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uameklaus/Desktop/untitled folder/"/>
    </mc:Choice>
  </mc:AlternateContent>
  <xr:revisionPtr revIDLastSave="0" documentId="13_ncr:1_{A32A25FF-1783-FD4F-8377-E1184AE1B974}" xr6:coauthVersionLast="47" xr6:coauthVersionMax="47" xr10:uidLastSave="{00000000-0000-0000-0000-000000000000}"/>
  <bookViews>
    <workbookView xWindow="0" yWindow="760" windowWidth="38400" windowHeight="24100" tabRatio="500" xr2:uid="{00000000-000D-0000-FFFF-FFFF00000000}"/>
  </bookViews>
  <sheets>
    <sheet name="Cover" sheetId="15" r:id="rId1"/>
    <sheet name="Assumptions" sheetId="12" r:id="rId2"/>
    <sheet name="Methodology" sheetId="13" r:id="rId3"/>
    <sheet name="Inventory Register" sheetId="1" r:id="rId4"/>
    <sheet name="FIFO vs Weighted Avg" sheetId="2" r:id="rId5"/>
    <sheet name="Standard Costing &amp; Variances" sheetId="3" r:id="rId6"/>
    <sheet name="Consignment &amp; Cutoff" sheetId="4" r:id="rId7"/>
    <sheet name="Intercompany Elimination" sheetId="5" r:id="rId8"/>
    <sheet name="Pledged Collateral" sheetId="6" r:id="rId9"/>
    <sheet name="Borrowing Cost Capitalization" sheetId="7" r:id="rId10"/>
    <sheet name="Disclosures Summary" sheetId="8" r:id="rId11"/>
    <sheet name="Visualizations" sheetId="9" r:id="rId12"/>
    <sheet name="Checks &amp; Audit" sheetId="10" r:id="rId13"/>
    <sheet name="Glossary" sheetId="11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F5" i="7"/>
  <c r="F24" i="4"/>
  <c r="F25" i="4"/>
  <c r="F13" i="4"/>
  <c r="G5" i="3"/>
  <c r="F5" i="3"/>
  <c r="I6" i="2"/>
  <c r="I7" i="2"/>
  <c r="I8" i="2"/>
  <c r="I9" i="2"/>
  <c r="I10" i="2"/>
  <c r="I11" i="2"/>
  <c r="L11" i="2" s="1"/>
  <c r="M11" i="2" s="1"/>
  <c r="I12" i="2"/>
  <c r="I13" i="2"/>
  <c r="I14" i="2"/>
  <c r="I15" i="2"/>
  <c r="I16" i="2"/>
  <c r="L16" i="2" s="1"/>
  <c r="I17" i="2"/>
  <c r="I18" i="2"/>
  <c r="I19" i="2"/>
  <c r="L19" i="2" s="1"/>
  <c r="M19" i="2" s="1"/>
  <c r="I20" i="2"/>
  <c r="I21" i="2"/>
  <c r="I22" i="2"/>
  <c r="I23" i="2"/>
  <c r="L23" i="2" s="1"/>
  <c r="I24" i="2"/>
  <c r="I25" i="2"/>
  <c r="I26" i="2"/>
  <c r="I27" i="2"/>
  <c r="L27" i="2" s="1"/>
  <c r="M27" i="2" s="1"/>
  <c r="I28" i="2"/>
  <c r="L28" i="2" s="1"/>
  <c r="M28" i="2" s="1"/>
  <c r="I29" i="2"/>
  <c r="I30" i="2"/>
  <c r="I31" i="2"/>
  <c r="I32" i="2"/>
  <c r="L32" i="2" s="1"/>
  <c r="I33" i="2"/>
  <c r="L33" i="2" s="1"/>
  <c r="M33" i="2" s="1"/>
  <c r="I34" i="2"/>
  <c r="I35" i="2"/>
  <c r="L35" i="2" s="1"/>
  <c r="M35" i="2" s="1"/>
  <c r="I36" i="2"/>
  <c r="L36" i="2" s="1"/>
  <c r="I37" i="2"/>
  <c r="I38" i="2"/>
  <c r="L38" i="2" s="1"/>
  <c r="I39" i="2"/>
  <c r="I40" i="2"/>
  <c r="L40" i="2" s="1"/>
  <c r="M40" i="2" s="1"/>
  <c r="I41" i="2"/>
  <c r="I42" i="2"/>
  <c r="I43" i="2"/>
  <c r="L43" i="2" s="1"/>
  <c r="M43" i="2" s="1"/>
  <c r="I44" i="2"/>
  <c r="L44" i="2" s="1"/>
  <c r="M44" i="2" s="1"/>
  <c r="I45" i="2"/>
  <c r="I46" i="2"/>
  <c r="L46" i="2" s="1"/>
  <c r="M46" i="2" s="1"/>
  <c r="I47" i="2"/>
  <c r="I48" i="2"/>
  <c r="L48" i="2" s="1"/>
  <c r="I49" i="2"/>
  <c r="L49" i="2" s="1"/>
  <c r="M49" i="2" s="1"/>
  <c r="I50" i="2"/>
  <c r="L50" i="2" s="1"/>
  <c r="I51" i="2"/>
  <c r="I52" i="2"/>
  <c r="L52" i="2" s="1"/>
  <c r="I53" i="2"/>
  <c r="I54" i="2"/>
  <c r="L54" i="2" s="1"/>
  <c r="M54" i="2" s="1"/>
  <c r="I55" i="2"/>
  <c r="L55" i="2" s="1"/>
  <c r="I56" i="2"/>
  <c r="L56" i="2" s="1"/>
  <c r="M56" i="2" s="1"/>
  <c r="I57" i="2"/>
  <c r="L57" i="2" s="1"/>
  <c r="I58" i="2"/>
  <c r="L58" i="2" s="1"/>
  <c r="I59" i="2"/>
  <c r="L59" i="2" s="1"/>
  <c r="M59" i="2" s="1"/>
  <c r="I60" i="2"/>
  <c r="L60" i="2" s="1"/>
  <c r="M60" i="2" s="1"/>
  <c r="I61" i="2"/>
  <c r="L61" i="2" s="1"/>
  <c r="I62" i="2"/>
  <c r="L62" i="2" s="1"/>
  <c r="M62" i="2" s="1"/>
  <c r="I63" i="2"/>
  <c r="I64" i="2"/>
  <c r="L64" i="2" s="1"/>
  <c r="I65" i="2"/>
  <c r="L65" i="2" s="1"/>
  <c r="M65" i="2" s="1"/>
  <c r="I66" i="2"/>
  <c r="L66" i="2" s="1"/>
  <c r="I67" i="2"/>
  <c r="L67" i="2" s="1"/>
  <c r="M67" i="2" s="1"/>
  <c r="I68" i="2"/>
  <c r="L68" i="2" s="1"/>
  <c r="I69" i="2"/>
  <c r="L69" i="2" s="1"/>
  <c r="I70" i="2"/>
  <c r="L70" i="2" s="1"/>
  <c r="M70" i="2" s="1"/>
  <c r="I71" i="2"/>
  <c r="L71" i="2" s="1"/>
  <c r="I72" i="2"/>
  <c r="L72" i="2" s="1"/>
  <c r="M72" i="2" s="1"/>
  <c r="I73" i="2"/>
  <c r="L73" i="2" s="1"/>
  <c r="I74" i="2"/>
  <c r="L74" i="2" s="1"/>
  <c r="I75" i="2"/>
  <c r="L75" i="2" s="1"/>
  <c r="M75" i="2" s="1"/>
  <c r="I76" i="2"/>
  <c r="L76" i="2" s="1"/>
  <c r="I77" i="2"/>
  <c r="L77" i="2" s="1"/>
  <c r="M77" i="2" s="1"/>
  <c r="I78" i="2"/>
  <c r="L78" i="2" s="1"/>
  <c r="M78" i="2" s="1"/>
  <c r="I79" i="2"/>
  <c r="L79" i="2" s="1"/>
  <c r="M79" i="2" s="1"/>
  <c r="I80" i="2"/>
  <c r="L80" i="2" s="1"/>
  <c r="M80" i="2" s="1"/>
  <c r="I81" i="2"/>
  <c r="L81" i="2" s="1"/>
  <c r="I82" i="2"/>
  <c r="L82" i="2" s="1"/>
  <c r="I83" i="2"/>
  <c r="L83" i="2" s="1"/>
  <c r="M83" i="2" s="1"/>
  <c r="I84" i="2"/>
  <c r="L84" i="2" s="1"/>
  <c r="I85" i="2"/>
  <c r="I86" i="2"/>
  <c r="L86" i="2" s="1"/>
  <c r="I87" i="2"/>
  <c r="L87" i="2" s="1"/>
  <c r="M87" i="2" s="1"/>
  <c r="I88" i="2"/>
  <c r="L88" i="2" s="1"/>
  <c r="M88" i="2" s="1"/>
  <c r="I89" i="2"/>
  <c r="L89" i="2" s="1"/>
  <c r="I90" i="2"/>
  <c r="L90" i="2" s="1"/>
  <c r="I91" i="2"/>
  <c r="L91" i="2" s="1"/>
  <c r="M91" i="2" s="1"/>
  <c r="I92" i="2"/>
  <c r="L92" i="2" s="1"/>
  <c r="M92" i="2" s="1"/>
  <c r="I93" i="2"/>
  <c r="L93" i="2" s="1"/>
  <c r="I94" i="2"/>
  <c r="L94" i="2" s="1"/>
  <c r="I95" i="2"/>
  <c r="L95" i="2" s="1"/>
  <c r="M95" i="2" s="1"/>
  <c r="I96" i="2"/>
  <c r="L96" i="2" s="1"/>
  <c r="I97" i="2"/>
  <c r="L97" i="2" s="1"/>
  <c r="M97" i="2" s="1"/>
  <c r="I98" i="2"/>
  <c r="L98" i="2" s="1"/>
  <c r="I99" i="2"/>
  <c r="L99" i="2" s="1"/>
  <c r="I100" i="2"/>
  <c r="L100" i="2" s="1"/>
  <c r="I101" i="2"/>
  <c r="L101" i="2" s="1"/>
  <c r="M101" i="2" s="1"/>
  <c r="I102" i="2"/>
  <c r="L102" i="2" s="1"/>
  <c r="I103" i="2"/>
  <c r="L103" i="2" s="1"/>
  <c r="I104" i="2"/>
  <c r="L104" i="2" s="1"/>
  <c r="I105" i="2"/>
  <c r="L105" i="2" s="1"/>
  <c r="M105" i="2" s="1"/>
  <c r="I106" i="2"/>
  <c r="L106" i="2" s="1"/>
  <c r="M106" i="2" s="1"/>
  <c r="I107" i="2"/>
  <c r="L107" i="2" s="1"/>
  <c r="M107" i="2" s="1"/>
  <c r="I108" i="2"/>
  <c r="L108" i="2" s="1"/>
  <c r="M108" i="2" s="1"/>
  <c r="I109" i="2"/>
  <c r="L109" i="2" s="1"/>
  <c r="I110" i="2"/>
  <c r="L110" i="2" s="1"/>
  <c r="I111" i="2"/>
  <c r="L111" i="2" s="1"/>
  <c r="I112" i="2"/>
  <c r="L112" i="2" s="1"/>
  <c r="I113" i="2"/>
  <c r="L113" i="2" s="1"/>
  <c r="M113" i="2" s="1"/>
  <c r="I114" i="2"/>
  <c r="L114" i="2" s="1"/>
  <c r="M114" i="2" s="1"/>
  <c r="I115" i="2"/>
  <c r="L115" i="2" s="1"/>
  <c r="M115" i="2" s="1"/>
  <c r="I116" i="2"/>
  <c r="L116" i="2" s="1"/>
  <c r="M116" i="2" s="1"/>
  <c r="I117" i="2"/>
  <c r="L117" i="2" s="1"/>
  <c r="M117" i="2" s="1"/>
  <c r="I118" i="2"/>
  <c r="L118" i="2" s="1"/>
  <c r="I119" i="2"/>
  <c r="L119" i="2" s="1"/>
  <c r="I120" i="2"/>
  <c r="L120" i="2" s="1"/>
  <c r="I121" i="2"/>
  <c r="L121" i="2" s="1"/>
  <c r="M121" i="2" s="1"/>
  <c r="I122" i="2"/>
  <c r="L122" i="2" s="1"/>
  <c r="M122" i="2" s="1"/>
  <c r="I123" i="2"/>
  <c r="L123" i="2" s="1"/>
  <c r="M123" i="2" s="1"/>
  <c r="I124" i="2"/>
  <c r="L124" i="2" s="1"/>
  <c r="I125" i="2"/>
  <c r="L125" i="2" s="1"/>
  <c r="M125" i="2" s="1"/>
  <c r="I126" i="2"/>
  <c r="L126" i="2" s="1"/>
  <c r="M126" i="2" s="1"/>
  <c r="I127" i="2"/>
  <c r="L127" i="2" s="1"/>
  <c r="I128" i="2"/>
  <c r="L128" i="2" s="1"/>
  <c r="I129" i="2"/>
  <c r="L129" i="2" s="1"/>
  <c r="M129" i="2" s="1"/>
  <c r="I130" i="2"/>
  <c r="L130" i="2" s="1"/>
  <c r="M130" i="2" s="1"/>
  <c r="I131" i="2"/>
  <c r="L131" i="2" s="1"/>
  <c r="M131" i="2" s="1"/>
  <c r="I132" i="2"/>
  <c r="L132" i="2" s="1"/>
  <c r="M132" i="2" s="1"/>
  <c r="I133" i="2"/>
  <c r="L133" i="2" s="1"/>
  <c r="M133" i="2" s="1"/>
  <c r="I134" i="2"/>
  <c r="L134" i="2" s="1"/>
  <c r="M134" i="2" s="1"/>
  <c r="I135" i="2"/>
  <c r="L135" i="2" s="1"/>
  <c r="I136" i="2"/>
  <c r="L136" i="2" s="1"/>
  <c r="I137" i="2"/>
  <c r="L137" i="2" s="1"/>
  <c r="I138" i="2"/>
  <c r="L138" i="2" s="1"/>
  <c r="M138" i="2" s="1"/>
  <c r="I139" i="2"/>
  <c r="L139" i="2" s="1"/>
  <c r="M139" i="2" s="1"/>
  <c r="I140" i="2"/>
  <c r="L140" i="2" s="1"/>
  <c r="M140" i="2" s="1"/>
  <c r="I141" i="2"/>
  <c r="L141" i="2" s="1"/>
  <c r="M141" i="2" s="1"/>
  <c r="I142" i="2"/>
  <c r="L142" i="2" s="1"/>
  <c r="M142" i="2" s="1"/>
  <c r="I143" i="2"/>
  <c r="L143" i="2" s="1"/>
  <c r="I144" i="2"/>
  <c r="L144" i="2" s="1"/>
  <c r="I145" i="2"/>
  <c r="L145" i="2" s="1"/>
  <c r="I146" i="2"/>
  <c r="L146" i="2" s="1"/>
  <c r="M146" i="2" s="1"/>
  <c r="I147" i="2"/>
  <c r="L147" i="2" s="1"/>
  <c r="I148" i="2"/>
  <c r="L148" i="2" s="1"/>
  <c r="M148" i="2" s="1"/>
  <c r="I149" i="2"/>
  <c r="L149" i="2" s="1"/>
  <c r="M149" i="2" s="1"/>
  <c r="I150" i="2"/>
  <c r="L150" i="2" s="1"/>
  <c r="M150" i="2" s="1"/>
  <c r="I151" i="2"/>
  <c r="L151" i="2" s="1"/>
  <c r="I152" i="2"/>
  <c r="L152" i="2" s="1"/>
  <c r="I153" i="2"/>
  <c r="L153" i="2" s="1"/>
  <c r="I154" i="2"/>
  <c r="L154" i="2" s="1"/>
  <c r="M154" i="2" s="1"/>
  <c r="I5" i="2"/>
  <c r="L9" i="1"/>
  <c r="K9" i="1"/>
  <c r="K2" i="1"/>
  <c r="H2" i="1"/>
  <c r="B10" i="10"/>
  <c r="B6" i="10"/>
  <c r="B5" i="10"/>
  <c r="F9" i="7"/>
  <c r="F8" i="7"/>
  <c r="F7" i="7"/>
  <c r="F6" i="7"/>
  <c r="I29" i="5"/>
  <c r="E29" i="5"/>
  <c r="I28" i="5"/>
  <c r="E28" i="5"/>
  <c r="I27" i="5"/>
  <c r="E27" i="5"/>
  <c r="I26" i="5"/>
  <c r="E26" i="5"/>
  <c r="I25" i="5"/>
  <c r="E25" i="5"/>
  <c r="I24" i="5"/>
  <c r="E24" i="5"/>
  <c r="I23" i="5"/>
  <c r="E23" i="5"/>
  <c r="I22" i="5"/>
  <c r="E22" i="5"/>
  <c r="I21" i="5"/>
  <c r="E21" i="5"/>
  <c r="I20" i="5"/>
  <c r="E20" i="5"/>
  <c r="I19" i="5"/>
  <c r="E19" i="5"/>
  <c r="I18" i="5"/>
  <c r="E18" i="5"/>
  <c r="I17" i="5"/>
  <c r="E17" i="5"/>
  <c r="I16" i="5"/>
  <c r="E16" i="5"/>
  <c r="I15" i="5"/>
  <c r="E15" i="5"/>
  <c r="I14" i="5"/>
  <c r="E14" i="5"/>
  <c r="I13" i="5"/>
  <c r="E13" i="5"/>
  <c r="I12" i="5"/>
  <c r="E12" i="5"/>
  <c r="I11" i="5"/>
  <c r="E11" i="5"/>
  <c r="I10" i="5"/>
  <c r="E10" i="5"/>
  <c r="I9" i="5"/>
  <c r="E9" i="5"/>
  <c r="I8" i="5"/>
  <c r="E8" i="5"/>
  <c r="I7" i="5"/>
  <c r="E7" i="5"/>
  <c r="I6" i="5"/>
  <c r="E6" i="5"/>
  <c r="I5" i="5"/>
  <c r="E5" i="5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G25" i="4"/>
  <c r="G24" i="4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G13" i="4"/>
  <c r="F12" i="4"/>
  <c r="G12" i="4" s="1"/>
  <c r="B7" i="4"/>
  <c r="B6" i="4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L85" i="2"/>
  <c r="L63" i="2"/>
  <c r="L53" i="2"/>
  <c r="M53" i="2" s="1"/>
  <c r="L51" i="2"/>
  <c r="M51" i="2" s="1"/>
  <c r="L47" i="2"/>
  <c r="M47" i="2" s="1"/>
  <c r="L45" i="2"/>
  <c r="L42" i="2"/>
  <c r="L41" i="2"/>
  <c r="L39" i="2"/>
  <c r="L37" i="2"/>
  <c r="M37" i="2" s="1"/>
  <c r="L34" i="2"/>
  <c r="L31" i="2"/>
  <c r="M31" i="2" s="1"/>
  <c r="L30" i="2"/>
  <c r="M30" i="2" s="1"/>
  <c r="L29" i="2"/>
  <c r="L26" i="2"/>
  <c r="L25" i="2"/>
  <c r="L24" i="2"/>
  <c r="M24" i="2" s="1"/>
  <c r="L22" i="2"/>
  <c r="L21" i="2"/>
  <c r="M21" i="2" s="1"/>
  <c r="L20" i="2"/>
  <c r="L18" i="2"/>
  <c r="L17" i="2"/>
  <c r="M17" i="2" s="1"/>
  <c r="L15" i="2"/>
  <c r="L14" i="2"/>
  <c r="M14" i="2" s="1"/>
  <c r="L13" i="2"/>
  <c r="L12" i="2"/>
  <c r="M12" i="2" s="1"/>
  <c r="L10" i="2"/>
  <c r="L9" i="2"/>
  <c r="L8" i="2"/>
  <c r="M8" i="2" s="1"/>
  <c r="L7" i="2"/>
  <c r="L6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O10501" i="1"/>
  <c r="P10501" i="1" s="1"/>
  <c r="Q10501" i="1" s="1"/>
  <c r="L10501" i="1"/>
  <c r="K10501" i="1"/>
  <c r="J10501" i="1"/>
  <c r="H10501" i="1"/>
  <c r="I10501" i="1" s="1"/>
  <c r="O10500" i="1"/>
  <c r="P10500" i="1" s="1"/>
  <c r="Q10500" i="1" s="1"/>
  <c r="L10500" i="1"/>
  <c r="K10500" i="1"/>
  <c r="M10500" i="1" s="1"/>
  <c r="J10500" i="1"/>
  <c r="H10500" i="1"/>
  <c r="I10500" i="1" s="1"/>
  <c r="O10499" i="1"/>
  <c r="P10499" i="1" s="1"/>
  <c r="Q10499" i="1" s="1"/>
  <c r="L10499" i="1"/>
  <c r="K10499" i="1"/>
  <c r="J10499" i="1"/>
  <c r="H10499" i="1"/>
  <c r="I10499" i="1" s="1"/>
  <c r="S10498" i="1"/>
  <c r="O10498" i="1"/>
  <c r="P10498" i="1" s="1"/>
  <c r="Q10498" i="1" s="1"/>
  <c r="L10498" i="1"/>
  <c r="K10498" i="1"/>
  <c r="M10498" i="1" s="1"/>
  <c r="J10498" i="1"/>
  <c r="H10498" i="1"/>
  <c r="I10498" i="1" s="1"/>
  <c r="O10497" i="1"/>
  <c r="P10497" i="1" s="1"/>
  <c r="Q10497" i="1" s="1"/>
  <c r="L10497" i="1"/>
  <c r="K10497" i="1"/>
  <c r="J10497" i="1"/>
  <c r="H10497" i="1"/>
  <c r="I10497" i="1" s="1"/>
  <c r="O10496" i="1"/>
  <c r="P10496" i="1" s="1"/>
  <c r="Q10496" i="1" s="1"/>
  <c r="L10496" i="1"/>
  <c r="K10496" i="1"/>
  <c r="M10496" i="1" s="1"/>
  <c r="J10496" i="1"/>
  <c r="H10496" i="1"/>
  <c r="I10496" i="1" s="1"/>
  <c r="O10495" i="1"/>
  <c r="P10495" i="1" s="1"/>
  <c r="Q10495" i="1" s="1"/>
  <c r="L10495" i="1"/>
  <c r="K10495" i="1"/>
  <c r="J10495" i="1"/>
  <c r="H10495" i="1"/>
  <c r="I10495" i="1" s="1"/>
  <c r="O10494" i="1"/>
  <c r="P10494" i="1" s="1"/>
  <c r="Q10494" i="1" s="1"/>
  <c r="L10494" i="1"/>
  <c r="K10494" i="1"/>
  <c r="M10494" i="1" s="1"/>
  <c r="J10494" i="1"/>
  <c r="H10494" i="1"/>
  <c r="I10494" i="1" s="1"/>
  <c r="O10493" i="1"/>
  <c r="P10493" i="1" s="1"/>
  <c r="Q10493" i="1" s="1"/>
  <c r="L10493" i="1"/>
  <c r="K10493" i="1"/>
  <c r="J10493" i="1"/>
  <c r="H10493" i="1"/>
  <c r="I10493" i="1" s="1"/>
  <c r="O10492" i="1"/>
  <c r="P10492" i="1" s="1"/>
  <c r="Q10492" i="1" s="1"/>
  <c r="L10492" i="1"/>
  <c r="K10492" i="1"/>
  <c r="M10492" i="1" s="1"/>
  <c r="J10492" i="1"/>
  <c r="H10492" i="1"/>
  <c r="I10492" i="1" s="1"/>
  <c r="O10491" i="1"/>
  <c r="P10491" i="1" s="1"/>
  <c r="Q10491" i="1" s="1"/>
  <c r="L10491" i="1"/>
  <c r="K10491" i="1"/>
  <c r="J10491" i="1"/>
  <c r="H10491" i="1"/>
  <c r="I10491" i="1" s="1"/>
  <c r="O10490" i="1"/>
  <c r="P10490" i="1" s="1"/>
  <c r="Q10490" i="1" s="1"/>
  <c r="L10490" i="1"/>
  <c r="K10490" i="1"/>
  <c r="M10490" i="1" s="1"/>
  <c r="J10490" i="1"/>
  <c r="H10490" i="1"/>
  <c r="I10490" i="1" s="1"/>
  <c r="O10489" i="1"/>
  <c r="P10489" i="1" s="1"/>
  <c r="Q10489" i="1" s="1"/>
  <c r="L10489" i="1"/>
  <c r="K10489" i="1"/>
  <c r="J10489" i="1"/>
  <c r="H10489" i="1"/>
  <c r="I10489" i="1" s="1"/>
  <c r="O10488" i="1"/>
  <c r="P10488" i="1" s="1"/>
  <c r="Q10488" i="1" s="1"/>
  <c r="L10488" i="1"/>
  <c r="K10488" i="1"/>
  <c r="M10488" i="1" s="1"/>
  <c r="J10488" i="1"/>
  <c r="H10488" i="1"/>
  <c r="I10488" i="1" s="1"/>
  <c r="O10487" i="1"/>
  <c r="P10487" i="1" s="1"/>
  <c r="Q10487" i="1" s="1"/>
  <c r="L10487" i="1"/>
  <c r="K10487" i="1"/>
  <c r="J10487" i="1"/>
  <c r="H10487" i="1"/>
  <c r="I10487" i="1" s="1"/>
  <c r="O10486" i="1"/>
  <c r="P10486" i="1" s="1"/>
  <c r="Q10486" i="1" s="1"/>
  <c r="L10486" i="1"/>
  <c r="K10486" i="1"/>
  <c r="M10486" i="1" s="1"/>
  <c r="J10486" i="1"/>
  <c r="H10486" i="1"/>
  <c r="I10486" i="1" s="1"/>
  <c r="O10485" i="1"/>
  <c r="P10485" i="1" s="1"/>
  <c r="Q10485" i="1" s="1"/>
  <c r="L10485" i="1"/>
  <c r="K10485" i="1"/>
  <c r="J10485" i="1"/>
  <c r="H10485" i="1"/>
  <c r="I10485" i="1" s="1"/>
  <c r="O10484" i="1"/>
  <c r="P10484" i="1" s="1"/>
  <c r="Q10484" i="1" s="1"/>
  <c r="L10484" i="1"/>
  <c r="K10484" i="1"/>
  <c r="M10484" i="1" s="1"/>
  <c r="J10484" i="1"/>
  <c r="H10484" i="1"/>
  <c r="I10484" i="1" s="1"/>
  <c r="O10483" i="1"/>
  <c r="P10483" i="1" s="1"/>
  <c r="Q10483" i="1" s="1"/>
  <c r="L10483" i="1"/>
  <c r="K10483" i="1"/>
  <c r="J10483" i="1"/>
  <c r="H10483" i="1"/>
  <c r="I10483" i="1" s="1"/>
  <c r="O10482" i="1"/>
  <c r="P10482" i="1" s="1"/>
  <c r="Q10482" i="1" s="1"/>
  <c r="L10482" i="1"/>
  <c r="K10482" i="1"/>
  <c r="M10482" i="1" s="1"/>
  <c r="J10482" i="1"/>
  <c r="H10482" i="1"/>
  <c r="I10482" i="1" s="1"/>
  <c r="O10481" i="1"/>
  <c r="P10481" i="1" s="1"/>
  <c r="Q10481" i="1" s="1"/>
  <c r="L10481" i="1"/>
  <c r="K10481" i="1"/>
  <c r="J10481" i="1"/>
  <c r="H10481" i="1"/>
  <c r="I10481" i="1" s="1"/>
  <c r="O10480" i="1"/>
  <c r="P10480" i="1" s="1"/>
  <c r="Q10480" i="1" s="1"/>
  <c r="L10480" i="1"/>
  <c r="K10480" i="1"/>
  <c r="M10480" i="1" s="1"/>
  <c r="J10480" i="1"/>
  <c r="H10480" i="1"/>
  <c r="I10480" i="1" s="1"/>
  <c r="O10479" i="1"/>
  <c r="P10479" i="1" s="1"/>
  <c r="Q10479" i="1" s="1"/>
  <c r="L10479" i="1"/>
  <c r="K10479" i="1"/>
  <c r="J10479" i="1"/>
  <c r="H10479" i="1"/>
  <c r="I10479" i="1" s="1"/>
  <c r="O10478" i="1"/>
  <c r="P10478" i="1" s="1"/>
  <c r="Q10478" i="1" s="1"/>
  <c r="L10478" i="1"/>
  <c r="K10478" i="1"/>
  <c r="M10478" i="1" s="1"/>
  <c r="J10478" i="1"/>
  <c r="H10478" i="1"/>
  <c r="I10478" i="1" s="1"/>
  <c r="O10477" i="1"/>
  <c r="P10477" i="1" s="1"/>
  <c r="Q10477" i="1" s="1"/>
  <c r="L10477" i="1"/>
  <c r="K10477" i="1"/>
  <c r="J10477" i="1"/>
  <c r="H10477" i="1"/>
  <c r="I10477" i="1" s="1"/>
  <c r="O10476" i="1"/>
  <c r="P10476" i="1" s="1"/>
  <c r="Q10476" i="1" s="1"/>
  <c r="L10476" i="1"/>
  <c r="K10476" i="1"/>
  <c r="M10476" i="1" s="1"/>
  <c r="J10476" i="1"/>
  <c r="H10476" i="1"/>
  <c r="I10476" i="1" s="1"/>
  <c r="O10475" i="1"/>
  <c r="P10475" i="1" s="1"/>
  <c r="Q10475" i="1" s="1"/>
  <c r="L10475" i="1"/>
  <c r="K10475" i="1"/>
  <c r="J10475" i="1"/>
  <c r="H10475" i="1"/>
  <c r="I10475" i="1" s="1"/>
  <c r="S10474" i="1"/>
  <c r="O10474" i="1"/>
  <c r="P10474" i="1" s="1"/>
  <c r="Q10474" i="1" s="1"/>
  <c r="L10474" i="1"/>
  <c r="K10474" i="1"/>
  <c r="M10474" i="1" s="1"/>
  <c r="J10474" i="1"/>
  <c r="H10474" i="1"/>
  <c r="I10474" i="1" s="1"/>
  <c r="O10473" i="1"/>
  <c r="P10473" i="1" s="1"/>
  <c r="Q10473" i="1" s="1"/>
  <c r="L10473" i="1"/>
  <c r="K10473" i="1"/>
  <c r="J10473" i="1"/>
  <c r="H10473" i="1"/>
  <c r="I10473" i="1" s="1"/>
  <c r="O10472" i="1"/>
  <c r="P10472" i="1" s="1"/>
  <c r="Q10472" i="1" s="1"/>
  <c r="L10472" i="1"/>
  <c r="K10472" i="1"/>
  <c r="M10472" i="1" s="1"/>
  <c r="J10472" i="1"/>
  <c r="H10472" i="1"/>
  <c r="I10472" i="1" s="1"/>
  <c r="O10471" i="1"/>
  <c r="P10471" i="1" s="1"/>
  <c r="Q10471" i="1" s="1"/>
  <c r="L10471" i="1"/>
  <c r="K10471" i="1"/>
  <c r="J10471" i="1"/>
  <c r="H10471" i="1"/>
  <c r="I10471" i="1" s="1"/>
  <c r="O10470" i="1"/>
  <c r="P10470" i="1" s="1"/>
  <c r="Q10470" i="1" s="1"/>
  <c r="L10470" i="1"/>
  <c r="K10470" i="1"/>
  <c r="M10470" i="1" s="1"/>
  <c r="J10470" i="1"/>
  <c r="H10470" i="1"/>
  <c r="I10470" i="1" s="1"/>
  <c r="O10469" i="1"/>
  <c r="P10469" i="1" s="1"/>
  <c r="Q10469" i="1" s="1"/>
  <c r="L10469" i="1"/>
  <c r="K10469" i="1"/>
  <c r="J10469" i="1"/>
  <c r="H10469" i="1"/>
  <c r="I10469" i="1" s="1"/>
  <c r="O10468" i="1"/>
  <c r="P10468" i="1" s="1"/>
  <c r="Q10468" i="1" s="1"/>
  <c r="L10468" i="1"/>
  <c r="K10468" i="1"/>
  <c r="M10468" i="1" s="1"/>
  <c r="J10468" i="1"/>
  <c r="H10468" i="1"/>
  <c r="I10468" i="1" s="1"/>
  <c r="O10467" i="1"/>
  <c r="P10467" i="1" s="1"/>
  <c r="Q10467" i="1" s="1"/>
  <c r="L10467" i="1"/>
  <c r="K10467" i="1"/>
  <c r="J10467" i="1"/>
  <c r="H10467" i="1"/>
  <c r="I10467" i="1" s="1"/>
  <c r="O10466" i="1"/>
  <c r="P10466" i="1" s="1"/>
  <c r="Q10466" i="1" s="1"/>
  <c r="L10466" i="1"/>
  <c r="K10466" i="1"/>
  <c r="M10466" i="1" s="1"/>
  <c r="J10466" i="1"/>
  <c r="H10466" i="1"/>
  <c r="I10466" i="1" s="1"/>
  <c r="O10465" i="1"/>
  <c r="P10465" i="1" s="1"/>
  <c r="Q10465" i="1" s="1"/>
  <c r="L10465" i="1"/>
  <c r="K10465" i="1"/>
  <c r="J10465" i="1"/>
  <c r="H10465" i="1"/>
  <c r="I10465" i="1" s="1"/>
  <c r="O10464" i="1"/>
  <c r="P10464" i="1" s="1"/>
  <c r="Q10464" i="1" s="1"/>
  <c r="L10464" i="1"/>
  <c r="K10464" i="1"/>
  <c r="M10464" i="1" s="1"/>
  <c r="J10464" i="1"/>
  <c r="H10464" i="1"/>
  <c r="I10464" i="1" s="1"/>
  <c r="O10463" i="1"/>
  <c r="P10463" i="1" s="1"/>
  <c r="Q10463" i="1" s="1"/>
  <c r="L10463" i="1"/>
  <c r="K10463" i="1"/>
  <c r="J10463" i="1"/>
  <c r="H10463" i="1"/>
  <c r="I10463" i="1" s="1"/>
  <c r="O10462" i="1"/>
  <c r="P10462" i="1" s="1"/>
  <c r="Q10462" i="1" s="1"/>
  <c r="L10462" i="1"/>
  <c r="K10462" i="1"/>
  <c r="M10462" i="1" s="1"/>
  <c r="J10462" i="1"/>
  <c r="H10462" i="1"/>
  <c r="I10462" i="1" s="1"/>
  <c r="O10461" i="1"/>
  <c r="P10461" i="1" s="1"/>
  <c r="Q10461" i="1" s="1"/>
  <c r="L10461" i="1"/>
  <c r="K10461" i="1"/>
  <c r="J10461" i="1"/>
  <c r="H10461" i="1"/>
  <c r="I10461" i="1" s="1"/>
  <c r="O10460" i="1"/>
  <c r="P10460" i="1" s="1"/>
  <c r="Q10460" i="1" s="1"/>
  <c r="L10460" i="1"/>
  <c r="K10460" i="1"/>
  <c r="M10460" i="1" s="1"/>
  <c r="J10460" i="1"/>
  <c r="H10460" i="1"/>
  <c r="I10460" i="1" s="1"/>
  <c r="O10459" i="1"/>
  <c r="P10459" i="1" s="1"/>
  <c r="Q10459" i="1" s="1"/>
  <c r="L10459" i="1"/>
  <c r="K10459" i="1"/>
  <c r="J10459" i="1"/>
  <c r="H10459" i="1"/>
  <c r="I10459" i="1" s="1"/>
  <c r="S10458" i="1"/>
  <c r="O10458" i="1"/>
  <c r="P10458" i="1" s="1"/>
  <c r="Q10458" i="1" s="1"/>
  <c r="L10458" i="1"/>
  <c r="K10458" i="1"/>
  <c r="M10458" i="1" s="1"/>
  <c r="J10458" i="1"/>
  <c r="H10458" i="1"/>
  <c r="I10458" i="1" s="1"/>
  <c r="O10457" i="1"/>
  <c r="P10457" i="1" s="1"/>
  <c r="Q10457" i="1" s="1"/>
  <c r="L10457" i="1"/>
  <c r="K10457" i="1"/>
  <c r="J10457" i="1"/>
  <c r="H10457" i="1"/>
  <c r="I10457" i="1" s="1"/>
  <c r="O10456" i="1"/>
  <c r="P10456" i="1" s="1"/>
  <c r="Q10456" i="1" s="1"/>
  <c r="L10456" i="1"/>
  <c r="K10456" i="1"/>
  <c r="J10456" i="1"/>
  <c r="H10456" i="1"/>
  <c r="I10456" i="1" s="1"/>
  <c r="S10455" i="1"/>
  <c r="O10455" i="1"/>
  <c r="P10455" i="1" s="1"/>
  <c r="Q10455" i="1" s="1"/>
  <c r="L10455" i="1"/>
  <c r="K10455" i="1"/>
  <c r="J10455" i="1"/>
  <c r="H10455" i="1"/>
  <c r="I10455" i="1" s="1"/>
  <c r="O10454" i="1"/>
  <c r="P10454" i="1" s="1"/>
  <c r="Q10454" i="1" s="1"/>
  <c r="L10454" i="1"/>
  <c r="K10454" i="1"/>
  <c r="M10454" i="1" s="1"/>
  <c r="J10454" i="1"/>
  <c r="H10454" i="1"/>
  <c r="I10454" i="1" s="1"/>
  <c r="O10453" i="1"/>
  <c r="P10453" i="1" s="1"/>
  <c r="Q10453" i="1" s="1"/>
  <c r="L10453" i="1"/>
  <c r="K10453" i="1"/>
  <c r="J10453" i="1"/>
  <c r="H10453" i="1"/>
  <c r="I10453" i="1" s="1"/>
  <c r="O10452" i="1"/>
  <c r="P10452" i="1" s="1"/>
  <c r="Q10452" i="1" s="1"/>
  <c r="L10452" i="1"/>
  <c r="K10452" i="1"/>
  <c r="M10452" i="1" s="1"/>
  <c r="J10452" i="1"/>
  <c r="H10452" i="1"/>
  <c r="I10452" i="1" s="1"/>
  <c r="O10451" i="1"/>
  <c r="P10451" i="1" s="1"/>
  <c r="Q10451" i="1" s="1"/>
  <c r="L10451" i="1"/>
  <c r="K10451" i="1"/>
  <c r="J10451" i="1"/>
  <c r="H10451" i="1"/>
  <c r="I10451" i="1" s="1"/>
  <c r="O10450" i="1"/>
  <c r="P10450" i="1" s="1"/>
  <c r="Q10450" i="1" s="1"/>
  <c r="L10450" i="1"/>
  <c r="K10450" i="1"/>
  <c r="M10450" i="1" s="1"/>
  <c r="J10450" i="1"/>
  <c r="H10450" i="1"/>
  <c r="I10450" i="1" s="1"/>
  <c r="O10449" i="1"/>
  <c r="P10449" i="1" s="1"/>
  <c r="Q10449" i="1" s="1"/>
  <c r="L10449" i="1"/>
  <c r="K10449" i="1"/>
  <c r="J10449" i="1"/>
  <c r="H10449" i="1"/>
  <c r="I10449" i="1" s="1"/>
  <c r="O10448" i="1"/>
  <c r="P10448" i="1" s="1"/>
  <c r="Q10448" i="1" s="1"/>
  <c r="L10448" i="1"/>
  <c r="K10448" i="1"/>
  <c r="M10448" i="1" s="1"/>
  <c r="J10448" i="1"/>
  <c r="H10448" i="1"/>
  <c r="I10448" i="1" s="1"/>
  <c r="O10447" i="1"/>
  <c r="P10447" i="1" s="1"/>
  <c r="Q10447" i="1" s="1"/>
  <c r="L10447" i="1"/>
  <c r="K10447" i="1"/>
  <c r="J10447" i="1"/>
  <c r="H10447" i="1"/>
  <c r="I10447" i="1" s="1"/>
  <c r="S10446" i="1"/>
  <c r="O10446" i="1"/>
  <c r="P10446" i="1" s="1"/>
  <c r="Q10446" i="1" s="1"/>
  <c r="L10446" i="1"/>
  <c r="K10446" i="1"/>
  <c r="M10446" i="1" s="1"/>
  <c r="J10446" i="1"/>
  <c r="H10446" i="1"/>
  <c r="I10446" i="1" s="1"/>
  <c r="O10445" i="1"/>
  <c r="P10445" i="1" s="1"/>
  <c r="Q10445" i="1" s="1"/>
  <c r="L10445" i="1"/>
  <c r="K10445" i="1"/>
  <c r="J10445" i="1"/>
  <c r="H10445" i="1"/>
  <c r="I10445" i="1" s="1"/>
  <c r="O10444" i="1"/>
  <c r="P10444" i="1" s="1"/>
  <c r="Q10444" i="1" s="1"/>
  <c r="L10444" i="1"/>
  <c r="K10444" i="1"/>
  <c r="M10444" i="1" s="1"/>
  <c r="J10444" i="1"/>
  <c r="H10444" i="1"/>
  <c r="I10444" i="1" s="1"/>
  <c r="O10443" i="1"/>
  <c r="P10443" i="1" s="1"/>
  <c r="Q10443" i="1" s="1"/>
  <c r="L10443" i="1"/>
  <c r="K10443" i="1"/>
  <c r="J10443" i="1"/>
  <c r="H10443" i="1"/>
  <c r="I10443" i="1" s="1"/>
  <c r="S10442" i="1"/>
  <c r="O10442" i="1"/>
  <c r="P10442" i="1" s="1"/>
  <c r="Q10442" i="1" s="1"/>
  <c r="L10442" i="1"/>
  <c r="K10442" i="1"/>
  <c r="J10442" i="1"/>
  <c r="H10442" i="1"/>
  <c r="I10442" i="1" s="1"/>
  <c r="O10441" i="1"/>
  <c r="P10441" i="1" s="1"/>
  <c r="Q10441" i="1" s="1"/>
  <c r="L10441" i="1"/>
  <c r="K10441" i="1"/>
  <c r="J10441" i="1"/>
  <c r="H10441" i="1"/>
  <c r="I10441" i="1" s="1"/>
  <c r="O10440" i="1"/>
  <c r="P10440" i="1" s="1"/>
  <c r="Q10440" i="1" s="1"/>
  <c r="L10440" i="1"/>
  <c r="K10440" i="1"/>
  <c r="M10440" i="1" s="1"/>
  <c r="J10440" i="1"/>
  <c r="H10440" i="1"/>
  <c r="I10440" i="1" s="1"/>
  <c r="S10439" i="1"/>
  <c r="O10439" i="1"/>
  <c r="P10439" i="1" s="1"/>
  <c r="Q10439" i="1" s="1"/>
  <c r="L10439" i="1"/>
  <c r="K10439" i="1"/>
  <c r="J10439" i="1"/>
  <c r="H10439" i="1"/>
  <c r="I10439" i="1" s="1"/>
  <c r="O10438" i="1"/>
  <c r="P10438" i="1" s="1"/>
  <c r="Q10438" i="1" s="1"/>
  <c r="L10438" i="1"/>
  <c r="K10438" i="1"/>
  <c r="J10438" i="1"/>
  <c r="H10438" i="1"/>
  <c r="I10438" i="1" s="1"/>
  <c r="O10437" i="1"/>
  <c r="P10437" i="1" s="1"/>
  <c r="Q10437" i="1" s="1"/>
  <c r="L10437" i="1"/>
  <c r="K10437" i="1"/>
  <c r="J10437" i="1"/>
  <c r="H10437" i="1"/>
  <c r="I10437" i="1" s="1"/>
  <c r="O10436" i="1"/>
  <c r="P10436" i="1" s="1"/>
  <c r="Q10436" i="1" s="1"/>
  <c r="L10436" i="1"/>
  <c r="K10436" i="1"/>
  <c r="M10436" i="1" s="1"/>
  <c r="J10436" i="1"/>
  <c r="H10436" i="1"/>
  <c r="I10436" i="1" s="1"/>
  <c r="O10435" i="1"/>
  <c r="P10435" i="1" s="1"/>
  <c r="Q10435" i="1" s="1"/>
  <c r="L10435" i="1"/>
  <c r="K10435" i="1"/>
  <c r="J10435" i="1"/>
  <c r="H10435" i="1"/>
  <c r="I10435" i="1" s="1"/>
  <c r="O10434" i="1"/>
  <c r="P10434" i="1" s="1"/>
  <c r="Q10434" i="1" s="1"/>
  <c r="L10434" i="1"/>
  <c r="K10434" i="1"/>
  <c r="M10434" i="1" s="1"/>
  <c r="J10434" i="1"/>
  <c r="H10434" i="1"/>
  <c r="I10434" i="1" s="1"/>
  <c r="O10433" i="1"/>
  <c r="P10433" i="1" s="1"/>
  <c r="Q10433" i="1" s="1"/>
  <c r="L10433" i="1"/>
  <c r="K10433" i="1"/>
  <c r="J10433" i="1"/>
  <c r="H10433" i="1"/>
  <c r="I10433" i="1" s="1"/>
  <c r="O10432" i="1"/>
  <c r="P10432" i="1" s="1"/>
  <c r="Q10432" i="1" s="1"/>
  <c r="L10432" i="1"/>
  <c r="K10432" i="1"/>
  <c r="M10432" i="1" s="1"/>
  <c r="J10432" i="1"/>
  <c r="H10432" i="1"/>
  <c r="I10432" i="1" s="1"/>
  <c r="O10431" i="1"/>
  <c r="P10431" i="1" s="1"/>
  <c r="Q10431" i="1" s="1"/>
  <c r="L10431" i="1"/>
  <c r="K10431" i="1"/>
  <c r="J10431" i="1"/>
  <c r="H10431" i="1"/>
  <c r="I10431" i="1" s="1"/>
  <c r="O10430" i="1"/>
  <c r="P10430" i="1" s="1"/>
  <c r="Q10430" i="1" s="1"/>
  <c r="L10430" i="1"/>
  <c r="K10430" i="1"/>
  <c r="M10430" i="1" s="1"/>
  <c r="J10430" i="1"/>
  <c r="H10430" i="1"/>
  <c r="I10430" i="1" s="1"/>
  <c r="O10429" i="1"/>
  <c r="P10429" i="1" s="1"/>
  <c r="Q10429" i="1" s="1"/>
  <c r="L10429" i="1"/>
  <c r="K10429" i="1"/>
  <c r="J10429" i="1"/>
  <c r="H10429" i="1"/>
  <c r="I10429" i="1" s="1"/>
  <c r="O10428" i="1"/>
  <c r="P10428" i="1" s="1"/>
  <c r="Q10428" i="1" s="1"/>
  <c r="L10428" i="1"/>
  <c r="K10428" i="1"/>
  <c r="J10428" i="1"/>
  <c r="H10428" i="1"/>
  <c r="I10428" i="1" s="1"/>
  <c r="O10427" i="1"/>
  <c r="P10427" i="1" s="1"/>
  <c r="Q10427" i="1" s="1"/>
  <c r="L10427" i="1"/>
  <c r="K10427" i="1"/>
  <c r="J10427" i="1"/>
  <c r="H10427" i="1"/>
  <c r="I10427" i="1" s="1"/>
  <c r="O10426" i="1"/>
  <c r="P10426" i="1" s="1"/>
  <c r="Q10426" i="1" s="1"/>
  <c r="L10426" i="1"/>
  <c r="K10426" i="1"/>
  <c r="M10426" i="1" s="1"/>
  <c r="J10426" i="1"/>
  <c r="H10426" i="1"/>
  <c r="I10426" i="1" s="1"/>
  <c r="O10425" i="1"/>
  <c r="P10425" i="1" s="1"/>
  <c r="Q10425" i="1" s="1"/>
  <c r="L10425" i="1"/>
  <c r="K10425" i="1"/>
  <c r="J10425" i="1"/>
  <c r="H10425" i="1"/>
  <c r="I10425" i="1" s="1"/>
  <c r="S10424" i="1"/>
  <c r="O10424" i="1"/>
  <c r="P10424" i="1" s="1"/>
  <c r="Q10424" i="1" s="1"/>
  <c r="L10424" i="1"/>
  <c r="K10424" i="1"/>
  <c r="J10424" i="1"/>
  <c r="H10424" i="1"/>
  <c r="I10424" i="1" s="1"/>
  <c r="O10423" i="1"/>
  <c r="P10423" i="1" s="1"/>
  <c r="Q10423" i="1" s="1"/>
  <c r="L10423" i="1"/>
  <c r="K10423" i="1"/>
  <c r="J10423" i="1"/>
  <c r="H10423" i="1"/>
  <c r="I10423" i="1" s="1"/>
  <c r="O10422" i="1"/>
  <c r="P10422" i="1" s="1"/>
  <c r="Q10422" i="1" s="1"/>
  <c r="L10422" i="1"/>
  <c r="K10422" i="1"/>
  <c r="J10422" i="1"/>
  <c r="H10422" i="1"/>
  <c r="I10422" i="1" s="1"/>
  <c r="O10421" i="1"/>
  <c r="P10421" i="1" s="1"/>
  <c r="Q10421" i="1" s="1"/>
  <c r="L10421" i="1"/>
  <c r="K10421" i="1"/>
  <c r="J10421" i="1"/>
  <c r="H10421" i="1"/>
  <c r="I10421" i="1" s="1"/>
  <c r="O10420" i="1"/>
  <c r="P10420" i="1" s="1"/>
  <c r="Q10420" i="1" s="1"/>
  <c r="L10420" i="1"/>
  <c r="K10420" i="1"/>
  <c r="M10420" i="1" s="1"/>
  <c r="J10420" i="1"/>
  <c r="H10420" i="1"/>
  <c r="I10420" i="1" s="1"/>
  <c r="O10419" i="1"/>
  <c r="P10419" i="1" s="1"/>
  <c r="Q10419" i="1" s="1"/>
  <c r="L10419" i="1"/>
  <c r="K10419" i="1"/>
  <c r="J10419" i="1"/>
  <c r="H10419" i="1"/>
  <c r="I10419" i="1" s="1"/>
  <c r="O10418" i="1"/>
  <c r="P10418" i="1" s="1"/>
  <c r="Q10418" i="1" s="1"/>
  <c r="L10418" i="1"/>
  <c r="K10418" i="1"/>
  <c r="M10418" i="1" s="1"/>
  <c r="J10418" i="1"/>
  <c r="H10418" i="1"/>
  <c r="I10418" i="1" s="1"/>
  <c r="O10417" i="1"/>
  <c r="P10417" i="1" s="1"/>
  <c r="Q10417" i="1" s="1"/>
  <c r="L10417" i="1"/>
  <c r="K10417" i="1"/>
  <c r="J10417" i="1"/>
  <c r="H10417" i="1"/>
  <c r="I10417" i="1" s="1"/>
  <c r="S10416" i="1"/>
  <c r="O10416" i="1"/>
  <c r="P10416" i="1" s="1"/>
  <c r="Q10416" i="1" s="1"/>
  <c r="L10416" i="1"/>
  <c r="K10416" i="1"/>
  <c r="M10416" i="1" s="1"/>
  <c r="J10416" i="1"/>
  <c r="H10416" i="1"/>
  <c r="I10416" i="1" s="1"/>
  <c r="O10415" i="1"/>
  <c r="P10415" i="1" s="1"/>
  <c r="Q10415" i="1" s="1"/>
  <c r="L10415" i="1"/>
  <c r="K10415" i="1"/>
  <c r="J10415" i="1"/>
  <c r="H10415" i="1"/>
  <c r="I10415" i="1" s="1"/>
  <c r="O10414" i="1"/>
  <c r="P10414" i="1" s="1"/>
  <c r="Q10414" i="1" s="1"/>
  <c r="L10414" i="1"/>
  <c r="K10414" i="1"/>
  <c r="M10414" i="1" s="1"/>
  <c r="J10414" i="1"/>
  <c r="H10414" i="1"/>
  <c r="I10414" i="1" s="1"/>
  <c r="O10413" i="1"/>
  <c r="P10413" i="1" s="1"/>
  <c r="Q10413" i="1" s="1"/>
  <c r="L10413" i="1"/>
  <c r="K10413" i="1"/>
  <c r="J10413" i="1"/>
  <c r="H10413" i="1"/>
  <c r="I10413" i="1" s="1"/>
  <c r="O10412" i="1"/>
  <c r="P10412" i="1" s="1"/>
  <c r="Q10412" i="1" s="1"/>
  <c r="L10412" i="1"/>
  <c r="K10412" i="1"/>
  <c r="M10412" i="1" s="1"/>
  <c r="J10412" i="1"/>
  <c r="H10412" i="1"/>
  <c r="I10412" i="1" s="1"/>
  <c r="O10411" i="1"/>
  <c r="P10411" i="1" s="1"/>
  <c r="Q10411" i="1" s="1"/>
  <c r="L10411" i="1"/>
  <c r="K10411" i="1"/>
  <c r="J10411" i="1"/>
  <c r="H10411" i="1"/>
  <c r="I10411" i="1" s="1"/>
  <c r="O10410" i="1"/>
  <c r="P10410" i="1" s="1"/>
  <c r="Q10410" i="1" s="1"/>
  <c r="L10410" i="1"/>
  <c r="K10410" i="1"/>
  <c r="M10410" i="1" s="1"/>
  <c r="J10410" i="1"/>
  <c r="H10410" i="1"/>
  <c r="I10410" i="1" s="1"/>
  <c r="O10409" i="1"/>
  <c r="P10409" i="1" s="1"/>
  <c r="Q10409" i="1" s="1"/>
  <c r="L10409" i="1"/>
  <c r="K10409" i="1"/>
  <c r="J10409" i="1"/>
  <c r="H10409" i="1"/>
  <c r="I10409" i="1" s="1"/>
  <c r="O10408" i="1"/>
  <c r="P10408" i="1" s="1"/>
  <c r="Q10408" i="1" s="1"/>
  <c r="L10408" i="1"/>
  <c r="K10408" i="1"/>
  <c r="J10408" i="1"/>
  <c r="H10408" i="1"/>
  <c r="I10408" i="1" s="1"/>
  <c r="O10407" i="1"/>
  <c r="P10407" i="1" s="1"/>
  <c r="Q10407" i="1" s="1"/>
  <c r="L10407" i="1"/>
  <c r="K10407" i="1"/>
  <c r="J10407" i="1"/>
  <c r="H10407" i="1"/>
  <c r="I10407" i="1" s="1"/>
  <c r="O10406" i="1"/>
  <c r="P10406" i="1" s="1"/>
  <c r="Q10406" i="1" s="1"/>
  <c r="L10406" i="1"/>
  <c r="K10406" i="1"/>
  <c r="M10406" i="1" s="1"/>
  <c r="J10406" i="1"/>
  <c r="H10406" i="1"/>
  <c r="I10406" i="1" s="1"/>
  <c r="S10405" i="1"/>
  <c r="O10405" i="1"/>
  <c r="P10405" i="1" s="1"/>
  <c r="Q10405" i="1" s="1"/>
  <c r="L10405" i="1"/>
  <c r="K10405" i="1"/>
  <c r="J10405" i="1"/>
  <c r="H10405" i="1"/>
  <c r="I10405" i="1" s="1"/>
  <c r="O10404" i="1"/>
  <c r="P10404" i="1" s="1"/>
  <c r="Q10404" i="1" s="1"/>
  <c r="L10404" i="1"/>
  <c r="K10404" i="1"/>
  <c r="J10404" i="1"/>
  <c r="H10404" i="1"/>
  <c r="I10404" i="1" s="1"/>
  <c r="O10403" i="1"/>
  <c r="P10403" i="1" s="1"/>
  <c r="Q10403" i="1" s="1"/>
  <c r="L10403" i="1"/>
  <c r="K10403" i="1"/>
  <c r="M10403" i="1" s="1"/>
  <c r="J10403" i="1"/>
  <c r="H10403" i="1"/>
  <c r="I10403" i="1" s="1"/>
  <c r="O10402" i="1"/>
  <c r="P10402" i="1" s="1"/>
  <c r="Q10402" i="1" s="1"/>
  <c r="L10402" i="1"/>
  <c r="K10402" i="1"/>
  <c r="M10402" i="1" s="1"/>
  <c r="J10402" i="1"/>
  <c r="H10402" i="1"/>
  <c r="I10402" i="1" s="1"/>
  <c r="O10401" i="1"/>
  <c r="P10401" i="1" s="1"/>
  <c r="Q10401" i="1" s="1"/>
  <c r="L10401" i="1"/>
  <c r="K10401" i="1"/>
  <c r="J10401" i="1"/>
  <c r="H10401" i="1"/>
  <c r="I10401" i="1" s="1"/>
  <c r="O10400" i="1"/>
  <c r="P10400" i="1" s="1"/>
  <c r="Q10400" i="1" s="1"/>
  <c r="L10400" i="1"/>
  <c r="K10400" i="1"/>
  <c r="M10400" i="1" s="1"/>
  <c r="J10400" i="1"/>
  <c r="H10400" i="1"/>
  <c r="I10400" i="1" s="1"/>
  <c r="O10399" i="1"/>
  <c r="P10399" i="1" s="1"/>
  <c r="Q10399" i="1" s="1"/>
  <c r="L10399" i="1"/>
  <c r="K10399" i="1"/>
  <c r="M10399" i="1" s="1"/>
  <c r="J10399" i="1"/>
  <c r="H10399" i="1"/>
  <c r="I10399" i="1" s="1"/>
  <c r="O10398" i="1"/>
  <c r="P10398" i="1" s="1"/>
  <c r="Q10398" i="1" s="1"/>
  <c r="L10398" i="1"/>
  <c r="K10398" i="1"/>
  <c r="M10398" i="1" s="1"/>
  <c r="J10398" i="1"/>
  <c r="H10398" i="1"/>
  <c r="I10398" i="1" s="1"/>
  <c r="O10397" i="1"/>
  <c r="P10397" i="1" s="1"/>
  <c r="Q10397" i="1" s="1"/>
  <c r="L10397" i="1"/>
  <c r="K10397" i="1"/>
  <c r="J10397" i="1"/>
  <c r="H10397" i="1"/>
  <c r="I10397" i="1" s="1"/>
  <c r="O10396" i="1"/>
  <c r="P10396" i="1" s="1"/>
  <c r="Q10396" i="1" s="1"/>
  <c r="L10396" i="1"/>
  <c r="K10396" i="1"/>
  <c r="J10396" i="1"/>
  <c r="H10396" i="1"/>
  <c r="I10396" i="1" s="1"/>
  <c r="O10395" i="1"/>
  <c r="P10395" i="1" s="1"/>
  <c r="Q10395" i="1" s="1"/>
  <c r="L10395" i="1"/>
  <c r="K10395" i="1"/>
  <c r="M10395" i="1" s="1"/>
  <c r="J10395" i="1"/>
  <c r="H10395" i="1"/>
  <c r="I10395" i="1" s="1"/>
  <c r="O10394" i="1"/>
  <c r="P10394" i="1" s="1"/>
  <c r="Q10394" i="1" s="1"/>
  <c r="L10394" i="1"/>
  <c r="K10394" i="1"/>
  <c r="M10394" i="1" s="1"/>
  <c r="J10394" i="1"/>
  <c r="H10394" i="1"/>
  <c r="I10394" i="1" s="1"/>
  <c r="O10393" i="1"/>
  <c r="P10393" i="1" s="1"/>
  <c r="Q10393" i="1" s="1"/>
  <c r="L10393" i="1"/>
  <c r="K10393" i="1"/>
  <c r="J10393" i="1"/>
  <c r="H10393" i="1"/>
  <c r="I10393" i="1" s="1"/>
  <c r="O10392" i="1"/>
  <c r="P10392" i="1" s="1"/>
  <c r="Q10392" i="1" s="1"/>
  <c r="L10392" i="1"/>
  <c r="K10392" i="1"/>
  <c r="M10392" i="1" s="1"/>
  <c r="J10392" i="1"/>
  <c r="H10392" i="1"/>
  <c r="I10392" i="1" s="1"/>
  <c r="O10391" i="1"/>
  <c r="P10391" i="1" s="1"/>
  <c r="Q10391" i="1" s="1"/>
  <c r="L10391" i="1"/>
  <c r="K10391" i="1"/>
  <c r="J10391" i="1"/>
  <c r="H10391" i="1"/>
  <c r="I10391" i="1" s="1"/>
  <c r="O10390" i="1"/>
  <c r="P10390" i="1" s="1"/>
  <c r="Q10390" i="1" s="1"/>
  <c r="L10390" i="1"/>
  <c r="K10390" i="1"/>
  <c r="M10390" i="1" s="1"/>
  <c r="J10390" i="1"/>
  <c r="H10390" i="1"/>
  <c r="I10390" i="1" s="1"/>
  <c r="O10389" i="1"/>
  <c r="P10389" i="1" s="1"/>
  <c r="Q10389" i="1" s="1"/>
  <c r="L10389" i="1"/>
  <c r="K10389" i="1"/>
  <c r="J10389" i="1"/>
  <c r="H10389" i="1"/>
  <c r="I10389" i="1" s="1"/>
  <c r="O10388" i="1"/>
  <c r="P10388" i="1" s="1"/>
  <c r="Q10388" i="1" s="1"/>
  <c r="L10388" i="1"/>
  <c r="K10388" i="1"/>
  <c r="M10388" i="1" s="1"/>
  <c r="J10388" i="1"/>
  <c r="H10388" i="1"/>
  <c r="I10388" i="1" s="1"/>
  <c r="O10387" i="1"/>
  <c r="P10387" i="1" s="1"/>
  <c r="Q10387" i="1" s="1"/>
  <c r="L10387" i="1"/>
  <c r="K10387" i="1"/>
  <c r="M10387" i="1" s="1"/>
  <c r="J10387" i="1"/>
  <c r="H10387" i="1"/>
  <c r="I10387" i="1" s="1"/>
  <c r="O10386" i="1"/>
  <c r="P10386" i="1" s="1"/>
  <c r="Q10386" i="1" s="1"/>
  <c r="L10386" i="1"/>
  <c r="K10386" i="1"/>
  <c r="M10386" i="1" s="1"/>
  <c r="J10386" i="1"/>
  <c r="H10386" i="1"/>
  <c r="I10386" i="1" s="1"/>
  <c r="O10385" i="1"/>
  <c r="P10385" i="1" s="1"/>
  <c r="Q10385" i="1" s="1"/>
  <c r="L10385" i="1"/>
  <c r="K10385" i="1"/>
  <c r="J10385" i="1"/>
  <c r="H10385" i="1"/>
  <c r="I10385" i="1" s="1"/>
  <c r="O10384" i="1"/>
  <c r="P10384" i="1" s="1"/>
  <c r="Q10384" i="1" s="1"/>
  <c r="L10384" i="1"/>
  <c r="K10384" i="1"/>
  <c r="J10384" i="1"/>
  <c r="H10384" i="1"/>
  <c r="I10384" i="1" s="1"/>
  <c r="O10383" i="1"/>
  <c r="P10383" i="1" s="1"/>
  <c r="Q10383" i="1" s="1"/>
  <c r="L10383" i="1"/>
  <c r="K10383" i="1"/>
  <c r="J10383" i="1"/>
  <c r="H10383" i="1"/>
  <c r="I10383" i="1" s="1"/>
  <c r="O10382" i="1"/>
  <c r="P10382" i="1" s="1"/>
  <c r="Q10382" i="1" s="1"/>
  <c r="L10382" i="1"/>
  <c r="K10382" i="1"/>
  <c r="J10382" i="1"/>
  <c r="H10382" i="1"/>
  <c r="I10382" i="1" s="1"/>
  <c r="O10381" i="1"/>
  <c r="P10381" i="1" s="1"/>
  <c r="Q10381" i="1" s="1"/>
  <c r="L10381" i="1"/>
  <c r="K10381" i="1"/>
  <c r="M10381" i="1" s="1"/>
  <c r="J10381" i="1"/>
  <c r="H10381" i="1"/>
  <c r="I10381" i="1" s="1"/>
  <c r="O10380" i="1"/>
  <c r="P10380" i="1" s="1"/>
  <c r="Q10380" i="1" s="1"/>
  <c r="L10380" i="1"/>
  <c r="K10380" i="1"/>
  <c r="M10380" i="1" s="1"/>
  <c r="J10380" i="1"/>
  <c r="H10380" i="1"/>
  <c r="I10380" i="1" s="1"/>
  <c r="O10379" i="1"/>
  <c r="P10379" i="1" s="1"/>
  <c r="Q10379" i="1" s="1"/>
  <c r="L10379" i="1"/>
  <c r="K10379" i="1"/>
  <c r="M10379" i="1" s="1"/>
  <c r="J10379" i="1"/>
  <c r="H10379" i="1"/>
  <c r="I10379" i="1" s="1"/>
  <c r="O10378" i="1"/>
  <c r="P10378" i="1" s="1"/>
  <c r="Q10378" i="1" s="1"/>
  <c r="L10378" i="1"/>
  <c r="K10378" i="1"/>
  <c r="J10378" i="1"/>
  <c r="H10378" i="1"/>
  <c r="I10378" i="1" s="1"/>
  <c r="O10377" i="1"/>
  <c r="P10377" i="1" s="1"/>
  <c r="Q10377" i="1" s="1"/>
  <c r="L10377" i="1"/>
  <c r="K10377" i="1"/>
  <c r="M10377" i="1" s="1"/>
  <c r="J10377" i="1"/>
  <c r="H10377" i="1"/>
  <c r="I10377" i="1" s="1"/>
  <c r="O10376" i="1"/>
  <c r="P10376" i="1" s="1"/>
  <c r="Q10376" i="1" s="1"/>
  <c r="L10376" i="1"/>
  <c r="K10376" i="1"/>
  <c r="J10376" i="1"/>
  <c r="H10376" i="1"/>
  <c r="I10376" i="1" s="1"/>
  <c r="O10375" i="1"/>
  <c r="P10375" i="1" s="1"/>
  <c r="Q10375" i="1" s="1"/>
  <c r="L10375" i="1"/>
  <c r="K10375" i="1"/>
  <c r="M10375" i="1" s="1"/>
  <c r="J10375" i="1"/>
  <c r="H10375" i="1"/>
  <c r="I10375" i="1" s="1"/>
  <c r="O10374" i="1"/>
  <c r="P10374" i="1" s="1"/>
  <c r="Q10374" i="1" s="1"/>
  <c r="L10374" i="1"/>
  <c r="K10374" i="1"/>
  <c r="J10374" i="1"/>
  <c r="H10374" i="1"/>
  <c r="I10374" i="1" s="1"/>
  <c r="S10373" i="1"/>
  <c r="O10373" i="1"/>
  <c r="P10373" i="1" s="1"/>
  <c r="Q10373" i="1" s="1"/>
  <c r="L10373" i="1"/>
  <c r="K10373" i="1"/>
  <c r="J10373" i="1"/>
  <c r="H10373" i="1"/>
  <c r="I10373" i="1" s="1"/>
  <c r="O10372" i="1"/>
  <c r="P10372" i="1" s="1"/>
  <c r="Q10372" i="1" s="1"/>
  <c r="L10372" i="1"/>
  <c r="K10372" i="1"/>
  <c r="M10372" i="1" s="1"/>
  <c r="J10372" i="1"/>
  <c r="H10372" i="1"/>
  <c r="I10372" i="1" s="1"/>
  <c r="O10371" i="1"/>
  <c r="P10371" i="1" s="1"/>
  <c r="Q10371" i="1" s="1"/>
  <c r="L10371" i="1"/>
  <c r="K10371" i="1"/>
  <c r="J10371" i="1"/>
  <c r="H10371" i="1"/>
  <c r="I10371" i="1" s="1"/>
  <c r="O10370" i="1"/>
  <c r="P10370" i="1" s="1"/>
  <c r="Q10370" i="1" s="1"/>
  <c r="L10370" i="1"/>
  <c r="K10370" i="1"/>
  <c r="J10370" i="1"/>
  <c r="H10370" i="1"/>
  <c r="I10370" i="1" s="1"/>
  <c r="O10369" i="1"/>
  <c r="P10369" i="1" s="1"/>
  <c r="Q10369" i="1" s="1"/>
  <c r="L10369" i="1"/>
  <c r="K10369" i="1"/>
  <c r="M10369" i="1" s="1"/>
  <c r="J10369" i="1"/>
  <c r="H10369" i="1"/>
  <c r="I10369" i="1" s="1"/>
  <c r="O10368" i="1"/>
  <c r="P10368" i="1" s="1"/>
  <c r="Q10368" i="1" s="1"/>
  <c r="L10368" i="1"/>
  <c r="K10368" i="1"/>
  <c r="J10368" i="1"/>
  <c r="H10368" i="1"/>
  <c r="I10368" i="1" s="1"/>
  <c r="O10367" i="1"/>
  <c r="P10367" i="1" s="1"/>
  <c r="Q10367" i="1" s="1"/>
  <c r="L10367" i="1"/>
  <c r="K10367" i="1"/>
  <c r="M10367" i="1" s="1"/>
  <c r="J10367" i="1"/>
  <c r="H10367" i="1"/>
  <c r="I10367" i="1" s="1"/>
  <c r="S10366" i="1"/>
  <c r="O10366" i="1"/>
  <c r="P10366" i="1" s="1"/>
  <c r="Q10366" i="1" s="1"/>
  <c r="L10366" i="1"/>
  <c r="K10366" i="1"/>
  <c r="J10366" i="1"/>
  <c r="H10366" i="1"/>
  <c r="I10366" i="1" s="1"/>
  <c r="O10365" i="1"/>
  <c r="P10365" i="1" s="1"/>
  <c r="Q10365" i="1" s="1"/>
  <c r="L10365" i="1"/>
  <c r="K10365" i="1"/>
  <c r="J10365" i="1"/>
  <c r="H10365" i="1"/>
  <c r="I10365" i="1" s="1"/>
  <c r="O10364" i="1"/>
  <c r="P10364" i="1" s="1"/>
  <c r="Q10364" i="1" s="1"/>
  <c r="L10364" i="1"/>
  <c r="K10364" i="1"/>
  <c r="M10364" i="1" s="1"/>
  <c r="J10364" i="1"/>
  <c r="H10364" i="1"/>
  <c r="I10364" i="1" s="1"/>
  <c r="O10363" i="1"/>
  <c r="P10363" i="1" s="1"/>
  <c r="Q10363" i="1" s="1"/>
  <c r="L10363" i="1"/>
  <c r="K10363" i="1"/>
  <c r="M10363" i="1" s="1"/>
  <c r="J10363" i="1"/>
  <c r="H10363" i="1"/>
  <c r="I10363" i="1" s="1"/>
  <c r="S10362" i="1"/>
  <c r="O10362" i="1"/>
  <c r="P10362" i="1" s="1"/>
  <c r="Q10362" i="1" s="1"/>
  <c r="L10362" i="1"/>
  <c r="K10362" i="1"/>
  <c r="J10362" i="1"/>
  <c r="H10362" i="1"/>
  <c r="I10362" i="1" s="1"/>
  <c r="O10361" i="1"/>
  <c r="P10361" i="1" s="1"/>
  <c r="Q10361" i="1" s="1"/>
  <c r="L10361" i="1"/>
  <c r="K10361" i="1"/>
  <c r="J10361" i="1"/>
  <c r="H10361" i="1"/>
  <c r="I10361" i="1" s="1"/>
  <c r="O10360" i="1"/>
  <c r="P10360" i="1" s="1"/>
  <c r="Q10360" i="1" s="1"/>
  <c r="L10360" i="1"/>
  <c r="K10360" i="1"/>
  <c r="M10360" i="1" s="1"/>
  <c r="J10360" i="1"/>
  <c r="H10360" i="1"/>
  <c r="I10360" i="1" s="1"/>
  <c r="O10359" i="1"/>
  <c r="P10359" i="1" s="1"/>
  <c r="Q10359" i="1" s="1"/>
  <c r="L10359" i="1"/>
  <c r="K10359" i="1"/>
  <c r="J10359" i="1"/>
  <c r="H10359" i="1"/>
  <c r="I10359" i="1" s="1"/>
  <c r="O10358" i="1"/>
  <c r="P10358" i="1" s="1"/>
  <c r="Q10358" i="1" s="1"/>
  <c r="L10358" i="1"/>
  <c r="K10358" i="1"/>
  <c r="J10358" i="1"/>
  <c r="H10358" i="1"/>
  <c r="I10358" i="1" s="1"/>
  <c r="O10357" i="1"/>
  <c r="P10357" i="1" s="1"/>
  <c r="Q10357" i="1" s="1"/>
  <c r="L10357" i="1"/>
  <c r="K10357" i="1"/>
  <c r="M10357" i="1" s="1"/>
  <c r="J10357" i="1"/>
  <c r="H10357" i="1"/>
  <c r="I10357" i="1" s="1"/>
  <c r="O10356" i="1"/>
  <c r="P10356" i="1" s="1"/>
  <c r="Q10356" i="1" s="1"/>
  <c r="L10356" i="1"/>
  <c r="K10356" i="1"/>
  <c r="M10356" i="1" s="1"/>
  <c r="J10356" i="1"/>
  <c r="H10356" i="1"/>
  <c r="I10356" i="1" s="1"/>
  <c r="O10355" i="1"/>
  <c r="P10355" i="1" s="1"/>
  <c r="Q10355" i="1" s="1"/>
  <c r="L10355" i="1"/>
  <c r="K10355" i="1"/>
  <c r="J10355" i="1"/>
  <c r="H10355" i="1"/>
  <c r="I10355" i="1" s="1"/>
  <c r="O10354" i="1"/>
  <c r="P10354" i="1" s="1"/>
  <c r="Q10354" i="1" s="1"/>
  <c r="L10354" i="1"/>
  <c r="K10354" i="1"/>
  <c r="M10354" i="1" s="1"/>
  <c r="J10354" i="1"/>
  <c r="H10354" i="1"/>
  <c r="I10354" i="1" s="1"/>
  <c r="O10353" i="1"/>
  <c r="P10353" i="1" s="1"/>
  <c r="Q10353" i="1" s="1"/>
  <c r="L10353" i="1"/>
  <c r="K10353" i="1"/>
  <c r="M10353" i="1" s="1"/>
  <c r="J10353" i="1"/>
  <c r="H10353" i="1"/>
  <c r="I10353" i="1" s="1"/>
  <c r="O10352" i="1"/>
  <c r="P10352" i="1" s="1"/>
  <c r="Q10352" i="1" s="1"/>
  <c r="L10352" i="1"/>
  <c r="K10352" i="1"/>
  <c r="J10352" i="1"/>
  <c r="H10352" i="1"/>
  <c r="I10352" i="1" s="1"/>
  <c r="O10351" i="1"/>
  <c r="P10351" i="1" s="1"/>
  <c r="Q10351" i="1" s="1"/>
  <c r="L10351" i="1"/>
  <c r="K10351" i="1"/>
  <c r="J10351" i="1"/>
  <c r="H10351" i="1"/>
  <c r="I10351" i="1" s="1"/>
  <c r="O10350" i="1"/>
  <c r="P10350" i="1" s="1"/>
  <c r="Q10350" i="1" s="1"/>
  <c r="L10350" i="1"/>
  <c r="K10350" i="1"/>
  <c r="J10350" i="1"/>
  <c r="H10350" i="1"/>
  <c r="I10350" i="1" s="1"/>
  <c r="O10349" i="1"/>
  <c r="P10349" i="1" s="1"/>
  <c r="Q10349" i="1" s="1"/>
  <c r="L10349" i="1"/>
  <c r="K10349" i="1"/>
  <c r="J10349" i="1"/>
  <c r="H10349" i="1"/>
  <c r="I10349" i="1" s="1"/>
  <c r="O10348" i="1"/>
  <c r="P10348" i="1" s="1"/>
  <c r="Q10348" i="1" s="1"/>
  <c r="L10348" i="1"/>
  <c r="K10348" i="1"/>
  <c r="M10348" i="1" s="1"/>
  <c r="J10348" i="1"/>
  <c r="H10348" i="1"/>
  <c r="I10348" i="1" s="1"/>
  <c r="O10347" i="1"/>
  <c r="P10347" i="1" s="1"/>
  <c r="Q10347" i="1" s="1"/>
  <c r="L10347" i="1"/>
  <c r="K10347" i="1"/>
  <c r="J10347" i="1"/>
  <c r="H10347" i="1"/>
  <c r="I10347" i="1" s="1"/>
  <c r="S10346" i="1"/>
  <c r="O10346" i="1"/>
  <c r="P10346" i="1" s="1"/>
  <c r="Q10346" i="1" s="1"/>
  <c r="L10346" i="1"/>
  <c r="K10346" i="1"/>
  <c r="J10346" i="1"/>
  <c r="H10346" i="1"/>
  <c r="I10346" i="1" s="1"/>
  <c r="O10345" i="1"/>
  <c r="P10345" i="1" s="1"/>
  <c r="Q10345" i="1" s="1"/>
  <c r="L10345" i="1"/>
  <c r="K10345" i="1"/>
  <c r="M10345" i="1" s="1"/>
  <c r="J10345" i="1"/>
  <c r="H10345" i="1"/>
  <c r="I10345" i="1" s="1"/>
  <c r="O10344" i="1"/>
  <c r="P10344" i="1" s="1"/>
  <c r="Q10344" i="1" s="1"/>
  <c r="L10344" i="1"/>
  <c r="K10344" i="1"/>
  <c r="M10344" i="1" s="1"/>
  <c r="J10344" i="1"/>
  <c r="H10344" i="1"/>
  <c r="I10344" i="1" s="1"/>
  <c r="O10343" i="1"/>
  <c r="P10343" i="1" s="1"/>
  <c r="Q10343" i="1" s="1"/>
  <c r="L10343" i="1"/>
  <c r="K10343" i="1"/>
  <c r="M10343" i="1" s="1"/>
  <c r="J10343" i="1"/>
  <c r="H10343" i="1"/>
  <c r="I10343" i="1" s="1"/>
  <c r="O10342" i="1"/>
  <c r="P10342" i="1" s="1"/>
  <c r="Q10342" i="1" s="1"/>
  <c r="L10342" i="1"/>
  <c r="K10342" i="1"/>
  <c r="M10342" i="1" s="1"/>
  <c r="J10342" i="1"/>
  <c r="H10342" i="1"/>
  <c r="I10342" i="1" s="1"/>
  <c r="O10341" i="1"/>
  <c r="P10341" i="1" s="1"/>
  <c r="Q10341" i="1" s="1"/>
  <c r="L10341" i="1"/>
  <c r="K10341" i="1"/>
  <c r="M10341" i="1" s="1"/>
  <c r="J10341" i="1"/>
  <c r="H10341" i="1"/>
  <c r="I10341" i="1" s="1"/>
  <c r="O10340" i="1"/>
  <c r="P10340" i="1" s="1"/>
  <c r="Q10340" i="1" s="1"/>
  <c r="L10340" i="1"/>
  <c r="K10340" i="1"/>
  <c r="J10340" i="1"/>
  <c r="H10340" i="1"/>
  <c r="I10340" i="1" s="1"/>
  <c r="O10339" i="1"/>
  <c r="P10339" i="1" s="1"/>
  <c r="Q10339" i="1" s="1"/>
  <c r="L10339" i="1"/>
  <c r="K10339" i="1"/>
  <c r="M10339" i="1" s="1"/>
  <c r="J10339" i="1"/>
  <c r="H10339" i="1"/>
  <c r="I10339" i="1" s="1"/>
  <c r="O10338" i="1"/>
  <c r="P10338" i="1" s="1"/>
  <c r="Q10338" i="1" s="1"/>
  <c r="L10338" i="1"/>
  <c r="K10338" i="1"/>
  <c r="J10338" i="1"/>
  <c r="H10338" i="1"/>
  <c r="I10338" i="1" s="1"/>
  <c r="S10337" i="1"/>
  <c r="O10337" i="1"/>
  <c r="P10337" i="1" s="1"/>
  <c r="Q10337" i="1" s="1"/>
  <c r="L10337" i="1"/>
  <c r="K10337" i="1"/>
  <c r="J10337" i="1"/>
  <c r="H10337" i="1"/>
  <c r="I10337" i="1" s="1"/>
  <c r="S10336" i="1"/>
  <c r="O10336" i="1"/>
  <c r="P10336" i="1" s="1"/>
  <c r="Q10336" i="1" s="1"/>
  <c r="L10336" i="1"/>
  <c r="K10336" i="1"/>
  <c r="J10336" i="1"/>
  <c r="H10336" i="1"/>
  <c r="I10336" i="1" s="1"/>
  <c r="O10335" i="1"/>
  <c r="P10335" i="1" s="1"/>
  <c r="Q10335" i="1" s="1"/>
  <c r="L10335" i="1"/>
  <c r="K10335" i="1"/>
  <c r="M10335" i="1" s="1"/>
  <c r="J10335" i="1"/>
  <c r="H10335" i="1"/>
  <c r="I10335" i="1" s="1"/>
  <c r="O10334" i="1"/>
  <c r="P10334" i="1" s="1"/>
  <c r="Q10334" i="1" s="1"/>
  <c r="L10334" i="1"/>
  <c r="K10334" i="1"/>
  <c r="M10334" i="1" s="1"/>
  <c r="J10334" i="1"/>
  <c r="H10334" i="1"/>
  <c r="I10334" i="1" s="1"/>
  <c r="O10333" i="1"/>
  <c r="P10333" i="1" s="1"/>
  <c r="Q10333" i="1" s="1"/>
  <c r="L10333" i="1"/>
  <c r="K10333" i="1"/>
  <c r="J10333" i="1"/>
  <c r="H10333" i="1"/>
  <c r="I10333" i="1" s="1"/>
  <c r="O10332" i="1"/>
  <c r="P10332" i="1" s="1"/>
  <c r="Q10332" i="1" s="1"/>
  <c r="L10332" i="1"/>
  <c r="K10332" i="1"/>
  <c r="J10332" i="1"/>
  <c r="H10332" i="1"/>
  <c r="I10332" i="1" s="1"/>
  <c r="S10331" i="1"/>
  <c r="O10331" i="1"/>
  <c r="P10331" i="1" s="1"/>
  <c r="Q10331" i="1" s="1"/>
  <c r="L10331" i="1"/>
  <c r="K10331" i="1"/>
  <c r="M10331" i="1" s="1"/>
  <c r="J10331" i="1"/>
  <c r="H10331" i="1"/>
  <c r="I10331" i="1" s="1"/>
  <c r="O10330" i="1"/>
  <c r="P10330" i="1" s="1"/>
  <c r="Q10330" i="1" s="1"/>
  <c r="L10330" i="1"/>
  <c r="K10330" i="1"/>
  <c r="M10330" i="1" s="1"/>
  <c r="J10330" i="1"/>
  <c r="H10330" i="1"/>
  <c r="I10330" i="1" s="1"/>
  <c r="O10329" i="1"/>
  <c r="P10329" i="1" s="1"/>
  <c r="Q10329" i="1" s="1"/>
  <c r="L10329" i="1"/>
  <c r="K10329" i="1"/>
  <c r="J10329" i="1"/>
  <c r="H10329" i="1"/>
  <c r="I10329" i="1" s="1"/>
  <c r="O10328" i="1"/>
  <c r="P10328" i="1" s="1"/>
  <c r="Q10328" i="1" s="1"/>
  <c r="L10328" i="1"/>
  <c r="K10328" i="1"/>
  <c r="J10328" i="1"/>
  <c r="H10328" i="1"/>
  <c r="I10328" i="1" s="1"/>
  <c r="O10327" i="1"/>
  <c r="P10327" i="1" s="1"/>
  <c r="Q10327" i="1" s="1"/>
  <c r="L10327" i="1"/>
  <c r="K10327" i="1"/>
  <c r="M10327" i="1" s="1"/>
  <c r="J10327" i="1"/>
  <c r="H10327" i="1"/>
  <c r="I10327" i="1" s="1"/>
  <c r="O10326" i="1"/>
  <c r="P10326" i="1" s="1"/>
  <c r="Q10326" i="1" s="1"/>
  <c r="L10326" i="1"/>
  <c r="K10326" i="1"/>
  <c r="M10326" i="1" s="1"/>
  <c r="J10326" i="1"/>
  <c r="H10326" i="1"/>
  <c r="I10326" i="1" s="1"/>
  <c r="O10325" i="1"/>
  <c r="P10325" i="1" s="1"/>
  <c r="Q10325" i="1" s="1"/>
  <c r="L10325" i="1"/>
  <c r="K10325" i="1"/>
  <c r="J10325" i="1"/>
  <c r="H10325" i="1"/>
  <c r="I10325" i="1" s="1"/>
  <c r="O10324" i="1"/>
  <c r="P10324" i="1" s="1"/>
  <c r="Q10324" i="1" s="1"/>
  <c r="L10324" i="1"/>
  <c r="K10324" i="1"/>
  <c r="J10324" i="1"/>
  <c r="H10324" i="1"/>
  <c r="I10324" i="1" s="1"/>
  <c r="O10323" i="1"/>
  <c r="P10323" i="1" s="1"/>
  <c r="Q10323" i="1" s="1"/>
  <c r="L10323" i="1"/>
  <c r="K10323" i="1"/>
  <c r="M10323" i="1" s="1"/>
  <c r="J10323" i="1"/>
  <c r="H10323" i="1"/>
  <c r="I10323" i="1" s="1"/>
  <c r="O10322" i="1"/>
  <c r="P10322" i="1" s="1"/>
  <c r="Q10322" i="1" s="1"/>
  <c r="L10322" i="1"/>
  <c r="K10322" i="1"/>
  <c r="J10322" i="1"/>
  <c r="H10322" i="1"/>
  <c r="I10322" i="1" s="1"/>
  <c r="O10321" i="1"/>
  <c r="P10321" i="1" s="1"/>
  <c r="Q10321" i="1" s="1"/>
  <c r="L10321" i="1"/>
  <c r="K10321" i="1"/>
  <c r="J10321" i="1"/>
  <c r="H10321" i="1"/>
  <c r="I10321" i="1" s="1"/>
  <c r="O10320" i="1"/>
  <c r="P10320" i="1" s="1"/>
  <c r="Q10320" i="1" s="1"/>
  <c r="L10320" i="1"/>
  <c r="K10320" i="1"/>
  <c r="J10320" i="1"/>
  <c r="H10320" i="1"/>
  <c r="I10320" i="1" s="1"/>
  <c r="O10319" i="1"/>
  <c r="P10319" i="1" s="1"/>
  <c r="Q10319" i="1" s="1"/>
  <c r="L10319" i="1"/>
  <c r="K10319" i="1"/>
  <c r="M10319" i="1" s="1"/>
  <c r="J10319" i="1"/>
  <c r="H10319" i="1"/>
  <c r="I10319" i="1" s="1"/>
  <c r="O10318" i="1"/>
  <c r="P10318" i="1" s="1"/>
  <c r="Q10318" i="1" s="1"/>
  <c r="L10318" i="1"/>
  <c r="K10318" i="1"/>
  <c r="M10318" i="1" s="1"/>
  <c r="J10318" i="1"/>
  <c r="H10318" i="1"/>
  <c r="I10318" i="1" s="1"/>
  <c r="O10317" i="1"/>
  <c r="P10317" i="1" s="1"/>
  <c r="Q10317" i="1" s="1"/>
  <c r="L10317" i="1"/>
  <c r="K10317" i="1"/>
  <c r="J10317" i="1"/>
  <c r="H10317" i="1"/>
  <c r="I10317" i="1" s="1"/>
  <c r="O10316" i="1"/>
  <c r="P10316" i="1" s="1"/>
  <c r="Q10316" i="1" s="1"/>
  <c r="L10316" i="1"/>
  <c r="K10316" i="1"/>
  <c r="M10316" i="1" s="1"/>
  <c r="J10316" i="1"/>
  <c r="H10316" i="1"/>
  <c r="I10316" i="1" s="1"/>
  <c r="O10315" i="1"/>
  <c r="P10315" i="1" s="1"/>
  <c r="Q10315" i="1" s="1"/>
  <c r="L10315" i="1"/>
  <c r="K10315" i="1"/>
  <c r="J10315" i="1"/>
  <c r="H10315" i="1"/>
  <c r="I10315" i="1" s="1"/>
  <c r="O10314" i="1"/>
  <c r="P10314" i="1" s="1"/>
  <c r="Q10314" i="1" s="1"/>
  <c r="L10314" i="1"/>
  <c r="K10314" i="1"/>
  <c r="J10314" i="1"/>
  <c r="H10314" i="1"/>
  <c r="I10314" i="1" s="1"/>
  <c r="O10313" i="1"/>
  <c r="P10313" i="1" s="1"/>
  <c r="Q10313" i="1" s="1"/>
  <c r="L10313" i="1"/>
  <c r="K10313" i="1"/>
  <c r="M10313" i="1" s="1"/>
  <c r="J10313" i="1"/>
  <c r="H10313" i="1"/>
  <c r="I10313" i="1" s="1"/>
  <c r="S10312" i="1"/>
  <c r="O10312" i="1"/>
  <c r="P10312" i="1" s="1"/>
  <c r="Q10312" i="1" s="1"/>
  <c r="L10312" i="1"/>
  <c r="K10312" i="1"/>
  <c r="M10312" i="1" s="1"/>
  <c r="J10312" i="1"/>
  <c r="H10312" i="1"/>
  <c r="I10312" i="1" s="1"/>
  <c r="O10311" i="1"/>
  <c r="P10311" i="1" s="1"/>
  <c r="Q10311" i="1" s="1"/>
  <c r="L10311" i="1"/>
  <c r="K10311" i="1"/>
  <c r="J10311" i="1"/>
  <c r="H10311" i="1"/>
  <c r="I10311" i="1" s="1"/>
  <c r="O10310" i="1"/>
  <c r="P10310" i="1" s="1"/>
  <c r="Q10310" i="1" s="1"/>
  <c r="L10310" i="1"/>
  <c r="K10310" i="1"/>
  <c r="M10310" i="1" s="1"/>
  <c r="J10310" i="1"/>
  <c r="H10310" i="1"/>
  <c r="I10310" i="1" s="1"/>
  <c r="O10309" i="1"/>
  <c r="P10309" i="1" s="1"/>
  <c r="Q10309" i="1" s="1"/>
  <c r="L10309" i="1"/>
  <c r="K10309" i="1"/>
  <c r="M10309" i="1" s="1"/>
  <c r="J10309" i="1"/>
  <c r="H10309" i="1"/>
  <c r="I10309" i="1" s="1"/>
  <c r="O10308" i="1"/>
  <c r="P10308" i="1" s="1"/>
  <c r="Q10308" i="1" s="1"/>
  <c r="L10308" i="1"/>
  <c r="K10308" i="1"/>
  <c r="J10308" i="1"/>
  <c r="H10308" i="1"/>
  <c r="I10308" i="1" s="1"/>
  <c r="O10307" i="1"/>
  <c r="P10307" i="1" s="1"/>
  <c r="Q10307" i="1" s="1"/>
  <c r="L10307" i="1"/>
  <c r="K10307" i="1"/>
  <c r="M10307" i="1" s="1"/>
  <c r="J10307" i="1"/>
  <c r="H10307" i="1"/>
  <c r="I10307" i="1" s="1"/>
  <c r="S10306" i="1"/>
  <c r="O10306" i="1"/>
  <c r="P10306" i="1" s="1"/>
  <c r="Q10306" i="1" s="1"/>
  <c r="L10306" i="1"/>
  <c r="K10306" i="1"/>
  <c r="J10306" i="1"/>
  <c r="H10306" i="1"/>
  <c r="I10306" i="1" s="1"/>
  <c r="O10305" i="1"/>
  <c r="P10305" i="1" s="1"/>
  <c r="Q10305" i="1" s="1"/>
  <c r="L10305" i="1"/>
  <c r="K10305" i="1"/>
  <c r="M10305" i="1" s="1"/>
  <c r="J10305" i="1"/>
  <c r="H10305" i="1"/>
  <c r="I10305" i="1" s="1"/>
  <c r="O10304" i="1"/>
  <c r="P10304" i="1" s="1"/>
  <c r="Q10304" i="1" s="1"/>
  <c r="L10304" i="1"/>
  <c r="K10304" i="1"/>
  <c r="J10304" i="1"/>
  <c r="H10304" i="1"/>
  <c r="I10304" i="1" s="1"/>
  <c r="O10303" i="1"/>
  <c r="P10303" i="1" s="1"/>
  <c r="Q10303" i="1" s="1"/>
  <c r="L10303" i="1"/>
  <c r="K10303" i="1"/>
  <c r="M10303" i="1" s="1"/>
  <c r="J10303" i="1"/>
  <c r="H10303" i="1"/>
  <c r="I10303" i="1" s="1"/>
  <c r="O10302" i="1"/>
  <c r="P10302" i="1" s="1"/>
  <c r="Q10302" i="1" s="1"/>
  <c r="L10302" i="1"/>
  <c r="K10302" i="1"/>
  <c r="M10302" i="1" s="1"/>
  <c r="J10302" i="1"/>
  <c r="H10302" i="1"/>
  <c r="I10302" i="1" s="1"/>
  <c r="O10301" i="1"/>
  <c r="P10301" i="1" s="1"/>
  <c r="Q10301" i="1" s="1"/>
  <c r="L10301" i="1"/>
  <c r="K10301" i="1"/>
  <c r="M10301" i="1" s="1"/>
  <c r="J10301" i="1"/>
  <c r="H10301" i="1"/>
  <c r="I10301" i="1" s="1"/>
  <c r="O10300" i="1"/>
  <c r="P10300" i="1" s="1"/>
  <c r="Q10300" i="1" s="1"/>
  <c r="L10300" i="1"/>
  <c r="K10300" i="1"/>
  <c r="M10300" i="1" s="1"/>
  <c r="J10300" i="1"/>
  <c r="H10300" i="1"/>
  <c r="I10300" i="1" s="1"/>
  <c r="O10299" i="1"/>
  <c r="P10299" i="1" s="1"/>
  <c r="Q10299" i="1" s="1"/>
  <c r="L10299" i="1"/>
  <c r="K10299" i="1"/>
  <c r="J10299" i="1"/>
  <c r="H10299" i="1"/>
  <c r="I10299" i="1" s="1"/>
  <c r="O10298" i="1"/>
  <c r="P10298" i="1" s="1"/>
  <c r="Q10298" i="1" s="1"/>
  <c r="L10298" i="1"/>
  <c r="K10298" i="1"/>
  <c r="M10298" i="1" s="1"/>
  <c r="J10298" i="1"/>
  <c r="H10298" i="1"/>
  <c r="I10298" i="1" s="1"/>
  <c r="O10297" i="1"/>
  <c r="P10297" i="1" s="1"/>
  <c r="Q10297" i="1" s="1"/>
  <c r="L10297" i="1"/>
  <c r="K10297" i="1"/>
  <c r="J10297" i="1"/>
  <c r="H10297" i="1"/>
  <c r="I10297" i="1" s="1"/>
  <c r="O10296" i="1"/>
  <c r="P10296" i="1" s="1"/>
  <c r="Q10296" i="1" s="1"/>
  <c r="L10296" i="1"/>
  <c r="K10296" i="1"/>
  <c r="M10296" i="1" s="1"/>
  <c r="J10296" i="1"/>
  <c r="H10296" i="1"/>
  <c r="I10296" i="1" s="1"/>
  <c r="O10295" i="1"/>
  <c r="P10295" i="1" s="1"/>
  <c r="Q10295" i="1" s="1"/>
  <c r="L10295" i="1"/>
  <c r="K10295" i="1"/>
  <c r="J10295" i="1"/>
  <c r="H10295" i="1"/>
  <c r="I10295" i="1" s="1"/>
  <c r="O10294" i="1"/>
  <c r="P10294" i="1" s="1"/>
  <c r="Q10294" i="1" s="1"/>
  <c r="L10294" i="1"/>
  <c r="K10294" i="1"/>
  <c r="M10294" i="1" s="1"/>
  <c r="J10294" i="1"/>
  <c r="H10294" i="1"/>
  <c r="I10294" i="1" s="1"/>
  <c r="O10293" i="1"/>
  <c r="P10293" i="1" s="1"/>
  <c r="Q10293" i="1" s="1"/>
  <c r="L10293" i="1"/>
  <c r="K10293" i="1"/>
  <c r="M10293" i="1" s="1"/>
  <c r="J10293" i="1"/>
  <c r="H10293" i="1"/>
  <c r="I10293" i="1" s="1"/>
  <c r="O10292" i="1"/>
  <c r="P10292" i="1" s="1"/>
  <c r="Q10292" i="1" s="1"/>
  <c r="L10292" i="1"/>
  <c r="K10292" i="1"/>
  <c r="M10292" i="1" s="1"/>
  <c r="J10292" i="1"/>
  <c r="H10292" i="1"/>
  <c r="I10292" i="1" s="1"/>
  <c r="O10291" i="1"/>
  <c r="P10291" i="1" s="1"/>
  <c r="Q10291" i="1" s="1"/>
  <c r="L10291" i="1"/>
  <c r="K10291" i="1"/>
  <c r="M10291" i="1" s="1"/>
  <c r="J10291" i="1"/>
  <c r="H10291" i="1"/>
  <c r="I10291" i="1" s="1"/>
  <c r="O10290" i="1"/>
  <c r="P10290" i="1" s="1"/>
  <c r="Q10290" i="1" s="1"/>
  <c r="L10290" i="1"/>
  <c r="K10290" i="1"/>
  <c r="J10290" i="1"/>
  <c r="H10290" i="1"/>
  <c r="I10290" i="1" s="1"/>
  <c r="O10289" i="1"/>
  <c r="P10289" i="1" s="1"/>
  <c r="Q10289" i="1" s="1"/>
  <c r="L10289" i="1"/>
  <c r="K10289" i="1"/>
  <c r="J10289" i="1"/>
  <c r="H10289" i="1"/>
  <c r="I10289" i="1" s="1"/>
  <c r="O10288" i="1"/>
  <c r="P10288" i="1" s="1"/>
  <c r="Q10288" i="1" s="1"/>
  <c r="L10288" i="1"/>
  <c r="K10288" i="1"/>
  <c r="J10288" i="1"/>
  <c r="H10288" i="1"/>
  <c r="I10288" i="1" s="1"/>
  <c r="O10287" i="1"/>
  <c r="P10287" i="1" s="1"/>
  <c r="Q10287" i="1" s="1"/>
  <c r="L10287" i="1"/>
  <c r="K10287" i="1"/>
  <c r="M10287" i="1" s="1"/>
  <c r="J10287" i="1"/>
  <c r="H10287" i="1"/>
  <c r="I10287" i="1" s="1"/>
  <c r="O10286" i="1"/>
  <c r="P10286" i="1" s="1"/>
  <c r="Q10286" i="1" s="1"/>
  <c r="L10286" i="1"/>
  <c r="K10286" i="1"/>
  <c r="J10286" i="1"/>
  <c r="H10286" i="1"/>
  <c r="I10286" i="1" s="1"/>
  <c r="O10285" i="1"/>
  <c r="P10285" i="1" s="1"/>
  <c r="Q10285" i="1" s="1"/>
  <c r="L10285" i="1"/>
  <c r="K10285" i="1"/>
  <c r="J10285" i="1"/>
  <c r="H10285" i="1"/>
  <c r="I10285" i="1" s="1"/>
  <c r="O10284" i="1"/>
  <c r="P10284" i="1" s="1"/>
  <c r="Q10284" i="1" s="1"/>
  <c r="L10284" i="1"/>
  <c r="K10284" i="1"/>
  <c r="J10284" i="1"/>
  <c r="H10284" i="1"/>
  <c r="I10284" i="1" s="1"/>
  <c r="O10283" i="1"/>
  <c r="P10283" i="1" s="1"/>
  <c r="Q10283" i="1" s="1"/>
  <c r="L10283" i="1"/>
  <c r="K10283" i="1"/>
  <c r="M10283" i="1" s="1"/>
  <c r="J10283" i="1"/>
  <c r="H10283" i="1"/>
  <c r="I10283" i="1" s="1"/>
  <c r="O10282" i="1"/>
  <c r="P10282" i="1" s="1"/>
  <c r="Q10282" i="1" s="1"/>
  <c r="L10282" i="1"/>
  <c r="K10282" i="1"/>
  <c r="J10282" i="1"/>
  <c r="H10282" i="1"/>
  <c r="I10282" i="1" s="1"/>
  <c r="O10281" i="1"/>
  <c r="P10281" i="1" s="1"/>
  <c r="Q10281" i="1" s="1"/>
  <c r="L10281" i="1"/>
  <c r="K10281" i="1"/>
  <c r="M10281" i="1" s="1"/>
  <c r="J10281" i="1"/>
  <c r="H10281" i="1"/>
  <c r="I10281" i="1" s="1"/>
  <c r="O10280" i="1"/>
  <c r="P10280" i="1" s="1"/>
  <c r="Q10280" i="1" s="1"/>
  <c r="L10280" i="1"/>
  <c r="K10280" i="1"/>
  <c r="M10280" i="1" s="1"/>
  <c r="J10280" i="1"/>
  <c r="H10280" i="1"/>
  <c r="I10280" i="1" s="1"/>
  <c r="O10279" i="1"/>
  <c r="P10279" i="1" s="1"/>
  <c r="Q10279" i="1" s="1"/>
  <c r="L10279" i="1"/>
  <c r="K10279" i="1"/>
  <c r="M10279" i="1" s="1"/>
  <c r="J10279" i="1"/>
  <c r="H10279" i="1"/>
  <c r="I10279" i="1" s="1"/>
  <c r="O10278" i="1"/>
  <c r="P10278" i="1" s="1"/>
  <c r="Q10278" i="1" s="1"/>
  <c r="L10278" i="1"/>
  <c r="K10278" i="1"/>
  <c r="M10278" i="1" s="1"/>
  <c r="J10278" i="1"/>
  <c r="H10278" i="1"/>
  <c r="I10278" i="1" s="1"/>
  <c r="O10277" i="1"/>
  <c r="P10277" i="1" s="1"/>
  <c r="Q10277" i="1" s="1"/>
  <c r="L10277" i="1"/>
  <c r="K10277" i="1"/>
  <c r="M10277" i="1" s="1"/>
  <c r="J10277" i="1"/>
  <c r="H10277" i="1"/>
  <c r="I10277" i="1" s="1"/>
  <c r="O10276" i="1"/>
  <c r="P10276" i="1" s="1"/>
  <c r="Q10276" i="1" s="1"/>
  <c r="L10276" i="1"/>
  <c r="K10276" i="1"/>
  <c r="M10276" i="1" s="1"/>
  <c r="J10276" i="1"/>
  <c r="H10276" i="1"/>
  <c r="I10276" i="1" s="1"/>
  <c r="O10275" i="1"/>
  <c r="P10275" i="1" s="1"/>
  <c r="Q10275" i="1" s="1"/>
  <c r="L10275" i="1"/>
  <c r="K10275" i="1"/>
  <c r="M10275" i="1" s="1"/>
  <c r="J10275" i="1"/>
  <c r="H10275" i="1"/>
  <c r="I10275" i="1" s="1"/>
  <c r="S10274" i="1"/>
  <c r="O10274" i="1"/>
  <c r="P10274" i="1" s="1"/>
  <c r="Q10274" i="1" s="1"/>
  <c r="L10274" i="1"/>
  <c r="K10274" i="1"/>
  <c r="M10274" i="1" s="1"/>
  <c r="J10274" i="1"/>
  <c r="H10274" i="1"/>
  <c r="I10274" i="1" s="1"/>
  <c r="O10273" i="1"/>
  <c r="P10273" i="1" s="1"/>
  <c r="Q10273" i="1" s="1"/>
  <c r="L10273" i="1"/>
  <c r="K10273" i="1"/>
  <c r="M10273" i="1" s="1"/>
  <c r="J10273" i="1"/>
  <c r="H10273" i="1"/>
  <c r="I10273" i="1" s="1"/>
  <c r="S10272" i="1"/>
  <c r="O10272" i="1"/>
  <c r="P10272" i="1" s="1"/>
  <c r="Q10272" i="1" s="1"/>
  <c r="L10272" i="1"/>
  <c r="K10272" i="1"/>
  <c r="J10272" i="1"/>
  <c r="H10272" i="1"/>
  <c r="I10272" i="1" s="1"/>
  <c r="O10271" i="1"/>
  <c r="P10271" i="1" s="1"/>
  <c r="Q10271" i="1" s="1"/>
  <c r="L10271" i="1"/>
  <c r="K10271" i="1"/>
  <c r="M10271" i="1" s="1"/>
  <c r="J10271" i="1"/>
  <c r="H10271" i="1"/>
  <c r="I10271" i="1" s="1"/>
  <c r="O10270" i="1"/>
  <c r="P10270" i="1" s="1"/>
  <c r="Q10270" i="1" s="1"/>
  <c r="L10270" i="1"/>
  <c r="K10270" i="1"/>
  <c r="J10270" i="1"/>
  <c r="H10270" i="1"/>
  <c r="I10270" i="1" s="1"/>
  <c r="S10269" i="1"/>
  <c r="O10269" i="1"/>
  <c r="P10269" i="1" s="1"/>
  <c r="Q10269" i="1" s="1"/>
  <c r="L10269" i="1"/>
  <c r="K10269" i="1"/>
  <c r="M10269" i="1" s="1"/>
  <c r="J10269" i="1"/>
  <c r="H10269" i="1"/>
  <c r="I10269" i="1" s="1"/>
  <c r="O10268" i="1"/>
  <c r="P10268" i="1" s="1"/>
  <c r="Q10268" i="1" s="1"/>
  <c r="L10268" i="1"/>
  <c r="K10268" i="1"/>
  <c r="J10268" i="1"/>
  <c r="H10268" i="1"/>
  <c r="I10268" i="1" s="1"/>
  <c r="O10267" i="1"/>
  <c r="P10267" i="1" s="1"/>
  <c r="Q10267" i="1" s="1"/>
  <c r="L10267" i="1"/>
  <c r="K10267" i="1"/>
  <c r="M10267" i="1" s="1"/>
  <c r="J10267" i="1"/>
  <c r="H10267" i="1"/>
  <c r="I10267" i="1" s="1"/>
  <c r="O10266" i="1"/>
  <c r="P10266" i="1" s="1"/>
  <c r="Q10266" i="1" s="1"/>
  <c r="L10266" i="1"/>
  <c r="K10266" i="1"/>
  <c r="M10266" i="1" s="1"/>
  <c r="J10266" i="1"/>
  <c r="H10266" i="1"/>
  <c r="I10266" i="1" s="1"/>
  <c r="O10265" i="1"/>
  <c r="P10265" i="1" s="1"/>
  <c r="Q10265" i="1" s="1"/>
  <c r="L10265" i="1"/>
  <c r="K10265" i="1"/>
  <c r="J10265" i="1"/>
  <c r="H10265" i="1"/>
  <c r="I10265" i="1" s="1"/>
  <c r="O10264" i="1"/>
  <c r="P10264" i="1" s="1"/>
  <c r="Q10264" i="1" s="1"/>
  <c r="L10264" i="1"/>
  <c r="K10264" i="1"/>
  <c r="M10264" i="1" s="1"/>
  <c r="J10264" i="1"/>
  <c r="H10264" i="1"/>
  <c r="I10264" i="1" s="1"/>
  <c r="O10263" i="1"/>
  <c r="P10263" i="1" s="1"/>
  <c r="Q10263" i="1" s="1"/>
  <c r="L10263" i="1"/>
  <c r="K10263" i="1"/>
  <c r="M10263" i="1" s="1"/>
  <c r="J10263" i="1"/>
  <c r="H10263" i="1"/>
  <c r="I10263" i="1" s="1"/>
  <c r="O10262" i="1"/>
  <c r="P10262" i="1" s="1"/>
  <c r="Q10262" i="1" s="1"/>
  <c r="L10262" i="1"/>
  <c r="K10262" i="1"/>
  <c r="J10262" i="1"/>
  <c r="H10262" i="1"/>
  <c r="I10262" i="1" s="1"/>
  <c r="O10261" i="1"/>
  <c r="P10261" i="1" s="1"/>
  <c r="Q10261" i="1" s="1"/>
  <c r="L10261" i="1"/>
  <c r="K10261" i="1"/>
  <c r="M10261" i="1" s="1"/>
  <c r="J10261" i="1"/>
  <c r="H10261" i="1"/>
  <c r="I10261" i="1" s="1"/>
  <c r="O10260" i="1"/>
  <c r="P10260" i="1" s="1"/>
  <c r="Q10260" i="1" s="1"/>
  <c r="L10260" i="1"/>
  <c r="K10260" i="1"/>
  <c r="J10260" i="1"/>
  <c r="H10260" i="1"/>
  <c r="I10260" i="1" s="1"/>
  <c r="O10259" i="1"/>
  <c r="P10259" i="1" s="1"/>
  <c r="Q10259" i="1" s="1"/>
  <c r="L10259" i="1"/>
  <c r="K10259" i="1"/>
  <c r="M10259" i="1" s="1"/>
  <c r="J10259" i="1"/>
  <c r="H10259" i="1"/>
  <c r="I10259" i="1" s="1"/>
  <c r="O10258" i="1"/>
  <c r="P10258" i="1" s="1"/>
  <c r="Q10258" i="1" s="1"/>
  <c r="L10258" i="1"/>
  <c r="K10258" i="1"/>
  <c r="J10258" i="1"/>
  <c r="H10258" i="1"/>
  <c r="I10258" i="1" s="1"/>
  <c r="O10257" i="1"/>
  <c r="P10257" i="1" s="1"/>
  <c r="Q10257" i="1" s="1"/>
  <c r="L10257" i="1"/>
  <c r="K10257" i="1"/>
  <c r="M10257" i="1" s="1"/>
  <c r="J10257" i="1"/>
  <c r="H10257" i="1"/>
  <c r="I10257" i="1" s="1"/>
  <c r="O10256" i="1"/>
  <c r="P10256" i="1" s="1"/>
  <c r="Q10256" i="1" s="1"/>
  <c r="L10256" i="1"/>
  <c r="K10256" i="1"/>
  <c r="M10256" i="1" s="1"/>
  <c r="J10256" i="1"/>
  <c r="H10256" i="1"/>
  <c r="I10256" i="1" s="1"/>
  <c r="O10255" i="1"/>
  <c r="P10255" i="1" s="1"/>
  <c r="Q10255" i="1" s="1"/>
  <c r="L10255" i="1"/>
  <c r="K10255" i="1"/>
  <c r="M10255" i="1" s="1"/>
  <c r="J10255" i="1"/>
  <c r="H10255" i="1"/>
  <c r="I10255" i="1" s="1"/>
  <c r="O10254" i="1"/>
  <c r="P10254" i="1" s="1"/>
  <c r="Q10254" i="1" s="1"/>
  <c r="L10254" i="1"/>
  <c r="K10254" i="1"/>
  <c r="M10254" i="1" s="1"/>
  <c r="J10254" i="1"/>
  <c r="H10254" i="1"/>
  <c r="I10254" i="1" s="1"/>
  <c r="O10253" i="1"/>
  <c r="P10253" i="1" s="1"/>
  <c r="Q10253" i="1" s="1"/>
  <c r="L10253" i="1"/>
  <c r="K10253" i="1"/>
  <c r="M10253" i="1" s="1"/>
  <c r="J10253" i="1"/>
  <c r="H10253" i="1"/>
  <c r="I10253" i="1" s="1"/>
  <c r="O10252" i="1"/>
  <c r="P10252" i="1" s="1"/>
  <c r="Q10252" i="1" s="1"/>
  <c r="L10252" i="1"/>
  <c r="K10252" i="1"/>
  <c r="M10252" i="1" s="1"/>
  <c r="J10252" i="1"/>
  <c r="H10252" i="1"/>
  <c r="I10252" i="1" s="1"/>
  <c r="O10251" i="1"/>
  <c r="P10251" i="1" s="1"/>
  <c r="Q10251" i="1" s="1"/>
  <c r="L10251" i="1"/>
  <c r="K10251" i="1"/>
  <c r="M10251" i="1" s="1"/>
  <c r="J10251" i="1"/>
  <c r="H10251" i="1"/>
  <c r="I10251" i="1" s="1"/>
  <c r="O10250" i="1"/>
  <c r="P10250" i="1" s="1"/>
  <c r="Q10250" i="1" s="1"/>
  <c r="L10250" i="1"/>
  <c r="K10250" i="1"/>
  <c r="M10250" i="1" s="1"/>
  <c r="J10250" i="1"/>
  <c r="H10250" i="1"/>
  <c r="I10250" i="1" s="1"/>
  <c r="O10249" i="1"/>
  <c r="P10249" i="1" s="1"/>
  <c r="Q10249" i="1" s="1"/>
  <c r="L10249" i="1"/>
  <c r="K10249" i="1"/>
  <c r="M10249" i="1" s="1"/>
  <c r="J10249" i="1"/>
  <c r="H10249" i="1"/>
  <c r="I10249" i="1" s="1"/>
  <c r="O10248" i="1"/>
  <c r="P10248" i="1" s="1"/>
  <c r="Q10248" i="1" s="1"/>
  <c r="L10248" i="1"/>
  <c r="K10248" i="1"/>
  <c r="J10248" i="1"/>
  <c r="H10248" i="1"/>
  <c r="I10248" i="1" s="1"/>
  <c r="O10247" i="1"/>
  <c r="P10247" i="1" s="1"/>
  <c r="Q10247" i="1" s="1"/>
  <c r="L10247" i="1"/>
  <c r="K10247" i="1"/>
  <c r="M10247" i="1" s="1"/>
  <c r="J10247" i="1"/>
  <c r="H10247" i="1"/>
  <c r="I10247" i="1" s="1"/>
  <c r="O10246" i="1"/>
  <c r="P10246" i="1" s="1"/>
  <c r="Q10246" i="1" s="1"/>
  <c r="L10246" i="1"/>
  <c r="K10246" i="1"/>
  <c r="M10246" i="1" s="1"/>
  <c r="J10246" i="1"/>
  <c r="H10246" i="1"/>
  <c r="I10246" i="1" s="1"/>
  <c r="O10245" i="1"/>
  <c r="P10245" i="1" s="1"/>
  <c r="Q10245" i="1" s="1"/>
  <c r="L10245" i="1"/>
  <c r="K10245" i="1"/>
  <c r="M10245" i="1" s="1"/>
  <c r="J10245" i="1"/>
  <c r="H10245" i="1"/>
  <c r="I10245" i="1" s="1"/>
  <c r="O10244" i="1"/>
  <c r="P10244" i="1" s="1"/>
  <c r="Q10244" i="1" s="1"/>
  <c r="L10244" i="1"/>
  <c r="K10244" i="1"/>
  <c r="M10244" i="1" s="1"/>
  <c r="J10244" i="1"/>
  <c r="H10244" i="1"/>
  <c r="I10244" i="1" s="1"/>
  <c r="O10243" i="1"/>
  <c r="P10243" i="1" s="1"/>
  <c r="Q10243" i="1" s="1"/>
  <c r="L10243" i="1"/>
  <c r="K10243" i="1"/>
  <c r="J10243" i="1"/>
  <c r="H10243" i="1"/>
  <c r="I10243" i="1" s="1"/>
  <c r="O10242" i="1"/>
  <c r="P10242" i="1" s="1"/>
  <c r="Q10242" i="1" s="1"/>
  <c r="L10242" i="1"/>
  <c r="K10242" i="1"/>
  <c r="M10242" i="1" s="1"/>
  <c r="J10242" i="1"/>
  <c r="H10242" i="1"/>
  <c r="I10242" i="1" s="1"/>
  <c r="O10241" i="1"/>
  <c r="P10241" i="1" s="1"/>
  <c r="Q10241" i="1" s="1"/>
  <c r="L10241" i="1"/>
  <c r="K10241" i="1"/>
  <c r="M10241" i="1" s="1"/>
  <c r="J10241" i="1"/>
  <c r="H10241" i="1"/>
  <c r="I10241" i="1" s="1"/>
  <c r="O10240" i="1"/>
  <c r="P10240" i="1" s="1"/>
  <c r="Q10240" i="1" s="1"/>
  <c r="L10240" i="1"/>
  <c r="K10240" i="1"/>
  <c r="M10240" i="1" s="1"/>
  <c r="J10240" i="1"/>
  <c r="H10240" i="1"/>
  <c r="I10240" i="1" s="1"/>
  <c r="S10239" i="1"/>
  <c r="O10239" i="1"/>
  <c r="P10239" i="1" s="1"/>
  <c r="Q10239" i="1" s="1"/>
  <c r="L10239" i="1"/>
  <c r="K10239" i="1"/>
  <c r="J10239" i="1"/>
  <c r="H10239" i="1"/>
  <c r="I10239" i="1" s="1"/>
  <c r="O10238" i="1"/>
  <c r="P10238" i="1" s="1"/>
  <c r="Q10238" i="1" s="1"/>
  <c r="L10238" i="1"/>
  <c r="K10238" i="1"/>
  <c r="M10238" i="1" s="1"/>
  <c r="J10238" i="1"/>
  <c r="H10238" i="1"/>
  <c r="I10238" i="1" s="1"/>
  <c r="O10237" i="1"/>
  <c r="P10237" i="1" s="1"/>
  <c r="Q10237" i="1" s="1"/>
  <c r="L10237" i="1"/>
  <c r="K10237" i="1"/>
  <c r="J10237" i="1"/>
  <c r="H10237" i="1"/>
  <c r="I10237" i="1" s="1"/>
  <c r="O10236" i="1"/>
  <c r="P10236" i="1" s="1"/>
  <c r="Q10236" i="1" s="1"/>
  <c r="L10236" i="1"/>
  <c r="K10236" i="1"/>
  <c r="M10236" i="1" s="1"/>
  <c r="J10236" i="1"/>
  <c r="H10236" i="1"/>
  <c r="I10236" i="1" s="1"/>
  <c r="S10235" i="1"/>
  <c r="O10235" i="1"/>
  <c r="P10235" i="1" s="1"/>
  <c r="Q10235" i="1" s="1"/>
  <c r="L10235" i="1"/>
  <c r="K10235" i="1"/>
  <c r="M10235" i="1" s="1"/>
  <c r="J10235" i="1"/>
  <c r="H10235" i="1"/>
  <c r="I10235" i="1" s="1"/>
  <c r="O10234" i="1"/>
  <c r="P10234" i="1" s="1"/>
  <c r="Q10234" i="1" s="1"/>
  <c r="L10234" i="1"/>
  <c r="K10234" i="1"/>
  <c r="M10234" i="1" s="1"/>
  <c r="J10234" i="1"/>
  <c r="H10234" i="1"/>
  <c r="I10234" i="1" s="1"/>
  <c r="O10233" i="1"/>
  <c r="P10233" i="1" s="1"/>
  <c r="Q10233" i="1" s="1"/>
  <c r="L10233" i="1"/>
  <c r="K10233" i="1"/>
  <c r="J10233" i="1"/>
  <c r="H10233" i="1"/>
  <c r="I10233" i="1" s="1"/>
  <c r="O10232" i="1"/>
  <c r="P10232" i="1" s="1"/>
  <c r="Q10232" i="1" s="1"/>
  <c r="L10232" i="1"/>
  <c r="K10232" i="1"/>
  <c r="M10232" i="1" s="1"/>
  <c r="J10232" i="1"/>
  <c r="H10232" i="1"/>
  <c r="I10232" i="1" s="1"/>
  <c r="O10231" i="1"/>
  <c r="P10231" i="1" s="1"/>
  <c r="Q10231" i="1" s="1"/>
  <c r="L10231" i="1"/>
  <c r="K10231" i="1"/>
  <c r="M10231" i="1" s="1"/>
  <c r="J10231" i="1"/>
  <c r="H10231" i="1"/>
  <c r="I10231" i="1" s="1"/>
  <c r="O10230" i="1"/>
  <c r="P10230" i="1" s="1"/>
  <c r="Q10230" i="1" s="1"/>
  <c r="L10230" i="1"/>
  <c r="K10230" i="1"/>
  <c r="J10230" i="1"/>
  <c r="H10230" i="1"/>
  <c r="I10230" i="1" s="1"/>
  <c r="O10229" i="1"/>
  <c r="P10229" i="1" s="1"/>
  <c r="Q10229" i="1" s="1"/>
  <c r="L10229" i="1"/>
  <c r="K10229" i="1"/>
  <c r="M10229" i="1" s="1"/>
  <c r="J10229" i="1"/>
  <c r="H10229" i="1"/>
  <c r="I10229" i="1" s="1"/>
  <c r="O10228" i="1"/>
  <c r="P10228" i="1" s="1"/>
  <c r="Q10228" i="1" s="1"/>
  <c r="L10228" i="1"/>
  <c r="K10228" i="1"/>
  <c r="J10228" i="1"/>
  <c r="H10228" i="1"/>
  <c r="I10228" i="1" s="1"/>
  <c r="O10227" i="1"/>
  <c r="P10227" i="1" s="1"/>
  <c r="Q10227" i="1" s="1"/>
  <c r="L10227" i="1"/>
  <c r="K10227" i="1"/>
  <c r="J10227" i="1"/>
  <c r="H10227" i="1"/>
  <c r="I10227" i="1" s="1"/>
  <c r="O10226" i="1"/>
  <c r="P10226" i="1" s="1"/>
  <c r="Q10226" i="1" s="1"/>
  <c r="L10226" i="1"/>
  <c r="K10226" i="1"/>
  <c r="M10226" i="1" s="1"/>
  <c r="J10226" i="1"/>
  <c r="H10226" i="1"/>
  <c r="I10226" i="1" s="1"/>
  <c r="O10225" i="1"/>
  <c r="P10225" i="1" s="1"/>
  <c r="Q10225" i="1" s="1"/>
  <c r="L10225" i="1"/>
  <c r="K10225" i="1"/>
  <c r="M10225" i="1" s="1"/>
  <c r="J10225" i="1"/>
  <c r="H10225" i="1"/>
  <c r="I10225" i="1" s="1"/>
  <c r="O10224" i="1"/>
  <c r="P10224" i="1" s="1"/>
  <c r="Q10224" i="1" s="1"/>
  <c r="L10224" i="1"/>
  <c r="K10224" i="1"/>
  <c r="M10224" i="1" s="1"/>
  <c r="J10224" i="1"/>
  <c r="H10224" i="1"/>
  <c r="I10224" i="1" s="1"/>
  <c r="O10223" i="1"/>
  <c r="P10223" i="1" s="1"/>
  <c r="Q10223" i="1" s="1"/>
  <c r="L10223" i="1"/>
  <c r="K10223" i="1"/>
  <c r="J10223" i="1"/>
  <c r="H10223" i="1"/>
  <c r="I10223" i="1" s="1"/>
  <c r="O10222" i="1"/>
  <c r="P10222" i="1" s="1"/>
  <c r="Q10222" i="1" s="1"/>
  <c r="L10222" i="1"/>
  <c r="K10222" i="1"/>
  <c r="M10222" i="1" s="1"/>
  <c r="J10222" i="1"/>
  <c r="H10222" i="1"/>
  <c r="I10222" i="1" s="1"/>
  <c r="O10221" i="1"/>
  <c r="P10221" i="1" s="1"/>
  <c r="Q10221" i="1" s="1"/>
  <c r="L10221" i="1"/>
  <c r="K10221" i="1"/>
  <c r="J10221" i="1"/>
  <c r="H10221" i="1"/>
  <c r="I10221" i="1" s="1"/>
  <c r="O10220" i="1"/>
  <c r="P10220" i="1" s="1"/>
  <c r="Q10220" i="1" s="1"/>
  <c r="L10220" i="1"/>
  <c r="K10220" i="1"/>
  <c r="M10220" i="1" s="1"/>
  <c r="J10220" i="1"/>
  <c r="H10220" i="1"/>
  <c r="I10220" i="1" s="1"/>
  <c r="O10219" i="1"/>
  <c r="P10219" i="1" s="1"/>
  <c r="Q10219" i="1" s="1"/>
  <c r="L10219" i="1"/>
  <c r="K10219" i="1"/>
  <c r="M10219" i="1" s="1"/>
  <c r="J10219" i="1"/>
  <c r="H10219" i="1"/>
  <c r="I10219" i="1" s="1"/>
  <c r="O10218" i="1"/>
  <c r="P10218" i="1" s="1"/>
  <c r="Q10218" i="1" s="1"/>
  <c r="L10218" i="1"/>
  <c r="K10218" i="1"/>
  <c r="J10218" i="1"/>
  <c r="H10218" i="1"/>
  <c r="I10218" i="1" s="1"/>
  <c r="O10217" i="1"/>
  <c r="P10217" i="1" s="1"/>
  <c r="Q10217" i="1" s="1"/>
  <c r="L10217" i="1"/>
  <c r="K10217" i="1"/>
  <c r="J10217" i="1"/>
  <c r="H10217" i="1"/>
  <c r="I10217" i="1" s="1"/>
  <c r="O10216" i="1"/>
  <c r="P10216" i="1" s="1"/>
  <c r="Q10216" i="1" s="1"/>
  <c r="L10216" i="1"/>
  <c r="K10216" i="1"/>
  <c r="J10216" i="1"/>
  <c r="H10216" i="1"/>
  <c r="I10216" i="1" s="1"/>
  <c r="O10215" i="1"/>
  <c r="P10215" i="1" s="1"/>
  <c r="Q10215" i="1" s="1"/>
  <c r="L10215" i="1"/>
  <c r="K10215" i="1"/>
  <c r="M10215" i="1" s="1"/>
  <c r="J10215" i="1"/>
  <c r="H10215" i="1"/>
  <c r="I10215" i="1" s="1"/>
  <c r="O10214" i="1"/>
  <c r="P10214" i="1" s="1"/>
  <c r="Q10214" i="1" s="1"/>
  <c r="L10214" i="1"/>
  <c r="K10214" i="1"/>
  <c r="J10214" i="1"/>
  <c r="H10214" i="1"/>
  <c r="I10214" i="1" s="1"/>
  <c r="O10213" i="1"/>
  <c r="P10213" i="1" s="1"/>
  <c r="Q10213" i="1" s="1"/>
  <c r="L10213" i="1"/>
  <c r="K10213" i="1"/>
  <c r="M10213" i="1" s="1"/>
  <c r="J10213" i="1"/>
  <c r="H10213" i="1"/>
  <c r="I10213" i="1" s="1"/>
  <c r="O10212" i="1"/>
  <c r="P10212" i="1" s="1"/>
  <c r="Q10212" i="1" s="1"/>
  <c r="L10212" i="1"/>
  <c r="K10212" i="1"/>
  <c r="J10212" i="1"/>
  <c r="H10212" i="1"/>
  <c r="I10212" i="1" s="1"/>
  <c r="O10211" i="1"/>
  <c r="P10211" i="1" s="1"/>
  <c r="Q10211" i="1" s="1"/>
  <c r="L10211" i="1"/>
  <c r="K10211" i="1"/>
  <c r="J10211" i="1"/>
  <c r="H10211" i="1"/>
  <c r="I10211" i="1" s="1"/>
  <c r="O10210" i="1"/>
  <c r="P10210" i="1" s="1"/>
  <c r="Q10210" i="1" s="1"/>
  <c r="L10210" i="1"/>
  <c r="K10210" i="1"/>
  <c r="M10210" i="1" s="1"/>
  <c r="J10210" i="1"/>
  <c r="H10210" i="1"/>
  <c r="I10210" i="1" s="1"/>
  <c r="O10209" i="1"/>
  <c r="P10209" i="1" s="1"/>
  <c r="Q10209" i="1" s="1"/>
  <c r="L10209" i="1"/>
  <c r="K10209" i="1"/>
  <c r="M10209" i="1" s="1"/>
  <c r="J10209" i="1"/>
  <c r="H10209" i="1"/>
  <c r="I10209" i="1" s="1"/>
  <c r="O10208" i="1"/>
  <c r="P10208" i="1" s="1"/>
  <c r="Q10208" i="1" s="1"/>
  <c r="L10208" i="1"/>
  <c r="K10208" i="1"/>
  <c r="M10208" i="1" s="1"/>
  <c r="J10208" i="1"/>
  <c r="H10208" i="1"/>
  <c r="I10208" i="1" s="1"/>
  <c r="O10207" i="1"/>
  <c r="P10207" i="1" s="1"/>
  <c r="Q10207" i="1" s="1"/>
  <c r="L10207" i="1"/>
  <c r="K10207" i="1"/>
  <c r="J10207" i="1"/>
  <c r="H10207" i="1"/>
  <c r="I10207" i="1" s="1"/>
  <c r="O10206" i="1"/>
  <c r="P10206" i="1" s="1"/>
  <c r="Q10206" i="1" s="1"/>
  <c r="L10206" i="1"/>
  <c r="K10206" i="1"/>
  <c r="M10206" i="1" s="1"/>
  <c r="J10206" i="1"/>
  <c r="H10206" i="1"/>
  <c r="I10206" i="1" s="1"/>
  <c r="O10205" i="1"/>
  <c r="P10205" i="1" s="1"/>
  <c r="Q10205" i="1" s="1"/>
  <c r="L10205" i="1"/>
  <c r="K10205" i="1"/>
  <c r="J10205" i="1"/>
  <c r="H10205" i="1"/>
  <c r="I10205" i="1" s="1"/>
  <c r="O10204" i="1"/>
  <c r="P10204" i="1" s="1"/>
  <c r="Q10204" i="1" s="1"/>
  <c r="L10204" i="1"/>
  <c r="K10204" i="1"/>
  <c r="M10204" i="1" s="1"/>
  <c r="J10204" i="1"/>
  <c r="H10204" i="1"/>
  <c r="I10204" i="1" s="1"/>
  <c r="O10203" i="1"/>
  <c r="P10203" i="1" s="1"/>
  <c r="Q10203" i="1" s="1"/>
  <c r="L10203" i="1"/>
  <c r="K10203" i="1"/>
  <c r="M10203" i="1" s="1"/>
  <c r="J10203" i="1"/>
  <c r="H10203" i="1"/>
  <c r="I10203" i="1" s="1"/>
  <c r="O10202" i="1"/>
  <c r="P10202" i="1" s="1"/>
  <c r="Q10202" i="1" s="1"/>
  <c r="L10202" i="1"/>
  <c r="K10202" i="1"/>
  <c r="M10202" i="1" s="1"/>
  <c r="J10202" i="1"/>
  <c r="H10202" i="1"/>
  <c r="I10202" i="1" s="1"/>
  <c r="O10201" i="1"/>
  <c r="P10201" i="1" s="1"/>
  <c r="Q10201" i="1" s="1"/>
  <c r="L10201" i="1"/>
  <c r="K10201" i="1"/>
  <c r="M10201" i="1" s="1"/>
  <c r="J10201" i="1"/>
  <c r="H10201" i="1"/>
  <c r="I10201" i="1" s="1"/>
  <c r="O10200" i="1"/>
  <c r="P10200" i="1" s="1"/>
  <c r="Q10200" i="1" s="1"/>
  <c r="L10200" i="1"/>
  <c r="K10200" i="1"/>
  <c r="J10200" i="1"/>
  <c r="H10200" i="1"/>
  <c r="I10200" i="1" s="1"/>
  <c r="O10199" i="1"/>
  <c r="P10199" i="1" s="1"/>
  <c r="Q10199" i="1" s="1"/>
  <c r="L10199" i="1"/>
  <c r="K10199" i="1"/>
  <c r="M10199" i="1" s="1"/>
  <c r="J10199" i="1"/>
  <c r="H10199" i="1"/>
  <c r="I10199" i="1" s="1"/>
  <c r="O10198" i="1"/>
  <c r="P10198" i="1" s="1"/>
  <c r="Q10198" i="1" s="1"/>
  <c r="L10198" i="1"/>
  <c r="K10198" i="1"/>
  <c r="J10198" i="1"/>
  <c r="H10198" i="1"/>
  <c r="I10198" i="1" s="1"/>
  <c r="O10197" i="1"/>
  <c r="P10197" i="1" s="1"/>
  <c r="Q10197" i="1" s="1"/>
  <c r="L10197" i="1"/>
  <c r="K10197" i="1"/>
  <c r="M10197" i="1" s="1"/>
  <c r="J10197" i="1"/>
  <c r="H10197" i="1"/>
  <c r="I10197" i="1" s="1"/>
  <c r="O10196" i="1"/>
  <c r="P10196" i="1" s="1"/>
  <c r="Q10196" i="1" s="1"/>
  <c r="L10196" i="1"/>
  <c r="K10196" i="1"/>
  <c r="J10196" i="1"/>
  <c r="H10196" i="1"/>
  <c r="I10196" i="1" s="1"/>
  <c r="O10195" i="1"/>
  <c r="P10195" i="1" s="1"/>
  <c r="Q10195" i="1" s="1"/>
  <c r="L10195" i="1"/>
  <c r="K10195" i="1"/>
  <c r="J10195" i="1"/>
  <c r="H10195" i="1"/>
  <c r="I10195" i="1" s="1"/>
  <c r="O10194" i="1"/>
  <c r="P10194" i="1" s="1"/>
  <c r="Q10194" i="1" s="1"/>
  <c r="L10194" i="1"/>
  <c r="K10194" i="1"/>
  <c r="M10194" i="1" s="1"/>
  <c r="J10194" i="1"/>
  <c r="H10194" i="1"/>
  <c r="I10194" i="1" s="1"/>
  <c r="O10193" i="1"/>
  <c r="P10193" i="1" s="1"/>
  <c r="Q10193" i="1" s="1"/>
  <c r="L10193" i="1"/>
  <c r="K10193" i="1"/>
  <c r="M10193" i="1" s="1"/>
  <c r="J10193" i="1"/>
  <c r="H10193" i="1"/>
  <c r="I10193" i="1" s="1"/>
  <c r="O10192" i="1"/>
  <c r="P10192" i="1" s="1"/>
  <c r="Q10192" i="1" s="1"/>
  <c r="L10192" i="1"/>
  <c r="K10192" i="1"/>
  <c r="M10192" i="1" s="1"/>
  <c r="J10192" i="1"/>
  <c r="H10192" i="1"/>
  <c r="I10192" i="1" s="1"/>
  <c r="S10191" i="1"/>
  <c r="O10191" i="1"/>
  <c r="P10191" i="1" s="1"/>
  <c r="Q10191" i="1" s="1"/>
  <c r="L10191" i="1"/>
  <c r="K10191" i="1"/>
  <c r="J10191" i="1"/>
  <c r="H10191" i="1"/>
  <c r="I10191" i="1" s="1"/>
  <c r="O10190" i="1"/>
  <c r="P10190" i="1" s="1"/>
  <c r="Q10190" i="1" s="1"/>
  <c r="L10190" i="1"/>
  <c r="K10190" i="1"/>
  <c r="M10190" i="1" s="1"/>
  <c r="J10190" i="1"/>
  <c r="H10190" i="1"/>
  <c r="I10190" i="1" s="1"/>
  <c r="O10189" i="1"/>
  <c r="P10189" i="1" s="1"/>
  <c r="Q10189" i="1" s="1"/>
  <c r="L10189" i="1"/>
  <c r="K10189" i="1"/>
  <c r="J10189" i="1"/>
  <c r="H10189" i="1"/>
  <c r="I10189" i="1" s="1"/>
  <c r="O10188" i="1"/>
  <c r="P10188" i="1" s="1"/>
  <c r="Q10188" i="1" s="1"/>
  <c r="L10188" i="1"/>
  <c r="K10188" i="1"/>
  <c r="M10188" i="1" s="1"/>
  <c r="J10188" i="1"/>
  <c r="H10188" i="1"/>
  <c r="I10188" i="1" s="1"/>
  <c r="O10187" i="1"/>
  <c r="P10187" i="1" s="1"/>
  <c r="Q10187" i="1" s="1"/>
  <c r="L10187" i="1"/>
  <c r="K10187" i="1"/>
  <c r="M10187" i="1" s="1"/>
  <c r="J10187" i="1"/>
  <c r="H10187" i="1"/>
  <c r="I10187" i="1" s="1"/>
  <c r="O10186" i="1"/>
  <c r="P10186" i="1" s="1"/>
  <c r="Q10186" i="1" s="1"/>
  <c r="L10186" i="1"/>
  <c r="K10186" i="1"/>
  <c r="J10186" i="1"/>
  <c r="H10186" i="1"/>
  <c r="I10186" i="1" s="1"/>
  <c r="O10185" i="1"/>
  <c r="P10185" i="1" s="1"/>
  <c r="Q10185" i="1" s="1"/>
  <c r="L10185" i="1"/>
  <c r="K10185" i="1"/>
  <c r="M10185" i="1" s="1"/>
  <c r="J10185" i="1"/>
  <c r="H10185" i="1"/>
  <c r="I10185" i="1" s="1"/>
  <c r="O10184" i="1"/>
  <c r="P10184" i="1" s="1"/>
  <c r="Q10184" i="1" s="1"/>
  <c r="L10184" i="1"/>
  <c r="K10184" i="1"/>
  <c r="M10184" i="1" s="1"/>
  <c r="J10184" i="1"/>
  <c r="H10184" i="1"/>
  <c r="I10184" i="1" s="1"/>
  <c r="O10183" i="1"/>
  <c r="P10183" i="1" s="1"/>
  <c r="Q10183" i="1" s="1"/>
  <c r="L10183" i="1"/>
  <c r="K10183" i="1"/>
  <c r="J10183" i="1"/>
  <c r="H10183" i="1"/>
  <c r="I10183" i="1" s="1"/>
  <c r="O10182" i="1"/>
  <c r="P10182" i="1" s="1"/>
  <c r="Q10182" i="1" s="1"/>
  <c r="L10182" i="1"/>
  <c r="K10182" i="1"/>
  <c r="J10182" i="1"/>
  <c r="H10182" i="1"/>
  <c r="I10182" i="1" s="1"/>
  <c r="O10181" i="1"/>
  <c r="P10181" i="1" s="1"/>
  <c r="Q10181" i="1" s="1"/>
  <c r="L10181" i="1"/>
  <c r="K10181" i="1"/>
  <c r="M10181" i="1" s="1"/>
  <c r="J10181" i="1"/>
  <c r="H10181" i="1"/>
  <c r="I10181" i="1" s="1"/>
  <c r="O10180" i="1"/>
  <c r="P10180" i="1" s="1"/>
  <c r="Q10180" i="1" s="1"/>
  <c r="L10180" i="1"/>
  <c r="K10180" i="1"/>
  <c r="J10180" i="1"/>
  <c r="H10180" i="1"/>
  <c r="I10180" i="1" s="1"/>
  <c r="O10179" i="1"/>
  <c r="P10179" i="1" s="1"/>
  <c r="Q10179" i="1" s="1"/>
  <c r="L10179" i="1"/>
  <c r="K10179" i="1"/>
  <c r="M10179" i="1" s="1"/>
  <c r="J10179" i="1"/>
  <c r="H10179" i="1"/>
  <c r="I10179" i="1" s="1"/>
  <c r="O10178" i="1"/>
  <c r="P10178" i="1" s="1"/>
  <c r="Q10178" i="1" s="1"/>
  <c r="L10178" i="1"/>
  <c r="K10178" i="1"/>
  <c r="M10178" i="1" s="1"/>
  <c r="J10178" i="1"/>
  <c r="H10178" i="1"/>
  <c r="I10178" i="1" s="1"/>
  <c r="O10177" i="1"/>
  <c r="P10177" i="1" s="1"/>
  <c r="Q10177" i="1" s="1"/>
  <c r="L10177" i="1"/>
  <c r="K10177" i="1"/>
  <c r="J10177" i="1"/>
  <c r="H10177" i="1"/>
  <c r="I10177" i="1" s="1"/>
  <c r="O10176" i="1"/>
  <c r="P10176" i="1" s="1"/>
  <c r="Q10176" i="1" s="1"/>
  <c r="L10176" i="1"/>
  <c r="K10176" i="1"/>
  <c r="M10176" i="1" s="1"/>
  <c r="J10176" i="1"/>
  <c r="H10176" i="1"/>
  <c r="I10176" i="1" s="1"/>
  <c r="O10175" i="1"/>
  <c r="P10175" i="1" s="1"/>
  <c r="Q10175" i="1" s="1"/>
  <c r="L10175" i="1"/>
  <c r="K10175" i="1"/>
  <c r="J10175" i="1"/>
  <c r="H10175" i="1"/>
  <c r="I10175" i="1" s="1"/>
  <c r="O10174" i="1"/>
  <c r="P10174" i="1" s="1"/>
  <c r="Q10174" i="1" s="1"/>
  <c r="L10174" i="1"/>
  <c r="K10174" i="1"/>
  <c r="M10174" i="1" s="1"/>
  <c r="J10174" i="1"/>
  <c r="H10174" i="1"/>
  <c r="I10174" i="1" s="1"/>
  <c r="O10173" i="1"/>
  <c r="P10173" i="1" s="1"/>
  <c r="Q10173" i="1" s="1"/>
  <c r="L10173" i="1"/>
  <c r="K10173" i="1"/>
  <c r="J10173" i="1"/>
  <c r="H10173" i="1"/>
  <c r="I10173" i="1" s="1"/>
  <c r="O10172" i="1"/>
  <c r="P10172" i="1" s="1"/>
  <c r="Q10172" i="1" s="1"/>
  <c r="L10172" i="1"/>
  <c r="K10172" i="1"/>
  <c r="M10172" i="1" s="1"/>
  <c r="J10172" i="1"/>
  <c r="H10172" i="1"/>
  <c r="I10172" i="1" s="1"/>
  <c r="O10171" i="1"/>
  <c r="P10171" i="1" s="1"/>
  <c r="Q10171" i="1" s="1"/>
  <c r="L10171" i="1"/>
  <c r="K10171" i="1"/>
  <c r="M10171" i="1" s="1"/>
  <c r="J10171" i="1"/>
  <c r="H10171" i="1"/>
  <c r="I10171" i="1" s="1"/>
  <c r="O10170" i="1"/>
  <c r="P10170" i="1" s="1"/>
  <c r="Q10170" i="1" s="1"/>
  <c r="L10170" i="1"/>
  <c r="K10170" i="1"/>
  <c r="M10170" i="1" s="1"/>
  <c r="J10170" i="1"/>
  <c r="H10170" i="1"/>
  <c r="I10170" i="1" s="1"/>
  <c r="O10169" i="1"/>
  <c r="P10169" i="1" s="1"/>
  <c r="Q10169" i="1" s="1"/>
  <c r="L10169" i="1"/>
  <c r="K10169" i="1"/>
  <c r="M10169" i="1" s="1"/>
  <c r="J10169" i="1"/>
  <c r="H10169" i="1"/>
  <c r="I10169" i="1" s="1"/>
  <c r="O10168" i="1"/>
  <c r="P10168" i="1" s="1"/>
  <c r="Q10168" i="1" s="1"/>
  <c r="L10168" i="1"/>
  <c r="K10168" i="1"/>
  <c r="J10168" i="1"/>
  <c r="H10168" i="1"/>
  <c r="I10168" i="1" s="1"/>
  <c r="O10167" i="1"/>
  <c r="P10167" i="1" s="1"/>
  <c r="Q10167" i="1" s="1"/>
  <c r="L10167" i="1"/>
  <c r="K10167" i="1"/>
  <c r="M10167" i="1" s="1"/>
  <c r="J10167" i="1"/>
  <c r="H10167" i="1"/>
  <c r="I10167" i="1" s="1"/>
  <c r="O10166" i="1"/>
  <c r="P10166" i="1" s="1"/>
  <c r="Q10166" i="1" s="1"/>
  <c r="L10166" i="1"/>
  <c r="K10166" i="1"/>
  <c r="J10166" i="1"/>
  <c r="H10166" i="1"/>
  <c r="I10166" i="1" s="1"/>
  <c r="O10165" i="1"/>
  <c r="P10165" i="1" s="1"/>
  <c r="Q10165" i="1" s="1"/>
  <c r="L10165" i="1"/>
  <c r="K10165" i="1"/>
  <c r="M10165" i="1" s="1"/>
  <c r="J10165" i="1"/>
  <c r="H10165" i="1"/>
  <c r="I10165" i="1" s="1"/>
  <c r="O10164" i="1"/>
  <c r="P10164" i="1" s="1"/>
  <c r="Q10164" i="1" s="1"/>
  <c r="L10164" i="1"/>
  <c r="K10164" i="1"/>
  <c r="J10164" i="1"/>
  <c r="H10164" i="1"/>
  <c r="I10164" i="1" s="1"/>
  <c r="O10163" i="1"/>
  <c r="P10163" i="1" s="1"/>
  <c r="Q10163" i="1" s="1"/>
  <c r="L10163" i="1"/>
  <c r="K10163" i="1"/>
  <c r="J10163" i="1"/>
  <c r="H10163" i="1"/>
  <c r="I10163" i="1" s="1"/>
  <c r="O10162" i="1"/>
  <c r="P10162" i="1" s="1"/>
  <c r="Q10162" i="1" s="1"/>
  <c r="L10162" i="1"/>
  <c r="K10162" i="1"/>
  <c r="M10162" i="1" s="1"/>
  <c r="J10162" i="1"/>
  <c r="H10162" i="1"/>
  <c r="I10162" i="1" s="1"/>
  <c r="O10161" i="1"/>
  <c r="P10161" i="1" s="1"/>
  <c r="Q10161" i="1" s="1"/>
  <c r="L10161" i="1"/>
  <c r="K10161" i="1"/>
  <c r="J10161" i="1"/>
  <c r="H10161" i="1"/>
  <c r="I10161" i="1" s="1"/>
  <c r="O10160" i="1"/>
  <c r="P10160" i="1" s="1"/>
  <c r="Q10160" i="1" s="1"/>
  <c r="L10160" i="1"/>
  <c r="K10160" i="1"/>
  <c r="J10160" i="1"/>
  <c r="H10160" i="1"/>
  <c r="I10160" i="1" s="1"/>
  <c r="O10159" i="1"/>
  <c r="P10159" i="1" s="1"/>
  <c r="Q10159" i="1" s="1"/>
  <c r="L10159" i="1"/>
  <c r="K10159" i="1"/>
  <c r="J10159" i="1"/>
  <c r="H10159" i="1"/>
  <c r="I10159" i="1" s="1"/>
  <c r="O10158" i="1"/>
  <c r="P10158" i="1" s="1"/>
  <c r="Q10158" i="1" s="1"/>
  <c r="L10158" i="1"/>
  <c r="K10158" i="1"/>
  <c r="M10158" i="1" s="1"/>
  <c r="J10158" i="1"/>
  <c r="H10158" i="1"/>
  <c r="I10158" i="1" s="1"/>
  <c r="O10157" i="1"/>
  <c r="P10157" i="1" s="1"/>
  <c r="Q10157" i="1" s="1"/>
  <c r="L10157" i="1"/>
  <c r="K10157" i="1"/>
  <c r="J10157" i="1"/>
  <c r="H10157" i="1"/>
  <c r="I10157" i="1" s="1"/>
  <c r="O10156" i="1"/>
  <c r="P10156" i="1" s="1"/>
  <c r="Q10156" i="1" s="1"/>
  <c r="L10156" i="1"/>
  <c r="K10156" i="1"/>
  <c r="J10156" i="1"/>
  <c r="H10156" i="1"/>
  <c r="I10156" i="1" s="1"/>
  <c r="O10155" i="1"/>
  <c r="P10155" i="1" s="1"/>
  <c r="Q10155" i="1" s="1"/>
  <c r="L10155" i="1"/>
  <c r="K10155" i="1"/>
  <c r="M10155" i="1" s="1"/>
  <c r="J10155" i="1"/>
  <c r="H10155" i="1"/>
  <c r="I10155" i="1" s="1"/>
  <c r="O10154" i="1"/>
  <c r="P10154" i="1" s="1"/>
  <c r="Q10154" i="1" s="1"/>
  <c r="L10154" i="1"/>
  <c r="K10154" i="1"/>
  <c r="M10154" i="1" s="1"/>
  <c r="J10154" i="1"/>
  <c r="H10154" i="1"/>
  <c r="I10154" i="1" s="1"/>
  <c r="S10153" i="1"/>
  <c r="O10153" i="1"/>
  <c r="P10153" i="1" s="1"/>
  <c r="Q10153" i="1" s="1"/>
  <c r="L10153" i="1"/>
  <c r="K10153" i="1"/>
  <c r="M10153" i="1" s="1"/>
  <c r="J10153" i="1"/>
  <c r="H10153" i="1"/>
  <c r="I10153" i="1" s="1"/>
  <c r="O10152" i="1"/>
  <c r="P10152" i="1" s="1"/>
  <c r="Q10152" i="1" s="1"/>
  <c r="L10152" i="1"/>
  <c r="K10152" i="1"/>
  <c r="J10152" i="1"/>
  <c r="H10152" i="1"/>
  <c r="I10152" i="1" s="1"/>
  <c r="O10151" i="1"/>
  <c r="P10151" i="1" s="1"/>
  <c r="Q10151" i="1" s="1"/>
  <c r="L10151" i="1"/>
  <c r="K10151" i="1"/>
  <c r="M10151" i="1" s="1"/>
  <c r="J10151" i="1"/>
  <c r="H10151" i="1"/>
  <c r="I10151" i="1" s="1"/>
  <c r="O10150" i="1"/>
  <c r="P10150" i="1" s="1"/>
  <c r="Q10150" i="1" s="1"/>
  <c r="L10150" i="1"/>
  <c r="K10150" i="1"/>
  <c r="J10150" i="1"/>
  <c r="H10150" i="1"/>
  <c r="I10150" i="1" s="1"/>
  <c r="O10149" i="1"/>
  <c r="P10149" i="1" s="1"/>
  <c r="Q10149" i="1" s="1"/>
  <c r="L10149" i="1"/>
  <c r="K10149" i="1"/>
  <c r="J10149" i="1"/>
  <c r="H10149" i="1"/>
  <c r="I10149" i="1" s="1"/>
  <c r="O10148" i="1"/>
  <c r="P10148" i="1" s="1"/>
  <c r="Q10148" i="1" s="1"/>
  <c r="L10148" i="1"/>
  <c r="K10148" i="1"/>
  <c r="J10148" i="1"/>
  <c r="H10148" i="1"/>
  <c r="I10148" i="1" s="1"/>
  <c r="O10147" i="1"/>
  <c r="P10147" i="1" s="1"/>
  <c r="Q10147" i="1" s="1"/>
  <c r="L10147" i="1"/>
  <c r="K10147" i="1"/>
  <c r="M10147" i="1" s="1"/>
  <c r="J10147" i="1"/>
  <c r="H10147" i="1"/>
  <c r="I10147" i="1" s="1"/>
  <c r="O10146" i="1"/>
  <c r="P10146" i="1" s="1"/>
  <c r="Q10146" i="1" s="1"/>
  <c r="L10146" i="1"/>
  <c r="K10146" i="1"/>
  <c r="M10146" i="1" s="1"/>
  <c r="J10146" i="1"/>
  <c r="H10146" i="1"/>
  <c r="I10146" i="1" s="1"/>
  <c r="O10145" i="1"/>
  <c r="P10145" i="1" s="1"/>
  <c r="Q10145" i="1" s="1"/>
  <c r="L10145" i="1"/>
  <c r="K10145" i="1"/>
  <c r="J10145" i="1"/>
  <c r="H10145" i="1"/>
  <c r="I10145" i="1" s="1"/>
  <c r="O10144" i="1"/>
  <c r="P10144" i="1" s="1"/>
  <c r="Q10144" i="1" s="1"/>
  <c r="L10144" i="1"/>
  <c r="K10144" i="1"/>
  <c r="J10144" i="1"/>
  <c r="H10144" i="1"/>
  <c r="I10144" i="1" s="1"/>
  <c r="O10143" i="1"/>
  <c r="P10143" i="1" s="1"/>
  <c r="Q10143" i="1" s="1"/>
  <c r="L10143" i="1"/>
  <c r="K10143" i="1"/>
  <c r="J10143" i="1"/>
  <c r="H10143" i="1"/>
  <c r="I10143" i="1" s="1"/>
  <c r="O10142" i="1"/>
  <c r="P10142" i="1" s="1"/>
  <c r="Q10142" i="1" s="1"/>
  <c r="L10142" i="1"/>
  <c r="K10142" i="1"/>
  <c r="M10142" i="1" s="1"/>
  <c r="J10142" i="1"/>
  <c r="H10142" i="1"/>
  <c r="I10142" i="1" s="1"/>
  <c r="O10141" i="1"/>
  <c r="P10141" i="1" s="1"/>
  <c r="Q10141" i="1" s="1"/>
  <c r="L10141" i="1"/>
  <c r="K10141" i="1"/>
  <c r="M10141" i="1" s="1"/>
  <c r="J10141" i="1"/>
  <c r="H10141" i="1"/>
  <c r="I10141" i="1" s="1"/>
  <c r="O10140" i="1"/>
  <c r="P10140" i="1" s="1"/>
  <c r="Q10140" i="1" s="1"/>
  <c r="L10140" i="1"/>
  <c r="K10140" i="1"/>
  <c r="M10140" i="1" s="1"/>
  <c r="J10140" i="1"/>
  <c r="H10140" i="1"/>
  <c r="I10140" i="1" s="1"/>
  <c r="O10139" i="1"/>
  <c r="P10139" i="1" s="1"/>
  <c r="Q10139" i="1" s="1"/>
  <c r="L10139" i="1"/>
  <c r="K10139" i="1"/>
  <c r="M10139" i="1" s="1"/>
  <c r="J10139" i="1"/>
  <c r="H10139" i="1"/>
  <c r="I10139" i="1" s="1"/>
  <c r="O10138" i="1"/>
  <c r="P10138" i="1" s="1"/>
  <c r="Q10138" i="1" s="1"/>
  <c r="L10138" i="1"/>
  <c r="K10138" i="1"/>
  <c r="M10138" i="1" s="1"/>
  <c r="J10138" i="1"/>
  <c r="H10138" i="1"/>
  <c r="I10138" i="1" s="1"/>
  <c r="O10137" i="1"/>
  <c r="P10137" i="1" s="1"/>
  <c r="Q10137" i="1" s="1"/>
  <c r="L10137" i="1"/>
  <c r="K10137" i="1"/>
  <c r="M10137" i="1" s="1"/>
  <c r="J10137" i="1"/>
  <c r="H10137" i="1"/>
  <c r="I10137" i="1" s="1"/>
  <c r="O10136" i="1"/>
  <c r="P10136" i="1" s="1"/>
  <c r="Q10136" i="1" s="1"/>
  <c r="L10136" i="1"/>
  <c r="K10136" i="1"/>
  <c r="J10136" i="1"/>
  <c r="H10136" i="1"/>
  <c r="I10136" i="1" s="1"/>
  <c r="O10135" i="1"/>
  <c r="P10135" i="1" s="1"/>
  <c r="Q10135" i="1" s="1"/>
  <c r="L10135" i="1"/>
  <c r="K10135" i="1"/>
  <c r="M10135" i="1" s="1"/>
  <c r="J10135" i="1"/>
  <c r="H10135" i="1"/>
  <c r="I10135" i="1" s="1"/>
  <c r="O10134" i="1"/>
  <c r="P10134" i="1" s="1"/>
  <c r="Q10134" i="1" s="1"/>
  <c r="L10134" i="1"/>
  <c r="K10134" i="1"/>
  <c r="M10134" i="1" s="1"/>
  <c r="J10134" i="1"/>
  <c r="H10134" i="1"/>
  <c r="I10134" i="1" s="1"/>
  <c r="O10133" i="1"/>
  <c r="P10133" i="1" s="1"/>
  <c r="Q10133" i="1" s="1"/>
  <c r="L10133" i="1"/>
  <c r="K10133" i="1"/>
  <c r="M10133" i="1" s="1"/>
  <c r="J10133" i="1"/>
  <c r="H10133" i="1"/>
  <c r="I10133" i="1" s="1"/>
  <c r="O10132" i="1"/>
  <c r="P10132" i="1" s="1"/>
  <c r="Q10132" i="1" s="1"/>
  <c r="L10132" i="1"/>
  <c r="K10132" i="1"/>
  <c r="M10132" i="1" s="1"/>
  <c r="J10132" i="1"/>
  <c r="H10132" i="1"/>
  <c r="I10132" i="1" s="1"/>
  <c r="O10131" i="1"/>
  <c r="P10131" i="1" s="1"/>
  <c r="Q10131" i="1" s="1"/>
  <c r="L10131" i="1"/>
  <c r="K10131" i="1"/>
  <c r="M10131" i="1" s="1"/>
  <c r="J10131" i="1"/>
  <c r="H10131" i="1"/>
  <c r="I10131" i="1" s="1"/>
  <c r="O10130" i="1"/>
  <c r="P10130" i="1" s="1"/>
  <c r="Q10130" i="1" s="1"/>
  <c r="L10130" i="1"/>
  <c r="K10130" i="1"/>
  <c r="M10130" i="1" s="1"/>
  <c r="J10130" i="1"/>
  <c r="H10130" i="1"/>
  <c r="I10130" i="1" s="1"/>
  <c r="O10129" i="1"/>
  <c r="P10129" i="1" s="1"/>
  <c r="Q10129" i="1" s="1"/>
  <c r="L10129" i="1"/>
  <c r="K10129" i="1"/>
  <c r="J10129" i="1"/>
  <c r="H10129" i="1"/>
  <c r="I10129" i="1" s="1"/>
  <c r="O10128" i="1"/>
  <c r="P10128" i="1" s="1"/>
  <c r="Q10128" i="1" s="1"/>
  <c r="L10128" i="1"/>
  <c r="K10128" i="1"/>
  <c r="M10128" i="1" s="1"/>
  <c r="J10128" i="1"/>
  <c r="H10128" i="1"/>
  <c r="I10128" i="1" s="1"/>
  <c r="O10127" i="1"/>
  <c r="P10127" i="1" s="1"/>
  <c r="Q10127" i="1" s="1"/>
  <c r="L10127" i="1"/>
  <c r="K10127" i="1"/>
  <c r="M10127" i="1" s="1"/>
  <c r="J10127" i="1"/>
  <c r="H10127" i="1"/>
  <c r="I10127" i="1" s="1"/>
  <c r="O10126" i="1"/>
  <c r="P10126" i="1" s="1"/>
  <c r="Q10126" i="1" s="1"/>
  <c r="L10126" i="1"/>
  <c r="K10126" i="1"/>
  <c r="M10126" i="1" s="1"/>
  <c r="J10126" i="1"/>
  <c r="H10126" i="1"/>
  <c r="I10126" i="1" s="1"/>
  <c r="O10125" i="1"/>
  <c r="P10125" i="1" s="1"/>
  <c r="Q10125" i="1" s="1"/>
  <c r="L10125" i="1"/>
  <c r="K10125" i="1"/>
  <c r="M10125" i="1" s="1"/>
  <c r="J10125" i="1"/>
  <c r="H10125" i="1"/>
  <c r="I10125" i="1" s="1"/>
  <c r="O10124" i="1"/>
  <c r="P10124" i="1" s="1"/>
  <c r="Q10124" i="1" s="1"/>
  <c r="L10124" i="1"/>
  <c r="K10124" i="1"/>
  <c r="M10124" i="1" s="1"/>
  <c r="J10124" i="1"/>
  <c r="H10124" i="1"/>
  <c r="I10124" i="1" s="1"/>
  <c r="O10123" i="1"/>
  <c r="P10123" i="1" s="1"/>
  <c r="Q10123" i="1" s="1"/>
  <c r="L10123" i="1"/>
  <c r="K10123" i="1"/>
  <c r="J10123" i="1"/>
  <c r="H10123" i="1"/>
  <c r="I10123" i="1" s="1"/>
  <c r="S10122" i="1"/>
  <c r="O10122" i="1"/>
  <c r="P10122" i="1" s="1"/>
  <c r="Q10122" i="1" s="1"/>
  <c r="L10122" i="1"/>
  <c r="K10122" i="1"/>
  <c r="M10122" i="1" s="1"/>
  <c r="J10122" i="1"/>
  <c r="H10122" i="1"/>
  <c r="I10122" i="1" s="1"/>
  <c r="O10121" i="1"/>
  <c r="P10121" i="1" s="1"/>
  <c r="Q10121" i="1" s="1"/>
  <c r="L10121" i="1"/>
  <c r="K10121" i="1"/>
  <c r="M10121" i="1" s="1"/>
  <c r="J10121" i="1"/>
  <c r="H10121" i="1"/>
  <c r="I10121" i="1" s="1"/>
  <c r="O10120" i="1"/>
  <c r="P10120" i="1" s="1"/>
  <c r="Q10120" i="1" s="1"/>
  <c r="L10120" i="1"/>
  <c r="K10120" i="1"/>
  <c r="J10120" i="1"/>
  <c r="H10120" i="1"/>
  <c r="I10120" i="1" s="1"/>
  <c r="O10119" i="1"/>
  <c r="P10119" i="1" s="1"/>
  <c r="Q10119" i="1" s="1"/>
  <c r="L10119" i="1"/>
  <c r="K10119" i="1"/>
  <c r="J10119" i="1"/>
  <c r="H10119" i="1"/>
  <c r="I10119" i="1" s="1"/>
  <c r="O10118" i="1"/>
  <c r="P10118" i="1" s="1"/>
  <c r="Q10118" i="1" s="1"/>
  <c r="L10118" i="1"/>
  <c r="K10118" i="1"/>
  <c r="J10118" i="1"/>
  <c r="H10118" i="1"/>
  <c r="I10118" i="1" s="1"/>
  <c r="O10117" i="1"/>
  <c r="P10117" i="1" s="1"/>
  <c r="Q10117" i="1" s="1"/>
  <c r="L10117" i="1"/>
  <c r="K10117" i="1"/>
  <c r="J10117" i="1"/>
  <c r="H10117" i="1"/>
  <c r="I10117" i="1" s="1"/>
  <c r="S10116" i="1"/>
  <c r="O10116" i="1"/>
  <c r="P10116" i="1" s="1"/>
  <c r="Q10116" i="1" s="1"/>
  <c r="L10116" i="1"/>
  <c r="K10116" i="1"/>
  <c r="M10116" i="1" s="1"/>
  <c r="J10116" i="1"/>
  <c r="H10116" i="1"/>
  <c r="I10116" i="1" s="1"/>
  <c r="O10115" i="1"/>
  <c r="P10115" i="1" s="1"/>
  <c r="Q10115" i="1" s="1"/>
  <c r="L10115" i="1"/>
  <c r="K10115" i="1"/>
  <c r="M10115" i="1" s="1"/>
  <c r="J10115" i="1"/>
  <c r="H10115" i="1"/>
  <c r="I10115" i="1" s="1"/>
  <c r="O10114" i="1"/>
  <c r="P10114" i="1" s="1"/>
  <c r="Q10114" i="1" s="1"/>
  <c r="L10114" i="1"/>
  <c r="K10114" i="1"/>
  <c r="J10114" i="1"/>
  <c r="H10114" i="1"/>
  <c r="I10114" i="1" s="1"/>
  <c r="O10113" i="1"/>
  <c r="P10113" i="1" s="1"/>
  <c r="Q10113" i="1" s="1"/>
  <c r="L10113" i="1"/>
  <c r="K10113" i="1"/>
  <c r="M10113" i="1" s="1"/>
  <c r="J10113" i="1"/>
  <c r="H10113" i="1"/>
  <c r="I10113" i="1" s="1"/>
  <c r="O10112" i="1"/>
  <c r="P10112" i="1" s="1"/>
  <c r="Q10112" i="1" s="1"/>
  <c r="L10112" i="1"/>
  <c r="K10112" i="1"/>
  <c r="M10112" i="1" s="1"/>
  <c r="J10112" i="1"/>
  <c r="H10112" i="1"/>
  <c r="I10112" i="1" s="1"/>
  <c r="O10111" i="1"/>
  <c r="P10111" i="1" s="1"/>
  <c r="Q10111" i="1" s="1"/>
  <c r="L10111" i="1"/>
  <c r="K10111" i="1"/>
  <c r="M10111" i="1" s="1"/>
  <c r="J10111" i="1"/>
  <c r="H10111" i="1"/>
  <c r="I10111" i="1" s="1"/>
  <c r="O10110" i="1"/>
  <c r="P10110" i="1" s="1"/>
  <c r="Q10110" i="1" s="1"/>
  <c r="L10110" i="1"/>
  <c r="K10110" i="1"/>
  <c r="M10110" i="1" s="1"/>
  <c r="J10110" i="1"/>
  <c r="H10110" i="1"/>
  <c r="I10110" i="1" s="1"/>
  <c r="O10109" i="1"/>
  <c r="P10109" i="1" s="1"/>
  <c r="Q10109" i="1" s="1"/>
  <c r="L10109" i="1"/>
  <c r="K10109" i="1"/>
  <c r="M10109" i="1" s="1"/>
  <c r="J10109" i="1"/>
  <c r="H10109" i="1"/>
  <c r="I10109" i="1" s="1"/>
  <c r="O10108" i="1"/>
  <c r="P10108" i="1" s="1"/>
  <c r="Q10108" i="1" s="1"/>
  <c r="L10108" i="1"/>
  <c r="K10108" i="1"/>
  <c r="J10108" i="1"/>
  <c r="H10108" i="1"/>
  <c r="I10108" i="1" s="1"/>
  <c r="O10107" i="1"/>
  <c r="P10107" i="1" s="1"/>
  <c r="Q10107" i="1" s="1"/>
  <c r="L10107" i="1"/>
  <c r="K10107" i="1"/>
  <c r="J10107" i="1"/>
  <c r="H10107" i="1"/>
  <c r="I10107" i="1" s="1"/>
  <c r="S10106" i="1"/>
  <c r="O10106" i="1"/>
  <c r="P10106" i="1" s="1"/>
  <c r="Q10106" i="1" s="1"/>
  <c r="L10106" i="1"/>
  <c r="K10106" i="1"/>
  <c r="M10106" i="1" s="1"/>
  <c r="J10106" i="1"/>
  <c r="H10106" i="1"/>
  <c r="I10106" i="1" s="1"/>
  <c r="O10105" i="1"/>
  <c r="P10105" i="1" s="1"/>
  <c r="Q10105" i="1" s="1"/>
  <c r="L10105" i="1"/>
  <c r="K10105" i="1"/>
  <c r="J10105" i="1"/>
  <c r="H10105" i="1"/>
  <c r="I10105" i="1" s="1"/>
  <c r="O10104" i="1"/>
  <c r="P10104" i="1" s="1"/>
  <c r="Q10104" i="1" s="1"/>
  <c r="L10104" i="1"/>
  <c r="K10104" i="1"/>
  <c r="J10104" i="1"/>
  <c r="H10104" i="1"/>
  <c r="I10104" i="1" s="1"/>
  <c r="O10103" i="1"/>
  <c r="P10103" i="1" s="1"/>
  <c r="Q10103" i="1" s="1"/>
  <c r="L10103" i="1"/>
  <c r="K10103" i="1"/>
  <c r="J10103" i="1"/>
  <c r="H10103" i="1"/>
  <c r="I10103" i="1" s="1"/>
  <c r="O10102" i="1"/>
  <c r="P10102" i="1" s="1"/>
  <c r="Q10102" i="1" s="1"/>
  <c r="L10102" i="1"/>
  <c r="K10102" i="1"/>
  <c r="M10102" i="1" s="1"/>
  <c r="J10102" i="1"/>
  <c r="H10102" i="1"/>
  <c r="I10102" i="1" s="1"/>
  <c r="O10101" i="1"/>
  <c r="P10101" i="1" s="1"/>
  <c r="Q10101" i="1" s="1"/>
  <c r="L10101" i="1"/>
  <c r="K10101" i="1"/>
  <c r="M10101" i="1" s="1"/>
  <c r="J10101" i="1"/>
  <c r="H10101" i="1"/>
  <c r="I10101" i="1" s="1"/>
  <c r="O10100" i="1"/>
  <c r="P10100" i="1" s="1"/>
  <c r="Q10100" i="1" s="1"/>
  <c r="L10100" i="1"/>
  <c r="K10100" i="1"/>
  <c r="M10100" i="1" s="1"/>
  <c r="J10100" i="1"/>
  <c r="H10100" i="1"/>
  <c r="I10100" i="1" s="1"/>
  <c r="O10099" i="1"/>
  <c r="P10099" i="1" s="1"/>
  <c r="Q10099" i="1" s="1"/>
  <c r="L10099" i="1"/>
  <c r="K10099" i="1"/>
  <c r="J10099" i="1"/>
  <c r="H10099" i="1"/>
  <c r="I10099" i="1" s="1"/>
  <c r="S10098" i="1"/>
  <c r="O10098" i="1"/>
  <c r="P10098" i="1" s="1"/>
  <c r="Q10098" i="1" s="1"/>
  <c r="L10098" i="1"/>
  <c r="K10098" i="1"/>
  <c r="J10098" i="1"/>
  <c r="H10098" i="1"/>
  <c r="I10098" i="1" s="1"/>
  <c r="O10097" i="1"/>
  <c r="P10097" i="1" s="1"/>
  <c r="Q10097" i="1" s="1"/>
  <c r="L10097" i="1"/>
  <c r="K10097" i="1"/>
  <c r="J10097" i="1"/>
  <c r="H10097" i="1"/>
  <c r="I10097" i="1" s="1"/>
  <c r="O10096" i="1"/>
  <c r="P10096" i="1" s="1"/>
  <c r="Q10096" i="1" s="1"/>
  <c r="L10096" i="1"/>
  <c r="K10096" i="1"/>
  <c r="M10096" i="1" s="1"/>
  <c r="J10096" i="1"/>
  <c r="H10096" i="1"/>
  <c r="I10096" i="1" s="1"/>
  <c r="O10095" i="1"/>
  <c r="P10095" i="1" s="1"/>
  <c r="Q10095" i="1" s="1"/>
  <c r="L10095" i="1"/>
  <c r="K10095" i="1"/>
  <c r="M10095" i="1" s="1"/>
  <c r="J10095" i="1"/>
  <c r="H10095" i="1"/>
  <c r="I10095" i="1" s="1"/>
  <c r="O10094" i="1"/>
  <c r="P10094" i="1" s="1"/>
  <c r="Q10094" i="1" s="1"/>
  <c r="L10094" i="1"/>
  <c r="K10094" i="1"/>
  <c r="J10094" i="1"/>
  <c r="H10094" i="1"/>
  <c r="I10094" i="1" s="1"/>
  <c r="O10093" i="1"/>
  <c r="P10093" i="1" s="1"/>
  <c r="Q10093" i="1" s="1"/>
  <c r="L10093" i="1"/>
  <c r="K10093" i="1"/>
  <c r="J10093" i="1"/>
  <c r="H10093" i="1"/>
  <c r="I10093" i="1" s="1"/>
  <c r="O10092" i="1"/>
  <c r="P10092" i="1" s="1"/>
  <c r="Q10092" i="1" s="1"/>
  <c r="L10092" i="1"/>
  <c r="K10092" i="1"/>
  <c r="J10092" i="1"/>
  <c r="H10092" i="1"/>
  <c r="I10092" i="1" s="1"/>
  <c r="O10091" i="1"/>
  <c r="P10091" i="1" s="1"/>
  <c r="Q10091" i="1" s="1"/>
  <c r="L10091" i="1"/>
  <c r="K10091" i="1"/>
  <c r="J10091" i="1"/>
  <c r="H10091" i="1"/>
  <c r="I10091" i="1" s="1"/>
  <c r="O10090" i="1"/>
  <c r="P10090" i="1" s="1"/>
  <c r="Q10090" i="1" s="1"/>
  <c r="L10090" i="1"/>
  <c r="K10090" i="1"/>
  <c r="M10090" i="1" s="1"/>
  <c r="J10090" i="1"/>
  <c r="H10090" i="1"/>
  <c r="I10090" i="1" s="1"/>
  <c r="O10089" i="1"/>
  <c r="P10089" i="1" s="1"/>
  <c r="Q10089" i="1" s="1"/>
  <c r="L10089" i="1"/>
  <c r="K10089" i="1"/>
  <c r="J10089" i="1"/>
  <c r="H10089" i="1"/>
  <c r="I10089" i="1" s="1"/>
  <c r="O10088" i="1"/>
  <c r="P10088" i="1" s="1"/>
  <c r="Q10088" i="1" s="1"/>
  <c r="L10088" i="1"/>
  <c r="K10088" i="1"/>
  <c r="J10088" i="1"/>
  <c r="H10088" i="1"/>
  <c r="I10088" i="1" s="1"/>
  <c r="O10087" i="1"/>
  <c r="P10087" i="1" s="1"/>
  <c r="Q10087" i="1" s="1"/>
  <c r="L10087" i="1"/>
  <c r="K10087" i="1"/>
  <c r="M10087" i="1" s="1"/>
  <c r="J10087" i="1"/>
  <c r="H10087" i="1"/>
  <c r="I10087" i="1" s="1"/>
  <c r="S10086" i="1"/>
  <c r="O10086" i="1"/>
  <c r="P10086" i="1" s="1"/>
  <c r="Q10086" i="1" s="1"/>
  <c r="L10086" i="1"/>
  <c r="K10086" i="1"/>
  <c r="J10086" i="1"/>
  <c r="H10086" i="1"/>
  <c r="I10086" i="1" s="1"/>
  <c r="O10085" i="1"/>
  <c r="P10085" i="1" s="1"/>
  <c r="Q10085" i="1" s="1"/>
  <c r="L10085" i="1"/>
  <c r="K10085" i="1"/>
  <c r="J10085" i="1"/>
  <c r="H10085" i="1"/>
  <c r="I10085" i="1" s="1"/>
  <c r="O10084" i="1"/>
  <c r="P10084" i="1" s="1"/>
  <c r="Q10084" i="1" s="1"/>
  <c r="L10084" i="1"/>
  <c r="K10084" i="1"/>
  <c r="M10084" i="1" s="1"/>
  <c r="J10084" i="1"/>
  <c r="H10084" i="1"/>
  <c r="I10084" i="1" s="1"/>
  <c r="O10083" i="1"/>
  <c r="P10083" i="1" s="1"/>
  <c r="Q10083" i="1" s="1"/>
  <c r="L10083" i="1"/>
  <c r="K10083" i="1"/>
  <c r="J10083" i="1"/>
  <c r="H10083" i="1"/>
  <c r="I10083" i="1" s="1"/>
  <c r="O10082" i="1"/>
  <c r="P10082" i="1" s="1"/>
  <c r="Q10082" i="1" s="1"/>
  <c r="L10082" i="1"/>
  <c r="K10082" i="1"/>
  <c r="M10082" i="1" s="1"/>
  <c r="J10082" i="1"/>
  <c r="H10082" i="1"/>
  <c r="I10082" i="1" s="1"/>
  <c r="O10081" i="1"/>
  <c r="P10081" i="1" s="1"/>
  <c r="Q10081" i="1" s="1"/>
  <c r="L10081" i="1"/>
  <c r="K10081" i="1"/>
  <c r="J10081" i="1"/>
  <c r="H10081" i="1"/>
  <c r="I10081" i="1" s="1"/>
  <c r="O10080" i="1"/>
  <c r="P10080" i="1" s="1"/>
  <c r="Q10080" i="1" s="1"/>
  <c r="L10080" i="1"/>
  <c r="K10080" i="1"/>
  <c r="J10080" i="1"/>
  <c r="H10080" i="1"/>
  <c r="I10080" i="1" s="1"/>
  <c r="O10079" i="1"/>
  <c r="P10079" i="1" s="1"/>
  <c r="Q10079" i="1" s="1"/>
  <c r="L10079" i="1"/>
  <c r="K10079" i="1"/>
  <c r="M10079" i="1" s="1"/>
  <c r="J10079" i="1"/>
  <c r="H10079" i="1"/>
  <c r="I10079" i="1" s="1"/>
  <c r="O10078" i="1"/>
  <c r="P10078" i="1" s="1"/>
  <c r="Q10078" i="1" s="1"/>
  <c r="L10078" i="1"/>
  <c r="K10078" i="1"/>
  <c r="M10078" i="1" s="1"/>
  <c r="J10078" i="1"/>
  <c r="H10078" i="1"/>
  <c r="I10078" i="1" s="1"/>
  <c r="S10077" i="1"/>
  <c r="O10077" i="1"/>
  <c r="P10077" i="1" s="1"/>
  <c r="Q10077" i="1" s="1"/>
  <c r="L10077" i="1"/>
  <c r="K10077" i="1"/>
  <c r="M10077" i="1" s="1"/>
  <c r="J10077" i="1"/>
  <c r="H10077" i="1"/>
  <c r="I10077" i="1" s="1"/>
  <c r="O10076" i="1"/>
  <c r="P10076" i="1" s="1"/>
  <c r="Q10076" i="1" s="1"/>
  <c r="L10076" i="1"/>
  <c r="K10076" i="1"/>
  <c r="M10076" i="1" s="1"/>
  <c r="J10076" i="1"/>
  <c r="H10076" i="1"/>
  <c r="I10076" i="1" s="1"/>
  <c r="O10075" i="1"/>
  <c r="P10075" i="1" s="1"/>
  <c r="Q10075" i="1" s="1"/>
  <c r="L10075" i="1"/>
  <c r="K10075" i="1"/>
  <c r="J10075" i="1"/>
  <c r="H10075" i="1"/>
  <c r="I10075" i="1" s="1"/>
  <c r="O10074" i="1"/>
  <c r="P10074" i="1" s="1"/>
  <c r="Q10074" i="1" s="1"/>
  <c r="L10074" i="1"/>
  <c r="K10074" i="1"/>
  <c r="J10074" i="1"/>
  <c r="H10074" i="1"/>
  <c r="I10074" i="1" s="1"/>
  <c r="O10073" i="1"/>
  <c r="P10073" i="1" s="1"/>
  <c r="Q10073" i="1" s="1"/>
  <c r="L10073" i="1"/>
  <c r="K10073" i="1"/>
  <c r="J10073" i="1"/>
  <c r="H10073" i="1"/>
  <c r="I10073" i="1" s="1"/>
  <c r="O10072" i="1"/>
  <c r="P10072" i="1" s="1"/>
  <c r="Q10072" i="1" s="1"/>
  <c r="L10072" i="1"/>
  <c r="K10072" i="1"/>
  <c r="J10072" i="1"/>
  <c r="H10072" i="1"/>
  <c r="I10072" i="1" s="1"/>
  <c r="O10071" i="1"/>
  <c r="P10071" i="1" s="1"/>
  <c r="Q10071" i="1" s="1"/>
  <c r="L10071" i="1"/>
  <c r="K10071" i="1"/>
  <c r="M10071" i="1" s="1"/>
  <c r="J10071" i="1"/>
  <c r="H10071" i="1"/>
  <c r="I10071" i="1" s="1"/>
  <c r="O10070" i="1"/>
  <c r="P10070" i="1" s="1"/>
  <c r="Q10070" i="1" s="1"/>
  <c r="L10070" i="1"/>
  <c r="K10070" i="1"/>
  <c r="M10070" i="1" s="1"/>
  <c r="J10070" i="1"/>
  <c r="H10070" i="1"/>
  <c r="I10070" i="1" s="1"/>
  <c r="O10069" i="1"/>
  <c r="P10069" i="1" s="1"/>
  <c r="Q10069" i="1" s="1"/>
  <c r="L10069" i="1"/>
  <c r="K10069" i="1"/>
  <c r="J10069" i="1"/>
  <c r="H10069" i="1"/>
  <c r="I10069" i="1" s="1"/>
  <c r="O10068" i="1"/>
  <c r="P10068" i="1" s="1"/>
  <c r="Q10068" i="1" s="1"/>
  <c r="L10068" i="1"/>
  <c r="K10068" i="1"/>
  <c r="J10068" i="1"/>
  <c r="H10068" i="1"/>
  <c r="I10068" i="1" s="1"/>
  <c r="O10067" i="1"/>
  <c r="P10067" i="1" s="1"/>
  <c r="Q10067" i="1" s="1"/>
  <c r="L10067" i="1"/>
  <c r="K10067" i="1"/>
  <c r="J10067" i="1"/>
  <c r="H10067" i="1"/>
  <c r="I10067" i="1" s="1"/>
  <c r="O10066" i="1"/>
  <c r="P10066" i="1" s="1"/>
  <c r="Q10066" i="1" s="1"/>
  <c r="L10066" i="1"/>
  <c r="K10066" i="1"/>
  <c r="J10066" i="1"/>
  <c r="H10066" i="1"/>
  <c r="I10066" i="1" s="1"/>
  <c r="O10065" i="1"/>
  <c r="P10065" i="1" s="1"/>
  <c r="Q10065" i="1" s="1"/>
  <c r="L10065" i="1"/>
  <c r="K10065" i="1"/>
  <c r="J10065" i="1"/>
  <c r="H10065" i="1"/>
  <c r="I10065" i="1" s="1"/>
  <c r="S10064" i="1"/>
  <c r="O10064" i="1"/>
  <c r="P10064" i="1" s="1"/>
  <c r="Q10064" i="1" s="1"/>
  <c r="L10064" i="1"/>
  <c r="K10064" i="1"/>
  <c r="M10064" i="1" s="1"/>
  <c r="J10064" i="1"/>
  <c r="H10064" i="1"/>
  <c r="I10064" i="1" s="1"/>
  <c r="O10063" i="1"/>
  <c r="P10063" i="1" s="1"/>
  <c r="Q10063" i="1" s="1"/>
  <c r="L10063" i="1"/>
  <c r="K10063" i="1"/>
  <c r="M10063" i="1" s="1"/>
  <c r="J10063" i="1"/>
  <c r="H10063" i="1"/>
  <c r="I10063" i="1" s="1"/>
  <c r="O10062" i="1"/>
  <c r="P10062" i="1" s="1"/>
  <c r="Q10062" i="1" s="1"/>
  <c r="L10062" i="1"/>
  <c r="K10062" i="1"/>
  <c r="J10062" i="1"/>
  <c r="H10062" i="1"/>
  <c r="I10062" i="1" s="1"/>
  <c r="O10061" i="1"/>
  <c r="P10061" i="1" s="1"/>
  <c r="Q10061" i="1" s="1"/>
  <c r="L10061" i="1"/>
  <c r="K10061" i="1"/>
  <c r="J10061" i="1"/>
  <c r="H10061" i="1"/>
  <c r="I10061" i="1" s="1"/>
  <c r="O10060" i="1"/>
  <c r="P10060" i="1" s="1"/>
  <c r="Q10060" i="1" s="1"/>
  <c r="L10060" i="1"/>
  <c r="K10060" i="1"/>
  <c r="J10060" i="1"/>
  <c r="H10060" i="1"/>
  <c r="I10060" i="1" s="1"/>
  <c r="O10059" i="1"/>
  <c r="P10059" i="1" s="1"/>
  <c r="Q10059" i="1" s="1"/>
  <c r="L10059" i="1"/>
  <c r="K10059" i="1"/>
  <c r="J10059" i="1"/>
  <c r="H10059" i="1"/>
  <c r="I10059" i="1" s="1"/>
  <c r="O10058" i="1"/>
  <c r="P10058" i="1" s="1"/>
  <c r="Q10058" i="1" s="1"/>
  <c r="L10058" i="1"/>
  <c r="K10058" i="1"/>
  <c r="M10058" i="1" s="1"/>
  <c r="J10058" i="1"/>
  <c r="H10058" i="1"/>
  <c r="I10058" i="1" s="1"/>
  <c r="O10057" i="1"/>
  <c r="P10057" i="1" s="1"/>
  <c r="Q10057" i="1" s="1"/>
  <c r="L10057" i="1"/>
  <c r="K10057" i="1"/>
  <c r="J10057" i="1"/>
  <c r="H10057" i="1"/>
  <c r="I10057" i="1" s="1"/>
  <c r="O10056" i="1"/>
  <c r="P10056" i="1" s="1"/>
  <c r="Q10056" i="1" s="1"/>
  <c r="L10056" i="1"/>
  <c r="K10056" i="1"/>
  <c r="J10056" i="1"/>
  <c r="H10056" i="1"/>
  <c r="I10056" i="1" s="1"/>
  <c r="O10055" i="1"/>
  <c r="P10055" i="1" s="1"/>
  <c r="Q10055" i="1" s="1"/>
  <c r="L10055" i="1"/>
  <c r="K10055" i="1"/>
  <c r="M10055" i="1" s="1"/>
  <c r="J10055" i="1"/>
  <c r="H10055" i="1"/>
  <c r="I10055" i="1" s="1"/>
  <c r="O10054" i="1"/>
  <c r="P10054" i="1" s="1"/>
  <c r="Q10054" i="1" s="1"/>
  <c r="L10054" i="1"/>
  <c r="K10054" i="1"/>
  <c r="J10054" i="1"/>
  <c r="H10054" i="1"/>
  <c r="I10054" i="1" s="1"/>
  <c r="O10053" i="1"/>
  <c r="P10053" i="1" s="1"/>
  <c r="Q10053" i="1" s="1"/>
  <c r="L10053" i="1"/>
  <c r="K10053" i="1"/>
  <c r="J10053" i="1"/>
  <c r="H10053" i="1"/>
  <c r="I10053" i="1" s="1"/>
  <c r="O10052" i="1"/>
  <c r="P10052" i="1" s="1"/>
  <c r="Q10052" i="1" s="1"/>
  <c r="L10052" i="1"/>
  <c r="K10052" i="1"/>
  <c r="M10052" i="1" s="1"/>
  <c r="J10052" i="1"/>
  <c r="H10052" i="1"/>
  <c r="I10052" i="1" s="1"/>
  <c r="O10051" i="1"/>
  <c r="P10051" i="1" s="1"/>
  <c r="Q10051" i="1" s="1"/>
  <c r="L10051" i="1"/>
  <c r="K10051" i="1"/>
  <c r="J10051" i="1"/>
  <c r="H10051" i="1"/>
  <c r="I10051" i="1" s="1"/>
  <c r="O10050" i="1"/>
  <c r="P10050" i="1" s="1"/>
  <c r="Q10050" i="1" s="1"/>
  <c r="L10050" i="1"/>
  <c r="K10050" i="1"/>
  <c r="M10050" i="1" s="1"/>
  <c r="J10050" i="1"/>
  <c r="H10050" i="1"/>
  <c r="I10050" i="1" s="1"/>
  <c r="O10049" i="1"/>
  <c r="P10049" i="1" s="1"/>
  <c r="Q10049" i="1" s="1"/>
  <c r="L10049" i="1"/>
  <c r="K10049" i="1"/>
  <c r="J10049" i="1"/>
  <c r="H10049" i="1"/>
  <c r="I10049" i="1" s="1"/>
  <c r="O10048" i="1"/>
  <c r="P10048" i="1" s="1"/>
  <c r="Q10048" i="1" s="1"/>
  <c r="L10048" i="1"/>
  <c r="K10048" i="1"/>
  <c r="J10048" i="1"/>
  <c r="H10048" i="1"/>
  <c r="I10048" i="1" s="1"/>
  <c r="O10047" i="1"/>
  <c r="P10047" i="1" s="1"/>
  <c r="Q10047" i="1" s="1"/>
  <c r="L10047" i="1"/>
  <c r="K10047" i="1"/>
  <c r="M10047" i="1" s="1"/>
  <c r="J10047" i="1"/>
  <c r="H10047" i="1"/>
  <c r="I10047" i="1" s="1"/>
  <c r="O10046" i="1"/>
  <c r="P10046" i="1" s="1"/>
  <c r="Q10046" i="1" s="1"/>
  <c r="L10046" i="1"/>
  <c r="K10046" i="1"/>
  <c r="M10046" i="1" s="1"/>
  <c r="J10046" i="1"/>
  <c r="H10046" i="1"/>
  <c r="I10046" i="1" s="1"/>
  <c r="O10045" i="1"/>
  <c r="P10045" i="1" s="1"/>
  <c r="Q10045" i="1" s="1"/>
  <c r="L10045" i="1"/>
  <c r="K10045" i="1"/>
  <c r="M10045" i="1" s="1"/>
  <c r="J10045" i="1"/>
  <c r="H10045" i="1"/>
  <c r="I10045" i="1" s="1"/>
  <c r="O10044" i="1"/>
  <c r="P10044" i="1" s="1"/>
  <c r="Q10044" i="1" s="1"/>
  <c r="L10044" i="1"/>
  <c r="K10044" i="1"/>
  <c r="M10044" i="1" s="1"/>
  <c r="J10044" i="1"/>
  <c r="H10044" i="1"/>
  <c r="I10044" i="1" s="1"/>
  <c r="O10043" i="1"/>
  <c r="P10043" i="1" s="1"/>
  <c r="Q10043" i="1" s="1"/>
  <c r="L10043" i="1"/>
  <c r="K10043" i="1"/>
  <c r="M10043" i="1" s="1"/>
  <c r="J10043" i="1"/>
  <c r="H10043" i="1"/>
  <c r="I10043" i="1" s="1"/>
  <c r="O10042" i="1"/>
  <c r="P10042" i="1" s="1"/>
  <c r="Q10042" i="1" s="1"/>
  <c r="L10042" i="1"/>
  <c r="K10042" i="1"/>
  <c r="M10042" i="1" s="1"/>
  <c r="J10042" i="1"/>
  <c r="H10042" i="1"/>
  <c r="I10042" i="1" s="1"/>
  <c r="O10041" i="1"/>
  <c r="P10041" i="1" s="1"/>
  <c r="Q10041" i="1" s="1"/>
  <c r="L10041" i="1"/>
  <c r="K10041" i="1"/>
  <c r="J10041" i="1"/>
  <c r="H10041" i="1"/>
  <c r="I10041" i="1" s="1"/>
  <c r="O10040" i="1"/>
  <c r="P10040" i="1" s="1"/>
  <c r="Q10040" i="1" s="1"/>
  <c r="L10040" i="1"/>
  <c r="K10040" i="1"/>
  <c r="M10040" i="1" s="1"/>
  <c r="J10040" i="1"/>
  <c r="H10040" i="1"/>
  <c r="I10040" i="1" s="1"/>
  <c r="O10039" i="1"/>
  <c r="P10039" i="1" s="1"/>
  <c r="Q10039" i="1" s="1"/>
  <c r="L10039" i="1"/>
  <c r="K10039" i="1"/>
  <c r="M10039" i="1" s="1"/>
  <c r="J10039" i="1"/>
  <c r="H10039" i="1"/>
  <c r="I10039" i="1" s="1"/>
  <c r="O10038" i="1"/>
  <c r="P10038" i="1" s="1"/>
  <c r="Q10038" i="1" s="1"/>
  <c r="L10038" i="1"/>
  <c r="K10038" i="1"/>
  <c r="M10038" i="1" s="1"/>
  <c r="J10038" i="1"/>
  <c r="H10038" i="1"/>
  <c r="I10038" i="1" s="1"/>
  <c r="O10037" i="1"/>
  <c r="P10037" i="1" s="1"/>
  <c r="Q10037" i="1" s="1"/>
  <c r="L10037" i="1"/>
  <c r="K10037" i="1"/>
  <c r="J10037" i="1"/>
  <c r="H10037" i="1"/>
  <c r="I10037" i="1" s="1"/>
  <c r="O10036" i="1"/>
  <c r="P10036" i="1" s="1"/>
  <c r="Q10036" i="1" s="1"/>
  <c r="L10036" i="1"/>
  <c r="K10036" i="1"/>
  <c r="J10036" i="1"/>
  <c r="H10036" i="1"/>
  <c r="I10036" i="1" s="1"/>
  <c r="O10035" i="1"/>
  <c r="P10035" i="1" s="1"/>
  <c r="Q10035" i="1" s="1"/>
  <c r="L10035" i="1"/>
  <c r="K10035" i="1"/>
  <c r="M10035" i="1" s="1"/>
  <c r="J10035" i="1"/>
  <c r="H10035" i="1"/>
  <c r="I10035" i="1" s="1"/>
  <c r="O10034" i="1"/>
  <c r="P10034" i="1" s="1"/>
  <c r="Q10034" i="1" s="1"/>
  <c r="L10034" i="1"/>
  <c r="K10034" i="1"/>
  <c r="M10034" i="1" s="1"/>
  <c r="J10034" i="1"/>
  <c r="H10034" i="1"/>
  <c r="I10034" i="1" s="1"/>
  <c r="O10033" i="1"/>
  <c r="P10033" i="1" s="1"/>
  <c r="Q10033" i="1" s="1"/>
  <c r="L10033" i="1"/>
  <c r="K10033" i="1"/>
  <c r="J10033" i="1"/>
  <c r="H10033" i="1"/>
  <c r="I10033" i="1" s="1"/>
  <c r="O10032" i="1"/>
  <c r="P10032" i="1" s="1"/>
  <c r="Q10032" i="1" s="1"/>
  <c r="L10032" i="1"/>
  <c r="K10032" i="1"/>
  <c r="M10032" i="1" s="1"/>
  <c r="J10032" i="1"/>
  <c r="H10032" i="1"/>
  <c r="I10032" i="1" s="1"/>
  <c r="O10031" i="1"/>
  <c r="P10031" i="1" s="1"/>
  <c r="Q10031" i="1" s="1"/>
  <c r="L10031" i="1"/>
  <c r="K10031" i="1"/>
  <c r="M10031" i="1" s="1"/>
  <c r="J10031" i="1"/>
  <c r="H10031" i="1"/>
  <c r="I10031" i="1" s="1"/>
  <c r="O10030" i="1"/>
  <c r="P10030" i="1" s="1"/>
  <c r="Q10030" i="1" s="1"/>
  <c r="L10030" i="1"/>
  <c r="K10030" i="1"/>
  <c r="M10030" i="1" s="1"/>
  <c r="J10030" i="1"/>
  <c r="H10030" i="1"/>
  <c r="I10030" i="1" s="1"/>
  <c r="O10029" i="1"/>
  <c r="P10029" i="1" s="1"/>
  <c r="Q10029" i="1" s="1"/>
  <c r="L10029" i="1"/>
  <c r="K10029" i="1"/>
  <c r="M10029" i="1" s="1"/>
  <c r="J10029" i="1"/>
  <c r="H10029" i="1"/>
  <c r="I10029" i="1" s="1"/>
  <c r="S10028" i="1"/>
  <c r="O10028" i="1"/>
  <c r="P10028" i="1" s="1"/>
  <c r="Q10028" i="1" s="1"/>
  <c r="L10028" i="1"/>
  <c r="K10028" i="1"/>
  <c r="M10028" i="1" s="1"/>
  <c r="J10028" i="1"/>
  <c r="H10028" i="1"/>
  <c r="I10028" i="1" s="1"/>
  <c r="O10027" i="1"/>
  <c r="P10027" i="1" s="1"/>
  <c r="Q10027" i="1" s="1"/>
  <c r="L10027" i="1"/>
  <c r="K10027" i="1"/>
  <c r="J10027" i="1"/>
  <c r="H10027" i="1"/>
  <c r="I10027" i="1" s="1"/>
  <c r="O10026" i="1"/>
  <c r="P10026" i="1" s="1"/>
  <c r="Q10026" i="1" s="1"/>
  <c r="L10026" i="1"/>
  <c r="K10026" i="1"/>
  <c r="M10026" i="1" s="1"/>
  <c r="J10026" i="1"/>
  <c r="H10026" i="1"/>
  <c r="I10026" i="1" s="1"/>
  <c r="S10025" i="1"/>
  <c r="O10025" i="1"/>
  <c r="P10025" i="1" s="1"/>
  <c r="Q10025" i="1" s="1"/>
  <c r="L10025" i="1"/>
  <c r="K10025" i="1"/>
  <c r="J10025" i="1"/>
  <c r="H10025" i="1"/>
  <c r="I10025" i="1" s="1"/>
  <c r="O10024" i="1"/>
  <c r="P10024" i="1" s="1"/>
  <c r="Q10024" i="1" s="1"/>
  <c r="L10024" i="1"/>
  <c r="K10024" i="1"/>
  <c r="J10024" i="1"/>
  <c r="H10024" i="1"/>
  <c r="I10024" i="1" s="1"/>
  <c r="S10023" i="1"/>
  <c r="O10023" i="1"/>
  <c r="P10023" i="1" s="1"/>
  <c r="Q10023" i="1" s="1"/>
  <c r="L10023" i="1"/>
  <c r="K10023" i="1"/>
  <c r="M10023" i="1" s="1"/>
  <c r="J10023" i="1"/>
  <c r="H10023" i="1"/>
  <c r="I10023" i="1" s="1"/>
  <c r="O10022" i="1"/>
  <c r="P10022" i="1" s="1"/>
  <c r="Q10022" i="1" s="1"/>
  <c r="L10022" i="1"/>
  <c r="K10022" i="1"/>
  <c r="J10022" i="1"/>
  <c r="H10022" i="1"/>
  <c r="I10022" i="1" s="1"/>
  <c r="O10021" i="1"/>
  <c r="P10021" i="1" s="1"/>
  <c r="Q10021" i="1" s="1"/>
  <c r="L10021" i="1"/>
  <c r="K10021" i="1"/>
  <c r="J10021" i="1"/>
  <c r="H10021" i="1"/>
  <c r="I10021" i="1" s="1"/>
  <c r="O10020" i="1"/>
  <c r="P10020" i="1" s="1"/>
  <c r="Q10020" i="1" s="1"/>
  <c r="L10020" i="1"/>
  <c r="K10020" i="1"/>
  <c r="M10020" i="1" s="1"/>
  <c r="J10020" i="1"/>
  <c r="H10020" i="1"/>
  <c r="I10020" i="1" s="1"/>
  <c r="S10019" i="1"/>
  <c r="O10019" i="1"/>
  <c r="P10019" i="1" s="1"/>
  <c r="Q10019" i="1" s="1"/>
  <c r="L10019" i="1"/>
  <c r="K10019" i="1"/>
  <c r="M10019" i="1" s="1"/>
  <c r="J10019" i="1"/>
  <c r="H10019" i="1"/>
  <c r="I10019" i="1" s="1"/>
  <c r="O10018" i="1"/>
  <c r="P10018" i="1" s="1"/>
  <c r="Q10018" i="1" s="1"/>
  <c r="L10018" i="1"/>
  <c r="K10018" i="1"/>
  <c r="M10018" i="1" s="1"/>
  <c r="J10018" i="1"/>
  <c r="H10018" i="1"/>
  <c r="I10018" i="1" s="1"/>
  <c r="O10017" i="1"/>
  <c r="P10017" i="1" s="1"/>
  <c r="Q10017" i="1" s="1"/>
  <c r="L10017" i="1"/>
  <c r="K10017" i="1"/>
  <c r="M10017" i="1" s="1"/>
  <c r="J10017" i="1"/>
  <c r="H10017" i="1"/>
  <c r="I10017" i="1" s="1"/>
  <c r="O10016" i="1"/>
  <c r="P10016" i="1" s="1"/>
  <c r="Q10016" i="1" s="1"/>
  <c r="L10016" i="1"/>
  <c r="K10016" i="1"/>
  <c r="M10016" i="1" s="1"/>
  <c r="J10016" i="1"/>
  <c r="H10016" i="1"/>
  <c r="I10016" i="1" s="1"/>
  <c r="O10015" i="1"/>
  <c r="P10015" i="1" s="1"/>
  <c r="Q10015" i="1" s="1"/>
  <c r="L10015" i="1"/>
  <c r="K10015" i="1"/>
  <c r="M10015" i="1" s="1"/>
  <c r="J10015" i="1"/>
  <c r="H10015" i="1"/>
  <c r="I10015" i="1" s="1"/>
  <c r="O10014" i="1"/>
  <c r="P10014" i="1" s="1"/>
  <c r="Q10014" i="1" s="1"/>
  <c r="L10014" i="1"/>
  <c r="K10014" i="1"/>
  <c r="M10014" i="1" s="1"/>
  <c r="J10014" i="1"/>
  <c r="H10014" i="1"/>
  <c r="I10014" i="1" s="1"/>
  <c r="O10013" i="1"/>
  <c r="P10013" i="1" s="1"/>
  <c r="Q10013" i="1" s="1"/>
  <c r="L10013" i="1"/>
  <c r="K10013" i="1"/>
  <c r="M10013" i="1" s="1"/>
  <c r="J10013" i="1"/>
  <c r="H10013" i="1"/>
  <c r="I10013" i="1" s="1"/>
  <c r="O10012" i="1"/>
  <c r="P10012" i="1" s="1"/>
  <c r="Q10012" i="1" s="1"/>
  <c r="L10012" i="1"/>
  <c r="K10012" i="1"/>
  <c r="M10012" i="1" s="1"/>
  <c r="J10012" i="1"/>
  <c r="H10012" i="1"/>
  <c r="I10012" i="1" s="1"/>
  <c r="O10011" i="1"/>
  <c r="P10011" i="1" s="1"/>
  <c r="Q10011" i="1" s="1"/>
  <c r="L10011" i="1"/>
  <c r="K10011" i="1"/>
  <c r="J10011" i="1"/>
  <c r="H10011" i="1"/>
  <c r="I10011" i="1" s="1"/>
  <c r="O10010" i="1"/>
  <c r="P10010" i="1" s="1"/>
  <c r="Q10010" i="1" s="1"/>
  <c r="L10010" i="1"/>
  <c r="K10010" i="1"/>
  <c r="M10010" i="1" s="1"/>
  <c r="J10010" i="1"/>
  <c r="H10010" i="1"/>
  <c r="I10010" i="1" s="1"/>
  <c r="O10009" i="1"/>
  <c r="P10009" i="1" s="1"/>
  <c r="Q10009" i="1" s="1"/>
  <c r="L10009" i="1"/>
  <c r="K10009" i="1"/>
  <c r="M10009" i="1" s="1"/>
  <c r="J10009" i="1"/>
  <c r="H10009" i="1"/>
  <c r="I10009" i="1" s="1"/>
  <c r="O10008" i="1"/>
  <c r="P10008" i="1" s="1"/>
  <c r="Q10008" i="1" s="1"/>
  <c r="L10008" i="1"/>
  <c r="K10008" i="1"/>
  <c r="J10008" i="1"/>
  <c r="H10008" i="1"/>
  <c r="I10008" i="1" s="1"/>
  <c r="O10007" i="1"/>
  <c r="P10007" i="1" s="1"/>
  <c r="Q10007" i="1" s="1"/>
  <c r="L10007" i="1"/>
  <c r="K10007" i="1"/>
  <c r="M10007" i="1" s="1"/>
  <c r="J10007" i="1"/>
  <c r="H10007" i="1"/>
  <c r="I10007" i="1" s="1"/>
  <c r="O10006" i="1"/>
  <c r="P10006" i="1" s="1"/>
  <c r="Q10006" i="1" s="1"/>
  <c r="L10006" i="1"/>
  <c r="K10006" i="1"/>
  <c r="J10006" i="1"/>
  <c r="H10006" i="1"/>
  <c r="I10006" i="1" s="1"/>
  <c r="O10005" i="1"/>
  <c r="P10005" i="1" s="1"/>
  <c r="Q10005" i="1" s="1"/>
  <c r="L10005" i="1"/>
  <c r="K10005" i="1"/>
  <c r="J10005" i="1"/>
  <c r="H10005" i="1"/>
  <c r="I10005" i="1" s="1"/>
  <c r="O10004" i="1"/>
  <c r="P10004" i="1" s="1"/>
  <c r="Q10004" i="1" s="1"/>
  <c r="L10004" i="1"/>
  <c r="K10004" i="1"/>
  <c r="J10004" i="1"/>
  <c r="H10004" i="1"/>
  <c r="I10004" i="1" s="1"/>
  <c r="O10003" i="1"/>
  <c r="P10003" i="1" s="1"/>
  <c r="Q10003" i="1" s="1"/>
  <c r="L10003" i="1"/>
  <c r="K10003" i="1"/>
  <c r="M10003" i="1" s="1"/>
  <c r="J10003" i="1"/>
  <c r="H10003" i="1"/>
  <c r="I10003" i="1" s="1"/>
  <c r="S10002" i="1"/>
  <c r="O10002" i="1"/>
  <c r="P10002" i="1" s="1"/>
  <c r="Q10002" i="1" s="1"/>
  <c r="L10002" i="1"/>
  <c r="K10002" i="1"/>
  <c r="M10002" i="1" s="1"/>
  <c r="J10002" i="1"/>
  <c r="H10002" i="1"/>
  <c r="I10002" i="1" s="1"/>
  <c r="O10001" i="1"/>
  <c r="P10001" i="1" s="1"/>
  <c r="Q10001" i="1" s="1"/>
  <c r="L10001" i="1"/>
  <c r="K10001" i="1"/>
  <c r="J10001" i="1"/>
  <c r="H10001" i="1"/>
  <c r="I10001" i="1" s="1"/>
  <c r="O10000" i="1"/>
  <c r="P10000" i="1" s="1"/>
  <c r="Q10000" i="1" s="1"/>
  <c r="L10000" i="1"/>
  <c r="K10000" i="1"/>
  <c r="M10000" i="1" s="1"/>
  <c r="J10000" i="1"/>
  <c r="H10000" i="1"/>
  <c r="I10000" i="1" s="1"/>
  <c r="O9999" i="1"/>
  <c r="P9999" i="1" s="1"/>
  <c r="Q9999" i="1" s="1"/>
  <c r="L9999" i="1"/>
  <c r="K9999" i="1"/>
  <c r="M9999" i="1" s="1"/>
  <c r="J9999" i="1"/>
  <c r="H9999" i="1"/>
  <c r="I9999" i="1" s="1"/>
  <c r="O9998" i="1"/>
  <c r="P9998" i="1" s="1"/>
  <c r="Q9998" i="1" s="1"/>
  <c r="L9998" i="1"/>
  <c r="K9998" i="1"/>
  <c r="J9998" i="1"/>
  <c r="H9998" i="1"/>
  <c r="I9998" i="1" s="1"/>
  <c r="O9997" i="1"/>
  <c r="P9997" i="1" s="1"/>
  <c r="Q9997" i="1" s="1"/>
  <c r="L9997" i="1"/>
  <c r="K9997" i="1"/>
  <c r="M9997" i="1" s="1"/>
  <c r="J9997" i="1"/>
  <c r="H9997" i="1"/>
  <c r="I9997" i="1" s="1"/>
  <c r="O9996" i="1"/>
  <c r="P9996" i="1" s="1"/>
  <c r="Q9996" i="1" s="1"/>
  <c r="L9996" i="1"/>
  <c r="K9996" i="1"/>
  <c r="J9996" i="1"/>
  <c r="H9996" i="1"/>
  <c r="I9996" i="1" s="1"/>
  <c r="O9995" i="1"/>
  <c r="P9995" i="1" s="1"/>
  <c r="Q9995" i="1" s="1"/>
  <c r="L9995" i="1"/>
  <c r="K9995" i="1"/>
  <c r="J9995" i="1"/>
  <c r="H9995" i="1"/>
  <c r="I9995" i="1" s="1"/>
  <c r="O9994" i="1"/>
  <c r="P9994" i="1" s="1"/>
  <c r="Q9994" i="1" s="1"/>
  <c r="L9994" i="1"/>
  <c r="K9994" i="1"/>
  <c r="M9994" i="1" s="1"/>
  <c r="J9994" i="1"/>
  <c r="H9994" i="1"/>
  <c r="I9994" i="1" s="1"/>
  <c r="O9993" i="1"/>
  <c r="P9993" i="1" s="1"/>
  <c r="Q9993" i="1" s="1"/>
  <c r="L9993" i="1"/>
  <c r="K9993" i="1"/>
  <c r="M9993" i="1" s="1"/>
  <c r="J9993" i="1"/>
  <c r="H9993" i="1"/>
  <c r="I9993" i="1" s="1"/>
  <c r="O9992" i="1"/>
  <c r="P9992" i="1" s="1"/>
  <c r="Q9992" i="1" s="1"/>
  <c r="L9992" i="1"/>
  <c r="K9992" i="1"/>
  <c r="J9992" i="1"/>
  <c r="H9992" i="1"/>
  <c r="I9992" i="1" s="1"/>
  <c r="S9991" i="1"/>
  <c r="O9991" i="1"/>
  <c r="P9991" i="1" s="1"/>
  <c r="Q9991" i="1" s="1"/>
  <c r="L9991" i="1"/>
  <c r="K9991" i="1"/>
  <c r="J9991" i="1"/>
  <c r="H9991" i="1"/>
  <c r="I9991" i="1" s="1"/>
  <c r="O9990" i="1"/>
  <c r="P9990" i="1" s="1"/>
  <c r="Q9990" i="1" s="1"/>
  <c r="L9990" i="1"/>
  <c r="K9990" i="1"/>
  <c r="M9990" i="1" s="1"/>
  <c r="J9990" i="1"/>
  <c r="H9990" i="1"/>
  <c r="I9990" i="1" s="1"/>
  <c r="O9989" i="1"/>
  <c r="P9989" i="1" s="1"/>
  <c r="Q9989" i="1" s="1"/>
  <c r="L9989" i="1"/>
  <c r="K9989" i="1"/>
  <c r="J9989" i="1"/>
  <c r="H9989" i="1"/>
  <c r="I9989" i="1" s="1"/>
  <c r="O9988" i="1"/>
  <c r="P9988" i="1" s="1"/>
  <c r="Q9988" i="1" s="1"/>
  <c r="L9988" i="1"/>
  <c r="K9988" i="1"/>
  <c r="J9988" i="1"/>
  <c r="H9988" i="1"/>
  <c r="I9988" i="1" s="1"/>
  <c r="O9987" i="1"/>
  <c r="P9987" i="1" s="1"/>
  <c r="Q9987" i="1" s="1"/>
  <c r="L9987" i="1"/>
  <c r="K9987" i="1"/>
  <c r="M9987" i="1" s="1"/>
  <c r="J9987" i="1"/>
  <c r="H9987" i="1"/>
  <c r="I9987" i="1" s="1"/>
  <c r="O9986" i="1"/>
  <c r="P9986" i="1" s="1"/>
  <c r="Q9986" i="1" s="1"/>
  <c r="L9986" i="1"/>
  <c r="K9986" i="1"/>
  <c r="M9986" i="1" s="1"/>
  <c r="J9986" i="1"/>
  <c r="H9986" i="1"/>
  <c r="I9986" i="1" s="1"/>
  <c r="O9985" i="1"/>
  <c r="P9985" i="1" s="1"/>
  <c r="Q9985" i="1" s="1"/>
  <c r="L9985" i="1"/>
  <c r="K9985" i="1"/>
  <c r="J9985" i="1"/>
  <c r="H9985" i="1"/>
  <c r="I9985" i="1" s="1"/>
  <c r="O9984" i="1"/>
  <c r="P9984" i="1" s="1"/>
  <c r="Q9984" i="1" s="1"/>
  <c r="L9984" i="1"/>
  <c r="K9984" i="1"/>
  <c r="M9984" i="1" s="1"/>
  <c r="J9984" i="1"/>
  <c r="H9984" i="1"/>
  <c r="I9984" i="1" s="1"/>
  <c r="O9983" i="1"/>
  <c r="P9983" i="1" s="1"/>
  <c r="Q9983" i="1" s="1"/>
  <c r="L9983" i="1"/>
  <c r="K9983" i="1"/>
  <c r="M9983" i="1" s="1"/>
  <c r="J9983" i="1"/>
  <c r="H9983" i="1"/>
  <c r="I9983" i="1" s="1"/>
  <c r="O9982" i="1"/>
  <c r="P9982" i="1" s="1"/>
  <c r="Q9982" i="1" s="1"/>
  <c r="L9982" i="1"/>
  <c r="K9982" i="1"/>
  <c r="J9982" i="1"/>
  <c r="H9982" i="1"/>
  <c r="I9982" i="1" s="1"/>
  <c r="O9981" i="1"/>
  <c r="P9981" i="1" s="1"/>
  <c r="Q9981" i="1" s="1"/>
  <c r="L9981" i="1"/>
  <c r="K9981" i="1"/>
  <c r="M9981" i="1" s="1"/>
  <c r="J9981" i="1"/>
  <c r="H9981" i="1"/>
  <c r="I9981" i="1" s="1"/>
  <c r="O9980" i="1"/>
  <c r="P9980" i="1" s="1"/>
  <c r="Q9980" i="1" s="1"/>
  <c r="L9980" i="1"/>
  <c r="K9980" i="1"/>
  <c r="M9980" i="1" s="1"/>
  <c r="J9980" i="1"/>
  <c r="H9980" i="1"/>
  <c r="I9980" i="1" s="1"/>
  <c r="O9979" i="1"/>
  <c r="P9979" i="1" s="1"/>
  <c r="Q9979" i="1" s="1"/>
  <c r="L9979" i="1"/>
  <c r="K9979" i="1"/>
  <c r="J9979" i="1"/>
  <c r="H9979" i="1"/>
  <c r="I9979" i="1" s="1"/>
  <c r="O9978" i="1"/>
  <c r="P9978" i="1" s="1"/>
  <c r="Q9978" i="1" s="1"/>
  <c r="L9978" i="1"/>
  <c r="K9978" i="1"/>
  <c r="M9978" i="1" s="1"/>
  <c r="J9978" i="1"/>
  <c r="H9978" i="1"/>
  <c r="I9978" i="1" s="1"/>
  <c r="O9977" i="1"/>
  <c r="P9977" i="1" s="1"/>
  <c r="Q9977" i="1" s="1"/>
  <c r="L9977" i="1"/>
  <c r="K9977" i="1"/>
  <c r="M9977" i="1" s="1"/>
  <c r="J9977" i="1"/>
  <c r="H9977" i="1"/>
  <c r="I9977" i="1" s="1"/>
  <c r="O9976" i="1"/>
  <c r="P9976" i="1" s="1"/>
  <c r="Q9976" i="1" s="1"/>
  <c r="L9976" i="1"/>
  <c r="K9976" i="1"/>
  <c r="J9976" i="1"/>
  <c r="H9976" i="1"/>
  <c r="I9976" i="1" s="1"/>
  <c r="O9975" i="1"/>
  <c r="P9975" i="1" s="1"/>
  <c r="Q9975" i="1" s="1"/>
  <c r="L9975" i="1"/>
  <c r="K9975" i="1"/>
  <c r="M9975" i="1" s="1"/>
  <c r="J9975" i="1"/>
  <c r="H9975" i="1"/>
  <c r="I9975" i="1" s="1"/>
  <c r="O9974" i="1"/>
  <c r="P9974" i="1" s="1"/>
  <c r="Q9974" i="1" s="1"/>
  <c r="L9974" i="1"/>
  <c r="K9974" i="1"/>
  <c r="M9974" i="1" s="1"/>
  <c r="J9974" i="1"/>
  <c r="H9974" i="1"/>
  <c r="I9974" i="1" s="1"/>
  <c r="O9973" i="1"/>
  <c r="P9973" i="1" s="1"/>
  <c r="Q9973" i="1" s="1"/>
  <c r="L9973" i="1"/>
  <c r="K9973" i="1"/>
  <c r="J9973" i="1"/>
  <c r="H9973" i="1"/>
  <c r="I9973" i="1" s="1"/>
  <c r="O9972" i="1"/>
  <c r="P9972" i="1" s="1"/>
  <c r="Q9972" i="1" s="1"/>
  <c r="L9972" i="1"/>
  <c r="K9972" i="1"/>
  <c r="J9972" i="1"/>
  <c r="H9972" i="1"/>
  <c r="I9972" i="1" s="1"/>
  <c r="O9971" i="1"/>
  <c r="P9971" i="1" s="1"/>
  <c r="Q9971" i="1" s="1"/>
  <c r="L9971" i="1"/>
  <c r="K9971" i="1"/>
  <c r="M9971" i="1" s="1"/>
  <c r="J9971" i="1"/>
  <c r="H9971" i="1"/>
  <c r="I9971" i="1" s="1"/>
  <c r="O9970" i="1"/>
  <c r="P9970" i="1" s="1"/>
  <c r="Q9970" i="1" s="1"/>
  <c r="L9970" i="1"/>
  <c r="K9970" i="1"/>
  <c r="M9970" i="1" s="1"/>
  <c r="J9970" i="1"/>
  <c r="H9970" i="1"/>
  <c r="I9970" i="1" s="1"/>
  <c r="O9969" i="1"/>
  <c r="P9969" i="1" s="1"/>
  <c r="Q9969" i="1" s="1"/>
  <c r="L9969" i="1"/>
  <c r="K9969" i="1"/>
  <c r="J9969" i="1"/>
  <c r="H9969" i="1"/>
  <c r="I9969" i="1" s="1"/>
  <c r="S9968" i="1"/>
  <c r="O9968" i="1"/>
  <c r="P9968" i="1" s="1"/>
  <c r="Q9968" i="1" s="1"/>
  <c r="L9968" i="1"/>
  <c r="K9968" i="1"/>
  <c r="M9968" i="1" s="1"/>
  <c r="J9968" i="1"/>
  <c r="H9968" i="1"/>
  <c r="I9968" i="1" s="1"/>
  <c r="O9967" i="1"/>
  <c r="P9967" i="1" s="1"/>
  <c r="Q9967" i="1" s="1"/>
  <c r="L9967" i="1"/>
  <c r="K9967" i="1"/>
  <c r="M9967" i="1" s="1"/>
  <c r="J9967" i="1"/>
  <c r="H9967" i="1"/>
  <c r="I9967" i="1" s="1"/>
  <c r="O9966" i="1"/>
  <c r="P9966" i="1" s="1"/>
  <c r="Q9966" i="1" s="1"/>
  <c r="L9966" i="1"/>
  <c r="K9966" i="1"/>
  <c r="J9966" i="1"/>
  <c r="H9966" i="1"/>
  <c r="I9966" i="1" s="1"/>
  <c r="O9965" i="1"/>
  <c r="P9965" i="1" s="1"/>
  <c r="Q9965" i="1" s="1"/>
  <c r="L9965" i="1"/>
  <c r="K9965" i="1"/>
  <c r="M9965" i="1" s="1"/>
  <c r="J9965" i="1"/>
  <c r="H9965" i="1"/>
  <c r="I9965" i="1" s="1"/>
  <c r="O9964" i="1"/>
  <c r="P9964" i="1" s="1"/>
  <c r="Q9964" i="1" s="1"/>
  <c r="L9964" i="1"/>
  <c r="K9964" i="1"/>
  <c r="M9964" i="1" s="1"/>
  <c r="J9964" i="1"/>
  <c r="H9964" i="1"/>
  <c r="I9964" i="1" s="1"/>
  <c r="O9963" i="1"/>
  <c r="P9963" i="1" s="1"/>
  <c r="Q9963" i="1" s="1"/>
  <c r="L9963" i="1"/>
  <c r="K9963" i="1"/>
  <c r="J9963" i="1"/>
  <c r="H9963" i="1"/>
  <c r="I9963" i="1" s="1"/>
  <c r="O9962" i="1"/>
  <c r="P9962" i="1" s="1"/>
  <c r="Q9962" i="1" s="1"/>
  <c r="L9962" i="1"/>
  <c r="K9962" i="1"/>
  <c r="J9962" i="1"/>
  <c r="H9962" i="1"/>
  <c r="I9962" i="1" s="1"/>
  <c r="O9961" i="1"/>
  <c r="P9961" i="1" s="1"/>
  <c r="Q9961" i="1" s="1"/>
  <c r="L9961" i="1"/>
  <c r="K9961" i="1"/>
  <c r="J9961" i="1"/>
  <c r="H9961" i="1"/>
  <c r="I9961" i="1" s="1"/>
  <c r="O9960" i="1"/>
  <c r="P9960" i="1" s="1"/>
  <c r="Q9960" i="1" s="1"/>
  <c r="L9960" i="1"/>
  <c r="K9960" i="1"/>
  <c r="J9960" i="1"/>
  <c r="H9960" i="1"/>
  <c r="I9960" i="1" s="1"/>
  <c r="O9959" i="1"/>
  <c r="P9959" i="1" s="1"/>
  <c r="Q9959" i="1" s="1"/>
  <c r="L9959" i="1"/>
  <c r="K9959" i="1"/>
  <c r="M9959" i="1" s="1"/>
  <c r="J9959" i="1"/>
  <c r="H9959" i="1"/>
  <c r="I9959" i="1" s="1"/>
  <c r="O9958" i="1"/>
  <c r="P9958" i="1" s="1"/>
  <c r="Q9958" i="1" s="1"/>
  <c r="L9958" i="1"/>
  <c r="K9958" i="1"/>
  <c r="M9958" i="1" s="1"/>
  <c r="J9958" i="1"/>
  <c r="H9958" i="1"/>
  <c r="I9958" i="1" s="1"/>
  <c r="O9957" i="1"/>
  <c r="P9957" i="1" s="1"/>
  <c r="Q9957" i="1" s="1"/>
  <c r="L9957" i="1"/>
  <c r="K9957" i="1"/>
  <c r="J9957" i="1"/>
  <c r="H9957" i="1"/>
  <c r="I9957" i="1" s="1"/>
  <c r="O9956" i="1"/>
  <c r="P9956" i="1" s="1"/>
  <c r="Q9956" i="1" s="1"/>
  <c r="L9956" i="1"/>
  <c r="K9956" i="1"/>
  <c r="J9956" i="1"/>
  <c r="H9956" i="1"/>
  <c r="I9956" i="1" s="1"/>
  <c r="O9955" i="1"/>
  <c r="P9955" i="1" s="1"/>
  <c r="Q9955" i="1" s="1"/>
  <c r="L9955" i="1"/>
  <c r="K9955" i="1"/>
  <c r="M9955" i="1" s="1"/>
  <c r="J9955" i="1"/>
  <c r="H9955" i="1"/>
  <c r="I9955" i="1" s="1"/>
  <c r="O9954" i="1"/>
  <c r="P9954" i="1" s="1"/>
  <c r="Q9954" i="1" s="1"/>
  <c r="L9954" i="1"/>
  <c r="K9954" i="1"/>
  <c r="M9954" i="1" s="1"/>
  <c r="J9954" i="1"/>
  <c r="H9954" i="1"/>
  <c r="I9954" i="1" s="1"/>
  <c r="O9953" i="1"/>
  <c r="P9953" i="1" s="1"/>
  <c r="Q9953" i="1" s="1"/>
  <c r="L9953" i="1"/>
  <c r="K9953" i="1"/>
  <c r="J9953" i="1"/>
  <c r="H9953" i="1"/>
  <c r="I9953" i="1" s="1"/>
  <c r="O9952" i="1"/>
  <c r="P9952" i="1" s="1"/>
  <c r="Q9952" i="1" s="1"/>
  <c r="L9952" i="1"/>
  <c r="K9952" i="1"/>
  <c r="J9952" i="1"/>
  <c r="H9952" i="1"/>
  <c r="I9952" i="1" s="1"/>
  <c r="O9951" i="1"/>
  <c r="P9951" i="1" s="1"/>
  <c r="Q9951" i="1" s="1"/>
  <c r="L9951" i="1"/>
  <c r="K9951" i="1"/>
  <c r="M9951" i="1" s="1"/>
  <c r="J9951" i="1"/>
  <c r="H9951" i="1"/>
  <c r="I9951" i="1" s="1"/>
  <c r="O9950" i="1"/>
  <c r="P9950" i="1" s="1"/>
  <c r="Q9950" i="1" s="1"/>
  <c r="L9950" i="1"/>
  <c r="K9950" i="1"/>
  <c r="J9950" i="1"/>
  <c r="H9950" i="1"/>
  <c r="I9950" i="1" s="1"/>
  <c r="O9949" i="1"/>
  <c r="P9949" i="1" s="1"/>
  <c r="Q9949" i="1" s="1"/>
  <c r="L9949" i="1"/>
  <c r="K9949" i="1"/>
  <c r="M9949" i="1" s="1"/>
  <c r="J9949" i="1"/>
  <c r="H9949" i="1"/>
  <c r="I9949" i="1" s="1"/>
  <c r="O9948" i="1"/>
  <c r="P9948" i="1" s="1"/>
  <c r="Q9948" i="1" s="1"/>
  <c r="L9948" i="1"/>
  <c r="K9948" i="1"/>
  <c r="M9948" i="1" s="1"/>
  <c r="J9948" i="1"/>
  <c r="H9948" i="1"/>
  <c r="I9948" i="1" s="1"/>
  <c r="O9947" i="1"/>
  <c r="P9947" i="1" s="1"/>
  <c r="Q9947" i="1" s="1"/>
  <c r="L9947" i="1"/>
  <c r="K9947" i="1"/>
  <c r="J9947" i="1"/>
  <c r="H9947" i="1"/>
  <c r="I9947" i="1" s="1"/>
  <c r="O9946" i="1"/>
  <c r="P9946" i="1" s="1"/>
  <c r="Q9946" i="1" s="1"/>
  <c r="L9946" i="1"/>
  <c r="K9946" i="1"/>
  <c r="J9946" i="1"/>
  <c r="H9946" i="1"/>
  <c r="I9946" i="1" s="1"/>
  <c r="O9945" i="1"/>
  <c r="P9945" i="1" s="1"/>
  <c r="Q9945" i="1" s="1"/>
  <c r="L9945" i="1"/>
  <c r="K9945" i="1"/>
  <c r="M9945" i="1" s="1"/>
  <c r="J9945" i="1"/>
  <c r="H9945" i="1"/>
  <c r="I9945" i="1" s="1"/>
  <c r="O9944" i="1"/>
  <c r="P9944" i="1" s="1"/>
  <c r="Q9944" i="1" s="1"/>
  <c r="L9944" i="1"/>
  <c r="K9944" i="1"/>
  <c r="J9944" i="1"/>
  <c r="H9944" i="1"/>
  <c r="I9944" i="1" s="1"/>
  <c r="O9943" i="1"/>
  <c r="P9943" i="1" s="1"/>
  <c r="Q9943" i="1" s="1"/>
  <c r="L9943" i="1"/>
  <c r="K9943" i="1"/>
  <c r="M9943" i="1" s="1"/>
  <c r="J9943" i="1"/>
  <c r="H9943" i="1"/>
  <c r="I9943" i="1" s="1"/>
  <c r="S9942" i="1"/>
  <c r="O9942" i="1"/>
  <c r="P9942" i="1" s="1"/>
  <c r="Q9942" i="1" s="1"/>
  <c r="L9942" i="1"/>
  <c r="K9942" i="1"/>
  <c r="M9942" i="1" s="1"/>
  <c r="J9942" i="1"/>
  <c r="H9942" i="1"/>
  <c r="I9942" i="1" s="1"/>
  <c r="O9941" i="1"/>
  <c r="P9941" i="1" s="1"/>
  <c r="Q9941" i="1" s="1"/>
  <c r="L9941" i="1"/>
  <c r="K9941" i="1"/>
  <c r="J9941" i="1"/>
  <c r="H9941" i="1"/>
  <c r="I9941" i="1" s="1"/>
  <c r="O9940" i="1"/>
  <c r="P9940" i="1" s="1"/>
  <c r="Q9940" i="1" s="1"/>
  <c r="L9940" i="1"/>
  <c r="K9940" i="1"/>
  <c r="M9940" i="1" s="1"/>
  <c r="J9940" i="1"/>
  <c r="H9940" i="1"/>
  <c r="I9940" i="1" s="1"/>
  <c r="O9939" i="1"/>
  <c r="P9939" i="1" s="1"/>
  <c r="Q9939" i="1" s="1"/>
  <c r="L9939" i="1"/>
  <c r="K9939" i="1"/>
  <c r="J9939" i="1"/>
  <c r="H9939" i="1"/>
  <c r="I9939" i="1" s="1"/>
  <c r="O9938" i="1"/>
  <c r="P9938" i="1" s="1"/>
  <c r="Q9938" i="1" s="1"/>
  <c r="L9938" i="1"/>
  <c r="K9938" i="1"/>
  <c r="M9938" i="1" s="1"/>
  <c r="J9938" i="1"/>
  <c r="H9938" i="1"/>
  <c r="I9938" i="1" s="1"/>
  <c r="O9937" i="1"/>
  <c r="P9937" i="1" s="1"/>
  <c r="Q9937" i="1" s="1"/>
  <c r="L9937" i="1"/>
  <c r="K9937" i="1"/>
  <c r="M9937" i="1" s="1"/>
  <c r="J9937" i="1"/>
  <c r="H9937" i="1"/>
  <c r="I9937" i="1" s="1"/>
  <c r="O9936" i="1"/>
  <c r="P9936" i="1" s="1"/>
  <c r="Q9936" i="1" s="1"/>
  <c r="L9936" i="1"/>
  <c r="K9936" i="1"/>
  <c r="M9936" i="1" s="1"/>
  <c r="J9936" i="1"/>
  <c r="H9936" i="1"/>
  <c r="I9936" i="1" s="1"/>
  <c r="O9935" i="1"/>
  <c r="P9935" i="1" s="1"/>
  <c r="Q9935" i="1" s="1"/>
  <c r="L9935" i="1"/>
  <c r="K9935" i="1"/>
  <c r="M9935" i="1" s="1"/>
  <c r="J9935" i="1"/>
  <c r="H9935" i="1"/>
  <c r="I9935" i="1" s="1"/>
  <c r="O9934" i="1"/>
  <c r="P9934" i="1" s="1"/>
  <c r="Q9934" i="1" s="1"/>
  <c r="L9934" i="1"/>
  <c r="K9934" i="1"/>
  <c r="J9934" i="1"/>
  <c r="H9934" i="1"/>
  <c r="I9934" i="1" s="1"/>
  <c r="O9933" i="1"/>
  <c r="P9933" i="1" s="1"/>
  <c r="Q9933" i="1" s="1"/>
  <c r="L9933" i="1"/>
  <c r="K9933" i="1"/>
  <c r="M9933" i="1" s="1"/>
  <c r="J9933" i="1"/>
  <c r="H9933" i="1"/>
  <c r="I9933" i="1" s="1"/>
  <c r="O9932" i="1"/>
  <c r="P9932" i="1" s="1"/>
  <c r="Q9932" i="1" s="1"/>
  <c r="L9932" i="1"/>
  <c r="K9932" i="1"/>
  <c r="J9932" i="1"/>
  <c r="H9932" i="1"/>
  <c r="I9932" i="1" s="1"/>
  <c r="O9931" i="1"/>
  <c r="P9931" i="1" s="1"/>
  <c r="Q9931" i="1" s="1"/>
  <c r="L9931" i="1"/>
  <c r="K9931" i="1"/>
  <c r="M9931" i="1" s="1"/>
  <c r="J9931" i="1"/>
  <c r="H9931" i="1"/>
  <c r="I9931" i="1" s="1"/>
  <c r="O9930" i="1"/>
  <c r="P9930" i="1" s="1"/>
  <c r="Q9930" i="1" s="1"/>
  <c r="L9930" i="1"/>
  <c r="K9930" i="1"/>
  <c r="J9930" i="1"/>
  <c r="H9930" i="1"/>
  <c r="I9930" i="1" s="1"/>
  <c r="O9929" i="1"/>
  <c r="P9929" i="1" s="1"/>
  <c r="Q9929" i="1" s="1"/>
  <c r="L9929" i="1"/>
  <c r="K9929" i="1"/>
  <c r="M9929" i="1" s="1"/>
  <c r="J9929" i="1"/>
  <c r="H9929" i="1"/>
  <c r="I9929" i="1" s="1"/>
  <c r="O9928" i="1"/>
  <c r="P9928" i="1" s="1"/>
  <c r="Q9928" i="1" s="1"/>
  <c r="L9928" i="1"/>
  <c r="K9928" i="1"/>
  <c r="M9928" i="1" s="1"/>
  <c r="J9928" i="1"/>
  <c r="H9928" i="1"/>
  <c r="I9928" i="1" s="1"/>
  <c r="O9927" i="1"/>
  <c r="P9927" i="1" s="1"/>
  <c r="Q9927" i="1" s="1"/>
  <c r="L9927" i="1"/>
  <c r="K9927" i="1"/>
  <c r="M9927" i="1" s="1"/>
  <c r="J9927" i="1"/>
  <c r="H9927" i="1"/>
  <c r="I9927" i="1" s="1"/>
  <c r="O9926" i="1"/>
  <c r="P9926" i="1" s="1"/>
  <c r="Q9926" i="1" s="1"/>
  <c r="L9926" i="1"/>
  <c r="K9926" i="1"/>
  <c r="M9926" i="1" s="1"/>
  <c r="J9926" i="1"/>
  <c r="H9926" i="1"/>
  <c r="I9926" i="1" s="1"/>
  <c r="O9925" i="1"/>
  <c r="P9925" i="1" s="1"/>
  <c r="Q9925" i="1" s="1"/>
  <c r="L9925" i="1"/>
  <c r="K9925" i="1"/>
  <c r="J9925" i="1"/>
  <c r="H9925" i="1"/>
  <c r="I9925" i="1" s="1"/>
  <c r="O9924" i="1"/>
  <c r="P9924" i="1" s="1"/>
  <c r="Q9924" i="1" s="1"/>
  <c r="L9924" i="1"/>
  <c r="K9924" i="1"/>
  <c r="J9924" i="1"/>
  <c r="H9924" i="1"/>
  <c r="I9924" i="1" s="1"/>
  <c r="O9923" i="1"/>
  <c r="P9923" i="1" s="1"/>
  <c r="Q9923" i="1" s="1"/>
  <c r="L9923" i="1"/>
  <c r="K9923" i="1"/>
  <c r="M9923" i="1" s="1"/>
  <c r="J9923" i="1"/>
  <c r="H9923" i="1"/>
  <c r="I9923" i="1" s="1"/>
  <c r="O9922" i="1"/>
  <c r="P9922" i="1" s="1"/>
  <c r="Q9922" i="1" s="1"/>
  <c r="L9922" i="1"/>
  <c r="K9922" i="1"/>
  <c r="M9922" i="1" s="1"/>
  <c r="J9922" i="1"/>
  <c r="H9922" i="1"/>
  <c r="I9922" i="1" s="1"/>
  <c r="O9921" i="1"/>
  <c r="P9921" i="1" s="1"/>
  <c r="Q9921" i="1" s="1"/>
  <c r="L9921" i="1"/>
  <c r="K9921" i="1"/>
  <c r="M9921" i="1" s="1"/>
  <c r="J9921" i="1"/>
  <c r="H9921" i="1"/>
  <c r="I9921" i="1" s="1"/>
  <c r="O9920" i="1"/>
  <c r="P9920" i="1" s="1"/>
  <c r="Q9920" i="1" s="1"/>
  <c r="L9920" i="1"/>
  <c r="K9920" i="1"/>
  <c r="M9920" i="1" s="1"/>
  <c r="J9920" i="1"/>
  <c r="H9920" i="1"/>
  <c r="I9920" i="1" s="1"/>
  <c r="O9919" i="1"/>
  <c r="P9919" i="1" s="1"/>
  <c r="Q9919" i="1" s="1"/>
  <c r="L9919" i="1"/>
  <c r="K9919" i="1"/>
  <c r="M9919" i="1" s="1"/>
  <c r="J9919" i="1"/>
  <c r="H9919" i="1"/>
  <c r="I9919" i="1" s="1"/>
  <c r="O9918" i="1"/>
  <c r="P9918" i="1" s="1"/>
  <c r="Q9918" i="1" s="1"/>
  <c r="L9918" i="1"/>
  <c r="K9918" i="1"/>
  <c r="J9918" i="1"/>
  <c r="H9918" i="1"/>
  <c r="I9918" i="1" s="1"/>
  <c r="O9917" i="1"/>
  <c r="P9917" i="1" s="1"/>
  <c r="Q9917" i="1" s="1"/>
  <c r="L9917" i="1"/>
  <c r="K9917" i="1"/>
  <c r="M9917" i="1" s="1"/>
  <c r="J9917" i="1"/>
  <c r="H9917" i="1"/>
  <c r="I9917" i="1" s="1"/>
  <c r="O9916" i="1"/>
  <c r="P9916" i="1" s="1"/>
  <c r="Q9916" i="1" s="1"/>
  <c r="L9916" i="1"/>
  <c r="K9916" i="1"/>
  <c r="M9916" i="1" s="1"/>
  <c r="J9916" i="1"/>
  <c r="H9916" i="1"/>
  <c r="I9916" i="1" s="1"/>
  <c r="O9915" i="1"/>
  <c r="P9915" i="1" s="1"/>
  <c r="Q9915" i="1" s="1"/>
  <c r="L9915" i="1"/>
  <c r="K9915" i="1"/>
  <c r="M9915" i="1" s="1"/>
  <c r="J9915" i="1"/>
  <c r="H9915" i="1"/>
  <c r="I9915" i="1" s="1"/>
  <c r="O9914" i="1"/>
  <c r="P9914" i="1" s="1"/>
  <c r="Q9914" i="1" s="1"/>
  <c r="L9914" i="1"/>
  <c r="K9914" i="1"/>
  <c r="M9914" i="1" s="1"/>
  <c r="J9914" i="1"/>
  <c r="H9914" i="1"/>
  <c r="I9914" i="1" s="1"/>
  <c r="O9913" i="1"/>
  <c r="P9913" i="1" s="1"/>
  <c r="Q9913" i="1" s="1"/>
  <c r="L9913" i="1"/>
  <c r="K9913" i="1"/>
  <c r="M9913" i="1" s="1"/>
  <c r="J9913" i="1"/>
  <c r="H9913" i="1"/>
  <c r="I9913" i="1" s="1"/>
  <c r="S9912" i="1"/>
  <c r="O9912" i="1"/>
  <c r="P9912" i="1" s="1"/>
  <c r="Q9912" i="1" s="1"/>
  <c r="L9912" i="1"/>
  <c r="K9912" i="1"/>
  <c r="M9912" i="1" s="1"/>
  <c r="J9912" i="1"/>
  <c r="H9912" i="1"/>
  <c r="I9912" i="1" s="1"/>
  <c r="O9911" i="1"/>
  <c r="P9911" i="1" s="1"/>
  <c r="Q9911" i="1" s="1"/>
  <c r="L9911" i="1"/>
  <c r="K9911" i="1"/>
  <c r="M9911" i="1" s="1"/>
  <c r="J9911" i="1"/>
  <c r="H9911" i="1"/>
  <c r="I9911" i="1" s="1"/>
  <c r="O9910" i="1"/>
  <c r="P9910" i="1" s="1"/>
  <c r="Q9910" i="1" s="1"/>
  <c r="L9910" i="1"/>
  <c r="K9910" i="1"/>
  <c r="M9910" i="1" s="1"/>
  <c r="J9910" i="1"/>
  <c r="H9910" i="1"/>
  <c r="I9910" i="1" s="1"/>
  <c r="O9909" i="1"/>
  <c r="P9909" i="1" s="1"/>
  <c r="Q9909" i="1" s="1"/>
  <c r="L9909" i="1"/>
  <c r="K9909" i="1"/>
  <c r="J9909" i="1"/>
  <c r="H9909" i="1"/>
  <c r="I9909" i="1" s="1"/>
  <c r="O9908" i="1"/>
  <c r="P9908" i="1" s="1"/>
  <c r="Q9908" i="1" s="1"/>
  <c r="L9908" i="1"/>
  <c r="K9908" i="1"/>
  <c r="J9908" i="1"/>
  <c r="H9908" i="1"/>
  <c r="I9908" i="1" s="1"/>
  <c r="O9907" i="1"/>
  <c r="P9907" i="1" s="1"/>
  <c r="Q9907" i="1" s="1"/>
  <c r="L9907" i="1"/>
  <c r="K9907" i="1"/>
  <c r="J9907" i="1"/>
  <c r="H9907" i="1"/>
  <c r="I9907" i="1" s="1"/>
  <c r="O9906" i="1"/>
  <c r="P9906" i="1" s="1"/>
  <c r="Q9906" i="1" s="1"/>
  <c r="L9906" i="1"/>
  <c r="K9906" i="1"/>
  <c r="M9906" i="1" s="1"/>
  <c r="J9906" i="1"/>
  <c r="H9906" i="1"/>
  <c r="I9906" i="1" s="1"/>
  <c r="O9905" i="1"/>
  <c r="P9905" i="1" s="1"/>
  <c r="Q9905" i="1" s="1"/>
  <c r="L9905" i="1"/>
  <c r="K9905" i="1"/>
  <c r="M9905" i="1" s="1"/>
  <c r="J9905" i="1"/>
  <c r="H9905" i="1"/>
  <c r="I9905" i="1" s="1"/>
  <c r="S9904" i="1"/>
  <c r="O9904" i="1"/>
  <c r="P9904" i="1" s="1"/>
  <c r="Q9904" i="1" s="1"/>
  <c r="L9904" i="1"/>
  <c r="K9904" i="1"/>
  <c r="J9904" i="1"/>
  <c r="H9904" i="1"/>
  <c r="I9904" i="1" s="1"/>
  <c r="O9903" i="1"/>
  <c r="P9903" i="1" s="1"/>
  <c r="Q9903" i="1" s="1"/>
  <c r="L9903" i="1"/>
  <c r="K9903" i="1"/>
  <c r="M9903" i="1" s="1"/>
  <c r="J9903" i="1"/>
  <c r="H9903" i="1"/>
  <c r="I9903" i="1" s="1"/>
  <c r="O9902" i="1"/>
  <c r="P9902" i="1" s="1"/>
  <c r="Q9902" i="1" s="1"/>
  <c r="L9902" i="1"/>
  <c r="K9902" i="1"/>
  <c r="J9902" i="1"/>
  <c r="H9902" i="1"/>
  <c r="I9902" i="1" s="1"/>
  <c r="O9901" i="1"/>
  <c r="P9901" i="1" s="1"/>
  <c r="Q9901" i="1" s="1"/>
  <c r="L9901" i="1"/>
  <c r="K9901" i="1"/>
  <c r="M9901" i="1" s="1"/>
  <c r="J9901" i="1"/>
  <c r="H9901" i="1"/>
  <c r="I9901" i="1" s="1"/>
  <c r="O9900" i="1"/>
  <c r="P9900" i="1" s="1"/>
  <c r="Q9900" i="1" s="1"/>
  <c r="L9900" i="1"/>
  <c r="K9900" i="1"/>
  <c r="M9900" i="1" s="1"/>
  <c r="J9900" i="1"/>
  <c r="H9900" i="1"/>
  <c r="I9900" i="1" s="1"/>
  <c r="O9899" i="1"/>
  <c r="P9899" i="1" s="1"/>
  <c r="Q9899" i="1" s="1"/>
  <c r="L9899" i="1"/>
  <c r="K9899" i="1"/>
  <c r="J9899" i="1"/>
  <c r="H9899" i="1"/>
  <c r="I9899" i="1" s="1"/>
  <c r="O9898" i="1"/>
  <c r="P9898" i="1" s="1"/>
  <c r="Q9898" i="1" s="1"/>
  <c r="L9898" i="1"/>
  <c r="K9898" i="1"/>
  <c r="J9898" i="1"/>
  <c r="H9898" i="1"/>
  <c r="I9898" i="1" s="1"/>
  <c r="O9897" i="1"/>
  <c r="P9897" i="1" s="1"/>
  <c r="Q9897" i="1" s="1"/>
  <c r="L9897" i="1"/>
  <c r="K9897" i="1"/>
  <c r="M9897" i="1" s="1"/>
  <c r="J9897" i="1"/>
  <c r="H9897" i="1"/>
  <c r="I9897" i="1" s="1"/>
  <c r="O9896" i="1"/>
  <c r="P9896" i="1" s="1"/>
  <c r="Q9896" i="1" s="1"/>
  <c r="L9896" i="1"/>
  <c r="K9896" i="1"/>
  <c r="J9896" i="1"/>
  <c r="H9896" i="1"/>
  <c r="I9896" i="1" s="1"/>
  <c r="O9895" i="1"/>
  <c r="P9895" i="1" s="1"/>
  <c r="Q9895" i="1" s="1"/>
  <c r="L9895" i="1"/>
  <c r="K9895" i="1"/>
  <c r="J9895" i="1"/>
  <c r="H9895" i="1"/>
  <c r="I9895" i="1" s="1"/>
  <c r="O9894" i="1"/>
  <c r="P9894" i="1" s="1"/>
  <c r="Q9894" i="1" s="1"/>
  <c r="L9894" i="1"/>
  <c r="K9894" i="1"/>
  <c r="M9894" i="1" s="1"/>
  <c r="J9894" i="1"/>
  <c r="H9894" i="1"/>
  <c r="I9894" i="1" s="1"/>
  <c r="O9893" i="1"/>
  <c r="P9893" i="1" s="1"/>
  <c r="Q9893" i="1" s="1"/>
  <c r="L9893" i="1"/>
  <c r="K9893" i="1"/>
  <c r="J9893" i="1"/>
  <c r="H9893" i="1"/>
  <c r="I9893" i="1" s="1"/>
  <c r="S9892" i="1"/>
  <c r="O9892" i="1"/>
  <c r="P9892" i="1" s="1"/>
  <c r="Q9892" i="1" s="1"/>
  <c r="L9892" i="1"/>
  <c r="K9892" i="1"/>
  <c r="J9892" i="1"/>
  <c r="H9892" i="1"/>
  <c r="I9892" i="1" s="1"/>
  <c r="O9891" i="1"/>
  <c r="P9891" i="1" s="1"/>
  <c r="Q9891" i="1" s="1"/>
  <c r="L9891" i="1"/>
  <c r="K9891" i="1"/>
  <c r="M9891" i="1" s="1"/>
  <c r="J9891" i="1"/>
  <c r="H9891" i="1"/>
  <c r="I9891" i="1" s="1"/>
  <c r="O9890" i="1"/>
  <c r="P9890" i="1" s="1"/>
  <c r="Q9890" i="1" s="1"/>
  <c r="L9890" i="1"/>
  <c r="K9890" i="1"/>
  <c r="M9890" i="1" s="1"/>
  <c r="J9890" i="1"/>
  <c r="H9890" i="1"/>
  <c r="I9890" i="1" s="1"/>
  <c r="O9889" i="1"/>
  <c r="P9889" i="1" s="1"/>
  <c r="Q9889" i="1" s="1"/>
  <c r="L9889" i="1"/>
  <c r="K9889" i="1"/>
  <c r="M9889" i="1" s="1"/>
  <c r="J9889" i="1"/>
  <c r="H9889" i="1"/>
  <c r="I9889" i="1" s="1"/>
  <c r="O9888" i="1"/>
  <c r="P9888" i="1" s="1"/>
  <c r="Q9888" i="1" s="1"/>
  <c r="L9888" i="1"/>
  <c r="K9888" i="1"/>
  <c r="M9888" i="1" s="1"/>
  <c r="J9888" i="1"/>
  <c r="H9888" i="1"/>
  <c r="I9888" i="1" s="1"/>
  <c r="O9887" i="1"/>
  <c r="P9887" i="1" s="1"/>
  <c r="Q9887" i="1" s="1"/>
  <c r="L9887" i="1"/>
  <c r="K9887" i="1"/>
  <c r="M9887" i="1" s="1"/>
  <c r="J9887" i="1"/>
  <c r="H9887" i="1"/>
  <c r="I9887" i="1" s="1"/>
  <c r="O9886" i="1"/>
  <c r="P9886" i="1" s="1"/>
  <c r="Q9886" i="1" s="1"/>
  <c r="L9886" i="1"/>
  <c r="K9886" i="1"/>
  <c r="J9886" i="1"/>
  <c r="H9886" i="1"/>
  <c r="I9886" i="1" s="1"/>
  <c r="O9885" i="1"/>
  <c r="P9885" i="1" s="1"/>
  <c r="Q9885" i="1" s="1"/>
  <c r="L9885" i="1"/>
  <c r="K9885" i="1"/>
  <c r="J9885" i="1"/>
  <c r="H9885" i="1"/>
  <c r="I9885" i="1" s="1"/>
  <c r="O9884" i="1"/>
  <c r="P9884" i="1" s="1"/>
  <c r="Q9884" i="1" s="1"/>
  <c r="L9884" i="1"/>
  <c r="K9884" i="1"/>
  <c r="M9884" i="1" s="1"/>
  <c r="J9884" i="1"/>
  <c r="H9884" i="1"/>
  <c r="I9884" i="1" s="1"/>
  <c r="S9883" i="1"/>
  <c r="O9883" i="1"/>
  <c r="P9883" i="1" s="1"/>
  <c r="Q9883" i="1" s="1"/>
  <c r="L9883" i="1"/>
  <c r="K9883" i="1"/>
  <c r="J9883" i="1"/>
  <c r="H9883" i="1"/>
  <c r="I9883" i="1" s="1"/>
  <c r="O9882" i="1"/>
  <c r="P9882" i="1" s="1"/>
  <c r="Q9882" i="1" s="1"/>
  <c r="L9882" i="1"/>
  <c r="K9882" i="1"/>
  <c r="M9882" i="1" s="1"/>
  <c r="J9882" i="1"/>
  <c r="H9882" i="1"/>
  <c r="I9882" i="1" s="1"/>
  <c r="O9881" i="1"/>
  <c r="P9881" i="1" s="1"/>
  <c r="Q9881" i="1" s="1"/>
  <c r="L9881" i="1"/>
  <c r="K9881" i="1"/>
  <c r="J9881" i="1"/>
  <c r="H9881" i="1"/>
  <c r="I9881" i="1" s="1"/>
  <c r="O9880" i="1"/>
  <c r="P9880" i="1" s="1"/>
  <c r="Q9880" i="1" s="1"/>
  <c r="L9880" i="1"/>
  <c r="K9880" i="1"/>
  <c r="J9880" i="1"/>
  <c r="H9880" i="1"/>
  <c r="I9880" i="1" s="1"/>
  <c r="O9879" i="1"/>
  <c r="P9879" i="1" s="1"/>
  <c r="Q9879" i="1" s="1"/>
  <c r="L9879" i="1"/>
  <c r="K9879" i="1"/>
  <c r="J9879" i="1"/>
  <c r="H9879" i="1"/>
  <c r="I9879" i="1" s="1"/>
  <c r="S9878" i="1"/>
  <c r="O9878" i="1"/>
  <c r="P9878" i="1" s="1"/>
  <c r="Q9878" i="1" s="1"/>
  <c r="L9878" i="1"/>
  <c r="K9878" i="1"/>
  <c r="M9878" i="1" s="1"/>
  <c r="J9878" i="1"/>
  <c r="H9878" i="1"/>
  <c r="I9878" i="1" s="1"/>
  <c r="O9877" i="1"/>
  <c r="P9877" i="1" s="1"/>
  <c r="Q9877" i="1" s="1"/>
  <c r="L9877" i="1"/>
  <c r="K9877" i="1"/>
  <c r="J9877" i="1"/>
  <c r="H9877" i="1"/>
  <c r="I9877" i="1" s="1"/>
  <c r="O9876" i="1"/>
  <c r="P9876" i="1" s="1"/>
  <c r="Q9876" i="1" s="1"/>
  <c r="L9876" i="1"/>
  <c r="K9876" i="1"/>
  <c r="M9876" i="1" s="1"/>
  <c r="J9876" i="1"/>
  <c r="H9876" i="1"/>
  <c r="I9876" i="1" s="1"/>
  <c r="O9875" i="1"/>
  <c r="P9875" i="1" s="1"/>
  <c r="Q9875" i="1" s="1"/>
  <c r="L9875" i="1"/>
  <c r="K9875" i="1"/>
  <c r="J9875" i="1"/>
  <c r="H9875" i="1"/>
  <c r="I9875" i="1" s="1"/>
  <c r="O9874" i="1"/>
  <c r="P9874" i="1" s="1"/>
  <c r="Q9874" i="1" s="1"/>
  <c r="L9874" i="1"/>
  <c r="K9874" i="1"/>
  <c r="J9874" i="1"/>
  <c r="H9874" i="1"/>
  <c r="I9874" i="1" s="1"/>
  <c r="O9873" i="1"/>
  <c r="P9873" i="1" s="1"/>
  <c r="Q9873" i="1" s="1"/>
  <c r="L9873" i="1"/>
  <c r="K9873" i="1"/>
  <c r="J9873" i="1"/>
  <c r="H9873" i="1"/>
  <c r="I9873" i="1" s="1"/>
  <c r="O9872" i="1"/>
  <c r="P9872" i="1" s="1"/>
  <c r="Q9872" i="1" s="1"/>
  <c r="L9872" i="1"/>
  <c r="K9872" i="1"/>
  <c r="M9872" i="1" s="1"/>
  <c r="J9872" i="1"/>
  <c r="H9872" i="1"/>
  <c r="I9872" i="1" s="1"/>
  <c r="S9871" i="1"/>
  <c r="O9871" i="1"/>
  <c r="P9871" i="1" s="1"/>
  <c r="Q9871" i="1" s="1"/>
  <c r="L9871" i="1"/>
  <c r="K9871" i="1"/>
  <c r="M9871" i="1" s="1"/>
  <c r="J9871" i="1"/>
  <c r="H9871" i="1"/>
  <c r="I9871" i="1" s="1"/>
  <c r="O9870" i="1"/>
  <c r="P9870" i="1" s="1"/>
  <c r="Q9870" i="1" s="1"/>
  <c r="L9870" i="1"/>
  <c r="K9870" i="1"/>
  <c r="J9870" i="1"/>
  <c r="H9870" i="1"/>
  <c r="I9870" i="1" s="1"/>
  <c r="O9869" i="1"/>
  <c r="P9869" i="1" s="1"/>
  <c r="Q9869" i="1" s="1"/>
  <c r="L9869" i="1"/>
  <c r="K9869" i="1"/>
  <c r="M9869" i="1" s="1"/>
  <c r="J9869" i="1"/>
  <c r="H9869" i="1"/>
  <c r="I9869" i="1" s="1"/>
  <c r="O9868" i="1"/>
  <c r="P9868" i="1" s="1"/>
  <c r="Q9868" i="1" s="1"/>
  <c r="L9868" i="1"/>
  <c r="K9868" i="1"/>
  <c r="M9868" i="1" s="1"/>
  <c r="J9868" i="1"/>
  <c r="H9868" i="1"/>
  <c r="I9868" i="1" s="1"/>
  <c r="O9867" i="1"/>
  <c r="P9867" i="1" s="1"/>
  <c r="Q9867" i="1" s="1"/>
  <c r="L9867" i="1"/>
  <c r="K9867" i="1"/>
  <c r="M9867" i="1" s="1"/>
  <c r="J9867" i="1"/>
  <c r="H9867" i="1"/>
  <c r="I9867" i="1" s="1"/>
  <c r="O9866" i="1"/>
  <c r="P9866" i="1" s="1"/>
  <c r="Q9866" i="1" s="1"/>
  <c r="L9866" i="1"/>
  <c r="K9866" i="1"/>
  <c r="J9866" i="1"/>
  <c r="H9866" i="1"/>
  <c r="I9866" i="1" s="1"/>
  <c r="O9865" i="1"/>
  <c r="P9865" i="1" s="1"/>
  <c r="Q9865" i="1" s="1"/>
  <c r="L9865" i="1"/>
  <c r="K9865" i="1"/>
  <c r="J9865" i="1"/>
  <c r="H9865" i="1"/>
  <c r="I9865" i="1" s="1"/>
  <c r="O9864" i="1"/>
  <c r="P9864" i="1" s="1"/>
  <c r="Q9864" i="1" s="1"/>
  <c r="L9864" i="1"/>
  <c r="K9864" i="1"/>
  <c r="J9864" i="1"/>
  <c r="H9864" i="1"/>
  <c r="I9864" i="1" s="1"/>
  <c r="O9863" i="1"/>
  <c r="P9863" i="1" s="1"/>
  <c r="Q9863" i="1" s="1"/>
  <c r="L9863" i="1"/>
  <c r="K9863" i="1"/>
  <c r="M9863" i="1" s="1"/>
  <c r="J9863" i="1"/>
  <c r="H9863" i="1"/>
  <c r="I9863" i="1" s="1"/>
  <c r="O9862" i="1"/>
  <c r="P9862" i="1" s="1"/>
  <c r="Q9862" i="1" s="1"/>
  <c r="L9862" i="1"/>
  <c r="K9862" i="1"/>
  <c r="J9862" i="1"/>
  <c r="H9862" i="1"/>
  <c r="I9862" i="1" s="1"/>
  <c r="O9861" i="1"/>
  <c r="P9861" i="1" s="1"/>
  <c r="Q9861" i="1" s="1"/>
  <c r="L9861" i="1"/>
  <c r="K9861" i="1"/>
  <c r="M9861" i="1" s="1"/>
  <c r="J9861" i="1"/>
  <c r="H9861" i="1"/>
  <c r="I9861" i="1" s="1"/>
  <c r="O9860" i="1"/>
  <c r="P9860" i="1" s="1"/>
  <c r="Q9860" i="1" s="1"/>
  <c r="L9860" i="1"/>
  <c r="K9860" i="1"/>
  <c r="M9860" i="1" s="1"/>
  <c r="J9860" i="1"/>
  <c r="H9860" i="1"/>
  <c r="I9860" i="1" s="1"/>
  <c r="O9859" i="1"/>
  <c r="P9859" i="1" s="1"/>
  <c r="Q9859" i="1" s="1"/>
  <c r="L9859" i="1"/>
  <c r="K9859" i="1"/>
  <c r="M9859" i="1" s="1"/>
  <c r="J9859" i="1"/>
  <c r="H9859" i="1"/>
  <c r="I9859" i="1" s="1"/>
  <c r="O9858" i="1"/>
  <c r="P9858" i="1" s="1"/>
  <c r="Q9858" i="1" s="1"/>
  <c r="L9858" i="1"/>
  <c r="K9858" i="1"/>
  <c r="M9858" i="1" s="1"/>
  <c r="J9858" i="1"/>
  <c r="H9858" i="1"/>
  <c r="I9858" i="1" s="1"/>
  <c r="O9857" i="1"/>
  <c r="P9857" i="1" s="1"/>
  <c r="Q9857" i="1" s="1"/>
  <c r="L9857" i="1"/>
  <c r="K9857" i="1"/>
  <c r="J9857" i="1"/>
  <c r="H9857" i="1"/>
  <c r="I9857" i="1" s="1"/>
  <c r="S9856" i="1"/>
  <c r="O9856" i="1"/>
  <c r="P9856" i="1" s="1"/>
  <c r="Q9856" i="1" s="1"/>
  <c r="L9856" i="1"/>
  <c r="K9856" i="1"/>
  <c r="M9856" i="1" s="1"/>
  <c r="J9856" i="1"/>
  <c r="H9856" i="1"/>
  <c r="I9856" i="1" s="1"/>
  <c r="O9855" i="1"/>
  <c r="P9855" i="1" s="1"/>
  <c r="Q9855" i="1" s="1"/>
  <c r="L9855" i="1"/>
  <c r="K9855" i="1"/>
  <c r="M9855" i="1" s="1"/>
  <c r="J9855" i="1"/>
  <c r="H9855" i="1"/>
  <c r="I9855" i="1" s="1"/>
  <c r="O9854" i="1"/>
  <c r="P9854" i="1" s="1"/>
  <c r="Q9854" i="1" s="1"/>
  <c r="L9854" i="1"/>
  <c r="K9854" i="1"/>
  <c r="J9854" i="1"/>
  <c r="H9854" i="1"/>
  <c r="I9854" i="1" s="1"/>
  <c r="O9853" i="1"/>
  <c r="P9853" i="1" s="1"/>
  <c r="Q9853" i="1" s="1"/>
  <c r="L9853" i="1"/>
  <c r="K9853" i="1"/>
  <c r="J9853" i="1"/>
  <c r="H9853" i="1"/>
  <c r="I9853" i="1" s="1"/>
  <c r="O9852" i="1"/>
  <c r="P9852" i="1" s="1"/>
  <c r="Q9852" i="1" s="1"/>
  <c r="L9852" i="1"/>
  <c r="K9852" i="1"/>
  <c r="M9852" i="1" s="1"/>
  <c r="J9852" i="1"/>
  <c r="H9852" i="1"/>
  <c r="I9852" i="1" s="1"/>
  <c r="O9851" i="1"/>
  <c r="P9851" i="1" s="1"/>
  <c r="Q9851" i="1" s="1"/>
  <c r="L9851" i="1"/>
  <c r="K9851" i="1"/>
  <c r="M9851" i="1" s="1"/>
  <c r="J9851" i="1"/>
  <c r="H9851" i="1"/>
  <c r="I9851" i="1" s="1"/>
  <c r="O9850" i="1"/>
  <c r="P9850" i="1" s="1"/>
  <c r="Q9850" i="1" s="1"/>
  <c r="L9850" i="1"/>
  <c r="K9850" i="1"/>
  <c r="J9850" i="1"/>
  <c r="H9850" i="1"/>
  <c r="I9850" i="1" s="1"/>
  <c r="O9849" i="1"/>
  <c r="P9849" i="1" s="1"/>
  <c r="Q9849" i="1" s="1"/>
  <c r="L9849" i="1"/>
  <c r="K9849" i="1"/>
  <c r="M9849" i="1" s="1"/>
  <c r="J9849" i="1"/>
  <c r="H9849" i="1"/>
  <c r="I9849" i="1" s="1"/>
  <c r="O9848" i="1"/>
  <c r="P9848" i="1" s="1"/>
  <c r="Q9848" i="1" s="1"/>
  <c r="L9848" i="1"/>
  <c r="K9848" i="1"/>
  <c r="J9848" i="1"/>
  <c r="H9848" i="1"/>
  <c r="I9848" i="1" s="1"/>
  <c r="O9847" i="1"/>
  <c r="P9847" i="1" s="1"/>
  <c r="Q9847" i="1" s="1"/>
  <c r="L9847" i="1"/>
  <c r="K9847" i="1"/>
  <c r="M9847" i="1" s="1"/>
  <c r="J9847" i="1"/>
  <c r="H9847" i="1"/>
  <c r="I9847" i="1" s="1"/>
  <c r="O9846" i="1"/>
  <c r="P9846" i="1" s="1"/>
  <c r="Q9846" i="1" s="1"/>
  <c r="L9846" i="1"/>
  <c r="K9846" i="1"/>
  <c r="J9846" i="1"/>
  <c r="H9846" i="1"/>
  <c r="I9846" i="1" s="1"/>
  <c r="O9845" i="1"/>
  <c r="P9845" i="1" s="1"/>
  <c r="Q9845" i="1" s="1"/>
  <c r="L9845" i="1"/>
  <c r="K9845" i="1"/>
  <c r="J9845" i="1"/>
  <c r="H9845" i="1"/>
  <c r="I9845" i="1" s="1"/>
  <c r="O9844" i="1"/>
  <c r="P9844" i="1" s="1"/>
  <c r="Q9844" i="1" s="1"/>
  <c r="L9844" i="1"/>
  <c r="K9844" i="1"/>
  <c r="J9844" i="1"/>
  <c r="H9844" i="1"/>
  <c r="I9844" i="1" s="1"/>
  <c r="O9843" i="1"/>
  <c r="P9843" i="1" s="1"/>
  <c r="Q9843" i="1" s="1"/>
  <c r="L9843" i="1"/>
  <c r="K9843" i="1"/>
  <c r="M9843" i="1" s="1"/>
  <c r="J9843" i="1"/>
  <c r="H9843" i="1"/>
  <c r="I9843" i="1" s="1"/>
  <c r="O9842" i="1"/>
  <c r="P9842" i="1" s="1"/>
  <c r="Q9842" i="1" s="1"/>
  <c r="L9842" i="1"/>
  <c r="K9842" i="1"/>
  <c r="M9842" i="1" s="1"/>
  <c r="J9842" i="1"/>
  <c r="H9842" i="1"/>
  <c r="I9842" i="1" s="1"/>
  <c r="O9841" i="1"/>
  <c r="P9841" i="1" s="1"/>
  <c r="Q9841" i="1" s="1"/>
  <c r="L9841" i="1"/>
  <c r="K9841" i="1"/>
  <c r="J9841" i="1"/>
  <c r="H9841" i="1"/>
  <c r="I9841" i="1" s="1"/>
  <c r="O9840" i="1"/>
  <c r="P9840" i="1" s="1"/>
  <c r="Q9840" i="1" s="1"/>
  <c r="L9840" i="1"/>
  <c r="K9840" i="1"/>
  <c r="M9840" i="1" s="1"/>
  <c r="J9840" i="1"/>
  <c r="H9840" i="1"/>
  <c r="I9840" i="1" s="1"/>
  <c r="O9839" i="1"/>
  <c r="P9839" i="1" s="1"/>
  <c r="Q9839" i="1" s="1"/>
  <c r="L9839" i="1"/>
  <c r="K9839" i="1"/>
  <c r="M9839" i="1" s="1"/>
  <c r="J9839" i="1"/>
  <c r="H9839" i="1"/>
  <c r="I9839" i="1" s="1"/>
  <c r="O9838" i="1"/>
  <c r="P9838" i="1" s="1"/>
  <c r="Q9838" i="1" s="1"/>
  <c r="L9838" i="1"/>
  <c r="K9838" i="1"/>
  <c r="M9838" i="1" s="1"/>
  <c r="J9838" i="1"/>
  <c r="H9838" i="1"/>
  <c r="I9838" i="1" s="1"/>
  <c r="O9837" i="1"/>
  <c r="P9837" i="1" s="1"/>
  <c r="Q9837" i="1" s="1"/>
  <c r="L9837" i="1"/>
  <c r="K9837" i="1"/>
  <c r="J9837" i="1"/>
  <c r="H9837" i="1"/>
  <c r="I9837" i="1" s="1"/>
  <c r="O9836" i="1"/>
  <c r="P9836" i="1" s="1"/>
  <c r="Q9836" i="1" s="1"/>
  <c r="L9836" i="1"/>
  <c r="K9836" i="1"/>
  <c r="M9836" i="1" s="1"/>
  <c r="J9836" i="1"/>
  <c r="H9836" i="1"/>
  <c r="I9836" i="1" s="1"/>
  <c r="S9835" i="1"/>
  <c r="O9835" i="1"/>
  <c r="P9835" i="1" s="1"/>
  <c r="Q9835" i="1" s="1"/>
  <c r="L9835" i="1"/>
  <c r="K9835" i="1"/>
  <c r="M9835" i="1" s="1"/>
  <c r="J9835" i="1"/>
  <c r="H9835" i="1"/>
  <c r="I9835" i="1" s="1"/>
  <c r="O9834" i="1"/>
  <c r="P9834" i="1" s="1"/>
  <c r="Q9834" i="1" s="1"/>
  <c r="L9834" i="1"/>
  <c r="K9834" i="1"/>
  <c r="M9834" i="1" s="1"/>
  <c r="J9834" i="1"/>
  <c r="H9834" i="1"/>
  <c r="I9834" i="1" s="1"/>
  <c r="O9833" i="1"/>
  <c r="P9833" i="1" s="1"/>
  <c r="Q9833" i="1" s="1"/>
  <c r="L9833" i="1"/>
  <c r="K9833" i="1"/>
  <c r="J9833" i="1"/>
  <c r="H9833" i="1"/>
  <c r="I9833" i="1" s="1"/>
  <c r="O9832" i="1"/>
  <c r="P9832" i="1" s="1"/>
  <c r="Q9832" i="1" s="1"/>
  <c r="L9832" i="1"/>
  <c r="K9832" i="1"/>
  <c r="M9832" i="1" s="1"/>
  <c r="J9832" i="1"/>
  <c r="H9832" i="1"/>
  <c r="I9832" i="1" s="1"/>
  <c r="O9831" i="1"/>
  <c r="P9831" i="1" s="1"/>
  <c r="Q9831" i="1" s="1"/>
  <c r="L9831" i="1"/>
  <c r="K9831" i="1"/>
  <c r="J9831" i="1"/>
  <c r="H9831" i="1"/>
  <c r="I9831" i="1" s="1"/>
  <c r="O9830" i="1"/>
  <c r="P9830" i="1" s="1"/>
  <c r="Q9830" i="1" s="1"/>
  <c r="L9830" i="1"/>
  <c r="K9830" i="1"/>
  <c r="M9830" i="1" s="1"/>
  <c r="J9830" i="1"/>
  <c r="H9830" i="1"/>
  <c r="I9830" i="1" s="1"/>
  <c r="O9829" i="1"/>
  <c r="P9829" i="1" s="1"/>
  <c r="Q9829" i="1" s="1"/>
  <c r="L9829" i="1"/>
  <c r="K9829" i="1"/>
  <c r="J9829" i="1"/>
  <c r="H9829" i="1"/>
  <c r="I9829" i="1" s="1"/>
  <c r="O9828" i="1"/>
  <c r="P9828" i="1" s="1"/>
  <c r="Q9828" i="1" s="1"/>
  <c r="L9828" i="1"/>
  <c r="K9828" i="1"/>
  <c r="M9828" i="1" s="1"/>
  <c r="J9828" i="1"/>
  <c r="H9828" i="1"/>
  <c r="I9828" i="1" s="1"/>
  <c r="O9827" i="1"/>
  <c r="P9827" i="1" s="1"/>
  <c r="Q9827" i="1" s="1"/>
  <c r="L9827" i="1"/>
  <c r="K9827" i="1"/>
  <c r="M9827" i="1" s="1"/>
  <c r="J9827" i="1"/>
  <c r="H9827" i="1"/>
  <c r="I9827" i="1" s="1"/>
  <c r="O9826" i="1"/>
  <c r="P9826" i="1" s="1"/>
  <c r="Q9826" i="1" s="1"/>
  <c r="L9826" i="1"/>
  <c r="K9826" i="1"/>
  <c r="J9826" i="1"/>
  <c r="H9826" i="1"/>
  <c r="I9826" i="1" s="1"/>
  <c r="O9825" i="1"/>
  <c r="P9825" i="1" s="1"/>
  <c r="Q9825" i="1" s="1"/>
  <c r="L9825" i="1"/>
  <c r="K9825" i="1"/>
  <c r="M9825" i="1" s="1"/>
  <c r="J9825" i="1"/>
  <c r="H9825" i="1"/>
  <c r="I9825" i="1" s="1"/>
  <c r="O9824" i="1"/>
  <c r="P9824" i="1" s="1"/>
  <c r="Q9824" i="1" s="1"/>
  <c r="L9824" i="1"/>
  <c r="K9824" i="1"/>
  <c r="M9824" i="1" s="1"/>
  <c r="J9824" i="1"/>
  <c r="H9824" i="1"/>
  <c r="I9824" i="1" s="1"/>
  <c r="O9823" i="1"/>
  <c r="P9823" i="1" s="1"/>
  <c r="Q9823" i="1" s="1"/>
  <c r="L9823" i="1"/>
  <c r="K9823" i="1"/>
  <c r="M9823" i="1" s="1"/>
  <c r="J9823" i="1"/>
  <c r="H9823" i="1"/>
  <c r="I9823" i="1" s="1"/>
  <c r="O9822" i="1"/>
  <c r="P9822" i="1" s="1"/>
  <c r="Q9822" i="1" s="1"/>
  <c r="L9822" i="1"/>
  <c r="K9822" i="1"/>
  <c r="M9822" i="1" s="1"/>
  <c r="J9822" i="1"/>
  <c r="H9822" i="1"/>
  <c r="I9822" i="1" s="1"/>
  <c r="O9821" i="1"/>
  <c r="P9821" i="1" s="1"/>
  <c r="Q9821" i="1" s="1"/>
  <c r="L9821" i="1"/>
  <c r="K9821" i="1"/>
  <c r="J9821" i="1"/>
  <c r="H9821" i="1"/>
  <c r="I9821" i="1" s="1"/>
  <c r="O9820" i="1"/>
  <c r="P9820" i="1" s="1"/>
  <c r="Q9820" i="1" s="1"/>
  <c r="L9820" i="1"/>
  <c r="K9820" i="1"/>
  <c r="M9820" i="1" s="1"/>
  <c r="J9820" i="1"/>
  <c r="H9820" i="1"/>
  <c r="I9820" i="1" s="1"/>
  <c r="O9819" i="1"/>
  <c r="P9819" i="1" s="1"/>
  <c r="Q9819" i="1" s="1"/>
  <c r="L9819" i="1"/>
  <c r="K9819" i="1"/>
  <c r="M9819" i="1" s="1"/>
  <c r="J9819" i="1"/>
  <c r="H9819" i="1"/>
  <c r="I9819" i="1" s="1"/>
  <c r="O9818" i="1"/>
  <c r="P9818" i="1" s="1"/>
  <c r="Q9818" i="1" s="1"/>
  <c r="L9818" i="1"/>
  <c r="K9818" i="1"/>
  <c r="J9818" i="1"/>
  <c r="H9818" i="1"/>
  <c r="I9818" i="1" s="1"/>
  <c r="O9817" i="1"/>
  <c r="P9817" i="1" s="1"/>
  <c r="Q9817" i="1" s="1"/>
  <c r="L9817" i="1"/>
  <c r="K9817" i="1"/>
  <c r="M9817" i="1" s="1"/>
  <c r="J9817" i="1"/>
  <c r="H9817" i="1"/>
  <c r="I9817" i="1" s="1"/>
  <c r="O9816" i="1"/>
  <c r="P9816" i="1" s="1"/>
  <c r="Q9816" i="1" s="1"/>
  <c r="L9816" i="1"/>
  <c r="K9816" i="1"/>
  <c r="M9816" i="1" s="1"/>
  <c r="J9816" i="1"/>
  <c r="H9816" i="1"/>
  <c r="I9816" i="1" s="1"/>
  <c r="O9815" i="1"/>
  <c r="P9815" i="1" s="1"/>
  <c r="Q9815" i="1" s="1"/>
  <c r="L9815" i="1"/>
  <c r="K9815" i="1"/>
  <c r="M9815" i="1" s="1"/>
  <c r="J9815" i="1"/>
  <c r="H9815" i="1"/>
  <c r="I9815" i="1" s="1"/>
  <c r="S9814" i="1"/>
  <c r="O9814" i="1"/>
  <c r="P9814" i="1" s="1"/>
  <c r="Q9814" i="1" s="1"/>
  <c r="L9814" i="1"/>
  <c r="K9814" i="1"/>
  <c r="M9814" i="1" s="1"/>
  <c r="J9814" i="1"/>
  <c r="H9814" i="1"/>
  <c r="I9814" i="1" s="1"/>
  <c r="O9813" i="1"/>
  <c r="P9813" i="1" s="1"/>
  <c r="Q9813" i="1" s="1"/>
  <c r="L9813" i="1"/>
  <c r="K9813" i="1"/>
  <c r="J9813" i="1"/>
  <c r="H9813" i="1"/>
  <c r="I9813" i="1" s="1"/>
  <c r="O9812" i="1"/>
  <c r="P9812" i="1" s="1"/>
  <c r="Q9812" i="1" s="1"/>
  <c r="L9812" i="1"/>
  <c r="K9812" i="1"/>
  <c r="M9812" i="1" s="1"/>
  <c r="J9812" i="1"/>
  <c r="H9812" i="1"/>
  <c r="I9812" i="1" s="1"/>
  <c r="O9811" i="1"/>
  <c r="P9811" i="1" s="1"/>
  <c r="Q9811" i="1" s="1"/>
  <c r="L9811" i="1"/>
  <c r="K9811" i="1"/>
  <c r="M9811" i="1" s="1"/>
  <c r="J9811" i="1"/>
  <c r="H9811" i="1"/>
  <c r="I9811" i="1" s="1"/>
  <c r="O9810" i="1"/>
  <c r="P9810" i="1" s="1"/>
  <c r="Q9810" i="1" s="1"/>
  <c r="L9810" i="1"/>
  <c r="K9810" i="1"/>
  <c r="J9810" i="1"/>
  <c r="H9810" i="1"/>
  <c r="I9810" i="1" s="1"/>
  <c r="O9809" i="1"/>
  <c r="P9809" i="1" s="1"/>
  <c r="Q9809" i="1" s="1"/>
  <c r="L9809" i="1"/>
  <c r="K9809" i="1"/>
  <c r="J9809" i="1"/>
  <c r="H9809" i="1"/>
  <c r="I9809" i="1" s="1"/>
  <c r="O9808" i="1"/>
  <c r="P9808" i="1" s="1"/>
  <c r="Q9808" i="1" s="1"/>
  <c r="L9808" i="1"/>
  <c r="K9808" i="1"/>
  <c r="M9808" i="1" s="1"/>
  <c r="J9808" i="1"/>
  <c r="H9808" i="1"/>
  <c r="I9808" i="1" s="1"/>
  <c r="O9807" i="1"/>
  <c r="P9807" i="1" s="1"/>
  <c r="Q9807" i="1" s="1"/>
  <c r="L9807" i="1"/>
  <c r="K9807" i="1"/>
  <c r="J9807" i="1"/>
  <c r="H9807" i="1"/>
  <c r="I9807" i="1" s="1"/>
  <c r="O9806" i="1"/>
  <c r="P9806" i="1" s="1"/>
  <c r="Q9806" i="1" s="1"/>
  <c r="L9806" i="1"/>
  <c r="K9806" i="1"/>
  <c r="J9806" i="1"/>
  <c r="H9806" i="1"/>
  <c r="I9806" i="1" s="1"/>
  <c r="S9805" i="1"/>
  <c r="O9805" i="1"/>
  <c r="P9805" i="1" s="1"/>
  <c r="Q9805" i="1" s="1"/>
  <c r="L9805" i="1"/>
  <c r="K9805" i="1"/>
  <c r="J9805" i="1"/>
  <c r="H9805" i="1"/>
  <c r="I9805" i="1" s="1"/>
  <c r="O9804" i="1"/>
  <c r="P9804" i="1" s="1"/>
  <c r="Q9804" i="1" s="1"/>
  <c r="L9804" i="1"/>
  <c r="K9804" i="1"/>
  <c r="M9804" i="1" s="1"/>
  <c r="J9804" i="1"/>
  <c r="H9804" i="1"/>
  <c r="I9804" i="1" s="1"/>
  <c r="O9803" i="1"/>
  <c r="P9803" i="1" s="1"/>
  <c r="Q9803" i="1" s="1"/>
  <c r="L9803" i="1"/>
  <c r="K9803" i="1"/>
  <c r="M9803" i="1" s="1"/>
  <c r="J9803" i="1"/>
  <c r="H9803" i="1"/>
  <c r="I9803" i="1" s="1"/>
  <c r="S9802" i="1"/>
  <c r="O9802" i="1"/>
  <c r="P9802" i="1" s="1"/>
  <c r="Q9802" i="1" s="1"/>
  <c r="L9802" i="1"/>
  <c r="K9802" i="1"/>
  <c r="J9802" i="1"/>
  <c r="H9802" i="1"/>
  <c r="I9802" i="1" s="1"/>
  <c r="O9801" i="1"/>
  <c r="P9801" i="1" s="1"/>
  <c r="Q9801" i="1" s="1"/>
  <c r="L9801" i="1"/>
  <c r="K9801" i="1"/>
  <c r="M9801" i="1" s="1"/>
  <c r="J9801" i="1"/>
  <c r="H9801" i="1"/>
  <c r="I9801" i="1" s="1"/>
  <c r="O9800" i="1"/>
  <c r="P9800" i="1" s="1"/>
  <c r="Q9800" i="1" s="1"/>
  <c r="L9800" i="1"/>
  <c r="K9800" i="1"/>
  <c r="J9800" i="1"/>
  <c r="H9800" i="1"/>
  <c r="I9800" i="1" s="1"/>
  <c r="O9799" i="1"/>
  <c r="P9799" i="1" s="1"/>
  <c r="Q9799" i="1" s="1"/>
  <c r="L9799" i="1"/>
  <c r="K9799" i="1"/>
  <c r="M9799" i="1" s="1"/>
  <c r="J9799" i="1"/>
  <c r="H9799" i="1"/>
  <c r="I9799" i="1" s="1"/>
  <c r="O9798" i="1"/>
  <c r="P9798" i="1" s="1"/>
  <c r="Q9798" i="1" s="1"/>
  <c r="L9798" i="1"/>
  <c r="K9798" i="1"/>
  <c r="J9798" i="1"/>
  <c r="H9798" i="1"/>
  <c r="I9798" i="1" s="1"/>
  <c r="O9797" i="1"/>
  <c r="P9797" i="1" s="1"/>
  <c r="Q9797" i="1" s="1"/>
  <c r="L9797" i="1"/>
  <c r="K9797" i="1"/>
  <c r="J9797" i="1"/>
  <c r="H9797" i="1"/>
  <c r="I9797" i="1" s="1"/>
  <c r="O9796" i="1"/>
  <c r="P9796" i="1" s="1"/>
  <c r="Q9796" i="1" s="1"/>
  <c r="L9796" i="1"/>
  <c r="K9796" i="1"/>
  <c r="J9796" i="1"/>
  <c r="H9796" i="1"/>
  <c r="I9796" i="1" s="1"/>
  <c r="O9795" i="1"/>
  <c r="P9795" i="1" s="1"/>
  <c r="Q9795" i="1" s="1"/>
  <c r="L9795" i="1"/>
  <c r="K9795" i="1"/>
  <c r="M9795" i="1" s="1"/>
  <c r="J9795" i="1"/>
  <c r="H9795" i="1"/>
  <c r="I9795" i="1" s="1"/>
  <c r="O9794" i="1"/>
  <c r="P9794" i="1" s="1"/>
  <c r="Q9794" i="1" s="1"/>
  <c r="L9794" i="1"/>
  <c r="K9794" i="1"/>
  <c r="M9794" i="1" s="1"/>
  <c r="J9794" i="1"/>
  <c r="H9794" i="1"/>
  <c r="I9794" i="1" s="1"/>
  <c r="O9793" i="1"/>
  <c r="P9793" i="1" s="1"/>
  <c r="Q9793" i="1" s="1"/>
  <c r="L9793" i="1"/>
  <c r="K9793" i="1"/>
  <c r="M9793" i="1" s="1"/>
  <c r="J9793" i="1"/>
  <c r="H9793" i="1"/>
  <c r="I9793" i="1" s="1"/>
  <c r="O9792" i="1"/>
  <c r="P9792" i="1" s="1"/>
  <c r="Q9792" i="1" s="1"/>
  <c r="L9792" i="1"/>
  <c r="K9792" i="1"/>
  <c r="M9792" i="1" s="1"/>
  <c r="J9792" i="1"/>
  <c r="H9792" i="1"/>
  <c r="I9792" i="1" s="1"/>
  <c r="O9791" i="1"/>
  <c r="P9791" i="1" s="1"/>
  <c r="Q9791" i="1" s="1"/>
  <c r="L9791" i="1"/>
  <c r="K9791" i="1"/>
  <c r="J9791" i="1"/>
  <c r="H9791" i="1"/>
  <c r="I9791" i="1" s="1"/>
  <c r="O9790" i="1"/>
  <c r="P9790" i="1" s="1"/>
  <c r="Q9790" i="1" s="1"/>
  <c r="L9790" i="1"/>
  <c r="K9790" i="1"/>
  <c r="M9790" i="1" s="1"/>
  <c r="J9790" i="1"/>
  <c r="H9790" i="1"/>
  <c r="I9790" i="1" s="1"/>
  <c r="O9789" i="1"/>
  <c r="P9789" i="1" s="1"/>
  <c r="Q9789" i="1" s="1"/>
  <c r="L9789" i="1"/>
  <c r="K9789" i="1"/>
  <c r="J9789" i="1"/>
  <c r="H9789" i="1"/>
  <c r="I9789" i="1" s="1"/>
  <c r="O9788" i="1"/>
  <c r="P9788" i="1" s="1"/>
  <c r="Q9788" i="1" s="1"/>
  <c r="L9788" i="1"/>
  <c r="K9788" i="1"/>
  <c r="J9788" i="1"/>
  <c r="H9788" i="1"/>
  <c r="I9788" i="1" s="1"/>
  <c r="O9787" i="1"/>
  <c r="P9787" i="1" s="1"/>
  <c r="Q9787" i="1" s="1"/>
  <c r="L9787" i="1"/>
  <c r="K9787" i="1"/>
  <c r="M9787" i="1" s="1"/>
  <c r="J9787" i="1"/>
  <c r="H9787" i="1"/>
  <c r="I9787" i="1" s="1"/>
  <c r="O9786" i="1"/>
  <c r="P9786" i="1" s="1"/>
  <c r="Q9786" i="1" s="1"/>
  <c r="L9786" i="1"/>
  <c r="K9786" i="1"/>
  <c r="M9786" i="1" s="1"/>
  <c r="J9786" i="1"/>
  <c r="H9786" i="1"/>
  <c r="I9786" i="1" s="1"/>
  <c r="O9785" i="1"/>
  <c r="P9785" i="1" s="1"/>
  <c r="Q9785" i="1" s="1"/>
  <c r="L9785" i="1"/>
  <c r="K9785" i="1"/>
  <c r="J9785" i="1"/>
  <c r="H9785" i="1"/>
  <c r="I9785" i="1" s="1"/>
  <c r="O9784" i="1"/>
  <c r="P9784" i="1" s="1"/>
  <c r="Q9784" i="1" s="1"/>
  <c r="L9784" i="1"/>
  <c r="K9784" i="1"/>
  <c r="J9784" i="1"/>
  <c r="H9784" i="1"/>
  <c r="I9784" i="1" s="1"/>
  <c r="O9783" i="1"/>
  <c r="P9783" i="1" s="1"/>
  <c r="Q9783" i="1" s="1"/>
  <c r="L9783" i="1"/>
  <c r="K9783" i="1"/>
  <c r="J9783" i="1"/>
  <c r="H9783" i="1"/>
  <c r="I9783" i="1" s="1"/>
  <c r="O9782" i="1"/>
  <c r="P9782" i="1" s="1"/>
  <c r="Q9782" i="1" s="1"/>
  <c r="L9782" i="1"/>
  <c r="K9782" i="1"/>
  <c r="M9782" i="1" s="1"/>
  <c r="J9782" i="1"/>
  <c r="H9782" i="1"/>
  <c r="I9782" i="1" s="1"/>
  <c r="O9781" i="1"/>
  <c r="P9781" i="1" s="1"/>
  <c r="Q9781" i="1" s="1"/>
  <c r="L9781" i="1"/>
  <c r="K9781" i="1"/>
  <c r="J9781" i="1"/>
  <c r="H9781" i="1"/>
  <c r="I9781" i="1" s="1"/>
  <c r="O9780" i="1"/>
  <c r="P9780" i="1" s="1"/>
  <c r="Q9780" i="1" s="1"/>
  <c r="L9780" i="1"/>
  <c r="K9780" i="1"/>
  <c r="M9780" i="1" s="1"/>
  <c r="J9780" i="1"/>
  <c r="H9780" i="1"/>
  <c r="I9780" i="1" s="1"/>
  <c r="O9779" i="1"/>
  <c r="P9779" i="1" s="1"/>
  <c r="Q9779" i="1" s="1"/>
  <c r="L9779" i="1"/>
  <c r="K9779" i="1"/>
  <c r="M9779" i="1" s="1"/>
  <c r="J9779" i="1"/>
  <c r="H9779" i="1"/>
  <c r="I9779" i="1" s="1"/>
  <c r="O9778" i="1"/>
  <c r="P9778" i="1" s="1"/>
  <c r="Q9778" i="1" s="1"/>
  <c r="L9778" i="1"/>
  <c r="K9778" i="1"/>
  <c r="M9778" i="1" s="1"/>
  <c r="J9778" i="1"/>
  <c r="H9778" i="1"/>
  <c r="I9778" i="1" s="1"/>
  <c r="S9777" i="1"/>
  <c r="O9777" i="1"/>
  <c r="P9777" i="1" s="1"/>
  <c r="Q9777" i="1" s="1"/>
  <c r="L9777" i="1"/>
  <c r="K9777" i="1"/>
  <c r="J9777" i="1"/>
  <c r="H9777" i="1"/>
  <c r="I9777" i="1" s="1"/>
  <c r="O9776" i="1"/>
  <c r="P9776" i="1" s="1"/>
  <c r="Q9776" i="1" s="1"/>
  <c r="L9776" i="1"/>
  <c r="K9776" i="1"/>
  <c r="J9776" i="1"/>
  <c r="H9776" i="1"/>
  <c r="I9776" i="1" s="1"/>
  <c r="O9775" i="1"/>
  <c r="P9775" i="1" s="1"/>
  <c r="Q9775" i="1" s="1"/>
  <c r="L9775" i="1"/>
  <c r="K9775" i="1"/>
  <c r="M9775" i="1" s="1"/>
  <c r="J9775" i="1"/>
  <c r="H9775" i="1"/>
  <c r="I9775" i="1" s="1"/>
  <c r="O9774" i="1"/>
  <c r="P9774" i="1" s="1"/>
  <c r="Q9774" i="1" s="1"/>
  <c r="L9774" i="1"/>
  <c r="K9774" i="1"/>
  <c r="J9774" i="1"/>
  <c r="H9774" i="1"/>
  <c r="I9774" i="1" s="1"/>
  <c r="O9773" i="1"/>
  <c r="P9773" i="1" s="1"/>
  <c r="Q9773" i="1" s="1"/>
  <c r="L9773" i="1"/>
  <c r="K9773" i="1"/>
  <c r="J9773" i="1"/>
  <c r="H9773" i="1"/>
  <c r="I9773" i="1" s="1"/>
  <c r="O9772" i="1"/>
  <c r="P9772" i="1" s="1"/>
  <c r="Q9772" i="1" s="1"/>
  <c r="L9772" i="1"/>
  <c r="K9772" i="1"/>
  <c r="M9772" i="1" s="1"/>
  <c r="J9772" i="1"/>
  <c r="H9772" i="1"/>
  <c r="I9772" i="1" s="1"/>
  <c r="O9771" i="1"/>
  <c r="P9771" i="1" s="1"/>
  <c r="Q9771" i="1" s="1"/>
  <c r="L9771" i="1"/>
  <c r="K9771" i="1"/>
  <c r="M9771" i="1" s="1"/>
  <c r="J9771" i="1"/>
  <c r="H9771" i="1"/>
  <c r="I9771" i="1" s="1"/>
  <c r="O9770" i="1"/>
  <c r="P9770" i="1" s="1"/>
  <c r="Q9770" i="1" s="1"/>
  <c r="L9770" i="1"/>
  <c r="K9770" i="1"/>
  <c r="J9770" i="1"/>
  <c r="H9770" i="1"/>
  <c r="I9770" i="1" s="1"/>
  <c r="O9769" i="1"/>
  <c r="P9769" i="1" s="1"/>
  <c r="Q9769" i="1" s="1"/>
  <c r="L9769" i="1"/>
  <c r="K9769" i="1"/>
  <c r="M9769" i="1" s="1"/>
  <c r="J9769" i="1"/>
  <c r="H9769" i="1"/>
  <c r="I9769" i="1" s="1"/>
  <c r="O9768" i="1"/>
  <c r="P9768" i="1" s="1"/>
  <c r="Q9768" i="1" s="1"/>
  <c r="L9768" i="1"/>
  <c r="K9768" i="1"/>
  <c r="M9768" i="1" s="1"/>
  <c r="J9768" i="1"/>
  <c r="H9768" i="1"/>
  <c r="I9768" i="1" s="1"/>
  <c r="S9767" i="1"/>
  <c r="O9767" i="1"/>
  <c r="P9767" i="1" s="1"/>
  <c r="Q9767" i="1" s="1"/>
  <c r="L9767" i="1"/>
  <c r="K9767" i="1"/>
  <c r="J9767" i="1"/>
  <c r="H9767" i="1"/>
  <c r="I9767" i="1" s="1"/>
  <c r="O9766" i="1"/>
  <c r="P9766" i="1" s="1"/>
  <c r="Q9766" i="1" s="1"/>
  <c r="L9766" i="1"/>
  <c r="K9766" i="1"/>
  <c r="J9766" i="1"/>
  <c r="H9766" i="1"/>
  <c r="I9766" i="1" s="1"/>
  <c r="O9765" i="1"/>
  <c r="P9765" i="1" s="1"/>
  <c r="Q9765" i="1" s="1"/>
  <c r="L9765" i="1"/>
  <c r="K9765" i="1"/>
  <c r="J9765" i="1"/>
  <c r="H9765" i="1"/>
  <c r="I9765" i="1" s="1"/>
  <c r="O9764" i="1"/>
  <c r="P9764" i="1" s="1"/>
  <c r="Q9764" i="1" s="1"/>
  <c r="L9764" i="1"/>
  <c r="K9764" i="1"/>
  <c r="M9764" i="1" s="1"/>
  <c r="J9764" i="1"/>
  <c r="H9764" i="1"/>
  <c r="I9764" i="1" s="1"/>
  <c r="O9763" i="1"/>
  <c r="P9763" i="1" s="1"/>
  <c r="Q9763" i="1" s="1"/>
  <c r="L9763" i="1"/>
  <c r="K9763" i="1"/>
  <c r="M9763" i="1" s="1"/>
  <c r="J9763" i="1"/>
  <c r="H9763" i="1"/>
  <c r="I9763" i="1" s="1"/>
  <c r="O9762" i="1"/>
  <c r="P9762" i="1" s="1"/>
  <c r="Q9762" i="1" s="1"/>
  <c r="L9762" i="1"/>
  <c r="K9762" i="1"/>
  <c r="M9762" i="1" s="1"/>
  <c r="J9762" i="1"/>
  <c r="H9762" i="1"/>
  <c r="I9762" i="1" s="1"/>
  <c r="S9761" i="1"/>
  <c r="O9761" i="1"/>
  <c r="P9761" i="1" s="1"/>
  <c r="Q9761" i="1" s="1"/>
  <c r="L9761" i="1"/>
  <c r="K9761" i="1"/>
  <c r="J9761" i="1"/>
  <c r="H9761" i="1"/>
  <c r="I9761" i="1" s="1"/>
  <c r="O9760" i="1"/>
  <c r="P9760" i="1" s="1"/>
  <c r="Q9760" i="1" s="1"/>
  <c r="L9760" i="1"/>
  <c r="K9760" i="1"/>
  <c r="J9760" i="1"/>
  <c r="H9760" i="1"/>
  <c r="I9760" i="1" s="1"/>
  <c r="O9759" i="1"/>
  <c r="P9759" i="1" s="1"/>
  <c r="Q9759" i="1" s="1"/>
  <c r="L9759" i="1"/>
  <c r="K9759" i="1"/>
  <c r="J9759" i="1"/>
  <c r="H9759" i="1"/>
  <c r="I9759" i="1" s="1"/>
  <c r="S9758" i="1"/>
  <c r="O9758" i="1"/>
  <c r="P9758" i="1" s="1"/>
  <c r="Q9758" i="1" s="1"/>
  <c r="L9758" i="1"/>
  <c r="K9758" i="1"/>
  <c r="M9758" i="1" s="1"/>
  <c r="J9758" i="1"/>
  <c r="H9758" i="1"/>
  <c r="I9758" i="1" s="1"/>
  <c r="O9757" i="1"/>
  <c r="P9757" i="1" s="1"/>
  <c r="Q9757" i="1" s="1"/>
  <c r="L9757" i="1"/>
  <c r="K9757" i="1"/>
  <c r="M9757" i="1" s="1"/>
  <c r="J9757" i="1"/>
  <c r="H9757" i="1"/>
  <c r="I9757" i="1" s="1"/>
  <c r="O9756" i="1"/>
  <c r="P9756" i="1" s="1"/>
  <c r="Q9756" i="1" s="1"/>
  <c r="L9756" i="1"/>
  <c r="K9756" i="1"/>
  <c r="J9756" i="1"/>
  <c r="H9756" i="1"/>
  <c r="I9756" i="1" s="1"/>
  <c r="O9755" i="1"/>
  <c r="P9755" i="1" s="1"/>
  <c r="Q9755" i="1" s="1"/>
  <c r="L9755" i="1"/>
  <c r="K9755" i="1"/>
  <c r="J9755" i="1"/>
  <c r="H9755" i="1"/>
  <c r="I9755" i="1" s="1"/>
  <c r="O9754" i="1"/>
  <c r="P9754" i="1" s="1"/>
  <c r="Q9754" i="1" s="1"/>
  <c r="L9754" i="1"/>
  <c r="K9754" i="1"/>
  <c r="M9754" i="1" s="1"/>
  <c r="J9754" i="1"/>
  <c r="H9754" i="1"/>
  <c r="I9754" i="1" s="1"/>
  <c r="O9753" i="1"/>
  <c r="P9753" i="1" s="1"/>
  <c r="Q9753" i="1" s="1"/>
  <c r="L9753" i="1"/>
  <c r="K9753" i="1"/>
  <c r="M9753" i="1" s="1"/>
  <c r="J9753" i="1"/>
  <c r="H9753" i="1"/>
  <c r="I9753" i="1" s="1"/>
  <c r="O9752" i="1"/>
  <c r="P9752" i="1" s="1"/>
  <c r="Q9752" i="1" s="1"/>
  <c r="L9752" i="1"/>
  <c r="K9752" i="1"/>
  <c r="M9752" i="1" s="1"/>
  <c r="J9752" i="1"/>
  <c r="H9752" i="1"/>
  <c r="I9752" i="1" s="1"/>
  <c r="O9751" i="1"/>
  <c r="P9751" i="1" s="1"/>
  <c r="Q9751" i="1" s="1"/>
  <c r="L9751" i="1"/>
  <c r="K9751" i="1"/>
  <c r="J9751" i="1"/>
  <c r="H9751" i="1"/>
  <c r="I9751" i="1" s="1"/>
  <c r="O9750" i="1"/>
  <c r="P9750" i="1" s="1"/>
  <c r="Q9750" i="1" s="1"/>
  <c r="L9750" i="1"/>
  <c r="K9750" i="1"/>
  <c r="J9750" i="1"/>
  <c r="H9750" i="1"/>
  <c r="I9750" i="1" s="1"/>
  <c r="O9749" i="1"/>
  <c r="P9749" i="1" s="1"/>
  <c r="Q9749" i="1" s="1"/>
  <c r="L9749" i="1"/>
  <c r="K9749" i="1"/>
  <c r="M9749" i="1" s="1"/>
  <c r="J9749" i="1"/>
  <c r="H9749" i="1"/>
  <c r="I9749" i="1" s="1"/>
  <c r="O9748" i="1"/>
  <c r="P9748" i="1" s="1"/>
  <c r="Q9748" i="1" s="1"/>
  <c r="L9748" i="1"/>
  <c r="K9748" i="1"/>
  <c r="J9748" i="1"/>
  <c r="H9748" i="1"/>
  <c r="I9748" i="1" s="1"/>
  <c r="S9747" i="1"/>
  <c r="O9747" i="1"/>
  <c r="P9747" i="1" s="1"/>
  <c r="Q9747" i="1" s="1"/>
  <c r="L9747" i="1"/>
  <c r="K9747" i="1"/>
  <c r="J9747" i="1"/>
  <c r="H9747" i="1"/>
  <c r="I9747" i="1" s="1"/>
  <c r="O9746" i="1"/>
  <c r="P9746" i="1" s="1"/>
  <c r="Q9746" i="1" s="1"/>
  <c r="L9746" i="1"/>
  <c r="K9746" i="1"/>
  <c r="M9746" i="1" s="1"/>
  <c r="J9746" i="1"/>
  <c r="H9746" i="1"/>
  <c r="I9746" i="1" s="1"/>
  <c r="O9745" i="1"/>
  <c r="P9745" i="1" s="1"/>
  <c r="Q9745" i="1" s="1"/>
  <c r="L9745" i="1"/>
  <c r="K9745" i="1"/>
  <c r="M9745" i="1" s="1"/>
  <c r="J9745" i="1"/>
  <c r="H9745" i="1"/>
  <c r="I9745" i="1" s="1"/>
  <c r="O9744" i="1"/>
  <c r="P9744" i="1" s="1"/>
  <c r="Q9744" i="1" s="1"/>
  <c r="L9744" i="1"/>
  <c r="K9744" i="1"/>
  <c r="M9744" i="1" s="1"/>
  <c r="J9744" i="1"/>
  <c r="H9744" i="1"/>
  <c r="I9744" i="1" s="1"/>
  <c r="S9743" i="1"/>
  <c r="O9743" i="1"/>
  <c r="P9743" i="1" s="1"/>
  <c r="Q9743" i="1" s="1"/>
  <c r="L9743" i="1"/>
  <c r="K9743" i="1"/>
  <c r="J9743" i="1"/>
  <c r="H9743" i="1"/>
  <c r="I9743" i="1" s="1"/>
  <c r="O9742" i="1"/>
  <c r="P9742" i="1" s="1"/>
  <c r="Q9742" i="1" s="1"/>
  <c r="L9742" i="1"/>
  <c r="K9742" i="1"/>
  <c r="J9742" i="1"/>
  <c r="H9742" i="1"/>
  <c r="I9742" i="1" s="1"/>
  <c r="O9741" i="1"/>
  <c r="P9741" i="1" s="1"/>
  <c r="Q9741" i="1" s="1"/>
  <c r="L9741" i="1"/>
  <c r="K9741" i="1"/>
  <c r="M9741" i="1" s="1"/>
  <c r="J9741" i="1"/>
  <c r="H9741" i="1"/>
  <c r="I9741" i="1" s="1"/>
  <c r="O9740" i="1"/>
  <c r="P9740" i="1" s="1"/>
  <c r="Q9740" i="1" s="1"/>
  <c r="L9740" i="1"/>
  <c r="K9740" i="1"/>
  <c r="J9740" i="1"/>
  <c r="H9740" i="1"/>
  <c r="I9740" i="1" s="1"/>
  <c r="O9739" i="1"/>
  <c r="P9739" i="1" s="1"/>
  <c r="Q9739" i="1" s="1"/>
  <c r="L9739" i="1"/>
  <c r="K9739" i="1"/>
  <c r="J9739" i="1"/>
  <c r="H9739" i="1"/>
  <c r="I9739" i="1" s="1"/>
  <c r="O9738" i="1"/>
  <c r="P9738" i="1" s="1"/>
  <c r="Q9738" i="1" s="1"/>
  <c r="L9738" i="1"/>
  <c r="K9738" i="1"/>
  <c r="M9738" i="1" s="1"/>
  <c r="J9738" i="1"/>
  <c r="H9738" i="1"/>
  <c r="I9738" i="1" s="1"/>
  <c r="O9737" i="1"/>
  <c r="P9737" i="1" s="1"/>
  <c r="Q9737" i="1" s="1"/>
  <c r="L9737" i="1"/>
  <c r="K9737" i="1"/>
  <c r="M9737" i="1" s="1"/>
  <c r="J9737" i="1"/>
  <c r="H9737" i="1"/>
  <c r="I9737" i="1" s="1"/>
  <c r="O9736" i="1"/>
  <c r="P9736" i="1" s="1"/>
  <c r="Q9736" i="1" s="1"/>
  <c r="L9736" i="1"/>
  <c r="K9736" i="1"/>
  <c r="M9736" i="1" s="1"/>
  <c r="J9736" i="1"/>
  <c r="H9736" i="1"/>
  <c r="I9736" i="1" s="1"/>
  <c r="O9735" i="1"/>
  <c r="P9735" i="1" s="1"/>
  <c r="Q9735" i="1" s="1"/>
  <c r="L9735" i="1"/>
  <c r="K9735" i="1"/>
  <c r="J9735" i="1"/>
  <c r="H9735" i="1"/>
  <c r="I9735" i="1" s="1"/>
  <c r="O9734" i="1"/>
  <c r="P9734" i="1" s="1"/>
  <c r="Q9734" i="1" s="1"/>
  <c r="L9734" i="1"/>
  <c r="K9734" i="1"/>
  <c r="M9734" i="1" s="1"/>
  <c r="J9734" i="1"/>
  <c r="H9734" i="1"/>
  <c r="I9734" i="1" s="1"/>
  <c r="S9733" i="1"/>
  <c r="O9733" i="1"/>
  <c r="P9733" i="1" s="1"/>
  <c r="Q9733" i="1" s="1"/>
  <c r="L9733" i="1"/>
  <c r="K9733" i="1"/>
  <c r="M9733" i="1" s="1"/>
  <c r="J9733" i="1"/>
  <c r="H9733" i="1"/>
  <c r="I9733" i="1" s="1"/>
  <c r="O9732" i="1"/>
  <c r="P9732" i="1" s="1"/>
  <c r="Q9732" i="1" s="1"/>
  <c r="L9732" i="1"/>
  <c r="K9732" i="1"/>
  <c r="M9732" i="1" s="1"/>
  <c r="J9732" i="1"/>
  <c r="H9732" i="1"/>
  <c r="I9732" i="1" s="1"/>
  <c r="O9731" i="1"/>
  <c r="P9731" i="1" s="1"/>
  <c r="Q9731" i="1" s="1"/>
  <c r="L9731" i="1"/>
  <c r="K9731" i="1"/>
  <c r="J9731" i="1"/>
  <c r="H9731" i="1"/>
  <c r="I9731" i="1" s="1"/>
  <c r="O9730" i="1"/>
  <c r="P9730" i="1" s="1"/>
  <c r="Q9730" i="1" s="1"/>
  <c r="L9730" i="1"/>
  <c r="K9730" i="1"/>
  <c r="M9730" i="1" s="1"/>
  <c r="J9730" i="1"/>
  <c r="H9730" i="1"/>
  <c r="I9730" i="1" s="1"/>
  <c r="O9729" i="1"/>
  <c r="P9729" i="1" s="1"/>
  <c r="Q9729" i="1" s="1"/>
  <c r="L9729" i="1"/>
  <c r="K9729" i="1"/>
  <c r="M9729" i="1" s="1"/>
  <c r="J9729" i="1"/>
  <c r="H9729" i="1"/>
  <c r="I9729" i="1" s="1"/>
  <c r="O9728" i="1"/>
  <c r="P9728" i="1" s="1"/>
  <c r="Q9728" i="1" s="1"/>
  <c r="L9728" i="1"/>
  <c r="K9728" i="1"/>
  <c r="M9728" i="1" s="1"/>
  <c r="J9728" i="1"/>
  <c r="H9728" i="1"/>
  <c r="I9728" i="1" s="1"/>
  <c r="O9727" i="1"/>
  <c r="P9727" i="1" s="1"/>
  <c r="Q9727" i="1" s="1"/>
  <c r="L9727" i="1"/>
  <c r="K9727" i="1"/>
  <c r="J9727" i="1"/>
  <c r="H9727" i="1"/>
  <c r="I9727" i="1" s="1"/>
  <c r="O9726" i="1"/>
  <c r="P9726" i="1" s="1"/>
  <c r="Q9726" i="1" s="1"/>
  <c r="L9726" i="1"/>
  <c r="K9726" i="1"/>
  <c r="M9726" i="1" s="1"/>
  <c r="J9726" i="1"/>
  <c r="H9726" i="1"/>
  <c r="I9726" i="1" s="1"/>
  <c r="O9725" i="1"/>
  <c r="P9725" i="1" s="1"/>
  <c r="Q9725" i="1" s="1"/>
  <c r="L9725" i="1"/>
  <c r="K9725" i="1"/>
  <c r="M9725" i="1" s="1"/>
  <c r="J9725" i="1"/>
  <c r="H9725" i="1"/>
  <c r="I9725" i="1" s="1"/>
  <c r="O9724" i="1"/>
  <c r="P9724" i="1" s="1"/>
  <c r="Q9724" i="1" s="1"/>
  <c r="L9724" i="1"/>
  <c r="K9724" i="1"/>
  <c r="J9724" i="1"/>
  <c r="H9724" i="1"/>
  <c r="I9724" i="1" s="1"/>
  <c r="S9723" i="1"/>
  <c r="O9723" i="1"/>
  <c r="P9723" i="1" s="1"/>
  <c r="Q9723" i="1" s="1"/>
  <c r="L9723" i="1"/>
  <c r="K9723" i="1"/>
  <c r="J9723" i="1"/>
  <c r="H9723" i="1"/>
  <c r="I9723" i="1" s="1"/>
  <c r="O9722" i="1"/>
  <c r="P9722" i="1" s="1"/>
  <c r="Q9722" i="1" s="1"/>
  <c r="L9722" i="1"/>
  <c r="K9722" i="1"/>
  <c r="M9722" i="1" s="1"/>
  <c r="J9722" i="1"/>
  <c r="H9722" i="1"/>
  <c r="I9722" i="1" s="1"/>
  <c r="O9721" i="1"/>
  <c r="P9721" i="1" s="1"/>
  <c r="Q9721" i="1" s="1"/>
  <c r="L9721" i="1"/>
  <c r="K9721" i="1"/>
  <c r="M9721" i="1" s="1"/>
  <c r="J9721" i="1"/>
  <c r="H9721" i="1"/>
  <c r="I9721" i="1" s="1"/>
  <c r="O9720" i="1"/>
  <c r="P9720" i="1" s="1"/>
  <c r="Q9720" i="1" s="1"/>
  <c r="L9720" i="1"/>
  <c r="K9720" i="1"/>
  <c r="M9720" i="1" s="1"/>
  <c r="J9720" i="1"/>
  <c r="H9720" i="1"/>
  <c r="I9720" i="1" s="1"/>
  <c r="O9719" i="1"/>
  <c r="P9719" i="1" s="1"/>
  <c r="Q9719" i="1" s="1"/>
  <c r="L9719" i="1"/>
  <c r="K9719" i="1"/>
  <c r="J9719" i="1"/>
  <c r="H9719" i="1"/>
  <c r="I9719" i="1" s="1"/>
  <c r="O9718" i="1"/>
  <c r="P9718" i="1" s="1"/>
  <c r="Q9718" i="1" s="1"/>
  <c r="L9718" i="1"/>
  <c r="K9718" i="1"/>
  <c r="M9718" i="1" s="1"/>
  <c r="J9718" i="1"/>
  <c r="H9718" i="1"/>
  <c r="I9718" i="1" s="1"/>
  <c r="O9717" i="1"/>
  <c r="P9717" i="1" s="1"/>
  <c r="Q9717" i="1" s="1"/>
  <c r="L9717" i="1"/>
  <c r="K9717" i="1"/>
  <c r="M9717" i="1" s="1"/>
  <c r="J9717" i="1"/>
  <c r="H9717" i="1"/>
  <c r="I9717" i="1" s="1"/>
  <c r="O9716" i="1"/>
  <c r="P9716" i="1" s="1"/>
  <c r="Q9716" i="1" s="1"/>
  <c r="L9716" i="1"/>
  <c r="K9716" i="1"/>
  <c r="J9716" i="1"/>
  <c r="H9716" i="1"/>
  <c r="I9716" i="1" s="1"/>
  <c r="O9715" i="1"/>
  <c r="P9715" i="1" s="1"/>
  <c r="Q9715" i="1" s="1"/>
  <c r="L9715" i="1"/>
  <c r="K9715" i="1"/>
  <c r="J9715" i="1"/>
  <c r="H9715" i="1"/>
  <c r="I9715" i="1" s="1"/>
  <c r="O9714" i="1"/>
  <c r="P9714" i="1" s="1"/>
  <c r="Q9714" i="1" s="1"/>
  <c r="L9714" i="1"/>
  <c r="K9714" i="1"/>
  <c r="J9714" i="1"/>
  <c r="H9714" i="1"/>
  <c r="I9714" i="1" s="1"/>
  <c r="O9713" i="1"/>
  <c r="P9713" i="1" s="1"/>
  <c r="Q9713" i="1" s="1"/>
  <c r="L9713" i="1"/>
  <c r="K9713" i="1"/>
  <c r="M9713" i="1" s="1"/>
  <c r="J9713" i="1"/>
  <c r="H9713" i="1"/>
  <c r="I9713" i="1" s="1"/>
  <c r="O9712" i="1"/>
  <c r="P9712" i="1" s="1"/>
  <c r="Q9712" i="1" s="1"/>
  <c r="L9712" i="1"/>
  <c r="K9712" i="1"/>
  <c r="M9712" i="1" s="1"/>
  <c r="J9712" i="1"/>
  <c r="H9712" i="1"/>
  <c r="I9712" i="1" s="1"/>
  <c r="O9711" i="1"/>
  <c r="P9711" i="1" s="1"/>
  <c r="Q9711" i="1" s="1"/>
  <c r="L9711" i="1"/>
  <c r="K9711" i="1"/>
  <c r="J9711" i="1"/>
  <c r="H9711" i="1"/>
  <c r="I9711" i="1" s="1"/>
  <c r="O9710" i="1"/>
  <c r="P9710" i="1" s="1"/>
  <c r="Q9710" i="1" s="1"/>
  <c r="L9710" i="1"/>
  <c r="K9710" i="1"/>
  <c r="M9710" i="1" s="1"/>
  <c r="J9710" i="1"/>
  <c r="H9710" i="1"/>
  <c r="I9710" i="1" s="1"/>
  <c r="O9709" i="1"/>
  <c r="P9709" i="1" s="1"/>
  <c r="Q9709" i="1" s="1"/>
  <c r="L9709" i="1"/>
  <c r="K9709" i="1"/>
  <c r="M9709" i="1" s="1"/>
  <c r="J9709" i="1"/>
  <c r="H9709" i="1"/>
  <c r="I9709" i="1" s="1"/>
  <c r="O9708" i="1"/>
  <c r="P9708" i="1" s="1"/>
  <c r="Q9708" i="1" s="1"/>
  <c r="L9708" i="1"/>
  <c r="K9708" i="1"/>
  <c r="J9708" i="1"/>
  <c r="H9708" i="1"/>
  <c r="I9708" i="1" s="1"/>
  <c r="O9707" i="1"/>
  <c r="P9707" i="1" s="1"/>
  <c r="Q9707" i="1" s="1"/>
  <c r="L9707" i="1"/>
  <c r="K9707" i="1"/>
  <c r="J9707" i="1"/>
  <c r="H9707" i="1"/>
  <c r="I9707" i="1" s="1"/>
  <c r="O9706" i="1"/>
  <c r="P9706" i="1" s="1"/>
  <c r="Q9706" i="1" s="1"/>
  <c r="L9706" i="1"/>
  <c r="K9706" i="1"/>
  <c r="J9706" i="1"/>
  <c r="H9706" i="1"/>
  <c r="I9706" i="1" s="1"/>
  <c r="O9705" i="1"/>
  <c r="P9705" i="1" s="1"/>
  <c r="Q9705" i="1" s="1"/>
  <c r="L9705" i="1"/>
  <c r="K9705" i="1"/>
  <c r="M9705" i="1" s="1"/>
  <c r="J9705" i="1"/>
  <c r="H9705" i="1"/>
  <c r="I9705" i="1" s="1"/>
  <c r="O9704" i="1"/>
  <c r="P9704" i="1" s="1"/>
  <c r="Q9704" i="1" s="1"/>
  <c r="L9704" i="1"/>
  <c r="K9704" i="1"/>
  <c r="J9704" i="1"/>
  <c r="H9704" i="1"/>
  <c r="I9704" i="1" s="1"/>
  <c r="O9703" i="1"/>
  <c r="P9703" i="1" s="1"/>
  <c r="Q9703" i="1" s="1"/>
  <c r="L9703" i="1"/>
  <c r="K9703" i="1"/>
  <c r="J9703" i="1"/>
  <c r="H9703" i="1"/>
  <c r="I9703" i="1" s="1"/>
  <c r="O9702" i="1"/>
  <c r="P9702" i="1" s="1"/>
  <c r="Q9702" i="1" s="1"/>
  <c r="L9702" i="1"/>
  <c r="K9702" i="1"/>
  <c r="M9702" i="1" s="1"/>
  <c r="J9702" i="1"/>
  <c r="H9702" i="1"/>
  <c r="I9702" i="1" s="1"/>
  <c r="O9701" i="1"/>
  <c r="P9701" i="1" s="1"/>
  <c r="Q9701" i="1" s="1"/>
  <c r="L9701" i="1"/>
  <c r="K9701" i="1"/>
  <c r="M9701" i="1" s="1"/>
  <c r="J9701" i="1"/>
  <c r="H9701" i="1"/>
  <c r="I9701" i="1" s="1"/>
  <c r="O9700" i="1"/>
  <c r="P9700" i="1" s="1"/>
  <c r="Q9700" i="1" s="1"/>
  <c r="L9700" i="1"/>
  <c r="K9700" i="1"/>
  <c r="M9700" i="1" s="1"/>
  <c r="J9700" i="1"/>
  <c r="H9700" i="1"/>
  <c r="I9700" i="1" s="1"/>
  <c r="O9699" i="1"/>
  <c r="P9699" i="1" s="1"/>
  <c r="Q9699" i="1" s="1"/>
  <c r="L9699" i="1"/>
  <c r="K9699" i="1"/>
  <c r="J9699" i="1"/>
  <c r="H9699" i="1"/>
  <c r="I9699" i="1" s="1"/>
  <c r="O9698" i="1"/>
  <c r="P9698" i="1" s="1"/>
  <c r="Q9698" i="1" s="1"/>
  <c r="L9698" i="1"/>
  <c r="K9698" i="1"/>
  <c r="M9698" i="1" s="1"/>
  <c r="J9698" i="1"/>
  <c r="H9698" i="1"/>
  <c r="I9698" i="1" s="1"/>
  <c r="O9697" i="1"/>
  <c r="P9697" i="1" s="1"/>
  <c r="Q9697" i="1" s="1"/>
  <c r="L9697" i="1"/>
  <c r="K9697" i="1"/>
  <c r="M9697" i="1" s="1"/>
  <c r="J9697" i="1"/>
  <c r="H9697" i="1"/>
  <c r="I9697" i="1" s="1"/>
  <c r="O9696" i="1"/>
  <c r="P9696" i="1" s="1"/>
  <c r="Q9696" i="1" s="1"/>
  <c r="L9696" i="1"/>
  <c r="K9696" i="1"/>
  <c r="J9696" i="1"/>
  <c r="H9696" i="1"/>
  <c r="I9696" i="1" s="1"/>
  <c r="O9695" i="1"/>
  <c r="P9695" i="1" s="1"/>
  <c r="Q9695" i="1" s="1"/>
  <c r="L9695" i="1"/>
  <c r="K9695" i="1"/>
  <c r="J9695" i="1"/>
  <c r="H9695" i="1"/>
  <c r="I9695" i="1" s="1"/>
  <c r="S9694" i="1"/>
  <c r="O9694" i="1"/>
  <c r="P9694" i="1" s="1"/>
  <c r="Q9694" i="1" s="1"/>
  <c r="L9694" i="1"/>
  <c r="K9694" i="1"/>
  <c r="J9694" i="1"/>
  <c r="H9694" i="1"/>
  <c r="I9694" i="1" s="1"/>
  <c r="S9693" i="1"/>
  <c r="O9693" i="1"/>
  <c r="P9693" i="1" s="1"/>
  <c r="Q9693" i="1" s="1"/>
  <c r="L9693" i="1"/>
  <c r="K9693" i="1"/>
  <c r="M9693" i="1" s="1"/>
  <c r="J9693" i="1"/>
  <c r="H9693" i="1"/>
  <c r="I9693" i="1" s="1"/>
  <c r="O9692" i="1"/>
  <c r="P9692" i="1" s="1"/>
  <c r="Q9692" i="1" s="1"/>
  <c r="L9692" i="1"/>
  <c r="K9692" i="1"/>
  <c r="J9692" i="1"/>
  <c r="H9692" i="1"/>
  <c r="I9692" i="1" s="1"/>
  <c r="O9691" i="1"/>
  <c r="P9691" i="1" s="1"/>
  <c r="Q9691" i="1" s="1"/>
  <c r="L9691" i="1"/>
  <c r="K9691" i="1"/>
  <c r="J9691" i="1"/>
  <c r="H9691" i="1"/>
  <c r="I9691" i="1" s="1"/>
  <c r="O9690" i="1"/>
  <c r="P9690" i="1" s="1"/>
  <c r="Q9690" i="1" s="1"/>
  <c r="L9690" i="1"/>
  <c r="K9690" i="1"/>
  <c r="M9690" i="1" s="1"/>
  <c r="J9690" i="1"/>
  <c r="H9690" i="1"/>
  <c r="I9690" i="1" s="1"/>
  <c r="O9689" i="1"/>
  <c r="P9689" i="1" s="1"/>
  <c r="Q9689" i="1" s="1"/>
  <c r="L9689" i="1"/>
  <c r="K9689" i="1"/>
  <c r="M9689" i="1" s="1"/>
  <c r="J9689" i="1"/>
  <c r="H9689" i="1"/>
  <c r="I9689" i="1" s="1"/>
  <c r="O9688" i="1"/>
  <c r="P9688" i="1" s="1"/>
  <c r="Q9688" i="1" s="1"/>
  <c r="L9688" i="1"/>
  <c r="K9688" i="1"/>
  <c r="M9688" i="1" s="1"/>
  <c r="J9688" i="1"/>
  <c r="H9688" i="1"/>
  <c r="I9688" i="1" s="1"/>
  <c r="O9687" i="1"/>
  <c r="P9687" i="1" s="1"/>
  <c r="Q9687" i="1" s="1"/>
  <c r="L9687" i="1"/>
  <c r="K9687" i="1"/>
  <c r="M9687" i="1" s="1"/>
  <c r="J9687" i="1"/>
  <c r="H9687" i="1"/>
  <c r="I9687" i="1" s="1"/>
  <c r="O9686" i="1"/>
  <c r="P9686" i="1" s="1"/>
  <c r="Q9686" i="1" s="1"/>
  <c r="L9686" i="1"/>
  <c r="K9686" i="1"/>
  <c r="M9686" i="1" s="1"/>
  <c r="J9686" i="1"/>
  <c r="H9686" i="1"/>
  <c r="I9686" i="1" s="1"/>
  <c r="O9685" i="1"/>
  <c r="P9685" i="1" s="1"/>
  <c r="Q9685" i="1" s="1"/>
  <c r="L9685" i="1"/>
  <c r="K9685" i="1"/>
  <c r="J9685" i="1"/>
  <c r="H9685" i="1"/>
  <c r="I9685" i="1" s="1"/>
  <c r="O9684" i="1"/>
  <c r="P9684" i="1" s="1"/>
  <c r="Q9684" i="1" s="1"/>
  <c r="L9684" i="1"/>
  <c r="K9684" i="1"/>
  <c r="M9684" i="1" s="1"/>
  <c r="J9684" i="1"/>
  <c r="H9684" i="1"/>
  <c r="I9684" i="1" s="1"/>
  <c r="O9683" i="1"/>
  <c r="P9683" i="1" s="1"/>
  <c r="Q9683" i="1" s="1"/>
  <c r="L9683" i="1"/>
  <c r="K9683" i="1"/>
  <c r="M9683" i="1" s="1"/>
  <c r="J9683" i="1"/>
  <c r="H9683" i="1"/>
  <c r="I9683" i="1" s="1"/>
  <c r="O9682" i="1"/>
  <c r="P9682" i="1" s="1"/>
  <c r="Q9682" i="1" s="1"/>
  <c r="L9682" i="1"/>
  <c r="K9682" i="1"/>
  <c r="M9682" i="1" s="1"/>
  <c r="J9682" i="1"/>
  <c r="H9682" i="1"/>
  <c r="I9682" i="1" s="1"/>
  <c r="O9681" i="1"/>
  <c r="P9681" i="1" s="1"/>
  <c r="Q9681" i="1" s="1"/>
  <c r="L9681" i="1"/>
  <c r="K9681" i="1"/>
  <c r="J9681" i="1"/>
  <c r="H9681" i="1"/>
  <c r="I9681" i="1" s="1"/>
  <c r="O9680" i="1"/>
  <c r="P9680" i="1" s="1"/>
  <c r="Q9680" i="1" s="1"/>
  <c r="L9680" i="1"/>
  <c r="K9680" i="1"/>
  <c r="M9680" i="1" s="1"/>
  <c r="J9680" i="1"/>
  <c r="H9680" i="1"/>
  <c r="I9680" i="1" s="1"/>
  <c r="O9679" i="1"/>
  <c r="P9679" i="1" s="1"/>
  <c r="Q9679" i="1" s="1"/>
  <c r="L9679" i="1"/>
  <c r="K9679" i="1"/>
  <c r="M9679" i="1" s="1"/>
  <c r="J9679" i="1"/>
  <c r="H9679" i="1"/>
  <c r="I9679" i="1" s="1"/>
  <c r="O9678" i="1"/>
  <c r="P9678" i="1" s="1"/>
  <c r="Q9678" i="1" s="1"/>
  <c r="L9678" i="1"/>
  <c r="K9678" i="1"/>
  <c r="M9678" i="1" s="1"/>
  <c r="J9678" i="1"/>
  <c r="H9678" i="1"/>
  <c r="I9678" i="1" s="1"/>
  <c r="O9677" i="1"/>
  <c r="P9677" i="1" s="1"/>
  <c r="Q9677" i="1" s="1"/>
  <c r="L9677" i="1"/>
  <c r="K9677" i="1"/>
  <c r="J9677" i="1"/>
  <c r="H9677" i="1"/>
  <c r="I9677" i="1" s="1"/>
  <c r="O9676" i="1"/>
  <c r="P9676" i="1" s="1"/>
  <c r="Q9676" i="1" s="1"/>
  <c r="L9676" i="1"/>
  <c r="K9676" i="1"/>
  <c r="M9676" i="1" s="1"/>
  <c r="J9676" i="1"/>
  <c r="H9676" i="1"/>
  <c r="I9676" i="1" s="1"/>
  <c r="O9675" i="1"/>
  <c r="P9675" i="1" s="1"/>
  <c r="Q9675" i="1" s="1"/>
  <c r="L9675" i="1"/>
  <c r="K9675" i="1"/>
  <c r="M9675" i="1" s="1"/>
  <c r="J9675" i="1"/>
  <c r="H9675" i="1"/>
  <c r="I9675" i="1" s="1"/>
  <c r="O9674" i="1"/>
  <c r="P9674" i="1" s="1"/>
  <c r="Q9674" i="1" s="1"/>
  <c r="L9674" i="1"/>
  <c r="K9674" i="1"/>
  <c r="M9674" i="1" s="1"/>
  <c r="J9674" i="1"/>
  <c r="H9674" i="1"/>
  <c r="I9674" i="1" s="1"/>
  <c r="O9673" i="1"/>
  <c r="P9673" i="1" s="1"/>
  <c r="Q9673" i="1" s="1"/>
  <c r="L9673" i="1"/>
  <c r="K9673" i="1"/>
  <c r="J9673" i="1"/>
  <c r="H9673" i="1"/>
  <c r="I9673" i="1" s="1"/>
  <c r="O9672" i="1"/>
  <c r="P9672" i="1" s="1"/>
  <c r="Q9672" i="1" s="1"/>
  <c r="L9672" i="1"/>
  <c r="K9672" i="1"/>
  <c r="J9672" i="1"/>
  <c r="H9672" i="1"/>
  <c r="I9672" i="1" s="1"/>
  <c r="O9671" i="1"/>
  <c r="P9671" i="1" s="1"/>
  <c r="Q9671" i="1" s="1"/>
  <c r="L9671" i="1"/>
  <c r="K9671" i="1"/>
  <c r="M9671" i="1" s="1"/>
  <c r="J9671" i="1"/>
  <c r="H9671" i="1"/>
  <c r="I9671" i="1" s="1"/>
  <c r="O9670" i="1"/>
  <c r="P9670" i="1" s="1"/>
  <c r="Q9670" i="1" s="1"/>
  <c r="L9670" i="1"/>
  <c r="K9670" i="1"/>
  <c r="M9670" i="1" s="1"/>
  <c r="J9670" i="1"/>
  <c r="H9670" i="1"/>
  <c r="I9670" i="1" s="1"/>
  <c r="O9669" i="1"/>
  <c r="P9669" i="1" s="1"/>
  <c r="Q9669" i="1" s="1"/>
  <c r="L9669" i="1"/>
  <c r="K9669" i="1"/>
  <c r="J9669" i="1"/>
  <c r="H9669" i="1"/>
  <c r="I9669" i="1" s="1"/>
  <c r="O9668" i="1"/>
  <c r="P9668" i="1" s="1"/>
  <c r="Q9668" i="1" s="1"/>
  <c r="L9668" i="1"/>
  <c r="K9668" i="1"/>
  <c r="J9668" i="1"/>
  <c r="H9668" i="1"/>
  <c r="I9668" i="1" s="1"/>
  <c r="O9667" i="1"/>
  <c r="P9667" i="1" s="1"/>
  <c r="Q9667" i="1" s="1"/>
  <c r="L9667" i="1"/>
  <c r="K9667" i="1"/>
  <c r="M9667" i="1" s="1"/>
  <c r="J9667" i="1"/>
  <c r="H9667" i="1"/>
  <c r="I9667" i="1" s="1"/>
  <c r="O9666" i="1"/>
  <c r="P9666" i="1" s="1"/>
  <c r="Q9666" i="1" s="1"/>
  <c r="L9666" i="1"/>
  <c r="K9666" i="1"/>
  <c r="M9666" i="1" s="1"/>
  <c r="J9666" i="1"/>
  <c r="H9666" i="1"/>
  <c r="I9666" i="1" s="1"/>
  <c r="O9665" i="1"/>
  <c r="P9665" i="1" s="1"/>
  <c r="Q9665" i="1" s="1"/>
  <c r="L9665" i="1"/>
  <c r="K9665" i="1"/>
  <c r="J9665" i="1"/>
  <c r="H9665" i="1"/>
  <c r="I9665" i="1" s="1"/>
  <c r="O9664" i="1"/>
  <c r="P9664" i="1" s="1"/>
  <c r="Q9664" i="1" s="1"/>
  <c r="L9664" i="1"/>
  <c r="K9664" i="1"/>
  <c r="J9664" i="1"/>
  <c r="H9664" i="1"/>
  <c r="I9664" i="1" s="1"/>
  <c r="O9663" i="1"/>
  <c r="P9663" i="1" s="1"/>
  <c r="Q9663" i="1" s="1"/>
  <c r="L9663" i="1"/>
  <c r="K9663" i="1"/>
  <c r="M9663" i="1" s="1"/>
  <c r="J9663" i="1"/>
  <c r="H9663" i="1"/>
  <c r="I9663" i="1" s="1"/>
  <c r="O9662" i="1"/>
  <c r="P9662" i="1" s="1"/>
  <c r="Q9662" i="1" s="1"/>
  <c r="L9662" i="1"/>
  <c r="K9662" i="1"/>
  <c r="M9662" i="1" s="1"/>
  <c r="J9662" i="1"/>
  <c r="H9662" i="1"/>
  <c r="I9662" i="1" s="1"/>
  <c r="O9661" i="1"/>
  <c r="P9661" i="1" s="1"/>
  <c r="Q9661" i="1" s="1"/>
  <c r="L9661" i="1"/>
  <c r="K9661" i="1"/>
  <c r="J9661" i="1"/>
  <c r="H9661" i="1"/>
  <c r="I9661" i="1" s="1"/>
  <c r="O9660" i="1"/>
  <c r="P9660" i="1" s="1"/>
  <c r="Q9660" i="1" s="1"/>
  <c r="L9660" i="1"/>
  <c r="K9660" i="1"/>
  <c r="J9660" i="1"/>
  <c r="H9660" i="1"/>
  <c r="I9660" i="1" s="1"/>
  <c r="O9659" i="1"/>
  <c r="P9659" i="1" s="1"/>
  <c r="Q9659" i="1" s="1"/>
  <c r="L9659" i="1"/>
  <c r="K9659" i="1"/>
  <c r="M9659" i="1" s="1"/>
  <c r="J9659" i="1"/>
  <c r="H9659" i="1"/>
  <c r="I9659" i="1" s="1"/>
  <c r="O9658" i="1"/>
  <c r="P9658" i="1" s="1"/>
  <c r="Q9658" i="1" s="1"/>
  <c r="L9658" i="1"/>
  <c r="K9658" i="1"/>
  <c r="M9658" i="1" s="1"/>
  <c r="J9658" i="1"/>
  <c r="H9658" i="1"/>
  <c r="I9658" i="1" s="1"/>
  <c r="O9657" i="1"/>
  <c r="P9657" i="1" s="1"/>
  <c r="Q9657" i="1" s="1"/>
  <c r="L9657" i="1"/>
  <c r="K9657" i="1"/>
  <c r="J9657" i="1"/>
  <c r="H9657" i="1"/>
  <c r="I9657" i="1" s="1"/>
  <c r="O9656" i="1"/>
  <c r="P9656" i="1" s="1"/>
  <c r="Q9656" i="1" s="1"/>
  <c r="L9656" i="1"/>
  <c r="K9656" i="1"/>
  <c r="M9656" i="1" s="1"/>
  <c r="J9656" i="1"/>
  <c r="H9656" i="1"/>
  <c r="I9656" i="1" s="1"/>
  <c r="O9655" i="1"/>
  <c r="P9655" i="1" s="1"/>
  <c r="Q9655" i="1" s="1"/>
  <c r="L9655" i="1"/>
  <c r="K9655" i="1"/>
  <c r="M9655" i="1" s="1"/>
  <c r="J9655" i="1"/>
  <c r="H9655" i="1"/>
  <c r="I9655" i="1" s="1"/>
  <c r="O9654" i="1"/>
  <c r="P9654" i="1" s="1"/>
  <c r="Q9654" i="1" s="1"/>
  <c r="L9654" i="1"/>
  <c r="K9654" i="1"/>
  <c r="M9654" i="1" s="1"/>
  <c r="J9654" i="1"/>
  <c r="H9654" i="1"/>
  <c r="I9654" i="1" s="1"/>
  <c r="O9653" i="1"/>
  <c r="P9653" i="1" s="1"/>
  <c r="Q9653" i="1" s="1"/>
  <c r="L9653" i="1"/>
  <c r="K9653" i="1"/>
  <c r="J9653" i="1"/>
  <c r="H9653" i="1"/>
  <c r="I9653" i="1" s="1"/>
  <c r="O9652" i="1"/>
  <c r="P9652" i="1" s="1"/>
  <c r="Q9652" i="1" s="1"/>
  <c r="L9652" i="1"/>
  <c r="K9652" i="1"/>
  <c r="M9652" i="1" s="1"/>
  <c r="J9652" i="1"/>
  <c r="H9652" i="1"/>
  <c r="I9652" i="1" s="1"/>
  <c r="O9651" i="1"/>
  <c r="P9651" i="1" s="1"/>
  <c r="Q9651" i="1" s="1"/>
  <c r="L9651" i="1"/>
  <c r="K9651" i="1"/>
  <c r="M9651" i="1" s="1"/>
  <c r="J9651" i="1"/>
  <c r="H9651" i="1"/>
  <c r="I9651" i="1" s="1"/>
  <c r="O9650" i="1"/>
  <c r="P9650" i="1" s="1"/>
  <c r="Q9650" i="1" s="1"/>
  <c r="L9650" i="1"/>
  <c r="K9650" i="1"/>
  <c r="M9650" i="1" s="1"/>
  <c r="J9650" i="1"/>
  <c r="H9650" i="1"/>
  <c r="I9650" i="1" s="1"/>
  <c r="O9649" i="1"/>
  <c r="P9649" i="1" s="1"/>
  <c r="Q9649" i="1" s="1"/>
  <c r="L9649" i="1"/>
  <c r="K9649" i="1"/>
  <c r="J9649" i="1"/>
  <c r="H9649" i="1"/>
  <c r="I9649" i="1" s="1"/>
  <c r="O9648" i="1"/>
  <c r="P9648" i="1" s="1"/>
  <c r="Q9648" i="1" s="1"/>
  <c r="L9648" i="1"/>
  <c r="K9648" i="1"/>
  <c r="M9648" i="1" s="1"/>
  <c r="J9648" i="1"/>
  <c r="H9648" i="1"/>
  <c r="I9648" i="1" s="1"/>
  <c r="O9647" i="1"/>
  <c r="P9647" i="1" s="1"/>
  <c r="Q9647" i="1" s="1"/>
  <c r="L9647" i="1"/>
  <c r="K9647" i="1"/>
  <c r="M9647" i="1" s="1"/>
  <c r="J9647" i="1"/>
  <c r="H9647" i="1"/>
  <c r="I9647" i="1" s="1"/>
  <c r="O9646" i="1"/>
  <c r="P9646" i="1" s="1"/>
  <c r="Q9646" i="1" s="1"/>
  <c r="L9646" i="1"/>
  <c r="K9646" i="1"/>
  <c r="M9646" i="1" s="1"/>
  <c r="J9646" i="1"/>
  <c r="H9646" i="1"/>
  <c r="I9646" i="1" s="1"/>
  <c r="O9645" i="1"/>
  <c r="P9645" i="1" s="1"/>
  <c r="Q9645" i="1" s="1"/>
  <c r="L9645" i="1"/>
  <c r="K9645" i="1"/>
  <c r="J9645" i="1"/>
  <c r="H9645" i="1"/>
  <c r="I9645" i="1" s="1"/>
  <c r="O9644" i="1"/>
  <c r="P9644" i="1" s="1"/>
  <c r="Q9644" i="1" s="1"/>
  <c r="L9644" i="1"/>
  <c r="K9644" i="1"/>
  <c r="M9644" i="1" s="1"/>
  <c r="J9644" i="1"/>
  <c r="H9644" i="1"/>
  <c r="I9644" i="1" s="1"/>
  <c r="O9643" i="1"/>
  <c r="P9643" i="1" s="1"/>
  <c r="Q9643" i="1" s="1"/>
  <c r="L9643" i="1"/>
  <c r="K9643" i="1"/>
  <c r="M9643" i="1" s="1"/>
  <c r="J9643" i="1"/>
  <c r="H9643" i="1"/>
  <c r="I9643" i="1" s="1"/>
  <c r="O9642" i="1"/>
  <c r="P9642" i="1" s="1"/>
  <c r="Q9642" i="1" s="1"/>
  <c r="L9642" i="1"/>
  <c r="K9642" i="1"/>
  <c r="M9642" i="1" s="1"/>
  <c r="J9642" i="1"/>
  <c r="H9642" i="1"/>
  <c r="I9642" i="1" s="1"/>
  <c r="O9641" i="1"/>
  <c r="P9641" i="1" s="1"/>
  <c r="Q9641" i="1" s="1"/>
  <c r="L9641" i="1"/>
  <c r="K9641" i="1"/>
  <c r="J9641" i="1"/>
  <c r="H9641" i="1"/>
  <c r="I9641" i="1" s="1"/>
  <c r="O9640" i="1"/>
  <c r="P9640" i="1" s="1"/>
  <c r="Q9640" i="1" s="1"/>
  <c r="L9640" i="1"/>
  <c r="K9640" i="1"/>
  <c r="J9640" i="1"/>
  <c r="H9640" i="1"/>
  <c r="I9640" i="1" s="1"/>
  <c r="O9639" i="1"/>
  <c r="P9639" i="1" s="1"/>
  <c r="Q9639" i="1" s="1"/>
  <c r="L9639" i="1"/>
  <c r="K9639" i="1"/>
  <c r="M9639" i="1" s="1"/>
  <c r="J9639" i="1"/>
  <c r="H9639" i="1"/>
  <c r="I9639" i="1" s="1"/>
  <c r="O9638" i="1"/>
  <c r="P9638" i="1" s="1"/>
  <c r="Q9638" i="1" s="1"/>
  <c r="L9638" i="1"/>
  <c r="K9638" i="1"/>
  <c r="M9638" i="1" s="1"/>
  <c r="J9638" i="1"/>
  <c r="H9638" i="1"/>
  <c r="I9638" i="1" s="1"/>
  <c r="O9637" i="1"/>
  <c r="P9637" i="1" s="1"/>
  <c r="Q9637" i="1" s="1"/>
  <c r="L9637" i="1"/>
  <c r="K9637" i="1"/>
  <c r="J9637" i="1"/>
  <c r="H9637" i="1"/>
  <c r="I9637" i="1" s="1"/>
  <c r="O9636" i="1"/>
  <c r="P9636" i="1" s="1"/>
  <c r="Q9636" i="1" s="1"/>
  <c r="L9636" i="1"/>
  <c r="K9636" i="1"/>
  <c r="J9636" i="1"/>
  <c r="H9636" i="1"/>
  <c r="I9636" i="1" s="1"/>
  <c r="O9635" i="1"/>
  <c r="P9635" i="1" s="1"/>
  <c r="Q9635" i="1" s="1"/>
  <c r="L9635" i="1"/>
  <c r="K9635" i="1"/>
  <c r="M9635" i="1" s="1"/>
  <c r="J9635" i="1"/>
  <c r="H9635" i="1"/>
  <c r="I9635" i="1" s="1"/>
  <c r="O9634" i="1"/>
  <c r="P9634" i="1" s="1"/>
  <c r="Q9634" i="1" s="1"/>
  <c r="L9634" i="1"/>
  <c r="K9634" i="1"/>
  <c r="M9634" i="1" s="1"/>
  <c r="J9634" i="1"/>
  <c r="H9634" i="1"/>
  <c r="I9634" i="1" s="1"/>
  <c r="S9633" i="1"/>
  <c r="O9633" i="1"/>
  <c r="P9633" i="1" s="1"/>
  <c r="Q9633" i="1" s="1"/>
  <c r="L9633" i="1"/>
  <c r="K9633" i="1"/>
  <c r="J9633" i="1"/>
  <c r="H9633" i="1"/>
  <c r="I9633" i="1" s="1"/>
  <c r="O9632" i="1"/>
  <c r="P9632" i="1" s="1"/>
  <c r="Q9632" i="1" s="1"/>
  <c r="L9632" i="1"/>
  <c r="K9632" i="1"/>
  <c r="M9632" i="1" s="1"/>
  <c r="J9632" i="1"/>
  <c r="H9632" i="1"/>
  <c r="I9632" i="1" s="1"/>
  <c r="O9631" i="1"/>
  <c r="P9631" i="1" s="1"/>
  <c r="Q9631" i="1" s="1"/>
  <c r="L9631" i="1"/>
  <c r="K9631" i="1"/>
  <c r="M9631" i="1" s="1"/>
  <c r="J9631" i="1"/>
  <c r="H9631" i="1"/>
  <c r="I9631" i="1" s="1"/>
  <c r="O9630" i="1"/>
  <c r="P9630" i="1" s="1"/>
  <c r="Q9630" i="1" s="1"/>
  <c r="L9630" i="1"/>
  <c r="K9630" i="1"/>
  <c r="M9630" i="1" s="1"/>
  <c r="J9630" i="1"/>
  <c r="H9630" i="1"/>
  <c r="I9630" i="1" s="1"/>
  <c r="O9629" i="1"/>
  <c r="P9629" i="1" s="1"/>
  <c r="Q9629" i="1" s="1"/>
  <c r="L9629" i="1"/>
  <c r="K9629" i="1"/>
  <c r="M9629" i="1" s="1"/>
  <c r="J9629" i="1"/>
  <c r="H9629" i="1"/>
  <c r="I9629" i="1" s="1"/>
  <c r="O9628" i="1"/>
  <c r="P9628" i="1" s="1"/>
  <c r="Q9628" i="1" s="1"/>
  <c r="L9628" i="1"/>
  <c r="K9628" i="1"/>
  <c r="M9628" i="1" s="1"/>
  <c r="J9628" i="1"/>
  <c r="H9628" i="1"/>
  <c r="I9628" i="1" s="1"/>
  <c r="O9627" i="1"/>
  <c r="P9627" i="1" s="1"/>
  <c r="Q9627" i="1" s="1"/>
  <c r="L9627" i="1"/>
  <c r="K9627" i="1"/>
  <c r="J9627" i="1"/>
  <c r="H9627" i="1"/>
  <c r="I9627" i="1" s="1"/>
  <c r="O9626" i="1"/>
  <c r="P9626" i="1" s="1"/>
  <c r="Q9626" i="1" s="1"/>
  <c r="L9626" i="1"/>
  <c r="K9626" i="1"/>
  <c r="J9626" i="1"/>
  <c r="H9626" i="1"/>
  <c r="I9626" i="1" s="1"/>
  <c r="O9625" i="1"/>
  <c r="P9625" i="1" s="1"/>
  <c r="Q9625" i="1" s="1"/>
  <c r="L9625" i="1"/>
  <c r="K9625" i="1"/>
  <c r="M9625" i="1" s="1"/>
  <c r="J9625" i="1"/>
  <c r="H9625" i="1"/>
  <c r="I9625" i="1" s="1"/>
  <c r="O9624" i="1"/>
  <c r="P9624" i="1" s="1"/>
  <c r="Q9624" i="1" s="1"/>
  <c r="L9624" i="1"/>
  <c r="K9624" i="1"/>
  <c r="J9624" i="1"/>
  <c r="H9624" i="1"/>
  <c r="I9624" i="1" s="1"/>
  <c r="O9623" i="1"/>
  <c r="P9623" i="1" s="1"/>
  <c r="Q9623" i="1" s="1"/>
  <c r="L9623" i="1"/>
  <c r="K9623" i="1"/>
  <c r="M9623" i="1" s="1"/>
  <c r="J9623" i="1"/>
  <c r="H9623" i="1"/>
  <c r="I9623" i="1" s="1"/>
  <c r="O9622" i="1"/>
  <c r="P9622" i="1" s="1"/>
  <c r="Q9622" i="1" s="1"/>
  <c r="L9622" i="1"/>
  <c r="K9622" i="1"/>
  <c r="M9622" i="1" s="1"/>
  <c r="J9622" i="1"/>
  <c r="H9622" i="1"/>
  <c r="I9622" i="1" s="1"/>
  <c r="O9621" i="1"/>
  <c r="P9621" i="1" s="1"/>
  <c r="Q9621" i="1" s="1"/>
  <c r="L9621" i="1"/>
  <c r="K9621" i="1"/>
  <c r="J9621" i="1"/>
  <c r="H9621" i="1"/>
  <c r="I9621" i="1" s="1"/>
  <c r="S9620" i="1"/>
  <c r="O9620" i="1"/>
  <c r="P9620" i="1" s="1"/>
  <c r="Q9620" i="1" s="1"/>
  <c r="L9620" i="1"/>
  <c r="K9620" i="1"/>
  <c r="M9620" i="1" s="1"/>
  <c r="J9620" i="1"/>
  <c r="H9620" i="1"/>
  <c r="I9620" i="1" s="1"/>
  <c r="O9619" i="1"/>
  <c r="P9619" i="1" s="1"/>
  <c r="Q9619" i="1" s="1"/>
  <c r="L9619" i="1"/>
  <c r="K9619" i="1"/>
  <c r="M9619" i="1" s="1"/>
  <c r="J9619" i="1"/>
  <c r="H9619" i="1"/>
  <c r="I9619" i="1" s="1"/>
  <c r="O9618" i="1"/>
  <c r="P9618" i="1" s="1"/>
  <c r="Q9618" i="1" s="1"/>
  <c r="L9618" i="1"/>
  <c r="K9618" i="1"/>
  <c r="J9618" i="1"/>
  <c r="H9618" i="1"/>
  <c r="I9618" i="1" s="1"/>
  <c r="O9617" i="1"/>
  <c r="P9617" i="1" s="1"/>
  <c r="Q9617" i="1" s="1"/>
  <c r="L9617" i="1"/>
  <c r="K9617" i="1"/>
  <c r="M9617" i="1" s="1"/>
  <c r="J9617" i="1"/>
  <c r="H9617" i="1"/>
  <c r="I9617" i="1" s="1"/>
  <c r="O9616" i="1"/>
  <c r="P9616" i="1" s="1"/>
  <c r="Q9616" i="1" s="1"/>
  <c r="L9616" i="1"/>
  <c r="K9616" i="1"/>
  <c r="J9616" i="1"/>
  <c r="H9616" i="1"/>
  <c r="I9616" i="1" s="1"/>
  <c r="O9615" i="1"/>
  <c r="P9615" i="1" s="1"/>
  <c r="Q9615" i="1" s="1"/>
  <c r="L9615" i="1"/>
  <c r="K9615" i="1"/>
  <c r="M9615" i="1" s="1"/>
  <c r="J9615" i="1"/>
  <c r="H9615" i="1"/>
  <c r="I9615" i="1" s="1"/>
  <c r="O9614" i="1"/>
  <c r="P9614" i="1" s="1"/>
  <c r="Q9614" i="1" s="1"/>
  <c r="L9614" i="1"/>
  <c r="K9614" i="1"/>
  <c r="M9614" i="1" s="1"/>
  <c r="J9614" i="1"/>
  <c r="H9614" i="1"/>
  <c r="I9614" i="1" s="1"/>
  <c r="O9613" i="1"/>
  <c r="P9613" i="1" s="1"/>
  <c r="Q9613" i="1" s="1"/>
  <c r="L9613" i="1"/>
  <c r="K9613" i="1"/>
  <c r="J9613" i="1"/>
  <c r="H9613" i="1"/>
  <c r="I9613" i="1" s="1"/>
  <c r="O9612" i="1"/>
  <c r="P9612" i="1" s="1"/>
  <c r="Q9612" i="1" s="1"/>
  <c r="L9612" i="1"/>
  <c r="K9612" i="1"/>
  <c r="M9612" i="1" s="1"/>
  <c r="J9612" i="1"/>
  <c r="H9612" i="1"/>
  <c r="I9612" i="1" s="1"/>
  <c r="O9611" i="1"/>
  <c r="P9611" i="1" s="1"/>
  <c r="Q9611" i="1" s="1"/>
  <c r="L9611" i="1"/>
  <c r="K9611" i="1"/>
  <c r="M9611" i="1" s="1"/>
  <c r="J9611" i="1"/>
  <c r="H9611" i="1"/>
  <c r="I9611" i="1" s="1"/>
  <c r="O9610" i="1"/>
  <c r="P9610" i="1" s="1"/>
  <c r="Q9610" i="1" s="1"/>
  <c r="L9610" i="1"/>
  <c r="K9610" i="1"/>
  <c r="M9610" i="1" s="1"/>
  <c r="J9610" i="1"/>
  <c r="H9610" i="1"/>
  <c r="I9610" i="1" s="1"/>
  <c r="S9609" i="1"/>
  <c r="O9609" i="1"/>
  <c r="P9609" i="1" s="1"/>
  <c r="Q9609" i="1" s="1"/>
  <c r="L9609" i="1"/>
  <c r="K9609" i="1"/>
  <c r="M9609" i="1" s="1"/>
  <c r="J9609" i="1"/>
  <c r="H9609" i="1"/>
  <c r="I9609" i="1" s="1"/>
  <c r="O9608" i="1"/>
  <c r="P9608" i="1" s="1"/>
  <c r="Q9608" i="1" s="1"/>
  <c r="L9608" i="1"/>
  <c r="K9608" i="1"/>
  <c r="M9608" i="1" s="1"/>
  <c r="J9608" i="1"/>
  <c r="H9608" i="1"/>
  <c r="I9608" i="1" s="1"/>
  <c r="O9607" i="1"/>
  <c r="P9607" i="1" s="1"/>
  <c r="Q9607" i="1" s="1"/>
  <c r="L9607" i="1"/>
  <c r="K9607" i="1"/>
  <c r="M9607" i="1" s="1"/>
  <c r="J9607" i="1"/>
  <c r="H9607" i="1"/>
  <c r="I9607" i="1" s="1"/>
  <c r="O9606" i="1"/>
  <c r="P9606" i="1" s="1"/>
  <c r="Q9606" i="1" s="1"/>
  <c r="L9606" i="1"/>
  <c r="K9606" i="1"/>
  <c r="M9606" i="1" s="1"/>
  <c r="J9606" i="1"/>
  <c r="H9606" i="1"/>
  <c r="I9606" i="1" s="1"/>
  <c r="O9605" i="1"/>
  <c r="P9605" i="1" s="1"/>
  <c r="Q9605" i="1" s="1"/>
  <c r="L9605" i="1"/>
  <c r="K9605" i="1"/>
  <c r="M9605" i="1" s="1"/>
  <c r="J9605" i="1"/>
  <c r="H9605" i="1"/>
  <c r="I9605" i="1" s="1"/>
  <c r="O9604" i="1"/>
  <c r="P9604" i="1" s="1"/>
  <c r="Q9604" i="1" s="1"/>
  <c r="L9604" i="1"/>
  <c r="K9604" i="1"/>
  <c r="J9604" i="1"/>
  <c r="H9604" i="1"/>
  <c r="I9604" i="1" s="1"/>
  <c r="O9603" i="1"/>
  <c r="P9603" i="1" s="1"/>
  <c r="Q9603" i="1" s="1"/>
  <c r="L9603" i="1"/>
  <c r="K9603" i="1"/>
  <c r="M9603" i="1" s="1"/>
  <c r="J9603" i="1"/>
  <c r="H9603" i="1"/>
  <c r="I9603" i="1" s="1"/>
  <c r="O9602" i="1"/>
  <c r="P9602" i="1" s="1"/>
  <c r="Q9602" i="1" s="1"/>
  <c r="L9602" i="1"/>
  <c r="K9602" i="1"/>
  <c r="M9602" i="1" s="1"/>
  <c r="J9602" i="1"/>
  <c r="H9602" i="1"/>
  <c r="I9602" i="1" s="1"/>
  <c r="O9601" i="1"/>
  <c r="P9601" i="1" s="1"/>
  <c r="Q9601" i="1" s="1"/>
  <c r="L9601" i="1"/>
  <c r="K9601" i="1"/>
  <c r="M9601" i="1" s="1"/>
  <c r="J9601" i="1"/>
  <c r="H9601" i="1"/>
  <c r="I9601" i="1" s="1"/>
  <c r="O9600" i="1"/>
  <c r="P9600" i="1" s="1"/>
  <c r="Q9600" i="1" s="1"/>
  <c r="L9600" i="1"/>
  <c r="K9600" i="1"/>
  <c r="M9600" i="1" s="1"/>
  <c r="J9600" i="1"/>
  <c r="H9600" i="1"/>
  <c r="I9600" i="1" s="1"/>
  <c r="O9599" i="1"/>
  <c r="P9599" i="1" s="1"/>
  <c r="Q9599" i="1" s="1"/>
  <c r="L9599" i="1"/>
  <c r="K9599" i="1"/>
  <c r="M9599" i="1" s="1"/>
  <c r="J9599" i="1"/>
  <c r="H9599" i="1"/>
  <c r="I9599" i="1" s="1"/>
  <c r="O9598" i="1"/>
  <c r="P9598" i="1" s="1"/>
  <c r="Q9598" i="1" s="1"/>
  <c r="L9598" i="1"/>
  <c r="K9598" i="1"/>
  <c r="M9598" i="1" s="1"/>
  <c r="J9598" i="1"/>
  <c r="H9598" i="1"/>
  <c r="I9598" i="1" s="1"/>
  <c r="O9597" i="1"/>
  <c r="P9597" i="1" s="1"/>
  <c r="Q9597" i="1" s="1"/>
  <c r="L9597" i="1"/>
  <c r="K9597" i="1"/>
  <c r="M9597" i="1" s="1"/>
  <c r="J9597" i="1"/>
  <c r="H9597" i="1"/>
  <c r="I9597" i="1" s="1"/>
  <c r="O9596" i="1"/>
  <c r="P9596" i="1" s="1"/>
  <c r="Q9596" i="1" s="1"/>
  <c r="L9596" i="1"/>
  <c r="K9596" i="1"/>
  <c r="J9596" i="1"/>
  <c r="H9596" i="1"/>
  <c r="I9596" i="1" s="1"/>
  <c r="O9595" i="1"/>
  <c r="P9595" i="1" s="1"/>
  <c r="Q9595" i="1" s="1"/>
  <c r="L9595" i="1"/>
  <c r="K9595" i="1"/>
  <c r="J9595" i="1"/>
  <c r="H9595" i="1"/>
  <c r="I9595" i="1" s="1"/>
  <c r="O9594" i="1"/>
  <c r="P9594" i="1" s="1"/>
  <c r="Q9594" i="1" s="1"/>
  <c r="L9594" i="1"/>
  <c r="K9594" i="1"/>
  <c r="M9594" i="1" s="1"/>
  <c r="J9594" i="1"/>
  <c r="H9594" i="1"/>
  <c r="I9594" i="1" s="1"/>
  <c r="O9593" i="1"/>
  <c r="P9593" i="1" s="1"/>
  <c r="Q9593" i="1" s="1"/>
  <c r="L9593" i="1"/>
  <c r="K9593" i="1"/>
  <c r="J9593" i="1"/>
  <c r="H9593" i="1"/>
  <c r="I9593" i="1" s="1"/>
  <c r="O9592" i="1"/>
  <c r="P9592" i="1" s="1"/>
  <c r="Q9592" i="1" s="1"/>
  <c r="L9592" i="1"/>
  <c r="K9592" i="1"/>
  <c r="M9592" i="1" s="1"/>
  <c r="J9592" i="1"/>
  <c r="H9592" i="1"/>
  <c r="I9592" i="1" s="1"/>
  <c r="O9591" i="1"/>
  <c r="P9591" i="1" s="1"/>
  <c r="Q9591" i="1" s="1"/>
  <c r="L9591" i="1"/>
  <c r="K9591" i="1"/>
  <c r="M9591" i="1" s="1"/>
  <c r="J9591" i="1"/>
  <c r="H9591" i="1"/>
  <c r="I9591" i="1" s="1"/>
  <c r="S9590" i="1"/>
  <c r="O9590" i="1"/>
  <c r="P9590" i="1" s="1"/>
  <c r="Q9590" i="1" s="1"/>
  <c r="L9590" i="1"/>
  <c r="K9590" i="1"/>
  <c r="J9590" i="1"/>
  <c r="H9590" i="1"/>
  <c r="I9590" i="1" s="1"/>
  <c r="O9589" i="1"/>
  <c r="P9589" i="1" s="1"/>
  <c r="Q9589" i="1" s="1"/>
  <c r="L9589" i="1"/>
  <c r="K9589" i="1"/>
  <c r="M9589" i="1" s="1"/>
  <c r="J9589" i="1"/>
  <c r="H9589" i="1"/>
  <c r="I9589" i="1" s="1"/>
  <c r="O9588" i="1"/>
  <c r="P9588" i="1" s="1"/>
  <c r="Q9588" i="1" s="1"/>
  <c r="L9588" i="1"/>
  <c r="K9588" i="1"/>
  <c r="J9588" i="1"/>
  <c r="H9588" i="1"/>
  <c r="I9588" i="1" s="1"/>
  <c r="O9587" i="1"/>
  <c r="P9587" i="1" s="1"/>
  <c r="Q9587" i="1" s="1"/>
  <c r="L9587" i="1"/>
  <c r="K9587" i="1"/>
  <c r="M9587" i="1" s="1"/>
  <c r="J9587" i="1"/>
  <c r="H9587" i="1"/>
  <c r="I9587" i="1" s="1"/>
  <c r="O9586" i="1"/>
  <c r="P9586" i="1" s="1"/>
  <c r="Q9586" i="1" s="1"/>
  <c r="L9586" i="1"/>
  <c r="K9586" i="1"/>
  <c r="M9586" i="1" s="1"/>
  <c r="J9586" i="1"/>
  <c r="H9586" i="1"/>
  <c r="I9586" i="1" s="1"/>
  <c r="O9585" i="1"/>
  <c r="P9585" i="1" s="1"/>
  <c r="Q9585" i="1" s="1"/>
  <c r="L9585" i="1"/>
  <c r="K9585" i="1"/>
  <c r="M9585" i="1" s="1"/>
  <c r="J9585" i="1"/>
  <c r="H9585" i="1"/>
  <c r="I9585" i="1" s="1"/>
  <c r="O9584" i="1"/>
  <c r="P9584" i="1" s="1"/>
  <c r="Q9584" i="1" s="1"/>
  <c r="L9584" i="1"/>
  <c r="K9584" i="1"/>
  <c r="M9584" i="1" s="1"/>
  <c r="J9584" i="1"/>
  <c r="H9584" i="1"/>
  <c r="I9584" i="1" s="1"/>
  <c r="O9583" i="1"/>
  <c r="P9583" i="1" s="1"/>
  <c r="Q9583" i="1" s="1"/>
  <c r="L9583" i="1"/>
  <c r="K9583" i="1"/>
  <c r="M9583" i="1" s="1"/>
  <c r="J9583" i="1"/>
  <c r="H9583" i="1"/>
  <c r="I9583" i="1" s="1"/>
  <c r="O9582" i="1"/>
  <c r="P9582" i="1" s="1"/>
  <c r="Q9582" i="1" s="1"/>
  <c r="L9582" i="1"/>
  <c r="K9582" i="1"/>
  <c r="M9582" i="1" s="1"/>
  <c r="J9582" i="1"/>
  <c r="H9582" i="1"/>
  <c r="I9582" i="1" s="1"/>
  <c r="S9581" i="1"/>
  <c r="O9581" i="1"/>
  <c r="P9581" i="1" s="1"/>
  <c r="Q9581" i="1" s="1"/>
  <c r="L9581" i="1"/>
  <c r="K9581" i="1"/>
  <c r="M9581" i="1" s="1"/>
  <c r="J9581" i="1"/>
  <c r="H9581" i="1"/>
  <c r="I9581" i="1" s="1"/>
  <c r="O9580" i="1"/>
  <c r="P9580" i="1" s="1"/>
  <c r="Q9580" i="1" s="1"/>
  <c r="L9580" i="1"/>
  <c r="K9580" i="1"/>
  <c r="J9580" i="1"/>
  <c r="H9580" i="1"/>
  <c r="I9580" i="1" s="1"/>
  <c r="O9579" i="1"/>
  <c r="P9579" i="1" s="1"/>
  <c r="Q9579" i="1" s="1"/>
  <c r="L9579" i="1"/>
  <c r="K9579" i="1"/>
  <c r="J9579" i="1"/>
  <c r="H9579" i="1"/>
  <c r="I9579" i="1" s="1"/>
  <c r="O9578" i="1"/>
  <c r="P9578" i="1" s="1"/>
  <c r="Q9578" i="1" s="1"/>
  <c r="L9578" i="1"/>
  <c r="K9578" i="1"/>
  <c r="M9578" i="1" s="1"/>
  <c r="J9578" i="1"/>
  <c r="H9578" i="1"/>
  <c r="I9578" i="1" s="1"/>
  <c r="O9577" i="1"/>
  <c r="P9577" i="1" s="1"/>
  <c r="Q9577" i="1" s="1"/>
  <c r="L9577" i="1"/>
  <c r="K9577" i="1"/>
  <c r="J9577" i="1"/>
  <c r="H9577" i="1"/>
  <c r="I9577" i="1" s="1"/>
  <c r="O9576" i="1"/>
  <c r="P9576" i="1" s="1"/>
  <c r="Q9576" i="1" s="1"/>
  <c r="L9576" i="1"/>
  <c r="K9576" i="1"/>
  <c r="M9576" i="1" s="1"/>
  <c r="J9576" i="1"/>
  <c r="H9576" i="1"/>
  <c r="I9576" i="1" s="1"/>
  <c r="O9575" i="1"/>
  <c r="P9575" i="1" s="1"/>
  <c r="Q9575" i="1" s="1"/>
  <c r="L9575" i="1"/>
  <c r="K9575" i="1"/>
  <c r="M9575" i="1" s="1"/>
  <c r="J9575" i="1"/>
  <c r="H9575" i="1"/>
  <c r="I9575" i="1" s="1"/>
  <c r="O9574" i="1"/>
  <c r="P9574" i="1" s="1"/>
  <c r="Q9574" i="1" s="1"/>
  <c r="L9574" i="1"/>
  <c r="K9574" i="1"/>
  <c r="J9574" i="1"/>
  <c r="H9574" i="1"/>
  <c r="I9574" i="1" s="1"/>
  <c r="O9573" i="1"/>
  <c r="P9573" i="1" s="1"/>
  <c r="Q9573" i="1" s="1"/>
  <c r="L9573" i="1"/>
  <c r="K9573" i="1"/>
  <c r="M9573" i="1" s="1"/>
  <c r="J9573" i="1"/>
  <c r="H9573" i="1"/>
  <c r="I9573" i="1" s="1"/>
  <c r="O9572" i="1"/>
  <c r="P9572" i="1" s="1"/>
  <c r="Q9572" i="1" s="1"/>
  <c r="L9572" i="1"/>
  <c r="K9572" i="1"/>
  <c r="M9572" i="1" s="1"/>
  <c r="J9572" i="1"/>
  <c r="H9572" i="1"/>
  <c r="I9572" i="1" s="1"/>
  <c r="O9571" i="1"/>
  <c r="P9571" i="1" s="1"/>
  <c r="Q9571" i="1" s="1"/>
  <c r="L9571" i="1"/>
  <c r="K9571" i="1"/>
  <c r="M9571" i="1" s="1"/>
  <c r="J9571" i="1"/>
  <c r="H9571" i="1"/>
  <c r="I9571" i="1" s="1"/>
  <c r="S9570" i="1"/>
  <c r="O9570" i="1"/>
  <c r="P9570" i="1" s="1"/>
  <c r="Q9570" i="1" s="1"/>
  <c r="L9570" i="1"/>
  <c r="K9570" i="1"/>
  <c r="M9570" i="1" s="1"/>
  <c r="J9570" i="1"/>
  <c r="H9570" i="1"/>
  <c r="I9570" i="1" s="1"/>
  <c r="O9569" i="1"/>
  <c r="P9569" i="1" s="1"/>
  <c r="Q9569" i="1" s="1"/>
  <c r="L9569" i="1"/>
  <c r="K9569" i="1"/>
  <c r="M9569" i="1" s="1"/>
  <c r="J9569" i="1"/>
  <c r="H9569" i="1"/>
  <c r="I9569" i="1" s="1"/>
  <c r="O9568" i="1"/>
  <c r="P9568" i="1" s="1"/>
  <c r="Q9568" i="1" s="1"/>
  <c r="L9568" i="1"/>
  <c r="K9568" i="1"/>
  <c r="M9568" i="1" s="1"/>
  <c r="J9568" i="1"/>
  <c r="H9568" i="1"/>
  <c r="I9568" i="1" s="1"/>
  <c r="O9567" i="1"/>
  <c r="P9567" i="1" s="1"/>
  <c r="Q9567" i="1" s="1"/>
  <c r="L9567" i="1"/>
  <c r="K9567" i="1"/>
  <c r="M9567" i="1" s="1"/>
  <c r="J9567" i="1"/>
  <c r="H9567" i="1"/>
  <c r="I9567" i="1" s="1"/>
  <c r="O9566" i="1"/>
  <c r="P9566" i="1" s="1"/>
  <c r="Q9566" i="1" s="1"/>
  <c r="L9566" i="1"/>
  <c r="K9566" i="1"/>
  <c r="M9566" i="1" s="1"/>
  <c r="J9566" i="1"/>
  <c r="H9566" i="1"/>
  <c r="I9566" i="1" s="1"/>
  <c r="O9565" i="1"/>
  <c r="P9565" i="1" s="1"/>
  <c r="Q9565" i="1" s="1"/>
  <c r="L9565" i="1"/>
  <c r="K9565" i="1"/>
  <c r="M9565" i="1" s="1"/>
  <c r="J9565" i="1"/>
  <c r="H9565" i="1"/>
  <c r="I9565" i="1" s="1"/>
  <c r="O9564" i="1"/>
  <c r="P9564" i="1" s="1"/>
  <c r="Q9564" i="1" s="1"/>
  <c r="L9564" i="1"/>
  <c r="K9564" i="1"/>
  <c r="J9564" i="1"/>
  <c r="H9564" i="1"/>
  <c r="I9564" i="1" s="1"/>
  <c r="O9563" i="1"/>
  <c r="P9563" i="1" s="1"/>
  <c r="Q9563" i="1" s="1"/>
  <c r="L9563" i="1"/>
  <c r="K9563" i="1"/>
  <c r="J9563" i="1"/>
  <c r="H9563" i="1"/>
  <c r="I9563" i="1" s="1"/>
  <c r="O9562" i="1"/>
  <c r="P9562" i="1" s="1"/>
  <c r="Q9562" i="1" s="1"/>
  <c r="L9562" i="1"/>
  <c r="K9562" i="1"/>
  <c r="M9562" i="1" s="1"/>
  <c r="J9562" i="1"/>
  <c r="H9562" i="1"/>
  <c r="I9562" i="1" s="1"/>
  <c r="O9561" i="1"/>
  <c r="P9561" i="1" s="1"/>
  <c r="Q9561" i="1" s="1"/>
  <c r="L9561" i="1"/>
  <c r="K9561" i="1"/>
  <c r="J9561" i="1"/>
  <c r="H9561" i="1"/>
  <c r="I9561" i="1" s="1"/>
  <c r="O9560" i="1"/>
  <c r="P9560" i="1" s="1"/>
  <c r="Q9560" i="1" s="1"/>
  <c r="L9560" i="1"/>
  <c r="K9560" i="1"/>
  <c r="M9560" i="1" s="1"/>
  <c r="J9560" i="1"/>
  <c r="H9560" i="1"/>
  <c r="I9560" i="1" s="1"/>
  <c r="O9559" i="1"/>
  <c r="P9559" i="1" s="1"/>
  <c r="Q9559" i="1" s="1"/>
  <c r="L9559" i="1"/>
  <c r="K9559" i="1"/>
  <c r="M9559" i="1" s="1"/>
  <c r="J9559" i="1"/>
  <c r="H9559" i="1"/>
  <c r="I9559" i="1" s="1"/>
  <c r="O9558" i="1"/>
  <c r="P9558" i="1" s="1"/>
  <c r="Q9558" i="1" s="1"/>
  <c r="L9558" i="1"/>
  <c r="K9558" i="1"/>
  <c r="J9558" i="1"/>
  <c r="H9558" i="1"/>
  <c r="I9558" i="1" s="1"/>
  <c r="O9557" i="1"/>
  <c r="P9557" i="1" s="1"/>
  <c r="Q9557" i="1" s="1"/>
  <c r="L9557" i="1"/>
  <c r="K9557" i="1"/>
  <c r="M9557" i="1" s="1"/>
  <c r="J9557" i="1"/>
  <c r="H9557" i="1"/>
  <c r="I9557" i="1" s="1"/>
  <c r="O9556" i="1"/>
  <c r="P9556" i="1" s="1"/>
  <c r="Q9556" i="1" s="1"/>
  <c r="L9556" i="1"/>
  <c r="K9556" i="1"/>
  <c r="M9556" i="1" s="1"/>
  <c r="J9556" i="1"/>
  <c r="H9556" i="1"/>
  <c r="I9556" i="1" s="1"/>
  <c r="O9555" i="1"/>
  <c r="P9555" i="1" s="1"/>
  <c r="Q9555" i="1" s="1"/>
  <c r="L9555" i="1"/>
  <c r="K9555" i="1"/>
  <c r="M9555" i="1" s="1"/>
  <c r="J9555" i="1"/>
  <c r="H9555" i="1"/>
  <c r="I9555" i="1" s="1"/>
  <c r="O9554" i="1"/>
  <c r="P9554" i="1" s="1"/>
  <c r="Q9554" i="1" s="1"/>
  <c r="L9554" i="1"/>
  <c r="K9554" i="1"/>
  <c r="J9554" i="1"/>
  <c r="H9554" i="1"/>
  <c r="I9554" i="1" s="1"/>
  <c r="O9553" i="1"/>
  <c r="P9553" i="1" s="1"/>
  <c r="Q9553" i="1" s="1"/>
  <c r="L9553" i="1"/>
  <c r="K9553" i="1"/>
  <c r="M9553" i="1" s="1"/>
  <c r="J9553" i="1"/>
  <c r="H9553" i="1"/>
  <c r="I9553" i="1" s="1"/>
  <c r="O9552" i="1"/>
  <c r="P9552" i="1" s="1"/>
  <c r="Q9552" i="1" s="1"/>
  <c r="L9552" i="1"/>
  <c r="K9552" i="1"/>
  <c r="M9552" i="1" s="1"/>
  <c r="J9552" i="1"/>
  <c r="H9552" i="1"/>
  <c r="I9552" i="1" s="1"/>
  <c r="S9551" i="1"/>
  <c r="O9551" i="1"/>
  <c r="P9551" i="1" s="1"/>
  <c r="Q9551" i="1" s="1"/>
  <c r="L9551" i="1"/>
  <c r="K9551" i="1"/>
  <c r="M9551" i="1" s="1"/>
  <c r="J9551" i="1"/>
  <c r="H9551" i="1"/>
  <c r="I9551" i="1" s="1"/>
  <c r="O9550" i="1"/>
  <c r="P9550" i="1" s="1"/>
  <c r="Q9550" i="1" s="1"/>
  <c r="L9550" i="1"/>
  <c r="K9550" i="1"/>
  <c r="M9550" i="1" s="1"/>
  <c r="J9550" i="1"/>
  <c r="H9550" i="1"/>
  <c r="I9550" i="1" s="1"/>
  <c r="O9549" i="1"/>
  <c r="P9549" i="1" s="1"/>
  <c r="Q9549" i="1" s="1"/>
  <c r="L9549" i="1"/>
  <c r="K9549" i="1"/>
  <c r="M9549" i="1" s="1"/>
  <c r="J9549" i="1"/>
  <c r="H9549" i="1"/>
  <c r="I9549" i="1" s="1"/>
  <c r="O9548" i="1"/>
  <c r="P9548" i="1" s="1"/>
  <c r="Q9548" i="1" s="1"/>
  <c r="L9548" i="1"/>
  <c r="K9548" i="1"/>
  <c r="J9548" i="1"/>
  <c r="H9548" i="1"/>
  <c r="I9548" i="1" s="1"/>
  <c r="O9547" i="1"/>
  <c r="P9547" i="1" s="1"/>
  <c r="Q9547" i="1" s="1"/>
  <c r="L9547" i="1"/>
  <c r="K9547" i="1"/>
  <c r="J9547" i="1"/>
  <c r="H9547" i="1"/>
  <c r="I9547" i="1" s="1"/>
  <c r="O9546" i="1"/>
  <c r="P9546" i="1" s="1"/>
  <c r="Q9546" i="1" s="1"/>
  <c r="L9546" i="1"/>
  <c r="K9546" i="1"/>
  <c r="M9546" i="1" s="1"/>
  <c r="J9546" i="1"/>
  <c r="H9546" i="1"/>
  <c r="I9546" i="1" s="1"/>
  <c r="O9545" i="1"/>
  <c r="P9545" i="1" s="1"/>
  <c r="Q9545" i="1" s="1"/>
  <c r="L9545" i="1"/>
  <c r="K9545" i="1"/>
  <c r="J9545" i="1"/>
  <c r="H9545" i="1"/>
  <c r="I9545" i="1" s="1"/>
  <c r="O9544" i="1"/>
  <c r="P9544" i="1" s="1"/>
  <c r="Q9544" i="1" s="1"/>
  <c r="L9544" i="1"/>
  <c r="K9544" i="1"/>
  <c r="M9544" i="1" s="1"/>
  <c r="J9544" i="1"/>
  <c r="H9544" i="1"/>
  <c r="I9544" i="1" s="1"/>
  <c r="O9543" i="1"/>
  <c r="P9543" i="1" s="1"/>
  <c r="Q9543" i="1" s="1"/>
  <c r="L9543" i="1"/>
  <c r="K9543" i="1"/>
  <c r="M9543" i="1" s="1"/>
  <c r="J9543" i="1"/>
  <c r="H9543" i="1"/>
  <c r="I9543" i="1" s="1"/>
  <c r="O9542" i="1"/>
  <c r="P9542" i="1" s="1"/>
  <c r="Q9542" i="1" s="1"/>
  <c r="L9542" i="1"/>
  <c r="K9542" i="1"/>
  <c r="J9542" i="1"/>
  <c r="H9542" i="1"/>
  <c r="I9542" i="1" s="1"/>
  <c r="O9541" i="1"/>
  <c r="P9541" i="1" s="1"/>
  <c r="Q9541" i="1" s="1"/>
  <c r="L9541" i="1"/>
  <c r="K9541" i="1"/>
  <c r="M9541" i="1" s="1"/>
  <c r="J9541" i="1"/>
  <c r="H9541" i="1"/>
  <c r="I9541" i="1" s="1"/>
  <c r="O9540" i="1"/>
  <c r="P9540" i="1" s="1"/>
  <c r="Q9540" i="1" s="1"/>
  <c r="L9540" i="1"/>
  <c r="K9540" i="1"/>
  <c r="M9540" i="1" s="1"/>
  <c r="J9540" i="1"/>
  <c r="H9540" i="1"/>
  <c r="I9540" i="1" s="1"/>
  <c r="O9539" i="1"/>
  <c r="P9539" i="1" s="1"/>
  <c r="Q9539" i="1" s="1"/>
  <c r="L9539" i="1"/>
  <c r="K9539" i="1"/>
  <c r="M9539" i="1" s="1"/>
  <c r="J9539" i="1"/>
  <c r="H9539" i="1"/>
  <c r="I9539" i="1" s="1"/>
  <c r="O9538" i="1"/>
  <c r="P9538" i="1" s="1"/>
  <c r="Q9538" i="1" s="1"/>
  <c r="L9538" i="1"/>
  <c r="K9538" i="1"/>
  <c r="M9538" i="1" s="1"/>
  <c r="J9538" i="1"/>
  <c r="H9538" i="1"/>
  <c r="I9538" i="1" s="1"/>
  <c r="O9537" i="1"/>
  <c r="P9537" i="1" s="1"/>
  <c r="Q9537" i="1" s="1"/>
  <c r="L9537" i="1"/>
  <c r="K9537" i="1"/>
  <c r="M9537" i="1" s="1"/>
  <c r="J9537" i="1"/>
  <c r="H9537" i="1"/>
  <c r="I9537" i="1" s="1"/>
  <c r="O9536" i="1"/>
  <c r="P9536" i="1" s="1"/>
  <c r="Q9536" i="1" s="1"/>
  <c r="L9536" i="1"/>
  <c r="K9536" i="1"/>
  <c r="M9536" i="1" s="1"/>
  <c r="J9536" i="1"/>
  <c r="H9536" i="1"/>
  <c r="I9536" i="1" s="1"/>
  <c r="O9535" i="1"/>
  <c r="P9535" i="1" s="1"/>
  <c r="Q9535" i="1" s="1"/>
  <c r="L9535" i="1"/>
  <c r="K9535" i="1"/>
  <c r="M9535" i="1" s="1"/>
  <c r="J9535" i="1"/>
  <c r="H9535" i="1"/>
  <c r="I9535" i="1" s="1"/>
  <c r="O9534" i="1"/>
  <c r="P9534" i="1" s="1"/>
  <c r="Q9534" i="1" s="1"/>
  <c r="L9534" i="1"/>
  <c r="K9534" i="1"/>
  <c r="M9534" i="1" s="1"/>
  <c r="J9534" i="1"/>
  <c r="H9534" i="1"/>
  <c r="I9534" i="1" s="1"/>
  <c r="O9533" i="1"/>
  <c r="P9533" i="1" s="1"/>
  <c r="Q9533" i="1" s="1"/>
  <c r="L9533" i="1"/>
  <c r="K9533" i="1"/>
  <c r="M9533" i="1" s="1"/>
  <c r="J9533" i="1"/>
  <c r="H9533" i="1"/>
  <c r="I9533" i="1" s="1"/>
  <c r="O9532" i="1"/>
  <c r="P9532" i="1" s="1"/>
  <c r="Q9532" i="1" s="1"/>
  <c r="L9532" i="1"/>
  <c r="K9532" i="1"/>
  <c r="J9532" i="1"/>
  <c r="H9532" i="1"/>
  <c r="I9532" i="1" s="1"/>
  <c r="O9531" i="1"/>
  <c r="P9531" i="1" s="1"/>
  <c r="Q9531" i="1" s="1"/>
  <c r="L9531" i="1"/>
  <c r="K9531" i="1"/>
  <c r="J9531" i="1"/>
  <c r="H9531" i="1"/>
  <c r="I9531" i="1" s="1"/>
  <c r="O9530" i="1"/>
  <c r="P9530" i="1" s="1"/>
  <c r="Q9530" i="1" s="1"/>
  <c r="L9530" i="1"/>
  <c r="K9530" i="1"/>
  <c r="M9530" i="1" s="1"/>
  <c r="J9530" i="1"/>
  <c r="H9530" i="1"/>
  <c r="I9530" i="1" s="1"/>
  <c r="O9529" i="1"/>
  <c r="P9529" i="1" s="1"/>
  <c r="Q9529" i="1" s="1"/>
  <c r="L9529" i="1"/>
  <c r="K9529" i="1"/>
  <c r="J9529" i="1"/>
  <c r="H9529" i="1"/>
  <c r="I9529" i="1" s="1"/>
  <c r="O9528" i="1"/>
  <c r="P9528" i="1" s="1"/>
  <c r="Q9528" i="1" s="1"/>
  <c r="L9528" i="1"/>
  <c r="K9528" i="1"/>
  <c r="M9528" i="1" s="1"/>
  <c r="J9528" i="1"/>
  <c r="H9528" i="1"/>
  <c r="I9528" i="1" s="1"/>
  <c r="O9527" i="1"/>
  <c r="P9527" i="1" s="1"/>
  <c r="Q9527" i="1" s="1"/>
  <c r="L9527" i="1"/>
  <c r="K9527" i="1"/>
  <c r="M9527" i="1" s="1"/>
  <c r="J9527" i="1"/>
  <c r="H9527" i="1"/>
  <c r="I9527" i="1" s="1"/>
  <c r="O9526" i="1"/>
  <c r="P9526" i="1" s="1"/>
  <c r="Q9526" i="1" s="1"/>
  <c r="L9526" i="1"/>
  <c r="K9526" i="1"/>
  <c r="J9526" i="1"/>
  <c r="H9526" i="1"/>
  <c r="I9526" i="1" s="1"/>
  <c r="O9525" i="1"/>
  <c r="P9525" i="1" s="1"/>
  <c r="Q9525" i="1" s="1"/>
  <c r="L9525" i="1"/>
  <c r="K9525" i="1"/>
  <c r="M9525" i="1" s="1"/>
  <c r="J9525" i="1"/>
  <c r="H9525" i="1"/>
  <c r="I9525" i="1" s="1"/>
  <c r="O9524" i="1"/>
  <c r="P9524" i="1" s="1"/>
  <c r="Q9524" i="1" s="1"/>
  <c r="L9524" i="1"/>
  <c r="K9524" i="1"/>
  <c r="M9524" i="1" s="1"/>
  <c r="J9524" i="1"/>
  <c r="H9524" i="1"/>
  <c r="I9524" i="1" s="1"/>
  <c r="O9523" i="1"/>
  <c r="P9523" i="1" s="1"/>
  <c r="Q9523" i="1" s="1"/>
  <c r="L9523" i="1"/>
  <c r="K9523" i="1"/>
  <c r="M9523" i="1" s="1"/>
  <c r="J9523" i="1"/>
  <c r="H9523" i="1"/>
  <c r="I9523" i="1" s="1"/>
  <c r="O9522" i="1"/>
  <c r="P9522" i="1" s="1"/>
  <c r="Q9522" i="1" s="1"/>
  <c r="L9522" i="1"/>
  <c r="K9522" i="1"/>
  <c r="M9522" i="1" s="1"/>
  <c r="J9522" i="1"/>
  <c r="H9522" i="1"/>
  <c r="I9522" i="1" s="1"/>
  <c r="O9521" i="1"/>
  <c r="P9521" i="1" s="1"/>
  <c r="Q9521" i="1" s="1"/>
  <c r="L9521" i="1"/>
  <c r="K9521" i="1"/>
  <c r="M9521" i="1" s="1"/>
  <c r="J9521" i="1"/>
  <c r="H9521" i="1"/>
  <c r="I9521" i="1" s="1"/>
  <c r="O9520" i="1"/>
  <c r="P9520" i="1" s="1"/>
  <c r="Q9520" i="1" s="1"/>
  <c r="L9520" i="1"/>
  <c r="K9520" i="1"/>
  <c r="M9520" i="1" s="1"/>
  <c r="J9520" i="1"/>
  <c r="H9520" i="1"/>
  <c r="I9520" i="1" s="1"/>
  <c r="O9519" i="1"/>
  <c r="P9519" i="1" s="1"/>
  <c r="Q9519" i="1" s="1"/>
  <c r="L9519" i="1"/>
  <c r="K9519" i="1"/>
  <c r="M9519" i="1" s="1"/>
  <c r="J9519" i="1"/>
  <c r="H9519" i="1"/>
  <c r="I9519" i="1" s="1"/>
  <c r="O9518" i="1"/>
  <c r="P9518" i="1" s="1"/>
  <c r="Q9518" i="1" s="1"/>
  <c r="L9518" i="1"/>
  <c r="K9518" i="1"/>
  <c r="M9518" i="1" s="1"/>
  <c r="J9518" i="1"/>
  <c r="H9518" i="1"/>
  <c r="I9518" i="1" s="1"/>
  <c r="O9517" i="1"/>
  <c r="P9517" i="1" s="1"/>
  <c r="Q9517" i="1" s="1"/>
  <c r="L9517" i="1"/>
  <c r="K9517" i="1"/>
  <c r="M9517" i="1" s="1"/>
  <c r="J9517" i="1"/>
  <c r="H9517" i="1"/>
  <c r="I9517" i="1" s="1"/>
  <c r="O9516" i="1"/>
  <c r="P9516" i="1" s="1"/>
  <c r="Q9516" i="1" s="1"/>
  <c r="L9516" i="1"/>
  <c r="K9516" i="1"/>
  <c r="J9516" i="1"/>
  <c r="H9516" i="1"/>
  <c r="I9516" i="1" s="1"/>
  <c r="O9515" i="1"/>
  <c r="P9515" i="1" s="1"/>
  <c r="Q9515" i="1" s="1"/>
  <c r="L9515" i="1"/>
  <c r="K9515" i="1"/>
  <c r="M9515" i="1" s="1"/>
  <c r="J9515" i="1"/>
  <c r="H9515" i="1"/>
  <c r="I9515" i="1" s="1"/>
  <c r="O9514" i="1"/>
  <c r="P9514" i="1" s="1"/>
  <c r="Q9514" i="1" s="1"/>
  <c r="L9514" i="1"/>
  <c r="K9514" i="1"/>
  <c r="M9514" i="1" s="1"/>
  <c r="J9514" i="1"/>
  <c r="H9514" i="1"/>
  <c r="I9514" i="1" s="1"/>
  <c r="O9513" i="1"/>
  <c r="P9513" i="1" s="1"/>
  <c r="Q9513" i="1" s="1"/>
  <c r="L9513" i="1"/>
  <c r="K9513" i="1"/>
  <c r="J9513" i="1"/>
  <c r="H9513" i="1"/>
  <c r="I9513" i="1" s="1"/>
  <c r="O9512" i="1"/>
  <c r="P9512" i="1" s="1"/>
  <c r="Q9512" i="1" s="1"/>
  <c r="L9512" i="1"/>
  <c r="K9512" i="1"/>
  <c r="M9512" i="1" s="1"/>
  <c r="J9512" i="1"/>
  <c r="H9512" i="1"/>
  <c r="I9512" i="1" s="1"/>
  <c r="O9511" i="1"/>
  <c r="P9511" i="1" s="1"/>
  <c r="Q9511" i="1" s="1"/>
  <c r="L9511" i="1"/>
  <c r="K9511" i="1"/>
  <c r="M9511" i="1" s="1"/>
  <c r="J9511" i="1"/>
  <c r="H9511" i="1"/>
  <c r="I9511" i="1" s="1"/>
  <c r="O9510" i="1"/>
  <c r="P9510" i="1" s="1"/>
  <c r="Q9510" i="1" s="1"/>
  <c r="L9510" i="1"/>
  <c r="K9510" i="1"/>
  <c r="J9510" i="1"/>
  <c r="H9510" i="1"/>
  <c r="I9510" i="1" s="1"/>
  <c r="O9509" i="1"/>
  <c r="P9509" i="1" s="1"/>
  <c r="Q9509" i="1" s="1"/>
  <c r="L9509" i="1"/>
  <c r="K9509" i="1"/>
  <c r="M9509" i="1" s="1"/>
  <c r="J9509" i="1"/>
  <c r="H9509" i="1"/>
  <c r="I9509" i="1" s="1"/>
  <c r="S9508" i="1"/>
  <c r="O9508" i="1"/>
  <c r="P9508" i="1" s="1"/>
  <c r="Q9508" i="1" s="1"/>
  <c r="L9508" i="1"/>
  <c r="K9508" i="1"/>
  <c r="J9508" i="1"/>
  <c r="H9508" i="1"/>
  <c r="I9508" i="1" s="1"/>
  <c r="O9507" i="1"/>
  <c r="P9507" i="1" s="1"/>
  <c r="Q9507" i="1" s="1"/>
  <c r="L9507" i="1"/>
  <c r="K9507" i="1"/>
  <c r="M9507" i="1" s="1"/>
  <c r="J9507" i="1"/>
  <c r="H9507" i="1"/>
  <c r="I9507" i="1" s="1"/>
  <c r="S9506" i="1"/>
  <c r="O9506" i="1"/>
  <c r="P9506" i="1" s="1"/>
  <c r="Q9506" i="1" s="1"/>
  <c r="L9506" i="1"/>
  <c r="K9506" i="1"/>
  <c r="J9506" i="1"/>
  <c r="H9506" i="1"/>
  <c r="I9506" i="1" s="1"/>
  <c r="O9505" i="1"/>
  <c r="P9505" i="1" s="1"/>
  <c r="Q9505" i="1" s="1"/>
  <c r="L9505" i="1"/>
  <c r="K9505" i="1"/>
  <c r="M9505" i="1" s="1"/>
  <c r="J9505" i="1"/>
  <c r="H9505" i="1"/>
  <c r="I9505" i="1" s="1"/>
  <c r="O9504" i="1"/>
  <c r="P9504" i="1" s="1"/>
  <c r="Q9504" i="1" s="1"/>
  <c r="L9504" i="1"/>
  <c r="K9504" i="1"/>
  <c r="M9504" i="1" s="1"/>
  <c r="J9504" i="1"/>
  <c r="H9504" i="1"/>
  <c r="I9504" i="1" s="1"/>
  <c r="O9503" i="1"/>
  <c r="P9503" i="1" s="1"/>
  <c r="Q9503" i="1" s="1"/>
  <c r="L9503" i="1"/>
  <c r="K9503" i="1"/>
  <c r="J9503" i="1"/>
  <c r="H9503" i="1"/>
  <c r="I9503" i="1" s="1"/>
  <c r="O9502" i="1"/>
  <c r="P9502" i="1" s="1"/>
  <c r="Q9502" i="1" s="1"/>
  <c r="L9502" i="1"/>
  <c r="K9502" i="1"/>
  <c r="M9502" i="1" s="1"/>
  <c r="J9502" i="1"/>
  <c r="H9502" i="1"/>
  <c r="I9502" i="1" s="1"/>
  <c r="O9501" i="1"/>
  <c r="P9501" i="1" s="1"/>
  <c r="Q9501" i="1" s="1"/>
  <c r="L9501" i="1"/>
  <c r="K9501" i="1"/>
  <c r="J9501" i="1"/>
  <c r="H9501" i="1"/>
  <c r="I9501" i="1" s="1"/>
  <c r="O9500" i="1"/>
  <c r="P9500" i="1" s="1"/>
  <c r="Q9500" i="1" s="1"/>
  <c r="L9500" i="1"/>
  <c r="K9500" i="1"/>
  <c r="M9500" i="1" s="1"/>
  <c r="J9500" i="1"/>
  <c r="H9500" i="1"/>
  <c r="I9500" i="1" s="1"/>
  <c r="O9499" i="1"/>
  <c r="P9499" i="1" s="1"/>
  <c r="Q9499" i="1" s="1"/>
  <c r="L9499" i="1"/>
  <c r="K9499" i="1"/>
  <c r="M9499" i="1" s="1"/>
  <c r="J9499" i="1"/>
  <c r="H9499" i="1"/>
  <c r="I9499" i="1" s="1"/>
  <c r="O9498" i="1"/>
  <c r="P9498" i="1" s="1"/>
  <c r="Q9498" i="1" s="1"/>
  <c r="L9498" i="1"/>
  <c r="K9498" i="1"/>
  <c r="M9498" i="1" s="1"/>
  <c r="J9498" i="1"/>
  <c r="H9498" i="1"/>
  <c r="I9498" i="1" s="1"/>
  <c r="O9497" i="1"/>
  <c r="P9497" i="1" s="1"/>
  <c r="Q9497" i="1" s="1"/>
  <c r="L9497" i="1"/>
  <c r="K9497" i="1"/>
  <c r="M9497" i="1" s="1"/>
  <c r="J9497" i="1"/>
  <c r="H9497" i="1"/>
  <c r="I9497" i="1" s="1"/>
  <c r="O9496" i="1"/>
  <c r="P9496" i="1" s="1"/>
  <c r="Q9496" i="1" s="1"/>
  <c r="L9496" i="1"/>
  <c r="K9496" i="1"/>
  <c r="M9496" i="1" s="1"/>
  <c r="J9496" i="1"/>
  <c r="H9496" i="1"/>
  <c r="I9496" i="1" s="1"/>
  <c r="O9495" i="1"/>
  <c r="P9495" i="1" s="1"/>
  <c r="Q9495" i="1" s="1"/>
  <c r="L9495" i="1"/>
  <c r="K9495" i="1"/>
  <c r="M9495" i="1" s="1"/>
  <c r="J9495" i="1"/>
  <c r="H9495" i="1"/>
  <c r="I9495" i="1" s="1"/>
  <c r="O9494" i="1"/>
  <c r="P9494" i="1" s="1"/>
  <c r="Q9494" i="1" s="1"/>
  <c r="L9494" i="1"/>
  <c r="K9494" i="1"/>
  <c r="M9494" i="1" s="1"/>
  <c r="J9494" i="1"/>
  <c r="H9494" i="1"/>
  <c r="I9494" i="1" s="1"/>
  <c r="O9493" i="1"/>
  <c r="P9493" i="1" s="1"/>
  <c r="Q9493" i="1" s="1"/>
  <c r="L9493" i="1"/>
  <c r="K9493" i="1"/>
  <c r="M9493" i="1" s="1"/>
  <c r="J9493" i="1"/>
  <c r="H9493" i="1"/>
  <c r="I9493" i="1" s="1"/>
  <c r="O9492" i="1"/>
  <c r="P9492" i="1" s="1"/>
  <c r="Q9492" i="1" s="1"/>
  <c r="L9492" i="1"/>
  <c r="K9492" i="1"/>
  <c r="M9492" i="1" s="1"/>
  <c r="J9492" i="1"/>
  <c r="H9492" i="1"/>
  <c r="I9492" i="1" s="1"/>
  <c r="O9491" i="1"/>
  <c r="P9491" i="1" s="1"/>
  <c r="Q9491" i="1" s="1"/>
  <c r="L9491" i="1"/>
  <c r="K9491" i="1"/>
  <c r="M9491" i="1" s="1"/>
  <c r="J9491" i="1"/>
  <c r="H9491" i="1"/>
  <c r="I9491" i="1" s="1"/>
  <c r="O9490" i="1"/>
  <c r="P9490" i="1" s="1"/>
  <c r="Q9490" i="1" s="1"/>
  <c r="L9490" i="1"/>
  <c r="K9490" i="1"/>
  <c r="J9490" i="1"/>
  <c r="H9490" i="1"/>
  <c r="I9490" i="1" s="1"/>
  <c r="S9489" i="1"/>
  <c r="O9489" i="1"/>
  <c r="P9489" i="1" s="1"/>
  <c r="Q9489" i="1" s="1"/>
  <c r="L9489" i="1"/>
  <c r="K9489" i="1"/>
  <c r="M9489" i="1" s="1"/>
  <c r="J9489" i="1"/>
  <c r="H9489" i="1"/>
  <c r="I9489" i="1" s="1"/>
  <c r="S9488" i="1"/>
  <c r="O9488" i="1"/>
  <c r="P9488" i="1" s="1"/>
  <c r="Q9488" i="1" s="1"/>
  <c r="L9488" i="1"/>
  <c r="K9488" i="1"/>
  <c r="M9488" i="1" s="1"/>
  <c r="J9488" i="1"/>
  <c r="H9488" i="1"/>
  <c r="I9488" i="1" s="1"/>
  <c r="O9487" i="1"/>
  <c r="P9487" i="1" s="1"/>
  <c r="Q9487" i="1" s="1"/>
  <c r="L9487" i="1"/>
  <c r="K9487" i="1"/>
  <c r="J9487" i="1"/>
  <c r="H9487" i="1"/>
  <c r="I9487" i="1" s="1"/>
  <c r="S9486" i="1"/>
  <c r="O9486" i="1"/>
  <c r="P9486" i="1" s="1"/>
  <c r="Q9486" i="1" s="1"/>
  <c r="L9486" i="1"/>
  <c r="K9486" i="1"/>
  <c r="M9486" i="1" s="1"/>
  <c r="J9486" i="1"/>
  <c r="H9486" i="1"/>
  <c r="I9486" i="1" s="1"/>
  <c r="O9485" i="1"/>
  <c r="P9485" i="1" s="1"/>
  <c r="Q9485" i="1" s="1"/>
  <c r="L9485" i="1"/>
  <c r="K9485" i="1"/>
  <c r="J9485" i="1"/>
  <c r="H9485" i="1"/>
  <c r="I9485" i="1" s="1"/>
  <c r="O9484" i="1"/>
  <c r="P9484" i="1" s="1"/>
  <c r="Q9484" i="1" s="1"/>
  <c r="L9484" i="1"/>
  <c r="K9484" i="1"/>
  <c r="M9484" i="1" s="1"/>
  <c r="J9484" i="1"/>
  <c r="H9484" i="1"/>
  <c r="I9484" i="1" s="1"/>
  <c r="O9483" i="1"/>
  <c r="P9483" i="1" s="1"/>
  <c r="Q9483" i="1" s="1"/>
  <c r="L9483" i="1"/>
  <c r="K9483" i="1"/>
  <c r="M9483" i="1" s="1"/>
  <c r="J9483" i="1"/>
  <c r="H9483" i="1"/>
  <c r="I9483" i="1" s="1"/>
  <c r="O9482" i="1"/>
  <c r="P9482" i="1" s="1"/>
  <c r="Q9482" i="1" s="1"/>
  <c r="L9482" i="1"/>
  <c r="K9482" i="1"/>
  <c r="M9482" i="1" s="1"/>
  <c r="J9482" i="1"/>
  <c r="H9482" i="1"/>
  <c r="I9482" i="1" s="1"/>
  <c r="O9481" i="1"/>
  <c r="P9481" i="1" s="1"/>
  <c r="Q9481" i="1" s="1"/>
  <c r="L9481" i="1"/>
  <c r="K9481" i="1"/>
  <c r="M9481" i="1" s="1"/>
  <c r="J9481" i="1"/>
  <c r="H9481" i="1"/>
  <c r="I9481" i="1" s="1"/>
  <c r="S9480" i="1"/>
  <c r="O9480" i="1"/>
  <c r="P9480" i="1" s="1"/>
  <c r="Q9480" i="1" s="1"/>
  <c r="L9480" i="1"/>
  <c r="K9480" i="1"/>
  <c r="J9480" i="1"/>
  <c r="H9480" i="1"/>
  <c r="I9480" i="1" s="1"/>
  <c r="O9479" i="1"/>
  <c r="P9479" i="1" s="1"/>
  <c r="Q9479" i="1" s="1"/>
  <c r="L9479" i="1"/>
  <c r="K9479" i="1"/>
  <c r="M9479" i="1" s="1"/>
  <c r="J9479" i="1"/>
  <c r="H9479" i="1"/>
  <c r="I9479" i="1" s="1"/>
  <c r="O9478" i="1"/>
  <c r="P9478" i="1" s="1"/>
  <c r="Q9478" i="1" s="1"/>
  <c r="L9478" i="1"/>
  <c r="K9478" i="1"/>
  <c r="J9478" i="1"/>
  <c r="H9478" i="1"/>
  <c r="I9478" i="1" s="1"/>
  <c r="O9477" i="1"/>
  <c r="P9477" i="1" s="1"/>
  <c r="Q9477" i="1" s="1"/>
  <c r="L9477" i="1"/>
  <c r="K9477" i="1"/>
  <c r="M9477" i="1" s="1"/>
  <c r="J9477" i="1"/>
  <c r="H9477" i="1"/>
  <c r="I9477" i="1" s="1"/>
  <c r="O9476" i="1"/>
  <c r="P9476" i="1" s="1"/>
  <c r="Q9476" i="1" s="1"/>
  <c r="L9476" i="1"/>
  <c r="K9476" i="1"/>
  <c r="M9476" i="1" s="1"/>
  <c r="J9476" i="1"/>
  <c r="H9476" i="1"/>
  <c r="I9476" i="1" s="1"/>
  <c r="S9475" i="1"/>
  <c r="O9475" i="1"/>
  <c r="P9475" i="1" s="1"/>
  <c r="Q9475" i="1" s="1"/>
  <c r="L9475" i="1"/>
  <c r="K9475" i="1"/>
  <c r="M9475" i="1" s="1"/>
  <c r="J9475" i="1"/>
  <c r="H9475" i="1"/>
  <c r="I9475" i="1" s="1"/>
  <c r="O9474" i="1"/>
  <c r="P9474" i="1" s="1"/>
  <c r="Q9474" i="1" s="1"/>
  <c r="L9474" i="1"/>
  <c r="K9474" i="1"/>
  <c r="M9474" i="1" s="1"/>
  <c r="J9474" i="1"/>
  <c r="H9474" i="1"/>
  <c r="I9474" i="1" s="1"/>
  <c r="O9473" i="1"/>
  <c r="P9473" i="1" s="1"/>
  <c r="Q9473" i="1" s="1"/>
  <c r="L9473" i="1"/>
  <c r="K9473" i="1"/>
  <c r="M9473" i="1" s="1"/>
  <c r="J9473" i="1"/>
  <c r="H9473" i="1"/>
  <c r="I9473" i="1" s="1"/>
  <c r="O9472" i="1"/>
  <c r="P9472" i="1" s="1"/>
  <c r="Q9472" i="1" s="1"/>
  <c r="L9472" i="1"/>
  <c r="K9472" i="1"/>
  <c r="M9472" i="1" s="1"/>
  <c r="J9472" i="1"/>
  <c r="H9472" i="1"/>
  <c r="I9472" i="1" s="1"/>
  <c r="O9471" i="1"/>
  <c r="P9471" i="1" s="1"/>
  <c r="Q9471" i="1" s="1"/>
  <c r="L9471" i="1"/>
  <c r="K9471" i="1"/>
  <c r="J9471" i="1"/>
  <c r="H9471" i="1"/>
  <c r="I9471" i="1" s="1"/>
  <c r="S9470" i="1"/>
  <c r="O9470" i="1"/>
  <c r="P9470" i="1" s="1"/>
  <c r="Q9470" i="1" s="1"/>
  <c r="L9470" i="1"/>
  <c r="K9470" i="1"/>
  <c r="M9470" i="1" s="1"/>
  <c r="J9470" i="1"/>
  <c r="H9470" i="1"/>
  <c r="I9470" i="1" s="1"/>
  <c r="O9469" i="1"/>
  <c r="P9469" i="1" s="1"/>
  <c r="Q9469" i="1" s="1"/>
  <c r="L9469" i="1"/>
  <c r="K9469" i="1"/>
  <c r="J9469" i="1"/>
  <c r="H9469" i="1"/>
  <c r="I9469" i="1" s="1"/>
  <c r="O9468" i="1"/>
  <c r="P9468" i="1" s="1"/>
  <c r="Q9468" i="1" s="1"/>
  <c r="L9468" i="1"/>
  <c r="K9468" i="1"/>
  <c r="M9468" i="1" s="1"/>
  <c r="J9468" i="1"/>
  <c r="H9468" i="1"/>
  <c r="I9468" i="1" s="1"/>
  <c r="O9467" i="1"/>
  <c r="P9467" i="1" s="1"/>
  <c r="Q9467" i="1" s="1"/>
  <c r="L9467" i="1"/>
  <c r="K9467" i="1"/>
  <c r="M9467" i="1" s="1"/>
  <c r="J9467" i="1"/>
  <c r="H9467" i="1"/>
  <c r="I9467" i="1" s="1"/>
  <c r="O9466" i="1"/>
  <c r="P9466" i="1" s="1"/>
  <c r="Q9466" i="1" s="1"/>
  <c r="L9466" i="1"/>
  <c r="K9466" i="1"/>
  <c r="M9466" i="1" s="1"/>
  <c r="J9466" i="1"/>
  <c r="H9466" i="1"/>
  <c r="I9466" i="1" s="1"/>
  <c r="O9465" i="1"/>
  <c r="P9465" i="1" s="1"/>
  <c r="Q9465" i="1" s="1"/>
  <c r="L9465" i="1"/>
  <c r="K9465" i="1"/>
  <c r="M9465" i="1" s="1"/>
  <c r="J9465" i="1"/>
  <c r="H9465" i="1"/>
  <c r="I9465" i="1" s="1"/>
  <c r="O9464" i="1"/>
  <c r="P9464" i="1" s="1"/>
  <c r="Q9464" i="1" s="1"/>
  <c r="L9464" i="1"/>
  <c r="K9464" i="1"/>
  <c r="M9464" i="1" s="1"/>
  <c r="J9464" i="1"/>
  <c r="H9464" i="1"/>
  <c r="I9464" i="1" s="1"/>
  <c r="O9463" i="1"/>
  <c r="P9463" i="1" s="1"/>
  <c r="Q9463" i="1" s="1"/>
  <c r="L9463" i="1"/>
  <c r="K9463" i="1"/>
  <c r="M9463" i="1" s="1"/>
  <c r="J9463" i="1"/>
  <c r="H9463" i="1"/>
  <c r="I9463" i="1" s="1"/>
  <c r="O9462" i="1"/>
  <c r="P9462" i="1" s="1"/>
  <c r="Q9462" i="1" s="1"/>
  <c r="L9462" i="1"/>
  <c r="K9462" i="1"/>
  <c r="M9462" i="1" s="1"/>
  <c r="J9462" i="1"/>
  <c r="H9462" i="1"/>
  <c r="I9462" i="1" s="1"/>
  <c r="O9461" i="1"/>
  <c r="P9461" i="1" s="1"/>
  <c r="Q9461" i="1" s="1"/>
  <c r="L9461" i="1"/>
  <c r="K9461" i="1"/>
  <c r="M9461" i="1" s="1"/>
  <c r="J9461" i="1"/>
  <c r="H9461" i="1"/>
  <c r="I9461" i="1" s="1"/>
  <c r="O9460" i="1"/>
  <c r="P9460" i="1" s="1"/>
  <c r="Q9460" i="1" s="1"/>
  <c r="L9460" i="1"/>
  <c r="K9460" i="1"/>
  <c r="M9460" i="1" s="1"/>
  <c r="J9460" i="1"/>
  <c r="H9460" i="1"/>
  <c r="I9460" i="1" s="1"/>
  <c r="O9459" i="1"/>
  <c r="P9459" i="1" s="1"/>
  <c r="Q9459" i="1" s="1"/>
  <c r="L9459" i="1"/>
  <c r="K9459" i="1"/>
  <c r="J9459" i="1"/>
  <c r="H9459" i="1"/>
  <c r="I9459" i="1" s="1"/>
  <c r="O9458" i="1"/>
  <c r="P9458" i="1" s="1"/>
  <c r="Q9458" i="1" s="1"/>
  <c r="L9458" i="1"/>
  <c r="K9458" i="1"/>
  <c r="M9458" i="1" s="1"/>
  <c r="J9458" i="1"/>
  <c r="H9458" i="1"/>
  <c r="I9458" i="1" s="1"/>
  <c r="O9457" i="1"/>
  <c r="P9457" i="1" s="1"/>
  <c r="Q9457" i="1" s="1"/>
  <c r="L9457" i="1"/>
  <c r="K9457" i="1"/>
  <c r="J9457" i="1"/>
  <c r="H9457" i="1"/>
  <c r="I9457" i="1" s="1"/>
  <c r="O9456" i="1"/>
  <c r="P9456" i="1" s="1"/>
  <c r="Q9456" i="1" s="1"/>
  <c r="L9456" i="1"/>
  <c r="K9456" i="1"/>
  <c r="M9456" i="1" s="1"/>
  <c r="J9456" i="1"/>
  <c r="H9456" i="1"/>
  <c r="I9456" i="1" s="1"/>
  <c r="O9455" i="1"/>
  <c r="P9455" i="1" s="1"/>
  <c r="Q9455" i="1" s="1"/>
  <c r="L9455" i="1"/>
  <c r="K9455" i="1"/>
  <c r="M9455" i="1" s="1"/>
  <c r="J9455" i="1"/>
  <c r="H9455" i="1"/>
  <c r="I9455" i="1" s="1"/>
  <c r="O9454" i="1"/>
  <c r="P9454" i="1" s="1"/>
  <c r="Q9454" i="1" s="1"/>
  <c r="L9454" i="1"/>
  <c r="K9454" i="1"/>
  <c r="M9454" i="1" s="1"/>
  <c r="J9454" i="1"/>
  <c r="H9454" i="1"/>
  <c r="I9454" i="1" s="1"/>
  <c r="O9453" i="1"/>
  <c r="P9453" i="1" s="1"/>
  <c r="Q9453" i="1" s="1"/>
  <c r="L9453" i="1"/>
  <c r="K9453" i="1"/>
  <c r="M9453" i="1" s="1"/>
  <c r="J9453" i="1"/>
  <c r="H9453" i="1"/>
  <c r="I9453" i="1" s="1"/>
  <c r="O9452" i="1"/>
  <c r="P9452" i="1" s="1"/>
  <c r="Q9452" i="1" s="1"/>
  <c r="L9452" i="1"/>
  <c r="K9452" i="1"/>
  <c r="M9452" i="1" s="1"/>
  <c r="J9452" i="1"/>
  <c r="H9452" i="1"/>
  <c r="I9452" i="1" s="1"/>
  <c r="O9451" i="1"/>
  <c r="P9451" i="1" s="1"/>
  <c r="Q9451" i="1" s="1"/>
  <c r="L9451" i="1"/>
  <c r="K9451" i="1"/>
  <c r="J9451" i="1"/>
  <c r="H9451" i="1"/>
  <c r="I9451" i="1" s="1"/>
  <c r="O9450" i="1"/>
  <c r="P9450" i="1" s="1"/>
  <c r="Q9450" i="1" s="1"/>
  <c r="L9450" i="1"/>
  <c r="K9450" i="1"/>
  <c r="M9450" i="1" s="1"/>
  <c r="J9450" i="1"/>
  <c r="H9450" i="1"/>
  <c r="I9450" i="1" s="1"/>
  <c r="O9449" i="1"/>
  <c r="P9449" i="1" s="1"/>
  <c r="Q9449" i="1" s="1"/>
  <c r="L9449" i="1"/>
  <c r="K9449" i="1"/>
  <c r="J9449" i="1"/>
  <c r="H9449" i="1"/>
  <c r="I9449" i="1" s="1"/>
  <c r="O9448" i="1"/>
  <c r="P9448" i="1" s="1"/>
  <c r="Q9448" i="1" s="1"/>
  <c r="L9448" i="1"/>
  <c r="K9448" i="1"/>
  <c r="M9448" i="1" s="1"/>
  <c r="J9448" i="1"/>
  <c r="H9448" i="1"/>
  <c r="I9448" i="1" s="1"/>
  <c r="O9447" i="1"/>
  <c r="P9447" i="1" s="1"/>
  <c r="Q9447" i="1" s="1"/>
  <c r="L9447" i="1"/>
  <c r="K9447" i="1"/>
  <c r="M9447" i="1" s="1"/>
  <c r="J9447" i="1"/>
  <c r="H9447" i="1"/>
  <c r="I9447" i="1" s="1"/>
  <c r="O9446" i="1"/>
  <c r="P9446" i="1" s="1"/>
  <c r="Q9446" i="1" s="1"/>
  <c r="L9446" i="1"/>
  <c r="K9446" i="1"/>
  <c r="M9446" i="1" s="1"/>
  <c r="J9446" i="1"/>
  <c r="H9446" i="1"/>
  <c r="I9446" i="1" s="1"/>
  <c r="O9445" i="1"/>
  <c r="P9445" i="1" s="1"/>
  <c r="Q9445" i="1" s="1"/>
  <c r="L9445" i="1"/>
  <c r="K9445" i="1"/>
  <c r="M9445" i="1" s="1"/>
  <c r="J9445" i="1"/>
  <c r="H9445" i="1"/>
  <c r="I9445" i="1" s="1"/>
  <c r="O9444" i="1"/>
  <c r="P9444" i="1" s="1"/>
  <c r="Q9444" i="1" s="1"/>
  <c r="L9444" i="1"/>
  <c r="K9444" i="1"/>
  <c r="M9444" i="1" s="1"/>
  <c r="J9444" i="1"/>
  <c r="H9444" i="1"/>
  <c r="I9444" i="1" s="1"/>
  <c r="O9443" i="1"/>
  <c r="P9443" i="1" s="1"/>
  <c r="Q9443" i="1" s="1"/>
  <c r="L9443" i="1"/>
  <c r="K9443" i="1"/>
  <c r="J9443" i="1"/>
  <c r="H9443" i="1"/>
  <c r="I9443" i="1" s="1"/>
  <c r="S9442" i="1"/>
  <c r="O9442" i="1"/>
  <c r="P9442" i="1" s="1"/>
  <c r="Q9442" i="1" s="1"/>
  <c r="L9442" i="1"/>
  <c r="K9442" i="1"/>
  <c r="M9442" i="1" s="1"/>
  <c r="J9442" i="1"/>
  <c r="H9442" i="1"/>
  <c r="I9442" i="1" s="1"/>
  <c r="O9441" i="1"/>
  <c r="P9441" i="1" s="1"/>
  <c r="Q9441" i="1" s="1"/>
  <c r="L9441" i="1"/>
  <c r="K9441" i="1"/>
  <c r="M9441" i="1" s="1"/>
  <c r="J9441" i="1"/>
  <c r="H9441" i="1"/>
  <c r="I9441" i="1" s="1"/>
  <c r="O9440" i="1"/>
  <c r="P9440" i="1" s="1"/>
  <c r="Q9440" i="1" s="1"/>
  <c r="L9440" i="1"/>
  <c r="K9440" i="1"/>
  <c r="M9440" i="1" s="1"/>
  <c r="J9440" i="1"/>
  <c r="H9440" i="1"/>
  <c r="I9440" i="1" s="1"/>
  <c r="O9439" i="1"/>
  <c r="P9439" i="1" s="1"/>
  <c r="Q9439" i="1" s="1"/>
  <c r="L9439" i="1"/>
  <c r="K9439" i="1"/>
  <c r="M9439" i="1" s="1"/>
  <c r="J9439" i="1"/>
  <c r="H9439" i="1"/>
  <c r="I9439" i="1" s="1"/>
  <c r="O9438" i="1"/>
  <c r="P9438" i="1" s="1"/>
  <c r="Q9438" i="1" s="1"/>
  <c r="L9438" i="1"/>
  <c r="K9438" i="1"/>
  <c r="M9438" i="1" s="1"/>
  <c r="J9438" i="1"/>
  <c r="H9438" i="1"/>
  <c r="I9438" i="1" s="1"/>
  <c r="O9437" i="1"/>
  <c r="P9437" i="1" s="1"/>
  <c r="Q9437" i="1" s="1"/>
  <c r="L9437" i="1"/>
  <c r="K9437" i="1"/>
  <c r="M9437" i="1" s="1"/>
  <c r="J9437" i="1"/>
  <c r="H9437" i="1"/>
  <c r="I9437" i="1" s="1"/>
  <c r="O9436" i="1"/>
  <c r="P9436" i="1" s="1"/>
  <c r="Q9436" i="1" s="1"/>
  <c r="L9436" i="1"/>
  <c r="K9436" i="1"/>
  <c r="M9436" i="1" s="1"/>
  <c r="J9436" i="1"/>
  <c r="H9436" i="1"/>
  <c r="I9436" i="1" s="1"/>
  <c r="O9435" i="1"/>
  <c r="P9435" i="1" s="1"/>
  <c r="Q9435" i="1" s="1"/>
  <c r="L9435" i="1"/>
  <c r="K9435" i="1"/>
  <c r="J9435" i="1"/>
  <c r="H9435" i="1"/>
  <c r="I9435" i="1" s="1"/>
  <c r="O9434" i="1"/>
  <c r="P9434" i="1" s="1"/>
  <c r="Q9434" i="1" s="1"/>
  <c r="L9434" i="1"/>
  <c r="K9434" i="1"/>
  <c r="M9434" i="1" s="1"/>
  <c r="J9434" i="1"/>
  <c r="H9434" i="1"/>
  <c r="I9434" i="1" s="1"/>
  <c r="O9433" i="1"/>
  <c r="P9433" i="1" s="1"/>
  <c r="Q9433" i="1" s="1"/>
  <c r="L9433" i="1"/>
  <c r="K9433" i="1"/>
  <c r="M9433" i="1" s="1"/>
  <c r="J9433" i="1"/>
  <c r="H9433" i="1"/>
  <c r="I9433" i="1" s="1"/>
  <c r="O9432" i="1"/>
  <c r="P9432" i="1" s="1"/>
  <c r="Q9432" i="1" s="1"/>
  <c r="L9432" i="1"/>
  <c r="K9432" i="1"/>
  <c r="M9432" i="1" s="1"/>
  <c r="J9432" i="1"/>
  <c r="H9432" i="1"/>
  <c r="I9432" i="1" s="1"/>
  <c r="O9431" i="1"/>
  <c r="P9431" i="1" s="1"/>
  <c r="Q9431" i="1" s="1"/>
  <c r="L9431" i="1"/>
  <c r="K9431" i="1"/>
  <c r="M9431" i="1" s="1"/>
  <c r="J9431" i="1"/>
  <c r="H9431" i="1"/>
  <c r="I9431" i="1" s="1"/>
  <c r="O9430" i="1"/>
  <c r="P9430" i="1" s="1"/>
  <c r="Q9430" i="1" s="1"/>
  <c r="L9430" i="1"/>
  <c r="K9430" i="1"/>
  <c r="J9430" i="1"/>
  <c r="H9430" i="1"/>
  <c r="I9430" i="1" s="1"/>
  <c r="O9429" i="1"/>
  <c r="P9429" i="1" s="1"/>
  <c r="Q9429" i="1" s="1"/>
  <c r="L9429" i="1"/>
  <c r="K9429" i="1"/>
  <c r="J9429" i="1"/>
  <c r="H9429" i="1"/>
  <c r="I9429" i="1" s="1"/>
  <c r="O9428" i="1"/>
  <c r="P9428" i="1" s="1"/>
  <c r="Q9428" i="1" s="1"/>
  <c r="L9428" i="1"/>
  <c r="K9428" i="1"/>
  <c r="J9428" i="1"/>
  <c r="H9428" i="1"/>
  <c r="I9428" i="1" s="1"/>
  <c r="O9427" i="1"/>
  <c r="P9427" i="1" s="1"/>
  <c r="Q9427" i="1" s="1"/>
  <c r="L9427" i="1"/>
  <c r="K9427" i="1"/>
  <c r="M9427" i="1" s="1"/>
  <c r="J9427" i="1"/>
  <c r="H9427" i="1"/>
  <c r="I9427" i="1" s="1"/>
  <c r="O9426" i="1"/>
  <c r="P9426" i="1" s="1"/>
  <c r="Q9426" i="1" s="1"/>
  <c r="L9426" i="1"/>
  <c r="K9426" i="1"/>
  <c r="J9426" i="1"/>
  <c r="H9426" i="1"/>
  <c r="I9426" i="1" s="1"/>
  <c r="O9425" i="1"/>
  <c r="P9425" i="1" s="1"/>
  <c r="Q9425" i="1" s="1"/>
  <c r="L9425" i="1"/>
  <c r="K9425" i="1"/>
  <c r="M9425" i="1" s="1"/>
  <c r="J9425" i="1"/>
  <c r="H9425" i="1"/>
  <c r="I9425" i="1" s="1"/>
  <c r="O9424" i="1"/>
  <c r="P9424" i="1" s="1"/>
  <c r="Q9424" i="1" s="1"/>
  <c r="L9424" i="1"/>
  <c r="K9424" i="1"/>
  <c r="J9424" i="1"/>
  <c r="H9424" i="1"/>
  <c r="I9424" i="1" s="1"/>
  <c r="O9423" i="1"/>
  <c r="P9423" i="1" s="1"/>
  <c r="Q9423" i="1" s="1"/>
  <c r="L9423" i="1"/>
  <c r="K9423" i="1"/>
  <c r="J9423" i="1"/>
  <c r="H9423" i="1"/>
  <c r="I9423" i="1" s="1"/>
  <c r="O9422" i="1"/>
  <c r="P9422" i="1" s="1"/>
  <c r="Q9422" i="1" s="1"/>
  <c r="L9422" i="1"/>
  <c r="K9422" i="1"/>
  <c r="J9422" i="1"/>
  <c r="H9422" i="1"/>
  <c r="I9422" i="1" s="1"/>
  <c r="O9421" i="1"/>
  <c r="P9421" i="1" s="1"/>
  <c r="Q9421" i="1" s="1"/>
  <c r="L9421" i="1"/>
  <c r="K9421" i="1"/>
  <c r="M9421" i="1" s="1"/>
  <c r="J9421" i="1"/>
  <c r="H9421" i="1"/>
  <c r="I9421" i="1" s="1"/>
  <c r="O9420" i="1"/>
  <c r="P9420" i="1" s="1"/>
  <c r="Q9420" i="1" s="1"/>
  <c r="L9420" i="1"/>
  <c r="K9420" i="1"/>
  <c r="J9420" i="1"/>
  <c r="H9420" i="1"/>
  <c r="I9420" i="1" s="1"/>
  <c r="O9419" i="1"/>
  <c r="P9419" i="1" s="1"/>
  <c r="Q9419" i="1" s="1"/>
  <c r="L9419" i="1"/>
  <c r="K9419" i="1"/>
  <c r="M9419" i="1" s="1"/>
  <c r="J9419" i="1"/>
  <c r="H9419" i="1"/>
  <c r="I9419" i="1" s="1"/>
  <c r="O9418" i="1"/>
  <c r="P9418" i="1" s="1"/>
  <c r="Q9418" i="1" s="1"/>
  <c r="L9418" i="1"/>
  <c r="K9418" i="1"/>
  <c r="J9418" i="1"/>
  <c r="H9418" i="1"/>
  <c r="I9418" i="1" s="1"/>
  <c r="O9417" i="1"/>
  <c r="P9417" i="1" s="1"/>
  <c r="Q9417" i="1" s="1"/>
  <c r="L9417" i="1"/>
  <c r="K9417" i="1"/>
  <c r="M9417" i="1" s="1"/>
  <c r="J9417" i="1"/>
  <c r="H9417" i="1"/>
  <c r="I9417" i="1" s="1"/>
  <c r="O9416" i="1"/>
  <c r="P9416" i="1" s="1"/>
  <c r="Q9416" i="1" s="1"/>
  <c r="L9416" i="1"/>
  <c r="K9416" i="1"/>
  <c r="J9416" i="1"/>
  <c r="H9416" i="1"/>
  <c r="I9416" i="1" s="1"/>
  <c r="O9415" i="1"/>
  <c r="P9415" i="1" s="1"/>
  <c r="Q9415" i="1" s="1"/>
  <c r="L9415" i="1"/>
  <c r="K9415" i="1"/>
  <c r="M9415" i="1" s="1"/>
  <c r="J9415" i="1"/>
  <c r="H9415" i="1"/>
  <c r="I9415" i="1" s="1"/>
  <c r="O9414" i="1"/>
  <c r="P9414" i="1" s="1"/>
  <c r="Q9414" i="1" s="1"/>
  <c r="L9414" i="1"/>
  <c r="K9414" i="1"/>
  <c r="J9414" i="1"/>
  <c r="H9414" i="1"/>
  <c r="I9414" i="1" s="1"/>
  <c r="O9413" i="1"/>
  <c r="P9413" i="1" s="1"/>
  <c r="Q9413" i="1" s="1"/>
  <c r="L9413" i="1"/>
  <c r="K9413" i="1"/>
  <c r="J9413" i="1"/>
  <c r="H9413" i="1"/>
  <c r="I9413" i="1" s="1"/>
  <c r="S9412" i="1"/>
  <c r="O9412" i="1"/>
  <c r="P9412" i="1" s="1"/>
  <c r="Q9412" i="1" s="1"/>
  <c r="L9412" i="1"/>
  <c r="K9412" i="1"/>
  <c r="J9412" i="1"/>
  <c r="H9412" i="1"/>
  <c r="I9412" i="1" s="1"/>
  <c r="O9411" i="1"/>
  <c r="P9411" i="1" s="1"/>
  <c r="Q9411" i="1" s="1"/>
  <c r="L9411" i="1"/>
  <c r="K9411" i="1"/>
  <c r="M9411" i="1" s="1"/>
  <c r="J9411" i="1"/>
  <c r="H9411" i="1"/>
  <c r="I9411" i="1" s="1"/>
  <c r="O9410" i="1"/>
  <c r="P9410" i="1" s="1"/>
  <c r="Q9410" i="1" s="1"/>
  <c r="L9410" i="1"/>
  <c r="K9410" i="1"/>
  <c r="J9410" i="1"/>
  <c r="H9410" i="1"/>
  <c r="I9410" i="1" s="1"/>
  <c r="O9409" i="1"/>
  <c r="P9409" i="1" s="1"/>
  <c r="Q9409" i="1" s="1"/>
  <c r="L9409" i="1"/>
  <c r="K9409" i="1"/>
  <c r="M9409" i="1" s="1"/>
  <c r="J9409" i="1"/>
  <c r="H9409" i="1"/>
  <c r="I9409" i="1" s="1"/>
  <c r="O9408" i="1"/>
  <c r="P9408" i="1" s="1"/>
  <c r="Q9408" i="1" s="1"/>
  <c r="L9408" i="1"/>
  <c r="K9408" i="1"/>
  <c r="J9408" i="1"/>
  <c r="H9408" i="1"/>
  <c r="I9408" i="1" s="1"/>
  <c r="O9407" i="1"/>
  <c r="P9407" i="1" s="1"/>
  <c r="Q9407" i="1" s="1"/>
  <c r="L9407" i="1"/>
  <c r="K9407" i="1"/>
  <c r="J9407" i="1"/>
  <c r="H9407" i="1"/>
  <c r="I9407" i="1" s="1"/>
  <c r="O9406" i="1"/>
  <c r="P9406" i="1" s="1"/>
  <c r="Q9406" i="1" s="1"/>
  <c r="L9406" i="1"/>
  <c r="K9406" i="1"/>
  <c r="J9406" i="1"/>
  <c r="H9406" i="1"/>
  <c r="I9406" i="1" s="1"/>
  <c r="O9405" i="1"/>
  <c r="P9405" i="1" s="1"/>
  <c r="Q9405" i="1" s="1"/>
  <c r="L9405" i="1"/>
  <c r="K9405" i="1"/>
  <c r="M9405" i="1" s="1"/>
  <c r="J9405" i="1"/>
  <c r="H9405" i="1"/>
  <c r="I9405" i="1" s="1"/>
  <c r="O9404" i="1"/>
  <c r="P9404" i="1" s="1"/>
  <c r="Q9404" i="1" s="1"/>
  <c r="L9404" i="1"/>
  <c r="K9404" i="1"/>
  <c r="J9404" i="1"/>
  <c r="H9404" i="1"/>
  <c r="I9404" i="1" s="1"/>
  <c r="O9403" i="1"/>
  <c r="P9403" i="1" s="1"/>
  <c r="Q9403" i="1" s="1"/>
  <c r="L9403" i="1"/>
  <c r="K9403" i="1"/>
  <c r="M9403" i="1" s="1"/>
  <c r="J9403" i="1"/>
  <c r="H9403" i="1"/>
  <c r="I9403" i="1" s="1"/>
  <c r="O9402" i="1"/>
  <c r="P9402" i="1" s="1"/>
  <c r="Q9402" i="1" s="1"/>
  <c r="L9402" i="1"/>
  <c r="K9402" i="1"/>
  <c r="J9402" i="1"/>
  <c r="H9402" i="1"/>
  <c r="I9402" i="1" s="1"/>
  <c r="O9401" i="1"/>
  <c r="P9401" i="1" s="1"/>
  <c r="Q9401" i="1" s="1"/>
  <c r="L9401" i="1"/>
  <c r="K9401" i="1"/>
  <c r="M9401" i="1" s="1"/>
  <c r="J9401" i="1"/>
  <c r="H9401" i="1"/>
  <c r="I9401" i="1" s="1"/>
  <c r="O9400" i="1"/>
  <c r="P9400" i="1" s="1"/>
  <c r="Q9400" i="1" s="1"/>
  <c r="L9400" i="1"/>
  <c r="K9400" i="1"/>
  <c r="J9400" i="1"/>
  <c r="H9400" i="1"/>
  <c r="I9400" i="1" s="1"/>
  <c r="O9399" i="1"/>
  <c r="P9399" i="1" s="1"/>
  <c r="Q9399" i="1" s="1"/>
  <c r="L9399" i="1"/>
  <c r="K9399" i="1"/>
  <c r="J9399" i="1"/>
  <c r="H9399" i="1"/>
  <c r="I9399" i="1" s="1"/>
  <c r="O9398" i="1"/>
  <c r="P9398" i="1" s="1"/>
  <c r="Q9398" i="1" s="1"/>
  <c r="L9398" i="1"/>
  <c r="K9398" i="1"/>
  <c r="J9398" i="1"/>
  <c r="H9398" i="1"/>
  <c r="I9398" i="1" s="1"/>
  <c r="O9397" i="1"/>
  <c r="P9397" i="1" s="1"/>
  <c r="Q9397" i="1" s="1"/>
  <c r="L9397" i="1"/>
  <c r="K9397" i="1"/>
  <c r="J9397" i="1"/>
  <c r="H9397" i="1"/>
  <c r="I9397" i="1" s="1"/>
  <c r="O9396" i="1"/>
  <c r="P9396" i="1" s="1"/>
  <c r="Q9396" i="1" s="1"/>
  <c r="L9396" i="1"/>
  <c r="K9396" i="1"/>
  <c r="J9396" i="1"/>
  <c r="H9396" i="1"/>
  <c r="I9396" i="1" s="1"/>
  <c r="O9395" i="1"/>
  <c r="P9395" i="1" s="1"/>
  <c r="Q9395" i="1" s="1"/>
  <c r="L9395" i="1"/>
  <c r="K9395" i="1"/>
  <c r="M9395" i="1" s="1"/>
  <c r="J9395" i="1"/>
  <c r="H9395" i="1"/>
  <c r="I9395" i="1" s="1"/>
  <c r="O9394" i="1"/>
  <c r="P9394" i="1" s="1"/>
  <c r="Q9394" i="1" s="1"/>
  <c r="L9394" i="1"/>
  <c r="K9394" i="1"/>
  <c r="J9394" i="1"/>
  <c r="H9394" i="1"/>
  <c r="I9394" i="1" s="1"/>
  <c r="S9393" i="1"/>
  <c r="O9393" i="1"/>
  <c r="P9393" i="1" s="1"/>
  <c r="Q9393" i="1" s="1"/>
  <c r="L9393" i="1"/>
  <c r="K9393" i="1"/>
  <c r="M9393" i="1" s="1"/>
  <c r="J9393" i="1"/>
  <c r="H9393" i="1"/>
  <c r="I9393" i="1" s="1"/>
  <c r="O9392" i="1"/>
  <c r="P9392" i="1" s="1"/>
  <c r="Q9392" i="1" s="1"/>
  <c r="L9392" i="1"/>
  <c r="K9392" i="1"/>
  <c r="J9392" i="1"/>
  <c r="H9392" i="1"/>
  <c r="I9392" i="1" s="1"/>
  <c r="O9391" i="1"/>
  <c r="P9391" i="1" s="1"/>
  <c r="Q9391" i="1" s="1"/>
  <c r="L9391" i="1"/>
  <c r="K9391" i="1"/>
  <c r="J9391" i="1"/>
  <c r="H9391" i="1"/>
  <c r="I9391" i="1" s="1"/>
  <c r="O9390" i="1"/>
  <c r="P9390" i="1" s="1"/>
  <c r="Q9390" i="1" s="1"/>
  <c r="L9390" i="1"/>
  <c r="K9390" i="1"/>
  <c r="J9390" i="1"/>
  <c r="H9390" i="1"/>
  <c r="I9390" i="1" s="1"/>
  <c r="S9389" i="1"/>
  <c r="O9389" i="1"/>
  <c r="P9389" i="1" s="1"/>
  <c r="Q9389" i="1" s="1"/>
  <c r="L9389" i="1"/>
  <c r="K9389" i="1"/>
  <c r="M9389" i="1" s="1"/>
  <c r="J9389" i="1"/>
  <c r="H9389" i="1"/>
  <c r="I9389" i="1" s="1"/>
  <c r="O9388" i="1"/>
  <c r="P9388" i="1" s="1"/>
  <c r="Q9388" i="1" s="1"/>
  <c r="L9388" i="1"/>
  <c r="K9388" i="1"/>
  <c r="J9388" i="1"/>
  <c r="H9388" i="1"/>
  <c r="I9388" i="1" s="1"/>
  <c r="O9387" i="1"/>
  <c r="P9387" i="1" s="1"/>
  <c r="Q9387" i="1" s="1"/>
  <c r="L9387" i="1"/>
  <c r="K9387" i="1"/>
  <c r="J9387" i="1"/>
  <c r="H9387" i="1"/>
  <c r="I9387" i="1" s="1"/>
  <c r="O9386" i="1"/>
  <c r="P9386" i="1" s="1"/>
  <c r="Q9386" i="1" s="1"/>
  <c r="L9386" i="1"/>
  <c r="K9386" i="1"/>
  <c r="J9386" i="1"/>
  <c r="H9386" i="1"/>
  <c r="I9386" i="1" s="1"/>
  <c r="O9385" i="1"/>
  <c r="P9385" i="1" s="1"/>
  <c r="Q9385" i="1" s="1"/>
  <c r="L9385" i="1"/>
  <c r="K9385" i="1"/>
  <c r="M9385" i="1" s="1"/>
  <c r="J9385" i="1"/>
  <c r="H9385" i="1"/>
  <c r="I9385" i="1" s="1"/>
  <c r="S9384" i="1"/>
  <c r="O9384" i="1"/>
  <c r="P9384" i="1" s="1"/>
  <c r="Q9384" i="1" s="1"/>
  <c r="L9384" i="1"/>
  <c r="K9384" i="1"/>
  <c r="J9384" i="1"/>
  <c r="H9384" i="1"/>
  <c r="I9384" i="1" s="1"/>
  <c r="O9383" i="1"/>
  <c r="P9383" i="1" s="1"/>
  <c r="Q9383" i="1" s="1"/>
  <c r="L9383" i="1"/>
  <c r="K9383" i="1"/>
  <c r="M9383" i="1" s="1"/>
  <c r="J9383" i="1"/>
  <c r="H9383" i="1"/>
  <c r="I9383" i="1" s="1"/>
  <c r="O9382" i="1"/>
  <c r="P9382" i="1" s="1"/>
  <c r="Q9382" i="1" s="1"/>
  <c r="L9382" i="1"/>
  <c r="K9382" i="1"/>
  <c r="J9382" i="1"/>
  <c r="H9382" i="1"/>
  <c r="I9382" i="1" s="1"/>
  <c r="O9381" i="1"/>
  <c r="P9381" i="1" s="1"/>
  <c r="Q9381" i="1" s="1"/>
  <c r="L9381" i="1"/>
  <c r="K9381" i="1"/>
  <c r="J9381" i="1"/>
  <c r="H9381" i="1"/>
  <c r="I9381" i="1" s="1"/>
  <c r="O9380" i="1"/>
  <c r="P9380" i="1" s="1"/>
  <c r="Q9380" i="1" s="1"/>
  <c r="L9380" i="1"/>
  <c r="K9380" i="1"/>
  <c r="J9380" i="1"/>
  <c r="H9380" i="1"/>
  <c r="I9380" i="1" s="1"/>
  <c r="S9379" i="1"/>
  <c r="O9379" i="1"/>
  <c r="P9379" i="1" s="1"/>
  <c r="Q9379" i="1" s="1"/>
  <c r="L9379" i="1"/>
  <c r="K9379" i="1"/>
  <c r="M9379" i="1" s="1"/>
  <c r="J9379" i="1"/>
  <c r="H9379" i="1"/>
  <c r="I9379" i="1" s="1"/>
  <c r="O9378" i="1"/>
  <c r="P9378" i="1" s="1"/>
  <c r="Q9378" i="1" s="1"/>
  <c r="L9378" i="1"/>
  <c r="K9378" i="1"/>
  <c r="J9378" i="1"/>
  <c r="H9378" i="1"/>
  <c r="I9378" i="1" s="1"/>
  <c r="O9377" i="1"/>
  <c r="P9377" i="1" s="1"/>
  <c r="Q9377" i="1" s="1"/>
  <c r="L9377" i="1"/>
  <c r="K9377" i="1"/>
  <c r="M9377" i="1" s="1"/>
  <c r="J9377" i="1"/>
  <c r="H9377" i="1"/>
  <c r="I9377" i="1" s="1"/>
  <c r="O9376" i="1"/>
  <c r="P9376" i="1" s="1"/>
  <c r="Q9376" i="1" s="1"/>
  <c r="L9376" i="1"/>
  <c r="K9376" i="1"/>
  <c r="J9376" i="1"/>
  <c r="H9376" i="1"/>
  <c r="I9376" i="1" s="1"/>
  <c r="O9375" i="1"/>
  <c r="P9375" i="1" s="1"/>
  <c r="Q9375" i="1" s="1"/>
  <c r="L9375" i="1"/>
  <c r="K9375" i="1"/>
  <c r="J9375" i="1"/>
  <c r="H9375" i="1"/>
  <c r="I9375" i="1" s="1"/>
  <c r="O9374" i="1"/>
  <c r="P9374" i="1" s="1"/>
  <c r="Q9374" i="1" s="1"/>
  <c r="L9374" i="1"/>
  <c r="K9374" i="1"/>
  <c r="J9374" i="1"/>
  <c r="H9374" i="1"/>
  <c r="I9374" i="1" s="1"/>
  <c r="O9373" i="1"/>
  <c r="P9373" i="1" s="1"/>
  <c r="Q9373" i="1" s="1"/>
  <c r="L9373" i="1"/>
  <c r="K9373" i="1"/>
  <c r="M9373" i="1" s="1"/>
  <c r="J9373" i="1"/>
  <c r="H9373" i="1"/>
  <c r="I9373" i="1" s="1"/>
  <c r="O9372" i="1"/>
  <c r="P9372" i="1" s="1"/>
  <c r="Q9372" i="1" s="1"/>
  <c r="L9372" i="1"/>
  <c r="K9372" i="1"/>
  <c r="J9372" i="1"/>
  <c r="H9372" i="1"/>
  <c r="I9372" i="1" s="1"/>
  <c r="O9371" i="1"/>
  <c r="P9371" i="1" s="1"/>
  <c r="Q9371" i="1" s="1"/>
  <c r="L9371" i="1"/>
  <c r="K9371" i="1"/>
  <c r="M9371" i="1" s="1"/>
  <c r="J9371" i="1"/>
  <c r="H9371" i="1"/>
  <c r="I9371" i="1" s="1"/>
  <c r="S9370" i="1"/>
  <c r="O9370" i="1"/>
  <c r="P9370" i="1" s="1"/>
  <c r="Q9370" i="1" s="1"/>
  <c r="L9370" i="1"/>
  <c r="K9370" i="1"/>
  <c r="J9370" i="1"/>
  <c r="H9370" i="1"/>
  <c r="I9370" i="1" s="1"/>
  <c r="O9369" i="1"/>
  <c r="P9369" i="1" s="1"/>
  <c r="Q9369" i="1" s="1"/>
  <c r="L9369" i="1"/>
  <c r="K9369" i="1"/>
  <c r="M9369" i="1" s="1"/>
  <c r="J9369" i="1"/>
  <c r="H9369" i="1"/>
  <c r="I9369" i="1" s="1"/>
  <c r="O9368" i="1"/>
  <c r="P9368" i="1" s="1"/>
  <c r="Q9368" i="1" s="1"/>
  <c r="L9368" i="1"/>
  <c r="K9368" i="1"/>
  <c r="J9368" i="1"/>
  <c r="H9368" i="1"/>
  <c r="I9368" i="1" s="1"/>
  <c r="O9367" i="1"/>
  <c r="P9367" i="1" s="1"/>
  <c r="Q9367" i="1" s="1"/>
  <c r="L9367" i="1"/>
  <c r="K9367" i="1"/>
  <c r="M9367" i="1" s="1"/>
  <c r="J9367" i="1"/>
  <c r="H9367" i="1"/>
  <c r="I9367" i="1" s="1"/>
  <c r="O9366" i="1"/>
  <c r="P9366" i="1" s="1"/>
  <c r="Q9366" i="1" s="1"/>
  <c r="L9366" i="1"/>
  <c r="K9366" i="1"/>
  <c r="J9366" i="1"/>
  <c r="H9366" i="1"/>
  <c r="I9366" i="1" s="1"/>
  <c r="O9365" i="1"/>
  <c r="P9365" i="1" s="1"/>
  <c r="Q9365" i="1" s="1"/>
  <c r="L9365" i="1"/>
  <c r="K9365" i="1"/>
  <c r="J9365" i="1"/>
  <c r="H9365" i="1"/>
  <c r="I9365" i="1" s="1"/>
  <c r="O9364" i="1"/>
  <c r="P9364" i="1" s="1"/>
  <c r="Q9364" i="1" s="1"/>
  <c r="L9364" i="1"/>
  <c r="K9364" i="1"/>
  <c r="J9364" i="1"/>
  <c r="H9364" i="1"/>
  <c r="I9364" i="1" s="1"/>
  <c r="O9363" i="1"/>
  <c r="P9363" i="1" s="1"/>
  <c r="Q9363" i="1" s="1"/>
  <c r="L9363" i="1"/>
  <c r="K9363" i="1"/>
  <c r="J9363" i="1"/>
  <c r="H9363" i="1"/>
  <c r="I9363" i="1" s="1"/>
  <c r="O9362" i="1"/>
  <c r="P9362" i="1" s="1"/>
  <c r="Q9362" i="1" s="1"/>
  <c r="L9362" i="1"/>
  <c r="K9362" i="1"/>
  <c r="J9362" i="1"/>
  <c r="H9362" i="1"/>
  <c r="I9362" i="1" s="1"/>
  <c r="O9361" i="1"/>
  <c r="P9361" i="1" s="1"/>
  <c r="Q9361" i="1" s="1"/>
  <c r="L9361" i="1"/>
  <c r="K9361" i="1"/>
  <c r="M9361" i="1" s="1"/>
  <c r="J9361" i="1"/>
  <c r="H9361" i="1"/>
  <c r="I9361" i="1" s="1"/>
  <c r="O9360" i="1"/>
  <c r="P9360" i="1" s="1"/>
  <c r="Q9360" i="1" s="1"/>
  <c r="L9360" i="1"/>
  <c r="K9360" i="1"/>
  <c r="J9360" i="1"/>
  <c r="H9360" i="1"/>
  <c r="I9360" i="1" s="1"/>
  <c r="O9359" i="1"/>
  <c r="P9359" i="1" s="1"/>
  <c r="Q9359" i="1" s="1"/>
  <c r="L9359" i="1"/>
  <c r="K9359" i="1"/>
  <c r="J9359" i="1"/>
  <c r="H9359" i="1"/>
  <c r="I9359" i="1" s="1"/>
  <c r="O9358" i="1"/>
  <c r="P9358" i="1" s="1"/>
  <c r="Q9358" i="1" s="1"/>
  <c r="L9358" i="1"/>
  <c r="K9358" i="1"/>
  <c r="J9358" i="1"/>
  <c r="H9358" i="1"/>
  <c r="I9358" i="1" s="1"/>
  <c r="O9357" i="1"/>
  <c r="P9357" i="1" s="1"/>
  <c r="Q9357" i="1" s="1"/>
  <c r="L9357" i="1"/>
  <c r="K9357" i="1"/>
  <c r="M9357" i="1" s="1"/>
  <c r="J9357" i="1"/>
  <c r="H9357" i="1"/>
  <c r="I9357" i="1" s="1"/>
  <c r="O9356" i="1"/>
  <c r="P9356" i="1" s="1"/>
  <c r="Q9356" i="1" s="1"/>
  <c r="L9356" i="1"/>
  <c r="K9356" i="1"/>
  <c r="J9356" i="1"/>
  <c r="H9356" i="1"/>
  <c r="I9356" i="1" s="1"/>
  <c r="O9355" i="1"/>
  <c r="P9355" i="1" s="1"/>
  <c r="Q9355" i="1" s="1"/>
  <c r="L9355" i="1"/>
  <c r="K9355" i="1"/>
  <c r="J9355" i="1"/>
  <c r="H9355" i="1"/>
  <c r="I9355" i="1" s="1"/>
  <c r="O9354" i="1"/>
  <c r="P9354" i="1" s="1"/>
  <c r="Q9354" i="1" s="1"/>
  <c r="L9354" i="1"/>
  <c r="K9354" i="1"/>
  <c r="J9354" i="1"/>
  <c r="H9354" i="1"/>
  <c r="I9354" i="1" s="1"/>
  <c r="O9353" i="1"/>
  <c r="P9353" i="1" s="1"/>
  <c r="Q9353" i="1" s="1"/>
  <c r="L9353" i="1"/>
  <c r="K9353" i="1"/>
  <c r="M9353" i="1" s="1"/>
  <c r="J9353" i="1"/>
  <c r="H9353" i="1"/>
  <c r="I9353" i="1" s="1"/>
  <c r="O9352" i="1"/>
  <c r="P9352" i="1" s="1"/>
  <c r="Q9352" i="1" s="1"/>
  <c r="L9352" i="1"/>
  <c r="K9352" i="1"/>
  <c r="J9352" i="1"/>
  <c r="H9352" i="1"/>
  <c r="I9352" i="1" s="1"/>
  <c r="O9351" i="1"/>
  <c r="P9351" i="1" s="1"/>
  <c r="Q9351" i="1" s="1"/>
  <c r="L9351" i="1"/>
  <c r="K9351" i="1"/>
  <c r="M9351" i="1" s="1"/>
  <c r="J9351" i="1"/>
  <c r="H9351" i="1"/>
  <c r="I9351" i="1" s="1"/>
  <c r="O9350" i="1"/>
  <c r="P9350" i="1" s="1"/>
  <c r="Q9350" i="1" s="1"/>
  <c r="L9350" i="1"/>
  <c r="K9350" i="1"/>
  <c r="J9350" i="1"/>
  <c r="H9350" i="1"/>
  <c r="I9350" i="1" s="1"/>
  <c r="O9349" i="1"/>
  <c r="P9349" i="1" s="1"/>
  <c r="Q9349" i="1" s="1"/>
  <c r="L9349" i="1"/>
  <c r="K9349" i="1"/>
  <c r="J9349" i="1"/>
  <c r="H9349" i="1"/>
  <c r="I9349" i="1" s="1"/>
  <c r="O9348" i="1"/>
  <c r="P9348" i="1" s="1"/>
  <c r="Q9348" i="1" s="1"/>
  <c r="L9348" i="1"/>
  <c r="K9348" i="1"/>
  <c r="J9348" i="1"/>
  <c r="H9348" i="1"/>
  <c r="I9348" i="1" s="1"/>
  <c r="O9347" i="1"/>
  <c r="P9347" i="1" s="1"/>
  <c r="Q9347" i="1" s="1"/>
  <c r="L9347" i="1"/>
  <c r="K9347" i="1"/>
  <c r="J9347" i="1"/>
  <c r="H9347" i="1"/>
  <c r="I9347" i="1" s="1"/>
  <c r="O9346" i="1"/>
  <c r="P9346" i="1" s="1"/>
  <c r="Q9346" i="1" s="1"/>
  <c r="L9346" i="1"/>
  <c r="K9346" i="1"/>
  <c r="J9346" i="1"/>
  <c r="H9346" i="1"/>
  <c r="I9346" i="1" s="1"/>
  <c r="O9345" i="1"/>
  <c r="P9345" i="1" s="1"/>
  <c r="Q9345" i="1" s="1"/>
  <c r="L9345" i="1"/>
  <c r="K9345" i="1"/>
  <c r="M9345" i="1" s="1"/>
  <c r="J9345" i="1"/>
  <c r="H9345" i="1"/>
  <c r="I9345" i="1" s="1"/>
  <c r="O9344" i="1"/>
  <c r="P9344" i="1" s="1"/>
  <c r="Q9344" i="1" s="1"/>
  <c r="L9344" i="1"/>
  <c r="K9344" i="1"/>
  <c r="J9344" i="1"/>
  <c r="H9344" i="1"/>
  <c r="I9344" i="1" s="1"/>
  <c r="O9343" i="1"/>
  <c r="P9343" i="1" s="1"/>
  <c r="Q9343" i="1" s="1"/>
  <c r="L9343" i="1"/>
  <c r="K9343" i="1"/>
  <c r="J9343" i="1"/>
  <c r="H9343" i="1"/>
  <c r="I9343" i="1" s="1"/>
  <c r="O9342" i="1"/>
  <c r="P9342" i="1" s="1"/>
  <c r="Q9342" i="1" s="1"/>
  <c r="L9342" i="1"/>
  <c r="K9342" i="1"/>
  <c r="J9342" i="1"/>
  <c r="H9342" i="1"/>
  <c r="I9342" i="1" s="1"/>
  <c r="O9341" i="1"/>
  <c r="P9341" i="1" s="1"/>
  <c r="Q9341" i="1" s="1"/>
  <c r="L9341" i="1"/>
  <c r="K9341" i="1"/>
  <c r="M9341" i="1" s="1"/>
  <c r="J9341" i="1"/>
  <c r="H9341" i="1"/>
  <c r="I9341" i="1" s="1"/>
  <c r="O9340" i="1"/>
  <c r="P9340" i="1" s="1"/>
  <c r="Q9340" i="1" s="1"/>
  <c r="L9340" i="1"/>
  <c r="K9340" i="1"/>
  <c r="J9340" i="1"/>
  <c r="H9340" i="1"/>
  <c r="I9340" i="1" s="1"/>
  <c r="O9339" i="1"/>
  <c r="P9339" i="1" s="1"/>
  <c r="Q9339" i="1" s="1"/>
  <c r="L9339" i="1"/>
  <c r="K9339" i="1"/>
  <c r="M9339" i="1" s="1"/>
  <c r="J9339" i="1"/>
  <c r="H9339" i="1"/>
  <c r="I9339" i="1" s="1"/>
  <c r="O9338" i="1"/>
  <c r="P9338" i="1" s="1"/>
  <c r="Q9338" i="1" s="1"/>
  <c r="L9338" i="1"/>
  <c r="K9338" i="1"/>
  <c r="J9338" i="1"/>
  <c r="H9338" i="1"/>
  <c r="I9338" i="1" s="1"/>
  <c r="O9337" i="1"/>
  <c r="P9337" i="1" s="1"/>
  <c r="Q9337" i="1" s="1"/>
  <c r="L9337" i="1"/>
  <c r="K9337" i="1"/>
  <c r="M9337" i="1" s="1"/>
  <c r="J9337" i="1"/>
  <c r="H9337" i="1"/>
  <c r="I9337" i="1" s="1"/>
  <c r="O9336" i="1"/>
  <c r="P9336" i="1" s="1"/>
  <c r="Q9336" i="1" s="1"/>
  <c r="L9336" i="1"/>
  <c r="K9336" i="1"/>
  <c r="J9336" i="1"/>
  <c r="H9336" i="1"/>
  <c r="I9336" i="1" s="1"/>
  <c r="O9335" i="1"/>
  <c r="P9335" i="1" s="1"/>
  <c r="Q9335" i="1" s="1"/>
  <c r="L9335" i="1"/>
  <c r="K9335" i="1"/>
  <c r="M9335" i="1" s="1"/>
  <c r="J9335" i="1"/>
  <c r="H9335" i="1"/>
  <c r="I9335" i="1" s="1"/>
  <c r="O9334" i="1"/>
  <c r="P9334" i="1" s="1"/>
  <c r="Q9334" i="1" s="1"/>
  <c r="L9334" i="1"/>
  <c r="K9334" i="1"/>
  <c r="J9334" i="1"/>
  <c r="H9334" i="1"/>
  <c r="I9334" i="1" s="1"/>
  <c r="O9333" i="1"/>
  <c r="P9333" i="1" s="1"/>
  <c r="Q9333" i="1" s="1"/>
  <c r="L9333" i="1"/>
  <c r="K9333" i="1"/>
  <c r="M9333" i="1" s="1"/>
  <c r="J9333" i="1"/>
  <c r="H9333" i="1"/>
  <c r="I9333" i="1" s="1"/>
  <c r="O9332" i="1"/>
  <c r="P9332" i="1" s="1"/>
  <c r="Q9332" i="1" s="1"/>
  <c r="L9332" i="1"/>
  <c r="K9332" i="1"/>
  <c r="J9332" i="1"/>
  <c r="H9332" i="1"/>
  <c r="I9332" i="1" s="1"/>
  <c r="O9331" i="1"/>
  <c r="P9331" i="1" s="1"/>
  <c r="Q9331" i="1" s="1"/>
  <c r="L9331" i="1"/>
  <c r="K9331" i="1"/>
  <c r="M9331" i="1" s="1"/>
  <c r="J9331" i="1"/>
  <c r="H9331" i="1"/>
  <c r="I9331" i="1" s="1"/>
  <c r="O9330" i="1"/>
  <c r="P9330" i="1" s="1"/>
  <c r="Q9330" i="1" s="1"/>
  <c r="L9330" i="1"/>
  <c r="K9330" i="1"/>
  <c r="J9330" i="1"/>
  <c r="H9330" i="1"/>
  <c r="I9330" i="1" s="1"/>
  <c r="O9329" i="1"/>
  <c r="P9329" i="1" s="1"/>
  <c r="Q9329" i="1" s="1"/>
  <c r="L9329" i="1"/>
  <c r="K9329" i="1"/>
  <c r="M9329" i="1" s="1"/>
  <c r="J9329" i="1"/>
  <c r="H9329" i="1"/>
  <c r="I9329" i="1" s="1"/>
  <c r="O9328" i="1"/>
  <c r="P9328" i="1" s="1"/>
  <c r="Q9328" i="1" s="1"/>
  <c r="L9328" i="1"/>
  <c r="K9328" i="1"/>
  <c r="J9328" i="1"/>
  <c r="H9328" i="1"/>
  <c r="I9328" i="1" s="1"/>
  <c r="O9327" i="1"/>
  <c r="P9327" i="1" s="1"/>
  <c r="Q9327" i="1" s="1"/>
  <c r="L9327" i="1"/>
  <c r="K9327" i="1"/>
  <c r="J9327" i="1"/>
  <c r="H9327" i="1"/>
  <c r="I9327" i="1" s="1"/>
  <c r="O9326" i="1"/>
  <c r="P9326" i="1" s="1"/>
  <c r="Q9326" i="1" s="1"/>
  <c r="L9326" i="1"/>
  <c r="K9326" i="1"/>
  <c r="J9326" i="1"/>
  <c r="H9326" i="1"/>
  <c r="I9326" i="1" s="1"/>
  <c r="O9325" i="1"/>
  <c r="P9325" i="1" s="1"/>
  <c r="Q9325" i="1" s="1"/>
  <c r="L9325" i="1"/>
  <c r="K9325" i="1"/>
  <c r="M9325" i="1" s="1"/>
  <c r="J9325" i="1"/>
  <c r="H9325" i="1"/>
  <c r="I9325" i="1" s="1"/>
  <c r="O9324" i="1"/>
  <c r="P9324" i="1" s="1"/>
  <c r="Q9324" i="1" s="1"/>
  <c r="L9324" i="1"/>
  <c r="K9324" i="1"/>
  <c r="J9324" i="1"/>
  <c r="H9324" i="1"/>
  <c r="I9324" i="1" s="1"/>
  <c r="O9323" i="1"/>
  <c r="P9323" i="1" s="1"/>
  <c r="Q9323" i="1" s="1"/>
  <c r="L9323" i="1"/>
  <c r="K9323" i="1"/>
  <c r="J9323" i="1"/>
  <c r="H9323" i="1"/>
  <c r="I9323" i="1" s="1"/>
  <c r="O9322" i="1"/>
  <c r="P9322" i="1" s="1"/>
  <c r="Q9322" i="1" s="1"/>
  <c r="L9322" i="1"/>
  <c r="K9322" i="1"/>
  <c r="J9322" i="1"/>
  <c r="H9322" i="1"/>
  <c r="I9322" i="1" s="1"/>
  <c r="O9321" i="1"/>
  <c r="P9321" i="1" s="1"/>
  <c r="Q9321" i="1" s="1"/>
  <c r="L9321" i="1"/>
  <c r="K9321" i="1"/>
  <c r="J9321" i="1"/>
  <c r="H9321" i="1"/>
  <c r="I9321" i="1" s="1"/>
  <c r="O9320" i="1"/>
  <c r="P9320" i="1" s="1"/>
  <c r="Q9320" i="1" s="1"/>
  <c r="L9320" i="1"/>
  <c r="K9320" i="1"/>
  <c r="J9320" i="1"/>
  <c r="H9320" i="1"/>
  <c r="I9320" i="1" s="1"/>
  <c r="O9319" i="1"/>
  <c r="P9319" i="1" s="1"/>
  <c r="Q9319" i="1" s="1"/>
  <c r="L9319" i="1"/>
  <c r="K9319" i="1"/>
  <c r="J9319" i="1"/>
  <c r="H9319" i="1"/>
  <c r="I9319" i="1" s="1"/>
  <c r="S9318" i="1"/>
  <c r="O9318" i="1"/>
  <c r="P9318" i="1" s="1"/>
  <c r="Q9318" i="1" s="1"/>
  <c r="L9318" i="1"/>
  <c r="K9318" i="1"/>
  <c r="J9318" i="1"/>
  <c r="H9318" i="1"/>
  <c r="I9318" i="1" s="1"/>
  <c r="O9317" i="1"/>
  <c r="P9317" i="1" s="1"/>
  <c r="Q9317" i="1" s="1"/>
  <c r="L9317" i="1"/>
  <c r="K9317" i="1"/>
  <c r="M9317" i="1" s="1"/>
  <c r="J9317" i="1"/>
  <c r="H9317" i="1"/>
  <c r="I9317" i="1" s="1"/>
  <c r="O9316" i="1"/>
  <c r="P9316" i="1" s="1"/>
  <c r="Q9316" i="1" s="1"/>
  <c r="L9316" i="1"/>
  <c r="K9316" i="1"/>
  <c r="J9316" i="1"/>
  <c r="H9316" i="1"/>
  <c r="I9316" i="1" s="1"/>
  <c r="S9315" i="1"/>
  <c r="O9315" i="1"/>
  <c r="P9315" i="1" s="1"/>
  <c r="Q9315" i="1" s="1"/>
  <c r="L9315" i="1"/>
  <c r="K9315" i="1"/>
  <c r="M9315" i="1" s="1"/>
  <c r="J9315" i="1"/>
  <c r="H9315" i="1"/>
  <c r="I9315" i="1" s="1"/>
  <c r="O9314" i="1"/>
  <c r="P9314" i="1" s="1"/>
  <c r="Q9314" i="1" s="1"/>
  <c r="L9314" i="1"/>
  <c r="K9314" i="1"/>
  <c r="J9314" i="1"/>
  <c r="H9314" i="1"/>
  <c r="I9314" i="1" s="1"/>
  <c r="O9313" i="1"/>
  <c r="P9313" i="1" s="1"/>
  <c r="Q9313" i="1" s="1"/>
  <c r="L9313" i="1"/>
  <c r="K9313" i="1"/>
  <c r="J9313" i="1"/>
  <c r="H9313" i="1"/>
  <c r="I9313" i="1" s="1"/>
  <c r="O9312" i="1"/>
  <c r="P9312" i="1" s="1"/>
  <c r="Q9312" i="1" s="1"/>
  <c r="L9312" i="1"/>
  <c r="K9312" i="1"/>
  <c r="J9312" i="1"/>
  <c r="H9312" i="1"/>
  <c r="I9312" i="1" s="1"/>
  <c r="O9311" i="1"/>
  <c r="P9311" i="1" s="1"/>
  <c r="Q9311" i="1" s="1"/>
  <c r="L9311" i="1"/>
  <c r="K9311" i="1"/>
  <c r="J9311" i="1"/>
  <c r="H9311" i="1"/>
  <c r="I9311" i="1" s="1"/>
  <c r="O9310" i="1"/>
  <c r="P9310" i="1" s="1"/>
  <c r="Q9310" i="1" s="1"/>
  <c r="L9310" i="1"/>
  <c r="K9310" i="1"/>
  <c r="J9310" i="1"/>
  <c r="H9310" i="1"/>
  <c r="I9310" i="1" s="1"/>
  <c r="O9309" i="1"/>
  <c r="P9309" i="1" s="1"/>
  <c r="Q9309" i="1" s="1"/>
  <c r="L9309" i="1"/>
  <c r="K9309" i="1"/>
  <c r="M9309" i="1" s="1"/>
  <c r="J9309" i="1"/>
  <c r="H9309" i="1"/>
  <c r="I9309" i="1" s="1"/>
  <c r="O9308" i="1"/>
  <c r="P9308" i="1" s="1"/>
  <c r="Q9308" i="1" s="1"/>
  <c r="L9308" i="1"/>
  <c r="K9308" i="1"/>
  <c r="J9308" i="1"/>
  <c r="H9308" i="1"/>
  <c r="I9308" i="1" s="1"/>
  <c r="O9307" i="1"/>
  <c r="P9307" i="1" s="1"/>
  <c r="Q9307" i="1" s="1"/>
  <c r="L9307" i="1"/>
  <c r="K9307" i="1"/>
  <c r="J9307" i="1"/>
  <c r="H9307" i="1"/>
  <c r="I9307" i="1" s="1"/>
  <c r="S9306" i="1"/>
  <c r="O9306" i="1"/>
  <c r="P9306" i="1" s="1"/>
  <c r="Q9306" i="1" s="1"/>
  <c r="L9306" i="1"/>
  <c r="K9306" i="1"/>
  <c r="J9306" i="1"/>
  <c r="H9306" i="1"/>
  <c r="I9306" i="1" s="1"/>
  <c r="O9305" i="1"/>
  <c r="P9305" i="1" s="1"/>
  <c r="Q9305" i="1" s="1"/>
  <c r="L9305" i="1"/>
  <c r="K9305" i="1"/>
  <c r="J9305" i="1"/>
  <c r="H9305" i="1"/>
  <c r="I9305" i="1" s="1"/>
  <c r="O9304" i="1"/>
  <c r="P9304" i="1" s="1"/>
  <c r="Q9304" i="1" s="1"/>
  <c r="L9304" i="1"/>
  <c r="K9304" i="1"/>
  <c r="M9304" i="1" s="1"/>
  <c r="J9304" i="1"/>
  <c r="H9304" i="1"/>
  <c r="I9304" i="1" s="1"/>
  <c r="O9303" i="1"/>
  <c r="P9303" i="1" s="1"/>
  <c r="Q9303" i="1" s="1"/>
  <c r="L9303" i="1"/>
  <c r="K9303" i="1"/>
  <c r="M9303" i="1" s="1"/>
  <c r="J9303" i="1"/>
  <c r="H9303" i="1"/>
  <c r="I9303" i="1" s="1"/>
  <c r="O9302" i="1"/>
  <c r="P9302" i="1" s="1"/>
  <c r="Q9302" i="1" s="1"/>
  <c r="L9302" i="1"/>
  <c r="K9302" i="1"/>
  <c r="J9302" i="1"/>
  <c r="H9302" i="1"/>
  <c r="I9302" i="1" s="1"/>
  <c r="O9301" i="1"/>
  <c r="P9301" i="1" s="1"/>
  <c r="Q9301" i="1" s="1"/>
  <c r="L9301" i="1"/>
  <c r="K9301" i="1"/>
  <c r="M9301" i="1" s="1"/>
  <c r="J9301" i="1"/>
  <c r="H9301" i="1"/>
  <c r="I9301" i="1" s="1"/>
  <c r="O9300" i="1"/>
  <c r="P9300" i="1" s="1"/>
  <c r="Q9300" i="1" s="1"/>
  <c r="L9300" i="1"/>
  <c r="K9300" i="1"/>
  <c r="M9300" i="1" s="1"/>
  <c r="J9300" i="1"/>
  <c r="H9300" i="1"/>
  <c r="I9300" i="1" s="1"/>
  <c r="O9299" i="1"/>
  <c r="P9299" i="1" s="1"/>
  <c r="Q9299" i="1" s="1"/>
  <c r="L9299" i="1"/>
  <c r="K9299" i="1"/>
  <c r="J9299" i="1"/>
  <c r="H9299" i="1"/>
  <c r="I9299" i="1" s="1"/>
  <c r="O9298" i="1"/>
  <c r="P9298" i="1" s="1"/>
  <c r="Q9298" i="1" s="1"/>
  <c r="L9298" i="1"/>
  <c r="K9298" i="1"/>
  <c r="M9298" i="1" s="1"/>
  <c r="J9298" i="1"/>
  <c r="H9298" i="1"/>
  <c r="I9298" i="1" s="1"/>
  <c r="O9297" i="1"/>
  <c r="P9297" i="1" s="1"/>
  <c r="Q9297" i="1" s="1"/>
  <c r="L9297" i="1"/>
  <c r="K9297" i="1"/>
  <c r="M9297" i="1" s="1"/>
  <c r="J9297" i="1"/>
  <c r="H9297" i="1"/>
  <c r="I9297" i="1" s="1"/>
  <c r="O9296" i="1"/>
  <c r="P9296" i="1" s="1"/>
  <c r="Q9296" i="1" s="1"/>
  <c r="L9296" i="1"/>
  <c r="K9296" i="1"/>
  <c r="J9296" i="1"/>
  <c r="H9296" i="1"/>
  <c r="I9296" i="1" s="1"/>
  <c r="O9295" i="1"/>
  <c r="P9295" i="1" s="1"/>
  <c r="Q9295" i="1" s="1"/>
  <c r="L9295" i="1"/>
  <c r="K9295" i="1"/>
  <c r="M9295" i="1" s="1"/>
  <c r="J9295" i="1"/>
  <c r="H9295" i="1"/>
  <c r="I9295" i="1" s="1"/>
  <c r="O9294" i="1"/>
  <c r="P9294" i="1" s="1"/>
  <c r="Q9294" i="1" s="1"/>
  <c r="L9294" i="1"/>
  <c r="K9294" i="1"/>
  <c r="M9294" i="1" s="1"/>
  <c r="J9294" i="1"/>
  <c r="H9294" i="1"/>
  <c r="I9294" i="1" s="1"/>
  <c r="O9293" i="1"/>
  <c r="P9293" i="1" s="1"/>
  <c r="Q9293" i="1" s="1"/>
  <c r="L9293" i="1"/>
  <c r="K9293" i="1"/>
  <c r="M9293" i="1" s="1"/>
  <c r="J9293" i="1"/>
  <c r="H9293" i="1"/>
  <c r="I9293" i="1" s="1"/>
  <c r="O9292" i="1"/>
  <c r="P9292" i="1" s="1"/>
  <c r="Q9292" i="1" s="1"/>
  <c r="L9292" i="1"/>
  <c r="K9292" i="1"/>
  <c r="M9292" i="1" s="1"/>
  <c r="J9292" i="1"/>
  <c r="H9292" i="1"/>
  <c r="I9292" i="1" s="1"/>
  <c r="O9291" i="1"/>
  <c r="P9291" i="1" s="1"/>
  <c r="Q9291" i="1" s="1"/>
  <c r="L9291" i="1"/>
  <c r="K9291" i="1"/>
  <c r="M9291" i="1" s="1"/>
  <c r="J9291" i="1"/>
  <c r="H9291" i="1"/>
  <c r="I9291" i="1" s="1"/>
  <c r="O9290" i="1"/>
  <c r="P9290" i="1" s="1"/>
  <c r="Q9290" i="1" s="1"/>
  <c r="L9290" i="1"/>
  <c r="K9290" i="1"/>
  <c r="M9290" i="1" s="1"/>
  <c r="J9290" i="1"/>
  <c r="H9290" i="1"/>
  <c r="I9290" i="1" s="1"/>
  <c r="O9289" i="1"/>
  <c r="P9289" i="1" s="1"/>
  <c r="Q9289" i="1" s="1"/>
  <c r="L9289" i="1"/>
  <c r="K9289" i="1"/>
  <c r="J9289" i="1"/>
  <c r="H9289" i="1"/>
  <c r="I9289" i="1" s="1"/>
  <c r="O9288" i="1"/>
  <c r="P9288" i="1" s="1"/>
  <c r="Q9288" i="1" s="1"/>
  <c r="L9288" i="1"/>
  <c r="K9288" i="1"/>
  <c r="J9288" i="1"/>
  <c r="H9288" i="1"/>
  <c r="I9288" i="1" s="1"/>
  <c r="O9287" i="1"/>
  <c r="P9287" i="1" s="1"/>
  <c r="Q9287" i="1" s="1"/>
  <c r="L9287" i="1"/>
  <c r="K9287" i="1"/>
  <c r="M9287" i="1" s="1"/>
  <c r="J9287" i="1"/>
  <c r="H9287" i="1"/>
  <c r="I9287" i="1" s="1"/>
  <c r="O9286" i="1"/>
  <c r="P9286" i="1" s="1"/>
  <c r="Q9286" i="1" s="1"/>
  <c r="L9286" i="1"/>
  <c r="K9286" i="1"/>
  <c r="J9286" i="1"/>
  <c r="H9286" i="1"/>
  <c r="I9286" i="1" s="1"/>
  <c r="O9285" i="1"/>
  <c r="P9285" i="1" s="1"/>
  <c r="Q9285" i="1" s="1"/>
  <c r="L9285" i="1"/>
  <c r="K9285" i="1"/>
  <c r="M9285" i="1" s="1"/>
  <c r="J9285" i="1"/>
  <c r="H9285" i="1"/>
  <c r="I9285" i="1" s="1"/>
  <c r="O9284" i="1"/>
  <c r="P9284" i="1" s="1"/>
  <c r="Q9284" i="1" s="1"/>
  <c r="L9284" i="1"/>
  <c r="K9284" i="1"/>
  <c r="M9284" i="1" s="1"/>
  <c r="J9284" i="1"/>
  <c r="H9284" i="1"/>
  <c r="I9284" i="1" s="1"/>
  <c r="O9283" i="1"/>
  <c r="P9283" i="1" s="1"/>
  <c r="Q9283" i="1" s="1"/>
  <c r="L9283" i="1"/>
  <c r="K9283" i="1"/>
  <c r="J9283" i="1"/>
  <c r="H9283" i="1"/>
  <c r="I9283" i="1" s="1"/>
  <c r="O9282" i="1"/>
  <c r="P9282" i="1" s="1"/>
  <c r="Q9282" i="1" s="1"/>
  <c r="L9282" i="1"/>
  <c r="K9282" i="1"/>
  <c r="M9282" i="1" s="1"/>
  <c r="J9282" i="1"/>
  <c r="H9282" i="1"/>
  <c r="I9282" i="1" s="1"/>
  <c r="S9281" i="1"/>
  <c r="O9281" i="1"/>
  <c r="P9281" i="1" s="1"/>
  <c r="Q9281" i="1" s="1"/>
  <c r="L9281" i="1"/>
  <c r="K9281" i="1"/>
  <c r="M9281" i="1" s="1"/>
  <c r="J9281" i="1"/>
  <c r="H9281" i="1"/>
  <c r="I9281" i="1" s="1"/>
  <c r="O9280" i="1"/>
  <c r="P9280" i="1" s="1"/>
  <c r="Q9280" i="1" s="1"/>
  <c r="L9280" i="1"/>
  <c r="K9280" i="1"/>
  <c r="J9280" i="1"/>
  <c r="H9280" i="1"/>
  <c r="I9280" i="1" s="1"/>
  <c r="O9279" i="1"/>
  <c r="P9279" i="1" s="1"/>
  <c r="Q9279" i="1" s="1"/>
  <c r="L9279" i="1"/>
  <c r="K9279" i="1"/>
  <c r="J9279" i="1"/>
  <c r="H9279" i="1"/>
  <c r="I9279" i="1" s="1"/>
  <c r="O9278" i="1"/>
  <c r="P9278" i="1" s="1"/>
  <c r="Q9278" i="1" s="1"/>
  <c r="L9278" i="1"/>
  <c r="K9278" i="1"/>
  <c r="J9278" i="1"/>
  <c r="H9278" i="1"/>
  <c r="I9278" i="1" s="1"/>
  <c r="O9277" i="1"/>
  <c r="P9277" i="1" s="1"/>
  <c r="Q9277" i="1" s="1"/>
  <c r="L9277" i="1"/>
  <c r="K9277" i="1"/>
  <c r="J9277" i="1"/>
  <c r="H9277" i="1"/>
  <c r="I9277" i="1" s="1"/>
  <c r="O9276" i="1"/>
  <c r="P9276" i="1" s="1"/>
  <c r="Q9276" i="1" s="1"/>
  <c r="L9276" i="1"/>
  <c r="K9276" i="1"/>
  <c r="M9276" i="1" s="1"/>
  <c r="J9276" i="1"/>
  <c r="H9276" i="1"/>
  <c r="I9276" i="1" s="1"/>
  <c r="O9275" i="1"/>
  <c r="P9275" i="1" s="1"/>
  <c r="Q9275" i="1" s="1"/>
  <c r="L9275" i="1"/>
  <c r="K9275" i="1"/>
  <c r="J9275" i="1"/>
  <c r="H9275" i="1"/>
  <c r="I9275" i="1" s="1"/>
  <c r="O9274" i="1"/>
  <c r="P9274" i="1" s="1"/>
  <c r="Q9274" i="1" s="1"/>
  <c r="L9274" i="1"/>
  <c r="K9274" i="1"/>
  <c r="M9274" i="1" s="1"/>
  <c r="J9274" i="1"/>
  <c r="H9274" i="1"/>
  <c r="I9274" i="1" s="1"/>
  <c r="O9273" i="1"/>
  <c r="P9273" i="1" s="1"/>
  <c r="Q9273" i="1" s="1"/>
  <c r="L9273" i="1"/>
  <c r="K9273" i="1"/>
  <c r="M9273" i="1" s="1"/>
  <c r="J9273" i="1"/>
  <c r="H9273" i="1"/>
  <c r="I9273" i="1" s="1"/>
  <c r="O9272" i="1"/>
  <c r="P9272" i="1" s="1"/>
  <c r="Q9272" i="1" s="1"/>
  <c r="L9272" i="1"/>
  <c r="K9272" i="1"/>
  <c r="J9272" i="1"/>
  <c r="H9272" i="1"/>
  <c r="I9272" i="1" s="1"/>
  <c r="O9271" i="1"/>
  <c r="P9271" i="1" s="1"/>
  <c r="Q9271" i="1" s="1"/>
  <c r="L9271" i="1"/>
  <c r="K9271" i="1"/>
  <c r="J9271" i="1"/>
  <c r="H9271" i="1"/>
  <c r="I9271" i="1" s="1"/>
  <c r="O9270" i="1"/>
  <c r="P9270" i="1" s="1"/>
  <c r="Q9270" i="1" s="1"/>
  <c r="L9270" i="1"/>
  <c r="K9270" i="1"/>
  <c r="J9270" i="1"/>
  <c r="H9270" i="1"/>
  <c r="I9270" i="1" s="1"/>
  <c r="O9269" i="1"/>
  <c r="P9269" i="1" s="1"/>
  <c r="Q9269" i="1" s="1"/>
  <c r="L9269" i="1"/>
  <c r="K9269" i="1"/>
  <c r="M9269" i="1" s="1"/>
  <c r="J9269" i="1"/>
  <c r="H9269" i="1"/>
  <c r="I9269" i="1" s="1"/>
  <c r="O9268" i="1"/>
  <c r="P9268" i="1" s="1"/>
  <c r="Q9268" i="1" s="1"/>
  <c r="L9268" i="1"/>
  <c r="K9268" i="1"/>
  <c r="J9268" i="1"/>
  <c r="H9268" i="1"/>
  <c r="I9268" i="1" s="1"/>
  <c r="O9267" i="1"/>
  <c r="P9267" i="1" s="1"/>
  <c r="Q9267" i="1" s="1"/>
  <c r="L9267" i="1"/>
  <c r="K9267" i="1"/>
  <c r="M9267" i="1" s="1"/>
  <c r="J9267" i="1"/>
  <c r="H9267" i="1"/>
  <c r="I9267" i="1" s="1"/>
  <c r="O9266" i="1"/>
  <c r="P9266" i="1" s="1"/>
  <c r="Q9266" i="1" s="1"/>
  <c r="L9266" i="1"/>
  <c r="K9266" i="1"/>
  <c r="M9266" i="1" s="1"/>
  <c r="J9266" i="1"/>
  <c r="H9266" i="1"/>
  <c r="I9266" i="1" s="1"/>
  <c r="O9265" i="1"/>
  <c r="P9265" i="1" s="1"/>
  <c r="Q9265" i="1" s="1"/>
  <c r="L9265" i="1"/>
  <c r="K9265" i="1"/>
  <c r="J9265" i="1"/>
  <c r="H9265" i="1"/>
  <c r="I9265" i="1" s="1"/>
  <c r="O9264" i="1"/>
  <c r="P9264" i="1" s="1"/>
  <c r="Q9264" i="1" s="1"/>
  <c r="L9264" i="1"/>
  <c r="K9264" i="1"/>
  <c r="M9264" i="1" s="1"/>
  <c r="J9264" i="1"/>
  <c r="H9264" i="1"/>
  <c r="I9264" i="1" s="1"/>
  <c r="O9263" i="1"/>
  <c r="P9263" i="1" s="1"/>
  <c r="Q9263" i="1" s="1"/>
  <c r="L9263" i="1"/>
  <c r="K9263" i="1"/>
  <c r="M9263" i="1" s="1"/>
  <c r="J9263" i="1"/>
  <c r="H9263" i="1"/>
  <c r="I9263" i="1" s="1"/>
  <c r="O9262" i="1"/>
  <c r="P9262" i="1" s="1"/>
  <c r="Q9262" i="1" s="1"/>
  <c r="L9262" i="1"/>
  <c r="K9262" i="1"/>
  <c r="M9262" i="1" s="1"/>
  <c r="J9262" i="1"/>
  <c r="H9262" i="1"/>
  <c r="I9262" i="1" s="1"/>
  <c r="O9261" i="1"/>
  <c r="P9261" i="1" s="1"/>
  <c r="Q9261" i="1" s="1"/>
  <c r="L9261" i="1"/>
  <c r="K9261" i="1"/>
  <c r="M9261" i="1" s="1"/>
  <c r="J9261" i="1"/>
  <c r="H9261" i="1"/>
  <c r="I9261" i="1" s="1"/>
  <c r="O9260" i="1"/>
  <c r="P9260" i="1" s="1"/>
  <c r="Q9260" i="1" s="1"/>
  <c r="L9260" i="1"/>
  <c r="K9260" i="1"/>
  <c r="M9260" i="1" s="1"/>
  <c r="J9260" i="1"/>
  <c r="H9260" i="1"/>
  <c r="I9260" i="1" s="1"/>
  <c r="O9259" i="1"/>
  <c r="P9259" i="1" s="1"/>
  <c r="Q9259" i="1" s="1"/>
  <c r="L9259" i="1"/>
  <c r="K9259" i="1"/>
  <c r="M9259" i="1" s="1"/>
  <c r="J9259" i="1"/>
  <c r="H9259" i="1"/>
  <c r="I9259" i="1" s="1"/>
  <c r="O9258" i="1"/>
  <c r="P9258" i="1" s="1"/>
  <c r="Q9258" i="1" s="1"/>
  <c r="L9258" i="1"/>
  <c r="K9258" i="1"/>
  <c r="M9258" i="1" s="1"/>
  <c r="J9258" i="1"/>
  <c r="H9258" i="1"/>
  <c r="I9258" i="1" s="1"/>
  <c r="O9257" i="1"/>
  <c r="P9257" i="1" s="1"/>
  <c r="Q9257" i="1" s="1"/>
  <c r="L9257" i="1"/>
  <c r="K9257" i="1"/>
  <c r="M9257" i="1" s="1"/>
  <c r="J9257" i="1"/>
  <c r="H9257" i="1"/>
  <c r="I9257" i="1" s="1"/>
  <c r="O9256" i="1"/>
  <c r="P9256" i="1" s="1"/>
  <c r="Q9256" i="1" s="1"/>
  <c r="L9256" i="1"/>
  <c r="K9256" i="1"/>
  <c r="M9256" i="1" s="1"/>
  <c r="J9256" i="1"/>
  <c r="H9256" i="1"/>
  <c r="I9256" i="1" s="1"/>
  <c r="O9255" i="1"/>
  <c r="P9255" i="1" s="1"/>
  <c r="Q9255" i="1" s="1"/>
  <c r="L9255" i="1"/>
  <c r="K9255" i="1"/>
  <c r="J9255" i="1"/>
  <c r="H9255" i="1"/>
  <c r="I9255" i="1" s="1"/>
  <c r="O9254" i="1"/>
  <c r="P9254" i="1" s="1"/>
  <c r="Q9254" i="1" s="1"/>
  <c r="L9254" i="1"/>
  <c r="K9254" i="1"/>
  <c r="J9254" i="1"/>
  <c r="H9254" i="1"/>
  <c r="I9254" i="1" s="1"/>
  <c r="S9253" i="1"/>
  <c r="O9253" i="1"/>
  <c r="P9253" i="1" s="1"/>
  <c r="Q9253" i="1" s="1"/>
  <c r="L9253" i="1"/>
  <c r="K9253" i="1"/>
  <c r="M9253" i="1" s="1"/>
  <c r="J9253" i="1"/>
  <c r="H9253" i="1"/>
  <c r="I9253" i="1" s="1"/>
  <c r="S9252" i="1"/>
  <c r="O9252" i="1"/>
  <c r="P9252" i="1" s="1"/>
  <c r="Q9252" i="1" s="1"/>
  <c r="L9252" i="1"/>
  <c r="K9252" i="1"/>
  <c r="J9252" i="1"/>
  <c r="H9252" i="1"/>
  <c r="I9252" i="1" s="1"/>
  <c r="S9251" i="1"/>
  <c r="O9251" i="1"/>
  <c r="P9251" i="1" s="1"/>
  <c r="Q9251" i="1" s="1"/>
  <c r="L9251" i="1"/>
  <c r="K9251" i="1"/>
  <c r="M9251" i="1" s="1"/>
  <c r="J9251" i="1"/>
  <c r="H9251" i="1"/>
  <c r="I9251" i="1" s="1"/>
  <c r="O9250" i="1"/>
  <c r="P9250" i="1" s="1"/>
  <c r="Q9250" i="1" s="1"/>
  <c r="L9250" i="1"/>
  <c r="K9250" i="1"/>
  <c r="J9250" i="1"/>
  <c r="H9250" i="1"/>
  <c r="I9250" i="1" s="1"/>
  <c r="O9249" i="1"/>
  <c r="P9249" i="1" s="1"/>
  <c r="Q9249" i="1" s="1"/>
  <c r="L9249" i="1"/>
  <c r="K9249" i="1"/>
  <c r="J9249" i="1"/>
  <c r="H9249" i="1"/>
  <c r="I9249" i="1" s="1"/>
  <c r="O9248" i="1"/>
  <c r="P9248" i="1" s="1"/>
  <c r="Q9248" i="1" s="1"/>
  <c r="L9248" i="1"/>
  <c r="K9248" i="1"/>
  <c r="M9248" i="1" s="1"/>
  <c r="J9248" i="1"/>
  <c r="H9248" i="1"/>
  <c r="I9248" i="1" s="1"/>
  <c r="O9247" i="1"/>
  <c r="P9247" i="1" s="1"/>
  <c r="Q9247" i="1" s="1"/>
  <c r="L9247" i="1"/>
  <c r="K9247" i="1"/>
  <c r="M9247" i="1" s="1"/>
  <c r="J9247" i="1"/>
  <c r="H9247" i="1"/>
  <c r="I9247" i="1" s="1"/>
  <c r="O9246" i="1"/>
  <c r="P9246" i="1" s="1"/>
  <c r="Q9246" i="1" s="1"/>
  <c r="L9246" i="1"/>
  <c r="K9246" i="1"/>
  <c r="M9246" i="1" s="1"/>
  <c r="J9246" i="1"/>
  <c r="H9246" i="1"/>
  <c r="I9246" i="1" s="1"/>
  <c r="O9245" i="1"/>
  <c r="P9245" i="1" s="1"/>
  <c r="Q9245" i="1" s="1"/>
  <c r="L9245" i="1"/>
  <c r="K9245" i="1"/>
  <c r="J9245" i="1"/>
  <c r="H9245" i="1"/>
  <c r="I9245" i="1" s="1"/>
  <c r="O9244" i="1"/>
  <c r="P9244" i="1" s="1"/>
  <c r="Q9244" i="1" s="1"/>
  <c r="L9244" i="1"/>
  <c r="K9244" i="1"/>
  <c r="M9244" i="1" s="1"/>
  <c r="J9244" i="1"/>
  <c r="H9244" i="1"/>
  <c r="I9244" i="1" s="1"/>
  <c r="O9243" i="1"/>
  <c r="P9243" i="1" s="1"/>
  <c r="Q9243" i="1" s="1"/>
  <c r="L9243" i="1"/>
  <c r="K9243" i="1"/>
  <c r="J9243" i="1"/>
  <c r="H9243" i="1"/>
  <c r="I9243" i="1" s="1"/>
  <c r="O9242" i="1"/>
  <c r="P9242" i="1" s="1"/>
  <c r="Q9242" i="1" s="1"/>
  <c r="L9242" i="1"/>
  <c r="K9242" i="1"/>
  <c r="M9242" i="1" s="1"/>
  <c r="J9242" i="1"/>
  <c r="H9242" i="1"/>
  <c r="I9242" i="1" s="1"/>
  <c r="O9241" i="1"/>
  <c r="P9241" i="1" s="1"/>
  <c r="Q9241" i="1" s="1"/>
  <c r="L9241" i="1"/>
  <c r="K9241" i="1"/>
  <c r="M9241" i="1" s="1"/>
  <c r="J9241" i="1"/>
  <c r="H9241" i="1"/>
  <c r="I9241" i="1" s="1"/>
  <c r="O9240" i="1"/>
  <c r="P9240" i="1" s="1"/>
  <c r="Q9240" i="1" s="1"/>
  <c r="L9240" i="1"/>
  <c r="K9240" i="1"/>
  <c r="M9240" i="1" s="1"/>
  <c r="J9240" i="1"/>
  <c r="H9240" i="1"/>
  <c r="I9240" i="1" s="1"/>
  <c r="O9239" i="1"/>
  <c r="P9239" i="1" s="1"/>
  <c r="Q9239" i="1" s="1"/>
  <c r="L9239" i="1"/>
  <c r="K9239" i="1"/>
  <c r="J9239" i="1"/>
  <c r="H9239" i="1"/>
  <c r="I9239" i="1" s="1"/>
  <c r="O9238" i="1"/>
  <c r="P9238" i="1" s="1"/>
  <c r="Q9238" i="1" s="1"/>
  <c r="L9238" i="1"/>
  <c r="K9238" i="1"/>
  <c r="J9238" i="1"/>
  <c r="H9238" i="1"/>
  <c r="I9238" i="1" s="1"/>
  <c r="O9237" i="1"/>
  <c r="P9237" i="1" s="1"/>
  <c r="Q9237" i="1" s="1"/>
  <c r="L9237" i="1"/>
  <c r="K9237" i="1"/>
  <c r="M9237" i="1" s="1"/>
  <c r="J9237" i="1"/>
  <c r="H9237" i="1"/>
  <c r="I9237" i="1" s="1"/>
  <c r="S9236" i="1"/>
  <c r="O9236" i="1"/>
  <c r="P9236" i="1" s="1"/>
  <c r="Q9236" i="1" s="1"/>
  <c r="L9236" i="1"/>
  <c r="K9236" i="1"/>
  <c r="J9236" i="1"/>
  <c r="H9236" i="1"/>
  <c r="I9236" i="1" s="1"/>
  <c r="O9235" i="1"/>
  <c r="P9235" i="1" s="1"/>
  <c r="Q9235" i="1" s="1"/>
  <c r="L9235" i="1"/>
  <c r="K9235" i="1"/>
  <c r="M9235" i="1" s="1"/>
  <c r="J9235" i="1"/>
  <c r="H9235" i="1"/>
  <c r="I9235" i="1" s="1"/>
  <c r="O9234" i="1"/>
  <c r="P9234" i="1" s="1"/>
  <c r="Q9234" i="1" s="1"/>
  <c r="L9234" i="1"/>
  <c r="K9234" i="1"/>
  <c r="M9234" i="1" s="1"/>
  <c r="J9234" i="1"/>
  <c r="H9234" i="1"/>
  <c r="I9234" i="1" s="1"/>
  <c r="O9233" i="1"/>
  <c r="P9233" i="1" s="1"/>
  <c r="Q9233" i="1" s="1"/>
  <c r="L9233" i="1"/>
  <c r="K9233" i="1"/>
  <c r="J9233" i="1"/>
  <c r="H9233" i="1"/>
  <c r="I9233" i="1" s="1"/>
  <c r="O9232" i="1"/>
  <c r="P9232" i="1" s="1"/>
  <c r="Q9232" i="1" s="1"/>
  <c r="L9232" i="1"/>
  <c r="K9232" i="1"/>
  <c r="M9232" i="1" s="1"/>
  <c r="J9232" i="1"/>
  <c r="H9232" i="1"/>
  <c r="I9232" i="1" s="1"/>
  <c r="O9231" i="1"/>
  <c r="P9231" i="1" s="1"/>
  <c r="Q9231" i="1" s="1"/>
  <c r="L9231" i="1"/>
  <c r="K9231" i="1"/>
  <c r="M9231" i="1" s="1"/>
  <c r="J9231" i="1"/>
  <c r="H9231" i="1"/>
  <c r="I9231" i="1" s="1"/>
  <c r="O9230" i="1"/>
  <c r="P9230" i="1" s="1"/>
  <c r="Q9230" i="1" s="1"/>
  <c r="L9230" i="1"/>
  <c r="K9230" i="1"/>
  <c r="M9230" i="1" s="1"/>
  <c r="J9230" i="1"/>
  <c r="H9230" i="1"/>
  <c r="I9230" i="1" s="1"/>
  <c r="O9229" i="1"/>
  <c r="P9229" i="1" s="1"/>
  <c r="Q9229" i="1" s="1"/>
  <c r="L9229" i="1"/>
  <c r="K9229" i="1"/>
  <c r="J9229" i="1"/>
  <c r="H9229" i="1"/>
  <c r="I9229" i="1" s="1"/>
  <c r="O9228" i="1"/>
  <c r="P9228" i="1" s="1"/>
  <c r="Q9228" i="1" s="1"/>
  <c r="L9228" i="1"/>
  <c r="K9228" i="1"/>
  <c r="M9228" i="1" s="1"/>
  <c r="J9228" i="1"/>
  <c r="H9228" i="1"/>
  <c r="I9228" i="1" s="1"/>
  <c r="O9227" i="1"/>
  <c r="P9227" i="1" s="1"/>
  <c r="Q9227" i="1" s="1"/>
  <c r="L9227" i="1"/>
  <c r="K9227" i="1"/>
  <c r="M9227" i="1" s="1"/>
  <c r="J9227" i="1"/>
  <c r="H9227" i="1"/>
  <c r="I9227" i="1" s="1"/>
  <c r="O9226" i="1"/>
  <c r="P9226" i="1" s="1"/>
  <c r="Q9226" i="1" s="1"/>
  <c r="L9226" i="1"/>
  <c r="K9226" i="1"/>
  <c r="M9226" i="1" s="1"/>
  <c r="J9226" i="1"/>
  <c r="H9226" i="1"/>
  <c r="I9226" i="1" s="1"/>
  <c r="O9225" i="1"/>
  <c r="P9225" i="1" s="1"/>
  <c r="Q9225" i="1" s="1"/>
  <c r="L9225" i="1"/>
  <c r="K9225" i="1"/>
  <c r="M9225" i="1" s="1"/>
  <c r="J9225" i="1"/>
  <c r="H9225" i="1"/>
  <c r="I9225" i="1" s="1"/>
  <c r="O9224" i="1"/>
  <c r="P9224" i="1" s="1"/>
  <c r="Q9224" i="1" s="1"/>
  <c r="L9224" i="1"/>
  <c r="K9224" i="1"/>
  <c r="M9224" i="1" s="1"/>
  <c r="J9224" i="1"/>
  <c r="H9224" i="1"/>
  <c r="I9224" i="1" s="1"/>
  <c r="O9223" i="1"/>
  <c r="P9223" i="1" s="1"/>
  <c r="Q9223" i="1" s="1"/>
  <c r="L9223" i="1"/>
  <c r="K9223" i="1"/>
  <c r="J9223" i="1"/>
  <c r="H9223" i="1"/>
  <c r="I9223" i="1" s="1"/>
  <c r="O9222" i="1"/>
  <c r="P9222" i="1" s="1"/>
  <c r="Q9222" i="1" s="1"/>
  <c r="L9222" i="1"/>
  <c r="K9222" i="1"/>
  <c r="J9222" i="1"/>
  <c r="H9222" i="1"/>
  <c r="I9222" i="1" s="1"/>
  <c r="O9221" i="1"/>
  <c r="P9221" i="1" s="1"/>
  <c r="Q9221" i="1" s="1"/>
  <c r="L9221" i="1"/>
  <c r="K9221" i="1"/>
  <c r="M9221" i="1" s="1"/>
  <c r="J9221" i="1"/>
  <c r="H9221" i="1"/>
  <c r="I9221" i="1" s="1"/>
  <c r="O9220" i="1"/>
  <c r="P9220" i="1" s="1"/>
  <c r="Q9220" i="1" s="1"/>
  <c r="L9220" i="1"/>
  <c r="K9220" i="1"/>
  <c r="J9220" i="1"/>
  <c r="H9220" i="1"/>
  <c r="I9220" i="1" s="1"/>
  <c r="O9219" i="1"/>
  <c r="P9219" i="1" s="1"/>
  <c r="Q9219" i="1" s="1"/>
  <c r="L9219" i="1"/>
  <c r="K9219" i="1"/>
  <c r="M9219" i="1" s="1"/>
  <c r="J9219" i="1"/>
  <c r="H9219" i="1"/>
  <c r="I9219" i="1" s="1"/>
  <c r="O9218" i="1"/>
  <c r="P9218" i="1" s="1"/>
  <c r="Q9218" i="1" s="1"/>
  <c r="L9218" i="1"/>
  <c r="K9218" i="1"/>
  <c r="M9218" i="1" s="1"/>
  <c r="J9218" i="1"/>
  <c r="H9218" i="1"/>
  <c r="I9218" i="1" s="1"/>
  <c r="O9217" i="1"/>
  <c r="P9217" i="1" s="1"/>
  <c r="Q9217" i="1" s="1"/>
  <c r="L9217" i="1"/>
  <c r="K9217" i="1"/>
  <c r="J9217" i="1"/>
  <c r="H9217" i="1"/>
  <c r="I9217" i="1" s="1"/>
  <c r="O9216" i="1"/>
  <c r="P9216" i="1" s="1"/>
  <c r="Q9216" i="1" s="1"/>
  <c r="L9216" i="1"/>
  <c r="K9216" i="1"/>
  <c r="M9216" i="1" s="1"/>
  <c r="J9216" i="1"/>
  <c r="H9216" i="1"/>
  <c r="I9216" i="1" s="1"/>
  <c r="O9215" i="1"/>
  <c r="P9215" i="1" s="1"/>
  <c r="Q9215" i="1" s="1"/>
  <c r="L9215" i="1"/>
  <c r="K9215" i="1"/>
  <c r="M9215" i="1" s="1"/>
  <c r="J9215" i="1"/>
  <c r="H9215" i="1"/>
  <c r="I9215" i="1" s="1"/>
  <c r="S9214" i="1"/>
  <c r="O9214" i="1"/>
  <c r="P9214" i="1" s="1"/>
  <c r="Q9214" i="1" s="1"/>
  <c r="L9214" i="1"/>
  <c r="K9214" i="1"/>
  <c r="M9214" i="1" s="1"/>
  <c r="J9214" i="1"/>
  <c r="H9214" i="1"/>
  <c r="I9214" i="1" s="1"/>
  <c r="O9213" i="1"/>
  <c r="P9213" i="1" s="1"/>
  <c r="Q9213" i="1" s="1"/>
  <c r="L9213" i="1"/>
  <c r="K9213" i="1"/>
  <c r="M9213" i="1" s="1"/>
  <c r="J9213" i="1"/>
  <c r="H9213" i="1"/>
  <c r="I9213" i="1" s="1"/>
  <c r="O9212" i="1"/>
  <c r="P9212" i="1" s="1"/>
  <c r="Q9212" i="1" s="1"/>
  <c r="L9212" i="1"/>
  <c r="K9212" i="1"/>
  <c r="M9212" i="1" s="1"/>
  <c r="J9212" i="1"/>
  <c r="H9212" i="1"/>
  <c r="I9212" i="1" s="1"/>
  <c r="O9211" i="1"/>
  <c r="P9211" i="1" s="1"/>
  <c r="Q9211" i="1" s="1"/>
  <c r="L9211" i="1"/>
  <c r="K9211" i="1"/>
  <c r="M9211" i="1" s="1"/>
  <c r="J9211" i="1"/>
  <c r="H9211" i="1"/>
  <c r="I9211" i="1" s="1"/>
  <c r="O9210" i="1"/>
  <c r="P9210" i="1" s="1"/>
  <c r="Q9210" i="1" s="1"/>
  <c r="L9210" i="1"/>
  <c r="K9210" i="1"/>
  <c r="M9210" i="1" s="1"/>
  <c r="J9210" i="1"/>
  <c r="H9210" i="1"/>
  <c r="I9210" i="1" s="1"/>
  <c r="O9209" i="1"/>
  <c r="P9209" i="1" s="1"/>
  <c r="Q9209" i="1" s="1"/>
  <c r="L9209" i="1"/>
  <c r="K9209" i="1"/>
  <c r="M9209" i="1" s="1"/>
  <c r="J9209" i="1"/>
  <c r="H9209" i="1"/>
  <c r="I9209" i="1" s="1"/>
  <c r="O9208" i="1"/>
  <c r="P9208" i="1" s="1"/>
  <c r="Q9208" i="1" s="1"/>
  <c r="L9208" i="1"/>
  <c r="K9208" i="1"/>
  <c r="M9208" i="1" s="1"/>
  <c r="J9208" i="1"/>
  <c r="H9208" i="1"/>
  <c r="I9208" i="1" s="1"/>
  <c r="O9207" i="1"/>
  <c r="P9207" i="1" s="1"/>
  <c r="Q9207" i="1" s="1"/>
  <c r="L9207" i="1"/>
  <c r="K9207" i="1"/>
  <c r="J9207" i="1"/>
  <c r="H9207" i="1"/>
  <c r="I9207" i="1" s="1"/>
  <c r="O9206" i="1"/>
  <c r="P9206" i="1" s="1"/>
  <c r="Q9206" i="1" s="1"/>
  <c r="L9206" i="1"/>
  <c r="K9206" i="1"/>
  <c r="J9206" i="1"/>
  <c r="H9206" i="1"/>
  <c r="I9206" i="1" s="1"/>
  <c r="O9205" i="1"/>
  <c r="P9205" i="1" s="1"/>
  <c r="Q9205" i="1" s="1"/>
  <c r="L9205" i="1"/>
  <c r="K9205" i="1"/>
  <c r="M9205" i="1" s="1"/>
  <c r="J9205" i="1"/>
  <c r="H9205" i="1"/>
  <c r="I9205" i="1" s="1"/>
  <c r="O9204" i="1"/>
  <c r="P9204" i="1" s="1"/>
  <c r="Q9204" i="1" s="1"/>
  <c r="L9204" i="1"/>
  <c r="K9204" i="1"/>
  <c r="J9204" i="1"/>
  <c r="H9204" i="1"/>
  <c r="I9204" i="1" s="1"/>
  <c r="O9203" i="1"/>
  <c r="P9203" i="1" s="1"/>
  <c r="Q9203" i="1" s="1"/>
  <c r="L9203" i="1"/>
  <c r="K9203" i="1"/>
  <c r="M9203" i="1" s="1"/>
  <c r="J9203" i="1"/>
  <c r="H9203" i="1"/>
  <c r="I9203" i="1" s="1"/>
  <c r="O9202" i="1"/>
  <c r="P9202" i="1" s="1"/>
  <c r="Q9202" i="1" s="1"/>
  <c r="L9202" i="1"/>
  <c r="K9202" i="1"/>
  <c r="M9202" i="1" s="1"/>
  <c r="J9202" i="1"/>
  <c r="H9202" i="1"/>
  <c r="I9202" i="1" s="1"/>
  <c r="O9201" i="1"/>
  <c r="P9201" i="1" s="1"/>
  <c r="Q9201" i="1" s="1"/>
  <c r="L9201" i="1"/>
  <c r="K9201" i="1"/>
  <c r="J9201" i="1"/>
  <c r="H9201" i="1"/>
  <c r="I9201" i="1" s="1"/>
  <c r="O9200" i="1"/>
  <c r="P9200" i="1" s="1"/>
  <c r="Q9200" i="1" s="1"/>
  <c r="L9200" i="1"/>
  <c r="K9200" i="1"/>
  <c r="M9200" i="1" s="1"/>
  <c r="J9200" i="1"/>
  <c r="H9200" i="1"/>
  <c r="I9200" i="1" s="1"/>
  <c r="O9199" i="1"/>
  <c r="P9199" i="1" s="1"/>
  <c r="Q9199" i="1" s="1"/>
  <c r="L9199" i="1"/>
  <c r="K9199" i="1"/>
  <c r="M9199" i="1" s="1"/>
  <c r="J9199" i="1"/>
  <c r="H9199" i="1"/>
  <c r="I9199" i="1" s="1"/>
  <c r="O9198" i="1"/>
  <c r="P9198" i="1" s="1"/>
  <c r="Q9198" i="1" s="1"/>
  <c r="L9198" i="1"/>
  <c r="K9198" i="1"/>
  <c r="M9198" i="1" s="1"/>
  <c r="J9198" i="1"/>
  <c r="H9198" i="1"/>
  <c r="I9198" i="1" s="1"/>
  <c r="O9197" i="1"/>
  <c r="P9197" i="1" s="1"/>
  <c r="Q9197" i="1" s="1"/>
  <c r="L9197" i="1"/>
  <c r="K9197" i="1"/>
  <c r="M9197" i="1" s="1"/>
  <c r="J9197" i="1"/>
  <c r="H9197" i="1"/>
  <c r="I9197" i="1" s="1"/>
  <c r="O9196" i="1"/>
  <c r="P9196" i="1" s="1"/>
  <c r="Q9196" i="1" s="1"/>
  <c r="L9196" i="1"/>
  <c r="K9196" i="1"/>
  <c r="M9196" i="1" s="1"/>
  <c r="J9196" i="1"/>
  <c r="H9196" i="1"/>
  <c r="I9196" i="1" s="1"/>
  <c r="O9195" i="1"/>
  <c r="P9195" i="1" s="1"/>
  <c r="Q9195" i="1" s="1"/>
  <c r="L9195" i="1"/>
  <c r="K9195" i="1"/>
  <c r="M9195" i="1" s="1"/>
  <c r="J9195" i="1"/>
  <c r="H9195" i="1"/>
  <c r="I9195" i="1" s="1"/>
  <c r="O9194" i="1"/>
  <c r="P9194" i="1" s="1"/>
  <c r="Q9194" i="1" s="1"/>
  <c r="L9194" i="1"/>
  <c r="K9194" i="1"/>
  <c r="M9194" i="1" s="1"/>
  <c r="J9194" i="1"/>
  <c r="H9194" i="1"/>
  <c r="I9194" i="1" s="1"/>
  <c r="O9193" i="1"/>
  <c r="P9193" i="1" s="1"/>
  <c r="Q9193" i="1" s="1"/>
  <c r="L9193" i="1"/>
  <c r="K9193" i="1"/>
  <c r="M9193" i="1" s="1"/>
  <c r="J9193" i="1"/>
  <c r="H9193" i="1"/>
  <c r="I9193" i="1" s="1"/>
  <c r="S9192" i="1"/>
  <c r="O9192" i="1"/>
  <c r="P9192" i="1" s="1"/>
  <c r="Q9192" i="1" s="1"/>
  <c r="L9192" i="1"/>
  <c r="K9192" i="1"/>
  <c r="M9192" i="1" s="1"/>
  <c r="J9192" i="1"/>
  <c r="H9192" i="1"/>
  <c r="I9192" i="1" s="1"/>
  <c r="O9191" i="1"/>
  <c r="P9191" i="1" s="1"/>
  <c r="Q9191" i="1" s="1"/>
  <c r="L9191" i="1"/>
  <c r="K9191" i="1"/>
  <c r="J9191" i="1"/>
  <c r="H9191" i="1"/>
  <c r="I9191" i="1" s="1"/>
  <c r="O9190" i="1"/>
  <c r="P9190" i="1" s="1"/>
  <c r="Q9190" i="1" s="1"/>
  <c r="L9190" i="1"/>
  <c r="K9190" i="1"/>
  <c r="J9190" i="1"/>
  <c r="H9190" i="1"/>
  <c r="I9190" i="1" s="1"/>
  <c r="O9189" i="1"/>
  <c r="P9189" i="1" s="1"/>
  <c r="Q9189" i="1" s="1"/>
  <c r="L9189" i="1"/>
  <c r="K9189" i="1"/>
  <c r="M9189" i="1" s="1"/>
  <c r="J9189" i="1"/>
  <c r="H9189" i="1"/>
  <c r="I9189" i="1" s="1"/>
  <c r="O9188" i="1"/>
  <c r="P9188" i="1" s="1"/>
  <c r="Q9188" i="1" s="1"/>
  <c r="L9188" i="1"/>
  <c r="K9188" i="1"/>
  <c r="J9188" i="1"/>
  <c r="H9188" i="1"/>
  <c r="I9188" i="1" s="1"/>
  <c r="O9187" i="1"/>
  <c r="P9187" i="1" s="1"/>
  <c r="Q9187" i="1" s="1"/>
  <c r="L9187" i="1"/>
  <c r="K9187" i="1"/>
  <c r="M9187" i="1" s="1"/>
  <c r="J9187" i="1"/>
  <c r="H9187" i="1"/>
  <c r="I9187" i="1" s="1"/>
  <c r="O9186" i="1"/>
  <c r="P9186" i="1" s="1"/>
  <c r="Q9186" i="1" s="1"/>
  <c r="L9186" i="1"/>
  <c r="K9186" i="1"/>
  <c r="M9186" i="1" s="1"/>
  <c r="J9186" i="1"/>
  <c r="H9186" i="1"/>
  <c r="I9186" i="1" s="1"/>
  <c r="S9185" i="1"/>
  <c r="O9185" i="1"/>
  <c r="P9185" i="1" s="1"/>
  <c r="Q9185" i="1" s="1"/>
  <c r="L9185" i="1"/>
  <c r="K9185" i="1"/>
  <c r="J9185" i="1"/>
  <c r="H9185" i="1"/>
  <c r="I9185" i="1" s="1"/>
  <c r="O9184" i="1"/>
  <c r="P9184" i="1" s="1"/>
  <c r="Q9184" i="1" s="1"/>
  <c r="L9184" i="1"/>
  <c r="K9184" i="1"/>
  <c r="M9184" i="1" s="1"/>
  <c r="J9184" i="1"/>
  <c r="H9184" i="1"/>
  <c r="I9184" i="1" s="1"/>
  <c r="O9183" i="1"/>
  <c r="P9183" i="1" s="1"/>
  <c r="Q9183" i="1" s="1"/>
  <c r="L9183" i="1"/>
  <c r="K9183" i="1"/>
  <c r="M9183" i="1" s="1"/>
  <c r="J9183" i="1"/>
  <c r="H9183" i="1"/>
  <c r="I9183" i="1" s="1"/>
  <c r="O9182" i="1"/>
  <c r="P9182" i="1" s="1"/>
  <c r="Q9182" i="1" s="1"/>
  <c r="L9182" i="1"/>
  <c r="K9182" i="1"/>
  <c r="M9182" i="1" s="1"/>
  <c r="J9182" i="1"/>
  <c r="H9182" i="1"/>
  <c r="I9182" i="1" s="1"/>
  <c r="O9181" i="1"/>
  <c r="P9181" i="1" s="1"/>
  <c r="Q9181" i="1" s="1"/>
  <c r="L9181" i="1"/>
  <c r="K9181" i="1"/>
  <c r="J9181" i="1"/>
  <c r="H9181" i="1"/>
  <c r="I9181" i="1" s="1"/>
  <c r="O9180" i="1"/>
  <c r="P9180" i="1" s="1"/>
  <c r="Q9180" i="1" s="1"/>
  <c r="L9180" i="1"/>
  <c r="K9180" i="1"/>
  <c r="M9180" i="1" s="1"/>
  <c r="J9180" i="1"/>
  <c r="H9180" i="1"/>
  <c r="I9180" i="1" s="1"/>
  <c r="O9179" i="1"/>
  <c r="P9179" i="1" s="1"/>
  <c r="Q9179" i="1" s="1"/>
  <c r="L9179" i="1"/>
  <c r="K9179" i="1"/>
  <c r="M9179" i="1" s="1"/>
  <c r="J9179" i="1"/>
  <c r="H9179" i="1"/>
  <c r="I9179" i="1" s="1"/>
  <c r="O9178" i="1"/>
  <c r="P9178" i="1" s="1"/>
  <c r="Q9178" i="1" s="1"/>
  <c r="L9178" i="1"/>
  <c r="K9178" i="1"/>
  <c r="M9178" i="1" s="1"/>
  <c r="J9178" i="1"/>
  <c r="H9178" i="1"/>
  <c r="I9178" i="1" s="1"/>
  <c r="O9177" i="1"/>
  <c r="P9177" i="1" s="1"/>
  <c r="Q9177" i="1" s="1"/>
  <c r="L9177" i="1"/>
  <c r="K9177" i="1"/>
  <c r="M9177" i="1" s="1"/>
  <c r="J9177" i="1"/>
  <c r="H9177" i="1"/>
  <c r="I9177" i="1" s="1"/>
  <c r="O9176" i="1"/>
  <c r="P9176" i="1" s="1"/>
  <c r="Q9176" i="1" s="1"/>
  <c r="L9176" i="1"/>
  <c r="K9176" i="1"/>
  <c r="J9176" i="1"/>
  <c r="H9176" i="1"/>
  <c r="I9176" i="1" s="1"/>
  <c r="O9175" i="1"/>
  <c r="P9175" i="1" s="1"/>
  <c r="Q9175" i="1" s="1"/>
  <c r="L9175" i="1"/>
  <c r="K9175" i="1"/>
  <c r="M9175" i="1" s="1"/>
  <c r="J9175" i="1"/>
  <c r="H9175" i="1"/>
  <c r="I9175" i="1" s="1"/>
  <c r="O9174" i="1"/>
  <c r="P9174" i="1" s="1"/>
  <c r="Q9174" i="1" s="1"/>
  <c r="L9174" i="1"/>
  <c r="K9174" i="1"/>
  <c r="J9174" i="1"/>
  <c r="H9174" i="1"/>
  <c r="I9174" i="1" s="1"/>
  <c r="O9173" i="1"/>
  <c r="P9173" i="1" s="1"/>
  <c r="Q9173" i="1" s="1"/>
  <c r="L9173" i="1"/>
  <c r="K9173" i="1"/>
  <c r="M9173" i="1" s="1"/>
  <c r="J9173" i="1"/>
  <c r="H9173" i="1"/>
  <c r="I9173" i="1" s="1"/>
  <c r="O9172" i="1"/>
  <c r="P9172" i="1" s="1"/>
  <c r="Q9172" i="1" s="1"/>
  <c r="L9172" i="1"/>
  <c r="K9172" i="1"/>
  <c r="M9172" i="1" s="1"/>
  <c r="J9172" i="1"/>
  <c r="H9172" i="1"/>
  <c r="I9172" i="1" s="1"/>
  <c r="O9171" i="1"/>
  <c r="P9171" i="1" s="1"/>
  <c r="Q9171" i="1" s="1"/>
  <c r="L9171" i="1"/>
  <c r="K9171" i="1"/>
  <c r="M9171" i="1" s="1"/>
  <c r="J9171" i="1"/>
  <c r="H9171" i="1"/>
  <c r="I9171" i="1" s="1"/>
  <c r="O9170" i="1"/>
  <c r="P9170" i="1" s="1"/>
  <c r="Q9170" i="1" s="1"/>
  <c r="L9170" i="1"/>
  <c r="K9170" i="1"/>
  <c r="M9170" i="1" s="1"/>
  <c r="J9170" i="1"/>
  <c r="H9170" i="1"/>
  <c r="I9170" i="1" s="1"/>
  <c r="O9169" i="1"/>
  <c r="P9169" i="1" s="1"/>
  <c r="Q9169" i="1" s="1"/>
  <c r="L9169" i="1"/>
  <c r="K9169" i="1"/>
  <c r="M9169" i="1" s="1"/>
  <c r="J9169" i="1"/>
  <c r="H9169" i="1"/>
  <c r="I9169" i="1" s="1"/>
  <c r="S9168" i="1"/>
  <c r="O9168" i="1"/>
  <c r="P9168" i="1" s="1"/>
  <c r="Q9168" i="1" s="1"/>
  <c r="L9168" i="1"/>
  <c r="K9168" i="1"/>
  <c r="M9168" i="1" s="1"/>
  <c r="J9168" i="1"/>
  <c r="H9168" i="1"/>
  <c r="I9168" i="1" s="1"/>
  <c r="O9167" i="1"/>
  <c r="P9167" i="1" s="1"/>
  <c r="Q9167" i="1" s="1"/>
  <c r="L9167" i="1"/>
  <c r="K9167" i="1"/>
  <c r="M9167" i="1" s="1"/>
  <c r="J9167" i="1"/>
  <c r="H9167" i="1"/>
  <c r="I9167" i="1" s="1"/>
  <c r="O9166" i="1"/>
  <c r="P9166" i="1" s="1"/>
  <c r="Q9166" i="1" s="1"/>
  <c r="L9166" i="1"/>
  <c r="K9166" i="1"/>
  <c r="M9166" i="1" s="1"/>
  <c r="J9166" i="1"/>
  <c r="H9166" i="1"/>
  <c r="I9166" i="1" s="1"/>
  <c r="O9165" i="1"/>
  <c r="P9165" i="1" s="1"/>
  <c r="Q9165" i="1" s="1"/>
  <c r="L9165" i="1"/>
  <c r="K9165" i="1"/>
  <c r="J9165" i="1"/>
  <c r="H9165" i="1"/>
  <c r="I9165" i="1" s="1"/>
  <c r="O9164" i="1"/>
  <c r="P9164" i="1" s="1"/>
  <c r="Q9164" i="1" s="1"/>
  <c r="L9164" i="1"/>
  <c r="K9164" i="1"/>
  <c r="M9164" i="1" s="1"/>
  <c r="J9164" i="1"/>
  <c r="H9164" i="1"/>
  <c r="I9164" i="1" s="1"/>
  <c r="O9163" i="1"/>
  <c r="P9163" i="1" s="1"/>
  <c r="Q9163" i="1" s="1"/>
  <c r="L9163" i="1"/>
  <c r="K9163" i="1"/>
  <c r="M9163" i="1" s="1"/>
  <c r="J9163" i="1"/>
  <c r="H9163" i="1"/>
  <c r="I9163" i="1" s="1"/>
  <c r="O9162" i="1"/>
  <c r="P9162" i="1" s="1"/>
  <c r="Q9162" i="1" s="1"/>
  <c r="L9162" i="1"/>
  <c r="K9162" i="1"/>
  <c r="J9162" i="1"/>
  <c r="H9162" i="1"/>
  <c r="I9162" i="1" s="1"/>
  <c r="O9161" i="1"/>
  <c r="P9161" i="1" s="1"/>
  <c r="Q9161" i="1" s="1"/>
  <c r="L9161" i="1"/>
  <c r="K9161" i="1"/>
  <c r="M9161" i="1" s="1"/>
  <c r="J9161" i="1"/>
  <c r="H9161" i="1"/>
  <c r="I9161" i="1" s="1"/>
  <c r="S9160" i="1"/>
  <c r="O9160" i="1"/>
  <c r="P9160" i="1" s="1"/>
  <c r="Q9160" i="1" s="1"/>
  <c r="L9160" i="1"/>
  <c r="K9160" i="1"/>
  <c r="J9160" i="1"/>
  <c r="H9160" i="1"/>
  <c r="I9160" i="1" s="1"/>
  <c r="O9159" i="1"/>
  <c r="P9159" i="1" s="1"/>
  <c r="Q9159" i="1" s="1"/>
  <c r="L9159" i="1"/>
  <c r="K9159" i="1"/>
  <c r="M9159" i="1" s="1"/>
  <c r="J9159" i="1"/>
  <c r="H9159" i="1"/>
  <c r="I9159" i="1" s="1"/>
  <c r="O9158" i="1"/>
  <c r="P9158" i="1" s="1"/>
  <c r="Q9158" i="1" s="1"/>
  <c r="L9158" i="1"/>
  <c r="K9158" i="1"/>
  <c r="M9158" i="1" s="1"/>
  <c r="J9158" i="1"/>
  <c r="H9158" i="1"/>
  <c r="I9158" i="1" s="1"/>
  <c r="O9157" i="1"/>
  <c r="P9157" i="1" s="1"/>
  <c r="Q9157" i="1" s="1"/>
  <c r="L9157" i="1"/>
  <c r="K9157" i="1"/>
  <c r="M9157" i="1" s="1"/>
  <c r="J9157" i="1"/>
  <c r="H9157" i="1"/>
  <c r="I9157" i="1" s="1"/>
  <c r="O9156" i="1"/>
  <c r="P9156" i="1" s="1"/>
  <c r="Q9156" i="1" s="1"/>
  <c r="L9156" i="1"/>
  <c r="K9156" i="1"/>
  <c r="M9156" i="1" s="1"/>
  <c r="J9156" i="1"/>
  <c r="H9156" i="1"/>
  <c r="I9156" i="1" s="1"/>
  <c r="O9155" i="1"/>
  <c r="P9155" i="1" s="1"/>
  <c r="Q9155" i="1" s="1"/>
  <c r="L9155" i="1"/>
  <c r="K9155" i="1"/>
  <c r="M9155" i="1" s="1"/>
  <c r="J9155" i="1"/>
  <c r="H9155" i="1"/>
  <c r="I9155" i="1" s="1"/>
  <c r="S9154" i="1"/>
  <c r="O9154" i="1"/>
  <c r="P9154" i="1" s="1"/>
  <c r="Q9154" i="1" s="1"/>
  <c r="L9154" i="1"/>
  <c r="K9154" i="1"/>
  <c r="M9154" i="1" s="1"/>
  <c r="J9154" i="1"/>
  <c r="H9154" i="1"/>
  <c r="I9154" i="1" s="1"/>
  <c r="O9153" i="1"/>
  <c r="P9153" i="1" s="1"/>
  <c r="Q9153" i="1" s="1"/>
  <c r="L9153" i="1"/>
  <c r="K9153" i="1"/>
  <c r="M9153" i="1" s="1"/>
  <c r="J9153" i="1"/>
  <c r="H9153" i="1"/>
  <c r="I9153" i="1" s="1"/>
  <c r="O9152" i="1"/>
  <c r="P9152" i="1" s="1"/>
  <c r="Q9152" i="1" s="1"/>
  <c r="L9152" i="1"/>
  <c r="K9152" i="1"/>
  <c r="M9152" i="1" s="1"/>
  <c r="J9152" i="1"/>
  <c r="H9152" i="1"/>
  <c r="I9152" i="1" s="1"/>
  <c r="O9151" i="1"/>
  <c r="P9151" i="1" s="1"/>
  <c r="Q9151" i="1" s="1"/>
  <c r="L9151" i="1"/>
  <c r="K9151" i="1"/>
  <c r="M9151" i="1" s="1"/>
  <c r="J9151" i="1"/>
  <c r="H9151" i="1"/>
  <c r="I9151" i="1" s="1"/>
  <c r="O9150" i="1"/>
  <c r="P9150" i="1" s="1"/>
  <c r="Q9150" i="1" s="1"/>
  <c r="L9150" i="1"/>
  <c r="K9150" i="1"/>
  <c r="M9150" i="1" s="1"/>
  <c r="J9150" i="1"/>
  <c r="H9150" i="1"/>
  <c r="I9150" i="1" s="1"/>
  <c r="O9149" i="1"/>
  <c r="P9149" i="1" s="1"/>
  <c r="Q9149" i="1" s="1"/>
  <c r="L9149" i="1"/>
  <c r="K9149" i="1"/>
  <c r="M9149" i="1" s="1"/>
  <c r="J9149" i="1"/>
  <c r="H9149" i="1"/>
  <c r="I9149" i="1" s="1"/>
  <c r="O9148" i="1"/>
  <c r="P9148" i="1" s="1"/>
  <c r="Q9148" i="1" s="1"/>
  <c r="L9148" i="1"/>
  <c r="K9148" i="1"/>
  <c r="M9148" i="1" s="1"/>
  <c r="J9148" i="1"/>
  <c r="H9148" i="1"/>
  <c r="I9148" i="1" s="1"/>
  <c r="O9147" i="1"/>
  <c r="P9147" i="1" s="1"/>
  <c r="Q9147" i="1" s="1"/>
  <c r="L9147" i="1"/>
  <c r="K9147" i="1"/>
  <c r="M9147" i="1" s="1"/>
  <c r="J9147" i="1"/>
  <c r="H9147" i="1"/>
  <c r="I9147" i="1" s="1"/>
  <c r="O9146" i="1"/>
  <c r="P9146" i="1" s="1"/>
  <c r="Q9146" i="1" s="1"/>
  <c r="L9146" i="1"/>
  <c r="K9146" i="1"/>
  <c r="J9146" i="1"/>
  <c r="H9146" i="1"/>
  <c r="I9146" i="1" s="1"/>
  <c r="O9145" i="1"/>
  <c r="P9145" i="1" s="1"/>
  <c r="Q9145" i="1" s="1"/>
  <c r="L9145" i="1"/>
  <c r="K9145" i="1"/>
  <c r="M9145" i="1" s="1"/>
  <c r="J9145" i="1"/>
  <c r="H9145" i="1"/>
  <c r="I9145" i="1" s="1"/>
  <c r="O9144" i="1"/>
  <c r="P9144" i="1" s="1"/>
  <c r="Q9144" i="1" s="1"/>
  <c r="L9144" i="1"/>
  <c r="K9144" i="1"/>
  <c r="J9144" i="1"/>
  <c r="H9144" i="1"/>
  <c r="I9144" i="1" s="1"/>
  <c r="O9143" i="1"/>
  <c r="P9143" i="1" s="1"/>
  <c r="Q9143" i="1" s="1"/>
  <c r="L9143" i="1"/>
  <c r="K9143" i="1"/>
  <c r="M9143" i="1" s="1"/>
  <c r="J9143" i="1"/>
  <c r="H9143" i="1"/>
  <c r="I9143" i="1" s="1"/>
  <c r="O9142" i="1"/>
  <c r="P9142" i="1" s="1"/>
  <c r="Q9142" i="1" s="1"/>
  <c r="L9142" i="1"/>
  <c r="K9142" i="1"/>
  <c r="M9142" i="1" s="1"/>
  <c r="J9142" i="1"/>
  <c r="H9142" i="1"/>
  <c r="I9142" i="1" s="1"/>
  <c r="S9141" i="1"/>
  <c r="O9141" i="1"/>
  <c r="P9141" i="1" s="1"/>
  <c r="Q9141" i="1" s="1"/>
  <c r="L9141" i="1"/>
  <c r="K9141" i="1"/>
  <c r="M9141" i="1" s="1"/>
  <c r="J9141" i="1"/>
  <c r="H9141" i="1"/>
  <c r="I9141" i="1" s="1"/>
  <c r="O9140" i="1"/>
  <c r="P9140" i="1" s="1"/>
  <c r="Q9140" i="1" s="1"/>
  <c r="L9140" i="1"/>
  <c r="K9140" i="1"/>
  <c r="M9140" i="1" s="1"/>
  <c r="J9140" i="1"/>
  <c r="H9140" i="1"/>
  <c r="I9140" i="1" s="1"/>
  <c r="O9139" i="1"/>
  <c r="P9139" i="1" s="1"/>
  <c r="Q9139" i="1" s="1"/>
  <c r="L9139" i="1"/>
  <c r="K9139" i="1"/>
  <c r="J9139" i="1"/>
  <c r="H9139" i="1"/>
  <c r="I9139" i="1" s="1"/>
  <c r="O9138" i="1"/>
  <c r="P9138" i="1" s="1"/>
  <c r="Q9138" i="1" s="1"/>
  <c r="L9138" i="1"/>
  <c r="K9138" i="1"/>
  <c r="M9138" i="1" s="1"/>
  <c r="J9138" i="1"/>
  <c r="H9138" i="1"/>
  <c r="I9138" i="1" s="1"/>
  <c r="O9137" i="1"/>
  <c r="P9137" i="1" s="1"/>
  <c r="Q9137" i="1" s="1"/>
  <c r="L9137" i="1"/>
  <c r="K9137" i="1"/>
  <c r="J9137" i="1"/>
  <c r="H9137" i="1"/>
  <c r="I9137" i="1" s="1"/>
  <c r="O9136" i="1"/>
  <c r="P9136" i="1" s="1"/>
  <c r="Q9136" i="1" s="1"/>
  <c r="L9136" i="1"/>
  <c r="K9136" i="1"/>
  <c r="M9136" i="1" s="1"/>
  <c r="J9136" i="1"/>
  <c r="H9136" i="1"/>
  <c r="I9136" i="1" s="1"/>
  <c r="O9135" i="1"/>
  <c r="P9135" i="1" s="1"/>
  <c r="Q9135" i="1" s="1"/>
  <c r="L9135" i="1"/>
  <c r="K9135" i="1"/>
  <c r="M9135" i="1" s="1"/>
  <c r="J9135" i="1"/>
  <c r="H9135" i="1"/>
  <c r="I9135" i="1" s="1"/>
  <c r="O9134" i="1"/>
  <c r="P9134" i="1" s="1"/>
  <c r="Q9134" i="1" s="1"/>
  <c r="L9134" i="1"/>
  <c r="K9134" i="1"/>
  <c r="M9134" i="1" s="1"/>
  <c r="J9134" i="1"/>
  <c r="H9134" i="1"/>
  <c r="I9134" i="1" s="1"/>
  <c r="O9133" i="1"/>
  <c r="P9133" i="1" s="1"/>
  <c r="Q9133" i="1" s="1"/>
  <c r="L9133" i="1"/>
  <c r="K9133" i="1"/>
  <c r="M9133" i="1" s="1"/>
  <c r="J9133" i="1"/>
  <c r="H9133" i="1"/>
  <c r="I9133" i="1" s="1"/>
  <c r="O9132" i="1"/>
  <c r="P9132" i="1" s="1"/>
  <c r="Q9132" i="1" s="1"/>
  <c r="L9132" i="1"/>
  <c r="K9132" i="1"/>
  <c r="M9132" i="1" s="1"/>
  <c r="J9132" i="1"/>
  <c r="H9132" i="1"/>
  <c r="I9132" i="1" s="1"/>
  <c r="O9131" i="1"/>
  <c r="P9131" i="1" s="1"/>
  <c r="Q9131" i="1" s="1"/>
  <c r="L9131" i="1"/>
  <c r="K9131" i="1"/>
  <c r="J9131" i="1"/>
  <c r="H9131" i="1"/>
  <c r="I9131" i="1" s="1"/>
  <c r="O9130" i="1"/>
  <c r="P9130" i="1" s="1"/>
  <c r="Q9130" i="1" s="1"/>
  <c r="L9130" i="1"/>
  <c r="K9130" i="1"/>
  <c r="J9130" i="1"/>
  <c r="H9130" i="1"/>
  <c r="I9130" i="1" s="1"/>
  <c r="O9129" i="1"/>
  <c r="P9129" i="1" s="1"/>
  <c r="Q9129" i="1" s="1"/>
  <c r="L9129" i="1"/>
  <c r="K9129" i="1"/>
  <c r="J9129" i="1"/>
  <c r="H9129" i="1"/>
  <c r="I9129" i="1" s="1"/>
  <c r="O9128" i="1"/>
  <c r="P9128" i="1" s="1"/>
  <c r="Q9128" i="1" s="1"/>
  <c r="L9128" i="1"/>
  <c r="K9128" i="1"/>
  <c r="M9128" i="1" s="1"/>
  <c r="J9128" i="1"/>
  <c r="H9128" i="1"/>
  <c r="I9128" i="1" s="1"/>
  <c r="O9127" i="1"/>
  <c r="P9127" i="1" s="1"/>
  <c r="Q9127" i="1" s="1"/>
  <c r="L9127" i="1"/>
  <c r="K9127" i="1"/>
  <c r="M9127" i="1" s="1"/>
  <c r="J9127" i="1"/>
  <c r="H9127" i="1"/>
  <c r="I9127" i="1" s="1"/>
  <c r="O9126" i="1"/>
  <c r="P9126" i="1" s="1"/>
  <c r="Q9126" i="1" s="1"/>
  <c r="L9126" i="1"/>
  <c r="K9126" i="1"/>
  <c r="M9126" i="1" s="1"/>
  <c r="J9126" i="1"/>
  <c r="H9126" i="1"/>
  <c r="I9126" i="1" s="1"/>
  <c r="O9125" i="1"/>
  <c r="P9125" i="1" s="1"/>
  <c r="Q9125" i="1" s="1"/>
  <c r="L9125" i="1"/>
  <c r="K9125" i="1"/>
  <c r="M9125" i="1" s="1"/>
  <c r="J9125" i="1"/>
  <c r="H9125" i="1"/>
  <c r="I9125" i="1" s="1"/>
  <c r="O9124" i="1"/>
  <c r="P9124" i="1" s="1"/>
  <c r="Q9124" i="1" s="1"/>
  <c r="L9124" i="1"/>
  <c r="K9124" i="1"/>
  <c r="M9124" i="1" s="1"/>
  <c r="J9124" i="1"/>
  <c r="H9124" i="1"/>
  <c r="I9124" i="1" s="1"/>
  <c r="O9123" i="1"/>
  <c r="P9123" i="1" s="1"/>
  <c r="Q9123" i="1" s="1"/>
  <c r="L9123" i="1"/>
  <c r="K9123" i="1"/>
  <c r="M9123" i="1" s="1"/>
  <c r="J9123" i="1"/>
  <c r="H9123" i="1"/>
  <c r="I9123" i="1" s="1"/>
  <c r="O9122" i="1"/>
  <c r="P9122" i="1" s="1"/>
  <c r="Q9122" i="1" s="1"/>
  <c r="L9122" i="1"/>
  <c r="K9122" i="1"/>
  <c r="M9122" i="1" s="1"/>
  <c r="J9122" i="1"/>
  <c r="H9122" i="1"/>
  <c r="I9122" i="1" s="1"/>
  <c r="O9121" i="1"/>
  <c r="P9121" i="1" s="1"/>
  <c r="Q9121" i="1" s="1"/>
  <c r="L9121" i="1"/>
  <c r="K9121" i="1"/>
  <c r="M9121" i="1" s="1"/>
  <c r="J9121" i="1"/>
  <c r="H9121" i="1"/>
  <c r="I9121" i="1" s="1"/>
  <c r="O9120" i="1"/>
  <c r="P9120" i="1" s="1"/>
  <c r="Q9120" i="1" s="1"/>
  <c r="L9120" i="1"/>
  <c r="K9120" i="1"/>
  <c r="M9120" i="1" s="1"/>
  <c r="J9120" i="1"/>
  <c r="H9120" i="1"/>
  <c r="I9120" i="1" s="1"/>
  <c r="O9119" i="1"/>
  <c r="P9119" i="1" s="1"/>
  <c r="Q9119" i="1" s="1"/>
  <c r="L9119" i="1"/>
  <c r="K9119" i="1"/>
  <c r="M9119" i="1" s="1"/>
  <c r="J9119" i="1"/>
  <c r="H9119" i="1"/>
  <c r="I9119" i="1" s="1"/>
  <c r="O9118" i="1"/>
  <c r="P9118" i="1" s="1"/>
  <c r="Q9118" i="1" s="1"/>
  <c r="L9118" i="1"/>
  <c r="K9118" i="1"/>
  <c r="M9118" i="1" s="1"/>
  <c r="J9118" i="1"/>
  <c r="H9118" i="1"/>
  <c r="I9118" i="1" s="1"/>
  <c r="O9117" i="1"/>
  <c r="P9117" i="1" s="1"/>
  <c r="Q9117" i="1" s="1"/>
  <c r="L9117" i="1"/>
  <c r="K9117" i="1"/>
  <c r="J9117" i="1"/>
  <c r="H9117" i="1"/>
  <c r="I9117" i="1" s="1"/>
  <c r="O9116" i="1"/>
  <c r="P9116" i="1" s="1"/>
  <c r="Q9116" i="1" s="1"/>
  <c r="L9116" i="1"/>
  <c r="K9116" i="1"/>
  <c r="M9116" i="1" s="1"/>
  <c r="J9116" i="1"/>
  <c r="H9116" i="1"/>
  <c r="I9116" i="1" s="1"/>
  <c r="O9115" i="1"/>
  <c r="P9115" i="1" s="1"/>
  <c r="Q9115" i="1" s="1"/>
  <c r="L9115" i="1"/>
  <c r="K9115" i="1"/>
  <c r="M9115" i="1" s="1"/>
  <c r="J9115" i="1"/>
  <c r="H9115" i="1"/>
  <c r="I9115" i="1" s="1"/>
  <c r="O9114" i="1"/>
  <c r="P9114" i="1" s="1"/>
  <c r="Q9114" i="1" s="1"/>
  <c r="L9114" i="1"/>
  <c r="K9114" i="1"/>
  <c r="J9114" i="1"/>
  <c r="H9114" i="1"/>
  <c r="I9114" i="1" s="1"/>
  <c r="S9113" i="1"/>
  <c r="O9113" i="1"/>
  <c r="P9113" i="1" s="1"/>
  <c r="Q9113" i="1" s="1"/>
  <c r="L9113" i="1"/>
  <c r="K9113" i="1"/>
  <c r="M9113" i="1" s="1"/>
  <c r="J9113" i="1"/>
  <c r="H9113" i="1"/>
  <c r="I9113" i="1" s="1"/>
  <c r="O9112" i="1"/>
  <c r="P9112" i="1" s="1"/>
  <c r="Q9112" i="1" s="1"/>
  <c r="L9112" i="1"/>
  <c r="K9112" i="1"/>
  <c r="M9112" i="1" s="1"/>
  <c r="J9112" i="1"/>
  <c r="H9112" i="1"/>
  <c r="I9112" i="1" s="1"/>
  <c r="O9111" i="1"/>
  <c r="P9111" i="1" s="1"/>
  <c r="Q9111" i="1" s="1"/>
  <c r="L9111" i="1"/>
  <c r="K9111" i="1"/>
  <c r="M9111" i="1" s="1"/>
  <c r="J9111" i="1"/>
  <c r="H9111" i="1"/>
  <c r="I9111" i="1" s="1"/>
  <c r="O9110" i="1"/>
  <c r="P9110" i="1" s="1"/>
  <c r="Q9110" i="1" s="1"/>
  <c r="L9110" i="1"/>
  <c r="K9110" i="1"/>
  <c r="M9110" i="1" s="1"/>
  <c r="J9110" i="1"/>
  <c r="H9110" i="1"/>
  <c r="I9110" i="1" s="1"/>
  <c r="O9109" i="1"/>
  <c r="P9109" i="1" s="1"/>
  <c r="Q9109" i="1" s="1"/>
  <c r="L9109" i="1"/>
  <c r="K9109" i="1"/>
  <c r="M9109" i="1" s="1"/>
  <c r="J9109" i="1"/>
  <c r="H9109" i="1"/>
  <c r="I9109" i="1" s="1"/>
  <c r="O9108" i="1"/>
  <c r="P9108" i="1" s="1"/>
  <c r="Q9108" i="1" s="1"/>
  <c r="L9108" i="1"/>
  <c r="K9108" i="1"/>
  <c r="M9108" i="1" s="1"/>
  <c r="J9108" i="1"/>
  <c r="H9108" i="1"/>
  <c r="I9108" i="1" s="1"/>
  <c r="O9107" i="1"/>
  <c r="P9107" i="1" s="1"/>
  <c r="Q9107" i="1" s="1"/>
  <c r="L9107" i="1"/>
  <c r="K9107" i="1"/>
  <c r="J9107" i="1"/>
  <c r="H9107" i="1"/>
  <c r="I9107" i="1" s="1"/>
  <c r="O9106" i="1"/>
  <c r="P9106" i="1" s="1"/>
  <c r="Q9106" i="1" s="1"/>
  <c r="L9106" i="1"/>
  <c r="K9106" i="1"/>
  <c r="M9106" i="1" s="1"/>
  <c r="J9106" i="1"/>
  <c r="H9106" i="1"/>
  <c r="I9106" i="1" s="1"/>
  <c r="O9105" i="1"/>
  <c r="P9105" i="1" s="1"/>
  <c r="Q9105" i="1" s="1"/>
  <c r="L9105" i="1"/>
  <c r="K9105" i="1"/>
  <c r="J9105" i="1"/>
  <c r="H9105" i="1"/>
  <c r="I9105" i="1" s="1"/>
  <c r="O9104" i="1"/>
  <c r="P9104" i="1" s="1"/>
  <c r="Q9104" i="1" s="1"/>
  <c r="L9104" i="1"/>
  <c r="K9104" i="1"/>
  <c r="M9104" i="1" s="1"/>
  <c r="J9104" i="1"/>
  <c r="H9104" i="1"/>
  <c r="I9104" i="1" s="1"/>
  <c r="O9103" i="1"/>
  <c r="P9103" i="1" s="1"/>
  <c r="Q9103" i="1" s="1"/>
  <c r="L9103" i="1"/>
  <c r="K9103" i="1"/>
  <c r="J9103" i="1"/>
  <c r="H9103" i="1"/>
  <c r="I9103" i="1" s="1"/>
  <c r="O9102" i="1"/>
  <c r="P9102" i="1" s="1"/>
  <c r="Q9102" i="1" s="1"/>
  <c r="L9102" i="1"/>
  <c r="K9102" i="1"/>
  <c r="M9102" i="1" s="1"/>
  <c r="J9102" i="1"/>
  <c r="H9102" i="1"/>
  <c r="I9102" i="1" s="1"/>
  <c r="O9101" i="1"/>
  <c r="P9101" i="1" s="1"/>
  <c r="Q9101" i="1" s="1"/>
  <c r="L9101" i="1"/>
  <c r="K9101" i="1"/>
  <c r="M9101" i="1" s="1"/>
  <c r="J9101" i="1"/>
  <c r="H9101" i="1"/>
  <c r="I9101" i="1" s="1"/>
  <c r="O9100" i="1"/>
  <c r="P9100" i="1" s="1"/>
  <c r="Q9100" i="1" s="1"/>
  <c r="L9100" i="1"/>
  <c r="K9100" i="1"/>
  <c r="M9100" i="1" s="1"/>
  <c r="J9100" i="1"/>
  <c r="H9100" i="1"/>
  <c r="I9100" i="1" s="1"/>
  <c r="O9099" i="1"/>
  <c r="P9099" i="1" s="1"/>
  <c r="Q9099" i="1" s="1"/>
  <c r="L9099" i="1"/>
  <c r="K9099" i="1"/>
  <c r="J9099" i="1"/>
  <c r="H9099" i="1"/>
  <c r="I9099" i="1" s="1"/>
  <c r="O9098" i="1"/>
  <c r="P9098" i="1" s="1"/>
  <c r="Q9098" i="1" s="1"/>
  <c r="L9098" i="1"/>
  <c r="K9098" i="1"/>
  <c r="M9098" i="1" s="1"/>
  <c r="J9098" i="1"/>
  <c r="H9098" i="1"/>
  <c r="I9098" i="1" s="1"/>
  <c r="O9097" i="1"/>
  <c r="P9097" i="1" s="1"/>
  <c r="Q9097" i="1" s="1"/>
  <c r="L9097" i="1"/>
  <c r="K9097" i="1"/>
  <c r="J9097" i="1"/>
  <c r="H9097" i="1"/>
  <c r="I9097" i="1" s="1"/>
  <c r="O9096" i="1"/>
  <c r="P9096" i="1" s="1"/>
  <c r="Q9096" i="1" s="1"/>
  <c r="L9096" i="1"/>
  <c r="K9096" i="1"/>
  <c r="M9096" i="1" s="1"/>
  <c r="J9096" i="1"/>
  <c r="H9096" i="1"/>
  <c r="I9096" i="1" s="1"/>
  <c r="O9095" i="1"/>
  <c r="P9095" i="1" s="1"/>
  <c r="Q9095" i="1" s="1"/>
  <c r="L9095" i="1"/>
  <c r="K9095" i="1"/>
  <c r="M9095" i="1" s="1"/>
  <c r="J9095" i="1"/>
  <c r="H9095" i="1"/>
  <c r="I9095" i="1" s="1"/>
  <c r="O9094" i="1"/>
  <c r="P9094" i="1" s="1"/>
  <c r="Q9094" i="1" s="1"/>
  <c r="L9094" i="1"/>
  <c r="K9094" i="1"/>
  <c r="M9094" i="1" s="1"/>
  <c r="J9094" i="1"/>
  <c r="H9094" i="1"/>
  <c r="I9094" i="1" s="1"/>
  <c r="O9093" i="1"/>
  <c r="P9093" i="1" s="1"/>
  <c r="Q9093" i="1" s="1"/>
  <c r="L9093" i="1"/>
  <c r="K9093" i="1"/>
  <c r="M9093" i="1" s="1"/>
  <c r="J9093" i="1"/>
  <c r="H9093" i="1"/>
  <c r="I9093" i="1" s="1"/>
  <c r="O9092" i="1"/>
  <c r="P9092" i="1" s="1"/>
  <c r="Q9092" i="1" s="1"/>
  <c r="L9092" i="1"/>
  <c r="K9092" i="1"/>
  <c r="M9092" i="1" s="1"/>
  <c r="J9092" i="1"/>
  <c r="H9092" i="1"/>
  <c r="I9092" i="1" s="1"/>
  <c r="O9091" i="1"/>
  <c r="P9091" i="1" s="1"/>
  <c r="Q9091" i="1" s="1"/>
  <c r="L9091" i="1"/>
  <c r="K9091" i="1"/>
  <c r="J9091" i="1"/>
  <c r="H9091" i="1"/>
  <c r="I9091" i="1" s="1"/>
  <c r="O9090" i="1"/>
  <c r="P9090" i="1" s="1"/>
  <c r="Q9090" i="1" s="1"/>
  <c r="L9090" i="1"/>
  <c r="K9090" i="1"/>
  <c r="M9090" i="1" s="1"/>
  <c r="J9090" i="1"/>
  <c r="H9090" i="1"/>
  <c r="I9090" i="1" s="1"/>
  <c r="O9089" i="1"/>
  <c r="P9089" i="1" s="1"/>
  <c r="Q9089" i="1" s="1"/>
  <c r="L9089" i="1"/>
  <c r="K9089" i="1"/>
  <c r="J9089" i="1"/>
  <c r="H9089" i="1"/>
  <c r="I9089" i="1" s="1"/>
  <c r="S9088" i="1"/>
  <c r="O9088" i="1"/>
  <c r="P9088" i="1" s="1"/>
  <c r="Q9088" i="1" s="1"/>
  <c r="L9088" i="1"/>
  <c r="K9088" i="1"/>
  <c r="M9088" i="1" s="1"/>
  <c r="J9088" i="1"/>
  <c r="H9088" i="1"/>
  <c r="I9088" i="1" s="1"/>
  <c r="O9087" i="1"/>
  <c r="P9087" i="1" s="1"/>
  <c r="Q9087" i="1" s="1"/>
  <c r="L9087" i="1"/>
  <c r="K9087" i="1"/>
  <c r="J9087" i="1"/>
  <c r="H9087" i="1"/>
  <c r="I9087" i="1" s="1"/>
  <c r="O9086" i="1"/>
  <c r="P9086" i="1" s="1"/>
  <c r="Q9086" i="1" s="1"/>
  <c r="L9086" i="1"/>
  <c r="K9086" i="1"/>
  <c r="M9086" i="1" s="1"/>
  <c r="J9086" i="1"/>
  <c r="H9086" i="1"/>
  <c r="I9086" i="1" s="1"/>
  <c r="O9085" i="1"/>
  <c r="P9085" i="1" s="1"/>
  <c r="Q9085" i="1" s="1"/>
  <c r="L9085" i="1"/>
  <c r="K9085" i="1"/>
  <c r="M9085" i="1" s="1"/>
  <c r="J9085" i="1"/>
  <c r="H9085" i="1"/>
  <c r="I9085" i="1" s="1"/>
  <c r="O9084" i="1"/>
  <c r="P9084" i="1" s="1"/>
  <c r="Q9084" i="1" s="1"/>
  <c r="L9084" i="1"/>
  <c r="K9084" i="1"/>
  <c r="M9084" i="1" s="1"/>
  <c r="J9084" i="1"/>
  <c r="H9084" i="1"/>
  <c r="I9084" i="1" s="1"/>
  <c r="O9083" i="1"/>
  <c r="P9083" i="1" s="1"/>
  <c r="Q9083" i="1" s="1"/>
  <c r="L9083" i="1"/>
  <c r="K9083" i="1"/>
  <c r="M9083" i="1" s="1"/>
  <c r="J9083" i="1"/>
  <c r="H9083" i="1"/>
  <c r="I9083" i="1" s="1"/>
  <c r="O9082" i="1"/>
  <c r="P9082" i="1" s="1"/>
  <c r="Q9082" i="1" s="1"/>
  <c r="L9082" i="1"/>
  <c r="K9082" i="1"/>
  <c r="M9082" i="1" s="1"/>
  <c r="J9082" i="1"/>
  <c r="H9082" i="1"/>
  <c r="I9082" i="1" s="1"/>
  <c r="O9081" i="1"/>
  <c r="P9081" i="1" s="1"/>
  <c r="Q9081" i="1" s="1"/>
  <c r="L9081" i="1"/>
  <c r="K9081" i="1"/>
  <c r="J9081" i="1"/>
  <c r="H9081" i="1"/>
  <c r="I9081" i="1" s="1"/>
  <c r="O9080" i="1"/>
  <c r="P9080" i="1" s="1"/>
  <c r="Q9080" i="1" s="1"/>
  <c r="L9080" i="1"/>
  <c r="K9080" i="1"/>
  <c r="M9080" i="1" s="1"/>
  <c r="J9080" i="1"/>
  <c r="H9080" i="1"/>
  <c r="I9080" i="1" s="1"/>
  <c r="O9079" i="1"/>
  <c r="P9079" i="1" s="1"/>
  <c r="Q9079" i="1" s="1"/>
  <c r="L9079" i="1"/>
  <c r="K9079" i="1"/>
  <c r="M9079" i="1" s="1"/>
  <c r="J9079" i="1"/>
  <c r="H9079" i="1"/>
  <c r="I9079" i="1" s="1"/>
  <c r="O9078" i="1"/>
  <c r="P9078" i="1" s="1"/>
  <c r="Q9078" i="1" s="1"/>
  <c r="L9078" i="1"/>
  <c r="K9078" i="1"/>
  <c r="M9078" i="1" s="1"/>
  <c r="J9078" i="1"/>
  <c r="H9078" i="1"/>
  <c r="I9078" i="1" s="1"/>
  <c r="O9077" i="1"/>
  <c r="P9077" i="1" s="1"/>
  <c r="Q9077" i="1" s="1"/>
  <c r="L9077" i="1"/>
  <c r="K9077" i="1"/>
  <c r="M9077" i="1" s="1"/>
  <c r="J9077" i="1"/>
  <c r="H9077" i="1"/>
  <c r="I9077" i="1" s="1"/>
  <c r="O9076" i="1"/>
  <c r="P9076" i="1" s="1"/>
  <c r="Q9076" i="1" s="1"/>
  <c r="L9076" i="1"/>
  <c r="K9076" i="1"/>
  <c r="M9076" i="1" s="1"/>
  <c r="J9076" i="1"/>
  <c r="H9076" i="1"/>
  <c r="I9076" i="1" s="1"/>
  <c r="O9075" i="1"/>
  <c r="P9075" i="1" s="1"/>
  <c r="Q9075" i="1" s="1"/>
  <c r="L9075" i="1"/>
  <c r="K9075" i="1"/>
  <c r="J9075" i="1"/>
  <c r="H9075" i="1"/>
  <c r="I9075" i="1" s="1"/>
  <c r="O9074" i="1"/>
  <c r="P9074" i="1" s="1"/>
  <c r="Q9074" i="1" s="1"/>
  <c r="L9074" i="1"/>
  <c r="K9074" i="1"/>
  <c r="M9074" i="1" s="1"/>
  <c r="J9074" i="1"/>
  <c r="H9074" i="1"/>
  <c r="I9074" i="1" s="1"/>
  <c r="S9073" i="1"/>
  <c r="O9073" i="1"/>
  <c r="P9073" i="1" s="1"/>
  <c r="Q9073" i="1" s="1"/>
  <c r="L9073" i="1"/>
  <c r="K9073" i="1"/>
  <c r="J9073" i="1"/>
  <c r="H9073" i="1"/>
  <c r="I9073" i="1" s="1"/>
  <c r="O9072" i="1"/>
  <c r="P9072" i="1" s="1"/>
  <c r="Q9072" i="1" s="1"/>
  <c r="L9072" i="1"/>
  <c r="K9072" i="1"/>
  <c r="M9072" i="1" s="1"/>
  <c r="J9072" i="1"/>
  <c r="H9072" i="1"/>
  <c r="I9072" i="1" s="1"/>
  <c r="O9071" i="1"/>
  <c r="P9071" i="1" s="1"/>
  <c r="Q9071" i="1" s="1"/>
  <c r="L9071" i="1"/>
  <c r="K9071" i="1"/>
  <c r="M9071" i="1" s="1"/>
  <c r="J9071" i="1"/>
  <c r="H9071" i="1"/>
  <c r="I9071" i="1" s="1"/>
  <c r="O9070" i="1"/>
  <c r="P9070" i="1" s="1"/>
  <c r="Q9070" i="1" s="1"/>
  <c r="L9070" i="1"/>
  <c r="K9070" i="1"/>
  <c r="M9070" i="1" s="1"/>
  <c r="J9070" i="1"/>
  <c r="H9070" i="1"/>
  <c r="I9070" i="1" s="1"/>
  <c r="O9069" i="1"/>
  <c r="P9069" i="1" s="1"/>
  <c r="Q9069" i="1" s="1"/>
  <c r="L9069" i="1"/>
  <c r="K9069" i="1"/>
  <c r="J9069" i="1"/>
  <c r="H9069" i="1"/>
  <c r="I9069" i="1" s="1"/>
  <c r="S9068" i="1"/>
  <c r="O9068" i="1"/>
  <c r="P9068" i="1" s="1"/>
  <c r="Q9068" i="1" s="1"/>
  <c r="L9068" i="1"/>
  <c r="K9068" i="1"/>
  <c r="M9068" i="1" s="1"/>
  <c r="J9068" i="1"/>
  <c r="H9068" i="1"/>
  <c r="I9068" i="1" s="1"/>
  <c r="O9067" i="1"/>
  <c r="P9067" i="1" s="1"/>
  <c r="Q9067" i="1" s="1"/>
  <c r="L9067" i="1"/>
  <c r="K9067" i="1"/>
  <c r="J9067" i="1"/>
  <c r="H9067" i="1"/>
  <c r="I9067" i="1" s="1"/>
  <c r="O9066" i="1"/>
  <c r="P9066" i="1" s="1"/>
  <c r="Q9066" i="1" s="1"/>
  <c r="L9066" i="1"/>
  <c r="K9066" i="1"/>
  <c r="M9066" i="1" s="1"/>
  <c r="J9066" i="1"/>
  <c r="H9066" i="1"/>
  <c r="I9066" i="1" s="1"/>
  <c r="O9065" i="1"/>
  <c r="P9065" i="1" s="1"/>
  <c r="Q9065" i="1" s="1"/>
  <c r="L9065" i="1"/>
  <c r="K9065" i="1"/>
  <c r="J9065" i="1"/>
  <c r="H9065" i="1"/>
  <c r="I9065" i="1" s="1"/>
  <c r="O9064" i="1"/>
  <c r="P9064" i="1" s="1"/>
  <c r="Q9064" i="1" s="1"/>
  <c r="L9064" i="1"/>
  <c r="K9064" i="1"/>
  <c r="M9064" i="1" s="1"/>
  <c r="J9064" i="1"/>
  <c r="H9064" i="1"/>
  <c r="I9064" i="1" s="1"/>
  <c r="O9063" i="1"/>
  <c r="P9063" i="1" s="1"/>
  <c r="Q9063" i="1" s="1"/>
  <c r="L9063" i="1"/>
  <c r="K9063" i="1"/>
  <c r="M9063" i="1" s="1"/>
  <c r="J9063" i="1"/>
  <c r="H9063" i="1"/>
  <c r="I9063" i="1" s="1"/>
  <c r="O9062" i="1"/>
  <c r="P9062" i="1" s="1"/>
  <c r="Q9062" i="1" s="1"/>
  <c r="L9062" i="1"/>
  <c r="K9062" i="1"/>
  <c r="M9062" i="1" s="1"/>
  <c r="J9062" i="1"/>
  <c r="H9062" i="1"/>
  <c r="I9062" i="1" s="1"/>
  <c r="O9061" i="1"/>
  <c r="P9061" i="1" s="1"/>
  <c r="Q9061" i="1" s="1"/>
  <c r="L9061" i="1"/>
  <c r="K9061" i="1"/>
  <c r="J9061" i="1"/>
  <c r="H9061" i="1"/>
  <c r="I9061" i="1" s="1"/>
  <c r="O9060" i="1"/>
  <c r="P9060" i="1" s="1"/>
  <c r="Q9060" i="1" s="1"/>
  <c r="L9060" i="1"/>
  <c r="K9060" i="1"/>
  <c r="M9060" i="1" s="1"/>
  <c r="J9060" i="1"/>
  <c r="H9060" i="1"/>
  <c r="I9060" i="1" s="1"/>
  <c r="O9059" i="1"/>
  <c r="P9059" i="1" s="1"/>
  <c r="Q9059" i="1" s="1"/>
  <c r="L9059" i="1"/>
  <c r="K9059" i="1"/>
  <c r="J9059" i="1"/>
  <c r="H9059" i="1"/>
  <c r="I9059" i="1" s="1"/>
  <c r="O9058" i="1"/>
  <c r="P9058" i="1" s="1"/>
  <c r="Q9058" i="1" s="1"/>
  <c r="L9058" i="1"/>
  <c r="K9058" i="1"/>
  <c r="M9058" i="1" s="1"/>
  <c r="J9058" i="1"/>
  <c r="H9058" i="1"/>
  <c r="I9058" i="1" s="1"/>
  <c r="O9057" i="1"/>
  <c r="P9057" i="1" s="1"/>
  <c r="Q9057" i="1" s="1"/>
  <c r="L9057" i="1"/>
  <c r="K9057" i="1"/>
  <c r="J9057" i="1"/>
  <c r="H9057" i="1"/>
  <c r="I9057" i="1" s="1"/>
  <c r="O9056" i="1"/>
  <c r="P9056" i="1" s="1"/>
  <c r="Q9056" i="1" s="1"/>
  <c r="L9056" i="1"/>
  <c r="K9056" i="1"/>
  <c r="M9056" i="1" s="1"/>
  <c r="J9056" i="1"/>
  <c r="H9056" i="1"/>
  <c r="I9056" i="1" s="1"/>
  <c r="O9055" i="1"/>
  <c r="P9055" i="1" s="1"/>
  <c r="Q9055" i="1" s="1"/>
  <c r="L9055" i="1"/>
  <c r="K9055" i="1"/>
  <c r="M9055" i="1" s="1"/>
  <c r="J9055" i="1"/>
  <c r="H9055" i="1"/>
  <c r="I9055" i="1" s="1"/>
  <c r="O9054" i="1"/>
  <c r="P9054" i="1" s="1"/>
  <c r="Q9054" i="1" s="1"/>
  <c r="L9054" i="1"/>
  <c r="K9054" i="1"/>
  <c r="M9054" i="1" s="1"/>
  <c r="J9054" i="1"/>
  <c r="H9054" i="1"/>
  <c r="I9054" i="1" s="1"/>
  <c r="O9053" i="1"/>
  <c r="P9053" i="1" s="1"/>
  <c r="Q9053" i="1" s="1"/>
  <c r="L9053" i="1"/>
  <c r="K9053" i="1"/>
  <c r="M9053" i="1" s="1"/>
  <c r="J9053" i="1"/>
  <c r="H9053" i="1"/>
  <c r="I9053" i="1" s="1"/>
  <c r="O9052" i="1"/>
  <c r="P9052" i="1" s="1"/>
  <c r="Q9052" i="1" s="1"/>
  <c r="L9052" i="1"/>
  <c r="K9052" i="1"/>
  <c r="M9052" i="1" s="1"/>
  <c r="J9052" i="1"/>
  <c r="H9052" i="1"/>
  <c r="I9052" i="1" s="1"/>
  <c r="O9051" i="1"/>
  <c r="P9051" i="1" s="1"/>
  <c r="Q9051" i="1" s="1"/>
  <c r="L9051" i="1"/>
  <c r="K9051" i="1"/>
  <c r="J9051" i="1"/>
  <c r="H9051" i="1"/>
  <c r="I9051" i="1" s="1"/>
  <c r="O9050" i="1"/>
  <c r="P9050" i="1" s="1"/>
  <c r="Q9050" i="1" s="1"/>
  <c r="L9050" i="1"/>
  <c r="K9050" i="1"/>
  <c r="M9050" i="1" s="1"/>
  <c r="J9050" i="1"/>
  <c r="H9050" i="1"/>
  <c r="I9050" i="1" s="1"/>
  <c r="O9049" i="1"/>
  <c r="P9049" i="1" s="1"/>
  <c r="Q9049" i="1" s="1"/>
  <c r="L9049" i="1"/>
  <c r="K9049" i="1"/>
  <c r="J9049" i="1"/>
  <c r="H9049" i="1"/>
  <c r="I9049" i="1" s="1"/>
  <c r="O9048" i="1"/>
  <c r="P9048" i="1" s="1"/>
  <c r="Q9048" i="1" s="1"/>
  <c r="L9048" i="1"/>
  <c r="K9048" i="1"/>
  <c r="M9048" i="1" s="1"/>
  <c r="J9048" i="1"/>
  <c r="H9048" i="1"/>
  <c r="I9048" i="1" s="1"/>
  <c r="S9047" i="1"/>
  <c r="O9047" i="1"/>
  <c r="P9047" i="1" s="1"/>
  <c r="Q9047" i="1" s="1"/>
  <c r="L9047" i="1"/>
  <c r="K9047" i="1"/>
  <c r="M9047" i="1" s="1"/>
  <c r="J9047" i="1"/>
  <c r="H9047" i="1"/>
  <c r="I9047" i="1" s="1"/>
  <c r="O9046" i="1"/>
  <c r="P9046" i="1" s="1"/>
  <c r="Q9046" i="1" s="1"/>
  <c r="L9046" i="1"/>
  <c r="K9046" i="1"/>
  <c r="M9046" i="1" s="1"/>
  <c r="J9046" i="1"/>
  <c r="H9046" i="1"/>
  <c r="I9046" i="1" s="1"/>
  <c r="O9045" i="1"/>
  <c r="P9045" i="1" s="1"/>
  <c r="Q9045" i="1" s="1"/>
  <c r="L9045" i="1"/>
  <c r="K9045" i="1"/>
  <c r="J9045" i="1"/>
  <c r="H9045" i="1"/>
  <c r="I9045" i="1" s="1"/>
  <c r="O9044" i="1"/>
  <c r="P9044" i="1" s="1"/>
  <c r="Q9044" i="1" s="1"/>
  <c r="L9044" i="1"/>
  <c r="K9044" i="1"/>
  <c r="M9044" i="1" s="1"/>
  <c r="J9044" i="1"/>
  <c r="H9044" i="1"/>
  <c r="I9044" i="1" s="1"/>
  <c r="O9043" i="1"/>
  <c r="P9043" i="1" s="1"/>
  <c r="Q9043" i="1" s="1"/>
  <c r="L9043" i="1"/>
  <c r="K9043" i="1"/>
  <c r="J9043" i="1"/>
  <c r="H9043" i="1"/>
  <c r="I9043" i="1" s="1"/>
  <c r="O9042" i="1"/>
  <c r="P9042" i="1" s="1"/>
  <c r="Q9042" i="1" s="1"/>
  <c r="L9042" i="1"/>
  <c r="K9042" i="1"/>
  <c r="M9042" i="1" s="1"/>
  <c r="J9042" i="1"/>
  <c r="H9042" i="1"/>
  <c r="I9042" i="1" s="1"/>
  <c r="O9041" i="1"/>
  <c r="P9041" i="1" s="1"/>
  <c r="Q9041" i="1" s="1"/>
  <c r="L9041" i="1"/>
  <c r="K9041" i="1"/>
  <c r="J9041" i="1"/>
  <c r="H9041" i="1"/>
  <c r="I9041" i="1" s="1"/>
  <c r="O9040" i="1"/>
  <c r="P9040" i="1" s="1"/>
  <c r="Q9040" i="1" s="1"/>
  <c r="L9040" i="1"/>
  <c r="K9040" i="1"/>
  <c r="M9040" i="1" s="1"/>
  <c r="J9040" i="1"/>
  <c r="H9040" i="1"/>
  <c r="I9040" i="1" s="1"/>
  <c r="O9039" i="1"/>
  <c r="P9039" i="1" s="1"/>
  <c r="Q9039" i="1" s="1"/>
  <c r="L9039" i="1"/>
  <c r="K9039" i="1"/>
  <c r="M9039" i="1" s="1"/>
  <c r="J9039" i="1"/>
  <c r="H9039" i="1"/>
  <c r="I9039" i="1" s="1"/>
  <c r="O9038" i="1"/>
  <c r="P9038" i="1" s="1"/>
  <c r="Q9038" i="1" s="1"/>
  <c r="L9038" i="1"/>
  <c r="K9038" i="1"/>
  <c r="M9038" i="1" s="1"/>
  <c r="J9038" i="1"/>
  <c r="H9038" i="1"/>
  <c r="I9038" i="1" s="1"/>
  <c r="S9037" i="1"/>
  <c r="O9037" i="1"/>
  <c r="P9037" i="1" s="1"/>
  <c r="Q9037" i="1" s="1"/>
  <c r="L9037" i="1"/>
  <c r="K9037" i="1"/>
  <c r="M9037" i="1" s="1"/>
  <c r="J9037" i="1"/>
  <c r="H9037" i="1"/>
  <c r="I9037" i="1" s="1"/>
  <c r="O9036" i="1"/>
  <c r="P9036" i="1" s="1"/>
  <c r="Q9036" i="1" s="1"/>
  <c r="L9036" i="1"/>
  <c r="K9036" i="1"/>
  <c r="M9036" i="1" s="1"/>
  <c r="J9036" i="1"/>
  <c r="H9036" i="1"/>
  <c r="I9036" i="1" s="1"/>
  <c r="O9035" i="1"/>
  <c r="P9035" i="1" s="1"/>
  <c r="Q9035" i="1" s="1"/>
  <c r="L9035" i="1"/>
  <c r="K9035" i="1"/>
  <c r="M9035" i="1" s="1"/>
  <c r="J9035" i="1"/>
  <c r="H9035" i="1"/>
  <c r="I9035" i="1" s="1"/>
  <c r="O9034" i="1"/>
  <c r="P9034" i="1" s="1"/>
  <c r="Q9034" i="1" s="1"/>
  <c r="L9034" i="1"/>
  <c r="K9034" i="1"/>
  <c r="M9034" i="1" s="1"/>
  <c r="J9034" i="1"/>
  <c r="H9034" i="1"/>
  <c r="I9034" i="1" s="1"/>
  <c r="O9033" i="1"/>
  <c r="P9033" i="1" s="1"/>
  <c r="Q9033" i="1" s="1"/>
  <c r="L9033" i="1"/>
  <c r="K9033" i="1"/>
  <c r="J9033" i="1"/>
  <c r="H9033" i="1"/>
  <c r="I9033" i="1" s="1"/>
  <c r="O9032" i="1"/>
  <c r="P9032" i="1" s="1"/>
  <c r="Q9032" i="1" s="1"/>
  <c r="L9032" i="1"/>
  <c r="K9032" i="1"/>
  <c r="M9032" i="1" s="1"/>
  <c r="J9032" i="1"/>
  <c r="H9032" i="1"/>
  <c r="I9032" i="1" s="1"/>
  <c r="O9031" i="1"/>
  <c r="P9031" i="1" s="1"/>
  <c r="Q9031" i="1" s="1"/>
  <c r="L9031" i="1"/>
  <c r="K9031" i="1"/>
  <c r="M9031" i="1" s="1"/>
  <c r="J9031" i="1"/>
  <c r="H9031" i="1"/>
  <c r="I9031" i="1" s="1"/>
  <c r="O9030" i="1"/>
  <c r="P9030" i="1" s="1"/>
  <c r="Q9030" i="1" s="1"/>
  <c r="L9030" i="1"/>
  <c r="K9030" i="1"/>
  <c r="M9030" i="1" s="1"/>
  <c r="J9030" i="1"/>
  <c r="H9030" i="1"/>
  <c r="I9030" i="1" s="1"/>
  <c r="O9029" i="1"/>
  <c r="P9029" i="1" s="1"/>
  <c r="Q9029" i="1" s="1"/>
  <c r="L9029" i="1"/>
  <c r="K9029" i="1"/>
  <c r="M9029" i="1" s="1"/>
  <c r="J9029" i="1"/>
  <c r="H9029" i="1"/>
  <c r="I9029" i="1" s="1"/>
  <c r="O9028" i="1"/>
  <c r="P9028" i="1" s="1"/>
  <c r="Q9028" i="1" s="1"/>
  <c r="L9028" i="1"/>
  <c r="K9028" i="1"/>
  <c r="M9028" i="1" s="1"/>
  <c r="J9028" i="1"/>
  <c r="H9028" i="1"/>
  <c r="I9028" i="1" s="1"/>
  <c r="O9027" i="1"/>
  <c r="P9027" i="1" s="1"/>
  <c r="Q9027" i="1" s="1"/>
  <c r="L9027" i="1"/>
  <c r="K9027" i="1"/>
  <c r="J9027" i="1"/>
  <c r="H9027" i="1"/>
  <c r="I9027" i="1" s="1"/>
  <c r="O9026" i="1"/>
  <c r="P9026" i="1" s="1"/>
  <c r="Q9026" i="1" s="1"/>
  <c r="L9026" i="1"/>
  <c r="K9026" i="1"/>
  <c r="M9026" i="1" s="1"/>
  <c r="J9026" i="1"/>
  <c r="H9026" i="1"/>
  <c r="I9026" i="1" s="1"/>
  <c r="O9025" i="1"/>
  <c r="P9025" i="1" s="1"/>
  <c r="Q9025" i="1" s="1"/>
  <c r="L9025" i="1"/>
  <c r="K9025" i="1"/>
  <c r="J9025" i="1"/>
  <c r="H9025" i="1"/>
  <c r="I9025" i="1" s="1"/>
  <c r="O9024" i="1"/>
  <c r="P9024" i="1" s="1"/>
  <c r="Q9024" i="1" s="1"/>
  <c r="L9024" i="1"/>
  <c r="K9024" i="1"/>
  <c r="M9024" i="1" s="1"/>
  <c r="J9024" i="1"/>
  <c r="H9024" i="1"/>
  <c r="I9024" i="1" s="1"/>
  <c r="O9023" i="1"/>
  <c r="P9023" i="1" s="1"/>
  <c r="Q9023" i="1" s="1"/>
  <c r="L9023" i="1"/>
  <c r="K9023" i="1"/>
  <c r="J9023" i="1"/>
  <c r="H9023" i="1"/>
  <c r="I9023" i="1" s="1"/>
  <c r="O9022" i="1"/>
  <c r="P9022" i="1" s="1"/>
  <c r="Q9022" i="1" s="1"/>
  <c r="L9022" i="1"/>
  <c r="K9022" i="1"/>
  <c r="M9022" i="1" s="1"/>
  <c r="J9022" i="1"/>
  <c r="H9022" i="1"/>
  <c r="I9022" i="1" s="1"/>
  <c r="O9021" i="1"/>
  <c r="P9021" i="1" s="1"/>
  <c r="Q9021" i="1" s="1"/>
  <c r="L9021" i="1"/>
  <c r="K9021" i="1"/>
  <c r="M9021" i="1" s="1"/>
  <c r="J9021" i="1"/>
  <c r="H9021" i="1"/>
  <c r="I9021" i="1" s="1"/>
  <c r="O9020" i="1"/>
  <c r="P9020" i="1" s="1"/>
  <c r="Q9020" i="1" s="1"/>
  <c r="L9020" i="1"/>
  <c r="K9020" i="1"/>
  <c r="M9020" i="1" s="1"/>
  <c r="J9020" i="1"/>
  <c r="H9020" i="1"/>
  <c r="I9020" i="1" s="1"/>
  <c r="O9019" i="1"/>
  <c r="P9019" i="1" s="1"/>
  <c r="Q9019" i="1" s="1"/>
  <c r="L9019" i="1"/>
  <c r="K9019" i="1"/>
  <c r="M9019" i="1" s="1"/>
  <c r="J9019" i="1"/>
  <c r="H9019" i="1"/>
  <c r="I9019" i="1" s="1"/>
  <c r="O9018" i="1"/>
  <c r="P9018" i="1" s="1"/>
  <c r="Q9018" i="1" s="1"/>
  <c r="L9018" i="1"/>
  <c r="K9018" i="1"/>
  <c r="M9018" i="1" s="1"/>
  <c r="J9018" i="1"/>
  <c r="H9018" i="1"/>
  <c r="I9018" i="1" s="1"/>
  <c r="S9017" i="1"/>
  <c r="O9017" i="1"/>
  <c r="P9017" i="1" s="1"/>
  <c r="Q9017" i="1" s="1"/>
  <c r="L9017" i="1"/>
  <c r="K9017" i="1"/>
  <c r="J9017" i="1"/>
  <c r="H9017" i="1"/>
  <c r="I9017" i="1" s="1"/>
  <c r="O9016" i="1"/>
  <c r="P9016" i="1" s="1"/>
  <c r="Q9016" i="1" s="1"/>
  <c r="L9016" i="1"/>
  <c r="K9016" i="1"/>
  <c r="M9016" i="1" s="1"/>
  <c r="J9016" i="1"/>
  <c r="H9016" i="1"/>
  <c r="I9016" i="1" s="1"/>
  <c r="O9015" i="1"/>
  <c r="P9015" i="1" s="1"/>
  <c r="Q9015" i="1" s="1"/>
  <c r="L9015" i="1"/>
  <c r="K9015" i="1"/>
  <c r="M9015" i="1" s="1"/>
  <c r="J9015" i="1"/>
  <c r="H9015" i="1"/>
  <c r="I9015" i="1" s="1"/>
  <c r="O9014" i="1"/>
  <c r="P9014" i="1" s="1"/>
  <c r="Q9014" i="1" s="1"/>
  <c r="L9014" i="1"/>
  <c r="K9014" i="1"/>
  <c r="M9014" i="1" s="1"/>
  <c r="J9014" i="1"/>
  <c r="H9014" i="1"/>
  <c r="I9014" i="1" s="1"/>
  <c r="O9013" i="1"/>
  <c r="P9013" i="1" s="1"/>
  <c r="Q9013" i="1" s="1"/>
  <c r="L9013" i="1"/>
  <c r="K9013" i="1"/>
  <c r="M9013" i="1" s="1"/>
  <c r="J9013" i="1"/>
  <c r="H9013" i="1"/>
  <c r="I9013" i="1" s="1"/>
  <c r="O9012" i="1"/>
  <c r="P9012" i="1" s="1"/>
  <c r="Q9012" i="1" s="1"/>
  <c r="L9012" i="1"/>
  <c r="K9012" i="1"/>
  <c r="M9012" i="1" s="1"/>
  <c r="J9012" i="1"/>
  <c r="H9012" i="1"/>
  <c r="I9012" i="1" s="1"/>
  <c r="O9011" i="1"/>
  <c r="P9011" i="1" s="1"/>
  <c r="Q9011" i="1" s="1"/>
  <c r="L9011" i="1"/>
  <c r="K9011" i="1"/>
  <c r="J9011" i="1"/>
  <c r="H9011" i="1"/>
  <c r="I9011" i="1" s="1"/>
  <c r="O9010" i="1"/>
  <c r="P9010" i="1" s="1"/>
  <c r="Q9010" i="1" s="1"/>
  <c r="L9010" i="1"/>
  <c r="K9010" i="1"/>
  <c r="M9010" i="1" s="1"/>
  <c r="J9010" i="1"/>
  <c r="H9010" i="1"/>
  <c r="I9010" i="1" s="1"/>
  <c r="O9009" i="1"/>
  <c r="P9009" i="1" s="1"/>
  <c r="Q9009" i="1" s="1"/>
  <c r="L9009" i="1"/>
  <c r="K9009" i="1"/>
  <c r="J9009" i="1"/>
  <c r="H9009" i="1"/>
  <c r="I9009" i="1" s="1"/>
  <c r="O9008" i="1"/>
  <c r="P9008" i="1" s="1"/>
  <c r="Q9008" i="1" s="1"/>
  <c r="L9008" i="1"/>
  <c r="K9008" i="1"/>
  <c r="J9008" i="1"/>
  <c r="H9008" i="1"/>
  <c r="I9008" i="1" s="1"/>
  <c r="O9007" i="1"/>
  <c r="P9007" i="1" s="1"/>
  <c r="Q9007" i="1" s="1"/>
  <c r="L9007" i="1"/>
  <c r="K9007" i="1"/>
  <c r="J9007" i="1"/>
  <c r="H9007" i="1"/>
  <c r="I9007" i="1" s="1"/>
  <c r="O9006" i="1"/>
  <c r="P9006" i="1" s="1"/>
  <c r="Q9006" i="1" s="1"/>
  <c r="L9006" i="1"/>
  <c r="K9006" i="1"/>
  <c r="M9006" i="1" s="1"/>
  <c r="J9006" i="1"/>
  <c r="H9006" i="1"/>
  <c r="I9006" i="1" s="1"/>
  <c r="O9005" i="1"/>
  <c r="P9005" i="1" s="1"/>
  <c r="Q9005" i="1" s="1"/>
  <c r="L9005" i="1"/>
  <c r="K9005" i="1"/>
  <c r="J9005" i="1"/>
  <c r="H9005" i="1"/>
  <c r="I9005" i="1" s="1"/>
  <c r="O9004" i="1"/>
  <c r="P9004" i="1" s="1"/>
  <c r="Q9004" i="1" s="1"/>
  <c r="L9004" i="1"/>
  <c r="K9004" i="1"/>
  <c r="M9004" i="1" s="1"/>
  <c r="J9004" i="1"/>
  <c r="H9004" i="1"/>
  <c r="I9004" i="1" s="1"/>
  <c r="O9003" i="1"/>
  <c r="P9003" i="1" s="1"/>
  <c r="Q9003" i="1" s="1"/>
  <c r="L9003" i="1"/>
  <c r="K9003" i="1"/>
  <c r="M9003" i="1" s="1"/>
  <c r="J9003" i="1"/>
  <c r="H9003" i="1"/>
  <c r="I9003" i="1" s="1"/>
  <c r="O9002" i="1"/>
  <c r="P9002" i="1" s="1"/>
  <c r="Q9002" i="1" s="1"/>
  <c r="L9002" i="1"/>
  <c r="K9002" i="1"/>
  <c r="M9002" i="1" s="1"/>
  <c r="J9002" i="1"/>
  <c r="H9002" i="1"/>
  <c r="I9002" i="1" s="1"/>
  <c r="O9001" i="1"/>
  <c r="P9001" i="1" s="1"/>
  <c r="Q9001" i="1" s="1"/>
  <c r="L9001" i="1"/>
  <c r="K9001" i="1"/>
  <c r="J9001" i="1"/>
  <c r="H9001" i="1"/>
  <c r="I9001" i="1" s="1"/>
  <c r="O9000" i="1"/>
  <c r="P9000" i="1" s="1"/>
  <c r="Q9000" i="1" s="1"/>
  <c r="L9000" i="1"/>
  <c r="K9000" i="1"/>
  <c r="J9000" i="1"/>
  <c r="H9000" i="1"/>
  <c r="I9000" i="1" s="1"/>
  <c r="O8999" i="1"/>
  <c r="P8999" i="1" s="1"/>
  <c r="Q8999" i="1" s="1"/>
  <c r="L8999" i="1"/>
  <c r="K8999" i="1"/>
  <c r="M8999" i="1" s="1"/>
  <c r="J8999" i="1"/>
  <c r="H8999" i="1"/>
  <c r="I8999" i="1" s="1"/>
  <c r="S8998" i="1"/>
  <c r="O8998" i="1"/>
  <c r="P8998" i="1" s="1"/>
  <c r="Q8998" i="1" s="1"/>
  <c r="L8998" i="1"/>
  <c r="K8998" i="1"/>
  <c r="M8998" i="1" s="1"/>
  <c r="J8998" i="1"/>
  <c r="H8998" i="1"/>
  <c r="I8998" i="1" s="1"/>
  <c r="O8997" i="1"/>
  <c r="P8997" i="1" s="1"/>
  <c r="Q8997" i="1" s="1"/>
  <c r="L8997" i="1"/>
  <c r="K8997" i="1"/>
  <c r="M8997" i="1" s="1"/>
  <c r="J8997" i="1"/>
  <c r="H8997" i="1"/>
  <c r="I8997" i="1" s="1"/>
  <c r="O8996" i="1"/>
  <c r="P8996" i="1" s="1"/>
  <c r="Q8996" i="1" s="1"/>
  <c r="L8996" i="1"/>
  <c r="K8996" i="1"/>
  <c r="M8996" i="1" s="1"/>
  <c r="J8996" i="1"/>
  <c r="H8996" i="1"/>
  <c r="I8996" i="1" s="1"/>
  <c r="O8995" i="1"/>
  <c r="P8995" i="1" s="1"/>
  <c r="Q8995" i="1" s="1"/>
  <c r="L8995" i="1"/>
  <c r="K8995" i="1"/>
  <c r="J8995" i="1"/>
  <c r="H8995" i="1"/>
  <c r="I8995" i="1" s="1"/>
  <c r="O8994" i="1"/>
  <c r="P8994" i="1" s="1"/>
  <c r="Q8994" i="1" s="1"/>
  <c r="L8994" i="1"/>
  <c r="K8994" i="1"/>
  <c r="J8994" i="1"/>
  <c r="H8994" i="1"/>
  <c r="I8994" i="1" s="1"/>
  <c r="O8993" i="1"/>
  <c r="P8993" i="1" s="1"/>
  <c r="Q8993" i="1" s="1"/>
  <c r="L8993" i="1"/>
  <c r="K8993" i="1"/>
  <c r="J8993" i="1"/>
  <c r="H8993" i="1"/>
  <c r="I8993" i="1" s="1"/>
  <c r="O8992" i="1"/>
  <c r="P8992" i="1" s="1"/>
  <c r="Q8992" i="1" s="1"/>
  <c r="L8992" i="1"/>
  <c r="K8992" i="1"/>
  <c r="M8992" i="1" s="1"/>
  <c r="J8992" i="1"/>
  <c r="H8992" i="1"/>
  <c r="I8992" i="1" s="1"/>
  <c r="O8991" i="1"/>
  <c r="P8991" i="1" s="1"/>
  <c r="Q8991" i="1" s="1"/>
  <c r="L8991" i="1"/>
  <c r="K8991" i="1"/>
  <c r="J8991" i="1"/>
  <c r="H8991" i="1"/>
  <c r="I8991" i="1" s="1"/>
  <c r="O8990" i="1"/>
  <c r="P8990" i="1" s="1"/>
  <c r="Q8990" i="1" s="1"/>
  <c r="L8990" i="1"/>
  <c r="K8990" i="1"/>
  <c r="M8990" i="1" s="1"/>
  <c r="J8990" i="1"/>
  <c r="H8990" i="1"/>
  <c r="I8990" i="1" s="1"/>
  <c r="O8989" i="1"/>
  <c r="P8989" i="1" s="1"/>
  <c r="Q8989" i="1" s="1"/>
  <c r="L8989" i="1"/>
  <c r="K8989" i="1"/>
  <c r="M8989" i="1" s="1"/>
  <c r="J8989" i="1"/>
  <c r="H8989" i="1"/>
  <c r="I8989" i="1" s="1"/>
  <c r="O8988" i="1"/>
  <c r="P8988" i="1" s="1"/>
  <c r="Q8988" i="1" s="1"/>
  <c r="L8988" i="1"/>
  <c r="K8988" i="1"/>
  <c r="M8988" i="1" s="1"/>
  <c r="J8988" i="1"/>
  <c r="H8988" i="1"/>
  <c r="I8988" i="1" s="1"/>
  <c r="O8987" i="1"/>
  <c r="P8987" i="1" s="1"/>
  <c r="Q8987" i="1" s="1"/>
  <c r="L8987" i="1"/>
  <c r="K8987" i="1"/>
  <c r="M8987" i="1" s="1"/>
  <c r="J8987" i="1"/>
  <c r="H8987" i="1"/>
  <c r="I8987" i="1" s="1"/>
  <c r="O8986" i="1"/>
  <c r="P8986" i="1" s="1"/>
  <c r="Q8986" i="1" s="1"/>
  <c r="L8986" i="1"/>
  <c r="K8986" i="1"/>
  <c r="M8986" i="1" s="1"/>
  <c r="J8986" i="1"/>
  <c r="H8986" i="1"/>
  <c r="I8986" i="1" s="1"/>
  <c r="O8985" i="1"/>
  <c r="P8985" i="1" s="1"/>
  <c r="Q8985" i="1" s="1"/>
  <c r="L8985" i="1"/>
  <c r="K8985" i="1"/>
  <c r="J8985" i="1"/>
  <c r="H8985" i="1"/>
  <c r="I8985" i="1" s="1"/>
  <c r="O8984" i="1"/>
  <c r="P8984" i="1" s="1"/>
  <c r="Q8984" i="1" s="1"/>
  <c r="L8984" i="1"/>
  <c r="K8984" i="1"/>
  <c r="M8984" i="1" s="1"/>
  <c r="J8984" i="1"/>
  <c r="H8984" i="1"/>
  <c r="I8984" i="1" s="1"/>
  <c r="O8983" i="1"/>
  <c r="P8983" i="1" s="1"/>
  <c r="Q8983" i="1" s="1"/>
  <c r="L8983" i="1"/>
  <c r="K8983" i="1"/>
  <c r="M8983" i="1" s="1"/>
  <c r="J8983" i="1"/>
  <c r="H8983" i="1"/>
  <c r="I8983" i="1" s="1"/>
  <c r="O8982" i="1"/>
  <c r="P8982" i="1" s="1"/>
  <c r="Q8982" i="1" s="1"/>
  <c r="L8982" i="1"/>
  <c r="K8982" i="1"/>
  <c r="M8982" i="1" s="1"/>
  <c r="J8982" i="1"/>
  <c r="H8982" i="1"/>
  <c r="I8982" i="1" s="1"/>
  <c r="O8981" i="1"/>
  <c r="P8981" i="1" s="1"/>
  <c r="Q8981" i="1" s="1"/>
  <c r="L8981" i="1"/>
  <c r="K8981" i="1"/>
  <c r="M8981" i="1" s="1"/>
  <c r="J8981" i="1"/>
  <c r="H8981" i="1"/>
  <c r="I8981" i="1" s="1"/>
  <c r="O8980" i="1"/>
  <c r="P8980" i="1" s="1"/>
  <c r="Q8980" i="1" s="1"/>
  <c r="L8980" i="1"/>
  <c r="K8980" i="1"/>
  <c r="M8980" i="1" s="1"/>
  <c r="J8980" i="1"/>
  <c r="H8980" i="1"/>
  <c r="I8980" i="1" s="1"/>
  <c r="O8979" i="1"/>
  <c r="P8979" i="1" s="1"/>
  <c r="Q8979" i="1" s="1"/>
  <c r="L8979" i="1"/>
  <c r="K8979" i="1"/>
  <c r="J8979" i="1"/>
  <c r="H8979" i="1"/>
  <c r="I8979" i="1" s="1"/>
  <c r="O8978" i="1"/>
  <c r="P8978" i="1" s="1"/>
  <c r="Q8978" i="1" s="1"/>
  <c r="L8978" i="1"/>
  <c r="K8978" i="1"/>
  <c r="M8978" i="1" s="1"/>
  <c r="J8978" i="1"/>
  <c r="H8978" i="1"/>
  <c r="I8978" i="1" s="1"/>
  <c r="O8977" i="1"/>
  <c r="P8977" i="1" s="1"/>
  <c r="Q8977" i="1" s="1"/>
  <c r="L8977" i="1"/>
  <c r="K8977" i="1"/>
  <c r="J8977" i="1"/>
  <c r="H8977" i="1"/>
  <c r="I8977" i="1" s="1"/>
  <c r="O8976" i="1"/>
  <c r="P8976" i="1" s="1"/>
  <c r="Q8976" i="1" s="1"/>
  <c r="L8976" i="1"/>
  <c r="K8976" i="1"/>
  <c r="J8976" i="1"/>
  <c r="H8976" i="1"/>
  <c r="I8976" i="1" s="1"/>
  <c r="O8975" i="1"/>
  <c r="P8975" i="1" s="1"/>
  <c r="Q8975" i="1" s="1"/>
  <c r="L8975" i="1"/>
  <c r="K8975" i="1"/>
  <c r="J8975" i="1"/>
  <c r="H8975" i="1"/>
  <c r="I8975" i="1" s="1"/>
  <c r="O8974" i="1"/>
  <c r="P8974" i="1" s="1"/>
  <c r="Q8974" i="1" s="1"/>
  <c r="L8974" i="1"/>
  <c r="K8974" i="1"/>
  <c r="M8974" i="1" s="1"/>
  <c r="J8974" i="1"/>
  <c r="H8974" i="1"/>
  <c r="I8974" i="1" s="1"/>
  <c r="O8973" i="1"/>
  <c r="P8973" i="1" s="1"/>
  <c r="Q8973" i="1" s="1"/>
  <c r="L8973" i="1"/>
  <c r="K8973" i="1"/>
  <c r="M8973" i="1" s="1"/>
  <c r="J8973" i="1"/>
  <c r="H8973" i="1"/>
  <c r="I8973" i="1" s="1"/>
  <c r="O8972" i="1"/>
  <c r="P8972" i="1" s="1"/>
  <c r="Q8972" i="1" s="1"/>
  <c r="L8972" i="1"/>
  <c r="K8972" i="1"/>
  <c r="M8972" i="1" s="1"/>
  <c r="J8972" i="1"/>
  <c r="H8972" i="1"/>
  <c r="I8972" i="1" s="1"/>
  <c r="O8971" i="1"/>
  <c r="P8971" i="1" s="1"/>
  <c r="Q8971" i="1" s="1"/>
  <c r="L8971" i="1"/>
  <c r="K8971" i="1"/>
  <c r="J8971" i="1"/>
  <c r="H8971" i="1"/>
  <c r="I8971" i="1" s="1"/>
  <c r="O8970" i="1"/>
  <c r="P8970" i="1" s="1"/>
  <c r="Q8970" i="1" s="1"/>
  <c r="L8970" i="1"/>
  <c r="K8970" i="1"/>
  <c r="M8970" i="1" s="1"/>
  <c r="J8970" i="1"/>
  <c r="H8970" i="1"/>
  <c r="I8970" i="1" s="1"/>
  <c r="O8969" i="1"/>
  <c r="P8969" i="1" s="1"/>
  <c r="Q8969" i="1" s="1"/>
  <c r="L8969" i="1"/>
  <c r="K8969" i="1"/>
  <c r="J8969" i="1"/>
  <c r="H8969" i="1"/>
  <c r="I8969" i="1" s="1"/>
  <c r="O8968" i="1"/>
  <c r="P8968" i="1" s="1"/>
  <c r="Q8968" i="1" s="1"/>
  <c r="L8968" i="1"/>
  <c r="K8968" i="1"/>
  <c r="J8968" i="1"/>
  <c r="H8968" i="1"/>
  <c r="I8968" i="1" s="1"/>
  <c r="O8967" i="1"/>
  <c r="P8967" i="1" s="1"/>
  <c r="Q8967" i="1" s="1"/>
  <c r="L8967" i="1"/>
  <c r="K8967" i="1"/>
  <c r="M8967" i="1" s="1"/>
  <c r="J8967" i="1"/>
  <c r="H8967" i="1"/>
  <c r="I8967" i="1" s="1"/>
  <c r="O8966" i="1"/>
  <c r="P8966" i="1" s="1"/>
  <c r="Q8966" i="1" s="1"/>
  <c r="L8966" i="1"/>
  <c r="K8966" i="1"/>
  <c r="M8966" i="1" s="1"/>
  <c r="J8966" i="1"/>
  <c r="H8966" i="1"/>
  <c r="I8966" i="1" s="1"/>
  <c r="O8965" i="1"/>
  <c r="P8965" i="1" s="1"/>
  <c r="Q8965" i="1" s="1"/>
  <c r="L8965" i="1"/>
  <c r="K8965" i="1"/>
  <c r="J8965" i="1"/>
  <c r="H8965" i="1"/>
  <c r="I8965" i="1" s="1"/>
  <c r="O8964" i="1"/>
  <c r="P8964" i="1" s="1"/>
  <c r="Q8964" i="1" s="1"/>
  <c r="L8964" i="1"/>
  <c r="K8964" i="1"/>
  <c r="M8964" i="1" s="1"/>
  <c r="J8964" i="1"/>
  <c r="H8964" i="1"/>
  <c r="I8964" i="1" s="1"/>
  <c r="O8963" i="1"/>
  <c r="P8963" i="1" s="1"/>
  <c r="Q8963" i="1" s="1"/>
  <c r="L8963" i="1"/>
  <c r="K8963" i="1"/>
  <c r="J8963" i="1"/>
  <c r="H8963" i="1"/>
  <c r="I8963" i="1" s="1"/>
  <c r="O8962" i="1"/>
  <c r="P8962" i="1" s="1"/>
  <c r="Q8962" i="1" s="1"/>
  <c r="L8962" i="1"/>
  <c r="K8962" i="1"/>
  <c r="M8962" i="1" s="1"/>
  <c r="J8962" i="1"/>
  <c r="H8962" i="1"/>
  <c r="I8962" i="1" s="1"/>
  <c r="O8961" i="1"/>
  <c r="P8961" i="1" s="1"/>
  <c r="Q8961" i="1" s="1"/>
  <c r="L8961" i="1"/>
  <c r="K8961" i="1"/>
  <c r="J8961" i="1"/>
  <c r="H8961" i="1"/>
  <c r="I8961" i="1" s="1"/>
  <c r="O8960" i="1"/>
  <c r="P8960" i="1" s="1"/>
  <c r="Q8960" i="1" s="1"/>
  <c r="L8960" i="1"/>
  <c r="K8960" i="1"/>
  <c r="J8960" i="1"/>
  <c r="H8960" i="1"/>
  <c r="I8960" i="1" s="1"/>
  <c r="O8959" i="1"/>
  <c r="P8959" i="1" s="1"/>
  <c r="Q8959" i="1" s="1"/>
  <c r="L8959" i="1"/>
  <c r="K8959" i="1"/>
  <c r="J8959" i="1"/>
  <c r="H8959" i="1"/>
  <c r="I8959" i="1" s="1"/>
  <c r="O8958" i="1"/>
  <c r="P8958" i="1" s="1"/>
  <c r="Q8958" i="1" s="1"/>
  <c r="L8958" i="1"/>
  <c r="K8958" i="1"/>
  <c r="M8958" i="1" s="1"/>
  <c r="J8958" i="1"/>
  <c r="H8958" i="1"/>
  <c r="I8958" i="1" s="1"/>
  <c r="O8957" i="1"/>
  <c r="P8957" i="1" s="1"/>
  <c r="Q8957" i="1" s="1"/>
  <c r="L8957" i="1"/>
  <c r="K8957" i="1"/>
  <c r="M8957" i="1" s="1"/>
  <c r="J8957" i="1"/>
  <c r="H8957" i="1"/>
  <c r="I8957" i="1" s="1"/>
  <c r="S8956" i="1"/>
  <c r="O8956" i="1"/>
  <c r="P8956" i="1" s="1"/>
  <c r="Q8956" i="1" s="1"/>
  <c r="L8956" i="1"/>
  <c r="K8956" i="1"/>
  <c r="M8956" i="1" s="1"/>
  <c r="J8956" i="1"/>
  <c r="H8956" i="1"/>
  <c r="I8956" i="1" s="1"/>
  <c r="O8955" i="1"/>
  <c r="P8955" i="1" s="1"/>
  <c r="Q8955" i="1" s="1"/>
  <c r="L8955" i="1"/>
  <c r="K8955" i="1"/>
  <c r="M8955" i="1" s="1"/>
  <c r="J8955" i="1"/>
  <c r="H8955" i="1"/>
  <c r="I8955" i="1" s="1"/>
  <c r="O8954" i="1"/>
  <c r="P8954" i="1" s="1"/>
  <c r="Q8954" i="1" s="1"/>
  <c r="L8954" i="1"/>
  <c r="K8954" i="1"/>
  <c r="M8954" i="1" s="1"/>
  <c r="J8954" i="1"/>
  <c r="H8954" i="1"/>
  <c r="I8954" i="1" s="1"/>
  <c r="O8953" i="1"/>
  <c r="P8953" i="1" s="1"/>
  <c r="Q8953" i="1" s="1"/>
  <c r="L8953" i="1"/>
  <c r="K8953" i="1"/>
  <c r="J8953" i="1"/>
  <c r="H8953" i="1"/>
  <c r="I8953" i="1" s="1"/>
  <c r="O8952" i="1"/>
  <c r="P8952" i="1" s="1"/>
  <c r="Q8952" i="1" s="1"/>
  <c r="L8952" i="1"/>
  <c r="K8952" i="1"/>
  <c r="M8952" i="1" s="1"/>
  <c r="J8952" i="1"/>
  <c r="H8952" i="1"/>
  <c r="I8952" i="1" s="1"/>
  <c r="O8951" i="1"/>
  <c r="P8951" i="1" s="1"/>
  <c r="Q8951" i="1" s="1"/>
  <c r="L8951" i="1"/>
  <c r="K8951" i="1"/>
  <c r="M8951" i="1" s="1"/>
  <c r="J8951" i="1"/>
  <c r="H8951" i="1"/>
  <c r="I8951" i="1" s="1"/>
  <c r="O8950" i="1"/>
  <c r="P8950" i="1" s="1"/>
  <c r="Q8950" i="1" s="1"/>
  <c r="L8950" i="1"/>
  <c r="K8950" i="1"/>
  <c r="M8950" i="1" s="1"/>
  <c r="J8950" i="1"/>
  <c r="H8950" i="1"/>
  <c r="I8950" i="1" s="1"/>
  <c r="O8949" i="1"/>
  <c r="P8949" i="1" s="1"/>
  <c r="Q8949" i="1" s="1"/>
  <c r="L8949" i="1"/>
  <c r="K8949" i="1"/>
  <c r="M8949" i="1" s="1"/>
  <c r="J8949" i="1"/>
  <c r="H8949" i="1"/>
  <c r="I8949" i="1" s="1"/>
  <c r="O8948" i="1"/>
  <c r="P8948" i="1" s="1"/>
  <c r="Q8948" i="1" s="1"/>
  <c r="L8948" i="1"/>
  <c r="K8948" i="1"/>
  <c r="M8948" i="1" s="1"/>
  <c r="J8948" i="1"/>
  <c r="H8948" i="1"/>
  <c r="I8948" i="1" s="1"/>
  <c r="O8947" i="1"/>
  <c r="P8947" i="1" s="1"/>
  <c r="Q8947" i="1" s="1"/>
  <c r="L8947" i="1"/>
  <c r="K8947" i="1"/>
  <c r="J8947" i="1"/>
  <c r="H8947" i="1"/>
  <c r="I8947" i="1" s="1"/>
  <c r="O8946" i="1"/>
  <c r="P8946" i="1" s="1"/>
  <c r="Q8946" i="1" s="1"/>
  <c r="L8946" i="1"/>
  <c r="K8946" i="1"/>
  <c r="M8946" i="1" s="1"/>
  <c r="J8946" i="1"/>
  <c r="H8946" i="1"/>
  <c r="I8946" i="1" s="1"/>
  <c r="O8945" i="1"/>
  <c r="P8945" i="1" s="1"/>
  <c r="Q8945" i="1" s="1"/>
  <c r="L8945" i="1"/>
  <c r="K8945" i="1"/>
  <c r="J8945" i="1"/>
  <c r="H8945" i="1"/>
  <c r="I8945" i="1" s="1"/>
  <c r="O8944" i="1"/>
  <c r="P8944" i="1" s="1"/>
  <c r="Q8944" i="1" s="1"/>
  <c r="L8944" i="1"/>
  <c r="K8944" i="1"/>
  <c r="M8944" i="1" s="1"/>
  <c r="J8944" i="1"/>
  <c r="H8944" i="1"/>
  <c r="I8944" i="1" s="1"/>
  <c r="O8943" i="1"/>
  <c r="P8943" i="1" s="1"/>
  <c r="Q8943" i="1" s="1"/>
  <c r="L8943" i="1"/>
  <c r="K8943" i="1"/>
  <c r="M8943" i="1" s="1"/>
  <c r="J8943" i="1"/>
  <c r="H8943" i="1"/>
  <c r="I8943" i="1" s="1"/>
  <c r="O8942" i="1"/>
  <c r="P8942" i="1" s="1"/>
  <c r="Q8942" i="1" s="1"/>
  <c r="L8942" i="1"/>
  <c r="K8942" i="1"/>
  <c r="J8942" i="1"/>
  <c r="H8942" i="1"/>
  <c r="I8942" i="1" s="1"/>
  <c r="O8941" i="1"/>
  <c r="P8941" i="1" s="1"/>
  <c r="Q8941" i="1" s="1"/>
  <c r="L8941" i="1"/>
  <c r="K8941" i="1"/>
  <c r="M8941" i="1" s="1"/>
  <c r="J8941" i="1"/>
  <c r="H8941" i="1"/>
  <c r="I8941" i="1" s="1"/>
  <c r="O8940" i="1"/>
  <c r="P8940" i="1" s="1"/>
  <c r="Q8940" i="1" s="1"/>
  <c r="L8940" i="1"/>
  <c r="K8940" i="1"/>
  <c r="M8940" i="1" s="1"/>
  <c r="J8940" i="1"/>
  <c r="H8940" i="1"/>
  <c r="I8940" i="1" s="1"/>
  <c r="O8939" i="1"/>
  <c r="P8939" i="1" s="1"/>
  <c r="Q8939" i="1" s="1"/>
  <c r="L8939" i="1"/>
  <c r="K8939" i="1"/>
  <c r="J8939" i="1"/>
  <c r="H8939" i="1"/>
  <c r="I8939" i="1" s="1"/>
  <c r="O8938" i="1"/>
  <c r="P8938" i="1" s="1"/>
  <c r="Q8938" i="1" s="1"/>
  <c r="L8938" i="1"/>
  <c r="K8938" i="1"/>
  <c r="M8938" i="1" s="1"/>
  <c r="J8938" i="1"/>
  <c r="H8938" i="1"/>
  <c r="I8938" i="1" s="1"/>
  <c r="O8937" i="1"/>
  <c r="P8937" i="1" s="1"/>
  <c r="Q8937" i="1" s="1"/>
  <c r="L8937" i="1"/>
  <c r="K8937" i="1"/>
  <c r="J8937" i="1"/>
  <c r="H8937" i="1"/>
  <c r="I8937" i="1" s="1"/>
  <c r="O8936" i="1"/>
  <c r="P8936" i="1" s="1"/>
  <c r="Q8936" i="1" s="1"/>
  <c r="L8936" i="1"/>
  <c r="K8936" i="1"/>
  <c r="M8936" i="1" s="1"/>
  <c r="J8936" i="1"/>
  <c r="H8936" i="1"/>
  <c r="I8936" i="1" s="1"/>
  <c r="O8935" i="1"/>
  <c r="P8935" i="1" s="1"/>
  <c r="Q8935" i="1" s="1"/>
  <c r="L8935" i="1"/>
  <c r="K8935" i="1"/>
  <c r="M8935" i="1" s="1"/>
  <c r="J8935" i="1"/>
  <c r="H8935" i="1"/>
  <c r="I8935" i="1" s="1"/>
  <c r="O8934" i="1"/>
  <c r="P8934" i="1" s="1"/>
  <c r="Q8934" i="1" s="1"/>
  <c r="L8934" i="1"/>
  <c r="K8934" i="1"/>
  <c r="M8934" i="1" s="1"/>
  <c r="J8934" i="1"/>
  <c r="H8934" i="1"/>
  <c r="I8934" i="1" s="1"/>
  <c r="O8933" i="1"/>
  <c r="P8933" i="1" s="1"/>
  <c r="Q8933" i="1" s="1"/>
  <c r="L8933" i="1"/>
  <c r="K8933" i="1"/>
  <c r="M8933" i="1" s="1"/>
  <c r="J8933" i="1"/>
  <c r="H8933" i="1"/>
  <c r="I8933" i="1" s="1"/>
  <c r="O8932" i="1"/>
  <c r="P8932" i="1" s="1"/>
  <c r="Q8932" i="1" s="1"/>
  <c r="L8932" i="1"/>
  <c r="K8932" i="1"/>
  <c r="M8932" i="1" s="1"/>
  <c r="J8932" i="1"/>
  <c r="H8932" i="1"/>
  <c r="I8932" i="1" s="1"/>
  <c r="O8931" i="1"/>
  <c r="P8931" i="1" s="1"/>
  <c r="Q8931" i="1" s="1"/>
  <c r="L8931" i="1"/>
  <c r="K8931" i="1"/>
  <c r="J8931" i="1"/>
  <c r="H8931" i="1"/>
  <c r="I8931" i="1" s="1"/>
  <c r="O8930" i="1"/>
  <c r="P8930" i="1" s="1"/>
  <c r="Q8930" i="1" s="1"/>
  <c r="L8930" i="1"/>
  <c r="K8930" i="1"/>
  <c r="J8930" i="1"/>
  <c r="H8930" i="1"/>
  <c r="I8930" i="1" s="1"/>
  <c r="O8929" i="1"/>
  <c r="P8929" i="1" s="1"/>
  <c r="Q8929" i="1" s="1"/>
  <c r="L8929" i="1"/>
  <c r="K8929" i="1"/>
  <c r="J8929" i="1"/>
  <c r="H8929" i="1"/>
  <c r="I8929" i="1" s="1"/>
  <c r="O8928" i="1"/>
  <c r="P8928" i="1" s="1"/>
  <c r="Q8928" i="1" s="1"/>
  <c r="L8928" i="1"/>
  <c r="K8928" i="1"/>
  <c r="M8928" i="1" s="1"/>
  <c r="J8928" i="1"/>
  <c r="H8928" i="1"/>
  <c r="I8928" i="1" s="1"/>
  <c r="O8927" i="1"/>
  <c r="P8927" i="1" s="1"/>
  <c r="Q8927" i="1" s="1"/>
  <c r="L8927" i="1"/>
  <c r="K8927" i="1"/>
  <c r="M8927" i="1" s="1"/>
  <c r="J8927" i="1"/>
  <c r="H8927" i="1"/>
  <c r="I8927" i="1" s="1"/>
  <c r="O8926" i="1"/>
  <c r="P8926" i="1" s="1"/>
  <c r="Q8926" i="1" s="1"/>
  <c r="L8926" i="1"/>
  <c r="K8926" i="1"/>
  <c r="J8926" i="1"/>
  <c r="H8926" i="1"/>
  <c r="I8926" i="1" s="1"/>
  <c r="O8925" i="1"/>
  <c r="P8925" i="1" s="1"/>
  <c r="Q8925" i="1" s="1"/>
  <c r="L8925" i="1"/>
  <c r="K8925" i="1"/>
  <c r="M8925" i="1" s="1"/>
  <c r="J8925" i="1"/>
  <c r="H8925" i="1"/>
  <c r="I8925" i="1" s="1"/>
  <c r="O8924" i="1"/>
  <c r="P8924" i="1" s="1"/>
  <c r="Q8924" i="1" s="1"/>
  <c r="L8924" i="1"/>
  <c r="K8924" i="1"/>
  <c r="M8924" i="1" s="1"/>
  <c r="J8924" i="1"/>
  <c r="H8924" i="1"/>
  <c r="I8924" i="1" s="1"/>
  <c r="O8923" i="1"/>
  <c r="P8923" i="1" s="1"/>
  <c r="Q8923" i="1" s="1"/>
  <c r="L8923" i="1"/>
  <c r="K8923" i="1"/>
  <c r="J8923" i="1"/>
  <c r="H8923" i="1"/>
  <c r="I8923" i="1" s="1"/>
  <c r="O8922" i="1"/>
  <c r="P8922" i="1" s="1"/>
  <c r="Q8922" i="1" s="1"/>
  <c r="L8922" i="1"/>
  <c r="K8922" i="1"/>
  <c r="M8922" i="1" s="1"/>
  <c r="J8922" i="1"/>
  <c r="H8922" i="1"/>
  <c r="I8922" i="1" s="1"/>
  <c r="O8921" i="1"/>
  <c r="P8921" i="1" s="1"/>
  <c r="Q8921" i="1" s="1"/>
  <c r="L8921" i="1"/>
  <c r="K8921" i="1"/>
  <c r="J8921" i="1"/>
  <c r="H8921" i="1"/>
  <c r="I8921" i="1" s="1"/>
  <c r="O8920" i="1"/>
  <c r="P8920" i="1" s="1"/>
  <c r="Q8920" i="1" s="1"/>
  <c r="L8920" i="1"/>
  <c r="K8920" i="1"/>
  <c r="J8920" i="1"/>
  <c r="H8920" i="1"/>
  <c r="I8920" i="1" s="1"/>
  <c r="O8919" i="1"/>
  <c r="P8919" i="1" s="1"/>
  <c r="Q8919" i="1" s="1"/>
  <c r="L8919" i="1"/>
  <c r="K8919" i="1"/>
  <c r="M8919" i="1" s="1"/>
  <c r="J8919" i="1"/>
  <c r="H8919" i="1"/>
  <c r="I8919" i="1" s="1"/>
  <c r="O8918" i="1"/>
  <c r="P8918" i="1" s="1"/>
  <c r="Q8918" i="1" s="1"/>
  <c r="L8918" i="1"/>
  <c r="K8918" i="1"/>
  <c r="M8918" i="1" s="1"/>
  <c r="J8918" i="1"/>
  <c r="H8918" i="1"/>
  <c r="I8918" i="1" s="1"/>
  <c r="O8917" i="1"/>
  <c r="P8917" i="1" s="1"/>
  <c r="Q8917" i="1" s="1"/>
  <c r="L8917" i="1"/>
  <c r="K8917" i="1"/>
  <c r="J8917" i="1"/>
  <c r="H8917" i="1"/>
  <c r="I8917" i="1" s="1"/>
  <c r="O8916" i="1"/>
  <c r="P8916" i="1" s="1"/>
  <c r="Q8916" i="1" s="1"/>
  <c r="L8916" i="1"/>
  <c r="K8916" i="1"/>
  <c r="M8916" i="1" s="1"/>
  <c r="J8916" i="1"/>
  <c r="H8916" i="1"/>
  <c r="I8916" i="1" s="1"/>
  <c r="O8915" i="1"/>
  <c r="P8915" i="1" s="1"/>
  <c r="Q8915" i="1" s="1"/>
  <c r="L8915" i="1"/>
  <c r="K8915" i="1"/>
  <c r="J8915" i="1"/>
  <c r="H8915" i="1"/>
  <c r="I8915" i="1" s="1"/>
  <c r="O8914" i="1"/>
  <c r="P8914" i="1" s="1"/>
  <c r="Q8914" i="1" s="1"/>
  <c r="L8914" i="1"/>
  <c r="K8914" i="1"/>
  <c r="M8914" i="1" s="1"/>
  <c r="J8914" i="1"/>
  <c r="H8914" i="1"/>
  <c r="I8914" i="1" s="1"/>
  <c r="O8913" i="1"/>
  <c r="P8913" i="1" s="1"/>
  <c r="Q8913" i="1" s="1"/>
  <c r="L8913" i="1"/>
  <c r="K8913" i="1"/>
  <c r="M8913" i="1" s="1"/>
  <c r="J8913" i="1"/>
  <c r="H8913" i="1"/>
  <c r="I8913" i="1" s="1"/>
  <c r="O8912" i="1"/>
  <c r="P8912" i="1" s="1"/>
  <c r="Q8912" i="1" s="1"/>
  <c r="L8912" i="1"/>
  <c r="K8912" i="1"/>
  <c r="J8912" i="1"/>
  <c r="H8912" i="1"/>
  <c r="I8912" i="1" s="1"/>
  <c r="S8911" i="1"/>
  <c r="O8911" i="1"/>
  <c r="P8911" i="1" s="1"/>
  <c r="Q8911" i="1" s="1"/>
  <c r="L8911" i="1"/>
  <c r="K8911" i="1"/>
  <c r="M8911" i="1" s="1"/>
  <c r="J8911" i="1"/>
  <c r="H8911" i="1"/>
  <c r="I8911" i="1" s="1"/>
  <c r="O8910" i="1"/>
  <c r="P8910" i="1" s="1"/>
  <c r="Q8910" i="1" s="1"/>
  <c r="L8910" i="1"/>
  <c r="K8910" i="1"/>
  <c r="J8910" i="1"/>
  <c r="H8910" i="1"/>
  <c r="I8910" i="1" s="1"/>
  <c r="O8909" i="1"/>
  <c r="P8909" i="1" s="1"/>
  <c r="Q8909" i="1" s="1"/>
  <c r="L8909" i="1"/>
  <c r="K8909" i="1"/>
  <c r="M8909" i="1" s="1"/>
  <c r="J8909" i="1"/>
  <c r="H8909" i="1"/>
  <c r="I8909" i="1" s="1"/>
  <c r="O8908" i="1"/>
  <c r="P8908" i="1" s="1"/>
  <c r="Q8908" i="1" s="1"/>
  <c r="L8908" i="1"/>
  <c r="K8908" i="1"/>
  <c r="M8908" i="1" s="1"/>
  <c r="J8908" i="1"/>
  <c r="H8908" i="1"/>
  <c r="I8908" i="1" s="1"/>
  <c r="O8907" i="1"/>
  <c r="P8907" i="1" s="1"/>
  <c r="Q8907" i="1" s="1"/>
  <c r="L8907" i="1"/>
  <c r="K8907" i="1"/>
  <c r="M8907" i="1" s="1"/>
  <c r="J8907" i="1"/>
  <c r="H8907" i="1"/>
  <c r="I8907" i="1" s="1"/>
  <c r="O8906" i="1"/>
  <c r="P8906" i="1" s="1"/>
  <c r="Q8906" i="1" s="1"/>
  <c r="L8906" i="1"/>
  <c r="K8906" i="1"/>
  <c r="M8906" i="1" s="1"/>
  <c r="J8906" i="1"/>
  <c r="H8906" i="1"/>
  <c r="I8906" i="1" s="1"/>
  <c r="O8905" i="1"/>
  <c r="P8905" i="1" s="1"/>
  <c r="Q8905" i="1" s="1"/>
  <c r="L8905" i="1"/>
  <c r="K8905" i="1"/>
  <c r="J8905" i="1"/>
  <c r="H8905" i="1"/>
  <c r="I8905" i="1" s="1"/>
  <c r="O8904" i="1"/>
  <c r="P8904" i="1" s="1"/>
  <c r="Q8904" i="1" s="1"/>
  <c r="L8904" i="1"/>
  <c r="K8904" i="1"/>
  <c r="J8904" i="1"/>
  <c r="H8904" i="1"/>
  <c r="I8904" i="1" s="1"/>
  <c r="O8903" i="1"/>
  <c r="P8903" i="1" s="1"/>
  <c r="Q8903" i="1" s="1"/>
  <c r="L8903" i="1"/>
  <c r="K8903" i="1"/>
  <c r="M8903" i="1" s="1"/>
  <c r="J8903" i="1"/>
  <c r="H8903" i="1"/>
  <c r="I8903" i="1" s="1"/>
  <c r="O8902" i="1"/>
  <c r="P8902" i="1" s="1"/>
  <c r="Q8902" i="1" s="1"/>
  <c r="L8902" i="1"/>
  <c r="K8902" i="1"/>
  <c r="M8902" i="1" s="1"/>
  <c r="J8902" i="1"/>
  <c r="H8902" i="1"/>
  <c r="I8902" i="1" s="1"/>
  <c r="O8901" i="1"/>
  <c r="P8901" i="1" s="1"/>
  <c r="Q8901" i="1" s="1"/>
  <c r="L8901" i="1"/>
  <c r="K8901" i="1"/>
  <c r="J8901" i="1"/>
  <c r="H8901" i="1"/>
  <c r="I8901" i="1" s="1"/>
  <c r="O8900" i="1"/>
  <c r="P8900" i="1" s="1"/>
  <c r="Q8900" i="1" s="1"/>
  <c r="L8900" i="1"/>
  <c r="K8900" i="1"/>
  <c r="M8900" i="1" s="1"/>
  <c r="J8900" i="1"/>
  <c r="H8900" i="1"/>
  <c r="I8900" i="1" s="1"/>
  <c r="O8899" i="1"/>
  <c r="P8899" i="1" s="1"/>
  <c r="Q8899" i="1" s="1"/>
  <c r="L8899" i="1"/>
  <c r="K8899" i="1"/>
  <c r="M8899" i="1" s="1"/>
  <c r="J8899" i="1"/>
  <c r="H8899" i="1"/>
  <c r="I8899" i="1" s="1"/>
  <c r="O8898" i="1"/>
  <c r="P8898" i="1" s="1"/>
  <c r="Q8898" i="1" s="1"/>
  <c r="L8898" i="1"/>
  <c r="K8898" i="1"/>
  <c r="M8898" i="1" s="1"/>
  <c r="J8898" i="1"/>
  <c r="H8898" i="1"/>
  <c r="I8898" i="1" s="1"/>
  <c r="O8897" i="1"/>
  <c r="P8897" i="1" s="1"/>
  <c r="Q8897" i="1" s="1"/>
  <c r="L8897" i="1"/>
  <c r="K8897" i="1"/>
  <c r="J8897" i="1"/>
  <c r="H8897" i="1"/>
  <c r="I8897" i="1" s="1"/>
  <c r="O8896" i="1"/>
  <c r="P8896" i="1" s="1"/>
  <c r="Q8896" i="1" s="1"/>
  <c r="L8896" i="1"/>
  <c r="K8896" i="1"/>
  <c r="M8896" i="1" s="1"/>
  <c r="J8896" i="1"/>
  <c r="H8896" i="1"/>
  <c r="I8896" i="1" s="1"/>
  <c r="O8895" i="1"/>
  <c r="P8895" i="1" s="1"/>
  <c r="Q8895" i="1" s="1"/>
  <c r="L8895" i="1"/>
  <c r="K8895" i="1"/>
  <c r="J8895" i="1"/>
  <c r="H8895" i="1"/>
  <c r="I8895" i="1" s="1"/>
  <c r="O8894" i="1"/>
  <c r="P8894" i="1" s="1"/>
  <c r="Q8894" i="1" s="1"/>
  <c r="L8894" i="1"/>
  <c r="K8894" i="1"/>
  <c r="M8894" i="1" s="1"/>
  <c r="J8894" i="1"/>
  <c r="H8894" i="1"/>
  <c r="I8894" i="1" s="1"/>
  <c r="O8893" i="1"/>
  <c r="P8893" i="1" s="1"/>
  <c r="Q8893" i="1" s="1"/>
  <c r="L8893" i="1"/>
  <c r="K8893" i="1"/>
  <c r="M8893" i="1" s="1"/>
  <c r="J8893" i="1"/>
  <c r="H8893" i="1"/>
  <c r="I8893" i="1" s="1"/>
  <c r="O8892" i="1"/>
  <c r="P8892" i="1" s="1"/>
  <c r="Q8892" i="1" s="1"/>
  <c r="L8892" i="1"/>
  <c r="K8892" i="1"/>
  <c r="M8892" i="1" s="1"/>
  <c r="J8892" i="1"/>
  <c r="H8892" i="1"/>
  <c r="I8892" i="1" s="1"/>
  <c r="O8891" i="1"/>
  <c r="P8891" i="1" s="1"/>
  <c r="Q8891" i="1" s="1"/>
  <c r="L8891" i="1"/>
  <c r="K8891" i="1"/>
  <c r="M8891" i="1" s="1"/>
  <c r="J8891" i="1"/>
  <c r="H8891" i="1"/>
  <c r="I8891" i="1" s="1"/>
  <c r="O8890" i="1"/>
  <c r="P8890" i="1" s="1"/>
  <c r="Q8890" i="1" s="1"/>
  <c r="L8890" i="1"/>
  <c r="K8890" i="1"/>
  <c r="M8890" i="1" s="1"/>
  <c r="J8890" i="1"/>
  <c r="H8890" i="1"/>
  <c r="I8890" i="1" s="1"/>
  <c r="O8889" i="1"/>
  <c r="P8889" i="1" s="1"/>
  <c r="Q8889" i="1" s="1"/>
  <c r="L8889" i="1"/>
  <c r="K8889" i="1"/>
  <c r="J8889" i="1"/>
  <c r="H8889" i="1"/>
  <c r="I8889" i="1" s="1"/>
  <c r="O8888" i="1"/>
  <c r="P8888" i="1" s="1"/>
  <c r="Q8888" i="1" s="1"/>
  <c r="L8888" i="1"/>
  <c r="K8888" i="1"/>
  <c r="M8888" i="1" s="1"/>
  <c r="J8888" i="1"/>
  <c r="H8888" i="1"/>
  <c r="I8888" i="1" s="1"/>
  <c r="O8887" i="1"/>
  <c r="P8887" i="1" s="1"/>
  <c r="Q8887" i="1" s="1"/>
  <c r="L8887" i="1"/>
  <c r="K8887" i="1"/>
  <c r="M8887" i="1" s="1"/>
  <c r="J8887" i="1"/>
  <c r="H8887" i="1"/>
  <c r="I8887" i="1" s="1"/>
  <c r="O8886" i="1"/>
  <c r="P8886" i="1" s="1"/>
  <c r="Q8886" i="1" s="1"/>
  <c r="L8886" i="1"/>
  <c r="K8886" i="1"/>
  <c r="M8886" i="1" s="1"/>
  <c r="J8886" i="1"/>
  <c r="H8886" i="1"/>
  <c r="I8886" i="1" s="1"/>
  <c r="O8885" i="1"/>
  <c r="P8885" i="1" s="1"/>
  <c r="Q8885" i="1" s="1"/>
  <c r="L8885" i="1"/>
  <c r="K8885" i="1"/>
  <c r="J8885" i="1"/>
  <c r="H8885" i="1"/>
  <c r="I8885" i="1" s="1"/>
  <c r="O8884" i="1"/>
  <c r="P8884" i="1" s="1"/>
  <c r="Q8884" i="1" s="1"/>
  <c r="L8884" i="1"/>
  <c r="K8884" i="1"/>
  <c r="M8884" i="1" s="1"/>
  <c r="J8884" i="1"/>
  <c r="H8884" i="1"/>
  <c r="I8884" i="1" s="1"/>
  <c r="O8883" i="1"/>
  <c r="P8883" i="1" s="1"/>
  <c r="Q8883" i="1" s="1"/>
  <c r="L8883" i="1"/>
  <c r="K8883" i="1"/>
  <c r="M8883" i="1" s="1"/>
  <c r="J8883" i="1"/>
  <c r="H8883" i="1"/>
  <c r="I8883" i="1" s="1"/>
  <c r="O8882" i="1"/>
  <c r="P8882" i="1" s="1"/>
  <c r="Q8882" i="1" s="1"/>
  <c r="L8882" i="1"/>
  <c r="K8882" i="1"/>
  <c r="J8882" i="1"/>
  <c r="H8882" i="1"/>
  <c r="I8882" i="1" s="1"/>
  <c r="O8881" i="1"/>
  <c r="P8881" i="1" s="1"/>
  <c r="Q8881" i="1" s="1"/>
  <c r="L8881" i="1"/>
  <c r="K8881" i="1"/>
  <c r="J8881" i="1"/>
  <c r="H8881" i="1"/>
  <c r="I8881" i="1" s="1"/>
  <c r="O8880" i="1"/>
  <c r="P8880" i="1" s="1"/>
  <c r="Q8880" i="1" s="1"/>
  <c r="L8880" i="1"/>
  <c r="K8880" i="1"/>
  <c r="M8880" i="1" s="1"/>
  <c r="J8880" i="1"/>
  <c r="H8880" i="1"/>
  <c r="I8880" i="1" s="1"/>
  <c r="O8879" i="1"/>
  <c r="P8879" i="1" s="1"/>
  <c r="Q8879" i="1" s="1"/>
  <c r="L8879" i="1"/>
  <c r="K8879" i="1"/>
  <c r="J8879" i="1"/>
  <c r="H8879" i="1"/>
  <c r="I8879" i="1" s="1"/>
  <c r="O8878" i="1"/>
  <c r="P8878" i="1" s="1"/>
  <c r="Q8878" i="1" s="1"/>
  <c r="L8878" i="1"/>
  <c r="K8878" i="1"/>
  <c r="M8878" i="1" s="1"/>
  <c r="J8878" i="1"/>
  <c r="H8878" i="1"/>
  <c r="I8878" i="1" s="1"/>
  <c r="O8877" i="1"/>
  <c r="P8877" i="1" s="1"/>
  <c r="Q8877" i="1" s="1"/>
  <c r="L8877" i="1"/>
  <c r="K8877" i="1"/>
  <c r="M8877" i="1" s="1"/>
  <c r="J8877" i="1"/>
  <c r="H8877" i="1"/>
  <c r="I8877" i="1" s="1"/>
  <c r="O8876" i="1"/>
  <c r="P8876" i="1" s="1"/>
  <c r="Q8876" i="1" s="1"/>
  <c r="L8876" i="1"/>
  <c r="K8876" i="1"/>
  <c r="M8876" i="1" s="1"/>
  <c r="J8876" i="1"/>
  <c r="H8876" i="1"/>
  <c r="I8876" i="1" s="1"/>
  <c r="O8875" i="1"/>
  <c r="P8875" i="1" s="1"/>
  <c r="Q8875" i="1" s="1"/>
  <c r="L8875" i="1"/>
  <c r="K8875" i="1"/>
  <c r="M8875" i="1" s="1"/>
  <c r="J8875" i="1"/>
  <c r="H8875" i="1"/>
  <c r="I8875" i="1" s="1"/>
  <c r="O8874" i="1"/>
  <c r="P8874" i="1" s="1"/>
  <c r="Q8874" i="1" s="1"/>
  <c r="L8874" i="1"/>
  <c r="K8874" i="1"/>
  <c r="M8874" i="1" s="1"/>
  <c r="J8874" i="1"/>
  <c r="H8874" i="1"/>
  <c r="I8874" i="1" s="1"/>
  <c r="O8873" i="1"/>
  <c r="P8873" i="1" s="1"/>
  <c r="Q8873" i="1" s="1"/>
  <c r="L8873" i="1"/>
  <c r="K8873" i="1"/>
  <c r="J8873" i="1"/>
  <c r="H8873" i="1"/>
  <c r="I8873" i="1" s="1"/>
  <c r="S8872" i="1"/>
  <c r="O8872" i="1"/>
  <c r="P8872" i="1" s="1"/>
  <c r="Q8872" i="1" s="1"/>
  <c r="L8872" i="1"/>
  <c r="K8872" i="1"/>
  <c r="M8872" i="1" s="1"/>
  <c r="J8872" i="1"/>
  <c r="H8872" i="1"/>
  <c r="I8872" i="1" s="1"/>
  <c r="O8871" i="1"/>
  <c r="P8871" i="1" s="1"/>
  <c r="Q8871" i="1" s="1"/>
  <c r="L8871" i="1"/>
  <c r="K8871" i="1"/>
  <c r="M8871" i="1" s="1"/>
  <c r="J8871" i="1"/>
  <c r="H8871" i="1"/>
  <c r="I8871" i="1" s="1"/>
  <c r="O8870" i="1"/>
  <c r="P8870" i="1" s="1"/>
  <c r="Q8870" i="1" s="1"/>
  <c r="L8870" i="1"/>
  <c r="K8870" i="1"/>
  <c r="M8870" i="1" s="1"/>
  <c r="J8870" i="1"/>
  <c r="H8870" i="1"/>
  <c r="I8870" i="1" s="1"/>
  <c r="O8869" i="1"/>
  <c r="P8869" i="1" s="1"/>
  <c r="Q8869" i="1" s="1"/>
  <c r="L8869" i="1"/>
  <c r="K8869" i="1"/>
  <c r="J8869" i="1"/>
  <c r="H8869" i="1"/>
  <c r="I8869" i="1" s="1"/>
  <c r="O8868" i="1"/>
  <c r="P8868" i="1" s="1"/>
  <c r="Q8868" i="1" s="1"/>
  <c r="L8868" i="1"/>
  <c r="K8868" i="1"/>
  <c r="M8868" i="1" s="1"/>
  <c r="J8868" i="1"/>
  <c r="H8868" i="1"/>
  <c r="I8868" i="1" s="1"/>
  <c r="O8867" i="1"/>
  <c r="P8867" i="1" s="1"/>
  <c r="Q8867" i="1" s="1"/>
  <c r="L8867" i="1"/>
  <c r="K8867" i="1"/>
  <c r="M8867" i="1" s="1"/>
  <c r="J8867" i="1"/>
  <c r="H8867" i="1"/>
  <c r="I8867" i="1" s="1"/>
  <c r="O8866" i="1"/>
  <c r="P8866" i="1" s="1"/>
  <c r="Q8866" i="1" s="1"/>
  <c r="L8866" i="1"/>
  <c r="K8866" i="1"/>
  <c r="M8866" i="1" s="1"/>
  <c r="J8866" i="1"/>
  <c r="H8866" i="1"/>
  <c r="I8866" i="1" s="1"/>
  <c r="O8865" i="1"/>
  <c r="P8865" i="1" s="1"/>
  <c r="Q8865" i="1" s="1"/>
  <c r="L8865" i="1"/>
  <c r="K8865" i="1"/>
  <c r="J8865" i="1"/>
  <c r="H8865" i="1"/>
  <c r="I8865" i="1" s="1"/>
  <c r="O8864" i="1"/>
  <c r="P8864" i="1" s="1"/>
  <c r="Q8864" i="1" s="1"/>
  <c r="L8864" i="1"/>
  <c r="K8864" i="1"/>
  <c r="M8864" i="1" s="1"/>
  <c r="J8864" i="1"/>
  <c r="H8864" i="1"/>
  <c r="I8864" i="1" s="1"/>
  <c r="O8863" i="1"/>
  <c r="P8863" i="1" s="1"/>
  <c r="Q8863" i="1" s="1"/>
  <c r="L8863" i="1"/>
  <c r="K8863" i="1"/>
  <c r="M8863" i="1" s="1"/>
  <c r="J8863" i="1"/>
  <c r="H8863" i="1"/>
  <c r="I8863" i="1" s="1"/>
  <c r="O8862" i="1"/>
  <c r="P8862" i="1" s="1"/>
  <c r="Q8862" i="1" s="1"/>
  <c r="L8862" i="1"/>
  <c r="K8862" i="1"/>
  <c r="J8862" i="1"/>
  <c r="H8862" i="1"/>
  <c r="I8862" i="1" s="1"/>
  <c r="O8861" i="1"/>
  <c r="P8861" i="1" s="1"/>
  <c r="Q8861" i="1" s="1"/>
  <c r="L8861" i="1"/>
  <c r="K8861" i="1"/>
  <c r="J8861" i="1"/>
  <c r="H8861" i="1"/>
  <c r="I8861" i="1" s="1"/>
  <c r="O8860" i="1"/>
  <c r="P8860" i="1" s="1"/>
  <c r="Q8860" i="1" s="1"/>
  <c r="L8860" i="1"/>
  <c r="K8860" i="1"/>
  <c r="M8860" i="1" s="1"/>
  <c r="J8860" i="1"/>
  <c r="H8860" i="1"/>
  <c r="I8860" i="1" s="1"/>
  <c r="O8859" i="1"/>
  <c r="P8859" i="1" s="1"/>
  <c r="Q8859" i="1" s="1"/>
  <c r="L8859" i="1"/>
  <c r="K8859" i="1"/>
  <c r="M8859" i="1" s="1"/>
  <c r="J8859" i="1"/>
  <c r="H8859" i="1"/>
  <c r="I8859" i="1" s="1"/>
  <c r="O8858" i="1"/>
  <c r="P8858" i="1" s="1"/>
  <c r="Q8858" i="1" s="1"/>
  <c r="L8858" i="1"/>
  <c r="K8858" i="1"/>
  <c r="M8858" i="1" s="1"/>
  <c r="J8858" i="1"/>
  <c r="H8858" i="1"/>
  <c r="I8858" i="1" s="1"/>
  <c r="O8857" i="1"/>
  <c r="P8857" i="1" s="1"/>
  <c r="Q8857" i="1" s="1"/>
  <c r="L8857" i="1"/>
  <c r="K8857" i="1"/>
  <c r="J8857" i="1"/>
  <c r="H8857" i="1"/>
  <c r="I8857" i="1" s="1"/>
  <c r="O8856" i="1"/>
  <c r="P8856" i="1" s="1"/>
  <c r="Q8856" i="1" s="1"/>
  <c r="L8856" i="1"/>
  <c r="K8856" i="1"/>
  <c r="J8856" i="1"/>
  <c r="H8856" i="1"/>
  <c r="I8856" i="1" s="1"/>
  <c r="O8855" i="1"/>
  <c r="P8855" i="1" s="1"/>
  <c r="Q8855" i="1" s="1"/>
  <c r="L8855" i="1"/>
  <c r="K8855" i="1"/>
  <c r="M8855" i="1" s="1"/>
  <c r="J8855" i="1"/>
  <c r="H8855" i="1"/>
  <c r="I8855" i="1" s="1"/>
  <c r="O8854" i="1"/>
  <c r="P8854" i="1" s="1"/>
  <c r="Q8854" i="1" s="1"/>
  <c r="L8854" i="1"/>
  <c r="K8854" i="1"/>
  <c r="M8854" i="1" s="1"/>
  <c r="J8854" i="1"/>
  <c r="H8854" i="1"/>
  <c r="I8854" i="1" s="1"/>
  <c r="O8853" i="1"/>
  <c r="P8853" i="1" s="1"/>
  <c r="Q8853" i="1" s="1"/>
  <c r="L8853" i="1"/>
  <c r="K8853" i="1"/>
  <c r="M8853" i="1" s="1"/>
  <c r="J8853" i="1"/>
  <c r="H8853" i="1"/>
  <c r="I8853" i="1" s="1"/>
  <c r="O8852" i="1"/>
  <c r="P8852" i="1" s="1"/>
  <c r="Q8852" i="1" s="1"/>
  <c r="L8852" i="1"/>
  <c r="K8852" i="1"/>
  <c r="M8852" i="1" s="1"/>
  <c r="J8852" i="1"/>
  <c r="H8852" i="1"/>
  <c r="I8852" i="1" s="1"/>
  <c r="O8851" i="1"/>
  <c r="P8851" i="1" s="1"/>
  <c r="Q8851" i="1" s="1"/>
  <c r="L8851" i="1"/>
  <c r="K8851" i="1"/>
  <c r="M8851" i="1" s="1"/>
  <c r="J8851" i="1"/>
  <c r="H8851" i="1"/>
  <c r="I8851" i="1" s="1"/>
  <c r="O8850" i="1"/>
  <c r="P8850" i="1" s="1"/>
  <c r="Q8850" i="1" s="1"/>
  <c r="L8850" i="1"/>
  <c r="K8850" i="1"/>
  <c r="M8850" i="1" s="1"/>
  <c r="J8850" i="1"/>
  <c r="H8850" i="1"/>
  <c r="I8850" i="1" s="1"/>
  <c r="O8849" i="1"/>
  <c r="P8849" i="1" s="1"/>
  <c r="Q8849" i="1" s="1"/>
  <c r="L8849" i="1"/>
  <c r="K8849" i="1"/>
  <c r="J8849" i="1"/>
  <c r="H8849" i="1"/>
  <c r="I8849" i="1" s="1"/>
  <c r="O8848" i="1"/>
  <c r="P8848" i="1" s="1"/>
  <c r="Q8848" i="1" s="1"/>
  <c r="L8848" i="1"/>
  <c r="K8848" i="1"/>
  <c r="M8848" i="1" s="1"/>
  <c r="J8848" i="1"/>
  <c r="H8848" i="1"/>
  <c r="I8848" i="1" s="1"/>
  <c r="O8847" i="1"/>
  <c r="P8847" i="1" s="1"/>
  <c r="Q8847" i="1" s="1"/>
  <c r="L8847" i="1"/>
  <c r="K8847" i="1"/>
  <c r="M8847" i="1" s="1"/>
  <c r="J8847" i="1"/>
  <c r="H8847" i="1"/>
  <c r="I8847" i="1" s="1"/>
  <c r="O8846" i="1"/>
  <c r="P8846" i="1" s="1"/>
  <c r="Q8846" i="1" s="1"/>
  <c r="L8846" i="1"/>
  <c r="K8846" i="1"/>
  <c r="M8846" i="1" s="1"/>
  <c r="J8846" i="1"/>
  <c r="H8846" i="1"/>
  <c r="I8846" i="1" s="1"/>
  <c r="O8845" i="1"/>
  <c r="P8845" i="1" s="1"/>
  <c r="Q8845" i="1" s="1"/>
  <c r="L8845" i="1"/>
  <c r="K8845" i="1"/>
  <c r="M8845" i="1" s="1"/>
  <c r="J8845" i="1"/>
  <c r="H8845" i="1"/>
  <c r="I8845" i="1" s="1"/>
  <c r="O8844" i="1"/>
  <c r="P8844" i="1" s="1"/>
  <c r="Q8844" i="1" s="1"/>
  <c r="L8844" i="1"/>
  <c r="K8844" i="1"/>
  <c r="M8844" i="1" s="1"/>
  <c r="J8844" i="1"/>
  <c r="H8844" i="1"/>
  <c r="I8844" i="1" s="1"/>
  <c r="O8843" i="1"/>
  <c r="P8843" i="1" s="1"/>
  <c r="Q8843" i="1" s="1"/>
  <c r="L8843" i="1"/>
  <c r="K8843" i="1"/>
  <c r="M8843" i="1" s="1"/>
  <c r="J8843" i="1"/>
  <c r="H8843" i="1"/>
  <c r="I8843" i="1" s="1"/>
  <c r="O8842" i="1"/>
  <c r="P8842" i="1" s="1"/>
  <c r="Q8842" i="1" s="1"/>
  <c r="L8842" i="1"/>
  <c r="K8842" i="1"/>
  <c r="M8842" i="1" s="1"/>
  <c r="J8842" i="1"/>
  <c r="H8842" i="1"/>
  <c r="I8842" i="1" s="1"/>
  <c r="O8841" i="1"/>
  <c r="P8841" i="1" s="1"/>
  <c r="Q8841" i="1" s="1"/>
  <c r="L8841" i="1"/>
  <c r="K8841" i="1"/>
  <c r="M8841" i="1" s="1"/>
  <c r="J8841" i="1"/>
  <c r="H8841" i="1"/>
  <c r="I8841" i="1" s="1"/>
  <c r="O8840" i="1"/>
  <c r="P8840" i="1" s="1"/>
  <c r="Q8840" i="1" s="1"/>
  <c r="L8840" i="1"/>
  <c r="K8840" i="1"/>
  <c r="M8840" i="1" s="1"/>
  <c r="J8840" i="1"/>
  <c r="H8840" i="1"/>
  <c r="I8840" i="1" s="1"/>
  <c r="O8839" i="1"/>
  <c r="P8839" i="1" s="1"/>
  <c r="Q8839" i="1" s="1"/>
  <c r="L8839" i="1"/>
  <c r="K8839" i="1"/>
  <c r="M8839" i="1" s="1"/>
  <c r="J8839" i="1"/>
  <c r="H8839" i="1"/>
  <c r="I8839" i="1" s="1"/>
  <c r="O8838" i="1"/>
  <c r="P8838" i="1" s="1"/>
  <c r="Q8838" i="1" s="1"/>
  <c r="L8838" i="1"/>
  <c r="K8838" i="1"/>
  <c r="M8838" i="1" s="1"/>
  <c r="J8838" i="1"/>
  <c r="H8838" i="1"/>
  <c r="I8838" i="1" s="1"/>
  <c r="O8837" i="1"/>
  <c r="P8837" i="1" s="1"/>
  <c r="Q8837" i="1" s="1"/>
  <c r="L8837" i="1"/>
  <c r="K8837" i="1"/>
  <c r="M8837" i="1" s="1"/>
  <c r="J8837" i="1"/>
  <c r="H8837" i="1"/>
  <c r="I8837" i="1" s="1"/>
  <c r="O8836" i="1"/>
  <c r="P8836" i="1" s="1"/>
  <c r="Q8836" i="1" s="1"/>
  <c r="L8836" i="1"/>
  <c r="K8836" i="1"/>
  <c r="M8836" i="1" s="1"/>
  <c r="J8836" i="1"/>
  <c r="H8836" i="1"/>
  <c r="I8836" i="1" s="1"/>
  <c r="O8835" i="1"/>
  <c r="P8835" i="1" s="1"/>
  <c r="Q8835" i="1" s="1"/>
  <c r="L8835" i="1"/>
  <c r="K8835" i="1"/>
  <c r="M8835" i="1" s="1"/>
  <c r="J8835" i="1"/>
  <c r="H8835" i="1"/>
  <c r="I8835" i="1" s="1"/>
  <c r="O8834" i="1"/>
  <c r="P8834" i="1" s="1"/>
  <c r="Q8834" i="1" s="1"/>
  <c r="L8834" i="1"/>
  <c r="K8834" i="1"/>
  <c r="M8834" i="1" s="1"/>
  <c r="J8834" i="1"/>
  <c r="H8834" i="1"/>
  <c r="I8834" i="1" s="1"/>
  <c r="O8833" i="1"/>
  <c r="P8833" i="1" s="1"/>
  <c r="Q8833" i="1" s="1"/>
  <c r="L8833" i="1"/>
  <c r="K8833" i="1"/>
  <c r="J8833" i="1"/>
  <c r="H8833" i="1"/>
  <c r="I8833" i="1" s="1"/>
  <c r="O8832" i="1"/>
  <c r="P8832" i="1" s="1"/>
  <c r="Q8832" i="1" s="1"/>
  <c r="L8832" i="1"/>
  <c r="K8832" i="1"/>
  <c r="J8832" i="1"/>
  <c r="H8832" i="1"/>
  <c r="I8832" i="1" s="1"/>
  <c r="O8831" i="1"/>
  <c r="P8831" i="1" s="1"/>
  <c r="Q8831" i="1" s="1"/>
  <c r="L8831" i="1"/>
  <c r="K8831" i="1"/>
  <c r="M8831" i="1" s="1"/>
  <c r="J8831" i="1"/>
  <c r="H8831" i="1"/>
  <c r="I8831" i="1" s="1"/>
  <c r="O8830" i="1"/>
  <c r="P8830" i="1" s="1"/>
  <c r="Q8830" i="1" s="1"/>
  <c r="L8830" i="1"/>
  <c r="K8830" i="1"/>
  <c r="J8830" i="1"/>
  <c r="H8830" i="1"/>
  <c r="I8830" i="1" s="1"/>
  <c r="S8829" i="1"/>
  <c r="O8829" i="1"/>
  <c r="P8829" i="1" s="1"/>
  <c r="Q8829" i="1" s="1"/>
  <c r="L8829" i="1"/>
  <c r="K8829" i="1"/>
  <c r="J8829" i="1"/>
  <c r="H8829" i="1"/>
  <c r="I8829" i="1" s="1"/>
  <c r="O8828" i="1"/>
  <c r="P8828" i="1" s="1"/>
  <c r="Q8828" i="1" s="1"/>
  <c r="L8828" i="1"/>
  <c r="K8828" i="1"/>
  <c r="M8828" i="1" s="1"/>
  <c r="J8828" i="1"/>
  <c r="H8828" i="1"/>
  <c r="I8828" i="1" s="1"/>
  <c r="O8827" i="1"/>
  <c r="P8827" i="1" s="1"/>
  <c r="Q8827" i="1" s="1"/>
  <c r="L8827" i="1"/>
  <c r="K8827" i="1"/>
  <c r="J8827" i="1"/>
  <c r="H8827" i="1"/>
  <c r="I8827" i="1" s="1"/>
  <c r="O8826" i="1"/>
  <c r="P8826" i="1" s="1"/>
  <c r="Q8826" i="1" s="1"/>
  <c r="L8826" i="1"/>
  <c r="K8826" i="1"/>
  <c r="M8826" i="1" s="1"/>
  <c r="J8826" i="1"/>
  <c r="H8826" i="1"/>
  <c r="I8826" i="1" s="1"/>
  <c r="O8825" i="1"/>
  <c r="P8825" i="1" s="1"/>
  <c r="Q8825" i="1" s="1"/>
  <c r="L8825" i="1"/>
  <c r="K8825" i="1"/>
  <c r="J8825" i="1"/>
  <c r="H8825" i="1"/>
  <c r="I8825" i="1" s="1"/>
  <c r="O8824" i="1"/>
  <c r="P8824" i="1" s="1"/>
  <c r="Q8824" i="1" s="1"/>
  <c r="L8824" i="1"/>
  <c r="K8824" i="1"/>
  <c r="M8824" i="1" s="1"/>
  <c r="J8824" i="1"/>
  <c r="H8824" i="1"/>
  <c r="I8824" i="1" s="1"/>
  <c r="O8823" i="1"/>
  <c r="P8823" i="1" s="1"/>
  <c r="Q8823" i="1" s="1"/>
  <c r="L8823" i="1"/>
  <c r="K8823" i="1"/>
  <c r="M8823" i="1" s="1"/>
  <c r="J8823" i="1"/>
  <c r="H8823" i="1"/>
  <c r="I8823" i="1" s="1"/>
  <c r="O8822" i="1"/>
  <c r="P8822" i="1" s="1"/>
  <c r="Q8822" i="1" s="1"/>
  <c r="L8822" i="1"/>
  <c r="K8822" i="1"/>
  <c r="M8822" i="1" s="1"/>
  <c r="J8822" i="1"/>
  <c r="H8822" i="1"/>
  <c r="I8822" i="1" s="1"/>
  <c r="O8821" i="1"/>
  <c r="P8821" i="1" s="1"/>
  <c r="Q8821" i="1" s="1"/>
  <c r="L8821" i="1"/>
  <c r="K8821" i="1"/>
  <c r="M8821" i="1" s="1"/>
  <c r="J8821" i="1"/>
  <c r="H8821" i="1"/>
  <c r="I8821" i="1" s="1"/>
  <c r="O8820" i="1"/>
  <c r="P8820" i="1" s="1"/>
  <c r="Q8820" i="1" s="1"/>
  <c r="L8820" i="1"/>
  <c r="K8820" i="1"/>
  <c r="M8820" i="1" s="1"/>
  <c r="J8820" i="1"/>
  <c r="H8820" i="1"/>
  <c r="I8820" i="1" s="1"/>
  <c r="O8819" i="1"/>
  <c r="P8819" i="1" s="1"/>
  <c r="Q8819" i="1" s="1"/>
  <c r="L8819" i="1"/>
  <c r="K8819" i="1"/>
  <c r="M8819" i="1" s="1"/>
  <c r="J8819" i="1"/>
  <c r="H8819" i="1"/>
  <c r="I8819" i="1" s="1"/>
  <c r="O8818" i="1"/>
  <c r="P8818" i="1" s="1"/>
  <c r="Q8818" i="1" s="1"/>
  <c r="L8818" i="1"/>
  <c r="K8818" i="1"/>
  <c r="M8818" i="1" s="1"/>
  <c r="J8818" i="1"/>
  <c r="H8818" i="1"/>
  <c r="I8818" i="1" s="1"/>
  <c r="O8817" i="1"/>
  <c r="P8817" i="1" s="1"/>
  <c r="Q8817" i="1" s="1"/>
  <c r="L8817" i="1"/>
  <c r="K8817" i="1"/>
  <c r="J8817" i="1"/>
  <c r="H8817" i="1"/>
  <c r="I8817" i="1" s="1"/>
  <c r="O8816" i="1"/>
  <c r="P8816" i="1" s="1"/>
  <c r="Q8816" i="1" s="1"/>
  <c r="L8816" i="1"/>
  <c r="K8816" i="1"/>
  <c r="M8816" i="1" s="1"/>
  <c r="J8816" i="1"/>
  <c r="H8816" i="1"/>
  <c r="I8816" i="1" s="1"/>
  <c r="O8815" i="1"/>
  <c r="P8815" i="1" s="1"/>
  <c r="Q8815" i="1" s="1"/>
  <c r="L8815" i="1"/>
  <c r="K8815" i="1"/>
  <c r="M8815" i="1" s="1"/>
  <c r="J8815" i="1"/>
  <c r="H8815" i="1"/>
  <c r="I8815" i="1" s="1"/>
  <c r="O8814" i="1"/>
  <c r="P8814" i="1" s="1"/>
  <c r="Q8814" i="1" s="1"/>
  <c r="L8814" i="1"/>
  <c r="K8814" i="1"/>
  <c r="M8814" i="1" s="1"/>
  <c r="J8814" i="1"/>
  <c r="H8814" i="1"/>
  <c r="I8814" i="1" s="1"/>
  <c r="O8813" i="1"/>
  <c r="P8813" i="1" s="1"/>
  <c r="Q8813" i="1" s="1"/>
  <c r="L8813" i="1"/>
  <c r="K8813" i="1"/>
  <c r="M8813" i="1" s="1"/>
  <c r="J8813" i="1"/>
  <c r="H8813" i="1"/>
  <c r="I8813" i="1" s="1"/>
  <c r="O8812" i="1"/>
  <c r="P8812" i="1" s="1"/>
  <c r="Q8812" i="1" s="1"/>
  <c r="L8812" i="1"/>
  <c r="K8812" i="1"/>
  <c r="M8812" i="1" s="1"/>
  <c r="J8812" i="1"/>
  <c r="H8812" i="1"/>
  <c r="I8812" i="1" s="1"/>
  <c r="O8811" i="1"/>
  <c r="P8811" i="1" s="1"/>
  <c r="Q8811" i="1" s="1"/>
  <c r="L8811" i="1"/>
  <c r="K8811" i="1"/>
  <c r="M8811" i="1" s="1"/>
  <c r="J8811" i="1"/>
  <c r="H8811" i="1"/>
  <c r="I8811" i="1" s="1"/>
  <c r="O8810" i="1"/>
  <c r="P8810" i="1" s="1"/>
  <c r="Q8810" i="1" s="1"/>
  <c r="L8810" i="1"/>
  <c r="K8810" i="1"/>
  <c r="M8810" i="1" s="1"/>
  <c r="J8810" i="1"/>
  <c r="H8810" i="1"/>
  <c r="I8810" i="1" s="1"/>
  <c r="O8809" i="1"/>
  <c r="P8809" i="1" s="1"/>
  <c r="Q8809" i="1" s="1"/>
  <c r="L8809" i="1"/>
  <c r="K8809" i="1"/>
  <c r="J8809" i="1"/>
  <c r="H8809" i="1"/>
  <c r="I8809" i="1" s="1"/>
  <c r="O8808" i="1"/>
  <c r="P8808" i="1" s="1"/>
  <c r="Q8808" i="1" s="1"/>
  <c r="L8808" i="1"/>
  <c r="K8808" i="1"/>
  <c r="M8808" i="1" s="1"/>
  <c r="J8808" i="1"/>
  <c r="H8808" i="1"/>
  <c r="I8808" i="1" s="1"/>
  <c r="O8807" i="1"/>
  <c r="P8807" i="1" s="1"/>
  <c r="Q8807" i="1" s="1"/>
  <c r="L8807" i="1"/>
  <c r="K8807" i="1"/>
  <c r="M8807" i="1" s="1"/>
  <c r="J8807" i="1"/>
  <c r="H8807" i="1"/>
  <c r="I8807" i="1" s="1"/>
  <c r="O8806" i="1"/>
  <c r="P8806" i="1" s="1"/>
  <c r="Q8806" i="1" s="1"/>
  <c r="L8806" i="1"/>
  <c r="K8806" i="1"/>
  <c r="M8806" i="1" s="1"/>
  <c r="J8806" i="1"/>
  <c r="H8806" i="1"/>
  <c r="I8806" i="1" s="1"/>
  <c r="O8805" i="1"/>
  <c r="P8805" i="1" s="1"/>
  <c r="Q8805" i="1" s="1"/>
  <c r="L8805" i="1"/>
  <c r="K8805" i="1"/>
  <c r="M8805" i="1" s="1"/>
  <c r="J8805" i="1"/>
  <c r="H8805" i="1"/>
  <c r="I8805" i="1" s="1"/>
  <c r="S8804" i="1"/>
  <c r="O8804" i="1"/>
  <c r="P8804" i="1" s="1"/>
  <c r="Q8804" i="1" s="1"/>
  <c r="L8804" i="1"/>
  <c r="K8804" i="1"/>
  <c r="M8804" i="1" s="1"/>
  <c r="J8804" i="1"/>
  <c r="H8804" i="1"/>
  <c r="I8804" i="1" s="1"/>
  <c r="O8803" i="1"/>
  <c r="P8803" i="1" s="1"/>
  <c r="Q8803" i="1" s="1"/>
  <c r="L8803" i="1"/>
  <c r="K8803" i="1"/>
  <c r="M8803" i="1" s="1"/>
  <c r="J8803" i="1"/>
  <c r="H8803" i="1"/>
  <c r="I8803" i="1" s="1"/>
  <c r="O8802" i="1"/>
  <c r="P8802" i="1" s="1"/>
  <c r="Q8802" i="1" s="1"/>
  <c r="L8802" i="1"/>
  <c r="K8802" i="1"/>
  <c r="M8802" i="1" s="1"/>
  <c r="J8802" i="1"/>
  <c r="H8802" i="1"/>
  <c r="I8802" i="1" s="1"/>
  <c r="O8801" i="1"/>
  <c r="P8801" i="1" s="1"/>
  <c r="Q8801" i="1" s="1"/>
  <c r="L8801" i="1"/>
  <c r="K8801" i="1"/>
  <c r="J8801" i="1"/>
  <c r="H8801" i="1"/>
  <c r="I8801" i="1" s="1"/>
  <c r="O8800" i="1"/>
  <c r="P8800" i="1" s="1"/>
  <c r="Q8800" i="1" s="1"/>
  <c r="L8800" i="1"/>
  <c r="K8800" i="1"/>
  <c r="M8800" i="1" s="1"/>
  <c r="J8800" i="1"/>
  <c r="H8800" i="1"/>
  <c r="I8800" i="1" s="1"/>
  <c r="O8799" i="1"/>
  <c r="P8799" i="1" s="1"/>
  <c r="Q8799" i="1" s="1"/>
  <c r="L8799" i="1"/>
  <c r="K8799" i="1"/>
  <c r="J8799" i="1"/>
  <c r="H8799" i="1"/>
  <c r="I8799" i="1" s="1"/>
  <c r="S8798" i="1"/>
  <c r="O8798" i="1"/>
  <c r="P8798" i="1" s="1"/>
  <c r="Q8798" i="1" s="1"/>
  <c r="L8798" i="1"/>
  <c r="K8798" i="1"/>
  <c r="M8798" i="1" s="1"/>
  <c r="J8798" i="1"/>
  <c r="H8798" i="1"/>
  <c r="I8798" i="1" s="1"/>
  <c r="S8797" i="1"/>
  <c r="O8797" i="1"/>
  <c r="P8797" i="1" s="1"/>
  <c r="Q8797" i="1" s="1"/>
  <c r="L8797" i="1"/>
  <c r="K8797" i="1"/>
  <c r="M8797" i="1" s="1"/>
  <c r="J8797" i="1"/>
  <c r="H8797" i="1"/>
  <c r="I8797" i="1" s="1"/>
  <c r="O8796" i="1"/>
  <c r="P8796" i="1" s="1"/>
  <c r="Q8796" i="1" s="1"/>
  <c r="L8796" i="1"/>
  <c r="K8796" i="1"/>
  <c r="J8796" i="1"/>
  <c r="H8796" i="1"/>
  <c r="I8796" i="1" s="1"/>
  <c r="O8795" i="1"/>
  <c r="P8795" i="1" s="1"/>
  <c r="Q8795" i="1" s="1"/>
  <c r="L8795" i="1"/>
  <c r="K8795" i="1"/>
  <c r="M8795" i="1" s="1"/>
  <c r="J8795" i="1"/>
  <c r="H8795" i="1"/>
  <c r="I8795" i="1" s="1"/>
  <c r="O8794" i="1"/>
  <c r="P8794" i="1" s="1"/>
  <c r="Q8794" i="1" s="1"/>
  <c r="L8794" i="1"/>
  <c r="K8794" i="1"/>
  <c r="M8794" i="1" s="1"/>
  <c r="J8794" i="1"/>
  <c r="H8794" i="1"/>
  <c r="I8794" i="1" s="1"/>
  <c r="O8793" i="1"/>
  <c r="P8793" i="1" s="1"/>
  <c r="Q8793" i="1" s="1"/>
  <c r="L8793" i="1"/>
  <c r="K8793" i="1"/>
  <c r="J8793" i="1"/>
  <c r="H8793" i="1"/>
  <c r="I8793" i="1" s="1"/>
  <c r="O8792" i="1"/>
  <c r="P8792" i="1" s="1"/>
  <c r="Q8792" i="1" s="1"/>
  <c r="L8792" i="1"/>
  <c r="K8792" i="1"/>
  <c r="M8792" i="1" s="1"/>
  <c r="J8792" i="1"/>
  <c r="H8792" i="1"/>
  <c r="I8792" i="1" s="1"/>
  <c r="O8791" i="1"/>
  <c r="P8791" i="1" s="1"/>
  <c r="Q8791" i="1" s="1"/>
  <c r="L8791" i="1"/>
  <c r="K8791" i="1"/>
  <c r="M8791" i="1" s="1"/>
  <c r="J8791" i="1"/>
  <c r="H8791" i="1"/>
  <c r="I8791" i="1" s="1"/>
  <c r="O8790" i="1"/>
  <c r="P8790" i="1" s="1"/>
  <c r="Q8790" i="1" s="1"/>
  <c r="L8790" i="1"/>
  <c r="K8790" i="1"/>
  <c r="M8790" i="1" s="1"/>
  <c r="J8790" i="1"/>
  <c r="H8790" i="1"/>
  <c r="I8790" i="1" s="1"/>
  <c r="O8789" i="1"/>
  <c r="P8789" i="1" s="1"/>
  <c r="Q8789" i="1" s="1"/>
  <c r="L8789" i="1"/>
  <c r="K8789" i="1"/>
  <c r="M8789" i="1" s="1"/>
  <c r="J8789" i="1"/>
  <c r="H8789" i="1"/>
  <c r="I8789" i="1" s="1"/>
  <c r="O8788" i="1"/>
  <c r="P8788" i="1" s="1"/>
  <c r="Q8788" i="1" s="1"/>
  <c r="L8788" i="1"/>
  <c r="K8788" i="1"/>
  <c r="M8788" i="1" s="1"/>
  <c r="J8788" i="1"/>
  <c r="H8788" i="1"/>
  <c r="I8788" i="1" s="1"/>
  <c r="O8787" i="1"/>
  <c r="P8787" i="1" s="1"/>
  <c r="Q8787" i="1" s="1"/>
  <c r="L8787" i="1"/>
  <c r="K8787" i="1"/>
  <c r="M8787" i="1" s="1"/>
  <c r="J8787" i="1"/>
  <c r="H8787" i="1"/>
  <c r="I8787" i="1" s="1"/>
  <c r="O8786" i="1"/>
  <c r="P8786" i="1" s="1"/>
  <c r="Q8786" i="1" s="1"/>
  <c r="L8786" i="1"/>
  <c r="K8786" i="1"/>
  <c r="M8786" i="1" s="1"/>
  <c r="J8786" i="1"/>
  <c r="H8786" i="1"/>
  <c r="I8786" i="1" s="1"/>
  <c r="O8785" i="1"/>
  <c r="P8785" i="1" s="1"/>
  <c r="Q8785" i="1" s="1"/>
  <c r="L8785" i="1"/>
  <c r="K8785" i="1"/>
  <c r="J8785" i="1"/>
  <c r="H8785" i="1"/>
  <c r="I8785" i="1" s="1"/>
  <c r="O8784" i="1"/>
  <c r="P8784" i="1" s="1"/>
  <c r="Q8784" i="1" s="1"/>
  <c r="L8784" i="1"/>
  <c r="K8784" i="1"/>
  <c r="M8784" i="1" s="1"/>
  <c r="J8784" i="1"/>
  <c r="H8784" i="1"/>
  <c r="I8784" i="1" s="1"/>
  <c r="S8783" i="1"/>
  <c r="O8783" i="1"/>
  <c r="P8783" i="1" s="1"/>
  <c r="Q8783" i="1" s="1"/>
  <c r="L8783" i="1"/>
  <c r="K8783" i="1"/>
  <c r="J8783" i="1"/>
  <c r="H8783" i="1"/>
  <c r="I8783" i="1" s="1"/>
  <c r="O8782" i="1"/>
  <c r="P8782" i="1" s="1"/>
  <c r="Q8782" i="1" s="1"/>
  <c r="L8782" i="1"/>
  <c r="K8782" i="1"/>
  <c r="J8782" i="1"/>
  <c r="H8782" i="1"/>
  <c r="I8782" i="1" s="1"/>
  <c r="O8781" i="1"/>
  <c r="P8781" i="1" s="1"/>
  <c r="Q8781" i="1" s="1"/>
  <c r="L8781" i="1"/>
  <c r="K8781" i="1"/>
  <c r="J8781" i="1"/>
  <c r="H8781" i="1"/>
  <c r="I8781" i="1" s="1"/>
  <c r="O8780" i="1"/>
  <c r="P8780" i="1" s="1"/>
  <c r="Q8780" i="1" s="1"/>
  <c r="L8780" i="1"/>
  <c r="K8780" i="1"/>
  <c r="J8780" i="1"/>
  <c r="H8780" i="1"/>
  <c r="I8780" i="1" s="1"/>
  <c r="O8779" i="1"/>
  <c r="P8779" i="1" s="1"/>
  <c r="Q8779" i="1" s="1"/>
  <c r="L8779" i="1"/>
  <c r="K8779" i="1"/>
  <c r="J8779" i="1"/>
  <c r="H8779" i="1"/>
  <c r="I8779" i="1" s="1"/>
  <c r="O8778" i="1"/>
  <c r="P8778" i="1" s="1"/>
  <c r="Q8778" i="1" s="1"/>
  <c r="L8778" i="1"/>
  <c r="K8778" i="1"/>
  <c r="M8778" i="1" s="1"/>
  <c r="J8778" i="1"/>
  <c r="H8778" i="1"/>
  <c r="I8778" i="1" s="1"/>
  <c r="O8777" i="1"/>
  <c r="P8777" i="1" s="1"/>
  <c r="Q8777" i="1" s="1"/>
  <c r="L8777" i="1"/>
  <c r="K8777" i="1"/>
  <c r="J8777" i="1"/>
  <c r="H8777" i="1"/>
  <c r="I8777" i="1" s="1"/>
  <c r="O8776" i="1"/>
  <c r="P8776" i="1" s="1"/>
  <c r="Q8776" i="1" s="1"/>
  <c r="L8776" i="1"/>
  <c r="K8776" i="1"/>
  <c r="M8776" i="1" s="1"/>
  <c r="J8776" i="1"/>
  <c r="H8776" i="1"/>
  <c r="I8776" i="1" s="1"/>
  <c r="O8775" i="1"/>
  <c r="P8775" i="1" s="1"/>
  <c r="Q8775" i="1" s="1"/>
  <c r="L8775" i="1"/>
  <c r="K8775" i="1"/>
  <c r="M8775" i="1" s="1"/>
  <c r="J8775" i="1"/>
  <c r="H8775" i="1"/>
  <c r="I8775" i="1" s="1"/>
  <c r="O8774" i="1"/>
  <c r="P8774" i="1" s="1"/>
  <c r="Q8774" i="1" s="1"/>
  <c r="L8774" i="1"/>
  <c r="K8774" i="1"/>
  <c r="J8774" i="1"/>
  <c r="H8774" i="1"/>
  <c r="I8774" i="1" s="1"/>
  <c r="O8773" i="1"/>
  <c r="P8773" i="1" s="1"/>
  <c r="Q8773" i="1" s="1"/>
  <c r="L8773" i="1"/>
  <c r="K8773" i="1"/>
  <c r="J8773" i="1"/>
  <c r="H8773" i="1"/>
  <c r="I8773" i="1" s="1"/>
  <c r="O8772" i="1"/>
  <c r="P8772" i="1" s="1"/>
  <c r="Q8772" i="1" s="1"/>
  <c r="L8772" i="1"/>
  <c r="K8772" i="1"/>
  <c r="J8772" i="1"/>
  <c r="H8772" i="1"/>
  <c r="I8772" i="1" s="1"/>
  <c r="O8771" i="1"/>
  <c r="P8771" i="1" s="1"/>
  <c r="Q8771" i="1" s="1"/>
  <c r="L8771" i="1"/>
  <c r="K8771" i="1"/>
  <c r="J8771" i="1"/>
  <c r="H8771" i="1"/>
  <c r="I8771" i="1" s="1"/>
  <c r="O8770" i="1"/>
  <c r="P8770" i="1" s="1"/>
  <c r="Q8770" i="1" s="1"/>
  <c r="L8770" i="1"/>
  <c r="K8770" i="1"/>
  <c r="M8770" i="1" s="1"/>
  <c r="J8770" i="1"/>
  <c r="H8770" i="1"/>
  <c r="I8770" i="1" s="1"/>
  <c r="O8769" i="1"/>
  <c r="P8769" i="1" s="1"/>
  <c r="Q8769" i="1" s="1"/>
  <c r="L8769" i="1"/>
  <c r="K8769" i="1"/>
  <c r="J8769" i="1"/>
  <c r="H8769" i="1"/>
  <c r="I8769" i="1" s="1"/>
  <c r="S8768" i="1"/>
  <c r="O8768" i="1"/>
  <c r="P8768" i="1" s="1"/>
  <c r="Q8768" i="1" s="1"/>
  <c r="L8768" i="1"/>
  <c r="K8768" i="1"/>
  <c r="M8768" i="1" s="1"/>
  <c r="J8768" i="1"/>
  <c r="H8768" i="1"/>
  <c r="I8768" i="1" s="1"/>
  <c r="O8767" i="1"/>
  <c r="P8767" i="1" s="1"/>
  <c r="Q8767" i="1" s="1"/>
  <c r="L8767" i="1"/>
  <c r="K8767" i="1"/>
  <c r="M8767" i="1" s="1"/>
  <c r="J8767" i="1"/>
  <c r="H8767" i="1"/>
  <c r="I8767" i="1" s="1"/>
  <c r="O8766" i="1"/>
  <c r="P8766" i="1" s="1"/>
  <c r="Q8766" i="1" s="1"/>
  <c r="L8766" i="1"/>
  <c r="K8766" i="1"/>
  <c r="M8766" i="1" s="1"/>
  <c r="J8766" i="1"/>
  <c r="H8766" i="1"/>
  <c r="I8766" i="1" s="1"/>
  <c r="S8765" i="1"/>
  <c r="O8765" i="1"/>
  <c r="P8765" i="1" s="1"/>
  <c r="Q8765" i="1" s="1"/>
  <c r="L8765" i="1"/>
  <c r="K8765" i="1"/>
  <c r="M8765" i="1" s="1"/>
  <c r="J8765" i="1"/>
  <c r="H8765" i="1"/>
  <c r="I8765" i="1" s="1"/>
  <c r="O8764" i="1"/>
  <c r="P8764" i="1" s="1"/>
  <c r="Q8764" i="1" s="1"/>
  <c r="L8764" i="1"/>
  <c r="K8764" i="1"/>
  <c r="J8764" i="1"/>
  <c r="H8764" i="1"/>
  <c r="I8764" i="1" s="1"/>
  <c r="O8763" i="1"/>
  <c r="P8763" i="1" s="1"/>
  <c r="Q8763" i="1" s="1"/>
  <c r="L8763" i="1"/>
  <c r="K8763" i="1"/>
  <c r="J8763" i="1"/>
  <c r="H8763" i="1"/>
  <c r="I8763" i="1" s="1"/>
  <c r="O8762" i="1"/>
  <c r="P8762" i="1" s="1"/>
  <c r="Q8762" i="1" s="1"/>
  <c r="L8762" i="1"/>
  <c r="K8762" i="1"/>
  <c r="M8762" i="1" s="1"/>
  <c r="J8762" i="1"/>
  <c r="H8762" i="1"/>
  <c r="I8762" i="1" s="1"/>
  <c r="O8761" i="1"/>
  <c r="P8761" i="1" s="1"/>
  <c r="Q8761" i="1" s="1"/>
  <c r="L8761" i="1"/>
  <c r="K8761" i="1"/>
  <c r="J8761" i="1"/>
  <c r="H8761" i="1"/>
  <c r="I8761" i="1" s="1"/>
  <c r="O8760" i="1"/>
  <c r="P8760" i="1" s="1"/>
  <c r="Q8760" i="1" s="1"/>
  <c r="L8760" i="1"/>
  <c r="K8760" i="1"/>
  <c r="M8760" i="1" s="1"/>
  <c r="J8760" i="1"/>
  <c r="H8760" i="1"/>
  <c r="I8760" i="1" s="1"/>
  <c r="O8759" i="1"/>
  <c r="P8759" i="1" s="1"/>
  <c r="Q8759" i="1" s="1"/>
  <c r="L8759" i="1"/>
  <c r="K8759" i="1"/>
  <c r="M8759" i="1" s="1"/>
  <c r="J8759" i="1"/>
  <c r="H8759" i="1"/>
  <c r="I8759" i="1" s="1"/>
  <c r="O8758" i="1"/>
  <c r="P8758" i="1" s="1"/>
  <c r="Q8758" i="1" s="1"/>
  <c r="L8758" i="1"/>
  <c r="K8758" i="1"/>
  <c r="J8758" i="1"/>
  <c r="H8758" i="1"/>
  <c r="I8758" i="1" s="1"/>
  <c r="O8757" i="1"/>
  <c r="P8757" i="1" s="1"/>
  <c r="Q8757" i="1" s="1"/>
  <c r="L8757" i="1"/>
  <c r="K8757" i="1"/>
  <c r="M8757" i="1" s="1"/>
  <c r="J8757" i="1"/>
  <c r="H8757" i="1"/>
  <c r="I8757" i="1" s="1"/>
  <c r="O8756" i="1"/>
  <c r="P8756" i="1" s="1"/>
  <c r="Q8756" i="1" s="1"/>
  <c r="L8756" i="1"/>
  <c r="K8756" i="1"/>
  <c r="J8756" i="1"/>
  <c r="H8756" i="1"/>
  <c r="I8756" i="1" s="1"/>
  <c r="O8755" i="1"/>
  <c r="P8755" i="1" s="1"/>
  <c r="Q8755" i="1" s="1"/>
  <c r="L8755" i="1"/>
  <c r="K8755" i="1"/>
  <c r="M8755" i="1" s="1"/>
  <c r="J8755" i="1"/>
  <c r="H8755" i="1"/>
  <c r="I8755" i="1" s="1"/>
  <c r="S8754" i="1"/>
  <c r="O8754" i="1"/>
  <c r="P8754" i="1" s="1"/>
  <c r="Q8754" i="1" s="1"/>
  <c r="L8754" i="1"/>
  <c r="K8754" i="1"/>
  <c r="M8754" i="1" s="1"/>
  <c r="J8754" i="1"/>
  <c r="H8754" i="1"/>
  <c r="I8754" i="1" s="1"/>
  <c r="O8753" i="1"/>
  <c r="P8753" i="1" s="1"/>
  <c r="Q8753" i="1" s="1"/>
  <c r="L8753" i="1"/>
  <c r="K8753" i="1"/>
  <c r="M8753" i="1" s="1"/>
  <c r="J8753" i="1"/>
  <c r="H8753" i="1"/>
  <c r="I8753" i="1" s="1"/>
  <c r="O8752" i="1"/>
  <c r="P8752" i="1" s="1"/>
  <c r="Q8752" i="1" s="1"/>
  <c r="L8752" i="1"/>
  <c r="K8752" i="1"/>
  <c r="M8752" i="1" s="1"/>
  <c r="J8752" i="1"/>
  <c r="H8752" i="1"/>
  <c r="I8752" i="1" s="1"/>
  <c r="O8751" i="1"/>
  <c r="P8751" i="1" s="1"/>
  <c r="Q8751" i="1" s="1"/>
  <c r="L8751" i="1"/>
  <c r="K8751" i="1"/>
  <c r="M8751" i="1" s="1"/>
  <c r="J8751" i="1"/>
  <c r="H8751" i="1"/>
  <c r="I8751" i="1" s="1"/>
  <c r="O8750" i="1"/>
  <c r="P8750" i="1" s="1"/>
  <c r="Q8750" i="1" s="1"/>
  <c r="L8750" i="1"/>
  <c r="K8750" i="1"/>
  <c r="M8750" i="1" s="1"/>
  <c r="J8750" i="1"/>
  <c r="H8750" i="1"/>
  <c r="I8750" i="1" s="1"/>
  <c r="O8749" i="1"/>
  <c r="P8749" i="1" s="1"/>
  <c r="Q8749" i="1" s="1"/>
  <c r="L8749" i="1"/>
  <c r="K8749" i="1"/>
  <c r="M8749" i="1" s="1"/>
  <c r="J8749" i="1"/>
  <c r="H8749" i="1"/>
  <c r="I8749" i="1" s="1"/>
  <c r="O8748" i="1"/>
  <c r="P8748" i="1" s="1"/>
  <c r="Q8748" i="1" s="1"/>
  <c r="L8748" i="1"/>
  <c r="K8748" i="1"/>
  <c r="M8748" i="1" s="1"/>
  <c r="J8748" i="1"/>
  <c r="H8748" i="1"/>
  <c r="I8748" i="1" s="1"/>
  <c r="O8747" i="1"/>
  <c r="P8747" i="1" s="1"/>
  <c r="Q8747" i="1" s="1"/>
  <c r="L8747" i="1"/>
  <c r="K8747" i="1"/>
  <c r="M8747" i="1" s="1"/>
  <c r="J8747" i="1"/>
  <c r="H8747" i="1"/>
  <c r="I8747" i="1" s="1"/>
  <c r="S8746" i="1"/>
  <c r="O8746" i="1"/>
  <c r="P8746" i="1" s="1"/>
  <c r="Q8746" i="1" s="1"/>
  <c r="L8746" i="1"/>
  <c r="K8746" i="1"/>
  <c r="J8746" i="1"/>
  <c r="H8746" i="1"/>
  <c r="I8746" i="1" s="1"/>
  <c r="O8745" i="1"/>
  <c r="P8745" i="1" s="1"/>
  <c r="Q8745" i="1" s="1"/>
  <c r="L8745" i="1"/>
  <c r="K8745" i="1"/>
  <c r="M8745" i="1" s="1"/>
  <c r="J8745" i="1"/>
  <c r="H8745" i="1"/>
  <c r="I8745" i="1" s="1"/>
  <c r="O8744" i="1"/>
  <c r="P8744" i="1" s="1"/>
  <c r="Q8744" i="1" s="1"/>
  <c r="L8744" i="1"/>
  <c r="K8744" i="1"/>
  <c r="M8744" i="1" s="1"/>
  <c r="J8744" i="1"/>
  <c r="H8744" i="1"/>
  <c r="I8744" i="1" s="1"/>
  <c r="O8743" i="1"/>
  <c r="P8743" i="1" s="1"/>
  <c r="Q8743" i="1" s="1"/>
  <c r="L8743" i="1"/>
  <c r="K8743" i="1"/>
  <c r="M8743" i="1" s="1"/>
  <c r="J8743" i="1"/>
  <c r="H8743" i="1"/>
  <c r="I8743" i="1" s="1"/>
  <c r="O8742" i="1"/>
  <c r="P8742" i="1" s="1"/>
  <c r="Q8742" i="1" s="1"/>
  <c r="L8742" i="1"/>
  <c r="K8742" i="1"/>
  <c r="J8742" i="1"/>
  <c r="H8742" i="1"/>
  <c r="I8742" i="1" s="1"/>
  <c r="S8741" i="1"/>
  <c r="O8741" i="1"/>
  <c r="P8741" i="1" s="1"/>
  <c r="Q8741" i="1" s="1"/>
  <c r="L8741" i="1"/>
  <c r="K8741" i="1"/>
  <c r="M8741" i="1" s="1"/>
  <c r="J8741" i="1"/>
  <c r="H8741" i="1"/>
  <c r="I8741" i="1" s="1"/>
  <c r="O8740" i="1"/>
  <c r="P8740" i="1" s="1"/>
  <c r="Q8740" i="1" s="1"/>
  <c r="L8740" i="1"/>
  <c r="K8740" i="1"/>
  <c r="M8740" i="1" s="1"/>
  <c r="J8740" i="1"/>
  <c r="H8740" i="1"/>
  <c r="I8740" i="1" s="1"/>
  <c r="O8739" i="1"/>
  <c r="P8739" i="1" s="1"/>
  <c r="Q8739" i="1" s="1"/>
  <c r="L8739" i="1"/>
  <c r="K8739" i="1"/>
  <c r="M8739" i="1" s="1"/>
  <c r="J8739" i="1"/>
  <c r="H8739" i="1"/>
  <c r="I8739" i="1" s="1"/>
  <c r="O8738" i="1"/>
  <c r="P8738" i="1" s="1"/>
  <c r="Q8738" i="1" s="1"/>
  <c r="L8738" i="1"/>
  <c r="K8738" i="1"/>
  <c r="J8738" i="1"/>
  <c r="H8738" i="1"/>
  <c r="I8738" i="1" s="1"/>
  <c r="O8737" i="1"/>
  <c r="P8737" i="1" s="1"/>
  <c r="Q8737" i="1" s="1"/>
  <c r="L8737" i="1"/>
  <c r="K8737" i="1"/>
  <c r="J8737" i="1"/>
  <c r="H8737" i="1"/>
  <c r="I8737" i="1" s="1"/>
  <c r="O8736" i="1"/>
  <c r="P8736" i="1" s="1"/>
  <c r="Q8736" i="1" s="1"/>
  <c r="L8736" i="1"/>
  <c r="K8736" i="1"/>
  <c r="M8736" i="1" s="1"/>
  <c r="J8736" i="1"/>
  <c r="H8736" i="1"/>
  <c r="I8736" i="1" s="1"/>
  <c r="O8735" i="1"/>
  <c r="P8735" i="1" s="1"/>
  <c r="Q8735" i="1" s="1"/>
  <c r="L8735" i="1"/>
  <c r="K8735" i="1"/>
  <c r="M8735" i="1" s="1"/>
  <c r="J8735" i="1"/>
  <c r="H8735" i="1"/>
  <c r="I8735" i="1" s="1"/>
  <c r="O8734" i="1"/>
  <c r="P8734" i="1" s="1"/>
  <c r="Q8734" i="1" s="1"/>
  <c r="L8734" i="1"/>
  <c r="K8734" i="1"/>
  <c r="J8734" i="1"/>
  <c r="H8734" i="1"/>
  <c r="I8734" i="1" s="1"/>
  <c r="O8733" i="1"/>
  <c r="P8733" i="1" s="1"/>
  <c r="Q8733" i="1" s="1"/>
  <c r="L8733" i="1"/>
  <c r="K8733" i="1"/>
  <c r="J8733" i="1"/>
  <c r="H8733" i="1"/>
  <c r="I8733" i="1" s="1"/>
  <c r="S8732" i="1"/>
  <c r="O8732" i="1"/>
  <c r="P8732" i="1" s="1"/>
  <c r="Q8732" i="1" s="1"/>
  <c r="L8732" i="1"/>
  <c r="K8732" i="1"/>
  <c r="M8732" i="1" s="1"/>
  <c r="J8732" i="1"/>
  <c r="H8732" i="1"/>
  <c r="I8732" i="1" s="1"/>
  <c r="O8731" i="1"/>
  <c r="P8731" i="1" s="1"/>
  <c r="Q8731" i="1" s="1"/>
  <c r="L8731" i="1"/>
  <c r="K8731" i="1"/>
  <c r="M8731" i="1" s="1"/>
  <c r="J8731" i="1"/>
  <c r="H8731" i="1"/>
  <c r="I8731" i="1" s="1"/>
  <c r="O8730" i="1"/>
  <c r="P8730" i="1" s="1"/>
  <c r="Q8730" i="1" s="1"/>
  <c r="L8730" i="1"/>
  <c r="K8730" i="1"/>
  <c r="J8730" i="1"/>
  <c r="H8730" i="1"/>
  <c r="I8730" i="1" s="1"/>
  <c r="O8729" i="1"/>
  <c r="P8729" i="1" s="1"/>
  <c r="Q8729" i="1" s="1"/>
  <c r="L8729" i="1"/>
  <c r="K8729" i="1"/>
  <c r="J8729" i="1"/>
  <c r="H8729" i="1"/>
  <c r="I8729" i="1" s="1"/>
  <c r="S8728" i="1"/>
  <c r="O8728" i="1"/>
  <c r="P8728" i="1" s="1"/>
  <c r="Q8728" i="1" s="1"/>
  <c r="L8728" i="1"/>
  <c r="K8728" i="1"/>
  <c r="M8728" i="1" s="1"/>
  <c r="J8728" i="1"/>
  <c r="H8728" i="1"/>
  <c r="I8728" i="1" s="1"/>
  <c r="O8727" i="1"/>
  <c r="P8727" i="1" s="1"/>
  <c r="Q8727" i="1" s="1"/>
  <c r="L8727" i="1"/>
  <c r="K8727" i="1"/>
  <c r="M8727" i="1" s="1"/>
  <c r="J8727" i="1"/>
  <c r="H8727" i="1"/>
  <c r="I8727" i="1" s="1"/>
  <c r="O8726" i="1"/>
  <c r="P8726" i="1" s="1"/>
  <c r="Q8726" i="1" s="1"/>
  <c r="L8726" i="1"/>
  <c r="K8726" i="1"/>
  <c r="J8726" i="1"/>
  <c r="H8726" i="1"/>
  <c r="I8726" i="1" s="1"/>
  <c r="O8725" i="1"/>
  <c r="P8725" i="1" s="1"/>
  <c r="Q8725" i="1" s="1"/>
  <c r="L8725" i="1"/>
  <c r="K8725" i="1"/>
  <c r="J8725" i="1"/>
  <c r="H8725" i="1"/>
  <c r="I8725" i="1" s="1"/>
  <c r="O8724" i="1"/>
  <c r="P8724" i="1" s="1"/>
  <c r="Q8724" i="1" s="1"/>
  <c r="L8724" i="1"/>
  <c r="K8724" i="1"/>
  <c r="M8724" i="1" s="1"/>
  <c r="J8724" i="1"/>
  <c r="H8724" i="1"/>
  <c r="I8724" i="1" s="1"/>
  <c r="O8723" i="1"/>
  <c r="P8723" i="1" s="1"/>
  <c r="Q8723" i="1" s="1"/>
  <c r="L8723" i="1"/>
  <c r="K8723" i="1"/>
  <c r="M8723" i="1" s="1"/>
  <c r="J8723" i="1"/>
  <c r="H8723" i="1"/>
  <c r="I8723" i="1" s="1"/>
  <c r="O8722" i="1"/>
  <c r="P8722" i="1" s="1"/>
  <c r="Q8722" i="1" s="1"/>
  <c r="L8722" i="1"/>
  <c r="K8722" i="1"/>
  <c r="J8722" i="1"/>
  <c r="H8722" i="1"/>
  <c r="I8722" i="1" s="1"/>
  <c r="O8721" i="1"/>
  <c r="P8721" i="1" s="1"/>
  <c r="Q8721" i="1" s="1"/>
  <c r="L8721" i="1"/>
  <c r="K8721" i="1"/>
  <c r="J8721" i="1"/>
  <c r="H8721" i="1"/>
  <c r="I8721" i="1" s="1"/>
  <c r="S8720" i="1"/>
  <c r="O8720" i="1"/>
  <c r="P8720" i="1" s="1"/>
  <c r="Q8720" i="1" s="1"/>
  <c r="L8720" i="1"/>
  <c r="K8720" i="1"/>
  <c r="M8720" i="1" s="1"/>
  <c r="J8720" i="1"/>
  <c r="H8720" i="1"/>
  <c r="I8720" i="1" s="1"/>
  <c r="O8719" i="1"/>
  <c r="P8719" i="1" s="1"/>
  <c r="Q8719" i="1" s="1"/>
  <c r="L8719" i="1"/>
  <c r="K8719" i="1"/>
  <c r="M8719" i="1" s="1"/>
  <c r="J8719" i="1"/>
  <c r="H8719" i="1"/>
  <c r="I8719" i="1" s="1"/>
  <c r="O8718" i="1"/>
  <c r="P8718" i="1" s="1"/>
  <c r="Q8718" i="1" s="1"/>
  <c r="L8718" i="1"/>
  <c r="K8718" i="1"/>
  <c r="J8718" i="1"/>
  <c r="H8718" i="1"/>
  <c r="I8718" i="1" s="1"/>
  <c r="O8717" i="1"/>
  <c r="P8717" i="1" s="1"/>
  <c r="Q8717" i="1" s="1"/>
  <c r="L8717" i="1"/>
  <c r="K8717" i="1"/>
  <c r="J8717" i="1"/>
  <c r="H8717" i="1"/>
  <c r="I8717" i="1" s="1"/>
  <c r="O8716" i="1"/>
  <c r="P8716" i="1" s="1"/>
  <c r="Q8716" i="1" s="1"/>
  <c r="L8716" i="1"/>
  <c r="K8716" i="1"/>
  <c r="M8716" i="1" s="1"/>
  <c r="J8716" i="1"/>
  <c r="H8716" i="1"/>
  <c r="I8716" i="1" s="1"/>
  <c r="S8715" i="1"/>
  <c r="O8715" i="1"/>
  <c r="P8715" i="1" s="1"/>
  <c r="Q8715" i="1" s="1"/>
  <c r="L8715" i="1"/>
  <c r="K8715" i="1"/>
  <c r="M8715" i="1" s="1"/>
  <c r="J8715" i="1"/>
  <c r="H8715" i="1"/>
  <c r="I8715" i="1" s="1"/>
  <c r="O8714" i="1"/>
  <c r="P8714" i="1" s="1"/>
  <c r="Q8714" i="1" s="1"/>
  <c r="L8714" i="1"/>
  <c r="K8714" i="1"/>
  <c r="J8714" i="1"/>
  <c r="H8714" i="1"/>
  <c r="I8714" i="1" s="1"/>
  <c r="O8713" i="1"/>
  <c r="P8713" i="1" s="1"/>
  <c r="Q8713" i="1" s="1"/>
  <c r="L8713" i="1"/>
  <c r="K8713" i="1"/>
  <c r="J8713" i="1"/>
  <c r="H8713" i="1"/>
  <c r="I8713" i="1" s="1"/>
  <c r="O8712" i="1"/>
  <c r="P8712" i="1" s="1"/>
  <c r="Q8712" i="1" s="1"/>
  <c r="L8712" i="1"/>
  <c r="K8712" i="1"/>
  <c r="M8712" i="1" s="1"/>
  <c r="J8712" i="1"/>
  <c r="H8712" i="1"/>
  <c r="I8712" i="1" s="1"/>
  <c r="O8711" i="1"/>
  <c r="P8711" i="1" s="1"/>
  <c r="Q8711" i="1" s="1"/>
  <c r="L8711" i="1"/>
  <c r="K8711" i="1"/>
  <c r="M8711" i="1" s="1"/>
  <c r="J8711" i="1"/>
  <c r="H8711" i="1"/>
  <c r="I8711" i="1" s="1"/>
  <c r="O8710" i="1"/>
  <c r="P8710" i="1" s="1"/>
  <c r="Q8710" i="1" s="1"/>
  <c r="L8710" i="1"/>
  <c r="K8710" i="1"/>
  <c r="J8710" i="1"/>
  <c r="H8710" i="1"/>
  <c r="I8710" i="1" s="1"/>
  <c r="O8709" i="1"/>
  <c r="P8709" i="1" s="1"/>
  <c r="Q8709" i="1" s="1"/>
  <c r="L8709" i="1"/>
  <c r="K8709" i="1"/>
  <c r="J8709" i="1"/>
  <c r="H8709" i="1"/>
  <c r="I8709" i="1" s="1"/>
  <c r="O8708" i="1"/>
  <c r="P8708" i="1" s="1"/>
  <c r="Q8708" i="1" s="1"/>
  <c r="L8708" i="1"/>
  <c r="K8708" i="1"/>
  <c r="M8708" i="1" s="1"/>
  <c r="J8708" i="1"/>
  <c r="H8708" i="1"/>
  <c r="I8708" i="1" s="1"/>
  <c r="O8707" i="1"/>
  <c r="P8707" i="1" s="1"/>
  <c r="Q8707" i="1" s="1"/>
  <c r="L8707" i="1"/>
  <c r="K8707" i="1"/>
  <c r="J8707" i="1"/>
  <c r="H8707" i="1"/>
  <c r="I8707" i="1" s="1"/>
  <c r="O8706" i="1"/>
  <c r="P8706" i="1" s="1"/>
  <c r="Q8706" i="1" s="1"/>
  <c r="L8706" i="1"/>
  <c r="K8706" i="1"/>
  <c r="J8706" i="1"/>
  <c r="H8706" i="1"/>
  <c r="I8706" i="1" s="1"/>
  <c r="S8705" i="1"/>
  <c r="O8705" i="1"/>
  <c r="P8705" i="1" s="1"/>
  <c r="Q8705" i="1" s="1"/>
  <c r="L8705" i="1"/>
  <c r="K8705" i="1"/>
  <c r="M8705" i="1" s="1"/>
  <c r="J8705" i="1"/>
  <c r="H8705" i="1"/>
  <c r="I8705" i="1" s="1"/>
  <c r="O8704" i="1"/>
  <c r="P8704" i="1" s="1"/>
  <c r="Q8704" i="1" s="1"/>
  <c r="L8704" i="1"/>
  <c r="K8704" i="1"/>
  <c r="J8704" i="1"/>
  <c r="H8704" i="1"/>
  <c r="I8704" i="1" s="1"/>
  <c r="O8703" i="1"/>
  <c r="P8703" i="1" s="1"/>
  <c r="Q8703" i="1" s="1"/>
  <c r="L8703" i="1"/>
  <c r="K8703" i="1"/>
  <c r="J8703" i="1"/>
  <c r="H8703" i="1"/>
  <c r="I8703" i="1" s="1"/>
  <c r="O8702" i="1"/>
  <c r="P8702" i="1" s="1"/>
  <c r="Q8702" i="1" s="1"/>
  <c r="L8702" i="1"/>
  <c r="K8702" i="1"/>
  <c r="M8702" i="1" s="1"/>
  <c r="J8702" i="1"/>
  <c r="H8702" i="1"/>
  <c r="I8702" i="1" s="1"/>
  <c r="O8701" i="1"/>
  <c r="P8701" i="1" s="1"/>
  <c r="Q8701" i="1" s="1"/>
  <c r="L8701" i="1"/>
  <c r="K8701" i="1"/>
  <c r="M8701" i="1" s="1"/>
  <c r="J8701" i="1"/>
  <c r="H8701" i="1"/>
  <c r="I8701" i="1" s="1"/>
  <c r="O8700" i="1"/>
  <c r="P8700" i="1" s="1"/>
  <c r="Q8700" i="1" s="1"/>
  <c r="L8700" i="1"/>
  <c r="K8700" i="1"/>
  <c r="J8700" i="1"/>
  <c r="H8700" i="1"/>
  <c r="I8700" i="1" s="1"/>
  <c r="O8699" i="1"/>
  <c r="P8699" i="1" s="1"/>
  <c r="Q8699" i="1" s="1"/>
  <c r="L8699" i="1"/>
  <c r="K8699" i="1"/>
  <c r="J8699" i="1"/>
  <c r="H8699" i="1"/>
  <c r="I8699" i="1" s="1"/>
  <c r="O8698" i="1"/>
  <c r="P8698" i="1" s="1"/>
  <c r="Q8698" i="1" s="1"/>
  <c r="L8698" i="1"/>
  <c r="K8698" i="1"/>
  <c r="J8698" i="1"/>
  <c r="H8698" i="1"/>
  <c r="I8698" i="1" s="1"/>
  <c r="O8697" i="1"/>
  <c r="P8697" i="1" s="1"/>
  <c r="Q8697" i="1" s="1"/>
  <c r="L8697" i="1"/>
  <c r="K8697" i="1"/>
  <c r="J8697" i="1"/>
  <c r="H8697" i="1"/>
  <c r="I8697" i="1" s="1"/>
  <c r="O8696" i="1"/>
  <c r="P8696" i="1" s="1"/>
  <c r="Q8696" i="1" s="1"/>
  <c r="L8696" i="1"/>
  <c r="K8696" i="1"/>
  <c r="M8696" i="1" s="1"/>
  <c r="J8696" i="1"/>
  <c r="H8696" i="1"/>
  <c r="I8696" i="1" s="1"/>
  <c r="O8695" i="1"/>
  <c r="P8695" i="1" s="1"/>
  <c r="Q8695" i="1" s="1"/>
  <c r="L8695" i="1"/>
  <c r="K8695" i="1"/>
  <c r="M8695" i="1" s="1"/>
  <c r="J8695" i="1"/>
  <c r="H8695" i="1"/>
  <c r="I8695" i="1" s="1"/>
  <c r="O8694" i="1"/>
  <c r="P8694" i="1" s="1"/>
  <c r="Q8694" i="1" s="1"/>
  <c r="L8694" i="1"/>
  <c r="K8694" i="1"/>
  <c r="J8694" i="1"/>
  <c r="H8694" i="1"/>
  <c r="I8694" i="1" s="1"/>
  <c r="O8693" i="1"/>
  <c r="P8693" i="1" s="1"/>
  <c r="Q8693" i="1" s="1"/>
  <c r="L8693" i="1"/>
  <c r="K8693" i="1"/>
  <c r="M8693" i="1" s="1"/>
  <c r="J8693" i="1"/>
  <c r="H8693" i="1"/>
  <c r="I8693" i="1" s="1"/>
  <c r="O8692" i="1"/>
  <c r="P8692" i="1" s="1"/>
  <c r="Q8692" i="1" s="1"/>
  <c r="L8692" i="1"/>
  <c r="K8692" i="1"/>
  <c r="M8692" i="1" s="1"/>
  <c r="J8692" i="1"/>
  <c r="H8692" i="1"/>
  <c r="I8692" i="1" s="1"/>
  <c r="O8691" i="1"/>
  <c r="P8691" i="1" s="1"/>
  <c r="Q8691" i="1" s="1"/>
  <c r="L8691" i="1"/>
  <c r="K8691" i="1"/>
  <c r="J8691" i="1"/>
  <c r="H8691" i="1"/>
  <c r="I8691" i="1" s="1"/>
  <c r="O8690" i="1"/>
  <c r="P8690" i="1" s="1"/>
  <c r="Q8690" i="1" s="1"/>
  <c r="L8690" i="1"/>
  <c r="K8690" i="1"/>
  <c r="M8690" i="1" s="1"/>
  <c r="J8690" i="1"/>
  <c r="H8690" i="1"/>
  <c r="I8690" i="1" s="1"/>
  <c r="O8689" i="1"/>
  <c r="P8689" i="1" s="1"/>
  <c r="Q8689" i="1" s="1"/>
  <c r="L8689" i="1"/>
  <c r="K8689" i="1"/>
  <c r="M8689" i="1" s="1"/>
  <c r="J8689" i="1"/>
  <c r="H8689" i="1"/>
  <c r="I8689" i="1" s="1"/>
  <c r="O8688" i="1"/>
  <c r="P8688" i="1" s="1"/>
  <c r="Q8688" i="1" s="1"/>
  <c r="L8688" i="1"/>
  <c r="K8688" i="1"/>
  <c r="M8688" i="1" s="1"/>
  <c r="J8688" i="1"/>
  <c r="H8688" i="1"/>
  <c r="I8688" i="1" s="1"/>
  <c r="O8687" i="1"/>
  <c r="P8687" i="1" s="1"/>
  <c r="Q8687" i="1" s="1"/>
  <c r="L8687" i="1"/>
  <c r="K8687" i="1"/>
  <c r="J8687" i="1"/>
  <c r="H8687" i="1"/>
  <c r="I8687" i="1" s="1"/>
  <c r="S8686" i="1"/>
  <c r="O8686" i="1"/>
  <c r="P8686" i="1" s="1"/>
  <c r="Q8686" i="1" s="1"/>
  <c r="L8686" i="1"/>
  <c r="K8686" i="1"/>
  <c r="M8686" i="1" s="1"/>
  <c r="J8686" i="1"/>
  <c r="H8686" i="1"/>
  <c r="I8686" i="1" s="1"/>
  <c r="O8685" i="1"/>
  <c r="P8685" i="1" s="1"/>
  <c r="Q8685" i="1" s="1"/>
  <c r="L8685" i="1"/>
  <c r="K8685" i="1"/>
  <c r="M8685" i="1" s="1"/>
  <c r="J8685" i="1"/>
  <c r="H8685" i="1"/>
  <c r="I8685" i="1" s="1"/>
  <c r="O8684" i="1"/>
  <c r="P8684" i="1" s="1"/>
  <c r="Q8684" i="1" s="1"/>
  <c r="L8684" i="1"/>
  <c r="K8684" i="1"/>
  <c r="J8684" i="1"/>
  <c r="H8684" i="1"/>
  <c r="I8684" i="1" s="1"/>
  <c r="O8683" i="1"/>
  <c r="P8683" i="1" s="1"/>
  <c r="Q8683" i="1" s="1"/>
  <c r="L8683" i="1"/>
  <c r="K8683" i="1"/>
  <c r="M8683" i="1" s="1"/>
  <c r="J8683" i="1"/>
  <c r="H8683" i="1"/>
  <c r="I8683" i="1" s="1"/>
  <c r="O8682" i="1"/>
  <c r="P8682" i="1" s="1"/>
  <c r="Q8682" i="1" s="1"/>
  <c r="L8682" i="1"/>
  <c r="K8682" i="1"/>
  <c r="J8682" i="1"/>
  <c r="H8682" i="1"/>
  <c r="I8682" i="1" s="1"/>
  <c r="O8681" i="1"/>
  <c r="P8681" i="1" s="1"/>
  <c r="Q8681" i="1" s="1"/>
  <c r="L8681" i="1"/>
  <c r="K8681" i="1"/>
  <c r="J8681" i="1"/>
  <c r="H8681" i="1"/>
  <c r="I8681" i="1" s="1"/>
  <c r="O8680" i="1"/>
  <c r="P8680" i="1" s="1"/>
  <c r="Q8680" i="1" s="1"/>
  <c r="L8680" i="1"/>
  <c r="K8680" i="1"/>
  <c r="M8680" i="1" s="1"/>
  <c r="J8680" i="1"/>
  <c r="H8680" i="1"/>
  <c r="I8680" i="1" s="1"/>
  <c r="O8679" i="1"/>
  <c r="P8679" i="1" s="1"/>
  <c r="Q8679" i="1" s="1"/>
  <c r="L8679" i="1"/>
  <c r="K8679" i="1"/>
  <c r="M8679" i="1" s="1"/>
  <c r="J8679" i="1"/>
  <c r="H8679" i="1"/>
  <c r="I8679" i="1" s="1"/>
  <c r="O8678" i="1"/>
  <c r="P8678" i="1" s="1"/>
  <c r="Q8678" i="1" s="1"/>
  <c r="L8678" i="1"/>
  <c r="K8678" i="1"/>
  <c r="J8678" i="1"/>
  <c r="H8678" i="1"/>
  <c r="I8678" i="1" s="1"/>
  <c r="O8677" i="1"/>
  <c r="P8677" i="1" s="1"/>
  <c r="Q8677" i="1" s="1"/>
  <c r="L8677" i="1"/>
  <c r="K8677" i="1"/>
  <c r="J8677" i="1"/>
  <c r="H8677" i="1"/>
  <c r="I8677" i="1" s="1"/>
  <c r="S8676" i="1"/>
  <c r="O8676" i="1"/>
  <c r="P8676" i="1" s="1"/>
  <c r="Q8676" i="1" s="1"/>
  <c r="L8676" i="1"/>
  <c r="K8676" i="1"/>
  <c r="M8676" i="1" s="1"/>
  <c r="J8676" i="1"/>
  <c r="H8676" i="1"/>
  <c r="I8676" i="1" s="1"/>
  <c r="O8675" i="1"/>
  <c r="P8675" i="1" s="1"/>
  <c r="Q8675" i="1" s="1"/>
  <c r="L8675" i="1"/>
  <c r="K8675" i="1"/>
  <c r="J8675" i="1"/>
  <c r="H8675" i="1"/>
  <c r="I8675" i="1" s="1"/>
  <c r="O8674" i="1"/>
  <c r="P8674" i="1" s="1"/>
  <c r="Q8674" i="1" s="1"/>
  <c r="L8674" i="1"/>
  <c r="K8674" i="1"/>
  <c r="M8674" i="1" s="1"/>
  <c r="J8674" i="1"/>
  <c r="H8674" i="1"/>
  <c r="I8674" i="1" s="1"/>
  <c r="O8673" i="1"/>
  <c r="P8673" i="1" s="1"/>
  <c r="Q8673" i="1" s="1"/>
  <c r="L8673" i="1"/>
  <c r="K8673" i="1"/>
  <c r="M8673" i="1" s="1"/>
  <c r="J8673" i="1"/>
  <c r="H8673" i="1"/>
  <c r="I8673" i="1" s="1"/>
  <c r="O8672" i="1"/>
  <c r="P8672" i="1" s="1"/>
  <c r="Q8672" i="1" s="1"/>
  <c r="L8672" i="1"/>
  <c r="K8672" i="1"/>
  <c r="M8672" i="1" s="1"/>
  <c r="J8672" i="1"/>
  <c r="H8672" i="1"/>
  <c r="I8672" i="1" s="1"/>
  <c r="O8671" i="1"/>
  <c r="P8671" i="1" s="1"/>
  <c r="Q8671" i="1" s="1"/>
  <c r="L8671" i="1"/>
  <c r="K8671" i="1"/>
  <c r="J8671" i="1"/>
  <c r="H8671" i="1"/>
  <c r="I8671" i="1" s="1"/>
  <c r="O8670" i="1"/>
  <c r="P8670" i="1" s="1"/>
  <c r="Q8670" i="1" s="1"/>
  <c r="L8670" i="1"/>
  <c r="K8670" i="1"/>
  <c r="M8670" i="1" s="1"/>
  <c r="J8670" i="1"/>
  <c r="H8670" i="1"/>
  <c r="I8670" i="1" s="1"/>
  <c r="O8669" i="1"/>
  <c r="P8669" i="1" s="1"/>
  <c r="Q8669" i="1" s="1"/>
  <c r="L8669" i="1"/>
  <c r="K8669" i="1"/>
  <c r="M8669" i="1" s="1"/>
  <c r="J8669" i="1"/>
  <c r="H8669" i="1"/>
  <c r="I8669" i="1" s="1"/>
  <c r="O8668" i="1"/>
  <c r="P8668" i="1" s="1"/>
  <c r="Q8668" i="1" s="1"/>
  <c r="L8668" i="1"/>
  <c r="K8668" i="1"/>
  <c r="J8668" i="1"/>
  <c r="H8668" i="1"/>
  <c r="I8668" i="1" s="1"/>
  <c r="O8667" i="1"/>
  <c r="P8667" i="1" s="1"/>
  <c r="Q8667" i="1" s="1"/>
  <c r="L8667" i="1"/>
  <c r="K8667" i="1"/>
  <c r="J8667" i="1"/>
  <c r="H8667" i="1"/>
  <c r="I8667" i="1" s="1"/>
  <c r="O8666" i="1"/>
  <c r="P8666" i="1" s="1"/>
  <c r="Q8666" i="1" s="1"/>
  <c r="L8666" i="1"/>
  <c r="K8666" i="1"/>
  <c r="J8666" i="1"/>
  <c r="H8666" i="1"/>
  <c r="I8666" i="1" s="1"/>
  <c r="O8665" i="1"/>
  <c r="P8665" i="1" s="1"/>
  <c r="Q8665" i="1" s="1"/>
  <c r="L8665" i="1"/>
  <c r="K8665" i="1"/>
  <c r="J8665" i="1"/>
  <c r="H8665" i="1"/>
  <c r="I8665" i="1" s="1"/>
  <c r="O8664" i="1"/>
  <c r="P8664" i="1" s="1"/>
  <c r="Q8664" i="1" s="1"/>
  <c r="L8664" i="1"/>
  <c r="K8664" i="1"/>
  <c r="M8664" i="1" s="1"/>
  <c r="J8664" i="1"/>
  <c r="H8664" i="1"/>
  <c r="I8664" i="1" s="1"/>
  <c r="O8663" i="1"/>
  <c r="P8663" i="1" s="1"/>
  <c r="Q8663" i="1" s="1"/>
  <c r="L8663" i="1"/>
  <c r="K8663" i="1"/>
  <c r="J8663" i="1"/>
  <c r="H8663" i="1"/>
  <c r="I8663" i="1" s="1"/>
  <c r="O8662" i="1"/>
  <c r="P8662" i="1" s="1"/>
  <c r="Q8662" i="1" s="1"/>
  <c r="L8662" i="1"/>
  <c r="K8662" i="1"/>
  <c r="J8662" i="1"/>
  <c r="H8662" i="1"/>
  <c r="I8662" i="1" s="1"/>
  <c r="O8661" i="1"/>
  <c r="P8661" i="1" s="1"/>
  <c r="Q8661" i="1" s="1"/>
  <c r="L8661" i="1"/>
  <c r="K8661" i="1"/>
  <c r="M8661" i="1" s="1"/>
  <c r="J8661" i="1"/>
  <c r="H8661" i="1"/>
  <c r="I8661" i="1" s="1"/>
  <c r="O8660" i="1"/>
  <c r="P8660" i="1" s="1"/>
  <c r="Q8660" i="1" s="1"/>
  <c r="L8660" i="1"/>
  <c r="K8660" i="1"/>
  <c r="M8660" i="1" s="1"/>
  <c r="J8660" i="1"/>
  <c r="H8660" i="1"/>
  <c r="I8660" i="1" s="1"/>
  <c r="S8659" i="1"/>
  <c r="O8659" i="1"/>
  <c r="P8659" i="1" s="1"/>
  <c r="Q8659" i="1" s="1"/>
  <c r="L8659" i="1"/>
  <c r="K8659" i="1"/>
  <c r="J8659" i="1"/>
  <c r="H8659" i="1"/>
  <c r="I8659" i="1" s="1"/>
  <c r="O8658" i="1"/>
  <c r="P8658" i="1" s="1"/>
  <c r="Q8658" i="1" s="1"/>
  <c r="L8658" i="1"/>
  <c r="K8658" i="1"/>
  <c r="J8658" i="1"/>
  <c r="H8658" i="1"/>
  <c r="I8658" i="1" s="1"/>
  <c r="O8657" i="1"/>
  <c r="P8657" i="1" s="1"/>
  <c r="Q8657" i="1" s="1"/>
  <c r="L8657" i="1"/>
  <c r="K8657" i="1"/>
  <c r="M8657" i="1" s="1"/>
  <c r="J8657" i="1"/>
  <c r="H8657" i="1"/>
  <c r="I8657" i="1" s="1"/>
  <c r="O8656" i="1"/>
  <c r="P8656" i="1" s="1"/>
  <c r="Q8656" i="1" s="1"/>
  <c r="L8656" i="1"/>
  <c r="K8656" i="1"/>
  <c r="J8656" i="1"/>
  <c r="H8656" i="1"/>
  <c r="I8656" i="1" s="1"/>
  <c r="O8655" i="1"/>
  <c r="P8655" i="1" s="1"/>
  <c r="Q8655" i="1" s="1"/>
  <c r="L8655" i="1"/>
  <c r="K8655" i="1"/>
  <c r="J8655" i="1"/>
  <c r="H8655" i="1"/>
  <c r="I8655" i="1" s="1"/>
  <c r="O8654" i="1"/>
  <c r="P8654" i="1" s="1"/>
  <c r="Q8654" i="1" s="1"/>
  <c r="L8654" i="1"/>
  <c r="K8654" i="1"/>
  <c r="M8654" i="1" s="1"/>
  <c r="J8654" i="1"/>
  <c r="H8654" i="1"/>
  <c r="I8654" i="1" s="1"/>
  <c r="O8653" i="1"/>
  <c r="P8653" i="1" s="1"/>
  <c r="Q8653" i="1" s="1"/>
  <c r="L8653" i="1"/>
  <c r="K8653" i="1"/>
  <c r="M8653" i="1" s="1"/>
  <c r="J8653" i="1"/>
  <c r="H8653" i="1"/>
  <c r="I8653" i="1" s="1"/>
  <c r="O8652" i="1"/>
  <c r="P8652" i="1" s="1"/>
  <c r="Q8652" i="1" s="1"/>
  <c r="L8652" i="1"/>
  <c r="K8652" i="1"/>
  <c r="J8652" i="1"/>
  <c r="H8652" i="1"/>
  <c r="I8652" i="1" s="1"/>
  <c r="O8651" i="1"/>
  <c r="P8651" i="1" s="1"/>
  <c r="Q8651" i="1" s="1"/>
  <c r="L8651" i="1"/>
  <c r="K8651" i="1"/>
  <c r="M8651" i="1" s="1"/>
  <c r="J8651" i="1"/>
  <c r="H8651" i="1"/>
  <c r="I8651" i="1" s="1"/>
  <c r="O8650" i="1"/>
  <c r="P8650" i="1" s="1"/>
  <c r="Q8650" i="1" s="1"/>
  <c r="L8650" i="1"/>
  <c r="K8650" i="1"/>
  <c r="J8650" i="1"/>
  <c r="H8650" i="1"/>
  <c r="I8650" i="1" s="1"/>
  <c r="O8649" i="1"/>
  <c r="P8649" i="1" s="1"/>
  <c r="Q8649" i="1" s="1"/>
  <c r="L8649" i="1"/>
  <c r="K8649" i="1"/>
  <c r="J8649" i="1"/>
  <c r="H8649" i="1"/>
  <c r="I8649" i="1" s="1"/>
  <c r="O8648" i="1"/>
  <c r="P8648" i="1" s="1"/>
  <c r="Q8648" i="1" s="1"/>
  <c r="L8648" i="1"/>
  <c r="K8648" i="1"/>
  <c r="M8648" i="1" s="1"/>
  <c r="J8648" i="1"/>
  <c r="H8648" i="1"/>
  <c r="I8648" i="1" s="1"/>
  <c r="O8647" i="1"/>
  <c r="P8647" i="1" s="1"/>
  <c r="Q8647" i="1" s="1"/>
  <c r="L8647" i="1"/>
  <c r="K8647" i="1"/>
  <c r="M8647" i="1" s="1"/>
  <c r="J8647" i="1"/>
  <c r="H8647" i="1"/>
  <c r="I8647" i="1" s="1"/>
  <c r="O8646" i="1"/>
  <c r="P8646" i="1" s="1"/>
  <c r="Q8646" i="1" s="1"/>
  <c r="L8646" i="1"/>
  <c r="K8646" i="1"/>
  <c r="J8646" i="1"/>
  <c r="H8646" i="1"/>
  <c r="I8646" i="1" s="1"/>
  <c r="O8645" i="1"/>
  <c r="P8645" i="1" s="1"/>
  <c r="Q8645" i="1" s="1"/>
  <c r="L8645" i="1"/>
  <c r="K8645" i="1"/>
  <c r="J8645" i="1"/>
  <c r="H8645" i="1"/>
  <c r="I8645" i="1" s="1"/>
  <c r="O8644" i="1"/>
  <c r="P8644" i="1" s="1"/>
  <c r="Q8644" i="1" s="1"/>
  <c r="L8644" i="1"/>
  <c r="K8644" i="1"/>
  <c r="M8644" i="1" s="1"/>
  <c r="J8644" i="1"/>
  <c r="H8644" i="1"/>
  <c r="I8644" i="1" s="1"/>
  <c r="O8643" i="1"/>
  <c r="P8643" i="1" s="1"/>
  <c r="Q8643" i="1" s="1"/>
  <c r="L8643" i="1"/>
  <c r="K8643" i="1"/>
  <c r="J8643" i="1"/>
  <c r="H8643" i="1"/>
  <c r="I8643" i="1" s="1"/>
  <c r="O8642" i="1"/>
  <c r="P8642" i="1" s="1"/>
  <c r="Q8642" i="1" s="1"/>
  <c r="L8642" i="1"/>
  <c r="K8642" i="1"/>
  <c r="J8642" i="1"/>
  <c r="H8642" i="1"/>
  <c r="I8642" i="1" s="1"/>
  <c r="O8641" i="1"/>
  <c r="P8641" i="1" s="1"/>
  <c r="Q8641" i="1" s="1"/>
  <c r="L8641" i="1"/>
  <c r="K8641" i="1"/>
  <c r="M8641" i="1" s="1"/>
  <c r="J8641" i="1"/>
  <c r="H8641" i="1"/>
  <c r="I8641" i="1" s="1"/>
  <c r="O8640" i="1"/>
  <c r="P8640" i="1" s="1"/>
  <c r="Q8640" i="1" s="1"/>
  <c r="L8640" i="1"/>
  <c r="K8640" i="1"/>
  <c r="J8640" i="1"/>
  <c r="H8640" i="1"/>
  <c r="I8640" i="1" s="1"/>
  <c r="O8639" i="1"/>
  <c r="P8639" i="1" s="1"/>
  <c r="Q8639" i="1" s="1"/>
  <c r="L8639" i="1"/>
  <c r="K8639" i="1"/>
  <c r="J8639" i="1"/>
  <c r="H8639" i="1"/>
  <c r="I8639" i="1" s="1"/>
  <c r="O8638" i="1"/>
  <c r="P8638" i="1" s="1"/>
  <c r="Q8638" i="1" s="1"/>
  <c r="L8638" i="1"/>
  <c r="K8638" i="1"/>
  <c r="M8638" i="1" s="1"/>
  <c r="J8638" i="1"/>
  <c r="H8638" i="1"/>
  <c r="I8638" i="1" s="1"/>
  <c r="O8637" i="1"/>
  <c r="P8637" i="1" s="1"/>
  <c r="Q8637" i="1" s="1"/>
  <c r="L8637" i="1"/>
  <c r="K8637" i="1"/>
  <c r="J8637" i="1"/>
  <c r="H8637" i="1"/>
  <c r="I8637" i="1" s="1"/>
  <c r="O8636" i="1"/>
  <c r="P8636" i="1" s="1"/>
  <c r="Q8636" i="1" s="1"/>
  <c r="L8636" i="1"/>
  <c r="K8636" i="1"/>
  <c r="J8636" i="1"/>
  <c r="H8636" i="1"/>
  <c r="I8636" i="1" s="1"/>
  <c r="O8635" i="1"/>
  <c r="P8635" i="1" s="1"/>
  <c r="Q8635" i="1" s="1"/>
  <c r="L8635" i="1"/>
  <c r="K8635" i="1"/>
  <c r="M8635" i="1" s="1"/>
  <c r="J8635" i="1"/>
  <c r="H8635" i="1"/>
  <c r="I8635" i="1" s="1"/>
  <c r="O8634" i="1"/>
  <c r="P8634" i="1" s="1"/>
  <c r="Q8634" i="1" s="1"/>
  <c r="L8634" i="1"/>
  <c r="K8634" i="1"/>
  <c r="J8634" i="1"/>
  <c r="H8634" i="1"/>
  <c r="I8634" i="1" s="1"/>
  <c r="O8633" i="1"/>
  <c r="P8633" i="1" s="1"/>
  <c r="Q8633" i="1" s="1"/>
  <c r="L8633" i="1"/>
  <c r="K8633" i="1"/>
  <c r="J8633" i="1"/>
  <c r="H8633" i="1"/>
  <c r="I8633" i="1" s="1"/>
  <c r="O8632" i="1"/>
  <c r="P8632" i="1" s="1"/>
  <c r="Q8632" i="1" s="1"/>
  <c r="L8632" i="1"/>
  <c r="K8632" i="1"/>
  <c r="M8632" i="1" s="1"/>
  <c r="J8632" i="1"/>
  <c r="H8632" i="1"/>
  <c r="I8632" i="1" s="1"/>
  <c r="O8631" i="1"/>
  <c r="P8631" i="1" s="1"/>
  <c r="Q8631" i="1" s="1"/>
  <c r="L8631" i="1"/>
  <c r="K8631" i="1"/>
  <c r="M8631" i="1" s="1"/>
  <c r="J8631" i="1"/>
  <c r="H8631" i="1"/>
  <c r="I8631" i="1" s="1"/>
  <c r="S8630" i="1"/>
  <c r="O8630" i="1"/>
  <c r="P8630" i="1" s="1"/>
  <c r="Q8630" i="1" s="1"/>
  <c r="L8630" i="1"/>
  <c r="K8630" i="1"/>
  <c r="J8630" i="1"/>
  <c r="H8630" i="1"/>
  <c r="I8630" i="1" s="1"/>
  <c r="O8629" i="1"/>
  <c r="P8629" i="1" s="1"/>
  <c r="Q8629" i="1" s="1"/>
  <c r="L8629" i="1"/>
  <c r="K8629" i="1"/>
  <c r="J8629" i="1"/>
  <c r="H8629" i="1"/>
  <c r="I8629" i="1" s="1"/>
  <c r="S8628" i="1"/>
  <c r="O8628" i="1"/>
  <c r="P8628" i="1" s="1"/>
  <c r="Q8628" i="1" s="1"/>
  <c r="L8628" i="1"/>
  <c r="K8628" i="1"/>
  <c r="M8628" i="1" s="1"/>
  <c r="J8628" i="1"/>
  <c r="H8628" i="1"/>
  <c r="I8628" i="1" s="1"/>
  <c r="O8627" i="1"/>
  <c r="P8627" i="1" s="1"/>
  <c r="Q8627" i="1" s="1"/>
  <c r="L8627" i="1"/>
  <c r="K8627" i="1"/>
  <c r="M8627" i="1" s="1"/>
  <c r="J8627" i="1"/>
  <c r="H8627" i="1"/>
  <c r="I8627" i="1" s="1"/>
  <c r="O8626" i="1"/>
  <c r="P8626" i="1" s="1"/>
  <c r="Q8626" i="1" s="1"/>
  <c r="L8626" i="1"/>
  <c r="K8626" i="1"/>
  <c r="J8626" i="1"/>
  <c r="H8626" i="1"/>
  <c r="I8626" i="1" s="1"/>
  <c r="O8625" i="1"/>
  <c r="P8625" i="1" s="1"/>
  <c r="Q8625" i="1" s="1"/>
  <c r="L8625" i="1"/>
  <c r="K8625" i="1"/>
  <c r="M8625" i="1" s="1"/>
  <c r="J8625" i="1"/>
  <c r="H8625" i="1"/>
  <c r="I8625" i="1" s="1"/>
  <c r="O8624" i="1"/>
  <c r="P8624" i="1" s="1"/>
  <c r="Q8624" i="1" s="1"/>
  <c r="L8624" i="1"/>
  <c r="K8624" i="1"/>
  <c r="M8624" i="1" s="1"/>
  <c r="J8624" i="1"/>
  <c r="H8624" i="1"/>
  <c r="I8624" i="1" s="1"/>
  <c r="O8623" i="1"/>
  <c r="P8623" i="1" s="1"/>
  <c r="Q8623" i="1" s="1"/>
  <c r="L8623" i="1"/>
  <c r="K8623" i="1"/>
  <c r="J8623" i="1"/>
  <c r="H8623" i="1"/>
  <c r="I8623" i="1" s="1"/>
  <c r="O8622" i="1"/>
  <c r="P8622" i="1" s="1"/>
  <c r="Q8622" i="1" s="1"/>
  <c r="L8622" i="1"/>
  <c r="K8622" i="1"/>
  <c r="M8622" i="1" s="1"/>
  <c r="J8622" i="1"/>
  <c r="H8622" i="1"/>
  <c r="I8622" i="1" s="1"/>
  <c r="O8621" i="1"/>
  <c r="P8621" i="1" s="1"/>
  <c r="Q8621" i="1" s="1"/>
  <c r="L8621" i="1"/>
  <c r="K8621" i="1"/>
  <c r="M8621" i="1" s="1"/>
  <c r="J8621" i="1"/>
  <c r="H8621" i="1"/>
  <c r="I8621" i="1" s="1"/>
  <c r="O8620" i="1"/>
  <c r="P8620" i="1" s="1"/>
  <c r="Q8620" i="1" s="1"/>
  <c r="L8620" i="1"/>
  <c r="K8620" i="1"/>
  <c r="J8620" i="1"/>
  <c r="H8620" i="1"/>
  <c r="I8620" i="1" s="1"/>
  <c r="O8619" i="1"/>
  <c r="P8619" i="1" s="1"/>
  <c r="Q8619" i="1" s="1"/>
  <c r="L8619" i="1"/>
  <c r="K8619" i="1"/>
  <c r="M8619" i="1" s="1"/>
  <c r="J8619" i="1"/>
  <c r="H8619" i="1"/>
  <c r="I8619" i="1" s="1"/>
  <c r="O8618" i="1"/>
  <c r="P8618" i="1" s="1"/>
  <c r="Q8618" i="1" s="1"/>
  <c r="L8618" i="1"/>
  <c r="K8618" i="1"/>
  <c r="J8618" i="1"/>
  <c r="H8618" i="1"/>
  <c r="I8618" i="1" s="1"/>
  <c r="O8617" i="1"/>
  <c r="P8617" i="1" s="1"/>
  <c r="Q8617" i="1" s="1"/>
  <c r="L8617" i="1"/>
  <c r="K8617" i="1"/>
  <c r="J8617" i="1"/>
  <c r="H8617" i="1"/>
  <c r="I8617" i="1" s="1"/>
  <c r="O8616" i="1"/>
  <c r="P8616" i="1" s="1"/>
  <c r="Q8616" i="1" s="1"/>
  <c r="L8616" i="1"/>
  <c r="K8616" i="1"/>
  <c r="M8616" i="1" s="1"/>
  <c r="J8616" i="1"/>
  <c r="H8616" i="1"/>
  <c r="I8616" i="1" s="1"/>
  <c r="O8615" i="1"/>
  <c r="P8615" i="1" s="1"/>
  <c r="Q8615" i="1" s="1"/>
  <c r="L8615" i="1"/>
  <c r="K8615" i="1"/>
  <c r="J8615" i="1"/>
  <c r="H8615" i="1"/>
  <c r="I8615" i="1" s="1"/>
  <c r="O8614" i="1"/>
  <c r="P8614" i="1" s="1"/>
  <c r="Q8614" i="1" s="1"/>
  <c r="L8614" i="1"/>
  <c r="K8614" i="1"/>
  <c r="J8614" i="1"/>
  <c r="H8614" i="1"/>
  <c r="I8614" i="1" s="1"/>
  <c r="O8613" i="1"/>
  <c r="P8613" i="1" s="1"/>
  <c r="Q8613" i="1" s="1"/>
  <c r="L8613" i="1"/>
  <c r="K8613" i="1"/>
  <c r="J8613" i="1"/>
  <c r="H8613" i="1"/>
  <c r="I8613" i="1" s="1"/>
  <c r="O8612" i="1"/>
  <c r="P8612" i="1" s="1"/>
  <c r="Q8612" i="1" s="1"/>
  <c r="L8612" i="1"/>
  <c r="K8612" i="1"/>
  <c r="M8612" i="1" s="1"/>
  <c r="J8612" i="1"/>
  <c r="H8612" i="1"/>
  <c r="I8612" i="1" s="1"/>
  <c r="O8611" i="1"/>
  <c r="P8611" i="1" s="1"/>
  <c r="Q8611" i="1" s="1"/>
  <c r="L8611" i="1"/>
  <c r="K8611" i="1"/>
  <c r="M8611" i="1" s="1"/>
  <c r="J8611" i="1"/>
  <c r="H8611" i="1"/>
  <c r="I8611" i="1" s="1"/>
  <c r="O8610" i="1"/>
  <c r="P8610" i="1" s="1"/>
  <c r="Q8610" i="1" s="1"/>
  <c r="L8610" i="1"/>
  <c r="K8610" i="1"/>
  <c r="J8610" i="1"/>
  <c r="H8610" i="1"/>
  <c r="I8610" i="1" s="1"/>
  <c r="O8609" i="1"/>
  <c r="P8609" i="1" s="1"/>
  <c r="Q8609" i="1" s="1"/>
  <c r="L8609" i="1"/>
  <c r="K8609" i="1"/>
  <c r="M8609" i="1" s="1"/>
  <c r="J8609" i="1"/>
  <c r="H8609" i="1"/>
  <c r="I8609" i="1" s="1"/>
  <c r="O8608" i="1"/>
  <c r="P8608" i="1" s="1"/>
  <c r="Q8608" i="1" s="1"/>
  <c r="L8608" i="1"/>
  <c r="K8608" i="1"/>
  <c r="M8608" i="1" s="1"/>
  <c r="J8608" i="1"/>
  <c r="H8608" i="1"/>
  <c r="I8608" i="1" s="1"/>
  <c r="O8607" i="1"/>
  <c r="P8607" i="1" s="1"/>
  <c r="Q8607" i="1" s="1"/>
  <c r="L8607" i="1"/>
  <c r="K8607" i="1"/>
  <c r="J8607" i="1"/>
  <c r="H8607" i="1"/>
  <c r="I8607" i="1" s="1"/>
  <c r="O8606" i="1"/>
  <c r="P8606" i="1" s="1"/>
  <c r="Q8606" i="1" s="1"/>
  <c r="L8606" i="1"/>
  <c r="K8606" i="1"/>
  <c r="M8606" i="1" s="1"/>
  <c r="J8606" i="1"/>
  <c r="H8606" i="1"/>
  <c r="I8606" i="1" s="1"/>
  <c r="O8605" i="1"/>
  <c r="P8605" i="1" s="1"/>
  <c r="Q8605" i="1" s="1"/>
  <c r="L8605" i="1"/>
  <c r="K8605" i="1"/>
  <c r="M8605" i="1" s="1"/>
  <c r="J8605" i="1"/>
  <c r="H8605" i="1"/>
  <c r="I8605" i="1" s="1"/>
  <c r="O8604" i="1"/>
  <c r="P8604" i="1" s="1"/>
  <c r="Q8604" i="1" s="1"/>
  <c r="L8604" i="1"/>
  <c r="K8604" i="1"/>
  <c r="J8604" i="1"/>
  <c r="H8604" i="1"/>
  <c r="I8604" i="1" s="1"/>
  <c r="O8603" i="1"/>
  <c r="P8603" i="1" s="1"/>
  <c r="Q8603" i="1" s="1"/>
  <c r="L8603" i="1"/>
  <c r="K8603" i="1"/>
  <c r="M8603" i="1" s="1"/>
  <c r="J8603" i="1"/>
  <c r="H8603" i="1"/>
  <c r="I8603" i="1" s="1"/>
  <c r="S8602" i="1"/>
  <c r="O8602" i="1"/>
  <c r="P8602" i="1" s="1"/>
  <c r="Q8602" i="1" s="1"/>
  <c r="L8602" i="1"/>
  <c r="K8602" i="1"/>
  <c r="M8602" i="1" s="1"/>
  <c r="J8602" i="1"/>
  <c r="H8602" i="1"/>
  <c r="I8602" i="1" s="1"/>
  <c r="S8601" i="1"/>
  <c r="O8601" i="1"/>
  <c r="P8601" i="1" s="1"/>
  <c r="Q8601" i="1" s="1"/>
  <c r="L8601" i="1"/>
  <c r="K8601" i="1"/>
  <c r="J8601" i="1"/>
  <c r="H8601" i="1"/>
  <c r="I8601" i="1" s="1"/>
  <c r="O8600" i="1"/>
  <c r="P8600" i="1" s="1"/>
  <c r="Q8600" i="1" s="1"/>
  <c r="L8600" i="1"/>
  <c r="K8600" i="1"/>
  <c r="M8600" i="1" s="1"/>
  <c r="J8600" i="1"/>
  <c r="H8600" i="1"/>
  <c r="I8600" i="1" s="1"/>
  <c r="S8599" i="1"/>
  <c r="O8599" i="1"/>
  <c r="P8599" i="1" s="1"/>
  <c r="Q8599" i="1" s="1"/>
  <c r="L8599" i="1"/>
  <c r="K8599" i="1"/>
  <c r="J8599" i="1"/>
  <c r="H8599" i="1"/>
  <c r="I8599" i="1" s="1"/>
  <c r="O8598" i="1"/>
  <c r="P8598" i="1" s="1"/>
  <c r="Q8598" i="1" s="1"/>
  <c r="L8598" i="1"/>
  <c r="K8598" i="1"/>
  <c r="J8598" i="1"/>
  <c r="H8598" i="1"/>
  <c r="I8598" i="1" s="1"/>
  <c r="O8597" i="1"/>
  <c r="P8597" i="1" s="1"/>
  <c r="Q8597" i="1" s="1"/>
  <c r="L8597" i="1"/>
  <c r="K8597" i="1"/>
  <c r="J8597" i="1"/>
  <c r="H8597" i="1"/>
  <c r="I8597" i="1" s="1"/>
  <c r="O8596" i="1"/>
  <c r="P8596" i="1" s="1"/>
  <c r="Q8596" i="1" s="1"/>
  <c r="L8596" i="1"/>
  <c r="K8596" i="1"/>
  <c r="M8596" i="1" s="1"/>
  <c r="J8596" i="1"/>
  <c r="H8596" i="1"/>
  <c r="I8596" i="1" s="1"/>
  <c r="O8595" i="1"/>
  <c r="P8595" i="1" s="1"/>
  <c r="Q8595" i="1" s="1"/>
  <c r="L8595" i="1"/>
  <c r="K8595" i="1"/>
  <c r="M8595" i="1" s="1"/>
  <c r="J8595" i="1"/>
  <c r="H8595" i="1"/>
  <c r="I8595" i="1" s="1"/>
  <c r="O8594" i="1"/>
  <c r="P8594" i="1" s="1"/>
  <c r="Q8594" i="1" s="1"/>
  <c r="L8594" i="1"/>
  <c r="K8594" i="1"/>
  <c r="J8594" i="1"/>
  <c r="H8594" i="1"/>
  <c r="I8594" i="1" s="1"/>
  <c r="O8593" i="1"/>
  <c r="P8593" i="1" s="1"/>
  <c r="Q8593" i="1" s="1"/>
  <c r="L8593" i="1"/>
  <c r="K8593" i="1"/>
  <c r="M8593" i="1" s="1"/>
  <c r="J8593" i="1"/>
  <c r="H8593" i="1"/>
  <c r="I8593" i="1" s="1"/>
  <c r="O8592" i="1"/>
  <c r="P8592" i="1" s="1"/>
  <c r="Q8592" i="1" s="1"/>
  <c r="L8592" i="1"/>
  <c r="K8592" i="1"/>
  <c r="M8592" i="1" s="1"/>
  <c r="J8592" i="1"/>
  <c r="H8592" i="1"/>
  <c r="I8592" i="1" s="1"/>
  <c r="O8591" i="1"/>
  <c r="P8591" i="1" s="1"/>
  <c r="Q8591" i="1" s="1"/>
  <c r="L8591" i="1"/>
  <c r="K8591" i="1"/>
  <c r="J8591" i="1"/>
  <c r="H8591" i="1"/>
  <c r="I8591" i="1" s="1"/>
  <c r="O8590" i="1"/>
  <c r="P8590" i="1" s="1"/>
  <c r="Q8590" i="1" s="1"/>
  <c r="L8590" i="1"/>
  <c r="K8590" i="1"/>
  <c r="M8590" i="1" s="1"/>
  <c r="J8590" i="1"/>
  <c r="H8590" i="1"/>
  <c r="I8590" i="1" s="1"/>
  <c r="O8589" i="1"/>
  <c r="P8589" i="1" s="1"/>
  <c r="Q8589" i="1" s="1"/>
  <c r="L8589" i="1"/>
  <c r="K8589" i="1"/>
  <c r="J8589" i="1"/>
  <c r="H8589" i="1"/>
  <c r="I8589" i="1" s="1"/>
  <c r="O8588" i="1"/>
  <c r="P8588" i="1" s="1"/>
  <c r="Q8588" i="1" s="1"/>
  <c r="L8588" i="1"/>
  <c r="K8588" i="1"/>
  <c r="J8588" i="1"/>
  <c r="H8588" i="1"/>
  <c r="I8588" i="1" s="1"/>
  <c r="O8587" i="1"/>
  <c r="P8587" i="1" s="1"/>
  <c r="Q8587" i="1" s="1"/>
  <c r="L8587" i="1"/>
  <c r="K8587" i="1"/>
  <c r="M8587" i="1" s="1"/>
  <c r="J8587" i="1"/>
  <c r="H8587" i="1"/>
  <c r="I8587" i="1" s="1"/>
  <c r="O8586" i="1"/>
  <c r="P8586" i="1" s="1"/>
  <c r="Q8586" i="1" s="1"/>
  <c r="L8586" i="1"/>
  <c r="K8586" i="1"/>
  <c r="M8586" i="1" s="1"/>
  <c r="J8586" i="1"/>
  <c r="H8586" i="1"/>
  <c r="I8586" i="1" s="1"/>
  <c r="O8585" i="1"/>
  <c r="P8585" i="1" s="1"/>
  <c r="Q8585" i="1" s="1"/>
  <c r="L8585" i="1"/>
  <c r="K8585" i="1"/>
  <c r="J8585" i="1"/>
  <c r="H8585" i="1"/>
  <c r="I8585" i="1" s="1"/>
  <c r="O8584" i="1"/>
  <c r="P8584" i="1" s="1"/>
  <c r="Q8584" i="1" s="1"/>
  <c r="L8584" i="1"/>
  <c r="K8584" i="1"/>
  <c r="M8584" i="1" s="1"/>
  <c r="J8584" i="1"/>
  <c r="H8584" i="1"/>
  <c r="I8584" i="1" s="1"/>
  <c r="O8583" i="1"/>
  <c r="P8583" i="1" s="1"/>
  <c r="Q8583" i="1" s="1"/>
  <c r="L8583" i="1"/>
  <c r="K8583" i="1"/>
  <c r="M8583" i="1" s="1"/>
  <c r="J8583" i="1"/>
  <c r="H8583" i="1"/>
  <c r="I8583" i="1" s="1"/>
  <c r="O8582" i="1"/>
  <c r="P8582" i="1" s="1"/>
  <c r="Q8582" i="1" s="1"/>
  <c r="L8582" i="1"/>
  <c r="K8582" i="1"/>
  <c r="J8582" i="1"/>
  <c r="H8582" i="1"/>
  <c r="I8582" i="1" s="1"/>
  <c r="O8581" i="1"/>
  <c r="P8581" i="1" s="1"/>
  <c r="Q8581" i="1" s="1"/>
  <c r="L8581" i="1"/>
  <c r="K8581" i="1"/>
  <c r="J8581" i="1"/>
  <c r="H8581" i="1"/>
  <c r="I8581" i="1" s="1"/>
  <c r="O8580" i="1"/>
  <c r="P8580" i="1" s="1"/>
  <c r="Q8580" i="1" s="1"/>
  <c r="L8580" i="1"/>
  <c r="K8580" i="1"/>
  <c r="M8580" i="1" s="1"/>
  <c r="J8580" i="1"/>
  <c r="H8580" i="1"/>
  <c r="I8580" i="1" s="1"/>
  <c r="O8579" i="1"/>
  <c r="P8579" i="1" s="1"/>
  <c r="Q8579" i="1" s="1"/>
  <c r="L8579" i="1"/>
  <c r="K8579" i="1"/>
  <c r="M8579" i="1" s="1"/>
  <c r="J8579" i="1"/>
  <c r="H8579" i="1"/>
  <c r="I8579" i="1" s="1"/>
  <c r="O8578" i="1"/>
  <c r="P8578" i="1" s="1"/>
  <c r="Q8578" i="1" s="1"/>
  <c r="L8578" i="1"/>
  <c r="K8578" i="1"/>
  <c r="J8578" i="1"/>
  <c r="H8578" i="1"/>
  <c r="I8578" i="1" s="1"/>
  <c r="O8577" i="1"/>
  <c r="P8577" i="1" s="1"/>
  <c r="Q8577" i="1" s="1"/>
  <c r="L8577" i="1"/>
  <c r="K8577" i="1"/>
  <c r="M8577" i="1" s="1"/>
  <c r="J8577" i="1"/>
  <c r="H8577" i="1"/>
  <c r="I8577" i="1" s="1"/>
  <c r="O8576" i="1"/>
  <c r="P8576" i="1" s="1"/>
  <c r="Q8576" i="1" s="1"/>
  <c r="L8576" i="1"/>
  <c r="K8576" i="1"/>
  <c r="M8576" i="1" s="1"/>
  <c r="J8576" i="1"/>
  <c r="H8576" i="1"/>
  <c r="I8576" i="1" s="1"/>
  <c r="O8575" i="1"/>
  <c r="P8575" i="1" s="1"/>
  <c r="Q8575" i="1" s="1"/>
  <c r="L8575" i="1"/>
  <c r="K8575" i="1"/>
  <c r="J8575" i="1"/>
  <c r="H8575" i="1"/>
  <c r="I8575" i="1" s="1"/>
  <c r="O8574" i="1"/>
  <c r="P8574" i="1" s="1"/>
  <c r="Q8574" i="1" s="1"/>
  <c r="L8574" i="1"/>
  <c r="K8574" i="1"/>
  <c r="M8574" i="1" s="1"/>
  <c r="J8574" i="1"/>
  <c r="H8574" i="1"/>
  <c r="I8574" i="1" s="1"/>
  <c r="O8573" i="1"/>
  <c r="P8573" i="1" s="1"/>
  <c r="Q8573" i="1" s="1"/>
  <c r="L8573" i="1"/>
  <c r="K8573" i="1"/>
  <c r="J8573" i="1"/>
  <c r="H8573" i="1"/>
  <c r="I8573" i="1" s="1"/>
  <c r="O8572" i="1"/>
  <c r="P8572" i="1" s="1"/>
  <c r="Q8572" i="1" s="1"/>
  <c r="L8572" i="1"/>
  <c r="K8572" i="1"/>
  <c r="J8572" i="1"/>
  <c r="H8572" i="1"/>
  <c r="I8572" i="1" s="1"/>
  <c r="O8571" i="1"/>
  <c r="P8571" i="1" s="1"/>
  <c r="Q8571" i="1" s="1"/>
  <c r="L8571" i="1"/>
  <c r="K8571" i="1"/>
  <c r="M8571" i="1" s="1"/>
  <c r="J8571" i="1"/>
  <c r="H8571" i="1"/>
  <c r="I8571" i="1" s="1"/>
  <c r="O8570" i="1"/>
  <c r="P8570" i="1" s="1"/>
  <c r="Q8570" i="1" s="1"/>
  <c r="L8570" i="1"/>
  <c r="K8570" i="1"/>
  <c r="M8570" i="1" s="1"/>
  <c r="J8570" i="1"/>
  <c r="H8570" i="1"/>
  <c r="I8570" i="1" s="1"/>
  <c r="O8569" i="1"/>
  <c r="P8569" i="1" s="1"/>
  <c r="Q8569" i="1" s="1"/>
  <c r="L8569" i="1"/>
  <c r="K8569" i="1"/>
  <c r="J8569" i="1"/>
  <c r="H8569" i="1"/>
  <c r="I8569" i="1" s="1"/>
  <c r="O8568" i="1"/>
  <c r="P8568" i="1" s="1"/>
  <c r="Q8568" i="1" s="1"/>
  <c r="L8568" i="1"/>
  <c r="K8568" i="1"/>
  <c r="M8568" i="1" s="1"/>
  <c r="J8568" i="1"/>
  <c r="H8568" i="1"/>
  <c r="I8568" i="1" s="1"/>
  <c r="S8567" i="1"/>
  <c r="O8567" i="1"/>
  <c r="P8567" i="1" s="1"/>
  <c r="Q8567" i="1" s="1"/>
  <c r="L8567" i="1"/>
  <c r="K8567" i="1"/>
  <c r="M8567" i="1" s="1"/>
  <c r="J8567" i="1"/>
  <c r="H8567" i="1"/>
  <c r="I8567" i="1" s="1"/>
  <c r="O8566" i="1"/>
  <c r="P8566" i="1" s="1"/>
  <c r="Q8566" i="1" s="1"/>
  <c r="L8566" i="1"/>
  <c r="K8566" i="1"/>
  <c r="J8566" i="1"/>
  <c r="H8566" i="1"/>
  <c r="I8566" i="1" s="1"/>
  <c r="O8565" i="1"/>
  <c r="P8565" i="1" s="1"/>
  <c r="Q8565" i="1" s="1"/>
  <c r="L8565" i="1"/>
  <c r="K8565" i="1"/>
  <c r="J8565" i="1"/>
  <c r="H8565" i="1"/>
  <c r="I8565" i="1" s="1"/>
  <c r="O8564" i="1"/>
  <c r="P8564" i="1" s="1"/>
  <c r="Q8564" i="1" s="1"/>
  <c r="L8564" i="1"/>
  <c r="K8564" i="1"/>
  <c r="M8564" i="1" s="1"/>
  <c r="J8564" i="1"/>
  <c r="H8564" i="1"/>
  <c r="I8564" i="1" s="1"/>
  <c r="O8563" i="1"/>
  <c r="P8563" i="1" s="1"/>
  <c r="Q8563" i="1" s="1"/>
  <c r="L8563" i="1"/>
  <c r="K8563" i="1"/>
  <c r="J8563" i="1"/>
  <c r="H8563" i="1"/>
  <c r="I8563" i="1" s="1"/>
  <c r="O8562" i="1"/>
  <c r="P8562" i="1" s="1"/>
  <c r="Q8562" i="1" s="1"/>
  <c r="L8562" i="1"/>
  <c r="K8562" i="1"/>
  <c r="J8562" i="1"/>
  <c r="H8562" i="1"/>
  <c r="I8562" i="1" s="1"/>
  <c r="S8561" i="1"/>
  <c r="O8561" i="1"/>
  <c r="P8561" i="1" s="1"/>
  <c r="Q8561" i="1" s="1"/>
  <c r="L8561" i="1"/>
  <c r="K8561" i="1"/>
  <c r="M8561" i="1" s="1"/>
  <c r="J8561" i="1"/>
  <c r="H8561" i="1"/>
  <c r="I8561" i="1" s="1"/>
  <c r="O8560" i="1"/>
  <c r="P8560" i="1" s="1"/>
  <c r="Q8560" i="1" s="1"/>
  <c r="L8560" i="1"/>
  <c r="K8560" i="1"/>
  <c r="J8560" i="1"/>
  <c r="H8560" i="1"/>
  <c r="I8560" i="1" s="1"/>
  <c r="O8559" i="1"/>
  <c r="P8559" i="1" s="1"/>
  <c r="Q8559" i="1" s="1"/>
  <c r="L8559" i="1"/>
  <c r="K8559" i="1"/>
  <c r="J8559" i="1"/>
  <c r="H8559" i="1"/>
  <c r="I8559" i="1" s="1"/>
  <c r="O8558" i="1"/>
  <c r="P8558" i="1" s="1"/>
  <c r="Q8558" i="1" s="1"/>
  <c r="L8558" i="1"/>
  <c r="K8558" i="1"/>
  <c r="M8558" i="1" s="1"/>
  <c r="J8558" i="1"/>
  <c r="H8558" i="1"/>
  <c r="I8558" i="1" s="1"/>
  <c r="O8557" i="1"/>
  <c r="P8557" i="1" s="1"/>
  <c r="Q8557" i="1" s="1"/>
  <c r="L8557" i="1"/>
  <c r="K8557" i="1"/>
  <c r="M8557" i="1" s="1"/>
  <c r="J8557" i="1"/>
  <c r="H8557" i="1"/>
  <c r="I8557" i="1" s="1"/>
  <c r="O8556" i="1"/>
  <c r="P8556" i="1" s="1"/>
  <c r="Q8556" i="1" s="1"/>
  <c r="L8556" i="1"/>
  <c r="K8556" i="1"/>
  <c r="J8556" i="1"/>
  <c r="H8556" i="1"/>
  <c r="I8556" i="1" s="1"/>
  <c r="O8555" i="1"/>
  <c r="P8555" i="1" s="1"/>
  <c r="Q8555" i="1" s="1"/>
  <c r="L8555" i="1"/>
  <c r="K8555" i="1"/>
  <c r="M8555" i="1" s="1"/>
  <c r="J8555" i="1"/>
  <c r="H8555" i="1"/>
  <c r="I8555" i="1" s="1"/>
  <c r="O8554" i="1"/>
  <c r="P8554" i="1" s="1"/>
  <c r="Q8554" i="1" s="1"/>
  <c r="L8554" i="1"/>
  <c r="K8554" i="1"/>
  <c r="M8554" i="1" s="1"/>
  <c r="J8554" i="1"/>
  <c r="H8554" i="1"/>
  <c r="I8554" i="1" s="1"/>
  <c r="O8553" i="1"/>
  <c r="P8553" i="1" s="1"/>
  <c r="Q8553" i="1" s="1"/>
  <c r="L8553" i="1"/>
  <c r="K8553" i="1"/>
  <c r="J8553" i="1"/>
  <c r="H8553" i="1"/>
  <c r="I8553" i="1" s="1"/>
  <c r="O8552" i="1"/>
  <c r="P8552" i="1" s="1"/>
  <c r="Q8552" i="1" s="1"/>
  <c r="L8552" i="1"/>
  <c r="K8552" i="1"/>
  <c r="M8552" i="1" s="1"/>
  <c r="J8552" i="1"/>
  <c r="H8552" i="1"/>
  <c r="I8552" i="1" s="1"/>
  <c r="O8551" i="1"/>
  <c r="P8551" i="1" s="1"/>
  <c r="Q8551" i="1" s="1"/>
  <c r="L8551" i="1"/>
  <c r="K8551" i="1"/>
  <c r="J8551" i="1"/>
  <c r="H8551" i="1"/>
  <c r="I8551" i="1" s="1"/>
  <c r="O8550" i="1"/>
  <c r="P8550" i="1" s="1"/>
  <c r="Q8550" i="1" s="1"/>
  <c r="L8550" i="1"/>
  <c r="K8550" i="1"/>
  <c r="J8550" i="1"/>
  <c r="H8550" i="1"/>
  <c r="I8550" i="1" s="1"/>
  <c r="O8549" i="1"/>
  <c r="P8549" i="1" s="1"/>
  <c r="Q8549" i="1" s="1"/>
  <c r="L8549" i="1"/>
  <c r="K8549" i="1"/>
  <c r="J8549" i="1"/>
  <c r="H8549" i="1"/>
  <c r="I8549" i="1" s="1"/>
  <c r="O8548" i="1"/>
  <c r="P8548" i="1" s="1"/>
  <c r="Q8548" i="1" s="1"/>
  <c r="L8548" i="1"/>
  <c r="K8548" i="1"/>
  <c r="M8548" i="1" s="1"/>
  <c r="J8548" i="1"/>
  <c r="H8548" i="1"/>
  <c r="I8548" i="1" s="1"/>
  <c r="O8547" i="1"/>
  <c r="P8547" i="1" s="1"/>
  <c r="Q8547" i="1" s="1"/>
  <c r="L8547" i="1"/>
  <c r="K8547" i="1"/>
  <c r="J8547" i="1"/>
  <c r="H8547" i="1"/>
  <c r="I8547" i="1" s="1"/>
  <c r="O8546" i="1"/>
  <c r="P8546" i="1" s="1"/>
  <c r="Q8546" i="1" s="1"/>
  <c r="L8546" i="1"/>
  <c r="K8546" i="1"/>
  <c r="J8546" i="1"/>
  <c r="H8546" i="1"/>
  <c r="I8546" i="1" s="1"/>
  <c r="O8545" i="1"/>
  <c r="P8545" i="1" s="1"/>
  <c r="Q8545" i="1" s="1"/>
  <c r="L8545" i="1"/>
  <c r="K8545" i="1"/>
  <c r="M8545" i="1" s="1"/>
  <c r="J8545" i="1"/>
  <c r="H8545" i="1"/>
  <c r="I8545" i="1" s="1"/>
  <c r="O8544" i="1"/>
  <c r="P8544" i="1" s="1"/>
  <c r="Q8544" i="1" s="1"/>
  <c r="L8544" i="1"/>
  <c r="K8544" i="1"/>
  <c r="J8544" i="1"/>
  <c r="H8544" i="1"/>
  <c r="I8544" i="1" s="1"/>
  <c r="O8543" i="1"/>
  <c r="P8543" i="1" s="1"/>
  <c r="Q8543" i="1" s="1"/>
  <c r="L8543" i="1"/>
  <c r="K8543" i="1"/>
  <c r="J8543" i="1"/>
  <c r="H8543" i="1"/>
  <c r="I8543" i="1" s="1"/>
  <c r="O8542" i="1"/>
  <c r="P8542" i="1" s="1"/>
  <c r="Q8542" i="1" s="1"/>
  <c r="L8542" i="1"/>
  <c r="K8542" i="1"/>
  <c r="M8542" i="1" s="1"/>
  <c r="J8542" i="1"/>
  <c r="H8542" i="1"/>
  <c r="I8542" i="1" s="1"/>
  <c r="O8541" i="1"/>
  <c r="P8541" i="1" s="1"/>
  <c r="Q8541" i="1" s="1"/>
  <c r="L8541" i="1"/>
  <c r="K8541" i="1"/>
  <c r="M8541" i="1" s="1"/>
  <c r="J8541" i="1"/>
  <c r="H8541" i="1"/>
  <c r="I8541" i="1" s="1"/>
  <c r="O8540" i="1"/>
  <c r="P8540" i="1" s="1"/>
  <c r="Q8540" i="1" s="1"/>
  <c r="L8540" i="1"/>
  <c r="K8540" i="1"/>
  <c r="J8540" i="1"/>
  <c r="H8540" i="1"/>
  <c r="I8540" i="1" s="1"/>
  <c r="O8539" i="1"/>
  <c r="P8539" i="1" s="1"/>
  <c r="Q8539" i="1" s="1"/>
  <c r="L8539" i="1"/>
  <c r="K8539" i="1"/>
  <c r="M8539" i="1" s="1"/>
  <c r="J8539" i="1"/>
  <c r="H8539" i="1"/>
  <c r="I8539" i="1" s="1"/>
  <c r="O8538" i="1"/>
  <c r="P8538" i="1" s="1"/>
  <c r="Q8538" i="1" s="1"/>
  <c r="L8538" i="1"/>
  <c r="K8538" i="1"/>
  <c r="M8538" i="1" s="1"/>
  <c r="J8538" i="1"/>
  <c r="H8538" i="1"/>
  <c r="I8538" i="1" s="1"/>
  <c r="O8537" i="1"/>
  <c r="P8537" i="1" s="1"/>
  <c r="Q8537" i="1" s="1"/>
  <c r="L8537" i="1"/>
  <c r="K8537" i="1"/>
  <c r="J8537" i="1"/>
  <c r="H8537" i="1"/>
  <c r="I8537" i="1" s="1"/>
  <c r="O8536" i="1"/>
  <c r="P8536" i="1" s="1"/>
  <c r="Q8536" i="1" s="1"/>
  <c r="L8536" i="1"/>
  <c r="K8536" i="1"/>
  <c r="M8536" i="1" s="1"/>
  <c r="J8536" i="1"/>
  <c r="H8536" i="1"/>
  <c r="I8536" i="1" s="1"/>
  <c r="S8535" i="1"/>
  <c r="O8535" i="1"/>
  <c r="P8535" i="1" s="1"/>
  <c r="Q8535" i="1" s="1"/>
  <c r="L8535" i="1"/>
  <c r="K8535" i="1"/>
  <c r="M8535" i="1" s="1"/>
  <c r="J8535" i="1"/>
  <c r="H8535" i="1"/>
  <c r="I8535" i="1" s="1"/>
  <c r="O8534" i="1"/>
  <c r="P8534" i="1" s="1"/>
  <c r="Q8534" i="1" s="1"/>
  <c r="L8534" i="1"/>
  <c r="K8534" i="1"/>
  <c r="J8534" i="1"/>
  <c r="H8534" i="1"/>
  <c r="I8534" i="1" s="1"/>
  <c r="O8533" i="1"/>
  <c r="P8533" i="1" s="1"/>
  <c r="Q8533" i="1" s="1"/>
  <c r="L8533" i="1"/>
  <c r="K8533" i="1"/>
  <c r="J8533" i="1"/>
  <c r="H8533" i="1"/>
  <c r="I8533" i="1" s="1"/>
  <c r="O8532" i="1"/>
  <c r="P8532" i="1" s="1"/>
  <c r="Q8532" i="1" s="1"/>
  <c r="L8532" i="1"/>
  <c r="K8532" i="1"/>
  <c r="M8532" i="1" s="1"/>
  <c r="J8532" i="1"/>
  <c r="H8532" i="1"/>
  <c r="I8532" i="1" s="1"/>
  <c r="O8531" i="1"/>
  <c r="P8531" i="1" s="1"/>
  <c r="Q8531" i="1" s="1"/>
  <c r="L8531" i="1"/>
  <c r="K8531" i="1"/>
  <c r="J8531" i="1"/>
  <c r="H8531" i="1"/>
  <c r="I8531" i="1" s="1"/>
  <c r="O8530" i="1"/>
  <c r="P8530" i="1" s="1"/>
  <c r="Q8530" i="1" s="1"/>
  <c r="L8530" i="1"/>
  <c r="K8530" i="1"/>
  <c r="J8530" i="1"/>
  <c r="H8530" i="1"/>
  <c r="I8530" i="1" s="1"/>
  <c r="O8529" i="1"/>
  <c r="P8529" i="1" s="1"/>
  <c r="Q8529" i="1" s="1"/>
  <c r="L8529" i="1"/>
  <c r="K8529" i="1"/>
  <c r="M8529" i="1" s="1"/>
  <c r="J8529" i="1"/>
  <c r="H8529" i="1"/>
  <c r="I8529" i="1" s="1"/>
  <c r="O8528" i="1"/>
  <c r="P8528" i="1" s="1"/>
  <c r="Q8528" i="1" s="1"/>
  <c r="L8528" i="1"/>
  <c r="K8528" i="1"/>
  <c r="J8528" i="1"/>
  <c r="H8528" i="1"/>
  <c r="I8528" i="1" s="1"/>
  <c r="O8527" i="1"/>
  <c r="P8527" i="1" s="1"/>
  <c r="Q8527" i="1" s="1"/>
  <c r="L8527" i="1"/>
  <c r="K8527" i="1"/>
  <c r="J8527" i="1"/>
  <c r="H8527" i="1"/>
  <c r="I8527" i="1" s="1"/>
  <c r="O8526" i="1"/>
  <c r="P8526" i="1" s="1"/>
  <c r="Q8526" i="1" s="1"/>
  <c r="L8526" i="1"/>
  <c r="K8526" i="1"/>
  <c r="M8526" i="1" s="1"/>
  <c r="J8526" i="1"/>
  <c r="H8526" i="1"/>
  <c r="I8526" i="1" s="1"/>
  <c r="O8525" i="1"/>
  <c r="P8525" i="1" s="1"/>
  <c r="Q8525" i="1" s="1"/>
  <c r="L8525" i="1"/>
  <c r="K8525" i="1"/>
  <c r="M8525" i="1" s="1"/>
  <c r="J8525" i="1"/>
  <c r="H8525" i="1"/>
  <c r="I8525" i="1" s="1"/>
  <c r="O8524" i="1"/>
  <c r="P8524" i="1" s="1"/>
  <c r="Q8524" i="1" s="1"/>
  <c r="L8524" i="1"/>
  <c r="K8524" i="1"/>
  <c r="J8524" i="1"/>
  <c r="H8524" i="1"/>
  <c r="I8524" i="1" s="1"/>
  <c r="O8523" i="1"/>
  <c r="P8523" i="1" s="1"/>
  <c r="Q8523" i="1" s="1"/>
  <c r="L8523" i="1"/>
  <c r="K8523" i="1"/>
  <c r="M8523" i="1" s="1"/>
  <c r="J8523" i="1"/>
  <c r="H8523" i="1"/>
  <c r="I8523" i="1" s="1"/>
  <c r="O8522" i="1"/>
  <c r="P8522" i="1" s="1"/>
  <c r="Q8522" i="1" s="1"/>
  <c r="L8522" i="1"/>
  <c r="K8522" i="1"/>
  <c r="M8522" i="1" s="1"/>
  <c r="J8522" i="1"/>
  <c r="H8522" i="1"/>
  <c r="I8522" i="1" s="1"/>
  <c r="O8521" i="1"/>
  <c r="P8521" i="1" s="1"/>
  <c r="Q8521" i="1" s="1"/>
  <c r="L8521" i="1"/>
  <c r="K8521" i="1"/>
  <c r="J8521" i="1"/>
  <c r="H8521" i="1"/>
  <c r="I8521" i="1" s="1"/>
  <c r="S8520" i="1"/>
  <c r="O8520" i="1"/>
  <c r="P8520" i="1" s="1"/>
  <c r="Q8520" i="1" s="1"/>
  <c r="L8520" i="1"/>
  <c r="K8520" i="1"/>
  <c r="M8520" i="1" s="1"/>
  <c r="J8520" i="1"/>
  <c r="H8520" i="1"/>
  <c r="I8520" i="1" s="1"/>
  <c r="O8519" i="1"/>
  <c r="P8519" i="1" s="1"/>
  <c r="Q8519" i="1" s="1"/>
  <c r="L8519" i="1"/>
  <c r="K8519" i="1"/>
  <c r="M8519" i="1" s="1"/>
  <c r="J8519" i="1"/>
  <c r="H8519" i="1"/>
  <c r="I8519" i="1" s="1"/>
  <c r="O8518" i="1"/>
  <c r="P8518" i="1" s="1"/>
  <c r="Q8518" i="1" s="1"/>
  <c r="L8518" i="1"/>
  <c r="K8518" i="1"/>
  <c r="J8518" i="1"/>
  <c r="H8518" i="1"/>
  <c r="I8518" i="1" s="1"/>
  <c r="O8517" i="1"/>
  <c r="P8517" i="1" s="1"/>
  <c r="Q8517" i="1" s="1"/>
  <c r="L8517" i="1"/>
  <c r="K8517" i="1"/>
  <c r="J8517" i="1"/>
  <c r="H8517" i="1"/>
  <c r="I8517" i="1" s="1"/>
  <c r="O8516" i="1"/>
  <c r="P8516" i="1" s="1"/>
  <c r="Q8516" i="1" s="1"/>
  <c r="L8516" i="1"/>
  <c r="K8516" i="1"/>
  <c r="M8516" i="1" s="1"/>
  <c r="J8516" i="1"/>
  <c r="H8516" i="1"/>
  <c r="I8516" i="1" s="1"/>
  <c r="S8515" i="1"/>
  <c r="O8515" i="1"/>
  <c r="P8515" i="1" s="1"/>
  <c r="Q8515" i="1" s="1"/>
  <c r="L8515" i="1"/>
  <c r="K8515" i="1"/>
  <c r="J8515" i="1"/>
  <c r="H8515" i="1"/>
  <c r="I8515" i="1" s="1"/>
  <c r="O8514" i="1"/>
  <c r="P8514" i="1" s="1"/>
  <c r="Q8514" i="1" s="1"/>
  <c r="L8514" i="1"/>
  <c r="K8514" i="1"/>
  <c r="J8514" i="1"/>
  <c r="H8514" i="1"/>
  <c r="I8514" i="1" s="1"/>
  <c r="O8513" i="1"/>
  <c r="P8513" i="1" s="1"/>
  <c r="Q8513" i="1" s="1"/>
  <c r="L8513" i="1"/>
  <c r="K8513" i="1"/>
  <c r="M8513" i="1" s="1"/>
  <c r="J8513" i="1"/>
  <c r="H8513" i="1"/>
  <c r="I8513" i="1" s="1"/>
  <c r="O8512" i="1"/>
  <c r="P8512" i="1" s="1"/>
  <c r="Q8512" i="1" s="1"/>
  <c r="L8512" i="1"/>
  <c r="K8512" i="1"/>
  <c r="J8512" i="1"/>
  <c r="H8512" i="1"/>
  <c r="I8512" i="1" s="1"/>
  <c r="O8511" i="1"/>
  <c r="P8511" i="1" s="1"/>
  <c r="Q8511" i="1" s="1"/>
  <c r="L8511" i="1"/>
  <c r="K8511" i="1"/>
  <c r="J8511" i="1"/>
  <c r="H8511" i="1"/>
  <c r="I8511" i="1" s="1"/>
  <c r="O8510" i="1"/>
  <c r="P8510" i="1" s="1"/>
  <c r="Q8510" i="1" s="1"/>
  <c r="L8510" i="1"/>
  <c r="K8510" i="1"/>
  <c r="M8510" i="1" s="1"/>
  <c r="J8510" i="1"/>
  <c r="H8510" i="1"/>
  <c r="I8510" i="1" s="1"/>
  <c r="O8509" i="1"/>
  <c r="P8509" i="1" s="1"/>
  <c r="Q8509" i="1" s="1"/>
  <c r="L8509" i="1"/>
  <c r="K8509" i="1"/>
  <c r="J8509" i="1"/>
  <c r="H8509" i="1"/>
  <c r="I8509" i="1" s="1"/>
  <c r="O8508" i="1"/>
  <c r="P8508" i="1" s="1"/>
  <c r="Q8508" i="1" s="1"/>
  <c r="L8508" i="1"/>
  <c r="K8508" i="1"/>
  <c r="J8508" i="1"/>
  <c r="H8508" i="1"/>
  <c r="I8508" i="1" s="1"/>
  <c r="O8507" i="1"/>
  <c r="P8507" i="1" s="1"/>
  <c r="Q8507" i="1" s="1"/>
  <c r="L8507" i="1"/>
  <c r="K8507" i="1"/>
  <c r="J8507" i="1"/>
  <c r="H8507" i="1"/>
  <c r="I8507" i="1" s="1"/>
  <c r="S8506" i="1"/>
  <c r="O8506" i="1"/>
  <c r="P8506" i="1" s="1"/>
  <c r="Q8506" i="1" s="1"/>
  <c r="L8506" i="1"/>
  <c r="K8506" i="1"/>
  <c r="M8506" i="1" s="1"/>
  <c r="J8506" i="1"/>
  <c r="H8506" i="1"/>
  <c r="I8506" i="1" s="1"/>
  <c r="S8505" i="1"/>
  <c r="O8505" i="1"/>
  <c r="P8505" i="1" s="1"/>
  <c r="Q8505" i="1" s="1"/>
  <c r="L8505" i="1"/>
  <c r="K8505" i="1"/>
  <c r="J8505" i="1"/>
  <c r="H8505" i="1"/>
  <c r="I8505" i="1" s="1"/>
  <c r="O8504" i="1"/>
  <c r="P8504" i="1" s="1"/>
  <c r="Q8504" i="1" s="1"/>
  <c r="L8504" i="1"/>
  <c r="K8504" i="1"/>
  <c r="M8504" i="1" s="1"/>
  <c r="J8504" i="1"/>
  <c r="H8504" i="1"/>
  <c r="I8504" i="1" s="1"/>
  <c r="O8503" i="1"/>
  <c r="P8503" i="1" s="1"/>
  <c r="Q8503" i="1" s="1"/>
  <c r="L8503" i="1"/>
  <c r="K8503" i="1"/>
  <c r="M8503" i="1" s="1"/>
  <c r="J8503" i="1"/>
  <c r="H8503" i="1"/>
  <c r="I8503" i="1" s="1"/>
  <c r="O8502" i="1"/>
  <c r="P8502" i="1" s="1"/>
  <c r="Q8502" i="1" s="1"/>
  <c r="L8502" i="1"/>
  <c r="K8502" i="1"/>
  <c r="J8502" i="1"/>
  <c r="H8502" i="1"/>
  <c r="I8502" i="1" s="1"/>
  <c r="O8501" i="1"/>
  <c r="P8501" i="1" s="1"/>
  <c r="Q8501" i="1" s="1"/>
  <c r="L8501" i="1"/>
  <c r="K8501" i="1"/>
  <c r="M8501" i="1" s="1"/>
  <c r="J8501" i="1"/>
  <c r="H8501" i="1"/>
  <c r="I8501" i="1" s="1"/>
  <c r="O8500" i="1"/>
  <c r="P8500" i="1" s="1"/>
  <c r="Q8500" i="1" s="1"/>
  <c r="L8500" i="1"/>
  <c r="K8500" i="1"/>
  <c r="M8500" i="1" s="1"/>
  <c r="J8500" i="1"/>
  <c r="H8500" i="1"/>
  <c r="I8500" i="1" s="1"/>
  <c r="O8499" i="1"/>
  <c r="P8499" i="1" s="1"/>
  <c r="Q8499" i="1" s="1"/>
  <c r="L8499" i="1"/>
  <c r="K8499" i="1"/>
  <c r="M8499" i="1" s="1"/>
  <c r="J8499" i="1"/>
  <c r="H8499" i="1"/>
  <c r="I8499" i="1" s="1"/>
  <c r="O8498" i="1"/>
  <c r="P8498" i="1" s="1"/>
  <c r="Q8498" i="1" s="1"/>
  <c r="L8498" i="1"/>
  <c r="K8498" i="1"/>
  <c r="J8498" i="1"/>
  <c r="H8498" i="1"/>
  <c r="I8498" i="1" s="1"/>
  <c r="S8497" i="1"/>
  <c r="O8497" i="1"/>
  <c r="P8497" i="1" s="1"/>
  <c r="Q8497" i="1" s="1"/>
  <c r="L8497" i="1"/>
  <c r="K8497" i="1"/>
  <c r="M8497" i="1" s="1"/>
  <c r="J8497" i="1"/>
  <c r="H8497" i="1"/>
  <c r="I8497" i="1" s="1"/>
  <c r="O8496" i="1"/>
  <c r="P8496" i="1" s="1"/>
  <c r="Q8496" i="1" s="1"/>
  <c r="L8496" i="1"/>
  <c r="K8496" i="1"/>
  <c r="M8496" i="1" s="1"/>
  <c r="J8496" i="1"/>
  <c r="H8496" i="1"/>
  <c r="I8496" i="1" s="1"/>
  <c r="O8495" i="1"/>
  <c r="P8495" i="1" s="1"/>
  <c r="Q8495" i="1" s="1"/>
  <c r="L8495" i="1"/>
  <c r="K8495" i="1"/>
  <c r="J8495" i="1"/>
  <c r="H8495" i="1"/>
  <c r="I8495" i="1" s="1"/>
  <c r="O8494" i="1"/>
  <c r="P8494" i="1" s="1"/>
  <c r="Q8494" i="1" s="1"/>
  <c r="L8494" i="1"/>
  <c r="K8494" i="1"/>
  <c r="M8494" i="1" s="1"/>
  <c r="J8494" i="1"/>
  <c r="H8494" i="1"/>
  <c r="I8494" i="1" s="1"/>
  <c r="S8493" i="1"/>
  <c r="O8493" i="1"/>
  <c r="P8493" i="1" s="1"/>
  <c r="Q8493" i="1" s="1"/>
  <c r="L8493" i="1"/>
  <c r="K8493" i="1"/>
  <c r="M8493" i="1" s="1"/>
  <c r="J8493" i="1"/>
  <c r="H8493" i="1"/>
  <c r="I8493" i="1" s="1"/>
  <c r="O8492" i="1"/>
  <c r="P8492" i="1" s="1"/>
  <c r="Q8492" i="1" s="1"/>
  <c r="L8492" i="1"/>
  <c r="K8492" i="1"/>
  <c r="J8492" i="1"/>
  <c r="H8492" i="1"/>
  <c r="I8492" i="1" s="1"/>
  <c r="O8491" i="1"/>
  <c r="P8491" i="1" s="1"/>
  <c r="Q8491" i="1" s="1"/>
  <c r="L8491" i="1"/>
  <c r="K8491" i="1"/>
  <c r="M8491" i="1" s="1"/>
  <c r="J8491" i="1"/>
  <c r="H8491" i="1"/>
  <c r="I8491" i="1" s="1"/>
  <c r="O8490" i="1"/>
  <c r="P8490" i="1" s="1"/>
  <c r="Q8490" i="1" s="1"/>
  <c r="L8490" i="1"/>
  <c r="K8490" i="1"/>
  <c r="M8490" i="1" s="1"/>
  <c r="J8490" i="1"/>
  <c r="H8490" i="1"/>
  <c r="I8490" i="1" s="1"/>
  <c r="O8489" i="1"/>
  <c r="P8489" i="1" s="1"/>
  <c r="Q8489" i="1" s="1"/>
  <c r="L8489" i="1"/>
  <c r="K8489" i="1"/>
  <c r="J8489" i="1"/>
  <c r="H8489" i="1"/>
  <c r="I8489" i="1" s="1"/>
  <c r="O8488" i="1"/>
  <c r="P8488" i="1" s="1"/>
  <c r="Q8488" i="1" s="1"/>
  <c r="L8488" i="1"/>
  <c r="K8488" i="1"/>
  <c r="M8488" i="1" s="1"/>
  <c r="J8488" i="1"/>
  <c r="H8488" i="1"/>
  <c r="I8488" i="1" s="1"/>
  <c r="O8487" i="1"/>
  <c r="P8487" i="1" s="1"/>
  <c r="Q8487" i="1" s="1"/>
  <c r="L8487" i="1"/>
  <c r="K8487" i="1"/>
  <c r="M8487" i="1" s="1"/>
  <c r="J8487" i="1"/>
  <c r="H8487" i="1"/>
  <c r="I8487" i="1" s="1"/>
  <c r="O8486" i="1"/>
  <c r="P8486" i="1" s="1"/>
  <c r="Q8486" i="1" s="1"/>
  <c r="L8486" i="1"/>
  <c r="K8486" i="1"/>
  <c r="J8486" i="1"/>
  <c r="H8486" i="1"/>
  <c r="I8486" i="1" s="1"/>
  <c r="O8485" i="1"/>
  <c r="P8485" i="1" s="1"/>
  <c r="Q8485" i="1" s="1"/>
  <c r="L8485" i="1"/>
  <c r="K8485" i="1"/>
  <c r="M8485" i="1" s="1"/>
  <c r="J8485" i="1"/>
  <c r="H8485" i="1"/>
  <c r="I8485" i="1" s="1"/>
  <c r="O8484" i="1"/>
  <c r="P8484" i="1" s="1"/>
  <c r="Q8484" i="1" s="1"/>
  <c r="L8484" i="1"/>
  <c r="K8484" i="1"/>
  <c r="M8484" i="1" s="1"/>
  <c r="J8484" i="1"/>
  <c r="H8484" i="1"/>
  <c r="I8484" i="1" s="1"/>
  <c r="O8483" i="1"/>
  <c r="P8483" i="1" s="1"/>
  <c r="Q8483" i="1" s="1"/>
  <c r="L8483" i="1"/>
  <c r="K8483" i="1"/>
  <c r="J8483" i="1"/>
  <c r="H8483" i="1"/>
  <c r="I8483" i="1" s="1"/>
  <c r="O8482" i="1"/>
  <c r="P8482" i="1" s="1"/>
  <c r="Q8482" i="1" s="1"/>
  <c r="L8482" i="1"/>
  <c r="K8482" i="1"/>
  <c r="M8482" i="1" s="1"/>
  <c r="J8482" i="1"/>
  <c r="H8482" i="1"/>
  <c r="I8482" i="1" s="1"/>
  <c r="O8481" i="1"/>
  <c r="P8481" i="1" s="1"/>
  <c r="Q8481" i="1" s="1"/>
  <c r="L8481" i="1"/>
  <c r="K8481" i="1"/>
  <c r="J8481" i="1"/>
  <c r="H8481" i="1"/>
  <c r="I8481" i="1" s="1"/>
  <c r="O8480" i="1"/>
  <c r="P8480" i="1" s="1"/>
  <c r="Q8480" i="1" s="1"/>
  <c r="L8480" i="1"/>
  <c r="K8480" i="1"/>
  <c r="J8480" i="1"/>
  <c r="H8480" i="1"/>
  <c r="I8480" i="1" s="1"/>
  <c r="O8479" i="1"/>
  <c r="P8479" i="1" s="1"/>
  <c r="Q8479" i="1" s="1"/>
  <c r="L8479" i="1"/>
  <c r="K8479" i="1"/>
  <c r="J8479" i="1"/>
  <c r="H8479" i="1"/>
  <c r="I8479" i="1" s="1"/>
  <c r="O8478" i="1"/>
  <c r="P8478" i="1" s="1"/>
  <c r="Q8478" i="1" s="1"/>
  <c r="L8478" i="1"/>
  <c r="K8478" i="1"/>
  <c r="M8478" i="1" s="1"/>
  <c r="J8478" i="1"/>
  <c r="H8478" i="1"/>
  <c r="I8478" i="1" s="1"/>
  <c r="O8477" i="1"/>
  <c r="P8477" i="1" s="1"/>
  <c r="Q8477" i="1" s="1"/>
  <c r="L8477" i="1"/>
  <c r="K8477" i="1"/>
  <c r="J8477" i="1"/>
  <c r="H8477" i="1"/>
  <c r="I8477" i="1" s="1"/>
  <c r="S8476" i="1"/>
  <c r="O8476" i="1"/>
  <c r="P8476" i="1" s="1"/>
  <c r="Q8476" i="1" s="1"/>
  <c r="L8476" i="1"/>
  <c r="K8476" i="1"/>
  <c r="J8476" i="1"/>
  <c r="H8476" i="1"/>
  <c r="I8476" i="1" s="1"/>
  <c r="O8475" i="1"/>
  <c r="P8475" i="1" s="1"/>
  <c r="Q8475" i="1" s="1"/>
  <c r="L8475" i="1"/>
  <c r="K8475" i="1"/>
  <c r="J8475" i="1"/>
  <c r="H8475" i="1"/>
  <c r="I8475" i="1" s="1"/>
  <c r="O8474" i="1"/>
  <c r="P8474" i="1" s="1"/>
  <c r="Q8474" i="1" s="1"/>
  <c r="L8474" i="1"/>
  <c r="K8474" i="1"/>
  <c r="M8474" i="1" s="1"/>
  <c r="J8474" i="1"/>
  <c r="H8474" i="1"/>
  <c r="I8474" i="1" s="1"/>
  <c r="O8473" i="1"/>
  <c r="P8473" i="1" s="1"/>
  <c r="Q8473" i="1" s="1"/>
  <c r="L8473" i="1"/>
  <c r="K8473" i="1"/>
  <c r="J8473" i="1"/>
  <c r="H8473" i="1"/>
  <c r="I8473" i="1" s="1"/>
  <c r="O8472" i="1"/>
  <c r="P8472" i="1" s="1"/>
  <c r="Q8472" i="1" s="1"/>
  <c r="L8472" i="1"/>
  <c r="K8472" i="1"/>
  <c r="J8472" i="1"/>
  <c r="H8472" i="1"/>
  <c r="I8472" i="1" s="1"/>
  <c r="O8471" i="1"/>
  <c r="P8471" i="1" s="1"/>
  <c r="Q8471" i="1" s="1"/>
  <c r="L8471" i="1"/>
  <c r="K8471" i="1"/>
  <c r="M8471" i="1" s="1"/>
  <c r="J8471" i="1"/>
  <c r="H8471" i="1"/>
  <c r="I8471" i="1" s="1"/>
  <c r="O8470" i="1"/>
  <c r="P8470" i="1" s="1"/>
  <c r="Q8470" i="1" s="1"/>
  <c r="L8470" i="1"/>
  <c r="K8470" i="1"/>
  <c r="J8470" i="1"/>
  <c r="H8470" i="1"/>
  <c r="I8470" i="1" s="1"/>
  <c r="O8469" i="1"/>
  <c r="P8469" i="1" s="1"/>
  <c r="Q8469" i="1" s="1"/>
  <c r="L8469" i="1"/>
  <c r="K8469" i="1"/>
  <c r="M8469" i="1" s="1"/>
  <c r="J8469" i="1"/>
  <c r="H8469" i="1"/>
  <c r="I8469" i="1" s="1"/>
  <c r="O8468" i="1"/>
  <c r="P8468" i="1" s="1"/>
  <c r="Q8468" i="1" s="1"/>
  <c r="L8468" i="1"/>
  <c r="K8468" i="1"/>
  <c r="M8468" i="1" s="1"/>
  <c r="J8468" i="1"/>
  <c r="H8468" i="1"/>
  <c r="I8468" i="1" s="1"/>
  <c r="O8467" i="1"/>
  <c r="P8467" i="1" s="1"/>
  <c r="Q8467" i="1" s="1"/>
  <c r="L8467" i="1"/>
  <c r="K8467" i="1"/>
  <c r="J8467" i="1"/>
  <c r="H8467" i="1"/>
  <c r="I8467" i="1" s="1"/>
  <c r="O8466" i="1"/>
  <c r="P8466" i="1" s="1"/>
  <c r="Q8466" i="1" s="1"/>
  <c r="L8466" i="1"/>
  <c r="K8466" i="1"/>
  <c r="M8466" i="1" s="1"/>
  <c r="J8466" i="1"/>
  <c r="H8466" i="1"/>
  <c r="I8466" i="1" s="1"/>
  <c r="S8465" i="1"/>
  <c r="O8465" i="1"/>
  <c r="P8465" i="1" s="1"/>
  <c r="Q8465" i="1" s="1"/>
  <c r="L8465" i="1"/>
  <c r="K8465" i="1"/>
  <c r="M8465" i="1" s="1"/>
  <c r="J8465" i="1"/>
  <c r="H8465" i="1"/>
  <c r="I8465" i="1" s="1"/>
  <c r="O8464" i="1"/>
  <c r="P8464" i="1" s="1"/>
  <c r="Q8464" i="1" s="1"/>
  <c r="L8464" i="1"/>
  <c r="K8464" i="1"/>
  <c r="M8464" i="1" s="1"/>
  <c r="J8464" i="1"/>
  <c r="H8464" i="1"/>
  <c r="I8464" i="1" s="1"/>
  <c r="O8463" i="1"/>
  <c r="P8463" i="1" s="1"/>
  <c r="Q8463" i="1" s="1"/>
  <c r="L8463" i="1"/>
  <c r="K8463" i="1"/>
  <c r="J8463" i="1"/>
  <c r="H8463" i="1"/>
  <c r="I8463" i="1" s="1"/>
  <c r="O8462" i="1"/>
  <c r="P8462" i="1" s="1"/>
  <c r="Q8462" i="1" s="1"/>
  <c r="L8462" i="1"/>
  <c r="K8462" i="1"/>
  <c r="M8462" i="1" s="1"/>
  <c r="J8462" i="1"/>
  <c r="H8462" i="1"/>
  <c r="I8462" i="1" s="1"/>
  <c r="O8461" i="1"/>
  <c r="P8461" i="1" s="1"/>
  <c r="Q8461" i="1" s="1"/>
  <c r="L8461" i="1"/>
  <c r="K8461" i="1"/>
  <c r="J8461" i="1"/>
  <c r="H8461" i="1"/>
  <c r="I8461" i="1" s="1"/>
  <c r="S8460" i="1"/>
  <c r="O8460" i="1"/>
  <c r="P8460" i="1" s="1"/>
  <c r="Q8460" i="1" s="1"/>
  <c r="L8460" i="1"/>
  <c r="K8460" i="1"/>
  <c r="J8460" i="1"/>
  <c r="H8460" i="1"/>
  <c r="I8460" i="1" s="1"/>
  <c r="O8459" i="1"/>
  <c r="P8459" i="1" s="1"/>
  <c r="Q8459" i="1" s="1"/>
  <c r="L8459" i="1"/>
  <c r="K8459" i="1"/>
  <c r="J8459" i="1"/>
  <c r="H8459" i="1"/>
  <c r="I8459" i="1" s="1"/>
  <c r="O8458" i="1"/>
  <c r="P8458" i="1" s="1"/>
  <c r="Q8458" i="1" s="1"/>
  <c r="L8458" i="1"/>
  <c r="K8458" i="1"/>
  <c r="M8458" i="1" s="1"/>
  <c r="J8458" i="1"/>
  <c r="H8458" i="1"/>
  <c r="I8458" i="1" s="1"/>
  <c r="O8457" i="1"/>
  <c r="P8457" i="1" s="1"/>
  <c r="Q8457" i="1" s="1"/>
  <c r="L8457" i="1"/>
  <c r="K8457" i="1"/>
  <c r="J8457" i="1"/>
  <c r="H8457" i="1"/>
  <c r="I8457" i="1" s="1"/>
  <c r="O8456" i="1"/>
  <c r="P8456" i="1" s="1"/>
  <c r="Q8456" i="1" s="1"/>
  <c r="L8456" i="1"/>
  <c r="K8456" i="1"/>
  <c r="J8456" i="1"/>
  <c r="H8456" i="1"/>
  <c r="I8456" i="1" s="1"/>
  <c r="O8455" i="1"/>
  <c r="P8455" i="1" s="1"/>
  <c r="Q8455" i="1" s="1"/>
  <c r="L8455" i="1"/>
  <c r="K8455" i="1"/>
  <c r="M8455" i="1" s="1"/>
  <c r="J8455" i="1"/>
  <c r="H8455" i="1"/>
  <c r="I8455" i="1" s="1"/>
  <c r="O8454" i="1"/>
  <c r="P8454" i="1" s="1"/>
  <c r="Q8454" i="1" s="1"/>
  <c r="L8454" i="1"/>
  <c r="K8454" i="1"/>
  <c r="J8454" i="1"/>
  <c r="H8454" i="1"/>
  <c r="I8454" i="1" s="1"/>
  <c r="O8453" i="1"/>
  <c r="P8453" i="1" s="1"/>
  <c r="Q8453" i="1" s="1"/>
  <c r="L8453" i="1"/>
  <c r="K8453" i="1"/>
  <c r="M8453" i="1" s="1"/>
  <c r="J8453" i="1"/>
  <c r="H8453" i="1"/>
  <c r="I8453" i="1" s="1"/>
  <c r="O8452" i="1"/>
  <c r="P8452" i="1" s="1"/>
  <c r="Q8452" i="1" s="1"/>
  <c r="L8452" i="1"/>
  <c r="K8452" i="1"/>
  <c r="M8452" i="1" s="1"/>
  <c r="J8452" i="1"/>
  <c r="H8452" i="1"/>
  <c r="I8452" i="1" s="1"/>
  <c r="O8451" i="1"/>
  <c r="P8451" i="1" s="1"/>
  <c r="Q8451" i="1" s="1"/>
  <c r="L8451" i="1"/>
  <c r="K8451" i="1"/>
  <c r="J8451" i="1"/>
  <c r="H8451" i="1"/>
  <c r="I8451" i="1" s="1"/>
  <c r="O8450" i="1"/>
  <c r="P8450" i="1" s="1"/>
  <c r="Q8450" i="1" s="1"/>
  <c r="L8450" i="1"/>
  <c r="K8450" i="1"/>
  <c r="M8450" i="1" s="1"/>
  <c r="J8450" i="1"/>
  <c r="H8450" i="1"/>
  <c r="I8450" i="1" s="1"/>
  <c r="O8449" i="1"/>
  <c r="P8449" i="1" s="1"/>
  <c r="Q8449" i="1" s="1"/>
  <c r="L8449" i="1"/>
  <c r="K8449" i="1"/>
  <c r="M8449" i="1" s="1"/>
  <c r="J8449" i="1"/>
  <c r="H8449" i="1"/>
  <c r="I8449" i="1" s="1"/>
  <c r="O8448" i="1"/>
  <c r="P8448" i="1" s="1"/>
  <c r="Q8448" i="1" s="1"/>
  <c r="L8448" i="1"/>
  <c r="K8448" i="1"/>
  <c r="M8448" i="1" s="1"/>
  <c r="J8448" i="1"/>
  <c r="H8448" i="1"/>
  <c r="I8448" i="1" s="1"/>
  <c r="O8447" i="1"/>
  <c r="P8447" i="1" s="1"/>
  <c r="Q8447" i="1" s="1"/>
  <c r="L8447" i="1"/>
  <c r="K8447" i="1"/>
  <c r="J8447" i="1"/>
  <c r="H8447" i="1"/>
  <c r="I8447" i="1" s="1"/>
  <c r="O8446" i="1"/>
  <c r="P8446" i="1" s="1"/>
  <c r="Q8446" i="1" s="1"/>
  <c r="L8446" i="1"/>
  <c r="K8446" i="1"/>
  <c r="M8446" i="1" s="1"/>
  <c r="J8446" i="1"/>
  <c r="H8446" i="1"/>
  <c r="I8446" i="1" s="1"/>
  <c r="O8445" i="1"/>
  <c r="P8445" i="1" s="1"/>
  <c r="Q8445" i="1" s="1"/>
  <c r="L8445" i="1"/>
  <c r="K8445" i="1"/>
  <c r="M8445" i="1" s="1"/>
  <c r="J8445" i="1"/>
  <c r="H8445" i="1"/>
  <c r="I8445" i="1" s="1"/>
  <c r="O8444" i="1"/>
  <c r="P8444" i="1" s="1"/>
  <c r="Q8444" i="1" s="1"/>
  <c r="L8444" i="1"/>
  <c r="K8444" i="1"/>
  <c r="J8444" i="1"/>
  <c r="H8444" i="1"/>
  <c r="I8444" i="1" s="1"/>
  <c r="O8443" i="1"/>
  <c r="P8443" i="1" s="1"/>
  <c r="Q8443" i="1" s="1"/>
  <c r="L8443" i="1"/>
  <c r="K8443" i="1"/>
  <c r="M8443" i="1" s="1"/>
  <c r="J8443" i="1"/>
  <c r="H8443" i="1"/>
  <c r="I8443" i="1" s="1"/>
  <c r="S8442" i="1"/>
  <c r="O8442" i="1"/>
  <c r="P8442" i="1" s="1"/>
  <c r="Q8442" i="1" s="1"/>
  <c r="L8442" i="1"/>
  <c r="K8442" i="1"/>
  <c r="M8442" i="1" s="1"/>
  <c r="J8442" i="1"/>
  <c r="H8442" i="1"/>
  <c r="I8442" i="1" s="1"/>
  <c r="O8441" i="1"/>
  <c r="P8441" i="1" s="1"/>
  <c r="Q8441" i="1" s="1"/>
  <c r="L8441" i="1"/>
  <c r="K8441" i="1"/>
  <c r="J8441" i="1"/>
  <c r="H8441" i="1"/>
  <c r="I8441" i="1" s="1"/>
  <c r="O8440" i="1"/>
  <c r="P8440" i="1" s="1"/>
  <c r="Q8440" i="1" s="1"/>
  <c r="L8440" i="1"/>
  <c r="K8440" i="1"/>
  <c r="J8440" i="1"/>
  <c r="H8440" i="1"/>
  <c r="I8440" i="1" s="1"/>
  <c r="O8439" i="1"/>
  <c r="P8439" i="1" s="1"/>
  <c r="Q8439" i="1" s="1"/>
  <c r="L8439" i="1"/>
  <c r="K8439" i="1"/>
  <c r="M8439" i="1" s="1"/>
  <c r="J8439" i="1"/>
  <c r="H8439" i="1"/>
  <c r="I8439" i="1" s="1"/>
  <c r="O8438" i="1"/>
  <c r="P8438" i="1" s="1"/>
  <c r="Q8438" i="1" s="1"/>
  <c r="L8438" i="1"/>
  <c r="K8438" i="1"/>
  <c r="J8438" i="1"/>
  <c r="H8438" i="1"/>
  <c r="I8438" i="1" s="1"/>
  <c r="O8437" i="1"/>
  <c r="P8437" i="1" s="1"/>
  <c r="Q8437" i="1" s="1"/>
  <c r="L8437" i="1"/>
  <c r="K8437" i="1"/>
  <c r="M8437" i="1" s="1"/>
  <c r="J8437" i="1"/>
  <c r="H8437" i="1"/>
  <c r="I8437" i="1" s="1"/>
  <c r="O8436" i="1"/>
  <c r="P8436" i="1" s="1"/>
  <c r="Q8436" i="1" s="1"/>
  <c r="L8436" i="1"/>
  <c r="K8436" i="1"/>
  <c r="M8436" i="1" s="1"/>
  <c r="J8436" i="1"/>
  <c r="H8436" i="1"/>
  <c r="I8436" i="1" s="1"/>
  <c r="O8435" i="1"/>
  <c r="P8435" i="1" s="1"/>
  <c r="Q8435" i="1" s="1"/>
  <c r="L8435" i="1"/>
  <c r="K8435" i="1"/>
  <c r="M8435" i="1" s="1"/>
  <c r="J8435" i="1"/>
  <c r="H8435" i="1"/>
  <c r="I8435" i="1" s="1"/>
  <c r="O8434" i="1"/>
  <c r="P8434" i="1" s="1"/>
  <c r="Q8434" i="1" s="1"/>
  <c r="L8434" i="1"/>
  <c r="K8434" i="1"/>
  <c r="M8434" i="1" s="1"/>
  <c r="J8434" i="1"/>
  <c r="H8434" i="1"/>
  <c r="I8434" i="1" s="1"/>
  <c r="O8433" i="1"/>
  <c r="P8433" i="1" s="1"/>
  <c r="Q8433" i="1" s="1"/>
  <c r="L8433" i="1"/>
  <c r="K8433" i="1"/>
  <c r="M8433" i="1" s="1"/>
  <c r="J8433" i="1"/>
  <c r="H8433" i="1"/>
  <c r="I8433" i="1" s="1"/>
  <c r="O8432" i="1"/>
  <c r="P8432" i="1" s="1"/>
  <c r="Q8432" i="1" s="1"/>
  <c r="L8432" i="1"/>
  <c r="K8432" i="1"/>
  <c r="M8432" i="1" s="1"/>
  <c r="J8432" i="1"/>
  <c r="H8432" i="1"/>
  <c r="I8432" i="1" s="1"/>
  <c r="O8431" i="1"/>
  <c r="P8431" i="1" s="1"/>
  <c r="Q8431" i="1" s="1"/>
  <c r="L8431" i="1"/>
  <c r="K8431" i="1"/>
  <c r="J8431" i="1"/>
  <c r="H8431" i="1"/>
  <c r="I8431" i="1" s="1"/>
  <c r="O8430" i="1"/>
  <c r="P8430" i="1" s="1"/>
  <c r="Q8430" i="1" s="1"/>
  <c r="L8430" i="1"/>
  <c r="K8430" i="1"/>
  <c r="M8430" i="1" s="1"/>
  <c r="J8430" i="1"/>
  <c r="H8430" i="1"/>
  <c r="I8430" i="1" s="1"/>
  <c r="O8429" i="1"/>
  <c r="P8429" i="1" s="1"/>
  <c r="Q8429" i="1" s="1"/>
  <c r="L8429" i="1"/>
  <c r="K8429" i="1"/>
  <c r="J8429" i="1"/>
  <c r="H8429" i="1"/>
  <c r="I8429" i="1" s="1"/>
  <c r="O8428" i="1"/>
  <c r="P8428" i="1" s="1"/>
  <c r="Q8428" i="1" s="1"/>
  <c r="L8428" i="1"/>
  <c r="K8428" i="1"/>
  <c r="J8428" i="1"/>
  <c r="H8428" i="1"/>
  <c r="I8428" i="1" s="1"/>
  <c r="O8427" i="1"/>
  <c r="P8427" i="1" s="1"/>
  <c r="Q8427" i="1" s="1"/>
  <c r="L8427" i="1"/>
  <c r="K8427" i="1"/>
  <c r="M8427" i="1" s="1"/>
  <c r="J8427" i="1"/>
  <c r="H8427" i="1"/>
  <c r="I8427" i="1" s="1"/>
  <c r="O8426" i="1"/>
  <c r="P8426" i="1" s="1"/>
  <c r="Q8426" i="1" s="1"/>
  <c r="L8426" i="1"/>
  <c r="K8426" i="1"/>
  <c r="M8426" i="1" s="1"/>
  <c r="J8426" i="1"/>
  <c r="H8426" i="1"/>
  <c r="I8426" i="1" s="1"/>
  <c r="O8425" i="1"/>
  <c r="P8425" i="1" s="1"/>
  <c r="Q8425" i="1" s="1"/>
  <c r="L8425" i="1"/>
  <c r="K8425" i="1"/>
  <c r="J8425" i="1"/>
  <c r="H8425" i="1"/>
  <c r="I8425" i="1" s="1"/>
  <c r="O8424" i="1"/>
  <c r="P8424" i="1" s="1"/>
  <c r="Q8424" i="1" s="1"/>
  <c r="L8424" i="1"/>
  <c r="K8424" i="1"/>
  <c r="J8424" i="1"/>
  <c r="H8424" i="1"/>
  <c r="I8424" i="1" s="1"/>
  <c r="O8423" i="1"/>
  <c r="P8423" i="1" s="1"/>
  <c r="Q8423" i="1" s="1"/>
  <c r="L8423" i="1"/>
  <c r="K8423" i="1"/>
  <c r="J8423" i="1"/>
  <c r="H8423" i="1"/>
  <c r="I8423" i="1" s="1"/>
  <c r="O8422" i="1"/>
  <c r="P8422" i="1" s="1"/>
  <c r="Q8422" i="1" s="1"/>
  <c r="L8422" i="1"/>
  <c r="K8422" i="1"/>
  <c r="J8422" i="1"/>
  <c r="H8422" i="1"/>
  <c r="I8422" i="1" s="1"/>
  <c r="O8421" i="1"/>
  <c r="P8421" i="1" s="1"/>
  <c r="Q8421" i="1" s="1"/>
  <c r="L8421" i="1"/>
  <c r="K8421" i="1"/>
  <c r="J8421" i="1"/>
  <c r="H8421" i="1"/>
  <c r="I8421" i="1" s="1"/>
  <c r="O8420" i="1"/>
  <c r="P8420" i="1" s="1"/>
  <c r="Q8420" i="1" s="1"/>
  <c r="L8420" i="1"/>
  <c r="K8420" i="1"/>
  <c r="M8420" i="1" s="1"/>
  <c r="J8420" i="1"/>
  <c r="H8420" i="1"/>
  <c r="I8420" i="1" s="1"/>
  <c r="O8419" i="1"/>
  <c r="P8419" i="1" s="1"/>
  <c r="Q8419" i="1" s="1"/>
  <c r="L8419" i="1"/>
  <c r="K8419" i="1"/>
  <c r="J8419" i="1"/>
  <c r="H8419" i="1"/>
  <c r="I8419" i="1" s="1"/>
  <c r="O8418" i="1"/>
  <c r="P8418" i="1" s="1"/>
  <c r="Q8418" i="1" s="1"/>
  <c r="L8418" i="1"/>
  <c r="K8418" i="1"/>
  <c r="M8418" i="1" s="1"/>
  <c r="J8418" i="1"/>
  <c r="H8418" i="1"/>
  <c r="I8418" i="1" s="1"/>
  <c r="O8417" i="1"/>
  <c r="P8417" i="1" s="1"/>
  <c r="Q8417" i="1" s="1"/>
  <c r="L8417" i="1"/>
  <c r="K8417" i="1"/>
  <c r="M8417" i="1" s="1"/>
  <c r="J8417" i="1"/>
  <c r="H8417" i="1"/>
  <c r="I8417" i="1" s="1"/>
  <c r="O8416" i="1"/>
  <c r="P8416" i="1" s="1"/>
  <c r="Q8416" i="1" s="1"/>
  <c r="L8416" i="1"/>
  <c r="K8416" i="1"/>
  <c r="M8416" i="1" s="1"/>
  <c r="J8416" i="1"/>
  <c r="H8416" i="1"/>
  <c r="I8416" i="1" s="1"/>
  <c r="O8415" i="1"/>
  <c r="P8415" i="1" s="1"/>
  <c r="Q8415" i="1" s="1"/>
  <c r="L8415" i="1"/>
  <c r="K8415" i="1"/>
  <c r="J8415" i="1"/>
  <c r="H8415" i="1"/>
  <c r="I8415" i="1" s="1"/>
  <c r="O8414" i="1"/>
  <c r="P8414" i="1" s="1"/>
  <c r="Q8414" i="1" s="1"/>
  <c r="L8414" i="1"/>
  <c r="K8414" i="1"/>
  <c r="M8414" i="1" s="1"/>
  <c r="J8414" i="1"/>
  <c r="H8414" i="1"/>
  <c r="I8414" i="1" s="1"/>
  <c r="O8413" i="1"/>
  <c r="P8413" i="1" s="1"/>
  <c r="Q8413" i="1" s="1"/>
  <c r="L8413" i="1"/>
  <c r="K8413" i="1"/>
  <c r="M8413" i="1" s="1"/>
  <c r="J8413" i="1"/>
  <c r="H8413" i="1"/>
  <c r="I8413" i="1" s="1"/>
  <c r="O8412" i="1"/>
  <c r="P8412" i="1" s="1"/>
  <c r="Q8412" i="1" s="1"/>
  <c r="L8412" i="1"/>
  <c r="K8412" i="1"/>
  <c r="J8412" i="1"/>
  <c r="H8412" i="1"/>
  <c r="I8412" i="1" s="1"/>
  <c r="O8411" i="1"/>
  <c r="P8411" i="1" s="1"/>
  <c r="Q8411" i="1" s="1"/>
  <c r="L8411" i="1"/>
  <c r="K8411" i="1"/>
  <c r="M8411" i="1" s="1"/>
  <c r="J8411" i="1"/>
  <c r="H8411" i="1"/>
  <c r="I8411" i="1" s="1"/>
  <c r="O8410" i="1"/>
  <c r="P8410" i="1" s="1"/>
  <c r="Q8410" i="1" s="1"/>
  <c r="L8410" i="1"/>
  <c r="K8410" i="1"/>
  <c r="M8410" i="1" s="1"/>
  <c r="J8410" i="1"/>
  <c r="H8410" i="1"/>
  <c r="I8410" i="1" s="1"/>
  <c r="O8409" i="1"/>
  <c r="P8409" i="1" s="1"/>
  <c r="Q8409" i="1" s="1"/>
  <c r="L8409" i="1"/>
  <c r="K8409" i="1"/>
  <c r="J8409" i="1"/>
  <c r="H8409" i="1"/>
  <c r="I8409" i="1" s="1"/>
  <c r="O8408" i="1"/>
  <c r="P8408" i="1" s="1"/>
  <c r="Q8408" i="1" s="1"/>
  <c r="L8408" i="1"/>
  <c r="K8408" i="1"/>
  <c r="J8408" i="1"/>
  <c r="H8408" i="1"/>
  <c r="I8408" i="1" s="1"/>
  <c r="S8407" i="1"/>
  <c r="O8407" i="1"/>
  <c r="P8407" i="1" s="1"/>
  <c r="Q8407" i="1" s="1"/>
  <c r="L8407" i="1"/>
  <c r="K8407" i="1"/>
  <c r="M8407" i="1" s="1"/>
  <c r="J8407" i="1"/>
  <c r="H8407" i="1"/>
  <c r="I8407" i="1" s="1"/>
  <c r="O8406" i="1"/>
  <c r="P8406" i="1" s="1"/>
  <c r="Q8406" i="1" s="1"/>
  <c r="L8406" i="1"/>
  <c r="K8406" i="1"/>
  <c r="J8406" i="1"/>
  <c r="H8406" i="1"/>
  <c r="I8406" i="1" s="1"/>
  <c r="O8405" i="1"/>
  <c r="P8405" i="1" s="1"/>
  <c r="Q8405" i="1" s="1"/>
  <c r="L8405" i="1"/>
  <c r="K8405" i="1"/>
  <c r="J8405" i="1"/>
  <c r="H8405" i="1"/>
  <c r="I8405" i="1" s="1"/>
  <c r="O8404" i="1"/>
  <c r="P8404" i="1" s="1"/>
  <c r="Q8404" i="1" s="1"/>
  <c r="L8404" i="1"/>
  <c r="K8404" i="1"/>
  <c r="M8404" i="1" s="1"/>
  <c r="J8404" i="1"/>
  <c r="H8404" i="1"/>
  <c r="I8404" i="1" s="1"/>
  <c r="O8403" i="1"/>
  <c r="P8403" i="1" s="1"/>
  <c r="Q8403" i="1" s="1"/>
  <c r="L8403" i="1"/>
  <c r="K8403" i="1"/>
  <c r="J8403" i="1"/>
  <c r="H8403" i="1"/>
  <c r="I8403" i="1" s="1"/>
  <c r="O8402" i="1"/>
  <c r="P8402" i="1" s="1"/>
  <c r="Q8402" i="1" s="1"/>
  <c r="L8402" i="1"/>
  <c r="K8402" i="1"/>
  <c r="M8402" i="1" s="1"/>
  <c r="J8402" i="1"/>
  <c r="H8402" i="1"/>
  <c r="I8402" i="1" s="1"/>
  <c r="O8401" i="1"/>
  <c r="P8401" i="1" s="1"/>
  <c r="Q8401" i="1" s="1"/>
  <c r="L8401" i="1"/>
  <c r="K8401" i="1"/>
  <c r="M8401" i="1" s="1"/>
  <c r="J8401" i="1"/>
  <c r="H8401" i="1"/>
  <c r="I8401" i="1" s="1"/>
  <c r="O8400" i="1"/>
  <c r="P8400" i="1" s="1"/>
  <c r="Q8400" i="1" s="1"/>
  <c r="L8400" i="1"/>
  <c r="K8400" i="1"/>
  <c r="J8400" i="1"/>
  <c r="H8400" i="1"/>
  <c r="I8400" i="1" s="1"/>
  <c r="O8399" i="1"/>
  <c r="P8399" i="1" s="1"/>
  <c r="Q8399" i="1" s="1"/>
  <c r="L8399" i="1"/>
  <c r="K8399" i="1"/>
  <c r="J8399" i="1"/>
  <c r="H8399" i="1"/>
  <c r="I8399" i="1" s="1"/>
  <c r="O8398" i="1"/>
  <c r="P8398" i="1" s="1"/>
  <c r="Q8398" i="1" s="1"/>
  <c r="L8398" i="1"/>
  <c r="K8398" i="1"/>
  <c r="M8398" i="1" s="1"/>
  <c r="J8398" i="1"/>
  <c r="H8398" i="1"/>
  <c r="I8398" i="1" s="1"/>
  <c r="O8397" i="1"/>
  <c r="P8397" i="1" s="1"/>
  <c r="Q8397" i="1" s="1"/>
  <c r="L8397" i="1"/>
  <c r="K8397" i="1"/>
  <c r="M8397" i="1" s="1"/>
  <c r="J8397" i="1"/>
  <c r="H8397" i="1"/>
  <c r="I8397" i="1" s="1"/>
  <c r="O8396" i="1"/>
  <c r="P8396" i="1" s="1"/>
  <c r="Q8396" i="1" s="1"/>
  <c r="L8396" i="1"/>
  <c r="K8396" i="1"/>
  <c r="J8396" i="1"/>
  <c r="H8396" i="1"/>
  <c r="I8396" i="1" s="1"/>
  <c r="O8395" i="1"/>
  <c r="P8395" i="1" s="1"/>
  <c r="Q8395" i="1" s="1"/>
  <c r="L8395" i="1"/>
  <c r="K8395" i="1"/>
  <c r="M8395" i="1" s="1"/>
  <c r="J8395" i="1"/>
  <c r="H8395" i="1"/>
  <c r="I8395" i="1" s="1"/>
  <c r="O8394" i="1"/>
  <c r="P8394" i="1" s="1"/>
  <c r="Q8394" i="1" s="1"/>
  <c r="L8394" i="1"/>
  <c r="K8394" i="1"/>
  <c r="M8394" i="1" s="1"/>
  <c r="J8394" i="1"/>
  <c r="H8394" i="1"/>
  <c r="I8394" i="1" s="1"/>
  <c r="O8393" i="1"/>
  <c r="P8393" i="1" s="1"/>
  <c r="Q8393" i="1" s="1"/>
  <c r="L8393" i="1"/>
  <c r="K8393" i="1"/>
  <c r="J8393" i="1"/>
  <c r="H8393" i="1"/>
  <c r="I8393" i="1" s="1"/>
  <c r="O8392" i="1"/>
  <c r="P8392" i="1" s="1"/>
  <c r="Q8392" i="1" s="1"/>
  <c r="L8392" i="1"/>
  <c r="K8392" i="1"/>
  <c r="M8392" i="1" s="1"/>
  <c r="J8392" i="1"/>
  <c r="H8392" i="1"/>
  <c r="I8392" i="1" s="1"/>
  <c r="O8391" i="1"/>
  <c r="P8391" i="1" s="1"/>
  <c r="Q8391" i="1" s="1"/>
  <c r="L8391" i="1"/>
  <c r="K8391" i="1"/>
  <c r="M8391" i="1" s="1"/>
  <c r="J8391" i="1"/>
  <c r="H8391" i="1"/>
  <c r="I8391" i="1" s="1"/>
  <c r="O8390" i="1"/>
  <c r="P8390" i="1" s="1"/>
  <c r="Q8390" i="1" s="1"/>
  <c r="L8390" i="1"/>
  <c r="K8390" i="1"/>
  <c r="J8390" i="1"/>
  <c r="H8390" i="1"/>
  <c r="I8390" i="1" s="1"/>
  <c r="S8389" i="1"/>
  <c r="O8389" i="1"/>
  <c r="P8389" i="1" s="1"/>
  <c r="Q8389" i="1" s="1"/>
  <c r="L8389" i="1"/>
  <c r="K8389" i="1"/>
  <c r="J8389" i="1"/>
  <c r="H8389" i="1"/>
  <c r="I8389" i="1" s="1"/>
  <c r="O8388" i="1"/>
  <c r="P8388" i="1" s="1"/>
  <c r="Q8388" i="1" s="1"/>
  <c r="L8388" i="1"/>
  <c r="K8388" i="1"/>
  <c r="M8388" i="1" s="1"/>
  <c r="J8388" i="1"/>
  <c r="H8388" i="1"/>
  <c r="I8388" i="1" s="1"/>
  <c r="O8387" i="1"/>
  <c r="P8387" i="1" s="1"/>
  <c r="Q8387" i="1" s="1"/>
  <c r="L8387" i="1"/>
  <c r="K8387" i="1"/>
  <c r="J8387" i="1"/>
  <c r="H8387" i="1"/>
  <c r="I8387" i="1" s="1"/>
  <c r="O8386" i="1"/>
  <c r="P8386" i="1" s="1"/>
  <c r="Q8386" i="1" s="1"/>
  <c r="L8386" i="1"/>
  <c r="K8386" i="1"/>
  <c r="J8386" i="1"/>
  <c r="H8386" i="1"/>
  <c r="I8386" i="1" s="1"/>
  <c r="O8385" i="1"/>
  <c r="P8385" i="1" s="1"/>
  <c r="Q8385" i="1" s="1"/>
  <c r="L8385" i="1"/>
  <c r="K8385" i="1"/>
  <c r="M8385" i="1" s="1"/>
  <c r="J8385" i="1"/>
  <c r="H8385" i="1"/>
  <c r="I8385" i="1" s="1"/>
  <c r="O8384" i="1"/>
  <c r="P8384" i="1" s="1"/>
  <c r="Q8384" i="1" s="1"/>
  <c r="L8384" i="1"/>
  <c r="K8384" i="1"/>
  <c r="M8384" i="1" s="1"/>
  <c r="J8384" i="1"/>
  <c r="H8384" i="1"/>
  <c r="I8384" i="1" s="1"/>
  <c r="O8383" i="1"/>
  <c r="P8383" i="1" s="1"/>
  <c r="Q8383" i="1" s="1"/>
  <c r="L8383" i="1"/>
  <c r="K8383" i="1"/>
  <c r="J8383" i="1"/>
  <c r="H8383" i="1"/>
  <c r="I8383" i="1" s="1"/>
  <c r="O8382" i="1"/>
  <c r="P8382" i="1" s="1"/>
  <c r="Q8382" i="1" s="1"/>
  <c r="L8382" i="1"/>
  <c r="K8382" i="1"/>
  <c r="M8382" i="1" s="1"/>
  <c r="J8382" i="1"/>
  <c r="H8382" i="1"/>
  <c r="I8382" i="1" s="1"/>
  <c r="O8381" i="1"/>
  <c r="P8381" i="1" s="1"/>
  <c r="Q8381" i="1" s="1"/>
  <c r="L8381" i="1"/>
  <c r="K8381" i="1"/>
  <c r="M8381" i="1" s="1"/>
  <c r="J8381" i="1"/>
  <c r="H8381" i="1"/>
  <c r="I8381" i="1" s="1"/>
  <c r="O8380" i="1"/>
  <c r="P8380" i="1" s="1"/>
  <c r="Q8380" i="1" s="1"/>
  <c r="L8380" i="1"/>
  <c r="K8380" i="1"/>
  <c r="J8380" i="1"/>
  <c r="H8380" i="1"/>
  <c r="I8380" i="1" s="1"/>
  <c r="O8379" i="1"/>
  <c r="P8379" i="1" s="1"/>
  <c r="Q8379" i="1" s="1"/>
  <c r="L8379" i="1"/>
  <c r="K8379" i="1"/>
  <c r="M8379" i="1" s="1"/>
  <c r="J8379" i="1"/>
  <c r="H8379" i="1"/>
  <c r="I8379" i="1" s="1"/>
  <c r="O8378" i="1"/>
  <c r="P8378" i="1" s="1"/>
  <c r="Q8378" i="1" s="1"/>
  <c r="L8378" i="1"/>
  <c r="K8378" i="1"/>
  <c r="M8378" i="1" s="1"/>
  <c r="J8378" i="1"/>
  <c r="H8378" i="1"/>
  <c r="I8378" i="1" s="1"/>
  <c r="O8377" i="1"/>
  <c r="P8377" i="1" s="1"/>
  <c r="Q8377" i="1" s="1"/>
  <c r="L8377" i="1"/>
  <c r="K8377" i="1"/>
  <c r="J8377" i="1"/>
  <c r="H8377" i="1"/>
  <c r="I8377" i="1" s="1"/>
  <c r="O8376" i="1"/>
  <c r="P8376" i="1" s="1"/>
  <c r="Q8376" i="1" s="1"/>
  <c r="L8376" i="1"/>
  <c r="K8376" i="1"/>
  <c r="M8376" i="1" s="1"/>
  <c r="J8376" i="1"/>
  <c r="H8376" i="1"/>
  <c r="I8376" i="1" s="1"/>
  <c r="O8375" i="1"/>
  <c r="P8375" i="1" s="1"/>
  <c r="Q8375" i="1" s="1"/>
  <c r="L8375" i="1"/>
  <c r="K8375" i="1"/>
  <c r="J8375" i="1"/>
  <c r="H8375" i="1"/>
  <c r="I8375" i="1" s="1"/>
  <c r="O8374" i="1"/>
  <c r="P8374" i="1" s="1"/>
  <c r="Q8374" i="1" s="1"/>
  <c r="L8374" i="1"/>
  <c r="K8374" i="1"/>
  <c r="J8374" i="1"/>
  <c r="H8374" i="1"/>
  <c r="I8374" i="1" s="1"/>
  <c r="O8373" i="1"/>
  <c r="P8373" i="1" s="1"/>
  <c r="Q8373" i="1" s="1"/>
  <c r="L8373" i="1"/>
  <c r="K8373" i="1"/>
  <c r="J8373" i="1"/>
  <c r="H8373" i="1"/>
  <c r="I8373" i="1" s="1"/>
  <c r="O8372" i="1"/>
  <c r="P8372" i="1" s="1"/>
  <c r="Q8372" i="1" s="1"/>
  <c r="L8372" i="1"/>
  <c r="K8372" i="1"/>
  <c r="J8372" i="1"/>
  <c r="H8372" i="1"/>
  <c r="I8372" i="1" s="1"/>
  <c r="O8371" i="1"/>
  <c r="P8371" i="1" s="1"/>
  <c r="Q8371" i="1" s="1"/>
  <c r="L8371" i="1"/>
  <c r="K8371" i="1"/>
  <c r="M8371" i="1" s="1"/>
  <c r="J8371" i="1"/>
  <c r="H8371" i="1"/>
  <c r="I8371" i="1" s="1"/>
  <c r="O8370" i="1"/>
  <c r="P8370" i="1" s="1"/>
  <c r="Q8370" i="1" s="1"/>
  <c r="L8370" i="1"/>
  <c r="K8370" i="1"/>
  <c r="J8370" i="1"/>
  <c r="H8370" i="1"/>
  <c r="I8370" i="1" s="1"/>
  <c r="O8369" i="1"/>
  <c r="P8369" i="1" s="1"/>
  <c r="Q8369" i="1" s="1"/>
  <c r="L8369" i="1"/>
  <c r="K8369" i="1"/>
  <c r="M8369" i="1" s="1"/>
  <c r="J8369" i="1"/>
  <c r="H8369" i="1"/>
  <c r="I8369" i="1" s="1"/>
  <c r="O8368" i="1"/>
  <c r="P8368" i="1" s="1"/>
  <c r="Q8368" i="1" s="1"/>
  <c r="L8368" i="1"/>
  <c r="K8368" i="1"/>
  <c r="M8368" i="1" s="1"/>
  <c r="J8368" i="1"/>
  <c r="H8368" i="1"/>
  <c r="I8368" i="1" s="1"/>
  <c r="O8367" i="1"/>
  <c r="P8367" i="1" s="1"/>
  <c r="Q8367" i="1" s="1"/>
  <c r="L8367" i="1"/>
  <c r="K8367" i="1"/>
  <c r="M8367" i="1" s="1"/>
  <c r="J8367" i="1"/>
  <c r="H8367" i="1"/>
  <c r="I8367" i="1" s="1"/>
  <c r="O8366" i="1"/>
  <c r="P8366" i="1" s="1"/>
  <c r="Q8366" i="1" s="1"/>
  <c r="L8366" i="1"/>
  <c r="K8366" i="1"/>
  <c r="M8366" i="1" s="1"/>
  <c r="J8366" i="1"/>
  <c r="H8366" i="1"/>
  <c r="I8366" i="1" s="1"/>
  <c r="O8365" i="1"/>
  <c r="P8365" i="1" s="1"/>
  <c r="Q8365" i="1" s="1"/>
  <c r="L8365" i="1"/>
  <c r="K8365" i="1"/>
  <c r="M8365" i="1" s="1"/>
  <c r="J8365" i="1"/>
  <c r="H8365" i="1"/>
  <c r="I8365" i="1" s="1"/>
  <c r="O8364" i="1"/>
  <c r="P8364" i="1" s="1"/>
  <c r="Q8364" i="1" s="1"/>
  <c r="L8364" i="1"/>
  <c r="K8364" i="1"/>
  <c r="J8364" i="1"/>
  <c r="H8364" i="1"/>
  <c r="I8364" i="1" s="1"/>
  <c r="O8363" i="1"/>
  <c r="P8363" i="1" s="1"/>
  <c r="Q8363" i="1" s="1"/>
  <c r="L8363" i="1"/>
  <c r="K8363" i="1"/>
  <c r="J8363" i="1"/>
  <c r="H8363" i="1"/>
  <c r="I8363" i="1" s="1"/>
  <c r="O8362" i="1"/>
  <c r="P8362" i="1" s="1"/>
  <c r="Q8362" i="1" s="1"/>
  <c r="L8362" i="1"/>
  <c r="K8362" i="1"/>
  <c r="M8362" i="1" s="1"/>
  <c r="J8362" i="1"/>
  <c r="H8362" i="1"/>
  <c r="I8362" i="1" s="1"/>
  <c r="O8361" i="1"/>
  <c r="P8361" i="1" s="1"/>
  <c r="Q8361" i="1" s="1"/>
  <c r="L8361" i="1"/>
  <c r="K8361" i="1"/>
  <c r="M8361" i="1" s="1"/>
  <c r="J8361" i="1"/>
  <c r="H8361" i="1"/>
  <c r="I8361" i="1" s="1"/>
  <c r="O8360" i="1"/>
  <c r="P8360" i="1" s="1"/>
  <c r="Q8360" i="1" s="1"/>
  <c r="L8360" i="1"/>
  <c r="K8360" i="1"/>
  <c r="J8360" i="1"/>
  <c r="H8360" i="1"/>
  <c r="I8360" i="1" s="1"/>
  <c r="O8359" i="1"/>
  <c r="P8359" i="1" s="1"/>
  <c r="Q8359" i="1" s="1"/>
  <c r="L8359" i="1"/>
  <c r="K8359" i="1"/>
  <c r="M8359" i="1" s="1"/>
  <c r="J8359" i="1"/>
  <c r="H8359" i="1"/>
  <c r="I8359" i="1" s="1"/>
  <c r="O8358" i="1"/>
  <c r="P8358" i="1" s="1"/>
  <c r="Q8358" i="1" s="1"/>
  <c r="L8358" i="1"/>
  <c r="K8358" i="1"/>
  <c r="J8358" i="1"/>
  <c r="H8358" i="1"/>
  <c r="I8358" i="1" s="1"/>
  <c r="O8357" i="1"/>
  <c r="P8357" i="1" s="1"/>
  <c r="Q8357" i="1" s="1"/>
  <c r="L8357" i="1"/>
  <c r="K8357" i="1"/>
  <c r="M8357" i="1" s="1"/>
  <c r="J8357" i="1"/>
  <c r="H8357" i="1"/>
  <c r="I8357" i="1" s="1"/>
  <c r="O8356" i="1"/>
  <c r="P8356" i="1" s="1"/>
  <c r="Q8356" i="1" s="1"/>
  <c r="L8356" i="1"/>
  <c r="K8356" i="1"/>
  <c r="J8356" i="1"/>
  <c r="H8356" i="1"/>
  <c r="I8356" i="1" s="1"/>
  <c r="O8355" i="1"/>
  <c r="P8355" i="1" s="1"/>
  <c r="Q8355" i="1" s="1"/>
  <c r="L8355" i="1"/>
  <c r="K8355" i="1"/>
  <c r="M8355" i="1" s="1"/>
  <c r="J8355" i="1"/>
  <c r="H8355" i="1"/>
  <c r="I8355" i="1" s="1"/>
  <c r="O8354" i="1"/>
  <c r="P8354" i="1" s="1"/>
  <c r="Q8354" i="1" s="1"/>
  <c r="L8354" i="1"/>
  <c r="K8354" i="1"/>
  <c r="M8354" i="1" s="1"/>
  <c r="J8354" i="1"/>
  <c r="H8354" i="1"/>
  <c r="I8354" i="1" s="1"/>
  <c r="O8353" i="1"/>
  <c r="P8353" i="1" s="1"/>
  <c r="Q8353" i="1" s="1"/>
  <c r="L8353" i="1"/>
  <c r="K8353" i="1"/>
  <c r="M8353" i="1" s="1"/>
  <c r="J8353" i="1"/>
  <c r="H8353" i="1"/>
  <c r="I8353" i="1" s="1"/>
  <c r="O8352" i="1"/>
  <c r="P8352" i="1" s="1"/>
  <c r="Q8352" i="1" s="1"/>
  <c r="L8352" i="1"/>
  <c r="K8352" i="1"/>
  <c r="J8352" i="1"/>
  <c r="H8352" i="1"/>
  <c r="I8352" i="1" s="1"/>
  <c r="O8351" i="1"/>
  <c r="P8351" i="1" s="1"/>
  <c r="Q8351" i="1" s="1"/>
  <c r="L8351" i="1"/>
  <c r="K8351" i="1"/>
  <c r="J8351" i="1"/>
  <c r="H8351" i="1"/>
  <c r="I8351" i="1" s="1"/>
  <c r="O8350" i="1"/>
  <c r="P8350" i="1" s="1"/>
  <c r="Q8350" i="1" s="1"/>
  <c r="L8350" i="1"/>
  <c r="K8350" i="1"/>
  <c r="M8350" i="1" s="1"/>
  <c r="J8350" i="1"/>
  <c r="H8350" i="1"/>
  <c r="I8350" i="1" s="1"/>
  <c r="O8349" i="1"/>
  <c r="P8349" i="1" s="1"/>
  <c r="Q8349" i="1" s="1"/>
  <c r="L8349" i="1"/>
  <c r="K8349" i="1"/>
  <c r="M8349" i="1" s="1"/>
  <c r="J8349" i="1"/>
  <c r="H8349" i="1"/>
  <c r="I8349" i="1" s="1"/>
  <c r="S8348" i="1"/>
  <c r="O8348" i="1"/>
  <c r="P8348" i="1" s="1"/>
  <c r="Q8348" i="1" s="1"/>
  <c r="L8348" i="1"/>
  <c r="K8348" i="1"/>
  <c r="J8348" i="1"/>
  <c r="H8348" i="1"/>
  <c r="I8348" i="1" s="1"/>
  <c r="O8347" i="1"/>
  <c r="P8347" i="1" s="1"/>
  <c r="Q8347" i="1" s="1"/>
  <c r="L8347" i="1"/>
  <c r="K8347" i="1"/>
  <c r="J8347" i="1"/>
  <c r="H8347" i="1"/>
  <c r="I8347" i="1" s="1"/>
  <c r="O8346" i="1"/>
  <c r="P8346" i="1" s="1"/>
  <c r="Q8346" i="1" s="1"/>
  <c r="L8346" i="1"/>
  <c r="K8346" i="1"/>
  <c r="M8346" i="1" s="1"/>
  <c r="J8346" i="1"/>
  <c r="H8346" i="1"/>
  <c r="I8346" i="1" s="1"/>
  <c r="O8345" i="1"/>
  <c r="P8345" i="1" s="1"/>
  <c r="Q8345" i="1" s="1"/>
  <c r="L8345" i="1"/>
  <c r="K8345" i="1"/>
  <c r="M8345" i="1" s="1"/>
  <c r="J8345" i="1"/>
  <c r="H8345" i="1"/>
  <c r="I8345" i="1" s="1"/>
  <c r="O8344" i="1"/>
  <c r="P8344" i="1" s="1"/>
  <c r="Q8344" i="1" s="1"/>
  <c r="L8344" i="1"/>
  <c r="K8344" i="1"/>
  <c r="J8344" i="1"/>
  <c r="H8344" i="1"/>
  <c r="I8344" i="1" s="1"/>
  <c r="O8343" i="1"/>
  <c r="P8343" i="1" s="1"/>
  <c r="Q8343" i="1" s="1"/>
  <c r="L8343" i="1"/>
  <c r="K8343" i="1"/>
  <c r="J8343" i="1"/>
  <c r="H8343" i="1"/>
  <c r="I8343" i="1" s="1"/>
  <c r="O8342" i="1"/>
  <c r="P8342" i="1" s="1"/>
  <c r="Q8342" i="1" s="1"/>
  <c r="L8342" i="1"/>
  <c r="K8342" i="1"/>
  <c r="J8342" i="1"/>
  <c r="H8342" i="1"/>
  <c r="I8342" i="1" s="1"/>
  <c r="O8341" i="1"/>
  <c r="P8341" i="1" s="1"/>
  <c r="Q8341" i="1" s="1"/>
  <c r="L8341" i="1"/>
  <c r="K8341" i="1"/>
  <c r="M8341" i="1" s="1"/>
  <c r="J8341" i="1"/>
  <c r="H8341" i="1"/>
  <c r="I8341" i="1" s="1"/>
  <c r="S8340" i="1"/>
  <c r="O8340" i="1"/>
  <c r="P8340" i="1" s="1"/>
  <c r="Q8340" i="1" s="1"/>
  <c r="L8340" i="1"/>
  <c r="K8340" i="1"/>
  <c r="J8340" i="1"/>
  <c r="H8340" i="1"/>
  <c r="I8340" i="1" s="1"/>
  <c r="O8339" i="1"/>
  <c r="P8339" i="1" s="1"/>
  <c r="Q8339" i="1" s="1"/>
  <c r="L8339" i="1"/>
  <c r="K8339" i="1"/>
  <c r="J8339" i="1"/>
  <c r="H8339" i="1"/>
  <c r="I8339" i="1" s="1"/>
  <c r="O8338" i="1"/>
  <c r="P8338" i="1" s="1"/>
  <c r="Q8338" i="1" s="1"/>
  <c r="L8338" i="1"/>
  <c r="K8338" i="1"/>
  <c r="M8338" i="1" s="1"/>
  <c r="J8338" i="1"/>
  <c r="H8338" i="1"/>
  <c r="I8338" i="1" s="1"/>
  <c r="S8337" i="1"/>
  <c r="O8337" i="1"/>
  <c r="P8337" i="1" s="1"/>
  <c r="Q8337" i="1" s="1"/>
  <c r="L8337" i="1"/>
  <c r="K8337" i="1"/>
  <c r="M8337" i="1" s="1"/>
  <c r="J8337" i="1"/>
  <c r="H8337" i="1"/>
  <c r="I8337" i="1" s="1"/>
  <c r="O8336" i="1"/>
  <c r="P8336" i="1" s="1"/>
  <c r="Q8336" i="1" s="1"/>
  <c r="L8336" i="1"/>
  <c r="K8336" i="1"/>
  <c r="J8336" i="1"/>
  <c r="H8336" i="1"/>
  <c r="I8336" i="1" s="1"/>
  <c r="O8335" i="1"/>
  <c r="P8335" i="1" s="1"/>
  <c r="Q8335" i="1" s="1"/>
  <c r="L8335" i="1"/>
  <c r="K8335" i="1"/>
  <c r="J8335" i="1"/>
  <c r="H8335" i="1"/>
  <c r="I8335" i="1" s="1"/>
  <c r="O8334" i="1"/>
  <c r="P8334" i="1" s="1"/>
  <c r="Q8334" i="1" s="1"/>
  <c r="L8334" i="1"/>
  <c r="K8334" i="1"/>
  <c r="M8334" i="1" s="1"/>
  <c r="J8334" i="1"/>
  <c r="H8334" i="1"/>
  <c r="I8334" i="1" s="1"/>
  <c r="O8333" i="1"/>
  <c r="P8333" i="1" s="1"/>
  <c r="Q8333" i="1" s="1"/>
  <c r="L8333" i="1"/>
  <c r="K8333" i="1"/>
  <c r="M8333" i="1" s="1"/>
  <c r="J8333" i="1"/>
  <c r="H8333" i="1"/>
  <c r="I8333" i="1" s="1"/>
  <c r="O8332" i="1"/>
  <c r="P8332" i="1" s="1"/>
  <c r="Q8332" i="1" s="1"/>
  <c r="L8332" i="1"/>
  <c r="K8332" i="1"/>
  <c r="J8332" i="1"/>
  <c r="H8332" i="1"/>
  <c r="I8332" i="1" s="1"/>
  <c r="O8331" i="1"/>
  <c r="P8331" i="1" s="1"/>
  <c r="Q8331" i="1" s="1"/>
  <c r="L8331" i="1"/>
  <c r="K8331" i="1"/>
  <c r="J8331" i="1"/>
  <c r="H8331" i="1"/>
  <c r="I8331" i="1" s="1"/>
  <c r="S8330" i="1"/>
  <c r="O8330" i="1"/>
  <c r="P8330" i="1" s="1"/>
  <c r="Q8330" i="1" s="1"/>
  <c r="L8330" i="1"/>
  <c r="K8330" i="1"/>
  <c r="M8330" i="1" s="1"/>
  <c r="J8330" i="1"/>
  <c r="H8330" i="1"/>
  <c r="I8330" i="1" s="1"/>
  <c r="O8329" i="1"/>
  <c r="P8329" i="1" s="1"/>
  <c r="Q8329" i="1" s="1"/>
  <c r="L8329" i="1"/>
  <c r="K8329" i="1"/>
  <c r="M8329" i="1" s="1"/>
  <c r="J8329" i="1"/>
  <c r="H8329" i="1"/>
  <c r="I8329" i="1" s="1"/>
  <c r="S8328" i="1"/>
  <c r="O8328" i="1"/>
  <c r="P8328" i="1" s="1"/>
  <c r="Q8328" i="1" s="1"/>
  <c r="L8328" i="1"/>
  <c r="K8328" i="1"/>
  <c r="J8328" i="1"/>
  <c r="H8328" i="1"/>
  <c r="I8328" i="1" s="1"/>
  <c r="O8327" i="1"/>
  <c r="P8327" i="1" s="1"/>
  <c r="Q8327" i="1" s="1"/>
  <c r="L8327" i="1"/>
  <c r="K8327" i="1"/>
  <c r="J8327" i="1"/>
  <c r="H8327" i="1"/>
  <c r="I8327" i="1" s="1"/>
  <c r="O8326" i="1"/>
  <c r="P8326" i="1" s="1"/>
  <c r="Q8326" i="1" s="1"/>
  <c r="L8326" i="1"/>
  <c r="K8326" i="1"/>
  <c r="J8326" i="1"/>
  <c r="H8326" i="1"/>
  <c r="I8326" i="1" s="1"/>
  <c r="O8325" i="1"/>
  <c r="P8325" i="1" s="1"/>
  <c r="Q8325" i="1" s="1"/>
  <c r="L8325" i="1"/>
  <c r="K8325" i="1"/>
  <c r="M8325" i="1" s="1"/>
  <c r="J8325" i="1"/>
  <c r="H8325" i="1"/>
  <c r="I8325" i="1" s="1"/>
  <c r="O8324" i="1"/>
  <c r="P8324" i="1" s="1"/>
  <c r="Q8324" i="1" s="1"/>
  <c r="L8324" i="1"/>
  <c r="K8324" i="1"/>
  <c r="J8324" i="1"/>
  <c r="H8324" i="1"/>
  <c r="I8324" i="1" s="1"/>
  <c r="O8323" i="1"/>
  <c r="P8323" i="1" s="1"/>
  <c r="Q8323" i="1" s="1"/>
  <c r="L8323" i="1"/>
  <c r="K8323" i="1"/>
  <c r="J8323" i="1"/>
  <c r="H8323" i="1"/>
  <c r="I8323" i="1" s="1"/>
  <c r="O8322" i="1"/>
  <c r="P8322" i="1" s="1"/>
  <c r="Q8322" i="1" s="1"/>
  <c r="L8322" i="1"/>
  <c r="K8322" i="1"/>
  <c r="M8322" i="1" s="1"/>
  <c r="J8322" i="1"/>
  <c r="H8322" i="1"/>
  <c r="I8322" i="1" s="1"/>
  <c r="S8321" i="1"/>
  <c r="O8321" i="1"/>
  <c r="P8321" i="1" s="1"/>
  <c r="Q8321" i="1" s="1"/>
  <c r="L8321" i="1"/>
  <c r="K8321" i="1"/>
  <c r="M8321" i="1" s="1"/>
  <c r="J8321" i="1"/>
  <c r="H8321" i="1"/>
  <c r="I8321" i="1" s="1"/>
  <c r="O8320" i="1"/>
  <c r="P8320" i="1" s="1"/>
  <c r="Q8320" i="1" s="1"/>
  <c r="L8320" i="1"/>
  <c r="K8320" i="1"/>
  <c r="J8320" i="1"/>
  <c r="H8320" i="1"/>
  <c r="I8320" i="1" s="1"/>
  <c r="O8319" i="1"/>
  <c r="P8319" i="1" s="1"/>
  <c r="Q8319" i="1" s="1"/>
  <c r="L8319" i="1"/>
  <c r="K8319" i="1"/>
  <c r="J8319" i="1"/>
  <c r="H8319" i="1"/>
  <c r="I8319" i="1" s="1"/>
  <c r="O8318" i="1"/>
  <c r="P8318" i="1" s="1"/>
  <c r="Q8318" i="1" s="1"/>
  <c r="L8318" i="1"/>
  <c r="K8318" i="1"/>
  <c r="M8318" i="1" s="1"/>
  <c r="J8318" i="1"/>
  <c r="H8318" i="1"/>
  <c r="I8318" i="1" s="1"/>
  <c r="O8317" i="1"/>
  <c r="P8317" i="1" s="1"/>
  <c r="Q8317" i="1" s="1"/>
  <c r="L8317" i="1"/>
  <c r="K8317" i="1"/>
  <c r="M8317" i="1" s="1"/>
  <c r="J8317" i="1"/>
  <c r="H8317" i="1"/>
  <c r="I8317" i="1" s="1"/>
  <c r="O8316" i="1"/>
  <c r="P8316" i="1" s="1"/>
  <c r="Q8316" i="1" s="1"/>
  <c r="L8316" i="1"/>
  <c r="K8316" i="1"/>
  <c r="J8316" i="1"/>
  <c r="H8316" i="1"/>
  <c r="I8316" i="1" s="1"/>
  <c r="O8315" i="1"/>
  <c r="P8315" i="1" s="1"/>
  <c r="Q8315" i="1" s="1"/>
  <c r="L8315" i="1"/>
  <c r="K8315" i="1"/>
  <c r="M8315" i="1" s="1"/>
  <c r="J8315" i="1"/>
  <c r="H8315" i="1"/>
  <c r="I8315" i="1" s="1"/>
  <c r="O8314" i="1"/>
  <c r="P8314" i="1" s="1"/>
  <c r="Q8314" i="1" s="1"/>
  <c r="L8314" i="1"/>
  <c r="K8314" i="1"/>
  <c r="J8314" i="1"/>
  <c r="H8314" i="1"/>
  <c r="I8314" i="1" s="1"/>
  <c r="O8313" i="1"/>
  <c r="P8313" i="1" s="1"/>
  <c r="Q8313" i="1" s="1"/>
  <c r="L8313" i="1"/>
  <c r="K8313" i="1"/>
  <c r="J8313" i="1"/>
  <c r="H8313" i="1"/>
  <c r="I8313" i="1" s="1"/>
  <c r="O8312" i="1"/>
  <c r="P8312" i="1" s="1"/>
  <c r="Q8312" i="1" s="1"/>
  <c r="L8312" i="1"/>
  <c r="K8312" i="1"/>
  <c r="M8312" i="1" s="1"/>
  <c r="J8312" i="1"/>
  <c r="H8312" i="1"/>
  <c r="I8312" i="1" s="1"/>
  <c r="O8311" i="1"/>
  <c r="P8311" i="1" s="1"/>
  <c r="Q8311" i="1" s="1"/>
  <c r="L8311" i="1"/>
  <c r="K8311" i="1"/>
  <c r="M8311" i="1" s="1"/>
  <c r="J8311" i="1"/>
  <c r="H8311" i="1"/>
  <c r="I8311" i="1" s="1"/>
  <c r="O8310" i="1"/>
  <c r="P8310" i="1" s="1"/>
  <c r="Q8310" i="1" s="1"/>
  <c r="L8310" i="1"/>
  <c r="K8310" i="1"/>
  <c r="J8310" i="1"/>
  <c r="H8310" i="1"/>
  <c r="I8310" i="1" s="1"/>
  <c r="O8309" i="1"/>
  <c r="P8309" i="1" s="1"/>
  <c r="Q8309" i="1" s="1"/>
  <c r="L8309" i="1"/>
  <c r="K8309" i="1"/>
  <c r="M8309" i="1" s="1"/>
  <c r="J8309" i="1"/>
  <c r="H8309" i="1"/>
  <c r="I8309" i="1" s="1"/>
  <c r="O8308" i="1"/>
  <c r="P8308" i="1" s="1"/>
  <c r="Q8308" i="1" s="1"/>
  <c r="L8308" i="1"/>
  <c r="K8308" i="1"/>
  <c r="M8308" i="1" s="1"/>
  <c r="J8308" i="1"/>
  <c r="H8308" i="1"/>
  <c r="I8308" i="1" s="1"/>
  <c r="O8307" i="1"/>
  <c r="P8307" i="1" s="1"/>
  <c r="Q8307" i="1" s="1"/>
  <c r="L8307" i="1"/>
  <c r="K8307" i="1"/>
  <c r="J8307" i="1"/>
  <c r="H8307" i="1"/>
  <c r="I8307" i="1" s="1"/>
  <c r="O8306" i="1"/>
  <c r="P8306" i="1" s="1"/>
  <c r="Q8306" i="1" s="1"/>
  <c r="L8306" i="1"/>
  <c r="K8306" i="1"/>
  <c r="M8306" i="1" s="1"/>
  <c r="J8306" i="1"/>
  <c r="H8306" i="1"/>
  <c r="I8306" i="1" s="1"/>
  <c r="O8305" i="1"/>
  <c r="P8305" i="1" s="1"/>
  <c r="Q8305" i="1" s="1"/>
  <c r="L8305" i="1"/>
  <c r="K8305" i="1"/>
  <c r="M8305" i="1" s="1"/>
  <c r="J8305" i="1"/>
  <c r="H8305" i="1"/>
  <c r="I8305" i="1" s="1"/>
  <c r="O8304" i="1"/>
  <c r="P8304" i="1" s="1"/>
  <c r="Q8304" i="1" s="1"/>
  <c r="L8304" i="1"/>
  <c r="K8304" i="1"/>
  <c r="J8304" i="1"/>
  <c r="H8304" i="1"/>
  <c r="I8304" i="1" s="1"/>
  <c r="O8303" i="1"/>
  <c r="P8303" i="1" s="1"/>
  <c r="Q8303" i="1" s="1"/>
  <c r="L8303" i="1"/>
  <c r="K8303" i="1"/>
  <c r="J8303" i="1"/>
  <c r="H8303" i="1"/>
  <c r="I8303" i="1" s="1"/>
  <c r="O8302" i="1"/>
  <c r="P8302" i="1" s="1"/>
  <c r="Q8302" i="1" s="1"/>
  <c r="L8302" i="1"/>
  <c r="K8302" i="1"/>
  <c r="M8302" i="1" s="1"/>
  <c r="J8302" i="1"/>
  <c r="H8302" i="1"/>
  <c r="I8302" i="1" s="1"/>
  <c r="O8301" i="1"/>
  <c r="P8301" i="1" s="1"/>
  <c r="Q8301" i="1" s="1"/>
  <c r="L8301" i="1"/>
  <c r="K8301" i="1"/>
  <c r="M8301" i="1" s="1"/>
  <c r="J8301" i="1"/>
  <c r="H8301" i="1"/>
  <c r="I8301" i="1" s="1"/>
  <c r="O8300" i="1"/>
  <c r="P8300" i="1" s="1"/>
  <c r="Q8300" i="1" s="1"/>
  <c r="L8300" i="1"/>
  <c r="K8300" i="1"/>
  <c r="J8300" i="1"/>
  <c r="H8300" i="1"/>
  <c r="I8300" i="1" s="1"/>
  <c r="O8299" i="1"/>
  <c r="P8299" i="1" s="1"/>
  <c r="Q8299" i="1" s="1"/>
  <c r="L8299" i="1"/>
  <c r="K8299" i="1"/>
  <c r="J8299" i="1"/>
  <c r="H8299" i="1"/>
  <c r="I8299" i="1" s="1"/>
  <c r="O8298" i="1"/>
  <c r="P8298" i="1" s="1"/>
  <c r="Q8298" i="1" s="1"/>
  <c r="L8298" i="1"/>
  <c r="K8298" i="1"/>
  <c r="J8298" i="1"/>
  <c r="H8298" i="1"/>
  <c r="I8298" i="1" s="1"/>
  <c r="O8297" i="1"/>
  <c r="P8297" i="1" s="1"/>
  <c r="Q8297" i="1" s="1"/>
  <c r="L8297" i="1"/>
  <c r="K8297" i="1"/>
  <c r="J8297" i="1"/>
  <c r="H8297" i="1"/>
  <c r="I8297" i="1" s="1"/>
  <c r="O8296" i="1"/>
  <c r="P8296" i="1" s="1"/>
  <c r="Q8296" i="1" s="1"/>
  <c r="L8296" i="1"/>
  <c r="K8296" i="1"/>
  <c r="M8296" i="1" s="1"/>
  <c r="J8296" i="1"/>
  <c r="H8296" i="1"/>
  <c r="I8296" i="1" s="1"/>
  <c r="O8295" i="1"/>
  <c r="P8295" i="1" s="1"/>
  <c r="Q8295" i="1" s="1"/>
  <c r="L8295" i="1"/>
  <c r="K8295" i="1"/>
  <c r="M8295" i="1" s="1"/>
  <c r="J8295" i="1"/>
  <c r="H8295" i="1"/>
  <c r="I8295" i="1" s="1"/>
  <c r="O8294" i="1"/>
  <c r="P8294" i="1" s="1"/>
  <c r="Q8294" i="1" s="1"/>
  <c r="L8294" i="1"/>
  <c r="K8294" i="1"/>
  <c r="J8294" i="1"/>
  <c r="H8294" i="1"/>
  <c r="I8294" i="1" s="1"/>
  <c r="O8293" i="1"/>
  <c r="P8293" i="1" s="1"/>
  <c r="Q8293" i="1" s="1"/>
  <c r="L8293" i="1"/>
  <c r="K8293" i="1"/>
  <c r="M8293" i="1" s="1"/>
  <c r="J8293" i="1"/>
  <c r="H8293" i="1"/>
  <c r="I8293" i="1" s="1"/>
  <c r="O8292" i="1"/>
  <c r="P8292" i="1" s="1"/>
  <c r="Q8292" i="1" s="1"/>
  <c r="L8292" i="1"/>
  <c r="K8292" i="1"/>
  <c r="M8292" i="1" s="1"/>
  <c r="J8292" i="1"/>
  <c r="H8292" i="1"/>
  <c r="I8292" i="1" s="1"/>
  <c r="O8291" i="1"/>
  <c r="P8291" i="1" s="1"/>
  <c r="Q8291" i="1" s="1"/>
  <c r="L8291" i="1"/>
  <c r="K8291" i="1"/>
  <c r="J8291" i="1"/>
  <c r="H8291" i="1"/>
  <c r="I8291" i="1" s="1"/>
  <c r="O8290" i="1"/>
  <c r="P8290" i="1" s="1"/>
  <c r="Q8290" i="1" s="1"/>
  <c r="L8290" i="1"/>
  <c r="K8290" i="1"/>
  <c r="M8290" i="1" s="1"/>
  <c r="J8290" i="1"/>
  <c r="H8290" i="1"/>
  <c r="I8290" i="1" s="1"/>
  <c r="O8289" i="1"/>
  <c r="P8289" i="1" s="1"/>
  <c r="Q8289" i="1" s="1"/>
  <c r="L8289" i="1"/>
  <c r="K8289" i="1"/>
  <c r="M8289" i="1" s="1"/>
  <c r="J8289" i="1"/>
  <c r="H8289" i="1"/>
  <c r="I8289" i="1" s="1"/>
  <c r="O8288" i="1"/>
  <c r="P8288" i="1" s="1"/>
  <c r="Q8288" i="1" s="1"/>
  <c r="L8288" i="1"/>
  <c r="K8288" i="1"/>
  <c r="J8288" i="1"/>
  <c r="H8288" i="1"/>
  <c r="I8288" i="1" s="1"/>
  <c r="O8287" i="1"/>
  <c r="P8287" i="1" s="1"/>
  <c r="Q8287" i="1" s="1"/>
  <c r="L8287" i="1"/>
  <c r="K8287" i="1"/>
  <c r="J8287" i="1"/>
  <c r="H8287" i="1"/>
  <c r="I8287" i="1" s="1"/>
  <c r="S8286" i="1"/>
  <c r="O8286" i="1"/>
  <c r="P8286" i="1" s="1"/>
  <c r="Q8286" i="1" s="1"/>
  <c r="L8286" i="1"/>
  <c r="K8286" i="1"/>
  <c r="J8286" i="1"/>
  <c r="H8286" i="1"/>
  <c r="I8286" i="1" s="1"/>
  <c r="O8285" i="1"/>
  <c r="P8285" i="1" s="1"/>
  <c r="Q8285" i="1" s="1"/>
  <c r="L8285" i="1"/>
  <c r="K8285" i="1"/>
  <c r="M8285" i="1" s="1"/>
  <c r="J8285" i="1"/>
  <c r="H8285" i="1"/>
  <c r="I8285" i="1" s="1"/>
  <c r="O8284" i="1"/>
  <c r="P8284" i="1" s="1"/>
  <c r="Q8284" i="1" s="1"/>
  <c r="L8284" i="1"/>
  <c r="K8284" i="1"/>
  <c r="J8284" i="1"/>
  <c r="H8284" i="1"/>
  <c r="I8284" i="1" s="1"/>
  <c r="S8283" i="1"/>
  <c r="O8283" i="1"/>
  <c r="P8283" i="1" s="1"/>
  <c r="Q8283" i="1" s="1"/>
  <c r="L8283" i="1"/>
  <c r="K8283" i="1"/>
  <c r="J8283" i="1"/>
  <c r="H8283" i="1"/>
  <c r="I8283" i="1" s="1"/>
  <c r="O8282" i="1"/>
  <c r="P8282" i="1" s="1"/>
  <c r="Q8282" i="1" s="1"/>
  <c r="L8282" i="1"/>
  <c r="K8282" i="1"/>
  <c r="J8282" i="1"/>
  <c r="H8282" i="1"/>
  <c r="I8282" i="1" s="1"/>
  <c r="O8281" i="1"/>
  <c r="P8281" i="1" s="1"/>
  <c r="Q8281" i="1" s="1"/>
  <c r="L8281" i="1"/>
  <c r="K8281" i="1"/>
  <c r="J8281" i="1"/>
  <c r="H8281" i="1"/>
  <c r="I8281" i="1" s="1"/>
  <c r="O8280" i="1"/>
  <c r="P8280" i="1" s="1"/>
  <c r="Q8280" i="1" s="1"/>
  <c r="L8280" i="1"/>
  <c r="K8280" i="1"/>
  <c r="M8280" i="1" s="1"/>
  <c r="J8280" i="1"/>
  <c r="H8280" i="1"/>
  <c r="I8280" i="1" s="1"/>
  <c r="O8279" i="1"/>
  <c r="P8279" i="1" s="1"/>
  <c r="Q8279" i="1" s="1"/>
  <c r="L8279" i="1"/>
  <c r="K8279" i="1"/>
  <c r="J8279" i="1"/>
  <c r="H8279" i="1"/>
  <c r="I8279" i="1" s="1"/>
  <c r="O8278" i="1"/>
  <c r="P8278" i="1" s="1"/>
  <c r="Q8278" i="1" s="1"/>
  <c r="L8278" i="1"/>
  <c r="K8278" i="1"/>
  <c r="M8278" i="1" s="1"/>
  <c r="J8278" i="1"/>
  <c r="H8278" i="1"/>
  <c r="I8278" i="1" s="1"/>
  <c r="O8277" i="1"/>
  <c r="P8277" i="1" s="1"/>
  <c r="Q8277" i="1" s="1"/>
  <c r="L8277" i="1"/>
  <c r="K8277" i="1"/>
  <c r="M8277" i="1" s="1"/>
  <c r="J8277" i="1"/>
  <c r="H8277" i="1"/>
  <c r="I8277" i="1" s="1"/>
  <c r="O8276" i="1"/>
  <c r="P8276" i="1" s="1"/>
  <c r="Q8276" i="1" s="1"/>
  <c r="L8276" i="1"/>
  <c r="K8276" i="1"/>
  <c r="M8276" i="1" s="1"/>
  <c r="J8276" i="1"/>
  <c r="H8276" i="1"/>
  <c r="I8276" i="1" s="1"/>
  <c r="O8275" i="1"/>
  <c r="P8275" i="1" s="1"/>
  <c r="Q8275" i="1" s="1"/>
  <c r="L8275" i="1"/>
  <c r="K8275" i="1"/>
  <c r="M8275" i="1" s="1"/>
  <c r="J8275" i="1"/>
  <c r="H8275" i="1"/>
  <c r="I8275" i="1" s="1"/>
  <c r="O8274" i="1"/>
  <c r="P8274" i="1" s="1"/>
  <c r="Q8274" i="1" s="1"/>
  <c r="L8274" i="1"/>
  <c r="K8274" i="1"/>
  <c r="J8274" i="1"/>
  <c r="H8274" i="1"/>
  <c r="I8274" i="1" s="1"/>
  <c r="O8273" i="1"/>
  <c r="P8273" i="1" s="1"/>
  <c r="Q8273" i="1" s="1"/>
  <c r="L8273" i="1"/>
  <c r="K8273" i="1"/>
  <c r="M8273" i="1" s="1"/>
  <c r="J8273" i="1"/>
  <c r="H8273" i="1"/>
  <c r="I8273" i="1" s="1"/>
  <c r="O8272" i="1"/>
  <c r="P8272" i="1" s="1"/>
  <c r="Q8272" i="1" s="1"/>
  <c r="L8272" i="1"/>
  <c r="K8272" i="1"/>
  <c r="J8272" i="1"/>
  <c r="H8272" i="1"/>
  <c r="I8272" i="1" s="1"/>
  <c r="O8271" i="1"/>
  <c r="P8271" i="1" s="1"/>
  <c r="Q8271" i="1" s="1"/>
  <c r="L8271" i="1"/>
  <c r="K8271" i="1"/>
  <c r="M8271" i="1" s="1"/>
  <c r="J8271" i="1"/>
  <c r="H8271" i="1"/>
  <c r="I8271" i="1" s="1"/>
  <c r="O8270" i="1"/>
  <c r="P8270" i="1" s="1"/>
  <c r="Q8270" i="1" s="1"/>
  <c r="L8270" i="1"/>
  <c r="K8270" i="1"/>
  <c r="J8270" i="1"/>
  <c r="H8270" i="1"/>
  <c r="I8270" i="1" s="1"/>
  <c r="O8269" i="1"/>
  <c r="P8269" i="1" s="1"/>
  <c r="Q8269" i="1" s="1"/>
  <c r="L8269" i="1"/>
  <c r="K8269" i="1"/>
  <c r="J8269" i="1"/>
  <c r="H8269" i="1"/>
  <c r="I8269" i="1" s="1"/>
  <c r="O8268" i="1"/>
  <c r="P8268" i="1" s="1"/>
  <c r="Q8268" i="1" s="1"/>
  <c r="L8268" i="1"/>
  <c r="K8268" i="1"/>
  <c r="J8268" i="1"/>
  <c r="H8268" i="1"/>
  <c r="I8268" i="1" s="1"/>
  <c r="O8267" i="1"/>
  <c r="P8267" i="1" s="1"/>
  <c r="Q8267" i="1" s="1"/>
  <c r="L8267" i="1"/>
  <c r="K8267" i="1"/>
  <c r="J8267" i="1"/>
  <c r="H8267" i="1"/>
  <c r="I8267" i="1" s="1"/>
  <c r="O8266" i="1"/>
  <c r="P8266" i="1" s="1"/>
  <c r="Q8266" i="1" s="1"/>
  <c r="L8266" i="1"/>
  <c r="K8266" i="1"/>
  <c r="J8266" i="1"/>
  <c r="H8266" i="1"/>
  <c r="I8266" i="1" s="1"/>
  <c r="O8265" i="1"/>
  <c r="P8265" i="1" s="1"/>
  <c r="Q8265" i="1" s="1"/>
  <c r="L8265" i="1"/>
  <c r="K8265" i="1"/>
  <c r="J8265" i="1"/>
  <c r="H8265" i="1"/>
  <c r="I8265" i="1" s="1"/>
  <c r="O8264" i="1"/>
  <c r="P8264" i="1" s="1"/>
  <c r="Q8264" i="1" s="1"/>
  <c r="L8264" i="1"/>
  <c r="K8264" i="1"/>
  <c r="M8264" i="1" s="1"/>
  <c r="J8264" i="1"/>
  <c r="H8264" i="1"/>
  <c r="I8264" i="1" s="1"/>
  <c r="O8263" i="1"/>
  <c r="P8263" i="1" s="1"/>
  <c r="Q8263" i="1" s="1"/>
  <c r="L8263" i="1"/>
  <c r="K8263" i="1"/>
  <c r="J8263" i="1"/>
  <c r="H8263" i="1"/>
  <c r="I8263" i="1" s="1"/>
  <c r="O8262" i="1"/>
  <c r="P8262" i="1" s="1"/>
  <c r="Q8262" i="1" s="1"/>
  <c r="L8262" i="1"/>
  <c r="K8262" i="1"/>
  <c r="M8262" i="1" s="1"/>
  <c r="J8262" i="1"/>
  <c r="H8262" i="1"/>
  <c r="I8262" i="1" s="1"/>
  <c r="O8261" i="1"/>
  <c r="P8261" i="1" s="1"/>
  <c r="Q8261" i="1" s="1"/>
  <c r="L8261" i="1"/>
  <c r="K8261" i="1"/>
  <c r="M8261" i="1" s="1"/>
  <c r="J8261" i="1"/>
  <c r="H8261" i="1"/>
  <c r="I8261" i="1" s="1"/>
  <c r="O8260" i="1"/>
  <c r="P8260" i="1" s="1"/>
  <c r="Q8260" i="1" s="1"/>
  <c r="L8260" i="1"/>
  <c r="K8260" i="1"/>
  <c r="J8260" i="1"/>
  <c r="H8260" i="1"/>
  <c r="I8260" i="1" s="1"/>
  <c r="O8259" i="1"/>
  <c r="P8259" i="1" s="1"/>
  <c r="Q8259" i="1" s="1"/>
  <c r="L8259" i="1"/>
  <c r="K8259" i="1"/>
  <c r="M8259" i="1" s="1"/>
  <c r="J8259" i="1"/>
  <c r="H8259" i="1"/>
  <c r="I8259" i="1" s="1"/>
  <c r="O8258" i="1"/>
  <c r="P8258" i="1" s="1"/>
  <c r="Q8258" i="1" s="1"/>
  <c r="L8258" i="1"/>
  <c r="K8258" i="1"/>
  <c r="J8258" i="1"/>
  <c r="H8258" i="1"/>
  <c r="I8258" i="1" s="1"/>
  <c r="O8257" i="1"/>
  <c r="P8257" i="1" s="1"/>
  <c r="Q8257" i="1" s="1"/>
  <c r="L8257" i="1"/>
  <c r="K8257" i="1"/>
  <c r="M8257" i="1" s="1"/>
  <c r="J8257" i="1"/>
  <c r="H8257" i="1"/>
  <c r="I8257" i="1" s="1"/>
  <c r="O8256" i="1"/>
  <c r="P8256" i="1" s="1"/>
  <c r="Q8256" i="1" s="1"/>
  <c r="L8256" i="1"/>
  <c r="K8256" i="1"/>
  <c r="J8256" i="1"/>
  <c r="H8256" i="1"/>
  <c r="I8256" i="1" s="1"/>
  <c r="O8255" i="1"/>
  <c r="P8255" i="1" s="1"/>
  <c r="Q8255" i="1" s="1"/>
  <c r="L8255" i="1"/>
  <c r="K8255" i="1"/>
  <c r="J8255" i="1"/>
  <c r="H8255" i="1"/>
  <c r="I8255" i="1" s="1"/>
  <c r="O8254" i="1"/>
  <c r="P8254" i="1" s="1"/>
  <c r="Q8254" i="1" s="1"/>
  <c r="L8254" i="1"/>
  <c r="K8254" i="1"/>
  <c r="J8254" i="1"/>
  <c r="H8254" i="1"/>
  <c r="I8254" i="1" s="1"/>
  <c r="S8253" i="1"/>
  <c r="O8253" i="1"/>
  <c r="P8253" i="1" s="1"/>
  <c r="Q8253" i="1" s="1"/>
  <c r="L8253" i="1"/>
  <c r="K8253" i="1"/>
  <c r="J8253" i="1"/>
  <c r="H8253" i="1"/>
  <c r="I8253" i="1" s="1"/>
  <c r="O8252" i="1"/>
  <c r="P8252" i="1" s="1"/>
  <c r="Q8252" i="1" s="1"/>
  <c r="L8252" i="1"/>
  <c r="K8252" i="1"/>
  <c r="M8252" i="1" s="1"/>
  <c r="J8252" i="1"/>
  <c r="H8252" i="1"/>
  <c r="I8252" i="1" s="1"/>
  <c r="O8251" i="1"/>
  <c r="P8251" i="1" s="1"/>
  <c r="Q8251" i="1" s="1"/>
  <c r="L8251" i="1"/>
  <c r="K8251" i="1"/>
  <c r="J8251" i="1"/>
  <c r="H8251" i="1"/>
  <c r="I8251" i="1" s="1"/>
  <c r="O8250" i="1"/>
  <c r="P8250" i="1" s="1"/>
  <c r="Q8250" i="1" s="1"/>
  <c r="L8250" i="1"/>
  <c r="K8250" i="1"/>
  <c r="M8250" i="1" s="1"/>
  <c r="J8250" i="1"/>
  <c r="H8250" i="1"/>
  <c r="I8250" i="1" s="1"/>
  <c r="O8249" i="1"/>
  <c r="P8249" i="1" s="1"/>
  <c r="Q8249" i="1" s="1"/>
  <c r="L8249" i="1"/>
  <c r="K8249" i="1"/>
  <c r="J8249" i="1"/>
  <c r="H8249" i="1"/>
  <c r="I8249" i="1" s="1"/>
  <c r="O8248" i="1"/>
  <c r="P8248" i="1" s="1"/>
  <c r="Q8248" i="1" s="1"/>
  <c r="L8248" i="1"/>
  <c r="K8248" i="1"/>
  <c r="J8248" i="1"/>
  <c r="H8248" i="1"/>
  <c r="I8248" i="1" s="1"/>
  <c r="O8247" i="1"/>
  <c r="P8247" i="1" s="1"/>
  <c r="Q8247" i="1" s="1"/>
  <c r="L8247" i="1"/>
  <c r="K8247" i="1"/>
  <c r="J8247" i="1"/>
  <c r="H8247" i="1"/>
  <c r="I8247" i="1" s="1"/>
  <c r="O8246" i="1"/>
  <c r="P8246" i="1" s="1"/>
  <c r="Q8246" i="1" s="1"/>
  <c r="L8246" i="1"/>
  <c r="K8246" i="1"/>
  <c r="M8246" i="1" s="1"/>
  <c r="J8246" i="1"/>
  <c r="H8246" i="1"/>
  <c r="I8246" i="1" s="1"/>
  <c r="O8245" i="1"/>
  <c r="P8245" i="1" s="1"/>
  <c r="Q8245" i="1" s="1"/>
  <c r="L8245" i="1"/>
  <c r="K8245" i="1"/>
  <c r="J8245" i="1"/>
  <c r="H8245" i="1"/>
  <c r="I8245" i="1" s="1"/>
  <c r="O8244" i="1"/>
  <c r="P8244" i="1" s="1"/>
  <c r="Q8244" i="1" s="1"/>
  <c r="L8244" i="1"/>
  <c r="K8244" i="1"/>
  <c r="J8244" i="1"/>
  <c r="H8244" i="1"/>
  <c r="I8244" i="1" s="1"/>
  <c r="O8243" i="1"/>
  <c r="P8243" i="1" s="1"/>
  <c r="Q8243" i="1" s="1"/>
  <c r="L8243" i="1"/>
  <c r="K8243" i="1"/>
  <c r="M8243" i="1" s="1"/>
  <c r="J8243" i="1"/>
  <c r="H8243" i="1"/>
  <c r="I8243" i="1" s="1"/>
  <c r="O8242" i="1"/>
  <c r="P8242" i="1" s="1"/>
  <c r="Q8242" i="1" s="1"/>
  <c r="L8242" i="1"/>
  <c r="K8242" i="1"/>
  <c r="J8242" i="1"/>
  <c r="H8242" i="1"/>
  <c r="I8242" i="1" s="1"/>
  <c r="O8241" i="1"/>
  <c r="P8241" i="1" s="1"/>
  <c r="Q8241" i="1" s="1"/>
  <c r="L8241" i="1"/>
  <c r="K8241" i="1"/>
  <c r="M8241" i="1" s="1"/>
  <c r="J8241" i="1"/>
  <c r="H8241" i="1"/>
  <c r="I8241" i="1" s="1"/>
  <c r="S8240" i="1"/>
  <c r="O8240" i="1"/>
  <c r="P8240" i="1" s="1"/>
  <c r="Q8240" i="1" s="1"/>
  <c r="L8240" i="1"/>
  <c r="K8240" i="1"/>
  <c r="J8240" i="1"/>
  <c r="H8240" i="1"/>
  <c r="I8240" i="1" s="1"/>
  <c r="O8239" i="1"/>
  <c r="P8239" i="1" s="1"/>
  <c r="Q8239" i="1" s="1"/>
  <c r="L8239" i="1"/>
  <c r="K8239" i="1"/>
  <c r="M8239" i="1" s="1"/>
  <c r="J8239" i="1"/>
  <c r="H8239" i="1"/>
  <c r="I8239" i="1" s="1"/>
  <c r="O8238" i="1"/>
  <c r="P8238" i="1" s="1"/>
  <c r="Q8238" i="1" s="1"/>
  <c r="L8238" i="1"/>
  <c r="K8238" i="1"/>
  <c r="J8238" i="1"/>
  <c r="H8238" i="1"/>
  <c r="I8238" i="1" s="1"/>
  <c r="O8237" i="1"/>
  <c r="P8237" i="1" s="1"/>
  <c r="Q8237" i="1" s="1"/>
  <c r="L8237" i="1"/>
  <c r="K8237" i="1"/>
  <c r="M8237" i="1" s="1"/>
  <c r="J8237" i="1"/>
  <c r="H8237" i="1"/>
  <c r="I8237" i="1" s="1"/>
  <c r="O8236" i="1"/>
  <c r="P8236" i="1" s="1"/>
  <c r="Q8236" i="1" s="1"/>
  <c r="L8236" i="1"/>
  <c r="K8236" i="1"/>
  <c r="M8236" i="1" s="1"/>
  <c r="J8236" i="1"/>
  <c r="H8236" i="1"/>
  <c r="I8236" i="1" s="1"/>
  <c r="O8235" i="1"/>
  <c r="P8235" i="1" s="1"/>
  <c r="Q8235" i="1" s="1"/>
  <c r="L8235" i="1"/>
  <c r="K8235" i="1"/>
  <c r="J8235" i="1"/>
  <c r="H8235" i="1"/>
  <c r="I8235" i="1" s="1"/>
  <c r="O8234" i="1"/>
  <c r="P8234" i="1" s="1"/>
  <c r="Q8234" i="1" s="1"/>
  <c r="L8234" i="1"/>
  <c r="K8234" i="1"/>
  <c r="M8234" i="1" s="1"/>
  <c r="J8234" i="1"/>
  <c r="H8234" i="1"/>
  <c r="I8234" i="1" s="1"/>
  <c r="O8233" i="1"/>
  <c r="P8233" i="1" s="1"/>
  <c r="Q8233" i="1" s="1"/>
  <c r="L8233" i="1"/>
  <c r="K8233" i="1"/>
  <c r="J8233" i="1"/>
  <c r="H8233" i="1"/>
  <c r="I8233" i="1" s="1"/>
  <c r="O8232" i="1"/>
  <c r="P8232" i="1" s="1"/>
  <c r="Q8232" i="1" s="1"/>
  <c r="L8232" i="1"/>
  <c r="K8232" i="1"/>
  <c r="M8232" i="1" s="1"/>
  <c r="J8232" i="1"/>
  <c r="H8232" i="1"/>
  <c r="I8232" i="1" s="1"/>
  <c r="O8231" i="1"/>
  <c r="P8231" i="1" s="1"/>
  <c r="Q8231" i="1" s="1"/>
  <c r="L8231" i="1"/>
  <c r="K8231" i="1"/>
  <c r="J8231" i="1"/>
  <c r="H8231" i="1"/>
  <c r="I8231" i="1" s="1"/>
  <c r="O8230" i="1"/>
  <c r="P8230" i="1" s="1"/>
  <c r="Q8230" i="1" s="1"/>
  <c r="L8230" i="1"/>
  <c r="K8230" i="1"/>
  <c r="J8230" i="1"/>
  <c r="H8230" i="1"/>
  <c r="I8230" i="1" s="1"/>
  <c r="O8229" i="1"/>
  <c r="P8229" i="1" s="1"/>
  <c r="Q8229" i="1" s="1"/>
  <c r="L8229" i="1"/>
  <c r="K8229" i="1"/>
  <c r="M8229" i="1" s="1"/>
  <c r="J8229" i="1"/>
  <c r="H8229" i="1"/>
  <c r="I8229" i="1" s="1"/>
  <c r="O8228" i="1"/>
  <c r="P8228" i="1" s="1"/>
  <c r="Q8228" i="1" s="1"/>
  <c r="L8228" i="1"/>
  <c r="K8228" i="1"/>
  <c r="J8228" i="1"/>
  <c r="H8228" i="1"/>
  <c r="I8228" i="1" s="1"/>
  <c r="O8227" i="1"/>
  <c r="P8227" i="1" s="1"/>
  <c r="Q8227" i="1" s="1"/>
  <c r="L8227" i="1"/>
  <c r="K8227" i="1"/>
  <c r="J8227" i="1"/>
  <c r="H8227" i="1"/>
  <c r="I8227" i="1" s="1"/>
  <c r="O8226" i="1"/>
  <c r="P8226" i="1" s="1"/>
  <c r="Q8226" i="1" s="1"/>
  <c r="L8226" i="1"/>
  <c r="K8226" i="1"/>
  <c r="J8226" i="1"/>
  <c r="H8226" i="1"/>
  <c r="I8226" i="1" s="1"/>
  <c r="O8225" i="1"/>
  <c r="P8225" i="1" s="1"/>
  <c r="Q8225" i="1" s="1"/>
  <c r="L8225" i="1"/>
  <c r="K8225" i="1"/>
  <c r="M8225" i="1" s="1"/>
  <c r="J8225" i="1"/>
  <c r="H8225" i="1"/>
  <c r="I8225" i="1" s="1"/>
  <c r="O8224" i="1"/>
  <c r="P8224" i="1" s="1"/>
  <c r="Q8224" i="1" s="1"/>
  <c r="L8224" i="1"/>
  <c r="K8224" i="1"/>
  <c r="J8224" i="1"/>
  <c r="H8224" i="1"/>
  <c r="I8224" i="1" s="1"/>
  <c r="O8223" i="1"/>
  <c r="P8223" i="1" s="1"/>
  <c r="Q8223" i="1" s="1"/>
  <c r="L8223" i="1"/>
  <c r="K8223" i="1"/>
  <c r="M8223" i="1" s="1"/>
  <c r="J8223" i="1"/>
  <c r="H8223" i="1"/>
  <c r="I8223" i="1" s="1"/>
  <c r="O8222" i="1"/>
  <c r="P8222" i="1" s="1"/>
  <c r="Q8222" i="1" s="1"/>
  <c r="L8222" i="1"/>
  <c r="K8222" i="1"/>
  <c r="J8222" i="1"/>
  <c r="H8222" i="1"/>
  <c r="I8222" i="1" s="1"/>
  <c r="O8221" i="1"/>
  <c r="P8221" i="1" s="1"/>
  <c r="Q8221" i="1" s="1"/>
  <c r="L8221" i="1"/>
  <c r="K8221" i="1"/>
  <c r="M8221" i="1" s="1"/>
  <c r="J8221" i="1"/>
  <c r="H8221" i="1"/>
  <c r="I8221" i="1" s="1"/>
  <c r="S8220" i="1"/>
  <c r="O8220" i="1"/>
  <c r="P8220" i="1" s="1"/>
  <c r="Q8220" i="1" s="1"/>
  <c r="L8220" i="1"/>
  <c r="K8220" i="1"/>
  <c r="M8220" i="1" s="1"/>
  <c r="J8220" i="1"/>
  <c r="H8220" i="1"/>
  <c r="I8220" i="1" s="1"/>
  <c r="O8219" i="1"/>
  <c r="P8219" i="1" s="1"/>
  <c r="Q8219" i="1" s="1"/>
  <c r="L8219" i="1"/>
  <c r="K8219" i="1"/>
  <c r="J8219" i="1"/>
  <c r="H8219" i="1"/>
  <c r="I8219" i="1" s="1"/>
  <c r="O8218" i="1"/>
  <c r="P8218" i="1" s="1"/>
  <c r="Q8218" i="1" s="1"/>
  <c r="L8218" i="1"/>
  <c r="K8218" i="1"/>
  <c r="M8218" i="1" s="1"/>
  <c r="J8218" i="1"/>
  <c r="H8218" i="1"/>
  <c r="I8218" i="1" s="1"/>
  <c r="O8217" i="1"/>
  <c r="P8217" i="1" s="1"/>
  <c r="Q8217" i="1" s="1"/>
  <c r="L8217" i="1"/>
  <c r="K8217" i="1"/>
  <c r="J8217" i="1"/>
  <c r="H8217" i="1"/>
  <c r="I8217" i="1" s="1"/>
  <c r="O8216" i="1"/>
  <c r="P8216" i="1" s="1"/>
  <c r="Q8216" i="1" s="1"/>
  <c r="L8216" i="1"/>
  <c r="K8216" i="1"/>
  <c r="M8216" i="1" s="1"/>
  <c r="J8216" i="1"/>
  <c r="H8216" i="1"/>
  <c r="I8216" i="1" s="1"/>
  <c r="O8215" i="1"/>
  <c r="P8215" i="1" s="1"/>
  <c r="Q8215" i="1" s="1"/>
  <c r="L8215" i="1"/>
  <c r="K8215" i="1"/>
  <c r="J8215" i="1"/>
  <c r="H8215" i="1"/>
  <c r="I8215" i="1" s="1"/>
  <c r="O8214" i="1"/>
  <c r="P8214" i="1" s="1"/>
  <c r="Q8214" i="1" s="1"/>
  <c r="L8214" i="1"/>
  <c r="K8214" i="1"/>
  <c r="J8214" i="1"/>
  <c r="H8214" i="1"/>
  <c r="I8214" i="1" s="1"/>
  <c r="O8213" i="1"/>
  <c r="P8213" i="1" s="1"/>
  <c r="Q8213" i="1" s="1"/>
  <c r="L8213" i="1"/>
  <c r="K8213" i="1"/>
  <c r="M8213" i="1" s="1"/>
  <c r="J8213" i="1"/>
  <c r="H8213" i="1"/>
  <c r="I8213" i="1" s="1"/>
  <c r="O8212" i="1"/>
  <c r="P8212" i="1" s="1"/>
  <c r="Q8212" i="1" s="1"/>
  <c r="L8212" i="1"/>
  <c r="K8212" i="1"/>
  <c r="J8212" i="1"/>
  <c r="H8212" i="1"/>
  <c r="I8212" i="1" s="1"/>
  <c r="O8211" i="1"/>
  <c r="P8211" i="1" s="1"/>
  <c r="Q8211" i="1" s="1"/>
  <c r="L8211" i="1"/>
  <c r="K8211" i="1"/>
  <c r="M8211" i="1" s="1"/>
  <c r="J8211" i="1"/>
  <c r="H8211" i="1"/>
  <c r="I8211" i="1" s="1"/>
  <c r="O8210" i="1"/>
  <c r="P8210" i="1" s="1"/>
  <c r="Q8210" i="1" s="1"/>
  <c r="L8210" i="1"/>
  <c r="K8210" i="1"/>
  <c r="J8210" i="1"/>
  <c r="H8210" i="1"/>
  <c r="I8210" i="1" s="1"/>
  <c r="O8209" i="1"/>
  <c r="P8209" i="1" s="1"/>
  <c r="Q8209" i="1" s="1"/>
  <c r="L8209" i="1"/>
  <c r="K8209" i="1"/>
  <c r="M8209" i="1" s="1"/>
  <c r="J8209" i="1"/>
  <c r="H8209" i="1"/>
  <c r="I8209" i="1" s="1"/>
  <c r="O8208" i="1"/>
  <c r="P8208" i="1" s="1"/>
  <c r="Q8208" i="1" s="1"/>
  <c r="L8208" i="1"/>
  <c r="K8208" i="1"/>
  <c r="J8208" i="1"/>
  <c r="H8208" i="1"/>
  <c r="I8208" i="1" s="1"/>
  <c r="O8207" i="1"/>
  <c r="P8207" i="1" s="1"/>
  <c r="Q8207" i="1" s="1"/>
  <c r="L8207" i="1"/>
  <c r="K8207" i="1"/>
  <c r="J8207" i="1"/>
  <c r="H8207" i="1"/>
  <c r="I8207" i="1" s="1"/>
  <c r="O8206" i="1"/>
  <c r="P8206" i="1" s="1"/>
  <c r="Q8206" i="1" s="1"/>
  <c r="L8206" i="1"/>
  <c r="K8206" i="1"/>
  <c r="J8206" i="1"/>
  <c r="H8206" i="1"/>
  <c r="I8206" i="1" s="1"/>
  <c r="O8205" i="1"/>
  <c r="P8205" i="1" s="1"/>
  <c r="Q8205" i="1" s="1"/>
  <c r="L8205" i="1"/>
  <c r="K8205" i="1"/>
  <c r="M8205" i="1" s="1"/>
  <c r="J8205" i="1"/>
  <c r="H8205" i="1"/>
  <c r="I8205" i="1" s="1"/>
  <c r="O8204" i="1"/>
  <c r="P8204" i="1" s="1"/>
  <c r="Q8204" i="1" s="1"/>
  <c r="L8204" i="1"/>
  <c r="K8204" i="1"/>
  <c r="M8204" i="1" s="1"/>
  <c r="J8204" i="1"/>
  <c r="H8204" i="1"/>
  <c r="I8204" i="1" s="1"/>
  <c r="O8203" i="1"/>
  <c r="P8203" i="1" s="1"/>
  <c r="Q8203" i="1" s="1"/>
  <c r="L8203" i="1"/>
  <c r="K8203" i="1"/>
  <c r="J8203" i="1"/>
  <c r="H8203" i="1"/>
  <c r="I8203" i="1" s="1"/>
  <c r="O8202" i="1"/>
  <c r="P8202" i="1" s="1"/>
  <c r="Q8202" i="1" s="1"/>
  <c r="L8202" i="1"/>
  <c r="K8202" i="1"/>
  <c r="M8202" i="1" s="1"/>
  <c r="J8202" i="1"/>
  <c r="H8202" i="1"/>
  <c r="I8202" i="1" s="1"/>
  <c r="O8201" i="1"/>
  <c r="P8201" i="1" s="1"/>
  <c r="Q8201" i="1" s="1"/>
  <c r="L8201" i="1"/>
  <c r="K8201" i="1"/>
  <c r="J8201" i="1"/>
  <c r="H8201" i="1"/>
  <c r="I8201" i="1" s="1"/>
  <c r="S8200" i="1"/>
  <c r="O8200" i="1"/>
  <c r="P8200" i="1" s="1"/>
  <c r="Q8200" i="1" s="1"/>
  <c r="L8200" i="1"/>
  <c r="K8200" i="1"/>
  <c r="M8200" i="1" s="1"/>
  <c r="J8200" i="1"/>
  <c r="H8200" i="1"/>
  <c r="I8200" i="1" s="1"/>
  <c r="O8199" i="1"/>
  <c r="P8199" i="1" s="1"/>
  <c r="Q8199" i="1" s="1"/>
  <c r="L8199" i="1"/>
  <c r="K8199" i="1"/>
  <c r="J8199" i="1"/>
  <c r="H8199" i="1"/>
  <c r="I8199" i="1" s="1"/>
  <c r="O8198" i="1"/>
  <c r="P8198" i="1" s="1"/>
  <c r="Q8198" i="1" s="1"/>
  <c r="L8198" i="1"/>
  <c r="K8198" i="1"/>
  <c r="M8198" i="1" s="1"/>
  <c r="J8198" i="1"/>
  <c r="H8198" i="1"/>
  <c r="I8198" i="1" s="1"/>
  <c r="O8197" i="1"/>
  <c r="P8197" i="1" s="1"/>
  <c r="Q8197" i="1" s="1"/>
  <c r="L8197" i="1"/>
  <c r="K8197" i="1"/>
  <c r="J8197" i="1"/>
  <c r="H8197" i="1"/>
  <c r="I8197" i="1" s="1"/>
  <c r="O8196" i="1"/>
  <c r="P8196" i="1" s="1"/>
  <c r="Q8196" i="1" s="1"/>
  <c r="L8196" i="1"/>
  <c r="K8196" i="1"/>
  <c r="J8196" i="1"/>
  <c r="H8196" i="1"/>
  <c r="I8196" i="1" s="1"/>
  <c r="O8195" i="1"/>
  <c r="P8195" i="1" s="1"/>
  <c r="Q8195" i="1" s="1"/>
  <c r="L8195" i="1"/>
  <c r="K8195" i="1"/>
  <c r="M8195" i="1" s="1"/>
  <c r="J8195" i="1"/>
  <c r="H8195" i="1"/>
  <c r="I8195" i="1" s="1"/>
  <c r="O8194" i="1"/>
  <c r="P8194" i="1" s="1"/>
  <c r="Q8194" i="1" s="1"/>
  <c r="L8194" i="1"/>
  <c r="K8194" i="1"/>
  <c r="J8194" i="1"/>
  <c r="H8194" i="1"/>
  <c r="I8194" i="1" s="1"/>
  <c r="O8193" i="1"/>
  <c r="P8193" i="1" s="1"/>
  <c r="Q8193" i="1" s="1"/>
  <c r="L8193" i="1"/>
  <c r="K8193" i="1"/>
  <c r="M8193" i="1" s="1"/>
  <c r="J8193" i="1"/>
  <c r="H8193" i="1"/>
  <c r="I8193" i="1" s="1"/>
  <c r="O8192" i="1"/>
  <c r="P8192" i="1" s="1"/>
  <c r="Q8192" i="1" s="1"/>
  <c r="L8192" i="1"/>
  <c r="K8192" i="1"/>
  <c r="J8192" i="1"/>
  <c r="H8192" i="1"/>
  <c r="I8192" i="1" s="1"/>
  <c r="O8191" i="1"/>
  <c r="P8191" i="1" s="1"/>
  <c r="Q8191" i="1" s="1"/>
  <c r="L8191" i="1"/>
  <c r="K8191" i="1"/>
  <c r="M8191" i="1" s="1"/>
  <c r="J8191" i="1"/>
  <c r="H8191" i="1"/>
  <c r="I8191" i="1" s="1"/>
  <c r="O8190" i="1"/>
  <c r="P8190" i="1" s="1"/>
  <c r="Q8190" i="1" s="1"/>
  <c r="L8190" i="1"/>
  <c r="K8190" i="1"/>
  <c r="J8190" i="1"/>
  <c r="H8190" i="1"/>
  <c r="I8190" i="1" s="1"/>
  <c r="O8189" i="1"/>
  <c r="P8189" i="1" s="1"/>
  <c r="Q8189" i="1" s="1"/>
  <c r="L8189" i="1"/>
  <c r="K8189" i="1"/>
  <c r="J8189" i="1"/>
  <c r="H8189" i="1"/>
  <c r="I8189" i="1" s="1"/>
  <c r="O8188" i="1"/>
  <c r="P8188" i="1" s="1"/>
  <c r="Q8188" i="1" s="1"/>
  <c r="L8188" i="1"/>
  <c r="K8188" i="1"/>
  <c r="J8188" i="1"/>
  <c r="H8188" i="1"/>
  <c r="I8188" i="1" s="1"/>
  <c r="O8187" i="1"/>
  <c r="P8187" i="1" s="1"/>
  <c r="Q8187" i="1" s="1"/>
  <c r="L8187" i="1"/>
  <c r="K8187" i="1"/>
  <c r="J8187" i="1"/>
  <c r="H8187" i="1"/>
  <c r="I8187" i="1" s="1"/>
  <c r="O8186" i="1"/>
  <c r="P8186" i="1" s="1"/>
  <c r="Q8186" i="1" s="1"/>
  <c r="L8186" i="1"/>
  <c r="K8186" i="1"/>
  <c r="M8186" i="1" s="1"/>
  <c r="J8186" i="1"/>
  <c r="H8186" i="1"/>
  <c r="I8186" i="1" s="1"/>
  <c r="O8185" i="1"/>
  <c r="P8185" i="1" s="1"/>
  <c r="Q8185" i="1" s="1"/>
  <c r="L8185" i="1"/>
  <c r="K8185" i="1"/>
  <c r="J8185" i="1"/>
  <c r="H8185" i="1"/>
  <c r="I8185" i="1" s="1"/>
  <c r="O8184" i="1"/>
  <c r="P8184" i="1" s="1"/>
  <c r="Q8184" i="1" s="1"/>
  <c r="L8184" i="1"/>
  <c r="K8184" i="1"/>
  <c r="M8184" i="1" s="1"/>
  <c r="J8184" i="1"/>
  <c r="H8184" i="1"/>
  <c r="I8184" i="1" s="1"/>
  <c r="O8183" i="1"/>
  <c r="P8183" i="1" s="1"/>
  <c r="Q8183" i="1" s="1"/>
  <c r="L8183" i="1"/>
  <c r="K8183" i="1"/>
  <c r="J8183" i="1"/>
  <c r="H8183" i="1"/>
  <c r="I8183" i="1" s="1"/>
  <c r="O8182" i="1"/>
  <c r="P8182" i="1" s="1"/>
  <c r="Q8182" i="1" s="1"/>
  <c r="L8182" i="1"/>
  <c r="K8182" i="1"/>
  <c r="M8182" i="1" s="1"/>
  <c r="J8182" i="1"/>
  <c r="H8182" i="1"/>
  <c r="I8182" i="1" s="1"/>
  <c r="O8181" i="1"/>
  <c r="P8181" i="1" s="1"/>
  <c r="Q8181" i="1" s="1"/>
  <c r="L8181" i="1"/>
  <c r="K8181" i="1"/>
  <c r="M8181" i="1" s="1"/>
  <c r="J8181" i="1"/>
  <c r="H8181" i="1"/>
  <c r="I8181" i="1" s="1"/>
  <c r="O8180" i="1"/>
  <c r="P8180" i="1" s="1"/>
  <c r="Q8180" i="1" s="1"/>
  <c r="L8180" i="1"/>
  <c r="K8180" i="1"/>
  <c r="M8180" i="1" s="1"/>
  <c r="J8180" i="1"/>
  <c r="H8180" i="1"/>
  <c r="I8180" i="1" s="1"/>
  <c r="S8179" i="1"/>
  <c r="O8179" i="1"/>
  <c r="P8179" i="1" s="1"/>
  <c r="Q8179" i="1" s="1"/>
  <c r="L8179" i="1"/>
  <c r="K8179" i="1"/>
  <c r="M8179" i="1" s="1"/>
  <c r="J8179" i="1"/>
  <c r="H8179" i="1"/>
  <c r="I8179" i="1" s="1"/>
  <c r="O8178" i="1"/>
  <c r="P8178" i="1" s="1"/>
  <c r="Q8178" i="1" s="1"/>
  <c r="L8178" i="1"/>
  <c r="K8178" i="1"/>
  <c r="J8178" i="1"/>
  <c r="H8178" i="1"/>
  <c r="I8178" i="1" s="1"/>
  <c r="O8177" i="1"/>
  <c r="P8177" i="1" s="1"/>
  <c r="Q8177" i="1" s="1"/>
  <c r="L8177" i="1"/>
  <c r="K8177" i="1"/>
  <c r="M8177" i="1" s="1"/>
  <c r="J8177" i="1"/>
  <c r="H8177" i="1"/>
  <c r="I8177" i="1" s="1"/>
  <c r="O8176" i="1"/>
  <c r="P8176" i="1" s="1"/>
  <c r="Q8176" i="1" s="1"/>
  <c r="L8176" i="1"/>
  <c r="K8176" i="1"/>
  <c r="J8176" i="1"/>
  <c r="H8176" i="1"/>
  <c r="I8176" i="1" s="1"/>
  <c r="O8175" i="1"/>
  <c r="P8175" i="1" s="1"/>
  <c r="Q8175" i="1" s="1"/>
  <c r="L8175" i="1"/>
  <c r="K8175" i="1"/>
  <c r="J8175" i="1"/>
  <c r="H8175" i="1"/>
  <c r="I8175" i="1" s="1"/>
  <c r="O8174" i="1"/>
  <c r="P8174" i="1" s="1"/>
  <c r="Q8174" i="1" s="1"/>
  <c r="L8174" i="1"/>
  <c r="K8174" i="1"/>
  <c r="J8174" i="1"/>
  <c r="H8174" i="1"/>
  <c r="I8174" i="1" s="1"/>
  <c r="O8173" i="1"/>
  <c r="P8173" i="1" s="1"/>
  <c r="Q8173" i="1" s="1"/>
  <c r="L8173" i="1"/>
  <c r="K8173" i="1"/>
  <c r="M8173" i="1" s="1"/>
  <c r="J8173" i="1"/>
  <c r="H8173" i="1"/>
  <c r="I8173" i="1" s="1"/>
  <c r="O8172" i="1"/>
  <c r="P8172" i="1" s="1"/>
  <c r="Q8172" i="1" s="1"/>
  <c r="L8172" i="1"/>
  <c r="K8172" i="1"/>
  <c r="M8172" i="1" s="1"/>
  <c r="J8172" i="1"/>
  <c r="H8172" i="1"/>
  <c r="I8172" i="1" s="1"/>
  <c r="O8171" i="1"/>
  <c r="P8171" i="1" s="1"/>
  <c r="Q8171" i="1" s="1"/>
  <c r="L8171" i="1"/>
  <c r="K8171" i="1"/>
  <c r="J8171" i="1"/>
  <c r="H8171" i="1"/>
  <c r="I8171" i="1" s="1"/>
  <c r="O8170" i="1"/>
  <c r="P8170" i="1" s="1"/>
  <c r="Q8170" i="1" s="1"/>
  <c r="L8170" i="1"/>
  <c r="K8170" i="1"/>
  <c r="J8170" i="1"/>
  <c r="H8170" i="1"/>
  <c r="I8170" i="1" s="1"/>
  <c r="O8169" i="1"/>
  <c r="P8169" i="1" s="1"/>
  <c r="Q8169" i="1" s="1"/>
  <c r="L8169" i="1"/>
  <c r="K8169" i="1"/>
  <c r="J8169" i="1"/>
  <c r="H8169" i="1"/>
  <c r="I8169" i="1" s="1"/>
  <c r="O8168" i="1"/>
  <c r="P8168" i="1" s="1"/>
  <c r="Q8168" i="1" s="1"/>
  <c r="L8168" i="1"/>
  <c r="K8168" i="1"/>
  <c r="M8168" i="1" s="1"/>
  <c r="J8168" i="1"/>
  <c r="H8168" i="1"/>
  <c r="I8168" i="1" s="1"/>
  <c r="O8167" i="1"/>
  <c r="P8167" i="1" s="1"/>
  <c r="Q8167" i="1" s="1"/>
  <c r="L8167" i="1"/>
  <c r="K8167" i="1"/>
  <c r="J8167" i="1"/>
  <c r="H8167" i="1"/>
  <c r="I8167" i="1" s="1"/>
  <c r="O8166" i="1"/>
  <c r="P8166" i="1" s="1"/>
  <c r="Q8166" i="1" s="1"/>
  <c r="L8166" i="1"/>
  <c r="K8166" i="1"/>
  <c r="J8166" i="1"/>
  <c r="H8166" i="1"/>
  <c r="I8166" i="1" s="1"/>
  <c r="O8165" i="1"/>
  <c r="P8165" i="1" s="1"/>
  <c r="Q8165" i="1" s="1"/>
  <c r="L8165" i="1"/>
  <c r="K8165" i="1"/>
  <c r="J8165" i="1"/>
  <c r="H8165" i="1"/>
  <c r="I8165" i="1" s="1"/>
  <c r="O8164" i="1"/>
  <c r="P8164" i="1" s="1"/>
  <c r="Q8164" i="1" s="1"/>
  <c r="L8164" i="1"/>
  <c r="K8164" i="1"/>
  <c r="J8164" i="1"/>
  <c r="H8164" i="1"/>
  <c r="I8164" i="1" s="1"/>
  <c r="O8163" i="1"/>
  <c r="P8163" i="1" s="1"/>
  <c r="Q8163" i="1" s="1"/>
  <c r="L8163" i="1"/>
  <c r="K8163" i="1"/>
  <c r="M8163" i="1" s="1"/>
  <c r="J8163" i="1"/>
  <c r="H8163" i="1"/>
  <c r="I8163" i="1" s="1"/>
  <c r="O8162" i="1"/>
  <c r="P8162" i="1" s="1"/>
  <c r="Q8162" i="1" s="1"/>
  <c r="L8162" i="1"/>
  <c r="K8162" i="1"/>
  <c r="J8162" i="1"/>
  <c r="H8162" i="1"/>
  <c r="I8162" i="1" s="1"/>
  <c r="O8161" i="1"/>
  <c r="P8161" i="1" s="1"/>
  <c r="Q8161" i="1" s="1"/>
  <c r="L8161" i="1"/>
  <c r="K8161" i="1"/>
  <c r="M8161" i="1" s="1"/>
  <c r="J8161" i="1"/>
  <c r="H8161" i="1"/>
  <c r="I8161" i="1" s="1"/>
  <c r="O8160" i="1"/>
  <c r="P8160" i="1" s="1"/>
  <c r="Q8160" i="1" s="1"/>
  <c r="L8160" i="1"/>
  <c r="K8160" i="1"/>
  <c r="J8160" i="1"/>
  <c r="H8160" i="1"/>
  <c r="I8160" i="1" s="1"/>
  <c r="O8159" i="1"/>
  <c r="P8159" i="1" s="1"/>
  <c r="Q8159" i="1" s="1"/>
  <c r="L8159" i="1"/>
  <c r="K8159" i="1"/>
  <c r="M8159" i="1" s="1"/>
  <c r="J8159" i="1"/>
  <c r="H8159" i="1"/>
  <c r="I8159" i="1" s="1"/>
  <c r="O8158" i="1"/>
  <c r="P8158" i="1" s="1"/>
  <c r="Q8158" i="1" s="1"/>
  <c r="L8158" i="1"/>
  <c r="K8158" i="1"/>
  <c r="J8158" i="1"/>
  <c r="H8158" i="1"/>
  <c r="I8158" i="1" s="1"/>
  <c r="O8157" i="1"/>
  <c r="P8157" i="1" s="1"/>
  <c r="Q8157" i="1" s="1"/>
  <c r="L8157" i="1"/>
  <c r="K8157" i="1"/>
  <c r="J8157" i="1"/>
  <c r="H8157" i="1"/>
  <c r="I8157" i="1" s="1"/>
  <c r="O8156" i="1"/>
  <c r="P8156" i="1" s="1"/>
  <c r="Q8156" i="1" s="1"/>
  <c r="L8156" i="1"/>
  <c r="K8156" i="1"/>
  <c r="M8156" i="1" s="1"/>
  <c r="J8156" i="1"/>
  <c r="H8156" i="1"/>
  <c r="I8156" i="1" s="1"/>
  <c r="O8155" i="1"/>
  <c r="P8155" i="1" s="1"/>
  <c r="Q8155" i="1" s="1"/>
  <c r="L8155" i="1"/>
  <c r="K8155" i="1"/>
  <c r="J8155" i="1"/>
  <c r="H8155" i="1"/>
  <c r="I8155" i="1" s="1"/>
  <c r="O8154" i="1"/>
  <c r="P8154" i="1" s="1"/>
  <c r="Q8154" i="1" s="1"/>
  <c r="L8154" i="1"/>
  <c r="K8154" i="1"/>
  <c r="J8154" i="1"/>
  <c r="H8154" i="1"/>
  <c r="I8154" i="1" s="1"/>
  <c r="O8153" i="1"/>
  <c r="P8153" i="1" s="1"/>
  <c r="Q8153" i="1" s="1"/>
  <c r="L8153" i="1"/>
  <c r="K8153" i="1"/>
  <c r="J8153" i="1"/>
  <c r="H8153" i="1"/>
  <c r="I8153" i="1" s="1"/>
  <c r="O8152" i="1"/>
  <c r="P8152" i="1" s="1"/>
  <c r="Q8152" i="1" s="1"/>
  <c r="L8152" i="1"/>
  <c r="K8152" i="1"/>
  <c r="M8152" i="1" s="1"/>
  <c r="J8152" i="1"/>
  <c r="H8152" i="1"/>
  <c r="I8152" i="1" s="1"/>
  <c r="O8151" i="1"/>
  <c r="P8151" i="1" s="1"/>
  <c r="Q8151" i="1" s="1"/>
  <c r="L8151" i="1"/>
  <c r="K8151" i="1"/>
  <c r="J8151" i="1"/>
  <c r="H8151" i="1"/>
  <c r="I8151" i="1" s="1"/>
  <c r="O8150" i="1"/>
  <c r="P8150" i="1" s="1"/>
  <c r="Q8150" i="1" s="1"/>
  <c r="L8150" i="1"/>
  <c r="K8150" i="1"/>
  <c r="J8150" i="1"/>
  <c r="H8150" i="1"/>
  <c r="I8150" i="1" s="1"/>
  <c r="O8149" i="1"/>
  <c r="P8149" i="1" s="1"/>
  <c r="Q8149" i="1" s="1"/>
  <c r="L8149" i="1"/>
  <c r="K8149" i="1"/>
  <c r="M8149" i="1" s="1"/>
  <c r="J8149" i="1"/>
  <c r="H8149" i="1"/>
  <c r="I8149" i="1" s="1"/>
  <c r="O8148" i="1"/>
  <c r="P8148" i="1" s="1"/>
  <c r="Q8148" i="1" s="1"/>
  <c r="L8148" i="1"/>
  <c r="K8148" i="1"/>
  <c r="J8148" i="1"/>
  <c r="H8148" i="1"/>
  <c r="I8148" i="1" s="1"/>
  <c r="O8147" i="1"/>
  <c r="P8147" i="1" s="1"/>
  <c r="Q8147" i="1" s="1"/>
  <c r="L8147" i="1"/>
  <c r="K8147" i="1"/>
  <c r="M8147" i="1" s="1"/>
  <c r="J8147" i="1"/>
  <c r="H8147" i="1"/>
  <c r="I8147" i="1" s="1"/>
  <c r="O8146" i="1"/>
  <c r="P8146" i="1" s="1"/>
  <c r="Q8146" i="1" s="1"/>
  <c r="L8146" i="1"/>
  <c r="K8146" i="1"/>
  <c r="J8146" i="1"/>
  <c r="H8146" i="1"/>
  <c r="I8146" i="1" s="1"/>
  <c r="O8145" i="1"/>
  <c r="P8145" i="1" s="1"/>
  <c r="Q8145" i="1" s="1"/>
  <c r="L8145" i="1"/>
  <c r="K8145" i="1"/>
  <c r="M8145" i="1" s="1"/>
  <c r="J8145" i="1"/>
  <c r="H8145" i="1"/>
  <c r="I8145" i="1" s="1"/>
  <c r="O8144" i="1"/>
  <c r="P8144" i="1" s="1"/>
  <c r="Q8144" i="1" s="1"/>
  <c r="L8144" i="1"/>
  <c r="K8144" i="1"/>
  <c r="J8144" i="1"/>
  <c r="H8144" i="1"/>
  <c r="I8144" i="1" s="1"/>
  <c r="S8143" i="1"/>
  <c r="O8143" i="1"/>
  <c r="P8143" i="1" s="1"/>
  <c r="Q8143" i="1" s="1"/>
  <c r="L8143" i="1"/>
  <c r="K8143" i="1"/>
  <c r="M8143" i="1" s="1"/>
  <c r="J8143" i="1"/>
  <c r="H8143" i="1"/>
  <c r="I8143" i="1" s="1"/>
  <c r="O8142" i="1"/>
  <c r="P8142" i="1" s="1"/>
  <c r="Q8142" i="1" s="1"/>
  <c r="L8142" i="1"/>
  <c r="K8142" i="1"/>
  <c r="J8142" i="1"/>
  <c r="H8142" i="1"/>
  <c r="I8142" i="1" s="1"/>
  <c r="O8141" i="1"/>
  <c r="P8141" i="1" s="1"/>
  <c r="Q8141" i="1" s="1"/>
  <c r="L8141" i="1"/>
  <c r="K8141" i="1"/>
  <c r="J8141" i="1"/>
  <c r="H8141" i="1"/>
  <c r="I8141" i="1" s="1"/>
  <c r="O8140" i="1"/>
  <c r="P8140" i="1" s="1"/>
  <c r="Q8140" i="1" s="1"/>
  <c r="L8140" i="1"/>
  <c r="K8140" i="1"/>
  <c r="J8140" i="1"/>
  <c r="H8140" i="1"/>
  <c r="I8140" i="1" s="1"/>
  <c r="S8139" i="1"/>
  <c r="O8139" i="1"/>
  <c r="P8139" i="1" s="1"/>
  <c r="Q8139" i="1" s="1"/>
  <c r="L8139" i="1"/>
  <c r="K8139" i="1"/>
  <c r="J8139" i="1"/>
  <c r="H8139" i="1"/>
  <c r="I8139" i="1" s="1"/>
  <c r="O8138" i="1"/>
  <c r="P8138" i="1" s="1"/>
  <c r="Q8138" i="1" s="1"/>
  <c r="L8138" i="1"/>
  <c r="K8138" i="1"/>
  <c r="J8138" i="1"/>
  <c r="H8138" i="1"/>
  <c r="I8138" i="1" s="1"/>
  <c r="O8137" i="1"/>
  <c r="P8137" i="1" s="1"/>
  <c r="Q8137" i="1" s="1"/>
  <c r="L8137" i="1"/>
  <c r="K8137" i="1"/>
  <c r="J8137" i="1"/>
  <c r="H8137" i="1"/>
  <c r="I8137" i="1" s="1"/>
  <c r="O8136" i="1"/>
  <c r="P8136" i="1" s="1"/>
  <c r="Q8136" i="1" s="1"/>
  <c r="L8136" i="1"/>
  <c r="K8136" i="1"/>
  <c r="M8136" i="1" s="1"/>
  <c r="J8136" i="1"/>
  <c r="H8136" i="1"/>
  <c r="I8136" i="1" s="1"/>
  <c r="O8135" i="1"/>
  <c r="P8135" i="1" s="1"/>
  <c r="Q8135" i="1" s="1"/>
  <c r="L8135" i="1"/>
  <c r="K8135" i="1"/>
  <c r="J8135" i="1"/>
  <c r="H8135" i="1"/>
  <c r="I8135" i="1" s="1"/>
  <c r="O8134" i="1"/>
  <c r="P8134" i="1" s="1"/>
  <c r="Q8134" i="1" s="1"/>
  <c r="L8134" i="1"/>
  <c r="K8134" i="1"/>
  <c r="M8134" i="1" s="1"/>
  <c r="J8134" i="1"/>
  <c r="H8134" i="1"/>
  <c r="I8134" i="1" s="1"/>
  <c r="O8133" i="1"/>
  <c r="P8133" i="1" s="1"/>
  <c r="Q8133" i="1" s="1"/>
  <c r="L8133" i="1"/>
  <c r="K8133" i="1"/>
  <c r="M8133" i="1" s="1"/>
  <c r="J8133" i="1"/>
  <c r="H8133" i="1"/>
  <c r="I8133" i="1" s="1"/>
  <c r="O8132" i="1"/>
  <c r="P8132" i="1" s="1"/>
  <c r="Q8132" i="1" s="1"/>
  <c r="L8132" i="1"/>
  <c r="K8132" i="1"/>
  <c r="J8132" i="1"/>
  <c r="H8132" i="1"/>
  <c r="I8132" i="1" s="1"/>
  <c r="O8131" i="1"/>
  <c r="P8131" i="1" s="1"/>
  <c r="Q8131" i="1" s="1"/>
  <c r="L8131" i="1"/>
  <c r="K8131" i="1"/>
  <c r="M8131" i="1" s="1"/>
  <c r="J8131" i="1"/>
  <c r="H8131" i="1"/>
  <c r="I8131" i="1" s="1"/>
  <c r="O8130" i="1"/>
  <c r="P8130" i="1" s="1"/>
  <c r="Q8130" i="1" s="1"/>
  <c r="L8130" i="1"/>
  <c r="K8130" i="1"/>
  <c r="J8130" i="1"/>
  <c r="H8130" i="1"/>
  <c r="I8130" i="1" s="1"/>
  <c r="O8129" i="1"/>
  <c r="P8129" i="1" s="1"/>
  <c r="Q8129" i="1" s="1"/>
  <c r="L8129" i="1"/>
  <c r="K8129" i="1"/>
  <c r="M8129" i="1" s="1"/>
  <c r="J8129" i="1"/>
  <c r="H8129" i="1"/>
  <c r="I8129" i="1" s="1"/>
  <c r="O8128" i="1"/>
  <c r="P8128" i="1" s="1"/>
  <c r="Q8128" i="1" s="1"/>
  <c r="L8128" i="1"/>
  <c r="K8128" i="1"/>
  <c r="J8128" i="1"/>
  <c r="H8128" i="1"/>
  <c r="I8128" i="1" s="1"/>
  <c r="S8127" i="1"/>
  <c r="O8127" i="1"/>
  <c r="P8127" i="1" s="1"/>
  <c r="Q8127" i="1" s="1"/>
  <c r="L8127" i="1"/>
  <c r="K8127" i="1"/>
  <c r="M8127" i="1" s="1"/>
  <c r="J8127" i="1"/>
  <c r="H8127" i="1"/>
  <c r="I8127" i="1" s="1"/>
  <c r="O8126" i="1"/>
  <c r="P8126" i="1" s="1"/>
  <c r="Q8126" i="1" s="1"/>
  <c r="L8126" i="1"/>
  <c r="K8126" i="1"/>
  <c r="M8126" i="1" s="1"/>
  <c r="J8126" i="1"/>
  <c r="H8126" i="1"/>
  <c r="I8126" i="1" s="1"/>
  <c r="S8125" i="1"/>
  <c r="O8125" i="1"/>
  <c r="P8125" i="1" s="1"/>
  <c r="Q8125" i="1" s="1"/>
  <c r="L8125" i="1"/>
  <c r="K8125" i="1"/>
  <c r="M8125" i="1" s="1"/>
  <c r="J8125" i="1"/>
  <c r="H8125" i="1"/>
  <c r="I8125" i="1" s="1"/>
  <c r="O8124" i="1"/>
  <c r="P8124" i="1" s="1"/>
  <c r="Q8124" i="1" s="1"/>
  <c r="L8124" i="1"/>
  <c r="K8124" i="1"/>
  <c r="M8124" i="1" s="1"/>
  <c r="J8124" i="1"/>
  <c r="H8124" i="1"/>
  <c r="I8124" i="1" s="1"/>
  <c r="O8123" i="1"/>
  <c r="P8123" i="1" s="1"/>
  <c r="Q8123" i="1" s="1"/>
  <c r="L8123" i="1"/>
  <c r="K8123" i="1"/>
  <c r="J8123" i="1"/>
  <c r="H8123" i="1"/>
  <c r="I8123" i="1" s="1"/>
  <c r="O8122" i="1"/>
  <c r="P8122" i="1" s="1"/>
  <c r="Q8122" i="1" s="1"/>
  <c r="L8122" i="1"/>
  <c r="K8122" i="1"/>
  <c r="J8122" i="1"/>
  <c r="H8122" i="1"/>
  <c r="I8122" i="1" s="1"/>
  <c r="O8121" i="1"/>
  <c r="P8121" i="1" s="1"/>
  <c r="Q8121" i="1" s="1"/>
  <c r="L8121" i="1"/>
  <c r="K8121" i="1"/>
  <c r="J8121" i="1"/>
  <c r="H8121" i="1"/>
  <c r="I8121" i="1" s="1"/>
  <c r="O8120" i="1"/>
  <c r="P8120" i="1" s="1"/>
  <c r="Q8120" i="1" s="1"/>
  <c r="L8120" i="1"/>
  <c r="K8120" i="1"/>
  <c r="M8120" i="1" s="1"/>
  <c r="J8120" i="1"/>
  <c r="H8120" i="1"/>
  <c r="I8120" i="1" s="1"/>
  <c r="O8119" i="1"/>
  <c r="P8119" i="1" s="1"/>
  <c r="Q8119" i="1" s="1"/>
  <c r="L8119" i="1"/>
  <c r="K8119" i="1"/>
  <c r="J8119" i="1"/>
  <c r="H8119" i="1"/>
  <c r="I8119" i="1" s="1"/>
  <c r="O8118" i="1"/>
  <c r="P8118" i="1" s="1"/>
  <c r="Q8118" i="1" s="1"/>
  <c r="L8118" i="1"/>
  <c r="K8118" i="1"/>
  <c r="J8118" i="1"/>
  <c r="H8118" i="1"/>
  <c r="I8118" i="1" s="1"/>
  <c r="O8117" i="1"/>
  <c r="P8117" i="1" s="1"/>
  <c r="Q8117" i="1" s="1"/>
  <c r="L8117" i="1"/>
  <c r="K8117" i="1"/>
  <c r="J8117" i="1"/>
  <c r="H8117" i="1"/>
  <c r="I8117" i="1" s="1"/>
  <c r="O8116" i="1"/>
  <c r="P8116" i="1" s="1"/>
  <c r="Q8116" i="1" s="1"/>
  <c r="L8116" i="1"/>
  <c r="K8116" i="1"/>
  <c r="J8116" i="1"/>
  <c r="H8116" i="1"/>
  <c r="I8116" i="1" s="1"/>
  <c r="O8115" i="1"/>
  <c r="P8115" i="1" s="1"/>
  <c r="Q8115" i="1" s="1"/>
  <c r="L8115" i="1"/>
  <c r="K8115" i="1"/>
  <c r="J8115" i="1"/>
  <c r="H8115" i="1"/>
  <c r="I8115" i="1" s="1"/>
  <c r="O8114" i="1"/>
  <c r="P8114" i="1" s="1"/>
  <c r="Q8114" i="1" s="1"/>
  <c r="L8114" i="1"/>
  <c r="K8114" i="1"/>
  <c r="J8114" i="1"/>
  <c r="H8114" i="1"/>
  <c r="I8114" i="1" s="1"/>
  <c r="O8113" i="1"/>
  <c r="P8113" i="1" s="1"/>
  <c r="Q8113" i="1" s="1"/>
  <c r="L8113" i="1"/>
  <c r="K8113" i="1"/>
  <c r="M8113" i="1" s="1"/>
  <c r="J8113" i="1"/>
  <c r="H8113" i="1"/>
  <c r="I8113" i="1" s="1"/>
  <c r="O8112" i="1"/>
  <c r="P8112" i="1" s="1"/>
  <c r="Q8112" i="1" s="1"/>
  <c r="L8112" i="1"/>
  <c r="K8112" i="1"/>
  <c r="J8112" i="1"/>
  <c r="H8112" i="1"/>
  <c r="I8112" i="1" s="1"/>
  <c r="O8111" i="1"/>
  <c r="P8111" i="1" s="1"/>
  <c r="Q8111" i="1" s="1"/>
  <c r="L8111" i="1"/>
  <c r="K8111" i="1"/>
  <c r="M8111" i="1" s="1"/>
  <c r="J8111" i="1"/>
  <c r="H8111" i="1"/>
  <c r="I8111" i="1" s="1"/>
  <c r="S8110" i="1"/>
  <c r="O8110" i="1"/>
  <c r="P8110" i="1" s="1"/>
  <c r="Q8110" i="1" s="1"/>
  <c r="L8110" i="1"/>
  <c r="K8110" i="1"/>
  <c r="J8110" i="1"/>
  <c r="H8110" i="1"/>
  <c r="I8110" i="1" s="1"/>
  <c r="S8109" i="1"/>
  <c r="O8109" i="1"/>
  <c r="P8109" i="1" s="1"/>
  <c r="Q8109" i="1" s="1"/>
  <c r="L8109" i="1"/>
  <c r="K8109" i="1"/>
  <c r="M8109" i="1" s="1"/>
  <c r="J8109" i="1"/>
  <c r="H8109" i="1"/>
  <c r="I8109" i="1" s="1"/>
  <c r="O8108" i="1"/>
  <c r="P8108" i="1" s="1"/>
  <c r="Q8108" i="1" s="1"/>
  <c r="L8108" i="1"/>
  <c r="K8108" i="1"/>
  <c r="M8108" i="1" s="1"/>
  <c r="J8108" i="1"/>
  <c r="H8108" i="1"/>
  <c r="I8108" i="1" s="1"/>
  <c r="O8107" i="1"/>
  <c r="P8107" i="1" s="1"/>
  <c r="Q8107" i="1" s="1"/>
  <c r="L8107" i="1"/>
  <c r="K8107" i="1"/>
  <c r="J8107" i="1"/>
  <c r="H8107" i="1"/>
  <c r="I8107" i="1" s="1"/>
  <c r="O8106" i="1"/>
  <c r="P8106" i="1" s="1"/>
  <c r="Q8106" i="1" s="1"/>
  <c r="L8106" i="1"/>
  <c r="K8106" i="1"/>
  <c r="M8106" i="1" s="1"/>
  <c r="J8106" i="1"/>
  <c r="H8106" i="1"/>
  <c r="I8106" i="1" s="1"/>
  <c r="O8105" i="1"/>
  <c r="P8105" i="1" s="1"/>
  <c r="Q8105" i="1" s="1"/>
  <c r="L8105" i="1"/>
  <c r="K8105" i="1"/>
  <c r="J8105" i="1"/>
  <c r="H8105" i="1"/>
  <c r="I8105" i="1" s="1"/>
  <c r="O8104" i="1"/>
  <c r="P8104" i="1" s="1"/>
  <c r="Q8104" i="1" s="1"/>
  <c r="L8104" i="1"/>
  <c r="K8104" i="1"/>
  <c r="M8104" i="1" s="1"/>
  <c r="J8104" i="1"/>
  <c r="H8104" i="1"/>
  <c r="I8104" i="1" s="1"/>
  <c r="O8103" i="1"/>
  <c r="P8103" i="1" s="1"/>
  <c r="Q8103" i="1" s="1"/>
  <c r="L8103" i="1"/>
  <c r="K8103" i="1"/>
  <c r="J8103" i="1"/>
  <c r="H8103" i="1"/>
  <c r="I8103" i="1" s="1"/>
  <c r="O8102" i="1"/>
  <c r="P8102" i="1" s="1"/>
  <c r="Q8102" i="1" s="1"/>
  <c r="L8102" i="1"/>
  <c r="K8102" i="1"/>
  <c r="M8102" i="1" s="1"/>
  <c r="J8102" i="1"/>
  <c r="H8102" i="1"/>
  <c r="I8102" i="1" s="1"/>
  <c r="O8101" i="1"/>
  <c r="P8101" i="1" s="1"/>
  <c r="Q8101" i="1" s="1"/>
  <c r="L8101" i="1"/>
  <c r="K8101" i="1"/>
  <c r="M8101" i="1" s="1"/>
  <c r="J8101" i="1"/>
  <c r="H8101" i="1"/>
  <c r="I8101" i="1" s="1"/>
  <c r="O8100" i="1"/>
  <c r="P8100" i="1" s="1"/>
  <c r="Q8100" i="1" s="1"/>
  <c r="L8100" i="1"/>
  <c r="K8100" i="1"/>
  <c r="J8100" i="1"/>
  <c r="H8100" i="1"/>
  <c r="I8100" i="1" s="1"/>
  <c r="O8099" i="1"/>
  <c r="P8099" i="1" s="1"/>
  <c r="Q8099" i="1" s="1"/>
  <c r="L8099" i="1"/>
  <c r="K8099" i="1"/>
  <c r="M8099" i="1" s="1"/>
  <c r="J8099" i="1"/>
  <c r="H8099" i="1"/>
  <c r="I8099" i="1" s="1"/>
  <c r="O8098" i="1"/>
  <c r="P8098" i="1" s="1"/>
  <c r="Q8098" i="1" s="1"/>
  <c r="L8098" i="1"/>
  <c r="K8098" i="1"/>
  <c r="M8098" i="1" s="1"/>
  <c r="J8098" i="1"/>
  <c r="H8098" i="1"/>
  <c r="I8098" i="1" s="1"/>
  <c r="O8097" i="1"/>
  <c r="P8097" i="1" s="1"/>
  <c r="Q8097" i="1" s="1"/>
  <c r="L8097" i="1"/>
  <c r="K8097" i="1"/>
  <c r="M8097" i="1" s="1"/>
  <c r="J8097" i="1"/>
  <c r="H8097" i="1"/>
  <c r="I8097" i="1" s="1"/>
  <c r="O8096" i="1"/>
  <c r="P8096" i="1" s="1"/>
  <c r="Q8096" i="1" s="1"/>
  <c r="L8096" i="1"/>
  <c r="K8096" i="1"/>
  <c r="J8096" i="1"/>
  <c r="H8096" i="1"/>
  <c r="I8096" i="1" s="1"/>
  <c r="O8095" i="1"/>
  <c r="P8095" i="1" s="1"/>
  <c r="Q8095" i="1" s="1"/>
  <c r="L8095" i="1"/>
  <c r="K8095" i="1"/>
  <c r="M8095" i="1" s="1"/>
  <c r="J8095" i="1"/>
  <c r="H8095" i="1"/>
  <c r="I8095" i="1" s="1"/>
  <c r="O8094" i="1"/>
  <c r="P8094" i="1" s="1"/>
  <c r="Q8094" i="1" s="1"/>
  <c r="L8094" i="1"/>
  <c r="K8094" i="1"/>
  <c r="J8094" i="1"/>
  <c r="H8094" i="1"/>
  <c r="I8094" i="1" s="1"/>
  <c r="O8093" i="1"/>
  <c r="P8093" i="1" s="1"/>
  <c r="Q8093" i="1" s="1"/>
  <c r="L8093" i="1"/>
  <c r="K8093" i="1"/>
  <c r="J8093" i="1"/>
  <c r="H8093" i="1"/>
  <c r="I8093" i="1" s="1"/>
  <c r="O8092" i="1"/>
  <c r="P8092" i="1" s="1"/>
  <c r="Q8092" i="1" s="1"/>
  <c r="L8092" i="1"/>
  <c r="K8092" i="1"/>
  <c r="M8092" i="1" s="1"/>
  <c r="J8092" i="1"/>
  <c r="H8092" i="1"/>
  <c r="I8092" i="1" s="1"/>
  <c r="O8091" i="1"/>
  <c r="P8091" i="1" s="1"/>
  <c r="Q8091" i="1" s="1"/>
  <c r="L8091" i="1"/>
  <c r="K8091" i="1"/>
  <c r="J8091" i="1"/>
  <c r="H8091" i="1"/>
  <c r="I8091" i="1" s="1"/>
  <c r="O8090" i="1"/>
  <c r="P8090" i="1" s="1"/>
  <c r="Q8090" i="1" s="1"/>
  <c r="L8090" i="1"/>
  <c r="K8090" i="1"/>
  <c r="J8090" i="1"/>
  <c r="H8090" i="1"/>
  <c r="I8090" i="1" s="1"/>
  <c r="O8089" i="1"/>
  <c r="P8089" i="1" s="1"/>
  <c r="Q8089" i="1" s="1"/>
  <c r="L8089" i="1"/>
  <c r="K8089" i="1"/>
  <c r="J8089" i="1"/>
  <c r="H8089" i="1"/>
  <c r="I8089" i="1" s="1"/>
  <c r="O8088" i="1"/>
  <c r="P8088" i="1" s="1"/>
  <c r="Q8088" i="1" s="1"/>
  <c r="L8088" i="1"/>
  <c r="K8088" i="1"/>
  <c r="M8088" i="1" s="1"/>
  <c r="J8088" i="1"/>
  <c r="H8088" i="1"/>
  <c r="I8088" i="1" s="1"/>
  <c r="O8087" i="1"/>
  <c r="P8087" i="1" s="1"/>
  <c r="Q8087" i="1" s="1"/>
  <c r="L8087" i="1"/>
  <c r="K8087" i="1"/>
  <c r="J8087" i="1"/>
  <c r="H8087" i="1"/>
  <c r="I8087" i="1" s="1"/>
  <c r="O8086" i="1"/>
  <c r="P8086" i="1" s="1"/>
  <c r="Q8086" i="1" s="1"/>
  <c r="L8086" i="1"/>
  <c r="K8086" i="1"/>
  <c r="M8086" i="1" s="1"/>
  <c r="J8086" i="1"/>
  <c r="H8086" i="1"/>
  <c r="I8086" i="1" s="1"/>
  <c r="O8085" i="1"/>
  <c r="P8085" i="1" s="1"/>
  <c r="Q8085" i="1" s="1"/>
  <c r="L8085" i="1"/>
  <c r="K8085" i="1"/>
  <c r="M8085" i="1" s="1"/>
  <c r="J8085" i="1"/>
  <c r="H8085" i="1"/>
  <c r="I8085" i="1" s="1"/>
  <c r="S8084" i="1"/>
  <c r="O8084" i="1"/>
  <c r="P8084" i="1" s="1"/>
  <c r="Q8084" i="1" s="1"/>
  <c r="L8084" i="1"/>
  <c r="K8084" i="1"/>
  <c r="M8084" i="1" s="1"/>
  <c r="J8084" i="1"/>
  <c r="H8084" i="1"/>
  <c r="I8084" i="1" s="1"/>
  <c r="O8083" i="1"/>
  <c r="P8083" i="1" s="1"/>
  <c r="Q8083" i="1" s="1"/>
  <c r="L8083" i="1"/>
  <c r="K8083" i="1"/>
  <c r="M8083" i="1" s="1"/>
  <c r="J8083" i="1"/>
  <c r="H8083" i="1"/>
  <c r="I8083" i="1" s="1"/>
  <c r="O8082" i="1"/>
  <c r="P8082" i="1" s="1"/>
  <c r="Q8082" i="1" s="1"/>
  <c r="L8082" i="1"/>
  <c r="K8082" i="1"/>
  <c r="J8082" i="1"/>
  <c r="H8082" i="1"/>
  <c r="I8082" i="1" s="1"/>
  <c r="S8081" i="1"/>
  <c r="O8081" i="1"/>
  <c r="P8081" i="1" s="1"/>
  <c r="Q8081" i="1" s="1"/>
  <c r="L8081" i="1"/>
  <c r="K8081" i="1"/>
  <c r="M8081" i="1" s="1"/>
  <c r="J8081" i="1"/>
  <c r="H8081" i="1"/>
  <c r="I8081" i="1" s="1"/>
  <c r="O8080" i="1"/>
  <c r="P8080" i="1" s="1"/>
  <c r="Q8080" i="1" s="1"/>
  <c r="L8080" i="1"/>
  <c r="K8080" i="1"/>
  <c r="J8080" i="1"/>
  <c r="H8080" i="1"/>
  <c r="I8080" i="1" s="1"/>
  <c r="O8079" i="1"/>
  <c r="P8079" i="1" s="1"/>
  <c r="Q8079" i="1" s="1"/>
  <c r="L8079" i="1"/>
  <c r="K8079" i="1"/>
  <c r="J8079" i="1"/>
  <c r="H8079" i="1"/>
  <c r="I8079" i="1" s="1"/>
  <c r="O8078" i="1"/>
  <c r="P8078" i="1" s="1"/>
  <c r="Q8078" i="1" s="1"/>
  <c r="L8078" i="1"/>
  <c r="K8078" i="1"/>
  <c r="J8078" i="1"/>
  <c r="H8078" i="1"/>
  <c r="I8078" i="1" s="1"/>
  <c r="O8077" i="1"/>
  <c r="P8077" i="1" s="1"/>
  <c r="Q8077" i="1" s="1"/>
  <c r="L8077" i="1"/>
  <c r="K8077" i="1"/>
  <c r="M8077" i="1" s="1"/>
  <c r="J8077" i="1"/>
  <c r="H8077" i="1"/>
  <c r="I8077" i="1" s="1"/>
  <c r="O8076" i="1"/>
  <c r="P8076" i="1" s="1"/>
  <c r="Q8076" i="1" s="1"/>
  <c r="L8076" i="1"/>
  <c r="K8076" i="1"/>
  <c r="M8076" i="1" s="1"/>
  <c r="J8076" i="1"/>
  <c r="H8076" i="1"/>
  <c r="I8076" i="1" s="1"/>
  <c r="O8075" i="1"/>
  <c r="P8075" i="1" s="1"/>
  <c r="Q8075" i="1" s="1"/>
  <c r="L8075" i="1"/>
  <c r="K8075" i="1"/>
  <c r="J8075" i="1"/>
  <c r="H8075" i="1"/>
  <c r="I8075" i="1" s="1"/>
  <c r="O8074" i="1"/>
  <c r="P8074" i="1" s="1"/>
  <c r="Q8074" i="1" s="1"/>
  <c r="L8074" i="1"/>
  <c r="K8074" i="1"/>
  <c r="M8074" i="1" s="1"/>
  <c r="J8074" i="1"/>
  <c r="H8074" i="1"/>
  <c r="I8074" i="1" s="1"/>
  <c r="O8073" i="1"/>
  <c r="P8073" i="1" s="1"/>
  <c r="Q8073" i="1" s="1"/>
  <c r="L8073" i="1"/>
  <c r="K8073" i="1"/>
  <c r="J8073" i="1"/>
  <c r="H8073" i="1"/>
  <c r="I8073" i="1" s="1"/>
  <c r="O8072" i="1"/>
  <c r="P8072" i="1" s="1"/>
  <c r="Q8072" i="1" s="1"/>
  <c r="L8072" i="1"/>
  <c r="K8072" i="1"/>
  <c r="M8072" i="1" s="1"/>
  <c r="J8072" i="1"/>
  <c r="H8072" i="1"/>
  <c r="I8072" i="1" s="1"/>
  <c r="O8071" i="1"/>
  <c r="P8071" i="1" s="1"/>
  <c r="Q8071" i="1" s="1"/>
  <c r="L8071" i="1"/>
  <c r="K8071" i="1"/>
  <c r="J8071" i="1"/>
  <c r="H8071" i="1"/>
  <c r="I8071" i="1" s="1"/>
  <c r="O8070" i="1"/>
  <c r="P8070" i="1" s="1"/>
  <c r="Q8070" i="1" s="1"/>
  <c r="L8070" i="1"/>
  <c r="K8070" i="1"/>
  <c r="M8070" i="1" s="1"/>
  <c r="J8070" i="1"/>
  <c r="H8070" i="1"/>
  <c r="I8070" i="1" s="1"/>
  <c r="S8069" i="1"/>
  <c r="O8069" i="1"/>
  <c r="P8069" i="1" s="1"/>
  <c r="Q8069" i="1" s="1"/>
  <c r="L8069" i="1"/>
  <c r="K8069" i="1"/>
  <c r="M8069" i="1" s="1"/>
  <c r="J8069" i="1"/>
  <c r="H8069" i="1"/>
  <c r="I8069" i="1" s="1"/>
  <c r="O8068" i="1"/>
  <c r="P8068" i="1" s="1"/>
  <c r="Q8068" i="1" s="1"/>
  <c r="L8068" i="1"/>
  <c r="K8068" i="1"/>
  <c r="M8068" i="1" s="1"/>
  <c r="J8068" i="1"/>
  <c r="H8068" i="1"/>
  <c r="I8068" i="1" s="1"/>
  <c r="S8067" i="1"/>
  <c r="O8067" i="1"/>
  <c r="P8067" i="1" s="1"/>
  <c r="Q8067" i="1" s="1"/>
  <c r="L8067" i="1"/>
  <c r="K8067" i="1"/>
  <c r="M8067" i="1" s="1"/>
  <c r="J8067" i="1"/>
  <c r="H8067" i="1"/>
  <c r="I8067" i="1" s="1"/>
  <c r="O8066" i="1"/>
  <c r="P8066" i="1" s="1"/>
  <c r="Q8066" i="1" s="1"/>
  <c r="L8066" i="1"/>
  <c r="K8066" i="1"/>
  <c r="J8066" i="1"/>
  <c r="H8066" i="1"/>
  <c r="I8066" i="1" s="1"/>
  <c r="O8065" i="1"/>
  <c r="P8065" i="1" s="1"/>
  <c r="Q8065" i="1" s="1"/>
  <c r="L8065" i="1"/>
  <c r="K8065" i="1"/>
  <c r="M8065" i="1" s="1"/>
  <c r="J8065" i="1"/>
  <c r="H8065" i="1"/>
  <c r="I8065" i="1" s="1"/>
  <c r="O8064" i="1"/>
  <c r="P8064" i="1" s="1"/>
  <c r="Q8064" i="1" s="1"/>
  <c r="L8064" i="1"/>
  <c r="K8064" i="1"/>
  <c r="J8064" i="1"/>
  <c r="H8064" i="1"/>
  <c r="I8064" i="1" s="1"/>
  <c r="O8063" i="1"/>
  <c r="P8063" i="1" s="1"/>
  <c r="Q8063" i="1" s="1"/>
  <c r="L8063" i="1"/>
  <c r="K8063" i="1"/>
  <c r="J8063" i="1"/>
  <c r="H8063" i="1"/>
  <c r="I8063" i="1" s="1"/>
  <c r="S8062" i="1"/>
  <c r="O8062" i="1"/>
  <c r="P8062" i="1" s="1"/>
  <c r="Q8062" i="1" s="1"/>
  <c r="L8062" i="1"/>
  <c r="K8062" i="1"/>
  <c r="J8062" i="1"/>
  <c r="H8062" i="1"/>
  <c r="I8062" i="1" s="1"/>
  <c r="O8061" i="1"/>
  <c r="P8061" i="1" s="1"/>
  <c r="Q8061" i="1" s="1"/>
  <c r="L8061" i="1"/>
  <c r="K8061" i="1"/>
  <c r="M8061" i="1" s="1"/>
  <c r="J8061" i="1"/>
  <c r="H8061" i="1"/>
  <c r="I8061" i="1" s="1"/>
  <c r="O8060" i="1"/>
  <c r="P8060" i="1" s="1"/>
  <c r="Q8060" i="1" s="1"/>
  <c r="L8060" i="1"/>
  <c r="K8060" i="1"/>
  <c r="M8060" i="1" s="1"/>
  <c r="J8060" i="1"/>
  <c r="H8060" i="1"/>
  <c r="I8060" i="1" s="1"/>
  <c r="O8059" i="1"/>
  <c r="P8059" i="1" s="1"/>
  <c r="Q8059" i="1" s="1"/>
  <c r="L8059" i="1"/>
  <c r="K8059" i="1"/>
  <c r="J8059" i="1"/>
  <c r="H8059" i="1"/>
  <c r="I8059" i="1" s="1"/>
  <c r="S8058" i="1"/>
  <c r="O8058" i="1"/>
  <c r="P8058" i="1" s="1"/>
  <c r="Q8058" i="1" s="1"/>
  <c r="L8058" i="1"/>
  <c r="K8058" i="1"/>
  <c r="M8058" i="1" s="1"/>
  <c r="J8058" i="1"/>
  <c r="H8058" i="1"/>
  <c r="I8058" i="1" s="1"/>
  <c r="O8057" i="1"/>
  <c r="P8057" i="1" s="1"/>
  <c r="Q8057" i="1" s="1"/>
  <c r="L8057" i="1"/>
  <c r="K8057" i="1"/>
  <c r="J8057" i="1"/>
  <c r="H8057" i="1"/>
  <c r="I8057" i="1" s="1"/>
  <c r="O8056" i="1"/>
  <c r="P8056" i="1" s="1"/>
  <c r="Q8056" i="1" s="1"/>
  <c r="L8056" i="1"/>
  <c r="K8056" i="1"/>
  <c r="M8056" i="1" s="1"/>
  <c r="J8056" i="1"/>
  <c r="H8056" i="1"/>
  <c r="I8056" i="1" s="1"/>
  <c r="O8055" i="1"/>
  <c r="P8055" i="1" s="1"/>
  <c r="Q8055" i="1" s="1"/>
  <c r="L8055" i="1"/>
  <c r="K8055" i="1"/>
  <c r="J8055" i="1"/>
  <c r="H8055" i="1"/>
  <c r="I8055" i="1" s="1"/>
  <c r="O8054" i="1"/>
  <c r="P8054" i="1" s="1"/>
  <c r="Q8054" i="1" s="1"/>
  <c r="L8054" i="1"/>
  <c r="K8054" i="1"/>
  <c r="J8054" i="1"/>
  <c r="H8054" i="1"/>
  <c r="I8054" i="1" s="1"/>
  <c r="O8053" i="1"/>
  <c r="P8053" i="1" s="1"/>
  <c r="Q8053" i="1" s="1"/>
  <c r="L8053" i="1"/>
  <c r="K8053" i="1"/>
  <c r="M8053" i="1" s="1"/>
  <c r="J8053" i="1"/>
  <c r="H8053" i="1"/>
  <c r="I8053" i="1" s="1"/>
  <c r="O8052" i="1"/>
  <c r="P8052" i="1" s="1"/>
  <c r="Q8052" i="1" s="1"/>
  <c r="L8052" i="1"/>
  <c r="K8052" i="1"/>
  <c r="J8052" i="1"/>
  <c r="H8052" i="1"/>
  <c r="I8052" i="1" s="1"/>
  <c r="O8051" i="1"/>
  <c r="P8051" i="1" s="1"/>
  <c r="Q8051" i="1" s="1"/>
  <c r="L8051" i="1"/>
  <c r="K8051" i="1"/>
  <c r="M8051" i="1" s="1"/>
  <c r="J8051" i="1"/>
  <c r="H8051" i="1"/>
  <c r="I8051" i="1" s="1"/>
  <c r="O8050" i="1"/>
  <c r="P8050" i="1" s="1"/>
  <c r="Q8050" i="1" s="1"/>
  <c r="L8050" i="1"/>
  <c r="K8050" i="1"/>
  <c r="J8050" i="1"/>
  <c r="H8050" i="1"/>
  <c r="I8050" i="1" s="1"/>
  <c r="O8049" i="1"/>
  <c r="P8049" i="1" s="1"/>
  <c r="Q8049" i="1" s="1"/>
  <c r="L8049" i="1"/>
  <c r="K8049" i="1"/>
  <c r="M8049" i="1" s="1"/>
  <c r="J8049" i="1"/>
  <c r="H8049" i="1"/>
  <c r="I8049" i="1" s="1"/>
  <c r="O8048" i="1"/>
  <c r="P8048" i="1" s="1"/>
  <c r="Q8048" i="1" s="1"/>
  <c r="L8048" i="1"/>
  <c r="K8048" i="1"/>
  <c r="J8048" i="1"/>
  <c r="H8048" i="1"/>
  <c r="I8048" i="1" s="1"/>
  <c r="O8047" i="1"/>
  <c r="P8047" i="1" s="1"/>
  <c r="Q8047" i="1" s="1"/>
  <c r="L8047" i="1"/>
  <c r="K8047" i="1"/>
  <c r="J8047" i="1"/>
  <c r="H8047" i="1"/>
  <c r="I8047" i="1" s="1"/>
  <c r="O8046" i="1"/>
  <c r="P8046" i="1" s="1"/>
  <c r="Q8046" i="1" s="1"/>
  <c r="L8046" i="1"/>
  <c r="K8046" i="1"/>
  <c r="J8046" i="1"/>
  <c r="H8046" i="1"/>
  <c r="I8046" i="1" s="1"/>
  <c r="O8045" i="1"/>
  <c r="P8045" i="1" s="1"/>
  <c r="Q8045" i="1" s="1"/>
  <c r="L8045" i="1"/>
  <c r="K8045" i="1"/>
  <c r="M8045" i="1" s="1"/>
  <c r="J8045" i="1"/>
  <c r="H8045" i="1"/>
  <c r="I8045" i="1" s="1"/>
  <c r="O8044" i="1"/>
  <c r="P8044" i="1" s="1"/>
  <c r="Q8044" i="1" s="1"/>
  <c r="L8044" i="1"/>
  <c r="K8044" i="1"/>
  <c r="M8044" i="1" s="1"/>
  <c r="J8044" i="1"/>
  <c r="H8044" i="1"/>
  <c r="I8044" i="1" s="1"/>
  <c r="O8043" i="1"/>
  <c r="P8043" i="1" s="1"/>
  <c r="Q8043" i="1" s="1"/>
  <c r="L8043" i="1"/>
  <c r="K8043" i="1"/>
  <c r="J8043" i="1"/>
  <c r="H8043" i="1"/>
  <c r="I8043" i="1" s="1"/>
  <c r="O8042" i="1"/>
  <c r="P8042" i="1" s="1"/>
  <c r="Q8042" i="1" s="1"/>
  <c r="L8042" i="1"/>
  <c r="K8042" i="1"/>
  <c r="M8042" i="1" s="1"/>
  <c r="J8042" i="1"/>
  <c r="H8042" i="1"/>
  <c r="I8042" i="1" s="1"/>
  <c r="O8041" i="1"/>
  <c r="P8041" i="1" s="1"/>
  <c r="Q8041" i="1" s="1"/>
  <c r="L8041" i="1"/>
  <c r="K8041" i="1"/>
  <c r="J8041" i="1"/>
  <c r="H8041" i="1"/>
  <c r="I8041" i="1" s="1"/>
  <c r="O8040" i="1"/>
  <c r="P8040" i="1" s="1"/>
  <c r="Q8040" i="1" s="1"/>
  <c r="L8040" i="1"/>
  <c r="K8040" i="1"/>
  <c r="M8040" i="1" s="1"/>
  <c r="J8040" i="1"/>
  <c r="H8040" i="1"/>
  <c r="I8040" i="1" s="1"/>
  <c r="O8039" i="1"/>
  <c r="P8039" i="1" s="1"/>
  <c r="Q8039" i="1" s="1"/>
  <c r="L8039" i="1"/>
  <c r="K8039" i="1"/>
  <c r="J8039" i="1"/>
  <c r="H8039" i="1"/>
  <c r="I8039" i="1" s="1"/>
  <c r="O8038" i="1"/>
  <c r="P8038" i="1" s="1"/>
  <c r="Q8038" i="1" s="1"/>
  <c r="L8038" i="1"/>
  <c r="K8038" i="1"/>
  <c r="M8038" i="1" s="1"/>
  <c r="J8038" i="1"/>
  <c r="H8038" i="1"/>
  <c r="I8038" i="1" s="1"/>
  <c r="O8037" i="1"/>
  <c r="P8037" i="1" s="1"/>
  <c r="Q8037" i="1" s="1"/>
  <c r="L8037" i="1"/>
  <c r="K8037" i="1"/>
  <c r="M8037" i="1" s="1"/>
  <c r="J8037" i="1"/>
  <c r="H8037" i="1"/>
  <c r="I8037" i="1" s="1"/>
  <c r="O8036" i="1"/>
  <c r="P8036" i="1" s="1"/>
  <c r="Q8036" i="1" s="1"/>
  <c r="L8036" i="1"/>
  <c r="K8036" i="1"/>
  <c r="J8036" i="1"/>
  <c r="H8036" i="1"/>
  <c r="I8036" i="1" s="1"/>
  <c r="O8035" i="1"/>
  <c r="P8035" i="1" s="1"/>
  <c r="Q8035" i="1" s="1"/>
  <c r="L8035" i="1"/>
  <c r="K8035" i="1"/>
  <c r="M8035" i="1" s="1"/>
  <c r="J8035" i="1"/>
  <c r="H8035" i="1"/>
  <c r="I8035" i="1" s="1"/>
  <c r="O8034" i="1"/>
  <c r="P8034" i="1" s="1"/>
  <c r="Q8034" i="1" s="1"/>
  <c r="L8034" i="1"/>
  <c r="K8034" i="1"/>
  <c r="J8034" i="1"/>
  <c r="H8034" i="1"/>
  <c r="I8034" i="1" s="1"/>
  <c r="O8033" i="1"/>
  <c r="P8033" i="1" s="1"/>
  <c r="Q8033" i="1" s="1"/>
  <c r="L8033" i="1"/>
  <c r="K8033" i="1"/>
  <c r="M8033" i="1" s="1"/>
  <c r="J8033" i="1"/>
  <c r="H8033" i="1"/>
  <c r="I8033" i="1" s="1"/>
  <c r="O8032" i="1"/>
  <c r="P8032" i="1" s="1"/>
  <c r="Q8032" i="1" s="1"/>
  <c r="L8032" i="1"/>
  <c r="K8032" i="1"/>
  <c r="J8032" i="1"/>
  <c r="H8032" i="1"/>
  <c r="I8032" i="1" s="1"/>
  <c r="O8031" i="1"/>
  <c r="P8031" i="1" s="1"/>
  <c r="Q8031" i="1" s="1"/>
  <c r="L8031" i="1"/>
  <c r="K8031" i="1"/>
  <c r="M8031" i="1" s="1"/>
  <c r="J8031" i="1"/>
  <c r="H8031" i="1"/>
  <c r="I8031" i="1" s="1"/>
  <c r="O8030" i="1"/>
  <c r="P8030" i="1" s="1"/>
  <c r="Q8030" i="1" s="1"/>
  <c r="L8030" i="1"/>
  <c r="K8030" i="1"/>
  <c r="J8030" i="1"/>
  <c r="H8030" i="1"/>
  <c r="I8030" i="1" s="1"/>
  <c r="O8029" i="1"/>
  <c r="P8029" i="1" s="1"/>
  <c r="Q8029" i="1" s="1"/>
  <c r="L8029" i="1"/>
  <c r="K8029" i="1"/>
  <c r="M8029" i="1" s="1"/>
  <c r="J8029" i="1"/>
  <c r="H8029" i="1"/>
  <c r="I8029" i="1" s="1"/>
  <c r="O8028" i="1"/>
  <c r="P8028" i="1" s="1"/>
  <c r="Q8028" i="1" s="1"/>
  <c r="L8028" i="1"/>
  <c r="K8028" i="1"/>
  <c r="M8028" i="1" s="1"/>
  <c r="J8028" i="1"/>
  <c r="H8028" i="1"/>
  <c r="I8028" i="1" s="1"/>
  <c r="O8027" i="1"/>
  <c r="P8027" i="1" s="1"/>
  <c r="Q8027" i="1" s="1"/>
  <c r="L8027" i="1"/>
  <c r="K8027" i="1"/>
  <c r="J8027" i="1"/>
  <c r="H8027" i="1"/>
  <c r="I8027" i="1" s="1"/>
  <c r="O8026" i="1"/>
  <c r="P8026" i="1" s="1"/>
  <c r="Q8026" i="1" s="1"/>
  <c r="L8026" i="1"/>
  <c r="K8026" i="1"/>
  <c r="M8026" i="1" s="1"/>
  <c r="J8026" i="1"/>
  <c r="H8026" i="1"/>
  <c r="I8026" i="1" s="1"/>
  <c r="O8025" i="1"/>
  <c r="P8025" i="1" s="1"/>
  <c r="Q8025" i="1" s="1"/>
  <c r="L8025" i="1"/>
  <c r="K8025" i="1"/>
  <c r="J8025" i="1"/>
  <c r="H8025" i="1"/>
  <c r="I8025" i="1" s="1"/>
  <c r="O8024" i="1"/>
  <c r="P8024" i="1" s="1"/>
  <c r="Q8024" i="1" s="1"/>
  <c r="L8024" i="1"/>
  <c r="K8024" i="1"/>
  <c r="M8024" i="1" s="1"/>
  <c r="J8024" i="1"/>
  <c r="H8024" i="1"/>
  <c r="I8024" i="1" s="1"/>
  <c r="O8023" i="1"/>
  <c r="P8023" i="1" s="1"/>
  <c r="Q8023" i="1" s="1"/>
  <c r="L8023" i="1"/>
  <c r="K8023" i="1"/>
  <c r="J8023" i="1"/>
  <c r="H8023" i="1"/>
  <c r="I8023" i="1" s="1"/>
  <c r="S8022" i="1"/>
  <c r="O8022" i="1"/>
  <c r="P8022" i="1" s="1"/>
  <c r="Q8022" i="1" s="1"/>
  <c r="L8022" i="1"/>
  <c r="K8022" i="1"/>
  <c r="M8022" i="1" s="1"/>
  <c r="J8022" i="1"/>
  <c r="H8022" i="1"/>
  <c r="I8022" i="1" s="1"/>
  <c r="O8021" i="1"/>
  <c r="P8021" i="1" s="1"/>
  <c r="Q8021" i="1" s="1"/>
  <c r="L8021" i="1"/>
  <c r="K8021" i="1"/>
  <c r="M8021" i="1" s="1"/>
  <c r="J8021" i="1"/>
  <c r="H8021" i="1"/>
  <c r="I8021" i="1" s="1"/>
  <c r="O8020" i="1"/>
  <c r="P8020" i="1" s="1"/>
  <c r="Q8020" i="1" s="1"/>
  <c r="L8020" i="1"/>
  <c r="K8020" i="1"/>
  <c r="M8020" i="1" s="1"/>
  <c r="J8020" i="1"/>
  <c r="H8020" i="1"/>
  <c r="I8020" i="1" s="1"/>
  <c r="O8019" i="1"/>
  <c r="P8019" i="1" s="1"/>
  <c r="Q8019" i="1" s="1"/>
  <c r="L8019" i="1"/>
  <c r="K8019" i="1"/>
  <c r="M8019" i="1" s="1"/>
  <c r="J8019" i="1"/>
  <c r="H8019" i="1"/>
  <c r="I8019" i="1" s="1"/>
  <c r="O8018" i="1"/>
  <c r="P8018" i="1" s="1"/>
  <c r="Q8018" i="1" s="1"/>
  <c r="L8018" i="1"/>
  <c r="K8018" i="1"/>
  <c r="J8018" i="1"/>
  <c r="H8018" i="1"/>
  <c r="I8018" i="1" s="1"/>
  <c r="O8017" i="1"/>
  <c r="P8017" i="1" s="1"/>
  <c r="Q8017" i="1" s="1"/>
  <c r="L8017" i="1"/>
  <c r="K8017" i="1"/>
  <c r="M8017" i="1" s="1"/>
  <c r="J8017" i="1"/>
  <c r="H8017" i="1"/>
  <c r="I8017" i="1" s="1"/>
  <c r="O8016" i="1"/>
  <c r="P8016" i="1" s="1"/>
  <c r="Q8016" i="1" s="1"/>
  <c r="L8016" i="1"/>
  <c r="K8016" i="1"/>
  <c r="J8016" i="1"/>
  <c r="H8016" i="1"/>
  <c r="I8016" i="1" s="1"/>
  <c r="O8015" i="1"/>
  <c r="P8015" i="1" s="1"/>
  <c r="Q8015" i="1" s="1"/>
  <c r="L8015" i="1"/>
  <c r="K8015" i="1"/>
  <c r="M8015" i="1" s="1"/>
  <c r="J8015" i="1"/>
  <c r="H8015" i="1"/>
  <c r="I8015" i="1" s="1"/>
  <c r="S8014" i="1"/>
  <c r="O8014" i="1"/>
  <c r="P8014" i="1" s="1"/>
  <c r="Q8014" i="1" s="1"/>
  <c r="L8014" i="1"/>
  <c r="K8014" i="1"/>
  <c r="J8014" i="1"/>
  <c r="H8014" i="1"/>
  <c r="I8014" i="1" s="1"/>
  <c r="O8013" i="1"/>
  <c r="P8013" i="1" s="1"/>
  <c r="Q8013" i="1" s="1"/>
  <c r="L8013" i="1"/>
  <c r="K8013" i="1"/>
  <c r="J8013" i="1"/>
  <c r="H8013" i="1"/>
  <c r="I8013" i="1" s="1"/>
  <c r="O8012" i="1"/>
  <c r="P8012" i="1" s="1"/>
  <c r="Q8012" i="1" s="1"/>
  <c r="L8012" i="1"/>
  <c r="K8012" i="1"/>
  <c r="M8012" i="1" s="1"/>
  <c r="J8012" i="1"/>
  <c r="H8012" i="1"/>
  <c r="I8012" i="1" s="1"/>
  <c r="O8011" i="1"/>
  <c r="P8011" i="1" s="1"/>
  <c r="Q8011" i="1" s="1"/>
  <c r="L8011" i="1"/>
  <c r="K8011" i="1"/>
  <c r="J8011" i="1"/>
  <c r="H8011" i="1"/>
  <c r="I8011" i="1" s="1"/>
  <c r="O8010" i="1"/>
  <c r="P8010" i="1" s="1"/>
  <c r="Q8010" i="1" s="1"/>
  <c r="L8010" i="1"/>
  <c r="K8010" i="1"/>
  <c r="M8010" i="1" s="1"/>
  <c r="J8010" i="1"/>
  <c r="H8010" i="1"/>
  <c r="I8010" i="1" s="1"/>
  <c r="O8009" i="1"/>
  <c r="P8009" i="1" s="1"/>
  <c r="Q8009" i="1" s="1"/>
  <c r="L8009" i="1"/>
  <c r="K8009" i="1"/>
  <c r="J8009" i="1"/>
  <c r="H8009" i="1"/>
  <c r="I8009" i="1" s="1"/>
  <c r="S8008" i="1"/>
  <c r="O8008" i="1"/>
  <c r="P8008" i="1" s="1"/>
  <c r="Q8008" i="1" s="1"/>
  <c r="L8008" i="1"/>
  <c r="K8008" i="1"/>
  <c r="M8008" i="1" s="1"/>
  <c r="J8008" i="1"/>
  <c r="H8008" i="1"/>
  <c r="I8008" i="1" s="1"/>
  <c r="O8007" i="1"/>
  <c r="P8007" i="1" s="1"/>
  <c r="Q8007" i="1" s="1"/>
  <c r="L8007" i="1"/>
  <c r="K8007" i="1"/>
  <c r="J8007" i="1"/>
  <c r="H8007" i="1"/>
  <c r="I8007" i="1" s="1"/>
  <c r="O8006" i="1"/>
  <c r="P8006" i="1" s="1"/>
  <c r="Q8006" i="1" s="1"/>
  <c r="L8006" i="1"/>
  <c r="K8006" i="1"/>
  <c r="M8006" i="1" s="1"/>
  <c r="J8006" i="1"/>
  <c r="H8006" i="1"/>
  <c r="I8006" i="1" s="1"/>
  <c r="O8005" i="1"/>
  <c r="P8005" i="1" s="1"/>
  <c r="Q8005" i="1" s="1"/>
  <c r="L8005" i="1"/>
  <c r="K8005" i="1"/>
  <c r="M8005" i="1" s="1"/>
  <c r="J8005" i="1"/>
  <c r="H8005" i="1"/>
  <c r="I8005" i="1" s="1"/>
  <c r="O8004" i="1"/>
  <c r="P8004" i="1" s="1"/>
  <c r="Q8004" i="1" s="1"/>
  <c r="L8004" i="1"/>
  <c r="K8004" i="1"/>
  <c r="M8004" i="1" s="1"/>
  <c r="J8004" i="1"/>
  <c r="H8004" i="1"/>
  <c r="I8004" i="1" s="1"/>
  <c r="O8003" i="1"/>
  <c r="P8003" i="1" s="1"/>
  <c r="Q8003" i="1" s="1"/>
  <c r="L8003" i="1"/>
  <c r="K8003" i="1"/>
  <c r="M8003" i="1" s="1"/>
  <c r="J8003" i="1"/>
  <c r="H8003" i="1"/>
  <c r="I8003" i="1" s="1"/>
  <c r="O8002" i="1"/>
  <c r="P8002" i="1" s="1"/>
  <c r="Q8002" i="1" s="1"/>
  <c r="L8002" i="1"/>
  <c r="K8002" i="1"/>
  <c r="J8002" i="1"/>
  <c r="H8002" i="1"/>
  <c r="I8002" i="1" s="1"/>
  <c r="O8001" i="1"/>
  <c r="P8001" i="1" s="1"/>
  <c r="Q8001" i="1" s="1"/>
  <c r="L8001" i="1"/>
  <c r="K8001" i="1"/>
  <c r="M8001" i="1" s="1"/>
  <c r="J8001" i="1"/>
  <c r="H8001" i="1"/>
  <c r="I8001" i="1" s="1"/>
  <c r="O8000" i="1"/>
  <c r="P8000" i="1" s="1"/>
  <c r="Q8000" i="1" s="1"/>
  <c r="L8000" i="1"/>
  <c r="K8000" i="1"/>
  <c r="J8000" i="1"/>
  <c r="H8000" i="1"/>
  <c r="I8000" i="1" s="1"/>
  <c r="O7999" i="1"/>
  <c r="P7999" i="1" s="1"/>
  <c r="Q7999" i="1" s="1"/>
  <c r="L7999" i="1"/>
  <c r="K7999" i="1"/>
  <c r="J7999" i="1"/>
  <c r="H7999" i="1"/>
  <c r="I7999" i="1" s="1"/>
  <c r="O7998" i="1"/>
  <c r="P7998" i="1" s="1"/>
  <c r="Q7998" i="1" s="1"/>
  <c r="L7998" i="1"/>
  <c r="K7998" i="1"/>
  <c r="J7998" i="1"/>
  <c r="H7998" i="1"/>
  <c r="I7998" i="1" s="1"/>
  <c r="O7997" i="1"/>
  <c r="P7997" i="1" s="1"/>
  <c r="Q7997" i="1" s="1"/>
  <c r="L7997" i="1"/>
  <c r="K7997" i="1"/>
  <c r="M7997" i="1" s="1"/>
  <c r="J7997" i="1"/>
  <c r="H7997" i="1"/>
  <c r="I7997" i="1" s="1"/>
  <c r="O7996" i="1"/>
  <c r="P7996" i="1" s="1"/>
  <c r="Q7996" i="1" s="1"/>
  <c r="L7996" i="1"/>
  <c r="K7996" i="1"/>
  <c r="M7996" i="1" s="1"/>
  <c r="J7996" i="1"/>
  <c r="H7996" i="1"/>
  <c r="I7996" i="1" s="1"/>
  <c r="O7995" i="1"/>
  <c r="P7995" i="1" s="1"/>
  <c r="Q7995" i="1" s="1"/>
  <c r="L7995" i="1"/>
  <c r="K7995" i="1"/>
  <c r="M7995" i="1" s="1"/>
  <c r="J7995" i="1"/>
  <c r="H7995" i="1"/>
  <c r="I7995" i="1" s="1"/>
  <c r="O7994" i="1"/>
  <c r="P7994" i="1" s="1"/>
  <c r="Q7994" i="1" s="1"/>
  <c r="L7994" i="1"/>
  <c r="K7994" i="1"/>
  <c r="M7994" i="1" s="1"/>
  <c r="J7994" i="1"/>
  <c r="H7994" i="1"/>
  <c r="I7994" i="1" s="1"/>
  <c r="O7993" i="1"/>
  <c r="P7993" i="1" s="1"/>
  <c r="Q7993" i="1" s="1"/>
  <c r="L7993" i="1"/>
  <c r="K7993" i="1"/>
  <c r="J7993" i="1"/>
  <c r="H7993" i="1"/>
  <c r="I7993" i="1" s="1"/>
  <c r="O7992" i="1"/>
  <c r="P7992" i="1" s="1"/>
  <c r="Q7992" i="1" s="1"/>
  <c r="L7992" i="1"/>
  <c r="K7992" i="1"/>
  <c r="M7992" i="1" s="1"/>
  <c r="J7992" i="1"/>
  <c r="H7992" i="1"/>
  <c r="I7992" i="1" s="1"/>
  <c r="S7991" i="1"/>
  <c r="O7991" i="1"/>
  <c r="P7991" i="1" s="1"/>
  <c r="Q7991" i="1" s="1"/>
  <c r="L7991" i="1"/>
  <c r="K7991" i="1"/>
  <c r="J7991" i="1"/>
  <c r="H7991" i="1"/>
  <c r="I7991" i="1" s="1"/>
  <c r="O7990" i="1"/>
  <c r="P7990" i="1" s="1"/>
  <c r="Q7990" i="1" s="1"/>
  <c r="L7990" i="1"/>
  <c r="K7990" i="1"/>
  <c r="M7990" i="1" s="1"/>
  <c r="J7990" i="1"/>
  <c r="H7990" i="1"/>
  <c r="I7990" i="1" s="1"/>
  <c r="O7989" i="1"/>
  <c r="P7989" i="1" s="1"/>
  <c r="Q7989" i="1" s="1"/>
  <c r="L7989" i="1"/>
  <c r="K7989" i="1"/>
  <c r="M7989" i="1" s="1"/>
  <c r="J7989" i="1"/>
  <c r="H7989" i="1"/>
  <c r="I7989" i="1" s="1"/>
  <c r="O7988" i="1"/>
  <c r="P7988" i="1" s="1"/>
  <c r="Q7988" i="1" s="1"/>
  <c r="L7988" i="1"/>
  <c r="K7988" i="1"/>
  <c r="M7988" i="1" s="1"/>
  <c r="J7988" i="1"/>
  <c r="H7988" i="1"/>
  <c r="I7988" i="1" s="1"/>
  <c r="S7987" i="1"/>
  <c r="O7987" i="1"/>
  <c r="P7987" i="1" s="1"/>
  <c r="Q7987" i="1" s="1"/>
  <c r="L7987" i="1"/>
  <c r="K7987" i="1"/>
  <c r="M7987" i="1" s="1"/>
  <c r="J7987" i="1"/>
  <c r="H7987" i="1"/>
  <c r="I7987" i="1" s="1"/>
  <c r="O7986" i="1"/>
  <c r="P7986" i="1" s="1"/>
  <c r="Q7986" i="1" s="1"/>
  <c r="L7986" i="1"/>
  <c r="K7986" i="1"/>
  <c r="J7986" i="1"/>
  <c r="H7986" i="1"/>
  <c r="I7986" i="1" s="1"/>
  <c r="O7985" i="1"/>
  <c r="P7985" i="1" s="1"/>
  <c r="Q7985" i="1" s="1"/>
  <c r="L7985" i="1"/>
  <c r="K7985" i="1"/>
  <c r="M7985" i="1" s="1"/>
  <c r="J7985" i="1"/>
  <c r="H7985" i="1"/>
  <c r="I7985" i="1" s="1"/>
  <c r="O7984" i="1"/>
  <c r="P7984" i="1" s="1"/>
  <c r="Q7984" i="1" s="1"/>
  <c r="L7984" i="1"/>
  <c r="K7984" i="1"/>
  <c r="J7984" i="1"/>
  <c r="H7984" i="1"/>
  <c r="I7984" i="1" s="1"/>
  <c r="O7983" i="1"/>
  <c r="P7983" i="1" s="1"/>
  <c r="Q7983" i="1" s="1"/>
  <c r="L7983" i="1"/>
  <c r="K7983" i="1"/>
  <c r="J7983" i="1"/>
  <c r="H7983" i="1"/>
  <c r="I7983" i="1" s="1"/>
  <c r="O7982" i="1"/>
  <c r="P7982" i="1" s="1"/>
  <c r="Q7982" i="1" s="1"/>
  <c r="L7982" i="1"/>
  <c r="K7982" i="1"/>
  <c r="J7982" i="1"/>
  <c r="H7982" i="1"/>
  <c r="I7982" i="1" s="1"/>
  <c r="O7981" i="1"/>
  <c r="P7981" i="1" s="1"/>
  <c r="Q7981" i="1" s="1"/>
  <c r="L7981" i="1"/>
  <c r="K7981" i="1"/>
  <c r="M7981" i="1" s="1"/>
  <c r="J7981" i="1"/>
  <c r="H7981" i="1"/>
  <c r="I7981" i="1" s="1"/>
  <c r="S7980" i="1"/>
  <c r="O7980" i="1"/>
  <c r="P7980" i="1" s="1"/>
  <c r="Q7980" i="1" s="1"/>
  <c r="L7980" i="1"/>
  <c r="K7980" i="1"/>
  <c r="M7980" i="1" s="1"/>
  <c r="J7980" i="1"/>
  <c r="H7980" i="1"/>
  <c r="I7980" i="1" s="1"/>
  <c r="O7979" i="1"/>
  <c r="P7979" i="1" s="1"/>
  <c r="Q7979" i="1" s="1"/>
  <c r="L7979" i="1"/>
  <c r="K7979" i="1"/>
  <c r="J7979" i="1"/>
  <c r="H7979" i="1"/>
  <c r="I7979" i="1" s="1"/>
  <c r="O7978" i="1"/>
  <c r="P7978" i="1" s="1"/>
  <c r="Q7978" i="1" s="1"/>
  <c r="L7978" i="1"/>
  <c r="K7978" i="1"/>
  <c r="M7978" i="1" s="1"/>
  <c r="J7978" i="1"/>
  <c r="H7978" i="1"/>
  <c r="I7978" i="1" s="1"/>
  <c r="O7977" i="1"/>
  <c r="P7977" i="1" s="1"/>
  <c r="Q7977" i="1" s="1"/>
  <c r="L7977" i="1"/>
  <c r="K7977" i="1"/>
  <c r="J7977" i="1"/>
  <c r="H7977" i="1"/>
  <c r="I7977" i="1" s="1"/>
  <c r="O7976" i="1"/>
  <c r="P7976" i="1" s="1"/>
  <c r="Q7976" i="1" s="1"/>
  <c r="L7976" i="1"/>
  <c r="K7976" i="1"/>
  <c r="M7976" i="1" s="1"/>
  <c r="J7976" i="1"/>
  <c r="H7976" i="1"/>
  <c r="I7976" i="1" s="1"/>
  <c r="O7975" i="1"/>
  <c r="P7975" i="1" s="1"/>
  <c r="Q7975" i="1" s="1"/>
  <c r="L7975" i="1"/>
  <c r="K7975" i="1"/>
  <c r="J7975" i="1"/>
  <c r="H7975" i="1"/>
  <c r="I7975" i="1" s="1"/>
  <c r="O7974" i="1"/>
  <c r="P7974" i="1" s="1"/>
  <c r="Q7974" i="1" s="1"/>
  <c r="L7974" i="1"/>
  <c r="K7974" i="1"/>
  <c r="M7974" i="1" s="1"/>
  <c r="J7974" i="1"/>
  <c r="H7974" i="1"/>
  <c r="I7974" i="1" s="1"/>
  <c r="O7973" i="1"/>
  <c r="P7973" i="1" s="1"/>
  <c r="Q7973" i="1" s="1"/>
  <c r="L7973" i="1"/>
  <c r="K7973" i="1"/>
  <c r="M7973" i="1" s="1"/>
  <c r="J7973" i="1"/>
  <c r="H7973" i="1"/>
  <c r="I7973" i="1" s="1"/>
  <c r="O7972" i="1"/>
  <c r="P7972" i="1" s="1"/>
  <c r="Q7972" i="1" s="1"/>
  <c r="L7972" i="1"/>
  <c r="K7972" i="1"/>
  <c r="J7972" i="1"/>
  <c r="H7972" i="1"/>
  <c r="I7972" i="1" s="1"/>
  <c r="O7971" i="1"/>
  <c r="P7971" i="1" s="1"/>
  <c r="Q7971" i="1" s="1"/>
  <c r="L7971" i="1"/>
  <c r="K7971" i="1"/>
  <c r="M7971" i="1" s="1"/>
  <c r="J7971" i="1"/>
  <c r="H7971" i="1"/>
  <c r="I7971" i="1" s="1"/>
  <c r="O7970" i="1"/>
  <c r="P7970" i="1" s="1"/>
  <c r="Q7970" i="1" s="1"/>
  <c r="L7970" i="1"/>
  <c r="K7970" i="1"/>
  <c r="M7970" i="1" s="1"/>
  <c r="J7970" i="1"/>
  <c r="H7970" i="1"/>
  <c r="I7970" i="1" s="1"/>
  <c r="O7969" i="1"/>
  <c r="P7969" i="1" s="1"/>
  <c r="Q7969" i="1" s="1"/>
  <c r="L7969" i="1"/>
  <c r="K7969" i="1"/>
  <c r="J7969" i="1"/>
  <c r="H7969" i="1"/>
  <c r="I7969" i="1" s="1"/>
  <c r="S7968" i="1"/>
  <c r="O7968" i="1"/>
  <c r="P7968" i="1" s="1"/>
  <c r="Q7968" i="1" s="1"/>
  <c r="L7968" i="1"/>
  <c r="K7968" i="1"/>
  <c r="J7968" i="1"/>
  <c r="H7968" i="1"/>
  <c r="I7968" i="1" s="1"/>
  <c r="O7967" i="1"/>
  <c r="P7967" i="1" s="1"/>
  <c r="Q7967" i="1" s="1"/>
  <c r="L7967" i="1"/>
  <c r="K7967" i="1"/>
  <c r="M7967" i="1" s="1"/>
  <c r="J7967" i="1"/>
  <c r="H7967" i="1"/>
  <c r="I7967" i="1" s="1"/>
  <c r="O7966" i="1"/>
  <c r="P7966" i="1" s="1"/>
  <c r="Q7966" i="1" s="1"/>
  <c r="L7966" i="1"/>
  <c r="K7966" i="1"/>
  <c r="J7966" i="1"/>
  <c r="H7966" i="1"/>
  <c r="I7966" i="1" s="1"/>
  <c r="O7965" i="1"/>
  <c r="P7965" i="1" s="1"/>
  <c r="Q7965" i="1" s="1"/>
  <c r="L7965" i="1"/>
  <c r="K7965" i="1"/>
  <c r="M7965" i="1" s="1"/>
  <c r="J7965" i="1"/>
  <c r="H7965" i="1"/>
  <c r="I7965" i="1" s="1"/>
  <c r="O7964" i="1"/>
  <c r="P7964" i="1" s="1"/>
  <c r="Q7964" i="1" s="1"/>
  <c r="L7964" i="1"/>
  <c r="K7964" i="1"/>
  <c r="M7964" i="1" s="1"/>
  <c r="J7964" i="1"/>
  <c r="H7964" i="1"/>
  <c r="I7964" i="1" s="1"/>
  <c r="O7963" i="1"/>
  <c r="P7963" i="1" s="1"/>
  <c r="Q7963" i="1" s="1"/>
  <c r="L7963" i="1"/>
  <c r="K7963" i="1"/>
  <c r="M7963" i="1" s="1"/>
  <c r="J7963" i="1"/>
  <c r="H7963" i="1"/>
  <c r="I7963" i="1" s="1"/>
  <c r="O7962" i="1"/>
  <c r="P7962" i="1" s="1"/>
  <c r="Q7962" i="1" s="1"/>
  <c r="L7962" i="1"/>
  <c r="K7962" i="1"/>
  <c r="M7962" i="1" s="1"/>
  <c r="J7962" i="1"/>
  <c r="H7962" i="1"/>
  <c r="I7962" i="1" s="1"/>
  <c r="O7961" i="1"/>
  <c r="P7961" i="1" s="1"/>
  <c r="Q7961" i="1" s="1"/>
  <c r="L7961" i="1"/>
  <c r="K7961" i="1"/>
  <c r="J7961" i="1"/>
  <c r="H7961" i="1"/>
  <c r="I7961" i="1" s="1"/>
  <c r="O7960" i="1"/>
  <c r="P7960" i="1" s="1"/>
  <c r="Q7960" i="1" s="1"/>
  <c r="L7960" i="1"/>
  <c r="K7960" i="1"/>
  <c r="M7960" i="1" s="1"/>
  <c r="J7960" i="1"/>
  <c r="H7960" i="1"/>
  <c r="I7960" i="1" s="1"/>
  <c r="O7959" i="1"/>
  <c r="P7959" i="1" s="1"/>
  <c r="Q7959" i="1" s="1"/>
  <c r="L7959" i="1"/>
  <c r="K7959" i="1"/>
  <c r="J7959" i="1"/>
  <c r="H7959" i="1"/>
  <c r="I7959" i="1" s="1"/>
  <c r="O7958" i="1"/>
  <c r="P7958" i="1" s="1"/>
  <c r="Q7958" i="1" s="1"/>
  <c r="L7958" i="1"/>
  <c r="K7958" i="1"/>
  <c r="M7958" i="1" s="1"/>
  <c r="J7958" i="1"/>
  <c r="H7958" i="1"/>
  <c r="I7958" i="1" s="1"/>
  <c r="O7957" i="1"/>
  <c r="P7957" i="1" s="1"/>
  <c r="Q7957" i="1" s="1"/>
  <c r="L7957" i="1"/>
  <c r="K7957" i="1"/>
  <c r="M7957" i="1" s="1"/>
  <c r="J7957" i="1"/>
  <c r="H7957" i="1"/>
  <c r="I7957" i="1" s="1"/>
  <c r="O7956" i="1"/>
  <c r="P7956" i="1" s="1"/>
  <c r="Q7956" i="1" s="1"/>
  <c r="L7956" i="1"/>
  <c r="K7956" i="1"/>
  <c r="M7956" i="1" s="1"/>
  <c r="J7956" i="1"/>
  <c r="H7956" i="1"/>
  <c r="I7956" i="1" s="1"/>
  <c r="O7955" i="1"/>
  <c r="P7955" i="1" s="1"/>
  <c r="Q7955" i="1" s="1"/>
  <c r="L7955" i="1"/>
  <c r="K7955" i="1"/>
  <c r="M7955" i="1" s="1"/>
  <c r="J7955" i="1"/>
  <c r="H7955" i="1"/>
  <c r="I7955" i="1" s="1"/>
  <c r="O7954" i="1"/>
  <c r="P7954" i="1" s="1"/>
  <c r="Q7954" i="1" s="1"/>
  <c r="L7954" i="1"/>
  <c r="K7954" i="1"/>
  <c r="M7954" i="1" s="1"/>
  <c r="J7954" i="1"/>
  <c r="H7954" i="1"/>
  <c r="I7954" i="1" s="1"/>
  <c r="S7953" i="1"/>
  <c r="O7953" i="1"/>
  <c r="P7953" i="1" s="1"/>
  <c r="Q7953" i="1" s="1"/>
  <c r="L7953" i="1"/>
  <c r="K7953" i="1"/>
  <c r="M7953" i="1" s="1"/>
  <c r="J7953" i="1"/>
  <c r="H7953" i="1"/>
  <c r="I7953" i="1" s="1"/>
  <c r="O7952" i="1"/>
  <c r="P7952" i="1" s="1"/>
  <c r="Q7952" i="1" s="1"/>
  <c r="L7952" i="1"/>
  <c r="K7952" i="1"/>
  <c r="J7952" i="1"/>
  <c r="H7952" i="1"/>
  <c r="I7952" i="1" s="1"/>
  <c r="O7951" i="1"/>
  <c r="P7951" i="1" s="1"/>
  <c r="Q7951" i="1" s="1"/>
  <c r="L7951" i="1"/>
  <c r="K7951" i="1"/>
  <c r="M7951" i="1" s="1"/>
  <c r="J7951" i="1"/>
  <c r="H7951" i="1"/>
  <c r="I7951" i="1" s="1"/>
  <c r="O7950" i="1"/>
  <c r="P7950" i="1" s="1"/>
  <c r="Q7950" i="1" s="1"/>
  <c r="L7950" i="1"/>
  <c r="K7950" i="1"/>
  <c r="J7950" i="1"/>
  <c r="H7950" i="1"/>
  <c r="I7950" i="1" s="1"/>
  <c r="O7949" i="1"/>
  <c r="P7949" i="1" s="1"/>
  <c r="Q7949" i="1" s="1"/>
  <c r="L7949" i="1"/>
  <c r="K7949" i="1"/>
  <c r="M7949" i="1" s="1"/>
  <c r="J7949" i="1"/>
  <c r="H7949" i="1"/>
  <c r="I7949" i="1" s="1"/>
  <c r="O7948" i="1"/>
  <c r="P7948" i="1" s="1"/>
  <c r="Q7948" i="1" s="1"/>
  <c r="L7948" i="1"/>
  <c r="K7948" i="1"/>
  <c r="M7948" i="1" s="1"/>
  <c r="J7948" i="1"/>
  <c r="H7948" i="1"/>
  <c r="I7948" i="1" s="1"/>
  <c r="O7947" i="1"/>
  <c r="P7947" i="1" s="1"/>
  <c r="Q7947" i="1" s="1"/>
  <c r="L7947" i="1"/>
  <c r="K7947" i="1"/>
  <c r="M7947" i="1" s="1"/>
  <c r="J7947" i="1"/>
  <c r="H7947" i="1"/>
  <c r="I7947" i="1" s="1"/>
  <c r="O7946" i="1"/>
  <c r="P7946" i="1" s="1"/>
  <c r="Q7946" i="1" s="1"/>
  <c r="L7946" i="1"/>
  <c r="K7946" i="1"/>
  <c r="J7946" i="1"/>
  <c r="H7946" i="1"/>
  <c r="I7946" i="1" s="1"/>
  <c r="O7945" i="1"/>
  <c r="P7945" i="1" s="1"/>
  <c r="Q7945" i="1" s="1"/>
  <c r="L7945" i="1"/>
  <c r="K7945" i="1"/>
  <c r="J7945" i="1"/>
  <c r="H7945" i="1"/>
  <c r="I7945" i="1" s="1"/>
  <c r="O7944" i="1"/>
  <c r="P7944" i="1" s="1"/>
  <c r="Q7944" i="1" s="1"/>
  <c r="L7944" i="1"/>
  <c r="K7944" i="1"/>
  <c r="M7944" i="1" s="1"/>
  <c r="J7944" i="1"/>
  <c r="H7944" i="1"/>
  <c r="I7944" i="1" s="1"/>
  <c r="S7943" i="1"/>
  <c r="O7943" i="1"/>
  <c r="P7943" i="1" s="1"/>
  <c r="Q7943" i="1" s="1"/>
  <c r="L7943" i="1"/>
  <c r="K7943" i="1"/>
  <c r="J7943" i="1"/>
  <c r="H7943" i="1"/>
  <c r="I7943" i="1" s="1"/>
  <c r="O7942" i="1"/>
  <c r="P7942" i="1" s="1"/>
  <c r="Q7942" i="1" s="1"/>
  <c r="L7942" i="1"/>
  <c r="K7942" i="1"/>
  <c r="M7942" i="1" s="1"/>
  <c r="J7942" i="1"/>
  <c r="H7942" i="1"/>
  <c r="I7942" i="1" s="1"/>
  <c r="O7941" i="1"/>
  <c r="P7941" i="1" s="1"/>
  <c r="Q7941" i="1" s="1"/>
  <c r="L7941" i="1"/>
  <c r="K7941" i="1"/>
  <c r="M7941" i="1" s="1"/>
  <c r="J7941" i="1"/>
  <c r="H7941" i="1"/>
  <c r="I7941" i="1" s="1"/>
  <c r="S7940" i="1"/>
  <c r="O7940" i="1"/>
  <c r="P7940" i="1" s="1"/>
  <c r="Q7940" i="1" s="1"/>
  <c r="L7940" i="1"/>
  <c r="K7940" i="1"/>
  <c r="J7940" i="1"/>
  <c r="H7940" i="1"/>
  <c r="I7940" i="1" s="1"/>
  <c r="O7939" i="1"/>
  <c r="P7939" i="1" s="1"/>
  <c r="Q7939" i="1" s="1"/>
  <c r="L7939" i="1"/>
  <c r="K7939" i="1"/>
  <c r="J7939" i="1"/>
  <c r="H7939" i="1"/>
  <c r="I7939" i="1" s="1"/>
  <c r="O7938" i="1"/>
  <c r="P7938" i="1" s="1"/>
  <c r="Q7938" i="1" s="1"/>
  <c r="L7938" i="1"/>
  <c r="K7938" i="1"/>
  <c r="M7938" i="1" s="1"/>
  <c r="J7938" i="1"/>
  <c r="H7938" i="1"/>
  <c r="I7938" i="1" s="1"/>
  <c r="O7937" i="1"/>
  <c r="P7937" i="1" s="1"/>
  <c r="Q7937" i="1" s="1"/>
  <c r="L7937" i="1"/>
  <c r="K7937" i="1"/>
  <c r="M7937" i="1" s="1"/>
  <c r="J7937" i="1"/>
  <c r="H7937" i="1"/>
  <c r="I7937" i="1" s="1"/>
  <c r="S7936" i="1"/>
  <c r="O7936" i="1"/>
  <c r="P7936" i="1" s="1"/>
  <c r="Q7936" i="1" s="1"/>
  <c r="L7936" i="1"/>
  <c r="K7936" i="1"/>
  <c r="M7936" i="1" s="1"/>
  <c r="J7936" i="1"/>
  <c r="H7936" i="1"/>
  <c r="I7936" i="1" s="1"/>
  <c r="O7935" i="1"/>
  <c r="P7935" i="1" s="1"/>
  <c r="Q7935" i="1" s="1"/>
  <c r="L7935" i="1"/>
  <c r="K7935" i="1"/>
  <c r="M7935" i="1" s="1"/>
  <c r="J7935" i="1"/>
  <c r="H7935" i="1"/>
  <c r="I7935" i="1" s="1"/>
  <c r="O7934" i="1"/>
  <c r="P7934" i="1" s="1"/>
  <c r="Q7934" i="1" s="1"/>
  <c r="L7934" i="1"/>
  <c r="K7934" i="1"/>
  <c r="J7934" i="1"/>
  <c r="H7934" i="1"/>
  <c r="I7934" i="1" s="1"/>
  <c r="O7933" i="1"/>
  <c r="P7933" i="1" s="1"/>
  <c r="Q7933" i="1" s="1"/>
  <c r="L7933" i="1"/>
  <c r="K7933" i="1"/>
  <c r="J7933" i="1"/>
  <c r="H7933" i="1"/>
  <c r="I7933" i="1" s="1"/>
  <c r="O7932" i="1"/>
  <c r="P7932" i="1" s="1"/>
  <c r="Q7932" i="1" s="1"/>
  <c r="L7932" i="1"/>
  <c r="K7932" i="1"/>
  <c r="M7932" i="1" s="1"/>
  <c r="J7932" i="1"/>
  <c r="H7932" i="1"/>
  <c r="I7932" i="1" s="1"/>
  <c r="O7931" i="1"/>
  <c r="P7931" i="1" s="1"/>
  <c r="Q7931" i="1" s="1"/>
  <c r="L7931" i="1"/>
  <c r="K7931" i="1"/>
  <c r="M7931" i="1" s="1"/>
  <c r="J7931" i="1"/>
  <c r="H7931" i="1"/>
  <c r="I7931" i="1" s="1"/>
  <c r="O7930" i="1"/>
  <c r="P7930" i="1" s="1"/>
  <c r="Q7930" i="1" s="1"/>
  <c r="L7930" i="1"/>
  <c r="K7930" i="1"/>
  <c r="J7930" i="1"/>
  <c r="H7930" i="1"/>
  <c r="I7930" i="1" s="1"/>
  <c r="O7929" i="1"/>
  <c r="P7929" i="1" s="1"/>
  <c r="Q7929" i="1" s="1"/>
  <c r="L7929" i="1"/>
  <c r="K7929" i="1"/>
  <c r="M7929" i="1" s="1"/>
  <c r="J7929" i="1"/>
  <c r="H7929" i="1"/>
  <c r="I7929" i="1" s="1"/>
  <c r="O7928" i="1"/>
  <c r="P7928" i="1" s="1"/>
  <c r="Q7928" i="1" s="1"/>
  <c r="L7928" i="1"/>
  <c r="K7928" i="1"/>
  <c r="M7928" i="1" s="1"/>
  <c r="J7928" i="1"/>
  <c r="H7928" i="1"/>
  <c r="I7928" i="1" s="1"/>
  <c r="O7927" i="1"/>
  <c r="P7927" i="1" s="1"/>
  <c r="Q7927" i="1" s="1"/>
  <c r="L7927" i="1"/>
  <c r="K7927" i="1"/>
  <c r="M7927" i="1" s="1"/>
  <c r="J7927" i="1"/>
  <c r="H7927" i="1"/>
  <c r="I7927" i="1" s="1"/>
  <c r="O7926" i="1"/>
  <c r="P7926" i="1" s="1"/>
  <c r="Q7926" i="1" s="1"/>
  <c r="L7926" i="1"/>
  <c r="K7926" i="1"/>
  <c r="M7926" i="1" s="1"/>
  <c r="J7926" i="1"/>
  <c r="H7926" i="1"/>
  <c r="I7926" i="1" s="1"/>
  <c r="O7925" i="1"/>
  <c r="P7925" i="1" s="1"/>
  <c r="Q7925" i="1" s="1"/>
  <c r="L7925" i="1"/>
  <c r="K7925" i="1"/>
  <c r="M7925" i="1" s="1"/>
  <c r="J7925" i="1"/>
  <c r="H7925" i="1"/>
  <c r="I7925" i="1" s="1"/>
  <c r="S7924" i="1"/>
  <c r="O7924" i="1"/>
  <c r="P7924" i="1" s="1"/>
  <c r="Q7924" i="1" s="1"/>
  <c r="L7924" i="1"/>
  <c r="K7924" i="1"/>
  <c r="M7924" i="1" s="1"/>
  <c r="J7924" i="1"/>
  <c r="H7924" i="1"/>
  <c r="I7924" i="1" s="1"/>
  <c r="O7923" i="1"/>
  <c r="P7923" i="1" s="1"/>
  <c r="Q7923" i="1" s="1"/>
  <c r="L7923" i="1"/>
  <c r="K7923" i="1"/>
  <c r="M7923" i="1" s="1"/>
  <c r="J7923" i="1"/>
  <c r="H7923" i="1"/>
  <c r="I7923" i="1" s="1"/>
  <c r="O7922" i="1"/>
  <c r="P7922" i="1" s="1"/>
  <c r="Q7922" i="1" s="1"/>
  <c r="L7922" i="1"/>
  <c r="K7922" i="1"/>
  <c r="M7922" i="1" s="1"/>
  <c r="J7922" i="1"/>
  <c r="H7922" i="1"/>
  <c r="I7922" i="1" s="1"/>
  <c r="O7921" i="1"/>
  <c r="P7921" i="1" s="1"/>
  <c r="Q7921" i="1" s="1"/>
  <c r="L7921" i="1"/>
  <c r="K7921" i="1"/>
  <c r="J7921" i="1"/>
  <c r="H7921" i="1"/>
  <c r="I7921" i="1" s="1"/>
  <c r="O7920" i="1"/>
  <c r="P7920" i="1" s="1"/>
  <c r="Q7920" i="1" s="1"/>
  <c r="L7920" i="1"/>
  <c r="K7920" i="1"/>
  <c r="M7920" i="1" s="1"/>
  <c r="J7920" i="1"/>
  <c r="H7920" i="1"/>
  <c r="I7920" i="1" s="1"/>
  <c r="O7919" i="1"/>
  <c r="P7919" i="1" s="1"/>
  <c r="Q7919" i="1" s="1"/>
  <c r="L7919" i="1"/>
  <c r="K7919" i="1"/>
  <c r="J7919" i="1"/>
  <c r="H7919" i="1"/>
  <c r="I7919" i="1" s="1"/>
  <c r="O7918" i="1"/>
  <c r="P7918" i="1" s="1"/>
  <c r="Q7918" i="1" s="1"/>
  <c r="L7918" i="1"/>
  <c r="K7918" i="1"/>
  <c r="J7918" i="1"/>
  <c r="H7918" i="1"/>
  <c r="I7918" i="1" s="1"/>
  <c r="O7917" i="1"/>
  <c r="P7917" i="1" s="1"/>
  <c r="Q7917" i="1" s="1"/>
  <c r="L7917" i="1"/>
  <c r="K7917" i="1"/>
  <c r="M7917" i="1" s="1"/>
  <c r="J7917" i="1"/>
  <c r="H7917" i="1"/>
  <c r="I7917" i="1" s="1"/>
  <c r="O7916" i="1"/>
  <c r="P7916" i="1" s="1"/>
  <c r="Q7916" i="1" s="1"/>
  <c r="L7916" i="1"/>
  <c r="K7916" i="1"/>
  <c r="J7916" i="1"/>
  <c r="H7916" i="1"/>
  <c r="I7916" i="1" s="1"/>
  <c r="O7915" i="1"/>
  <c r="P7915" i="1" s="1"/>
  <c r="Q7915" i="1" s="1"/>
  <c r="L7915" i="1"/>
  <c r="K7915" i="1"/>
  <c r="M7915" i="1" s="1"/>
  <c r="J7915" i="1"/>
  <c r="H7915" i="1"/>
  <c r="I7915" i="1" s="1"/>
  <c r="O7914" i="1"/>
  <c r="P7914" i="1" s="1"/>
  <c r="Q7914" i="1" s="1"/>
  <c r="L7914" i="1"/>
  <c r="K7914" i="1"/>
  <c r="M7914" i="1" s="1"/>
  <c r="J7914" i="1"/>
  <c r="H7914" i="1"/>
  <c r="I7914" i="1" s="1"/>
  <c r="O7913" i="1"/>
  <c r="P7913" i="1" s="1"/>
  <c r="Q7913" i="1" s="1"/>
  <c r="L7913" i="1"/>
  <c r="K7913" i="1"/>
  <c r="M7913" i="1" s="1"/>
  <c r="J7913" i="1"/>
  <c r="H7913" i="1"/>
  <c r="I7913" i="1" s="1"/>
  <c r="O7912" i="1"/>
  <c r="P7912" i="1" s="1"/>
  <c r="Q7912" i="1" s="1"/>
  <c r="L7912" i="1"/>
  <c r="K7912" i="1"/>
  <c r="J7912" i="1"/>
  <c r="H7912" i="1"/>
  <c r="I7912" i="1" s="1"/>
  <c r="O7911" i="1"/>
  <c r="P7911" i="1" s="1"/>
  <c r="Q7911" i="1" s="1"/>
  <c r="L7911" i="1"/>
  <c r="K7911" i="1"/>
  <c r="M7911" i="1" s="1"/>
  <c r="J7911" i="1"/>
  <c r="H7911" i="1"/>
  <c r="I7911" i="1" s="1"/>
  <c r="S7910" i="1"/>
  <c r="O7910" i="1"/>
  <c r="P7910" i="1" s="1"/>
  <c r="Q7910" i="1" s="1"/>
  <c r="L7910" i="1"/>
  <c r="K7910" i="1"/>
  <c r="J7910" i="1"/>
  <c r="H7910" i="1"/>
  <c r="I7910" i="1" s="1"/>
  <c r="O7909" i="1"/>
  <c r="P7909" i="1" s="1"/>
  <c r="Q7909" i="1" s="1"/>
  <c r="L7909" i="1"/>
  <c r="K7909" i="1"/>
  <c r="J7909" i="1"/>
  <c r="H7909" i="1"/>
  <c r="I7909" i="1" s="1"/>
  <c r="O7908" i="1"/>
  <c r="P7908" i="1" s="1"/>
  <c r="Q7908" i="1" s="1"/>
  <c r="L7908" i="1"/>
  <c r="K7908" i="1"/>
  <c r="M7908" i="1" s="1"/>
  <c r="J7908" i="1"/>
  <c r="H7908" i="1"/>
  <c r="I7908" i="1" s="1"/>
  <c r="O7907" i="1"/>
  <c r="P7907" i="1" s="1"/>
  <c r="Q7907" i="1" s="1"/>
  <c r="L7907" i="1"/>
  <c r="K7907" i="1"/>
  <c r="M7907" i="1" s="1"/>
  <c r="J7907" i="1"/>
  <c r="H7907" i="1"/>
  <c r="I7907" i="1" s="1"/>
  <c r="O7906" i="1"/>
  <c r="P7906" i="1" s="1"/>
  <c r="Q7906" i="1" s="1"/>
  <c r="L7906" i="1"/>
  <c r="K7906" i="1"/>
  <c r="M7906" i="1" s="1"/>
  <c r="J7906" i="1"/>
  <c r="H7906" i="1"/>
  <c r="I7906" i="1" s="1"/>
  <c r="O7905" i="1"/>
  <c r="P7905" i="1" s="1"/>
  <c r="Q7905" i="1" s="1"/>
  <c r="L7905" i="1"/>
  <c r="K7905" i="1"/>
  <c r="J7905" i="1"/>
  <c r="H7905" i="1"/>
  <c r="I7905" i="1" s="1"/>
  <c r="O7904" i="1"/>
  <c r="P7904" i="1" s="1"/>
  <c r="Q7904" i="1" s="1"/>
  <c r="L7904" i="1"/>
  <c r="K7904" i="1"/>
  <c r="M7904" i="1" s="1"/>
  <c r="J7904" i="1"/>
  <c r="H7904" i="1"/>
  <c r="I7904" i="1" s="1"/>
  <c r="S7903" i="1"/>
  <c r="O7903" i="1"/>
  <c r="P7903" i="1" s="1"/>
  <c r="Q7903" i="1" s="1"/>
  <c r="L7903" i="1"/>
  <c r="K7903" i="1"/>
  <c r="J7903" i="1"/>
  <c r="H7903" i="1"/>
  <c r="I7903" i="1" s="1"/>
  <c r="O7902" i="1"/>
  <c r="P7902" i="1" s="1"/>
  <c r="Q7902" i="1" s="1"/>
  <c r="L7902" i="1"/>
  <c r="K7902" i="1"/>
  <c r="M7902" i="1" s="1"/>
  <c r="J7902" i="1"/>
  <c r="H7902" i="1"/>
  <c r="I7902" i="1" s="1"/>
  <c r="O7901" i="1"/>
  <c r="P7901" i="1" s="1"/>
  <c r="Q7901" i="1" s="1"/>
  <c r="L7901" i="1"/>
  <c r="K7901" i="1"/>
  <c r="M7901" i="1" s="1"/>
  <c r="J7901" i="1"/>
  <c r="H7901" i="1"/>
  <c r="I7901" i="1" s="1"/>
  <c r="O7900" i="1"/>
  <c r="P7900" i="1" s="1"/>
  <c r="Q7900" i="1" s="1"/>
  <c r="L7900" i="1"/>
  <c r="K7900" i="1"/>
  <c r="J7900" i="1"/>
  <c r="H7900" i="1"/>
  <c r="I7900" i="1" s="1"/>
  <c r="O7899" i="1"/>
  <c r="P7899" i="1" s="1"/>
  <c r="Q7899" i="1" s="1"/>
  <c r="L7899" i="1"/>
  <c r="K7899" i="1"/>
  <c r="M7899" i="1" s="1"/>
  <c r="J7899" i="1"/>
  <c r="H7899" i="1"/>
  <c r="I7899" i="1" s="1"/>
  <c r="O7898" i="1"/>
  <c r="P7898" i="1" s="1"/>
  <c r="Q7898" i="1" s="1"/>
  <c r="L7898" i="1"/>
  <c r="K7898" i="1"/>
  <c r="M7898" i="1" s="1"/>
  <c r="J7898" i="1"/>
  <c r="H7898" i="1"/>
  <c r="I7898" i="1" s="1"/>
  <c r="O7897" i="1"/>
  <c r="P7897" i="1" s="1"/>
  <c r="Q7897" i="1" s="1"/>
  <c r="L7897" i="1"/>
  <c r="K7897" i="1"/>
  <c r="M7897" i="1" s="1"/>
  <c r="J7897" i="1"/>
  <c r="H7897" i="1"/>
  <c r="I7897" i="1" s="1"/>
  <c r="O7896" i="1"/>
  <c r="P7896" i="1" s="1"/>
  <c r="Q7896" i="1" s="1"/>
  <c r="L7896" i="1"/>
  <c r="K7896" i="1"/>
  <c r="J7896" i="1"/>
  <c r="H7896" i="1"/>
  <c r="I7896" i="1" s="1"/>
  <c r="O7895" i="1"/>
  <c r="P7895" i="1" s="1"/>
  <c r="Q7895" i="1" s="1"/>
  <c r="L7895" i="1"/>
  <c r="K7895" i="1"/>
  <c r="M7895" i="1" s="1"/>
  <c r="J7895" i="1"/>
  <c r="H7895" i="1"/>
  <c r="I7895" i="1" s="1"/>
  <c r="O7894" i="1"/>
  <c r="P7894" i="1" s="1"/>
  <c r="Q7894" i="1" s="1"/>
  <c r="L7894" i="1"/>
  <c r="K7894" i="1"/>
  <c r="J7894" i="1"/>
  <c r="H7894" i="1"/>
  <c r="I7894" i="1" s="1"/>
  <c r="O7893" i="1"/>
  <c r="P7893" i="1" s="1"/>
  <c r="Q7893" i="1" s="1"/>
  <c r="L7893" i="1"/>
  <c r="K7893" i="1"/>
  <c r="J7893" i="1"/>
  <c r="H7893" i="1"/>
  <c r="I7893" i="1" s="1"/>
  <c r="O7892" i="1"/>
  <c r="P7892" i="1" s="1"/>
  <c r="Q7892" i="1" s="1"/>
  <c r="L7892" i="1"/>
  <c r="K7892" i="1"/>
  <c r="J7892" i="1"/>
  <c r="H7892" i="1"/>
  <c r="I7892" i="1" s="1"/>
  <c r="O7891" i="1"/>
  <c r="P7891" i="1" s="1"/>
  <c r="Q7891" i="1" s="1"/>
  <c r="L7891" i="1"/>
  <c r="K7891" i="1"/>
  <c r="J7891" i="1"/>
  <c r="H7891" i="1"/>
  <c r="I7891" i="1" s="1"/>
  <c r="O7890" i="1"/>
  <c r="P7890" i="1" s="1"/>
  <c r="Q7890" i="1" s="1"/>
  <c r="L7890" i="1"/>
  <c r="K7890" i="1"/>
  <c r="M7890" i="1" s="1"/>
  <c r="J7890" i="1"/>
  <c r="H7890" i="1"/>
  <c r="I7890" i="1" s="1"/>
  <c r="O7889" i="1"/>
  <c r="P7889" i="1" s="1"/>
  <c r="Q7889" i="1" s="1"/>
  <c r="L7889" i="1"/>
  <c r="K7889" i="1"/>
  <c r="J7889" i="1"/>
  <c r="H7889" i="1"/>
  <c r="I7889" i="1" s="1"/>
  <c r="S7888" i="1"/>
  <c r="O7888" i="1"/>
  <c r="P7888" i="1" s="1"/>
  <c r="Q7888" i="1" s="1"/>
  <c r="L7888" i="1"/>
  <c r="K7888" i="1"/>
  <c r="M7888" i="1" s="1"/>
  <c r="J7888" i="1"/>
  <c r="H7888" i="1"/>
  <c r="I7888" i="1" s="1"/>
  <c r="O7887" i="1"/>
  <c r="P7887" i="1" s="1"/>
  <c r="Q7887" i="1" s="1"/>
  <c r="L7887" i="1"/>
  <c r="K7887" i="1"/>
  <c r="J7887" i="1"/>
  <c r="H7887" i="1"/>
  <c r="I7887" i="1" s="1"/>
  <c r="S7886" i="1"/>
  <c r="O7886" i="1"/>
  <c r="P7886" i="1" s="1"/>
  <c r="Q7886" i="1" s="1"/>
  <c r="L7886" i="1"/>
  <c r="K7886" i="1"/>
  <c r="M7886" i="1" s="1"/>
  <c r="J7886" i="1"/>
  <c r="H7886" i="1"/>
  <c r="I7886" i="1" s="1"/>
  <c r="O7885" i="1"/>
  <c r="P7885" i="1" s="1"/>
  <c r="Q7885" i="1" s="1"/>
  <c r="L7885" i="1"/>
  <c r="K7885" i="1"/>
  <c r="M7885" i="1" s="1"/>
  <c r="J7885" i="1"/>
  <c r="H7885" i="1"/>
  <c r="I7885" i="1" s="1"/>
  <c r="O7884" i="1"/>
  <c r="P7884" i="1" s="1"/>
  <c r="Q7884" i="1" s="1"/>
  <c r="L7884" i="1"/>
  <c r="K7884" i="1"/>
  <c r="J7884" i="1"/>
  <c r="H7884" i="1"/>
  <c r="I7884" i="1" s="1"/>
  <c r="O7883" i="1"/>
  <c r="P7883" i="1" s="1"/>
  <c r="Q7883" i="1" s="1"/>
  <c r="L7883" i="1"/>
  <c r="K7883" i="1"/>
  <c r="M7883" i="1" s="1"/>
  <c r="J7883" i="1"/>
  <c r="H7883" i="1"/>
  <c r="I7883" i="1" s="1"/>
  <c r="O7882" i="1"/>
  <c r="P7882" i="1" s="1"/>
  <c r="Q7882" i="1" s="1"/>
  <c r="L7882" i="1"/>
  <c r="K7882" i="1"/>
  <c r="M7882" i="1" s="1"/>
  <c r="J7882" i="1"/>
  <c r="H7882" i="1"/>
  <c r="I7882" i="1" s="1"/>
  <c r="O7881" i="1"/>
  <c r="P7881" i="1" s="1"/>
  <c r="Q7881" i="1" s="1"/>
  <c r="L7881" i="1"/>
  <c r="K7881" i="1"/>
  <c r="M7881" i="1" s="1"/>
  <c r="J7881" i="1"/>
  <c r="H7881" i="1"/>
  <c r="I7881" i="1" s="1"/>
  <c r="O7880" i="1"/>
  <c r="P7880" i="1" s="1"/>
  <c r="Q7880" i="1" s="1"/>
  <c r="L7880" i="1"/>
  <c r="K7880" i="1"/>
  <c r="J7880" i="1"/>
  <c r="H7880" i="1"/>
  <c r="I7880" i="1" s="1"/>
  <c r="O7879" i="1"/>
  <c r="P7879" i="1" s="1"/>
  <c r="Q7879" i="1" s="1"/>
  <c r="L7879" i="1"/>
  <c r="K7879" i="1"/>
  <c r="M7879" i="1" s="1"/>
  <c r="J7879" i="1"/>
  <c r="H7879" i="1"/>
  <c r="I7879" i="1" s="1"/>
  <c r="O7878" i="1"/>
  <c r="P7878" i="1" s="1"/>
  <c r="Q7878" i="1" s="1"/>
  <c r="L7878" i="1"/>
  <c r="K7878" i="1"/>
  <c r="J7878" i="1"/>
  <c r="H7878" i="1"/>
  <c r="I7878" i="1" s="1"/>
  <c r="S7877" i="1"/>
  <c r="O7877" i="1"/>
  <c r="P7877" i="1" s="1"/>
  <c r="Q7877" i="1" s="1"/>
  <c r="L7877" i="1"/>
  <c r="K7877" i="1"/>
  <c r="J7877" i="1"/>
  <c r="H7877" i="1"/>
  <c r="I7877" i="1" s="1"/>
  <c r="O7876" i="1"/>
  <c r="P7876" i="1" s="1"/>
  <c r="Q7876" i="1" s="1"/>
  <c r="L7876" i="1"/>
  <c r="K7876" i="1"/>
  <c r="J7876" i="1"/>
  <c r="H7876" i="1"/>
  <c r="I7876" i="1" s="1"/>
  <c r="O7875" i="1"/>
  <c r="P7875" i="1" s="1"/>
  <c r="Q7875" i="1" s="1"/>
  <c r="L7875" i="1"/>
  <c r="K7875" i="1"/>
  <c r="J7875" i="1"/>
  <c r="H7875" i="1"/>
  <c r="I7875" i="1" s="1"/>
  <c r="S7874" i="1"/>
  <c r="O7874" i="1"/>
  <c r="P7874" i="1" s="1"/>
  <c r="Q7874" i="1" s="1"/>
  <c r="L7874" i="1"/>
  <c r="K7874" i="1"/>
  <c r="M7874" i="1" s="1"/>
  <c r="J7874" i="1"/>
  <c r="H7874" i="1"/>
  <c r="I7874" i="1" s="1"/>
  <c r="O7873" i="1"/>
  <c r="P7873" i="1" s="1"/>
  <c r="Q7873" i="1" s="1"/>
  <c r="L7873" i="1"/>
  <c r="K7873" i="1"/>
  <c r="J7873" i="1"/>
  <c r="H7873" i="1"/>
  <c r="I7873" i="1" s="1"/>
  <c r="O7872" i="1"/>
  <c r="P7872" i="1" s="1"/>
  <c r="Q7872" i="1" s="1"/>
  <c r="L7872" i="1"/>
  <c r="K7872" i="1"/>
  <c r="J7872" i="1"/>
  <c r="H7872" i="1"/>
  <c r="I7872" i="1" s="1"/>
  <c r="O7871" i="1"/>
  <c r="P7871" i="1" s="1"/>
  <c r="Q7871" i="1" s="1"/>
  <c r="L7871" i="1"/>
  <c r="K7871" i="1"/>
  <c r="J7871" i="1"/>
  <c r="H7871" i="1"/>
  <c r="I7871" i="1" s="1"/>
  <c r="O7870" i="1"/>
  <c r="P7870" i="1" s="1"/>
  <c r="Q7870" i="1" s="1"/>
  <c r="L7870" i="1"/>
  <c r="K7870" i="1"/>
  <c r="M7870" i="1" s="1"/>
  <c r="J7870" i="1"/>
  <c r="H7870" i="1"/>
  <c r="I7870" i="1" s="1"/>
  <c r="S7869" i="1"/>
  <c r="O7869" i="1"/>
  <c r="P7869" i="1" s="1"/>
  <c r="Q7869" i="1" s="1"/>
  <c r="L7869" i="1"/>
  <c r="K7869" i="1"/>
  <c r="M7869" i="1" s="1"/>
  <c r="J7869" i="1"/>
  <c r="H7869" i="1"/>
  <c r="I7869" i="1" s="1"/>
  <c r="O7868" i="1"/>
  <c r="P7868" i="1" s="1"/>
  <c r="Q7868" i="1" s="1"/>
  <c r="L7868" i="1"/>
  <c r="K7868" i="1"/>
  <c r="J7868" i="1"/>
  <c r="H7868" i="1"/>
  <c r="I7868" i="1" s="1"/>
  <c r="O7867" i="1"/>
  <c r="P7867" i="1" s="1"/>
  <c r="Q7867" i="1" s="1"/>
  <c r="L7867" i="1"/>
  <c r="K7867" i="1"/>
  <c r="J7867" i="1"/>
  <c r="H7867" i="1"/>
  <c r="I7867" i="1" s="1"/>
  <c r="O7866" i="1"/>
  <c r="P7866" i="1" s="1"/>
  <c r="Q7866" i="1" s="1"/>
  <c r="L7866" i="1"/>
  <c r="K7866" i="1"/>
  <c r="J7866" i="1"/>
  <c r="H7866" i="1"/>
  <c r="I7866" i="1" s="1"/>
  <c r="O7865" i="1"/>
  <c r="P7865" i="1" s="1"/>
  <c r="Q7865" i="1" s="1"/>
  <c r="L7865" i="1"/>
  <c r="K7865" i="1"/>
  <c r="M7865" i="1" s="1"/>
  <c r="J7865" i="1"/>
  <c r="H7865" i="1"/>
  <c r="I7865" i="1" s="1"/>
  <c r="O7864" i="1"/>
  <c r="P7864" i="1" s="1"/>
  <c r="Q7864" i="1" s="1"/>
  <c r="L7864" i="1"/>
  <c r="K7864" i="1"/>
  <c r="J7864" i="1"/>
  <c r="H7864" i="1"/>
  <c r="I7864" i="1" s="1"/>
  <c r="O7863" i="1"/>
  <c r="P7863" i="1" s="1"/>
  <c r="Q7863" i="1" s="1"/>
  <c r="L7863" i="1"/>
  <c r="K7863" i="1"/>
  <c r="M7863" i="1" s="1"/>
  <c r="J7863" i="1"/>
  <c r="H7863" i="1"/>
  <c r="I7863" i="1" s="1"/>
  <c r="O7862" i="1"/>
  <c r="P7862" i="1" s="1"/>
  <c r="Q7862" i="1" s="1"/>
  <c r="L7862" i="1"/>
  <c r="K7862" i="1"/>
  <c r="J7862" i="1"/>
  <c r="H7862" i="1"/>
  <c r="I7862" i="1" s="1"/>
  <c r="O7861" i="1"/>
  <c r="P7861" i="1" s="1"/>
  <c r="Q7861" i="1" s="1"/>
  <c r="L7861" i="1"/>
  <c r="K7861" i="1"/>
  <c r="J7861" i="1"/>
  <c r="H7861" i="1"/>
  <c r="I7861" i="1" s="1"/>
  <c r="S7860" i="1"/>
  <c r="O7860" i="1"/>
  <c r="P7860" i="1" s="1"/>
  <c r="Q7860" i="1" s="1"/>
  <c r="L7860" i="1"/>
  <c r="K7860" i="1"/>
  <c r="J7860" i="1"/>
  <c r="H7860" i="1"/>
  <c r="I7860" i="1" s="1"/>
  <c r="O7859" i="1"/>
  <c r="P7859" i="1" s="1"/>
  <c r="Q7859" i="1" s="1"/>
  <c r="L7859" i="1"/>
  <c r="K7859" i="1"/>
  <c r="J7859" i="1"/>
  <c r="H7859" i="1"/>
  <c r="I7859" i="1" s="1"/>
  <c r="O7858" i="1"/>
  <c r="P7858" i="1" s="1"/>
  <c r="Q7858" i="1" s="1"/>
  <c r="L7858" i="1"/>
  <c r="K7858" i="1"/>
  <c r="J7858" i="1"/>
  <c r="H7858" i="1"/>
  <c r="I7858" i="1" s="1"/>
  <c r="O7857" i="1"/>
  <c r="P7857" i="1" s="1"/>
  <c r="Q7857" i="1" s="1"/>
  <c r="L7857" i="1"/>
  <c r="K7857" i="1"/>
  <c r="J7857" i="1"/>
  <c r="H7857" i="1"/>
  <c r="I7857" i="1" s="1"/>
  <c r="O7856" i="1"/>
  <c r="P7856" i="1" s="1"/>
  <c r="Q7856" i="1" s="1"/>
  <c r="L7856" i="1"/>
  <c r="K7856" i="1"/>
  <c r="M7856" i="1" s="1"/>
  <c r="J7856" i="1"/>
  <c r="H7856" i="1"/>
  <c r="I7856" i="1" s="1"/>
  <c r="O7855" i="1"/>
  <c r="P7855" i="1" s="1"/>
  <c r="Q7855" i="1" s="1"/>
  <c r="L7855" i="1"/>
  <c r="K7855" i="1"/>
  <c r="J7855" i="1"/>
  <c r="H7855" i="1"/>
  <c r="I7855" i="1" s="1"/>
  <c r="O7854" i="1"/>
  <c r="P7854" i="1" s="1"/>
  <c r="Q7854" i="1" s="1"/>
  <c r="L7854" i="1"/>
  <c r="K7854" i="1"/>
  <c r="J7854" i="1"/>
  <c r="H7854" i="1"/>
  <c r="I7854" i="1" s="1"/>
  <c r="O7853" i="1"/>
  <c r="P7853" i="1" s="1"/>
  <c r="Q7853" i="1" s="1"/>
  <c r="L7853" i="1"/>
  <c r="K7853" i="1"/>
  <c r="M7853" i="1" s="1"/>
  <c r="J7853" i="1"/>
  <c r="H7853" i="1"/>
  <c r="I7853" i="1" s="1"/>
  <c r="O7852" i="1"/>
  <c r="P7852" i="1" s="1"/>
  <c r="Q7852" i="1" s="1"/>
  <c r="L7852" i="1"/>
  <c r="K7852" i="1"/>
  <c r="M7852" i="1" s="1"/>
  <c r="J7852" i="1"/>
  <c r="H7852" i="1"/>
  <c r="I7852" i="1" s="1"/>
  <c r="S7851" i="1"/>
  <c r="O7851" i="1"/>
  <c r="P7851" i="1" s="1"/>
  <c r="Q7851" i="1" s="1"/>
  <c r="L7851" i="1"/>
  <c r="K7851" i="1"/>
  <c r="M7851" i="1" s="1"/>
  <c r="J7851" i="1"/>
  <c r="H7851" i="1"/>
  <c r="I7851" i="1" s="1"/>
  <c r="O7850" i="1"/>
  <c r="P7850" i="1" s="1"/>
  <c r="Q7850" i="1" s="1"/>
  <c r="L7850" i="1"/>
  <c r="K7850" i="1"/>
  <c r="J7850" i="1"/>
  <c r="H7850" i="1"/>
  <c r="I7850" i="1" s="1"/>
  <c r="O7849" i="1"/>
  <c r="P7849" i="1" s="1"/>
  <c r="Q7849" i="1" s="1"/>
  <c r="L7849" i="1"/>
  <c r="K7849" i="1"/>
  <c r="M7849" i="1" s="1"/>
  <c r="J7849" i="1"/>
  <c r="H7849" i="1"/>
  <c r="I7849" i="1" s="1"/>
  <c r="O7848" i="1"/>
  <c r="P7848" i="1" s="1"/>
  <c r="Q7848" i="1" s="1"/>
  <c r="L7848" i="1"/>
  <c r="K7848" i="1"/>
  <c r="J7848" i="1"/>
  <c r="H7848" i="1"/>
  <c r="I7848" i="1" s="1"/>
  <c r="O7847" i="1"/>
  <c r="P7847" i="1" s="1"/>
  <c r="Q7847" i="1" s="1"/>
  <c r="L7847" i="1"/>
  <c r="K7847" i="1"/>
  <c r="J7847" i="1"/>
  <c r="H7847" i="1"/>
  <c r="I7847" i="1" s="1"/>
  <c r="O7846" i="1"/>
  <c r="P7846" i="1" s="1"/>
  <c r="Q7846" i="1" s="1"/>
  <c r="L7846" i="1"/>
  <c r="K7846" i="1"/>
  <c r="J7846" i="1"/>
  <c r="H7846" i="1"/>
  <c r="I7846" i="1" s="1"/>
  <c r="S7845" i="1"/>
  <c r="O7845" i="1"/>
  <c r="P7845" i="1" s="1"/>
  <c r="Q7845" i="1" s="1"/>
  <c r="L7845" i="1"/>
  <c r="K7845" i="1"/>
  <c r="J7845" i="1"/>
  <c r="H7845" i="1"/>
  <c r="I7845" i="1" s="1"/>
  <c r="O7844" i="1"/>
  <c r="P7844" i="1" s="1"/>
  <c r="Q7844" i="1" s="1"/>
  <c r="L7844" i="1"/>
  <c r="K7844" i="1"/>
  <c r="J7844" i="1"/>
  <c r="H7844" i="1"/>
  <c r="I7844" i="1" s="1"/>
  <c r="O7843" i="1"/>
  <c r="P7843" i="1" s="1"/>
  <c r="Q7843" i="1" s="1"/>
  <c r="L7843" i="1"/>
  <c r="K7843" i="1"/>
  <c r="J7843" i="1"/>
  <c r="H7843" i="1"/>
  <c r="I7843" i="1" s="1"/>
  <c r="O7842" i="1"/>
  <c r="P7842" i="1" s="1"/>
  <c r="Q7842" i="1" s="1"/>
  <c r="L7842" i="1"/>
  <c r="K7842" i="1"/>
  <c r="J7842" i="1"/>
  <c r="H7842" i="1"/>
  <c r="I7842" i="1" s="1"/>
  <c r="O7841" i="1"/>
  <c r="P7841" i="1" s="1"/>
  <c r="Q7841" i="1" s="1"/>
  <c r="L7841" i="1"/>
  <c r="K7841" i="1"/>
  <c r="J7841" i="1"/>
  <c r="H7841" i="1"/>
  <c r="I7841" i="1" s="1"/>
  <c r="O7840" i="1"/>
  <c r="P7840" i="1" s="1"/>
  <c r="Q7840" i="1" s="1"/>
  <c r="L7840" i="1"/>
  <c r="K7840" i="1"/>
  <c r="M7840" i="1" s="1"/>
  <c r="J7840" i="1"/>
  <c r="H7840" i="1"/>
  <c r="I7840" i="1" s="1"/>
  <c r="O7839" i="1"/>
  <c r="P7839" i="1" s="1"/>
  <c r="Q7839" i="1" s="1"/>
  <c r="L7839" i="1"/>
  <c r="K7839" i="1"/>
  <c r="J7839" i="1"/>
  <c r="H7839" i="1"/>
  <c r="I7839" i="1" s="1"/>
  <c r="O7838" i="1"/>
  <c r="P7838" i="1" s="1"/>
  <c r="Q7838" i="1" s="1"/>
  <c r="L7838" i="1"/>
  <c r="K7838" i="1"/>
  <c r="J7838" i="1"/>
  <c r="H7838" i="1"/>
  <c r="I7838" i="1" s="1"/>
  <c r="O7837" i="1"/>
  <c r="P7837" i="1" s="1"/>
  <c r="Q7837" i="1" s="1"/>
  <c r="L7837" i="1"/>
  <c r="K7837" i="1"/>
  <c r="J7837" i="1"/>
  <c r="H7837" i="1"/>
  <c r="I7837" i="1" s="1"/>
  <c r="O7836" i="1"/>
  <c r="P7836" i="1" s="1"/>
  <c r="Q7836" i="1" s="1"/>
  <c r="L7836" i="1"/>
  <c r="K7836" i="1"/>
  <c r="M7836" i="1" s="1"/>
  <c r="J7836" i="1"/>
  <c r="H7836" i="1"/>
  <c r="I7836" i="1" s="1"/>
  <c r="O7835" i="1"/>
  <c r="P7835" i="1" s="1"/>
  <c r="Q7835" i="1" s="1"/>
  <c r="L7835" i="1"/>
  <c r="K7835" i="1"/>
  <c r="J7835" i="1"/>
  <c r="H7835" i="1"/>
  <c r="I7835" i="1" s="1"/>
  <c r="S7834" i="1"/>
  <c r="O7834" i="1"/>
  <c r="P7834" i="1" s="1"/>
  <c r="Q7834" i="1" s="1"/>
  <c r="L7834" i="1"/>
  <c r="K7834" i="1"/>
  <c r="J7834" i="1"/>
  <c r="H7834" i="1"/>
  <c r="I7834" i="1" s="1"/>
  <c r="S7833" i="1"/>
  <c r="O7833" i="1"/>
  <c r="P7833" i="1" s="1"/>
  <c r="Q7833" i="1" s="1"/>
  <c r="L7833" i="1"/>
  <c r="K7833" i="1"/>
  <c r="M7833" i="1" s="1"/>
  <c r="J7833" i="1"/>
  <c r="H7833" i="1"/>
  <c r="I7833" i="1" s="1"/>
  <c r="O7832" i="1"/>
  <c r="P7832" i="1" s="1"/>
  <c r="Q7832" i="1" s="1"/>
  <c r="L7832" i="1"/>
  <c r="K7832" i="1"/>
  <c r="J7832" i="1"/>
  <c r="H7832" i="1"/>
  <c r="I7832" i="1" s="1"/>
  <c r="O7831" i="1"/>
  <c r="P7831" i="1" s="1"/>
  <c r="Q7831" i="1" s="1"/>
  <c r="L7831" i="1"/>
  <c r="K7831" i="1"/>
  <c r="M7831" i="1" s="1"/>
  <c r="J7831" i="1"/>
  <c r="H7831" i="1"/>
  <c r="I7831" i="1" s="1"/>
  <c r="O7830" i="1"/>
  <c r="P7830" i="1" s="1"/>
  <c r="Q7830" i="1" s="1"/>
  <c r="L7830" i="1"/>
  <c r="K7830" i="1"/>
  <c r="J7830" i="1"/>
  <c r="H7830" i="1"/>
  <c r="I7830" i="1" s="1"/>
  <c r="O7829" i="1"/>
  <c r="P7829" i="1" s="1"/>
  <c r="Q7829" i="1" s="1"/>
  <c r="L7829" i="1"/>
  <c r="K7829" i="1"/>
  <c r="M7829" i="1" s="1"/>
  <c r="J7829" i="1"/>
  <c r="H7829" i="1"/>
  <c r="I7829" i="1" s="1"/>
  <c r="O7828" i="1"/>
  <c r="P7828" i="1" s="1"/>
  <c r="Q7828" i="1" s="1"/>
  <c r="L7828" i="1"/>
  <c r="K7828" i="1"/>
  <c r="M7828" i="1" s="1"/>
  <c r="J7828" i="1"/>
  <c r="H7828" i="1"/>
  <c r="I7828" i="1" s="1"/>
  <c r="O7827" i="1"/>
  <c r="P7827" i="1" s="1"/>
  <c r="Q7827" i="1" s="1"/>
  <c r="L7827" i="1"/>
  <c r="K7827" i="1"/>
  <c r="M7827" i="1" s="1"/>
  <c r="J7827" i="1"/>
  <c r="H7827" i="1"/>
  <c r="I7827" i="1" s="1"/>
  <c r="O7826" i="1"/>
  <c r="P7826" i="1" s="1"/>
  <c r="Q7826" i="1" s="1"/>
  <c r="L7826" i="1"/>
  <c r="K7826" i="1"/>
  <c r="M7826" i="1" s="1"/>
  <c r="J7826" i="1"/>
  <c r="H7826" i="1"/>
  <c r="I7826" i="1" s="1"/>
  <c r="O7825" i="1"/>
  <c r="P7825" i="1" s="1"/>
  <c r="Q7825" i="1" s="1"/>
  <c r="L7825" i="1"/>
  <c r="K7825" i="1"/>
  <c r="J7825" i="1"/>
  <c r="H7825" i="1"/>
  <c r="I7825" i="1" s="1"/>
  <c r="O7824" i="1"/>
  <c r="P7824" i="1" s="1"/>
  <c r="Q7824" i="1" s="1"/>
  <c r="L7824" i="1"/>
  <c r="K7824" i="1"/>
  <c r="M7824" i="1" s="1"/>
  <c r="J7824" i="1"/>
  <c r="H7824" i="1"/>
  <c r="I7824" i="1" s="1"/>
  <c r="O7823" i="1"/>
  <c r="P7823" i="1" s="1"/>
  <c r="Q7823" i="1" s="1"/>
  <c r="L7823" i="1"/>
  <c r="K7823" i="1"/>
  <c r="J7823" i="1"/>
  <c r="H7823" i="1"/>
  <c r="I7823" i="1" s="1"/>
  <c r="O7822" i="1"/>
  <c r="P7822" i="1" s="1"/>
  <c r="Q7822" i="1" s="1"/>
  <c r="L7822" i="1"/>
  <c r="K7822" i="1"/>
  <c r="M7822" i="1" s="1"/>
  <c r="J7822" i="1"/>
  <c r="H7822" i="1"/>
  <c r="I7822" i="1" s="1"/>
  <c r="O7821" i="1"/>
  <c r="P7821" i="1" s="1"/>
  <c r="Q7821" i="1" s="1"/>
  <c r="L7821" i="1"/>
  <c r="K7821" i="1"/>
  <c r="M7821" i="1" s="1"/>
  <c r="J7821" i="1"/>
  <c r="H7821" i="1"/>
  <c r="I7821" i="1" s="1"/>
  <c r="O7820" i="1"/>
  <c r="P7820" i="1" s="1"/>
  <c r="Q7820" i="1" s="1"/>
  <c r="L7820" i="1"/>
  <c r="K7820" i="1"/>
  <c r="J7820" i="1"/>
  <c r="H7820" i="1"/>
  <c r="I7820" i="1" s="1"/>
  <c r="S7819" i="1"/>
  <c r="O7819" i="1"/>
  <c r="P7819" i="1" s="1"/>
  <c r="Q7819" i="1" s="1"/>
  <c r="L7819" i="1"/>
  <c r="K7819" i="1"/>
  <c r="M7819" i="1" s="1"/>
  <c r="J7819" i="1"/>
  <c r="H7819" i="1"/>
  <c r="I7819" i="1" s="1"/>
  <c r="O7818" i="1"/>
  <c r="P7818" i="1" s="1"/>
  <c r="Q7818" i="1" s="1"/>
  <c r="L7818" i="1"/>
  <c r="K7818" i="1"/>
  <c r="J7818" i="1"/>
  <c r="H7818" i="1"/>
  <c r="I7818" i="1" s="1"/>
  <c r="O7817" i="1"/>
  <c r="P7817" i="1" s="1"/>
  <c r="Q7817" i="1" s="1"/>
  <c r="L7817" i="1"/>
  <c r="K7817" i="1"/>
  <c r="M7817" i="1" s="1"/>
  <c r="J7817" i="1"/>
  <c r="H7817" i="1"/>
  <c r="I7817" i="1" s="1"/>
  <c r="O7816" i="1"/>
  <c r="P7816" i="1" s="1"/>
  <c r="Q7816" i="1" s="1"/>
  <c r="L7816" i="1"/>
  <c r="K7816" i="1"/>
  <c r="J7816" i="1"/>
  <c r="H7816" i="1"/>
  <c r="I7816" i="1" s="1"/>
  <c r="S7815" i="1"/>
  <c r="O7815" i="1"/>
  <c r="P7815" i="1" s="1"/>
  <c r="Q7815" i="1" s="1"/>
  <c r="L7815" i="1"/>
  <c r="K7815" i="1"/>
  <c r="M7815" i="1" s="1"/>
  <c r="J7815" i="1"/>
  <c r="H7815" i="1"/>
  <c r="I7815" i="1" s="1"/>
  <c r="O7814" i="1"/>
  <c r="P7814" i="1" s="1"/>
  <c r="Q7814" i="1" s="1"/>
  <c r="L7814" i="1"/>
  <c r="K7814" i="1"/>
  <c r="J7814" i="1"/>
  <c r="H7814" i="1"/>
  <c r="I7814" i="1" s="1"/>
  <c r="O7813" i="1"/>
  <c r="P7813" i="1" s="1"/>
  <c r="Q7813" i="1" s="1"/>
  <c r="L7813" i="1"/>
  <c r="K7813" i="1"/>
  <c r="M7813" i="1" s="1"/>
  <c r="J7813" i="1"/>
  <c r="H7813" i="1"/>
  <c r="I7813" i="1" s="1"/>
  <c r="O7812" i="1"/>
  <c r="P7812" i="1" s="1"/>
  <c r="Q7812" i="1" s="1"/>
  <c r="L7812" i="1"/>
  <c r="K7812" i="1"/>
  <c r="M7812" i="1" s="1"/>
  <c r="J7812" i="1"/>
  <c r="H7812" i="1"/>
  <c r="I7812" i="1" s="1"/>
  <c r="O7811" i="1"/>
  <c r="P7811" i="1" s="1"/>
  <c r="Q7811" i="1" s="1"/>
  <c r="L7811" i="1"/>
  <c r="K7811" i="1"/>
  <c r="J7811" i="1"/>
  <c r="H7811" i="1"/>
  <c r="I7811" i="1" s="1"/>
  <c r="O7810" i="1"/>
  <c r="P7810" i="1" s="1"/>
  <c r="Q7810" i="1" s="1"/>
  <c r="L7810" i="1"/>
  <c r="K7810" i="1"/>
  <c r="M7810" i="1" s="1"/>
  <c r="J7810" i="1"/>
  <c r="H7810" i="1"/>
  <c r="I7810" i="1" s="1"/>
  <c r="O7809" i="1"/>
  <c r="P7809" i="1" s="1"/>
  <c r="Q7809" i="1" s="1"/>
  <c r="L7809" i="1"/>
  <c r="K7809" i="1"/>
  <c r="J7809" i="1"/>
  <c r="H7809" i="1"/>
  <c r="I7809" i="1" s="1"/>
  <c r="O7808" i="1"/>
  <c r="P7808" i="1" s="1"/>
  <c r="Q7808" i="1" s="1"/>
  <c r="L7808" i="1"/>
  <c r="K7808" i="1"/>
  <c r="M7808" i="1" s="1"/>
  <c r="J7808" i="1"/>
  <c r="H7808" i="1"/>
  <c r="I7808" i="1" s="1"/>
  <c r="O7807" i="1"/>
  <c r="P7807" i="1" s="1"/>
  <c r="Q7807" i="1" s="1"/>
  <c r="L7807" i="1"/>
  <c r="K7807" i="1"/>
  <c r="J7807" i="1"/>
  <c r="H7807" i="1"/>
  <c r="I7807" i="1" s="1"/>
  <c r="O7806" i="1"/>
  <c r="P7806" i="1" s="1"/>
  <c r="Q7806" i="1" s="1"/>
  <c r="L7806" i="1"/>
  <c r="K7806" i="1"/>
  <c r="J7806" i="1"/>
  <c r="H7806" i="1"/>
  <c r="I7806" i="1" s="1"/>
  <c r="O7805" i="1"/>
  <c r="P7805" i="1" s="1"/>
  <c r="Q7805" i="1" s="1"/>
  <c r="L7805" i="1"/>
  <c r="K7805" i="1"/>
  <c r="M7805" i="1" s="1"/>
  <c r="J7805" i="1"/>
  <c r="H7805" i="1"/>
  <c r="I7805" i="1" s="1"/>
  <c r="O7804" i="1"/>
  <c r="P7804" i="1" s="1"/>
  <c r="Q7804" i="1" s="1"/>
  <c r="L7804" i="1"/>
  <c r="K7804" i="1"/>
  <c r="J7804" i="1"/>
  <c r="H7804" i="1"/>
  <c r="I7804" i="1" s="1"/>
  <c r="O7803" i="1"/>
  <c r="P7803" i="1" s="1"/>
  <c r="Q7803" i="1" s="1"/>
  <c r="L7803" i="1"/>
  <c r="K7803" i="1"/>
  <c r="M7803" i="1" s="1"/>
  <c r="J7803" i="1"/>
  <c r="H7803" i="1"/>
  <c r="I7803" i="1" s="1"/>
  <c r="O7802" i="1"/>
  <c r="P7802" i="1" s="1"/>
  <c r="Q7802" i="1" s="1"/>
  <c r="L7802" i="1"/>
  <c r="K7802" i="1"/>
  <c r="J7802" i="1"/>
  <c r="H7802" i="1"/>
  <c r="I7802" i="1" s="1"/>
  <c r="S7801" i="1"/>
  <c r="O7801" i="1"/>
  <c r="P7801" i="1" s="1"/>
  <c r="Q7801" i="1" s="1"/>
  <c r="L7801" i="1"/>
  <c r="K7801" i="1"/>
  <c r="M7801" i="1" s="1"/>
  <c r="J7801" i="1"/>
  <c r="H7801" i="1"/>
  <c r="I7801" i="1" s="1"/>
  <c r="O7800" i="1"/>
  <c r="P7800" i="1" s="1"/>
  <c r="Q7800" i="1" s="1"/>
  <c r="L7800" i="1"/>
  <c r="K7800" i="1"/>
  <c r="J7800" i="1"/>
  <c r="H7800" i="1"/>
  <c r="I7800" i="1" s="1"/>
  <c r="O7799" i="1"/>
  <c r="P7799" i="1" s="1"/>
  <c r="Q7799" i="1" s="1"/>
  <c r="L7799" i="1"/>
  <c r="K7799" i="1"/>
  <c r="M7799" i="1" s="1"/>
  <c r="J7799" i="1"/>
  <c r="H7799" i="1"/>
  <c r="I7799" i="1" s="1"/>
  <c r="O7798" i="1"/>
  <c r="P7798" i="1" s="1"/>
  <c r="Q7798" i="1" s="1"/>
  <c r="L7798" i="1"/>
  <c r="K7798" i="1"/>
  <c r="J7798" i="1"/>
  <c r="H7798" i="1"/>
  <c r="I7798" i="1" s="1"/>
  <c r="O7797" i="1"/>
  <c r="P7797" i="1" s="1"/>
  <c r="Q7797" i="1" s="1"/>
  <c r="L7797" i="1"/>
  <c r="K7797" i="1"/>
  <c r="J7797" i="1"/>
  <c r="H7797" i="1"/>
  <c r="I7797" i="1" s="1"/>
  <c r="O7796" i="1"/>
  <c r="P7796" i="1" s="1"/>
  <c r="Q7796" i="1" s="1"/>
  <c r="L7796" i="1"/>
  <c r="K7796" i="1"/>
  <c r="M7796" i="1" s="1"/>
  <c r="J7796" i="1"/>
  <c r="H7796" i="1"/>
  <c r="I7796" i="1" s="1"/>
  <c r="O7795" i="1"/>
  <c r="P7795" i="1" s="1"/>
  <c r="Q7795" i="1" s="1"/>
  <c r="L7795" i="1"/>
  <c r="K7795" i="1"/>
  <c r="J7795" i="1"/>
  <c r="H7795" i="1"/>
  <c r="I7795" i="1" s="1"/>
  <c r="O7794" i="1"/>
  <c r="P7794" i="1" s="1"/>
  <c r="Q7794" i="1" s="1"/>
  <c r="L7794" i="1"/>
  <c r="K7794" i="1"/>
  <c r="M7794" i="1" s="1"/>
  <c r="J7794" i="1"/>
  <c r="H7794" i="1"/>
  <c r="I7794" i="1" s="1"/>
  <c r="O7793" i="1"/>
  <c r="P7793" i="1" s="1"/>
  <c r="Q7793" i="1" s="1"/>
  <c r="L7793" i="1"/>
  <c r="K7793" i="1"/>
  <c r="J7793" i="1"/>
  <c r="H7793" i="1"/>
  <c r="I7793" i="1" s="1"/>
  <c r="O7792" i="1"/>
  <c r="P7792" i="1" s="1"/>
  <c r="Q7792" i="1" s="1"/>
  <c r="L7792" i="1"/>
  <c r="K7792" i="1"/>
  <c r="M7792" i="1" s="1"/>
  <c r="J7792" i="1"/>
  <c r="H7792" i="1"/>
  <c r="I7792" i="1" s="1"/>
  <c r="O7791" i="1"/>
  <c r="P7791" i="1" s="1"/>
  <c r="Q7791" i="1" s="1"/>
  <c r="L7791" i="1"/>
  <c r="K7791" i="1"/>
  <c r="J7791" i="1"/>
  <c r="H7791" i="1"/>
  <c r="I7791" i="1" s="1"/>
  <c r="O7790" i="1"/>
  <c r="P7790" i="1" s="1"/>
  <c r="Q7790" i="1" s="1"/>
  <c r="L7790" i="1"/>
  <c r="K7790" i="1"/>
  <c r="M7790" i="1" s="1"/>
  <c r="J7790" i="1"/>
  <c r="H7790" i="1"/>
  <c r="I7790" i="1" s="1"/>
  <c r="S7789" i="1"/>
  <c r="O7789" i="1"/>
  <c r="P7789" i="1" s="1"/>
  <c r="Q7789" i="1" s="1"/>
  <c r="L7789" i="1"/>
  <c r="K7789" i="1"/>
  <c r="M7789" i="1" s="1"/>
  <c r="J7789" i="1"/>
  <c r="H7789" i="1"/>
  <c r="I7789" i="1" s="1"/>
  <c r="O7788" i="1"/>
  <c r="P7788" i="1" s="1"/>
  <c r="Q7788" i="1" s="1"/>
  <c r="L7788" i="1"/>
  <c r="K7788" i="1"/>
  <c r="M7788" i="1" s="1"/>
  <c r="J7788" i="1"/>
  <c r="H7788" i="1"/>
  <c r="I7788" i="1" s="1"/>
  <c r="O7787" i="1"/>
  <c r="P7787" i="1" s="1"/>
  <c r="Q7787" i="1" s="1"/>
  <c r="L7787" i="1"/>
  <c r="K7787" i="1"/>
  <c r="J7787" i="1"/>
  <c r="H7787" i="1"/>
  <c r="I7787" i="1" s="1"/>
  <c r="O7786" i="1"/>
  <c r="P7786" i="1" s="1"/>
  <c r="Q7786" i="1" s="1"/>
  <c r="L7786" i="1"/>
  <c r="K7786" i="1"/>
  <c r="J7786" i="1"/>
  <c r="H7786" i="1"/>
  <c r="I7786" i="1" s="1"/>
  <c r="O7785" i="1"/>
  <c r="P7785" i="1" s="1"/>
  <c r="Q7785" i="1" s="1"/>
  <c r="L7785" i="1"/>
  <c r="K7785" i="1"/>
  <c r="M7785" i="1" s="1"/>
  <c r="J7785" i="1"/>
  <c r="H7785" i="1"/>
  <c r="I7785" i="1" s="1"/>
  <c r="O7784" i="1"/>
  <c r="P7784" i="1" s="1"/>
  <c r="Q7784" i="1" s="1"/>
  <c r="L7784" i="1"/>
  <c r="K7784" i="1"/>
  <c r="J7784" i="1"/>
  <c r="H7784" i="1"/>
  <c r="I7784" i="1" s="1"/>
  <c r="O7783" i="1"/>
  <c r="P7783" i="1" s="1"/>
  <c r="Q7783" i="1" s="1"/>
  <c r="L7783" i="1"/>
  <c r="K7783" i="1"/>
  <c r="M7783" i="1" s="1"/>
  <c r="J7783" i="1"/>
  <c r="H7783" i="1"/>
  <c r="I7783" i="1" s="1"/>
  <c r="O7782" i="1"/>
  <c r="P7782" i="1" s="1"/>
  <c r="Q7782" i="1" s="1"/>
  <c r="L7782" i="1"/>
  <c r="K7782" i="1"/>
  <c r="J7782" i="1"/>
  <c r="H7782" i="1"/>
  <c r="I7782" i="1" s="1"/>
  <c r="O7781" i="1"/>
  <c r="P7781" i="1" s="1"/>
  <c r="Q7781" i="1" s="1"/>
  <c r="L7781" i="1"/>
  <c r="K7781" i="1"/>
  <c r="J7781" i="1"/>
  <c r="H7781" i="1"/>
  <c r="I7781" i="1" s="1"/>
  <c r="O7780" i="1"/>
  <c r="P7780" i="1" s="1"/>
  <c r="Q7780" i="1" s="1"/>
  <c r="L7780" i="1"/>
  <c r="K7780" i="1"/>
  <c r="M7780" i="1" s="1"/>
  <c r="J7780" i="1"/>
  <c r="H7780" i="1"/>
  <c r="I7780" i="1" s="1"/>
  <c r="O7779" i="1"/>
  <c r="P7779" i="1" s="1"/>
  <c r="Q7779" i="1" s="1"/>
  <c r="L7779" i="1"/>
  <c r="K7779" i="1"/>
  <c r="J7779" i="1"/>
  <c r="H7779" i="1"/>
  <c r="I7779" i="1" s="1"/>
  <c r="O7778" i="1"/>
  <c r="P7778" i="1" s="1"/>
  <c r="Q7778" i="1" s="1"/>
  <c r="L7778" i="1"/>
  <c r="K7778" i="1"/>
  <c r="J7778" i="1"/>
  <c r="H7778" i="1"/>
  <c r="I7778" i="1" s="1"/>
  <c r="O7777" i="1"/>
  <c r="P7777" i="1" s="1"/>
  <c r="Q7777" i="1" s="1"/>
  <c r="L7777" i="1"/>
  <c r="K7777" i="1"/>
  <c r="J7777" i="1"/>
  <c r="H7777" i="1"/>
  <c r="I7777" i="1" s="1"/>
  <c r="O7776" i="1"/>
  <c r="P7776" i="1" s="1"/>
  <c r="Q7776" i="1" s="1"/>
  <c r="L7776" i="1"/>
  <c r="K7776" i="1"/>
  <c r="M7776" i="1" s="1"/>
  <c r="J7776" i="1"/>
  <c r="H7776" i="1"/>
  <c r="I7776" i="1" s="1"/>
  <c r="O7775" i="1"/>
  <c r="P7775" i="1" s="1"/>
  <c r="Q7775" i="1" s="1"/>
  <c r="L7775" i="1"/>
  <c r="K7775" i="1"/>
  <c r="J7775" i="1"/>
  <c r="H7775" i="1"/>
  <c r="I7775" i="1" s="1"/>
  <c r="O7774" i="1"/>
  <c r="P7774" i="1" s="1"/>
  <c r="Q7774" i="1" s="1"/>
  <c r="L7774" i="1"/>
  <c r="K7774" i="1"/>
  <c r="M7774" i="1" s="1"/>
  <c r="J7774" i="1"/>
  <c r="H7774" i="1"/>
  <c r="I7774" i="1" s="1"/>
  <c r="O7773" i="1"/>
  <c r="P7773" i="1" s="1"/>
  <c r="Q7773" i="1" s="1"/>
  <c r="L7773" i="1"/>
  <c r="K7773" i="1"/>
  <c r="M7773" i="1" s="1"/>
  <c r="J7773" i="1"/>
  <c r="H7773" i="1"/>
  <c r="I7773" i="1" s="1"/>
  <c r="O7772" i="1"/>
  <c r="P7772" i="1" s="1"/>
  <c r="Q7772" i="1" s="1"/>
  <c r="L7772" i="1"/>
  <c r="K7772" i="1"/>
  <c r="M7772" i="1" s="1"/>
  <c r="J7772" i="1"/>
  <c r="H7772" i="1"/>
  <c r="I7772" i="1" s="1"/>
  <c r="O7771" i="1"/>
  <c r="P7771" i="1" s="1"/>
  <c r="Q7771" i="1" s="1"/>
  <c r="L7771" i="1"/>
  <c r="K7771" i="1"/>
  <c r="J7771" i="1"/>
  <c r="H7771" i="1"/>
  <c r="I7771" i="1" s="1"/>
  <c r="O7770" i="1"/>
  <c r="P7770" i="1" s="1"/>
  <c r="Q7770" i="1" s="1"/>
  <c r="L7770" i="1"/>
  <c r="K7770" i="1"/>
  <c r="J7770" i="1"/>
  <c r="H7770" i="1"/>
  <c r="I7770" i="1" s="1"/>
  <c r="O7769" i="1"/>
  <c r="P7769" i="1" s="1"/>
  <c r="Q7769" i="1" s="1"/>
  <c r="L7769" i="1"/>
  <c r="K7769" i="1"/>
  <c r="M7769" i="1" s="1"/>
  <c r="J7769" i="1"/>
  <c r="H7769" i="1"/>
  <c r="I7769" i="1" s="1"/>
  <c r="O7768" i="1"/>
  <c r="P7768" i="1" s="1"/>
  <c r="Q7768" i="1" s="1"/>
  <c r="L7768" i="1"/>
  <c r="K7768" i="1"/>
  <c r="J7768" i="1"/>
  <c r="H7768" i="1"/>
  <c r="I7768" i="1" s="1"/>
  <c r="O7767" i="1"/>
  <c r="P7767" i="1" s="1"/>
  <c r="Q7767" i="1" s="1"/>
  <c r="L7767" i="1"/>
  <c r="K7767" i="1"/>
  <c r="M7767" i="1" s="1"/>
  <c r="J7767" i="1"/>
  <c r="H7767" i="1"/>
  <c r="I7767" i="1" s="1"/>
  <c r="O7766" i="1"/>
  <c r="P7766" i="1" s="1"/>
  <c r="Q7766" i="1" s="1"/>
  <c r="L7766" i="1"/>
  <c r="K7766" i="1"/>
  <c r="J7766" i="1"/>
  <c r="H7766" i="1"/>
  <c r="I7766" i="1" s="1"/>
  <c r="O7765" i="1"/>
  <c r="P7765" i="1" s="1"/>
  <c r="Q7765" i="1" s="1"/>
  <c r="L7765" i="1"/>
  <c r="K7765" i="1"/>
  <c r="J7765" i="1"/>
  <c r="H7765" i="1"/>
  <c r="I7765" i="1" s="1"/>
  <c r="O7764" i="1"/>
  <c r="P7764" i="1" s="1"/>
  <c r="Q7764" i="1" s="1"/>
  <c r="L7764" i="1"/>
  <c r="K7764" i="1"/>
  <c r="M7764" i="1" s="1"/>
  <c r="J7764" i="1"/>
  <c r="H7764" i="1"/>
  <c r="I7764" i="1" s="1"/>
  <c r="S7763" i="1"/>
  <c r="O7763" i="1"/>
  <c r="P7763" i="1" s="1"/>
  <c r="Q7763" i="1" s="1"/>
  <c r="L7763" i="1"/>
  <c r="K7763" i="1"/>
  <c r="J7763" i="1"/>
  <c r="H7763" i="1"/>
  <c r="I7763" i="1" s="1"/>
  <c r="O7762" i="1"/>
  <c r="P7762" i="1" s="1"/>
  <c r="Q7762" i="1" s="1"/>
  <c r="L7762" i="1"/>
  <c r="K7762" i="1"/>
  <c r="J7762" i="1"/>
  <c r="H7762" i="1"/>
  <c r="I7762" i="1" s="1"/>
  <c r="O7761" i="1"/>
  <c r="P7761" i="1" s="1"/>
  <c r="Q7761" i="1" s="1"/>
  <c r="L7761" i="1"/>
  <c r="K7761" i="1"/>
  <c r="J7761" i="1"/>
  <c r="H7761" i="1"/>
  <c r="I7761" i="1" s="1"/>
  <c r="O7760" i="1"/>
  <c r="P7760" i="1" s="1"/>
  <c r="Q7760" i="1" s="1"/>
  <c r="L7760" i="1"/>
  <c r="K7760" i="1"/>
  <c r="M7760" i="1" s="1"/>
  <c r="J7760" i="1"/>
  <c r="H7760" i="1"/>
  <c r="I7760" i="1" s="1"/>
  <c r="O7759" i="1"/>
  <c r="P7759" i="1" s="1"/>
  <c r="Q7759" i="1" s="1"/>
  <c r="L7759" i="1"/>
  <c r="K7759" i="1"/>
  <c r="J7759" i="1"/>
  <c r="H7759" i="1"/>
  <c r="I7759" i="1" s="1"/>
  <c r="O7758" i="1"/>
  <c r="P7758" i="1" s="1"/>
  <c r="Q7758" i="1" s="1"/>
  <c r="L7758" i="1"/>
  <c r="K7758" i="1"/>
  <c r="M7758" i="1" s="1"/>
  <c r="J7758" i="1"/>
  <c r="H7758" i="1"/>
  <c r="I7758" i="1" s="1"/>
  <c r="O7757" i="1"/>
  <c r="P7757" i="1" s="1"/>
  <c r="Q7757" i="1" s="1"/>
  <c r="L7757" i="1"/>
  <c r="K7757" i="1"/>
  <c r="M7757" i="1" s="1"/>
  <c r="J7757" i="1"/>
  <c r="H7757" i="1"/>
  <c r="I7757" i="1" s="1"/>
  <c r="O7756" i="1"/>
  <c r="P7756" i="1" s="1"/>
  <c r="Q7756" i="1" s="1"/>
  <c r="L7756" i="1"/>
  <c r="K7756" i="1"/>
  <c r="J7756" i="1"/>
  <c r="H7756" i="1"/>
  <c r="I7756" i="1" s="1"/>
  <c r="O7755" i="1"/>
  <c r="P7755" i="1" s="1"/>
  <c r="Q7755" i="1" s="1"/>
  <c r="L7755" i="1"/>
  <c r="K7755" i="1"/>
  <c r="J7755" i="1"/>
  <c r="H7755" i="1"/>
  <c r="I7755" i="1" s="1"/>
  <c r="O7754" i="1"/>
  <c r="P7754" i="1" s="1"/>
  <c r="Q7754" i="1" s="1"/>
  <c r="L7754" i="1"/>
  <c r="K7754" i="1"/>
  <c r="J7754" i="1"/>
  <c r="H7754" i="1"/>
  <c r="I7754" i="1" s="1"/>
  <c r="S7753" i="1"/>
  <c r="O7753" i="1"/>
  <c r="P7753" i="1" s="1"/>
  <c r="Q7753" i="1" s="1"/>
  <c r="L7753" i="1"/>
  <c r="K7753" i="1"/>
  <c r="M7753" i="1" s="1"/>
  <c r="J7753" i="1"/>
  <c r="H7753" i="1"/>
  <c r="I7753" i="1" s="1"/>
  <c r="O7752" i="1"/>
  <c r="P7752" i="1" s="1"/>
  <c r="Q7752" i="1" s="1"/>
  <c r="L7752" i="1"/>
  <c r="K7752" i="1"/>
  <c r="J7752" i="1"/>
  <c r="H7752" i="1"/>
  <c r="I7752" i="1" s="1"/>
  <c r="O7751" i="1"/>
  <c r="P7751" i="1" s="1"/>
  <c r="Q7751" i="1" s="1"/>
  <c r="L7751" i="1"/>
  <c r="K7751" i="1"/>
  <c r="M7751" i="1" s="1"/>
  <c r="J7751" i="1"/>
  <c r="H7751" i="1"/>
  <c r="I7751" i="1" s="1"/>
  <c r="O7750" i="1"/>
  <c r="P7750" i="1" s="1"/>
  <c r="Q7750" i="1" s="1"/>
  <c r="L7750" i="1"/>
  <c r="K7750" i="1"/>
  <c r="J7750" i="1"/>
  <c r="H7750" i="1"/>
  <c r="I7750" i="1" s="1"/>
  <c r="O7749" i="1"/>
  <c r="P7749" i="1" s="1"/>
  <c r="Q7749" i="1" s="1"/>
  <c r="L7749" i="1"/>
  <c r="K7749" i="1"/>
  <c r="M7749" i="1" s="1"/>
  <c r="J7749" i="1"/>
  <c r="H7749" i="1"/>
  <c r="I7749" i="1" s="1"/>
  <c r="O7748" i="1"/>
  <c r="P7748" i="1" s="1"/>
  <c r="Q7748" i="1" s="1"/>
  <c r="L7748" i="1"/>
  <c r="K7748" i="1"/>
  <c r="M7748" i="1" s="1"/>
  <c r="J7748" i="1"/>
  <c r="H7748" i="1"/>
  <c r="I7748" i="1" s="1"/>
  <c r="O7747" i="1"/>
  <c r="P7747" i="1" s="1"/>
  <c r="Q7747" i="1" s="1"/>
  <c r="L7747" i="1"/>
  <c r="K7747" i="1"/>
  <c r="J7747" i="1"/>
  <c r="H7747" i="1"/>
  <c r="I7747" i="1" s="1"/>
  <c r="O7746" i="1"/>
  <c r="P7746" i="1" s="1"/>
  <c r="Q7746" i="1" s="1"/>
  <c r="L7746" i="1"/>
  <c r="K7746" i="1"/>
  <c r="M7746" i="1" s="1"/>
  <c r="J7746" i="1"/>
  <c r="H7746" i="1"/>
  <c r="I7746" i="1" s="1"/>
  <c r="O7745" i="1"/>
  <c r="P7745" i="1" s="1"/>
  <c r="Q7745" i="1" s="1"/>
  <c r="L7745" i="1"/>
  <c r="K7745" i="1"/>
  <c r="J7745" i="1"/>
  <c r="H7745" i="1"/>
  <c r="I7745" i="1" s="1"/>
  <c r="O7744" i="1"/>
  <c r="P7744" i="1" s="1"/>
  <c r="Q7744" i="1" s="1"/>
  <c r="L7744" i="1"/>
  <c r="K7744" i="1"/>
  <c r="M7744" i="1" s="1"/>
  <c r="J7744" i="1"/>
  <c r="H7744" i="1"/>
  <c r="I7744" i="1" s="1"/>
  <c r="O7743" i="1"/>
  <c r="P7743" i="1" s="1"/>
  <c r="Q7743" i="1" s="1"/>
  <c r="L7743" i="1"/>
  <c r="K7743" i="1"/>
  <c r="J7743" i="1"/>
  <c r="H7743" i="1"/>
  <c r="I7743" i="1" s="1"/>
  <c r="O7742" i="1"/>
  <c r="P7742" i="1" s="1"/>
  <c r="Q7742" i="1" s="1"/>
  <c r="L7742" i="1"/>
  <c r="K7742" i="1"/>
  <c r="M7742" i="1" s="1"/>
  <c r="J7742" i="1"/>
  <c r="H7742" i="1"/>
  <c r="I7742" i="1" s="1"/>
  <c r="O7741" i="1"/>
  <c r="P7741" i="1" s="1"/>
  <c r="Q7741" i="1" s="1"/>
  <c r="L7741" i="1"/>
  <c r="K7741" i="1"/>
  <c r="M7741" i="1" s="1"/>
  <c r="J7741" i="1"/>
  <c r="H7741" i="1"/>
  <c r="I7741" i="1" s="1"/>
  <c r="O7740" i="1"/>
  <c r="P7740" i="1" s="1"/>
  <c r="Q7740" i="1" s="1"/>
  <c r="L7740" i="1"/>
  <c r="K7740" i="1"/>
  <c r="M7740" i="1" s="1"/>
  <c r="J7740" i="1"/>
  <c r="H7740" i="1"/>
  <c r="I7740" i="1" s="1"/>
  <c r="O7739" i="1"/>
  <c r="P7739" i="1" s="1"/>
  <c r="Q7739" i="1" s="1"/>
  <c r="L7739" i="1"/>
  <c r="K7739" i="1"/>
  <c r="M7739" i="1" s="1"/>
  <c r="J7739" i="1"/>
  <c r="H7739" i="1"/>
  <c r="I7739" i="1" s="1"/>
  <c r="O7738" i="1"/>
  <c r="P7738" i="1" s="1"/>
  <c r="Q7738" i="1" s="1"/>
  <c r="L7738" i="1"/>
  <c r="K7738" i="1"/>
  <c r="J7738" i="1"/>
  <c r="H7738" i="1"/>
  <c r="I7738" i="1" s="1"/>
  <c r="S7737" i="1"/>
  <c r="O7737" i="1"/>
  <c r="P7737" i="1" s="1"/>
  <c r="Q7737" i="1" s="1"/>
  <c r="L7737" i="1"/>
  <c r="K7737" i="1"/>
  <c r="M7737" i="1" s="1"/>
  <c r="J7737" i="1"/>
  <c r="H7737" i="1"/>
  <c r="I7737" i="1" s="1"/>
  <c r="O7736" i="1"/>
  <c r="P7736" i="1" s="1"/>
  <c r="Q7736" i="1" s="1"/>
  <c r="L7736" i="1"/>
  <c r="K7736" i="1"/>
  <c r="J7736" i="1"/>
  <c r="H7736" i="1"/>
  <c r="I7736" i="1" s="1"/>
  <c r="O7735" i="1"/>
  <c r="P7735" i="1" s="1"/>
  <c r="Q7735" i="1" s="1"/>
  <c r="L7735" i="1"/>
  <c r="K7735" i="1"/>
  <c r="M7735" i="1" s="1"/>
  <c r="J7735" i="1"/>
  <c r="H7735" i="1"/>
  <c r="I7735" i="1" s="1"/>
  <c r="O7734" i="1"/>
  <c r="P7734" i="1" s="1"/>
  <c r="Q7734" i="1" s="1"/>
  <c r="L7734" i="1"/>
  <c r="K7734" i="1"/>
  <c r="J7734" i="1"/>
  <c r="H7734" i="1"/>
  <c r="I7734" i="1" s="1"/>
  <c r="O7733" i="1"/>
  <c r="P7733" i="1" s="1"/>
  <c r="Q7733" i="1" s="1"/>
  <c r="L7733" i="1"/>
  <c r="K7733" i="1"/>
  <c r="J7733" i="1"/>
  <c r="H7733" i="1"/>
  <c r="I7733" i="1" s="1"/>
  <c r="O7732" i="1"/>
  <c r="P7732" i="1" s="1"/>
  <c r="Q7732" i="1" s="1"/>
  <c r="L7732" i="1"/>
  <c r="K7732" i="1"/>
  <c r="M7732" i="1" s="1"/>
  <c r="J7732" i="1"/>
  <c r="H7732" i="1"/>
  <c r="I7732" i="1" s="1"/>
  <c r="O7731" i="1"/>
  <c r="P7731" i="1" s="1"/>
  <c r="Q7731" i="1" s="1"/>
  <c r="L7731" i="1"/>
  <c r="K7731" i="1"/>
  <c r="J7731" i="1"/>
  <c r="H7731" i="1"/>
  <c r="I7731" i="1" s="1"/>
  <c r="O7730" i="1"/>
  <c r="P7730" i="1" s="1"/>
  <c r="Q7730" i="1" s="1"/>
  <c r="L7730" i="1"/>
  <c r="K7730" i="1"/>
  <c r="M7730" i="1" s="1"/>
  <c r="J7730" i="1"/>
  <c r="H7730" i="1"/>
  <c r="I7730" i="1" s="1"/>
  <c r="O7729" i="1"/>
  <c r="P7729" i="1" s="1"/>
  <c r="Q7729" i="1" s="1"/>
  <c r="L7729" i="1"/>
  <c r="K7729" i="1"/>
  <c r="J7729" i="1"/>
  <c r="H7729" i="1"/>
  <c r="I7729" i="1" s="1"/>
  <c r="O7728" i="1"/>
  <c r="P7728" i="1" s="1"/>
  <c r="Q7728" i="1" s="1"/>
  <c r="L7728" i="1"/>
  <c r="K7728" i="1"/>
  <c r="J7728" i="1"/>
  <c r="H7728" i="1"/>
  <c r="I7728" i="1" s="1"/>
  <c r="O7727" i="1"/>
  <c r="P7727" i="1" s="1"/>
  <c r="Q7727" i="1" s="1"/>
  <c r="L7727" i="1"/>
  <c r="K7727" i="1"/>
  <c r="J7727" i="1"/>
  <c r="H7727" i="1"/>
  <c r="I7727" i="1" s="1"/>
  <c r="O7726" i="1"/>
  <c r="P7726" i="1" s="1"/>
  <c r="Q7726" i="1" s="1"/>
  <c r="L7726" i="1"/>
  <c r="K7726" i="1"/>
  <c r="M7726" i="1" s="1"/>
  <c r="J7726" i="1"/>
  <c r="H7726" i="1"/>
  <c r="I7726" i="1" s="1"/>
  <c r="O7725" i="1"/>
  <c r="P7725" i="1" s="1"/>
  <c r="Q7725" i="1" s="1"/>
  <c r="L7725" i="1"/>
  <c r="K7725" i="1"/>
  <c r="M7725" i="1" s="1"/>
  <c r="J7725" i="1"/>
  <c r="H7725" i="1"/>
  <c r="I7725" i="1" s="1"/>
  <c r="O7724" i="1"/>
  <c r="P7724" i="1" s="1"/>
  <c r="Q7724" i="1" s="1"/>
  <c r="L7724" i="1"/>
  <c r="K7724" i="1"/>
  <c r="J7724" i="1"/>
  <c r="H7724" i="1"/>
  <c r="I7724" i="1" s="1"/>
  <c r="O7723" i="1"/>
  <c r="P7723" i="1" s="1"/>
  <c r="Q7723" i="1" s="1"/>
  <c r="L7723" i="1"/>
  <c r="K7723" i="1"/>
  <c r="J7723" i="1"/>
  <c r="H7723" i="1"/>
  <c r="I7723" i="1" s="1"/>
  <c r="O7722" i="1"/>
  <c r="P7722" i="1" s="1"/>
  <c r="Q7722" i="1" s="1"/>
  <c r="L7722" i="1"/>
  <c r="K7722" i="1"/>
  <c r="J7722" i="1"/>
  <c r="H7722" i="1"/>
  <c r="I7722" i="1" s="1"/>
  <c r="O7721" i="1"/>
  <c r="P7721" i="1" s="1"/>
  <c r="Q7721" i="1" s="1"/>
  <c r="L7721" i="1"/>
  <c r="K7721" i="1"/>
  <c r="M7721" i="1" s="1"/>
  <c r="J7721" i="1"/>
  <c r="H7721" i="1"/>
  <c r="I7721" i="1" s="1"/>
  <c r="S7720" i="1"/>
  <c r="O7720" i="1"/>
  <c r="P7720" i="1" s="1"/>
  <c r="Q7720" i="1" s="1"/>
  <c r="L7720" i="1"/>
  <c r="K7720" i="1"/>
  <c r="J7720" i="1"/>
  <c r="H7720" i="1"/>
  <c r="I7720" i="1" s="1"/>
  <c r="O7719" i="1"/>
  <c r="P7719" i="1" s="1"/>
  <c r="Q7719" i="1" s="1"/>
  <c r="L7719" i="1"/>
  <c r="K7719" i="1"/>
  <c r="M7719" i="1" s="1"/>
  <c r="J7719" i="1"/>
  <c r="H7719" i="1"/>
  <c r="I7719" i="1" s="1"/>
  <c r="O7718" i="1"/>
  <c r="P7718" i="1" s="1"/>
  <c r="Q7718" i="1" s="1"/>
  <c r="L7718" i="1"/>
  <c r="K7718" i="1"/>
  <c r="J7718" i="1"/>
  <c r="H7718" i="1"/>
  <c r="I7718" i="1" s="1"/>
  <c r="O7717" i="1"/>
  <c r="P7717" i="1" s="1"/>
  <c r="Q7717" i="1" s="1"/>
  <c r="L7717" i="1"/>
  <c r="K7717" i="1"/>
  <c r="J7717" i="1"/>
  <c r="H7717" i="1"/>
  <c r="I7717" i="1" s="1"/>
  <c r="O7716" i="1"/>
  <c r="P7716" i="1" s="1"/>
  <c r="Q7716" i="1" s="1"/>
  <c r="L7716" i="1"/>
  <c r="K7716" i="1"/>
  <c r="M7716" i="1" s="1"/>
  <c r="J7716" i="1"/>
  <c r="H7716" i="1"/>
  <c r="I7716" i="1" s="1"/>
  <c r="O7715" i="1"/>
  <c r="P7715" i="1" s="1"/>
  <c r="Q7715" i="1" s="1"/>
  <c r="L7715" i="1"/>
  <c r="K7715" i="1"/>
  <c r="J7715" i="1"/>
  <c r="H7715" i="1"/>
  <c r="I7715" i="1" s="1"/>
  <c r="O7714" i="1"/>
  <c r="P7714" i="1" s="1"/>
  <c r="Q7714" i="1" s="1"/>
  <c r="L7714" i="1"/>
  <c r="K7714" i="1"/>
  <c r="M7714" i="1" s="1"/>
  <c r="J7714" i="1"/>
  <c r="H7714" i="1"/>
  <c r="I7714" i="1" s="1"/>
  <c r="O7713" i="1"/>
  <c r="P7713" i="1" s="1"/>
  <c r="Q7713" i="1" s="1"/>
  <c r="L7713" i="1"/>
  <c r="K7713" i="1"/>
  <c r="J7713" i="1"/>
  <c r="H7713" i="1"/>
  <c r="I7713" i="1" s="1"/>
  <c r="O7712" i="1"/>
  <c r="P7712" i="1" s="1"/>
  <c r="Q7712" i="1" s="1"/>
  <c r="L7712" i="1"/>
  <c r="K7712" i="1"/>
  <c r="M7712" i="1" s="1"/>
  <c r="J7712" i="1"/>
  <c r="H7712" i="1"/>
  <c r="I7712" i="1" s="1"/>
  <c r="O7711" i="1"/>
  <c r="P7711" i="1" s="1"/>
  <c r="Q7711" i="1" s="1"/>
  <c r="L7711" i="1"/>
  <c r="K7711" i="1"/>
  <c r="J7711" i="1"/>
  <c r="H7711" i="1"/>
  <c r="I7711" i="1" s="1"/>
  <c r="O7710" i="1"/>
  <c r="P7710" i="1" s="1"/>
  <c r="Q7710" i="1" s="1"/>
  <c r="L7710" i="1"/>
  <c r="K7710" i="1"/>
  <c r="J7710" i="1"/>
  <c r="H7710" i="1"/>
  <c r="I7710" i="1" s="1"/>
  <c r="O7709" i="1"/>
  <c r="P7709" i="1" s="1"/>
  <c r="Q7709" i="1" s="1"/>
  <c r="L7709" i="1"/>
  <c r="K7709" i="1"/>
  <c r="J7709" i="1"/>
  <c r="H7709" i="1"/>
  <c r="I7709" i="1" s="1"/>
  <c r="O7708" i="1"/>
  <c r="P7708" i="1" s="1"/>
  <c r="Q7708" i="1" s="1"/>
  <c r="L7708" i="1"/>
  <c r="K7708" i="1"/>
  <c r="M7708" i="1" s="1"/>
  <c r="J7708" i="1"/>
  <c r="H7708" i="1"/>
  <c r="I7708" i="1" s="1"/>
  <c r="O7707" i="1"/>
  <c r="P7707" i="1" s="1"/>
  <c r="Q7707" i="1" s="1"/>
  <c r="L7707" i="1"/>
  <c r="K7707" i="1"/>
  <c r="J7707" i="1"/>
  <c r="H7707" i="1"/>
  <c r="I7707" i="1" s="1"/>
  <c r="O7706" i="1"/>
  <c r="P7706" i="1" s="1"/>
  <c r="Q7706" i="1" s="1"/>
  <c r="L7706" i="1"/>
  <c r="K7706" i="1"/>
  <c r="J7706" i="1"/>
  <c r="H7706" i="1"/>
  <c r="I7706" i="1" s="1"/>
  <c r="O7705" i="1"/>
  <c r="P7705" i="1" s="1"/>
  <c r="Q7705" i="1" s="1"/>
  <c r="L7705" i="1"/>
  <c r="K7705" i="1"/>
  <c r="J7705" i="1"/>
  <c r="H7705" i="1"/>
  <c r="I7705" i="1" s="1"/>
  <c r="O7704" i="1"/>
  <c r="P7704" i="1" s="1"/>
  <c r="Q7704" i="1" s="1"/>
  <c r="L7704" i="1"/>
  <c r="K7704" i="1"/>
  <c r="J7704" i="1"/>
  <c r="H7704" i="1"/>
  <c r="I7704" i="1" s="1"/>
  <c r="O7703" i="1"/>
  <c r="P7703" i="1" s="1"/>
  <c r="Q7703" i="1" s="1"/>
  <c r="L7703" i="1"/>
  <c r="K7703" i="1"/>
  <c r="M7703" i="1" s="1"/>
  <c r="J7703" i="1"/>
  <c r="H7703" i="1"/>
  <c r="I7703" i="1" s="1"/>
  <c r="O7702" i="1"/>
  <c r="P7702" i="1" s="1"/>
  <c r="Q7702" i="1" s="1"/>
  <c r="L7702" i="1"/>
  <c r="K7702" i="1"/>
  <c r="J7702" i="1"/>
  <c r="H7702" i="1"/>
  <c r="I7702" i="1" s="1"/>
  <c r="O7701" i="1"/>
  <c r="P7701" i="1" s="1"/>
  <c r="Q7701" i="1" s="1"/>
  <c r="L7701" i="1"/>
  <c r="K7701" i="1"/>
  <c r="M7701" i="1" s="1"/>
  <c r="J7701" i="1"/>
  <c r="H7701" i="1"/>
  <c r="I7701" i="1" s="1"/>
  <c r="O7700" i="1"/>
  <c r="P7700" i="1" s="1"/>
  <c r="Q7700" i="1" s="1"/>
  <c r="L7700" i="1"/>
  <c r="K7700" i="1"/>
  <c r="J7700" i="1"/>
  <c r="H7700" i="1"/>
  <c r="I7700" i="1" s="1"/>
  <c r="O7699" i="1"/>
  <c r="P7699" i="1" s="1"/>
  <c r="Q7699" i="1" s="1"/>
  <c r="L7699" i="1"/>
  <c r="K7699" i="1"/>
  <c r="J7699" i="1"/>
  <c r="H7699" i="1"/>
  <c r="I7699" i="1" s="1"/>
  <c r="O7698" i="1"/>
  <c r="P7698" i="1" s="1"/>
  <c r="Q7698" i="1" s="1"/>
  <c r="L7698" i="1"/>
  <c r="K7698" i="1"/>
  <c r="J7698" i="1"/>
  <c r="H7698" i="1"/>
  <c r="I7698" i="1" s="1"/>
  <c r="O7697" i="1"/>
  <c r="P7697" i="1" s="1"/>
  <c r="Q7697" i="1" s="1"/>
  <c r="L7697" i="1"/>
  <c r="K7697" i="1"/>
  <c r="M7697" i="1" s="1"/>
  <c r="J7697" i="1"/>
  <c r="H7697" i="1"/>
  <c r="I7697" i="1" s="1"/>
  <c r="O7696" i="1"/>
  <c r="P7696" i="1" s="1"/>
  <c r="Q7696" i="1" s="1"/>
  <c r="L7696" i="1"/>
  <c r="K7696" i="1"/>
  <c r="J7696" i="1"/>
  <c r="H7696" i="1"/>
  <c r="I7696" i="1" s="1"/>
  <c r="O7695" i="1"/>
  <c r="P7695" i="1" s="1"/>
  <c r="Q7695" i="1" s="1"/>
  <c r="L7695" i="1"/>
  <c r="K7695" i="1"/>
  <c r="J7695" i="1"/>
  <c r="H7695" i="1"/>
  <c r="I7695" i="1" s="1"/>
  <c r="O7694" i="1"/>
  <c r="P7694" i="1" s="1"/>
  <c r="Q7694" i="1" s="1"/>
  <c r="L7694" i="1"/>
  <c r="K7694" i="1"/>
  <c r="J7694" i="1"/>
  <c r="H7694" i="1"/>
  <c r="I7694" i="1" s="1"/>
  <c r="O7693" i="1"/>
  <c r="P7693" i="1" s="1"/>
  <c r="Q7693" i="1" s="1"/>
  <c r="L7693" i="1"/>
  <c r="K7693" i="1"/>
  <c r="M7693" i="1" s="1"/>
  <c r="J7693" i="1"/>
  <c r="H7693" i="1"/>
  <c r="I7693" i="1" s="1"/>
  <c r="O7692" i="1"/>
  <c r="P7692" i="1" s="1"/>
  <c r="Q7692" i="1" s="1"/>
  <c r="L7692" i="1"/>
  <c r="K7692" i="1"/>
  <c r="J7692" i="1"/>
  <c r="H7692" i="1"/>
  <c r="I7692" i="1" s="1"/>
  <c r="O7691" i="1"/>
  <c r="P7691" i="1" s="1"/>
  <c r="Q7691" i="1" s="1"/>
  <c r="L7691" i="1"/>
  <c r="K7691" i="1"/>
  <c r="M7691" i="1" s="1"/>
  <c r="J7691" i="1"/>
  <c r="H7691" i="1"/>
  <c r="I7691" i="1" s="1"/>
  <c r="O7690" i="1"/>
  <c r="P7690" i="1" s="1"/>
  <c r="Q7690" i="1" s="1"/>
  <c r="L7690" i="1"/>
  <c r="K7690" i="1"/>
  <c r="J7690" i="1"/>
  <c r="H7690" i="1"/>
  <c r="I7690" i="1" s="1"/>
  <c r="O7689" i="1"/>
  <c r="P7689" i="1" s="1"/>
  <c r="Q7689" i="1" s="1"/>
  <c r="L7689" i="1"/>
  <c r="K7689" i="1"/>
  <c r="M7689" i="1" s="1"/>
  <c r="J7689" i="1"/>
  <c r="H7689" i="1"/>
  <c r="I7689" i="1" s="1"/>
  <c r="O7688" i="1"/>
  <c r="P7688" i="1" s="1"/>
  <c r="Q7688" i="1" s="1"/>
  <c r="L7688" i="1"/>
  <c r="K7688" i="1"/>
  <c r="J7688" i="1"/>
  <c r="H7688" i="1"/>
  <c r="I7688" i="1" s="1"/>
  <c r="O7687" i="1"/>
  <c r="P7687" i="1" s="1"/>
  <c r="Q7687" i="1" s="1"/>
  <c r="L7687" i="1"/>
  <c r="K7687" i="1"/>
  <c r="M7687" i="1" s="1"/>
  <c r="J7687" i="1"/>
  <c r="H7687" i="1"/>
  <c r="I7687" i="1" s="1"/>
  <c r="O7686" i="1"/>
  <c r="P7686" i="1" s="1"/>
  <c r="Q7686" i="1" s="1"/>
  <c r="L7686" i="1"/>
  <c r="K7686" i="1"/>
  <c r="J7686" i="1"/>
  <c r="H7686" i="1"/>
  <c r="I7686" i="1" s="1"/>
  <c r="O7685" i="1"/>
  <c r="P7685" i="1" s="1"/>
  <c r="Q7685" i="1" s="1"/>
  <c r="L7685" i="1"/>
  <c r="K7685" i="1"/>
  <c r="J7685" i="1"/>
  <c r="H7685" i="1"/>
  <c r="I7685" i="1" s="1"/>
  <c r="O7684" i="1"/>
  <c r="P7684" i="1" s="1"/>
  <c r="Q7684" i="1" s="1"/>
  <c r="L7684" i="1"/>
  <c r="K7684" i="1"/>
  <c r="J7684" i="1"/>
  <c r="H7684" i="1"/>
  <c r="I7684" i="1" s="1"/>
  <c r="O7683" i="1"/>
  <c r="P7683" i="1" s="1"/>
  <c r="Q7683" i="1" s="1"/>
  <c r="L7683" i="1"/>
  <c r="K7683" i="1"/>
  <c r="M7683" i="1" s="1"/>
  <c r="J7683" i="1"/>
  <c r="H7683" i="1"/>
  <c r="I7683" i="1" s="1"/>
  <c r="O7682" i="1"/>
  <c r="P7682" i="1" s="1"/>
  <c r="Q7682" i="1" s="1"/>
  <c r="L7682" i="1"/>
  <c r="K7682" i="1"/>
  <c r="J7682" i="1"/>
  <c r="H7682" i="1"/>
  <c r="I7682" i="1" s="1"/>
  <c r="O7681" i="1"/>
  <c r="P7681" i="1" s="1"/>
  <c r="Q7681" i="1" s="1"/>
  <c r="L7681" i="1"/>
  <c r="K7681" i="1"/>
  <c r="M7681" i="1" s="1"/>
  <c r="J7681" i="1"/>
  <c r="H7681" i="1"/>
  <c r="I7681" i="1" s="1"/>
  <c r="O7680" i="1"/>
  <c r="P7680" i="1" s="1"/>
  <c r="Q7680" i="1" s="1"/>
  <c r="L7680" i="1"/>
  <c r="K7680" i="1"/>
  <c r="J7680" i="1"/>
  <c r="H7680" i="1"/>
  <c r="I7680" i="1" s="1"/>
  <c r="O7679" i="1"/>
  <c r="P7679" i="1" s="1"/>
  <c r="Q7679" i="1" s="1"/>
  <c r="L7679" i="1"/>
  <c r="K7679" i="1"/>
  <c r="M7679" i="1" s="1"/>
  <c r="J7679" i="1"/>
  <c r="H7679" i="1"/>
  <c r="I7679" i="1" s="1"/>
  <c r="O7678" i="1"/>
  <c r="P7678" i="1" s="1"/>
  <c r="Q7678" i="1" s="1"/>
  <c r="L7678" i="1"/>
  <c r="K7678" i="1"/>
  <c r="J7678" i="1"/>
  <c r="H7678" i="1"/>
  <c r="I7678" i="1" s="1"/>
  <c r="O7677" i="1"/>
  <c r="P7677" i="1" s="1"/>
  <c r="Q7677" i="1" s="1"/>
  <c r="L7677" i="1"/>
  <c r="K7677" i="1"/>
  <c r="M7677" i="1" s="1"/>
  <c r="J7677" i="1"/>
  <c r="H7677" i="1"/>
  <c r="I7677" i="1" s="1"/>
  <c r="O7676" i="1"/>
  <c r="P7676" i="1" s="1"/>
  <c r="Q7676" i="1" s="1"/>
  <c r="L7676" i="1"/>
  <c r="K7676" i="1"/>
  <c r="J7676" i="1"/>
  <c r="H7676" i="1"/>
  <c r="I7676" i="1" s="1"/>
  <c r="O7675" i="1"/>
  <c r="P7675" i="1" s="1"/>
  <c r="Q7675" i="1" s="1"/>
  <c r="L7675" i="1"/>
  <c r="K7675" i="1"/>
  <c r="M7675" i="1" s="1"/>
  <c r="J7675" i="1"/>
  <c r="H7675" i="1"/>
  <c r="I7675" i="1" s="1"/>
  <c r="O7674" i="1"/>
  <c r="P7674" i="1" s="1"/>
  <c r="Q7674" i="1" s="1"/>
  <c r="L7674" i="1"/>
  <c r="K7674" i="1"/>
  <c r="J7674" i="1"/>
  <c r="H7674" i="1"/>
  <c r="I7674" i="1" s="1"/>
  <c r="O7673" i="1"/>
  <c r="P7673" i="1" s="1"/>
  <c r="Q7673" i="1" s="1"/>
  <c r="L7673" i="1"/>
  <c r="K7673" i="1"/>
  <c r="M7673" i="1" s="1"/>
  <c r="J7673" i="1"/>
  <c r="H7673" i="1"/>
  <c r="I7673" i="1" s="1"/>
  <c r="O7672" i="1"/>
  <c r="P7672" i="1" s="1"/>
  <c r="Q7672" i="1" s="1"/>
  <c r="L7672" i="1"/>
  <c r="K7672" i="1"/>
  <c r="J7672" i="1"/>
  <c r="H7672" i="1"/>
  <c r="I7672" i="1" s="1"/>
  <c r="O7671" i="1"/>
  <c r="P7671" i="1" s="1"/>
  <c r="Q7671" i="1" s="1"/>
  <c r="L7671" i="1"/>
  <c r="K7671" i="1"/>
  <c r="M7671" i="1" s="1"/>
  <c r="J7671" i="1"/>
  <c r="H7671" i="1"/>
  <c r="I7671" i="1" s="1"/>
  <c r="O7670" i="1"/>
  <c r="P7670" i="1" s="1"/>
  <c r="Q7670" i="1" s="1"/>
  <c r="L7670" i="1"/>
  <c r="K7670" i="1"/>
  <c r="J7670" i="1"/>
  <c r="H7670" i="1"/>
  <c r="I7670" i="1" s="1"/>
  <c r="O7669" i="1"/>
  <c r="P7669" i="1" s="1"/>
  <c r="Q7669" i="1" s="1"/>
  <c r="L7669" i="1"/>
  <c r="K7669" i="1"/>
  <c r="M7669" i="1" s="1"/>
  <c r="J7669" i="1"/>
  <c r="H7669" i="1"/>
  <c r="I7669" i="1" s="1"/>
  <c r="O7668" i="1"/>
  <c r="P7668" i="1" s="1"/>
  <c r="Q7668" i="1" s="1"/>
  <c r="L7668" i="1"/>
  <c r="K7668" i="1"/>
  <c r="J7668" i="1"/>
  <c r="H7668" i="1"/>
  <c r="I7668" i="1" s="1"/>
  <c r="O7667" i="1"/>
  <c r="P7667" i="1" s="1"/>
  <c r="Q7667" i="1" s="1"/>
  <c r="L7667" i="1"/>
  <c r="K7667" i="1"/>
  <c r="M7667" i="1" s="1"/>
  <c r="J7667" i="1"/>
  <c r="H7667" i="1"/>
  <c r="I7667" i="1" s="1"/>
  <c r="O7666" i="1"/>
  <c r="P7666" i="1" s="1"/>
  <c r="Q7666" i="1" s="1"/>
  <c r="L7666" i="1"/>
  <c r="K7666" i="1"/>
  <c r="J7666" i="1"/>
  <c r="H7666" i="1"/>
  <c r="I7666" i="1" s="1"/>
  <c r="O7665" i="1"/>
  <c r="P7665" i="1" s="1"/>
  <c r="Q7665" i="1" s="1"/>
  <c r="L7665" i="1"/>
  <c r="K7665" i="1"/>
  <c r="M7665" i="1" s="1"/>
  <c r="J7665" i="1"/>
  <c r="H7665" i="1"/>
  <c r="I7665" i="1" s="1"/>
  <c r="O7664" i="1"/>
  <c r="P7664" i="1" s="1"/>
  <c r="Q7664" i="1" s="1"/>
  <c r="L7664" i="1"/>
  <c r="K7664" i="1"/>
  <c r="J7664" i="1"/>
  <c r="H7664" i="1"/>
  <c r="I7664" i="1" s="1"/>
  <c r="O7663" i="1"/>
  <c r="P7663" i="1" s="1"/>
  <c r="Q7663" i="1" s="1"/>
  <c r="L7663" i="1"/>
  <c r="K7663" i="1"/>
  <c r="M7663" i="1" s="1"/>
  <c r="J7663" i="1"/>
  <c r="H7663" i="1"/>
  <c r="I7663" i="1" s="1"/>
  <c r="O7662" i="1"/>
  <c r="P7662" i="1" s="1"/>
  <c r="Q7662" i="1" s="1"/>
  <c r="L7662" i="1"/>
  <c r="K7662" i="1"/>
  <c r="J7662" i="1"/>
  <c r="H7662" i="1"/>
  <c r="I7662" i="1" s="1"/>
  <c r="O7661" i="1"/>
  <c r="P7661" i="1" s="1"/>
  <c r="Q7661" i="1" s="1"/>
  <c r="L7661" i="1"/>
  <c r="K7661" i="1"/>
  <c r="M7661" i="1" s="1"/>
  <c r="J7661" i="1"/>
  <c r="H7661" i="1"/>
  <c r="I7661" i="1" s="1"/>
  <c r="O7660" i="1"/>
  <c r="P7660" i="1" s="1"/>
  <c r="Q7660" i="1" s="1"/>
  <c r="L7660" i="1"/>
  <c r="K7660" i="1"/>
  <c r="J7660" i="1"/>
  <c r="H7660" i="1"/>
  <c r="I7660" i="1" s="1"/>
  <c r="O7659" i="1"/>
  <c r="P7659" i="1" s="1"/>
  <c r="Q7659" i="1" s="1"/>
  <c r="L7659" i="1"/>
  <c r="K7659" i="1"/>
  <c r="M7659" i="1" s="1"/>
  <c r="J7659" i="1"/>
  <c r="H7659" i="1"/>
  <c r="I7659" i="1" s="1"/>
  <c r="O7658" i="1"/>
  <c r="P7658" i="1" s="1"/>
  <c r="Q7658" i="1" s="1"/>
  <c r="L7658" i="1"/>
  <c r="K7658" i="1"/>
  <c r="J7658" i="1"/>
  <c r="H7658" i="1"/>
  <c r="I7658" i="1" s="1"/>
  <c r="O7657" i="1"/>
  <c r="P7657" i="1" s="1"/>
  <c r="Q7657" i="1" s="1"/>
  <c r="L7657" i="1"/>
  <c r="K7657" i="1"/>
  <c r="M7657" i="1" s="1"/>
  <c r="J7657" i="1"/>
  <c r="H7657" i="1"/>
  <c r="I7657" i="1" s="1"/>
  <c r="O7656" i="1"/>
  <c r="P7656" i="1" s="1"/>
  <c r="Q7656" i="1" s="1"/>
  <c r="L7656" i="1"/>
  <c r="K7656" i="1"/>
  <c r="J7656" i="1"/>
  <c r="H7656" i="1"/>
  <c r="I7656" i="1" s="1"/>
  <c r="O7655" i="1"/>
  <c r="P7655" i="1" s="1"/>
  <c r="Q7655" i="1" s="1"/>
  <c r="L7655" i="1"/>
  <c r="K7655" i="1"/>
  <c r="M7655" i="1" s="1"/>
  <c r="J7655" i="1"/>
  <c r="H7655" i="1"/>
  <c r="I7655" i="1" s="1"/>
  <c r="O7654" i="1"/>
  <c r="P7654" i="1" s="1"/>
  <c r="Q7654" i="1" s="1"/>
  <c r="L7654" i="1"/>
  <c r="K7654" i="1"/>
  <c r="J7654" i="1"/>
  <c r="H7654" i="1"/>
  <c r="I7654" i="1" s="1"/>
  <c r="O7653" i="1"/>
  <c r="P7653" i="1" s="1"/>
  <c r="Q7653" i="1" s="1"/>
  <c r="L7653" i="1"/>
  <c r="K7653" i="1"/>
  <c r="M7653" i="1" s="1"/>
  <c r="J7653" i="1"/>
  <c r="H7653" i="1"/>
  <c r="I7653" i="1" s="1"/>
  <c r="O7652" i="1"/>
  <c r="P7652" i="1" s="1"/>
  <c r="Q7652" i="1" s="1"/>
  <c r="L7652" i="1"/>
  <c r="K7652" i="1"/>
  <c r="J7652" i="1"/>
  <c r="H7652" i="1"/>
  <c r="I7652" i="1" s="1"/>
  <c r="O7651" i="1"/>
  <c r="P7651" i="1" s="1"/>
  <c r="Q7651" i="1" s="1"/>
  <c r="L7651" i="1"/>
  <c r="K7651" i="1"/>
  <c r="M7651" i="1" s="1"/>
  <c r="J7651" i="1"/>
  <c r="H7651" i="1"/>
  <c r="I7651" i="1" s="1"/>
  <c r="O7650" i="1"/>
  <c r="P7650" i="1" s="1"/>
  <c r="Q7650" i="1" s="1"/>
  <c r="L7650" i="1"/>
  <c r="K7650" i="1"/>
  <c r="J7650" i="1"/>
  <c r="H7650" i="1"/>
  <c r="I7650" i="1" s="1"/>
  <c r="O7649" i="1"/>
  <c r="P7649" i="1" s="1"/>
  <c r="Q7649" i="1" s="1"/>
  <c r="L7649" i="1"/>
  <c r="K7649" i="1"/>
  <c r="M7649" i="1" s="1"/>
  <c r="J7649" i="1"/>
  <c r="H7649" i="1"/>
  <c r="I7649" i="1" s="1"/>
  <c r="O7648" i="1"/>
  <c r="P7648" i="1" s="1"/>
  <c r="Q7648" i="1" s="1"/>
  <c r="L7648" i="1"/>
  <c r="K7648" i="1"/>
  <c r="J7648" i="1"/>
  <c r="H7648" i="1"/>
  <c r="I7648" i="1" s="1"/>
  <c r="O7647" i="1"/>
  <c r="P7647" i="1" s="1"/>
  <c r="Q7647" i="1" s="1"/>
  <c r="L7647" i="1"/>
  <c r="K7647" i="1"/>
  <c r="M7647" i="1" s="1"/>
  <c r="J7647" i="1"/>
  <c r="H7647" i="1"/>
  <c r="I7647" i="1" s="1"/>
  <c r="O7646" i="1"/>
  <c r="P7646" i="1" s="1"/>
  <c r="Q7646" i="1" s="1"/>
  <c r="L7646" i="1"/>
  <c r="K7646" i="1"/>
  <c r="J7646" i="1"/>
  <c r="H7646" i="1"/>
  <c r="I7646" i="1" s="1"/>
  <c r="O7645" i="1"/>
  <c r="P7645" i="1" s="1"/>
  <c r="Q7645" i="1" s="1"/>
  <c r="L7645" i="1"/>
  <c r="K7645" i="1"/>
  <c r="M7645" i="1" s="1"/>
  <c r="J7645" i="1"/>
  <c r="H7645" i="1"/>
  <c r="I7645" i="1" s="1"/>
  <c r="O7644" i="1"/>
  <c r="P7644" i="1" s="1"/>
  <c r="Q7644" i="1" s="1"/>
  <c r="L7644" i="1"/>
  <c r="K7644" i="1"/>
  <c r="J7644" i="1"/>
  <c r="H7644" i="1"/>
  <c r="I7644" i="1" s="1"/>
  <c r="O7643" i="1"/>
  <c r="P7643" i="1" s="1"/>
  <c r="Q7643" i="1" s="1"/>
  <c r="L7643" i="1"/>
  <c r="K7643" i="1"/>
  <c r="M7643" i="1" s="1"/>
  <c r="J7643" i="1"/>
  <c r="H7643" i="1"/>
  <c r="I7643" i="1" s="1"/>
  <c r="O7642" i="1"/>
  <c r="P7642" i="1" s="1"/>
  <c r="Q7642" i="1" s="1"/>
  <c r="L7642" i="1"/>
  <c r="K7642" i="1"/>
  <c r="J7642" i="1"/>
  <c r="H7642" i="1"/>
  <c r="I7642" i="1" s="1"/>
  <c r="O7641" i="1"/>
  <c r="P7641" i="1" s="1"/>
  <c r="Q7641" i="1" s="1"/>
  <c r="L7641" i="1"/>
  <c r="K7641" i="1"/>
  <c r="M7641" i="1" s="1"/>
  <c r="J7641" i="1"/>
  <c r="H7641" i="1"/>
  <c r="I7641" i="1" s="1"/>
  <c r="O7640" i="1"/>
  <c r="P7640" i="1" s="1"/>
  <c r="Q7640" i="1" s="1"/>
  <c r="L7640" i="1"/>
  <c r="K7640" i="1"/>
  <c r="J7640" i="1"/>
  <c r="H7640" i="1"/>
  <c r="I7640" i="1" s="1"/>
  <c r="O7639" i="1"/>
  <c r="P7639" i="1" s="1"/>
  <c r="Q7639" i="1" s="1"/>
  <c r="L7639" i="1"/>
  <c r="K7639" i="1"/>
  <c r="M7639" i="1" s="1"/>
  <c r="J7639" i="1"/>
  <c r="H7639" i="1"/>
  <c r="I7639" i="1" s="1"/>
  <c r="O7638" i="1"/>
  <c r="P7638" i="1" s="1"/>
  <c r="Q7638" i="1" s="1"/>
  <c r="L7638" i="1"/>
  <c r="K7638" i="1"/>
  <c r="J7638" i="1"/>
  <c r="H7638" i="1"/>
  <c r="I7638" i="1" s="1"/>
  <c r="O7637" i="1"/>
  <c r="P7637" i="1" s="1"/>
  <c r="Q7637" i="1" s="1"/>
  <c r="L7637" i="1"/>
  <c r="K7637" i="1"/>
  <c r="M7637" i="1" s="1"/>
  <c r="J7637" i="1"/>
  <c r="H7637" i="1"/>
  <c r="I7637" i="1" s="1"/>
  <c r="S7636" i="1"/>
  <c r="O7636" i="1"/>
  <c r="P7636" i="1" s="1"/>
  <c r="Q7636" i="1" s="1"/>
  <c r="L7636" i="1"/>
  <c r="K7636" i="1"/>
  <c r="J7636" i="1"/>
  <c r="H7636" i="1"/>
  <c r="I7636" i="1" s="1"/>
  <c r="O7635" i="1"/>
  <c r="P7635" i="1" s="1"/>
  <c r="Q7635" i="1" s="1"/>
  <c r="L7635" i="1"/>
  <c r="K7635" i="1"/>
  <c r="M7635" i="1" s="1"/>
  <c r="J7635" i="1"/>
  <c r="H7635" i="1"/>
  <c r="I7635" i="1" s="1"/>
  <c r="O7634" i="1"/>
  <c r="P7634" i="1" s="1"/>
  <c r="Q7634" i="1" s="1"/>
  <c r="L7634" i="1"/>
  <c r="K7634" i="1"/>
  <c r="J7634" i="1"/>
  <c r="H7634" i="1"/>
  <c r="I7634" i="1" s="1"/>
  <c r="O7633" i="1"/>
  <c r="P7633" i="1" s="1"/>
  <c r="Q7633" i="1" s="1"/>
  <c r="L7633" i="1"/>
  <c r="K7633" i="1"/>
  <c r="M7633" i="1" s="1"/>
  <c r="J7633" i="1"/>
  <c r="H7633" i="1"/>
  <c r="I7633" i="1" s="1"/>
  <c r="S7632" i="1"/>
  <c r="O7632" i="1"/>
  <c r="P7632" i="1" s="1"/>
  <c r="Q7632" i="1" s="1"/>
  <c r="L7632" i="1"/>
  <c r="K7632" i="1"/>
  <c r="J7632" i="1"/>
  <c r="H7632" i="1"/>
  <c r="I7632" i="1" s="1"/>
  <c r="O7631" i="1"/>
  <c r="P7631" i="1" s="1"/>
  <c r="Q7631" i="1" s="1"/>
  <c r="L7631" i="1"/>
  <c r="K7631" i="1"/>
  <c r="M7631" i="1" s="1"/>
  <c r="J7631" i="1"/>
  <c r="H7631" i="1"/>
  <c r="I7631" i="1" s="1"/>
  <c r="O7630" i="1"/>
  <c r="P7630" i="1" s="1"/>
  <c r="Q7630" i="1" s="1"/>
  <c r="L7630" i="1"/>
  <c r="K7630" i="1"/>
  <c r="J7630" i="1"/>
  <c r="H7630" i="1"/>
  <c r="I7630" i="1" s="1"/>
  <c r="O7629" i="1"/>
  <c r="P7629" i="1" s="1"/>
  <c r="Q7629" i="1" s="1"/>
  <c r="L7629" i="1"/>
  <c r="K7629" i="1"/>
  <c r="M7629" i="1" s="1"/>
  <c r="J7629" i="1"/>
  <c r="H7629" i="1"/>
  <c r="I7629" i="1" s="1"/>
  <c r="O7628" i="1"/>
  <c r="P7628" i="1" s="1"/>
  <c r="Q7628" i="1" s="1"/>
  <c r="L7628" i="1"/>
  <c r="K7628" i="1"/>
  <c r="J7628" i="1"/>
  <c r="H7628" i="1"/>
  <c r="I7628" i="1" s="1"/>
  <c r="O7627" i="1"/>
  <c r="P7627" i="1" s="1"/>
  <c r="Q7627" i="1" s="1"/>
  <c r="L7627" i="1"/>
  <c r="K7627" i="1"/>
  <c r="M7627" i="1" s="1"/>
  <c r="J7627" i="1"/>
  <c r="H7627" i="1"/>
  <c r="I7627" i="1" s="1"/>
  <c r="O7626" i="1"/>
  <c r="P7626" i="1" s="1"/>
  <c r="Q7626" i="1" s="1"/>
  <c r="L7626" i="1"/>
  <c r="K7626" i="1"/>
  <c r="J7626" i="1"/>
  <c r="H7626" i="1"/>
  <c r="I7626" i="1" s="1"/>
  <c r="O7625" i="1"/>
  <c r="P7625" i="1" s="1"/>
  <c r="Q7625" i="1" s="1"/>
  <c r="L7625" i="1"/>
  <c r="K7625" i="1"/>
  <c r="M7625" i="1" s="1"/>
  <c r="J7625" i="1"/>
  <c r="H7625" i="1"/>
  <c r="I7625" i="1" s="1"/>
  <c r="O7624" i="1"/>
  <c r="P7624" i="1" s="1"/>
  <c r="Q7624" i="1" s="1"/>
  <c r="L7624" i="1"/>
  <c r="K7624" i="1"/>
  <c r="J7624" i="1"/>
  <c r="H7624" i="1"/>
  <c r="I7624" i="1" s="1"/>
  <c r="O7623" i="1"/>
  <c r="P7623" i="1" s="1"/>
  <c r="Q7623" i="1" s="1"/>
  <c r="L7623" i="1"/>
  <c r="K7623" i="1"/>
  <c r="M7623" i="1" s="1"/>
  <c r="J7623" i="1"/>
  <c r="H7623" i="1"/>
  <c r="I7623" i="1" s="1"/>
  <c r="O7622" i="1"/>
  <c r="P7622" i="1" s="1"/>
  <c r="Q7622" i="1" s="1"/>
  <c r="L7622" i="1"/>
  <c r="K7622" i="1"/>
  <c r="J7622" i="1"/>
  <c r="H7622" i="1"/>
  <c r="I7622" i="1" s="1"/>
  <c r="O7621" i="1"/>
  <c r="P7621" i="1" s="1"/>
  <c r="Q7621" i="1" s="1"/>
  <c r="L7621" i="1"/>
  <c r="K7621" i="1"/>
  <c r="M7621" i="1" s="1"/>
  <c r="J7621" i="1"/>
  <c r="H7621" i="1"/>
  <c r="I7621" i="1" s="1"/>
  <c r="O7620" i="1"/>
  <c r="P7620" i="1" s="1"/>
  <c r="Q7620" i="1" s="1"/>
  <c r="L7620" i="1"/>
  <c r="K7620" i="1"/>
  <c r="J7620" i="1"/>
  <c r="H7620" i="1"/>
  <c r="I7620" i="1" s="1"/>
  <c r="O7619" i="1"/>
  <c r="P7619" i="1" s="1"/>
  <c r="Q7619" i="1" s="1"/>
  <c r="L7619" i="1"/>
  <c r="K7619" i="1"/>
  <c r="M7619" i="1" s="1"/>
  <c r="J7619" i="1"/>
  <c r="H7619" i="1"/>
  <c r="I7619" i="1" s="1"/>
  <c r="O7618" i="1"/>
  <c r="P7618" i="1" s="1"/>
  <c r="Q7618" i="1" s="1"/>
  <c r="L7618" i="1"/>
  <c r="K7618" i="1"/>
  <c r="J7618" i="1"/>
  <c r="H7618" i="1"/>
  <c r="I7618" i="1" s="1"/>
  <c r="O7617" i="1"/>
  <c r="P7617" i="1" s="1"/>
  <c r="Q7617" i="1" s="1"/>
  <c r="L7617" i="1"/>
  <c r="K7617" i="1"/>
  <c r="M7617" i="1" s="1"/>
  <c r="J7617" i="1"/>
  <c r="H7617" i="1"/>
  <c r="I7617" i="1" s="1"/>
  <c r="O7616" i="1"/>
  <c r="P7616" i="1" s="1"/>
  <c r="Q7616" i="1" s="1"/>
  <c r="L7616" i="1"/>
  <c r="K7616" i="1"/>
  <c r="J7616" i="1"/>
  <c r="H7616" i="1"/>
  <c r="I7616" i="1" s="1"/>
  <c r="O7615" i="1"/>
  <c r="P7615" i="1" s="1"/>
  <c r="Q7615" i="1" s="1"/>
  <c r="L7615" i="1"/>
  <c r="K7615" i="1"/>
  <c r="M7615" i="1" s="1"/>
  <c r="J7615" i="1"/>
  <c r="H7615" i="1"/>
  <c r="I7615" i="1" s="1"/>
  <c r="O7614" i="1"/>
  <c r="P7614" i="1" s="1"/>
  <c r="Q7614" i="1" s="1"/>
  <c r="L7614" i="1"/>
  <c r="K7614" i="1"/>
  <c r="J7614" i="1"/>
  <c r="H7614" i="1"/>
  <c r="I7614" i="1" s="1"/>
  <c r="O7613" i="1"/>
  <c r="P7613" i="1" s="1"/>
  <c r="Q7613" i="1" s="1"/>
  <c r="L7613" i="1"/>
  <c r="K7613" i="1"/>
  <c r="M7613" i="1" s="1"/>
  <c r="J7613" i="1"/>
  <c r="H7613" i="1"/>
  <c r="I7613" i="1" s="1"/>
  <c r="O7612" i="1"/>
  <c r="P7612" i="1" s="1"/>
  <c r="Q7612" i="1" s="1"/>
  <c r="L7612" i="1"/>
  <c r="K7612" i="1"/>
  <c r="J7612" i="1"/>
  <c r="H7612" i="1"/>
  <c r="I7612" i="1" s="1"/>
  <c r="O7611" i="1"/>
  <c r="P7611" i="1" s="1"/>
  <c r="Q7611" i="1" s="1"/>
  <c r="L7611" i="1"/>
  <c r="K7611" i="1"/>
  <c r="M7611" i="1" s="1"/>
  <c r="J7611" i="1"/>
  <c r="H7611" i="1"/>
  <c r="I7611" i="1" s="1"/>
  <c r="O7610" i="1"/>
  <c r="P7610" i="1" s="1"/>
  <c r="Q7610" i="1" s="1"/>
  <c r="L7610" i="1"/>
  <c r="K7610" i="1"/>
  <c r="J7610" i="1"/>
  <c r="H7610" i="1"/>
  <c r="I7610" i="1" s="1"/>
  <c r="O7609" i="1"/>
  <c r="P7609" i="1" s="1"/>
  <c r="Q7609" i="1" s="1"/>
  <c r="L7609" i="1"/>
  <c r="K7609" i="1"/>
  <c r="M7609" i="1" s="1"/>
  <c r="J7609" i="1"/>
  <c r="H7609" i="1"/>
  <c r="I7609" i="1" s="1"/>
  <c r="O7608" i="1"/>
  <c r="P7608" i="1" s="1"/>
  <c r="Q7608" i="1" s="1"/>
  <c r="L7608" i="1"/>
  <c r="K7608" i="1"/>
  <c r="J7608" i="1"/>
  <c r="H7608" i="1"/>
  <c r="I7608" i="1" s="1"/>
  <c r="O7607" i="1"/>
  <c r="P7607" i="1" s="1"/>
  <c r="Q7607" i="1" s="1"/>
  <c r="L7607" i="1"/>
  <c r="K7607" i="1"/>
  <c r="M7607" i="1" s="1"/>
  <c r="J7607" i="1"/>
  <c r="H7607" i="1"/>
  <c r="I7607" i="1" s="1"/>
  <c r="O7606" i="1"/>
  <c r="P7606" i="1" s="1"/>
  <c r="Q7606" i="1" s="1"/>
  <c r="L7606" i="1"/>
  <c r="K7606" i="1"/>
  <c r="J7606" i="1"/>
  <c r="H7606" i="1"/>
  <c r="I7606" i="1" s="1"/>
  <c r="O7605" i="1"/>
  <c r="P7605" i="1" s="1"/>
  <c r="Q7605" i="1" s="1"/>
  <c r="L7605" i="1"/>
  <c r="K7605" i="1"/>
  <c r="M7605" i="1" s="1"/>
  <c r="J7605" i="1"/>
  <c r="H7605" i="1"/>
  <c r="I7605" i="1" s="1"/>
  <c r="O7604" i="1"/>
  <c r="P7604" i="1" s="1"/>
  <c r="Q7604" i="1" s="1"/>
  <c r="L7604" i="1"/>
  <c r="K7604" i="1"/>
  <c r="J7604" i="1"/>
  <c r="H7604" i="1"/>
  <c r="I7604" i="1" s="1"/>
  <c r="O7603" i="1"/>
  <c r="P7603" i="1" s="1"/>
  <c r="Q7603" i="1" s="1"/>
  <c r="L7603" i="1"/>
  <c r="K7603" i="1"/>
  <c r="M7603" i="1" s="1"/>
  <c r="J7603" i="1"/>
  <c r="H7603" i="1"/>
  <c r="I7603" i="1" s="1"/>
  <c r="O7602" i="1"/>
  <c r="P7602" i="1" s="1"/>
  <c r="Q7602" i="1" s="1"/>
  <c r="L7602" i="1"/>
  <c r="K7602" i="1"/>
  <c r="J7602" i="1"/>
  <c r="H7602" i="1"/>
  <c r="I7602" i="1" s="1"/>
  <c r="O7601" i="1"/>
  <c r="P7601" i="1" s="1"/>
  <c r="Q7601" i="1" s="1"/>
  <c r="L7601" i="1"/>
  <c r="K7601" i="1"/>
  <c r="M7601" i="1" s="1"/>
  <c r="J7601" i="1"/>
  <c r="H7601" i="1"/>
  <c r="I7601" i="1" s="1"/>
  <c r="O7600" i="1"/>
  <c r="P7600" i="1" s="1"/>
  <c r="Q7600" i="1" s="1"/>
  <c r="L7600" i="1"/>
  <c r="K7600" i="1"/>
  <c r="J7600" i="1"/>
  <c r="H7600" i="1"/>
  <c r="I7600" i="1" s="1"/>
  <c r="O7599" i="1"/>
  <c r="P7599" i="1" s="1"/>
  <c r="Q7599" i="1" s="1"/>
  <c r="L7599" i="1"/>
  <c r="K7599" i="1"/>
  <c r="M7599" i="1" s="1"/>
  <c r="J7599" i="1"/>
  <c r="H7599" i="1"/>
  <c r="I7599" i="1" s="1"/>
  <c r="O7598" i="1"/>
  <c r="P7598" i="1" s="1"/>
  <c r="Q7598" i="1" s="1"/>
  <c r="L7598" i="1"/>
  <c r="K7598" i="1"/>
  <c r="J7598" i="1"/>
  <c r="H7598" i="1"/>
  <c r="I7598" i="1" s="1"/>
  <c r="S7597" i="1"/>
  <c r="O7597" i="1"/>
  <c r="P7597" i="1" s="1"/>
  <c r="Q7597" i="1" s="1"/>
  <c r="L7597" i="1"/>
  <c r="K7597" i="1"/>
  <c r="M7597" i="1" s="1"/>
  <c r="J7597" i="1"/>
  <c r="H7597" i="1"/>
  <c r="I7597" i="1" s="1"/>
  <c r="O7596" i="1"/>
  <c r="P7596" i="1" s="1"/>
  <c r="Q7596" i="1" s="1"/>
  <c r="L7596" i="1"/>
  <c r="K7596" i="1"/>
  <c r="J7596" i="1"/>
  <c r="H7596" i="1"/>
  <c r="I7596" i="1" s="1"/>
  <c r="O7595" i="1"/>
  <c r="P7595" i="1" s="1"/>
  <c r="Q7595" i="1" s="1"/>
  <c r="L7595" i="1"/>
  <c r="K7595" i="1"/>
  <c r="M7595" i="1" s="1"/>
  <c r="J7595" i="1"/>
  <c r="H7595" i="1"/>
  <c r="I7595" i="1" s="1"/>
  <c r="O7594" i="1"/>
  <c r="P7594" i="1" s="1"/>
  <c r="Q7594" i="1" s="1"/>
  <c r="L7594" i="1"/>
  <c r="K7594" i="1"/>
  <c r="J7594" i="1"/>
  <c r="H7594" i="1"/>
  <c r="I7594" i="1" s="1"/>
  <c r="O7593" i="1"/>
  <c r="P7593" i="1" s="1"/>
  <c r="Q7593" i="1" s="1"/>
  <c r="L7593" i="1"/>
  <c r="K7593" i="1"/>
  <c r="M7593" i="1" s="1"/>
  <c r="J7593" i="1"/>
  <c r="H7593" i="1"/>
  <c r="I7593" i="1" s="1"/>
  <c r="O7592" i="1"/>
  <c r="P7592" i="1" s="1"/>
  <c r="Q7592" i="1" s="1"/>
  <c r="L7592" i="1"/>
  <c r="K7592" i="1"/>
  <c r="J7592" i="1"/>
  <c r="H7592" i="1"/>
  <c r="I7592" i="1" s="1"/>
  <c r="O7591" i="1"/>
  <c r="P7591" i="1" s="1"/>
  <c r="Q7591" i="1" s="1"/>
  <c r="L7591" i="1"/>
  <c r="K7591" i="1"/>
  <c r="M7591" i="1" s="1"/>
  <c r="J7591" i="1"/>
  <c r="H7591" i="1"/>
  <c r="I7591" i="1" s="1"/>
  <c r="O7590" i="1"/>
  <c r="P7590" i="1" s="1"/>
  <c r="Q7590" i="1" s="1"/>
  <c r="L7590" i="1"/>
  <c r="K7590" i="1"/>
  <c r="J7590" i="1"/>
  <c r="H7590" i="1"/>
  <c r="I7590" i="1" s="1"/>
  <c r="O7589" i="1"/>
  <c r="P7589" i="1" s="1"/>
  <c r="Q7589" i="1" s="1"/>
  <c r="L7589" i="1"/>
  <c r="K7589" i="1"/>
  <c r="M7589" i="1" s="1"/>
  <c r="J7589" i="1"/>
  <c r="H7589" i="1"/>
  <c r="I7589" i="1" s="1"/>
  <c r="O7588" i="1"/>
  <c r="P7588" i="1" s="1"/>
  <c r="Q7588" i="1" s="1"/>
  <c r="L7588" i="1"/>
  <c r="K7588" i="1"/>
  <c r="J7588" i="1"/>
  <c r="H7588" i="1"/>
  <c r="I7588" i="1" s="1"/>
  <c r="O7587" i="1"/>
  <c r="P7587" i="1" s="1"/>
  <c r="Q7587" i="1" s="1"/>
  <c r="L7587" i="1"/>
  <c r="K7587" i="1"/>
  <c r="M7587" i="1" s="1"/>
  <c r="J7587" i="1"/>
  <c r="H7587" i="1"/>
  <c r="I7587" i="1" s="1"/>
  <c r="O7586" i="1"/>
  <c r="P7586" i="1" s="1"/>
  <c r="Q7586" i="1" s="1"/>
  <c r="L7586" i="1"/>
  <c r="K7586" i="1"/>
  <c r="J7586" i="1"/>
  <c r="H7586" i="1"/>
  <c r="I7586" i="1" s="1"/>
  <c r="O7585" i="1"/>
  <c r="P7585" i="1" s="1"/>
  <c r="Q7585" i="1" s="1"/>
  <c r="L7585" i="1"/>
  <c r="K7585" i="1"/>
  <c r="M7585" i="1" s="1"/>
  <c r="J7585" i="1"/>
  <c r="H7585" i="1"/>
  <c r="I7585" i="1" s="1"/>
  <c r="O7584" i="1"/>
  <c r="P7584" i="1" s="1"/>
  <c r="Q7584" i="1" s="1"/>
  <c r="L7584" i="1"/>
  <c r="K7584" i="1"/>
  <c r="J7584" i="1"/>
  <c r="H7584" i="1"/>
  <c r="I7584" i="1" s="1"/>
  <c r="O7583" i="1"/>
  <c r="P7583" i="1" s="1"/>
  <c r="Q7583" i="1" s="1"/>
  <c r="L7583" i="1"/>
  <c r="K7583" i="1"/>
  <c r="M7583" i="1" s="1"/>
  <c r="J7583" i="1"/>
  <c r="H7583" i="1"/>
  <c r="I7583" i="1" s="1"/>
  <c r="O7582" i="1"/>
  <c r="P7582" i="1" s="1"/>
  <c r="Q7582" i="1" s="1"/>
  <c r="L7582" i="1"/>
  <c r="K7582" i="1"/>
  <c r="J7582" i="1"/>
  <c r="H7582" i="1"/>
  <c r="I7582" i="1" s="1"/>
  <c r="S7581" i="1"/>
  <c r="O7581" i="1"/>
  <c r="P7581" i="1" s="1"/>
  <c r="Q7581" i="1" s="1"/>
  <c r="L7581" i="1"/>
  <c r="K7581" i="1"/>
  <c r="M7581" i="1" s="1"/>
  <c r="J7581" i="1"/>
  <c r="H7581" i="1"/>
  <c r="I7581" i="1" s="1"/>
  <c r="O7580" i="1"/>
  <c r="P7580" i="1" s="1"/>
  <c r="Q7580" i="1" s="1"/>
  <c r="L7580" i="1"/>
  <c r="K7580" i="1"/>
  <c r="J7580" i="1"/>
  <c r="H7580" i="1"/>
  <c r="I7580" i="1" s="1"/>
  <c r="O7579" i="1"/>
  <c r="P7579" i="1" s="1"/>
  <c r="Q7579" i="1" s="1"/>
  <c r="L7579" i="1"/>
  <c r="K7579" i="1"/>
  <c r="M7579" i="1" s="1"/>
  <c r="J7579" i="1"/>
  <c r="H7579" i="1"/>
  <c r="I7579" i="1" s="1"/>
  <c r="O7578" i="1"/>
  <c r="P7578" i="1" s="1"/>
  <c r="Q7578" i="1" s="1"/>
  <c r="L7578" i="1"/>
  <c r="K7578" i="1"/>
  <c r="J7578" i="1"/>
  <c r="H7578" i="1"/>
  <c r="I7578" i="1" s="1"/>
  <c r="O7577" i="1"/>
  <c r="P7577" i="1" s="1"/>
  <c r="Q7577" i="1" s="1"/>
  <c r="L7577" i="1"/>
  <c r="K7577" i="1"/>
  <c r="M7577" i="1" s="1"/>
  <c r="J7577" i="1"/>
  <c r="H7577" i="1"/>
  <c r="I7577" i="1" s="1"/>
  <c r="O7576" i="1"/>
  <c r="P7576" i="1" s="1"/>
  <c r="Q7576" i="1" s="1"/>
  <c r="L7576" i="1"/>
  <c r="K7576" i="1"/>
  <c r="J7576" i="1"/>
  <c r="H7576" i="1"/>
  <c r="I7576" i="1" s="1"/>
  <c r="O7575" i="1"/>
  <c r="P7575" i="1" s="1"/>
  <c r="Q7575" i="1" s="1"/>
  <c r="L7575" i="1"/>
  <c r="K7575" i="1"/>
  <c r="M7575" i="1" s="1"/>
  <c r="J7575" i="1"/>
  <c r="H7575" i="1"/>
  <c r="I7575" i="1" s="1"/>
  <c r="O7574" i="1"/>
  <c r="P7574" i="1" s="1"/>
  <c r="Q7574" i="1" s="1"/>
  <c r="L7574" i="1"/>
  <c r="K7574" i="1"/>
  <c r="J7574" i="1"/>
  <c r="H7574" i="1"/>
  <c r="I7574" i="1" s="1"/>
  <c r="O7573" i="1"/>
  <c r="P7573" i="1" s="1"/>
  <c r="Q7573" i="1" s="1"/>
  <c r="L7573" i="1"/>
  <c r="K7573" i="1"/>
  <c r="M7573" i="1" s="1"/>
  <c r="J7573" i="1"/>
  <c r="H7573" i="1"/>
  <c r="I7573" i="1" s="1"/>
  <c r="O7572" i="1"/>
  <c r="P7572" i="1" s="1"/>
  <c r="Q7572" i="1" s="1"/>
  <c r="L7572" i="1"/>
  <c r="K7572" i="1"/>
  <c r="J7572" i="1"/>
  <c r="H7572" i="1"/>
  <c r="I7572" i="1" s="1"/>
  <c r="O7571" i="1"/>
  <c r="P7571" i="1" s="1"/>
  <c r="Q7571" i="1" s="1"/>
  <c r="L7571" i="1"/>
  <c r="K7571" i="1"/>
  <c r="J7571" i="1"/>
  <c r="H7571" i="1"/>
  <c r="I7571" i="1" s="1"/>
  <c r="S7570" i="1"/>
  <c r="O7570" i="1"/>
  <c r="P7570" i="1" s="1"/>
  <c r="Q7570" i="1" s="1"/>
  <c r="L7570" i="1"/>
  <c r="K7570" i="1"/>
  <c r="M7570" i="1" s="1"/>
  <c r="J7570" i="1"/>
  <c r="H7570" i="1"/>
  <c r="I7570" i="1" s="1"/>
  <c r="O7569" i="1"/>
  <c r="P7569" i="1" s="1"/>
  <c r="Q7569" i="1" s="1"/>
  <c r="L7569" i="1"/>
  <c r="K7569" i="1"/>
  <c r="M7569" i="1" s="1"/>
  <c r="J7569" i="1"/>
  <c r="H7569" i="1"/>
  <c r="I7569" i="1" s="1"/>
  <c r="O7568" i="1"/>
  <c r="P7568" i="1" s="1"/>
  <c r="Q7568" i="1" s="1"/>
  <c r="L7568" i="1"/>
  <c r="K7568" i="1"/>
  <c r="M7568" i="1" s="1"/>
  <c r="J7568" i="1"/>
  <c r="H7568" i="1"/>
  <c r="I7568" i="1" s="1"/>
  <c r="O7567" i="1"/>
  <c r="P7567" i="1" s="1"/>
  <c r="Q7567" i="1" s="1"/>
  <c r="L7567" i="1"/>
  <c r="K7567" i="1"/>
  <c r="M7567" i="1" s="1"/>
  <c r="J7567" i="1"/>
  <c r="H7567" i="1"/>
  <c r="I7567" i="1" s="1"/>
  <c r="O7566" i="1"/>
  <c r="P7566" i="1" s="1"/>
  <c r="Q7566" i="1" s="1"/>
  <c r="L7566" i="1"/>
  <c r="K7566" i="1"/>
  <c r="M7566" i="1" s="1"/>
  <c r="J7566" i="1"/>
  <c r="H7566" i="1"/>
  <c r="I7566" i="1" s="1"/>
  <c r="O7565" i="1"/>
  <c r="P7565" i="1" s="1"/>
  <c r="Q7565" i="1" s="1"/>
  <c r="L7565" i="1"/>
  <c r="K7565" i="1"/>
  <c r="M7565" i="1" s="1"/>
  <c r="J7565" i="1"/>
  <c r="H7565" i="1"/>
  <c r="I7565" i="1" s="1"/>
  <c r="O7564" i="1"/>
  <c r="P7564" i="1" s="1"/>
  <c r="Q7564" i="1" s="1"/>
  <c r="L7564" i="1"/>
  <c r="K7564" i="1"/>
  <c r="M7564" i="1" s="1"/>
  <c r="J7564" i="1"/>
  <c r="H7564" i="1"/>
  <c r="I7564" i="1" s="1"/>
  <c r="O7563" i="1"/>
  <c r="P7563" i="1" s="1"/>
  <c r="Q7563" i="1" s="1"/>
  <c r="L7563" i="1"/>
  <c r="K7563" i="1"/>
  <c r="M7563" i="1" s="1"/>
  <c r="J7563" i="1"/>
  <c r="H7563" i="1"/>
  <c r="I7563" i="1" s="1"/>
  <c r="O7562" i="1"/>
  <c r="P7562" i="1" s="1"/>
  <c r="Q7562" i="1" s="1"/>
  <c r="L7562" i="1"/>
  <c r="K7562" i="1"/>
  <c r="J7562" i="1"/>
  <c r="H7562" i="1"/>
  <c r="I7562" i="1" s="1"/>
  <c r="O7561" i="1"/>
  <c r="P7561" i="1" s="1"/>
  <c r="Q7561" i="1" s="1"/>
  <c r="L7561" i="1"/>
  <c r="K7561" i="1"/>
  <c r="M7561" i="1" s="1"/>
  <c r="J7561" i="1"/>
  <c r="H7561" i="1"/>
  <c r="I7561" i="1" s="1"/>
  <c r="O7560" i="1"/>
  <c r="P7560" i="1" s="1"/>
  <c r="Q7560" i="1" s="1"/>
  <c r="L7560" i="1"/>
  <c r="K7560" i="1"/>
  <c r="J7560" i="1"/>
  <c r="H7560" i="1"/>
  <c r="I7560" i="1" s="1"/>
  <c r="O7559" i="1"/>
  <c r="P7559" i="1" s="1"/>
  <c r="Q7559" i="1" s="1"/>
  <c r="L7559" i="1"/>
  <c r="K7559" i="1"/>
  <c r="M7559" i="1" s="1"/>
  <c r="J7559" i="1"/>
  <c r="H7559" i="1"/>
  <c r="I7559" i="1" s="1"/>
  <c r="O7558" i="1"/>
  <c r="P7558" i="1" s="1"/>
  <c r="Q7558" i="1" s="1"/>
  <c r="L7558" i="1"/>
  <c r="K7558" i="1"/>
  <c r="J7558" i="1"/>
  <c r="H7558" i="1"/>
  <c r="I7558" i="1" s="1"/>
  <c r="O7557" i="1"/>
  <c r="P7557" i="1" s="1"/>
  <c r="Q7557" i="1" s="1"/>
  <c r="L7557" i="1"/>
  <c r="K7557" i="1"/>
  <c r="M7557" i="1" s="1"/>
  <c r="J7557" i="1"/>
  <c r="H7557" i="1"/>
  <c r="I7557" i="1" s="1"/>
  <c r="O7556" i="1"/>
  <c r="P7556" i="1" s="1"/>
  <c r="Q7556" i="1" s="1"/>
  <c r="L7556" i="1"/>
  <c r="K7556" i="1"/>
  <c r="J7556" i="1"/>
  <c r="H7556" i="1"/>
  <c r="I7556" i="1" s="1"/>
  <c r="O7555" i="1"/>
  <c r="P7555" i="1" s="1"/>
  <c r="Q7555" i="1" s="1"/>
  <c r="L7555" i="1"/>
  <c r="K7555" i="1"/>
  <c r="J7555" i="1"/>
  <c r="H7555" i="1"/>
  <c r="I7555" i="1" s="1"/>
  <c r="O7554" i="1"/>
  <c r="P7554" i="1" s="1"/>
  <c r="Q7554" i="1" s="1"/>
  <c r="L7554" i="1"/>
  <c r="K7554" i="1"/>
  <c r="M7554" i="1" s="1"/>
  <c r="J7554" i="1"/>
  <c r="H7554" i="1"/>
  <c r="I7554" i="1" s="1"/>
  <c r="O7553" i="1"/>
  <c r="P7553" i="1" s="1"/>
  <c r="Q7553" i="1" s="1"/>
  <c r="L7553" i="1"/>
  <c r="K7553" i="1"/>
  <c r="M7553" i="1" s="1"/>
  <c r="J7553" i="1"/>
  <c r="H7553" i="1"/>
  <c r="I7553" i="1" s="1"/>
  <c r="O7552" i="1"/>
  <c r="P7552" i="1" s="1"/>
  <c r="Q7552" i="1" s="1"/>
  <c r="L7552" i="1"/>
  <c r="K7552" i="1"/>
  <c r="M7552" i="1" s="1"/>
  <c r="J7552" i="1"/>
  <c r="H7552" i="1"/>
  <c r="I7552" i="1" s="1"/>
  <c r="O7551" i="1"/>
  <c r="P7551" i="1" s="1"/>
  <c r="Q7551" i="1" s="1"/>
  <c r="L7551" i="1"/>
  <c r="K7551" i="1"/>
  <c r="M7551" i="1" s="1"/>
  <c r="J7551" i="1"/>
  <c r="H7551" i="1"/>
  <c r="I7551" i="1" s="1"/>
  <c r="O7550" i="1"/>
  <c r="P7550" i="1" s="1"/>
  <c r="Q7550" i="1" s="1"/>
  <c r="L7550" i="1"/>
  <c r="K7550" i="1"/>
  <c r="M7550" i="1" s="1"/>
  <c r="J7550" i="1"/>
  <c r="H7550" i="1"/>
  <c r="I7550" i="1" s="1"/>
  <c r="O7549" i="1"/>
  <c r="P7549" i="1" s="1"/>
  <c r="Q7549" i="1" s="1"/>
  <c r="L7549" i="1"/>
  <c r="K7549" i="1"/>
  <c r="M7549" i="1" s="1"/>
  <c r="J7549" i="1"/>
  <c r="H7549" i="1"/>
  <c r="I7549" i="1" s="1"/>
  <c r="O7548" i="1"/>
  <c r="P7548" i="1" s="1"/>
  <c r="Q7548" i="1" s="1"/>
  <c r="L7548" i="1"/>
  <c r="K7548" i="1"/>
  <c r="M7548" i="1" s="1"/>
  <c r="J7548" i="1"/>
  <c r="H7548" i="1"/>
  <c r="I7548" i="1" s="1"/>
  <c r="O7547" i="1"/>
  <c r="P7547" i="1" s="1"/>
  <c r="Q7547" i="1" s="1"/>
  <c r="L7547" i="1"/>
  <c r="K7547" i="1"/>
  <c r="M7547" i="1" s="1"/>
  <c r="J7547" i="1"/>
  <c r="H7547" i="1"/>
  <c r="I7547" i="1" s="1"/>
  <c r="O7546" i="1"/>
  <c r="P7546" i="1" s="1"/>
  <c r="Q7546" i="1" s="1"/>
  <c r="L7546" i="1"/>
  <c r="K7546" i="1"/>
  <c r="J7546" i="1"/>
  <c r="H7546" i="1"/>
  <c r="I7546" i="1" s="1"/>
  <c r="O7545" i="1"/>
  <c r="P7545" i="1" s="1"/>
  <c r="Q7545" i="1" s="1"/>
  <c r="L7545" i="1"/>
  <c r="K7545" i="1"/>
  <c r="M7545" i="1" s="1"/>
  <c r="J7545" i="1"/>
  <c r="H7545" i="1"/>
  <c r="I7545" i="1" s="1"/>
  <c r="O7544" i="1"/>
  <c r="P7544" i="1" s="1"/>
  <c r="Q7544" i="1" s="1"/>
  <c r="L7544" i="1"/>
  <c r="K7544" i="1"/>
  <c r="J7544" i="1"/>
  <c r="H7544" i="1"/>
  <c r="I7544" i="1" s="1"/>
  <c r="O7543" i="1"/>
  <c r="P7543" i="1" s="1"/>
  <c r="Q7543" i="1" s="1"/>
  <c r="L7543" i="1"/>
  <c r="K7543" i="1"/>
  <c r="M7543" i="1" s="1"/>
  <c r="J7543" i="1"/>
  <c r="H7543" i="1"/>
  <c r="I7543" i="1" s="1"/>
  <c r="O7542" i="1"/>
  <c r="P7542" i="1" s="1"/>
  <c r="Q7542" i="1" s="1"/>
  <c r="L7542" i="1"/>
  <c r="K7542" i="1"/>
  <c r="J7542" i="1"/>
  <c r="H7542" i="1"/>
  <c r="I7542" i="1" s="1"/>
  <c r="O7541" i="1"/>
  <c r="P7541" i="1" s="1"/>
  <c r="Q7541" i="1" s="1"/>
  <c r="L7541" i="1"/>
  <c r="K7541" i="1"/>
  <c r="M7541" i="1" s="1"/>
  <c r="J7541" i="1"/>
  <c r="H7541" i="1"/>
  <c r="I7541" i="1" s="1"/>
  <c r="O7540" i="1"/>
  <c r="P7540" i="1" s="1"/>
  <c r="Q7540" i="1" s="1"/>
  <c r="L7540" i="1"/>
  <c r="K7540" i="1"/>
  <c r="J7540" i="1"/>
  <c r="H7540" i="1"/>
  <c r="I7540" i="1" s="1"/>
  <c r="O7539" i="1"/>
  <c r="P7539" i="1" s="1"/>
  <c r="Q7539" i="1" s="1"/>
  <c r="L7539" i="1"/>
  <c r="K7539" i="1"/>
  <c r="M7539" i="1" s="1"/>
  <c r="J7539" i="1"/>
  <c r="H7539" i="1"/>
  <c r="I7539" i="1" s="1"/>
  <c r="O7538" i="1"/>
  <c r="P7538" i="1" s="1"/>
  <c r="Q7538" i="1" s="1"/>
  <c r="L7538" i="1"/>
  <c r="K7538" i="1"/>
  <c r="J7538" i="1"/>
  <c r="H7538" i="1"/>
  <c r="I7538" i="1" s="1"/>
  <c r="O7537" i="1"/>
  <c r="P7537" i="1" s="1"/>
  <c r="Q7537" i="1" s="1"/>
  <c r="L7537" i="1"/>
  <c r="K7537" i="1"/>
  <c r="J7537" i="1"/>
  <c r="H7537" i="1"/>
  <c r="I7537" i="1" s="1"/>
  <c r="S7536" i="1"/>
  <c r="O7536" i="1"/>
  <c r="P7536" i="1" s="1"/>
  <c r="Q7536" i="1" s="1"/>
  <c r="L7536" i="1"/>
  <c r="K7536" i="1"/>
  <c r="J7536" i="1"/>
  <c r="H7536" i="1"/>
  <c r="I7536" i="1" s="1"/>
  <c r="O7535" i="1"/>
  <c r="P7535" i="1" s="1"/>
  <c r="Q7535" i="1" s="1"/>
  <c r="L7535" i="1"/>
  <c r="K7535" i="1"/>
  <c r="M7535" i="1" s="1"/>
  <c r="J7535" i="1"/>
  <c r="H7535" i="1"/>
  <c r="I7535" i="1" s="1"/>
  <c r="O7534" i="1"/>
  <c r="P7534" i="1" s="1"/>
  <c r="Q7534" i="1" s="1"/>
  <c r="L7534" i="1"/>
  <c r="K7534" i="1"/>
  <c r="J7534" i="1"/>
  <c r="H7534" i="1"/>
  <c r="I7534" i="1" s="1"/>
  <c r="O7533" i="1"/>
  <c r="P7533" i="1" s="1"/>
  <c r="Q7533" i="1" s="1"/>
  <c r="L7533" i="1"/>
  <c r="K7533" i="1"/>
  <c r="J7533" i="1"/>
  <c r="H7533" i="1"/>
  <c r="I7533" i="1" s="1"/>
  <c r="O7532" i="1"/>
  <c r="P7532" i="1" s="1"/>
  <c r="Q7532" i="1" s="1"/>
  <c r="L7532" i="1"/>
  <c r="K7532" i="1"/>
  <c r="M7532" i="1" s="1"/>
  <c r="J7532" i="1"/>
  <c r="H7532" i="1"/>
  <c r="I7532" i="1" s="1"/>
  <c r="O7531" i="1"/>
  <c r="P7531" i="1" s="1"/>
  <c r="Q7531" i="1" s="1"/>
  <c r="L7531" i="1"/>
  <c r="K7531" i="1"/>
  <c r="J7531" i="1"/>
  <c r="H7531" i="1"/>
  <c r="I7531" i="1" s="1"/>
  <c r="S7530" i="1"/>
  <c r="O7530" i="1"/>
  <c r="P7530" i="1" s="1"/>
  <c r="Q7530" i="1" s="1"/>
  <c r="L7530" i="1"/>
  <c r="K7530" i="1"/>
  <c r="J7530" i="1"/>
  <c r="H7530" i="1"/>
  <c r="I7530" i="1" s="1"/>
  <c r="O7529" i="1"/>
  <c r="P7529" i="1" s="1"/>
  <c r="Q7529" i="1" s="1"/>
  <c r="L7529" i="1"/>
  <c r="K7529" i="1"/>
  <c r="M7529" i="1" s="1"/>
  <c r="J7529" i="1"/>
  <c r="H7529" i="1"/>
  <c r="I7529" i="1" s="1"/>
  <c r="O7528" i="1"/>
  <c r="P7528" i="1" s="1"/>
  <c r="Q7528" i="1" s="1"/>
  <c r="L7528" i="1"/>
  <c r="K7528" i="1"/>
  <c r="M7528" i="1" s="1"/>
  <c r="J7528" i="1"/>
  <c r="H7528" i="1"/>
  <c r="I7528" i="1" s="1"/>
  <c r="S7527" i="1"/>
  <c r="O7527" i="1"/>
  <c r="P7527" i="1" s="1"/>
  <c r="Q7527" i="1" s="1"/>
  <c r="L7527" i="1"/>
  <c r="K7527" i="1"/>
  <c r="J7527" i="1"/>
  <c r="H7527" i="1"/>
  <c r="I7527" i="1" s="1"/>
  <c r="O7526" i="1"/>
  <c r="P7526" i="1" s="1"/>
  <c r="Q7526" i="1" s="1"/>
  <c r="L7526" i="1"/>
  <c r="K7526" i="1"/>
  <c r="M7526" i="1" s="1"/>
  <c r="J7526" i="1"/>
  <c r="H7526" i="1"/>
  <c r="I7526" i="1" s="1"/>
  <c r="O7525" i="1"/>
  <c r="P7525" i="1" s="1"/>
  <c r="Q7525" i="1" s="1"/>
  <c r="L7525" i="1"/>
  <c r="K7525" i="1"/>
  <c r="J7525" i="1"/>
  <c r="H7525" i="1"/>
  <c r="I7525" i="1" s="1"/>
  <c r="O7524" i="1"/>
  <c r="P7524" i="1" s="1"/>
  <c r="Q7524" i="1" s="1"/>
  <c r="L7524" i="1"/>
  <c r="K7524" i="1"/>
  <c r="J7524" i="1"/>
  <c r="H7524" i="1"/>
  <c r="I7524" i="1" s="1"/>
  <c r="O7523" i="1"/>
  <c r="P7523" i="1" s="1"/>
  <c r="Q7523" i="1" s="1"/>
  <c r="L7523" i="1"/>
  <c r="K7523" i="1"/>
  <c r="M7523" i="1" s="1"/>
  <c r="J7523" i="1"/>
  <c r="H7523" i="1"/>
  <c r="I7523" i="1" s="1"/>
  <c r="O7522" i="1"/>
  <c r="P7522" i="1" s="1"/>
  <c r="Q7522" i="1" s="1"/>
  <c r="L7522" i="1"/>
  <c r="K7522" i="1"/>
  <c r="J7522" i="1"/>
  <c r="H7522" i="1"/>
  <c r="I7522" i="1" s="1"/>
  <c r="S7521" i="1"/>
  <c r="O7521" i="1"/>
  <c r="P7521" i="1" s="1"/>
  <c r="Q7521" i="1" s="1"/>
  <c r="L7521" i="1"/>
  <c r="K7521" i="1"/>
  <c r="J7521" i="1"/>
  <c r="H7521" i="1"/>
  <c r="I7521" i="1" s="1"/>
  <c r="O7520" i="1"/>
  <c r="P7520" i="1" s="1"/>
  <c r="Q7520" i="1" s="1"/>
  <c r="L7520" i="1"/>
  <c r="K7520" i="1"/>
  <c r="J7520" i="1"/>
  <c r="H7520" i="1"/>
  <c r="I7520" i="1" s="1"/>
  <c r="O7519" i="1"/>
  <c r="P7519" i="1" s="1"/>
  <c r="Q7519" i="1" s="1"/>
  <c r="L7519" i="1"/>
  <c r="K7519" i="1"/>
  <c r="M7519" i="1" s="1"/>
  <c r="J7519" i="1"/>
  <c r="H7519" i="1"/>
  <c r="I7519" i="1" s="1"/>
  <c r="O7518" i="1"/>
  <c r="P7518" i="1" s="1"/>
  <c r="Q7518" i="1" s="1"/>
  <c r="L7518" i="1"/>
  <c r="K7518" i="1"/>
  <c r="J7518" i="1"/>
  <c r="H7518" i="1"/>
  <c r="I7518" i="1" s="1"/>
  <c r="O7517" i="1"/>
  <c r="P7517" i="1" s="1"/>
  <c r="Q7517" i="1" s="1"/>
  <c r="L7517" i="1"/>
  <c r="K7517" i="1"/>
  <c r="J7517" i="1"/>
  <c r="H7517" i="1"/>
  <c r="I7517" i="1" s="1"/>
  <c r="O7516" i="1"/>
  <c r="P7516" i="1" s="1"/>
  <c r="Q7516" i="1" s="1"/>
  <c r="L7516" i="1"/>
  <c r="K7516" i="1"/>
  <c r="M7516" i="1" s="1"/>
  <c r="J7516" i="1"/>
  <c r="H7516" i="1"/>
  <c r="I7516" i="1" s="1"/>
  <c r="O7515" i="1"/>
  <c r="P7515" i="1" s="1"/>
  <c r="Q7515" i="1" s="1"/>
  <c r="L7515" i="1"/>
  <c r="K7515" i="1"/>
  <c r="J7515" i="1"/>
  <c r="H7515" i="1"/>
  <c r="I7515" i="1" s="1"/>
  <c r="O7514" i="1"/>
  <c r="P7514" i="1" s="1"/>
  <c r="Q7514" i="1" s="1"/>
  <c r="L7514" i="1"/>
  <c r="K7514" i="1"/>
  <c r="J7514" i="1"/>
  <c r="H7514" i="1"/>
  <c r="I7514" i="1" s="1"/>
  <c r="O7513" i="1"/>
  <c r="P7513" i="1" s="1"/>
  <c r="Q7513" i="1" s="1"/>
  <c r="L7513" i="1"/>
  <c r="K7513" i="1"/>
  <c r="M7513" i="1" s="1"/>
  <c r="J7513" i="1"/>
  <c r="H7513" i="1"/>
  <c r="I7513" i="1" s="1"/>
  <c r="O7512" i="1"/>
  <c r="P7512" i="1" s="1"/>
  <c r="Q7512" i="1" s="1"/>
  <c r="L7512" i="1"/>
  <c r="K7512" i="1"/>
  <c r="J7512" i="1"/>
  <c r="H7512" i="1"/>
  <c r="I7512" i="1" s="1"/>
  <c r="O7511" i="1"/>
  <c r="P7511" i="1" s="1"/>
  <c r="Q7511" i="1" s="1"/>
  <c r="L7511" i="1"/>
  <c r="K7511" i="1"/>
  <c r="J7511" i="1"/>
  <c r="H7511" i="1"/>
  <c r="I7511" i="1" s="1"/>
  <c r="O7510" i="1"/>
  <c r="P7510" i="1" s="1"/>
  <c r="Q7510" i="1" s="1"/>
  <c r="L7510" i="1"/>
  <c r="K7510" i="1"/>
  <c r="M7510" i="1" s="1"/>
  <c r="J7510" i="1"/>
  <c r="H7510" i="1"/>
  <c r="I7510" i="1" s="1"/>
  <c r="O7509" i="1"/>
  <c r="P7509" i="1" s="1"/>
  <c r="Q7509" i="1" s="1"/>
  <c r="L7509" i="1"/>
  <c r="K7509" i="1"/>
  <c r="J7509" i="1"/>
  <c r="H7509" i="1"/>
  <c r="I7509" i="1" s="1"/>
  <c r="O7508" i="1"/>
  <c r="P7508" i="1" s="1"/>
  <c r="Q7508" i="1" s="1"/>
  <c r="L7508" i="1"/>
  <c r="K7508" i="1"/>
  <c r="J7508" i="1"/>
  <c r="H7508" i="1"/>
  <c r="I7508" i="1" s="1"/>
  <c r="O7507" i="1"/>
  <c r="P7507" i="1" s="1"/>
  <c r="Q7507" i="1" s="1"/>
  <c r="L7507" i="1"/>
  <c r="K7507" i="1"/>
  <c r="M7507" i="1" s="1"/>
  <c r="J7507" i="1"/>
  <c r="H7507" i="1"/>
  <c r="I7507" i="1" s="1"/>
  <c r="O7506" i="1"/>
  <c r="P7506" i="1" s="1"/>
  <c r="Q7506" i="1" s="1"/>
  <c r="L7506" i="1"/>
  <c r="K7506" i="1"/>
  <c r="J7506" i="1"/>
  <c r="H7506" i="1"/>
  <c r="I7506" i="1" s="1"/>
  <c r="O7505" i="1"/>
  <c r="P7505" i="1" s="1"/>
  <c r="Q7505" i="1" s="1"/>
  <c r="L7505" i="1"/>
  <c r="K7505" i="1"/>
  <c r="J7505" i="1"/>
  <c r="H7505" i="1"/>
  <c r="I7505" i="1" s="1"/>
  <c r="O7504" i="1"/>
  <c r="P7504" i="1" s="1"/>
  <c r="Q7504" i="1" s="1"/>
  <c r="L7504" i="1"/>
  <c r="K7504" i="1"/>
  <c r="J7504" i="1"/>
  <c r="H7504" i="1"/>
  <c r="I7504" i="1" s="1"/>
  <c r="O7503" i="1"/>
  <c r="P7503" i="1" s="1"/>
  <c r="Q7503" i="1" s="1"/>
  <c r="L7503" i="1"/>
  <c r="K7503" i="1"/>
  <c r="M7503" i="1" s="1"/>
  <c r="J7503" i="1"/>
  <c r="H7503" i="1"/>
  <c r="I7503" i="1" s="1"/>
  <c r="O7502" i="1"/>
  <c r="P7502" i="1" s="1"/>
  <c r="Q7502" i="1" s="1"/>
  <c r="L7502" i="1"/>
  <c r="K7502" i="1"/>
  <c r="J7502" i="1"/>
  <c r="H7502" i="1"/>
  <c r="I7502" i="1" s="1"/>
  <c r="O7501" i="1"/>
  <c r="P7501" i="1" s="1"/>
  <c r="Q7501" i="1" s="1"/>
  <c r="L7501" i="1"/>
  <c r="K7501" i="1"/>
  <c r="M7501" i="1" s="1"/>
  <c r="J7501" i="1"/>
  <c r="H7501" i="1"/>
  <c r="I7501" i="1" s="1"/>
  <c r="O7500" i="1"/>
  <c r="P7500" i="1" s="1"/>
  <c r="Q7500" i="1" s="1"/>
  <c r="L7500" i="1"/>
  <c r="K7500" i="1"/>
  <c r="M7500" i="1" s="1"/>
  <c r="J7500" i="1"/>
  <c r="H7500" i="1"/>
  <c r="I7500" i="1" s="1"/>
  <c r="O7499" i="1"/>
  <c r="P7499" i="1" s="1"/>
  <c r="Q7499" i="1" s="1"/>
  <c r="L7499" i="1"/>
  <c r="K7499" i="1"/>
  <c r="J7499" i="1"/>
  <c r="H7499" i="1"/>
  <c r="I7499" i="1" s="1"/>
  <c r="O7498" i="1"/>
  <c r="P7498" i="1" s="1"/>
  <c r="Q7498" i="1" s="1"/>
  <c r="L7498" i="1"/>
  <c r="K7498" i="1"/>
  <c r="M7498" i="1" s="1"/>
  <c r="J7498" i="1"/>
  <c r="H7498" i="1"/>
  <c r="I7498" i="1" s="1"/>
  <c r="O7497" i="1"/>
  <c r="P7497" i="1" s="1"/>
  <c r="Q7497" i="1" s="1"/>
  <c r="L7497" i="1"/>
  <c r="K7497" i="1"/>
  <c r="M7497" i="1" s="1"/>
  <c r="J7497" i="1"/>
  <c r="H7497" i="1"/>
  <c r="I7497" i="1" s="1"/>
  <c r="O7496" i="1"/>
  <c r="P7496" i="1" s="1"/>
  <c r="Q7496" i="1" s="1"/>
  <c r="L7496" i="1"/>
  <c r="K7496" i="1"/>
  <c r="J7496" i="1"/>
  <c r="H7496" i="1"/>
  <c r="I7496" i="1" s="1"/>
  <c r="O7495" i="1"/>
  <c r="P7495" i="1" s="1"/>
  <c r="Q7495" i="1" s="1"/>
  <c r="L7495" i="1"/>
  <c r="K7495" i="1"/>
  <c r="M7495" i="1" s="1"/>
  <c r="J7495" i="1"/>
  <c r="H7495" i="1"/>
  <c r="I7495" i="1" s="1"/>
  <c r="O7494" i="1"/>
  <c r="P7494" i="1" s="1"/>
  <c r="Q7494" i="1" s="1"/>
  <c r="L7494" i="1"/>
  <c r="K7494" i="1"/>
  <c r="M7494" i="1" s="1"/>
  <c r="J7494" i="1"/>
  <c r="H7494" i="1"/>
  <c r="I7494" i="1" s="1"/>
  <c r="O7493" i="1"/>
  <c r="P7493" i="1" s="1"/>
  <c r="Q7493" i="1" s="1"/>
  <c r="L7493" i="1"/>
  <c r="K7493" i="1"/>
  <c r="J7493" i="1"/>
  <c r="H7493" i="1"/>
  <c r="I7493" i="1" s="1"/>
  <c r="O7492" i="1"/>
  <c r="P7492" i="1" s="1"/>
  <c r="Q7492" i="1" s="1"/>
  <c r="L7492" i="1"/>
  <c r="K7492" i="1"/>
  <c r="J7492" i="1"/>
  <c r="H7492" i="1"/>
  <c r="I7492" i="1" s="1"/>
  <c r="O7491" i="1"/>
  <c r="P7491" i="1" s="1"/>
  <c r="Q7491" i="1" s="1"/>
  <c r="L7491" i="1"/>
  <c r="K7491" i="1"/>
  <c r="M7491" i="1" s="1"/>
  <c r="J7491" i="1"/>
  <c r="H7491" i="1"/>
  <c r="I7491" i="1" s="1"/>
  <c r="O7490" i="1"/>
  <c r="P7490" i="1" s="1"/>
  <c r="Q7490" i="1" s="1"/>
  <c r="L7490" i="1"/>
  <c r="K7490" i="1"/>
  <c r="J7490" i="1"/>
  <c r="H7490" i="1"/>
  <c r="I7490" i="1" s="1"/>
  <c r="O7489" i="1"/>
  <c r="P7489" i="1" s="1"/>
  <c r="Q7489" i="1" s="1"/>
  <c r="L7489" i="1"/>
  <c r="K7489" i="1"/>
  <c r="J7489" i="1"/>
  <c r="H7489" i="1"/>
  <c r="I7489" i="1" s="1"/>
  <c r="O7488" i="1"/>
  <c r="P7488" i="1" s="1"/>
  <c r="Q7488" i="1" s="1"/>
  <c r="L7488" i="1"/>
  <c r="K7488" i="1"/>
  <c r="J7488" i="1"/>
  <c r="H7488" i="1"/>
  <c r="I7488" i="1" s="1"/>
  <c r="O7487" i="1"/>
  <c r="P7487" i="1" s="1"/>
  <c r="Q7487" i="1" s="1"/>
  <c r="L7487" i="1"/>
  <c r="K7487" i="1"/>
  <c r="M7487" i="1" s="1"/>
  <c r="J7487" i="1"/>
  <c r="H7487" i="1"/>
  <c r="I7487" i="1" s="1"/>
  <c r="O7486" i="1"/>
  <c r="P7486" i="1" s="1"/>
  <c r="Q7486" i="1" s="1"/>
  <c r="L7486" i="1"/>
  <c r="K7486" i="1"/>
  <c r="J7486" i="1"/>
  <c r="H7486" i="1"/>
  <c r="I7486" i="1" s="1"/>
  <c r="O7485" i="1"/>
  <c r="P7485" i="1" s="1"/>
  <c r="Q7485" i="1" s="1"/>
  <c r="L7485" i="1"/>
  <c r="K7485" i="1"/>
  <c r="M7485" i="1" s="1"/>
  <c r="J7485" i="1"/>
  <c r="H7485" i="1"/>
  <c r="I7485" i="1" s="1"/>
  <c r="O7484" i="1"/>
  <c r="P7484" i="1" s="1"/>
  <c r="Q7484" i="1" s="1"/>
  <c r="L7484" i="1"/>
  <c r="K7484" i="1"/>
  <c r="M7484" i="1" s="1"/>
  <c r="J7484" i="1"/>
  <c r="H7484" i="1"/>
  <c r="I7484" i="1" s="1"/>
  <c r="S7483" i="1"/>
  <c r="O7483" i="1"/>
  <c r="P7483" i="1" s="1"/>
  <c r="Q7483" i="1" s="1"/>
  <c r="L7483" i="1"/>
  <c r="K7483" i="1"/>
  <c r="J7483" i="1"/>
  <c r="H7483" i="1"/>
  <c r="I7483" i="1" s="1"/>
  <c r="O7482" i="1"/>
  <c r="P7482" i="1" s="1"/>
  <c r="Q7482" i="1" s="1"/>
  <c r="L7482" i="1"/>
  <c r="K7482" i="1"/>
  <c r="M7482" i="1" s="1"/>
  <c r="J7482" i="1"/>
  <c r="H7482" i="1"/>
  <c r="I7482" i="1" s="1"/>
  <c r="O7481" i="1"/>
  <c r="P7481" i="1" s="1"/>
  <c r="Q7481" i="1" s="1"/>
  <c r="L7481" i="1"/>
  <c r="K7481" i="1"/>
  <c r="M7481" i="1" s="1"/>
  <c r="J7481" i="1"/>
  <c r="H7481" i="1"/>
  <c r="I7481" i="1" s="1"/>
  <c r="O7480" i="1"/>
  <c r="P7480" i="1" s="1"/>
  <c r="Q7480" i="1" s="1"/>
  <c r="L7480" i="1"/>
  <c r="K7480" i="1"/>
  <c r="J7480" i="1"/>
  <c r="H7480" i="1"/>
  <c r="I7480" i="1" s="1"/>
  <c r="O7479" i="1"/>
  <c r="P7479" i="1" s="1"/>
  <c r="Q7479" i="1" s="1"/>
  <c r="L7479" i="1"/>
  <c r="K7479" i="1"/>
  <c r="M7479" i="1" s="1"/>
  <c r="J7479" i="1"/>
  <c r="H7479" i="1"/>
  <c r="I7479" i="1" s="1"/>
  <c r="O7478" i="1"/>
  <c r="P7478" i="1" s="1"/>
  <c r="Q7478" i="1" s="1"/>
  <c r="L7478" i="1"/>
  <c r="K7478" i="1"/>
  <c r="M7478" i="1" s="1"/>
  <c r="J7478" i="1"/>
  <c r="H7478" i="1"/>
  <c r="I7478" i="1" s="1"/>
  <c r="O7477" i="1"/>
  <c r="P7477" i="1" s="1"/>
  <c r="Q7477" i="1" s="1"/>
  <c r="L7477" i="1"/>
  <c r="K7477" i="1"/>
  <c r="J7477" i="1"/>
  <c r="H7477" i="1"/>
  <c r="I7477" i="1" s="1"/>
  <c r="O7476" i="1"/>
  <c r="P7476" i="1" s="1"/>
  <c r="Q7476" i="1" s="1"/>
  <c r="L7476" i="1"/>
  <c r="K7476" i="1"/>
  <c r="J7476" i="1"/>
  <c r="H7476" i="1"/>
  <c r="I7476" i="1" s="1"/>
  <c r="O7475" i="1"/>
  <c r="P7475" i="1" s="1"/>
  <c r="Q7475" i="1" s="1"/>
  <c r="L7475" i="1"/>
  <c r="K7475" i="1"/>
  <c r="M7475" i="1" s="1"/>
  <c r="J7475" i="1"/>
  <c r="H7475" i="1"/>
  <c r="I7475" i="1" s="1"/>
  <c r="O7474" i="1"/>
  <c r="P7474" i="1" s="1"/>
  <c r="Q7474" i="1" s="1"/>
  <c r="L7474" i="1"/>
  <c r="K7474" i="1"/>
  <c r="J7474" i="1"/>
  <c r="H7474" i="1"/>
  <c r="I7474" i="1" s="1"/>
  <c r="O7473" i="1"/>
  <c r="P7473" i="1" s="1"/>
  <c r="Q7473" i="1" s="1"/>
  <c r="L7473" i="1"/>
  <c r="K7473" i="1"/>
  <c r="J7473" i="1"/>
  <c r="H7473" i="1"/>
  <c r="I7473" i="1" s="1"/>
  <c r="S7472" i="1"/>
  <c r="O7472" i="1"/>
  <c r="P7472" i="1" s="1"/>
  <c r="Q7472" i="1" s="1"/>
  <c r="L7472" i="1"/>
  <c r="K7472" i="1"/>
  <c r="J7472" i="1"/>
  <c r="H7472" i="1"/>
  <c r="I7472" i="1" s="1"/>
  <c r="O7471" i="1"/>
  <c r="P7471" i="1" s="1"/>
  <c r="Q7471" i="1" s="1"/>
  <c r="L7471" i="1"/>
  <c r="K7471" i="1"/>
  <c r="M7471" i="1" s="1"/>
  <c r="J7471" i="1"/>
  <c r="H7471" i="1"/>
  <c r="I7471" i="1" s="1"/>
  <c r="O7470" i="1"/>
  <c r="P7470" i="1" s="1"/>
  <c r="Q7470" i="1" s="1"/>
  <c r="L7470" i="1"/>
  <c r="K7470" i="1"/>
  <c r="J7470" i="1"/>
  <c r="H7470" i="1"/>
  <c r="I7470" i="1" s="1"/>
  <c r="O7469" i="1"/>
  <c r="P7469" i="1" s="1"/>
  <c r="Q7469" i="1" s="1"/>
  <c r="L7469" i="1"/>
  <c r="K7469" i="1"/>
  <c r="M7469" i="1" s="1"/>
  <c r="J7469" i="1"/>
  <c r="H7469" i="1"/>
  <c r="I7469" i="1" s="1"/>
  <c r="O7468" i="1"/>
  <c r="P7468" i="1" s="1"/>
  <c r="Q7468" i="1" s="1"/>
  <c r="L7468" i="1"/>
  <c r="K7468" i="1"/>
  <c r="M7468" i="1" s="1"/>
  <c r="J7468" i="1"/>
  <c r="H7468" i="1"/>
  <c r="I7468" i="1" s="1"/>
  <c r="O7467" i="1"/>
  <c r="P7467" i="1" s="1"/>
  <c r="Q7467" i="1" s="1"/>
  <c r="L7467" i="1"/>
  <c r="K7467" i="1"/>
  <c r="J7467" i="1"/>
  <c r="H7467" i="1"/>
  <c r="I7467" i="1" s="1"/>
  <c r="O7466" i="1"/>
  <c r="P7466" i="1" s="1"/>
  <c r="Q7466" i="1" s="1"/>
  <c r="L7466" i="1"/>
  <c r="K7466" i="1"/>
  <c r="M7466" i="1" s="1"/>
  <c r="J7466" i="1"/>
  <c r="H7466" i="1"/>
  <c r="I7466" i="1" s="1"/>
  <c r="O7465" i="1"/>
  <c r="P7465" i="1" s="1"/>
  <c r="Q7465" i="1" s="1"/>
  <c r="L7465" i="1"/>
  <c r="K7465" i="1"/>
  <c r="M7465" i="1" s="1"/>
  <c r="J7465" i="1"/>
  <c r="H7465" i="1"/>
  <c r="I7465" i="1" s="1"/>
  <c r="O7464" i="1"/>
  <c r="P7464" i="1" s="1"/>
  <c r="Q7464" i="1" s="1"/>
  <c r="L7464" i="1"/>
  <c r="K7464" i="1"/>
  <c r="J7464" i="1"/>
  <c r="H7464" i="1"/>
  <c r="I7464" i="1" s="1"/>
  <c r="O7463" i="1"/>
  <c r="P7463" i="1" s="1"/>
  <c r="Q7463" i="1" s="1"/>
  <c r="L7463" i="1"/>
  <c r="K7463" i="1"/>
  <c r="M7463" i="1" s="1"/>
  <c r="J7463" i="1"/>
  <c r="H7463" i="1"/>
  <c r="I7463" i="1" s="1"/>
  <c r="O7462" i="1"/>
  <c r="P7462" i="1" s="1"/>
  <c r="Q7462" i="1" s="1"/>
  <c r="L7462" i="1"/>
  <c r="K7462" i="1"/>
  <c r="M7462" i="1" s="1"/>
  <c r="J7462" i="1"/>
  <c r="H7462" i="1"/>
  <c r="I7462" i="1" s="1"/>
  <c r="O7461" i="1"/>
  <c r="P7461" i="1" s="1"/>
  <c r="Q7461" i="1" s="1"/>
  <c r="L7461" i="1"/>
  <c r="K7461" i="1"/>
  <c r="J7461" i="1"/>
  <c r="H7461" i="1"/>
  <c r="I7461" i="1" s="1"/>
  <c r="O7460" i="1"/>
  <c r="P7460" i="1" s="1"/>
  <c r="Q7460" i="1" s="1"/>
  <c r="L7460" i="1"/>
  <c r="K7460" i="1"/>
  <c r="M7460" i="1" s="1"/>
  <c r="J7460" i="1"/>
  <c r="H7460" i="1"/>
  <c r="I7460" i="1" s="1"/>
  <c r="O7459" i="1"/>
  <c r="P7459" i="1" s="1"/>
  <c r="Q7459" i="1" s="1"/>
  <c r="L7459" i="1"/>
  <c r="K7459" i="1"/>
  <c r="M7459" i="1" s="1"/>
  <c r="J7459" i="1"/>
  <c r="H7459" i="1"/>
  <c r="I7459" i="1" s="1"/>
  <c r="O7458" i="1"/>
  <c r="P7458" i="1" s="1"/>
  <c r="Q7458" i="1" s="1"/>
  <c r="L7458" i="1"/>
  <c r="K7458" i="1"/>
  <c r="J7458" i="1"/>
  <c r="H7458" i="1"/>
  <c r="I7458" i="1" s="1"/>
  <c r="O7457" i="1"/>
  <c r="P7457" i="1" s="1"/>
  <c r="Q7457" i="1" s="1"/>
  <c r="L7457" i="1"/>
  <c r="K7457" i="1"/>
  <c r="J7457" i="1"/>
  <c r="H7457" i="1"/>
  <c r="I7457" i="1" s="1"/>
  <c r="O7456" i="1"/>
  <c r="P7456" i="1" s="1"/>
  <c r="Q7456" i="1" s="1"/>
  <c r="L7456" i="1"/>
  <c r="K7456" i="1"/>
  <c r="J7456" i="1"/>
  <c r="H7456" i="1"/>
  <c r="I7456" i="1" s="1"/>
  <c r="O7455" i="1"/>
  <c r="P7455" i="1" s="1"/>
  <c r="Q7455" i="1" s="1"/>
  <c r="L7455" i="1"/>
  <c r="K7455" i="1"/>
  <c r="M7455" i="1" s="1"/>
  <c r="J7455" i="1"/>
  <c r="H7455" i="1"/>
  <c r="I7455" i="1" s="1"/>
  <c r="O7454" i="1"/>
  <c r="P7454" i="1" s="1"/>
  <c r="Q7454" i="1" s="1"/>
  <c r="L7454" i="1"/>
  <c r="K7454" i="1"/>
  <c r="J7454" i="1"/>
  <c r="H7454" i="1"/>
  <c r="I7454" i="1" s="1"/>
  <c r="O7453" i="1"/>
  <c r="P7453" i="1" s="1"/>
  <c r="Q7453" i="1" s="1"/>
  <c r="L7453" i="1"/>
  <c r="K7453" i="1"/>
  <c r="M7453" i="1" s="1"/>
  <c r="J7453" i="1"/>
  <c r="H7453" i="1"/>
  <c r="I7453" i="1" s="1"/>
  <c r="O7452" i="1"/>
  <c r="P7452" i="1" s="1"/>
  <c r="Q7452" i="1" s="1"/>
  <c r="L7452" i="1"/>
  <c r="K7452" i="1"/>
  <c r="M7452" i="1" s="1"/>
  <c r="J7452" i="1"/>
  <c r="H7452" i="1"/>
  <c r="I7452" i="1" s="1"/>
  <c r="O7451" i="1"/>
  <c r="P7451" i="1" s="1"/>
  <c r="Q7451" i="1" s="1"/>
  <c r="L7451" i="1"/>
  <c r="K7451" i="1"/>
  <c r="J7451" i="1"/>
  <c r="H7451" i="1"/>
  <c r="I7451" i="1" s="1"/>
  <c r="O7450" i="1"/>
  <c r="P7450" i="1" s="1"/>
  <c r="Q7450" i="1" s="1"/>
  <c r="L7450" i="1"/>
  <c r="K7450" i="1"/>
  <c r="M7450" i="1" s="1"/>
  <c r="J7450" i="1"/>
  <c r="H7450" i="1"/>
  <c r="I7450" i="1" s="1"/>
  <c r="O7449" i="1"/>
  <c r="P7449" i="1" s="1"/>
  <c r="Q7449" i="1" s="1"/>
  <c r="L7449" i="1"/>
  <c r="K7449" i="1"/>
  <c r="M7449" i="1" s="1"/>
  <c r="J7449" i="1"/>
  <c r="H7449" i="1"/>
  <c r="I7449" i="1" s="1"/>
  <c r="O7448" i="1"/>
  <c r="P7448" i="1" s="1"/>
  <c r="Q7448" i="1" s="1"/>
  <c r="L7448" i="1"/>
  <c r="K7448" i="1"/>
  <c r="J7448" i="1"/>
  <c r="H7448" i="1"/>
  <c r="I7448" i="1" s="1"/>
  <c r="O7447" i="1"/>
  <c r="P7447" i="1" s="1"/>
  <c r="Q7447" i="1" s="1"/>
  <c r="L7447" i="1"/>
  <c r="K7447" i="1"/>
  <c r="M7447" i="1" s="1"/>
  <c r="J7447" i="1"/>
  <c r="H7447" i="1"/>
  <c r="I7447" i="1" s="1"/>
  <c r="O7446" i="1"/>
  <c r="P7446" i="1" s="1"/>
  <c r="Q7446" i="1" s="1"/>
  <c r="L7446" i="1"/>
  <c r="K7446" i="1"/>
  <c r="M7446" i="1" s="1"/>
  <c r="J7446" i="1"/>
  <c r="H7446" i="1"/>
  <c r="I7446" i="1" s="1"/>
  <c r="O7445" i="1"/>
  <c r="P7445" i="1" s="1"/>
  <c r="Q7445" i="1" s="1"/>
  <c r="L7445" i="1"/>
  <c r="K7445" i="1"/>
  <c r="J7445" i="1"/>
  <c r="H7445" i="1"/>
  <c r="I7445" i="1" s="1"/>
  <c r="O7444" i="1"/>
  <c r="P7444" i="1" s="1"/>
  <c r="Q7444" i="1" s="1"/>
  <c r="L7444" i="1"/>
  <c r="K7444" i="1"/>
  <c r="M7444" i="1" s="1"/>
  <c r="J7444" i="1"/>
  <c r="H7444" i="1"/>
  <c r="I7444" i="1" s="1"/>
  <c r="O7443" i="1"/>
  <c r="P7443" i="1" s="1"/>
  <c r="Q7443" i="1" s="1"/>
  <c r="L7443" i="1"/>
  <c r="K7443" i="1"/>
  <c r="M7443" i="1" s="1"/>
  <c r="J7443" i="1"/>
  <c r="H7443" i="1"/>
  <c r="I7443" i="1" s="1"/>
  <c r="O7442" i="1"/>
  <c r="P7442" i="1" s="1"/>
  <c r="Q7442" i="1" s="1"/>
  <c r="L7442" i="1"/>
  <c r="K7442" i="1"/>
  <c r="J7442" i="1"/>
  <c r="H7442" i="1"/>
  <c r="I7442" i="1" s="1"/>
  <c r="O7441" i="1"/>
  <c r="P7441" i="1" s="1"/>
  <c r="Q7441" i="1" s="1"/>
  <c r="L7441" i="1"/>
  <c r="K7441" i="1"/>
  <c r="J7441" i="1"/>
  <c r="H7441" i="1"/>
  <c r="I7441" i="1" s="1"/>
  <c r="O7440" i="1"/>
  <c r="P7440" i="1" s="1"/>
  <c r="Q7440" i="1" s="1"/>
  <c r="L7440" i="1"/>
  <c r="K7440" i="1"/>
  <c r="J7440" i="1"/>
  <c r="H7440" i="1"/>
  <c r="I7440" i="1" s="1"/>
  <c r="S7439" i="1"/>
  <c r="O7439" i="1"/>
  <c r="P7439" i="1" s="1"/>
  <c r="Q7439" i="1" s="1"/>
  <c r="L7439" i="1"/>
  <c r="K7439" i="1"/>
  <c r="M7439" i="1" s="1"/>
  <c r="J7439" i="1"/>
  <c r="H7439" i="1"/>
  <c r="I7439" i="1" s="1"/>
  <c r="O7438" i="1"/>
  <c r="P7438" i="1" s="1"/>
  <c r="Q7438" i="1" s="1"/>
  <c r="L7438" i="1"/>
  <c r="K7438" i="1"/>
  <c r="J7438" i="1"/>
  <c r="H7438" i="1"/>
  <c r="I7438" i="1" s="1"/>
  <c r="O7437" i="1"/>
  <c r="P7437" i="1" s="1"/>
  <c r="Q7437" i="1" s="1"/>
  <c r="L7437" i="1"/>
  <c r="K7437" i="1"/>
  <c r="M7437" i="1" s="1"/>
  <c r="J7437" i="1"/>
  <c r="H7437" i="1"/>
  <c r="I7437" i="1" s="1"/>
  <c r="O7436" i="1"/>
  <c r="P7436" i="1" s="1"/>
  <c r="Q7436" i="1" s="1"/>
  <c r="L7436" i="1"/>
  <c r="K7436" i="1"/>
  <c r="M7436" i="1" s="1"/>
  <c r="J7436" i="1"/>
  <c r="H7436" i="1"/>
  <c r="I7436" i="1" s="1"/>
  <c r="O7435" i="1"/>
  <c r="P7435" i="1" s="1"/>
  <c r="Q7435" i="1" s="1"/>
  <c r="L7435" i="1"/>
  <c r="K7435" i="1"/>
  <c r="J7435" i="1"/>
  <c r="H7435" i="1"/>
  <c r="I7435" i="1" s="1"/>
  <c r="O7434" i="1"/>
  <c r="P7434" i="1" s="1"/>
  <c r="Q7434" i="1" s="1"/>
  <c r="L7434" i="1"/>
  <c r="K7434" i="1"/>
  <c r="M7434" i="1" s="1"/>
  <c r="J7434" i="1"/>
  <c r="H7434" i="1"/>
  <c r="I7434" i="1" s="1"/>
  <c r="O7433" i="1"/>
  <c r="P7433" i="1" s="1"/>
  <c r="Q7433" i="1" s="1"/>
  <c r="L7433" i="1"/>
  <c r="K7433" i="1"/>
  <c r="M7433" i="1" s="1"/>
  <c r="J7433" i="1"/>
  <c r="H7433" i="1"/>
  <c r="I7433" i="1" s="1"/>
  <c r="O7432" i="1"/>
  <c r="P7432" i="1" s="1"/>
  <c r="Q7432" i="1" s="1"/>
  <c r="L7432" i="1"/>
  <c r="K7432" i="1"/>
  <c r="J7432" i="1"/>
  <c r="H7432" i="1"/>
  <c r="I7432" i="1" s="1"/>
  <c r="O7431" i="1"/>
  <c r="P7431" i="1" s="1"/>
  <c r="Q7431" i="1" s="1"/>
  <c r="L7431" i="1"/>
  <c r="K7431" i="1"/>
  <c r="M7431" i="1" s="1"/>
  <c r="J7431" i="1"/>
  <c r="H7431" i="1"/>
  <c r="I7431" i="1" s="1"/>
  <c r="O7430" i="1"/>
  <c r="P7430" i="1" s="1"/>
  <c r="Q7430" i="1" s="1"/>
  <c r="L7430" i="1"/>
  <c r="K7430" i="1"/>
  <c r="M7430" i="1" s="1"/>
  <c r="J7430" i="1"/>
  <c r="H7430" i="1"/>
  <c r="I7430" i="1" s="1"/>
  <c r="O7429" i="1"/>
  <c r="P7429" i="1" s="1"/>
  <c r="Q7429" i="1" s="1"/>
  <c r="L7429" i="1"/>
  <c r="K7429" i="1"/>
  <c r="J7429" i="1"/>
  <c r="H7429" i="1"/>
  <c r="I7429" i="1" s="1"/>
  <c r="O7428" i="1"/>
  <c r="P7428" i="1" s="1"/>
  <c r="Q7428" i="1" s="1"/>
  <c r="L7428" i="1"/>
  <c r="K7428" i="1"/>
  <c r="M7428" i="1" s="1"/>
  <c r="J7428" i="1"/>
  <c r="H7428" i="1"/>
  <c r="I7428" i="1" s="1"/>
  <c r="O7427" i="1"/>
  <c r="P7427" i="1" s="1"/>
  <c r="Q7427" i="1" s="1"/>
  <c r="L7427" i="1"/>
  <c r="K7427" i="1"/>
  <c r="M7427" i="1" s="1"/>
  <c r="J7427" i="1"/>
  <c r="H7427" i="1"/>
  <c r="I7427" i="1" s="1"/>
  <c r="O7426" i="1"/>
  <c r="P7426" i="1" s="1"/>
  <c r="Q7426" i="1" s="1"/>
  <c r="L7426" i="1"/>
  <c r="K7426" i="1"/>
  <c r="J7426" i="1"/>
  <c r="H7426" i="1"/>
  <c r="I7426" i="1" s="1"/>
  <c r="O7425" i="1"/>
  <c r="P7425" i="1" s="1"/>
  <c r="Q7425" i="1" s="1"/>
  <c r="L7425" i="1"/>
  <c r="K7425" i="1"/>
  <c r="M7425" i="1" s="1"/>
  <c r="J7425" i="1"/>
  <c r="H7425" i="1"/>
  <c r="I7425" i="1" s="1"/>
  <c r="O7424" i="1"/>
  <c r="P7424" i="1" s="1"/>
  <c r="Q7424" i="1" s="1"/>
  <c r="L7424" i="1"/>
  <c r="K7424" i="1"/>
  <c r="J7424" i="1"/>
  <c r="H7424" i="1"/>
  <c r="I7424" i="1" s="1"/>
  <c r="O7423" i="1"/>
  <c r="P7423" i="1" s="1"/>
  <c r="Q7423" i="1" s="1"/>
  <c r="L7423" i="1"/>
  <c r="K7423" i="1"/>
  <c r="M7423" i="1" s="1"/>
  <c r="J7423" i="1"/>
  <c r="H7423" i="1"/>
  <c r="I7423" i="1" s="1"/>
  <c r="O7422" i="1"/>
  <c r="P7422" i="1" s="1"/>
  <c r="Q7422" i="1" s="1"/>
  <c r="L7422" i="1"/>
  <c r="K7422" i="1"/>
  <c r="J7422" i="1"/>
  <c r="H7422" i="1"/>
  <c r="I7422" i="1" s="1"/>
  <c r="O7421" i="1"/>
  <c r="P7421" i="1" s="1"/>
  <c r="Q7421" i="1" s="1"/>
  <c r="L7421" i="1"/>
  <c r="K7421" i="1"/>
  <c r="M7421" i="1" s="1"/>
  <c r="J7421" i="1"/>
  <c r="H7421" i="1"/>
  <c r="I7421" i="1" s="1"/>
  <c r="O7420" i="1"/>
  <c r="P7420" i="1" s="1"/>
  <c r="Q7420" i="1" s="1"/>
  <c r="L7420" i="1"/>
  <c r="K7420" i="1"/>
  <c r="M7420" i="1" s="1"/>
  <c r="J7420" i="1"/>
  <c r="H7420" i="1"/>
  <c r="I7420" i="1" s="1"/>
  <c r="O7419" i="1"/>
  <c r="P7419" i="1" s="1"/>
  <c r="Q7419" i="1" s="1"/>
  <c r="L7419" i="1"/>
  <c r="K7419" i="1"/>
  <c r="J7419" i="1"/>
  <c r="H7419" i="1"/>
  <c r="I7419" i="1" s="1"/>
  <c r="O7418" i="1"/>
  <c r="P7418" i="1" s="1"/>
  <c r="Q7418" i="1" s="1"/>
  <c r="L7418" i="1"/>
  <c r="K7418" i="1"/>
  <c r="M7418" i="1" s="1"/>
  <c r="J7418" i="1"/>
  <c r="H7418" i="1"/>
  <c r="I7418" i="1" s="1"/>
  <c r="O7417" i="1"/>
  <c r="P7417" i="1" s="1"/>
  <c r="Q7417" i="1" s="1"/>
  <c r="L7417" i="1"/>
  <c r="K7417" i="1"/>
  <c r="M7417" i="1" s="1"/>
  <c r="J7417" i="1"/>
  <c r="H7417" i="1"/>
  <c r="I7417" i="1" s="1"/>
  <c r="O7416" i="1"/>
  <c r="P7416" i="1" s="1"/>
  <c r="Q7416" i="1" s="1"/>
  <c r="L7416" i="1"/>
  <c r="K7416" i="1"/>
  <c r="J7416" i="1"/>
  <c r="H7416" i="1"/>
  <c r="I7416" i="1" s="1"/>
  <c r="O7415" i="1"/>
  <c r="P7415" i="1" s="1"/>
  <c r="Q7415" i="1" s="1"/>
  <c r="L7415" i="1"/>
  <c r="K7415" i="1"/>
  <c r="M7415" i="1" s="1"/>
  <c r="J7415" i="1"/>
  <c r="H7415" i="1"/>
  <c r="I7415" i="1" s="1"/>
  <c r="O7414" i="1"/>
  <c r="P7414" i="1" s="1"/>
  <c r="Q7414" i="1" s="1"/>
  <c r="L7414" i="1"/>
  <c r="K7414" i="1"/>
  <c r="M7414" i="1" s="1"/>
  <c r="J7414" i="1"/>
  <c r="H7414" i="1"/>
  <c r="I7414" i="1" s="1"/>
  <c r="O7413" i="1"/>
  <c r="P7413" i="1" s="1"/>
  <c r="Q7413" i="1" s="1"/>
  <c r="L7413" i="1"/>
  <c r="K7413" i="1"/>
  <c r="J7413" i="1"/>
  <c r="H7413" i="1"/>
  <c r="I7413" i="1" s="1"/>
  <c r="O7412" i="1"/>
  <c r="P7412" i="1" s="1"/>
  <c r="Q7412" i="1" s="1"/>
  <c r="L7412" i="1"/>
  <c r="K7412" i="1"/>
  <c r="M7412" i="1" s="1"/>
  <c r="J7412" i="1"/>
  <c r="H7412" i="1"/>
  <c r="I7412" i="1" s="1"/>
  <c r="S7411" i="1"/>
  <c r="O7411" i="1"/>
  <c r="P7411" i="1" s="1"/>
  <c r="Q7411" i="1" s="1"/>
  <c r="L7411" i="1"/>
  <c r="K7411" i="1"/>
  <c r="M7411" i="1" s="1"/>
  <c r="J7411" i="1"/>
  <c r="H7411" i="1"/>
  <c r="I7411" i="1" s="1"/>
  <c r="O7410" i="1"/>
  <c r="P7410" i="1" s="1"/>
  <c r="Q7410" i="1" s="1"/>
  <c r="L7410" i="1"/>
  <c r="K7410" i="1"/>
  <c r="J7410" i="1"/>
  <c r="H7410" i="1"/>
  <c r="I7410" i="1" s="1"/>
  <c r="O7409" i="1"/>
  <c r="P7409" i="1" s="1"/>
  <c r="Q7409" i="1" s="1"/>
  <c r="L7409" i="1"/>
  <c r="K7409" i="1"/>
  <c r="M7409" i="1" s="1"/>
  <c r="J7409" i="1"/>
  <c r="H7409" i="1"/>
  <c r="I7409" i="1" s="1"/>
  <c r="O7408" i="1"/>
  <c r="P7408" i="1" s="1"/>
  <c r="Q7408" i="1" s="1"/>
  <c r="L7408" i="1"/>
  <c r="K7408" i="1"/>
  <c r="J7408" i="1"/>
  <c r="H7408" i="1"/>
  <c r="I7408" i="1" s="1"/>
  <c r="O7407" i="1"/>
  <c r="P7407" i="1" s="1"/>
  <c r="Q7407" i="1" s="1"/>
  <c r="L7407" i="1"/>
  <c r="K7407" i="1"/>
  <c r="M7407" i="1" s="1"/>
  <c r="J7407" i="1"/>
  <c r="H7407" i="1"/>
  <c r="I7407" i="1" s="1"/>
  <c r="O7406" i="1"/>
  <c r="P7406" i="1" s="1"/>
  <c r="Q7406" i="1" s="1"/>
  <c r="L7406" i="1"/>
  <c r="K7406" i="1"/>
  <c r="J7406" i="1"/>
  <c r="H7406" i="1"/>
  <c r="I7406" i="1" s="1"/>
  <c r="O7405" i="1"/>
  <c r="P7405" i="1" s="1"/>
  <c r="Q7405" i="1" s="1"/>
  <c r="L7405" i="1"/>
  <c r="K7405" i="1"/>
  <c r="M7405" i="1" s="1"/>
  <c r="J7405" i="1"/>
  <c r="H7405" i="1"/>
  <c r="I7405" i="1" s="1"/>
  <c r="O7404" i="1"/>
  <c r="P7404" i="1" s="1"/>
  <c r="Q7404" i="1" s="1"/>
  <c r="L7404" i="1"/>
  <c r="K7404" i="1"/>
  <c r="M7404" i="1" s="1"/>
  <c r="J7404" i="1"/>
  <c r="H7404" i="1"/>
  <c r="I7404" i="1" s="1"/>
  <c r="O7403" i="1"/>
  <c r="P7403" i="1" s="1"/>
  <c r="Q7403" i="1" s="1"/>
  <c r="L7403" i="1"/>
  <c r="K7403" i="1"/>
  <c r="J7403" i="1"/>
  <c r="H7403" i="1"/>
  <c r="I7403" i="1" s="1"/>
  <c r="O7402" i="1"/>
  <c r="P7402" i="1" s="1"/>
  <c r="Q7402" i="1" s="1"/>
  <c r="L7402" i="1"/>
  <c r="K7402" i="1"/>
  <c r="M7402" i="1" s="1"/>
  <c r="J7402" i="1"/>
  <c r="H7402" i="1"/>
  <c r="I7402" i="1" s="1"/>
  <c r="O7401" i="1"/>
  <c r="P7401" i="1" s="1"/>
  <c r="Q7401" i="1" s="1"/>
  <c r="L7401" i="1"/>
  <c r="K7401" i="1"/>
  <c r="M7401" i="1" s="1"/>
  <c r="J7401" i="1"/>
  <c r="H7401" i="1"/>
  <c r="I7401" i="1" s="1"/>
  <c r="O7400" i="1"/>
  <c r="P7400" i="1" s="1"/>
  <c r="Q7400" i="1" s="1"/>
  <c r="L7400" i="1"/>
  <c r="K7400" i="1"/>
  <c r="J7400" i="1"/>
  <c r="H7400" i="1"/>
  <c r="I7400" i="1" s="1"/>
  <c r="O7399" i="1"/>
  <c r="P7399" i="1" s="1"/>
  <c r="Q7399" i="1" s="1"/>
  <c r="L7399" i="1"/>
  <c r="K7399" i="1"/>
  <c r="J7399" i="1"/>
  <c r="H7399" i="1"/>
  <c r="I7399" i="1" s="1"/>
  <c r="O7398" i="1"/>
  <c r="P7398" i="1" s="1"/>
  <c r="Q7398" i="1" s="1"/>
  <c r="L7398" i="1"/>
  <c r="K7398" i="1"/>
  <c r="M7398" i="1" s="1"/>
  <c r="J7398" i="1"/>
  <c r="H7398" i="1"/>
  <c r="I7398" i="1" s="1"/>
  <c r="O7397" i="1"/>
  <c r="P7397" i="1" s="1"/>
  <c r="Q7397" i="1" s="1"/>
  <c r="L7397" i="1"/>
  <c r="K7397" i="1"/>
  <c r="J7397" i="1"/>
  <c r="H7397" i="1"/>
  <c r="I7397" i="1" s="1"/>
  <c r="O7396" i="1"/>
  <c r="P7396" i="1" s="1"/>
  <c r="Q7396" i="1" s="1"/>
  <c r="L7396" i="1"/>
  <c r="K7396" i="1"/>
  <c r="M7396" i="1" s="1"/>
  <c r="J7396" i="1"/>
  <c r="H7396" i="1"/>
  <c r="I7396" i="1" s="1"/>
  <c r="O7395" i="1"/>
  <c r="P7395" i="1" s="1"/>
  <c r="Q7395" i="1" s="1"/>
  <c r="L7395" i="1"/>
  <c r="K7395" i="1"/>
  <c r="M7395" i="1" s="1"/>
  <c r="J7395" i="1"/>
  <c r="H7395" i="1"/>
  <c r="I7395" i="1" s="1"/>
  <c r="O7394" i="1"/>
  <c r="P7394" i="1" s="1"/>
  <c r="Q7394" i="1" s="1"/>
  <c r="L7394" i="1"/>
  <c r="K7394" i="1"/>
  <c r="J7394" i="1"/>
  <c r="H7394" i="1"/>
  <c r="I7394" i="1" s="1"/>
  <c r="O7393" i="1"/>
  <c r="P7393" i="1" s="1"/>
  <c r="Q7393" i="1" s="1"/>
  <c r="L7393" i="1"/>
  <c r="K7393" i="1"/>
  <c r="M7393" i="1" s="1"/>
  <c r="J7393" i="1"/>
  <c r="H7393" i="1"/>
  <c r="I7393" i="1" s="1"/>
  <c r="O7392" i="1"/>
  <c r="P7392" i="1" s="1"/>
  <c r="Q7392" i="1" s="1"/>
  <c r="L7392" i="1"/>
  <c r="K7392" i="1"/>
  <c r="J7392" i="1"/>
  <c r="H7392" i="1"/>
  <c r="I7392" i="1" s="1"/>
  <c r="O7391" i="1"/>
  <c r="P7391" i="1" s="1"/>
  <c r="Q7391" i="1" s="1"/>
  <c r="L7391" i="1"/>
  <c r="K7391" i="1"/>
  <c r="M7391" i="1" s="1"/>
  <c r="J7391" i="1"/>
  <c r="H7391" i="1"/>
  <c r="I7391" i="1" s="1"/>
  <c r="O7390" i="1"/>
  <c r="P7390" i="1" s="1"/>
  <c r="Q7390" i="1" s="1"/>
  <c r="L7390" i="1"/>
  <c r="K7390" i="1"/>
  <c r="J7390" i="1"/>
  <c r="H7390" i="1"/>
  <c r="I7390" i="1" s="1"/>
  <c r="O7389" i="1"/>
  <c r="P7389" i="1" s="1"/>
  <c r="Q7389" i="1" s="1"/>
  <c r="L7389" i="1"/>
  <c r="K7389" i="1"/>
  <c r="M7389" i="1" s="1"/>
  <c r="J7389" i="1"/>
  <c r="H7389" i="1"/>
  <c r="I7389" i="1" s="1"/>
  <c r="O7388" i="1"/>
  <c r="P7388" i="1" s="1"/>
  <c r="Q7388" i="1" s="1"/>
  <c r="L7388" i="1"/>
  <c r="K7388" i="1"/>
  <c r="M7388" i="1" s="1"/>
  <c r="J7388" i="1"/>
  <c r="H7388" i="1"/>
  <c r="I7388" i="1" s="1"/>
  <c r="O7387" i="1"/>
  <c r="P7387" i="1" s="1"/>
  <c r="Q7387" i="1" s="1"/>
  <c r="L7387" i="1"/>
  <c r="K7387" i="1"/>
  <c r="J7387" i="1"/>
  <c r="H7387" i="1"/>
  <c r="I7387" i="1" s="1"/>
  <c r="O7386" i="1"/>
  <c r="P7386" i="1" s="1"/>
  <c r="Q7386" i="1" s="1"/>
  <c r="L7386" i="1"/>
  <c r="K7386" i="1"/>
  <c r="M7386" i="1" s="1"/>
  <c r="J7386" i="1"/>
  <c r="H7386" i="1"/>
  <c r="I7386" i="1" s="1"/>
  <c r="O7385" i="1"/>
  <c r="P7385" i="1" s="1"/>
  <c r="Q7385" i="1" s="1"/>
  <c r="L7385" i="1"/>
  <c r="K7385" i="1"/>
  <c r="M7385" i="1" s="1"/>
  <c r="J7385" i="1"/>
  <c r="H7385" i="1"/>
  <c r="I7385" i="1" s="1"/>
  <c r="O7384" i="1"/>
  <c r="P7384" i="1" s="1"/>
  <c r="Q7384" i="1" s="1"/>
  <c r="L7384" i="1"/>
  <c r="K7384" i="1"/>
  <c r="J7384" i="1"/>
  <c r="H7384" i="1"/>
  <c r="I7384" i="1" s="1"/>
  <c r="O7383" i="1"/>
  <c r="P7383" i="1" s="1"/>
  <c r="Q7383" i="1" s="1"/>
  <c r="L7383" i="1"/>
  <c r="K7383" i="1"/>
  <c r="J7383" i="1"/>
  <c r="H7383" i="1"/>
  <c r="I7383" i="1" s="1"/>
  <c r="O7382" i="1"/>
  <c r="P7382" i="1" s="1"/>
  <c r="Q7382" i="1" s="1"/>
  <c r="L7382" i="1"/>
  <c r="K7382" i="1"/>
  <c r="M7382" i="1" s="1"/>
  <c r="J7382" i="1"/>
  <c r="H7382" i="1"/>
  <c r="I7382" i="1" s="1"/>
  <c r="O7381" i="1"/>
  <c r="P7381" i="1" s="1"/>
  <c r="Q7381" i="1" s="1"/>
  <c r="L7381" i="1"/>
  <c r="K7381" i="1"/>
  <c r="J7381" i="1"/>
  <c r="H7381" i="1"/>
  <c r="I7381" i="1" s="1"/>
  <c r="O7380" i="1"/>
  <c r="P7380" i="1" s="1"/>
  <c r="Q7380" i="1" s="1"/>
  <c r="L7380" i="1"/>
  <c r="K7380" i="1"/>
  <c r="J7380" i="1"/>
  <c r="H7380" i="1"/>
  <c r="I7380" i="1" s="1"/>
  <c r="O7379" i="1"/>
  <c r="P7379" i="1" s="1"/>
  <c r="Q7379" i="1" s="1"/>
  <c r="L7379" i="1"/>
  <c r="K7379" i="1"/>
  <c r="M7379" i="1" s="1"/>
  <c r="J7379" i="1"/>
  <c r="H7379" i="1"/>
  <c r="I7379" i="1" s="1"/>
  <c r="O7378" i="1"/>
  <c r="P7378" i="1" s="1"/>
  <c r="Q7378" i="1" s="1"/>
  <c r="L7378" i="1"/>
  <c r="K7378" i="1"/>
  <c r="J7378" i="1"/>
  <c r="H7378" i="1"/>
  <c r="I7378" i="1" s="1"/>
  <c r="O7377" i="1"/>
  <c r="P7377" i="1" s="1"/>
  <c r="Q7377" i="1" s="1"/>
  <c r="L7377" i="1"/>
  <c r="K7377" i="1"/>
  <c r="M7377" i="1" s="1"/>
  <c r="J7377" i="1"/>
  <c r="H7377" i="1"/>
  <c r="I7377" i="1" s="1"/>
  <c r="O7376" i="1"/>
  <c r="P7376" i="1" s="1"/>
  <c r="Q7376" i="1" s="1"/>
  <c r="L7376" i="1"/>
  <c r="K7376" i="1"/>
  <c r="M7376" i="1" s="1"/>
  <c r="J7376" i="1"/>
  <c r="H7376" i="1"/>
  <c r="I7376" i="1" s="1"/>
  <c r="O7375" i="1"/>
  <c r="P7375" i="1" s="1"/>
  <c r="Q7375" i="1" s="1"/>
  <c r="L7375" i="1"/>
  <c r="K7375" i="1"/>
  <c r="M7375" i="1" s="1"/>
  <c r="J7375" i="1"/>
  <c r="H7375" i="1"/>
  <c r="I7375" i="1" s="1"/>
  <c r="O7374" i="1"/>
  <c r="P7374" i="1" s="1"/>
  <c r="Q7374" i="1" s="1"/>
  <c r="L7374" i="1"/>
  <c r="K7374" i="1"/>
  <c r="J7374" i="1"/>
  <c r="H7374" i="1"/>
  <c r="I7374" i="1" s="1"/>
  <c r="O7373" i="1"/>
  <c r="P7373" i="1" s="1"/>
  <c r="Q7373" i="1" s="1"/>
  <c r="L7373" i="1"/>
  <c r="K7373" i="1"/>
  <c r="M7373" i="1" s="1"/>
  <c r="J7373" i="1"/>
  <c r="H7373" i="1"/>
  <c r="I7373" i="1" s="1"/>
  <c r="O7372" i="1"/>
  <c r="P7372" i="1" s="1"/>
  <c r="Q7372" i="1" s="1"/>
  <c r="L7372" i="1"/>
  <c r="K7372" i="1"/>
  <c r="M7372" i="1" s="1"/>
  <c r="J7372" i="1"/>
  <c r="H7372" i="1"/>
  <c r="I7372" i="1" s="1"/>
  <c r="S7371" i="1"/>
  <c r="O7371" i="1"/>
  <c r="P7371" i="1" s="1"/>
  <c r="Q7371" i="1" s="1"/>
  <c r="L7371" i="1"/>
  <c r="K7371" i="1"/>
  <c r="J7371" i="1"/>
  <c r="H7371" i="1"/>
  <c r="I7371" i="1" s="1"/>
  <c r="O7370" i="1"/>
  <c r="P7370" i="1" s="1"/>
  <c r="Q7370" i="1" s="1"/>
  <c r="L7370" i="1"/>
  <c r="K7370" i="1"/>
  <c r="J7370" i="1"/>
  <c r="H7370" i="1"/>
  <c r="I7370" i="1" s="1"/>
  <c r="O7369" i="1"/>
  <c r="P7369" i="1" s="1"/>
  <c r="Q7369" i="1" s="1"/>
  <c r="L7369" i="1"/>
  <c r="K7369" i="1"/>
  <c r="M7369" i="1" s="1"/>
  <c r="J7369" i="1"/>
  <c r="H7369" i="1"/>
  <c r="I7369" i="1" s="1"/>
  <c r="O7368" i="1"/>
  <c r="P7368" i="1" s="1"/>
  <c r="Q7368" i="1" s="1"/>
  <c r="L7368" i="1"/>
  <c r="K7368" i="1"/>
  <c r="J7368" i="1"/>
  <c r="H7368" i="1"/>
  <c r="I7368" i="1" s="1"/>
  <c r="O7367" i="1"/>
  <c r="P7367" i="1" s="1"/>
  <c r="Q7367" i="1" s="1"/>
  <c r="L7367" i="1"/>
  <c r="K7367" i="1"/>
  <c r="J7367" i="1"/>
  <c r="H7367" i="1"/>
  <c r="I7367" i="1" s="1"/>
  <c r="O7366" i="1"/>
  <c r="P7366" i="1" s="1"/>
  <c r="Q7366" i="1" s="1"/>
  <c r="L7366" i="1"/>
  <c r="K7366" i="1"/>
  <c r="M7366" i="1" s="1"/>
  <c r="J7366" i="1"/>
  <c r="H7366" i="1"/>
  <c r="I7366" i="1" s="1"/>
  <c r="O7365" i="1"/>
  <c r="P7365" i="1" s="1"/>
  <c r="Q7365" i="1" s="1"/>
  <c r="L7365" i="1"/>
  <c r="K7365" i="1"/>
  <c r="J7365" i="1"/>
  <c r="H7365" i="1"/>
  <c r="I7365" i="1" s="1"/>
  <c r="O7364" i="1"/>
  <c r="P7364" i="1" s="1"/>
  <c r="Q7364" i="1" s="1"/>
  <c r="L7364" i="1"/>
  <c r="K7364" i="1"/>
  <c r="M7364" i="1" s="1"/>
  <c r="J7364" i="1"/>
  <c r="H7364" i="1"/>
  <c r="I7364" i="1" s="1"/>
  <c r="O7363" i="1"/>
  <c r="P7363" i="1" s="1"/>
  <c r="Q7363" i="1" s="1"/>
  <c r="L7363" i="1"/>
  <c r="K7363" i="1"/>
  <c r="M7363" i="1" s="1"/>
  <c r="J7363" i="1"/>
  <c r="H7363" i="1"/>
  <c r="I7363" i="1" s="1"/>
  <c r="O7362" i="1"/>
  <c r="P7362" i="1" s="1"/>
  <c r="Q7362" i="1" s="1"/>
  <c r="L7362" i="1"/>
  <c r="K7362" i="1"/>
  <c r="J7362" i="1"/>
  <c r="H7362" i="1"/>
  <c r="I7362" i="1" s="1"/>
  <c r="O7361" i="1"/>
  <c r="P7361" i="1" s="1"/>
  <c r="Q7361" i="1" s="1"/>
  <c r="L7361" i="1"/>
  <c r="K7361" i="1"/>
  <c r="M7361" i="1" s="1"/>
  <c r="J7361" i="1"/>
  <c r="H7361" i="1"/>
  <c r="I7361" i="1" s="1"/>
  <c r="O7360" i="1"/>
  <c r="P7360" i="1" s="1"/>
  <c r="Q7360" i="1" s="1"/>
  <c r="L7360" i="1"/>
  <c r="K7360" i="1"/>
  <c r="M7360" i="1" s="1"/>
  <c r="J7360" i="1"/>
  <c r="H7360" i="1"/>
  <c r="I7360" i="1" s="1"/>
  <c r="S7359" i="1"/>
  <c r="O7359" i="1"/>
  <c r="P7359" i="1" s="1"/>
  <c r="Q7359" i="1" s="1"/>
  <c r="L7359" i="1"/>
  <c r="K7359" i="1"/>
  <c r="M7359" i="1" s="1"/>
  <c r="J7359" i="1"/>
  <c r="H7359" i="1"/>
  <c r="I7359" i="1" s="1"/>
  <c r="O7358" i="1"/>
  <c r="P7358" i="1" s="1"/>
  <c r="Q7358" i="1" s="1"/>
  <c r="L7358" i="1"/>
  <c r="K7358" i="1"/>
  <c r="J7358" i="1"/>
  <c r="H7358" i="1"/>
  <c r="I7358" i="1" s="1"/>
  <c r="O7357" i="1"/>
  <c r="P7357" i="1" s="1"/>
  <c r="Q7357" i="1" s="1"/>
  <c r="L7357" i="1"/>
  <c r="K7357" i="1"/>
  <c r="J7357" i="1"/>
  <c r="H7357" i="1"/>
  <c r="I7357" i="1" s="1"/>
  <c r="O7356" i="1"/>
  <c r="P7356" i="1" s="1"/>
  <c r="Q7356" i="1" s="1"/>
  <c r="L7356" i="1"/>
  <c r="K7356" i="1"/>
  <c r="M7356" i="1" s="1"/>
  <c r="J7356" i="1"/>
  <c r="H7356" i="1"/>
  <c r="I7356" i="1" s="1"/>
  <c r="O7355" i="1"/>
  <c r="P7355" i="1" s="1"/>
  <c r="Q7355" i="1" s="1"/>
  <c r="L7355" i="1"/>
  <c r="K7355" i="1"/>
  <c r="J7355" i="1"/>
  <c r="H7355" i="1"/>
  <c r="I7355" i="1" s="1"/>
  <c r="O7354" i="1"/>
  <c r="P7354" i="1" s="1"/>
  <c r="Q7354" i="1" s="1"/>
  <c r="L7354" i="1"/>
  <c r="K7354" i="1"/>
  <c r="J7354" i="1"/>
  <c r="H7354" i="1"/>
  <c r="I7354" i="1" s="1"/>
  <c r="O7353" i="1"/>
  <c r="P7353" i="1" s="1"/>
  <c r="Q7353" i="1" s="1"/>
  <c r="L7353" i="1"/>
  <c r="K7353" i="1"/>
  <c r="M7353" i="1" s="1"/>
  <c r="J7353" i="1"/>
  <c r="H7353" i="1"/>
  <c r="I7353" i="1" s="1"/>
  <c r="O7352" i="1"/>
  <c r="P7352" i="1" s="1"/>
  <c r="Q7352" i="1" s="1"/>
  <c r="L7352" i="1"/>
  <c r="K7352" i="1"/>
  <c r="J7352" i="1"/>
  <c r="H7352" i="1"/>
  <c r="I7352" i="1" s="1"/>
  <c r="O7351" i="1"/>
  <c r="P7351" i="1" s="1"/>
  <c r="Q7351" i="1" s="1"/>
  <c r="L7351" i="1"/>
  <c r="K7351" i="1"/>
  <c r="M7351" i="1" s="1"/>
  <c r="J7351" i="1"/>
  <c r="H7351" i="1"/>
  <c r="I7351" i="1" s="1"/>
  <c r="O7350" i="1"/>
  <c r="P7350" i="1" s="1"/>
  <c r="Q7350" i="1" s="1"/>
  <c r="L7350" i="1"/>
  <c r="K7350" i="1"/>
  <c r="M7350" i="1" s="1"/>
  <c r="J7350" i="1"/>
  <c r="H7350" i="1"/>
  <c r="I7350" i="1" s="1"/>
  <c r="O7349" i="1"/>
  <c r="P7349" i="1" s="1"/>
  <c r="Q7349" i="1" s="1"/>
  <c r="L7349" i="1"/>
  <c r="K7349" i="1"/>
  <c r="J7349" i="1"/>
  <c r="H7349" i="1"/>
  <c r="I7349" i="1" s="1"/>
  <c r="O7348" i="1"/>
  <c r="P7348" i="1" s="1"/>
  <c r="Q7348" i="1" s="1"/>
  <c r="L7348" i="1"/>
  <c r="K7348" i="1"/>
  <c r="M7348" i="1" s="1"/>
  <c r="J7348" i="1"/>
  <c r="H7348" i="1"/>
  <c r="I7348" i="1" s="1"/>
  <c r="O7347" i="1"/>
  <c r="P7347" i="1" s="1"/>
  <c r="Q7347" i="1" s="1"/>
  <c r="L7347" i="1"/>
  <c r="K7347" i="1"/>
  <c r="M7347" i="1" s="1"/>
  <c r="J7347" i="1"/>
  <c r="H7347" i="1"/>
  <c r="I7347" i="1" s="1"/>
  <c r="O7346" i="1"/>
  <c r="P7346" i="1" s="1"/>
  <c r="Q7346" i="1" s="1"/>
  <c r="L7346" i="1"/>
  <c r="K7346" i="1"/>
  <c r="J7346" i="1"/>
  <c r="H7346" i="1"/>
  <c r="I7346" i="1" s="1"/>
  <c r="O7345" i="1"/>
  <c r="P7345" i="1" s="1"/>
  <c r="Q7345" i="1" s="1"/>
  <c r="L7345" i="1"/>
  <c r="K7345" i="1"/>
  <c r="J7345" i="1"/>
  <c r="H7345" i="1"/>
  <c r="I7345" i="1" s="1"/>
  <c r="O7344" i="1"/>
  <c r="P7344" i="1" s="1"/>
  <c r="Q7344" i="1" s="1"/>
  <c r="L7344" i="1"/>
  <c r="K7344" i="1"/>
  <c r="M7344" i="1" s="1"/>
  <c r="J7344" i="1"/>
  <c r="H7344" i="1"/>
  <c r="I7344" i="1" s="1"/>
  <c r="O7343" i="1"/>
  <c r="P7343" i="1" s="1"/>
  <c r="Q7343" i="1" s="1"/>
  <c r="L7343" i="1"/>
  <c r="K7343" i="1"/>
  <c r="M7343" i="1" s="1"/>
  <c r="J7343" i="1"/>
  <c r="H7343" i="1"/>
  <c r="I7343" i="1" s="1"/>
  <c r="O7342" i="1"/>
  <c r="P7342" i="1" s="1"/>
  <c r="Q7342" i="1" s="1"/>
  <c r="L7342" i="1"/>
  <c r="K7342" i="1"/>
  <c r="M7342" i="1" s="1"/>
  <c r="J7342" i="1"/>
  <c r="H7342" i="1"/>
  <c r="I7342" i="1" s="1"/>
  <c r="S7341" i="1"/>
  <c r="O7341" i="1"/>
  <c r="P7341" i="1" s="1"/>
  <c r="Q7341" i="1" s="1"/>
  <c r="L7341" i="1"/>
  <c r="K7341" i="1"/>
  <c r="J7341" i="1"/>
  <c r="H7341" i="1"/>
  <c r="I7341" i="1" s="1"/>
  <c r="S7340" i="1"/>
  <c r="O7340" i="1"/>
  <c r="P7340" i="1" s="1"/>
  <c r="Q7340" i="1" s="1"/>
  <c r="L7340" i="1"/>
  <c r="K7340" i="1"/>
  <c r="J7340" i="1"/>
  <c r="H7340" i="1"/>
  <c r="I7340" i="1" s="1"/>
  <c r="O7339" i="1"/>
  <c r="P7339" i="1" s="1"/>
  <c r="Q7339" i="1" s="1"/>
  <c r="L7339" i="1"/>
  <c r="K7339" i="1"/>
  <c r="J7339" i="1"/>
  <c r="H7339" i="1"/>
  <c r="I7339" i="1" s="1"/>
  <c r="O7338" i="1"/>
  <c r="P7338" i="1" s="1"/>
  <c r="Q7338" i="1" s="1"/>
  <c r="L7338" i="1"/>
  <c r="K7338" i="1"/>
  <c r="J7338" i="1"/>
  <c r="H7338" i="1"/>
  <c r="I7338" i="1" s="1"/>
  <c r="O7337" i="1"/>
  <c r="P7337" i="1" s="1"/>
  <c r="Q7337" i="1" s="1"/>
  <c r="L7337" i="1"/>
  <c r="K7337" i="1"/>
  <c r="M7337" i="1" s="1"/>
  <c r="J7337" i="1"/>
  <c r="H7337" i="1"/>
  <c r="I7337" i="1" s="1"/>
  <c r="O7336" i="1"/>
  <c r="P7336" i="1" s="1"/>
  <c r="Q7336" i="1" s="1"/>
  <c r="L7336" i="1"/>
  <c r="K7336" i="1"/>
  <c r="M7336" i="1" s="1"/>
  <c r="J7336" i="1"/>
  <c r="H7336" i="1"/>
  <c r="I7336" i="1" s="1"/>
  <c r="O7335" i="1"/>
  <c r="P7335" i="1" s="1"/>
  <c r="Q7335" i="1" s="1"/>
  <c r="L7335" i="1"/>
  <c r="K7335" i="1"/>
  <c r="M7335" i="1" s="1"/>
  <c r="J7335" i="1"/>
  <c r="H7335" i="1"/>
  <c r="I7335" i="1" s="1"/>
  <c r="O7334" i="1"/>
  <c r="P7334" i="1" s="1"/>
  <c r="Q7334" i="1" s="1"/>
  <c r="L7334" i="1"/>
  <c r="K7334" i="1"/>
  <c r="J7334" i="1"/>
  <c r="H7334" i="1"/>
  <c r="I7334" i="1" s="1"/>
  <c r="O7333" i="1"/>
  <c r="P7333" i="1" s="1"/>
  <c r="Q7333" i="1" s="1"/>
  <c r="L7333" i="1"/>
  <c r="K7333" i="1"/>
  <c r="M7333" i="1" s="1"/>
  <c r="J7333" i="1"/>
  <c r="H7333" i="1"/>
  <c r="I7333" i="1" s="1"/>
  <c r="O7332" i="1"/>
  <c r="P7332" i="1" s="1"/>
  <c r="Q7332" i="1" s="1"/>
  <c r="L7332" i="1"/>
  <c r="K7332" i="1"/>
  <c r="J7332" i="1"/>
  <c r="H7332" i="1"/>
  <c r="I7332" i="1" s="1"/>
  <c r="O7331" i="1"/>
  <c r="P7331" i="1" s="1"/>
  <c r="Q7331" i="1" s="1"/>
  <c r="L7331" i="1"/>
  <c r="K7331" i="1"/>
  <c r="J7331" i="1"/>
  <c r="H7331" i="1"/>
  <c r="I7331" i="1" s="1"/>
  <c r="O7330" i="1"/>
  <c r="P7330" i="1" s="1"/>
  <c r="Q7330" i="1" s="1"/>
  <c r="L7330" i="1"/>
  <c r="K7330" i="1"/>
  <c r="M7330" i="1" s="1"/>
  <c r="J7330" i="1"/>
  <c r="H7330" i="1"/>
  <c r="I7330" i="1" s="1"/>
  <c r="O7329" i="1"/>
  <c r="P7329" i="1" s="1"/>
  <c r="Q7329" i="1" s="1"/>
  <c r="L7329" i="1"/>
  <c r="K7329" i="1"/>
  <c r="M7329" i="1" s="1"/>
  <c r="J7329" i="1"/>
  <c r="H7329" i="1"/>
  <c r="I7329" i="1" s="1"/>
  <c r="O7328" i="1"/>
  <c r="P7328" i="1" s="1"/>
  <c r="Q7328" i="1" s="1"/>
  <c r="L7328" i="1"/>
  <c r="K7328" i="1"/>
  <c r="M7328" i="1" s="1"/>
  <c r="J7328" i="1"/>
  <c r="H7328" i="1"/>
  <c r="I7328" i="1" s="1"/>
  <c r="O7327" i="1"/>
  <c r="P7327" i="1" s="1"/>
  <c r="Q7327" i="1" s="1"/>
  <c r="L7327" i="1"/>
  <c r="K7327" i="1"/>
  <c r="J7327" i="1"/>
  <c r="H7327" i="1"/>
  <c r="I7327" i="1" s="1"/>
  <c r="O7326" i="1"/>
  <c r="P7326" i="1" s="1"/>
  <c r="Q7326" i="1" s="1"/>
  <c r="L7326" i="1"/>
  <c r="K7326" i="1"/>
  <c r="M7326" i="1" s="1"/>
  <c r="J7326" i="1"/>
  <c r="H7326" i="1"/>
  <c r="I7326" i="1" s="1"/>
  <c r="O7325" i="1"/>
  <c r="P7325" i="1" s="1"/>
  <c r="Q7325" i="1" s="1"/>
  <c r="L7325" i="1"/>
  <c r="K7325" i="1"/>
  <c r="J7325" i="1"/>
  <c r="H7325" i="1"/>
  <c r="I7325" i="1" s="1"/>
  <c r="O7324" i="1"/>
  <c r="P7324" i="1" s="1"/>
  <c r="Q7324" i="1" s="1"/>
  <c r="L7324" i="1"/>
  <c r="K7324" i="1"/>
  <c r="M7324" i="1" s="1"/>
  <c r="J7324" i="1"/>
  <c r="H7324" i="1"/>
  <c r="I7324" i="1" s="1"/>
  <c r="O7323" i="1"/>
  <c r="P7323" i="1" s="1"/>
  <c r="Q7323" i="1" s="1"/>
  <c r="L7323" i="1"/>
  <c r="K7323" i="1"/>
  <c r="J7323" i="1"/>
  <c r="H7323" i="1"/>
  <c r="I7323" i="1" s="1"/>
  <c r="O7322" i="1"/>
  <c r="P7322" i="1" s="1"/>
  <c r="Q7322" i="1" s="1"/>
  <c r="L7322" i="1"/>
  <c r="K7322" i="1"/>
  <c r="M7322" i="1" s="1"/>
  <c r="J7322" i="1"/>
  <c r="H7322" i="1"/>
  <c r="I7322" i="1" s="1"/>
  <c r="S7321" i="1"/>
  <c r="O7321" i="1"/>
  <c r="P7321" i="1" s="1"/>
  <c r="Q7321" i="1" s="1"/>
  <c r="L7321" i="1"/>
  <c r="K7321" i="1"/>
  <c r="M7321" i="1" s="1"/>
  <c r="J7321" i="1"/>
  <c r="H7321" i="1"/>
  <c r="I7321" i="1" s="1"/>
  <c r="O7320" i="1"/>
  <c r="P7320" i="1" s="1"/>
  <c r="Q7320" i="1" s="1"/>
  <c r="L7320" i="1"/>
  <c r="K7320" i="1"/>
  <c r="J7320" i="1"/>
  <c r="H7320" i="1"/>
  <c r="I7320" i="1" s="1"/>
  <c r="O7319" i="1"/>
  <c r="P7319" i="1" s="1"/>
  <c r="Q7319" i="1" s="1"/>
  <c r="L7319" i="1"/>
  <c r="K7319" i="1"/>
  <c r="M7319" i="1" s="1"/>
  <c r="J7319" i="1"/>
  <c r="H7319" i="1"/>
  <c r="I7319" i="1" s="1"/>
  <c r="O7318" i="1"/>
  <c r="P7318" i="1" s="1"/>
  <c r="Q7318" i="1" s="1"/>
  <c r="L7318" i="1"/>
  <c r="K7318" i="1"/>
  <c r="J7318" i="1"/>
  <c r="H7318" i="1"/>
  <c r="I7318" i="1" s="1"/>
  <c r="O7317" i="1"/>
  <c r="P7317" i="1" s="1"/>
  <c r="Q7317" i="1" s="1"/>
  <c r="L7317" i="1"/>
  <c r="K7317" i="1"/>
  <c r="M7317" i="1" s="1"/>
  <c r="J7317" i="1"/>
  <c r="H7317" i="1"/>
  <c r="I7317" i="1" s="1"/>
  <c r="O7316" i="1"/>
  <c r="P7316" i="1" s="1"/>
  <c r="Q7316" i="1" s="1"/>
  <c r="L7316" i="1"/>
  <c r="K7316" i="1"/>
  <c r="J7316" i="1"/>
  <c r="H7316" i="1"/>
  <c r="I7316" i="1" s="1"/>
  <c r="O7315" i="1"/>
  <c r="P7315" i="1" s="1"/>
  <c r="Q7315" i="1" s="1"/>
  <c r="L7315" i="1"/>
  <c r="K7315" i="1"/>
  <c r="J7315" i="1"/>
  <c r="H7315" i="1"/>
  <c r="I7315" i="1" s="1"/>
  <c r="O7314" i="1"/>
  <c r="P7314" i="1" s="1"/>
  <c r="Q7314" i="1" s="1"/>
  <c r="L7314" i="1"/>
  <c r="K7314" i="1"/>
  <c r="M7314" i="1" s="1"/>
  <c r="J7314" i="1"/>
  <c r="H7314" i="1"/>
  <c r="I7314" i="1" s="1"/>
  <c r="O7313" i="1"/>
  <c r="P7313" i="1" s="1"/>
  <c r="Q7313" i="1" s="1"/>
  <c r="L7313" i="1"/>
  <c r="K7313" i="1"/>
  <c r="J7313" i="1"/>
  <c r="H7313" i="1"/>
  <c r="I7313" i="1" s="1"/>
  <c r="O7312" i="1"/>
  <c r="P7312" i="1" s="1"/>
  <c r="Q7312" i="1" s="1"/>
  <c r="L7312" i="1"/>
  <c r="K7312" i="1"/>
  <c r="M7312" i="1" s="1"/>
  <c r="J7312" i="1"/>
  <c r="H7312" i="1"/>
  <c r="I7312" i="1" s="1"/>
  <c r="O7311" i="1"/>
  <c r="P7311" i="1" s="1"/>
  <c r="Q7311" i="1" s="1"/>
  <c r="L7311" i="1"/>
  <c r="K7311" i="1"/>
  <c r="M7311" i="1" s="1"/>
  <c r="J7311" i="1"/>
  <c r="H7311" i="1"/>
  <c r="I7311" i="1" s="1"/>
  <c r="O7310" i="1"/>
  <c r="P7310" i="1" s="1"/>
  <c r="Q7310" i="1" s="1"/>
  <c r="L7310" i="1"/>
  <c r="K7310" i="1"/>
  <c r="J7310" i="1"/>
  <c r="H7310" i="1"/>
  <c r="I7310" i="1" s="1"/>
  <c r="S7309" i="1"/>
  <c r="O7309" i="1"/>
  <c r="P7309" i="1" s="1"/>
  <c r="Q7309" i="1" s="1"/>
  <c r="L7309" i="1"/>
  <c r="K7309" i="1"/>
  <c r="J7309" i="1"/>
  <c r="H7309" i="1"/>
  <c r="I7309" i="1" s="1"/>
  <c r="O7308" i="1"/>
  <c r="P7308" i="1" s="1"/>
  <c r="Q7308" i="1" s="1"/>
  <c r="L7308" i="1"/>
  <c r="K7308" i="1"/>
  <c r="J7308" i="1"/>
  <c r="H7308" i="1"/>
  <c r="I7308" i="1" s="1"/>
  <c r="O7307" i="1"/>
  <c r="P7307" i="1" s="1"/>
  <c r="Q7307" i="1" s="1"/>
  <c r="L7307" i="1"/>
  <c r="K7307" i="1"/>
  <c r="J7307" i="1"/>
  <c r="H7307" i="1"/>
  <c r="I7307" i="1" s="1"/>
  <c r="O7306" i="1"/>
  <c r="P7306" i="1" s="1"/>
  <c r="Q7306" i="1" s="1"/>
  <c r="L7306" i="1"/>
  <c r="K7306" i="1"/>
  <c r="M7306" i="1" s="1"/>
  <c r="J7306" i="1"/>
  <c r="H7306" i="1"/>
  <c r="I7306" i="1" s="1"/>
  <c r="O7305" i="1"/>
  <c r="P7305" i="1" s="1"/>
  <c r="Q7305" i="1" s="1"/>
  <c r="L7305" i="1"/>
  <c r="K7305" i="1"/>
  <c r="M7305" i="1" s="1"/>
  <c r="J7305" i="1"/>
  <c r="H7305" i="1"/>
  <c r="I7305" i="1" s="1"/>
  <c r="O7304" i="1"/>
  <c r="P7304" i="1" s="1"/>
  <c r="Q7304" i="1" s="1"/>
  <c r="L7304" i="1"/>
  <c r="K7304" i="1"/>
  <c r="J7304" i="1"/>
  <c r="H7304" i="1"/>
  <c r="I7304" i="1" s="1"/>
  <c r="O7303" i="1"/>
  <c r="P7303" i="1" s="1"/>
  <c r="Q7303" i="1" s="1"/>
  <c r="L7303" i="1"/>
  <c r="K7303" i="1"/>
  <c r="M7303" i="1" s="1"/>
  <c r="J7303" i="1"/>
  <c r="H7303" i="1"/>
  <c r="I7303" i="1" s="1"/>
  <c r="O7302" i="1"/>
  <c r="P7302" i="1" s="1"/>
  <c r="Q7302" i="1" s="1"/>
  <c r="L7302" i="1"/>
  <c r="K7302" i="1"/>
  <c r="J7302" i="1"/>
  <c r="H7302" i="1"/>
  <c r="I7302" i="1" s="1"/>
  <c r="O7301" i="1"/>
  <c r="P7301" i="1" s="1"/>
  <c r="Q7301" i="1" s="1"/>
  <c r="L7301" i="1"/>
  <c r="K7301" i="1"/>
  <c r="J7301" i="1"/>
  <c r="H7301" i="1"/>
  <c r="I7301" i="1" s="1"/>
  <c r="O7300" i="1"/>
  <c r="P7300" i="1" s="1"/>
  <c r="Q7300" i="1" s="1"/>
  <c r="L7300" i="1"/>
  <c r="K7300" i="1"/>
  <c r="J7300" i="1"/>
  <c r="H7300" i="1"/>
  <c r="I7300" i="1" s="1"/>
  <c r="O7299" i="1"/>
  <c r="P7299" i="1" s="1"/>
  <c r="Q7299" i="1" s="1"/>
  <c r="L7299" i="1"/>
  <c r="K7299" i="1"/>
  <c r="M7299" i="1" s="1"/>
  <c r="J7299" i="1"/>
  <c r="H7299" i="1"/>
  <c r="I7299" i="1" s="1"/>
  <c r="S7298" i="1"/>
  <c r="O7298" i="1"/>
  <c r="P7298" i="1" s="1"/>
  <c r="Q7298" i="1" s="1"/>
  <c r="L7298" i="1"/>
  <c r="K7298" i="1"/>
  <c r="M7298" i="1" s="1"/>
  <c r="J7298" i="1"/>
  <c r="H7298" i="1"/>
  <c r="I7298" i="1" s="1"/>
  <c r="O7297" i="1"/>
  <c r="P7297" i="1" s="1"/>
  <c r="Q7297" i="1" s="1"/>
  <c r="L7297" i="1"/>
  <c r="K7297" i="1"/>
  <c r="M7297" i="1" s="1"/>
  <c r="J7297" i="1"/>
  <c r="H7297" i="1"/>
  <c r="I7297" i="1" s="1"/>
  <c r="O7296" i="1"/>
  <c r="P7296" i="1" s="1"/>
  <c r="Q7296" i="1" s="1"/>
  <c r="L7296" i="1"/>
  <c r="K7296" i="1"/>
  <c r="M7296" i="1" s="1"/>
  <c r="J7296" i="1"/>
  <c r="H7296" i="1"/>
  <c r="I7296" i="1" s="1"/>
  <c r="O7295" i="1"/>
  <c r="P7295" i="1" s="1"/>
  <c r="Q7295" i="1" s="1"/>
  <c r="L7295" i="1"/>
  <c r="K7295" i="1"/>
  <c r="J7295" i="1"/>
  <c r="H7295" i="1"/>
  <c r="I7295" i="1" s="1"/>
  <c r="S7294" i="1"/>
  <c r="O7294" i="1"/>
  <c r="P7294" i="1" s="1"/>
  <c r="Q7294" i="1" s="1"/>
  <c r="L7294" i="1"/>
  <c r="K7294" i="1"/>
  <c r="M7294" i="1" s="1"/>
  <c r="J7294" i="1"/>
  <c r="H7294" i="1"/>
  <c r="I7294" i="1" s="1"/>
  <c r="S7293" i="1"/>
  <c r="O7293" i="1"/>
  <c r="P7293" i="1" s="1"/>
  <c r="Q7293" i="1" s="1"/>
  <c r="L7293" i="1"/>
  <c r="K7293" i="1"/>
  <c r="J7293" i="1"/>
  <c r="H7293" i="1"/>
  <c r="I7293" i="1" s="1"/>
  <c r="O7292" i="1"/>
  <c r="P7292" i="1" s="1"/>
  <c r="Q7292" i="1" s="1"/>
  <c r="L7292" i="1"/>
  <c r="K7292" i="1"/>
  <c r="M7292" i="1" s="1"/>
  <c r="J7292" i="1"/>
  <c r="H7292" i="1"/>
  <c r="I7292" i="1" s="1"/>
  <c r="O7291" i="1"/>
  <c r="P7291" i="1" s="1"/>
  <c r="Q7291" i="1" s="1"/>
  <c r="L7291" i="1"/>
  <c r="K7291" i="1"/>
  <c r="J7291" i="1"/>
  <c r="H7291" i="1"/>
  <c r="I7291" i="1" s="1"/>
  <c r="O7290" i="1"/>
  <c r="P7290" i="1" s="1"/>
  <c r="Q7290" i="1" s="1"/>
  <c r="L7290" i="1"/>
  <c r="K7290" i="1"/>
  <c r="J7290" i="1"/>
  <c r="H7290" i="1"/>
  <c r="I7290" i="1" s="1"/>
  <c r="O7289" i="1"/>
  <c r="P7289" i="1" s="1"/>
  <c r="Q7289" i="1" s="1"/>
  <c r="L7289" i="1"/>
  <c r="K7289" i="1"/>
  <c r="M7289" i="1" s="1"/>
  <c r="J7289" i="1"/>
  <c r="H7289" i="1"/>
  <c r="I7289" i="1" s="1"/>
  <c r="O7288" i="1"/>
  <c r="P7288" i="1" s="1"/>
  <c r="Q7288" i="1" s="1"/>
  <c r="L7288" i="1"/>
  <c r="K7288" i="1"/>
  <c r="M7288" i="1" s="1"/>
  <c r="J7288" i="1"/>
  <c r="H7288" i="1"/>
  <c r="I7288" i="1" s="1"/>
  <c r="O7287" i="1"/>
  <c r="P7287" i="1" s="1"/>
  <c r="Q7287" i="1" s="1"/>
  <c r="L7287" i="1"/>
  <c r="K7287" i="1"/>
  <c r="J7287" i="1"/>
  <c r="H7287" i="1"/>
  <c r="I7287" i="1" s="1"/>
  <c r="O7286" i="1"/>
  <c r="P7286" i="1" s="1"/>
  <c r="Q7286" i="1" s="1"/>
  <c r="L7286" i="1"/>
  <c r="K7286" i="1"/>
  <c r="J7286" i="1"/>
  <c r="H7286" i="1"/>
  <c r="I7286" i="1" s="1"/>
  <c r="O7285" i="1"/>
  <c r="P7285" i="1" s="1"/>
  <c r="Q7285" i="1" s="1"/>
  <c r="L7285" i="1"/>
  <c r="K7285" i="1"/>
  <c r="M7285" i="1" s="1"/>
  <c r="J7285" i="1"/>
  <c r="H7285" i="1"/>
  <c r="I7285" i="1" s="1"/>
  <c r="O7284" i="1"/>
  <c r="P7284" i="1" s="1"/>
  <c r="Q7284" i="1" s="1"/>
  <c r="L7284" i="1"/>
  <c r="K7284" i="1"/>
  <c r="J7284" i="1"/>
  <c r="H7284" i="1"/>
  <c r="I7284" i="1" s="1"/>
  <c r="O7283" i="1"/>
  <c r="P7283" i="1" s="1"/>
  <c r="Q7283" i="1" s="1"/>
  <c r="L7283" i="1"/>
  <c r="K7283" i="1"/>
  <c r="J7283" i="1"/>
  <c r="H7283" i="1"/>
  <c r="I7283" i="1" s="1"/>
  <c r="S7282" i="1"/>
  <c r="O7282" i="1"/>
  <c r="P7282" i="1" s="1"/>
  <c r="Q7282" i="1" s="1"/>
  <c r="L7282" i="1"/>
  <c r="K7282" i="1"/>
  <c r="M7282" i="1" s="1"/>
  <c r="J7282" i="1"/>
  <c r="H7282" i="1"/>
  <c r="I7282" i="1" s="1"/>
  <c r="O7281" i="1"/>
  <c r="P7281" i="1" s="1"/>
  <c r="Q7281" i="1" s="1"/>
  <c r="L7281" i="1"/>
  <c r="K7281" i="1"/>
  <c r="M7281" i="1" s="1"/>
  <c r="J7281" i="1"/>
  <c r="H7281" i="1"/>
  <c r="I7281" i="1" s="1"/>
  <c r="O7280" i="1"/>
  <c r="P7280" i="1" s="1"/>
  <c r="Q7280" i="1" s="1"/>
  <c r="L7280" i="1"/>
  <c r="K7280" i="1"/>
  <c r="M7280" i="1" s="1"/>
  <c r="J7280" i="1"/>
  <c r="H7280" i="1"/>
  <c r="I7280" i="1" s="1"/>
  <c r="O7279" i="1"/>
  <c r="P7279" i="1" s="1"/>
  <c r="Q7279" i="1" s="1"/>
  <c r="L7279" i="1"/>
  <c r="K7279" i="1"/>
  <c r="J7279" i="1"/>
  <c r="H7279" i="1"/>
  <c r="I7279" i="1" s="1"/>
  <c r="O7278" i="1"/>
  <c r="P7278" i="1" s="1"/>
  <c r="Q7278" i="1" s="1"/>
  <c r="L7278" i="1"/>
  <c r="K7278" i="1"/>
  <c r="M7278" i="1" s="1"/>
  <c r="J7278" i="1"/>
  <c r="H7278" i="1"/>
  <c r="I7278" i="1" s="1"/>
  <c r="O7277" i="1"/>
  <c r="P7277" i="1" s="1"/>
  <c r="Q7277" i="1" s="1"/>
  <c r="L7277" i="1"/>
  <c r="K7277" i="1"/>
  <c r="J7277" i="1"/>
  <c r="H7277" i="1"/>
  <c r="I7277" i="1" s="1"/>
  <c r="O7276" i="1"/>
  <c r="P7276" i="1" s="1"/>
  <c r="Q7276" i="1" s="1"/>
  <c r="L7276" i="1"/>
  <c r="K7276" i="1"/>
  <c r="J7276" i="1"/>
  <c r="H7276" i="1"/>
  <c r="I7276" i="1" s="1"/>
  <c r="O7275" i="1"/>
  <c r="P7275" i="1" s="1"/>
  <c r="Q7275" i="1" s="1"/>
  <c r="L7275" i="1"/>
  <c r="K7275" i="1"/>
  <c r="J7275" i="1"/>
  <c r="H7275" i="1"/>
  <c r="I7275" i="1" s="1"/>
  <c r="O7274" i="1"/>
  <c r="P7274" i="1" s="1"/>
  <c r="Q7274" i="1" s="1"/>
  <c r="L7274" i="1"/>
  <c r="K7274" i="1"/>
  <c r="M7274" i="1" s="1"/>
  <c r="J7274" i="1"/>
  <c r="H7274" i="1"/>
  <c r="I7274" i="1" s="1"/>
  <c r="O7273" i="1"/>
  <c r="P7273" i="1" s="1"/>
  <c r="Q7273" i="1" s="1"/>
  <c r="L7273" i="1"/>
  <c r="K7273" i="1"/>
  <c r="M7273" i="1" s="1"/>
  <c r="J7273" i="1"/>
  <c r="H7273" i="1"/>
  <c r="I7273" i="1" s="1"/>
  <c r="O7272" i="1"/>
  <c r="P7272" i="1" s="1"/>
  <c r="Q7272" i="1" s="1"/>
  <c r="L7272" i="1"/>
  <c r="K7272" i="1"/>
  <c r="J7272" i="1"/>
  <c r="H7272" i="1"/>
  <c r="I7272" i="1" s="1"/>
  <c r="O7271" i="1"/>
  <c r="P7271" i="1" s="1"/>
  <c r="Q7271" i="1" s="1"/>
  <c r="L7271" i="1"/>
  <c r="K7271" i="1"/>
  <c r="M7271" i="1" s="1"/>
  <c r="J7271" i="1"/>
  <c r="H7271" i="1"/>
  <c r="I7271" i="1" s="1"/>
  <c r="S7270" i="1"/>
  <c r="O7270" i="1"/>
  <c r="P7270" i="1" s="1"/>
  <c r="Q7270" i="1" s="1"/>
  <c r="L7270" i="1"/>
  <c r="K7270" i="1"/>
  <c r="J7270" i="1"/>
  <c r="H7270" i="1"/>
  <c r="I7270" i="1" s="1"/>
  <c r="O7269" i="1"/>
  <c r="P7269" i="1" s="1"/>
  <c r="Q7269" i="1" s="1"/>
  <c r="L7269" i="1"/>
  <c r="K7269" i="1"/>
  <c r="J7269" i="1"/>
  <c r="H7269" i="1"/>
  <c r="I7269" i="1" s="1"/>
  <c r="O7268" i="1"/>
  <c r="P7268" i="1" s="1"/>
  <c r="Q7268" i="1" s="1"/>
  <c r="L7268" i="1"/>
  <c r="K7268" i="1"/>
  <c r="J7268" i="1"/>
  <c r="H7268" i="1"/>
  <c r="I7268" i="1" s="1"/>
  <c r="O7267" i="1"/>
  <c r="P7267" i="1" s="1"/>
  <c r="Q7267" i="1" s="1"/>
  <c r="L7267" i="1"/>
  <c r="K7267" i="1"/>
  <c r="M7267" i="1" s="1"/>
  <c r="J7267" i="1"/>
  <c r="H7267" i="1"/>
  <c r="I7267" i="1" s="1"/>
  <c r="O7266" i="1"/>
  <c r="P7266" i="1" s="1"/>
  <c r="Q7266" i="1" s="1"/>
  <c r="L7266" i="1"/>
  <c r="K7266" i="1"/>
  <c r="M7266" i="1" s="1"/>
  <c r="J7266" i="1"/>
  <c r="H7266" i="1"/>
  <c r="I7266" i="1" s="1"/>
  <c r="S7265" i="1"/>
  <c r="O7265" i="1"/>
  <c r="P7265" i="1" s="1"/>
  <c r="Q7265" i="1" s="1"/>
  <c r="L7265" i="1"/>
  <c r="K7265" i="1"/>
  <c r="J7265" i="1"/>
  <c r="H7265" i="1"/>
  <c r="I7265" i="1" s="1"/>
  <c r="O7264" i="1"/>
  <c r="P7264" i="1" s="1"/>
  <c r="Q7264" i="1" s="1"/>
  <c r="L7264" i="1"/>
  <c r="K7264" i="1"/>
  <c r="M7264" i="1" s="1"/>
  <c r="J7264" i="1"/>
  <c r="H7264" i="1"/>
  <c r="I7264" i="1" s="1"/>
  <c r="O7263" i="1"/>
  <c r="P7263" i="1" s="1"/>
  <c r="Q7263" i="1" s="1"/>
  <c r="L7263" i="1"/>
  <c r="K7263" i="1"/>
  <c r="M7263" i="1" s="1"/>
  <c r="J7263" i="1"/>
  <c r="H7263" i="1"/>
  <c r="I7263" i="1" s="1"/>
  <c r="O7262" i="1"/>
  <c r="P7262" i="1" s="1"/>
  <c r="Q7262" i="1" s="1"/>
  <c r="L7262" i="1"/>
  <c r="K7262" i="1"/>
  <c r="M7262" i="1" s="1"/>
  <c r="J7262" i="1"/>
  <c r="H7262" i="1"/>
  <c r="I7262" i="1" s="1"/>
  <c r="O7261" i="1"/>
  <c r="P7261" i="1" s="1"/>
  <c r="Q7261" i="1" s="1"/>
  <c r="L7261" i="1"/>
  <c r="K7261" i="1"/>
  <c r="J7261" i="1"/>
  <c r="H7261" i="1"/>
  <c r="I7261" i="1" s="1"/>
  <c r="O7260" i="1"/>
  <c r="P7260" i="1" s="1"/>
  <c r="Q7260" i="1" s="1"/>
  <c r="L7260" i="1"/>
  <c r="K7260" i="1"/>
  <c r="M7260" i="1" s="1"/>
  <c r="J7260" i="1"/>
  <c r="H7260" i="1"/>
  <c r="I7260" i="1" s="1"/>
  <c r="O7259" i="1"/>
  <c r="P7259" i="1" s="1"/>
  <c r="Q7259" i="1" s="1"/>
  <c r="L7259" i="1"/>
  <c r="K7259" i="1"/>
  <c r="M7259" i="1" s="1"/>
  <c r="J7259" i="1"/>
  <c r="H7259" i="1"/>
  <c r="I7259" i="1" s="1"/>
  <c r="O7258" i="1"/>
  <c r="P7258" i="1" s="1"/>
  <c r="Q7258" i="1" s="1"/>
  <c r="L7258" i="1"/>
  <c r="K7258" i="1"/>
  <c r="M7258" i="1" s="1"/>
  <c r="J7258" i="1"/>
  <c r="H7258" i="1"/>
  <c r="I7258" i="1" s="1"/>
  <c r="O7257" i="1"/>
  <c r="P7257" i="1" s="1"/>
  <c r="Q7257" i="1" s="1"/>
  <c r="L7257" i="1"/>
  <c r="K7257" i="1"/>
  <c r="J7257" i="1"/>
  <c r="H7257" i="1"/>
  <c r="I7257" i="1" s="1"/>
  <c r="O7256" i="1"/>
  <c r="P7256" i="1" s="1"/>
  <c r="Q7256" i="1" s="1"/>
  <c r="L7256" i="1"/>
  <c r="K7256" i="1"/>
  <c r="M7256" i="1" s="1"/>
  <c r="J7256" i="1"/>
  <c r="H7256" i="1"/>
  <c r="I7256" i="1" s="1"/>
  <c r="O7255" i="1"/>
  <c r="P7255" i="1" s="1"/>
  <c r="Q7255" i="1" s="1"/>
  <c r="L7255" i="1"/>
  <c r="K7255" i="1"/>
  <c r="M7255" i="1" s="1"/>
  <c r="J7255" i="1"/>
  <c r="H7255" i="1"/>
  <c r="I7255" i="1" s="1"/>
  <c r="O7254" i="1"/>
  <c r="P7254" i="1" s="1"/>
  <c r="Q7254" i="1" s="1"/>
  <c r="L7254" i="1"/>
  <c r="K7254" i="1"/>
  <c r="M7254" i="1" s="1"/>
  <c r="J7254" i="1"/>
  <c r="H7254" i="1"/>
  <c r="I7254" i="1" s="1"/>
  <c r="O7253" i="1"/>
  <c r="P7253" i="1" s="1"/>
  <c r="Q7253" i="1" s="1"/>
  <c r="L7253" i="1"/>
  <c r="K7253" i="1"/>
  <c r="J7253" i="1"/>
  <c r="H7253" i="1"/>
  <c r="I7253" i="1" s="1"/>
  <c r="O7252" i="1"/>
  <c r="P7252" i="1" s="1"/>
  <c r="Q7252" i="1" s="1"/>
  <c r="L7252" i="1"/>
  <c r="K7252" i="1"/>
  <c r="M7252" i="1" s="1"/>
  <c r="J7252" i="1"/>
  <c r="H7252" i="1"/>
  <c r="I7252" i="1" s="1"/>
  <c r="O7251" i="1"/>
  <c r="P7251" i="1" s="1"/>
  <c r="Q7251" i="1" s="1"/>
  <c r="L7251" i="1"/>
  <c r="K7251" i="1"/>
  <c r="J7251" i="1"/>
  <c r="H7251" i="1"/>
  <c r="I7251" i="1" s="1"/>
  <c r="O7250" i="1"/>
  <c r="P7250" i="1" s="1"/>
  <c r="Q7250" i="1" s="1"/>
  <c r="L7250" i="1"/>
  <c r="K7250" i="1"/>
  <c r="M7250" i="1" s="1"/>
  <c r="J7250" i="1"/>
  <c r="H7250" i="1"/>
  <c r="I7250" i="1" s="1"/>
  <c r="O7249" i="1"/>
  <c r="P7249" i="1" s="1"/>
  <c r="Q7249" i="1" s="1"/>
  <c r="L7249" i="1"/>
  <c r="K7249" i="1"/>
  <c r="J7249" i="1"/>
  <c r="H7249" i="1"/>
  <c r="I7249" i="1" s="1"/>
  <c r="O7248" i="1"/>
  <c r="P7248" i="1" s="1"/>
  <c r="Q7248" i="1" s="1"/>
  <c r="L7248" i="1"/>
  <c r="K7248" i="1"/>
  <c r="M7248" i="1" s="1"/>
  <c r="J7248" i="1"/>
  <c r="H7248" i="1"/>
  <c r="I7248" i="1" s="1"/>
  <c r="O7247" i="1"/>
  <c r="P7247" i="1" s="1"/>
  <c r="Q7247" i="1" s="1"/>
  <c r="L7247" i="1"/>
  <c r="K7247" i="1"/>
  <c r="M7247" i="1" s="1"/>
  <c r="J7247" i="1"/>
  <c r="H7247" i="1"/>
  <c r="I7247" i="1" s="1"/>
  <c r="O7246" i="1"/>
  <c r="P7246" i="1" s="1"/>
  <c r="Q7246" i="1" s="1"/>
  <c r="L7246" i="1"/>
  <c r="K7246" i="1"/>
  <c r="M7246" i="1" s="1"/>
  <c r="J7246" i="1"/>
  <c r="H7246" i="1"/>
  <c r="I7246" i="1" s="1"/>
  <c r="O7245" i="1"/>
  <c r="P7245" i="1" s="1"/>
  <c r="Q7245" i="1" s="1"/>
  <c r="L7245" i="1"/>
  <c r="K7245" i="1"/>
  <c r="J7245" i="1"/>
  <c r="H7245" i="1"/>
  <c r="I7245" i="1" s="1"/>
  <c r="O7244" i="1"/>
  <c r="P7244" i="1" s="1"/>
  <c r="Q7244" i="1" s="1"/>
  <c r="L7244" i="1"/>
  <c r="K7244" i="1"/>
  <c r="M7244" i="1" s="1"/>
  <c r="J7244" i="1"/>
  <c r="H7244" i="1"/>
  <c r="I7244" i="1" s="1"/>
  <c r="O7243" i="1"/>
  <c r="P7243" i="1" s="1"/>
  <c r="Q7243" i="1" s="1"/>
  <c r="L7243" i="1"/>
  <c r="K7243" i="1"/>
  <c r="J7243" i="1"/>
  <c r="H7243" i="1"/>
  <c r="I7243" i="1" s="1"/>
  <c r="O7242" i="1"/>
  <c r="P7242" i="1" s="1"/>
  <c r="Q7242" i="1" s="1"/>
  <c r="L7242" i="1"/>
  <c r="K7242" i="1"/>
  <c r="M7242" i="1" s="1"/>
  <c r="J7242" i="1"/>
  <c r="H7242" i="1"/>
  <c r="I7242" i="1" s="1"/>
  <c r="O7241" i="1"/>
  <c r="P7241" i="1" s="1"/>
  <c r="Q7241" i="1" s="1"/>
  <c r="L7241" i="1"/>
  <c r="K7241" i="1"/>
  <c r="J7241" i="1"/>
  <c r="H7241" i="1"/>
  <c r="I7241" i="1" s="1"/>
  <c r="O7240" i="1"/>
  <c r="P7240" i="1" s="1"/>
  <c r="Q7240" i="1" s="1"/>
  <c r="L7240" i="1"/>
  <c r="K7240" i="1"/>
  <c r="M7240" i="1" s="1"/>
  <c r="J7240" i="1"/>
  <c r="H7240" i="1"/>
  <c r="I7240" i="1" s="1"/>
  <c r="O7239" i="1"/>
  <c r="P7239" i="1" s="1"/>
  <c r="Q7239" i="1" s="1"/>
  <c r="L7239" i="1"/>
  <c r="K7239" i="1"/>
  <c r="J7239" i="1"/>
  <c r="H7239" i="1"/>
  <c r="I7239" i="1" s="1"/>
  <c r="O7238" i="1"/>
  <c r="P7238" i="1" s="1"/>
  <c r="Q7238" i="1" s="1"/>
  <c r="L7238" i="1"/>
  <c r="K7238" i="1"/>
  <c r="M7238" i="1" s="1"/>
  <c r="J7238" i="1"/>
  <c r="H7238" i="1"/>
  <c r="I7238" i="1" s="1"/>
  <c r="O7237" i="1"/>
  <c r="P7237" i="1" s="1"/>
  <c r="Q7237" i="1" s="1"/>
  <c r="L7237" i="1"/>
  <c r="K7237" i="1"/>
  <c r="J7237" i="1"/>
  <c r="H7237" i="1"/>
  <c r="I7237" i="1" s="1"/>
  <c r="O7236" i="1"/>
  <c r="P7236" i="1" s="1"/>
  <c r="Q7236" i="1" s="1"/>
  <c r="L7236" i="1"/>
  <c r="K7236" i="1"/>
  <c r="M7236" i="1" s="1"/>
  <c r="J7236" i="1"/>
  <c r="H7236" i="1"/>
  <c r="I7236" i="1" s="1"/>
  <c r="O7235" i="1"/>
  <c r="P7235" i="1" s="1"/>
  <c r="Q7235" i="1" s="1"/>
  <c r="L7235" i="1"/>
  <c r="K7235" i="1"/>
  <c r="J7235" i="1"/>
  <c r="H7235" i="1"/>
  <c r="I7235" i="1" s="1"/>
  <c r="O7234" i="1"/>
  <c r="P7234" i="1" s="1"/>
  <c r="Q7234" i="1" s="1"/>
  <c r="L7234" i="1"/>
  <c r="K7234" i="1"/>
  <c r="M7234" i="1" s="1"/>
  <c r="J7234" i="1"/>
  <c r="H7234" i="1"/>
  <c r="I7234" i="1" s="1"/>
  <c r="O7233" i="1"/>
  <c r="P7233" i="1" s="1"/>
  <c r="Q7233" i="1" s="1"/>
  <c r="L7233" i="1"/>
  <c r="K7233" i="1"/>
  <c r="J7233" i="1"/>
  <c r="H7233" i="1"/>
  <c r="I7233" i="1" s="1"/>
  <c r="O7232" i="1"/>
  <c r="P7232" i="1" s="1"/>
  <c r="Q7232" i="1" s="1"/>
  <c r="L7232" i="1"/>
  <c r="K7232" i="1"/>
  <c r="M7232" i="1" s="1"/>
  <c r="J7232" i="1"/>
  <c r="H7232" i="1"/>
  <c r="I7232" i="1" s="1"/>
  <c r="O7231" i="1"/>
  <c r="P7231" i="1" s="1"/>
  <c r="Q7231" i="1" s="1"/>
  <c r="L7231" i="1"/>
  <c r="K7231" i="1"/>
  <c r="J7231" i="1"/>
  <c r="H7231" i="1"/>
  <c r="I7231" i="1" s="1"/>
  <c r="O7230" i="1"/>
  <c r="P7230" i="1" s="1"/>
  <c r="Q7230" i="1" s="1"/>
  <c r="L7230" i="1"/>
  <c r="K7230" i="1"/>
  <c r="M7230" i="1" s="1"/>
  <c r="J7230" i="1"/>
  <c r="H7230" i="1"/>
  <c r="I7230" i="1" s="1"/>
  <c r="O7229" i="1"/>
  <c r="P7229" i="1" s="1"/>
  <c r="Q7229" i="1" s="1"/>
  <c r="L7229" i="1"/>
  <c r="K7229" i="1"/>
  <c r="J7229" i="1"/>
  <c r="H7229" i="1"/>
  <c r="I7229" i="1" s="1"/>
  <c r="O7228" i="1"/>
  <c r="P7228" i="1" s="1"/>
  <c r="Q7228" i="1" s="1"/>
  <c r="L7228" i="1"/>
  <c r="K7228" i="1"/>
  <c r="M7228" i="1" s="1"/>
  <c r="J7228" i="1"/>
  <c r="H7228" i="1"/>
  <c r="I7228" i="1" s="1"/>
  <c r="O7227" i="1"/>
  <c r="P7227" i="1" s="1"/>
  <c r="Q7227" i="1" s="1"/>
  <c r="L7227" i="1"/>
  <c r="K7227" i="1"/>
  <c r="M7227" i="1" s="1"/>
  <c r="J7227" i="1"/>
  <c r="H7227" i="1"/>
  <c r="I7227" i="1" s="1"/>
  <c r="O7226" i="1"/>
  <c r="P7226" i="1" s="1"/>
  <c r="Q7226" i="1" s="1"/>
  <c r="L7226" i="1"/>
  <c r="K7226" i="1"/>
  <c r="M7226" i="1" s="1"/>
  <c r="J7226" i="1"/>
  <c r="H7226" i="1"/>
  <c r="I7226" i="1" s="1"/>
  <c r="O7225" i="1"/>
  <c r="P7225" i="1" s="1"/>
  <c r="Q7225" i="1" s="1"/>
  <c r="L7225" i="1"/>
  <c r="K7225" i="1"/>
  <c r="J7225" i="1"/>
  <c r="H7225" i="1"/>
  <c r="I7225" i="1" s="1"/>
  <c r="O7224" i="1"/>
  <c r="P7224" i="1" s="1"/>
  <c r="Q7224" i="1" s="1"/>
  <c r="L7224" i="1"/>
  <c r="K7224" i="1"/>
  <c r="M7224" i="1" s="1"/>
  <c r="J7224" i="1"/>
  <c r="H7224" i="1"/>
  <c r="I7224" i="1" s="1"/>
  <c r="O7223" i="1"/>
  <c r="P7223" i="1" s="1"/>
  <c r="Q7223" i="1" s="1"/>
  <c r="L7223" i="1"/>
  <c r="K7223" i="1"/>
  <c r="J7223" i="1"/>
  <c r="H7223" i="1"/>
  <c r="I7223" i="1" s="1"/>
  <c r="O7222" i="1"/>
  <c r="P7222" i="1" s="1"/>
  <c r="Q7222" i="1" s="1"/>
  <c r="L7222" i="1"/>
  <c r="K7222" i="1"/>
  <c r="M7222" i="1" s="1"/>
  <c r="J7222" i="1"/>
  <c r="H7222" i="1"/>
  <c r="I7222" i="1" s="1"/>
  <c r="O7221" i="1"/>
  <c r="P7221" i="1" s="1"/>
  <c r="Q7221" i="1" s="1"/>
  <c r="L7221" i="1"/>
  <c r="K7221" i="1"/>
  <c r="M7221" i="1" s="1"/>
  <c r="J7221" i="1"/>
  <c r="H7221" i="1"/>
  <c r="I7221" i="1" s="1"/>
  <c r="O7220" i="1"/>
  <c r="P7220" i="1" s="1"/>
  <c r="Q7220" i="1" s="1"/>
  <c r="L7220" i="1"/>
  <c r="K7220" i="1"/>
  <c r="M7220" i="1" s="1"/>
  <c r="J7220" i="1"/>
  <c r="H7220" i="1"/>
  <c r="I7220" i="1" s="1"/>
  <c r="O7219" i="1"/>
  <c r="P7219" i="1" s="1"/>
  <c r="Q7219" i="1" s="1"/>
  <c r="L7219" i="1"/>
  <c r="K7219" i="1"/>
  <c r="J7219" i="1"/>
  <c r="H7219" i="1"/>
  <c r="I7219" i="1" s="1"/>
  <c r="O7218" i="1"/>
  <c r="P7218" i="1" s="1"/>
  <c r="Q7218" i="1" s="1"/>
  <c r="L7218" i="1"/>
  <c r="K7218" i="1"/>
  <c r="M7218" i="1" s="1"/>
  <c r="J7218" i="1"/>
  <c r="H7218" i="1"/>
  <c r="I7218" i="1" s="1"/>
  <c r="O7217" i="1"/>
  <c r="P7217" i="1" s="1"/>
  <c r="Q7217" i="1" s="1"/>
  <c r="L7217" i="1"/>
  <c r="K7217" i="1"/>
  <c r="M7217" i="1" s="1"/>
  <c r="J7217" i="1"/>
  <c r="H7217" i="1"/>
  <c r="I7217" i="1" s="1"/>
  <c r="O7216" i="1"/>
  <c r="P7216" i="1" s="1"/>
  <c r="Q7216" i="1" s="1"/>
  <c r="L7216" i="1"/>
  <c r="K7216" i="1"/>
  <c r="M7216" i="1" s="1"/>
  <c r="J7216" i="1"/>
  <c r="H7216" i="1"/>
  <c r="I7216" i="1" s="1"/>
  <c r="O7215" i="1"/>
  <c r="P7215" i="1" s="1"/>
  <c r="Q7215" i="1" s="1"/>
  <c r="L7215" i="1"/>
  <c r="K7215" i="1"/>
  <c r="M7215" i="1" s="1"/>
  <c r="J7215" i="1"/>
  <c r="H7215" i="1"/>
  <c r="I7215" i="1" s="1"/>
  <c r="O7214" i="1"/>
  <c r="P7214" i="1" s="1"/>
  <c r="Q7214" i="1" s="1"/>
  <c r="L7214" i="1"/>
  <c r="K7214" i="1"/>
  <c r="M7214" i="1" s="1"/>
  <c r="J7214" i="1"/>
  <c r="H7214" i="1"/>
  <c r="I7214" i="1" s="1"/>
  <c r="O7213" i="1"/>
  <c r="P7213" i="1" s="1"/>
  <c r="Q7213" i="1" s="1"/>
  <c r="L7213" i="1"/>
  <c r="K7213" i="1"/>
  <c r="J7213" i="1"/>
  <c r="H7213" i="1"/>
  <c r="I7213" i="1" s="1"/>
  <c r="O7212" i="1"/>
  <c r="P7212" i="1" s="1"/>
  <c r="Q7212" i="1" s="1"/>
  <c r="L7212" i="1"/>
  <c r="K7212" i="1"/>
  <c r="M7212" i="1" s="1"/>
  <c r="J7212" i="1"/>
  <c r="H7212" i="1"/>
  <c r="I7212" i="1" s="1"/>
  <c r="O7211" i="1"/>
  <c r="P7211" i="1" s="1"/>
  <c r="Q7211" i="1" s="1"/>
  <c r="L7211" i="1"/>
  <c r="K7211" i="1"/>
  <c r="J7211" i="1"/>
  <c r="H7211" i="1"/>
  <c r="I7211" i="1" s="1"/>
  <c r="O7210" i="1"/>
  <c r="P7210" i="1" s="1"/>
  <c r="Q7210" i="1" s="1"/>
  <c r="L7210" i="1"/>
  <c r="K7210" i="1"/>
  <c r="M7210" i="1" s="1"/>
  <c r="J7210" i="1"/>
  <c r="H7210" i="1"/>
  <c r="I7210" i="1" s="1"/>
  <c r="O7209" i="1"/>
  <c r="P7209" i="1" s="1"/>
  <c r="Q7209" i="1" s="1"/>
  <c r="L7209" i="1"/>
  <c r="K7209" i="1"/>
  <c r="J7209" i="1"/>
  <c r="H7209" i="1"/>
  <c r="I7209" i="1" s="1"/>
  <c r="O7208" i="1"/>
  <c r="P7208" i="1" s="1"/>
  <c r="Q7208" i="1" s="1"/>
  <c r="L7208" i="1"/>
  <c r="K7208" i="1"/>
  <c r="M7208" i="1" s="1"/>
  <c r="J7208" i="1"/>
  <c r="H7208" i="1"/>
  <c r="I7208" i="1" s="1"/>
  <c r="O7207" i="1"/>
  <c r="P7207" i="1" s="1"/>
  <c r="Q7207" i="1" s="1"/>
  <c r="L7207" i="1"/>
  <c r="K7207" i="1"/>
  <c r="J7207" i="1"/>
  <c r="H7207" i="1"/>
  <c r="I7207" i="1" s="1"/>
  <c r="O7206" i="1"/>
  <c r="P7206" i="1" s="1"/>
  <c r="Q7206" i="1" s="1"/>
  <c r="L7206" i="1"/>
  <c r="K7206" i="1"/>
  <c r="M7206" i="1" s="1"/>
  <c r="J7206" i="1"/>
  <c r="H7206" i="1"/>
  <c r="I7206" i="1" s="1"/>
  <c r="O7205" i="1"/>
  <c r="P7205" i="1" s="1"/>
  <c r="Q7205" i="1" s="1"/>
  <c r="L7205" i="1"/>
  <c r="K7205" i="1"/>
  <c r="M7205" i="1" s="1"/>
  <c r="J7205" i="1"/>
  <c r="H7205" i="1"/>
  <c r="I7205" i="1" s="1"/>
  <c r="O7204" i="1"/>
  <c r="P7204" i="1" s="1"/>
  <c r="Q7204" i="1" s="1"/>
  <c r="L7204" i="1"/>
  <c r="K7204" i="1"/>
  <c r="M7204" i="1" s="1"/>
  <c r="J7204" i="1"/>
  <c r="H7204" i="1"/>
  <c r="I7204" i="1" s="1"/>
  <c r="O7203" i="1"/>
  <c r="P7203" i="1" s="1"/>
  <c r="Q7203" i="1" s="1"/>
  <c r="L7203" i="1"/>
  <c r="K7203" i="1"/>
  <c r="J7203" i="1"/>
  <c r="H7203" i="1"/>
  <c r="I7203" i="1" s="1"/>
  <c r="O7202" i="1"/>
  <c r="P7202" i="1" s="1"/>
  <c r="Q7202" i="1" s="1"/>
  <c r="L7202" i="1"/>
  <c r="K7202" i="1"/>
  <c r="M7202" i="1" s="1"/>
  <c r="J7202" i="1"/>
  <c r="H7202" i="1"/>
  <c r="I7202" i="1" s="1"/>
  <c r="O7201" i="1"/>
  <c r="P7201" i="1" s="1"/>
  <c r="Q7201" i="1" s="1"/>
  <c r="L7201" i="1"/>
  <c r="K7201" i="1"/>
  <c r="M7201" i="1" s="1"/>
  <c r="J7201" i="1"/>
  <c r="H7201" i="1"/>
  <c r="I7201" i="1" s="1"/>
  <c r="S7200" i="1"/>
  <c r="O7200" i="1"/>
  <c r="P7200" i="1" s="1"/>
  <c r="Q7200" i="1" s="1"/>
  <c r="L7200" i="1"/>
  <c r="K7200" i="1"/>
  <c r="M7200" i="1" s="1"/>
  <c r="J7200" i="1"/>
  <c r="H7200" i="1"/>
  <c r="I7200" i="1" s="1"/>
  <c r="O7199" i="1"/>
  <c r="P7199" i="1" s="1"/>
  <c r="Q7199" i="1" s="1"/>
  <c r="L7199" i="1"/>
  <c r="K7199" i="1"/>
  <c r="J7199" i="1"/>
  <c r="H7199" i="1"/>
  <c r="I7199" i="1" s="1"/>
  <c r="O7198" i="1"/>
  <c r="P7198" i="1" s="1"/>
  <c r="Q7198" i="1" s="1"/>
  <c r="L7198" i="1"/>
  <c r="K7198" i="1"/>
  <c r="M7198" i="1" s="1"/>
  <c r="J7198" i="1"/>
  <c r="H7198" i="1"/>
  <c r="I7198" i="1" s="1"/>
  <c r="O7197" i="1"/>
  <c r="P7197" i="1" s="1"/>
  <c r="Q7197" i="1" s="1"/>
  <c r="L7197" i="1"/>
  <c r="K7197" i="1"/>
  <c r="J7197" i="1"/>
  <c r="H7197" i="1"/>
  <c r="I7197" i="1" s="1"/>
  <c r="S7196" i="1"/>
  <c r="O7196" i="1"/>
  <c r="P7196" i="1" s="1"/>
  <c r="Q7196" i="1" s="1"/>
  <c r="L7196" i="1"/>
  <c r="K7196" i="1"/>
  <c r="M7196" i="1" s="1"/>
  <c r="J7196" i="1"/>
  <c r="H7196" i="1"/>
  <c r="I7196" i="1" s="1"/>
  <c r="O7195" i="1"/>
  <c r="P7195" i="1" s="1"/>
  <c r="Q7195" i="1" s="1"/>
  <c r="L7195" i="1"/>
  <c r="K7195" i="1"/>
  <c r="M7195" i="1" s="1"/>
  <c r="J7195" i="1"/>
  <c r="H7195" i="1"/>
  <c r="I7195" i="1" s="1"/>
  <c r="O7194" i="1"/>
  <c r="P7194" i="1" s="1"/>
  <c r="Q7194" i="1" s="1"/>
  <c r="L7194" i="1"/>
  <c r="K7194" i="1"/>
  <c r="M7194" i="1" s="1"/>
  <c r="J7194" i="1"/>
  <c r="H7194" i="1"/>
  <c r="I7194" i="1" s="1"/>
  <c r="O7193" i="1"/>
  <c r="P7193" i="1" s="1"/>
  <c r="Q7193" i="1" s="1"/>
  <c r="L7193" i="1"/>
  <c r="K7193" i="1"/>
  <c r="J7193" i="1"/>
  <c r="H7193" i="1"/>
  <c r="I7193" i="1" s="1"/>
  <c r="O7192" i="1"/>
  <c r="P7192" i="1" s="1"/>
  <c r="Q7192" i="1" s="1"/>
  <c r="L7192" i="1"/>
  <c r="K7192" i="1"/>
  <c r="M7192" i="1" s="1"/>
  <c r="J7192" i="1"/>
  <c r="H7192" i="1"/>
  <c r="I7192" i="1" s="1"/>
  <c r="O7191" i="1"/>
  <c r="P7191" i="1" s="1"/>
  <c r="Q7191" i="1" s="1"/>
  <c r="L7191" i="1"/>
  <c r="K7191" i="1"/>
  <c r="J7191" i="1"/>
  <c r="H7191" i="1"/>
  <c r="I7191" i="1" s="1"/>
  <c r="O7190" i="1"/>
  <c r="P7190" i="1" s="1"/>
  <c r="Q7190" i="1" s="1"/>
  <c r="L7190" i="1"/>
  <c r="K7190" i="1"/>
  <c r="M7190" i="1" s="1"/>
  <c r="J7190" i="1"/>
  <c r="H7190" i="1"/>
  <c r="I7190" i="1" s="1"/>
  <c r="O7189" i="1"/>
  <c r="P7189" i="1" s="1"/>
  <c r="Q7189" i="1" s="1"/>
  <c r="L7189" i="1"/>
  <c r="K7189" i="1"/>
  <c r="J7189" i="1"/>
  <c r="H7189" i="1"/>
  <c r="I7189" i="1" s="1"/>
  <c r="O7188" i="1"/>
  <c r="P7188" i="1" s="1"/>
  <c r="Q7188" i="1" s="1"/>
  <c r="L7188" i="1"/>
  <c r="K7188" i="1"/>
  <c r="M7188" i="1" s="1"/>
  <c r="J7188" i="1"/>
  <c r="H7188" i="1"/>
  <c r="I7188" i="1" s="1"/>
  <c r="O7187" i="1"/>
  <c r="P7187" i="1" s="1"/>
  <c r="Q7187" i="1" s="1"/>
  <c r="L7187" i="1"/>
  <c r="K7187" i="1"/>
  <c r="J7187" i="1"/>
  <c r="H7187" i="1"/>
  <c r="I7187" i="1" s="1"/>
  <c r="O7186" i="1"/>
  <c r="P7186" i="1" s="1"/>
  <c r="Q7186" i="1" s="1"/>
  <c r="L7186" i="1"/>
  <c r="K7186" i="1"/>
  <c r="M7186" i="1" s="1"/>
  <c r="J7186" i="1"/>
  <c r="H7186" i="1"/>
  <c r="I7186" i="1" s="1"/>
  <c r="O7185" i="1"/>
  <c r="P7185" i="1" s="1"/>
  <c r="Q7185" i="1" s="1"/>
  <c r="L7185" i="1"/>
  <c r="K7185" i="1"/>
  <c r="M7185" i="1" s="1"/>
  <c r="J7185" i="1"/>
  <c r="H7185" i="1"/>
  <c r="I7185" i="1" s="1"/>
  <c r="O7184" i="1"/>
  <c r="P7184" i="1" s="1"/>
  <c r="Q7184" i="1" s="1"/>
  <c r="L7184" i="1"/>
  <c r="K7184" i="1"/>
  <c r="M7184" i="1" s="1"/>
  <c r="J7184" i="1"/>
  <c r="H7184" i="1"/>
  <c r="I7184" i="1" s="1"/>
  <c r="O7183" i="1"/>
  <c r="P7183" i="1" s="1"/>
  <c r="Q7183" i="1" s="1"/>
  <c r="L7183" i="1"/>
  <c r="K7183" i="1"/>
  <c r="J7183" i="1"/>
  <c r="H7183" i="1"/>
  <c r="I7183" i="1" s="1"/>
  <c r="O7182" i="1"/>
  <c r="P7182" i="1" s="1"/>
  <c r="Q7182" i="1" s="1"/>
  <c r="L7182" i="1"/>
  <c r="K7182" i="1"/>
  <c r="M7182" i="1" s="1"/>
  <c r="J7182" i="1"/>
  <c r="H7182" i="1"/>
  <c r="I7182" i="1" s="1"/>
  <c r="O7181" i="1"/>
  <c r="P7181" i="1" s="1"/>
  <c r="Q7181" i="1" s="1"/>
  <c r="L7181" i="1"/>
  <c r="K7181" i="1"/>
  <c r="J7181" i="1"/>
  <c r="H7181" i="1"/>
  <c r="I7181" i="1" s="1"/>
  <c r="O7180" i="1"/>
  <c r="P7180" i="1" s="1"/>
  <c r="Q7180" i="1" s="1"/>
  <c r="L7180" i="1"/>
  <c r="K7180" i="1"/>
  <c r="M7180" i="1" s="1"/>
  <c r="J7180" i="1"/>
  <c r="H7180" i="1"/>
  <c r="I7180" i="1" s="1"/>
  <c r="O7179" i="1"/>
  <c r="P7179" i="1" s="1"/>
  <c r="Q7179" i="1" s="1"/>
  <c r="L7179" i="1"/>
  <c r="K7179" i="1"/>
  <c r="J7179" i="1"/>
  <c r="H7179" i="1"/>
  <c r="I7179" i="1" s="1"/>
  <c r="O7178" i="1"/>
  <c r="P7178" i="1" s="1"/>
  <c r="Q7178" i="1" s="1"/>
  <c r="L7178" i="1"/>
  <c r="K7178" i="1"/>
  <c r="M7178" i="1" s="1"/>
  <c r="J7178" i="1"/>
  <c r="H7178" i="1"/>
  <c r="I7178" i="1" s="1"/>
  <c r="O7177" i="1"/>
  <c r="P7177" i="1" s="1"/>
  <c r="Q7177" i="1" s="1"/>
  <c r="L7177" i="1"/>
  <c r="K7177" i="1"/>
  <c r="J7177" i="1"/>
  <c r="H7177" i="1"/>
  <c r="I7177" i="1" s="1"/>
  <c r="O7176" i="1"/>
  <c r="P7176" i="1" s="1"/>
  <c r="Q7176" i="1" s="1"/>
  <c r="L7176" i="1"/>
  <c r="K7176" i="1"/>
  <c r="M7176" i="1" s="1"/>
  <c r="J7176" i="1"/>
  <c r="H7176" i="1"/>
  <c r="I7176" i="1" s="1"/>
  <c r="O7175" i="1"/>
  <c r="P7175" i="1" s="1"/>
  <c r="Q7175" i="1" s="1"/>
  <c r="L7175" i="1"/>
  <c r="K7175" i="1"/>
  <c r="J7175" i="1"/>
  <c r="H7175" i="1"/>
  <c r="I7175" i="1" s="1"/>
  <c r="O7174" i="1"/>
  <c r="P7174" i="1" s="1"/>
  <c r="Q7174" i="1" s="1"/>
  <c r="L7174" i="1"/>
  <c r="K7174" i="1"/>
  <c r="M7174" i="1" s="1"/>
  <c r="J7174" i="1"/>
  <c r="H7174" i="1"/>
  <c r="I7174" i="1" s="1"/>
  <c r="O7173" i="1"/>
  <c r="P7173" i="1" s="1"/>
  <c r="Q7173" i="1" s="1"/>
  <c r="L7173" i="1"/>
  <c r="K7173" i="1"/>
  <c r="J7173" i="1"/>
  <c r="H7173" i="1"/>
  <c r="I7173" i="1" s="1"/>
  <c r="O7172" i="1"/>
  <c r="P7172" i="1" s="1"/>
  <c r="Q7172" i="1" s="1"/>
  <c r="L7172" i="1"/>
  <c r="K7172" i="1"/>
  <c r="M7172" i="1" s="1"/>
  <c r="J7172" i="1"/>
  <c r="H7172" i="1"/>
  <c r="I7172" i="1" s="1"/>
  <c r="O7171" i="1"/>
  <c r="P7171" i="1" s="1"/>
  <c r="Q7171" i="1" s="1"/>
  <c r="L7171" i="1"/>
  <c r="K7171" i="1"/>
  <c r="J7171" i="1"/>
  <c r="H7171" i="1"/>
  <c r="I7171" i="1" s="1"/>
  <c r="O7170" i="1"/>
  <c r="P7170" i="1" s="1"/>
  <c r="Q7170" i="1" s="1"/>
  <c r="L7170" i="1"/>
  <c r="K7170" i="1"/>
  <c r="M7170" i="1" s="1"/>
  <c r="J7170" i="1"/>
  <c r="H7170" i="1"/>
  <c r="I7170" i="1" s="1"/>
  <c r="S7169" i="1"/>
  <c r="O7169" i="1"/>
  <c r="P7169" i="1" s="1"/>
  <c r="Q7169" i="1" s="1"/>
  <c r="L7169" i="1"/>
  <c r="K7169" i="1"/>
  <c r="M7169" i="1" s="1"/>
  <c r="J7169" i="1"/>
  <c r="H7169" i="1"/>
  <c r="I7169" i="1" s="1"/>
  <c r="S7168" i="1"/>
  <c r="O7168" i="1"/>
  <c r="P7168" i="1" s="1"/>
  <c r="Q7168" i="1" s="1"/>
  <c r="L7168" i="1"/>
  <c r="K7168" i="1"/>
  <c r="M7168" i="1" s="1"/>
  <c r="J7168" i="1"/>
  <c r="H7168" i="1"/>
  <c r="I7168" i="1" s="1"/>
  <c r="O7167" i="1"/>
  <c r="P7167" i="1" s="1"/>
  <c r="Q7167" i="1" s="1"/>
  <c r="L7167" i="1"/>
  <c r="K7167" i="1"/>
  <c r="M7167" i="1" s="1"/>
  <c r="J7167" i="1"/>
  <c r="H7167" i="1"/>
  <c r="I7167" i="1" s="1"/>
  <c r="O7166" i="1"/>
  <c r="P7166" i="1" s="1"/>
  <c r="Q7166" i="1" s="1"/>
  <c r="L7166" i="1"/>
  <c r="K7166" i="1"/>
  <c r="M7166" i="1" s="1"/>
  <c r="J7166" i="1"/>
  <c r="H7166" i="1"/>
  <c r="I7166" i="1" s="1"/>
  <c r="O7165" i="1"/>
  <c r="P7165" i="1" s="1"/>
  <c r="Q7165" i="1" s="1"/>
  <c r="L7165" i="1"/>
  <c r="K7165" i="1"/>
  <c r="J7165" i="1"/>
  <c r="H7165" i="1"/>
  <c r="I7165" i="1" s="1"/>
  <c r="O7164" i="1"/>
  <c r="P7164" i="1" s="1"/>
  <c r="Q7164" i="1" s="1"/>
  <c r="L7164" i="1"/>
  <c r="K7164" i="1"/>
  <c r="M7164" i="1" s="1"/>
  <c r="J7164" i="1"/>
  <c r="H7164" i="1"/>
  <c r="I7164" i="1" s="1"/>
  <c r="O7163" i="1"/>
  <c r="P7163" i="1" s="1"/>
  <c r="Q7163" i="1" s="1"/>
  <c r="L7163" i="1"/>
  <c r="K7163" i="1"/>
  <c r="M7163" i="1" s="1"/>
  <c r="J7163" i="1"/>
  <c r="H7163" i="1"/>
  <c r="I7163" i="1" s="1"/>
  <c r="O7162" i="1"/>
  <c r="P7162" i="1" s="1"/>
  <c r="Q7162" i="1" s="1"/>
  <c r="L7162" i="1"/>
  <c r="K7162" i="1"/>
  <c r="M7162" i="1" s="1"/>
  <c r="J7162" i="1"/>
  <c r="H7162" i="1"/>
  <c r="I7162" i="1" s="1"/>
  <c r="O7161" i="1"/>
  <c r="P7161" i="1" s="1"/>
  <c r="Q7161" i="1" s="1"/>
  <c r="L7161" i="1"/>
  <c r="K7161" i="1"/>
  <c r="J7161" i="1"/>
  <c r="H7161" i="1"/>
  <c r="I7161" i="1" s="1"/>
  <c r="O7160" i="1"/>
  <c r="P7160" i="1" s="1"/>
  <c r="Q7160" i="1" s="1"/>
  <c r="L7160" i="1"/>
  <c r="K7160" i="1"/>
  <c r="M7160" i="1" s="1"/>
  <c r="J7160" i="1"/>
  <c r="H7160" i="1"/>
  <c r="I7160" i="1" s="1"/>
  <c r="O7159" i="1"/>
  <c r="P7159" i="1" s="1"/>
  <c r="Q7159" i="1" s="1"/>
  <c r="L7159" i="1"/>
  <c r="K7159" i="1"/>
  <c r="J7159" i="1"/>
  <c r="H7159" i="1"/>
  <c r="I7159" i="1" s="1"/>
  <c r="O7158" i="1"/>
  <c r="P7158" i="1" s="1"/>
  <c r="Q7158" i="1" s="1"/>
  <c r="L7158" i="1"/>
  <c r="K7158" i="1"/>
  <c r="M7158" i="1" s="1"/>
  <c r="J7158" i="1"/>
  <c r="H7158" i="1"/>
  <c r="I7158" i="1" s="1"/>
  <c r="O7157" i="1"/>
  <c r="P7157" i="1" s="1"/>
  <c r="Q7157" i="1" s="1"/>
  <c r="L7157" i="1"/>
  <c r="K7157" i="1"/>
  <c r="J7157" i="1"/>
  <c r="H7157" i="1"/>
  <c r="I7157" i="1" s="1"/>
  <c r="O7156" i="1"/>
  <c r="P7156" i="1" s="1"/>
  <c r="Q7156" i="1" s="1"/>
  <c r="L7156" i="1"/>
  <c r="K7156" i="1"/>
  <c r="M7156" i="1" s="1"/>
  <c r="J7156" i="1"/>
  <c r="H7156" i="1"/>
  <c r="I7156" i="1" s="1"/>
  <c r="O7155" i="1"/>
  <c r="P7155" i="1" s="1"/>
  <c r="Q7155" i="1" s="1"/>
  <c r="L7155" i="1"/>
  <c r="K7155" i="1"/>
  <c r="J7155" i="1"/>
  <c r="H7155" i="1"/>
  <c r="I7155" i="1" s="1"/>
  <c r="O7154" i="1"/>
  <c r="P7154" i="1" s="1"/>
  <c r="Q7154" i="1" s="1"/>
  <c r="L7154" i="1"/>
  <c r="K7154" i="1"/>
  <c r="M7154" i="1" s="1"/>
  <c r="J7154" i="1"/>
  <c r="H7154" i="1"/>
  <c r="I7154" i="1" s="1"/>
  <c r="O7153" i="1"/>
  <c r="P7153" i="1" s="1"/>
  <c r="Q7153" i="1" s="1"/>
  <c r="L7153" i="1"/>
  <c r="K7153" i="1"/>
  <c r="J7153" i="1"/>
  <c r="H7153" i="1"/>
  <c r="I7153" i="1" s="1"/>
  <c r="O7152" i="1"/>
  <c r="P7152" i="1" s="1"/>
  <c r="Q7152" i="1" s="1"/>
  <c r="L7152" i="1"/>
  <c r="K7152" i="1"/>
  <c r="M7152" i="1" s="1"/>
  <c r="J7152" i="1"/>
  <c r="H7152" i="1"/>
  <c r="I7152" i="1" s="1"/>
  <c r="O7151" i="1"/>
  <c r="P7151" i="1" s="1"/>
  <c r="Q7151" i="1" s="1"/>
  <c r="L7151" i="1"/>
  <c r="K7151" i="1"/>
  <c r="J7151" i="1"/>
  <c r="H7151" i="1"/>
  <c r="I7151" i="1" s="1"/>
  <c r="O7150" i="1"/>
  <c r="P7150" i="1" s="1"/>
  <c r="Q7150" i="1" s="1"/>
  <c r="L7150" i="1"/>
  <c r="K7150" i="1"/>
  <c r="M7150" i="1" s="1"/>
  <c r="J7150" i="1"/>
  <c r="H7150" i="1"/>
  <c r="I7150" i="1" s="1"/>
  <c r="S7149" i="1"/>
  <c r="O7149" i="1"/>
  <c r="P7149" i="1" s="1"/>
  <c r="Q7149" i="1" s="1"/>
  <c r="L7149" i="1"/>
  <c r="K7149" i="1"/>
  <c r="J7149" i="1"/>
  <c r="H7149" i="1"/>
  <c r="I7149" i="1" s="1"/>
  <c r="O7148" i="1"/>
  <c r="P7148" i="1" s="1"/>
  <c r="Q7148" i="1" s="1"/>
  <c r="L7148" i="1"/>
  <c r="K7148" i="1"/>
  <c r="M7148" i="1" s="1"/>
  <c r="J7148" i="1"/>
  <c r="H7148" i="1"/>
  <c r="I7148" i="1" s="1"/>
  <c r="O7147" i="1"/>
  <c r="P7147" i="1" s="1"/>
  <c r="Q7147" i="1" s="1"/>
  <c r="L7147" i="1"/>
  <c r="K7147" i="1"/>
  <c r="J7147" i="1"/>
  <c r="H7147" i="1"/>
  <c r="I7147" i="1" s="1"/>
  <c r="O7146" i="1"/>
  <c r="P7146" i="1" s="1"/>
  <c r="Q7146" i="1" s="1"/>
  <c r="L7146" i="1"/>
  <c r="K7146" i="1"/>
  <c r="M7146" i="1" s="1"/>
  <c r="J7146" i="1"/>
  <c r="H7146" i="1"/>
  <c r="I7146" i="1" s="1"/>
  <c r="O7145" i="1"/>
  <c r="P7145" i="1" s="1"/>
  <c r="Q7145" i="1" s="1"/>
  <c r="L7145" i="1"/>
  <c r="K7145" i="1"/>
  <c r="M7145" i="1" s="1"/>
  <c r="J7145" i="1"/>
  <c r="H7145" i="1"/>
  <c r="I7145" i="1" s="1"/>
  <c r="O7144" i="1"/>
  <c r="P7144" i="1" s="1"/>
  <c r="Q7144" i="1" s="1"/>
  <c r="L7144" i="1"/>
  <c r="K7144" i="1"/>
  <c r="M7144" i="1" s="1"/>
  <c r="J7144" i="1"/>
  <c r="H7144" i="1"/>
  <c r="I7144" i="1" s="1"/>
  <c r="O7143" i="1"/>
  <c r="P7143" i="1" s="1"/>
  <c r="Q7143" i="1" s="1"/>
  <c r="L7143" i="1"/>
  <c r="K7143" i="1"/>
  <c r="J7143" i="1"/>
  <c r="H7143" i="1"/>
  <c r="I7143" i="1" s="1"/>
  <c r="O7142" i="1"/>
  <c r="P7142" i="1" s="1"/>
  <c r="Q7142" i="1" s="1"/>
  <c r="L7142" i="1"/>
  <c r="K7142" i="1"/>
  <c r="M7142" i="1" s="1"/>
  <c r="J7142" i="1"/>
  <c r="H7142" i="1"/>
  <c r="I7142" i="1" s="1"/>
  <c r="O7141" i="1"/>
  <c r="P7141" i="1" s="1"/>
  <c r="Q7141" i="1" s="1"/>
  <c r="L7141" i="1"/>
  <c r="K7141" i="1"/>
  <c r="J7141" i="1"/>
  <c r="H7141" i="1"/>
  <c r="I7141" i="1" s="1"/>
  <c r="O7140" i="1"/>
  <c r="P7140" i="1" s="1"/>
  <c r="Q7140" i="1" s="1"/>
  <c r="L7140" i="1"/>
  <c r="K7140" i="1"/>
  <c r="M7140" i="1" s="1"/>
  <c r="J7140" i="1"/>
  <c r="H7140" i="1"/>
  <c r="I7140" i="1" s="1"/>
  <c r="S7139" i="1"/>
  <c r="O7139" i="1"/>
  <c r="P7139" i="1" s="1"/>
  <c r="Q7139" i="1" s="1"/>
  <c r="L7139" i="1"/>
  <c r="K7139" i="1"/>
  <c r="J7139" i="1"/>
  <c r="H7139" i="1"/>
  <c r="I7139" i="1" s="1"/>
  <c r="S7138" i="1"/>
  <c r="O7138" i="1"/>
  <c r="P7138" i="1" s="1"/>
  <c r="Q7138" i="1" s="1"/>
  <c r="L7138" i="1"/>
  <c r="K7138" i="1"/>
  <c r="M7138" i="1" s="1"/>
  <c r="J7138" i="1"/>
  <c r="H7138" i="1"/>
  <c r="I7138" i="1" s="1"/>
  <c r="O7137" i="1"/>
  <c r="P7137" i="1" s="1"/>
  <c r="Q7137" i="1" s="1"/>
  <c r="L7137" i="1"/>
  <c r="K7137" i="1"/>
  <c r="J7137" i="1"/>
  <c r="H7137" i="1"/>
  <c r="I7137" i="1" s="1"/>
  <c r="O7136" i="1"/>
  <c r="P7136" i="1" s="1"/>
  <c r="Q7136" i="1" s="1"/>
  <c r="L7136" i="1"/>
  <c r="K7136" i="1"/>
  <c r="M7136" i="1" s="1"/>
  <c r="J7136" i="1"/>
  <c r="H7136" i="1"/>
  <c r="I7136" i="1" s="1"/>
  <c r="O7135" i="1"/>
  <c r="P7135" i="1" s="1"/>
  <c r="Q7135" i="1" s="1"/>
  <c r="L7135" i="1"/>
  <c r="K7135" i="1"/>
  <c r="M7135" i="1" s="1"/>
  <c r="J7135" i="1"/>
  <c r="H7135" i="1"/>
  <c r="I7135" i="1" s="1"/>
  <c r="O7134" i="1"/>
  <c r="P7134" i="1" s="1"/>
  <c r="Q7134" i="1" s="1"/>
  <c r="L7134" i="1"/>
  <c r="K7134" i="1"/>
  <c r="M7134" i="1" s="1"/>
  <c r="J7134" i="1"/>
  <c r="H7134" i="1"/>
  <c r="I7134" i="1" s="1"/>
  <c r="O7133" i="1"/>
  <c r="P7133" i="1" s="1"/>
  <c r="Q7133" i="1" s="1"/>
  <c r="L7133" i="1"/>
  <c r="K7133" i="1"/>
  <c r="J7133" i="1"/>
  <c r="H7133" i="1"/>
  <c r="I7133" i="1" s="1"/>
  <c r="O7132" i="1"/>
  <c r="P7132" i="1" s="1"/>
  <c r="Q7132" i="1" s="1"/>
  <c r="L7132" i="1"/>
  <c r="K7132" i="1"/>
  <c r="M7132" i="1" s="1"/>
  <c r="J7132" i="1"/>
  <c r="H7132" i="1"/>
  <c r="I7132" i="1" s="1"/>
  <c r="O7131" i="1"/>
  <c r="P7131" i="1" s="1"/>
  <c r="Q7131" i="1" s="1"/>
  <c r="L7131" i="1"/>
  <c r="K7131" i="1"/>
  <c r="J7131" i="1"/>
  <c r="H7131" i="1"/>
  <c r="I7131" i="1" s="1"/>
  <c r="O7130" i="1"/>
  <c r="P7130" i="1" s="1"/>
  <c r="Q7130" i="1" s="1"/>
  <c r="L7130" i="1"/>
  <c r="K7130" i="1"/>
  <c r="M7130" i="1" s="1"/>
  <c r="J7130" i="1"/>
  <c r="H7130" i="1"/>
  <c r="I7130" i="1" s="1"/>
  <c r="O7129" i="1"/>
  <c r="P7129" i="1" s="1"/>
  <c r="Q7129" i="1" s="1"/>
  <c r="L7129" i="1"/>
  <c r="K7129" i="1"/>
  <c r="M7129" i="1" s="1"/>
  <c r="J7129" i="1"/>
  <c r="H7129" i="1"/>
  <c r="I7129" i="1" s="1"/>
  <c r="O7128" i="1"/>
  <c r="P7128" i="1" s="1"/>
  <c r="Q7128" i="1" s="1"/>
  <c r="L7128" i="1"/>
  <c r="K7128" i="1"/>
  <c r="M7128" i="1" s="1"/>
  <c r="J7128" i="1"/>
  <c r="H7128" i="1"/>
  <c r="I7128" i="1" s="1"/>
  <c r="S7127" i="1"/>
  <c r="O7127" i="1"/>
  <c r="P7127" i="1" s="1"/>
  <c r="Q7127" i="1" s="1"/>
  <c r="L7127" i="1"/>
  <c r="K7127" i="1"/>
  <c r="J7127" i="1"/>
  <c r="H7127" i="1"/>
  <c r="I7127" i="1" s="1"/>
  <c r="O7126" i="1"/>
  <c r="P7126" i="1" s="1"/>
  <c r="Q7126" i="1" s="1"/>
  <c r="L7126" i="1"/>
  <c r="K7126" i="1"/>
  <c r="M7126" i="1" s="1"/>
  <c r="J7126" i="1"/>
  <c r="H7126" i="1"/>
  <c r="I7126" i="1" s="1"/>
  <c r="S7125" i="1"/>
  <c r="O7125" i="1"/>
  <c r="P7125" i="1" s="1"/>
  <c r="Q7125" i="1" s="1"/>
  <c r="L7125" i="1"/>
  <c r="K7125" i="1"/>
  <c r="J7125" i="1"/>
  <c r="H7125" i="1"/>
  <c r="I7125" i="1" s="1"/>
  <c r="O7124" i="1"/>
  <c r="P7124" i="1" s="1"/>
  <c r="Q7124" i="1" s="1"/>
  <c r="L7124" i="1"/>
  <c r="K7124" i="1"/>
  <c r="M7124" i="1" s="1"/>
  <c r="J7124" i="1"/>
  <c r="H7124" i="1"/>
  <c r="I7124" i="1" s="1"/>
  <c r="S7123" i="1"/>
  <c r="O7123" i="1"/>
  <c r="P7123" i="1" s="1"/>
  <c r="Q7123" i="1" s="1"/>
  <c r="L7123" i="1"/>
  <c r="K7123" i="1"/>
  <c r="J7123" i="1"/>
  <c r="H7123" i="1"/>
  <c r="I7123" i="1" s="1"/>
  <c r="O7122" i="1"/>
  <c r="P7122" i="1" s="1"/>
  <c r="Q7122" i="1" s="1"/>
  <c r="L7122" i="1"/>
  <c r="K7122" i="1"/>
  <c r="M7122" i="1" s="1"/>
  <c r="J7122" i="1"/>
  <c r="H7122" i="1"/>
  <c r="I7122" i="1" s="1"/>
  <c r="O7121" i="1"/>
  <c r="P7121" i="1" s="1"/>
  <c r="Q7121" i="1" s="1"/>
  <c r="L7121" i="1"/>
  <c r="K7121" i="1"/>
  <c r="M7121" i="1" s="1"/>
  <c r="J7121" i="1"/>
  <c r="H7121" i="1"/>
  <c r="I7121" i="1" s="1"/>
  <c r="S7120" i="1"/>
  <c r="O7120" i="1"/>
  <c r="P7120" i="1" s="1"/>
  <c r="Q7120" i="1" s="1"/>
  <c r="L7120" i="1"/>
  <c r="K7120" i="1"/>
  <c r="M7120" i="1" s="1"/>
  <c r="J7120" i="1"/>
  <c r="H7120" i="1"/>
  <c r="I7120" i="1" s="1"/>
  <c r="O7119" i="1"/>
  <c r="P7119" i="1" s="1"/>
  <c r="Q7119" i="1" s="1"/>
  <c r="L7119" i="1"/>
  <c r="K7119" i="1"/>
  <c r="M7119" i="1" s="1"/>
  <c r="J7119" i="1"/>
  <c r="H7119" i="1"/>
  <c r="I7119" i="1" s="1"/>
  <c r="O7118" i="1"/>
  <c r="P7118" i="1" s="1"/>
  <c r="Q7118" i="1" s="1"/>
  <c r="L7118" i="1"/>
  <c r="K7118" i="1"/>
  <c r="M7118" i="1" s="1"/>
  <c r="J7118" i="1"/>
  <c r="H7118" i="1"/>
  <c r="I7118" i="1" s="1"/>
  <c r="O7117" i="1"/>
  <c r="P7117" i="1" s="1"/>
  <c r="Q7117" i="1" s="1"/>
  <c r="L7117" i="1"/>
  <c r="K7117" i="1"/>
  <c r="J7117" i="1"/>
  <c r="H7117" i="1"/>
  <c r="I7117" i="1" s="1"/>
  <c r="O7116" i="1"/>
  <c r="P7116" i="1" s="1"/>
  <c r="Q7116" i="1" s="1"/>
  <c r="L7116" i="1"/>
  <c r="K7116" i="1"/>
  <c r="M7116" i="1" s="1"/>
  <c r="J7116" i="1"/>
  <c r="H7116" i="1"/>
  <c r="I7116" i="1" s="1"/>
  <c r="O7115" i="1"/>
  <c r="P7115" i="1" s="1"/>
  <c r="Q7115" i="1" s="1"/>
  <c r="L7115" i="1"/>
  <c r="K7115" i="1"/>
  <c r="J7115" i="1"/>
  <c r="H7115" i="1"/>
  <c r="I7115" i="1" s="1"/>
  <c r="O7114" i="1"/>
  <c r="P7114" i="1" s="1"/>
  <c r="Q7114" i="1" s="1"/>
  <c r="L7114" i="1"/>
  <c r="K7114" i="1"/>
  <c r="M7114" i="1" s="1"/>
  <c r="J7114" i="1"/>
  <c r="H7114" i="1"/>
  <c r="I7114" i="1" s="1"/>
  <c r="O7113" i="1"/>
  <c r="P7113" i="1" s="1"/>
  <c r="Q7113" i="1" s="1"/>
  <c r="L7113" i="1"/>
  <c r="K7113" i="1"/>
  <c r="J7113" i="1"/>
  <c r="H7113" i="1"/>
  <c r="I7113" i="1" s="1"/>
  <c r="O7112" i="1"/>
  <c r="P7112" i="1" s="1"/>
  <c r="Q7112" i="1" s="1"/>
  <c r="L7112" i="1"/>
  <c r="K7112" i="1"/>
  <c r="M7112" i="1" s="1"/>
  <c r="J7112" i="1"/>
  <c r="H7112" i="1"/>
  <c r="I7112" i="1" s="1"/>
  <c r="O7111" i="1"/>
  <c r="P7111" i="1" s="1"/>
  <c r="Q7111" i="1" s="1"/>
  <c r="L7111" i="1"/>
  <c r="K7111" i="1"/>
  <c r="J7111" i="1"/>
  <c r="H7111" i="1"/>
  <c r="I7111" i="1" s="1"/>
  <c r="O7110" i="1"/>
  <c r="P7110" i="1" s="1"/>
  <c r="Q7110" i="1" s="1"/>
  <c r="L7110" i="1"/>
  <c r="K7110" i="1"/>
  <c r="M7110" i="1" s="1"/>
  <c r="J7110" i="1"/>
  <c r="H7110" i="1"/>
  <c r="I7110" i="1" s="1"/>
  <c r="O7109" i="1"/>
  <c r="P7109" i="1" s="1"/>
  <c r="Q7109" i="1" s="1"/>
  <c r="L7109" i="1"/>
  <c r="K7109" i="1"/>
  <c r="M7109" i="1" s="1"/>
  <c r="J7109" i="1"/>
  <c r="H7109" i="1"/>
  <c r="I7109" i="1" s="1"/>
  <c r="O7108" i="1"/>
  <c r="P7108" i="1" s="1"/>
  <c r="Q7108" i="1" s="1"/>
  <c r="L7108" i="1"/>
  <c r="K7108" i="1"/>
  <c r="M7108" i="1" s="1"/>
  <c r="J7108" i="1"/>
  <c r="H7108" i="1"/>
  <c r="I7108" i="1" s="1"/>
  <c r="O7107" i="1"/>
  <c r="P7107" i="1" s="1"/>
  <c r="Q7107" i="1" s="1"/>
  <c r="L7107" i="1"/>
  <c r="K7107" i="1"/>
  <c r="J7107" i="1"/>
  <c r="H7107" i="1"/>
  <c r="I7107" i="1" s="1"/>
  <c r="O7106" i="1"/>
  <c r="P7106" i="1" s="1"/>
  <c r="Q7106" i="1" s="1"/>
  <c r="L7106" i="1"/>
  <c r="K7106" i="1"/>
  <c r="M7106" i="1" s="1"/>
  <c r="J7106" i="1"/>
  <c r="H7106" i="1"/>
  <c r="I7106" i="1" s="1"/>
  <c r="O7105" i="1"/>
  <c r="P7105" i="1" s="1"/>
  <c r="Q7105" i="1" s="1"/>
  <c r="L7105" i="1"/>
  <c r="K7105" i="1"/>
  <c r="M7105" i="1" s="1"/>
  <c r="J7105" i="1"/>
  <c r="H7105" i="1"/>
  <c r="I7105" i="1" s="1"/>
  <c r="O7104" i="1"/>
  <c r="P7104" i="1" s="1"/>
  <c r="Q7104" i="1" s="1"/>
  <c r="L7104" i="1"/>
  <c r="K7104" i="1"/>
  <c r="M7104" i="1" s="1"/>
  <c r="J7104" i="1"/>
  <c r="H7104" i="1"/>
  <c r="I7104" i="1" s="1"/>
  <c r="O7103" i="1"/>
  <c r="P7103" i="1" s="1"/>
  <c r="Q7103" i="1" s="1"/>
  <c r="L7103" i="1"/>
  <c r="K7103" i="1"/>
  <c r="M7103" i="1" s="1"/>
  <c r="J7103" i="1"/>
  <c r="H7103" i="1"/>
  <c r="I7103" i="1" s="1"/>
  <c r="O7102" i="1"/>
  <c r="P7102" i="1" s="1"/>
  <c r="Q7102" i="1" s="1"/>
  <c r="L7102" i="1"/>
  <c r="K7102" i="1"/>
  <c r="M7102" i="1" s="1"/>
  <c r="J7102" i="1"/>
  <c r="H7102" i="1"/>
  <c r="I7102" i="1" s="1"/>
  <c r="S7101" i="1"/>
  <c r="O7101" i="1"/>
  <c r="P7101" i="1" s="1"/>
  <c r="Q7101" i="1" s="1"/>
  <c r="L7101" i="1"/>
  <c r="K7101" i="1"/>
  <c r="J7101" i="1"/>
  <c r="H7101" i="1"/>
  <c r="I7101" i="1" s="1"/>
  <c r="O7100" i="1"/>
  <c r="P7100" i="1" s="1"/>
  <c r="Q7100" i="1" s="1"/>
  <c r="L7100" i="1"/>
  <c r="K7100" i="1"/>
  <c r="M7100" i="1" s="1"/>
  <c r="J7100" i="1"/>
  <c r="H7100" i="1"/>
  <c r="I7100" i="1" s="1"/>
  <c r="O7099" i="1"/>
  <c r="P7099" i="1" s="1"/>
  <c r="Q7099" i="1" s="1"/>
  <c r="L7099" i="1"/>
  <c r="K7099" i="1"/>
  <c r="J7099" i="1"/>
  <c r="H7099" i="1"/>
  <c r="I7099" i="1" s="1"/>
  <c r="O7098" i="1"/>
  <c r="P7098" i="1" s="1"/>
  <c r="Q7098" i="1" s="1"/>
  <c r="L7098" i="1"/>
  <c r="K7098" i="1"/>
  <c r="M7098" i="1" s="1"/>
  <c r="J7098" i="1"/>
  <c r="H7098" i="1"/>
  <c r="I7098" i="1" s="1"/>
  <c r="O7097" i="1"/>
  <c r="P7097" i="1" s="1"/>
  <c r="Q7097" i="1" s="1"/>
  <c r="L7097" i="1"/>
  <c r="K7097" i="1"/>
  <c r="J7097" i="1"/>
  <c r="H7097" i="1"/>
  <c r="I7097" i="1" s="1"/>
  <c r="O7096" i="1"/>
  <c r="P7096" i="1" s="1"/>
  <c r="Q7096" i="1" s="1"/>
  <c r="L7096" i="1"/>
  <c r="K7096" i="1"/>
  <c r="M7096" i="1" s="1"/>
  <c r="J7096" i="1"/>
  <c r="H7096" i="1"/>
  <c r="I7096" i="1" s="1"/>
  <c r="O7095" i="1"/>
  <c r="P7095" i="1" s="1"/>
  <c r="Q7095" i="1" s="1"/>
  <c r="L7095" i="1"/>
  <c r="K7095" i="1"/>
  <c r="J7095" i="1"/>
  <c r="H7095" i="1"/>
  <c r="I7095" i="1" s="1"/>
  <c r="O7094" i="1"/>
  <c r="P7094" i="1" s="1"/>
  <c r="Q7094" i="1" s="1"/>
  <c r="L7094" i="1"/>
  <c r="K7094" i="1"/>
  <c r="M7094" i="1" s="1"/>
  <c r="J7094" i="1"/>
  <c r="H7094" i="1"/>
  <c r="I7094" i="1" s="1"/>
  <c r="O7093" i="1"/>
  <c r="P7093" i="1" s="1"/>
  <c r="Q7093" i="1" s="1"/>
  <c r="L7093" i="1"/>
  <c r="K7093" i="1"/>
  <c r="M7093" i="1" s="1"/>
  <c r="J7093" i="1"/>
  <c r="H7093" i="1"/>
  <c r="I7093" i="1" s="1"/>
  <c r="O7092" i="1"/>
  <c r="P7092" i="1" s="1"/>
  <c r="Q7092" i="1" s="1"/>
  <c r="L7092" i="1"/>
  <c r="K7092" i="1"/>
  <c r="M7092" i="1" s="1"/>
  <c r="J7092" i="1"/>
  <c r="H7092" i="1"/>
  <c r="I7092" i="1" s="1"/>
  <c r="O7091" i="1"/>
  <c r="P7091" i="1" s="1"/>
  <c r="Q7091" i="1" s="1"/>
  <c r="L7091" i="1"/>
  <c r="K7091" i="1"/>
  <c r="J7091" i="1"/>
  <c r="H7091" i="1"/>
  <c r="I7091" i="1" s="1"/>
  <c r="O7090" i="1"/>
  <c r="P7090" i="1" s="1"/>
  <c r="Q7090" i="1" s="1"/>
  <c r="L7090" i="1"/>
  <c r="K7090" i="1"/>
  <c r="M7090" i="1" s="1"/>
  <c r="J7090" i="1"/>
  <c r="H7090" i="1"/>
  <c r="I7090" i="1" s="1"/>
  <c r="S7089" i="1"/>
  <c r="O7089" i="1"/>
  <c r="P7089" i="1" s="1"/>
  <c r="Q7089" i="1" s="1"/>
  <c r="L7089" i="1"/>
  <c r="K7089" i="1"/>
  <c r="M7089" i="1" s="1"/>
  <c r="J7089" i="1"/>
  <c r="H7089" i="1"/>
  <c r="I7089" i="1" s="1"/>
  <c r="O7088" i="1"/>
  <c r="P7088" i="1" s="1"/>
  <c r="Q7088" i="1" s="1"/>
  <c r="L7088" i="1"/>
  <c r="K7088" i="1"/>
  <c r="J7088" i="1"/>
  <c r="H7088" i="1"/>
  <c r="I7088" i="1" s="1"/>
  <c r="O7087" i="1"/>
  <c r="P7087" i="1" s="1"/>
  <c r="Q7087" i="1" s="1"/>
  <c r="L7087" i="1"/>
  <c r="K7087" i="1"/>
  <c r="M7087" i="1" s="1"/>
  <c r="J7087" i="1"/>
  <c r="H7087" i="1"/>
  <c r="I7087" i="1" s="1"/>
  <c r="O7086" i="1"/>
  <c r="P7086" i="1" s="1"/>
  <c r="Q7086" i="1" s="1"/>
  <c r="L7086" i="1"/>
  <c r="K7086" i="1"/>
  <c r="M7086" i="1" s="1"/>
  <c r="J7086" i="1"/>
  <c r="H7086" i="1"/>
  <c r="I7086" i="1" s="1"/>
  <c r="O7085" i="1"/>
  <c r="P7085" i="1" s="1"/>
  <c r="Q7085" i="1" s="1"/>
  <c r="L7085" i="1"/>
  <c r="K7085" i="1"/>
  <c r="J7085" i="1"/>
  <c r="H7085" i="1"/>
  <c r="I7085" i="1" s="1"/>
  <c r="O7084" i="1"/>
  <c r="P7084" i="1" s="1"/>
  <c r="Q7084" i="1" s="1"/>
  <c r="L7084" i="1"/>
  <c r="K7084" i="1"/>
  <c r="M7084" i="1" s="1"/>
  <c r="J7084" i="1"/>
  <c r="H7084" i="1"/>
  <c r="I7084" i="1" s="1"/>
  <c r="O7083" i="1"/>
  <c r="P7083" i="1" s="1"/>
  <c r="Q7083" i="1" s="1"/>
  <c r="L7083" i="1"/>
  <c r="K7083" i="1"/>
  <c r="M7083" i="1" s="1"/>
  <c r="J7083" i="1"/>
  <c r="H7083" i="1"/>
  <c r="I7083" i="1" s="1"/>
  <c r="O7082" i="1"/>
  <c r="P7082" i="1" s="1"/>
  <c r="Q7082" i="1" s="1"/>
  <c r="L7082" i="1"/>
  <c r="K7082" i="1"/>
  <c r="M7082" i="1" s="1"/>
  <c r="J7082" i="1"/>
  <c r="H7082" i="1"/>
  <c r="I7082" i="1" s="1"/>
  <c r="O7081" i="1"/>
  <c r="P7081" i="1" s="1"/>
  <c r="Q7081" i="1" s="1"/>
  <c r="L7081" i="1"/>
  <c r="K7081" i="1"/>
  <c r="J7081" i="1"/>
  <c r="H7081" i="1"/>
  <c r="I7081" i="1" s="1"/>
  <c r="O7080" i="1"/>
  <c r="P7080" i="1" s="1"/>
  <c r="Q7080" i="1" s="1"/>
  <c r="L7080" i="1"/>
  <c r="K7080" i="1"/>
  <c r="M7080" i="1" s="1"/>
  <c r="J7080" i="1"/>
  <c r="H7080" i="1"/>
  <c r="I7080" i="1" s="1"/>
  <c r="O7079" i="1"/>
  <c r="P7079" i="1" s="1"/>
  <c r="Q7079" i="1" s="1"/>
  <c r="L7079" i="1"/>
  <c r="K7079" i="1"/>
  <c r="J7079" i="1"/>
  <c r="H7079" i="1"/>
  <c r="I7079" i="1" s="1"/>
  <c r="O7078" i="1"/>
  <c r="P7078" i="1" s="1"/>
  <c r="Q7078" i="1" s="1"/>
  <c r="L7078" i="1"/>
  <c r="K7078" i="1"/>
  <c r="M7078" i="1" s="1"/>
  <c r="J7078" i="1"/>
  <c r="H7078" i="1"/>
  <c r="I7078" i="1" s="1"/>
  <c r="O7077" i="1"/>
  <c r="P7077" i="1" s="1"/>
  <c r="Q7077" i="1" s="1"/>
  <c r="L7077" i="1"/>
  <c r="K7077" i="1"/>
  <c r="M7077" i="1" s="1"/>
  <c r="J7077" i="1"/>
  <c r="H7077" i="1"/>
  <c r="I7077" i="1" s="1"/>
  <c r="O7076" i="1"/>
  <c r="P7076" i="1" s="1"/>
  <c r="Q7076" i="1" s="1"/>
  <c r="L7076" i="1"/>
  <c r="K7076" i="1"/>
  <c r="M7076" i="1" s="1"/>
  <c r="J7076" i="1"/>
  <c r="H7076" i="1"/>
  <c r="I7076" i="1" s="1"/>
  <c r="O7075" i="1"/>
  <c r="P7075" i="1" s="1"/>
  <c r="Q7075" i="1" s="1"/>
  <c r="L7075" i="1"/>
  <c r="K7075" i="1"/>
  <c r="J7075" i="1"/>
  <c r="H7075" i="1"/>
  <c r="I7075" i="1" s="1"/>
  <c r="O7074" i="1"/>
  <c r="P7074" i="1" s="1"/>
  <c r="Q7074" i="1" s="1"/>
  <c r="L7074" i="1"/>
  <c r="K7074" i="1"/>
  <c r="M7074" i="1" s="1"/>
  <c r="J7074" i="1"/>
  <c r="H7074" i="1"/>
  <c r="I7074" i="1" s="1"/>
  <c r="O7073" i="1"/>
  <c r="P7073" i="1" s="1"/>
  <c r="Q7073" i="1" s="1"/>
  <c r="L7073" i="1"/>
  <c r="K7073" i="1"/>
  <c r="M7073" i="1" s="1"/>
  <c r="J7073" i="1"/>
  <c r="H7073" i="1"/>
  <c r="I7073" i="1" s="1"/>
  <c r="O7072" i="1"/>
  <c r="P7072" i="1" s="1"/>
  <c r="Q7072" i="1" s="1"/>
  <c r="L7072" i="1"/>
  <c r="K7072" i="1"/>
  <c r="J7072" i="1"/>
  <c r="H7072" i="1"/>
  <c r="I7072" i="1" s="1"/>
  <c r="O7071" i="1"/>
  <c r="P7071" i="1" s="1"/>
  <c r="Q7071" i="1" s="1"/>
  <c r="L7071" i="1"/>
  <c r="K7071" i="1"/>
  <c r="M7071" i="1" s="1"/>
  <c r="J7071" i="1"/>
  <c r="H7071" i="1"/>
  <c r="I7071" i="1" s="1"/>
  <c r="O7070" i="1"/>
  <c r="P7070" i="1" s="1"/>
  <c r="Q7070" i="1" s="1"/>
  <c r="L7070" i="1"/>
  <c r="K7070" i="1"/>
  <c r="M7070" i="1" s="1"/>
  <c r="J7070" i="1"/>
  <c r="H7070" i="1"/>
  <c r="I7070" i="1" s="1"/>
  <c r="O7069" i="1"/>
  <c r="P7069" i="1" s="1"/>
  <c r="Q7069" i="1" s="1"/>
  <c r="L7069" i="1"/>
  <c r="K7069" i="1"/>
  <c r="J7069" i="1"/>
  <c r="H7069" i="1"/>
  <c r="I7069" i="1" s="1"/>
  <c r="S7068" i="1"/>
  <c r="O7068" i="1"/>
  <c r="P7068" i="1" s="1"/>
  <c r="Q7068" i="1" s="1"/>
  <c r="L7068" i="1"/>
  <c r="K7068" i="1"/>
  <c r="M7068" i="1" s="1"/>
  <c r="J7068" i="1"/>
  <c r="H7068" i="1"/>
  <c r="I7068" i="1" s="1"/>
  <c r="O7067" i="1"/>
  <c r="P7067" i="1" s="1"/>
  <c r="Q7067" i="1" s="1"/>
  <c r="L7067" i="1"/>
  <c r="K7067" i="1"/>
  <c r="J7067" i="1"/>
  <c r="H7067" i="1"/>
  <c r="I7067" i="1" s="1"/>
  <c r="O7066" i="1"/>
  <c r="P7066" i="1" s="1"/>
  <c r="Q7066" i="1" s="1"/>
  <c r="L7066" i="1"/>
  <c r="K7066" i="1"/>
  <c r="M7066" i="1" s="1"/>
  <c r="J7066" i="1"/>
  <c r="H7066" i="1"/>
  <c r="I7066" i="1" s="1"/>
  <c r="O7065" i="1"/>
  <c r="P7065" i="1" s="1"/>
  <c r="Q7065" i="1" s="1"/>
  <c r="L7065" i="1"/>
  <c r="K7065" i="1"/>
  <c r="J7065" i="1"/>
  <c r="H7065" i="1"/>
  <c r="I7065" i="1" s="1"/>
  <c r="O7064" i="1"/>
  <c r="P7064" i="1" s="1"/>
  <c r="Q7064" i="1" s="1"/>
  <c r="L7064" i="1"/>
  <c r="K7064" i="1"/>
  <c r="M7064" i="1" s="1"/>
  <c r="J7064" i="1"/>
  <c r="H7064" i="1"/>
  <c r="I7064" i="1" s="1"/>
  <c r="O7063" i="1"/>
  <c r="P7063" i="1" s="1"/>
  <c r="Q7063" i="1" s="1"/>
  <c r="L7063" i="1"/>
  <c r="K7063" i="1"/>
  <c r="J7063" i="1"/>
  <c r="H7063" i="1"/>
  <c r="I7063" i="1" s="1"/>
  <c r="O7062" i="1"/>
  <c r="P7062" i="1" s="1"/>
  <c r="Q7062" i="1" s="1"/>
  <c r="L7062" i="1"/>
  <c r="K7062" i="1"/>
  <c r="J7062" i="1"/>
  <c r="H7062" i="1"/>
  <c r="I7062" i="1" s="1"/>
  <c r="O7061" i="1"/>
  <c r="P7061" i="1" s="1"/>
  <c r="Q7061" i="1" s="1"/>
  <c r="L7061" i="1"/>
  <c r="K7061" i="1"/>
  <c r="M7061" i="1" s="1"/>
  <c r="J7061" i="1"/>
  <c r="H7061" i="1"/>
  <c r="I7061" i="1" s="1"/>
  <c r="O7060" i="1"/>
  <c r="P7060" i="1" s="1"/>
  <c r="Q7060" i="1" s="1"/>
  <c r="L7060" i="1"/>
  <c r="K7060" i="1"/>
  <c r="M7060" i="1" s="1"/>
  <c r="J7060" i="1"/>
  <c r="H7060" i="1"/>
  <c r="I7060" i="1" s="1"/>
  <c r="S7059" i="1"/>
  <c r="O7059" i="1"/>
  <c r="P7059" i="1" s="1"/>
  <c r="Q7059" i="1" s="1"/>
  <c r="L7059" i="1"/>
  <c r="K7059" i="1"/>
  <c r="J7059" i="1"/>
  <c r="H7059" i="1"/>
  <c r="I7059" i="1" s="1"/>
  <c r="O7058" i="1"/>
  <c r="P7058" i="1" s="1"/>
  <c r="Q7058" i="1" s="1"/>
  <c r="L7058" i="1"/>
  <c r="K7058" i="1"/>
  <c r="M7058" i="1" s="1"/>
  <c r="J7058" i="1"/>
  <c r="H7058" i="1"/>
  <c r="I7058" i="1" s="1"/>
  <c r="O7057" i="1"/>
  <c r="P7057" i="1" s="1"/>
  <c r="Q7057" i="1" s="1"/>
  <c r="L7057" i="1"/>
  <c r="K7057" i="1"/>
  <c r="M7057" i="1" s="1"/>
  <c r="J7057" i="1"/>
  <c r="H7057" i="1"/>
  <c r="I7057" i="1" s="1"/>
  <c r="O7056" i="1"/>
  <c r="P7056" i="1" s="1"/>
  <c r="Q7056" i="1" s="1"/>
  <c r="L7056" i="1"/>
  <c r="K7056" i="1"/>
  <c r="J7056" i="1"/>
  <c r="H7056" i="1"/>
  <c r="I7056" i="1" s="1"/>
  <c r="O7055" i="1"/>
  <c r="P7055" i="1" s="1"/>
  <c r="Q7055" i="1" s="1"/>
  <c r="L7055" i="1"/>
  <c r="K7055" i="1"/>
  <c r="M7055" i="1" s="1"/>
  <c r="J7055" i="1"/>
  <c r="H7055" i="1"/>
  <c r="I7055" i="1" s="1"/>
  <c r="O7054" i="1"/>
  <c r="P7054" i="1" s="1"/>
  <c r="Q7054" i="1" s="1"/>
  <c r="L7054" i="1"/>
  <c r="K7054" i="1"/>
  <c r="M7054" i="1" s="1"/>
  <c r="J7054" i="1"/>
  <c r="H7054" i="1"/>
  <c r="I7054" i="1" s="1"/>
  <c r="S7053" i="1"/>
  <c r="O7053" i="1"/>
  <c r="P7053" i="1" s="1"/>
  <c r="Q7053" i="1" s="1"/>
  <c r="L7053" i="1"/>
  <c r="K7053" i="1"/>
  <c r="J7053" i="1"/>
  <c r="H7053" i="1"/>
  <c r="I7053" i="1" s="1"/>
  <c r="O7052" i="1"/>
  <c r="P7052" i="1" s="1"/>
  <c r="Q7052" i="1" s="1"/>
  <c r="L7052" i="1"/>
  <c r="K7052" i="1"/>
  <c r="M7052" i="1" s="1"/>
  <c r="J7052" i="1"/>
  <c r="H7052" i="1"/>
  <c r="I7052" i="1" s="1"/>
  <c r="O7051" i="1"/>
  <c r="P7051" i="1" s="1"/>
  <c r="Q7051" i="1" s="1"/>
  <c r="L7051" i="1"/>
  <c r="K7051" i="1"/>
  <c r="M7051" i="1" s="1"/>
  <c r="J7051" i="1"/>
  <c r="H7051" i="1"/>
  <c r="I7051" i="1" s="1"/>
  <c r="S7050" i="1"/>
  <c r="O7050" i="1"/>
  <c r="P7050" i="1" s="1"/>
  <c r="Q7050" i="1" s="1"/>
  <c r="L7050" i="1"/>
  <c r="K7050" i="1"/>
  <c r="M7050" i="1" s="1"/>
  <c r="J7050" i="1"/>
  <c r="H7050" i="1"/>
  <c r="I7050" i="1" s="1"/>
  <c r="O7049" i="1"/>
  <c r="P7049" i="1" s="1"/>
  <c r="Q7049" i="1" s="1"/>
  <c r="L7049" i="1"/>
  <c r="K7049" i="1"/>
  <c r="J7049" i="1"/>
  <c r="H7049" i="1"/>
  <c r="I7049" i="1" s="1"/>
  <c r="O7048" i="1"/>
  <c r="P7048" i="1" s="1"/>
  <c r="Q7048" i="1" s="1"/>
  <c r="L7048" i="1"/>
  <c r="K7048" i="1"/>
  <c r="M7048" i="1" s="1"/>
  <c r="J7048" i="1"/>
  <c r="H7048" i="1"/>
  <c r="I7048" i="1" s="1"/>
  <c r="O7047" i="1"/>
  <c r="P7047" i="1" s="1"/>
  <c r="Q7047" i="1" s="1"/>
  <c r="L7047" i="1"/>
  <c r="K7047" i="1"/>
  <c r="J7047" i="1"/>
  <c r="H7047" i="1"/>
  <c r="I7047" i="1" s="1"/>
  <c r="O7046" i="1"/>
  <c r="P7046" i="1" s="1"/>
  <c r="Q7046" i="1" s="1"/>
  <c r="L7046" i="1"/>
  <c r="K7046" i="1"/>
  <c r="J7046" i="1"/>
  <c r="H7046" i="1"/>
  <c r="I7046" i="1" s="1"/>
  <c r="O7045" i="1"/>
  <c r="P7045" i="1" s="1"/>
  <c r="Q7045" i="1" s="1"/>
  <c r="L7045" i="1"/>
  <c r="K7045" i="1"/>
  <c r="M7045" i="1" s="1"/>
  <c r="J7045" i="1"/>
  <c r="H7045" i="1"/>
  <c r="I7045" i="1" s="1"/>
  <c r="O7044" i="1"/>
  <c r="P7044" i="1" s="1"/>
  <c r="Q7044" i="1" s="1"/>
  <c r="L7044" i="1"/>
  <c r="K7044" i="1"/>
  <c r="M7044" i="1" s="1"/>
  <c r="J7044" i="1"/>
  <c r="H7044" i="1"/>
  <c r="I7044" i="1" s="1"/>
  <c r="O7043" i="1"/>
  <c r="P7043" i="1" s="1"/>
  <c r="Q7043" i="1" s="1"/>
  <c r="L7043" i="1"/>
  <c r="K7043" i="1"/>
  <c r="J7043" i="1"/>
  <c r="H7043" i="1"/>
  <c r="I7043" i="1" s="1"/>
  <c r="O7042" i="1"/>
  <c r="P7042" i="1" s="1"/>
  <c r="Q7042" i="1" s="1"/>
  <c r="L7042" i="1"/>
  <c r="K7042" i="1"/>
  <c r="M7042" i="1" s="1"/>
  <c r="J7042" i="1"/>
  <c r="H7042" i="1"/>
  <c r="I7042" i="1" s="1"/>
  <c r="O7041" i="1"/>
  <c r="P7041" i="1" s="1"/>
  <c r="Q7041" i="1" s="1"/>
  <c r="L7041" i="1"/>
  <c r="K7041" i="1"/>
  <c r="J7041" i="1"/>
  <c r="H7041" i="1"/>
  <c r="I7041" i="1" s="1"/>
  <c r="O7040" i="1"/>
  <c r="P7040" i="1" s="1"/>
  <c r="Q7040" i="1" s="1"/>
  <c r="L7040" i="1"/>
  <c r="K7040" i="1"/>
  <c r="J7040" i="1"/>
  <c r="H7040" i="1"/>
  <c r="I7040" i="1" s="1"/>
  <c r="O7039" i="1"/>
  <c r="P7039" i="1" s="1"/>
  <c r="Q7039" i="1" s="1"/>
  <c r="L7039" i="1"/>
  <c r="K7039" i="1"/>
  <c r="M7039" i="1" s="1"/>
  <c r="J7039" i="1"/>
  <c r="H7039" i="1"/>
  <c r="I7039" i="1" s="1"/>
  <c r="O7038" i="1"/>
  <c r="P7038" i="1" s="1"/>
  <c r="Q7038" i="1" s="1"/>
  <c r="L7038" i="1"/>
  <c r="K7038" i="1"/>
  <c r="M7038" i="1" s="1"/>
  <c r="J7038" i="1"/>
  <c r="H7038" i="1"/>
  <c r="I7038" i="1" s="1"/>
  <c r="O7037" i="1"/>
  <c r="P7037" i="1" s="1"/>
  <c r="Q7037" i="1" s="1"/>
  <c r="L7037" i="1"/>
  <c r="K7037" i="1"/>
  <c r="J7037" i="1"/>
  <c r="H7037" i="1"/>
  <c r="I7037" i="1" s="1"/>
  <c r="S7036" i="1"/>
  <c r="O7036" i="1"/>
  <c r="P7036" i="1" s="1"/>
  <c r="Q7036" i="1" s="1"/>
  <c r="L7036" i="1"/>
  <c r="K7036" i="1"/>
  <c r="M7036" i="1" s="1"/>
  <c r="J7036" i="1"/>
  <c r="H7036" i="1"/>
  <c r="I7036" i="1" s="1"/>
  <c r="O7035" i="1"/>
  <c r="P7035" i="1" s="1"/>
  <c r="Q7035" i="1" s="1"/>
  <c r="L7035" i="1"/>
  <c r="K7035" i="1"/>
  <c r="M7035" i="1" s="1"/>
  <c r="J7035" i="1"/>
  <c r="H7035" i="1"/>
  <c r="I7035" i="1" s="1"/>
  <c r="O7034" i="1"/>
  <c r="P7034" i="1" s="1"/>
  <c r="Q7034" i="1" s="1"/>
  <c r="L7034" i="1"/>
  <c r="K7034" i="1"/>
  <c r="M7034" i="1" s="1"/>
  <c r="J7034" i="1"/>
  <c r="H7034" i="1"/>
  <c r="I7034" i="1" s="1"/>
  <c r="O7033" i="1"/>
  <c r="P7033" i="1" s="1"/>
  <c r="Q7033" i="1" s="1"/>
  <c r="L7033" i="1"/>
  <c r="K7033" i="1"/>
  <c r="J7033" i="1"/>
  <c r="H7033" i="1"/>
  <c r="I7033" i="1" s="1"/>
  <c r="O7032" i="1"/>
  <c r="P7032" i="1" s="1"/>
  <c r="Q7032" i="1" s="1"/>
  <c r="L7032" i="1"/>
  <c r="K7032" i="1"/>
  <c r="M7032" i="1" s="1"/>
  <c r="J7032" i="1"/>
  <c r="H7032" i="1"/>
  <c r="I7032" i="1" s="1"/>
  <c r="O7031" i="1"/>
  <c r="P7031" i="1" s="1"/>
  <c r="Q7031" i="1" s="1"/>
  <c r="L7031" i="1"/>
  <c r="K7031" i="1"/>
  <c r="J7031" i="1"/>
  <c r="H7031" i="1"/>
  <c r="I7031" i="1" s="1"/>
  <c r="O7030" i="1"/>
  <c r="P7030" i="1" s="1"/>
  <c r="Q7030" i="1" s="1"/>
  <c r="L7030" i="1"/>
  <c r="K7030" i="1"/>
  <c r="J7030" i="1"/>
  <c r="H7030" i="1"/>
  <c r="I7030" i="1" s="1"/>
  <c r="O7029" i="1"/>
  <c r="P7029" i="1" s="1"/>
  <c r="Q7029" i="1" s="1"/>
  <c r="L7029" i="1"/>
  <c r="K7029" i="1"/>
  <c r="J7029" i="1"/>
  <c r="H7029" i="1"/>
  <c r="I7029" i="1" s="1"/>
  <c r="O7028" i="1"/>
  <c r="P7028" i="1" s="1"/>
  <c r="Q7028" i="1" s="1"/>
  <c r="L7028" i="1"/>
  <c r="K7028" i="1"/>
  <c r="M7028" i="1" s="1"/>
  <c r="J7028" i="1"/>
  <c r="H7028" i="1"/>
  <c r="I7028" i="1" s="1"/>
  <c r="O7027" i="1"/>
  <c r="P7027" i="1" s="1"/>
  <c r="Q7027" i="1" s="1"/>
  <c r="L7027" i="1"/>
  <c r="K7027" i="1"/>
  <c r="J7027" i="1"/>
  <c r="H7027" i="1"/>
  <c r="I7027" i="1" s="1"/>
  <c r="O7026" i="1"/>
  <c r="P7026" i="1" s="1"/>
  <c r="Q7026" i="1" s="1"/>
  <c r="L7026" i="1"/>
  <c r="K7026" i="1"/>
  <c r="M7026" i="1" s="1"/>
  <c r="J7026" i="1"/>
  <c r="H7026" i="1"/>
  <c r="I7026" i="1" s="1"/>
  <c r="O7025" i="1"/>
  <c r="P7025" i="1" s="1"/>
  <c r="Q7025" i="1" s="1"/>
  <c r="L7025" i="1"/>
  <c r="K7025" i="1"/>
  <c r="J7025" i="1"/>
  <c r="H7025" i="1"/>
  <c r="I7025" i="1" s="1"/>
  <c r="O7024" i="1"/>
  <c r="P7024" i="1" s="1"/>
  <c r="Q7024" i="1" s="1"/>
  <c r="L7024" i="1"/>
  <c r="K7024" i="1"/>
  <c r="J7024" i="1"/>
  <c r="H7024" i="1"/>
  <c r="I7024" i="1" s="1"/>
  <c r="O7023" i="1"/>
  <c r="P7023" i="1" s="1"/>
  <c r="Q7023" i="1" s="1"/>
  <c r="L7023" i="1"/>
  <c r="K7023" i="1"/>
  <c r="M7023" i="1" s="1"/>
  <c r="J7023" i="1"/>
  <c r="H7023" i="1"/>
  <c r="I7023" i="1" s="1"/>
  <c r="O7022" i="1"/>
  <c r="P7022" i="1" s="1"/>
  <c r="Q7022" i="1" s="1"/>
  <c r="L7022" i="1"/>
  <c r="K7022" i="1"/>
  <c r="M7022" i="1" s="1"/>
  <c r="J7022" i="1"/>
  <c r="H7022" i="1"/>
  <c r="I7022" i="1" s="1"/>
  <c r="O7021" i="1"/>
  <c r="P7021" i="1" s="1"/>
  <c r="Q7021" i="1" s="1"/>
  <c r="L7021" i="1"/>
  <c r="K7021" i="1"/>
  <c r="J7021" i="1"/>
  <c r="H7021" i="1"/>
  <c r="I7021" i="1" s="1"/>
  <c r="O7020" i="1"/>
  <c r="P7020" i="1" s="1"/>
  <c r="Q7020" i="1" s="1"/>
  <c r="L7020" i="1"/>
  <c r="K7020" i="1"/>
  <c r="M7020" i="1" s="1"/>
  <c r="J7020" i="1"/>
  <c r="H7020" i="1"/>
  <c r="I7020" i="1" s="1"/>
  <c r="O7019" i="1"/>
  <c r="P7019" i="1" s="1"/>
  <c r="Q7019" i="1" s="1"/>
  <c r="L7019" i="1"/>
  <c r="K7019" i="1"/>
  <c r="J7019" i="1"/>
  <c r="H7019" i="1"/>
  <c r="I7019" i="1" s="1"/>
  <c r="O7018" i="1"/>
  <c r="P7018" i="1" s="1"/>
  <c r="Q7018" i="1" s="1"/>
  <c r="L7018" i="1"/>
  <c r="K7018" i="1"/>
  <c r="M7018" i="1" s="1"/>
  <c r="J7018" i="1"/>
  <c r="H7018" i="1"/>
  <c r="I7018" i="1" s="1"/>
  <c r="O7017" i="1"/>
  <c r="P7017" i="1" s="1"/>
  <c r="Q7017" i="1" s="1"/>
  <c r="L7017" i="1"/>
  <c r="K7017" i="1"/>
  <c r="J7017" i="1"/>
  <c r="H7017" i="1"/>
  <c r="I7017" i="1" s="1"/>
  <c r="O7016" i="1"/>
  <c r="P7016" i="1" s="1"/>
  <c r="Q7016" i="1" s="1"/>
  <c r="L7016" i="1"/>
  <c r="K7016" i="1"/>
  <c r="M7016" i="1" s="1"/>
  <c r="J7016" i="1"/>
  <c r="H7016" i="1"/>
  <c r="I7016" i="1" s="1"/>
  <c r="O7015" i="1"/>
  <c r="P7015" i="1" s="1"/>
  <c r="Q7015" i="1" s="1"/>
  <c r="L7015" i="1"/>
  <c r="K7015" i="1"/>
  <c r="J7015" i="1"/>
  <c r="H7015" i="1"/>
  <c r="I7015" i="1" s="1"/>
  <c r="O7014" i="1"/>
  <c r="P7014" i="1" s="1"/>
  <c r="Q7014" i="1" s="1"/>
  <c r="L7014" i="1"/>
  <c r="K7014" i="1"/>
  <c r="J7014" i="1"/>
  <c r="H7014" i="1"/>
  <c r="I7014" i="1" s="1"/>
  <c r="O7013" i="1"/>
  <c r="P7013" i="1" s="1"/>
  <c r="Q7013" i="1" s="1"/>
  <c r="L7013" i="1"/>
  <c r="K7013" i="1"/>
  <c r="M7013" i="1" s="1"/>
  <c r="J7013" i="1"/>
  <c r="H7013" i="1"/>
  <c r="I7013" i="1" s="1"/>
  <c r="O7012" i="1"/>
  <c r="P7012" i="1" s="1"/>
  <c r="Q7012" i="1" s="1"/>
  <c r="L7012" i="1"/>
  <c r="K7012" i="1"/>
  <c r="J7012" i="1"/>
  <c r="H7012" i="1"/>
  <c r="I7012" i="1" s="1"/>
  <c r="O7011" i="1"/>
  <c r="P7011" i="1" s="1"/>
  <c r="Q7011" i="1" s="1"/>
  <c r="L7011" i="1"/>
  <c r="K7011" i="1"/>
  <c r="J7011" i="1"/>
  <c r="H7011" i="1"/>
  <c r="I7011" i="1" s="1"/>
  <c r="O7010" i="1"/>
  <c r="P7010" i="1" s="1"/>
  <c r="Q7010" i="1" s="1"/>
  <c r="L7010" i="1"/>
  <c r="K7010" i="1"/>
  <c r="M7010" i="1" s="1"/>
  <c r="J7010" i="1"/>
  <c r="H7010" i="1"/>
  <c r="I7010" i="1" s="1"/>
  <c r="O7009" i="1"/>
  <c r="P7009" i="1" s="1"/>
  <c r="Q7009" i="1" s="1"/>
  <c r="L7009" i="1"/>
  <c r="K7009" i="1"/>
  <c r="M7009" i="1" s="1"/>
  <c r="J7009" i="1"/>
  <c r="H7009" i="1"/>
  <c r="I7009" i="1" s="1"/>
  <c r="O7008" i="1"/>
  <c r="P7008" i="1" s="1"/>
  <c r="Q7008" i="1" s="1"/>
  <c r="L7008" i="1"/>
  <c r="K7008" i="1"/>
  <c r="M7008" i="1" s="1"/>
  <c r="J7008" i="1"/>
  <c r="H7008" i="1"/>
  <c r="I7008" i="1" s="1"/>
  <c r="O7007" i="1"/>
  <c r="P7007" i="1" s="1"/>
  <c r="Q7007" i="1" s="1"/>
  <c r="L7007" i="1"/>
  <c r="K7007" i="1"/>
  <c r="M7007" i="1" s="1"/>
  <c r="J7007" i="1"/>
  <c r="H7007" i="1"/>
  <c r="I7007" i="1" s="1"/>
  <c r="S7006" i="1"/>
  <c r="O7006" i="1"/>
  <c r="P7006" i="1" s="1"/>
  <c r="Q7006" i="1" s="1"/>
  <c r="L7006" i="1"/>
  <c r="K7006" i="1"/>
  <c r="M7006" i="1" s="1"/>
  <c r="J7006" i="1"/>
  <c r="H7006" i="1"/>
  <c r="I7006" i="1" s="1"/>
  <c r="O7005" i="1"/>
  <c r="P7005" i="1" s="1"/>
  <c r="Q7005" i="1" s="1"/>
  <c r="L7005" i="1"/>
  <c r="K7005" i="1"/>
  <c r="J7005" i="1"/>
  <c r="H7005" i="1"/>
  <c r="I7005" i="1" s="1"/>
  <c r="O7004" i="1"/>
  <c r="P7004" i="1" s="1"/>
  <c r="Q7004" i="1" s="1"/>
  <c r="L7004" i="1"/>
  <c r="K7004" i="1"/>
  <c r="J7004" i="1"/>
  <c r="H7004" i="1"/>
  <c r="I7004" i="1" s="1"/>
  <c r="O7003" i="1"/>
  <c r="P7003" i="1" s="1"/>
  <c r="Q7003" i="1" s="1"/>
  <c r="L7003" i="1"/>
  <c r="K7003" i="1"/>
  <c r="M7003" i="1" s="1"/>
  <c r="J7003" i="1"/>
  <c r="H7003" i="1"/>
  <c r="I7003" i="1" s="1"/>
  <c r="S7002" i="1"/>
  <c r="O7002" i="1"/>
  <c r="P7002" i="1" s="1"/>
  <c r="Q7002" i="1" s="1"/>
  <c r="L7002" i="1"/>
  <c r="K7002" i="1"/>
  <c r="M7002" i="1" s="1"/>
  <c r="J7002" i="1"/>
  <c r="H7002" i="1"/>
  <c r="I7002" i="1" s="1"/>
  <c r="O7001" i="1"/>
  <c r="P7001" i="1" s="1"/>
  <c r="Q7001" i="1" s="1"/>
  <c r="L7001" i="1"/>
  <c r="K7001" i="1"/>
  <c r="M7001" i="1" s="1"/>
  <c r="J7001" i="1"/>
  <c r="H7001" i="1"/>
  <c r="I7001" i="1" s="1"/>
  <c r="O7000" i="1"/>
  <c r="P7000" i="1" s="1"/>
  <c r="Q7000" i="1" s="1"/>
  <c r="L7000" i="1"/>
  <c r="K7000" i="1"/>
  <c r="M7000" i="1" s="1"/>
  <c r="J7000" i="1"/>
  <c r="H7000" i="1"/>
  <c r="I7000" i="1" s="1"/>
  <c r="O6999" i="1"/>
  <c r="P6999" i="1" s="1"/>
  <c r="Q6999" i="1" s="1"/>
  <c r="L6999" i="1"/>
  <c r="K6999" i="1"/>
  <c r="J6999" i="1"/>
  <c r="H6999" i="1"/>
  <c r="I6999" i="1" s="1"/>
  <c r="O6998" i="1"/>
  <c r="P6998" i="1" s="1"/>
  <c r="Q6998" i="1" s="1"/>
  <c r="L6998" i="1"/>
  <c r="K6998" i="1"/>
  <c r="J6998" i="1"/>
  <c r="H6998" i="1"/>
  <c r="I6998" i="1" s="1"/>
  <c r="O6997" i="1"/>
  <c r="P6997" i="1" s="1"/>
  <c r="Q6997" i="1" s="1"/>
  <c r="L6997" i="1"/>
  <c r="K6997" i="1"/>
  <c r="M6997" i="1" s="1"/>
  <c r="J6997" i="1"/>
  <c r="H6997" i="1"/>
  <c r="I6997" i="1" s="1"/>
  <c r="O6996" i="1"/>
  <c r="P6996" i="1" s="1"/>
  <c r="Q6996" i="1" s="1"/>
  <c r="L6996" i="1"/>
  <c r="K6996" i="1"/>
  <c r="J6996" i="1"/>
  <c r="H6996" i="1"/>
  <c r="I6996" i="1" s="1"/>
  <c r="O6995" i="1"/>
  <c r="P6995" i="1" s="1"/>
  <c r="Q6995" i="1" s="1"/>
  <c r="L6995" i="1"/>
  <c r="K6995" i="1"/>
  <c r="M6995" i="1" s="1"/>
  <c r="J6995" i="1"/>
  <c r="H6995" i="1"/>
  <c r="I6995" i="1" s="1"/>
  <c r="O6994" i="1"/>
  <c r="P6994" i="1" s="1"/>
  <c r="Q6994" i="1" s="1"/>
  <c r="L6994" i="1"/>
  <c r="K6994" i="1"/>
  <c r="J6994" i="1"/>
  <c r="H6994" i="1"/>
  <c r="I6994" i="1" s="1"/>
  <c r="S6993" i="1"/>
  <c r="O6993" i="1"/>
  <c r="P6993" i="1" s="1"/>
  <c r="Q6993" i="1" s="1"/>
  <c r="L6993" i="1"/>
  <c r="K6993" i="1"/>
  <c r="M6993" i="1" s="1"/>
  <c r="J6993" i="1"/>
  <c r="H6993" i="1"/>
  <c r="I6993" i="1" s="1"/>
  <c r="O6992" i="1"/>
  <c r="P6992" i="1" s="1"/>
  <c r="Q6992" i="1" s="1"/>
  <c r="L6992" i="1"/>
  <c r="K6992" i="1"/>
  <c r="M6992" i="1" s="1"/>
  <c r="J6992" i="1"/>
  <c r="H6992" i="1"/>
  <c r="I6992" i="1" s="1"/>
  <c r="O6991" i="1"/>
  <c r="P6991" i="1" s="1"/>
  <c r="Q6991" i="1" s="1"/>
  <c r="L6991" i="1"/>
  <c r="K6991" i="1"/>
  <c r="M6991" i="1" s="1"/>
  <c r="J6991" i="1"/>
  <c r="H6991" i="1"/>
  <c r="I6991" i="1" s="1"/>
  <c r="O6990" i="1"/>
  <c r="P6990" i="1" s="1"/>
  <c r="Q6990" i="1" s="1"/>
  <c r="L6990" i="1"/>
  <c r="K6990" i="1"/>
  <c r="M6990" i="1" s="1"/>
  <c r="J6990" i="1"/>
  <c r="H6990" i="1"/>
  <c r="I6990" i="1" s="1"/>
  <c r="O6989" i="1"/>
  <c r="P6989" i="1" s="1"/>
  <c r="Q6989" i="1" s="1"/>
  <c r="L6989" i="1"/>
  <c r="K6989" i="1"/>
  <c r="J6989" i="1"/>
  <c r="H6989" i="1"/>
  <c r="I6989" i="1" s="1"/>
  <c r="O6988" i="1"/>
  <c r="P6988" i="1" s="1"/>
  <c r="Q6988" i="1" s="1"/>
  <c r="L6988" i="1"/>
  <c r="K6988" i="1"/>
  <c r="M6988" i="1" s="1"/>
  <c r="J6988" i="1"/>
  <c r="H6988" i="1"/>
  <c r="I6988" i="1" s="1"/>
  <c r="O6987" i="1"/>
  <c r="P6987" i="1" s="1"/>
  <c r="Q6987" i="1" s="1"/>
  <c r="L6987" i="1"/>
  <c r="K6987" i="1"/>
  <c r="M6987" i="1" s="1"/>
  <c r="J6987" i="1"/>
  <c r="H6987" i="1"/>
  <c r="I6987" i="1" s="1"/>
  <c r="O6986" i="1"/>
  <c r="P6986" i="1" s="1"/>
  <c r="Q6986" i="1" s="1"/>
  <c r="L6986" i="1"/>
  <c r="K6986" i="1"/>
  <c r="M6986" i="1" s="1"/>
  <c r="J6986" i="1"/>
  <c r="H6986" i="1"/>
  <c r="I6986" i="1" s="1"/>
  <c r="O6985" i="1"/>
  <c r="P6985" i="1" s="1"/>
  <c r="Q6985" i="1" s="1"/>
  <c r="L6985" i="1"/>
  <c r="K6985" i="1"/>
  <c r="M6985" i="1" s="1"/>
  <c r="J6985" i="1"/>
  <c r="H6985" i="1"/>
  <c r="I6985" i="1" s="1"/>
  <c r="O6984" i="1"/>
  <c r="P6984" i="1" s="1"/>
  <c r="Q6984" i="1" s="1"/>
  <c r="L6984" i="1"/>
  <c r="K6984" i="1"/>
  <c r="M6984" i="1" s="1"/>
  <c r="J6984" i="1"/>
  <c r="H6984" i="1"/>
  <c r="I6984" i="1" s="1"/>
  <c r="O6983" i="1"/>
  <c r="P6983" i="1" s="1"/>
  <c r="Q6983" i="1" s="1"/>
  <c r="L6983" i="1"/>
  <c r="K6983" i="1"/>
  <c r="J6983" i="1"/>
  <c r="H6983" i="1"/>
  <c r="I6983" i="1" s="1"/>
  <c r="O6982" i="1"/>
  <c r="P6982" i="1" s="1"/>
  <c r="Q6982" i="1" s="1"/>
  <c r="L6982" i="1"/>
  <c r="K6982" i="1"/>
  <c r="J6982" i="1"/>
  <c r="H6982" i="1"/>
  <c r="I6982" i="1" s="1"/>
  <c r="O6981" i="1"/>
  <c r="P6981" i="1" s="1"/>
  <c r="Q6981" i="1" s="1"/>
  <c r="L6981" i="1"/>
  <c r="K6981" i="1"/>
  <c r="M6981" i="1" s="1"/>
  <c r="J6981" i="1"/>
  <c r="H6981" i="1"/>
  <c r="I6981" i="1" s="1"/>
  <c r="O6980" i="1"/>
  <c r="P6980" i="1" s="1"/>
  <c r="Q6980" i="1" s="1"/>
  <c r="L6980" i="1"/>
  <c r="K6980" i="1"/>
  <c r="J6980" i="1"/>
  <c r="H6980" i="1"/>
  <c r="I6980" i="1" s="1"/>
  <c r="O6979" i="1"/>
  <c r="P6979" i="1" s="1"/>
  <c r="Q6979" i="1" s="1"/>
  <c r="L6979" i="1"/>
  <c r="K6979" i="1"/>
  <c r="M6979" i="1" s="1"/>
  <c r="J6979" i="1"/>
  <c r="H6979" i="1"/>
  <c r="I6979" i="1" s="1"/>
  <c r="O6978" i="1"/>
  <c r="P6978" i="1" s="1"/>
  <c r="Q6978" i="1" s="1"/>
  <c r="L6978" i="1"/>
  <c r="K6978" i="1"/>
  <c r="J6978" i="1"/>
  <c r="H6978" i="1"/>
  <c r="I6978" i="1" s="1"/>
  <c r="O6977" i="1"/>
  <c r="P6977" i="1" s="1"/>
  <c r="Q6977" i="1" s="1"/>
  <c r="L6977" i="1"/>
  <c r="K6977" i="1"/>
  <c r="J6977" i="1"/>
  <c r="H6977" i="1"/>
  <c r="I6977" i="1" s="1"/>
  <c r="O6976" i="1"/>
  <c r="P6976" i="1" s="1"/>
  <c r="Q6976" i="1" s="1"/>
  <c r="L6976" i="1"/>
  <c r="K6976" i="1"/>
  <c r="M6976" i="1" s="1"/>
  <c r="J6976" i="1"/>
  <c r="H6976" i="1"/>
  <c r="I6976" i="1" s="1"/>
  <c r="O6975" i="1"/>
  <c r="P6975" i="1" s="1"/>
  <c r="Q6975" i="1" s="1"/>
  <c r="L6975" i="1"/>
  <c r="K6975" i="1"/>
  <c r="M6975" i="1" s="1"/>
  <c r="J6975" i="1"/>
  <c r="H6975" i="1"/>
  <c r="I6975" i="1" s="1"/>
  <c r="O6974" i="1"/>
  <c r="P6974" i="1" s="1"/>
  <c r="Q6974" i="1" s="1"/>
  <c r="L6974" i="1"/>
  <c r="K6974" i="1"/>
  <c r="M6974" i="1" s="1"/>
  <c r="J6974" i="1"/>
  <c r="H6974" i="1"/>
  <c r="I6974" i="1" s="1"/>
  <c r="O6973" i="1"/>
  <c r="P6973" i="1" s="1"/>
  <c r="Q6973" i="1" s="1"/>
  <c r="L6973" i="1"/>
  <c r="K6973" i="1"/>
  <c r="J6973" i="1"/>
  <c r="H6973" i="1"/>
  <c r="I6973" i="1" s="1"/>
  <c r="O6972" i="1"/>
  <c r="P6972" i="1" s="1"/>
  <c r="Q6972" i="1" s="1"/>
  <c r="L6972" i="1"/>
  <c r="K6972" i="1"/>
  <c r="M6972" i="1" s="1"/>
  <c r="J6972" i="1"/>
  <c r="H6972" i="1"/>
  <c r="I6972" i="1" s="1"/>
  <c r="O6971" i="1"/>
  <c r="P6971" i="1" s="1"/>
  <c r="Q6971" i="1" s="1"/>
  <c r="L6971" i="1"/>
  <c r="K6971" i="1"/>
  <c r="M6971" i="1" s="1"/>
  <c r="J6971" i="1"/>
  <c r="H6971" i="1"/>
  <c r="I6971" i="1" s="1"/>
  <c r="O6970" i="1"/>
  <c r="P6970" i="1" s="1"/>
  <c r="Q6970" i="1" s="1"/>
  <c r="L6970" i="1"/>
  <c r="K6970" i="1"/>
  <c r="M6970" i="1" s="1"/>
  <c r="J6970" i="1"/>
  <c r="H6970" i="1"/>
  <c r="I6970" i="1" s="1"/>
  <c r="O6969" i="1"/>
  <c r="P6969" i="1" s="1"/>
  <c r="Q6969" i="1" s="1"/>
  <c r="L6969" i="1"/>
  <c r="K6969" i="1"/>
  <c r="M6969" i="1" s="1"/>
  <c r="J6969" i="1"/>
  <c r="H6969" i="1"/>
  <c r="I6969" i="1" s="1"/>
  <c r="O6968" i="1"/>
  <c r="P6968" i="1" s="1"/>
  <c r="Q6968" i="1" s="1"/>
  <c r="L6968" i="1"/>
  <c r="K6968" i="1"/>
  <c r="M6968" i="1" s="1"/>
  <c r="J6968" i="1"/>
  <c r="H6968" i="1"/>
  <c r="I6968" i="1" s="1"/>
  <c r="O6967" i="1"/>
  <c r="P6967" i="1" s="1"/>
  <c r="Q6967" i="1" s="1"/>
  <c r="L6967" i="1"/>
  <c r="K6967" i="1"/>
  <c r="J6967" i="1"/>
  <c r="H6967" i="1"/>
  <c r="I6967" i="1" s="1"/>
  <c r="O6966" i="1"/>
  <c r="P6966" i="1" s="1"/>
  <c r="Q6966" i="1" s="1"/>
  <c r="L6966" i="1"/>
  <c r="K6966" i="1"/>
  <c r="J6966" i="1"/>
  <c r="H6966" i="1"/>
  <c r="I6966" i="1" s="1"/>
  <c r="O6965" i="1"/>
  <c r="P6965" i="1" s="1"/>
  <c r="Q6965" i="1" s="1"/>
  <c r="L6965" i="1"/>
  <c r="K6965" i="1"/>
  <c r="M6965" i="1" s="1"/>
  <c r="J6965" i="1"/>
  <c r="H6965" i="1"/>
  <c r="I6965" i="1" s="1"/>
  <c r="O6964" i="1"/>
  <c r="P6964" i="1" s="1"/>
  <c r="Q6964" i="1" s="1"/>
  <c r="L6964" i="1"/>
  <c r="K6964" i="1"/>
  <c r="J6964" i="1"/>
  <c r="H6964" i="1"/>
  <c r="I6964" i="1" s="1"/>
  <c r="O6963" i="1"/>
  <c r="P6963" i="1" s="1"/>
  <c r="Q6963" i="1" s="1"/>
  <c r="L6963" i="1"/>
  <c r="K6963" i="1"/>
  <c r="M6963" i="1" s="1"/>
  <c r="J6963" i="1"/>
  <c r="H6963" i="1"/>
  <c r="I6963" i="1" s="1"/>
  <c r="O6962" i="1"/>
  <c r="P6962" i="1" s="1"/>
  <c r="Q6962" i="1" s="1"/>
  <c r="L6962" i="1"/>
  <c r="K6962" i="1"/>
  <c r="J6962" i="1"/>
  <c r="H6962" i="1"/>
  <c r="I6962" i="1" s="1"/>
  <c r="O6961" i="1"/>
  <c r="P6961" i="1" s="1"/>
  <c r="Q6961" i="1" s="1"/>
  <c r="L6961" i="1"/>
  <c r="K6961" i="1"/>
  <c r="M6961" i="1" s="1"/>
  <c r="J6961" i="1"/>
  <c r="H6961" i="1"/>
  <c r="I6961" i="1" s="1"/>
  <c r="O6960" i="1"/>
  <c r="P6960" i="1" s="1"/>
  <c r="Q6960" i="1" s="1"/>
  <c r="L6960" i="1"/>
  <c r="K6960" i="1"/>
  <c r="M6960" i="1" s="1"/>
  <c r="J6960" i="1"/>
  <c r="H6960" i="1"/>
  <c r="I6960" i="1" s="1"/>
  <c r="O6959" i="1"/>
  <c r="P6959" i="1" s="1"/>
  <c r="Q6959" i="1" s="1"/>
  <c r="L6959" i="1"/>
  <c r="K6959" i="1"/>
  <c r="M6959" i="1" s="1"/>
  <c r="J6959" i="1"/>
  <c r="H6959" i="1"/>
  <c r="I6959" i="1" s="1"/>
  <c r="O6958" i="1"/>
  <c r="P6958" i="1" s="1"/>
  <c r="Q6958" i="1" s="1"/>
  <c r="L6958" i="1"/>
  <c r="K6958" i="1"/>
  <c r="M6958" i="1" s="1"/>
  <c r="J6958" i="1"/>
  <c r="H6958" i="1"/>
  <c r="I6958" i="1" s="1"/>
  <c r="O6957" i="1"/>
  <c r="P6957" i="1" s="1"/>
  <c r="Q6957" i="1" s="1"/>
  <c r="L6957" i="1"/>
  <c r="K6957" i="1"/>
  <c r="J6957" i="1"/>
  <c r="H6957" i="1"/>
  <c r="I6957" i="1" s="1"/>
  <c r="O6956" i="1"/>
  <c r="P6956" i="1" s="1"/>
  <c r="Q6956" i="1" s="1"/>
  <c r="L6956" i="1"/>
  <c r="K6956" i="1"/>
  <c r="M6956" i="1" s="1"/>
  <c r="J6956" i="1"/>
  <c r="H6956" i="1"/>
  <c r="I6956" i="1" s="1"/>
  <c r="O6955" i="1"/>
  <c r="P6955" i="1" s="1"/>
  <c r="Q6955" i="1" s="1"/>
  <c r="L6955" i="1"/>
  <c r="K6955" i="1"/>
  <c r="M6955" i="1" s="1"/>
  <c r="J6955" i="1"/>
  <c r="H6955" i="1"/>
  <c r="I6955" i="1" s="1"/>
  <c r="O6954" i="1"/>
  <c r="P6954" i="1" s="1"/>
  <c r="Q6954" i="1" s="1"/>
  <c r="L6954" i="1"/>
  <c r="K6954" i="1"/>
  <c r="M6954" i="1" s="1"/>
  <c r="J6954" i="1"/>
  <c r="H6954" i="1"/>
  <c r="I6954" i="1" s="1"/>
  <c r="O6953" i="1"/>
  <c r="P6953" i="1" s="1"/>
  <c r="Q6953" i="1" s="1"/>
  <c r="L6953" i="1"/>
  <c r="K6953" i="1"/>
  <c r="M6953" i="1" s="1"/>
  <c r="J6953" i="1"/>
  <c r="H6953" i="1"/>
  <c r="I6953" i="1" s="1"/>
  <c r="O6952" i="1"/>
  <c r="P6952" i="1" s="1"/>
  <c r="Q6952" i="1" s="1"/>
  <c r="L6952" i="1"/>
  <c r="K6952" i="1"/>
  <c r="M6952" i="1" s="1"/>
  <c r="J6952" i="1"/>
  <c r="H6952" i="1"/>
  <c r="I6952" i="1" s="1"/>
  <c r="O6951" i="1"/>
  <c r="P6951" i="1" s="1"/>
  <c r="Q6951" i="1" s="1"/>
  <c r="L6951" i="1"/>
  <c r="K6951" i="1"/>
  <c r="J6951" i="1"/>
  <c r="H6951" i="1"/>
  <c r="I6951" i="1" s="1"/>
  <c r="O6950" i="1"/>
  <c r="P6950" i="1" s="1"/>
  <c r="Q6950" i="1" s="1"/>
  <c r="L6950" i="1"/>
  <c r="K6950" i="1"/>
  <c r="J6950" i="1"/>
  <c r="H6950" i="1"/>
  <c r="I6950" i="1" s="1"/>
  <c r="O6949" i="1"/>
  <c r="P6949" i="1" s="1"/>
  <c r="Q6949" i="1" s="1"/>
  <c r="L6949" i="1"/>
  <c r="K6949" i="1"/>
  <c r="M6949" i="1" s="1"/>
  <c r="J6949" i="1"/>
  <c r="H6949" i="1"/>
  <c r="I6949" i="1" s="1"/>
  <c r="O6948" i="1"/>
  <c r="P6948" i="1" s="1"/>
  <c r="Q6948" i="1" s="1"/>
  <c r="L6948" i="1"/>
  <c r="K6948" i="1"/>
  <c r="J6948" i="1"/>
  <c r="H6948" i="1"/>
  <c r="I6948" i="1" s="1"/>
  <c r="O6947" i="1"/>
  <c r="P6947" i="1" s="1"/>
  <c r="Q6947" i="1" s="1"/>
  <c r="L6947" i="1"/>
  <c r="K6947" i="1"/>
  <c r="M6947" i="1" s="1"/>
  <c r="J6947" i="1"/>
  <c r="H6947" i="1"/>
  <c r="I6947" i="1" s="1"/>
  <c r="O6946" i="1"/>
  <c r="P6946" i="1" s="1"/>
  <c r="Q6946" i="1" s="1"/>
  <c r="L6946" i="1"/>
  <c r="K6946" i="1"/>
  <c r="M6946" i="1" s="1"/>
  <c r="J6946" i="1"/>
  <c r="H6946" i="1"/>
  <c r="I6946" i="1" s="1"/>
  <c r="O6945" i="1"/>
  <c r="P6945" i="1" s="1"/>
  <c r="Q6945" i="1" s="1"/>
  <c r="L6945" i="1"/>
  <c r="K6945" i="1"/>
  <c r="J6945" i="1"/>
  <c r="H6945" i="1"/>
  <c r="I6945" i="1" s="1"/>
  <c r="O6944" i="1"/>
  <c r="P6944" i="1" s="1"/>
  <c r="Q6944" i="1" s="1"/>
  <c r="L6944" i="1"/>
  <c r="K6944" i="1"/>
  <c r="M6944" i="1" s="1"/>
  <c r="J6944" i="1"/>
  <c r="H6944" i="1"/>
  <c r="I6944" i="1" s="1"/>
  <c r="O6943" i="1"/>
  <c r="P6943" i="1" s="1"/>
  <c r="Q6943" i="1" s="1"/>
  <c r="L6943" i="1"/>
  <c r="K6943" i="1"/>
  <c r="M6943" i="1" s="1"/>
  <c r="J6943" i="1"/>
  <c r="H6943" i="1"/>
  <c r="I6943" i="1" s="1"/>
  <c r="O6942" i="1"/>
  <c r="P6942" i="1" s="1"/>
  <c r="Q6942" i="1" s="1"/>
  <c r="L6942" i="1"/>
  <c r="K6942" i="1"/>
  <c r="M6942" i="1" s="1"/>
  <c r="J6942" i="1"/>
  <c r="H6942" i="1"/>
  <c r="I6942" i="1" s="1"/>
  <c r="S6941" i="1"/>
  <c r="O6941" i="1"/>
  <c r="P6941" i="1" s="1"/>
  <c r="Q6941" i="1" s="1"/>
  <c r="L6941" i="1"/>
  <c r="K6941" i="1"/>
  <c r="J6941" i="1"/>
  <c r="H6941" i="1"/>
  <c r="I6941" i="1" s="1"/>
  <c r="O6940" i="1"/>
  <c r="P6940" i="1" s="1"/>
  <c r="Q6940" i="1" s="1"/>
  <c r="L6940" i="1"/>
  <c r="K6940" i="1"/>
  <c r="J6940" i="1"/>
  <c r="H6940" i="1"/>
  <c r="I6940" i="1" s="1"/>
  <c r="O6939" i="1"/>
  <c r="P6939" i="1" s="1"/>
  <c r="Q6939" i="1" s="1"/>
  <c r="L6939" i="1"/>
  <c r="K6939" i="1"/>
  <c r="M6939" i="1" s="1"/>
  <c r="J6939" i="1"/>
  <c r="H6939" i="1"/>
  <c r="I6939" i="1" s="1"/>
  <c r="O6938" i="1"/>
  <c r="P6938" i="1" s="1"/>
  <c r="Q6938" i="1" s="1"/>
  <c r="L6938" i="1"/>
  <c r="K6938" i="1"/>
  <c r="M6938" i="1" s="1"/>
  <c r="J6938" i="1"/>
  <c r="H6938" i="1"/>
  <c r="I6938" i="1" s="1"/>
  <c r="O6937" i="1"/>
  <c r="P6937" i="1" s="1"/>
  <c r="Q6937" i="1" s="1"/>
  <c r="L6937" i="1"/>
  <c r="K6937" i="1"/>
  <c r="M6937" i="1" s="1"/>
  <c r="J6937" i="1"/>
  <c r="H6937" i="1"/>
  <c r="I6937" i="1" s="1"/>
  <c r="O6936" i="1"/>
  <c r="P6936" i="1" s="1"/>
  <c r="Q6936" i="1" s="1"/>
  <c r="L6936" i="1"/>
  <c r="K6936" i="1"/>
  <c r="J6936" i="1"/>
  <c r="H6936" i="1"/>
  <c r="I6936" i="1" s="1"/>
  <c r="O6935" i="1"/>
  <c r="P6935" i="1" s="1"/>
  <c r="Q6935" i="1" s="1"/>
  <c r="L6935" i="1"/>
  <c r="K6935" i="1"/>
  <c r="J6935" i="1"/>
  <c r="H6935" i="1"/>
  <c r="I6935" i="1" s="1"/>
  <c r="O6934" i="1"/>
  <c r="P6934" i="1" s="1"/>
  <c r="Q6934" i="1" s="1"/>
  <c r="L6934" i="1"/>
  <c r="K6934" i="1"/>
  <c r="J6934" i="1"/>
  <c r="H6934" i="1"/>
  <c r="I6934" i="1" s="1"/>
  <c r="O6933" i="1"/>
  <c r="P6933" i="1" s="1"/>
  <c r="Q6933" i="1" s="1"/>
  <c r="L6933" i="1"/>
  <c r="K6933" i="1"/>
  <c r="M6933" i="1" s="1"/>
  <c r="J6933" i="1"/>
  <c r="H6933" i="1"/>
  <c r="I6933" i="1" s="1"/>
  <c r="O6932" i="1"/>
  <c r="P6932" i="1" s="1"/>
  <c r="Q6932" i="1" s="1"/>
  <c r="L6932" i="1"/>
  <c r="K6932" i="1"/>
  <c r="J6932" i="1"/>
  <c r="H6932" i="1"/>
  <c r="I6932" i="1" s="1"/>
  <c r="O6931" i="1"/>
  <c r="P6931" i="1" s="1"/>
  <c r="Q6931" i="1" s="1"/>
  <c r="L6931" i="1"/>
  <c r="K6931" i="1"/>
  <c r="J6931" i="1"/>
  <c r="H6931" i="1"/>
  <c r="I6931" i="1" s="1"/>
  <c r="O6930" i="1"/>
  <c r="P6930" i="1" s="1"/>
  <c r="Q6930" i="1" s="1"/>
  <c r="L6930" i="1"/>
  <c r="K6930" i="1"/>
  <c r="M6930" i="1" s="1"/>
  <c r="J6930" i="1"/>
  <c r="H6930" i="1"/>
  <c r="I6930" i="1" s="1"/>
  <c r="O6929" i="1"/>
  <c r="P6929" i="1" s="1"/>
  <c r="Q6929" i="1" s="1"/>
  <c r="L6929" i="1"/>
  <c r="K6929" i="1"/>
  <c r="M6929" i="1" s="1"/>
  <c r="J6929" i="1"/>
  <c r="H6929" i="1"/>
  <c r="I6929" i="1" s="1"/>
  <c r="O6928" i="1"/>
  <c r="P6928" i="1" s="1"/>
  <c r="Q6928" i="1" s="1"/>
  <c r="L6928" i="1"/>
  <c r="K6928" i="1"/>
  <c r="J6928" i="1"/>
  <c r="H6928" i="1"/>
  <c r="I6928" i="1" s="1"/>
  <c r="O6927" i="1"/>
  <c r="P6927" i="1" s="1"/>
  <c r="Q6927" i="1" s="1"/>
  <c r="L6927" i="1"/>
  <c r="K6927" i="1"/>
  <c r="J6927" i="1"/>
  <c r="H6927" i="1"/>
  <c r="I6927" i="1" s="1"/>
  <c r="O6926" i="1"/>
  <c r="P6926" i="1" s="1"/>
  <c r="Q6926" i="1" s="1"/>
  <c r="L6926" i="1"/>
  <c r="K6926" i="1"/>
  <c r="M6926" i="1" s="1"/>
  <c r="J6926" i="1"/>
  <c r="H6926" i="1"/>
  <c r="I6926" i="1" s="1"/>
  <c r="O6925" i="1"/>
  <c r="P6925" i="1" s="1"/>
  <c r="Q6925" i="1" s="1"/>
  <c r="L6925" i="1"/>
  <c r="K6925" i="1"/>
  <c r="J6925" i="1"/>
  <c r="H6925" i="1"/>
  <c r="I6925" i="1" s="1"/>
  <c r="O6924" i="1"/>
  <c r="P6924" i="1" s="1"/>
  <c r="Q6924" i="1" s="1"/>
  <c r="L6924" i="1"/>
  <c r="K6924" i="1"/>
  <c r="M6924" i="1" s="1"/>
  <c r="J6924" i="1"/>
  <c r="H6924" i="1"/>
  <c r="I6924" i="1" s="1"/>
  <c r="O6923" i="1"/>
  <c r="P6923" i="1" s="1"/>
  <c r="Q6923" i="1" s="1"/>
  <c r="L6923" i="1"/>
  <c r="K6923" i="1"/>
  <c r="M6923" i="1" s="1"/>
  <c r="J6923" i="1"/>
  <c r="H6923" i="1"/>
  <c r="I6923" i="1" s="1"/>
  <c r="O6922" i="1"/>
  <c r="P6922" i="1" s="1"/>
  <c r="Q6922" i="1" s="1"/>
  <c r="L6922" i="1"/>
  <c r="K6922" i="1"/>
  <c r="M6922" i="1" s="1"/>
  <c r="J6922" i="1"/>
  <c r="H6922" i="1"/>
  <c r="I6922" i="1" s="1"/>
  <c r="O6921" i="1"/>
  <c r="P6921" i="1" s="1"/>
  <c r="Q6921" i="1" s="1"/>
  <c r="L6921" i="1"/>
  <c r="K6921" i="1"/>
  <c r="M6921" i="1" s="1"/>
  <c r="J6921" i="1"/>
  <c r="H6921" i="1"/>
  <c r="I6921" i="1" s="1"/>
  <c r="O6920" i="1"/>
  <c r="P6920" i="1" s="1"/>
  <c r="Q6920" i="1" s="1"/>
  <c r="L6920" i="1"/>
  <c r="K6920" i="1"/>
  <c r="J6920" i="1"/>
  <c r="H6920" i="1"/>
  <c r="I6920" i="1" s="1"/>
  <c r="O6919" i="1"/>
  <c r="P6919" i="1" s="1"/>
  <c r="Q6919" i="1" s="1"/>
  <c r="L6919" i="1"/>
  <c r="K6919" i="1"/>
  <c r="J6919" i="1"/>
  <c r="H6919" i="1"/>
  <c r="I6919" i="1" s="1"/>
  <c r="O6918" i="1"/>
  <c r="P6918" i="1" s="1"/>
  <c r="Q6918" i="1" s="1"/>
  <c r="L6918" i="1"/>
  <c r="K6918" i="1"/>
  <c r="J6918" i="1"/>
  <c r="H6918" i="1"/>
  <c r="I6918" i="1" s="1"/>
  <c r="O6917" i="1"/>
  <c r="P6917" i="1" s="1"/>
  <c r="Q6917" i="1" s="1"/>
  <c r="L6917" i="1"/>
  <c r="K6917" i="1"/>
  <c r="M6917" i="1" s="1"/>
  <c r="J6917" i="1"/>
  <c r="H6917" i="1"/>
  <c r="I6917" i="1" s="1"/>
  <c r="O6916" i="1"/>
  <c r="P6916" i="1" s="1"/>
  <c r="Q6916" i="1" s="1"/>
  <c r="L6916" i="1"/>
  <c r="K6916" i="1"/>
  <c r="J6916" i="1"/>
  <c r="H6916" i="1"/>
  <c r="I6916" i="1" s="1"/>
  <c r="O6915" i="1"/>
  <c r="P6915" i="1" s="1"/>
  <c r="Q6915" i="1" s="1"/>
  <c r="L6915" i="1"/>
  <c r="K6915" i="1"/>
  <c r="M6915" i="1" s="1"/>
  <c r="J6915" i="1"/>
  <c r="H6915" i="1"/>
  <c r="I6915" i="1" s="1"/>
  <c r="S6914" i="1"/>
  <c r="O6914" i="1"/>
  <c r="P6914" i="1" s="1"/>
  <c r="Q6914" i="1" s="1"/>
  <c r="L6914" i="1"/>
  <c r="K6914" i="1"/>
  <c r="M6914" i="1" s="1"/>
  <c r="J6914" i="1"/>
  <c r="H6914" i="1"/>
  <c r="I6914" i="1" s="1"/>
  <c r="O6913" i="1"/>
  <c r="P6913" i="1" s="1"/>
  <c r="Q6913" i="1" s="1"/>
  <c r="L6913" i="1"/>
  <c r="K6913" i="1"/>
  <c r="J6913" i="1"/>
  <c r="H6913" i="1"/>
  <c r="I6913" i="1" s="1"/>
  <c r="O6912" i="1"/>
  <c r="P6912" i="1" s="1"/>
  <c r="Q6912" i="1" s="1"/>
  <c r="L6912" i="1"/>
  <c r="K6912" i="1"/>
  <c r="M6912" i="1" s="1"/>
  <c r="J6912" i="1"/>
  <c r="H6912" i="1"/>
  <c r="I6912" i="1" s="1"/>
  <c r="O6911" i="1"/>
  <c r="P6911" i="1" s="1"/>
  <c r="Q6911" i="1" s="1"/>
  <c r="L6911" i="1"/>
  <c r="K6911" i="1"/>
  <c r="M6911" i="1" s="1"/>
  <c r="J6911" i="1"/>
  <c r="H6911" i="1"/>
  <c r="I6911" i="1" s="1"/>
  <c r="O6910" i="1"/>
  <c r="P6910" i="1" s="1"/>
  <c r="Q6910" i="1" s="1"/>
  <c r="L6910" i="1"/>
  <c r="K6910" i="1"/>
  <c r="M6910" i="1" s="1"/>
  <c r="J6910" i="1"/>
  <c r="H6910" i="1"/>
  <c r="I6910" i="1" s="1"/>
  <c r="O6909" i="1"/>
  <c r="P6909" i="1" s="1"/>
  <c r="Q6909" i="1" s="1"/>
  <c r="L6909" i="1"/>
  <c r="K6909" i="1"/>
  <c r="J6909" i="1"/>
  <c r="H6909" i="1"/>
  <c r="I6909" i="1" s="1"/>
  <c r="O6908" i="1"/>
  <c r="P6908" i="1" s="1"/>
  <c r="Q6908" i="1" s="1"/>
  <c r="L6908" i="1"/>
  <c r="K6908" i="1"/>
  <c r="M6908" i="1" s="1"/>
  <c r="J6908" i="1"/>
  <c r="H6908" i="1"/>
  <c r="I6908" i="1" s="1"/>
  <c r="O6907" i="1"/>
  <c r="P6907" i="1" s="1"/>
  <c r="Q6907" i="1" s="1"/>
  <c r="L6907" i="1"/>
  <c r="K6907" i="1"/>
  <c r="J6907" i="1"/>
  <c r="H6907" i="1"/>
  <c r="I6907" i="1" s="1"/>
  <c r="O6906" i="1"/>
  <c r="P6906" i="1" s="1"/>
  <c r="Q6906" i="1" s="1"/>
  <c r="L6906" i="1"/>
  <c r="K6906" i="1"/>
  <c r="M6906" i="1" s="1"/>
  <c r="J6906" i="1"/>
  <c r="H6906" i="1"/>
  <c r="I6906" i="1" s="1"/>
  <c r="O6905" i="1"/>
  <c r="P6905" i="1" s="1"/>
  <c r="Q6905" i="1" s="1"/>
  <c r="L6905" i="1"/>
  <c r="K6905" i="1"/>
  <c r="M6905" i="1" s="1"/>
  <c r="J6905" i="1"/>
  <c r="H6905" i="1"/>
  <c r="I6905" i="1" s="1"/>
  <c r="O6904" i="1"/>
  <c r="P6904" i="1" s="1"/>
  <c r="Q6904" i="1" s="1"/>
  <c r="L6904" i="1"/>
  <c r="K6904" i="1"/>
  <c r="J6904" i="1"/>
  <c r="H6904" i="1"/>
  <c r="I6904" i="1" s="1"/>
  <c r="O6903" i="1"/>
  <c r="P6903" i="1" s="1"/>
  <c r="Q6903" i="1" s="1"/>
  <c r="L6903" i="1"/>
  <c r="K6903" i="1"/>
  <c r="J6903" i="1"/>
  <c r="H6903" i="1"/>
  <c r="I6903" i="1" s="1"/>
  <c r="O6902" i="1"/>
  <c r="P6902" i="1" s="1"/>
  <c r="Q6902" i="1" s="1"/>
  <c r="L6902" i="1"/>
  <c r="K6902" i="1"/>
  <c r="J6902" i="1"/>
  <c r="H6902" i="1"/>
  <c r="I6902" i="1" s="1"/>
  <c r="O6901" i="1"/>
  <c r="P6901" i="1" s="1"/>
  <c r="Q6901" i="1" s="1"/>
  <c r="L6901" i="1"/>
  <c r="K6901" i="1"/>
  <c r="M6901" i="1" s="1"/>
  <c r="J6901" i="1"/>
  <c r="H6901" i="1"/>
  <c r="I6901" i="1" s="1"/>
  <c r="O6900" i="1"/>
  <c r="P6900" i="1" s="1"/>
  <c r="Q6900" i="1" s="1"/>
  <c r="L6900" i="1"/>
  <c r="K6900" i="1"/>
  <c r="J6900" i="1"/>
  <c r="H6900" i="1"/>
  <c r="I6900" i="1" s="1"/>
  <c r="O6899" i="1"/>
  <c r="P6899" i="1" s="1"/>
  <c r="Q6899" i="1" s="1"/>
  <c r="L6899" i="1"/>
  <c r="K6899" i="1"/>
  <c r="J6899" i="1"/>
  <c r="H6899" i="1"/>
  <c r="I6899" i="1" s="1"/>
  <c r="O6898" i="1"/>
  <c r="P6898" i="1" s="1"/>
  <c r="Q6898" i="1" s="1"/>
  <c r="L6898" i="1"/>
  <c r="K6898" i="1"/>
  <c r="J6898" i="1"/>
  <c r="H6898" i="1"/>
  <c r="I6898" i="1" s="1"/>
  <c r="O6897" i="1"/>
  <c r="P6897" i="1" s="1"/>
  <c r="Q6897" i="1" s="1"/>
  <c r="L6897" i="1"/>
  <c r="K6897" i="1"/>
  <c r="M6897" i="1" s="1"/>
  <c r="J6897" i="1"/>
  <c r="H6897" i="1"/>
  <c r="I6897" i="1" s="1"/>
  <c r="O6896" i="1"/>
  <c r="P6896" i="1" s="1"/>
  <c r="Q6896" i="1" s="1"/>
  <c r="L6896" i="1"/>
  <c r="K6896" i="1"/>
  <c r="M6896" i="1" s="1"/>
  <c r="J6896" i="1"/>
  <c r="H6896" i="1"/>
  <c r="I6896" i="1" s="1"/>
  <c r="O6895" i="1"/>
  <c r="P6895" i="1" s="1"/>
  <c r="Q6895" i="1" s="1"/>
  <c r="L6895" i="1"/>
  <c r="K6895" i="1"/>
  <c r="J6895" i="1"/>
  <c r="H6895" i="1"/>
  <c r="I6895" i="1" s="1"/>
  <c r="O6894" i="1"/>
  <c r="P6894" i="1" s="1"/>
  <c r="Q6894" i="1" s="1"/>
  <c r="L6894" i="1"/>
  <c r="K6894" i="1"/>
  <c r="M6894" i="1" s="1"/>
  <c r="J6894" i="1"/>
  <c r="H6894" i="1"/>
  <c r="I6894" i="1" s="1"/>
  <c r="O6893" i="1"/>
  <c r="P6893" i="1" s="1"/>
  <c r="Q6893" i="1" s="1"/>
  <c r="L6893" i="1"/>
  <c r="K6893" i="1"/>
  <c r="J6893" i="1"/>
  <c r="H6893" i="1"/>
  <c r="I6893" i="1" s="1"/>
  <c r="O6892" i="1"/>
  <c r="P6892" i="1" s="1"/>
  <c r="Q6892" i="1" s="1"/>
  <c r="L6892" i="1"/>
  <c r="K6892" i="1"/>
  <c r="M6892" i="1" s="1"/>
  <c r="J6892" i="1"/>
  <c r="H6892" i="1"/>
  <c r="I6892" i="1" s="1"/>
  <c r="O6891" i="1"/>
  <c r="P6891" i="1" s="1"/>
  <c r="Q6891" i="1" s="1"/>
  <c r="L6891" i="1"/>
  <c r="K6891" i="1"/>
  <c r="M6891" i="1" s="1"/>
  <c r="J6891" i="1"/>
  <c r="H6891" i="1"/>
  <c r="I6891" i="1" s="1"/>
  <c r="O6890" i="1"/>
  <c r="P6890" i="1" s="1"/>
  <c r="Q6890" i="1" s="1"/>
  <c r="L6890" i="1"/>
  <c r="K6890" i="1"/>
  <c r="M6890" i="1" s="1"/>
  <c r="J6890" i="1"/>
  <c r="H6890" i="1"/>
  <c r="I6890" i="1" s="1"/>
  <c r="O6889" i="1"/>
  <c r="P6889" i="1" s="1"/>
  <c r="Q6889" i="1" s="1"/>
  <c r="L6889" i="1"/>
  <c r="K6889" i="1"/>
  <c r="M6889" i="1" s="1"/>
  <c r="J6889" i="1"/>
  <c r="H6889" i="1"/>
  <c r="I6889" i="1" s="1"/>
  <c r="O6888" i="1"/>
  <c r="P6888" i="1" s="1"/>
  <c r="Q6888" i="1" s="1"/>
  <c r="L6888" i="1"/>
  <c r="K6888" i="1"/>
  <c r="J6888" i="1"/>
  <c r="H6888" i="1"/>
  <c r="I6888" i="1" s="1"/>
  <c r="O6887" i="1"/>
  <c r="P6887" i="1" s="1"/>
  <c r="Q6887" i="1" s="1"/>
  <c r="L6887" i="1"/>
  <c r="K6887" i="1"/>
  <c r="J6887" i="1"/>
  <c r="H6887" i="1"/>
  <c r="I6887" i="1" s="1"/>
  <c r="O6886" i="1"/>
  <c r="P6886" i="1" s="1"/>
  <c r="Q6886" i="1" s="1"/>
  <c r="L6886" i="1"/>
  <c r="K6886" i="1"/>
  <c r="J6886" i="1"/>
  <c r="H6886" i="1"/>
  <c r="I6886" i="1" s="1"/>
  <c r="O6885" i="1"/>
  <c r="P6885" i="1" s="1"/>
  <c r="Q6885" i="1" s="1"/>
  <c r="L6885" i="1"/>
  <c r="K6885" i="1"/>
  <c r="M6885" i="1" s="1"/>
  <c r="J6885" i="1"/>
  <c r="H6885" i="1"/>
  <c r="I6885" i="1" s="1"/>
  <c r="O6884" i="1"/>
  <c r="P6884" i="1" s="1"/>
  <c r="Q6884" i="1" s="1"/>
  <c r="L6884" i="1"/>
  <c r="K6884" i="1"/>
  <c r="J6884" i="1"/>
  <c r="H6884" i="1"/>
  <c r="I6884" i="1" s="1"/>
  <c r="S6883" i="1"/>
  <c r="O6883" i="1"/>
  <c r="P6883" i="1" s="1"/>
  <c r="Q6883" i="1" s="1"/>
  <c r="L6883" i="1"/>
  <c r="K6883" i="1"/>
  <c r="M6883" i="1" s="1"/>
  <c r="J6883" i="1"/>
  <c r="H6883" i="1"/>
  <c r="I6883" i="1" s="1"/>
  <c r="O6882" i="1"/>
  <c r="P6882" i="1" s="1"/>
  <c r="Q6882" i="1" s="1"/>
  <c r="L6882" i="1"/>
  <c r="K6882" i="1"/>
  <c r="M6882" i="1" s="1"/>
  <c r="J6882" i="1"/>
  <c r="H6882" i="1"/>
  <c r="I6882" i="1" s="1"/>
  <c r="O6881" i="1"/>
  <c r="P6881" i="1" s="1"/>
  <c r="Q6881" i="1" s="1"/>
  <c r="L6881" i="1"/>
  <c r="K6881" i="1"/>
  <c r="M6881" i="1" s="1"/>
  <c r="J6881" i="1"/>
  <c r="H6881" i="1"/>
  <c r="I6881" i="1" s="1"/>
  <c r="O6880" i="1"/>
  <c r="P6880" i="1" s="1"/>
  <c r="Q6880" i="1" s="1"/>
  <c r="L6880" i="1"/>
  <c r="K6880" i="1"/>
  <c r="M6880" i="1" s="1"/>
  <c r="J6880" i="1"/>
  <c r="H6880" i="1"/>
  <c r="I6880" i="1" s="1"/>
  <c r="O6879" i="1"/>
  <c r="P6879" i="1" s="1"/>
  <c r="Q6879" i="1" s="1"/>
  <c r="L6879" i="1"/>
  <c r="K6879" i="1"/>
  <c r="M6879" i="1" s="1"/>
  <c r="J6879" i="1"/>
  <c r="H6879" i="1"/>
  <c r="I6879" i="1" s="1"/>
  <c r="O6878" i="1"/>
  <c r="P6878" i="1" s="1"/>
  <c r="Q6878" i="1" s="1"/>
  <c r="L6878" i="1"/>
  <c r="K6878" i="1"/>
  <c r="M6878" i="1" s="1"/>
  <c r="J6878" i="1"/>
  <c r="H6878" i="1"/>
  <c r="I6878" i="1" s="1"/>
  <c r="O6877" i="1"/>
  <c r="P6877" i="1" s="1"/>
  <c r="Q6877" i="1" s="1"/>
  <c r="L6877" i="1"/>
  <c r="K6877" i="1"/>
  <c r="J6877" i="1"/>
  <c r="H6877" i="1"/>
  <c r="I6877" i="1" s="1"/>
  <c r="O6876" i="1"/>
  <c r="P6876" i="1" s="1"/>
  <c r="Q6876" i="1" s="1"/>
  <c r="L6876" i="1"/>
  <c r="K6876" i="1"/>
  <c r="M6876" i="1" s="1"/>
  <c r="J6876" i="1"/>
  <c r="H6876" i="1"/>
  <c r="I6876" i="1" s="1"/>
  <c r="S6875" i="1"/>
  <c r="O6875" i="1"/>
  <c r="P6875" i="1" s="1"/>
  <c r="Q6875" i="1" s="1"/>
  <c r="L6875" i="1"/>
  <c r="K6875" i="1"/>
  <c r="J6875" i="1"/>
  <c r="H6875" i="1"/>
  <c r="I6875" i="1" s="1"/>
  <c r="S6874" i="1"/>
  <c r="O6874" i="1"/>
  <c r="P6874" i="1" s="1"/>
  <c r="Q6874" i="1" s="1"/>
  <c r="L6874" i="1"/>
  <c r="K6874" i="1"/>
  <c r="J6874" i="1"/>
  <c r="H6874" i="1"/>
  <c r="I6874" i="1" s="1"/>
  <c r="O6873" i="1"/>
  <c r="P6873" i="1" s="1"/>
  <c r="Q6873" i="1" s="1"/>
  <c r="L6873" i="1"/>
  <c r="K6873" i="1"/>
  <c r="J6873" i="1"/>
  <c r="H6873" i="1"/>
  <c r="I6873" i="1" s="1"/>
  <c r="O6872" i="1"/>
  <c r="P6872" i="1" s="1"/>
  <c r="Q6872" i="1" s="1"/>
  <c r="L6872" i="1"/>
  <c r="K6872" i="1"/>
  <c r="J6872" i="1"/>
  <c r="H6872" i="1"/>
  <c r="I6872" i="1" s="1"/>
  <c r="O6871" i="1"/>
  <c r="P6871" i="1" s="1"/>
  <c r="Q6871" i="1" s="1"/>
  <c r="L6871" i="1"/>
  <c r="K6871" i="1"/>
  <c r="J6871" i="1"/>
  <c r="H6871" i="1"/>
  <c r="I6871" i="1" s="1"/>
  <c r="O6870" i="1"/>
  <c r="P6870" i="1" s="1"/>
  <c r="Q6870" i="1" s="1"/>
  <c r="L6870" i="1"/>
  <c r="K6870" i="1"/>
  <c r="M6870" i="1" s="1"/>
  <c r="J6870" i="1"/>
  <c r="H6870" i="1"/>
  <c r="I6870" i="1" s="1"/>
  <c r="O6869" i="1"/>
  <c r="P6869" i="1" s="1"/>
  <c r="Q6869" i="1" s="1"/>
  <c r="L6869" i="1"/>
  <c r="K6869" i="1"/>
  <c r="M6869" i="1" s="1"/>
  <c r="J6869" i="1"/>
  <c r="H6869" i="1"/>
  <c r="I6869" i="1" s="1"/>
  <c r="O6868" i="1"/>
  <c r="P6868" i="1" s="1"/>
  <c r="Q6868" i="1" s="1"/>
  <c r="L6868" i="1"/>
  <c r="K6868" i="1"/>
  <c r="J6868" i="1"/>
  <c r="H6868" i="1"/>
  <c r="I6868" i="1" s="1"/>
  <c r="O6867" i="1"/>
  <c r="P6867" i="1" s="1"/>
  <c r="Q6867" i="1" s="1"/>
  <c r="L6867" i="1"/>
  <c r="K6867" i="1"/>
  <c r="M6867" i="1" s="1"/>
  <c r="J6867" i="1"/>
  <c r="H6867" i="1"/>
  <c r="I6867" i="1" s="1"/>
  <c r="O6866" i="1"/>
  <c r="P6866" i="1" s="1"/>
  <c r="Q6866" i="1" s="1"/>
  <c r="L6866" i="1"/>
  <c r="K6866" i="1"/>
  <c r="J6866" i="1"/>
  <c r="H6866" i="1"/>
  <c r="I6866" i="1" s="1"/>
  <c r="O6865" i="1"/>
  <c r="P6865" i="1" s="1"/>
  <c r="Q6865" i="1" s="1"/>
  <c r="L6865" i="1"/>
  <c r="K6865" i="1"/>
  <c r="M6865" i="1" s="1"/>
  <c r="J6865" i="1"/>
  <c r="H6865" i="1"/>
  <c r="I6865" i="1" s="1"/>
  <c r="O6864" i="1"/>
  <c r="P6864" i="1" s="1"/>
  <c r="Q6864" i="1" s="1"/>
  <c r="L6864" i="1"/>
  <c r="K6864" i="1"/>
  <c r="M6864" i="1" s="1"/>
  <c r="J6864" i="1"/>
  <c r="H6864" i="1"/>
  <c r="I6864" i="1" s="1"/>
  <c r="O6863" i="1"/>
  <c r="P6863" i="1" s="1"/>
  <c r="Q6863" i="1" s="1"/>
  <c r="L6863" i="1"/>
  <c r="K6863" i="1"/>
  <c r="M6863" i="1" s="1"/>
  <c r="J6863" i="1"/>
  <c r="H6863" i="1"/>
  <c r="I6863" i="1" s="1"/>
  <c r="O6862" i="1"/>
  <c r="P6862" i="1" s="1"/>
  <c r="Q6862" i="1" s="1"/>
  <c r="L6862" i="1"/>
  <c r="K6862" i="1"/>
  <c r="M6862" i="1" s="1"/>
  <c r="J6862" i="1"/>
  <c r="H6862" i="1"/>
  <c r="I6862" i="1" s="1"/>
  <c r="O6861" i="1"/>
  <c r="P6861" i="1" s="1"/>
  <c r="Q6861" i="1" s="1"/>
  <c r="L6861" i="1"/>
  <c r="K6861" i="1"/>
  <c r="J6861" i="1"/>
  <c r="H6861" i="1"/>
  <c r="I6861" i="1" s="1"/>
  <c r="O6860" i="1"/>
  <c r="P6860" i="1" s="1"/>
  <c r="Q6860" i="1" s="1"/>
  <c r="L6860" i="1"/>
  <c r="K6860" i="1"/>
  <c r="M6860" i="1" s="1"/>
  <c r="J6860" i="1"/>
  <c r="H6860" i="1"/>
  <c r="I6860" i="1" s="1"/>
  <c r="O6859" i="1"/>
  <c r="P6859" i="1" s="1"/>
  <c r="Q6859" i="1" s="1"/>
  <c r="L6859" i="1"/>
  <c r="K6859" i="1"/>
  <c r="M6859" i="1" s="1"/>
  <c r="J6859" i="1"/>
  <c r="H6859" i="1"/>
  <c r="I6859" i="1" s="1"/>
  <c r="O6858" i="1"/>
  <c r="P6858" i="1" s="1"/>
  <c r="Q6858" i="1" s="1"/>
  <c r="L6858" i="1"/>
  <c r="K6858" i="1"/>
  <c r="J6858" i="1"/>
  <c r="H6858" i="1"/>
  <c r="I6858" i="1" s="1"/>
  <c r="O6857" i="1"/>
  <c r="P6857" i="1" s="1"/>
  <c r="Q6857" i="1" s="1"/>
  <c r="L6857" i="1"/>
  <c r="K6857" i="1"/>
  <c r="M6857" i="1" s="1"/>
  <c r="J6857" i="1"/>
  <c r="H6857" i="1"/>
  <c r="I6857" i="1" s="1"/>
  <c r="O6856" i="1"/>
  <c r="P6856" i="1" s="1"/>
  <c r="Q6856" i="1" s="1"/>
  <c r="L6856" i="1"/>
  <c r="K6856" i="1"/>
  <c r="M6856" i="1" s="1"/>
  <c r="J6856" i="1"/>
  <c r="H6856" i="1"/>
  <c r="I6856" i="1" s="1"/>
  <c r="O6855" i="1"/>
  <c r="P6855" i="1" s="1"/>
  <c r="Q6855" i="1" s="1"/>
  <c r="L6855" i="1"/>
  <c r="K6855" i="1"/>
  <c r="J6855" i="1"/>
  <c r="H6855" i="1"/>
  <c r="I6855" i="1" s="1"/>
  <c r="O6854" i="1"/>
  <c r="P6854" i="1" s="1"/>
  <c r="Q6854" i="1" s="1"/>
  <c r="L6854" i="1"/>
  <c r="K6854" i="1"/>
  <c r="J6854" i="1"/>
  <c r="H6854" i="1"/>
  <c r="I6854" i="1" s="1"/>
  <c r="O6853" i="1"/>
  <c r="P6853" i="1" s="1"/>
  <c r="Q6853" i="1" s="1"/>
  <c r="L6853" i="1"/>
  <c r="K6853" i="1"/>
  <c r="M6853" i="1" s="1"/>
  <c r="J6853" i="1"/>
  <c r="H6853" i="1"/>
  <c r="I6853" i="1" s="1"/>
  <c r="O6852" i="1"/>
  <c r="P6852" i="1" s="1"/>
  <c r="Q6852" i="1" s="1"/>
  <c r="L6852" i="1"/>
  <c r="K6852" i="1"/>
  <c r="J6852" i="1"/>
  <c r="H6852" i="1"/>
  <c r="I6852" i="1" s="1"/>
  <c r="O6851" i="1"/>
  <c r="P6851" i="1" s="1"/>
  <c r="Q6851" i="1" s="1"/>
  <c r="L6851" i="1"/>
  <c r="K6851" i="1"/>
  <c r="J6851" i="1"/>
  <c r="H6851" i="1"/>
  <c r="I6851" i="1" s="1"/>
  <c r="O6850" i="1"/>
  <c r="P6850" i="1" s="1"/>
  <c r="Q6850" i="1" s="1"/>
  <c r="L6850" i="1"/>
  <c r="K6850" i="1"/>
  <c r="M6850" i="1" s="1"/>
  <c r="J6850" i="1"/>
  <c r="H6850" i="1"/>
  <c r="I6850" i="1" s="1"/>
  <c r="O6849" i="1"/>
  <c r="P6849" i="1" s="1"/>
  <c r="Q6849" i="1" s="1"/>
  <c r="L6849" i="1"/>
  <c r="K6849" i="1"/>
  <c r="M6849" i="1" s="1"/>
  <c r="J6849" i="1"/>
  <c r="H6849" i="1"/>
  <c r="I6849" i="1" s="1"/>
  <c r="O6848" i="1"/>
  <c r="P6848" i="1" s="1"/>
  <c r="Q6848" i="1" s="1"/>
  <c r="L6848" i="1"/>
  <c r="K6848" i="1"/>
  <c r="J6848" i="1"/>
  <c r="H6848" i="1"/>
  <c r="I6848" i="1" s="1"/>
  <c r="O6847" i="1"/>
  <c r="P6847" i="1" s="1"/>
  <c r="Q6847" i="1" s="1"/>
  <c r="L6847" i="1"/>
  <c r="K6847" i="1"/>
  <c r="M6847" i="1" s="1"/>
  <c r="J6847" i="1"/>
  <c r="H6847" i="1"/>
  <c r="I6847" i="1" s="1"/>
  <c r="O6846" i="1"/>
  <c r="P6846" i="1" s="1"/>
  <c r="Q6846" i="1" s="1"/>
  <c r="L6846" i="1"/>
  <c r="K6846" i="1"/>
  <c r="M6846" i="1" s="1"/>
  <c r="J6846" i="1"/>
  <c r="H6846" i="1"/>
  <c r="I6846" i="1" s="1"/>
  <c r="O6845" i="1"/>
  <c r="P6845" i="1" s="1"/>
  <c r="Q6845" i="1" s="1"/>
  <c r="L6845" i="1"/>
  <c r="K6845" i="1"/>
  <c r="J6845" i="1"/>
  <c r="H6845" i="1"/>
  <c r="I6845" i="1" s="1"/>
  <c r="O6844" i="1"/>
  <c r="P6844" i="1" s="1"/>
  <c r="Q6844" i="1" s="1"/>
  <c r="L6844" i="1"/>
  <c r="K6844" i="1"/>
  <c r="M6844" i="1" s="1"/>
  <c r="J6844" i="1"/>
  <c r="H6844" i="1"/>
  <c r="I6844" i="1" s="1"/>
  <c r="O6843" i="1"/>
  <c r="P6843" i="1" s="1"/>
  <c r="Q6843" i="1" s="1"/>
  <c r="L6843" i="1"/>
  <c r="K6843" i="1"/>
  <c r="J6843" i="1"/>
  <c r="H6843" i="1"/>
  <c r="I6843" i="1" s="1"/>
  <c r="O6842" i="1"/>
  <c r="P6842" i="1" s="1"/>
  <c r="Q6842" i="1" s="1"/>
  <c r="L6842" i="1"/>
  <c r="K6842" i="1"/>
  <c r="J6842" i="1"/>
  <c r="H6842" i="1"/>
  <c r="I6842" i="1" s="1"/>
  <c r="O6841" i="1"/>
  <c r="P6841" i="1" s="1"/>
  <c r="Q6841" i="1" s="1"/>
  <c r="L6841" i="1"/>
  <c r="K6841" i="1"/>
  <c r="M6841" i="1" s="1"/>
  <c r="J6841" i="1"/>
  <c r="H6841" i="1"/>
  <c r="I6841" i="1" s="1"/>
  <c r="O6840" i="1"/>
  <c r="P6840" i="1" s="1"/>
  <c r="Q6840" i="1" s="1"/>
  <c r="L6840" i="1"/>
  <c r="K6840" i="1"/>
  <c r="M6840" i="1" s="1"/>
  <c r="J6840" i="1"/>
  <c r="H6840" i="1"/>
  <c r="I6840" i="1" s="1"/>
  <c r="O6839" i="1"/>
  <c r="P6839" i="1" s="1"/>
  <c r="Q6839" i="1" s="1"/>
  <c r="L6839" i="1"/>
  <c r="K6839" i="1"/>
  <c r="J6839" i="1"/>
  <c r="H6839" i="1"/>
  <c r="I6839" i="1" s="1"/>
  <c r="O6838" i="1"/>
  <c r="P6838" i="1" s="1"/>
  <c r="Q6838" i="1" s="1"/>
  <c r="L6838" i="1"/>
  <c r="K6838" i="1"/>
  <c r="M6838" i="1" s="1"/>
  <c r="J6838" i="1"/>
  <c r="H6838" i="1"/>
  <c r="I6838" i="1" s="1"/>
  <c r="O6837" i="1"/>
  <c r="P6837" i="1" s="1"/>
  <c r="Q6837" i="1" s="1"/>
  <c r="L6837" i="1"/>
  <c r="K6837" i="1"/>
  <c r="M6837" i="1" s="1"/>
  <c r="J6837" i="1"/>
  <c r="H6837" i="1"/>
  <c r="I6837" i="1" s="1"/>
  <c r="O6836" i="1"/>
  <c r="P6836" i="1" s="1"/>
  <c r="Q6836" i="1" s="1"/>
  <c r="L6836" i="1"/>
  <c r="K6836" i="1"/>
  <c r="J6836" i="1"/>
  <c r="H6836" i="1"/>
  <c r="I6836" i="1" s="1"/>
  <c r="O6835" i="1"/>
  <c r="P6835" i="1" s="1"/>
  <c r="Q6835" i="1" s="1"/>
  <c r="L6835" i="1"/>
  <c r="K6835" i="1"/>
  <c r="M6835" i="1" s="1"/>
  <c r="J6835" i="1"/>
  <c r="H6835" i="1"/>
  <c r="I6835" i="1" s="1"/>
  <c r="O6834" i="1"/>
  <c r="P6834" i="1" s="1"/>
  <c r="Q6834" i="1" s="1"/>
  <c r="L6834" i="1"/>
  <c r="K6834" i="1"/>
  <c r="J6834" i="1"/>
  <c r="H6834" i="1"/>
  <c r="I6834" i="1" s="1"/>
  <c r="O6833" i="1"/>
  <c r="P6833" i="1" s="1"/>
  <c r="Q6833" i="1" s="1"/>
  <c r="L6833" i="1"/>
  <c r="K6833" i="1"/>
  <c r="M6833" i="1" s="1"/>
  <c r="J6833" i="1"/>
  <c r="H6833" i="1"/>
  <c r="I6833" i="1" s="1"/>
  <c r="O6832" i="1"/>
  <c r="P6832" i="1" s="1"/>
  <c r="Q6832" i="1" s="1"/>
  <c r="L6832" i="1"/>
  <c r="K6832" i="1"/>
  <c r="M6832" i="1" s="1"/>
  <c r="J6832" i="1"/>
  <c r="H6832" i="1"/>
  <c r="I6832" i="1" s="1"/>
  <c r="O6831" i="1"/>
  <c r="P6831" i="1" s="1"/>
  <c r="Q6831" i="1" s="1"/>
  <c r="L6831" i="1"/>
  <c r="K6831" i="1"/>
  <c r="M6831" i="1" s="1"/>
  <c r="J6831" i="1"/>
  <c r="H6831" i="1"/>
  <c r="I6831" i="1" s="1"/>
  <c r="O6830" i="1"/>
  <c r="P6830" i="1" s="1"/>
  <c r="Q6830" i="1" s="1"/>
  <c r="L6830" i="1"/>
  <c r="K6830" i="1"/>
  <c r="M6830" i="1" s="1"/>
  <c r="J6830" i="1"/>
  <c r="H6830" i="1"/>
  <c r="I6830" i="1" s="1"/>
  <c r="O6829" i="1"/>
  <c r="P6829" i="1" s="1"/>
  <c r="Q6829" i="1" s="1"/>
  <c r="L6829" i="1"/>
  <c r="K6829" i="1"/>
  <c r="J6829" i="1"/>
  <c r="H6829" i="1"/>
  <c r="I6829" i="1" s="1"/>
  <c r="O6828" i="1"/>
  <c r="P6828" i="1" s="1"/>
  <c r="Q6828" i="1" s="1"/>
  <c r="L6828" i="1"/>
  <c r="K6828" i="1"/>
  <c r="M6828" i="1" s="1"/>
  <c r="J6828" i="1"/>
  <c r="H6828" i="1"/>
  <c r="I6828" i="1" s="1"/>
  <c r="O6827" i="1"/>
  <c r="P6827" i="1" s="1"/>
  <c r="Q6827" i="1" s="1"/>
  <c r="L6827" i="1"/>
  <c r="K6827" i="1"/>
  <c r="M6827" i="1" s="1"/>
  <c r="J6827" i="1"/>
  <c r="H6827" i="1"/>
  <c r="I6827" i="1" s="1"/>
  <c r="O6826" i="1"/>
  <c r="P6826" i="1" s="1"/>
  <c r="Q6826" i="1" s="1"/>
  <c r="L6826" i="1"/>
  <c r="K6826" i="1"/>
  <c r="J6826" i="1"/>
  <c r="H6826" i="1"/>
  <c r="I6826" i="1" s="1"/>
  <c r="O6825" i="1"/>
  <c r="P6825" i="1" s="1"/>
  <c r="Q6825" i="1" s="1"/>
  <c r="L6825" i="1"/>
  <c r="K6825" i="1"/>
  <c r="J6825" i="1"/>
  <c r="H6825" i="1"/>
  <c r="I6825" i="1" s="1"/>
  <c r="O6824" i="1"/>
  <c r="P6824" i="1" s="1"/>
  <c r="Q6824" i="1" s="1"/>
  <c r="L6824" i="1"/>
  <c r="K6824" i="1"/>
  <c r="M6824" i="1" s="1"/>
  <c r="J6824" i="1"/>
  <c r="H6824" i="1"/>
  <c r="I6824" i="1" s="1"/>
  <c r="O6823" i="1"/>
  <c r="P6823" i="1" s="1"/>
  <c r="Q6823" i="1" s="1"/>
  <c r="L6823" i="1"/>
  <c r="K6823" i="1"/>
  <c r="J6823" i="1"/>
  <c r="H6823" i="1"/>
  <c r="I6823" i="1" s="1"/>
  <c r="O6822" i="1"/>
  <c r="P6822" i="1" s="1"/>
  <c r="Q6822" i="1" s="1"/>
  <c r="L6822" i="1"/>
  <c r="K6822" i="1"/>
  <c r="M6822" i="1" s="1"/>
  <c r="J6822" i="1"/>
  <c r="H6822" i="1"/>
  <c r="I6822" i="1" s="1"/>
  <c r="S6821" i="1"/>
  <c r="O6821" i="1"/>
  <c r="P6821" i="1" s="1"/>
  <c r="Q6821" i="1" s="1"/>
  <c r="L6821" i="1"/>
  <c r="K6821" i="1"/>
  <c r="J6821" i="1"/>
  <c r="H6821" i="1"/>
  <c r="I6821" i="1" s="1"/>
  <c r="O6820" i="1"/>
  <c r="P6820" i="1" s="1"/>
  <c r="Q6820" i="1" s="1"/>
  <c r="L6820" i="1"/>
  <c r="K6820" i="1"/>
  <c r="J6820" i="1"/>
  <c r="H6820" i="1"/>
  <c r="I6820" i="1" s="1"/>
  <c r="O6819" i="1"/>
  <c r="P6819" i="1" s="1"/>
  <c r="Q6819" i="1" s="1"/>
  <c r="L6819" i="1"/>
  <c r="K6819" i="1"/>
  <c r="M6819" i="1" s="1"/>
  <c r="J6819" i="1"/>
  <c r="H6819" i="1"/>
  <c r="I6819" i="1" s="1"/>
  <c r="O6818" i="1"/>
  <c r="P6818" i="1" s="1"/>
  <c r="Q6818" i="1" s="1"/>
  <c r="L6818" i="1"/>
  <c r="K6818" i="1"/>
  <c r="J6818" i="1"/>
  <c r="H6818" i="1"/>
  <c r="I6818" i="1" s="1"/>
  <c r="O6817" i="1"/>
  <c r="P6817" i="1" s="1"/>
  <c r="Q6817" i="1" s="1"/>
  <c r="L6817" i="1"/>
  <c r="K6817" i="1"/>
  <c r="J6817" i="1"/>
  <c r="H6817" i="1"/>
  <c r="I6817" i="1" s="1"/>
  <c r="O6816" i="1"/>
  <c r="P6816" i="1" s="1"/>
  <c r="Q6816" i="1" s="1"/>
  <c r="L6816" i="1"/>
  <c r="K6816" i="1"/>
  <c r="M6816" i="1" s="1"/>
  <c r="J6816" i="1"/>
  <c r="H6816" i="1"/>
  <c r="I6816" i="1" s="1"/>
  <c r="O6815" i="1"/>
  <c r="P6815" i="1" s="1"/>
  <c r="Q6815" i="1" s="1"/>
  <c r="L6815" i="1"/>
  <c r="K6815" i="1"/>
  <c r="J6815" i="1"/>
  <c r="H6815" i="1"/>
  <c r="I6815" i="1" s="1"/>
  <c r="O6814" i="1"/>
  <c r="P6814" i="1" s="1"/>
  <c r="Q6814" i="1" s="1"/>
  <c r="L6814" i="1"/>
  <c r="K6814" i="1"/>
  <c r="M6814" i="1" s="1"/>
  <c r="J6814" i="1"/>
  <c r="H6814" i="1"/>
  <c r="I6814" i="1" s="1"/>
  <c r="O6813" i="1"/>
  <c r="P6813" i="1" s="1"/>
  <c r="Q6813" i="1" s="1"/>
  <c r="L6813" i="1"/>
  <c r="K6813" i="1"/>
  <c r="J6813" i="1"/>
  <c r="H6813" i="1"/>
  <c r="I6813" i="1" s="1"/>
  <c r="O6812" i="1"/>
  <c r="P6812" i="1" s="1"/>
  <c r="Q6812" i="1" s="1"/>
  <c r="L6812" i="1"/>
  <c r="K6812" i="1"/>
  <c r="M6812" i="1" s="1"/>
  <c r="J6812" i="1"/>
  <c r="H6812" i="1"/>
  <c r="I6812" i="1" s="1"/>
  <c r="O6811" i="1"/>
  <c r="P6811" i="1" s="1"/>
  <c r="Q6811" i="1" s="1"/>
  <c r="L6811" i="1"/>
  <c r="K6811" i="1"/>
  <c r="M6811" i="1" s="1"/>
  <c r="J6811" i="1"/>
  <c r="H6811" i="1"/>
  <c r="I6811" i="1" s="1"/>
  <c r="O6810" i="1"/>
  <c r="P6810" i="1" s="1"/>
  <c r="Q6810" i="1" s="1"/>
  <c r="L6810" i="1"/>
  <c r="K6810" i="1"/>
  <c r="J6810" i="1"/>
  <c r="H6810" i="1"/>
  <c r="I6810" i="1" s="1"/>
  <c r="O6809" i="1"/>
  <c r="P6809" i="1" s="1"/>
  <c r="Q6809" i="1" s="1"/>
  <c r="L6809" i="1"/>
  <c r="K6809" i="1"/>
  <c r="M6809" i="1" s="1"/>
  <c r="J6809" i="1"/>
  <c r="H6809" i="1"/>
  <c r="I6809" i="1" s="1"/>
  <c r="O6808" i="1"/>
  <c r="P6808" i="1" s="1"/>
  <c r="Q6808" i="1" s="1"/>
  <c r="L6808" i="1"/>
  <c r="K6808" i="1"/>
  <c r="M6808" i="1" s="1"/>
  <c r="J6808" i="1"/>
  <c r="H6808" i="1"/>
  <c r="I6808" i="1" s="1"/>
  <c r="O6807" i="1"/>
  <c r="P6807" i="1" s="1"/>
  <c r="Q6807" i="1" s="1"/>
  <c r="L6807" i="1"/>
  <c r="K6807" i="1"/>
  <c r="J6807" i="1"/>
  <c r="H6807" i="1"/>
  <c r="I6807" i="1" s="1"/>
  <c r="O6806" i="1"/>
  <c r="P6806" i="1" s="1"/>
  <c r="Q6806" i="1" s="1"/>
  <c r="L6806" i="1"/>
  <c r="K6806" i="1"/>
  <c r="J6806" i="1"/>
  <c r="H6806" i="1"/>
  <c r="I6806" i="1" s="1"/>
  <c r="O6805" i="1"/>
  <c r="P6805" i="1" s="1"/>
  <c r="Q6805" i="1" s="1"/>
  <c r="L6805" i="1"/>
  <c r="K6805" i="1"/>
  <c r="M6805" i="1" s="1"/>
  <c r="J6805" i="1"/>
  <c r="H6805" i="1"/>
  <c r="I6805" i="1" s="1"/>
  <c r="O6804" i="1"/>
  <c r="P6804" i="1" s="1"/>
  <c r="Q6804" i="1" s="1"/>
  <c r="L6804" i="1"/>
  <c r="K6804" i="1"/>
  <c r="J6804" i="1"/>
  <c r="H6804" i="1"/>
  <c r="I6804" i="1" s="1"/>
  <c r="S6803" i="1"/>
  <c r="O6803" i="1"/>
  <c r="P6803" i="1" s="1"/>
  <c r="Q6803" i="1" s="1"/>
  <c r="L6803" i="1"/>
  <c r="K6803" i="1"/>
  <c r="J6803" i="1"/>
  <c r="H6803" i="1"/>
  <c r="I6803" i="1" s="1"/>
  <c r="O6802" i="1"/>
  <c r="P6802" i="1" s="1"/>
  <c r="Q6802" i="1" s="1"/>
  <c r="L6802" i="1"/>
  <c r="K6802" i="1"/>
  <c r="M6802" i="1" s="1"/>
  <c r="J6802" i="1"/>
  <c r="H6802" i="1"/>
  <c r="I6802" i="1" s="1"/>
  <c r="O6801" i="1"/>
  <c r="P6801" i="1" s="1"/>
  <c r="Q6801" i="1" s="1"/>
  <c r="L6801" i="1"/>
  <c r="K6801" i="1"/>
  <c r="M6801" i="1" s="1"/>
  <c r="J6801" i="1"/>
  <c r="H6801" i="1"/>
  <c r="I6801" i="1" s="1"/>
  <c r="O6800" i="1"/>
  <c r="P6800" i="1" s="1"/>
  <c r="Q6800" i="1" s="1"/>
  <c r="L6800" i="1"/>
  <c r="K6800" i="1"/>
  <c r="M6800" i="1" s="1"/>
  <c r="J6800" i="1"/>
  <c r="H6800" i="1"/>
  <c r="I6800" i="1" s="1"/>
  <c r="O6799" i="1"/>
  <c r="P6799" i="1" s="1"/>
  <c r="Q6799" i="1" s="1"/>
  <c r="L6799" i="1"/>
  <c r="K6799" i="1"/>
  <c r="J6799" i="1"/>
  <c r="H6799" i="1"/>
  <c r="I6799" i="1" s="1"/>
  <c r="O6798" i="1"/>
  <c r="P6798" i="1" s="1"/>
  <c r="Q6798" i="1" s="1"/>
  <c r="L6798" i="1"/>
  <c r="K6798" i="1"/>
  <c r="M6798" i="1" s="1"/>
  <c r="J6798" i="1"/>
  <c r="H6798" i="1"/>
  <c r="I6798" i="1" s="1"/>
  <c r="O6797" i="1"/>
  <c r="P6797" i="1" s="1"/>
  <c r="Q6797" i="1" s="1"/>
  <c r="L6797" i="1"/>
  <c r="K6797" i="1"/>
  <c r="M6797" i="1" s="1"/>
  <c r="J6797" i="1"/>
  <c r="H6797" i="1"/>
  <c r="I6797" i="1" s="1"/>
  <c r="O6796" i="1"/>
  <c r="P6796" i="1" s="1"/>
  <c r="Q6796" i="1" s="1"/>
  <c r="L6796" i="1"/>
  <c r="K6796" i="1"/>
  <c r="M6796" i="1" s="1"/>
  <c r="J6796" i="1"/>
  <c r="H6796" i="1"/>
  <c r="I6796" i="1" s="1"/>
  <c r="O6795" i="1"/>
  <c r="P6795" i="1" s="1"/>
  <c r="Q6795" i="1" s="1"/>
  <c r="L6795" i="1"/>
  <c r="K6795" i="1"/>
  <c r="M6795" i="1" s="1"/>
  <c r="J6795" i="1"/>
  <c r="H6795" i="1"/>
  <c r="I6795" i="1" s="1"/>
  <c r="O6794" i="1"/>
  <c r="P6794" i="1" s="1"/>
  <c r="Q6794" i="1" s="1"/>
  <c r="L6794" i="1"/>
  <c r="K6794" i="1"/>
  <c r="J6794" i="1"/>
  <c r="H6794" i="1"/>
  <c r="I6794" i="1" s="1"/>
  <c r="O6793" i="1"/>
  <c r="P6793" i="1" s="1"/>
  <c r="Q6793" i="1" s="1"/>
  <c r="L6793" i="1"/>
  <c r="K6793" i="1"/>
  <c r="M6793" i="1" s="1"/>
  <c r="J6793" i="1"/>
  <c r="H6793" i="1"/>
  <c r="I6793" i="1" s="1"/>
  <c r="O6792" i="1"/>
  <c r="P6792" i="1" s="1"/>
  <c r="Q6792" i="1" s="1"/>
  <c r="L6792" i="1"/>
  <c r="K6792" i="1"/>
  <c r="M6792" i="1" s="1"/>
  <c r="J6792" i="1"/>
  <c r="H6792" i="1"/>
  <c r="I6792" i="1" s="1"/>
  <c r="O6791" i="1"/>
  <c r="P6791" i="1" s="1"/>
  <c r="Q6791" i="1" s="1"/>
  <c r="L6791" i="1"/>
  <c r="K6791" i="1"/>
  <c r="J6791" i="1"/>
  <c r="H6791" i="1"/>
  <c r="I6791" i="1" s="1"/>
  <c r="O6790" i="1"/>
  <c r="P6790" i="1" s="1"/>
  <c r="Q6790" i="1" s="1"/>
  <c r="L6790" i="1"/>
  <c r="K6790" i="1"/>
  <c r="M6790" i="1" s="1"/>
  <c r="J6790" i="1"/>
  <c r="H6790" i="1"/>
  <c r="I6790" i="1" s="1"/>
  <c r="S6789" i="1"/>
  <c r="O6789" i="1"/>
  <c r="P6789" i="1" s="1"/>
  <c r="Q6789" i="1" s="1"/>
  <c r="L6789" i="1"/>
  <c r="K6789" i="1"/>
  <c r="M6789" i="1" s="1"/>
  <c r="J6789" i="1"/>
  <c r="H6789" i="1"/>
  <c r="I6789" i="1" s="1"/>
  <c r="O6788" i="1"/>
  <c r="P6788" i="1" s="1"/>
  <c r="Q6788" i="1" s="1"/>
  <c r="L6788" i="1"/>
  <c r="K6788" i="1"/>
  <c r="M6788" i="1" s="1"/>
  <c r="J6788" i="1"/>
  <c r="H6788" i="1"/>
  <c r="I6788" i="1" s="1"/>
  <c r="O6787" i="1"/>
  <c r="P6787" i="1" s="1"/>
  <c r="Q6787" i="1" s="1"/>
  <c r="L6787" i="1"/>
  <c r="K6787" i="1"/>
  <c r="M6787" i="1" s="1"/>
  <c r="J6787" i="1"/>
  <c r="H6787" i="1"/>
  <c r="I6787" i="1" s="1"/>
  <c r="O6786" i="1"/>
  <c r="P6786" i="1" s="1"/>
  <c r="Q6786" i="1" s="1"/>
  <c r="L6786" i="1"/>
  <c r="K6786" i="1"/>
  <c r="M6786" i="1" s="1"/>
  <c r="J6786" i="1"/>
  <c r="H6786" i="1"/>
  <c r="I6786" i="1" s="1"/>
  <c r="O6785" i="1"/>
  <c r="P6785" i="1" s="1"/>
  <c r="Q6785" i="1" s="1"/>
  <c r="L6785" i="1"/>
  <c r="K6785" i="1"/>
  <c r="M6785" i="1" s="1"/>
  <c r="J6785" i="1"/>
  <c r="H6785" i="1"/>
  <c r="I6785" i="1" s="1"/>
  <c r="O6784" i="1"/>
  <c r="P6784" i="1" s="1"/>
  <c r="Q6784" i="1" s="1"/>
  <c r="L6784" i="1"/>
  <c r="K6784" i="1"/>
  <c r="M6784" i="1" s="1"/>
  <c r="J6784" i="1"/>
  <c r="H6784" i="1"/>
  <c r="I6784" i="1" s="1"/>
  <c r="O6783" i="1"/>
  <c r="P6783" i="1" s="1"/>
  <c r="Q6783" i="1" s="1"/>
  <c r="L6783" i="1"/>
  <c r="K6783" i="1"/>
  <c r="M6783" i="1" s="1"/>
  <c r="J6783" i="1"/>
  <c r="H6783" i="1"/>
  <c r="I6783" i="1" s="1"/>
  <c r="O6782" i="1"/>
  <c r="P6782" i="1" s="1"/>
  <c r="Q6782" i="1" s="1"/>
  <c r="L6782" i="1"/>
  <c r="K6782" i="1"/>
  <c r="M6782" i="1" s="1"/>
  <c r="J6782" i="1"/>
  <c r="H6782" i="1"/>
  <c r="I6782" i="1" s="1"/>
  <c r="O6781" i="1"/>
  <c r="P6781" i="1" s="1"/>
  <c r="Q6781" i="1" s="1"/>
  <c r="L6781" i="1"/>
  <c r="K6781" i="1"/>
  <c r="M6781" i="1" s="1"/>
  <c r="J6781" i="1"/>
  <c r="H6781" i="1"/>
  <c r="I6781" i="1" s="1"/>
  <c r="O6780" i="1"/>
  <c r="P6780" i="1" s="1"/>
  <c r="Q6780" i="1" s="1"/>
  <c r="L6780" i="1"/>
  <c r="K6780" i="1"/>
  <c r="M6780" i="1" s="1"/>
  <c r="J6780" i="1"/>
  <c r="H6780" i="1"/>
  <c r="I6780" i="1" s="1"/>
  <c r="O6779" i="1"/>
  <c r="P6779" i="1" s="1"/>
  <c r="Q6779" i="1" s="1"/>
  <c r="L6779" i="1"/>
  <c r="K6779" i="1"/>
  <c r="J6779" i="1"/>
  <c r="H6779" i="1"/>
  <c r="I6779" i="1" s="1"/>
  <c r="O6778" i="1"/>
  <c r="P6778" i="1" s="1"/>
  <c r="Q6778" i="1" s="1"/>
  <c r="L6778" i="1"/>
  <c r="K6778" i="1"/>
  <c r="J6778" i="1"/>
  <c r="H6778" i="1"/>
  <c r="I6778" i="1" s="1"/>
  <c r="O6777" i="1"/>
  <c r="P6777" i="1" s="1"/>
  <c r="Q6777" i="1" s="1"/>
  <c r="L6777" i="1"/>
  <c r="K6777" i="1"/>
  <c r="M6777" i="1" s="1"/>
  <c r="J6777" i="1"/>
  <c r="H6777" i="1"/>
  <c r="I6777" i="1" s="1"/>
  <c r="O6776" i="1"/>
  <c r="P6776" i="1" s="1"/>
  <c r="Q6776" i="1" s="1"/>
  <c r="L6776" i="1"/>
  <c r="K6776" i="1"/>
  <c r="M6776" i="1" s="1"/>
  <c r="J6776" i="1"/>
  <c r="H6776" i="1"/>
  <c r="I6776" i="1" s="1"/>
  <c r="O6775" i="1"/>
  <c r="P6775" i="1" s="1"/>
  <c r="Q6775" i="1" s="1"/>
  <c r="L6775" i="1"/>
  <c r="K6775" i="1"/>
  <c r="M6775" i="1" s="1"/>
  <c r="J6775" i="1"/>
  <c r="H6775" i="1"/>
  <c r="I6775" i="1" s="1"/>
  <c r="O6774" i="1"/>
  <c r="P6774" i="1" s="1"/>
  <c r="Q6774" i="1" s="1"/>
  <c r="L6774" i="1"/>
  <c r="K6774" i="1"/>
  <c r="M6774" i="1" s="1"/>
  <c r="J6774" i="1"/>
  <c r="H6774" i="1"/>
  <c r="I6774" i="1" s="1"/>
  <c r="O6773" i="1"/>
  <c r="P6773" i="1" s="1"/>
  <c r="Q6773" i="1" s="1"/>
  <c r="L6773" i="1"/>
  <c r="K6773" i="1"/>
  <c r="M6773" i="1" s="1"/>
  <c r="J6773" i="1"/>
  <c r="H6773" i="1"/>
  <c r="I6773" i="1" s="1"/>
  <c r="O6772" i="1"/>
  <c r="P6772" i="1" s="1"/>
  <c r="Q6772" i="1" s="1"/>
  <c r="L6772" i="1"/>
  <c r="K6772" i="1"/>
  <c r="M6772" i="1" s="1"/>
  <c r="J6772" i="1"/>
  <c r="H6772" i="1"/>
  <c r="I6772" i="1" s="1"/>
  <c r="O6771" i="1"/>
  <c r="P6771" i="1" s="1"/>
  <c r="Q6771" i="1" s="1"/>
  <c r="L6771" i="1"/>
  <c r="K6771" i="1"/>
  <c r="M6771" i="1" s="1"/>
  <c r="J6771" i="1"/>
  <c r="H6771" i="1"/>
  <c r="I6771" i="1" s="1"/>
  <c r="O6770" i="1"/>
  <c r="P6770" i="1" s="1"/>
  <c r="Q6770" i="1" s="1"/>
  <c r="L6770" i="1"/>
  <c r="K6770" i="1"/>
  <c r="M6770" i="1" s="1"/>
  <c r="J6770" i="1"/>
  <c r="H6770" i="1"/>
  <c r="I6770" i="1" s="1"/>
  <c r="O6769" i="1"/>
  <c r="P6769" i="1" s="1"/>
  <c r="Q6769" i="1" s="1"/>
  <c r="L6769" i="1"/>
  <c r="K6769" i="1"/>
  <c r="M6769" i="1" s="1"/>
  <c r="J6769" i="1"/>
  <c r="H6769" i="1"/>
  <c r="I6769" i="1" s="1"/>
  <c r="O6768" i="1"/>
  <c r="P6768" i="1" s="1"/>
  <c r="Q6768" i="1" s="1"/>
  <c r="L6768" i="1"/>
  <c r="K6768" i="1"/>
  <c r="M6768" i="1" s="1"/>
  <c r="J6768" i="1"/>
  <c r="H6768" i="1"/>
  <c r="I6768" i="1" s="1"/>
  <c r="O6767" i="1"/>
  <c r="P6767" i="1" s="1"/>
  <c r="Q6767" i="1" s="1"/>
  <c r="L6767" i="1"/>
  <c r="K6767" i="1"/>
  <c r="M6767" i="1" s="1"/>
  <c r="J6767" i="1"/>
  <c r="H6767" i="1"/>
  <c r="I6767" i="1" s="1"/>
  <c r="O6766" i="1"/>
  <c r="P6766" i="1" s="1"/>
  <c r="Q6766" i="1" s="1"/>
  <c r="L6766" i="1"/>
  <c r="K6766" i="1"/>
  <c r="J6766" i="1"/>
  <c r="H6766" i="1"/>
  <c r="I6766" i="1" s="1"/>
  <c r="O6765" i="1"/>
  <c r="P6765" i="1" s="1"/>
  <c r="Q6765" i="1" s="1"/>
  <c r="L6765" i="1"/>
  <c r="K6765" i="1"/>
  <c r="M6765" i="1" s="1"/>
  <c r="J6765" i="1"/>
  <c r="H6765" i="1"/>
  <c r="I6765" i="1" s="1"/>
  <c r="O6764" i="1"/>
  <c r="P6764" i="1" s="1"/>
  <c r="Q6764" i="1" s="1"/>
  <c r="L6764" i="1"/>
  <c r="K6764" i="1"/>
  <c r="M6764" i="1" s="1"/>
  <c r="J6764" i="1"/>
  <c r="H6764" i="1"/>
  <c r="I6764" i="1" s="1"/>
  <c r="O6763" i="1"/>
  <c r="P6763" i="1" s="1"/>
  <c r="Q6763" i="1" s="1"/>
  <c r="L6763" i="1"/>
  <c r="K6763" i="1"/>
  <c r="M6763" i="1" s="1"/>
  <c r="J6763" i="1"/>
  <c r="H6763" i="1"/>
  <c r="I6763" i="1" s="1"/>
  <c r="O6762" i="1"/>
  <c r="P6762" i="1" s="1"/>
  <c r="Q6762" i="1" s="1"/>
  <c r="L6762" i="1"/>
  <c r="K6762" i="1"/>
  <c r="M6762" i="1" s="1"/>
  <c r="J6762" i="1"/>
  <c r="H6762" i="1"/>
  <c r="I6762" i="1" s="1"/>
  <c r="O6761" i="1"/>
  <c r="P6761" i="1" s="1"/>
  <c r="Q6761" i="1" s="1"/>
  <c r="L6761" i="1"/>
  <c r="K6761" i="1"/>
  <c r="J6761" i="1"/>
  <c r="H6761" i="1"/>
  <c r="I6761" i="1" s="1"/>
  <c r="O6760" i="1"/>
  <c r="P6760" i="1" s="1"/>
  <c r="Q6760" i="1" s="1"/>
  <c r="L6760" i="1"/>
  <c r="K6760" i="1"/>
  <c r="M6760" i="1" s="1"/>
  <c r="J6760" i="1"/>
  <c r="H6760" i="1"/>
  <c r="I6760" i="1" s="1"/>
  <c r="O6759" i="1"/>
  <c r="P6759" i="1" s="1"/>
  <c r="Q6759" i="1" s="1"/>
  <c r="L6759" i="1"/>
  <c r="K6759" i="1"/>
  <c r="M6759" i="1" s="1"/>
  <c r="J6759" i="1"/>
  <c r="H6759" i="1"/>
  <c r="I6759" i="1" s="1"/>
  <c r="O6758" i="1"/>
  <c r="P6758" i="1" s="1"/>
  <c r="Q6758" i="1" s="1"/>
  <c r="L6758" i="1"/>
  <c r="K6758" i="1"/>
  <c r="M6758" i="1" s="1"/>
  <c r="J6758" i="1"/>
  <c r="H6758" i="1"/>
  <c r="I6758" i="1" s="1"/>
  <c r="S6757" i="1"/>
  <c r="O6757" i="1"/>
  <c r="P6757" i="1" s="1"/>
  <c r="Q6757" i="1" s="1"/>
  <c r="L6757" i="1"/>
  <c r="K6757" i="1"/>
  <c r="M6757" i="1" s="1"/>
  <c r="J6757" i="1"/>
  <c r="H6757" i="1"/>
  <c r="I6757" i="1" s="1"/>
  <c r="O6756" i="1"/>
  <c r="P6756" i="1" s="1"/>
  <c r="Q6756" i="1" s="1"/>
  <c r="L6756" i="1"/>
  <c r="K6756" i="1"/>
  <c r="M6756" i="1" s="1"/>
  <c r="J6756" i="1"/>
  <c r="H6756" i="1"/>
  <c r="I6756" i="1" s="1"/>
  <c r="O6755" i="1"/>
  <c r="P6755" i="1" s="1"/>
  <c r="Q6755" i="1" s="1"/>
  <c r="L6755" i="1"/>
  <c r="K6755" i="1"/>
  <c r="M6755" i="1" s="1"/>
  <c r="J6755" i="1"/>
  <c r="H6755" i="1"/>
  <c r="I6755" i="1" s="1"/>
  <c r="O6754" i="1"/>
  <c r="P6754" i="1" s="1"/>
  <c r="Q6754" i="1" s="1"/>
  <c r="L6754" i="1"/>
  <c r="K6754" i="1"/>
  <c r="M6754" i="1" s="1"/>
  <c r="J6754" i="1"/>
  <c r="H6754" i="1"/>
  <c r="I6754" i="1" s="1"/>
  <c r="O6753" i="1"/>
  <c r="P6753" i="1" s="1"/>
  <c r="Q6753" i="1" s="1"/>
  <c r="L6753" i="1"/>
  <c r="K6753" i="1"/>
  <c r="M6753" i="1" s="1"/>
  <c r="J6753" i="1"/>
  <c r="H6753" i="1"/>
  <c r="I6753" i="1" s="1"/>
  <c r="S6752" i="1"/>
  <c r="O6752" i="1"/>
  <c r="P6752" i="1" s="1"/>
  <c r="Q6752" i="1" s="1"/>
  <c r="L6752" i="1"/>
  <c r="K6752" i="1"/>
  <c r="M6752" i="1" s="1"/>
  <c r="J6752" i="1"/>
  <c r="H6752" i="1"/>
  <c r="I6752" i="1" s="1"/>
  <c r="O6751" i="1"/>
  <c r="P6751" i="1" s="1"/>
  <c r="Q6751" i="1" s="1"/>
  <c r="L6751" i="1"/>
  <c r="K6751" i="1"/>
  <c r="J6751" i="1"/>
  <c r="H6751" i="1"/>
  <c r="I6751" i="1" s="1"/>
  <c r="O6750" i="1"/>
  <c r="P6750" i="1" s="1"/>
  <c r="Q6750" i="1" s="1"/>
  <c r="L6750" i="1"/>
  <c r="K6750" i="1"/>
  <c r="J6750" i="1"/>
  <c r="H6750" i="1"/>
  <c r="I6750" i="1" s="1"/>
  <c r="S6749" i="1"/>
  <c r="O6749" i="1"/>
  <c r="P6749" i="1" s="1"/>
  <c r="Q6749" i="1" s="1"/>
  <c r="L6749" i="1"/>
  <c r="K6749" i="1"/>
  <c r="J6749" i="1"/>
  <c r="H6749" i="1"/>
  <c r="I6749" i="1" s="1"/>
  <c r="O6748" i="1"/>
  <c r="P6748" i="1" s="1"/>
  <c r="Q6748" i="1" s="1"/>
  <c r="L6748" i="1"/>
  <c r="K6748" i="1"/>
  <c r="M6748" i="1" s="1"/>
  <c r="J6748" i="1"/>
  <c r="H6748" i="1"/>
  <c r="I6748" i="1" s="1"/>
  <c r="O6747" i="1"/>
  <c r="P6747" i="1" s="1"/>
  <c r="Q6747" i="1" s="1"/>
  <c r="L6747" i="1"/>
  <c r="K6747" i="1"/>
  <c r="J6747" i="1"/>
  <c r="H6747" i="1"/>
  <c r="I6747" i="1" s="1"/>
  <c r="O6746" i="1"/>
  <c r="P6746" i="1" s="1"/>
  <c r="Q6746" i="1" s="1"/>
  <c r="L6746" i="1"/>
  <c r="K6746" i="1"/>
  <c r="M6746" i="1" s="1"/>
  <c r="J6746" i="1"/>
  <c r="H6746" i="1"/>
  <c r="I6746" i="1" s="1"/>
  <c r="O6745" i="1"/>
  <c r="P6745" i="1" s="1"/>
  <c r="Q6745" i="1" s="1"/>
  <c r="L6745" i="1"/>
  <c r="K6745" i="1"/>
  <c r="J6745" i="1"/>
  <c r="H6745" i="1"/>
  <c r="I6745" i="1" s="1"/>
  <c r="O6744" i="1"/>
  <c r="P6744" i="1" s="1"/>
  <c r="Q6744" i="1" s="1"/>
  <c r="L6744" i="1"/>
  <c r="K6744" i="1"/>
  <c r="M6744" i="1" s="1"/>
  <c r="J6744" i="1"/>
  <c r="H6744" i="1"/>
  <c r="I6744" i="1" s="1"/>
  <c r="O6743" i="1"/>
  <c r="P6743" i="1" s="1"/>
  <c r="Q6743" i="1" s="1"/>
  <c r="L6743" i="1"/>
  <c r="K6743" i="1"/>
  <c r="J6743" i="1"/>
  <c r="H6743" i="1"/>
  <c r="I6743" i="1" s="1"/>
  <c r="O6742" i="1"/>
  <c r="P6742" i="1" s="1"/>
  <c r="Q6742" i="1" s="1"/>
  <c r="L6742" i="1"/>
  <c r="K6742" i="1"/>
  <c r="M6742" i="1" s="1"/>
  <c r="J6742" i="1"/>
  <c r="H6742" i="1"/>
  <c r="I6742" i="1" s="1"/>
  <c r="O6741" i="1"/>
  <c r="P6741" i="1" s="1"/>
  <c r="Q6741" i="1" s="1"/>
  <c r="L6741" i="1"/>
  <c r="K6741" i="1"/>
  <c r="M6741" i="1" s="1"/>
  <c r="J6741" i="1"/>
  <c r="H6741" i="1"/>
  <c r="I6741" i="1" s="1"/>
  <c r="O6740" i="1"/>
  <c r="P6740" i="1" s="1"/>
  <c r="Q6740" i="1" s="1"/>
  <c r="L6740" i="1"/>
  <c r="K6740" i="1"/>
  <c r="J6740" i="1"/>
  <c r="H6740" i="1"/>
  <c r="I6740" i="1" s="1"/>
  <c r="O6739" i="1"/>
  <c r="P6739" i="1" s="1"/>
  <c r="Q6739" i="1" s="1"/>
  <c r="L6739" i="1"/>
  <c r="K6739" i="1"/>
  <c r="M6739" i="1" s="1"/>
  <c r="J6739" i="1"/>
  <c r="H6739" i="1"/>
  <c r="I6739" i="1" s="1"/>
  <c r="O6738" i="1"/>
  <c r="P6738" i="1" s="1"/>
  <c r="Q6738" i="1" s="1"/>
  <c r="L6738" i="1"/>
  <c r="K6738" i="1"/>
  <c r="M6738" i="1" s="1"/>
  <c r="J6738" i="1"/>
  <c r="H6738" i="1"/>
  <c r="I6738" i="1" s="1"/>
  <c r="S6737" i="1"/>
  <c r="O6737" i="1"/>
  <c r="P6737" i="1" s="1"/>
  <c r="Q6737" i="1" s="1"/>
  <c r="L6737" i="1"/>
  <c r="K6737" i="1"/>
  <c r="M6737" i="1" s="1"/>
  <c r="J6737" i="1"/>
  <c r="H6737" i="1"/>
  <c r="I6737" i="1" s="1"/>
  <c r="O6736" i="1"/>
  <c r="P6736" i="1" s="1"/>
  <c r="Q6736" i="1" s="1"/>
  <c r="L6736" i="1"/>
  <c r="K6736" i="1"/>
  <c r="M6736" i="1" s="1"/>
  <c r="J6736" i="1"/>
  <c r="H6736" i="1"/>
  <c r="I6736" i="1" s="1"/>
  <c r="O6735" i="1"/>
  <c r="P6735" i="1" s="1"/>
  <c r="Q6735" i="1" s="1"/>
  <c r="L6735" i="1"/>
  <c r="K6735" i="1"/>
  <c r="M6735" i="1" s="1"/>
  <c r="J6735" i="1"/>
  <c r="H6735" i="1"/>
  <c r="I6735" i="1" s="1"/>
  <c r="O6734" i="1"/>
  <c r="P6734" i="1" s="1"/>
  <c r="Q6734" i="1" s="1"/>
  <c r="L6734" i="1"/>
  <c r="K6734" i="1"/>
  <c r="M6734" i="1" s="1"/>
  <c r="J6734" i="1"/>
  <c r="H6734" i="1"/>
  <c r="I6734" i="1" s="1"/>
  <c r="O6733" i="1"/>
  <c r="P6733" i="1" s="1"/>
  <c r="Q6733" i="1" s="1"/>
  <c r="L6733" i="1"/>
  <c r="K6733" i="1"/>
  <c r="J6733" i="1"/>
  <c r="H6733" i="1"/>
  <c r="I6733" i="1" s="1"/>
  <c r="O6732" i="1"/>
  <c r="P6732" i="1" s="1"/>
  <c r="Q6732" i="1" s="1"/>
  <c r="L6732" i="1"/>
  <c r="K6732" i="1"/>
  <c r="M6732" i="1" s="1"/>
  <c r="J6732" i="1"/>
  <c r="H6732" i="1"/>
  <c r="I6732" i="1" s="1"/>
  <c r="O6731" i="1"/>
  <c r="P6731" i="1" s="1"/>
  <c r="Q6731" i="1" s="1"/>
  <c r="L6731" i="1"/>
  <c r="K6731" i="1"/>
  <c r="J6731" i="1"/>
  <c r="H6731" i="1"/>
  <c r="I6731" i="1" s="1"/>
  <c r="O6730" i="1"/>
  <c r="P6730" i="1" s="1"/>
  <c r="Q6730" i="1" s="1"/>
  <c r="L6730" i="1"/>
  <c r="K6730" i="1"/>
  <c r="M6730" i="1" s="1"/>
  <c r="J6730" i="1"/>
  <c r="H6730" i="1"/>
  <c r="I6730" i="1" s="1"/>
  <c r="O6729" i="1"/>
  <c r="P6729" i="1" s="1"/>
  <c r="Q6729" i="1" s="1"/>
  <c r="L6729" i="1"/>
  <c r="K6729" i="1"/>
  <c r="J6729" i="1"/>
  <c r="H6729" i="1"/>
  <c r="I6729" i="1" s="1"/>
  <c r="O6728" i="1"/>
  <c r="P6728" i="1" s="1"/>
  <c r="Q6728" i="1" s="1"/>
  <c r="L6728" i="1"/>
  <c r="K6728" i="1"/>
  <c r="M6728" i="1" s="1"/>
  <c r="J6728" i="1"/>
  <c r="H6728" i="1"/>
  <c r="I6728" i="1" s="1"/>
  <c r="O6727" i="1"/>
  <c r="P6727" i="1" s="1"/>
  <c r="Q6727" i="1" s="1"/>
  <c r="L6727" i="1"/>
  <c r="K6727" i="1"/>
  <c r="J6727" i="1"/>
  <c r="H6727" i="1"/>
  <c r="I6727" i="1" s="1"/>
  <c r="O6726" i="1"/>
  <c r="P6726" i="1" s="1"/>
  <c r="Q6726" i="1" s="1"/>
  <c r="L6726" i="1"/>
  <c r="K6726" i="1"/>
  <c r="J6726" i="1"/>
  <c r="H6726" i="1"/>
  <c r="I6726" i="1" s="1"/>
  <c r="O6725" i="1"/>
  <c r="P6725" i="1" s="1"/>
  <c r="Q6725" i="1" s="1"/>
  <c r="L6725" i="1"/>
  <c r="K6725" i="1"/>
  <c r="M6725" i="1" s="1"/>
  <c r="J6725" i="1"/>
  <c r="H6725" i="1"/>
  <c r="I6725" i="1" s="1"/>
  <c r="O6724" i="1"/>
  <c r="P6724" i="1" s="1"/>
  <c r="Q6724" i="1" s="1"/>
  <c r="L6724" i="1"/>
  <c r="K6724" i="1"/>
  <c r="J6724" i="1"/>
  <c r="H6724" i="1"/>
  <c r="I6724" i="1" s="1"/>
  <c r="O6723" i="1"/>
  <c r="P6723" i="1" s="1"/>
  <c r="Q6723" i="1" s="1"/>
  <c r="L6723" i="1"/>
  <c r="K6723" i="1"/>
  <c r="M6723" i="1" s="1"/>
  <c r="J6723" i="1"/>
  <c r="H6723" i="1"/>
  <c r="I6723" i="1" s="1"/>
  <c r="O6722" i="1"/>
  <c r="P6722" i="1" s="1"/>
  <c r="Q6722" i="1" s="1"/>
  <c r="L6722" i="1"/>
  <c r="K6722" i="1"/>
  <c r="M6722" i="1" s="1"/>
  <c r="J6722" i="1"/>
  <c r="H6722" i="1"/>
  <c r="I6722" i="1" s="1"/>
  <c r="O6721" i="1"/>
  <c r="P6721" i="1" s="1"/>
  <c r="Q6721" i="1" s="1"/>
  <c r="L6721" i="1"/>
  <c r="K6721" i="1"/>
  <c r="J6721" i="1"/>
  <c r="H6721" i="1"/>
  <c r="I6721" i="1" s="1"/>
  <c r="O6720" i="1"/>
  <c r="P6720" i="1" s="1"/>
  <c r="Q6720" i="1" s="1"/>
  <c r="L6720" i="1"/>
  <c r="K6720" i="1"/>
  <c r="M6720" i="1" s="1"/>
  <c r="J6720" i="1"/>
  <c r="H6720" i="1"/>
  <c r="I6720" i="1" s="1"/>
  <c r="O6719" i="1"/>
  <c r="P6719" i="1" s="1"/>
  <c r="Q6719" i="1" s="1"/>
  <c r="L6719" i="1"/>
  <c r="K6719" i="1"/>
  <c r="M6719" i="1" s="1"/>
  <c r="J6719" i="1"/>
  <c r="H6719" i="1"/>
  <c r="I6719" i="1" s="1"/>
  <c r="O6718" i="1"/>
  <c r="P6718" i="1" s="1"/>
  <c r="Q6718" i="1" s="1"/>
  <c r="L6718" i="1"/>
  <c r="K6718" i="1"/>
  <c r="J6718" i="1"/>
  <c r="H6718" i="1"/>
  <c r="I6718" i="1" s="1"/>
  <c r="O6717" i="1"/>
  <c r="P6717" i="1" s="1"/>
  <c r="Q6717" i="1" s="1"/>
  <c r="L6717" i="1"/>
  <c r="K6717" i="1"/>
  <c r="M6717" i="1" s="1"/>
  <c r="J6717" i="1"/>
  <c r="H6717" i="1"/>
  <c r="I6717" i="1" s="1"/>
  <c r="O6716" i="1"/>
  <c r="P6716" i="1" s="1"/>
  <c r="Q6716" i="1" s="1"/>
  <c r="L6716" i="1"/>
  <c r="K6716" i="1"/>
  <c r="M6716" i="1" s="1"/>
  <c r="J6716" i="1"/>
  <c r="H6716" i="1"/>
  <c r="I6716" i="1" s="1"/>
  <c r="O6715" i="1"/>
  <c r="P6715" i="1" s="1"/>
  <c r="Q6715" i="1" s="1"/>
  <c r="L6715" i="1"/>
  <c r="K6715" i="1"/>
  <c r="J6715" i="1"/>
  <c r="H6715" i="1"/>
  <c r="I6715" i="1" s="1"/>
  <c r="O6714" i="1"/>
  <c r="P6714" i="1" s="1"/>
  <c r="Q6714" i="1" s="1"/>
  <c r="L6714" i="1"/>
  <c r="K6714" i="1"/>
  <c r="M6714" i="1" s="1"/>
  <c r="J6714" i="1"/>
  <c r="H6714" i="1"/>
  <c r="I6714" i="1" s="1"/>
  <c r="O6713" i="1"/>
  <c r="P6713" i="1" s="1"/>
  <c r="Q6713" i="1" s="1"/>
  <c r="L6713" i="1"/>
  <c r="K6713" i="1"/>
  <c r="M6713" i="1" s="1"/>
  <c r="J6713" i="1"/>
  <c r="H6713" i="1"/>
  <c r="I6713" i="1" s="1"/>
  <c r="O6712" i="1"/>
  <c r="P6712" i="1" s="1"/>
  <c r="Q6712" i="1" s="1"/>
  <c r="L6712" i="1"/>
  <c r="K6712" i="1"/>
  <c r="J6712" i="1"/>
  <c r="H6712" i="1"/>
  <c r="I6712" i="1" s="1"/>
  <c r="O6711" i="1"/>
  <c r="P6711" i="1" s="1"/>
  <c r="Q6711" i="1" s="1"/>
  <c r="L6711" i="1"/>
  <c r="K6711" i="1"/>
  <c r="J6711" i="1"/>
  <c r="H6711" i="1"/>
  <c r="I6711" i="1" s="1"/>
  <c r="O6710" i="1"/>
  <c r="P6710" i="1" s="1"/>
  <c r="Q6710" i="1" s="1"/>
  <c r="L6710" i="1"/>
  <c r="K6710" i="1"/>
  <c r="J6710" i="1"/>
  <c r="H6710" i="1"/>
  <c r="I6710" i="1" s="1"/>
  <c r="O6709" i="1"/>
  <c r="P6709" i="1" s="1"/>
  <c r="Q6709" i="1" s="1"/>
  <c r="L6709" i="1"/>
  <c r="K6709" i="1"/>
  <c r="J6709" i="1"/>
  <c r="H6709" i="1"/>
  <c r="I6709" i="1" s="1"/>
  <c r="O6708" i="1"/>
  <c r="P6708" i="1" s="1"/>
  <c r="Q6708" i="1" s="1"/>
  <c r="L6708" i="1"/>
  <c r="K6708" i="1"/>
  <c r="J6708" i="1"/>
  <c r="H6708" i="1"/>
  <c r="I6708" i="1" s="1"/>
  <c r="O6707" i="1"/>
  <c r="P6707" i="1" s="1"/>
  <c r="Q6707" i="1" s="1"/>
  <c r="L6707" i="1"/>
  <c r="K6707" i="1"/>
  <c r="M6707" i="1" s="1"/>
  <c r="J6707" i="1"/>
  <c r="H6707" i="1"/>
  <c r="I6707" i="1" s="1"/>
  <c r="S6706" i="1"/>
  <c r="O6706" i="1"/>
  <c r="P6706" i="1" s="1"/>
  <c r="Q6706" i="1" s="1"/>
  <c r="L6706" i="1"/>
  <c r="K6706" i="1"/>
  <c r="J6706" i="1"/>
  <c r="H6706" i="1"/>
  <c r="I6706" i="1" s="1"/>
  <c r="O6705" i="1"/>
  <c r="P6705" i="1" s="1"/>
  <c r="Q6705" i="1" s="1"/>
  <c r="L6705" i="1"/>
  <c r="K6705" i="1"/>
  <c r="J6705" i="1"/>
  <c r="H6705" i="1"/>
  <c r="I6705" i="1" s="1"/>
  <c r="O6704" i="1"/>
  <c r="P6704" i="1" s="1"/>
  <c r="Q6704" i="1" s="1"/>
  <c r="L6704" i="1"/>
  <c r="K6704" i="1"/>
  <c r="M6704" i="1" s="1"/>
  <c r="J6704" i="1"/>
  <c r="H6704" i="1"/>
  <c r="I6704" i="1" s="1"/>
  <c r="O6703" i="1"/>
  <c r="P6703" i="1" s="1"/>
  <c r="Q6703" i="1" s="1"/>
  <c r="L6703" i="1"/>
  <c r="K6703" i="1"/>
  <c r="J6703" i="1"/>
  <c r="H6703" i="1"/>
  <c r="I6703" i="1" s="1"/>
  <c r="O6702" i="1"/>
  <c r="P6702" i="1" s="1"/>
  <c r="Q6702" i="1" s="1"/>
  <c r="L6702" i="1"/>
  <c r="K6702" i="1"/>
  <c r="M6702" i="1" s="1"/>
  <c r="J6702" i="1"/>
  <c r="H6702" i="1"/>
  <c r="I6702" i="1" s="1"/>
  <c r="O6701" i="1"/>
  <c r="P6701" i="1" s="1"/>
  <c r="Q6701" i="1" s="1"/>
  <c r="L6701" i="1"/>
  <c r="K6701" i="1"/>
  <c r="J6701" i="1"/>
  <c r="H6701" i="1"/>
  <c r="I6701" i="1" s="1"/>
  <c r="O6700" i="1"/>
  <c r="P6700" i="1" s="1"/>
  <c r="Q6700" i="1" s="1"/>
  <c r="L6700" i="1"/>
  <c r="K6700" i="1"/>
  <c r="J6700" i="1"/>
  <c r="H6700" i="1"/>
  <c r="I6700" i="1" s="1"/>
  <c r="O6699" i="1"/>
  <c r="P6699" i="1" s="1"/>
  <c r="Q6699" i="1" s="1"/>
  <c r="L6699" i="1"/>
  <c r="K6699" i="1"/>
  <c r="J6699" i="1"/>
  <c r="H6699" i="1"/>
  <c r="I6699" i="1" s="1"/>
  <c r="O6698" i="1"/>
  <c r="P6698" i="1" s="1"/>
  <c r="Q6698" i="1" s="1"/>
  <c r="L6698" i="1"/>
  <c r="K6698" i="1"/>
  <c r="M6698" i="1" s="1"/>
  <c r="J6698" i="1"/>
  <c r="H6698" i="1"/>
  <c r="I6698" i="1" s="1"/>
  <c r="O6697" i="1"/>
  <c r="P6697" i="1" s="1"/>
  <c r="Q6697" i="1" s="1"/>
  <c r="L6697" i="1"/>
  <c r="K6697" i="1"/>
  <c r="J6697" i="1"/>
  <c r="H6697" i="1"/>
  <c r="I6697" i="1" s="1"/>
  <c r="O6696" i="1"/>
  <c r="P6696" i="1" s="1"/>
  <c r="Q6696" i="1" s="1"/>
  <c r="L6696" i="1"/>
  <c r="K6696" i="1"/>
  <c r="J6696" i="1"/>
  <c r="H6696" i="1"/>
  <c r="I6696" i="1" s="1"/>
  <c r="S6695" i="1"/>
  <c r="O6695" i="1"/>
  <c r="P6695" i="1" s="1"/>
  <c r="Q6695" i="1" s="1"/>
  <c r="L6695" i="1"/>
  <c r="K6695" i="1"/>
  <c r="J6695" i="1"/>
  <c r="H6695" i="1"/>
  <c r="I6695" i="1" s="1"/>
  <c r="O6694" i="1"/>
  <c r="P6694" i="1" s="1"/>
  <c r="Q6694" i="1" s="1"/>
  <c r="L6694" i="1"/>
  <c r="K6694" i="1"/>
  <c r="J6694" i="1"/>
  <c r="H6694" i="1"/>
  <c r="I6694" i="1" s="1"/>
  <c r="S6693" i="1"/>
  <c r="O6693" i="1"/>
  <c r="P6693" i="1" s="1"/>
  <c r="Q6693" i="1" s="1"/>
  <c r="L6693" i="1"/>
  <c r="K6693" i="1"/>
  <c r="M6693" i="1" s="1"/>
  <c r="J6693" i="1"/>
  <c r="H6693" i="1"/>
  <c r="I6693" i="1" s="1"/>
  <c r="O6692" i="1"/>
  <c r="P6692" i="1" s="1"/>
  <c r="Q6692" i="1" s="1"/>
  <c r="L6692" i="1"/>
  <c r="K6692" i="1"/>
  <c r="J6692" i="1"/>
  <c r="H6692" i="1"/>
  <c r="I6692" i="1" s="1"/>
  <c r="O6691" i="1"/>
  <c r="P6691" i="1" s="1"/>
  <c r="Q6691" i="1" s="1"/>
  <c r="L6691" i="1"/>
  <c r="K6691" i="1"/>
  <c r="J6691" i="1"/>
  <c r="H6691" i="1"/>
  <c r="I6691" i="1" s="1"/>
  <c r="O6690" i="1"/>
  <c r="P6690" i="1" s="1"/>
  <c r="Q6690" i="1" s="1"/>
  <c r="L6690" i="1"/>
  <c r="K6690" i="1"/>
  <c r="M6690" i="1" s="1"/>
  <c r="J6690" i="1"/>
  <c r="H6690" i="1"/>
  <c r="I6690" i="1" s="1"/>
  <c r="O6689" i="1"/>
  <c r="P6689" i="1" s="1"/>
  <c r="Q6689" i="1" s="1"/>
  <c r="L6689" i="1"/>
  <c r="K6689" i="1"/>
  <c r="M6689" i="1" s="1"/>
  <c r="J6689" i="1"/>
  <c r="H6689" i="1"/>
  <c r="I6689" i="1" s="1"/>
  <c r="O6688" i="1"/>
  <c r="P6688" i="1" s="1"/>
  <c r="Q6688" i="1" s="1"/>
  <c r="L6688" i="1"/>
  <c r="K6688" i="1"/>
  <c r="J6688" i="1"/>
  <c r="H6688" i="1"/>
  <c r="I6688" i="1" s="1"/>
  <c r="O6687" i="1"/>
  <c r="P6687" i="1" s="1"/>
  <c r="Q6687" i="1" s="1"/>
  <c r="L6687" i="1"/>
  <c r="K6687" i="1"/>
  <c r="J6687" i="1"/>
  <c r="H6687" i="1"/>
  <c r="I6687" i="1" s="1"/>
  <c r="O6686" i="1"/>
  <c r="P6686" i="1" s="1"/>
  <c r="Q6686" i="1" s="1"/>
  <c r="L6686" i="1"/>
  <c r="K6686" i="1"/>
  <c r="M6686" i="1" s="1"/>
  <c r="J6686" i="1"/>
  <c r="H6686" i="1"/>
  <c r="I6686" i="1" s="1"/>
  <c r="O6685" i="1"/>
  <c r="P6685" i="1" s="1"/>
  <c r="Q6685" i="1" s="1"/>
  <c r="L6685" i="1"/>
  <c r="K6685" i="1"/>
  <c r="J6685" i="1"/>
  <c r="H6685" i="1"/>
  <c r="I6685" i="1" s="1"/>
  <c r="O6684" i="1"/>
  <c r="P6684" i="1" s="1"/>
  <c r="Q6684" i="1" s="1"/>
  <c r="L6684" i="1"/>
  <c r="K6684" i="1"/>
  <c r="J6684" i="1"/>
  <c r="H6684" i="1"/>
  <c r="I6684" i="1" s="1"/>
  <c r="O6683" i="1"/>
  <c r="P6683" i="1" s="1"/>
  <c r="Q6683" i="1" s="1"/>
  <c r="L6683" i="1"/>
  <c r="K6683" i="1"/>
  <c r="J6683" i="1"/>
  <c r="H6683" i="1"/>
  <c r="I6683" i="1" s="1"/>
  <c r="O6682" i="1"/>
  <c r="P6682" i="1" s="1"/>
  <c r="Q6682" i="1" s="1"/>
  <c r="L6682" i="1"/>
  <c r="K6682" i="1"/>
  <c r="M6682" i="1" s="1"/>
  <c r="J6682" i="1"/>
  <c r="H6682" i="1"/>
  <c r="I6682" i="1" s="1"/>
  <c r="O6681" i="1"/>
  <c r="P6681" i="1" s="1"/>
  <c r="Q6681" i="1" s="1"/>
  <c r="L6681" i="1"/>
  <c r="K6681" i="1"/>
  <c r="M6681" i="1" s="1"/>
  <c r="J6681" i="1"/>
  <c r="H6681" i="1"/>
  <c r="I6681" i="1" s="1"/>
  <c r="O6680" i="1"/>
  <c r="P6680" i="1" s="1"/>
  <c r="Q6680" i="1" s="1"/>
  <c r="L6680" i="1"/>
  <c r="K6680" i="1"/>
  <c r="M6680" i="1" s="1"/>
  <c r="J6680" i="1"/>
  <c r="H6680" i="1"/>
  <c r="I6680" i="1" s="1"/>
  <c r="O6679" i="1"/>
  <c r="P6679" i="1" s="1"/>
  <c r="Q6679" i="1" s="1"/>
  <c r="L6679" i="1"/>
  <c r="K6679" i="1"/>
  <c r="M6679" i="1" s="1"/>
  <c r="J6679" i="1"/>
  <c r="H6679" i="1"/>
  <c r="I6679" i="1" s="1"/>
  <c r="O6678" i="1"/>
  <c r="P6678" i="1" s="1"/>
  <c r="Q6678" i="1" s="1"/>
  <c r="L6678" i="1"/>
  <c r="K6678" i="1"/>
  <c r="J6678" i="1"/>
  <c r="H6678" i="1"/>
  <c r="I6678" i="1" s="1"/>
  <c r="O6677" i="1"/>
  <c r="P6677" i="1" s="1"/>
  <c r="Q6677" i="1" s="1"/>
  <c r="L6677" i="1"/>
  <c r="K6677" i="1"/>
  <c r="M6677" i="1" s="1"/>
  <c r="J6677" i="1"/>
  <c r="H6677" i="1"/>
  <c r="I6677" i="1" s="1"/>
  <c r="O6676" i="1"/>
  <c r="P6676" i="1" s="1"/>
  <c r="Q6676" i="1" s="1"/>
  <c r="L6676" i="1"/>
  <c r="K6676" i="1"/>
  <c r="J6676" i="1"/>
  <c r="H6676" i="1"/>
  <c r="I6676" i="1" s="1"/>
  <c r="O6675" i="1"/>
  <c r="P6675" i="1" s="1"/>
  <c r="Q6675" i="1" s="1"/>
  <c r="L6675" i="1"/>
  <c r="K6675" i="1"/>
  <c r="M6675" i="1" s="1"/>
  <c r="J6675" i="1"/>
  <c r="H6675" i="1"/>
  <c r="I6675" i="1" s="1"/>
  <c r="O6674" i="1"/>
  <c r="P6674" i="1" s="1"/>
  <c r="Q6674" i="1" s="1"/>
  <c r="L6674" i="1"/>
  <c r="K6674" i="1"/>
  <c r="M6674" i="1" s="1"/>
  <c r="J6674" i="1"/>
  <c r="H6674" i="1"/>
  <c r="I6674" i="1" s="1"/>
  <c r="O6673" i="1"/>
  <c r="P6673" i="1" s="1"/>
  <c r="Q6673" i="1" s="1"/>
  <c r="L6673" i="1"/>
  <c r="K6673" i="1"/>
  <c r="M6673" i="1" s="1"/>
  <c r="J6673" i="1"/>
  <c r="H6673" i="1"/>
  <c r="I6673" i="1" s="1"/>
  <c r="O6672" i="1"/>
  <c r="P6672" i="1" s="1"/>
  <c r="Q6672" i="1" s="1"/>
  <c r="L6672" i="1"/>
  <c r="K6672" i="1"/>
  <c r="M6672" i="1" s="1"/>
  <c r="J6672" i="1"/>
  <c r="H6672" i="1"/>
  <c r="I6672" i="1" s="1"/>
  <c r="O6671" i="1"/>
  <c r="P6671" i="1" s="1"/>
  <c r="Q6671" i="1" s="1"/>
  <c r="L6671" i="1"/>
  <c r="K6671" i="1"/>
  <c r="J6671" i="1"/>
  <c r="H6671" i="1"/>
  <c r="I6671" i="1" s="1"/>
  <c r="S6670" i="1"/>
  <c r="O6670" i="1"/>
  <c r="P6670" i="1" s="1"/>
  <c r="Q6670" i="1" s="1"/>
  <c r="L6670" i="1"/>
  <c r="K6670" i="1"/>
  <c r="M6670" i="1" s="1"/>
  <c r="J6670" i="1"/>
  <c r="H6670" i="1"/>
  <c r="I6670" i="1" s="1"/>
  <c r="O6669" i="1"/>
  <c r="P6669" i="1" s="1"/>
  <c r="Q6669" i="1" s="1"/>
  <c r="L6669" i="1"/>
  <c r="K6669" i="1"/>
  <c r="J6669" i="1"/>
  <c r="H6669" i="1"/>
  <c r="I6669" i="1" s="1"/>
  <c r="O6668" i="1"/>
  <c r="P6668" i="1" s="1"/>
  <c r="Q6668" i="1" s="1"/>
  <c r="L6668" i="1"/>
  <c r="K6668" i="1"/>
  <c r="M6668" i="1" s="1"/>
  <c r="J6668" i="1"/>
  <c r="H6668" i="1"/>
  <c r="I6668" i="1" s="1"/>
  <c r="O6667" i="1"/>
  <c r="P6667" i="1" s="1"/>
  <c r="Q6667" i="1" s="1"/>
  <c r="L6667" i="1"/>
  <c r="K6667" i="1"/>
  <c r="M6667" i="1" s="1"/>
  <c r="J6667" i="1"/>
  <c r="H6667" i="1"/>
  <c r="I6667" i="1" s="1"/>
  <c r="O6666" i="1"/>
  <c r="P6666" i="1" s="1"/>
  <c r="Q6666" i="1" s="1"/>
  <c r="L6666" i="1"/>
  <c r="K6666" i="1"/>
  <c r="M6666" i="1" s="1"/>
  <c r="J6666" i="1"/>
  <c r="H6666" i="1"/>
  <c r="I6666" i="1" s="1"/>
  <c r="O6665" i="1"/>
  <c r="P6665" i="1" s="1"/>
  <c r="Q6665" i="1" s="1"/>
  <c r="L6665" i="1"/>
  <c r="K6665" i="1"/>
  <c r="M6665" i="1" s="1"/>
  <c r="J6665" i="1"/>
  <c r="H6665" i="1"/>
  <c r="I6665" i="1" s="1"/>
  <c r="O6664" i="1"/>
  <c r="P6664" i="1" s="1"/>
  <c r="Q6664" i="1" s="1"/>
  <c r="L6664" i="1"/>
  <c r="K6664" i="1"/>
  <c r="J6664" i="1"/>
  <c r="H6664" i="1"/>
  <c r="I6664" i="1" s="1"/>
  <c r="O6663" i="1"/>
  <c r="P6663" i="1" s="1"/>
  <c r="Q6663" i="1" s="1"/>
  <c r="L6663" i="1"/>
  <c r="K6663" i="1"/>
  <c r="M6663" i="1" s="1"/>
  <c r="J6663" i="1"/>
  <c r="H6663" i="1"/>
  <c r="I6663" i="1" s="1"/>
  <c r="S6662" i="1"/>
  <c r="O6662" i="1"/>
  <c r="P6662" i="1" s="1"/>
  <c r="Q6662" i="1" s="1"/>
  <c r="L6662" i="1"/>
  <c r="K6662" i="1"/>
  <c r="J6662" i="1"/>
  <c r="H6662" i="1"/>
  <c r="I6662" i="1" s="1"/>
  <c r="O6661" i="1"/>
  <c r="P6661" i="1" s="1"/>
  <c r="Q6661" i="1" s="1"/>
  <c r="L6661" i="1"/>
  <c r="K6661" i="1"/>
  <c r="M6661" i="1" s="1"/>
  <c r="J6661" i="1"/>
  <c r="H6661" i="1"/>
  <c r="I6661" i="1" s="1"/>
  <c r="O6660" i="1"/>
  <c r="P6660" i="1" s="1"/>
  <c r="Q6660" i="1" s="1"/>
  <c r="L6660" i="1"/>
  <c r="K6660" i="1"/>
  <c r="J6660" i="1"/>
  <c r="H6660" i="1"/>
  <c r="I6660" i="1" s="1"/>
  <c r="O6659" i="1"/>
  <c r="P6659" i="1" s="1"/>
  <c r="Q6659" i="1" s="1"/>
  <c r="L6659" i="1"/>
  <c r="K6659" i="1"/>
  <c r="M6659" i="1" s="1"/>
  <c r="J6659" i="1"/>
  <c r="H6659" i="1"/>
  <c r="I6659" i="1" s="1"/>
  <c r="S6658" i="1"/>
  <c r="O6658" i="1"/>
  <c r="P6658" i="1" s="1"/>
  <c r="Q6658" i="1" s="1"/>
  <c r="L6658" i="1"/>
  <c r="K6658" i="1"/>
  <c r="M6658" i="1" s="1"/>
  <c r="J6658" i="1"/>
  <c r="H6658" i="1"/>
  <c r="I6658" i="1" s="1"/>
  <c r="O6657" i="1"/>
  <c r="P6657" i="1" s="1"/>
  <c r="Q6657" i="1" s="1"/>
  <c r="L6657" i="1"/>
  <c r="K6657" i="1"/>
  <c r="M6657" i="1" s="1"/>
  <c r="J6657" i="1"/>
  <c r="H6657" i="1"/>
  <c r="I6657" i="1" s="1"/>
  <c r="S6656" i="1"/>
  <c r="O6656" i="1"/>
  <c r="P6656" i="1" s="1"/>
  <c r="Q6656" i="1" s="1"/>
  <c r="L6656" i="1"/>
  <c r="K6656" i="1"/>
  <c r="J6656" i="1"/>
  <c r="H6656" i="1"/>
  <c r="I6656" i="1" s="1"/>
  <c r="O6655" i="1"/>
  <c r="P6655" i="1" s="1"/>
  <c r="Q6655" i="1" s="1"/>
  <c r="L6655" i="1"/>
  <c r="K6655" i="1"/>
  <c r="J6655" i="1"/>
  <c r="H6655" i="1"/>
  <c r="I6655" i="1" s="1"/>
  <c r="O6654" i="1"/>
  <c r="P6654" i="1" s="1"/>
  <c r="Q6654" i="1" s="1"/>
  <c r="L6654" i="1"/>
  <c r="K6654" i="1"/>
  <c r="M6654" i="1" s="1"/>
  <c r="J6654" i="1"/>
  <c r="H6654" i="1"/>
  <c r="I6654" i="1" s="1"/>
  <c r="S6653" i="1"/>
  <c r="O6653" i="1"/>
  <c r="P6653" i="1" s="1"/>
  <c r="Q6653" i="1" s="1"/>
  <c r="L6653" i="1"/>
  <c r="K6653" i="1"/>
  <c r="J6653" i="1"/>
  <c r="H6653" i="1"/>
  <c r="I6653" i="1" s="1"/>
  <c r="O6652" i="1"/>
  <c r="P6652" i="1" s="1"/>
  <c r="Q6652" i="1" s="1"/>
  <c r="L6652" i="1"/>
  <c r="K6652" i="1"/>
  <c r="M6652" i="1" s="1"/>
  <c r="J6652" i="1"/>
  <c r="H6652" i="1"/>
  <c r="I6652" i="1" s="1"/>
  <c r="O6651" i="1"/>
  <c r="P6651" i="1" s="1"/>
  <c r="Q6651" i="1" s="1"/>
  <c r="L6651" i="1"/>
  <c r="K6651" i="1"/>
  <c r="M6651" i="1" s="1"/>
  <c r="J6651" i="1"/>
  <c r="H6651" i="1"/>
  <c r="I6651" i="1" s="1"/>
  <c r="O6650" i="1"/>
  <c r="P6650" i="1" s="1"/>
  <c r="Q6650" i="1" s="1"/>
  <c r="L6650" i="1"/>
  <c r="K6650" i="1"/>
  <c r="M6650" i="1" s="1"/>
  <c r="J6650" i="1"/>
  <c r="H6650" i="1"/>
  <c r="I6650" i="1" s="1"/>
  <c r="O6649" i="1"/>
  <c r="P6649" i="1" s="1"/>
  <c r="Q6649" i="1" s="1"/>
  <c r="L6649" i="1"/>
  <c r="K6649" i="1"/>
  <c r="J6649" i="1"/>
  <c r="H6649" i="1"/>
  <c r="I6649" i="1" s="1"/>
  <c r="O6648" i="1"/>
  <c r="P6648" i="1" s="1"/>
  <c r="Q6648" i="1" s="1"/>
  <c r="L6648" i="1"/>
  <c r="K6648" i="1"/>
  <c r="M6648" i="1" s="1"/>
  <c r="J6648" i="1"/>
  <c r="H6648" i="1"/>
  <c r="I6648" i="1" s="1"/>
  <c r="O6647" i="1"/>
  <c r="P6647" i="1" s="1"/>
  <c r="Q6647" i="1" s="1"/>
  <c r="L6647" i="1"/>
  <c r="K6647" i="1"/>
  <c r="M6647" i="1" s="1"/>
  <c r="J6647" i="1"/>
  <c r="H6647" i="1"/>
  <c r="I6647" i="1" s="1"/>
  <c r="O6646" i="1"/>
  <c r="P6646" i="1" s="1"/>
  <c r="Q6646" i="1" s="1"/>
  <c r="L6646" i="1"/>
  <c r="K6646" i="1"/>
  <c r="J6646" i="1"/>
  <c r="H6646" i="1"/>
  <c r="I6646" i="1" s="1"/>
  <c r="O6645" i="1"/>
  <c r="P6645" i="1" s="1"/>
  <c r="Q6645" i="1" s="1"/>
  <c r="L6645" i="1"/>
  <c r="K6645" i="1"/>
  <c r="M6645" i="1" s="1"/>
  <c r="J6645" i="1"/>
  <c r="H6645" i="1"/>
  <c r="I6645" i="1" s="1"/>
  <c r="S6644" i="1"/>
  <c r="O6644" i="1"/>
  <c r="P6644" i="1" s="1"/>
  <c r="Q6644" i="1" s="1"/>
  <c r="L6644" i="1"/>
  <c r="K6644" i="1"/>
  <c r="J6644" i="1"/>
  <c r="H6644" i="1"/>
  <c r="I6644" i="1" s="1"/>
  <c r="O6643" i="1"/>
  <c r="P6643" i="1" s="1"/>
  <c r="Q6643" i="1" s="1"/>
  <c r="L6643" i="1"/>
  <c r="K6643" i="1"/>
  <c r="M6643" i="1" s="1"/>
  <c r="J6643" i="1"/>
  <c r="H6643" i="1"/>
  <c r="I6643" i="1" s="1"/>
  <c r="O6642" i="1"/>
  <c r="P6642" i="1" s="1"/>
  <c r="Q6642" i="1" s="1"/>
  <c r="L6642" i="1"/>
  <c r="K6642" i="1"/>
  <c r="M6642" i="1" s="1"/>
  <c r="J6642" i="1"/>
  <c r="H6642" i="1"/>
  <c r="I6642" i="1" s="1"/>
  <c r="O6641" i="1"/>
  <c r="P6641" i="1" s="1"/>
  <c r="Q6641" i="1" s="1"/>
  <c r="L6641" i="1"/>
  <c r="K6641" i="1"/>
  <c r="M6641" i="1" s="1"/>
  <c r="J6641" i="1"/>
  <c r="H6641" i="1"/>
  <c r="I6641" i="1" s="1"/>
  <c r="O6640" i="1"/>
  <c r="P6640" i="1" s="1"/>
  <c r="Q6640" i="1" s="1"/>
  <c r="L6640" i="1"/>
  <c r="K6640" i="1"/>
  <c r="M6640" i="1" s="1"/>
  <c r="J6640" i="1"/>
  <c r="H6640" i="1"/>
  <c r="I6640" i="1" s="1"/>
  <c r="O6639" i="1"/>
  <c r="P6639" i="1" s="1"/>
  <c r="Q6639" i="1" s="1"/>
  <c r="L6639" i="1"/>
  <c r="K6639" i="1"/>
  <c r="J6639" i="1"/>
  <c r="H6639" i="1"/>
  <c r="I6639" i="1" s="1"/>
  <c r="O6638" i="1"/>
  <c r="P6638" i="1" s="1"/>
  <c r="Q6638" i="1" s="1"/>
  <c r="L6638" i="1"/>
  <c r="K6638" i="1"/>
  <c r="M6638" i="1" s="1"/>
  <c r="J6638" i="1"/>
  <c r="H6638" i="1"/>
  <c r="I6638" i="1" s="1"/>
  <c r="O6637" i="1"/>
  <c r="P6637" i="1" s="1"/>
  <c r="Q6637" i="1" s="1"/>
  <c r="L6637" i="1"/>
  <c r="K6637" i="1"/>
  <c r="J6637" i="1"/>
  <c r="H6637" i="1"/>
  <c r="I6637" i="1" s="1"/>
  <c r="O6636" i="1"/>
  <c r="P6636" i="1" s="1"/>
  <c r="Q6636" i="1" s="1"/>
  <c r="L6636" i="1"/>
  <c r="K6636" i="1"/>
  <c r="M6636" i="1" s="1"/>
  <c r="J6636" i="1"/>
  <c r="H6636" i="1"/>
  <c r="I6636" i="1" s="1"/>
  <c r="O6635" i="1"/>
  <c r="P6635" i="1" s="1"/>
  <c r="Q6635" i="1" s="1"/>
  <c r="L6635" i="1"/>
  <c r="K6635" i="1"/>
  <c r="J6635" i="1"/>
  <c r="H6635" i="1"/>
  <c r="I6635" i="1" s="1"/>
  <c r="O6634" i="1"/>
  <c r="P6634" i="1" s="1"/>
  <c r="Q6634" i="1" s="1"/>
  <c r="L6634" i="1"/>
  <c r="K6634" i="1"/>
  <c r="M6634" i="1" s="1"/>
  <c r="J6634" i="1"/>
  <c r="H6634" i="1"/>
  <c r="I6634" i="1" s="1"/>
  <c r="O6633" i="1"/>
  <c r="P6633" i="1" s="1"/>
  <c r="Q6633" i="1" s="1"/>
  <c r="L6633" i="1"/>
  <c r="K6633" i="1"/>
  <c r="M6633" i="1" s="1"/>
  <c r="J6633" i="1"/>
  <c r="H6633" i="1"/>
  <c r="I6633" i="1" s="1"/>
  <c r="O6632" i="1"/>
  <c r="P6632" i="1" s="1"/>
  <c r="Q6632" i="1" s="1"/>
  <c r="L6632" i="1"/>
  <c r="K6632" i="1"/>
  <c r="J6632" i="1"/>
  <c r="H6632" i="1"/>
  <c r="I6632" i="1" s="1"/>
  <c r="O6631" i="1"/>
  <c r="P6631" i="1" s="1"/>
  <c r="Q6631" i="1" s="1"/>
  <c r="L6631" i="1"/>
  <c r="K6631" i="1"/>
  <c r="J6631" i="1"/>
  <c r="H6631" i="1"/>
  <c r="I6631" i="1" s="1"/>
  <c r="O6630" i="1"/>
  <c r="P6630" i="1" s="1"/>
  <c r="Q6630" i="1" s="1"/>
  <c r="L6630" i="1"/>
  <c r="K6630" i="1"/>
  <c r="J6630" i="1"/>
  <c r="H6630" i="1"/>
  <c r="I6630" i="1" s="1"/>
  <c r="O6629" i="1"/>
  <c r="P6629" i="1" s="1"/>
  <c r="Q6629" i="1" s="1"/>
  <c r="L6629" i="1"/>
  <c r="K6629" i="1"/>
  <c r="M6629" i="1" s="1"/>
  <c r="J6629" i="1"/>
  <c r="H6629" i="1"/>
  <c r="I6629" i="1" s="1"/>
  <c r="O6628" i="1"/>
  <c r="P6628" i="1" s="1"/>
  <c r="Q6628" i="1" s="1"/>
  <c r="L6628" i="1"/>
  <c r="K6628" i="1"/>
  <c r="J6628" i="1"/>
  <c r="H6628" i="1"/>
  <c r="I6628" i="1" s="1"/>
  <c r="O6627" i="1"/>
  <c r="P6627" i="1" s="1"/>
  <c r="Q6627" i="1" s="1"/>
  <c r="L6627" i="1"/>
  <c r="K6627" i="1"/>
  <c r="M6627" i="1" s="1"/>
  <c r="J6627" i="1"/>
  <c r="H6627" i="1"/>
  <c r="I6627" i="1" s="1"/>
  <c r="O6626" i="1"/>
  <c r="P6626" i="1" s="1"/>
  <c r="Q6626" i="1" s="1"/>
  <c r="L6626" i="1"/>
  <c r="K6626" i="1"/>
  <c r="J6626" i="1"/>
  <c r="H6626" i="1"/>
  <c r="I6626" i="1" s="1"/>
  <c r="O6625" i="1"/>
  <c r="P6625" i="1" s="1"/>
  <c r="Q6625" i="1" s="1"/>
  <c r="L6625" i="1"/>
  <c r="K6625" i="1"/>
  <c r="J6625" i="1"/>
  <c r="H6625" i="1"/>
  <c r="I6625" i="1" s="1"/>
  <c r="O6624" i="1"/>
  <c r="P6624" i="1" s="1"/>
  <c r="Q6624" i="1" s="1"/>
  <c r="L6624" i="1"/>
  <c r="K6624" i="1"/>
  <c r="M6624" i="1" s="1"/>
  <c r="J6624" i="1"/>
  <c r="H6624" i="1"/>
  <c r="I6624" i="1" s="1"/>
  <c r="O6623" i="1"/>
  <c r="P6623" i="1" s="1"/>
  <c r="Q6623" i="1" s="1"/>
  <c r="L6623" i="1"/>
  <c r="K6623" i="1"/>
  <c r="J6623" i="1"/>
  <c r="H6623" i="1"/>
  <c r="I6623" i="1" s="1"/>
  <c r="O6622" i="1"/>
  <c r="P6622" i="1" s="1"/>
  <c r="Q6622" i="1" s="1"/>
  <c r="L6622" i="1"/>
  <c r="K6622" i="1"/>
  <c r="J6622" i="1"/>
  <c r="H6622" i="1"/>
  <c r="I6622" i="1" s="1"/>
  <c r="O6621" i="1"/>
  <c r="P6621" i="1" s="1"/>
  <c r="Q6621" i="1" s="1"/>
  <c r="L6621" i="1"/>
  <c r="K6621" i="1"/>
  <c r="J6621" i="1"/>
  <c r="H6621" i="1"/>
  <c r="I6621" i="1" s="1"/>
  <c r="O6620" i="1"/>
  <c r="P6620" i="1" s="1"/>
  <c r="Q6620" i="1" s="1"/>
  <c r="L6620" i="1"/>
  <c r="K6620" i="1"/>
  <c r="M6620" i="1" s="1"/>
  <c r="J6620" i="1"/>
  <c r="H6620" i="1"/>
  <c r="I6620" i="1" s="1"/>
  <c r="O6619" i="1"/>
  <c r="P6619" i="1" s="1"/>
  <c r="Q6619" i="1" s="1"/>
  <c r="L6619" i="1"/>
  <c r="K6619" i="1"/>
  <c r="M6619" i="1" s="1"/>
  <c r="J6619" i="1"/>
  <c r="H6619" i="1"/>
  <c r="I6619" i="1" s="1"/>
  <c r="O6618" i="1"/>
  <c r="P6618" i="1" s="1"/>
  <c r="Q6618" i="1" s="1"/>
  <c r="L6618" i="1"/>
  <c r="K6618" i="1"/>
  <c r="M6618" i="1" s="1"/>
  <c r="J6618" i="1"/>
  <c r="H6618" i="1"/>
  <c r="I6618" i="1" s="1"/>
  <c r="O6617" i="1"/>
  <c r="P6617" i="1" s="1"/>
  <c r="Q6617" i="1" s="1"/>
  <c r="L6617" i="1"/>
  <c r="K6617" i="1"/>
  <c r="J6617" i="1"/>
  <c r="H6617" i="1"/>
  <c r="I6617" i="1" s="1"/>
  <c r="O6616" i="1"/>
  <c r="P6616" i="1" s="1"/>
  <c r="Q6616" i="1" s="1"/>
  <c r="L6616" i="1"/>
  <c r="K6616" i="1"/>
  <c r="J6616" i="1"/>
  <c r="H6616" i="1"/>
  <c r="I6616" i="1" s="1"/>
  <c r="O6615" i="1"/>
  <c r="P6615" i="1" s="1"/>
  <c r="Q6615" i="1" s="1"/>
  <c r="L6615" i="1"/>
  <c r="K6615" i="1"/>
  <c r="M6615" i="1" s="1"/>
  <c r="J6615" i="1"/>
  <c r="H6615" i="1"/>
  <c r="I6615" i="1" s="1"/>
  <c r="O6614" i="1"/>
  <c r="P6614" i="1" s="1"/>
  <c r="Q6614" i="1" s="1"/>
  <c r="L6614" i="1"/>
  <c r="K6614" i="1"/>
  <c r="J6614" i="1"/>
  <c r="H6614" i="1"/>
  <c r="I6614" i="1" s="1"/>
  <c r="O6613" i="1"/>
  <c r="P6613" i="1" s="1"/>
  <c r="Q6613" i="1" s="1"/>
  <c r="L6613" i="1"/>
  <c r="K6613" i="1"/>
  <c r="M6613" i="1" s="1"/>
  <c r="J6613" i="1"/>
  <c r="H6613" i="1"/>
  <c r="I6613" i="1" s="1"/>
  <c r="O6612" i="1"/>
  <c r="P6612" i="1" s="1"/>
  <c r="Q6612" i="1" s="1"/>
  <c r="L6612" i="1"/>
  <c r="K6612" i="1"/>
  <c r="J6612" i="1"/>
  <c r="H6612" i="1"/>
  <c r="I6612" i="1" s="1"/>
  <c r="S6611" i="1"/>
  <c r="O6611" i="1"/>
  <c r="P6611" i="1" s="1"/>
  <c r="Q6611" i="1" s="1"/>
  <c r="L6611" i="1"/>
  <c r="K6611" i="1"/>
  <c r="M6611" i="1" s="1"/>
  <c r="J6611" i="1"/>
  <c r="H6611" i="1"/>
  <c r="I6611" i="1" s="1"/>
  <c r="O6610" i="1"/>
  <c r="P6610" i="1" s="1"/>
  <c r="Q6610" i="1" s="1"/>
  <c r="L6610" i="1"/>
  <c r="K6610" i="1"/>
  <c r="M6610" i="1" s="1"/>
  <c r="J6610" i="1"/>
  <c r="H6610" i="1"/>
  <c r="I6610" i="1" s="1"/>
  <c r="O6609" i="1"/>
  <c r="P6609" i="1" s="1"/>
  <c r="Q6609" i="1" s="1"/>
  <c r="L6609" i="1"/>
  <c r="K6609" i="1"/>
  <c r="J6609" i="1"/>
  <c r="H6609" i="1"/>
  <c r="I6609" i="1" s="1"/>
  <c r="O6608" i="1"/>
  <c r="P6608" i="1" s="1"/>
  <c r="Q6608" i="1" s="1"/>
  <c r="L6608" i="1"/>
  <c r="K6608" i="1"/>
  <c r="M6608" i="1" s="1"/>
  <c r="J6608" i="1"/>
  <c r="H6608" i="1"/>
  <c r="I6608" i="1" s="1"/>
  <c r="O6607" i="1"/>
  <c r="P6607" i="1" s="1"/>
  <c r="Q6607" i="1" s="1"/>
  <c r="L6607" i="1"/>
  <c r="K6607" i="1"/>
  <c r="J6607" i="1"/>
  <c r="H6607" i="1"/>
  <c r="I6607" i="1" s="1"/>
  <c r="O6606" i="1"/>
  <c r="P6606" i="1" s="1"/>
  <c r="Q6606" i="1" s="1"/>
  <c r="L6606" i="1"/>
  <c r="K6606" i="1"/>
  <c r="M6606" i="1" s="1"/>
  <c r="J6606" i="1"/>
  <c r="H6606" i="1"/>
  <c r="I6606" i="1" s="1"/>
  <c r="O6605" i="1"/>
  <c r="P6605" i="1" s="1"/>
  <c r="Q6605" i="1" s="1"/>
  <c r="L6605" i="1"/>
  <c r="K6605" i="1"/>
  <c r="J6605" i="1"/>
  <c r="H6605" i="1"/>
  <c r="I6605" i="1" s="1"/>
  <c r="O6604" i="1"/>
  <c r="P6604" i="1" s="1"/>
  <c r="Q6604" i="1" s="1"/>
  <c r="L6604" i="1"/>
  <c r="K6604" i="1"/>
  <c r="M6604" i="1" s="1"/>
  <c r="J6604" i="1"/>
  <c r="H6604" i="1"/>
  <c r="I6604" i="1" s="1"/>
  <c r="O6603" i="1"/>
  <c r="P6603" i="1" s="1"/>
  <c r="Q6603" i="1" s="1"/>
  <c r="L6603" i="1"/>
  <c r="K6603" i="1"/>
  <c r="M6603" i="1" s="1"/>
  <c r="J6603" i="1"/>
  <c r="H6603" i="1"/>
  <c r="I6603" i="1" s="1"/>
  <c r="O6602" i="1"/>
  <c r="P6602" i="1" s="1"/>
  <c r="Q6602" i="1" s="1"/>
  <c r="L6602" i="1"/>
  <c r="K6602" i="1"/>
  <c r="M6602" i="1" s="1"/>
  <c r="J6602" i="1"/>
  <c r="H6602" i="1"/>
  <c r="I6602" i="1" s="1"/>
  <c r="O6601" i="1"/>
  <c r="P6601" i="1" s="1"/>
  <c r="Q6601" i="1" s="1"/>
  <c r="L6601" i="1"/>
  <c r="K6601" i="1"/>
  <c r="M6601" i="1" s="1"/>
  <c r="J6601" i="1"/>
  <c r="H6601" i="1"/>
  <c r="I6601" i="1" s="1"/>
  <c r="O6600" i="1"/>
  <c r="P6600" i="1" s="1"/>
  <c r="Q6600" i="1" s="1"/>
  <c r="L6600" i="1"/>
  <c r="K6600" i="1"/>
  <c r="J6600" i="1"/>
  <c r="H6600" i="1"/>
  <c r="I6600" i="1" s="1"/>
  <c r="O6599" i="1"/>
  <c r="P6599" i="1" s="1"/>
  <c r="Q6599" i="1" s="1"/>
  <c r="L6599" i="1"/>
  <c r="K6599" i="1"/>
  <c r="M6599" i="1" s="1"/>
  <c r="J6599" i="1"/>
  <c r="H6599" i="1"/>
  <c r="I6599" i="1" s="1"/>
  <c r="O6598" i="1"/>
  <c r="P6598" i="1" s="1"/>
  <c r="Q6598" i="1" s="1"/>
  <c r="L6598" i="1"/>
  <c r="K6598" i="1"/>
  <c r="J6598" i="1"/>
  <c r="H6598" i="1"/>
  <c r="I6598" i="1" s="1"/>
  <c r="O6597" i="1"/>
  <c r="P6597" i="1" s="1"/>
  <c r="Q6597" i="1" s="1"/>
  <c r="L6597" i="1"/>
  <c r="K6597" i="1"/>
  <c r="M6597" i="1" s="1"/>
  <c r="J6597" i="1"/>
  <c r="H6597" i="1"/>
  <c r="I6597" i="1" s="1"/>
  <c r="O6596" i="1"/>
  <c r="P6596" i="1" s="1"/>
  <c r="Q6596" i="1" s="1"/>
  <c r="L6596" i="1"/>
  <c r="K6596" i="1"/>
  <c r="J6596" i="1"/>
  <c r="H6596" i="1"/>
  <c r="I6596" i="1" s="1"/>
  <c r="O6595" i="1"/>
  <c r="P6595" i="1" s="1"/>
  <c r="Q6595" i="1" s="1"/>
  <c r="L6595" i="1"/>
  <c r="K6595" i="1"/>
  <c r="M6595" i="1" s="1"/>
  <c r="J6595" i="1"/>
  <c r="H6595" i="1"/>
  <c r="I6595" i="1" s="1"/>
  <c r="O6594" i="1"/>
  <c r="P6594" i="1" s="1"/>
  <c r="Q6594" i="1" s="1"/>
  <c r="L6594" i="1"/>
  <c r="K6594" i="1"/>
  <c r="M6594" i="1" s="1"/>
  <c r="J6594" i="1"/>
  <c r="H6594" i="1"/>
  <c r="I6594" i="1" s="1"/>
  <c r="O6593" i="1"/>
  <c r="P6593" i="1" s="1"/>
  <c r="Q6593" i="1" s="1"/>
  <c r="L6593" i="1"/>
  <c r="K6593" i="1"/>
  <c r="M6593" i="1" s="1"/>
  <c r="J6593" i="1"/>
  <c r="H6593" i="1"/>
  <c r="I6593" i="1" s="1"/>
  <c r="O6592" i="1"/>
  <c r="P6592" i="1" s="1"/>
  <c r="Q6592" i="1" s="1"/>
  <c r="L6592" i="1"/>
  <c r="K6592" i="1"/>
  <c r="M6592" i="1" s="1"/>
  <c r="J6592" i="1"/>
  <c r="H6592" i="1"/>
  <c r="I6592" i="1" s="1"/>
  <c r="O6591" i="1"/>
  <c r="P6591" i="1" s="1"/>
  <c r="Q6591" i="1" s="1"/>
  <c r="L6591" i="1"/>
  <c r="K6591" i="1"/>
  <c r="J6591" i="1"/>
  <c r="H6591" i="1"/>
  <c r="I6591" i="1" s="1"/>
  <c r="O6590" i="1"/>
  <c r="P6590" i="1" s="1"/>
  <c r="Q6590" i="1" s="1"/>
  <c r="L6590" i="1"/>
  <c r="K6590" i="1"/>
  <c r="M6590" i="1" s="1"/>
  <c r="J6590" i="1"/>
  <c r="H6590" i="1"/>
  <c r="I6590" i="1" s="1"/>
  <c r="O6589" i="1"/>
  <c r="P6589" i="1" s="1"/>
  <c r="Q6589" i="1" s="1"/>
  <c r="L6589" i="1"/>
  <c r="K6589" i="1"/>
  <c r="J6589" i="1"/>
  <c r="H6589" i="1"/>
  <c r="I6589" i="1" s="1"/>
  <c r="O6588" i="1"/>
  <c r="P6588" i="1" s="1"/>
  <c r="Q6588" i="1" s="1"/>
  <c r="L6588" i="1"/>
  <c r="K6588" i="1"/>
  <c r="M6588" i="1" s="1"/>
  <c r="J6588" i="1"/>
  <c r="H6588" i="1"/>
  <c r="I6588" i="1" s="1"/>
  <c r="O6587" i="1"/>
  <c r="P6587" i="1" s="1"/>
  <c r="Q6587" i="1" s="1"/>
  <c r="L6587" i="1"/>
  <c r="K6587" i="1"/>
  <c r="J6587" i="1"/>
  <c r="H6587" i="1"/>
  <c r="I6587" i="1" s="1"/>
  <c r="O6586" i="1"/>
  <c r="P6586" i="1" s="1"/>
  <c r="Q6586" i="1" s="1"/>
  <c r="L6586" i="1"/>
  <c r="K6586" i="1"/>
  <c r="M6586" i="1" s="1"/>
  <c r="J6586" i="1"/>
  <c r="H6586" i="1"/>
  <c r="I6586" i="1" s="1"/>
  <c r="S6585" i="1"/>
  <c r="O6585" i="1"/>
  <c r="P6585" i="1" s="1"/>
  <c r="Q6585" i="1" s="1"/>
  <c r="L6585" i="1"/>
  <c r="K6585" i="1"/>
  <c r="J6585" i="1"/>
  <c r="H6585" i="1"/>
  <c r="I6585" i="1" s="1"/>
  <c r="S6584" i="1"/>
  <c r="O6584" i="1"/>
  <c r="P6584" i="1" s="1"/>
  <c r="Q6584" i="1" s="1"/>
  <c r="L6584" i="1"/>
  <c r="K6584" i="1"/>
  <c r="J6584" i="1"/>
  <c r="H6584" i="1"/>
  <c r="I6584" i="1" s="1"/>
  <c r="O6583" i="1"/>
  <c r="P6583" i="1" s="1"/>
  <c r="Q6583" i="1" s="1"/>
  <c r="L6583" i="1"/>
  <c r="K6583" i="1"/>
  <c r="J6583" i="1"/>
  <c r="H6583" i="1"/>
  <c r="I6583" i="1" s="1"/>
  <c r="O6582" i="1"/>
  <c r="P6582" i="1" s="1"/>
  <c r="Q6582" i="1" s="1"/>
  <c r="L6582" i="1"/>
  <c r="K6582" i="1"/>
  <c r="J6582" i="1"/>
  <c r="H6582" i="1"/>
  <c r="I6582" i="1" s="1"/>
  <c r="S6581" i="1"/>
  <c r="O6581" i="1"/>
  <c r="P6581" i="1" s="1"/>
  <c r="Q6581" i="1" s="1"/>
  <c r="L6581" i="1"/>
  <c r="K6581" i="1"/>
  <c r="M6581" i="1" s="1"/>
  <c r="J6581" i="1"/>
  <c r="H6581" i="1"/>
  <c r="I6581" i="1" s="1"/>
  <c r="O6580" i="1"/>
  <c r="P6580" i="1" s="1"/>
  <c r="Q6580" i="1" s="1"/>
  <c r="L6580" i="1"/>
  <c r="K6580" i="1"/>
  <c r="J6580" i="1"/>
  <c r="H6580" i="1"/>
  <c r="I6580" i="1" s="1"/>
  <c r="O6579" i="1"/>
  <c r="P6579" i="1" s="1"/>
  <c r="Q6579" i="1" s="1"/>
  <c r="L6579" i="1"/>
  <c r="K6579" i="1"/>
  <c r="M6579" i="1" s="1"/>
  <c r="J6579" i="1"/>
  <c r="H6579" i="1"/>
  <c r="I6579" i="1" s="1"/>
  <c r="O6578" i="1"/>
  <c r="P6578" i="1" s="1"/>
  <c r="Q6578" i="1" s="1"/>
  <c r="L6578" i="1"/>
  <c r="K6578" i="1"/>
  <c r="M6578" i="1" s="1"/>
  <c r="J6578" i="1"/>
  <c r="H6578" i="1"/>
  <c r="I6578" i="1" s="1"/>
  <c r="O6577" i="1"/>
  <c r="P6577" i="1" s="1"/>
  <c r="Q6577" i="1" s="1"/>
  <c r="L6577" i="1"/>
  <c r="K6577" i="1"/>
  <c r="J6577" i="1"/>
  <c r="H6577" i="1"/>
  <c r="I6577" i="1" s="1"/>
  <c r="O6576" i="1"/>
  <c r="P6576" i="1" s="1"/>
  <c r="Q6576" i="1" s="1"/>
  <c r="L6576" i="1"/>
  <c r="K6576" i="1"/>
  <c r="J6576" i="1"/>
  <c r="H6576" i="1"/>
  <c r="I6576" i="1" s="1"/>
  <c r="S6575" i="1"/>
  <c r="O6575" i="1"/>
  <c r="P6575" i="1" s="1"/>
  <c r="Q6575" i="1" s="1"/>
  <c r="L6575" i="1"/>
  <c r="K6575" i="1"/>
  <c r="J6575" i="1"/>
  <c r="H6575" i="1"/>
  <c r="I6575" i="1" s="1"/>
  <c r="O6574" i="1"/>
  <c r="P6574" i="1" s="1"/>
  <c r="Q6574" i="1" s="1"/>
  <c r="L6574" i="1"/>
  <c r="K6574" i="1"/>
  <c r="M6574" i="1" s="1"/>
  <c r="J6574" i="1"/>
  <c r="H6574" i="1"/>
  <c r="I6574" i="1" s="1"/>
  <c r="O6573" i="1"/>
  <c r="P6573" i="1" s="1"/>
  <c r="Q6573" i="1" s="1"/>
  <c r="L6573" i="1"/>
  <c r="K6573" i="1"/>
  <c r="J6573" i="1"/>
  <c r="H6573" i="1"/>
  <c r="I6573" i="1" s="1"/>
  <c r="O6572" i="1"/>
  <c r="P6572" i="1" s="1"/>
  <c r="Q6572" i="1" s="1"/>
  <c r="L6572" i="1"/>
  <c r="K6572" i="1"/>
  <c r="M6572" i="1" s="1"/>
  <c r="J6572" i="1"/>
  <c r="H6572" i="1"/>
  <c r="I6572" i="1" s="1"/>
  <c r="O6571" i="1"/>
  <c r="P6571" i="1" s="1"/>
  <c r="Q6571" i="1" s="1"/>
  <c r="L6571" i="1"/>
  <c r="K6571" i="1"/>
  <c r="J6571" i="1"/>
  <c r="H6571" i="1"/>
  <c r="I6571" i="1" s="1"/>
  <c r="S6570" i="1"/>
  <c r="O6570" i="1"/>
  <c r="P6570" i="1" s="1"/>
  <c r="Q6570" i="1" s="1"/>
  <c r="L6570" i="1"/>
  <c r="K6570" i="1"/>
  <c r="M6570" i="1" s="1"/>
  <c r="J6570" i="1"/>
  <c r="H6570" i="1"/>
  <c r="I6570" i="1" s="1"/>
  <c r="O6569" i="1"/>
  <c r="P6569" i="1" s="1"/>
  <c r="Q6569" i="1" s="1"/>
  <c r="L6569" i="1"/>
  <c r="K6569" i="1"/>
  <c r="J6569" i="1"/>
  <c r="H6569" i="1"/>
  <c r="I6569" i="1" s="1"/>
  <c r="O6568" i="1"/>
  <c r="P6568" i="1" s="1"/>
  <c r="Q6568" i="1" s="1"/>
  <c r="L6568" i="1"/>
  <c r="K6568" i="1"/>
  <c r="M6568" i="1" s="1"/>
  <c r="J6568" i="1"/>
  <c r="H6568" i="1"/>
  <c r="I6568" i="1" s="1"/>
  <c r="O6567" i="1"/>
  <c r="P6567" i="1" s="1"/>
  <c r="Q6567" i="1" s="1"/>
  <c r="L6567" i="1"/>
  <c r="K6567" i="1"/>
  <c r="M6567" i="1" s="1"/>
  <c r="J6567" i="1"/>
  <c r="H6567" i="1"/>
  <c r="I6567" i="1" s="1"/>
  <c r="O6566" i="1"/>
  <c r="P6566" i="1" s="1"/>
  <c r="Q6566" i="1" s="1"/>
  <c r="L6566" i="1"/>
  <c r="K6566" i="1"/>
  <c r="J6566" i="1"/>
  <c r="H6566" i="1"/>
  <c r="I6566" i="1" s="1"/>
  <c r="O6565" i="1"/>
  <c r="P6565" i="1" s="1"/>
  <c r="Q6565" i="1" s="1"/>
  <c r="L6565" i="1"/>
  <c r="K6565" i="1"/>
  <c r="M6565" i="1" s="1"/>
  <c r="J6565" i="1"/>
  <c r="H6565" i="1"/>
  <c r="I6565" i="1" s="1"/>
  <c r="O6564" i="1"/>
  <c r="P6564" i="1" s="1"/>
  <c r="Q6564" i="1" s="1"/>
  <c r="L6564" i="1"/>
  <c r="K6564" i="1"/>
  <c r="J6564" i="1"/>
  <c r="H6564" i="1"/>
  <c r="I6564" i="1" s="1"/>
  <c r="O6563" i="1"/>
  <c r="P6563" i="1" s="1"/>
  <c r="Q6563" i="1" s="1"/>
  <c r="L6563" i="1"/>
  <c r="K6563" i="1"/>
  <c r="M6563" i="1" s="1"/>
  <c r="J6563" i="1"/>
  <c r="H6563" i="1"/>
  <c r="I6563" i="1" s="1"/>
  <c r="O6562" i="1"/>
  <c r="P6562" i="1" s="1"/>
  <c r="Q6562" i="1" s="1"/>
  <c r="L6562" i="1"/>
  <c r="K6562" i="1"/>
  <c r="M6562" i="1" s="1"/>
  <c r="J6562" i="1"/>
  <c r="H6562" i="1"/>
  <c r="I6562" i="1" s="1"/>
  <c r="O6561" i="1"/>
  <c r="P6561" i="1" s="1"/>
  <c r="Q6561" i="1" s="1"/>
  <c r="L6561" i="1"/>
  <c r="K6561" i="1"/>
  <c r="J6561" i="1"/>
  <c r="H6561" i="1"/>
  <c r="I6561" i="1" s="1"/>
  <c r="O6560" i="1"/>
  <c r="P6560" i="1" s="1"/>
  <c r="Q6560" i="1" s="1"/>
  <c r="L6560" i="1"/>
  <c r="K6560" i="1"/>
  <c r="M6560" i="1" s="1"/>
  <c r="J6560" i="1"/>
  <c r="H6560" i="1"/>
  <c r="I6560" i="1" s="1"/>
  <c r="O6559" i="1"/>
  <c r="P6559" i="1" s="1"/>
  <c r="Q6559" i="1" s="1"/>
  <c r="L6559" i="1"/>
  <c r="K6559" i="1"/>
  <c r="J6559" i="1"/>
  <c r="H6559" i="1"/>
  <c r="I6559" i="1" s="1"/>
  <c r="O6558" i="1"/>
  <c r="P6558" i="1" s="1"/>
  <c r="Q6558" i="1" s="1"/>
  <c r="L6558" i="1"/>
  <c r="K6558" i="1"/>
  <c r="M6558" i="1" s="1"/>
  <c r="J6558" i="1"/>
  <c r="H6558" i="1"/>
  <c r="I6558" i="1" s="1"/>
  <c r="O6557" i="1"/>
  <c r="P6557" i="1" s="1"/>
  <c r="Q6557" i="1" s="1"/>
  <c r="L6557" i="1"/>
  <c r="K6557" i="1"/>
  <c r="J6557" i="1"/>
  <c r="H6557" i="1"/>
  <c r="I6557" i="1" s="1"/>
  <c r="O6556" i="1"/>
  <c r="P6556" i="1" s="1"/>
  <c r="Q6556" i="1" s="1"/>
  <c r="L6556" i="1"/>
  <c r="K6556" i="1"/>
  <c r="M6556" i="1" s="1"/>
  <c r="J6556" i="1"/>
  <c r="H6556" i="1"/>
  <c r="I6556" i="1" s="1"/>
  <c r="O6555" i="1"/>
  <c r="P6555" i="1" s="1"/>
  <c r="Q6555" i="1" s="1"/>
  <c r="L6555" i="1"/>
  <c r="K6555" i="1"/>
  <c r="M6555" i="1" s="1"/>
  <c r="J6555" i="1"/>
  <c r="H6555" i="1"/>
  <c r="I6555" i="1" s="1"/>
  <c r="O6554" i="1"/>
  <c r="P6554" i="1" s="1"/>
  <c r="Q6554" i="1" s="1"/>
  <c r="L6554" i="1"/>
  <c r="K6554" i="1"/>
  <c r="J6554" i="1"/>
  <c r="H6554" i="1"/>
  <c r="I6554" i="1" s="1"/>
  <c r="O6553" i="1"/>
  <c r="P6553" i="1" s="1"/>
  <c r="Q6553" i="1" s="1"/>
  <c r="L6553" i="1"/>
  <c r="K6553" i="1"/>
  <c r="J6553" i="1"/>
  <c r="H6553" i="1"/>
  <c r="I6553" i="1" s="1"/>
  <c r="O6552" i="1"/>
  <c r="P6552" i="1" s="1"/>
  <c r="Q6552" i="1" s="1"/>
  <c r="L6552" i="1"/>
  <c r="K6552" i="1"/>
  <c r="J6552" i="1"/>
  <c r="H6552" i="1"/>
  <c r="I6552" i="1" s="1"/>
  <c r="O6551" i="1"/>
  <c r="P6551" i="1" s="1"/>
  <c r="Q6551" i="1" s="1"/>
  <c r="L6551" i="1"/>
  <c r="K6551" i="1"/>
  <c r="M6551" i="1" s="1"/>
  <c r="J6551" i="1"/>
  <c r="H6551" i="1"/>
  <c r="I6551" i="1" s="1"/>
  <c r="O6550" i="1"/>
  <c r="P6550" i="1" s="1"/>
  <c r="Q6550" i="1" s="1"/>
  <c r="L6550" i="1"/>
  <c r="K6550" i="1"/>
  <c r="J6550" i="1"/>
  <c r="H6550" i="1"/>
  <c r="I6550" i="1" s="1"/>
  <c r="O6549" i="1"/>
  <c r="P6549" i="1" s="1"/>
  <c r="Q6549" i="1" s="1"/>
  <c r="L6549" i="1"/>
  <c r="K6549" i="1"/>
  <c r="M6549" i="1" s="1"/>
  <c r="J6549" i="1"/>
  <c r="H6549" i="1"/>
  <c r="I6549" i="1" s="1"/>
  <c r="O6548" i="1"/>
  <c r="P6548" i="1" s="1"/>
  <c r="Q6548" i="1" s="1"/>
  <c r="L6548" i="1"/>
  <c r="K6548" i="1"/>
  <c r="J6548" i="1"/>
  <c r="H6548" i="1"/>
  <c r="I6548" i="1" s="1"/>
  <c r="O6547" i="1"/>
  <c r="P6547" i="1" s="1"/>
  <c r="Q6547" i="1" s="1"/>
  <c r="L6547" i="1"/>
  <c r="K6547" i="1"/>
  <c r="M6547" i="1" s="1"/>
  <c r="J6547" i="1"/>
  <c r="H6547" i="1"/>
  <c r="I6547" i="1" s="1"/>
  <c r="O6546" i="1"/>
  <c r="P6546" i="1" s="1"/>
  <c r="Q6546" i="1" s="1"/>
  <c r="L6546" i="1"/>
  <c r="K6546" i="1"/>
  <c r="M6546" i="1" s="1"/>
  <c r="J6546" i="1"/>
  <c r="H6546" i="1"/>
  <c r="I6546" i="1" s="1"/>
  <c r="O6545" i="1"/>
  <c r="P6545" i="1" s="1"/>
  <c r="Q6545" i="1" s="1"/>
  <c r="L6545" i="1"/>
  <c r="K6545" i="1"/>
  <c r="M6545" i="1" s="1"/>
  <c r="J6545" i="1"/>
  <c r="H6545" i="1"/>
  <c r="I6545" i="1" s="1"/>
  <c r="O6544" i="1"/>
  <c r="P6544" i="1" s="1"/>
  <c r="Q6544" i="1" s="1"/>
  <c r="L6544" i="1"/>
  <c r="K6544" i="1"/>
  <c r="M6544" i="1" s="1"/>
  <c r="J6544" i="1"/>
  <c r="H6544" i="1"/>
  <c r="I6544" i="1" s="1"/>
  <c r="O6543" i="1"/>
  <c r="P6543" i="1" s="1"/>
  <c r="Q6543" i="1" s="1"/>
  <c r="L6543" i="1"/>
  <c r="K6543" i="1"/>
  <c r="J6543" i="1"/>
  <c r="H6543" i="1"/>
  <c r="I6543" i="1" s="1"/>
  <c r="O6542" i="1"/>
  <c r="P6542" i="1" s="1"/>
  <c r="Q6542" i="1" s="1"/>
  <c r="L6542" i="1"/>
  <c r="K6542" i="1"/>
  <c r="M6542" i="1" s="1"/>
  <c r="J6542" i="1"/>
  <c r="H6542" i="1"/>
  <c r="I6542" i="1" s="1"/>
  <c r="S6541" i="1"/>
  <c r="O6541" i="1"/>
  <c r="P6541" i="1" s="1"/>
  <c r="Q6541" i="1" s="1"/>
  <c r="L6541" i="1"/>
  <c r="K6541" i="1"/>
  <c r="J6541" i="1"/>
  <c r="H6541" i="1"/>
  <c r="I6541" i="1" s="1"/>
  <c r="O6540" i="1"/>
  <c r="P6540" i="1" s="1"/>
  <c r="Q6540" i="1" s="1"/>
  <c r="L6540" i="1"/>
  <c r="K6540" i="1"/>
  <c r="M6540" i="1" s="1"/>
  <c r="J6540" i="1"/>
  <c r="H6540" i="1"/>
  <c r="I6540" i="1" s="1"/>
  <c r="O6539" i="1"/>
  <c r="P6539" i="1" s="1"/>
  <c r="Q6539" i="1" s="1"/>
  <c r="L6539" i="1"/>
  <c r="K6539" i="1"/>
  <c r="J6539" i="1"/>
  <c r="H6539" i="1"/>
  <c r="I6539" i="1" s="1"/>
  <c r="S6538" i="1"/>
  <c r="O6538" i="1"/>
  <c r="P6538" i="1" s="1"/>
  <c r="Q6538" i="1" s="1"/>
  <c r="L6538" i="1"/>
  <c r="K6538" i="1"/>
  <c r="M6538" i="1" s="1"/>
  <c r="J6538" i="1"/>
  <c r="H6538" i="1"/>
  <c r="I6538" i="1" s="1"/>
  <c r="O6537" i="1"/>
  <c r="P6537" i="1" s="1"/>
  <c r="Q6537" i="1" s="1"/>
  <c r="L6537" i="1"/>
  <c r="K6537" i="1"/>
  <c r="M6537" i="1" s="1"/>
  <c r="J6537" i="1"/>
  <c r="H6537" i="1"/>
  <c r="I6537" i="1" s="1"/>
  <c r="O6536" i="1"/>
  <c r="P6536" i="1" s="1"/>
  <c r="Q6536" i="1" s="1"/>
  <c r="L6536" i="1"/>
  <c r="K6536" i="1"/>
  <c r="J6536" i="1"/>
  <c r="H6536" i="1"/>
  <c r="I6536" i="1" s="1"/>
  <c r="O6535" i="1"/>
  <c r="P6535" i="1" s="1"/>
  <c r="Q6535" i="1" s="1"/>
  <c r="L6535" i="1"/>
  <c r="K6535" i="1"/>
  <c r="M6535" i="1" s="1"/>
  <c r="J6535" i="1"/>
  <c r="H6535" i="1"/>
  <c r="I6535" i="1" s="1"/>
  <c r="O6534" i="1"/>
  <c r="P6534" i="1" s="1"/>
  <c r="Q6534" i="1" s="1"/>
  <c r="L6534" i="1"/>
  <c r="K6534" i="1"/>
  <c r="J6534" i="1"/>
  <c r="H6534" i="1"/>
  <c r="I6534" i="1" s="1"/>
  <c r="O6533" i="1"/>
  <c r="P6533" i="1" s="1"/>
  <c r="Q6533" i="1" s="1"/>
  <c r="L6533" i="1"/>
  <c r="K6533" i="1"/>
  <c r="M6533" i="1" s="1"/>
  <c r="J6533" i="1"/>
  <c r="H6533" i="1"/>
  <c r="I6533" i="1" s="1"/>
  <c r="O6532" i="1"/>
  <c r="P6532" i="1" s="1"/>
  <c r="Q6532" i="1" s="1"/>
  <c r="L6532" i="1"/>
  <c r="K6532" i="1"/>
  <c r="J6532" i="1"/>
  <c r="H6532" i="1"/>
  <c r="I6532" i="1" s="1"/>
  <c r="O6531" i="1"/>
  <c r="P6531" i="1" s="1"/>
  <c r="Q6531" i="1" s="1"/>
  <c r="L6531" i="1"/>
  <c r="K6531" i="1"/>
  <c r="M6531" i="1" s="1"/>
  <c r="J6531" i="1"/>
  <c r="H6531" i="1"/>
  <c r="I6531" i="1" s="1"/>
  <c r="O6530" i="1"/>
  <c r="P6530" i="1" s="1"/>
  <c r="Q6530" i="1" s="1"/>
  <c r="L6530" i="1"/>
  <c r="K6530" i="1"/>
  <c r="M6530" i="1" s="1"/>
  <c r="J6530" i="1"/>
  <c r="H6530" i="1"/>
  <c r="I6530" i="1" s="1"/>
  <c r="O6529" i="1"/>
  <c r="P6529" i="1" s="1"/>
  <c r="Q6529" i="1" s="1"/>
  <c r="L6529" i="1"/>
  <c r="K6529" i="1"/>
  <c r="M6529" i="1" s="1"/>
  <c r="J6529" i="1"/>
  <c r="H6529" i="1"/>
  <c r="I6529" i="1" s="1"/>
  <c r="O6528" i="1"/>
  <c r="P6528" i="1" s="1"/>
  <c r="Q6528" i="1" s="1"/>
  <c r="L6528" i="1"/>
  <c r="K6528" i="1"/>
  <c r="M6528" i="1" s="1"/>
  <c r="J6528" i="1"/>
  <c r="H6528" i="1"/>
  <c r="I6528" i="1" s="1"/>
  <c r="O6527" i="1"/>
  <c r="P6527" i="1" s="1"/>
  <c r="Q6527" i="1" s="1"/>
  <c r="L6527" i="1"/>
  <c r="K6527" i="1"/>
  <c r="J6527" i="1"/>
  <c r="H6527" i="1"/>
  <c r="I6527" i="1" s="1"/>
  <c r="O6526" i="1"/>
  <c r="P6526" i="1" s="1"/>
  <c r="Q6526" i="1" s="1"/>
  <c r="L6526" i="1"/>
  <c r="K6526" i="1"/>
  <c r="J6526" i="1"/>
  <c r="H6526" i="1"/>
  <c r="I6526" i="1" s="1"/>
  <c r="O6525" i="1"/>
  <c r="P6525" i="1" s="1"/>
  <c r="Q6525" i="1" s="1"/>
  <c r="L6525" i="1"/>
  <c r="K6525" i="1"/>
  <c r="J6525" i="1"/>
  <c r="H6525" i="1"/>
  <c r="I6525" i="1" s="1"/>
  <c r="O6524" i="1"/>
  <c r="P6524" i="1" s="1"/>
  <c r="Q6524" i="1" s="1"/>
  <c r="L6524" i="1"/>
  <c r="K6524" i="1"/>
  <c r="M6524" i="1" s="1"/>
  <c r="J6524" i="1"/>
  <c r="H6524" i="1"/>
  <c r="I6524" i="1" s="1"/>
  <c r="O6523" i="1"/>
  <c r="P6523" i="1" s="1"/>
  <c r="Q6523" i="1" s="1"/>
  <c r="L6523" i="1"/>
  <c r="K6523" i="1"/>
  <c r="M6523" i="1" s="1"/>
  <c r="J6523" i="1"/>
  <c r="H6523" i="1"/>
  <c r="I6523" i="1" s="1"/>
  <c r="O6522" i="1"/>
  <c r="P6522" i="1" s="1"/>
  <c r="Q6522" i="1" s="1"/>
  <c r="L6522" i="1"/>
  <c r="K6522" i="1"/>
  <c r="M6522" i="1" s="1"/>
  <c r="J6522" i="1"/>
  <c r="H6522" i="1"/>
  <c r="I6522" i="1" s="1"/>
  <c r="O6521" i="1"/>
  <c r="P6521" i="1" s="1"/>
  <c r="Q6521" i="1" s="1"/>
  <c r="L6521" i="1"/>
  <c r="K6521" i="1"/>
  <c r="M6521" i="1" s="1"/>
  <c r="J6521" i="1"/>
  <c r="H6521" i="1"/>
  <c r="I6521" i="1" s="1"/>
  <c r="O6520" i="1"/>
  <c r="P6520" i="1" s="1"/>
  <c r="Q6520" i="1" s="1"/>
  <c r="L6520" i="1"/>
  <c r="K6520" i="1"/>
  <c r="M6520" i="1" s="1"/>
  <c r="J6520" i="1"/>
  <c r="H6520" i="1"/>
  <c r="I6520" i="1" s="1"/>
  <c r="O6519" i="1"/>
  <c r="P6519" i="1" s="1"/>
  <c r="Q6519" i="1" s="1"/>
  <c r="L6519" i="1"/>
  <c r="K6519" i="1"/>
  <c r="M6519" i="1" s="1"/>
  <c r="J6519" i="1"/>
  <c r="H6519" i="1"/>
  <c r="I6519" i="1" s="1"/>
  <c r="O6518" i="1"/>
  <c r="P6518" i="1" s="1"/>
  <c r="Q6518" i="1" s="1"/>
  <c r="L6518" i="1"/>
  <c r="K6518" i="1"/>
  <c r="J6518" i="1"/>
  <c r="H6518" i="1"/>
  <c r="I6518" i="1" s="1"/>
  <c r="O6517" i="1"/>
  <c r="P6517" i="1" s="1"/>
  <c r="Q6517" i="1" s="1"/>
  <c r="L6517" i="1"/>
  <c r="K6517" i="1"/>
  <c r="M6517" i="1" s="1"/>
  <c r="J6517" i="1"/>
  <c r="H6517" i="1"/>
  <c r="I6517" i="1" s="1"/>
  <c r="O6516" i="1"/>
  <c r="P6516" i="1" s="1"/>
  <c r="Q6516" i="1" s="1"/>
  <c r="L6516" i="1"/>
  <c r="K6516" i="1"/>
  <c r="J6516" i="1"/>
  <c r="H6516" i="1"/>
  <c r="I6516" i="1" s="1"/>
  <c r="O6515" i="1"/>
  <c r="P6515" i="1" s="1"/>
  <c r="Q6515" i="1" s="1"/>
  <c r="L6515" i="1"/>
  <c r="K6515" i="1"/>
  <c r="M6515" i="1" s="1"/>
  <c r="J6515" i="1"/>
  <c r="H6515" i="1"/>
  <c r="I6515" i="1" s="1"/>
  <c r="O6514" i="1"/>
  <c r="P6514" i="1" s="1"/>
  <c r="Q6514" i="1" s="1"/>
  <c r="L6514" i="1"/>
  <c r="K6514" i="1"/>
  <c r="M6514" i="1" s="1"/>
  <c r="J6514" i="1"/>
  <c r="H6514" i="1"/>
  <c r="I6514" i="1" s="1"/>
  <c r="O6513" i="1"/>
  <c r="P6513" i="1" s="1"/>
  <c r="Q6513" i="1" s="1"/>
  <c r="L6513" i="1"/>
  <c r="K6513" i="1"/>
  <c r="M6513" i="1" s="1"/>
  <c r="J6513" i="1"/>
  <c r="H6513" i="1"/>
  <c r="I6513" i="1" s="1"/>
  <c r="O6512" i="1"/>
  <c r="P6512" i="1" s="1"/>
  <c r="Q6512" i="1" s="1"/>
  <c r="L6512" i="1"/>
  <c r="K6512" i="1"/>
  <c r="M6512" i="1" s="1"/>
  <c r="J6512" i="1"/>
  <c r="H6512" i="1"/>
  <c r="I6512" i="1" s="1"/>
  <c r="O6511" i="1"/>
  <c r="P6511" i="1" s="1"/>
  <c r="Q6511" i="1" s="1"/>
  <c r="L6511" i="1"/>
  <c r="K6511" i="1"/>
  <c r="J6511" i="1"/>
  <c r="H6511" i="1"/>
  <c r="I6511" i="1" s="1"/>
  <c r="O6510" i="1"/>
  <c r="P6510" i="1" s="1"/>
  <c r="Q6510" i="1" s="1"/>
  <c r="L6510" i="1"/>
  <c r="K6510" i="1"/>
  <c r="M6510" i="1" s="1"/>
  <c r="J6510" i="1"/>
  <c r="H6510" i="1"/>
  <c r="I6510" i="1" s="1"/>
  <c r="O6509" i="1"/>
  <c r="P6509" i="1" s="1"/>
  <c r="Q6509" i="1" s="1"/>
  <c r="L6509" i="1"/>
  <c r="K6509" i="1"/>
  <c r="J6509" i="1"/>
  <c r="H6509" i="1"/>
  <c r="I6509" i="1" s="1"/>
  <c r="O6508" i="1"/>
  <c r="P6508" i="1" s="1"/>
  <c r="Q6508" i="1" s="1"/>
  <c r="L6508" i="1"/>
  <c r="K6508" i="1"/>
  <c r="M6508" i="1" s="1"/>
  <c r="J6508" i="1"/>
  <c r="H6508" i="1"/>
  <c r="I6508" i="1" s="1"/>
  <c r="O6507" i="1"/>
  <c r="P6507" i="1" s="1"/>
  <c r="Q6507" i="1" s="1"/>
  <c r="L6507" i="1"/>
  <c r="K6507" i="1"/>
  <c r="M6507" i="1" s="1"/>
  <c r="J6507" i="1"/>
  <c r="H6507" i="1"/>
  <c r="I6507" i="1" s="1"/>
  <c r="O6506" i="1"/>
  <c r="P6506" i="1" s="1"/>
  <c r="Q6506" i="1" s="1"/>
  <c r="L6506" i="1"/>
  <c r="K6506" i="1"/>
  <c r="M6506" i="1" s="1"/>
  <c r="J6506" i="1"/>
  <c r="H6506" i="1"/>
  <c r="I6506" i="1" s="1"/>
  <c r="O6505" i="1"/>
  <c r="P6505" i="1" s="1"/>
  <c r="Q6505" i="1" s="1"/>
  <c r="L6505" i="1"/>
  <c r="K6505" i="1"/>
  <c r="M6505" i="1" s="1"/>
  <c r="J6505" i="1"/>
  <c r="H6505" i="1"/>
  <c r="I6505" i="1" s="1"/>
  <c r="O6504" i="1"/>
  <c r="P6504" i="1" s="1"/>
  <c r="Q6504" i="1" s="1"/>
  <c r="L6504" i="1"/>
  <c r="K6504" i="1"/>
  <c r="J6504" i="1"/>
  <c r="H6504" i="1"/>
  <c r="I6504" i="1" s="1"/>
  <c r="O6503" i="1"/>
  <c r="P6503" i="1" s="1"/>
  <c r="Q6503" i="1" s="1"/>
  <c r="L6503" i="1"/>
  <c r="K6503" i="1"/>
  <c r="M6503" i="1" s="1"/>
  <c r="J6503" i="1"/>
  <c r="H6503" i="1"/>
  <c r="I6503" i="1" s="1"/>
  <c r="O6502" i="1"/>
  <c r="P6502" i="1" s="1"/>
  <c r="Q6502" i="1" s="1"/>
  <c r="L6502" i="1"/>
  <c r="K6502" i="1"/>
  <c r="J6502" i="1"/>
  <c r="H6502" i="1"/>
  <c r="I6502" i="1" s="1"/>
  <c r="O6501" i="1"/>
  <c r="P6501" i="1" s="1"/>
  <c r="Q6501" i="1" s="1"/>
  <c r="L6501" i="1"/>
  <c r="K6501" i="1"/>
  <c r="M6501" i="1" s="1"/>
  <c r="J6501" i="1"/>
  <c r="H6501" i="1"/>
  <c r="I6501" i="1" s="1"/>
  <c r="O6500" i="1"/>
  <c r="P6500" i="1" s="1"/>
  <c r="Q6500" i="1" s="1"/>
  <c r="L6500" i="1"/>
  <c r="K6500" i="1"/>
  <c r="J6500" i="1"/>
  <c r="H6500" i="1"/>
  <c r="I6500" i="1" s="1"/>
  <c r="O6499" i="1"/>
  <c r="P6499" i="1" s="1"/>
  <c r="Q6499" i="1" s="1"/>
  <c r="L6499" i="1"/>
  <c r="K6499" i="1"/>
  <c r="M6499" i="1" s="1"/>
  <c r="J6499" i="1"/>
  <c r="H6499" i="1"/>
  <c r="I6499" i="1" s="1"/>
  <c r="O6498" i="1"/>
  <c r="P6498" i="1" s="1"/>
  <c r="Q6498" i="1" s="1"/>
  <c r="L6498" i="1"/>
  <c r="K6498" i="1"/>
  <c r="M6498" i="1" s="1"/>
  <c r="J6498" i="1"/>
  <c r="H6498" i="1"/>
  <c r="I6498" i="1" s="1"/>
  <c r="O6497" i="1"/>
  <c r="P6497" i="1" s="1"/>
  <c r="Q6497" i="1" s="1"/>
  <c r="L6497" i="1"/>
  <c r="K6497" i="1"/>
  <c r="J6497" i="1"/>
  <c r="H6497" i="1"/>
  <c r="I6497" i="1" s="1"/>
  <c r="O6496" i="1"/>
  <c r="P6496" i="1" s="1"/>
  <c r="Q6496" i="1" s="1"/>
  <c r="L6496" i="1"/>
  <c r="K6496" i="1"/>
  <c r="J6496" i="1"/>
  <c r="H6496" i="1"/>
  <c r="I6496" i="1" s="1"/>
  <c r="O6495" i="1"/>
  <c r="P6495" i="1" s="1"/>
  <c r="Q6495" i="1" s="1"/>
  <c r="L6495" i="1"/>
  <c r="K6495" i="1"/>
  <c r="J6495" i="1"/>
  <c r="H6495" i="1"/>
  <c r="I6495" i="1" s="1"/>
  <c r="O6494" i="1"/>
  <c r="P6494" i="1" s="1"/>
  <c r="Q6494" i="1" s="1"/>
  <c r="L6494" i="1"/>
  <c r="K6494" i="1"/>
  <c r="M6494" i="1" s="1"/>
  <c r="J6494" i="1"/>
  <c r="H6494" i="1"/>
  <c r="I6494" i="1" s="1"/>
  <c r="S6493" i="1"/>
  <c r="O6493" i="1"/>
  <c r="P6493" i="1" s="1"/>
  <c r="Q6493" i="1" s="1"/>
  <c r="L6493" i="1"/>
  <c r="K6493" i="1"/>
  <c r="J6493" i="1"/>
  <c r="H6493" i="1"/>
  <c r="I6493" i="1" s="1"/>
  <c r="O6492" i="1"/>
  <c r="P6492" i="1" s="1"/>
  <c r="Q6492" i="1" s="1"/>
  <c r="L6492" i="1"/>
  <c r="K6492" i="1"/>
  <c r="M6492" i="1" s="1"/>
  <c r="J6492" i="1"/>
  <c r="H6492" i="1"/>
  <c r="I6492" i="1" s="1"/>
  <c r="O6491" i="1"/>
  <c r="P6491" i="1" s="1"/>
  <c r="Q6491" i="1" s="1"/>
  <c r="L6491" i="1"/>
  <c r="K6491" i="1"/>
  <c r="J6491" i="1"/>
  <c r="H6491" i="1"/>
  <c r="I6491" i="1" s="1"/>
  <c r="O6490" i="1"/>
  <c r="P6490" i="1" s="1"/>
  <c r="Q6490" i="1" s="1"/>
  <c r="L6490" i="1"/>
  <c r="K6490" i="1"/>
  <c r="J6490" i="1"/>
  <c r="H6490" i="1"/>
  <c r="I6490" i="1" s="1"/>
  <c r="O6489" i="1"/>
  <c r="P6489" i="1" s="1"/>
  <c r="Q6489" i="1" s="1"/>
  <c r="L6489" i="1"/>
  <c r="K6489" i="1"/>
  <c r="M6489" i="1" s="1"/>
  <c r="J6489" i="1"/>
  <c r="H6489" i="1"/>
  <c r="I6489" i="1" s="1"/>
  <c r="O6488" i="1"/>
  <c r="P6488" i="1" s="1"/>
  <c r="Q6488" i="1" s="1"/>
  <c r="L6488" i="1"/>
  <c r="K6488" i="1"/>
  <c r="M6488" i="1" s="1"/>
  <c r="J6488" i="1"/>
  <c r="H6488" i="1"/>
  <c r="I6488" i="1" s="1"/>
  <c r="O6487" i="1"/>
  <c r="P6487" i="1" s="1"/>
  <c r="Q6487" i="1" s="1"/>
  <c r="L6487" i="1"/>
  <c r="K6487" i="1"/>
  <c r="M6487" i="1" s="1"/>
  <c r="J6487" i="1"/>
  <c r="H6487" i="1"/>
  <c r="I6487" i="1" s="1"/>
  <c r="O6486" i="1"/>
  <c r="P6486" i="1" s="1"/>
  <c r="Q6486" i="1" s="1"/>
  <c r="L6486" i="1"/>
  <c r="K6486" i="1"/>
  <c r="J6486" i="1"/>
  <c r="H6486" i="1"/>
  <c r="I6486" i="1" s="1"/>
  <c r="S6485" i="1"/>
  <c r="O6485" i="1"/>
  <c r="P6485" i="1" s="1"/>
  <c r="Q6485" i="1" s="1"/>
  <c r="L6485" i="1"/>
  <c r="K6485" i="1"/>
  <c r="M6485" i="1" s="1"/>
  <c r="J6485" i="1"/>
  <c r="H6485" i="1"/>
  <c r="I6485" i="1" s="1"/>
  <c r="O6484" i="1"/>
  <c r="P6484" i="1" s="1"/>
  <c r="Q6484" i="1" s="1"/>
  <c r="L6484" i="1"/>
  <c r="K6484" i="1"/>
  <c r="J6484" i="1"/>
  <c r="H6484" i="1"/>
  <c r="I6484" i="1" s="1"/>
  <c r="O6483" i="1"/>
  <c r="P6483" i="1" s="1"/>
  <c r="Q6483" i="1" s="1"/>
  <c r="L6483" i="1"/>
  <c r="K6483" i="1"/>
  <c r="J6483" i="1"/>
  <c r="H6483" i="1"/>
  <c r="I6483" i="1" s="1"/>
  <c r="O6482" i="1"/>
  <c r="P6482" i="1" s="1"/>
  <c r="Q6482" i="1" s="1"/>
  <c r="L6482" i="1"/>
  <c r="K6482" i="1"/>
  <c r="M6482" i="1" s="1"/>
  <c r="J6482" i="1"/>
  <c r="H6482" i="1"/>
  <c r="I6482" i="1" s="1"/>
  <c r="O6481" i="1"/>
  <c r="P6481" i="1" s="1"/>
  <c r="Q6481" i="1" s="1"/>
  <c r="L6481" i="1"/>
  <c r="K6481" i="1"/>
  <c r="M6481" i="1" s="1"/>
  <c r="J6481" i="1"/>
  <c r="H6481" i="1"/>
  <c r="I6481" i="1" s="1"/>
  <c r="O6480" i="1"/>
  <c r="P6480" i="1" s="1"/>
  <c r="Q6480" i="1" s="1"/>
  <c r="L6480" i="1"/>
  <c r="K6480" i="1"/>
  <c r="M6480" i="1" s="1"/>
  <c r="J6480" i="1"/>
  <c r="H6480" i="1"/>
  <c r="I6480" i="1" s="1"/>
  <c r="O6479" i="1"/>
  <c r="P6479" i="1" s="1"/>
  <c r="Q6479" i="1" s="1"/>
  <c r="L6479" i="1"/>
  <c r="K6479" i="1"/>
  <c r="J6479" i="1"/>
  <c r="H6479" i="1"/>
  <c r="I6479" i="1" s="1"/>
  <c r="O6478" i="1"/>
  <c r="P6478" i="1" s="1"/>
  <c r="Q6478" i="1" s="1"/>
  <c r="L6478" i="1"/>
  <c r="K6478" i="1"/>
  <c r="J6478" i="1"/>
  <c r="H6478" i="1"/>
  <c r="I6478" i="1" s="1"/>
  <c r="O6477" i="1"/>
  <c r="P6477" i="1" s="1"/>
  <c r="Q6477" i="1" s="1"/>
  <c r="L6477" i="1"/>
  <c r="K6477" i="1"/>
  <c r="J6477" i="1"/>
  <c r="H6477" i="1"/>
  <c r="I6477" i="1" s="1"/>
  <c r="O6476" i="1"/>
  <c r="P6476" i="1" s="1"/>
  <c r="Q6476" i="1" s="1"/>
  <c r="L6476" i="1"/>
  <c r="K6476" i="1"/>
  <c r="M6476" i="1" s="1"/>
  <c r="J6476" i="1"/>
  <c r="H6476" i="1"/>
  <c r="I6476" i="1" s="1"/>
  <c r="O6475" i="1"/>
  <c r="P6475" i="1" s="1"/>
  <c r="Q6475" i="1" s="1"/>
  <c r="L6475" i="1"/>
  <c r="K6475" i="1"/>
  <c r="M6475" i="1" s="1"/>
  <c r="J6475" i="1"/>
  <c r="H6475" i="1"/>
  <c r="I6475" i="1" s="1"/>
  <c r="O6474" i="1"/>
  <c r="P6474" i="1" s="1"/>
  <c r="Q6474" i="1" s="1"/>
  <c r="L6474" i="1"/>
  <c r="K6474" i="1"/>
  <c r="J6474" i="1"/>
  <c r="H6474" i="1"/>
  <c r="I6474" i="1" s="1"/>
  <c r="O6473" i="1"/>
  <c r="P6473" i="1" s="1"/>
  <c r="Q6473" i="1" s="1"/>
  <c r="L6473" i="1"/>
  <c r="K6473" i="1"/>
  <c r="M6473" i="1" s="1"/>
  <c r="J6473" i="1"/>
  <c r="H6473" i="1"/>
  <c r="I6473" i="1" s="1"/>
  <c r="O6472" i="1"/>
  <c r="P6472" i="1" s="1"/>
  <c r="Q6472" i="1" s="1"/>
  <c r="L6472" i="1"/>
  <c r="K6472" i="1"/>
  <c r="M6472" i="1" s="1"/>
  <c r="J6472" i="1"/>
  <c r="H6472" i="1"/>
  <c r="I6472" i="1" s="1"/>
  <c r="O6471" i="1"/>
  <c r="P6471" i="1" s="1"/>
  <c r="Q6471" i="1" s="1"/>
  <c r="L6471" i="1"/>
  <c r="K6471" i="1"/>
  <c r="M6471" i="1" s="1"/>
  <c r="J6471" i="1"/>
  <c r="H6471" i="1"/>
  <c r="I6471" i="1" s="1"/>
  <c r="O6470" i="1"/>
  <c r="P6470" i="1" s="1"/>
  <c r="Q6470" i="1" s="1"/>
  <c r="L6470" i="1"/>
  <c r="K6470" i="1"/>
  <c r="M6470" i="1" s="1"/>
  <c r="J6470" i="1"/>
  <c r="H6470" i="1"/>
  <c r="I6470" i="1" s="1"/>
  <c r="O6469" i="1"/>
  <c r="P6469" i="1" s="1"/>
  <c r="Q6469" i="1" s="1"/>
  <c r="L6469" i="1"/>
  <c r="K6469" i="1"/>
  <c r="M6469" i="1" s="1"/>
  <c r="J6469" i="1"/>
  <c r="H6469" i="1"/>
  <c r="I6469" i="1" s="1"/>
  <c r="O6468" i="1"/>
  <c r="P6468" i="1" s="1"/>
  <c r="Q6468" i="1" s="1"/>
  <c r="L6468" i="1"/>
  <c r="K6468" i="1"/>
  <c r="M6468" i="1" s="1"/>
  <c r="J6468" i="1"/>
  <c r="H6468" i="1"/>
  <c r="I6468" i="1" s="1"/>
  <c r="O6467" i="1"/>
  <c r="P6467" i="1" s="1"/>
  <c r="Q6467" i="1" s="1"/>
  <c r="L6467" i="1"/>
  <c r="K6467" i="1"/>
  <c r="J6467" i="1"/>
  <c r="H6467" i="1"/>
  <c r="I6467" i="1" s="1"/>
  <c r="S6466" i="1"/>
  <c r="O6466" i="1"/>
  <c r="P6466" i="1" s="1"/>
  <c r="Q6466" i="1" s="1"/>
  <c r="L6466" i="1"/>
  <c r="K6466" i="1"/>
  <c r="M6466" i="1" s="1"/>
  <c r="J6466" i="1"/>
  <c r="H6466" i="1"/>
  <c r="I6466" i="1" s="1"/>
  <c r="O6465" i="1"/>
  <c r="P6465" i="1" s="1"/>
  <c r="Q6465" i="1" s="1"/>
  <c r="L6465" i="1"/>
  <c r="K6465" i="1"/>
  <c r="M6465" i="1" s="1"/>
  <c r="J6465" i="1"/>
  <c r="H6465" i="1"/>
  <c r="I6465" i="1" s="1"/>
  <c r="O6464" i="1"/>
  <c r="P6464" i="1" s="1"/>
  <c r="Q6464" i="1" s="1"/>
  <c r="L6464" i="1"/>
  <c r="K6464" i="1"/>
  <c r="J6464" i="1"/>
  <c r="H6464" i="1"/>
  <c r="I6464" i="1" s="1"/>
  <c r="O6463" i="1"/>
  <c r="P6463" i="1" s="1"/>
  <c r="Q6463" i="1" s="1"/>
  <c r="L6463" i="1"/>
  <c r="K6463" i="1"/>
  <c r="M6463" i="1" s="1"/>
  <c r="J6463" i="1"/>
  <c r="H6463" i="1"/>
  <c r="I6463" i="1" s="1"/>
  <c r="O6462" i="1"/>
  <c r="P6462" i="1" s="1"/>
  <c r="Q6462" i="1" s="1"/>
  <c r="L6462" i="1"/>
  <c r="K6462" i="1"/>
  <c r="J6462" i="1"/>
  <c r="H6462" i="1"/>
  <c r="I6462" i="1" s="1"/>
  <c r="O6461" i="1"/>
  <c r="P6461" i="1" s="1"/>
  <c r="Q6461" i="1" s="1"/>
  <c r="L6461" i="1"/>
  <c r="K6461" i="1"/>
  <c r="J6461" i="1"/>
  <c r="H6461" i="1"/>
  <c r="I6461" i="1" s="1"/>
  <c r="O6460" i="1"/>
  <c r="P6460" i="1" s="1"/>
  <c r="Q6460" i="1" s="1"/>
  <c r="L6460" i="1"/>
  <c r="K6460" i="1"/>
  <c r="J6460" i="1"/>
  <c r="H6460" i="1"/>
  <c r="I6460" i="1" s="1"/>
  <c r="O6459" i="1"/>
  <c r="P6459" i="1" s="1"/>
  <c r="Q6459" i="1" s="1"/>
  <c r="L6459" i="1"/>
  <c r="K6459" i="1"/>
  <c r="M6459" i="1" s="1"/>
  <c r="J6459" i="1"/>
  <c r="H6459" i="1"/>
  <c r="I6459" i="1" s="1"/>
  <c r="O6458" i="1"/>
  <c r="P6458" i="1" s="1"/>
  <c r="Q6458" i="1" s="1"/>
  <c r="L6458" i="1"/>
  <c r="K6458" i="1"/>
  <c r="J6458" i="1"/>
  <c r="H6458" i="1"/>
  <c r="I6458" i="1" s="1"/>
  <c r="O6457" i="1"/>
  <c r="P6457" i="1" s="1"/>
  <c r="Q6457" i="1" s="1"/>
  <c r="L6457" i="1"/>
  <c r="K6457" i="1"/>
  <c r="M6457" i="1" s="1"/>
  <c r="J6457" i="1"/>
  <c r="H6457" i="1"/>
  <c r="I6457" i="1" s="1"/>
  <c r="O6456" i="1"/>
  <c r="P6456" i="1" s="1"/>
  <c r="Q6456" i="1" s="1"/>
  <c r="L6456" i="1"/>
  <c r="K6456" i="1"/>
  <c r="M6456" i="1" s="1"/>
  <c r="J6456" i="1"/>
  <c r="H6456" i="1"/>
  <c r="I6456" i="1" s="1"/>
  <c r="O6455" i="1"/>
  <c r="P6455" i="1" s="1"/>
  <c r="Q6455" i="1" s="1"/>
  <c r="L6455" i="1"/>
  <c r="K6455" i="1"/>
  <c r="J6455" i="1"/>
  <c r="H6455" i="1"/>
  <c r="I6455" i="1" s="1"/>
  <c r="O6454" i="1"/>
  <c r="P6454" i="1" s="1"/>
  <c r="Q6454" i="1" s="1"/>
  <c r="L6454" i="1"/>
  <c r="K6454" i="1"/>
  <c r="M6454" i="1" s="1"/>
  <c r="J6454" i="1"/>
  <c r="H6454" i="1"/>
  <c r="I6454" i="1" s="1"/>
  <c r="O6453" i="1"/>
  <c r="P6453" i="1" s="1"/>
  <c r="Q6453" i="1" s="1"/>
  <c r="L6453" i="1"/>
  <c r="K6453" i="1"/>
  <c r="M6453" i="1" s="1"/>
  <c r="J6453" i="1"/>
  <c r="H6453" i="1"/>
  <c r="I6453" i="1" s="1"/>
  <c r="O6452" i="1"/>
  <c r="P6452" i="1" s="1"/>
  <c r="Q6452" i="1" s="1"/>
  <c r="L6452" i="1"/>
  <c r="K6452" i="1"/>
  <c r="J6452" i="1"/>
  <c r="H6452" i="1"/>
  <c r="I6452" i="1" s="1"/>
  <c r="O6451" i="1"/>
  <c r="P6451" i="1" s="1"/>
  <c r="Q6451" i="1" s="1"/>
  <c r="L6451" i="1"/>
  <c r="K6451" i="1"/>
  <c r="M6451" i="1" s="1"/>
  <c r="J6451" i="1"/>
  <c r="H6451" i="1"/>
  <c r="I6451" i="1" s="1"/>
  <c r="O6450" i="1"/>
  <c r="P6450" i="1" s="1"/>
  <c r="Q6450" i="1" s="1"/>
  <c r="L6450" i="1"/>
  <c r="K6450" i="1"/>
  <c r="M6450" i="1" s="1"/>
  <c r="J6450" i="1"/>
  <c r="H6450" i="1"/>
  <c r="I6450" i="1" s="1"/>
  <c r="O6449" i="1"/>
  <c r="P6449" i="1" s="1"/>
  <c r="Q6449" i="1" s="1"/>
  <c r="L6449" i="1"/>
  <c r="K6449" i="1"/>
  <c r="J6449" i="1"/>
  <c r="H6449" i="1"/>
  <c r="I6449" i="1" s="1"/>
  <c r="O6448" i="1"/>
  <c r="P6448" i="1" s="1"/>
  <c r="Q6448" i="1" s="1"/>
  <c r="L6448" i="1"/>
  <c r="K6448" i="1"/>
  <c r="M6448" i="1" s="1"/>
  <c r="J6448" i="1"/>
  <c r="H6448" i="1"/>
  <c r="I6448" i="1" s="1"/>
  <c r="O6447" i="1"/>
  <c r="P6447" i="1" s="1"/>
  <c r="Q6447" i="1" s="1"/>
  <c r="L6447" i="1"/>
  <c r="K6447" i="1"/>
  <c r="M6447" i="1" s="1"/>
  <c r="J6447" i="1"/>
  <c r="H6447" i="1"/>
  <c r="I6447" i="1" s="1"/>
  <c r="O6446" i="1"/>
  <c r="P6446" i="1" s="1"/>
  <c r="Q6446" i="1" s="1"/>
  <c r="L6446" i="1"/>
  <c r="K6446" i="1"/>
  <c r="J6446" i="1"/>
  <c r="H6446" i="1"/>
  <c r="I6446" i="1" s="1"/>
  <c r="O6445" i="1"/>
  <c r="P6445" i="1" s="1"/>
  <c r="Q6445" i="1" s="1"/>
  <c r="L6445" i="1"/>
  <c r="K6445" i="1"/>
  <c r="M6445" i="1" s="1"/>
  <c r="J6445" i="1"/>
  <c r="H6445" i="1"/>
  <c r="I6445" i="1" s="1"/>
  <c r="O6444" i="1"/>
  <c r="P6444" i="1" s="1"/>
  <c r="Q6444" i="1" s="1"/>
  <c r="L6444" i="1"/>
  <c r="K6444" i="1"/>
  <c r="M6444" i="1" s="1"/>
  <c r="J6444" i="1"/>
  <c r="H6444" i="1"/>
  <c r="I6444" i="1" s="1"/>
  <c r="S6443" i="1"/>
  <c r="O6443" i="1"/>
  <c r="P6443" i="1" s="1"/>
  <c r="Q6443" i="1" s="1"/>
  <c r="L6443" i="1"/>
  <c r="K6443" i="1"/>
  <c r="M6443" i="1" s="1"/>
  <c r="J6443" i="1"/>
  <c r="H6443" i="1"/>
  <c r="I6443" i="1" s="1"/>
  <c r="O6442" i="1"/>
  <c r="P6442" i="1" s="1"/>
  <c r="Q6442" i="1" s="1"/>
  <c r="L6442" i="1"/>
  <c r="K6442" i="1"/>
  <c r="M6442" i="1" s="1"/>
  <c r="J6442" i="1"/>
  <c r="H6442" i="1"/>
  <c r="I6442" i="1" s="1"/>
  <c r="O6441" i="1"/>
  <c r="P6441" i="1" s="1"/>
  <c r="Q6441" i="1" s="1"/>
  <c r="L6441" i="1"/>
  <c r="K6441" i="1"/>
  <c r="J6441" i="1"/>
  <c r="H6441" i="1"/>
  <c r="I6441" i="1" s="1"/>
  <c r="O6440" i="1"/>
  <c r="P6440" i="1" s="1"/>
  <c r="Q6440" i="1" s="1"/>
  <c r="L6440" i="1"/>
  <c r="K6440" i="1"/>
  <c r="J6440" i="1"/>
  <c r="H6440" i="1"/>
  <c r="I6440" i="1" s="1"/>
  <c r="O6439" i="1"/>
  <c r="P6439" i="1" s="1"/>
  <c r="Q6439" i="1" s="1"/>
  <c r="L6439" i="1"/>
  <c r="K6439" i="1"/>
  <c r="M6439" i="1" s="1"/>
  <c r="J6439" i="1"/>
  <c r="H6439" i="1"/>
  <c r="I6439" i="1" s="1"/>
  <c r="O6438" i="1"/>
  <c r="P6438" i="1" s="1"/>
  <c r="Q6438" i="1" s="1"/>
  <c r="L6438" i="1"/>
  <c r="K6438" i="1"/>
  <c r="J6438" i="1"/>
  <c r="H6438" i="1"/>
  <c r="I6438" i="1" s="1"/>
  <c r="O6437" i="1"/>
  <c r="P6437" i="1" s="1"/>
  <c r="Q6437" i="1" s="1"/>
  <c r="L6437" i="1"/>
  <c r="K6437" i="1"/>
  <c r="J6437" i="1"/>
  <c r="H6437" i="1"/>
  <c r="I6437" i="1" s="1"/>
  <c r="O6436" i="1"/>
  <c r="P6436" i="1" s="1"/>
  <c r="Q6436" i="1" s="1"/>
  <c r="L6436" i="1"/>
  <c r="K6436" i="1"/>
  <c r="M6436" i="1" s="1"/>
  <c r="J6436" i="1"/>
  <c r="H6436" i="1"/>
  <c r="I6436" i="1" s="1"/>
  <c r="O6435" i="1"/>
  <c r="P6435" i="1" s="1"/>
  <c r="Q6435" i="1" s="1"/>
  <c r="L6435" i="1"/>
  <c r="K6435" i="1"/>
  <c r="J6435" i="1"/>
  <c r="H6435" i="1"/>
  <c r="I6435" i="1" s="1"/>
  <c r="O6434" i="1"/>
  <c r="P6434" i="1" s="1"/>
  <c r="Q6434" i="1" s="1"/>
  <c r="L6434" i="1"/>
  <c r="K6434" i="1"/>
  <c r="M6434" i="1" s="1"/>
  <c r="J6434" i="1"/>
  <c r="H6434" i="1"/>
  <c r="I6434" i="1" s="1"/>
  <c r="O6433" i="1"/>
  <c r="P6433" i="1" s="1"/>
  <c r="Q6433" i="1" s="1"/>
  <c r="L6433" i="1"/>
  <c r="K6433" i="1"/>
  <c r="M6433" i="1" s="1"/>
  <c r="J6433" i="1"/>
  <c r="H6433" i="1"/>
  <c r="I6433" i="1" s="1"/>
  <c r="O6432" i="1"/>
  <c r="P6432" i="1" s="1"/>
  <c r="Q6432" i="1" s="1"/>
  <c r="L6432" i="1"/>
  <c r="K6432" i="1"/>
  <c r="M6432" i="1" s="1"/>
  <c r="J6432" i="1"/>
  <c r="H6432" i="1"/>
  <c r="I6432" i="1" s="1"/>
  <c r="O6431" i="1"/>
  <c r="P6431" i="1" s="1"/>
  <c r="Q6431" i="1" s="1"/>
  <c r="L6431" i="1"/>
  <c r="K6431" i="1"/>
  <c r="J6431" i="1"/>
  <c r="H6431" i="1"/>
  <c r="I6431" i="1" s="1"/>
  <c r="O6430" i="1"/>
  <c r="P6430" i="1" s="1"/>
  <c r="Q6430" i="1" s="1"/>
  <c r="L6430" i="1"/>
  <c r="K6430" i="1"/>
  <c r="M6430" i="1" s="1"/>
  <c r="J6430" i="1"/>
  <c r="H6430" i="1"/>
  <c r="I6430" i="1" s="1"/>
  <c r="O6429" i="1"/>
  <c r="P6429" i="1" s="1"/>
  <c r="Q6429" i="1" s="1"/>
  <c r="L6429" i="1"/>
  <c r="K6429" i="1"/>
  <c r="J6429" i="1"/>
  <c r="H6429" i="1"/>
  <c r="I6429" i="1" s="1"/>
  <c r="O6428" i="1"/>
  <c r="P6428" i="1" s="1"/>
  <c r="Q6428" i="1" s="1"/>
  <c r="L6428" i="1"/>
  <c r="K6428" i="1"/>
  <c r="M6428" i="1" s="1"/>
  <c r="J6428" i="1"/>
  <c r="H6428" i="1"/>
  <c r="I6428" i="1" s="1"/>
  <c r="O6427" i="1"/>
  <c r="P6427" i="1" s="1"/>
  <c r="Q6427" i="1" s="1"/>
  <c r="L6427" i="1"/>
  <c r="K6427" i="1"/>
  <c r="J6427" i="1"/>
  <c r="H6427" i="1"/>
  <c r="I6427" i="1" s="1"/>
  <c r="O6426" i="1"/>
  <c r="P6426" i="1" s="1"/>
  <c r="Q6426" i="1" s="1"/>
  <c r="L6426" i="1"/>
  <c r="K6426" i="1"/>
  <c r="M6426" i="1" s="1"/>
  <c r="J6426" i="1"/>
  <c r="H6426" i="1"/>
  <c r="I6426" i="1" s="1"/>
  <c r="O6425" i="1"/>
  <c r="P6425" i="1" s="1"/>
  <c r="Q6425" i="1" s="1"/>
  <c r="L6425" i="1"/>
  <c r="K6425" i="1"/>
  <c r="J6425" i="1"/>
  <c r="H6425" i="1"/>
  <c r="I6425" i="1" s="1"/>
  <c r="O6424" i="1"/>
  <c r="P6424" i="1" s="1"/>
  <c r="Q6424" i="1" s="1"/>
  <c r="L6424" i="1"/>
  <c r="K6424" i="1"/>
  <c r="M6424" i="1" s="1"/>
  <c r="J6424" i="1"/>
  <c r="H6424" i="1"/>
  <c r="I6424" i="1" s="1"/>
  <c r="O6423" i="1"/>
  <c r="P6423" i="1" s="1"/>
  <c r="Q6423" i="1" s="1"/>
  <c r="L6423" i="1"/>
  <c r="K6423" i="1"/>
  <c r="M6423" i="1" s="1"/>
  <c r="J6423" i="1"/>
  <c r="H6423" i="1"/>
  <c r="I6423" i="1" s="1"/>
  <c r="O6422" i="1"/>
  <c r="P6422" i="1" s="1"/>
  <c r="Q6422" i="1" s="1"/>
  <c r="L6422" i="1"/>
  <c r="K6422" i="1"/>
  <c r="M6422" i="1" s="1"/>
  <c r="J6422" i="1"/>
  <c r="H6422" i="1"/>
  <c r="I6422" i="1" s="1"/>
  <c r="O6421" i="1"/>
  <c r="P6421" i="1" s="1"/>
  <c r="Q6421" i="1" s="1"/>
  <c r="L6421" i="1"/>
  <c r="K6421" i="1"/>
  <c r="J6421" i="1"/>
  <c r="H6421" i="1"/>
  <c r="I6421" i="1" s="1"/>
  <c r="S6420" i="1"/>
  <c r="O6420" i="1"/>
  <c r="P6420" i="1" s="1"/>
  <c r="Q6420" i="1" s="1"/>
  <c r="L6420" i="1"/>
  <c r="K6420" i="1"/>
  <c r="M6420" i="1" s="1"/>
  <c r="J6420" i="1"/>
  <c r="H6420" i="1"/>
  <c r="I6420" i="1" s="1"/>
  <c r="O6419" i="1"/>
  <c r="P6419" i="1" s="1"/>
  <c r="Q6419" i="1" s="1"/>
  <c r="L6419" i="1"/>
  <c r="K6419" i="1"/>
  <c r="M6419" i="1" s="1"/>
  <c r="J6419" i="1"/>
  <c r="H6419" i="1"/>
  <c r="I6419" i="1" s="1"/>
  <c r="O6418" i="1"/>
  <c r="P6418" i="1" s="1"/>
  <c r="Q6418" i="1" s="1"/>
  <c r="L6418" i="1"/>
  <c r="K6418" i="1"/>
  <c r="M6418" i="1" s="1"/>
  <c r="J6418" i="1"/>
  <c r="H6418" i="1"/>
  <c r="I6418" i="1" s="1"/>
  <c r="O6417" i="1"/>
  <c r="P6417" i="1" s="1"/>
  <c r="Q6417" i="1" s="1"/>
  <c r="L6417" i="1"/>
  <c r="K6417" i="1"/>
  <c r="M6417" i="1" s="1"/>
  <c r="J6417" i="1"/>
  <c r="H6417" i="1"/>
  <c r="I6417" i="1" s="1"/>
  <c r="O6416" i="1"/>
  <c r="P6416" i="1" s="1"/>
  <c r="Q6416" i="1" s="1"/>
  <c r="L6416" i="1"/>
  <c r="K6416" i="1"/>
  <c r="M6416" i="1" s="1"/>
  <c r="J6416" i="1"/>
  <c r="H6416" i="1"/>
  <c r="I6416" i="1" s="1"/>
  <c r="O6415" i="1"/>
  <c r="P6415" i="1" s="1"/>
  <c r="Q6415" i="1" s="1"/>
  <c r="L6415" i="1"/>
  <c r="K6415" i="1"/>
  <c r="J6415" i="1"/>
  <c r="H6415" i="1"/>
  <c r="I6415" i="1" s="1"/>
  <c r="O6414" i="1"/>
  <c r="P6414" i="1" s="1"/>
  <c r="Q6414" i="1" s="1"/>
  <c r="L6414" i="1"/>
  <c r="K6414" i="1"/>
  <c r="M6414" i="1" s="1"/>
  <c r="J6414" i="1"/>
  <c r="H6414" i="1"/>
  <c r="I6414" i="1" s="1"/>
  <c r="O6413" i="1"/>
  <c r="P6413" i="1" s="1"/>
  <c r="Q6413" i="1" s="1"/>
  <c r="L6413" i="1"/>
  <c r="K6413" i="1"/>
  <c r="M6413" i="1" s="1"/>
  <c r="J6413" i="1"/>
  <c r="H6413" i="1"/>
  <c r="I6413" i="1" s="1"/>
  <c r="S6412" i="1"/>
  <c r="O6412" i="1"/>
  <c r="P6412" i="1" s="1"/>
  <c r="Q6412" i="1" s="1"/>
  <c r="L6412" i="1"/>
  <c r="K6412" i="1"/>
  <c r="M6412" i="1" s="1"/>
  <c r="J6412" i="1"/>
  <c r="H6412" i="1"/>
  <c r="I6412" i="1" s="1"/>
  <c r="O6411" i="1"/>
  <c r="P6411" i="1" s="1"/>
  <c r="Q6411" i="1" s="1"/>
  <c r="L6411" i="1"/>
  <c r="K6411" i="1"/>
  <c r="J6411" i="1"/>
  <c r="H6411" i="1"/>
  <c r="I6411" i="1" s="1"/>
  <c r="O6410" i="1"/>
  <c r="P6410" i="1" s="1"/>
  <c r="Q6410" i="1" s="1"/>
  <c r="L6410" i="1"/>
  <c r="K6410" i="1"/>
  <c r="M6410" i="1" s="1"/>
  <c r="J6410" i="1"/>
  <c r="H6410" i="1"/>
  <c r="I6410" i="1" s="1"/>
  <c r="O6409" i="1"/>
  <c r="P6409" i="1" s="1"/>
  <c r="Q6409" i="1" s="1"/>
  <c r="L6409" i="1"/>
  <c r="K6409" i="1"/>
  <c r="J6409" i="1"/>
  <c r="H6409" i="1"/>
  <c r="I6409" i="1" s="1"/>
  <c r="O6408" i="1"/>
  <c r="P6408" i="1" s="1"/>
  <c r="Q6408" i="1" s="1"/>
  <c r="L6408" i="1"/>
  <c r="K6408" i="1"/>
  <c r="M6408" i="1" s="1"/>
  <c r="J6408" i="1"/>
  <c r="H6408" i="1"/>
  <c r="I6408" i="1" s="1"/>
  <c r="S6407" i="1"/>
  <c r="O6407" i="1"/>
  <c r="P6407" i="1" s="1"/>
  <c r="Q6407" i="1" s="1"/>
  <c r="L6407" i="1"/>
  <c r="K6407" i="1"/>
  <c r="M6407" i="1" s="1"/>
  <c r="J6407" i="1"/>
  <c r="H6407" i="1"/>
  <c r="I6407" i="1" s="1"/>
  <c r="O6406" i="1"/>
  <c r="P6406" i="1" s="1"/>
  <c r="Q6406" i="1" s="1"/>
  <c r="L6406" i="1"/>
  <c r="K6406" i="1"/>
  <c r="M6406" i="1" s="1"/>
  <c r="J6406" i="1"/>
  <c r="H6406" i="1"/>
  <c r="I6406" i="1" s="1"/>
  <c r="O6405" i="1"/>
  <c r="P6405" i="1" s="1"/>
  <c r="Q6405" i="1" s="1"/>
  <c r="L6405" i="1"/>
  <c r="K6405" i="1"/>
  <c r="J6405" i="1"/>
  <c r="H6405" i="1"/>
  <c r="I6405" i="1" s="1"/>
  <c r="O6404" i="1"/>
  <c r="P6404" i="1" s="1"/>
  <c r="Q6404" i="1" s="1"/>
  <c r="L6404" i="1"/>
  <c r="K6404" i="1"/>
  <c r="M6404" i="1" s="1"/>
  <c r="J6404" i="1"/>
  <c r="H6404" i="1"/>
  <c r="I6404" i="1" s="1"/>
  <c r="O6403" i="1"/>
  <c r="P6403" i="1" s="1"/>
  <c r="Q6403" i="1" s="1"/>
  <c r="L6403" i="1"/>
  <c r="K6403" i="1"/>
  <c r="M6403" i="1" s="1"/>
  <c r="J6403" i="1"/>
  <c r="H6403" i="1"/>
  <c r="I6403" i="1" s="1"/>
  <c r="O6402" i="1"/>
  <c r="P6402" i="1" s="1"/>
  <c r="Q6402" i="1" s="1"/>
  <c r="L6402" i="1"/>
  <c r="K6402" i="1"/>
  <c r="M6402" i="1" s="1"/>
  <c r="J6402" i="1"/>
  <c r="H6402" i="1"/>
  <c r="I6402" i="1" s="1"/>
  <c r="O6401" i="1"/>
  <c r="P6401" i="1" s="1"/>
  <c r="Q6401" i="1" s="1"/>
  <c r="L6401" i="1"/>
  <c r="K6401" i="1"/>
  <c r="M6401" i="1" s="1"/>
  <c r="J6401" i="1"/>
  <c r="H6401" i="1"/>
  <c r="I6401" i="1" s="1"/>
  <c r="O6400" i="1"/>
  <c r="P6400" i="1" s="1"/>
  <c r="Q6400" i="1" s="1"/>
  <c r="L6400" i="1"/>
  <c r="K6400" i="1"/>
  <c r="J6400" i="1"/>
  <c r="H6400" i="1"/>
  <c r="I6400" i="1" s="1"/>
  <c r="O6399" i="1"/>
  <c r="P6399" i="1" s="1"/>
  <c r="Q6399" i="1" s="1"/>
  <c r="L6399" i="1"/>
  <c r="K6399" i="1"/>
  <c r="J6399" i="1"/>
  <c r="H6399" i="1"/>
  <c r="I6399" i="1" s="1"/>
  <c r="O6398" i="1"/>
  <c r="P6398" i="1" s="1"/>
  <c r="Q6398" i="1" s="1"/>
  <c r="L6398" i="1"/>
  <c r="K6398" i="1"/>
  <c r="M6398" i="1" s="1"/>
  <c r="J6398" i="1"/>
  <c r="H6398" i="1"/>
  <c r="I6398" i="1" s="1"/>
  <c r="O6397" i="1"/>
  <c r="P6397" i="1" s="1"/>
  <c r="Q6397" i="1" s="1"/>
  <c r="L6397" i="1"/>
  <c r="K6397" i="1"/>
  <c r="J6397" i="1"/>
  <c r="H6397" i="1"/>
  <c r="I6397" i="1" s="1"/>
  <c r="O6396" i="1"/>
  <c r="P6396" i="1" s="1"/>
  <c r="Q6396" i="1" s="1"/>
  <c r="L6396" i="1"/>
  <c r="K6396" i="1"/>
  <c r="M6396" i="1" s="1"/>
  <c r="J6396" i="1"/>
  <c r="H6396" i="1"/>
  <c r="I6396" i="1" s="1"/>
  <c r="O6395" i="1"/>
  <c r="P6395" i="1" s="1"/>
  <c r="Q6395" i="1" s="1"/>
  <c r="L6395" i="1"/>
  <c r="K6395" i="1"/>
  <c r="J6395" i="1"/>
  <c r="H6395" i="1"/>
  <c r="I6395" i="1" s="1"/>
  <c r="O6394" i="1"/>
  <c r="P6394" i="1" s="1"/>
  <c r="Q6394" i="1" s="1"/>
  <c r="L6394" i="1"/>
  <c r="K6394" i="1"/>
  <c r="M6394" i="1" s="1"/>
  <c r="J6394" i="1"/>
  <c r="H6394" i="1"/>
  <c r="I6394" i="1" s="1"/>
  <c r="O6393" i="1"/>
  <c r="P6393" i="1" s="1"/>
  <c r="Q6393" i="1" s="1"/>
  <c r="L6393" i="1"/>
  <c r="K6393" i="1"/>
  <c r="J6393" i="1"/>
  <c r="H6393" i="1"/>
  <c r="I6393" i="1" s="1"/>
  <c r="O6392" i="1"/>
  <c r="P6392" i="1" s="1"/>
  <c r="Q6392" i="1" s="1"/>
  <c r="L6392" i="1"/>
  <c r="K6392" i="1"/>
  <c r="M6392" i="1" s="1"/>
  <c r="J6392" i="1"/>
  <c r="H6392" i="1"/>
  <c r="I6392" i="1" s="1"/>
  <c r="O6391" i="1"/>
  <c r="P6391" i="1" s="1"/>
  <c r="Q6391" i="1" s="1"/>
  <c r="L6391" i="1"/>
  <c r="K6391" i="1"/>
  <c r="M6391" i="1" s="1"/>
  <c r="J6391" i="1"/>
  <c r="H6391" i="1"/>
  <c r="I6391" i="1" s="1"/>
  <c r="S6390" i="1"/>
  <c r="O6390" i="1"/>
  <c r="P6390" i="1" s="1"/>
  <c r="Q6390" i="1" s="1"/>
  <c r="L6390" i="1"/>
  <c r="K6390" i="1"/>
  <c r="M6390" i="1" s="1"/>
  <c r="J6390" i="1"/>
  <c r="H6390" i="1"/>
  <c r="I6390" i="1" s="1"/>
  <c r="O6389" i="1"/>
  <c r="P6389" i="1" s="1"/>
  <c r="Q6389" i="1" s="1"/>
  <c r="L6389" i="1"/>
  <c r="K6389" i="1"/>
  <c r="J6389" i="1"/>
  <c r="H6389" i="1"/>
  <c r="I6389" i="1" s="1"/>
  <c r="O6388" i="1"/>
  <c r="P6388" i="1" s="1"/>
  <c r="Q6388" i="1" s="1"/>
  <c r="L6388" i="1"/>
  <c r="K6388" i="1"/>
  <c r="M6388" i="1" s="1"/>
  <c r="J6388" i="1"/>
  <c r="H6388" i="1"/>
  <c r="I6388" i="1" s="1"/>
  <c r="O6387" i="1"/>
  <c r="P6387" i="1" s="1"/>
  <c r="Q6387" i="1" s="1"/>
  <c r="L6387" i="1"/>
  <c r="K6387" i="1"/>
  <c r="M6387" i="1" s="1"/>
  <c r="J6387" i="1"/>
  <c r="H6387" i="1"/>
  <c r="I6387" i="1" s="1"/>
  <c r="O6386" i="1"/>
  <c r="P6386" i="1" s="1"/>
  <c r="Q6386" i="1" s="1"/>
  <c r="L6386" i="1"/>
  <c r="K6386" i="1"/>
  <c r="M6386" i="1" s="1"/>
  <c r="J6386" i="1"/>
  <c r="H6386" i="1"/>
  <c r="I6386" i="1" s="1"/>
  <c r="O6385" i="1"/>
  <c r="P6385" i="1" s="1"/>
  <c r="Q6385" i="1" s="1"/>
  <c r="L6385" i="1"/>
  <c r="K6385" i="1"/>
  <c r="M6385" i="1" s="1"/>
  <c r="J6385" i="1"/>
  <c r="H6385" i="1"/>
  <c r="I6385" i="1" s="1"/>
  <c r="O6384" i="1"/>
  <c r="P6384" i="1" s="1"/>
  <c r="Q6384" i="1" s="1"/>
  <c r="L6384" i="1"/>
  <c r="K6384" i="1"/>
  <c r="M6384" i="1" s="1"/>
  <c r="J6384" i="1"/>
  <c r="H6384" i="1"/>
  <c r="I6384" i="1" s="1"/>
  <c r="O6383" i="1"/>
  <c r="P6383" i="1" s="1"/>
  <c r="Q6383" i="1" s="1"/>
  <c r="L6383" i="1"/>
  <c r="K6383" i="1"/>
  <c r="J6383" i="1"/>
  <c r="H6383" i="1"/>
  <c r="I6383" i="1" s="1"/>
  <c r="O6382" i="1"/>
  <c r="P6382" i="1" s="1"/>
  <c r="Q6382" i="1" s="1"/>
  <c r="L6382" i="1"/>
  <c r="K6382" i="1"/>
  <c r="M6382" i="1" s="1"/>
  <c r="J6382" i="1"/>
  <c r="H6382" i="1"/>
  <c r="I6382" i="1" s="1"/>
  <c r="O6381" i="1"/>
  <c r="P6381" i="1" s="1"/>
  <c r="Q6381" i="1" s="1"/>
  <c r="L6381" i="1"/>
  <c r="K6381" i="1"/>
  <c r="J6381" i="1"/>
  <c r="H6381" i="1"/>
  <c r="I6381" i="1" s="1"/>
  <c r="O6380" i="1"/>
  <c r="P6380" i="1" s="1"/>
  <c r="Q6380" i="1" s="1"/>
  <c r="L6380" i="1"/>
  <c r="K6380" i="1"/>
  <c r="M6380" i="1" s="1"/>
  <c r="J6380" i="1"/>
  <c r="H6380" i="1"/>
  <c r="I6380" i="1" s="1"/>
  <c r="O6379" i="1"/>
  <c r="P6379" i="1" s="1"/>
  <c r="Q6379" i="1" s="1"/>
  <c r="L6379" i="1"/>
  <c r="K6379" i="1"/>
  <c r="J6379" i="1"/>
  <c r="H6379" i="1"/>
  <c r="I6379" i="1" s="1"/>
  <c r="O6378" i="1"/>
  <c r="P6378" i="1" s="1"/>
  <c r="Q6378" i="1" s="1"/>
  <c r="L6378" i="1"/>
  <c r="K6378" i="1"/>
  <c r="M6378" i="1" s="1"/>
  <c r="J6378" i="1"/>
  <c r="H6378" i="1"/>
  <c r="I6378" i="1" s="1"/>
  <c r="O6377" i="1"/>
  <c r="P6377" i="1" s="1"/>
  <c r="Q6377" i="1" s="1"/>
  <c r="L6377" i="1"/>
  <c r="K6377" i="1"/>
  <c r="J6377" i="1"/>
  <c r="H6377" i="1"/>
  <c r="I6377" i="1" s="1"/>
  <c r="O6376" i="1"/>
  <c r="P6376" i="1" s="1"/>
  <c r="Q6376" i="1" s="1"/>
  <c r="L6376" i="1"/>
  <c r="K6376" i="1"/>
  <c r="M6376" i="1" s="1"/>
  <c r="J6376" i="1"/>
  <c r="H6376" i="1"/>
  <c r="I6376" i="1" s="1"/>
  <c r="O6375" i="1"/>
  <c r="P6375" i="1" s="1"/>
  <c r="Q6375" i="1" s="1"/>
  <c r="L6375" i="1"/>
  <c r="K6375" i="1"/>
  <c r="M6375" i="1" s="1"/>
  <c r="J6375" i="1"/>
  <c r="H6375" i="1"/>
  <c r="I6375" i="1" s="1"/>
  <c r="O6374" i="1"/>
  <c r="P6374" i="1" s="1"/>
  <c r="Q6374" i="1" s="1"/>
  <c r="L6374" i="1"/>
  <c r="K6374" i="1"/>
  <c r="M6374" i="1" s="1"/>
  <c r="J6374" i="1"/>
  <c r="H6374" i="1"/>
  <c r="I6374" i="1" s="1"/>
  <c r="O6373" i="1"/>
  <c r="P6373" i="1" s="1"/>
  <c r="Q6373" i="1" s="1"/>
  <c r="L6373" i="1"/>
  <c r="K6373" i="1"/>
  <c r="J6373" i="1"/>
  <c r="H6373" i="1"/>
  <c r="I6373" i="1" s="1"/>
  <c r="O6372" i="1"/>
  <c r="P6372" i="1" s="1"/>
  <c r="Q6372" i="1" s="1"/>
  <c r="L6372" i="1"/>
  <c r="K6372" i="1"/>
  <c r="M6372" i="1" s="1"/>
  <c r="J6372" i="1"/>
  <c r="H6372" i="1"/>
  <c r="I6372" i="1" s="1"/>
  <c r="O6371" i="1"/>
  <c r="P6371" i="1" s="1"/>
  <c r="Q6371" i="1" s="1"/>
  <c r="L6371" i="1"/>
  <c r="K6371" i="1"/>
  <c r="M6371" i="1" s="1"/>
  <c r="J6371" i="1"/>
  <c r="H6371" i="1"/>
  <c r="I6371" i="1" s="1"/>
  <c r="O6370" i="1"/>
  <c r="P6370" i="1" s="1"/>
  <c r="Q6370" i="1" s="1"/>
  <c r="L6370" i="1"/>
  <c r="K6370" i="1"/>
  <c r="M6370" i="1" s="1"/>
  <c r="J6370" i="1"/>
  <c r="H6370" i="1"/>
  <c r="I6370" i="1" s="1"/>
  <c r="O6369" i="1"/>
  <c r="P6369" i="1" s="1"/>
  <c r="Q6369" i="1" s="1"/>
  <c r="L6369" i="1"/>
  <c r="K6369" i="1"/>
  <c r="M6369" i="1" s="1"/>
  <c r="J6369" i="1"/>
  <c r="H6369" i="1"/>
  <c r="I6369" i="1" s="1"/>
  <c r="O6368" i="1"/>
  <c r="P6368" i="1" s="1"/>
  <c r="Q6368" i="1" s="1"/>
  <c r="L6368" i="1"/>
  <c r="K6368" i="1"/>
  <c r="M6368" i="1" s="1"/>
  <c r="J6368" i="1"/>
  <c r="H6368" i="1"/>
  <c r="I6368" i="1" s="1"/>
  <c r="O6367" i="1"/>
  <c r="P6367" i="1" s="1"/>
  <c r="Q6367" i="1" s="1"/>
  <c r="L6367" i="1"/>
  <c r="K6367" i="1"/>
  <c r="J6367" i="1"/>
  <c r="H6367" i="1"/>
  <c r="I6367" i="1" s="1"/>
  <c r="O6366" i="1"/>
  <c r="P6366" i="1" s="1"/>
  <c r="Q6366" i="1" s="1"/>
  <c r="L6366" i="1"/>
  <c r="K6366" i="1"/>
  <c r="M6366" i="1" s="1"/>
  <c r="J6366" i="1"/>
  <c r="H6366" i="1"/>
  <c r="I6366" i="1" s="1"/>
  <c r="O6365" i="1"/>
  <c r="P6365" i="1" s="1"/>
  <c r="Q6365" i="1" s="1"/>
  <c r="L6365" i="1"/>
  <c r="K6365" i="1"/>
  <c r="J6365" i="1"/>
  <c r="H6365" i="1"/>
  <c r="I6365" i="1" s="1"/>
  <c r="O6364" i="1"/>
  <c r="P6364" i="1" s="1"/>
  <c r="Q6364" i="1" s="1"/>
  <c r="L6364" i="1"/>
  <c r="K6364" i="1"/>
  <c r="M6364" i="1" s="1"/>
  <c r="J6364" i="1"/>
  <c r="H6364" i="1"/>
  <c r="I6364" i="1" s="1"/>
  <c r="O6363" i="1"/>
  <c r="P6363" i="1" s="1"/>
  <c r="Q6363" i="1" s="1"/>
  <c r="L6363" i="1"/>
  <c r="K6363" i="1"/>
  <c r="J6363" i="1"/>
  <c r="H6363" i="1"/>
  <c r="I6363" i="1" s="1"/>
  <c r="O6362" i="1"/>
  <c r="P6362" i="1" s="1"/>
  <c r="Q6362" i="1" s="1"/>
  <c r="L6362" i="1"/>
  <c r="K6362" i="1"/>
  <c r="J6362" i="1"/>
  <c r="H6362" i="1"/>
  <c r="I6362" i="1" s="1"/>
  <c r="O6361" i="1"/>
  <c r="P6361" i="1" s="1"/>
  <c r="Q6361" i="1" s="1"/>
  <c r="L6361" i="1"/>
  <c r="K6361" i="1"/>
  <c r="J6361" i="1"/>
  <c r="H6361" i="1"/>
  <c r="I6361" i="1" s="1"/>
  <c r="O6360" i="1"/>
  <c r="P6360" i="1" s="1"/>
  <c r="Q6360" i="1" s="1"/>
  <c r="L6360" i="1"/>
  <c r="K6360" i="1"/>
  <c r="M6360" i="1" s="1"/>
  <c r="J6360" i="1"/>
  <c r="H6360" i="1"/>
  <c r="I6360" i="1" s="1"/>
  <c r="O6359" i="1"/>
  <c r="P6359" i="1" s="1"/>
  <c r="Q6359" i="1" s="1"/>
  <c r="L6359" i="1"/>
  <c r="K6359" i="1"/>
  <c r="M6359" i="1" s="1"/>
  <c r="J6359" i="1"/>
  <c r="H6359" i="1"/>
  <c r="I6359" i="1" s="1"/>
  <c r="O6358" i="1"/>
  <c r="P6358" i="1" s="1"/>
  <c r="Q6358" i="1" s="1"/>
  <c r="L6358" i="1"/>
  <c r="K6358" i="1"/>
  <c r="M6358" i="1" s="1"/>
  <c r="J6358" i="1"/>
  <c r="H6358" i="1"/>
  <c r="I6358" i="1" s="1"/>
  <c r="O6357" i="1"/>
  <c r="P6357" i="1" s="1"/>
  <c r="Q6357" i="1" s="1"/>
  <c r="L6357" i="1"/>
  <c r="K6357" i="1"/>
  <c r="J6357" i="1"/>
  <c r="H6357" i="1"/>
  <c r="I6357" i="1" s="1"/>
  <c r="O6356" i="1"/>
  <c r="P6356" i="1" s="1"/>
  <c r="Q6356" i="1" s="1"/>
  <c r="L6356" i="1"/>
  <c r="K6356" i="1"/>
  <c r="M6356" i="1" s="1"/>
  <c r="J6356" i="1"/>
  <c r="H6356" i="1"/>
  <c r="I6356" i="1" s="1"/>
  <c r="O6355" i="1"/>
  <c r="P6355" i="1" s="1"/>
  <c r="Q6355" i="1" s="1"/>
  <c r="L6355" i="1"/>
  <c r="K6355" i="1"/>
  <c r="M6355" i="1" s="1"/>
  <c r="J6355" i="1"/>
  <c r="H6355" i="1"/>
  <c r="I6355" i="1" s="1"/>
  <c r="S6354" i="1"/>
  <c r="O6354" i="1"/>
  <c r="P6354" i="1" s="1"/>
  <c r="Q6354" i="1" s="1"/>
  <c r="L6354" i="1"/>
  <c r="K6354" i="1"/>
  <c r="M6354" i="1" s="1"/>
  <c r="J6354" i="1"/>
  <c r="H6354" i="1"/>
  <c r="I6354" i="1" s="1"/>
  <c r="O6353" i="1"/>
  <c r="P6353" i="1" s="1"/>
  <c r="Q6353" i="1" s="1"/>
  <c r="L6353" i="1"/>
  <c r="K6353" i="1"/>
  <c r="M6353" i="1" s="1"/>
  <c r="J6353" i="1"/>
  <c r="H6353" i="1"/>
  <c r="I6353" i="1" s="1"/>
  <c r="O6352" i="1"/>
  <c r="P6352" i="1" s="1"/>
  <c r="Q6352" i="1" s="1"/>
  <c r="L6352" i="1"/>
  <c r="K6352" i="1"/>
  <c r="M6352" i="1" s="1"/>
  <c r="J6352" i="1"/>
  <c r="H6352" i="1"/>
  <c r="I6352" i="1" s="1"/>
  <c r="S6351" i="1"/>
  <c r="O6351" i="1"/>
  <c r="P6351" i="1" s="1"/>
  <c r="Q6351" i="1" s="1"/>
  <c r="L6351" i="1"/>
  <c r="K6351" i="1"/>
  <c r="J6351" i="1"/>
  <c r="H6351" i="1"/>
  <c r="I6351" i="1" s="1"/>
  <c r="S6350" i="1"/>
  <c r="O6350" i="1"/>
  <c r="P6350" i="1" s="1"/>
  <c r="Q6350" i="1" s="1"/>
  <c r="L6350" i="1"/>
  <c r="K6350" i="1"/>
  <c r="M6350" i="1" s="1"/>
  <c r="J6350" i="1"/>
  <c r="H6350" i="1"/>
  <c r="I6350" i="1" s="1"/>
  <c r="O6349" i="1"/>
  <c r="P6349" i="1" s="1"/>
  <c r="Q6349" i="1" s="1"/>
  <c r="L6349" i="1"/>
  <c r="K6349" i="1"/>
  <c r="J6349" i="1"/>
  <c r="H6349" i="1"/>
  <c r="I6349" i="1" s="1"/>
  <c r="O6348" i="1"/>
  <c r="P6348" i="1" s="1"/>
  <c r="Q6348" i="1" s="1"/>
  <c r="L6348" i="1"/>
  <c r="K6348" i="1"/>
  <c r="M6348" i="1" s="1"/>
  <c r="J6348" i="1"/>
  <c r="H6348" i="1"/>
  <c r="I6348" i="1" s="1"/>
  <c r="O6347" i="1"/>
  <c r="P6347" i="1" s="1"/>
  <c r="Q6347" i="1" s="1"/>
  <c r="L6347" i="1"/>
  <c r="K6347" i="1"/>
  <c r="J6347" i="1"/>
  <c r="H6347" i="1"/>
  <c r="I6347" i="1" s="1"/>
  <c r="O6346" i="1"/>
  <c r="P6346" i="1" s="1"/>
  <c r="Q6346" i="1" s="1"/>
  <c r="L6346" i="1"/>
  <c r="K6346" i="1"/>
  <c r="M6346" i="1" s="1"/>
  <c r="J6346" i="1"/>
  <c r="H6346" i="1"/>
  <c r="I6346" i="1" s="1"/>
  <c r="O6345" i="1"/>
  <c r="P6345" i="1" s="1"/>
  <c r="Q6345" i="1" s="1"/>
  <c r="L6345" i="1"/>
  <c r="K6345" i="1"/>
  <c r="J6345" i="1"/>
  <c r="H6345" i="1"/>
  <c r="I6345" i="1" s="1"/>
  <c r="O6344" i="1"/>
  <c r="P6344" i="1" s="1"/>
  <c r="Q6344" i="1" s="1"/>
  <c r="L6344" i="1"/>
  <c r="K6344" i="1"/>
  <c r="M6344" i="1" s="1"/>
  <c r="J6344" i="1"/>
  <c r="H6344" i="1"/>
  <c r="I6344" i="1" s="1"/>
  <c r="O6343" i="1"/>
  <c r="P6343" i="1" s="1"/>
  <c r="Q6343" i="1" s="1"/>
  <c r="L6343" i="1"/>
  <c r="K6343" i="1"/>
  <c r="J6343" i="1"/>
  <c r="H6343" i="1"/>
  <c r="I6343" i="1" s="1"/>
  <c r="O6342" i="1"/>
  <c r="P6342" i="1" s="1"/>
  <c r="Q6342" i="1" s="1"/>
  <c r="L6342" i="1"/>
  <c r="K6342" i="1"/>
  <c r="M6342" i="1" s="1"/>
  <c r="J6342" i="1"/>
  <c r="H6342" i="1"/>
  <c r="I6342" i="1" s="1"/>
  <c r="O6341" i="1"/>
  <c r="P6341" i="1" s="1"/>
  <c r="Q6341" i="1" s="1"/>
  <c r="L6341" i="1"/>
  <c r="K6341" i="1"/>
  <c r="J6341" i="1"/>
  <c r="H6341" i="1"/>
  <c r="I6341" i="1" s="1"/>
  <c r="O6340" i="1"/>
  <c r="P6340" i="1" s="1"/>
  <c r="Q6340" i="1" s="1"/>
  <c r="L6340" i="1"/>
  <c r="K6340" i="1"/>
  <c r="M6340" i="1" s="1"/>
  <c r="J6340" i="1"/>
  <c r="H6340" i="1"/>
  <c r="I6340" i="1" s="1"/>
  <c r="O6339" i="1"/>
  <c r="P6339" i="1" s="1"/>
  <c r="Q6339" i="1" s="1"/>
  <c r="L6339" i="1"/>
  <c r="K6339" i="1"/>
  <c r="J6339" i="1"/>
  <c r="H6339" i="1"/>
  <c r="I6339" i="1" s="1"/>
  <c r="O6338" i="1"/>
  <c r="P6338" i="1" s="1"/>
  <c r="Q6338" i="1" s="1"/>
  <c r="L6338" i="1"/>
  <c r="K6338" i="1"/>
  <c r="M6338" i="1" s="1"/>
  <c r="J6338" i="1"/>
  <c r="H6338" i="1"/>
  <c r="I6338" i="1" s="1"/>
  <c r="O6337" i="1"/>
  <c r="P6337" i="1" s="1"/>
  <c r="Q6337" i="1" s="1"/>
  <c r="L6337" i="1"/>
  <c r="K6337" i="1"/>
  <c r="M6337" i="1" s="1"/>
  <c r="J6337" i="1"/>
  <c r="H6337" i="1"/>
  <c r="I6337" i="1" s="1"/>
  <c r="O6336" i="1"/>
  <c r="P6336" i="1" s="1"/>
  <c r="Q6336" i="1" s="1"/>
  <c r="L6336" i="1"/>
  <c r="K6336" i="1"/>
  <c r="M6336" i="1" s="1"/>
  <c r="J6336" i="1"/>
  <c r="H6336" i="1"/>
  <c r="I6336" i="1" s="1"/>
  <c r="O6335" i="1"/>
  <c r="P6335" i="1" s="1"/>
  <c r="Q6335" i="1" s="1"/>
  <c r="L6335" i="1"/>
  <c r="K6335" i="1"/>
  <c r="J6335" i="1"/>
  <c r="H6335" i="1"/>
  <c r="I6335" i="1" s="1"/>
  <c r="O6334" i="1"/>
  <c r="P6334" i="1" s="1"/>
  <c r="Q6334" i="1" s="1"/>
  <c r="L6334" i="1"/>
  <c r="K6334" i="1"/>
  <c r="M6334" i="1" s="1"/>
  <c r="J6334" i="1"/>
  <c r="H6334" i="1"/>
  <c r="I6334" i="1" s="1"/>
  <c r="O6333" i="1"/>
  <c r="P6333" i="1" s="1"/>
  <c r="Q6333" i="1" s="1"/>
  <c r="L6333" i="1"/>
  <c r="K6333" i="1"/>
  <c r="M6333" i="1" s="1"/>
  <c r="J6333" i="1"/>
  <c r="H6333" i="1"/>
  <c r="I6333" i="1" s="1"/>
  <c r="O6332" i="1"/>
  <c r="P6332" i="1" s="1"/>
  <c r="Q6332" i="1" s="1"/>
  <c r="L6332" i="1"/>
  <c r="K6332" i="1"/>
  <c r="M6332" i="1" s="1"/>
  <c r="J6332" i="1"/>
  <c r="H6332" i="1"/>
  <c r="I6332" i="1" s="1"/>
  <c r="O6331" i="1"/>
  <c r="P6331" i="1" s="1"/>
  <c r="Q6331" i="1" s="1"/>
  <c r="L6331" i="1"/>
  <c r="K6331" i="1"/>
  <c r="J6331" i="1"/>
  <c r="H6331" i="1"/>
  <c r="I6331" i="1" s="1"/>
  <c r="O6330" i="1"/>
  <c r="P6330" i="1" s="1"/>
  <c r="Q6330" i="1" s="1"/>
  <c r="L6330" i="1"/>
  <c r="K6330" i="1"/>
  <c r="M6330" i="1" s="1"/>
  <c r="J6330" i="1"/>
  <c r="H6330" i="1"/>
  <c r="I6330" i="1" s="1"/>
  <c r="O6329" i="1"/>
  <c r="P6329" i="1" s="1"/>
  <c r="Q6329" i="1" s="1"/>
  <c r="L6329" i="1"/>
  <c r="K6329" i="1"/>
  <c r="J6329" i="1"/>
  <c r="H6329" i="1"/>
  <c r="I6329" i="1" s="1"/>
  <c r="O6328" i="1"/>
  <c r="P6328" i="1" s="1"/>
  <c r="Q6328" i="1" s="1"/>
  <c r="L6328" i="1"/>
  <c r="K6328" i="1"/>
  <c r="M6328" i="1" s="1"/>
  <c r="J6328" i="1"/>
  <c r="H6328" i="1"/>
  <c r="I6328" i="1" s="1"/>
  <c r="O6327" i="1"/>
  <c r="P6327" i="1" s="1"/>
  <c r="Q6327" i="1" s="1"/>
  <c r="L6327" i="1"/>
  <c r="K6327" i="1"/>
  <c r="J6327" i="1"/>
  <c r="H6327" i="1"/>
  <c r="I6327" i="1" s="1"/>
  <c r="O6326" i="1"/>
  <c r="P6326" i="1" s="1"/>
  <c r="Q6326" i="1" s="1"/>
  <c r="L6326" i="1"/>
  <c r="K6326" i="1"/>
  <c r="M6326" i="1" s="1"/>
  <c r="J6326" i="1"/>
  <c r="H6326" i="1"/>
  <c r="I6326" i="1" s="1"/>
  <c r="O6325" i="1"/>
  <c r="P6325" i="1" s="1"/>
  <c r="Q6325" i="1" s="1"/>
  <c r="L6325" i="1"/>
  <c r="K6325" i="1"/>
  <c r="J6325" i="1"/>
  <c r="H6325" i="1"/>
  <c r="I6325" i="1" s="1"/>
  <c r="O6324" i="1"/>
  <c r="P6324" i="1" s="1"/>
  <c r="Q6324" i="1" s="1"/>
  <c r="L6324" i="1"/>
  <c r="K6324" i="1"/>
  <c r="M6324" i="1" s="1"/>
  <c r="J6324" i="1"/>
  <c r="H6324" i="1"/>
  <c r="I6324" i="1" s="1"/>
  <c r="O6323" i="1"/>
  <c r="P6323" i="1" s="1"/>
  <c r="Q6323" i="1" s="1"/>
  <c r="L6323" i="1"/>
  <c r="K6323" i="1"/>
  <c r="M6323" i="1" s="1"/>
  <c r="J6323" i="1"/>
  <c r="H6323" i="1"/>
  <c r="I6323" i="1" s="1"/>
  <c r="O6322" i="1"/>
  <c r="P6322" i="1" s="1"/>
  <c r="Q6322" i="1" s="1"/>
  <c r="L6322" i="1"/>
  <c r="K6322" i="1"/>
  <c r="M6322" i="1" s="1"/>
  <c r="J6322" i="1"/>
  <c r="H6322" i="1"/>
  <c r="I6322" i="1" s="1"/>
  <c r="O6321" i="1"/>
  <c r="P6321" i="1" s="1"/>
  <c r="Q6321" i="1" s="1"/>
  <c r="L6321" i="1"/>
  <c r="K6321" i="1"/>
  <c r="M6321" i="1" s="1"/>
  <c r="J6321" i="1"/>
  <c r="H6321" i="1"/>
  <c r="I6321" i="1" s="1"/>
  <c r="O6320" i="1"/>
  <c r="P6320" i="1" s="1"/>
  <c r="Q6320" i="1" s="1"/>
  <c r="L6320" i="1"/>
  <c r="K6320" i="1"/>
  <c r="M6320" i="1" s="1"/>
  <c r="J6320" i="1"/>
  <c r="H6320" i="1"/>
  <c r="I6320" i="1" s="1"/>
  <c r="O6319" i="1"/>
  <c r="P6319" i="1" s="1"/>
  <c r="Q6319" i="1" s="1"/>
  <c r="L6319" i="1"/>
  <c r="K6319" i="1"/>
  <c r="J6319" i="1"/>
  <c r="H6319" i="1"/>
  <c r="I6319" i="1" s="1"/>
  <c r="S6318" i="1"/>
  <c r="O6318" i="1"/>
  <c r="P6318" i="1" s="1"/>
  <c r="Q6318" i="1" s="1"/>
  <c r="L6318" i="1"/>
  <c r="K6318" i="1"/>
  <c r="M6318" i="1" s="1"/>
  <c r="J6318" i="1"/>
  <c r="H6318" i="1"/>
  <c r="I6318" i="1" s="1"/>
  <c r="O6317" i="1"/>
  <c r="P6317" i="1" s="1"/>
  <c r="Q6317" i="1" s="1"/>
  <c r="L6317" i="1"/>
  <c r="K6317" i="1"/>
  <c r="M6317" i="1" s="1"/>
  <c r="J6317" i="1"/>
  <c r="H6317" i="1"/>
  <c r="I6317" i="1" s="1"/>
  <c r="O6316" i="1"/>
  <c r="P6316" i="1" s="1"/>
  <c r="Q6316" i="1" s="1"/>
  <c r="L6316" i="1"/>
  <c r="K6316" i="1"/>
  <c r="M6316" i="1" s="1"/>
  <c r="J6316" i="1"/>
  <c r="H6316" i="1"/>
  <c r="I6316" i="1" s="1"/>
  <c r="O6315" i="1"/>
  <c r="P6315" i="1" s="1"/>
  <c r="Q6315" i="1" s="1"/>
  <c r="L6315" i="1"/>
  <c r="K6315" i="1"/>
  <c r="J6315" i="1"/>
  <c r="H6315" i="1"/>
  <c r="I6315" i="1" s="1"/>
  <c r="O6314" i="1"/>
  <c r="P6314" i="1" s="1"/>
  <c r="Q6314" i="1" s="1"/>
  <c r="L6314" i="1"/>
  <c r="K6314" i="1"/>
  <c r="M6314" i="1" s="1"/>
  <c r="J6314" i="1"/>
  <c r="H6314" i="1"/>
  <c r="I6314" i="1" s="1"/>
  <c r="O6313" i="1"/>
  <c r="P6313" i="1" s="1"/>
  <c r="Q6313" i="1" s="1"/>
  <c r="L6313" i="1"/>
  <c r="K6313" i="1"/>
  <c r="J6313" i="1"/>
  <c r="H6313" i="1"/>
  <c r="I6313" i="1" s="1"/>
  <c r="O6312" i="1"/>
  <c r="P6312" i="1" s="1"/>
  <c r="Q6312" i="1" s="1"/>
  <c r="L6312" i="1"/>
  <c r="K6312" i="1"/>
  <c r="M6312" i="1" s="1"/>
  <c r="J6312" i="1"/>
  <c r="H6312" i="1"/>
  <c r="I6312" i="1" s="1"/>
  <c r="O6311" i="1"/>
  <c r="P6311" i="1" s="1"/>
  <c r="Q6311" i="1" s="1"/>
  <c r="L6311" i="1"/>
  <c r="K6311" i="1"/>
  <c r="M6311" i="1" s="1"/>
  <c r="J6311" i="1"/>
  <c r="H6311" i="1"/>
  <c r="I6311" i="1" s="1"/>
  <c r="O6310" i="1"/>
  <c r="P6310" i="1" s="1"/>
  <c r="Q6310" i="1" s="1"/>
  <c r="L6310" i="1"/>
  <c r="K6310" i="1"/>
  <c r="M6310" i="1" s="1"/>
  <c r="J6310" i="1"/>
  <c r="H6310" i="1"/>
  <c r="I6310" i="1" s="1"/>
  <c r="O6309" i="1"/>
  <c r="P6309" i="1" s="1"/>
  <c r="Q6309" i="1" s="1"/>
  <c r="L6309" i="1"/>
  <c r="K6309" i="1"/>
  <c r="J6309" i="1"/>
  <c r="H6309" i="1"/>
  <c r="I6309" i="1" s="1"/>
  <c r="O6308" i="1"/>
  <c r="P6308" i="1" s="1"/>
  <c r="Q6308" i="1" s="1"/>
  <c r="L6308" i="1"/>
  <c r="K6308" i="1"/>
  <c r="M6308" i="1" s="1"/>
  <c r="J6308" i="1"/>
  <c r="H6308" i="1"/>
  <c r="I6308" i="1" s="1"/>
  <c r="O6307" i="1"/>
  <c r="P6307" i="1" s="1"/>
  <c r="Q6307" i="1" s="1"/>
  <c r="L6307" i="1"/>
  <c r="K6307" i="1"/>
  <c r="J6307" i="1"/>
  <c r="H6307" i="1"/>
  <c r="I6307" i="1" s="1"/>
  <c r="O6306" i="1"/>
  <c r="P6306" i="1" s="1"/>
  <c r="Q6306" i="1" s="1"/>
  <c r="L6306" i="1"/>
  <c r="K6306" i="1"/>
  <c r="M6306" i="1" s="1"/>
  <c r="J6306" i="1"/>
  <c r="H6306" i="1"/>
  <c r="I6306" i="1" s="1"/>
  <c r="O6305" i="1"/>
  <c r="P6305" i="1" s="1"/>
  <c r="Q6305" i="1" s="1"/>
  <c r="L6305" i="1"/>
  <c r="K6305" i="1"/>
  <c r="M6305" i="1" s="1"/>
  <c r="J6305" i="1"/>
  <c r="H6305" i="1"/>
  <c r="I6305" i="1" s="1"/>
  <c r="O6304" i="1"/>
  <c r="P6304" i="1" s="1"/>
  <c r="Q6304" i="1" s="1"/>
  <c r="L6304" i="1"/>
  <c r="K6304" i="1"/>
  <c r="M6304" i="1" s="1"/>
  <c r="J6304" i="1"/>
  <c r="H6304" i="1"/>
  <c r="I6304" i="1" s="1"/>
  <c r="S6303" i="1"/>
  <c r="O6303" i="1"/>
  <c r="P6303" i="1" s="1"/>
  <c r="Q6303" i="1" s="1"/>
  <c r="L6303" i="1"/>
  <c r="K6303" i="1"/>
  <c r="J6303" i="1"/>
  <c r="H6303" i="1"/>
  <c r="I6303" i="1" s="1"/>
  <c r="O6302" i="1"/>
  <c r="P6302" i="1" s="1"/>
  <c r="Q6302" i="1" s="1"/>
  <c r="L6302" i="1"/>
  <c r="K6302" i="1"/>
  <c r="M6302" i="1" s="1"/>
  <c r="J6302" i="1"/>
  <c r="H6302" i="1"/>
  <c r="I6302" i="1" s="1"/>
  <c r="O6301" i="1"/>
  <c r="P6301" i="1" s="1"/>
  <c r="Q6301" i="1" s="1"/>
  <c r="L6301" i="1"/>
  <c r="K6301" i="1"/>
  <c r="J6301" i="1"/>
  <c r="H6301" i="1"/>
  <c r="I6301" i="1" s="1"/>
  <c r="O6300" i="1"/>
  <c r="P6300" i="1" s="1"/>
  <c r="Q6300" i="1" s="1"/>
  <c r="L6300" i="1"/>
  <c r="K6300" i="1"/>
  <c r="M6300" i="1" s="1"/>
  <c r="J6300" i="1"/>
  <c r="H6300" i="1"/>
  <c r="I6300" i="1" s="1"/>
  <c r="O6299" i="1"/>
  <c r="P6299" i="1" s="1"/>
  <c r="Q6299" i="1" s="1"/>
  <c r="L6299" i="1"/>
  <c r="K6299" i="1"/>
  <c r="J6299" i="1"/>
  <c r="H6299" i="1"/>
  <c r="I6299" i="1" s="1"/>
  <c r="O6298" i="1"/>
  <c r="P6298" i="1" s="1"/>
  <c r="Q6298" i="1" s="1"/>
  <c r="L6298" i="1"/>
  <c r="K6298" i="1"/>
  <c r="M6298" i="1" s="1"/>
  <c r="J6298" i="1"/>
  <c r="H6298" i="1"/>
  <c r="I6298" i="1" s="1"/>
  <c r="O6297" i="1"/>
  <c r="P6297" i="1" s="1"/>
  <c r="Q6297" i="1" s="1"/>
  <c r="L6297" i="1"/>
  <c r="K6297" i="1"/>
  <c r="J6297" i="1"/>
  <c r="H6297" i="1"/>
  <c r="I6297" i="1" s="1"/>
  <c r="O6296" i="1"/>
  <c r="P6296" i="1" s="1"/>
  <c r="Q6296" i="1" s="1"/>
  <c r="L6296" i="1"/>
  <c r="K6296" i="1"/>
  <c r="M6296" i="1" s="1"/>
  <c r="J6296" i="1"/>
  <c r="H6296" i="1"/>
  <c r="I6296" i="1" s="1"/>
  <c r="O6295" i="1"/>
  <c r="P6295" i="1" s="1"/>
  <c r="Q6295" i="1" s="1"/>
  <c r="L6295" i="1"/>
  <c r="K6295" i="1"/>
  <c r="J6295" i="1"/>
  <c r="H6295" i="1"/>
  <c r="I6295" i="1" s="1"/>
  <c r="O6294" i="1"/>
  <c r="P6294" i="1" s="1"/>
  <c r="Q6294" i="1" s="1"/>
  <c r="L6294" i="1"/>
  <c r="K6294" i="1"/>
  <c r="M6294" i="1" s="1"/>
  <c r="J6294" i="1"/>
  <c r="H6294" i="1"/>
  <c r="I6294" i="1" s="1"/>
  <c r="O6293" i="1"/>
  <c r="P6293" i="1" s="1"/>
  <c r="Q6293" i="1" s="1"/>
  <c r="L6293" i="1"/>
  <c r="K6293" i="1"/>
  <c r="J6293" i="1"/>
  <c r="H6293" i="1"/>
  <c r="I6293" i="1" s="1"/>
  <c r="O6292" i="1"/>
  <c r="P6292" i="1" s="1"/>
  <c r="Q6292" i="1" s="1"/>
  <c r="L6292" i="1"/>
  <c r="K6292" i="1"/>
  <c r="M6292" i="1" s="1"/>
  <c r="J6292" i="1"/>
  <c r="H6292" i="1"/>
  <c r="I6292" i="1" s="1"/>
  <c r="O6291" i="1"/>
  <c r="P6291" i="1" s="1"/>
  <c r="Q6291" i="1" s="1"/>
  <c r="L6291" i="1"/>
  <c r="K6291" i="1"/>
  <c r="M6291" i="1" s="1"/>
  <c r="J6291" i="1"/>
  <c r="H6291" i="1"/>
  <c r="I6291" i="1" s="1"/>
  <c r="O6290" i="1"/>
  <c r="P6290" i="1" s="1"/>
  <c r="Q6290" i="1" s="1"/>
  <c r="L6290" i="1"/>
  <c r="K6290" i="1"/>
  <c r="M6290" i="1" s="1"/>
  <c r="J6290" i="1"/>
  <c r="H6290" i="1"/>
  <c r="I6290" i="1" s="1"/>
  <c r="O6289" i="1"/>
  <c r="P6289" i="1" s="1"/>
  <c r="Q6289" i="1" s="1"/>
  <c r="L6289" i="1"/>
  <c r="K6289" i="1"/>
  <c r="M6289" i="1" s="1"/>
  <c r="J6289" i="1"/>
  <c r="H6289" i="1"/>
  <c r="I6289" i="1" s="1"/>
  <c r="O6288" i="1"/>
  <c r="P6288" i="1" s="1"/>
  <c r="Q6288" i="1" s="1"/>
  <c r="L6288" i="1"/>
  <c r="K6288" i="1"/>
  <c r="M6288" i="1" s="1"/>
  <c r="J6288" i="1"/>
  <c r="H6288" i="1"/>
  <c r="I6288" i="1" s="1"/>
  <c r="O6287" i="1"/>
  <c r="P6287" i="1" s="1"/>
  <c r="Q6287" i="1" s="1"/>
  <c r="L6287" i="1"/>
  <c r="K6287" i="1"/>
  <c r="J6287" i="1"/>
  <c r="H6287" i="1"/>
  <c r="I6287" i="1" s="1"/>
  <c r="O6286" i="1"/>
  <c r="P6286" i="1" s="1"/>
  <c r="Q6286" i="1" s="1"/>
  <c r="L6286" i="1"/>
  <c r="K6286" i="1"/>
  <c r="M6286" i="1" s="1"/>
  <c r="J6286" i="1"/>
  <c r="H6286" i="1"/>
  <c r="I6286" i="1" s="1"/>
  <c r="O6285" i="1"/>
  <c r="P6285" i="1" s="1"/>
  <c r="Q6285" i="1" s="1"/>
  <c r="L6285" i="1"/>
  <c r="K6285" i="1"/>
  <c r="M6285" i="1" s="1"/>
  <c r="J6285" i="1"/>
  <c r="H6285" i="1"/>
  <c r="I6285" i="1" s="1"/>
  <c r="O6284" i="1"/>
  <c r="P6284" i="1" s="1"/>
  <c r="Q6284" i="1" s="1"/>
  <c r="L6284" i="1"/>
  <c r="K6284" i="1"/>
  <c r="M6284" i="1" s="1"/>
  <c r="J6284" i="1"/>
  <c r="H6284" i="1"/>
  <c r="I6284" i="1" s="1"/>
  <c r="O6283" i="1"/>
  <c r="P6283" i="1" s="1"/>
  <c r="Q6283" i="1" s="1"/>
  <c r="L6283" i="1"/>
  <c r="K6283" i="1"/>
  <c r="J6283" i="1"/>
  <c r="H6283" i="1"/>
  <c r="I6283" i="1" s="1"/>
  <c r="O6282" i="1"/>
  <c r="P6282" i="1" s="1"/>
  <c r="Q6282" i="1" s="1"/>
  <c r="L6282" i="1"/>
  <c r="K6282" i="1"/>
  <c r="M6282" i="1" s="1"/>
  <c r="J6282" i="1"/>
  <c r="H6282" i="1"/>
  <c r="I6282" i="1" s="1"/>
  <c r="O6281" i="1"/>
  <c r="P6281" i="1" s="1"/>
  <c r="Q6281" i="1" s="1"/>
  <c r="L6281" i="1"/>
  <c r="K6281" i="1"/>
  <c r="J6281" i="1"/>
  <c r="H6281" i="1"/>
  <c r="I6281" i="1" s="1"/>
  <c r="S6280" i="1"/>
  <c r="O6280" i="1"/>
  <c r="P6280" i="1" s="1"/>
  <c r="Q6280" i="1" s="1"/>
  <c r="L6280" i="1"/>
  <c r="K6280" i="1"/>
  <c r="M6280" i="1" s="1"/>
  <c r="J6280" i="1"/>
  <c r="H6280" i="1"/>
  <c r="I6280" i="1" s="1"/>
  <c r="O6279" i="1"/>
  <c r="P6279" i="1" s="1"/>
  <c r="Q6279" i="1" s="1"/>
  <c r="L6279" i="1"/>
  <c r="K6279" i="1"/>
  <c r="J6279" i="1"/>
  <c r="H6279" i="1"/>
  <c r="I6279" i="1" s="1"/>
  <c r="O6278" i="1"/>
  <c r="P6278" i="1" s="1"/>
  <c r="Q6278" i="1" s="1"/>
  <c r="L6278" i="1"/>
  <c r="K6278" i="1"/>
  <c r="M6278" i="1" s="1"/>
  <c r="J6278" i="1"/>
  <c r="H6278" i="1"/>
  <c r="I6278" i="1" s="1"/>
  <c r="O6277" i="1"/>
  <c r="P6277" i="1" s="1"/>
  <c r="Q6277" i="1" s="1"/>
  <c r="L6277" i="1"/>
  <c r="K6277" i="1"/>
  <c r="J6277" i="1"/>
  <c r="H6277" i="1"/>
  <c r="I6277" i="1" s="1"/>
  <c r="S6276" i="1"/>
  <c r="O6276" i="1"/>
  <c r="P6276" i="1" s="1"/>
  <c r="Q6276" i="1" s="1"/>
  <c r="L6276" i="1"/>
  <c r="K6276" i="1"/>
  <c r="M6276" i="1" s="1"/>
  <c r="J6276" i="1"/>
  <c r="H6276" i="1"/>
  <c r="I6276" i="1" s="1"/>
  <c r="O6275" i="1"/>
  <c r="P6275" i="1" s="1"/>
  <c r="Q6275" i="1" s="1"/>
  <c r="L6275" i="1"/>
  <c r="K6275" i="1"/>
  <c r="M6275" i="1" s="1"/>
  <c r="J6275" i="1"/>
  <c r="H6275" i="1"/>
  <c r="I6275" i="1" s="1"/>
  <c r="O6274" i="1"/>
  <c r="P6274" i="1" s="1"/>
  <c r="Q6274" i="1" s="1"/>
  <c r="L6274" i="1"/>
  <c r="K6274" i="1"/>
  <c r="M6274" i="1" s="1"/>
  <c r="J6274" i="1"/>
  <c r="H6274" i="1"/>
  <c r="I6274" i="1" s="1"/>
  <c r="O6273" i="1"/>
  <c r="P6273" i="1" s="1"/>
  <c r="Q6273" i="1" s="1"/>
  <c r="L6273" i="1"/>
  <c r="K6273" i="1"/>
  <c r="M6273" i="1" s="1"/>
  <c r="J6273" i="1"/>
  <c r="H6273" i="1"/>
  <c r="I6273" i="1" s="1"/>
  <c r="O6272" i="1"/>
  <c r="P6272" i="1" s="1"/>
  <c r="Q6272" i="1" s="1"/>
  <c r="L6272" i="1"/>
  <c r="K6272" i="1"/>
  <c r="M6272" i="1" s="1"/>
  <c r="J6272" i="1"/>
  <c r="H6272" i="1"/>
  <c r="I6272" i="1" s="1"/>
  <c r="O6271" i="1"/>
  <c r="P6271" i="1" s="1"/>
  <c r="Q6271" i="1" s="1"/>
  <c r="L6271" i="1"/>
  <c r="K6271" i="1"/>
  <c r="J6271" i="1"/>
  <c r="H6271" i="1"/>
  <c r="I6271" i="1" s="1"/>
  <c r="O6270" i="1"/>
  <c r="P6270" i="1" s="1"/>
  <c r="Q6270" i="1" s="1"/>
  <c r="L6270" i="1"/>
  <c r="K6270" i="1"/>
  <c r="M6270" i="1" s="1"/>
  <c r="J6270" i="1"/>
  <c r="H6270" i="1"/>
  <c r="I6270" i="1" s="1"/>
  <c r="O6269" i="1"/>
  <c r="P6269" i="1" s="1"/>
  <c r="Q6269" i="1" s="1"/>
  <c r="L6269" i="1"/>
  <c r="K6269" i="1"/>
  <c r="M6269" i="1" s="1"/>
  <c r="J6269" i="1"/>
  <c r="H6269" i="1"/>
  <c r="I6269" i="1" s="1"/>
  <c r="O6268" i="1"/>
  <c r="P6268" i="1" s="1"/>
  <c r="Q6268" i="1" s="1"/>
  <c r="L6268" i="1"/>
  <c r="K6268" i="1"/>
  <c r="M6268" i="1" s="1"/>
  <c r="J6268" i="1"/>
  <c r="H6268" i="1"/>
  <c r="I6268" i="1" s="1"/>
  <c r="O6267" i="1"/>
  <c r="P6267" i="1" s="1"/>
  <c r="Q6267" i="1" s="1"/>
  <c r="L6267" i="1"/>
  <c r="K6267" i="1"/>
  <c r="M6267" i="1" s="1"/>
  <c r="J6267" i="1"/>
  <c r="H6267" i="1"/>
  <c r="I6267" i="1" s="1"/>
  <c r="S6266" i="1"/>
  <c r="O6266" i="1"/>
  <c r="P6266" i="1" s="1"/>
  <c r="Q6266" i="1" s="1"/>
  <c r="L6266" i="1"/>
  <c r="K6266" i="1"/>
  <c r="M6266" i="1" s="1"/>
  <c r="J6266" i="1"/>
  <c r="H6266" i="1"/>
  <c r="I6266" i="1" s="1"/>
  <c r="O6265" i="1"/>
  <c r="P6265" i="1" s="1"/>
  <c r="Q6265" i="1" s="1"/>
  <c r="L6265" i="1"/>
  <c r="K6265" i="1"/>
  <c r="J6265" i="1"/>
  <c r="H6265" i="1"/>
  <c r="I6265" i="1" s="1"/>
  <c r="S6264" i="1"/>
  <c r="O6264" i="1"/>
  <c r="P6264" i="1" s="1"/>
  <c r="Q6264" i="1" s="1"/>
  <c r="L6264" i="1"/>
  <c r="K6264" i="1"/>
  <c r="M6264" i="1" s="1"/>
  <c r="J6264" i="1"/>
  <c r="H6264" i="1"/>
  <c r="I6264" i="1" s="1"/>
  <c r="O6263" i="1"/>
  <c r="P6263" i="1" s="1"/>
  <c r="Q6263" i="1" s="1"/>
  <c r="L6263" i="1"/>
  <c r="K6263" i="1"/>
  <c r="J6263" i="1"/>
  <c r="H6263" i="1"/>
  <c r="I6263" i="1" s="1"/>
  <c r="O6262" i="1"/>
  <c r="P6262" i="1" s="1"/>
  <c r="Q6262" i="1" s="1"/>
  <c r="L6262" i="1"/>
  <c r="K6262" i="1"/>
  <c r="M6262" i="1" s="1"/>
  <c r="J6262" i="1"/>
  <c r="H6262" i="1"/>
  <c r="I6262" i="1" s="1"/>
  <c r="O6261" i="1"/>
  <c r="P6261" i="1" s="1"/>
  <c r="Q6261" i="1" s="1"/>
  <c r="L6261" i="1"/>
  <c r="K6261" i="1"/>
  <c r="J6261" i="1"/>
  <c r="H6261" i="1"/>
  <c r="I6261" i="1" s="1"/>
  <c r="O6260" i="1"/>
  <c r="P6260" i="1" s="1"/>
  <c r="Q6260" i="1" s="1"/>
  <c r="L6260" i="1"/>
  <c r="K6260" i="1"/>
  <c r="M6260" i="1" s="1"/>
  <c r="J6260" i="1"/>
  <c r="H6260" i="1"/>
  <c r="I6260" i="1" s="1"/>
  <c r="O6259" i="1"/>
  <c r="P6259" i="1" s="1"/>
  <c r="Q6259" i="1" s="1"/>
  <c r="L6259" i="1"/>
  <c r="K6259" i="1"/>
  <c r="M6259" i="1" s="1"/>
  <c r="J6259" i="1"/>
  <c r="H6259" i="1"/>
  <c r="I6259" i="1" s="1"/>
  <c r="O6258" i="1"/>
  <c r="P6258" i="1" s="1"/>
  <c r="Q6258" i="1" s="1"/>
  <c r="L6258" i="1"/>
  <c r="K6258" i="1"/>
  <c r="M6258" i="1" s="1"/>
  <c r="J6258" i="1"/>
  <c r="H6258" i="1"/>
  <c r="I6258" i="1" s="1"/>
  <c r="O6257" i="1"/>
  <c r="P6257" i="1" s="1"/>
  <c r="Q6257" i="1" s="1"/>
  <c r="L6257" i="1"/>
  <c r="K6257" i="1"/>
  <c r="M6257" i="1" s="1"/>
  <c r="J6257" i="1"/>
  <c r="H6257" i="1"/>
  <c r="I6257" i="1" s="1"/>
  <c r="O6256" i="1"/>
  <c r="P6256" i="1" s="1"/>
  <c r="Q6256" i="1" s="1"/>
  <c r="L6256" i="1"/>
  <c r="K6256" i="1"/>
  <c r="M6256" i="1" s="1"/>
  <c r="J6256" i="1"/>
  <c r="H6256" i="1"/>
  <c r="I6256" i="1" s="1"/>
  <c r="O6255" i="1"/>
  <c r="P6255" i="1" s="1"/>
  <c r="Q6255" i="1" s="1"/>
  <c r="L6255" i="1"/>
  <c r="K6255" i="1"/>
  <c r="J6255" i="1"/>
  <c r="H6255" i="1"/>
  <c r="I6255" i="1" s="1"/>
  <c r="O6254" i="1"/>
  <c r="P6254" i="1" s="1"/>
  <c r="Q6254" i="1" s="1"/>
  <c r="L6254" i="1"/>
  <c r="K6254" i="1"/>
  <c r="M6254" i="1" s="1"/>
  <c r="J6254" i="1"/>
  <c r="H6254" i="1"/>
  <c r="I6254" i="1" s="1"/>
  <c r="O6253" i="1"/>
  <c r="P6253" i="1" s="1"/>
  <c r="Q6253" i="1" s="1"/>
  <c r="L6253" i="1"/>
  <c r="K6253" i="1"/>
  <c r="M6253" i="1" s="1"/>
  <c r="J6253" i="1"/>
  <c r="H6253" i="1"/>
  <c r="I6253" i="1" s="1"/>
  <c r="O6252" i="1"/>
  <c r="P6252" i="1" s="1"/>
  <c r="Q6252" i="1" s="1"/>
  <c r="L6252" i="1"/>
  <c r="K6252" i="1"/>
  <c r="M6252" i="1" s="1"/>
  <c r="J6252" i="1"/>
  <c r="H6252" i="1"/>
  <c r="I6252" i="1" s="1"/>
  <c r="O6251" i="1"/>
  <c r="P6251" i="1" s="1"/>
  <c r="Q6251" i="1" s="1"/>
  <c r="L6251" i="1"/>
  <c r="K6251" i="1"/>
  <c r="M6251" i="1" s="1"/>
  <c r="J6251" i="1"/>
  <c r="H6251" i="1"/>
  <c r="I6251" i="1" s="1"/>
  <c r="O6250" i="1"/>
  <c r="P6250" i="1" s="1"/>
  <c r="Q6250" i="1" s="1"/>
  <c r="L6250" i="1"/>
  <c r="K6250" i="1"/>
  <c r="M6250" i="1" s="1"/>
  <c r="J6250" i="1"/>
  <c r="H6250" i="1"/>
  <c r="I6250" i="1" s="1"/>
  <c r="O6249" i="1"/>
  <c r="P6249" i="1" s="1"/>
  <c r="Q6249" i="1" s="1"/>
  <c r="L6249" i="1"/>
  <c r="K6249" i="1"/>
  <c r="J6249" i="1"/>
  <c r="H6249" i="1"/>
  <c r="I6249" i="1" s="1"/>
  <c r="O6248" i="1"/>
  <c r="P6248" i="1" s="1"/>
  <c r="Q6248" i="1" s="1"/>
  <c r="L6248" i="1"/>
  <c r="K6248" i="1"/>
  <c r="M6248" i="1" s="1"/>
  <c r="J6248" i="1"/>
  <c r="H6248" i="1"/>
  <c r="I6248" i="1" s="1"/>
  <c r="O6247" i="1"/>
  <c r="P6247" i="1" s="1"/>
  <c r="Q6247" i="1" s="1"/>
  <c r="L6247" i="1"/>
  <c r="K6247" i="1"/>
  <c r="M6247" i="1" s="1"/>
  <c r="J6247" i="1"/>
  <c r="H6247" i="1"/>
  <c r="I6247" i="1" s="1"/>
  <c r="O6246" i="1"/>
  <c r="P6246" i="1" s="1"/>
  <c r="Q6246" i="1" s="1"/>
  <c r="L6246" i="1"/>
  <c r="K6246" i="1"/>
  <c r="M6246" i="1" s="1"/>
  <c r="J6246" i="1"/>
  <c r="H6246" i="1"/>
  <c r="I6246" i="1" s="1"/>
  <c r="O6245" i="1"/>
  <c r="P6245" i="1" s="1"/>
  <c r="Q6245" i="1" s="1"/>
  <c r="L6245" i="1"/>
  <c r="K6245" i="1"/>
  <c r="M6245" i="1" s="1"/>
  <c r="J6245" i="1"/>
  <c r="H6245" i="1"/>
  <c r="I6245" i="1" s="1"/>
  <c r="O6244" i="1"/>
  <c r="P6244" i="1" s="1"/>
  <c r="Q6244" i="1" s="1"/>
  <c r="L6244" i="1"/>
  <c r="K6244" i="1"/>
  <c r="M6244" i="1" s="1"/>
  <c r="J6244" i="1"/>
  <c r="H6244" i="1"/>
  <c r="I6244" i="1" s="1"/>
  <c r="O6243" i="1"/>
  <c r="P6243" i="1" s="1"/>
  <c r="Q6243" i="1" s="1"/>
  <c r="L6243" i="1"/>
  <c r="K6243" i="1"/>
  <c r="J6243" i="1"/>
  <c r="H6243" i="1"/>
  <c r="I6243" i="1" s="1"/>
  <c r="O6242" i="1"/>
  <c r="P6242" i="1" s="1"/>
  <c r="Q6242" i="1" s="1"/>
  <c r="L6242" i="1"/>
  <c r="K6242" i="1"/>
  <c r="M6242" i="1" s="1"/>
  <c r="J6242" i="1"/>
  <c r="H6242" i="1"/>
  <c r="I6242" i="1" s="1"/>
  <c r="O6241" i="1"/>
  <c r="P6241" i="1" s="1"/>
  <c r="Q6241" i="1" s="1"/>
  <c r="L6241" i="1"/>
  <c r="K6241" i="1"/>
  <c r="J6241" i="1"/>
  <c r="H6241" i="1"/>
  <c r="I6241" i="1" s="1"/>
  <c r="O6240" i="1"/>
  <c r="P6240" i="1" s="1"/>
  <c r="Q6240" i="1" s="1"/>
  <c r="L6240" i="1"/>
  <c r="K6240" i="1"/>
  <c r="M6240" i="1" s="1"/>
  <c r="J6240" i="1"/>
  <c r="H6240" i="1"/>
  <c r="I6240" i="1" s="1"/>
  <c r="O6239" i="1"/>
  <c r="P6239" i="1" s="1"/>
  <c r="Q6239" i="1" s="1"/>
  <c r="L6239" i="1"/>
  <c r="K6239" i="1"/>
  <c r="J6239" i="1"/>
  <c r="H6239" i="1"/>
  <c r="I6239" i="1" s="1"/>
  <c r="O6238" i="1"/>
  <c r="P6238" i="1" s="1"/>
  <c r="Q6238" i="1" s="1"/>
  <c r="L6238" i="1"/>
  <c r="K6238" i="1"/>
  <c r="M6238" i="1" s="1"/>
  <c r="J6238" i="1"/>
  <c r="H6238" i="1"/>
  <c r="I6238" i="1" s="1"/>
  <c r="O6237" i="1"/>
  <c r="P6237" i="1" s="1"/>
  <c r="Q6237" i="1" s="1"/>
  <c r="L6237" i="1"/>
  <c r="K6237" i="1"/>
  <c r="J6237" i="1"/>
  <c r="H6237" i="1"/>
  <c r="I6237" i="1" s="1"/>
  <c r="O6236" i="1"/>
  <c r="P6236" i="1" s="1"/>
  <c r="Q6236" i="1" s="1"/>
  <c r="L6236" i="1"/>
  <c r="K6236" i="1"/>
  <c r="M6236" i="1" s="1"/>
  <c r="J6236" i="1"/>
  <c r="H6236" i="1"/>
  <c r="I6236" i="1" s="1"/>
  <c r="O6235" i="1"/>
  <c r="P6235" i="1" s="1"/>
  <c r="Q6235" i="1" s="1"/>
  <c r="L6235" i="1"/>
  <c r="K6235" i="1"/>
  <c r="M6235" i="1" s="1"/>
  <c r="J6235" i="1"/>
  <c r="H6235" i="1"/>
  <c r="I6235" i="1" s="1"/>
  <c r="O6234" i="1"/>
  <c r="P6234" i="1" s="1"/>
  <c r="Q6234" i="1" s="1"/>
  <c r="L6234" i="1"/>
  <c r="K6234" i="1"/>
  <c r="M6234" i="1" s="1"/>
  <c r="J6234" i="1"/>
  <c r="H6234" i="1"/>
  <c r="I6234" i="1" s="1"/>
  <c r="O6233" i="1"/>
  <c r="P6233" i="1" s="1"/>
  <c r="Q6233" i="1" s="1"/>
  <c r="L6233" i="1"/>
  <c r="K6233" i="1"/>
  <c r="J6233" i="1"/>
  <c r="H6233" i="1"/>
  <c r="I6233" i="1" s="1"/>
  <c r="O6232" i="1"/>
  <c r="P6232" i="1" s="1"/>
  <c r="Q6232" i="1" s="1"/>
  <c r="L6232" i="1"/>
  <c r="K6232" i="1"/>
  <c r="M6232" i="1" s="1"/>
  <c r="J6232" i="1"/>
  <c r="H6232" i="1"/>
  <c r="I6232" i="1" s="1"/>
  <c r="O6231" i="1"/>
  <c r="P6231" i="1" s="1"/>
  <c r="Q6231" i="1" s="1"/>
  <c r="L6231" i="1"/>
  <c r="K6231" i="1"/>
  <c r="M6231" i="1" s="1"/>
  <c r="J6231" i="1"/>
  <c r="H6231" i="1"/>
  <c r="I6231" i="1" s="1"/>
  <c r="O6230" i="1"/>
  <c r="P6230" i="1" s="1"/>
  <c r="Q6230" i="1" s="1"/>
  <c r="L6230" i="1"/>
  <c r="K6230" i="1"/>
  <c r="M6230" i="1" s="1"/>
  <c r="J6230" i="1"/>
  <c r="H6230" i="1"/>
  <c r="I6230" i="1" s="1"/>
  <c r="O6229" i="1"/>
  <c r="P6229" i="1" s="1"/>
  <c r="Q6229" i="1" s="1"/>
  <c r="L6229" i="1"/>
  <c r="K6229" i="1"/>
  <c r="M6229" i="1" s="1"/>
  <c r="J6229" i="1"/>
  <c r="H6229" i="1"/>
  <c r="I6229" i="1" s="1"/>
  <c r="O6228" i="1"/>
  <c r="P6228" i="1" s="1"/>
  <c r="Q6228" i="1" s="1"/>
  <c r="L6228" i="1"/>
  <c r="K6228" i="1"/>
  <c r="M6228" i="1" s="1"/>
  <c r="J6228" i="1"/>
  <c r="H6228" i="1"/>
  <c r="I6228" i="1" s="1"/>
  <c r="O6227" i="1"/>
  <c r="P6227" i="1" s="1"/>
  <c r="Q6227" i="1" s="1"/>
  <c r="L6227" i="1"/>
  <c r="K6227" i="1"/>
  <c r="M6227" i="1" s="1"/>
  <c r="J6227" i="1"/>
  <c r="H6227" i="1"/>
  <c r="I6227" i="1" s="1"/>
  <c r="O6226" i="1"/>
  <c r="P6226" i="1" s="1"/>
  <c r="Q6226" i="1" s="1"/>
  <c r="L6226" i="1"/>
  <c r="K6226" i="1"/>
  <c r="M6226" i="1" s="1"/>
  <c r="J6226" i="1"/>
  <c r="H6226" i="1"/>
  <c r="I6226" i="1" s="1"/>
  <c r="O6225" i="1"/>
  <c r="P6225" i="1" s="1"/>
  <c r="Q6225" i="1" s="1"/>
  <c r="L6225" i="1"/>
  <c r="K6225" i="1"/>
  <c r="J6225" i="1"/>
  <c r="H6225" i="1"/>
  <c r="I6225" i="1" s="1"/>
  <c r="O6224" i="1"/>
  <c r="P6224" i="1" s="1"/>
  <c r="Q6224" i="1" s="1"/>
  <c r="L6224" i="1"/>
  <c r="K6224" i="1"/>
  <c r="M6224" i="1" s="1"/>
  <c r="J6224" i="1"/>
  <c r="H6224" i="1"/>
  <c r="I6224" i="1" s="1"/>
  <c r="O6223" i="1"/>
  <c r="P6223" i="1" s="1"/>
  <c r="Q6223" i="1" s="1"/>
  <c r="L6223" i="1"/>
  <c r="K6223" i="1"/>
  <c r="J6223" i="1"/>
  <c r="H6223" i="1"/>
  <c r="I6223" i="1" s="1"/>
  <c r="O6222" i="1"/>
  <c r="P6222" i="1" s="1"/>
  <c r="Q6222" i="1" s="1"/>
  <c r="L6222" i="1"/>
  <c r="K6222" i="1"/>
  <c r="M6222" i="1" s="1"/>
  <c r="J6222" i="1"/>
  <c r="H6222" i="1"/>
  <c r="I6222" i="1" s="1"/>
  <c r="O6221" i="1"/>
  <c r="P6221" i="1" s="1"/>
  <c r="Q6221" i="1" s="1"/>
  <c r="L6221" i="1"/>
  <c r="K6221" i="1"/>
  <c r="M6221" i="1" s="1"/>
  <c r="J6221" i="1"/>
  <c r="H6221" i="1"/>
  <c r="I6221" i="1" s="1"/>
  <c r="O6220" i="1"/>
  <c r="P6220" i="1" s="1"/>
  <c r="Q6220" i="1" s="1"/>
  <c r="L6220" i="1"/>
  <c r="K6220" i="1"/>
  <c r="M6220" i="1" s="1"/>
  <c r="J6220" i="1"/>
  <c r="H6220" i="1"/>
  <c r="I6220" i="1" s="1"/>
  <c r="S6219" i="1"/>
  <c r="O6219" i="1"/>
  <c r="P6219" i="1" s="1"/>
  <c r="Q6219" i="1" s="1"/>
  <c r="L6219" i="1"/>
  <c r="K6219" i="1"/>
  <c r="M6219" i="1" s="1"/>
  <c r="J6219" i="1"/>
  <c r="H6219" i="1"/>
  <c r="I6219" i="1" s="1"/>
  <c r="O6218" i="1"/>
  <c r="P6218" i="1" s="1"/>
  <c r="Q6218" i="1" s="1"/>
  <c r="L6218" i="1"/>
  <c r="K6218" i="1"/>
  <c r="M6218" i="1" s="1"/>
  <c r="J6218" i="1"/>
  <c r="H6218" i="1"/>
  <c r="I6218" i="1" s="1"/>
  <c r="O6217" i="1"/>
  <c r="P6217" i="1" s="1"/>
  <c r="Q6217" i="1" s="1"/>
  <c r="L6217" i="1"/>
  <c r="K6217" i="1"/>
  <c r="J6217" i="1"/>
  <c r="H6217" i="1"/>
  <c r="I6217" i="1" s="1"/>
  <c r="O6216" i="1"/>
  <c r="P6216" i="1" s="1"/>
  <c r="Q6216" i="1" s="1"/>
  <c r="L6216" i="1"/>
  <c r="K6216" i="1"/>
  <c r="M6216" i="1" s="1"/>
  <c r="J6216" i="1"/>
  <c r="H6216" i="1"/>
  <c r="I6216" i="1" s="1"/>
  <c r="O6215" i="1"/>
  <c r="P6215" i="1" s="1"/>
  <c r="Q6215" i="1" s="1"/>
  <c r="L6215" i="1"/>
  <c r="K6215" i="1"/>
  <c r="J6215" i="1"/>
  <c r="H6215" i="1"/>
  <c r="I6215" i="1" s="1"/>
  <c r="O6214" i="1"/>
  <c r="P6214" i="1" s="1"/>
  <c r="Q6214" i="1" s="1"/>
  <c r="L6214" i="1"/>
  <c r="K6214" i="1"/>
  <c r="M6214" i="1" s="1"/>
  <c r="J6214" i="1"/>
  <c r="H6214" i="1"/>
  <c r="I6214" i="1" s="1"/>
  <c r="O6213" i="1"/>
  <c r="P6213" i="1" s="1"/>
  <c r="Q6213" i="1" s="1"/>
  <c r="L6213" i="1"/>
  <c r="K6213" i="1"/>
  <c r="J6213" i="1"/>
  <c r="H6213" i="1"/>
  <c r="I6213" i="1" s="1"/>
  <c r="O6212" i="1"/>
  <c r="P6212" i="1" s="1"/>
  <c r="Q6212" i="1" s="1"/>
  <c r="L6212" i="1"/>
  <c r="K6212" i="1"/>
  <c r="M6212" i="1" s="1"/>
  <c r="J6212" i="1"/>
  <c r="H6212" i="1"/>
  <c r="I6212" i="1" s="1"/>
  <c r="O6211" i="1"/>
  <c r="P6211" i="1" s="1"/>
  <c r="Q6211" i="1" s="1"/>
  <c r="L6211" i="1"/>
  <c r="K6211" i="1"/>
  <c r="M6211" i="1" s="1"/>
  <c r="J6211" i="1"/>
  <c r="H6211" i="1"/>
  <c r="I6211" i="1" s="1"/>
  <c r="O6210" i="1"/>
  <c r="P6210" i="1" s="1"/>
  <c r="Q6210" i="1" s="1"/>
  <c r="L6210" i="1"/>
  <c r="K6210" i="1"/>
  <c r="M6210" i="1" s="1"/>
  <c r="J6210" i="1"/>
  <c r="H6210" i="1"/>
  <c r="I6210" i="1" s="1"/>
  <c r="O6209" i="1"/>
  <c r="P6209" i="1" s="1"/>
  <c r="Q6209" i="1" s="1"/>
  <c r="L6209" i="1"/>
  <c r="K6209" i="1"/>
  <c r="M6209" i="1" s="1"/>
  <c r="J6209" i="1"/>
  <c r="H6209" i="1"/>
  <c r="I6209" i="1" s="1"/>
  <c r="S6208" i="1"/>
  <c r="O6208" i="1"/>
  <c r="P6208" i="1" s="1"/>
  <c r="Q6208" i="1" s="1"/>
  <c r="L6208" i="1"/>
  <c r="K6208" i="1"/>
  <c r="M6208" i="1" s="1"/>
  <c r="J6208" i="1"/>
  <c r="H6208" i="1"/>
  <c r="I6208" i="1" s="1"/>
  <c r="O6207" i="1"/>
  <c r="P6207" i="1" s="1"/>
  <c r="Q6207" i="1" s="1"/>
  <c r="L6207" i="1"/>
  <c r="K6207" i="1"/>
  <c r="J6207" i="1"/>
  <c r="H6207" i="1"/>
  <c r="I6207" i="1" s="1"/>
  <c r="O6206" i="1"/>
  <c r="P6206" i="1" s="1"/>
  <c r="Q6206" i="1" s="1"/>
  <c r="L6206" i="1"/>
  <c r="K6206" i="1"/>
  <c r="M6206" i="1" s="1"/>
  <c r="J6206" i="1"/>
  <c r="H6206" i="1"/>
  <c r="I6206" i="1" s="1"/>
  <c r="O6205" i="1"/>
  <c r="P6205" i="1" s="1"/>
  <c r="Q6205" i="1" s="1"/>
  <c r="L6205" i="1"/>
  <c r="K6205" i="1"/>
  <c r="J6205" i="1"/>
  <c r="H6205" i="1"/>
  <c r="I6205" i="1" s="1"/>
  <c r="O6204" i="1"/>
  <c r="P6204" i="1" s="1"/>
  <c r="Q6204" i="1" s="1"/>
  <c r="L6204" i="1"/>
  <c r="K6204" i="1"/>
  <c r="M6204" i="1" s="1"/>
  <c r="J6204" i="1"/>
  <c r="H6204" i="1"/>
  <c r="I6204" i="1" s="1"/>
  <c r="O6203" i="1"/>
  <c r="P6203" i="1" s="1"/>
  <c r="Q6203" i="1" s="1"/>
  <c r="L6203" i="1"/>
  <c r="K6203" i="1"/>
  <c r="M6203" i="1" s="1"/>
  <c r="J6203" i="1"/>
  <c r="H6203" i="1"/>
  <c r="I6203" i="1" s="1"/>
  <c r="O6202" i="1"/>
  <c r="P6202" i="1" s="1"/>
  <c r="Q6202" i="1" s="1"/>
  <c r="L6202" i="1"/>
  <c r="K6202" i="1"/>
  <c r="M6202" i="1" s="1"/>
  <c r="J6202" i="1"/>
  <c r="H6202" i="1"/>
  <c r="I6202" i="1" s="1"/>
  <c r="O6201" i="1"/>
  <c r="P6201" i="1" s="1"/>
  <c r="Q6201" i="1" s="1"/>
  <c r="L6201" i="1"/>
  <c r="K6201" i="1"/>
  <c r="J6201" i="1"/>
  <c r="H6201" i="1"/>
  <c r="I6201" i="1" s="1"/>
  <c r="O6200" i="1"/>
  <c r="P6200" i="1" s="1"/>
  <c r="Q6200" i="1" s="1"/>
  <c r="L6200" i="1"/>
  <c r="K6200" i="1"/>
  <c r="M6200" i="1" s="1"/>
  <c r="J6200" i="1"/>
  <c r="H6200" i="1"/>
  <c r="I6200" i="1" s="1"/>
  <c r="O6199" i="1"/>
  <c r="P6199" i="1" s="1"/>
  <c r="Q6199" i="1" s="1"/>
  <c r="L6199" i="1"/>
  <c r="K6199" i="1"/>
  <c r="J6199" i="1"/>
  <c r="H6199" i="1"/>
  <c r="I6199" i="1" s="1"/>
  <c r="O6198" i="1"/>
  <c r="P6198" i="1" s="1"/>
  <c r="Q6198" i="1" s="1"/>
  <c r="L6198" i="1"/>
  <c r="K6198" i="1"/>
  <c r="M6198" i="1" s="1"/>
  <c r="J6198" i="1"/>
  <c r="H6198" i="1"/>
  <c r="I6198" i="1" s="1"/>
  <c r="O6197" i="1"/>
  <c r="P6197" i="1" s="1"/>
  <c r="Q6197" i="1" s="1"/>
  <c r="L6197" i="1"/>
  <c r="K6197" i="1"/>
  <c r="J6197" i="1"/>
  <c r="H6197" i="1"/>
  <c r="I6197" i="1" s="1"/>
  <c r="S6196" i="1"/>
  <c r="O6196" i="1"/>
  <c r="P6196" i="1" s="1"/>
  <c r="Q6196" i="1" s="1"/>
  <c r="L6196" i="1"/>
  <c r="K6196" i="1"/>
  <c r="M6196" i="1" s="1"/>
  <c r="J6196" i="1"/>
  <c r="H6196" i="1"/>
  <c r="I6196" i="1" s="1"/>
  <c r="O6195" i="1"/>
  <c r="P6195" i="1" s="1"/>
  <c r="Q6195" i="1" s="1"/>
  <c r="L6195" i="1"/>
  <c r="K6195" i="1"/>
  <c r="J6195" i="1"/>
  <c r="H6195" i="1"/>
  <c r="I6195" i="1" s="1"/>
  <c r="O6194" i="1"/>
  <c r="P6194" i="1" s="1"/>
  <c r="Q6194" i="1" s="1"/>
  <c r="L6194" i="1"/>
  <c r="K6194" i="1"/>
  <c r="M6194" i="1" s="1"/>
  <c r="J6194" i="1"/>
  <c r="H6194" i="1"/>
  <c r="I6194" i="1" s="1"/>
  <c r="O6193" i="1"/>
  <c r="P6193" i="1" s="1"/>
  <c r="Q6193" i="1" s="1"/>
  <c r="L6193" i="1"/>
  <c r="K6193" i="1"/>
  <c r="M6193" i="1" s="1"/>
  <c r="J6193" i="1"/>
  <c r="H6193" i="1"/>
  <c r="I6193" i="1" s="1"/>
  <c r="O6192" i="1"/>
  <c r="P6192" i="1" s="1"/>
  <c r="Q6192" i="1" s="1"/>
  <c r="L6192" i="1"/>
  <c r="K6192" i="1"/>
  <c r="M6192" i="1" s="1"/>
  <c r="J6192" i="1"/>
  <c r="H6192" i="1"/>
  <c r="I6192" i="1" s="1"/>
  <c r="O6191" i="1"/>
  <c r="P6191" i="1" s="1"/>
  <c r="Q6191" i="1" s="1"/>
  <c r="L6191" i="1"/>
  <c r="K6191" i="1"/>
  <c r="J6191" i="1"/>
  <c r="H6191" i="1"/>
  <c r="I6191" i="1" s="1"/>
  <c r="O6190" i="1"/>
  <c r="P6190" i="1" s="1"/>
  <c r="Q6190" i="1" s="1"/>
  <c r="L6190" i="1"/>
  <c r="K6190" i="1"/>
  <c r="M6190" i="1" s="1"/>
  <c r="J6190" i="1"/>
  <c r="H6190" i="1"/>
  <c r="I6190" i="1" s="1"/>
  <c r="O6189" i="1"/>
  <c r="P6189" i="1" s="1"/>
  <c r="Q6189" i="1" s="1"/>
  <c r="L6189" i="1"/>
  <c r="K6189" i="1"/>
  <c r="M6189" i="1" s="1"/>
  <c r="J6189" i="1"/>
  <c r="H6189" i="1"/>
  <c r="I6189" i="1" s="1"/>
  <c r="O6188" i="1"/>
  <c r="P6188" i="1" s="1"/>
  <c r="Q6188" i="1" s="1"/>
  <c r="L6188" i="1"/>
  <c r="K6188" i="1"/>
  <c r="M6188" i="1" s="1"/>
  <c r="J6188" i="1"/>
  <c r="H6188" i="1"/>
  <c r="I6188" i="1" s="1"/>
  <c r="O6187" i="1"/>
  <c r="P6187" i="1" s="1"/>
  <c r="Q6187" i="1" s="1"/>
  <c r="L6187" i="1"/>
  <c r="K6187" i="1"/>
  <c r="M6187" i="1" s="1"/>
  <c r="J6187" i="1"/>
  <c r="H6187" i="1"/>
  <c r="I6187" i="1" s="1"/>
  <c r="O6186" i="1"/>
  <c r="P6186" i="1" s="1"/>
  <c r="Q6186" i="1" s="1"/>
  <c r="L6186" i="1"/>
  <c r="K6186" i="1"/>
  <c r="M6186" i="1" s="1"/>
  <c r="J6186" i="1"/>
  <c r="H6186" i="1"/>
  <c r="I6186" i="1" s="1"/>
  <c r="O6185" i="1"/>
  <c r="P6185" i="1" s="1"/>
  <c r="Q6185" i="1" s="1"/>
  <c r="L6185" i="1"/>
  <c r="K6185" i="1"/>
  <c r="J6185" i="1"/>
  <c r="H6185" i="1"/>
  <c r="I6185" i="1" s="1"/>
  <c r="O6184" i="1"/>
  <c r="P6184" i="1" s="1"/>
  <c r="Q6184" i="1" s="1"/>
  <c r="L6184" i="1"/>
  <c r="K6184" i="1"/>
  <c r="M6184" i="1" s="1"/>
  <c r="J6184" i="1"/>
  <c r="H6184" i="1"/>
  <c r="I6184" i="1" s="1"/>
  <c r="O6183" i="1"/>
  <c r="P6183" i="1" s="1"/>
  <c r="Q6183" i="1" s="1"/>
  <c r="L6183" i="1"/>
  <c r="K6183" i="1"/>
  <c r="J6183" i="1"/>
  <c r="H6183" i="1"/>
  <c r="I6183" i="1" s="1"/>
  <c r="O6182" i="1"/>
  <c r="P6182" i="1" s="1"/>
  <c r="Q6182" i="1" s="1"/>
  <c r="L6182" i="1"/>
  <c r="K6182" i="1"/>
  <c r="M6182" i="1" s="1"/>
  <c r="J6182" i="1"/>
  <c r="H6182" i="1"/>
  <c r="I6182" i="1" s="1"/>
  <c r="O6181" i="1"/>
  <c r="P6181" i="1" s="1"/>
  <c r="Q6181" i="1" s="1"/>
  <c r="L6181" i="1"/>
  <c r="K6181" i="1"/>
  <c r="M6181" i="1" s="1"/>
  <c r="J6181" i="1"/>
  <c r="H6181" i="1"/>
  <c r="I6181" i="1" s="1"/>
  <c r="O6180" i="1"/>
  <c r="P6180" i="1" s="1"/>
  <c r="Q6180" i="1" s="1"/>
  <c r="L6180" i="1"/>
  <c r="K6180" i="1"/>
  <c r="M6180" i="1" s="1"/>
  <c r="J6180" i="1"/>
  <c r="H6180" i="1"/>
  <c r="I6180" i="1" s="1"/>
  <c r="O6179" i="1"/>
  <c r="P6179" i="1" s="1"/>
  <c r="Q6179" i="1" s="1"/>
  <c r="L6179" i="1"/>
  <c r="K6179" i="1"/>
  <c r="M6179" i="1" s="1"/>
  <c r="J6179" i="1"/>
  <c r="H6179" i="1"/>
  <c r="I6179" i="1" s="1"/>
  <c r="O6178" i="1"/>
  <c r="P6178" i="1" s="1"/>
  <c r="Q6178" i="1" s="1"/>
  <c r="L6178" i="1"/>
  <c r="K6178" i="1"/>
  <c r="M6178" i="1" s="1"/>
  <c r="J6178" i="1"/>
  <c r="H6178" i="1"/>
  <c r="I6178" i="1" s="1"/>
  <c r="O6177" i="1"/>
  <c r="P6177" i="1" s="1"/>
  <c r="Q6177" i="1" s="1"/>
  <c r="L6177" i="1"/>
  <c r="K6177" i="1"/>
  <c r="J6177" i="1"/>
  <c r="H6177" i="1"/>
  <c r="I6177" i="1" s="1"/>
  <c r="O6176" i="1"/>
  <c r="P6176" i="1" s="1"/>
  <c r="Q6176" i="1" s="1"/>
  <c r="L6176" i="1"/>
  <c r="K6176" i="1"/>
  <c r="M6176" i="1" s="1"/>
  <c r="J6176" i="1"/>
  <c r="H6176" i="1"/>
  <c r="I6176" i="1" s="1"/>
  <c r="O6175" i="1"/>
  <c r="P6175" i="1" s="1"/>
  <c r="Q6175" i="1" s="1"/>
  <c r="L6175" i="1"/>
  <c r="K6175" i="1"/>
  <c r="M6175" i="1" s="1"/>
  <c r="J6175" i="1"/>
  <c r="H6175" i="1"/>
  <c r="I6175" i="1" s="1"/>
  <c r="O6174" i="1"/>
  <c r="P6174" i="1" s="1"/>
  <c r="Q6174" i="1" s="1"/>
  <c r="L6174" i="1"/>
  <c r="K6174" i="1"/>
  <c r="M6174" i="1" s="1"/>
  <c r="J6174" i="1"/>
  <c r="H6174" i="1"/>
  <c r="I6174" i="1" s="1"/>
  <c r="O6173" i="1"/>
  <c r="P6173" i="1" s="1"/>
  <c r="Q6173" i="1" s="1"/>
  <c r="L6173" i="1"/>
  <c r="K6173" i="1"/>
  <c r="M6173" i="1" s="1"/>
  <c r="J6173" i="1"/>
  <c r="H6173" i="1"/>
  <c r="I6173" i="1" s="1"/>
  <c r="S6172" i="1"/>
  <c r="O6172" i="1"/>
  <c r="P6172" i="1" s="1"/>
  <c r="Q6172" i="1" s="1"/>
  <c r="L6172" i="1"/>
  <c r="K6172" i="1"/>
  <c r="M6172" i="1" s="1"/>
  <c r="J6172" i="1"/>
  <c r="H6172" i="1"/>
  <c r="I6172" i="1" s="1"/>
  <c r="S6171" i="1"/>
  <c r="O6171" i="1"/>
  <c r="P6171" i="1" s="1"/>
  <c r="Q6171" i="1" s="1"/>
  <c r="L6171" i="1"/>
  <c r="K6171" i="1"/>
  <c r="M6171" i="1" s="1"/>
  <c r="J6171" i="1"/>
  <c r="H6171" i="1"/>
  <c r="I6171" i="1" s="1"/>
  <c r="S6170" i="1"/>
  <c r="O6170" i="1"/>
  <c r="P6170" i="1" s="1"/>
  <c r="Q6170" i="1" s="1"/>
  <c r="L6170" i="1"/>
  <c r="K6170" i="1"/>
  <c r="M6170" i="1" s="1"/>
  <c r="J6170" i="1"/>
  <c r="H6170" i="1"/>
  <c r="I6170" i="1" s="1"/>
  <c r="O6169" i="1"/>
  <c r="P6169" i="1" s="1"/>
  <c r="Q6169" i="1" s="1"/>
  <c r="L6169" i="1"/>
  <c r="K6169" i="1"/>
  <c r="J6169" i="1"/>
  <c r="H6169" i="1"/>
  <c r="I6169" i="1" s="1"/>
  <c r="S6168" i="1"/>
  <c r="O6168" i="1"/>
  <c r="P6168" i="1" s="1"/>
  <c r="Q6168" i="1" s="1"/>
  <c r="L6168" i="1"/>
  <c r="K6168" i="1"/>
  <c r="J6168" i="1"/>
  <c r="H6168" i="1"/>
  <c r="I6168" i="1" s="1"/>
  <c r="O6167" i="1"/>
  <c r="P6167" i="1" s="1"/>
  <c r="Q6167" i="1" s="1"/>
  <c r="L6167" i="1"/>
  <c r="K6167" i="1"/>
  <c r="M6167" i="1" s="1"/>
  <c r="J6167" i="1"/>
  <c r="H6167" i="1"/>
  <c r="I6167" i="1" s="1"/>
  <c r="O6166" i="1"/>
  <c r="P6166" i="1" s="1"/>
  <c r="Q6166" i="1" s="1"/>
  <c r="L6166" i="1"/>
  <c r="K6166" i="1"/>
  <c r="J6166" i="1"/>
  <c r="H6166" i="1"/>
  <c r="I6166" i="1" s="1"/>
  <c r="S6165" i="1"/>
  <c r="O6165" i="1"/>
  <c r="P6165" i="1" s="1"/>
  <c r="Q6165" i="1" s="1"/>
  <c r="L6165" i="1"/>
  <c r="K6165" i="1"/>
  <c r="J6165" i="1"/>
  <c r="H6165" i="1"/>
  <c r="I6165" i="1" s="1"/>
  <c r="S6164" i="1"/>
  <c r="O6164" i="1"/>
  <c r="P6164" i="1" s="1"/>
  <c r="Q6164" i="1" s="1"/>
  <c r="L6164" i="1"/>
  <c r="K6164" i="1"/>
  <c r="J6164" i="1"/>
  <c r="H6164" i="1"/>
  <c r="I6164" i="1" s="1"/>
  <c r="O6163" i="1"/>
  <c r="P6163" i="1" s="1"/>
  <c r="Q6163" i="1" s="1"/>
  <c r="L6163" i="1"/>
  <c r="K6163" i="1"/>
  <c r="J6163" i="1"/>
  <c r="H6163" i="1"/>
  <c r="I6163" i="1" s="1"/>
  <c r="O6162" i="1"/>
  <c r="P6162" i="1" s="1"/>
  <c r="Q6162" i="1" s="1"/>
  <c r="L6162" i="1"/>
  <c r="K6162" i="1"/>
  <c r="M6162" i="1" s="1"/>
  <c r="J6162" i="1"/>
  <c r="H6162" i="1"/>
  <c r="I6162" i="1" s="1"/>
  <c r="O6161" i="1"/>
  <c r="P6161" i="1" s="1"/>
  <c r="Q6161" i="1" s="1"/>
  <c r="L6161" i="1"/>
  <c r="K6161" i="1"/>
  <c r="J6161" i="1"/>
  <c r="H6161" i="1"/>
  <c r="I6161" i="1" s="1"/>
  <c r="O6160" i="1"/>
  <c r="P6160" i="1" s="1"/>
  <c r="Q6160" i="1" s="1"/>
  <c r="L6160" i="1"/>
  <c r="K6160" i="1"/>
  <c r="M6160" i="1" s="1"/>
  <c r="J6160" i="1"/>
  <c r="H6160" i="1"/>
  <c r="I6160" i="1" s="1"/>
  <c r="O6159" i="1"/>
  <c r="P6159" i="1" s="1"/>
  <c r="Q6159" i="1" s="1"/>
  <c r="L6159" i="1"/>
  <c r="K6159" i="1"/>
  <c r="M6159" i="1" s="1"/>
  <c r="J6159" i="1"/>
  <c r="H6159" i="1"/>
  <c r="I6159" i="1" s="1"/>
  <c r="O6158" i="1"/>
  <c r="P6158" i="1" s="1"/>
  <c r="Q6158" i="1" s="1"/>
  <c r="L6158" i="1"/>
  <c r="K6158" i="1"/>
  <c r="M6158" i="1" s="1"/>
  <c r="J6158" i="1"/>
  <c r="H6158" i="1"/>
  <c r="I6158" i="1" s="1"/>
  <c r="O6157" i="1"/>
  <c r="P6157" i="1" s="1"/>
  <c r="Q6157" i="1" s="1"/>
  <c r="L6157" i="1"/>
  <c r="K6157" i="1"/>
  <c r="M6157" i="1" s="1"/>
  <c r="J6157" i="1"/>
  <c r="H6157" i="1"/>
  <c r="I6157" i="1" s="1"/>
  <c r="O6156" i="1"/>
  <c r="P6156" i="1" s="1"/>
  <c r="Q6156" i="1" s="1"/>
  <c r="L6156" i="1"/>
  <c r="K6156" i="1"/>
  <c r="M6156" i="1" s="1"/>
  <c r="J6156" i="1"/>
  <c r="H6156" i="1"/>
  <c r="I6156" i="1" s="1"/>
  <c r="S6155" i="1"/>
  <c r="O6155" i="1"/>
  <c r="P6155" i="1" s="1"/>
  <c r="Q6155" i="1" s="1"/>
  <c r="L6155" i="1"/>
  <c r="K6155" i="1"/>
  <c r="M6155" i="1" s="1"/>
  <c r="J6155" i="1"/>
  <c r="H6155" i="1"/>
  <c r="I6155" i="1" s="1"/>
  <c r="O6154" i="1"/>
  <c r="P6154" i="1" s="1"/>
  <c r="Q6154" i="1" s="1"/>
  <c r="L6154" i="1"/>
  <c r="K6154" i="1"/>
  <c r="J6154" i="1"/>
  <c r="H6154" i="1"/>
  <c r="I6154" i="1" s="1"/>
  <c r="O6153" i="1"/>
  <c r="P6153" i="1" s="1"/>
  <c r="Q6153" i="1" s="1"/>
  <c r="L6153" i="1"/>
  <c r="K6153" i="1"/>
  <c r="J6153" i="1"/>
  <c r="H6153" i="1"/>
  <c r="I6153" i="1" s="1"/>
  <c r="O6152" i="1"/>
  <c r="P6152" i="1" s="1"/>
  <c r="Q6152" i="1" s="1"/>
  <c r="L6152" i="1"/>
  <c r="K6152" i="1"/>
  <c r="M6152" i="1" s="1"/>
  <c r="J6152" i="1"/>
  <c r="H6152" i="1"/>
  <c r="I6152" i="1" s="1"/>
  <c r="O6151" i="1"/>
  <c r="P6151" i="1" s="1"/>
  <c r="Q6151" i="1" s="1"/>
  <c r="L6151" i="1"/>
  <c r="K6151" i="1"/>
  <c r="M6151" i="1" s="1"/>
  <c r="J6151" i="1"/>
  <c r="H6151" i="1"/>
  <c r="I6151" i="1" s="1"/>
  <c r="O6150" i="1"/>
  <c r="P6150" i="1" s="1"/>
  <c r="Q6150" i="1" s="1"/>
  <c r="L6150" i="1"/>
  <c r="K6150" i="1"/>
  <c r="M6150" i="1" s="1"/>
  <c r="J6150" i="1"/>
  <c r="H6150" i="1"/>
  <c r="I6150" i="1" s="1"/>
  <c r="O6149" i="1"/>
  <c r="P6149" i="1" s="1"/>
  <c r="Q6149" i="1" s="1"/>
  <c r="L6149" i="1"/>
  <c r="K6149" i="1"/>
  <c r="J6149" i="1"/>
  <c r="H6149" i="1"/>
  <c r="I6149" i="1" s="1"/>
  <c r="O6148" i="1"/>
  <c r="P6148" i="1" s="1"/>
  <c r="Q6148" i="1" s="1"/>
  <c r="L6148" i="1"/>
  <c r="K6148" i="1"/>
  <c r="M6148" i="1" s="1"/>
  <c r="J6148" i="1"/>
  <c r="H6148" i="1"/>
  <c r="I6148" i="1" s="1"/>
  <c r="O6147" i="1"/>
  <c r="P6147" i="1" s="1"/>
  <c r="Q6147" i="1" s="1"/>
  <c r="L6147" i="1"/>
  <c r="K6147" i="1"/>
  <c r="M6147" i="1" s="1"/>
  <c r="J6147" i="1"/>
  <c r="H6147" i="1"/>
  <c r="I6147" i="1" s="1"/>
  <c r="O6146" i="1"/>
  <c r="P6146" i="1" s="1"/>
  <c r="Q6146" i="1" s="1"/>
  <c r="L6146" i="1"/>
  <c r="K6146" i="1"/>
  <c r="M6146" i="1" s="1"/>
  <c r="J6146" i="1"/>
  <c r="H6146" i="1"/>
  <c r="I6146" i="1" s="1"/>
  <c r="O6145" i="1"/>
  <c r="P6145" i="1" s="1"/>
  <c r="Q6145" i="1" s="1"/>
  <c r="L6145" i="1"/>
  <c r="K6145" i="1"/>
  <c r="J6145" i="1"/>
  <c r="H6145" i="1"/>
  <c r="I6145" i="1" s="1"/>
  <c r="O6144" i="1"/>
  <c r="P6144" i="1" s="1"/>
  <c r="Q6144" i="1" s="1"/>
  <c r="L6144" i="1"/>
  <c r="K6144" i="1"/>
  <c r="M6144" i="1" s="1"/>
  <c r="J6144" i="1"/>
  <c r="H6144" i="1"/>
  <c r="I6144" i="1" s="1"/>
  <c r="O6143" i="1"/>
  <c r="P6143" i="1" s="1"/>
  <c r="Q6143" i="1" s="1"/>
  <c r="L6143" i="1"/>
  <c r="K6143" i="1"/>
  <c r="M6143" i="1" s="1"/>
  <c r="J6143" i="1"/>
  <c r="H6143" i="1"/>
  <c r="I6143" i="1" s="1"/>
  <c r="O6142" i="1"/>
  <c r="P6142" i="1" s="1"/>
  <c r="Q6142" i="1" s="1"/>
  <c r="L6142" i="1"/>
  <c r="K6142" i="1"/>
  <c r="M6142" i="1" s="1"/>
  <c r="J6142" i="1"/>
  <c r="H6142" i="1"/>
  <c r="I6142" i="1" s="1"/>
  <c r="O6141" i="1"/>
  <c r="P6141" i="1" s="1"/>
  <c r="Q6141" i="1" s="1"/>
  <c r="L6141" i="1"/>
  <c r="K6141" i="1"/>
  <c r="J6141" i="1"/>
  <c r="H6141" i="1"/>
  <c r="I6141" i="1" s="1"/>
  <c r="O6140" i="1"/>
  <c r="P6140" i="1" s="1"/>
  <c r="Q6140" i="1" s="1"/>
  <c r="L6140" i="1"/>
  <c r="K6140" i="1"/>
  <c r="M6140" i="1" s="1"/>
  <c r="J6140" i="1"/>
  <c r="H6140" i="1"/>
  <c r="I6140" i="1" s="1"/>
  <c r="O6139" i="1"/>
  <c r="P6139" i="1" s="1"/>
  <c r="Q6139" i="1" s="1"/>
  <c r="L6139" i="1"/>
  <c r="K6139" i="1"/>
  <c r="J6139" i="1"/>
  <c r="H6139" i="1"/>
  <c r="I6139" i="1" s="1"/>
  <c r="O6138" i="1"/>
  <c r="P6138" i="1" s="1"/>
  <c r="Q6138" i="1" s="1"/>
  <c r="L6138" i="1"/>
  <c r="K6138" i="1"/>
  <c r="M6138" i="1" s="1"/>
  <c r="J6138" i="1"/>
  <c r="H6138" i="1"/>
  <c r="I6138" i="1" s="1"/>
  <c r="S6137" i="1"/>
  <c r="O6137" i="1"/>
  <c r="P6137" i="1" s="1"/>
  <c r="Q6137" i="1" s="1"/>
  <c r="L6137" i="1"/>
  <c r="K6137" i="1"/>
  <c r="J6137" i="1"/>
  <c r="H6137" i="1"/>
  <c r="I6137" i="1" s="1"/>
  <c r="O6136" i="1"/>
  <c r="P6136" i="1" s="1"/>
  <c r="Q6136" i="1" s="1"/>
  <c r="L6136" i="1"/>
  <c r="K6136" i="1"/>
  <c r="M6136" i="1" s="1"/>
  <c r="J6136" i="1"/>
  <c r="H6136" i="1"/>
  <c r="I6136" i="1" s="1"/>
  <c r="O6135" i="1"/>
  <c r="P6135" i="1" s="1"/>
  <c r="Q6135" i="1" s="1"/>
  <c r="L6135" i="1"/>
  <c r="K6135" i="1"/>
  <c r="M6135" i="1" s="1"/>
  <c r="J6135" i="1"/>
  <c r="H6135" i="1"/>
  <c r="I6135" i="1" s="1"/>
  <c r="S6134" i="1"/>
  <c r="O6134" i="1"/>
  <c r="P6134" i="1" s="1"/>
  <c r="Q6134" i="1" s="1"/>
  <c r="L6134" i="1"/>
  <c r="K6134" i="1"/>
  <c r="M6134" i="1" s="1"/>
  <c r="J6134" i="1"/>
  <c r="H6134" i="1"/>
  <c r="I6134" i="1" s="1"/>
  <c r="O6133" i="1"/>
  <c r="P6133" i="1" s="1"/>
  <c r="Q6133" i="1" s="1"/>
  <c r="L6133" i="1"/>
  <c r="K6133" i="1"/>
  <c r="J6133" i="1"/>
  <c r="H6133" i="1"/>
  <c r="I6133" i="1" s="1"/>
  <c r="O6132" i="1"/>
  <c r="P6132" i="1" s="1"/>
  <c r="Q6132" i="1" s="1"/>
  <c r="L6132" i="1"/>
  <c r="K6132" i="1"/>
  <c r="M6132" i="1" s="1"/>
  <c r="J6132" i="1"/>
  <c r="H6132" i="1"/>
  <c r="I6132" i="1" s="1"/>
  <c r="O6131" i="1"/>
  <c r="P6131" i="1" s="1"/>
  <c r="Q6131" i="1" s="1"/>
  <c r="L6131" i="1"/>
  <c r="K6131" i="1"/>
  <c r="M6131" i="1" s="1"/>
  <c r="J6131" i="1"/>
  <c r="H6131" i="1"/>
  <c r="I6131" i="1" s="1"/>
  <c r="O6130" i="1"/>
  <c r="P6130" i="1" s="1"/>
  <c r="Q6130" i="1" s="1"/>
  <c r="L6130" i="1"/>
  <c r="K6130" i="1"/>
  <c r="M6130" i="1" s="1"/>
  <c r="J6130" i="1"/>
  <c r="H6130" i="1"/>
  <c r="I6130" i="1" s="1"/>
  <c r="O6129" i="1"/>
  <c r="P6129" i="1" s="1"/>
  <c r="Q6129" i="1" s="1"/>
  <c r="L6129" i="1"/>
  <c r="K6129" i="1"/>
  <c r="J6129" i="1"/>
  <c r="H6129" i="1"/>
  <c r="I6129" i="1" s="1"/>
  <c r="O6128" i="1"/>
  <c r="P6128" i="1" s="1"/>
  <c r="Q6128" i="1" s="1"/>
  <c r="L6128" i="1"/>
  <c r="K6128" i="1"/>
  <c r="M6128" i="1" s="1"/>
  <c r="J6128" i="1"/>
  <c r="H6128" i="1"/>
  <c r="I6128" i="1" s="1"/>
  <c r="O6127" i="1"/>
  <c r="P6127" i="1" s="1"/>
  <c r="Q6127" i="1" s="1"/>
  <c r="L6127" i="1"/>
  <c r="K6127" i="1"/>
  <c r="M6127" i="1" s="1"/>
  <c r="J6127" i="1"/>
  <c r="H6127" i="1"/>
  <c r="I6127" i="1" s="1"/>
  <c r="O6126" i="1"/>
  <c r="P6126" i="1" s="1"/>
  <c r="Q6126" i="1" s="1"/>
  <c r="L6126" i="1"/>
  <c r="K6126" i="1"/>
  <c r="M6126" i="1" s="1"/>
  <c r="J6126" i="1"/>
  <c r="H6126" i="1"/>
  <c r="I6126" i="1" s="1"/>
  <c r="O6125" i="1"/>
  <c r="P6125" i="1" s="1"/>
  <c r="Q6125" i="1" s="1"/>
  <c r="L6125" i="1"/>
  <c r="K6125" i="1"/>
  <c r="M6125" i="1" s="1"/>
  <c r="J6125" i="1"/>
  <c r="H6125" i="1"/>
  <c r="I6125" i="1" s="1"/>
  <c r="O6124" i="1"/>
  <c r="P6124" i="1" s="1"/>
  <c r="Q6124" i="1" s="1"/>
  <c r="L6124" i="1"/>
  <c r="K6124" i="1"/>
  <c r="M6124" i="1" s="1"/>
  <c r="J6124" i="1"/>
  <c r="H6124" i="1"/>
  <c r="I6124" i="1" s="1"/>
  <c r="O6123" i="1"/>
  <c r="P6123" i="1" s="1"/>
  <c r="Q6123" i="1" s="1"/>
  <c r="L6123" i="1"/>
  <c r="K6123" i="1"/>
  <c r="J6123" i="1"/>
  <c r="H6123" i="1"/>
  <c r="I6123" i="1" s="1"/>
  <c r="O6122" i="1"/>
  <c r="P6122" i="1" s="1"/>
  <c r="Q6122" i="1" s="1"/>
  <c r="L6122" i="1"/>
  <c r="K6122" i="1"/>
  <c r="M6122" i="1" s="1"/>
  <c r="J6122" i="1"/>
  <c r="H6122" i="1"/>
  <c r="I6122" i="1" s="1"/>
  <c r="O6121" i="1"/>
  <c r="P6121" i="1" s="1"/>
  <c r="Q6121" i="1" s="1"/>
  <c r="L6121" i="1"/>
  <c r="K6121" i="1"/>
  <c r="J6121" i="1"/>
  <c r="H6121" i="1"/>
  <c r="I6121" i="1" s="1"/>
  <c r="O6120" i="1"/>
  <c r="P6120" i="1" s="1"/>
  <c r="Q6120" i="1" s="1"/>
  <c r="L6120" i="1"/>
  <c r="K6120" i="1"/>
  <c r="M6120" i="1" s="1"/>
  <c r="J6120" i="1"/>
  <c r="H6120" i="1"/>
  <c r="I6120" i="1" s="1"/>
  <c r="O6119" i="1"/>
  <c r="P6119" i="1" s="1"/>
  <c r="Q6119" i="1" s="1"/>
  <c r="L6119" i="1"/>
  <c r="K6119" i="1"/>
  <c r="M6119" i="1" s="1"/>
  <c r="J6119" i="1"/>
  <c r="H6119" i="1"/>
  <c r="I6119" i="1" s="1"/>
  <c r="O6118" i="1"/>
  <c r="P6118" i="1" s="1"/>
  <c r="Q6118" i="1" s="1"/>
  <c r="L6118" i="1"/>
  <c r="K6118" i="1"/>
  <c r="M6118" i="1" s="1"/>
  <c r="J6118" i="1"/>
  <c r="H6118" i="1"/>
  <c r="I6118" i="1" s="1"/>
  <c r="O6117" i="1"/>
  <c r="P6117" i="1" s="1"/>
  <c r="Q6117" i="1" s="1"/>
  <c r="L6117" i="1"/>
  <c r="K6117" i="1"/>
  <c r="J6117" i="1"/>
  <c r="H6117" i="1"/>
  <c r="I6117" i="1" s="1"/>
  <c r="O6116" i="1"/>
  <c r="P6116" i="1" s="1"/>
  <c r="Q6116" i="1" s="1"/>
  <c r="L6116" i="1"/>
  <c r="K6116" i="1"/>
  <c r="M6116" i="1" s="1"/>
  <c r="J6116" i="1"/>
  <c r="H6116" i="1"/>
  <c r="I6116" i="1" s="1"/>
  <c r="O6115" i="1"/>
  <c r="P6115" i="1" s="1"/>
  <c r="Q6115" i="1" s="1"/>
  <c r="L6115" i="1"/>
  <c r="K6115" i="1"/>
  <c r="J6115" i="1"/>
  <c r="H6115" i="1"/>
  <c r="I6115" i="1" s="1"/>
  <c r="O6114" i="1"/>
  <c r="P6114" i="1" s="1"/>
  <c r="Q6114" i="1" s="1"/>
  <c r="L6114" i="1"/>
  <c r="K6114" i="1"/>
  <c r="M6114" i="1" s="1"/>
  <c r="J6114" i="1"/>
  <c r="H6114" i="1"/>
  <c r="I6114" i="1" s="1"/>
  <c r="O6113" i="1"/>
  <c r="P6113" i="1" s="1"/>
  <c r="Q6113" i="1" s="1"/>
  <c r="L6113" i="1"/>
  <c r="K6113" i="1"/>
  <c r="J6113" i="1"/>
  <c r="H6113" i="1"/>
  <c r="I6113" i="1" s="1"/>
  <c r="O6112" i="1"/>
  <c r="P6112" i="1" s="1"/>
  <c r="Q6112" i="1" s="1"/>
  <c r="L6112" i="1"/>
  <c r="K6112" i="1"/>
  <c r="J6112" i="1"/>
  <c r="H6112" i="1"/>
  <c r="I6112" i="1" s="1"/>
  <c r="O6111" i="1"/>
  <c r="P6111" i="1" s="1"/>
  <c r="Q6111" i="1" s="1"/>
  <c r="L6111" i="1"/>
  <c r="K6111" i="1"/>
  <c r="M6111" i="1" s="1"/>
  <c r="J6111" i="1"/>
  <c r="H6111" i="1"/>
  <c r="I6111" i="1" s="1"/>
  <c r="O6110" i="1"/>
  <c r="P6110" i="1" s="1"/>
  <c r="Q6110" i="1" s="1"/>
  <c r="L6110" i="1"/>
  <c r="K6110" i="1"/>
  <c r="M6110" i="1" s="1"/>
  <c r="J6110" i="1"/>
  <c r="H6110" i="1"/>
  <c r="I6110" i="1" s="1"/>
  <c r="O6109" i="1"/>
  <c r="P6109" i="1" s="1"/>
  <c r="Q6109" i="1" s="1"/>
  <c r="L6109" i="1"/>
  <c r="K6109" i="1"/>
  <c r="J6109" i="1"/>
  <c r="H6109" i="1"/>
  <c r="I6109" i="1" s="1"/>
  <c r="O6108" i="1"/>
  <c r="P6108" i="1" s="1"/>
  <c r="Q6108" i="1" s="1"/>
  <c r="L6108" i="1"/>
  <c r="K6108" i="1"/>
  <c r="M6108" i="1" s="1"/>
  <c r="J6108" i="1"/>
  <c r="H6108" i="1"/>
  <c r="I6108" i="1" s="1"/>
  <c r="O6107" i="1"/>
  <c r="P6107" i="1" s="1"/>
  <c r="Q6107" i="1" s="1"/>
  <c r="L6107" i="1"/>
  <c r="K6107" i="1"/>
  <c r="J6107" i="1"/>
  <c r="H6107" i="1"/>
  <c r="I6107" i="1" s="1"/>
  <c r="O6106" i="1"/>
  <c r="P6106" i="1" s="1"/>
  <c r="Q6106" i="1" s="1"/>
  <c r="L6106" i="1"/>
  <c r="K6106" i="1"/>
  <c r="M6106" i="1" s="1"/>
  <c r="J6106" i="1"/>
  <c r="H6106" i="1"/>
  <c r="I6106" i="1" s="1"/>
  <c r="O6105" i="1"/>
  <c r="P6105" i="1" s="1"/>
  <c r="Q6105" i="1" s="1"/>
  <c r="L6105" i="1"/>
  <c r="K6105" i="1"/>
  <c r="J6105" i="1"/>
  <c r="H6105" i="1"/>
  <c r="I6105" i="1" s="1"/>
  <c r="O6104" i="1"/>
  <c r="P6104" i="1" s="1"/>
  <c r="Q6104" i="1" s="1"/>
  <c r="L6104" i="1"/>
  <c r="K6104" i="1"/>
  <c r="M6104" i="1" s="1"/>
  <c r="J6104" i="1"/>
  <c r="H6104" i="1"/>
  <c r="I6104" i="1" s="1"/>
  <c r="S6103" i="1"/>
  <c r="O6103" i="1"/>
  <c r="P6103" i="1" s="1"/>
  <c r="Q6103" i="1" s="1"/>
  <c r="L6103" i="1"/>
  <c r="K6103" i="1"/>
  <c r="M6103" i="1" s="1"/>
  <c r="J6103" i="1"/>
  <c r="H6103" i="1"/>
  <c r="I6103" i="1" s="1"/>
  <c r="O6102" i="1"/>
  <c r="P6102" i="1" s="1"/>
  <c r="Q6102" i="1" s="1"/>
  <c r="L6102" i="1"/>
  <c r="K6102" i="1"/>
  <c r="M6102" i="1" s="1"/>
  <c r="J6102" i="1"/>
  <c r="H6102" i="1"/>
  <c r="I6102" i="1" s="1"/>
  <c r="O6101" i="1"/>
  <c r="P6101" i="1" s="1"/>
  <c r="Q6101" i="1" s="1"/>
  <c r="L6101" i="1"/>
  <c r="K6101" i="1"/>
  <c r="J6101" i="1"/>
  <c r="H6101" i="1"/>
  <c r="I6101" i="1" s="1"/>
  <c r="O6100" i="1"/>
  <c r="P6100" i="1" s="1"/>
  <c r="Q6100" i="1" s="1"/>
  <c r="L6100" i="1"/>
  <c r="K6100" i="1"/>
  <c r="M6100" i="1" s="1"/>
  <c r="J6100" i="1"/>
  <c r="H6100" i="1"/>
  <c r="I6100" i="1" s="1"/>
  <c r="O6099" i="1"/>
  <c r="P6099" i="1" s="1"/>
  <c r="Q6099" i="1" s="1"/>
  <c r="L6099" i="1"/>
  <c r="K6099" i="1"/>
  <c r="M6099" i="1" s="1"/>
  <c r="J6099" i="1"/>
  <c r="H6099" i="1"/>
  <c r="I6099" i="1" s="1"/>
  <c r="O6098" i="1"/>
  <c r="P6098" i="1" s="1"/>
  <c r="Q6098" i="1" s="1"/>
  <c r="L6098" i="1"/>
  <c r="K6098" i="1"/>
  <c r="M6098" i="1" s="1"/>
  <c r="J6098" i="1"/>
  <c r="H6098" i="1"/>
  <c r="I6098" i="1" s="1"/>
  <c r="S6097" i="1"/>
  <c r="O6097" i="1"/>
  <c r="P6097" i="1" s="1"/>
  <c r="Q6097" i="1" s="1"/>
  <c r="L6097" i="1"/>
  <c r="K6097" i="1"/>
  <c r="J6097" i="1"/>
  <c r="H6097" i="1"/>
  <c r="I6097" i="1" s="1"/>
  <c r="O6096" i="1"/>
  <c r="P6096" i="1" s="1"/>
  <c r="Q6096" i="1" s="1"/>
  <c r="L6096" i="1"/>
  <c r="K6096" i="1"/>
  <c r="M6096" i="1" s="1"/>
  <c r="J6096" i="1"/>
  <c r="H6096" i="1"/>
  <c r="I6096" i="1" s="1"/>
  <c r="O6095" i="1"/>
  <c r="P6095" i="1" s="1"/>
  <c r="Q6095" i="1" s="1"/>
  <c r="L6095" i="1"/>
  <c r="K6095" i="1"/>
  <c r="M6095" i="1" s="1"/>
  <c r="J6095" i="1"/>
  <c r="H6095" i="1"/>
  <c r="I6095" i="1" s="1"/>
  <c r="O6094" i="1"/>
  <c r="P6094" i="1" s="1"/>
  <c r="Q6094" i="1" s="1"/>
  <c r="L6094" i="1"/>
  <c r="K6094" i="1"/>
  <c r="M6094" i="1" s="1"/>
  <c r="J6094" i="1"/>
  <c r="H6094" i="1"/>
  <c r="I6094" i="1" s="1"/>
  <c r="O6093" i="1"/>
  <c r="P6093" i="1" s="1"/>
  <c r="Q6093" i="1" s="1"/>
  <c r="L6093" i="1"/>
  <c r="K6093" i="1"/>
  <c r="M6093" i="1" s="1"/>
  <c r="J6093" i="1"/>
  <c r="H6093" i="1"/>
  <c r="I6093" i="1" s="1"/>
  <c r="O6092" i="1"/>
  <c r="P6092" i="1" s="1"/>
  <c r="Q6092" i="1" s="1"/>
  <c r="L6092" i="1"/>
  <c r="K6092" i="1"/>
  <c r="M6092" i="1" s="1"/>
  <c r="J6092" i="1"/>
  <c r="H6092" i="1"/>
  <c r="I6092" i="1" s="1"/>
  <c r="S6091" i="1"/>
  <c r="O6091" i="1"/>
  <c r="P6091" i="1" s="1"/>
  <c r="Q6091" i="1" s="1"/>
  <c r="L6091" i="1"/>
  <c r="K6091" i="1"/>
  <c r="J6091" i="1"/>
  <c r="H6091" i="1"/>
  <c r="I6091" i="1" s="1"/>
  <c r="O6090" i="1"/>
  <c r="P6090" i="1" s="1"/>
  <c r="Q6090" i="1" s="1"/>
  <c r="L6090" i="1"/>
  <c r="K6090" i="1"/>
  <c r="M6090" i="1" s="1"/>
  <c r="J6090" i="1"/>
  <c r="H6090" i="1"/>
  <c r="I6090" i="1" s="1"/>
  <c r="O6089" i="1"/>
  <c r="P6089" i="1" s="1"/>
  <c r="Q6089" i="1" s="1"/>
  <c r="L6089" i="1"/>
  <c r="K6089" i="1"/>
  <c r="M6089" i="1" s="1"/>
  <c r="J6089" i="1"/>
  <c r="H6089" i="1"/>
  <c r="I6089" i="1" s="1"/>
  <c r="O6088" i="1"/>
  <c r="P6088" i="1" s="1"/>
  <c r="Q6088" i="1" s="1"/>
  <c r="L6088" i="1"/>
  <c r="K6088" i="1"/>
  <c r="M6088" i="1" s="1"/>
  <c r="J6088" i="1"/>
  <c r="H6088" i="1"/>
  <c r="I6088" i="1" s="1"/>
  <c r="O6087" i="1"/>
  <c r="P6087" i="1" s="1"/>
  <c r="Q6087" i="1" s="1"/>
  <c r="L6087" i="1"/>
  <c r="K6087" i="1"/>
  <c r="M6087" i="1" s="1"/>
  <c r="J6087" i="1"/>
  <c r="H6087" i="1"/>
  <c r="I6087" i="1" s="1"/>
  <c r="O6086" i="1"/>
  <c r="P6086" i="1" s="1"/>
  <c r="Q6086" i="1" s="1"/>
  <c r="L6086" i="1"/>
  <c r="K6086" i="1"/>
  <c r="M6086" i="1" s="1"/>
  <c r="J6086" i="1"/>
  <c r="H6086" i="1"/>
  <c r="I6086" i="1" s="1"/>
  <c r="O6085" i="1"/>
  <c r="P6085" i="1" s="1"/>
  <c r="Q6085" i="1" s="1"/>
  <c r="L6085" i="1"/>
  <c r="K6085" i="1"/>
  <c r="J6085" i="1"/>
  <c r="H6085" i="1"/>
  <c r="I6085" i="1" s="1"/>
  <c r="O6084" i="1"/>
  <c r="P6084" i="1" s="1"/>
  <c r="Q6084" i="1" s="1"/>
  <c r="L6084" i="1"/>
  <c r="K6084" i="1"/>
  <c r="M6084" i="1" s="1"/>
  <c r="J6084" i="1"/>
  <c r="H6084" i="1"/>
  <c r="I6084" i="1" s="1"/>
  <c r="O6083" i="1"/>
  <c r="P6083" i="1" s="1"/>
  <c r="Q6083" i="1" s="1"/>
  <c r="L6083" i="1"/>
  <c r="K6083" i="1"/>
  <c r="J6083" i="1"/>
  <c r="H6083" i="1"/>
  <c r="I6083" i="1" s="1"/>
  <c r="O6082" i="1"/>
  <c r="P6082" i="1" s="1"/>
  <c r="Q6082" i="1" s="1"/>
  <c r="L6082" i="1"/>
  <c r="K6082" i="1"/>
  <c r="M6082" i="1" s="1"/>
  <c r="J6082" i="1"/>
  <c r="H6082" i="1"/>
  <c r="I6082" i="1" s="1"/>
  <c r="S6081" i="1"/>
  <c r="O6081" i="1"/>
  <c r="P6081" i="1" s="1"/>
  <c r="Q6081" i="1" s="1"/>
  <c r="L6081" i="1"/>
  <c r="K6081" i="1"/>
  <c r="J6081" i="1"/>
  <c r="H6081" i="1"/>
  <c r="I6081" i="1" s="1"/>
  <c r="O6080" i="1"/>
  <c r="P6080" i="1" s="1"/>
  <c r="Q6080" i="1" s="1"/>
  <c r="L6080" i="1"/>
  <c r="K6080" i="1"/>
  <c r="M6080" i="1" s="1"/>
  <c r="J6080" i="1"/>
  <c r="H6080" i="1"/>
  <c r="I6080" i="1" s="1"/>
  <c r="O6079" i="1"/>
  <c r="P6079" i="1" s="1"/>
  <c r="Q6079" i="1" s="1"/>
  <c r="L6079" i="1"/>
  <c r="K6079" i="1"/>
  <c r="M6079" i="1" s="1"/>
  <c r="J6079" i="1"/>
  <c r="H6079" i="1"/>
  <c r="I6079" i="1" s="1"/>
  <c r="O6078" i="1"/>
  <c r="P6078" i="1" s="1"/>
  <c r="Q6078" i="1" s="1"/>
  <c r="L6078" i="1"/>
  <c r="K6078" i="1"/>
  <c r="M6078" i="1" s="1"/>
  <c r="J6078" i="1"/>
  <c r="H6078" i="1"/>
  <c r="I6078" i="1" s="1"/>
  <c r="O6077" i="1"/>
  <c r="P6077" i="1" s="1"/>
  <c r="Q6077" i="1" s="1"/>
  <c r="L6077" i="1"/>
  <c r="K6077" i="1"/>
  <c r="J6077" i="1"/>
  <c r="H6077" i="1"/>
  <c r="I6077" i="1" s="1"/>
  <c r="O6076" i="1"/>
  <c r="P6076" i="1" s="1"/>
  <c r="Q6076" i="1" s="1"/>
  <c r="L6076" i="1"/>
  <c r="K6076" i="1"/>
  <c r="M6076" i="1" s="1"/>
  <c r="J6076" i="1"/>
  <c r="H6076" i="1"/>
  <c r="I6076" i="1" s="1"/>
  <c r="O6075" i="1"/>
  <c r="P6075" i="1" s="1"/>
  <c r="Q6075" i="1" s="1"/>
  <c r="L6075" i="1"/>
  <c r="K6075" i="1"/>
  <c r="J6075" i="1"/>
  <c r="H6075" i="1"/>
  <c r="I6075" i="1" s="1"/>
  <c r="O6074" i="1"/>
  <c r="P6074" i="1" s="1"/>
  <c r="Q6074" i="1" s="1"/>
  <c r="L6074" i="1"/>
  <c r="K6074" i="1"/>
  <c r="M6074" i="1" s="1"/>
  <c r="J6074" i="1"/>
  <c r="H6074" i="1"/>
  <c r="I6074" i="1" s="1"/>
  <c r="O6073" i="1"/>
  <c r="P6073" i="1" s="1"/>
  <c r="Q6073" i="1" s="1"/>
  <c r="L6073" i="1"/>
  <c r="K6073" i="1"/>
  <c r="M6073" i="1" s="1"/>
  <c r="J6073" i="1"/>
  <c r="H6073" i="1"/>
  <c r="I6073" i="1" s="1"/>
  <c r="O6072" i="1"/>
  <c r="P6072" i="1" s="1"/>
  <c r="Q6072" i="1" s="1"/>
  <c r="L6072" i="1"/>
  <c r="K6072" i="1"/>
  <c r="M6072" i="1" s="1"/>
  <c r="J6072" i="1"/>
  <c r="H6072" i="1"/>
  <c r="I6072" i="1" s="1"/>
  <c r="S6071" i="1"/>
  <c r="O6071" i="1"/>
  <c r="P6071" i="1" s="1"/>
  <c r="Q6071" i="1" s="1"/>
  <c r="L6071" i="1"/>
  <c r="K6071" i="1"/>
  <c r="M6071" i="1" s="1"/>
  <c r="J6071" i="1"/>
  <c r="H6071" i="1"/>
  <c r="I6071" i="1" s="1"/>
  <c r="O6070" i="1"/>
  <c r="P6070" i="1" s="1"/>
  <c r="Q6070" i="1" s="1"/>
  <c r="L6070" i="1"/>
  <c r="K6070" i="1"/>
  <c r="M6070" i="1" s="1"/>
  <c r="J6070" i="1"/>
  <c r="H6070" i="1"/>
  <c r="I6070" i="1" s="1"/>
  <c r="O6069" i="1"/>
  <c r="P6069" i="1" s="1"/>
  <c r="Q6069" i="1" s="1"/>
  <c r="L6069" i="1"/>
  <c r="K6069" i="1"/>
  <c r="J6069" i="1"/>
  <c r="H6069" i="1"/>
  <c r="I6069" i="1" s="1"/>
  <c r="O6068" i="1"/>
  <c r="P6068" i="1" s="1"/>
  <c r="Q6068" i="1" s="1"/>
  <c r="L6068" i="1"/>
  <c r="K6068" i="1"/>
  <c r="M6068" i="1" s="1"/>
  <c r="J6068" i="1"/>
  <c r="H6068" i="1"/>
  <c r="I6068" i="1" s="1"/>
  <c r="O6067" i="1"/>
  <c r="P6067" i="1" s="1"/>
  <c r="Q6067" i="1" s="1"/>
  <c r="L6067" i="1"/>
  <c r="K6067" i="1"/>
  <c r="M6067" i="1" s="1"/>
  <c r="J6067" i="1"/>
  <c r="H6067" i="1"/>
  <c r="I6067" i="1" s="1"/>
  <c r="O6066" i="1"/>
  <c r="P6066" i="1" s="1"/>
  <c r="Q6066" i="1" s="1"/>
  <c r="L6066" i="1"/>
  <c r="K6066" i="1"/>
  <c r="M6066" i="1" s="1"/>
  <c r="J6066" i="1"/>
  <c r="H6066" i="1"/>
  <c r="I6066" i="1" s="1"/>
  <c r="O6065" i="1"/>
  <c r="P6065" i="1" s="1"/>
  <c r="Q6065" i="1" s="1"/>
  <c r="L6065" i="1"/>
  <c r="K6065" i="1"/>
  <c r="J6065" i="1"/>
  <c r="H6065" i="1"/>
  <c r="I6065" i="1" s="1"/>
  <c r="O6064" i="1"/>
  <c r="P6064" i="1" s="1"/>
  <c r="Q6064" i="1" s="1"/>
  <c r="L6064" i="1"/>
  <c r="K6064" i="1"/>
  <c r="M6064" i="1" s="1"/>
  <c r="J6064" i="1"/>
  <c r="H6064" i="1"/>
  <c r="I6064" i="1" s="1"/>
  <c r="O6063" i="1"/>
  <c r="P6063" i="1" s="1"/>
  <c r="Q6063" i="1" s="1"/>
  <c r="L6063" i="1"/>
  <c r="K6063" i="1"/>
  <c r="M6063" i="1" s="1"/>
  <c r="J6063" i="1"/>
  <c r="H6063" i="1"/>
  <c r="I6063" i="1" s="1"/>
  <c r="O6062" i="1"/>
  <c r="P6062" i="1" s="1"/>
  <c r="Q6062" i="1" s="1"/>
  <c r="L6062" i="1"/>
  <c r="K6062" i="1"/>
  <c r="M6062" i="1" s="1"/>
  <c r="J6062" i="1"/>
  <c r="H6062" i="1"/>
  <c r="I6062" i="1" s="1"/>
  <c r="O6061" i="1"/>
  <c r="P6061" i="1" s="1"/>
  <c r="Q6061" i="1" s="1"/>
  <c r="L6061" i="1"/>
  <c r="K6061" i="1"/>
  <c r="J6061" i="1"/>
  <c r="H6061" i="1"/>
  <c r="I6061" i="1" s="1"/>
  <c r="O6060" i="1"/>
  <c r="P6060" i="1" s="1"/>
  <c r="Q6060" i="1" s="1"/>
  <c r="L6060" i="1"/>
  <c r="K6060" i="1"/>
  <c r="J6060" i="1"/>
  <c r="H6060" i="1"/>
  <c r="I6060" i="1" s="1"/>
  <c r="O6059" i="1"/>
  <c r="P6059" i="1" s="1"/>
  <c r="Q6059" i="1" s="1"/>
  <c r="L6059" i="1"/>
  <c r="K6059" i="1"/>
  <c r="J6059" i="1"/>
  <c r="H6059" i="1"/>
  <c r="I6059" i="1" s="1"/>
  <c r="O6058" i="1"/>
  <c r="P6058" i="1" s="1"/>
  <c r="Q6058" i="1" s="1"/>
  <c r="L6058" i="1"/>
  <c r="K6058" i="1"/>
  <c r="M6058" i="1" s="1"/>
  <c r="J6058" i="1"/>
  <c r="H6058" i="1"/>
  <c r="I6058" i="1" s="1"/>
  <c r="O6057" i="1"/>
  <c r="P6057" i="1" s="1"/>
  <c r="Q6057" i="1" s="1"/>
  <c r="L6057" i="1"/>
  <c r="K6057" i="1"/>
  <c r="J6057" i="1"/>
  <c r="H6057" i="1"/>
  <c r="I6057" i="1" s="1"/>
  <c r="O6056" i="1"/>
  <c r="P6056" i="1" s="1"/>
  <c r="Q6056" i="1" s="1"/>
  <c r="L6056" i="1"/>
  <c r="K6056" i="1"/>
  <c r="M6056" i="1" s="1"/>
  <c r="J6056" i="1"/>
  <c r="H6056" i="1"/>
  <c r="I6056" i="1" s="1"/>
  <c r="O6055" i="1"/>
  <c r="P6055" i="1" s="1"/>
  <c r="Q6055" i="1" s="1"/>
  <c r="L6055" i="1"/>
  <c r="K6055" i="1"/>
  <c r="M6055" i="1" s="1"/>
  <c r="J6055" i="1"/>
  <c r="H6055" i="1"/>
  <c r="I6055" i="1" s="1"/>
  <c r="O6054" i="1"/>
  <c r="P6054" i="1" s="1"/>
  <c r="Q6054" i="1" s="1"/>
  <c r="L6054" i="1"/>
  <c r="K6054" i="1"/>
  <c r="M6054" i="1" s="1"/>
  <c r="J6054" i="1"/>
  <c r="H6054" i="1"/>
  <c r="I6054" i="1" s="1"/>
  <c r="O6053" i="1"/>
  <c r="P6053" i="1" s="1"/>
  <c r="Q6053" i="1" s="1"/>
  <c r="L6053" i="1"/>
  <c r="K6053" i="1"/>
  <c r="J6053" i="1"/>
  <c r="H6053" i="1"/>
  <c r="I6053" i="1" s="1"/>
  <c r="O6052" i="1"/>
  <c r="P6052" i="1" s="1"/>
  <c r="Q6052" i="1" s="1"/>
  <c r="L6052" i="1"/>
  <c r="K6052" i="1"/>
  <c r="M6052" i="1" s="1"/>
  <c r="J6052" i="1"/>
  <c r="H6052" i="1"/>
  <c r="I6052" i="1" s="1"/>
  <c r="O6051" i="1"/>
  <c r="P6051" i="1" s="1"/>
  <c r="Q6051" i="1" s="1"/>
  <c r="L6051" i="1"/>
  <c r="K6051" i="1"/>
  <c r="J6051" i="1"/>
  <c r="H6051" i="1"/>
  <c r="I6051" i="1" s="1"/>
  <c r="O6050" i="1"/>
  <c r="P6050" i="1" s="1"/>
  <c r="Q6050" i="1" s="1"/>
  <c r="L6050" i="1"/>
  <c r="K6050" i="1"/>
  <c r="M6050" i="1" s="1"/>
  <c r="J6050" i="1"/>
  <c r="H6050" i="1"/>
  <c r="I6050" i="1" s="1"/>
  <c r="O6049" i="1"/>
  <c r="P6049" i="1" s="1"/>
  <c r="Q6049" i="1" s="1"/>
  <c r="L6049" i="1"/>
  <c r="K6049" i="1"/>
  <c r="J6049" i="1"/>
  <c r="H6049" i="1"/>
  <c r="I6049" i="1" s="1"/>
  <c r="O6048" i="1"/>
  <c r="P6048" i="1" s="1"/>
  <c r="Q6048" i="1" s="1"/>
  <c r="L6048" i="1"/>
  <c r="K6048" i="1"/>
  <c r="J6048" i="1"/>
  <c r="H6048" i="1"/>
  <c r="I6048" i="1" s="1"/>
  <c r="S6047" i="1"/>
  <c r="O6047" i="1"/>
  <c r="P6047" i="1" s="1"/>
  <c r="Q6047" i="1" s="1"/>
  <c r="L6047" i="1"/>
  <c r="K6047" i="1"/>
  <c r="M6047" i="1" s="1"/>
  <c r="J6047" i="1"/>
  <c r="H6047" i="1"/>
  <c r="I6047" i="1" s="1"/>
  <c r="O6046" i="1"/>
  <c r="P6046" i="1" s="1"/>
  <c r="Q6046" i="1" s="1"/>
  <c r="L6046" i="1"/>
  <c r="K6046" i="1"/>
  <c r="M6046" i="1" s="1"/>
  <c r="J6046" i="1"/>
  <c r="H6046" i="1"/>
  <c r="I6046" i="1" s="1"/>
  <c r="O6045" i="1"/>
  <c r="P6045" i="1" s="1"/>
  <c r="Q6045" i="1" s="1"/>
  <c r="L6045" i="1"/>
  <c r="K6045" i="1"/>
  <c r="M6045" i="1" s="1"/>
  <c r="J6045" i="1"/>
  <c r="H6045" i="1"/>
  <c r="I6045" i="1" s="1"/>
  <c r="O6044" i="1"/>
  <c r="P6044" i="1" s="1"/>
  <c r="Q6044" i="1" s="1"/>
  <c r="L6044" i="1"/>
  <c r="K6044" i="1"/>
  <c r="M6044" i="1" s="1"/>
  <c r="J6044" i="1"/>
  <c r="H6044" i="1"/>
  <c r="I6044" i="1" s="1"/>
  <c r="O6043" i="1"/>
  <c r="P6043" i="1" s="1"/>
  <c r="Q6043" i="1" s="1"/>
  <c r="L6043" i="1"/>
  <c r="K6043" i="1"/>
  <c r="J6043" i="1"/>
  <c r="H6043" i="1"/>
  <c r="I6043" i="1" s="1"/>
  <c r="O6042" i="1"/>
  <c r="P6042" i="1" s="1"/>
  <c r="Q6042" i="1" s="1"/>
  <c r="L6042" i="1"/>
  <c r="K6042" i="1"/>
  <c r="J6042" i="1"/>
  <c r="H6042" i="1"/>
  <c r="I6042" i="1" s="1"/>
  <c r="O6041" i="1"/>
  <c r="P6041" i="1" s="1"/>
  <c r="Q6041" i="1" s="1"/>
  <c r="L6041" i="1"/>
  <c r="K6041" i="1"/>
  <c r="M6041" i="1" s="1"/>
  <c r="J6041" i="1"/>
  <c r="H6041" i="1"/>
  <c r="I6041" i="1" s="1"/>
  <c r="O6040" i="1"/>
  <c r="P6040" i="1" s="1"/>
  <c r="Q6040" i="1" s="1"/>
  <c r="L6040" i="1"/>
  <c r="K6040" i="1"/>
  <c r="M6040" i="1" s="1"/>
  <c r="J6040" i="1"/>
  <c r="H6040" i="1"/>
  <c r="I6040" i="1" s="1"/>
  <c r="O6039" i="1"/>
  <c r="P6039" i="1" s="1"/>
  <c r="Q6039" i="1" s="1"/>
  <c r="L6039" i="1"/>
  <c r="K6039" i="1"/>
  <c r="M6039" i="1" s="1"/>
  <c r="J6039" i="1"/>
  <c r="H6039" i="1"/>
  <c r="I6039" i="1" s="1"/>
  <c r="O6038" i="1"/>
  <c r="P6038" i="1" s="1"/>
  <c r="Q6038" i="1" s="1"/>
  <c r="L6038" i="1"/>
  <c r="K6038" i="1"/>
  <c r="M6038" i="1" s="1"/>
  <c r="J6038" i="1"/>
  <c r="H6038" i="1"/>
  <c r="I6038" i="1" s="1"/>
  <c r="O6037" i="1"/>
  <c r="P6037" i="1" s="1"/>
  <c r="Q6037" i="1" s="1"/>
  <c r="L6037" i="1"/>
  <c r="K6037" i="1"/>
  <c r="J6037" i="1"/>
  <c r="H6037" i="1"/>
  <c r="I6037" i="1" s="1"/>
  <c r="O6036" i="1"/>
  <c r="P6036" i="1" s="1"/>
  <c r="Q6036" i="1" s="1"/>
  <c r="L6036" i="1"/>
  <c r="K6036" i="1"/>
  <c r="M6036" i="1" s="1"/>
  <c r="J6036" i="1"/>
  <c r="H6036" i="1"/>
  <c r="I6036" i="1" s="1"/>
  <c r="O6035" i="1"/>
  <c r="P6035" i="1" s="1"/>
  <c r="Q6035" i="1" s="1"/>
  <c r="L6035" i="1"/>
  <c r="K6035" i="1"/>
  <c r="J6035" i="1"/>
  <c r="H6035" i="1"/>
  <c r="I6035" i="1" s="1"/>
  <c r="O6034" i="1"/>
  <c r="P6034" i="1" s="1"/>
  <c r="Q6034" i="1" s="1"/>
  <c r="L6034" i="1"/>
  <c r="K6034" i="1"/>
  <c r="M6034" i="1" s="1"/>
  <c r="J6034" i="1"/>
  <c r="H6034" i="1"/>
  <c r="I6034" i="1" s="1"/>
  <c r="S6033" i="1"/>
  <c r="O6033" i="1"/>
  <c r="P6033" i="1" s="1"/>
  <c r="Q6033" i="1" s="1"/>
  <c r="L6033" i="1"/>
  <c r="K6033" i="1"/>
  <c r="J6033" i="1"/>
  <c r="H6033" i="1"/>
  <c r="I6033" i="1" s="1"/>
  <c r="O6032" i="1"/>
  <c r="P6032" i="1" s="1"/>
  <c r="Q6032" i="1" s="1"/>
  <c r="L6032" i="1"/>
  <c r="K6032" i="1"/>
  <c r="J6032" i="1"/>
  <c r="H6032" i="1"/>
  <c r="I6032" i="1" s="1"/>
  <c r="O6031" i="1"/>
  <c r="P6031" i="1" s="1"/>
  <c r="Q6031" i="1" s="1"/>
  <c r="L6031" i="1"/>
  <c r="K6031" i="1"/>
  <c r="M6031" i="1" s="1"/>
  <c r="J6031" i="1"/>
  <c r="H6031" i="1"/>
  <c r="I6031" i="1" s="1"/>
  <c r="O6030" i="1"/>
  <c r="P6030" i="1" s="1"/>
  <c r="Q6030" i="1" s="1"/>
  <c r="L6030" i="1"/>
  <c r="K6030" i="1"/>
  <c r="M6030" i="1" s="1"/>
  <c r="J6030" i="1"/>
  <c r="H6030" i="1"/>
  <c r="I6030" i="1" s="1"/>
  <c r="S6029" i="1"/>
  <c r="O6029" i="1"/>
  <c r="P6029" i="1" s="1"/>
  <c r="Q6029" i="1" s="1"/>
  <c r="L6029" i="1"/>
  <c r="K6029" i="1"/>
  <c r="M6029" i="1" s="1"/>
  <c r="J6029" i="1"/>
  <c r="H6029" i="1"/>
  <c r="I6029" i="1" s="1"/>
  <c r="S6028" i="1"/>
  <c r="O6028" i="1"/>
  <c r="P6028" i="1" s="1"/>
  <c r="Q6028" i="1" s="1"/>
  <c r="L6028" i="1"/>
  <c r="K6028" i="1"/>
  <c r="J6028" i="1"/>
  <c r="H6028" i="1"/>
  <c r="I6028" i="1" s="1"/>
  <c r="O6027" i="1"/>
  <c r="P6027" i="1" s="1"/>
  <c r="Q6027" i="1" s="1"/>
  <c r="L6027" i="1"/>
  <c r="K6027" i="1"/>
  <c r="J6027" i="1"/>
  <c r="H6027" i="1"/>
  <c r="I6027" i="1" s="1"/>
  <c r="O6026" i="1"/>
  <c r="P6026" i="1" s="1"/>
  <c r="Q6026" i="1" s="1"/>
  <c r="L6026" i="1"/>
  <c r="K6026" i="1"/>
  <c r="M6026" i="1" s="1"/>
  <c r="J6026" i="1"/>
  <c r="H6026" i="1"/>
  <c r="I6026" i="1" s="1"/>
  <c r="O6025" i="1"/>
  <c r="P6025" i="1" s="1"/>
  <c r="Q6025" i="1" s="1"/>
  <c r="L6025" i="1"/>
  <c r="K6025" i="1"/>
  <c r="J6025" i="1"/>
  <c r="H6025" i="1"/>
  <c r="I6025" i="1" s="1"/>
  <c r="O6024" i="1"/>
  <c r="P6024" i="1" s="1"/>
  <c r="Q6024" i="1" s="1"/>
  <c r="L6024" i="1"/>
  <c r="K6024" i="1"/>
  <c r="M6024" i="1" s="1"/>
  <c r="J6024" i="1"/>
  <c r="H6024" i="1"/>
  <c r="I6024" i="1" s="1"/>
  <c r="O6023" i="1"/>
  <c r="P6023" i="1" s="1"/>
  <c r="Q6023" i="1" s="1"/>
  <c r="L6023" i="1"/>
  <c r="K6023" i="1"/>
  <c r="M6023" i="1" s="1"/>
  <c r="J6023" i="1"/>
  <c r="H6023" i="1"/>
  <c r="I6023" i="1" s="1"/>
  <c r="O6022" i="1"/>
  <c r="P6022" i="1" s="1"/>
  <c r="Q6022" i="1" s="1"/>
  <c r="L6022" i="1"/>
  <c r="K6022" i="1"/>
  <c r="M6022" i="1" s="1"/>
  <c r="J6022" i="1"/>
  <c r="H6022" i="1"/>
  <c r="I6022" i="1" s="1"/>
  <c r="O6021" i="1"/>
  <c r="P6021" i="1" s="1"/>
  <c r="Q6021" i="1" s="1"/>
  <c r="L6021" i="1"/>
  <c r="K6021" i="1"/>
  <c r="J6021" i="1"/>
  <c r="H6021" i="1"/>
  <c r="I6021" i="1" s="1"/>
  <c r="O6020" i="1"/>
  <c r="P6020" i="1" s="1"/>
  <c r="Q6020" i="1" s="1"/>
  <c r="L6020" i="1"/>
  <c r="K6020" i="1"/>
  <c r="M6020" i="1" s="1"/>
  <c r="J6020" i="1"/>
  <c r="H6020" i="1"/>
  <c r="I6020" i="1" s="1"/>
  <c r="O6019" i="1"/>
  <c r="P6019" i="1" s="1"/>
  <c r="Q6019" i="1" s="1"/>
  <c r="L6019" i="1"/>
  <c r="K6019" i="1"/>
  <c r="M6019" i="1" s="1"/>
  <c r="J6019" i="1"/>
  <c r="H6019" i="1"/>
  <c r="I6019" i="1" s="1"/>
  <c r="O6018" i="1"/>
  <c r="P6018" i="1" s="1"/>
  <c r="Q6018" i="1" s="1"/>
  <c r="L6018" i="1"/>
  <c r="K6018" i="1"/>
  <c r="M6018" i="1" s="1"/>
  <c r="J6018" i="1"/>
  <c r="H6018" i="1"/>
  <c r="I6018" i="1" s="1"/>
  <c r="O6017" i="1"/>
  <c r="P6017" i="1" s="1"/>
  <c r="Q6017" i="1" s="1"/>
  <c r="L6017" i="1"/>
  <c r="K6017" i="1"/>
  <c r="J6017" i="1"/>
  <c r="H6017" i="1"/>
  <c r="I6017" i="1" s="1"/>
  <c r="O6016" i="1"/>
  <c r="P6016" i="1" s="1"/>
  <c r="Q6016" i="1" s="1"/>
  <c r="L6016" i="1"/>
  <c r="K6016" i="1"/>
  <c r="J6016" i="1"/>
  <c r="H6016" i="1"/>
  <c r="I6016" i="1" s="1"/>
  <c r="O6015" i="1"/>
  <c r="P6015" i="1" s="1"/>
  <c r="Q6015" i="1" s="1"/>
  <c r="L6015" i="1"/>
  <c r="K6015" i="1"/>
  <c r="M6015" i="1" s="1"/>
  <c r="J6015" i="1"/>
  <c r="H6015" i="1"/>
  <c r="I6015" i="1" s="1"/>
  <c r="O6014" i="1"/>
  <c r="P6014" i="1" s="1"/>
  <c r="Q6014" i="1" s="1"/>
  <c r="L6014" i="1"/>
  <c r="K6014" i="1"/>
  <c r="M6014" i="1" s="1"/>
  <c r="J6014" i="1"/>
  <c r="H6014" i="1"/>
  <c r="I6014" i="1" s="1"/>
  <c r="O6013" i="1"/>
  <c r="P6013" i="1" s="1"/>
  <c r="Q6013" i="1" s="1"/>
  <c r="L6013" i="1"/>
  <c r="K6013" i="1"/>
  <c r="M6013" i="1" s="1"/>
  <c r="J6013" i="1"/>
  <c r="H6013" i="1"/>
  <c r="I6013" i="1" s="1"/>
  <c r="O6012" i="1"/>
  <c r="P6012" i="1" s="1"/>
  <c r="Q6012" i="1" s="1"/>
  <c r="L6012" i="1"/>
  <c r="K6012" i="1"/>
  <c r="M6012" i="1" s="1"/>
  <c r="J6012" i="1"/>
  <c r="H6012" i="1"/>
  <c r="I6012" i="1" s="1"/>
  <c r="O6011" i="1"/>
  <c r="P6011" i="1" s="1"/>
  <c r="Q6011" i="1" s="1"/>
  <c r="L6011" i="1"/>
  <c r="K6011" i="1"/>
  <c r="J6011" i="1"/>
  <c r="H6011" i="1"/>
  <c r="I6011" i="1" s="1"/>
  <c r="O6010" i="1"/>
  <c r="P6010" i="1" s="1"/>
  <c r="Q6010" i="1" s="1"/>
  <c r="L6010" i="1"/>
  <c r="K6010" i="1"/>
  <c r="M6010" i="1" s="1"/>
  <c r="J6010" i="1"/>
  <c r="H6010" i="1"/>
  <c r="I6010" i="1" s="1"/>
  <c r="O6009" i="1"/>
  <c r="P6009" i="1" s="1"/>
  <c r="Q6009" i="1" s="1"/>
  <c r="L6009" i="1"/>
  <c r="K6009" i="1"/>
  <c r="J6009" i="1"/>
  <c r="H6009" i="1"/>
  <c r="I6009" i="1" s="1"/>
  <c r="O6008" i="1"/>
  <c r="P6008" i="1" s="1"/>
  <c r="Q6008" i="1" s="1"/>
  <c r="L6008" i="1"/>
  <c r="K6008" i="1"/>
  <c r="J6008" i="1"/>
  <c r="H6008" i="1"/>
  <c r="I6008" i="1" s="1"/>
  <c r="O6007" i="1"/>
  <c r="P6007" i="1" s="1"/>
  <c r="Q6007" i="1" s="1"/>
  <c r="L6007" i="1"/>
  <c r="K6007" i="1"/>
  <c r="M6007" i="1" s="1"/>
  <c r="J6007" i="1"/>
  <c r="H6007" i="1"/>
  <c r="I6007" i="1" s="1"/>
  <c r="O6006" i="1"/>
  <c r="P6006" i="1" s="1"/>
  <c r="Q6006" i="1" s="1"/>
  <c r="L6006" i="1"/>
  <c r="K6006" i="1"/>
  <c r="M6006" i="1" s="1"/>
  <c r="J6006" i="1"/>
  <c r="H6006" i="1"/>
  <c r="I6006" i="1" s="1"/>
  <c r="O6005" i="1"/>
  <c r="P6005" i="1" s="1"/>
  <c r="Q6005" i="1" s="1"/>
  <c r="L6005" i="1"/>
  <c r="K6005" i="1"/>
  <c r="M6005" i="1" s="1"/>
  <c r="J6005" i="1"/>
  <c r="H6005" i="1"/>
  <c r="I6005" i="1" s="1"/>
  <c r="O6004" i="1"/>
  <c r="P6004" i="1" s="1"/>
  <c r="Q6004" i="1" s="1"/>
  <c r="L6004" i="1"/>
  <c r="K6004" i="1"/>
  <c r="M6004" i="1" s="1"/>
  <c r="J6004" i="1"/>
  <c r="H6004" i="1"/>
  <c r="I6004" i="1" s="1"/>
  <c r="O6003" i="1"/>
  <c r="P6003" i="1" s="1"/>
  <c r="Q6003" i="1" s="1"/>
  <c r="L6003" i="1"/>
  <c r="K6003" i="1"/>
  <c r="M6003" i="1" s="1"/>
  <c r="J6003" i="1"/>
  <c r="H6003" i="1"/>
  <c r="I6003" i="1" s="1"/>
  <c r="O6002" i="1"/>
  <c r="P6002" i="1" s="1"/>
  <c r="Q6002" i="1" s="1"/>
  <c r="L6002" i="1"/>
  <c r="K6002" i="1"/>
  <c r="M6002" i="1" s="1"/>
  <c r="J6002" i="1"/>
  <c r="H6002" i="1"/>
  <c r="I6002" i="1" s="1"/>
  <c r="O6001" i="1"/>
  <c r="P6001" i="1" s="1"/>
  <c r="Q6001" i="1" s="1"/>
  <c r="L6001" i="1"/>
  <c r="K6001" i="1"/>
  <c r="J6001" i="1"/>
  <c r="H6001" i="1"/>
  <c r="I6001" i="1" s="1"/>
  <c r="O6000" i="1"/>
  <c r="P6000" i="1" s="1"/>
  <c r="Q6000" i="1" s="1"/>
  <c r="L6000" i="1"/>
  <c r="K6000" i="1"/>
  <c r="J6000" i="1"/>
  <c r="H6000" i="1"/>
  <c r="I6000" i="1" s="1"/>
  <c r="O5999" i="1"/>
  <c r="P5999" i="1" s="1"/>
  <c r="Q5999" i="1" s="1"/>
  <c r="L5999" i="1"/>
  <c r="K5999" i="1"/>
  <c r="M5999" i="1" s="1"/>
  <c r="J5999" i="1"/>
  <c r="H5999" i="1"/>
  <c r="I5999" i="1" s="1"/>
  <c r="O5998" i="1"/>
  <c r="P5998" i="1" s="1"/>
  <c r="Q5998" i="1" s="1"/>
  <c r="L5998" i="1"/>
  <c r="K5998" i="1"/>
  <c r="J5998" i="1"/>
  <c r="H5998" i="1"/>
  <c r="I5998" i="1" s="1"/>
  <c r="O5997" i="1"/>
  <c r="P5997" i="1" s="1"/>
  <c r="Q5997" i="1" s="1"/>
  <c r="L5997" i="1"/>
  <c r="K5997" i="1"/>
  <c r="M5997" i="1" s="1"/>
  <c r="J5997" i="1"/>
  <c r="H5997" i="1"/>
  <c r="I5997" i="1" s="1"/>
  <c r="O5996" i="1"/>
  <c r="P5996" i="1" s="1"/>
  <c r="Q5996" i="1" s="1"/>
  <c r="L5996" i="1"/>
  <c r="K5996" i="1"/>
  <c r="M5996" i="1" s="1"/>
  <c r="J5996" i="1"/>
  <c r="H5996" i="1"/>
  <c r="I5996" i="1" s="1"/>
  <c r="O5995" i="1"/>
  <c r="P5995" i="1" s="1"/>
  <c r="Q5995" i="1" s="1"/>
  <c r="L5995" i="1"/>
  <c r="K5995" i="1"/>
  <c r="J5995" i="1"/>
  <c r="H5995" i="1"/>
  <c r="I5995" i="1" s="1"/>
  <c r="O5994" i="1"/>
  <c r="P5994" i="1" s="1"/>
  <c r="Q5994" i="1" s="1"/>
  <c r="L5994" i="1"/>
  <c r="K5994" i="1"/>
  <c r="M5994" i="1" s="1"/>
  <c r="J5994" i="1"/>
  <c r="H5994" i="1"/>
  <c r="I5994" i="1" s="1"/>
  <c r="O5993" i="1"/>
  <c r="P5993" i="1" s="1"/>
  <c r="Q5993" i="1" s="1"/>
  <c r="L5993" i="1"/>
  <c r="K5993" i="1"/>
  <c r="M5993" i="1" s="1"/>
  <c r="J5993" i="1"/>
  <c r="H5993" i="1"/>
  <c r="I5993" i="1" s="1"/>
  <c r="O5992" i="1"/>
  <c r="P5992" i="1" s="1"/>
  <c r="Q5992" i="1" s="1"/>
  <c r="L5992" i="1"/>
  <c r="K5992" i="1"/>
  <c r="J5992" i="1"/>
  <c r="H5992" i="1"/>
  <c r="I5992" i="1" s="1"/>
  <c r="O5991" i="1"/>
  <c r="P5991" i="1" s="1"/>
  <c r="Q5991" i="1" s="1"/>
  <c r="L5991" i="1"/>
  <c r="K5991" i="1"/>
  <c r="M5991" i="1" s="1"/>
  <c r="J5991" i="1"/>
  <c r="H5991" i="1"/>
  <c r="I5991" i="1" s="1"/>
  <c r="S5990" i="1"/>
  <c r="O5990" i="1"/>
  <c r="P5990" i="1" s="1"/>
  <c r="Q5990" i="1" s="1"/>
  <c r="L5990" i="1"/>
  <c r="K5990" i="1"/>
  <c r="M5990" i="1" s="1"/>
  <c r="J5990" i="1"/>
  <c r="H5990" i="1"/>
  <c r="I5990" i="1" s="1"/>
  <c r="O5989" i="1"/>
  <c r="P5989" i="1" s="1"/>
  <c r="Q5989" i="1" s="1"/>
  <c r="L5989" i="1"/>
  <c r="K5989" i="1"/>
  <c r="M5989" i="1" s="1"/>
  <c r="J5989" i="1"/>
  <c r="H5989" i="1"/>
  <c r="I5989" i="1" s="1"/>
  <c r="O5988" i="1"/>
  <c r="P5988" i="1" s="1"/>
  <c r="Q5988" i="1" s="1"/>
  <c r="L5988" i="1"/>
  <c r="K5988" i="1"/>
  <c r="M5988" i="1" s="1"/>
  <c r="J5988" i="1"/>
  <c r="H5988" i="1"/>
  <c r="I5988" i="1" s="1"/>
  <c r="O5987" i="1"/>
  <c r="P5987" i="1" s="1"/>
  <c r="Q5987" i="1" s="1"/>
  <c r="L5987" i="1"/>
  <c r="K5987" i="1"/>
  <c r="J5987" i="1"/>
  <c r="H5987" i="1"/>
  <c r="I5987" i="1" s="1"/>
  <c r="O5986" i="1"/>
  <c r="P5986" i="1" s="1"/>
  <c r="Q5986" i="1" s="1"/>
  <c r="L5986" i="1"/>
  <c r="K5986" i="1"/>
  <c r="M5986" i="1" s="1"/>
  <c r="J5986" i="1"/>
  <c r="H5986" i="1"/>
  <c r="I5986" i="1" s="1"/>
  <c r="O5985" i="1"/>
  <c r="P5985" i="1" s="1"/>
  <c r="Q5985" i="1" s="1"/>
  <c r="L5985" i="1"/>
  <c r="K5985" i="1"/>
  <c r="J5985" i="1"/>
  <c r="H5985" i="1"/>
  <c r="I5985" i="1" s="1"/>
  <c r="O5984" i="1"/>
  <c r="P5984" i="1" s="1"/>
  <c r="Q5984" i="1" s="1"/>
  <c r="L5984" i="1"/>
  <c r="K5984" i="1"/>
  <c r="M5984" i="1" s="1"/>
  <c r="J5984" i="1"/>
  <c r="H5984" i="1"/>
  <c r="I5984" i="1" s="1"/>
  <c r="O5983" i="1"/>
  <c r="P5983" i="1" s="1"/>
  <c r="Q5983" i="1" s="1"/>
  <c r="L5983" i="1"/>
  <c r="K5983" i="1"/>
  <c r="M5983" i="1" s="1"/>
  <c r="J5983" i="1"/>
  <c r="H5983" i="1"/>
  <c r="I5983" i="1" s="1"/>
  <c r="O5982" i="1"/>
  <c r="P5982" i="1" s="1"/>
  <c r="Q5982" i="1" s="1"/>
  <c r="L5982" i="1"/>
  <c r="K5982" i="1"/>
  <c r="J5982" i="1"/>
  <c r="H5982" i="1"/>
  <c r="I5982" i="1" s="1"/>
  <c r="O5981" i="1"/>
  <c r="P5981" i="1" s="1"/>
  <c r="Q5981" i="1" s="1"/>
  <c r="L5981" i="1"/>
  <c r="K5981" i="1"/>
  <c r="J5981" i="1"/>
  <c r="H5981" i="1"/>
  <c r="I5981" i="1" s="1"/>
  <c r="O5980" i="1"/>
  <c r="P5980" i="1" s="1"/>
  <c r="Q5980" i="1" s="1"/>
  <c r="L5980" i="1"/>
  <c r="K5980" i="1"/>
  <c r="J5980" i="1"/>
  <c r="H5980" i="1"/>
  <c r="I5980" i="1" s="1"/>
  <c r="S5979" i="1"/>
  <c r="O5979" i="1"/>
  <c r="P5979" i="1" s="1"/>
  <c r="Q5979" i="1" s="1"/>
  <c r="L5979" i="1"/>
  <c r="K5979" i="1"/>
  <c r="J5979" i="1"/>
  <c r="H5979" i="1"/>
  <c r="I5979" i="1" s="1"/>
  <c r="O5978" i="1"/>
  <c r="P5978" i="1" s="1"/>
  <c r="Q5978" i="1" s="1"/>
  <c r="L5978" i="1"/>
  <c r="K5978" i="1"/>
  <c r="M5978" i="1" s="1"/>
  <c r="J5978" i="1"/>
  <c r="H5978" i="1"/>
  <c r="I5978" i="1" s="1"/>
  <c r="O5977" i="1"/>
  <c r="P5977" i="1" s="1"/>
  <c r="Q5977" i="1" s="1"/>
  <c r="L5977" i="1"/>
  <c r="K5977" i="1"/>
  <c r="M5977" i="1" s="1"/>
  <c r="J5977" i="1"/>
  <c r="H5977" i="1"/>
  <c r="I5977" i="1" s="1"/>
  <c r="O5976" i="1"/>
  <c r="P5976" i="1" s="1"/>
  <c r="Q5976" i="1" s="1"/>
  <c r="L5976" i="1"/>
  <c r="K5976" i="1"/>
  <c r="M5976" i="1" s="1"/>
  <c r="J5976" i="1"/>
  <c r="H5976" i="1"/>
  <c r="I5976" i="1" s="1"/>
  <c r="O5975" i="1"/>
  <c r="P5975" i="1" s="1"/>
  <c r="Q5975" i="1" s="1"/>
  <c r="L5975" i="1"/>
  <c r="K5975" i="1"/>
  <c r="M5975" i="1" s="1"/>
  <c r="J5975" i="1"/>
  <c r="H5975" i="1"/>
  <c r="I5975" i="1" s="1"/>
  <c r="O5974" i="1"/>
  <c r="P5974" i="1" s="1"/>
  <c r="Q5974" i="1" s="1"/>
  <c r="L5974" i="1"/>
  <c r="K5974" i="1"/>
  <c r="M5974" i="1" s="1"/>
  <c r="J5974" i="1"/>
  <c r="H5974" i="1"/>
  <c r="I5974" i="1" s="1"/>
  <c r="O5973" i="1"/>
  <c r="P5973" i="1" s="1"/>
  <c r="Q5973" i="1" s="1"/>
  <c r="L5973" i="1"/>
  <c r="K5973" i="1"/>
  <c r="J5973" i="1"/>
  <c r="H5973" i="1"/>
  <c r="I5973" i="1" s="1"/>
  <c r="O5972" i="1"/>
  <c r="P5972" i="1" s="1"/>
  <c r="Q5972" i="1" s="1"/>
  <c r="L5972" i="1"/>
  <c r="K5972" i="1"/>
  <c r="M5972" i="1" s="1"/>
  <c r="J5972" i="1"/>
  <c r="H5972" i="1"/>
  <c r="I5972" i="1" s="1"/>
  <c r="O5971" i="1"/>
  <c r="P5971" i="1" s="1"/>
  <c r="Q5971" i="1" s="1"/>
  <c r="L5971" i="1"/>
  <c r="K5971" i="1"/>
  <c r="J5971" i="1"/>
  <c r="H5971" i="1"/>
  <c r="I5971" i="1" s="1"/>
  <c r="O5970" i="1"/>
  <c r="P5970" i="1" s="1"/>
  <c r="Q5970" i="1" s="1"/>
  <c r="L5970" i="1"/>
  <c r="K5970" i="1"/>
  <c r="M5970" i="1" s="1"/>
  <c r="J5970" i="1"/>
  <c r="H5970" i="1"/>
  <c r="I5970" i="1" s="1"/>
  <c r="O5969" i="1"/>
  <c r="P5969" i="1" s="1"/>
  <c r="Q5969" i="1" s="1"/>
  <c r="L5969" i="1"/>
  <c r="K5969" i="1"/>
  <c r="J5969" i="1"/>
  <c r="H5969" i="1"/>
  <c r="I5969" i="1" s="1"/>
  <c r="O5968" i="1"/>
  <c r="P5968" i="1" s="1"/>
  <c r="Q5968" i="1" s="1"/>
  <c r="L5968" i="1"/>
  <c r="K5968" i="1"/>
  <c r="M5968" i="1" s="1"/>
  <c r="J5968" i="1"/>
  <c r="H5968" i="1"/>
  <c r="I5968" i="1" s="1"/>
  <c r="O5967" i="1"/>
  <c r="P5967" i="1" s="1"/>
  <c r="Q5967" i="1" s="1"/>
  <c r="L5967" i="1"/>
  <c r="K5967" i="1"/>
  <c r="M5967" i="1" s="1"/>
  <c r="J5967" i="1"/>
  <c r="H5967" i="1"/>
  <c r="I5967" i="1" s="1"/>
  <c r="O5966" i="1"/>
  <c r="P5966" i="1" s="1"/>
  <c r="Q5966" i="1" s="1"/>
  <c r="L5966" i="1"/>
  <c r="K5966" i="1"/>
  <c r="J5966" i="1"/>
  <c r="H5966" i="1"/>
  <c r="I5966" i="1" s="1"/>
  <c r="O5965" i="1"/>
  <c r="P5965" i="1" s="1"/>
  <c r="Q5965" i="1" s="1"/>
  <c r="L5965" i="1"/>
  <c r="K5965" i="1"/>
  <c r="J5965" i="1"/>
  <c r="H5965" i="1"/>
  <c r="I5965" i="1" s="1"/>
  <c r="O5964" i="1"/>
  <c r="P5964" i="1" s="1"/>
  <c r="Q5964" i="1" s="1"/>
  <c r="L5964" i="1"/>
  <c r="K5964" i="1"/>
  <c r="M5964" i="1" s="1"/>
  <c r="J5964" i="1"/>
  <c r="H5964" i="1"/>
  <c r="I5964" i="1" s="1"/>
  <c r="O5963" i="1"/>
  <c r="P5963" i="1" s="1"/>
  <c r="Q5963" i="1" s="1"/>
  <c r="L5963" i="1"/>
  <c r="K5963" i="1"/>
  <c r="J5963" i="1"/>
  <c r="H5963" i="1"/>
  <c r="I5963" i="1" s="1"/>
  <c r="O5962" i="1"/>
  <c r="P5962" i="1" s="1"/>
  <c r="Q5962" i="1" s="1"/>
  <c r="L5962" i="1"/>
  <c r="K5962" i="1"/>
  <c r="M5962" i="1" s="1"/>
  <c r="J5962" i="1"/>
  <c r="H5962" i="1"/>
  <c r="I5962" i="1" s="1"/>
  <c r="O5961" i="1"/>
  <c r="P5961" i="1" s="1"/>
  <c r="Q5961" i="1" s="1"/>
  <c r="L5961" i="1"/>
  <c r="K5961" i="1"/>
  <c r="M5961" i="1" s="1"/>
  <c r="J5961" i="1"/>
  <c r="H5961" i="1"/>
  <c r="I5961" i="1" s="1"/>
  <c r="O5960" i="1"/>
  <c r="P5960" i="1" s="1"/>
  <c r="Q5960" i="1" s="1"/>
  <c r="L5960" i="1"/>
  <c r="K5960" i="1"/>
  <c r="M5960" i="1" s="1"/>
  <c r="J5960" i="1"/>
  <c r="H5960" i="1"/>
  <c r="I5960" i="1" s="1"/>
  <c r="O5959" i="1"/>
  <c r="P5959" i="1" s="1"/>
  <c r="Q5959" i="1" s="1"/>
  <c r="L5959" i="1"/>
  <c r="K5959" i="1"/>
  <c r="M5959" i="1" s="1"/>
  <c r="J5959" i="1"/>
  <c r="H5959" i="1"/>
  <c r="I5959" i="1" s="1"/>
  <c r="O5958" i="1"/>
  <c r="P5958" i="1" s="1"/>
  <c r="Q5958" i="1" s="1"/>
  <c r="L5958" i="1"/>
  <c r="K5958" i="1"/>
  <c r="M5958" i="1" s="1"/>
  <c r="J5958" i="1"/>
  <c r="H5958" i="1"/>
  <c r="I5958" i="1" s="1"/>
  <c r="O5957" i="1"/>
  <c r="P5957" i="1" s="1"/>
  <c r="Q5957" i="1" s="1"/>
  <c r="L5957" i="1"/>
  <c r="K5957" i="1"/>
  <c r="J5957" i="1"/>
  <c r="H5957" i="1"/>
  <c r="I5957" i="1" s="1"/>
  <c r="O5956" i="1"/>
  <c r="P5956" i="1" s="1"/>
  <c r="Q5956" i="1" s="1"/>
  <c r="L5956" i="1"/>
  <c r="K5956" i="1"/>
  <c r="M5956" i="1" s="1"/>
  <c r="J5956" i="1"/>
  <c r="H5956" i="1"/>
  <c r="I5956" i="1" s="1"/>
  <c r="O5955" i="1"/>
  <c r="P5955" i="1" s="1"/>
  <c r="Q5955" i="1" s="1"/>
  <c r="L5955" i="1"/>
  <c r="K5955" i="1"/>
  <c r="J5955" i="1"/>
  <c r="H5955" i="1"/>
  <c r="I5955" i="1" s="1"/>
  <c r="O5954" i="1"/>
  <c r="P5954" i="1" s="1"/>
  <c r="Q5954" i="1" s="1"/>
  <c r="L5954" i="1"/>
  <c r="K5954" i="1"/>
  <c r="M5954" i="1" s="1"/>
  <c r="J5954" i="1"/>
  <c r="H5954" i="1"/>
  <c r="I5954" i="1" s="1"/>
  <c r="O5953" i="1"/>
  <c r="P5953" i="1" s="1"/>
  <c r="Q5953" i="1" s="1"/>
  <c r="L5953" i="1"/>
  <c r="K5953" i="1"/>
  <c r="J5953" i="1"/>
  <c r="H5953" i="1"/>
  <c r="I5953" i="1" s="1"/>
  <c r="O5952" i="1"/>
  <c r="P5952" i="1" s="1"/>
  <c r="Q5952" i="1" s="1"/>
  <c r="L5952" i="1"/>
  <c r="K5952" i="1"/>
  <c r="M5952" i="1" s="1"/>
  <c r="J5952" i="1"/>
  <c r="H5952" i="1"/>
  <c r="I5952" i="1" s="1"/>
  <c r="S5951" i="1"/>
  <c r="O5951" i="1"/>
  <c r="P5951" i="1" s="1"/>
  <c r="Q5951" i="1" s="1"/>
  <c r="L5951" i="1"/>
  <c r="K5951" i="1"/>
  <c r="M5951" i="1" s="1"/>
  <c r="J5951" i="1"/>
  <c r="H5951" i="1"/>
  <c r="I5951" i="1" s="1"/>
  <c r="S5950" i="1"/>
  <c r="O5950" i="1"/>
  <c r="P5950" i="1" s="1"/>
  <c r="Q5950" i="1" s="1"/>
  <c r="L5950" i="1"/>
  <c r="K5950" i="1"/>
  <c r="J5950" i="1"/>
  <c r="H5950" i="1"/>
  <c r="I5950" i="1" s="1"/>
  <c r="O5949" i="1"/>
  <c r="P5949" i="1" s="1"/>
  <c r="Q5949" i="1" s="1"/>
  <c r="L5949" i="1"/>
  <c r="K5949" i="1"/>
  <c r="M5949" i="1" s="1"/>
  <c r="J5949" i="1"/>
  <c r="H5949" i="1"/>
  <c r="I5949" i="1" s="1"/>
  <c r="O5948" i="1"/>
  <c r="P5948" i="1" s="1"/>
  <c r="Q5948" i="1" s="1"/>
  <c r="L5948" i="1"/>
  <c r="K5948" i="1"/>
  <c r="M5948" i="1" s="1"/>
  <c r="J5948" i="1"/>
  <c r="H5948" i="1"/>
  <c r="I5948" i="1" s="1"/>
  <c r="O5947" i="1"/>
  <c r="P5947" i="1" s="1"/>
  <c r="Q5947" i="1" s="1"/>
  <c r="L5947" i="1"/>
  <c r="K5947" i="1"/>
  <c r="J5947" i="1"/>
  <c r="H5947" i="1"/>
  <c r="I5947" i="1" s="1"/>
  <c r="O5946" i="1"/>
  <c r="P5946" i="1" s="1"/>
  <c r="Q5946" i="1" s="1"/>
  <c r="L5946" i="1"/>
  <c r="K5946" i="1"/>
  <c r="J5946" i="1"/>
  <c r="H5946" i="1"/>
  <c r="I5946" i="1" s="1"/>
  <c r="O5945" i="1"/>
  <c r="P5945" i="1" s="1"/>
  <c r="Q5945" i="1" s="1"/>
  <c r="L5945" i="1"/>
  <c r="K5945" i="1"/>
  <c r="M5945" i="1" s="1"/>
  <c r="J5945" i="1"/>
  <c r="H5945" i="1"/>
  <c r="I5945" i="1" s="1"/>
  <c r="O5944" i="1"/>
  <c r="P5944" i="1" s="1"/>
  <c r="Q5944" i="1" s="1"/>
  <c r="L5944" i="1"/>
  <c r="K5944" i="1"/>
  <c r="M5944" i="1" s="1"/>
  <c r="J5944" i="1"/>
  <c r="H5944" i="1"/>
  <c r="I5944" i="1" s="1"/>
  <c r="O5943" i="1"/>
  <c r="P5943" i="1" s="1"/>
  <c r="Q5943" i="1" s="1"/>
  <c r="L5943" i="1"/>
  <c r="K5943" i="1"/>
  <c r="M5943" i="1" s="1"/>
  <c r="J5943" i="1"/>
  <c r="H5943" i="1"/>
  <c r="I5943" i="1" s="1"/>
  <c r="O5942" i="1"/>
  <c r="P5942" i="1" s="1"/>
  <c r="Q5942" i="1" s="1"/>
  <c r="L5942" i="1"/>
  <c r="K5942" i="1"/>
  <c r="M5942" i="1" s="1"/>
  <c r="J5942" i="1"/>
  <c r="H5942" i="1"/>
  <c r="I5942" i="1" s="1"/>
  <c r="O5941" i="1"/>
  <c r="P5941" i="1" s="1"/>
  <c r="Q5941" i="1" s="1"/>
  <c r="L5941" i="1"/>
  <c r="K5941" i="1"/>
  <c r="J5941" i="1"/>
  <c r="H5941" i="1"/>
  <c r="I5941" i="1" s="1"/>
  <c r="O5940" i="1"/>
  <c r="P5940" i="1" s="1"/>
  <c r="Q5940" i="1" s="1"/>
  <c r="L5940" i="1"/>
  <c r="K5940" i="1"/>
  <c r="J5940" i="1"/>
  <c r="H5940" i="1"/>
  <c r="I5940" i="1" s="1"/>
  <c r="O5939" i="1"/>
  <c r="P5939" i="1" s="1"/>
  <c r="Q5939" i="1" s="1"/>
  <c r="L5939" i="1"/>
  <c r="K5939" i="1"/>
  <c r="M5939" i="1" s="1"/>
  <c r="J5939" i="1"/>
  <c r="H5939" i="1"/>
  <c r="I5939" i="1" s="1"/>
  <c r="O5938" i="1"/>
  <c r="P5938" i="1" s="1"/>
  <c r="Q5938" i="1" s="1"/>
  <c r="L5938" i="1"/>
  <c r="K5938" i="1"/>
  <c r="M5938" i="1" s="1"/>
  <c r="J5938" i="1"/>
  <c r="H5938" i="1"/>
  <c r="I5938" i="1" s="1"/>
  <c r="O5937" i="1"/>
  <c r="P5937" i="1" s="1"/>
  <c r="Q5937" i="1" s="1"/>
  <c r="L5937" i="1"/>
  <c r="K5937" i="1"/>
  <c r="J5937" i="1"/>
  <c r="H5937" i="1"/>
  <c r="I5937" i="1" s="1"/>
  <c r="O5936" i="1"/>
  <c r="P5936" i="1" s="1"/>
  <c r="Q5936" i="1" s="1"/>
  <c r="L5936" i="1"/>
  <c r="K5936" i="1"/>
  <c r="M5936" i="1" s="1"/>
  <c r="J5936" i="1"/>
  <c r="H5936" i="1"/>
  <c r="I5936" i="1" s="1"/>
  <c r="O5935" i="1"/>
  <c r="P5935" i="1" s="1"/>
  <c r="Q5935" i="1" s="1"/>
  <c r="L5935" i="1"/>
  <c r="K5935" i="1"/>
  <c r="M5935" i="1" s="1"/>
  <c r="J5935" i="1"/>
  <c r="H5935" i="1"/>
  <c r="I5935" i="1" s="1"/>
  <c r="O5934" i="1"/>
  <c r="P5934" i="1" s="1"/>
  <c r="Q5934" i="1" s="1"/>
  <c r="L5934" i="1"/>
  <c r="K5934" i="1"/>
  <c r="J5934" i="1"/>
  <c r="H5934" i="1"/>
  <c r="I5934" i="1" s="1"/>
  <c r="S5933" i="1"/>
  <c r="O5933" i="1"/>
  <c r="P5933" i="1" s="1"/>
  <c r="Q5933" i="1" s="1"/>
  <c r="L5933" i="1"/>
  <c r="K5933" i="1"/>
  <c r="M5933" i="1" s="1"/>
  <c r="J5933" i="1"/>
  <c r="H5933" i="1"/>
  <c r="I5933" i="1" s="1"/>
  <c r="O5932" i="1"/>
  <c r="P5932" i="1" s="1"/>
  <c r="Q5932" i="1" s="1"/>
  <c r="L5932" i="1"/>
  <c r="K5932" i="1"/>
  <c r="J5932" i="1"/>
  <c r="H5932" i="1"/>
  <c r="I5932" i="1" s="1"/>
  <c r="O5931" i="1"/>
  <c r="P5931" i="1" s="1"/>
  <c r="Q5931" i="1" s="1"/>
  <c r="L5931" i="1"/>
  <c r="K5931" i="1"/>
  <c r="J5931" i="1"/>
  <c r="H5931" i="1"/>
  <c r="I5931" i="1" s="1"/>
  <c r="O5930" i="1"/>
  <c r="P5930" i="1" s="1"/>
  <c r="Q5930" i="1" s="1"/>
  <c r="L5930" i="1"/>
  <c r="K5930" i="1"/>
  <c r="M5930" i="1" s="1"/>
  <c r="J5930" i="1"/>
  <c r="H5930" i="1"/>
  <c r="I5930" i="1" s="1"/>
  <c r="O5929" i="1"/>
  <c r="P5929" i="1" s="1"/>
  <c r="Q5929" i="1" s="1"/>
  <c r="L5929" i="1"/>
  <c r="K5929" i="1"/>
  <c r="M5929" i="1" s="1"/>
  <c r="J5929" i="1"/>
  <c r="H5929" i="1"/>
  <c r="I5929" i="1" s="1"/>
  <c r="O5928" i="1"/>
  <c r="P5928" i="1" s="1"/>
  <c r="Q5928" i="1" s="1"/>
  <c r="L5928" i="1"/>
  <c r="K5928" i="1"/>
  <c r="M5928" i="1" s="1"/>
  <c r="J5928" i="1"/>
  <c r="H5928" i="1"/>
  <c r="I5928" i="1" s="1"/>
  <c r="O5927" i="1"/>
  <c r="P5927" i="1" s="1"/>
  <c r="Q5927" i="1" s="1"/>
  <c r="L5927" i="1"/>
  <c r="K5927" i="1"/>
  <c r="M5927" i="1" s="1"/>
  <c r="J5927" i="1"/>
  <c r="H5927" i="1"/>
  <c r="I5927" i="1" s="1"/>
  <c r="O5926" i="1"/>
  <c r="P5926" i="1" s="1"/>
  <c r="Q5926" i="1" s="1"/>
  <c r="L5926" i="1"/>
  <c r="K5926" i="1"/>
  <c r="M5926" i="1" s="1"/>
  <c r="J5926" i="1"/>
  <c r="H5926" i="1"/>
  <c r="I5926" i="1" s="1"/>
  <c r="O5925" i="1"/>
  <c r="P5925" i="1" s="1"/>
  <c r="Q5925" i="1" s="1"/>
  <c r="L5925" i="1"/>
  <c r="K5925" i="1"/>
  <c r="J5925" i="1"/>
  <c r="H5925" i="1"/>
  <c r="I5925" i="1" s="1"/>
  <c r="O5924" i="1"/>
  <c r="P5924" i="1" s="1"/>
  <c r="Q5924" i="1" s="1"/>
  <c r="L5924" i="1"/>
  <c r="K5924" i="1"/>
  <c r="J5924" i="1"/>
  <c r="H5924" i="1"/>
  <c r="I5924" i="1" s="1"/>
  <c r="O5923" i="1"/>
  <c r="P5923" i="1" s="1"/>
  <c r="Q5923" i="1" s="1"/>
  <c r="L5923" i="1"/>
  <c r="K5923" i="1"/>
  <c r="M5923" i="1" s="1"/>
  <c r="J5923" i="1"/>
  <c r="H5923" i="1"/>
  <c r="I5923" i="1" s="1"/>
  <c r="O5922" i="1"/>
  <c r="P5922" i="1" s="1"/>
  <c r="Q5922" i="1" s="1"/>
  <c r="L5922" i="1"/>
  <c r="K5922" i="1"/>
  <c r="M5922" i="1" s="1"/>
  <c r="J5922" i="1"/>
  <c r="H5922" i="1"/>
  <c r="I5922" i="1" s="1"/>
  <c r="O5921" i="1"/>
  <c r="P5921" i="1" s="1"/>
  <c r="Q5921" i="1" s="1"/>
  <c r="L5921" i="1"/>
  <c r="K5921" i="1"/>
  <c r="J5921" i="1"/>
  <c r="H5921" i="1"/>
  <c r="I5921" i="1" s="1"/>
  <c r="O5920" i="1"/>
  <c r="P5920" i="1" s="1"/>
  <c r="Q5920" i="1" s="1"/>
  <c r="L5920" i="1"/>
  <c r="K5920" i="1"/>
  <c r="J5920" i="1"/>
  <c r="H5920" i="1"/>
  <c r="I5920" i="1" s="1"/>
  <c r="O5919" i="1"/>
  <c r="P5919" i="1" s="1"/>
  <c r="Q5919" i="1" s="1"/>
  <c r="L5919" i="1"/>
  <c r="K5919" i="1"/>
  <c r="M5919" i="1" s="1"/>
  <c r="J5919" i="1"/>
  <c r="H5919" i="1"/>
  <c r="I5919" i="1" s="1"/>
  <c r="O5918" i="1"/>
  <c r="P5918" i="1" s="1"/>
  <c r="Q5918" i="1" s="1"/>
  <c r="L5918" i="1"/>
  <c r="K5918" i="1"/>
  <c r="J5918" i="1"/>
  <c r="H5918" i="1"/>
  <c r="I5918" i="1" s="1"/>
  <c r="O5917" i="1"/>
  <c r="P5917" i="1" s="1"/>
  <c r="Q5917" i="1" s="1"/>
  <c r="L5917" i="1"/>
  <c r="K5917" i="1"/>
  <c r="J5917" i="1"/>
  <c r="H5917" i="1"/>
  <c r="I5917" i="1" s="1"/>
  <c r="O5916" i="1"/>
  <c r="P5916" i="1" s="1"/>
  <c r="Q5916" i="1" s="1"/>
  <c r="L5916" i="1"/>
  <c r="K5916" i="1"/>
  <c r="M5916" i="1" s="1"/>
  <c r="J5916" i="1"/>
  <c r="H5916" i="1"/>
  <c r="I5916" i="1" s="1"/>
  <c r="O5915" i="1"/>
  <c r="P5915" i="1" s="1"/>
  <c r="Q5915" i="1" s="1"/>
  <c r="L5915" i="1"/>
  <c r="K5915" i="1"/>
  <c r="J5915" i="1"/>
  <c r="H5915" i="1"/>
  <c r="I5915" i="1" s="1"/>
  <c r="O5914" i="1"/>
  <c r="P5914" i="1" s="1"/>
  <c r="Q5914" i="1" s="1"/>
  <c r="L5914" i="1"/>
  <c r="K5914" i="1"/>
  <c r="M5914" i="1" s="1"/>
  <c r="J5914" i="1"/>
  <c r="H5914" i="1"/>
  <c r="I5914" i="1" s="1"/>
  <c r="O5913" i="1"/>
  <c r="P5913" i="1" s="1"/>
  <c r="Q5913" i="1" s="1"/>
  <c r="L5913" i="1"/>
  <c r="K5913" i="1"/>
  <c r="M5913" i="1" s="1"/>
  <c r="J5913" i="1"/>
  <c r="H5913" i="1"/>
  <c r="I5913" i="1" s="1"/>
  <c r="O5912" i="1"/>
  <c r="P5912" i="1" s="1"/>
  <c r="Q5912" i="1" s="1"/>
  <c r="L5912" i="1"/>
  <c r="K5912" i="1"/>
  <c r="J5912" i="1"/>
  <c r="H5912" i="1"/>
  <c r="I5912" i="1" s="1"/>
  <c r="S5911" i="1"/>
  <c r="O5911" i="1"/>
  <c r="P5911" i="1" s="1"/>
  <c r="Q5911" i="1" s="1"/>
  <c r="L5911" i="1"/>
  <c r="K5911" i="1"/>
  <c r="M5911" i="1" s="1"/>
  <c r="J5911" i="1"/>
  <c r="H5911" i="1"/>
  <c r="I5911" i="1" s="1"/>
  <c r="O5910" i="1"/>
  <c r="P5910" i="1" s="1"/>
  <c r="Q5910" i="1" s="1"/>
  <c r="L5910" i="1"/>
  <c r="K5910" i="1"/>
  <c r="M5910" i="1" s="1"/>
  <c r="J5910" i="1"/>
  <c r="H5910" i="1"/>
  <c r="I5910" i="1" s="1"/>
  <c r="O5909" i="1"/>
  <c r="P5909" i="1" s="1"/>
  <c r="Q5909" i="1" s="1"/>
  <c r="L5909" i="1"/>
  <c r="K5909" i="1"/>
  <c r="J5909" i="1"/>
  <c r="H5909" i="1"/>
  <c r="I5909" i="1" s="1"/>
  <c r="O5908" i="1"/>
  <c r="P5908" i="1" s="1"/>
  <c r="Q5908" i="1" s="1"/>
  <c r="L5908" i="1"/>
  <c r="K5908" i="1"/>
  <c r="J5908" i="1"/>
  <c r="H5908" i="1"/>
  <c r="I5908" i="1" s="1"/>
  <c r="O5907" i="1"/>
  <c r="P5907" i="1" s="1"/>
  <c r="Q5907" i="1" s="1"/>
  <c r="L5907" i="1"/>
  <c r="K5907" i="1"/>
  <c r="M5907" i="1" s="1"/>
  <c r="J5907" i="1"/>
  <c r="H5907" i="1"/>
  <c r="I5907" i="1" s="1"/>
  <c r="O5906" i="1"/>
  <c r="P5906" i="1" s="1"/>
  <c r="Q5906" i="1" s="1"/>
  <c r="L5906" i="1"/>
  <c r="K5906" i="1"/>
  <c r="M5906" i="1" s="1"/>
  <c r="J5906" i="1"/>
  <c r="H5906" i="1"/>
  <c r="I5906" i="1" s="1"/>
  <c r="O5905" i="1"/>
  <c r="P5905" i="1" s="1"/>
  <c r="Q5905" i="1" s="1"/>
  <c r="L5905" i="1"/>
  <c r="K5905" i="1"/>
  <c r="J5905" i="1"/>
  <c r="H5905" i="1"/>
  <c r="I5905" i="1" s="1"/>
  <c r="O5904" i="1"/>
  <c r="P5904" i="1" s="1"/>
  <c r="Q5904" i="1" s="1"/>
  <c r="L5904" i="1"/>
  <c r="K5904" i="1"/>
  <c r="J5904" i="1"/>
  <c r="H5904" i="1"/>
  <c r="I5904" i="1" s="1"/>
  <c r="O5903" i="1"/>
  <c r="P5903" i="1" s="1"/>
  <c r="Q5903" i="1" s="1"/>
  <c r="L5903" i="1"/>
  <c r="K5903" i="1"/>
  <c r="M5903" i="1" s="1"/>
  <c r="J5903" i="1"/>
  <c r="H5903" i="1"/>
  <c r="I5903" i="1" s="1"/>
  <c r="O5902" i="1"/>
  <c r="P5902" i="1" s="1"/>
  <c r="Q5902" i="1" s="1"/>
  <c r="L5902" i="1"/>
  <c r="K5902" i="1"/>
  <c r="J5902" i="1"/>
  <c r="H5902" i="1"/>
  <c r="I5902" i="1" s="1"/>
  <c r="O5901" i="1"/>
  <c r="P5901" i="1" s="1"/>
  <c r="Q5901" i="1" s="1"/>
  <c r="L5901" i="1"/>
  <c r="K5901" i="1"/>
  <c r="J5901" i="1"/>
  <c r="H5901" i="1"/>
  <c r="I5901" i="1" s="1"/>
  <c r="O5900" i="1"/>
  <c r="P5900" i="1" s="1"/>
  <c r="Q5900" i="1" s="1"/>
  <c r="L5900" i="1"/>
  <c r="K5900" i="1"/>
  <c r="M5900" i="1" s="1"/>
  <c r="J5900" i="1"/>
  <c r="H5900" i="1"/>
  <c r="I5900" i="1" s="1"/>
  <c r="O5899" i="1"/>
  <c r="P5899" i="1" s="1"/>
  <c r="Q5899" i="1" s="1"/>
  <c r="L5899" i="1"/>
  <c r="K5899" i="1"/>
  <c r="M5899" i="1" s="1"/>
  <c r="J5899" i="1"/>
  <c r="H5899" i="1"/>
  <c r="I5899" i="1" s="1"/>
  <c r="O5898" i="1"/>
  <c r="P5898" i="1" s="1"/>
  <c r="Q5898" i="1" s="1"/>
  <c r="L5898" i="1"/>
  <c r="K5898" i="1"/>
  <c r="M5898" i="1" s="1"/>
  <c r="J5898" i="1"/>
  <c r="H5898" i="1"/>
  <c r="I5898" i="1" s="1"/>
  <c r="O5897" i="1"/>
  <c r="P5897" i="1" s="1"/>
  <c r="Q5897" i="1" s="1"/>
  <c r="L5897" i="1"/>
  <c r="K5897" i="1"/>
  <c r="M5897" i="1" s="1"/>
  <c r="J5897" i="1"/>
  <c r="H5897" i="1"/>
  <c r="I5897" i="1" s="1"/>
  <c r="O5896" i="1"/>
  <c r="P5896" i="1" s="1"/>
  <c r="Q5896" i="1" s="1"/>
  <c r="L5896" i="1"/>
  <c r="K5896" i="1"/>
  <c r="M5896" i="1" s="1"/>
  <c r="J5896" i="1"/>
  <c r="H5896" i="1"/>
  <c r="I5896" i="1" s="1"/>
  <c r="O5895" i="1"/>
  <c r="P5895" i="1" s="1"/>
  <c r="Q5895" i="1" s="1"/>
  <c r="L5895" i="1"/>
  <c r="K5895" i="1"/>
  <c r="M5895" i="1" s="1"/>
  <c r="J5895" i="1"/>
  <c r="H5895" i="1"/>
  <c r="I5895" i="1" s="1"/>
  <c r="O5894" i="1"/>
  <c r="P5894" i="1" s="1"/>
  <c r="Q5894" i="1" s="1"/>
  <c r="L5894" i="1"/>
  <c r="K5894" i="1"/>
  <c r="M5894" i="1" s="1"/>
  <c r="J5894" i="1"/>
  <c r="H5894" i="1"/>
  <c r="I5894" i="1" s="1"/>
  <c r="O5893" i="1"/>
  <c r="P5893" i="1" s="1"/>
  <c r="Q5893" i="1" s="1"/>
  <c r="L5893" i="1"/>
  <c r="K5893" i="1"/>
  <c r="J5893" i="1"/>
  <c r="H5893" i="1"/>
  <c r="I5893" i="1" s="1"/>
  <c r="O5892" i="1"/>
  <c r="P5892" i="1" s="1"/>
  <c r="Q5892" i="1" s="1"/>
  <c r="L5892" i="1"/>
  <c r="K5892" i="1"/>
  <c r="M5892" i="1" s="1"/>
  <c r="J5892" i="1"/>
  <c r="H5892" i="1"/>
  <c r="I5892" i="1" s="1"/>
  <c r="O5891" i="1"/>
  <c r="P5891" i="1" s="1"/>
  <c r="Q5891" i="1" s="1"/>
  <c r="L5891" i="1"/>
  <c r="K5891" i="1"/>
  <c r="M5891" i="1" s="1"/>
  <c r="J5891" i="1"/>
  <c r="H5891" i="1"/>
  <c r="I5891" i="1" s="1"/>
  <c r="O5890" i="1"/>
  <c r="P5890" i="1" s="1"/>
  <c r="Q5890" i="1" s="1"/>
  <c r="L5890" i="1"/>
  <c r="K5890" i="1"/>
  <c r="M5890" i="1" s="1"/>
  <c r="J5890" i="1"/>
  <c r="H5890" i="1"/>
  <c r="I5890" i="1" s="1"/>
  <c r="O5889" i="1"/>
  <c r="P5889" i="1" s="1"/>
  <c r="Q5889" i="1" s="1"/>
  <c r="L5889" i="1"/>
  <c r="K5889" i="1"/>
  <c r="J5889" i="1"/>
  <c r="H5889" i="1"/>
  <c r="I5889" i="1" s="1"/>
  <c r="O5888" i="1"/>
  <c r="P5888" i="1" s="1"/>
  <c r="Q5888" i="1" s="1"/>
  <c r="L5888" i="1"/>
  <c r="K5888" i="1"/>
  <c r="J5888" i="1"/>
  <c r="H5888" i="1"/>
  <c r="I5888" i="1" s="1"/>
  <c r="O5887" i="1"/>
  <c r="P5887" i="1" s="1"/>
  <c r="Q5887" i="1" s="1"/>
  <c r="L5887" i="1"/>
  <c r="K5887" i="1"/>
  <c r="M5887" i="1" s="1"/>
  <c r="J5887" i="1"/>
  <c r="H5887" i="1"/>
  <c r="I5887" i="1" s="1"/>
  <c r="O5886" i="1"/>
  <c r="P5886" i="1" s="1"/>
  <c r="Q5886" i="1" s="1"/>
  <c r="L5886" i="1"/>
  <c r="K5886" i="1"/>
  <c r="J5886" i="1"/>
  <c r="H5886" i="1"/>
  <c r="I5886" i="1" s="1"/>
  <c r="O5885" i="1"/>
  <c r="P5885" i="1" s="1"/>
  <c r="Q5885" i="1" s="1"/>
  <c r="L5885" i="1"/>
  <c r="K5885" i="1"/>
  <c r="M5885" i="1" s="1"/>
  <c r="J5885" i="1"/>
  <c r="H5885" i="1"/>
  <c r="I5885" i="1" s="1"/>
  <c r="O5884" i="1"/>
  <c r="P5884" i="1" s="1"/>
  <c r="Q5884" i="1" s="1"/>
  <c r="L5884" i="1"/>
  <c r="K5884" i="1"/>
  <c r="M5884" i="1" s="1"/>
  <c r="J5884" i="1"/>
  <c r="H5884" i="1"/>
  <c r="I5884" i="1" s="1"/>
  <c r="O5883" i="1"/>
  <c r="P5883" i="1" s="1"/>
  <c r="Q5883" i="1" s="1"/>
  <c r="L5883" i="1"/>
  <c r="K5883" i="1"/>
  <c r="M5883" i="1" s="1"/>
  <c r="J5883" i="1"/>
  <c r="H5883" i="1"/>
  <c r="I5883" i="1" s="1"/>
  <c r="S5882" i="1"/>
  <c r="O5882" i="1"/>
  <c r="P5882" i="1" s="1"/>
  <c r="Q5882" i="1" s="1"/>
  <c r="L5882" i="1"/>
  <c r="K5882" i="1"/>
  <c r="M5882" i="1" s="1"/>
  <c r="J5882" i="1"/>
  <c r="H5882" i="1"/>
  <c r="I5882" i="1" s="1"/>
  <c r="O5881" i="1"/>
  <c r="P5881" i="1" s="1"/>
  <c r="Q5881" i="1" s="1"/>
  <c r="L5881" i="1"/>
  <c r="K5881" i="1"/>
  <c r="M5881" i="1" s="1"/>
  <c r="J5881" i="1"/>
  <c r="H5881" i="1"/>
  <c r="I5881" i="1" s="1"/>
  <c r="O5880" i="1"/>
  <c r="P5880" i="1" s="1"/>
  <c r="Q5880" i="1" s="1"/>
  <c r="L5880" i="1"/>
  <c r="K5880" i="1"/>
  <c r="M5880" i="1" s="1"/>
  <c r="J5880" i="1"/>
  <c r="H5880" i="1"/>
  <c r="I5880" i="1" s="1"/>
  <c r="O5879" i="1"/>
  <c r="P5879" i="1" s="1"/>
  <c r="Q5879" i="1" s="1"/>
  <c r="L5879" i="1"/>
  <c r="K5879" i="1"/>
  <c r="M5879" i="1" s="1"/>
  <c r="J5879" i="1"/>
  <c r="H5879" i="1"/>
  <c r="I5879" i="1" s="1"/>
  <c r="O5878" i="1"/>
  <c r="P5878" i="1" s="1"/>
  <c r="Q5878" i="1" s="1"/>
  <c r="L5878" i="1"/>
  <c r="K5878" i="1"/>
  <c r="M5878" i="1" s="1"/>
  <c r="J5878" i="1"/>
  <c r="H5878" i="1"/>
  <c r="I5878" i="1" s="1"/>
  <c r="O5877" i="1"/>
  <c r="P5877" i="1" s="1"/>
  <c r="Q5877" i="1" s="1"/>
  <c r="L5877" i="1"/>
  <c r="K5877" i="1"/>
  <c r="J5877" i="1"/>
  <c r="H5877" i="1"/>
  <c r="I5877" i="1" s="1"/>
  <c r="O5876" i="1"/>
  <c r="P5876" i="1" s="1"/>
  <c r="Q5876" i="1" s="1"/>
  <c r="L5876" i="1"/>
  <c r="K5876" i="1"/>
  <c r="M5876" i="1" s="1"/>
  <c r="J5876" i="1"/>
  <c r="H5876" i="1"/>
  <c r="I5876" i="1" s="1"/>
  <c r="O5875" i="1"/>
  <c r="P5875" i="1" s="1"/>
  <c r="Q5875" i="1" s="1"/>
  <c r="L5875" i="1"/>
  <c r="K5875" i="1"/>
  <c r="M5875" i="1" s="1"/>
  <c r="J5875" i="1"/>
  <c r="H5875" i="1"/>
  <c r="I5875" i="1" s="1"/>
  <c r="S5874" i="1"/>
  <c r="O5874" i="1"/>
  <c r="P5874" i="1" s="1"/>
  <c r="Q5874" i="1" s="1"/>
  <c r="L5874" i="1"/>
  <c r="K5874" i="1"/>
  <c r="M5874" i="1" s="1"/>
  <c r="J5874" i="1"/>
  <c r="H5874" i="1"/>
  <c r="I5874" i="1" s="1"/>
  <c r="O5873" i="1"/>
  <c r="P5873" i="1" s="1"/>
  <c r="Q5873" i="1" s="1"/>
  <c r="L5873" i="1"/>
  <c r="K5873" i="1"/>
  <c r="J5873" i="1"/>
  <c r="H5873" i="1"/>
  <c r="I5873" i="1" s="1"/>
  <c r="O5872" i="1"/>
  <c r="P5872" i="1" s="1"/>
  <c r="Q5872" i="1" s="1"/>
  <c r="L5872" i="1"/>
  <c r="K5872" i="1"/>
  <c r="J5872" i="1"/>
  <c r="H5872" i="1"/>
  <c r="I5872" i="1" s="1"/>
  <c r="O5871" i="1"/>
  <c r="P5871" i="1" s="1"/>
  <c r="Q5871" i="1" s="1"/>
  <c r="L5871" i="1"/>
  <c r="K5871" i="1"/>
  <c r="M5871" i="1" s="1"/>
  <c r="J5871" i="1"/>
  <c r="H5871" i="1"/>
  <c r="I5871" i="1" s="1"/>
  <c r="O5870" i="1"/>
  <c r="P5870" i="1" s="1"/>
  <c r="Q5870" i="1" s="1"/>
  <c r="L5870" i="1"/>
  <c r="K5870" i="1"/>
  <c r="J5870" i="1"/>
  <c r="H5870" i="1"/>
  <c r="I5870" i="1" s="1"/>
  <c r="O5869" i="1"/>
  <c r="P5869" i="1" s="1"/>
  <c r="Q5869" i="1" s="1"/>
  <c r="L5869" i="1"/>
  <c r="K5869" i="1"/>
  <c r="J5869" i="1"/>
  <c r="H5869" i="1"/>
  <c r="I5869" i="1" s="1"/>
  <c r="O5868" i="1"/>
  <c r="P5868" i="1" s="1"/>
  <c r="Q5868" i="1" s="1"/>
  <c r="L5868" i="1"/>
  <c r="K5868" i="1"/>
  <c r="M5868" i="1" s="1"/>
  <c r="J5868" i="1"/>
  <c r="H5868" i="1"/>
  <c r="I5868" i="1" s="1"/>
  <c r="O5867" i="1"/>
  <c r="P5867" i="1" s="1"/>
  <c r="Q5867" i="1" s="1"/>
  <c r="L5867" i="1"/>
  <c r="K5867" i="1"/>
  <c r="M5867" i="1" s="1"/>
  <c r="J5867" i="1"/>
  <c r="H5867" i="1"/>
  <c r="I5867" i="1" s="1"/>
  <c r="S5866" i="1"/>
  <c r="O5866" i="1"/>
  <c r="P5866" i="1" s="1"/>
  <c r="Q5866" i="1" s="1"/>
  <c r="L5866" i="1"/>
  <c r="K5866" i="1"/>
  <c r="M5866" i="1" s="1"/>
  <c r="J5866" i="1"/>
  <c r="H5866" i="1"/>
  <c r="I5866" i="1" s="1"/>
  <c r="O5865" i="1"/>
  <c r="P5865" i="1" s="1"/>
  <c r="Q5865" i="1" s="1"/>
  <c r="L5865" i="1"/>
  <c r="K5865" i="1"/>
  <c r="M5865" i="1" s="1"/>
  <c r="J5865" i="1"/>
  <c r="H5865" i="1"/>
  <c r="I5865" i="1" s="1"/>
  <c r="O5864" i="1"/>
  <c r="P5864" i="1" s="1"/>
  <c r="Q5864" i="1" s="1"/>
  <c r="L5864" i="1"/>
  <c r="K5864" i="1"/>
  <c r="M5864" i="1" s="1"/>
  <c r="J5864" i="1"/>
  <c r="H5864" i="1"/>
  <c r="I5864" i="1" s="1"/>
  <c r="O5863" i="1"/>
  <c r="P5863" i="1" s="1"/>
  <c r="Q5863" i="1" s="1"/>
  <c r="L5863" i="1"/>
  <c r="K5863" i="1"/>
  <c r="M5863" i="1" s="1"/>
  <c r="J5863" i="1"/>
  <c r="H5863" i="1"/>
  <c r="I5863" i="1" s="1"/>
  <c r="O5862" i="1"/>
  <c r="P5862" i="1" s="1"/>
  <c r="Q5862" i="1" s="1"/>
  <c r="L5862" i="1"/>
  <c r="K5862" i="1"/>
  <c r="M5862" i="1" s="1"/>
  <c r="J5862" i="1"/>
  <c r="H5862" i="1"/>
  <c r="I5862" i="1" s="1"/>
  <c r="O5861" i="1"/>
  <c r="P5861" i="1" s="1"/>
  <c r="Q5861" i="1" s="1"/>
  <c r="L5861" i="1"/>
  <c r="K5861" i="1"/>
  <c r="J5861" i="1"/>
  <c r="H5861" i="1"/>
  <c r="I5861" i="1" s="1"/>
  <c r="S5860" i="1"/>
  <c r="O5860" i="1"/>
  <c r="P5860" i="1" s="1"/>
  <c r="Q5860" i="1" s="1"/>
  <c r="L5860" i="1"/>
  <c r="K5860" i="1"/>
  <c r="J5860" i="1"/>
  <c r="H5860" i="1"/>
  <c r="I5860" i="1" s="1"/>
  <c r="O5859" i="1"/>
  <c r="P5859" i="1" s="1"/>
  <c r="Q5859" i="1" s="1"/>
  <c r="L5859" i="1"/>
  <c r="K5859" i="1"/>
  <c r="J5859" i="1"/>
  <c r="H5859" i="1"/>
  <c r="I5859" i="1" s="1"/>
  <c r="O5858" i="1"/>
  <c r="P5858" i="1" s="1"/>
  <c r="Q5858" i="1" s="1"/>
  <c r="L5858" i="1"/>
  <c r="K5858" i="1"/>
  <c r="J5858" i="1"/>
  <c r="H5858" i="1"/>
  <c r="I5858" i="1" s="1"/>
  <c r="O5857" i="1"/>
  <c r="P5857" i="1" s="1"/>
  <c r="Q5857" i="1" s="1"/>
  <c r="L5857" i="1"/>
  <c r="K5857" i="1"/>
  <c r="M5857" i="1" s="1"/>
  <c r="J5857" i="1"/>
  <c r="H5857" i="1"/>
  <c r="I5857" i="1" s="1"/>
  <c r="O5856" i="1"/>
  <c r="P5856" i="1" s="1"/>
  <c r="Q5856" i="1" s="1"/>
  <c r="L5856" i="1"/>
  <c r="K5856" i="1"/>
  <c r="M5856" i="1" s="1"/>
  <c r="J5856" i="1"/>
  <c r="H5856" i="1"/>
  <c r="I5856" i="1" s="1"/>
  <c r="O5855" i="1"/>
  <c r="P5855" i="1" s="1"/>
  <c r="Q5855" i="1" s="1"/>
  <c r="L5855" i="1"/>
  <c r="K5855" i="1"/>
  <c r="M5855" i="1" s="1"/>
  <c r="J5855" i="1"/>
  <c r="H5855" i="1"/>
  <c r="I5855" i="1" s="1"/>
  <c r="O5854" i="1"/>
  <c r="P5854" i="1" s="1"/>
  <c r="Q5854" i="1" s="1"/>
  <c r="L5854" i="1"/>
  <c r="K5854" i="1"/>
  <c r="M5854" i="1" s="1"/>
  <c r="J5854" i="1"/>
  <c r="H5854" i="1"/>
  <c r="I5854" i="1" s="1"/>
  <c r="O5853" i="1"/>
  <c r="P5853" i="1" s="1"/>
  <c r="Q5853" i="1" s="1"/>
  <c r="L5853" i="1"/>
  <c r="K5853" i="1"/>
  <c r="J5853" i="1"/>
  <c r="H5853" i="1"/>
  <c r="I5853" i="1" s="1"/>
  <c r="O5852" i="1"/>
  <c r="P5852" i="1" s="1"/>
  <c r="Q5852" i="1" s="1"/>
  <c r="L5852" i="1"/>
  <c r="K5852" i="1"/>
  <c r="M5852" i="1" s="1"/>
  <c r="J5852" i="1"/>
  <c r="H5852" i="1"/>
  <c r="I5852" i="1" s="1"/>
  <c r="O5851" i="1"/>
  <c r="P5851" i="1" s="1"/>
  <c r="Q5851" i="1" s="1"/>
  <c r="L5851" i="1"/>
  <c r="K5851" i="1"/>
  <c r="M5851" i="1" s="1"/>
  <c r="J5851" i="1"/>
  <c r="H5851" i="1"/>
  <c r="I5851" i="1" s="1"/>
  <c r="O5850" i="1"/>
  <c r="P5850" i="1" s="1"/>
  <c r="Q5850" i="1" s="1"/>
  <c r="L5850" i="1"/>
  <c r="K5850" i="1"/>
  <c r="M5850" i="1" s="1"/>
  <c r="J5850" i="1"/>
  <c r="H5850" i="1"/>
  <c r="I5850" i="1" s="1"/>
  <c r="O5849" i="1"/>
  <c r="P5849" i="1" s="1"/>
  <c r="Q5849" i="1" s="1"/>
  <c r="L5849" i="1"/>
  <c r="K5849" i="1"/>
  <c r="M5849" i="1" s="1"/>
  <c r="J5849" i="1"/>
  <c r="H5849" i="1"/>
  <c r="I5849" i="1" s="1"/>
  <c r="S5848" i="1"/>
  <c r="O5848" i="1"/>
  <c r="P5848" i="1" s="1"/>
  <c r="Q5848" i="1" s="1"/>
  <c r="L5848" i="1"/>
  <c r="K5848" i="1"/>
  <c r="M5848" i="1" s="1"/>
  <c r="J5848" i="1"/>
  <c r="H5848" i="1"/>
  <c r="I5848" i="1" s="1"/>
  <c r="O5847" i="1"/>
  <c r="P5847" i="1" s="1"/>
  <c r="Q5847" i="1" s="1"/>
  <c r="L5847" i="1"/>
  <c r="K5847" i="1"/>
  <c r="M5847" i="1" s="1"/>
  <c r="J5847" i="1"/>
  <c r="H5847" i="1"/>
  <c r="I5847" i="1" s="1"/>
  <c r="O5846" i="1"/>
  <c r="P5846" i="1" s="1"/>
  <c r="Q5846" i="1" s="1"/>
  <c r="L5846" i="1"/>
  <c r="K5846" i="1"/>
  <c r="M5846" i="1" s="1"/>
  <c r="J5846" i="1"/>
  <c r="H5846" i="1"/>
  <c r="I5846" i="1" s="1"/>
  <c r="O5845" i="1"/>
  <c r="P5845" i="1" s="1"/>
  <c r="Q5845" i="1" s="1"/>
  <c r="L5845" i="1"/>
  <c r="K5845" i="1"/>
  <c r="J5845" i="1"/>
  <c r="H5845" i="1"/>
  <c r="I5845" i="1" s="1"/>
  <c r="O5844" i="1"/>
  <c r="P5844" i="1" s="1"/>
  <c r="Q5844" i="1" s="1"/>
  <c r="L5844" i="1"/>
  <c r="K5844" i="1"/>
  <c r="M5844" i="1" s="1"/>
  <c r="J5844" i="1"/>
  <c r="H5844" i="1"/>
  <c r="I5844" i="1" s="1"/>
  <c r="O5843" i="1"/>
  <c r="P5843" i="1" s="1"/>
  <c r="Q5843" i="1" s="1"/>
  <c r="L5843" i="1"/>
  <c r="K5843" i="1"/>
  <c r="M5843" i="1" s="1"/>
  <c r="J5843" i="1"/>
  <c r="H5843" i="1"/>
  <c r="I5843" i="1" s="1"/>
  <c r="O5842" i="1"/>
  <c r="P5842" i="1" s="1"/>
  <c r="Q5842" i="1" s="1"/>
  <c r="L5842" i="1"/>
  <c r="K5842" i="1"/>
  <c r="J5842" i="1"/>
  <c r="H5842" i="1"/>
  <c r="I5842" i="1" s="1"/>
  <c r="O5841" i="1"/>
  <c r="P5841" i="1" s="1"/>
  <c r="Q5841" i="1" s="1"/>
  <c r="L5841" i="1"/>
  <c r="K5841" i="1"/>
  <c r="M5841" i="1" s="1"/>
  <c r="J5841" i="1"/>
  <c r="H5841" i="1"/>
  <c r="I5841" i="1" s="1"/>
  <c r="O5840" i="1"/>
  <c r="P5840" i="1" s="1"/>
  <c r="Q5840" i="1" s="1"/>
  <c r="L5840" i="1"/>
  <c r="K5840" i="1"/>
  <c r="J5840" i="1"/>
  <c r="H5840" i="1"/>
  <c r="I5840" i="1" s="1"/>
  <c r="O5839" i="1"/>
  <c r="P5839" i="1" s="1"/>
  <c r="Q5839" i="1" s="1"/>
  <c r="L5839" i="1"/>
  <c r="K5839" i="1"/>
  <c r="M5839" i="1" s="1"/>
  <c r="J5839" i="1"/>
  <c r="H5839" i="1"/>
  <c r="I5839" i="1" s="1"/>
  <c r="O5838" i="1"/>
  <c r="P5838" i="1" s="1"/>
  <c r="Q5838" i="1" s="1"/>
  <c r="L5838" i="1"/>
  <c r="K5838" i="1"/>
  <c r="M5838" i="1" s="1"/>
  <c r="J5838" i="1"/>
  <c r="H5838" i="1"/>
  <c r="I5838" i="1" s="1"/>
  <c r="O5837" i="1"/>
  <c r="P5837" i="1" s="1"/>
  <c r="Q5837" i="1" s="1"/>
  <c r="L5837" i="1"/>
  <c r="K5837" i="1"/>
  <c r="J5837" i="1"/>
  <c r="H5837" i="1"/>
  <c r="I5837" i="1" s="1"/>
  <c r="O5836" i="1"/>
  <c r="P5836" i="1" s="1"/>
  <c r="Q5836" i="1" s="1"/>
  <c r="L5836" i="1"/>
  <c r="K5836" i="1"/>
  <c r="M5836" i="1" s="1"/>
  <c r="J5836" i="1"/>
  <c r="H5836" i="1"/>
  <c r="I5836" i="1" s="1"/>
  <c r="O5835" i="1"/>
  <c r="P5835" i="1" s="1"/>
  <c r="Q5835" i="1" s="1"/>
  <c r="L5835" i="1"/>
  <c r="K5835" i="1"/>
  <c r="M5835" i="1" s="1"/>
  <c r="J5835" i="1"/>
  <c r="H5835" i="1"/>
  <c r="I5835" i="1" s="1"/>
  <c r="O5834" i="1"/>
  <c r="P5834" i="1" s="1"/>
  <c r="Q5834" i="1" s="1"/>
  <c r="L5834" i="1"/>
  <c r="K5834" i="1"/>
  <c r="M5834" i="1" s="1"/>
  <c r="J5834" i="1"/>
  <c r="H5834" i="1"/>
  <c r="I5834" i="1" s="1"/>
  <c r="O5833" i="1"/>
  <c r="P5833" i="1" s="1"/>
  <c r="Q5833" i="1" s="1"/>
  <c r="L5833" i="1"/>
  <c r="K5833" i="1"/>
  <c r="J5833" i="1"/>
  <c r="H5833" i="1"/>
  <c r="I5833" i="1" s="1"/>
  <c r="O5832" i="1"/>
  <c r="P5832" i="1" s="1"/>
  <c r="Q5832" i="1" s="1"/>
  <c r="L5832" i="1"/>
  <c r="K5832" i="1"/>
  <c r="M5832" i="1" s="1"/>
  <c r="J5832" i="1"/>
  <c r="H5832" i="1"/>
  <c r="I5832" i="1" s="1"/>
  <c r="O5831" i="1"/>
  <c r="P5831" i="1" s="1"/>
  <c r="Q5831" i="1" s="1"/>
  <c r="L5831" i="1"/>
  <c r="K5831" i="1"/>
  <c r="M5831" i="1" s="1"/>
  <c r="J5831" i="1"/>
  <c r="H5831" i="1"/>
  <c r="I5831" i="1" s="1"/>
  <c r="O5830" i="1"/>
  <c r="P5830" i="1" s="1"/>
  <c r="Q5830" i="1" s="1"/>
  <c r="L5830" i="1"/>
  <c r="K5830" i="1"/>
  <c r="M5830" i="1" s="1"/>
  <c r="J5830" i="1"/>
  <c r="H5830" i="1"/>
  <c r="I5830" i="1" s="1"/>
  <c r="O5829" i="1"/>
  <c r="P5829" i="1" s="1"/>
  <c r="Q5829" i="1" s="1"/>
  <c r="L5829" i="1"/>
  <c r="K5829" i="1"/>
  <c r="M5829" i="1" s="1"/>
  <c r="J5829" i="1"/>
  <c r="H5829" i="1"/>
  <c r="I5829" i="1" s="1"/>
  <c r="O5828" i="1"/>
  <c r="P5828" i="1" s="1"/>
  <c r="Q5828" i="1" s="1"/>
  <c r="L5828" i="1"/>
  <c r="K5828" i="1"/>
  <c r="M5828" i="1" s="1"/>
  <c r="J5828" i="1"/>
  <c r="H5828" i="1"/>
  <c r="I5828" i="1" s="1"/>
  <c r="O5827" i="1"/>
  <c r="P5827" i="1" s="1"/>
  <c r="Q5827" i="1" s="1"/>
  <c r="L5827" i="1"/>
  <c r="K5827" i="1"/>
  <c r="M5827" i="1" s="1"/>
  <c r="J5827" i="1"/>
  <c r="H5827" i="1"/>
  <c r="I5827" i="1" s="1"/>
  <c r="O5826" i="1"/>
  <c r="P5826" i="1" s="1"/>
  <c r="Q5826" i="1" s="1"/>
  <c r="L5826" i="1"/>
  <c r="K5826" i="1"/>
  <c r="J5826" i="1"/>
  <c r="H5826" i="1"/>
  <c r="I5826" i="1" s="1"/>
  <c r="O5825" i="1"/>
  <c r="P5825" i="1" s="1"/>
  <c r="Q5825" i="1" s="1"/>
  <c r="L5825" i="1"/>
  <c r="K5825" i="1"/>
  <c r="J5825" i="1"/>
  <c r="H5825" i="1"/>
  <c r="I5825" i="1" s="1"/>
  <c r="O5824" i="1"/>
  <c r="P5824" i="1" s="1"/>
  <c r="Q5824" i="1" s="1"/>
  <c r="L5824" i="1"/>
  <c r="K5824" i="1"/>
  <c r="M5824" i="1" s="1"/>
  <c r="J5824" i="1"/>
  <c r="H5824" i="1"/>
  <c r="I5824" i="1" s="1"/>
  <c r="O5823" i="1"/>
  <c r="P5823" i="1" s="1"/>
  <c r="Q5823" i="1" s="1"/>
  <c r="L5823" i="1"/>
  <c r="K5823" i="1"/>
  <c r="M5823" i="1" s="1"/>
  <c r="J5823" i="1"/>
  <c r="H5823" i="1"/>
  <c r="I5823" i="1" s="1"/>
  <c r="O5822" i="1"/>
  <c r="P5822" i="1" s="1"/>
  <c r="Q5822" i="1" s="1"/>
  <c r="L5822" i="1"/>
  <c r="K5822" i="1"/>
  <c r="M5822" i="1" s="1"/>
  <c r="J5822" i="1"/>
  <c r="H5822" i="1"/>
  <c r="I5822" i="1" s="1"/>
  <c r="S5821" i="1"/>
  <c r="O5821" i="1"/>
  <c r="P5821" i="1" s="1"/>
  <c r="Q5821" i="1" s="1"/>
  <c r="L5821" i="1"/>
  <c r="K5821" i="1"/>
  <c r="M5821" i="1" s="1"/>
  <c r="J5821" i="1"/>
  <c r="H5821" i="1"/>
  <c r="I5821" i="1" s="1"/>
  <c r="O5820" i="1"/>
  <c r="P5820" i="1" s="1"/>
  <c r="Q5820" i="1" s="1"/>
  <c r="L5820" i="1"/>
  <c r="K5820" i="1"/>
  <c r="J5820" i="1"/>
  <c r="H5820" i="1"/>
  <c r="I5820" i="1" s="1"/>
  <c r="O5819" i="1"/>
  <c r="P5819" i="1" s="1"/>
  <c r="Q5819" i="1" s="1"/>
  <c r="L5819" i="1"/>
  <c r="K5819" i="1"/>
  <c r="J5819" i="1"/>
  <c r="H5819" i="1"/>
  <c r="I5819" i="1" s="1"/>
  <c r="O5818" i="1"/>
  <c r="P5818" i="1" s="1"/>
  <c r="Q5818" i="1" s="1"/>
  <c r="L5818" i="1"/>
  <c r="K5818" i="1"/>
  <c r="M5818" i="1" s="1"/>
  <c r="J5818" i="1"/>
  <c r="H5818" i="1"/>
  <c r="I5818" i="1" s="1"/>
  <c r="S5817" i="1"/>
  <c r="O5817" i="1"/>
  <c r="P5817" i="1" s="1"/>
  <c r="Q5817" i="1" s="1"/>
  <c r="L5817" i="1"/>
  <c r="K5817" i="1"/>
  <c r="M5817" i="1" s="1"/>
  <c r="J5817" i="1"/>
  <c r="H5817" i="1"/>
  <c r="I5817" i="1" s="1"/>
  <c r="O5816" i="1"/>
  <c r="P5816" i="1" s="1"/>
  <c r="Q5816" i="1" s="1"/>
  <c r="L5816" i="1"/>
  <c r="K5816" i="1"/>
  <c r="M5816" i="1" s="1"/>
  <c r="J5816" i="1"/>
  <c r="H5816" i="1"/>
  <c r="I5816" i="1" s="1"/>
  <c r="O5815" i="1"/>
  <c r="P5815" i="1" s="1"/>
  <c r="Q5815" i="1" s="1"/>
  <c r="L5815" i="1"/>
  <c r="K5815" i="1"/>
  <c r="M5815" i="1" s="1"/>
  <c r="J5815" i="1"/>
  <c r="H5815" i="1"/>
  <c r="I5815" i="1" s="1"/>
  <c r="O5814" i="1"/>
  <c r="P5814" i="1" s="1"/>
  <c r="Q5814" i="1" s="1"/>
  <c r="L5814" i="1"/>
  <c r="K5814" i="1"/>
  <c r="M5814" i="1" s="1"/>
  <c r="J5814" i="1"/>
  <c r="H5814" i="1"/>
  <c r="I5814" i="1" s="1"/>
  <c r="O5813" i="1"/>
  <c r="P5813" i="1" s="1"/>
  <c r="Q5813" i="1" s="1"/>
  <c r="L5813" i="1"/>
  <c r="K5813" i="1"/>
  <c r="J5813" i="1"/>
  <c r="H5813" i="1"/>
  <c r="I5813" i="1" s="1"/>
  <c r="O5812" i="1"/>
  <c r="P5812" i="1" s="1"/>
  <c r="Q5812" i="1" s="1"/>
  <c r="L5812" i="1"/>
  <c r="K5812" i="1"/>
  <c r="M5812" i="1" s="1"/>
  <c r="J5812" i="1"/>
  <c r="H5812" i="1"/>
  <c r="I5812" i="1" s="1"/>
  <c r="O5811" i="1"/>
  <c r="P5811" i="1" s="1"/>
  <c r="Q5811" i="1" s="1"/>
  <c r="L5811" i="1"/>
  <c r="K5811" i="1"/>
  <c r="M5811" i="1" s="1"/>
  <c r="J5811" i="1"/>
  <c r="H5811" i="1"/>
  <c r="I5811" i="1" s="1"/>
  <c r="O5810" i="1"/>
  <c r="P5810" i="1" s="1"/>
  <c r="Q5810" i="1" s="1"/>
  <c r="L5810" i="1"/>
  <c r="K5810" i="1"/>
  <c r="J5810" i="1"/>
  <c r="H5810" i="1"/>
  <c r="I5810" i="1" s="1"/>
  <c r="O5809" i="1"/>
  <c r="P5809" i="1" s="1"/>
  <c r="Q5809" i="1" s="1"/>
  <c r="L5809" i="1"/>
  <c r="K5809" i="1"/>
  <c r="M5809" i="1" s="1"/>
  <c r="J5809" i="1"/>
  <c r="H5809" i="1"/>
  <c r="I5809" i="1" s="1"/>
  <c r="O5808" i="1"/>
  <c r="P5808" i="1" s="1"/>
  <c r="Q5808" i="1" s="1"/>
  <c r="L5808" i="1"/>
  <c r="K5808" i="1"/>
  <c r="M5808" i="1" s="1"/>
  <c r="J5808" i="1"/>
  <c r="H5808" i="1"/>
  <c r="I5808" i="1" s="1"/>
  <c r="O5807" i="1"/>
  <c r="P5807" i="1" s="1"/>
  <c r="Q5807" i="1" s="1"/>
  <c r="L5807" i="1"/>
  <c r="K5807" i="1"/>
  <c r="J5807" i="1"/>
  <c r="H5807" i="1"/>
  <c r="I5807" i="1" s="1"/>
  <c r="O5806" i="1"/>
  <c r="P5806" i="1" s="1"/>
  <c r="Q5806" i="1" s="1"/>
  <c r="L5806" i="1"/>
  <c r="K5806" i="1"/>
  <c r="M5806" i="1" s="1"/>
  <c r="J5806" i="1"/>
  <c r="H5806" i="1"/>
  <c r="I5806" i="1" s="1"/>
  <c r="O5805" i="1"/>
  <c r="P5805" i="1" s="1"/>
  <c r="Q5805" i="1" s="1"/>
  <c r="L5805" i="1"/>
  <c r="K5805" i="1"/>
  <c r="M5805" i="1" s="1"/>
  <c r="J5805" i="1"/>
  <c r="H5805" i="1"/>
  <c r="I5805" i="1" s="1"/>
  <c r="O5804" i="1"/>
  <c r="P5804" i="1" s="1"/>
  <c r="Q5804" i="1" s="1"/>
  <c r="L5804" i="1"/>
  <c r="K5804" i="1"/>
  <c r="M5804" i="1" s="1"/>
  <c r="J5804" i="1"/>
  <c r="H5804" i="1"/>
  <c r="I5804" i="1" s="1"/>
  <c r="S5803" i="1"/>
  <c r="O5803" i="1"/>
  <c r="P5803" i="1" s="1"/>
  <c r="Q5803" i="1" s="1"/>
  <c r="L5803" i="1"/>
  <c r="K5803" i="1"/>
  <c r="J5803" i="1"/>
  <c r="H5803" i="1"/>
  <c r="I5803" i="1" s="1"/>
  <c r="O5802" i="1"/>
  <c r="P5802" i="1" s="1"/>
  <c r="Q5802" i="1" s="1"/>
  <c r="L5802" i="1"/>
  <c r="K5802" i="1"/>
  <c r="M5802" i="1" s="1"/>
  <c r="J5802" i="1"/>
  <c r="H5802" i="1"/>
  <c r="I5802" i="1" s="1"/>
  <c r="O5801" i="1"/>
  <c r="P5801" i="1" s="1"/>
  <c r="Q5801" i="1" s="1"/>
  <c r="L5801" i="1"/>
  <c r="K5801" i="1"/>
  <c r="M5801" i="1" s="1"/>
  <c r="J5801" i="1"/>
  <c r="H5801" i="1"/>
  <c r="I5801" i="1" s="1"/>
  <c r="O5800" i="1"/>
  <c r="P5800" i="1" s="1"/>
  <c r="Q5800" i="1" s="1"/>
  <c r="L5800" i="1"/>
  <c r="K5800" i="1"/>
  <c r="J5800" i="1"/>
  <c r="H5800" i="1"/>
  <c r="I5800" i="1" s="1"/>
  <c r="O5799" i="1"/>
  <c r="P5799" i="1" s="1"/>
  <c r="Q5799" i="1" s="1"/>
  <c r="L5799" i="1"/>
  <c r="K5799" i="1"/>
  <c r="M5799" i="1" s="1"/>
  <c r="J5799" i="1"/>
  <c r="H5799" i="1"/>
  <c r="I5799" i="1" s="1"/>
  <c r="S5798" i="1"/>
  <c r="O5798" i="1"/>
  <c r="P5798" i="1" s="1"/>
  <c r="Q5798" i="1" s="1"/>
  <c r="L5798" i="1"/>
  <c r="K5798" i="1"/>
  <c r="M5798" i="1" s="1"/>
  <c r="J5798" i="1"/>
  <c r="H5798" i="1"/>
  <c r="I5798" i="1" s="1"/>
  <c r="O5797" i="1"/>
  <c r="P5797" i="1" s="1"/>
  <c r="Q5797" i="1" s="1"/>
  <c r="L5797" i="1"/>
  <c r="K5797" i="1"/>
  <c r="J5797" i="1"/>
  <c r="H5797" i="1"/>
  <c r="I5797" i="1" s="1"/>
  <c r="O5796" i="1"/>
  <c r="P5796" i="1" s="1"/>
  <c r="Q5796" i="1" s="1"/>
  <c r="L5796" i="1"/>
  <c r="K5796" i="1"/>
  <c r="M5796" i="1" s="1"/>
  <c r="J5796" i="1"/>
  <c r="H5796" i="1"/>
  <c r="I5796" i="1" s="1"/>
  <c r="O5795" i="1"/>
  <c r="P5795" i="1" s="1"/>
  <c r="Q5795" i="1" s="1"/>
  <c r="L5795" i="1"/>
  <c r="K5795" i="1"/>
  <c r="M5795" i="1" s="1"/>
  <c r="J5795" i="1"/>
  <c r="H5795" i="1"/>
  <c r="I5795" i="1" s="1"/>
  <c r="O5794" i="1"/>
  <c r="P5794" i="1" s="1"/>
  <c r="Q5794" i="1" s="1"/>
  <c r="L5794" i="1"/>
  <c r="K5794" i="1"/>
  <c r="M5794" i="1" s="1"/>
  <c r="J5794" i="1"/>
  <c r="H5794" i="1"/>
  <c r="I5794" i="1" s="1"/>
  <c r="O5793" i="1"/>
  <c r="P5793" i="1" s="1"/>
  <c r="Q5793" i="1" s="1"/>
  <c r="L5793" i="1"/>
  <c r="K5793" i="1"/>
  <c r="M5793" i="1" s="1"/>
  <c r="J5793" i="1"/>
  <c r="H5793" i="1"/>
  <c r="I5793" i="1" s="1"/>
  <c r="O5792" i="1"/>
  <c r="P5792" i="1" s="1"/>
  <c r="Q5792" i="1" s="1"/>
  <c r="L5792" i="1"/>
  <c r="K5792" i="1"/>
  <c r="M5792" i="1" s="1"/>
  <c r="J5792" i="1"/>
  <c r="H5792" i="1"/>
  <c r="I5792" i="1" s="1"/>
  <c r="O5791" i="1"/>
  <c r="P5791" i="1" s="1"/>
  <c r="Q5791" i="1" s="1"/>
  <c r="L5791" i="1"/>
  <c r="K5791" i="1"/>
  <c r="M5791" i="1" s="1"/>
  <c r="J5791" i="1"/>
  <c r="H5791" i="1"/>
  <c r="I5791" i="1" s="1"/>
  <c r="O5790" i="1"/>
  <c r="P5790" i="1" s="1"/>
  <c r="Q5790" i="1" s="1"/>
  <c r="L5790" i="1"/>
  <c r="K5790" i="1"/>
  <c r="J5790" i="1"/>
  <c r="H5790" i="1"/>
  <c r="I5790" i="1" s="1"/>
  <c r="O5789" i="1"/>
  <c r="P5789" i="1" s="1"/>
  <c r="Q5789" i="1" s="1"/>
  <c r="L5789" i="1"/>
  <c r="K5789" i="1"/>
  <c r="M5789" i="1" s="1"/>
  <c r="J5789" i="1"/>
  <c r="H5789" i="1"/>
  <c r="I5789" i="1" s="1"/>
  <c r="O5788" i="1"/>
  <c r="P5788" i="1" s="1"/>
  <c r="Q5788" i="1" s="1"/>
  <c r="L5788" i="1"/>
  <c r="K5788" i="1"/>
  <c r="M5788" i="1" s="1"/>
  <c r="J5788" i="1"/>
  <c r="H5788" i="1"/>
  <c r="I5788" i="1" s="1"/>
  <c r="O5787" i="1"/>
  <c r="P5787" i="1" s="1"/>
  <c r="Q5787" i="1" s="1"/>
  <c r="L5787" i="1"/>
  <c r="K5787" i="1"/>
  <c r="J5787" i="1"/>
  <c r="H5787" i="1"/>
  <c r="I5787" i="1" s="1"/>
  <c r="O5786" i="1"/>
  <c r="P5786" i="1" s="1"/>
  <c r="Q5786" i="1" s="1"/>
  <c r="L5786" i="1"/>
  <c r="K5786" i="1"/>
  <c r="M5786" i="1" s="1"/>
  <c r="J5786" i="1"/>
  <c r="H5786" i="1"/>
  <c r="I5786" i="1" s="1"/>
  <c r="O5785" i="1"/>
  <c r="P5785" i="1" s="1"/>
  <c r="Q5785" i="1" s="1"/>
  <c r="L5785" i="1"/>
  <c r="K5785" i="1"/>
  <c r="M5785" i="1" s="1"/>
  <c r="J5785" i="1"/>
  <c r="H5785" i="1"/>
  <c r="I5785" i="1" s="1"/>
  <c r="O5784" i="1"/>
  <c r="P5784" i="1" s="1"/>
  <c r="Q5784" i="1" s="1"/>
  <c r="L5784" i="1"/>
  <c r="K5784" i="1"/>
  <c r="J5784" i="1"/>
  <c r="H5784" i="1"/>
  <c r="I5784" i="1" s="1"/>
  <c r="O5783" i="1"/>
  <c r="P5783" i="1" s="1"/>
  <c r="Q5783" i="1" s="1"/>
  <c r="L5783" i="1"/>
  <c r="K5783" i="1"/>
  <c r="M5783" i="1" s="1"/>
  <c r="J5783" i="1"/>
  <c r="H5783" i="1"/>
  <c r="I5783" i="1" s="1"/>
  <c r="O5782" i="1"/>
  <c r="P5782" i="1" s="1"/>
  <c r="Q5782" i="1" s="1"/>
  <c r="L5782" i="1"/>
  <c r="K5782" i="1"/>
  <c r="J5782" i="1"/>
  <c r="H5782" i="1"/>
  <c r="I5782" i="1" s="1"/>
  <c r="O5781" i="1"/>
  <c r="P5781" i="1" s="1"/>
  <c r="Q5781" i="1" s="1"/>
  <c r="L5781" i="1"/>
  <c r="K5781" i="1"/>
  <c r="J5781" i="1"/>
  <c r="H5781" i="1"/>
  <c r="I5781" i="1" s="1"/>
  <c r="S5780" i="1"/>
  <c r="O5780" i="1"/>
  <c r="P5780" i="1" s="1"/>
  <c r="Q5780" i="1" s="1"/>
  <c r="L5780" i="1"/>
  <c r="K5780" i="1"/>
  <c r="M5780" i="1" s="1"/>
  <c r="J5780" i="1"/>
  <c r="H5780" i="1"/>
  <c r="I5780" i="1" s="1"/>
  <c r="O5779" i="1"/>
  <c r="P5779" i="1" s="1"/>
  <c r="Q5779" i="1" s="1"/>
  <c r="L5779" i="1"/>
  <c r="K5779" i="1"/>
  <c r="M5779" i="1" s="1"/>
  <c r="J5779" i="1"/>
  <c r="H5779" i="1"/>
  <c r="I5779" i="1" s="1"/>
  <c r="O5778" i="1"/>
  <c r="P5778" i="1" s="1"/>
  <c r="Q5778" i="1" s="1"/>
  <c r="L5778" i="1"/>
  <c r="K5778" i="1"/>
  <c r="M5778" i="1" s="1"/>
  <c r="J5778" i="1"/>
  <c r="H5778" i="1"/>
  <c r="I5778" i="1" s="1"/>
  <c r="O5777" i="1"/>
  <c r="P5777" i="1" s="1"/>
  <c r="Q5777" i="1" s="1"/>
  <c r="L5777" i="1"/>
  <c r="K5777" i="1"/>
  <c r="J5777" i="1"/>
  <c r="H5777" i="1"/>
  <c r="I5777" i="1" s="1"/>
  <c r="S5776" i="1"/>
  <c r="O5776" i="1"/>
  <c r="P5776" i="1" s="1"/>
  <c r="Q5776" i="1" s="1"/>
  <c r="L5776" i="1"/>
  <c r="K5776" i="1"/>
  <c r="M5776" i="1" s="1"/>
  <c r="J5776" i="1"/>
  <c r="H5776" i="1"/>
  <c r="I5776" i="1" s="1"/>
  <c r="O5775" i="1"/>
  <c r="P5775" i="1" s="1"/>
  <c r="Q5775" i="1" s="1"/>
  <c r="L5775" i="1"/>
  <c r="K5775" i="1"/>
  <c r="M5775" i="1" s="1"/>
  <c r="J5775" i="1"/>
  <c r="H5775" i="1"/>
  <c r="I5775" i="1" s="1"/>
  <c r="O5774" i="1"/>
  <c r="P5774" i="1" s="1"/>
  <c r="Q5774" i="1" s="1"/>
  <c r="L5774" i="1"/>
  <c r="K5774" i="1"/>
  <c r="J5774" i="1"/>
  <c r="H5774" i="1"/>
  <c r="I5774" i="1" s="1"/>
  <c r="O5773" i="1"/>
  <c r="P5773" i="1" s="1"/>
  <c r="Q5773" i="1" s="1"/>
  <c r="L5773" i="1"/>
  <c r="K5773" i="1"/>
  <c r="M5773" i="1" s="1"/>
  <c r="J5773" i="1"/>
  <c r="H5773" i="1"/>
  <c r="I5773" i="1" s="1"/>
  <c r="O5772" i="1"/>
  <c r="P5772" i="1" s="1"/>
  <c r="Q5772" i="1" s="1"/>
  <c r="L5772" i="1"/>
  <c r="K5772" i="1"/>
  <c r="M5772" i="1" s="1"/>
  <c r="J5772" i="1"/>
  <c r="H5772" i="1"/>
  <c r="I5772" i="1" s="1"/>
  <c r="O5771" i="1"/>
  <c r="P5771" i="1" s="1"/>
  <c r="Q5771" i="1" s="1"/>
  <c r="L5771" i="1"/>
  <c r="K5771" i="1"/>
  <c r="J5771" i="1"/>
  <c r="H5771" i="1"/>
  <c r="I5771" i="1" s="1"/>
  <c r="S5770" i="1"/>
  <c r="O5770" i="1"/>
  <c r="P5770" i="1" s="1"/>
  <c r="Q5770" i="1" s="1"/>
  <c r="L5770" i="1"/>
  <c r="K5770" i="1"/>
  <c r="M5770" i="1" s="1"/>
  <c r="J5770" i="1"/>
  <c r="H5770" i="1"/>
  <c r="I5770" i="1" s="1"/>
  <c r="O5769" i="1"/>
  <c r="P5769" i="1" s="1"/>
  <c r="Q5769" i="1" s="1"/>
  <c r="L5769" i="1"/>
  <c r="K5769" i="1"/>
  <c r="M5769" i="1" s="1"/>
  <c r="J5769" i="1"/>
  <c r="H5769" i="1"/>
  <c r="I5769" i="1" s="1"/>
  <c r="O5768" i="1"/>
  <c r="P5768" i="1" s="1"/>
  <c r="Q5768" i="1" s="1"/>
  <c r="L5768" i="1"/>
  <c r="K5768" i="1"/>
  <c r="J5768" i="1"/>
  <c r="H5768" i="1"/>
  <c r="I5768" i="1" s="1"/>
  <c r="O5767" i="1"/>
  <c r="P5767" i="1" s="1"/>
  <c r="Q5767" i="1" s="1"/>
  <c r="L5767" i="1"/>
  <c r="K5767" i="1"/>
  <c r="M5767" i="1" s="1"/>
  <c r="J5767" i="1"/>
  <c r="H5767" i="1"/>
  <c r="I5767" i="1" s="1"/>
  <c r="O5766" i="1"/>
  <c r="P5766" i="1" s="1"/>
  <c r="Q5766" i="1" s="1"/>
  <c r="L5766" i="1"/>
  <c r="K5766" i="1"/>
  <c r="J5766" i="1"/>
  <c r="H5766" i="1"/>
  <c r="I5766" i="1" s="1"/>
  <c r="O5765" i="1"/>
  <c r="P5765" i="1" s="1"/>
  <c r="Q5765" i="1" s="1"/>
  <c r="L5765" i="1"/>
  <c r="K5765" i="1"/>
  <c r="M5765" i="1" s="1"/>
  <c r="J5765" i="1"/>
  <c r="H5765" i="1"/>
  <c r="I5765" i="1" s="1"/>
  <c r="O5764" i="1"/>
  <c r="P5764" i="1" s="1"/>
  <c r="Q5764" i="1" s="1"/>
  <c r="L5764" i="1"/>
  <c r="K5764" i="1"/>
  <c r="J5764" i="1"/>
  <c r="H5764" i="1"/>
  <c r="I5764" i="1" s="1"/>
  <c r="O5763" i="1"/>
  <c r="P5763" i="1" s="1"/>
  <c r="Q5763" i="1" s="1"/>
  <c r="L5763" i="1"/>
  <c r="K5763" i="1"/>
  <c r="M5763" i="1" s="1"/>
  <c r="J5763" i="1"/>
  <c r="H5763" i="1"/>
  <c r="I5763" i="1" s="1"/>
  <c r="O5762" i="1"/>
  <c r="P5762" i="1" s="1"/>
  <c r="Q5762" i="1" s="1"/>
  <c r="L5762" i="1"/>
  <c r="K5762" i="1"/>
  <c r="J5762" i="1"/>
  <c r="H5762" i="1"/>
  <c r="I5762" i="1" s="1"/>
  <c r="S5761" i="1"/>
  <c r="O5761" i="1"/>
  <c r="P5761" i="1" s="1"/>
  <c r="Q5761" i="1" s="1"/>
  <c r="L5761" i="1"/>
  <c r="K5761" i="1"/>
  <c r="M5761" i="1" s="1"/>
  <c r="J5761" i="1"/>
  <c r="H5761" i="1"/>
  <c r="I5761" i="1" s="1"/>
  <c r="O5760" i="1"/>
  <c r="P5760" i="1" s="1"/>
  <c r="Q5760" i="1" s="1"/>
  <c r="L5760" i="1"/>
  <c r="K5760" i="1"/>
  <c r="J5760" i="1"/>
  <c r="H5760" i="1"/>
  <c r="I5760" i="1" s="1"/>
  <c r="O5759" i="1"/>
  <c r="P5759" i="1" s="1"/>
  <c r="Q5759" i="1" s="1"/>
  <c r="L5759" i="1"/>
  <c r="K5759" i="1"/>
  <c r="M5759" i="1" s="1"/>
  <c r="J5759" i="1"/>
  <c r="H5759" i="1"/>
  <c r="I5759" i="1" s="1"/>
  <c r="O5758" i="1"/>
  <c r="P5758" i="1" s="1"/>
  <c r="Q5758" i="1" s="1"/>
  <c r="L5758" i="1"/>
  <c r="K5758" i="1"/>
  <c r="J5758" i="1"/>
  <c r="H5758" i="1"/>
  <c r="I5758" i="1" s="1"/>
  <c r="O5757" i="1"/>
  <c r="P5757" i="1" s="1"/>
  <c r="Q5757" i="1" s="1"/>
  <c r="L5757" i="1"/>
  <c r="K5757" i="1"/>
  <c r="M5757" i="1" s="1"/>
  <c r="J5757" i="1"/>
  <c r="H5757" i="1"/>
  <c r="I5757" i="1" s="1"/>
  <c r="O5756" i="1"/>
  <c r="P5756" i="1" s="1"/>
  <c r="Q5756" i="1" s="1"/>
  <c r="L5756" i="1"/>
  <c r="K5756" i="1"/>
  <c r="J5756" i="1"/>
  <c r="H5756" i="1"/>
  <c r="I5756" i="1" s="1"/>
  <c r="O5755" i="1"/>
  <c r="P5755" i="1" s="1"/>
  <c r="Q5755" i="1" s="1"/>
  <c r="L5755" i="1"/>
  <c r="K5755" i="1"/>
  <c r="J5755" i="1"/>
  <c r="H5755" i="1"/>
  <c r="I5755" i="1" s="1"/>
  <c r="O5754" i="1"/>
  <c r="P5754" i="1" s="1"/>
  <c r="Q5754" i="1" s="1"/>
  <c r="L5754" i="1"/>
  <c r="K5754" i="1"/>
  <c r="J5754" i="1"/>
  <c r="H5754" i="1"/>
  <c r="I5754" i="1" s="1"/>
  <c r="O5753" i="1"/>
  <c r="P5753" i="1" s="1"/>
  <c r="Q5753" i="1" s="1"/>
  <c r="L5753" i="1"/>
  <c r="K5753" i="1"/>
  <c r="J5753" i="1"/>
  <c r="H5753" i="1"/>
  <c r="I5753" i="1" s="1"/>
  <c r="O5752" i="1"/>
  <c r="P5752" i="1" s="1"/>
  <c r="Q5752" i="1" s="1"/>
  <c r="L5752" i="1"/>
  <c r="K5752" i="1"/>
  <c r="J5752" i="1"/>
  <c r="H5752" i="1"/>
  <c r="I5752" i="1" s="1"/>
  <c r="O5751" i="1"/>
  <c r="P5751" i="1" s="1"/>
  <c r="Q5751" i="1" s="1"/>
  <c r="L5751" i="1"/>
  <c r="K5751" i="1"/>
  <c r="M5751" i="1" s="1"/>
  <c r="J5751" i="1"/>
  <c r="H5751" i="1"/>
  <c r="I5751" i="1" s="1"/>
  <c r="O5750" i="1"/>
  <c r="P5750" i="1" s="1"/>
  <c r="Q5750" i="1" s="1"/>
  <c r="L5750" i="1"/>
  <c r="K5750" i="1"/>
  <c r="J5750" i="1"/>
  <c r="H5750" i="1"/>
  <c r="I5750" i="1" s="1"/>
  <c r="S5749" i="1"/>
  <c r="O5749" i="1"/>
  <c r="P5749" i="1" s="1"/>
  <c r="Q5749" i="1" s="1"/>
  <c r="L5749" i="1"/>
  <c r="K5749" i="1"/>
  <c r="M5749" i="1" s="1"/>
  <c r="J5749" i="1"/>
  <c r="H5749" i="1"/>
  <c r="I5749" i="1" s="1"/>
  <c r="O5748" i="1"/>
  <c r="P5748" i="1" s="1"/>
  <c r="Q5748" i="1" s="1"/>
  <c r="L5748" i="1"/>
  <c r="K5748" i="1"/>
  <c r="J5748" i="1"/>
  <c r="H5748" i="1"/>
  <c r="I5748" i="1" s="1"/>
  <c r="O5747" i="1"/>
  <c r="P5747" i="1" s="1"/>
  <c r="Q5747" i="1" s="1"/>
  <c r="L5747" i="1"/>
  <c r="K5747" i="1"/>
  <c r="M5747" i="1" s="1"/>
  <c r="J5747" i="1"/>
  <c r="H5747" i="1"/>
  <c r="I5747" i="1" s="1"/>
  <c r="O5746" i="1"/>
  <c r="P5746" i="1" s="1"/>
  <c r="Q5746" i="1" s="1"/>
  <c r="L5746" i="1"/>
  <c r="K5746" i="1"/>
  <c r="J5746" i="1"/>
  <c r="H5746" i="1"/>
  <c r="I5746" i="1" s="1"/>
  <c r="O5745" i="1"/>
  <c r="P5745" i="1" s="1"/>
  <c r="Q5745" i="1" s="1"/>
  <c r="L5745" i="1"/>
  <c r="K5745" i="1"/>
  <c r="M5745" i="1" s="1"/>
  <c r="J5745" i="1"/>
  <c r="H5745" i="1"/>
  <c r="I5745" i="1" s="1"/>
  <c r="O5744" i="1"/>
  <c r="P5744" i="1" s="1"/>
  <c r="Q5744" i="1" s="1"/>
  <c r="L5744" i="1"/>
  <c r="K5744" i="1"/>
  <c r="J5744" i="1"/>
  <c r="H5744" i="1"/>
  <c r="I5744" i="1" s="1"/>
  <c r="O5743" i="1"/>
  <c r="P5743" i="1" s="1"/>
  <c r="Q5743" i="1" s="1"/>
  <c r="L5743" i="1"/>
  <c r="K5743" i="1"/>
  <c r="M5743" i="1" s="1"/>
  <c r="J5743" i="1"/>
  <c r="H5743" i="1"/>
  <c r="I5743" i="1" s="1"/>
  <c r="O5742" i="1"/>
  <c r="P5742" i="1" s="1"/>
  <c r="Q5742" i="1" s="1"/>
  <c r="L5742" i="1"/>
  <c r="K5742" i="1"/>
  <c r="J5742" i="1"/>
  <c r="H5742" i="1"/>
  <c r="I5742" i="1" s="1"/>
  <c r="O5741" i="1"/>
  <c r="P5741" i="1" s="1"/>
  <c r="Q5741" i="1" s="1"/>
  <c r="L5741" i="1"/>
  <c r="K5741" i="1"/>
  <c r="M5741" i="1" s="1"/>
  <c r="J5741" i="1"/>
  <c r="H5741" i="1"/>
  <c r="I5741" i="1" s="1"/>
  <c r="O5740" i="1"/>
  <c r="P5740" i="1" s="1"/>
  <c r="Q5740" i="1" s="1"/>
  <c r="L5740" i="1"/>
  <c r="K5740" i="1"/>
  <c r="J5740" i="1"/>
  <c r="H5740" i="1"/>
  <c r="I5740" i="1" s="1"/>
  <c r="O5739" i="1"/>
  <c r="P5739" i="1" s="1"/>
  <c r="Q5739" i="1" s="1"/>
  <c r="L5739" i="1"/>
  <c r="K5739" i="1"/>
  <c r="M5739" i="1" s="1"/>
  <c r="J5739" i="1"/>
  <c r="H5739" i="1"/>
  <c r="I5739" i="1" s="1"/>
  <c r="O5738" i="1"/>
  <c r="P5738" i="1" s="1"/>
  <c r="Q5738" i="1" s="1"/>
  <c r="L5738" i="1"/>
  <c r="K5738" i="1"/>
  <c r="J5738" i="1"/>
  <c r="H5738" i="1"/>
  <c r="I5738" i="1" s="1"/>
  <c r="O5737" i="1"/>
  <c r="P5737" i="1" s="1"/>
  <c r="Q5737" i="1" s="1"/>
  <c r="L5737" i="1"/>
  <c r="K5737" i="1"/>
  <c r="M5737" i="1" s="1"/>
  <c r="J5737" i="1"/>
  <c r="H5737" i="1"/>
  <c r="I5737" i="1" s="1"/>
  <c r="O5736" i="1"/>
  <c r="P5736" i="1" s="1"/>
  <c r="Q5736" i="1" s="1"/>
  <c r="L5736" i="1"/>
  <c r="K5736" i="1"/>
  <c r="J5736" i="1"/>
  <c r="H5736" i="1"/>
  <c r="I5736" i="1" s="1"/>
  <c r="O5735" i="1"/>
  <c r="P5735" i="1" s="1"/>
  <c r="Q5735" i="1" s="1"/>
  <c r="L5735" i="1"/>
  <c r="K5735" i="1"/>
  <c r="M5735" i="1" s="1"/>
  <c r="J5735" i="1"/>
  <c r="H5735" i="1"/>
  <c r="I5735" i="1" s="1"/>
  <c r="O5734" i="1"/>
  <c r="P5734" i="1" s="1"/>
  <c r="Q5734" i="1" s="1"/>
  <c r="L5734" i="1"/>
  <c r="K5734" i="1"/>
  <c r="J5734" i="1"/>
  <c r="H5734" i="1"/>
  <c r="I5734" i="1" s="1"/>
  <c r="O5733" i="1"/>
  <c r="P5733" i="1" s="1"/>
  <c r="Q5733" i="1" s="1"/>
  <c r="L5733" i="1"/>
  <c r="K5733" i="1"/>
  <c r="M5733" i="1" s="1"/>
  <c r="J5733" i="1"/>
  <c r="H5733" i="1"/>
  <c r="I5733" i="1" s="1"/>
  <c r="O5732" i="1"/>
  <c r="P5732" i="1" s="1"/>
  <c r="Q5732" i="1" s="1"/>
  <c r="L5732" i="1"/>
  <c r="K5732" i="1"/>
  <c r="J5732" i="1"/>
  <c r="H5732" i="1"/>
  <c r="I5732" i="1" s="1"/>
  <c r="O5731" i="1"/>
  <c r="P5731" i="1" s="1"/>
  <c r="Q5731" i="1" s="1"/>
  <c r="L5731" i="1"/>
  <c r="K5731" i="1"/>
  <c r="J5731" i="1"/>
  <c r="H5731" i="1"/>
  <c r="I5731" i="1" s="1"/>
  <c r="O5730" i="1"/>
  <c r="P5730" i="1" s="1"/>
  <c r="Q5730" i="1" s="1"/>
  <c r="L5730" i="1"/>
  <c r="K5730" i="1"/>
  <c r="J5730" i="1"/>
  <c r="H5730" i="1"/>
  <c r="I5730" i="1" s="1"/>
  <c r="O5729" i="1"/>
  <c r="P5729" i="1" s="1"/>
  <c r="Q5729" i="1" s="1"/>
  <c r="L5729" i="1"/>
  <c r="K5729" i="1"/>
  <c r="M5729" i="1" s="1"/>
  <c r="J5729" i="1"/>
  <c r="H5729" i="1"/>
  <c r="I5729" i="1" s="1"/>
  <c r="O5728" i="1"/>
  <c r="P5728" i="1" s="1"/>
  <c r="Q5728" i="1" s="1"/>
  <c r="L5728" i="1"/>
  <c r="K5728" i="1"/>
  <c r="J5728" i="1"/>
  <c r="H5728" i="1"/>
  <c r="I5728" i="1" s="1"/>
  <c r="O5727" i="1"/>
  <c r="P5727" i="1" s="1"/>
  <c r="Q5727" i="1" s="1"/>
  <c r="L5727" i="1"/>
  <c r="K5727" i="1"/>
  <c r="M5727" i="1" s="1"/>
  <c r="J5727" i="1"/>
  <c r="H5727" i="1"/>
  <c r="I5727" i="1" s="1"/>
  <c r="O5726" i="1"/>
  <c r="P5726" i="1" s="1"/>
  <c r="Q5726" i="1" s="1"/>
  <c r="L5726" i="1"/>
  <c r="K5726" i="1"/>
  <c r="J5726" i="1"/>
  <c r="H5726" i="1"/>
  <c r="I5726" i="1" s="1"/>
  <c r="O5725" i="1"/>
  <c r="P5725" i="1" s="1"/>
  <c r="Q5725" i="1" s="1"/>
  <c r="L5725" i="1"/>
  <c r="K5725" i="1"/>
  <c r="M5725" i="1" s="1"/>
  <c r="J5725" i="1"/>
  <c r="H5725" i="1"/>
  <c r="I5725" i="1" s="1"/>
  <c r="O5724" i="1"/>
  <c r="P5724" i="1" s="1"/>
  <c r="Q5724" i="1" s="1"/>
  <c r="L5724" i="1"/>
  <c r="K5724" i="1"/>
  <c r="J5724" i="1"/>
  <c r="H5724" i="1"/>
  <c r="I5724" i="1" s="1"/>
  <c r="O5723" i="1"/>
  <c r="P5723" i="1" s="1"/>
  <c r="Q5723" i="1" s="1"/>
  <c r="L5723" i="1"/>
  <c r="K5723" i="1"/>
  <c r="J5723" i="1"/>
  <c r="H5723" i="1"/>
  <c r="I5723" i="1" s="1"/>
  <c r="O5722" i="1"/>
  <c r="P5722" i="1" s="1"/>
  <c r="Q5722" i="1" s="1"/>
  <c r="L5722" i="1"/>
  <c r="K5722" i="1"/>
  <c r="J5722" i="1"/>
  <c r="H5722" i="1"/>
  <c r="I5722" i="1" s="1"/>
  <c r="O5721" i="1"/>
  <c r="P5721" i="1" s="1"/>
  <c r="Q5721" i="1" s="1"/>
  <c r="L5721" i="1"/>
  <c r="K5721" i="1"/>
  <c r="M5721" i="1" s="1"/>
  <c r="J5721" i="1"/>
  <c r="H5721" i="1"/>
  <c r="I5721" i="1" s="1"/>
  <c r="O5720" i="1"/>
  <c r="P5720" i="1" s="1"/>
  <c r="Q5720" i="1" s="1"/>
  <c r="L5720" i="1"/>
  <c r="K5720" i="1"/>
  <c r="J5720" i="1"/>
  <c r="H5720" i="1"/>
  <c r="I5720" i="1" s="1"/>
  <c r="O5719" i="1"/>
  <c r="P5719" i="1" s="1"/>
  <c r="Q5719" i="1" s="1"/>
  <c r="L5719" i="1"/>
  <c r="K5719" i="1"/>
  <c r="M5719" i="1" s="1"/>
  <c r="J5719" i="1"/>
  <c r="H5719" i="1"/>
  <c r="I5719" i="1" s="1"/>
  <c r="O5718" i="1"/>
  <c r="P5718" i="1" s="1"/>
  <c r="Q5718" i="1" s="1"/>
  <c r="L5718" i="1"/>
  <c r="K5718" i="1"/>
  <c r="J5718" i="1"/>
  <c r="H5718" i="1"/>
  <c r="I5718" i="1" s="1"/>
  <c r="O5717" i="1"/>
  <c r="P5717" i="1" s="1"/>
  <c r="Q5717" i="1" s="1"/>
  <c r="L5717" i="1"/>
  <c r="K5717" i="1"/>
  <c r="M5717" i="1" s="1"/>
  <c r="J5717" i="1"/>
  <c r="H5717" i="1"/>
  <c r="I5717" i="1" s="1"/>
  <c r="O5716" i="1"/>
  <c r="P5716" i="1" s="1"/>
  <c r="Q5716" i="1" s="1"/>
  <c r="L5716" i="1"/>
  <c r="K5716" i="1"/>
  <c r="J5716" i="1"/>
  <c r="H5716" i="1"/>
  <c r="I5716" i="1" s="1"/>
  <c r="O5715" i="1"/>
  <c r="P5715" i="1" s="1"/>
  <c r="Q5715" i="1" s="1"/>
  <c r="L5715" i="1"/>
  <c r="K5715" i="1"/>
  <c r="M5715" i="1" s="1"/>
  <c r="J5715" i="1"/>
  <c r="H5715" i="1"/>
  <c r="I5715" i="1" s="1"/>
  <c r="O5714" i="1"/>
  <c r="P5714" i="1" s="1"/>
  <c r="Q5714" i="1" s="1"/>
  <c r="L5714" i="1"/>
  <c r="K5714" i="1"/>
  <c r="J5714" i="1"/>
  <c r="H5714" i="1"/>
  <c r="I5714" i="1" s="1"/>
  <c r="O5713" i="1"/>
  <c r="P5713" i="1" s="1"/>
  <c r="Q5713" i="1" s="1"/>
  <c r="L5713" i="1"/>
  <c r="K5713" i="1"/>
  <c r="M5713" i="1" s="1"/>
  <c r="J5713" i="1"/>
  <c r="H5713" i="1"/>
  <c r="I5713" i="1" s="1"/>
  <c r="S5712" i="1"/>
  <c r="O5712" i="1"/>
  <c r="P5712" i="1" s="1"/>
  <c r="Q5712" i="1" s="1"/>
  <c r="L5712" i="1"/>
  <c r="K5712" i="1"/>
  <c r="J5712" i="1"/>
  <c r="H5712" i="1"/>
  <c r="I5712" i="1" s="1"/>
  <c r="O5711" i="1"/>
  <c r="P5711" i="1" s="1"/>
  <c r="Q5711" i="1" s="1"/>
  <c r="L5711" i="1"/>
  <c r="K5711" i="1"/>
  <c r="M5711" i="1" s="1"/>
  <c r="J5711" i="1"/>
  <c r="H5711" i="1"/>
  <c r="I5711" i="1" s="1"/>
  <c r="O5710" i="1"/>
  <c r="P5710" i="1" s="1"/>
  <c r="Q5710" i="1" s="1"/>
  <c r="L5710" i="1"/>
  <c r="K5710" i="1"/>
  <c r="J5710" i="1"/>
  <c r="H5710" i="1"/>
  <c r="I5710" i="1" s="1"/>
  <c r="O5709" i="1"/>
  <c r="P5709" i="1" s="1"/>
  <c r="Q5709" i="1" s="1"/>
  <c r="L5709" i="1"/>
  <c r="K5709" i="1"/>
  <c r="M5709" i="1" s="1"/>
  <c r="J5709" i="1"/>
  <c r="H5709" i="1"/>
  <c r="I5709" i="1" s="1"/>
  <c r="O5708" i="1"/>
  <c r="P5708" i="1" s="1"/>
  <c r="Q5708" i="1" s="1"/>
  <c r="L5708" i="1"/>
  <c r="K5708" i="1"/>
  <c r="J5708" i="1"/>
  <c r="H5708" i="1"/>
  <c r="I5708" i="1" s="1"/>
  <c r="O5707" i="1"/>
  <c r="P5707" i="1" s="1"/>
  <c r="Q5707" i="1" s="1"/>
  <c r="L5707" i="1"/>
  <c r="K5707" i="1"/>
  <c r="J5707" i="1"/>
  <c r="H5707" i="1"/>
  <c r="I5707" i="1" s="1"/>
  <c r="O5706" i="1"/>
  <c r="P5706" i="1" s="1"/>
  <c r="Q5706" i="1" s="1"/>
  <c r="L5706" i="1"/>
  <c r="K5706" i="1"/>
  <c r="J5706" i="1"/>
  <c r="H5706" i="1"/>
  <c r="I5706" i="1" s="1"/>
  <c r="O5705" i="1"/>
  <c r="P5705" i="1" s="1"/>
  <c r="Q5705" i="1" s="1"/>
  <c r="L5705" i="1"/>
  <c r="K5705" i="1"/>
  <c r="M5705" i="1" s="1"/>
  <c r="J5705" i="1"/>
  <c r="H5705" i="1"/>
  <c r="I5705" i="1" s="1"/>
  <c r="O5704" i="1"/>
  <c r="P5704" i="1" s="1"/>
  <c r="Q5704" i="1" s="1"/>
  <c r="L5704" i="1"/>
  <c r="K5704" i="1"/>
  <c r="J5704" i="1"/>
  <c r="H5704" i="1"/>
  <c r="I5704" i="1" s="1"/>
  <c r="O5703" i="1"/>
  <c r="P5703" i="1" s="1"/>
  <c r="Q5703" i="1" s="1"/>
  <c r="L5703" i="1"/>
  <c r="K5703" i="1"/>
  <c r="M5703" i="1" s="1"/>
  <c r="J5703" i="1"/>
  <c r="H5703" i="1"/>
  <c r="I5703" i="1" s="1"/>
  <c r="O5702" i="1"/>
  <c r="P5702" i="1" s="1"/>
  <c r="Q5702" i="1" s="1"/>
  <c r="L5702" i="1"/>
  <c r="K5702" i="1"/>
  <c r="J5702" i="1"/>
  <c r="H5702" i="1"/>
  <c r="I5702" i="1" s="1"/>
  <c r="O5701" i="1"/>
  <c r="P5701" i="1" s="1"/>
  <c r="Q5701" i="1" s="1"/>
  <c r="L5701" i="1"/>
  <c r="K5701" i="1"/>
  <c r="M5701" i="1" s="1"/>
  <c r="J5701" i="1"/>
  <c r="H5701" i="1"/>
  <c r="I5701" i="1" s="1"/>
  <c r="O5700" i="1"/>
  <c r="P5700" i="1" s="1"/>
  <c r="Q5700" i="1" s="1"/>
  <c r="L5700" i="1"/>
  <c r="K5700" i="1"/>
  <c r="J5700" i="1"/>
  <c r="H5700" i="1"/>
  <c r="I5700" i="1" s="1"/>
  <c r="O5699" i="1"/>
  <c r="P5699" i="1" s="1"/>
  <c r="Q5699" i="1" s="1"/>
  <c r="L5699" i="1"/>
  <c r="K5699" i="1"/>
  <c r="M5699" i="1" s="1"/>
  <c r="J5699" i="1"/>
  <c r="H5699" i="1"/>
  <c r="I5699" i="1" s="1"/>
  <c r="O5698" i="1"/>
  <c r="P5698" i="1" s="1"/>
  <c r="Q5698" i="1" s="1"/>
  <c r="L5698" i="1"/>
  <c r="K5698" i="1"/>
  <c r="J5698" i="1"/>
  <c r="H5698" i="1"/>
  <c r="I5698" i="1" s="1"/>
  <c r="O5697" i="1"/>
  <c r="P5697" i="1" s="1"/>
  <c r="Q5697" i="1" s="1"/>
  <c r="L5697" i="1"/>
  <c r="K5697" i="1"/>
  <c r="M5697" i="1" s="1"/>
  <c r="J5697" i="1"/>
  <c r="H5697" i="1"/>
  <c r="I5697" i="1" s="1"/>
  <c r="O5696" i="1"/>
  <c r="P5696" i="1" s="1"/>
  <c r="Q5696" i="1" s="1"/>
  <c r="L5696" i="1"/>
  <c r="K5696" i="1"/>
  <c r="J5696" i="1"/>
  <c r="H5696" i="1"/>
  <c r="I5696" i="1" s="1"/>
  <c r="O5695" i="1"/>
  <c r="P5695" i="1" s="1"/>
  <c r="Q5695" i="1" s="1"/>
  <c r="L5695" i="1"/>
  <c r="K5695" i="1"/>
  <c r="M5695" i="1" s="1"/>
  <c r="J5695" i="1"/>
  <c r="H5695" i="1"/>
  <c r="I5695" i="1" s="1"/>
  <c r="O5694" i="1"/>
  <c r="P5694" i="1" s="1"/>
  <c r="Q5694" i="1" s="1"/>
  <c r="L5694" i="1"/>
  <c r="K5694" i="1"/>
  <c r="J5694" i="1"/>
  <c r="H5694" i="1"/>
  <c r="I5694" i="1" s="1"/>
  <c r="O5693" i="1"/>
  <c r="P5693" i="1" s="1"/>
  <c r="Q5693" i="1" s="1"/>
  <c r="L5693" i="1"/>
  <c r="K5693" i="1"/>
  <c r="M5693" i="1" s="1"/>
  <c r="J5693" i="1"/>
  <c r="H5693" i="1"/>
  <c r="I5693" i="1" s="1"/>
  <c r="O5692" i="1"/>
  <c r="P5692" i="1" s="1"/>
  <c r="Q5692" i="1" s="1"/>
  <c r="L5692" i="1"/>
  <c r="K5692" i="1"/>
  <c r="J5692" i="1"/>
  <c r="H5692" i="1"/>
  <c r="I5692" i="1" s="1"/>
  <c r="O5691" i="1"/>
  <c r="P5691" i="1" s="1"/>
  <c r="Q5691" i="1" s="1"/>
  <c r="L5691" i="1"/>
  <c r="K5691" i="1"/>
  <c r="M5691" i="1" s="1"/>
  <c r="J5691" i="1"/>
  <c r="H5691" i="1"/>
  <c r="I5691" i="1" s="1"/>
  <c r="O5690" i="1"/>
  <c r="P5690" i="1" s="1"/>
  <c r="Q5690" i="1" s="1"/>
  <c r="L5690" i="1"/>
  <c r="K5690" i="1"/>
  <c r="J5690" i="1"/>
  <c r="H5690" i="1"/>
  <c r="I5690" i="1" s="1"/>
  <c r="O5689" i="1"/>
  <c r="P5689" i="1" s="1"/>
  <c r="Q5689" i="1" s="1"/>
  <c r="L5689" i="1"/>
  <c r="K5689" i="1"/>
  <c r="M5689" i="1" s="1"/>
  <c r="J5689" i="1"/>
  <c r="H5689" i="1"/>
  <c r="I5689" i="1" s="1"/>
  <c r="O5688" i="1"/>
  <c r="P5688" i="1" s="1"/>
  <c r="Q5688" i="1" s="1"/>
  <c r="L5688" i="1"/>
  <c r="K5688" i="1"/>
  <c r="J5688" i="1"/>
  <c r="H5688" i="1"/>
  <c r="I5688" i="1" s="1"/>
  <c r="O5687" i="1"/>
  <c r="P5687" i="1" s="1"/>
  <c r="Q5687" i="1" s="1"/>
  <c r="L5687" i="1"/>
  <c r="K5687" i="1"/>
  <c r="M5687" i="1" s="1"/>
  <c r="J5687" i="1"/>
  <c r="H5687" i="1"/>
  <c r="I5687" i="1" s="1"/>
  <c r="O5686" i="1"/>
  <c r="P5686" i="1" s="1"/>
  <c r="Q5686" i="1" s="1"/>
  <c r="L5686" i="1"/>
  <c r="K5686" i="1"/>
  <c r="J5686" i="1"/>
  <c r="H5686" i="1"/>
  <c r="I5686" i="1" s="1"/>
  <c r="O5685" i="1"/>
  <c r="P5685" i="1" s="1"/>
  <c r="Q5685" i="1" s="1"/>
  <c r="L5685" i="1"/>
  <c r="K5685" i="1"/>
  <c r="M5685" i="1" s="1"/>
  <c r="J5685" i="1"/>
  <c r="H5685" i="1"/>
  <c r="I5685" i="1" s="1"/>
  <c r="O5684" i="1"/>
  <c r="P5684" i="1" s="1"/>
  <c r="Q5684" i="1" s="1"/>
  <c r="L5684" i="1"/>
  <c r="K5684" i="1"/>
  <c r="J5684" i="1"/>
  <c r="H5684" i="1"/>
  <c r="I5684" i="1" s="1"/>
  <c r="O5683" i="1"/>
  <c r="P5683" i="1" s="1"/>
  <c r="Q5683" i="1" s="1"/>
  <c r="L5683" i="1"/>
  <c r="K5683" i="1"/>
  <c r="M5683" i="1" s="1"/>
  <c r="J5683" i="1"/>
  <c r="H5683" i="1"/>
  <c r="I5683" i="1" s="1"/>
  <c r="O5682" i="1"/>
  <c r="P5682" i="1" s="1"/>
  <c r="Q5682" i="1" s="1"/>
  <c r="L5682" i="1"/>
  <c r="K5682" i="1"/>
  <c r="J5682" i="1"/>
  <c r="H5682" i="1"/>
  <c r="I5682" i="1" s="1"/>
  <c r="O5681" i="1"/>
  <c r="P5681" i="1" s="1"/>
  <c r="Q5681" i="1" s="1"/>
  <c r="L5681" i="1"/>
  <c r="K5681" i="1"/>
  <c r="M5681" i="1" s="1"/>
  <c r="J5681" i="1"/>
  <c r="H5681" i="1"/>
  <c r="I5681" i="1" s="1"/>
  <c r="O5680" i="1"/>
  <c r="P5680" i="1" s="1"/>
  <c r="Q5680" i="1" s="1"/>
  <c r="L5680" i="1"/>
  <c r="K5680" i="1"/>
  <c r="J5680" i="1"/>
  <c r="H5680" i="1"/>
  <c r="I5680" i="1" s="1"/>
  <c r="O5679" i="1"/>
  <c r="P5679" i="1" s="1"/>
  <c r="Q5679" i="1" s="1"/>
  <c r="L5679" i="1"/>
  <c r="K5679" i="1"/>
  <c r="M5679" i="1" s="1"/>
  <c r="J5679" i="1"/>
  <c r="H5679" i="1"/>
  <c r="I5679" i="1" s="1"/>
  <c r="O5678" i="1"/>
  <c r="P5678" i="1" s="1"/>
  <c r="Q5678" i="1" s="1"/>
  <c r="L5678" i="1"/>
  <c r="K5678" i="1"/>
  <c r="J5678" i="1"/>
  <c r="H5678" i="1"/>
  <c r="I5678" i="1" s="1"/>
  <c r="O5677" i="1"/>
  <c r="P5677" i="1" s="1"/>
  <c r="Q5677" i="1" s="1"/>
  <c r="L5677" i="1"/>
  <c r="K5677" i="1"/>
  <c r="M5677" i="1" s="1"/>
  <c r="J5677" i="1"/>
  <c r="H5677" i="1"/>
  <c r="I5677" i="1" s="1"/>
  <c r="O5676" i="1"/>
  <c r="P5676" i="1" s="1"/>
  <c r="Q5676" i="1" s="1"/>
  <c r="L5676" i="1"/>
  <c r="K5676" i="1"/>
  <c r="J5676" i="1"/>
  <c r="H5676" i="1"/>
  <c r="I5676" i="1" s="1"/>
  <c r="O5675" i="1"/>
  <c r="P5675" i="1" s="1"/>
  <c r="Q5675" i="1" s="1"/>
  <c r="L5675" i="1"/>
  <c r="K5675" i="1"/>
  <c r="M5675" i="1" s="1"/>
  <c r="J5675" i="1"/>
  <c r="H5675" i="1"/>
  <c r="I5675" i="1" s="1"/>
  <c r="O5674" i="1"/>
  <c r="P5674" i="1" s="1"/>
  <c r="Q5674" i="1" s="1"/>
  <c r="L5674" i="1"/>
  <c r="K5674" i="1"/>
  <c r="J5674" i="1"/>
  <c r="H5674" i="1"/>
  <c r="I5674" i="1" s="1"/>
  <c r="O5673" i="1"/>
  <c r="P5673" i="1" s="1"/>
  <c r="Q5673" i="1" s="1"/>
  <c r="L5673" i="1"/>
  <c r="K5673" i="1"/>
  <c r="M5673" i="1" s="1"/>
  <c r="J5673" i="1"/>
  <c r="H5673" i="1"/>
  <c r="I5673" i="1" s="1"/>
  <c r="O5672" i="1"/>
  <c r="P5672" i="1" s="1"/>
  <c r="Q5672" i="1" s="1"/>
  <c r="L5672" i="1"/>
  <c r="K5672" i="1"/>
  <c r="J5672" i="1"/>
  <c r="H5672" i="1"/>
  <c r="I5672" i="1" s="1"/>
  <c r="O5671" i="1"/>
  <c r="P5671" i="1" s="1"/>
  <c r="Q5671" i="1" s="1"/>
  <c r="L5671" i="1"/>
  <c r="K5671" i="1"/>
  <c r="M5671" i="1" s="1"/>
  <c r="J5671" i="1"/>
  <c r="H5671" i="1"/>
  <c r="I5671" i="1" s="1"/>
  <c r="O5670" i="1"/>
  <c r="P5670" i="1" s="1"/>
  <c r="Q5670" i="1" s="1"/>
  <c r="L5670" i="1"/>
  <c r="K5670" i="1"/>
  <c r="J5670" i="1"/>
  <c r="H5670" i="1"/>
  <c r="I5670" i="1" s="1"/>
  <c r="O5669" i="1"/>
  <c r="P5669" i="1" s="1"/>
  <c r="Q5669" i="1" s="1"/>
  <c r="L5669" i="1"/>
  <c r="K5669" i="1"/>
  <c r="M5669" i="1" s="1"/>
  <c r="J5669" i="1"/>
  <c r="H5669" i="1"/>
  <c r="I5669" i="1" s="1"/>
  <c r="O5668" i="1"/>
  <c r="P5668" i="1" s="1"/>
  <c r="Q5668" i="1" s="1"/>
  <c r="L5668" i="1"/>
  <c r="K5668" i="1"/>
  <c r="J5668" i="1"/>
  <c r="H5668" i="1"/>
  <c r="I5668" i="1" s="1"/>
  <c r="O5667" i="1"/>
  <c r="P5667" i="1" s="1"/>
  <c r="Q5667" i="1" s="1"/>
  <c r="L5667" i="1"/>
  <c r="K5667" i="1"/>
  <c r="M5667" i="1" s="1"/>
  <c r="J5667" i="1"/>
  <c r="H5667" i="1"/>
  <c r="I5667" i="1" s="1"/>
  <c r="O5666" i="1"/>
  <c r="P5666" i="1" s="1"/>
  <c r="Q5666" i="1" s="1"/>
  <c r="L5666" i="1"/>
  <c r="K5666" i="1"/>
  <c r="J5666" i="1"/>
  <c r="H5666" i="1"/>
  <c r="I5666" i="1" s="1"/>
  <c r="O5665" i="1"/>
  <c r="P5665" i="1" s="1"/>
  <c r="Q5665" i="1" s="1"/>
  <c r="L5665" i="1"/>
  <c r="K5665" i="1"/>
  <c r="M5665" i="1" s="1"/>
  <c r="J5665" i="1"/>
  <c r="H5665" i="1"/>
  <c r="I5665" i="1" s="1"/>
  <c r="O5664" i="1"/>
  <c r="P5664" i="1" s="1"/>
  <c r="Q5664" i="1" s="1"/>
  <c r="L5664" i="1"/>
  <c r="K5664" i="1"/>
  <c r="J5664" i="1"/>
  <c r="H5664" i="1"/>
  <c r="I5664" i="1" s="1"/>
  <c r="O5663" i="1"/>
  <c r="P5663" i="1" s="1"/>
  <c r="Q5663" i="1" s="1"/>
  <c r="L5663" i="1"/>
  <c r="K5663" i="1"/>
  <c r="M5663" i="1" s="1"/>
  <c r="J5663" i="1"/>
  <c r="H5663" i="1"/>
  <c r="I5663" i="1" s="1"/>
  <c r="O5662" i="1"/>
  <c r="P5662" i="1" s="1"/>
  <c r="Q5662" i="1" s="1"/>
  <c r="L5662" i="1"/>
  <c r="K5662" i="1"/>
  <c r="J5662" i="1"/>
  <c r="H5662" i="1"/>
  <c r="I5662" i="1" s="1"/>
  <c r="O5661" i="1"/>
  <c r="P5661" i="1" s="1"/>
  <c r="Q5661" i="1" s="1"/>
  <c r="L5661" i="1"/>
  <c r="K5661" i="1"/>
  <c r="M5661" i="1" s="1"/>
  <c r="J5661" i="1"/>
  <c r="H5661" i="1"/>
  <c r="I5661" i="1" s="1"/>
  <c r="O5660" i="1"/>
  <c r="P5660" i="1" s="1"/>
  <c r="Q5660" i="1" s="1"/>
  <c r="L5660" i="1"/>
  <c r="K5660" i="1"/>
  <c r="J5660" i="1"/>
  <c r="H5660" i="1"/>
  <c r="I5660" i="1" s="1"/>
  <c r="O5659" i="1"/>
  <c r="P5659" i="1" s="1"/>
  <c r="Q5659" i="1" s="1"/>
  <c r="L5659" i="1"/>
  <c r="K5659" i="1"/>
  <c r="M5659" i="1" s="1"/>
  <c r="J5659" i="1"/>
  <c r="H5659" i="1"/>
  <c r="I5659" i="1" s="1"/>
  <c r="O5658" i="1"/>
  <c r="P5658" i="1" s="1"/>
  <c r="Q5658" i="1" s="1"/>
  <c r="L5658" i="1"/>
  <c r="K5658" i="1"/>
  <c r="J5658" i="1"/>
  <c r="H5658" i="1"/>
  <c r="I5658" i="1" s="1"/>
  <c r="O5657" i="1"/>
  <c r="P5657" i="1" s="1"/>
  <c r="Q5657" i="1" s="1"/>
  <c r="L5657" i="1"/>
  <c r="K5657" i="1"/>
  <c r="M5657" i="1" s="1"/>
  <c r="J5657" i="1"/>
  <c r="H5657" i="1"/>
  <c r="I5657" i="1" s="1"/>
  <c r="O5656" i="1"/>
  <c r="P5656" i="1" s="1"/>
  <c r="Q5656" i="1" s="1"/>
  <c r="L5656" i="1"/>
  <c r="K5656" i="1"/>
  <c r="J5656" i="1"/>
  <c r="H5656" i="1"/>
  <c r="I5656" i="1" s="1"/>
  <c r="O5655" i="1"/>
  <c r="P5655" i="1" s="1"/>
  <c r="Q5655" i="1" s="1"/>
  <c r="L5655" i="1"/>
  <c r="K5655" i="1"/>
  <c r="M5655" i="1" s="1"/>
  <c r="J5655" i="1"/>
  <c r="H5655" i="1"/>
  <c r="I5655" i="1" s="1"/>
  <c r="S5654" i="1"/>
  <c r="O5654" i="1"/>
  <c r="P5654" i="1" s="1"/>
  <c r="Q5654" i="1" s="1"/>
  <c r="L5654" i="1"/>
  <c r="K5654" i="1"/>
  <c r="J5654" i="1"/>
  <c r="H5654" i="1"/>
  <c r="I5654" i="1" s="1"/>
  <c r="O5653" i="1"/>
  <c r="P5653" i="1" s="1"/>
  <c r="Q5653" i="1" s="1"/>
  <c r="L5653" i="1"/>
  <c r="K5653" i="1"/>
  <c r="M5653" i="1" s="1"/>
  <c r="J5653" i="1"/>
  <c r="H5653" i="1"/>
  <c r="I5653" i="1" s="1"/>
  <c r="S5652" i="1"/>
  <c r="O5652" i="1"/>
  <c r="P5652" i="1" s="1"/>
  <c r="Q5652" i="1" s="1"/>
  <c r="L5652" i="1"/>
  <c r="K5652" i="1"/>
  <c r="J5652" i="1"/>
  <c r="H5652" i="1"/>
  <c r="I5652" i="1" s="1"/>
  <c r="S5651" i="1"/>
  <c r="O5651" i="1"/>
  <c r="P5651" i="1" s="1"/>
  <c r="Q5651" i="1" s="1"/>
  <c r="L5651" i="1"/>
  <c r="K5651" i="1"/>
  <c r="M5651" i="1" s="1"/>
  <c r="J5651" i="1"/>
  <c r="H5651" i="1"/>
  <c r="I5651" i="1" s="1"/>
  <c r="O5650" i="1"/>
  <c r="P5650" i="1" s="1"/>
  <c r="Q5650" i="1" s="1"/>
  <c r="L5650" i="1"/>
  <c r="K5650" i="1"/>
  <c r="J5650" i="1"/>
  <c r="H5650" i="1"/>
  <c r="I5650" i="1" s="1"/>
  <c r="O5649" i="1"/>
  <c r="P5649" i="1" s="1"/>
  <c r="Q5649" i="1" s="1"/>
  <c r="L5649" i="1"/>
  <c r="K5649" i="1"/>
  <c r="M5649" i="1" s="1"/>
  <c r="J5649" i="1"/>
  <c r="H5649" i="1"/>
  <c r="I5649" i="1" s="1"/>
  <c r="O5648" i="1"/>
  <c r="P5648" i="1" s="1"/>
  <c r="Q5648" i="1" s="1"/>
  <c r="L5648" i="1"/>
  <c r="K5648" i="1"/>
  <c r="J5648" i="1"/>
  <c r="H5648" i="1"/>
  <c r="I5648" i="1" s="1"/>
  <c r="O5647" i="1"/>
  <c r="P5647" i="1" s="1"/>
  <c r="Q5647" i="1" s="1"/>
  <c r="L5647" i="1"/>
  <c r="K5647" i="1"/>
  <c r="M5647" i="1" s="1"/>
  <c r="J5647" i="1"/>
  <c r="H5647" i="1"/>
  <c r="I5647" i="1" s="1"/>
  <c r="O5646" i="1"/>
  <c r="P5646" i="1" s="1"/>
  <c r="Q5646" i="1" s="1"/>
  <c r="L5646" i="1"/>
  <c r="K5646" i="1"/>
  <c r="J5646" i="1"/>
  <c r="H5646" i="1"/>
  <c r="I5646" i="1" s="1"/>
  <c r="O5645" i="1"/>
  <c r="P5645" i="1" s="1"/>
  <c r="Q5645" i="1" s="1"/>
  <c r="L5645" i="1"/>
  <c r="K5645" i="1"/>
  <c r="M5645" i="1" s="1"/>
  <c r="J5645" i="1"/>
  <c r="H5645" i="1"/>
  <c r="I5645" i="1" s="1"/>
  <c r="O5644" i="1"/>
  <c r="P5644" i="1" s="1"/>
  <c r="Q5644" i="1" s="1"/>
  <c r="L5644" i="1"/>
  <c r="K5644" i="1"/>
  <c r="J5644" i="1"/>
  <c r="H5644" i="1"/>
  <c r="I5644" i="1" s="1"/>
  <c r="O5643" i="1"/>
  <c r="P5643" i="1" s="1"/>
  <c r="Q5643" i="1" s="1"/>
  <c r="L5643" i="1"/>
  <c r="K5643" i="1"/>
  <c r="M5643" i="1" s="1"/>
  <c r="J5643" i="1"/>
  <c r="H5643" i="1"/>
  <c r="I5643" i="1" s="1"/>
  <c r="O5642" i="1"/>
  <c r="P5642" i="1" s="1"/>
  <c r="Q5642" i="1" s="1"/>
  <c r="L5642" i="1"/>
  <c r="K5642" i="1"/>
  <c r="J5642" i="1"/>
  <c r="H5642" i="1"/>
  <c r="I5642" i="1" s="1"/>
  <c r="O5641" i="1"/>
  <c r="P5641" i="1" s="1"/>
  <c r="Q5641" i="1" s="1"/>
  <c r="L5641" i="1"/>
  <c r="K5641" i="1"/>
  <c r="M5641" i="1" s="1"/>
  <c r="J5641" i="1"/>
  <c r="H5641" i="1"/>
  <c r="I5641" i="1" s="1"/>
  <c r="O5640" i="1"/>
  <c r="P5640" i="1" s="1"/>
  <c r="Q5640" i="1" s="1"/>
  <c r="L5640" i="1"/>
  <c r="K5640" i="1"/>
  <c r="J5640" i="1"/>
  <c r="H5640" i="1"/>
  <c r="I5640" i="1" s="1"/>
  <c r="O5639" i="1"/>
  <c r="P5639" i="1" s="1"/>
  <c r="Q5639" i="1" s="1"/>
  <c r="L5639" i="1"/>
  <c r="K5639" i="1"/>
  <c r="M5639" i="1" s="1"/>
  <c r="J5639" i="1"/>
  <c r="H5639" i="1"/>
  <c r="I5639" i="1" s="1"/>
  <c r="O5638" i="1"/>
  <c r="P5638" i="1" s="1"/>
  <c r="Q5638" i="1" s="1"/>
  <c r="L5638" i="1"/>
  <c r="K5638" i="1"/>
  <c r="J5638" i="1"/>
  <c r="H5638" i="1"/>
  <c r="I5638" i="1" s="1"/>
  <c r="O5637" i="1"/>
  <c r="P5637" i="1" s="1"/>
  <c r="Q5637" i="1" s="1"/>
  <c r="L5637" i="1"/>
  <c r="K5637" i="1"/>
  <c r="M5637" i="1" s="1"/>
  <c r="J5637" i="1"/>
  <c r="H5637" i="1"/>
  <c r="I5637" i="1" s="1"/>
  <c r="O5636" i="1"/>
  <c r="P5636" i="1" s="1"/>
  <c r="Q5636" i="1" s="1"/>
  <c r="L5636" i="1"/>
  <c r="K5636" i="1"/>
  <c r="J5636" i="1"/>
  <c r="H5636" i="1"/>
  <c r="I5636" i="1" s="1"/>
  <c r="O5635" i="1"/>
  <c r="P5635" i="1" s="1"/>
  <c r="Q5635" i="1" s="1"/>
  <c r="L5635" i="1"/>
  <c r="K5635" i="1"/>
  <c r="J5635" i="1"/>
  <c r="H5635" i="1"/>
  <c r="I5635" i="1" s="1"/>
  <c r="O5634" i="1"/>
  <c r="P5634" i="1" s="1"/>
  <c r="Q5634" i="1" s="1"/>
  <c r="L5634" i="1"/>
  <c r="K5634" i="1"/>
  <c r="J5634" i="1"/>
  <c r="H5634" i="1"/>
  <c r="I5634" i="1" s="1"/>
  <c r="O5633" i="1"/>
  <c r="P5633" i="1" s="1"/>
  <c r="Q5633" i="1" s="1"/>
  <c r="L5633" i="1"/>
  <c r="K5633" i="1"/>
  <c r="M5633" i="1" s="1"/>
  <c r="J5633" i="1"/>
  <c r="H5633" i="1"/>
  <c r="I5633" i="1" s="1"/>
  <c r="O5632" i="1"/>
  <c r="P5632" i="1" s="1"/>
  <c r="Q5632" i="1" s="1"/>
  <c r="L5632" i="1"/>
  <c r="K5632" i="1"/>
  <c r="J5632" i="1"/>
  <c r="H5632" i="1"/>
  <c r="I5632" i="1" s="1"/>
  <c r="O5631" i="1"/>
  <c r="P5631" i="1" s="1"/>
  <c r="Q5631" i="1" s="1"/>
  <c r="L5631" i="1"/>
  <c r="K5631" i="1"/>
  <c r="M5631" i="1" s="1"/>
  <c r="J5631" i="1"/>
  <c r="H5631" i="1"/>
  <c r="I5631" i="1" s="1"/>
  <c r="O5630" i="1"/>
  <c r="P5630" i="1" s="1"/>
  <c r="Q5630" i="1" s="1"/>
  <c r="L5630" i="1"/>
  <c r="K5630" i="1"/>
  <c r="J5630" i="1"/>
  <c r="H5630" i="1"/>
  <c r="I5630" i="1" s="1"/>
  <c r="O5629" i="1"/>
  <c r="P5629" i="1" s="1"/>
  <c r="Q5629" i="1" s="1"/>
  <c r="L5629" i="1"/>
  <c r="K5629" i="1"/>
  <c r="M5629" i="1" s="1"/>
  <c r="J5629" i="1"/>
  <c r="H5629" i="1"/>
  <c r="I5629" i="1" s="1"/>
  <c r="O5628" i="1"/>
  <c r="P5628" i="1" s="1"/>
  <c r="Q5628" i="1" s="1"/>
  <c r="L5628" i="1"/>
  <c r="K5628" i="1"/>
  <c r="J5628" i="1"/>
  <c r="H5628" i="1"/>
  <c r="I5628" i="1" s="1"/>
  <c r="O5627" i="1"/>
  <c r="P5627" i="1" s="1"/>
  <c r="Q5627" i="1" s="1"/>
  <c r="L5627" i="1"/>
  <c r="K5627" i="1"/>
  <c r="J5627" i="1"/>
  <c r="H5627" i="1"/>
  <c r="I5627" i="1" s="1"/>
  <c r="O5626" i="1"/>
  <c r="P5626" i="1" s="1"/>
  <c r="Q5626" i="1" s="1"/>
  <c r="L5626" i="1"/>
  <c r="K5626" i="1"/>
  <c r="J5626" i="1"/>
  <c r="H5626" i="1"/>
  <c r="I5626" i="1" s="1"/>
  <c r="O5625" i="1"/>
  <c r="P5625" i="1" s="1"/>
  <c r="Q5625" i="1" s="1"/>
  <c r="L5625" i="1"/>
  <c r="K5625" i="1"/>
  <c r="M5625" i="1" s="1"/>
  <c r="J5625" i="1"/>
  <c r="H5625" i="1"/>
  <c r="I5625" i="1" s="1"/>
  <c r="S5624" i="1"/>
  <c r="O5624" i="1"/>
  <c r="P5624" i="1" s="1"/>
  <c r="Q5624" i="1" s="1"/>
  <c r="L5624" i="1"/>
  <c r="K5624" i="1"/>
  <c r="J5624" i="1"/>
  <c r="H5624" i="1"/>
  <c r="I5624" i="1" s="1"/>
  <c r="O5623" i="1"/>
  <c r="P5623" i="1" s="1"/>
  <c r="Q5623" i="1" s="1"/>
  <c r="L5623" i="1"/>
  <c r="K5623" i="1"/>
  <c r="M5623" i="1" s="1"/>
  <c r="J5623" i="1"/>
  <c r="H5623" i="1"/>
  <c r="I5623" i="1" s="1"/>
  <c r="O5622" i="1"/>
  <c r="P5622" i="1" s="1"/>
  <c r="Q5622" i="1" s="1"/>
  <c r="L5622" i="1"/>
  <c r="K5622" i="1"/>
  <c r="J5622" i="1"/>
  <c r="H5622" i="1"/>
  <c r="I5622" i="1" s="1"/>
  <c r="O5621" i="1"/>
  <c r="P5621" i="1" s="1"/>
  <c r="Q5621" i="1" s="1"/>
  <c r="L5621" i="1"/>
  <c r="K5621" i="1"/>
  <c r="M5621" i="1" s="1"/>
  <c r="J5621" i="1"/>
  <c r="H5621" i="1"/>
  <c r="I5621" i="1" s="1"/>
  <c r="O5620" i="1"/>
  <c r="P5620" i="1" s="1"/>
  <c r="Q5620" i="1" s="1"/>
  <c r="L5620" i="1"/>
  <c r="K5620" i="1"/>
  <c r="J5620" i="1"/>
  <c r="H5620" i="1"/>
  <c r="I5620" i="1" s="1"/>
  <c r="O5619" i="1"/>
  <c r="P5619" i="1" s="1"/>
  <c r="Q5619" i="1" s="1"/>
  <c r="L5619" i="1"/>
  <c r="K5619" i="1"/>
  <c r="J5619" i="1"/>
  <c r="H5619" i="1"/>
  <c r="I5619" i="1" s="1"/>
  <c r="O5618" i="1"/>
  <c r="P5618" i="1" s="1"/>
  <c r="Q5618" i="1" s="1"/>
  <c r="L5618" i="1"/>
  <c r="K5618" i="1"/>
  <c r="J5618" i="1"/>
  <c r="H5618" i="1"/>
  <c r="I5618" i="1" s="1"/>
  <c r="O5617" i="1"/>
  <c r="P5617" i="1" s="1"/>
  <c r="Q5617" i="1" s="1"/>
  <c r="L5617" i="1"/>
  <c r="K5617" i="1"/>
  <c r="M5617" i="1" s="1"/>
  <c r="J5617" i="1"/>
  <c r="H5617" i="1"/>
  <c r="I5617" i="1" s="1"/>
  <c r="O5616" i="1"/>
  <c r="P5616" i="1" s="1"/>
  <c r="Q5616" i="1" s="1"/>
  <c r="L5616" i="1"/>
  <c r="K5616" i="1"/>
  <c r="J5616" i="1"/>
  <c r="H5616" i="1"/>
  <c r="I5616" i="1" s="1"/>
  <c r="O5615" i="1"/>
  <c r="P5615" i="1" s="1"/>
  <c r="Q5615" i="1" s="1"/>
  <c r="L5615" i="1"/>
  <c r="K5615" i="1"/>
  <c r="M5615" i="1" s="1"/>
  <c r="J5615" i="1"/>
  <c r="H5615" i="1"/>
  <c r="I5615" i="1" s="1"/>
  <c r="O5614" i="1"/>
  <c r="P5614" i="1" s="1"/>
  <c r="Q5614" i="1" s="1"/>
  <c r="L5614" i="1"/>
  <c r="K5614" i="1"/>
  <c r="J5614" i="1"/>
  <c r="H5614" i="1"/>
  <c r="I5614" i="1" s="1"/>
  <c r="O5613" i="1"/>
  <c r="P5613" i="1" s="1"/>
  <c r="Q5613" i="1" s="1"/>
  <c r="L5613" i="1"/>
  <c r="K5613" i="1"/>
  <c r="M5613" i="1" s="1"/>
  <c r="J5613" i="1"/>
  <c r="H5613" i="1"/>
  <c r="I5613" i="1" s="1"/>
  <c r="O5612" i="1"/>
  <c r="P5612" i="1" s="1"/>
  <c r="Q5612" i="1" s="1"/>
  <c r="L5612" i="1"/>
  <c r="K5612" i="1"/>
  <c r="J5612" i="1"/>
  <c r="H5612" i="1"/>
  <c r="I5612" i="1" s="1"/>
  <c r="S5611" i="1"/>
  <c r="O5611" i="1"/>
  <c r="P5611" i="1" s="1"/>
  <c r="Q5611" i="1" s="1"/>
  <c r="L5611" i="1"/>
  <c r="K5611" i="1"/>
  <c r="M5611" i="1" s="1"/>
  <c r="J5611" i="1"/>
  <c r="H5611" i="1"/>
  <c r="I5611" i="1" s="1"/>
  <c r="O5610" i="1"/>
  <c r="P5610" i="1" s="1"/>
  <c r="Q5610" i="1" s="1"/>
  <c r="L5610" i="1"/>
  <c r="K5610" i="1"/>
  <c r="J5610" i="1"/>
  <c r="H5610" i="1"/>
  <c r="I5610" i="1" s="1"/>
  <c r="O5609" i="1"/>
  <c r="P5609" i="1" s="1"/>
  <c r="Q5609" i="1" s="1"/>
  <c r="L5609" i="1"/>
  <c r="K5609" i="1"/>
  <c r="M5609" i="1" s="1"/>
  <c r="J5609" i="1"/>
  <c r="H5609" i="1"/>
  <c r="I5609" i="1" s="1"/>
  <c r="S5608" i="1"/>
  <c r="O5608" i="1"/>
  <c r="P5608" i="1" s="1"/>
  <c r="Q5608" i="1" s="1"/>
  <c r="L5608" i="1"/>
  <c r="K5608" i="1"/>
  <c r="J5608" i="1"/>
  <c r="H5608" i="1"/>
  <c r="I5608" i="1" s="1"/>
  <c r="O5607" i="1"/>
  <c r="P5607" i="1" s="1"/>
  <c r="Q5607" i="1" s="1"/>
  <c r="L5607" i="1"/>
  <c r="K5607" i="1"/>
  <c r="M5607" i="1" s="1"/>
  <c r="J5607" i="1"/>
  <c r="H5607" i="1"/>
  <c r="I5607" i="1" s="1"/>
  <c r="O5606" i="1"/>
  <c r="P5606" i="1" s="1"/>
  <c r="Q5606" i="1" s="1"/>
  <c r="L5606" i="1"/>
  <c r="K5606" i="1"/>
  <c r="J5606" i="1"/>
  <c r="H5606" i="1"/>
  <c r="I5606" i="1" s="1"/>
  <c r="O5605" i="1"/>
  <c r="P5605" i="1" s="1"/>
  <c r="Q5605" i="1" s="1"/>
  <c r="L5605" i="1"/>
  <c r="K5605" i="1"/>
  <c r="M5605" i="1" s="1"/>
  <c r="J5605" i="1"/>
  <c r="H5605" i="1"/>
  <c r="I5605" i="1" s="1"/>
  <c r="O5604" i="1"/>
  <c r="P5604" i="1" s="1"/>
  <c r="Q5604" i="1" s="1"/>
  <c r="L5604" i="1"/>
  <c r="K5604" i="1"/>
  <c r="J5604" i="1"/>
  <c r="H5604" i="1"/>
  <c r="I5604" i="1" s="1"/>
  <c r="O5603" i="1"/>
  <c r="P5603" i="1" s="1"/>
  <c r="Q5603" i="1" s="1"/>
  <c r="L5603" i="1"/>
  <c r="K5603" i="1"/>
  <c r="M5603" i="1" s="1"/>
  <c r="J5603" i="1"/>
  <c r="H5603" i="1"/>
  <c r="I5603" i="1" s="1"/>
  <c r="O5602" i="1"/>
  <c r="P5602" i="1" s="1"/>
  <c r="Q5602" i="1" s="1"/>
  <c r="L5602" i="1"/>
  <c r="K5602" i="1"/>
  <c r="J5602" i="1"/>
  <c r="H5602" i="1"/>
  <c r="I5602" i="1" s="1"/>
  <c r="O5601" i="1"/>
  <c r="P5601" i="1" s="1"/>
  <c r="Q5601" i="1" s="1"/>
  <c r="L5601" i="1"/>
  <c r="K5601" i="1"/>
  <c r="M5601" i="1" s="1"/>
  <c r="J5601" i="1"/>
  <c r="H5601" i="1"/>
  <c r="I5601" i="1" s="1"/>
  <c r="O5600" i="1"/>
  <c r="P5600" i="1" s="1"/>
  <c r="Q5600" i="1" s="1"/>
  <c r="L5600" i="1"/>
  <c r="K5600" i="1"/>
  <c r="J5600" i="1"/>
  <c r="H5600" i="1"/>
  <c r="I5600" i="1" s="1"/>
  <c r="O5599" i="1"/>
  <c r="P5599" i="1" s="1"/>
  <c r="Q5599" i="1" s="1"/>
  <c r="L5599" i="1"/>
  <c r="K5599" i="1"/>
  <c r="M5599" i="1" s="1"/>
  <c r="J5599" i="1"/>
  <c r="H5599" i="1"/>
  <c r="I5599" i="1" s="1"/>
  <c r="O5598" i="1"/>
  <c r="P5598" i="1" s="1"/>
  <c r="Q5598" i="1" s="1"/>
  <c r="L5598" i="1"/>
  <c r="K5598" i="1"/>
  <c r="J5598" i="1"/>
  <c r="H5598" i="1"/>
  <c r="I5598" i="1" s="1"/>
  <c r="O5597" i="1"/>
  <c r="P5597" i="1" s="1"/>
  <c r="Q5597" i="1" s="1"/>
  <c r="L5597" i="1"/>
  <c r="K5597" i="1"/>
  <c r="M5597" i="1" s="1"/>
  <c r="J5597" i="1"/>
  <c r="H5597" i="1"/>
  <c r="I5597" i="1" s="1"/>
  <c r="O5596" i="1"/>
  <c r="P5596" i="1" s="1"/>
  <c r="Q5596" i="1" s="1"/>
  <c r="L5596" i="1"/>
  <c r="K5596" i="1"/>
  <c r="J5596" i="1"/>
  <c r="H5596" i="1"/>
  <c r="I5596" i="1" s="1"/>
  <c r="O5595" i="1"/>
  <c r="P5595" i="1" s="1"/>
  <c r="Q5595" i="1" s="1"/>
  <c r="L5595" i="1"/>
  <c r="K5595" i="1"/>
  <c r="M5595" i="1" s="1"/>
  <c r="J5595" i="1"/>
  <c r="H5595" i="1"/>
  <c r="I5595" i="1" s="1"/>
  <c r="O5594" i="1"/>
  <c r="P5594" i="1" s="1"/>
  <c r="Q5594" i="1" s="1"/>
  <c r="L5594" i="1"/>
  <c r="K5594" i="1"/>
  <c r="J5594" i="1"/>
  <c r="H5594" i="1"/>
  <c r="I5594" i="1" s="1"/>
  <c r="O5593" i="1"/>
  <c r="P5593" i="1" s="1"/>
  <c r="Q5593" i="1" s="1"/>
  <c r="L5593" i="1"/>
  <c r="K5593" i="1"/>
  <c r="M5593" i="1" s="1"/>
  <c r="J5593" i="1"/>
  <c r="H5593" i="1"/>
  <c r="I5593" i="1" s="1"/>
  <c r="O5592" i="1"/>
  <c r="P5592" i="1" s="1"/>
  <c r="Q5592" i="1" s="1"/>
  <c r="L5592" i="1"/>
  <c r="K5592" i="1"/>
  <c r="J5592" i="1"/>
  <c r="H5592" i="1"/>
  <c r="I5592" i="1" s="1"/>
  <c r="O5591" i="1"/>
  <c r="P5591" i="1" s="1"/>
  <c r="Q5591" i="1" s="1"/>
  <c r="L5591" i="1"/>
  <c r="K5591" i="1"/>
  <c r="M5591" i="1" s="1"/>
  <c r="J5591" i="1"/>
  <c r="H5591" i="1"/>
  <c r="I5591" i="1" s="1"/>
  <c r="O5590" i="1"/>
  <c r="P5590" i="1" s="1"/>
  <c r="Q5590" i="1" s="1"/>
  <c r="L5590" i="1"/>
  <c r="K5590" i="1"/>
  <c r="J5590" i="1"/>
  <c r="H5590" i="1"/>
  <c r="I5590" i="1" s="1"/>
  <c r="O5589" i="1"/>
  <c r="P5589" i="1" s="1"/>
  <c r="Q5589" i="1" s="1"/>
  <c r="L5589" i="1"/>
  <c r="K5589" i="1"/>
  <c r="M5589" i="1" s="1"/>
  <c r="J5589" i="1"/>
  <c r="H5589" i="1"/>
  <c r="I5589" i="1" s="1"/>
  <c r="O5588" i="1"/>
  <c r="P5588" i="1" s="1"/>
  <c r="Q5588" i="1" s="1"/>
  <c r="L5588" i="1"/>
  <c r="K5588" i="1"/>
  <c r="J5588" i="1"/>
  <c r="H5588" i="1"/>
  <c r="I5588" i="1" s="1"/>
  <c r="O5587" i="1"/>
  <c r="P5587" i="1" s="1"/>
  <c r="Q5587" i="1" s="1"/>
  <c r="L5587" i="1"/>
  <c r="K5587" i="1"/>
  <c r="M5587" i="1" s="1"/>
  <c r="J5587" i="1"/>
  <c r="H5587" i="1"/>
  <c r="I5587" i="1" s="1"/>
  <c r="O5586" i="1"/>
  <c r="P5586" i="1" s="1"/>
  <c r="Q5586" i="1" s="1"/>
  <c r="L5586" i="1"/>
  <c r="K5586" i="1"/>
  <c r="J5586" i="1"/>
  <c r="H5586" i="1"/>
  <c r="I5586" i="1" s="1"/>
  <c r="O5585" i="1"/>
  <c r="P5585" i="1" s="1"/>
  <c r="Q5585" i="1" s="1"/>
  <c r="L5585" i="1"/>
  <c r="K5585" i="1"/>
  <c r="M5585" i="1" s="1"/>
  <c r="J5585" i="1"/>
  <c r="H5585" i="1"/>
  <c r="I5585" i="1" s="1"/>
  <c r="O5584" i="1"/>
  <c r="P5584" i="1" s="1"/>
  <c r="Q5584" i="1" s="1"/>
  <c r="L5584" i="1"/>
  <c r="K5584" i="1"/>
  <c r="J5584" i="1"/>
  <c r="H5584" i="1"/>
  <c r="I5584" i="1" s="1"/>
  <c r="O5583" i="1"/>
  <c r="P5583" i="1" s="1"/>
  <c r="Q5583" i="1" s="1"/>
  <c r="L5583" i="1"/>
  <c r="K5583" i="1"/>
  <c r="M5583" i="1" s="1"/>
  <c r="J5583" i="1"/>
  <c r="H5583" i="1"/>
  <c r="I5583" i="1" s="1"/>
  <c r="S5582" i="1"/>
  <c r="O5582" i="1"/>
  <c r="P5582" i="1" s="1"/>
  <c r="Q5582" i="1" s="1"/>
  <c r="L5582" i="1"/>
  <c r="K5582" i="1"/>
  <c r="J5582" i="1"/>
  <c r="H5582" i="1"/>
  <c r="I5582" i="1" s="1"/>
  <c r="O5581" i="1"/>
  <c r="P5581" i="1" s="1"/>
  <c r="Q5581" i="1" s="1"/>
  <c r="L5581" i="1"/>
  <c r="K5581" i="1"/>
  <c r="M5581" i="1" s="1"/>
  <c r="J5581" i="1"/>
  <c r="H5581" i="1"/>
  <c r="I5581" i="1" s="1"/>
  <c r="O5580" i="1"/>
  <c r="P5580" i="1" s="1"/>
  <c r="Q5580" i="1" s="1"/>
  <c r="L5580" i="1"/>
  <c r="K5580" i="1"/>
  <c r="J5580" i="1"/>
  <c r="H5580" i="1"/>
  <c r="I5580" i="1" s="1"/>
  <c r="O5579" i="1"/>
  <c r="P5579" i="1" s="1"/>
  <c r="Q5579" i="1" s="1"/>
  <c r="L5579" i="1"/>
  <c r="K5579" i="1"/>
  <c r="M5579" i="1" s="1"/>
  <c r="J5579" i="1"/>
  <c r="H5579" i="1"/>
  <c r="I5579" i="1" s="1"/>
  <c r="O5578" i="1"/>
  <c r="P5578" i="1" s="1"/>
  <c r="Q5578" i="1" s="1"/>
  <c r="L5578" i="1"/>
  <c r="K5578" i="1"/>
  <c r="J5578" i="1"/>
  <c r="H5578" i="1"/>
  <c r="I5578" i="1" s="1"/>
  <c r="O5577" i="1"/>
  <c r="P5577" i="1" s="1"/>
  <c r="Q5577" i="1" s="1"/>
  <c r="L5577" i="1"/>
  <c r="K5577" i="1"/>
  <c r="M5577" i="1" s="1"/>
  <c r="J5577" i="1"/>
  <c r="H5577" i="1"/>
  <c r="I5577" i="1" s="1"/>
  <c r="O5576" i="1"/>
  <c r="P5576" i="1" s="1"/>
  <c r="Q5576" i="1" s="1"/>
  <c r="L5576" i="1"/>
  <c r="K5576" i="1"/>
  <c r="J5576" i="1"/>
  <c r="H5576" i="1"/>
  <c r="I5576" i="1" s="1"/>
  <c r="O5575" i="1"/>
  <c r="P5575" i="1" s="1"/>
  <c r="Q5575" i="1" s="1"/>
  <c r="L5575" i="1"/>
  <c r="K5575" i="1"/>
  <c r="M5575" i="1" s="1"/>
  <c r="J5575" i="1"/>
  <c r="H5575" i="1"/>
  <c r="I5575" i="1" s="1"/>
  <c r="O5574" i="1"/>
  <c r="P5574" i="1" s="1"/>
  <c r="Q5574" i="1" s="1"/>
  <c r="L5574" i="1"/>
  <c r="K5574" i="1"/>
  <c r="J5574" i="1"/>
  <c r="H5574" i="1"/>
  <c r="I5574" i="1" s="1"/>
  <c r="O5573" i="1"/>
  <c r="P5573" i="1" s="1"/>
  <c r="Q5573" i="1" s="1"/>
  <c r="L5573" i="1"/>
  <c r="K5573" i="1"/>
  <c r="M5573" i="1" s="1"/>
  <c r="J5573" i="1"/>
  <c r="H5573" i="1"/>
  <c r="I5573" i="1" s="1"/>
  <c r="O5572" i="1"/>
  <c r="P5572" i="1" s="1"/>
  <c r="Q5572" i="1" s="1"/>
  <c r="L5572" i="1"/>
  <c r="K5572" i="1"/>
  <c r="J5572" i="1"/>
  <c r="H5572" i="1"/>
  <c r="I5572" i="1" s="1"/>
  <c r="O5571" i="1"/>
  <c r="P5571" i="1" s="1"/>
  <c r="Q5571" i="1" s="1"/>
  <c r="L5571" i="1"/>
  <c r="K5571" i="1"/>
  <c r="M5571" i="1" s="1"/>
  <c r="J5571" i="1"/>
  <c r="H5571" i="1"/>
  <c r="I5571" i="1" s="1"/>
  <c r="O5570" i="1"/>
  <c r="P5570" i="1" s="1"/>
  <c r="Q5570" i="1" s="1"/>
  <c r="L5570" i="1"/>
  <c r="K5570" i="1"/>
  <c r="J5570" i="1"/>
  <c r="H5570" i="1"/>
  <c r="I5570" i="1" s="1"/>
  <c r="S5569" i="1"/>
  <c r="O5569" i="1"/>
  <c r="P5569" i="1" s="1"/>
  <c r="Q5569" i="1" s="1"/>
  <c r="L5569" i="1"/>
  <c r="K5569" i="1"/>
  <c r="M5569" i="1" s="1"/>
  <c r="J5569" i="1"/>
  <c r="H5569" i="1"/>
  <c r="I5569" i="1" s="1"/>
  <c r="O5568" i="1"/>
  <c r="P5568" i="1" s="1"/>
  <c r="Q5568" i="1" s="1"/>
  <c r="L5568" i="1"/>
  <c r="K5568" i="1"/>
  <c r="J5568" i="1"/>
  <c r="H5568" i="1"/>
  <c r="I5568" i="1" s="1"/>
  <c r="O5567" i="1"/>
  <c r="P5567" i="1" s="1"/>
  <c r="Q5567" i="1" s="1"/>
  <c r="L5567" i="1"/>
  <c r="K5567" i="1"/>
  <c r="J5567" i="1"/>
  <c r="H5567" i="1"/>
  <c r="I5567" i="1" s="1"/>
  <c r="O5566" i="1"/>
  <c r="P5566" i="1" s="1"/>
  <c r="Q5566" i="1" s="1"/>
  <c r="L5566" i="1"/>
  <c r="K5566" i="1"/>
  <c r="J5566" i="1"/>
  <c r="H5566" i="1"/>
  <c r="I5566" i="1" s="1"/>
  <c r="O5565" i="1"/>
  <c r="P5565" i="1" s="1"/>
  <c r="Q5565" i="1" s="1"/>
  <c r="L5565" i="1"/>
  <c r="K5565" i="1"/>
  <c r="J5565" i="1"/>
  <c r="H5565" i="1"/>
  <c r="I5565" i="1" s="1"/>
  <c r="O5564" i="1"/>
  <c r="P5564" i="1" s="1"/>
  <c r="Q5564" i="1" s="1"/>
  <c r="L5564" i="1"/>
  <c r="K5564" i="1"/>
  <c r="J5564" i="1"/>
  <c r="H5564" i="1"/>
  <c r="I5564" i="1" s="1"/>
  <c r="O5563" i="1"/>
  <c r="P5563" i="1" s="1"/>
  <c r="Q5563" i="1" s="1"/>
  <c r="L5563" i="1"/>
  <c r="K5563" i="1"/>
  <c r="M5563" i="1" s="1"/>
  <c r="J5563" i="1"/>
  <c r="H5563" i="1"/>
  <c r="I5563" i="1" s="1"/>
  <c r="O5562" i="1"/>
  <c r="P5562" i="1" s="1"/>
  <c r="Q5562" i="1" s="1"/>
  <c r="L5562" i="1"/>
  <c r="K5562" i="1"/>
  <c r="J5562" i="1"/>
  <c r="H5562" i="1"/>
  <c r="I5562" i="1" s="1"/>
  <c r="O5561" i="1"/>
  <c r="P5561" i="1" s="1"/>
  <c r="Q5561" i="1" s="1"/>
  <c r="L5561" i="1"/>
  <c r="K5561" i="1"/>
  <c r="M5561" i="1" s="1"/>
  <c r="J5561" i="1"/>
  <c r="H5561" i="1"/>
  <c r="I5561" i="1" s="1"/>
  <c r="O5560" i="1"/>
  <c r="P5560" i="1" s="1"/>
  <c r="Q5560" i="1" s="1"/>
  <c r="L5560" i="1"/>
  <c r="K5560" i="1"/>
  <c r="J5560" i="1"/>
  <c r="H5560" i="1"/>
  <c r="I5560" i="1" s="1"/>
  <c r="O5559" i="1"/>
  <c r="P5559" i="1" s="1"/>
  <c r="Q5559" i="1" s="1"/>
  <c r="L5559" i="1"/>
  <c r="K5559" i="1"/>
  <c r="J5559" i="1"/>
  <c r="H5559" i="1"/>
  <c r="I5559" i="1" s="1"/>
  <c r="O5558" i="1"/>
  <c r="P5558" i="1" s="1"/>
  <c r="Q5558" i="1" s="1"/>
  <c r="L5558" i="1"/>
  <c r="K5558" i="1"/>
  <c r="J5558" i="1"/>
  <c r="H5558" i="1"/>
  <c r="I5558" i="1" s="1"/>
  <c r="O5557" i="1"/>
  <c r="P5557" i="1" s="1"/>
  <c r="Q5557" i="1" s="1"/>
  <c r="L5557" i="1"/>
  <c r="K5557" i="1"/>
  <c r="J5557" i="1"/>
  <c r="H5557" i="1"/>
  <c r="I5557" i="1" s="1"/>
  <c r="O5556" i="1"/>
  <c r="P5556" i="1" s="1"/>
  <c r="Q5556" i="1" s="1"/>
  <c r="L5556" i="1"/>
  <c r="K5556" i="1"/>
  <c r="J5556" i="1"/>
  <c r="H5556" i="1"/>
  <c r="I5556" i="1" s="1"/>
  <c r="O5555" i="1"/>
  <c r="P5555" i="1" s="1"/>
  <c r="Q5555" i="1" s="1"/>
  <c r="L5555" i="1"/>
  <c r="K5555" i="1"/>
  <c r="M5555" i="1" s="1"/>
  <c r="J5555" i="1"/>
  <c r="H5555" i="1"/>
  <c r="I5555" i="1" s="1"/>
  <c r="O5554" i="1"/>
  <c r="P5554" i="1" s="1"/>
  <c r="Q5554" i="1" s="1"/>
  <c r="L5554" i="1"/>
  <c r="K5554" i="1"/>
  <c r="J5554" i="1"/>
  <c r="H5554" i="1"/>
  <c r="I5554" i="1" s="1"/>
  <c r="O5553" i="1"/>
  <c r="P5553" i="1" s="1"/>
  <c r="Q5553" i="1" s="1"/>
  <c r="L5553" i="1"/>
  <c r="K5553" i="1"/>
  <c r="M5553" i="1" s="1"/>
  <c r="J5553" i="1"/>
  <c r="H5553" i="1"/>
  <c r="I5553" i="1" s="1"/>
  <c r="O5552" i="1"/>
  <c r="P5552" i="1" s="1"/>
  <c r="Q5552" i="1" s="1"/>
  <c r="L5552" i="1"/>
  <c r="K5552" i="1"/>
  <c r="J5552" i="1"/>
  <c r="H5552" i="1"/>
  <c r="I5552" i="1" s="1"/>
  <c r="O5551" i="1"/>
  <c r="P5551" i="1" s="1"/>
  <c r="Q5551" i="1" s="1"/>
  <c r="L5551" i="1"/>
  <c r="K5551" i="1"/>
  <c r="J5551" i="1"/>
  <c r="H5551" i="1"/>
  <c r="I5551" i="1" s="1"/>
  <c r="O5550" i="1"/>
  <c r="P5550" i="1" s="1"/>
  <c r="Q5550" i="1" s="1"/>
  <c r="L5550" i="1"/>
  <c r="K5550" i="1"/>
  <c r="J5550" i="1"/>
  <c r="H5550" i="1"/>
  <c r="I5550" i="1" s="1"/>
  <c r="S5549" i="1"/>
  <c r="O5549" i="1"/>
  <c r="P5549" i="1" s="1"/>
  <c r="Q5549" i="1" s="1"/>
  <c r="L5549" i="1"/>
  <c r="K5549" i="1"/>
  <c r="M5549" i="1" s="1"/>
  <c r="J5549" i="1"/>
  <c r="H5549" i="1"/>
  <c r="I5549" i="1" s="1"/>
  <c r="O5548" i="1"/>
  <c r="P5548" i="1" s="1"/>
  <c r="Q5548" i="1" s="1"/>
  <c r="L5548" i="1"/>
  <c r="K5548" i="1"/>
  <c r="J5548" i="1"/>
  <c r="H5548" i="1"/>
  <c r="I5548" i="1" s="1"/>
  <c r="O5547" i="1"/>
  <c r="P5547" i="1" s="1"/>
  <c r="Q5547" i="1" s="1"/>
  <c r="L5547" i="1"/>
  <c r="K5547" i="1"/>
  <c r="M5547" i="1" s="1"/>
  <c r="J5547" i="1"/>
  <c r="H5547" i="1"/>
  <c r="I5547" i="1" s="1"/>
  <c r="O5546" i="1"/>
  <c r="P5546" i="1" s="1"/>
  <c r="Q5546" i="1" s="1"/>
  <c r="L5546" i="1"/>
  <c r="K5546" i="1"/>
  <c r="J5546" i="1"/>
  <c r="H5546" i="1"/>
  <c r="I5546" i="1" s="1"/>
  <c r="O5545" i="1"/>
  <c r="P5545" i="1" s="1"/>
  <c r="Q5545" i="1" s="1"/>
  <c r="L5545" i="1"/>
  <c r="K5545" i="1"/>
  <c r="M5545" i="1" s="1"/>
  <c r="J5545" i="1"/>
  <c r="H5545" i="1"/>
  <c r="I5545" i="1" s="1"/>
  <c r="O5544" i="1"/>
  <c r="P5544" i="1" s="1"/>
  <c r="Q5544" i="1" s="1"/>
  <c r="L5544" i="1"/>
  <c r="K5544" i="1"/>
  <c r="J5544" i="1"/>
  <c r="H5544" i="1"/>
  <c r="I5544" i="1" s="1"/>
  <c r="O5543" i="1"/>
  <c r="P5543" i="1" s="1"/>
  <c r="Q5543" i="1" s="1"/>
  <c r="L5543" i="1"/>
  <c r="K5543" i="1"/>
  <c r="M5543" i="1" s="1"/>
  <c r="J5543" i="1"/>
  <c r="H5543" i="1"/>
  <c r="I5543" i="1" s="1"/>
  <c r="O5542" i="1"/>
  <c r="P5542" i="1" s="1"/>
  <c r="Q5542" i="1" s="1"/>
  <c r="L5542" i="1"/>
  <c r="K5542" i="1"/>
  <c r="J5542" i="1"/>
  <c r="H5542" i="1"/>
  <c r="I5542" i="1" s="1"/>
  <c r="O5541" i="1"/>
  <c r="P5541" i="1" s="1"/>
  <c r="Q5541" i="1" s="1"/>
  <c r="L5541" i="1"/>
  <c r="K5541" i="1"/>
  <c r="M5541" i="1" s="1"/>
  <c r="J5541" i="1"/>
  <c r="H5541" i="1"/>
  <c r="I5541" i="1" s="1"/>
  <c r="O5540" i="1"/>
  <c r="P5540" i="1" s="1"/>
  <c r="Q5540" i="1" s="1"/>
  <c r="L5540" i="1"/>
  <c r="K5540" i="1"/>
  <c r="J5540" i="1"/>
  <c r="H5540" i="1"/>
  <c r="I5540" i="1" s="1"/>
  <c r="S5539" i="1"/>
  <c r="O5539" i="1"/>
  <c r="P5539" i="1" s="1"/>
  <c r="Q5539" i="1" s="1"/>
  <c r="L5539" i="1"/>
  <c r="K5539" i="1"/>
  <c r="M5539" i="1" s="1"/>
  <c r="J5539" i="1"/>
  <c r="H5539" i="1"/>
  <c r="I5539" i="1" s="1"/>
  <c r="O5538" i="1"/>
  <c r="P5538" i="1" s="1"/>
  <c r="Q5538" i="1" s="1"/>
  <c r="L5538" i="1"/>
  <c r="K5538" i="1"/>
  <c r="J5538" i="1"/>
  <c r="H5538" i="1"/>
  <c r="I5538" i="1" s="1"/>
  <c r="O5537" i="1"/>
  <c r="P5537" i="1" s="1"/>
  <c r="Q5537" i="1" s="1"/>
  <c r="L5537" i="1"/>
  <c r="K5537" i="1"/>
  <c r="M5537" i="1" s="1"/>
  <c r="J5537" i="1"/>
  <c r="H5537" i="1"/>
  <c r="I5537" i="1" s="1"/>
  <c r="O5536" i="1"/>
  <c r="P5536" i="1" s="1"/>
  <c r="Q5536" i="1" s="1"/>
  <c r="L5536" i="1"/>
  <c r="K5536" i="1"/>
  <c r="J5536" i="1"/>
  <c r="H5536" i="1"/>
  <c r="I5536" i="1" s="1"/>
  <c r="S5535" i="1"/>
  <c r="O5535" i="1"/>
  <c r="P5535" i="1" s="1"/>
  <c r="Q5535" i="1" s="1"/>
  <c r="L5535" i="1"/>
  <c r="K5535" i="1"/>
  <c r="M5535" i="1" s="1"/>
  <c r="J5535" i="1"/>
  <c r="H5535" i="1"/>
  <c r="I5535" i="1" s="1"/>
  <c r="O5534" i="1"/>
  <c r="P5534" i="1" s="1"/>
  <c r="Q5534" i="1" s="1"/>
  <c r="L5534" i="1"/>
  <c r="K5534" i="1"/>
  <c r="J5534" i="1"/>
  <c r="H5534" i="1"/>
  <c r="I5534" i="1" s="1"/>
  <c r="O5533" i="1"/>
  <c r="P5533" i="1" s="1"/>
  <c r="Q5533" i="1" s="1"/>
  <c r="L5533" i="1"/>
  <c r="K5533" i="1"/>
  <c r="M5533" i="1" s="1"/>
  <c r="J5533" i="1"/>
  <c r="H5533" i="1"/>
  <c r="I5533" i="1" s="1"/>
  <c r="O5532" i="1"/>
  <c r="P5532" i="1" s="1"/>
  <c r="Q5532" i="1" s="1"/>
  <c r="L5532" i="1"/>
  <c r="K5532" i="1"/>
  <c r="J5532" i="1"/>
  <c r="H5532" i="1"/>
  <c r="I5532" i="1" s="1"/>
  <c r="O5531" i="1"/>
  <c r="P5531" i="1" s="1"/>
  <c r="Q5531" i="1" s="1"/>
  <c r="L5531" i="1"/>
  <c r="K5531" i="1"/>
  <c r="M5531" i="1" s="1"/>
  <c r="J5531" i="1"/>
  <c r="H5531" i="1"/>
  <c r="I5531" i="1" s="1"/>
  <c r="O5530" i="1"/>
  <c r="P5530" i="1" s="1"/>
  <c r="Q5530" i="1" s="1"/>
  <c r="L5530" i="1"/>
  <c r="K5530" i="1"/>
  <c r="J5530" i="1"/>
  <c r="H5530" i="1"/>
  <c r="I5530" i="1" s="1"/>
  <c r="O5529" i="1"/>
  <c r="P5529" i="1" s="1"/>
  <c r="Q5529" i="1" s="1"/>
  <c r="L5529" i="1"/>
  <c r="K5529" i="1"/>
  <c r="M5529" i="1" s="1"/>
  <c r="J5529" i="1"/>
  <c r="H5529" i="1"/>
  <c r="I5529" i="1" s="1"/>
  <c r="O5528" i="1"/>
  <c r="P5528" i="1" s="1"/>
  <c r="Q5528" i="1" s="1"/>
  <c r="L5528" i="1"/>
  <c r="K5528" i="1"/>
  <c r="J5528" i="1"/>
  <c r="H5528" i="1"/>
  <c r="I5528" i="1" s="1"/>
  <c r="O5527" i="1"/>
  <c r="P5527" i="1" s="1"/>
  <c r="Q5527" i="1" s="1"/>
  <c r="L5527" i="1"/>
  <c r="K5527" i="1"/>
  <c r="M5527" i="1" s="1"/>
  <c r="J5527" i="1"/>
  <c r="H5527" i="1"/>
  <c r="I5527" i="1" s="1"/>
  <c r="O5526" i="1"/>
  <c r="P5526" i="1" s="1"/>
  <c r="Q5526" i="1" s="1"/>
  <c r="L5526" i="1"/>
  <c r="K5526" i="1"/>
  <c r="J5526" i="1"/>
  <c r="H5526" i="1"/>
  <c r="I5526" i="1" s="1"/>
  <c r="O5525" i="1"/>
  <c r="P5525" i="1" s="1"/>
  <c r="Q5525" i="1" s="1"/>
  <c r="L5525" i="1"/>
  <c r="K5525" i="1"/>
  <c r="M5525" i="1" s="1"/>
  <c r="J5525" i="1"/>
  <c r="H5525" i="1"/>
  <c r="I5525" i="1" s="1"/>
  <c r="O5524" i="1"/>
  <c r="P5524" i="1" s="1"/>
  <c r="Q5524" i="1" s="1"/>
  <c r="L5524" i="1"/>
  <c r="K5524" i="1"/>
  <c r="J5524" i="1"/>
  <c r="H5524" i="1"/>
  <c r="I5524" i="1" s="1"/>
  <c r="O5523" i="1"/>
  <c r="P5523" i="1" s="1"/>
  <c r="Q5523" i="1" s="1"/>
  <c r="L5523" i="1"/>
  <c r="K5523" i="1"/>
  <c r="M5523" i="1" s="1"/>
  <c r="J5523" i="1"/>
  <c r="H5523" i="1"/>
  <c r="I5523" i="1" s="1"/>
  <c r="O5522" i="1"/>
  <c r="P5522" i="1" s="1"/>
  <c r="Q5522" i="1" s="1"/>
  <c r="L5522" i="1"/>
  <c r="K5522" i="1"/>
  <c r="J5522" i="1"/>
  <c r="H5522" i="1"/>
  <c r="I5522" i="1" s="1"/>
  <c r="O5521" i="1"/>
  <c r="P5521" i="1" s="1"/>
  <c r="Q5521" i="1" s="1"/>
  <c r="L5521" i="1"/>
  <c r="K5521" i="1"/>
  <c r="M5521" i="1" s="1"/>
  <c r="J5521" i="1"/>
  <c r="H5521" i="1"/>
  <c r="I5521" i="1" s="1"/>
  <c r="O5520" i="1"/>
  <c r="P5520" i="1" s="1"/>
  <c r="Q5520" i="1" s="1"/>
  <c r="L5520" i="1"/>
  <c r="K5520" i="1"/>
  <c r="J5520" i="1"/>
  <c r="H5520" i="1"/>
  <c r="I5520" i="1" s="1"/>
  <c r="O5519" i="1"/>
  <c r="P5519" i="1" s="1"/>
  <c r="Q5519" i="1" s="1"/>
  <c r="L5519" i="1"/>
  <c r="K5519" i="1"/>
  <c r="M5519" i="1" s="1"/>
  <c r="J5519" i="1"/>
  <c r="H5519" i="1"/>
  <c r="I5519" i="1" s="1"/>
  <c r="O5518" i="1"/>
  <c r="P5518" i="1" s="1"/>
  <c r="Q5518" i="1" s="1"/>
  <c r="L5518" i="1"/>
  <c r="K5518" i="1"/>
  <c r="J5518" i="1"/>
  <c r="H5518" i="1"/>
  <c r="I5518" i="1" s="1"/>
  <c r="O5517" i="1"/>
  <c r="P5517" i="1" s="1"/>
  <c r="Q5517" i="1" s="1"/>
  <c r="L5517" i="1"/>
  <c r="K5517" i="1"/>
  <c r="M5517" i="1" s="1"/>
  <c r="J5517" i="1"/>
  <c r="H5517" i="1"/>
  <c r="I5517" i="1" s="1"/>
  <c r="O5516" i="1"/>
  <c r="P5516" i="1" s="1"/>
  <c r="Q5516" i="1" s="1"/>
  <c r="L5516" i="1"/>
  <c r="K5516" i="1"/>
  <c r="J5516" i="1"/>
  <c r="H5516" i="1"/>
  <c r="I5516" i="1" s="1"/>
  <c r="S5515" i="1"/>
  <c r="O5515" i="1"/>
  <c r="P5515" i="1" s="1"/>
  <c r="Q5515" i="1" s="1"/>
  <c r="L5515" i="1"/>
  <c r="K5515" i="1"/>
  <c r="J5515" i="1"/>
  <c r="H5515" i="1"/>
  <c r="I5515" i="1" s="1"/>
  <c r="S5514" i="1"/>
  <c r="O5514" i="1"/>
  <c r="P5514" i="1" s="1"/>
  <c r="Q5514" i="1" s="1"/>
  <c r="L5514" i="1"/>
  <c r="K5514" i="1"/>
  <c r="J5514" i="1"/>
  <c r="H5514" i="1"/>
  <c r="I5514" i="1" s="1"/>
  <c r="O5513" i="1"/>
  <c r="P5513" i="1" s="1"/>
  <c r="Q5513" i="1" s="1"/>
  <c r="L5513" i="1"/>
  <c r="K5513" i="1"/>
  <c r="M5513" i="1" s="1"/>
  <c r="J5513" i="1"/>
  <c r="H5513" i="1"/>
  <c r="I5513" i="1" s="1"/>
  <c r="O5512" i="1"/>
  <c r="P5512" i="1" s="1"/>
  <c r="Q5512" i="1" s="1"/>
  <c r="L5512" i="1"/>
  <c r="K5512" i="1"/>
  <c r="J5512" i="1"/>
  <c r="H5512" i="1"/>
  <c r="I5512" i="1" s="1"/>
  <c r="O5511" i="1"/>
  <c r="P5511" i="1" s="1"/>
  <c r="Q5511" i="1" s="1"/>
  <c r="L5511" i="1"/>
  <c r="K5511" i="1"/>
  <c r="M5511" i="1" s="1"/>
  <c r="J5511" i="1"/>
  <c r="H5511" i="1"/>
  <c r="I5511" i="1" s="1"/>
  <c r="O5510" i="1"/>
  <c r="P5510" i="1" s="1"/>
  <c r="Q5510" i="1" s="1"/>
  <c r="L5510" i="1"/>
  <c r="K5510" i="1"/>
  <c r="J5510" i="1"/>
  <c r="H5510" i="1"/>
  <c r="I5510" i="1" s="1"/>
  <c r="O5509" i="1"/>
  <c r="P5509" i="1" s="1"/>
  <c r="Q5509" i="1" s="1"/>
  <c r="L5509" i="1"/>
  <c r="K5509" i="1"/>
  <c r="M5509" i="1" s="1"/>
  <c r="J5509" i="1"/>
  <c r="H5509" i="1"/>
  <c r="I5509" i="1" s="1"/>
  <c r="O5508" i="1"/>
  <c r="P5508" i="1" s="1"/>
  <c r="Q5508" i="1" s="1"/>
  <c r="L5508" i="1"/>
  <c r="K5508" i="1"/>
  <c r="J5508" i="1"/>
  <c r="H5508" i="1"/>
  <c r="I5508" i="1" s="1"/>
  <c r="O5507" i="1"/>
  <c r="P5507" i="1" s="1"/>
  <c r="Q5507" i="1" s="1"/>
  <c r="L5507" i="1"/>
  <c r="K5507" i="1"/>
  <c r="J5507" i="1"/>
  <c r="H5507" i="1"/>
  <c r="I5507" i="1" s="1"/>
  <c r="O5506" i="1"/>
  <c r="P5506" i="1" s="1"/>
  <c r="Q5506" i="1" s="1"/>
  <c r="L5506" i="1"/>
  <c r="K5506" i="1"/>
  <c r="J5506" i="1"/>
  <c r="H5506" i="1"/>
  <c r="I5506" i="1" s="1"/>
  <c r="O5505" i="1"/>
  <c r="P5505" i="1" s="1"/>
  <c r="Q5505" i="1" s="1"/>
  <c r="L5505" i="1"/>
  <c r="K5505" i="1"/>
  <c r="M5505" i="1" s="1"/>
  <c r="J5505" i="1"/>
  <c r="H5505" i="1"/>
  <c r="I5505" i="1" s="1"/>
  <c r="O5504" i="1"/>
  <c r="P5504" i="1" s="1"/>
  <c r="Q5504" i="1" s="1"/>
  <c r="L5504" i="1"/>
  <c r="K5504" i="1"/>
  <c r="J5504" i="1"/>
  <c r="H5504" i="1"/>
  <c r="I5504" i="1" s="1"/>
  <c r="O5503" i="1"/>
  <c r="P5503" i="1" s="1"/>
  <c r="Q5503" i="1" s="1"/>
  <c r="L5503" i="1"/>
  <c r="K5503" i="1"/>
  <c r="M5503" i="1" s="1"/>
  <c r="J5503" i="1"/>
  <c r="H5503" i="1"/>
  <c r="I5503" i="1" s="1"/>
  <c r="O5502" i="1"/>
  <c r="P5502" i="1" s="1"/>
  <c r="Q5502" i="1" s="1"/>
  <c r="L5502" i="1"/>
  <c r="K5502" i="1"/>
  <c r="J5502" i="1"/>
  <c r="H5502" i="1"/>
  <c r="I5502" i="1" s="1"/>
  <c r="O5501" i="1"/>
  <c r="P5501" i="1" s="1"/>
  <c r="Q5501" i="1" s="1"/>
  <c r="L5501" i="1"/>
  <c r="K5501" i="1"/>
  <c r="M5501" i="1" s="1"/>
  <c r="J5501" i="1"/>
  <c r="H5501" i="1"/>
  <c r="I5501" i="1" s="1"/>
  <c r="O5500" i="1"/>
  <c r="P5500" i="1" s="1"/>
  <c r="Q5500" i="1" s="1"/>
  <c r="L5500" i="1"/>
  <c r="K5500" i="1"/>
  <c r="J5500" i="1"/>
  <c r="H5500" i="1"/>
  <c r="I5500" i="1" s="1"/>
  <c r="O5499" i="1"/>
  <c r="P5499" i="1" s="1"/>
  <c r="Q5499" i="1" s="1"/>
  <c r="L5499" i="1"/>
  <c r="K5499" i="1"/>
  <c r="M5499" i="1" s="1"/>
  <c r="J5499" i="1"/>
  <c r="H5499" i="1"/>
  <c r="I5499" i="1" s="1"/>
  <c r="O5498" i="1"/>
  <c r="P5498" i="1" s="1"/>
  <c r="Q5498" i="1" s="1"/>
  <c r="L5498" i="1"/>
  <c r="K5498" i="1"/>
  <c r="J5498" i="1"/>
  <c r="H5498" i="1"/>
  <c r="I5498" i="1" s="1"/>
  <c r="O5497" i="1"/>
  <c r="P5497" i="1" s="1"/>
  <c r="Q5497" i="1" s="1"/>
  <c r="L5497" i="1"/>
  <c r="K5497" i="1"/>
  <c r="J5497" i="1"/>
  <c r="H5497" i="1"/>
  <c r="I5497" i="1" s="1"/>
  <c r="O5496" i="1"/>
  <c r="P5496" i="1" s="1"/>
  <c r="Q5496" i="1" s="1"/>
  <c r="L5496" i="1"/>
  <c r="K5496" i="1"/>
  <c r="J5496" i="1"/>
  <c r="H5496" i="1"/>
  <c r="I5496" i="1" s="1"/>
  <c r="O5495" i="1"/>
  <c r="P5495" i="1" s="1"/>
  <c r="Q5495" i="1" s="1"/>
  <c r="L5495" i="1"/>
  <c r="K5495" i="1"/>
  <c r="M5495" i="1" s="1"/>
  <c r="J5495" i="1"/>
  <c r="H5495" i="1"/>
  <c r="I5495" i="1" s="1"/>
  <c r="O5494" i="1"/>
  <c r="P5494" i="1" s="1"/>
  <c r="Q5494" i="1" s="1"/>
  <c r="L5494" i="1"/>
  <c r="K5494" i="1"/>
  <c r="J5494" i="1"/>
  <c r="H5494" i="1"/>
  <c r="I5494" i="1" s="1"/>
  <c r="O5493" i="1"/>
  <c r="P5493" i="1" s="1"/>
  <c r="Q5493" i="1" s="1"/>
  <c r="L5493" i="1"/>
  <c r="K5493" i="1"/>
  <c r="M5493" i="1" s="1"/>
  <c r="J5493" i="1"/>
  <c r="H5493" i="1"/>
  <c r="I5493" i="1" s="1"/>
  <c r="O5492" i="1"/>
  <c r="P5492" i="1" s="1"/>
  <c r="Q5492" i="1" s="1"/>
  <c r="L5492" i="1"/>
  <c r="K5492" i="1"/>
  <c r="J5492" i="1"/>
  <c r="H5492" i="1"/>
  <c r="I5492" i="1" s="1"/>
  <c r="O5491" i="1"/>
  <c r="P5491" i="1" s="1"/>
  <c r="Q5491" i="1" s="1"/>
  <c r="L5491" i="1"/>
  <c r="K5491" i="1"/>
  <c r="M5491" i="1" s="1"/>
  <c r="J5491" i="1"/>
  <c r="H5491" i="1"/>
  <c r="I5491" i="1" s="1"/>
  <c r="O5490" i="1"/>
  <c r="P5490" i="1" s="1"/>
  <c r="Q5490" i="1" s="1"/>
  <c r="L5490" i="1"/>
  <c r="K5490" i="1"/>
  <c r="J5490" i="1"/>
  <c r="H5490" i="1"/>
  <c r="I5490" i="1" s="1"/>
  <c r="S5489" i="1"/>
  <c r="O5489" i="1"/>
  <c r="P5489" i="1" s="1"/>
  <c r="Q5489" i="1" s="1"/>
  <c r="L5489" i="1"/>
  <c r="K5489" i="1"/>
  <c r="M5489" i="1" s="1"/>
  <c r="J5489" i="1"/>
  <c r="H5489" i="1"/>
  <c r="I5489" i="1" s="1"/>
  <c r="O5488" i="1"/>
  <c r="P5488" i="1" s="1"/>
  <c r="Q5488" i="1" s="1"/>
  <c r="L5488" i="1"/>
  <c r="K5488" i="1"/>
  <c r="J5488" i="1"/>
  <c r="H5488" i="1"/>
  <c r="I5488" i="1" s="1"/>
  <c r="O5487" i="1"/>
  <c r="P5487" i="1" s="1"/>
  <c r="Q5487" i="1" s="1"/>
  <c r="L5487" i="1"/>
  <c r="K5487" i="1"/>
  <c r="M5487" i="1" s="1"/>
  <c r="J5487" i="1"/>
  <c r="H5487" i="1"/>
  <c r="I5487" i="1" s="1"/>
  <c r="O5486" i="1"/>
  <c r="P5486" i="1" s="1"/>
  <c r="Q5486" i="1" s="1"/>
  <c r="L5486" i="1"/>
  <c r="K5486" i="1"/>
  <c r="J5486" i="1"/>
  <c r="H5486" i="1"/>
  <c r="I5486" i="1" s="1"/>
  <c r="O5485" i="1"/>
  <c r="P5485" i="1" s="1"/>
  <c r="Q5485" i="1" s="1"/>
  <c r="L5485" i="1"/>
  <c r="K5485" i="1"/>
  <c r="M5485" i="1" s="1"/>
  <c r="J5485" i="1"/>
  <c r="H5485" i="1"/>
  <c r="I5485" i="1" s="1"/>
  <c r="O5484" i="1"/>
  <c r="P5484" i="1" s="1"/>
  <c r="Q5484" i="1" s="1"/>
  <c r="L5484" i="1"/>
  <c r="K5484" i="1"/>
  <c r="J5484" i="1"/>
  <c r="H5484" i="1"/>
  <c r="I5484" i="1" s="1"/>
  <c r="O5483" i="1"/>
  <c r="P5483" i="1" s="1"/>
  <c r="Q5483" i="1" s="1"/>
  <c r="L5483" i="1"/>
  <c r="K5483" i="1"/>
  <c r="J5483" i="1"/>
  <c r="H5483" i="1"/>
  <c r="I5483" i="1" s="1"/>
  <c r="O5482" i="1"/>
  <c r="P5482" i="1" s="1"/>
  <c r="Q5482" i="1" s="1"/>
  <c r="L5482" i="1"/>
  <c r="K5482" i="1"/>
  <c r="J5482" i="1"/>
  <c r="H5482" i="1"/>
  <c r="I5482" i="1" s="1"/>
  <c r="O5481" i="1"/>
  <c r="P5481" i="1" s="1"/>
  <c r="Q5481" i="1" s="1"/>
  <c r="L5481" i="1"/>
  <c r="K5481" i="1"/>
  <c r="J5481" i="1"/>
  <c r="H5481" i="1"/>
  <c r="I5481" i="1" s="1"/>
  <c r="O5480" i="1"/>
  <c r="P5480" i="1" s="1"/>
  <c r="Q5480" i="1" s="1"/>
  <c r="L5480" i="1"/>
  <c r="K5480" i="1"/>
  <c r="J5480" i="1"/>
  <c r="H5480" i="1"/>
  <c r="I5480" i="1" s="1"/>
  <c r="S5479" i="1"/>
  <c r="O5479" i="1"/>
  <c r="P5479" i="1" s="1"/>
  <c r="Q5479" i="1" s="1"/>
  <c r="L5479" i="1"/>
  <c r="K5479" i="1"/>
  <c r="J5479" i="1"/>
  <c r="H5479" i="1"/>
  <c r="I5479" i="1" s="1"/>
  <c r="O5478" i="1"/>
  <c r="P5478" i="1" s="1"/>
  <c r="Q5478" i="1" s="1"/>
  <c r="L5478" i="1"/>
  <c r="K5478" i="1"/>
  <c r="J5478" i="1"/>
  <c r="H5478" i="1"/>
  <c r="I5478" i="1" s="1"/>
  <c r="O5477" i="1"/>
  <c r="P5477" i="1" s="1"/>
  <c r="Q5477" i="1" s="1"/>
  <c r="L5477" i="1"/>
  <c r="K5477" i="1"/>
  <c r="J5477" i="1"/>
  <c r="H5477" i="1"/>
  <c r="I5477" i="1" s="1"/>
  <c r="O5476" i="1"/>
  <c r="P5476" i="1" s="1"/>
  <c r="Q5476" i="1" s="1"/>
  <c r="L5476" i="1"/>
  <c r="K5476" i="1"/>
  <c r="J5476" i="1"/>
  <c r="H5476" i="1"/>
  <c r="I5476" i="1" s="1"/>
  <c r="O5475" i="1"/>
  <c r="P5475" i="1" s="1"/>
  <c r="Q5475" i="1" s="1"/>
  <c r="L5475" i="1"/>
  <c r="K5475" i="1"/>
  <c r="M5475" i="1" s="1"/>
  <c r="J5475" i="1"/>
  <c r="H5475" i="1"/>
  <c r="I5475" i="1" s="1"/>
  <c r="O5474" i="1"/>
  <c r="P5474" i="1" s="1"/>
  <c r="Q5474" i="1" s="1"/>
  <c r="L5474" i="1"/>
  <c r="K5474" i="1"/>
  <c r="J5474" i="1"/>
  <c r="H5474" i="1"/>
  <c r="I5474" i="1" s="1"/>
  <c r="O5473" i="1"/>
  <c r="P5473" i="1" s="1"/>
  <c r="Q5473" i="1" s="1"/>
  <c r="L5473" i="1"/>
  <c r="K5473" i="1"/>
  <c r="M5473" i="1" s="1"/>
  <c r="J5473" i="1"/>
  <c r="H5473" i="1"/>
  <c r="I5473" i="1" s="1"/>
  <c r="O5472" i="1"/>
  <c r="P5472" i="1" s="1"/>
  <c r="Q5472" i="1" s="1"/>
  <c r="L5472" i="1"/>
  <c r="K5472" i="1"/>
  <c r="J5472" i="1"/>
  <c r="H5472" i="1"/>
  <c r="I5472" i="1" s="1"/>
  <c r="O5471" i="1"/>
  <c r="P5471" i="1" s="1"/>
  <c r="Q5471" i="1" s="1"/>
  <c r="L5471" i="1"/>
  <c r="K5471" i="1"/>
  <c r="J5471" i="1"/>
  <c r="H5471" i="1"/>
  <c r="I5471" i="1" s="1"/>
  <c r="O5470" i="1"/>
  <c r="P5470" i="1" s="1"/>
  <c r="Q5470" i="1" s="1"/>
  <c r="L5470" i="1"/>
  <c r="K5470" i="1"/>
  <c r="J5470" i="1"/>
  <c r="H5470" i="1"/>
  <c r="I5470" i="1" s="1"/>
  <c r="O5469" i="1"/>
  <c r="P5469" i="1" s="1"/>
  <c r="Q5469" i="1" s="1"/>
  <c r="L5469" i="1"/>
  <c r="K5469" i="1"/>
  <c r="M5469" i="1" s="1"/>
  <c r="J5469" i="1"/>
  <c r="H5469" i="1"/>
  <c r="I5469" i="1" s="1"/>
  <c r="O5468" i="1"/>
  <c r="P5468" i="1" s="1"/>
  <c r="Q5468" i="1" s="1"/>
  <c r="L5468" i="1"/>
  <c r="K5468" i="1"/>
  <c r="J5468" i="1"/>
  <c r="H5468" i="1"/>
  <c r="I5468" i="1" s="1"/>
  <c r="O5467" i="1"/>
  <c r="P5467" i="1" s="1"/>
  <c r="Q5467" i="1" s="1"/>
  <c r="L5467" i="1"/>
  <c r="K5467" i="1"/>
  <c r="J5467" i="1"/>
  <c r="H5467" i="1"/>
  <c r="I5467" i="1" s="1"/>
  <c r="O5466" i="1"/>
  <c r="P5466" i="1" s="1"/>
  <c r="Q5466" i="1" s="1"/>
  <c r="L5466" i="1"/>
  <c r="K5466" i="1"/>
  <c r="J5466" i="1"/>
  <c r="H5466" i="1"/>
  <c r="I5466" i="1" s="1"/>
  <c r="O5465" i="1"/>
  <c r="P5465" i="1" s="1"/>
  <c r="Q5465" i="1" s="1"/>
  <c r="L5465" i="1"/>
  <c r="K5465" i="1"/>
  <c r="J5465" i="1"/>
  <c r="H5465" i="1"/>
  <c r="I5465" i="1" s="1"/>
  <c r="O5464" i="1"/>
  <c r="P5464" i="1" s="1"/>
  <c r="Q5464" i="1" s="1"/>
  <c r="L5464" i="1"/>
  <c r="K5464" i="1"/>
  <c r="J5464" i="1"/>
  <c r="H5464" i="1"/>
  <c r="I5464" i="1" s="1"/>
  <c r="O5463" i="1"/>
  <c r="P5463" i="1" s="1"/>
  <c r="Q5463" i="1" s="1"/>
  <c r="L5463" i="1"/>
  <c r="K5463" i="1"/>
  <c r="M5463" i="1" s="1"/>
  <c r="J5463" i="1"/>
  <c r="H5463" i="1"/>
  <c r="I5463" i="1" s="1"/>
  <c r="O5462" i="1"/>
  <c r="P5462" i="1" s="1"/>
  <c r="Q5462" i="1" s="1"/>
  <c r="L5462" i="1"/>
  <c r="K5462" i="1"/>
  <c r="J5462" i="1"/>
  <c r="H5462" i="1"/>
  <c r="I5462" i="1" s="1"/>
  <c r="O5461" i="1"/>
  <c r="P5461" i="1" s="1"/>
  <c r="Q5461" i="1" s="1"/>
  <c r="L5461" i="1"/>
  <c r="K5461" i="1"/>
  <c r="J5461" i="1"/>
  <c r="H5461" i="1"/>
  <c r="I5461" i="1" s="1"/>
  <c r="O5460" i="1"/>
  <c r="P5460" i="1" s="1"/>
  <c r="Q5460" i="1" s="1"/>
  <c r="L5460" i="1"/>
  <c r="K5460" i="1"/>
  <c r="J5460" i="1"/>
  <c r="H5460" i="1"/>
  <c r="I5460" i="1" s="1"/>
  <c r="O5459" i="1"/>
  <c r="P5459" i="1" s="1"/>
  <c r="Q5459" i="1" s="1"/>
  <c r="L5459" i="1"/>
  <c r="K5459" i="1"/>
  <c r="M5459" i="1" s="1"/>
  <c r="J5459" i="1"/>
  <c r="H5459" i="1"/>
  <c r="I5459" i="1" s="1"/>
  <c r="O5458" i="1"/>
  <c r="P5458" i="1" s="1"/>
  <c r="Q5458" i="1" s="1"/>
  <c r="L5458" i="1"/>
  <c r="K5458" i="1"/>
  <c r="J5458" i="1"/>
  <c r="H5458" i="1"/>
  <c r="I5458" i="1" s="1"/>
  <c r="O5457" i="1"/>
  <c r="P5457" i="1" s="1"/>
  <c r="Q5457" i="1" s="1"/>
  <c r="L5457" i="1"/>
  <c r="K5457" i="1"/>
  <c r="M5457" i="1" s="1"/>
  <c r="J5457" i="1"/>
  <c r="H5457" i="1"/>
  <c r="I5457" i="1" s="1"/>
  <c r="O5456" i="1"/>
  <c r="P5456" i="1" s="1"/>
  <c r="Q5456" i="1" s="1"/>
  <c r="L5456" i="1"/>
  <c r="K5456" i="1"/>
  <c r="J5456" i="1"/>
  <c r="H5456" i="1"/>
  <c r="I5456" i="1" s="1"/>
  <c r="O5455" i="1"/>
  <c r="P5455" i="1" s="1"/>
  <c r="Q5455" i="1" s="1"/>
  <c r="L5455" i="1"/>
  <c r="K5455" i="1"/>
  <c r="J5455" i="1"/>
  <c r="H5455" i="1"/>
  <c r="I5455" i="1" s="1"/>
  <c r="O5454" i="1"/>
  <c r="P5454" i="1" s="1"/>
  <c r="Q5454" i="1" s="1"/>
  <c r="L5454" i="1"/>
  <c r="K5454" i="1"/>
  <c r="J5454" i="1"/>
  <c r="H5454" i="1"/>
  <c r="I5454" i="1" s="1"/>
  <c r="O5453" i="1"/>
  <c r="P5453" i="1" s="1"/>
  <c r="Q5453" i="1" s="1"/>
  <c r="L5453" i="1"/>
  <c r="K5453" i="1"/>
  <c r="M5453" i="1" s="1"/>
  <c r="J5453" i="1"/>
  <c r="H5453" i="1"/>
  <c r="I5453" i="1" s="1"/>
  <c r="S5452" i="1"/>
  <c r="O5452" i="1"/>
  <c r="P5452" i="1" s="1"/>
  <c r="Q5452" i="1" s="1"/>
  <c r="L5452" i="1"/>
  <c r="K5452" i="1"/>
  <c r="J5452" i="1"/>
  <c r="H5452" i="1"/>
  <c r="I5452" i="1" s="1"/>
  <c r="O5451" i="1"/>
  <c r="P5451" i="1" s="1"/>
  <c r="Q5451" i="1" s="1"/>
  <c r="L5451" i="1"/>
  <c r="K5451" i="1"/>
  <c r="J5451" i="1"/>
  <c r="H5451" i="1"/>
  <c r="I5451" i="1" s="1"/>
  <c r="S5450" i="1"/>
  <c r="O5450" i="1"/>
  <c r="P5450" i="1" s="1"/>
  <c r="Q5450" i="1" s="1"/>
  <c r="L5450" i="1"/>
  <c r="K5450" i="1"/>
  <c r="J5450" i="1"/>
  <c r="H5450" i="1"/>
  <c r="I5450" i="1" s="1"/>
  <c r="O5449" i="1"/>
  <c r="P5449" i="1" s="1"/>
  <c r="Q5449" i="1" s="1"/>
  <c r="L5449" i="1"/>
  <c r="K5449" i="1"/>
  <c r="J5449" i="1"/>
  <c r="H5449" i="1"/>
  <c r="I5449" i="1" s="1"/>
  <c r="S5448" i="1"/>
  <c r="O5448" i="1"/>
  <c r="P5448" i="1" s="1"/>
  <c r="Q5448" i="1" s="1"/>
  <c r="L5448" i="1"/>
  <c r="K5448" i="1"/>
  <c r="J5448" i="1"/>
  <c r="H5448" i="1"/>
  <c r="I5448" i="1" s="1"/>
  <c r="O5447" i="1"/>
  <c r="P5447" i="1" s="1"/>
  <c r="Q5447" i="1" s="1"/>
  <c r="L5447" i="1"/>
  <c r="K5447" i="1"/>
  <c r="J5447" i="1"/>
  <c r="H5447" i="1"/>
  <c r="I5447" i="1" s="1"/>
  <c r="O5446" i="1"/>
  <c r="P5446" i="1" s="1"/>
  <c r="Q5446" i="1" s="1"/>
  <c r="L5446" i="1"/>
  <c r="K5446" i="1"/>
  <c r="J5446" i="1"/>
  <c r="H5446" i="1"/>
  <c r="I5446" i="1" s="1"/>
  <c r="O5445" i="1"/>
  <c r="P5445" i="1" s="1"/>
  <c r="Q5445" i="1" s="1"/>
  <c r="L5445" i="1"/>
  <c r="K5445" i="1"/>
  <c r="J5445" i="1"/>
  <c r="H5445" i="1"/>
  <c r="I5445" i="1" s="1"/>
  <c r="O5444" i="1"/>
  <c r="P5444" i="1" s="1"/>
  <c r="Q5444" i="1" s="1"/>
  <c r="L5444" i="1"/>
  <c r="K5444" i="1"/>
  <c r="J5444" i="1"/>
  <c r="H5444" i="1"/>
  <c r="I5444" i="1" s="1"/>
  <c r="O5443" i="1"/>
  <c r="P5443" i="1" s="1"/>
  <c r="Q5443" i="1" s="1"/>
  <c r="L5443" i="1"/>
  <c r="K5443" i="1"/>
  <c r="M5443" i="1" s="1"/>
  <c r="J5443" i="1"/>
  <c r="H5443" i="1"/>
  <c r="I5443" i="1" s="1"/>
  <c r="O5442" i="1"/>
  <c r="P5442" i="1" s="1"/>
  <c r="Q5442" i="1" s="1"/>
  <c r="L5442" i="1"/>
  <c r="K5442" i="1"/>
  <c r="J5442" i="1"/>
  <c r="H5442" i="1"/>
  <c r="I5442" i="1" s="1"/>
  <c r="O5441" i="1"/>
  <c r="P5441" i="1" s="1"/>
  <c r="Q5441" i="1" s="1"/>
  <c r="L5441" i="1"/>
  <c r="K5441" i="1"/>
  <c r="M5441" i="1" s="1"/>
  <c r="J5441" i="1"/>
  <c r="H5441" i="1"/>
  <c r="I5441" i="1" s="1"/>
  <c r="O5440" i="1"/>
  <c r="P5440" i="1" s="1"/>
  <c r="Q5440" i="1" s="1"/>
  <c r="L5440" i="1"/>
  <c r="K5440" i="1"/>
  <c r="J5440" i="1"/>
  <c r="H5440" i="1"/>
  <c r="I5440" i="1" s="1"/>
  <c r="O5439" i="1"/>
  <c r="P5439" i="1" s="1"/>
  <c r="Q5439" i="1" s="1"/>
  <c r="L5439" i="1"/>
  <c r="K5439" i="1"/>
  <c r="J5439" i="1"/>
  <c r="H5439" i="1"/>
  <c r="I5439" i="1" s="1"/>
  <c r="O5438" i="1"/>
  <c r="P5438" i="1" s="1"/>
  <c r="Q5438" i="1" s="1"/>
  <c r="L5438" i="1"/>
  <c r="K5438" i="1"/>
  <c r="J5438" i="1"/>
  <c r="H5438" i="1"/>
  <c r="I5438" i="1" s="1"/>
  <c r="O5437" i="1"/>
  <c r="P5437" i="1" s="1"/>
  <c r="Q5437" i="1" s="1"/>
  <c r="L5437" i="1"/>
  <c r="K5437" i="1"/>
  <c r="M5437" i="1" s="1"/>
  <c r="J5437" i="1"/>
  <c r="H5437" i="1"/>
  <c r="I5437" i="1" s="1"/>
  <c r="O5436" i="1"/>
  <c r="P5436" i="1" s="1"/>
  <c r="Q5436" i="1" s="1"/>
  <c r="L5436" i="1"/>
  <c r="K5436" i="1"/>
  <c r="J5436" i="1"/>
  <c r="H5436" i="1"/>
  <c r="I5436" i="1" s="1"/>
  <c r="O5435" i="1"/>
  <c r="P5435" i="1" s="1"/>
  <c r="Q5435" i="1" s="1"/>
  <c r="L5435" i="1"/>
  <c r="K5435" i="1"/>
  <c r="J5435" i="1"/>
  <c r="H5435" i="1"/>
  <c r="I5435" i="1" s="1"/>
  <c r="O5434" i="1"/>
  <c r="P5434" i="1" s="1"/>
  <c r="Q5434" i="1" s="1"/>
  <c r="L5434" i="1"/>
  <c r="K5434" i="1"/>
  <c r="J5434" i="1"/>
  <c r="H5434" i="1"/>
  <c r="I5434" i="1" s="1"/>
  <c r="O5433" i="1"/>
  <c r="P5433" i="1" s="1"/>
  <c r="Q5433" i="1" s="1"/>
  <c r="L5433" i="1"/>
  <c r="K5433" i="1"/>
  <c r="J5433" i="1"/>
  <c r="H5433" i="1"/>
  <c r="I5433" i="1" s="1"/>
  <c r="O5432" i="1"/>
  <c r="P5432" i="1" s="1"/>
  <c r="Q5432" i="1" s="1"/>
  <c r="L5432" i="1"/>
  <c r="K5432" i="1"/>
  <c r="J5432" i="1"/>
  <c r="H5432" i="1"/>
  <c r="I5432" i="1" s="1"/>
  <c r="O5431" i="1"/>
  <c r="P5431" i="1" s="1"/>
  <c r="Q5431" i="1" s="1"/>
  <c r="L5431" i="1"/>
  <c r="K5431" i="1"/>
  <c r="M5431" i="1" s="1"/>
  <c r="J5431" i="1"/>
  <c r="H5431" i="1"/>
  <c r="I5431" i="1" s="1"/>
  <c r="O5430" i="1"/>
  <c r="P5430" i="1" s="1"/>
  <c r="Q5430" i="1" s="1"/>
  <c r="L5430" i="1"/>
  <c r="K5430" i="1"/>
  <c r="J5430" i="1"/>
  <c r="H5430" i="1"/>
  <c r="I5430" i="1" s="1"/>
  <c r="O5429" i="1"/>
  <c r="P5429" i="1" s="1"/>
  <c r="Q5429" i="1" s="1"/>
  <c r="L5429" i="1"/>
  <c r="K5429" i="1"/>
  <c r="J5429" i="1"/>
  <c r="H5429" i="1"/>
  <c r="I5429" i="1" s="1"/>
  <c r="O5428" i="1"/>
  <c r="P5428" i="1" s="1"/>
  <c r="Q5428" i="1" s="1"/>
  <c r="L5428" i="1"/>
  <c r="K5428" i="1"/>
  <c r="J5428" i="1"/>
  <c r="H5428" i="1"/>
  <c r="I5428" i="1" s="1"/>
  <c r="O5427" i="1"/>
  <c r="P5427" i="1" s="1"/>
  <c r="Q5427" i="1" s="1"/>
  <c r="L5427" i="1"/>
  <c r="K5427" i="1"/>
  <c r="M5427" i="1" s="1"/>
  <c r="J5427" i="1"/>
  <c r="H5427" i="1"/>
  <c r="I5427" i="1" s="1"/>
  <c r="O5426" i="1"/>
  <c r="P5426" i="1" s="1"/>
  <c r="Q5426" i="1" s="1"/>
  <c r="L5426" i="1"/>
  <c r="K5426" i="1"/>
  <c r="J5426" i="1"/>
  <c r="H5426" i="1"/>
  <c r="I5426" i="1" s="1"/>
  <c r="O5425" i="1"/>
  <c r="P5425" i="1" s="1"/>
  <c r="Q5425" i="1" s="1"/>
  <c r="L5425" i="1"/>
  <c r="K5425" i="1"/>
  <c r="M5425" i="1" s="1"/>
  <c r="J5425" i="1"/>
  <c r="H5425" i="1"/>
  <c r="I5425" i="1" s="1"/>
  <c r="O5424" i="1"/>
  <c r="P5424" i="1" s="1"/>
  <c r="Q5424" i="1" s="1"/>
  <c r="L5424" i="1"/>
  <c r="K5424" i="1"/>
  <c r="J5424" i="1"/>
  <c r="H5424" i="1"/>
  <c r="I5424" i="1" s="1"/>
  <c r="O5423" i="1"/>
  <c r="P5423" i="1" s="1"/>
  <c r="Q5423" i="1" s="1"/>
  <c r="L5423" i="1"/>
  <c r="K5423" i="1"/>
  <c r="J5423" i="1"/>
  <c r="H5423" i="1"/>
  <c r="I5423" i="1" s="1"/>
  <c r="O5422" i="1"/>
  <c r="P5422" i="1" s="1"/>
  <c r="Q5422" i="1" s="1"/>
  <c r="L5422" i="1"/>
  <c r="K5422" i="1"/>
  <c r="J5422" i="1"/>
  <c r="H5422" i="1"/>
  <c r="I5422" i="1" s="1"/>
  <c r="S5421" i="1"/>
  <c r="O5421" i="1"/>
  <c r="P5421" i="1" s="1"/>
  <c r="Q5421" i="1" s="1"/>
  <c r="L5421" i="1"/>
  <c r="K5421" i="1"/>
  <c r="M5421" i="1" s="1"/>
  <c r="J5421" i="1"/>
  <c r="H5421" i="1"/>
  <c r="I5421" i="1" s="1"/>
  <c r="O5420" i="1"/>
  <c r="P5420" i="1" s="1"/>
  <c r="Q5420" i="1" s="1"/>
  <c r="L5420" i="1"/>
  <c r="K5420" i="1"/>
  <c r="J5420" i="1"/>
  <c r="H5420" i="1"/>
  <c r="I5420" i="1" s="1"/>
  <c r="O5419" i="1"/>
  <c r="P5419" i="1" s="1"/>
  <c r="Q5419" i="1" s="1"/>
  <c r="L5419" i="1"/>
  <c r="K5419" i="1"/>
  <c r="J5419" i="1"/>
  <c r="H5419" i="1"/>
  <c r="I5419" i="1" s="1"/>
  <c r="O5418" i="1"/>
  <c r="P5418" i="1" s="1"/>
  <c r="Q5418" i="1" s="1"/>
  <c r="L5418" i="1"/>
  <c r="K5418" i="1"/>
  <c r="J5418" i="1"/>
  <c r="H5418" i="1"/>
  <c r="I5418" i="1" s="1"/>
  <c r="S5417" i="1"/>
  <c r="O5417" i="1"/>
  <c r="P5417" i="1" s="1"/>
  <c r="Q5417" i="1" s="1"/>
  <c r="L5417" i="1"/>
  <c r="K5417" i="1"/>
  <c r="J5417" i="1"/>
  <c r="H5417" i="1"/>
  <c r="I5417" i="1" s="1"/>
  <c r="O5416" i="1"/>
  <c r="P5416" i="1" s="1"/>
  <c r="Q5416" i="1" s="1"/>
  <c r="L5416" i="1"/>
  <c r="K5416" i="1"/>
  <c r="J5416" i="1"/>
  <c r="H5416" i="1"/>
  <c r="I5416" i="1" s="1"/>
  <c r="O5415" i="1"/>
  <c r="P5415" i="1" s="1"/>
  <c r="Q5415" i="1" s="1"/>
  <c r="L5415" i="1"/>
  <c r="K5415" i="1"/>
  <c r="M5415" i="1" s="1"/>
  <c r="J5415" i="1"/>
  <c r="H5415" i="1"/>
  <c r="I5415" i="1" s="1"/>
  <c r="O5414" i="1"/>
  <c r="P5414" i="1" s="1"/>
  <c r="Q5414" i="1" s="1"/>
  <c r="L5414" i="1"/>
  <c r="K5414" i="1"/>
  <c r="J5414" i="1"/>
  <c r="H5414" i="1"/>
  <c r="I5414" i="1" s="1"/>
  <c r="O5413" i="1"/>
  <c r="P5413" i="1" s="1"/>
  <c r="Q5413" i="1" s="1"/>
  <c r="L5413" i="1"/>
  <c r="K5413" i="1"/>
  <c r="J5413" i="1"/>
  <c r="H5413" i="1"/>
  <c r="I5413" i="1" s="1"/>
  <c r="O5412" i="1"/>
  <c r="P5412" i="1" s="1"/>
  <c r="Q5412" i="1" s="1"/>
  <c r="L5412" i="1"/>
  <c r="K5412" i="1"/>
  <c r="J5412" i="1"/>
  <c r="H5412" i="1"/>
  <c r="I5412" i="1" s="1"/>
  <c r="O5411" i="1"/>
  <c r="P5411" i="1" s="1"/>
  <c r="Q5411" i="1" s="1"/>
  <c r="L5411" i="1"/>
  <c r="K5411" i="1"/>
  <c r="M5411" i="1" s="1"/>
  <c r="J5411" i="1"/>
  <c r="H5411" i="1"/>
  <c r="I5411" i="1" s="1"/>
  <c r="O5410" i="1"/>
  <c r="P5410" i="1" s="1"/>
  <c r="Q5410" i="1" s="1"/>
  <c r="L5410" i="1"/>
  <c r="K5410" i="1"/>
  <c r="J5410" i="1"/>
  <c r="H5410" i="1"/>
  <c r="I5410" i="1" s="1"/>
  <c r="O5409" i="1"/>
  <c r="P5409" i="1" s="1"/>
  <c r="Q5409" i="1" s="1"/>
  <c r="L5409" i="1"/>
  <c r="K5409" i="1"/>
  <c r="M5409" i="1" s="1"/>
  <c r="J5409" i="1"/>
  <c r="H5409" i="1"/>
  <c r="I5409" i="1" s="1"/>
  <c r="O5408" i="1"/>
  <c r="P5408" i="1" s="1"/>
  <c r="Q5408" i="1" s="1"/>
  <c r="L5408" i="1"/>
  <c r="K5408" i="1"/>
  <c r="J5408" i="1"/>
  <c r="H5408" i="1"/>
  <c r="I5408" i="1" s="1"/>
  <c r="O5407" i="1"/>
  <c r="P5407" i="1" s="1"/>
  <c r="Q5407" i="1" s="1"/>
  <c r="L5407" i="1"/>
  <c r="K5407" i="1"/>
  <c r="J5407" i="1"/>
  <c r="H5407" i="1"/>
  <c r="I5407" i="1" s="1"/>
  <c r="O5406" i="1"/>
  <c r="P5406" i="1" s="1"/>
  <c r="Q5406" i="1" s="1"/>
  <c r="L5406" i="1"/>
  <c r="K5406" i="1"/>
  <c r="J5406" i="1"/>
  <c r="H5406" i="1"/>
  <c r="I5406" i="1" s="1"/>
  <c r="O5405" i="1"/>
  <c r="P5405" i="1" s="1"/>
  <c r="Q5405" i="1" s="1"/>
  <c r="L5405" i="1"/>
  <c r="K5405" i="1"/>
  <c r="M5405" i="1" s="1"/>
  <c r="J5405" i="1"/>
  <c r="H5405" i="1"/>
  <c r="I5405" i="1" s="1"/>
  <c r="O5404" i="1"/>
  <c r="P5404" i="1" s="1"/>
  <c r="Q5404" i="1" s="1"/>
  <c r="L5404" i="1"/>
  <c r="K5404" i="1"/>
  <c r="J5404" i="1"/>
  <c r="H5404" i="1"/>
  <c r="I5404" i="1" s="1"/>
  <c r="O5403" i="1"/>
  <c r="P5403" i="1" s="1"/>
  <c r="Q5403" i="1" s="1"/>
  <c r="L5403" i="1"/>
  <c r="K5403" i="1"/>
  <c r="J5403" i="1"/>
  <c r="H5403" i="1"/>
  <c r="I5403" i="1" s="1"/>
  <c r="O5402" i="1"/>
  <c r="P5402" i="1" s="1"/>
  <c r="Q5402" i="1" s="1"/>
  <c r="L5402" i="1"/>
  <c r="K5402" i="1"/>
  <c r="J5402" i="1"/>
  <c r="H5402" i="1"/>
  <c r="I5402" i="1" s="1"/>
  <c r="O5401" i="1"/>
  <c r="P5401" i="1" s="1"/>
  <c r="Q5401" i="1" s="1"/>
  <c r="L5401" i="1"/>
  <c r="K5401" i="1"/>
  <c r="J5401" i="1"/>
  <c r="H5401" i="1"/>
  <c r="I5401" i="1" s="1"/>
  <c r="O5400" i="1"/>
  <c r="P5400" i="1" s="1"/>
  <c r="Q5400" i="1" s="1"/>
  <c r="L5400" i="1"/>
  <c r="K5400" i="1"/>
  <c r="J5400" i="1"/>
  <c r="H5400" i="1"/>
  <c r="I5400" i="1" s="1"/>
  <c r="O5399" i="1"/>
  <c r="P5399" i="1" s="1"/>
  <c r="Q5399" i="1" s="1"/>
  <c r="L5399" i="1"/>
  <c r="K5399" i="1"/>
  <c r="M5399" i="1" s="1"/>
  <c r="J5399" i="1"/>
  <c r="H5399" i="1"/>
  <c r="I5399" i="1" s="1"/>
  <c r="O5398" i="1"/>
  <c r="P5398" i="1" s="1"/>
  <c r="Q5398" i="1" s="1"/>
  <c r="L5398" i="1"/>
  <c r="K5398" i="1"/>
  <c r="J5398" i="1"/>
  <c r="H5398" i="1"/>
  <c r="I5398" i="1" s="1"/>
  <c r="O5397" i="1"/>
  <c r="P5397" i="1" s="1"/>
  <c r="Q5397" i="1" s="1"/>
  <c r="L5397" i="1"/>
  <c r="K5397" i="1"/>
  <c r="J5397" i="1"/>
  <c r="H5397" i="1"/>
  <c r="I5397" i="1" s="1"/>
  <c r="O5396" i="1"/>
  <c r="P5396" i="1" s="1"/>
  <c r="Q5396" i="1" s="1"/>
  <c r="L5396" i="1"/>
  <c r="K5396" i="1"/>
  <c r="J5396" i="1"/>
  <c r="H5396" i="1"/>
  <c r="I5396" i="1" s="1"/>
  <c r="O5395" i="1"/>
  <c r="P5395" i="1" s="1"/>
  <c r="Q5395" i="1" s="1"/>
  <c r="L5395" i="1"/>
  <c r="K5395" i="1"/>
  <c r="M5395" i="1" s="1"/>
  <c r="J5395" i="1"/>
  <c r="H5395" i="1"/>
  <c r="I5395" i="1" s="1"/>
  <c r="O5394" i="1"/>
  <c r="P5394" i="1" s="1"/>
  <c r="Q5394" i="1" s="1"/>
  <c r="L5394" i="1"/>
  <c r="K5394" i="1"/>
  <c r="J5394" i="1"/>
  <c r="H5394" i="1"/>
  <c r="I5394" i="1" s="1"/>
  <c r="O5393" i="1"/>
  <c r="P5393" i="1" s="1"/>
  <c r="Q5393" i="1" s="1"/>
  <c r="L5393" i="1"/>
  <c r="K5393" i="1"/>
  <c r="M5393" i="1" s="1"/>
  <c r="J5393" i="1"/>
  <c r="H5393" i="1"/>
  <c r="I5393" i="1" s="1"/>
  <c r="O5392" i="1"/>
  <c r="P5392" i="1" s="1"/>
  <c r="Q5392" i="1" s="1"/>
  <c r="L5392" i="1"/>
  <c r="K5392" i="1"/>
  <c r="J5392" i="1"/>
  <c r="H5392" i="1"/>
  <c r="I5392" i="1" s="1"/>
  <c r="O5391" i="1"/>
  <c r="P5391" i="1" s="1"/>
  <c r="Q5391" i="1" s="1"/>
  <c r="L5391" i="1"/>
  <c r="K5391" i="1"/>
  <c r="M5391" i="1" s="1"/>
  <c r="J5391" i="1"/>
  <c r="H5391" i="1"/>
  <c r="I5391" i="1" s="1"/>
  <c r="O5390" i="1"/>
  <c r="P5390" i="1" s="1"/>
  <c r="Q5390" i="1" s="1"/>
  <c r="L5390" i="1"/>
  <c r="K5390" i="1"/>
  <c r="J5390" i="1"/>
  <c r="H5390" i="1"/>
  <c r="I5390" i="1" s="1"/>
  <c r="O5389" i="1"/>
  <c r="P5389" i="1" s="1"/>
  <c r="Q5389" i="1" s="1"/>
  <c r="L5389" i="1"/>
  <c r="K5389" i="1"/>
  <c r="M5389" i="1" s="1"/>
  <c r="J5389" i="1"/>
  <c r="H5389" i="1"/>
  <c r="I5389" i="1" s="1"/>
  <c r="O5388" i="1"/>
  <c r="P5388" i="1" s="1"/>
  <c r="Q5388" i="1" s="1"/>
  <c r="L5388" i="1"/>
  <c r="K5388" i="1"/>
  <c r="J5388" i="1"/>
  <c r="H5388" i="1"/>
  <c r="I5388" i="1" s="1"/>
  <c r="O5387" i="1"/>
  <c r="P5387" i="1" s="1"/>
  <c r="Q5387" i="1" s="1"/>
  <c r="L5387" i="1"/>
  <c r="K5387" i="1"/>
  <c r="J5387" i="1"/>
  <c r="H5387" i="1"/>
  <c r="I5387" i="1" s="1"/>
  <c r="O5386" i="1"/>
  <c r="P5386" i="1" s="1"/>
  <c r="Q5386" i="1" s="1"/>
  <c r="L5386" i="1"/>
  <c r="K5386" i="1"/>
  <c r="J5386" i="1"/>
  <c r="H5386" i="1"/>
  <c r="I5386" i="1" s="1"/>
  <c r="O5385" i="1"/>
  <c r="P5385" i="1" s="1"/>
  <c r="Q5385" i="1" s="1"/>
  <c r="L5385" i="1"/>
  <c r="K5385" i="1"/>
  <c r="J5385" i="1"/>
  <c r="H5385" i="1"/>
  <c r="I5385" i="1" s="1"/>
  <c r="O5384" i="1"/>
  <c r="P5384" i="1" s="1"/>
  <c r="Q5384" i="1" s="1"/>
  <c r="L5384" i="1"/>
  <c r="K5384" i="1"/>
  <c r="J5384" i="1"/>
  <c r="H5384" i="1"/>
  <c r="I5384" i="1" s="1"/>
  <c r="O5383" i="1"/>
  <c r="P5383" i="1" s="1"/>
  <c r="Q5383" i="1" s="1"/>
  <c r="L5383" i="1"/>
  <c r="K5383" i="1"/>
  <c r="M5383" i="1" s="1"/>
  <c r="J5383" i="1"/>
  <c r="H5383" i="1"/>
  <c r="I5383" i="1" s="1"/>
  <c r="O5382" i="1"/>
  <c r="P5382" i="1" s="1"/>
  <c r="Q5382" i="1" s="1"/>
  <c r="L5382" i="1"/>
  <c r="K5382" i="1"/>
  <c r="J5382" i="1"/>
  <c r="H5382" i="1"/>
  <c r="I5382" i="1" s="1"/>
  <c r="O5381" i="1"/>
  <c r="P5381" i="1" s="1"/>
  <c r="Q5381" i="1" s="1"/>
  <c r="L5381" i="1"/>
  <c r="K5381" i="1"/>
  <c r="J5381" i="1"/>
  <c r="H5381" i="1"/>
  <c r="I5381" i="1" s="1"/>
  <c r="O5380" i="1"/>
  <c r="P5380" i="1" s="1"/>
  <c r="Q5380" i="1" s="1"/>
  <c r="L5380" i="1"/>
  <c r="K5380" i="1"/>
  <c r="J5380" i="1"/>
  <c r="H5380" i="1"/>
  <c r="I5380" i="1" s="1"/>
  <c r="O5379" i="1"/>
  <c r="P5379" i="1" s="1"/>
  <c r="Q5379" i="1" s="1"/>
  <c r="L5379" i="1"/>
  <c r="K5379" i="1"/>
  <c r="M5379" i="1" s="1"/>
  <c r="J5379" i="1"/>
  <c r="H5379" i="1"/>
  <c r="I5379" i="1" s="1"/>
  <c r="S5378" i="1"/>
  <c r="O5378" i="1"/>
  <c r="P5378" i="1" s="1"/>
  <c r="Q5378" i="1" s="1"/>
  <c r="L5378" i="1"/>
  <c r="K5378" i="1"/>
  <c r="J5378" i="1"/>
  <c r="H5378" i="1"/>
  <c r="I5378" i="1" s="1"/>
  <c r="O5377" i="1"/>
  <c r="P5377" i="1" s="1"/>
  <c r="Q5377" i="1" s="1"/>
  <c r="L5377" i="1"/>
  <c r="K5377" i="1"/>
  <c r="M5377" i="1" s="1"/>
  <c r="J5377" i="1"/>
  <c r="H5377" i="1"/>
  <c r="I5377" i="1" s="1"/>
  <c r="O5376" i="1"/>
  <c r="P5376" i="1" s="1"/>
  <c r="Q5376" i="1" s="1"/>
  <c r="L5376" i="1"/>
  <c r="K5376" i="1"/>
  <c r="J5376" i="1"/>
  <c r="H5376" i="1"/>
  <c r="I5376" i="1" s="1"/>
  <c r="S5375" i="1"/>
  <c r="O5375" i="1"/>
  <c r="P5375" i="1" s="1"/>
  <c r="Q5375" i="1" s="1"/>
  <c r="L5375" i="1"/>
  <c r="K5375" i="1"/>
  <c r="J5375" i="1"/>
  <c r="H5375" i="1"/>
  <c r="I5375" i="1" s="1"/>
  <c r="O5374" i="1"/>
  <c r="P5374" i="1" s="1"/>
  <c r="Q5374" i="1" s="1"/>
  <c r="L5374" i="1"/>
  <c r="K5374" i="1"/>
  <c r="J5374" i="1"/>
  <c r="H5374" i="1"/>
  <c r="I5374" i="1" s="1"/>
  <c r="O5373" i="1"/>
  <c r="P5373" i="1" s="1"/>
  <c r="Q5373" i="1" s="1"/>
  <c r="L5373" i="1"/>
  <c r="K5373" i="1"/>
  <c r="M5373" i="1" s="1"/>
  <c r="J5373" i="1"/>
  <c r="H5373" i="1"/>
  <c r="I5373" i="1" s="1"/>
  <c r="O5372" i="1"/>
  <c r="P5372" i="1" s="1"/>
  <c r="Q5372" i="1" s="1"/>
  <c r="L5372" i="1"/>
  <c r="K5372" i="1"/>
  <c r="J5372" i="1"/>
  <c r="H5372" i="1"/>
  <c r="I5372" i="1" s="1"/>
  <c r="O5371" i="1"/>
  <c r="P5371" i="1" s="1"/>
  <c r="Q5371" i="1" s="1"/>
  <c r="L5371" i="1"/>
  <c r="K5371" i="1"/>
  <c r="J5371" i="1"/>
  <c r="H5371" i="1"/>
  <c r="I5371" i="1" s="1"/>
  <c r="O5370" i="1"/>
  <c r="P5370" i="1" s="1"/>
  <c r="Q5370" i="1" s="1"/>
  <c r="L5370" i="1"/>
  <c r="K5370" i="1"/>
  <c r="J5370" i="1"/>
  <c r="H5370" i="1"/>
  <c r="I5370" i="1" s="1"/>
  <c r="O5369" i="1"/>
  <c r="P5369" i="1" s="1"/>
  <c r="Q5369" i="1" s="1"/>
  <c r="L5369" i="1"/>
  <c r="K5369" i="1"/>
  <c r="J5369" i="1"/>
  <c r="H5369" i="1"/>
  <c r="I5369" i="1" s="1"/>
  <c r="O5368" i="1"/>
  <c r="P5368" i="1" s="1"/>
  <c r="Q5368" i="1" s="1"/>
  <c r="L5368" i="1"/>
  <c r="K5368" i="1"/>
  <c r="J5368" i="1"/>
  <c r="H5368" i="1"/>
  <c r="I5368" i="1" s="1"/>
  <c r="O5367" i="1"/>
  <c r="P5367" i="1" s="1"/>
  <c r="Q5367" i="1" s="1"/>
  <c r="L5367" i="1"/>
  <c r="K5367" i="1"/>
  <c r="M5367" i="1" s="1"/>
  <c r="J5367" i="1"/>
  <c r="H5367" i="1"/>
  <c r="I5367" i="1" s="1"/>
  <c r="O5366" i="1"/>
  <c r="P5366" i="1" s="1"/>
  <c r="Q5366" i="1" s="1"/>
  <c r="L5366" i="1"/>
  <c r="K5366" i="1"/>
  <c r="J5366" i="1"/>
  <c r="H5366" i="1"/>
  <c r="I5366" i="1" s="1"/>
  <c r="O5365" i="1"/>
  <c r="P5365" i="1" s="1"/>
  <c r="Q5365" i="1" s="1"/>
  <c r="L5365" i="1"/>
  <c r="K5365" i="1"/>
  <c r="J5365" i="1"/>
  <c r="H5365" i="1"/>
  <c r="I5365" i="1" s="1"/>
  <c r="O5364" i="1"/>
  <c r="P5364" i="1" s="1"/>
  <c r="Q5364" i="1" s="1"/>
  <c r="L5364" i="1"/>
  <c r="K5364" i="1"/>
  <c r="J5364" i="1"/>
  <c r="H5364" i="1"/>
  <c r="I5364" i="1" s="1"/>
  <c r="O5363" i="1"/>
  <c r="P5363" i="1" s="1"/>
  <c r="Q5363" i="1" s="1"/>
  <c r="L5363" i="1"/>
  <c r="K5363" i="1"/>
  <c r="M5363" i="1" s="1"/>
  <c r="J5363" i="1"/>
  <c r="H5363" i="1"/>
  <c r="I5363" i="1" s="1"/>
  <c r="O5362" i="1"/>
  <c r="P5362" i="1" s="1"/>
  <c r="Q5362" i="1" s="1"/>
  <c r="L5362" i="1"/>
  <c r="K5362" i="1"/>
  <c r="J5362" i="1"/>
  <c r="H5362" i="1"/>
  <c r="I5362" i="1" s="1"/>
  <c r="O5361" i="1"/>
  <c r="P5361" i="1" s="1"/>
  <c r="Q5361" i="1" s="1"/>
  <c r="L5361" i="1"/>
  <c r="K5361" i="1"/>
  <c r="M5361" i="1" s="1"/>
  <c r="J5361" i="1"/>
  <c r="H5361" i="1"/>
  <c r="I5361" i="1" s="1"/>
  <c r="O5360" i="1"/>
  <c r="P5360" i="1" s="1"/>
  <c r="Q5360" i="1" s="1"/>
  <c r="L5360" i="1"/>
  <c r="K5360" i="1"/>
  <c r="J5360" i="1"/>
  <c r="H5360" i="1"/>
  <c r="I5360" i="1" s="1"/>
  <c r="O5359" i="1"/>
  <c r="P5359" i="1" s="1"/>
  <c r="Q5359" i="1" s="1"/>
  <c r="L5359" i="1"/>
  <c r="K5359" i="1"/>
  <c r="J5359" i="1"/>
  <c r="H5359" i="1"/>
  <c r="I5359" i="1" s="1"/>
  <c r="O5358" i="1"/>
  <c r="P5358" i="1" s="1"/>
  <c r="Q5358" i="1" s="1"/>
  <c r="L5358" i="1"/>
  <c r="K5358" i="1"/>
  <c r="J5358" i="1"/>
  <c r="H5358" i="1"/>
  <c r="I5358" i="1" s="1"/>
  <c r="O5357" i="1"/>
  <c r="P5357" i="1" s="1"/>
  <c r="Q5357" i="1" s="1"/>
  <c r="L5357" i="1"/>
  <c r="K5357" i="1"/>
  <c r="M5357" i="1" s="1"/>
  <c r="J5357" i="1"/>
  <c r="H5357" i="1"/>
  <c r="I5357" i="1" s="1"/>
  <c r="O5356" i="1"/>
  <c r="P5356" i="1" s="1"/>
  <c r="Q5356" i="1" s="1"/>
  <c r="L5356" i="1"/>
  <c r="K5356" i="1"/>
  <c r="J5356" i="1"/>
  <c r="H5356" i="1"/>
  <c r="I5356" i="1" s="1"/>
  <c r="O5355" i="1"/>
  <c r="P5355" i="1" s="1"/>
  <c r="Q5355" i="1" s="1"/>
  <c r="L5355" i="1"/>
  <c r="K5355" i="1"/>
  <c r="J5355" i="1"/>
  <c r="H5355" i="1"/>
  <c r="I5355" i="1" s="1"/>
  <c r="O5354" i="1"/>
  <c r="P5354" i="1" s="1"/>
  <c r="Q5354" i="1" s="1"/>
  <c r="L5354" i="1"/>
  <c r="K5354" i="1"/>
  <c r="J5354" i="1"/>
  <c r="H5354" i="1"/>
  <c r="I5354" i="1" s="1"/>
  <c r="O5353" i="1"/>
  <c r="P5353" i="1" s="1"/>
  <c r="Q5353" i="1" s="1"/>
  <c r="L5353" i="1"/>
  <c r="K5353" i="1"/>
  <c r="J5353" i="1"/>
  <c r="H5353" i="1"/>
  <c r="I5353" i="1" s="1"/>
  <c r="O5352" i="1"/>
  <c r="P5352" i="1" s="1"/>
  <c r="Q5352" i="1" s="1"/>
  <c r="L5352" i="1"/>
  <c r="K5352" i="1"/>
  <c r="J5352" i="1"/>
  <c r="H5352" i="1"/>
  <c r="I5352" i="1" s="1"/>
  <c r="O5351" i="1"/>
  <c r="P5351" i="1" s="1"/>
  <c r="Q5351" i="1" s="1"/>
  <c r="L5351" i="1"/>
  <c r="K5351" i="1"/>
  <c r="J5351" i="1"/>
  <c r="H5351" i="1"/>
  <c r="I5351" i="1" s="1"/>
  <c r="O5350" i="1"/>
  <c r="P5350" i="1" s="1"/>
  <c r="Q5350" i="1" s="1"/>
  <c r="L5350" i="1"/>
  <c r="K5350" i="1"/>
  <c r="J5350" i="1"/>
  <c r="H5350" i="1"/>
  <c r="I5350" i="1" s="1"/>
  <c r="O5349" i="1"/>
  <c r="P5349" i="1" s="1"/>
  <c r="Q5349" i="1" s="1"/>
  <c r="L5349" i="1"/>
  <c r="K5349" i="1"/>
  <c r="J5349" i="1"/>
  <c r="H5349" i="1"/>
  <c r="I5349" i="1" s="1"/>
  <c r="O5348" i="1"/>
  <c r="P5348" i="1" s="1"/>
  <c r="Q5348" i="1" s="1"/>
  <c r="L5348" i="1"/>
  <c r="K5348" i="1"/>
  <c r="J5348" i="1"/>
  <c r="H5348" i="1"/>
  <c r="I5348" i="1" s="1"/>
  <c r="O5347" i="1"/>
  <c r="P5347" i="1" s="1"/>
  <c r="Q5347" i="1" s="1"/>
  <c r="L5347" i="1"/>
  <c r="K5347" i="1"/>
  <c r="M5347" i="1" s="1"/>
  <c r="J5347" i="1"/>
  <c r="H5347" i="1"/>
  <c r="I5347" i="1" s="1"/>
  <c r="O5346" i="1"/>
  <c r="P5346" i="1" s="1"/>
  <c r="Q5346" i="1" s="1"/>
  <c r="L5346" i="1"/>
  <c r="K5346" i="1"/>
  <c r="J5346" i="1"/>
  <c r="H5346" i="1"/>
  <c r="I5346" i="1" s="1"/>
  <c r="O5345" i="1"/>
  <c r="P5345" i="1" s="1"/>
  <c r="Q5345" i="1" s="1"/>
  <c r="L5345" i="1"/>
  <c r="K5345" i="1"/>
  <c r="M5345" i="1" s="1"/>
  <c r="J5345" i="1"/>
  <c r="H5345" i="1"/>
  <c r="I5345" i="1" s="1"/>
  <c r="O5344" i="1"/>
  <c r="P5344" i="1" s="1"/>
  <c r="Q5344" i="1" s="1"/>
  <c r="L5344" i="1"/>
  <c r="K5344" i="1"/>
  <c r="J5344" i="1"/>
  <c r="H5344" i="1"/>
  <c r="I5344" i="1" s="1"/>
  <c r="O5343" i="1"/>
  <c r="P5343" i="1" s="1"/>
  <c r="Q5343" i="1" s="1"/>
  <c r="L5343" i="1"/>
  <c r="K5343" i="1"/>
  <c r="J5343" i="1"/>
  <c r="H5343" i="1"/>
  <c r="I5343" i="1" s="1"/>
  <c r="O5342" i="1"/>
  <c r="P5342" i="1" s="1"/>
  <c r="Q5342" i="1" s="1"/>
  <c r="L5342" i="1"/>
  <c r="K5342" i="1"/>
  <c r="J5342" i="1"/>
  <c r="H5342" i="1"/>
  <c r="I5342" i="1" s="1"/>
  <c r="O5341" i="1"/>
  <c r="P5341" i="1" s="1"/>
  <c r="Q5341" i="1" s="1"/>
  <c r="L5341" i="1"/>
  <c r="K5341" i="1"/>
  <c r="M5341" i="1" s="1"/>
  <c r="J5341" i="1"/>
  <c r="H5341" i="1"/>
  <c r="I5341" i="1" s="1"/>
  <c r="O5340" i="1"/>
  <c r="P5340" i="1" s="1"/>
  <c r="Q5340" i="1" s="1"/>
  <c r="L5340" i="1"/>
  <c r="K5340" i="1"/>
  <c r="J5340" i="1"/>
  <c r="H5340" i="1"/>
  <c r="I5340" i="1" s="1"/>
  <c r="O5339" i="1"/>
  <c r="P5339" i="1" s="1"/>
  <c r="Q5339" i="1" s="1"/>
  <c r="L5339" i="1"/>
  <c r="K5339" i="1"/>
  <c r="J5339" i="1"/>
  <c r="H5339" i="1"/>
  <c r="I5339" i="1" s="1"/>
  <c r="O5338" i="1"/>
  <c r="P5338" i="1" s="1"/>
  <c r="Q5338" i="1" s="1"/>
  <c r="L5338" i="1"/>
  <c r="K5338" i="1"/>
  <c r="J5338" i="1"/>
  <c r="H5338" i="1"/>
  <c r="I5338" i="1" s="1"/>
  <c r="O5337" i="1"/>
  <c r="P5337" i="1" s="1"/>
  <c r="Q5337" i="1" s="1"/>
  <c r="L5337" i="1"/>
  <c r="K5337" i="1"/>
  <c r="J5337" i="1"/>
  <c r="H5337" i="1"/>
  <c r="I5337" i="1" s="1"/>
  <c r="O5336" i="1"/>
  <c r="P5336" i="1" s="1"/>
  <c r="Q5336" i="1" s="1"/>
  <c r="L5336" i="1"/>
  <c r="K5336" i="1"/>
  <c r="J5336" i="1"/>
  <c r="H5336" i="1"/>
  <c r="I5336" i="1" s="1"/>
  <c r="O5335" i="1"/>
  <c r="P5335" i="1" s="1"/>
  <c r="Q5335" i="1" s="1"/>
  <c r="L5335" i="1"/>
  <c r="K5335" i="1"/>
  <c r="M5335" i="1" s="1"/>
  <c r="J5335" i="1"/>
  <c r="H5335" i="1"/>
  <c r="I5335" i="1" s="1"/>
  <c r="S5334" i="1"/>
  <c r="O5334" i="1"/>
  <c r="P5334" i="1" s="1"/>
  <c r="Q5334" i="1" s="1"/>
  <c r="L5334" i="1"/>
  <c r="K5334" i="1"/>
  <c r="J5334" i="1"/>
  <c r="H5334" i="1"/>
  <c r="I5334" i="1" s="1"/>
  <c r="O5333" i="1"/>
  <c r="P5333" i="1" s="1"/>
  <c r="Q5333" i="1" s="1"/>
  <c r="L5333" i="1"/>
  <c r="K5333" i="1"/>
  <c r="J5333" i="1"/>
  <c r="H5333" i="1"/>
  <c r="I5333" i="1" s="1"/>
  <c r="O5332" i="1"/>
  <c r="P5332" i="1" s="1"/>
  <c r="Q5332" i="1" s="1"/>
  <c r="L5332" i="1"/>
  <c r="K5332" i="1"/>
  <c r="J5332" i="1"/>
  <c r="H5332" i="1"/>
  <c r="I5332" i="1" s="1"/>
  <c r="O5331" i="1"/>
  <c r="P5331" i="1" s="1"/>
  <c r="Q5331" i="1" s="1"/>
  <c r="L5331" i="1"/>
  <c r="K5331" i="1"/>
  <c r="M5331" i="1" s="1"/>
  <c r="J5331" i="1"/>
  <c r="H5331" i="1"/>
  <c r="I5331" i="1" s="1"/>
  <c r="O5330" i="1"/>
  <c r="P5330" i="1" s="1"/>
  <c r="Q5330" i="1" s="1"/>
  <c r="L5330" i="1"/>
  <c r="K5330" i="1"/>
  <c r="J5330" i="1"/>
  <c r="H5330" i="1"/>
  <c r="I5330" i="1" s="1"/>
  <c r="O5329" i="1"/>
  <c r="P5329" i="1" s="1"/>
  <c r="Q5329" i="1" s="1"/>
  <c r="L5329" i="1"/>
  <c r="K5329" i="1"/>
  <c r="M5329" i="1" s="1"/>
  <c r="J5329" i="1"/>
  <c r="H5329" i="1"/>
  <c r="I5329" i="1" s="1"/>
  <c r="O5328" i="1"/>
  <c r="P5328" i="1" s="1"/>
  <c r="Q5328" i="1" s="1"/>
  <c r="L5328" i="1"/>
  <c r="K5328" i="1"/>
  <c r="J5328" i="1"/>
  <c r="H5328" i="1"/>
  <c r="I5328" i="1" s="1"/>
  <c r="O5327" i="1"/>
  <c r="P5327" i="1" s="1"/>
  <c r="Q5327" i="1" s="1"/>
  <c r="L5327" i="1"/>
  <c r="K5327" i="1"/>
  <c r="J5327" i="1"/>
  <c r="H5327" i="1"/>
  <c r="I5327" i="1" s="1"/>
  <c r="O5326" i="1"/>
  <c r="P5326" i="1" s="1"/>
  <c r="Q5326" i="1" s="1"/>
  <c r="L5326" i="1"/>
  <c r="K5326" i="1"/>
  <c r="J5326" i="1"/>
  <c r="H5326" i="1"/>
  <c r="I5326" i="1" s="1"/>
  <c r="O5325" i="1"/>
  <c r="P5325" i="1" s="1"/>
  <c r="Q5325" i="1" s="1"/>
  <c r="L5325" i="1"/>
  <c r="K5325" i="1"/>
  <c r="M5325" i="1" s="1"/>
  <c r="J5325" i="1"/>
  <c r="H5325" i="1"/>
  <c r="I5325" i="1" s="1"/>
  <c r="O5324" i="1"/>
  <c r="P5324" i="1" s="1"/>
  <c r="Q5324" i="1" s="1"/>
  <c r="L5324" i="1"/>
  <c r="K5324" i="1"/>
  <c r="J5324" i="1"/>
  <c r="H5324" i="1"/>
  <c r="I5324" i="1" s="1"/>
  <c r="O5323" i="1"/>
  <c r="P5323" i="1" s="1"/>
  <c r="Q5323" i="1" s="1"/>
  <c r="L5323" i="1"/>
  <c r="K5323" i="1"/>
  <c r="J5323" i="1"/>
  <c r="H5323" i="1"/>
  <c r="I5323" i="1" s="1"/>
  <c r="O5322" i="1"/>
  <c r="P5322" i="1" s="1"/>
  <c r="Q5322" i="1" s="1"/>
  <c r="L5322" i="1"/>
  <c r="K5322" i="1"/>
  <c r="J5322" i="1"/>
  <c r="H5322" i="1"/>
  <c r="I5322" i="1" s="1"/>
  <c r="O5321" i="1"/>
  <c r="P5321" i="1" s="1"/>
  <c r="Q5321" i="1" s="1"/>
  <c r="L5321" i="1"/>
  <c r="K5321" i="1"/>
  <c r="J5321" i="1"/>
  <c r="H5321" i="1"/>
  <c r="I5321" i="1" s="1"/>
  <c r="O5320" i="1"/>
  <c r="P5320" i="1" s="1"/>
  <c r="Q5320" i="1" s="1"/>
  <c r="L5320" i="1"/>
  <c r="K5320" i="1"/>
  <c r="J5320" i="1"/>
  <c r="H5320" i="1"/>
  <c r="I5320" i="1" s="1"/>
  <c r="O5319" i="1"/>
  <c r="P5319" i="1" s="1"/>
  <c r="Q5319" i="1" s="1"/>
  <c r="L5319" i="1"/>
  <c r="K5319" i="1"/>
  <c r="M5319" i="1" s="1"/>
  <c r="J5319" i="1"/>
  <c r="H5319" i="1"/>
  <c r="I5319" i="1" s="1"/>
  <c r="O5318" i="1"/>
  <c r="P5318" i="1" s="1"/>
  <c r="Q5318" i="1" s="1"/>
  <c r="L5318" i="1"/>
  <c r="K5318" i="1"/>
  <c r="J5318" i="1"/>
  <c r="H5318" i="1"/>
  <c r="I5318" i="1" s="1"/>
  <c r="O5317" i="1"/>
  <c r="P5317" i="1" s="1"/>
  <c r="Q5317" i="1" s="1"/>
  <c r="L5317" i="1"/>
  <c r="K5317" i="1"/>
  <c r="J5317" i="1"/>
  <c r="H5317" i="1"/>
  <c r="I5317" i="1" s="1"/>
  <c r="O5316" i="1"/>
  <c r="P5316" i="1" s="1"/>
  <c r="Q5316" i="1" s="1"/>
  <c r="L5316" i="1"/>
  <c r="K5316" i="1"/>
  <c r="J5316" i="1"/>
  <c r="H5316" i="1"/>
  <c r="I5316" i="1" s="1"/>
  <c r="O5315" i="1"/>
  <c r="P5315" i="1" s="1"/>
  <c r="Q5315" i="1" s="1"/>
  <c r="L5315" i="1"/>
  <c r="K5315" i="1"/>
  <c r="M5315" i="1" s="1"/>
  <c r="J5315" i="1"/>
  <c r="H5315" i="1"/>
  <c r="I5315" i="1" s="1"/>
  <c r="O5314" i="1"/>
  <c r="P5314" i="1" s="1"/>
  <c r="Q5314" i="1" s="1"/>
  <c r="L5314" i="1"/>
  <c r="K5314" i="1"/>
  <c r="J5314" i="1"/>
  <c r="H5314" i="1"/>
  <c r="I5314" i="1" s="1"/>
  <c r="O5313" i="1"/>
  <c r="P5313" i="1" s="1"/>
  <c r="Q5313" i="1" s="1"/>
  <c r="L5313" i="1"/>
  <c r="K5313" i="1"/>
  <c r="M5313" i="1" s="1"/>
  <c r="J5313" i="1"/>
  <c r="H5313" i="1"/>
  <c r="I5313" i="1" s="1"/>
  <c r="O5312" i="1"/>
  <c r="P5312" i="1" s="1"/>
  <c r="Q5312" i="1" s="1"/>
  <c r="L5312" i="1"/>
  <c r="K5312" i="1"/>
  <c r="J5312" i="1"/>
  <c r="H5312" i="1"/>
  <c r="I5312" i="1" s="1"/>
  <c r="O5311" i="1"/>
  <c r="P5311" i="1" s="1"/>
  <c r="Q5311" i="1" s="1"/>
  <c r="L5311" i="1"/>
  <c r="K5311" i="1"/>
  <c r="J5311" i="1"/>
  <c r="H5311" i="1"/>
  <c r="I5311" i="1" s="1"/>
  <c r="O5310" i="1"/>
  <c r="P5310" i="1" s="1"/>
  <c r="Q5310" i="1" s="1"/>
  <c r="L5310" i="1"/>
  <c r="K5310" i="1"/>
  <c r="J5310" i="1"/>
  <c r="H5310" i="1"/>
  <c r="I5310" i="1" s="1"/>
  <c r="O5309" i="1"/>
  <c r="P5309" i="1" s="1"/>
  <c r="Q5309" i="1" s="1"/>
  <c r="L5309" i="1"/>
  <c r="K5309" i="1"/>
  <c r="M5309" i="1" s="1"/>
  <c r="J5309" i="1"/>
  <c r="H5309" i="1"/>
  <c r="I5309" i="1" s="1"/>
  <c r="O5308" i="1"/>
  <c r="P5308" i="1" s="1"/>
  <c r="Q5308" i="1" s="1"/>
  <c r="L5308" i="1"/>
  <c r="K5308" i="1"/>
  <c r="J5308" i="1"/>
  <c r="H5308" i="1"/>
  <c r="I5308" i="1" s="1"/>
  <c r="O5307" i="1"/>
  <c r="P5307" i="1" s="1"/>
  <c r="Q5307" i="1" s="1"/>
  <c r="L5307" i="1"/>
  <c r="K5307" i="1"/>
  <c r="J5307" i="1"/>
  <c r="H5307" i="1"/>
  <c r="I5307" i="1" s="1"/>
  <c r="O5306" i="1"/>
  <c r="P5306" i="1" s="1"/>
  <c r="Q5306" i="1" s="1"/>
  <c r="L5306" i="1"/>
  <c r="K5306" i="1"/>
  <c r="J5306" i="1"/>
  <c r="H5306" i="1"/>
  <c r="I5306" i="1" s="1"/>
  <c r="O5305" i="1"/>
  <c r="P5305" i="1" s="1"/>
  <c r="Q5305" i="1" s="1"/>
  <c r="L5305" i="1"/>
  <c r="K5305" i="1"/>
  <c r="J5305" i="1"/>
  <c r="H5305" i="1"/>
  <c r="I5305" i="1" s="1"/>
  <c r="O5304" i="1"/>
  <c r="P5304" i="1" s="1"/>
  <c r="Q5304" i="1" s="1"/>
  <c r="L5304" i="1"/>
  <c r="K5304" i="1"/>
  <c r="J5304" i="1"/>
  <c r="H5304" i="1"/>
  <c r="I5304" i="1" s="1"/>
  <c r="O5303" i="1"/>
  <c r="P5303" i="1" s="1"/>
  <c r="Q5303" i="1" s="1"/>
  <c r="L5303" i="1"/>
  <c r="K5303" i="1"/>
  <c r="J5303" i="1"/>
  <c r="H5303" i="1"/>
  <c r="I5303" i="1" s="1"/>
  <c r="O5302" i="1"/>
  <c r="P5302" i="1" s="1"/>
  <c r="Q5302" i="1" s="1"/>
  <c r="L5302" i="1"/>
  <c r="K5302" i="1"/>
  <c r="J5302" i="1"/>
  <c r="H5302" i="1"/>
  <c r="I5302" i="1" s="1"/>
  <c r="O5301" i="1"/>
  <c r="P5301" i="1" s="1"/>
  <c r="Q5301" i="1" s="1"/>
  <c r="L5301" i="1"/>
  <c r="K5301" i="1"/>
  <c r="J5301" i="1"/>
  <c r="H5301" i="1"/>
  <c r="I5301" i="1" s="1"/>
  <c r="O5300" i="1"/>
  <c r="P5300" i="1" s="1"/>
  <c r="Q5300" i="1" s="1"/>
  <c r="L5300" i="1"/>
  <c r="K5300" i="1"/>
  <c r="J5300" i="1"/>
  <c r="H5300" i="1"/>
  <c r="I5300" i="1" s="1"/>
  <c r="O5299" i="1"/>
  <c r="P5299" i="1" s="1"/>
  <c r="Q5299" i="1" s="1"/>
  <c r="L5299" i="1"/>
  <c r="K5299" i="1"/>
  <c r="M5299" i="1" s="1"/>
  <c r="J5299" i="1"/>
  <c r="H5299" i="1"/>
  <c r="I5299" i="1" s="1"/>
  <c r="O5298" i="1"/>
  <c r="P5298" i="1" s="1"/>
  <c r="Q5298" i="1" s="1"/>
  <c r="L5298" i="1"/>
  <c r="K5298" i="1"/>
  <c r="J5298" i="1"/>
  <c r="H5298" i="1"/>
  <c r="I5298" i="1" s="1"/>
  <c r="O5297" i="1"/>
  <c r="P5297" i="1" s="1"/>
  <c r="Q5297" i="1" s="1"/>
  <c r="L5297" i="1"/>
  <c r="K5297" i="1"/>
  <c r="M5297" i="1" s="1"/>
  <c r="J5297" i="1"/>
  <c r="H5297" i="1"/>
  <c r="I5297" i="1" s="1"/>
  <c r="O5296" i="1"/>
  <c r="P5296" i="1" s="1"/>
  <c r="Q5296" i="1" s="1"/>
  <c r="L5296" i="1"/>
  <c r="K5296" i="1"/>
  <c r="J5296" i="1"/>
  <c r="H5296" i="1"/>
  <c r="I5296" i="1" s="1"/>
  <c r="O5295" i="1"/>
  <c r="P5295" i="1" s="1"/>
  <c r="Q5295" i="1" s="1"/>
  <c r="L5295" i="1"/>
  <c r="K5295" i="1"/>
  <c r="J5295" i="1"/>
  <c r="H5295" i="1"/>
  <c r="I5295" i="1" s="1"/>
  <c r="O5294" i="1"/>
  <c r="P5294" i="1" s="1"/>
  <c r="Q5294" i="1" s="1"/>
  <c r="L5294" i="1"/>
  <c r="K5294" i="1"/>
  <c r="J5294" i="1"/>
  <c r="H5294" i="1"/>
  <c r="I5294" i="1" s="1"/>
  <c r="O5293" i="1"/>
  <c r="P5293" i="1" s="1"/>
  <c r="Q5293" i="1" s="1"/>
  <c r="L5293" i="1"/>
  <c r="K5293" i="1"/>
  <c r="M5293" i="1" s="1"/>
  <c r="J5293" i="1"/>
  <c r="H5293" i="1"/>
  <c r="I5293" i="1" s="1"/>
  <c r="O5292" i="1"/>
  <c r="P5292" i="1" s="1"/>
  <c r="Q5292" i="1" s="1"/>
  <c r="L5292" i="1"/>
  <c r="K5292" i="1"/>
  <c r="J5292" i="1"/>
  <c r="H5292" i="1"/>
  <c r="I5292" i="1" s="1"/>
  <c r="O5291" i="1"/>
  <c r="P5291" i="1" s="1"/>
  <c r="Q5291" i="1" s="1"/>
  <c r="L5291" i="1"/>
  <c r="K5291" i="1"/>
  <c r="J5291" i="1"/>
  <c r="H5291" i="1"/>
  <c r="I5291" i="1" s="1"/>
  <c r="O5290" i="1"/>
  <c r="P5290" i="1" s="1"/>
  <c r="Q5290" i="1" s="1"/>
  <c r="L5290" i="1"/>
  <c r="K5290" i="1"/>
  <c r="J5290" i="1"/>
  <c r="H5290" i="1"/>
  <c r="I5290" i="1" s="1"/>
  <c r="O5289" i="1"/>
  <c r="P5289" i="1" s="1"/>
  <c r="Q5289" i="1" s="1"/>
  <c r="L5289" i="1"/>
  <c r="K5289" i="1"/>
  <c r="J5289" i="1"/>
  <c r="H5289" i="1"/>
  <c r="I5289" i="1" s="1"/>
  <c r="O5288" i="1"/>
  <c r="P5288" i="1" s="1"/>
  <c r="Q5288" i="1" s="1"/>
  <c r="L5288" i="1"/>
  <c r="K5288" i="1"/>
  <c r="J5288" i="1"/>
  <c r="H5288" i="1"/>
  <c r="I5288" i="1" s="1"/>
  <c r="O5287" i="1"/>
  <c r="P5287" i="1" s="1"/>
  <c r="Q5287" i="1" s="1"/>
  <c r="L5287" i="1"/>
  <c r="K5287" i="1"/>
  <c r="M5287" i="1" s="1"/>
  <c r="J5287" i="1"/>
  <c r="H5287" i="1"/>
  <c r="I5287" i="1" s="1"/>
  <c r="O5286" i="1"/>
  <c r="P5286" i="1" s="1"/>
  <c r="Q5286" i="1" s="1"/>
  <c r="L5286" i="1"/>
  <c r="K5286" i="1"/>
  <c r="J5286" i="1"/>
  <c r="H5286" i="1"/>
  <c r="I5286" i="1" s="1"/>
  <c r="O5285" i="1"/>
  <c r="P5285" i="1" s="1"/>
  <c r="Q5285" i="1" s="1"/>
  <c r="L5285" i="1"/>
  <c r="K5285" i="1"/>
  <c r="J5285" i="1"/>
  <c r="H5285" i="1"/>
  <c r="I5285" i="1" s="1"/>
  <c r="O5284" i="1"/>
  <c r="P5284" i="1" s="1"/>
  <c r="Q5284" i="1" s="1"/>
  <c r="L5284" i="1"/>
  <c r="K5284" i="1"/>
  <c r="J5284" i="1"/>
  <c r="H5284" i="1"/>
  <c r="I5284" i="1" s="1"/>
  <c r="O5283" i="1"/>
  <c r="P5283" i="1" s="1"/>
  <c r="Q5283" i="1" s="1"/>
  <c r="L5283" i="1"/>
  <c r="K5283" i="1"/>
  <c r="M5283" i="1" s="1"/>
  <c r="J5283" i="1"/>
  <c r="H5283" i="1"/>
  <c r="I5283" i="1" s="1"/>
  <c r="O5282" i="1"/>
  <c r="P5282" i="1" s="1"/>
  <c r="Q5282" i="1" s="1"/>
  <c r="L5282" i="1"/>
  <c r="K5282" i="1"/>
  <c r="J5282" i="1"/>
  <c r="H5282" i="1"/>
  <c r="I5282" i="1" s="1"/>
  <c r="O5281" i="1"/>
  <c r="P5281" i="1" s="1"/>
  <c r="Q5281" i="1" s="1"/>
  <c r="L5281" i="1"/>
  <c r="K5281" i="1"/>
  <c r="M5281" i="1" s="1"/>
  <c r="J5281" i="1"/>
  <c r="H5281" i="1"/>
  <c r="I5281" i="1" s="1"/>
  <c r="O5280" i="1"/>
  <c r="P5280" i="1" s="1"/>
  <c r="Q5280" i="1" s="1"/>
  <c r="L5280" i="1"/>
  <c r="K5280" i="1"/>
  <c r="J5280" i="1"/>
  <c r="H5280" i="1"/>
  <c r="I5280" i="1" s="1"/>
  <c r="O5279" i="1"/>
  <c r="P5279" i="1" s="1"/>
  <c r="Q5279" i="1" s="1"/>
  <c r="L5279" i="1"/>
  <c r="K5279" i="1"/>
  <c r="J5279" i="1"/>
  <c r="H5279" i="1"/>
  <c r="I5279" i="1" s="1"/>
  <c r="O5278" i="1"/>
  <c r="P5278" i="1" s="1"/>
  <c r="Q5278" i="1" s="1"/>
  <c r="L5278" i="1"/>
  <c r="K5278" i="1"/>
  <c r="J5278" i="1"/>
  <c r="H5278" i="1"/>
  <c r="I5278" i="1" s="1"/>
  <c r="O5277" i="1"/>
  <c r="P5277" i="1" s="1"/>
  <c r="Q5277" i="1" s="1"/>
  <c r="L5277" i="1"/>
  <c r="K5277" i="1"/>
  <c r="M5277" i="1" s="1"/>
  <c r="J5277" i="1"/>
  <c r="H5277" i="1"/>
  <c r="I5277" i="1" s="1"/>
  <c r="O5276" i="1"/>
  <c r="P5276" i="1" s="1"/>
  <c r="Q5276" i="1" s="1"/>
  <c r="L5276" i="1"/>
  <c r="K5276" i="1"/>
  <c r="J5276" i="1"/>
  <c r="H5276" i="1"/>
  <c r="I5276" i="1" s="1"/>
  <c r="O5275" i="1"/>
  <c r="P5275" i="1" s="1"/>
  <c r="Q5275" i="1" s="1"/>
  <c r="L5275" i="1"/>
  <c r="K5275" i="1"/>
  <c r="J5275" i="1"/>
  <c r="H5275" i="1"/>
  <c r="I5275" i="1" s="1"/>
  <c r="O5274" i="1"/>
  <c r="P5274" i="1" s="1"/>
  <c r="Q5274" i="1" s="1"/>
  <c r="L5274" i="1"/>
  <c r="K5274" i="1"/>
  <c r="J5274" i="1"/>
  <c r="H5274" i="1"/>
  <c r="I5274" i="1" s="1"/>
  <c r="S5273" i="1"/>
  <c r="O5273" i="1"/>
  <c r="P5273" i="1" s="1"/>
  <c r="Q5273" i="1" s="1"/>
  <c r="L5273" i="1"/>
  <c r="K5273" i="1"/>
  <c r="J5273" i="1"/>
  <c r="H5273" i="1"/>
  <c r="I5273" i="1" s="1"/>
  <c r="O5272" i="1"/>
  <c r="P5272" i="1" s="1"/>
  <c r="Q5272" i="1" s="1"/>
  <c r="L5272" i="1"/>
  <c r="K5272" i="1"/>
  <c r="J5272" i="1"/>
  <c r="H5272" i="1"/>
  <c r="I5272" i="1" s="1"/>
  <c r="O5271" i="1"/>
  <c r="P5271" i="1" s="1"/>
  <c r="Q5271" i="1" s="1"/>
  <c r="L5271" i="1"/>
  <c r="K5271" i="1"/>
  <c r="M5271" i="1" s="1"/>
  <c r="J5271" i="1"/>
  <c r="H5271" i="1"/>
  <c r="I5271" i="1" s="1"/>
  <c r="O5270" i="1"/>
  <c r="P5270" i="1" s="1"/>
  <c r="Q5270" i="1" s="1"/>
  <c r="L5270" i="1"/>
  <c r="K5270" i="1"/>
  <c r="J5270" i="1"/>
  <c r="H5270" i="1"/>
  <c r="I5270" i="1" s="1"/>
  <c r="O5269" i="1"/>
  <c r="P5269" i="1" s="1"/>
  <c r="Q5269" i="1" s="1"/>
  <c r="L5269" i="1"/>
  <c r="K5269" i="1"/>
  <c r="J5269" i="1"/>
  <c r="H5269" i="1"/>
  <c r="I5269" i="1" s="1"/>
  <c r="O5268" i="1"/>
  <c r="P5268" i="1" s="1"/>
  <c r="Q5268" i="1" s="1"/>
  <c r="L5268" i="1"/>
  <c r="K5268" i="1"/>
  <c r="J5268" i="1"/>
  <c r="H5268" i="1"/>
  <c r="I5268" i="1" s="1"/>
  <c r="O5267" i="1"/>
  <c r="P5267" i="1" s="1"/>
  <c r="Q5267" i="1" s="1"/>
  <c r="L5267" i="1"/>
  <c r="K5267" i="1"/>
  <c r="M5267" i="1" s="1"/>
  <c r="J5267" i="1"/>
  <c r="H5267" i="1"/>
  <c r="I5267" i="1" s="1"/>
  <c r="O5266" i="1"/>
  <c r="P5266" i="1" s="1"/>
  <c r="Q5266" i="1" s="1"/>
  <c r="L5266" i="1"/>
  <c r="K5266" i="1"/>
  <c r="J5266" i="1"/>
  <c r="H5266" i="1"/>
  <c r="I5266" i="1" s="1"/>
  <c r="O5265" i="1"/>
  <c r="P5265" i="1" s="1"/>
  <c r="Q5265" i="1" s="1"/>
  <c r="L5265" i="1"/>
  <c r="K5265" i="1"/>
  <c r="M5265" i="1" s="1"/>
  <c r="J5265" i="1"/>
  <c r="H5265" i="1"/>
  <c r="I5265" i="1" s="1"/>
  <c r="O5264" i="1"/>
  <c r="P5264" i="1" s="1"/>
  <c r="Q5264" i="1" s="1"/>
  <c r="L5264" i="1"/>
  <c r="K5264" i="1"/>
  <c r="J5264" i="1"/>
  <c r="H5264" i="1"/>
  <c r="I5264" i="1" s="1"/>
  <c r="O5263" i="1"/>
  <c r="P5263" i="1" s="1"/>
  <c r="Q5263" i="1" s="1"/>
  <c r="L5263" i="1"/>
  <c r="K5263" i="1"/>
  <c r="M5263" i="1" s="1"/>
  <c r="J5263" i="1"/>
  <c r="H5263" i="1"/>
  <c r="I5263" i="1" s="1"/>
  <c r="O5262" i="1"/>
  <c r="P5262" i="1" s="1"/>
  <c r="Q5262" i="1" s="1"/>
  <c r="L5262" i="1"/>
  <c r="K5262" i="1"/>
  <c r="J5262" i="1"/>
  <c r="H5262" i="1"/>
  <c r="I5262" i="1" s="1"/>
  <c r="O5261" i="1"/>
  <c r="P5261" i="1" s="1"/>
  <c r="Q5261" i="1" s="1"/>
  <c r="L5261" i="1"/>
  <c r="K5261" i="1"/>
  <c r="M5261" i="1" s="1"/>
  <c r="J5261" i="1"/>
  <c r="H5261" i="1"/>
  <c r="I5261" i="1" s="1"/>
  <c r="O5260" i="1"/>
  <c r="P5260" i="1" s="1"/>
  <c r="Q5260" i="1" s="1"/>
  <c r="L5260" i="1"/>
  <c r="K5260" i="1"/>
  <c r="J5260" i="1"/>
  <c r="H5260" i="1"/>
  <c r="I5260" i="1" s="1"/>
  <c r="O5259" i="1"/>
  <c r="P5259" i="1" s="1"/>
  <c r="Q5259" i="1" s="1"/>
  <c r="L5259" i="1"/>
  <c r="K5259" i="1"/>
  <c r="J5259" i="1"/>
  <c r="H5259" i="1"/>
  <c r="I5259" i="1" s="1"/>
  <c r="O5258" i="1"/>
  <c r="P5258" i="1" s="1"/>
  <c r="Q5258" i="1" s="1"/>
  <c r="L5258" i="1"/>
  <c r="K5258" i="1"/>
  <c r="J5258" i="1"/>
  <c r="H5258" i="1"/>
  <c r="I5258" i="1" s="1"/>
  <c r="O5257" i="1"/>
  <c r="P5257" i="1" s="1"/>
  <c r="Q5257" i="1" s="1"/>
  <c r="L5257" i="1"/>
  <c r="K5257" i="1"/>
  <c r="J5257" i="1"/>
  <c r="H5257" i="1"/>
  <c r="I5257" i="1" s="1"/>
  <c r="O5256" i="1"/>
  <c r="P5256" i="1" s="1"/>
  <c r="Q5256" i="1" s="1"/>
  <c r="L5256" i="1"/>
  <c r="K5256" i="1"/>
  <c r="J5256" i="1"/>
  <c r="H5256" i="1"/>
  <c r="I5256" i="1" s="1"/>
  <c r="O5255" i="1"/>
  <c r="P5255" i="1" s="1"/>
  <c r="Q5255" i="1" s="1"/>
  <c r="L5255" i="1"/>
  <c r="K5255" i="1"/>
  <c r="J5255" i="1"/>
  <c r="H5255" i="1"/>
  <c r="I5255" i="1" s="1"/>
  <c r="O5254" i="1"/>
  <c r="P5254" i="1" s="1"/>
  <c r="Q5254" i="1" s="1"/>
  <c r="L5254" i="1"/>
  <c r="K5254" i="1"/>
  <c r="J5254" i="1"/>
  <c r="H5254" i="1"/>
  <c r="I5254" i="1" s="1"/>
  <c r="O5253" i="1"/>
  <c r="P5253" i="1" s="1"/>
  <c r="Q5253" i="1" s="1"/>
  <c r="L5253" i="1"/>
  <c r="K5253" i="1"/>
  <c r="J5253" i="1"/>
  <c r="H5253" i="1"/>
  <c r="I5253" i="1" s="1"/>
  <c r="S5252" i="1"/>
  <c r="O5252" i="1"/>
  <c r="P5252" i="1" s="1"/>
  <c r="Q5252" i="1" s="1"/>
  <c r="L5252" i="1"/>
  <c r="K5252" i="1"/>
  <c r="J5252" i="1"/>
  <c r="H5252" i="1"/>
  <c r="I5252" i="1" s="1"/>
  <c r="O5251" i="1"/>
  <c r="P5251" i="1" s="1"/>
  <c r="Q5251" i="1" s="1"/>
  <c r="L5251" i="1"/>
  <c r="K5251" i="1"/>
  <c r="M5251" i="1" s="1"/>
  <c r="J5251" i="1"/>
  <c r="H5251" i="1"/>
  <c r="I5251" i="1" s="1"/>
  <c r="O5250" i="1"/>
  <c r="P5250" i="1" s="1"/>
  <c r="Q5250" i="1" s="1"/>
  <c r="L5250" i="1"/>
  <c r="K5250" i="1"/>
  <c r="J5250" i="1"/>
  <c r="H5250" i="1"/>
  <c r="I5250" i="1" s="1"/>
  <c r="O5249" i="1"/>
  <c r="P5249" i="1" s="1"/>
  <c r="Q5249" i="1" s="1"/>
  <c r="L5249" i="1"/>
  <c r="K5249" i="1"/>
  <c r="J5249" i="1"/>
  <c r="H5249" i="1"/>
  <c r="I5249" i="1" s="1"/>
  <c r="O5248" i="1"/>
  <c r="P5248" i="1" s="1"/>
  <c r="Q5248" i="1" s="1"/>
  <c r="L5248" i="1"/>
  <c r="K5248" i="1"/>
  <c r="J5248" i="1"/>
  <c r="H5248" i="1"/>
  <c r="I5248" i="1" s="1"/>
  <c r="O5247" i="1"/>
  <c r="P5247" i="1" s="1"/>
  <c r="Q5247" i="1" s="1"/>
  <c r="L5247" i="1"/>
  <c r="K5247" i="1"/>
  <c r="J5247" i="1"/>
  <c r="H5247" i="1"/>
  <c r="I5247" i="1" s="1"/>
  <c r="O5246" i="1"/>
  <c r="P5246" i="1" s="1"/>
  <c r="Q5246" i="1" s="1"/>
  <c r="L5246" i="1"/>
  <c r="K5246" i="1"/>
  <c r="J5246" i="1"/>
  <c r="H5246" i="1"/>
  <c r="I5246" i="1" s="1"/>
  <c r="O5245" i="1"/>
  <c r="P5245" i="1" s="1"/>
  <c r="Q5245" i="1" s="1"/>
  <c r="L5245" i="1"/>
  <c r="K5245" i="1"/>
  <c r="M5245" i="1" s="1"/>
  <c r="J5245" i="1"/>
  <c r="H5245" i="1"/>
  <c r="I5245" i="1" s="1"/>
  <c r="O5244" i="1"/>
  <c r="P5244" i="1" s="1"/>
  <c r="Q5244" i="1" s="1"/>
  <c r="L5244" i="1"/>
  <c r="K5244" i="1"/>
  <c r="J5244" i="1"/>
  <c r="H5244" i="1"/>
  <c r="I5244" i="1" s="1"/>
  <c r="O5243" i="1"/>
  <c r="P5243" i="1" s="1"/>
  <c r="Q5243" i="1" s="1"/>
  <c r="L5243" i="1"/>
  <c r="K5243" i="1"/>
  <c r="J5243" i="1"/>
  <c r="H5243" i="1"/>
  <c r="I5243" i="1" s="1"/>
  <c r="O5242" i="1"/>
  <c r="P5242" i="1" s="1"/>
  <c r="Q5242" i="1" s="1"/>
  <c r="L5242" i="1"/>
  <c r="K5242" i="1"/>
  <c r="J5242" i="1"/>
  <c r="H5242" i="1"/>
  <c r="I5242" i="1" s="1"/>
  <c r="O5241" i="1"/>
  <c r="P5241" i="1" s="1"/>
  <c r="Q5241" i="1" s="1"/>
  <c r="L5241" i="1"/>
  <c r="K5241" i="1"/>
  <c r="J5241" i="1"/>
  <c r="H5241" i="1"/>
  <c r="I5241" i="1" s="1"/>
  <c r="O5240" i="1"/>
  <c r="P5240" i="1" s="1"/>
  <c r="Q5240" i="1" s="1"/>
  <c r="L5240" i="1"/>
  <c r="K5240" i="1"/>
  <c r="J5240" i="1"/>
  <c r="H5240" i="1"/>
  <c r="I5240" i="1" s="1"/>
  <c r="O5239" i="1"/>
  <c r="P5239" i="1" s="1"/>
  <c r="Q5239" i="1" s="1"/>
  <c r="L5239" i="1"/>
  <c r="K5239" i="1"/>
  <c r="M5239" i="1" s="1"/>
  <c r="J5239" i="1"/>
  <c r="H5239" i="1"/>
  <c r="I5239" i="1" s="1"/>
  <c r="O5238" i="1"/>
  <c r="P5238" i="1" s="1"/>
  <c r="Q5238" i="1" s="1"/>
  <c r="L5238" i="1"/>
  <c r="K5238" i="1"/>
  <c r="J5238" i="1"/>
  <c r="H5238" i="1"/>
  <c r="I5238" i="1" s="1"/>
  <c r="O5237" i="1"/>
  <c r="P5237" i="1" s="1"/>
  <c r="Q5237" i="1" s="1"/>
  <c r="L5237" i="1"/>
  <c r="K5237" i="1"/>
  <c r="J5237" i="1"/>
  <c r="H5237" i="1"/>
  <c r="I5237" i="1" s="1"/>
  <c r="O5236" i="1"/>
  <c r="P5236" i="1" s="1"/>
  <c r="Q5236" i="1" s="1"/>
  <c r="L5236" i="1"/>
  <c r="K5236" i="1"/>
  <c r="J5236" i="1"/>
  <c r="H5236" i="1"/>
  <c r="I5236" i="1" s="1"/>
  <c r="O5235" i="1"/>
  <c r="P5235" i="1" s="1"/>
  <c r="Q5235" i="1" s="1"/>
  <c r="L5235" i="1"/>
  <c r="K5235" i="1"/>
  <c r="M5235" i="1" s="1"/>
  <c r="J5235" i="1"/>
  <c r="H5235" i="1"/>
  <c r="I5235" i="1" s="1"/>
  <c r="O5234" i="1"/>
  <c r="P5234" i="1" s="1"/>
  <c r="Q5234" i="1" s="1"/>
  <c r="L5234" i="1"/>
  <c r="K5234" i="1"/>
  <c r="J5234" i="1"/>
  <c r="H5234" i="1"/>
  <c r="I5234" i="1" s="1"/>
  <c r="O5233" i="1"/>
  <c r="P5233" i="1" s="1"/>
  <c r="Q5233" i="1" s="1"/>
  <c r="L5233" i="1"/>
  <c r="K5233" i="1"/>
  <c r="M5233" i="1" s="1"/>
  <c r="J5233" i="1"/>
  <c r="H5233" i="1"/>
  <c r="I5233" i="1" s="1"/>
  <c r="O5232" i="1"/>
  <c r="P5232" i="1" s="1"/>
  <c r="Q5232" i="1" s="1"/>
  <c r="L5232" i="1"/>
  <c r="K5232" i="1"/>
  <c r="J5232" i="1"/>
  <c r="H5232" i="1"/>
  <c r="I5232" i="1" s="1"/>
  <c r="O5231" i="1"/>
  <c r="P5231" i="1" s="1"/>
  <c r="Q5231" i="1" s="1"/>
  <c r="L5231" i="1"/>
  <c r="K5231" i="1"/>
  <c r="J5231" i="1"/>
  <c r="H5231" i="1"/>
  <c r="I5231" i="1" s="1"/>
  <c r="O5230" i="1"/>
  <c r="P5230" i="1" s="1"/>
  <c r="Q5230" i="1" s="1"/>
  <c r="L5230" i="1"/>
  <c r="K5230" i="1"/>
  <c r="J5230" i="1"/>
  <c r="H5230" i="1"/>
  <c r="I5230" i="1" s="1"/>
  <c r="O5229" i="1"/>
  <c r="P5229" i="1" s="1"/>
  <c r="Q5229" i="1" s="1"/>
  <c r="L5229" i="1"/>
  <c r="K5229" i="1"/>
  <c r="M5229" i="1" s="1"/>
  <c r="J5229" i="1"/>
  <c r="H5229" i="1"/>
  <c r="I5229" i="1" s="1"/>
  <c r="O5228" i="1"/>
  <c r="P5228" i="1" s="1"/>
  <c r="Q5228" i="1" s="1"/>
  <c r="L5228" i="1"/>
  <c r="K5228" i="1"/>
  <c r="J5228" i="1"/>
  <c r="H5228" i="1"/>
  <c r="I5228" i="1" s="1"/>
  <c r="O5227" i="1"/>
  <c r="P5227" i="1" s="1"/>
  <c r="Q5227" i="1" s="1"/>
  <c r="L5227" i="1"/>
  <c r="K5227" i="1"/>
  <c r="J5227" i="1"/>
  <c r="H5227" i="1"/>
  <c r="I5227" i="1" s="1"/>
  <c r="O5226" i="1"/>
  <c r="P5226" i="1" s="1"/>
  <c r="Q5226" i="1" s="1"/>
  <c r="L5226" i="1"/>
  <c r="K5226" i="1"/>
  <c r="J5226" i="1"/>
  <c r="H5226" i="1"/>
  <c r="I5226" i="1" s="1"/>
  <c r="O5225" i="1"/>
  <c r="P5225" i="1" s="1"/>
  <c r="Q5225" i="1" s="1"/>
  <c r="L5225" i="1"/>
  <c r="K5225" i="1"/>
  <c r="J5225" i="1"/>
  <c r="H5225" i="1"/>
  <c r="I5225" i="1" s="1"/>
  <c r="O5224" i="1"/>
  <c r="P5224" i="1" s="1"/>
  <c r="Q5224" i="1" s="1"/>
  <c r="L5224" i="1"/>
  <c r="K5224" i="1"/>
  <c r="J5224" i="1"/>
  <c r="H5224" i="1"/>
  <c r="I5224" i="1" s="1"/>
  <c r="O5223" i="1"/>
  <c r="P5223" i="1" s="1"/>
  <c r="Q5223" i="1" s="1"/>
  <c r="L5223" i="1"/>
  <c r="K5223" i="1"/>
  <c r="M5223" i="1" s="1"/>
  <c r="J5223" i="1"/>
  <c r="H5223" i="1"/>
  <c r="I5223" i="1" s="1"/>
  <c r="O5222" i="1"/>
  <c r="P5222" i="1" s="1"/>
  <c r="Q5222" i="1" s="1"/>
  <c r="L5222" i="1"/>
  <c r="K5222" i="1"/>
  <c r="J5222" i="1"/>
  <c r="H5222" i="1"/>
  <c r="I5222" i="1" s="1"/>
  <c r="O5221" i="1"/>
  <c r="P5221" i="1" s="1"/>
  <c r="Q5221" i="1" s="1"/>
  <c r="L5221" i="1"/>
  <c r="K5221" i="1"/>
  <c r="J5221" i="1"/>
  <c r="H5221" i="1"/>
  <c r="I5221" i="1" s="1"/>
  <c r="O5220" i="1"/>
  <c r="P5220" i="1" s="1"/>
  <c r="Q5220" i="1" s="1"/>
  <c r="L5220" i="1"/>
  <c r="K5220" i="1"/>
  <c r="J5220" i="1"/>
  <c r="H5220" i="1"/>
  <c r="I5220" i="1" s="1"/>
  <c r="O5219" i="1"/>
  <c r="P5219" i="1" s="1"/>
  <c r="Q5219" i="1" s="1"/>
  <c r="L5219" i="1"/>
  <c r="K5219" i="1"/>
  <c r="M5219" i="1" s="1"/>
  <c r="J5219" i="1"/>
  <c r="H5219" i="1"/>
  <c r="I5219" i="1" s="1"/>
  <c r="O5218" i="1"/>
  <c r="P5218" i="1" s="1"/>
  <c r="Q5218" i="1" s="1"/>
  <c r="L5218" i="1"/>
  <c r="K5218" i="1"/>
  <c r="J5218" i="1"/>
  <c r="H5218" i="1"/>
  <c r="I5218" i="1" s="1"/>
  <c r="O5217" i="1"/>
  <c r="P5217" i="1" s="1"/>
  <c r="Q5217" i="1" s="1"/>
  <c r="L5217" i="1"/>
  <c r="K5217" i="1"/>
  <c r="M5217" i="1" s="1"/>
  <c r="J5217" i="1"/>
  <c r="H5217" i="1"/>
  <c r="I5217" i="1" s="1"/>
  <c r="O5216" i="1"/>
  <c r="P5216" i="1" s="1"/>
  <c r="Q5216" i="1" s="1"/>
  <c r="L5216" i="1"/>
  <c r="K5216" i="1"/>
  <c r="J5216" i="1"/>
  <c r="H5216" i="1"/>
  <c r="I5216" i="1" s="1"/>
  <c r="O5215" i="1"/>
  <c r="P5215" i="1" s="1"/>
  <c r="Q5215" i="1" s="1"/>
  <c r="L5215" i="1"/>
  <c r="K5215" i="1"/>
  <c r="J5215" i="1"/>
  <c r="H5215" i="1"/>
  <c r="I5215" i="1" s="1"/>
  <c r="O5214" i="1"/>
  <c r="P5214" i="1" s="1"/>
  <c r="Q5214" i="1" s="1"/>
  <c r="L5214" i="1"/>
  <c r="K5214" i="1"/>
  <c r="J5214" i="1"/>
  <c r="H5214" i="1"/>
  <c r="I5214" i="1" s="1"/>
  <c r="O5213" i="1"/>
  <c r="P5213" i="1" s="1"/>
  <c r="Q5213" i="1" s="1"/>
  <c r="L5213" i="1"/>
  <c r="K5213" i="1"/>
  <c r="M5213" i="1" s="1"/>
  <c r="J5213" i="1"/>
  <c r="H5213" i="1"/>
  <c r="I5213" i="1" s="1"/>
  <c r="O5212" i="1"/>
  <c r="P5212" i="1" s="1"/>
  <c r="Q5212" i="1" s="1"/>
  <c r="L5212" i="1"/>
  <c r="K5212" i="1"/>
  <c r="J5212" i="1"/>
  <c r="H5212" i="1"/>
  <c r="I5212" i="1" s="1"/>
  <c r="O5211" i="1"/>
  <c r="P5211" i="1" s="1"/>
  <c r="Q5211" i="1" s="1"/>
  <c r="L5211" i="1"/>
  <c r="K5211" i="1"/>
  <c r="J5211" i="1"/>
  <c r="H5211" i="1"/>
  <c r="I5211" i="1" s="1"/>
  <c r="O5210" i="1"/>
  <c r="P5210" i="1" s="1"/>
  <c r="Q5210" i="1" s="1"/>
  <c r="L5210" i="1"/>
  <c r="K5210" i="1"/>
  <c r="J5210" i="1"/>
  <c r="H5210" i="1"/>
  <c r="I5210" i="1" s="1"/>
  <c r="O5209" i="1"/>
  <c r="P5209" i="1" s="1"/>
  <c r="Q5209" i="1" s="1"/>
  <c r="L5209" i="1"/>
  <c r="K5209" i="1"/>
  <c r="J5209" i="1"/>
  <c r="H5209" i="1"/>
  <c r="I5209" i="1" s="1"/>
  <c r="S5208" i="1"/>
  <c r="O5208" i="1"/>
  <c r="P5208" i="1" s="1"/>
  <c r="Q5208" i="1" s="1"/>
  <c r="L5208" i="1"/>
  <c r="K5208" i="1"/>
  <c r="J5208" i="1"/>
  <c r="H5208" i="1"/>
  <c r="I5208" i="1" s="1"/>
  <c r="S5207" i="1"/>
  <c r="O5207" i="1"/>
  <c r="P5207" i="1" s="1"/>
  <c r="Q5207" i="1" s="1"/>
  <c r="L5207" i="1"/>
  <c r="K5207" i="1"/>
  <c r="M5207" i="1" s="1"/>
  <c r="J5207" i="1"/>
  <c r="H5207" i="1"/>
  <c r="I5207" i="1" s="1"/>
  <c r="O5206" i="1"/>
  <c r="P5206" i="1" s="1"/>
  <c r="Q5206" i="1" s="1"/>
  <c r="L5206" i="1"/>
  <c r="K5206" i="1"/>
  <c r="J5206" i="1"/>
  <c r="H5206" i="1"/>
  <c r="I5206" i="1" s="1"/>
  <c r="O5205" i="1"/>
  <c r="P5205" i="1" s="1"/>
  <c r="Q5205" i="1" s="1"/>
  <c r="L5205" i="1"/>
  <c r="K5205" i="1"/>
  <c r="J5205" i="1"/>
  <c r="H5205" i="1"/>
  <c r="I5205" i="1" s="1"/>
  <c r="O5204" i="1"/>
  <c r="P5204" i="1" s="1"/>
  <c r="Q5204" i="1" s="1"/>
  <c r="L5204" i="1"/>
  <c r="K5204" i="1"/>
  <c r="J5204" i="1"/>
  <c r="H5204" i="1"/>
  <c r="I5204" i="1" s="1"/>
  <c r="O5203" i="1"/>
  <c r="P5203" i="1" s="1"/>
  <c r="Q5203" i="1" s="1"/>
  <c r="L5203" i="1"/>
  <c r="K5203" i="1"/>
  <c r="J5203" i="1"/>
  <c r="H5203" i="1"/>
  <c r="I5203" i="1" s="1"/>
  <c r="O5202" i="1"/>
  <c r="P5202" i="1" s="1"/>
  <c r="Q5202" i="1" s="1"/>
  <c r="L5202" i="1"/>
  <c r="K5202" i="1"/>
  <c r="J5202" i="1"/>
  <c r="H5202" i="1"/>
  <c r="I5202" i="1" s="1"/>
  <c r="O5201" i="1"/>
  <c r="P5201" i="1" s="1"/>
  <c r="Q5201" i="1" s="1"/>
  <c r="L5201" i="1"/>
  <c r="K5201" i="1"/>
  <c r="M5201" i="1" s="1"/>
  <c r="J5201" i="1"/>
  <c r="H5201" i="1"/>
  <c r="I5201" i="1" s="1"/>
  <c r="O5200" i="1"/>
  <c r="P5200" i="1" s="1"/>
  <c r="Q5200" i="1" s="1"/>
  <c r="L5200" i="1"/>
  <c r="K5200" i="1"/>
  <c r="J5200" i="1"/>
  <c r="H5200" i="1"/>
  <c r="I5200" i="1" s="1"/>
  <c r="O5199" i="1"/>
  <c r="P5199" i="1" s="1"/>
  <c r="Q5199" i="1" s="1"/>
  <c r="L5199" i="1"/>
  <c r="K5199" i="1"/>
  <c r="J5199" i="1"/>
  <c r="H5199" i="1"/>
  <c r="I5199" i="1" s="1"/>
  <c r="O5198" i="1"/>
  <c r="P5198" i="1" s="1"/>
  <c r="Q5198" i="1" s="1"/>
  <c r="L5198" i="1"/>
  <c r="K5198" i="1"/>
  <c r="J5198" i="1"/>
  <c r="H5198" i="1"/>
  <c r="I5198" i="1" s="1"/>
  <c r="O5197" i="1"/>
  <c r="P5197" i="1" s="1"/>
  <c r="Q5197" i="1" s="1"/>
  <c r="L5197" i="1"/>
  <c r="K5197" i="1"/>
  <c r="M5197" i="1" s="1"/>
  <c r="J5197" i="1"/>
  <c r="H5197" i="1"/>
  <c r="I5197" i="1" s="1"/>
  <c r="O5196" i="1"/>
  <c r="P5196" i="1" s="1"/>
  <c r="Q5196" i="1" s="1"/>
  <c r="L5196" i="1"/>
  <c r="K5196" i="1"/>
  <c r="J5196" i="1"/>
  <c r="H5196" i="1"/>
  <c r="I5196" i="1" s="1"/>
  <c r="O5195" i="1"/>
  <c r="P5195" i="1" s="1"/>
  <c r="Q5195" i="1" s="1"/>
  <c r="L5195" i="1"/>
  <c r="K5195" i="1"/>
  <c r="J5195" i="1"/>
  <c r="H5195" i="1"/>
  <c r="I5195" i="1" s="1"/>
  <c r="O5194" i="1"/>
  <c r="P5194" i="1" s="1"/>
  <c r="Q5194" i="1" s="1"/>
  <c r="L5194" i="1"/>
  <c r="K5194" i="1"/>
  <c r="J5194" i="1"/>
  <c r="H5194" i="1"/>
  <c r="I5194" i="1" s="1"/>
  <c r="O5193" i="1"/>
  <c r="P5193" i="1" s="1"/>
  <c r="Q5193" i="1" s="1"/>
  <c r="L5193" i="1"/>
  <c r="K5193" i="1"/>
  <c r="J5193" i="1"/>
  <c r="H5193" i="1"/>
  <c r="I5193" i="1" s="1"/>
  <c r="O5192" i="1"/>
  <c r="P5192" i="1" s="1"/>
  <c r="Q5192" i="1" s="1"/>
  <c r="L5192" i="1"/>
  <c r="K5192" i="1"/>
  <c r="J5192" i="1"/>
  <c r="H5192" i="1"/>
  <c r="I5192" i="1" s="1"/>
  <c r="O5191" i="1"/>
  <c r="P5191" i="1" s="1"/>
  <c r="Q5191" i="1" s="1"/>
  <c r="L5191" i="1"/>
  <c r="K5191" i="1"/>
  <c r="M5191" i="1" s="1"/>
  <c r="J5191" i="1"/>
  <c r="H5191" i="1"/>
  <c r="I5191" i="1" s="1"/>
  <c r="O5190" i="1"/>
  <c r="P5190" i="1" s="1"/>
  <c r="Q5190" i="1" s="1"/>
  <c r="L5190" i="1"/>
  <c r="K5190" i="1"/>
  <c r="J5190" i="1"/>
  <c r="H5190" i="1"/>
  <c r="I5190" i="1" s="1"/>
  <c r="O5189" i="1"/>
  <c r="P5189" i="1" s="1"/>
  <c r="Q5189" i="1" s="1"/>
  <c r="L5189" i="1"/>
  <c r="K5189" i="1"/>
  <c r="J5189" i="1"/>
  <c r="H5189" i="1"/>
  <c r="I5189" i="1" s="1"/>
  <c r="O5188" i="1"/>
  <c r="P5188" i="1" s="1"/>
  <c r="Q5188" i="1" s="1"/>
  <c r="L5188" i="1"/>
  <c r="K5188" i="1"/>
  <c r="J5188" i="1"/>
  <c r="H5188" i="1"/>
  <c r="I5188" i="1" s="1"/>
  <c r="O5187" i="1"/>
  <c r="P5187" i="1" s="1"/>
  <c r="Q5187" i="1" s="1"/>
  <c r="L5187" i="1"/>
  <c r="K5187" i="1"/>
  <c r="M5187" i="1" s="1"/>
  <c r="J5187" i="1"/>
  <c r="H5187" i="1"/>
  <c r="I5187" i="1" s="1"/>
  <c r="O5186" i="1"/>
  <c r="P5186" i="1" s="1"/>
  <c r="Q5186" i="1" s="1"/>
  <c r="L5186" i="1"/>
  <c r="K5186" i="1"/>
  <c r="J5186" i="1"/>
  <c r="H5186" i="1"/>
  <c r="I5186" i="1" s="1"/>
  <c r="O5185" i="1"/>
  <c r="P5185" i="1" s="1"/>
  <c r="Q5185" i="1" s="1"/>
  <c r="L5185" i="1"/>
  <c r="K5185" i="1"/>
  <c r="M5185" i="1" s="1"/>
  <c r="J5185" i="1"/>
  <c r="H5185" i="1"/>
  <c r="I5185" i="1" s="1"/>
  <c r="O5184" i="1"/>
  <c r="P5184" i="1" s="1"/>
  <c r="Q5184" i="1" s="1"/>
  <c r="L5184" i="1"/>
  <c r="K5184" i="1"/>
  <c r="J5184" i="1"/>
  <c r="H5184" i="1"/>
  <c r="I5184" i="1" s="1"/>
  <c r="O5183" i="1"/>
  <c r="P5183" i="1" s="1"/>
  <c r="Q5183" i="1" s="1"/>
  <c r="L5183" i="1"/>
  <c r="K5183" i="1"/>
  <c r="M5183" i="1" s="1"/>
  <c r="J5183" i="1"/>
  <c r="H5183" i="1"/>
  <c r="I5183" i="1" s="1"/>
  <c r="O5182" i="1"/>
  <c r="P5182" i="1" s="1"/>
  <c r="Q5182" i="1" s="1"/>
  <c r="L5182" i="1"/>
  <c r="K5182" i="1"/>
  <c r="J5182" i="1"/>
  <c r="H5182" i="1"/>
  <c r="I5182" i="1" s="1"/>
  <c r="O5181" i="1"/>
  <c r="P5181" i="1" s="1"/>
  <c r="Q5181" i="1" s="1"/>
  <c r="L5181" i="1"/>
  <c r="K5181" i="1"/>
  <c r="M5181" i="1" s="1"/>
  <c r="J5181" i="1"/>
  <c r="H5181" i="1"/>
  <c r="I5181" i="1" s="1"/>
  <c r="O5180" i="1"/>
  <c r="P5180" i="1" s="1"/>
  <c r="Q5180" i="1" s="1"/>
  <c r="L5180" i="1"/>
  <c r="K5180" i="1"/>
  <c r="J5180" i="1"/>
  <c r="H5180" i="1"/>
  <c r="I5180" i="1" s="1"/>
  <c r="O5179" i="1"/>
  <c r="P5179" i="1" s="1"/>
  <c r="Q5179" i="1" s="1"/>
  <c r="L5179" i="1"/>
  <c r="K5179" i="1"/>
  <c r="J5179" i="1"/>
  <c r="H5179" i="1"/>
  <c r="I5179" i="1" s="1"/>
  <c r="O5178" i="1"/>
  <c r="P5178" i="1" s="1"/>
  <c r="Q5178" i="1" s="1"/>
  <c r="L5178" i="1"/>
  <c r="K5178" i="1"/>
  <c r="J5178" i="1"/>
  <c r="H5178" i="1"/>
  <c r="I5178" i="1" s="1"/>
  <c r="O5177" i="1"/>
  <c r="P5177" i="1" s="1"/>
  <c r="Q5177" i="1" s="1"/>
  <c r="L5177" i="1"/>
  <c r="K5177" i="1"/>
  <c r="J5177" i="1"/>
  <c r="H5177" i="1"/>
  <c r="I5177" i="1" s="1"/>
  <c r="O5176" i="1"/>
  <c r="P5176" i="1" s="1"/>
  <c r="Q5176" i="1" s="1"/>
  <c r="L5176" i="1"/>
  <c r="K5176" i="1"/>
  <c r="J5176" i="1"/>
  <c r="H5176" i="1"/>
  <c r="I5176" i="1" s="1"/>
  <c r="O5175" i="1"/>
  <c r="P5175" i="1" s="1"/>
  <c r="Q5175" i="1" s="1"/>
  <c r="L5175" i="1"/>
  <c r="K5175" i="1"/>
  <c r="M5175" i="1" s="1"/>
  <c r="J5175" i="1"/>
  <c r="H5175" i="1"/>
  <c r="I5175" i="1" s="1"/>
  <c r="O5174" i="1"/>
  <c r="P5174" i="1" s="1"/>
  <c r="Q5174" i="1" s="1"/>
  <c r="L5174" i="1"/>
  <c r="K5174" i="1"/>
  <c r="J5174" i="1"/>
  <c r="H5174" i="1"/>
  <c r="I5174" i="1" s="1"/>
  <c r="O5173" i="1"/>
  <c r="P5173" i="1" s="1"/>
  <c r="Q5173" i="1" s="1"/>
  <c r="L5173" i="1"/>
  <c r="K5173" i="1"/>
  <c r="J5173" i="1"/>
  <c r="H5173" i="1"/>
  <c r="I5173" i="1" s="1"/>
  <c r="O5172" i="1"/>
  <c r="P5172" i="1" s="1"/>
  <c r="Q5172" i="1" s="1"/>
  <c r="L5172" i="1"/>
  <c r="K5172" i="1"/>
  <c r="J5172" i="1"/>
  <c r="H5172" i="1"/>
  <c r="I5172" i="1" s="1"/>
  <c r="O5171" i="1"/>
  <c r="P5171" i="1" s="1"/>
  <c r="Q5171" i="1" s="1"/>
  <c r="L5171" i="1"/>
  <c r="K5171" i="1"/>
  <c r="J5171" i="1"/>
  <c r="H5171" i="1"/>
  <c r="I5171" i="1" s="1"/>
  <c r="O5170" i="1"/>
  <c r="P5170" i="1" s="1"/>
  <c r="Q5170" i="1" s="1"/>
  <c r="L5170" i="1"/>
  <c r="K5170" i="1"/>
  <c r="J5170" i="1"/>
  <c r="H5170" i="1"/>
  <c r="I5170" i="1" s="1"/>
  <c r="O5169" i="1"/>
  <c r="P5169" i="1" s="1"/>
  <c r="Q5169" i="1" s="1"/>
  <c r="L5169" i="1"/>
  <c r="K5169" i="1"/>
  <c r="J5169" i="1"/>
  <c r="H5169" i="1"/>
  <c r="I5169" i="1" s="1"/>
  <c r="O5168" i="1"/>
  <c r="P5168" i="1" s="1"/>
  <c r="Q5168" i="1" s="1"/>
  <c r="L5168" i="1"/>
  <c r="K5168" i="1"/>
  <c r="J5168" i="1"/>
  <c r="H5168" i="1"/>
  <c r="I5168" i="1" s="1"/>
  <c r="O5167" i="1"/>
  <c r="P5167" i="1" s="1"/>
  <c r="Q5167" i="1" s="1"/>
  <c r="L5167" i="1"/>
  <c r="K5167" i="1"/>
  <c r="J5167" i="1"/>
  <c r="H5167" i="1"/>
  <c r="I5167" i="1" s="1"/>
  <c r="O5166" i="1"/>
  <c r="P5166" i="1" s="1"/>
  <c r="Q5166" i="1" s="1"/>
  <c r="L5166" i="1"/>
  <c r="K5166" i="1"/>
  <c r="J5166" i="1"/>
  <c r="H5166" i="1"/>
  <c r="I5166" i="1" s="1"/>
  <c r="O5165" i="1"/>
  <c r="P5165" i="1" s="1"/>
  <c r="Q5165" i="1" s="1"/>
  <c r="L5165" i="1"/>
  <c r="K5165" i="1"/>
  <c r="M5165" i="1" s="1"/>
  <c r="J5165" i="1"/>
  <c r="H5165" i="1"/>
  <c r="I5165" i="1" s="1"/>
  <c r="O5164" i="1"/>
  <c r="P5164" i="1" s="1"/>
  <c r="Q5164" i="1" s="1"/>
  <c r="L5164" i="1"/>
  <c r="K5164" i="1"/>
  <c r="J5164" i="1"/>
  <c r="H5164" i="1"/>
  <c r="I5164" i="1" s="1"/>
  <c r="O5163" i="1"/>
  <c r="P5163" i="1" s="1"/>
  <c r="Q5163" i="1" s="1"/>
  <c r="L5163" i="1"/>
  <c r="K5163" i="1"/>
  <c r="J5163" i="1"/>
  <c r="H5163" i="1"/>
  <c r="I5163" i="1" s="1"/>
  <c r="O5162" i="1"/>
  <c r="P5162" i="1" s="1"/>
  <c r="Q5162" i="1" s="1"/>
  <c r="L5162" i="1"/>
  <c r="K5162" i="1"/>
  <c r="J5162" i="1"/>
  <c r="H5162" i="1"/>
  <c r="I5162" i="1" s="1"/>
  <c r="O5161" i="1"/>
  <c r="P5161" i="1" s="1"/>
  <c r="Q5161" i="1" s="1"/>
  <c r="L5161" i="1"/>
  <c r="K5161" i="1"/>
  <c r="J5161" i="1"/>
  <c r="H5161" i="1"/>
  <c r="I5161" i="1" s="1"/>
  <c r="O5160" i="1"/>
  <c r="P5160" i="1" s="1"/>
  <c r="Q5160" i="1" s="1"/>
  <c r="L5160" i="1"/>
  <c r="K5160" i="1"/>
  <c r="J5160" i="1"/>
  <c r="H5160" i="1"/>
  <c r="I5160" i="1" s="1"/>
  <c r="S5159" i="1"/>
  <c r="O5159" i="1"/>
  <c r="P5159" i="1" s="1"/>
  <c r="Q5159" i="1" s="1"/>
  <c r="L5159" i="1"/>
  <c r="K5159" i="1"/>
  <c r="M5159" i="1" s="1"/>
  <c r="J5159" i="1"/>
  <c r="H5159" i="1"/>
  <c r="I5159" i="1" s="1"/>
  <c r="O5158" i="1"/>
  <c r="P5158" i="1" s="1"/>
  <c r="Q5158" i="1" s="1"/>
  <c r="L5158" i="1"/>
  <c r="K5158" i="1"/>
  <c r="J5158" i="1"/>
  <c r="H5158" i="1"/>
  <c r="I5158" i="1" s="1"/>
  <c r="O5157" i="1"/>
  <c r="P5157" i="1" s="1"/>
  <c r="Q5157" i="1" s="1"/>
  <c r="L5157" i="1"/>
  <c r="K5157" i="1"/>
  <c r="J5157" i="1"/>
  <c r="H5157" i="1"/>
  <c r="I5157" i="1" s="1"/>
  <c r="O5156" i="1"/>
  <c r="P5156" i="1" s="1"/>
  <c r="Q5156" i="1" s="1"/>
  <c r="L5156" i="1"/>
  <c r="K5156" i="1"/>
  <c r="J5156" i="1"/>
  <c r="H5156" i="1"/>
  <c r="I5156" i="1" s="1"/>
  <c r="O5155" i="1"/>
  <c r="P5155" i="1" s="1"/>
  <c r="Q5155" i="1" s="1"/>
  <c r="L5155" i="1"/>
  <c r="K5155" i="1"/>
  <c r="J5155" i="1"/>
  <c r="H5155" i="1"/>
  <c r="I5155" i="1" s="1"/>
  <c r="O5154" i="1"/>
  <c r="P5154" i="1" s="1"/>
  <c r="Q5154" i="1" s="1"/>
  <c r="L5154" i="1"/>
  <c r="K5154" i="1"/>
  <c r="J5154" i="1"/>
  <c r="H5154" i="1"/>
  <c r="I5154" i="1" s="1"/>
  <c r="O5153" i="1"/>
  <c r="P5153" i="1" s="1"/>
  <c r="Q5153" i="1" s="1"/>
  <c r="L5153" i="1"/>
  <c r="K5153" i="1"/>
  <c r="M5153" i="1" s="1"/>
  <c r="J5153" i="1"/>
  <c r="H5153" i="1"/>
  <c r="I5153" i="1" s="1"/>
  <c r="O5152" i="1"/>
  <c r="P5152" i="1" s="1"/>
  <c r="Q5152" i="1" s="1"/>
  <c r="L5152" i="1"/>
  <c r="K5152" i="1"/>
  <c r="J5152" i="1"/>
  <c r="H5152" i="1"/>
  <c r="I5152" i="1" s="1"/>
  <c r="O5151" i="1"/>
  <c r="P5151" i="1" s="1"/>
  <c r="Q5151" i="1" s="1"/>
  <c r="L5151" i="1"/>
  <c r="K5151" i="1"/>
  <c r="J5151" i="1"/>
  <c r="H5151" i="1"/>
  <c r="I5151" i="1" s="1"/>
  <c r="O5150" i="1"/>
  <c r="P5150" i="1" s="1"/>
  <c r="Q5150" i="1" s="1"/>
  <c r="L5150" i="1"/>
  <c r="K5150" i="1"/>
  <c r="J5150" i="1"/>
  <c r="H5150" i="1"/>
  <c r="I5150" i="1" s="1"/>
  <c r="O5149" i="1"/>
  <c r="P5149" i="1" s="1"/>
  <c r="Q5149" i="1" s="1"/>
  <c r="L5149" i="1"/>
  <c r="K5149" i="1"/>
  <c r="M5149" i="1" s="1"/>
  <c r="J5149" i="1"/>
  <c r="H5149" i="1"/>
  <c r="I5149" i="1" s="1"/>
  <c r="O5148" i="1"/>
  <c r="P5148" i="1" s="1"/>
  <c r="Q5148" i="1" s="1"/>
  <c r="L5148" i="1"/>
  <c r="K5148" i="1"/>
  <c r="J5148" i="1"/>
  <c r="H5148" i="1"/>
  <c r="I5148" i="1" s="1"/>
  <c r="O5147" i="1"/>
  <c r="P5147" i="1" s="1"/>
  <c r="Q5147" i="1" s="1"/>
  <c r="L5147" i="1"/>
  <c r="K5147" i="1"/>
  <c r="J5147" i="1"/>
  <c r="H5147" i="1"/>
  <c r="I5147" i="1" s="1"/>
  <c r="O5146" i="1"/>
  <c r="P5146" i="1" s="1"/>
  <c r="Q5146" i="1" s="1"/>
  <c r="L5146" i="1"/>
  <c r="K5146" i="1"/>
  <c r="J5146" i="1"/>
  <c r="H5146" i="1"/>
  <c r="I5146" i="1" s="1"/>
  <c r="O5145" i="1"/>
  <c r="P5145" i="1" s="1"/>
  <c r="Q5145" i="1" s="1"/>
  <c r="L5145" i="1"/>
  <c r="K5145" i="1"/>
  <c r="J5145" i="1"/>
  <c r="H5145" i="1"/>
  <c r="I5145" i="1" s="1"/>
  <c r="O5144" i="1"/>
  <c r="P5144" i="1" s="1"/>
  <c r="Q5144" i="1" s="1"/>
  <c r="L5144" i="1"/>
  <c r="K5144" i="1"/>
  <c r="J5144" i="1"/>
  <c r="H5144" i="1"/>
  <c r="I5144" i="1" s="1"/>
  <c r="O5143" i="1"/>
  <c r="P5143" i="1" s="1"/>
  <c r="Q5143" i="1" s="1"/>
  <c r="L5143" i="1"/>
  <c r="K5143" i="1"/>
  <c r="J5143" i="1"/>
  <c r="H5143" i="1"/>
  <c r="I5143" i="1" s="1"/>
  <c r="O5142" i="1"/>
  <c r="P5142" i="1" s="1"/>
  <c r="Q5142" i="1" s="1"/>
  <c r="L5142" i="1"/>
  <c r="K5142" i="1"/>
  <c r="J5142" i="1"/>
  <c r="H5142" i="1"/>
  <c r="I5142" i="1" s="1"/>
  <c r="S5141" i="1"/>
  <c r="O5141" i="1"/>
  <c r="P5141" i="1" s="1"/>
  <c r="Q5141" i="1" s="1"/>
  <c r="L5141" i="1"/>
  <c r="K5141" i="1"/>
  <c r="J5141" i="1"/>
  <c r="H5141" i="1"/>
  <c r="I5141" i="1" s="1"/>
  <c r="O5140" i="1"/>
  <c r="P5140" i="1" s="1"/>
  <c r="Q5140" i="1" s="1"/>
  <c r="L5140" i="1"/>
  <c r="K5140" i="1"/>
  <c r="J5140" i="1"/>
  <c r="H5140" i="1"/>
  <c r="I5140" i="1" s="1"/>
  <c r="O5139" i="1"/>
  <c r="P5139" i="1" s="1"/>
  <c r="Q5139" i="1" s="1"/>
  <c r="L5139" i="1"/>
  <c r="K5139" i="1"/>
  <c r="J5139" i="1"/>
  <c r="H5139" i="1"/>
  <c r="I5139" i="1" s="1"/>
  <c r="O5138" i="1"/>
  <c r="P5138" i="1" s="1"/>
  <c r="Q5138" i="1" s="1"/>
  <c r="L5138" i="1"/>
  <c r="K5138" i="1"/>
  <c r="J5138" i="1"/>
  <c r="H5138" i="1"/>
  <c r="I5138" i="1" s="1"/>
  <c r="O5137" i="1"/>
  <c r="P5137" i="1" s="1"/>
  <c r="Q5137" i="1" s="1"/>
  <c r="L5137" i="1"/>
  <c r="K5137" i="1"/>
  <c r="M5137" i="1" s="1"/>
  <c r="J5137" i="1"/>
  <c r="H5137" i="1"/>
  <c r="I5137" i="1" s="1"/>
  <c r="O5136" i="1"/>
  <c r="P5136" i="1" s="1"/>
  <c r="Q5136" i="1" s="1"/>
  <c r="L5136" i="1"/>
  <c r="K5136" i="1"/>
  <c r="J5136" i="1"/>
  <c r="H5136" i="1"/>
  <c r="I5136" i="1" s="1"/>
  <c r="O5135" i="1"/>
  <c r="P5135" i="1" s="1"/>
  <c r="Q5135" i="1" s="1"/>
  <c r="L5135" i="1"/>
  <c r="K5135" i="1"/>
  <c r="J5135" i="1"/>
  <c r="H5135" i="1"/>
  <c r="I5135" i="1" s="1"/>
  <c r="O5134" i="1"/>
  <c r="P5134" i="1" s="1"/>
  <c r="Q5134" i="1" s="1"/>
  <c r="L5134" i="1"/>
  <c r="K5134" i="1"/>
  <c r="J5134" i="1"/>
  <c r="H5134" i="1"/>
  <c r="I5134" i="1" s="1"/>
  <c r="O5133" i="1"/>
  <c r="P5133" i="1" s="1"/>
  <c r="Q5133" i="1" s="1"/>
  <c r="L5133" i="1"/>
  <c r="K5133" i="1"/>
  <c r="M5133" i="1" s="1"/>
  <c r="J5133" i="1"/>
  <c r="H5133" i="1"/>
  <c r="I5133" i="1" s="1"/>
  <c r="O5132" i="1"/>
  <c r="P5132" i="1" s="1"/>
  <c r="Q5132" i="1" s="1"/>
  <c r="L5132" i="1"/>
  <c r="K5132" i="1"/>
  <c r="J5132" i="1"/>
  <c r="H5132" i="1"/>
  <c r="I5132" i="1" s="1"/>
  <c r="O5131" i="1"/>
  <c r="P5131" i="1" s="1"/>
  <c r="Q5131" i="1" s="1"/>
  <c r="L5131" i="1"/>
  <c r="K5131" i="1"/>
  <c r="J5131" i="1"/>
  <c r="H5131" i="1"/>
  <c r="I5131" i="1" s="1"/>
  <c r="O5130" i="1"/>
  <c r="P5130" i="1" s="1"/>
  <c r="Q5130" i="1" s="1"/>
  <c r="L5130" i="1"/>
  <c r="K5130" i="1"/>
  <c r="J5130" i="1"/>
  <c r="H5130" i="1"/>
  <c r="I5130" i="1" s="1"/>
  <c r="O5129" i="1"/>
  <c r="P5129" i="1" s="1"/>
  <c r="Q5129" i="1" s="1"/>
  <c r="L5129" i="1"/>
  <c r="K5129" i="1"/>
  <c r="J5129" i="1"/>
  <c r="H5129" i="1"/>
  <c r="I5129" i="1" s="1"/>
  <c r="O5128" i="1"/>
  <c r="P5128" i="1" s="1"/>
  <c r="Q5128" i="1" s="1"/>
  <c r="L5128" i="1"/>
  <c r="K5128" i="1"/>
  <c r="J5128" i="1"/>
  <c r="H5128" i="1"/>
  <c r="I5128" i="1" s="1"/>
  <c r="O5127" i="1"/>
  <c r="P5127" i="1" s="1"/>
  <c r="Q5127" i="1" s="1"/>
  <c r="L5127" i="1"/>
  <c r="K5127" i="1"/>
  <c r="M5127" i="1" s="1"/>
  <c r="J5127" i="1"/>
  <c r="H5127" i="1"/>
  <c r="I5127" i="1" s="1"/>
  <c r="O5126" i="1"/>
  <c r="P5126" i="1" s="1"/>
  <c r="Q5126" i="1" s="1"/>
  <c r="L5126" i="1"/>
  <c r="K5126" i="1"/>
  <c r="J5126" i="1"/>
  <c r="H5126" i="1"/>
  <c r="I5126" i="1" s="1"/>
  <c r="O5125" i="1"/>
  <c r="P5125" i="1" s="1"/>
  <c r="Q5125" i="1" s="1"/>
  <c r="L5125" i="1"/>
  <c r="K5125" i="1"/>
  <c r="J5125" i="1"/>
  <c r="H5125" i="1"/>
  <c r="I5125" i="1" s="1"/>
  <c r="O5124" i="1"/>
  <c r="P5124" i="1" s="1"/>
  <c r="Q5124" i="1" s="1"/>
  <c r="L5124" i="1"/>
  <c r="K5124" i="1"/>
  <c r="J5124" i="1"/>
  <c r="H5124" i="1"/>
  <c r="I5124" i="1" s="1"/>
  <c r="S5123" i="1"/>
  <c r="O5123" i="1"/>
  <c r="P5123" i="1" s="1"/>
  <c r="Q5123" i="1" s="1"/>
  <c r="L5123" i="1"/>
  <c r="K5123" i="1"/>
  <c r="M5123" i="1" s="1"/>
  <c r="J5123" i="1"/>
  <c r="H5123" i="1"/>
  <c r="I5123" i="1" s="1"/>
  <c r="O5122" i="1"/>
  <c r="P5122" i="1" s="1"/>
  <c r="Q5122" i="1" s="1"/>
  <c r="L5122" i="1"/>
  <c r="K5122" i="1"/>
  <c r="J5122" i="1"/>
  <c r="H5122" i="1"/>
  <c r="I5122" i="1" s="1"/>
  <c r="O5121" i="1"/>
  <c r="P5121" i="1" s="1"/>
  <c r="Q5121" i="1" s="1"/>
  <c r="L5121" i="1"/>
  <c r="K5121" i="1"/>
  <c r="M5121" i="1" s="1"/>
  <c r="J5121" i="1"/>
  <c r="H5121" i="1"/>
  <c r="I5121" i="1" s="1"/>
  <c r="O5120" i="1"/>
  <c r="P5120" i="1" s="1"/>
  <c r="Q5120" i="1" s="1"/>
  <c r="L5120" i="1"/>
  <c r="K5120" i="1"/>
  <c r="J5120" i="1"/>
  <c r="H5120" i="1"/>
  <c r="I5120" i="1" s="1"/>
  <c r="O5119" i="1"/>
  <c r="P5119" i="1" s="1"/>
  <c r="Q5119" i="1" s="1"/>
  <c r="L5119" i="1"/>
  <c r="K5119" i="1"/>
  <c r="J5119" i="1"/>
  <c r="H5119" i="1"/>
  <c r="I5119" i="1" s="1"/>
  <c r="O5118" i="1"/>
  <c r="P5118" i="1" s="1"/>
  <c r="Q5118" i="1" s="1"/>
  <c r="L5118" i="1"/>
  <c r="K5118" i="1"/>
  <c r="J5118" i="1"/>
  <c r="H5118" i="1"/>
  <c r="I5118" i="1" s="1"/>
  <c r="O5117" i="1"/>
  <c r="P5117" i="1" s="1"/>
  <c r="Q5117" i="1" s="1"/>
  <c r="L5117" i="1"/>
  <c r="K5117" i="1"/>
  <c r="M5117" i="1" s="1"/>
  <c r="J5117" i="1"/>
  <c r="H5117" i="1"/>
  <c r="I5117" i="1" s="1"/>
  <c r="O5116" i="1"/>
  <c r="P5116" i="1" s="1"/>
  <c r="Q5116" i="1" s="1"/>
  <c r="L5116" i="1"/>
  <c r="K5116" i="1"/>
  <c r="J5116" i="1"/>
  <c r="H5116" i="1"/>
  <c r="I5116" i="1" s="1"/>
  <c r="O5115" i="1"/>
  <c r="P5115" i="1" s="1"/>
  <c r="Q5115" i="1" s="1"/>
  <c r="L5115" i="1"/>
  <c r="K5115" i="1"/>
  <c r="J5115" i="1"/>
  <c r="H5115" i="1"/>
  <c r="I5115" i="1" s="1"/>
  <c r="O5114" i="1"/>
  <c r="P5114" i="1" s="1"/>
  <c r="Q5114" i="1" s="1"/>
  <c r="L5114" i="1"/>
  <c r="K5114" i="1"/>
  <c r="J5114" i="1"/>
  <c r="H5114" i="1"/>
  <c r="I5114" i="1" s="1"/>
  <c r="O5113" i="1"/>
  <c r="P5113" i="1" s="1"/>
  <c r="Q5113" i="1" s="1"/>
  <c r="L5113" i="1"/>
  <c r="K5113" i="1"/>
  <c r="J5113" i="1"/>
  <c r="H5113" i="1"/>
  <c r="I5113" i="1" s="1"/>
  <c r="O5112" i="1"/>
  <c r="P5112" i="1" s="1"/>
  <c r="Q5112" i="1" s="1"/>
  <c r="L5112" i="1"/>
  <c r="K5112" i="1"/>
  <c r="J5112" i="1"/>
  <c r="H5112" i="1"/>
  <c r="I5112" i="1" s="1"/>
  <c r="O5111" i="1"/>
  <c r="P5111" i="1" s="1"/>
  <c r="Q5111" i="1" s="1"/>
  <c r="L5111" i="1"/>
  <c r="K5111" i="1"/>
  <c r="M5111" i="1" s="1"/>
  <c r="J5111" i="1"/>
  <c r="H5111" i="1"/>
  <c r="I5111" i="1" s="1"/>
  <c r="O5110" i="1"/>
  <c r="P5110" i="1" s="1"/>
  <c r="Q5110" i="1" s="1"/>
  <c r="L5110" i="1"/>
  <c r="K5110" i="1"/>
  <c r="J5110" i="1"/>
  <c r="H5110" i="1"/>
  <c r="I5110" i="1" s="1"/>
  <c r="O5109" i="1"/>
  <c r="P5109" i="1" s="1"/>
  <c r="Q5109" i="1" s="1"/>
  <c r="L5109" i="1"/>
  <c r="K5109" i="1"/>
  <c r="J5109" i="1"/>
  <c r="H5109" i="1"/>
  <c r="I5109" i="1" s="1"/>
  <c r="O5108" i="1"/>
  <c r="P5108" i="1" s="1"/>
  <c r="Q5108" i="1" s="1"/>
  <c r="L5108" i="1"/>
  <c r="K5108" i="1"/>
  <c r="J5108" i="1"/>
  <c r="H5108" i="1"/>
  <c r="I5108" i="1" s="1"/>
  <c r="O5107" i="1"/>
  <c r="P5107" i="1" s="1"/>
  <c r="Q5107" i="1" s="1"/>
  <c r="L5107" i="1"/>
  <c r="K5107" i="1"/>
  <c r="M5107" i="1" s="1"/>
  <c r="J5107" i="1"/>
  <c r="H5107" i="1"/>
  <c r="I5107" i="1" s="1"/>
  <c r="O5106" i="1"/>
  <c r="P5106" i="1" s="1"/>
  <c r="Q5106" i="1" s="1"/>
  <c r="L5106" i="1"/>
  <c r="K5106" i="1"/>
  <c r="J5106" i="1"/>
  <c r="H5106" i="1"/>
  <c r="I5106" i="1" s="1"/>
  <c r="O5105" i="1"/>
  <c r="P5105" i="1" s="1"/>
  <c r="Q5105" i="1" s="1"/>
  <c r="L5105" i="1"/>
  <c r="K5105" i="1"/>
  <c r="M5105" i="1" s="1"/>
  <c r="J5105" i="1"/>
  <c r="H5105" i="1"/>
  <c r="I5105" i="1" s="1"/>
  <c r="O5104" i="1"/>
  <c r="P5104" i="1" s="1"/>
  <c r="Q5104" i="1" s="1"/>
  <c r="L5104" i="1"/>
  <c r="K5104" i="1"/>
  <c r="J5104" i="1"/>
  <c r="H5104" i="1"/>
  <c r="I5104" i="1" s="1"/>
  <c r="O5103" i="1"/>
  <c r="P5103" i="1" s="1"/>
  <c r="Q5103" i="1" s="1"/>
  <c r="L5103" i="1"/>
  <c r="K5103" i="1"/>
  <c r="J5103" i="1"/>
  <c r="H5103" i="1"/>
  <c r="I5103" i="1" s="1"/>
  <c r="O5102" i="1"/>
  <c r="P5102" i="1" s="1"/>
  <c r="Q5102" i="1" s="1"/>
  <c r="L5102" i="1"/>
  <c r="K5102" i="1"/>
  <c r="J5102" i="1"/>
  <c r="H5102" i="1"/>
  <c r="I5102" i="1" s="1"/>
  <c r="O5101" i="1"/>
  <c r="P5101" i="1" s="1"/>
  <c r="Q5101" i="1" s="1"/>
  <c r="L5101" i="1"/>
  <c r="K5101" i="1"/>
  <c r="M5101" i="1" s="1"/>
  <c r="J5101" i="1"/>
  <c r="H5101" i="1"/>
  <c r="I5101" i="1" s="1"/>
  <c r="O5100" i="1"/>
  <c r="P5100" i="1" s="1"/>
  <c r="Q5100" i="1" s="1"/>
  <c r="L5100" i="1"/>
  <c r="K5100" i="1"/>
  <c r="J5100" i="1"/>
  <c r="H5100" i="1"/>
  <c r="I5100" i="1" s="1"/>
  <c r="O5099" i="1"/>
  <c r="P5099" i="1" s="1"/>
  <c r="Q5099" i="1" s="1"/>
  <c r="L5099" i="1"/>
  <c r="K5099" i="1"/>
  <c r="J5099" i="1"/>
  <c r="H5099" i="1"/>
  <c r="I5099" i="1" s="1"/>
  <c r="O5098" i="1"/>
  <c r="P5098" i="1" s="1"/>
  <c r="Q5098" i="1" s="1"/>
  <c r="L5098" i="1"/>
  <c r="K5098" i="1"/>
  <c r="J5098" i="1"/>
  <c r="H5098" i="1"/>
  <c r="I5098" i="1" s="1"/>
  <c r="O5097" i="1"/>
  <c r="P5097" i="1" s="1"/>
  <c r="Q5097" i="1" s="1"/>
  <c r="L5097" i="1"/>
  <c r="K5097" i="1"/>
  <c r="J5097" i="1"/>
  <c r="H5097" i="1"/>
  <c r="I5097" i="1" s="1"/>
  <c r="O5096" i="1"/>
  <c r="P5096" i="1" s="1"/>
  <c r="Q5096" i="1" s="1"/>
  <c r="L5096" i="1"/>
  <c r="K5096" i="1"/>
  <c r="J5096" i="1"/>
  <c r="H5096" i="1"/>
  <c r="I5096" i="1" s="1"/>
  <c r="O5095" i="1"/>
  <c r="P5095" i="1" s="1"/>
  <c r="Q5095" i="1" s="1"/>
  <c r="L5095" i="1"/>
  <c r="K5095" i="1"/>
  <c r="J5095" i="1"/>
  <c r="H5095" i="1"/>
  <c r="I5095" i="1" s="1"/>
  <c r="O5094" i="1"/>
  <c r="P5094" i="1" s="1"/>
  <c r="Q5094" i="1" s="1"/>
  <c r="L5094" i="1"/>
  <c r="K5094" i="1"/>
  <c r="J5094" i="1"/>
  <c r="H5094" i="1"/>
  <c r="I5094" i="1" s="1"/>
  <c r="O5093" i="1"/>
  <c r="P5093" i="1" s="1"/>
  <c r="Q5093" i="1" s="1"/>
  <c r="L5093" i="1"/>
  <c r="K5093" i="1"/>
  <c r="J5093" i="1"/>
  <c r="H5093" i="1"/>
  <c r="I5093" i="1" s="1"/>
  <c r="O5092" i="1"/>
  <c r="P5092" i="1" s="1"/>
  <c r="Q5092" i="1" s="1"/>
  <c r="L5092" i="1"/>
  <c r="K5092" i="1"/>
  <c r="J5092" i="1"/>
  <c r="H5092" i="1"/>
  <c r="I5092" i="1" s="1"/>
  <c r="S5091" i="1"/>
  <c r="O5091" i="1"/>
  <c r="P5091" i="1" s="1"/>
  <c r="Q5091" i="1" s="1"/>
  <c r="L5091" i="1"/>
  <c r="K5091" i="1"/>
  <c r="M5091" i="1" s="1"/>
  <c r="J5091" i="1"/>
  <c r="H5091" i="1"/>
  <c r="I5091" i="1" s="1"/>
  <c r="S5090" i="1"/>
  <c r="O5090" i="1"/>
  <c r="P5090" i="1" s="1"/>
  <c r="Q5090" i="1" s="1"/>
  <c r="L5090" i="1"/>
  <c r="K5090" i="1"/>
  <c r="J5090" i="1"/>
  <c r="H5090" i="1"/>
  <c r="I5090" i="1" s="1"/>
  <c r="O5089" i="1"/>
  <c r="P5089" i="1" s="1"/>
  <c r="Q5089" i="1" s="1"/>
  <c r="L5089" i="1"/>
  <c r="K5089" i="1"/>
  <c r="M5089" i="1" s="1"/>
  <c r="J5089" i="1"/>
  <c r="H5089" i="1"/>
  <c r="I5089" i="1" s="1"/>
  <c r="O5088" i="1"/>
  <c r="P5088" i="1" s="1"/>
  <c r="Q5088" i="1" s="1"/>
  <c r="L5088" i="1"/>
  <c r="K5088" i="1"/>
  <c r="J5088" i="1"/>
  <c r="H5088" i="1"/>
  <c r="I5088" i="1" s="1"/>
  <c r="S5087" i="1"/>
  <c r="O5087" i="1"/>
  <c r="P5087" i="1" s="1"/>
  <c r="Q5087" i="1" s="1"/>
  <c r="L5087" i="1"/>
  <c r="K5087" i="1"/>
  <c r="J5087" i="1"/>
  <c r="H5087" i="1"/>
  <c r="I5087" i="1" s="1"/>
  <c r="O5086" i="1"/>
  <c r="P5086" i="1" s="1"/>
  <c r="Q5086" i="1" s="1"/>
  <c r="L5086" i="1"/>
  <c r="K5086" i="1"/>
  <c r="J5086" i="1"/>
  <c r="H5086" i="1"/>
  <c r="I5086" i="1" s="1"/>
  <c r="O5085" i="1"/>
  <c r="P5085" i="1" s="1"/>
  <c r="Q5085" i="1" s="1"/>
  <c r="L5085" i="1"/>
  <c r="K5085" i="1"/>
  <c r="M5085" i="1" s="1"/>
  <c r="J5085" i="1"/>
  <c r="H5085" i="1"/>
  <c r="I5085" i="1" s="1"/>
  <c r="O5084" i="1"/>
  <c r="P5084" i="1" s="1"/>
  <c r="Q5084" i="1" s="1"/>
  <c r="L5084" i="1"/>
  <c r="K5084" i="1"/>
  <c r="J5084" i="1"/>
  <c r="H5084" i="1"/>
  <c r="I5084" i="1" s="1"/>
  <c r="O5083" i="1"/>
  <c r="P5083" i="1" s="1"/>
  <c r="Q5083" i="1" s="1"/>
  <c r="L5083" i="1"/>
  <c r="K5083" i="1"/>
  <c r="J5083" i="1"/>
  <c r="H5083" i="1"/>
  <c r="I5083" i="1" s="1"/>
  <c r="O5082" i="1"/>
  <c r="P5082" i="1" s="1"/>
  <c r="Q5082" i="1" s="1"/>
  <c r="L5082" i="1"/>
  <c r="K5082" i="1"/>
  <c r="J5082" i="1"/>
  <c r="H5082" i="1"/>
  <c r="I5082" i="1" s="1"/>
  <c r="O5081" i="1"/>
  <c r="P5081" i="1" s="1"/>
  <c r="Q5081" i="1" s="1"/>
  <c r="L5081" i="1"/>
  <c r="K5081" i="1"/>
  <c r="J5081" i="1"/>
  <c r="H5081" i="1"/>
  <c r="I5081" i="1" s="1"/>
  <c r="O5080" i="1"/>
  <c r="P5080" i="1" s="1"/>
  <c r="Q5080" i="1" s="1"/>
  <c r="L5080" i="1"/>
  <c r="K5080" i="1"/>
  <c r="J5080" i="1"/>
  <c r="H5080" i="1"/>
  <c r="I5080" i="1" s="1"/>
  <c r="O5079" i="1"/>
  <c r="P5079" i="1" s="1"/>
  <c r="Q5079" i="1" s="1"/>
  <c r="L5079" i="1"/>
  <c r="K5079" i="1"/>
  <c r="M5079" i="1" s="1"/>
  <c r="J5079" i="1"/>
  <c r="H5079" i="1"/>
  <c r="I5079" i="1" s="1"/>
  <c r="O5078" i="1"/>
  <c r="P5078" i="1" s="1"/>
  <c r="Q5078" i="1" s="1"/>
  <c r="L5078" i="1"/>
  <c r="K5078" i="1"/>
  <c r="J5078" i="1"/>
  <c r="H5078" i="1"/>
  <c r="I5078" i="1" s="1"/>
  <c r="O5077" i="1"/>
  <c r="P5077" i="1" s="1"/>
  <c r="Q5077" i="1" s="1"/>
  <c r="L5077" i="1"/>
  <c r="K5077" i="1"/>
  <c r="J5077" i="1"/>
  <c r="H5077" i="1"/>
  <c r="I5077" i="1" s="1"/>
  <c r="O5076" i="1"/>
  <c r="P5076" i="1" s="1"/>
  <c r="Q5076" i="1" s="1"/>
  <c r="L5076" i="1"/>
  <c r="K5076" i="1"/>
  <c r="J5076" i="1"/>
  <c r="H5076" i="1"/>
  <c r="I5076" i="1" s="1"/>
  <c r="O5075" i="1"/>
  <c r="P5075" i="1" s="1"/>
  <c r="Q5075" i="1" s="1"/>
  <c r="L5075" i="1"/>
  <c r="K5075" i="1"/>
  <c r="M5075" i="1" s="1"/>
  <c r="J5075" i="1"/>
  <c r="H5075" i="1"/>
  <c r="I5075" i="1" s="1"/>
  <c r="S5074" i="1"/>
  <c r="O5074" i="1"/>
  <c r="P5074" i="1" s="1"/>
  <c r="Q5074" i="1" s="1"/>
  <c r="L5074" i="1"/>
  <c r="K5074" i="1"/>
  <c r="J5074" i="1"/>
  <c r="H5074" i="1"/>
  <c r="I5074" i="1" s="1"/>
  <c r="O5073" i="1"/>
  <c r="P5073" i="1" s="1"/>
  <c r="Q5073" i="1" s="1"/>
  <c r="L5073" i="1"/>
  <c r="K5073" i="1"/>
  <c r="M5073" i="1" s="1"/>
  <c r="J5073" i="1"/>
  <c r="H5073" i="1"/>
  <c r="I5073" i="1" s="1"/>
  <c r="O5072" i="1"/>
  <c r="P5072" i="1" s="1"/>
  <c r="Q5072" i="1" s="1"/>
  <c r="L5072" i="1"/>
  <c r="K5072" i="1"/>
  <c r="J5072" i="1"/>
  <c r="H5072" i="1"/>
  <c r="I5072" i="1" s="1"/>
  <c r="O5071" i="1"/>
  <c r="P5071" i="1" s="1"/>
  <c r="Q5071" i="1" s="1"/>
  <c r="L5071" i="1"/>
  <c r="K5071" i="1"/>
  <c r="J5071" i="1"/>
  <c r="H5071" i="1"/>
  <c r="I5071" i="1" s="1"/>
  <c r="O5070" i="1"/>
  <c r="P5070" i="1" s="1"/>
  <c r="Q5070" i="1" s="1"/>
  <c r="L5070" i="1"/>
  <c r="K5070" i="1"/>
  <c r="J5070" i="1"/>
  <c r="H5070" i="1"/>
  <c r="I5070" i="1" s="1"/>
  <c r="O5069" i="1"/>
  <c r="P5069" i="1" s="1"/>
  <c r="Q5069" i="1" s="1"/>
  <c r="L5069" i="1"/>
  <c r="K5069" i="1"/>
  <c r="M5069" i="1" s="1"/>
  <c r="J5069" i="1"/>
  <c r="H5069" i="1"/>
  <c r="I5069" i="1" s="1"/>
  <c r="O5068" i="1"/>
  <c r="P5068" i="1" s="1"/>
  <c r="Q5068" i="1" s="1"/>
  <c r="L5068" i="1"/>
  <c r="K5068" i="1"/>
  <c r="J5068" i="1"/>
  <c r="H5068" i="1"/>
  <c r="I5068" i="1" s="1"/>
  <c r="O5067" i="1"/>
  <c r="P5067" i="1" s="1"/>
  <c r="Q5067" i="1" s="1"/>
  <c r="L5067" i="1"/>
  <c r="K5067" i="1"/>
  <c r="J5067" i="1"/>
  <c r="H5067" i="1"/>
  <c r="I5067" i="1" s="1"/>
  <c r="O5066" i="1"/>
  <c r="P5066" i="1" s="1"/>
  <c r="Q5066" i="1" s="1"/>
  <c r="L5066" i="1"/>
  <c r="K5066" i="1"/>
  <c r="J5066" i="1"/>
  <c r="H5066" i="1"/>
  <c r="I5066" i="1" s="1"/>
  <c r="O5065" i="1"/>
  <c r="P5065" i="1" s="1"/>
  <c r="Q5065" i="1" s="1"/>
  <c r="L5065" i="1"/>
  <c r="K5065" i="1"/>
  <c r="J5065" i="1"/>
  <c r="H5065" i="1"/>
  <c r="I5065" i="1" s="1"/>
  <c r="O5064" i="1"/>
  <c r="P5064" i="1" s="1"/>
  <c r="Q5064" i="1" s="1"/>
  <c r="L5064" i="1"/>
  <c r="K5064" i="1"/>
  <c r="J5064" i="1"/>
  <c r="H5064" i="1"/>
  <c r="I5064" i="1" s="1"/>
  <c r="S5063" i="1"/>
  <c r="O5063" i="1"/>
  <c r="P5063" i="1" s="1"/>
  <c r="Q5063" i="1" s="1"/>
  <c r="L5063" i="1"/>
  <c r="K5063" i="1"/>
  <c r="M5063" i="1" s="1"/>
  <c r="J5063" i="1"/>
  <c r="H5063" i="1"/>
  <c r="I5063" i="1" s="1"/>
  <c r="O5062" i="1"/>
  <c r="P5062" i="1" s="1"/>
  <c r="Q5062" i="1" s="1"/>
  <c r="L5062" i="1"/>
  <c r="K5062" i="1"/>
  <c r="J5062" i="1"/>
  <c r="H5062" i="1"/>
  <c r="I5062" i="1" s="1"/>
  <c r="O5061" i="1"/>
  <c r="P5061" i="1" s="1"/>
  <c r="Q5061" i="1" s="1"/>
  <c r="L5061" i="1"/>
  <c r="K5061" i="1"/>
  <c r="J5061" i="1"/>
  <c r="H5061" i="1"/>
  <c r="I5061" i="1" s="1"/>
  <c r="O5060" i="1"/>
  <c r="P5060" i="1" s="1"/>
  <c r="Q5060" i="1" s="1"/>
  <c r="L5060" i="1"/>
  <c r="K5060" i="1"/>
  <c r="J5060" i="1"/>
  <c r="H5060" i="1"/>
  <c r="I5060" i="1" s="1"/>
  <c r="O5059" i="1"/>
  <c r="P5059" i="1" s="1"/>
  <c r="Q5059" i="1" s="1"/>
  <c r="L5059" i="1"/>
  <c r="K5059" i="1"/>
  <c r="M5059" i="1" s="1"/>
  <c r="J5059" i="1"/>
  <c r="H5059" i="1"/>
  <c r="I5059" i="1" s="1"/>
  <c r="O5058" i="1"/>
  <c r="P5058" i="1" s="1"/>
  <c r="Q5058" i="1" s="1"/>
  <c r="L5058" i="1"/>
  <c r="K5058" i="1"/>
  <c r="J5058" i="1"/>
  <c r="H5058" i="1"/>
  <c r="I5058" i="1" s="1"/>
  <c r="O5057" i="1"/>
  <c r="P5057" i="1" s="1"/>
  <c r="Q5057" i="1" s="1"/>
  <c r="L5057" i="1"/>
  <c r="K5057" i="1"/>
  <c r="M5057" i="1" s="1"/>
  <c r="J5057" i="1"/>
  <c r="H5057" i="1"/>
  <c r="I5057" i="1" s="1"/>
  <c r="O5056" i="1"/>
  <c r="P5056" i="1" s="1"/>
  <c r="Q5056" i="1" s="1"/>
  <c r="L5056" i="1"/>
  <c r="K5056" i="1"/>
  <c r="J5056" i="1"/>
  <c r="H5056" i="1"/>
  <c r="I5056" i="1" s="1"/>
  <c r="O5055" i="1"/>
  <c r="P5055" i="1" s="1"/>
  <c r="Q5055" i="1" s="1"/>
  <c r="L5055" i="1"/>
  <c r="K5055" i="1"/>
  <c r="J5055" i="1"/>
  <c r="H5055" i="1"/>
  <c r="I5055" i="1" s="1"/>
  <c r="O5054" i="1"/>
  <c r="P5054" i="1" s="1"/>
  <c r="Q5054" i="1" s="1"/>
  <c r="L5054" i="1"/>
  <c r="K5054" i="1"/>
  <c r="J5054" i="1"/>
  <c r="H5054" i="1"/>
  <c r="I5054" i="1" s="1"/>
  <c r="O5053" i="1"/>
  <c r="P5053" i="1" s="1"/>
  <c r="Q5053" i="1" s="1"/>
  <c r="L5053" i="1"/>
  <c r="K5053" i="1"/>
  <c r="M5053" i="1" s="1"/>
  <c r="J5053" i="1"/>
  <c r="H5053" i="1"/>
  <c r="I5053" i="1" s="1"/>
  <c r="S5052" i="1"/>
  <c r="O5052" i="1"/>
  <c r="P5052" i="1" s="1"/>
  <c r="Q5052" i="1" s="1"/>
  <c r="L5052" i="1"/>
  <c r="K5052" i="1"/>
  <c r="J5052" i="1"/>
  <c r="H5052" i="1"/>
  <c r="I5052" i="1" s="1"/>
  <c r="O5051" i="1"/>
  <c r="P5051" i="1" s="1"/>
  <c r="Q5051" i="1" s="1"/>
  <c r="L5051" i="1"/>
  <c r="K5051" i="1"/>
  <c r="J5051" i="1"/>
  <c r="H5051" i="1"/>
  <c r="I5051" i="1" s="1"/>
  <c r="O5050" i="1"/>
  <c r="P5050" i="1" s="1"/>
  <c r="Q5050" i="1" s="1"/>
  <c r="L5050" i="1"/>
  <c r="K5050" i="1"/>
  <c r="J5050" i="1"/>
  <c r="H5050" i="1"/>
  <c r="I5050" i="1" s="1"/>
  <c r="O5049" i="1"/>
  <c r="P5049" i="1" s="1"/>
  <c r="Q5049" i="1" s="1"/>
  <c r="L5049" i="1"/>
  <c r="K5049" i="1"/>
  <c r="J5049" i="1"/>
  <c r="H5049" i="1"/>
  <c r="I5049" i="1" s="1"/>
  <c r="O5048" i="1"/>
  <c r="P5048" i="1" s="1"/>
  <c r="Q5048" i="1" s="1"/>
  <c r="L5048" i="1"/>
  <c r="K5048" i="1"/>
  <c r="J5048" i="1"/>
  <c r="H5048" i="1"/>
  <c r="I5048" i="1" s="1"/>
  <c r="O5047" i="1"/>
  <c r="P5047" i="1" s="1"/>
  <c r="Q5047" i="1" s="1"/>
  <c r="L5047" i="1"/>
  <c r="K5047" i="1"/>
  <c r="M5047" i="1" s="1"/>
  <c r="J5047" i="1"/>
  <c r="H5047" i="1"/>
  <c r="I5047" i="1" s="1"/>
  <c r="O5046" i="1"/>
  <c r="P5046" i="1" s="1"/>
  <c r="Q5046" i="1" s="1"/>
  <c r="L5046" i="1"/>
  <c r="K5046" i="1"/>
  <c r="J5046" i="1"/>
  <c r="H5046" i="1"/>
  <c r="I5046" i="1" s="1"/>
  <c r="O5045" i="1"/>
  <c r="P5045" i="1" s="1"/>
  <c r="Q5045" i="1" s="1"/>
  <c r="L5045" i="1"/>
  <c r="K5045" i="1"/>
  <c r="J5045" i="1"/>
  <c r="H5045" i="1"/>
  <c r="I5045" i="1" s="1"/>
  <c r="S5044" i="1"/>
  <c r="O5044" i="1"/>
  <c r="P5044" i="1" s="1"/>
  <c r="Q5044" i="1" s="1"/>
  <c r="L5044" i="1"/>
  <c r="K5044" i="1"/>
  <c r="J5044" i="1"/>
  <c r="H5044" i="1"/>
  <c r="I5044" i="1" s="1"/>
  <c r="O5043" i="1"/>
  <c r="P5043" i="1" s="1"/>
  <c r="Q5043" i="1" s="1"/>
  <c r="L5043" i="1"/>
  <c r="K5043" i="1"/>
  <c r="M5043" i="1" s="1"/>
  <c r="J5043" i="1"/>
  <c r="H5043" i="1"/>
  <c r="I5043" i="1" s="1"/>
  <c r="O5042" i="1"/>
  <c r="P5042" i="1" s="1"/>
  <c r="Q5042" i="1" s="1"/>
  <c r="L5042" i="1"/>
  <c r="K5042" i="1"/>
  <c r="J5042" i="1"/>
  <c r="H5042" i="1"/>
  <c r="I5042" i="1" s="1"/>
  <c r="O5041" i="1"/>
  <c r="P5041" i="1" s="1"/>
  <c r="Q5041" i="1" s="1"/>
  <c r="L5041" i="1"/>
  <c r="K5041" i="1"/>
  <c r="J5041" i="1"/>
  <c r="H5041" i="1"/>
  <c r="I5041" i="1" s="1"/>
  <c r="O5040" i="1"/>
  <c r="P5040" i="1" s="1"/>
  <c r="Q5040" i="1" s="1"/>
  <c r="L5040" i="1"/>
  <c r="K5040" i="1"/>
  <c r="J5040" i="1"/>
  <c r="H5040" i="1"/>
  <c r="I5040" i="1" s="1"/>
  <c r="O5039" i="1"/>
  <c r="P5039" i="1" s="1"/>
  <c r="Q5039" i="1" s="1"/>
  <c r="L5039" i="1"/>
  <c r="K5039" i="1"/>
  <c r="J5039" i="1"/>
  <c r="H5039" i="1"/>
  <c r="I5039" i="1" s="1"/>
  <c r="O5038" i="1"/>
  <c r="P5038" i="1" s="1"/>
  <c r="Q5038" i="1" s="1"/>
  <c r="L5038" i="1"/>
  <c r="K5038" i="1"/>
  <c r="J5038" i="1"/>
  <c r="H5038" i="1"/>
  <c r="I5038" i="1" s="1"/>
  <c r="O5037" i="1"/>
  <c r="P5037" i="1" s="1"/>
  <c r="Q5037" i="1" s="1"/>
  <c r="L5037" i="1"/>
  <c r="K5037" i="1"/>
  <c r="M5037" i="1" s="1"/>
  <c r="J5037" i="1"/>
  <c r="H5037" i="1"/>
  <c r="I5037" i="1" s="1"/>
  <c r="O5036" i="1"/>
  <c r="P5036" i="1" s="1"/>
  <c r="Q5036" i="1" s="1"/>
  <c r="L5036" i="1"/>
  <c r="K5036" i="1"/>
  <c r="J5036" i="1"/>
  <c r="H5036" i="1"/>
  <c r="I5036" i="1" s="1"/>
  <c r="O5035" i="1"/>
  <c r="P5035" i="1" s="1"/>
  <c r="Q5035" i="1" s="1"/>
  <c r="L5035" i="1"/>
  <c r="K5035" i="1"/>
  <c r="J5035" i="1"/>
  <c r="H5035" i="1"/>
  <c r="I5035" i="1" s="1"/>
  <c r="S5034" i="1"/>
  <c r="O5034" i="1"/>
  <c r="P5034" i="1" s="1"/>
  <c r="Q5034" i="1" s="1"/>
  <c r="L5034" i="1"/>
  <c r="K5034" i="1"/>
  <c r="J5034" i="1"/>
  <c r="H5034" i="1"/>
  <c r="I5034" i="1" s="1"/>
  <c r="S5033" i="1"/>
  <c r="O5033" i="1"/>
  <c r="P5033" i="1" s="1"/>
  <c r="Q5033" i="1" s="1"/>
  <c r="L5033" i="1"/>
  <c r="K5033" i="1"/>
  <c r="J5033" i="1"/>
  <c r="H5033" i="1"/>
  <c r="I5033" i="1" s="1"/>
  <c r="O5032" i="1"/>
  <c r="P5032" i="1" s="1"/>
  <c r="Q5032" i="1" s="1"/>
  <c r="L5032" i="1"/>
  <c r="K5032" i="1"/>
  <c r="J5032" i="1"/>
  <c r="H5032" i="1"/>
  <c r="I5032" i="1" s="1"/>
  <c r="O5031" i="1"/>
  <c r="P5031" i="1" s="1"/>
  <c r="Q5031" i="1" s="1"/>
  <c r="L5031" i="1"/>
  <c r="K5031" i="1"/>
  <c r="J5031" i="1"/>
  <c r="H5031" i="1"/>
  <c r="I5031" i="1" s="1"/>
  <c r="O5030" i="1"/>
  <c r="P5030" i="1" s="1"/>
  <c r="Q5030" i="1" s="1"/>
  <c r="L5030" i="1"/>
  <c r="K5030" i="1"/>
  <c r="J5030" i="1"/>
  <c r="H5030" i="1"/>
  <c r="I5030" i="1" s="1"/>
  <c r="O5029" i="1"/>
  <c r="P5029" i="1" s="1"/>
  <c r="Q5029" i="1" s="1"/>
  <c r="L5029" i="1"/>
  <c r="K5029" i="1"/>
  <c r="J5029" i="1"/>
  <c r="H5029" i="1"/>
  <c r="I5029" i="1" s="1"/>
  <c r="O5028" i="1"/>
  <c r="P5028" i="1" s="1"/>
  <c r="Q5028" i="1" s="1"/>
  <c r="L5028" i="1"/>
  <c r="K5028" i="1"/>
  <c r="J5028" i="1"/>
  <c r="H5028" i="1"/>
  <c r="I5028" i="1" s="1"/>
  <c r="O5027" i="1"/>
  <c r="P5027" i="1" s="1"/>
  <c r="Q5027" i="1" s="1"/>
  <c r="L5027" i="1"/>
  <c r="K5027" i="1"/>
  <c r="M5027" i="1" s="1"/>
  <c r="J5027" i="1"/>
  <c r="H5027" i="1"/>
  <c r="I5027" i="1" s="1"/>
  <c r="O5026" i="1"/>
  <c r="P5026" i="1" s="1"/>
  <c r="Q5026" i="1" s="1"/>
  <c r="L5026" i="1"/>
  <c r="K5026" i="1"/>
  <c r="J5026" i="1"/>
  <c r="H5026" i="1"/>
  <c r="I5026" i="1" s="1"/>
  <c r="O5025" i="1"/>
  <c r="P5025" i="1" s="1"/>
  <c r="Q5025" i="1" s="1"/>
  <c r="L5025" i="1"/>
  <c r="K5025" i="1"/>
  <c r="M5025" i="1" s="1"/>
  <c r="J5025" i="1"/>
  <c r="H5025" i="1"/>
  <c r="I5025" i="1" s="1"/>
  <c r="O5024" i="1"/>
  <c r="P5024" i="1" s="1"/>
  <c r="Q5024" i="1" s="1"/>
  <c r="L5024" i="1"/>
  <c r="K5024" i="1"/>
  <c r="J5024" i="1"/>
  <c r="H5024" i="1"/>
  <c r="I5024" i="1" s="1"/>
  <c r="O5023" i="1"/>
  <c r="P5023" i="1" s="1"/>
  <c r="Q5023" i="1" s="1"/>
  <c r="L5023" i="1"/>
  <c r="K5023" i="1"/>
  <c r="J5023" i="1"/>
  <c r="H5023" i="1"/>
  <c r="I5023" i="1" s="1"/>
  <c r="O5022" i="1"/>
  <c r="P5022" i="1" s="1"/>
  <c r="Q5022" i="1" s="1"/>
  <c r="L5022" i="1"/>
  <c r="K5022" i="1"/>
  <c r="J5022" i="1"/>
  <c r="H5022" i="1"/>
  <c r="I5022" i="1" s="1"/>
  <c r="O5021" i="1"/>
  <c r="P5021" i="1" s="1"/>
  <c r="Q5021" i="1" s="1"/>
  <c r="L5021" i="1"/>
  <c r="K5021" i="1"/>
  <c r="M5021" i="1" s="1"/>
  <c r="J5021" i="1"/>
  <c r="H5021" i="1"/>
  <c r="I5021" i="1" s="1"/>
  <c r="O5020" i="1"/>
  <c r="P5020" i="1" s="1"/>
  <c r="Q5020" i="1" s="1"/>
  <c r="L5020" i="1"/>
  <c r="K5020" i="1"/>
  <c r="J5020" i="1"/>
  <c r="H5020" i="1"/>
  <c r="I5020" i="1" s="1"/>
  <c r="O5019" i="1"/>
  <c r="P5019" i="1" s="1"/>
  <c r="Q5019" i="1" s="1"/>
  <c r="L5019" i="1"/>
  <c r="K5019" i="1"/>
  <c r="J5019" i="1"/>
  <c r="H5019" i="1"/>
  <c r="I5019" i="1" s="1"/>
  <c r="O5018" i="1"/>
  <c r="P5018" i="1" s="1"/>
  <c r="Q5018" i="1" s="1"/>
  <c r="L5018" i="1"/>
  <c r="K5018" i="1"/>
  <c r="J5018" i="1"/>
  <c r="H5018" i="1"/>
  <c r="I5018" i="1" s="1"/>
  <c r="O5017" i="1"/>
  <c r="P5017" i="1" s="1"/>
  <c r="Q5017" i="1" s="1"/>
  <c r="L5017" i="1"/>
  <c r="K5017" i="1"/>
  <c r="J5017" i="1"/>
  <c r="H5017" i="1"/>
  <c r="I5017" i="1" s="1"/>
  <c r="O5016" i="1"/>
  <c r="P5016" i="1" s="1"/>
  <c r="Q5016" i="1" s="1"/>
  <c r="L5016" i="1"/>
  <c r="K5016" i="1"/>
  <c r="J5016" i="1"/>
  <c r="H5016" i="1"/>
  <c r="I5016" i="1" s="1"/>
  <c r="O5015" i="1"/>
  <c r="P5015" i="1" s="1"/>
  <c r="Q5015" i="1" s="1"/>
  <c r="L5015" i="1"/>
  <c r="K5015" i="1"/>
  <c r="M5015" i="1" s="1"/>
  <c r="J5015" i="1"/>
  <c r="H5015" i="1"/>
  <c r="I5015" i="1" s="1"/>
  <c r="S5014" i="1"/>
  <c r="O5014" i="1"/>
  <c r="P5014" i="1" s="1"/>
  <c r="Q5014" i="1" s="1"/>
  <c r="L5014" i="1"/>
  <c r="K5014" i="1"/>
  <c r="J5014" i="1"/>
  <c r="H5014" i="1"/>
  <c r="I5014" i="1" s="1"/>
  <c r="O5013" i="1"/>
  <c r="P5013" i="1" s="1"/>
  <c r="Q5013" i="1" s="1"/>
  <c r="L5013" i="1"/>
  <c r="K5013" i="1"/>
  <c r="J5013" i="1"/>
  <c r="H5013" i="1"/>
  <c r="I5013" i="1" s="1"/>
  <c r="O5012" i="1"/>
  <c r="P5012" i="1" s="1"/>
  <c r="Q5012" i="1" s="1"/>
  <c r="L5012" i="1"/>
  <c r="K5012" i="1"/>
  <c r="J5012" i="1"/>
  <c r="H5012" i="1"/>
  <c r="I5012" i="1" s="1"/>
  <c r="O5011" i="1"/>
  <c r="P5011" i="1" s="1"/>
  <c r="Q5011" i="1" s="1"/>
  <c r="L5011" i="1"/>
  <c r="K5011" i="1"/>
  <c r="M5011" i="1" s="1"/>
  <c r="J5011" i="1"/>
  <c r="H5011" i="1"/>
  <c r="I5011" i="1" s="1"/>
  <c r="O5010" i="1"/>
  <c r="P5010" i="1" s="1"/>
  <c r="Q5010" i="1" s="1"/>
  <c r="L5010" i="1"/>
  <c r="K5010" i="1"/>
  <c r="J5010" i="1"/>
  <c r="H5010" i="1"/>
  <c r="I5010" i="1" s="1"/>
  <c r="O5009" i="1"/>
  <c r="P5009" i="1" s="1"/>
  <c r="Q5009" i="1" s="1"/>
  <c r="L5009" i="1"/>
  <c r="K5009" i="1"/>
  <c r="M5009" i="1" s="1"/>
  <c r="J5009" i="1"/>
  <c r="H5009" i="1"/>
  <c r="I5009" i="1" s="1"/>
  <c r="O5008" i="1"/>
  <c r="P5008" i="1" s="1"/>
  <c r="Q5008" i="1" s="1"/>
  <c r="L5008" i="1"/>
  <c r="K5008" i="1"/>
  <c r="J5008" i="1"/>
  <c r="H5008" i="1"/>
  <c r="I5008" i="1" s="1"/>
  <c r="O5007" i="1"/>
  <c r="P5007" i="1" s="1"/>
  <c r="Q5007" i="1" s="1"/>
  <c r="L5007" i="1"/>
  <c r="K5007" i="1"/>
  <c r="J5007" i="1"/>
  <c r="H5007" i="1"/>
  <c r="I5007" i="1" s="1"/>
  <c r="O5006" i="1"/>
  <c r="P5006" i="1" s="1"/>
  <c r="Q5006" i="1" s="1"/>
  <c r="L5006" i="1"/>
  <c r="K5006" i="1"/>
  <c r="J5006" i="1"/>
  <c r="H5006" i="1"/>
  <c r="I5006" i="1" s="1"/>
  <c r="O5005" i="1"/>
  <c r="P5005" i="1" s="1"/>
  <c r="Q5005" i="1" s="1"/>
  <c r="L5005" i="1"/>
  <c r="K5005" i="1"/>
  <c r="M5005" i="1" s="1"/>
  <c r="J5005" i="1"/>
  <c r="H5005" i="1"/>
  <c r="I5005" i="1" s="1"/>
  <c r="O5004" i="1"/>
  <c r="P5004" i="1" s="1"/>
  <c r="Q5004" i="1" s="1"/>
  <c r="L5004" i="1"/>
  <c r="K5004" i="1"/>
  <c r="J5004" i="1"/>
  <c r="H5004" i="1"/>
  <c r="I5004" i="1" s="1"/>
  <c r="O5003" i="1"/>
  <c r="P5003" i="1" s="1"/>
  <c r="Q5003" i="1" s="1"/>
  <c r="L5003" i="1"/>
  <c r="K5003" i="1"/>
  <c r="J5003" i="1"/>
  <c r="H5003" i="1"/>
  <c r="I5003" i="1" s="1"/>
  <c r="O5002" i="1"/>
  <c r="P5002" i="1" s="1"/>
  <c r="Q5002" i="1" s="1"/>
  <c r="L5002" i="1"/>
  <c r="K5002" i="1"/>
  <c r="J5002" i="1"/>
  <c r="H5002" i="1"/>
  <c r="I5002" i="1" s="1"/>
  <c r="O5001" i="1"/>
  <c r="P5001" i="1" s="1"/>
  <c r="Q5001" i="1" s="1"/>
  <c r="L5001" i="1"/>
  <c r="K5001" i="1"/>
  <c r="J5001" i="1"/>
  <c r="H5001" i="1"/>
  <c r="I5001" i="1" s="1"/>
  <c r="O5000" i="1"/>
  <c r="P5000" i="1" s="1"/>
  <c r="Q5000" i="1" s="1"/>
  <c r="L5000" i="1"/>
  <c r="K5000" i="1"/>
  <c r="J5000" i="1"/>
  <c r="H5000" i="1"/>
  <c r="I5000" i="1" s="1"/>
  <c r="O4999" i="1"/>
  <c r="P4999" i="1" s="1"/>
  <c r="Q4999" i="1" s="1"/>
  <c r="L4999" i="1"/>
  <c r="K4999" i="1"/>
  <c r="M4999" i="1" s="1"/>
  <c r="J4999" i="1"/>
  <c r="H4999" i="1"/>
  <c r="I4999" i="1" s="1"/>
  <c r="O4998" i="1"/>
  <c r="P4998" i="1" s="1"/>
  <c r="Q4998" i="1" s="1"/>
  <c r="L4998" i="1"/>
  <c r="K4998" i="1"/>
  <c r="J4998" i="1"/>
  <c r="H4998" i="1"/>
  <c r="I4998" i="1" s="1"/>
  <c r="O4997" i="1"/>
  <c r="P4997" i="1" s="1"/>
  <c r="Q4997" i="1" s="1"/>
  <c r="L4997" i="1"/>
  <c r="K4997" i="1"/>
  <c r="J4997" i="1"/>
  <c r="H4997" i="1"/>
  <c r="I4997" i="1" s="1"/>
  <c r="O4996" i="1"/>
  <c r="P4996" i="1" s="1"/>
  <c r="Q4996" i="1" s="1"/>
  <c r="L4996" i="1"/>
  <c r="K4996" i="1"/>
  <c r="J4996" i="1"/>
  <c r="H4996" i="1"/>
  <c r="I4996" i="1" s="1"/>
  <c r="O4995" i="1"/>
  <c r="P4995" i="1" s="1"/>
  <c r="Q4995" i="1" s="1"/>
  <c r="L4995" i="1"/>
  <c r="K4995" i="1"/>
  <c r="M4995" i="1" s="1"/>
  <c r="J4995" i="1"/>
  <c r="H4995" i="1"/>
  <c r="I4995" i="1" s="1"/>
  <c r="O4994" i="1"/>
  <c r="P4994" i="1" s="1"/>
  <c r="Q4994" i="1" s="1"/>
  <c r="L4994" i="1"/>
  <c r="K4994" i="1"/>
  <c r="J4994" i="1"/>
  <c r="H4994" i="1"/>
  <c r="I4994" i="1" s="1"/>
  <c r="O4993" i="1"/>
  <c r="P4993" i="1" s="1"/>
  <c r="Q4993" i="1" s="1"/>
  <c r="L4993" i="1"/>
  <c r="K4993" i="1"/>
  <c r="M4993" i="1" s="1"/>
  <c r="J4993" i="1"/>
  <c r="H4993" i="1"/>
  <c r="I4993" i="1" s="1"/>
  <c r="O4992" i="1"/>
  <c r="P4992" i="1" s="1"/>
  <c r="Q4992" i="1" s="1"/>
  <c r="L4992" i="1"/>
  <c r="K4992" i="1"/>
  <c r="J4992" i="1"/>
  <c r="H4992" i="1"/>
  <c r="I4992" i="1" s="1"/>
  <c r="O4991" i="1"/>
  <c r="P4991" i="1" s="1"/>
  <c r="Q4991" i="1" s="1"/>
  <c r="L4991" i="1"/>
  <c r="K4991" i="1"/>
  <c r="J4991" i="1"/>
  <c r="H4991" i="1"/>
  <c r="I4991" i="1" s="1"/>
  <c r="O4990" i="1"/>
  <c r="P4990" i="1" s="1"/>
  <c r="Q4990" i="1" s="1"/>
  <c r="L4990" i="1"/>
  <c r="K4990" i="1"/>
  <c r="J4990" i="1"/>
  <c r="H4990" i="1"/>
  <c r="I4990" i="1" s="1"/>
  <c r="O4989" i="1"/>
  <c r="P4989" i="1" s="1"/>
  <c r="Q4989" i="1" s="1"/>
  <c r="L4989" i="1"/>
  <c r="K4989" i="1"/>
  <c r="M4989" i="1" s="1"/>
  <c r="J4989" i="1"/>
  <c r="H4989" i="1"/>
  <c r="I4989" i="1" s="1"/>
  <c r="O4988" i="1"/>
  <c r="P4988" i="1" s="1"/>
  <c r="Q4988" i="1" s="1"/>
  <c r="L4988" i="1"/>
  <c r="K4988" i="1"/>
  <c r="J4988" i="1"/>
  <c r="H4988" i="1"/>
  <c r="I4988" i="1" s="1"/>
  <c r="O4987" i="1"/>
  <c r="P4987" i="1" s="1"/>
  <c r="Q4987" i="1" s="1"/>
  <c r="L4987" i="1"/>
  <c r="K4987" i="1"/>
  <c r="J4987" i="1"/>
  <c r="H4987" i="1"/>
  <c r="I4987" i="1" s="1"/>
  <c r="O4986" i="1"/>
  <c r="P4986" i="1" s="1"/>
  <c r="Q4986" i="1" s="1"/>
  <c r="L4986" i="1"/>
  <c r="K4986" i="1"/>
  <c r="J4986" i="1"/>
  <c r="H4986" i="1"/>
  <c r="I4986" i="1" s="1"/>
  <c r="O4985" i="1"/>
  <c r="P4985" i="1" s="1"/>
  <c r="Q4985" i="1" s="1"/>
  <c r="L4985" i="1"/>
  <c r="K4985" i="1"/>
  <c r="J4985" i="1"/>
  <c r="H4985" i="1"/>
  <c r="I4985" i="1" s="1"/>
  <c r="O4984" i="1"/>
  <c r="P4984" i="1" s="1"/>
  <c r="Q4984" i="1" s="1"/>
  <c r="L4984" i="1"/>
  <c r="K4984" i="1"/>
  <c r="J4984" i="1"/>
  <c r="H4984" i="1"/>
  <c r="I4984" i="1" s="1"/>
  <c r="O4983" i="1"/>
  <c r="P4983" i="1" s="1"/>
  <c r="Q4983" i="1" s="1"/>
  <c r="L4983" i="1"/>
  <c r="K4983" i="1"/>
  <c r="M4983" i="1" s="1"/>
  <c r="J4983" i="1"/>
  <c r="H4983" i="1"/>
  <c r="I4983" i="1" s="1"/>
  <c r="O4982" i="1"/>
  <c r="P4982" i="1" s="1"/>
  <c r="Q4982" i="1" s="1"/>
  <c r="L4982" i="1"/>
  <c r="K4982" i="1"/>
  <c r="J4982" i="1"/>
  <c r="H4982" i="1"/>
  <c r="I4982" i="1" s="1"/>
  <c r="O4981" i="1"/>
  <c r="P4981" i="1" s="1"/>
  <c r="Q4981" i="1" s="1"/>
  <c r="L4981" i="1"/>
  <c r="K4981" i="1"/>
  <c r="J4981" i="1"/>
  <c r="H4981" i="1"/>
  <c r="I4981" i="1" s="1"/>
  <c r="O4980" i="1"/>
  <c r="P4980" i="1" s="1"/>
  <c r="Q4980" i="1" s="1"/>
  <c r="L4980" i="1"/>
  <c r="K4980" i="1"/>
  <c r="J4980" i="1"/>
  <c r="H4980" i="1"/>
  <c r="I4980" i="1" s="1"/>
  <c r="O4979" i="1"/>
  <c r="P4979" i="1" s="1"/>
  <c r="Q4979" i="1" s="1"/>
  <c r="L4979" i="1"/>
  <c r="K4979" i="1"/>
  <c r="M4979" i="1" s="1"/>
  <c r="J4979" i="1"/>
  <c r="H4979" i="1"/>
  <c r="I4979" i="1" s="1"/>
  <c r="O4978" i="1"/>
  <c r="P4978" i="1" s="1"/>
  <c r="Q4978" i="1" s="1"/>
  <c r="L4978" i="1"/>
  <c r="K4978" i="1"/>
  <c r="J4978" i="1"/>
  <c r="H4978" i="1"/>
  <c r="I4978" i="1" s="1"/>
  <c r="O4977" i="1"/>
  <c r="P4977" i="1" s="1"/>
  <c r="Q4977" i="1" s="1"/>
  <c r="L4977" i="1"/>
  <c r="K4977" i="1"/>
  <c r="J4977" i="1"/>
  <c r="H4977" i="1"/>
  <c r="I4977" i="1" s="1"/>
  <c r="O4976" i="1"/>
  <c r="P4976" i="1" s="1"/>
  <c r="Q4976" i="1" s="1"/>
  <c r="L4976" i="1"/>
  <c r="K4976" i="1"/>
  <c r="J4976" i="1"/>
  <c r="H4976" i="1"/>
  <c r="I4976" i="1" s="1"/>
  <c r="O4975" i="1"/>
  <c r="P4975" i="1" s="1"/>
  <c r="Q4975" i="1" s="1"/>
  <c r="L4975" i="1"/>
  <c r="K4975" i="1"/>
  <c r="J4975" i="1"/>
  <c r="H4975" i="1"/>
  <c r="I4975" i="1" s="1"/>
  <c r="O4974" i="1"/>
  <c r="P4974" i="1" s="1"/>
  <c r="Q4974" i="1" s="1"/>
  <c r="L4974" i="1"/>
  <c r="K4974" i="1"/>
  <c r="J4974" i="1"/>
  <c r="H4974" i="1"/>
  <c r="I4974" i="1" s="1"/>
  <c r="O4973" i="1"/>
  <c r="P4973" i="1" s="1"/>
  <c r="Q4973" i="1" s="1"/>
  <c r="L4973" i="1"/>
  <c r="K4973" i="1"/>
  <c r="M4973" i="1" s="1"/>
  <c r="J4973" i="1"/>
  <c r="H4973" i="1"/>
  <c r="I4973" i="1" s="1"/>
  <c r="O4972" i="1"/>
  <c r="P4972" i="1" s="1"/>
  <c r="Q4972" i="1" s="1"/>
  <c r="L4972" i="1"/>
  <c r="K4972" i="1"/>
  <c r="J4972" i="1"/>
  <c r="H4972" i="1"/>
  <c r="I4972" i="1" s="1"/>
  <c r="S4971" i="1"/>
  <c r="O4971" i="1"/>
  <c r="P4971" i="1" s="1"/>
  <c r="Q4971" i="1" s="1"/>
  <c r="L4971" i="1"/>
  <c r="K4971" i="1"/>
  <c r="J4971" i="1"/>
  <c r="H4971" i="1"/>
  <c r="I4971" i="1" s="1"/>
  <c r="O4970" i="1"/>
  <c r="P4970" i="1" s="1"/>
  <c r="Q4970" i="1" s="1"/>
  <c r="L4970" i="1"/>
  <c r="K4970" i="1"/>
  <c r="J4970" i="1"/>
  <c r="H4970" i="1"/>
  <c r="I4970" i="1" s="1"/>
  <c r="O4969" i="1"/>
  <c r="P4969" i="1" s="1"/>
  <c r="Q4969" i="1" s="1"/>
  <c r="L4969" i="1"/>
  <c r="K4969" i="1"/>
  <c r="J4969" i="1"/>
  <c r="H4969" i="1"/>
  <c r="I4969" i="1" s="1"/>
  <c r="O4968" i="1"/>
  <c r="P4968" i="1" s="1"/>
  <c r="Q4968" i="1" s="1"/>
  <c r="L4968" i="1"/>
  <c r="K4968" i="1"/>
  <c r="J4968" i="1"/>
  <c r="H4968" i="1"/>
  <c r="I4968" i="1" s="1"/>
  <c r="O4967" i="1"/>
  <c r="P4967" i="1" s="1"/>
  <c r="Q4967" i="1" s="1"/>
  <c r="L4967" i="1"/>
  <c r="K4967" i="1"/>
  <c r="J4967" i="1"/>
  <c r="H4967" i="1"/>
  <c r="I4967" i="1" s="1"/>
  <c r="O4966" i="1"/>
  <c r="P4966" i="1" s="1"/>
  <c r="Q4966" i="1" s="1"/>
  <c r="L4966" i="1"/>
  <c r="K4966" i="1"/>
  <c r="J4966" i="1"/>
  <c r="H4966" i="1"/>
  <c r="I4966" i="1" s="1"/>
  <c r="O4965" i="1"/>
  <c r="P4965" i="1" s="1"/>
  <c r="Q4965" i="1" s="1"/>
  <c r="L4965" i="1"/>
  <c r="K4965" i="1"/>
  <c r="J4965" i="1"/>
  <c r="H4965" i="1"/>
  <c r="I4965" i="1" s="1"/>
  <c r="O4964" i="1"/>
  <c r="P4964" i="1" s="1"/>
  <c r="Q4964" i="1" s="1"/>
  <c r="L4964" i="1"/>
  <c r="K4964" i="1"/>
  <c r="J4964" i="1"/>
  <c r="H4964" i="1"/>
  <c r="I4964" i="1" s="1"/>
  <c r="O4963" i="1"/>
  <c r="P4963" i="1" s="1"/>
  <c r="Q4963" i="1" s="1"/>
  <c r="L4963" i="1"/>
  <c r="K4963" i="1"/>
  <c r="M4963" i="1" s="1"/>
  <c r="J4963" i="1"/>
  <c r="H4963" i="1"/>
  <c r="I4963" i="1" s="1"/>
  <c r="O4962" i="1"/>
  <c r="P4962" i="1" s="1"/>
  <c r="Q4962" i="1" s="1"/>
  <c r="L4962" i="1"/>
  <c r="K4962" i="1"/>
  <c r="J4962" i="1"/>
  <c r="H4962" i="1"/>
  <c r="I4962" i="1" s="1"/>
  <c r="O4961" i="1"/>
  <c r="P4961" i="1" s="1"/>
  <c r="Q4961" i="1" s="1"/>
  <c r="L4961" i="1"/>
  <c r="K4961" i="1"/>
  <c r="M4961" i="1" s="1"/>
  <c r="J4961" i="1"/>
  <c r="H4961" i="1"/>
  <c r="I4961" i="1" s="1"/>
  <c r="O4960" i="1"/>
  <c r="P4960" i="1" s="1"/>
  <c r="Q4960" i="1" s="1"/>
  <c r="L4960" i="1"/>
  <c r="K4960" i="1"/>
  <c r="J4960" i="1"/>
  <c r="H4960" i="1"/>
  <c r="I4960" i="1" s="1"/>
  <c r="O4959" i="1"/>
  <c r="P4959" i="1" s="1"/>
  <c r="Q4959" i="1" s="1"/>
  <c r="L4959" i="1"/>
  <c r="K4959" i="1"/>
  <c r="J4959" i="1"/>
  <c r="H4959" i="1"/>
  <c r="I4959" i="1" s="1"/>
  <c r="O4958" i="1"/>
  <c r="P4958" i="1" s="1"/>
  <c r="Q4958" i="1" s="1"/>
  <c r="L4958" i="1"/>
  <c r="K4958" i="1"/>
  <c r="J4958" i="1"/>
  <c r="H4958" i="1"/>
  <c r="I4958" i="1" s="1"/>
  <c r="O4957" i="1"/>
  <c r="P4957" i="1" s="1"/>
  <c r="Q4957" i="1" s="1"/>
  <c r="L4957" i="1"/>
  <c r="K4957" i="1"/>
  <c r="M4957" i="1" s="1"/>
  <c r="J4957" i="1"/>
  <c r="H4957" i="1"/>
  <c r="I4957" i="1" s="1"/>
  <c r="O4956" i="1"/>
  <c r="P4956" i="1" s="1"/>
  <c r="Q4956" i="1" s="1"/>
  <c r="L4956" i="1"/>
  <c r="K4956" i="1"/>
  <c r="J4956" i="1"/>
  <c r="H4956" i="1"/>
  <c r="I4956" i="1" s="1"/>
  <c r="O4955" i="1"/>
  <c r="P4955" i="1" s="1"/>
  <c r="Q4955" i="1" s="1"/>
  <c r="L4955" i="1"/>
  <c r="K4955" i="1"/>
  <c r="J4955" i="1"/>
  <c r="H4955" i="1"/>
  <c r="I4955" i="1" s="1"/>
  <c r="O4954" i="1"/>
  <c r="P4954" i="1" s="1"/>
  <c r="Q4954" i="1" s="1"/>
  <c r="L4954" i="1"/>
  <c r="K4954" i="1"/>
  <c r="J4954" i="1"/>
  <c r="H4954" i="1"/>
  <c r="I4954" i="1" s="1"/>
  <c r="O4953" i="1"/>
  <c r="P4953" i="1" s="1"/>
  <c r="Q4953" i="1" s="1"/>
  <c r="L4953" i="1"/>
  <c r="K4953" i="1"/>
  <c r="J4953" i="1"/>
  <c r="H4953" i="1"/>
  <c r="I4953" i="1" s="1"/>
  <c r="O4952" i="1"/>
  <c r="P4952" i="1" s="1"/>
  <c r="Q4952" i="1" s="1"/>
  <c r="L4952" i="1"/>
  <c r="K4952" i="1"/>
  <c r="J4952" i="1"/>
  <c r="H4952" i="1"/>
  <c r="I4952" i="1" s="1"/>
  <c r="O4951" i="1"/>
  <c r="P4951" i="1" s="1"/>
  <c r="Q4951" i="1" s="1"/>
  <c r="L4951" i="1"/>
  <c r="K4951" i="1"/>
  <c r="M4951" i="1" s="1"/>
  <c r="J4951" i="1"/>
  <c r="H4951" i="1"/>
  <c r="I4951" i="1" s="1"/>
  <c r="O4950" i="1"/>
  <c r="P4950" i="1" s="1"/>
  <c r="Q4950" i="1" s="1"/>
  <c r="L4950" i="1"/>
  <c r="K4950" i="1"/>
  <c r="J4950" i="1"/>
  <c r="H4950" i="1"/>
  <c r="I4950" i="1" s="1"/>
  <c r="O4949" i="1"/>
  <c r="P4949" i="1" s="1"/>
  <c r="Q4949" i="1" s="1"/>
  <c r="L4949" i="1"/>
  <c r="K4949" i="1"/>
  <c r="J4949" i="1"/>
  <c r="H4949" i="1"/>
  <c r="I4949" i="1" s="1"/>
  <c r="O4948" i="1"/>
  <c r="P4948" i="1" s="1"/>
  <c r="Q4948" i="1" s="1"/>
  <c r="L4948" i="1"/>
  <c r="K4948" i="1"/>
  <c r="J4948" i="1"/>
  <c r="H4948" i="1"/>
  <c r="I4948" i="1" s="1"/>
  <c r="O4947" i="1"/>
  <c r="P4947" i="1" s="1"/>
  <c r="Q4947" i="1" s="1"/>
  <c r="L4947" i="1"/>
  <c r="K4947" i="1"/>
  <c r="J4947" i="1"/>
  <c r="H4947" i="1"/>
  <c r="I4947" i="1" s="1"/>
  <c r="O4946" i="1"/>
  <c r="P4946" i="1" s="1"/>
  <c r="Q4946" i="1" s="1"/>
  <c r="L4946" i="1"/>
  <c r="K4946" i="1"/>
  <c r="J4946" i="1"/>
  <c r="H4946" i="1"/>
  <c r="I4946" i="1" s="1"/>
  <c r="S4945" i="1"/>
  <c r="O4945" i="1"/>
  <c r="P4945" i="1" s="1"/>
  <c r="Q4945" i="1" s="1"/>
  <c r="L4945" i="1"/>
  <c r="K4945" i="1"/>
  <c r="J4945" i="1"/>
  <c r="H4945" i="1"/>
  <c r="I4945" i="1" s="1"/>
  <c r="O4944" i="1"/>
  <c r="P4944" i="1" s="1"/>
  <c r="Q4944" i="1" s="1"/>
  <c r="L4944" i="1"/>
  <c r="K4944" i="1"/>
  <c r="J4944" i="1"/>
  <c r="H4944" i="1"/>
  <c r="I4944" i="1" s="1"/>
  <c r="O4943" i="1"/>
  <c r="P4943" i="1" s="1"/>
  <c r="Q4943" i="1" s="1"/>
  <c r="L4943" i="1"/>
  <c r="K4943" i="1"/>
  <c r="J4943" i="1"/>
  <c r="H4943" i="1"/>
  <c r="I4943" i="1" s="1"/>
  <c r="O4942" i="1"/>
  <c r="P4942" i="1" s="1"/>
  <c r="Q4942" i="1" s="1"/>
  <c r="L4942" i="1"/>
  <c r="K4942" i="1"/>
  <c r="J4942" i="1"/>
  <c r="H4942" i="1"/>
  <c r="I4942" i="1" s="1"/>
  <c r="O4941" i="1"/>
  <c r="P4941" i="1" s="1"/>
  <c r="Q4941" i="1" s="1"/>
  <c r="L4941" i="1"/>
  <c r="K4941" i="1"/>
  <c r="M4941" i="1" s="1"/>
  <c r="J4941" i="1"/>
  <c r="H4941" i="1"/>
  <c r="I4941" i="1" s="1"/>
  <c r="S4940" i="1"/>
  <c r="O4940" i="1"/>
  <c r="P4940" i="1" s="1"/>
  <c r="Q4940" i="1" s="1"/>
  <c r="L4940" i="1"/>
  <c r="K4940" i="1"/>
  <c r="J4940" i="1"/>
  <c r="H4940" i="1"/>
  <c r="I4940" i="1" s="1"/>
  <c r="O4939" i="1"/>
  <c r="P4939" i="1" s="1"/>
  <c r="Q4939" i="1" s="1"/>
  <c r="L4939" i="1"/>
  <c r="K4939" i="1"/>
  <c r="J4939" i="1"/>
  <c r="H4939" i="1"/>
  <c r="I4939" i="1" s="1"/>
  <c r="O4938" i="1"/>
  <c r="P4938" i="1" s="1"/>
  <c r="Q4938" i="1" s="1"/>
  <c r="L4938" i="1"/>
  <c r="K4938" i="1"/>
  <c r="J4938" i="1"/>
  <c r="H4938" i="1"/>
  <c r="I4938" i="1" s="1"/>
  <c r="O4937" i="1"/>
  <c r="P4937" i="1" s="1"/>
  <c r="Q4937" i="1" s="1"/>
  <c r="L4937" i="1"/>
  <c r="K4937" i="1"/>
  <c r="J4937" i="1"/>
  <c r="H4937" i="1"/>
  <c r="I4937" i="1" s="1"/>
  <c r="O4936" i="1"/>
  <c r="P4936" i="1" s="1"/>
  <c r="Q4936" i="1" s="1"/>
  <c r="L4936" i="1"/>
  <c r="K4936" i="1"/>
  <c r="J4936" i="1"/>
  <c r="H4936" i="1"/>
  <c r="I4936" i="1" s="1"/>
  <c r="O4935" i="1"/>
  <c r="P4935" i="1" s="1"/>
  <c r="Q4935" i="1" s="1"/>
  <c r="L4935" i="1"/>
  <c r="K4935" i="1"/>
  <c r="M4935" i="1" s="1"/>
  <c r="J4935" i="1"/>
  <c r="H4935" i="1"/>
  <c r="I4935" i="1" s="1"/>
  <c r="O4934" i="1"/>
  <c r="P4934" i="1" s="1"/>
  <c r="Q4934" i="1" s="1"/>
  <c r="L4934" i="1"/>
  <c r="K4934" i="1"/>
  <c r="J4934" i="1"/>
  <c r="H4934" i="1"/>
  <c r="I4934" i="1" s="1"/>
  <c r="O4933" i="1"/>
  <c r="P4933" i="1" s="1"/>
  <c r="Q4933" i="1" s="1"/>
  <c r="L4933" i="1"/>
  <c r="K4933" i="1"/>
  <c r="J4933" i="1"/>
  <c r="H4933" i="1"/>
  <c r="I4933" i="1" s="1"/>
  <c r="S4932" i="1"/>
  <c r="O4932" i="1"/>
  <c r="P4932" i="1" s="1"/>
  <c r="Q4932" i="1" s="1"/>
  <c r="L4932" i="1"/>
  <c r="K4932" i="1"/>
  <c r="J4932" i="1"/>
  <c r="H4932" i="1"/>
  <c r="I4932" i="1" s="1"/>
  <c r="O4931" i="1"/>
  <c r="P4931" i="1" s="1"/>
  <c r="Q4931" i="1" s="1"/>
  <c r="L4931" i="1"/>
  <c r="K4931" i="1"/>
  <c r="M4931" i="1" s="1"/>
  <c r="J4931" i="1"/>
  <c r="H4931" i="1"/>
  <c r="I4931" i="1" s="1"/>
  <c r="O4930" i="1"/>
  <c r="P4930" i="1" s="1"/>
  <c r="Q4930" i="1" s="1"/>
  <c r="L4930" i="1"/>
  <c r="K4930" i="1"/>
  <c r="J4930" i="1"/>
  <c r="H4930" i="1"/>
  <c r="I4930" i="1" s="1"/>
  <c r="O4929" i="1"/>
  <c r="P4929" i="1" s="1"/>
  <c r="Q4929" i="1" s="1"/>
  <c r="L4929" i="1"/>
  <c r="K4929" i="1"/>
  <c r="M4929" i="1" s="1"/>
  <c r="J4929" i="1"/>
  <c r="H4929" i="1"/>
  <c r="I4929" i="1" s="1"/>
  <c r="O4928" i="1"/>
  <c r="P4928" i="1" s="1"/>
  <c r="Q4928" i="1" s="1"/>
  <c r="L4928" i="1"/>
  <c r="K4928" i="1"/>
  <c r="J4928" i="1"/>
  <c r="H4928" i="1"/>
  <c r="I4928" i="1" s="1"/>
  <c r="O4927" i="1"/>
  <c r="P4927" i="1" s="1"/>
  <c r="Q4927" i="1" s="1"/>
  <c r="L4927" i="1"/>
  <c r="K4927" i="1"/>
  <c r="J4927" i="1"/>
  <c r="H4927" i="1"/>
  <c r="I4927" i="1" s="1"/>
  <c r="O4926" i="1"/>
  <c r="P4926" i="1" s="1"/>
  <c r="Q4926" i="1" s="1"/>
  <c r="L4926" i="1"/>
  <c r="K4926" i="1"/>
  <c r="J4926" i="1"/>
  <c r="H4926" i="1"/>
  <c r="I4926" i="1" s="1"/>
  <c r="S4925" i="1"/>
  <c r="O4925" i="1"/>
  <c r="P4925" i="1" s="1"/>
  <c r="Q4925" i="1" s="1"/>
  <c r="L4925" i="1"/>
  <c r="K4925" i="1"/>
  <c r="M4925" i="1" s="1"/>
  <c r="J4925" i="1"/>
  <c r="H4925" i="1"/>
  <c r="I4925" i="1" s="1"/>
  <c r="O4924" i="1"/>
  <c r="P4924" i="1" s="1"/>
  <c r="Q4924" i="1" s="1"/>
  <c r="L4924" i="1"/>
  <c r="K4924" i="1"/>
  <c r="J4924" i="1"/>
  <c r="H4924" i="1"/>
  <c r="I4924" i="1" s="1"/>
  <c r="O4923" i="1"/>
  <c r="P4923" i="1" s="1"/>
  <c r="Q4923" i="1" s="1"/>
  <c r="L4923" i="1"/>
  <c r="K4923" i="1"/>
  <c r="J4923" i="1"/>
  <c r="H4923" i="1"/>
  <c r="I4923" i="1" s="1"/>
  <c r="O4922" i="1"/>
  <c r="P4922" i="1" s="1"/>
  <c r="Q4922" i="1" s="1"/>
  <c r="L4922" i="1"/>
  <c r="K4922" i="1"/>
  <c r="J4922" i="1"/>
  <c r="H4922" i="1"/>
  <c r="I4922" i="1" s="1"/>
  <c r="O4921" i="1"/>
  <c r="P4921" i="1" s="1"/>
  <c r="Q4921" i="1" s="1"/>
  <c r="L4921" i="1"/>
  <c r="K4921" i="1"/>
  <c r="J4921" i="1"/>
  <c r="H4921" i="1"/>
  <c r="I4921" i="1" s="1"/>
  <c r="S4920" i="1"/>
  <c r="O4920" i="1"/>
  <c r="P4920" i="1" s="1"/>
  <c r="Q4920" i="1" s="1"/>
  <c r="L4920" i="1"/>
  <c r="K4920" i="1"/>
  <c r="J4920" i="1"/>
  <c r="H4920" i="1"/>
  <c r="I4920" i="1" s="1"/>
  <c r="O4919" i="1"/>
  <c r="P4919" i="1" s="1"/>
  <c r="Q4919" i="1" s="1"/>
  <c r="L4919" i="1"/>
  <c r="K4919" i="1"/>
  <c r="J4919" i="1"/>
  <c r="H4919" i="1"/>
  <c r="I4919" i="1" s="1"/>
  <c r="O4918" i="1"/>
  <c r="P4918" i="1" s="1"/>
  <c r="Q4918" i="1" s="1"/>
  <c r="L4918" i="1"/>
  <c r="K4918" i="1"/>
  <c r="J4918" i="1"/>
  <c r="H4918" i="1"/>
  <c r="I4918" i="1" s="1"/>
  <c r="O4917" i="1"/>
  <c r="P4917" i="1" s="1"/>
  <c r="Q4917" i="1" s="1"/>
  <c r="L4917" i="1"/>
  <c r="K4917" i="1"/>
  <c r="J4917" i="1"/>
  <c r="H4917" i="1"/>
  <c r="I4917" i="1" s="1"/>
  <c r="O4916" i="1"/>
  <c r="P4916" i="1" s="1"/>
  <c r="Q4916" i="1" s="1"/>
  <c r="L4916" i="1"/>
  <c r="K4916" i="1"/>
  <c r="J4916" i="1"/>
  <c r="H4916" i="1"/>
  <c r="I4916" i="1" s="1"/>
  <c r="S4915" i="1"/>
  <c r="O4915" i="1"/>
  <c r="P4915" i="1" s="1"/>
  <c r="Q4915" i="1" s="1"/>
  <c r="L4915" i="1"/>
  <c r="K4915" i="1"/>
  <c r="M4915" i="1" s="1"/>
  <c r="J4915" i="1"/>
  <c r="H4915" i="1"/>
  <c r="I4915" i="1" s="1"/>
  <c r="O4914" i="1"/>
  <c r="P4914" i="1" s="1"/>
  <c r="Q4914" i="1" s="1"/>
  <c r="L4914" i="1"/>
  <c r="K4914" i="1"/>
  <c r="J4914" i="1"/>
  <c r="H4914" i="1"/>
  <c r="I4914" i="1" s="1"/>
  <c r="S4913" i="1"/>
  <c r="O4913" i="1"/>
  <c r="P4913" i="1" s="1"/>
  <c r="Q4913" i="1" s="1"/>
  <c r="L4913" i="1"/>
  <c r="K4913" i="1"/>
  <c r="M4913" i="1" s="1"/>
  <c r="J4913" i="1"/>
  <c r="H4913" i="1"/>
  <c r="I4913" i="1" s="1"/>
  <c r="O4912" i="1"/>
  <c r="P4912" i="1" s="1"/>
  <c r="Q4912" i="1" s="1"/>
  <c r="L4912" i="1"/>
  <c r="K4912" i="1"/>
  <c r="J4912" i="1"/>
  <c r="H4912" i="1"/>
  <c r="I4912" i="1" s="1"/>
  <c r="S4911" i="1"/>
  <c r="O4911" i="1"/>
  <c r="P4911" i="1" s="1"/>
  <c r="Q4911" i="1" s="1"/>
  <c r="L4911" i="1"/>
  <c r="K4911" i="1"/>
  <c r="J4911" i="1"/>
  <c r="H4911" i="1"/>
  <c r="I4911" i="1" s="1"/>
  <c r="O4910" i="1"/>
  <c r="P4910" i="1" s="1"/>
  <c r="Q4910" i="1" s="1"/>
  <c r="L4910" i="1"/>
  <c r="K4910" i="1"/>
  <c r="J4910" i="1"/>
  <c r="H4910" i="1"/>
  <c r="I4910" i="1" s="1"/>
  <c r="O4909" i="1"/>
  <c r="P4909" i="1" s="1"/>
  <c r="Q4909" i="1" s="1"/>
  <c r="L4909" i="1"/>
  <c r="K4909" i="1"/>
  <c r="M4909" i="1" s="1"/>
  <c r="J4909" i="1"/>
  <c r="H4909" i="1"/>
  <c r="I4909" i="1" s="1"/>
  <c r="O4908" i="1"/>
  <c r="P4908" i="1" s="1"/>
  <c r="Q4908" i="1" s="1"/>
  <c r="L4908" i="1"/>
  <c r="K4908" i="1"/>
  <c r="J4908" i="1"/>
  <c r="H4908" i="1"/>
  <c r="I4908" i="1" s="1"/>
  <c r="O4907" i="1"/>
  <c r="P4907" i="1" s="1"/>
  <c r="Q4907" i="1" s="1"/>
  <c r="L4907" i="1"/>
  <c r="K4907" i="1"/>
  <c r="J4907" i="1"/>
  <c r="H4907" i="1"/>
  <c r="I4907" i="1" s="1"/>
  <c r="O4906" i="1"/>
  <c r="P4906" i="1" s="1"/>
  <c r="Q4906" i="1" s="1"/>
  <c r="L4906" i="1"/>
  <c r="K4906" i="1"/>
  <c r="J4906" i="1"/>
  <c r="H4906" i="1"/>
  <c r="I4906" i="1" s="1"/>
  <c r="O4905" i="1"/>
  <c r="P4905" i="1" s="1"/>
  <c r="Q4905" i="1" s="1"/>
  <c r="L4905" i="1"/>
  <c r="K4905" i="1"/>
  <c r="J4905" i="1"/>
  <c r="H4905" i="1"/>
  <c r="I4905" i="1" s="1"/>
  <c r="O4904" i="1"/>
  <c r="P4904" i="1" s="1"/>
  <c r="Q4904" i="1" s="1"/>
  <c r="L4904" i="1"/>
  <c r="K4904" i="1"/>
  <c r="J4904" i="1"/>
  <c r="H4904" i="1"/>
  <c r="I4904" i="1" s="1"/>
  <c r="O4903" i="1"/>
  <c r="P4903" i="1" s="1"/>
  <c r="Q4903" i="1" s="1"/>
  <c r="L4903" i="1"/>
  <c r="K4903" i="1"/>
  <c r="M4903" i="1" s="1"/>
  <c r="J4903" i="1"/>
  <c r="H4903" i="1"/>
  <c r="I4903" i="1" s="1"/>
  <c r="O4902" i="1"/>
  <c r="P4902" i="1" s="1"/>
  <c r="Q4902" i="1" s="1"/>
  <c r="L4902" i="1"/>
  <c r="K4902" i="1"/>
  <c r="J4902" i="1"/>
  <c r="H4902" i="1"/>
  <c r="I4902" i="1" s="1"/>
  <c r="O4901" i="1"/>
  <c r="P4901" i="1" s="1"/>
  <c r="Q4901" i="1" s="1"/>
  <c r="L4901" i="1"/>
  <c r="K4901" i="1"/>
  <c r="J4901" i="1"/>
  <c r="H4901" i="1"/>
  <c r="I4901" i="1" s="1"/>
  <c r="O4900" i="1"/>
  <c r="P4900" i="1" s="1"/>
  <c r="Q4900" i="1" s="1"/>
  <c r="L4900" i="1"/>
  <c r="K4900" i="1"/>
  <c r="J4900" i="1"/>
  <c r="H4900" i="1"/>
  <c r="I4900" i="1" s="1"/>
  <c r="O4899" i="1"/>
  <c r="P4899" i="1" s="1"/>
  <c r="Q4899" i="1" s="1"/>
  <c r="L4899" i="1"/>
  <c r="K4899" i="1"/>
  <c r="J4899" i="1"/>
  <c r="H4899" i="1"/>
  <c r="I4899" i="1" s="1"/>
  <c r="O4898" i="1"/>
  <c r="P4898" i="1" s="1"/>
  <c r="Q4898" i="1" s="1"/>
  <c r="L4898" i="1"/>
  <c r="K4898" i="1"/>
  <c r="J4898" i="1"/>
  <c r="H4898" i="1"/>
  <c r="I4898" i="1" s="1"/>
  <c r="O4897" i="1"/>
  <c r="P4897" i="1" s="1"/>
  <c r="Q4897" i="1" s="1"/>
  <c r="L4897" i="1"/>
  <c r="K4897" i="1"/>
  <c r="J4897" i="1"/>
  <c r="H4897" i="1"/>
  <c r="I4897" i="1" s="1"/>
  <c r="S4896" i="1"/>
  <c r="O4896" i="1"/>
  <c r="P4896" i="1" s="1"/>
  <c r="Q4896" i="1" s="1"/>
  <c r="L4896" i="1"/>
  <c r="K4896" i="1"/>
  <c r="J4896" i="1"/>
  <c r="H4896" i="1"/>
  <c r="I4896" i="1" s="1"/>
  <c r="O4895" i="1"/>
  <c r="P4895" i="1" s="1"/>
  <c r="Q4895" i="1" s="1"/>
  <c r="L4895" i="1"/>
  <c r="K4895" i="1"/>
  <c r="J4895" i="1"/>
  <c r="H4895" i="1"/>
  <c r="I4895" i="1" s="1"/>
  <c r="O4894" i="1"/>
  <c r="P4894" i="1" s="1"/>
  <c r="Q4894" i="1" s="1"/>
  <c r="L4894" i="1"/>
  <c r="K4894" i="1"/>
  <c r="J4894" i="1"/>
  <c r="H4894" i="1"/>
  <c r="I4894" i="1" s="1"/>
  <c r="O4893" i="1"/>
  <c r="P4893" i="1" s="1"/>
  <c r="Q4893" i="1" s="1"/>
  <c r="L4893" i="1"/>
  <c r="K4893" i="1"/>
  <c r="M4893" i="1" s="1"/>
  <c r="J4893" i="1"/>
  <c r="H4893" i="1"/>
  <c r="I4893" i="1" s="1"/>
  <c r="O4892" i="1"/>
  <c r="P4892" i="1" s="1"/>
  <c r="Q4892" i="1" s="1"/>
  <c r="L4892" i="1"/>
  <c r="K4892" i="1"/>
  <c r="J4892" i="1"/>
  <c r="H4892" i="1"/>
  <c r="I4892" i="1" s="1"/>
  <c r="O4891" i="1"/>
  <c r="P4891" i="1" s="1"/>
  <c r="Q4891" i="1" s="1"/>
  <c r="L4891" i="1"/>
  <c r="K4891" i="1"/>
  <c r="J4891" i="1"/>
  <c r="H4891" i="1"/>
  <c r="I4891" i="1" s="1"/>
  <c r="O4890" i="1"/>
  <c r="P4890" i="1" s="1"/>
  <c r="Q4890" i="1" s="1"/>
  <c r="L4890" i="1"/>
  <c r="K4890" i="1"/>
  <c r="J4890" i="1"/>
  <c r="H4890" i="1"/>
  <c r="I4890" i="1" s="1"/>
  <c r="O4889" i="1"/>
  <c r="P4889" i="1" s="1"/>
  <c r="Q4889" i="1" s="1"/>
  <c r="L4889" i="1"/>
  <c r="K4889" i="1"/>
  <c r="J4889" i="1"/>
  <c r="H4889" i="1"/>
  <c r="I4889" i="1" s="1"/>
  <c r="O4888" i="1"/>
  <c r="P4888" i="1" s="1"/>
  <c r="Q4888" i="1" s="1"/>
  <c r="L4888" i="1"/>
  <c r="K4888" i="1"/>
  <c r="J4888" i="1"/>
  <c r="H4888" i="1"/>
  <c r="I4888" i="1" s="1"/>
  <c r="O4887" i="1"/>
  <c r="P4887" i="1" s="1"/>
  <c r="Q4887" i="1" s="1"/>
  <c r="L4887" i="1"/>
  <c r="K4887" i="1"/>
  <c r="M4887" i="1" s="1"/>
  <c r="J4887" i="1"/>
  <c r="H4887" i="1"/>
  <c r="I4887" i="1" s="1"/>
  <c r="O4886" i="1"/>
  <c r="P4886" i="1" s="1"/>
  <c r="Q4886" i="1" s="1"/>
  <c r="L4886" i="1"/>
  <c r="K4886" i="1"/>
  <c r="J4886" i="1"/>
  <c r="H4886" i="1"/>
  <c r="I4886" i="1" s="1"/>
  <c r="O4885" i="1"/>
  <c r="P4885" i="1" s="1"/>
  <c r="Q4885" i="1" s="1"/>
  <c r="L4885" i="1"/>
  <c r="K4885" i="1"/>
  <c r="J4885" i="1"/>
  <c r="H4885" i="1"/>
  <c r="I4885" i="1" s="1"/>
  <c r="O4884" i="1"/>
  <c r="P4884" i="1" s="1"/>
  <c r="Q4884" i="1" s="1"/>
  <c r="L4884" i="1"/>
  <c r="K4884" i="1"/>
  <c r="J4884" i="1"/>
  <c r="H4884" i="1"/>
  <c r="I4884" i="1" s="1"/>
  <c r="O4883" i="1"/>
  <c r="P4883" i="1" s="1"/>
  <c r="Q4883" i="1" s="1"/>
  <c r="L4883" i="1"/>
  <c r="K4883" i="1"/>
  <c r="M4883" i="1" s="1"/>
  <c r="J4883" i="1"/>
  <c r="H4883" i="1"/>
  <c r="I4883" i="1" s="1"/>
  <c r="O4882" i="1"/>
  <c r="P4882" i="1" s="1"/>
  <c r="Q4882" i="1" s="1"/>
  <c r="L4882" i="1"/>
  <c r="K4882" i="1"/>
  <c r="J4882" i="1"/>
  <c r="H4882" i="1"/>
  <c r="I4882" i="1" s="1"/>
  <c r="O4881" i="1"/>
  <c r="P4881" i="1" s="1"/>
  <c r="Q4881" i="1" s="1"/>
  <c r="L4881" i="1"/>
  <c r="K4881" i="1"/>
  <c r="M4881" i="1" s="1"/>
  <c r="J4881" i="1"/>
  <c r="H4881" i="1"/>
  <c r="I4881" i="1" s="1"/>
  <c r="O4880" i="1"/>
  <c r="P4880" i="1" s="1"/>
  <c r="Q4880" i="1" s="1"/>
  <c r="L4880" i="1"/>
  <c r="K4880" i="1"/>
  <c r="J4880" i="1"/>
  <c r="H4880" i="1"/>
  <c r="I4880" i="1" s="1"/>
  <c r="O4879" i="1"/>
  <c r="P4879" i="1" s="1"/>
  <c r="Q4879" i="1" s="1"/>
  <c r="L4879" i="1"/>
  <c r="K4879" i="1"/>
  <c r="J4879" i="1"/>
  <c r="H4879" i="1"/>
  <c r="I4879" i="1" s="1"/>
  <c r="O4878" i="1"/>
  <c r="P4878" i="1" s="1"/>
  <c r="Q4878" i="1" s="1"/>
  <c r="L4878" i="1"/>
  <c r="K4878" i="1"/>
  <c r="J4878" i="1"/>
  <c r="H4878" i="1"/>
  <c r="I4878" i="1" s="1"/>
  <c r="O4877" i="1"/>
  <c r="P4877" i="1" s="1"/>
  <c r="Q4877" i="1" s="1"/>
  <c r="L4877" i="1"/>
  <c r="K4877" i="1"/>
  <c r="M4877" i="1" s="1"/>
  <c r="J4877" i="1"/>
  <c r="H4877" i="1"/>
  <c r="I4877" i="1" s="1"/>
  <c r="O4876" i="1"/>
  <c r="P4876" i="1" s="1"/>
  <c r="Q4876" i="1" s="1"/>
  <c r="L4876" i="1"/>
  <c r="K4876" i="1"/>
  <c r="J4876" i="1"/>
  <c r="H4876" i="1"/>
  <c r="I4876" i="1" s="1"/>
  <c r="O4875" i="1"/>
  <c r="P4875" i="1" s="1"/>
  <c r="Q4875" i="1" s="1"/>
  <c r="L4875" i="1"/>
  <c r="K4875" i="1"/>
  <c r="J4875" i="1"/>
  <c r="H4875" i="1"/>
  <c r="I4875" i="1" s="1"/>
  <c r="O4874" i="1"/>
  <c r="P4874" i="1" s="1"/>
  <c r="Q4874" i="1" s="1"/>
  <c r="L4874" i="1"/>
  <c r="K4874" i="1"/>
  <c r="J4874" i="1"/>
  <c r="H4874" i="1"/>
  <c r="I4874" i="1" s="1"/>
  <c r="O4873" i="1"/>
  <c r="P4873" i="1" s="1"/>
  <c r="Q4873" i="1" s="1"/>
  <c r="L4873" i="1"/>
  <c r="K4873" i="1"/>
  <c r="J4873" i="1"/>
  <c r="H4873" i="1"/>
  <c r="I4873" i="1" s="1"/>
  <c r="O4872" i="1"/>
  <c r="P4872" i="1" s="1"/>
  <c r="Q4872" i="1" s="1"/>
  <c r="L4872" i="1"/>
  <c r="K4872" i="1"/>
  <c r="J4872" i="1"/>
  <c r="H4872" i="1"/>
  <c r="I4872" i="1" s="1"/>
  <c r="O4871" i="1"/>
  <c r="P4871" i="1" s="1"/>
  <c r="Q4871" i="1" s="1"/>
  <c r="L4871" i="1"/>
  <c r="K4871" i="1"/>
  <c r="M4871" i="1" s="1"/>
  <c r="J4871" i="1"/>
  <c r="H4871" i="1"/>
  <c r="I4871" i="1" s="1"/>
  <c r="O4870" i="1"/>
  <c r="P4870" i="1" s="1"/>
  <c r="Q4870" i="1" s="1"/>
  <c r="L4870" i="1"/>
  <c r="K4870" i="1"/>
  <c r="J4870" i="1"/>
  <c r="H4870" i="1"/>
  <c r="I4870" i="1" s="1"/>
  <c r="O4869" i="1"/>
  <c r="P4869" i="1" s="1"/>
  <c r="Q4869" i="1" s="1"/>
  <c r="L4869" i="1"/>
  <c r="K4869" i="1"/>
  <c r="J4869" i="1"/>
  <c r="H4869" i="1"/>
  <c r="I4869" i="1" s="1"/>
  <c r="O4868" i="1"/>
  <c r="P4868" i="1" s="1"/>
  <c r="Q4868" i="1" s="1"/>
  <c r="L4868" i="1"/>
  <c r="K4868" i="1"/>
  <c r="J4868" i="1"/>
  <c r="H4868" i="1"/>
  <c r="I4868" i="1" s="1"/>
  <c r="O4867" i="1"/>
  <c r="P4867" i="1" s="1"/>
  <c r="Q4867" i="1" s="1"/>
  <c r="L4867" i="1"/>
  <c r="K4867" i="1"/>
  <c r="J4867" i="1"/>
  <c r="H4867" i="1"/>
  <c r="I4867" i="1" s="1"/>
  <c r="O4866" i="1"/>
  <c r="P4866" i="1" s="1"/>
  <c r="Q4866" i="1" s="1"/>
  <c r="L4866" i="1"/>
  <c r="K4866" i="1"/>
  <c r="J4866" i="1"/>
  <c r="H4866" i="1"/>
  <c r="I4866" i="1" s="1"/>
  <c r="O4865" i="1"/>
  <c r="P4865" i="1" s="1"/>
  <c r="Q4865" i="1" s="1"/>
  <c r="L4865" i="1"/>
  <c r="K4865" i="1"/>
  <c r="M4865" i="1" s="1"/>
  <c r="J4865" i="1"/>
  <c r="H4865" i="1"/>
  <c r="I4865" i="1" s="1"/>
  <c r="O4864" i="1"/>
  <c r="P4864" i="1" s="1"/>
  <c r="Q4864" i="1" s="1"/>
  <c r="L4864" i="1"/>
  <c r="K4864" i="1"/>
  <c r="J4864" i="1"/>
  <c r="H4864" i="1"/>
  <c r="I4864" i="1" s="1"/>
  <c r="O4863" i="1"/>
  <c r="P4863" i="1" s="1"/>
  <c r="Q4863" i="1" s="1"/>
  <c r="L4863" i="1"/>
  <c r="K4863" i="1"/>
  <c r="J4863" i="1"/>
  <c r="H4863" i="1"/>
  <c r="I4863" i="1" s="1"/>
  <c r="O4862" i="1"/>
  <c r="P4862" i="1" s="1"/>
  <c r="Q4862" i="1" s="1"/>
  <c r="L4862" i="1"/>
  <c r="K4862" i="1"/>
  <c r="J4862" i="1"/>
  <c r="H4862" i="1"/>
  <c r="I4862" i="1" s="1"/>
  <c r="O4861" i="1"/>
  <c r="P4861" i="1" s="1"/>
  <c r="Q4861" i="1" s="1"/>
  <c r="L4861" i="1"/>
  <c r="K4861" i="1"/>
  <c r="M4861" i="1" s="1"/>
  <c r="J4861" i="1"/>
  <c r="H4861" i="1"/>
  <c r="I4861" i="1" s="1"/>
  <c r="O4860" i="1"/>
  <c r="P4860" i="1" s="1"/>
  <c r="Q4860" i="1" s="1"/>
  <c r="L4860" i="1"/>
  <c r="K4860" i="1"/>
  <c r="J4860" i="1"/>
  <c r="H4860" i="1"/>
  <c r="I4860" i="1" s="1"/>
  <c r="O4859" i="1"/>
  <c r="P4859" i="1" s="1"/>
  <c r="Q4859" i="1" s="1"/>
  <c r="L4859" i="1"/>
  <c r="K4859" i="1"/>
  <c r="J4859" i="1"/>
  <c r="H4859" i="1"/>
  <c r="I4859" i="1" s="1"/>
  <c r="O4858" i="1"/>
  <c r="P4858" i="1" s="1"/>
  <c r="Q4858" i="1" s="1"/>
  <c r="L4858" i="1"/>
  <c r="K4858" i="1"/>
  <c r="J4858" i="1"/>
  <c r="H4858" i="1"/>
  <c r="I4858" i="1" s="1"/>
  <c r="O4857" i="1"/>
  <c r="P4857" i="1" s="1"/>
  <c r="Q4857" i="1" s="1"/>
  <c r="L4857" i="1"/>
  <c r="K4857" i="1"/>
  <c r="J4857" i="1"/>
  <c r="H4857" i="1"/>
  <c r="I4857" i="1" s="1"/>
  <c r="O4856" i="1"/>
  <c r="P4856" i="1" s="1"/>
  <c r="Q4856" i="1" s="1"/>
  <c r="L4856" i="1"/>
  <c r="K4856" i="1"/>
  <c r="J4856" i="1"/>
  <c r="H4856" i="1"/>
  <c r="I4856" i="1" s="1"/>
  <c r="O4855" i="1"/>
  <c r="P4855" i="1" s="1"/>
  <c r="Q4855" i="1" s="1"/>
  <c r="L4855" i="1"/>
  <c r="K4855" i="1"/>
  <c r="J4855" i="1"/>
  <c r="H4855" i="1"/>
  <c r="I4855" i="1" s="1"/>
  <c r="O4854" i="1"/>
  <c r="P4854" i="1" s="1"/>
  <c r="Q4854" i="1" s="1"/>
  <c r="L4854" i="1"/>
  <c r="K4854" i="1"/>
  <c r="J4854" i="1"/>
  <c r="H4854" i="1"/>
  <c r="I4854" i="1" s="1"/>
  <c r="S4853" i="1"/>
  <c r="O4853" i="1"/>
  <c r="P4853" i="1" s="1"/>
  <c r="Q4853" i="1" s="1"/>
  <c r="L4853" i="1"/>
  <c r="K4853" i="1"/>
  <c r="J4853" i="1"/>
  <c r="H4853" i="1"/>
  <c r="I4853" i="1" s="1"/>
  <c r="O4852" i="1"/>
  <c r="P4852" i="1" s="1"/>
  <c r="Q4852" i="1" s="1"/>
  <c r="L4852" i="1"/>
  <c r="K4852" i="1"/>
  <c r="J4852" i="1"/>
  <c r="H4852" i="1"/>
  <c r="I4852" i="1" s="1"/>
  <c r="O4851" i="1"/>
  <c r="P4851" i="1" s="1"/>
  <c r="Q4851" i="1" s="1"/>
  <c r="L4851" i="1"/>
  <c r="K4851" i="1"/>
  <c r="J4851" i="1"/>
  <c r="H4851" i="1"/>
  <c r="I4851" i="1" s="1"/>
  <c r="O4850" i="1"/>
  <c r="P4850" i="1" s="1"/>
  <c r="Q4850" i="1" s="1"/>
  <c r="L4850" i="1"/>
  <c r="K4850" i="1"/>
  <c r="J4850" i="1"/>
  <c r="H4850" i="1"/>
  <c r="I4850" i="1" s="1"/>
  <c r="O4849" i="1"/>
  <c r="P4849" i="1" s="1"/>
  <c r="Q4849" i="1" s="1"/>
  <c r="L4849" i="1"/>
  <c r="K4849" i="1"/>
  <c r="M4849" i="1" s="1"/>
  <c r="J4849" i="1"/>
  <c r="H4849" i="1"/>
  <c r="I4849" i="1" s="1"/>
  <c r="O4848" i="1"/>
  <c r="P4848" i="1" s="1"/>
  <c r="Q4848" i="1" s="1"/>
  <c r="L4848" i="1"/>
  <c r="K4848" i="1"/>
  <c r="J4848" i="1"/>
  <c r="H4848" i="1"/>
  <c r="I4848" i="1" s="1"/>
  <c r="O4847" i="1"/>
  <c r="P4847" i="1" s="1"/>
  <c r="Q4847" i="1" s="1"/>
  <c r="L4847" i="1"/>
  <c r="K4847" i="1"/>
  <c r="J4847" i="1"/>
  <c r="H4847" i="1"/>
  <c r="I4847" i="1" s="1"/>
  <c r="O4846" i="1"/>
  <c r="P4846" i="1" s="1"/>
  <c r="Q4846" i="1" s="1"/>
  <c r="L4846" i="1"/>
  <c r="K4846" i="1"/>
  <c r="J4846" i="1"/>
  <c r="H4846" i="1"/>
  <c r="I4846" i="1" s="1"/>
  <c r="O4845" i="1"/>
  <c r="P4845" i="1" s="1"/>
  <c r="Q4845" i="1" s="1"/>
  <c r="L4845" i="1"/>
  <c r="K4845" i="1"/>
  <c r="M4845" i="1" s="1"/>
  <c r="J4845" i="1"/>
  <c r="H4845" i="1"/>
  <c r="I4845" i="1" s="1"/>
  <c r="O4844" i="1"/>
  <c r="P4844" i="1" s="1"/>
  <c r="Q4844" i="1" s="1"/>
  <c r="L4844" i="1"/>
  <c r="K4844" i="1"/>
  <c r="J4844" i="1"/>
  <c r="H4844" i="1"/>
  <c r="I4844" i="1" s="1"/>
  <c r="O4843" i="1"/>
  <c r="P4843" i="1" s="1"/>
  <c r="Q4843" i="1" s="1"/>
  <c r="L4843" i="1"/>
  <c r="K4843" i="1"/>
  <c r="J4843" i="1"/>
  <c r="H4843" i="1"/>
  <c r="I4843" i="1" s="1"/>
  <c r="O4842" i="1"/>
  <c r="P4842" i="1" s="1"/>
  <c r="Q4842" i="1" s="1"/>
  <c r="L4842" i="1"/>
  <c r="K4842" i="1"/>
  <c r="J4842" i="1"/>
  <c r="H4842" i="1"/>
  <c r="I4842" i="1" s="1"/>
  <c r="O4841" i="1"/>
  <c r="P4841" i="1" s="1"/>
  <c r="Q4841" i="1" s="1"/>
  <c r="L4841" i="1"/>
  <c r="K4841" i="1"/>
  <c r="J4841" i="1"/>
  <c r="H4841" i="1"/>
  <c r="I4841" i="1" s="1"/>
  <c r="O4840" i="1"/>
  <c r="P4840" i="1" s="1"/>
  <c r="Q4840" i="1" s="1"/>
  <c r="L4840" i="1"/>
  <c r="K4840" i="1"/>
  <c r="J4840" i="1"/>
  <c r="H4840" i="1"/>
  <c r="I4840" i="1" s="1"/>
  <c r="O4839" i="1"/>
  <c r="P4839" i="1" s="1"/>
  <c r="Q4839" i="1" s="1"/>
  <c r="L4839" i="1"/>
  <c r="K4839" i="1"/>
  <c r="M4839" i="1" s="1"/>
  <c r="J4839" i="1"/>
  <c r="H4839" i="1"/>
  <c r="I4839" i="1" s="1"/>
  <c r="O4838" i="1"/>
  <c r="P4838" i="1" s="1"/>
  <c r="Q4838" i="1" s="1"/>
  <c r="L4838" i="1"/>
  <c r="K4838" i="1"/>
  <c r="J4838" i="1"/>
  <c r="H4838" i="1"/>
  <c r="I4838" i="1" s="1"/>
  <c r="O4837" i="1"/>
  <c r="P4837" i="1" s="1"/>
  <c r="Q4837" i="1" s="1"/>
  <c r="L4837" i="1"/>
  <c r="K4837" i="1"/>
  <c r="J4837" i="1"/>
  <c r="H4837" i="1"/>
  <c r="I4837" i="1" s="1"/>
  <c r="O4836" i="1"/>
  <c r="P4836" i="1" s="1"/>
  <c r="Q4836" i="1" s="1"/>
  <c r="L4836" i="1"/>
  <c r="K4836" i="1"/>
  <c r="J4836" i="1"/>
  <c r="H4836" i="1"/>
  <c r="I4836" i="1" s="1"/>
  <c r="S4835" i="1"/>
  <c r="O4835" i="1"/>
  <c r="P4835" i="1" s="1"/>
  <c r="Q4835" i="1" s="1"/>
  <c r="L4835" i="1"/>
  <c r="K4835" i="1"/>
  <c r="J4835" i="1"/>
  <c r="H4835" i="1"/>
  <c r="I4835" i="1" s="1"/>
  <c r="O4834" i="1"/>
  <c r="P4834" i="1" s="1"/>
  <c r="Q4834" i="1" s="1"/>
  <c r="L4834" i="1"/>
  <c r="K4834" i="1"/>
  <c r="J4834" i="1"/>
  <c r="H4834" i="1"/>
  <c r="I4834" i="1" s="1"/>
  <c r="O4833" i="1"/>
  <c r="P4833" i="1" s="1"/>
  <c r="Q4833" i="1" s="1"/>
  <c r="L4833" i="1"/>
  <c r="K4833" i="1"/>
  <c r="M4833" i="1" s="1"/>
  <c r="J4833" i="1"/>
  <c r="H4833" i="1"/>
  <c r="I4833" i="1" s="1"/>
  <c r="O4832" i="1"/>
  <c r="P4832" i="1" s="1"/>
  <c r="Q4832" i="1" s="1"/>
  <c r="L4832" i="1"/>
  <c r="K4832" i="1"/>
  <c r="J4832" i="1"/>
  <c r="H4832" i="1"/>
  <c r="I4832" i="1" s="1"/>
  <c r="O4831" i="1"/>
  <c r="P4831" i="1" s="1"/>
  <c r="Q4831" i="1" s="1"/>
  <c r="L4831" i="1"/>
  <c r="K4831" i="1"/>
  <c r="J4831" i="1"/>
  <c r="H4831" i="1"/>
  <c r="I4831" i="1" s="1"/>
  <c r="O4830" i="1"/>
  <c r="P4830" i="1" s="1"/>
  <c r="Q4830" i="1" s="1"/>
  <c r="L4830" i="1"/>
  <c r="K4830" i="1"/>
  <c r="J4830" i="1"/>
  <c r="H4830" i="1"/>
  <c r="I4830" i="1" s="1"/>
  <c r="O4829" i="1"/>
  <c r="P4829" i="1" s="1"/>
  <c r="Q4829" i="1" s="1"/>
  <c r="L4829" i="1"/>
  <c r="K4829" i="1"/>
  <c r="M4829" i="1" s="1"/>
  <c r="J4829" i="1"/>
  <c r="H4829" i="1"/>
  <c r="I4829" i="1" s="1"/>
  <c r="O4828" i="1"/>
  <c r="P4828" i="1" s="1"/>
  <c r="Q4828" i="1" s="1"/>
  <c r="L4828" i="1"/>
  <c r="K4828" i="1"/>
  <c r="J4828" i="1"/>
  <c r="H4828" i="1"/>
  <c r="I4828" i="1" s="1"/>
  <c r="O4827" i="1"/>
  <c r="P4827" i="1" s="1"/>
  <c r="Q4827" i="1" s="1"/>
  <c r="L4827" i="1"/>
  <c r="K4827" i="1"/>
  <c r="J4827" i="1"/>
  <c r="H4827" i="1"/>
  <c r="I4827" i="1" s="1"/>
  <c r="O4826" i="1"/>
  <c r="P4826" i="1" s="1"/>
  <c r="Q4826" i="1" s="1"/>
  <c r="L4826" i="1"/>
  <c r="K4826" i="1"/>
  <c r="J4826" i="1"/>
  <c r="H4826" i="1"/>
  <c r="I4826" i="1" s="1"/>
  <c r="O4825" i="1"/>
  <c r="P4825" i="1" s="1"/>
  <c r="Q4825" i="1" s="1"/>
  <c r="L4825" i="1"/>
  <c r="K4825" i="1"/>
  <c r="J4825" i="1"/>
  <c r="H4825" i="1"/>
  <c r="I4825" i="1" s="1"/>
  <c r="O4824" i="1"/>
  <c r="P4824" i="1" s="1"/>
  <c r="Q4824" i="1" s="1"/>
  <c r="L4824" i="1"/>
  <c r="K4824" i="1"/>
  <c r="J4824" i="1"/>
  <c r="H4824" i="1"/>
  <c r="I4824" i="1" s="1"/>
  <c r="O4823" i="1"/>
  <c r="P4823" i="1" s="1"/>
  <c r="Q4823" i="1" s="1"/>
  <c r="L4823" i="1"/>
  <c r="K4823" i="1"/>
  <c r="J4823" i="1"/>
  <c r="H4823" i="1"/>
  <c r="I4823" i="1" s="1"/>
  <c r="O4822" i="1"/>
  <c r="P4822" i="1" s="1"/>
  <c r="Q4822" i="1" s="1"/>
  <c r="L4822" i="1"/>
  <c r="K4822" i="1"/>
  <c r="J4822" i="1"/>
  <c r="H4822" i="1"/>
  <c r="I4822" i="1" s="1"/>
  <c r="O4821" i="1"/>
  <c r="P4821" i="1" s="1"/>
  <c r="Q4821" i="1" s="1"/>
  <c r="L4821" i="1"/>
  <c r="K4821" i="1"/>
  <c r="J4821" i="1"/>
  <c r="H4821" i="1"/>
  <c r="I4821" i="1" s="1"/>
  <c r="O4820" i="1"/>
  <c r="P4820" i="1" s="1"/>
  <c r="Q4820" i="1" s="1"/>
  <c r="L4820" i="1"/>
  <c r="K4820" i="1"/>
  <c r="J4820" i="1"/>
  <c r="H4820" i="1"/>
  <c r="I4820" i="1" s="1"/>
  <c r="O4819" i="1"/>
  <c r="P4819" i="1" s="1"/>
  <c r="Q4819" i="1" s="1"/>
  <c r="L4819" i="1"/>
  <c r="K4819" i="1"/>
  <c r="J4819" i="1"/>
  <c r="H4819" i="1"/>
  <c r="I4819" i="1" s="1"/>
  <c r="O4818" i="1"/>
  <c r="P4818" i="1" s="1"/>
  <c r="Q4818" i="1" s="1"/>
  <c r="L4818" i="1"/>
  <c r="K4818" i="1"/>
  <c r="J4818" i="1"/>
  <c r="H4818" i="1"/>
  <c r="I4818" i="1" s="1"/>
  <c r="O4817" i="1"/>
  <c r="P4817" i="1" s="1"/>
  <c r="Q4817" i="1" s="1"/>
  <c r="L4817" i="1"/>
  <c r="K4817" i="1"/>
  <c r="M4817" i="1" s="1"/>
  <c r="J4817" i="1"/>
  <c r="H4817" i="1"/>
  <c r="I4817" i="1" s="1"/>
  <c r="O4816" i="1"/>
  <c r="P4816" i="1" s="1"/>
  <c r="Q4816" i="1" s="1"/>
  <c r="L4816" i="1"/>
  <c r="K4816" i="1"/>
  <c r="J4816" i="1"/>
  <c r="H4816" i="1"/>
  <c r="I4816" i="1" s="1"/>
  <c r="O4815" i="1"/>
  <c r="P4815" i="1" s="1"/>
  <c r="Q4815" i="1" s="1"/>
  <c r="L4815" i="1"/>
  <c r="K4815" i="1"/>
  <c r="J4815" i="1"/>
  <c r="H4815" i="1"/>
  <c r="I4815" i="1" s="1"/>
  <c r="O4814" i="1"/>
  <c r="P4814" i="1" s="1"/>
  <c r="Q4814" i="1" s="1"/>
  <c r="L4814" i="1"/>
  <c r="K4814" i="1"/>
  <c r="J4814" i="1"/>
  <c r="H4814" i="1"/>
  <c r="I4814" i="1" s="1"/>
  <c r="O4813" i="1"/>
  <c r="P4813" i="1" s="1"/>
  <c r="Q4813" i="1" s="1"/>
  <c r="L4813" i="1"/>
  <c r="K4813" i="1"/>
  <c r="M4813" i="1" s="1"/>
  <c r="J4813" i="1"/>
  <c r="H4813" i="1"/>
  <c r="I4813" i="1" s="1"/>
  <c r="O4812" i="1"/>
  <c r="P4812" i="1" s="1"/>
  <c r="Q4812" i="1" s="1"/>
  <c r="L4812" i="1"/>
  <c r="K4812" i="1"/>
  <c r="J4812" i="1"/>
  <c r="H4812" i="1"/>
  <c r="I4812" i="1" s="1"/>
  <c r="O4811" i="1"/>
  <c r="P4811" i="1" s="1"/>
  <c r="Q4811" i="1" s="1"/>
  <c r="L4811" i="1"/>
  <c r="K4811" i="1"/>
  <c r="J4811" i="1"/>
  <c r="H4811" i="1"/>
  <c r="I4811" i="1" s="1"/>
  <c r="O4810" i="1"/>
  <c r="P4810" i="1" s="1"/>
  <c r="Q4810" i="1" s="1"/>
  <c r="L4810" i="1"/>
  <c r="K4810" i="1"/>
  <c r="J4810" i="1"/>
  <c r="H4810" i="1"/>
  <c r="I4810" i="1" s="1"/>
  <c r="O4809" i="1"/>
  <c r="P4809" i="1" s="1"/>
  <c r="Q4809" i="1" s="1"/>
  <c r="L4809" i="1"/>
  <c r="K4809" i="1"/>
  <c r="J4809" i="1"/>
  <c r="H4809" i="1"/>
  <c r="I4809" i="1" s="1"/>
  <c r="O4808" i="1"/>
  <c r="P4808" i="1" s="1"/>
  <c r="Q4808" i="1" s="1"/>
  <c r="L4808" i="1"/>
  <c r="K4808" i="1"/>
  <c r="J4808" i="1"/>
  <c r="H4808" i="1"/>
  <c r="I4808" i="1" s="1"/>
  <c r="O4807" i="1"/>
  <c r="P4807" i="1" s="1"/>
  <c r="Q4807" i="1" s="1"/>
  <c r="L4807" i="1"/>
  <c r="K4807" i="1"/>
  <c r="M4807" i="1" s="1"/>
  <c r="J4807" i="1"/>
  <c r="H4807" i="1"/>
  <c r="I4807" i="1" s="1"/>
  <c r="O4806" i="1"/>
  <c r="P4806" i="1" s="1"/>
  <c r="Q4806" i="1" s="1"/>
  <c r="L4806" i="1"/>
  <c r="K4806" i="1"/>
  <c r="J4806" i="1"/>
  <c r="H4806" i="1"/>
  <c r="I4806" i="1" s="1"/>
  <c r="O4805" i="1"/>
  <c r="P4805" i="1" s="1"/>
  <c r="Q4805" i="1" s="1"/>
  <c r="L4805" i="1"/>
  <c r="K4805" i="1"/>
  <c r="J4805" i="1"/>
  <c r="H4805" i="1"/>
  <c r="I4805" i="1" s="1"/>
  <c r="O4804" i="1"/>
  <c r="P4804" i="1" s="1"/>
  <c r="Q4804" i="1" s="1"/>
  <c r="L4804" i="1"/>
  <c r="K4804" i="1"/>
  <c r="J4804" i="1"/>
  <c r="H4804" i="1"/>
  <c r="I4804" i="1" s="1"/>
  <c r="O4803" i="1"/>
  <c r="P4803" i="1" s="1"/>
  <c r="Q4803" i="1" s="1"/>
  <c r="L4803" i="1"/>
  <c r="K4803" i="1"/>
  <c r="M4803" i="1" s="1"/>
  <c r="J4803" i="1"/>
  <c r="H4803" i="1"/>
  <c r="I4803" i="1" s="1"/>
  <c r="O4802" i="1"/>
  <c r="P4802" i="1" s="1"/>
  <c r="Q4802" i="1" s="1"/>
  <c r="L4802" i="1"/>
  <c r="K4802" i="1"/>
  <c r="J4802" i="1"/>
  <c r="H4802" i="1"/>
  <c r="I4802" i="1" s="1"/>
  <c r="O4801" i="1"/>
  <c r="P4801" i="1" s="1"/>
  <c r="Q4801" i="1" s="1"/>
  <c r="L4801" i="1"/>
  <c r="K4801" i="1"/>
  <c r="M4801" i="1" s="1"/>
  <c r="J4801" i="1"/>
  <c r="H4801" i="1"/>
  <c r="I4801" i="1" s="1"/>
  <c r="O4800" i="1"/>
  <c r="P4800" i="1" s="1"/>
  <c r="Q4800" i="1" s="1"/>
  <c r="L4800" i="1"/>
  <c r="K4800" i="1"/>
  <c r="J4800" i="1"/>
  <c r="H4800" i="1"/>
  <c r="I4800" i="1" s="1"/>
  <c r="S4799" i="1"/>
  <c r="O4799" i="1"/>
  <c r="P4799" i="1" s="1"/>
  <c r="Q4799" i="1" s="1"/>
  <c r="L4799" i="1"/>
  <c r="K4799" i="1"/>
  <c r="J4799" i="1"/>
  <c r="H4799" i="1"/>
  <c r="I4799" i="1" s="1"/>
  <c r="O4798" i="1"/>
  <c r="P4798" i="1" s="1"/>
  <c r="Q4798" i="1" s="1"/>
  <c r="L4798" i="1"/>
  <c r="K4798" i="1"/>
  <c r="J4798" i="1"/>
  <c r="H4798" i="1"/>
  <c r="I4798" i="1" s="1"/>
  <c r="O4797" i="1"/>
  <c r="P4797" i="1" s="1"/>
  <c r="Q4797" i="1" s="1"/>
  <c r="L4797" i="1"/>
  <c r="K4797" i="1"/>
  <c r="M4797" i="1" s="1"/>
  <c r="J4797" i="1"/>
  <c r="H4797" i="1"/>
  <c r="I4797" i="1" s="1"/>
  <c r="O4796" i="1"/>
  <c r="P4796" i="1" s="1"/>
  <c r="Q4796" i="1" s="1"/>
  <c r="L4796" i="1"/>
  <c r="K4796" i="1"/>
  <c r="J4796" i="1"/>
  <c r="H4796" i="1"/>
  <c r="I4796" i="1" s="1"/>
  <c r="O4795" i="1"/>
  <c r="P4795" i="1" s="1"/>
  <c r="Q4795" i="1" s="1"/>
  <c r="L4795" i="1"/>
  <c r="K4795" i="1"/>
  <c r="J4795" i="1"/>
  <c r="H4795" i="1"/>
  <c r="I4795" i="1" s="1"/>
  <c r="O4794" i="1"/>
  <c r="P4794" i="1" s="1"/>
  <c r="Q4794" i="1" s="1"/>
  <c r="L4794" i="1"/>
  <c r="K4794" i="1"/>
  <c r="J4794" i="1"/>
  <c r="H4794" i="1"/>
  <c r="I4794" i="1" s="1"/>
  <c r="O4793" i="1"/>
  <c r="P4793" i="1" s="1"/>
  <c r="Q4793" i="1" s="1"/>
  <c r="L4793" i="1"/>
  <c r="K4793" i="1"/>
  <c r="J4793" i="1"/>
  <c r="H4793" i="1"/>
  <c r="I4793" i="1" s="1"/>
  <c r="O4792" i="1"/>
  <c r="P4792" i="1" s="1"/>
  <c r="Q4792" i="1" s="1"/>
  <c r="L4792" i="1"/>
  <c r="K4792" i="1"/>
  <c r="J4792" i="1"/>
  <c r="H4792" i="1"/>
  <c r="I4792" i="1" s="1"/>
  <c r="O4791" i="1"/>
  <c r="P4791" i="1" s="1"/>
  <c r="Q4791" i="1" s="1"/>
  <c r="L4791" i="1"/>
  <c r="K4791" i="1"/>
  <c r="M4791" i="1" s="1"/>
  <c r="J4791" i="1"/>
  <c r="H4791" i="1"/>
  <c r="I4791" i="1" s="1"/>
  <c r="O4790" i="1"/>
  <c r="P4790" i="1" s="1"/>
  <c r="Q4790" i="1" s="1"/>
  <c r="L4790" i="1"/>
  <c r="K4790" i="1"/>
  <c r="J4790" i="1"/>
  <c r="H4790" i="1"/>
  <c r="I4790" i="1" s="1"/>
  <c r="O4789" i="1"/>
  <c r="P4789" i="1" s="1"/>
  <c r="Q4789" i="1" s="1"/>
  <c r="L4789" i="1"/>
  <c r="K4789" i="1"/>
  <c r="J4789" i="1"/>
  <c r="H4789" i="1"/>
  <c r="I4789" i="1" s="1"/>
  <c r="O4788" i="1"/>
  <c r="P4788" i="1" s="1"/>
  <c r="Q4788" i="1" s="1"/>
  <c r="L4788" i="1"/>
  <c r="K4788" i="1"/>
  <c r="J4788" i="1"/>
  <c r="H4788" i="1"/>
  <c r="I4788" i="1" s="1"/>
  <c r="O4787" i="1"/>
  <c r="P4787" i="1" s="1"/>
  <c r="Q4787" i="1" s="1"/>
  <c r="L4787" i="1"/>
  <c r="K4787" i="1"/>
  <c r="J4787" i="1"/>
  <c r="H4787" i="1"/>
  <c r="I4787" i="1" s="1"/>
  <c r="O4786" i="1"/>
  <c r="P4786" i="1" s="1"/>
  <c r="Q4786" i="1" s="1"/>
  <c r="L4786" i="1"/>
  <c r="K4786" i="1"/>
  <c r="J4786" i="1"/>
  <c r="H4786" i="1"/>
  <c r="I4786" i="1" s="1"/>
  <c r="O4785" i="1"/>
  <c r="P4785" i="1" s="1"/>
  <c r="Q4785" i="1" s="1"/>
  <c r="L4785" i="1"/>
  <c r="K4785" i="1"/>
  <c r="M4785" i="1" s="1"/>
  <c r="J4785" i="1"/>
  <c r="H4785" i="1"/>
  <c r="I4785" i="1" s="1"/>
  <c r="O4784" i="1"/>
  <c r="P4784" i="1" s="1"/>
  <c r="Q4784" i="1" s="1"/>
  <c r="L4784" i="1"/>
  <c r="K4784" i="1"/>
  <c r="J4784" i="1"/>
  <c r="H4784" i="1"/>
  <c r="I4784" i="1" s="1"/>
  <c r="O4783" i="1"/>
  <c r="P4783" i="1" s="1"/>
  <c r="Q4783" i="1" s="1"/>
  <c r="L4783" i="1"/>
  <c r="K4783" i="1"/>
  <c r="J4783" i="1"/>
  <c r="H4783" i="1"/>
  <c r="I4783" i="1" s="1"/>
  <c r="O4782" i="1"/>
  <c r="P4782" i="1" s="1"/>
  <c r="Q4782" i="1" s="1"/>
  <c r="L4782" i="1"/>
  <c r="K4782" i="1"/>
  <c r="J4782" i="1"/>
  <c r="H4782" i="1"/>
  <c r="I4782" i="1" s="1"/>
  <c r="O4781" i="1"/>
  <c r="P4781" i="1" s="1"/>
  <c r="Q4781" i="1" s="1"/>
  <c r="L4781" i="1"/>
  <c r="K4781" i="1"/>
  <c r="M4781" i="1" s="1"/>
  <c r="J4781" i="1"/>
  <c r="H4781" i="1"/>
  <c r="I4781" i="1" s="1"/>
  <c r="O4780" i="1"/>
  <c r="P4780" i="1" s="1"/>
  <c r="Q4780" i="1" s="1"/>
  <c r="L4780" i="1"/>
  <c r="K4780" i="1"/>
  <c r="J4780" i="1"/>
  <c r="H4780" i="1"/>
  <c r="I4780" i="1" s="1"/>
  <c r="O4779" i="1"/>
  <c r="P4779" i="1" s="1"/>
  <c r="Q4779" i="1" s="1"/>
  <c r="L4779" i="1"/>
  <c r="K4779" i="1"/>
  <c r="J4779" i="1"/>
  <c r="H4779" i="1"/>
  <c r="I4779" i="1" s="1"/>
  <c r="O4778" i="1"/>
  <c r="P4778" i="1" s="1"/>
  <c r="Q4778" i="1" s="1"/>
  <c r="L4778" i="1"/>
  <c r="K4778" i="1"/>
  <c r="J4778" i="1"/>
  <c r="H4778" i="1"/>
  <c r="I4778" i="1" s="1"/>
  <c r="O4777" i="1"/>
  <c r="P4777" i="1" s="1"/>
  <c r="Q4777" i="1" s="1"/>
  <c r="L4777" i="1"/>
  <c r="K4777" i="1"/>
  <c r="J4777" i="1"/>
  <c r="H4777" i="1"/>
  <c r="I4777" i="1" s="1"/>
  <c r="O4776" i="1"/>
  <c r="P4776" i="1" s="1"/>
  <c r="Q4776" i="1" s="1"/>
  <c r="L4776" i="1"/>
  <c r="K4776" i="1"/>
  <c r="J4776" i="1"/>
  <c r="H4776" i="1"/>
  <c r="I4776" i="1" s="1"/>
  <c r="O4775" i="1"/>
  <c r="P4775" i="1" s="1"/>
  <c r="Q4775" i="1" s="1"/>
  <c r="L4775" i="1"/>
  <c r="K4775" i="1"/>
  <c r="J4775" i="1"/>
  <c r="H4775" i="1"/>
  <c r="I4775" i="1" s="1"/>
  <c r="O4774" i="1"/>
  <c r="P4774" i="1" s="1"/>
  <c r="Q4774" i="1" s="1"/>
  <c r="L4774" i="1"/>
  <c r="K4774" i="1"/>
  <c r="J4774" i="1"/>
  <c r="H4774" i="1"/>
  <c r="I4774" i="1" s="1"/>
  <c r="O4773" i="1"/>
  <c r="P4773" i="1" s="1"/>
  <c r="Q4773" i="1" s="1"/>
  <c r="L4773" i="1"/>
  <c r="K4773" i="1"/>
  <c r="J4773" i="1"/>
  <c r="H4773" i="1"/>
  <c r="I4773" i="1" s="1"/>
  <c r="O4772" i="1"/>
  <c r="P4772" i="1" s="1"/>
  <c r="Q4772" i="1" s="1"/>
  <c r="L4772" i="1"/>
  <c r="K4772" i="1"/>
  <c r="J4772" i="1"/>
  <c r="H4772" i="1"/>
  <c r="I4772" i="1" s="1"/>
  <c r="O4771" i="1"/>
  <c r="P4771" i="1" s="1"/>
  <c r="Q4771" i="1" s="1"/>
  <c r="L4771" i="1"/>
  <c r="K4771" i="1"/>
  <c r="M4771" i="1" s="1"/>
  <c r="J4771" i="1"/>
  <c r="H4771" i="1"/>
  <c r="I4771" i="1" s="1"/>
  <c r="O4770" i="1"/>
  <c r="P4770" i="1" s="1"/>
  <c r="Q4770" i="1" s="1"/>
  <c r="L4770" i="1"/>
  <c r="K4770" i="1"/>
  <c r="J4770" i="1"/>
  <c r="H4770" i="1"/>
  <c r="I4770" i="1" s="1"/>
  <c r="O4769" i="1"/>
  <c r="P4769" i="1" s="1"/>
  <c r="Q4769" i="1" s="1"/>
  <c r="L4769" i="1"/>
  <c r="K4769" i="1"/>
  <c r="J4769" i="1"/>
  <c r="H4769" i="1"/>
  <c r="I4769" i="1" s="1"/>
  <c r="O4768" i="1"/>
  <c r="P4768" i="1" s="1"/>
  <c r="Q4768" i="1" s="1"/>
  <c r="L4768" i="1"/>
  <c r="K4768" i="1"/>
  <c r="J4768" i="1"/>
  <c r="H4768" i="1"/>
  <c r="I4768" i="1" s="1"/>
  <c r="O4767" i="1"/>
  <c r="P4767" i="1" s="1"/>
  <c r="Q4767" i="1" s="1"/>
  <c r="L4767" i="1"/>
  <c r="K4767" i="1"/>
  <c r="J4767" i="1"/>
  <c r="H4767" i="1"/>
  <c r="I4767" i="1" s="1"/>
  <c r="O4766" i="1"/>
  <c r="P4766" i="1" s="1"/>
  <c r="Q4766" i="1" s="1"/>
  <c r="L4766" i="1"/>
  <c r="K4766" i="1"/>
  <c r="J4766" i="1"/>
  <c r="H4766" i="1"/>
  <c r="I4766" i="1" s="1"/>
  <c r="O4765" i="1"/>
  <c r="P4765" i="1" s="1"/>
  <c r="Q4765" i="1" s="1"/>
  <c r="L4765" i="1"/>
  <c r="K4765" i="1"/>
  <c r="M4765" i="1" s="1"/>
  <c r="J4765" i="1"/>
  <c r="H4765" i="1"/>
  <c r="I4765" i="1" s="1"/>
  <c r="O4764" i="1"/>
  <c r="P4764" i="1" s="1"/>
  <c r="Q4764" i="1" s="1"/>
  <c r="L4764" i="1"/>
  <c r="K4764" i="1"/>
  <c r="J4764" i="1"/>
  <c r="H4764" i="1"/>
  <c r="I4764" i="1" s="1"/>
  <c r="O4763" i="1"/>
  <c r="P4763" i="1" s="1"/>
  <c r="Q4763" i="1" s="1"/>
  <c r="L4763" i="1"/>
  <c r="K4763" i="1"/>
  <c r="J4763" i="1"/>
  <c r="H4763" i="1"/>
  <c r="I4763" i="1" s="1"/>
  <c r="O4762" i="1"/>
  <c r="P4762" i="1" s="1"/>
  <c r="Q4762" i="1" s="1"/>
  <c r="L4762" i="1"/>
  <c r="K4762" i="1"/>
  <c r="J4762" i="1"/>
  <c r="H4762" i="1"/>
  <c r="I4762" i="1" s="1"/>
  <c r="O4761" i="1"/>
  <c r="P4761" i="1" s="1"/>
  <c r="Q4761" i="1" s="1"/>
  <c r="L4761" i="1"/>
  <c r="K4761" i="1"/>
  <c r="J4761" i="1"/>
  <c r="H4761" i="1"/>
  <c r="I4761" i="1" s="1"/>
  <c r="O4760" i="1"/>
  <c r="P4760" i="1" s="1"/>
  <c r="Q4760" i="1" s="1"/>
  <c r="L4760" i="1"/>
  <c r="K4760" i="1"/>
  <c r="J4760" i="1"/>
  <c r="H4760" i="1"/>
  <c r="I4760" i="1" s="1"/>
  <c r="O4759" i="1"/>
  <c r="P4759" i="1" s="1"/>
  <c r="Q4759" i="1" s="1"/>
  <c r="L4759" i="1"/>
  <c r="K4759" i="1"/>
  <c r="M4759" i="1" s="1"/>
  <c r="J4759" i="1"/>
  <c r="H4759" i="1"/>
  <c r="I4759" i="1" s="1"/>
  <c r="O4758" i="1"/>
  <c r="P4758" i="1" s="1"/>
  <c r="Q4758" i="1" s="1"/>
  <c r="L4758" i="1"/>
  <c r="K4758" i="1"/>
  <c r="J4758" i="1"/>
  <c r="H4758" i="1"/>
  <c r="I4758" i="1" s="1"/>
  <c r="O4757" i="1"/>
  <c r="P4757" i="1" s="1"/>
  <c r="Q4757" i="1" s="1"/>
  <c r="L4757" i="1"/>
  <c r="K4757" i="1"/>
  <c r="J4757" i="1"/>
  <c r="H4757" i="1"/>
  <c r="I4757" i="1" s="1"/>
  <c r="O4756" i="1"/>
  <c r="P4756" i="1" s="1"/>
  <c r="Q4756" i="1" s="1"/>
  <c r="L4756" i="1"/>
  <c r="K4756" i="1"/>
  <c r="J4756" i="1"/>
  <c r="H4756" i="1"/>
  <c r="I4756" i="1" s="1"/>
  <c r="O4755" i="1"/>
  <c r="P4755" i="1" s="1"/>
  <c r="Q4755" i="1" s="1"/>
  <c r="L4755" i="1"/>
  <c r="K4755" i="1"/>
  <c r="J4755" i="1"/>
  <c r="H4755" i="1"/>
  <c r="I4755" i="1" s="1"/>
  <c r="O4754" i="1"/>
  <c r="P4754" i="1" s="1"/>
  <c r="Q4754" i="1" s="1"/>
  <c r="L4754" i="1"/>
  <c r="K4754" i="1"/>
  <c r="J4754" i="1"/>
  <c r="H4754" i="1"/>
  <c r="I4754" i="1" s="1"/>
  <c r="O4753" i="1"/>
  <c r="P4753" i="1" s="1"/>
  <c r="Q4753" i="1" s="1"/>
  <c r="L4753" i="1"/>
  <c r="K4753" i="1"/>
  <c r="M4753" i="1" s="1"/>
  <c r="J4753" i="1"/>
  <c r="H4753" i="1"/>
  <c r="I4753" i="1" s="1"/>
  <c r="O4752" i="1"/>
  <c r="P4752" i="1" s="1"/>
  <c r="Q4752" i="1" s="1"/>
  <c r="L4752" i="1"/>
  <c r="K4752" i="1"/>
  <c r="J4752" i="1"/>
  <c r="H4752" i="1"/>
  <c r="I4752" i="1" s="1"/>
  <c r="O4751" i="1"/>
  <c r="P4751" i="1" s="1"/>
  <c r="Q4751" i="1" s="1"/>
  <c r="L4751" i="1"/>
  <c r="K4751" i="1"/>
  <c r="J4751" i="1"/>
  <c r="H4751" i="1"/>
  <c r="I4751" i="1" s="1"/>
  <c r="O4750" i="1"/>
  <c r="P4750" i="1" s="1"/>
  <c r="Q4750" i="1" s="1"/>
  <c r="L4750" i="1"/>
  <c r="K4750" i="1"/>
  <c r="J4750" i="1"/>
  <c r="H4750" i="1"/>
  <c r="I4750" i="1" s="1"/>
  <c r="O4749" i="1"/>
  <c r="P4749" i="1" s="1"/>
  <c r="Q4749" i="1" s="1"/>
  <c r="L4749" i="1"/>
  <c r="K4749" i="1"/>
  <c r="M4749" i="1" s="1"/>
  <c r="J4749" i="1"/>
  <c r="H4749" i="1"/>
  <c r="I4749" i="1" s="1"/>
  <c r="O4748" i="1"/>
  <c r="P4748" i="1" s="1"/>
  <c r="Q4748" i="1" s="1"/>
  <c r="L4748" i="1"/>
  <c r="K4748" i="1"/>
  <c r="J4748" i="1"/>
  <c r="H4748" i="1"/>
  <c r="I4748" i="1" s="1"/>
  <c r="S4747" i="1"/>
  <c r="O4747" i="1"/>
  <c r="P4747" i="1" s="1"/>
  <c r="Q4747" i="1" s="1"/>
  <c r="L4747" i="1"/>
  <c r="K4747" i="1"/>
  <c r="M4747" i="1" s="1"/>
  <c r="J4747" i="1"/>
  <c r="H4747" i="1"/>
  <c r="I4747" i="1" s="1"/>
  <c r="O4746" i="1"/>
  <c r="P4746" i="1" s="1"/>
  <c r="Q4746" i="1" s="1"/>
  <c r="L4746" i="1"/>
  <c r="K4746" i="1"/>
  <c r="J4746" i="1"/>
  <c r="H4746" i="1"/>
  <c r="I4746" i="1" s="1"/>
  <c r="O4745" i="1"/>
  <c r="P4745" i="1" s="1"/>
  <c r="Q4745" i="1" s="1"/>
  <c r="L4745" i="1"/>
  <c r="K4745" i="1"/>
  <c r="J4745" i="1"/>
  <c r="H4745" i="1"/>
  <c r="I4745" i="1" s="1"/>
  <c r="O4744" i="1"/>
  <c r="P4744" i="1" s="1"/>
  <c r="Q4744" i="1" s="1"/>
  <c r="L4744" i="1"/>
  <c r="K4744" i="1"/>
  <c r="J4744" i="1"/>
  <c r="H4744" i="1"/>
  <c r="I4744" i="1" s="1"/>
  <c r="S4743" i="1"/>
  <c r="O4743" i="1"/>
  <c r="P4743" i="1" s="1"/>
  <c r="Q4743" i="1" s="1"/>
  <c r="L4743" i="1"/>
  <c r="K4743" i="1"/>
  <c r="M4743" i="1" s="1"/>
  <c r="J4743" i="1"/>
  <c r="H4743" i="1"/>
  <c r="I4743" i="1" s="1"/>
  <c r="O4742" i="1"/>
  <c r="P4742" i="1" s="1"/>
  <c r="Q4742" i="1" s="1"/>
  <c r="L4742" i="1"/>
  <c r="K4742" i="1"/>
  <c r="J4742" i="1"/>
  <c r="H4742" i="1"/>
  <c r="I4742" i="1" s="1"/>
  <c r="O4741" i="1"/>
  <c r="P4741" i="1" s="1"/>
  <c r="Q4741" i="1" s="1"/>
  <c r="L4741" i="1"/>
  <c r="K4741" i="1"/>
  <c r="J4741" i="1"/>
  <c r="H4741" i="1"/>
  <c r="I4741" i="1" s="1"/>
  <c r="O4740" i="1"/>
  <c r="P4740" i="1" s="1"/>
  <c r="Q4740" i="1" s="1"/>
  <c r="L4740" i="1"/>
  <c r="K4740" i="1"/>
  <c r="J4740" i="1"/>
  <c r="H4740" i="1"/>
  <c r="I4740" i="1" s="1"/>
  <c r="O4739" i="1"/>
  <c r="P4739" i="1" s="1"/>
  <c r="Q4739" i="1" s="1"/>
  <c r="L4739" i="1"/>
  <c r="K4739" i="1"/>
  <c r="M4739" i="1" s="1"/>
  <c r="J4739" i="1"/>
  <c r="H4739" i="1"/>
  <c r="I4739" i="1" s="1"/>
  <c r="O4738" i="1"/>
  <c r="P4738" i="1" s="1"/>
  <c r="Q4738" i="1" s="1"/>
  <c r="L4738" i="1"/>
  <c r="K4738" i="1"/>
  <c r="J4738" i="1"/>
  <c r="H4738" i="1"/>
  <c r="I4738" i="1" s="1"/>
  <c r="O4737" i="1"/>
  <c r="P4737" i="1" s="1"/>
  <c r="Q4737" i="1" s="1"/>
  <c r="L4737" i="1"/>
  <c r="K4737" i="1"/>
  <c r="M4737" i="1" s="1"/>
  <c r="J4737" i="1"/>
  <c r="H4737" i="1"/>
  <c r="I4737" i="1" s="1"/>
  <c r="O4736" i="1"/>
  <c r="P4736" i="1" s="1"/>
  <c r="Q4736" i="1" s="1"/>
  <c r="L4736" i="1"/>
  <c r="K4736" i="1"/>
  <c r="J4736" i="1"/>
  <c r="H4736" i="1"/>
  <c r="I4736" i="1" s="1"/>
  <c r="O4735" i="1"/>
  <c r="P4735" i="1" s="1"/>
  <c r="Q4735" i="1" s="1"/>
  <c r="L4735" i="1"/>
  <c r="K4735" i="1"/>
  <c r="J4735" i="1"/>
  <c r="H4735" i="1"/>
  <c r="I4735" i="1" s="1"/>
  <c r="O4734" i="1"/>
  <c r="P4734" i="1" s="1"/>
  <c r="Q4734" i="1" s="1"/>
  <c r="L4734" i="1"/>
  <c r="K4734" i="1"/>
  <c r="J4734" i="1"/>
  <c r="H4734" i="1"/>
  <c r="I4734" i="1" s="1"/>
  <c r="O4733" i="1"/>
  <c r="P4733" i="1" s="1"/>
  <c r="Q4733" i="1" s="1"/>
  <c r="L4733" i="1"/>
  <c r="K4733" i="1"/>
  <c r="M4733" i="1" s="1"/>
  <c r="J4733" i="1"/>
  <c r="H4733" i="1"/>
  <c r="I4733" i="1" s="1"/>
  <c r="O4732" i="1"/>
  <c r="P4732" i="1" s="1"/>
  <c r="Q4732" i="1" s="1"/>
  <c r="L4732" i="1"/>
  <c r="K4732" i="1"/>
  <c r="J4732" i="1"/>
  <c r="H4732" i="1"/>
  <c r="I4732" i="1" s="1"/>
  <c r="O4731" i="1"/>
  <c r="P4731" i="1" s="1"/>
  <c r="Q4731" i="1" s="1"/>
  <c r="L4731" i="1"/>
  <c r="K4731" i="1"/>
  <c r="M4731" i="1" s="1"/>
  <c r="J4731" i="1"/>
  <c r="H4731" i="1"/>
  <c r="I4731" i="1" s="1"/>
  <c r="O4730" i="1"/>
  <c r="P4730" i="1" s="1"/>
  <c r="Q4730" i="1" s="1"/>
  <c r="L4730" i="1"/>
  <c r="K4730" i="1"/>
  <c r="J4730" i="1"/>
  <c r="H4730" i="1"/>
  <c r="I4730" i="1" s="1"/>
  <c r="O4729" i="1"/>
  <c r="P4729" i="1" s="1"/>
  <c r="Q4729" i="1" s="1"/>
  <c r="L4729" i="1"/>
  <c r="K4729" i="1"/>
  <c r="J4729" i="1"/>
  <c r="H4729" i="1"/>
  <c r="I4729" i="1" s="1"/>
  <c r="O4728" i="1"/>
  <c r="P4728" i="1" s="1"/>
  <c r="Q4728" i="1" s="1"/>
  <c r="L4728" i="1"/>
  <c r="K4728" i="1"/>
  <c r="J4728" i="1"/>
  <c r="H4728" i="1"/>
  <c r="I4728" i="1" s="1"/>
  <c r="O4727" i="1"/>
  <c r="P4727" i="1" s="1"/>
  <c r="Q4727" i="1" s="1"/>
  <c r="L4727" i="1"/>
  <c r="K4727" i="1"/>
  <c r="M4727" i="1" s="1"/>
  <c r="J4727" i="1"/>
  <c r="H4727" i="1"/>
  <c r="I4727" i="1" s="1"/>
  <c r="O4726" i="1"/>
  <c r="P4726" i="1" s="1"/>
  <c r="Q4726" i="1" s="1"/>
  <c r="L4726" i="1"/>
  <c r="K4726" i="1"/>
  <c r="J4726" i="1"/>
  <c r="H4726" i="1"/>
  <c r="I4726" i="1" s="1"/>
  <c r="O4725" i="1"/>
  <c r="P4725" i="1" s="1"/>
  <c r="Q4725" i="1" s="1"/>
  <c r="L4725" i="1"/>
  <c r="K4725" i="1"/>
  <c r="J4725" i="1"/>
  <c r="H4725" i="1"/>
  <c r="I4725" i="1" s="1"/>
  <c r="O4724" i="1"/>
  <c r="P4724" i="1" s="1"/>
  <c r="Q4724" i="1" s="1"/>
  <c r="L4724" i="1"/>
  <c r="K4724" i="1"/>
  <c r="J4724" i="1"/>
  <c r="H4724" i="1"/>
  <c r="I4724" i="1" s="1"/>
  <c r="O4723" i="1"/>
  <c r="P4723" i="1" s="1"/>
  <c r="Q4723" i="1" s="1"/>
  <c r="L4723" i="1"/>
  <c r="K4723" i="1"/>
  <c r="J4723" i="1"/>
  <c r="H4723" i="1"/>
  <c r="I4723" i="1" s="1"/>
  <c r="O4722" i="1"/>
  <c r="P4722" i="1" s="1"/>
  <c r="Q4722" i="1" s="1"/>
  <c r="L4722" i="1"/>
  <c r="K4722" i="1"/>
  <c r="J4722" i="1"/>
  <c r="H4722" i="1"/>
  <c r="I4722" i="1" s="1"/>
  <c r="O4721" i="1"/>
  <c r="P4721" i="1" s="1"/>
  <c r="Q4721" i="1" s="1"/>
  <c r="L4721" i="1"/>
  <c r="K4721" i="1"/>
  <c r="M4721" i="1" s="1"/>
  <c r="J4721" i="1"/>
  <c r="H4721" i="1"/>
  <c r="I4721" i="1" s="1"/>
  <c r="O4720" i="1"/>
  <c r="P4720" i="1" s="1"/>
  <c r="Q4720" i="1" s="1"/>
  <c r="L4720" i="1"/>
  <c r="K4720" i="1"/>
  <c r="J4720" i="1"/>
  <c r="H4720" i="1"/>
  <c r="I4720" i="1" s="1"/>
  <c r="O4719" i="1"/>
  <c r="P4719" i="1" s="1"/>
  <c r="Q4719" i="1" s="1"/>
  <c r="L4719" i="1"/>
  <c r="K4719" i="1"/>
  <c r="J4719" i="1"/>
  <c r="H4719" i="1"/>
  <c r="I4719" i="1" s="1"/>
  <c r="O4718" i="1"/>
  <c r="P4718" i="1" s="1"/>
  <c r="Q4718" i="1" s="1"/>
  <c r="L4718" i="1"/>
  <c r="K4718" i="1"/>
  <c r="J4718" i="1"/>
  <c r="H4718" i="1"/>
  <c r="I4718" i="1" s="1"/>
  <c r="O4717" i="1"/>
  <c r="P4717" i="1" s="1"/>
  <c r="Q4717" i="1" s="1"/>
  <c r="L4717" i="1"/>
  <c r="K4717" i="1"/>
  <c r="M4717" i="1" s="1"/>
  <c r="J4717" i="1"/>
  <c r="H4717" i="1"/>
  <c r="I4717" i="1" s="1"/>
  <c r="S4716" i="1"/>
  <c r="O4716" i="1"/>
  <c r="P4716" i="1" s="1"/>
  <c r="Q4716" i="1" s="1"/>
  <c r="L4716" i="1"/>
  <c r="K4716" i="1"/>
  <c r="J4716" i="1"/>
  <c r="H4716" i="1"/>
  <c r="I4716" i="1" s="1"/>
  <c r="O4715" i="1"/>
  <c r="P4715" i="1" s="1"/>
  <c r="Q4715" i="1" s="1"/>
  <c r="L4715" i="1"/>
  <c r="K4715" i="1"/>
  <c r="J4715" i="1"/>
  <c r="H4715" i="1"/>
  <c r="I4715" i="1" s="1"/>
  <c r="O4714" i="1"/>
  <c r="P4714" i="1" s="1"/>
  <c r="Q4714" i="1" s="1"/>
  <c r="L4714" i="1"/>
  <c r="K4714" i="1"/>
  <c r="J4714" i="1"/>
  <c r="H4714" i="1"/>
  <c r="I4714" i="1" s="1"/>
  <c r="O4713" i="1"/>
  <c r="P4713" i="1" s="1"/>
  <c r="Q4713" i="1" s="1"/>
  <c r="L4713" i="1"/>
  <c r="K4713" i="1"/>
  <c r="J4713" i="1"/>
  <c r="H4713" i="1"/>
  <c r="I4713" i="1" s="1"/>
  <c r="O4712" i="1"/>
  <c r="P4712" i="1" s="1"/>
  <c r="Q4712" i="1" s="1"/>
  <c r="L4712" i="1"/>
  <c r="K4712" i="1"/>
  <c r="J4712" i="1"/>
  <c r="H4712" i="1"/>
  <c r="I4712" i="1" s="1"/>
  <c r="O4711" i="1"/>
  <c r="P4711" i="1" s="1"/>
  <c r="Q4711" i="1" s="1"/>
  <c r="L4711" i="1"/>
  <c r="K4711" i="1"/>
  <c r="M4711" i="1" s="1"/>
  <c r="J4711" i="1"/>
  <c r="H4711" i="1"/>
  <c r="I4711" i="1" s="1"/>
  <c r="S4710" i="1"/>
  <c r="O4710" i="1"/>
  <c r="P4710" i="1" s="1"/>
  <c r="Q4710" i="1" s="1"/>
  <c r="L4710" i="1"/>
  <c r="K4710" i="1"/>
  <c r="J4710" i="1"/>
  <c r="H4710" i="1"/>
  <c r="I4710" i="1" s="1"/>
  <c r="O4709" i="1"/>
  <c r="P4709" i="1" s="1"/>
  <c r="Q4709" i="1" s="1"/>
  <c r="L4709" i="1"/>
  <c r="K4709" i="1"/>
  <c r="J4709" i="1"/>
  <c r="H4709" i="1"/>
  <c r="I4709" i="1" s="1"/>
  <c r="O4708" i="1"/>
  <c r="P4708" i="1" s="1"/>
  <c r="Q4708" i="1" s="1"/>
  <c r="L4708" i="1"/>
  <c r="K4708" i="1"/>
  <c r="J4708" i="1"/>
  <c r="H4708" i="1"/>
  <c r="I4708" i="1" s="1"/>
  <c r="O4707" i="1"/>
  <c r="P4707" i="1" s="1"/>
  <c r="Q4707" i="1" s="1"/>
  <c r="L4707" i="1"/>
  <c r="K4707" i="1"/>
  <c r="M4707" i="1" s="1"/>
  <c r="J4707" i="1"/>
  <c r="H4707" i="1"/>
  <c r="I4707" i="1" s="1"/>
  <c r="O4706" i="1"/>
  <c r="P4706" i="1" s="1"/>
  <c r="Q4706" i="1" s="1"/>
  <c r="L4706" i="1"/>
  <c r="K4706" i="1"/>
  <c r="J4706" i="1"/>
  <c r="H4706" i="1"/>
  <c r="I4706" i="1" s="1"/>
  <c r="O4705" i="1"/>
  <c r="P4705" i="1" s="1"/>
  <c r="Q4705" i="1" s="1"/>
  <c r="L4705" i="1"/>
  <c r="K4705" i="1"/>
  <c r="J4705" i="1"/>
  <c r="H4705" i="1"/>
  <c r="I4705" i="1" s="1"/>
  <c r="O4704" i="1"/>
  <c r="P4704" i="1" s="1"/>
  <c r="Q4704" i="1" s="1"/>
  <c r="L4704" i="1"/>
  <c r="K4704" i="1"/>
  <c r="J4704" i="1"/>
  <c r="H4704" i="1"/>
  <c r="I4704" i="1" s="1"/>
  <c r="O4703" i="1"/>
  <c r="P4703" i="1" s="1"/>
  <c r="Q4703" i="1" s="1"/>
  <c r="L4703" i="1"/>
  <c r="K4703" i="1"/>
  <c r="J4703" i="1"/>
  <c r="H4703" i="1"/>
  <c r="I4703" i="1" s="1"/>
  <c r="O4702" i="1"/>
  <c r="P4702" i="1" s="1"/>
  <c r="Q4702" i="1" s="1"/>
  <c r="L4702" i="1"/>
  <c r="K4702" i="1"/>
  <c r="J4702" i="1"/>
  <c r="H4702" i="1"/>
  <c r="I4702" i="1" s="1"/>
  <c r="O4701" i="1"/>
  <c r="P4701" i="1" s="1"/>
  <c r="Q4701" i="1" s="1"/>
  <c r="L4701" i="1"/>
  <c r="K4701" i="1"/>
  <c r="M4701" i="1" s="1"/>
  <c r="J4701" i="1"/>
  <c r="H4701" i="1"/>
  <c r="I4701" i="1" s="1"/>
  <c r="O4700" i="1"/>
  <c r="P4700" i="1" s="1"/>
  <c r="Q4700" i="1" s="1"/>
  <c r="L4700" i="1"/>
  <c r="K4700" i="1"/>
  <c r="J4700" i="1"/>
  <c r="H4700" i="1"/>
  <c r="I4700" i="1" s="1"/>
  <c r="O4699" i="1"/>
  <c r="P4699" i="1" s="1"/>
  <c r="Q4699" i="1" s="1"/>
  <c r="L4699" i="1"/>
  <c r="K4699" i="1"/>
  <c r="J4699" i="1"/>
  <c r="H4699" i="1"/>
  <c r="I4699" i="1" s="1"/>
  <c r="O4698" i="1"/>
  <c r="P4698" i="1" s="1"/>
  <c r="Q4698" i="1" s="1"/>
  <c r="L4698" i="1"/>
  <c r="K4698" i="1"/>
  <c r="J4698" i="1"/>
  <c r="H4698" i="1"/>
  <c r="I4698" i="1" s="1"/>
  <c r="O4697" i="1"/>
  <c r="P4697" i="1" s="1"/>
  <c r="Q4697" i="1" s="1"/>
  <c r="L4697" i="1"/>
  <c r="K4697" i="1"/>
  <c r="J4697" i="1"/>
  <c r="H4697" i="1"/>
  <c r="I4697" i="1" s="1"/>
  <c r="O4696" i="1"/>
  <c r="P4696" i="1" s="1"/>
  <c r="Q4696" i="1" s="1"/>
  <c r="L4696" i="1"/>
  <c r="K4696" i="1"/>
  <c r="J4696" i="1"/>
  <c r="H4696" i="1"/>
  <c r="I4696" i="1" s="1"/>
  <c r="O4695" i="1"/>
  <c r="P4695" i="1" s="1"/>
  <c r="Q4695" i="1" s="1"/>
  <c r="L4695" i="1"/>
  <c r="K4695" i="1"/>
  <c r="M4695" i="1" s="1"/>
  <c r="J4695" i="1"/>
  <c r="H4695" i="1"/>
  <c r="I4695" i="1" s="1"/>
  <c r="O4694" i="1"/>
  <c r="P4694" i="1" s="1"/>
  <c r="Q4694" i="1" s="1"/>
  <c r="L4694" i="1"/>
  <c r="K4694" i="1"/>
  <c r="J4694" i="1"/>
  <c r="H4694" i="1"/>
  <c r="I4694" i="1" s="1"/>
  <c r="O4693" i="1"/>
  <c r="P4693" i="1" s="1"/>
  <c r="Q4693" i="1" s="1"/>
  <c r="L4693" i="1"/>
  <c r="K4693" i="1"/>
  <c r="J4693" i="1"/>
  <c r="H4693" i="1"/>
  <c r="I4693" i="1" s="1"/>
  <c r="O4692" i="1"/>
  <c r="P4692" i="1" s="1"/>
  <c r="Q4692" i="1" s="1"/>
  <c r="L4692" i="1"/>
  <c r="K4692" i="1"/>
  <c r="J4692" i="1"/>
  <c r="H4692" i="1"/>
  <c r="I4692" i="1" s="1"/>
  <c r="O4691" i="1"/>
  <c r="P4691" i="1" s="1"/>
  <c r="Q4691" i="1" s="1"/>
  <c r="L4691" i="1"/>
  <c r="K4691" i="1"/>
  <c r="J4691" i="1"/>
  <c r="H4691" i="1"/>
  <c r="I4691" i="1" s="1"/>
  <c r="O4690" i="1"/>
  <c r="P4690" i="1" s="1"/>
  <c r="Q4690" i="1" s="1"/>
  <c r="L4690" i="1"/>
  <c r="K4690" i="1"/>
  <c r="J4690" i="1"/>
  <c r="H4690" i="1"/>
  <c r="I4690" i="1" s="1"/>
  <c r="O4689" i="1"/>
  <c r="P4689" i="1" s="1"/>
  <c r="Q4689" i="1" s="1"/>
  <c r="L4689" i="1"/>
  <c r="K4689" i="1"/>
  <c r="M4689" i="1" s="1"/>
  <c r="J4689" i="1"/>
  <c r="H4689" i="1"/>
  <c r="I4689" i="1" s="1"/>
  <c r="O4688" i="1"/>
  <c r="P4688" i="1" s="1"/>
  <c r="Q4688" i="1" s="1"/>
  <c r="L4688" i="1"/>
  <c r="K4688" i="1"/>
  <c r="J4688" i="1"/>
  <c r="H4688" i="1"/>
  <c r="I4688" i="1" s="1"/>
  <c r="O4687" i="1"/>
  <c r="P4687" i="1" s="1"/>
  <c r="Q4687" i="1" s="1"/>
  <c r="L4687" i="1"/>
  <c r="K4687" i="1"/>
  <c r="J4687" i="1"/>
  <c r="H4687" i="1"/>
  <c r="I4687" i="1" s="1"/>
  <c r="O4686" i="1"/>
  <c r="P4686" i="1" s="1"/>
  <c r="Q4686" i="1" s="1"/>
  <c r="L4686" i="1"/>
  <c r="K4686" i="1"/>
  <c r="J4686" i="1"/>
  <c r="H4686" i="1"/>
  <c r="I4686" i="1" s="1"/>
  <c r="O4685" i="1"/>
  <c r="P4685" i="1" s="1"/>
  <c r="Q4685" i="1" s="1"/>
  <c r="L4685" i="1"/>
  <c r="K4685" i="1"/>
  <c r="M4685" i="1" s="1"/>
  <c r="J4685" i="1"/>
  <c r="H4685" i="1"/>
  <c r="I4685" i="1" s="1"/>
  <c r="O4684" i="1"/>
  <c r="P4684" i="1" s="1"/>
  <c r="Q4684" i="1" s="1"/>
  <c r="L4684" i="1"/>
  <c r="K4684" i="1"/>
  <c r="J4684" i="1"/>
  <c r="H4684" i="1"/>
  <c r="I4684" i="1" s="1"/>
  <c r="O4683" i="1"/>
  <c r="P4683" i="1" s="1"/>
  <c r="Q4683" i="1" s="1"/>
  <c r="L4683" i="1"/>
  <c r="K4683" i="1"/>
  <c r="M4683" i="1" s="1"/>
  <c r="J4683" i="1"/>
  <c r="H4683" i="1"/>
  <c r="I4683" i="1" s="1"/>
  <c r="O4682" i="1"/>
  <c r="P4682" i="1" s="1"/>
  <c r="Q4682" i="1" s="1"/>
  <c r="L4682" i="1"/>
  <c r="K4682" i="1"/>
  <c r="J4682" i="1"/>
  <c r="H4682" i="1"/>
  <c r="I4682" i="1" s="1"/>
  <c r="O4681" i="1"/>
  <c r="P4681" i="1" s="1"/>
  <c r="Q4681" i="1" s="1"/>
  <c r="L4681" i="1"/>
  <c r="K4681" i="1"/>
  <c r="J4681" i="1"/>
  <c r="H4681" i="1"/>
  <c r="I4681" i="1" s="1"/>
  <c r="O4680" i="1"/>
  <c r="P4680" i="1" s="1"/>
  <c r="Q4680" i="1" s="1"/>
  <c r="L4680" i="1"/>
  <c r="K4680" i="1"/>
  <c r="J4680" i="1"/>
  <c r="H4680" i="1"/>
  <c r="I4680" i="1" s="1"/>
  <c r="S4679" i="1"/>
  <c r="O4679" i="1"/>
  <c r="P4679" i="1" s="1"/>
  <c r="Q4679" i="1" s="1"/>
  <c r="L4679" i="1"/>
  <c r="K4679" i="1"/>
  <c r="M4679" i="1" s="1"/>
  <c r="J4679" i="1"/>
  <c r="H4679" i="1"/>
  <c r="I4679" i="1" s="1"/>
  <c r="O4678" i="1"/>
  <c r="P4678" i="1" s="1"/>
  <c r="Q4678" i="1" s="1"/>
  <c r="L4678" i="1"/>
  <c r="K4678" i="1"/>
  <c r="J4678" i="1"/>
  <c r="H4678" i="1"/>
  <c r="I4678" i="1" s="1"/>
  <c r="O4677" i="1"/>
  <c r="P4677" i="1" s="1"/>
  <c r="Q4677" i="1" s="1"/>
  <c r="L4677" i="1"/>
  <c r="K4677" i="1"/>
  <c r="J4677" i="1"/>
  <c r="H4677" i="1"/>
  <c r="I4677" i="1" s="1"/>
  <c r="O4676" i="1"/>
  <c r="P4676" i="1" s="1"/>
  <c r="Q4676" i="1" s="1"/>
  <c r="L4676" i="1"/>
  <c r="K4676" i="1"/>
  <c r="J4676" i="1"/>
  <c r="H4676" i="1"/>
  <c r="I4676" i="1" s="1"/>
  <c r="O4675" i="1"/>
  <c r="P4675" i="1" s="1"/>
  <c r="Q4675" i="1" s="1"/>
  <c r="L4675" i="1"/>
  <c r="K4675" i="1"/>
  <c r="M4675" i="1" s="1"/>
  <c r="J4675" i="1"/>
  <c r="H4675" i="1"/>
  <c r="I4675" i="1" s="1"/>
  <c r="O4674" i="1"/>
  <c r="P4674" i="1" s="1"/>
  <c r="Q4674" i="1" s="1"/>
  <c r="L4674" i="1"/>
  <c r="K4674" i="1"/>
  <c r="J4674" i="1"/>
  <c r="H4674" i="1"/>
  <c r="I4674" i="1" s="1"/>
  <c r="O4673" i="1"/>
  <c r="P4673" i="1" s="1"/>
  <c r="Q4673" i="1" s="1"/>
  <c r="L4673" i="1"/>
  <c r="K4673" i="1"/>
  <c r="M4673" i="1" s="1"/>
  <c r="J4673" i="1"/>
  <c r="H4673" i="1"/>
  <c r="I4673" i="1" s="1"/>
  <c r="O4672" i="1"/>
  <c r="P4672" i="1" s="1"/>
  <c r="Q4672" i="1" s="1"/>
  <c r="L4672" i="1"/>
  <c r="K4672" i="1"/>
  <c r="J4672" i="1"/>
  <c r="H4672" i="1"/>
  <c r="I4672" i="1" s="1"/>
  <c r="O4671" i="1"/>
  <c r="P4671" i="1" s="1"/>
  <c r="Q4671" i="1" s="1"/>
  <c r="L4671" i="1"/>
  <c r="K4671" i="1"/>
  <c r="J4671" i="1"/>
  <c r="H4671" i="1"/>
  <c r="I4671" i="1" s="1"/>
  <c r="O4670" i="1"/>
  <c r="P4670" i="1" s="1"/>
  <c r="Q4670" i="1" s="1"/>
  <c r="L4670" i="1"/>
  <c r="K4670" i="1"/>
  <c r="J4670" i="1"/>
  <c r="H4670" i="1"/>
  <c r="I4670" i="1" s="1"/>
  <c r="O4669" i="1"/>
  <c r="P4669" i="1" s="1"/>
  <c r="Q4669" i="1" s="1"/>
  <c r="L4669" i="1"/>
  <c r="K4669" i="1"/>
  <c r="M4669" i="1" s="1"/>
  <c r="J4669" i="1"/>
  <c r="H4669" i="1"/>
  <c r="I4669" i="1" s="1"/>
  <c r="O4668" i="1"/>
  <c r="P4668" i="1" s="1"/>
  <c r="Q4668" i="1" s="1"/>
  <c r="L4668" i="1"/>
  <c r="K4668" i="1"/>
  <c r="J4668" i="1"/>
  <c r="H4668" i="1"/>
  <c r="I4668" i="1" s="1"/>
  <c r="S4667" i="1"/>
  <c r="O4667" i="1"/>
  <c r="P4667" i="1" s="1"/>
  <c r="Q4667" i="1" s="1"/>
  <c r="L4667" i="1"/>
  <c r="K4667" i="1"/>
  <c r="M4667" i="1" s="1"/>
  <c r="J4667" i="1"/>
  <c r="H4667" i="1"/>
  <c r="I4667" i="1" s="1"/>
  <c r="O4666" i="1"/>
  <c r="P4666" i="1" s="1"/>
  <c r="Q4666" i="1" s="1"/>
  <c r="L4666" i="1"/>
  <c r="K4666" i="1"/>
  <c r="J4666" i="1"/>
  <c r="H4666" i="1"/>
  <c r="I4666" i="1" s="1"/>
  <c r="O4665" i="1"/>
  <c r="P4665" i="1" s="1"/>
  <c r="Q4665" i="1" s="1"/>
  <c r="L4665" i="1"/>
  <c r="K4665" i="1"/>
  <c r="J4665" i="1"/>
  <c r="H4665" i="1"/>
  <c r="I4665" i="1" s="1"/>
  <c r="O4664" i="1"/>
  <c r="P4664" i="1" s="1"/>
  <c r="Q4664" i="1" s="1"/>
  <c r="L4664" i="1"/>
  <c r="K4664" i="1"/>
  <c r="J4664" i="1"/>
  <c r="H4664" i="1"/>
  <c r="I4664" i="1" s="1"/>
  <c r="S4663" i="1"/>
  <c r="O4663" i="1"/>
  <c r="P4663" i="1" s="1"/>
  <c r="Q4663" i="1" s="1"/>
  <c r="L4663" i="1"/>
  <c r="K4663" i="1"/>
  <c r="M4663" i="1" s="1"/>
  <c r="J4663" i="1"/>
  <c r="H4663" i="1"/>
  <c r="I4663" i="1" s="1"/>
  <c r="O4662" i="1"/>
  <c r="P4662" i="1" s="1"/>
  <c r="Q4662" i="1" s="1"/>
  <c r="L4662" i="1"/>
  <c r="K4662" i="1"/>
  <c r="J4662" i="1"/>
  <c r="H4662" i="1"/>
  <c r="I4662" i="1" s="1"/>
  <c r="O4661" i="1"/>
  <c r="P4661" i="1" s="1"/>
  <c r="Q4661" i="1" s="1"/>
  <c r="L4661" i="1"/>
  <c r="K4661" i="1"/>
  <c r="J4661" i="1"/>
  <c r="H4661" i="1"/>
  <c r="I4661" i="1" s="1"/>
  <c r="O4660" i="1"/>
  <c r="P4660" i="1" s="1"/>
  <c r="Q4660" i="1" s="1"/>
  <c r="L4660" i="1"/>
  <c r="K4660" i="1"/>
  <c r="J4660" i="1"/>
  <c r="H4660" i="1"/>
  <c r="I4660" i="1" s="1"/>
  <c r="O4659" i="1"/>
  <c r="P4659" i="1" s="1"/>
  <c r="Q4659" i="1" s="1"/>
  <c r="L4659" i="1"/>
  <c r="K4659" i="1"/>
  <c r="M4659" i="1" s="1"/>
  <c r="J4659" i="1"/>
  <c r="H4659" i="1"/>
  <c r="I4659" i="1" s="1"/>
  <c r="O4658" i="1"/>
  <c r="P4658" i="1" s="1"/>
  <c r="Q4658" i="1" s="1"/>
  <c r="L4658" i="1"/>
  <c r="K4658" i="1"/>
  <c r="J4658" i="1"/>
  <c r="H4658" i="1"/>
  <c r="I4658" i="1" s="1"/>
  <c r="O4657" i="1"/>
  <c r="P4657" i="1" s="1"/>
  <c r="Q4657" i="1" s="1"/>
  <c r="L4657" i="1"/>
  <c r="K4657" i="1"/>
  <c r="J4657" i="1"/>
  <c r="H4657" i="1"/>
  <c r="I4657" i="1" s="1"/>
  <c r="O4656" i="1"/>
  <c r="P4656" i="1" s="1"/>
  <c r="Q4656" i="1" s="1"/>
  <c r="L4656" i="1"/>
  <c r="K4656" i="1"/>
  <c r="J4656" i="1"/>
  <c r="H4656" i="1"/>
  <c r="I4656" i="1" s="1"/>
  <c r="O4655" i="1"/>
  <c r="P4655" i="1" s="1"/>
  <c r="Q4655" i="1" s="1"/>
  <c r="L4655" i="1"/>
  <c r="K4655" i="1"/>
  <c r="J4655" i="1"/>
  <c r="H4655" i="1"/>
  <c r="I4655" i="1" s="1"/>
  <c r="O4654" i="1"/>
  <c r="P4654" i="1" s="1"/>
  <c r="Q4654" i="1" s="1"/>
  <c r="L4654" i="1"/>
  <c r="K4654" i="1"/>
  <c r="J4654" i="1"/>
  <c r="H4654" i="1"/>
  <c r="I4654" i="1" s="1"/>
  <c r="O4653" i="1"/>
  <c r="P4653" i="1" s="1"/>
  <c r="Q4653" i="1" s="1"/>
  <c r="L4653" i="1"/>
  <c r="K4653" i="1"/>
  <c r="M4653" i="1" s="1"/>
  <c r="J4653" i="1"/>
  <c r="H4653" i="1"/>
  <c r="I4653" i="1" s="1"/>
  <c r="O4652" i="1"/>
  <c r="P4652" i="1" s="1"/>
  <c r="Q4652" i="1" s="1"/>
  <c r="L4652" i="1"/>
  <c r="K4652" i="1"/>
  <c r="J4652" i="1"/>
  <c r="H4652" i="1"/>
  <c r="I4652" i="1" s="1"/>
  <c r="O4651" i="1"/>
  <c r="P4651" i="1" s="1"/>
  <c r="Q4651" i="1" s="1"/>
  <c r="L4651" i="1"/>
  <c r="K4651" i="1"/>
  <c r="M4651" i="1" s="1"/>
  <c r="J4651" i="1"/>
  <c r="H4651" i="1"/>
  <c r="I4651" i="1" s="1"/>
  <c r="O4650" i="1"/>
  <c r="P4650" i="1" s="1"/>
  <c r="Q4650" i="1" s="1"/>
  <c r="L4650" i="1"/>
  <c r="K4650" i="1"/>
  <c r="J4650" i="1"/>
  <c r="H4650" i="1"/>
  <c r="I4650" i="1" s="1"/>
  <c r="S4649" i="1"/>
  <c r="O4649" i="1"/>
  <c r="P4649" i="1" s="1"/>
  <c r="Q4649" i="1" s="1"/>
  <c r="L4649" i="1"/>
  <c r="K4649" i="1"/>
  <c r="J4649" i="1"/>
  <c r="H4649" i="1"/>
  <c r="I4649" i="1" s="1"/>
  <c r="O4648" i="1"/>
  <c r="P4648" i="1" s="1"/>
  <c r="Q4648" i="1" s="1"/>
  <c r="L4648" i="1"/>
  <c r="K4648" i="1"/>
  <c r="J4648" i="1"/>
  <c r="H4648" i="1"/>
  <c r="I4648" i="1" s="1"/>
  <c r="O4647" i="1"/>
  <c r="P4647" i="1" s="1"/>
  <c r="Q4647" i="1" s="1"/>
  <c r="L4647" i="1"/>
  <c r="K4647" i="1"/>
  <c r="M4647" i="1" s="1"/>
  <c r="J4647" i="1"/>
  <c r="H4647" i="1"/>
  <c r="I4647" i="1" s="1"/>
  <c r="O4646" i="1"/>
  <c r="P4646" i="1" s="1"/>
  <c r="Q4646" i="1" s="1"/>
  <c r="L4646" i="1"/>
  <c r="K4646" i="1"/>
  <c r="J4646" i="1"/>
  <c r="H4646" i="1"/>
  <c r="I4646" i="1" s="1"/>
  <c r="O4645" i="1"/>
  <c r="P4645" i="1" s="1"/>
  <c r="Q4645" i="1" s="1"/>
  <c r="L4645" i="1"/>
  <c r="K4645" i="1"/>
  <c r="J4645" i="1"/>
  <c r="H4645" i="1"/>
  <c r="I4645" i="1" s="1"/>
  <c r="O4644" i="1"/>
  <c r="P4644" i="1" s="1"/>
  <c r="Q4644" i="1" s="1"/>
  <c r="L4644" i="1"/>
  <c r="K4644" i="1"/>
  <c r="J4644" i="1"/>
  <c r="H4644" i="1"/>
  <c r="I4644" i="1" s="1"/>
  <c r="O4643" i="1"/>
  <c r="P4643" i="1" s="1"/>
  <c r="Q4643" i="1" s="1"/>
  <c r="L4643" i="1"/>
  <c r="K4643" i="1"/>
  <c r="M4643" i="1" s="1"/>
  <c r="J4643" i="1"/>
  <c r="H4643" i="1"/>
  <c r="I4643" i="1" s="1"/>
  <c r="O4642" i="1"/>
  <c r="P4642" i="1" s="1"/>
  <c r="Q4642" i="1" s="1"/>
  <c r="L4642" i="1"/>
  <c r="K4642" i="1"/>
  <c r="J4642" i="1"/>
  <c r="H4642" i="1"/>
  <c r="I4642" i="1" s="1"/>
  <c r="S4641" i="1"/>
  <c r="O4641" i="1"/>
  <c r="P4641" i="1" s="1"/>
  <c r="Q4641" i="1" s="1"/>
  <c r="L4641" i="1"/>
  <c r="K4641" i="1"/>
  <c r="J4641" i="1"/>
  <c r="H4641" i="1"/>
  <c r="I4641" i="1" s="1"/>
  <c r="O4640" i="1"/>
  <c r="P4640" i="1" s="1"/>
  <c r="Q4640" i="1" s="1"/>
  <c r="L4640" i="1"/>
  <c r="K4640" i="1"/>
  <c r="J4640" i="1"/>
  <c r="H4640" i="1"/>
  <c r="I4640" i="1" s="1"/>
  <c r="O4639" i="1"/>
  <c r="P4639" i="1" s="1"/>
  <c r="Q4639" i="1" s="1"/>
  <c r="L4639" i="1"/>
  <c r="K4639" i="1"/>
  <c r="J4639" i="1"/>
  <c r="H4639" i="1"/>
  <c r="I4639" i="1" s="1"/>
  <c r="O4638" i="1"/>
  <c r="P4638" i="1" s="1"/>
  <c r="Q4638" i="1" s="1"/>
  <c r="L4638" i="1"/>
  <c r="K4638" i="1"/>
  <c r="J4638" i="1"/>
  <c r="H4638" i="1"/>
  <c r="I4638" i="1" s="1"/>
  <c r="O4637" i="1"/>
  <c r="P4637" i="1" s="1"/>
  <c r="Q4637" i="1" s="1"/>
  <c r="L4637" i="1"/>
  <c r="K4637" i="1"/>
  <c r="J4637" i="1"/>
  <c r="H4637" i="1"/>
  <c r="I4637" i="1" s="1"/>
  <c r="O4636" i="1"/>
  <c r="P4636" i="1" s="1"/>
  <c r="Q4636" i="1" s="1"/>
  <c r="L4636" i="1"/>
  <c r="K4636" i="1"/>
  <c r="J4636" i="1"/>
  <c r="H4636" i="1"/>
  <c r="I4636" i="1" s="1"/>
  <c r="O4635" i="1"/>
  <c r="P4635" i="1" s="1"/>
  <c r="Q4635" i="1" s="1"/>
  <c r="L4635" i="1"/>
  <c r="K4635" i="1"/>
  <c r="M4635" i="1" s="1"/>
  <c r="J4635" i="1"/>
  <c r="H4635" i="1"/>
  <c r="I4635" i="1" s="1"/>
  <c r="O4634" i="1"/>
  <c r="P4634" i="1" s="1"/>
  <c r="Q4634" i="1" s="1"/>
  <c r="L4634" i="1"/>
  <c r="K4634" i="1"/>
  <c r="J4634" i="1"/>
  <c r="H4634" i="1"/>
  <c r="I4634" i="1" s="1"/>
  <c r="O4633" i="1"/>
  <c r="P4633" i="1" s="1"/>
  <c r="Q4633" i="1" s="1"/>
  <c r="L4633" i="1"/>
  <c r="K4633" i="1"/>
  <c r="J4633" i="1"/>
  <c r="H4633" i="1"/>
  <c r="I4633" i="1" s="1"/>
  <c r="O4632" i="1"/>
  <c r="P4632" i="1" s="1"/>
  <c r="Q4632" i="1" s="1"/>
  <c r="L4632" i="1"/>
  <c r="K4632" i="1"/>
  <c r="J4632" i="1"/>
  <c r="H4632" i="1"/>
  <c r="I4632" i="1" s="1"/>
  <c r="O4631" i="1"/>
  <c r="P4631" i="1" s="1"/>
  <c r="Q4631" i="1" s="1"/>
  <c r="L4631" i="1"/>
  <c r="K4631" i="1"/>
  <c r="J4631" i="1"/>
  <c r="H4631" i="1"/>
  <c r="I4631" i="1" s="1"/>
  <c r="O4630" i="1"/>
  <c r="P4630" i="1" s="1"/>
  <c r="Q4630" i="1" s="1"/>
  <c r="L4630" i="1"/>
  <c r="K4630" i="1"/>
  <c r="J4630" i="1"/>
  <c r="H4630" i="1"/>
  <c r="I4630" i="1" s="1"/>
  <c r="O4629" i="1"/>
  <c r="P4629" i="1" s="1"/>
  <c r="Q4629" i="1" s="1"/>
  <c r="L4629" i="1"/>
  <c r="K4629" i="1"/>
  <c r="J4629" i="1"/>
  <c r="H4629" i="1"/>
  <c r="I4629" i="1" s="1"/>
  <c r="O4628" i="1"/>
  <c r="P4628" i="1" s="1"/>
  <c r="Q4628" i="1" s="1"/>
  <c r="L4628" i="1"/>
  <c r="K4628" i="1"/>
  <c r="J4628" i="1"/>
  <c r="H4628" i="1"/>
  <c r="I4628" i="1" s="1"/>
  <c r="O4627" i="1"/>
  <c r="P4627" i="1" s="1"/>
  <c r="Q4627" i="1" s="1"/>
  <c r="L4627" i="1"/>
  <c r="K4627" i="1"/>
  <c r="M4627" i="1" s="1"/>
  <c r="J4627" i="1"/>
  <c r="H4627" i="1"/>
  <c r="I4627" i="1" s="1"/>
  <c r="O4626" i="1"/>
  <c r="P4626" i="1" s="1"/>
  <c r="Q4626" i="1" s="1"/>
  <c r="L4626" i="1"/>
  <c r="K4626" i="1"/>
  <c r="J4626" i="1"/>
  <c r="H4626" i="1"/>
  <c r="I4626" i="1" s="1"/>
  <c r="O4625" i="1"/>
  <c r="P4625" i="1" s="1"/>
  <c r="Q4625" i="1" s="1"/>
  <c r="L4625" i="1"/>
  <c r="K4625" i="1"/>
  <c r="J4625" i="1"/>
  <c r="H4625" i="1"/>
  <c r="I4625" i="1" s="1"/>
  <c r="O4624" i="1"/>
  <c r="P4624" i="1" s="1"/>
  <c r="Q4624" i="1" s="1"/>
  <c r="L4624" i="1"/>
  <c r="K4624" i="1"/>
  <c r="J4624" i="1"/>
  <c r="H4624" i="1"/>
  <c r="I4624" i="1" s="1"/>
  <c r="O4623" i="1"/>
  <c r="P4623" i="1" s="1"/>
  <c r="Q4623" i="1" s="1"/>
  <c r="L4623" i="1"/>
  <c r="K4623" i="1"/>
  <c r="J4623" i="1"/>
  <c r="H4623" i="1"/>
  <c r="I4623" i="1" s="1"/>
  <c r="O4622" i="1"/>
  <c r="P4622" i="1" s="1"/>
  <c r="Q4622" i="1" s="1"/>
  <c r="L4622" i="1"/>
  <c r="K4622" i="1"/>
  <c r="J4622" i="1"/>
  <c r="H4622" i="1"/>
  <c r="I4622" i="1" s="1"/>
  <c r="O4621" i="1"/>
  <c r="P4621" i="1" s="1"/>
  <c r="Q4621" i="1" s="1"/>
  <c r="L4621" i="1"/>
  <c r="K4621" i="1"/>
  <c r="M4621" i="1" s="1"/>
  <c r="J4621" i="1"/>
  <c r="H4621" i="1"/>
  <c r="I4621" i="1" s="1"/>
  <c r="O4620" i="1"/>
  <c r="P4620" i="1" s="1"/>
  <c r="Q4620" i="1" s="1"/>
  <c r="L4620" i="1"/>
  <c r="K4620" i="1"/>
  <c r="J4620" i="1"/>
  <c r="H4620" i="1"/>
  <c r="I4620" i="1" s="1"/>
  <c r="O4619" i="1"/>
  <c r="P4619" i="1" s="1"/>
  <c r="Q4619" i="1" s="1"/>
  <c r="L4619" i="1"/>
  <c r="K4619" i="1"/>
  <c r="M4619" i="1" s="1"/>
  <c r="J4619" i="1"/>
  <c r="H4619" i="1"/>
  <c r="I4619" i="1" s="1"/>
  <c r="O4618" i="1"/>
  <c r="P4618" i="1" s="1"/>
  <c r="Q4618" i="1" s="1"/>
  <c r="L4618" i="1"/>
  <c r="K4618" i="1"/>
  <c r="J4618" i="1"/>
  <c r="H4618" i="1"/>
  <c r="I4618" i="1" s="1"/>
  <c r="O4617" i="1"/>
  <c r="P4617" i="1" s="1"/>
  <c r="Q4617" i="1" s="1"/>
  <c r="L4617" i="1"/>
  <c r="K4617" i="1"/>
  <c r="J4617" i="1"/>
  <c r="H4617" i="1"/>
  <c r="I4617" i="1" s="1"/>
  <c r="O4616" i="1"/>
  <c r="P4616" i="1" s="1"/>
  <c r="Q4616" i="1" s="1"/>
  <c r="L4616" i="1"/>
  <c r="K4616" i="1"/>
  <c r="J4616" i="1"/>
  <c r="H4616" i="1"/>
  <c r="I4616" i="1" s="1"/>
  <c r="O4615" i="1"/>
  <c r="P4615" i="1" s="1"/>
  <c r="Q4615" i="1" s="1"/>
  <c r="L4615" i="1"/>
  <c r="K4615" i="1"/>
  <c r="M4615" i="1" s="1"/>
  <c r="J4615" i="1"/>
  <c r="H4615" i="1"/>
  <c r="I4615" i="1" s="1"/>
  <c r="O4614" i="1"/>
  <c r="P4614" i="1" s="1"/>
  <c r="Q4614" i="1" s="1"/>
  <c r="L4614" i="1"/>
  <c r="K4614" i="1"/>
  <c r="J4614" i="1"/>
  <c r="H4614" i="1"/>
  <c r="I4614" i="1" s="1"/>
  <c r="O4613" i="1"/>
  <c r="P4613" i="1" s="1"/>
  <c r="Q4613" i="1" s="1"/>
  <c r="L4613" i="1"/>
  <c r="K4613" i="1"/>
  <c r="J4613" i="1"/>
  <c r="H4613" i="1"/>
  <c r="I4613" i="1" s="1"/>
  <c r="O4612" i="1"/>
  <c r="P4612" i="1" s="1"/>
  <c r="Q4612" i="1" s="1"/>
  <c r="L4612" i="1"/>
  <c r="K4612" i="1"/>
  <c r="J4612" i="1"/>
  <c r="H4612" i="1"/>
  <c r="I4612" i="1" s="1"/>
  <c r="O4611" i="1"/>
  <c r="P4611" i="1" s="1"/>
  <c r="Q4611" i="1" s="1"/>
  <c r="L4611" i="1"/>
  <c r="K4611" i="1"/>
  <c r="M4611" i="1" s="1"/>
  <c r="J4611" i="1"/>
  <c r="H4611" i="1"/>
  <c r="I4611" i="1" s="1"/>
  <c r="O4610" i="1"/>
  <c r="P4610" i="1" s="1"/>
  <c r="Q4610" i="1" s="1"/>
  <c r="L4610" i="1"/>
  <c r="K4610" i="1"/>
  <c r="J4610" i="1"/>
  <c r="H4610" i="1"/>
  <c r="I4610" i="1" s="1"/>
  <c r="O4609" i="1"/>
  <c r="P4609" i="1" s="1"/>
  <c r="Q4609" i="1" s="1"/>
  <c r="L4609" i="1"/>
  <c r="K4609" i="1"/>
  <c r="J4609" i="1"/>
  <c r="H4609" i="1"/>
  <c r="I4609" i="1" s="1"/>
  <c r="O4608" i="1"/>
  <c r="P4608" i="1" s="1"/>
  <c r="Q4608" i="1" s="1"/>
  <c r="L4608" i="1"/>
  <c r="K4608" i="1"/>
  <c r="J4608" i="1"/>
  <c r="H4608" i="1"/>
  <c r="I4608" i="1" s="1"/>
  <c r="S4607" i="1"/>
  <c r="O4607" i="1"/>
  <c r="P4607" i="1" s="1"/>
  <c r="Q4607" i="1" s="1"/>
  <c r="L4607" i="1"/>
  <c r="K4607" i="1"/>
  <c r="J4607" i="1"/>
  <c r="H4607" i="1"/>
  <c r="I4607" i="1" s="1"/>
  <c r="O4606" i="1"/>
  <c r="P4606" i="1" s="1"/>
  <c r="Q4606" i="1" s="1"/>
  <c r="L4606" i="1"/>
  <c r="K4606" i="1"/>
  <c r="J4606" i="1"/>
  <c r="H4606" i="1"/>
  <c r="I4606" i="1" s="1"/>
  <c r="O4605" i="1"/>
  <c r="P4605" i="1" s="1"/>
  <c r="Q4605" i="1" s="1"/>
  <c r="L4605" i="1"/>
  <c r="K4605" i="1"/>
  <c r="M4605" i="1" s="1"/>
  <c r="J4605" i="1"/>
  <c r="H4605" i="1"/>
  <c r="I4605" i="1" s="1"/>
  <c r="O4604" i="1"/>
  <c r="P4604" i="1" s="1"/>
  <c r="Q4604" i="1" s="1"/>
  <c r="L4604" i="1"/>
  <c r="K4604" i="1"/>
  <c r="J4604" i="1"/>
  <c r="H4604" i="1"/>
  <c r="I4604" i="1" s="1"/>
  <c r="O4603" i="1"/>
  <c r="P4603" i="1" s="1"/>
  <c r="Q4603" i="1" s="1"/>
  <c r="L4603" i="1"/>
  <c r="K4603" i="1"/>
  <c r="M4603" i="1" s="1"/>
  <c r="J4603" i="1"/>
  <c r="H4603" i="1"/>
  <c r="I4603" i="1" s="1"/>
  <c r="O4602" i="1"/>
  <c r="P4602" i="1" s="1"/>
  <c r="Q4602" i="1" s="1"/>
  <c r="L4602" i="1"/>
  <c r="K4602" i="1"/>
  <c r="J4602" i="1"/>
  <c r="H4602" i="1"/>
  <c r="I4602" i="1" s="1"/>
  <c r="O4601" i="1"/>
  <c r="P4601" i="1" s="1"/>
  <c r="Q4601" i="1" s="1"/>
  <c r="L4601" i="1"/>
  <c r="K4601" i="1"/>
  <c r="J4601" i="1"/>
  <c r="H4601" i="1"/>
  <c r="I4601" i="1" s="1"/>
  <c r="O4600" i="1"/>
  <c r="P4600" i="1" s="1"/>
  <c r="Q4600" i="1" s="1"/>
  <c r="L4600" i="1"/>
  <c r="K4600" i="1"/>
  <c r="J4600" i="1"/>
  <c r="H4600" i="1"/>
  <c r="I4600" i="1" s="1"/>
  <c r="O4599" i="1"/>
  <c r="P4599" i="1" s="1"/>
  <c r="Q4599" i="1" s="1"/>
  <c r="L4599" i="1"/>
  <c r="K4599" i="1"/>
  <c r="J4599" i="1"/>
  <c r="H4599" i="1"/>
  <c r="I4599" i="1" s="1"/>
  <c r="O4598" i="1"/>
  <c r="P4598" i="1" s="1"/>
  <c r="Q4598" i="1" s="1"/>
  <c r="L4598" i="1"/>
  <c r="K4598" i="1"/>
  <c r="J4598" i="1"/>
  <c r="H4598" i="1"/>
  <c r="I4598" i="1" s="1"/>
  <c r="O4597" i="1"/>
  <c r="P4597" i="1" s="1"/>
  <c r="Q4597" i="1" s="1"/>
  <c r="L4597" i="1"/>
  <c r="K4597" i="1"/>
  <c r="J4597" i="1"/>
  <c r="H4597" i="1"/>
  <c r="I4597" i="1" s="1"/>
  <c r="O4596" i="1"/>
  <c r="P4596" i="1" s="1"/>
  <c r="Q4596" i="1" s="1"/>
  <c r="L4596" i="1"/>
  <c r="K4596" i="1"/>
  <c r="J4596" i="1"/>
  <c r="H4596" i="1"/>
  <c r="I4596" i="1" s="1"/>
  <c r="O4595" i="1"/>
  <c r="P4595" i="1" s="1"/>
  <c r="Q4595" i="1" s="1"/>
  <c r="L4595" i="1"/>
  <c r="K4595" i="1"/>
  <c r="J4595" i="1"/>
  <c r="H4595" i="1"/>
  <c r="I4595" i="1" s="1"/>
  <c r="O4594" i="1"/>
  <c r="P4594" i="1" s="1"/>
  <c r="Q4594" i="1" s="1"/>
  <c r="L4594" i="1"/>
  <c r="K4594" i="1"/>
  <c r="J4594" i="1"/>
  <c r="H4594" i="1"/>
  <c r="I4594" i="1" s="1"/>
  <c r="S4593" i="1"/>
  <c r="O4593" i="1"/>
  <c r="P4593" i="1" s="1"/>
  <c r="Q4593" i="1" s="1"/>
  <c r="L4593" i="1"/>
  <c r="K4593" i="1"/>
  <c r="J4593" i="1"/>
  <c r="H4593" i="1"/>
  <c r="I4593" i="1" s="1"/>
  <c r="O4592" i="1"/>
  <c r="P4592" i="1" s="1"/>
  <c r="Q4592" i="1" s="1"/>
  <c r="L4592" i="1"/>
  <c r="K4592" i="1"/>
  <c r="J4592" i="1"/>
  <c r="H4592" i="1"/>
  <c r="I4592" i="1" s="1"/>
  <c r="O4591" i="1"/>
  <c r="P4591" i="1" s="1"/>
  <c r="Q4591" i="1" s="1"/>
  <c r="L4591" i="1"/>
  <c r="K4591" i="1"/>
  <c r="J4591" i="1"/>
  <c r="H4591" i="1"/>
  <c r="I4591" i="1" s="1"/>
  <c r="O4590" i="1"/>
  <c r="P4590" i="1" s="1"/>
  <c r="Q4590" i="1" s="1"/>
  <c r="L4590" i="1"/>
  <c r="K4590" i="1"/>
  <c r="J4590" i="1"/>
  <c r="H4590" i="1"/>
  <c r="I4590" i="1" s="1"/>
  <c r="O4589" i="1"/>
  <c r="P4589" i="1" s="1"/>
  <c r="Q4589" i="1" s="1"/>
  <c r="L4589" i="1"/>
  <c r="K4589" i="1"/>
  <c r="M4589" i="1" s="1"/>
  <c r="J4589" i="1"/>
  <c r="H4589" i="1"/>
  <c r="I4589" i="1" s="1"/>
  <c r="O4588" i="1"/>
  <c r="P4588" i="1" s="1"/>
  <c r="Q4588" i="1" s="1"/>
  <c r="L4588" i="1"/>
  <c r="K4588" i="1"/>
  <c r="J4588" i="1"/>
  <c r="H4588" i="1"/>
  <c r="I4588" i="1" s="1"/>
  <c r="S4587" i="1"/>
  <c r="O4587" i="1"/>
  <c r="P4587" i="1" s="1"/>
  <c r="Q4587" i="1" s="1"/>
  <c r="L4587" i="1"/>
  <c r="K4587" i="1"/>
  <c r="M4587" i="1" s="1"/>
  <c r="J4587" i="1"/>
  <c r="H4587" i="1"/>
  <c r="I4587" i="1" s="1"/>
  <c r="O4586" i="1"/>
  <c r="P4586" i="1" s="1"/>
  <c r="Q4586" i="1" s="1"/>
  <c r="L4586" i="1"/>
  <c r="K4586" i="1"/>
  <c r="J4586" i="1"/>
  <c r="H4586" i="1"/>
  <c r="I4586" i="1" s="1"/>
  <c r="O4585" i="1"/>
  <c r="P4585" i="1" s="1"/>
  <c r="Q4585" i="1" s="1"/>
  <c r="L4585" i="1"/>
  <c r="K4585" i="1"/>
  <c r="J4585" i="1"/>
  <c r="H4585" i="1"/>
  <c r="I4585" i="1" s="1"/>
  <c r="O4584" i="1"/>
  <c r="P4584" i="1" s="1"/>
  <c r="Q4584" i="1" s="1"/>
  <c r="L4584" i="1"/>
  <c r="K4584" i="1"/>
  <c r="J4584" i="1"/>
  <c r="H4584" i="1"/>
  <c r="I4584" i="1" s="1"/>
  <c r="O4583" i="1"/>
  <c r="P4583" i="1" s="1"/>
  <c r="Q4583" i="1" s="1"/>
  <c r="L4583" i="1"/>
  <c r="K4583" i="1"/>
  <c r="J4583" i="1"/>
  <c r="H4583" i="1"/>
  <c r="I4583" i="1" s="1"/>
  <c r="O4582" i="1"/>
  <c r="P4582" i="1" s="1"/>
  <c r="Q4582" i="1" s="1"/>
  <c r="L4582" i="1"/>
  <c r="K4582" i="1"/>
  <c r="J4582" i="1"/>
  <c r="H4582" i="1"/>
  <c r="I4582" i="1" s="1"/>
  <c r="S4581" i="1"/>
  <c r="O4581" i="1"/>
  <c r="P4581" i="1" s="1"/>
  <c r="Q4581" i="1" s="1"/>
  <c r="L4581" i="1"/>
  <c r="K4581" i="1"/>
  <c r="J4581" i="1"/>
  <c r="H4581" i="1"/>
  <c r="I4581" i="1" s="1"/>
  <c r="O4580" i="1"/>
  <c r="P4580" i="1" s="1"/>
  <c r="Q4580" i="1" s="1"/>
  <c r="L4580" i="1"/>
  <c r="K4580" i="1"/>
  <c r="J4580" i="1"/>
  <c r="H4580" i="1"/>
  <c r="I4580" i="1" s="1"/>
  <c r="O4579" i="1"/>
  <c r="P4579" i="1" s="1"/>
  <c r="Q4579" i="1" s="1"/>
  <c r="L4579" i="1"/>
  <c r="K4579" i="1"/>
  <c r="M4579" i="1" s="1"/>
  <c r="J4579" i="1"/>
  <c r="H4579" i="1"/>
  <c r="I4579" i="1" s="1"/>
  <c r="O4578" i="1"/>
  <c r="P4578" i="1" s="1"/>
  <c r="Q4578" i="1" s="1"/>
  <c r="L4578" i="1"/>
  <c r="K4578" i="1"/>
  <c r="J4578" i="1"/>
  <c r="H4578" i="1"/>
  <c r="I4578" i="1" s="1"/>
  <c r="O4577" i="1"/>
  <c r="P4577" i="1" s="1"/>
  <c r="Q4577" i="1" s="1"/>
  <c r="L4577" i="1"/>
  <c r="K4577" i="1"/>
  <c r="J4577" i="1"/>
  <c r="H4577" i="1"/>
  <c r="I4577" i="1" s="1"/>
  <c r="O4576" i="1"/>
  <c r="P4576" i="1" s="1"/>
  <c r="Q4576" i="1" s="1"/>
  <c r="L4576" i="1"/>
  <c r="K4576" i="1"/>
  <c r="J4576" i="1"/>
  <c r="H4576" i="1"/>
  <c r="I4576" i="1" s="1"/>
  <c r="O4575" i="1"/>
  <c r="P4575" i="1" s="1"/>
  <c r="Q4575" i="1" s="1"/>
  <c r="L4575" i="1"/>
  <c r="K4575" i="1"/>
  <c r="J4575" i="1"/>
  <c r="H4575" i="1"/>
  <c r="I4575" i="1" s="1"/>
  <c r="O4574" i="1"/>
  <c r="P4574" i="1" s="1"/>
  <c r="Q4574" i="1" s="1"/>
  <c r="L4574" i="1"/>
  <c r="K4574" i="1"/>
  <c r="J4574" i="1"/>
  <c r="H4574" i="1"/>
  <c r="I4574" i="1" s="1"/>
  <c r="O4573" i="1"/>
  <c r="P4573" i="1" s="1"/>
  <c r="Q4573" i="1" s="1"/>
  <c r="L4573" i="1"/>
  <c r="K4573" i="1"/>
  <c r="M4573" i="1" s="1"/>
  <c r="J4573" i="1"/>
  <c r="H4573" i="1"/>
  <c r="I4573" i="1" s="1"/>
  <c r="O4572" i="1"/>
  <c r="P4572" i="1" s="1"/>
  <c r="Q4572" i="1" s="1"/>
  <c r="L4572" i="1"/>
  <c r="K4572" i="1"/>
  <c r="J4572" i="1"/>
  <c r="H4572" i="1"/>
  <c r="I4572" i="1" s="1"/>
  <c r="O4571" i="1"/>
  <c r="P4571" i="1" s="1"/>
  <c r="Q4571" i="1" s="1"/>
  <c r="L4571" i="1"/>
  <c r="K4571" i="1"/>
  <c r="J4571" i="1"/>
  <c r="H4571" i="1"/>
  <c r="I4571" i="1" s="1"/>
  <c r="O4570" i="1"/>
  <c r="P4570" i="1" s="1"/>
  <c r="Q4570" i="1" s="1"/>
  <c r="L4570" i="1"/>
  <c r="K4570" i="1"/>
  <c r="J4570" i="1"/>
  <c r="H4570" i="1"/>
  <c r="I4570" i="1" s="1"/>
  <c r="O4569" i="1"/>
  <c r="P4569" i="1" s="1"/>
  <c r="Q4569" i="1" s="1"/>
  <c r="L4569" i="1"/>
  <c r="K4569" i="1"/>
  <c r="J4569" i="1"/>
  <c r="H4569" i="1"/>
  <c r="I4569" i="1" s="1"/>
  <c r="O4568" i="1"/>
  <c r="P4568" i="1" s="1"/>
  <c r="Q4568" i="1" s="1"/>
  <c r="L4568" i="1"/>
  <c r="K4568" i="1"/>
  <c r="J4568" i="1"/>
  <c r="H4568" i="1"/>
  <c r="I4568" i="1" s="1"/>
  <c r="O4567" i="1"/>
  <c r="P4567" i="1" s="1"/>
  <c r="Q4567" i="1" s="1"/>
  <c r="L4567" i="1"/>
  <c r="K4567" i="1"/>
  <c r="M4567" i="1" s="1"/>
  <c r="J4567" i="1"/>
  <c r="H4567" i="1"/>
  <c r="I4567" i="1" s="1"/>
  <c r="O4566" i="1"/>
  <c r="P4566" i="1" s="1"/>
  <c r="Q4566" i="1" s="1"/>
  <c r="L4566" i="1"/>
  <c r="K4566" i="1"/>
  <c r="J4566" i="1"/>
  <c r="H4566" i="1"/>
  <c r="I4566" i="1" s="1"/>
  <c r="O4565" i="1"/>
  <c r="P4565" i="1" s="1"/>
  <c r="Q4565" i="1" s="1"/>
  <c r="L4565" i="1"/>
  <c r="K4565" i="1"/>
  <c r="J4565" i="1"/>
  <c r="H4565" i="1"/>
  <c r="I4565" i="1" s="1"/>
  <c r="O4564" i="1"/>
  <c r="P4564" i="1" s="1"/>
  <c r="Q4564" i="1" s="1"/>
  <c r="L4564" i="1"/>
  <c r="K4564" i="1"/>
  <c r="J4564" i="1"/>
  <c r="H4564" i="1"/>
  <c r="I4564" i="1" s="1"/>
  <c r="O4563" i="1"/>
  <c r="P4563" i="1" s="1"/>
  <c r="Q4563" i="1" s="1"/>
  <c r="L4563" i="1"/>
  <c r="K4563" i="1"/>
  <c r="M4563" i="1" s="1"/>
  <c r="J4563" i="1"/>
  <c r="H4563" i="1"/>
  <c r="I4563" i="1" s="1"/>
  <c r="O4562" i="1"/>
  <c r="P4562" i="1" s="1"/>
  <c r="Q4562" i="1" s="1"/>
  <c r="L4562" i="1"/>
  <c r="K4562" i="1"/>
  <c r="J4562" i="1"/>
  <c r="H4562" i="1"/>
  <c r="I4562" i="1" s="1"/>
  <c r="O4561" i="1"/>
  <c r="P4561" i="1" s="1"/>
  <c r="Q4561" i="1" s="1"/>
  <c r="L4561" i="1"/>
  <c r="K4561" i="1"/>
  <c r="J4561" i="1"/>
  <c r="H4561" i="1"/>
  <c r="I4561" i="1" s="1"/>
  <c r="O4560" i="1"/>
  <c r="P4560" i="1" s="1"/>
  <c r="Q4560" i="1" s="1"/>
  <c r="L4560" i="1"/>
  <c r="K4560" i="1"/>
  <c r="M4560" i="1" s="1"/>
  <c r="J4560" i="1"/>
  <c r="H4560" i="1"/>
  <c r="I4560" i="1" s="1"/>
  <c r="O4559" i="1"/>
  <c r="P4559" i="1" s="1"/>
  <c r="Q4559" i="1" s="1"/>
  <c r="L4559" i="1"/>
  <c r="K4559" i="1"/>
  <c r="J4559" i="1"/>
  <c r="H4559" i="1"/>
  <c r="I4559" i="1" s="1"/>
  <c r="O4558" i="1"/>
  <c r="P4558" i="1" s="1"/>
  <c r="Q4558" i="1" s="1"/>
  <c r="L4558" i="1"/>
  <c r="K4558" i="1"/>
  <c r="M4558" i="1" s="1"/>
  <c r="J4558" i="1"/>
  <c r="H4558" i="1"/>
  <c r="I4558" i="1" s="1"/>
  <c r="O4557" i="1"/>
  <c r="P4557" i="1" s="1"/>
  <c r="Q4557" i="1" s="1"/>
  <c r="L4557" i="1"/>
  <c r="K4557" i="1"/>
  <c r="J4557" i="1"/>
  <c r="H4557" i="1"/>
  <c r="I4557" i="1" s="1"/>
  <c r="O4556" i="1"/>
  <c r="P4556" i="1" s="1"/>
  <c r="Q4556" i="1" s="1"/>
  <c r="L4556" i="1"/>
  <c r="K4556" i="1"/>
  <c r="M4556" i="1" s="1"/>
  <c r="J4556" i="1"/>
  <c r="H4556" i="1"/>
  <c r="I4556" i="1" s="1"/>
  <c r="O4555" i="1"/>
  <c r="P4555" i="1" s="1"/>
  <c r="Q4555" i="1" s="1"/>
  <c r="L4555" i="1"/>
  <c r="K4555" i="1"/>
  <c r="J4555" i="1"/>
  <c r="H4555" i="1"/>
  <c r="I4555" i="1" s="1"/>
  <c r="O4554" i="1"/>
  <c r="P4554" i="1" s="1"/>
  <c r="Q4554" i="1" s="1"/>
  <c r="L4554" i="1"/>
  <c r="K4554" i="1"/>
  <c r="J4554" i="1"/>
  <c r="H4554" i="1"/>
  <c r="I4554" i="1" s="1"/>
  <c r="O4553" i="1"/>
  <c r="P4553" i="1" s="1"/>
  <c r="Q4553" i="1" s="1"/>
  <c r="L4553" i="1"/>
  <c r="K4553" i="1"/>
  <c r="M4553" i="1" s="1"/>
  <c r="J4553" i="1"/>
  <c r="H4553" i="1"/>
  <c r="I4553" i="1" s="1"/>
  <c r="O4552" i="1"/>
  <c r="P4552" i="1" s="1"/>
  <c r="Q4552" i="1" s="1"/>
  <c r="L4552" i="1"/>
  <c r="K4552" i="1"/>
  <c r="M4552" i="1" s="1"/>
  <c r="J4552" i="1"/>
  <c r="H4552" i="1"/>
  <c r="I4552" i="1" s="1"/>
  <c r="S4551" i="1"/>
  <c r="O4551" i="1"/>
  <c r="P4551" i="1" s="1"/>
  <c r="Q4551" i="1" s="1"/>
  <c r="L4551" i="1"/>
  <c r="K4551" i="1"/>
  <c r="J4551" i="1"/>
  <c r="H4551" i="1"/>
  <c r="I4551" i="1" s="1"/>
  <c r="O4550" i="1"/>
  <c r="P4550" i="1" s="1"/>
  <c r="Q4550" i="1" s="1"/>
  <c r="L4550" i="1"/>
  <c r="K4550" i="1"/>
  <c r="M4550" i="1" s="1"/>
  <c r="J4550" i="1"/>
  <c r="H4550" i="1"/>
  <c r="I4550" i="1" s="1"/>
  <c r="O4549" i="1"/>
  <c r="P4549" i="1" s="1"/>
  <c r="Q4549" i="1" s="1"/>
  <c r="L4549" i="1"/>
  <c r="K4549" i="1"/>
  <c r="M4549" i="1" s="1"/>
  <c r="J4549" i="1"/>
  <c r="H4549" i="1"/>
  <c r="I4549" i="1" s="1"/>
  <c r="O4548" i="1"/>
  <c r="P4548" i="1" s="1"/>
  <c r="Q4548" i="1" s="1"/>
  <c r="L4548" i="1"/>
  <c r="K4548" i="1"/>
  <c r="J4548" i="1"/>
  <c r="H4548" i="1"/>
  <c r="I4548" i="1" s="1"/>
  <c r="O4547" i="1"/>
  <c r="P4547" i="1" s="1"/>
  <c r="Q4547" i="1" s="1"/>
  <c r="L4547" i="1"/>
  <c r="K4547" i="1"/>
  <c r="J4547" i="1"/>
  <c r="H4547" i="1"/>
  <c r="I4547" i="1" s="1"/>
  <c r="O4546" i="1"/>
  <c r="P4546" i="1" s="1"/>
  <c r="Q4546" i="1" s="1"/>
  <c r="L4546" i="1"/>
  <c r="K4546" i="1"/>
  <c r="J4546" i="1"/>
  <c r="H4546" i="1"/>
  <c r="I4546" i="1" s="1"/>
  <c r="O4545" i="1"/>
  <c r="P4545" i="1" s="1"/>
  <c r="Q4545" i="1" s="1"/>
  <c r="L4545" i="1"/>
  <c r="K4545" i="1"/>
  <c r="J4545" i="1"/>
  <c r="H4545" i="1"/>
  <c r="I4545" i="1" s="1"/>
  <c r="O4544" i="1"/>
  <c r="P4544" i="1" s="1"/>
  <c r="Q4544" i="1" s="1"/>
  <c r="L4544" i="1"/>
  <c r="K4544" i="1"/>
  <c r="M4544" i="1" s="1"/>
  <c r="J4544" i="1"/>
  <c r="H4544" i="1"/>
  <c r="I4544" i="1" s="1"/>
  <c r="O4543" i="1"/>
  <c r="P4543" i="1" s="1"/>
  <c r="Q4543" i="1" s="1"/>
  <c r="L4543" i="1"/>
  <c r="K4543" i="1"/>
  <c r="M4543" i="1" s="1"/>
  <c r="J4543" i="1"/>
  <c r="H4543" i="1"/>
  <c r="I4543" i="1" s="1"/>
  <c r="O4542" i="1"/>
  <c r="P4542" i="1" s="1"/>
  <c r="Q4542" i="1" s="1"/>
  <c r="L4542" i="1"/>
  <c r="K4542" i="1"/>
  <c r="M4542" i="1" s="1"/>
  <c r="J4542" i="1"/>
  <c r="H4542" i="1"/>
  <c r="I4542" i="1" s="1"/>
  <c r="O4541" i="1"/>
  <c r="P4541" i="1" s="1"/>
  <c r="Q4541" i="1" s="1"/>
  <c r="L4541" i="1"/>
  <c r="K4541" i="1"/>
  <c r="J4541" i="1"/>
  <c r="H4541" i="1"/>
  <c r="I4541" i="1" s="1"/>
  <c r="O4540" i="1"/>
  <c r="P4540" i="1" s="1"/>
  <c r="Q4540" i="1" s="1"/>
  <c r="L4540" i="1"/>
  <c r="K4540" i="1"/>
  <c r="M4540" i="1" s="1"/>
  <c r="J4540" i="1"/>
  <c r="H4540" i="1"/>
  <c r="I4540" i="1" s="1"/>
  <c r="O4539" i="1"/>
  <c r="P4539" i="1" s="1"/>
  <c r="Q4539" i="1" s="1"/>
  <c r="L4539" i="1"/>
  <c r="K4539" i="1"/>
  <c r="M4539" i="1" s="1"/>
  <c r="J4539" i="1"/>
  <c r="H4539" i="1"/>
  <c r="I4539" i="1" s="1"/>
  <c r="O4538" i="1"/>
  <c r="P4538" i="1" s="1"/>
  <c r="Q4538" i="1" s="1"/>
  <c r="L4538" i="1"/>
  <c r="K4538" i="1"/>
  <c r="J4538" i="1"/>
  <c r="H4538" i="1"/>
  <c r="I4538" i="1" s="1"/>
  <c r="O4537" i="1"/>
  <c r="P4537" i="1" s="1"/>
  <c r="Q4537" i="1" s="1"/>
  <c r="L4537" i="1"/>
  <c r="K4537" i="1"/>
  <c r="M4537" i="1" s="1"/>
  <c r="J4537" i="1"/>
  <c r="H4537" i="1"/>
  <c r="I4537" i="1" s="1"/>
  <c r="O4536" i="1"/>
  <c r="P4536" i="1" s="1"/>
  <c r="Q4536" i="1" s="1"/>
  <c r="L4536" i="1"/>
  <c r="K4536" i="1"/>
  <c r="M4536" i="1" s="1"/>
  <c r="J4536" i="1"/>
  <c r="H4536" i="1"/>
  <c r="I4536" i="1" s="1"/>
  <c r="O4535" i="1"/>
  <c r="P4535" i="1" s="1"/>
  <c r="Q4535" i="1" s="1"/>
  <c r="L4535" i="1"/>
  <c r="K4535" i="1"/>
  <c r="J4535" i="1"/>
  <c r="H4535" i="1"/>
  <c r="I4535" i="1" s="1"/>
  <c r="O4534" i="1"/>
  <c r="P4534" i="1" s="1"/>
  <c r="Q4534" i="1" s="1"/>
  <c r="L4534" i="1"/>
  <c r="K4534" i="1"/>
  <c r="M4534" i="1" s="1"/>
  <c r="J4534" i="1"/>
  <c r="H4534" i="1"/>
  <c r="I4534" i="1" s="1"/>
  <c r="O4533" i="1"/>
  <c r="P4533" i="1" s="1"/>
  <c r="Q4533" i="1" s="1"/>
  <c r="L4533" i="1"/>
  <c r="K4533" i="1"/>
  <c r="M4533" i="1" s="1"/>
  <c r="J4533" i="1"/>
  <c r="H4533" i="1"/>
  <c r="I4533" i="1" s="1"/>
  <c r="O4532" i="1"/>
  <c r="P4532" i="1" s="1"/>
  <c r="Q4532" i="1" s="1"/>
  <c r="L4532" i="1"/>
  <c r="K4532" i="1"/>
  <c r="M4532" i="1" s="1"/>
  <c r="J4532" i="1"/>
  <c r="H4532" i="1"/>
  <c r="I4532" i="1" s="1"/>
  <c r="O4531" i="1"/>
  <c r="P4531" i="1" s="1"/>
  <c r="Q4531" i="1" s="1"/>
  <c r="L4531" i="1"/>
  <c r="K4531" i="1"/>
  <c r="M4531" i="1" s="1"/>
  <c r="J4531" i="1"/>
  <c r="H4531" i="1"/>
  <c r="I4531" i="1" s="1"/>
  <c r="O4530" i="1"/>
  <c r="P4530" i="1" s="1"/>
  <c r="Q4530" i="1" s="1"/>
  <c r="L4530" i="1"/>
  <c r="K4530" i="1"/>
  <c r="M4530" i="1" s="1"/>
  <c r="J4530" i="1"/>
  <c r="H4530" i="1"/>
  <c r="I4530" i="1" s="1"/>
  <c r="O4529" i="1"/>
  <c r="P4529" i="1" s="1"/>
  <c r="Q4529" i="1" s="1"/>
  <c r="L4529" i="1"/>
  <c r="K4529" i="1"/>
  <c r="J4529" i="1"/>
  <c r="H4529" i="1"/>
  <c r="I4529" i="1" s="1"/>
  <c r="O4528" i="1"/>
  <c r="P4528" i="1" s="1"/>
  <c r="Q4528" i="1" s="1"/>
  <c r="L4528" i="1"/>
  <c r="K4528" i="1"/>
  <c r="J4528" i="1"/>
  <c r="H4528" i="1"/>
  <c r="I4528" i="1" s="1"/>
  <c r="O4527" i="1"/>
  <c r="P4527" i="1" s="1"/>
  <c r="Q4527" i="1" s="1"/>
  <c r="L4527" i="1"/>
  <c r="K4527" i="1"/>
  <c r="J4527" i="1"/>
  <c r="H4527" i="1"/>
  <c r="I4527" i="1" s="1"/>
  <c r="S4526" i="1"/>
  <c r="O4526" i="1"/>
  <c r="P4526" i="1" s="1"/>
  <c r="Q4526" i="1" s="1"/>
  <c r="L4526" i="1"/>
  <c r="K4526" i="1"/>
  <c r="J4526" i="1"/>
  <c r="H4526" i="1"/>
  <c r="I4526" i="1" s="1"/>
  <c r="O4525" i="1"/>
  <c r="P4525" i="1" s="1"/>
  <c r="Q4525" i="1" s="1"/>
  <c r="L4525" i="1"/>
  <c r="K4525" i="1"/>
  <c r="M4525" i="1" s="1"/>
  <c r="J4525" i="1"/>
  <c r="H4525" i="1"/>
  <c r="I4525" i="1" s="1"/>
  <c r="O4524" i="1"/>
  <c r="P4524" i="1" s="1"/>
  <c r="Q4524" i="1" s="1"/>
  <c r="L4524" i="1"/>
  <c r="K4524" i="1"/>
  <c r="M4524" i="1" s="1"/>
  <c r="J4524" i="1"/>
  <c r="H4524" i="1"/>
  <c r="I4524" i="1" s="1"/>
  <c r="O4523" i="1"/>
  <c r="P4523" i="1" s="1"/>
  <c r="Q4523" i="1" s="1"/>
  <c r="L4523" i="1"/>
  <c r="K4523" i="1"/>
  <c r="J4523" i="1"/>
  <c r="H4523" i="1"/>
  <c r="I4523" i="1" s="1"/>
  <c r="O4522" i="1"/>
  <c r="P4522" i="1" s="1"/>
  <c r="Q4522" i="1" s="1"/>
  <c r="L4522" i="1"/>
  <c r="K4522" i="1"/>
  <c r="J4522" i="1"/>
  <c r="H4522" i="1"/>
  <c r="I4522" i="1" s="1"/>
  <c r="S4521" i="1"/>
  <c r="O4521" i="1"/>
  <c r="P4521" i="1" s="1"/>
  <c r="Q4521" i="1" s="1"/>
  <c r="L4521" i="1"/>
  <c r="K4521" i="1"/>
  <c r="J4521" i="1"/>
  <c r="H4521" i="1"/>
  <c r="I4521" i="1" s="1"/>
  <c r="O4520" i="1"/>
  <c r="P4520" i="1" s="1"/>
  <c r="Q4520" i="1" s="1"/>
  <c r="L4520" i="1"/>
  <c r="K4520" i="1"/>
  <c r="J4520" i="1"/>
  <c r="H4520" i="1"/>
  <c r="I4520" i="1" s="1"/>
  <c r="O4519" i="1"/>
  <c r="P4519" i="1" s="1"/>
  <c r="Q4519" i="1" s="1"/>
  <c r="L4519" i="1"/>
  <c r="K4519" i="1"/>
  <c r="J4519" i="1"/>
  <c r="H4519" i="1"/>
  <c r="I4519" i="1" s="1"/>
  <c r="O4518" i="1"/>
  <c r="P4518" i="1" s="1"/>
  <c r="Q4518" i="1" s="1"/>
  <c r="L4518" i="1"/>
  <c r="K4518" i="1"/>
  <c r="J4518" i="1"/>
  <c r="H4518" i="1"/>
  <c r="I4518" i="1" s="1"/>
  <c r="S4517" i="1"/>
  <c r="O4517" i="1"/>
  <c r="P4517" i="1" s="1"/>
  <c r="Q4517" i="1" s="1"/>
  <c r="L4517" i="1"/>
  <c r="K4517" i="1"/>
  <c r="M4517" i="1" s="1"/>
  <c r="J4517" i="1"/>
  <c r="H4517" i="1"/>
  <c r="I4517" i="1" s="1"/>
  <c r="O4516" i="1"/>
  <c r="P4516" i="1" s="1"/>
  <c r="Q4516" i="1" s="1"/>
  <c r="L4516" i="1"/>
  <c r="K4516" i="1"/>
  <c r="M4516" i="1" s="1"/>
  <c r="J4516" i="1"/>
  <c r="H4516" i="1"/>
  <c r="I4516" i="1" s="1"/>
  <c r="O4515" i="1"/>
  <c r="P4515" i="1" s="1"/>
  <c r="Q4515" i="1" s="1"/>
  <c r="L4515" i="1"/>
  <c r="K4515" i="1"/>
  <c r="M4515" i="1" s="1"/>
  <c r="J4515" i="1"/>
  <c r="H4515" i="1"/>
  <c r="I4515" i="1" s="1"/>
  <c r="O4514" i="1"/>
  <c r="P4514" i="1" s="1"/>
  <c r="Q4514" i="1" s="1"/>
  <c r="L4514" i="1"/>
  <c r="K4514" i="1"/>
  <c r="M4514" i="1" s="1"/>
  <c r="J4514" i="1"/>
  <c r="H4514" i="1"/>
  <c r="I4514" i="1" s="1"/>
  <c r="O4513" i="1"/>
  <c r="P4513" i="1" s="1"/>
  <c r="Q4513" i="1" s="1"/>
  <c r="L4513" i="1"/>
  <c r="K4513" i="1"/>
  <c r="M4513" i="1" s="1"/>
  <c r="J4513" i="1"/>
  <c r="H4513" i="1"/>
  <c r="I4513" i="1" s="1"/>
  <c r="O4512" i="1"/>
  <c r="P4512" i="1" s="1"/>
  <c r="Q4512" i="1" s="1"/>
  <c r="L4512" i="1"/>
  <c r="K4512" i="1"/>
  <c r="J4512" i="1"/>
  <c r="H4512" i="1"/>
  <c r="I4512" i="1" s="1"/>
  <c r="O4511" i="1"/>
  <c r="P4511" i="1" s="1"/>
  <c r="Q4511" i="1" s="1"/>
  <c r="L4511" i="1"/>
  <c r="K4511" i="1"/>
  <c r="M4511" i="1" s="1"/>
  <c r="J4511" i="1"/>
  <c r="H4511" i="1"/>
  <c r="I4511" i="1" s="1"/>
  <c r="O4510" i="1"/>
  <c r="P4510" i="1" s="1"/>
  <c r="Q4510" i="1" s="1"/>
  <c r="L4510" i="1"/>
  <c r="K4510" i="1"/>
  <c r="J4510" i="1"/>
  <c r="H4510" i="1"/>
  <c r="I4510" i="1" s="1"/>
  <c r="O4509" i="1"/>
  <c r="P4509" i="1" s="1"/>
  <c r="Q4509" i="1" s="1"/>
  <c r="L4509" i="1"/>
  <c r="K4509" i="1"/>
  <c r="J4509" i="1"/>
  <c r="H4509" i="1"/>
  <c r="I4509" i="1" s="1"/>
  <c r="O4508" i="1"/>
  <c r="P4508" i="1" s="1"/>
  <c r="Q4508" i="1" s="1"/>
  <c r="L4508" i="1"/>
  <c r="K4508" i="1"/>
  <c r="J4508" i="1"/>
  <c r="H4508" i="1"/>
  <c r="I4508" i="1" s="1"/>
  <c r="O4507" i="1"/>
  <c r="P4507" i="1" s="1"/>
  <c r="Q4507" i="1" s="1"/>
  <c r="L4507" i="1"/>
  <c r="K4507" i="1"/>
  <c r="M4507" i="1" s="1"/>
  <c r="J4507" i="1"/>
  <c r="H4507" i="1"/>
  <c r="I4507" i="1" s="1"/>
  <c r="O4506" i="1"/>
  <c r="P4506" i="1" s="1"/>
  <c r="Q4506" i="1" s="1"/>
  <c r="L4506" i="1"/>
  <c r="K4506" i="1"/>
  <c r="J4506" i="1"/>
  <c r="H4506" i="1"/>
  <c r="I4506" i="1" s="1"/>
  <c r="O4505" i="1"/>
  <c r="P4505" i="1" s="1"/>
  <c r="Q4505" i="1" s="1"/>
  <c r="L4505" i="1"/>
  <c r="K4505" i="1"/>
  <c r="J4505" i="1"/>
  <c r="H4505" i="1"/>
  <c r="I4505" i="1" s="1"/>
  <c r="O4504" i="1"/>
  <c r="P4504" i="1" s="1"/>
  <c r="Q4504" i="1" s="1"/>
  <c r="L4504" i="1"/>
  <c r="K4504" i="1"/>
  <c r="M4504" i="1" s="1"/>
  <c r="J4504" i="1"/>
  <c r="H4504" i="1"/>
  <c r="I4504" i="1" s="1"/>
  <c r="O4503" i="1"/>
  <c r="P4503" i="1" s="1"/>
  <c r="Q4503" i="1" s="1"/>
  <c r="L4503" i="1"/>
  <c r="K4503" i="1"/>
  <c r="J4503" i="1"/>
  <c r="H4503" i="1"/>
  <c r="I4503" i="1" s="1"/>
  <c r="O4502" i="1"/>
  <c r="P4502" i="1" s="1"/>
  <c r="Q4502" i="1" s="1"/>
  <c r="L4502" i="1"/>
  <c r="K4502" i="1"/>
  <c r="J4502" i="1"/>
  <c r="H4502" i="1"/>
  <c r="I4502" i="1" s="1"/>
  <c r="O4501" i="1"/>
  <c r="P4501" i="1" s="1"/>
  <c r="Q4501" i="1" s="1"/>
  <c r="L4501" i="1"/>
  <c r="K4501" i="1"/>
  <c r="M4501" i="1" s="1"/>
  <c r="J4501" i="1"/>
  <c r="H4501" i="1"/>
  <c r="I4501" i="1" s="1"/>
  <c r="O4500" i="1"/>
  <c r="P4500" i="1" s="1"/>
  <c r="Q4500" i="1" s="1"/>
  <c r="L4500" i="1"/>
  <c r="K4500" i="1"/>
  <c r="M4500" i="1" s="1"/>
  <c r="J4500" i="1"/>
  <c r="H4500" i="1"/>
  <c r="I4500" i="1" s="1"/>
  <c r="O4499" i="1"/>
  <c r="P4499" i="1" s="1"/>
  <c r="Q4499" i="1" s="1"/>
  <c r="L4499" i="1"/>
  <c r="K4499" i="1"/>
  <c r="J4499" i="1"/>
  <c r="H4499" i="1"/>
  <c r="I4499" i="1" s="1"/>
  <c r="O4498" i="1"/>
  <c r="P4498" i="1" s="1"/>
  <c r="Q4498" i="1" s="1"/>
  <c r="L4498" i="1"/>
  <c r="K4498" i="1"/>
  <c r="J4498" i="1"/>
  <c r="H4498" i="1"/>
  <c r="I4498" i="1" s="1"/>
  <c r="O4497" i="1"/>
  <c r="P4497" i="1" s="1"/>
  <c r="Q4497" i="1" s="1"/>
  <c r="L4497" i="1"/>
  <c r="K4497" i="1"/>
  <c r="M4497" i="1" s="1"/>
  <c r="J4497" i="1"/>
  <c r="H4497" i="1"/>
  <c r="I4497" i="1" s="1"/>
  <c r="O4496" i="1"/>
  <c r="P4496" i="1" s="1"/>
  <c r="Q4496" i="1" s="1"/>
  <c r="L4496" i="1"/>
  <c r="K4496" i="1"/>
  <c r="J4496" i="1"/>
  <c r="H4496" i="1"/>
  <c r="I4496" i="1" s="1"/>
  <c r="O4495" i="1"/>
  <c r="P4495" i="1" s="1"/>
  <c r="Q4495" i="1" s="1"/>
  <c r="L4495" i="1"/>
  <c r="K4495" i="1"/>
  <c r="M4495" i="1" s="1"/>
  <c r="J4495" i="1"/>
  <c r="H4495" i="1"/>
  <c r="I4495" i="1" s="1"/>
  <c r="S4494" i="1"/>
  <c r="O4494" i="1"/>
  <c r="P4494" i="1" s="1"/>
  <c r="Q4494" i="1" s="1"/>
  <c r="L4494" i="1"/>
  <c r="K4494" i="1"/>
  <c r="J4494" i="1"/>
  <c r="H4494" i="1"/>
  <c r="I4494" i="1" s="1"/>
  <c r="O4493" i="1"/>
  <c r="P4493" i="1" s="1"/>
  <c r="Q4493" i="1" s="1"/>
  <c r="L4493" i="1"/>
  <c r="K4493" i="1"/>
  <c r="J4493" i="1"/>
  <c r="H4493" i="1"/>
  <c r="I4493" i="1" s="1"/>
  <c r="O4492" i="1"/>
  <c r="P4492" i="1" s="1"/>
  <c r="Q4492" i="1" s="1"/>
  <c r="L4492" i="1"/>
  <c r="K4492" i="1"/>
  <c r="M4492" i="1" s="1"/>
  <c r="J4492" i="1"/>
  <c r="H4492" i="1"/>
  <c r="I4492" i="1" s="1"/>
  <c r="O4491" i="1"/>
  <c r="P4491" i="1" s="1"/>
  <c r="Q4491" i="1" s="1"/>
  <c r="L4491" i="1"/>
  <c r="K4491" i="1"/>
  <c r="J4491" i="1"/>
  <c r="H4491" i="1"/>
  <c r="I4491" i="1" s="1"/>
  <c r="O4490" i="1"/>
  <c r="P4490" i="1" s="1"/>
  <c r="Q4490" i="1" s="1"/>
  <c r="L4490" i="1"/>
  <c r="K4490" i="1"/>
  <c r="M4490" i="1" s="1"/>
  <c r="J4490" i="1"/>
  <c r="H4490" i="1"/>
  <c r="I4490" i="1" s="1"/>
  <c r="O4489" i="1"/>
  <c r="P4489" i="1" s="1"/>
  <c r="Q4489" i="1" s="1"/>
  <c r="L4489" i="1"/>
  <c r="K4489" i="1"/>
  <c r="J4489" i="1"/>
  <c r="H4489" i="1"/>
  <c r="I4489" i="1" s="1"/>
  <c r="O4488" i="1"/>
  <c r="P4488" i="1" s="1"/>
  <c r="Q4488" i="1" s="1"/>
  <c r="L4488" i="1"/>
  <c r="K4488" i="1"/>
  <c r="M4488" i="1" s="1"/>
  <c r="J4488" i="1"/>
  <c r="H4488" i="1"/>
  <c r="I4488" i="1" s="1"/>
  <c r="O4487" i="1"/>
  <c r="P4487" i="1" s="1"/>
  <c r="Q4487" i="1" s="1"/>
  <c r="L4487" i="1"/>
  <c r="K4487" i="1"/>
  <c r="J4487" i="1"/>
  <c r="H4487" i="1"/>
  <c r="I4487" i="1" s="1"/>
  <c r="O4486" i="1"/>
  <c r="P4486" i="1" s="1"/>
  <c r="Q4486" i="1" s="1"/>
  <c r="L4486" i="1"/>
  <c r="K4486" i="1"/>
  <c r="J4486" i="1"/>
  <c r="H4486" i="1"/>
  <c r="I4486" i="1" s="1"/>
  <c r="S4485" i="1"/>
  <c r="O4485" i="1"/>
  <c r="P4485" i="1" s="1"/>
  <c r="Q4485" i="1" s="1"/>
  <c r="L4485" i="1"/>
  <c r="K4485" i="1"/>
  <c r="M4485" i="1" s="1"/>
  <c r="J4485" i="1"/>
  <c r="H4485" i="1"/>
  <c r="I4485" i="1" s="1"/>
  <c r="O4484" i="1"/>
  <c r="P4484" i="1" s="1"/>
  <c r="Q4484" i="1" s="1"/>
  <c r="L4484" i="1"/>
  <c r="K4484" i="1"/>
  <c r="J4484" i="1"/>
  <c r="H4484" i="1"/>
  <c r="I4484" i="1" s="1"/>
  <c r="O4483" i="1"/>
  <c r="P4483" i="1" s="1"/>
  <c r="Q4483" i="1" s="1"/>
  <c r="L4483" i="1"/>
  <c r="K4483" i="1"/>
  <c r="M4483" i="1" s="1"/>
  <c r="J4483" i="1"/>
  <c r="H4483" i="1"/>
  <c r="I4483" i="1" s="1"/>
  <c r="O4482" i="1"/>
  <c r="P4482" i="1" s="1"/>
  <c r="Q4482" i="1" s="1"/>
  <c r="L4482" i="1"/>
  <c r="K4482" i="1"/>
  <c r="J4482" i="1"/>
  <c r="H4482" i="1"/>
  <c r="I4482" i="1" s="1"/>
  <c r="O4481" i="1"/>
  <c r="P4481" i="1" s="1"/>
  <c r="Q4481" i="1" s="1"/>
  <c r="L4481" i="1"/>
  <c r="K4481" i="1"/>
  <c r="M4481" i="1" s="1"/>
  <c r="J4481" i="1"/>
  <c r="H4481" i="1"/>
  <c r="I4481" i="1" s="1"/>
  <c r="O4480" i="1"/>
  <c r="P4480" i="1" s="1"/>
  <c r="Q4480" i="1" s="1"/>
  <c r="L4480" i="1"/>
  <c r="K4480" i="1"/>
  <c r="J4480" i="1"/>
  <c r="H4480" i="1"/>
  <c r="I4480" i="1" s="1"/>
  <c r="O4479" i="1"/>
  <c r="P4479" i="1" s="1"/>
  <c r="Q4479" i="1" s="1"/>
  <c r="L4479" i="1"/>
  <c r="K4479" i="1"/>
  <c r="J4479" i="1"/>
  <c r="H4479" i="1"/>
  <c r="I4479" i="1" s="1"/>
  <c r="S4478" i="1"/>
  <c r="O4478" i="1"/>
  <c r="P4478" i="1" s="1"/>
  <c r="Q4478" i="1" s="1"/>
  <c r="L4478" i="1"/>
  <c r="K4478" i="1"/>
  <c r="J4478" i="1"/>
  <c r="H4478" i="1"/>
  <c r="I4478" i="1" s="1"/>
  <c r="O4477" i="1"/>
  <c r="P4477" i="1" s="1"/>
  <c r="Q4477" i="1" s="1"/>
  <c r="L4477" i="1"/>
  <c r="K4477" i="1"/>
  <c r="M4477" i="1" s="1"/>
  <c r="J4477" i="1"/>
  <c r="H4477" i="1"/>
  <c r="I4477" i="1" s="1"/>
  <c r="O4476" i="1"/>
  <c r="P4476" i="1" s="1"/>
  <c r="Q4476" i="1" s="1"/>
  <c r="L4476" i="1"/>
  <c r="K4476" i="1"/>
  <c r="M4476" i="1" s="1"/>
  <c r="J4476" i="1"/>
  <c r="H4476" i="1"/>
  <c r="I4476" i="1" s="1"/>
  <c r="O4475" i="1"/>
  <c r="P4475" i="1" s="1"/>
  <c r="Q4475" i="1" s="1"/>
  <c r="L4475" i="1"/>
  <c r="K4475" i="1"/>
  <c r="J4475" i="1"/>
  <c r="H4475" i="1"/>
  <c r="I4475" i="1" s="1"/>
  <c r="O4474" i="1"/>
  <c r="P4474" i="1" s="1"/>
  <c r="Q4474" i="1" s="1"/>
  <c r="L4474" i="1"/>
  <c r="K4474" i="1"/>
  <c r="M4474" i="1" s="1"/>
  <c r="J4474" i="1"/>
  <c r="H4474" i="1"/>
  <c r="I4474" i="1" s="1"/>
  <c r="O4473" i="1"/>
  <c r="P4473" i="1" s="1"/>
  <c r="Q4473" i="1" s="1"/>
  <c r="L4473" i="1"/>
  <c r="K4473" i="1"/>
  <c r="J4473" i="1"/>
  <c r="H4473" i="1"/>
  <c r="I4473" i="1" s="1"/>
  <c r="O4472" i="1"/>
  <c r="P4472" i="1" s="1"/>
  <c r="Q4472" i="1" s="1"/>
  <c r="L4472" i="1"/>
  <c r="K4472" i="1"/>
  <c r="M4472" i="1" s="1"/>
  <c r="J4472" i="1"/>
  <c r="H4472" i="1"/>
  <c r="I4472" i="1" s="1"/>
  <c r="S4471" i="1"/>
  <c r="O4471" i="1"/>
  <c r="P4471" i="1" s="1"/>
  <c r="Q4471" i="1" s="1"/>
  <c r="L4471" i="1"/>
  <c r="K4471" i="1"/>
  <c r="J4471" i="1"/>
  <c r="H4471" i="1"/>
  <c r="I4471" i="1" s="1"/>
  <c r="O4470" i="1"/>
  <c r="P4470" i="1" s="1"/>
  <c r="Q4470" i="1" s="1"/>
  <c r="L4470" i="1"/>
  <c r="K4470" i="1"/>
  <c r="M4470" i="1" s="1"/>
  <c r="J4470" i="1"/>
  <c r="H4470" i="1"/>
  <c r="I4470" i="1" s="1"/>
  <c r="O4469" i="1"/>
  <c r="P4469" i="1" s="1"/>
  <c r="Q4469" i="1" s="1"/>
  <c r="L4469" i="1"/>
  <c r="K4469" i="1"/>
  <c r="M4469" i="1" s="1"/>
  <c r="J4469" i="1"/>
  <c r="H4469" i="1"/>
  <c r="I4469" i="1" s="1"/>
  <c r="O4468" i="1"/>
  <c r="P4468" i="1" s="1"/>
  <c r="Q4468" i="1" s="1"/>
  <c r="L4468" i="1"/>
  <c r="K4468" i="1"/>
  <c r="J4468" i="1"/>
  <c r="H4468" i="1"/>
  <c r="I4468" i="1" s="1"/>
  <c r="O4467" i="1"/>
  <c r="P4467" i="1" s="1"/>
  <c r="Q4467" i="1" s="1"/>
  <c r="L4467" i="1"/>
  <c r="K4467" i="1"/>
  <c r="J4467" i="1"/>
  <c r="H4467" i="1"/>
  <c r="I4467" i="1" s="1"/>
  <c r="O4466" i="1"/>
  <c r="P4466" i="1" s="1"/>
  <c r="Q4466" i="1" s="1"/>
  <c r="L4466" i="1"/>
  <c r="K4466" i="1"/>
  <c r="M4466" i="1" s="1"/>
  <c r="J4466" i="1"/>
  <c r="H4466" i="1"/>
  <c r="I4466" i="1" s="1"/>
  <c r="O4465" i="1"/>
  <c r="P4465" i="1" s="1"/>
  <c r="Q4465" i="1" s="1"/>
  <c r="L4465" i="1"/>
  <c r="K4465" i="1"/>
  <c r="M4465" i="1" s="1"/>
  <c r="J4465" i="1"/>
  <c r="H4465" i="1"/>
  <c r="I4465" i="1" s="1"/>
  <c r="O4464" i="1"/>
  <c r="P4464" i="1" s="1"/>
  <c r="Q4464" i="1" s="1"/>
  <c r="L4464" i="1"/>
  <c r="K4464" i="1"/>
  <c r="J4464" i="1"/>
  <c r="H4464" i="1"/>
  <c r="I4464" i="1" s="1"/>
  <c r="O4463" i="1"/>
  <c r="P4463" i="1" s="1"/>
  <c r="Q4463" i="1" s="1"/>
  <c r="L4463" i="1"/>
  <c r="K4463" i="1"/>
  <c r="J4463" i="1"/>
  <c r="H4463" i="1"/>
  <c r="I4463" i="1" s="1"/>
  <c r="O4462" i="1"/>
  <c r="P4462" i="1" s="1"/>
  <c r="Q4462" i="1" s="1"/>
  <c r="L4462" i="1"/>
  <c r="K4462" i="1"/>
  <c r="J4462" i="1"/>
  <c r="H4462" i="1"/>
  <c r="I4462" i="1" s="1"/>
  <c r="O4461" i="1"/>
  <c r="P4461" i="1" s="1"/>
  <c r="Q4461" i="1" s="1"/>
  <c r="L4461" i="1"/>
  <c r="K4461" i="1"/>
  <c r="J4461" i="1"/>
  <c r="H4461" i="1"/>
  <c r="I4461" i="1" s="1"/>
  <c r="O4460" i="1"/>
  <c r="P4460" i="1" s="1"/>
  <c r="Q4460" i="1" s="1"/>
  <c r="L4460" i="1"/>
  <c r="K4460" i="1"/>
  <c r="M4460" i="1" s="1"/>
  <c r="J4460" i="1"/>
  <c r="H4460" i="1"/>
  <c r="I4460" i="1" s="1"/>
  <c r="O4459" i="1"/>
  <c r="P4459" i="1" s="1"/>
  <c r="Q4459" i="1" s="1"/>
  <c r="L4459" i="1"/>
  <c r="K4459" i="1"/>
  <c r="J4459" i="1"/>
  <c r="H4459" i="1"/>
  <c r="I4459" i="1" s="1"/>
  <c r="O4458" i="1"/>
  <c r="P4458" i="1" s="1"/>
  <c r="Q4458" i="1" s="1"/>
  <c r="L4458" i="1"/>
  <c r="K4458" i="1"/>
  <c r="M4458" i="1" s="1"/>
  <c r="J4458" i="1"/>
  <c r="H4458" i="1"/>
  <c r="I4458" i="1" s="1"/>
  <c r="O4457" i="1"/>
  <c r="P4457" i="1" s="1"/>
  <c r="Q4457" i="1" s="1"/>
  <c r="L4457" i="1"/>
  <c r="K4457" i="1"/>
  <c r="M4457" i="1" s="1"/>
  <c r="J4457" i="1"/>
  <c r="H4457" i="1"/>
  <c r="I4457" i="1" s="1"/>
  <c r="O4456" i="1"/>
  <c r="P4456" i="1" s="1"/>
  <c r="Q4456" i="1" s="1"/>
  <c r="L4456" i="1"/>
  <c r="K4456" i="1"/>
  <c r="J4456" i="1"/>
  <c r="H4456" i="1"/>
  <c r="I4456" i="1" s="1"/>
  <c r="O4455" i="1"/>
  <c r="P4455" i="1" s="1"/>
  <c r="Q4455" i="1" s="1"/>
  <c r="L4455" i="1"/>
  <c r="K4455" i="1"/>
  <c r="J4455" i="1"/>
  <c r="H4455" i="1"/>
  <c r="I4455" i="1" s="1"/>
  <c r="S4454" i="1"/>
  <c r="O4454" i="1"/>
  <c r="P4454" i="1" s="1"/>
  <c r="Q4454" i="1" s="1"/>
  <c r="L4454" i="1"/>
  <c r="K4454" i="1"/>
  <c r="M4454" i="1" s="1"/>
  <c r="J4454" i="1"/>
  <c r="H4454" i="1"/>
  <c r="I4454" i="1" s="1"/>
  <c r="O4453" i="1"/>
  <c r="P4453" i="1" s="1"/>
  <c r="Q4453" i="1" s="1"/>
  <c r="L4453" i="1"/>
  <c r="K4453" i="1"/>
  <c r="M4453" i="1" s="1"/>
  <c r="J4453" i="1"/>
  <c r="H4453" i="1"/>
  <c r="I4453" i="1" s="1"/>
  <c r="S4452" i="1"/>
  <c r="O4452" i="1"/>
  <c r="P4452" i="1" s="1"/>
  <c r="Q4452" i="1" s="1"/>
  <c r="L4452" i="1"/>
  <c r="K4452" i="1"/>
  <c r="M4452" i="1" s="1"/>
  <c r="J4452" i="1"/>
  <c r="H4452" i="1"/>
  <c r="I4452" i="1" s="1"/>
  <c r="O4451" i="1"/>
  <c r="P4451" i="1" s="1"/>
  <c r="Q4451" i="1" s="1"/>
  <c r="L4451" i="1"/>
  <c r="K4451" i="1"/>
  <c r="M4451" i="1" s="1"/>
  <c r="J4451" i="1"/>
  <c r="H4451" i="1"/>
  <c r="I4451" i="1" s="1"/>
  <c r="O4450" i="1"/>
  <c r="P4450" i="1" s="1"/>
  <c r="Q4450" i="1" s="1"/>
  <c r="L4450" i="1"/>
  <c r="K4450" i="1"/>
  <c r="M4450" i="1" s="1"/>
  <c r="J4450" i="1"/>
  <c r="H4450" i="1"/>
  <c r="I4450" i="1" s="1"/>
  <c r="S4449" i="1"/>
  <c r="O4449" i="1"/>
  <c r="P4449" i="1" s="1"/>
  <c r="Q4449" i="1" s="1"/>
  <c r="L4449" i="1"/>
  <c r="K4449" i="1"/>
  <c r="M4449" i="1" s="1"/>
  <c r="J4449" i="1"/>
  <c r="H4449" i="1"/>
  <c r="I4449" i="1" s="1"/>
  <c r="O4448" i="1"/>
  <c r="P4448" i="1" s="1"/>
  <c r="Q4448" i="1" s="1"/>
  <c r="L4448" i="1"/>
  <c r="K4448" i="1"/>
  <c r="J4448" i="1"/>
  <c r="H4448" i="1"/>
  <c r="I4448" i="1" s="1"/>
  <c r="O4447" i="1"/>
  <c r="P4447" i="1" s="1"/>
  <c r="Q4447" i="1" s="1"/>
  <c r="L4447" i="1"/>
  <c r="K4447" i="1"/>
  <c r="J4447" i="1"/>
  <c r="H4447" i="1"/>
  <c r="I4447" i="1" s="1"/>
  <c r="O4446" i="1"/>
  <c r="P4446" i="1" s="1"/>
  <c r="Q4446" i="1" s="1"/>
  <c r="L4446" i="1"/>
  <c r="K4446" i="1"/>
  <c r="J4446" i="1"/>
  <c r="H4446" i="1"/>
  <c r="I4446" i="1" s="1"/>
  <c r="O4445" i="1"/>
  <c r="P4445" i="1" s="1"/>
  <c r="Q4445" i="1" s="1"/>
  <c r="L4445" i="1"/>
  <c r="K4445" i="1"/>
  <c r="M4445" i="1" s="1"/>
  <c r="J4445" i="1"/>
  <c r="H4445" i="1"/>
  <c r="I4445" i="1" s="1"/>
  <c r="O4444" i="1"/>
  <c r="P4444" i="1" s="1"/>
  <c r="Q4444" i="1" s="1"/>
  <c r="L4444" i="1"/>
  <c r="K4444" i="1"/>
  <c r="M4444" i="1" s="1"/>
  <c r="J4444" i="1"/>
  <c r="H4444" i="1"/>
  <c r="I4444" i="1" s="1"/>
  <c r="O4443" i="1"/>
  <c r="P4443" i="1" s="1"/>
  <c r="Q4443" i="1" s="1"/>
  <c r="L4443" i="1"/>
  <c r="K4443" i="1"/>
  <c r="M4443" i="1" s="1"/>
  <c r="J4443" i="1"/>
  <c r="H4443" i="1"/>
  <c r="I4443" i="1" s="1"/>
  <c r="O4442" i="1"/>
  <c r="P4442" i="1" s="1"/>
  <c r="Q4442" i="1" s="1"/>
  <c r="L4442" i="1"/>
  <c r="K4442" i="1"/>
  <c r="M4442" i="1" s="1"/>
  <c r="J4442" i="1"/>
  <c r="H4442" i="1"/>
  <c r="I4442" i="1" s="1"/>
  <c r="O4441" i="1"/>
  <c r="P4441" i="1" s="1"/>
  <c r="Q4441" i="1" s="1"/>
  <c r="L4441" i="1"/>
  <c r="K4441" i="1"/>
  <c r="J4441" i="1"/>
  <c r="H4441" i="1"/>
  <c r="I4441" i="1" s="1"/>
  <c r="O4440" i="1"/>
  <c r="P4440" i="1" s="1"/>
  <c r="Q4440" i="1" s="1"/>
  <c r="L4440" i="1"/>
  <c r="K4440" i="1"/>
  <c r="M4440" i="1" s="1"/>
  <c r="J4440" i="1"/>
  <c r="H4440" i="1"/>
  <c r="I4440" i="1" s="1"/>
  <c r="O4439" i="1"/>
  <c r="P4439" i="1" s="1"/>
  <c r="Q4439" i="1" s="1"/>
  <c r="L4439" i="1"/>
  <c r="K4439" i="1"/>
  <c r="J4439" i="1"/>
  <c r="H4439" i="1"/>
  <c r="I4439" i="1" s="1"/>
  <c r="O4438" i="1"/>
  <c r="P4438" i="1" s="1"/>
  <c r="Q4438" i="1" s="1"/>
  <c r="L4438" i="1"/>
  <c r="K4438" i="1"/>
  <c r="M4438" i="1" s="1"/>
  <c r="J4438" i="1"/>
  <c r="H4438" i="1"/>
  <c r="I4438" i="1" s="1"/>
  <c r="O4437" i="1"/>
  <c r="P4437" i="1" s="1"/>
  <c r="Q4437" i="1" s="1"/>
  <c r="L4437" i="1"/>
  <c r="K4437" i="1"/>
  <c r="M4437" i="1" s="1"/>
  <c r="J4437" i="1"/>
  <c r="H4437" i="1"/>
  <c r="I4437" i="1" s="1"/>
  <c r="O4436" i="1"/>
  <c r="P4436" i="1" s="1"/>
  <c r="Q4436" i="1" s="1"/>
  <c r="L4436" i="1"/>
  <c r="K4436" i="1"/>
  <c r="J4436" i="1"/>
  <c r="H4436" i="1"/>
  <c r="I4436" i="1" s="1"/>
  <c r="O4435" i="1"/>
  <c r="P4435" i="1" s="1"/>
  <c r="Q4435" i="1" s="1"/>
  <c r="L4435" i="1"/>
  <c r="K4435" i="1"/>
  <c r="M4435" i="1" s="1"/>
  <c r="J4435" i="1"/>
  <c r="H4435" i="1"/>
  <c r="I4435" i="1" s="1"/>
  <c r="O4434" i="1"/>
  <c r="P4434" i="1" s="1"/>
  <c r="Q4434" i="1" s="1"/>
  <c r="L4434" i="1"/>
  <c r="K4434" i="1"/>
  <c r="M4434" i="1" s="1"/>
  <c r="J4434" i="1"/>
  <c r="H4434" i="1"/>
  <c r="I4434" i="1" s="1"/>
  <c r="O4433" i="1"/>
  <c r="P4433" i="1" s="1"/>
  <c r="Q4433" i="1" s="1"/>
  <c r="L4433" i="1"/>
  <c r="K4433" i="1"/>
  <c r="M4433" i="1" s="1"/>
  <c r="J4433" i="1"/>
  <c r="H4433" i="1"/>
  <c r="I4433" i="1" s="1"/>
  <c r="O4432" i="1"/>
  <c r="P4432" i="1" s="1"/>
  <c r="Q4432" i="1" s="1"/>
  <c r="L4432" i="1"/>
  <c r="K4432" i="1"/>
  <c r="J4432" i="1"/>
  <c r="H4432" i="1"/>
  <c r="I4432" i="1" s="1"/>
  <c r="O4431" i="1"/>
  <c r="P4431" i="1" s="1"/>
  <c r="Q4431" i="1" s="1"/>
  <c r="L4431" i="1"/>
  <c r="K4431" i="1"/>
  <c r="M4431" i="1" s="1"/>
  <c r="J4431" i="1"/>
  <c r="H4431" i="1"/>
  <c r="I4431" i="1" s="1"/>
  <c r="O4430" i="1"/>
  <c r="P4430" i="1" s="1"/>
  <c r="Q4430" i="1" s="1"/>
  <c r="L4430" i="1"/>
  <c r="K4430" i="1"/>
  <c r="J4430" i="1"/>
  <c r="H4430" i="1"/>
  <c r="I4430" i="1" s="1"/>
  <c r="O4429" i="1"/>
  <c r="P4429" i="1" s="1"/>
  <c r="Q4429" i="1" s="1"/>
  <c r="L4429" i="1"/>
  <c r="K4429" i="1"/>
  <c r="J4429" i="1"/>
  <c r="H4429" i="1"/>
  <c r="I4429" i="1" s="1"/>
  <c r="O4428" i="1"/>
  <c r="P4428" i="1" s="1"/>
  <c r="Q4428" i="1" s="1"/>
  <c r="L4428" i="1"/>
  <c r="K4428" i="1"/>
  <c r="M4428" i="1" s="1"/>
  <c r="J4428" i="1"/>
  <c r="H4428" i="1"/>
  <c r="I4428" i="1" s="1"/>
  <c r="O4427" i="1"/>
  <c r="P4427" i="1" s="1"/>
  <c r="Q4427" i="1" s="1"/>
  <c r="L4427" i="1"/>
  <c r="K4427" i="1"/>
  <c r="M4427" i="1" s="1"/>
  <c r="J4427" i="1"/>
  <c r="H4427" i="1"/>
  <c r="I4427" i="1" s="1"/>
  <c r="S4426" i="1"/>
  <c r="O4426" i="1"/>
  <c r="P4426" i="1" s="1"/>
  <c r="Q4426" i="1" s="1"/>
  <c r="L4426" i="1"/>
  <c r="K4426" i="1"/>
  <c r="M4426" i="1" s="1"/>
  <c r="J4426" i="1"/>
  <c r="H4426" i="1"/>
  <c r="I4426" i="1" s="1"/>
  <c r="O4425" i="1"/>
  <c r="P4425" i="1" s="1"/>
  <c r="Q4425" i="1" s="1"/>
  <c r="L4425" i="1"/>
  <c r="K4425" i="1"/>
  <c r="J4425" i="1"/>
  <c r="H4425" i="1"/>
  <c r="I4425" i="1" s="1"/>
  <c r="O4424" i="1"/>
  <c r="P4424" i="1" s="1"/>
  <c r="Q4424" i="1" s="1"/>
  <c r="L4424" i="1"/>
  <c r="K4424" i="1"/>
  <c r="M4424" i="1" s="1"/>
  <c r="J4424" i="1"/>
  <c r="H4424" i="1"/>
  <c r="I4424" i="1" s="1"/>
  <c r="O4423" i="1"/>
  <c r="P4423" i="1" s="1"/>
  <c r="Q4423" i="1" s="1"/>
  <c r="L4423" i="1"/>
  <c r="K4423" i="1"/>
  <c r="J4423" i="1"/>
  <c r="H4423" i="1"/>
  <c r="I4423" i="1" s="1"/>
  <c r="O4422" i="1"/>
  <c r="P4422" i="1" s="1"/>
  <c r="Q4422" i="1" s="1"/>
  <c r="L4422" i="1"/>
  <c r="K4422" i="1"/>
  <c r="J4422" i="1"/>
  <c r="H4422" i="1"/>
  <c r="I4422" i="1" s="1"/>
  <c r="O4421" i="1"/>
  <c r="P4421" i="1" s="1"/>
  <c r="Q4421" i="1" s="1"/>
  <c r="L4421" i="1"/>
  <c r="K4421" i="1"/>
  <c r="M4421" i="1" s="1"/>
  <c r="J4421" i="1"/>
  <c r="H4421" i="1"/>
  <c r="I4421" i="1" s="1"/>
  <c r="O4420" i="1"/>
  <c r="P4420" i="1" s="1"/>
  <c r="Q4420" i="1" s="1"/>
  <c r="L4420" i="1"/>
  <c r="K4420" i="1"/>
  <c r="J4420" i="1"/>
  <c r="H4420" i="1"/>
  <c r="I4420" i="1" s="1"/>
  <c r="O4419" i="1"/>
  <c r="P4419" i="1" s="1"/>
  <c r="Q4419" i="1" s="1"/>
  <c r="L4419" i="1"/>
  <c r="K4419" i="1"/>
  <c r="J4419" i="1"/>
  <c r="H4419" i="1"/>
  <c r="I4419" i="1" s="1"/>
  <c r="O4418" i="1"/>
  <c r="P4418" i="1" s="1"/>
  <c r="Q4418" i="1" s="1"/>
  <c r="L4418" i="1"/>
  <c r="K4418" i="1"/>
  <c r="M4418" i="1" s="1"/>
  <c r="J4418" i="1"/>
  <c r="H4418" i="1"/>
  <c r="I4418" i="1" s="1"/>
  <c r="O4417" i="1"/>
  <c r="P4417" i="1" s="1"/>
  <c r="Q4417" i="1" s="1"/>
  <c r="L4417" i="1"/>
  <c r="K4417" i="1"/>
  <c r="M4417" i="1" s="1"/>
  <c r="J4417" i="1"/>
  <c r="H4417" i="1"/>
  <c r="I4417" i="1" s="1"/>
  <c r="O4416" i="1"/>
  <c r="P4416" i="1" s="1"/>
  <c r="Q4416" i="1" s="1"/>
  <c r="L4416" i="1"/>
  <c r="K4416" i="1"/>
  <c r="J4416" i="1"/>
  <c r="H4416" i="1"/>
  <c r="I4416" i="1" s="1"/>
  <c r="O4415" i="1"/>
  <c r="P4415" i="1" s="1"/>
  <c r="Q4415" i="1" s="1"/>
  <c r="L4415" i="1"/>
  <c r="K4415" i="1"/>
  <c r="J4415" i="1"/>
  <c r="H4415" i="1"/>
  <c r="I4415" i="1" s="1"/>
  <c r="O4414" i="1"/>
  <c r="P4414" i="1" s="1"/>
  <c r="Q4414" i="1" s="1"/>
  <c r="L4414" i="1"/>
  <c r="K4414" i="1"/>
  <c r="J4414" i="1"/>
  <c r="H4414" i="1"/>
  <c r="I4414" i="1" s="1"/>
  <c r="O4413" i="1"/>
  <c r="P4413" i="1" s="1"/>
  <c r="Q4413" i="1" s="1"/>
  <c r="L4413" i="1"/>
  <c r="K4413" i="1"/>
  <c r="J4413" i="1"/>
  <c r="H4413" i="1"/>
  <c r="I4413" i="1" s="1"/>
  <c r="O4412" i="1"/>
  <c r="P4412" i="1" s="1"/>
  <c r="Q4412" i="1" s="1"/>
  <c r="L4412" i="1"/>
  <c r="K4412" i="1"/>
  <c r="M4412" i="1" s="1"/>
  <c r="J4412" i="1"/>
  <c r="H4412" i="1"/>
  <c r="I4412" i="1" s="1"/>
  <c r="O4411" i="1"/>
  <c r="P4411" i="1" s="1"/>
  <c r="Q4411" i="1" s="1"/>
  <c r="L4411" i="1"/>
  <c r="K4411" i="1"/>
  <c r="J4411" i="1"/>
  <c r="H4411" i="1"/>
  <c r="I4411" i="1" s="1"/>
  <c r="O4410" i="1"/>
  <c r="P4410" i="1" s="1"/>
  <c r="Q4410" i="1" s="1"/>
  <c r="L4410" i="1"/>
  <c r="K4410" i="1"/>
  <c r="J4410" i="1"/>
  <c r="H4410" i="1"/>
  <c r="I4410" i="1" s="1"/>
  <c r="O4409" i="1"/>
  <c r="P4409" i="1" s="1"/>
  <c r="Q4409" i="1" s="1"/>
  <c r="L4409" i="1"/>
  <c r="K4409" i="1"/>
  <c r="J4409" i="1"/>
  <c r="H4409" i="1"/>
  <c r="I4409" i="1" s="1"/>
  <c r="O4408" i="1"/>
  <c r="P4408" i="1" s="1"/>
  <c r="Q4408" i="1" s="1"/>
  <c r="L4408" i="1"/>
  <c r="K4408" i="1"/>
  <c r="M4408" i="1" s="1"/>
  <c r="J4408" i="1"/>
  <c r="H4408" i="1"/>
  <c r="I4408" i="1" s="1"/>
  <c r="O4407" i="1"/>
  <c r="P4407" i="1" s="1"/>
  <c r="Q4407" i="1" s="1"/>
  <c r="L4407" i="1"/>
  <c r="K4407" i="1"/>
  <c r="J4407" i="1"/>
  <c r="H4407" i="1"/>
  <c r="I4407" i="1" s="1"/>
  <c r="O4406" i="1"/>
  <c r="P4406" i="1" s="1"/>
  <c r="Q4406" i="1" s="1"/>
  <c r="L4406" i="1"/>
  <c r="K4406" i="1"/>
  <c r="M4406" i="1" s="1"/>
  <c r="J4406" i="1"/>
  <c r="H4406" i="1"/>
  <c r="I4406" i="1" s="1"/>
  <c r="O4405" i="1"/>
  <c r="P4405" i="1" s="1"/>
  <c r="Q4405" i="1" s="1"/>
  <c r="L4405" i="1"/>
  <c r="K4405" i="1"/>
  <c r="M4405" i="1" s="1"/>
  <c r="J4405" i="1"/>
  <c r="H4405" i="1"/>
  <c r="I4405" i="1" s="1"/>
  <c r="O4404" i="1"/>
  <c r="P4404" i="1" s="1"/>
  <c r="Q4404" i="1" s="1"/>
  <c r="L4404" i="1"/>
  <c r="K4404" i="1"/>
  <c r="J4404" i="1"/>
  <c r="H4404" i="1"/>
  <c r="I4404" i="1" s="1"/>
  <c r="O4403" i="1"/>
  <c r="P4403" i="1" s="1"/>
  <c r="Q4403" i="1" s="1"/>
  <c r="L4403" i="1"/>
  <c r="K4403" i="1"/>
  <c r="M4403" i="1" s="1"/>
  <c r="J4403" i="1"/>
  <c r="H4403" i="1"/>
  <c r="I4403" i="1" s="1"/>
  <c r="O4402" i="1"/>
  <c r="P4402" i="1" s="1"/>
  <c r="Q4402" i="1" s="1"/>
  <c r="L4402" i="1"/>
  <c r="K4402" i="1"/>
  <c r="M4402" i="1" s="1"/>
  <c r="J4402" i="1"/>
  <c r="H4402" i="1"/>
  <c r="I4402" i="1" s="1"/>
  <c r="O4401" i="1"/>
  <c r="P4401" i="1" s="1"/>
  <c r="Q4401" i="1" s="1"/>
  <c r="L4401" i="1"/>
  <c r="K4401" i="1"/>
  <c r="M4401" i="1" s="1"/>
  <c r="J4401" i="1"/>
  <c r="H4401" i="1"/>
  <c r="I4401" i="1" s="1"/>
  <c r="O4400" i="1"/>
  <c r="P4400" i="1" s="1"/>
  <c r="Q4400" i="1" s="1"/>
  <c r="L4400" i="1"/>
  <c r="K4400" i="1"/>
  <c r="M4400" i="1" s="1"/>
  <c r="J4400" i="1"/>
  <c r="H4400" i="1"/>
  <c r="I4400" i="1" s="1"/>
  <c r="O4399" i="1"/>
  <c r="P4399" i="1" s="1"/>
  <c r="Q4399" i="1" s="1"/>
  <c r="L4399" i="1"/>
  <c r="K4399" i="1"/>
  <c r="J4399" i="1"/>
  <c r="H4399" i="1"/>
  <c r="I4399" i="1" s="1"/>
  <c r="O4398" i="1"/>
  <c r="P4398" i="1" s="1"/>
  <c r="Q4398" i="1" s="1"/>
  <c r="L4398" i="1"/>
  <c r="K4398" i="1"/>
  <c r="J4398" i="1"/>
  <c r="H4398" i="1"/>
  <c r="I4398" i="1" s="1"/>
  <c r="O4397" i="1"/>
  <c r="P4397" i="1" s="1"/>
  <c r="Q4397" i="1" s="1"/>
  <c r="L4397" i="1"/>
  <c r="K4397" i="1"/>
  <c r="M4397" i="1" s="1"/>
  <c r="J4397" i="1"/>
  <c r="H4397" i="1"/>
  <c r="I4397" i="1" s="1"/>
  <c r="O4396" i="1"/>
  <c r="P4396" i="1" s="1"/>
  <c r="Q4396" i="1" s="1"/>
  <c r="L4396" i="1"/>
  <c r="K4396" i="1"/>
  <c r="M4396" i="1" s="1"/>
  <c r="J4396" i="1"/>
  <c r="H4396" i="1"/>
  <c r="I4396" i="1" s="1"/>
  <c r="O4395" i="1"/>
  <c r="P4395" i="1" s="1"/>
  <c r="Q4395" i="1" s="1"/>
  <c r="L4395" i="1"/>
  <c r="K4395" i="1"/>
  <c r="M4395" i="1" s="1"/>
  <c r="J4395" i="1"/>
  <c r="H4395" i="1"/>
  <c r="I4395" i="1" s="1"/>
  <c r="O4394" i="1"/>
  <c r="P4394" i="1" s="1"/>
  <c r="Q4394" i="1" s="1"/>
  <c r="L4394" i="1"/>
  <c r="K4394" i="1"/>
  <c r="M4394" i="1" s="1"/>
  <c r="J4394" i="1"/>
  <c r="H4394" i="1"/>
  <c r="I4394" i="1" s="1"/>
  <c r="O4393" i="1"/>
  <c r="P4393" i="1" s="1"/>
  <c r="Q4393" i="1" s="1"/>
  <c r="L4393" i="1"/>
  <c r="K4393" i="1"/>
  <c r="J4393" i="1"/>
  <c r="H4393" i="1"/>
  <c r="I4393" i="1" s="1"/>
  <c r="O4392" i="1"/>
  <c r="P4392" i="1" s="1"/>
  <c r="Q4392" i="1" s="1"/>
  <c r="L4392" i="1"/>
  <c r="K4392" i="1"/>
  <c r="M4392" i="1" s="1"/>
  <c r="J4392" i="1"/>
  <c r="H4392" i="1"/>
  <c r="I4392" i="1" s="1"/>
  <c r="O4391" i="1"/>
  <c r="P4391" i="1" s="1"/>
  <c r="Q4391" i="1" s="1"/>
  <c r="L4391" i="1"/>
  <c r="K4391" i="1"/>
  <c r="J4391" i="1"/>
  <c r="H4391" i="1"/>
  <c r="I4391" i="1" s="1"/>
  <c r="O4390" i="1"/>
  <c r="P4390" i="1" s="1"/>
  <c r="Q4390" i="1" s="1"/>
  <c r="L4390" i="1"/>
  <c r="K4390" i="1"/>
  <c r="M4390" i="1" s="1"/>
  <c r="J4390" i="1"/>
  <c r="H4390" i="1"/>
  <c r="I4390" i="1" s="1"/>
  <c r="O4389" i="1"/>
  <c r="P4389" i="1" s="1"/>
  <c r="Q4389" i="1" s="1"/>
  <c r="L4389" i="1"/>
  <c r="K4389" i="1"/>
  <c r="M4389" i="1" s="1"/>
  <c r="J4389" i="1"/>
  <c r="H4389" i="1"/>
  <c r="I4389" i="1" s="1"/>
  <c r="O4388" i="1"/>
  <c r="P4388" i="1" s="1"/>
  <c r="Q4388" i="1" s="1"/>
  <c r="L4388" i="1"/>
  <c r="K4388" i="1"/>
  <c r="J4388" i="1"/>
  <c r="H4388" i="1"/>
  <c r="I4388" i="1" s="1"/>
  <c r="O4387" i="1"/>
  <c r="P4387" i="1" s="1"/>
  <c r="Q4387" i="1" s="1"/>
  <c r="L4387" i="1"/>
  <c r="K4387" i="1"/>
  <c r="J4387" i="1"/>
  <c r="H4387" i="1"/>
  <c r="I4387" i="1" s="1"/>
  <c r="O4386" i="1"/>
  <c r="P4386" i="1" s="1"/>
  <c r="Q4386" i="1" s="1"/>
  <c r="L4386" i="1"/>
  <c r="K4386" i="1"/>
  <c r="J4386" i="1"/>
  <c r="H4386" i="1"/>
  <c r="I4386" i="1" s="1"/>
  <c r="O4385" i="1"/>
  <c r="P4385" i="1" s="1"/>
  <c r="Q4385" i="1" s="1"/>
  <c r="L4385" i="1"/>
  <c r="K4385" i="1"/>
  <c r="M4385" i="1" s="1"/>
  <c r="J4385" i="1"/>
  <c r="H4385" i="1"/>
  <c r="I4385" i="1" s="1"/>
  <c r="O4384" i="1"/>
  <c r="P4384" i="1" s="1"/>
  <c r="Q4384" i="1" s="1"/>
  <c r="L4384" i="1"/>
  <c r="K4384" i="1"/>
  <c r="M4384" i="1" s="1"/>
  <c r="J4384" i="1"/>
  <c r="H4384" i="1"/>
  <c r="I4384" i="1" s="1"/>
  <c r="O4383" i="1"/>
  <c r="P4383" i="1" s="1"/>
  <c r="Q4383" i="1" s="1"/>
  <c r="L4383" i="1"/>
  <c r="K4383" i="1"/>
  <c r="M4383" i="1" s="1"/>
  <c r="J4383" i="1"/>
  <c r="H4383" i="1"/>
  <c r="I4383" i="1" s="1"/>
  <c r="O4382" i="1"/>
  <c r="P4382" i="1" s="1"/>
  <c r="Q4382" i="1" s="1"/>
  <c r="L4382" i="1"/>
  <c r="K4382" i="1"/>
  <c r="J4382" i="1"/>
  <c r="H4382" i="1"/>
  <c r="I4382" i="1" s="1"/>
  <c r="S4381" i="1"/>
  <c r="O4381" i="1"/>
  <c r="P4381" i="1" s="1"/>
  <c r="Q4381" i="1" s="1"/>
  <c r="L4381" i="1"/>
  <c r="K4381" i="1"/>
  <c r="J4381" i="1"/>
  <c r="H4381" i="1"/>
  <c r="I4381" i="1" s="1"/>
  <c r="O4380" i="1"/>
  <c r="P4380" i="1" s="1"/>
  <c r="Q4380" i="1" s="1"/>
  <c r="L4380" i="1"/>
  <c r="K4380" i="1"/>
  <c r="M4380" i="1" s="1"/>
  <c r="J4380" i="1"/>
  <c r="H4380" i="1"/>
  <c r="I4380" i="1" s="1"/>
  <c r="O4379" i="1"/>
  <c r="P4379" i="1" s="1"/>
  <c r="Q4379" i="1" s="1"/>
  <c r="L4379" i="1"/>
  <c r="K4379" i="1"/>
  <c r="J4379" i="1"/>
  <c r="H4379" i="1"/>
  <c r="I4379" i="1" s="1"/>
  <c r="O4378" i="1"/>
  <c r="P4378" i="1" s="1"/>
  <c r="Q4378" i="1" s="1"/>
  <c r="L4378" i="1"/>
  <c r="K4378" i="1"/>
  <c r="M4378" i="1" s="1"/>
  <c r="J4378" i="1"/>
  <c r="H4378" i="1"/>
  <c r="I4378" i="1" s="1"/>
  <c r="O4377" i="1"/>
  <c r="P4377" i="1" s="1"/>
  <c r="Q4377" i="1" s="1"/>
  <c r="L4377" i="1"/>
  <c r="K4377" i="1"/>
  <c r="M4377" i="1" s="1"/>
  <c r="J4377" i="1"/>
  <c r="H4377" i="1"/>
  <c r="I4377" i="1" s="1"/>
  <c r="O4376" i="1"/>
  <c r="P4376" i="1" s="1"/>
  <c r="Q4376" i="1" s="1"/>
  <c r="L4376" i="1"/>
  <c r="K4376" i="1"/>
  <c r="J4376" i="1"/>
  <c r="H4376" i="1"/>
  <c r="I4376" i="1" s="1"/>
  <c r="O4375" i="1"/>
  <c r="P4375" i="1" s="1"/>
  <c r="Q4375" i="1" s="1"/>
  <c r="L4375" i="1"/>
  <c r="K4375" i="1"/>
  <c r="J4375" i="1"/>
  <c r="H4375" i="1"/>
  <c r="I4375" i="1" s="1"/>
  <c r="O4374" i="1"/>
  <c r="P4374" i="1" s="1"/>
  <c r="Q4374" i="1" s="1"/>
  <c r="L4374" i="1"/>
  <c r="K4374" i="1"/>
  <c r="J4374" i="1"/>
  <c r="H4374" i="1"/>
  <c r="I4374" i="1" s="1"/>
  <c r="O4373" i="1"/>
  <c r="P4373" i="1" s="1"/>
  <c r="Q4373" i="1" s="1"/>
  <c r="L4373" i="1"/>
  <c r="K4373" i="1"/>
  <c r="M4373" i="1" s="1"/>
  <c r="J4373" i="1"/>
  <c r="H4373" i="1"/>
  <c r="I4373" i="1" s="1"/>
  <c r="O4372" i="1"/>
  <c r="P4372" i="1" s="1"/>
  <c r="Q4372" i="1" s="1"/>
  <c r="L4372" i="1"/>
  <c r="K4372" i="1"/>
  <c r="M4372" i="1" s="1"/>
  <c r="J4372" i="1"/>
  <c r="H4372" i="1"/>
  <c r="I4372" i="1" s="1"/>
  <c r="S4371" i="1"/>
  <c r="O4371" i="1"/>
  <c r="P4371" i="1" s="1"/>
  <c r="Q4371" i="1" s="1"/>
  <c r="L4371" i="1"/>
  <c r="K4371" i="1"/>
  <c r="J4371" i="1"/>
  <c r="H4371" i="1"/>
  <c r="I4371" i="1" s="1"/>
  <c r="S4370" i="1"/>
  <c r="O4370" i="1"/>
  <c r="P4370" i="1" s="1"/>
  <c r="Q4370" i="1" s="1"/>
  <c r="L4370" i="1"/>
  <c r="K4370" i="1"/>
  <c r="M4370" i="1" s="1"/>
  <c r="J4370" i="1"/>
  <c r="H4370" i="1"/>
  <c r="I4370" i="1" s="1"/>
  <c r="O4369" i="1"/>
  <c r="P4369" i="1" s="1"/>
  <c r="Q4369" i="1" s="1"/>
  <c r="L4369" i="1"/>
  <c r="K4369" i="1"/>
  <c r="M4369" i="1" s="1"/>
  <c r="J4369" i="1"/>
  <c r="H4369" i="1"/>
  <c r="I4369" i="1" s="1"/>
  <c r="O4368" i="1"/>
  <c r="P4368" i="1" s="1"/>
  <c r="Q4368" i="1" s="1"/>
  <c r="L4368" i="1"/>
  <c r="K4368" i="1"/>
  <c r="J4368" i="1"/>
  <c r="H4368" i="1"/>
  <c r="I4368" i="1" s="1"/>
  <c r="O4367" i="1"/>
  <c r="P4367" i="1" s="1"/>
  <c r="Q4367" i="1" s="1"/>
  <c r="L4367" i="1"/>
  <c r="K4367" i="1"/>
  <c r="J4367" i="1"/>
  <c r="H4367" i="1"/>
  <c r="I4367" i="1" s="1"/>
  <c r="O4366" i="1"/>
  <c r="P4366" i="1" s="1"/>
  <c r="Q4366" i="1" s="1"/>
  <c r="L4366" i="1"/>
  <c r="K4366" i="1"/>
  <c r="J4366" i="1"/>
  <c r="H4366" i="1"/>
  <c r="I4366" i="1" s="1"/>
  <c r="O4365" i="1"/>
  <c r="P4365" i="1" s="1"/>
  <c r="Q4365" i="1" s="1"/>
  <c r="L4365" i="1"/>
  <c r="K4365" i="1"/>
  <c r="M4365" i="1" s="1"/>
  <c r="J4365" i="1"/>
  <c r="H4365" i="1"/>
  <c r="I4365" i="1" s="1"/>
  <c r="O4364" i="1"/>
  <c r="P4364" i="1" s="1"/>
  <c r="Q4364" i="1" s="1"/>
  <c r="L4364" i="1"/>
  <c r="K4364" i="1"/>
  <c r="M4364" i="1" s="1"/>
  <c r="J4364" i="1"/>
  <c r="H4364" i="1"/>
  <c r="I4364" i="1" s="1"/>
  <c r="O4363" i="1"/>
  <c r="P4363" i="1" s="1"/>
  <c r="Q4363" i="1" s="1"/>
  <c r="L4363" i="1"/>
  <c r="K4363" i="1"/>
  <c r="M4363" i="1" s="1"/>
  <c r="J4363" i="1"/>
  <c r="H4363" i="1"/>
  <c r="I4363" i="1" s="1"/>
  <c r="O4362" i="1"/>
  <c r="P4362" i="1" s="1"/>
  <c r="Q4362" i="1" s="1"/>
  <c r="L4362" i="1"/>
  <c r="K4362" i="1"/>
  <c r="M4362" i="1" s="1"/>
  <c r="J4362" i="1"/>
  <c r="H4362" i="1"/>
  <c r="I4362" i="1" s="1"/>
  <c r="O4361" i="1"/>
  <c r="P4361" i="1" s="1"/>
  <c r="Q4361" i="1" s="1"/>
  <c r="L4361" i="1"/>
  <c r="K4361" i="1"/>
  <c r="J4361" i="1"/>
  <c r="H4361" i="1"/>
  <c r="I4361" i="1" s="1"/>
  <c r="O4360" i="1"/>
  <c r="P4360" i="1" s="1"/>
  <c r="Q4360" i="1" s="1"/>
  <c r="L4360" i="1"/>
  <c r="K4360" i="1"/>
  <c r="M4360" i="1" s="1"/>
  <c r="J4360" i="1"/>
  <c r="H4360" i="1"/>
  <c r="I4360" i="1" s="1"/>
  <c r="O4359" i="1"/>
  <c r="P4359" i="1" s="1"/>
  <c r="Q4359" i="1" s="1"/>
  <c r="L4359" i="1"/>
  <c r="K4359" i="1"/>
  <c r="J4359" i="1"/>
  <c r="H4359" i="1"/>
  <c r="I4359" i="1" s="1"/>
  <c r="O4358" i="1"/>
  <c r="P4358" i="1" s="1"/>
  <c r="Q4358" i="1" s="1"/>
  <c r="L4358" i="1"/>
  <c r="K4358" i="1"/>
  <c r="M4358" i="1" s="1"/>
  <c r="J4358" i="1"/>
  <c r="H4358" i="1"/>
  <c r="I4358" i="1" s="1"/>
  <c r="O4357" i="1"/>
  <c r="P4357" i="1" s="1"/>
  <c r="Q4357" i="1" s="1"/>
  <c r="L4357" i="1"/>
  <c r="K4357" i="1"/>
  <c r="M4357" i="1" s="1"/>
  <c r="J4357" i="1"/>
  <c r="H4357" i="1"/>
  <c r="I4357" i="1" s="1"/>
  <c r="O4356" i="1"/>
  <c r="P4356" i="1" s="1"/>
  <c r="Q4356" i="1" s="1"/>
  <c r="L4356" i="1"/>
  <c r="K4356" i="1"/>
  <c r="J4356" i="1"/>
  <c r="H4356" i="1"/>
  <c r="I4356" i="1" s="1"/>
  <c r="S4355" i="1"/>
  <c r="O4355" i="1"/>
  <c r="P4355" i="1" s="1"/>
  <c r="Q4355" i="1" s="1"/>
  <c r="L4355" i="1"/>
  <c r="K4355" i="1"/>
  <c r="M4355" i="1" s="1"/>
  <c r="J4355" i="1"/>
  <c r="H4355" i="1"/>
  <c r="I4355" i="1" s="1"/>
  <c r="O4354" i="1"/>
  <c r="P4354" i="1" s="1"/>
  <c r="Q4354" i="1" s="1"/>
  <c r="L4354" i="1"/>
  <c r="K4354" i="1"/>
  <c r="M4354" i="1" s="1"/>
  <c r="J4354" i="1"/>
  <c r="H4354" i="1"/>
  <c r="I4354" i="1" s="1"/>
  <c r="S4353" i="1"/>
  <c r="O4353" i="1"/>
  <c r="P4353" i="1" s="1"/>
  <c r="Q4353" i="1" s="1"/>
  <c r="L4353" i="1"/>
  <c r="K4353" i="1"/>
  <c r="M4353" i="1" s="1"/>
  <c r="J4353" i="1"/>
  <c r="H4353" i="1"/>
  <c r="I4353" i="1" s="1"/>
  <c r="O4352" i="1"/>
  <c r="P4352" i="1" s="1"/>
  <c r="Q4352" i="1" s="1"/>
  <c r="L4352" i="1"/>
  <c r="K4352" i="1"/>
  <c r="M4352" i="1" s="1"/>
  <c r="J4352" i="1"/>
  <c r="H4352" i="1"/>
  <c r="I4352" i="1" s="1"/>
  <c r="O4351" i="1"/>
  <c r="P4351" i="1" s="1"/>
  <c r="Q4351" i="1" s="1"/>
  <c r="L4351" i="1"/>
  <c r="K4351" i="1"/>
  <c r="M4351" i="1" s="1"/>
  <c r="J4351" i="1"/>
  <c r="H4351" i="1"/>
  <c r="I4351" i="1" s="1"/>
  <c r="O4350" i="1"/>
  <c r="P4350" i="1" s="1"/>
  <c r="Q4350" i="1" s="1"/>
  <c r="L4350" i="1"/>
  <c r="K4350" i="1"/>
  <c r="J4350" i="1"/>
  <c r="H4350" i="1"/>
  <c r="I4350" i="1" s="1"/>
  <c r="O4349" i="1"/>
  <c r="P4349" i="1" s="1"/>
  <c r="Q4349" i="1" s="1"/>
  <c r="L4349" i="1"/>
  <c r="K4349" i="1"/>
  <c r="J4349" i="1"/>
  <c r="H4349" i="1"/>
  <c r="I4349" i="1" s="1"/>
  <c r="O4348" i="1"/>
  <c r="P4348" i="1" s="1"/>
  <c r="Q4348" i="1" s="1"/>
  <c r="L4348" i="1"/>
  <c r="K4348" i="1"/>
  <c r="M4348" i="1" s="1"/>
  <c r="J4348" i="1"/>
  <c r="H4348" i="1"/>
  <c r="I4348" i="1" s="1"/>
  <c r="O4347" i="1"/>
  <c r="P4347" i="1" s="1"/>
  <c r="Q4347" i="1" s="1"/>
  <c r="L4347" i="1"/>
  <c r="K4347" i="1"/>
  <c r="M4347" i="1" s="1"/>
  <c r="J4347" i="1"/>
  <c r="H4347" i="1"/>
  <c r="I4347" i="1" s="1"/>
  <c r="O4346" i="1"/>
  <c r="P4346" i="1" s="1"/>
  <c r="Q4346" i="1" s="1"/>
  <c r="L4346" i="1"/>
  <c r="K4346" i="1"/>
  <c r="M4346" i="1" s="1"/>
  <c r="J4346" i="1"/>
  <c r="H4346" i="1"/>
  <c r="I4346" i="1" s="1"/>
  <c r="O4345" i="1"/>
  <c r="P4345" i="1" s="1"/>
  <c r="Q4345" i="1" s="1"/>
  <c r="L4345" i="1"/>
  <c r="K4345" i="1"/>
  <c r="J4345" i="1"/>
  <c r="H4345" i="1"/>
  <c r="I4345" i="1" s="1"/>
  <c r="O4344" i="1"/>
  <c r="P4344" i="1" s="1"/>
  <c r="Q4344" i="1" s="1"/>
  <c r="L4344" i="1"/>
  <c r="K4344" i="1"/>
  <c r="M4344" i="1" s="1"/>
  <c r="J4344" i="1"/>
  <c r="H4344" i="1"/>
  <c r="I4344" i="1" s="1"/>
  <c r="O4343" i="1"/>
  <c r="P4343" i="1" s="1"/>
  <c r="Q4343" i="1" s="1"/>
  <c r="L4343" i="1"/>
  <c r="K4343" i="1"/>
  <c r="J4343" i="1"/>
  <c r="H4343" i="1"/>
  <c r="I4343" i="1" s="1"/>
  <c r="O4342" i="1"/>
  <c r="P4342" i="1" s="1"/>
  <c r="Q4342" i="1" s="1"/>
  <c r="L4342" i="1"/>
  <c r="K4342" i="1"/>
  <c r="J4342" i="1"/>
  <c r="H4342" i="1"/>
  <c r="I4342" i="1" s="1"/>
  <c r="S4341" i="1"/>
  <c r="O4341" i="1"/>
  <c r="P4341" i="1" s="1"/>
  <c r="Q4341" i="1" s="1"/>
  <c r="L4341" i="1"/>
  <c r="K4341" i="1"/>
  <c r="J4341" i="1"/>
  <c r="H4341" i="1"/>
  <c r="I4341" i="1" s="1"/>
  <c r="O4340" i="1"/>
  <c r="P4340" i="1" s="1"/>
  <c r="Q4340" i="1" s="1"/>
  <c r="L4340" i="1"/>
  <c r="K4340" i="1"/>
  <c r="M4340" i="1" s="1"/>
  <c r="J4340" i="1"/>
  <c r="H4340" i="1"/>
  <c r="I4340" i="1" s="1"/>
  <c r="O4339" i="1"/>
  <c r="P4339" i="1" s="1"/>
  <c r="Q4339" i="1" s="1"/>
  <c r="L4339" i="1"/>
  <c r="K4339" i="1"/>
  <c r="J4339" i="1"/>
  <c r="H4339" i="1"/>
  <c r="I4339" i="1" s="1"/>
  <c r="O4338" i="1"/>
  <c r="P4338" i="1" s="1"/>
  <c r="Q4338" i="1" s="1"/>
  <c r="L4338" i="1"/>
  <c r="K4338" i="1"/>
  <c r="M4338" i="1" s="1"/>
  <c r="J4338" i="1"/>
  <c r="H4338" i="1"/>
  <c r="I4338" i="1" s="1"/>
  <c r="O4337" i="1"/>
  <c r="P4337" i="1" s="1"/>
  <c r="Q4337" i="1" s="1"/>
  <c r="L4337" i="1"/>
  <c r="K4337" i="1"/>
  <c r="M4337" i="1" s="1"/>
  <c r="J4337" i="1"/>
  <c r="H4337" i="1"/>
  <c r="I4337" i="1" s="1"/>
  <c r="O4336" i="1"/>
  <c r="P4336" i="1" s="1"/>
  <c r="Q4336" i="1" s="1"/>
  <c r="L4336" i="1"/>
  <c r="K4336" i="1"/>
  <c r="J4336" i="1"/>
  <c r="H4336" i="1"/>
  <c r="I4336" i="1" s="1"/>
  <c r="O4335" i="1"/>
  <c r="P4335" i="1" s="1"/>
  <c r="Q4335" i="1" s="1"/>
  <c r="L4335" i="1"/>
  <c r="K4335" i="1"/>
  <c r="J4335" i="1"/>
  <c r="H4335" i="1"/>
  <c r="I4335" i="1" s="1"/>
  <c r="O4334" i="1"/>
  <c r="P4334" i="1" s="1"/>
  <c r="Q4334" i="1" s="1"/>
  <c r="L4334" i="1"/>
  <c r="K4334" i="1"/>
  <c r="J4334" i="1"/>
  <c r="H4334" i="1"/>
  <c r="I4334" i="1" s="1"/>
  <c r="O4333" i="1"/>
  <c r="P4333" i="1" s="1"/>
  <c r="Q4333" i="1" s="1"/>
  <c r="L4333" i="1"/>
  <c r="K4333" i="1"/>
  <c r="J4333" i="1"/>
  <c r="H4333" i="1"/>
  <c r="I4333" i="1" s="1"/>
  <c r="O4332" i="1"/>
  <c r="P4332" i="1" s="1"/>
  <c r="Q4332" i="1" s="1"/>
  <c r="L4332" i="1"/>
  <c r="K4332" i="1"/>
  <c r="M4332" i="1" s="1"/>
  <c r="J4332" i="1"/>
  <c r="H4332" i="1"/>
  <c r="I4332" i="1" s="1"/>
  <c r="O4331" i="1"/>
  <c r="P4331" i="1" s="1"/>
  <c r="Q4331" i="1" s="1"/>
  <c r="L4331" i="1"/>
  <c r="K4331" i="1"/>
  <c r="M4331" i="1" s="1"/>
  <c r="J4331" i="1"/>
  <c r="H4331" i="1"/>
  <c r="I4331" i="1" s="1"/>
  <c r="O4330" i="1"/>
  <c r="P4330" i="1" s="1"/>
  <c r="Q4330" i="1" s="1"/>
  <c r="L4330" i="1"/>
  <c r="K4330" i="1"/>
  <c r="J4330" i="1"/>
  <c r="H4330" i="1"/>
  <c r="I4330" i="1" s="1"/>
  <c r="O4329" i="1"/>
  <c r="P4329" i="1" s="1"/>
  <c r="Q4329" i="1" s="1"/>
  <c r="L4329" i="1"/>
  <c r="K4329" i="1"/>
  <c r="J4329" i="1"/>
  <c r="H4329" i="1"/>
  <c r="I4329" i="1" s="1"/>
  <c r="O4328" i="1"/>
  <c r="P4328" i="1" s="1"/>
  <c r="Q4328" i="1" s="1"/>
  <c r="L4328" i="1"/>
  <c r="K4328" i="1"/>
  <c r="M4328" i="1" s="1"/>
  <c r="J4328" i="1"/>
  <c r="H4328" i="1"/>
  <c r="I4328" i="1" s="1"/>
  <c r="O4327" i="1"/>
  <c r="P4327" i="1" s="1"/>
  <c r="Q4327" i="1" s="1"/>
  <c r="L4327" i="1"/>
  <c r="K4327" i="1"/>
  <c r="J4327" i="1"/>
  <c r="H4327" i="1"/>
  <c r="I4327" i="1" s="1"/>
  <c r="O4326" i="1"/>
  <c r="P4326" i="1" s="1"/>
  <c r="Q4326" i="1" s="1"/>
  <c r="L4326" i="1"/>
  <c r="K4326" i="1"/>
  <c r="J4326" i="1"/>
  <c r="H4326" i="1"/>
  <c r="I4326" i="1" s="1"/>
  <c r="O4325" i="1"/>
  <c r="P4325" i="1" s="1"/>
  <c r="Q4325" i="1" s="1"/>
  <c r="L4325" i="1"/>
  <c r="K4325" i="1"/>
  <c r="M4325" i="1" s="1"/>
  <c r="J4325" i="1"/>
  <c r="H4325" i="1"/>
  <c r="I4325" i="1" s="1"/>
  <c r="S4324" i="1"/>
  <c r="O4324" i="1"/>
  <c r="P4324" i="1" s="1"/>
  <c r="Q4324" i="1" s="1"/>
  <c r="L4324" i="1"/>
  <c r="K4324" i="1"/>
  <c r="M4324" i="1" s="1"/>
  <c r="J4324" i="1"/>
  <c r="H4324" i="1"/>
  <c r="I4324" i="1" s="1"/>
  <c r="O4323" i="1"/>
  <c r="P4323" i="1" s="1"/>
  <c r="Q4323" i="1" s="1"/>
  <c r="L4323" i="1"/>
  <c r="K4323" i="1"/>
  <c r="M4323" i="1" s="1"/>
  <c r="J4323" i="1"/>
  <c r="H4323" i="1"/>
  <c r="I4323" i="1" s="1"/>
  <c r="O4322" i="1"/>
  <c r="P4322" i="1" s="1"/>
  <c r="Q4322" i="1" s="1"/>
  <c r="L4322" i="1"/>
  <c r="K4322" i="1"/>
  <c r="M4322" i="1" s="1"/>
  <c r="J4322" i="1"/>
  <c r="H4322" i="1"/>
  <c r="I4322" i="1" s="1"/>
  <c r="O4321" i="1"/>
  <c r="P4321" i="1" s="1"/>
  <c r="Q4321" i="1" s="1"/>
  <c r="L4321" i="1"/>
  <c r="K4321" i="1"/>
  <c r="J4321" i="1"/>
  <c r="H4321" i="1"/>
  <c r="I4321" i="1" s="1"/>
  <c r="O4320" i="1"/>
  <c r="P4320" i="1" s="1"/>
  <c r="Q4320" i="1" s="1"/>
  <c r="L4320" i="1"/>
  <c r="K4320" i="1"/>
  <c r="M4320" i="1" s="1"/>
  <c r="J4320" i="1"/>
  <c r="H4320" i="1"/>
  <c r="I4320" i="1" s="1"/>
  <c r="O4319" i="1"/>
  <c r="P4319" i="1" s="1"/>
  <c r="Q4319" i="1" s="1"/>
  <c r="L4319" i="1"/>
  <c r="K4319" i="1"/>
  <c r="M4319" i="1" s="1"/>
  <c r="J4319" i="1"/>
  <c r="H4319" i="1"/>
  <c r="I4319" i="1" s="1"/>
  <c r="O4318" i="1"/>
  <c r="P4318" i="1" s="1"/>
  <c r="Q4318" i="1" s="1"/>
  <c r="L4318" i="1"/>
  <c r="K4318" i="1"/>
  <c r="J4318" i="1"/>
  <c r="H4318" i="1"/>
  <c r="I4318" i="1" s="1"/>
  <c r="O4317" i="1"/>
  <c r="P4317" i="1" s="1"/>
  <c r="Q4317" i="1" s="1"/>
  <c r="L4317" i="1"/>
  <c r="K4317" i="1"/>
  <c r="M4317" i="1" s="1"/>
  <c r="J4317" i="1"/>
  <c r="H4317" i="1"/>
  <c r="I4317" i="1" s="1"/>
  <c r="O4316" i="1"/>
  <c r="P4316" i="1" s="1"/>
  <c r="Q4316" i="1" s="1"/>
  <c r="L4316" i="1"/>
  <c r="K4316" i="1"/>
  <c r="M4316" i="1" s="1"/>
  <c r="J4316" i="1"/>
  <c r="H4316" i="1"/>
  <c r="I4316" i="1" s="1"/>
  <c r="S4315" i="1"/>
  <c r="O4315" i="1"/>
  <c r="P4315" i="1" s="1"/>
  <c r="Q4315" i="1" s="1"/>
  <c r="L4315" i="1"/>
  <c r="K4315" i="1"/>
  <c r="J4315" i="1"/>
  <c r="H4315" i="1"/>
  <c r="I4315" i="1" s="1"/>
  <c r="O4314" i="1"/>
  <c r="P4314" i="1" s="1"/>
  <c r="Q4314" i="1" s="1"/>
  <c r="L4314" i="1"/>
  <c r="K4314" i="1"/>
  <c r="M4314" i="1" s="1"/>
  <c r="J4314" i="1"/>
  <c r="H4314" i="1"/>
  <c r="I4314" i="1" s="1"/>
  <c r="O4313" i="1"/>
  <c r="P4313" i="1" s="1"/>
  <c r="Q4313" i="1" s="1"/>
  <c r="L4313" i="1"/>
  <c r="K4313" i="1"/>
  <c r="M4313" i="1" s="1"/>
  <c r="J4313" i="1"/>
  <c r="H4313" i="1"/>
  <c r="I4313" i="1" s="1"/>
  <c r="O4312" i="1"/>
  <c r="P4312" i="1" s="1"/>
  <c r="Q4312" i="1" s="1"/>
  <c r="L4312" i="1"/>
  <c r="K4312" i="1"/>
  <c r="J4312" i="1"/>
  <c r="H4312" i="1"/>
  <c r="I4312" i="1" s="1"/>
  <c r="O4311" i="1"/>
  <c r="P4311" i="1" s="1"/>
  <c r="Q4311" i="1" s="1"/>
  <c r="L4311" i="1"/>
  <c r="K4311" i="1"/>
  <c r="M4311" i="1" s="1"/>
  <c r="J4311" i="1"/>
  <c r="H4311" i="1"/>
  <c r="I4311" i="1" s="1"/>
  <c r="O4310" i="1"/>
  <c r="P4310" i="1" s="1"/>
  <c r="Q4310" i="1" s="1"/>
  <c r="L4310" i="1"/>
  <c r="K4310" i="1"/>
  <c r="M4310" i="1" s="1"/>
  <c r="J4310" i="1"/>
  <c r="H4310" i="1"/>
  <c r="I4310" i="1" s="1"/>
  <c r="O4309" i="1"/>
  <c r="P4309" i="1" s="1"/>
  <c r="Q4309" i="1" s="1"/>
  <c r="L4309" i="1"/>
  <c r="K4309" i="1"/>
  <c r="J4309" i="1"/>
  <c r="H4309" i="1"/>
  <c r="I4309" i="1" s="1"/>
  <c r="O4308" i="1"/>
  <c r="P4308" i="1" s="1"/>
  <c r="Q4308" i="1" s="1"/>
  <c r="L4308" i="1"/>
  <c r="K4308" i="1"/>
  <c r="M4308" i="1" s="1"/>
  <c r="J4308" i="1"/>
  <c r="H4308" i="1"/>
  <c r="I4308" i="1" s="1"/>
  <c r="O4307" i="1"/>
  <c r="P4307" i="1" s="1"/>
  <c r="Q4307" i="1" s="1"/>
  <c r="L4307" i="1"/>
  <c r="K4307" i="1"/>
  <c r="M4307" i="1" s="1"/>
  <c r="J4307" i="1"/>
  <c r="H4307" i="1"/>
  <c r="I4307" i="1" s="1"/>
  <c r="O4306" i="1"/>
  <c r="P4306" i="1" s="1"/>
  <c r="Q4306" i="1" s="1"/>
  <c r="L4306" i="1"/>
  <c r="K4306" i="1"/>
  <c r="J4306" i="1"/>
  <c r="H4306" i="1"/>
  <c r="I4306" i="1" s="1"/>
  <c r="O4305" i="1"/>
  <c r="P4305" i="1" s="1"/>
  <c r="Q4305" i="1" s="1"/>
  <c r="L4305" i="1"/>
  <c r="K4305" i="1"/>
  <c r="M4305" i="1" s="1"/>
  <c r="J4305" i="1"/>
  <c r="H4305" i="1"/>
  <c r="I4305" i="1" s="1"/>
  <c r="O4304" i="1"/>
  <c r="P4304" i="1" s="1"/>
  <c r="Q4304" i="1" s="1"/>
  <c r="L4304" i="1"/>
  <c r="K4304" i="1"/>
  <c r="J4304" i="1"/>
  <c r="H4304" i="1"/>
  <c r="I4304" i="1" s="1"/>
  <c r="O4303" i="1"/>
  <c r="P4303" i="1" s="1"/>
  <c r="Q4303" i="1" s="1"/>
  <c r="L4303" i="1"/>
  <c r="K4303" i="1"/>
  <c r="J4303" i="1"/>
  <c r="H4303" i="1"/>
  <c r="I4303" i="1" s="1"/>
  <c r="O4302" i="1"/>
  <c r="P4302" i="1" s="1"/>
  <c r="Q4302" i="1" s="1"/>
  <c r="L4302" i="1"/>
  <c r="K4302" i="1"/>
  <c r="M4302" i="1" s="1"/>
  <c r="J4302" i="1"/>
  <c r="H4302" i="1"/>
  <c r="I4302" i="1" s="1"/>
  <c r="O4301" i="1"/>
  <c r="P4301" i="1" s="1"/>
  <c r="Q4301" i="1" s="1"/>
  <c r="L4301" i="1"/>
  <c r="K4301" i="1"/>
  <c r="M4301" i="1" s="1"/>
  <c r="J4301" i="1"/>
  <c r="H4301" i="1"/>
  <c r="I4301" i="1" s="1"/>
  <c r="O4300" i="1"/>
  <c r="P4300" i="1" s="1"/>
  <c r="Q4300" i="1" s="1"/>
  <c r="L4300" i="1"/>
  <c r="K4300" i="1"/>
  <c r="J4300" i="1"/>
  <c r="H4300" i="1"/>
  <c r="I4300" i="1" s="1"/>
  <c r="O4299" i="1"/>
  <c r="P4299" i="1" s="1"/>
  <c r="Q4299" i="1" s="1"/>
  <c r="L4299" i="1"/>
  <c r="K4299" i="1"/>
  <c r="M4299" i="1" s="1"/>
  <c r="J4299" i="1"/>
  <c r="H4299" i="1"/>
  <c r="I4299" i="1" s="1"/>
  <c r="O4298" i="1"/>
  <c r="P4298" i="1" s="1"/>
  <c r="Q4298" i="1" s="1"/>
  <c r="L4298" i="1"/>
  <c r="K4298" i="1"/>
  <c r="J4298" i="1"/>
  <c r="H4298" i="1"/>
  <c r="I4298" i="1" s="1"/>
  <c r="O4297" i="1"/>
  <c r="P4297" i="1" s="1"/>
  <c r="Q4297" i="1" s="1"/>
  <c r="L4297" i="1"/>
  <c r="K4297" i="1"/>
  <c r="J4297" i="1"/>
  <c r="H4297" i="1"/>
  <c r="I4297" i="1" s="1"/>
  <c r="S4296" i="1"/>
  <c r="O4296" i="1"/>
  <c r="P4296" i="1" s="1"/>
  <c r="Q4296" i="1" s="1"/>
  <c r="L4296" i="1"/>
  <c r="K4296" i="1"/>
  <c r="J4296" i="1"/>
  <c r="H4296" i="1"/>
  <c r="I4296" i="1" s="1"/>
  <c r="O4295" i="1"/>
  <c r="P4295" i="1" s="1"/>
  <c r="Q4295" i="1" s="1"/>
  <c r="L4295" i="1"/>
  <c r="K4295" i="1"/>
  <c r="M4295" i="1" s="1"/>
  <c r="J4295" i="1"/>
  <c r="H4295" i="1"/>
  <c r="I4295" i="1" s="1"/>
  <c r="O4294" i="1"/>
  <c r="P4294" i="1" s="1"/>
  <c r="Q4294" i="1" s="1"/>
  <c r="L4294" i="1"/>
  <c r="K4294" i="1"/>
  <c r="M4294" i="1" s="1"/>
  <c r="J4294" i="1"/>
  <c r="H4294" i="1"/>
  <c r="I4294" i="1" s="1"/>
  <c r="O4293" i="1"/>
  <c r="P4293" i="1" s="1"/>
  <c r="Q4293" i="1" s="1"/>
  <c r="L4293" i="1"/>
  <c r="K4293" i="1"/>
  <c r="M4293" i="1" s="1"/>
  <c r="J4293" i="1"/>
  <c r="H4293" i="1"/>
  <c r="I4293" i="1" s="1"/>
  <c r="O4292" i="1"/>
  <c r="P4292" i="1" s="1"/>
  <c r="Q4292" i="1" s="1"/>
  <c r="L4292" i="1"/>
  <c r="K4292" i="1"/>
  <c r="M4292" i="1" s="1"/>
  <c r="J4292" i="1"/>
  <c r="H4292" i="1"/>
  <c r="I4292" i="1" s="1"/>
  <c r="O4291" i="1"/>
  <c r="P4291" i="1" s="1"/>
  <c r="Q4291" i="1" s="1"/>
  <c r="L4291" i="1"/>
  <c r="K4291" i="1"/>
  <c r="J4291" i="1"/>
  <c r="H4291" i="1"/>
  <c r="I4291" i="1" s="1"/>
  <c r="O4290" i="1"/>
  <c r="P4290" i="1" s="1"/>
  <c r="Q4290" i="1" s="1"/>
  <c r="L4290" i="1"/>
  <c r="K4290" i="1"/>
  <c r="M4290" i="1" s="1"/>
  <c r="J4290" i="1"/>
  <c r="H4290" i="1"/>
  <c r="I4290" i="1" s="1"/>
  <c r="O4289" i="1"/>
  <c r="P4289" i="1" s="1"/>
  <c r="Q4289" i="1" s="1"/>
  <c r="L4289" i="1"/>
  <c r="K4289" i="1"/>
  <c r="J4289" i="1"/>
  <c r="H4289" i="1"/>
  <c r="I4289" i="1" s="1"/>
  <c r="O4288" i="1"/>
  <c r="P4288" i="1" s="1"/>
  <c r="Q4288" i="1" s="1"/>
  <c r="L4288" i="1"/>
  <c r="K4288" i="1"/>
  <c r="M4288" i="1" s="1"/>
  <c r="J4288" i="1"/>
  <c r="H4288" i="1"/>
  <c r="I4288" i="1" s="1"/>
  <c r="O4287" i="1"/>
  <c r="P4287" i="1" s="1"/>
  <c r="Q4287" i="1" s="1"/>
  <c r="L4287" i="1"/>
  <c r="K4287" i="1"/>
  <c r="M4287" i="1" s="1"/>
  <c r="J4287" i="1"/>
  <c r="H4287" i="1"/>
  <c r="I4287" i="1" s="1"/>
  <c r="O4286" i="1"/>
  <c r="P4286" i="1" s="1"/>
  <c r="Q4286" i="1" s="1"/>
  <c r="L4286" i="1"/>
  <c r="K4286" i="1"/>
  <c r="M4286" i="1" s="1"/>
  <c r="J4286" i="1"/>
  <c r="H4286" i="1"/>
  <c r="I4286" i="1" s="1"/>
  <c r="O4285" i="1"/>
  <c r="P4285" i="1" s="1"/>
  <c r="Q4285" i="1" s="1"/>
  <c r="L4285" i="1"/>
  <c r="K4285" i="1"/>
  <c r="M4285" i="1" s="1"/>
  <c r="J4285" i="1"/>
  <c r="H4285" i="1"/>
  <c r="I4285" i="1" s="1"/>
  <c r="O4284" i="1"/>
  <c r="P4284" i="1" s="1"/>
  <c r="Q4284" i="1" s="1"/>
  <c r="L4284" i="1"/>
  <c r="K4284" i="1"/>
  <c r="M4284" i="1" s="1"/>
  <c r="J4284" i="1"/>
  <c r="H4284" i="1"/>
  <c r="I4284" i="1" s="1"/>
  <c r="O4283" i="1"/>
  <c r="P4283" i="1" s="1"/>
  <c r="Q4283" i="1" s="1"/>
  <c r="L4283" i="1"/>
  <c r="K4283" i="1"/>
  <c r="M4283" i="1" s="1"/>
  <c r="J4283" i="1"/>
  <c r="H4283" i="1"/>
  <c r="I4283" i="1" s="1"/>
  <c r="O4282" i="1"/>
  <c r="P4282" i="1" s="1"/>
  <c r="Q4282" i="1" s="1"/>
  <c r="L4282" i="1"/>
  <c r="K4282" i="1"/>
  <c r="J4282" i="1"/>
  <c r="H4282" i="1"/>
  <c r="I4282" i="1" s="1"/>
  <c r="O4281" i="1"/>
  <c r="P4281" i="1" s="1"/>
  <c r="Q4281" i="1" s="1"/>
  <c r="L4281" i="1"/>
  <c r="K4281" i="1"/>
  <c r="M4281" i="1" s="1"/>
  <c r="J4281" i="1"/>
  <c r="H4281" i="1"/>
  <c r="I4281" i="1" s="1"/>
  <c r="O4280" i="1"/>
  <c r="P4280" i="1" s="1"/>
  <c r="Q4280" i="1" s="1"/>
  <c r="L4280" i="1"/>
  <c r="K4280" i="1"/>
  <c r="J4280" i="1"/>
  <c r="H4280" i="1"/>
  <c r="I4280" i="1" s="1"/>
  <c r="O4279" i="1"/>
  <c r="P4279" i="1" s="1"/>
  <c r="Q4279" i="1" s="1"/>
  <c r="L4279" i="1"/>
  <c r="K4279" i="1"/>
  <c r="J4279" i="1"/>
  <c r="H4279" i="1"/>
  <c r="I4279" i="1" s="1"/>
  <c r="O4278" i="1"/>
  <c r="P4278" i="1" s="1"/>
  <c r="Q4278" i="1" s="1"/>
  <c r="L4278" i="1"/>
  <c r="K4278" i="1"/>
  <c r="M4278" i="1" s="1"/>
  <c r="J4278" i="1"/>
  <c r="H4278" i="1"/>
  <c r="I4278" i="1" s="1"/>
  <c r="O4277" i="1"/>
  <c r="P4277" i="1" s="1"/>
  <c r="Q4277" i="1" s="1"/>
  <c r="L4277" i="1"/>
  <c r="K4277" i="1"/>
  <c r="J4277" i="1"/>
  <c r="H4277" i="1"/>
  <c r="I4277" i="1" s="1"/>
  <c r="O4276" i="1"/>
  <c r="P4276" i="1" s="1"/>
  <c r="Q4276" i="1" s="1"/>
  <c r="L4276" i="1"/>
  <c r="K4276" i="1"/>
  <c r="M4276" i="1" s="1"/>
  <c r="J4276" i="1"/>
  <c r="H4276" i="1"/>
  <c r="I4276" i="1" s="1"/>
  <c r="O4275" i="1"/>
  <c r="P4275" i="1" s="1"/>
  <c r="Q4275" i="1" s="1"/>
  <c r="L4275" i="1"/>
  <c r="K4275" i="1"/>
  <c r="J4275" i="1"/>
  <c r="H4275" i="1"/>
  <c r="I4275" i="1" s="1"/>
  <c r="O4274" i="1"/>
  <c r="P4274" i="1" s="1"/>
  <c r="Q4274" i="1" s="1"/>
  <c r="L4274" i="1"/>
  <c r="K4274" i="1"/>
  <c r="M4274" i="1" s="1"/>
  <c r="J4274" i="1"/>
  <c r="H4274" i="1"/>
  <c r="I4274" i="1" s="1"/>
  <c r="O4273" i="1"/>
  <c r="P4273" i="1" s="1"/>
  <c r="Q4273" i="1" s="1"/>
  <c r="L4273" i="1"/>
  <c r="K4273" i="1"/>
  <c r="J4273" i="1"/>
  <c r="H4273" i="1"/>
  <c r="I4273" i="1" s="1"/>
  <c r="O4272" i="1"/>
  <c r="P4272" i="1" s="1"/>
  <c r="Q4272" i="1" s="1"/>
  <c r="L4272" i="1"/>
  <c r="K4272" i="1"/>
  <c r="J4272" i="1"/>
  <c r="H4272" i="1"/>
  <c r="I4272" i="1" s="1"/>
  <c r="O4271" i="1"/>
  <c r="P4271" i="1" s="1"/>
  <c r="Q4271" i="1" s="1"/>
  <c r="L4271" i="1"/>
  <c r="K4271" i="1"/>
  <c r="M4271" i="1" s="1"/>
  <c r="J4271" i="1"/>
  <c r="H4271" i="1"/>
  <c r="I4271" i="1" s="1"/>
  <c r="O4270" i="1"/>
  <c r="P4270" i="1" s="1"/>
  <c r="Q4270" i="1" s="1"/>
  <c r="L4270" i="1"/>
  <c r="K4270" i="1"/>
  <c r="M4270" i="1" s="1"/>
  <c r="J4270" i="1"/>
  <c r="H4270" i="1"/>
  <c r="I4270" i="1" s="1"/>
  <c r="O4269" i="1"/>
  <c r="P4269" i="1" s="1"/>
  <c r="Q4269" i="1" s="1"/>
  <c r="L4269" i="1"/>
  <c r="K4269" i="1"/>
  <c r="M4269" i="1" s="1"/>
  <c r="J4269" i="1"/>
  <c r="H4269" i="1"/>
  <c r="I4269" i="1" s="1"/>
  <c r="O4268" i="1"/>
  <c r="P4268" i="1" s="1"/>
  <c r="Q4268" i="1" s="1"/>
  <c r="L4268" i="1"/>
  <c r="K4268" i="1"/>
  <c r="J4268" i="1"/>
  <c r="H4268" i="1"/>
  <c r="I4268" i="1" s="1"/>
  <c r="O4267" i="1"/>
  <c r="P4267" i="1" s="1"/>
  <c r="Q4267" i="1" s="1"/>
  <c r="L4267" i="1"/>
  <c r="K4267" i="1"/>
  <c r="M4267" i="1" s="1"/>
  <c r="J4267" i="1"/>
  <c r="H4267" i="1"/>
  <c r="I4267" i="1" s="1"/>
  <c r="O4266" i="1"/>
  <c r="P4266" i="1" s="1"/>
  <c r="Q4266" i="1" s="1"/>
  <c r="L4266" i="1"/>
  <c r="K4266" i="1"/>
  <c r="J4266" i="1"/>
  <c r="H4266" i="1"/>
  <c r="I4266" i="1" s="1"/>
  <c r="O4265" i="1"/>
  <c r="P4265" i="1" s="1"/>
  <c r="Q4265" i="1" s="1"/>
  <c r="L4265" i="1"/>
  <c r="K4265" i="1"/>
  <c r="J4265" i="1"/>
  <c r="H4265" i="1"/>
  <c r="I4265" i="1" s="1"/>
  <c r="O4264" i="1"/>
  <c r="P4264" i="1" s="1"/>
  <c r="Q4264" i="1" s="1"/>
  <c r="L4264" i="1"/>
  <c r="K4264" i="1"/>
  <c r="J4264" i="1"/>
  <c r="H4264" i="1"/>
  <c r="I4264" i="1" s="1"/>
  <c r="O4263" i="1"/>
  <c r="P4263" i="1" s="1"/>
  <c r="Q4263" i="1" s="1"/>
  <c r="L4263" i="1"/>
  <c r="K4263" i="1"/>
  <c r="M4263" i="1" s="1"/>
  <c r="J4263" i="1"/>
  <c r="H4263" i="1"/>
  <c r="I4263" i="1" s="1"/>
  <c r="O4262" i="1"/>
  <c r="P4262" i="1" s="1"/>
  <c r="Q4262" i="1" s="1"/>
  <c r="L4262" i="1"/>
  <c r="K4262" i="1"/>
  <c r="M4262" i="1" s="1"/>
  <c r="J4262" i="1"/>
  <c r="H4262" i="1"/>
  <c r="I4262" i="1" s="1"/>
  <c r="O4261" i="1"/>
  <c r="P4261" i="1" s="1"/>
  <c r="Q4261" i="1" s="1"/>
  <c r="L4261" i="1"/>
  <c r="K4261" i="1"/>
  <c r="M4261" i="1" s="1"/>
  <c r="J4261" i="1"/>
  <c r="H4261" i="1"/>
  <c r="I4261" i="1" s="1"/>
  <c r="O4260" i="1"/>
  <c r="P4260" i="1" s="1"/>
  <c r="Q4260" i="1" s="1"/>
  <c r="L4260" i="1"/>
  <c r="K4260" i="1"/>
  <c r="M4260" i="1" s="1"/>
  <c r="J4260" i="1"/>
  <c r="H4260" i="1"/>
  <c r="I4260" i="1" s="1"/>
  <c r="O4259" i="1"/>
  <c r="P4259" i="1" s="1"/>
  <c r="Q4259" i="1" s="1"/>
  <c r="L4259" i="1"/>
  <c r="K4259" i="1"/>
  <c r="J4259" i="1"/>
  <c r="H4259" i="1"/>
  <c r="I4259" i="1" s="1"/>
  <c r="O4258" i="1"/>
  <c r="P4258" i="1" s="1"/>
  <c r="Q4258" i="1" s="1"/>
  <c r="L4258" i="1"/>
  <c r="K4258" i="1"/>
  <c r="M4258" i="1" s="1"/>
  <c r="J4258" i="1"/>
  <c r="H4258" i="1"/>
  <c r="I4258" i="1" s="1"/>
  <c r="S4257" i="1"/>
  <c r="O4257" i="1"/>
  <c r="P4257" i="1" s="1"/>
  <c r="Q4257" i="1" s="1"/>
  <c r="L4257" i="1"/>
  <c r="K4257" i="1"/>
  <c r="J4257" i="1"/>
  <c r="H4257" i="1"/>
  <c r="I4257" i="1" s="1"/>
  <c r="O4256" i="1"/>
  <c r="P4256" i="1" s="1"/>
  <c r="Q4256" i="1" s="1"/>
  <c r="L4256" i="1"/>
  <c r="K4256" i="1"/>
  <c r="J4256" i="1"/>
  <c r="H4256" i="1"/>
  <c r="I4256" i="1" s="1"/>
  <c r="O4255" i="1"/>
  <c r="P4255" i="1" s="1"/>
  <c r="Q4255" i="1" s="1"/>
  <c r="L4255" i="1"/>
  <c r="K4255" i="1"/>
  <c r="M4255" i="1" s="1"/>
  <c r="J4255" i="1"/>
  <c r="H4255" i="1"/>
  <c r="I4255" i="1" s="1"/>
  <c r="O4254" i="1"/>
  <c r="P4254" i="1" s="1"/>
  <c r="Q4254" i="1" s="1"/>
  <c r="L4254" i="1"/>
  <c r="K4254" i="1"/>
  <c r="J4254" i="1"/>
  <c r="H4254" i="1"/>
  <c r="I4254" i="1" s="1"/>
  <c r="O4253" i="1"/>
  <c r="P4253" i="1" s="1"/>
  <c r="Q4253" i="1" s="1"/>
  <c r="L4253" i="1"/>
  <c r="K4253" i="1"/>
  <c r="M4253" i="1" s="1"/>
  <c r="J4253" i="1"/>
  <c r="H4253" i="1"/>
  <c r="I4253" i="1" s="1"/>
  <c r="O4252" i="1"/>
  <c r="P4252" i="1" s="1"/>
  <c r="Q4252" i="1" s="1"/>
  <c r="L4252" i="1"/>
  <c r="K4252" i="1"/>
  <c r="J4252" i="1"/>
  <c r="H4252" i="1"/>
  <c r="I4252" i="1" s="1"/>
  <c r="O4251" i="1"/>
  <c r="P4251" i="1" s="1"/>
  <c r="Q4251" i="1" s="1"/>
  <c r="L4251" i="1"/>
  <c r="K4251" i="1"/>
  <c r="M4251" i="1" s="1"/>
  <c r="J4251" i="1"/>
  <c r="H4251" i="1"/>
  <c r="I4251" i="1" s="1"/>
  <c r="O4250" i="1"/>
  <c r="P4250" i="1" s="1"/>
  <c r="Q4250" i="1" s="1"/>
  <c r="L4250" i="1"/>
  <c r="K4250" i="1"/>
  <c r="J4250" i="1"/>
  <c r="H4250" i="1"/>
  <c r="I4250" i="1" s="1"/>
  <c r="O4249" i="1"/>
  <c r="P4249" i="1" s="1"/>
  <c r="Q4249" i="1" s="1"/>
  <c r="L4249" i="1"/>
  <c r="K4249" i="1"/>
  <c r="M4249" i="1" s="1"/>
  <c r="J4249" i="1"/>
  <c r="H4249" i="1"/>
  <c r="I4249" i="1" s="1"/>
  <c r="O4248" i="1"/>
  <c r="P4248" i="1" s="1"/>
  <c r="Q4248" i="1" s="1"/>
  <c r="L4248" i="1"/>
  <c r="K4248" i="1"/>
  <c r="J4248" i="1"/>
  <c r="H4248" i="1"/>
  <c r="I4248" i="1" s="1"/>
  <c r="O4247" i="1"/>
  <c r="P4247" i="1" s="1"/>
  <c r="Q4247" i="1" s="1"/>
  <c r="L4247" i="1"/>
  <c r="K4247" i="1"/>
  <c r="M4247" i="1" s="1"/>
  <c r="J4247" i="1"/>
  <c r="H4247" i="1"/>
  <c r="I4247" i="1" s="1"/>
  <c r="O4246" i="1"/>
  <c r="P4246" i="1" s="1"/>
  <c r="Q4246" i="1" s="1"/>
  <c r="L4246" i="1"/>
  <c r="K4246" i="1"/>
  <c r="M4246" i="1" s="1"/>
  <c r="J4246" i="1"/>
  <c r="H4246" i="1"/>
  <c r="I4246" i="1" s="1"/>
  <c r="O4245" i="1"/>
  <c r="P4245" i="1" s="1"/>
  <c r="Q4245" i="1" s="1"/>
  <c r="L4245" i="1"/>
  <c r="K4245" i="1"/>
  <c r="J4245" i="1"/>
  <c r="H4245" i="1"/>
  <c r="I4245" i="1" s="1"/>
  <c r="O4244" i="1"/>
  <c r="P4244" i="1" s="1"/>
  <c r="Q4244" i="1" s="1"/>
  <c r="L4244" i="1"/>
  <c r="K4244" i="1"/>
  <c r="J4244" i="1"/>
  <c r="H4244" i="1"/>
  <c r="I4244" i="1" s="1"/>
  <c r="O4243" i="1"/>
  <c r="P4243" i="1" s="1"/>
  <c r="Q4243" i="1" s="1"/>
  <c r="L4243" i="1"/>
  <c r="K4243" i="1"/>
  <c r="J4243" i="1"/>
  <c r="H4243" i="1"/>
  <c r="I4243" i="1" s="1"/>
  <c r="O4242" i="1"/>
  <c r="P4242" i="1" s="1"/>
  <c r="Q4242" i="1" s="1"/>
  <c r="L4242" i="1"/>
  <c r="K4242" i="1"/>
  <c r="M4242" i="1" s="1"/>
  <c r="J4242" i="1"/>
  <c r="H4242" i="1"/>
  <c r="I4242" i="1" s="1"/>
  <c r="O4241" i="1"/>
  <c r="P4241" i="1" s="1"/>
  <c r="Q4241" i="1" s="1"/>
  <c r="L4241" i="1"/>
  <c r="K4241" i="1"/>
  <c r="J4241" i="1"/>
  <c r="H4241" i="1"/>
  <c r="I4241" i="1" s="1"/>
  <c r="O4240" i="1"/>
  <c r="P4240" i="1" s="1"/>
  <c r="Q4240" i="1" s="1"/>
  <c r="L4240" i="1"/>
  <c r="K4240" i="1"/>
  <c r="M4240" i="1" s="1"/>
  <c r="J4240" i="1"/>
  <c r="H4240" i="1"/>
  <c r="I4240" i="1" s="1"/>
  <c r="O4239" i="1"/>
  <c r="P4239" i="1" s="1"/>
  <c r="Q4239" i="1" s="1"/>
  <c r="L4239" i="1"/>
  <c r="K4239" i="1"/>
  <c r="M4239" i="1" s="1"/>
  <c r="J4239" i="1"/>
  <c r="H4239" i="1"/>
  <c r="I4239" i="1" s="1"/>
  <c r="O4238" i="1"/>
  <c r="P4238" i="1" s="1"/>
  <c r="Q4238" i="1" s="1"/>
  <c r="L4238" i="1"/>
  <c r="K4238" i="1"/>
  <c r="M4238" i="1" s="1"/>
  <c r="J4238" i="1"/>
  <c r="H4238" i="1"/>
  <c r="I4238" i="1" s="1"/>
  <c r="O4237" i="1"/>
  <c r="P4237" i="1" s="1"/>
  <c r="Q4237" i="1" s="1"/>
  <c r="L4237" i="1"/>
  <c r="K4237" i="1"/>
  <c r="J4237" i="1"/>
  <c r="H4237" i="1"/>
  <c r="I4237" i="1" s="1"/>
  <c r="S4236" i="1"/>
  <c r="O4236" i="1"/>
  <c r="P4236" i="1" s="1"/>
  <c r="Q4236" i="1" s="1"/>
  <c r="L4236" i="1"/>
  <c r="K4236" i="1"/>
  <c r="J4236" i="1"/>
  <c r="H4236" i="1"/>
  <c r="I4236" i="1" s="1"/>
  <c r="O4235" i="1"/>
  <c r="P4235" i="1" s="1"/>
  <c r="Q4235" i="1" s="1"/>
  <c r="L4235" i="1"/>
  <c r="K4235" i="1"/>
  <c r="J4235" i="1"/>
  <c r="H4235" i="1"/>
  <c r="I4235" i="1" s="1"/>
  <c r="S4234" i="1"/>
  <c r="O4234" i="1"/>
  <c r="P4234" i="1" s="1"/>
  <c r="Q4234" i="1" s="1"/>
  <c r="L4234" i="1"/>
  <c r="K4234" i="1"/>
  <c r="M4234" i="1" s="1"/>
  <c r="J4234" i="1"/>
  <c r="H4234" i="1"/>
  <c r="I4234" i="1" s="1"/>
  <c r="O4233" i="1"/>
  <c r="P4233" i="1" s="1"/>
  <c r="Q4233" i="1" s="1"/>
  <c r="L4233" i="1"/>
  <c r="K4233" i="1"/>
  <c r="M4233" i="1" s="1"/>
  <c r="J4233" i="1"/>
  <c r="H4233" i="1"/>
  <c r="I4233" i="1" s="1"/>
  <c r="O4232" i="1"/>
  <c r="P4232" i="1" s="1"/>
  <c r="Q4232" i="1" s="1"/>
  <c r="L4232" i="1"/>
  <c r="K4232" i="1"/>
  <c r="J4232" i="1"/>
  <c r="H4232" i="1"/>
  <c r="I4232" i="1" s="1"/>
  <c r="O4231" i="1"/>
  <c r="P4231" i="1" s="1"/>
  <c r="Q4231" i="1" s="1"/>
  <c r="L4231" i="1"/>
  <c r="K4231" i="1"/>
  <c r="M4231" i="1" s="1"/>
  <c r="J4231" i="1"/>
  <c r="H4231" i="1"/>
  <c r="I4231" i="1" s="1"/>
  <c r="O4230" i="1"/>
  <c r="P4230" i="1" s="1"/>
  <c r="Q4230" i="1" s="1"/>
  <c r="L4230" i="1"/>
  <c r="K4230" i="1"/>
  <c r="M4230" i="1" s="1"/>
  <c r="J4230" i="1"/>
  <c r="H4230" i="1"/>
  <c r="I4230" i="1" s="1"/>
  <c r="O4229" i="1"/>
  <c r="P4229" i="1" s="1"/>
  <c r="Q4229" i="1" s="1"/>
  <c r="L4229" i="1"/>
  <c r="K4229" i="1"/>
  <c r="M4229" i="1" s="1"/>
  <c r="J4229" i="1"/>
  <c r="H4229" i="1"/>
  <c r="I4229" i="1" s="1"/>
  <c r="O4228" i="1"/>
  <c r="P4228" i="1" s="1"/>
  <c r="Q4228" i="1" s="1"/>
  <c r="L4228" i="1"/>
  <c r="K4228" i="1"/>
  <c r="J4228" i="1"/>
  <c r="H4228" i="1"/>
  <c r="I4228" i="1" s="1"/>
  <c r="O4227" i="1"/>
  <c r="P4227" i="1" s="1"/>
  <c r="Q4227" i="1" s="1"/>
  <c r="L4227" i="1"/>
  <c r="K4227" i="1"/>
  <c r="J4227" i="1"/>
  <c r="H4227" i="1"/>
  <c r="I4227" i="1" s="1"/>
  <c r="O4226" i="1"/>
  <c r="P4226" i="1" s="1"/>
  <c r="Q4226" i="1" s="1"/>
  <c r="L4226" i="1"/>
  <c r="K4226" i="1"/>
  <c r="M4226" i="1" s="1"/>
  <c r="J4226" i="1"/>
  <c r="H4226" i="1"/>
  <c r="I4226" i="1" s="1"/>
  <c r="O4225" i="1"/>
  <c r="P4225" i="1" s="1"/>
  <c r="Q4225" i="1" s="1"/>
  <c r="L4225" i="1"/>
  <c r="K4225" i="1"/>
  <c r="M4225" i="1" s="1"/>
  <c r="J4225" i="1"/>
  <c r="H4225" i="1"/>
  <c r="I4225" i="1" s="1"/>
  <c r="O4224" i="1"/>
  <c r="P4224" i="1" s="1"/>
  <c r="Q4224" i="1" s="1"/>
  <c r="L4224" i="1"/>
  <c r="K4224" i="1"/>
  <c r="J4224" i="1"/>
  <c r="H4224" i="1"/>
  <c r="I4224" i="1" s="1"/>
  <c r="O4223" i="1"/>
  <c r="P4223" i="1" s="1"/>
  <c r="Q4223" i="1" s="1"/>
  <c r="L4223" i="1"/>
  <c r="K4223" i="1"/>
  <c r="J4223" i="1"/>
  <c r="H4223" i="1"/>
  <c r="I4223" i="1" s="1"/>
  <c r="O4222" i="1"/>
  <c r="P4222" i="1" s="1"/>
  <c r="Q4222" i="1" s="1"/>
  <c r="L4222" i="1"/>
  <c r="K4222" i="1"/>
  <c r="M4222" i="1" s="1"/>
  <c r="J4222" i="1"/>
  <c r="H4222" i="1"/>
  <c r="I4222" i="1" s="1"/>
  <c r="O4221" i="1"/>
  <c r="P4221" i="1" s="1"/>
  <c r="Q4221" i="1" s="1"/>
  <c r="L4221" i="1"/>
  <c r="K4221" i="1"/>
  <c r="M4221" i="1" s="1"/>
  <c r="J4221" i="1"/>
  <c r="H4221" i="1"/>
  <c r="I4221" i="1" s="1"/>
  <c r="O4220" i="1"/>
  <c r="P4220" i="1" s="1"/>
  <c r="Q4220" i="1" s="1"/>
  <c r="L4220" i="1"/>
  <c r="K4220" i="1"/>
  <c r="M4220" i="1" s="1"/>
  <c r="J4220" i="1"/>
  <c r="H4220" i="1"/>
  <c r="I4220" i="1" s="1"/>
  <c r="O4219" i="1"/>
  <c r="P4219" i="1" s="1"/>
  <c r="Q4219" i="1" s="1"/>
  <c r="L4219" i="1"/>
  <c r="K4219" i="1"/>
  <c r="M4219" i="1" s="1"/>
  <c r="J4219" i="1"/>
  <c r="H4219" i="1"/>
  <c r="I4219" i="1" s="1"/>
  <c r="O4218" i="1"/>
  <c r="P4218" i="1" s="1"/>
  <c r="Q4218" i="1" s="1"/>
  <c r="L4218" i="1"/>
  <c r="K4218" i="1"/>
  <c r="J4218" i="1"/>
  <c r="H4218" i="1"/>
  <c r="I4218" i="1" s="1"/>
  <c r="O4217" i="1"/>
  <c r="P4217" i="1" s="1"/>
  <c r="Q4217" i="1" s="1"/>
  <c r="L4217" i="1"/>
  <c r="K4217" i="1"/>
  <c r="J4217" i="1"/>
  <c r="H4217" i="1"/>
  <c r="I4217" i="1" s="1"/>
  <c r="O4216" i="1"/>
  <c r="P4216" i="1" s="1"/>
  <c r="Q4216" i="1" s="1"/>
  <c r="L4216" i="1"/>
  <c r="K4216" i="1"/>
  <c r="M4216" i="1" s="1"/>
  <c r="J4216" i="1"/>
  <c r="H4216" i="1"/>
  <c r="I4216" i="1" s="1"/>
  <c r="O4215" i="1"/>
  <c r="P4215" i="1" s="1"/>
  <c r="Q4215" i="1" s="1"/>
  <c r="L4215" i="1"/>
  <c r="K4215" i="1"/>
  <c r="J4215" i="1"/>
  <c r="H4215" i="1"/>
  <c r="I4215" i="1" s="1"/>
  <c r="O4214" i="1"/>
  <c r="P4214" i="1" s="1"/>
  <c r="Q4214" i="1" s="1"/>
  <c r="L4214" i="1"/>
  <c r="K4214" i="1"/>
  <c r="M4214" i="1" s="1"/>
  <c r="J4214" i="1"/>
  <c r="H4214" i="1"/>
  <c r="I4214" i="1" s="1"/>
  <c r="O4213" i="1"/>
  <c r="P4213" i="1" s="1"/>
  <c r="Q4213" i="1" s="1"/>
  <c r="L4213" i="1"/>
  <c r="K4213" i="1"/>
  <c r="M4213" i="1" s="1"/>
  <c r="J4213" i="1"/>
  <c r="H4213" i="1"/>
  <c r="I4213" i="1" s="1"/>
  <c r="O4212" i="1"/>
  <c r="P4212" i="1" s="1"/>
  <c r="Q4212" i="1" s="1"/>
  <c r="L4212" i="1"/>
  <c r="K4212" i="1"/>
  <c r="J4212" i="1"/>
  <c r="H4212" i="1"/>
  <c r="I4212" i="1" s="1"/>
  <c r="O4211" i="1"/>
  <c r="P4211" i="1" s="1"/>
  <c r="Q4211" i="1" s="1"/>
  <c r="L4211" i="1"/>
  <c r="K4211" i="1"/>
  <c r="J4211" i="1"/>
  <c r="H4211" i="1"/>
  <c r="I4211" i="1" s="1"/>
  <c r="O4210" i="1"/>
  <c r="P4210" i="1" s="1"/>
  <c r="Q4210" i="1" s="1"/>
  <c r="L4210" i="1"/>
  <c r="K4210" i="1"/>
  <c r="M4210" i="1" s="1"/>
  <c r="J4210" i="1"/>
  <c r="H4210" i="1"/>
  <c r="I4210" i="1" s="1"/>
  <c r="O4209" i="1"/>
  <c r="P4209" i="1" s="1"/>
  <c r="Q4209" i="1" s="1"/>
  <c r="L4209" i="1"/>
  <c r="K4209" i="1"/>
  <c r="M4209" i="1" s="1"/>
  <c r="J4209" i="1"/>
  <c r="H4209" i="1"/>
  <c r="I4209" i="1" s="1"/>
  <c r="O4208" i="1"/>
  <c r="P4208" i="1" s="1"/>
  <c r="Q4208" i="1" s="1"/>
  <c r="L4208" i="1"/>
  <c r="K4208" i="1"/>
  <c r="J4208" i="1"/>
  <c r="H4208" i="1"/>
  <c r="I4208" i="1" s="1"/>
  <c r="O4207" i="1"/>
  <c r="P4207" i="1" s="1"/>
  <c r="Q4207" i="1" s="1"/>
  <c r="L4207" i="1"/>
  <c r="K4207" i="1"/>
  <c r="J4207" i="1"/>
  <c r="H4207" i="1"/>
  <c r="I4207" i="1" s="1"/>
  <c r="S4206" i="1"/>
  <c r="O4206" i="1"/>
  <c r="P4206" i="1" s="1"/>
  <c r="Q4206" i="1" s="1"/>
  <c r="L4206" i="1"/>
  <c r="K4206" i="1"/>
  <c r="J4206" i="1"/>
  <c r="H4206" i="1"/>
  <c r="I4206" i="1" s="1"/>
  <c r="O4205" i="1"/>
  <c r="P4205" i="1" s="1"/>
  <c r="Q4205" i="1" s="1"/>
  <c r="L4205" i="1"/>
  <c r="K4205" i="1"/>
  <c r="M4205" i="1" s="1"/>
  <c r="J4205" i="1"/>
  <c r="H4205" i="1"/>
  <c r="I4205" i="1" s="1"/>
  <c r="O4204" i="1"/>
  <c r="P4204" i="1" s="1"/>
  <c r="Q4204" i="1" s="1"/>
  <c r="L4204" i="1"/>
  <c r="K4204" i="1"/>
  <c r="J4204" i="1"/>
  <c r="H4204" i="1"/>
  <c r="I4204" i="1" s="1"/>
  <c r="O4203" i="1"/>
  <c r="P4203" i="1" s="1"/>
  <c r="Q4203" i="1" s="1"/>
  <c r="L4203" i="1"/>
  <c r="K4203" i="1"/>
  <c r="M4203" i="1" s="1"/>
  <c r="J4203" i="1"/>
  <c r="H4203" i="1"/>
  <c r="I4203" i="1" s="1"/>
  <c r="O4202" i="1"/>
  <c r="P4202" i="1" s="1"/>
  <c r="Q4202" i="1" s="1"/>
  <c r="L4202" i="1"/>
  <c r="K4202" i="1"/>
  <c r="M4202" i="1" s="1"/>
  <c r="J4202" i="1"/>
  <c r="H4202" i="1"/>
  <c r="I4202" i="1" s="1"/>
  <c r="S4201" i="1"/>
  <c r="O4201" i="1"/>
  <c r="P4201" i="1" s="1"/>
  <c r="Q4201" i="1" s="1"/>
  <c r="L4201" i="1"/>
  <c r="K4201" i="1"/>
  <c r="J4201" i="1"/>
  <c r="H4201" i="1"/>
  <c r="I4201" i="1" s="1"/>
  <c r="O4200" i="1"/>
  <c r="P4200" i="1" s="1"/>
  <c r="Q4200" i="1" s="1"/>
  <c r="L4200" i="1"/>
  <c r="K4200" i="1"/>
  <c r="M4200" i="1" s="1"/>
  <c r="J4200" i="1"/>
  <c r="H4200" i="1"/>
  <c r="I4200" i="1" s="1"/>
  <c r="S4199" i="1"/>
  <c r="O4199" i="1"/>
  <c r="P4199" i="1" s="1"/>
  <c r="Q4199" i="1" s="1"/>
  <c r="L4199" i="1"/>
  <c r="K4199" i="1"/>
  <c r="M4199" i="1" s="1"/>
  <c r="J4199" i="1"/>
  <c r="H4199" i="1"/>
  <c r="I4199" i="1" s="1"/>
  <c r="O4198" i="1"/>
  <c r="P4198" i="1" s="1"/>
  <c r="Q4198" i="1" s="1"/>
  <c r="L4198" i="1"/>
  <c r="K4198" i="1"/>
  <c r="J4198" i="1"/>
  <c r="H4198" i="1"/>
  <c r="I4198" i="1" s="1"/>
  <c r="O4197" i="1"/>
  <c r="P4197" i="1" s="1"/>
  <c r="Q4197" i="1" s="1"/>
  <c r="L4197" i="1"/>
  <c r="K4197" i="1"/>
  <c r="M4197" i="1" s="1"/>
  <c r="J4197" i="1"/>
  <c r="H4197" i="1"/>
  <c r="I4197" i="1" s="1"/>
  <c r="S4196" i="1"/>
  <c r="O4196" i="1"/>
  <c r="P4196" i="1" s="1"/>
  <c r="Q4196" i="1" s="1"/>
  <c r="L4196" i="1"/>
  <c r="K4196" i="1"/>
  <c r="M4196" i="1" s="1"/>
  <c r="J4196" i="1"/>
  <c r="H4196" i="1"/>
  <c r="I4196" i="1" s="1"/>
  <c r="O4195" i="1"/>
  <c r="P4195" i="1" s="1"/>
  <c r="Q4195" i="1" s="1"/>
  <c r="L4195" i="1"/>
  <c r="K4195" i="1"/>
  <c r="M4195" i="1" s="1"/>
  <c r="J4195" i="1"/>
  <c r="H4195" i="1"/>
  <c r="I4195" i="1" s="1"/>
  <c r="O4194" i="1"/>
  <c r="P4194" i="1" s="1"/>
  <c r="Q4194" i="1" s="1"/>
  <c r="L4194" i="1"/>
  <c r="K4194" i="1"/>
  <c r="J4194" i="1"/>
  <c r="H4194" i="1"/>
  <c r="I4194" i="1" s="1"/>
  <c r="O4193" i="1"/>
  <c r="P4193" i="1" s="1"/>
  <c r="Q4193" i="1" s="1"/>
  <c r="L4193" i="1"/>
  <c r="K4193" i="1"/>
  <c r="J4193" i="1"/>
  <c r="H4193" i="1"/>
  <c r="I4193" i="1" s="1"/>
  <c r="O4192" i="1"/>
  <c r="P4192" i="1" s="1"/>
  <c r="Q4192" i="1" s="1"/>
  <c r="L4192" i="1"/>
  <c r="K4192" i="1"/>
  <c r="M4192" i="1" s="1"/>
  <c r="J4192" i="1"/>
  <c r="H4192" i="1"/>
  <c r="I4192" i="1" s="1"/>
  <c r="O4191" i="1"/>
  <c r="P4191" i="1" s="1"/>
  <c r="Q4191" i="1" s="1"/>
  <c r="L4191" i="1"/>
  <c r="K4191" i="1"/>
  <c r="M4191" i="1" s="1"/>
  <c r="J4191" i="1"/>
  <c r="H4191" i="1"/>
  <c r="I4191" i="1" s="1"/>
  <c r="O4190" i="1"/>
  <c r="P4190" i="1" s="1"/>
  <c r="Q4190" i="1" s="1"/>
  <c r="L4190" i="1"/>
  <c r="K4190" i="1"/>
  <c r="M4190" i="1" s="1"/>
  <c r="J4190" i="1"/>
  <c r="H4190" i="1"/>
  <c r="I4190" i="1" s="1"/>
  <c r="O4189" i="1"/>
  <c r="P4189" i="1" s="1"/>
  <c r="Q4189" i="1" s="1"/>
  <c r="L4189" i="1"/>
  <c r="K4189" i="1"/>
  <c r="M4189" i="1" s="1"/>
  <c r="J4189" i="1"/>
  <c r="H4189" i="1"/>
  <c r="I4189" i="1" s="1"/>
  <c r="O4188" i="1"/>
  <c r="P4188" i="1" s="1"/>
  <c r="Q4188" i="1" s="1"/>
  <c r="L4188" i="1"/>
  <c r="K4188" i="1"/>
  <c r="M4188" i="1" s="1"/>
  <c r="J4188" i="1"/>
  <c r="H4188" i="1"/>
  <c r="I4188" i="1" s="1"/>
  <c r="O4187" i="1"/>
  <c r="P4187" i="1" s="1"/>
  <c r="Q4187" i="1" s="1"/>
  <c r="L4187" i="1"/>
  <c r="K4187" i="1"/>
  <c r="M4187" i="1" s="1"/>
  <c r="J4187" i="1"/>
  <c r="H4187" i="1"/>
  <c r="I4187" i="1" s="1"/>
  <c r="S4186" i="1"/>
  <c r="O4186" i="1"/>
  <c r="P4186" i="1" s="1"/>
  <c r="Q4186" i="1" s="1"/>
  <c r="L4186" i="1"/>
  <c r="K4186" i="1"/>
  <c r="M4186" i="1" s="1"/>
  <c r="J4186" i="1"/>
  <c r="H4186" i="1"/>
  <c r="I4186" i="1" s="1"/>
  <c r="O4185" i="1"/>
  <c r="P4185" i="1" s="1"/>
  <c r="Q4185" i="1" s="1"/>
  <c r="L4185" i="1"/>
  <c r="K4185" i="1"/>
  <c r="J4185" i="1"/>
  <c r="H4185" i="1"/>
  <c r="I4185" i="1" s="1"/>
  <c r="O4184" i="1"/>
  <c r="P4184" i="1" s="1"/>
  <c r="Q4184" i="1" s="1"/>
  <c r="L4184" i="1"/>
  <c r="K4184" i="1"/>
  <c r="J4184" i="1"/>
  <c r="H4184" i="1"/>
  <c r="I4184" i="1" s="1"/>
  <c r="O4183" i="1"/>
  <c r="P4183" i="1" s="1"/>
  <c r="Q4183" i="1" s="1"/>
  <c r="L4183" i="1"/>
  <c r="K4183" i="1"/>
  <c r="M4183" i="1" s="1"/>
  <c r="J4183" i="1"/>
  <c r="H4183" i="1"/>
  <c r="I4183" i="1" s="1"/>
  <c r="S4182" i="1"/>
  <c r="O4182" i="1"/>
  <c r="P4182" i="1" s="1"/>
  <c r="Q4182" i="1" s="1"/>
  <c r="L4182" i="1"/>
  <c r="K4182" i="1"/>
  <c r="J4182" i="1"/>
  <c r="H4182" i="1"/>
  <c r="I4182" i="1" s="1"/>
  <c r="O4181" i="1"/>
  <c r="P4181" i="1" s="1"/>
  <c r="Q4181" i="1" s="1"/>
  <c r="L4181" i="1"/>
  <c r="K4181" i="1"/>
  <c r="J4181" i="1"/>
  <c r="H4181" i="1"/>
  <c r="I4181" i="1" s="1"/>
  <c r="O4180" i="1"/>
  <c r="P4180" i="1" s="1"/>
  <c r="Q4180" i="1" s="1"/>
  <c r="L4180" i="1"/>
  <c r="K4180" i="1"/>
  <c r="M4180" i="1" s="1"/>
  <c r="J4180" i="1"/>
  <c r="H4180" i="1"/>
  <c r="I4180" i="1" s="1"/>
  <c r="O4179" i="1"/>
  <c r="P4179" i="1" s="1"/>
  <c r="Q4179" i="1" s="1"/>
  <c r="L4179" i="1"/>
  <c r="K4179" i="1"/>
  <c r="M4179" i="1" s="1"/>
  <c r="J4179" i="1"/>
  <c r="H4179" i="1"/>
  <c r="I4179" i="1" s="1"/>
  <c r="O4178" i="1"/>
  <c r="P4178" i="1" s="1"/>
  <c r="Q4178" i="1" s="1"/>
  <c r="L4178" i="1"/>
  <c r="K4178" i="1"/>
  <c r="M4178" i="1" s="1"/>
  <c r="J4178" i="1"/>
  <c r="H4178" i="1"/>
  <c r="I4178" i="1" s="1"/>
  <c r="O4177" i="1"/>
  <c r="P4177" i="1" s="1"/>
  <c r="Q4177" i="1" s="1"/>
  <c r="L4177" i="1"/>
  <c r="K4177" i="1"/>
  <c r="M4177" i="1" s="1"/>
  <c r="J4177" i="1"/>
  <c r="H4177" i="1"/>
  <c r="I4177" i="1" s="1"/>
  <c r="O4176" i="1"/>
  <c r="P4176" i="1" s="1"/>
  <c r="Q4176" i="1" s="1"/>
  <c r="L4176" i="1"/>
  <c r="K4176" i="1"/>
  <c r="J4176" i="1"/>
  <c r="H4176" i="1"/>
  <c r="I4176" i="1" s="1"/>
  <c r="O4175" i="1"/>
  <c r="P4175" i="1" s="1"/>
  <c r="Q4175" i="1" s="1"/>
  <c r="L4175" i="1"/>
  <c r="K4175" i="1"/>
  <c r="M4175" i="1" s="1"/>
  <c r="J4175" i="1"/>
  <c r="H4175" i="1"/>
  <c r="I4175" i="1" s="1"/>
  <c r="O4174" i="1"/>
  <c r="P4174" i="1" s="1"/>
  <c r="Q4174" i="1" s="1"/>
  <c r="L4174" i="1"/>
  <c r="K4174" i="1"/>
  <c r="M4174" i="1" s="1"/>
  <c r="J4174" i="1"/>
  <c r="H4174" i="1"/>
  <c r="I4174" i="1" s="1"/>
  <c r="O4173" i="1"/>
  <c r="P4173" i="1" s="1"/>
  <c r="Q4173" i="1" s="1"/>
  <c r="L4173" i="1"/>
  <c r="K4173" i="1"/>
  <c r="J4173" i="1"/>
  <c r="H4173" i="1"/>
  <c r="I4173" i="1" s="1"/>
  <c r="O4172" i="1"/>
  <c r="P4172" i="1" s="1"/>
  <c r="Q4172" i="1" s="1"/>
  <c r="L4172" i="1"/>
  <c r="K4172" i="1"/>
  <c r="M4172" i="1" s="1"/>
  <c r="J4172" i="1"/>
  <c r="H4172" i="1"/>
  <c r="I4172" i="1" s="1"/>
  <c r="O4171" i="1"/>
  <c r="P4171" i="1" s="1"/>
  <c r="Q4171" i="1" s="1"/>
  <c r="L4171" i="1"/>
  <c r="K4171" i="1"/>
  <c r="M4171" i="1" s="1"/>
  <c r="J4171" i="1"/>
  <c r="H4171" i="1"/>
  <c r="I4171" i="1" s="1"/>
  <c r="O4170" i="1"/>
  <c r="P4170" i="1" s="1"/>
  <c r="Q4170" i="1" s="1"/>
  <c r="L4170" i="1"/>
  <c r="K4170" i="1"/>
  <c r="J4170" i="1"/>
  <c r="H4170" i="1"/>
  <c r="I4170" i="1" s="1"/>
  <c r="O4169" i="1"/>
  <c r="P4169" i="1" s="1"/>
  <c r="Q4169" i="1" s="1"/>
  <c r="L4169" i="1"/>
  <c r="K4169" i="1"/>
  <c r="J4169" i="1"/>
  <c r="H4169" i="1"/>
  <c r="I4169" i="1" s="1"/>
  <c r="O4168" i="1"/>
  <c r="P4168" i="1" s="1"/>
  <c r="Q4168" i="1" s="1"/>
  <c r="L4168" i="1"/>
  <c r="K4168" i="1"/>
  <c r="J4168" i="1"/>
  <c r="H4168" i="1"/>
  <c r="I4168" i="1" s="1"/>
  <c r="O4167" i="1"/>
  <c r="P4167" i="1" s="1"/>
  <c r="Q4167" i="1" s="1"/>
  <c r="L4167" i="1"/>
  <c r="K4167" i="1"/>
  <c r="M4167" i="1" s="1"/>
  <c r="J4167" i="1"/>
  <c r="H4167" i="1"/>
  <c r="I4167" i="1" s="1"/>
  <c r="O4166" i="1"/>
  <c r="P4166" i="1" s="1"/>
  <c r="Q4166" i="1" s="1"/>
  <c r="L4166" i="1"/>
  <c r="K4166" i="1"/>
  <c r="M4166" i="1" s="1"/>
  <c r="J4166" i="1"/>
  <c r="H4166" i="1"/>
  <c r="I4166" i="1" s="1"/>
  <c r="O4165" i="1"/>
  <c r="P4165" i="1" s="1"/>
  <c r="Q4165" i="1" s="1"/>
  <c r="L4165" i="1"/>
  <c r="K4165" i="1"/>
  <c r="M4165" i="1" s="1"/>
  <c r="J4165" i="1"/>
  <c r="H4165" i="1"/>
  <c r="I4165" i="1" s="1"/>
  <c r="O4164" i="1"/>
  <c r="P4164" i="1" s="1"/>
  <c r="Q4164" i="1" s="1"/>
  <c r="L4164" i="1"/>
  <c r="K4164" i="1"/>
  <c r="J4164" i="1"/>
  <c r="H4164" i="1"/>
  <c r="I4164" i="1" s="1"/>
  <c r="O4163" i="1"/>
  <c r="P4163" i="1" s="1"/>
  <c r="Q4163" i="1" s="1"/>
  <c r="L4163" i="1"/>
  <c r="K4163" i="1"/>
  <c r="M4163" i="1" s="1"/>
  <c r="J4163" i="1"/>
  <c r="H4163" i="1"/>
  <c r="I4163" i="1" s="1"/>
  <c r="O4162" i="1"/>
  <c r="P4162" i="1" s="1"/>
  <c r="Q4162" i="1" s="1"/>
  <c r="L4162" i="1"/>
  <c r="K4162" i="1"/>
  <c r="M4162" i="1" s="1"/>
  <c r="J4162" i="1"/>
  <c r="H4162" i="1"/>
  <c r="I4162" i="1" s="1"/>
  <c r="O4161" i="1"/>
  <c r="P4161" i="1" s="1"/>
  <c r="Q4161" i="1" s="1"/>
  <c r="L4161" i="1"/>
  <c r="K4161" i="1"/>
  <c r="J4161" i="1"/>
  <c r="H4161" i="1"/>
  <c r="I4161" i="1" s="1"/>
  <c r="O4160" i="1"/>
  <c r="P4160" i="1" s="1"/>
  <c r="Q4160" i="1" s="1"/>
  <c r="L4160" i="1"/>
  <c r="K4160" i="1"/>
  <c r="M4160" i="1" s="1"/>
  <c r="J4160" i="1"/>
  <c r="H4160" i="1"/>
  <c r="I4160" i="1" s="1"/>
  <c r="O4159" i="1"/>
  <c r="P4159" i="1" s="1"/>
  <c r="Q4159" i="1" s="1"/>
  <c r="L4159" i="1"/>
  <c r="K4159" i="1"/>
  <c r="M4159" i="1" s="1"/>
  <c r="J4159" i="1"/>
  <c r="H4159" i="1"/>
  <c r="I4159" i="1" s="1"/>
  <c r="O4158" i="1"/>
  <c r="P4158" i="1" s="1"/>
  <c r="Q4158" i="1" s="1"/>
  <c r="L4158" i="1"/>
  <c r="K4158" i="1"/>
  <c r="M4158" i="1" s="1"/>
  <c r="J4158" i="1"/>
  <c r="H4158" i="1"/>
  <c r="I4158" i="1" s="1"/>
  <c r="O4157" i="1"/>
  <c r="P4157" i="1" s="1"/>
  <c r="Q4157" i="1" s="1"/>
  <c r="L4157" i="1"/>
  <c r="K4157" i="1"/>
  <c r="M4157" i="1" s="1"/>
  <c r="J4157" i="1"/>
  <c r="H4157" i="1"/>
  <c r="I4157" i="1" s="1"/>
  <c r="S4156" i="1"/>
  <c r="O4156" i="1"/>
  <c r="P4156" i="1" s="1"/>
  <c r="Q4156" i="1" s="1"/>
  <c r="L4156" i="1"/>
  <c r="K4156" i="1"/>
  <c r="M4156" i="1" s="1"/>
  <c r="J4156" i="1"/>
  <c r="H4156" i="1"/>
  <c r="I4156" i="1" s="1"/>
  <c r="O4155" i="1"/>
  <c r="P4155" i="1" s="1"/>
  <c r="Q4155" i="1" s="1"/>
  <c r="L4155" i="1"/>
  <c r="K4155" i="1"/>
  <c r="M4155" i="1" s="1"/>
  <c r="J4155" i="1"/>
  <c r="H4155" i="1"/>
  <c r="I4155" i="1" s="1"/>
  <c r="O4154" i="1"/>
  <c r="P4154" i="1" s="1"/>
  <c r="Q4154" i="1" s="1"/>
  <c r="L4154" i="1"/>
  <c r="K4154" i="1"/>
  <c r="M4154" i="1" s="1"/>
  <c r="J4154" i="1"/>
  <c r="H4154" i="1"/>
  <c r="I4154" i="1" s="1"/>
  <c r="O4153" i="1"/>
  <c r="P4153" i="1" s="1"/>
  <c r="Q4153" i="1" s="1"/>
  <c r="L4153" i="1"/>
  <c r="K4153" i="1"/>
  <c r="M4153" i="1" s="1"/>
  <c r="J4153" i="1"/>
  <c r="H4153" i="1"/>
  <c r="I4153" i="1" s="1"/>
  <c r="O4152" i="1"/>
  <c r="P4152" i="1" s="1"/>
  <c r="Q4152" i="1" s="1"/>
  <c r="L4152" i="1"/>
  <c r="K4152" i="1"/>
  <c r="J4152" i="1"/>
  <c r="H4152" i="1"/>
  <c r="I4152" i="1" s="1"/>
  <c r="O4151" i="1"/>
  <c r="P4151" i="1" s="1"/>
  <c r="Q4151" i="1" s="1"/>
  <c r="L4151" i="1"/>
  <c r="K4151" i="1"/>
  <c r="J4151" i="1"/>
  <c r="H4151" i="1"/>
  <c r="I4151" i="1" s="1"/>
  <c r="O4150" i="1"/>
  <c r="P4150" i="1" s="1"/>
  <c r="Q4150" i="1" s="1"/>
  <c r="L4150" i="1"/>
  <c r="K4150" i="1"/>
  <c r="J4150" i="1"/>
  <c r="H4150" i="1"/>
  <c r="I4150" i="1" s="1"/>
  <c r="O4149" i="1"/>
  <c r="P4149" i="1" s="1"/>
  <c r="Q4149" i="1" s="1"/>
  <c r="L4149" i="1"/>
  <c r="K4149" i="1"/>
  <c r="J4149" i="1"/>
  <c r="H4149" i="1"/>
  <c r="I4149" i="1" s="1"/>
  <c r="O4148" i="1"/>
  <c r="P4148" i="1" s="1"/>
  <c r="Q4148" i="1" s="1"/>
  <c r="L4148" i="1"/>
  <c r="K4148" i="1"/>
  <c r="J4148" i="1"/>
  <c r="H4148" i="1"/>
  <c r="I4148" i="1" s="1"/>
  <c r="O4147" i="1"/>
  <c r="P4147" i="1" s="1"/>
  <c r="Q4147" i="1" s="1"/>
  <c r="L4147" i="1"/>
  <c r="K4147" i="1"/>
  <c r="M4147" i="1" s="1"/>
  <c r="J4147" i="1"/>
  <c r="H4147" i="1"/>
  <c r="I4147" i="1" s="1"/>
  <c r="O4146" i="1"/>
  <c r="P4146" i="1" s="1"/>
  <c r="Q4146" i="1" s="1"/>
  <c r="L4146" i="1"/>
  <c r="K4146" i="1"/>
  <c r="M4146" i="1" s="1"/>
  <c r="J4146" i="1"/>
  <c r="H4146" i="1"/>
  <c r="I4146" i="1" s="1"/>
  <c r="O4145" i="1"/>
  <c r="P4145" i="1" s="1"/>
  <c r="Q4145" i="1" s="1"/>
  <c r="L4145" i="1"/>
  <c r="K4145" i="1"/>
  <c r="J4145" i="1"/>
  <c r="H4145" i="1"/>
  <c r="I4145" i="1" s="1"/>
  <c r="O4144" i="1"/>
  <c r="P4144" i="1" s="1"/>
  <c r="Q4144" i="1" s="1"/>
  <c r="L4144" i="1"/>
  <c r="K4144" i="1"/>
  <c r="J4144" i="1"/>
  <c r="H4144" i="1"/>
  <c r="I4144" i="1" s="1"/>
  <c r="O4143" i="1"/>
  <c r="P4143" i="1" s="1"/>
  <c r="Q4143" i="1" s="1"/>
  <c r="L4143" i="1"/>
  <c r="K4143" i="1"/>
  <c r="J4143" i="1"/>
  <c r="H4143" i="1"/>
  <c r="I4143" i="1" s="1"/>
  <c r="O4142" i="1"/>
  <c r="P4142" i="1" s="1"/>
  <c r="Q4142" i="1" s="1"/>
  <c r="L4142" i="1"/>
  <c r="K4142" i="1"/>
  <c r="M4142" i="1" s="1"/>
  <c r="J4142" i="1"/>
  <c r="H4142" i="1"/>
  <c r="I4142" i="1" s="1"/>
  <c r="O4141" i="1"/>
  <c r="P4141" i="1" s="1"/>
  <c r="Q4141" i="1" s="1"/>
  <c r="L4141" i="1"/>
  <c r="K4141" i="1"/>
  <c r="J4141" i="1"/>
  <c r="H4141" i="1"/>
  <c r="I4141" i="1" s="1"/>
  <c r="O4140" i="1"/>
  <c r="P4140" i="1" s="1"/>
  <c r="Q4140" i="1" s="1"/>
  <c r="L4140" i="1"/>
  <c r="K4140" i="1"/>
  <c r="M4140" i="1" s="1"/>
  <c r="J4140" i="1"/>
  <c r="H4140" i="1"/>
  <c r="I4140" i="1" s="1"/>
  <c r="O4139" i="1"/>
  <c r="P4139" i="1" s="1"/>
  <c r="Q4139" i="1" s="1"/>
  <c r="L4139" i="1"/>
  <c r="K4139" i="1"/>
  <c r="M4139" i="1" s="1"/>
  <c r="J4139" i="1"/>
  <c r="H4139" i="1"/>
  <c r="I4139" i="1" s="1"/>
  <c r="S4138" i="1"/>
  <c r="O4138" i="1"/>
  <c r="P4138" i="1" s="1"/>
  <c r="Q4138" i="1" s="1"/>
  <c r="L4138" i="1"/>
  <c r="K4138" i="1"/>
  <c r="J4138" i="1"/>
  <c r="H4138" i="1"/>
  <c r="I4138" i="1" s="1"/>
  <c r="O4137" i="1"/>
  <c r="P4137" i="1" s="1"/>
  <c r="Q4137" i="1" s="1"/>
  <c r="L4137" i="1"/>
  <c r="K4137" i="1"/>
  <c r="M4137" i="1" s="1"/>
  <c r="J4137" i="1"/>
  <c r="H4137" i="1"/>
  <c r="I4137" i="1" s="1"/>
  <c r="O4136" i="1"/>
  <c r="P4136" i="1" s="1"/>
  <c r="Q4136" i="1" s="1"/>
  <c r="L4136" i="1"/>
  <c r="K4136" i="1"/>
  <c r="J4136" i="1"/>
  <c r="H4136" i="1"/>
  <c r="I4136" i="1" s="1"/>
  <c r="O4135" i="1"/>
  <c r="P4135" i="1" s="1"/>
  <c r="Q4135" i="1" s="1"/>
  <c r="L4135" i="1"/>
  <c r="K4135" i="1"/>
  <c r="M4135" i="1" s="1"/>
  <c r="J4135" i="1"/>
  <c r="H4135" i="1"/>
  <c r="I4135" i="1" s="1"/>
  <c r="O4134" i="1"/>
  <c r="P4134" i="1" s="1"/>
  <c r="Q4134" i="1" s="1"/>
  <c r="L4134" i="1"/>
  <c r="K4134" i="1"/>
  <c r="J4134" i="1"/>
  <c r="H4134" i="1"/>
  <c r="I4134" i="1" s="1"/>
  <c r="S4133" i="1"/>
  <c r="O4133" i="1"/>
  <c r="P4133" i="1" s="1"/>
  <c r="Q4133" i="1" s="1"/>
  <c r="L4133" i="1"/>
  <c r="K4133" i="1"/>
  <c r="M4133" i="1" s="1"/>
  <c r="J4133" i="1"/>
  <c r="H4133" i="1"/>
  <c r="I4133" i="1" s="1"/>
  <c r="O4132" i="1"/>
  <c r="P4132" i="1" s="1"/>
  <c r="Q4132" i="1" s="1"/>
  <c r="L4132" i="1"/>
  <c r="K4132" i="1"/>
  <c r="J4132" i="1"/>
  <c r="H4132" i="1"/>
  <c r="I4132" i="1" s="1"/>
  <c r="O4131" i="1"/>
  <c r="P4131" i="1" s="1"/>
  <c r="Q4131" i="1" s="1"/>
  <c r="L4131" i="1"/>
  <c r="K4131" i="1"/>
  <c r="M4131" i="1" s="1"/>
  <c r="J4131" i="1"/>
  <c r="H4131" i="1"/>
  <c r="I4131" i="1" s="1"/>
  <c r="O4130" i="1"/>
  <c r="P4130" i="1" s="1"/>
  <c r="Q4130" i="1" s="1"/>
  <c r="L4130" i="1"/>
  <c r="K4130" i="1"/>
  <c r="M4130" i="1" s="1"/>
  <c r="J4130" i="1"/>
  <c r="H4130" i="1"/>
  <c r="I4130" i="1" s="1"/>
  <c r="O4129" i="1"/>
  <c r="P4129" i="1" s="1"/>
  <c r="Q4129" i="1" s="1"/>
  <c r="L4129" i="1"/>
  <c r="K4129" i="1"/>
  <c r="J4129" i="1"/>
  <c r="H4129" i="1"/>
  <c r="I4129" i="1" s="1"/>
  <c r="O4128" i="1"/>
  <c r="P4128" i="1" s="1"/>
  <c r="Q4128" i="1" s="1"/>
  <c r="L4128" i="1"/>
  <c r="K4128" i="1"/>
  <c r="M4128" i="1" s="1"/>
  <c r="J4128" i="1"/>
  <c r="H4128" i="1"/>
  <c r="I4128" i="1" s="1"/>
  <c r="O4127" i="1"/>
  <c r="P4127" i="1" s="1"/>
  <c r="Q4127" i="1" s="1"/>
  <c r="L4127" i="1"/>
  <c r="K4127" i="1"/>
  <c r="J4127" i="1"/>
  <c r="H4127" i="1"/>
  <c r="I4127" i="1" s="1"/>
  <c r="O4126" i="1"/>
  <c r="P4126" i="1" s="1"/>
  <c r="Q4126" i="1" s="1"/>
  <c r="L4126" i="1"/>
  <c r="K4126" i="1"/>
  <c r="M4126" i="1" s="1"/>
  <c r="J4126" i="1"/>
  <c r="H4126" i="1"/>
  <c r="I4126" i="1" s="1"/>
  <c r="O4125" i="1"/>
  <c r="P4125" i="1" s="1"/>
  <c r="Q4125" i="1" s="1"/>
  <c r="L4125" i="1"/>
  <c r="K4125" i="1"/>
  <c r="J4125" i="1"/>
  <c r="H4125" i="1"/>
  <c r="I4125" i="1" s="1"/>
  <c r="O4124" i="1"/>
  <c r="P4124" i="1" s="1"/>
  <c r="Q4124" i="1" s="1"/>
  <c r="L4124" i="1"/>
  <c r="K4124" i="1"/>
  <c r="M4124" i="1" s="1"/>
  <c r="J4124" i="1"/>
  <c r="H4124" i="1"/>
  <c r="I4124" i="1" s="1"/>
  <c r="O4123" i="1"/>
  <c r="P4123" i="1" s="1"/>
  <c r="Q4123" i="1" s="1"/>
  <c r="L4123" i="1"/>
  <c r="K4123" i="1"/>
  <c r="M4123" i="1" s="1"/>
  <c r="J4123" i="1"/>
  <c r="H4123" i="1"/>
  <c r="I4123" i="1" s="1"/>
  <c r="O4122" i="1"/>
  <c r="P4122" i="1" s="1"/>
  <c r="Q4122" i="1" s="1"/>
  <c r="L4122" i="1"/>
  <c r="K4122" i="1"/>
  <c r="M4122" i="1" s="1"/>
  <c r="J4122" i="1"/>
  <c r="H4122" i="1"/>
  <c r="I4122" i="1" s="1"/>
  <c r="O4121" i="1"/>
  <c r="P4121" i="1" s="1"/>
  <c r="Q4121" i="1" s="1"/>
  <c r="L4121" i="1"/>
  <c r="K4121" i="1"/>
  <c r="M4121" i="1" s="1"/>
  <c r="J4121" i="1"/>
  <c r="H4121" i="1"/>
  <c r="I4121" i="1" s="1"/>
  <c r="O4120" i="1"/>
  <c r="P4120" i="1" s="1"/>
  <c r="Q4120" i="1" s="1"/>
  <c r="L4120" i="1"/>
  <c r="K4120" i="1"/>
  <c r="J4120" i="1"/>
  <c r="H4120" i="1"/>
  <c r="I4120" i="1" s="1"/>
  <c r="O4119" i="1"/>
  <c r="P4119" i="1" s="1"/>
  <c r="Q4119" i="1" s="1"/>
  <c r="L4119" i="1"/>
  <c r="K4119" i="1"/>
  <c r="J4119" i="1"/>
  <c r="H4119" i="1"/>
  <c r="I4119" i="1" s="1"/>
  <c r="O4118" i="1"/>
  <c r="P4118" i="1" s="1"/>
  <c r="Q4118" i="1" s="1"/>
  <c r="L4118" i="1"/>
  <c r="K4118" i="1"/>
  <c r="J4118" i="1"/>
  <c r="H4118" i="1"/>
  <c r="I4118" i="1" s="1"/>
  <c r="O4117" i="1"/>
  <c r="P4117" i="1" s="1"/>
  <c r="Q4117" i="1" s="1"/>
  <c r="L4117" i="1"/>
  <c r="K4117" i="1"/>
  <c r="J4117" i="1"/>
  <c r="H4117" i="1"/>
  <c r="I4117" i="1" s="1"/>
  <c r="O4116" i="1"/>
  <c r="P4116" i="1" s="1"/>
  <c r="Q4116" i="1" s="1"/>
  <c r="L4116" i="1"/>
  <c r="K4116" i="1"/>
  <c r="J4116" i="1"/>
  <c r="H4116" i="1"/>
  <c r="I4116" i="1" s="1"/>
  <c r="O4115" i="1"/>
  <c r="P4115" i="1" s="1"/>
  <c r="Q4115" i="1" s="1"/>
  <c r="L4115" i="1"/>
  <c r="K4115" i="1"/>
  <c r="M4115" i="1" s="1"/>
  <c r="J4115" i="1"/>
  <c r="H4115" i="1"/>
  <c r="I4115" i="1" s="1"/>
  <c r="O4114" i="1"/>
  <c r="P4114" i="1" s="1"/>
  <c r="Q4114" i="1" s="1"/>
  <c r="L4114" i="1"/>
  <c r="K4114" i="1"/>
  <c r="M4114" i="1" s="1"/>
  <c r="J4114" i="1"/>
  <c r="H4114" i="1"/>
  <c r="I4114" i="1" s="1"/>
  <c r="O4113" i="1"/>
  <c r="P4113" i="1" s="1"/>
  <c r="Q4113" i="1" s="1"/>
  <c r="L4113" i="1"/>
  <c r="K4113" i="1"/>
  <c r="J4113" i="1"/>
  <c r="H4113" i="1"/>
  <c r="I4113" i="1" s="1"/>
  <c r="O4112" i="1"/>
  <c r="P4112" i="1" s="1"/>
  <c r="Q4112" i="1" s="1"/>
  <c r="L4112" i="1"/>
  <c r="K4112" i="1"/>
  <c r="J4112" i="1"/>
  <c r="H4112" i="1"/>
  <c r="I4112" i="1" s="1"/>
  <c r="O4111" i="1"/>
  <c r="P4111" i="1" s="1"/>
  <c r="Q4111" i="1" s="1"/>
  <c r="L4111" i="1"/>
  <c r="K4111" i="1"/>
  <c r="J4111" i="1"/>
  <c r="H4111" i="1"/>
  <c r="I4111" i="1" s="1"/>
  <c r="O4110" i="1"/>
  <c r="P4110" i="1" s="1"/>
  <c r="Q4110" i="1" s="1"/>
  <c r="L4110" i="1"/>
  <c r="K4110" i="1"/>
  <c r="M4110" i="1" s="1"/>
  <c r="J4110" i="1"/>
  <c r="H4110" i="1"/>
  <c r="I4110" i="1" s="1"/>
  <c r="O4109" i="1"/>
  <c r="P4109" i="1" s="1"/>
  <c r="Q4109" i="1" s="1"/>
  <c r="L4109" i="1"/>
  <c r="K4109" i="1"/>
  <c r="J4109" i="1"/>
  <c r="H4109" i="1"/>
  <c r="I4109" i="1" s="1"/>
  <c r="O4108" i="1"/>
  <c r="P4108" i="1" s="1"/>
  <c r="Q4108" i="1" s="1"/>
  <c r="L4108" i="1"/>
  <c r="K4108" i="1"/>
  <c r="M4108" i="1" s="1"/>
  <c r="J4108" i="1"/>
  <c r="H4108" i="1"/>
  <c r="I4108" i="1" s="1"/>
  <c r="O4107" i="1"/>
  <c r="P4107" i="1" s="1"/>
  <c r="Q4107" i="1" s="1"/>
  <c r="L4107" i="1"/>
  <c r="K4107" i="1"/>
  <c r="M4107" i="1" s="1"/>
  <c r="J4107" i="1"/>
  <c r="H4107" i="1"/>
  <c r="I4107" i="1" s="1"/>
  <c r="O4106" i="1"/>
  <c r="P4106" i="1" s="1"/>
  <c r="Q4106" i="1" s="1"/>
  <c r="L4106" i="1"/>
  <c r="K4106" i="1"/>
  <c r="M4106" i="1" s="1"/>
  <c r="J4106" i="1"/>
  <c r="H4106" i="1"/>
  <c r="I4106" i="1" s="1"/>
  <c r="O4105" i="1"/>
  <c r="P4105" i="1" s="1"/>
  <c r="Q4105" i="1" s="1"/>
  <c r="L4105" i="1"/>
  <c r="K4105" i="1"/>
  <c r="M4105" i="1" s="1"/>
  <c r="J4105" i="1"/>
  <c r="H4105" i="1"/>
  <c r="I4105" i="1" s="1"/>
  <c r="O4104" i="1"/>
  <c r="P4104" i="1" s="1"/>
  <c r="Q4104" i="1" s="1"/>
  <c r="L4104" i="1"/>
  <c r="K4104" i="1"/>
  <c r="J4104" i="1"/>
  <c r="H4104" i="1"/>
  <c r="I4104" i="1" s="1"/>
  <c r="O4103" i="1"/>
  <c r="P4103" i="1" s="1"/>
  <c r="Q4103" i="1" s="1"/>
  <c r="L4103" i="1"/>
  <c r="K4103" i="1"/>
  <c r="M4103" i="1" s="1"/>
  <c r="J4103" i="1"/>
  <c r="H4103" i="1"/>
  <c r="I4103" i="1" s="1"/>
  <c r="O4102" i="1"/>
  <c r="P4102" i="1" s="1"/>
  <c r="Q4102" i="1" s="1"/>
  <c r="L4102" i="1"/>
  <c r="K4102" i="1"/>
  <c r="J4102" i="1"/>
  <c r="H4102" i="1"/>
  <c r="I4102" i="1" s="1"/>
  <c r="O4101" i="1"/>
  <c r="P4101" i="1" s="1"/>
  <c r="Q4101" i="1" s="1"/>
  <c r="L4101" i="1"/>
  <c r="K4101" i="1"/>
  <c r="M4101" i="1" s="1"/>
  <c r="J4101" i="1"/>
  <c r="H4101" i="1"/>
  <c r="I4101" i="1" s="1"/>
  <c r="O4100" i="1"/>
  <c r="P4100" i="1" s="1"/>
  <c r="Q4100" i="1" s="1"/>
  <c r="L4100" i="1"/>
  <c r="K4100" i="1"/>
  <c r="J4100" i="1"/>
  <c r="H4100" i="1"/>
  <c r="I4100" i="1" s="1"/>
  <c r="S4099" i="1"/>
  <c r="O4099" i="1"/>
  <c r="P4099" i="1" s="1"/>
  <c r="Q4099" i="1" s="1"/>
  <c r="L4099" i="1"/>
  <c r="K4099" i="1"/>
  <c r="M4099" i="1" s="1"/>
  <c r="J4099" i="1"/>
  <c r="H4099" i="1"/>
  <c r="I4099" i="1" s="1"/>
  <c r="O4098" i="1"/>
  <c r="P4098" i="1" s="1"/>
  <c r="Q4098" i="1" s="1"/>
  <c r="L4098" i="1"/>
  <c r="K4098" i="1"/>
  <c r="M4098" i="1" s="1"/>
  <c r="J4098" i="1"/>
  <c r="H4098" i="1"/>
  <c r="I4098" i="1" s="1"/>
  <c r="O4097" i="1"/>
  <c r="P4097" i="1" s="1"/>
  <c r="Q4097" i="1" s="1"/>
  <c r="L4097" i="1"/>
  <c r="K4097" i="1"/>
  <c r="J4097" i="1"/>
  <c r="H4097" i="1"/>
  <c r="I4097" i="1" s="1"/>
  <c r="O4096" i="1"/>
  <c r="P4096" i="1" s="1"/>
  <c r="Q4096" i="1" s="1"/>
  <c r="L4096" i="1"/>
  <c r="K4096" i="1"/>
  <c r="M4096" i="1" s="1"/>
  <c r="J4096" i="1"/>
  <c r="H4096" i="1"/>
  <c r="I4096" i="1" s="1"/>
  <c r="O4095" i="1"/>
  <c r="P4095" i="1" s="1"/>
  <c r="Q4095" i="1" s="1"/>
  <c r="L4095" i="1"/>
  <c r="K4095" i="1"/>
  <c r="J4095" i="1"/>
  <c r="H4095" i="1"/>
  <c r="I4095" i="1" s="1"/>
  <c r="O4094" i="1"/>
  <c r="P4094" i="1" s="1"/>
  <c r="Q4094" i="1" s="1"/>
  <c r="L4094" i="1"/>
  <c r="K4094" i="1"/>
  <c r="M4094" i="1" s="1"/>
  <c r="J4094" i="1"/>
  <c r="H4094" i="1"/>
  <c r="I4094" i="1" s="1"/>
  <c r="O4093" i="1"/>
  <c r="P4093" i="1" s="1"/>
  <c r="Q4093" i="1" s="1"/>
  <c r="L4093" i="1"/>
  <c r="K4093" i="1"/>
  <c r="J4093" i="1"/>
  <c r="H4093" i="1"/>
  <c r="I4093" i="1" s="1"/>
  <c r="O4092" i="1"/>
  <c r="P4092" i="1" s="1"/>
  <c r="Q4092" i="1" s="1"/>
  <c r="L4092" i="1"/>
  <c r="K4092" i="1"/>
  <c r="M4092" i="1" s="1"/>
  <c r="J4092" i="1"/>
  <c r="H4092" i="1"/>
  <c r="I4092" i="1" s="1"/>
  <c r="O4091" i="1"/>
  <c r="P4091" i="1" s="1"/>
  <c r="Q4091" i="1" s="1"/>
  <c r="L4091" i="1"/>
  <c r="K4091" i="1"/>
  <c r="M4091" i="1" s="1"/>
  <c r="J4091" i="1"/>
  <c r="H4091" i="1"/>
  <c r="I4091" i="1" s="1"/>
  <c r="O4090" i="1"/>
  <c r="P4090" i="1" s="1"/>
  <c r="Q4090" i="1" s="1"/>
  <c r="L4090" i="1"/>
  <c r="K4090" i="1"/>
  <c r="J4090" i="1"/>
  <c r="H4090" i="1"/>
  <c r="I4090" i="1" s="1"/>
  <c r="O4089" i="1"/>
  <c r="P4089" i="1" s="1"/>
  <c r="Q4089" i="1" s="1"/>
  <c r="L4089" i="1"/>
  <c r="K4089" i="1"/>
  <c r="M4089" i="1" s="1"/>
  <c r="J4089" i="1"/>
  <c r="H4089" i="1"/>
  <c r="I4089" i="1" s="1"/>
  <c r="O4088" i="1"/>
  <c r="P4088" i="1" s="1"/>
  <c r="Q4088" i="1" s="1"/>
  <c r="L4088" i="1"/>
  <c r="K4088" i="1"/>
  <c r="J4088" i="1"/>
  <c r="H4088" i="1"/>
  <c r="I4088" i="1" s="1"/>
  <c r="O4087" i="1"/>
  <c r="P4087" i="1" s="1"/>
  <c r="Q4087" i="1" s="1"/>
  <c r="L4087" i="1"/>
  <c r="K4087" i="1"/>
  <c r="M4087" i="1" s="1"/>
  <c r="J4087" i="1"/>
  <c r="H4087" i="1"/>
  <c r="I4087" i="1" s="1"/>
  <c r="O4086" i="1"/>
  <c r="P4086" i="1" s="1"/>
  <c r="Q4086" i="1" s="1"/>
  <c r="L4086" i="1"/>
  <c r="K4086" i="1"/>
  <c r="J4086" i="1"/>
  <c r="H4086" i="1"/>
  <c r="I4086" i="1" s="1"/>
  <c r="O4085" i="1"/>
  <c r="P4085" i="1" s="1"/>
  <c r="Q4085" i="1" s="1"/>
  <c r="L4085" i="1"/>
  <c r="K4085" i="1"/>
  <c r="M4085" i="1" s="1"/>
  <c r="J4085" i="1"/>
  <c r="H4085" i="1"/>
  <c r="I4085" i="1" s="1"/>
  <c r="O4084" i="1"/>
  <c r="P4084" i="1" s="1"/>
  <c r="Q4084" i="1" s="1"/>
  <c r="L4084" i="1"/>
  <c r="K4084" i="1"/>
  <c r="J4084" i="1"/>
  <c r="H4084" i="1"/>
  <c r="I4084" i="1" s="1"/>
  <c r="O4083" i="1"/>
  <c r="P4083" i="1" s="1"/>
  <c r="Q4083" i="1" s="1"/>
  <c r="L4083" i="1"/>
  <c r="K4083" i="1"/>
  <c r="M4083" i="1" s="1"/>
  <c r="J4083" i="1"/>
  <c r="H4083" i="1"/>
  <c r="I4083" i="1" s="1"/>
  <c r="O4082" i="1"/>
  <c r="P4082" i="1" s="1"/>
  <c r="Q4082" i="1" s="1"/>
  <c r="L4082" i="1"/>
  <c r="K4082" i="1"/>
  <c r="M4082" i="1" s="1"/>
  <c r="J4082" i="1"/>
  <c r="H4082" i="1"/>
  <c r="I4082" i="1" s="1"/>
  <c r="O4081" i="1"/>
  <c r="P4081" i="1" s="1"/>
  <c r="Q4081" i="1" s="1"/>
  <c r="L4081" i="1"/>
  <c r="K4081" i="1"/>
  <c r="J4081" i="1"/>
  <c r="H4081" i="1"/>
  <c r="I4081" i="1" s="1"/>
  <c r="O4080" i="1"/>
  <c r="P4080" i="1" s="1"/>
  <c r="Q4080" i="1" s="1"/>
  <c r="L4080" i="1"/>
  <c r="K4080" i="1"/>
  <c r="J4080" i="1"/>
  <c r="H4080" i="1"/>
  <c r="I4080" i="1" s="1"/>
  <c r="O4079" i="1"/>
  <c r="P4079" i="1" s="1"/>
  <c r="Q4079" i="1" s="1"/>
  <c r="L4079" i="1"/>
  <c r="K4079" i="1"/>
  <c r="J4079" i="1"/>
  <c r="H4079" i="1"/>
  <c r="I4079" i="1" s="1"/>
  <c r="O4078" i="1"/>
  <c r="P4078" i="1" s="1"/>
  <c r="Q4078" i="1" s="1"/>
  <c r="L4078" i="1"/>
  <c r="K4078" i="1"/>
  <c r="M4078" i="1" s="1"/>
  <c r="J4078" i="1"/>
  <c r="H4078" i="1"/>
  <c r="I4078" i="1" s="1"/>
  <c r="O4077" i="1"/>
  <c r="P4077" i="1" s="1"/>
  <c r="Q4077" i="1" s="1"/>
  <c r="L4077" i="1"/>
  <c r="K4077" i="1"/>
  <c r="J4077" i="1"/>
  <c r="H4077" i="1"/>
  <c r="I4077" i="1" s="1"/>
  <c r="O4076" i="1"/>
  <c r="P4076" i="1" s="1"/>
  <c r="Q4076" i="1" s="1"/>
  <c r="L4076" i="1"/>
  <c r="K4076" i="1"/>
  <c r="M4076" i="1" s="1"/>
  <c r="J4076" i="1"/>
  <c r="H4076" i="1"/>
  <c r="I4076" i="1" s="1"/>
  <c r="O4075" i="1"/>
  <c r="P4075" i="1" s="1"/>
  <c r="Q4075" i="1" s="1"/>
  <c r="L4075" i="1"/>
  <c r="K4075" i="1"/>
  <c r="M4075" i="1" s="1"/>
  <c r="J4075" i="1"/>
  <c r="H4075" i="1"/>
  <c r="I4075" i="1" s="1"/>
  <c r="O4074" i="1"/>
  <c r="P4074" i="1" s="1"/>
  <c r="Q4074" i="1" s="1"/>
  <c r="L4074" i="1"/>
  <c r="K4074" i="1"/>
  <c r="J4074" i="1"/>
  <c r="H4074" i="1"/>
  <c r="I4074" i="1" s="1"/>
  <c r="S4073" i="1"/>
  <c r="O4073" i="1"/>
  <c r="P4073" i="1" s="1"/>
  <c r="Q4073" i="1" s="1"/>
  <c r="L4073" i="1"/>
  <c r="K4073" i="1"/>
  <c r="J4073" i="1"/>
  <c r="H4073" i="1"/>
  <c r="I4073" i="1" s="1"/>
  <c r="O4072" i="1"/>
  <c r="P4072" i="1" s="1"/>
  <c r="Q4072" i="1" s="1"/>
  <c r="L4072" i="1"/>
  <c r="K4072" i="1"/>
  <c r="J4072" i="1"/>
  <c r="H4072" i="1"/>
  <c r="I4072" i="1" s="1"/>
  <c r="O4071" i="1"/>
  <c r="P4071" i="1" s="1"/>
  <c r="Q4071" i="1" s="1"/>
  <c r="L4071" i="1"/>
  <c r="K4071" i="1"/>
  <c r="M4071" i="1" s="1"/>
  <c r="J4071" i="1"/>
  <c r="H4071" i="1"/>
  <c r="I4071" i="1" s="1"/>
  <c r="O4070" i="1"/>
  <c r="P4070" i="1" s="1"/>
  <c r="Q4070" i="1" s="1"/>
  <c r="L4070" i="1"/>
  <c r="K4070" i="1"/>
  <c r="J4070" i="1"/>
  <c r="H4070" i="1"/>
  <c r="I4070" i="1" s="1"/>
  <c r="O4069" i="1"/>
  <c r="P4069" i="1" s="1"/>
  <c r="Q4069" i="1" s="1"/>
  <c r="L4069" i="1"/>
  <c r="K4069" i="1"/>
  <c r="M4069" i="1" s="1"/>
  <c r="J4069" i="1"/>
  <c r="H4069" i="1"/>
  <c r="I4069" i="1" s="1"/>
  <c r="O4068" i="1"/>
  <c r="P4068" i="1" s="1"/>
  <c r="Q4068" i="1" s="1"/>
  <c r="L4068" i="1"/>
  <c r="K4068" i="1"/>
  <c r="J4068" i="1"/>
  <c r="H4068" i="1"/>
  <c r="I4068" i="1" s="1"/>
  <c r="O4067" i="1"/>
  <c r="P4067" i="1" s="1"/>
  <c r="Q4067" i="1" s="1"/>
  <c r="L4067" i="1"/>
  <c r="K4067" i="1"/>
  <c r="M4067" i="1" s="1"/>
  <c r="J4067" i="1"/>
  <c r="H4067" i="1"/>
  <c r="I4067" i="1" s="1"/>
  <c r="O4066" i="1"/>
  <c r="P4066" i="1" s="1"/>
  <c r="Q4066" i="1" s="1"/>
  <c r="L4066" i="1"/>
  <c r="K4066" i="1"/>
  <c r="M4066" i="1" s="1"/>
  <c r="J4066" i="1"/>
  <c r="H4066" i="1"/>
  <c r="I4066" i="1" s="1"/>
  <c r="O4065" i="1"/>
  <c r="P4065" i="1" s="1"/>
  <c r="Q4065" i="1" s="1"/>
  <c r="L4065" i="1"/>
  <c r="K4065" i="1"/>
  <c r="J4065" i="1"/>
  <c r="H4065" i="1"/>
  <c r="I4065" i="1" s="1"/>
  <c r="S4064" i="1"/>
  <c r="O4064" i="1"/>
  <c r="P4064" i="1" s="1"/>
  <c r="Q4064" i="1" s="1"/>
  <c r="L4064" i="1"/>
  <c r="K4064" i="1"/>
  <c r="M4064" i="1" s="1"/>
  <c r="J4064" i="1"/>
  <c r="H4064" i="1"/>
  <c r="I4064" i="1" s="1"/>
  <c r="O4063" i="1"/>
  <c r="P4063" i="1" s="1"/>
  <c r="Q4063" i="1" s="1"/>
  <c r="L4063" i="1"/>
  <c r="K4063" i="1"/>
  <c r="J4063" i="1"/>
  <c r="H4063" i="1"/>
  <c r="I4063" i="1" s="1"/>
  <c r="O4062" i="1"/>
  <c r="P4062" i="1" s="1"/>
  <c r="Q4062" i="1" s="1"/>
  <c r="L4062" i="1"/>
  <c r="K4062" i="1"/>
  <c r="M4062" i="1" s="1"/>
  <c r="J4062" i="1"/>
  <c r="H4062" i="1"/>
  <c r="I4062" i="1" s="1"/>
  <c r="O4061" i="1"/>
  <c r="P4061" i="1" s="1"/>
  <c r="Q4061" i="1" s="1"/>
  <c r="L4061" i="1"/>
  <c r="K4061" i="1"/>
  <c r="J4061" i="1"/>
  <c r="H4061" i="1"/>
  <c r="I4061" i="1" s="1"/>
  <c r="O4060" i="1"/>
  <c r="P4060" i="1" s="1"/>
  <c r="Q4060" i="1" s="1"/>
  <c r="L4060" i="1"/>
  <c r="K4060" i="1"/>
  <c r="M4060" i="1" s="1"/>
  <c r="J4060" i="1"/>
  <c r="H4060" i="1"/>
  <c r="I4060" i="1" s="1"/>
  <c r="O4059" i="1"/>
  <c r="P4059" i="1" s="1"/>
  <c r="Q4059" i="1" s="1"/>
  <c r="L4059" i="1"/>
  <c r="K4059" i="1"/>
  <c r="M4059" i="1" s="1"/>
  <c r="J4059" i="1"/>
  <c r="H4059" i="1"/>
  <c r="I4059" i="1" s="1"/>
  <c r="O4058" i="1"/>
  <c r="P4058" i="1" s="1"/>
  <c r="Q4058" i="1" s="1"/>
  <c r="L4058" i="1"/>
  <c r="K4058" i="1"/>
  <c r="M4058" i="1" s="1"/>
  <c r="J4058" i="1"/>
  <c r="H4058" i="1"/>
  <c r="I4058" i="1" s="1"/>
  <c r="O4057" i="1"/>
  <c r="P4057" i="1" s="1"/>
  <c r="Q4057" i="1" s="1"/>
  <c r="L4057" i="1"/>
  <c r="K4057" i="1"/>
  <c r="J4057" i="1"/>
  <c r="H4057" i="1"/>
  <c r="I4057" i="1" s="1"/>
  <c r="O4056" i="1"/>
  <c r="P4056" i="1" s="1"/>
  <c r="Q4056" i="1" s="1"/>
  <c r="L4056" i="1"/>
  <c r="K4056" i="1"/>
  <c r="J4056" i="1"/>
  <c r="H4056" i="1"/>
  <c r="I4056" i="1" s="1"/>
  <c r="O4055" i="1"/>
  <c r="P4055" i="1" s="1"/>
  <c r="Q4055" i="1" s="1"/>
  <c r="L4055" i="1"/>
  <c r="K4055" i="1"/>
  <c r="M4055" i="1" s="1"/>
  <c r="J4055" i="1"/>
  <c r="H4055" i="1"/>
  <c r="I4055" i="1" s="1"/>
  <c r="O4054" i="1"/>
  <c r="P4054" i="1" s="1"/>
  <c r="Q4054" i="1" s="1"/>
  <c r="L4054" i="1"/>
  <c r="K4054" i="1"/>
  <c r="J4054" i="1"/>
  <c r="H4054" i="1"/>
  <c r="I4054" i="1" s="1"/>
  <c r="O4053" i="1"/>
  <c r="P4053" i="1" s="1"/>
  <c r="Q4053" i="1" s="1"/>
  <c r="L4053" i="1"/>
  <c r="K4053" i="1"/>
  <c r="M4053" i="1" s="1"/>
  <c r="J4053" i="1"/>
  <c r="H4053" i="1"/>
  <c r="I4053" i="1" s="1"/>
  <c r="O4052" i="1"/>
  <c r="P4052" i="1" s="1"/>
  <c r="Q4052" i="1" s="1"/>
  <c r="L4052" i="1"/>
  <c r="K4052" i="1"/>
  <c r="J4052" i="1"/>
  <c r="H4052" i="1"/>
  <c r="I4052" i="1" s="1"/>
  <c r="O4051" i="1"/>
  <c r="P4051" i="1" s="1"/>
  <c r="Q4051" i="1" s="1"/>
  <c r="L4051" i="1"/>
  <c r="K4051" i="1"/>
  <c r="M4051" i="1" s="1"/>
  <c r="J4051" i="1"/>
  <c r="H4051" i="1"/>
  <c r="I4051" i="1" s="1"/>
  <c r="O4050" i="1"/>
  <c r="P4050" i="1" s="1"/>
  <c r="Q4050" i="1" s="1"/>
  <c r="L4050" i="1"/>
  <c r="K4050" i="1"/>
  <c r="M4050" i="1" s="1"/>
  <c r="J4050" i="1"/>
  <c r="H4050" i="1"/>
  <c r="I4050" i="1" s="1"/>
  <c r="O4049" i="1"/>
  <c r="P4049" i="1" s="1"/>
  <c r="Q4049" i="1" s="1"/>
  <c r="L4049" i="1"/>
  <c r="K4049" i="1"/>
  <c r="J4049" i="1"/>
  <c r="H4049" i="1"/>
  <c r="I4049" i="1" s="1"/>
  <c r="O4048" i="1"/>
  <c r="P4048" i="1" s="1"/>
  <c r="Q4048" i="1" s="1"/>
  <c r="L4048" i="1"/>
  <c r="K4048" i="1"/>
  <c r="J4048" i="1"/>
  <c r="H4048" i="1"/>
  <c r="I4048" i="1" s="1"/>
  <c r="O4047" i="1"/>
  <c r="P4047" i="1" s="1"/>
  <c r="Q4047" i="1" s="1"/>
  <c r="L4047" i="1"/>
  <c r="K4047" i="1"/>
  <c r="J4047" i="1"/>
  <c r="H4047" i="1"/>
  <c r="I4047" i="1" s="1"/>
  <c r="O4046" i="1"/>
  <c r="P4046" i="1" s="1"/>
  <c r="Q4046" i="1" s="1"/>
  <c r="L4046" i="1"/>
  <c r="K4046" i="1"/>
  <c r="M4046" i="1" s="1"/>
  <c r="J4046" i="1"/>
  <c r="H4046" i="1"/>
  <c r="I4046" i="1" s="1"/>
  <c r="O4045" i="1"/>
  <c r="P4045" i="1" s="1"/>
  <c r="Q4045" i="1" s="1"/>
  <c r="L4045" i="1"/>
  <c r="K4045" i="1"/>
  <c r="J4045" i="1"/>
  <c r="H4045" i="1"/>
  <c r="I4045" i="1" s="1"/>
  <c r="S4044" i="1"/>
  <c r="O4044" i="1"/>
  <c r="P4044" i="1" s="1"/>
  <c r="Q4044" i="1" s="1"/>
  <c r="L4044" i="1"/>
  <c r="K4044" i="1"/>
  <c r="M4044" i="1" s="1"/>
  <c r="J4044" i="1"/>
  <c r="H4044" i="1"/>
  <c r="I4044" i="1" s="1"/>
  <c r="O4043" i="1"/>
  <c r="P4043" i="1" s="1"/>
  <c r="Q4043" i="1" s="1"/>
  <c r="L4043" i="1"/>
  <c r="K4043" i="1"/>
  <c r="M4043" i="1" s="1"/>
  <c r="J4043" i="1"/>
  <c r="H4043" i="1"/>
  <c r="I4043" i="1" s="1"/>
  <c r="O4042" i="1"/>
  <c r="P4042" i="1" s="1"/>
  <c r="Q4042" i="1" s="1"/>
  <c r="L4042" i="1"/>
  <c r="K4042" i="1"/>
  <c r="J4042" i="1"/>
  <c r="H4042" i="1"/>
  <c r="I4042" i="1" s="1"/>
  <c r="O4041" i="1"/>
  <c r="P4041" i="1" s="1"/>
  <c r="Q4041" i="1" s="1"/>
  <c r="L4041" i="1"/>
  <c r="K4041" i="1"/>
  <c r="M4041" i="1" s="1"/>
  <c r="J4041" i="1"/>
  <c r="H4041" i="1"/>
  <c r="I4041" i="1" s="1"/>
  <c r="O4040" i="1"/>
  <c r="P4040" i="1" s="1"/>
  <c r="Q4040" i="1" s="1"/>
  <c r="L4040" i="1"/>
  <c r="K4040" i="1"/>
  <c r="J4040" i="1"/>
  <c r="H4040" i="1"/>
  <c r="I4040" i="1" s="1"/>
  <c r="O4039" i="1"/>
  <c r="P4039" i="1" s="1"/>
  <c r="Q4039" i="1" s="1"/>
  <c r="L4039" i="1"/>
  <c r="K4039" i="1"/>
  <c r="M4039" i="1" s="1"/>
  <c r="J4039" i="1"/>
  <c r="H4039" i="1"/>
  <c r="I4039" i="1" s="1"/>
  <c r="O4038" i="1"/>
  <c r="P4038" i="1" s="1"/>
  <c r="Q4038" i="1" s="1"/>
  <c r="L4038" i="1"/>
  <c r="K4038" i="1"/>
  <c r="J4038" i="1"/>
  <c r="H4038" i="1"/>
  <c r="I4038" i="1" s="1"/>
  <c r="O4037" i="1"/>
  <c r="P4037" i="1" s="1"/>
  <c r="Q4037" i="1" s="1"/>
  <c r="L4037" i="1"/>
  <c r="K4037" i="1"/>
  <c r="M4037" i="1" s="1"/>
  <c r="J4037" i="1"/>
  <c r="H4037" i="1"/>
  <c r="I4037" i="1" s="1"/>
  <c r="S4036" i="1"/>
  <c r="O4036" i="1"/>
  <c r="P4036" i="1" s="1"/>
  <c r="Q4036" i="1" s="1"/>
  <c r="L4036" i="1"/>
  <c r="K4036" i="1"/>
  <c r="J4036" i="1"/>
  <c r="H4036" i="1"/>
  <c r="I4036" i="1" s="1"/>
  <c r="S4035" i="1"/>
  <c r="O4035" i="1"/>
  <c r="P4035" i="1" s="1"/>
  <c r="Q4035" i="1" s="1"/>
  <c r="L4035" i="1"/>
  <c r="K4035" i="1"/>
  <c r="M4035" i="1" s="1"/>
  <c r="J4035" i="1"/>
  <c r="H4035" i="1"/>
  <c r="I4035" i="1" s="1"/>
  <c r="O4034" i="1"/>
  <c r="P4034" i="1" s="1"/>
  <c r="Q4034" i="1" s="1"/>
  <c r="L4034" i="1"/>
  <c r="K4034" i="1"/>
  <c r="M4034" i="1" s="1"/>
  <c r="J4034" i="1"/>
  <c r="H4034" i="1"/>
  <c r="I4034" i="1" s="1"/>
  <c r="O4033" i="1"/>
  <c r="P4033" i="1" s="1"/>
  <c r="Q4033" i="1" s="1"/>
  <c r="L4033" i="1"/>
  <c r="K4033" i="1"/>
  <c r="J4033" i="1"/>
  <c r="H4033" i="1"/>
  <c r="I4033" i="1" s="1"/>
  <c r="S4032" i="1"/>
  <c r="O4032" i="1"/>
  <c r="P4032" i="1" s="1"/>
  <c r="Q4032" i="1" s="1"/>
  <c r="L4032" i="1"/>
  <c r="K4032" i="1"/>
  <c r="M4032" i="1" s="1"/>
  <c r="J4032" i="1"/>
  <c r="H4032" i="1"/>
  <c r="I4032" i="1" s="1"/>
  <c r="O4031" i="1"/>
  <c r="P4031" i="1" s="1"/>
  <c r="Q4031" i="1" s="1"/>
  <c r="L4031" i="1"/>
  <c r="K4031" i="1"/>
  <c r="J4031" i="1"/>
  <c r="H4031" i="1"/>
  <c r="I4031" i="1" s="1"/>
  <c r="O4030" i="1"/>
  <c r="P4030" i="1" s="1"/>
  <c r="Q4030" i="1" s="1"/>
  <c r="L4030" i="1"/>
  <c r="K4030" i="1"/>
  <c r="M4030" i="1" s="1"/>
  <c r="J4030" i="1"/>
  <c r="H4030" i="1"/>
  <c r="I4030" i="1" s="1"/>
  <c r="O4029" i="1"/>
  <c r="P4029" i="1" s="1"/>
  <c r="Q4029" i="1" s="1"/>
  <c r="L4029" i="1"/>
  <c r="K4029" i="1"/>
  <c r="J4029" i="1"/>
  <c r="H4029" i="1"/>
  <c r="I4029" i="1" s="1"/>
  <c r="O4028" i="1"/>
  <c r="P4028" i="1" s="1"/>
  <c r="Q4028" i="1" s="1"/>
  <c r="L4028" i="1"/>
  <c r="K4028" i="1"/>
  <c r="M4028" i="1" s="1"/>
  <c r="J4028" i="1"/>
  <c r="H4028" i="1"/>
  <c r="I4028" i="1" s="1"/>
  <c r="O4027" i="1"/>
  <c r="P4027" i="1" s="1"/>
  <c r="Q4027" i="1" s="1"/>
  <c r="L4027" i="1"/>
  <c r="K4027" i="1"/>
  <c r="M4027" i="1" s="1"/>
  <c r="J4027" i="1"/>
  <c r="H4027" i="1"/>
  <c r="I4027" i="1" s="1"/>
  <c r="O4026" i="1"/>
  <c r="P4026" i="1" s="1"/>
  <c r="Q4026" i="1" s="1"/>
  <c r="L4026" i="1"/>
  <c r="K4026" i="1"/>
  <c r="M4026" i="1" s="1"/>
  <c r="J4026" i="1"/>
  <c r="H4026" i="1"/>
  <c r="I4026" i="1" s="1"/>
  <c r="O4025" i="1"/>
  <c r="P4025" i="1" s="1"/>
  <c r="Q4025" i="1" s="1"/>
  <c r="L4025" i="1"/>
  <c r="K4025" i="1"/>
  <c r="J4025" i="1"/>
  <c r="H4025" i="1"/>
  <c r="I4025" i="1" s="1"/>
  <c r="O4024" i="1"/>
  <c r="P4024" i="1" s="1"/>
  <c r="Q4024" i="1" s="1"/>
  <c r="L4024" i="1"/>
  <c r="K4024" i="1"/>
  <c r="J4024" i="1"/>
  <c r="H4024" i="1"/>
  <c r="I4024" i="1" s="1"/>
  <c r="O4023" i="1"/>
  <c r="P4023" i="1" s="1"/>
  <c r="Q4023" i="1" s="1"/>
  <c r="L4023" i="1"/>
  <c r="K4023" i="1"/>
  <c r="M4023" i="1" s="1"/>
  <c r="J4023" i="1"/>
  <c r="H4023" i="1"/>
  <c r="I4023" i="1" s="1"/>
  <c r="O4022" i="1"/>
  <c r="P4022" i="1" s="1"/>
  <c r="Q4022" i="1" s="1"/>
  <c r="L4022" i="1"/>
  <c r="K4022" i="1"/>
  <c r="J4022" i="1"/>
  <c r="H4022" i="1"/>
  <c r="I4022" i="1" s="1"/>
  <c r="O4021" i="1"/>
  <c r="P4021" i="1" s="1"/>
  <c r="Q4021" i="1" s="1"/>
  <c r="L4021" i="1"/>
  <c r="K4021" i="1"/>
  <c r="M4021" i="1" s="1"/>
  <c r="J4021" i="1"/>
  <c r="H4021" i="1"/>
  <c r="I4021" i="1" s="1"/>
  <c r="O4020" i="1"/>
  <c r="P4020" i="1" s="1"/>
  <c r="Q4020" i="1" s="1"/>
  <c r="L4020" i="1"/>
  <c r="K4020" i="1"/>
  <c r="J4020" i="1"/>
  <c r="H4020" i="1"/>
  <c r="I4020" i="1" s="1"/>
  <c r="O4019" i="1"/>
  <c r="P4019" i="1" s="1"/>
  <c r="Q4019" i="1" s="1"/>
  <c r="L4019" i="1"/>
  <c r="K4019" i="1"/>
  <c r="M4019" i="1" s="1"/>
  <c r="J4019" i="1"/>
  <c r="H4019" i="1"/>
  <c r="I4019" i="1" s="1"/>
  <c r="O4018" i="1"/>
  <c r="P4018" i="1" s="1"/>
  <c r="Q4018" i="1" s="1"/>
  <c r="L4018" i="1"/>
  <c r="K4018" i="1"/>
  <c r="M4018" i="1" s="1"/>
  <c r="J4018" i="1"/>
  <c r="H4018" i="1"/>
  <c r="I4018" i="1" s="1"/>
  <c r="O4017" i="1"/>
  <c r="P4017" i="1" s="1"/>
  <c r="Q4017" i="1" s="1"/>
  <c r="L4017" i="1"/>
  <c r="K4017" i="1"/>
  <c r="J4017" i="1"/>
  <c r="H4017" i="1"/>
  <c r="I4017" i="1" s="1"/>
  <c r="O4016" i="1"/>
  <c r="P4016" i="1" s="1"/>
  <c r="Q4016" i="1" s="1"/>
  <c r="L4016" i="1"/>
  <c r="K4016" i="1"/>
  <c r="M4016" i="1" s="1"/>
  <c r="J4016" i="1"/>
  <c r="H4016" i="1"/>
  <c r="I4016" i="1" s="1"/>
  <c r="S4015" i="1"/>
  <c r="O4015" i="1"/>
  <c r="P4015" i="1" s="1"/>
  <c r="Q4015" i="1" s="1"/>
  <c r="L4015" i="1"/>
  <c r="K4015" i="1"/>
  <c r="J4015" i="1"/>
  <c r="H4015" i="1"/>
  <c r="I4015" i="1" s="1"/>
  <c r="O4014" i="1"/>
  <c r="P4014" i="1" s="1"/>
  <c r="Q4014" i="1" s="1"/>
  <c r="L4014" i="1"/>
  <c r="K4014" i="1"/>
  <c r="M4014" i="1" s="1"/>
  <c r="J4014" i="1"/>
  <c r="H4014" i="1"/>
  <c r="I4014" i="1" s="1"/>
  <c r="S4013" i="1"/>
  <c r="O4013" i="1"/>
  <c r="P4013" i="1" s="1"/>
  <c r="Q4013" i="1" s="1"/>
  <c r="L4013" i="1"/>
  <c r="K4013" i="1"/>
  <c r="J4013" i="1"/>
  <c r="H4013" i="1"/>
  <c r="I4013" i="1" s="1"/>
  <c r="O4012" i="1"/>
  <c r="P4012" i="1" s="1"/>
  <c r="Q4012" i="1" s="1"/>
  <c r="L4012" i="1"/>
  <c r="K4012" i="1"/>
  <c r="M4012" i="1" s="1"/>
  <c r="J4012" i="1"/>
  <c r="H4012" i="1"/>
  <c r="I4012" i="1" s="1"/>
  <c r="O4011" i="1"/>
  <c r="P4011" i="1" s="1"/>
  <c r="Q4011" i="1" s="1"/>
  <c r="L4011" i="1"/>
  <c r="K4011" i="1"/>
  <c r="M4011" i="1" s="1"/>
  <c r="J4011" i="1"/>
  <c r="H4011" i="1"/>
  <c r="I4011" i="1" s="1"/>
  <c r="O4010" i="1"/>
  <c r="P4010" i="1" s="1"/>
  <c r="Q4010" i="1" s="1"/>
  <c r="L4010" i="1"/>
  <c r="K4010" i="1"/>
  <c r="M4010" i="1" s="1"/>
  <c r="J4010" i="1"/>
  <c r="H4010" i="1"/>
  <c r="I4010" i="1" s="1"/>
  <c r="O4009" i="1"/>
  <c r="P4009" i="1" s="1"/>
  <c r="Q4009" i="1" s="1"/>
  <c r="L4009" i="1"/>
  <c r="K4009" i="1"/>
  <c r="J4009" i="1"/>
  <c r="H4009" i="1"/>
  <c r="I4009" i="1" s="1"/>
  <c r="O4008" i="1"/>
  <c r="P4008" i="1" s="1"/>
  <c r="Q4008" i="1" s="1"/>
  <c r="L4008" i="1"/>
  <c r="K4008" i="1"/>
  <c r="J4008" i="1"/>
  <c r="H4008" i="1"/>
  <c r="I4008" i="1" s="1"/>
  <c r="O4007" i="1"/>
  <c r="P4007" i="1" s="1"/>
  <c r="Q4007" i="1" s="1"/>
  <c r="L4007" i="1"/>
  <c r="K4007" i="1"/>
  <c r="M4007" i="1" s="1"/>
  <c r="J4007" i="1"/>
  <c r="H4007" i="1"/>
  <c r="I4007" i="1" s="1"/>
  <c r="O4006" i="1"/>
  <c r="P4006" i="1" s="1"/>
  <c r="Q4006" i="1" s="1"/>
  <c r="L4006" i="1"/>
  <c r="K4006" i="1"/>
  <c r="J4006" i="1"/>
  <c r="H4006" i="1"/>
  <c r="I4006" i="1" s="1"/>
  <c r="O4005" i="1"/>
  <c r="P4005" i="1" s="1"/>
  <c r="Q4005" i="1" s="1"/>
  <c r="L4005" i="1"/>
  <c r="K4005" i="1"/>
  <c r="M4005" i="1" s="1"/>
  <c r="J4005" i="1"/>
  <c r="H4005" i="1"/>
  <c r="I4005" i="1" s="1"/>
  <c r="O4004" i="1"/>
  <c r="P4004" i="1" s="1"/>
  <c r="Q4004" i="1" s="1"/>
  <c r="L4004" i="1"/>
  <c r="K4004" i="1"/>
  <c r="J4004" i="1"/>
  <c r="H4004" i="1"/>
  <c r="I4004" i="1" s="1"/>
  <c r="O4003" i="1"/>
  <c r="P4003" i="1" s="1"/>
  <c r="Q4003" i="1" s="1"/>
  <c r="L4003" i="1"/>
  <c r="K4003" i="1"/>
  <c r="M4003" i="1" s="1"/>
  <c r="J4003" i="1"/>
  <c r="H4003" i="1"/>
  <c r="I4003" i="1" s="1"/>
  <c r="O4002" i="1"/>
  <c r="P4002" i="1" s="1"/>
  <c r="Q4002" i="1" s="1"/>
  <c r="L4002" i="1"/>
  <c r="K4002" i="1"/>
  <c r="M4002" i="1" s="1"/>
  <c r="J4002" i="1"/>
  <c r="H4002" i="1"/>
  <c r="I4002" i="1" s="1"/>
  <c r="S4001" i="1"/>
  <c r="O4001" i="1"/>
  <c r="P4001" i="1" s="1"/>
  <c r="Q4001" i="1" s="1"/>
  <c r="L4001" i="1"/>
  <c r="K4001" i="1"/>
  <c r="J4001" i="1"/>
  <c r="H4001" i="1"/>
  <c r="I4001" i="1" s="1"/>
  <c r="O4000" i="1"/>
  <c r="P4000" i="1" s="1"/>
  <c r="Q4000" i="1" s="1"/>
  <c r="L4000" i="1"/>
  <c r="K4000" i="1"/>
  <c r="J4000" i="1"/>
  <c r="H4000" i="1"/>
  <c r="I4000" i="1" s="1"/>
  <c r="O3999" i="1"/>
  <c r="P3999" i="1" s="1"/>
  <c r="Q3999" i="1" s="1"/>
  <c r="L3999" i="1"/>
  <c r="K3999" i="1"/>
  <c r="J3999" i="1"/>
  <c r="H3999" i="1"/>
  <c r="I3999" i="1" s="1"/>
  <c r="O3998" i="1"/>
  <c r="P3998" i="1" s="1"/>
  <c r="Q3998" i="1" s="1"/>
  <c r="L3998" i="1"/>
  <c r="K3998" i="1"/>
  <c r="M3998" i="1" s="1"/>
  <c r="J3998" i="1"/>
  <c r="H3998" i="1"/>
  <c r="I3998" i="1" s="1"/>
  <c r="O3997" i="1"/>
  <c r="P3997" i="1" s="1"/>
  <c r="Q3997" i="1" s="1"/>
  <c r="L3997" i="1"/>
  <c r="K3997" i="1"/>
  <c r="J3997" i="1"/>
  <c r="H3997" i="1"/>
  <c r="I3997" i="1" s="1"/>
  <c r="O3996" i="1"/>
  <c r="P3996" i="1" s="1"/>
  <c r="Q3996" i="1" s="1"/>
  <c r="L3996" i="1"/>
  <c r="K3996" i="1"/>
  <c r="J3996" i="1"/>
  <c r="H3996" i="1"/>
  <c r="I3996" i="1" s="1"/>
  <c r="O3995" i="1"/>
  <c r="P3995" i="1" s="1"/>
  <c r="Q3995" i="1" s="1"/>
  <c r="L3995" i="1"/>
  <c r="K3995" i="1"/>
  <c r="M3995" i="1" s="1"/>
  <c r="J3995" i="1"/>
  <c r="H3995" i="1"/>
  <c r="I3995" i="1" s="1"/>
  <c r="O3994" i="1"/>
  <c r="P3994" i="1" s="1"/>
  <c r="Q3994" i="1" s="1"/>
  <c r="L3994" i="1"/>
  <c r="K3994" i="1"/>
  <c r="M3994" i="1" s="1"/>
  <c r="J3994" i="1"/>
  <c r="H3994" i="1"/>
  <c r="I3994" i="1" s="1"/>
  <c r="O3993" i="1"/>
  <c r="P3993" i="1" s="1"/>
  <c r="Q3993" i="1" s="1"/>
  <c r="L3993" i="1"/>
  <c r="K3993" i="1"/>
  <c r="M3993" i="1" s="1"/>
  <c r="J3993" i="1"/>
  <c r="H3993" i="1"/>
  <c r="I3993" i="1" s="1"/>
  <c r="S3992" i="1"/>
  <c r="O3992" i="1"/>
  <c r="P3992" i="1" s="1"/>
  <c r="Q3992" i="1" s="1"/>
  <c r="L3992" i="1"/>
  <c r="K3992" i="1"/>
  <c r="J3992" i="1"/>
  <c r="H3992" i="1"/>
  <c r="I3992" i="1" s="1"/>
  <c r="O3991" i="1"/>
  <c r="P3991" i="1" s="1"/>
  <c r="Q3991" i="1" s="1"/>
  <c r="L3991" i="1"/>
  <c r="K3991" i="1"/>
  <c r="M3991" i="1" s="1"/>
  <c r="J3991" i="1"/>
  <c r="H3991" i="1"/>
  <c r="I3991" i="1" s="1"/>
  <c r="O3990" i="1"/>
  <c r="P3990" i="1" s="1"/>
  <c r="Q3990" i="1" s="1"/>
  <c r="L3990" i="1"/>
  <c r="K3990" i="1"/>
  <c r="J3990" i="1"/>
  <c r="H3990" i="1"/>
  <c r="I3990" i="1" s="1"/>
  <c r="O3989" i="1"/>
  <c r="P3989" i="1" s="1"/>
  <c r="Q3989" i="1" s="1"/>
  <c r="L3989" i="1"/>
  <c r="K3989" i="1"/>
  <c r="M3989" i="1" s="1"/>
  <c r="J3989" i="1"/>
  <c r="H3989" i="1"/>
  <c r="I3989" i="1" s="1"/>
  <c r="S3988" i="1"/>
  <c r="O3988" i="1"/>
  <c r="P3988" i="1" s="1"/>
  <c r="Q3988" i="1" s="1"/>
  <c r="L3988" i="1"/>
  <c r="K3988" i="1"/>
  <c r="J3988" i="1"/>
  <c r="H3988" i="1"/>
  <c r="I3988" i="1" s="1"/>
  <c r="O3987" i="1"/>
  <c r="P3987" i="1" s="1"/>
  <c r="Q3987" i="1" s="1"/>
  <c r="L3987" i="1"/>
  <c r="K3987" i="1"/>
  <c r="M3987" i="1" s="1"/>
  <c r="J3987" i="1"/>
  <c r="H3987" i="1"/>
  <c r="I3987" i="1" s="1"/>
  <c r="O3986" i="1"/>
  <c r="P3986" i="1" s="1"/>
  <c r="Q3986" i="1" s="1"/>
  <c r="L3986" i="1"/>
  <c r="K3986" i="1"/>
  <c r="M3986" i="1" s="1"/>
  <c r="J3986" i="1"/>
  <c r="H3986" i="1"/>
  <c r="I3986" i="1" s="1"/>
  <c r="O3985" i="1"/>
  <c r="P3985" i="1" s="1"/>
  <c r="Q3985" i="1" s="1"/>
  <c r="L3985" i="1"/>
  <c r="K3985" i="1"/>
  <c r="J3985" i="1"/>
  <c r="H3985" i="1"/>
  <c r="I3985" i="1" s="1"/>
  <c r="O3984" i="1"/>
  <c r="P3984" i="1" s="1"/>
  <c r="Q3984" i="1" s="1"/>
  <c r="L3984" i="1"/>
  <c r="K3984" i="1"/>
  <c r="M3984" i="1" s="1"/>
  <c r="J3984" i="1"/>
  <c r="H3984" i="1"/>
  <c r="I3984" i="1" s="1"/>
  <c r="O3983" i="1"/>
  <c r="P3983" i="1" s="1"/>
  <c r="Q3983" i="1" s="1"/>
  <c r="L3983" i="1"/>
  <c r="K3983" i="1"/>
  <c r="J3983" i="1"/>
  <c r="H3983" i="1"/>
  <c r="I3983" i="1" s="1"/>
  <c r="O3982" i="1"/>
  <c r="P3982" i="1" s="1"/>
  <c r="Q3982" i="1" s="1"/>
  <c r="L3982" i="1"/>
  <c r="K3982" i="1"/>
  <c r="M3982" i="1" s="1"/>
  <c r="J3982" i="1"/>
  <c r="H3982" i="1"/>
  <c r="I3982" i="1" s="1"/>
  <c r="O3981" i="1"/>
  <c r="P3981" i="1" s="1"/>
  <c r="Q3981" i="1" s="1"/>
  <c r="L3981" i="1"/>
  <c r="K3981" i="1"/>
  <c r="J3981" i="1"/>
  <c r="H3981" i="1"/>
  <c r="I3981" i="1" s="1"/>
  <c r="O3980" i="1"/>
  <c r="P3980" i="1" s="1"/>
  <c r="Q3980" i="1" s="1"/>
  <c r="L3980" i="1"/>
  <c r="K3980" i="1"/>
  <c r="M3980" i="1" s="1"/>
  <c r="J3980" i="1"/>
  <c r="H3980" i="1"/>
  <c r="I3980" i="1" s="1"/>
  <c r="O3979" i="1"/>
  <c r="P3979" i="1" s="1"/>
  <c r="Q3979" i="1" s="1"/>
  <c r="L3979" i="1"/>
  <c r="K3979" i="1"/>
  <c r="M3979" i="1" s="1"/>
  <c r="J3979" i="1"/>
  <c r="H3979" i="1"/>
  <c r="I3979" i="1" s="1"/>
  <c r="O3978" i="1"/>
  <c r="P3978" i="1" s="1"/>
  <c r="Q3978" i="1" s="1"/>
  <c r="L3978" i="1"/>
  <c r="K3978" i="1"/>
  <c r="M3978" i="1" s="1"/>
  <c r="J3978" i="1"/>
  <c r="H3978" i="1"/>
  <c r="I3978" i="1" s="1"/>
  <c r="O3977" i="1"/>
  <c r="P3977" i="1" s="1"/>
  <c r="Q3977" i="1" s="1"/>
  <c r="L3977" i="1"/>
  <c r="K3977" i="1"/>
  <c r="M3977" i="1" s="1"/>
  <c r="J3977" i="1"/>
  <c r="H3977" i="1"/>
  <c r="I3977" i="1" s="1"/>
  <c r="O3976" i="1"/>
  <c r="P3976" i="1" s="1"/>
  <c r="Q3976" i="1" s="1"/>
  <c r="L3976" i="1"/>
  <c r="K3976" i="1"/>
  <c r="J3976" i="1"/>
  <c r="H3976" i="1"/>
  <c r="I3976" i="1" s="1"/>
  <c r="O3975" i="1"/>
  <c r="P3975" i="1" s="1"/>
  <c r="Q3975" i="1" s="1"/>
  <c r="L3975" i="1"/>
  <c r="K3975" i="1"/>
  <c r="M3975" i="1" s="1"/>
  <c r="J3975" i="1"/>
  <c r="H3975" i="1"/>
  <c r="I3975" i="1" s="1"/>
  <c r="O3974" i="1"/>
  <c r="P3974" i="1" s="1"/>
  <c r="Q3974" i="1" s="1"/>
  <c r="L3974" i="1"/>
  <c r="K3974" i="1"/>
  <c r="J3974" i="1"/>
  <c r="H3974" i="1"/>
  <c r="I3974" i="1" s="1"/>
  <c r="O3973" i="1"/>
  <c r="P3973" i="1" s="1"/>
  <c r="Q3973" i="1" s="1"/>
  <c r="L3973" i="1"/>
  <c r="K3973" i="1"/>
  <c r="M3973" i="1" s="1"/>
  <c r="J3973" i="1"/>
  <c r="H3973" i="1"/>
  <c r="I3973" i="1" s="1"/>
  <c r="O3972" i="1"/>
  <c r="P3972" i="1" s="1"/>
  <c r="Q3972" i="1" s="1"/>
  <c r="L3972" i="1"/>
  <c r="K3972" i="1"/>
  <c r="J3972" i="1"/>
  <c r="H3972" i="1"/>
  <c r="I3972" i="1" s="1"/>
  <c r="O3971" i="1"/>
  <c r="P3971" i="1" s="1"/>
  <c r="Q3971" i="1" s="1"/>
  <c r="L3971" i="1"/>
  <c r="K3971" i="1"/>
  <c r="M3971" i="1" s="1"/>
  <c r="J3971" i="1"/>
  <c r="H3971" i="1"/>
  <c r="I3971" i="1" s="1"/>
  <c r="O3970" i="1"/>
  <c r="P3970" i="1" s="1"/>
  <c r="Q3970" i="1" s="1"/>
  <c r="L3970" i="1"/>
  <c r="K3970" i="1"/>
  <c r="M3970" i="1" s="1"/>
  <c r="J3970" i="1"/>
  <c r="H3970" i="1"/>
  <c r="I3970" i="1" s="1"/>
  <c r="O3969" i="1"/>
  <c r="P3969" i="1" s="1"/>
  <c r="Q3969" i="1" s="1"/>
  <c r="L3969" i="1"/>
  <c r="K3969" i="1"/>
  <c r="J3969" i="1"/>
  <c r="H3969" i="1"/>
  <c r="I3969" i="1" s="1"/>
  <c r="O3968" i="1"/>
  <c r="P3968" i="1" s="1"/>
  <c r="Q3968" i="1" s="1"/>
  <c r="L3968" i="1"/>
  <c r="K3968" i="1"/>
  <c r="J3968" i="1"/>
  <c r="H3968" i="1"/>
  <c r="I3968" i="1" s="1"/>
  <c r="O3967" i="1"/>
  <c r="P3967" i="1" s="1"/>
  <c r="Q3967" i="1" s="1"/>
  <c r="L3967" i="1"/>
  <c r="K3967" i="1"/>
  <c r="J3967" i="1"/>
  <c r="H3967" i="1"/>
  <c r="I3967" i="1" s="1"/>
  <c r="O3966" i="1"/>
  <c r="P3966" i="1" s="1"/>
  <c r="Q3966" i="1" s="1"/>
  <c r="L3966" i="1"/>
  <c r="K3966" i="1"/>
  <c r="M3966" i="1" s="1"/>
  <c r="J3966" i="1"/>
  <c r="H3966" i="1"/>
  <c r="I3966" i="1" s="1"/>
  <c r="O3965" i="1"/>
  <c r="P3965" i="1" s="1"/>
  <c r="Q3965" i="1" s="1"/>
  <c r="L3965" i="1"/>
  <c r="K3965" i="1"/>
  <c r="J3965" i="1"/>
  <c r="H3965" i="1"/>
  <c r="I3965" i="1" s="1"/>
  <c r="O3964" i="1"/>
  <c r="P3964" i="1" s="1"/>
  <c r="Q3964" i="1" s="1"/>
  <c r="L3964" i="1"/>
  <c r="K3964" i="1"/>
  <c r="M3964" i="1" s="1"/>
  <c r="J3964" i="1"/>
  <c r="H3964" i="1"/>
  <c r="I3964" i="1" s="1"/>
  <c r="O3963" i="1"/>
  <c r="P3963" i="1" s="1"/>
  <c r="Q3963" i="1" s="1"/>
  <c r="L3963" i="1"/>
  <c r="K3963" i="1"/>
  <c r="M3963" i="1" s="1"/>
  <c r="J3963" i="1"/>
  <c r="H3963" i="1"/>
  <c r="I3963" i="1" s="1"/>
  <c r="O3962" i="1"/>
  <c r="P3962" i="1" s="1"/>
  <c r="Q3962" i="1" s="1"/>
  <c r="L3962" i="1"/>
  <c r="K3962" i="1"/>
  <c r="M3962" i="1" s="1"/>
  <c r="J3962" i="1"/>
  <c r="H3962" i="1"/>
  <c r="I3962" i="1" s="1"/>
  <c r="O3961" i="1"/>
  <c r="P3961" i="1" s="1"/>
  <c r="Q3961" i="1" s="1"/>
  <c r="L3961" i="1"/>
  <c r="K3961" i="1"/>
  <c r="M3961" i="1" s="1"/>
  <c r="J3961" i="1"/>
  <c r="H3961" i="1"/>
  <c r="I3961" i="1" s="1"/>
  <c r="O3960" i="1"/>
  <c r="P3960" i="1" s="1"/>
  <c r="Q3960" i="1" s="1"/>
  <c r="L3960" i="1"/>
  <c r="K3960" i="1"/>
  <c r="J3960" i="1"/>
  <c r="H3960" i="1"/>
  <c r="I3960" i="1" s="1"/>
  <c r="O3959" i="1"/>
  <c r="P3959" i="1" s="1"/>
  <c r="Q3959" i="1" s="1"/>
  <c r="L3959" i="1"/>
  <c r="K3959" i="1"/>
  <c r="M3959" i="1" s="1"/>
  <c r="J3959" i="1"/>
  <c r="H3959" i="1"/>
  <c r="I3959" i="1" s="1"/>
  <c r="O3958" i="1"/>
  <c r="P3958" i="1" s="1"/>
  <c r="Q3958" i="1" s="1"/>
  <c r="L3958" i="1"/>
  <c r="K3958" i="1"/>
  <c r="J3958" i="1"/>
  <c r="H3958" i="1"/>
  <c r="I3958" i="1" s="1"/>
  <c r="O3957" i="1"/>
  <c r="P3957" i="1" s="1"/>
  <c r="Q3957" i="1" s="1"/>
  <c r="L3957" i="1"/>
  <c r="K3957" i="1"/>
  <c r="M3957" i="1" s="1"/>
  <c r="J3957" i="1"/>
  <c r="H3957" i="1"/>
  <c r="I3957" i="1" s="1"/>
  <c r="O3956" i="1"/>
  <c r="P3956" i="1" s="1"/>
  <c r="Q3956" i="1" s="1"/>
  <c r="L3956" i="1"/>
  <c r="K3956" i="1"/>
  <c r="J3956" i="1"/>
  <c r="H3956" i="1"/>
  <c r="I3956" i="1" s="1"/>
  <c r="S3955" i="1"/>
  <c r="O3955" i="1"/>
  <c r="P3955" i="1" s="1"/>
  <c r="Q3955" i="1" s="1"/>
  <c r="L3955" i="1"/>
  <c r="K3955" i="1"/>
  <c r="M3955" i="1" s="1"/>
  <c r="J3955" i="1"/>
  <c r="H3955" i="1"/>
  <c r="I3955" i="1" s="1"/>
  <c r="O3954" i="1"/>
  <c r="P3954" i="1" s="1"/>
  <c r="Q3954" i="1" s="1"/>
  <c r="L3954" i="1"/>
  <c r="K3954" i="1"/>
  <c r="M3954" i="1" s="1"/>
  <c r="J3954" i="1"/>
  <c r="H3954" i="1"/>
  <c r="I3954" i="1" s="1"/>
  <c r="O3953" i="1"/>
  <c r="P3953" i="1" s="1"/>
  <c r="Q3953" i="1" s="1"/>
  <c r="L3953" i="1"/>
  <c r="K3953" i="1"/>
  <c r="J3953" i="1"/>
  <c r="H3953" i="1"/>
  <c r="I3953" i="1" s="1"/>
  <c r="S3952" i="1"/>
  <c r="O3952" i="1"/>
  <c r="P3952" i="1" s="1"/>
  <c r="Q3952" i="1" s="1"/>
  <c r="L3952" i="1"/>
  <c r="K3952" i="1"/>
  <c r="J3952" i="1"/>
  <c r="H3952" i="1"/>
  <c r="I3952" i="1" s="1"/>
  <c r="S3951" i="1"/>
  <c r="O3951" i="1"/>
  <c r="P3951" i="1" s="1"/>
  <c r="Q3951" i="1" s="1"/>
  <c r="L3951" i="1"/>
  <c r="K3951" i="1"/>
  <c r="J3951" i="1"/>
  <c r="H3951" i="1"/>
  <c r="I3951" i="1" s="1"/>
  <c r="S3950" i="1"/>
  <c r="O3950" i="1"/>
  <c r="P3950" i="1" s="1"/>
  <c r="Q3950" i="1" s="1"/>
  <c r="L3950" i="1"/>
  <c r="K3950" i="1"/>
  <c r="M3950" i="1" s="1"/>
  <c r="J3950" i="1"/>
  <c r="H3950" i="1"/>
  <c r="I3950" i="1" s="1"/>
  <c r="S3949" i="1"/>
  <c r="O3949" i="1"/>
  <c r="P3949" i="1" s="1"/>
  <c r="Q3949" i="1" s="1"/>
  <c r="L3949" i="1"/>
  <c r="K3949" i="1"/>
  <c r="J3949" i="1"/>
  <c r="H3949" i="1"/>
  <c r="I3949" i="1" s="1"/>
  <c r="O3948" i="1"/>
  <c r="P3948" i="1" s="1"/>
  <c r="Q3948" i="1" s="1"/>
  <c r="L3948" i="1"/>
  <c r="K3948" i="1"/>
  <c r="M3948" i="1" s="1"/>
  <c r="J3948" i="1"/>
  <c r="H3948" i="1"/>
  <c r="I3948" i="1" s="1"/>
  <c r="S3947" i="1"/>
  <c r="O3947" i="1"/>
  <c r="P3947" i="1" s="1"/>
  <c r="Q3947" i="1" s="1"/>
  <c r="L3947" i="1"/>
  <c r="K3947" i="1"/>
  <c r="M3947" i="1" s="1"/>
  <c r="J3947" i="1"/>
  <c r="H3947" i="1"/>
  <c r="I3947" i="1" s="1"/>
  <c r="O3946" i="1"/>
  <c r="P3946" i="1" s="1"/>
  <c r="Q3946" i="1" s="1"/>
  <c r="L3946" i="1"/>
  <c r="K3946" i="1"/>
  <c r="M3946" i="1" s="1"/>
  <c r="J3946" i="1"/>
  <c r="H3946" i="1"/>
  <c r="I3946" i="1" s="1"/>
  <c r="O3945" i="1"/>
  <c r="P3945" i="1" s="1"/>
  <c r="Q3945" i="1" s="1"/>
  <c r="L3945" i="1"/>
  <c r="K3945" i="1"/>
  <c r="M3945" i="1" s="1"/>
  <c r="J3945" i="1"/>
  <c r="H3945" i="1"/>
  <c r="I3945" i="1" s="1"/>
  <c r="O3944" i="1"/>
  <c r="P3944" i="1" s="1"/>
  <c r="Q3944" i="1" s="1"/>
  <c r="L3944" i="1"/>
  <c r="K3944" i="1"/>
  <c r="J3944" i="1"/>
  <c r="H3944" i="1"/>
  <c r="I3944" i="1" s="1"/>
  <c r="O3943" i="1"/>
  <c r="P3943" i="1" s="1"/>
  <c r="Q3943" i="1" s="1"/>
  <c r="L3943" i="1"/>
  <c r="K3943" i="1"/>
  <c r="M3943" i="1" s="1"/>
  <c r="J3943" i="1"/>
  <c r="H3943" i="1"/>
  <c r="I3943" i="1" s="1"/>
  <c r="S3942" i="1"/>
  <c r="O3942" i="1"/>
  <c r="P3942" i="1" s="1"/>
  <c r="Q3942" i="1" s="1"/>
  <c r="L3942" i="1"/>
  <c r="K3942" i="1"/>
  <c r="J3942" i="1"/>
  <c r="H3942" i="1"/>
  <c r="I3942" i="1" s="1"/>
  <c r="O3941" i="1"/>
  <c r="P3941" i="1" s="1"/>
  <c r="Q3941" i="1" s="1"/>
  <c r="L3941" i="1"/>
  <c r="K3941" i="1"/>
  <c r="M3941" i="1" s="1"/>
  <c r="J3941" i="1"/>
  <c r="H3941" i="1"/>
  <c r="I3941" i="1" s="1"/>
  <c r="O3940" i="1"/>
  <c r="P3940" i="1" s="1"/>
  <c r="Q3940" i="1" s="1"/>
  <c r="L3940" i="1"/>
  <c r="K3940" i="1"/>
  <c r="J3940" i="1"/>
  <c r="H3940" i="1"/>
  <c r="I3940" i="1" s="1"/>
  <c r="O3939" i="1"/>
  <c r="P3939" i="1" s="1"/>
  <c r="Q3939" i="1" s="1"/>
  <c r="L3939" i="1"/>
  <c r="K3939" i="1"/>
  <c r="M3939" i="1" s="1"/>
  <c r="J3939" i="1"/>
  <c r="H3939" i="1"/>
  <c r="I3939" i="1" s="1"/>
  <c r="O3938" i="1"/>
  <c r="P3938" i="1" s="1"/>
  <c r="Q3938" i="1" s="1"/>
  <c r="L3938" i="1"/>
  <c r="K3938" i="1"/>
  <c r="M3938" i="1" s="1"/>
  <c r="J3938" i="1"/>
  <c r="H3938" i="1"/>
  <c r="I3938" i="1" s="1"/>
  <c r="O3937" i="1"/>
  <c r="P3937" i="1" s="1"/>
  <c r="Q3937" i="1" s="1"/>
  <c r="L3937" i="1"/>
  <c r="K3937" i="1"/>
  <c r="J3937" i="1"/>
  <c r="H3937" i="1"/>
  <c r="I3937" i="1" s="1"/>
  <c r="S3936" i="1"/>
  <c r="O3936" i="1"/>
  <c r="P3936" i="1" s="1"/>
  <c r="Q3936" i="1" s="1"/>
  <c r="L3936" i="1"/>
  <c r="K3936" i="1"/>
  <c r="M3936" i="1" s="1"/>
  <c r="J3936" i="1"/>
  <c r="H3936" i="1"/>
  <c r="I3936" i="1" s="1"/>
  <c r="O3935" i="1"/>
  <c r="P3935" i="1" s="1"/>
  <c r="Q3935" i="1" s="1"/>
  <c r="L3935" i="1"/>
  <c r="K3935" i="1"/>
  <c r="J3935" i="1"/>
  <c r="H3935" i="1"/>
  <c r="I3935" i="1" s="1"/>
  <c r="S3934" i="1"/>
  <c r="O3934" i="1"/>
  <c r="P3934" i="1" s="1"/>
  <c r="Q3934" i="1" s="1"/>
  <c r="L3934" i="1"/>
  <c r="K3934" i="1"/>
  <c r="M3934" i="1" s="1"/>
  <c r="J3934" i="1"/>
  <c r="H3934" i="1"/>
  <c r="I3934" i="1" s="1"/>
  <c r="O3933" i="1"/>
  <c r="P3933" i="1" s="1"/>
  <c r="Q3933" i="1" s="1"/>
  <c r="L3933" i="1"/>
  <c r="K3933" i="1"/>
  <c r="J3933" i="1"/>
  <c r="H3933" i="1"/>
  <c r="I3933" i="1" s="1"/>
  <c r="O3932" i="1"/>
  <c r="P3932" i="1" s="1"/>
  <c r="Q3932" i="1" s="1"/>
  <c r="L3932" i="1"/>
  <c r="K3932" i="1"/>
  <c r="M3932" i="1" s="1"/>
  <c r="J3932" i="1"/>
  <c r="H3932" i="1"/>
  <c r="I3932" i="1" s="1"/>
  <c r="O3931" i="1"/>
  <c r="P3931" i="1" s="1"/>
  <c r="Q3931" i="1" s="1"/>
  <c r="L3931" i="1"/>
  <c r="K3931" i="1"/>
  <c r="J3931" i="1"/>
  <c r="H3931" i="1"/>
  <c r="I3931" i="1" s="1"/>
  <c r="O3930" i="1"/>
  <c r="P3930" i="1" s="1"/>
  <c r="Q3930" i="1" s="1"/>
  <c r="L3930" i="1"/>
  <c r="K3930" i="1"/>
  <c r="M3930" i="1" s="1"/>
  <c r="J3930" i="1"/>
  <c r="H3930" i="1"/>
  <c r="I3930" i="1" s="1"/>
  <c r="O3929" i="1"/>
  <c r="P3929" i="1" s="1"/>
  <c r="Q3929" i="1" s="1"/>
  <c r="L3929" i="1"/>
  <c r="K3929" i="1"/>
  <c r="M3929" i="1" s="1"/>
  <c r="J3929" i="1"/>
  <c r="H3929" i="1"/>
  <c r="I3929" i="1" s="1"/>
  <c r="O3928" i="1"/>
  <c r="P3928" i="1" s="1"/>
  <c r="Q3928" i="1" s="1"/>
  <c r="L3928" i="1"/>
  <c r="K3928" i="1"/>
  <c r="J3928" i="1"/>
  <c r="H3928" i="1"/>
  <c r="I3928" i="1" s="1"/>
  <c r="O3927" i="1"/>
  <c r="P3927" i="1" s="1"/>
  <c r="Q3927" i="1" s="1"/>
  <c r="L3927" i="1"/>
  <c r="K3927" i="1"/>
  <c r="M3927" i="1" s="1"/>
  <c r="J3927" i="1"/>
  <c r="H3927" i="1"/>
  <c r="I3927" i="1" s="1"/>
  <c r="O3926" i="1"/>
  <c r="P3926" i="1" s="1"/>
  <c r="Q3926" i="1" s="1"/>
  <c r="L3926" i="1"/>
  <c r="K3926" i="1"/>
  <c r="J3926" i="1"/>
  <c r="H3926" i="1"/>
  <c r="I3926" i="1" s="1"/>
  <c r="O3925" i="1"/>
  <c r="P3925" i="1" s="1"/>
  <c r="Q3925" i="1" s="1"/>
  <c r="L3925" i="1"/>
  <c r="K3925" i="1"/>
  <c r="M3925" i="1" s="1"/>
  <c r="J3925" i="1"/>
  <c r="H3925" i="1"/>
  <c r="I3925" i="1" s="1"/>
  <c r="O3924" i="1"/>
  <c r="P3924" i="1" s="1"/>
  <c r="Q3924" i="1" s="1"/>
  <c r="L3924" i="1"/>
  <c r="K3924" i="1"/>
  <c r="J3924" i="1"/>
  <c r="H3924" i="1"/>
  <c r="I3924" i="1" s="1"/>
  <c r="O3923" i="1"/>
  <c r="P3923" i="1" s="1"/>
  <c r="Q3923" i="1" s="1"/>
  <c r="L3923" i="1"/>
  <c r="K3923" i="1"/>
  <c r="M3923" i="1" s="1"/>
  <c r="J3923" i="1"/>
  <c r="H3923" i="1"/>
  <c r="I3923" i="1" s="1"/>
  <c r="O3922" i="1"/>
  <c r="P3922" i="1" s="1"/>
  <c r="Q3922" i="1" s="1"/>
  <c r="L3922" i="1"/>
  <c r="K3922" i="1"/>
  <c r="M3922" i="1" s="1"/>
  <c r="J3922" i="1"/>
  <c r="H3922" i="1"/>
  <c r="I3922" i="1" s="1"/>
  <c r="O3921" i="1"/>
  <c r="P3921" i="1" s="1"/>
  <c r="Q3921" i="1" s="1"/>
  <c r="L3921" i="1"/>
  <c r="K3921" i="1"/>
  <c r="J3921" i="1"/>
  <c r="H3921" i="1"/>
  <c r="I3921" i="1" s="1"/>
  <c r="O3920" i="1"/>
  <c r="P3920" i="1" s="1"/>
  <c r="Q3920" i="1" s="1"/>
  <c r="L3920" i="1"/>
  <c r="K3920" i="1"/>
  <c r="M3920" i="1" s="1"/>
  <c r="J3920" i="1"/>
  <c r="H3920" i="1"/>
  <c r="I3920" i="1" s="1"/>
  <c r="O3919" i="1"/>
  <c r="P3919" i="1" s="1"/>
  <c r="Q3919" i="1" s="1"/>
  <c r="L3919" i="1"/>
  <c r="K3919" i="1"/>
  <c r="J3919" i="1"/>
  <c r="H3919" i="1"/>
  <c r="I3919" i="1" s="1"/>
  <c r="O3918" i="1"/>
  <c r="P3918" i="1" s="1"/>
  <c r="Q3918" i="1" s="1"/>
  <c r="L3918" i="1"/>
  <c r="K3918" i="1"/>
  <c r="M3918" i="1" s="1"/>
  <c r="J3918" i="1"/>
  <c r="H3918" i="1"/>
  <c r="I3918" i="1" s="1"/>
  <c r="O3917" i="1"/>
  <c r="P3917" i="1" s="1"/>
  <c r="Q3917" i="1" s="1"/>
  <c r="L3917" i="1"/>
  <c r="K3917" i="1"/>
  <c r="J3917" i="1"/>
  <c r="H3917" i="1"/>
  <c r="I3917" i="1" s="1"/>
  <c r="O3916" i="1"/>
  <c r="P3916" i="1" s="1"/>
  <c r="Q3916" i="1" s="1"/>
  <c r="L3916" i="1"/>
  <c r="K3916" i="1"/>
  <c r="M3916" i="1" s="1"/>
  <c r="J3916" i="1"/>
  <c r="H3916" i="1"/>
  <c r="I3916" i="1" s="1"/>
  <c r="O3915" i="1"/>
  <c r="P3915" i="1" s="1"/>
  <c r="Q3915" i="1" s="1"/>
  <c r="L3915" i="1"/>
  <c r="K3915" i="1"/>
  <c r="J3915" i="1"/>
  <c r="H3915" i="1"/>
  <c r="I3915" i="1" s="1"/>
  <c r="O3914" i="1"/>
  <c r="P3914" i="1" s="1"/>
  <c r="Q3914" i="1" s="1"/>
  <c r="L3914" i="1"/>
  <c r="K3914" i="1"/>
  <c r="M3914" i="1" s="1"/>
  <c r="J3914" i="1"/>
  <c r="H3914" i="1"/>
  <c r="I3914" i="1" s="1"/>
  <c r="O3913" i="1"/>
  <c r="P3913" i="1" s="1"/>
  <c r="Q3913" i="1" s="1"/>
  <c r="L3913" i="1"/>
  <c r="K3913" i="1"/>
  <c r="M3913" i="1" s="1"/>
  <c r="J3913" i="1"/>
  <c r="H3913" i="1"/>
  <c r="I3913" i="1" s="1"/>
  <c r="O3912" i="1"/>
  <c r="P3912" i="1" s="1"/>
  <c r="Q3912" i="1" s="1"/>
  <c r="L3912" i="1"/>
  <c r="K3912" i="1"/>
  <c r="J3912" i="1"/>
  <c r="H3912" i="1"/>
  <c r="I3912" i="1" s="1"/>
  <c r="O3911" i="1"/>
  <c r="P3911" i="1" s="1"/>
  <c r="Q3911" i="1" s="1"/>
  <c r="L3911" i="1"/>
  <c r="K3911" i="1"/>
  <c r="M3911" i="1" s="1"/>
  <c r="J3911" i="1"/>
  <c r="H3911" i="1"/>
  <c r="I3911" i="1" s="1"/>
  <c r="O3910" i="1"/>
  <c r="P3910" i="1" s="1"/>
  <c r="Q3910" i="1" s="1"/>
  <c r="L3910" i="1"/>
  <c r="K3910" i="1"/>
  <c r="J3910" i="1"/>
  <c r="H3910" i="1"/>
  <c r="I3910" i="1" s="1"/>
  <c r="O3909" i="1"/>
  <c r="P3909" i="1" s="1"/>
  <c r="Q3909" i="1" s="1"/>
  <c r="L3909" i="1"/>
  <c r="K3909" i="1"/>
  <c r="M3909" i="1" s="1"/>
  <c r="J3909" i="1"/>
  <c r="H3909" i="1"/>
  <c r="I3909" i="1" s="1"/>
  <c r="O3908" i="1"/>
  <c r="P3908" i="1" s="1"/>
  <c r="Q3908" i="1" s="1"/>
  <c r="L3908" i="1"/>
  <c r="K3908" i="1"/>
  <c r="J3908" i="1"/>
  <c r="H3908" i="1"/>
  <c r="I3908" i="1" s="1"/>
  <c r="O3907" i="1"/>
  <c r="P3907" i="1" s="1"/>
  <c r="Q3907" i="1" s="1"/>
  <c r="L3907" i="1"/>
  <c r="K3907" i="1"/>
  <c r="M3907" i="1" s="1"/>
  <c r="J3907" i="1"/>
  <c r="H3907" i="1"/>
  <c r="I3907" i="1" s="1"/>
  <c r="O3906" i="1"/>
  <c r="P3906" i="1" s="1"/>
  <c r="Q3906" i="1" s="1"/>
  <c r="L3906" i="1"/>
  <c r="K3906" i="1"/>
  <c r="M3906" i="1" s="1"/>
  <c r="J3906" i="1"/>
  <c r="H3906" i="1"/>
  <c r="I3906" i="1" s="1"/>
  <c r="O3905" i="1"/>
  <c r="P3905" i="1" s="1"/>
  <c r="Q3905" i="1" s="1"/>
  <c r="L3905" i="1"/>
  <c r="K3905" i="1"/>
  <c r="J3905" i="1"/>
  <c r="H3905" i="1"/>
  <c r="I3905" i="1" s="1"/>
  <c r="O3904" i="1"/>
  <c r="P3904" i="1" s="1"/>
  <c r="Q3904" i="1" s="1"/>
  <c r="L3904" i="1"/>
  <c r="K3904" i="1"/>
  <c r="M3904" i="1" s="1"/>
  <c r="J3904" i="1"/>
  <c r="H3904" i="1"/>
  <c r="I3904" i="1" s="1"/>
  <c r="O3903" i="1"/>
  <c r="P3903" i="1" s="1"/>
  <c r="Q3903" i="1" s="1"/>
  <c r="L3903" i="1"/>
  <c r="K3903" i="1"/>
  <c r="J3903" i="1"/>
  <c r="H3903" i="1"/>
  <c r="I3903" i="1" s="1"/>
  <c r="O3902" i="1"/>
  <c r="P3902" i="1" s="1"/>
  <c r="Q3902" i="1" s="1"/>
  <c r="L3902" i="1"/>
  <c r="K3902" i="1"/>
  <c r="M3902" i="1" s="1"/>
  <c r="J3902" i="1"/>
  <c r="H3902" i="1"/>
  <c r="I3902" i="1" s="1"/>
  <c r="O3901" i="1"/>
  <c r="P3901" i="1" s="1"/>
  <c r="Q3901" i="1" s="1"/>
  <c r="L3901" i="1"/>
  <c r="K3901" i="1"/>
  <c r="J3901" i="1"/>
  <c r="H3901" i="1"/>
  <c r="I3901" i="1" s="1"/>
  <c r="O3900" i="1"/>
  <c r="P3900" i="1" s="1"/>
  <c r="Q3900" i="1" s="1"/>
  <c r="L3900" i="1"/>
  <c r="K3900" i="1"/>
  <c r="M3900" i="1" s="1"/>
  <c r="J3900" i="1"/>
  <c r="H3900" i="1"/>
  <c r="I3900" i="1" s="1"/>
  <c r="O3899" i="1"/>
  <c r="P3899" i="1" s="1"/>
  <c r="Q3899" i="1" s="1"/>
  <c r="L3899" i="1"/>
  <c r="K3899" i="1"/>
  <c r="M3899" i="1" s="1"/>
  <c r="J3899" i="1"/>
  <c r="H3899" i="1"/>
  <c r="I3899" i="1" s="1"/>
  <c r="O3898" i="1"/>
  <c r="P3898" i="1" s="1"/>
  <c r="Q3898" i="1" s="1"/>
  <c r="L3898" i="1"/>
  <c r="K3898" i="1"/>
  <c r="M3898" i="1" s="1"/>
  <c r="J3898" i="1"/>
  <c r="H3898" i="1"/>
  <c r="I3898" i="1" s="1"/>
  <c r="O3897" i="1"/>
  <c r="P3897" i="1" s="1"/>
  <c r="Q3897" i="1" s="1"/>
  <c r="L3897" i="1"/>
  <c r="K3897" i="1"/>
  <c r="M3897" i="1" s="1"/>
  <c r="J3897" i="1"/>
  <c r="H3897" i="1"/>
  <c r="I3897" i="1" s="1"/>
  <c r="O3896" i="1"/>
  <c r="P3896" i="1" s="1"/>
  <c r="Q3896" i="1" s="1"/>
  <c r="L3896" i="1"/>
  <c r="K3896" i="1"/>
  <c r="J3896" i="1"/>
  <c r="H3896" i="1"/>
  <c r="I3896" i="1" s="1"/>
  <c r="O3895" i="1"/>
  <c r="P3895" i="1" s="1"/>
  <c r="Q3895" i="1" s="1"/>
  <c r="L3895" i="1"/>
  <c r="K3895" i="1"/>
  <c r="M3895" i="1" s="1"/>
  <c r="J3895" i="1"/>
  <c r="H3895" i="1"/>
  <c r="I3895" i="1" s="1"/>
  <c r="S3894" i="1"/>
  <c r="O3894" i="1"/>
  <c r="P3894" i="1" s="1"/>
  <c r="Q3894" i="1" s="1"/>
  <c r="L3894" i="1"/>
  <c r="K3894" i="1"/>
  <c r="J3894" i="1"/>
  <c r="H3894" i="1"/>
  <c r="I3894" i="1" s="1"/>
  <c r="O3893" i="1"/>
  <c r="P3893" i="1" s="1"/>
  <c r="Q3893" i="1" s="1"/>
  <c r="L3893" i="1"/>
  <c r="K3893" i="1"/>
  <c r="M3893" i="1" s="1"/>
  <c r="J3893" i="1"/>
  <c r="H3893" i="1"/>
  <c r="I3893" i="1" s="1"/>
  <c r="O3892" i="1"/>
  <c r="P3892" i="1" s="1"/>
  <c r="Q3892" i="1" s="1"/>
  <c r="L3892" i="1"/>
  <c r="K3892" i="1"/>
  <c r="J3892" i="1"/>
  <c r="H3892" i="1"/>
  <c r="I3892" i="1" s="1"/>
  <c r="S3891" i="1"/>
  <c r="O3891" i="1"/>
  <c r="P3891" i="1" s="1"/>
  <c r="Q3891" i="1" s="1"/>
  <c r="L3891" i="1"/>
  <c r="K3891" i="1"/>
  <c r="M3891" i="1" s="1"/>
  <c r="J3891" i="1"/>
  <c r="H3891" i="1"/>
  <c r="I3891" i="1" s="1"/>
  <c r="O3890" i="1"/>
  <c r="P3890" i="1" s="1"/>
  <c r="Q3890" i="1" s="1"/>
  <c r="L3890" i="1"/>
  <c r="K3890" i="1"/>
  <c r="J3890" i="1"/>
  <c r="H3890" i="1"/>
  <c r="I3890" i="1" s="1"/>
  <c r="O3889" i="1"/>
  <c r="P3889" i="1" s="1"/>
  <c r="Q3889" i="1" s="1"/>
  <c r="L3889" i="1"/>
  <c r="K3889" i="1"/>
  <c r="J3889" i="1"/>
  <c r="H3889" i="1"/>
  <c r="I3889" i="1" s="1"/>
  <c r="O3888" i="1"/>
  <c r="P3888" i="1" s="1"/>
  <c r="Q3888" i="1" s="1"/>
  <c r="L3888" i="1"/>
  <c r="K3888" i="1"/>
  <c r="M3888" i="1" s="1"/>
  <c r="J3888" i="1"/>
  <c r="H3888" i="1"/>
  <c r="I3888" i="1" s="1"/>
  <c r="O3887" i="1"/>
  <c r="P3887" i="1" s="1"/>
  <c r="Q3887" i="1" s="1"/>
  <c r="L3887" i="1"/>
  <c r="K3887" i="1"/>
  <c r="J3887" i="1"/>
  <c r="H3887" i="1"/>
  <c r="I3887" i="1" s="1"/>
  <c r="O3886" i="1"/>
  <c r="P3886" i="1" s="1"/>
  <c r="Q3886" i="1" s="1"/>
  <c r="L3886" i="1"/>
  <c r="K3886" i="1"/>
  <c r="M3886" i="1" s="1"/>
  <c r="J3886" i="1"/>
  <c r="H3886" i="1"/>
  <c r="I3886" i="1" s="1"/>
  <c r="O3885" i="1"/>
  <c r="P3885" i="1" s="1"/>
  <c r="Q3885" i="1" s="1"/>
  <c r="L3885" i="1"/>
  <c r="K3885" i="1"/>
  <c r="J3885" i="1"/>
  <c r="H3885" i="1"/>
  <c r="I3885" i="1" s="1"/>
  <c r="O3884" i="1"/>
  <c r="P3884" i="1" s="1"/>
  <c r="Q3884" i="1" s="1"/>
  <c r="L3884" i="1"/>
  <c r="K3884" i="1"/>
  <c r="M3884" i="1" s="1"/>
  <c r="J3884" i="1"/>
  <c r="H3884" i="1"/>
  <c r="I3884" i="1" s="1"/>
  <c r="O3883" i="1"/>
  <c r="P3883" i="1" s="1"/>
  <c r="Q3883" i="1" s="1"/>
  <c r="L3883" i="1"/>
  <c r="K3883" i="1"/>
  <c r="M3883" i="1" s="1"/>
  <c r="J3883" i="1"/>
  <c r="H3883" i="1"/>
  <c r="I3883" i="1" s="1"/>
  <c r="O3882" i="1"/>
  <c r="P3882" i="1" s="1"/>
  <c r="Q3882" i="1" s="1"/>
  <c r="L3882" i="1"/>
  <c r="K3882" i="1"/>
  <c r="M3882" i="1" s="1"/>
  <c r="J3882" i="1"/>
  <c r="H3882" i="1"/>
  <c r="I3882" i="1" s="1"/>
  <c r="S3881" i="1"/>
  <c r="O3881" i="1"/>
  <c r="P3881" i="1" s="1"/>
  <c r="Q3881" i="1" s="1"/>
  <c r="L3881" i="1"/>
  <c r="K3881" i="1"/>
  <c r="M3881" i="1" s="1"/>
  <c r="J3881" i="1"/>
  <c r="H3881" i="1"/>
  <c r="I3881" i="1" s="1"/>
  <c r="O3880" i="1"/>
  <c r="P3880" i="1" s="1"/>
  <c r="Q3880" i="1" s="1"/>
  <c r="L3880" i="1"/>
  <c r="K3880" i="1"/>
  <c r="J3880" i="1"/>
  <c r="H3880" i="1"/>
  <c r="I3880" i="1" s="1"/>
  <c r="O3879" i="1"/>
  <c r="P3879" i="1" s="1"/>
  <c r="Q3879" i="1" s="1"/>
  <c r="L3879" i="1"/>
  <c r="K3879" i="1"/>
  <c r="M3879" i="1" s="1"/>
  <c r="J3879" i="1"/>
  <c r="H3879" i="1"/>
  <c r="I3879" i="1" s="1"/>
  <c r="O3878" i="1"/>
  <c r="P3878" i="1" s="1"/>
  <c r="Q3878" i="1" s="1"/>
  <c r="L3878" i="1"/>
  <c r="K3878" i="1"/>
  <c r="J3878" i="1"/>
  <c r="H3878" i="1"/>
  <c r="I3878" i="1" s="1"/>
  <c r="O3877" i="1"/>
  <c r="P3877" i="1" s="1"/>
  <c r="Q3877" i="1" s="1"/>
  <c r="L3877" i="1"/>
  <c r="K3877" i="1"/>
  <c r="J3877" i="1"/>
  <c r="H3877" i="1"/>
  <c r="I3877" i="1" s="1"/>
  <c r="O3876" i="1"/>
  <c r="P3876" i="1" s="1"/>
  <c r="Q3876" i="1" s="1"/>
  <c r="L3876" i="1"/>
  <c r="K3876" i="1"/>
  <c r="J3876" i="1"/>
  <c r="H3876" i="1"/>
  <c r="I3876" i="1" s="1"/>
  <c r="O3875" i="1"/>
  <c r="P3875" i="1" s="1"/>
  <c r="Q3875" i="1" s="1"/>
  <c r="L3875" i="1"/>
  <c r="K3875" i="1"/>
  <c r="M3875" i="1" s="1"/>
  <c r="J3875" i="1"/>
  <c r="H3875" i="1"/>
  <c r="I3875" i="1" s="1"/>
  <c r="O3874" i="1"/>
  <c r="P3874" i="1" s="1"/>
  <c r="Q3874" i="1" s="1"/>
  <c r="L3874" i="1"/>
  <c r="K3874" i="1"/>
  <c r="J3874" i="1"/>
  <c r="H3874" i="1"/>
  <c r="I3874" i="1" s="1"/>
  <c r="O3873" i="1"/>
  <c r="P3873" i="1" s="1"/>
  <c r="Q3873" i="1" s="1"/>
  <c r="L3873" i="1"/>
  <c r="K3873" i="1"/>
  <c r="J3873" i="1"/>
  <c r="H3873" i="1"/>
  <c r="I3873" i="1" s="1"/>
  <c r="O3872" i="1"/>
  <c r="P3872" i="1" s="1"/>
  <c r="Q3872" i="1" s="1"/>
  <c r="L3872" i="1"/>
  <c r="K3872" i="1"/>
  <c r="M3872" i="1" s="1"/>
  <c r="J3872" i="1"/>
  <c r="H3872" i="1"/>
  <c r="I3872" i="1" s="1"/>
  <c r="O3871" i="1"/>
  <c r="P3871" i="1" s="1"/>
  <c r="Q3871" i="1" s="1"/>
  <c r="L3871" i="1"/>
  <c r="K3871" i="1"/>
  <c r="J3871" i="1"/>
  <c r="H3871" i="1"/>
  <c r="I3871" i="1" s="1"/>
  <c r="O3870" i="1"/>
  <c r="P3870" i="1" s="1"/>
  <c r="Q3870" i="1" s="1"/>
  <c r="L3870" i="1"/>
  <c r="K3870" i="1"/>
  <c r="M3870" i="1" s="1"/>
  <c r="J3870" i="1"/>
  <c r="H3870" i="1"/>
  <c r="I3870" i="1" s="1"/>
  <c r="O3869" i="1"/>
  <c r="P3869" i="1" s="1"/>
  <c r="Q3869" i="1" s="1"/>
  <c r="L3869" i="1"/>
  <c r="K3869" i="1"/>
  <c r="J3869" i="1"/>
  <c r="H3869" i="1"/>
  <c r="I3869" i="1" s="1"/>
  <c r="O3868" i="1"/>
  <c r="P3868" i="1" s="1"/>
  <c r="Q3868" i="1" s="1"/>
  <c r="L3868" i="1"/>
  <c r="K3868" i="1"/>
  <c r="J3868" i="1"/>
  <c r="H3868" i="1"/>
  <c r="I3868" i="1" s="1"/>
  <c r="O3867" i="1"/>
  <c r="P3867" i="1" s="1"/>
  <c r="Q3867" i="1" s="1"/>
  <c r="L3867" i="1"/>
  <c r="K3867" i="1"/>
  <c r="J3867" i="1"/>
  <c r="H3867" i="1"/>
  <c r="I3867" i="1" s="1"/>
  <c r="O3866" i="1"/>
  <c r="P3866" i="1" s="1"/>
  <c r="Q3866" i="1" s="1"/>
  <c r="L3866" i="1"/>
  <c r="K3866" i="1"/>
  <c r="J3866" i="1"/>
  <c r="H3866" i="1"/>
  <c r="I3866" i="1" s="1"/>
  <c r="S3865" i="1"/>
  <c r="O3865" i="1"/>
  <c r="P3865" i="1" s="1"/>
  <c r="Q3865" i="1" s="1"/>
  <c r="L3865" i="1"/>
  <c r="K3865" i="1"/>
  <c r="M3865" i="1" s="1"/>
  <c r="J3865" i="1"/>
  <c r="H3865" i="1"/>
  <c r="I3865" i="1" s="1"/>
  <c r="O3864" i="1"/>
  <c r="P3864" i="1" s="1"/>
  <c r="Q3864" i="1" s="1"/>
  <c r="L3864" i="1"/>
  <c r="K3864" i="1"/>
  <c r="J3864" i="1"/>
  <c r="H3864" i="1"/>
  <c r="I3864" i="1" s="1"/>
  <c r="S3863" i="1"/>
  <c r="O3863" i="1"/>
  <c r="P3863" i="1" s="1"/>
  <c r="Q3863" i="1" s="1"/>
  <c r="L3863" i="1"/>
  <c r="K3863" i="1"/>
  <c r="M3863" i="1" s="1"/>
  <c r="J3863" i="1"/>
  <c r="H3863" i="1"/>
  <c r="I3863" i="1" s="1"/>
  <c r="O3862" i="1"/>
  <c r="P3862" i="1" s="1"/>
  <c r="Q3862" i="1" s="1"/>
  <c r="L3862" i="1"/>
  <c r="K3862" i="1"/>
  <c r="J3862" i="1"/>
  <c r="H3862" i="1"/>
  <c r="I3862" i="1" s="1"/>
  <c r="O3861" i="1"/>
  <c r="P3861" i="1" s="1"/>
  <c r="Q3861" i="1" s="1"/>
  <c r="L3861" i="1"/>
  <c r="K3861" i="1"/>
  <c r="M3861" i="1" s="1"/>
  <c r="J3861" i="1"/>
  <c r="H3861" i="1"/>
  <c r="I3861" i="1" s="1"/>
  <c r="O3860" i="1"/>
  <c r="P3860" i="1" s="1"/>
  <c r="Q3860" i="1" s="1"/>
  <c r="L3860" i="1"/>
  <c r="K3860" i="1"/>
  <c r="J3860" i="1"/>
  <c r="H3860" i="1"/>
  <c r="I3860" i="1" s="1"/>
  <c r="O3859" i="1"/>
  <c r="P3859" i="1" s="1"/>
  <c r="Q3859" i="1" s="1"/>
  <c r="L3859" i="1"/>
  <c r="K3859" i="1"/>
  <c r="M3859" i="1" s="1"/>
  <c r="J3859" i="1"/>
  <c r="H3859" i="1"/>
  <c r="I3859" i="1" s="1"/>
  <c r="O3858" i="1"/>
  <c r="P3858" i="1" s="1"/>
  <c r="Q3858" i="1" s="1"/>
  <c r="L3858" i="1"/>
  <c r="K3858" i="1"/>
  <c r="J3858" i="1"/>
  <c r="H3858" i="1"/>
  <c r="I3858" i="1" s="1"/>
  <c r="O3857" i="1"/>
  <c r="P3857" i="1" s="1"/>
  <c r="Q3857" i="1" s="1"/>
  <c r="L3857" i="1"/>
  <c r="K3857" i="1"/>
  <c r="J3857" i="1"/>
  <c r="H3857" i="1"/>
  <c r="I3857" i="1" s="1"/>
  <c r="O3856" i="1"/>
  <c r="P3856" i="1" s="1"/>
  <c r="Q3856" i="1" s="1"/>
  <c r="L3856" i="1"/>
  <c r="K3856" i="1"/>
  <c r="M3856" i="1" s="1"/>
  <c r="J3856" i="1"/>
  <c r="H3856" i="1"/>
  <c r="I3856" i="1" s="1"/>
  <c r="O3855" i="1"/>
  <c r="P3855" i="1" s="1"/>
  <c r="Q3855" i="1" s="1"/>
  <c r="L3855" i="1"/>
  <c r="K3855" i="1"/>
  <c r="J3855" i="1"/>
  <c r="H3855" i="1"/>
  <c r="I3855" i="1" s="1"/>
  <c r="O3854" i="1"/>
  <c r="P3854" i="1" s="1"/>
  <c r="Q3854" i="1" s="1"/>
  <c r="L3854" i="1"/>
  <c r="K3854" i="1"/>
  <c r="M3854" i="1" s="1"/>
  <c r="J3854" i="1"/>
  <c r="H3854" i="1"/>
  <c r="I3854" i="1" s="1"/>
  <c r="O3853" i="1"/>
  <c r="P3853" i="1" s="1"/>
  <c r="Q3853" i="1" s="1"/>
  <c r="L3853" i="1"/>
  <c r="K3853" i="1"/>
  <c r="J3853" i="1"/>
  <c r="H3853" i="1"/>
  <c r="I3853" i="1" s="1"/>
  <c r="O3852" i="1"/>
  <c r="P3852" i="1" s="1"/>
  <c r="Q3852" i="1" s="1"/>
  <c r="L3852" i="1"/>
  <c r="K3852" i="1"/>
  <c r="M3852" i="1" s="1"/>
  <c r="J3852" i="1"/>
  <c r="H3852" i="1"/>
  <c r="I3852" i="1" s="1"/>
  <c r="O3851" i="1"/>
  <c r="P3851" i="1" s="1"/>
  <c r="Q3851" i="1" s="1"/>
  <c r="L3851" i="1"/>
  <c r="K3851" i="1"/>
  <c r="J3851" i="1"/>
  <c r="H3851" i="1"/>
  <c r="I3851" i="1" s="1"/>
  <c r="O3850" i="1"/>
  <c r="P3850" i="1" s="1"/>
  <c r="Q3850" i="1" s="1"/>
  <c r="L3850" i="1"/>
  <c r="K3850" i="1"/>
  <c r="J3850" i="1"/>
  <c r="H3850" i="1"/>
  <c r="I3850" i="1" s="1"/>
  <c r="O3849" i="1"/>
  <c r="P3849" i="1" s="1"/>
  <c r="Q3849" i="1" s="1"/>
  <c r="L3849" i="1"/>
  <c r="K3849" i="1"/>
  <c r="M3849" i="1" s="1"/>
  <c r="J3849" i="1"/>
  <c r="H3849" i="1"/>
  <c r="I3849" i="1" s="1"/>
  <c r="O3848" i="1"/>
  <c r="P3848" i="1" s="1"/>
  <c r="Q3848" i="1" s="1"/>
  <c r="L3848" i="1"/>
  <c r="K3848" i="1"/>
  <c r="J3848" i="1"/>
  <c r="H3848" i="1"/>
  <c r="I3848" i="1" s="1"/>
  <c r="O3847" i="1"/>
  <c r="P3847" i="1" s="1"/>
  <c r="Q3847" i="1" s="1"/>
  <c r="L3847" i="1"/>
  <c r="K3847" i="1"/>
  <c r="M3847" i="1" s="1"/>
  <c r="J3847" i="1"/>
  <c r="H3847" i="1"/>
  <c r="I3847" i="1" s="1"/>
  <c r="O3846" i="1"/>
  <c r="P3846" i="1" s="1"/>
  <c r="Q3846" i="1" s="1"/>
  <c r="L3846" i="1"/>
  <c r="K3846" i="1"/>
  <c r="J3846" i="1"/>
  <c r="H3846" i="1"/>
  <c r="I3846" i="1" s="1"/>
  <c r="S3845" i="1"/>
  <c r="O3845" i="1"/>
  <c r="P3845" i="1" s="1"/>
  <c r="Q3845" i="1" s="1"/>
  <c r="L3845" i="1"/>
  <c r="K3845" i="1"/>
  <c r="M3845" i="1" s="1"/>
  <c r="J3845" i="1"/>
  <c r="H3845" i="1"/>
  <c r="I3845" i="1" s="1"/>
  <c r="O3844" i="1"/>
  <c r="P3844" i="1" s="1"/>
  <c r="Q3844" i="1" s="1"/>
  <c r="L3844" i="1"/>
  <c r="K3844" i="1"/>
  <c r="J3844" i="1"/>
  <c r="H3844" i="1"/>
  <c r="I3844" i="1" s="1"/>
  <c r="O3843" i="1"/>
  <c r="P3843" i="1" s="1"/>
  <c r="Q3843" i="1" s="1"/>
  <c r="L3843" i="1"/>
  <c r="K3843" i="1"/>
  <c r="M3843" i="1" s="1"/>
  <c r="J3843" i="1"/>
  <c r="H3843" i="1"/>
  <c r="I3843" i="1" s="1"/>
  <c r="O3842" i="1"/>
  <c r="P3842" i="1" s="1"/>
  <c r="Q3842" i="1" s="1"/>
  <c r="L3842" i="1"/>
  <c r="K3842" i="1"/>
  <c r="M3842" i="1" s="1"/>
  <c r="J3842" i="1"/>
  <c r="H3842" i="1"/>
  <c r="I3842" i="1" s="1"/>
  <c r="O3841" i="1"/>
  <c r="P3841" i="1" s="1"/>
  <c r="Q3841" i="1" s="1"/>
  <c r="L3841" i="1"/>
  <c r="K3841" i="1"/>
  <c r="J3841" i="1"/>
  <c r="H3841" i="1"/>
  <c r="I3841" i="1" s="1"/>
  <c r="O3840" i="1"/>
  <c r="P3840" i="1" s="1"/>
  <c r="Q3840" i="1" s="1"/>
  <c r="L3840" i="1"/>
  <c r="K3840" i="1"/>
  <c r="M3840" i="1" s="1"/>
  <c r="J3840" i="1"/>
  <c r="H3840" i="1"/>
  <c r="I3840" i="1" s="1"/>
  <c r="O3839" i="1"/>
  <c r="P3839" i="1" s="1"/>
  <c r="Q3839" i="1" s="1"/>
  <c r="L3839" i="1"/>
  <c r="K3839" i="1"/>
  <c r="J3839" i="1"/>
  <c r="H3839" i="1"/>
  <c r="I3839" i="1" s="1"/>
  <c r="O3838" i="1"/>
  <c r="P3838" i="1" s="1"/>
  <c r="Q3838" i="1" s="1"/>
  <c r="L3838" i="1"/>
  <c r="K3838" i="1"/>
  <c r="M3838" i="1" s="1"/>
  <c r="J3838" i="1"/>
  <c r="H3838" i="1"/>
  <c r="I3838" i="1" s="1"/>
  <c r="O3837" i="1"/>
  <c r="P3837" i="1" s="1"/>
  <c r="Q3837" i="1" s="1"/>
  <c r="L3837" i="1"/>
  <c r="K3837" i="1"/>
  <c r="J3837" i="1"/>
  <c r="H3837" i="1"/>
  <c r="I3837" i="1" s="1"/>
  <c r="S3836" i="1"/>
  <c r="O3836" i="1"/>
  <c r="P3836" i="1" s="1"/>
  <c r="Q3836" i="1" s="1"/>
  <c r="L3836" i="1"/>
  <c r="K3836" i="1"/>
  <c r="J3836" i="1"/>
  <c r="H3836" i="1"/>
  <c r="I3836" i="1" s="1"/>
  <c r="O3835" i="1"/>
  <c r="P3835" i="1" s="1"/>
  <c r="Q3835" i="1" s="1"/>
  <c r="L3835" i="1"/>
  <c r="K3835" i="1"/>
  <c r="M3835" i="1" s="1"/>
  <c r="J3835" i="1"/>
  <c r="H3835" i="1"/>
  <c r="I3835" i="1" s="1"/>
  <c r="O3834" i="1"/>
  <c r="P3834" i="1" s="1"/>
  <c r="Q3834" i="1" s="1"/>
  <c r="L3834" i="1"/>
  <c r="K3834" i="1"/>
  <c r="M3834" i="1" s="1"/>
  <c r="J3834" i="1"/>
  <c r="H3834" i="1"/>
  <c r="I3834" i="1" s="1"/>
  <c r="O3833" i="1"/>
  <c r="P3833" i="1" s="1"/>
  <c r="Q3833" i="1" s="1"/>
  <c r="L3833" i="1"/>
  <c r="K3833" i="1"/>
  <c r="M3833" i="1" s="1"/>
  <c r="J3833" i="1"/>
  <c r="H3833" i="1"/>
  <c r="I3833" i="1" s="1"/>
  <c r="O3832" i="1"/>
  <c r="P3832" i="1" s="1"/>
  <c r="Q3832" i="1" s="1"/>
  <c r="L3832" i="1"/>
  <c r="K3832" i="1"/>
  <c r="J3832" i="1"/>
  <c r="H3832" i="1"/>
  <c r="I3832" i="1" s="1"/>
  <c r="O3831" i="1"/>
  <c r="P3831" i="1" s="1"/>
  <c r="Q3831" i="1" s="1"/>
  <c r="L3831" i="1"/>
  <c r="K3831" i="1"/>
  <c r="M3831" i="1" s="1"/>
  <c r="J3831" i="1"/>
  <c r="H3831" i="1"/>
  <c r="I3831" i="1" s="1"/>
  <c r="O3830" i="1"/>
  <c r="P3830" i="1" s="1"/>
  <c r="Q3830" i="1" s="1"/>
  <c r="L3830" i="1"/>
  <c r="K3830" i="1"/>
  <c r="J3830" i="1"/>
  <c r="H3830" i="1"/>
  <c r="I3830" i="1" s="1"/>
  <c r="O3829" i="1"/>
  <c r="P3829" i="1" s="1"/>
  <c r="Q3829" i="1" s="1"/>
  <c r="L3829" i="1"/>
  <c r="K3829" i="1"/>
  <c r="M3829" i="1" s="1"/>
  <c r="J3829" i="1"/>
  <c r="H3829" i="1"/>
  <c r="I3829" i="1" s="1"/>
  <c r="O3828" i="1"/>
  <c r="P3828" i="1" s="1"/>
  <c r="Q3828" i="1" s="1"/>
  <c r="L3828" i="1"/>
  <c r="K3828" i="1"/>
  <c r="J3828" i="1"/>
  <c r="H3828" i="1"/>
  <c r="I3828" i="1" s="1"/>
  <c r="O3827" i="1"/>
  <c r="P3827" i="1" s="1"/>
  <c r="Q3827" i="1" s="1"/>
  <c r="L3827" i="1"/>
  <c r="K3827" i="1"/>
  <c r="M3827" i="1" s="1"/>
  <c r="J3827" i="1"/>
  <c r="H3827" i="1"/>
  <c r="I3827" i="1" s="1"/>
  <c r="O3826" i="1"/>
  <c r="P3826" i="1" s="1"/>
  <c r="Q3826" i="1" s="1"/>
  <c r="L3826" i="1"/>
  <c r="K3826" i="1"/>
  <c r="M3826" i="1" s="1"/>
  <c r="J3826" i="1"/>
  <c r="H3826" i="1"/>
  <c r="I3826" i="1" s="1"/>
  <c r="O3825" i="1"/>
  <c r="P3825" i="1" s="1"/>
  <c r="Q3825" i="1" s="1"/>
  <c r="L3825" i="1"/>
  <c r="K3825" i="1"/>
  <c r="J3825" i="1"/>
  <c r="H3825" i="1"/>
  <c r="I3825" i="1" s="1"/>
  <c r="O3824" i="1"/>
  <c r="P3824" i="1" s="1"/>
  <c r="Q3824" i="1" s="1"/>
  <c r="L3824" i="1"/>
  <c r="K3824" i="1"/>
  <c r="M3824" i="1" s="1"/>
  <c r="J3824" i="1"/>
  <c r="H3824" i="1"/>
  <c r="I3824" i="1" s="1"/>
  <c r="O3823" i="1"/>
  <c r="P3823" i="1" s="1"/>
  <c r="Q3823" i="1" s="1"/>
  <c r="L3823" i="1"/>
  <c r="K3823" i="1"/>
  <c r="J3823" i="1"/>
  <c r="H3823" i="1"/>
  <c r="I3823" i="1" s="1"/>
  <c r="O3822" i="1"/>
  <c r="P3822" i="1" s="1"/>
  <c r="Q3822" i="1" s="1"/>
  <c r="L3822" i="1"/>
  <c r="K3822" i="1"/>
  <c r="M3822" i="1" s="1"/>
  <c r="J3822" i="1"/>
  <c r="H3822" i="1"/>
  <c r="I3822" i="1" s="1"/>
  <c r="O3821" i="1"/>
  <c r="P3821" i="1" s="1"/>
  <c r="Q3821" i="1" s="1"/>
  <c r="L3821" i="1"/>
  <c r="K3821" i="1"/>
  <c r="J3821" i="1"/>
  <c r="H3821" i="1"/>
  <c r="I3821" i="1" s="1"/>
  <c r="O3820" i="1"/>
  <c r="P3820" i="1" s="1"/>
  <c r="Q3820" i="1" s="1"/>
  <c r="L3820" i="1"/>
  <c r="K3820" i="1"/>
  <c r="J3820" i="1"/>
  <c r="H3820" i="1"/>
  <c r="I3820" i="1" s="1"/>
  <c r="O3819" i="1"/>
  <c r="P3819" i="1" s="1"/>
  <c r="Q3819" i="1" s="1"/>
  <c r="L3819" i="1"/>
  <c r="K3819" i="1"/>
  <c r="M3819" i="1" s="1"/>
  <c r="J3819" i="1"/>
  <c r="H3819" i="1"/>
  <c r="I3819" i="1" s="1"/>
  <c r="O3818" i="1"/>
  <c r="P3818" i="1" s="1"/>
  <c r="Q3818" i="1" s="1"/>
  <c r="L3818" i="1"/>
  <c r="K3818" i="1"/>
  <c r="M3818" i="1" s="1"/>
  <c r="J3818" i="1"/>
  <c r="H3818" i="1"/>
  <c r="I3818" i="1" s="1"/>
  <c r="O3817" i="1"/>
  <c r="P3817" i="1" s="1"/>
  <c r="Q3817" i="1" s="1"/>
  <c r="L3817" i="1"/>
  <c r="K3817" i="1"/>
  <c r="M3817" i="1" s="1"/>
  <c r="J3817" i="1"/>
  <c r="H3817" i="1"/>
  <c r="I3817" i="1" s="1"/>
  <c r="O3816" i="1"/>
  <c r="P3816" i="1" s="1"/>
  <c r="Q3816" i="1" s="1"/>
  <c r="L3816" i="1"/>
  <c r="K3816" i="1"/>
  <c r="J3816" i="1"/>
  <c r="H3816" i="1"/>
  <c r="I3816" i="1" s="1"/>
  <c r="O3815" i="1"/>
  <c r="P3815" i="1" s="1"/>
  <c r="Q3815" i="1" s="1"/>
  <c r="L3815" i="1"/>
  <c r="K3815" i="1"/>
  <c r="M3815" i="1" s="1"/>
  <c r="J3815" i="1"/>
  <c r="H3815" i="1"/>
  <c r="I3815" i="1" s="1"/>
  <c r="O3814" i="1"/>
  <c r="P3814" i="1" s="1"/>
  <c r="Q3814" i="1" s="1"/>
  <c r="L3814" i="1"/>
  <c r="K3814" i="1"/>
  <c r="J3814" i="1"/>
  <c r="H3814" i="1"/>
  <c r="I3814" i="1" s="1"/>
  <c r="O3813" i="1"/>
  <c r="P3813" i="1" s="1"/>
  <c r="Q3813" i="1" s="1"/>
  <c r="L3813" i="1"/>
  <c r="K3813" i="1"/>
  <c r="M3813" i="1" s="1"/>
  <c r="J3813" i="1"/>
  <c r="H3813" i="1"/>
  <c r="I3813" i="1" s="1"/>
  <c r="O3812" i="1"/>
  <c r="P3812" i="1" s="1"/>
  <c r="Q3812" i="1" s="1"/>
  <c r="L3812" i="1"/>
  <c r="K3812" i="1"/>
  <c r="J3812" i="1"/>
  <c r="H3812" i="1"/>
  <c r="I3812" i="1" s="1"/>
  <c r="O3811" i="1"/>
  <c r="P3811" i="1" s="1"/>
  <c r="Q3811" i="1" s="1"/>
  <c r="L3811" i="1"/>
  <c r="K3811" i="1"/>
  <c r="M3811" i="1" s="1"/>
  <c r="J3811" i="1"/>
  <c r="H3811" i="1"/>
  <c r="I3811" i="1" s="1"/>
  <c r="O3810" i="1"/>
  <c r="P3810" i="1" s="1"/>
  <c r="Q3810" i="1" s="1"/>
  <c r="L3810" i="1"/>
  <c r="K3810" i="1"/>
  <c r="M3810" i="1" s="1"/>
  <c r="J3810" i="1"/>
  <c r="H3810" i="1"/>
  <c r="I3810" i="1" s="1"/>
  <c r="O3809" i="1"/>
  <c r="P3809" i="1" s="1"/>
  <c r="Q3809" i="1" s="1"/>
  <c r="L3809" i="1"/>
  <c r="K3809" i="1"/>
  <c r="J3809" i="1"/>
  <c r="H3809" i="1"/>
  <c r="I3809" i="1" s="1"/>
  <c r="O3808" i="1"/>
  <c r="P3808" i="1" s="1"/>
  <c r="Q3808" i="1" s="1"/>
  <c r="L3808" i="1"/>
  <c r="K3808" i="1"/>
  <c r="M3808" i="1" s="1"/>
  <c r="J3808" i="1"/>
  <c r="H3808" i="1"/>
  <c r="I3808" i="1" s="1"/>
  <c r="O3807" i="1"/>
  <c r="P3807" i="1" s="1"/>
  <c r="Q3807" i="1" s="1"/>
  <c r="L3807" i="1"/>
  <c r="K3807" i="1"/>
  <c r="J3807" i="1"/>
  <c r="H3807" i="1"/>
  <c r="I3807" i="1" s="1"/>
  <c r="O3806" i="1"/>
  <c r="P3806" i="1" s="1"/>
  <c r="Q3806" i="1" s="1"/>
  <c r="L3806" i="1"/>
  <c r="K3806" i="1"/>
  <c r="M3806" i="1" s="1"/>
  <c r="J3806" i="1"/>
  <c r="H3806" i="1"/>
  <c r="I3806" i="1" s="1"/>
  <c r="O3805" i="1"/>
  <c r="P3805" i="1" s="1"/>
  <c r="Q3805" i="1" s="1"/>
  <c r="L3805" i="1"/>
  <c r="K3805" i="1"/>
  <c r="J3805" i="1"/>
  <c r="H3805" i="1"/>
  <c r="I3805" i="1" s="1"/>
  <c r="S3804" i="1"/>
  <c r="O3804" i="1"/>
  <c r="P3804" i="1" s="1"/>
  <c r="Q3804" i="1" s="1"/>
  <c r="L3804" i="1"/>
  <c r="K3804" i="1"/>
  <c r="M3804" i="1" s="1"/>
  <c r="J3804" i="1"/>
  <c r="H3804" i="1"/>
  <c r="I3804" i="1" s="1"/>
  <c r="O3803" i="1"/>
  <c r="P3803" i="1" s="1"/>
  <c r="Q3803" i="1" s="1"/>
  <c r="L3803" i="1"/>
  <c r="K3803" i="1"/>
  <c r="M3803" i="1" s="1"/>
  <c r="J3803" i="1"/>
  <c r="H3803" i="1"/>
  <c r="I3803" i="1" s="1"/>
  <c r="O3802" i="1"/>
  <c r="P3802" i="1" s="1"/>
  <c r="Q3802" i="1" s="1"/>
  <c r="L3802" i="1"/>
  <c r="K3802" i="1"/>
  <c r="M3802" i="1" s="1"/>
  <c r="J3802" i="1"/>
  <c r="H3802" i="1"/>
  <c r="I3802" i="1" s="1"/>
  <c r="O3801" i="1"/>
  <c r="P3801" i="1" s="1"/>
  <c r="Q3801" i="1" s="1"/>
  <c r="L3801" i="1"/>
  <c r="K3801" i="1"/>
  <c r="M3801" i="1" s="1"/>
  <c r="J3801" i="1"/>
  <c r="H3801" i="1"/>
  <c r="I3801" i="1" s="1"/>
  <c r="O3800" i="1"/>
  <c r="P3800" i="1" s="1"/>
  <c r="Q3800" i="1" s="1"/>
  <c r="L3800" i="1"/>
  <c r="K3800" i="1"/>
  <c r="J3800" i="1"/>
  <c r="H3800" i="1"/>
  <c r="I3800" i="1" s="1"/>
  <c r="O3799" i="1"/>
  <c r="P3799" i="1" s="1"/>
  <c r="Q3799" i="1" s="1"/>
  <c r="L3799" i="1"/>
  <c r="K3799" i="1"/>
  <c r="M3799" i="1" s="1"/>
  <c r="J3799" i="1"/>
  <c r="H3799" i="1"/>
  <c r="I3799" i="1" s="1"/>
  <c r="O3798" i="1"/>
  <c r="P3798" i="1" s="1"/>
  <c r="Q3798" i="1" s="1"/>
  <c r="L3798" i="1"/>
  <c r="K3798" i="1"/>
  <c r="J3798" i="1"/>
  <c r="H3798" i="1"/>
  <c r="I3798" i="1" s="1"/>
  <c r="O3797" i="1"/>
  <c r="P3797" i="1" s="1"/>
  <c r="Q3797" i="1" s="1"/>
  <c r="L3797" i="1"/>
  <c r="K3797" i="1"/>
  <c r="M3797" i="1" s="1"/>
  <c r="J3797" i="1"/>
  <c r="H3797" i="1"/>
  <c r="I3797" i="1" s="1"/>
  <c r="O3796" i="1"/>
  <c r="P3796" i="1" s="1"/>
  <c r="Q3796" i="1" s="1"/>
  <c r="L3796" i="1"/>
  <c r="K3796" i="1"/>
  <c r="J3796" i="1"/>
  <c r="H3796" i="1"/>
  <c r="I3796" i="1" s="1"/>
  <c r="O3795" i="1"/>
  <c r="P3795" i="1" s="1"/>
  <c r="Q3795" i="1" s="1"/>
  <c r="L3795" i="1"/>
  <c r="K3795" i="1"/>
  <c r="M3795" i="1" s="1"/>
  <c r="J3795" i="1"/>
  <c r="H3795" i="1"/>
  <c r="I3795" i="1" s="1"/>
  <c r="O3794" i="1"/>
  <c r="P3794" i="1" s="1"/>
  <c r="Q3794" i="1" s="1"/>
  <c r="L3794" i="1"/>
  <c r="K3794" i="1"/>
  <c r="M3794" i="1" s="1"/>
  <c r="J3794" i="1"/>
  <c r="H3794" i="1"/>
  <c r="I3794" i="1" s="1"/>
  <c r="O3793" i="1"/>
  <c r="P3793" i="1" s="1"/>
  <c r="Q3793" i="1" s="1"/>
  <c r="L3793" i="1"/>
  <c r="K3793" i="1"/>
  <c r="J3793" i="1"/>
  <c r="H3793" i="1"/>
  <c r="I3793" i="1" s="1"/>
  <c r="O3792" i="1"/>
  <c r="P3792" i="1" s="1"/>
  <c r="Q3792" i="1" s="1"/>
  <c r="L3792" i="1"/>
  <c r="K3792" i="1"/>
  <c r="M3792" i="1" s="1"/>
  <c r="J3792" i="1"/>
  <c r="H3792" i="1"/>
  <c r="I3792" i="1" s="1"/>
  <c r="O3791" i="1"/>
  <c r="P3791" i="1" s="1"/>
  <c r="Q3791" i="1" s="1"/>
  <c r="L3791" i="1"/>
  <c r="K3791" i="1"/>
  <c r="J3791" i="1"/>
  <c r="H3791" i="1"/>
  <c r="I3791" i="1" s="1"/>
  <c r="O3790" i="1"/>
  <c r="P3790" i="1" s="1"/>
  <c r="Q3790" i="1" s="1"/>
  <c r="L3790" i="1"/>
  <c r="K3790" i="1"/>
  <c r="M3790" i="1" s="1"/>
  <c r="J3790" i="1"/>
  <c r="H3790" i="1"/>
  <c r="I3790" i="1" s="1"/>
  <c r="O3789" i="1"/>
  <c r="P3789" i="1" s="1"/>
  <c r="Q3789" i="1" s="1"/>
  <c r="L3789" i="1"/>
  <c r="K3789" i="1"/>
  <c r="J3789" i="1"/>
  <c r="H3789" i="1"/>
  <c r="I3789" i="1" s="1"/>
  <c r="O3788" i="1"/>
  <c r="P3788" i="1" s="1"/>
  <c r="Q3788" i="1" s="1"/>
  <c r="L3788" i="1"/>
  <c r="K3788" i="1"/>
  <c r="M3788" i="1" s="1"/>
  <c r="J3788" i="1"/>
  <c r="H3788" i="1"/>
  <c r="I3788" i="1" s="1"/>
  <c r="O3787" i="1"/>
  <c r="P3787" i="1" s="1"/>
  <c r="Q3787" i="1" s="1"/>
  <c r="L3787" i="1"/>
  <c r="K3787" i="1"/>
  <c r="M3787" i="1" s="1"/>
  <c r="J3787" i="1"/>
  <c r="H3787" i="1"/>
  <c r="I3787" i="1" s="1"/>
  <c r="O3786" i="1"/>
  <c r="P3786" i="1" s="1"/>
  <c r="Q3786" i="1" s="1"/>
  <c r="L3786" i="1"/>
  <c r="K3786" i="1"/>
  <c r="M3786" i="1" s="1"/>
  <c r="J3786" i="1"/>
  <c r="H3786" i="1"/>
  <c r="I3786" i="1" s="1"/>
  <c r="O3785" i="1"/>
  <c r="P3785" i="1" s="1"/>
  <c r="Q3785" i="1" s="1"/>
  <c r="L3785" i="1"/>
  <c r="K3785" i="1"/>
  <c r="M3785" i="1" s="1"/>
  <c r="J3785" i="1"/>
  <c r="H3785" i="1"/>
  <c r="I3785" i="1" s="1"/>
  <c r="O3784" i="1"/>
  <c r="P3784" i="1" s="1"/>
  <c r="Q3784" i="1" s="1"/>
  <c r="L3784" i="1"/>
  <c r="K3784" i="1"/>
  <c r="J3784" i="1"/>
  <c r="H3784" i="1"/>
  <c r="I3784" i="1" s="1"/>
  <c r="O3783" i="1"/>
  <c r="P3783" i="1" s="1"/>
  <c r="Q3783" i="1" s="1"/>
  <c r="L3783" i="1"/>
  <c r="K3783" i="1"/>
  <c r="M3783" i="1" s="1"/>
  <c r="J3783" i="1"/>
  <c r="H3783" i="1"/>
  <c r="I3783" i="1" s="1"/>
  <c r="O3782" i="1"/>
  <c r="P3782" i="1" s="1"/>
  <c r="Q3782" i="1" s="1"/>
  <c r="L3782" i="1"/>
  <c r="K3782" i="1"/>
  <c r="J3782" i="1"/>
  <c r="H3782" i="1"/>
  <c r="I3782" i="1" s="1"/>
  <c r="O3781" i="1"/>
  <c r="P3781" i="1" s="1"/>
  <c r="Q3781" i="1" s="1"/>
  <c r="L3781" i="1"/>
  <c r="K3781" i="1"/>
  <c r="M3781" i="1" s="1"/>
  <c r="J3781" i="1"/>
  <c r="H3781" i="1"/>
  <c r="I3781" i="1" s="1"/>
  <c r="O3780" i="1"/>
  <c r="P3780" i="1" s="1"/>
  <c r="Q3780" i="1" s="1"/>
  <c r="L3780" i="1"/>
  <c r="K3780" i="1"/>
  <c r="J3780" i="1"/>
  <c r="H3780" i="1"/>
  <c r="I3780" i="1" s="1"/>
  <c r="O3779" i="1"/>
  <c r="P3779" i="1" s="1"/>
  <c r="Q3779" i="1" s="1"/>
  <c r="L3779" i="1"/>
  <c r="K3779" i="1"/>
  <c r="M3779" i="1" s="1"/>
  <c r="J3779" i="1"/>
  <c r="H3779" i="1"/>
  <c r="I3779" i="1" s="1"/>
  <c r="O3778" i="1"/>
  <c r="P3778" i="1" s="1"/>
  <c r="Q3778" i="1" s="1"/>
  <c r="L3778" i="1"/>
  <c r="K3778" i="1"/>
  <c r="J3778" i="1"/>
  <c r="H3778" i="1"/>
  <c r="I3778" i="1" s="1"/>
  <c r="O3777" i="1"/>
  <c r="P3777" i="1" s="1"/>
  <c r="Q3777" i="1" s="1"/>
  <c r="L3777" i="1"/>
  <c r="K3777" i="1"/>
  <c r="J3777" i="1"/>
  <c r="H3777" i="1"/>
  <c r="I3777" i="1" s="1"/>
  <c r="O3776" i="1"/>
  <c r="P3776" i="1" s="1"/>
  <c r="Q3776" i="1" s="1"/>
  <c r="L3776" i="1"/>
  <c r="K3776" i="1"/>
  <c r="M3776" i="1" s="1"/>
  <c r="J3776" i="1"/>
  <c r="H3776" i="1"/>
  <c r="I3776" i="1" s="1"/>
  <c r="O3775" i="1"/>
  <c r="P3775" i="1" s="1"/>
  <c r="Q3775" i="1" s="1"/>
  <c r="L3775" i="1"/>
  <c r="K3775" i="1"/>
  <c r="J3775" i="1"/>
  <c r="H3775" i="1"/>
  <c r="I3775" i="1" s="1"/>
  <c r="O3774" i="1"/>
  <c r="P3774" i="1" s="1"/>
  <c r="Q3774" i="1" s="1"/>
  <c r="L3774" i="1"/>
  <c r="K3774" i="1"/>
  <c r="M3774" i="1" s="1"/>
  <c r="J3774" i="1"/>
  <c r="H3774" i="1"/>
  <c r="I3774" i="1" s="1"/>
  <c r="O3773" i="1"/>
  <c r="P3773" i="1" s="1"/>
  <c r="Q3773" i="1" s="1"/>
  <c r="L3773" i="1"/>
  <c r="K3773" i="1"/>
  <c r="J3773" i="1"/>
  <c r="H3773" i="1"/>
  <c r="I3773" i="1" s="1"/>
  <c r="O3772" i="1"/>
  <c r="P3772" i="1" s="1"/>
  <c r="Q3772" i="1" s="1"/>
  <c r="L3772" i="1"/>
  <c r="K3772" i="1"/>
  <c r="M3772" i="1" s="1"/>
  <c r="J3772" i="1"/>
  <c r="H3772" i="1"/>
  <c r="I3772" i="1" s="1"/>
  <c r="O3771" i="1"/>
  <c r="P3771" i="1" s="1"/>
  <c r="Q3771" i="1" s="1"/>
  <c r="L3771" i="1"/>
  <c r="K3771" i="1"/>
  <c r="J3771" i="1"/>
  <c r="H3771" i="1"/>
  <c r="I3771" i="1" s="1"/>
  <c r="O3770" i="1"/>
  <c r="P3770" i="1" s="1"/>
  <c r="Q3770" i="1" s="1"/>
  <c r="L3770" i="1"/>
  <c r="K3770" i="1"/>
  <c r="M3770" i="1" s="1"/>
  <c r="J3770" i="1"/>
  <c r="H3770" i="1"/>
  <c r="I3770" i="1" s="1"/>
  <c r="O3769" i="1"/>
  <c r="P3769" i="1" s="1"/>
  <c r="Q3769" i="1" s="1"/>
  <c r="L3769" i="1"/>
  <c r="K3769" i="1"/>
  <c r="M3769" i="1" s="1"/>
  <c r="J3769" i="1"/>
  <c r="H3769" i="1"/>
  <c r="I3769" i="1" s="1"/>
  <c r="O3768" i="1"/>
  <c r="P3768" i="1" s="1"/>
  <c r="Q3768" i="1" s="1"/>
  <c r="L3768" i="1"/>
  <c r="K3768" i="1"/>
  <c r="J3768" i="1"/>
  <c r="H3768" i="1"/>
  <c r="I3768" i="1" s="1"/>
  <c r="O3767" i="1"/>
  <c r="P3767" i="1" s="1"/>
  <c r="Q3767" i="1" s="1"/>
  <c r="L3767" i="1"/>
  <c r="K3767" i="1"/>
  <c r="M3767" i="1" s="1"/>
  <c r="J3767" i="1"/>
  <c r="H3767" i="1"/>
  <c r="I3767" i="1" s="1"/>
  <c r="O3766" i="1"/>
  <c r="P3766" i="1" s="1"/>
  <c r="Q3766" i="1" s="1"/>
  <c r="L3766" i="1"/>
  <c r="K3766" i="1"/>
  <c r="J3766" i="1"/>
  <c r="H3766" i="1"/>
  <c r="I3766" i="1" s="1"/>
  <c r="O3765" i="1"/>
  <c r="P3765" i="1" s="1"/>
  <c r="Q3765" i="1" s="1"/>
  <c r="L3765" i="1"/>
  <c r="K3765" i="1"/>
  <c r="M3765" i="1" s="1"/>
  <c r="J3765" i="1"/>
  <c r="H3765" i="1"/>
  <c r="I3765" i="1" s="1"/>
  <c r="O3764" i="1"/>
  <c r="P3764" i="1" s="1"/>
  <c r="Q3764" i="1" s="1"/>
  <c r="L3764" i="1"/>
  <c r="K3764" i="1"/>
  <c r="J3764" i="1"/>
  <c r="H3764" i="1"/>
  <c r="I3764" i="1" s="1"/>
  <c r="O3763" i="1"/>
  <c r="P3763" i="1" s="1"/>
  <c r="Q3763" i="1" s="1"/>
  <c r="L3763" i="1"/>
  <c r="K3763" i="1"/>
  <c r="M3763" i="1" s="1"/>
  <c r="J3763" i="1"/>
  <c r="H3763" i="1"/>
  <c r="I3763" i="1" s="1"/>
  <c r="O3762" i="1"/>
  <c r="P3762" i="1" s="1"/>
  <c r="Q3762" i="1" s="1"/>
  <c r="L3762" i="1"/>
  <c r="K3762" i="1"/>
  <c r="J3762" i="1"/>
  <c r="H3762" i="1"/>
  <c r="I3762" i="1" s="1"/>
  <c r="O3761" i="1"/>
  <c r="P3761" i="1" s="1"/>
  <c r="Q3761" i="1" s="1"/>
  <c r="L3761" i="1"/>
  <c r="K3761" i="1"/>
  <c r="J3761" i="1"/>
  <c r="H3761" i="1"/>
  <c r="I3761" i="1" s="1"/>
  <c r="O3760" i="1"/>
  <c r="P3760" i="1" s="1"/>
  <c r="Q3760" i="1" s="1"/>
  <c r="L3760" i="1"/>
  <c r="K3760" i="1"/>
  <c r="M3760" i="1" s="1"/>
  <c r="J3760" i="1"/>
  <c r="H3760" i="1"/>
  <c r="I3760" i="1" s="1"/>
  <c r="O3759" i="1"/>
  <c r="P3759" i="1" s="1"/>
  <c r="Q3759" i="1" s="1"/>
  <c r="L3759" i="1"/>
  <c r="K3759" i="1"/>
  <c r="J3759" i="1"/>
  <c r="H3759" i="1"/>
  <c r="I3759" i="1" s="1"/>
  <c r="O3758" i="1"/>
  <c r="P3758" i="1" s="1"/>
  <c r="Q3758" i="1" s="1"/>
  <c r="L3758" i="1"/>
  <c r="K3758" i="1"/>
  <c r="M3758" i="1" s="1"/>
  <c r="J3758" i="1"/>
  <c r="H3758" i="1"/>
  <c r="I3758" i="1" s="1"/>
  <c r="O3757" i="1"/>
  <c r="P3757" i="1" s="1"/>
  <c r="Q3757" i="1" s="1"/>
  <c r="L3757" i="1"/>
  <c r="K3757" i="1"/>
  <c r="J3757" i="1"/>
  <c r="H3757" i="1"/>
  <c r="I3757" i="1" s="1"/>
  <c r="O3756" i="1"/>
  <c r="P3756" i="1" s="1"/>
  <c r="Q3756" i="1" s="1"/>
  <c r="L3756" i="1"/>
  <c r="K3756" i="1"/>
  <c r="M3756" i="1" s="1"/>
  <c r="J3756" i="1"/>
  <c r="H3756" i="1"/>
  <c r="I3756" i="1" s="1"/>
  <c r="O3755" i="1"/>
  <c r="P3755" i="1" s="1"/>
  <c r="Q3755" i="1" s="1"/>
  <c r="L3755" i="1"/>
  <c r="K3755" i="1"/>
  <c r="M3755" i="1" s="1"/>
  <c r="J3755" i="1"/>
  <c r="H3755" i="1"/>
  <c r="I3755" i="1" s="1"/>
  <c r="O3754" i="1"/>
  <c r="P3754" i="1" s="1"/>
  <c r="Q3754" i="1" s="1"/>
  <c r="L3754" i="1"/>
  <c r="K3754" i="1"/>
  <c r="M3754" i="1" s="1"/>
  <c r="J3754" i="1"/>
  <c r="H3754" i="1"/>
  <c r="I3754" i="1" s="1"/>
  <c r="O3753" i="1"/>
  <c r="P3753" i="1" s="1"/>
  <c r="Q3753" i="1" s="1"/>
  <c r="L3753" i="1"/>
  <c r="K3753" i="1"/>
  <c r="M3753" i="1" s="1"/>
  <c r="J3753" i="1"/>
  <c r="H3753" i="1"/>
  <c r="I3753" i="1" s="1"/>
  <c r="O3752" i="1"/>
  <c r="P3752" i="1" s="1"/>
  <c r="Q3752" i="1" s="1"/>
  <c r="L3752" i="1"/>
  <c r="K3752" i="1"/>
  <c r="J3752" i="1"/>
  <c r="H3752" i="1"/>
  <c r="I3752" i="1" s="1"/>
  <c r="O3751" i="1"/>
  <c r="P3751" i="1" s="1"/>
  <c r="Q3751" i="1" s="1"/>
  <c r="L3751" i="1"/>
  <c r="K3751" i="1"/>
  <c r="M3751" i="1" s="1"/>
  <c r="J3751" i="1"/>
  <c r="H3751" i="1"/>
  <c r="I3751" i="1" s="1"/>
  <c r="O3750" i="1"/>
  <c r="P3750" i="1" s="1"/>
  <c r="Q3750" i="1" s="1"/>
  <c r="L3750" i="1"/>
  <c r="K3750" i="1"/>
  <c r="J3750" i="1"/>
  <c r="H3750" i="1"/>
  <c r="I3750" i="1" s="1"/>
  <c r="S3749" i="1"/>
  <c r="O3749" i="1"/>
  <c r="P3749" i="1" s="1"/>
  <c r="Q3749" i="1" s="1"/>
  <c r="L3749" i="1"/>
  <c r="K3749" i="1"/>
  <c r="M3749" i="1" s="1"/>
  <c r="J3749" i="1"/>
  <c r="H3749" i="1"/>
  <c r="I3749" i="1" s="1"/>
  <c r="O3748" i="1"/>
  <c r="P3748" i="1" s="1"/>
  <c r="Q3748" i="1" s="1"/>
  <c r="L3748" i="1"/>
  <c r="K3748" i="1"/>
  <c r="J3748" i="1"/>
  <c r="H3748" i="1"/>
  <c r="I3748" i="1" s="1"/>
  <c r="O3747" i="1"/>
  <c r="P3747" i="1" s="1"/>
  <c r="Q3747" i="1" s="1"/>
  <c r="L3747" i="1"/>
  <c r="K3747" i="1"/>
  <c r="M3747" i="1" s="1"/>
  <c r="J3747" i="1"/>
  <c r="H3747" i="1"/>
  <c r="I3747" i="1" s="1"/>
  <c r="O3746" i="1"/>
  <c r="P3746" i="1" s="1"/>
  <c r="Q3746" i="1" s="1"/>
  <c r="L3746" i="1"/>
  <c r="K3746" i="1"/>
  <c r="J3746" i="1"/>
  <c r="H3746" i="1"/>
  <c r="I3746" i="1" s="1"/>
  <c r="O3745" i="1"/>
  <c r="P3745" i="1" s="1"/>
  <c r="Q3745" i="1" s="1"/>
  <c r="L3745" i="1"/>
  <c r="K3745" i="1"/>
  <c r="J3745" i="1"/>
  <c r="H3745" i="1"/>
  <c r="I3745" i="1" s="1"/>
  <c r="O3744" i="1"/>
  <c r="P3744" i="1" s="1"/>
  <c r="Q3744" i="1" s="1"/>
  <c r="L3744" i="1"/>
  <c r="K3744" i="1"/>
  <c r="M3744" i="1" s="1"/>
  <c r="J3744" i="1"/>
  <c r="H3744" i="1"/>
  <c r="I3744" i="1" s="1"/>
  <c r="O3743" i="1"/>
  <c r="P3743" i="1" s="1"/>
  <c r="Q3743" i="1" s="1"/>
  <c r="L3743" i="1"/>
  <c r="K3743" i="1"/>
  <c r="J3743" i="1"/>
  <c r="H3743" i="1"/>
  <c r="I3743" i="1" s="1"/>
  <c r="O3742" i="1"/>
  <c r="P3742" i="1" s="1"/>
  <c r="Q3742" i="1" s="1"/>
  <c r="L3742" i="1"/>
  <c r="K3742" i="1"/>
  <c r="M3742" i="1" s="1"/>
  <c r="J3742" i="1"/>
  <c r="H3742" i="1"/>
  <c r="I3742" i="1" s="1"/>
  <c r="O3741" i="1"/>
  <c r="P3741" i="1" s="1"/>
  <c r="Q3741" i="1" s="1"/>
  <c r="L3741" i="1"/>
  <c r="K3741" i="1"/>
  <c r="J3741" i="1"/>
  <c r="H3741" i="1"/>
  <c r="I3741" i="1" s="1"/>
  <c r="O3740" i="1"/>
  <c r="P3740" i="1" s="1"/>
  <c r="Q3740" i="1" s="1"/>
  <c r="L3740" i="1"/>
  <c r="K3740" i="1"/>
  <c r="M3740" i="1" s="1"/>
  <c r="J3740" i="1"/>
  <c r="H3740" i="1"/>
  <c r="I3740" i="1" s="1"/>
  <c r="O3739" i="1"/>
  <c r="P3739" i="1" s="1"/>
  <c r="Q3739" i="1" s="1"/>
  <c r="L3739" i="1"/>
  <c r="K3739" i="1"/>
  <c r="J3739" i="1"/>
  <c r="H3739" i="1"/>
  <c r="I3739" i="1" s="1"/>
  <c r="O3738" i="1"/>
  <c r="P3738" i="1" s="1"/>
  <c r="Q3738" i="1" s="1"/>
  <c r="L3738" i="1"/>
  <c r="K3738" i="1"/>
  <c r="J3738" i="1"/>
  <c r="H3738" i="1"/>
  <c r="I3738" i="1" s="1"/>
  <c r="O3737" i="1"/>
  <c r="P3737" i="1" s="1"/>
  <c r="Q3737" i="1" s="1"/>
  <c r="L3737" i="1"/>
  <c r="K3737" i="1"/>
  <c r="M3737" i="1" s="1"/>
  <c r="J3737" i="1"/>
  <c r="H3737" i="1"/>
  <c r="I3737" i="1" s="1"/>
  <c r="O3736" i="1"/>
  <c r="P3736" i="1" s="1"/>
  <c r="Q3736" i="1" s="1"/>
  <c r="L3736" i="1"/>
  <c r="K3736" i="1"/>
  <c r="J3736" i="1"/>
  <c r="H3736" i="1"/>
  <c r="I3736" i="1" s="1"/>
  <c r="O3735" i="1"/>
  <c r="P3735" i="1" s="1"/>
  <c r="Q3735" i="1" s="1"/>
  <c r="L3735" i="1"/>
  <c r="K3735" i="1"/>
  <c r="M3735" i="1" s="1"/>
  <c r="J3735" i="1"/>
  <c r="H3735" i="1"/>
  <c r="I3735" i="1" s="1"/>
  <c r="O3734" i="1"/>
  <c r="P3734" i="1" s="1"/>
  <c r="Q3734" i="1" s="1"/>
  <c r="L3734" i="1"/>
  <c r="K3734" i="1"/>
  <c r="J3734" i="1"/>
  <c r="H3734" i="1"/>
  <c r="I3734" i="1" s="1"/>
  <c r="O3733" i="1"/>
  <c r="P3733" i="1" s="1"/>
  <c r="Q3733" i="1" s="1"/>
  <c r="L3733" i="1"/>
  <c r="K3733" i="1"/>
  <c r="M3733" i="1" s="1"/>
  <c r="J3733" i="1"/>
  <c r="H3733" i="1"/>
  <c r="I3733" i="1" s="1"/>
  <c r="O3732" i="1"/>
  <c r="P3732" i="1" s="1"/>
  <c r="Q3732" i="1" s="1"/>
  <c r="L3732" i="1"/>
  <c r="K3732" i="1"/>
  <c r="J3732" i="1"/>
  <c r="H3732" i="1"/>
  <c r="I3732" i="1" s="1"/>
  <c r="O3731" i="1"/>
  <c r="P3731" i="1" s="1"/>
  <c r="Q3731" i="1" s="1"/>
  <c r="L3731" i="1"/>
  <c r="K3731" i="1"/>
  <c r="M3731" i="1" s="1"/>
  <c r="J3731" i="1"/>
  <c r="H3731" i="1"/>
  <c r="I3731" i="1" s="1"/>
  <c r="O3730" i="1"/>
  <c r="P3730" i="1" s="1"/>
  <c r="Q3730" i="1" s="1"/>
  <c r="L3730" i="1"/>
  <c r="K3730" i="1"/>
  <c r="J3730" i="1"/>
  <c r="H3730" i="1"/>
  <c r="I3730" i="1" s="1"/>
  <c r="O3729" i="1"/>
  <c r="P3729" i="1" s="1"/>
  <c r="Q3729" i="1" s="1"/>
  <c r="L3729" i="1"/>
  <c r="K3729" i="1"/>
  <c r="J3729" i="1"/>
  <c r="H3729" i="1"/>
  <c r="I3729" i="1" s="1"/>
  <c r="O3728" i="1"/>
  <c r="P3728" i="1" s="1"/>
  <c r="Q3728" i="1" s="1"/>
  <c r="L3728" i="1"/>
  <c r="K3728" i="1"/>
  <c r="M3728" i="1" s="1"/>
  <c r="J3728" i="1"/>
  <c r="H3728" i="1"/>
  <c r="I3728" i="1" s="1"/>
  <c r="O3727" i="1"/>
  <c r="P3727" i="1" s="1"/>
  <c r="Q3727" i="1" s="1"/>
  <c r="L3727" i="1"/>
  <c r="K3727" i="1"/>
  <c r="J3727" i="1"/>
  <c r="H3727" i="1"/>
  <c r="I3727" i="1" s="1"/>
  <c r="O3726" i="1"/>
  <c r="P3726" i="1" s="1"/>
  <c r="Q3726" i="1" s="1"/>
  <c r="L3726" i="1"/>
  <c r="K3726" i="1"/>
  <c r="M3726" i="1" s="1"/>
  <c r="J3726" i="1"/>
  <c r="H3726" i="1"/>
  <c r="I3726" i="1" s="1"/>
  <c r="O3725" i="1"/>
  <c r="P3725" i="1" s="1"/>
  <c r="Q3725" i="1" s="1"/>
  <c r="L3725" i="1"/>
  <c r="K3725" i="1"/>
  <c r="J3725" i="1"/>
  <c r="H3725" i="1"/>
  <c r="I3725" i="1" s="1"/>
  <c r="S3724" i="1"/>
  <c r="O3724" i="1"/>
  <c r="P3724" i="1" s="1"/>
  <c r="Q3724" i="1" s="1"/>
  <c r="L3724" i="1"/>
  <c r="K3724" i="1"/>
  <c r="M3724" i="1" s="1"/>
  <c r="J3724" i="1"/>
  <c r="H3724" i="1"/>
  <c r="I3724" i="1" s="1"/>
  <c r="O3723" i="1"/>
  <c r="P3723" i="1" s="1"/>
  <c r="Q3723" i="1" s="1"/>
  <c r="L3723" i="1"/>
  <c r="K3723" i="1"/>
  <c r="J3723" i="1"/>
  <c r="H3723" i="1"/>
  <c r="I3723" i="1" s="1"/>
  <c r="O3722" i="1"/>
  <c r="P3722" i="1" s="1"/>
  <c r="Q3722" i="1" s="1"/>
  <c r="L3722" i="1"/>
  <c r="K3722" i="1"/>
  <c r="M3722" i="1" s="1"/>
  <c r="J3722" i="1"/>
  <c r="H3722" i="1"/>
  <c r="I3722" i="1" s="1"/>
  <c r="O3721" i="1"/>
  <c r="P3721" i="1" s="1"/>
  <c r="Q3721" i="1" s="1"/>
  <c r="L3721" i="1"/>
  <c r="K3721" i="1"/>
  <c r="M3721" i="1" s="1"/>
  <c r="J3721" i="1"/>
  <c r="H3721" i="1"/>
  <c r="I3721" i="1" s="1"/>
  <c r="O3720" i="1"/>
  <c r="P3720" i="1" s="1"/>
  <c r="Q3720" i="1" s="1"/>
  <c r="L3720" i="1"/>
  <c r="K3720" i="1"/>
  <c r="J3720" i="1"/>
  <c r="H3720" i="1"/>
  <c r="I3720" i="1" s="1"/>
  <c r="O3719" i="1"/>
  <c r="P3719" i="1" s="1"/>
  <c r="Q3719" i="1" s="1"/>
  <c r="L3719" i="1"/>
  <c r="K3719" i="1"/>
  <c r="J3719" i="1"/>
  <c r="H3719" i="1"/>
  <c r="I3719" i="1" s="1"/>
  <c r="O3718" i="1"/>
  <c r="P3718" i="1" s="1"/>
  <c r="Q3718" i="1" s="1"/>
  <c r="L3718" i="1"/>
  <c r="K3718" i="1"/>
  <c r="J3718" i="1"/>
  <c r="H3718" i="1"/>
  <c r="I3718" i="1" s="1"/>
  <c r="O3717" i="1"/>
  <c r="P3717" i="1" s="1"/>
  <c r="Q3717" i="1" s="1"/>
  <c r="L3717" i="1"/>
  <c r="K3717" i="1"/>
  <c r="M3717" i="1" s="1"/>
  <c r="J3717" i="1"/>
  <c r="H3717" i="1"/>
  <c r="I3717" i="1" s="1"/>
  <c r="O3716" i="1"/>
  <c r="P3716" i="1" s="1"/>
  <c r="Q3716" i="1" s="1"/>
  <c r="L3716" i="1"/>
  <c r="K3716" i="1"/>
  <c r="J3716" i="1"/>
  <c r="H3716" i="1"/>
  <c r="I3716" i="1" s="1"/>
  <c r="O3715" i="1"/>
  <c r="P3715" i="1" s="1"/>
  <c r="Q3715" i="1" s="1"/>
  <c r="L3715" i="1"/>
  <c r="K3715" i="1"/>
  <c r="M3715" i="1" s="1"/>
  <c r="J3715" i="1"/>
  <c r="H3715" i="1"/>
  <c r="I3715" i="1" s="1"/>
  <c r="O3714" i="1"/>
  <c r="P3714" i="1" s="1"/>
  <c r="Q3714" i="1" s="1"/>
  <c r="L3714" i="1"/>
  <c r="K3714" i="1"/>
  <c r="M3714" i="1" s="1"/>
  <c r="J3714" i="1"/>
  <c r="H3714" i="1"/>
  <c r="I3714" i="1" s="1"/>
  <c r="O3713" i="1"/>
  <c r="P3713" i="1" s="1"/>
  <c r="Q3713" i="1" s="1"/>
  <c r="L3713" i="1"/>
  <c r="K3713" i="1"/>
  <c r="J3713" i="1"/>
  <c r="H3713" i="1"/>
  <c r="I3713" i="1" s="1"/>
  <c r="O3712" i="1"/>
  <c r="P3712" i="1" s="1"/>
  <c r="Q3712" i="1" s="1"/>
  <c r="L3712" i="1"/>
  <c r="K3712" i="1"/>
  <c r="M3712" i="1" s="1"/>
  <c r="J3712" i="1"/>
  <c r="H3712" i="1"/>
  <c r="I3712" i="1" s="1"/>
  <c r="O3711" i="1"/>
  <c r="P3711" i="1" s="1"/>
  <c r="Q3711" i="1" s="1"/>
  <c r="L3711" i="1"/>
  <c r="K3711" i="1"/>
  <c r="J3711" i="1"/>
  <c r="H3711" i="1"/>
  <c r="I3711" i="1" s="1"/>
  <c r="O3710" i="1"/>
  <c r="P3710" i="1" s="1"/>
  <c r="Q3710" i="1" s="1"/>
  <c r="L3710" i="1"/>
  <c r="K3710" i="1"/>
  <c r="M3710" i="1" s="1"/>
  <c r="J3710" i="1"/>
  <c r="H3710" i="1"/>
  <c r="I3710" i="1" s="1"/>
  <c r="O3709" i="1"/>
  <c r="P3709" i="1" s="1"/>
  <c r="Q3709" i="1" s="1"/>
  <c r="L3709" i="1"/>
  <c r="K3709" i="1"/>
  <c r="J3709" i="1"/>
  <c r="H3709" i="1"/>
  <c r="I3709" i="1" s="1"/>
  <c r="O3708" i="1"/>
  <c r="P3708" i="1" s="1"/>
  <c r="Q3708" i="1" s="1"/>
  <c r="L3708" i="1"/>
  <c r="K3708" i="1"/>
  <c r="M3708" i="1" s="1"/>
  <c r="J3708" i="1"/>
  <c r="H3708" i="1"/>
  <c r="I3708" i="1" s="1"/>
  <c r="O3707" i="1"/>
  <c r="P3707" i="1" s="1"/>
  <c r="Q3707" i="1" s="1"/>
  <c r="L3707" i="1"/>
  <c r="K3707" i="1"/>
  <c r="J3707" i="1"/>
  <c r="H3707" i="1"/>
  <c r="I3707" i="1" s="1"/>
  <c r="O3706" i="1"/>
  <c r="P3706" i="1" s="1"/>
  <c r="Q3706" i="1" s="1"/>
  <c r="L3706" i="1"/>
  <c r="K3706" i="1"/>
  <c r="M3706" i="1" s="1"/>
  <c r="J3706" i="1"/>
  <c r="H3706" i="1"/>
  <c r="I3706" i="1" s="1"/>
  <c r="O3705" i="1"/>
  <c r="P3705" i="1" s="1"/>
  <c r="Q3705" i="1" s="1"/>
  <c r="L3705" i="1"/>
  <c r="K3705" i="1"/>
  <c r="M3705" i="1" s="1"/>
  <c r="J3705" i="1"/>
  <c r="H3705" i="1"/>
  <c r="I3705" i="1" s="1"/>
  <c r="O3704" i="1"/>
  <c r="P3704" i="1" s="1"/>
  <c r="Q3704" i="1" s="1"/>
  <c r="L3704" i="1"/>
  <c r="K3704" i="1"/>
  <c r="J3704" i="1"/>
  <c r="H3704" i="1"/>
  <c r="I3704" i="1" s="1"/>
  <c r="O3703" i="1"/>
  <c r="P3703" i="1" s="1"/>
  <c r="Q3703" i="1" s="1"/>
  <c r="L3703" i="1"/>
  <c r="K3703" i="1"/>
  <c r="M3703" i="1" s="1"/>
  <c r="J3703" i="1"/>
  <c r="H3703" i="1"/>
  <c r="I3703" i="1" s="1"/>
  <c r="O3702" i="1"/>
  <c r="P3702" i="1" s="1"/>
  <c r="Q3702" i="1" s="1"/>
  <c r="L3702" i="1"/>
  <c r="K3702" i="1"/>
  <c r="J3702" i="1"/>
  <c r="H3702" i="1"/>
  <c r="I3702" i="1" s="1"/>
  <c r="S3701" i="1"/>
  <c r="O3701" i="1"/>
  <c r="P3701" i="1" s="1"/>
  <c r="Q3701" i="1" s="1"/>
  <c r="L3701" i="1"/>
  <c r="K3701" i="1"/>
  <c r="M3701" i="1" s="1"/>
  <c r="J3701" i="1"/>
  <c r="H3701" i="1"/>
  <c r="I3701" i="1" s="1"/>
  <c r="O3700" i="1"/>
  <c r="P3700" i="1" s="1"/>
  <c r="Q3700" i="1" s="1"/>
  <c r="L3700" i="1"/>
  <c r="K3700" i="1"/>
  <c r="J3700" i="1"/>
  <c r="H3700" i="1"/>
  <c r="I3700" i="1" s="1"/>
  <c r="O3699" i="1"/>
  <c r="P3699" i="1" s="1"/>
  <c r="Q3699" i="1" s="1"/>
  <c r="L3699" i="1"/>
  <c r="K3699" i="1"/>
  <c r="M3699" i="1" s="1"/>
  <c r="J3699" i="1"/>
  <c r="H3699" i="1"/>
  <c r="I3699" i="1" s="1"/>
  <c r="O3698" i="1"/>
  <c r="P3698" i="1" s="1"/>
  <c r="Q3698" i="1" s="1"/>
  <c r="L3698" i="1"/>
  <c r="K3698" i="1"/>
  <c r="J3698" i="1"/>
  <c r="H3698" i="1"/>
  <c r="I3698" i="1" s="1"/>
  <c r="O3697" i="1"/>
  <c r="P3697" i="1" s="1"/>
  <c r="Q3697" i="1" s="1"/>
  <c r="L3697" i="1"/>
  <c r="K3697" i="1"/>
  <c r="J3697" i="1"/>
  <c r="H3697" i="1"/>
  <c r="I3697" i="1" s="1"/>
  <c r="O3696" i="1"/>
  <c r="P3696" i="1" s="1"/>
  <c r="Q3696" i="1" s="1"/>
  <c r="L3696" i="1"/>
  <c r="K3696" i="1"/>
  <c r="M3696" i="1" s="1"/>
  <c r="J3696" i="1"/>
  <c r="H3696" i="1"/>
  <c r="I3696" i="1" s="1"/>
  <c r="O3695" i="1"/>
  <c r="P3695" i="1" s="1"/>
  <c r="Q3695" i="1" s="1"/>
  <c r="L3695" i="1"/>
  <c r="K3695" i="1"/>
  <c r="J3695" i="1"/>
  <c r="H3695" i="1"/>
  <c r="I3695" i="1" s="1"/>
  <c r="O3694" i="1"/>
  <c r="P3694" i="1" s="1"/>
  <c r="Q3694" i="1" s="1"/>
  <c r="L3694" i="1"/>
  <c r="K3694" i="1"/>
  <c r="M3694" i="1" s="1"/>
  <c r="J3694" i="1"/>
  <c r="H3694" i="1"/>
  <c r="I3694" i="1" s="1"/>
  <c r="O3693" i="1"/>
  <c r="P3693" i="1" s="1"/>
  <c r="Q3693" i="1" s="1"/>
  <c r="L3693" i="1"/>
  <c r="K3693" i="1"/>
  <c r="J3693" i="1"/>
  <c r="H3693" i="1"/>
  <c r="I3693" i="1" s="1"/>
  <c r="O3692" i="1"/>
  <c r="P3692" i="1" s="1"/>
  <c r="Q3692" i="1" s="1"/>
  <c r="L3692" i="1"/>
  <c r="K3692" i="1"/>
  <c r="M3692" i="1" s="1"/>
  <c r="J3692" i="1"/>
  <c r="H3692" i="1"/>
  <c r="I3692" i="1" s="1"/>
  <c r="O3691" i="1"/>
  <c r="P3691" i="1" s="1"/>
  <c r="Q3691" i="1" s="1"/>
  <c r="L3691" i="1"/>
  <c r="K3691" i="1"/>
  <c r="J3691" i="1"/>
  <c r="H3691" i="1"/>
  <c r="I3691" i="1" s="1"/>
  <c r="O3690" i="1"/>
  <c r="P3690" i="1" s="1"/>
  <c r="Q3690" i="1" s="1"/>
  <c r="L3690" i="1"/>
  <c r="K3690" i="1"/>
  <c r="M3690" i="1" s="1"/>
  <c r="J3690" i="1"/>
  <c r="H3690" i="1"/>
  <c r="I3690" i="1" s="1"/>
  <c r="O3689" i="1"/>
  <c r="P3689" i="1" s="1"/>
  <c r="Q3689" i="1" s="1"/>
  <c r="L3689" i="1"/>
  <c r="K3689" i="1"/>
  <c r="M3689" i="1" s="1"/>
  <c r="J3689" i="1"/>
  <c r="H3689" i="1"/>
  <c r="I3689" i="1" s="1"/>
  <c r="O3688" i="1"/>
  <c r="P3688" i="1" s="1"/>
  <c r="Q3688" i="1" s="1"/>
  <c r="L3688" i="1"/>
  <c r="K3688" i="1"/>
  <c r="J3688" i="1"/>
  <c r="H3688" i="1"/>
  <c r="I3688" i="1" s="1"/>
  <c r="O3687" i="1"/>
  <c r="P3687" i="1" s="1"/>
  <c r="Q3687" i="1" s="1"/>
  <c r="L3687" i="1"/>
  <c r="K3687" i="1"/>
  <c r="J3687" i="1"/>
  <c r="H3687" i="1"/>
  <c r="I3687" i="1" s="1"/>
  <c r="O3686" i="1"/>
  <c r="P3686" i="1" s="1"/>
  <c r="Q3686" i="1" s="1"/>
  <c r="L3686" i="1"/>
  <c r="K3686" i="1"/>
  <c r="J3686" i="1"/>
  <c r="H3686" i="1"/>
  <c r="I3686" i="1" s="1"/>
  <c r="O3685" i="1"/>
  <c r="P3685" i="1" s="1"/>
  <c r="Q3685" i="1" s="1"/>
  <c r="L3685" i="1"/>
  <c r="K3685" i="1"/>
  <c r="M3685" i="1" s="1"/>
  <c r="J3685" i="1"/>
  <c r="H3685" i="1"/>
  <c r="I3685" i="1" s="1"/>
  <c r="O3684" i="1"/>
  <c r="P3684" i="1" s="1"/>
  <c r="Q3684" i="1" s="1"/>
  <c r="L3684" i="1"/>
  <c r="K3684" i="1"/>
  <c r="J3684" i="1"/>
  <c r="H3684" i="1"/>
  <c r="I3684" i="1" s="1"/>
  <c r="O3683" i="1"/>
  <c r="P3683" i="1" s="1"/>
  <c r="Q3683" i="1" s="1"/>
  <c r="L3683" i="1"/>
  <c r="K3683" i="1"/>
  <c r="M3683" i="1" s="1"/>
  <c r="J3683" i="1"/>
  <c r="H3683" i="1"/>
  <c r="I3683" i="1" s="1"/>
  <c r="O3682" i="1"/>
  <c r="P3682" i="1" s="1"/>
  <c r="Q3682" i="1" s="1"/>
  <c r="L3682" i="1"/>
  <c r="K3682" i="1"/>
  <c r="M3682" i="1" s="1"/>
  <c r="J3682" i="1"/>
  <c r="H3682" i="1"/>
  <c r="I3682" i="1" s="1"/>
  <c r="O3681" i="1"/>
  <c r="P3681" i="1" s="1"/>
  <c r="Q3681" i="1" s="1"/>
  <c r="L3681" i="1"/>
  <c r="K3681" i="1"/>
  <c r="J3681" i="1"/>
  <c r="H3681" i="1"/>
  <c r="I3681" i="1" s="1"/>
  <c r="O3680" i="1"/>
  <c r="P3680" i="1" s="1"/>
  <c r="Q3680" i="1" s="1"/>
  <c r="L3680" i="1"/>
  <c r="K3680" i="1"/>
  <c r="M3680" i="1" s="1"/>
  <c r="J3680" i="1"/>
  <c r="H3680" i="1"/>
  <c r="I3680" i="1" s="1"/>
  <c r="O3679" i="1"/>
  <c r="P3679" i="1" s="1"/>
  <c r="Q3679" i="1" s="1"/>
  <c r="L3679" i="1"/>
  <c r="K3679" i="1"/>
  <c r="J3679" i="1"/>
  <c r="H3679" i="1"/>
  <c r="I3679" i="1" s="1"/>
  <c r="O3678" i="1"/>
  <c r="P3678" i="1" s="1"/>
  <c r="Q3678" i="1" s="1"/>
  <c r="L3678" i="1"/>
  <c r="K3678" i="1"/>
  <c r="M3678" i="1" s="1"/>
  <c r="J3678" i="1"/>
  <c r="H3678" i="1"/>
  <c r="I3678" i="1" s="1"/>
  <c r="O3677" i="1"/>
  <c r="P3677" i="1" s="1"/>
  <c r="Q3677" i="1" s="1"/>
  <c r="L3677" i="1"/>
  <c r="K3677" i="1"/>
  <c r="J3677" i="1"/>
  <c r="H3677" i="1"/>
  <c r="I3677" i="1" s="1"/>
  <c r="O3676" i="1"/>
  <c r="P3676" i="1" s="1"/>
  <c r="Q3676" i="1" s="1"/>
  <c r="L3676" i="1"/>
  <c r="K3676" i="1"/>
  <c r="M3676" i="1" s="1"/>
  <c r="J3676" i="1"/>
  <c r="H3676" i="1"/>
  <c r="I3676" i="1" s="1"/>
  <c r="O3675" i="1"/>
  <c r="P3675" i="1" s="1"/>
  <c r="Q3675" i="1" s="1"/>
  <c r="L3675" i="1"/>
  <c r="K3675" i="1"/>
  <c r="J3675" i="1"/>
  <c r="H3675" i="1"/>
  <c r="I3675" i="1" s="1"/>
  <c r="O3674" i="1"/>
  <c r="P3674" i="1" s="1"/>
  <c r="Q3674" i="1" s="1"/>
  <c r="L3674" i="1"/>
  <c r="K3674" i="1"/>
  <c r="M3674" i="1" s="1"/>
  <c r="J3674" i="1"/>
  <c r="H3674" i="1"/>
  <c r="I3674" i="1" s="1"/>
  <c r="O3673" i="1"/>
  <c r="P3673" i="1" s="1"/>
  <c r="Q3673" i="1" s="1"/>
  <c r="L3673" i="1"/>
  <c r="K3673" i="1"/>
  <c r="M3673" i="1" s="1"/>
  <c r="J3673" i="1"/>
  <c r="H3673" i="1"/>
  <c r="I3673" i="1" s="1"/>
  <c r="O3672" i="1"/>
  <c r="P3672" i="1" s="1"/>
  <c r="Q3672" i="1" s="1"/>
  <c r="L3672" i="1"/>
  <c r="K3672" i="1"/>
  <c r="J3672" i="1"/>
  <c r="H3672" i="1"/>
  <c r="I3672" i="1" s="1"/>
  <c r="O3671" i="1"/>
  <c r="P3671" i="1" s="1"/>
  <c r="Q3671" i="1" s="1"/>
  <c r="L3671" i="1"/>
  <c r="K3671" i="1"/>
  <c r="J3671" i="1"/>
  <c r="H3671" i="1"/>
  <c r="I3671" i="1" s="1"/>
  <c r="S3670" i="1"/>
  <c r="O3670" i="1"/>
  <c r="P3670" i="1" s="1"/>
  <c r="Q3670" i="1" s="1"/>
  <c r="L3670" i="1"/>
  <c r="K3670" i="1"/>
  <c r="J3670" i="1"/>
  <c r="H3670" i="1"/>
  <c r="I3670" i="1" s="1"/>
  <c r="O3669" i="1"/>
  <c r="P3669" i="1" s="1"/>
  <c r="Q3669" i="1" s="1"/>
  <c r="L3669" i="1"/>
  <c r="K3669" i="1"/>
  <c r="M3669" i="1" s="1"/>
  <c r="J3669" i="1"/>
  <c r="H3669" i="1"/>
  <c r="I3669" i="1" s="1"/>
  <c r="O3668" i="1"/>
  <c r="P3668" i="1" s="1"/>
  <c r="Q3668" i="1" s="1"/>
  <c r="L3668" i="1"/>
  <c r="K3668" i="1"/>
  <c r="J3668" i="1"/>
  <c r="H3668" i="1"/>
  <c r="I3668" i="1" s="1"/>
  <c r="O3667" i="1"/>
  <c r="P3667" i="1" s="1"/>
  <c r="Q3667" i="1" s="1"/>
  <c r="L3667" i="1"/>
  <c r="K3667" i="1"/>
  <c r="M3667" i="1" s="1"/>
  <c r="J3667" i="1"/>
  <c r="H3667" i="1"/>
  <c r="I3667" i="1" s="1"/>
  <c r="O3666" i="1"/>
  <c r="P3666" i="1" s="1"/>
  <c r="Q3666" i="1" s="1"/>
  <c r="L3666" i="1"/>
  <c r="K3666" i="1"/>
  <c r="M3666" i="1" s="1"/>
  <c r="J3666" i="1"/>
  <c r="H3666" i="1"/>
  <c r="I3666" i="1" s="1"/>
  <c r="O3665" i="1"/>
  <c r="P3665" i="1" s="1"/>
  <c r="Q3665" i="1" s="1"/>
  <c r="L3665" i="1"/>
  <c r="K3665" i="1"/>
  <c r="J3665" i="1"/>
  <c r="H3665" i="1"/>
  <c r="I3665" i="1" s="1"/>
  <c r="S3664" i="1"/>
  <c r="O3664" i="1"/>
  <c r="P3664" i="1" s="1"/>
  <c r="Q3664" i="1" s="1"/>
  <c r="L3664" i="1"/>
  <c r="K3664" i="1"/>
  <c r="M3664" i="1" s="1"/>
  <c r="J3664" i="1"/>
  <c r="H3664" i="1"/>
  <c r="I3664" i="1" s="1"/>
  <c r="O3663" i="1"/>
  <c r="P3663" i="1" s="1"/>
  <c r="Q3663" i="1" s="1"/>
  <c r="L3663" i="1"/>
  <c r="K3663" i="1"/>
  <c r="J3663" i="1"/>
  <c r="H3663" i="1"/>
  <c r="I3663" i="1" s="1"/>
  <c r="O3662" i="1"/>
  <c r="P3662" i="1" s="1"/>
  <c r="Q3662" i="1" s="1"/>
  <c r="L3662" i="1"/>
  <c r="K3662" i="1"/>
  <c r="M3662" i="1" s="1"/>
  <c r="J3662" i="1"/>
  <c r="H3662" i="1"/>
  <c r="I3662" i="1" s="1"/>
  <c r="O3661" i="1"/>
  <c r="P3661" i="1" s="1"/>
  <c r="Q3661" i="1" s="1"/>
  <c r="L3661" i="1"/>
  <c r="K3661" i="1"/>
  <c r="J3661" i="1"/>
  <c r="H3661" i="1"/>
  <c r="I3661" i="1" s="1"/>
  <c r="O3660" i="1"/>
  <c r="P3660" i="1" s="1"/>
  <c r="Q3660" i="1" s="1"/>
  <c r="L3660" i="1"/>
  <c r="K3660" i="1"/>
  <c r="M3660" i="1" s="1"/>
  <c r="J3660" i="1"/>
  <c r="H3660" i="1"/>
  <c r="I3660" i="1" s="1"/>
  <c r="O3659" i="1"/>
  <c r="P3659" i="1" s="1"/>
  <c r="Q3659" i="1" s="1"/>
  <c r="L3659" i="1"/>
  <c r="K3659" i="1"/>
  <c r="M3659" i="1" s="1"/>
  <c r="J3659" i="1"/>
  <c r="H3659" i="1"/>
  <c r="I3659" i="1" s="1"/>
  <c r="O3658" i="1"/>
  <c r="P3658" i="1" s="1"/>
  <c r="Q3658" i="1" s="1"/>
  <c r="L3658" i="1"/>
  <c r="K3658" i="1"/>
  <c r="M3658" i="1" s="1"/>
  <c r="J3658" i="1"/>
  <c r="H3658" i="1"/>
  <c r="I3658" i="1" s="1"/>
  <c r="O3657" i="1"/>
  <c r="P3657" i="1" s="1"/>
  <c r="Q3657" i="1" s="1"/>
  <c r="L3657" i="1"/>
  <c r="K3657" i="1"/>
  <c r="M3657" i="1" s="1"/>
  <c r="J3657" i="1"/>
  <c r="H3657" i="1"/>
  <c r="I3657" i="1" s="1"/>
  <c r="O3656" i="1"/>
  <c r="P3656" i="1" s="1"/>
  <c r="Q3656" i="1" s="1"/>
  <c r="L3656" i="1"/>
  <c r="K3656" i="1"/>
  <c r="J3656" i="1"/>
  <c r="H3656" i="1"/>
  <c r="I3656" i="1" s="1"/>
  <c r="O3655" i="1"/>
  <c r="P3655" i="1" s="1"/>
  <c r="Q3655" i="1" s="1"/>
  <c r="L3655" i="1"/>
  <c r="K3655" i="1"/>
  <c r="M3655" i="1" s="1"/>
  <c r="J3655" i="1"/>
  <c r="H3655" i="1"/>
  <c r="I3655" i="1" s="1"/>
  <c r="O3654" i="1"/>
  <c r="P3654" i="1" s="1"/>
  <c r="Q3654" i="1" s="1"/>
  <c r="L3654" i="1"/>
  <c r="K3654" i="1"/>
  <c r="J3654" i="1"/>
  <c r="H3654" i="1"/>
  <c r="I3654" i="1" s="1"/>
  <c r="O3653" i="1"/>
  <c r="P3653" i="1" s="1"/>
  <c r="Q3653" i="1" s="1"/>
  <c r="L3653" i="1"/>
  <c r="K3653" i="1"/>
  <c r="M3653" i="1" s="1"/>
  <c r="J3653" i="1"/>
  <c r="H3653" i="1"/>
  <c r="I3653" i="1" s="1"/>
  <c r="S3652" i="1"/>
  <c r="O3652" i="1"/>
  <c r="P3652" i="1" s="1"/>
  <c r="Q3652" i="1" s="1"/>
  <c r="L3652" i="1"/>
  <c r="K3652" i="1"/>
  <c r="J3652" i="1"/>
  <c r="H3652" i="1"/>
  <c r="I3652" i="1" s="1"/>
  <c r="O3651" i="1"/>
  <c r="P3651" i="1" s="1"/>
  <c r="Q3651" i="1" s="1"/>
  <c r="L3651" i="1"/>
  <c r="K3651" i="1"/>
  <c r="M3651" i="1" s="1"/>
  <c r="J3651" i="1"/>
  <c r="H3651" i="1"/>
  <c r="I3651" i="1" s="1"/>
  <c r="O3650" i="1"/>
  <c r="P3650" i="1" s="1"/>
  <c r="Q3650" i="1" s="1"/>
  <c r="L3650" i="1"/>
  <c r="K3650" i="1"/>
  <c r="M3650" i="1" s="1"/>
  <c r="J3650" i="1"/>
  <c r="H3650" i="1"/>
  <c r="I3650" i="1" s="1"/>
  <c r="O3649" i="1"/>
  <c r="P3649" i="1" s="1"/>
  <c r="Q3649" i="1" s="1"/>
  <c r="L3649" i="1"/>
  <c r="K3649" i="1"/>
  <c r="J3649" i="1"/>
  <c r="H3649" i="1"/>
  <c r="I3649" i="1" s="1"/>
  <c r="O3648" i="1"/>
  <c r="P3648" i="1" s="1"/>
  <c r="Q3648" i="1" s="1"/>
  <c r="L3648" i="1"/>
  <c r="K3648" i="1"/>
  <c r="M3648" i="1" s="1"/>
  <c r="J3648" i="1"/>
  <c r="H3648" i="1"/>
  <c r="I3648" i="1" s="1"/>
  <c r="O3647" i="1"/>
  <c r="P3647" i="1" s="1"/>
  <c r="Q3647" i="1" s="1"/>
  <c r="L3647" i="1"/>
  <c r="K3647" i="1"/>
  <c r="J3647" i="1"/>
  <c r="H3647" i="1"/>
  <c r="I3647" i="1" s="1"/>
  <c r="O3646" i="1"/>
  <c r="P3646" i="1" s="1"/>
  <c r="Q3646" i="1" s="1"/>
  <c r="L3646" i="1"/>
  <c r="K3646" i="1"/>
  <c r="M3646" i="1" s="1"/>
  <c r="J3646" i="1"/>
  <c r="H3646" i="1"/>
  <c r="I3646" i="1" s="1"/>
  <c r="O3645" i="1"/>
  <c r="P3645" i="1" s="1"/>
  <c r="Q3645" i="1" s="1"/>
  <c r="L3645" i="1"/>
  <c r="K3645" i="1"/>
  <c r="J3645" i="1"/>
  <c r="H3645" i="1"/>
  <c r="I3645" i="1" s="1"/>
  <c r="O3644" i="1"/>
  <c r="P3644" i="1" s="1"/>
  <c r="Q3644" i="1" s="1"/>
  <c r="L3644" i="1"/>
  <c r="K3644" i="1"/>
  <c r="M3644" i="1" s="1"/>
  <c r="J3644" i="1"/>
  <c r="H3644" i="1"/>
  <c r="I3644" i="1" s="1"/>
  <c r="O3643" i="1"/>
  <c r="P3643" i="1" s="1"/>
  <c r="Q3643" i="1" s="1"/>
  <c r="L3643" i="1"/>
  <c r="K3643" i="1"/>
  <c r="J3643" i="1"/>
  <c r="H3643" i="1"/>
  <c r="I3643" i="1" s="1"/>
  <c r="O3642" i="1"/>
  <c r="P3642" i="1" s="1"/>
  <c r="Q3642" i="1" s="1"/>
  <c r="L3642" i="1"/>
  <c r="K3642" i="1"/>
  <c r="M3642" i="1" s="1"/>
  <c r="J3642" i="1"/>
  <c r="H3642" i="1"/>
  <c r="I3642" i="1" s="1"/>
  <c r="O3641" i="1"/>
  <c r="P3641" i="1" s="1"/>
  <c r="Q3641" i="1" s="1"/>
  <c r="L3641" i="1"/>
  <c r="K3641" i="1"/>
  <c r="M3641" i="1" s="1"/>
  <c r="J3641" i="1"/>
  <c r="H3641" i="1"/>
  <c r="I3641" i="1" s="1"/>
  <c r="O3640" i="1"/>
  <c r="P3640" i="1" s="1"/>
  <c r="Q3640" i="1" s="1"/>
  <c r="L3640" i="1"/>
  <c r="K3640" i="1"/>
  <c r="J3640" i="1"/>
  <c r="H3640" i="1"/>
  <c r="I3640" i="1" s="1"/>
  <c r="O3639" i="1"/>
  <c r="P3639" i="1" s="1"/>
  <c r="Q3639" i="1" s="1"/>
  <c r="L3639" i="1"/>
  <c r="K3639" i="1"/>
  <c r="M3639" i="1" s="1"/>
  <c r="J3639" i="1"/>
  <c r="H3639" i="1"/>
  <c r="I3639" i="1" s="1"/>
  <c r="O3638" i="1"/>
  <c r="P3638" i="1" s="1"/>
  <c r="Q3638" i="1" s="1"/>
  <c r="L3638" i="1"/>
  <c r="K3638" i="1"/>
  <c r="J3638" i="1"/>
  <c r="H3638" i="1"/>
  <c r="I3638" i="1" s="1"/>
  <c r="S3637" i="1"/>
  <c r="O3637" i="1"/>
  <c r="P3637" i="1" s="1"/>
  <c r="Q3637" i="1" s="1"/>
  <c r="L3637" i="1"/>
  <c r="K3637" i="1"/>
  <c r="M3637" i="1" s="1"/>
  <c r="J3637" i="1"/>
  <c r="H3637" i="1"/>
  <c r="I3637" i="1" s="1"/>
  <c r="O3636" i="1"/>
  <c r="P3636" i="1" s="1"/>
  <c r="Q3636" i="1" s="1"/>
  <c r="L3636" i="1"/>
  <c r="K3636" i="1"/>
  <c r="J3636" i="1"/>
  <c r="H3636" i="1"/>
  <c r="I3636" i="1" s="1"/>
  <c r="O3635" i="1"/>
  <c r="P3635" i="1" s="1"/>
  <c r="Q3635" i="1" s="1"/>
  <c r="L3635" i="1"/>
  <c r="K3635" i="1"/>
  <c r="M3635" i="1" s="1"/>
  <c r="J3635" i="1"/>
  <c r="H3635" i="1"/>
  <c r="I3635" i="1" s="1"/>
  <c r="O3634" i="1"/>
  <c r="P3634" i="1" s="1"/>
  <c r="Q3634" i="1" s="1"/>
  <c r="L3634" i="1"/>
  <c r="K3634" i="1"/>
  <c r="M3634" i="1" s="1"/>
  <c r="J3634" i="1"/>
  <c r="H3634" i="1"/>
  <c r="I3634" i="1" s="1"/>
  <c r="O3633" i="1"/>
  <c r="P3633" i="1" s="1"/>
  <c r="Q3633" i="1" s="1"/>
  <c r="L3633" i="1"/>
  <c r="K3633" i="1"/>
  <c r="J3633" i="1"/>
  <c r="H3633" i="1"/>
  <c r="I3633" i="1" s="1"/>
  <c r="O3632" i="1"/>
  <c r="P3632" i="1" s="1"/>
  <c r="Q3632" i="1" s="1"/>
  <c r="L3632" i="1"/>
  <c r="K3632" i="1"/>
  <c r="M3632" i="1" s="1"/>
  <c r="J3632" i="1"/>
  <c r="H3632" i="1"/>
  <c r="I3632" i="1" s="1"/>
  <c r="O3631" i="1"/>
  <c r="P3631" i="1" s="1"/>
  <c r="Q3631" i="1" s="1"/>
  <c r="L3631" i="1"/>
  <c r="K3631" i="1"/>
  <c r="J3631" i="1"/>
  <c r="H3631" i="1"/>
  <c r="I3631" i="1" s="1"/>
  <c r="S3630" i="1"/>
  <c r="O3630" i="1"/>
  <c r="P3630" i="1" s="1"/>
  <c r="Q3630" i="1" s="1"/>
  <c r="L3630" i="1"/>
  <c r="K3630" i="1"/>
  <c r="M3630" i="1" s="1"/>
  <c r="J3630" i="1"/>
  <c r="H3630" i="1"/>
  <c r="I3630" i="1" s="1"/>
  <c r="O3629" i="1"/>
  <c r="P3629" i="1" s="1"/>
  <c r="Q3629" i="1" s="1"/>
  <c r="L3629" i="1"/>
  <c r="K3629" i="1"/>
  <c r="J3629" i="1"/>
  <c r="H3629" i="1"/>
  <c r="I3629" i="1" s="1"/>
  <c r="O3628" i="1"/>
  <c r="P3628" i="1" s="1"/>
  <c r="Q3628" i="1" s="1"/>
  <c r="L3628" i="1"/>
  <c r="K3628" i="1"/>
  <c r="M3628" i="1" s="1"/>
  <c r="J3628" i="1"/>
  <c r="H3628" i="1"/>
  <c r="I3628" i="1" s="1"/>
  <c r="O3627" i="1"/>
  <c r="P3627" i="1" s="1"/>
  <c r="Q3627" i="1" s="1"/>
  <c r="L3627" i="1"/>
  <c r="K3627" i="1"/>
  <c r="M3627" i="1" s="1"/>
  <c r="J3627" i="1"/>
  <c r="H3627" i="1"/>
  <c r="I3627" i="1" s="1"/>
  <c r="O3626" i="1"/>
  <c r="P3626" i="1" s="1"/>
  <c r="Q3626" i="1" s="1"/>
  <c r="L3626" i="1"/>
  <c r="K3626" i="1"/>
  <c r="M3626" i="1" s="1"/>
  <c r="J3626" i="1"/>
  <c r="H3626" i="1"/>
  <c r="I3626" i="1" s="1"/>
  <c r="O3625" i="1"/>
  <c r="P3625" i="1" s="1"/>
  <c r="Q3625" i="1" s="1"/>
  <c r="L3625" i="1"/>
  <c r="K3625" i="1"/>
  <c r="M3625" i="1" s="1"/>
  <c r="J3625" i="1"/>
  <c r="H3625" i="1"/>
  <c r="I3625" i="1" s="1"/>
  <c r="O3624" i="1"/>
  <c r="P3624" i="1" s="1"/>
  <c r="Q3624" i="1" s="1"/>
  <c r="L3624" i="1"/>
  <c r="K3624" i="1"/>
  <c r="J3624" i="1"/>
  <c r="H3624" i="1"/>
  <c r="I3624" i="1" s="1"/>
  <c r="O3623" i="1"/>
  <c r="P3623" i="1" s="1"/>
  <c r="Q3623" i="1" s="1"/>
  <c r="L3623" i="1"/>
  <c r="K3623" i="1"/>
  <c r="M3623" i="1" s="1"/>
  <c r="J3623" i="1"/>
  <c r="H3623" i="1"/>
  <c r="I3623" i="1" s="1"/>
  <c r="O3622" i="1"/>
  <c r="P3622" i="1" s="1"/>
  <c r="Q3622" i="1" s="1"/>
  <c r="L3622" i="1"/>
  <c r="K3622" i="1"/>
  <c r="J3622" i="1"/>
  <c r="H3622" i="1"/>
  <c r="I3622" i="1" s="1"/>
  <c r="O3621" i="1"/>
  <c r="P3621" i="1" s="1"/>
  <c r="Q3621" i="1" s="1"/>
  <c r="L3621" i="1"/>
  <c r="K3621" i="1"/>
  <c r="J3621" i="1"/>
  <c r="H3621" i="1"/>
  <c r="I3621" i="1" s="1"/>
  <c r="O3620" i="1"/>
  <c r="P3620" i="1" s="1"/>
  <c r="Q3620" i="1" s="1"/>
  <c r="L3620" i="1"/>
  <c r="K3620" i="1"/>
  <c r="J3620" i="1"/>
  <c r="H3620" i="1"/>
  <c r="I3620" i="1" s="1"/>
  <c r="O3619" i="1"/>
  <c r="P3619" i="1" s="1"/>
  <c r="Q3619" i="1" s="1"/>
  <c r="L3619" i="1"/>
  <c r="K3619" i="1"/>
  <c r="M3619" i="1" s="1"/>
  <c r="J3619" i="1"/>
  <c r="H3619" i="1"/>
  <c r="I3619" i="1" s="1"/>
  <c r="O3618" i="1"/>
  <c r="P3618" i="1" s="1"/>
  <c r="Q3618" i="1" s="1"/>
  <c r="L3618" i="1"/>
  <c r="K3618" i="1"/>
  <c r="J3618" i="1"/>
  <c r="H3618" i="1"/>
  <c r="I3618" i="1" s="1"/>
  <c r="O3617" i="1"/>
  <c r="P3617" i="1" s="1"/>
  <c r="Q3617" i="1" s="1"/>
  <c r="L3617" i="1"/>
  <c r="K3617" i="1"/>
  <c r="J3617" i="1"/>
  <c r="H3617" i="1"/>
  <c r="I3617" i="1" s="1"/>
  <c r="O3616" i="1"/>
  <c r="P3616" i="1" s="1"/>
  <c r="Q3616" i="1" s="1"/>
  <c r="L3616" i="1"/>
  <c r="K3616" i="1"/>
  <c r="M3616" i="1" s="1"/>
  <c r="J3616" i="1"/>
  <c r="H3616" i="1"/>
  <c r="I3616" i="1" s="1"/>
  <c r="S3615" i="1"/>
  <c r="O3615" i="1"/>
  <c r="P3615" i="1" s="1"/>
  <c r="Q3615" i="1" s="1"/>
  <c r="L3615" i="1"/>
  <c r="K3615" i="1"/>
  <c r="J3615" i="1"/>
  <c r="H3615" i="1"/>
  <c r="I3615" i="1" s="1"/>
  <c r="O3614" i="1"/>
  <c r="P3614" i="1" s="1"/>
  <c r="Q3614" i="1" s="1"/>
  <c r="L3614" i="1"/>
  <c r="K3614" i="1"/>
  <c r="J3614" i="1"/>
  <c r="H3614" i="1"/>
  <c r="I3614" i="1" s="1"/>
  <c r="O3613" i="1"/>
  <c r="P3613" i="1" s="1"/>
  <c r="Q3613" i="1" s="1"/>
  <c r="L3613" i="1"/>
  <c r="K3613" i="1"/>
  <c r="J3613" i="1"/>
  <c r="H3613" i="1"/>
  <c r="I3613" i="1" s="1"/>
  <c r="O3612" i="1"/>
  <c r="P3612" i="1" s="1"/>
  <c r="Q3612" i="1" s="1"/>
  <c r="L3612" i="1"/>
  <c r="K3612" i="1"/>
  <c r="M3612" i="1" s="1"/>
  <c r="J3612" i="1"/>
  <c r="H3612" i="1"/>
  <c r="I3612" i="1" s="1"/>
  <c r="O3611" i="1"/>
  <c r="P3611" i="1" s="1"/>
  <c r="Q3611" i="1" s="1"/>
  <c r="L3611" i="1"/>
  <c r="K3611" i="1"/>
  <c r="J3611" i="1"/>
  <c r="H3611" i="1"/>
  <c r="I3611" i="1" s="1"/>
  <c r="O3610" i="1"/>
  <c r="P3610" i="1" s="1"/>
  <c r="Q3610" i="1" s="1"/>
  <c r="L3610" i="1"/>
  <c r="K3610" i="1"/>
  <c r="M3610" i="1" s="1"/>
  <c r="J3610" i="1"/>
  <c r="H3610" i="1"/>
  <c r="I3610" i="1" s="1"/>
  <c r="O3609" i="1"/>
  <c r="P3609" i="1" s="1"/>
  <c r="Q3609" i="1" s="1"/>
  <c r="L3609" i="1"/>
  <c r="K3609" i="1"/>
  <c r="M3609" i="1" s="1"/>
  <c r="J3609" i="1"/>
  <c r="H3609" i="1"/>
  <c r="I3609" i="1" s="1"/>
  <c r="S3608" i="1"/>
  <c r="O3608" i="1"/>
  <c r="P3608" i="1" s="1"/>
  <c r="Q3608" i="1" s="1"/>
  <c r="L3608" i="1"/>
  <c r="K3608" i="1"/>
  <c r="J3608" i="1"/>
  <c r="H3608" i="1"/>
  <c r="I3608" i="1" s="1"/>
  <c r="O3607" i="1"/>
  <c r="P3607" i="1" s="1"/>
  <c r="Q3607" i="1" s="1"/>
  <c r="L3607" i="1"/>
  <c r="K3607" i="1"/>
  <c r="M3607" i="1" s="1"/>
  <c r="J3607" i="1"/>
  <c r="H3607" i="1"/>
  <c r="I3607" i="1" s="1"/>
  <c r="O3606" i="1"/>
  <c r="P3606" i="1" s="1"/>
  <c r="Q3606" i="1" s="1"/>
  <c r="L3606" i="1"/>
  <c r="K3606" i="1"/>
  <c r="J3606" i="1"/>
  <c r="H3606" i="1"/>
  <c r="I3606" i="1" s="1"/>
  <c r="O3605" i="1"/>
  <c r="P3605" i="1" s="1"/>
  <c r="Q3605" i="1" s="1"/>
  <c r="L3605" i="1"/>
  <c r="K3605" i="1"/>
  <c r="M3605" i="1" s="1"/>
  <c r="J3605" i="1"/>
  <c r="H3605" i="1"/>
  <c r="I3605" i="1" s="1"/>
  <c r="O3604" i="1"/>
  <c r="P3604" i="1" s="1"/>
  <c r="Q3604" i="1" s="1"/>
  <c r="L3604" i="1"/>
  <c r="K3604" i="1"/>
  <c r="J3604" i="1"/>
  <c r="H3604" i="1"/>
  <c r="I3604" i="1" s="1"/>
  <c r="O3603" i="1"/>
  <c r="P3603" i="1" s="1"/>
  <c r="Q3603" i="1" s="1"/>
  <c r="L3603" i="1"/>
  <c r="K3603" i="1"/>
  <c r="M3603" i="1" s="1"/>
  <c r="J3603" i="1"/>
  <c r="H3603" i="1"/>
  <c r="I3603" i="1" s="1"/>
  <c r="O3602" i="1"/>
  <c r="P3602" i="1" s="1"/>
  <c r="Q3602" i="1" s="1"/>
  <c r="L3602" i="1"/>
  <c r="K3602" i="1"/>
  <c r="M3602" i="1" s="1"/>
  <c r="J3602" i="1"/>
  <c r="H3602" i="1"/>
  <c r="I3602" i="1" s="1"/>
  <c r="O3601" i="1"/>
  <c r="P3601" i="1" s="1"/>
  <c r="Q3601" i="1" s="1"/>
  <c r="L3601" i="1"/>
  <c r="K3601" i="1"/>
  <c r="M3601" i="1" s="1"/>
  <c r="J3601" i="1"/>
  <c r="H3601" i="1"/>
  <c r="I3601" i="1" s="1"/>
  <c r="O3600" i="1"/>
  <c r="P3600" i="1" s="1"/>
  <c r="Q3600" i="1" s="1"/>
  <c r="L3600" i="1"/>
  <c r="K3600" i="1"/>
  <c r="M3600" i="1" s="1"/>
  <c r="J3600" i="1"/>
  <c r="H3600" i="1"/>
  <c r="I3600" i="1" s="1"/>
  <c r="O3599" i="1"/>
  <c r="P3599" i="1" s="1"/>
  <c r="Q3599" i="1" s="1"/>
  <c r="L3599" i="1"/>
  <c r="K3599" i="1"/>
  <c r="J3599" i="1"/>
  <c r="H3599" i="1"/>
  <c r="I3599" i="1" s="1"/>
  <c r="S3598" i="1"/>
  <c r="O3598" i="1"/>
  <c r="P3598" i="1" s="1"/>
  <c r="Q3598" i="1" s="1"/>
  <c r="L3598" i="1"/>
  <c r="K3598" i="1"/>
  <c r="M3598" i="1" s="1"/>
  <c r="J3598" i="1"/>
  <c r="H3598" i="1"/>
  <c r="I3598" i="1" s="1"/>
  <c r="O3597" i="1"/>
  <c r="P3597" i="1" s="1"/>
  <c r="Q3597" i="1" s="1"/>
  <c r="L3597" i="1"/>
  <c r="K3597" i="1"/>
  <c r="J3597" i="1"/>
  <c r="H3597" i="1"/>
  <c r="I3597" i="1" s="1"/>
  <c r="O3596" i="1"/>
  <c r="P3596" i="1" s="1"/>
  <c r="Q3596" i="1" s="1"/>
  <c r="L3596" i="1"/>
  <c r="K3596" i="1"/>
  <c r="M3596" i="1" s="1"/>
  <c r="J3596" i="1"/>
  <c r="H3596" i="1"/>
  <c r="I3596" i="1" s="1"/>
  <c r="O3595" i="1"/>
  <c r="P3595" i="1" s="1"/>
  <c r="Q3595" i="1" s="1"/>
  <c r="L3595" i="1"/>
  <c r="K3595" i="1"/>
  <c r="M3595" i="1" s="1"/>
  <c r="J3595" i="1"/>
  <c r="H3595" i="1"/>
  <c r="I3595" i="1" s="1"/>
  <c r="O3594" i="1"/>
  <c r="P3594" i="1" s="1"/>
  <c r="Q3594" i="1" s="1"/>
  <c r="L3594" i="1"/>
  <c r="K3594" i="1"/>
  <c r="M3594" i="1" s="1"/>
  <c r="J3594" i="1"/>
  <c r="H3594" i="1"/>
  <c r="I3594" i="1" s="1"/>
  <c r="O3593" i="1"/>
  <c r="P3593" i="1" s="1"/>
  <c r="Q3593" i="1" s="1"/>
  <c r="L3593" i="1"/>
  <c r="K3593" i="1"/>
  <c r="M3593" i="1" s="1"/>
  <c r="J3593" i="1"/>
  <c r="H3593" i="1"/>
  <c r="I3593" i="1" s="1"/>
  <c r="O3592" i="1"/>
  <c r="P3592" i="1" s="1"/>
  <c r="Q3592" i="1" s="1"/>
  <c r="L3592" i="1"/>
  <c r="K3592" i="1"/>
  <c r="M3592" i="1" s="1"/>
  <c r="J3592" i="1"/>
  <c r="H3592" i="1"/>
  <c r="I3592" i="1" s="1"/>
  <c r="O3591" i="1"/>
  <c r="P3591" i="1" s="1"/>
  <c r="Q3591" i="1" s="1"/>
  <c r="L3591" i="1"/>
  <c r="K3591" i="1"/>
  <c r="M3591" i="1" s="1"/>
  <c r="J3591" i="1"/>
  <c r="H3591" i="1"/>
  <c r="I3591" i="1" s="1"/>
  <c r="O3590" i="1"/>
  <c r="P3590" i="1" s="1"/>
  <c r="Q3590" i="1" s="1"/>
  <c r="L3590" i="1"/>
  <c r="K3590" i="1"/>
  <c r="J3590" i="1"/>
  <c r="H3590" i="1"/>
  <c r="I3590" i="1" s="1"/>
  <c r="O3589" i="1"/>
  <c r="P3589" i="1" s="1"/>
  <c r="Q3589" i="1" s="1"/>
  <c r="L3589" i="1"/>
  <c r="K3589" i="1"/>
  <c r="M3589" i="1" s="1"/>
  <c r="J3589" i="1"/>
  <c r="H3589" i="1"/>
  <c r="I3589" i="1" s="1"/>
  <c r="O3588" i="1"/>
  <c r="P3588" i="1" s="1"/>
  <c r="Q3588" i="1" s="1"/>
  <c r="L3588" i="1"/>
  <c r="K3588" i="1"/>
  <c r="J3588" i="1"/>
  <c r="H3588" i="1"/>
  <c r="I3588" i="1" s="1"/>
  <c r="O3587" i="1"/>
  <c r="P3587" i="1" s="1"/>
  <c r="Q3587" i="1" s="1"/>
  <c r="L3587" i="1"/>
  <c r="K3587" i="1"/>
  <c r="M3587" i="1" s="1"/>
  <c r="J3587" i="1"/>
  <c r="H3587" i="1"/>
  <c r="I3587" i="1" s="1"/>
  <c r="O3586" i="1"/>
  <c r="P3586" i="1" s="1"/>
  <c r="Q3586" i="1" s="1"/>
  <c r="L3586" i="1"/>
  <c r="K3586" i="1"/>
  <c r="M3586" i="1" s="1"/>
  <c r="J3586" i="1"/>
  <c r="H3586" i="1"/>
  <c r="I3586" i="1" s="1"/>
  <c r="O3585" i="1"/>
  <c r="P3585" i="1" s="1"/>
  <c r="Q3585" i="1" s="1"/>
  <c r="L3585" i="1"/>
  <c r="K3585" i="1"/>
  <c r="J3585" i="1"/>
  <c r="H3585" i="1"/>
  <c r="I3585" i="1" s="1"/>
  <c r="O3584" i="1"/>
  <c r="P3584" i="1" s="1"/>
  <c r="Q3584" i="1" s="1"/>
  <c r="L3584" i="1"/>
  <c r="K3584" i="1"/>
  <c r="M3584" i="1" s="1"/>
  <c r="J3584" i="1"/>
  <c r="H3584" i="1"/>
  <c r="I3584" i="1" s="1"/>
  <c r="O3583" i="1"/>
  <c r="P3583" i="1" s="1"/>
  <c r="Q3583" i="1" s="1"/>
  <c r="L3583" i="1"/>
  <c r="K3583" i="1"/>
  <c r="J3583" i="1"/>
  <c r="H3583" i="1"/>
  <c r="I3583" i="1" s="1"/>
  <c r="O3582" i="1"/>
  <c r="P3582" i="1" s="1"/>
  <c r="Q3582" i="1" s="1"/>
  <c r="L3582" i="1"/>
  <c r="K3582" i="1"/>
  <c r="M3582" i="1" s="1"/>
  <c r="J3582" i="1"/>
  <c r="H3582" i="1"/>
  <c r="I3582" i="1" s="1"/>
  <c r="O3581" i="1"/>
  <c r="P3581" i="1" s="1"/>
  <c r="Q3581" i="1" s="1"/>
  <c r="L3581" i="1"/>
  <c r="K3581" i="1"/>
  <c r="J3581" i="1"/>
  <c r="H3581" i="1"/>
  <c r="I3581" i="1" s="1"/>
  <c r="O3580" i="1"/>
  <c r="P3580" i="1" s="1"/>
  <c r="Q3580" i="1" s="1"/>
  <c r="L3580" i="1"/>
  <c r="K3580" i="1"/>
  <c r="J3580" i="1"/>
  <c r="H3580" i="1"/>
  <c r="I3580" i="1" s="1"/>
  <c r="O3579" i="1"/>
  <c r="P3579" i="1" s="1"/>
  <c r="Q3579" i="1" s="1"/>
  <c r="L3579" i="1"/>
  <c r="K3579" i="1"/>
  <c r="M3579" i="1" s="1"/>
  <c r="J3579" i="1"/>
  <c r="H3579" i="1"/>
  <c r="I3579" i="1" s="1"/>
  <c r="O3578" i="1"/>
  <c r="P3578" i="1" s="1"/>
  <c r="Q3578" i="1" s="1"/>
  <c r="L3578" i="1"/>
  <c r="K3578" i="1"/>
  <c r="J3578" i="1"/>
  <c r="H3578" i="1"/>
  <c r="I3578" i="1" s="1"/>
  <c r="O3577" i="1"/>
  <c r="P3577" i="1" s="1"/>
  <c r="Q3577" i="1" s="1"/>
  <c r="L3577" i="1"/>
  <c r="K3577" i="1"/>
  <c r="M3577" i="1" s="1"/>
  <c r="J3577" i="1"/>
  <c r="H3577" i="1"/>
  <c r="I3577" i="1" s="1"/>
  <c r="O3576" i="1"/>
  <c r="P3576" i="1" s="1"/>
  <c r="Q3576" i="1" s="1"/>
  <c r="L3576" i="1"/>
  <c r="K3576" i="1"/>
  <c r="M3576" i="1" s="1"/>
  <c r="J3576" i="1"/>
  <c r="H3576" i="1"/>
  <c r="I3576" i="1" s="1"/>
  <c r="S3575" i="1"/>
  <c r="O3575" i="1"/>
  <c r="P3575" i="1" s="1"/>
  <c r="Q3575" i="1" s="1"/>
  <c r="L3575" i="1"/>
  <c r="K3575" i="1"/>
  <c r="M3575" i="1" s="1"/>
  <c r="J3575" i="1"/>
  <c r="H3575" i="1"/>
  <c r="I3575" i="1" s="1"/>
  <c r="O3574" i="1"/>
  <c r="P3574" i="1" s="1"/>
  <c r="Q3574" i="1" s="1"/>
  <c r="L3574" i="1"/>
  <c r="K3574" i="1"/>
  <c r="J3574" i="1"/>
  <c r="H3574" i="1"/>
  <c r="I3574" i="1" s="1"/>
  <c r="O3573" i="1"/>
  <c r="P3573" i="1" s="1"/>
  <c r="Q3573" i="1" s="1"/>
  <c r="L3573" i="1"/>
  <c r="K3573" i="1"/>
  <c r="M3573" i="1" s="1"/>
  <c r="J3573" i="1"/>
  <c r="H3573" i="1"/>
  <c r="I3573" i="1" s="1"/>
  <c r="O3572" i="1"/>
  <c r="P3572" i="1" s="1"/>
  <c r="Q3572" i="1" s="1"/>
  <c r="L3572" i="1"/>
  <c r="K3572" i="1"/>
  <c r="J3572" i="1"/>
  <c r="H3572" i="1"/>
  <c r="I3572" i="1" s="1"/>
  <c r="O3571" i="1"/>
  <c r="P3571" i="1" s="1"/>
  <c r="Q3571" i="1" s="1"/>
  <c r="L3571" i="1"/>
  <c r="K3571" i="1"/>
  <c r="M3571" i="1" s="1"/>
  <c r="J3571" i="1"/>
  <c r="H3571" i="1"/>
  <c r="I3571" i="1" s="1"/>
  <c r="O3570" i="1"/>
  <c r="P3570" i="1" s="1"/>
  <c r="Q3570" i="1" s="1"/>
  <c r="L3570" i="1"/>
  <c r="K3570" i="1"/>
  <c r="M3570" i="1" s="1"/>
  <c r="J3570" i="1"/>
  <c r="H3570" i="1"/>
  <c r="I3570" i="1" s="1"/>
  <c r="O3569" i="1"/>
  <c r="P3569" i="1" s="1"/>
  <c r="Q3569" i="1" s="1"/>
  <c r="L3569" i="1"/>
  <c r="K3569" i="1"/>
  <c r="J3569" i="1"/>
  <c r="H3569" i="1"/>
  <c r="I3569" i="1" s="1"/>
  <c r="O3568" i="1"/>
  <c r="P3568" i="1" s="1"/>
  <c r="Q3568" i="1" s="1"/>
  <c r="L3568" i="1"/>
  <c r="K3568" i="1"/>
  <c r="M3568" i="1" s="1"/>
  <c r="J3568" i="1"/>
  <c r="H3568" i="1"/>
  <c r="I3568" i="1" s="1"/>
  <c r="O3567" i="1"/>
  <c r="P3567" i="1" s="1"/>
  <c r="Q3567" i="1" s="1"/>
  <c r="L3567" i="1"/>
  <c r="K3567" i="1"/>
  <c r="J3567" i="1"/>
  <c r="H3567" i="1"/>
  <c r="I3567" i="1" s="1"/>
  <c r="O3566" i="1"/>
  <c r="P3566" i="1" s="1"/>
  <c r="Q3566" i="1" s="1"/>
  <c r="L3566" i="1"/>
  <c r="K3566" i="1"/>
  <c r="M3566" i="1" s="1"/>
  <c r="J3566" i="1"/>
  <c r="H3566" i="1"/>
  <c r="I3566" i="1" s="1"/>
  <c r="O3565" i="1"/>
  <c r="P3565" i="1" s="1"/>
  <c r="Q3565" i="1" s="1"/>
  <c r="L3565" i="1"/>
  <c r="K3565" i="1"/>
  <c r="J3565" i="1"/>
  <c r="H3565" i="1"/>
  <c r="I3565" i="1" s="1"/>
  <c r="O3564" i="1"/>
  <c r="P3564" i="1" s="1"/>
  <c r="Q3564" i="1" s="1"/>
  <c r="L3564" i="1"/>
  <c r="K3564" i="1"/>
  <c r="M3564" i="1" s="1"/>
  <c r="J3564" i="1"/>
  <c r="H3564" i="1"/>
  <c r="I3564" i="1" s="1"/>
  <c r="O3563" i="1"/>
  <c r="P3563" i="1" s="1"/>
  <c r="Q3563" i="1" s="1"/>
  <c r="L3563" i="1"/>
  <c r="K3563" i="1"/>
  <c r="M3563" i="1" s="1"/>
  <c r="J3563" i="1"/>
  <c r="H3563" i="1"/>
  <c r="I3563" i="1" s="1"/>
  <c r="O3562" i="1"/>
  <c r="P3562" i="1" s="1"/>
  <c r="Q3562" i="1" s="1"/>
  <c r="L3562" i="1"/>
  <c r="K3562" i="1"/>
  <c r="M3562" i="1" s="1"/>
  <c r="J3562" i="1"/>
  <c r="H3562" i="1"/>
  <c r="I3562" i="1" s="1"/>
  <c r="O3561" i="1"/>
  <c r="P3561" i="1" s="1"/>
  <c r="Q3561" i="1" s="1"/>
  <c r="L3561" i="1"/>
  <c r="K3561" i="1"/>
  <c r="M3561" i="1" s="1"/>
  <c r="J3561" i="1"/>
  <c r="H3561" i="1"/>
  <c r="I3561" i="1" s="1"/>
  <c r="O3560" i="1"/>
  <c r="P3560" i="1" s="1"/>
  <c r="Q3560" i="1" s="1"/>
  <c r="L3560" i="1"/>
  <c r="K3560" i="1"/>
  <c r="M3560" i="1" s="1"/>
  <c r="J3560" i="1"/>
  <c r="H3560" i="1"/>
  <c r="I3560" i="1" s="1"/>
  <c r="O3559" i="1"/>
  <c r="P3559" i="1" s="1"/>
  <c r="Q3559" i="1" s="1"/>
  <c r="L3559" i="1"/>
  <c r="K3559" i="1"/>
  <c r="M3559" i="1" s="1"/>
  <c r="J3559" i="1"/>
  <c r="H3559" i="1"/>
  <c r="I3559" i="1" s="1"/>
  <c r="O3558" i="1"/>
  <c r="P3558" i="1" s="1"/>
  <c r="Q3558" i="1" s="1"/>
  <c r="L3558" i="1"/>
  <c r="K3558" i="1"/>
  <c r="J3558" i="1"/>
  <c r="H3558" i="1"/>
  <c r="I3558" i="1" s="1"/>
  <c r="O3557" i="1"/>
  <c r="P3557" i="1" s="1"/>
  <c r="Q3557" i="1" s="1"/>
  <c r="L3557" i="1"/>
  <c r="K3557" i="1"/>
  <c r="J3557" i="1"/>
  <c r="H3557" i="1"/>
  <c r="I3557" i="1" s="1"/>
  <c r="O3556" i="1"/>
  <c r="P3556" i="1" s="1"/>
  <c r="Q3556" i="1" s="1"/>
  <c r="L3556" i="1"/>
  <c r="K3556" i="1"/>
  <c r="J3556" i="1"/>
  <c r="H3556" i="1"/>
  <c r="I3556" i="1" s="1"/>
  <c r="O3555" i="1"/>
  <c r="P3555" i="1" s="1"/>
  <c r="Q3555" i="1" s="1"/>
  <c r="L3555" i="1"/>
  <c r="K3555" i="1"/>
  <c r="M3555" i="1" s="1"/>
  <c r="J3555" i="1"/>
  <c r="H3555" i="1"/>
  <c r="I3555" i="1" s="1"/>
  <c r="O3554" i="1"/>
  <c r="P3554" i="1" s="1"/>
  <c r="Q3554" i="1" s="1"/>
  <c r="L3554" i="1"/>
  <c r="K3554" i="1"/>
  <c r="M3554" i="1" s="1"/>
  <c r="J3554" i="1"/>
  <c r="H3554" i="1"/>
  <c r="I3554" i="1" s="1"/>
  <c r="O3553" i="1"/>
  <c r="P3553" i="1" s="1"/>
  <c r="Q3553" i="1" s="1"/>
  <c r="L3553" i="1"/>
  <c r="K3553" i="1"/>
  <c r="J3553" i="1"/>
  <c r="H3553" i="1"/>
  <c r="I3553" i="1" s="1"/>
  <c r="O3552" i="1"/>
  <c r="P3552" i="1" s="1"/>
  <c r="Q3552" i="1" s="1"/>
  <c r="L3552" i="1"/>
  <c r="K3552" i="1"/>
  <c r="M3552" i="1" s="1"/>
  <c r="J3552" i="1"/>
  <c r="H3552" i="1"/>
  <c r="I3552" i="1" s="1"/>
  <c r="O3551" i="1"/>
  <c r="P3551" i="1" s="1"/>
  <c r="Q3551" i="1" s="1"/>
  <c r="L3551" i="1"/>
  <c r="K3551" i="1"/>
  <c r="J3551" i="1"/>
  <c r="H3551" i="1"/>
  <c r="I3551" i="1" s="1"/>
  <c r="O3550" i="1"/>
  <c r="P3550" i="1" s="1"/>
  <c r="Q3550" i="1" s="1"/>
  <c r="L3550" i="1"/>
  <c r="K3550" i="1"/>
  <c r="M3550" i="1" s="1"/>
  <c r="J3550" i="1"/>
  <c r="H3550" i="1"/>
  <c r="I3550" i="1" s="1"/>
  <c r="O3549" i="1"/>
  <c r="P3549" i="1" s="1"/>
  <c r="Q3549" i="1" s="1"/>
  <c r="L3549" i="1"/>
  <c r="K3549" i="1"/>
  <c r="J3549" i="1"/>
  <c r="H3549" i="1"/>
  <c r="I3549" i="1" s="1"/>
  <c r="O3548" i="1"/>
  <c r="P3548" i="1" s="1"/>
  <c r="Q3548" i="1" s="1"/>
  <c r="L3548" i="1"/>
  <c r="K3548" i="1"/>
  <c r="M3548" i="1" s="1"/>
  <c r="J3548" i="1"/>
  <c r="H3548" i="1"/>
  <c r="I3548" i="1" s="1"/>
  <c r="O3547" i="1"/>
  <c r="P3547" i="1" s="1"/>
  <c r="Q3547" i="1" s="1"/>
  <c r="L3547" i="1"/>
  <c r="K3547" i="1"/>
  <c r="M3547" i="1" s="1"/>
  <c r="J3547" i="1"/>
  <c r="H3547" i="1"/>
  <c r="I3547" i="1" s="1"/>
  <c r="S3546" i="1"/>
  <c r="O3546" i="1"/>
  <c r="P3546" i="1" s="1"/>
  <c r="Q3546" i="1" s="1"/>
  <c r="L3546" i="1"/>
  <c r="K3546" i="1"/>
  <c r="J3546" i="1"/>
  <c r="H3546" i="1"/>
  <c r="I3546" i="1" s="1"/>
  <c r="O3545" i="1"/>
  <c r="P3545" i="1" s="1"/>
  <c r="Q3545" i="1" s="1"/>
  <c r="L3545" i="1"/>
  <c r="K3545" i="1"/>
  <c r="M3545" i="1" s="1"/>
  <c r="J3545" i="1"/>
  <c r="H3545" i="1"/>
  <c r="I3545" i="1" s="1"/>
  <c r="O3544" i="1"/>
  <c r="P3544" i="1" s="1"/>
  <c r="Q3544" i="1" s="1"/>
  <c r="L3544" i="1"/>
  <c r="K3544" i="1"/>
  <c r="M3544" i="1" s="1"/>
  <c r="J3544" i="1"/>
  <c r="H3544" i="1"/>
  <c r="I3544" i="1" s="1"/>
  <c r="O3543" i="1"/>
  <c r="P3543" i="1" s="1"/>
  <c r="Q3543" i="1" s="1"/>
  <c r="L3543" i="1"/>
  <c r="K3543" i="1"/>
  <c r="M3543" i="1" s="1"/>
  <c r="J3543" i="1"/>
  <c r="H3543" i="1"/>
  <c r="I3543" i="1" s="1"/>
  <c r="O3542" i="1"/>
  <c r="P3542" i="1" s="1"/>
  <c r="Q3542" i="1" s="1"/>
  <c r="L3542" i="1"/>
  <c r="K3542" i="1"/>
  <c r="J3542" i="1"/>
  <c r="H3542" i="1"/>
  <c r="I3542" i="1" s="1"/>
  <c r="O3541" i="1"/>
  <c r="P3541" i="1" s="1"/>
  <c r="Q3541" i="1" s="1"/>
  <c r="L3541" i="1"/>
  <c r="K3541" i="1"/>
  <c r="J3541" i="1"/>
  <c r="H3541" i="1"/>
  <c r="I3541" i="1" s="1"/>
  <c r="O3540" i="1"/>
  <c r="P3540" i="1" s="1"/>
  <c r="Q3540" i="1" s="1"/>
  <c r="L3540" i="1"/>
  <c r="K3540" i="1"/>
  <c r="J3540" i="1"/>
  <c r="H3540" i="1"/>
  <c r="I3540" i="1" s="1"/>
  <c r="O3539" i="1"/>
  <c r="P3539" i="1" s="1"/>
  <c r="Q3539" i="1" s="1"/>
  <c r="L3539" i="1"/>
  <c r="K3539" i="1"/>
  <c r="J3539" i="1"/>
  <c r="H3539" i="1"/>
  <c r="I3539" i="1" s="1"/>
  <c r="O3538" i="1"/>
  <c r="P3538" i="1" s="1"/>
  <c r="Q3538" i="1" s="1"/>
  <c r="L3538" i="1"/>
  <c r="K3538" i="1"/>
  <c r="M3538" i="1" s="1"/>
  <c r="J3538" i="1"/>
  <c r="H3538" i="1"/>
  <c r="I3538" i="1" s="1"/>
  <c r="O3537" i="1"/>
  <c r="P3537" i="1" s="1"/>
  <c r="Q3537" i="1" s="1"/>
  <c r="L3537" i="1"/>
  <c r="K3537" i="1"/>
  <c r="J3537" i="1"/>
  <c r="H3537" i="1"/>
  <c r="I3537" i="1" s="1"/>
  <c r="O3536" i="1"/>
  <c r="P3536" i="1" s="1"/>
  <c r="Q3536" i="1" s="1"/>
  <c r="L3536" i="1"/>
  <c r="K3536" i="1"/>
  <c r="J3536" i="1"/>
  <c r="H3536" i="1"/>
  <c r="I3536" i="1" s="1"/>
  <c r="O3535" i="1"/>
  <c r="P3535" i="1" s="1"/>
  <c r="Q3535" i="1" s="1"/>
  <c r="L3535" i="1"/>
  <c r="K3535" i="1"/>
  <c r="J3535" i="1"/>
  <c r="H3535" i="1"/>
  <c r="I3535" i="1" s="1"/>
  <c r="O3534" i="1"/>
  <c r="P3534" i="1" s="1"/>
  <c r="Q3534" i="1" s="1"/>
  <c r="L3534" i="1"/>
  <c r="K3534" i="1"/>
  <c r="M3534" i="1" s="1"/>
  <c r="J3534" i="1"/>
  <c r="H3534" i="1"/>
  <c r="I3534" i="1" s="1"/>
  <c r="S3533" i="1"/>
  <c r="O3533" i="1"/>
  <c r="P3533" i="1" s="1"/>
  <c r="Q3533" i="1" s="1"/>
  <c r="L3533" i="1"/>
  <c r="K3533" i="1"/>
  <c r="M3533" i="1" s="1"/>
  <c r="J3533" i="1"/>
  <c r="H3533" i="1"/>
  <c r="I3533" i="1" s="1"/>
  <c r="O3532" i="1"/>
  <c r="P3532" i="1" s="1"/>
  <c r="Q3532" i="1" s="1"/>
  <c r="L3532" i="1"/>
  <c r="K3532" i="1"/>
  <c r="M3532" i="1" s="1"/>
  <c r="J3532" i="1"/>
  <c r="H3532" i="1"/>
  <c r="I3532" i="1" s="1"/>
  <c r="O3531" i="1"/>
  <c r="P3531" i="1" s="1"/>
  <c r="Q3531" i="1" s="1"/>
  <c r="L3531" i="1"/>
  <c r="K3531" i="1"/>
  <c r="M3531" i="1" s="1"/>
  <c r="J3531" i="1"/>
  <c r="H3531" i="1"/>
  <c r="I3531" i="1" s="1"/>
  <c r="O3530" i="1"/>
  <c r="P3530" i="1" s="1"/>
  <c r="Q3530" i="1" s="1"/>
  <c r="L3530" i="1"/>
  <c r="K3530" i="1"/>
  <c r="M3530" i="1" s="1"/>
  <c r="J3530" i="1"/>
  <c r="H3530" i="1"/>
  <c r="I3530" i="1" s="1"/>
  <c r="O3529" i="1"/>
  <c r="P3529" i="1" s="1"/>
  <c r="Q3529" i="1" s="1"/>
  <c r="L3529" i="1"/>
  <c r="K3529" i="1"/>
  <c r="M3529" i="1" s="1"/>
  <c r="J3529" i="1"/>
  <c r="H3529" i="1"/>
  <c r="I3529" i="1" s="1"/>
  <c r="O3528" i="1"/>
  <c r="P3528" i="1" s="1"/>
  <c r="Q3528" i="1" s="1"/>
  <c r="L3528" i="1"/>
  <c r="K3528" i="1"/>
  <c r="M3528" i="1" s="1"/>
  <c r="J3528" i="1"/>
  <c r="H3528" i="1"/>
  <c r="I3528" i="1" s="1"/>
  <c r="O3527" i="1"/>
  <c r="P3527" i="1" s="1"/>
  <c r="Q3527" i="1" s="1"/>
  <c r="L3527" i="1"/>
  <c r="K3527" i="1"/>
  <c r="M3527" i="1" s="1"/>
  <c r="J3527" i="1"/>
  <c r="H3527" i="1"/>
  <c r="I3527" i="1" s="1"/>
  <c r="O3526" i="1"/>
  <c r="P3526" i="1" s="1"/>
  <c r="Q3526" i="1" s="1"/>
  <c r="L3526" i="1"/>
  <c r="K3526" i="1"/>
  <c r="J3526" i="1"/>
  <c r="H3526" i="1"/>
  <c r="I3526" i="1" s="1"/>
  <c r="O3525" i="1"/>
  <c r="P3525" i="1" s="1"/>
  <c r="Q3525" i="1" s="1"/>
  <c r="L3525" i="1"/>
  <c r="K3525" i="1"/>
  <c r="M3525" i="1" s="1"/>
  <c r="J3525" i="1"/>
  <c r="H3525" i="1"/>
  <c r="I3525" i="1" s="1"/>
  <c r="S3524" i="1"/>
  <c r="O3524" i="1"/>
  <c r="P3524" i="1" s="1"/>
  <c r="Q3524" i="1" s="1"/>
  <c r="L3524" i="1"/>
  <c r="K3524" i="1"/>
  <c r="M3524" i="1" s="1"/>
  <c r="J3524" i="1"/>
  <c r="H3524" i="1"/>
  <c r="I3524" i="1" s="1"/>
  <c r="O3523" i="1"/>
  <c r="P3523" i="1" s="1"/>
  <c r="Q3523" i="1" s="1"/>
  <c r="L3523" i="1"/>
  <c r="K3523" i="1"/>
  <c r="M3523" i="1" s="1"/>
  <c r="J3523" i="1"/>
  <c r="H3523" i="1"/>
  <c r="I3523" i="1" s="1"/>
  <c r="O3522" i="1"/>
  <c r="P3522" i="1" s="1"/>
  <c r="Q3522" i="1" s="1"/>
  <c r="L3522" i="1"/>
  <c r="K3522" i="1"/>
  <c r="M3522" i="1" s="1"/>
  <c r="J3522" i="1"/>
  <c r="H3522" i="1"/>
  <c r="I3522" i="1" s="1"/>
  <c r="O3521" i="1"/>
  <c r="P3521" i="1" s="1"/>
  <c r="Q3521" i="1" s="1"/>
  <c r="L3521" i="1"/>
  <c r="K3521" i="1"/>
  <c r="M3521" i="1" s="1"/>
  <c r="J3521" i="1"/>
  <c r="H3521" i="1"/>
  <c r="I3521" i="1" s="1"/>
  <c r="O3520" i="1"/>
  <c r="P3520" i="1" s="1"/>
  <c r="Q3520" i="1" s="1"/>
  <c r="L3520" i="1"/>
  <c r="K3520" i="1"/>
  <c r="M3520" i="1" s="1"/>
  <c r="J3520" i="1"/>
  <c r="H3520" i="1"/>
  <c r="I3520" i="1" s="1"/>
  <c r="O3519" i="1"/>
  <c r="P3519" i="1" s="1"/>
  <c r="Q3519" i="1" s="1"/>
  <c r="L3519" i="1"/>
  <c r="K3519" i="1"/>
  <c r="J3519" i="1"/>
  <c r="H3519" i="1"/>
  <c r="I3519" i="1" s="1"/>
  <c r="O3518" i="1"/>
  <c r="P3518" i="1" s="1"/>
  <c r="Q3518" i="1" s="1"/>
  <c r="L3518" i="1"/>
  <c r="K3518" i="1"/>
  <c r="M3518" i="1" s="1"/>
  <c r="J3518" i="1"/>
  <c r="H3518" i="1"/>
  <c r="I3518" i="1" s="1"/>
  <c r="O3517" i="1"/>
  <c r="P3517" i="1" s="1"/>
  <c r="Q3517" i="1" s="1"/>
  <c r="L3517" i="1"/>
  <c r="K3517" i="1"/>
  <c r="M3517" i="1" s="1"/>
  <c r="J3517" i="1"/>
  <c r="H3517" i="1"/>
  <c r="I3517" i="1" s="1"/>
  <c r="O3516" i="1"/>
  <c r="P3516" i="1" s="1"/>
  <c r="Q3516" i="1" s="1"/>
  <c r="L3516" i="1"/>
  <c r="K3516" i="1"/>
  <c r="M3516" i="1" s="1"/>
  <c r="J3516" i="1"/>
  <c r="H3516" i="1"/>
  <c r="I3516" i="1" s="1"/>
  <c r="O3515" i="1"/>
  <c r="P3515" i="1" s="1"/>
  <c r="Q3515" i="1" s="1"/>
  <c r="L3515" i="1"/>
  <c r="K3515" i="1"/>
  <c r="M3515" i="1" s="1"/>
  <c r="J3515" i="1"/>
  <c r="H3515" i="1"/>
  <c r="I3515" i="1" s="1"/>
  <c r="O3514" i="1"/>
  <c r="P3514" i="1" s="1"/>
  <c r="Q3514" i="1" s="1"/>
  <c r="L3514" i="1"/>
  <c r="K3514" i="1"/>
  <c r="M3514" i="1" s="1"/>
  <c r="J3514" i="1"/>
  <c r="H3514" i="1"/>
  <c r="I3514" i="1" s="1"/>
  <c r="O3513" i="1"/>
  <c r="P3513" i="1" s="1"/>
  <c r="Q3513" i="1" s="1"/>
  <c r="L3513" i="1"/>
  <c r="K3513" i="1"/>
  <c r="J3513" i="1"/>
  <c r="H3513" i="1"/>
  <c r="I3513" i="1" s="1"/>
  <c r="O3512" i="1"/>
  <c r="P3512" i="1" s="1"/>
  <c r="Q3512" i="1" s="1"/>
  <c r="L3512" i="1"/>
  <c r="K3512" i="1"/>
  <c r="M3512" i="1" s="1"/>
  <c r="J3512" i="1"/>
  <c r="H3512" i="1"/>
  <c r="I3512" i="1" s="1"/>
  <c r="O3511" i="1"/>
  <c r="P3511" i="1" s="1"/>
  <c r="Q3511" i="1" s="1"/>
  <c r="L3511" i="1"/>
  <c r="K3511" i="1"/>
  <c r="M3511" i="1" s="1"/>
  <c r="J3511" i="1"/>
  <c r="H3511" i="1"/>
  <c r="I3511" i="1" s="1"/>
  <c r="O3510" i="1"/>
  <c r="P3510" i="1" s="1"/>
  <c r="Q3510" i="1" s="1"/>
  <c r="L3510" i="1"/>
  <c r="K3510" i="1"/>
  <c r="J3510" i="1"/>
  <c r="H3510" i="1"/>
  <c r="I3510" i="1" s="1"/>
  <c r="O3509" i="1"/>
  <c r="P3509" i="1" s="1"/>
  <c r="Q3509" i="1" s="1"/>
  <c r="L3509" i="1"/>
  <c r="K3509" i="1"/>
  <c r="M3509" i="1" s="1"/>
  <c r="J3509" i="1"/>
  <c r="H3509" i="1"/>
  <c r="I3509" i="1" s="1"/>
  <c r="O3508" i="1"/>
  <c r="P3508" i="1" s="1"/>
  <c r="Q3508" i="1" s="1"/>
  <c r="L3508" i="1"/>
  <c r="K3508" i="1"/>
  <c r="M3508" i="1" s="1"/>
  <c r="J3508" i="1"/>
  <c r="H3508" i="1"/>
  <c r="I3508" i="1" s="1"/>
  <c r="O3507" i="1"/>
  <c r="P3507" i="1" s="1"/>
  <c r="Q3507" i="1" s="1"/>
  <c r="L3507" i="1"/>
  <c r="K3507" i="1"/>
  <c r="M3507" i="1" s="1"/>
  <c r="J3507" i="1"/>
  <c r="H3507" i="1"/>
  <c r="I3507" i="1" s="1"/>
  <c r="S3506" i="1"/>
  <c r="O3506" i="1"/>
  <c r="P3506" i="1" s="1"/>
  <c r="Q3506" i="1" s="1"/>
  <c r="L3506" i="1"/>
  <c r="K3506" i="1"/>
  <c r="M3506" i="1" s="1"/>
  <c r="J3506" i="1"/>
  <c r="H3506" i="1"/>
  <c r="I3506" i="1" s="1"/>
  <c r="O3505" i="1"/>
  <c r="P3505" i="1" s="1"/>
  <c r="Q3505" i="1" s="1"/>
  <c r="L3505" i="1"/>
  <c r="K3505" i="1"/>
  <c r="J3505" i="1"/>
  <c r="H3505" i="1"/>
  <c r="I3505" i="1" s="1"/>
  <c r="O3504" i="1"/>
  <c r="P3504" i="1" s="1"/>
  <c r="Q3504" i="1" s="1"/>
  <c r="L3504" i="1"/>
  <c r="K3504" i="1"/>
  <c r="J3504" i="1"/>
  <c r="H3504" i="1"/>
  <c r="I3504" i="1" s="1"/>
  <c r="O3503" i="1"/>
  <c r="P3503" i="1" s="1"/>
  <c r="Q3503" i="1" s="1"/>
  <c r="L3503" i="1"/>
  <c r="K3503" i="1"/>
  <c r="J3503" i="1"/>
  <c r="H3503" i="1"/>
  <c r="I3503" i="1" s="1"/>
  <c r="O3502" i="1"/>
  <c r="P3502" i="1" s="1"/>
  <c r="Q3502" i="1" s="1"/>
  <c r="L3502" i="1"/>
  <c r="K3502" i="1"/>
  <c r="M3502" i="1" s="1"/>
  <c r="J3502" i="1"/>
  <c r="H3502" i="1"/>
  <c r="I3502" i="1" s="1"/>
  <c r="O3501" i="1"/>
  <c r="P3501" i="1" s="1"/>
  <c r="Q3501" i="1" s="1"/>
  <c r="L3501" i="1"/>
  <c r="K3501" i="1"/>
  <c r="M3501" i="1" s="1"/>
  <c r="J3501" i="1"/>
  <c r="H3501" i="1"/>
  <c r="I3501" i="1" s="1"/>
  <c r="O3500" i="1"/>
  <c r="P3500" i="1" s="1"/>
  <c r="Q3500" i="1" s="1"/>
  <c r="L3500" i="1"/>
  <c r="K3500" i="1"/>
  <c r="J3500" i="1"/>
  <c r="H3500" i="1"/>
  <c r="I3500" i="1" s="1"/>
  <c r="O3499" i="1"/>
  <c r="P3499" i="1" s="1"/>
  <c r="Q3499" i="1" s="1"/>
  <c r="L3499" i="1"/>
  <c r="K3499" i="1"/>
  <c r="M3499" i="1" s="1"/>
  <c r="J3499" i="1"/>
  <c r="H3499" i="1"/>
  <c r="I3499" i="1" s="1"/>
  <c r="O3498" i="1"/>
  <c r="P3498" i="1" s="1"/>
  <c r="Q3498" i="1" s="1"/>
  <c r="L3498" i="1"/>
  <c r="K3498" i="1"/>
  <c r="M3498" i="1" s="1"/>
  <c r="J3498" i="1"/>
  <c r="H3498" i="1"/>
  <c r="I3498" i="1" s="1"/>
  <c r="O3497" i="1"/>
  <c r="P3497" i="1" s="1"/>
  <c r="Q3497" i="1" s="1"/>
  <c r="L3497" i="1"/>
  <c r="K3497" i="1"/>
  <c r="J3497" i="1"/>
  <c r="H3497" i="1"/>
  <c r="I3497" i="1" s="1"/>
  <c r="O3496" i="1"/>
  <c r="P3496" i="1" s="1"/>
  <c r="Q3496" i="1" s="1"/>
  <c r="L3496" i="1"/>
  <c r="K3496" i="1"/>
  <c r="M3496" i="1" s="1"/>
  <c r="J3496" i="1"/>
  <c r="H3496" i="1"/>
  <c r="I3496" i="1" s="1"/>
  <c r="O3495" i="1"/>
  <c r="P3495" i="1" s="1"/>
  <c r="Q3495" i="1" s="1"/>
  <c r="L3495" i="1"/>
  <c r="K3495" i="1"/>
  <c r="M3495" i="1" s="1"/>
  <c r="J3495" i="1"/>
  <c r="H3495" i="1"/>
  <c r="I3495" i="1" s="1"/>
  <c r="O3494" i="1"/>
  <c r="P3494" i="1" s="1"/>
  <c r="Q3494" i="1" s="1"/>
  <c r="L3494" i="1"/>
  <c r="K3494" i="1"/>
  <c r="J3494" i="1"/>
  <c r="H3494" i="1"/>
  <c r="I3494" i="1" s="1"/>
  <c r="O3493" i="1"/>
  <c r="P3493" i="1" s="1"/>
  <c r="Q3493" i="1" s="1"/>
  <c r="L3493" i="1"/>
  <c r="K3493" i="1"/>
  <c r="M3493" i="1" s="1"/>
  <c r="J3493" i="1"/>
  <c r="H3493" i="1"/>
  <c r="I3493" i="1" s="1"/>
  <c r="O3492" i="1"/>
  <c r="P3492" i="1" s="1"/>
  <c r="Q3492" i="1" s="1"/>
  <c r="L3492" i="1"/>
  <c r="K3492" i="1"/>
  <c r="M3492" i="1" s="1"/>
  <c r="J3492" i="1"/>
  <c r="H3492" i="1"/>
  <c r="I3492" i="1" s="1"/>
  <c r="O3491" i="1"/>
  <c r="P3491" i="1" s="1"/>
  <c r="Q3491" i="1" s="1"/>
  <c r="L3491" i="1"/>
  <c r="K3491" i="1"/>
  <c r="M3491" i="1" s="1"/>
  <c r="J3491" i="1"/>
  <c r="H3491" i="1"/>
  <c r="I3491" i="1" s="1"/>
  <c r="O3490" i="1"/>
  <c r="P3490" i="1" s="1"/>
  <c r="Q3490" i="1" s="1"/>
  <c r="L3490" i="1"/>
  <c r="K3490" i="1"/>
  <c r="M3490" i="1" s="1"/>
  <c r="J3490" i="1"/>
  <c r="H3490" i="1"/>
  <c r="I3490" i="1" s="1"/>
  <c r="O3489" i="1"/>
  <c r="P3489" i="1" s="1"/>
  <c r="Q3489" i="1" s="1"/>
  <c r="L3489" i="1"/>
  <c r="K3489" i="1"/>
  <c r="M3489" i="1" s="1"/>
  <c r="J3489" i="1"/>
  <c r="H3489" i="1"/>
  <c r="I3489" i="1" s="1"/>
  <c r="O3488" i="1"/>
  <c r="P3488" i="1" s="1"/>
  <c r="Q3488" i="1" s="1"/>
  <c r="L3488" i="1"/>
  <c r="K3488" i="1"/>
  <c r="J3488" i="1"/>
  <c r="H3488" i="1"/>
  <c r="I3488" i="1" s="1"/>
  <c r="O3487" i="1"/>
  <c r="P3487" i="1" s="1"/>
  <c r="Q3487" i="1" s="1"/>
  <c r="L3487" i="1"/>
  <c r="K3487" i="1"/>
  <c r="J3487" i="1"/>
  <c r="H3487" i="1"/>
  <c r="I3487" i="1" s="1"/>
  <c r="O3486" i="1"/>
  <c r="P3486" i="1" s="1"/>
  <c r="Q3486" i="1" s="1"/>
  <c r="L3486" i="1"/>
  <c r="K3486" i="1"/>
  <c r="M3486" i="1" s="1"/>
  <c r="J3486" i="1"/>
  <c r="H3486" i="1"/>
  <c r="I3486" i="1" s="1"/>
  <c r="O3485" i="1"/>
  <c r="P3485" i="1" s="1"/>
  <c r="Q3485" i="1" s="1"/>
  <c r="L3485" i="1"/>
  <c r="K3485" i="1"/>
  <c r="M3485" i="1" s="1"/>
  <c r="J3485" i="1"/>
  <c r="H3485" i="1"/>
  <c r="I3485" i="1" s="1"/>
  <c r="O3484" i="1"/>
  <c r="P3484" i="1" s="1"/>
  <c r="Q3484" i="1" s="1"/>
  <c r="L3484" i="1"/>
  <c r="K3484" i="1"/>
  <c r="J3484" i="1"/>
  <c r="H3484" i="1"/>
  <c r="I3484" i="1" s="1"/>
  <c r="O3483" i="1"/>
  <c r="P3483" i="1" s="1"/>
  <c r="Q3483" i="1" s="1"/>
  <c r="L3483" i="1"/>
  <c r="K3483" i="1"/>
  <c r="J3483" i="1"/>
  <c r="H3483" i="1"/>
  <c r="I3483" i="1" s="1"/>
  <c r="S3482" i="1"/>
  <c r="O3482" i="1"/>
  <c r="P3482" i="1" s="1"/>
  <c r="Q3482" i="1" s="1"/>
  <c r="L3482" i="1"/>
  <c r="K3482" i="1"/>
  <c r="M3482" i="1" s="1"/>
  <c r="J3482" i="1"/>
  <c r="H3482" i="1"/>
  <c r="I3482" i="1" s="1"/>
  <c r="O3481" i="1"/>
  <c r="P3481" i="1" s="1"/>
  <c r="Q3481" i="1" s="1"/>
  <c r="L3481" i="1"/>
  <c r="K3481" i="1"/>
  <c r="M3481" i="1" s="1"/>
  <c r="J3481" i="1"/>
  <c r="H3481" i="1"/>
  <c r="I3481" i="1" s="1"/>
  <c r="O3480" i="1"/>
  <c r="P3480" i="1" s="1"/>
  <c r="Q3480" i="1" s="1"/>
  <c r="L3480" i="1"/>
  <c r="K3480" i="1"/>
  <c r="J3480" i="1"/>
  <c r="H3480" i="1"/>
  <c r="I3480" i="1" s="1"/>
  <c r="O3479" i="1"/>
  <c r="P3479" i="1" s="1"/>
  <c r="Q3479" i="1" s="1"/>
  <c r="L3479" i="1"/>
  <c r="K3479" i="1"/>
  <c r="M3479" i="1" s="1"/>
  <c r="J3479" i="1"/>
  <c r="H3479" i="1"/>
  <c r="I3479" i="1" s="1"/>
  <c r="O3478" i="1"/>
  <c r="P3478" i="1" s="1"/>
  <c r="Q3478" i="1" s="1"/>
  <c r="L3478" i="1"/>
  <c r="K3478" i="1"/>
  <c r="J3478" i="1"/>
  <c r="H3478" i="1"/>
  <c r="I3478" i="1" s="1"/>
  <c r="O3477" i="1"/>
  <c r="P3477" i="1" s="1"/>
  <c r="Q3477" i="1" s="1"/>
  <c r="L3477" i="1"/>
  <c r="K3477" i="1"/>
  <c r="M3477" i="1" s="1"/>
  <c r="J3477" i="1"/>
  <c r="H3477" i="1"/>
  <c r="I3477" i="1" s="1"/>
  <c r="O3476" i="1"/>
  <c r="P3476" i="1" s="1"/>
  <c r="Q3476" i="1" s="1"/>
  <c r="L3476" i="1"/>
  <c r="K3476" i="1"/>
  <c r="M3476" i="1" s="1"/>
  <c r="J3476" i="1"/>
  <c r="H3476" i="1"/>
  <c r="I3476" i="1" s="1"/>
  <c r="O3475" i="1"/>
  <c r="P3475" i="1" s="1"/>
  <c r="Q3475" i="1" s="1"/>
  <c r="L3475" i="1"/>
  <c r="K3475" i="1"/>
  <c r="M3475" i="1" s="1"/>
  <c r="J3475" i="1"/>
  <c r="H3475" i="1"/>
  <c r="I3475" i="1" s="1"/>
  <c r="O3474" i="1"/>
  <c r="P3474" i="1" s="1"/>
  <c r="Q3474" i="1" s="1"/>
  <c r="L3474" i="1"/>
  <c r="K3474" i="1"/>
  <c r="M3474" i="1" s="1"/>
  <c r="J3474" i="1"/>
  <c r="H3474" i="1"/>
  <c r="I3474" i="1" s="1"/>
  <c r="O3473" i="1"/>
  <c r="P3473" i="1" s="1"/>
  <c r="Q3473" i="1" s="1"/>
  <c r="L3473" i="1"/>
  <c r="K3473" i="1"/>
  <c r="M3473" i="1" s="1"/>
  <c r="J3473" i="1"/>
  <c r="H3473" i="1"/>
  <c r="I3473" i="1" s="1"/>
  <c r="O3472" i="1"/>
  <c r="P3472" i="1" s="1"/>
  <c r="Q3472" i="1" s="1"/>
  <c r="L3472" i="1"/>
  <c r="K3472" i="1"/>
  <c r="M3472" i="1" s="1"/>
  <c r="J3472" i="1"/>
  <c r="H3472" i="1"/>
  <c r="I3472" i="1" s="1"/>
  <c r="O3471" i="1"/>
  <c r="P3471" i="1" s="1"/>
  <c r="Q3471" i="1" s="1"/>
  <c r="L3471" i="1"/>
  <c r="K3471" i="1"/>
  <c r="J3471" i="1"/>
  <c r="H3471" i="1"/>
  <c r="I3471" i="1" s="1"/>
  <c r="O3470" i="1"/>
  <c r="P3470" i="1" s="1"/>
  <c r="Q3470" i="1" s="1"/>
  <c r="L3470" i="1"/>
  <c r="K3470" i="1"/>
  <c r="M3470" i="1" s="1"/>
  <c r="J3470" i="1"/>
  <c r="H3470" i="1"/>
  <c r="I3470" i="1" s="1"/>
  <c r="O3469" i="1"/>
  <c r="P3469" i="1" s="1"/>
  <c r="Q3469" i="1" s="1"/>
  <c r="L3469" i="1"/>
  <c r="K3469" i="1"/>
  <c r="M3469" i="1" s="1"/>
  <c r="J3469" i="1"/>
  <c r="H3469" i="1"/>
  <c r="I3469" i="1" s="1"/>
  <c r="O3468" i="1"/>
  <c r="P3468" i="1" s="1"/>
  <c r="Q3468" i="1" s="1"/>
  <c r="L3468" i="1"/>
  <c r="K3468" i="1"/>
  <c r="J3468" i="1"/>
  <c r="H3468" i="1"/>
  <c r="I3468" i="1" s="1"/>
  <c r="O3467" i="1"/>
  <c r="P3467" i="1" s="1"/>
  <c r="Q3467" i="1" s="1"/>
  <c r="L3467" i="1"/>
  <c r="K3467" i="1"/>
  <c r="M3467" i="1" s="1"/>
  <c r="J3467" i="1"/>
  <c r="H3467" i="1"/>
  <c r="I3467" i="1" s="1"/>
  <c r="O3466" i="1"/>
  <c r="P3466" i="1" s="1"/>
  <c r="Q3466" i="1" s="1"/>
  <c r="L3466" i="1"/>
  <c r="K3466" i="1"/>
  <c r="M3466" i="1" s="1"/>
  <c r="J3466" i="1"/>
  <c r="H3466" i="1"/>
  <c r="I3466" i="1" s="1"/>
  <c r="O3465" i="1"/>
  <c r="P3465" i="1" s="1"/>
  <c r="Q3465" i="1" s="1"/>
  <c r="L3465" i="1"/>
  <c r="K3465" i="1"/>
  <c r="J3465" i="1"/>
  <c r="H3465" i="1"/>
  <c r="I3465" i="1" s="1"/>
  <c r="O3464" i="1"/>
  <c r="P3464" i="1" s="1"/>
  <c r="Q3464" i="1" s="1"/>
  <c r="L3464" i="1"/>
  <c r="K3464" i="1"/>
  <c r="M3464" i="1" s="1"/>
  <c r="J3464" i="1"/>
  <c r="H3464" i="1"/>
  <c r="I3464" i="1" s="1"/>
  <c r="O3463" i="1"/>
  <c r="P3463" i="1" s="1"/>
  <c r="Q3463" i="1" s="1"/>
  <c r="L3463" i="1"/>
  <c r="K3463" i="1"/>
  <c r="M3463" i="1" s="1"/>
  <c r="J3463" i="1"/>
  <c r="H3463" i="1"/>
  <c r="I3463" i="1" s="1"/>
  <c r="O3462" i="1"/>
  <c r="P3462" i="1" s="1"/>
  <c r="Q3462" i="1" s="1"/>
  <c r="L3462" i="1"/>
  <c r="K3462" i="1"/>
  <c r="J3462" i="1"/>
  <c r="H3462" i="1"/>
  <c r="I3462" i="1" s="1"/>
  <c r="O3461" i="1"/>
  <c r="P3461" i="1" s="1"/>
  <c r="Q3461" i="1" s="1"/>
  <c r="L3461" i="1"/>
  <c r="K3461" i="1"/>
  <c r="J3461" i="1"/>
  <c r="H3461" i="1"/>
  <c r="I3461" i="1" s="1"/>
  <c r="O3460" i="1"/>
  <c r="P3460" i="1" s="1"/>
  <c r="Q3460" i="1" s="1"/>
  <c r="L3460" i="1"/>
  <c r="K3460" i="1"/>
  <c r="M3460" i="1" s="1"/>
  <c r="J3460" i="1"/>
  <c r="H3460" i="1"/>
  <c r="I3460" i="1" s="1"/>
  <c r="O3459" i="1"/>
  <c r="P3459" i="1" s="1"/>
  <c r="Q3459" i="1" s="1"/>
  <c r="L3459" i="1"/>
  <c r="K3459" i="1"/>
  <c r="J3459" i="1"/>
  <c r="H3459" i="1"/>
  <c r="I3459" i="1" s="1"/>
  <c r="S3458" i="1"/>
  <c r="O3458" i="1"/>
  <c r="P3458" i="1" s="1"/>
  <c r="Q3458" i="1" s="1"/>
  <c r="L3458" i="1"/>
  <c r="K3458" i="1"/>
  <c r="M3458" i="1" s="1"/>
  <c r="J3458" i="1"/>
  <c r="H3458" i="1"/>
  <c r="I3458" i="1" s="1"/>
  <c r="S3457" i="1"/>
  <c r="O3457" i="1"/>
  <c r="P3457" i="1" s="1"/>
  <c r="Q3457" i="1" s="1"/>
  <c r="L3457" i="1"/>
  <c r="K3457" i="1"/>
  <c r="M3457" i="1" s="1"/>
  <c r="J3457" i="1"/>
  <c r="H3457" i="1"/>
  <c r="I3457" i="1" s="1"/>
  <c r="O3456" i="1"/>
  <c r="P3456" i="1" s="1"/>
  <c r="Q3456" i="1" s="1"/>
  <c r="L3456" i="1"/>
  <c r="K3456" i="1"/>
  <c r="M3456" i="1" s="1"/>
  <c r="J3456" i="1"/>
  <c r="H3456" i="1"/>
  <c r="I3456" i="1" s="1"/>
  <c r="S3455" i="1"/>
  <c r="O3455" i="1"/>
  <c r="P3455" i="1" s="1"/>
  <c r="Q3455" i="1" s="1"/>
  <c r="L3455" i="1"/>
  <c r="K3455" i="1"/>
  <c r="J3455" i="1"/>
  <c r="H3455" i="1"/>
  <c r="I3455" i="1" s="1"/>
  <c r="O3454" i="1"/>
  <c r="P3454" i="1" s="1"/>
  <c r="Q3454" i="1" s="1"/>
  <c r="L3454" i="1"/>
  <c r="K3454" i="1"/>
  <c r="M3454" i="1" s="1"/>
  <c r="J3454" i="1"/>
  <c r="H3454" i="1"/>
  <c r="I3454" i="1" s="1"/>
  <c r="O3453" i="1"/>
  <c r="P3453" i="1" s="1"/>
  <c r="Q3453" i="1" s="1"/>
  <c r="L3453" i="1"/>
  <c r="K3453" i="1"/>
  <c r="M3453" i="1" s="1"/>
  <c r="J3453" i="1"/>
  <c r="H3453" i="1"/>
  <c r="I3453" i="1" s="1"/>
  <c r="O3452" i="1"/>
  <c r="P3452" i="1" s="1"/>
  <c r="Q3452" i="1" s="1"/>
  <c r="L3452" i="1"/>
  <c r="K3452" i="1"/>
  <c r="M3452" i="1" s="1"/>
  <c r="J3452" i="1"/>
  <c r="H3452" i="1"/>
  <c r="I3452" i="1" s="1"/>
  <c r="O3451" i="1"/>
  <c r="P3451" i="1" s="1"/>
  <c r="Q3451" i="1" s="1"/>
  <c r="L3451" i="1"/>
  <c r="K3451" i="1"/>
  <c r="M3451" i="1" s="1"/>
  <c r="J3451" i="1"/>
  <c r="H3451" i="1"/>
  <c r="I3451" i="1" s="1"/>
  <c r="O3450" i="1"/>
  <c r="P3450" i="1" s="1"/>
  <c r="Q3450" i="1" s="1"/>
  <c r="L3450" i="1"/>
  <c r="K3450" i="1"/>
  <c r="J3450" i="1"/>
  <c r="H3450" i="1"/>
  <c r="I3450" i="1" s="1"/>
  <c r="O3449" i="1"/>
  <c r="P3449" i="1" s="1"/>
  <c r="Q3449" i="1" s="1"/>
  <c r="L3449" i="1"/>
  <c r="K3449" i="1"/>
  <c r="J3449" i="1"/>
  <c r="H3449" i="1"/>
  <c r="I3449" i="1" s="1"/>
  <c r="O3448" i="1"/>
  <c r="P3448" i="1" s="1"/>
  <c r="Q3448" i="1" s="1"/>
  <c r="L3448" i="1"/>
  <c r="K3448" i="1"/>
  <c r="J3448" i="1"/>
  <c r="H3448" i="1"/>
  <c r="I3448" i="1" s="1"/>
  <c r="O3447" i="1"/>
  <c r="P3447" i="1" s="1"/>
  <c r="Q3447" i="1" s="1"/>
  <c r="L3447" i="1"/>
  <c r="K3447" i="1"/>
  <c r="M3447" i="1" s="1"/>
  <c r="J3447" i="1"/>
  <c r="H3447" i="1"/>
  <c r="I3447" i="1" s="1"/>
  <c r="O3446" i="1"/>
  <c r="P3446" i="1" s="1"/>
  <c r="Q3446" i="1" s="1"/>
  <c r="L3446" i="1"/>
  <c r="K3446" i="1"/>
  <c r="M3446" i="1" s="1"/>
  <c r="J3446" i="1"/>
  <c r="H3446" i="1"/>
  <c r="I3446" i="1" s="1"/>
  <c r="O3445" i="1"/>
  <c r="P3445" i="1" s="1"/>
  <c r="Q3445" i="1" s="1"/>
  <c r="L3445" i="1"/>
  <c r="K3445" i="1"/>
  <c r="M3445" i="1" s="1"/>
  <c r="J3445" i="1"/>
  <c r="H3445" i="1"/>
  <c r="I3445" i="1" s="1"/>
  <c r="O3444" i="1"/>
  <c r="P3444" i="1" s="1"/>
  <c r="Q3444" i="1" s="1"/>
  <c r="L3444" i="1"/>
  <c r="K3444" i="1"/>
  <c r="J3444" i="1"/>
  <c r="H3444" i="1"/>
  <c r="I3444" i="1" s="1"/>
  <c r="O3443" i="1"/>
  <c r="P3443" i="1" s="1"/>
  <c r="Q3443" i="1" s="1"/>
  <c r="L3443" i="1"/>
  <c r="K3443" i="1"/>
  <c r="M3443" i="1" s="1"/>
  <c r="J3443" i="1"/>
  <c r="H3443" i="1"/>
  <c r="I3443" i="1" s="1"/>
  <c r="O3442" i="1"/>
  <c r="P3442" i="1" s="1"/>
  <c r="Q3442" i="1" s="1"/>
  <c r="L3442" i="1"/>
  <c r="K3442" i="1"/>
  <c r="J3442" i="1"/>
  <c r="H3442" i="1"/>
  <c r="I3442" i="1" s="1"/>
  <c r="O3441" i="1"/>
  <c r="P3441" i="1" s="1"/>
  <c r="Q3441" i="1" s="1"/>
  <c r="L3441" i="1"/>
  <c r="K3441" i="1"/>
  <c r="J3441" i="1"/>
  <c r="H3441" i="1"/>
  <c r="I3441" i="1" s="1"/>
  <c r="O3440" i="1"/>
  <c r="P3440" i="1" s="1"/>
  <c r="Q3440" i="1" s="1"/>
  <c r="L3440" i="1"/>
  <c r="K3440" i="1"/>
  <c r="M3440" i="1" s="1"/>
  <c r="J3440" i="1"/>
  <c r="H3440" i="1"/>
  <c r="I3440" i="1" s="1"/>
  <c r="O3439" i="1"/>
  <c r="P3439" i="1" s="1"/>
  <c r="Q3439" i="1" s="1"/>
  <c r="L3439" i="1"/>
  <c r="K3439" i="1"/>
  <c r="J3439" i="1"/>
  <c r="H3439" i="1"/>
  <c r="I3439" i="1" s="1"/>
  <c r="O3438" i="1"/>
  <c r="P3438" i="1" s="1"/>
  <c r="Q3438" i="1" s="1"/>
  <c r="L3438" i="1"/>
  <c r="K3438" i="1"/>
  <c r="M3438" i="1" s="1"/>
  <c r="J3438" i="1"/>
  <c r="H3438" i="1"/>
  <c r="I3438" i="1" s="1"/>
  <c r="O3437" i="1"/>
  <c r="P3437" i="1" s="1"/>
  <c r="Q3437" i="1" s="1"/>
  <c r="L3437" i="1"/>
  <c r="K3437" i="1"/>
  <c r="J3437" i="1"/>
  <c r="H3437" i="1"/>
  <c r="I3437" i="1" s="1"/>
  <c r="O3436" i="1"/>
  <c r="P3436" i="1" s="1"/>
  <c r="Q3436" i="1" s="1"/>
  <c r="L3436" i="1"/>
  <c r="K3436" i="1"/>
  <c r="J3436" i="1"/>
  <c r="H3436" i="1"/>
  <c r="I3436" i="1" s="1"/>
  <c r="O3435" i="1"/>
  <c r="P3435" i="1" s="1"/>
  <c r="Q3435" i="1" s="1"/>
  <c r="L3435" i="1"/>
  <c r="K3435" i="1"/>
  <c r="M3435" i="1" s="1"/>
  <c r="J3435" i="1"/>
  <c r="H3435" i="1"/>
  <c r="I3435" i="1" s="1"/>
  <c r="O3434" i="1"/>
  <c r="P3434" i="1" s="1"/>
  <c r="Q3434" i="1" s="1"/>
  <c r="L3434" i="1"/>
  <c r="K3434" i="1"/>
  <c r="J3434" i="1"/>
  <c r="H3434" i="1"/>
  <c r="I3434" i="1" s="1"/>
  <c r="S3433" i="1"/>
  <c r="O3433" i="1"/>
  <c r="P3433" i="1" s="1"/>
  <c r="Q3433" i="1" s="1"/>
  <c r="L3433" i="1"/>
  <c r="K3433" i="1"/>
  <c r="J3433" i="1"/>
  <c r="H3433" i="1"/>
  <c r="I3433" i="1" s="1"/>
  <c r="O3432" i="1"/>
  <c r="P3432" i="1" s="1"/>
  <c r="Q3432" i="1" s="1"/>
  <c r="L3432" i="1"/>
  <c r="K3432" i="1"/>
  <c r="M3432" i="1" s="1"/>
  <c r="J3432" i="1"/>
  <c r="H3432" i="1"/>
  <c r="I3432" i="1" s="1"/>
  <c r="O3431" i="1"/>
  <c r="P3431" i="1" s="1"/>
  <c r="Q3431" i="1" s="1"/>
  <c r="L3431" i="1"/>
  <c r="K3431" i="1"/>
  <c r="J3431" i="1"/>
  <c r="H3431" i="1"/>
  <c r="I3431" i="1" s="1"/>
  <c r="O3430" i="1"/>
  <c r="P3430" i="1" s="1"/>
  <c r="Q3430" i="1" s="1"/>
  <c r="L3430" i="1"/>
  <c r="K3430" i="1"/>
  <c r="J3430" i="1"/>
  <c r="H3430" i="1"/>
  <c r="I3430" i="1" s="1"/>
  <c r="O3429" i="1"/>
  <c r="P3429" i="1" s="1"/>
  <c r="Q3429" i="1" s="1"/>
  <c r="L3429" i="1"/>
  <c r="K3429" i="1"/>
  <c r="M3429" i="1" s="1"/>
  <c r="J3429" i="1"/>
  <c r="H3429" i="1"/>
  <c r="I3429" i="1" s="1"/>
  <c r="O3428" i="1"/>
  <c r="P3428" i="1" s="1"/>
  <c r="Q3428" i="1" s="1"/>
  <c r="L3428" i="1"/>
  <c r="K3428" i="1"/>
  <c r="J3428" i="1"/>
  <c r="H3428" i="1"/>
  <c r="I3428" i="1" s="1"/>
  <c r="O3427" i="1"/>
  <c r="P3427" i="1" s="1"/>
  <c r="Q3427" i="1" s="1"/>
  <c r="L3427" i="1"/>
  <c r="K3427" i="1"/>
  <c r="M3427" i="1" s="1"/>
  <c r="J3427" i="1"/>
  <c r="H3427" i="1"/>
  <c r="I3427" i="1" s="1"/>
  <c r="O3426" i="1"/>
  <c r="P3426" i="1" s="1"/>
  <c r="Q3426" i="1" s="1"/>
  <c r="L3426" i="1"/>
  <c r="K3426" i="1"/>
  <c r="J3426" i="1"/>
  <c r="H3426" i="1"/>
  <c r="I3426" i="1" s="1"/>
  <c r="O3425" i="1"/>
  <c r="P3425" i="1" s="1"/>
  <c r="Q3425" i="1" s="1"/>
  <c r="L3425" i="1"/>
  <c r="K3425" i="1"/>
  <c r="J3425" i="1"/>
  <c r="H3425" i="1"/>
  <c r="I3425" i="1" s="1"/>
  <c r="O3424" i="1"/>
  <c r="P3424" i="1" s="1"/>
  <c r="Q3424" i="1" s="1"/>
  <c r="L3424" i="1"/>
  <c r="K3424" i="1"/>
  <c r="M3424" i="1" s="1"/>
  <c r="J3424" i="1"/>
  <c r="H3424" i="1"/>
  <c r="I3424" i="1" s="1"/>
  <c r="O3423" i="1"/>
  <c r="P3423" i="1" s="1"/>
  <c r="Q3423" i="1" s="1"/>
  <c r="L3423" i="1"/>
  <c r="K3423" i="1"/>
  <c r="J3423" i="1"/>
  <c r="H3423" i="1"/>
  <c r="I3423" i="1" s="1"/>
  <c r="O3422" i="1"/>
  <c r="P3422" i="1" s="1"/>
  <c r="Q3422" i="1" s="1"/>
  <c r="L3422" i="1"/>
  <c r="K3422" i="1"/>
  <c r="J3422" i="1"/>
  <c r="H3422" i="1"/>
  <c r="I3422" i="1" s="1"/>
  <c r="O3421" i="1"/>
  <c r="P3421" i="1" s="1"/>
  <c r="Q3421" i="1" s="1"/>
  <c r="L3421" i="1"/>
  <c r="K3421" i="1"/>
  <c r="M3421" i="1" s="1"/>
  <c r="J3421" i="1"/>
  <c r="H3421" i="1"/>
  <c r="I3421" i="1" s="1"/>
  <c r="O3420" i="1"/>
  <c r="P3420" i="1" s="1"/>
  <c r="Q3420" i="1" s="1"/>
  <c r="L3420" i="1"/>
  <c r="K3420" i="1"/>
  <c r="J3420" i="1"/>
  <c r="H3420" i="1"/>
  <c r="I3420" i="1" s="1"/>
  <c r="O3419" i="1"/>
  <c r="P3419" i="1" s="1"/>
  <c r="Q3419" i="1" s="1"/>
  <c r="L3419" i="1"/>
  <c r="K3419" i="1"/>
  <c r="M3419" i="1" s="1"/>
  <c r="J3419" i="1"/>
  <c r="H3419" i="1"/>
  <c r="I3419" i="1" s="1"/>
  <c r="O3418" i="1"/>
  <c r="P3418" i="1" s="1"/>
  <c r="Q3418" i="1" s="1"/>
  <c r="L3418" i="1"/>
  <c r="K3418" i="1"/>
  <c r="J3418" i="1"/>
  <c r="H3418" i="1"/>
  <c r="I3418" i="1" s="1"/>
  <c r="O3417" i="1"/>
  <c r="P3417" i="1" s="1"/>
  <c r="Q3417" i="1" s="1"/>
  <c r="L3417" i="1"/>
  <c r="K3417" i="1"/>
  <c r="J3417" i="1"/>
  <c r="H3417" i="1"/>
  <c r="I3417" i="1" s="1"/>
  <c r="S3416" i="1"/>
  <c r="O3416" i="1"/>
  <c r="P3416" i="1" s="1"/>
  <c r="Q3416" i="1" s="1"/>
  <c r="L3416" i="1"/>
  <c r="K3416" i="1"/>
  <c r="M3416" i="1" s="1"/>
  <c r="J3416" i="1"/>
  <c r="H3416" i="1"/>
  <c r="I3416" i="1" s="1"/>
  <c r="O3415" i="1"/>
  <c r="P3415" i="1" s="1"/>
  <c r="Q3415" i="1" s="1"/>
  <c r="L3415" i="1"/>
  <c r="K3415" i="1"/>
  <c r="J3415" i="1"/>
  <c r="H3415" i="1"/>
  <c r="I3415" i="1" s="1"/>
  <c r="O3414" i="1"/>
  <c r="P3414" i="1" s="1"/>
  <c r="Q3414" i="1" s="1"/>
  <c r="L3414" i="1"/>
  <c r="K3414" i="1"/>
  <c r="M3414" i="1" s="1"/>
  <c r="J3414" i="1"/>
  <c r="H3414" i="1"/>
  <c r="I3414" i="1" s="1"/>
  <c r="O3413" i="1"/>
  <c r="P3413" i="1" s="1"/>
  <c r="Q3413" i="1" s="1"/>
  <c r="L3413" i="1"/>
  <c r="K3413" i="1"/>
  <c r="M3413" i="1" s="1"/>
  <c r="J3413" i="1"/>
  <c r="H3413" i="1"/>
  <c r="I3413" i="1" s="1"/>
  <c r="O3412" i="1"/>
  <c r="P3412" i="1" s="1"/>
  <c r="Q3412" i="1" s="1"/>
  <c r="L3412" i="1"/>
  <c r="K3412" i="1"/>
  <c r="J3412" i="1"/>
  <c r="H3412" i="1"/>
  <c r="I3412" i="1" s="1"/>
  <c r="O3411" i="1"/>
  <c r="P3411" i="1" s="1"/>
  <c r="Q3411" i="1" s="1"/>
  <c r="L3411" i="1"/>
  <c r="K3411" i="1"/>
  <c r="M3411" i="1" s="1"/>
  <c r="J3411" i="1"/>
  <c r="H3411" i="1"/>
  <c r="I3411" i="1" s="1"/>
  <c r="O3410" i="1"/>
  <c r="P3410" i="1" s="1"/>
  <c r="Q3410" i="1" s="1"/>
  <c r="L3410" i="1"/>
  <c r="K3410" i="1"/>
  <c r="J3410" i="1"/>
  <c r="H3410" i="1"/>
  <c r="I3410" i="1" s="1"/>
  <c r="O3409" i="1"/>
  <c r="P3409" i="1" s="1"/>
  <c r="Q3409" i="1" s="1"/>
  <c r="L3409" i="1"/>
  <c r="K3409" i="1"/>
  <c r="J3409" i="1"/>
  <c r="H3409" i="1"/>
  <c r="I3409" i="1" s="1"/>
  <c r="O3408" i="1"/>
  <c r="P3408" i="1" s="1"/>
  <c r="Q3408" i="1" s="1"/>
  <c r="L3408" i="1"/>
  <c r="K3408" i="1"/>
  <c r="M3408" i="1" s="1"/>
  <c r="J3408" i="1"/>
  <c r="H3408" i="1"/>
  <c r="I3408" i="1" s="1"/>
  <c r="O3407" i="1"/>
  <c r="P3407" i="1" s="1"/>
  <c r="Q3407" i="1" s="1"/>
  <c r="L3407" i="1"/>
  <c r="K3407" i="1"/>
  <c r="J3407" i="1"/>
  <c r="H3407" i="1"/>
  <c r="I3407" i="1" s="1"/>
  <c r="O3406" i="1"/>
  <c r="P3406" i="1" s="1"/>
  <c r="Q3406" i="1" s="1"/>
  <c r="L3406" i="1"/>
  <c r="K3406" i="1"/>
  <c r="M3406" i="1" s="1"/>
  <c r="J3406" i="1"/>
  <c r="H3406" i="1"/>
  <c r="I3406" i="1" s="1"/>
  <c r="O3405" i="1"/>
  <c r="P3405" i="1" s="1"/>
  <c r="Q3405" i="1" s="1"/>
  <c r="L3405" i="1"/>
  <c r="K3405" i="1"/>
  <c r="M3405" i="1" s="1"/>
  <c r="J3405" i="1"/>
  <c r="H3405" i="1"/>
  <c r="I3405" i="1" s="1"/>
  <c r="O3404" i="1"/>
  <c r="P3404" i="1" s="1"/>
  <c r="Q3404" i="1" s="1"/>
  <c r="L3404" i="1"/>
  <c r="K3404" i="1"/>
  <c r="J3404" i="1"/>
  <c r="H3404" i="1"/>
  <c r="I3404" i="1" s="1"/>
  <c r="O3403" i="1"/>
  <c r="P3403" i="1" s="1"/>
  <c r="Q3403" i="1" s="1"/>
  <c r="L3403" i="1"/>
  <c r="K3403" i="1"/>
  <c r="M3403" i="1" s="1"/>
  <c r="J3403" i="1"/>
  <c r="H3403" i="1"/>
  <c r="I3403" i="1" s="1"/>
  <c r="O3402" i="1"/>
  <c r="P3402" i="1" s="1"/>
  <c r="Q3402" i="1" s="1"/>
  <c r="L3402" i="1"/>
  <c r="K3402" i="1"/>
  <c r="J3402" i="1"/>
  <c r="H3402" i="1"/>
  <c r="I3402" i="1" s="1"/>
  <c r="O3401" i="1"/>
  <c r="P3401" i="1" s="1"/>
  <c r="Q3401" i="1" s="1"/>
  <c r="L3401" i="1"/>
  <c r="K3401" i="1"/>
  <c r="J3401" i="1"/>
  <c r="H3401" i="1"/>
  <c r="I3401" i="1" s="1"/>
  <c r="O3400" i="1"/>
  <c r="P3400" i="1" s="1"/>
  <c r="Q3400" i="1" s="1"/>
  <c r="L3400" i="1"/>
  <c r="K3400" i="1"/>
  <c r="M3400" i="1" s="1"/>
  <c r="J3400" i="1"/>
  <c r="H3400" i="1"/>
  <c r="I3400" i="1" s="1"/>
  <c r="O3399" i="1"/>
  <c r="P3399" i="1" s="1"/>
  <c r="Q3399" i="1" s="1"/>
  <c r="L3399" i="1"/>
  <c r="K3399" i="1"/>
  <c r="J3399" i="1"/>
  <c r="H3399" i="1"/>
  <c r="I3399" i="1" s="1"/>
  <c r="O3398" i="1"/>
  <c r="P3398" i="1" s="1"/>
  <c r="Q3398" i="1" s="1"/>
  <c r="L3398" i="1"/>
  <c r="K3398" i="1"/>
  <c r="M3398" i="1" s="1"/>
  <c r="J3398" i="1"/>
  <c r="H3398" i="1"/>
  <c r="I3398" i="1" s="1"/>
  <c r="O3397" i="1"/>
  <c r="P3397" i="1" s="1"/>
  <c r="Q3397" i="1" s="1"/>
  <c r="L3397" i="1"/>
  <c r="K3397" i="1"/>
  <c r="M3397" i="1" s="1"/>
  <c r="J3397" i="1"/>
  <c r="H3397" i="1"/>
  <c r="I3397" i="1" s="1"/>
  <c r="O3396" i="1"/>
  <c r="P3396" i="1" s="1"/>
  <c r="Q3396" i="1" s="1"/>
  <c r="L3396" i="1"/>
  <c r="K3396" i="1"/>
  <c r="J3396" i="1"/>
  <c r="H3396" i="1"/>
  <c r="I3396" i="1" s="1"/>
  <c r="O3395" i="1"/>
  <c r="P3395" i="1" s="1"/>
  <c r="Q3395" i="1" s="1"/>
  <c r="L3395" i="1"/>
  <c r="K3395" i="1"/>
  <c r="M3395" i="1" s="1"/>
  <c r="J3395" i="1"/>
  <c r="H3395" i="1"/>
  <c r="I3395" i="1" s="1"/>
  <c r="O3394" i="1"/>
  <c r="P3394" i="1" s="1"/>
  <c r="Q3394" i="1" s="1"/>
  <c r="L3394" i="1"/>
  <c r="K3394" i="1"/>
  <c r="J3394" i="1"/>
  <c r="H3394" i="1"/>
  <c r="I3394" i="1" s="1"/>
  <c r="O3393" i="1"/>
  <c r="P3393" i="1" s="1"/>
  <c r="Q3393" i="1" s="1"/>
  <c r="L3393" i="1"/>
  <c r="K3393" i="1"/>
  <c r="J3393" i="1"/>
  <c r="H3393" i="1"/>
  <c r="I3393" i="1" s="1"/>
  <c r="O3392" i="1"/>
  <c r="P3392" i="1" s="1"/>
  <c r="Q3392" i="1" s="1"/>
  <c r="L3392" i="1"/>
  <c r="K3392" i="1"/>
  <c r="M3392" i="1" s="1"/>
  <c r="J3392" i="1"/>
  <c r="H3392" i="1"/>
  <c r="I3392" i="1" s="1"/>
  <c r="O3391" i="1"/>
  <c r="P3391" i="1" s="1"/>
  <c r="Q3391" i="1" s="1"/>
  <c r="L3391" i="1"/>
  <c r="K3391" i="1"/>
  <c r="J3391" i="1"/>
  <c r="H3391" i="1"/>
  <c r="I3391" i="1" s="1"/>
  <c r="O3390" i="1"/>
  <c r="P3390" i="1" s="1"/>
  <c r="Q3390" i="1" s="1"/>
  <c r="L3390" i="1"/>
  <c r="K3390" i="1"/>
  <c r="J3390" i="1"/>
  <c r="H3390" i="1"/>
  <c r="I3390" i="1" s="1"/>
  <c r="O3389" i="1"/>
  <c r="P3389" i="1" s="1"/>
  <c r="Q3389" i="1" s="1"/>
  <c r="L3389" i="1"/>
  <c r="K3389" i="1"/>
  <c r="M3389" i="1" s="1"/>
  <c r="J3389" i="1"/>
  <c r="H3389" i="1"/>
  <c r="I3389" i="1" s="1"/>
  <c r="O3388" i="1"/>
  <c r="P3388" i="1" s="1"/>
  <c r="Q3388" i="1" s="1"/>
  <c r="L3388" i="1"/>
  <c r="K3388" i="1"/>
  <c r="J3388" i="1"/>
  <c r="H3388" i="1"/>
  <c r="I3388" i="1" s="1"/>
  <c r="O3387" i="1"/>
  <c r="P3387" i="1" s="1"/>
  <c r="Q3387" i="1" s="1"/>
  <c r="L3387" i="1"/>
  <c r="K3387" i="1"/>
  <c r="M3387" i="1" s="1"/>
  <c r="J3387" i="1"/>
  <c r="H3387" i="1"/>
  <c r="I3387" i="1" s="1"/>
  <c r="O3386" i="1"/>
  <c r="P3386" i="1" s="1"/>
  <c r="Q3386" i="1" s="1"/>
  <c r="L3386" i="1"/>
  <c r="K3386" i="1"/>
  <c r="J3386" i="1"/>
  <c r="H3386" i="1"/>
  <c r="I3386" i="1" s="1"/>
  <c r="O3385" i="1"/>
  <c r="P3385" i="1" s="1"/>
  <c r="Q3385" i="1" s="1"/>
  <c r="L3385" i="1"/>
  <c r="K3385" i="1"/>
  <c r="J3385" i="1"/>
  <c r="H3385" i="1"/>
  <c r="I3385" i="1" s="1"/>
  <c r="O3384" i="1"/>
  <c r="P3384" i="1" s="1"/>
  <c r="Q3384" i="1" s="1"/>
  <c r="L3384" i="1"/>
  <c r="K3384" i="1"/>
  <c r="M3384" i="1" s="1"/>
  <c r="J3384" i="1"/>
  <c r="H3384" i="1"/>
  <c r="I3384" i="1" s="1"/>
  <c r="O3383" i="1"/>
  <c r="P3383" i="1" s="1"/>
  <c r="Q3383" i="1" s="1"/>
  <c r="L3383" i="1"/>
  <c r="K3383" i="1"/>
  <c r="J3383" i="1"/>
  <c r="H3383" i="1"/>
  <c r="I3383" i="1" s="1"/>
  <c r="O3382" i="1"/>
  <c r="P3382" i="1" s="1"/>
  <c r="Q3382" i="1" s="1"/>
  <c r="L3382" i="1"/>
  <c r="K3382" i="1"/>
  <c r="M3382" i="1" s="1"/>
  <c r="J3382" i="1"/>
  <c r="H3382" i="1"/>
  <c r="I3382" i="1" s="1"/>
  <c r="O3381" i="1"/>
  <c r="P3381" i="1" s="1"/>
  <c r="Q3381" i="1" s="1"/>
  <c r="L3381" i="1"/>
  <c r="K3381" i="1"/>
  <c r="M3381" i="1" s="1"/>
  <c r="J3381" i="1"/>
  <c r="H3381" i="1"/>
  <c r="I3381" i="1" s="1"/>
  <c r="O3380" i="1"/>
  <c r="P3380" i="1" s="1"/>
  <c r="Q3380" i="1" s="1"/>
  <c r="L3380" i="1"/>
  <c r="K3380" i="1"/>
  <c r="J3380" i="1"/>
  <c r="H3380" i="1"/>
  <c r="I3380" i="1" s="1"/>
  <c r="S3379" i="1"/>
  <c r="O3379" i="1"/>
  <c r="P3379" i="1" s="1"/>
  <c r="Q3379" i="1" s="1"/>
  <c r="L3379" i="1"/>
  <c r="K3379" i="1"/>
  <c r="M3379" i="1" s="1"/>
  <c r="J3379" i="1"/>
  <c r="H3379" i="1"/>
  <c r="I3379" i="1" s="1"/>
  <c r="O3378" i="1"/>
  <c r="P3378" i="1" s="1"/>
  <c r="Q3378" i="1" s="1"/>
  <c r="L3378" i="1"/>
  <c r="K3378" i="1"/>
  <c r="J3378" i="1"/>
  <c r="H3378" i="1"/>
  <c r="I3378" i="1" s="1"/>
  <c r="O3377" i="1"/>
  <c r="P3377" i="1" s="1"/>
  <c r="Q3377" i="1" s="1"/>
  <c r="L3377" i="1"/>
  <c r="K3377" i="1"/>
  <c r="J3377" i="1"/>
  <c r="H3377" i="1"/>
  <c r="I3377" i="1" s="1"/>
  <c r="O3376" i="1"/>
  <c r="P3376" i="1" s="1"/>
  <c r="Q3376" i="1" s="1"/>
  <c r="L3376" i="1"/>
  <c r="K3376" i="1"/>
  <c r="M3376" i="1" s="1"/>
  <c r="J3376" i="1"/>
  <c r="H3376" i="1"/>
  <c r="I3376" i="1" s="1"/>
  <c r="O3375" i="1"/>
  <c r="P3375" i="1" s="1"/>
  <c r="Q3375" i="1" s="1"/>
  <c r="L3375" i="1"/>
  <c r="K3375" i="1"/>
  <c r="J3375" i="1"/>
  <c r="H3375" i="1"/>
  <c r="I3375" i="1" s="1"/>
  <c r="O3374" i="1"/>
  <c r="P3374" i="1" s="1"/>
  <c r="Q3374" i="1" s="1"/>
  <c r="L3374" i="1"/>
  <c r="K3374" i="1"/>
  <c r="M3374" i="1" s="1"/>
  <c r="J3374" i="1"/>
  <c r="H3374" i="1"/>
  <c r="I3374" i="1" s="1"/>
  <c r="O3373" i="1"/>
  <c r="P3373" i="1" s="1"/>
  <c r="Q3373" i="1" s="1"/>
  <c r="L3373" i="1"/>
  <c r="K3373" i="1"/>
  <c r="M3373" i="1" s="1"/>
  <c r="J3373" i="1"/>
  <c r="H3373" i="1"/>
  <c r="I3373" i="1" s="1"/>
  <c r="O3372" i="1"/>
  <c r="P3372" i="1" s="1"/>
  <c r="Q3372" i="1" s="1"/>
  <c r="L3372" i="1"/>
  <c r="K3372" i="1"/>
  <c r="J3372" i="1"/>
  <c r="H3372" i="1"/>
  <c r="I3372" i="1" s="1"/>
  <c r="O3371" i="1"/>
  <c r="P3371" i="1" s="1"/>
  <c r="Q3371" i="1" s="1"/>
  <c r="L3371" i="1"/>
  <c r="K3371" i="1"/>
  <c r="M3371" i="1" s="1"/>
  <c r="J3371" i="1"/>
  <c r="H3371" i="1"/>
  <c r="I3371" i="1" s="1"/>
  <c r="O3370" i="1"/>
  <c r="P3370" i="1" s="1"/>
  <c r="Q3370" i="1" s="1"/>
  <c r="L3370" i="1"/>
  <c r="K3370" i="1"/>
  <c r="J3370" i="1"/>
  <c r="H3370" i="1"/>
  <c r="I3370" i="1" s="1"/>
  <c r="S3369" i="1"/>
  <c r="O3369" i="1"/>
  <c r="P3369" i="1" s="1"/>
  <c r="Q3369" i="1" s="1"/>
  <c r="L3369" i="1"/>
  <c r="K3369" i="1"/>
  <c r="J3369" i="1"/>
  <c r="H3369" i="1"/>
  <c r="I3369" i="1" s="1"/>
  <c r="O3368" i="1"/>
  <c r="P3368" i="1" s="1"/>
  <c r="Q3368" i="1" s="1"/>
  <c r="L3368" i="1"/>
  <c r="K3368" i="1"/>
  <c r="M3368" i="1" s="1"/>
  <c r="J3368" i="1"/>
  <c r="H3368" i="1"/>
  <c r="I3368" i="1" s="1"/>
  <c r="O3367" i="1"/>
  <c r="P3367" i="1" s="1"/>
  <c r="Q3367" i="1" s="1"/>
  <c r="L3367" i="1"/>
  <c r="K3367" i="1"/>
  <c r="J3367" i="1"/>
  <c r="H3367" i="1"/>
  <c r="I3367" i="1" s="1"/>
  <c r="O3366" i="1"/>
  <c r="P3366" i="1" s="1"/>
  <c r="Q3366" i="1" s="1"/>
  <c r="L3366" i="1"/>
  <c r="K3366" i="1"/>
  <c r="M3366" i="1" s="1"/>
  <c r="J3366" i="1"/>
  <c r="H3366" i="1"/>
  <c r="I3366" i="1" s="1"/>
  <c r="O3365" i="1"/>
  <c r="P3365" i="1" s="1"/>
  <c r="Q3365" i="1" s="1"/>
  <c r="L3365" i="1"/>
  <c r="K3365" i="1"/>
  <c r="M3365" i="1" s="1"/>
  <c r="J3365" i="1"/>
  <c r="H3365" i="1"/>
  <c r="I3365" i="1" s="1"/>
  <c r="O3364" i="1"/>
  <c r="P3364" i="1" s="1"/>
  <c r="Q3364" i="1" s="1"/>
  <c r="L3364" i="1"/>
  <c r="K3364" i="1"/>
  <c r="J3364" i="1"/>
  <c r="H3364" i="1"/>
  <c r="I3364" i="1" s="1"/>
  <c r="O3363" i="1"/>
  <c r="P3363" i="1" s="1"/>
  <c r="Q3363" i="1" s="1"/>
  <c r="L3363" i="1"/>
  <c r="K3363" i="1"/>
  <c r="M3363" i="1" s="1"/>
  <c r="J3363" i="1"/>
  <c r="H3363" i="1"/>
  <c r="I3363" i="1" s="1"/>
  <c r="O3362" i="1"/>
  <c r="P3362" i="1" s="1"/>
  <c r="Q3362" i="1" s="1"/>
  <c r="L3362" i="1"/>
  <c r="K3362" i="1"/>
  <c r="J3362" i="1"/>
  <c r="H3362" i="1"/>
  <c r="I3362" i="1" s="1"/>
  <c r="S3361" i="1"/>
  <c r="O3361" i="1"/>
  <c r="P3361" i="1" s="1"/>
  <c r="Q3361" i="1" s="1"/>
  <c r="L3361" i="1"/>
  <c r="K3361" i="1"/>
  <c r="J3361" i="1"/>
  <c r="H3361" i="1"/>
  <c r="I3361" i="1" s="1"/>
  <c r="O3360" i="1"/>
  <c r="P3360" i="1" s="1"/>
  <c r="Q3360" i="1" s="1"/>
  <c r="L3360" i="1"/>
  <c r="K3360" i="1"/>
  <c r="M3360" i="1" s="1"/>
  <c r="J3360" i="1"/>
  <c r="H3360" i="1"/>
  <c r="I3360" i="1" s="1"/>
  <c r="O3359" i="1"/>
  <c r="P3359" i="1" s="1"/>
  <c r="Q3359" i="1" s="1"/>
  <c r="L3359" i="1"/>
  <c r="K3359" i="1"/>
  <c r="J3359" i="1"/>
  <c r="H3359" i="1"/>
  <c r="I3359" i="1" s="1"/>
  <c r="O3358" i="1"/>
  <c r="P3358" i="1" s="1"/>
  <c r="Q3358" i="1" s="1"/>
  <c r="L3358" i="1"/>
  <c r="K3358" i="1"/>
  <c r="M3358" i="1" s="1"/>
  <c r="J3358" i="1"/>
  <c r="H3358" i="1"/>
  <c r="I3358" i="1" s="1"/>
  <c r="O3357" i="1"/>
  <c r="P3357" i="1" s="1"/>
  <c r="Q3357" i="1" s="1"/>
  <c r="L3357" i="1"/>
  <c r="K3357" i="1"/>
  <c r="M3357" i="1" s="1"/>
  <c r="J3357" i="1"/>
  <c r="H3357" i="1"/>
  <c r="I3357" i="1" s="1"/>
  <c r="S3356" i="1"/>
  <c r="O3356" i="1"/>
  <c r="P3356" i="1" s="1"/>
  <c r="Q3356" i="1" s="1"/>
  <c r="L3356" i="1"/>
  <c r="K3356" i="1"/>
  <c r="J3356" i="1"/>
  <c r="H3356" i="1"/>
  <c r="I3356" i="1" s="1"/>
  <c r="O3355" i="1"/>
  <c r="P3355" i="1" s="1"/>
  <c r="Q3355" i="1" s="1"/>
  <c r="L3355" i="1"/>
  <c r="K3355" i="1"/>
  <c r="M3355" i="1" s="1"/>
  <c r="J3355" i="1"/>
  <c r="H3355" i="1"/>
  <c r="I3355" i="1" s="1"/>
  <c r="O3354" i="1"/>
  <c r="P3354" i="1" s="1"/>
  <c r="Q3354" i="1" s="1"/>
  <c r="L3354" i="1"/>
  <c r="K3354" i="1"/>
  <c r="J3354" i="1"/>
  <c r="H3354" i="1"/>
  <c r="I3354" i="1" s="1"/>
  <c r="O3353" i="1"/>
  <c r="P3353" i="1" s="1"/>
  <c r="Q3353" i="1" s="1"/>
  <c r="L3353" i="1"/>
  <c r="K3353" i="1"/>
  <c r="J3353" i="1"/>
  <c r="H3353" i="1"/>
  <c r="I3353" i="1" s="1"/>
  <c r="O3352" i="1"/>
  <c r="P3352" i="1" s="1"/>
  <c r="Q3352" i="1" s="1"/>
  <c r="L3352" i="1"/>
  <c r="K3352" i="1"/>
  <c r="M3352" i="1" s="1"/>
  <c r="J3352" i="1"/>
  <c r="H3352" i="1"/>
  <c r="I3352" i="1" s="1"/>
  <c r="O3351" i="1"/>
  <c r="P3351" i="1" s="1"/>
  <c r="Q3351" i="1" s="1"/>
  <c r="L3351" i="1"/>
  <c r="K3351" i="1"/>
  <c r="J3351" i="1"/>
  <c r="H3351" i="1"/>
  <c r="I3351" i="1" s="1"/>
  <c r="S3350" i="1"/>
  <c r="O3350" i="1"/>
  <c r="P3350" i="1" s="1"/>
  <c r="Q3350" i="1" s="1"/>
  <c r="L3350" i="1"/>
  <c r="K3350" i="1"/>
  <c r="M3350" i="1" s="1"/>
  <c r="J3350" i="1"/>
  <c r="H3350" i="1"/>
  <c r="I3350" i="1" s="1"/>
  <c r="O3349" i="1"/>
  <c r="P3349" i="1" s="1"/>
  <c r="Q3349" i="1" s="1"/>
  <c r="L3349" i="1"/>
  <c r="K3349" i="1"/>
  <c r="M3349" i="1" s="1"/>
  <c r="J3349" i="1"/>
  <c r="H3349" i="1"/>
  <c r="I3349" i="1" s="1"/>
  <c r="O3348" i="1"/>
  <c r="P3348" i="1" s="1"/>
  <c r="Q3348" i="1" s="1"/>
  <c r="L3348" i="1"/>
  <c r="K3348" i="1"/>
  <c r="J3348" i="1"/>
  <c r="H3348" i="1"/>
  <c r="I3348" i="1" s="1"/>
  <c r="O3347" i="1"/>
  <c r="P3347" i="1" s="1"/>
  <c r="Q3347" i="1" s="1"/>
  <c r="L3347" i="1"/>
  <c r="K3347" i="1"/>
  <c r="M3347" i="1" s="1"/>
  <c r="J3347" i="1"/>
  <c r="H3347" i="1"/>
  <c r="I3347" i="1" s="1"/>
  <c r="O3346" i="1"/>
  <c r="P3346" i="1" s="1"/>
  <c r="Q3346" i="1" s="1"/>
  <c r="L3346" i="1"/>
  <c r="K3346" i="1"/>
  <c r="J3346" i="1"/>
  <c r="H3346" i="1"/>
  <c r="I3346" i="1" s="1"/>
  <c r="O3345" i="1"/>
  <c r="P3345" i="1" s="1"/>
  <c r="Q3345" i="1" s="1"/>
  <c r="L3345" i="1"/>
  <c r="K3345" i="1"/>
  <c r="J3345" i="1"/>
  <c r="H3345" i="1"/>
  <c r="I3345" i="1" s="1"/>
  <c r="O3344" i="1"/>
  <c r="P3344" i="1" s="1"/>
  <c r="Q3344" i="1" s="1"/>
  <c r="L3344" i="1"/>
  <c r="K3344" i="1"/>
  <c r="M3344" i="1" s="1"/>
  <c r="J3344" i="1"/>
  <c r="H3344" i="1"/>
  <c r="I3344" i="1" s="1"/>
  <c r="O3343" i="1"/>
  <c r="P3343" i="1" s="1"/>
  <c r="Q3343" i="1" s="1"/>
  <c r="L3343" i="1"/>
  <c r="K3343" i="1"/>
  <c r="J3343" i="1"/>
  <c r="H3343" i="1"/>
  <c r="I3343" i="1" s="1"/>
  <c r="O3342" i="1"/>
  <c r="P3342" i="1" s="1"/>
  <c r="Q3342" i="1" s="1"/>
  <c r="L3342" i="1"/>
  <c r="K3342" i="1"/>
  <c r="M3342" i="1" s="1"/>
  <c r="J3342" i="1"/>
  <c r="H3342" i="1"/>
  <c r="I3342" i="1" s="1"/>
  <c r="O3341" i="1"/>
  <c r="P3341" i="1" s="1"/>
  <c r="Q3341" i="1" s="1"/>
  <c r="L3341" i="1"/>
  <c r="K3341" i="1"/>
  <c r="M3341" i="1" s="1"/>
  <c r="J3341" i="1"/>
  <c r="H3341" i="1"/>
  <c r="I3341" i="1" s="1"/>
  <c r="O3340" i="1"/>
  <c r="P3340" i="1" s="1"/>
  <c r="Q3340" i="1" s="1"/>
  <c r="L3340" i="1"/>
  <c r="K3340" i="1"/>
  <c r="J3340" i="1"/>
  <c r="H3340" i="1"/>
  <c r="I3340" i="1" s="1"/>
  <c r="O3339" i="1"/>
  <c r="P3339" i="1" s="1"/>
  <c r="Q3339" i="1" s="1"/>
  <c r="L3339" i="1"/>
  <c r="K3339" i="1"/>
  <c r="M3339" i="1" s="1"/>
  <c r="J3339" i="1"/>
  <c r="H3339" i="1"/>
  <c r="I3339" i="1" s="1"/>
  <c r="O3338" i="1"/>
  <c r="P3338" i="1" s="1"/>
  <c r="Q3338" i="1" s="1"/>
  <c r="L3338" i="1"/>
  <c r="K3338" i="1"/>
  <c r="J3338" i="1"/>
  <c r="H3338" i="1"/>
  <c r="I3338" i="1" s="1"/>
  <c r="O3337" i="1"/>
  <c r="P3337" i="1" s="1"/>
  <c r="Q3337" i="1" s="1"/>
  <c r="L3337" i="1"/>
  <c r="K3337" i="1"/>
  <c r="J3337" i="1"/>
  <c r="H3337" i="1"/>
  <c r="I3337" i="1" s="1"/>
  <c r="O3336" i="1"/>
  <c r="P3336" i="1" s="1"/>
  <c r="Q3336" i="1" s="1"/>
  <c r="L3336" i="1"/>
  <c r="K3336" i="1"/>
  <c r="M3336" i="1" s="1"/>
  <c r="J3336" i="1"/>
  <c r="H3336" i="1"/>
  <c r="I3336" i="1" s="1"/>
  <c r="O3335" i="1"/>
  <c r="P3335" i="1" s="1"/>
  <c r="Q3335" i="1" s="1"/>
  <c r="L3335" i="1"/>
  <c r="K3335" i="1"/>
  <c r="J3335" i="1"/>
  <c r="H3335" i="1"/>
  <c r="I3335" i="1" s="1"/>
  <c r="O3334" i="1"/>
  <c r="P3334" i="1" s="1"/>
  <c r="Q3334" i="1" s="1"/>
  <c r="L3334" i="1"/>
  <c r="K3334" i="1"/>
  <c r="M3334" i="1" s="1"/>
  <c r="J3334" i="1"/>
  <c r="H3334" i="1"/>
  <c r="I3334" i="1" s="1"/>
  <c r="O3333" i="1"/>
  <c r="P3333" i="1" s="1"/>
  <c r="Q3333" i="1" s="1"/>
  <c r="L3333" i="1"/>
  <c r="K3333" i="1"/>
  <c r="M3333" i="1" s="1"/>
  <c r="J3333" i="1"/>
  <c r="H3333" i="1"/>
  <c r="I3333" i="1" s="1"/>
  <c r="O3332" i="1"/>
  <c r="P3332" i="1" s="1"/>
  <c r="Q3332" i="1" s="1"/>
  <c r="L3332" i="1"/>
  <c r="K3332" i="1"/>
  <c r="J3332" i="1"/>
  <c r="H3332" i="1"/>
  <c r="I3332" i="1" s="1"/>
  <c r="O3331" i="1"/>
  <c r="P3331" i="1" s="1"/>
  <c r="Q3331" i="1" s="1"/>
  <c r="L3331" i="1"/>
  <c r="K3331" i="1"/>
  <c r="M3331" i="1" s="1"/>
  <c r="J3331" i="1"/>
  <c r="H3331" i="1"/>
  <c r="I3331" i="1" s="1"/>
  <c r="O3330" i="1"/>
  <c r="P3330" i="1" s="1"/>
  <c r="Q3330" i="1" s="1"/>
  <c r="L3330" i="1"/>
  <c r="K3330" i="1"/>
  <c r="J3330" i="1"/>
  <c r="H3330" i="1"/>
  <c r="I3330" i="1" s="1"/>
  <c r="O3329" i="1"/>
  <c r="P3329" i="1" s="1"/>
  <c r="Q3329" i="1" s="1"/>
  <c r="L3329" i="1"/>
  <c r="K3329" i="1"/>
  <c r="J3329" i="1"/>
  <c r="H3329" i="1"/>
  <c r="I3329" i="1" s="1"/>
  <c r="O3328" i="1"/>
  <c r="P3328" i="1" s="1"/>
  <c r="Q3328" i="1" s="1"/>
  <c r="L3328" i="1"/>
  <c r="K3328" i="1"/>
  <c r="M3328" i="1" s="1"/>
  <c r="J3328" i="1"/>
  <c r="H3328" i="1"/>
  <c r="I3328" i="1" s="1"/>
  <c r="S3327" i="1"/>
  <c r="O3327" i="1"/>
  <c r="P3327" i="1" s="1"/>
  <c r="Q3327" i="1" s="1"/>
  <c r="L3327" i="1"/>
  <c r="K3327" i="1"/>
  <c r="J3327" i="1"/>
  <c r="H3327" i="1"/>
  <c r="I3327" i="1" s="1"/>
  <c r="O3326" i="1"/>
  <c r="P3326" i="1" s="1"/>
  <c r="Q3326" i="1" s="1"/>
  <c r="L3326" i="1"/>
  <c r="K3326" i="1"/>
  <c r="M3326" i="1" s="1"/>
  <c r="J3326" i="1"/>
  <c r="H3326" i="1"/>
  <c r="I3326" i="1" s="1"/>
  <c r="O3325" i="1"/>
  <c r="P3325" i="1" s="1"/>
  <c r="Q3325" i="1" s="1"/>
  <c r="L3325" i="1"/>
  <c r="K3325" i="1"/>
  <c r="M3325" i="1" s="1"/>
  <c r="J3325" i="1"/>
  <c r="H3325" i="1"/>
  <c r="I3325" i="1" s="1"/>
  <c r="O3324" i="1"/>
  <c r="P3324" i="1" s="1"/>
  <c r="Q3324" i="1" s="1"/>
  <c r="L3324" i="1"/>
  <c r="K3324" i="1"/>
  <c r="J3324" i="1"/>
  <c r="H3324" i="1"/>
  <c r="I3324" i="1" s="1"/>
  <c r="S3323" i="1"/>
  <c r="O3323" i="1"/>
  <c r="P3323" i="1" s="1"/>
  <c r="Q3323" i="1" s="1"/>
  <c r="L3323" i="1"/>
  <c r="K3323" i="1"/>
  <c r="M3323" i="1" s="1"/>
  <c r="J3323" i="1"/>
  <c r="H3323" i="1"/>
  <c r="I3323" i="1" s="1"/>
  <c r="O3322" i="1"/>
  <c r="P3322" i="1" s="1"/>
  <c r="Q3322" i="1" s="1"/>
  <c r="L3322" i="1"/>
  <c r="K3322" i="1"/>
  <c r="J3322" i="1"/>
  <c r="H3322" i="1"/>
  <c r="I3322" i="1" s="1"/>
  <c r="O3321" i="1"/>
  <c r="P3321" i="1" s="1"/>
  <c r="Q3321" i="1" s="1"/>
  <c r="L3321" i="1"/>
  <c r="K3321" i="1"/>
  <c r="J3321" i="1"/>
  <c r="H3321" i="1"/>
  <c r="I3321" i="1" s="1"/>
  <c r="O3320" i="1"/>
  <c r="P3320" i="1" s="1"/>
  <c r="Q3320" i="1" s="1"/>
  <c r="L3320" i="1"/>
  <c r="K3320" i="1"/>
  <c r="M3320" i="1" s="1"/>
  <c r="J3320" i="1"/>
  <c r="H3320" i="1"/>
  <c r="I3320" i="1" s="1"/>
  <c r="O3319" i="1"/>
  <c r="P3319" i="1" s="1"/>
  <c r="Q3319" i="1" s="1"/>
  <c r="L3319" i="1"/>
  <c r="K3319" i="1"/>
  <c r="J3319" i="1"/>
  <c r="H3319" i="1"/>
  <c r="I3319" i="1" s="1"/>
  <c r="O3318" i="1"/>
  <c r="P3318" i="1" s="1"/>
  <c r="Q3318" i="1" s="1"/>
  <c r="L3318" i="1"/>
  <c r="K3318" i="1"/>
  <c r="M3318" i="1" s="1"/>
  <c r="J3318" i="1"/>
  <c r="H3318" i="1"/>
  <c r="I3318" i="1" s="1"/>
  <c r="O3317" i="1"/>
  <c r="P3317" i="1" s="1"/>
  <c r="Q3317" i="1" s="1"/>
  <c r="L3317" i="1"/>
  <c r="K3317" i="1"/>
  <c r="J3317" i="1"/>
  <c r="H3317" i="1"/>
  <c r="I3317" i="1" s="1"/>
  <c r="O3316" i="1"/>
  <c r="P3316" i="1" s="1"/>
  <c r="Q3316" i="1" s="1"/>
  <c r="L3316" i="1"/>
  <c r="K3316" i="1"/>
  <c r="J3316" i="1"/>
  <c r="H3316" i="1"/>
  <c r="I3316" i="1" s="1"/>
  <c r="O3315" i="1"/>
  <c r="P3315" i="1" s="1"/>
  <c r="Q3315" i="1" s="1"/>
  <c r="L3315" i="1"/>
  <c r="K3315" i="1"/>
  <c r="M3315" i="1" s="1"/>
  <c r="J3315" i="1"/>
  <c r="H3315" i="1"/>
  <c r="I3315" i="1" s="1"/>
  <c r="S3314" i="1"/>
  <c r="O3314" i="1"/>
  <c r="P3314" i="1" s="1"/>
  <c r="Q3314" i="1" s="1"/>
  <c r="L3314" i="1"/>
  <c r="K3314" i="1"/>
  <c r="J3314" i="1"/>
  <c r="H3314" i="1"/>
  <c r="I3314" i="1" s="1"/>
  <c r="O3313" i="1"/>
  <c r="P3313" i="1" s="1"/>
  <c r="Q3313" i="1" s="1"/>
  <c r="L3313" i="1"/>
  <c r="K3313" i="1"/>
  <c r="J3313" i="1"/>
  <c r="H3313" i="1"/>
  <c r="I3313" i="1" s="1"/>
  <c r="O3312" i="1"/>
  <c r="P3312" i="1" s="1"/>
  <c r="Q3312" i="1" s="1"/>
  <c r="L3312" i="1"/>
  <c r="K3312" i="1"/>
  <c r="M3312" i="1" s="1"/>
  <c r="J3312" i="1"/>
  <c r="H3312" i="1"/>
  <c r="I3312" i="1" s="1"/>
  <c r="O3311" i="1"/>
  <c r="P3311" i="1" s="1"/>
  <c r="Q3311" i="1" s="1"/>
  <c r="L3311" i="1"/>
  <c r="K3311" i="1"/>
  <c r="J3311" i="1"/>
  <c r="H3311" i="1"/>
  <c r="I3311" i="1" s="1"/>
  <c r="O3310" i="1"/>
  <c r="P3310" i="1" s="1"/>
  <c r="Q3310" i="1" s="1"/>
  <c r="L3310" i="1"/>
  <c r="K3310" i="1"/>
  <c r="M3310" i="1" s="1"/>
  <c r="J3310" i="1"/>
  <c r="H3310" i="1"/>
  <c r="I3310" i="1" s="1"/>
  <c r="O3309" i="1"/>
  <c r="P3309" i="1" s="1"/>
  <c r="Q3309" i="1" s="1"/>
  <c r="L3309" i="1"/>
  <c r="K3309" i="1"/>
  <c r="J3309" i="1"/>
  <c r="H3309" i="1"/>
  <c r="I3309" i="1" s="1"/>
  <c r="O3308" i="1"/>
  <c r="P3308" i="1" s="1"/>
  <c r="Q3308" i="1" s="1"/>
  <c r="L3308" i="1"/>
  <c r="K3308" i="1"/>
  <c r="J3308" i="1"/>
  <c r="H3308" i="1"/>
  <c r="I3308" i="1" s="1"/>
  <c r="S3307" i="1"/>
  <c r="O3307" i="1"/>
  <c r="P3307" i="1" s="1"/>
  <c r="Q3307" i="1" s="1"/>
  <c r="L3307" i="1"/>
  <c r="K3307" i="1"/>
  <c r="M3307" i="1" s="1"/>
  <c r="J3307" i="1"/>
  <c r="H3307" i="1"/>
  <c r="I3307" i="1" s="1"/>
  <c r="O3306" i="1"/>
  <c r="P3306" i="1" s="1"/>
  <c r="Q3306" i="1" s="1"/>
  <c r="L3306" i="1"/>
  <c r="K3306" i="1"/>
  <c r="J3306" i="1"/>
  <c r="H3306" i="1"/>
  <c r="I3306" i="1" s="1"/>
  <c r="O3305" i="1"/>
  <c r="P3305" i="1" s="1"/>
  <c r="Q3305" i="1" s="1"/>
  <c r="L3305" i="1"/>
  <c r="K3305" i="1"/>
  <c r="J3305" i="1"/>
  <c r="H3305" i="1"/>
  <c r="I3305" i="1" s="1"/>
  <c r="O3304" i="1"/>
  <c r="P3304" i="1" s="1"/>
  <c r="Q3304" i="1" s="1"/>
  <c r="L3304" i="1"/>
  <c r="K3304" i="1"/>
  <c r="M3304" i="1" s="1"/>
  <c r="J3304" i="1"/>
  <c r="H3304" i="1"/>
  <c r="I3304" i="1" s="1"/>
  <c r="O3303" i="1"/>
  <c r="P3303" i="1" s="1"/>
  <c r="Q3303" i="1" s="1"/>
  <c r="L3303" i="1"/>
  <c r="K3303" i="1"/>
  <c r="J3303" i="1"/>
  <c r="H3303" i="1"/>
  <c r="I3303" i="1" s="1"/>
  <c r="O3302" i="1"/>
  <c r="P3302" i="1" s="1"/>
  <c r="Q3302" i="1" s="1"/>
  <c r="L3302" i="1"/>
  <c r="K3302" i="1"/>
  <c r="M3302" i="1" s="1"/>
  <c r="J3302" i="1"/>
  <c r="H3302" i="1"/>
  <c r="I3302" i="1" s="1"/>
  <c r="O3301" i="1"/>
  <c r="P3301" i="1" s="1"/>
  <c r="Q3301" i="1" s="1"/>
  <c r="L3301" i="1"/>
  <c r="K3301" i="1"/>
  <c r="M3301" i="1" s="1"/>
  <c r="J3301" i="1"/>
  <c r="H3301" i="1"/>
  <c r="I3301" i="1" s="1"/>
  <c r="O3300" i="1"/>
  <c r="P3300" i="1" s="1"/>
  <c r="Q3300" i="1" s="1"/>
  <c r="L3300" i="1"/>
  <c r="K3300" i="1"/>
  <c r="J3300" i="1"/>
  <c r="H3300" i="1"/>
  <c r="I3300" i="1" s="1"/>
  <c r="O3299" i="1"/>
  <c r="P3299" i="1" s="1"/>
  <c r="Q3299" i="1" s="1"/>
  <c r="L3299" i="1"/>
  <c r="K3299" i="1"/>
  <c r="M3299" i="1" s="1"/>
  <c r="J3299" i="1"/>
  <c r="H3299" i="1"/>
  <c r="I3299" i="1" s="1"/>
  <c r="O3298" i="1"/>
  <c r="P3298" i="1" s="1"/>
  <c r="Q3298" i="1" s="1"/>
  <c r="L3298" i="1"/>
  <c r="K3298" i="1"/>
  <c r="J3298" i="1"/>
  <c r="H3298" i="1"/>
  <c r="I3298" i="1" s="1"/>
  <c r="O3297" i="1"/>
  <c r="P3297" i="1" s="1"/>
  <c r="Q3297" i="1" s="1"/>
  <c r="L3297" i="1"/>
  <c r="K3297" i="1"/>
  <c r="M3297" i="1" s="1"/>
  <c r="J3297" i="1"/>
  <c r="H3297" i="1"/>
  <c r="I3297" i="1" s="1"/>
  <c r="O3296" i="1"/>
  <c r="P3296" i="1" s="1"/>
  <c r="Q3296" i="1" s="1"/>
  <c r="L3296" i="1"/>
  <c r="K3296" i="1"/>
  <c r="J3296" i="1"/>
  <c r="H3296" i="1"/>
  <c r="I3296" i="1" s="1"/>
  <c r="O3295" i="1"/>
  <c r="P3295" i="1" s="1"/>
  <c r="Q3295" i="1" s="1"/>
  <c r="L3295" i="1"/>
  <c r="K3295" i="1"/>
  <c r="M3295" i="1" s="1"/>
  <c r="J3295" i="1"/>
  <c r="H3295" i="1"/>
  <c r="I3295" i="1" s="1"/>
  <c r="O3294" i="1"/>
  <c r="P3294" i="1" s="1"/>
  <c r="Q3294" i="1" s="1"/>
  <c r="L3294" i="1"/>
  <c r="K3294" i="1"/>
  <c r="J3294" i="1"/>
  <c r="H3294" i="1"/>
  <c r="I3294" i="1" s="1"/>
  <c r="O3293" i="1"/>
  <c r="P3293" i="1" s="1"/>
  <c r="Q3293" i="1" s="1"/>
  <c r="L3293" i="1"/>
  <c r="K3293" i="1"/>
  <c r="J3293" i="1"/>
  <c r="H3293" i="1"/>
  <c r="I3293" i="1" s="1"/>
  <c r="O3292" i="1"/>
  <c r="P3292" i="1" s="1"/>
  <c r="Q3292" i="1" s="1"/>
  <c r="L3292" i="1"/>
  <c r="K3292" i="1"/>
  <c r="M3292" i="1" s="1"/>
  <c r="J3292" i="1"/>
  <c r="H3292" i="1"/>
  <c r="I3292" i="1" s="1"/>
  <c r="O3291" i="1"/>
  <c r="P3291" i="1" s="1"/>
  <c r="Q3291" i="1" s="1"/>
  <c r="L3291" i="1"/>
  <c r="K3291" i="1"/>
  <c r="J3291" i="1"/>
  <c r="H3291" i="1"/>
  <c r="I3291" i="1" s="1"/>
  <c r="O3290" i="1"/>
  <c r="P3290" i="1" s="1"/>
  <c r="Q3290" i="1" s="1"/>
  <c r="L3290" i="1"/>
  <c r="K3290" i="1"/>
  <c r="M3290" i="1" s="1"/>
  <c r="J3290" i="1"/>
  <c r="H3290" i="1"/>
  <c r="I3290" i="1" s="1"/>
  <c r="S3289" i="1"/>
  <c r="O3289" i="1"/>
  <c r="P3289" i="1" s="1"/>
  <c r="Q3289" i="1" s="1"/>
  <c r="L3289" i="1"/>
  <c r="K3289" i="1"/>
  <c r="J3289" i="1"/>
  <c r="H3289" i="1"/>
  <c r="I3289" i="1" s="1"/>
  <c r="O3288" i="1"/>
  <c r="P3288" i="1" s="1"/>
  <c r="Q3288" i="1" s="1"/>
  <c r="L3288" i="1"/>
  <c r="K3288" i="1"/>
  <c r="M3288" i="1" s="1"/>
  <c r="J3288" i="1"/>
  <c r="H3288" i="1"/>
  <c r="I3288" i="1" s="1"/>
  <c r="O3287" i="1"/>
  <c r="P3287" i="1" s="1"/>
  <c r="Q3287" i="1" s="1"/>
  <c r="L3287" i="1"/>
  <c r="K3287" i="1"/>
  <c r="J3287" i="1"/>
  <c r="H3287" i="1"/>
  <c r="I3287" i="1" s="1"/>
  <c r="O3286" i="1"/>
  <c r="P3286" i="1" s="1"/>
  <c r="Q3286" i="1" s="1"/>
  <c r="L3286" i="1"/>
  <c r="K3286" i="1"/>
  <c r="M3286" i="1" s="1"/>
  <c r="J3286" i="1"/>
  <c r="H3286" i="1"/>
  <c r="I3286" i="1" s="1"/>
  <c r="O3285" i="1"/>
  <c r="P3285" i="1" s="1"/>
  <c r="Q3285" i="1" s="1"/>
  <c r="L3285" i="1"/>
  <c r="K3285" i="1"/>
  <c r="M3285" i="1" s="1"/>
  <c r="J3285" i="1"/>
  <c r="H3285" i="1"/>
  <c r="I3285" i="1" s="1"/>
  <c r="O3284" i="1"/>
  <c r="P3284" i="1" s="1"/>
  <c r="Q3284" i="1" s="1"/>
  <c r="L3284" i="1"/>
  <c r="K3284" i="1"/>
  <c r="J3284" i="1"/>
  <c r="H3284" i="1"/>
  <c r="I3284" i="1" s="1"/>
  <c r="O3283" i="1"/>
  <c r="P3283" i="1" s="1"/>
  <c r="Q3283" i="1" s="1"/>
  <c r="L3283" i="1"/>
  <c r="K3283" i="1"/>
  <c r="M3283" i="1" s="1"/>
  <c r="J3283" i="1"/>
  <c r="H3283" i="1"/>
  <c r="I3283" i="1" s="1"/>
  <c r="O3282" i="1"/>
  <c r="P3282" i="1" s="1"/>
  <c r="Q3282" i="1" s="1"/>
  <c r="L3282" i="1"/>
  <c r="K3282" i="1"/>
  <c r="J3282" i="1"/>
  <c r="H3282" i="1"/>
  <c r="I3282" i="1" s="1"/>
  <c r="O3281" i="1"/>
  <c r="P3281" i="1" s="1"/>
  <c r="Q3281" i="1" s="1"/>
  <c r="L3281" i="1"/>
  <c r="K3281" i="1"/>
  <c r="M3281" i="1" s="1"/>
  <c r="J3281" i="1"/>
  <c r="H3281" i="1"/>
  <c r="I3281" i="1" s="1"/>
  <c r="O3280" i="1"/>
  <c r="P3280" i="1" s="1"/>
  <c r="Q3280" i="1" s="1"/>
  <c r="L3280" i="1"/>
  <c r="K3280" i="1"/>
  <c r="J3280" i="1"/>
  <c r="H3280" i="1"/>
  <c r="I3280" i="1" s="1"/>
  <c r="O3279" i="1"/>
  <c r="P3279" i="1" s="1"/>
  <c r="Q3279" i="1" s="1"/>
  <c r="L3279" i="1"/>
  <c r="K3279" i="1"/>
  <c r="M3279" i="1" s="1"/>
  <c r="J3279" i="1"/>
  <c r="H3279" i="1"/>
  <c r="I3279" i="1" s="1"/>
  <c r="O3278" i="1"/>
  <c r="P3278" i="1" s="1"/>
  <c r="Q3278" i="1" s="1"/>
  <c r="L3278" i="1"/>
  <c r="K3278" i="1"/>
  <c r="J3278" i="1"/>
  <c r="H3278" i="1"/>
  <c r="I3278" i="1" s="1"/>
  <c r="O3277" i="1"/>
  <c r="P3277" i="1" s="1"/>
  <c r="Q3277" i="1" s="1"/>
  <c r="L3277" i="1"/>
  <c r="K3277" i="1"/>
  <c r="J3277" i="1"/>
  <c r="H3277" i="1"/>
  <c r="I3277" i="1" s="1"/>
  <c r="O3276" i="1"/>
  <c r="P3276" i="1" s="1"/>
  <c r="Q3276" i="1" s="1"/>
  <c r="L3276" i="1"/>
  <c r="K3276" i="1"/>
  <c r="J3276" i="1"/>
  <c r="H3276" i="1"/>
  <c r="I3276" i="1" s="1"/>
  <c r="O3275" i="1"/>
  <c r="P3275" i="1" s="1"/>
  <c r="Q3275" i="1" s="1"/>
  <c r="L3275" i="1"/>
  <c r="K3275" i="1"/>
  <c r="J3275" i="1"/>
  <c r="H3275" i="1"/>
  <c r="I3275" i="1" s="1"/>
  <c r="O3274" i="1"/>
  <c r="P3274" i="1" s="1"/>
  <c r="Q3274" i="1" s="1"/>
  <c r="L3274" i="1"/>
  <c r="K3274" i="1"/>
  <c r="M3274" i="1" s="1"/>
  <c r="J3274" i="1"/>
  <c r="H3274" i="1"/>
  <c r="I3274" i="1" s="1"/>
  <c r="O3273" i="1"/>
  <c r="P3273" i="1" s="1"/>
  <c r="Q3273" i="1" s="1"/>
  <c r="L3273" i="1"/>
  <c r="K3273" i="1"/>
  <c r="J3273" i="1"/>
  <c r="H3273" i="1"/>
  <c r="I3273" i="1" s="1"/>
  <c r="S3272" i="1"/>
  <c r="O3272" i="1"/>
  <c r="P3272" i="1" s="1"/>
  <c r="Q3272" i="1" s="1"/>
  <c r="L3272" i="1"/>
  <c r="K3272" i="1"/>
  <c r="M3272" i="1" s="1"/>
  <c r="J3272" i="1"/>
  <c r="H3272" i="1"/>
  <c r="I3272" i="1" s="1"/>
  <c r="O3271" i="1"/>
  <c r="P3271" i="1" s="1"/>
  <c r="Q3271" i="1" s="1"/>
  <c r="L3271" i="1"/>
  <c r="K3271" i="1"/>
  <c r="J3271" i="1"/>
  <c r="H3271" i="1"/>
  <c r="I3271" i="1" s="1"/>
  <c r="O3270" i="1"/>
  <c r="P3270" i="1" s="1"/>
  <c r="Q3270" i="1" s="1"/>
  <c r="L3270" i="1"/>
  <c r="K3270" i="1"/>
  <c r="M3270" i="1" s="1"/>
  <c r="J3270" i="1"/>
  <c r="H3270" i="1"/>
  <c r="I3270" i="1" s="1"/>
  <c r="O3269" i="1"/>
  <c r="P3269" i="1" s="1"/>
  <c r="Q3269" i="1" s="1"/>
  <c r="L3269" i="1"/>
  <c r="K3269" i="1"/>
  <c r="M3269" i="1" s="1"/>
  <c r="J3269" i="1"/>
  <c r="H3269" i="1"/>
  <c r="I3269" i="1" s="1"/>
  <c r="O3268" i="1"/>
  <c r="P3268" i="1" s="1"/>
  <c r="Q3268" i="1" s="1"/>
  <c r="L3268" i="1"/>
  <c r="K3268" i="1"/>
  <c r="J3268" i="1"/>
  <c r="H3268" i="1"/>
  <c r="I3268" i="1" s="1"/>
  <c r="O3267" i="1"/>
  <c r="P3267" i="1" s="1"/>
  <c r="Q3267" i="1" s="1"/>
  <c r="L3267" i="1"/>
  <c r="K3267" i="1"/>
  <c r="M3267" i="1" s="1"/>
  <c r="J3267" i="1"/>
  <c r="H3267" i="1"/>
  <c r="I3267" i="1" s="1"/>
  <c r="O3266" i="1"/>
  <c r="P3266" i="1" s="1"/>
  <c r="Q3266" i="1" s="1"/>
  <c r="L3266" i="1"/>
  <c r="K3266" i="1"/>
  <c r="J3266" i="1"/>
  <c r="H3266" i="1"/>
  <c r="I3266" i="1" s="1"/>
  <c r="O3265" i="1"/>
  <c r="P3265" i="1" s="1"/>
  <c r="Q3265" i="1" s="1"/>
  <c r="L3265" i="1"/>
  <c r="K3265" i="1"/>
  <c r="M3265" i="1" s="1"/>
  <c r="J3265" i="1"/>
  <c r="H3265" i="1"/>
  <c r="I3265" i="1" s="1"/>
  <c r="O3264" i="1"/>
  <c r="P3264" i="1" s="1"/>
  <c r="Q3264" i="1" s="1"/>
  <c r="L3264" i="1"/>
  <c r="K3264" i="1"/>
  <c r="J3264" i="1"/>
  <c r="H3264" i="1"/>
  <c r="I3264" i="1" s="1"/>
  <c r="O3263" i="1"/>
  <c r="P3263" i="1" s="1"/>
  <c r="Q3263" i="1" s="1"/>
  <c r="L3263" i="1"/>
  <c r="K3263" i="1"/>
  <c r="M3263" i="1" s="1"/>
  <c r="J3263" i="1"/>
  <c r="H3263" i="1"/>
  <c r="I3263" i="1" s="1"/>
  <c r="O3262" i="1"/>
  <c r="P3262" i="1" s="1"/>
  <c r="Q3262" i="1" s="1"/>
  <c r="L3262" i="1"/>
  <c r="K3262" i="1"/>
  <c r="J3262" i="1"/>
  <c r="H3262" i="1"/>
  <c r="I3262" i="1" s="1"/>
  <c r="O3261" i="1"/>
  <c r="P3261" i="1" s="1"/>
  <c r="Q3261" i="1" s="1"/>
  <c r="L3261" i="1"/>
  <c r="K3261" i="1"/>
  <c r="J3261" i="1"/>
  <c r="H3261" i="1"/>
  <c r="I3261" i="1" s="1"/>
  <c r="O3260" i="1"/>
  <c r="P3260" i="1" s="1"/>
  <c r="Q3260" i="1" s="1"/>
  <c r="L3260" i="1"/>
  <c r="K3260" i="1"/>
  <c r="J3260" i="1"/>
  <c r="H3260" i="1"/>
  <c r="I3260" i="1" s="1"/>
  <c r="S3259" i="1"/>
  <c r="O3259" i="1"/>
  <c r="P3259" i="1" s="1"/>
  <c r="Q3259" i="1" s="1"/>
  <c r="L3259" i="1"/>
  <c r="K3259" i="1"/>
  <c r="J3259" i="1"/>
  <c r="H3259" i="1"/>
  <c r="I3259" i="1" s="1"/>
  <c r="O3258" i="1"/>
  <c r="P3258" i="1" s="1"/>
  <c r="Q3258" i="1" s="1"/>
  <c r="L3258" i="1"/>
  <c r="K3258" i="1"/>
  <c r="M3258" i="1" s="1"/>
  <c r="J3258" i="1"/>
  <c r="H3258" i="1"/>
  <c r="I3258" i="1" s="1"/>
  <c r="O3257" i="1"/>
  <c r="P3257" i="1" s="1"/>
  <c r="Q3257" i="1" s="1"/>
  <c r="L3257" i="1"/>
  <c r="K3257" i="1"/>
  <c r="J3257" i="1"/>
  <c r="H3257" i="1"/>
  <c r="I3257" i="1" s="1"/>
  <c r="O3256" i="1"/>
  <c r="P3256" i="1" s="1"/>
  <c r="Q3256" i="1" s="1"/>
  <c r="L3256" i="1"/>
  <c r="K3256" i="1"/>
  <c r="M3256" i="1" s="1"/>
  <c r="J3256" i="1"/>
  <c r="H3256" i="1"/>
  <c r="I3256" i="1" s="1"/>
  <c r="S3255" i="1"/>
  <c r="O3255" i="1"/>
  <c r="P3255" i="1" s="1"/>
  <c r="Q3255" i="1" s="1"/>
  <c r="L3255" i="1"/>
  <c r="K3255" i="1"/>
  <c r="J3255" i="1"/>
  <c r="H3255" i="1"/>
  <c r="I3255" i="1" s="1"/>
  <c r="O3254" i="1"/>
  <c r="P3254" i="1" s="1"/>
  <c r="Q3254" i="1" s="1"/>
  <c r="L3254" i="1"/>
  <c r="K3254" i="1"/>
  <c r="M3254" i="1" s="1"/>
  <c r="J3254" i="1"/>
  <c r="H3254" i="1"/>
  <c r="I3254" i="1" s="1"/>
  <c r="O3253" i="1"/>
  <c r="P3253" i="1" s="1"/>
  <c r="Q3253" i="1" s="1"/>
  <c r="L3253" i="1"/>
  <c r="K3253" i="1"/>
  <c r="J3253" i="1"/>
  <c r="H3253" i="1"/>
  <c r="I3253" i="1" s="1"/>
  <c r="O3252" i="1"/>
  <c r="P3252" i="1" s="1"/>
  <c r="Q3252" i="1" s="1"/>
  <c r="L3252" i="1"/>
  <c r="K3252" i="1"/>
  <c r="J3252" i="1"/>
  <c r="H3252" i="1"/>
  <c r="I3252" i="1" s="1"/>
  <c r="O3251" i="1"/>
  <c r="P3251" i="1" s="1"/>
  <c r="Q3251" i="1" s="1"/>
  <c r="L3251" i="1"/>
  <c r="K3251" i="1"/>
  <c r="M3251" i="1" s="1"/>
  <c r="J3251" i="1"/>
  <c r="H3251" i="1"/>
  <c r="I3251" i="1" s="1"/>
  <c r="O3250" i="1"/>
  <c r="P3250" i="1" s="1"/>
  <c r="Q3250" i="1" s="1"/>
  <c r="L3250" i="1"/>
  <c r="K3250" i="1"/>
  <c r="J3250" i="1"/>
  <c r="H3250" i="1"/>
  <c r="I3250" i="1" s="1"/>
  <c r="O3249" i="1"/>
  <c r="P3249" i="1" s="1"/>
  <c r="Q3249" i="1" s="1"/>
  <c r="L3249" i="1"/>
  <c r="K3249" i="1"/>
  <c r="M3249" i="1" s="1"/>
  <c r="J3249" i="1"/>
  <c r="H3249" i="1"/>
  <c r="I3249" i="1" s="1"/>
  <c r="O3248" i="1"/>
  <c r="P3248" i="1" s="1"/>
  <c r="Q3248" i="1" s="1"/>
  <c r="L3248" i="1"/>
  <c r="K3248" i="1"/>
  <c r="J3248" i="1"/>
  <c r="H3248" i="1"/>
  <c r="I3248" i="1" s="1"/>
  <c r="O3247" i="1"/>
  <c r="P3247" i="1" s="1"/>
  <c r="Q3247" i="1" s="1"/>
  <c r="L3247" i="1"/>
  <c r="K3247" i="1"/>
  <c r="M3247" i="1" s="1"/>
  <c r="J3247" i="1"/>
  <c r="H3247" i="1"/>
  <c r="I3247" i="1" s="1"/>
  <c r="O3246" i="1"/>
  <c r="P3246" i="1" s="1"/>
  <c r="Q3246" i="1" s="1"/>
  <c r="L3246" i="1"/>
  <c r="K3246" i="1"/>
  <c r="J3246" i="1"/>
  <c r="H3246" i="1"/>
  <c r="I3246" i="1" s="1"/>
  <c r="O3245" i="1"/>
  <c r="P3245" i="1" s="1"/>
  <c r="Q3245" i="1" s="1"/>
  <c r="L3245" i="1"/>
  <c r="K3245" i="1"/>
  <c r="J3245" i="1"/>
  <c r="H3245" i="1"/>
  <c r="I3245" i="1" s="1"/>
  <c r="O3244" i="1"/>
  <c r="P3244" i="1" s="1"/>
  <c r="Q3244" i="1" s="1"/>
  <c r="L3244" i="1"/>
  <c r="K3244" i="1"/>
  <c r="J3244" i="1"/>
  <c r="H3244" i="1"/>
  <c r="I3244" i="1" s="1"/>
  <c r="O3243" i="1"/>
  <c r="P3243" i="1" s="1"/>
  <c r="Q3243" i="1" s="1"/>
  <c r="L3243" i="1"/>
  <c r="K3243" i="1"/>
  <c r="J3243" i="1"/>
  <c r="H3243" i="1"/>
  <c r="I3243" i="1" s="1"/>
  <c r="O3242" i="1"/>
  <c r="P3242" i="1" s="1"/>
  <c r="Q3242" i="1" s="1"/>
  <c r="L3242" i="1"/>
  <c r="K3242" i="1"/>
  <c r="M3242" i="1" s="1"/>
  <c r="J3242" i="1"/>
  <c r="H3242" i="1"/>
  <c r="I3242" i="1" s="1"/>
  <c r="S3241" i="1"/>
  <c r="O3241" i="1"/>
  <c r="P3241" i="1" s="1"/>
  <c r="Q3241" i="1" s="1"/>
  <c r="L3241" i="1"/>
  <c r="K3241" i="1"/>
  <c r="J3241" i="1"/>
  <c r="H3241" i="1"/>
  <c r="I3241" i="1" s="1"/>
  <c r="O3240" i="1"/>
  <c r="P3240" i="1" s="1"/>
  <c r="Q3240" i="1" s="1"/>
  <c r="L3240" i="1"/>
  <c r="K3240" i="1"/>
  <c r="M3240" i="1" s="1"/>
  <c r="J3240" i="1"/>
  <c r="H3240" i="1"/>
  <c r="I3240" i="1" s="1"/>
  <c r="O3239" i="1"/>
  <c r="P3239" i="1" s="1"/>
  <c r="Q3239" i="1" s="1"/>
  <c r="L3239" i="1"/>
  <c r="K3239" i="1"/>
  <c r="J3239" i="1"/>
  <c r="H3239" i="1"/>
  <c r="I3239" i="1" s="1"/>
  <c r="O3238" i="1"/>
  <c r="P3238" i="1" s="1"/>
  <c r="Q3238" i="1" s="1"/>
  <c r="L3238" i="1"/>
  <c r="K3238" i="1"/>
  <c r="M3238" i="1" s="1"/>
  <c r="J3238" i="1"/>
  <c r="H3238" i="1"/>
  <c r="I3238" i="1" s="1"/>
  <c r="O3237" i="1"/>
  <c r="P3237" i="1" s="1"/>
  <c r="Q3237" i="1" s="1"/>
  <c r="L3237" i="1"/>
  <c r="K3237" i="1"/>
  <c r="J3237" i="1"/>
  <c r="H3237" i="1"/>
  <c r="I3237" i="1" s="1"/>
  <c r="O3236" i="1"/>
  <c r="P3236" i="1" s="1"/>
  <c r="Q3236" i="1" s="1"/>
  <c r="L3236" i="1"/>
  <c r="K3236" i="1"/>
  <c r="J3236" i="1"/>
  <c r="H3236" i="1"/>
  <c r="I3236" i="1" s="1"/>
  <c r="O3235" i="1"/>
  <c r="P3235" i="1" s="1"/>
  <c r="Q3235" i="1" s="1"/>
  <c r="L3235" i="1"/>
  <c r="K3235" i="1"/>
  <c r="M3235" i="1" s="1"/>
  <c r="J3235" i="1"/>
  <c r="H3235" i="1"/>
  <c r="I3235" i="1" s="1"/>
  <c r="O3234" i="1"/>
  <c r="P3234" i="1" s="1"/>
  <c r="Q3234" i="1" s="1"/>
  <c r="L3234" i="1"/>
  <c r="K3234" i="1"/>
  <c r="J3234" i="1"/>
  <c r="H3234" i="1"/>
  <c r="I3234" i="1" s="1"/>
  <c r="O3233" i="1"/>
  <c r="P3233" i="1" s="1"/>
  <c r="Q3233" i="1" s="1"/>
  <c r="L3233" i="1"/>
  <c r="K3233" i="1"/>
  <c r="M3233" i="1" s="1"/>
  <c r="J3233" i="1"/>
  <c r="H3233" i="1"/>
  <c r="I3233" i="1" s="1"/>
  <c r="O3232" i="1"/>
  <c r="P3232" i="1" s="1"/>
  <c r="Q3232" i="1" s="1"/>
  <c r="L3232" i="1"/>
  <c r="K3232" i="1"/>
  <c r="J3232" i="1"/>
  <c r="H3232" i="1"/>
  <c r="I3232" i="1" s="1"/>
  <c r="O3231" i="1"/>
  <c r="P3231" i="1" s="1"/>
  <c r="Q3231" i="1" s="1"/>
  <c r="L3231" i="1"/>
  <c r="K3231" i="1"/>
  <c r="M3231" i="1" s="1"/>
  <c r="J3231" i="1"/>
  <c r="H3231" i="1"/>
  <c r="I3231" i="1" s="1"/>
  <c r="O3230" i="1"/>
  <c r="P3230" i="1" s="1"/>
  <c r="Q3230" i="1" s="1"/>
  <c r="L3230" i="1"/>
  <c r="K3230" i="1"/>
  <c r="J3230" i="1"/>
  <c r="H3230" i="1"/>
  <c r="I3230" i="1" s="1"/>
  <c r="S3229" i="1"/>
  <c r="O3229" i="1"/>
  <c r="P3229" i="1" s="1"/>
  <c r="Q3229" i="1" s="1"/>
  <c r="L3229" i="1"/>
  <c r="K3229" i="1"/>
  <c r="J3229" i="1"/>
  <c r="H3229" i="1"/>
  <c r="I3229" i="1" s="1"/>
  <c r="O3228" i="1"/>
  <c r="P3228" i="1" s="1"/>
  <c r="Q3228" i="1" s="1"/>
  <c r="L3228" i="1"/>
  <c r="K3228" i="1"/>
  <c r="J3228" i="1"/>
  <c r="H3228" i="1"/>
  <c r="I3228" i="1" s="1"/>
  <c r="O3227" i="1"/>
  <c r="P3227" i="1" s="1"/>
  <c r="Q3227" i="1" s="1"/>
  <c r="L3227" i="1"/>
  <c r="K3227" i="1"/>
  <c r="J3227" i="1"/>
  <c r="H3227" i="1"/>
  <c r="I3227" i="1" s="1"/>
  <c r="O3226" i="1"/>
  <c r="P3226" i="1" s="1"/>
  <c r="Q3226" i="1" s="1"/>
  <c r="L3226" i="1"/>
  <c r="K3226" i="1"/>
  <c r="M3226" i="1" s="1"/>
  <c r="J3226" i="1"/>
  <c r="H3226" i="1"/>
  <c r="I3226" i="1" s="1"/>
  <c r="O3225" i="1"/>
  <c r="P3225" i="1" s="1"/>
  <c r="Q3225" i="1" s="1"/>
  <c r="L3225" i="1"/>
  <c r="K3225" i="1"/>
  <c r="J3225" i="1"/>
  <c r="H3225" i="1"/>
  <c r="I3225" i="1" s="1"/>
  <c r="O3224" i="1"/>
  <c r="P3224" i="1" s="1"/>
  <c r="Q3224" i="1" s="1"/>
  <c r="L3224" i="1"/>
  <c r="K3224" i="1"/>
  <c r="M3224" i="1" s="1"/>
  <c r="J3224" i="1"/>
  <c r="H3224" i="1"/>
  <c r="I3224" i="1" s="1"/>
  <c r="O3223" i="1"/>
  <c r="P3223" i="1" s="1"/>
  <c r="Q3223" i="1" s="1"/>
  <c r="L3223" i="1"/>
  <c r="K3223" i="1"/>
  <c r="J3223" i="1"/>
  <c r="H3223" i="1"/>
  <c r="I3223" i="1" s="1"/>
  <c r="O3222" i="1"/>
  <c r="P3222" i="1" s="1"/>
  <c r="Q3222" i="1" s="1"/>
  <c r="L3222" i="1"/>
  <c r="K3222" i="1"/>
  <c r="M3222" i="1" s="1"/>
  <c r="J3222" i="1"/>
  <c r="H3222" i="1"/>
  <c r="I3222" i="1" s="1"/>
  <c r="O3221" i="1"/>
  <c r="P3221" i="1" s="1"/>
  <c r="Q3221" i="1" s="1"/>
  <c r="L3221" i="1"/>
  <c r="K3221" i="1"/>
  <c r="M3221" i="1" s="1"/>
  <c r="J3221" i="1"/>
  <c r="H3221" i="1"/>
  <c r="I3221" i="1" s="1"/>
  <c r="S3220" i="1"/>
  <c r="O3220" i="1"/>
  <c r="P3220" i="1" s="1"/>
  <c r="Q3220" i="1" s="1"/>
  <c r="L3220" i="1"/>
  <c r="K3220" i="1"/>
  <c r="J3220" i="1"/>
  <c r="H3220" i="1"/>
  <c r="I3220" i="1" s="1"/>
  <c r="O3219" i="1"/>
  <c r="P3219" i="1" s="1"/>
  <c r="Q3219" i="1" s="1"/>
  <c r="L3219" i="1"/>
  <c r="K3219" i="1"/>
  <c r="M3219" i="1" s="1"/>
  <c r="J3219" i="1"/>
  <c r="H3219" i="1"/>
  <c r="I3219" i="1" s="1"/>
  <c r="O3218" i="1"/>
  <c r="P3218" i="1" s="1"/>
  <c r="Q3218" i="1" s="1"/>
  <c r="L3218" i="1"/>
  <c r="K3218" i="1"/>
  <c r="J3218" i="1"/>
  <c r="H3218" i="1"/>
  <c r="I3218" i="1" s="1"/>
  <c r="O3217" i="1"/>
  <c r="P3217" i="1" s="1"/>
  <c r="Q3217" i="1" s="1"/>
  <c r="L3217" i="1"/>
  <c r="K3217" i="1"/>
  <c r="M3217" i="1" s="1"/>
  <c r="J3217" i="1"/>
  <c r="H3217" i="1"/>
  <c r="I3217" i="1" s="1"/>
  <c r="O3216" i="1"/>
  <c r="P3216" i="1" s="1"/>
  <c r="Q3216" i="1" s="1"/>
  <c r="L3216" i="1"/>
  <c r="K3216" i="1"/>
  <c r="J3216" i="1"/>
  <c r="H3216" i="1"/>
  <c r="I3216" i="1" s="1"/>
  <c r="O3215" i="1"/>
  <c r="P3215" i="1" s="1"/>
  <c r="Q3215" i="1" s="1"/>
  <c r="L3215" i="1"/>
  <c r="K3215" i="1"/>
  <c r="M3215" i="1" s="1"/>
  <c r="J3215" i="1"/>
  <c r="H3215" i="1"/>
  <c r="I3215" i="1" s="1"/>
  <c r="O3214" i="1"/>
  <c r="P3214" i="1" s="1"/>
  <c r="Q3214" i="1" s="1"/>
  <c r="L3214" i="1"/>
  <c r="K3214" i="1"/>
  <c r="J3214" i="1"/>
  <c r="H3214" i="1"/>
  <c r="I3214" i="1" s="1"/>
  <c r="O3213" i="1"/>
  <c r="P3213" i="1" s="1"/>
  <c r="Q3213" i="1" s="1"/>
  <c r="L3213" i="1"/>
  <c r="K3213" i="1"/>
  <c r="J3213" i="1"/>
  <c r="H3213" i="1"/>
  <c r="I3213" i="1" s="1"/>
  <c r="O3212" i="1"/>
  <c r="P3212" i="1" s="1"/>
  <c r="Q3212" i="1" s="1"/>
  <c r="L3212" i="1"/>
  <c r="K3212" i="1"/>
  <c r="J3212" i="1"/>
  <c r="H3212" i="1"/>
  <c r="I3212" i="1" s="1"/>
  <c r="O3211" i="1"/>
  <c r="P3211" i="1" s="1"/>
  <c r="Q3211" i="1" s="1"/>
  <c r="L3211" i="1"/>
  <c r="K3211" i="1"/>
  <c r="J3211" i="1"/>
  <c r="H3211" i="1"/>
  <c r="I3211" i="1" s="1"/>
  <c r="O3210" i="1"/>
  <c r="P3210" i="1" s="1"/>
  <c r="Q3210" i="1" s="1"/>
  <c r="L3210" i="1"/>
  <c r="K3210" i="1"/>
  <c r="M3210" i="1" s="1"/>
  <c r="J3210" i="1"/>
  <c r="H3210" i="1"/>
  <c r="I3210" i="1" s="1"/>
  <c r="O3209" i="1"/>
  <c r="P3209" i="1" s="1"/>
  <c r="Q3209" i="1" s="1"/>
  <c r="L3209" i="1"/>
  <c r="K3209" i="1"/>
  <c r="J3209" i="1"/>
  <c r="H3209" i="1"/>
  <c r="I3209" i="1" s="1"/>
  <c r="O3208" i="1"/>
  <c r="P3208" i="1" s="1"/>
  <c r="Q3208" i="1" s="1"/>
  <c r="L3208" i="1"/>
  <c r="K3208" i="1"/>
  <c r="M3208" i="1" s="1"/>
  <c r="J3208" i="1"/>
  <c r="H3208" i="1"/>
  <c r="I3208" i="1" s="1"/>
  <c r="O3207" i="1"/>
  <c r="P3207" i="1" s="1"/>
  <c r="Q3207" i="1" s="1"/>
  <c r="L3207" i="1"/>
  <c r="K3207" i="1"/>
  <c r="J3207" i="1"/>
  <c r="H3207" i="1"/>
  <c r="I3207" i="1" s="1"/>
  <c r="O3206" i="1"/>
  <c r="P3206" i="1" s="1"/>
  <c r="Q3206" i="1" s="1"/>
  <c r="L3206" i="1"/>
  <c r="K3206" i="1"/>
  <c r="M3206" i="1" s="1"/>
  <c r="J3206" i="1"/>
  <c r="H3206" i="1"/>
  <c r="I3206" i="1" s="1"/>
  <c r="S3205" i="1"/>
  <c r="O3205" i="1"/>
  <c r="P3205" i="1" s="1"/>
  <c r="Q3205" i="1" s="1"/>
  <c r="L3205" i="1"/>
  <c r="K3205" i="1"/>
  <c r="J3205" i="1"/>
  <c r="H3205" i="1"/>
  <c r="I3205" i="1" s="1"/>
  <c r="O3204" i="1"/>
  <c r="P3204" i="1" s="1"/>
  <c r="Q3204" i="1" s="1"/>
  <c r="L3204" i="1"/>
  <c r="K3204" i="1"/>
  <c r="J3204" i="1"/>
  <c r="H3204" i="1"/>
  <c r="I3204" i="1" s="1"/>
  <c r="O3203" i="1"/>
  <c r="P3203" i="1" s="1"/>
  <c r="Q3203" i="1" s="1"/>
  <c r="L3203" i="1"/>
  <c r="K3203" i="1"/>
  <c r="M3203" i="1" s="1"/>
  <c r="J3203" i="1"/>
  <c r="H3203" i="1"/>
  <c r="I3203" i="1" s="1"/>
  <c r="O3202" i="1"/>
  <c r="P3202" i="1" s="1"/>
  <c r="Q3202" i="1" s="1"/>
  <c r="L3202" i="1"/>
  <c r="K3202" i="1"/>
  <c r="J3202" i="1"/>
  <c r="H3202" i="1"/>
  <c r="I3202" i="1" s="1"/>
  <c r="S3201" i="1"/>
  <c r="O3201" i="1"/>
  <c r="P3201" i="1" s="1"/>
  <c r="Q3201" i="1" s="1"/>
  <c r="L3201" i="1"/>
  <c r="K3201" i="1"/>
  <c r="M3201" i="1" s="1"/>
  <c r="J3201" i="1"/>
  <c r="H3201" i="1"/>
  <c r="I3201" i="1" s="1"/>
  <c r="O3200" i="1"/>
  <c r="P3200" i="1" s="1"/>
  <c r="Q3200" i="1" s="1"/>
  <c r="L3200" i="1"/>
  <c r="K3200" i="1"/>
  <c r="J3200" i="1"/>
  <c r="H3200" i="1"/>
  <c r="I3200" i="1" s="1"/>
  <c r="O3199" i="1"/>
  <c r="P3199" i="1" s="1"/>
  <c r="Q3199" i="1" s="1"/>
  <c r="L3199" i="1"/>
  <c r="K3199" i="1"/>
  <c r="M3199" i="1" s="1"/>
  <c r="J3199" i="1"/>
  <c r="H3199" i="1"/>
  <c r="I3199" i="1" s="1"/>
  <c r="O3198" i="1"/>
  <c r="P3198" i="1" s="1"/>
  <c r="Q3198" i="1" s="1"/>
  <c r="L3198" i="1"/>
  <c r="K3198" i="1"/>
  <c r="J3198" i="1"/>
  <c r="H3198" i="1"/>
  <c r="I3198" i="1" s="1"/>
  <c r="O3197" i="1"/>
  <c r="P3197" i="1" s="1"/>
  <c r="Q3197" i="1" s="1"/>
  <c r="L3197" i="1"/>
  <c r="K3197" i="1"/>
  <c r="J3197" i="1"/>
  <c r="H3197" i="1"/>
  <c r="I3197" i="1" s="1"/>
  <c r="O3196" i="1"/>
  <c r="P3196" i="1" s="1"/>
  <c r="Q3196" i="1" s="1"/>
  <c r="L3196" i="1"/>
  <c r="K3196" i="1"/>
  <c r="M3196" i="1" s="1"/>
  <c r="J3196" i="1"/>
  <c r="H3196" i="1"/>
  <c r="I3196" i="1" s="1"/>
  <c r="O3195" i="1"/>
  <c r="P3195" i="1" s="1"/>
  <c r="Q3195" i="1" s="1"/>
  <c r="L3195" i="1"/>
  <c r="K3195" i="1"/>
  <c r="J3195" i="1"/>
  <c r="H3195" i="1"/>
  <c r="I3195" i="1" s="1"/>
  <c r="O3194" i="1"/>
  <c r="P3194" i="1" s="1"/>
  <c r="Q3194" i="1" s="1"/>
  <c r="L3194" i="1"/>
  <c r="K3194" i="1"/>
  <c r="M3194" i="1" s="1"/>
  <c r="J3194" i="1"/>
  <c r="H3194" i="1"/>
  <c r="I3194" i="1" s="1"/>
  <c r="O3193" i="1"/>
  <c r="P3193" i="1" s="1"/>
  <c r="Q3193" i="1" s="1"/>
  <c r="L3193" i="1"/>
  <c r="K3193" i="1"/>
  <c r="J3193" i="1"/>
  <c r="H3193" i="1"/>
  <c r="I3193" i="1" s="1"/>
  <c r="O3192" i="1"/>
  <c r="P3192" i="1" s="1"/>
  <c r="Q3192" i="1" s="1"/>
  <c r="L3192" i="1"/>
  <c r="K3192" i="1"/>
  <c r="M3192" i="1" s="1"/>
  <c r="J3192" i="1"/>
  <c r="H3192" i="1"/>
  <c r="I3192" i="1" s="1"/>
  <c r="O3191" i="1"/>
  <c r="P3191" i="1" s="1"/>
  <c r="Q3191" i="1" s="1"/>
  <c r="L3191" i="1"/>
  <c r="K3191" i="1"/>
  <c r="J3191" i="1"/>
  <c r="H3191" i="1"/>
  <c r="I3191" i="1" s="1"/>
  <c r="O3190" i="1"/>
  <c r="P3190" i="1" s="1"/>
  <c r="Q3190" i="1" s="1"/>
  <c r="L3190" i="1"/>
  <c r="K3190" i="1"/>
  <c r="M3190" i="1" s="1"/>
  <c r="J3190" i="1"/>
  <c r="H3190" i="1"/>
  <c r="I3190" i="1" s="1"/>
  <c r="O3189" i="1"/>
  <c r="P3189" i="1" s="1"/>
  <c r="Q3189" i="1" s="1"/>
  <c r="L3189" i="1"/>
  <c r="K3189" i="1"/>
  <c r="M3189" i="1" s="1"/>
  <c r="J3189" i="1"/>
  <c r="H3189" i="1"/>
  <c r="I3189" i="1" s="1"/>
  <c r="O3188" i="1"/>
  <c r="P3188" i="1" s="1"/>
  <c r="Q3188" i="1" s="1"/>
  <c r="L3188" i="1"/>
  <c r="K3188" i="1"/>
  <c r="J3188" i="1"/>
  <c r="H3188" i="1"/>
  <c r="I3188" i="1" s="1"/>
  <c r="O3187" i="1"/>
  <c r="P3187" i="1" s="1"/>
  <c r="Q3187" i="1" s="1"/>
  <c r="L3187" i="1"/>
  <c r="K3187" i="1"/>
  <c r="M3187" i="1" s="1"/>
  <c r="J3187" i="1"/>
  <c r="H3187" i="1"/>
  <c r="I3187" i="1" s="1"/>
  <c r="O3186" i="1"/>
  <c r="P3186" i="1" s="1"/>
  <c r="Q3186" i="1" s="1"/>
  <c r="L3186" i="1"/>
  <c r="K3186" i="1"/>
  <c r="J3186" i="1"/>
  <c r="H3186" i="1"/>
  <c r="I3186" i="1" s="1"/>
  <c r="O3185" i="1"/>
  <c r="P3185" i="1" s="1"/>
  <c r="Q3185" i="1" s="1"/>
  <c r="L3185" i="1"/>
  <c r="K3185" i="1"/>
  <c r="M3185" i="1" s="1"/>
  <c r="J3185" i="1"/>
  <c r="H3185" i="1"/>
  <c r="I3185" i="1" s="1"/>
  <c r="O3184" i="1"/>
  <c r="P3184" i="1" s="1"/>
  <c r="Q3184" i="1" s="1"/>
  <c r="L3184" i="1"/>
  <c r="K3184" i="1"/>
  <c r="J3184" i="1"/>
  <c r="H3184" i="1"/>
  <c r="I3184" i="1" s="1"/>
  <c r="O3183" i="1"/>
  <c r="P3183" i="1" s="1"/>
  <c r="Q3183" i="1" s="1"/>
  <c r="L3183" i="1"/>
  <c r="K3183" i="1"/>
  <c r="M3183" i="1" s="1"/>
  <c r="J3183" i="1"/>
  <c r="H3183" i="1"/>
  <c r="I3183" i="1" s="1"/>
  <c r="S3182" i="1"/>
  <c r="O3182" i="1"/>
  <c r="P3182" i="1" s="1"/>
  <c r="Q3182" i="1" s="1"/>
  <c r="L3182" i="1"/>
  <c r="K3182" i="1"/>
  <c r="J3182" i="1"/>
  <c r="H3182" i="1"/>
  <c r="I3182" i="1" s="1"/>
  <c r="O3181" i="1"/>
  <c r="P3181" i="1" s="1"/>
  <c r="Q3181" i="1" s="1"/>
  <c r="L3181" i="1"/>
  <c r="K3181" i="1"/>
  <c r="J3181" i="1"/>
  <c r="H3181" i="1"/>
  <c r="I3181" i="1" s="1"/>
  <c r="O3180" i="1"/>
  <c r="P3180" i="1" s="1"/>
  <c r="Q3180" i="1" s="1"/>
  <c r="L3180" i="1"/>
  <c r="K3180" i="1"/>
  <c r="J3180" i="1"/>
  <c r="H3180" i="1"/>
  <c r="I3180" i="1" s="1"/>
  <c r="S3179" i="1"/>
  <c r="O3179" i="1"/>
  <c r="P3179" i="1" s="1"/>
  <c r="Q3179" i="1" s="1"/>
  <c r="L3179" i="1"/>
  <c r="K3179" i="1"/>
  <c r="J3179" i="1"/>
  <c r="H3179" i="1"/>
  <c r="I3179" i="1" s="1"/>
  <c r="O3178" i="1"/>
  <c r="P3178" i="1" s="1"/>
  <c r="Q3178" i="1" s="1"/>
  <c r="L3178" i="1"/>
  <c r="K3178" i="1"/>
  <c r="M3178" i="1" s="1"/>
  <c r="J3178" i="1"/>
  <c r="H3178" i="1"/>
  <c r="I3178" i="1" s="1"/>
  <c r="O3177" i="1"/>
  <c r="P3177" i="1" s="1"/>
  <c r="Q3177" i="1" s="1"/>
  <c r="L3177" i="1"/>
  <c r="K3177" i="1"/>
  <c r="J3177" i="1"/>
  <c r="H3177" i="1"/>
  <c r="I3177" i="1" s="1"/>
  <c r="O3176" i="1"/>
  <c r="P3176" i="1" s="1"/>
  <c r="Q3176" i="1" s="1"/>
  <c r="L3176" i="1"/>
  <c r="K3176" i="1"/>
  <c r="M3176" i="1" s="1"/>
  <c r="J3176" i="1"/>
  <c r="H3176" i="1"/>
  <c r="I3176" i="1" s="1"/>
  <c r="O3175" i="1"/>
  <c r="P3175" i="1" s="1"/>
  <c r="Q3175" i="1" s="1"/>
  <c r="L3175" i="1"/>
  <c r="K3175" i="1"/>
  <c r="J3175" i="1"/>
  <c r="H3175" i="1"/>
  <c r="I3175" i="1" s="1"/>
  <c r="O3174" i="1"/>
  <c r="P3174" i="1" s="1"/>
  <c r="Q3174" i="1" s="1"/>
  <c r="L3174" i="1"/>
  <c r="K3174" i="1"/>
  <c r="M3174" i="1" s="1"/>
  <c r="J3174" i="1"/>
  <c r="H3174" i="1"/>
  <c r="I3174" i="1" s="1"/>
  <c r="O3173" i="1"/>
  <c r="P3173" i="1" s="1"/>
  <c r="Q3173" i="1" s="1"/>
  <c r="L3173" i="1"/>
  <c r="K3173" i="1"/>
  <c r="J3173" i="1"/>
  <c r="H3173" i="1"/>
  <c r="I3173" i="1" s="1"/>
  <c r="O3172" i="1"/>
  <c r="P3172" i="1" s="1"/>
  <c r="Q3172" i="1" s="1"/>
  <c r="L3172" i="1"/>
  <c r="K3172" i="1"/>
  <c r="J3172" i="1"/>
  <c r="H3172" i="1"/>
  <c r="I3172" i="1" s="1"/>
  <c r="S3171" i="1"/>
  <c r="O3171" i="1"/>
  <c r="P3171" i="1" s="1"/>
  <c r="Q3171" i="1" s="1"/>
  <c r="L3171" i="1"/>
  <c r="K3171" i="1"/>
  <c r="M3171" i="1" s="1"/>
  <c r="J3171" i="1"/>
  <c r="H3171" i="1"/>
  <c r="I3171" i="1" s="1"/>
  <c r="O3170" i="1"/>
  <c r="P3170" i="1" s="1"/>
  <c r="Q3170" i="1" s="1"/>
  <c r="L3170" i="1"/>
  <c r="K3170" i="1"/>
  <c r="J3170" i="1"/>
  <c r="H3170" i="1"/>
  <c r="I3170" i="1" s="1"/>
  <c r="O3169" i="1"/>
  <c r="P3169" i="1" s="1"/>
  <c r="Q3169" i="1" s="1"/>
  <c r="L3169" i="1"/>
  <c r="K3169" i="1"/>
  <c r="M3169" i="1" s="1"/>
  <c r="J3169" i="1"/>
  <c r="H3169" i="1"/>
  <c r="I3169" i="1" s="1"/>
  <c r="O3168" i="1"/>
  <c r="P3168" i="1" s="1"/>
  <c r="Q3168" i="1" s="1"/>
  <c r="L3168" i="1"/>
  <c r="K3168" i="1"/>
  <c r="J3168" i="1"/>
  <c r="H3168" i="1"/>
  <c r="I3168" i="1" s="1"/>
  <c r="O3167" i="1"/>
  <c r="P3167" i="1" s="1"/>
  <c r="Q3167" i="1" s="1"/>
  <c r="L3167" i="1"/>
  <c r="K3167" i="1"/>
  <c r="M3167" i="1" s="1"/>
  <c r="J3167" i="1"/>
  <c r="H3167" i="1"/>
  <c r="I3167" i="1" s="1"/>
  <c r="O3166" i="1"/>
  <c r="P3166" i="1" s="1"/>
  <c r="Q3166" i="1" s="1"/>
  <c r="L3166" i="1"/>
  <c r="K3166" i="1"/>
  <c r="J3166" i="1"/>
  <c r="H3166" i="1"/>
  <c r="I3166" i="1" s="1"/>
  <c r="O3165" i="1"/>
  <c r="P3165" i="1" s="1"/>
  <c r="Q3165" i="1" s="1"/>
  <c r="L3165" i="1"/>
  <c r="K3165" i="1"/>
  <c r="J3165" i="1"/>
  <c r="H3165" i="1"/>
  <c r="I3165" i="1" s="1"/>
  <c r="O3164" i="1"/>
  <c r="P3164" i="1" s="1"/>
  <c r="Q3164" i="1" s="1"/>
  <c r="L3164" i="1"/>
  <c r="K3164" i="1"/>
  <c r="M3164" i="1" s="1"/>
  <c r="J3164" i="1"/>
  <c r="H3164" i="1"/>
  <c r="I3164" i="1" s="1"/>
  <c r="O3163" i="1"/>
  <c r="P3163" i="1" s="1"/>
  <c r="Q3163" i="1" s="1"/>
  <c r="L3163" i="1"/>
  <c r="K3163" i="1"/>
  <c r="J3163" i="1"/>
  <c r="H3163" i="1"/>
  <c r="I3163" i="1" s="1"/>
  <c r="O3162" i="1"/>
  <c r="P3162" i="1" s="1"/>
  <c r="Q3162" i="1" s="1"/>
  <c r="L3162" i="1"/>
  <c r="K3162" i="1"/>
  <c r="M3162" i="1" s="1"/>
  <c r="J3162" i="1"/>
  <c r="H3162" i="1"/>
  <c r="I3162" i="1" s="1"/>
  <c r="O3161" i="1"/>
  <c r="P3161" i="1" s="1"/>
  <c r="Q3161" i="1" s="1"/>
  <c r="L3161" i="1"/>
  <c r="K3161" i="1"/>
  <c r="J3161" i="1"/>
  <c r="H3161" i="1"/>
  <c r="I3161" i="1" s="1"/>
  <c r="O3160" i="1"/>
  <c r="P3160" i="1" s="1"/>
  <c r="Q3160" i="1" s="1"/>
  <c r="L3160" i="1"/>
  <c r="K3160" i="1"/>
  <c r="M3160" i="1" s="1"/>
  <c r="J3160" i="1"/>
  <c r="H3160" i="1"/>
  <c r="I3160" i="1" s="1"/>
  <c r="O3159" i="1"/>
  <c r="P3159" i="1" s="1"/>
  <c r="Q3159" i="1" s="1"/>
  <c r="L3159" i="1"/>
  <c r="K3159" i="1"/>
  <c r="J3159" i="1"/>
  <c r="H3159" i="1"/>
  <c r="I3159" i="1" s="1"/>
  <c r="O3158" i="1"/>
  <c r="P3158" i="1" s="1"/>
  <c r="Q3158" i="1" s="1"/>
  <c r="L3158" i="1"/>
  <c r="K3158" i="1"/>
  <c r="M3158" i="1" s="1"/>
  <c r="J3158" i="1"/>
  <c r="H3158" i="1"/>
  <c r="I3158" i="1" s="1"/>
  <c r="O3157" i="1"/>
  <c r="P3157" i="1" s="1"/>
  <c r="Q3157" i="1" s="1"/>
  <c r="L3157" i="1"/>
  <c r="K3157" i="1"/>
  <c r="M3157" i="1" s="1"/>
  <c r="J3157" i="1"/>
  <c r="H3157" i="1"/>
  <c r="I3157" i="1" s="1"/>
  <c r="O3156" i="1"/>
  <c r="P3156" i="1" s="1"/>
  <c r="Q3156" i="1" s="1"/>
  <c r="L3156" i="1"/>
  <c r="K3156" i="1"/>
  <c r="J3156" i="1"/>
  <c r="H3156" i="1"/>
  <c r="I3156" i="1" s="1"/>
  <c r="O3155" i="1"/>
  <c r="P3155" i="1" s="1"/>
  <c r="Q3155" i="1" s="1"/>
  <c r="L3155" i="1"/>
  <c r="K3155" i="1"/>
  <c r="M3155" i="1" s="1"/>
  <c r="J3155" i="1"/>
  <c r="H3155" i="1"/>
  <c r="I3155" i="1" s="1"/>
  <c r="O3154" i="1"/>
  <c r="P3154" i="1" s="1"/>
  <c r="Q3154" i="1" s="1"/>
  <c r="L3154" i="1"/>
  <c r="K3154" i="1"/>
  <c r="J3154" i="1"/>
  <c r="H3154" i="1"/>
  <c r="I3154" i="1" s="1"/>
  <c r="O3153" i="1"/>
  <c r="P3153" i="1" s="1"/>
  <c r="Q3153" i="1" s="1"/>
  <c r="L3153" i="1"/>
  <c r="K3153" i="1"/>
  <c r="M3153" i="1" s="1"/>
  <c r="J3153" i="1"/>
  <c r="H3153" i="1"/>
  <c r="I3153" i="1" s="1"/>
  <c r="O3152" i="1"/>
  <c r="P3152" i="1" s="1"/>
  <c r="Q3152" i="1" s="1"/>
  <c r="L3152" i="1"/>
  <c r="K3152" i="1"/>
  <c r="J3152" i="1"/>
  <c r="H3152" i="1"/>
  <c r="I3152" i="1" s="1"/>
  <c r="O3151" i="1"/>
  <c r="P3151" i="1" s="1"/>
  <c r="Q3151" i="1" s="1"/>
  <c r="L3151" i="1"/>
  <c r="K3151" i="1"/>
  <c r="M3151" i="1" s="1"/>
  <c r="J3151" i="1"/>
  <c r="H3151" i="1"/>
  <c r="I3151" i="1" s="1"/>
  <c r="O3150" i="1"/>
  <c r="P3150" i="1" s="1"/>
  <c r="Q3150" i="1" s="1"/>
  <c r="L3150" i="1"/>
  <c r="K3150" i="1"/>
  <c r="J3150" i="1"/>
  <c r="H3150" i="1"/>
  <c r="I3150" i="1" s="1"/>
  <c r="O3149" i="1"/>
  <c r="P3149" i="1" s="1"/>
  <c r="Q3149" i="1" s="1"/>
  <c r="L3149" i="1"/>
  <c r="K3149" i="1"/>
  <c r="J3149" i="1"/>
  <c r="H3149" i="1"/>
  <c r="I3149" i="1" s="1"/>
  <c r="O3148" i="1"/>
  <c r="P3148" i="1" s="1"/>
  <c r="Q3148" i="1" s="1"/>
  <c r="L3148" i="1"/>
  <c r="K3148" i="1"/>
  <c r="M3148" i="1" s="1"/>
  <c r="J3148" i="1"/>
  <c r="H3148" i="1"/>
  <c r="I3148" i="1" s="1"/>
  <c r="O3147" i="1"/>
  <c r="P3147" i="1" s="1"/>
  <c r="Q3147" i="1" s="1"/>
  <c r="L3147" i="1"/>
  <c r="K3147" i="1"/>
  <c r="J3147" i="1"/>
  <c r="H3147" i="1"/>
  <c r="I3147" i="1" s="1"/>
  <c r="S3146" i="1"/>
  <c r="O3146" i="1"/>
  <c r="P3146" i="1" s="1"/>
  <c r="Q3146" i="1" s="1"/>
  <c r="L3146" i="1"/>
  <c r="K3146" i="1"/>
  <c r="M3146" i="1" s="1"/>
  <c r="J3146" i="1"/>
  <c r="H3146" i="1"/>
  <c r="I3146" i="1" s="1"/>
  <c r="O3145" i="1"/>
  <c r="P3145" i="1" s="1"/>
  <c r="Q3145" i="1" s="1"/>
  <c r="L3145" i="1"/>
  <c r="K3145" i="1"/>
  <c r="J3145" i="1"/>
  <c r="H3145" i="1"/>
  <c r="I3145" i="1" s="1"/>
  <c r="O3144" i="1"/>
  <c r="P3144" i="1" s="1"/>
  <c r="Q3144" i="1" s="1"/>
  <c r="L3144" i="1"/>
  <c r="K3144" i="1"/>
  <c r="M3144" i="1" s="1"/>
  <c r="J3144" i="1"/>
  <c r="H3144" i="1"/>
  <c r="I3144" i="1" s="1"/>
  <c r="S3143" i="1"/>
  <c r="O3143" i="1"/>
  <c r="P3143" i="1" s="1"/>
  <c r="Q3143" i="1" s="1"/>
  <c r="L3143" i="1"/>
  <c r="K3143" i="1"/>
  <c r="J3143" i="1"/>
  <c r="H3143" i="1"/>
  <c r="I3143" i="1" s="1"/>
  <c r="S3142" i="1"/>
  <c r="O3142" i="1"/>
  <c r="P3142" i="1" s="1"/>
  <c r="Q3142" i="1" s="1"/>
  <c r="L3142" i="1"/>
  <c r="K3142" i="1"/>
  <c r="M3142" i="1" s="1"/>
  <c r="J3142" i="1"/>
  <c r="H3142" i="1"/>
  <c r="I3142" i="1" s="1"/>
  <c r="O3141" i="1"/>
  <c r="P3141" i="1" s="1"/>
  <c r="Q3141" i="1" s="1"/>
  <c r="L3141" i="1"/>
  <c r="K3141" i="1"/>
  <c r="M3141" i="1" s="1"/>
  <c r="J3141" i="1"/>
  <c r="H3141" i="1"/>
  <c r="I3141" i="1" s="1"/>
  <c r="O3140" i="1"/>
  <c r="P3140" i="1" s="1"/>
  <c r="Q3140" i="1" s="1"/>
  <c r="L3140" i="1"/>
  <c r="K3140" i="1"/>
  <c r="J3140" i="1"/>
  <c r="H3140" i="1"/>
  <c r="I3140" i="1" s="1"/>
  <c r="O3139" i="1"/>
  <c r="P3139" i="1" s="1"/>
  <c r="Q3139" i="1" s="1"/>
  <c r="L3139" i="1"/>
  <c r="K3139" i="1"/>
  <c r="M3139" i="1" s="1"/>
  <c r="J3139" i="1"/>
  <c r="H3139" i="1"/>
  <c r="I3139" i="1" s="1"/>
  <c r="O3138" i="1"/>
  <c r="P3138" i="1" s="1"/>
  <c r="Q3138" i="1" s="1"/>
  <c r="L3138" i="1"/>
  <c r="K3138" i="1"/>
  <c r="J3138" i="1"/>
  <c r="H3138" i="1"/>
  <c r="I3138" i="1" s="1"/>
  <c r="O3137" i="1"/>
  <c r="P3137" i="1" s="1"/>
  <c r="Q3137" i="1" s="1"/>
  <c r="L3137" i="1"/>
  <c r="K3137" i="1"/>
  <c r="M3137" i="1" s="1"/>
  <c r="J3137" i="1"/>
  <c r="H3137" i="1"/>
  <c r="I3137" i="1" s="1"/>
  <c r="O3136" i="1"/>
  <c r="P3136" i="1" s="1"/>
  <c r="Q3136" i="1" s="1"/>
  <c r="L3136" i="1"/>
  <c r="K3136" i="1"/>
  <c r="J3136" i="1"/>
  <c r="H3136" i="1"/>
  <c r="I3136" i="1" s="1"/>
  <c r="O3135" i="1"/>
  <c r="P3135" i="1" s="1"/>
  <c r="Q3135" i="1" s="1"/>
  <c r="L3135" i="1"/>
  <c r="K3135" i="1"/>
  <c r="M3135" i="1" s="1"/>
  <c r="J3135" i="1"/>
  <c r="H3135" i="1"/>
  <c r="I3135" i="1" s="1"/>
  <c r="O3134" i="1"/>
  <c r="P3134" i="1" s="1"/>
  <c r="Q3134" i="1" s="1"/>
  <c r="L3134" i="1"/>
  <c r="K3134" i="1"/>
  <c r="J3134" i="1"/>
  <c r="H3134" i="1"/>
  <c r="I3134" i="1" s="1"/>
  <c r="O3133" i="1"/>
  <c r="P3133" i="1" s="1"/>
  <c r="Q3133" i="1" s="1"/>
  <c r="L3133" i="1"/>
  <c r="K3133" i="1"/>
  <c r="J3133" i="1"/>
  <c r="H3133" i="1"/>
  <c r="I3133" i="1" s="1"/>
  <c r="O3132" i="1"/>
  <c r="P3132" i="1" s="1"/>
  <c r="Q3132" i="1" s="1"/>
  <c r="L3132" i="1"/>
  <c r="K3132" i="1"/>
  <c r="M3132" i="1" s="1"/>
  <c r="J3132" i="1"/>
  <c r="H3132" i="1"/>
  <c r="I3132" i="1" s="1"/>
  <c r="O3131" i="1"/>
  <c r="P3131" i="1" s="1"/>
  <c r="Q3131" i="1" s="1"/>
  <c r="L3131" i="1"/>
  <c r="K3131" i="1"/>
  <c r="J3131" i="1"/>
  <c r="H3131" i="1"/>
  <c r="I3131" i="1" s="1"/>
  <c r="O3130" i="1"/>
  <c r="P3130" i="1" s="1"/>
  <c r="Q3130" i="1" s="1"/>
  <c r="L3130" i="1"/>
  <c r="K3130" i="1"/>
  <c r="M3130" i="1" s="1"/>
  <c r="J3130" i="1"/>
  <c r="H3130" i="1"/>
  <c r="I3130" i="1" s="1"/>
  <c r="O3129" i="1"/>
  <c r="P3129" i="1" s="1"/>
  <c r="Q3129" i="1" s="1"/>
  <c r="L3129" i="1"/>
  <c r="K3129" i="1"/>
  <c r="J3129" i="1"/>
  <c r="H3129" i="1"/>
  <c r="I3129" i="1" s="1"/>
  <c r="O3128" i="1"/>
  <c r="P3128" i="1" s="1"/>
  <c r="Q3128" i="1" s="1"/>
  <c r="L3128" i="1"/>
  <c r="K3128" i="1"/>
  <c r="M3128" i="1" s="1"/>
  <c r="J3128" i="1"/>
  <c r="H3128" i="1"/>
  <c r="I3128" i="1" s="1"/>
  <c r="O3127" i="1"/>
  <c r="P3127" i="1" s="1"/>
  <c r="Q3127" i="1" s="1"/>
  <c r="L3127" i="1"/>
  <c r="K3127" i="1"/>
  <c r="J3127" i="1"/>
  <c r="H3127" i="1"/>
  <c r="I3127" i="1" s="1"/>
  <c r="O3126" i="1"/>
  <c r="P3126" i="1" s="1"/>
  <c r="Q3126" i="1" s="1"/>
  <c r="L3126" i="1"/>
  <c r="K3126" i="1"/>
  <c r="M3126" i="1" s="1"/>
  <c r="J3126" i="1"/>
  <c r="H3126" i="1"/>
  <c r="I3126" i="1" s="1"/>
  <c r="O3125" i="1"/>
  <c r="P3125" i="1" s="1"/>
  <c r="Q3125" i="1" s="1"/>
  <c r="L3125" i="1"/>
  <c r="K3125" i="1"/>
  <c r="M3125" i="1" s="1"/>
  <c r="J3125" i="1"/>
  <c r="H3125" i="1"/>
  <c r="I3125" i="1" s="1"/>
  <c r="O3124" i="1"/>
  <c r="P3124" i="1" s="1"/>
  <c r="Q3124" i="1" s="1"/>
  <c r="L3124" i="1"/>
  <c r="K3124" i="1"/>
  <c r="J3124" i="1"/>
  <c r="H3124" i="1"/>
  <c r="I3124" i="1" s="1"/>
  <c r="O3123" i="1"/>
  <c r="P3123" i="1" s="1"/>
  <c r="Q3123" i="1" s="1"/>
  <c r="L3123" i="1"/>
  <c r="K3123" i="1"/>
  <c r="M3123" i="1" s="1"/>
  <c r="J3123" i="1"/>
  <c r="H3123" i="1"/>
  <c r="I3123" i="1" s="1"/>
  <c r="O3122" i="1"/>
  <c r="P3122" i="1" s="1"/>
  <c r="Q3122" i="1" s="1"/>
  <c r="L3122" i="1"/>
  <c r="K3122" i="1"/>
  <c r="J3122" i="1"/>
  <c r="H3122" i="1"/>
  <c r="I3122" i="1" s="1"/>
  <c r="O3121" i="1"/>
  <c r="P3121" i="1" s="1"/>
  <c r="Q3121" i="1" s="1"/>
  <c r="L3121" i="1"/>
  <c r="K3121" i="1"/>
  <c r="M3121" i="1" s="1"/>
  <c r="J3121" i="1"/>
  <c r="H3121" i="1"/>
  <c r="I3121" i="1" s="1"/>
  <c r="O3120" i="1"/>
  <c r="P3120" i="1" s="1"/>
  <c r="Q3120" i="1" s="1"/>
  <c r="L3120" i="1"/>
  <c r="K3120" i="1"/>
  <c r="J3120" i="1"/>
  <c r="H3120" i="1"/>
  <c r="I3120" i="1" s="1"/>
  <c r="O3119" i="1"/>
  <c r="P3119" i="1" s="1"/>
  <c r="Q3119" i="1" s="1"/>
  <c r="L3119" i="1"/>
  <c r="K3119" i="1"/>
  <c r="M3119" i="1" s="1"/>
  <c r="J3119" i="1"/>
  <c r="H3119" i="1"/>
  <c r="I3119" i="1" s="1"/>
  <c r="O3118" i="1"/>
  <c r="P3118" i="1" s="1"/>
  <c r="Q3118" i="1" s="1"/>
  <c r="L3118" i="1"/>
  <c r="K3118" i="1"/>
  <c r="J3118" i="1"/>
  <c r="H3118" i="1"/>
  <c r="I3118" i="1" s="1"/>
  <c r="O3117" i="1"/>
  <c r="P3117" i="1" s="1"/>
  <c r="Q3117" i="1" s="1"/>
  <c r="L3117" i="1"/>
  <c r="K3117" i="1"/>
  <c r="J3117" i="1"/>
  <c r="H3117" i="1"/>
  <c r="I3117" i="1" s="1"/>
  <c r="O3116" i="1"/>
  <c r="P3116" i="1" s="1"/>
  <c r="Q3116" i="1" s="1"/>
  <c r="L3116" i="1"/>
  <c r="K3116" i="1"/>
  <c r="M3116" i="1" s="1"/>
  <c r="J3116" i="1"/>
  <c r="H3116" i="1"/>
  <c r="I3116" i="1" s="1"/>
  <c r="O3115" i="1"/>
  <c r="P3115" i="1" s="1"/>
  <c r="Q3115" i="1" s="1"/>
  <c r="L3115" i="1"/>
  <c r="K3115" i="1"/>
  <c r="J3115" i="1"/>
  <c r="H3115" i="1"/>
  <c r="I3115" i="1" s="1"/>
  <c r="O3114" i="1"/>
  <c r="P3114" i="1" s="1"/>
  <c r="Q3114" i="1" s="1"/>
  <c r="L3114" i="1"/>
  <c r="K3114" i="1"/>
  <c r="M3114" i="1" s="1"/>
  <c r="J3114" i="1"/>
  <c r="H3114" i="1"/>
  <c r="I3114" i="1" s="1"/>
  <c r="O3113" i="1"/>
  <c r="P3113" i="1" s="1"/>
  <c r="Q3113" i="1" s="1"/>
  <c r="L3113" i="1"/>
  <c r="K3113" i="1"/>
  <c r="J3113" i="1"/>
  <c r="H3113" i="1"/>
  <c r="I3113" i="1" s="1"/>
  <c r="O3112" i="1"/>
  <c r="P3112" i="1" s="1"/>
  <c r="Q3112" i="1" s="1"/>
  <c r="L3112" i="1"/>
  <c r="K3112" i="1"/>
  <c r="M3112" i="1" s="1"/>
  <c r="J3112" i="1"/>
  <c r="H3112" i="1"/>
  <c r="I3112" i="1" s="1"/>
  <c r="O3111" i="1"/>
  <c r="P3111" i="1" s="1"/>
  <c r="Q3111" i="1" s="1"/>
  <c r="L3111" i="1"/>
  <c r="K3111" i="1"/>
  <c r="J3111" i="1"/>
  <c r="H3111" i="1"/>
  <c r="I3111" i="1" s="1"/>
  <c r="O3110" i="1"/>
  <c r="P3110" i="1" s="1"/>
  <c r="Q3110" i="1" s="1"/>
  <c r="L3110" i="1"/>
  <c r="K3110" i="1"/>
  <c r="M3110" i="1" s="1"/>
  <c r="J3110" i="1"/>
  <c r="H3110" i="1"/>
  <c r="I3110" i="1" s="1"/>
  <c r="O3109" i="1"/>
  <c r="P3109" i="1" s="1"/>
  <c r="Q3109" i="1" s="1"/>
  <c r="L3109" i="1"/>
  <c r="K3109" i="1"/>
  <c r="M3109" i="1" s="1"/>
  <c r="J3109" i="1"/>
  <c r="H3109" i="1"/>
  <c r="I3109" i="1" s="1"/>
  <c r="O3108" i="1"/>
  <c r="P3108" i="1" s="1"/>
  <c r="Q3108" i="1" s="1"/>
  <c r="L3108" i="1"/>
  <c r="K3108" i="1"/>
  <c r="J3108" i="1"/>
  <c r="H3108" i="1"/>
  <c r="I3108" i="1" s="1"/>
  <c r="O3107" i="1"/>
  <c r="P3107" i="1" s="1"/>
  <c r="Q3107" i="1" s="1"/>
  <c r="L3107" i="1"/>
  <c r="K3107" i="1"/>
  <c r="M3107" i="1" s="1"/>
  <c r="J3107" i="1"/>
  <c r="H3107" i="1"/>
  <c r="I3107" i="1" s="1"/>
  <c r="O3106" i="1"/>
  <c r="P3106" i="1" s="1"/>
  <c r="Q3106" i="1" s="1"/>
  <c r="L3106" i="1"/>
  <c r="K3106" i="1"/>
  <c r="J3106" i="1"/>
  <c r="H3106" i="1"/>
  <c r="I3106" i="1" s="1"/>
  <c r="O3105" i="1"/>
  <c r="P3105" i="1" s="1"/>
  <c r="Q3105" i="1" s="1"/>
  <c r="L3105" i="1"/>
  <c r="K3105" i="1"/>
  <c r="M3105" i="1" s="1"/>
  <c r="J3105" i="1"/>
  <c r="H3105" i="1"/>
  <c r="I3105" i="1" s="1"/>
  <c r="S3104" i="1"/>
  <c r="O3104" i="1"/>
  <c r="P3104" i="1" s="1"/>
  <c r="Q3104" i="1" s="1"/>
  <c r="L3104" i="1"/>
  <c r="K3104" i="1"/>
  <c r="J3104" i="1"/>
  <c r="H3104" i="1"/>
  <c r="I3104" i="1" s="1"/>
  <c r="O3103" i="1"/>
  <c r="P3103" i="1" s="1"/>
  <c r="Q3103" i="1" s="1"/>
  <c r="L3103" i="1"/>
  <c r="K3103" i="1"/>
  <c r="M3103" i="1" s="1"/>
  <c r="J3103" i="1"/>
  <c r="H3103" i="1"/>
  <c r="I3103" i="1" s="1"/>
  <c r="O3102" i="1"/>
  <c r="P3102" i="1" s="1"/>
  <c r="Q3102" i="1" s="1"/>
  <c r="L3102" i="1"/>
  <c r="K3102" i="1"/>
  <c r="J3102" i="1"/>
  <c r="H3102" i="1"/>
  <c r="I3102" i="1" s="1"/>
  <c r="O3101" i="1"/>
  <c r="P3101" i="1" s="1"/>
  <c r="Q3101" i="1" s="1"/>
  <c r="L3101" i="1"/>
  <c r="K3101" i="1"/>
  <c r="J3101" i="1"/>
  <c r="H3101" i="1"/>
  <c r="I3101" i="1" s="1"/>
  <c r="O3100" i="1"/>
  <c r="P3100" i="1" s="1"/>
  <c r="Q3100" i="1" s="1"/>
  <c r="L3100" i="1"/>
  <c r="K3100" i="1"/>
  <c r="M3100" i="1" s="1"/>
  <c r="J3100" i="1"/>
  <c r="H3100" i="1"/>
  <c r="I3100" i="1" s="1"/>
  <c r="O3099" i="1"/>
  <c r="P3099" i="1" s="1"/>
  <c r="Q3099" i="1" s="1"/>
  <c r="L3099" i="1"/>
  <c r="K3099" i="1"/>
  <c r="J3099" i="1"/>
  <c r="H3099" i="1"/>
  <c r="I3099" i="1" s="1"/>
  <c r="O3098" i="1"/>
  <c r="P3098" i="1" s="1"/>
  <c r="Q3098" i="1" s="1"/>
  <c r="L3098" i="1"/>
  <c r="K3098" i="1"/>
  <c r="M3098" i="1" s="1"/>
  <c r="J3098" i="1"/>
  <c r="H3098" i="1"/>
  <c r="I3098" i="1" s="1"/>
  <c r="O3097" i="1"/>
  <c r="P3097" i="1" s="1"/>
  <c r="Q3097" i="1" s="1"/>
  <c r="L3097" i="1"/>
  <c r="K3097" i="1"/>
  <c r="J3097" i="1"/>
  <c r="H3097" i="1"/>
  <c r="I3097" i="1" s="1"/>
  <c r="O3096" i="1"/>
  <c r="P3096" i="1" s="1"/>
  <c r="Q3096" i="1" s="1"/>
  <c r="L3096" i="1"/>
  <c r="K3096" i="1"/>
  <c r="M3096" i="1" s="1"/>
  <c r="J3096" i="1"/>
  <c r="H3096" i="1"/>
  <c r="I3096" i="1" s="1"/>
  <c r="O3095" i="1"/>
  <c r="P3095" i="1" s="1"/>
  <c r="Q3095" i="1" s="1"/>
  <c r="L3095" i="1"/>
  <c r="K3095" i="1"/>
  <c r="J3095" i="1"/>
  <c r="H3095" i="1"/>
  <c r="I3095" i="1" s="1"/>
  <c r="O3094" i="1"/>
  <c r="P3094" i="1" s="1"/>
  <c r="Q3094" i="1" s="1"/>
  <c r="L3094" i="1"/>
  <c r="K3094" i="1"/>
  <c r="M3094" i="1" s="1"/>
  <c r="J3094" i="1"/>
  <c r="H3094" i="1"/>
  <c r="I3094" i="1" s="1"/>
  <c r="O3093" i="1"/>
  <c r="P3093" i="1" s="1"/>
  <c r="Q3093" i="1" s="1"/>
  <c r="L3093" i="1"/>
  <c r="K3093" i="1"/>
  <c r="M3093" i="1" s="1"/>
  <c r="J3093" i="1"/>
  <c r="H3093" i="1"/>
  <c r="I3093" i="1" s="1"/>
  <c r="O3092" i="1"/>
  <c r="P3092" i="1" s="1"/>
  <c r="Q3092" i="1" s="1"/>
  <c r="L3092" i="1"/>
  <c r="K3092" i="1"/>
  <c r="J3092" i="1"/>
  <c r="H3092" i="1"/>
  <c r="I3092" i="1" s="1"/>
  <c r="O3091" i="1"/>
  <c r="P3091" i="1" s="1"/>
  <c r="Q3091" i="1" s="1"/>
  <c r="L3091" i="1"/>
  <c r="K3091" i="1"/>
  <c r="M3091" i="1" s="1"/>
  <c r="J3091" i="1"/>
  <c r="H3091" i="1"/>
  <c r="I3091" i="1" s="1"/>
  <c r="O3090" i="1"/>
  <c r="P3090" i="1" s="1"/>
  <c r="Q3090" i="1" s="1"/>
  <c r="L3090" i="1"/>
  <c r="K3090" i="1"/>
  <c r="J3090" i="1"/>
  <c r="H3090" i="1"/>
  <c r="I3090" i="1" s="1"/>
  <c r="O3089" i="1"/>
  <c r="P3089" i="1" s="1"/>
  <c r="Q3089" i="1" s="1"/>
  <c r="L3089" i="1"/>
  <c r="K3089" i="1"/>
  <c r="M3089" i="1" s="1"/>
  <c r="J3089" i="1"/>
  <c r="H3089" i="1"/>
  <c r="I3089" i="1" s="1"/>
  <c r="O3088" i="1"/>
  <c r="P3088" i="1" s="1"/>
  <c r="Q3088" i="1" s="1"/>
  <c r="L3088" i="1"/>
  <c r="K3088" i="1"/>
  <c r="J3088" i="1"/>
  <c r="H3088" i="1"/>
  <c r="I3088" i="1" s="1"/>
  <c r="O3087" i="1"/>
  <c r="P3087" i="1" s="1"/>
  <c r="Q3087" i="1" s="1"/>
  <c r="L3087" i="1"/>
  <c r="K3087" i="1"/>
  <c r="M3087" i="1" s="1"/>
  <c r="J3087" i="1"/>
  <c r="H3087" i="1"/>
  <c r="I3087" i="1" s="1"/>
  <c r="O3086" i="1"/>
  <c r="P3086" i="1" s="1"/>
  <c r="Q3086" i="1" s="1"/>
  <c r="L3086" i="1"/>
  <c r="K3086" i="1"/>
  <c r="J3086" i="1"/>
  <c r="H3086" i="1"/>
  <c r="I3086" i="1" s="1"/>
  <c r="O3085" i="1"/>
  <c r="P3085" i="1" s="1"/>
  <c r="Q3085" i="1" s="1"/>
  <c r="L3085" i="1"/>
  <c r="K3085" i="1"/>
  <c r="J3085" i="1"/>
  <c r="H3085" i="1"/>
  <c r="I3085" i="1" s="1"/>
  <c r="O3084" i="1"/>
  <c r="P3084" i="1" s="1"/>
  <c r="Q3084" i="1" s="1"/>
  <c r="L3084" i="1"/>
  <c r="K3084" i="1"/>
  <c r="M3084" i="1" s="1"/>
  <c r="J3084" i="1"/>
  <c r="H3084" i="1"/>
  <c r="I3084" i="1" s="1"/>
  <c r="O3083" i="1"/>
  <c r="P3083" i="1" s="1"/>
  <c r="Q3083" i="1" s="1"/>
  <c r="L3083" i="1"/>
  <c r="K3083" i="1"/>
  <c r="J3083" i="1"/>
  <c r="H3083" i="1"/>
  <c r="I3083" i="1" s="1"/>
  <c r="O3082" i="1"/>
  <c r="P3082" i="1" s="1"/>
  <c r="Q3082" i="1" s="1"/>
  <c r="L3082" i="1"/>
  <c r="K3082" i="1"/>
  <c r="M3082" i="1" s="1"/>
  <c r="J3082" i="1"/>
  <c r="H3082" i="1"/>
  <c r="I3082" i="1" s="1"/>
  <c r="S3081" i="1"/>
  <c r="O3081" i="1"/>
  <c r="P3081" i="1" s="1"/>
  <c r="Q3081" i="1" s="1"/>
  <c r="L3081" i="1"/>
  <c r="K3081" i="1"/>
  <c r="J3081" i="1"/>
  <c r="H3081" i="1"/>
  <c r="I3081" i="1" s="1"/>
  <c r="O3080" i="1"/>
  <c r="P3080" i="1" s="1"/>
  <c r="Q3080" i="1" s="1"/>
  <c r="L3080" i="1"/>
  <c r="K3080" i="1"/>
  <c r="M3080" i="1" s="1"/>
  <c r="J3080" i="1"/>
  <c r="H3080" i="1"/>
  <c r="I3080" i="1" s="1"/>
  <c r="O3079" i="1"/>
  <c r="P3079" i="1" s="1"/>
  <c r="Q3079" i="1" s="1"/>
  <c r="L3079" i="1"/>
  <c r="K3079" i="1"/>
  <c r="J3079" i="1"/>
  <c r="H3079" i="1"/>
  <c r="I3079" i="1" s="1"/>
  <c r="O3078" i="1"/>
  <c r="P3078" i="1" s="1"/>
  <c r="Q3078" i="1" s="1"/>
  <c r="L3078" i="1"/>
  <c r="K3078" i="1"/>
  <c r="M3078" i="1" s="1"/>
  <c r="J3078" i="1"/>
  <c r="H3078" i="1"/>
  <c r="I3078" i="1" s="1"/>
  <c r="O3077" i="1"/>
  <c r="P3077" i="1" s="1"/>
  <c r="Q3077" i="1" s="1"/>
  <c r="L3077" i="1"/>
  <c r="K3077" i="1"/>
  <c r="M3077" i="1" s="1"/>
  <c r="J3077" i="1"/>
  <c r="H3077" i="1"/>
  <c r="I3077" i="1" s="1"/>
  <c r="O3076" i="1"/>
  <c r="P3076" i="1" s="1"/>
  <c r="Q3076" i="1" s="1"/>
  <c r="L3076" i="1"/>
  <c r="K3076" i="1"/>
  <c r="J3076" i="1"/>
  <c r="H3076" i="1"/>
  <c r="I3076" i="1" s="1"/>
  <c r="O3075" i="1"/>
  <c r="P3075" i="1" s="1"/>
  <c r="Q3075" i="1" s="1"/>
  <c r="L3075" i="1"/>
  <c r="K3075" i="1"/>
  <c r="M3075" i="1" s="1"/>
  <c r="J3075" i="1"/>
  <c r="H3075" i="1"/>
  <c r="I3075" i="1" s="1"/>
  <c r="O3074" i="1"/>
  <c r="P3074" i="1" s="1"/>
  <c r="Q3074" i="1" s="1"/>
  <c r="L3074" i="1"/>
  <c r="K3074" i="1"/>
  <c r="J3074" i="1"/>
  <c r="H3074" i="1"/>
  <c r="I3074" i="1" s="1"/>
  <c r="O3073" i="1"/>
  <c r="P3073" i="1" s="1"/>
  <c r="Q3073" i="1" s="1"/>
  <c r="L3073" i="1"/>
  <c r="K3073" i="1"/>
  <c r="M3073" i="1" s="1"/>
  <c r="J3073" i="1"/>
  <c r="H3073" i="1"/>
  <c r="I3073" i="1" s="1"/>
  <c r="O3072" i="1"/>
  <c r="P3072" i="1" s="1"/>
  <c r="Q3072" i="1" s="1"/>
  <c r="L3072" i="1"/>
  <c r="K3072" i="1"/>
  <c r="J3072" i="1"/>
  <c r="H3072" i="1"/>
  <c r="I3072" i="1" s="1"/>
  <c r="O3071" i="1"/>
  <c r="P3071" i="1" s="1"/>
  <c r="Q3071" i="1" s="1"/>
  <c r="L3071" i="1"/>
  <c r="K3071" i="1"/>
  <c r="M3071" i="1" s="1"/>
  <c r="J3071" i="1"/>
  <c r="H3071" i="1"/>
  <c r="I3071" i="1" s="1"/>
  <c r="O3070" i="1"/>
  <c r="P3070" i="1" s="1"/>
  <c r="Q3070" i="1" s="1"/>
  <c r="L3070" i="1"/>
  <c r="K3070" i="1"/>
  <c r="J3070" i="1"/>
  <c r="H3070" i="1"/>
  <c r="I3070" i="1" s="1"/>
  <c r="O3069" i="1"/>
  <c r="P3069" i="1" s="1"/>
  <c r="Q3069" i="1" s="1"/>
  <c r="L3069" i="1"/>
  <c r="K3069" i="1"/>
  <c r="J3069" i="1"/>
  <c r="H3069" i="1"/>
  <c r="I3069" i="1" s="1"/>
  <c r="O3068" i="1"/>
  <c r="P3068" i="1" s="1"/>
  <c r="Q3068" i="1" s="1"/>
  <c r="L3068" i="1"/>
  <c r="K3068" i="1"/>
  <c r="M3068" i="1" s="1"/>
  <c r="J3068" i="1"/>
  <c r="H3068" i="1"/>
  <c r="I3068" i="1" s="1"/>
  <c r="O3067" i="1"/>
  <c r="P3067" i="1" s="1"/>
  <c r="Q3067" i="1" s="1"/>
  <c r="L3067" i="1"/>
  <c r="K3067" i="1"/>
  <c r="J3067" i="1"/>
  <c r="H3067" i="1"/>
  <c r="I3067" i="1" s="1"/>
  <c r="O3066" i="1"/>
  <c r="P3066" i="1" s="1"/>
  <c r="Q3066" i="1" s="1"/>
  <c r="L3066" i="1"/>
  <c r="K3066" i="1"/>
  <c r="M3066" i="1" s="1"/>
  <c r="J3066" i="1"/>
  <c r="H3066" i="1"/>
  <c r="I3066" i="1" s="1"/>
  <c r="O3065" i="1"/>
  <c r="P3065" i="1" s="1"/>
  <c r="Q3065" i="1" s="1"/>
  <c r="L3065" i="1"/>
  <c r="K3065" i="1"/>
  <c r="J3065" i="1"/>
  <c r="H3065" i="1"/>
  <c r="I3065" i="1" s="1"/>
  <c r="O3064" i="1"/>
  <c r="P3064" i="1" s="1"/>
  <c r="Q3064" i="1" s="1"/>
  <c r="L3064" i="1"/>
  <c r="K3064" i="1"/>
  <c r="M3064" i="1" s="1"/>
  <c r="J3064" i="1"/>
  <c r="H3064" i="1"/>
  <c r="I3064" i="1" s="1"/>
  <c r="O3063" i="1"/>
  <c r="P3063" i="1" s="1"/>
  <c r="Q3063" i="1" s="1"/>
  <c r="L3063" i="1"/>
  <c r="K3063" i="1"/>
  <c r="J3063" i="1"/>
  <c r="H3063" i="1"/>
  <c r="I3063" i="1" s="1"/>
  <c r="O3062" i="1"/>
  <c r="P3062" i="1" s="1"/>
  <c r="Q3062" i="1" s="1"/>
  <c r="L3062" i="1"/>
  <c r="K3062" i="1"/>
  <c r="M3062" i="1" s="1"/>
  <c r="J3062" i="1"/>
  <c r="H3062" i="1"/>
  <c r="I3062" i="1" s="1"/>
  <c r="S3061" i="1"/>
  <c r="O3061" i="1"/>
  <c r="P3061" i="1" s="1"/>
  <c r="Q3061" i="1" s="1"/>
  <c r="L3061" i="1"/>
  <c r="K3061" i="1"/>
  <c r="M3061" i="1" s="1"/>
  <c r="J3061" i="1"/>
  <c r="H3061" i="1"/>
  <c r="I3061" i="1" s="1"/>
  <c r="O3060" i="1"/>
  <c r="P3060" i="1" s="1"/>
  <c r="Q3060" i="1" s="1"/>
  <c r="L3060" i="1"/>
  <c r="K3060" i="1"/>
  <c r="J3060" i="1"/>
  <c r="H3060" i="1"/>
  <c r="I3060" i="1" s="1"/>
  <c r="O3059" i="1"/>
  <c r="P3059" i="1" s="1"/>
  <c r="Q3059" i="1" s="1"/>
  <c r="L3059" i="1"/>
  <c r="K3059" i="1"/>
  <c r="M3059" i="1" s="1"/>
  <c r="J3059" i="1"/>
  <c r="H3059" i="1"/>
  <c r="I3059" i="1" s="1"/>
  <c r="O3058" i="1"/>
  <c r="P3058" i="1" s="1"/>
  <c r="Q3058" i="1" s="1"/>
  <c r="L3058" i="1"/>
  <c r="K3058" i="1"/>
  <c r="J3058" i="1"/>
  <c r="H3058" i="1"/>
  <c r="I3058" i="1" s="1"/>
  <c r="O3057" i="1"/>
  <c r="P3057" i="1" s="1"/>
  <c r="Q3057" i="1" s="1"/>
  <c r="L3057" i="1"/>
  <c r="K3057" i="1"/>
  <c r="M3057" i="1" s="1"/>
  <c r="J3057" i="1"/>
  <c r="H3057" i="1"/>
  <c r="I3057" i="1" s="1"/>
  <c r="O3056" i="1"/>
  <c r="P3056" i="1" s="1"/>
  <c r="Q3056" i="1" s="1"/>
  <c r="L3056" i="1"/>
  <c r="K3056" i="1"/>
  <c r="J3056" i="1"/>
  <c r="H3056" i="1"/>
  <c r="I3056" i="1" s="1"/>
  <c r="O3055" i="1"/>
  <c r="P3055" i="1" s="1"/>
  <c r="Q3055" i="1" s="1"/>
  <c r="L3055" i="1"/>
  <c r="K3055" i="1"/>
  <c r="M3055" i="1" s="1"/>
  <c r="J3055" i="1"/>
  <c r="H3055" i="1"/>
  <c r="I3055" i="1" s="1"/>
  <c r="O3054" i="1"/>
  <c r="P3054" i="1" s="1"/>
  <c r="Q3054" i="1" s="1"/>
  <c r="L3054" i="1"/>
  <c r="K3054" i="1"/>
  <c r="J3054" i="1"/>
  <c r="H3054" i="1"/>
  <c r="I3054" i="1" s="1"/>
  <c r="O3053" i="1"/>
  <c r="P3053" i="1" s="1"/>
  <c r="Q3053" i="1" s="1"/>
  <c r="L3053" i="1"/>
  <c r="K3053" i="1"/>
  <c r="J3053" i="1"/>
  <c r="H3053" i="1"/>
  <c r="I3053" i="1" s="1"/>
  <c r="O3052" i="1"/>
  <c r="P3052" i="1" s="1"/>
  <c r="Q3052" i="1" s="1"/>
  <c r="L3052" i="1"/>
  <c r="K3052" i="1"/>
  <c r="M3052" i="1" s="1"/>
  <c r="J3052" i="1"/>
  <c r="H3052" i="1"/>
  <c r="I3052" i="1" s="1"/>
  <c r="O3051" i="1"/>
  <c r="P3051" i="1" s="1"/>
  <c r="Q3051" i="1" s="1"/>
  <c r="L3051" i="1"/>
  <c r="K3051" i="1"/>
  <c r="J3051" i="1"/>
  <c r="H3051" i="1"/>
  <c r="I3051" i="1" s="1"/>
  <c r="S3050" i="1"/>
  <c r="O3050" i="1"/>
  <c r="P3050" i="1" s="1"/>
  <c r="Q3050" i="1" s="1"/>
  <c r="L3050" i="1"/>
  <c r="K3050" i="1"/>
  <c r="M3050" i="1" s="1"/>
  <c r="J3050" i="1"/>
  <c r="H3050" i="1"/>
  <c r="I3050" i="1" s="1"/>
  <c r="O3049" i="1"/>
  <c r="P3049" i="1" s="1"/>
  <c r="Q3049" i="1" s="1"/>
  <c r="L3049" i="1"/>
  <c r="K3049" i="1"/>
  <c r="J3049" i="1"/>
  <c r="H3049" i="1"/>
  <c r="I3049" i="1" s="1"/>
  <c r="O3048" i="1"/>
  <c r="P3048" i="1" s="1"/>
  <c r="Q3048" i="1" s="1"/>
  <c r="L3048" i="1"/>
  <c r="K3048" i="1"/>
  <c r="M3048" i="1" s="1"/>
  <c r="J3048" i="1"/>
  <c r="H3048" i="1"/>
  <c r="I3048" i="1" s="1"/>
  <c r="O3047" i="1"/>
  <c r="P3047" i="1" s="1"/>
  <c r="Q3047" i="1" s="1"/>
  <c r="L3047" i="1"/>
  <c r="K3047" i="1"/>
  <c r="J3047" i="1"/>
  <c r="H3047" i="1"/>
  <c r="I3047" i="1" s="1"/>
  <c r="O3046" i="1"/>
  <c r="P3046" i="1" s="1"/>
  <c r="Q3046" i="1" s="1"/>
  <c r="L3046" i="1"/>
  <c r="K3046" i="1"/>
  <c r="M3046" i="1" s="1"/>
  <c r="J3046" i="1"/>
  <c r="H3046" i="1"/>
  <c r="I3046" i="1" s="1"/>
  <c r="O3045" i="1"/>
  <c r="P3045" i="1" s="1"/>
  <c r="Q3045" i="1" s="1"/>
  <c r="L3045" i="1"/>
  <c r="K3045" i="1"/>
  <c r="M3045" i="1" s="1"/>
  <c r="J3045" i="1"/>
  <c r="H3045" i="1"/>
  <c r="I3045" i="1" s="1"/>
  <c r="O3044" i="1"/>
  <c r="P3044" i="1" s="1"/>
  <c r="Q3044" i="1" s="1"/>
  <c r="L3044" i="1"/>
  <c r="K3044" i="1"/>
  <c r="J3044" i="1"/>
  <c r="H3044" i="1"/>
  <c r="I3044" i="1" s="1"/>
  <c r="O3043" i="1"/>
  <c r="P3043" i="1" s="1"/>
  <c r="Q3043" i="1" s="1"/>
  <c r="L3043" i="1"/>
  <c r="K3043" i="1"/>
  <c r="M3043" i="1" s="1"/>
  <c r="J3043" i="1"/>
  <c r="H3043" i="1"/>
  <c r="I3043" i="1" s="1"/>
  <c r="O3042" i="1"/>
  <c r="P3042" i="1" s="1"/>
  <c r="Q3042" i="1" s="1"/>
  <c r="L3042" i="1"/>
  <c r="K3042" i="1"/>
  <c r="J3042" i="1"/>
  <c r="H3042" i="1"/>
  <c r="I3042" i="1" s="1"/>
  <c r="O3041" i="1"/>
  <c r="P3041" i="1" s="1"/>
  <c r="Q3041" i="1" s="1"/>
  <c r="L3041" i="1"/>
  <c r="K3041" i="1"/>
  <c r="M3041" i="1" s="1"/>
  <c r="J3041" i="1"/>
  <c r="H3041" i="1"/>
  <c r="I3041" i="1" s="1"/>
  <c r="O3040" i="1"/>
  <c r="P3040" i="1" s="1"/>
  <c r="Q3040" i="1" s="1"/>
  <c r="L3040" i="1"/>
  <c r="K3040" i="1"/>
  <c r="J3040" i="1"/>
  <c r="H3040" i="1"/>
  <c r="I3040" i="1" s="1"/>
  <c r="O3039" i="1"/>
  <c r="P3039" i="1" s="1"/>
  <c r="Q3039" i="1" s="1"/>
  <c r="L3039" i="1"/>
  <c r="K3039" i="1"/>
  <c r="M3039" i="1" s="1"/>
  <c r="J3039" i="1"/>
  <c r="H3039" i="1"/>
  <c r="I3039" i="1" s="1"/>
  <c r="O3038" i="1"/>
  <c r="P3038" i="1" s="1"/>
  <c r="Q3038" i="1" s="1"/>
  <c r="L3038" i="1"/>
  <c r="K3038" i="1"/>
  <c r="J3038" i="1"/>
  <c r="H3038" i="1"/>
  <c r="I3038" i="1" s="1"/>
  <c r="S3037" i="1"/>
  <c r="O3037" i="1"/>
  <c r="P3037" i="1" s="1"/>
  <c r="Q3037" i="1" s="1"/>
  <c r="L3037" i="1"/>
  <c r="K3037" i="1"/>
  <c r="M3037" i="1" s="1"/>
  <c r="J3037" i="1"/>
  <c r="H3037" i="1"/>
  <c r="I3037" i="1" s="1"/>
  <c r="O3036" i="1"/>
  <c r="P3036" i="1" s="1"/>
  <c r="Q3036" i="1" s="1"/>
  <c r="L3036" i="1"/>
  <c r="K3036" i="1"/>
  <c r="M3036" i="1" s="1"/>
  <c r="J3036" i="1"/>
  <c r="H3036" i="1"/>
  <c r="I3036" i="1" s="1"/>
  <c r="O3035" i="1"/>
  <c r="P3035" i="1" s="1"/>
  <c r="Q3035" i="1" s="1"/>
  <c r="L3035" i="1"/>
  <c r="K3035" i="1"/>
  <c r="J3035" i="1"/>
  <c r="H3035" i="1"/>
  <c r="I3035" i="1" s="1"/>
  <c r="O3034" i="1"/>
  <c r="P3034" i="1" s="1"/>
  <c r="Q3034" i="1" s="1"/>
  <c r="L3034" i="1"/>
  <c r="K3034" i="1"/>
  <c r="M3034" i="1" s="1"/>
  <c r="J3034" i="1"/>
  <c r="H3034" i="1"/>
  <c r="I3034" i="1" s="1"/>
  <c r="O3033" i="1"/>
  <c r="P3033" i="1" s="1"/>
  <c r="Q3033" i="1" s="1"/>
  <c r="L3033" i="1"/>
  <c r="K3033" i="1"/>
  <c r="J3033" i="1"/>
  <c r="H3033" i="1"/>
  <c r="I3033" i="1" s="1"/>
  <c r="O3032" i="1"/>
  <c r="P3032" i="1" s="1"/>
  <c r="Q3032" i="1" s="1"/>
  <c r="L3032" i="1"/>
  <c r="K3032" i="1"/>
  <c r="M3032" i="1" s="1"/>
  <c r="J3032" i="1"/>
  <c r="H3032" i="1"/>
  <c r="I3032" i="1" s="1"/>
  <c r="O3031" i="1"/>
  <c r="P3031" i="1" s="1"/>
  <c r="Q3031" i="1" s="1"/>
  <c r="L3031" i="1"/>
  <c r="K3031" i="1"/>
  <c r="J3031" i="1"/>
  <c r="H3031" i="1"/>
  <c r="I3031" i="1" s="1"/>
  <c r="O3030" i="1"/>
  <c r="P3030" i="1" s="1"/>
  <c r="Q3030" i="1" s="1"/>
  <c r="L3030" i="1"/>
  <c r="K3030" i="1"/>
  <c r="M3030" i="1" s="1"/>
  <c r="J3030" i="1"/>
  <c r="H3030" i="1"/>
  <c r="I3030" i="1" s="1"/>
  <c r="O3029" i="1"/>
  <c r="P3029" i="1" s="1"/>
  <c r="Q3029" i="1" s="1"/>
  <c r="L3029" i="1"/>
  <c r="K3029" i="1"/>
  <c r="M3029" i="1" s="1"/>
  <c r="J3029" i="1"/>
  <c r="H3029" i="1"/>
  <c r="I3029" i="1" s="1"/>
  <c r="O3028" i="1"/>
  <c r="P3028" i="1" s="1"/>
  <c r="Q3028" i="1" s="1"/>
  <c r="L3028" i="1"/>
  <c r="K3028" i="1"/>
  <c r="J3028" i="1"/>
  <c r="H3028" i="1"/>
  <c r="I3028" i="1" s="1"/>
  <c r="O3027" i="1"/>
  <c r="P3027" i="1" s="1"/>
  <c r="Q3027" i="1" s="1"/>
  <c r="L3027" i="1"/>
  <c r="K3027" i="1"/>
  <c r="M3027" i="1" s="1"/>
  <c r="J3027" i="1"/>
  <c r="H3027" i="1"/>
  <c r="I3027" i="1" s="1"/>
  <c r="O3026" i="1"/>
  <c r="P3026" i="1" s="1"/>
  <c r="Q3026" i="1" s="1"/>
  <c r="L3026" i="1"/>
  <c r="K3026" i="1"/>
  <c r="M3026" i="1" s="1"/>
  <c r="J3026" i="1"/>
  <c r="H3026" i="1"/>
  <c r="I3026" i="1" s="1"/>
  <c r="O3025" i="1"/>
  <c r="P3025" i="1" s="1"/>
  <c r="Q3025" i="1" s="1"/>
  <c r="L3025" i="1"/>
  <c r="K3025" i="1"/>
  <c r="J3025" i="1"/>
  <c r="H3025" i="1"/>
  <c r="I3025" i="1" s="1"/>
  <c r="O3024" i="1"/>
  <c r="P3024" i="1" s="1"/>
  <c r="Q3024" i="1" s="1"/>
  <c r="L3024" i="1"/>
  <c r="K3024" i="1"/>
  <c r="J3024" i="1"/>
  <c r="H3024" i="1"/>
  <c r="I3024" i="1" s="1"/>
  <c r="O3023" i="1"/>
  <c r="P3023" i="1" s="1"/>
  <c r="Q3023" i="1" s="1"/>
  <c r="L3023" i="1"/>
  <c r="K3023" i="1"/>
  <c r="M3023" i="1" s="1"/>
  <c r="J3023" i="1"/>
  <c r="H3023" i="1"/>
  <c r="I3023" i="1" s="1"/>
  <c r="O3022" i="1"/>
  <c r="P3022" i="1" s="1"/>
  <c r="Q3022" i="1" s="1"/>
  <c r="L3022" i="1"/>
  <c r="K3022" i="1"/>
  <c r="J3022" i="1"/>
  <c r="H3022" i="1"/>
  <c r="I3022" i="1" s="1"/>
  <c r="O3021" i="1"/>
  <c r="P3021" i="1" s="1"/>
  <c r="Q3021" i="1" s="1"/>
  <c r="L3021" i="1"/>
  <c r="K3021" i="1"/>
  <c r="M3021" i="1" s="1"/>
  <c r="J3021" i="1"/>
  <c r="H3021" i="1"/>
  <c r="I3021" i="1" s="1"/>
  <c r="O3020" i="1"/>
  <c r="P3020" i="1" s="1"/>
  <c r="Q3020" i="1" s="1"/>
  <c r="L3020" i="1"/>
  <c r="K3020" i="1"/>
  <c r="M3020" i="1" s="1"/>
  <c r="J3020" i="1"/>
  <c r="H3020" i="1"/>
  <c r="I3020" i="1" s="1"/>
  <c r="O3019" i="1"/>
  <c r="P3019" i="1" s="1"/>
  <c r="Q3019" i="1" s="1"/>
  <c r="L3019" i="1"/>
  <c r="K3019" i="1"/>
  <c r="J3019" i="1"/>
  <c r="H3019" i="1"/>
  <c r="I3019" i="1" s="1"/>
  <c r="S3018" i="1"/>
  <c r="O3018" i="1"/>
  <c r="P3018" i="1" s="1"/>
  <c r="Q3018" i="1" s="1"/>
  <c r="L3018" i="1"/>
  <c r="K3018" i="1"/>
  <c r="M3018" i="1" s="1"/>
  <c r="J3018" i="1"/>
  <c r="H3018" i="1"/>
  <c r="I3018" i="1" s="1"/>
  <c r="O3017" i="1"/>
  <c r="P3017" i="1" s="1"/>
  <c r="Q3017" i="1" s="1"/>
  <c r="L3017" i="1"/>
  <c r="K3017" i="1"/>
  <c r="J3017" i="1"/>
  <c r="H3017" i="1"/>
  <c r="I3017" i="1" s="1"/>
  <c r="S3016" i="1"/>
  <c r="O3016" i="1"/>
  <c r="P3016" i="1" s="1"/>
  <c r="Q3016" i="1" s="1"/>
  <c r="L3016" i="1"/>
  <c r="K3016" i="1"/>
  <c r="M3016" i="1" s="1"/>
  <c r="J3016" i="1"/>
  <c r="H3016" i="1"/>
  <c r="I3016" i="1" s="1"/>
  <c r="O3015" i="1"/>
  <c r="P3015" i="1" s="1"/>
  <c r="Q3015" i="1" s="1"/>
  <c r="L3015" i="1"/>
  <c r="K3015" i="1"/>
  <c r="J3015" i="1"/>
  <c r="H3015" i="1"/>
  <c r="I3015" i="1" s="1"/>
  <c r="O3014" i="1"/>
  <c r="P3014" i="1" s="1"/>
  <c r="Q3014" i="1" s="1"/>
  <c r="L3014" i="1"/>
  <c r="K3014" i="1"/>
  <c r="M3014" i="1" s="1"/>
  <c r="J3014" i="1"/>
  <c r="H3014" i="1"/>
  <c r="I3014" i="1" s="1"/>
  <c r="O3013" i="1"/>
  <c r="P3013" i="1" s="1"/>
  <c r="Q3013" i="1" s="1"/>
  <c r="L3013" i="1"/>
  <c r="K3013" i="1"/>
  <c r="M3013" i="1" s="1"/>
  <c r="J3013" i="1"/>
  <c r="H3013" i="1"/>
  <c r="I3013" i="1" s="1"/>
  <c r="O3012" i="1"/>
  <c r="P3012" i="1" s="1"/>
  <c r="Q3012" i="1" s="1"/>
  <c r="L3012" i="1"/>
  <c r="K3012" i="1"/>
  <c r="M3012" i="1" s="1"/>
  <c r="J3012" i="1"/>
  <c r="H3012" i="1"/>
  <c r="I3012" i="1" s="1"/>
  <c r="O3011" i="1"/>
  <c r="P3011" i="1" s="1"/>
  <c r="Q3011" i="1" s="1"/>
  <c r="L3011" i="1"/>
  <c r="K3011" i="1"/>
  <c r="M3011" i="1" s="1"/>
  <c r="J3011" i="1"/>
  <c r="H3011" i="1"/>
  <c r="I3011" i="1" s="1"/>
  <c r="O3010" i="1"/>
  <c r="P3010" i="1" s="1"/>
  <c r="Q3010" i="1" s="1"/>
  <c r="L3010" i="1"/>
  <c r="K3010" i="1"/>
  <c r="J3010" i="1"/>
  <c r="H3010" i="1"/>
  <c r="I3010" i="1" s="1"/>
  <c r="O3009" i="1"/>
  <c r="P3009" i="1" s="1"/>
  <c r="Q3009" i="1" s="1"/>
  <c r="L3009" i="1"/>
  <c r="K3009" i="1"/>
  <c r="J3009" i="1"/>
  <c r="H3009" i="1"/>
  <c r="I3009" i="1" s="1"/>
  <c r="O3008" i="1"/>
  <c r="P3008" i="1" s="1"/>
  <c r="Q3008" i="1" s="1"/>
  <c r="L3008" i="1"/>
  <c r="K3008" i="1"/>
  <c r="J3008" i="1"/>
  <c r="H3008" i="1"/>
  <c r="I3008" i="1" s="1"/>
  <c r="O3007" i="1"/>
  <c r="P3007" i="1" s="1"/>
  <c r="Q3007" i="1" s="1"/>
  <c r="L3007" i="1"/>
  <c r="K3007" i="1"/>
  <c r="M3007" i="1" s="1"/>
  <c r="J3007" i="1"/>
  <c r="H3007" i="1"/>
  <c r="I3007" i="1" s="1"/>
  <c r="O3006" i="1"/>
  <c r="P3006" i="1" s="1"/>
  <c r="Q3006" i="1" s="1"/>
  <c r="L3006" i="1"/>
  <c r="K3006" i="1"/>
  <c r="J3006" i="1"/>
  <c r="H3006" i="1"/>
  <c r="I3006" i="1" s="1"/>
  <c r="O3005" i="1"/>
  <c r="P3005" i="1" s="1"/>
  <c r="Q3005" i="1" s="1"/>
  <c r="L3005" i="1"/>
  <c r="K3005" i="1"/>
  <c r="M3005" i="1" s="1"/>
  <c r="J3005" i="1"/>
  <c r="H3005" i="1"/>
  <c r="I3005" i="1" s="1"/>
  <c r="O3004" i="1"/>
  <c r="P3004" i="1" s="1"/>
  <c r="Q3004" i="1" s="1"/>
  <c r="L3004" i="1"/>
  <c r="K3004" i="1"/>
  <c r="M3004" i="1" s="1"/>
  <c r="J3004" i="1"/>
  <c r="H3004" i="1"/>
  <c r="I3004" i="1" s="1"/>
  <c r="S3003" i="1"/>
  <c r="O3003" i="1"/>
  <c r="P3003" i="1" s="1"/>
  <c r="Q3003" i="1" s="1"/>
  <c r="L3003" i="1"/>
  <c r="K3003" i="1"/>
  <c r="J3003" i="1"/>
  <c r="H3003" i="1"/>
  <c r="I3003" i="1" s="1"/>
  <c r="O3002" i="1"/>
  <c r="P3002" i="1" s="1"/>
  <c r="Q3002" i="1" s="1"/>
  <c r="L3002" i="1"/>
  <c r="K3002" i="1"/>
  <c r="M3002" i="1" s="1"/>
  <c r="J3002" i="1"/>
  <c r="H3002" i="1"/>
  <c r="I3002" i="1" s="1"/>
  <c r="O3001" i="1"/>
  <c r="P3001" i="1" s="1"/>
  <c r="Q3001" i="1" s="1"/>
  <c r="L3001" i="1"/>
  <c r="K3001" i="1"/>
  <c r="J3001" i="1"/>
  <c r="H3001" i="1"/>
  <c r="I3001" i="1" s="1"/>
  <c r="O3000" i="1"/>
  <c r="P3000" i="1" s="1"/>
  <c r="Q3000" i="1" s="1"/>
  <c r="L3000" i="1"/>
  <c r="K3000" i="1"/>
  <c r="J3000" i="1"/>
  <c r="H3000" i="1"/>
  <c r="I3000" i="1" s="1"/>
  <c r="O2999" i="1"/>
  <c r="P2999" i="1" s="1"/>
  <c r="Q2999" i="1" s="1"/>
  <c r="L2999" i="1"/>
  <c r="K2999" i="1"/>
  <c r="J2999" i="1"/>
  <c r="H2999" i="1"/>
  <c r="I2999" i="1" s="1"/>
  <c r="O2998" i="1"/>
  <c r="P2998" i="1" s="1"/>
  <c r="Q2998" i="1" s="1"/>
  <c r="L2998" i="1"/>
  <c r="K2998" i="1"/>
  <c r="M2998" i="1" s="1"/>
  <c r="J2998" i="1"/>
  <c r="H2998" i="1"/>
  <c r="I2998" i="1" s="1"/>
  <c r="O2997" i="1"/>
  <c r="P2997" i="1" s="1"/>
  <c r="Q2997" i="1" s="1"/>
  <c r="L2997" i="1"/>
  <c r="K2997" i="1"/>
  <c r="M2997" i="1" s="1"/>
  <c r="J2997" i="1"/>
  <c r="H2997" i="1"/>
  <c r="I2997" i="1" s="1"/>
  <c r="O2996" i="1"/>
  <c r="P2996" i="1" s="1"/>
  <c r="Q2996" i="1" s="1"/>
  <c r="L2996" i="1"/>
  <c r="K2996" i="1"/>
  <c r="M2996" i="1" s="1"/>
  <c r="J2996" i="1"/>
  <c r="H2996" i="1"/>
  <c r="I2996" i="1" s="1"/>
  <c r="O2995" i="1"/>
  <c r="P2995" i="1" s="1"/>
  <c r="Q2995" i="1" s="1"/>
  <c r="L2995" i="1"/>
  <c r="K2995" i="1"/>
  <c r="M2995" i="1" s="1"/>
  <c r="J2995" i="1"/>
  <c r="H2995" i="1"/>
  <c r="I2995" i="1" s="1"/>
  <c r="O2994" i="1"/>
  <c r="P2994" i="1" s="1"/>
  <c r="Q2994" i="1" s="1"/>
  <c r="L2994" i="1"/>
  <c r="K2994" i="1"/>
  <c r="M2994" i="1" s="1"/>
  <c r="J2994" i="1"/>
  <c r="H2994" i="1"/>
  <c r="I2994" i="1" s="1"/>
  <c r="O2993" i="1"/>
  <c r="P2993" i="1" s="1"/>
  <c r="Q2993" i="1" s="1"/>
  <c r="L2993" i="1"/>
  <c r="K2993" i="1"/>
  <c r="J2993" i="1"/>
  <c r="H2993" i="1"/>
  <c r="I2993" i="1" s="1"/>
  <c r="O2992" i="1"/>
  <c r="P2992" i="1" s="1"/>
  <c r="Q2992" i="1" s="1"/>
  <c r="L2992" i="1"/>
  <c r="K2992" i="1"/>
  <c r="J2992" i="1"/>
  <c r="H2992" i="1"/>
  <c r="I2992" i="1" s="1"/>
  <c r="O2991" i="1"/>
  <c r="P2991" i="1" s="1"/>
  <c r="Q2991" i="1" s="1"/>
  <c r="L2991" i="1"/>
  <c r="K2991" i="1"/>
  <c r="M2991" i="1" s="1"/>
  <c r="J2991" i="1"/>
  <c r="H2991" i="1"/>
  <c r="I2991" i="1" s="1"/>
  <c r="O2990" i="1"/>
  <c r="P2990" i="1" s="1"/>
  <c r="Q2990" i="1" s="1"/>
  <c r="L2990" i="1"/>
  <c r="K2990" i="1"/>
  <c r="J2990" i="1"/>
  <c r="H2990" i="1"/>
  <c r="I2990" i="1" s="1"/>
  <c r="O2989" i="1"/>
  <c r="P2989" i="1" s="1"/>
  <c r="Q2989" i="1" s="1"/>
  <c r="L2989" i="1"/>
  <c r="K2989" i="1"/>
  <c r="M2989" i="1" s="1"/>
  <c r="J2989" i="1"/>
  <c r="H2989" i="1"/>
  <c r="I2989" i="1" s="1"/>
  <c r="O2988" i="1"/>
  <c r="P2988" i="1" s="1"/>
  <c r="Q2988" i="1" s="1"/>
  <c r="L2988" i="1"/>
  <c r="K2988" i="1"/>
  <c r="M2988" i="1" s="1"/>
  <c r="J2988" i="1"/>
  <c r="H2988" i="1"/>
  <c r="I2988" i="1" s="1"/>
  <c r="O2987" i="1"/>
  <c r="P2987" i="1" s="1"/>
  <c r="Q2987" i="1" s="1"/>
  <c r="L2987" i="1"/>
  <c r="K2987" i="1"/>
  <c r="M2987" i="1" s="1"/>
  <c r="J2987" i="1"/>
  <c r="H2987" i="1"/>
  <c r="I2987" i="1" s="1"/>
  <c r="O2986" i="1"/>
  <c r="P2986" i="1" s="1"/>
  <c r="Q2986" i="1" s="1"/>
  <c r="L2986" i="1"/>
  <c r="K2986" i="1"/>
  <c r="M2986" i="1" s="1"/>
  <c r="J2986" i="1"/>
  <c r="H2986" i="1"/>
  <c r="I2986" i="1" s="1"/>
  <c r="O2985" i="1"/>
  <c r="P2985" i="1" s="1"/>
  <c r="Q2985" i="1" s="1"/>
  <c r="L2985" i="1"/>
  <c r="K2985" i="1"/>
  <c r="J2985" i="1"/>
  <c r="H2985" i="1"/>
  <c r="I2985" i="1" s="1"/>
  <c r="O2984" i="1"/>
  <c r="P2984" i="1" s="1"/>
  <c r="Q2984" i="1" s="1"/>
  <c r="L2984" i="1"/>
  <c r="K2984" i="1"/>
  <c r="M2984" i="1" s="1"/>
  <c r="J2984" i="1"/>
  <c r="H2984" i="1"/>
  <c r="I2984" i="1" s="1"/>
  <c r="O2983" i="1"/>
  <c r="P2983" i="1" s="1"/>
  <c r="Q2983" i="1" s="1"/>
  <c r="L2983" i="1"/>
  <c r="K2983" i="1"/>
  <c r="J2983" i="1"/>
  <c r="H2983" i="1"/>
  <c r="I2983" i="1" s="1"/>
  <c r="O2982" i="1"/>
  <c r="P2982" i="1" s="1"/>
  <c r="Q2982" i="1" s="1"/>
  <c r="L2982" i="1"/>
  <c r="K2982" i="1"/>
  <c r="M2982" i="1" s="1"/>
  <c r="J2982" i="1"/>
  <c r="H2982" i="1"/>
  <c r="I2982" i="1" s="1"/>
  <c r="O2981" i="1"/>
  <c r="P2981" i="1" s="1"/>
  <c r="Q2981" i="1" s="1"/>
  <c r="L2981" i="1"/>
  <c r="K2981" i="1"/>
  <c r="M2981" i="1" s="1"/>
  <c r="J2981" i="1"/>
  <c r="H2981" i="1"/>
  <c r="I2981" i="1" s="1"/>
  <c r="O2980" i="1"/>
  <c r="P2980" i="1" s="1"/>
  <c r="Q2980" i="1" s="1"/>
  <c r="L2980" i="1"/>
  <c r="K2980" i="1"/>
  <c r="M2980" i="1" s="1"/>
  <c r="J2980" i="1"/>
  <c r="H2980" i="1"/>
  <c r="I2980" i="1" s="1"/>
  <c r="O2979" i="1"/>
  <c r="P2979" i="1" s="1"/>
  <c r="Q2979" i="1" s="1"/>
  <c r="L2979" i="1"/>
  <c r="K2979" i="1"/>
  <c r="M2979" i="1" s="1"/>
  <c r="J2979" i="1"/>
  <c r="H2979" i="1"/>
  <c r="I2979" i="1" s="1"/>
  <c r="O2978" i="1"/>
  <c r="P2978" i="1" s="1"/>
  <c r="Q2978" i="1" s="1"/>
  <c r="L2978" i="1"/>
  <c r="K2978" i="1"/>
  <c r="J2978" i="1"/>
  <c r="H2978" i="1"/>
  <c r="I2978" i="1" s="1"/>
  <c r="O2977" i="1"/>
  <c r="P2977" i="1" s="1"/>
  <c r="Q2977" i="1" s="1"/>
  <c r="L2977" i="1"/>
  <c r="K2977" i="1"/>
  <c r="M2977" i="1" s="1"/>
  <c r="J2977" i="1"/>
  <c r="H2977" i="1"/>
  <c r="I2977" i="1" s="1"/>
  <c r="O2976" i="1"/>
  <c r="P2976" i="1" s="1"/>
  <c r="Q2976" i="1" s="1"/>
  <c r="L2976" i="1"/>
  <c r="K2976" i="1"/>
  <c r="J2976" i="1"/>
  <c r="H2976" i="1"/>
  <c r="I2976" i="1" s="1"/>
  <c r="S2975" i="1"/>
  <c r="O2975" i="1"/>
  <c r="P2975" i="1" s="1"/>
  <c r="Q2975" i="1" s="1"/>
  <c r="L2975" i="1"/>
  <c r="K2975" i="1"/>
  <c r="M2975" i="1" s="1"/>
  <c r="J2975" i="1"/>
  <c r="H2975" i="1"/>
  <c r="I2975" i="1" s="1"/>
  <c r="O2974" i="1"/>
  <c r="P2974" i="1" s="1"/>
  <c r="Q2974" i="1" s="1"/>
  <c r="L2974" i="1"/>
  <c r="K2974" i="1"/>
  <c r="J2974" i="1"/>
  <c r="H2974" i="1"/>
  <c r="I2974" i="1" s="1"/>
  <c r="O2973" i="1"/>
  <c r="P2973" i="1" s="1"/>
  <c r="Q2973" i="1" s="1"/>
  <c r="L2973" i="1"/>
  <c r="K2973" i="1"/>
  <c r="M2973" i="1" s="1"/>
  <c r="J2973" i="1"/>
  <c r="H2973" i="1"/>
  <c r="I2973" i="1" s="1"/>
  <c r="O2972" i="1"/>
  <c r="P2972" i="1" s="1"/>
  <c r="Q2972" i="1" s="1"/>
  <c r="L2972" i="1"/>
  <c r="K2972" i="1"/>
  <c r="M2972" i="1" s="1"/>
  <c r="J2972" i="1"/>
  <c r="H2972" i="1"/>
  <c r="I2972" i="1" s="1"/>
  <c r="O2971" i="1"/>
  <c r="P2971" i="1" s="1"/>
  <c r="Q2971" i="1" s="1"/>
  <c r="L2971" i="1"/>
  <c r="K2971" i="1"/>
  <c r="J2971" i="1"/>
  <c r="H2971" i="1"/>
  <c r="I2971" i="1" s="1"/>
  <c r="O2970" i="1"/>
  <c r="P2970" i="1" s="1"/>
  <c r="Q2970" i="1" s="1"/>
  <c r="L2970" i="1"/>
  <c r="K2970" i="1"/>
  <c r="M2970" i="1" s="1"/>
  <c r="J2970" i="1"/>
  <c r="H2970" i="1"/>
  <c r="I2970" i="1" s="1"/>
  <c r="O2969" i="1"/>
  <c r="P2969" i="1" s="1"/>
  <c r="Q2969" i="1" s="1"/>
  <c r="L2969" i="1"/>
  <c r="K2969" i="1"/>
  <c r="J2969" i="1"/>
  <c r="H2969" i="1"/>
  <c r="I2969" i="1" s="1"/>
  <c r="O2968" i="1"/>
  <c r="P2968" i="1" s="1"/>
  <c r="Q2968" i="1" s="1"/>
  <c r="L2968" i="1"/>
  <c r="K2968" i="1"/>
  <c r="J2968" i="1"/>
  <c r="H2968" i="1"/>
  <c r="I2968" i="1" s="1"/>
  <c r="O2967" i="1"/>
  <c r="P2967" i="1" s="1"/>
  <c r="Q2967" i="1" s="1"/>
  <c r="L2967" i="1"/>
  <c r="K2967" i="1"/>
  <c r="J2967" i="1"/>
  <c r="H2967" i="1"/>
  <c r="I2967" i="1" s="1"/>
  <c r="O2966" i="1"/>
  <c r="P2966" i="1" s="1"/>
  <c r="Q2966" i="1" s="1"/>
  <c r="L2966" i="1"/>
  <c r="K2966" i="1"/>
  <c r="M2966" i="1" s="1"/>
  <c r="J2966" i="1"/>
  <c r="H2966" i="1"/>
  <c r="I2966" i="1" s="1"/>
  <c r="O2965" i="1"/>
  <c r="P2965" i="1" s="1"/>
  <c r="Q2965" i="1" s="1"/>
  <c r="L2965" i="1"/>
  <c r="K2965" i="1"/>
  <c r="M2965" i="1" s="1"/>
  <c r="J2965" i="1"/>
  <c r="H2965" i="1"/>
  <c r="I2965" i="1" s="1"/>
  <c r="O2964" i="1"/>
  <c r="P2964" i="1" s="1"/>
  <c r="Q2964" i="1" s="1"/>
  <c r="L2964" i="1"/>
  <c r="K2964" i="1"/>
  <c r="M2964" i="1" s="1"/>
  <c r="J2964" i="1"/>
  <c r="H2964" i="1"/>
  <c r="I2964" i="1" s="1"/>
  <c r="O2963" i="1"/>
  <c r="P2963" i="1" s="1"/>
  <c r="Q2963" i="1" s="1"/>
  <c r="L2963" i="1"/>
  <c r="K2963" i="1"/>
  <c r="M2963" i="1" s="1"/>
  <c r="J2963" i="1"/>
  <c r="H2963" i="1"/>
  <c r="I2963" i="1" s="1"/>
  <c r="O2962" i="1"/>
  <c r="P2962" i="1" s="1"/>
  <c r="Q2962" i="1" s="1"/>
  <c r="L2962" i="1"/>
  <c r="K2962" i="1"/>
  <c r="M2962" i="1" s="1"/>
  <c r="J2962" i="1"/>
  <c r="H2962" i="1"/>
  <c r="I2962" i="1" s="1"/>
  <c r="O2961" i="1"/>
  <c r="P2961" i="1" s="1"/>
  <c r="Q2961" i="1" s="1"/>
  <c r="L2961" i="1"/>
  <c r="K2961" i="1"/>
  <c r="M2961" i="1" s="1"/>
  <c r="J2961" i="1"/>
  <c r="H2961" i="1"/>
  <c r="I2961" i="1" s="1"/>
  <c r="O2960" i="1"/>
  <c r="P2960" i="1" s="1"/>
  <c r="Q2960" i="1" s="1"/>
  <c r="L2960" i="1"/>
  <c r="K2960" i="1"/>
  <c r="J2960" i="1"/>
  <c r="H2960" i="1"/>
  <c r="I2960" i="1" s="1"/>
  <c r="S2959" i="1"/>
  <c r="O2959" i="1"/>
  <c r="P2959" i="1" s="1"/>
  <c r="Q2959" i="1" s="1"/>
  <c r="L2959" i="1"/>
  <c r="K2959" i="1"/>
  <c r="M2959" i="1" s="1"/>
  <c r="J2959" i="1"/>
  <c r="H2959" i="1"/>
  <c r="I2959" i="1" s="1"/>
  <c r="O2958" i="1"/>
  <c r="P2958" i="1" s="1"/>
  <c r="Q2958" i="1" s="1"/>
  <c r="L2958" i="1"/>
  <c r="K2958" i="1"/>
  <c r="J2958" i="1"/>
  <c r="H2958" i="1"/>
  <c r="I2958" i="1" s="1"/>
  <c r="O2957" i="1"/>
  <c r="P2957" i="1" s="1"/>
  <c r="Q2957" i="1" s="1"/>
  <c r="L2957" i="1"/>
  <c r="K2957" i="1"/>
  <c r="M2957" i="1" s="1"/>
  <c r="J2957" i="1"/>
  <c r="H2957" i="1"/>
  <c r="I2957" i="1" s="1"/>
  <c r="O2956" i="1"/>
  <c r="P2956" i="1" s="1"/>
  <c r="Q2956" i="1" s="1"/>
  <c r="L2956" i="1"/>
  <c r="K2956" i="1"/>
  <c r="M2956" i="1" s="1"/>
  <c r="J2956" i="1"/>
  <c r="H2956" i="1"/>
  <c r="I2956" i="1" s="1"/>
  <c r="O2955" i="1"/>
  <c r="P2955" i="1" s="1"/>
  <c r="Q2955" i="1" s="1"/>
  <c r="L2955" i="1"/>
  <c r="K2955" i="1"/>
  <c r="M2955" i="1" s="1"/>
  <c r="J2955" i="1"/>
  <c r="H2955" i="1"/>
  <c r="I2955" i="1" s="1"/>
  <c r="O2954" i="1"/>
  <c r="P2954" i="1" s="1"/>
  <c r="Q2954" i="1" s="1"/>
  <c r="L2954" i="1"/>
  <c r="K2954" i="1"/>
  <c r="M2954" i="1" s="1"/>
  <c r="J2954" i="1"/>
  <c r="H2954" i="1"/>
  <c r="I2954" i="1" s="1"/>
  <c r="O2953" i="1"/>
  <c r="P2953" i="1" s="1"/>
  <c r="Q2953" i="1" s="1"/>
  <c r="L2953" i="1"/>
  <c r="K2953" i="1"/>
  <c r="J2953" i="1"/>
  <c r="H2953" i="1"/>
  <c r="I2953" i="1" s="1"/>
  <c r="O2952" i="1"/>
  <c r="P2952" i="1" s="1"/>
  <c r="Q2952" i="1" s="1"/>
  <c r="L2952" i="1"/>
  <c r="K2952" i="1"/>
  <c r="J2952" i="1"/>
  <c r="H2952" i="1"/>
  <c r="I2952" i="1" s="1"/>
  <c r="O2951" i="1"/>
  <c r="P2951" i="1" s="1"/>
  <c r="Q2951" i="1" s="1"/>
  <c r="L2951" i="1"/>
  <c r="K2951" i="1"/>
  <c r="J2951" i="1"/>
  <c r="H2951" i="1"/>
  <c r="I2951" i="1" s="1"/>
  <c r="O2950" i="1"/>
  <c r="P2950" i="1" s="1"/>
  <c r="Q2950" i="1" s="1"/>
  <c r="L2950" i="1"/>
  <c r="K2950" i="1"/>
  <c r="M2950" i="1" s="1"/>
  <c r="J2950" i="1"/>
  <c r="H2950" i="1"/>
  <c r="I2950" i="1" s="1"/>
  <c r="O2949" i="1"/>
  <c r="P2949" i="1" s="1"/>
  <c r="Q2949" i="1" s="1"/>
  <c r="L2949" i="1"/>
  <c r="K2949" i="1"/>
  <c r="M2949" i="1" s="1"/>
  <c r="J2949" i="1"/>
  <c r="H2949" i="1"/>
  <c r="I2949" i="1" s="1"/>
  <c r="O2948" i="1"/>
  <c r="P2948" i="1" s="1"/>
  <c r="Q2948" i="1" s="1"/>
  <c r="L2948" i="1"/>
  <c r="K2948" i="1"/>
  <c r="M2948" i="1" s="1"/>
  <c r="J2948" i="1"/>
  <c r="H2948" i="1"/>
  <c r="I2948" i="1" s="1"/>
  <c r="O2947" i="1"/>
  <c r="P2947" i="1" s="1"/>
  <c r="Q2947" i="1" s="1"/>
  <c r="L2947" i="1"/>
  <c r="K2947" i="1"/>
  <c r="M2947" i="1" s="1"/>
  <c r="J2947" i="1"/>
  <c r="H2947" i="1"/>
  <c r="I2947" i="1" s="1"/>
  <c r="O2946" i="1"/>
  <c r="P2946" i="1" s="1"/>
  <c r="Q2946" i="1" s="1"/>
  <c r="L2946" i="1"/>
  <c r="K2946" i="1"/>
  <c r="M2946" i="1" s="1"/>
  <c r="J2946" i="1"/>
  <c r="H2946" i="1"/>
  <c r="I2946" i="1" s="1"/>
  <c r="O2945" i="1"/>
  <c r="P2945" i="1" s="1"/>
  <c r="Q2945" i="1" s="1"/>
  <c r="L2945" i="1"/>
  <c r="K2945" i="1"/>
  <c r="J2945" i="1"/>
  <c r="H2945" i="1"/>
  <c r="I2945" i="1" s="1"/>
  <c r="O2944" i="1"/>
  <c r="P2944" i="1" s="1"/>
  <c r="Q2944" i="1" s="1"/>
  <c r="L2944" i="1"/>
  <c r="K2944" i="1"/>
  <c r="J2944" i="1"/>
  <c r="H2944" i="1"/>
  <c r="I2944" i="1" s="1"/>
  <c r="O2943" i="1"/>
  <c r="P2943" i="1" s="1"/>
  <c r="Q2943" i="1" s="1"/>
  <c r="L2943" i="1"/>
  <c r="K2943" i="1"/>
  <c r="M2943" i="1" s="1"/>
  <c r="J2943" i="1"/>
  <c r="H2943" i="1"/>
  <c r="I2943" i="1" s="1"/>
  <c r="O2942" i="1"/>
  <c r="P2942" i="1" s="1"/>
  <c r="Q2942" i="1" s="1"/>
  <c r="L2942" i="1"/>
  <c r="K2942" i="1"/>
  <c r="J2942" i="1"/>
  <c r="H2942" i="1"/>
  <c r="I2942" i="1" s="1"/>
  <c r="O2941" i="1"/>
  <c r="P2941" i="1" s="1"/>
  <c r="Q2941" i="1" s="1"/>
  <c r="L2941" i="1"/>
  <c r="K2941" i="1"/>
  <c r="M2941" i="1" s="1"/>
  <c r="J2941" i="1"/>
  <c r="H2941" i="1"/>
  <c r="I2941" i="1" s="1"/>
  <c r="O2940" i="1"/>
  <c r="P2940" i="1" s="1"/>
  <c r="Q2940" i="1" s="1"/>
  <c r="L2940" i="1"/>
  <c r="K2940" i="1"/>
  <c r="M2940" i="1" s="1"/>
  <c r="J2940" i="1"/>
  <c r="H2940" i="1"/>
  <c r="I2940" i="1" s="1"/>
  <c r="O2939" i="1"/>
  <c r="P2939" i="1" s="1"/>
  <c r="Q2939" i="1" s="1"/>
  <c r="L2939" i="1"/>
  <c r="K2939" i="1"/>
  <c r="M2939" i="1" s="1"/>
  <c r="J2939" i="1"/>
  <c r="H2939" i="1"/>
  <c r="I2939" i="1" s="1"/>
  <c r="O2938" i="1"/>
  <c r="P2938" i="1" s="1"/>
  <c r="Q2938" i="1" s="1"/>
  <c r="L2938" i="1"/>
  <c r="K2938" i="1"/>
  <c r="M2938" i="1" s="1"/>
  <c r="J2938" i="1"/>
  <c r="H2938" i="1"/>
  <c r="I2938" i="1" s="1"/>
  <c r="O2937" i="1"/>
  <c r="P2937" i="1" s="1"/>
  <c r="Q2937" i="1" s="1"/>
  <c r="L2937" i="1"/>
  <c r="K2937" i="1"/>
  <c r="J2937" i="1"/>
  <c r="H2937" i="1"/>
  <c r="I2937" i="1" s="1"/>
  <c r="O2936" i="1"/>
  <c r="P2936" i="1" s="1"/>
  <c r="Q2936" i="1" s="1"/>
  <c r="L2936" i="1"/>
  <c r="K2936" i="1"/>
  <c r="J2936" i="1"/>
  <c r="H2936" i="1"/>
  <c r="I2936" i="1" s="1"/>
  <c r="O2935" i="1"/>
  <c r="P2935" i="1" s="1"/>
  <c r="Q2935" i="1" s="1"/>
  <c r="L2935" i="1"/>
  <c r="K2935" i="1"/>
  <c r="J2935" i="1"/>
  <c r="H2935" i="1"/>
  <c r="I2935" i="1" s="1"/>
  <c r="O2934" i="1"/>
  <c r="P2934" i="1" s="1"/>
  <c r="Q2934" i="1" s="1"/>
  <c r="L2934" i="1"/>
  <c r="K2934" i="1"/>
  <c r="M2934" i="1" s="1"/>
  <c r="J2934" i="1"/>
  <c r="H2934" i="1"/>
  <c r="I2934" i="1" s="1"/>
  <c r="O2933" i="1"/>
  <c r="P2933" i="1" s="1"/>
  <c r="Q2933" i="1" s="1"/>
  <c r="L2933" i="1"/>
  <c r="K2933" i="1"/>
  <c r="M2933" i="1" s="1"/>
  <c r="J2933" i="1"/>
  <c r="H2933" i="1"/>
  <c r="I2933" i="1" s="1"/>
  <c r="O2932" i="1"/>
  <c r="P2932" i="1" s="1"/>
  <c r="Q2932" i="1" s="1"/>
  <c r="L2932" i="1"/>
  <c r="K2932" i="1"/>
  <c r="M2932" i="1" s="1"/>
  <c r="J2932" i="1"/>
  <c r="H2932" i="1"/>
  <c r="I2932" i="1" s="1"/>
  <c r="O2931" i="1"/>
  <c r="P2931" i="1" s="1"/>
  <c r="Q2931" i="1" s="1"/>
  <c r="L2931" i="1"/>
  <c r="K2931" i="1"/>
  <c r="M2931" i="1" s="1"/>
  <c r="J2931" i="1"/>
  <c r="H2931" i="1"/>
  <c r="I2931" i="1" s="1"/>
  <c r="O2930" i="1"/>
  <c r="P2930" i="1" s="1"/>
  <c r="Q2930" i="1" s="1"/>
  <c r="L2930" i="1"/>
  <c r="K2930" i="1"/>
  <c r="J2930" i="1"/>
  <c r="H2930" i="1"/>
  <c r="I2930" i="1" s="1"/>
  <c r="O2929" i="1"/>
  <c r="P2929" i="1" s="1"/>
  <c r="Q2929" i="1" s="1"/>
  <c r="L2929" i="1"/>
  <c r="K2929" i="1"/>
  <c r="J2929" i="1"/>
  <c r="H2929" i="1"/>
  <c r="I2929" i="1" s="1"/>
  <c r="O2928" i="1"/>
  <c r="P2928" i="1" s="1"/>
  <c r="Q2928" i="1" s="1"/>
  <c r="L2928" i="1"/>
  <c r="K2928" i="1"/>
  <c r="J2928" i="1"/>
  <c r="H2928" i="1"/>
  <c r="I2928" i="1" s="1"/>
  <c r="O2927" i="1"/>
  <c r="P2927" i="1" s="1"/>
  <c r="Q2927" i="1" s="1"/>
  <c r="L2927" i="1"/>
  <c r="K2927" i="1"/>
  <c r="M2927" i="1" s="1"/>
  <c r="J2927" i="1"/>
  <c r="H2927" i="1"/>
  <c r="I2927" i="1" s="1"/>
  <c r="O2926" i="1"/>
  <c r="P2926" i="1" s="1"/>
  <c r="Q2926" i="1" s="1"/>
  <c r="L2926" i="1"/>
  <c r="K2926" i="1"/>
  <c r="J2926" i="1"/>
  <c r="H2926" i="1"/>
  <c r="I2926" i="1" s="1"/>
  <c r="O2925" i="1"/>
  <c r="P2925" i="1" s="1"/>
  <c r="Q2925" i="1" s="1"/>
  <c r="L2925" i="1"/>
  <c r="K2925" i="1"/>
  <c r="M2925" i="1" s="1"/>
  <c r="J2925" i="1"/>
  <c r="H2925" i="1"/>
  <c r="I2925" i="1" s="1"/>
  <c r="O2924" i="1"/>
  <c r="P2924" i="1" s="1"/>
  <c r="Q2924" i="1" s="1"/>
  <c r="L2924" i="1"/>
  <c r="K2924" i="1"/>
  <c r="M2924" i="1" s="1"/>
  <c r="J2924" i="1"/>
  <c r="H2924" i="1"/>
  <c r="I2924" i="1" s="1"/>
  <c r="O2923" i="1"/>
  <c r="P2923" i="1" s="1"/>
  <c r="Q2923" i="1" s="1"/>
  <c r="L2923" i="1"/>
  <c r="K2923" i="1"/>
  <c r="M2923" i="1" s="1"/>
  <c r="J2923" i="1"/>
  <c r="H2923" i="1"/>
  <c r="I2923" i="1" s="1"/>
  <c r="O2922" i="1"/>
  <c r="P2922" i="1" s="1"/>
  <c r="Q2922" i="1" s="1"/>
  <c r="L2922" i="1"/>
  <c r="K2922" i="1"/>
  <c r="M2922" i="1" s="1"/>
  <c r="J2922" i="1"/>
  <c r="H2922" i="1"/>
  <c r="I2922" i="1" s="1"/>
  <c r="O2921" i="1"/>
  <c r="P2921" i="1" s="1"/>
  <c r="Q2921" i="1" s="1"/>
  <c r="L2921" i="1"/>
  <c r="K2921" i="1"/>
  <c r="J2921" i="1"/>
  <c r="H2921" i="1"/>
  <c r="I2921" i="1" s="1"/>
  <c r="O2920" i="1"/>
  <c r="P2920" i="1" s="1"/>
  <c r="Q2920" i="1" s="1"/>
  <c r="L2920" i="1"/>
  <c r="K2920" i="1"/>
  <c r="J2920" i="1"/>
  <c r="H2920" i="1"/>
  <c r="I2920" i="1" s="1"/>
  <c r="O2919" i="1"/>
  <c r="P2919" i="1" s="1"/>
  <c r="Q2919" i="1" s="1"/>
  <c r="L2919" i="1"/>
  <c r="K2919" i="1"/>
  <c r="J2919" i="1"/>
  <c r="H2919" i="1"/>
  <c r="I2919" i="1" s="1"/>
  <c r="O2918" i="1"/>
  <c r="P2918" i="1" s="1"/>
  <c r="Q2918" i="1" s="1"/>
  <c r="L2918" i="1"/>
  <c r="K2918" i="1"/>
  <c r="M2918" i="1" s="1"/>
  <c r="J2918" i="1"/>
  <c r="H2918" i="1"/>
  <c r="I2918" i="1" s="1"/>
  <c r="S2917" i="1"/>
  <c r="O2917" i="1"/>
  <c r="P2917" i="1" s="1"/>
  <c r="Q2917" i="1" s="1"/>
  <c r="L2917" i="1"/>
  <c r="K2917" i="1"/>
  <c r="M2917" i="1" s="1"/>
  <c r="J2917" i="1"/>
  <c r="H2917" i="1"/>
  <c r="I2917" i="1" s="1"/>
  <c r="O2916" i="1"/>
  <c r="P2916" i="1" s="1"/>
  <c r="Q2916" i="1" s="1"/>
  <c r="L2916" i="1"/>
  <c r="K2916" i="1"/>
  <c r="M2916" i="1" s="1"/>
  <c r="J2916" i="1"/>
  <c r="H2916" i="1"/>
  <c r="I2916" i="1" s="1"/>
  <c r="O2915" i="1"/>
  <c r="P2915" i="1" s="1"/>
  <c r="Q2915" i="1" s="1"/>
  <c r="L2915" i="1"/>
  <c r="K2915" i="1"/>
  <c r="J2915" i="1"/>
  <c r="H2915" i="1"/>
  <c r="I2915" i="1" s="1"/>
  <c r="O2914" i="1"/>
  <c r="P2914" i="1" s="1"/>
  <c r="Q2914" i="1" s="1"/>
  <c r="L2914" i="1"/>
  <c r="K2914" i="1"/>
  <c r="J2914" i="1"/>
  <c r="H2914" i="1"/>
  <c r="I2914" i="1" s="1"/>
  <c r="S2913" i="1"/>
  <c r="O2913" i="1"/>
  <c r="P2913" i="1" s="1"/>
  <c r="Q2913" i="1" s="1"/>
  <c r="L2913" i="1"/>
  <c r="K2913" i="1"/>
  <c r="J2913" i="1"/>
  <c r="H2913" i="1"/>
  <c r="I2913" i="1" s="1"/>
  <c r="O2912" i="1"/>
  <c r="P2912" i="1" s="1"/>
  <c r="Q2912" i="1" s="1"/>
  <c r="L2912" i="1"/>
  <c r="K2912" i="1"/>
  <c r="J2912" i="1"/>
  <c r="H2912" i="1"/>
  <c r="I2912" i="1" s="1"/>
  <c r="O2911" i="1"/>
  <c r="P2911" i="1" s="1"/>
  <c r="Q2911" i="1" s="1"/>
  <c r="L2911" i="1"/>
  <c r="K2911" i="1"/>
  <c r="M2911" i="1" s="1"/>
  <c r="J2911" i="1"/>
  <c r="H2911" i="1"/>
  <c r="I2911" i="1" s="1"/>
  <c r="O2910" i="1"/>
  <c r="P2910" i="1" s="1"/>
  <c r="Q2910" i="1" s="1"/>
  <c r="L2910" i="1"/>
  <c r="K2910" i="1"/>
  <c r="J2910" i="1"/>
  <c r="H2910" i="1"/>
  <c r="I2910" i="1" s="1"/>
  <c r="O2909" i="1"/>
  <c r="P2909" i="1" s="1"/>
  <c r="Q2909" i="1" s="1"/>
  <c r="L2909" i="1"/>
  <c r="K2909" i="1"/>
  <c r="M2909" i="1" s="1"/>
  <c r="J2909" i="1"/>
  <c r="H2909" i="1"/>
  <c r="I2909" i="1" s="1"/>
  <c r="O2908" i="1"/>
  <c r="P2908" i="1" s="1"/>
  <c r="Q2908" i="1" s="1"/>
  <c r="L2908" i="1"/>
  <c r="K2908" i="1"/>
  <c r="M2908" i="1" s="1"/>
  <c r="J2908" i="1"/>
  <c r="H2908" i="1"/>
  <c r="I2908" i="1" s="1"/>
  <c r="O2907" i="1"/>
  <c r="P2907" i="1" s="1"/>
  <c r="Q2907" i="1" s="1"/>
  <c r="L2907" i="1"/>
  <c r="K2907" i="1"/>
  <c r="M2907" i="1" s="1"/>
  <c r="J2907" i="1"/>
  <c r="H2907" i="1"/>
  <c r="I2907" i="1" s="1"/>
  <c r="O2906" i="1"/>
  <c r="P2906" i="1" s="1"/>
  <c r="Q2906" i="1" s="1"/>
  <c r="L2906" i="1"/>
  <c r="K2906" i="1"/>
  <c r="M2906" i="1" s="1"/>
  <c r="J2906" i="1"/>
  <c r="H2906" i="1"/>
  <c r="I2906" i="1" s="1"/>
  <c r="O2905" i="1"/>
  <c r="P2905" i="1" s="1"/>
  <c r="Q2905" i="1" s="1"/>
  <c r="L2905" i="1"/>
  <c r="K2905" i="1"/>
  <c r="J2905" i="1"/>
  <c r="H2905" i="1"/>
  <c r="I2905" i="1" s="1"/>
  <c r="O2904" i="1"/>
  <c r="P2904" i="1" s="1"/>
  <c r="Q2904" i="1" s="1"/>
  <c r="L2904" i="1"/>
  <c r="K2904" i="1"/>
  <c r="M2904" i="1" s="1"/>
  <c r="J2904" i="1"/>
  <c r="H2904" i="1"/>
  <c r="I2904" i="1" s="1"/>
  <c r="O2903" i="1"/>
  <c r="P2903" i="1" s="1"/>
  <c r="Q2903" i="1" s="1"/>
  <c r="L2903" i="1"/>
  <c r="K2903" i="1"/>
  <c r="J2903" i="1"/>
  <c r="H2903" i="1"/>
  <c r="I2903" i="1" s="1"/>
  <c r="O2902" i="1"/>
  <c r="P2902" i="1" s="1"/>
  <c r="Q2902" i="1" s="1"/>
  <c r="L2902" i="1"/>
  <c r="K2902" i="1"/>
  <c r="J2902" i="1"/>
  <c r="H2902" i="1"/>
  <c r="I2902" i="1" s="1"/>
  <c r="O2901" i="1"/>
  <c r="P2901" i="1" s="1"/>
  <c r="Q2901" i="1" s="1"/>
  <c r="L2901" i="1"/>
  <c r="K2901" i="1"/>
  <c r="M2901" i="1" s="1"/>
  <c r="J2901" i="1"/>
  <c r="H2901" i="1"/>
  <c r="I2901" i="1" s="1"/>
  <c r="O2900" i="1"/>
  <c r="P2900" i="1" s="1"/>
  <c r="Q2900" i="1" s="1"/>
  <c r="L2900" i="1"/>
  <c r="K2900" i="1"/>
  <c r="M2900" i="1" s="1"/>
  <c r="J2900" i="1"/>
  <c r="H2900" i="1"/>
  <c r="I2900" i="1" s="1"/>
  <c r="O2899" i="1"/>
  <c r="P2899" i="1" s="1"/>
  <c r="Q2899" i="1" s="1"/>
  <c r="L2899" i="1"/>
  <c r="K2899" i="1"/>
  <c r="J2899" i="1"/>
  <c r="H2899" i="1"/>
  <c r="I2899" i="1" s="1"/>
  <c r="O2898" i="1"/>
  <c r="P2898" i="1" s="1"/>
  <c r="Q2898" i="1" s="1"/>
  <c r="L2898" i="1"/>
  <c r="K2898" i="1"/>
  <c r="J2898" i="1"/>
  <c r="H2898" i="1"/>
  <c r="I2898" i="1" s="1"/>
  <c r="S2897" i="1"/>
  <c r="O2897" i="1"/>
  <c r="P2897" i="1" s="1"/>
  <c r="Q2897" i="1" s="1"/>
  <c r="L2897" i="1"/>
  <c r="K2897" i="1"/>
  <c r="J2897" i="1"/>
  <c r="H2897" i="1"/>
  <c r="I2897" i="1" s="1"/>
  <c r="O2896" i="1"/>
  <c r="P2896" i="1" s="1"/>
  <c r="Q2896" i="1" s="1"/>
  <c r="L2896" i="1"/>
  <c r="K2896" i="1"/>
  <c r="J2896" i="1"/>
  <c r="H2896" i="1"/>
  <c r="I2896" i="1" s="1"/>
  <c r="O2895" i="1"/>
  <c r="P2895" i="1" s="1"/>
  <c r="Q2895" i="1" s="1"/>
  <c r="L2895" i="1"/>
  <c r="K2895" i="1"/>
  <c r="M2895" i="1" s="1"/>
  <c r="J2895" i="1"/>
  <c r="H2895" i="1"/>
  <c r="I2895" i="1" s="1"/>
  <c r="O2894" i="1"/>
  <c r="P2894" i="1" s="1"/>
  <c r="Q2894" i="1" s="1"/>
  <c r="L2894" i="1"/>
  <c r="K2894" i="1"/>
  <c r="J2894" i="1"/>
  <c r="H2894" i="1"/>
  <c r="I2894" i="1" s="1"/>
  <c r="O2893" i="1"/>
  <c r="P2893" i="1" s="1"/>
  <c r="Q2893" i="1" s="1"/>
  <c r="L2893" i="1"/>
  <c r="K2893" i="1"/>
  <c r="M2893" i="1" s="1"/>
  <c r="J2893" i="1"/>
  <c r="H2893" i="1"/>
  <c r="I2893" i="1" s="1"/>
  <c r="O2892" i="1"/>
  <c r="P2892" i="1" s="1"/>
  <c r="Q2892" i="1" s="1"/>
  <c r="L2892" i="1"/>
  <c r="K2892" i="1"/>
  <c r="M2892" i="1" s="1"/>
  <c r="J2892" i="1"/>
  <c r="H2892" i="1"/>
  <c r="I2892" i="1" s="1"/>
  <c r="O2891" i="1"/>
  <c r="P2891" i="1" s="1"/>
  <c r="Q2891" i="1" s="1"/>
  <c r="L2891" i="1"/>
  <c r="K2891" i="1"/>
  <c r="J2891" i="1"/>
  <c r="H2891" i="1"/>
  <c r="I2891" i="1" s="1"/>
  <c r="O2890" i="1"/>
  <c r="P2890" i="1" s="1"/>
  <c r="Q2890" i="1" s="1"/>
  <c r="L2890" i="1"/>
  <c r="K2890" i="1"/>
  <c r="J2890" i="1"/>
  <c r="H2890" i="1"/>
  <c r="I2890" i="1" s="1"/>
  <c r="O2889" i="1"/>
  <c r="P2889" i="1" s="1"/>
  <c r="Q2889" i="1" s="1"/>
  <c r="L2889" i="1"/>
  <c r="K2889" i="1"/>
  <c r="J2889" i="1"/>
  <c r="H2889" i="1"/>
  <c r="I2889" i="1" s="1"/>
  <c r="O2888" i="1"/>
  <c r="P2888" i="1" s="1"/>
  <c r="Q2888" i="1" s="1"/>
  <c r="L2888" i="1"/>
  <c r="K2888" i="1"/>
  <c r="J2888" i="1"/>
  <c r="H2888" i="1"/>
  <c r="I2888" i="1" s="1"/>
  <c r="O2887" i="1"/>
  <c r="P2887" i="1" s="1"/>
  <c r="Q2887" i="1" s="1"/>
  <c r="L2887" i="1"/>
  <c r="K2887" i="1"/>
  <c r="J2887" i="1"/>
  <c r="H2887" i="1"/>
  <c r="I2887" i="1" s="1"/>
  <c r="O2886" i="1"/>
  <c r="P2886" i="1" s="1"/>
  <c r="Q2886" i="1" s="1"/>
  <c r="L2886" i="1"/>
  <c r="K2886" i="1"/>
  <c r="M2886" i="1" s="1"/>
  <c r="J2886" i="1"/>
  <c r="H2886" i="1"/>
  <c r="I2886" i="1" s="1"/>
  <c r="O2885" i="1"/>
  <c r="P2885" i="1" s="1"/>
  <c r="Q2885" i="1" s="1"/>
  <c r="L2885" i="1"/>
  <c r="K2885" i="1"/>
  <c r="M2885" i="1" s="1"/>
  <c r="J2885" i="1"/>
  <c r="H2885" i="1"/>
  <c r="I2885" i="1" s="1"/>
  <c r="O2884" i="1"/>
  <c r="P2884" i="1" s="1"/>
  <c r="Q2884" i="1" s="1"/>
  <c r="L2884" i="1"/>
  <c r="K2884" i="1"/>
  <c r="M2884" i="1" s="1"/>
  <c r="J2884" i="1"/>
  <c r="H2884" i="1"/>
  <c r="I2884" i="1" s="1"/>
  <c r="O2883" i="1"/>
  <c r="P2883" i="1" s="1"/>
  <c r="Q2883" i="1" s="1"/>
  <c r="L2883" i="1"/>
  <c r="K2883" i="1"/>
  <c r="M2883" i="1" s="1"/>
  <c r="J2883" i="1"/>
  <c r="H2883" i="1"/>
  <c r="I2883" i="1" s="1"/>
  <c r="O2882" i="1"/>
  <c r="P2882" i="1" s="1"/>
  <c r="Q2882" i="1" s="1"/>
  <c r="L2882" i="1"/>
  <c r="K2882" i="1"/>
  <c r="M2882" i="1" s="1"/>
  <c r="J2882" i="1"/>
  <c r="H2882" i="1"/>
  <c r="I2882" i="1" s="1"/>
  <c r="O2881" i="1"/>
  <c r="P2881" i="1" s="1"/>
  <c r="Q2881" i="1" s="1"/>
  <c r="L2881" i="1"/>
  <c r="K2881" i="1"/>
  <c r="M2881" i="1" s="1"/>
  <c r="J2881" i="1"/>
  <c r="H2881" i="1"/>
  <c r="I2881" i="1" s="1"/>
  <c r="O2880" i="1"/>
  <c r="P2880" i="1" s="1"/>
  <c r="Q2880" i="1" s="1"/>
  <c r="L2880" i="1"/>
  <c r="K2880" i="1"/>
  <c r="J2880" i="1"/>
  <c r="H2880" i="1"/>
  <c r="I2880" i="1" s="1"/>
  <c r="O2879" i="1"/>
  <c r="P2879" i="1" s="1"/>
  <c r="Q2879" i="1" s="1"/>
  <c r="L2879" i="1"/>
  <c r="K2879" i="1"/>
  <c r="M2879" i="1" s="1"/>
  <c r="J2879" i="1"/>
  <c r="H2879" i="1"/>
  <c r="I2879" i="1" s="1"/>
  <c r="O2878" i="1"/>
  <c r="P2878" i="1" s="1"/>
  <c r="Q2878" i="1" s="1"/>
  <c r="L2878" i="1"/>
  <c r="K2878" i="1"/>
  <c r="J2878" i="1"/>
  <c r="H2878" i="1"/>
  <c r="I2878" i="1" s="1"/>
  <c r="O2877" i="1"/>
  <c r="P2877" i="1" s="1"/>
  <c r="Q2877" i="1" s="1"/>
  <c r="L2877" i="1"/>
  <c r="K2877" i="1"/>
  <c r="M2877" i="1" s="1"/>
  <c r="J2877" i="1"/>
  <c r="H2877" i="1"/>
  <c r="I2877" i="1" s="1"/>
  <c r="O2876" i="1"/>
  <c r="P2876" i="1" s="1"/>
  <c r="Q2876" i="1" s="1"/>
  <c r="L2876" i="1"/>
  <c r="K2876" i="1"/>
  <c r="M2876" i="1" s="1"/>
  <c r="J2876" i="1"/>
  <c r="H2876" i="1"/>
  <c r="I2876" i="1" s="1"/>
  <c r="O2875" i="1"/>
  <c r="P2875" i="1" s="1"/>
  <c r="Q2875" i="1" s="1"/>
  <c r="L2875" i="1"/>
  <c r="K2875" i="1"/>
  <c r="M2875" i="1" s="1"/>
  <c r="J2875" i="1"/>
  <c r="H2875" i="1"/>
  <c r="I2875" i="1" s="1"/>
  <c r="O2874" i="1"/>
  <c r="P2874" i="1" s="1"/>
  <c r="Q2874" i="1" s="1"/>
  <c r="L2874" i="1"/>
  <c r="K2874" i="1"/>
  <c r="M2874" i="1" s="1"/>
  <c r="J2874" i="1"/>
  <c r="H2874" i="1"/>
  <c r="I2874" i="1" s="1"/>
  <c r="O2873" i="1"/>
  <c r="P2873" i="1" s="1"/>
  <c r="Q2873" i="1" s="1"/>
  <c r="L2873" i="1"/>
  <c r="K2873" i="1"/>
  <c r="J2873" i="1"/>
  <c r="H2873" i="1"/>
  <c r="I2873" i="1" s="1"/>
  <c r="O2872" i="1"/>
  <c r="P2872" i="1" s="1"/>
  <c r="Q2872" i="1" s="1"/>
  <c r="L2872" i="1"/>
  <c r="K2872" i="1"/>
  <c r="M2872" i="1" s="1"/>
  <c r="J2872" i="1"/>
  <c r="H2872" i="1"/>
  <c r="I2872" i="1" s="1"/>
  <c r="S2871" i="1"/>
  <c r="O2871" i="1"/>
  <c r="P2871" i="1" s="1"/>
  <c r="Q2871" i="1" s="1"/>
  <c r="L2871" i="1"/>
  <c r="K2871" i="1"/>
  <c r="J2871" i="1"/>
  <c r="H2871" i="1"/>
  <c r="I2871" i="1" s="1"/>
  <c r="O2870" i="1"/>
  <c r="P2870" i="1" s="1"/>
  <c r="Q2870" i="1" s="1"/>
  <c r="L2870" i="1"/>
  <c r="K2870" i="1"/>
  <c r="J2870" i="1"/>
  <c r="H2870" i="1"/>
  <c r="I2870" i="1" s="1"/>
  <c r="O2869" i="1"/>
  <c r="P2869" i="1" s="1"/>
  <c r="Q2869" i="1" s="1"/>
  <c r="L2869" i="1"/>
  <c r="K2869" i="1"/>
  <c r="M2869" i="1" s="1"/>
  <c r="J2869" i="1"/>
  <c r="H2869" i="1"/>
  <c r="I2869" i="1" s="1"/>
  <c r="O2868" i="1"/>
  <c r="P2868" i="1" s="1"/>
  <c r="Q2868" i="1" s="1"/>
  <c r="L2868" i="1"/>
  <c r="K2868" i="1"/>
  <c r="M2868" i="1" s="1"/>
  <c r="J2868" i="1"/>
  <c r="H2868" i="1"/>
  <c r="I2868" i="1" s="1"/>
  <c r="O2867" i="1"/>
  <c r="P2867" i="1" s="1"/>
  <c r="Q2867" i="1" s="1"/>
  <c r="L2867" i="1"/>
  <c r="K2867" i="1"/>
  <c r="M2867" i="1" s="1"/>
  <c r="J2867" i="1"/>
  <c r="H2867" i="1"/>
  <c r="I2867" i="1" s="1"/>
  <c r="O2866" i="1"/>
  <c r="P2866" i="1" s="1"/>
  <c r="Q2866" i="1" s="1"/>
  <c r="L2866" i="1"/>
  <c r="K2866" i="1"/>
  <c r="M2866" i="1" s="1"/>
  <c r="J2866" i="1"/>
  <c r="H2866" i="1"/>
  <c r="I2866" i="1" s="1"/>
  <c r="O2865" i="1"/>
  <c r="P2865" i="1" s="1"/>
  <c r="Q2865" i="1" s="1"/>
  <c r="L2865" i="1"/>
  <c r="K2865" i="1"/>
  <c r="M2865" i="1" s="1"/>
  <c r="J2865" i="1"/>
  <c r="H2865" i="1"/>
  <c r="I2865" i="1" s="1"/>
  <c r="O2864" i="1"/>
  <c r="P2864" i="1" s="1"/>
  <c r="Q2864" i="1" s="1"/>
  <c r="L2864" i="1"/>
  <c r="K2864" i="1"/>
  <c r="J2864" i="1"/>
  <c r="H2864" i="1"/>
  <c r="I2864" i="1" s="1"/>
  <c r="O2863" i="1"/>
  <c r="P2863" i="1" s="1"/>
  <c r="Q2863" i="1" s="1"/>
  <c r="L2863" i="1"/>
  <c r="K2863" i="1"/>
  <c r="M2863" i="1" s="1"/>
  <c r="J2863" i="1"/>
  <c r="H2863" i="1"/>
  <c r="I2863" i="1" s="1"/>
  <c r="O2862" i="1"/>
  <c r="P2862" i="1" s="1"/>
  <c r="Q2862" i="1" s="1"/>
  <c r="L2862" i="1"/>
  <c r="K2862" i="1"/>
  <c r="J2862" i="1"/>
  <c r="H2862" i="1"/>
  <c r="I2862" i="1" s="1"/>
  <c r="O2861" i="1"/>
  <c r="P2861" i="1" s="1"/>
  <c r="Q2861" i="1" s="1"/>
  <c r="L2861" i="1"/>
  <c r="K2861" i="1"/>
  <c r="M2861" i="1" s="1"/>
  <c r="J2861" i="1"/>
  <c r="H2861" i="1"/>
  <c r="I2861" i="1" s="1"/>
  <c r="O2860" i="1"/>
  <c r="P2860" i="1" s="1"/>
  <c r="Q2860" i="1" s="1"/>
  <c r="L2860" i="1"/>
  <c r="K2860" i="1"/>
  <c r="M2860" i="1" s="1"/>
  <c r="J2860" i="1"/>
  <c r="H2860" i="1"/>
  <c r="I2860" i="1" s="1"/>
  <c r="O2859" i="1"/>
  <c r="P2859" i="1" s="1"/>
  <c r="Q2859" i="1" s="1"/>
  <c r="L2859" i="1"/>
  <c r="K2859" i="1"/>
  <c r="M2859" i="1" s="1"/>
  <c r="J2859" i="1"/>
  <c r="H2859" i="1"/>
  <c r="I2859" i="1" s="1"/>
  <c r="O2858" i="1"/>
  <c r="P2858" i="1" s="1"/>
  <c r="Q2858" i="1" s="1"/>
  <c r="L2858" i="1"/>
  <c r="K2858" i="1"/>
  <c r="J2858" i="1"/>
  <c r="H2858" i="1"/>
  <c r="I2858" i="1" s="1"/>
  <c r="O2857" i="1"/>
  <c r="P2857" i="1" s="1"/>
  <c r="Q2857" i="1" s="1"/>
  <c r="L2857" i="1"/>
  <c r="K2857" i="1"/>
  <c r="J2857" i="1"/>
  <c r="H2857" i="1"/>
  <c r="I2857" i="1" s="1"/>
  <c r="O2856" i="1"/>
  <c r="P2856" i="1" s="1"/>
  <c r="Q2856" i="1" s="1"/>
  <c r="L2856" i="1"/>
  <c r="K2856" i="1"/>
  <c r="M2856" i="1" s="1"/>
  <c r="J2856" i="1"/>
  <c r="H2856" i="1"/>
  <c r="I2856" i="1" s="1"/>
  <c r="O2855" i="1"/>
  <c r="P2855" i="1" s="1"/>
  <c r="Q2855" i="1" s="1"/>
  <c r="L2855" i="1"/>
  <c r="K2855" i="1"/>
  <c r="J2855" i="1"/>
  <c r="H2855" i="1"/>
  <c r="I2855" i="1" s="1"/>
  <c r="O2854" i="1"/>
  <c r="P2854" i="1" s="1"/>
  <c r="Q2854" i="1" s="1"/>
  <c r="L2854" i="1"/>
  <c r="K2854" i="1"/>
  <c r="M2854" i="1" s="1"/>
  <c r="J2854" i="1"/>
  <c r="H2854" i="1"/>
  <c r="I2854" i="1" s="1"/>
  <c r="O2853" i="1"/>
  <c r="P2853" i="1" s="1"/>
  <c r="Q2853" i="1" s="1"/>
  <c r="L2853" i="1"/>
  <c r="K2853" i="1"/>
  <c r="M2853" i="1" s="1"/>
  <c r="J2853" i="1"/>
  <c r="H2853" i="1"/>
  <c r="I2853" i="1" s="1"/>
  <c r="O2852" i="1"/>
  <c r="P2852" i="1" s="1"/>
  <c r="Q2852" i="1" s="1"/>
  <c r="L2852" i="1"/>
  <c r="K2852" i="1"/>
  <c r="M2852" i="1" s="1"/>
  <c r="J2852" i="1"/>
  <c r="H2852" i="1"/>
  <c r="I2852" i="1" s="1"/>
  <c r="O2851" i="1"/>
  <c r="P2851" i="1" s="1"/>
  <c r="Q2851" i="1" s="1"/>
  <c r="L2851" i="1"/>
  <c r="K2851" i="1"/>
  <c r="M2851" i="1" s="1"/>
  <c r="J2851" i="1"/>
  <c r="H2851" i="1"/>
  <c r="I2851" i="1" s="1"/>
  <c r="O2850" i="1"/>
  <c r="P2850" i="1" s="1"/>
  <c r="Q2850" i="1" s="1"/>
  <c r="L2850" i="1"/>
  <c r="K2850" i="1"/>
  <c r="M2850" i="1" s="1"/>
  <c r="J2850" i="1"/>
  <c r="H2850" i="1"/>
  <c r="I2850" i="1" s="1"/>
  <c r="O2849" i="1"/>
  <c r="P2849" i="1" s="1"/>
  <c r="Q2849" i="1" s="1"/>
  <c r="L2849" i="1"/>
  <c r="K2849" i="1"/>
  <c r="M2849" i="1" s="1"/>
  <c r="J2849" i="1"/>
  <c r="H2849" i="1"/>
  <c r="I2849" i="1" s="1"/>
  <c r="O2848" i="1"/>
  <c r="P2848" i="1" s="1"/>
  <c r="Q2848" i="1" s="1"/>
  <c r="L2848" i="1"/>
  <c r="K2848" i="1"/>
  <c r="J2848" i="1"/>
  <c r="H2848" i="1"/>
  <c r="I2848" i="1" s="1"/>
  <c r="O2847" i="1"/>
  <c r="P2847" i="1" s="1"/>
  <c r="Q2847" i="1" s="1"/>
  <c r="L2847" i="1"/>
  <c r="K2847" i="1"/>
  <c r="M2847" i="1" s="1"/>
  <c r="J2847" i="1"/>
  <c r="H2847" i="1"/>
  <c r="I2847" i="1" s="1"/>
  <c r="O2846" i="1"/>
  <c r="P2846" i="1" s="1"/>
  <c r="Q2846" i="1" s="1"/>
  <c r="L2846" i="1"/>
  <c r="K2846" i="1"/>
  <c r="J2846" i="1"/>
  <c r="H2846" i="1"/>
  <c r="I2846" i="1" s="1"/>
  <c r="O2845" i="1"/>
  <c r="P2845" i="1" s="1"/>
  <c r="Q2845" i="1" s="1"/>
  <c r="L2845" i="1"/>
  <c r="K2845" i="1"/>
  <c r="M2845" i="1" s="1"/>
  <c r="J2845" i="1"/>
  <c r="H2845" i="1"/>
  <c r="I2845" i="1" s="1"/>
  <c r="O2844" i="1"/>
  <c r="P2844" i="1" s="1"/>
  <c r="Q2844" i="1" s="1"/>
  <c r="L2844" i="1"/>
  <c r="K2844" i="1"/>
  <c r="M2844" i="1" s="1"/>
  <c r="J2844" i="1"/>
  <c r="H2844" i="1"/>
  <c r="I2844" i="1" s="1"/>
  <c r="O2843" i="1"/>
  <c r="P2843" i="1" s="1"/>
  <c r="Q2843" i="1" s="1"/>
  <c r="L2843" i="1"/>
  <c r="K2843" i="1"/>
  <c r="M2843" i="1" s="1"/>
  <c r="J2843" i="1"/>
  <c r="H2843" i="1"/>
  <c r="I2843" i="1" s="1"/>
  <c r="O2842" i="1"/>
  <c r="P2842" i="1" s="1"/>
  <c r="Q2842" i="1" s="1"/>
  <c r="L2842" i="1"/>
  <c r="K2842" i="1"/>
  <c r="J2842" i="1"/>
  <c r="H2842" i="1"/>
  <c r="I2842" i="1" s="1"/>
  <c r="O2841" i="1"/>
  <c r="P2841" i="1" s="1"/>
  <c r="Q2841" i="1" s="1"/>
  <c r="L2841" i="1"/>
  <c r="K2841" i="1"/>
  <c r="J2841" i="1"/>
  <c r="H2841" i="1"/>
  <c r="I2841" i="1" s="1"/>
  <c r="O2840" i="1"/>
  <c r="P2840" i="1" s="1"/>
  <c r="Q2840" i="1" s="1"/>
  <c r="L2840" i="1"/>
  <c r="K2840" i="1"/>
  <c r="M2840" i="1" s="1"/>
  <c r="J2840" i="1"/>
  <c r="H2840" i="1"/>
  <c r="I2840" i="1" s="1"/>
  <c r="O2839" i="1"/>
  <c r="P2839" i="1" s="1"/>
  <c r="Q2839" i="1" s="1"/>
  <c r="L2839" i="1"/>
  <c r="K2839" i="1"/>
  <c r="J2839" i="1"/>
  <c r="H2839" i="1"/>
  <c r="I2839" i="1" s="1"/>
  <c r="O2838" i="1"/>
  <c r="P2838" i="1" s="1"/>
  <c r="Q2838" i="1" s="1"/>
  <c r="L2838" i="1"/>
  <c r="K2838" i="1"/>
  <c r="J2838" i="1"/>
  <c r="H2838" i="1"/>
  <c r="I2838" i="1" s="1"/>
  <c r="O2837" i="1"/>
  <c r="P2837" i="1" s="1"/>
  <c r="Q2837" i="1" s="1"/>
  <c r="L2837" i="1"/>
  <c r="K2837" i="1"/>
  <c r="M2837" i="1" s="1"/>
  <c r="J2837" i="1"/>
  <c r="H2837" i="1"/>
  <c r="I2837" i="1" s="1"/>
  <c r="O2836" i="1"/>
  <c r="P2836" i="1" s="1"/>
  <c r="Q2836" i="1" s="1"/>
  <c r="L2836" i="1"/>
  <c r="K2836" i="1"/>
  <c r="M2836" i="1" s="1"/>
  <c r="J2836" i="1"/>
  <c r="H2836" i="1"/>
  <c r="I2836" i="1" s="1"/>
  <c r="O2835" i="1"/>
  <c r="P2835" i="1" s="1"/>
  <c r="Q2835" i="1" s="1"/>
  <c r="L2835" i="1"/>
  <c r="K2835" i="1"/>
  <c r="J2835" i="1"/>
  <c r="H2835" i="1"/>
  <c r="I2835" i="1" s="1"/>
  <c r="O2834" i="1"/>
  <c r="P2834" i="1" s="1"/>
  <c r="Q2834" i="1" s="1"/>
  <c r="L2834" i="1"/>
  <c r="K2834" i="1"/>
  <c r="J2834" i="1"/>
  <c r="H2834" i="1"/>
  <c r="I2834" i="1" s="1"/>
  <c r="O2833" i="1"/>
  <c r="P2833" i="1" s="1"/>
  <c r="Q2833" i="1" s="1"/>
  <c r="L2833" i="1"/>
  <c r="K2833" i="1"/>
  <c r="M2833" i="1" s="1"/>
  <c r="J2833" i="1"/>
  <c r="H2833" i="1"/>
  <c r="I2833" i="1" s="1"/>
  <c r="O2832" i="1"/>
  <c r="P2832" i="1" s="1"/>
  <c r="Q2832" i="1" s="1"/>
  <c r="L2832" i="1"/>
  <c r="K2832" i="1"/>
  <c r="J2832" i="1"/>
  <c r="H2832" i="1"/>
  <c r="I2832" i="1" s="1"/>
  <c r="O2831" i="1"/>
  <c r="P2831" i="1" s="1"/>
  <c r="Q2831" i="1" s="1"/>
  <c r="L2831" i="1"/>
  <c r="K2831" i="1"/>
  <c r="M2831" i="1" s="1"/>
  <c r="J2831" i="1"/>
  <c r="H2831" i="1"/>
  <c r="I2831" i="1" s="1"/>
  <c r="O2830" i="1"/>
  <c r="P2830" i="1" s="1"/>
  <c r="Q2830" i="1" s="1"/>
  <c r="L2830" i="1"/>
  <c r="K2830" i="1"/>
  <c r="J2830" i="1"/>
  <c r="H2830" i="1"/>
  <c r="I2830" i="1" s="1"/>
  <c r="O2829" i="1"/>
  <c r="P2829" i="1" s="1"/>
  <c r="Q2829" i="1" s="1"/>
  <c r="L2829" i="1"/>
  <c r="K2829" i="1"/>
  <c r="M2829" i="1" s="1"/>
  <c r="J2829" i="1"/>
  <c r="H2829" i="1"/>
  <c r="I2829" i="1" s="1"/>
  <c r="O2828" i="1"/>
  <c r="P2828" i="1" s="1"/>
  <c r="Q2828" i="1" s="1"/>
  <c r="L2828" i="1"/>
  <c r="K2828" i="1"/>
  <c r="M2828" i="1" s="1"/>
  <c r="J2828" i="1"/>
  <c r="H2828" i="1"/>
  <c r="I2828" i="1" s="1"/>
  <c r="O2827" i="1"/>
  <c r="P2827" i="1" s="1"/>
  <c r="Q2827" i="1" s="1"/>
  <c r="L2827" i="1"/>
  <c r="K2827" i="1"/>
  <c r="M2827" i="1" s="1"/>
  <c r="J2827" i="1"/>
  <c r="H2827" i="1"/>
  <c r="I2827" i="1" s="1"/>
  <c r="O2826" i="1"/>
  <c r="P2826" i="1" s="1"/>
  <c r="Q2826" i="1" s="1"/>
  <c r="L2826" i="1"/>
  <c r="K2826" i="1"/>
  <c r="M2826" i="1" s="1"/>
  <c r="J2826" i="1"/>
  <c r="H2826" i="1"/>
  <c r="I2826" i="1" s="1"/>
  <c r="O2825" i="1"/>
  <c r="P2825" i="1" s="1"/>
  <c r="Q2825" i="1" s="1"/>
  <c r="L2825" i="1"/>
  <c r="K2825" i="1"/>
  <c r="J2825" i="1"/>
  <c r="H2825" i="1"/>
  <c r="I2825" i="1" s="1"/>
  <c r="O2824" i="1"/>
  <c r="P2824" i="1" s="1"/>
  <c r="Q2824" i="1" s="1"/>
  <c r="L2824" i="1"/>
  <c r="K2824" i="1"/>
  <c r="J2824" i="1"/>
  <c r="H2824" i="1"/>
  <c r="I2824" i="1" s="1"/>
  <c r="O2823" i="1"/>
  <c r="P2823" i="1" s="1"/>
  <c r="Q2823" i="1" s="1"/>
  <c r="L2823" i="1"/>
  <c r="K2823" i="1"/>
  <c r="J2823" i="1"/>
  <c r="H2823" i="1"/>
  <c r="I2823" i="1" s="1"/>
  <c r="S2822" i="1"/>
  <c r="O2822" i="1"/>
  <c r="P2822" i="1" s="1"/>
  <c r="Q2822" i="1" s="1"/>
  <c r="L2822" i="1"/>
  <c r="K2822" i="1"/>
  <c r="M2822" i="1" s="1"/>
  <c r="J2822" i="1"/>
  <c r="H2822" i="1"/>
  <c r="I2822" i="1" s="1"/>
  <c r="O2821" i="1"/>
  <c r="P2821" i="1" s="1"/>
  <c r="Q2821" i="1" s="1"/>
  <c r="L2821" i="1"/>
  <c r="K2821" i="1"/>
  <c r="M2821" i="1" s="1"/>
  <c r="J2821" i="1"/>
  <c r="H2821" i="1"/>
  <c r="I2821" i="1" s="1"/>
  <c r="O2820" i="1"/>
  <c r="P2820" i="1" s="1"/>
  <c r="Q2820" i="1" s="1"/>
  <c r="L2820" i="1"/>
  <c r="K2820" i="1"/>
  <c r="M2820" i="1" s="1"/>
  <c r="J2820" i="1"/>
  <c r="H2820" i="1"/>
  <c r="I2820" i="1" s="1"/>
  <c r="O2819" i="1"/>
  <c r="P2819" i="1" s="1"/>
  <c r="Q2819" i="1" s="1"/>
  <c r="L2819" i="1"/>
  <c r="K2819" i="1"/>
  <c r="J2819" i="1"/>
  <c r="H2819" i="1"/>
  <c r="I2819" i="1" s="1"/>
  <c r="O2818" i="1"/>
  <c r="P2818" i="1" s="1"/>
  <c r="Q2818" i="1" s="1"/>
  <c r="L2818" i="1"/>
  <c r="K2818" i="1"/>
  <c r="M2818" i="1" s="1"/>
  <c r="J2818" i="1"/>
  <c r="H2818" i="1"/>
  <c r="I2818" i="1" s="1"/>
  <c r="O2817" i="1"/>
  <c r="P2817" i="1" s="1"/>
  <c r="Q2817" i="1" s="1"/>
  <c r="L2817" i="1"/>
  <c r="K2817" i="1"/>
  <c r="M2817" i="1" s="1"/>
  <c r="J2817" i="1"/>
  <c r="H2817" i="1"/>
  <c r="I2817" i="1" s="1"/>
  <c r="O2816" i="1"/>
  <c r="P2816" i="1" s="1"/>
  <c r="Q2816" i="1" s="1"/>
  <c r="L2816" i="1"/>
  <c r="K2816" i="1"/>
  <c r="J2816" i="1"/>
  <c r="H2816" i="1"/>
  <c r="I2816" i="1" s="1"/>
  <c r="O2815" i="1"/>
  <c r="P2815" i="1" s="1"/>
  <c r="Q2815" i="1" s="1"/>
  <c r="L2815" i="1"/>
  <c r="K2815" i="1"/>
  <c r="M2815" i="1" s="1"/>
  <c r="J2815" i="1"/>
  <c r="H2815" i="1"/>
  <c r="I2815" i="1" s="1"/>
  <c r="O2814" i="1"/>
  <c r="P2814" i="1" s="1"/>
  <c r="Q2814" i="1" s="1"/>
  <c r="L2814" i="1"/>
  <c r="K2814" i="1"/>
  <c r="J2814" i="1"/>
  <c r="H2814" i="1"/>
  <c r="I2814" i="1" s="1"/>
  <c r="O2813" i="1"/>
  <c r="P2813" i="1" s="1"/>
  <c r="Q2813" i="1" s="1"/>
  <c r="L2813" i="1"/>
  <c r="K2813" i="1"/>
  <c r="M2813" i="1" s="1"/>
  <c r="J2813" i="1"/>
  <c r="H2813" i="1"/>
  <c r="I2813" i="1" s="1"/>
  <c r="O2812" i="1"/>
  <c r="P2812" i="1" s="1"/>
  <c r="Q2812" i="1" s="1"/>
  <c r="L2812" i="1"/>
  <c r="K2812" i="1"/>
  <c r="M2812" i="1" s="1"/>
  <c r="J2812" i="1"/>
  <c r="H2812" i="1"/>
  <c r="I2812" i="1" s="1"/>
  <c r="O2811" i="1"/>
  <c r="P2811" i="1" s="1"/>
  <c r="Q2811" i="1" s="1"/>
  <c r="L2811" i="1"/>
  <c r="K2811" i="1"/>
  <c r="J2811" i="1"/>
  <c r="H2811" i="1"/>
  <c r="I2811" i="1" s="1"/>
  <c r="O2810" i="1"/>
  <c r="P2810" i="1" s="1"/>
  <c r="Q2810" i="1" s="1"/>
  <c r="L2810" i="1"/>
  <c r="K2810" i="1"/>
  <c r="M2810" i="1" s="1"/>
  <c r="J2810" i="1"/>
  <c r="H2810" i="1"/>
  <c r="I2810" i="1" s="1"/>
  <c r="O2809" i="1"/>
  <c r="P2809" i="1" s="1"/>
  <c r="Q2809" i="1" s="1"/>
  <c r="L2809" i="1"/>
  <c r="K2809" i="1"/>
  <c r="J2809" i="1"/>
  <c r="H2809" i="1"/>
  <c r="I2809" i="1" s="1"/>
  <c r="O2808" i="1"/>
  <c r="P2808" i="1" s="1"/>
  <c r="Q2808" i="1" s="1"/>
  <c r="L2808" i="1"/>
  <c r="K2808" i="1"/>
  <c r="J2808" i="1"/>
  <c r="H2808" i="1"/>
  <c r="I2808" i="1" s="1"/>
  <c r="O2807" i="1"/>
  <c r="P2807" i="1" s="1"/>
  <c r="Q2807" i="1" s="1"/>
  <c r="L2807" i="1"/>
  <c r="K2807" i="1"/>
  <c r="J2807" i="1"/>
  <c r="H2807" i="1"/>
  <c r="I2807" i="1" s="1"/>
  <c r="O2806" i="1"/>
  <c r="P2806" i="1" s="1"/>
  <c r="Q2806" i="1" s="1"/>
  <c r="L2806" i="1"/>
  <c r="K2806" i="1"/>
  <c r="J2806" i="1"/>
  <c r="H2806" i="1"/>
  <c r="I2806" i="1" s="1"/>
  <c r="O2805" i="1"/>
  <c r="P2805" i="1" s="1"/>
  <c r="Q2805" i="1" s="1"/>
  <c r="L2805" i="1"/>
  <c r="K2805" i="1"/>
  <c r="M2805" i="1" s="1"/>
  <c r="J2805" i="1"/>
  <c r="H2805" i="1"/>
  <c r="I2805" i="1" s="1"/>
  <c r="O2804" i="1"/>
  <c r="P2804" i="1" s="1"/>
  <c r="Q2804" i="1" s="1"/>
  <c r="L2804" i="1"/>
  <c r="K2804" i="1"/>
  <c r="M2804" i="1" s="1"/>
  <c r="J2804" i="1"/>
  <c r="H2804" i="1"/>
  <c r="I2804" i="1" s="1"/>
  <c r="O2803" i="1"/>
  <c r="P2803" i="1" s="1"/>
  <c r="Q2803" i="1" s="1"/>
  <c r="L2803" i="1"/>
  <c r="K2803" i="1"/>
  <c r="M2803" i="1" s="1"/>
  <c r="J2803" i="1"/>
  <c r="H2803" i="1"/>
  <c r="I2803" i="1" s="1"/>
  <c r="O2802" i="1"/>
  <c r="P2802" i="1" s="1"/>
  <c r="Q2802" i="1" s="1"/>
  <c r="L2802" i="1"/>
  <c r="K2802" i="1"/>
  <c r="M2802" i="1" s="1"/>
  <c r="J2802" i="1"/>
  <c r="H2802" i="1"/>
  <c r="I2802" i="1" s="1"/>
  <c r="O2801" i="1"/>
  <c r="P2801" i="1" s="1"/>
  <c r="Q2801" i="1" s="1"/>
  <c r="L2801" i="1"/>
  <c r="K2801" i="1"/>
  <c r="M2801" i="1" s="1"/>
  <c r="J2801" i="1"/>
  <c r="H2801" i="1"/>
  <c r="I2801" i="1" s="1"/>
  <c r="O2800" i="1"/>
  <c r="P2800" i="1" s="1"/>
  <c r="Q2800" i="1" s="1"/>
  <c r="L2800" i="1"/>
  <c r="K2800" i="1"/>
  <c r="J2800" i="1"/>
  <c r="H2800" i="1"/>
  <c r="I2800" i="1" s="1"/>
  <c r="S2799" i="1"/>
  <c r="O2799" i="1"/>
  <c r="P2799" i="1" s="1"/>
  <c r="Q2799" i="1" s="1"/>
  <c r="L2799" i="1"/>
  <c r="K2799" i="1"/>
  <c r="M2799" i="1" s="1"/>
  <c r="J2799" i="1"/>
  <c r="H2799" i="1"/>
  <c r="I2799" i="1" s="1"/>
  <c r="O2798" i="1"/>
  <c r="P2798" i="1" s="1"/>
  <c r="Q2798" i="1" s="1"/>
  <c r="L2798" i="1"/>
  <c r="K2798" i="1"/>
  <c r="J2798" i="1"/>
  <c r="H2798" i="1"/>
  <c r="I2798" i="1" s="1"/>
  <c r="O2797" i="1"/>
  <c r="P2797" i="1" s="1"/>
  <c r="Q2797" i="1" s="1"/>
  <c r="L2797" i="1"/>
  <c r="K2797" i="1"/>
  <c r="M2797" i="1" s="1"/>
  <c r="J2797" i="1"/>
  <c r="H2797" i="1"/>
  <c r="I2797" i="1" s="1"/>
  <c r="O2796" i="1"/>
  <c r="P2796" i="1" s="1"/>
  <c r="Q2796" i="1" s="1"/>
  <c r="L2796" i="1"/>
  <c r="K2796" i="1"/>
  <c r="M2796" i="1" s="1"/>
  <c r="J2796" i="1"/>
  <c r="H2796" i="1"/>
  <c r="I2796" i="1" s="1"/>
  <c r="O2795" i="1"/>
  <c r="P2795" i="1" s="1"/>
  <c r="Q2795" i="1" s="1"/>
  <c r="L2795" i="1"/>
  <c r="K2795" i="1"/>
  <c r="J2795" i="1"/>
  <c r="H2795" i="1"/>
  <c r="I2795" i="1" s="1"/>
  <c r="O2794" i="1"/>
  <c r="P2794" i="1" s="1"/>
  <c r="Q2794" i="1" s="1"/>
  <c r="L2794" i="1"/>
  <c r="K2794" i="1"/>
  <c r="J2794" i="1"/>
  <c r="H2794" i="1"/>
  <c r="I2794" i="1" s="1"/>
  <c r="O2793" i="1"/>
  <c r="P2793" i="1" s="1"/>
  <c r="Q2793" i="1" s="1"/>
  <c r="L2793" i="1"/>
  <c r="K2793" i="1"/>
  <c r="J2793" i="1"/>
  <c r="H2793" i="1"/>
  <c r="I2793" i="1" s="1"/>
  <c r="O2792" i="1"/>
  <c r="P2792" i="1" s="1"/>
  <c r="Q2792" i="1" s="1"/>
  <c r="L2792" i="1"/>
  <c r="K2792" i="1"/>
  <c r="M2792" i="1" s="1"/>
  <c r="J2792" i="1"/>
  <c r="H2792" i="1"/>
  <c r="I2792" i="1" s="1"/>
  <c r="O2791" i="1"/>
  <c r="P2791" i="1" s="1"/>
  <c r="Q2791" i="1" s="1"/>
  <c r="L2791" i="1"/>
  <c r="K2791" i="1"/>
  <c r="J2791" i="1"/>
  <c r="H2791" i="1"/>
  <c r="I2791" i="1" s="1"/>
  <c r="O2790" i="1"/>
  <c r="P2790" i="1" s="1"/>
  <c r="Q2790" i="1" s="1"/>
  <c r="L2790" i="1"/>
  <c r="K2790" i="1"/>
  <c r="M2790" i="1" s="1"/>
  <c r="J2790" i="1"/>
  <c r="H2790" i="1"/>
  <c r="I2790" i="1" s="1"/>
  <c r="O2789" i="1"/>
  <c r="P2789" i="1" s="1"/>
  <c r="Q2789" i="1" s="1"/>
  <c r="L2789" i="1"/>
  <c r="K2789" i="1"/>
  <c r="M2789" i="1" s="1"/>
  <c r="J2789" i="1"/>
  <c r="H2789" i="1"/>
  <c r="I2789" i="1" s="1"/>
  <c r="S2788" i="1"/>
  <c r="O2788" i="1"/>
  <c r="P2788" i="1" s="1"/>
  <c r="Q2788" i="1" s="1"/>
  <c r="L2788" i="1"/>
  <c r="K2788" i="1"/>
  <c r="M2788" i="1" s="1"/>
  <c r="J2788" i="1"/>
  <c r="H2788" i="1"/>
  <c r="I2788" i="1" s="1"/>
  <c r="O2787" i="1"/>
  <c r="P2787" i="1" s="1"/>
  <c r="Q2787" i="1" s="1"/>
  <c r="L2787" i="1"/>
  <c r="K2787" i="1"/>
  <c r="M2787" i="1" s="1"/>
  <c r="J2787" i="1"/>
  <c r="H2787" i="1"/>
  <c r="I2787" i="1" s="1"/>
  <c r="O2786" i="1"/>
  <c r="P2786" i="1" s="1"/>
  <c r="Q2786" i="1" s="1"/>
  <c r="L2786" i="1"/>
  <c r="K2786" i="1"/>
  <c r="M2786" i="1" s="1"/>
  <c r="J2786" i="1"/>
  <c r="H2786" i="1"/>
  <c r="I2786" i="1" s="1"/>
  <c r="O2785" i="1"/>
  <c r="P2785" i="1" s="1"/>
  <c r="Q2785" i="1" s="1"/>
  <c r="L2785" i="1"/>
  <c r="K2785" i="1"/>
  <c r="M2785" i="1" s="1"/>
  <c r="J2785" i="1"/>
  <c r="H2785" i="1"/>
  <c r="I2785" i="1" s="1"/>
  <c r="O2784" i="1"/>
  <c r="P2784" i="1" s="1"/>
  <c r="Q2784" i="1" s="1"/>
  <c r="L2784" i="1"/>
  <c r="K2784" i="1"/>
  <c r="J2784" i="1"/>
  <c r="H2784" i="1"/>
  <c r="I2784" i="1" s="1"/>
  <c r="O2783" i="1"/>
  <c r="P2783" i="1" s="1"/>
  <c r="Q2783" i="1" s="1"/>
  <c r="L2783" i="1"/>
  <c r="K2783" i="1"/>
  <c r="M2783" i="1" s="1"/>
  <c r="J2783" i="1"/>
  <c r="H2783" i="1"/>
  <c r="I2783" i="1" s="1"/>
  <c r="O2782" i="1"/>
  <c r="P2782" i="1" s="1"/>
  <c r="Q2782" i="1" s="1"/>
  <c r="L2782" i="1"/>
  <c r="K2782" i="1"/>
  <c r="J2782" i="1"/>
  <c r="H2782" i="1"/>
  <c r="I2782" i="1" s="1"/>
  <c r="O2781" i="1"/>
  <c r="P2781" i="1" s="1"/>
  <c r="Q2781" i="1" s="1"/>
  <c r="L2781" i="1"/>
  <c r="K2781" i="1"/>
  <c r="M2781" i="1" s="1"/>
  <c r="J2781" i="1"/>
  <c r="H2781" i="1"/>
  <c r="I2781" i="1" s="1"/>
  <c r="O2780" i="1"/>
  <c r="P2780" i="1" s="1"/>
  <c r="Q2780" i="1" s="1"/>
  <c r="L2780" i="1"/>
  <c r="K2780" i="1"/>
  <c r="M2780" i="1" s="1"/>
  <c r="J2780" i="1"/>
  <c r="H2780" i="1"/>
  <c r="I2780" i="1" s="1"/>
  <c r="O2779" i="1"/>
  <c r="P2779" i="1" s="1"/>
  <c r="Q2779" i="1" s="1"/>
  <c r="L2779" i="1"/>
  <c r="K2779" i="1"/>
  <c r="M2779" i="1" s="1"/>
  <c r="J2779" i="1"/>
  <c r="H2779" i="1"/>
  <c r="I2779" i="1" s="1"/>
  <c r="O2778" i="1"/>
  <c r="P2778" i="1" s="1"/>
  <c r="Q2778" i="1" s="1"/>
  <c r="L2778" i="1"/>
  <c r="K2778" i="1"/>
  <c r="M2778" i="1" s="1"/>
  <c r="J2778" i="1"/>
  <c r="H2778" i="1"/>
  <c r="I2778" i="1" s="1"/>
  <c r="O2777" i="1"/>
  <c r="P2777" i="1" s="1"/>
  <c r="Q2777" i="1" s="1"/>
  <c r="L2777" i="1"/>
  <c r="K2777" i="1"/>
  <c r="J2777" i="1"/>
  <c r="H2777" i="1"/>
  <c r="I2777" i="1" s="1"/>
  <c r="O2776" i="1"/>
  <c r="P2776" i="1" s="1"/>
  <c r="Q2776" i="1" s="1"/>
  <c r="L2776" i="1"/>
  <c r="K2776" i="1"/>
  <c r="M2776" i="1" s="1"/>
  <c r="J2776" i="1"/>
  <c r="H2776" i="1"/>
  <c r="I2776" i="1" s="1"/>
  <c r="O2775" i="1"/>
  <c r="P2775" i="1" s="1"/>
  <c r="Q2775" i="1" s="1"/>
  <c r="L2775" i="1"/>
  <c r="K2775" i="1"/>
  <c r="J2775" i="1"/>
  <c r="H2775" i="1"/>
  <c r="I2775" i="1" s="1"/>
  <c r="S2774" i="1"/>
  <c r="O2774" i="1"/>
  <c r="P2774" i="1" s="1"/>
  <c r="Q2774" i="1" s="1"/>
  <c r="L2774" i="1"/>
  <c r="K2774" i="1"/>
  <c r="M2774" i="1" s="1"/>
  <c r="J2774" i="1"/>
  <c r="H2774" i="1"/>
  <c r="I2774" i="1" s="1"/>
  <c r="O2773" i="1"/>
  <c r="P2773" i="1" s="1"/>
  <c r="Q2773" i="1" s="1"/>
  <c r="L2773" i="1"/>
  <c r="K2773" i="1"/>
  <c r="M2773" i="1" s="1"/>
  <c r="J2773" i="1"/>
  <c r="H2773" i="1"/>
  <c r="I2773" i="1" s="1"/>
  <c r="O2772" i="1"/>
  <c r="P2772" i="1" s="1"/>
  <c r="Q2772" i="1" s="1"/>
  <c r="L2772" i="1"/>
  <c r="K2772" i="1"/>
  <c r="M2772" i="1" s="1"/>
  <c r="J2772" i="1"/>
  <c r="H2772" i="1"/>
  <c r="I2772" i="1" s="1"/>
  <c r="O2771" i="1"/>
  <c r="P2771" i="1" s="1"/>
  <c r="Q2771" i="1" s="1"/>
  <c r="L2771" i="1"/>
  <c r="K2771" i="1"/>
  <c r="J2771" i="1"/>
  <c r="H2771" i="1"/>
  <c r="I2771" i="1" s="1"/>
  <c r="O2770" i="1"/>
  <c r="P2770" i="1" s="1"/>
  <c r="Q2770" i="1" s="1"/>
  <c r="L2770" i="1"/>
  <c r="K2770" i="1"/>
  <c r="M2770" i="1" s="1"/>
  <c r="J2770" i="1"/>
  <c r="H2770" i="1"/>
  <c r="I2770" i="1" s="1"/>
  <c r="O2769" i="1"/>
  <c r="P2769" i="1" s="1"/>
  <c r="Q2769" i="1" s="1"/>
  <c r="L2769" i="1"/>
  <c r="K2769" i="1"/>
  <c r="M2769" i="1" s="1"/>
  <c r="J2769" i="1"/>
  <c r="H2769" i="1"/>
  <c r="I2769" i="1" s="1"/>
  <c r="O2768" i="1"/>
  <c r="P2768" i="1" s="1"/>
  <c r="Q2768" i="1" s="1"/>
  <c r="L2768" i="1"/>
  <c r="K2768" i="1"/>
  <c r="J2768" i="1"/>
  <c r="H2768" i="1"/>
  <c r="I2768" i="1" s="1"/>
  <c r="O2767" i="1"/>
  <c r="P2767" i="1" s="1"/>
  <c r="Q2767" i="1" s="1"/>
  <c r="L2767" i="1"/>
  <c r="K2767" i="1"/>
  <c r="M2767" i="1" s="1"/>
  <c r="J2767" i="1"/>
  <c r="H2767" i="1"/>
  <c r="I2767" i="1" s="1"/>
  <c r="O2766" i="1"/>
  <c r="P2766" i="1" s="1"/>
  <c r="Q2766" i="1" s="1"/>
  <c r="L2766" i="1"/>
  <c r="K2766" i="1"/>
  <c r="J2766" i="1"/>
  <c r="H2766" i="1"/>
  <c r="I2766" i="1" s="1"/>
  <c r="O2765" i="1"/>
  <c r="P2765" i="1" s="1"/>
  <c r="Q2765" i="1" s="1"/>
  <c r="L2765" i="1"/>
  <c r="K2765" i="1"/>
  <c r="M2765" i="1" s="1"/>
  <c r="J2765" i="1"/>
  <c r="H2765" i="1"/>
  <c r="I2765" i="1" s="1"/>
  <c r="O2764" i="1"/>
  <c r="P2764" i="1" s="1"/>
  <c r="Q2764" i="1" s="1"/>
  <c r="L2764" i="1"/>
  <c r="K2764" i="1"/>
  <c r="M2764" i="1" s="1"/>
  <c r="J2764" i="1"/>
  <c r="H2764" i="1"/>
  <c r="I2764" i="1" s="1"/>
  <c r="O2763" i="1"/>
  <c r="P2763" i="1" s="1"/>
  <c r="Q2763" i="1" s="1"/>
  <c r="L2763" i="1"/>
  <c r="K2763" i="1"/>
  <c r="M2763" i="1" s="1"/>
  <c r="J2763" i="1"/>
  <c r="H2763" i="1"/>
  <c r="I2763" i="1" s="1"/>
  <c r="O2762" i="1"/>
  <c r="P2762" i="1" s="1"/>
  <c r="Q2762" i="1" s="1"/>
  <c r="L2762" i="1"/>
  <c r="K2762" i="1"/>
  <c r="M2762" i="1" s="1"/>
  <c r="J2762" i="1"/>
  <c r="H2762" i="1"/>
  <c r="I2762" i="1" s="1"/>
  <c r="O2761" i="1"/>
  <c r="P2761" i="1" s="1"/>
  <c r="Q2761" i="1" s="1"/>
  <c r="L2761" i="1"/>
  <c r="K2761" i="1"/>
  <c r="J2761" i="1"/>
  <c r="H2761" i="1"/>
  <c r="I2761" i="1" s="1"/>
  <c r="O2760" i="1"/>
  <c r="P2760" i="1" s="1"/>
  <c r="Q2760" i="1" s="1"/>
  <c r="L2760" i="1"/>
  <c r="K2760" i="1"/>
  <c r="J2760" i="1"/>
  <c r="H2760" i="1"/>
  <c r="I2760" i="1" s="1"/>
  <c r="O2759" i="1"/>
  <c r="P2759" i="1" s="1"/>
  <c r="Q2759" i="1" s="1"/>
  <c r="L2759" i="1"/>
  <c r="K2759" i="1"/>
  <c r="J2759" i="1"/>
  <c r="H2759" i="1"/>
  <c r="I2759" i="1" s="1"/>
  <c r="O2758" i="1"/>
  <c r="P2758" i="1" s="1"/>
  <c r="Q2758" i="1" s="1"/>
  <c r="L2758" i="1"/>
  <c r="K2758" i="1"/>
  <c r="M2758" i="1" s="1"/>
  <c r="J2758" i="1"/>
  <c r="H2758" i="1"/>
  <c r="I2758" i="1" s="1"/>
  <c r="O2757" i="1"/>
  <c r="P2757" i="1" s="1"/>
  <c r="Q2757" i="1" s="1"/>
  <c r="L2757" i="1"/>
  <c r="K2757" i="1"/>
  <c r="M2757" i="1" s="1"/>
  <c r="J2757" i="1"/>
  <c r="H2757" i="1"/>
  <c r="I2757" i="1" s="1"/>
  <c r="O2756" i="1"/>
  <c r="P2756" i="1" s="1"/>
  <c r="Q2756" i="1" s="1"/>
  <c r="L2756" i="1"/>
  <c r="K2756" i="1"/>
  <c r="M2756" i="1" s="1"/>
  <c r="J2756" i="1"/>
  <c r="H2756" i="1"/>
  <c r="I2756" i="1" s="1"/>
  <c r="O2755" i="1"/>
  <c r="P2755" i="1" s="1"/>
  <c r="Q2755" i="1" s="1"/>
  <c r="L2755" i="1"/>
  <c r="K2755" i="1"/>
  <c r="M2755" i="1" s="1"/>
  <c r="J2755" i="1"/>
  <c r="H2755" i="1"/>
  <c r="I2755" i="1" s="1"/>
  <c r="O2754" i="1"/>
  <c r="P2754" i="1" s="1"/>
  <c r="Q2754" i="1" s="1"/>
  <c r="L2754" i="1"/>
  <c r="K2754" i="1"/>
  <c r="M2754" i="1" s="1"/>
  <c r="J2754" i="1"/>
  <c r="H2754" i="1"/>
  <c r="I2754" i="1" s="1"/>
  <c r="O2753" i="1"/>
  <c r="P2753" i="1" s="1"/>
  <c r="Q2753" i="1" s="1"/>
  <c r="L2753" i="1"/>
  <c r="K2753" i="1"/>
  <c r="M2753" i="1" s="1"/>
  <c r="J2753" i="1"/>
  <c r="H2753" i="1"/>
  <c r="I2753" i="1" s="1"/>
  <c r="S2752" i="1"/>
  <c r="O2752" i="1"/>
  <c r="P2752" i="1" s="1"/>
  <c r="Q2752" i="1" s="1"/>
  <c r="L2752" i="1"/>
  <c r="K2752" i="1"/>
  <c r="J2752" i="1"/>
  <c r="H2752" i="1"/>
  <c r="I2752" i="1" s="1"/>
  <c r="O2751" i="1"/>
  <c r="P2751" i="1" s="1"/>
  <c r="Q2751" i="1" s="1"/>
  <c r="L2751" i="1"/>
  <c r="K2751" i="1"/>
  <c r="M2751" i="1" s="1"/>
  <c r="J2751" i="1"/>
  <c r="H2751" i="1"/>
  <c r="I2751" i="1" s="1"/>
  <c r="O2750" i="1"/>
  <c r="P2750" i="1" s="1"/>
  <c r="Q2750" i="1" s="1"/>
  <c r="L2750" i="1"/>
  <c r="K2750" i="1"/>
  <c r="J2750" i="1"/>
  <c r="H2750" i="1"/>
  <c r="I2750" i="1" s="1"/>
  <c r="O2749" i="1"/>
  <c r="P2749" i="1" s="1"/>
  <c r="Q2749" i="1" s="1"/>
  <c r="L2749" i="1"/>
  <c r="K2749" i="1"/>
  <c r="M2749" i="1" s="1"/>
  <c r="J2749" i="1"/>
  <c r="H2749" i="1"/>
  <c r="I2749" i="1" s="1"/>
  <c r="O2748" i="1"/>
  <c r="P2748" i="1" s="1"/>
  <c r="Q2748" i="1" s="1"/>
  <c r="L2748" i="1"/>
  <c r="K2748" i="1"/>
  <c r="M2748" i="1" s="1"/>
  <c r="J2748" i="1"/>
  <c r="H2748" i="1"/>
  <c r="I2748" i="1" s="1"/>
  <c r="O2747" i="1"/>
  <c r="P2747" i="1" s="1"/>
  <c r="Q2747" i="1" s="1"/>
  <c r="L2747" i="1"/>
  <c r="K2747" i="1"/>
  <c r="M2747" i="1" s="1"/>
  <c r="J2747" i="1"/>
  <c r="H2747" i="1"/>
  <c r="I2747" i="1" s="1"/>
  <c r="O2746" i="1"/>
  <c r="P2746" i="1" s="1"/>
  <c r="Q2746" i="1" s="1"/>
  <c r="L2746" i="1"/>
  <c r="K2746" i="1"/>
  <c r="M2746" i="1" s="1"/>
  <c r="J2746" i="1"/>
  <c r="H2746" i="1"/>
  <c r="I2746" i="1" s="1"/>
  <c r="O2745" i="1"/>
  <c r="P2745" i="1" s="1"/>
  <c r="Q2745" i="1" s="1"/>
  <c r="L2745" i="1"/>
  <c r="K2745" i="1"/>
  <c r="J2745" i="1"/>
  <c r="H2745" i="1"/>
  <c r="I2745" i="1" s="1"/>
  <c r="O2744" i="1"/>
  <c r="P2744" i="1" s="1"/>
  <c r="Q2744" i="1" s="1"/>
  <c r="L2744" i="1"/>
  <c r="K2744" i="1"/>
  <c r="M2744" i="1" s="1"/>
  <c r="J2744" i="1"/>
  <c r="H2744" i="1"/>
  <c r="I2744" i="1" s="1"/>
  <c r="S2743" i="1"/>
  <c r="O2743" i="1"/>
  <c r="P2743" i="1" s="1"/>
  <c r="Q2743" i="1" s="1"/>
  <c r="L2743" i="1"/>
  <c r="K2743" i="1"/>
  <c r="J2743" i="1"/>
  <c r="H2743" i="1"/>
  <c r="I2743" i="1" s="1"/>
  <c r="O2742" i="1"/>
  <c r="P2742" i="1" s="1"/>
  <c r="Q2742" i="1" s="1"/>
  <c r="L2742" i="1"/>
  <c r="K2742" i="1"/>
  <c r="M2742" i="1" s="1"/>
  <c r="J2742" i="1"/>
  <c r="H2742" i="1"/>
  <c r="I2742" i="1" s="1"/>
  <c r="O2741" i="1"/>
  <c r="P2741" i="1" s="1"/>
  <c r="Q2741" i="1" s="1"/>
  <c r="L2741" i="1"/>
  <c r="K2741" i="1"/>
  <c r="M2741" i="1" s="1"/>
  <c r="J2741" i="1"/>
  <c r="H2741" i="1"/>
  <c r="I2741" i="1" s="1"/>
  <c r="O2740" i="1"/>
  <c r="P2740" i="1" s="1"/>
  <c r="Q2740" i="1" s="1"/>
  <c r="L2740" i="1"/>
  <c r="K2740" i="1"/>
  <c r="M2740" i="1" s="1"/>
  <c r="J2740" i="1"/>
  <c r="H2740" i="1"/>
  <c r="I2740" i="1" s="1"/>
  <c r="O2739" i="1"/>
  <c r="P2739" i="1" s="1"/>
  <c r="Q2739" i="1" s="1"/>
  <c r="L2739" i="1"/>
  <c r="K2739" i="1"/>
  <c r="M2739" i="1" s="1"/>
  <c r="J2739" i="1"/>
  <c r="H2739" i="1"/>
  <c r="I2739" i="1" s="1"/>
  <c r="O2738" i="1"/>
  <c r="P2738" i="1" s="1"/>
  <c r="Q2738" i="1" s="1"/>
  <c r="L2738" i="1"/>
  <c r="K2738" i="1"/>
  <c r="M2738" i="1" s="1"/>
  <c r="J2738" i="1"/>
  <c r="H2738" i="1"/>
  <c r="I2738" i="1" s="1"/>
  <c r="O2737" i="1"/>
  <c r="P2737" i="1" s="1"/>
  <c r="Q2737" i="1" s="1"/>
  <c r="L2737" i="1"/>
  <c r="K2737" i="1"/>
  <c r="M2737" i="1" s="1"/>
  <c r="J2737" i="1"/>
  <c r="H2737" i="1"/>
  <c r="I2737" i="1" s="1"/>
  <c r="O2736" i="1"/>
  <c r="P2736" i="1" s="1"/>
  <c r="Q2736" i="1" s="1"/>
  <c r="L2736" i="1"/>
  <c r="K2736" i="1"/>
  <c r="J2736" i="1"/>
  <c r="H2736" i="1"/>
  <c r="I2736" i="1" s="1"/>
  <c r="O2735" i="1"/>
  <c r="P2735" i="1" s="1"/>
  <c r="Q2735" i="1" s="1"/>
  <c r="L2735" i="1"/>
  <c r="K2735" i="1"/>
  <c r="M2735" i="1" s="1"/>
  <c r="J2735" i="1"/>
  <c r="H2735" i="1"/>
  <c r="I2735" i="1" s="1"/>
  <c r="O2734" i="1"/>
  <c r="P2734" i="1" s="1"/>
  <c r="Q2734" i="1" s="1"/>
  <c r="L2734" i="1"/>
  <c r="K2734" i="1"/>
  <c r="M2734" i="1" s="1"/>
  <c r="J2734" i="1"/>
  <c r="H2734" i="1"/>
  <c r="I2734" i="1" s="1"/>
  <c r="O2733" i="1"/>
  <c r="P2733" i="1" s="1"/>
  <c r="Q2733" i="1" s="1"/>
  <c r="L2733" i="1"/>
  <c r="K2733" i="1"/>
  <c r="M2733" i="1" s="1"/>
  <c r="J2733" i="1"/>
  <c r="H2733" i="1"/>
  <c r="I2733" i="1" s="1"/>
  <c r="O2732" i="1"/>
  <c r="P2732" i="1" s="1"/>
  <c r="Q2732" i="1" s="1"/>
  <c r="L2732" i="1"/>
  <c r="K2732" i="1"/>
  <c r="M2732" i="1" s="1"/>
  <c r="J2732" i="1"/>
  <c r="H2732" i="1"/>
  <c r="I2732" i="1" s="1"/>
  <c r="O2731" i="1"/>
  <c r="P2731" i="1" s="1"/>
  <c r="Q2731" i="1" s="1"/>
  <c r="L2731" i="1"/>
  <c r="K2731" i="1"/>
  <c r="J2731" i="1"/>
  <c r="H2731" i="1"/>
  <c r="I2731" i="1" s="1"/>
  <c r="O2730" i="1"/>
  <c r="P2730" i="1" s="1"/>
  <c r="Q2730" i="1" s="1"/>
  <c r="L2730" i="1"/>
  <c r="K2730" i="1"/>
  <c r="M2730" i="1" s="1"/>
  <c r="J2730" i="1"/>
  <c r="H2730" i="1"/>
  <c r="I2730" i="1" s="1"/>
  <c r="O2729" i="1"/>
  <c r="P2729" i="1" s="1"/>
  <c r="Q2729" i="1" s="1"/>
  <c r="L2729" i="1"/>
  <c r="K2729" i="1"/>
  <c r="J2729" i="1"/>
  <c r="H2729" i="1"/>
  <c r="I2729" i="1" s="1"/>
  <c r="O2728" i="1"/>
  <c r="P2728" i="1" s="1"/>
  <c r="Q2728" i="1" s="1"/>
  <c r="L2728" i="1"/>
  <c r="K2728" i="1"/>
  <c r="M2728" i="1" s="1"/>
  <c r="J2728" i="1"/>
  <c r="H2728" i="1"/>
  <c r="I2728" i="1" s="1"/>
  <c r="S2727" i="1"/>
  <c r="O2727" i="1"/>
  <c r="P2727" i="1" s="1"/>
  <c r="Q2727" i="1" s="1"/>
  <c r="L2727" i="1"/>
  <c r="K2727" i="1"/>
  <c r="M2727" i="1" s="1"/>
  <c r="J2727" i="1"/>
  <c r="H2727" i="1"/>
  <c r="I2727" i="1" s="1"/>
  <c r="O2726" i="1"/>
  <c r="P2726" i="1" s="1"/>
  <c r="Q2726" i="1" s="1"/>
  <c r="L2726" i="1"/>
  <c r="K2726" i="1"/>
  <c r="J2726" i="1"/>
  <c r="H2726" i="1"/>
  <c r="I2726" i="1" s="1"/>
  <c r="O2725" i="1"/>
  <c r="P2725" i="1" s="1"/>
  <c r="Q2725" i="1" s="1"/>
  <c r="L2725" i="1"/>
  <c r="K2725" i="1"/>
  <c r="M2725" i="1" s="1"/>
  <c r="J2725" i="1"/>
  <c r="H2725" i="1"/>
  <c r="I2725" i="1" s="1"/>
  <c r="O2724" i="1"/>
  <c r="P2724" i="1" s="1"/>
  <c r="Q2724" i="1" s="1"/>
  <c r="L2724" i="1"/>
  <c r="K2724" i="1"/>
  <c r="M2724" i="1" s="1"/>
  <c r="J2724" i="1"/>
  <c r="H2724" i="1"/>
  <c r="I2724" i="1" s="1"/>
  <c r="O2723" i="1"/>
  <c r="P2723" i="1" s="1"/>
  <c r="Q2723" i="1" s="1"/>
  <c r="L2723" i="1"/>
  <c r="K2723" i="1"/>
  <c r="M2723" i="1" s="1"/>
  <c r="J2723" i="1"/>
  <c r="H2723" i="1"/>
  <c r="I2723" i="1" s="1"/>
  <c r="O2722" i="1"/>
  <c r="P2722" i="1" s="1"/>
  <c r="Q2722" i="1" s="1"/>
  <c r="L2722" i="1"/>
  <c r="K2722" i="1"/>
  <c r="M2722" i="1" s="1"/>
  <c r="J2722" i="1"/>
  <c r="H2722" i="1"/>
  <c r="I2722" i="1" s="1"/>
  <c r="O2721" i="1"/>
  <c r="P2721" i="1" s="1"/>
  <c r="Q2721" i="1" s="1"/>
  <c r="L2721" i="1"/>
  <c r="K2721" i="1"/>
  <c r="M2721" i="1" s="1"/>
  <c r="J2721" i="1"/>
  <c r="H2721" i="1"/>
  <c r="I2721" i="1" s="1"/>
  <c r="O2720" i="1"/>
  <c r="P2720" i="1" s="1"/>
  <c r="Q2720" i="1" s="1"/>
  <c r="L2720" i="1"/>
  <c r="K2720" i="1"/>
  <c r="J2720" i="1"/>
  <c r="H2720" i="1"/>
  <c r="I2720" i="1" s="1"/>
  <c r="O2719" i="1"/>
  <c r="P2719" i="1" s="1"/>
  <c r="Q2719" i="1" s="1"/>
  <c r="L2719" i="1"/>
  <c r="K2719" i="1"/>
  <c r="M2719" i="1" s="1"/>
  <c r="J2719" i="1"/>
  <c r="H2719" i="1"/>
  <c r="I2719" i="1" s="1"/>
  <c r="O2718" i="1"/>
  <c r="P2718" i="1" s="1"/>
  <c r="Q2718" i="1" s="1"/>
  <c r="L2718" i="1"/>
  <c r="K2718" i="1"/>
  <c r="M2718" i="1" s="1"/>
  <c r="J2718" i="1"/>
  <c r="H2718" i="1"/>
  <c r="I2718" i="1" s="1"/>
  <c r="O2717" i="1"/>
  <c r="P2717" i="1" s="1"/>
  <c r="Q2717" i="1" s="1"/>
  <c r="L2717" i="1"/>
  <c r="K2717" i="1"/>
  <c r="M2717" i="1" s="1"/>
  <c r="J2717" i="1"/>
  <c r="H2717" i="1"/>
  <c r="I2717" i="1" s="1"/>
  <c r="O2716" i="1"/>
  <c r="P2716" i="1" s="1"/>
  <c r="Q2716" i="1" s="1"/>
  <c r="L2716" i="1"/>
  <c r="K2716" i="1"/>
  <c r="M2716" i="1" s="1"/>
  <c r="J2716" i="1"/>
  <c r="H2716" i="1"/>
  <c r="I2716" i="1" s="1"/>
  <c r="O2715" i="1"/>
  <c r="P2715" i="1" s="1"/>
  <c r="Q2715" i="1" s="1"/>
  <c r="L2715" i="1"/>
  <c r="K2715" i="1"/>
  <c r="J2715" i="1"/>
  <c r="H2715" i="1"/>
  <c r="I2715" i="1" s="1"/>
  <c r="O2714" i="1"/>
  <c r="P2714" i="1" s="1"/>
  <c r="Q2714" i="1" s="1"/>
  <c r="L2714" i="1"/>
  <c r="K2714" i="1"/>
  <c r="J2714" i="1"/>
  <c r="H2714" i="1"/>
  <c r="I2714" i="1" s="1"/>
  <c r="O2713" i="1"/>
  <c r="P2713" i="1" s="1"/>
  <c r="Q2713" i="1" s="1"/>
  <c r="L2713" i="1"/>
  <c r="K2713" i="1"/>
  <c r="J2713" i="1"/>
  <c r="H2713" i="1"/>
  <c r="I2713" i="1" s="1"/>
  <c r="O2712" i="1"/>
  <c r="P2712" i="1" s="1"/>
  <c r="Q2712" i="1" s="1"/>
  <c r="L2712" i="1"/>
  <c r="K2712" i="1"/>
  <c r="J2712" i="1"/>
  <c r="H2712" i="1"/>
  <c r="I2712" i="1" s="1"/>
  <c r="O2711" i="1"/>
  <c r="P2711" i="1" s="1"/>
  <c r="Q2711" i="1" s="1"/>
  <c r="L2711" i="1"/>
  <c r="K2711" i="1"/>
  <c r="M2711" i="1" s="1"/>
  <c r="J2711" i="1"/>
  <c r="H2711" i="1"/>
  <c r="I2711" i="1" s="1"/>
  <c r="O2710" i="1"/>
  <c r="P2710" i="1" s="1"/>
  <c r="Q2710" i="1" s="1"/>
  <c r="L2710" i="1"/>
  <c r="K2710" i="1"/>
  <c r="J2710" i="1"/>
  <c r="H2710" i="1"/>
  <c r="I2710" i="1" s="1"/>
  <c r="O2709" i="1"/>
  <c r="P2709" i="1" s="1"/>
  <c r="Q2709" i="1" s="1"/>
  <c r="L2709" i="1"/>
  <c r="K2709" i="1"/>
  <c r="M2709" i="1" s="1"/>
  <c r="J2709" i="1"/>
  <c r="H2709" i="1"/>
  <c r="I2709" i="1" s="1"/>
  <c r="O2708" i="1"/>
  <c r="P2708" i="1" s="1"/>
  <c r="Q2708" i="1" s="1"/>
  <c r="L2708" i="1"/>
  <c r="K2708" i="1"/>
  <c r="M2708" i="1" s="1"/>
  <c r="J2708" i="1"/>
  <c r="H2708" i="1"/>
  <c r="I2708" i="1" s="1"/>
  <c r="O2707" i="1"/>
  <c r="P2707" i="1" s="1"/>
  <c r="Q2707" i="1" s="1"/>
  <c r="L2707" i="1"/>
  <c r="K2707" i="1"/>
  <c r="M2707" i="1" s="1"/>
  <c r="J2707" i="1"/>
  <c r="H2707" i="1"/>
  <c r="I2707" i="1" s="1"/>
  <c r="O2706" i="1"/>
  <c r="P2706" i="1" s="1"/>
  <c r="Q2706" i="1" s="1"/>
  <c r="L2706" i="1"/>
  <c r="K2706" i="1"/>
  <c r="J2706" i="1"/>
  <c r="H2706" i="1"/>
  <c r="I2706" i="1" s="1"/>
  <c r="O2705" i="1"/>
  <c r="P2705" i="1" s="1"/>
  <c r="Q2705" i="1" s="1"/>
  <c r="L2705" i="1"/>
  <c r="K2705" i="1"/>
  <c r="J2705" i="1"/>
  <c r="H2705" i="1"/>
  <c r="I2705" i="1" s="1"/>
  <c r="O2704" i="1"/>
  <c r="P2704" i="1" s="1"/>
  <c r="Q2704" i="1" s="1"/>
  <c r="L2704" i="1"/>
  <c r="K2704" i="1"/>
  <c r="J2704" i="1"/>
  <c r="H2704" i="1"/>
  <c r="I2704" i="1" s="1"/>
  <c r="O2703" i="1"/>
  <c r="P2703" i="1" s="1"/>
  <c r="Q2703" i="1" s="1"/>
  <c r="L2703" i="1"/>
  <c r="K2703" i="1"/>
  <c r="M2703" i="1" s="1"/>
  <c r="J2703" i="1"/>
  <c r="H2703" i="1"/>
  <c r="I2703" i="1" s="1"/>
  <c r="O2702" i="1"/>
  <c r="P2702" i="1" s="1"/>
  <c r="Q2702" i="1" s="1"/>
  <c r="L2702" i="1"/>
  <c r="K2702" i="1"/>
  <c r="J2702" i="1"/>
  <c r="H2702" i="1"/>
  <c r="I2702" i="1" s="1"/>
  <c r="O2701" i="1"/>
  <c r="P2701" i="1" s="1"/>
  <c r="Q2701" i="1" s="1"/>
  <c r="L2701" i="1"/>
  <c r="K2701" i="1"/>
  <c r="M2701" i="1" s="1"/>
  <c r="J2701" i="1"/>
  <c r="H2701" i="1"/>
  <c r="I2701" i="1" s="1"/>
  <c r="O2700" i="1"/>
  <c r="P2700" i="1" s="1"/>
  <c r="Q2700" i="1" s="1"/>
  <c r="L2700" i="1"/>
  <c r="K2700" i="1"/>
  <c r="J2700" i="1"/>
  <c r="H2700" i="1"/>
  <c r="I2700" i="1" s="1"/>
  <c r="O2699" i="1"/>
  <c r="P2699" i="1" s="1"/>
  <c r="Q2699" i="1" s="1"/>
  <c r="L2699" i="1"/>
  <c r="K2699" i="1"/>
  <c r="M2699" i="1" s="1"/>
  <c r="J2699" i="1"/>
  <c r="H2699" i="1"/>
  <c r="I2699" i="1" s="1"/>
  <c r="O2698" i="1"/>
  <c r="P2698" i="1" s="1"/>
  <c r="Q2698" i="1" s="1"/>
  <c r="L2698" i="1"/>
  <c r="K2698" i="1"/>
  <c r="J2698" i="1"/>
  <c r="H2698" i="1"/>
  <c r="I2698" i="1" s="1"/>
  <c r="O2697" i="1"/>
  <c r="P2697" i="1" s="1"/>
  <c r="Q2697" i="1" s="1"/>
  <c r="L2697" i="1"/>
  <c r="K2697" i="1"/>
  <c r="M2697" i="1" s="1"/>
  <c r="J2697" i="1"/>
  <c r="H2697" i="1"/>
  <c r="I2697" i="1" s="1"/>
  <c r="O2696" i="1"/>
  <c r="P2696" i="1" s="1"/>
  <c r="Q2696" i="1" s="1"/>
  <c r="L2696" i="1"/>
  <c r="K2696" i="1"/>
  <c r="J2696" i="1"/>
  <c r="H2696" i="1"/>
  <c r="I2696" i="1" s="1"/>
  <c r="O2695" i="1"/>
  <c r="P2695" i="1" s="1"/>
  <c r="Q2695" i="1" s="1"/>
  <c r="L2695" i="1"/>
  <c r="K2695" i="1"/>
  <c r="M2695" i="1" s="1"/>
  <c r="J2695" i="1"/>
  <c r="H2695" i="1"/>
  <c r="I2695" i="1" s="1"/>
  <c r="S2694" i="1"/>
  <c r="O2694" i="1"/>
  <c r="P2694" i="1" s="1"/>
  <c r="Q2694" i="1" s="1"/>
  <c r="L2694" i="1"/>
  <c r="K2694" i="1"/>
  <c r="J2694" i="1"/>
  <c r="H2694" i="1"/>
  <c r="I2694" i="1" s="1"/>
  <c r="O2693" i="1"/>
  <c r="P2693" i="1" s="1"/>
  <c r="Q2693" i="1" s="1"/>
  <c r="L2693" i="1"/>
  <c r="K2693" i="1"/>
  <c r="J2693" i="1"/>
  <c r="H2693" i="1"/>
  <c r="I2693" i="1" s="1"/>
  <c r="O2692" i="1"/>
  <c r="P2692" i="1" s="1"/>
  <c r="Q2692" i="1" s="1"/>
  <c r="L2692" i="1"/>
  <c r="K2692" i="1"/>
  <c r="J2692" i="1"/>
  <c r="H2692" i="1"/>
  <c r="I2692" i="1" s="1"/>
  <c r="O2691" i="1"/>
  <c r="P2691" i="1" s="1"/>
  <c r="Q2691" i="1" s="1"/>
  <c r="L2691" i="1"/>
  <c r="K2691" i="1"/>
  <c r="J2691" i="1"/>
  <c r="H2691" i="1"/>
  <c r="I2691" i="1" s="1"/>
  <c r="O2690" i="1"/>
  <c r="P2690" i="1" s="1"/>
  <c r="Q2690" i="1" s="1"/>
  <c r="L2690" i="1"/>
  <c r="K2690" i="1"/>
  <c r="J2690" i="1"/>
  <c r="H2690" i="1"/>
  <c r="I2690" i="1" s="1"/>
  <c r="O2689" i="1"/>
  <c r="P2689" i="1" s="1"/>
  <c r="Q2689" i="1" s="1"/>
  <c r="L2689" i="1"/>
  <c r="K2689" i="1"/>
  <c r="M2689" i="1" s="1"/>
  <c r="J2689" i="1"/>
  <c r="H2689" i="1"/>
  <c r="I2689" i="1" s="1"/>
  <c r="O2688" i="1"/>
  <c r="P2688" i="1" s="1"/>
  <c r="Q2688" i="1" s="1"/>
  <c r="L2688" i="1"/>
  <c r="K2688" i="1"/>
  <c r="J2688" i="1"/>
  <c r="H2688" i="1"/>
  <c r="I2688" i="1" s="1"/>
  <c r="O2687" i="1"/>
  <c r="P2687" i="1" s="1"/>
  <c r="Q2687" i="1" s="1"/>
  <c r="L2687" i="1"/>
  <c r="K2687" i="1"/>
  <c r="J2687" i="1"/>
  <c r="H2687" i="1"/>
  <c r="I2687" i="1" s="1"/>
  <c r="O2686" i="1"/>
  <c r="P2686" i="1" s="1"/>
  <c r="Q2686" i="1" s="1"/>
  <c r="L2686" i="1"/>
  <c r="K2686" i="1"/>
  <c r="J2686" i="1"/>
  <c r="H2686" i="1"/>
  <c r="I2686" i="1" s="1"/>
  <c r="O2685" i="1"/>
  <c r="P2685" i="1" s="1"/>
  <c r="Q2685" i="1" s="1"/>
  <c r="L2685" i="1"/>
  <c r="K2685" i="1"/>
  <c r="M2685" i="1" s="1"/>
  <c r="J2685" i="1"/>
  <c r="H2685" i="1"/>
  <c r="I2685" i="1" s="1"/>
  <c r="O2684" i="1"/>
  <c r="P2684" i="1" s="1"/>
  <c r="Q2684" i="1" s="1"/>
  <c r="L2684" i="1"/>
  <c r="K2684" i="1"/>
  <c r="J2684" i="1"/>
  <c r="H2684" i="1"/>
  <c r="I2684" i="1" s="1"/>
  <c r="O2683" i="1"/>
  <c r="P2683" i="1" s="1"/>
  <c r="Q2683" i="1" s="1"/>
  <c r="L2683" i="1"/>
  <c r="K2683" i="1"/>
  <c r="J2683" i="1"/>
  <c r="H2683" i="1"/>
  <c r="I2683" i="1" s="1"/>
  <c r="O2682" i="1"/>
  <c r="P2682" i="1" s="1"/>
  <c r="Q2682" i="1" s="1"/>
  <c r="L2682" i="1"/>
  <c r="K2682" i="1"/>
  <c r="J2682" i="1"/>
  <c r="H2682" i="1"/>
  <c r="I2682" i="1" s="1"/>
  <c r="S2681" i="1"/>
  <c r="O2681" i="1"/>
  <c r="P2681" i="1" s="1"/>
  <c r="Q2681" i="1" s="1"/>
  <c r="L2681" i="1"/>
  <c r="K2681" i="1"/>
  <c r="J2681" i="1"/>
  <c r="H2681" i="1"/>
  <c r="I2681" i="1" s="1"/>
  <c r="O2680" i="1"/>
  <c r="P2680" i="1" s="1"/>
  <c r="Q2680" i="1" s="1"/>
  <c r="L2680" i="1"/>
  <c r="K2680" i="1"/>
  <c r="J2680" i="1"/>
  <c r="H2680" i="1"/>
  <c r="I2680" i="1" s="1"/>
  <c r="O2679" i="1"/>
  <c r="P2679" i="1" s="1"/>
  <c r="Q2679" i="1" s="1"/>
  <c r="L2679" i="1"/>
  <c r="K2679" i="1"/>
  <c r="J2679" i="1"/>
  <c r="H2679" i="1"/>
  <c r="I2679" i="1" s="1"/>
  <c r="O2678" i="1"/>
  <c r="P2678" i="1" s="1"/>
  <c r="Q2678" i="1" s="1"/>
  <c r="L2678" i="1"/>
  <c r="K2678" i="1"/>
  <c r="J2678" i="1"/>
  <c r="H2678" i="1"/>
  <c r="I2678" i="1" s="1"/>
  <c r="O2677" i="1"/>
  <c r="P2677" i="1" s="1"/>
  <c r="Q2677" i="1" s="1"/>
  <c r="L2677" i="1"/>
  <c r="K2677" i="1"/>
  <c r="M2677" i="1" s="1"/>
  <c r="J2677" i="1"/>
  <c r="H2677" i="1"/>
  <c r="I2677" i="1" s="1"/>
  <c r="O2676" i="1"/>
  <c r="P2676" i="1" s="1"/>
  <c r="Q2676" i="1" s="1"/>
  <c r="L2676" i="1"/>
  <c r="K2676" i="1"/>
  <c r="J2676" i="1"/>
  <c r="H2676" i="1"/>
  <c r="I2676" i="1" s="1"/>
  <c r="O2675" i="1"/>
  <c r="P2675" i="1" s="1"/>
  <c r="Q2675" i="1" s="1"/>
  <c r="L2675" i="1"/>
  <c r="K2675" i="1"/>
  <c r="J2675" i="1"/>
  <c r="H2675" i="1"/>
  <c r="I2675" i="1" s="1"/>
  <c r="O2674" i="1"/>
  <c r="P2674" i="1" s="1"/>
  <c r="Q2674" i="1" s="1"/>
  <c r="L2674" i="1"/>
  <c r="K2674" i="1"/>
  <c r="J2674" i="1"/>
  <c r="H2674" i="1"/>
  <c r="I2674" i="1" s="1"/>
  <c r="O2673" i="1"/>
  <c r="P2673" i="1" s="1"/>
  <c r="Q2673" i="1" s="1"/>
  <c r="L2673" i="1"/>
  <c r="K2673" i="1"/>
  <c r="M2673" i="1" s="1"/>
  <c r="J2673" i="1"/>
  <c r="H2673" i="1"/>
  <c r="I2673" i="1" s="1"/>
  <c r="O2672" i="1"/>
  <c r="P2672" i="1" s="1"/>
  <c r="Q2672" i="1" s="1"/>
  <c r="L2672" i="1"/>
  <c r="K2672" i="1"/>
  <c r="J2672" i="1"/>
  <c r="H2672" i="1"/>
  <c r="I2672" i="1" s="1"/>
  <c r="O2671" i="1"/>
  <c r="P2671" i="1" s="1"/>
  <c r="Q2671" i="1" s="1"/>
  <c r="L2671" i="1"/>
  <c r="K2671" i="1"/>
  <c r="M2671" i="1" s="1"/>
  <c r="J2671" i="1"/>
  <c r="H2671" i="1"/>
  <c r="I2671" i="1" s="1"/>
  <c r="O2670" i="1"/>
  <c r="P2670" i="1" s="1"/>
  <c r="Q2670" i="1" s="1"/>
  <c r="L2670" i="1"/>
  <c r="K2670" i="1"/>
  <c r="J2670" i="1"/>
  <c r="H2670" i="1"/>
  <c r="I2670" i="1" s="1"/>
  <c r="O2669" i="1"/>
  <c r="P2669" i="1" s="1"/>
  <c r="Q2669" i="1" s="1"/>
  <c r="L2669" i="1"/>
  <c r="K2669" i="1"/>
  <c r="M2669" i="1" s="1"/>
  <c r="J2669" i="1"/>
  <c r="H2669" i="1"/>
  <c r="I2669" i="1" s="1"/>
  <c r="O2668" i="1"/>
  <c r="P2668" i="1" s="1"/>
  <c r="Q2668" i="1" s="1"/>
  <c r="L2668" i="1"/>
  <c r="K2668" i="1"/>
  <c r="J2668" i="1"/>
  <c r="H2668" i="1"/>
  <c r="I2668" i="1" s="1"/>
  <c r="O2667" i="1"/>
  <c r="P2667" i="1" s="1"/>
  <c r="Q2667" i="1" s="1"/>
  <c r="L2667" i="1"/>
  <c r="K2667" i="1"/>
  <c r="J2667" i="1"/>
  <c r="H2667" i="1"/>
  <c r="I2667" i="1" s="1"/>
  <c r="S2666" i="1"/>
  <c r="O2666" i="1"/>
  <c r="P2666" i="1" s="1"/>
  <c r="Q2666" i="1" s="1"/>
  <c r="L2666" i="1"/>
  <c r="K2666" i="1"/>
  <c r="J2666" i="1"/>
  <c r="H2666" i="1"/>
  <c r="I2666" i="1" s="1"/>
  <c r="O2665" i="1"/>
  <c r="P2665" i="1" s="1"/>
  <c r="Q2665" i="1" s="1"/>
  <c r="L2665" i="1"/>
  <c r="K2665" i="1"/>
  <c r="J2665" i="1"/>
  <c r="H2665" i="1"/>
  <c r="I2665" i="1" s="1"/>
  <c r="O2664" i="1"/>
  <c r="P2664" i="1" s="1"/>
  <c r="Q2664" i="1" s="1"/>
  <c r="L2664" i="1"/>
  <c r="K2664" i="1"/>
  <c r="J2664" i="1"/>
  <c r="H2664" i="1"/>
  <c r="I2664" i="1" s="1"/>
  <c r="O2663" i="1"/>
  <c r="P2663" i="1" s="1"/>
  <c r="Q2663" i="1" s="1"/>
  <c r="L2663" i="1"/>
  <c r="K2663" i="1"/>
  <c r="J2663" i="1"/>
  <c r="H2663" i="1"/>
  <c r="I2663" i="1" s="1"/>
  <c r="O2662" i="1"/>
  <c r="P2662" i="1" s="1"/>
  <c r="Q2662" i="1" s="1"/>
  <c r="L2662" i="1"/>
  <c r="K2662" i="1"/>
  <c r="J2662" i="1"/>
  <c r="H2662" i="1"/>
  <c r="I2662" i="1" s="1"/>
  <c r="O2661" i="1"/>
  <c r="P2661" i="1" s="1"/>
  <c r="Q2661" i="1" s="1"/>
  <c r="L2661" i="1"/>
  <c r="K2661" i="1"/>
  <c r="M2661" i="1" s="1"/>
  <c r="J2661" i="1"/>
  <c r="H2661" i="1"/>
  <c r="I2661" i="1" s="1"/>
  <c r="O2660" i="1"/>
  <c r="P2660" i="1" s="1"/>
  <c r="Q2660" i="1" s="1"/>
  <c r="L2660" i="1"/>
  <c r="K2660" i="1"/>
  <c r="J2660" i="1"/>
  <c r="H2660" i="1"/>
  <c r="I2660" i="1" s="1"/>
  <c r="O2659" i="1"/>
  <c r="P2659" i="1" s="1"/>
  <c r="Q2659" i="1" s="1"/>
  <c r="L2659" i="1"/>
  <c r="K2659" i="1"/>
  <c r="J2659" i="1"/>
  <c r="H2659" i="1"/>
  <c r="I2659" i="1" s="1"/>
  <c r="O2658" i="1"/>
  <c r="P2658" i="1" s="1"/>
  <c r="Q2658" i="1" s="1"/>
  <c r="L2658" i="1"/>
  <c r="K2658" i="1"/>
  <c r="J2658" i="1"/>
  <c r="H2658" i="1"/>
  <c r="I2658" i="1" s="1"/>
  <c r="O2657" i="1"/>
  <c r="P2657" i="1" s="1"/>
  <c r="Q2657" i="1" s="1"/>
  <c r="L2657" i="1"/>
  <c r="K2657" i="1"/>
  <c r="J2657" i="1"/>
  <c r="H2657" i="1"/>
  <c r="I2657" i="1" s="1"/>
  <c r="O2656" i="1"/>
  <c r="P2656" i="1" s="1"/>
  <c r="Q2656" i="1" s="1"/>
  <c r="L2656" i="1"/>
  <c r="K2656" i="1"/>
  <c r="J2656" i="1"/>
  <c r="H2656" i="1"/>
  <c r="I2656" i="1" s="1"/>
  <c r="O2655" i="1"/>
  <c r="P2655" i="1" s="1"/>
  <c r="Q2655" i="1" s="1"/>
  <c r="L2655" i="1"/>
  <c r="K2655" i="1"/>
  <c r="M2655" i="1" s="1"/>
  <c r="J2655" i="1"/>
  <c r="H2655" i="1"/>
  <c r="I2655" i="1" s="1"/>
  <c r="O2654" i="1"/>
  <c r="P2654" i="1" s="1"/>
  <c r="Q2654" i="1" s="1"/>
  <c r="L2654" i="1"/>
  <c r="K2654" i="1"/>
  <c r="J2654" i="1"/>
  <c r="H2654" i="1"/>
  <c r="I2654" i="1" s="1"/>
  <c r="O2653" i="1"/>
  <c r="P2653" i="1" s="1"/>
  <c r="Q2653" i="1" s="1"/>
  <c r="L2653" i="1"/>
  <c r="K2653" i="1"/>
  <c r="M2653" i="1" s="1"/>
  <c r="J2653" i="1"/>
  <c r="H2653" i="1"/>
  <c r="I2653" i="1" s="1"/>
  <c r="O2652" i="1"/>
  <c r="P2652" i="1" s="1"/>
  <c r="Q2652" i="1" s="1"/>
  <c r="L2652" i="1"/>
  <c r="K2652" i="1"/>
  <c r="J2652" i="1"/>
  <c r="H2652" i="1"/>
  <c r="I2652" i="1" s="1"/>
  <c r="O2651" i="1"/>
  <c r="P2651" i="1" s="1"/>
  <c r="Q2651" i="1" s="1"/>
  <c r="L2651" i="1"/>
  <c r="K2651" i="1"/>
  <c r="J2651" i="1"/>
  <c r="H2651" i="1"/>
  <c r="I2651" i="1" s="1"/>
  <c r="O2650" i="1"/>
  <c r="P2650" i="1" s="1"/>
  <c r="Q2650" i="1" s="1"/>
  <c r="L2650" i="1"/>
  <c r="K2650" i="1"/>
  <c r="J2650" i="1"/>
  <c r="H2650" i="1"/>
  <c r="I2650" i="1" s="1"/>
  <c r="O2649" i="1"/>
  <c r="P2649" i="1" s="1"/>
  <c r="Q2649" i="1" s="1"/>
  <c r="L2649" i="1"/>
  <c r="K2649" i="1"/>
  <c r="J2649" i="1"/>
  <c r="H2649" i="1"/>
  <c r="I2649" i="1" s="1"/>
  <c r="O2648" i="1"/>
  <c r="P2648" i="1" s="1"/>
  <c r="Q2648" i="1" s="1"/>
  <c r="L2648" i="1"/>
  <c r="K2648" i="1"/>
  <c r="J2648" i="1"/>
  <c r="H2648" i="1"/>
  <c r="I2648" i="1" s="1"/>
  <c r="O2647" i="1"/>
  <c r="P2647" i="1" s="1"/>
  <c r="Q2647" i="1" s="1"/>
  <c r="L2647" i="1"/>
  <c r="K2647" i="1"/>
  <c r="M2647" i="1" s="1"/>
  <c r="J2647" i="1"/>
  <c r="H2647" i="1"/>
  <c r="I2647" i="1" s="1"/>
  <c r="O2646" i="1"/>
  <c r="P2646" i="1" s="1"/>
  <c r="Q2646" i="1" s="1"/>
  <c r="L2646" i="1"/>
  <c r="K2646" i="1"/>
  <c r="J2646" i="1"/>
  <c r="H2646" i="1"/>
  <c r="I2646" i="1" s="1"/>
  <c r="S2645" i="1"/>
  <c r="O2645" i="1"/>
  <c r="P2645" i="1" s="1"/>
  <c r="Q2645" i="1" s="1"/>
  <c r="L2645" i="1"/>
  <c r="K2645" i="1"/>
  <c r="M2645" i="1" s="1"/>
  <c r="J2645" i="1"/>
  <c r="H2645" i="1"/>
  <c r="I2645" i="1" s="1"/>
  <c r="O2644" i="1"/>
  <c r="P2644" i="1" s="1"/>
  <c r="Q2644" i="1" s="1"/>
  <c r="L2644" i="1"/>
  <c r="K2644" i="1"/>
  <c r="J2644" i="1"/>
  <c r="H2644" i="1"/>
  <c r="I2644" i="1" s="1"/>
  <c r="O2643" i="1"/>
  <c r="P2643" i="1" s="1"/>
  <c r="Q2643" i="1" s="1"/>
  <c r="L2643" i="1"/>
  <c r="K2643" i="1"/>
  <c r="J2643" i="1"/>
  <c r="H2643" i="1"/>
  <c r="I2643" i="1" s="1"/>
  <c r="O2642" i="1"/>
  <c r="P2642" i="1" s="1"/>
  <c r="Q2642" i="1" s="1"/>
  <c r="L2642" i="1"/>
  <c r="K2642" i="1"/>
  <c r="J2642" i="1"/>
  <c r="H2642" i="1"/>
  <c r="I2642" i="1" s="1"/>
  <c r="O2641" i="1"/>
  <c r="P2641" i="1" s="1"/>
  <c r="Q2641" i="1" s="1"/>
  <c r="L2641" i="1"/>
  <c r="K2641" i="1"/>
  <c r="J2641" i="1"/>
  <c r="H2641" i="1"/>
  <c r="I2641" i="1" s="1"/>
  <c r="O2640" i="1"/>
  <c r="P2640" i="1" s="1"/>
  <c r="Q2640" i="1" s="1"/>
  <c r="L2640" i="1"/>
  <c r="K2640" i="1"/>
  <c r="J2640" i="1"/>
  <c r="H2640" i="1"/>
  <c r="I2640" i="1" s="1"/>
  <c r="O2639" i="1"/>
  <c r="P2639" i="1" s="1"/>
  <c r="Q2639" i="1" s="1"/>
  <c r="L2639" i="1"/>
  <c r="K2639" i="1"/>
  <c r="M2639" i="1" s="1"/>
  <c r="J2639" i="1"/>
  <c r="H2639" i="1"/>
  <c r="I2639" i="1" s="1"/>
  <c r="O2638" i="1"/>
  <c r="P2638" i="1" s="1"/>
  <c r="Q2638" i="1" s="1"/>
  <c r="L2638" i="1"/>
  <c r="K2638" i="1"/>
  <c r="J2638" i="1"/>
  <c r="H2638" i="1"/>
  <c r="I2638" i="1" s="1"/>
  <c r="O2637" i="1"/>
  <c r="P2637" i="1" s="1"/>
  <c r="Q2637" i="1" s="1"/>
  <c r="L2637" i="1"/>
  <c r="K2637" i="1"/>
  <c r="M2637" i="1" s="1"/>
  <c r="J2637" i="1"/>
  <c r="H2637" i="1"/>
  <c r="I2637" i="1" s="1"/>
  <c r="O2636" i="1"/>
  <c r="P2636" i="1" s="1"/>
  <c r="Q2636" i="1" s="1"/>
  <c r="L2636" i="1"/>
  <c r="K2636" i="1"/>
  <c r="J2636" i="1"/>
  <c r="H2636" i="1"/>
  <c r="I2636" i="1" s="1"/>
  <c r="O2635" i="1"/>
  <c r="P2635" i="1" s="1"/>
  <c r="Q2635" i="1" s="1"/>
  <c r="L2635" i="1"/>
  <c r="K2635" i="1"/>
  <c r="J2635" i="1"/>
  <c r="H2635" i="1"/>
  <c r="I2635" i="1" s="1"/>
  <c r="O2634" i="1"/>
  <c r="P2634" i="1" s="1"/>
  <c r="Q2634" i="1" s="1"/>
  <c r="L2634" i="1"/>
  <c r="K2634" i="1"/>
  <c r="J2634" i="1"/>
  <c r="H2634" i="1"/>
  <c r="I2634" i="1" s="1"/>
  <c r="O2633" i="1"/>
  <c r="P2633" i="1" s="1"/>
  <c r="Q2633" i="1" s="1"/>
  <c r="L2633" i="1"/>
  <c r="K2633" i="1"/>
  <c r="J2633" i="1"/>
  <c r="H2633" i="1"/>
  <c r="I2633" i="1" s="1"/>
  <c r="O2632" i="1"/>
  <c r="P2632" i="1" s="1"/>
  <c r="Q2632" i="1" s="1"/>
  <c r="L2632" i="1"/>
  <c r="K2632" i="1"/>
  <c r="J2632" i="1"/>
  <c r="H2632" i="1"/>
  <c r="I2632" i="1" s="1"/>
  <c r="O2631" i="1"/>
  <c r="P2631" i="1" s="1"/>
  <c r="Q2631" i="1" s="1"/>
  <c r="L2631" i="1"/>
  <c r="K2631" i="1"/>
  <c r="M2631" i="1" s="1"/>
  <c r="J2631" i="1"/>
  <c r="H2631" i="1"/>
  <c r="I2631" i="1" s="1"/>
  <c r="O2630" i="1"/>
  <c r="P2630" i="1" s="1"/>
  <c r="Q2630" i="1" s="1"/>
  <c r="L2630" i="1"/>
  <c r="K2630" i="1"/>
  <c r="J2630" i="1"/>
  <c r="H2630" i="1"/>
  <c r="I2630" i="1" s="1"/>
  <c r="O2629" i="1"/>
  <c r="P2629" i="1" s="1"/>
  <c r="Q2629" i="1" s="1"/>
  <c r="L2629" i="1"/>
  <c r="K2629" i="1"/>
  <c r="M2629" i="1" s="1"/>
  <c r="J2629" i="1"/>
  <c r="H2629" i="1"/>
  <c r="I2629" i="1" s="1"/>
  <c r="O2628" i="1"/>
  <c r="P2628" i="1" s="1"/>
  <c r="Q2628" i="1" s="1"/>
  <c r="L2628" i="1"/>
  <c r="K2628" i="1"/>
  <c r="J2628" i="1"/>
  <c r="H2628" i="1"/>
  <c r="I2628" i="1" s="1"/>
  <c r="O2627" i="1"/>
  <c r="P2627" i="1" s="1"/>
  <c r="Q2627" i="1" s="1"/>
  <c r="L2627" i="1"/>
  <c r="K2627" i="1"/>
  <c r="J2627" i="1"/>
  <c r="H2627" i="1"/>
  <c r="I2627" i="1" s="1"/>
  <c r="O2626" i="1"/>
  <c r="P2626" i="1" s="1"/>
  <c r="Q2626" i="1" s="1"/>
  <c r="L2626" i="1"/>
  <c r="K2626" i="1"/>
  <c r="J2626" i="1"/>
  <c r="H2626" i="1"/>
  <c r="I2626" i="1" s="1"/>
  <c r="O2625" i="1"/>
  <c r="P2625" i="1" s="1"/>
  <c r="Q2625" i="1" s="1"/>
  <c r="L2625" i="1"/>
  <c r="K2625" i="1"/>
  <c r="J2625" i="1"/>
  <c r="H2625" i="1"/>
  <c r="I2625" i="1" s="1"/>
  <c r="O2624" i="1"/>
  <c r="P2624" i="1" s="1"/>
  <c r="Q2624" i="1" s="1"/>
  <c r="L2624" i="1"/>
  <c r="K2624" i="1"/>
  <c r="J2624" i="1"/>
  <c r="H2624" i="1"/>
  <c r="I2624" i="1" s="1"/>
  <c r="S2623" i="1"/>
  <c r="O2623" i="1"/>
  <c r="P2623" i="1" s="1"/>
  <c r="Q2623" i="1" s="1"/>
  <c r="L2623" i="1"/>
  <c r="K2623" i="1"/>
  <c r="M2623" i="1" s="1"/>
  <c r="J2623" i="1"/>
  <c r="H2623" i="1"/>
  <c r="I2623" i="1" s="1"/>
  <c r="O2622" i="1"/>
  <c r="P2622" i="1" s="1"/>
  <c r="Q2622" i="1" s="1"/>
  <c r="L2622" i="1"/>
  <c r="K2622" i="1"/>
  <c r="J2622" i="1"/>
  <c r="H2622" i="1"/>
  <c r="I2622" i="1" s="1"/>
  <c r="O2621" i="1"/>
  <c r="P2621" i="1" s="1"/>
  <c r="Q2621" i="1" s="1"/>
  <c r="L2621" i="1"/>
  <c r="K2621" i="1"/>
  <c r="M2621" i="1" s="1"/>
  <c r="J2621" i="1"/>
  <c r="H2621" i="1"/>
  <c r="I2621" i="1" s="1"/>
  <c r="O2620" i="1"/>
  <c r="P2620" i="1" s="1"/>
  <c r="Q2620" i="1" s="1"/>
  <c r="L2620" i="1"/>
  <c r="K2620" i="1"/>
  <c r="J2620" i="1"/>
  <c r="H2620" i="1"/>
  <c r="I2620" i="1" s="1"/>
  <c r="O2619" i="1"/>
  <c r="P2619" i="1" s="1"/>
  <c r="Q2619" i="1" s="1"/>
  <c r="L2619" i="1"/>
  <c r="K2619" i="1"/>
  <c r="J2619" i="1"/>
  <c r="H2619" i="1"/>
  <c r="I2619" i="1" s="1"/>
  <c r="O2618" i="1"/>
  <c r="P2618" i="1" s="1"/>
  <c r="Q2618" i="1" s="1"/>
  <c r="L2618" i="1"/>
  <c r="K2618" i="1"/>
  <c r="J2618" i="1"/>
  <c r="H2618" i="1"/>
  <c r="I2618" i="1" s="1"/>
  <c r="O2617" i="1"/>
  <c r="P2617" i="1" s="1"/>
  <c r="Q2617" i="1" s="1"/>
  <c r="L2617" i="1"/>
  <c r="K2617" i="1"/>
  <c r="M2617" i="1" s="1"/>
  <c r="J2617" i="1"/>
  <c r="H2617" i="1"/>
  <c r="I2617" i="1" s="1"/>
  <c r="O2616" i="1"/>
  <c r="P2616" i="1" s="1"/>
  <c r="Q2616" i="1" s="1"/>
  <c r="L2616" i="1"/>
  <c r="K2616" i="1"/>
  <c r="J2616" i="1"/>
  <c r="H2616" i="1"/>
  <c r="I2616" i="1" s="1"/>
  <c r="O2615" i="1"/>
  <c r="P2615" i="1" s="1"/>
  <c r="Q2615" i="1" s="1"/>
  <c r="L2615" i="1"/>
  <c r="K2615" i="1"/>
  <c r="M2615" i="1" s="1"/>
  <c r="J2615" i="1"/>
  <c r="H2615" i="1"/>
  <c r="I2615" i="1" s="1"/>
  <c r="O2614" i="1"/>
  <c r="P2614" i="1" s="1"/>
  <c r="Q2614" i="1" s="1"/>
  <c r="L2614" i="1"/>
  <c r="K2614" i="1"/>
  <c r="J2614" i="1"/>
  <c r="H2614" i="1"/>
  <c r="I2614" i="1" s="1"/>
  <c r="O2613" i="1"/>
  <c r="P2613" i="1" s="1"/>
  <c r="Q2613" i="1" s="1"/>
  <c r="L2613" i="1"/>
  <c r="K2613" i="1"/>
  <c r="M2613" i="1" s="1"/>
  <c r="J2613" i="1"/>
  <c r="H2613" i="1"/>
  <c r="I2613" i="1" s="1"/>
  <c r="O2612" i="1"/>
  <c r="P2612" i="1" s="1"/>
  <c r="Q2612" i="1" s="1"/>
  <c r="L2612" i="1"/>
  <c r="K2612" i="1"/>
  <c r="J2612" i="1"/>
  <c r="H2612" i="1"/>
  <c r="I2612" i="1" s="1"/>
  <c r="O2611" i="1"/>
  <c r="P2611" i="1" s="1"/>
  <c r="Q2611" i="1" s="1"/>
  <c r="L2611" i="1"/>
  <c r="K2611" i="1"/>
  <c r="J2611" i="1"/>
  <c r="H2611" i="1"/>
  <c r="I2611" i="1" s="1"/>
  <c r="O2610" i="1"/>
  <c r="P2610" i="1" s="1"/>
  <c r="Q2610" i="1" s="1"/>
  <c r="L2610" i="1"/>
  <c r="K2610" i="1"/>
  <c r="J2610" i="1"/>
  <c r="H2610" i="1"/>
  <c r="I2610" i="1" s="1"/>
  <c r="O2609" i="1"/>
  <c r="P2609" i="1" s="1"/>
  <c r="Q2609" i="1" s="1"/>
  <c r="L2609" i="1"/>
  <c r="K2609" i="1"/>
  <c r="M2609" i="1" s="1"/>
  <c r="J2609" i="1"/>
  <c r="H2609" i="1"/>
  <c r="I2609" i="1" s="1"/>
  <c r="O2608" i="1"/>
  <c r="P2608" i="1" s="1"/>
  <c r="Q2608" i="1" s="1"/>
  <c r="L2608" i="1"/>
  <c r="K2608" i="1"/>
  <c r="J2608" i="1"/>
  <c r="H2608" i="1"/>
  <c r="I2608" i="1" s="1"/>
  <c r="O2607" i="1"/>
  <c r="P2607" i="1" s="1"/>
  <c r="Q2607" i="1" s="1"/>
  <c r="L2607" i="1"/>
  <c r="K2607" i="1"/>
  <c r="J2607" i="1"/>
  <c r="H2607" i="1"/>
  <c r="I2607" i="1" s="1"/>
  <c r="O2606" i="1"/>
  <c r="P2606" i="1" s="1"/>
  <c r="Q2606" i="1" s="1"/>
  <c r="L2606" i="1"/>
  <c r="K2606" i="1"/>
  <c r="J2606" i="1"/>
  <c r="H2606" i="1"/>
  <c r="I2606" i="1" s="1"/>
  <c r="O2605" i="1"/>
  <c r="P2605" i="1" s="1"/>
  <c r="Q2605" i="1" s="1"/>
  <c r="L2605" i="1"/>
  <c r="K2605" i="1"/>
  <c r="M2605" i="1" s="1"/>
  <c r="J2605" i="1"/>
  <c r="H2605" i="1"/>
  <c r="I2605" i="1" s="1"/>
  <c r="O2604" i="1"/>
  <c r="P2604" i="1" s="1"/>
  <c r="Q2604" i="1" s="1"/>
  <c r="L2604" i="1"/>
  <c r="K2604" i="1"/>
  <c r="J2604" i="1"/>
  <c r="H2604" i="1"/>
  <c r="I2604" i="1" s="1"/>
  <c r="O2603" i="1"/>
  <c r="P2603" i="1" s="1"/>
  <c r="Q2603" i="1" s="1"/>
  <c r="L2603" i="1"/>
  <c r="K2603" i="1"/>
  <c r="M2603" i="1" s="1"/>
  <c r="J2603" i="1"/>
  <c r="H2603" i="1"/>
  <c r="I2603" i="1" s="1"/>
  <c r="O2602" i="1"/>
  <c r="P2602" i="1" s="1"/>
  <c r="Q2602" i="1" s="1"/>
  <c r="L2602" i="1"/>
  <c r="K2602" i="1"/>
  <c r="J2602" i="1"/>
  <c r="H2602" i="1"/>
  <c r="I2602" i="1" s="1"/>
  <c r="O2601" i="1"/>
  <c r="P2601" i="1" s="1"/>
  <c r="Q2601" i="1" s="1"/>
  <c r="L2601" i="1"/>
  <c r="K2601" i="1"/>
  <c r="J2601" i="1"/>
  <c r="H2601" i="1"/>
  <c r="I2601" i="1" s="1"/>
  <c r="O2600" i="1"/>
  <c r="P2600" i="1" s="1"/>
  <c r="Q2600" i="1" s="1"/>
  <c r="L2600" i="1"/>
  <c r="K2600" i="1"/>
  <c r="J2600" i="1"/>
  <c r="H2600" i="1"/>
  <c r="I2600" i="1" s="1"/>
  <c r="O2599" i="1"/>
  <c r="P2599" i="1" s="1"/>
  <c r="Q2599" i="1" s="1"/>
  <c r="L2599" i="1"/>
  <c r="K2599" i="1"/>
  <c r="J2599" i="1"/>
  <c r="H2599" i="1"/>
  <c r="I2599" i="1" s="1"/>
  <c r="O2598" i="1"/>
  <c r="P2598" i="1" s="1"/>
  <c r="Q2598" i="1" s="1"/>
  <c r="L2598" i="1"/>
  <c r="K2598" i="1"/>
  <c r="J2598" i="1"/>
  <c r="H2598" i="1"/>
  <c r="I2598" i="1" s="1"/>
  <c r="O2597" i="1"/>
  <c r="P2597" i="1" s="1"/>
  <c r="Q2597" i="1" s="1"/>
  <c r="L2597" i="1"/>
  <c r="K2597" i="1"/>
  <c r="M2597" i="1" s="1"/>
  <c r="J2597" i="1"/>
  <c r="H2597" i="1"/>
  <c r="I2597" i="1" s="1"/>
  <c r="O2596" i="1"/>
  <c r="P2596" i="1" s="1"/>
  <c r="Q2596" i="1" s="1"/>
  <c r="L2596" i="1"/>
  <c r="K2596" i="1"/>
  <c r="J2596" i="1"/>
  <c r="H2596" i="1"/>
  <c r="I2596" i="1" s="1"/>
  <c r="O2595" i="1"/>
  <c r="P2595" i="1" s="1"/>
  <c r="Q2595" i="1" s="1"/>
  <c r="L2595" i="1"/>
  <c r="K2595" i="1"/>
  <c r="J2595" i="1"/>
  <c r="H2595" i="1"/>
  <c r="I2595" i="1" s="1"/>
  <c r="O2594" i="1"/>
  <c r="P2594" i="1" s="1"/>
  <c r="Q2594" i="1" s="1"/>
  <c r="L2594" i="1"/>
  <c r="K2594" i="1"/>
  <c r="J2594" i="1"/>
  <c r="H2594" i="1"/>
  <c r="I2594" i="1" s="1"/>
  <c r="O2593" i="1"/>
  <c r="P2593" i="1" s="1"/>
  <c r="Q2593" i="1" s="1"/>
  <c r="L2593" i="1"/>
  <c r="K2593" i="1"/>
  <c r="M2593" i="1" s="1"/>
  <c r="J2593" i="1"/>
  <c r="H2593" i="1"/>
  <c r="I2593" i="1" s="1"/>
  <c r="O2592" i="1"/>
  <c r="P2592" i="1" s="1"/>
  <c r="Q2592" i="1" s="1"/>
  <c r="L2592" i="1"/>
  <c r="K2592" i="1"/>
  <c r="J2592" i="1"/>
  <c r="H2592" i="1"/>
  <c r="I2592" i="1" s="1"/>
  <c r="O2591" i="1"/>
  <c r="P2591" i="1" s="1"/>
  <c r="Q2591" i="1" s="1"/>
  <c r="L2591" i="1"/>
  <c r="K2591" i="1"/>
  <c r="J2591" i="1"/>
  <c r="H2591" i="1"/>
  <c r="I2591" i="1" s="1"/>
  <c r="S2590" i="1"/>
  <c r="O2590" i="1"/>
  <c r="P2590" i="1" s="1"/>
  <c r="Q2590" i="1" s="1"/>
  <c r="L2590" i="1"/>
  <c r="K2590" i="1"/>
  <c r="J2590" i="1"/>
  <c r="H2590" i="1"/>
  <c r="I2590" i="1" s="1"/>
  <c r="O2589" i="1"/>
  <c r="P2589" i="1" s="1"/>
  <c r="Q2589" i="1" s="1"/>
  <c r="L2589" i="1"/>
  <c r="K2589" i="1"/>
  <c r="J2589" i="1"/>
  <c r="H2589" i="1"/>
  <c r="I2589" i="1" s="1"/>
  <c r="O2588" i="1"/>
  <c r="P2588" i="1" s="1"/>
  <c r="Q2588" i="1" s="1"/>
  <c r="L2588" i="1"/>
  <c r="K2588" i="1"/>
  <c r="J2588" i="1"/>
  <c r="H2588" i="1"/>
  <c r="I2588" i="1" s="1"/>
  <c r="O2587" i="1"/>
  <c r="P2587" i="1" s="1"/>
  <c r="Q2587" i="1" s="1"/>
  <c r="L2587" i="1"/>
  <c r="K2587" i="1"/>
  <c r="M2587" i="1" s="1"/>
  <c r="J2587" i="1"/>
  <c r="H2587" i="1"/>
  <c r="I2587" i="1" s="1"/>
  <c r="O2586" i="1"/>
  <c r="P2586" i="1" s="1"/>
  <c r="Q2586" i="1" s="1"/>
  <c r="L2586" i="1"/>
  <c r="K2586" i="1"/>
  <c r="J2586" i="1"/>
  <c r="H2586" i="1"/>
  <c r="I2586" i="1" s="1"/>
  <c r="O2585" i="1"/>
  <c r="P2585" i="1" s="1"/>
  <c r="Q2585" i="1" s="1"/>
  <c r="L2585" i="1"/>
  <c r="K2585" i="1"/>
  <c r="J2585" i="1"/>
  <c r="H2585" i="1"/>
  <c r="I2585" i="1" s="1"/>
  <c r="O2584" i="1"/>
  <c r="P2584" i="1" s="1"/>
  <c r="Q2584" i="1" s="1"/>
  <c r="L2584" i="1"/>
  <c r="K2584" i="1"/>
  <c r="J2584" i="1"/>
  <c r="H2584" i="1"/>
  <c r="I2584" i="1" s="1"/>
  <c r="O2583" i="1"/>
  <c r="P2583" i="1" s="1"/>
  <c r="Q2583" i="1" s="1"/>
  <c r="L2583" i="1"/>
  <c r="K2583" i="1"/>
  <c r="M2583" i="1" s="1"/>
  <c r="J2583" i="1"/>
  <c r="H2583" i="1"/>
  <c r="I2583" i="1" s="1"/>
  <c r="O2582" i="1"/>
  <c r="P2582" i="1" s="1"/>
  <c r="Q2582" i="1" s="1"/>
  <c r="L2582" i="1"/>
  <c r="K2582" i="1"/>
  <c r="J2582" i="1"/>
  <c r="H2582" i="1"/>
  <c r="I2582" i="1" s="1"/>
  <c r="O2581" i="1"/>
  <c r="P2581" i="1" s="1"/>
  <c r="Q2581" i="1" s="1"/>
  <c r="L2581" i="1"/>
  <c r="K2581" i="1"/>
  <c r="M2581" i="1" s="1"/>
  <c r="J2581" i="1"/>
  <c r="H2581" i="1"/>
  <c r="I2581" i="1" s="1"/>
  <c r="O2580" i="1"/>
  <c r="P2580" i="1" s="1"/>
  <c r="Q2580" i="1" s="1"/>
  <c r="L2580" i="1"/>
  <c r="K2580" i="1"/>
  <c r="J2580" i="1"/>
  <c r="H2580" i="1"/>
  <c r="I2580" i="1" s="1"/>
  <c r="O2579" i="1"/>
  <c r="P2579" i="1" s="1"/>
  <c r="Q2579" i="1" s="1"/>
  <c r="L2579" i="1"/>
  <c r="K2579" i="1"/>
  <c r="J2579" i="1"/>
  <c r="H2579" i="1"/>
  <c r="I2579" i="1" s="1"/>
  <c r="O2578" i="1"/>
  <c r="P2578" i="1" s="1"/>
  <c r="Q2578" i="1" s="1"/>
  <c r="L2578" i="1"/>
  <c r="K2578" i="1"/>
  <c r="J2578" i="1"/>
  <c r="H2578" i="1"/>
  <c r="I2578" i="1" s="1"/>
  <c r="O2577" i="1"/>
  <c r="P2577" i="1" s="1"/>
  <c r="Q2577" i="1" s="1"/>
  <c r="L2577" i="1"/>
  <c r="K2577" i="1"/>
  <c r="M2577" i="1" s="1"/>
  <c r="J2577" i="1"/>
  <c r="H2577" i="1"/>
  <c r="I2577" i="1" s="1"/>
  <c r="O2576" i="1"/>
  <c r="P2576" i="1" s="1"/>
  <c r="Q2576" i="1" s="1"/>
  <c r="L2576" i="1"/>
  <c r="K2576" i="1"/>
  <c r="J2576" i="1"/>
  <c r="H2576" i="1"/>
  <c r="I2576" i="1" s="1"/>
  <c r="O2575" i="1"/>
  <c r="P2575" i="1" s="1"/>
  <c r="Q2575" i="1" s="1"/>
  <c r="L2575" i="1"/>
  <c r="K2575" i="1"/>
  <c r="J2575" i="1"/>
  <c r="H2575" i="1"/>
  <c r="I2575" i="1" s="1"/>
  <c r="O2574" i="1"/>
  <c r="P2574" i="1" s="1"/>
  <c r="Q2574" i="1" s="1"/>
  <c r="L2574" i="1"/>
  <c r="K2574" i="1"/>
  <c r="J2574" i="1"/>
  <c r="H2574" i="1"/>
  <c r="I2574" i="1" s="1"/>
  <c r="O2573" i="1"/>
  <c r="P2573" i="1" s="1"/>
  <c r="Q2573" i="1" s="1"/>
  <c r="L2573" i="1"/>
  <c r="K2573" i="1"/>
  <c r="J2573" i="1"/>
  <c r="H2573" i="1"/>
  <c r="I2573" i="1" s="1"/>
  <c r="O2572" i="1"/>
  <c r="P2572" i="1" s="1"/>
  <c r="Q2572" i="1" s="1"/>
  <c r="L2572" i="1"/>
  <c r="K2572" i="1"/>
  <c r="J2572" i="1"/>
  <c r="H2572" i="1"/>
  <c r="I2572" i="1" s="1"/>
  <c r="O2571" i="1"/>
  <c r="P2571" i="1" s="1"/>
  <c r="Q2571" i="1" s="1"/>
  <c r="L2571" i="1"/>
  <c r="K2571" i="1"/>
  <c r="M2571" i="1" s="1"/>
  <c r="J2571" i="1"/>
  <c r="H2571" i="1"/>
  <c r="I2571" i="1" s="1"/>
  <c r="O2570" i="1"/>
  <c r="P2570" i="1" s="1"/>
  <c r="Q2570" i="1" s="1"/>
  <c r="L2570" i="1"/>
  <c r="K2570" i="1"/>
  <c r="J2570" i="1"/>
  <c r="H2570" i="1"/>
  <c r="I2570" i="1" s="1"/>
  <c r="O2569" i="1"/>
  <c r="P2569" i="1" s="1"/>
  <c r="Q2569" i="1" s="1"/>
  <c r="L2569" i="1"/>
  <c r="K2569" i="1"/>
  <c r="J2569" i="1"/>
  <c r="H2569" i="1"/>
  <c r="I2569" i="1" s="1"/>
  <c r="S2568" i="1"/>
  <c r="O2568" i="1"/>
  <c r="P2568" i="1" s="1"/>
  <c r="Q2568" i="1" s="1"/>
  <c r="L2568" i="1"/>
  <c r="K2568" i="1"/>
  <c r="J2568" i="1"/>
  <c r="H2568" i="1"/>
  <c r="I2568" i="1" s="1"/>
  <c r="O2567" i="1"/>
  <c r="P2567" i="1" s="1"/>
  <c r="Q2567" i="1" s="1"/>
  <c r="L2567" i="1"/>
  <c r="K2567" i="1"/>
  <c r="J2567" i="1"/>
  <c r="H2567" i="1"/>
  <c r="I2567" i="1" s="1"/>
  <c r="O2566" i="1"/>
  <c r="P2566" i="1" s="1"/>
  <c r="Q2566" i="1" s="1"/>
  <c r="L2566" i="1"/>
  <c r="K2566" i="1"/>
  <c r="J2566" i="1"/>
  <c r="H2566" i="1"/>
  <c r="I2566" i="1" s="1"/>
  <c r="O2565" i="1"/>
  <c r="P2565" i="1" s="1"/>
  <c r="Q2565" i="1" s="1"/>
  <c r="L2565" i="1"/>
  <c r="K2565" i="1"/>
  <c r="M2565" i="1" s="1"/>
  <c r="J2565" i="1"/>
  <c r="H2565" i="1"/>
  <c r="I2565" i="1" s="1"/>
  <c r="S2564" i="1"/>
  <c r="O2564" i="1"/>
  <c r="P2564" i="1" s="1"/>
  <c r="Q2564" i="1" s="1"/>
  <c r="L2564" i="1"/>
  <c r="K2564" i="1"/>
  <c r="J2564" i="1"/>
  <c r="H2564" i="1"/>
  <c r="I2564" i="1" s="1"/>
  <c r="O2563" i="1"/>
  <c r="P2563" i="1" s="1"/>
  <c r="Q2563" i="1" s="1"/>
  <c r="L2563" i="1"/>
  <c r="K2563" i="1"/>
  <c r="J2563" i="1"/>
  <c r="H2563" i="1"/>
  <c r="I2563" i="1" s="1"/>
  <c r="O2562" i="1"/>
  <c r="P2562" i="1" s="1"/>
  <c r="Q2562" i="1" s="1"/>
  <c r="L2562" i="1"/>
  <c r="K2562" i="1"/>
  <c r="J2562" i="1"/>
  <c r="H2562" i="1"/>
  <c r="I2562" i="1" s="1"/>
  <c r="O2561" i="1"/>
  <c r="P2561" i="1" s="1"/>
  <c r="Q2561" i="1" s="1"/>
  <c r="L2561" i="1"/>
  <c r="K2561" i="1"/>
  <c r="M2561" i="1" s="1"/>
  <c r="J2561" i="1"/>
  <c r="H2561" i="1"/>
  <c r="I2561" i="1" s="1"/>
  <c r="O2560" i="1"/>
  <c r="P2560" i="1" s="1"/>
  <c r="Q2560" i="1" s="1"/>
  <c r="L2560" i="1"/>
  <c r="K2560" i="1"/>
  <c r="J2560" i="1"/>
  <c r="H2560" i="1"/>
  <c r="I2560" i="1" s="1"/>
  <c r="O2559" i="1"/>
  <c r="P2559" i="1" s="1"/>
  <c r="Q2559" i="1" s="1"/>
  <c r="L2559" i="1"/>
  <c r="K2559" i="1"/>
  <c r="J2559" i="1"/>
  <c r="H2559" i="1"/>
  <c r="I2559" i="1" s="1"/>
  <c r="O2558" i="1"/>
  <c r="P2558" i="1" s="1"/>
  <c r="Q2558" i="1" s="1"/>
  <c r="L2558" i="1"/>
  <c r="K2558" i="1"/>
  <c r="J2558" i="1"/>
  <c r="H2558" i="1"/>
  <c r="I2558" i="1" s="1"/>
  <c r="O2557" i="1"/>
  <c r="P2557" i="1" s="1"/>
  <c r="Q2557" i="1" s="1"/>
  <c r="L2557" i="1"/>
  <c r="K2557" i="1"/>
  <c r="M2557" i="1" s="1"/>
  <c r="J2557" i="1"/>
  <c r="H2557" i="1"/>
  <c r="I2557" i="1" s="1"/>
  <c r="O2556" i="1"/>
  <c r="P2556" i="1" s="1"/>
  <c r="Q2556" i="1" s="1"/>
  <c r="L2556" i="1"/>
  <c r="K2556" i="1"/>
  <c r="J2556" i="1"/>
  <c r="H2556" i="1"/>
  <c r="I2556" i="1" s="1"/>
  <c r="O2555" i="1"/>
  <c r="P2555" i="1" s="1"/>
  <c r="Q2555" i="1" s="1"/>
  <c r="L2555" i="1"/>
  <c r="K2555" i="1"/>
  <c r="M2555" i="1" s="1"/>
  <c r="J2555" i="1"/>
  <c r="H2555" i="1"/>
  <c r="I2555" i="1" s="1"/>
  <c r="O2554" i="1"/>
  <c r="P2554" i="1" s="1"/>
  <c r="Q2554" i="1" s="1"/>
  <c r="L2554" i="1"/>
  <c r="K2554" i="1"/>
  <c r="J2554" i="1"/>
  <c r="H2554" i="1"/>
  <c r="I2554" i="1" s="1"/>
  <c r="O2553" i="1"/>
  <c r="P2553" i="1" s="1"/>
  <c r="Q2553" i="1" s="1"/>
  <c r="L2553" i="1"/>
  <c r="K2553" i="1"/>
  <c r="J2553" i="1"/>
  <c r="H2553" i="1"/>
  <c r="I2553" i="1" s="1"/>
  <c r="O2552" i="1"/>
  <c r="P2552" i="1" s="1"/>
  <c r="Q2552" i="1" s="1"/>
  <c r="L2552" i="1"/>
  <c r="K2552" i="1"/>
  <c r="J2552" i="1"/>
  <c r="H2552" i="1"/>
  <c r="I2552" i="1" s="1"/>
  <c r="O2551" i="1"/>
  <c r="P2551" i="1" s="1"/>
  <c r="Q2551" i="1" s="1"/>
  <c r="L2551" i="1"/>
  <c r="K2551" i="1"/>
  <c r="J2551" i="1"/>
  <c r="H2551" i="1"/>
  <c r="I2551" i="1" s="1"/>
  <c r="O2550" i="1"/>
  <c r="P2550" i="1" s="1"/>
  <c r="Q2550" i="1" s="1"/>
  <c r="L2550" i="1"/>
  <c r="K2550" i="1"/>
  <c r="J2550" i="1"/>
  <c r="H2550" i="1"/>
  <c r="I2550" i="1" s="1"/>
  <c r="O2549" i="1"/>
  <c r="P2549" i="1" s="1"/>
  <c r="Q2549" i="1" s="1"/>
  <c r="L2549" i="1"/>
  <c r="K2549" i="1"/>
  <c r="M2549" i="1" s="1"/>
  <c r="J2549" i="1"/>
  <c r="H2549" i="1"/>
  <c r="I2549" i="1" s="1"/>
  <c r="O2548" i="1"/>
  <c r="P2548" i="1" s="1"/>
  <c r="Q2548" i="1" s="1"/>
  <c r="L2548" i="1"/>
  <c r="K2548" i="1"/>
  <c r="J2548" i="1"/>
  <c r="H2548" i="1"/>
  <c r="I2548" i="1" s="1"/>
  <c r="O2547" i="1"/>
  <c r="P2547" i="1" s="1"/>
  <c r="Q2547" i="1" s="1"/>
  <c r="L2547" i="1"/>
  <c r="K2547" i="1"/>
  <c r="J2547" i="1"/>
  <c r="H2547" i="1"/>
  <c r="I2547" i="1" s="1"/>
  <c r="O2546" i="1"/>
  <c r="P2546" i="1" s="1"/>
  <c r="Q2546" i="1" s="1"/>
  <c r="L2546" i="1"/>
  <c r="K2546" i="1"/>
  <c r="J2546" i="1"/>
  <c r="H2546" i="1"/>
  <c r="I2546" i="1" s="1"/>
  <c r="O2545" i="1"/>
  <c r="P2545" i="1" s="1"/>
  <c r="Q2545" i="1" s="1"/>
  <c r="L2545" i="1"/>
  <c r="K2545" i="1"/>
  <c r="M2545" i="1" s="1"/>
  <c r="J2545" i="1"/>
  <c r="H2545" i="1"/>
  <c r="I2545" i="1" s="1"/>
  <c r="O2544" i="1"/>
  <c r="P2544" i="1" s="1"/>
  <c r="Q2544" i="1" s="1"/>
  <c r="L2544" i="1"/>
  <c r="K2544" i="1"/>
  <c r="J2544" i="1"/>
  <c r="H2544" i="1"/>
  <c r="I2544" i="1" s="1"/>
  <c r="O2543" i="1"/>
  <c r="P2543" i="1" s="1"/>
  <c r="Q2543" i="1" s="1"/>
  <c r="L2543" i="1"/>
  <c r="K2543" i="1"/>
  <c r="J2543" i="1"/>
  <c r="H2543" i="1"/>
  <c r="I2543" i="1" s="1"/>
  <c r="O2542" i="1"/>
  <c r="P2542" i="1" s="1"/>
  <c r="Q2542" i="1" s="1"/>
  <c r="L2542" i="1"/>
  <c r="K2542" i="1"/>
  <c r="J2542" i="1"/>
  <c r="H2542" i="1"/>
  <c r="I2542" i="1" s="1"/>
  <c r="O2541" i="1"/>
  <c r="P2541" i="1" s="1"/>
  <c r="Q2541" i="1" s="1"/>
  <c r="L2541" i="1"/>
  <c r="K2541" i="1"/>
  <c r="M2541" i="1" s="1"/>
  <c r="J2541" i="1"/>
  <c r="H2541" i="1"/>
  <c r="I2541" i="1" s="1"/>
  <c r="O2540" i="1"/>
  <c r="P2540" i="1" s="1"/>
  <c r="Q2540" i="1" s="1"/>
  <c r="L2540" i="1"/>
  <c r="K2540" i="1"/>
  <c r="J2540" i="1"/>
  <c r="H2540" i="1"/>
  <c r="I2540" i="1" s="1"/>
  <c r="O2539" i="1"/>
  <c r="P2539" i="1" s="1"/>
  <c r="Q2539" i="1" s="1"/>
  <c r="L2539" i="1"/>
  <c r="K2539" i="1"/>
  <c r="M2539" i="1" s="1"/>
  <c r="J2539" i="1"/>
  <c r="H2539" i="1"/>
  <c r="I2539" i="1" s="1"/>
  <c r="O2538" i="1"/>
  <c r="P2538" i="1" s="1"/>
  <c r="Q2538" i="1" s="1"/>
  <c r="L2538" i="1"/>
  <c r="K2538" i="1"/>
  <c r="J2538" i="1"/>
  <c r="H2538" i="1"/>
  <c r="I2538" i="1" s="1"/>
  <c r="S2537" i="1"/>
  <c r="O2537" i="1"/>
  <c r="P2537" i="1" s="1"/>
  <c r="Q2537" i="1" s="1"/>
  <c r="L2537" i="1"/>
  <c r="K2537" i="1"/>
  <c r="J2537" i="1"/>
  <c r="H2537" i="1"/>
  <c r="I2537" i="1" s="1"/>
  <c r="S2536" i="1"/>
  <c r="O2536" i="1"/>
  <c r="P2536" i="1" s="1"/>
  <c r="Q2536" i="1" s="1"/>
  <c r="L2536" i="1"/>
  <c r="K2536" i="1"/>
  <c r="J2536" i="1"/>
  <c r="H2536" i="1"/>
  <c r="I2536" i="1" s="1"/>
  <c r="O2535" i="1"/>
  <c r="P2535" i="1" s="1"/>
  <c r="Q2535" i="1" s="1"/>
  <c r="L2535" i="1"/>
  <c r="K2535" i="1"/>
  <c r="J2535" i="1"/>
  <c r="H2535" i="1"/>
  <c r="I2535" i="1" s="1"/>
  <c r="O2534" i="1"/>
  <c r="P2534" i="1" s="1"/>
  <c r="Q2534" i="1" s="1"/>
  <c r="L2534" i="1"/>
  <c r="K2534" i="1"/>
  <c r="J2534" i="1"/>
  <c r="H2534" i="1"/>
  <c r="I2534" i="1" s="1"/>
  <c r="O2533" i="1"/>
  <c r="P2533" i="1" s="1"/>
  <c r="Q2533" i="1" s="1"/>
  <c r="L2533" i="1"/>
  <c r="K2533" i="1"/>
  <c r="M2533" i="1" s="1"/>
  <c r="J2533" i="1"/>
  <c r="H2533" i="1"/>
  <c r="I2533" i="1" s="1"/>
  <c r="O2532" i="1"/>
  <c r="P2532" i="1" s="1"/>
  <c r="Q2532" i="1" s="1"/>
  <c r="L2532" i="1"/>
  <c r="K2532" i="1"/>
  <c r="J2532" i="1"/>
  <c r="H2532" i="1"/>
  <c r="I2532" i="1" s="1"/>
  <c r="O2531" i="1"/>
  <c r="P2531" i="1" s="1"/>
  <c r="Q2531" i="1" s="1"/>
  <c r="L2531" i="1"/>
  <c r="K2531" i="1"/>
  <c r="J2531" i="1"/>
  <c r="H2531" i="1"/>
  <c r="I2531" i="1" s="1"/>
  <c r="O2530" i="1"/>
  <c r="P2530" i="1" s="1"/>
  <c r="Q2530" i="1" s="1"/>
  <c r="L2530" i="1"/>
  <c r="K2530" i="1"/>
  <c r="J2530" i="1"/>
  <c r="H2530" i="1"/>
  <c r="I2530" i="1" s="1"/>
  <c r="O2529" i="1"/>
  <c r="P2529" i="1" s="1"/>
  <c r="Q2529" i="1" s="1"/>
  <c r="L2529" i="1"/>
  <c r="K2529" i="1"/>
  <c r="M2529" i="1" s="1"/>
  <c r="J2529" i="1"/>
  <c r="H2529" i="1"/>
  <c r="I2529" i="1" s="1"/>
  <c r="O2528" i="1"/>
  <c r="P2528" i="1" s="1"/>
  <c r="Q2528" i="1" s="1"/>
  <c r="L2528" i="1"/>
  <c r="K2528" i="1"/>
  <c r="J2528" i="1"/>
  <c r="H2528" i="1"/>
  <c r="I2528" i="1" s="1"/>
  <c r="O2527" i="1"/>
  <c r="P2527" i="1" s="1"/>
  <c r="Q2527" i="1" s="1"/>
  <c r="L2527" i="1"/>
  <c r="K2527" i="1"/>
  <c r="J2527" i="1"/>
  <c r="H2527" i="1"/>
  <c r="I2527" i="1" s="1"/>
  <c r="O2526" i="1"/>
  <c r="P2526" i="1" s="1"/>
  <c r="Q2526" i="1" s="1"/>
  <c r="L2526" i="1"/>
  <c r="K2526" i="1"/>
  <c r="J2526" i="1"/>
  <c r="H2526" i="1"/>
  <c r="I2526" i="1" s="1"/>
  <c r="O2525" i="1"/>
  <c r="P2525" i="1" s="1"/>
  <c r="Q2525" i="1" s="1"/>
  <c r="L2525" i="1"/>
  <c r="K2525" i="1"/>
  <c r="M2525" i="1" s="1"/>
  <c r="J2525" i="1"/>
  <c r="H2525" i="1"/>
  <c r="I2525" i="1" s="1"/>
  <c r="O2524" i="1"/>
  <c r="P2524" i="1" s="1"/>
  <c r="Q2524" i="1" s="1"/>
  <c r="L2524" i="1"/>
  <c r="K2524" i="1"/>
  <c r="J2524" i="1"/>
  <c r="H2524" i="1"/>
  <c r="I2524" i="1" s="1"/>
  <c r="O2523" i="1"/>
  <c r="P2523" i="1" s="1"/>
  <c r="Q2523" i="1" s="1"/>
  <c r="L2523" i="1"/>
  <c r="K2523" i="1"/>
  <c r="M2523" i="1" s="1"/>
  <c r="J2523" i="1"/>
  <c r="H2523" i="1"/>
  <c r="I2523" i="1" s="1"/>
  <c r="O2522" i="1"/>
  <c r="P2522" i="1" s="1"/>
  <c r="Q2522" i="1" s="1"/>
  <c r="L2522" i="1"/>
  <c r="K2522" i="1"/>
  <c r="J2522" i="1"/>
  <c r="H2522" i="1"/>
  <c r="I2522" i="1" s="1"/>
  <c r="O2521" i="1"/>
  <c r="P2521" i="1" s="1"/>
  <c r="Q2521" i="1" s="1"/>
  <c r="L2521" i="1"/>
  <c r="K2521" i="1"/>
  <c r="J2521" i="1"/>
  <c r="H2521" i="1"/>
  <c r="I2521" i="1" s="1"/>
  <c r="O2520" i="1"/>
  <c r="P2520" i="1" s="1"/>
  <c r="Q2520" i="1" s="1"/>
  <c r="L2520" i="1"/>
  <c r="K2520" i="1"/>
  <c r="J2520" i="1"/>
  <c r="H2520" i="1"/>
  <c r="I2520" i="1" s="1"/>
  <c r="O2519" i="1"/>
  <c r="P2519" i="1" s="1"/>
  <c r="Q2519" i="1" s="1"/>
  <c r="L2519" i="1"/>
  <c r="K2519" i="1"/>
  <c r="J2519" i="1"/>
  <c r="H2519" i="1"/>
  <c r="I2519" i="1" s="1"/>
  <c r="O2518" i="1"/>
  <c r="P2518" i="1" s="1"/>
  <c r="Q2518" i="1" s="1"/>
  <c r="L2518" i="1"/>
  <c r="K2518" i="1"/>
  <c r="J2518" i="1"/>
  <c r="H2518" i="1"/>
  <c r="I2518" i="1" s="1"/>
  <c r="O2517" i="1"/>
  <c r="P2517" i="1" s="1"/>
  <c r="Q2517" i="1" s="1"/>
  <c r="L2517" i="1"/>
  <c r="K2517" i="1"/>
  <c r="M2517" i="1" s="1"/>
  <c r="J2517" i="1"/>
  <c r="H2517" i="1"/>
  <c r="I2517" i="1" s="1"/>
  <c r="O2516" i="1"/>
  <c r="P2516" i="1" s="1"/>
  <c r="Q2516" i="1" s="1"/>
  <c r="L2516" i="1"/>
  <c r="K2516" i="1"/>
  <c r="J2516" i="1"/>
  <c r="H2516" i="1"/>
  <c r="I2516" i="1" s="1"/>
  <c r="O2515" i="1"/>
  <c r="P2515" i="1" s="1"/>
  <c r="Q2515" i="1" s="1"/>
  <c r="L2515" i="1"/>
  <c r="K2515" i="1"/>
  <c r="J2515" i="1"/>
  <c r="H2515" i="1"/>
  <c r="I2515" i="1" s="1"/>
  <c r="S2514" i="1"/>
  <c r="O2514" i="1"/>
  <c r="P2514" i="1" s="1"/>
  <c r="Q2514" i="1" s="1"/>
  <c r="L2514" i="1"/>
  <c r="K2514" i="1"/>
  <c r="J2514" i="1"/>
  <c r="H2514" i="1"/>
  <c r="I2514" i="1" s="1"/>
  <c r="O2513" i="1"/>
  <c r="P2513" i="1" s="1"/>
  <c r="Q2513" i="1" s="1"/>
  <c r="L2513" i="1"/>
  <c r="K2513" i="1"/>
  <c r="M2513" i="1" s="1"/>
  <c r="J2513" i="1"/>
  <c r="H2513" i="1"/>
  <c r="I2513" i="1" s="1"/>
  <c r="O2512" i="1"/>
  <c r="P2512" i="1" s="1"/>
  <c r="Q2512" i="1" s="1"/>
  <c r="L2512" i="1"/>
  <c r="K2512" i="1"/>
  <c r="J2512" i="1"/>
  <c r="H2512" i="1"/>
  <c r="I2512" i="1" s="1"/>
  <c r="O2511" i="1"/>
  <c r="P2511" i="1" s="1"/>
  <c r="Q2511" i="1" s="1"/>
  <c r="L2511" i="1"/>
  <c r="K2511" i="1"/>
  <c r="J2511" i="1"/>
  <c r="H2511" i="1"/>
  <c r="I2511" i="1" s="1"/>
  <c r="O2510" i="1"/>
  <c r="P2510" i="1" s="1"/>
  <c r="Q2510" i="1" s="1"/>
  <c r="L2510" i="1"/>
  <c r="K2510" i="1"/>
  <c r="J2510" i="1"/>
  <c r="H2510" i="1"/>
  <c r="I2510" i="1" s="1"/>
  <c r="O2509" i="1"/>
  <c r="P2509" i="1" s="1"/>
  <c r="Q2509" i="1" s="1"/>
  <c r="L2509" i="1"/>
  <c r="K2509" i="1"/>
  <c r="J2509" i="1"/>
  <c r="H2509" i="1"/>
  <c r="I2509" i="1" s="1"/>
  <c r="O2508" i="1"/>
  <c r="P2508" i="1" s="1"/>
  <c r="Q2508" i="1" s="1"/>
  <c r="L2508" i="1"/>
  <c r="K2508" i="1"/>
  <c r="J2508" i="1"/>
  <c r="H2508" i="1"/>
  <c r="I2508" i="1" s="1"/>
  <c r="O2507" i="1"/>
  <c r="P2507" i="1" s="1"/>
  <c r="Q2507" i="1" s="1"/>
  <c r="L2507" i="1"/>
  <c r="K2507" i="1"/>
  <c r="M2507" i="1" s="1"/>
  <c r="J2507" i="1"/>
  <c r="H2507" i="1"/>
  <c r="I2507" i="1" s="1"/>
  <c r="O2506" i="1"/>
  <c r="P2506" i="1" s="1"/>
  <c r="Q2506" i="1" s="1"/>
  <c r="L2506" i="1"/>
  <c r="K2506" i="1"/>
  <c r="J2506" i="1"/>
  <c r="H2506" i="1"/>
  <c r="I2506" i="1" s="1"/>
  <c r="O2505" i="1"/>
  <c r="P2505" i="1" s="1"/>
  <c r="Q2505" i="1" s="1"/>
  <c r="L2505" i="1"/>
  <c r="K2505" i="1"/>
  <c r="J2505" i="1"/>
  <c r="H2505" i="1"/>
  <c r="I2505" i="1" s="1"/>
  <c r="S2504" i="1"/>
  <c r="O2504" i="1"/>
  <c r="P2504" i="1" s="1"/>
  <c r="Q2504" i="1" s="1"/>
  <c r="L2504" i="1"/>
  <c r="K2504" i="1"/>
  <c r="J2504" i="1"/>
  <c r="H2504" i="1"/>
  <c r="I2504" i="1" s="1"/>
  <c r="O2503" i="1"/>
  <c r="P2503" i="1" s="1"/>
  <c r="Q2503" i="1" s="1"/>
  <c r="L2503" i="1"/>
  <c r="K2503" i="1"/>
  <c r="M2503" i="1" s="1"/>
  <c r="J2503" i="1"/>
  <c r="H2503" i="1"/>
  <c r="I2503" i="1" s="1"/>
  <c r="O2502" i="1"/>
  <c r="P2502" i="1" s="1"/>
  <c r="Q2502" i="1" s="1"/>
  <c r="L2502" i="1"/>
  <c r="K2502" i="1"/>
  <c r="J2502" i="1"/>
  <c r="H2502" i="1"/>
  <c r="I2502" i="1" s="1"/>
  <c r="O2501" i="1"/>
  <c r="P2501" i="1" s="1"/>
  <c r="Q2501" i="1" s="1"/>
  <c r="L2501" i="1"/>
  <c r="K2501" i="1"/>
  <c r="M2501" i="1" s="1"/>
  <c r="J2501" i="1"/>
  <c r="H2501" i="1"/>
  <c r="I2501" i="1" s="1"/>
  <c r="O2500" i="1"/>
  <c r="P2500" i="1" s="1"/>
  <c r="Q2500" i="1" s="1"/>
  <c r="L2500" i="1"/>
  <c r="K2500" i="1"/>
  <c r="J2500" i="1"/>
  <c r="H2500" i="1"/>
  <c r="I2500" i="1" s="1"/>
  <c r="O2499" i="1"/>
  <c r="P2499" i="1" s="1"/>
  <c r="Q2499" i="1" s="1"/>
  <c r="L2499" i="1"/>
  <c r="K2499" i="1"/>
  <c r="M2499" i="1" s="1"/>
  <c r="J2499" i="1"/>
  <c r="H2499" i="1"/>
  <c r="I2499" i="1" s="1"/>
  <c r="O2498" i="1"/>
  <c r="P2498" i="1" s="1"/>
  <c r="Q2498" i="1" s="1"/>
  <c r="L2498" i="1"/>
  <c r="K2498" i="1"/>
  <c r="J2498" i="1"/>
  <c r="H2498" i="1"/>
  <c r="I2498" i="1" s="1"/>
  <c r="O2497" i="1"/>
  <c r="P2497" i="1" s="1"/>
  <c r="Q2497" i="1" s="1"/>
  <c r="L2497" i="1"/>
  <c r="K2497" i="1"/>
  <c r="M2497" i="1" s="1"/>
  <c r="J2497" i="1"/>
  <c r="H2497" i="1"/>
  <c r="I2497" i="1" s="1"/>
  <c r="O2496" i="1"/>
  <c r="P2496" i="1" s="1"/>
  <c r="Q2496" i="1" s="1"/>
  <c r="L2496" i="1"/>
  <c r="K2496" i="1"/>
  <c r="J2496" i="1"/>
  <c r="H2496" i="1"/>
  <c r="I2496" i="1" s="1"/>
  <c r="O2495" i="1"/>
  <c r="P2495" i="1" s="1"/>
  <c r="Q2495" i="1" s="1"/>
  <c r="L2495" i="1"/>
  <c r="K2495" i="1"/>
  <c r="J2495" i="1"/>
  <c r="H2495" i="1"/>
  <c r="I2495" i="1" s="1"/>
  <c r="O2494" i="1"/>
  <c r="P2494" i="1" s="1"/>
  <c r="Q2494" i="1" s="1"/>
  <c r="L2494" i="1"/>
  <c r="K2494" i="1"/>
  <c r="J2494" i="1"/>
  <c r="H2494" i="1"/>
  <c r="I2494" i="1" s="1"/>
  <c r="O2493" i="1"/>
  <c r="P2493" i="1" s="1"/>
  <c r="Q2493" i="1" s="1"/>
  <c r="L2493" i="1"/>
  <c r="K2493" i="1"/>
  <c r="M2493" i="1" s="1"/>
  <c r="J2493" i="1"/>
  <c r="H2493" i="1"/>
  <c r="I2493" i="1" s="1"/>
  <c r="O2492" i="1"/>
  <c r="P2492" i="1" s="1"/>
  <c r="Q2492" i="1" s="1"/>
  <c r="L2492" i="1"/>
  <c r="K2492" i="1"/>
  <c r="J2492" i="1"/>
  <c r="H2492" i="1"/>
  <c r="I2492" i="1" s="1"/>
  <c r="O2491" i="1"/>
  <c r="P2491" i="1" s="1"/>
  <c r="Q2491" i="1" s="1"/>
  <c r="L2491" i="1"/>
  <c r="K2491" i="1"/>
  <c r="J2491" i="1"/>
  <c r="H2491" i="1"/>
  <c r="I2491" i="1" s="1"/>
  <c r="O2490" i="1"/>
  <c r="P2490" i="1" s="1"/>
  <c r="Q2490" i="1" s="1"/>
  <c r="L2490" i="1"/>
  <c r="K2490" i="1"/>
  <c r="J2490" i="1"/>
  <c r="H2490" i="1"/>
  <c r="I2490" i="1" s="1"/>
  <c r="O2489" i="1"/>
  <c r="P2489" i="1" s="1"/>
  <c r="Q2489" i="1" s="1"/>
  <c r="L2489" i="1"/>
  <c r="K2489" i="1"/>
  <c r="J2489" i="1"/>
  <c r="H2489" i="1"/>
  <c r="I2489" i="1" s="1"/>
  <c r="S2488" i="1"/>
  <c r="O2488" i="1"/>
  <c r="P2488" i="1" s="1"/>
  <c r="Q2488" i="1" s="1"/>
  <c r="L2488" i="1"/>
  <c r="K2488" i="1"/>
  <c r="J2488" i="1"/>
  <c r="H2488" i="1"/>
  <c r="I2488" i="1" s="1"/>
  <c r="O2487" i="1"/>
  <c r="P2487" i="1" s="1"/>
  <c r="Q2487" i="1" s="1"/>
  <c r="L2487" i="1"/>
  <c r="K2487" i="1"/>
  <c r="J2487" i="1"/>
  <c r="H2487" i="1"/>
  <c r="I2487" i="1" s="1"/>
  <c r="O2486" i="1"/>
  <c r="P2486" i="1" s="1"/>
  <c r="Q2486" i="1" s="1"/>
  <c r="L2486" i="1"/>
  <c r="K2486" i="1"/>
  <c r="J2486" i="1"/>
  <c r="H2486" i="1"/>
  <c r="I2486" i="1" s="1"/>
  <c r="O2485" i="1"/>
  <c r="P2485" i="1" s="1"/>
  <c r="Q2485" i="1" s="1"/>
  <c r="L2485" i="1"/>
  <c r="K2485" i="1"/>
  <c r="M2485" i="1" s="1"/>
  <c r="J2485" i="1"/>
  <c r="H2485" i="1"/>
  <c r="I2485" i="1" s="1"/>
  <c r="O2484" i="1"/>
  <c r="P2484" i="1" s="1"/>
  <c r="Q2484" i="1" s="1"/>
  <c r="L2484" i="1"/>
  <c r="K2484" i="1"/>
  <c r="J2484" i="1"/>
  <c r="H2484" i="1"/>
  <c r="I2484" i="1" s="1"/>
  <c r="O2483" i="1"/>
  <c r="P2483" i="1" s="1"/>
  <c r="Q2483" i="1" s="1"/>
  <c r="L2483" i="1"/>
  <c r="K2483" i="1"/>
  <c r="J2483" i="1"/>
  <c r="H2483" i="1"/>
  <c r="I2483" i="1" s="1"/>
  <c r="O2482" i="1"/>
  <c r="P2482" i="1" s="1"/>
  <c r="Q2482" i="1" s="1"/>
  <c r="L2482" i="1"/>
  <c r="K2482" i="1"/>
  <c r="J2482" i="1"/>
  <c r="H2482" i="1"/>
  <c r="I2482" i="1" s="1"/>
  <c r="O2481" i="1"/>
  <c r="P2481" i="1" s="1"/>
  <c r="Q2481" i="1" s="1"/>
  <c r="L2481" i="1"/>
  <c r="K2481" i="1"/>
  <c r="M2481" i="1" s="1"/>
  <c r="J2481" i="1"/>
  <c r="H2481" i="1"/>
  <c r="I2481" i="1" s="1"/>
  <c r="O2480" i="1"/>
  <c r="P2480" i="1" s="1"/>
  <c r="Q2480" i="1" s="1"/>
  <c r="L2480" i="1"/>
  <c r="K2480" i="1"/>
  <c r="J2480" i="1"/>
  <c r="H2480" i="1"/>
  <c r="I2480" i="1" s="1"/>
  <c r="O2479" i="1"/>
  <c r="P2479" i="1" s="1"/>
  <c r="Q2479" i="1" s="1"/>
  <c r="L2479" i="1"/>
  <c r="K2479" i="1"/>
  <c r="J2479" i="1"/>
  <c r="H2479" i="1"/>
  <c r="I2479" i="1" s="1"/>
  <c r="O2478" i="1"/>
  <c r="P2478" i="1" s="1"/>
  <c r="Q2478" i="1" s="1"/>
  <c r="L2478" i="1"/>
  <c r="K2478" i="1"/>
  <c r="J2478" i="1"/>
  <c r="H2478" i="1"/>
  <c r="I2478" i="1" s="1"/>
  <c r="S2477" i="1"/>
  <c r="O2477" i="1"/>
  <c r="P2477" i="1" s="1"/>
  <c r="Q2477" i="1" s="1"/>
  <c r="L2477" i="1"/>
  <c r="K2477" i="1"/>
  <c r="M2477" i="1" s="1"/>
  <c r="J2477" i="1"/>
  <c r="H2477" i="1"/>
  <c r="I2477" i="1" s="1"/>
  <c r="O2476" i="1"/>
  <c r="P2476" i="1" s="1"/>
  <c r="Q2476" i="1" s="1"/>
  <c r="L2476" i="1"/>
  <c r="K2476" i="1"/>
  <c r="J2476" i="1"/>
  <c r="H2476" i="1"/>
  <c r="I2476" i="1" s="1"/>
  <c r="O2475" i="1"/>
  <c r="P2475" i="1" s="1"/>
  <c r="Q2475" i="1" s="1"/>
  <c r="L2475" i="1"/>
  <c r="K2475" i="1"/>
  <c r="M2475" i="1" s="1"/>
  <c r="J2475" i="1"/>
  <c r="H2475" i="1"/>
  <c r="I2475" i="1" s="1"/>
  <c r="O2474" i="1"/>
  <c r="P2474" i="1" s="1"/>
  <c r="Q2474" i="1" s="1"/>
  <c r="L2474" i="1"/>
  <c r="K2474" i="1"/>
  <c r="J2474" i="1"/>
  <c r="H2474" i="1"/>
  <c r="I2474" i="1" s="1"/>
  <c r="O2473" i="1"/>
  <c r="P2473" i="1" s="1"/>
  <c r="Q2473" i="1" s="1"/>
  <c r="L2473" i="1"/>
  <c r="K2473" i="1"/>
  <c r="J2473" i="1"/>
  <c r="H2473" i="1"/>
  <c r="I2473" i="1" s="1"/>
  <c r="O2472" i="1"/>
  <c r="P2472" i="1" s="1"/>
  <c r="Q2472" i="1" s="1"/>
  <c r="L2472" i="1"/>
  <c r="K2472" i="1"/>
  <c r="J2472" i="1"/>
  <c r="H2472" i="1"/>
  <c r="I2472" i="1" s="1"/>
  <c r="S2471" i="1"/>
  <c r="O2471" i="1"/>
  <c r="P2471" i="1" s="1"/>
  <c r="Q2471" i="1" s="1"/>
  <c r="L2471" i="1"/>
  <c r="K2471" i="1"/>
  <c r="M2471" i="1" s="1"/>
  <c r="J2471" i="1"/>
  <c r="H2471" i="1"/>
  <c r="I2471" i="1" s="1"/>
  <c r="S2470" i="1"/>
  <c r="O2470" i="1"/>
  <c r="P2470" i="1" s="1"/>
  <c r="Q2470" i="1" s="1"/>
  <c r="L2470" i="1"/>
  <c r="K2470" i="1"/>
  <c r="J2470" i="1"/>
  <c r="H2470" i="1"/>
  <c r="I2470" i="1" s="1"/>
  <c r="O2469" i="1"/>
  <c r="P2469" i="1" s="1"/>
  <c r="Q2469" i="1" s="1"/>
  <c r="L2469" i="1"/>
  <c r="K2469" i="1"/>
  <c r="M2469" i="1" s="1"/>
  <c r="J2469" i="1"/>
  <c r="H2469" i="1"/>
  <c r="I2469" i="1" s="1"/>
  <c r="O2468" i="1"/>
  <c r="P2468" i="1" s="1"/>
  <c r="Q2468" i="1" s="1"/>
  <c r="L2468" i="1"/>
  <c r="K2468" i="1"/>
  <c r="J2468" i="1"/>
  <c r="H2468" i="1"/>
  <c r="I2468" i="1" s="1"/>
  <c r="O2467" i="1"/>
  <c r="P2467" i="1" s="1"/>
  <c r="Q2467" i="1" s="1"/>
  <c r="L2467" i="1"/>
  <c r="K2467" i="1"/>
  <c r="M2467" i="1" s="1"/>
  <c r="J2467" i="1"/>
  <c r="H2467" i="1"/>
  <c r="I2467" i="1" s="1"/>
  <c r="O2466" i="1"/>
  <c r="P2466" i="1" s="1"/>
  <c r="Q2466" i="1" s="1"/>
  <c r="L2466" i="1"/>
  <c r="K2466" i="1"/>
  <c r="J2466" i="1"/>
  <c r="H2466" i="1"/>
  <c r="I2466" i="1" s="1"/>
  <c r="O2465" i="1"/>
  <c r="P2465" i="1" s="1"/>
  <c r="Q2465" i="1" s="1"/>
  <c r="L2465" i="1"/>
  <c r="K2465" i="1"/>
  <c r="M2465" i="1" s="1"/>
  <c r="J2465" i="1"/>
  <c r="H2465" i="1"/>
  <c r="I2465" i="1" s="1"/>
  <c r="O2464" i="1"/>
  <c r="P2464" i="1" s="1"/>
  <c r="Q2464" i="1" s="1"/>
  <c r="L2464" i="1"/>
  <c r="K2464" i="1"/>
  <c r="J2464" i="1"/>
  <c r="H2464" i="1"/>
  <c r="I2464" i="1" s="1"/>
  <c r="O2463" i="1"/>
  <c r="P2463" i="1" s="1"/>
  <c r="Q2463" i="1" s="1"/>
  <c r="L2463" i="1"/>
  <c r="K2463" i="1"/>
  <c r="J2463" i="1"/>
  <c r="H2463" i="1"/>
  <c r="I2463" i="1" s="1"/>
  <c r="O2462" i="1"/>
  <c r="P2462" i="1" s="1"/>
  <c r="Q2462" i="1" s="1"/>
  <c r="L2462" i="1"/>
  <c r="K2462" i="1"/>
  <c r="J2462" i="1"/>
  <c r="H2462" i="1"/>
  <c r="I2462" i="1" s="1"/>
  <c r="O2461" i="1"/>
  <c r="P2461" i="1" s="1"/>
  <c r="Q2461" i="1" s="1"/>
  <c r="L2461" i="1"/>
  <c r="K2461" i="1"/>
  <c r="M2461" i="1" s="1"/>
  <c r="J2461" i="1"/>
  <c r="H2461" i="1"/>
  <c r="I2461" i="1" s="1"/>
  <c r="O2460" i="1"/>
  <c r="P2460" i="1" s="1"/>
  <c r="Q2460" i="1" s="1"/>
  <c r="L2460" i="1"/>
  <c r="K2460" i="1"/>
  <c r="J2460" i="1"/>
  <c r="H2460" i="1"/>
  <c r="I2460" i="1" s="1"/>
  <c r="O2459" i="1"/>
  <c r="P2459" i="1" s="1"/>
  <c r="Q2459" i="1" s="1"/>
  <c r="L2459" i="1"/>
  <c r="K2459" i="1"/>
  <c r="M2459" i="1" s="1"/>
  <c r="J2459" i="1"/>
  <c r="H2459" i="1"/>
  <c r="I2459" i="1" s="1"/>
  <c r="O2458" i="1"/>
  <c r="P2458" i="1" s="1"/>
  <c r="Q2458" i="1" s="1"/>
  <c r="L2458" i="1"/>
  <c r="K2458" i="1"/>
  <c r="J2458" i="1"/>
  <c r="H2458" i="1"/>
  <c r="I2458" i="1" s="1"/>
  <c r="O2457" i="1"/>
  <c r="P2457" i="1" s="1"/>
  <c r="Q2457" i="1" s="1"/>
  <c r="L2457" i="1"/>
  <c r="K2457" i="1"/>
  <c r="J2457" i="1"/>
  <c r="H2457" i="1"/>
  <c r="I2457" i="1" s="1"/>
  <c r="O2456" i="1"/>
  <c r="P2456" i="1" s="1"/>
  <c r="Q2456" i="1" s="1"/>
  <c r="L2456" i="1"/>
  <c r="K2456" i="1"/>
  <c r="J2456" i="1"/>
  <c r="H2456" i="1"/>
  <c r="I2456" i="1" s="1"/>
  <c r="S2455" i="1"/>
  <c r="O2455" i="1"/>
  <c r="P2455" i="1" s="1"/>
  <c r="Q2455" i="1" s="1"/>
  <c r="L2455" i="1"/>
  <c r="K2455" i="1"/>
  <c r="M2455" i="1" s="1"/>
  <c r="J2455" i="1"/>
  <c r="H2455" i="1"/>
  <c r="I2455" i="1" s="1"/>
  <c r="O2454" i="1"/>
  <c r="P2454" i="1" s="1"/>
  <c r="Q2454" i="1" s="1"/>
  <c r="L2454" i="1"/>
  <c r="K2454" i="1"/>
  <c r="J2454" i="1"/>
  <c r="H2454" i="1"/>
  <c r="I2454" i="1" s="1"/>
  <c r="O2453" i="1"/>
  <c r="P2453" i="1" s="1"/>
  <c r="Q2453" i="1" s="1"/>
  <c r="L2453" i="1"/>
  <c r="K2453" i="1"/>
  <c r="M2453" i="1" s="1"/>
  <c r="J2453" i="1"/>
  <c r="H2453" i="1"/>
  <c r="I2453" i="1" s="1"/>
  <c r="O2452" i="1"/>
  <c r="P2452" i="1" s="1"/>
  <c r="Q2452" i="1" s="1"/>
  <c r="L2452" i="1"/>
  <c r="K2452" i="1"/>
  <c r="J2452" i="1"/>
  <c r="H2452" i="1"/>
  <c r="I2452" i="1" s="1"/>
  <c r="O2451" i="1"/>
  <c r="P2451" i="1" s="1"/>
  <c r="Q2451" i="1" s="1"/>
  <c r="L2451" i="1"/>
  <c r="K2451" i="1"/>
  <c r="J2451" i="1"/>
  <c r="H2451" i="1"/>
  <c r="I2451" i="1" s="1"/>
  <c r="O2450" i="1"/>
  <c r="P2450" i="1" s="1"/>
  <c r="Q2450" i="1" s="1"/>
  <c r="L2450" i="1"/>
  <c r="K2450" i="1"/>
  <c r="J2450" i="1"/>
  <c r="H2450" i="1"/>
  <c r="I2450" i="1" s="1"/>
  <c r="O2449" i="1"/>
  <c r="P2449" i="1" s="1"/>
  <c r="Q2449" i="1" s="1"/>
  <c r="L2449" i="1"/>
  <c r="K2449" i="1"/>
  <c r="M2449" i="1" s="1"/>
  <c r="J2449" i="1"/>
  <c r="H2449" i="1"/>
  <c r="I2449" i="1" s="1"/>
  <c r="O2448" i="1"/>
  <c r="P2448" i="1" s="1"/>
  <c r="Q2448" i="1" s="1"/>
  <c r="L2448" i="1"/>
  <c r="K2448" i="1"/>
  <c r="J2448" i="1"/>
  <c r="H2448" i="1"/>
  <c r="I2448" i="1" s="1"/>
  <c r="S2447" i="1"/>
  <c r="O2447" i="1"/>
  <c r="P2447" i="1" s="1"/>
  <c r="Q2447" i="1" s="1"/>
  <c r="L2447" i="1"/>
  <c r="K2447" i="1"/>
  <c r="J2447" i="1"/>
  <c r="H2447" i="1"/>
  <c r="I2447" i="1" s="1"/>
  <c r="O2446" i="1"/>
  <c r="P2446" i="1" s="1"/>
  <c r="Q2446" i="1" s="1"/>
  <c r="L2446" i="1"/>
  <c r="K2446" i="1"/>
  <c r="J2446" i="1"/>
  <c r="H2446" i="1"/>
  <c r="I2446" i="1" s="1"/>
  <c r="O2445" i="1"/>
  <c r="P2445" i="1" s="1"/>
  <c r="Q2445" i="1" s="1"/>
  <c r="L2445" i="1"/>
  <c r="K2445" i="1"/>
  <c r="M2445" i="1" s="1"/>
  <c r="J2445" i="1"/>
  <c r="H2445" i="1"/>
  <c r="I2445" i="1" s="1"/>
  <c r="O2444" i="1"/>
  <c r="P2444" i="1" s="1"/>
  <c r="Q2444" i="1" s="1"/>
  <c r="L2444" i="1"/>
  <c r="K2444" i="1"/>
  <c r="J2444" i="1"/>
  <c r="H2444" i="1"/>
  <c r="I2444" i="1" s="1"/>
  <c r="O2443" i="1"/>
  <c r="P2443" i="1" s="1"/>
  <c r="Q2443" i="1" s="1"/>
  <c r="L2443" i="1"/>
  <c r="K2443" i="1"/>
  <c r="M2443" i="1" s="1"/>
  <c r="J2443" i="1"/>
  <c r="H2443" i="1"/>
  <c r="I2443" i="1" s="1"/>
  <c r="O2442" i="1"/>
  <c r="P2442" i="1" s="1"/>
  <c r="Q2442" i="1" s="1"/>
  <c r="L2442" i="1"/>
  <c r="K2442" i="1"/>
  <c r="J2442" i="1"/>
  <c r="H2442" i="1"/>
  <c r="I2442" i="1" s="1"/>
  <c r="O2441" i="1"/>
  <c r="P2441" i="1" s="1"/>
  <c r="Q2441" i="1" s="1"/>
  <c r="L2441" i="1"/>
  <c r="K2441" i="1"/>
  <c r="J2441" i="1"/>
  <c r="H2441" i="1"/>
  <c r="I2441" i="1" s="1"/>
  <c r="O2440" i="1"/>
  <c r="P2440" i="1" s="1"/>
  <c r="Q2440" i="1" s="1"/>
  <c r="L2440" i="1"/>
  <c r="K2440" i="1"/>
  <c r="J2440" i="1"/>
  <c r="H2440" i="1"/>
  <c r="I2440" i="1" s="1"/>
  <c r="O2439" i="1"/>
  <c r="P2439" i="1" s="1"/>
  <c r="Q2439" i="1" s="1"/>
  <c r="L2439" i="1"/>
  <c r="K2439" i="1"/>
  <c r="M2439" i="1" s="1"/>
  <c r="J2439" i="1"/>
  <c r="H2439" i="1"/>
  <c r="I2439" i="1" s="1"/>
  <c r="O2438" i="1"/>
  <c r="P2438" i="1" s="1"/>
  <c r="Q2438" i="1" s="1"/>
  <c r="L2438" i="1"/>
  <c r="K2438" i="1"/>
  <c r="J2438" i="1"/>
  <c r="H2438" i="1"/>
  <c r="I2438" i="1" s="1"/>
  <c r="O2437" i="1"/>
  <c r="P2437" i="1" s="1"/>
  <c r="Q2437" i="1" s="1"/>
  <c r="L2437" i="1"/>
  <c r="K2437" i="1"/>
  <c r="M2437" i="1" s="1"/>
  <c r="J2437" i="1"/>
  <c r="H2437" i="1"/>
  <c r="I2437" i="1" s="1"/>
  <c r="O2436" i="1"/>
  <c r="P2436" i="1" s="1"/>
  <c r="Q2436" i="1" s="1"/>
  <c r="L2436" i="1"/>
  <c r="K2436" i="1"/>
  <c r="J2436" i="1"/>
  <c r="H2436" i="1"/>
  <c r="I2436" i="1" s="1"/>
  <c r="O2435" i="1"/>
  <c r="P2435" i="1" s="1"/>
  <c r="Q2435" i="1" s="1"/>
  <c r="L2435" i="1"/>
  <c r="K2435" i="1"/>
  <c r="M2435" i="1" s="1"/>
  <c r="J2435" i="1"/>
  <c r="H2435" i="1"/>
  <c r="I2435" i="1" s="1"/>
  <c r="S2434" i="1"/>
  <c r="O2434" i="1"/>
  <c r="P2434" i="1" s="1"/>
  <c r="Q2434" i="1" s="1"/>
  <c r="L2434" i="1"/>
  <c r="K2434" i="1"/>
  <c r="J2434" i="1"/>
  <c r="H2434" i="1"/>
  <c r="I2434" i="1" s="1"/>
  <c r="O2433" i="1"/>
  <c r="P2433" i="1" s="1"/>
  <c r="Q2433" i="1" s="1"/>
  <c r="L2433" i="1"/>
  <c r="K2433" i="1"/>
  <c r="M2433" i="1" s="1"/>
  <c r="J2433" i="1"/>
  <c r="H2433" i="1"/>
  <c r="I2433" i="1" s="1"/>
  <c r="S2432" i="1"/>
  <c r="O2432" i="1"/>
  <c r="P2432" i="1" s="1"/>
  <c r="Q2432" i="1" s="1"/>
  <c r="L2432" i="1"/>
  <c r="K2432" i="1"/>
  <c r="J2432" i="1"/>
  <c r="H2432" i="1"/>
  <c r="I2432" i="1" s="1"/>
  <c r="O2431" i="1"/>
  <c r="P2431" i="1" s="1"/>
  <c r="Q2431" i="1" s="1"/>
  <c r="L2431" i="1"/>
  <c r="K2431" i="1"/>
  <c r="J2431" i="1"/>
  <c r="H2431" i="1"/>
  <c r="I2431" i="1" s="1"/>
  <c r="O2430" i="1"/>
  <c r="P2430" i="1" s="1"/>
  <c r="Q2430" i="1" s="1"/>
  <c r="L2430" i="1"/>
  <c r="K2430" i="1"/>
  <c r="J2430" i="1"/>
  <c r="H2430" i="1"/>
  <c r="I2430" i="1" s="1"/>
  <c r="O2429" i="1"/>
  <c r="P2429" i="1" s="1"/>
  <c r="Q2429" i="1" s="1"/>
  <c r="L2429" i="1"/>
  <c r="K2429" i="1"/>
  <c r="M2429" i="1" s="1"/>
  <c r="J2429" i="1"/>
  <c r="H2429" i="1"/>
  <c r="I2429" i="1" s="1"/>
  <c r="O2428" i="1"/>
  <c r="P2428" i="1" s="1"/>
  <c r="Q2428" i="1" s="1"/>
  <c r="L2428" i="1"/>
  <c r="K2428" i="1"/>
  <c r="J2428" i="1"/>
  <c r="H2428" i="1"/>
  <c r="I2428" i="1" s="1"/>
  <c r="O2427" i="1"/>
  <c r="P2427" i="1" s="1"/>
  <c r="Q2427" i="1" s="1"/>
  <c r="L2427" i="1"/>
  <c r="K2427" i="1"/>
  <c r="J2427" i="1"/>
  <c r="H2427" i="1"/>
  <c r="I2427" i="1" s="1"/>
  <c r="O2426" i="1"/>
  <c r="P2426" i="1" s="1"/>
  <c r="Q2426" i="1" s="1"/>
  <c r="L2426" i="1"/>
  <c r="K2426" i="1"/>
  <c r="J2426" i="1"/>
  <c r="H2426" i="1"/>
  <c r="I2426" i="1" s="1"/>
  <c r="O2425" i="1"/>
  <c r="P2425" i="1" s="1"/>
  <c r="Q2425" i="1" s="1"/>
  <c r="L2425" i="1"/>
  <c r="K2425" i="1"/>
  <c r="J2425" i="1"/>
  <c r="H2425" i="1"/>
  <c r="I2425" i="1" s="1"/>
  <c r="O2424" i="1"/>
  <c r="P2424" i="1" s="1"/>
  <c r="Q2424" i="1" s="1"/>
  <c r="L2424" i="1"/>
  <c r="K2424" i="1"/>
  <c r="J2424" i="1"/>
  <c r="H2424" i="1"/>
  <c r="I2424" i="1" s="1"/>
  <c r="O2423" i="1"/>
  <c r="P2423" i="1" s="1"/>
  <c r="Q2423" i="1" s="1"/>
  <c r="L2423" i="1"/>
  <c r="K2423" i="1"/>
  <c r="M2423" i="1" s="1"/>
  <c r="J2423" i="1"/>
  <c r="H2423" i="1"/>
  <c r="I2423" i="1" s="1"/>
  <c r="O2422" i="1"/>
  <c r="P2422" i="1" s="1"/>
  <c r="Q2422" i="1" s="1"/>
  <c r="L2422" i="1"/>
  <c r="K2422" i="1"/>
  <c r="J2422" i="1"/>
  <c r="H2422" i="1"/>
  <c r="I2422" i="1" s="1"/>
  <c r="O2421" i="1"/>
  <c r="P2421" i="1" s="1"/>
  <c r="Q2421" i="1" s="1"/>
  <c r="L2421" i="1"/>
  <c r="K2421" i="1"/>
  <c r="M2421" i="1" s="1"/>
  <c r="J2421" i="1"/>
  <c r="H2421" i="1"/>
  <c r="I2421" i="1" s="1"/>
  <c r="O2420" i="1"/>
  <c r="P2420" i="1" s="1"/>
  <c r="Q2420" i="1" s="1"/>
  <c r="L2420" i="1"/>
  <c r="K2420" i="1"/>
  <c r="J2420" i="1"/>
  <c r="H2420" i="1"/>
  <c r="I2420" i="1" s="1"/>
  <c r="O2419" i="1"/>
  <c r="P2419" i="1" s="1"/>
  <c r="Q2419" i="1" s="1"/>
  <c r="L2419" i="1"/>
  <c r="K2419" i="1"/>
  <c r="J2419" i="1"/>
  <c r="H2419" i="1"/>
  <c r="I2419" i="1" s="1"/>
  <c r="O2418" i="1"/>
  <c r="P2418" i="1" s="1"/>
  <c r="Q2418" i="1" s="1"/>
  <c r="L2418" i="1"/>
  <c r="K2418" i="1"/>
  <c r="J2418" i="1"/>
  <c r="H2418" i="1"/>
  <c r="I2418" i="1" s="1"/>
  <c r="O2417" i="1"/>
  <c r="P2417" i="1" s="1"/>
  <c r="Q2417" i="1" s="1"/>
  <c r="L2417" i="1"/>
  <c r="K2417" i="1"/>
  <c r="M2417" i="1" s="1"/>
  <c r="J2417" i="1"/>
  <c r="H2417" i="1"/>
  <c r="I2417" i="1" s="1"/>
  <c r="O2416" i="1"/>
  <c r="P2416" i="1" s="1"/>
  <c r="Q2416" i="1" s="1"/>
  <c r="L2416" i="1"/>
  <c r="K2416" i="1"/>
  <c r="J2416" i="1"/>
  <c r="H2416" i="1"/>
  <c r="I2416" i="1" s="1"/>
  <c r="O2415" i="1"/>
  <c r="P2415" i="1" s="1"/>
  <c r="Q2415" i="1" s="1"/>
  <c r="L2415" i="1"/>
  <c r="K2415" i="1"/>
  <c r="J2415" i="1"/>
  <c r="H2415" i="1"/>
  <c r="I2415" i="1" s="1"/>
  <c r="O2414" i="1"/>
  <c r="P2414" i="1" s="1"/>
  <c r="Q2414" i="1" s="1"/>
  <c r="L2414" i="1"/>
  <c r="K2414" i="1"/>
  <c r="J2414" i="1"/>
  <c r="H2414" i="1"/>
  <c r="I2414" i="1" s="1"/>
  <c r="O2413" i="1"/>
  <c r="P2413" i="1" s="1"/>
  <c r="Q2413" i="1" s="1"/>
  <c r="L2413" i="1"/>
  <c r="K2413" i="1"/>
  <c r="M2413" i="1" s="1"/>
  <c r="J2413" i="1"/>
  <c r="H2413" i="1"/>
  <c r="I2413" i="1" s="1"/>
  <c r="O2412" i="1"/>
  <c r="P2412" i="1" s="1"/>
  <c r="Q2412" i="1" s="1"/>
  <c r="L2412" i="1"/>
  <c r="K2412" i="1"/>
  <c r="J2412" i="1"/>
  <c r="H2412" i="1"/>
  <c r="I2412" i="1" s="1"/>
  <c r="O2411" i="1"/>
  <c r="P2411" i="1" s="1"/>
  <c r="Q2411" i="1" s="1"/>
  <c r="L2411" i="1"/>
  <c r="K2411" i="1"/>
  <c r="J2411" i="1"/>
  <c r="H2411" i="1"/>
  <c r="I2411" i="1" s="1"/>
  <c r="O2410" i="1"/>
  <c r="P2410" i="1" s="1"/>
  <c r="Q2410" i="1" s="1"/>
  <c r="L2410" i="1"/>
  <c r="K2410" i="1"/>
  <c r="J2410" i="1"/>
  <c r="H2410" i="1"/>
  <c r="I2410" i="1" s="1"/>
  <c r="O2409" i="1"/>
  <c r="P2409" i="1" s="1"/>
  <c r="Q2409" i="1" s="1"/>
  <c r="L2409" i="1"/>
  <c r="K2409" i="1"/>
  <c r="J2409" i="1"/>
  <c r="H2409" i="1"/>
  <c r="I2409" i="1" s="1"/>
  <c r="O2408" i="1"/>
  <c r="P2408" i="1" s="1"/>
  <c r="Q2408" i="1" s="1"/>
  <c r="L2408" i="1"/>
  <c r="K2408" i="1"/>
  <c r="J2408" i="1"/>
  <c r="H2408" i="1"/>
  <c r="I2408" i="1" s="1"/>
  <c r="O2407" i="1"/>
  <c r="P2407" i="1" s="1"/>
  <c r="Q2407" i="1" s="1"/>
  <c r="L2407" i="1"/>
  <c r="K2407" i="1"/>
  <c r="M2407" i="1" s="1"/>
  <c r="J2407" i="1"/>
  <c r="H2407" i="1"/>
  <c r="I2407" i="1" s="1"/>
  <c r="S2406" i="1"/>
  <c r="O2406" i="1"/>
  <c r="P2406" i="1" s="1"/>
  <c r="Q2406" i="1" s="1"/>
  <c r="L2406" i="1"/>
  <c r="K2406" i="1"/>
  <c r="J2406" i="1"/>
  <c r="H2406" i="1"/>
  <c r="I2406" i="1" s="1"/>
  <c r="O2405" i="1"/>
  <c r="P2405" i="1" s="1"/>
  <c r="Q2405" i="1" s="1"/>
  <c r="L2405" i="1"/>
  <c r="K2405" i="1"/>
  <c r="M2405" i="1" s="1"/>
  <c r="J2405" i="1"/>
  <c r="H2405" i="1"/>
  <c r="I2405" i="1" s="1"/>
  <c r="O2404" i="1"/>
  <c r="P2404" i="1" s="1"/>
  <c r="Q2404" i="1" s="1"/>
  <c r="L2404" i="1"/>
  <c r="K2404" i="1"/>
  <c r="J2404" i="1"/>
  <c r="H2404" i="1"/>
  <c r="I2404" i="1" s="1"/>
  <c r="O2403" i="1"/>
  <c r="P2403" i="1" s="1"/>
  <c r="Q2403" i="1" s="1"/>
  <c r="L2403" i="1"/>
  <c r="K2403" i="1"/>
  <c r="M2403" i="1" s="1"/>
  <c r="J2403" i="1"/>
  <c r="H2403" i="1"/>
  <c r="I2403" i="1" s="1"/>
  <c r="O2402" i="1"/>
  <c r="P2402" i="1" s="1"/>
  <c r="Q2402" i="1" s="1"/>
  <c r="L2402" i="1"/>
  <c r="K2402" i="1"/>
  <c r="J2402" i="1"/>
  <c r="H2402" i="1"/>
  <c r="I2402" i="1" s="1"/>
  <c r="O2401" i="1"/>
  <c r="P2401" i="1" s="1"/>
  <c r="Q2401" i="1" s="1"/>
  <c r="L2401" i="1"/>
  <c r="K2401" i="1"/>
  <c r="M2401" i="1" s="1"/>
  <c r="J2401" i="1"/>
  <c r="H2401" i="1"/>
  <c r="I2401" i="1" s="1"/>
  <c r="O2400" i="1"/>
  <c r="P2400" i="1" s="1"/>
  <c r="Q2400" i="1" s="1"/>
  <c r="L2400" i="1"/>
  <c r="K2400" i="1"/>
  <c r="J2400" i="1"/>
  <c r="H2400" i="1"/>
  <c r="I2400" i="1" s="1"/>
  <c r="O2399" i="1"/>
  <c r="P2399" i="1" s="1"/>
  <c r="Q2399" i="1" s="1"/>
  <c r="L2399" i="1"/>
  <c r="K2399" i="1"/>
  <c r="J2399" i="1"/>
  <c r="H2399" i="1"/>
  <c r="I2399" i="1" s="1"/>
  <c r="O2398" i="1"/>
  <c r="P2398" i="1" s="1"/>
  <c r="Q2398" i="1" s="1"/>
  <c r="L2398" i="1"/>
  <c r="K2398" i="1"/>
  <c r="J2398" i="1"/>
  <c r="H2398" i="1"/>
  <c r="I2398" i="1" s="1"/>
  <c r="O2397" i="1"/>
  <c r="P2397" i="1" s="1"/>
  <c r="Q2397" i="1" s="1"/>
  <c r="L2397" i="1"/>
  <c r="K2397" i="1"/>
  <c r="M2397" i="1" s="1"/>
  <c r="J2397" i="1"/>
  <c r="H2397" i="1"/>
  <c r="I2397" i="1" s="1"/>
  <c r="O2396" i="1"/>
  <c r="P2396" i="1" s="1"/>
  <c r="Q2396" i="1" s="1"/>
  <c r="L2396" i="1"/>
  <c r="K2396" i="1"/>
  <c r="J2396" i="1"/>
  <c r="H2396" i="1"/>
  <c r="I2396" i="1" s="1"/>
  <c r="O2395" i="1"/>
  <c r="P2395" i="1" s="1"/>
  <c r="Q2395" i="1" s="1"/>
  <c r="L2395" i="1"/>
  <c r="K2395" i="1"/>
  <c r="J2395" i="1"/>
  <c r="H2395" i="1"/>
  <c r="I2395" i="1" s="1"/>
  <c r="O2394" i="1"/>
  <c r="P2394" i="1" s="1"/>
  <c r="Q2394" i="1" s="1"/>
  <c r="L2394" i="1"/>
  <c r="K2394" i="1"/>
  <c r="J2394" i="1"/>
  <c r="H2394" i="1"/>
  <c r="I2394" i="1" s="1"/>
  <c r="O2393" i="1"/>
  <c r="P2393" i="1" s="1"/>
  <c r="Q2393" i="1" s="1"/>
  <c r="L2393" i="1"/>
  <c r="K2393" i="1"/>
  <c r="J2393" i="1"/>
  <c r="H2393" i="1"/>
  <c r="I2393" i="1" s="1"/>
  <c r="O2392" i="1"/>
  <c r="P2392" i="1" s="1"/>
  <c r="Q2392" i="1" s="1"/>
  <c r="L2392" i="1"/>
  <c r="K2392" i="1"/>
  <c r="J2392" i="1"/>
  <c r="H2392" i="1"/>
  <c r="I2392" i="1" s="1"/>
  <c r="O2391" i="1"/>
  <c r="P2391" i="1" s="1"/>
  <c r="Q2391" i="1" s="1"/>
  <c r="L2391" i="1"/>
  <c r="K2391" i="1"/>
  <c r="J2391" i="1"/>
  <c r="H2391" i="1"/>
  <c r="I2391" i="1" s="1"/>
  <c r="O2390" i="1"/>
  <c r="P2390" i="1" s="1"/>
  <c r="Q2390" i="1" s="1"/>
  <c r="L2390" i="1"/>
  <c r="K2390" i="1"/>
  <c r="J2390" i="1"/>
  <c r="H2390" i="1"/>
  <c r="I2390" i="1" s="1"/>
  <c r="O2389" i="1"/>
  <c r="P2389" i="1" s="1"/>
  <c r="Q2389" i="1" s="1"/>
  <c r="L2389" i="1"/>
  <c r="K2389" i="1"/>
  <c r="M2389" i="1" s="1"/>
  <c r="J2389" i="1"/>
  <c r="H2389" i="1"/>
  <c r="I2389" i="1" s="1"/>
  <c r="O2388" i="1"/>
  <c r="P2388" i="1" s="1"/>
  <c r="Q2388" i="1" s="1"/>
  <c r="L2388" i="1"/>
  <c r="K2388" i="1"/>
  <c r="J2388" i="1"/>
  <c r="H2388" i="1"/>
  <c r="I2388" i="1" s="1"/>
  <c r="O2387" i="1"/>
  <c r="P2387" i="1" s="1"/>
  <c r="Q2387" i="1" s="1"/>
  <c r="L2387" i="1"/>
  <c r="K2387" i="1"/>
  <c r="M2387" i="1" s="1"/>
  <c r="J2387" i="1"/>
  <c r="H2387" i="1"/>
  <c r="I2387" i="1" s="1"/>
  <c r="O2386" i="1"/>
  <c r="P2386" i="1" s="1"/>
  <c r="Q2386" i="1" s="1"/>
  <c r="L2386" i="1"/>
  <c r="K2386" i="1"/>
  <c r="J2386" i="1"/>
  <c r="H2386" i="1"/>
  <c r="I2386" i="1" s="1"/>
  <c r="O2385" i="1"/>
  <c r="P2385" i="1" s="1"/>
  <c r="Q2385" i="1" s="1"/>
  <c r="L2385" i="1"/>
  <c r="K2385" i="1"/>
  <c r="M2385" i="1" s="1"/>
  <c r="J2385" i="1"/>
  <c r="H2385" i="1"/>
  <c r="I2385" i="1" s="1"/>
  <c r="O2384" i="1"/>
  <c r="P2384" i="1" s="1"/>
  <c r="Q2384" i="1" s="1"/>
  <c r="L2384" i="1"/>
  <c r="K2384" i="1"/>
  <c r="J2384" i="1"/>
  <c r="H2384" i="1"/>
  <c r="I2384" i="1" s="1"/>
  <c r="O2383" i="1"/>
  <c r="P2383" i="1" s="1"/>
  <c r="Q2383" i="1" s="1"/>
  <c r="L2383" i="1"/>
  <c r="K2383" i="1"/>
  <c r="J2383" i="1"/>
  <c r="H2383" i="1"/>
  <c r="I2383" i="1" s="1"/>
  <c r="O2382" i="1"/>
  <c r="P2382" i="1" s="1"/>
  <c r="Q2382" i="1" s="1"/>
  <c r="L2382" i="1"/>
  <c r="K2382" i="1"/>
  <c r="J2382" i="1"/>
  <c r="H2382" i="1"/>
  <c r="I2382" i="1" s="1"/>
  <c r="O2381" i="1"/>
  <c r="P2381" i="1" s="1"/>
  <c r="Q2381" i="1" s="1"/>
  <c r="L2381" i="1"/>
  <c r="K2381" i="1"/>
  <c r="M2381" i="1" s="1"/>
  <c r="J2381" i="1"/>
  <c r="H2381" i="1"/>
  <c r="I2381" i="1" s="1"/>
  <c r="O2380" i="1"/>
  <c r="P2380" i="1" s="1"/>
  <c r="Q2380" i="1" s="1"/>
  <c r="L2380" i="1"/>
  <c r="K2380" i="1"/>
  <c r="J2380" i="1"/>
  <c r="H2380" i="1"/>
  <c r="I2380" i="1" s="1"/>
  <c r="S2379" i="1"/>
  <c r="O2379" i="1"/>
  <c r="P2379" i="1" s="1"/>
  <c r="Q2379" i="1" s="1"/>
  <c r="L2379" i="1"/>
  <c r="K2379" i="1"/>
  <c r="M2379" i="1" s="1"/>
  <c r="J2379" i="1"/>
  <c r="H2379" i="1"/>
  <c r="I2379" i="1" s="1"/>
  <c r="O2378" i="1"/>
  <c r="P2378" i="1" s="1"/>
  <c r="Q2378" i="1" s="1"/>
  <c r="L2378" i="1"/>
  <c r="K2378" i="1"/>
  <c r="J2378" i="1"/>
  <c r="H2378" i="1"/>
  <c r="I2378" i="1" s="1"/>
  <c r="S2377" i="1"/>
  <c r="O2377" i="1"/>
  <c r="P2377" i="1" s="1"/>
  <c r="Q2377" i="1" s="1"/>
  <c r="L2377" i="1"/>
  <c r="K2377" i="1"/>
  <c r="J2377" i="1"/>
  <c r="H2377" i="1"/>
  <c r="I2377" i="1" s="1"/>
  <c r="O2376" i="1"/>
  <c r="P2376" i="1" s="1"/>
  <c r="Q2376" i="1" s="1"/>
  <c r="L2376" i="1"/>
  <c r="K2376" i="1"/>
  <c r="J2376" i="1"/>
  <c r="H2376" i="1"/>
  <c r="I2376" i="1" s="1"/>
  <c r="O2375" i="1"/>
  <c r="P2375" i="1" s="1"/>
  <c r="Q2375" i="1" s="1"/>
  <c r="L2375" i="1"/>
  <c r="K2375" i="1"/>
  <c r="J2375" i="1"/>
  <c r="H2375" i="1"/>
  <c r="I2375" i="1" s="1"/>
  <c r="O2374" i="1"/>
  <c r="P2374" i="1" s="1"/>
  <c r="Q2374" i="1" s="1"/>
  <c r="L2374" i="1"/>
  <c r="K2374" i="1"/>
  <c r="J2374" i="1"/>
  <c r="H2374" i="1"/>
  <c r="I2374" i="1" s="1"/>
  <c r="S2373" i="1"/>
  <c r="O2373" i="1"/>
  <c r="P2373" i="1" s="1"/>
  <c r="Q2373" i="1" s="1"/>
  <c r="L2373" i="1"/>
  <c r="K2373" i="1"/>
  <c r="M2373" i="1" s="1"/>
  <c r="J2373" i="1"/>
  <c r="H2373" i="1"/>
  <c r="I2373" i="1" s="1"/>
  <c r="O2372" i="1"/>
  <c r="P2372" i="1" s="1"/>
  <c r="Q2372" i="1" s="1"/>
  <c r="L2372" i="1"/>
  <c r="K2372" i="1"/>
  <c r="J2372" i="1"/>
  <c r="H2372" i="1"/>
  <c r="I2372" i="1" s="1"/>
  <c r="O2371" i="1"/>
  <c r="P2371" i="1" s="1"/>
  <c r="Q2371" i="1" s="1"/>
  <c r="L2371" i="1"/>
  <c r="K2371" i="1"/>
  <c r="J2371" i="1"/>
  <c r="H2371" i="1"/>
  <c r="I2371" i="1" s="1"/>
  <c r="O2370" i="1"/>
  <c r="P2370" i="1" s="1"/>
  <c r="Q2370" i="1" s="1"/>
  <c r="L2370" i="1"/>
  <c r="K2370" i="1"/>
  <c r="J2370" i="1"/>
  <c r="H2370" i="1"/>
  <c r="I2370" i="1" s="1"/>
  <c r="O2369" i="1"/>
  <c r="P2369" i="1" s="1"/>
  <c r="Q2369" i="1" s="1"/>
  <c r="L2369" i="1"/>
  <c r="K2369" i="1"/>
  <c r="M2369" i="1" s="1"/>
  <c r="J2369" i="1"/>
  <c r="H2369" i="1"/>
  <c r="I2369" i="1" s="1"/>
  <c r="O2368" i="1"/>
  <c r="P2368" i="1" s="1"/>
  <c r="Q2368" i="1" s="1"/>
  <c r="L2368" i="1"/>
  <c r="K2368" i="1"/>
  <c r="J2368" i="1"/>
  <c r="H2368" i="1"/>
  <c r="I2368" i="1" s="1"/>
  <c r="S2367" i="1"/>
  <c r="O2367" i="1"/>
  <c r="P2367" i="1" s="1"/>
  <c r="Q2367" i="1" s="1"/>
  <c r="L2367" i="1"/>
  <c r="K2367" i="1"/>
  <c r="J2367" i="1"/>
  <c r="H2367" i="1"/>
  <c r="I2367" i="1" s="1"/>
  <c r="O2366" i="1"/>
  <c r="P2366" i="1" s="1"/>
  <c r="Q2366" i="1" s="1"/>
  <c r="L2366" i="1"/>
  <c r="K2366" i="1"/>
  <c r="J2366" i="1"/>
  <c r="H2366" i="1"/>
  <c r="I2366" i="1" s="1"/>
  <c r="O2365" i="1"/>
  <c r="P2365" i="1" s="1"/>
  <c r="Q2365" i="1" s="1"/>
  <c r="L2365" i="1"/>
  <c r="K2365" i="1"/>
  <c r="M2365" i="1" s="1"/>
  <c r="J2365" i="1"/>
  <c r="H2365" i="1"/>
  <c r="I2365" i="1" s="1"/>
  <c r="O2364" i="1"/>
  <c r="P2364" i="1" s="1"/>
  <c r="Q2364" i="1" s="1"/>
  <c r="L2364" i="1"/>
  <c r="K2364" i="1"/>
  <c r="J2364" i="1"/>
  <c r="H2364" i="1"/>
  <c r="I2364" i="1" s="1"/>
  <c r="O2363" i="1"/>
  <c r="P2363" i="1" s="1"/>
  <c r="Q2363" i="1" s="1"/>
  <c r="L2363" i="1"/>
  <c r="K2363" i="1"/>
  <c r="M2363" i="1" s="1"/>
  <c r="J2363" i="1"/>
  <c r="H2363" i="1"/>
  <c r="I2363" i="1" s="1"/>
  <c r="O2362" i="1"/>
  <c r="P2362" i="1" s="1"/>
  <c r="Q2362" i="1" s="1"/>
  <c r="L2362" i="1"/>
  <c r="K2362" i="1"/>
  <c r="J2362" i="1"/>
  <c r="H2362" i="1"/>
  <c r="I2362" i="1" s="1"/>
  <c r="O2361" i="1"/>
  <c r="P2361" i="1" s="1"/>
  <c r="Q2361" i="1" s="1"/>
  <c r="L2361" i="1"/>
  <c r="K2361" i="1"/>
  <c r="J2361" i="1"/>
  <c r="H2361" i="1"/>
  <c r="I2361" i="1" s="1"/>
  <c r="S2360" i="1"/>
  <c r="O2360" i="1"/>
  <c r="P2360" i="1" s="1"/>
  <c r="Q2360" i="1" s="1"/>
  <c r="L2360" i="1"/>
  <c r="K2360" i="1"/>
  <c r="J2360" i="1"/>
  <c r="H2360" i="1"/>
  <c r="I2360" i="1" s="1"/>
  <c r="O2359" i="1"/>
  <c r="P2359" i="1" s="1"/>
  <c r="Q2359" i="1" s="1"/>
  <c r="L2359" i="1"/>
  <c r="K2359" i="1"/>
  <c r="J2359" i="1"/>
  <c r="H2359" i="1"/>
  <c r="I2359" i="1" s="1"/>
  <c r="O2358" i="1"/>
  <c r="P2358" i="1" s="1"/>
  <c r="Q2358" i="1" s="1"/>
  <c r="L2358" i="1"/>
  <c r="K2358" i="1"/>
  <c r="J2358" i="1"/>
  <c r="H2358" i="1"/>
  <c r="I2358" i="1" s="1"/>
  <c r="O2357" i="1"/>
  <c r="P2357" i="1" s="1"/>
  <c r="Q2357" i="1" s="1"/>
  <c r="L2357" i="1"/>
  <c r="K2357" i="1"/>
  <c r="M2357" i="1" s="1"/>
  <c r="J2357" i="1"/>
  <c r="H2357" i="1"/>
  <c r="I2357" i="1" s="1"/>
  <c r="O2356" i="1"/>
  <c r="P2356" i="1" s="1"/>
  <c r="Q2356" i="1" s="1"/>
  <c r="L2356" i="1"/>
  <c r="K2356" i="1"/>
  <c r="J2356" i="1"/>
  <c r="H2356" i="1"/>
  <c r="I2356" i="1" s="1"/>
  <c r="O2355" i="1"/>
  <c r="P2355" i="1" s="1"/>
  <c r="Q2355" i="1" s="1"/>
  <c r="L2355" i="1"/>
  <c r="K2355" i="1"/>
  <c r="J2355" i="1"/>
  <c r="H2355" i="1"/>
  <c r="I2355" i="1" s="1"/>
  <c r="O2354" i="1"/>
  <c r="P2354" i="1" s="1"/>
  <c r="Q2354" i="1" s="1"/>
  <c r="L2354" i="1"/>
  <c r="K2354" i="1"/>
  <c r="J2354" i="1"/>
  <c r="H2354" i="1"/>
  <c r="I2354" i="1" s="1"/>
  <c r="O2353" i="1"/>
  <c r="P2353" i="1" s="1"/>
  <c r="Q2353" i="1" s="1"/>
  <c r="L2353" i="1"/>
  <c r="K2353" i="1"/>
  <c r="M2353" i="1" s="1"/>
  <c r="J2353" i="1"/>
  <c r="H2353" i="1"/>
  <c r="I2353" i="1" s="1"/>
  <c r="O2352" i="1"/>
  <c r="P2352" i="1" s="1"/>
  <c r="Q2352" i="1" s="1"/>
  <c r="L2352" i="1"/>
  <c r="K2352" i="1"/>
  <c r="J2352" i="1"/>
  <c r="H2352" i="1"/>
  <c r="I2352" i="1" s="1"/>
  <c r="O2351" i="1"/>
  <c r="P2351" i="1" s="1"/>
  <c r="Q2351" i="1" s="1"/>
  <c r="L2351" i="1"/>
  <c r="K2351" i="1"/>
  <c r="J2351" i="1"/>
  <c r="H2351" i="1"/>
  <c r="I2351" i="1" s="1"/>
  <c r="O2350" i="1"/>
  <c r="P2350" i="1" s="1"/>
  <c r="Q2350" i="1" s="1"/>
  <c r="L2350" i="1"/>
  <c r="K2350" i="1"/>
  <c r="J2350" i="1"/>
  <c r="H2350" i="1"/>
  <c r="I2350" i="1" s="1"/>
  <c r="O2349" i="1"/>
  <c r="P2349" i="1" s="1"/>
  <c r="Q2349" i="1" s="1"/>
  <c r="L2349" i="1"/>
  <c r="K2349" i="1"/>
  <c r="M2349" i="1" s="1"/>
  <c r="J2349" i="1"/>
  <c r="H2349" i="1"/>
  <c r="I2349" i="1" s="1"/>
  <c r="O2348" i="1"/>
  <c r="P2348" i="1" s="1"/>
  <c r="Q2348" i="1" s="1"/>
  <c r="L2348" i="1"/>
  <c r="K2348" i="1"/>
  <c r="J2348" i="1"/>
  <c r="H2348" i="1"/>
  <c r="I2348" i="1" s="1"/>
  <c r="O2347" i="1"/>
  <c r="P2347" i="1" s="1"/>
  <c r="Q2347" i="1" s="1"/>
  <c r="L2347" i="1"/>
  <c r="K2347" i="1"/>
  <c r="M2347" i="1" s="1"/>
  <c r="J2347" i="1"/>
  <c r="H2347" i="1"/>
  <c r="I2347" i="1" s="1"/>
  <c r="O2346" i="1"/>
  <c r="P2346" i="1" s="1"/>
  <c r="Q2346" i="1" s="1"/>
  <c r="L2346" i="1"/>
  <c r="K2346" i="1"/>
  <c r="J2346" i="1"/>
  <c r="H2346" i="1"/>
  <c r="I2346" i="1" s="1"/>
  <c r="O2345" i="1"/>
  <c r="P2345" i="1" s="1"/>
  <c r="Q2345" i="1" s="1"/>
  <c r="L2345" i="1"/>
  <c r="K2345" i="1"/>
  <c r="J2345" i="1"/>
  <c r="H2345" i="1"/>
  <c r="I2345" i="1" s="1"/>
  <c r="O2344" i="1"/>
  <c r="P2344" i="1" s="1"/>
  <c r="Q2344" i="1" s="1"/>
  <c r="L2344" i="1"/>
  <c r="K2344" i="1"/>
  <c r="J2344" i="1"/>
  <c r="H2344" i="1"/>
  <c r="I2344" i="1" s="1"/>
  <c r="O2343" i="1"/>
  <c r="P2343" i="1" s="1"/>
  <c r="Q2343" i="1" s="1"/>
  <c r="L2343" i="1"/>
  <c r="K2343" i="1"/>
  <c r="M2343" i="1" s="1"/>
  <c r="J2343" i="1"/>
  <c r="H2343" i="1"/>
  <c r="I2343" i="1" s="1"/>
  <c r="O2342" i="1"/>
  <c r="P2342" i="1" s="1"/>
  <c r="Q2342" i="1" s="1"/>
  <c r="L2342" i="1"/>
  <c r="K2342" i="1"/>
  <c r="J2342" i="1"/>
  <c r="H2342" i="1"/>
  <c r="I2342" i="1" s="1"/>
  <c r="O2341" i="1"/>
  <c r="P2341" i="1" s="1"/>
  <c r="Q2341" i="1" s="1"/>
  <c r="L2341" i="1"/>
  <c r="K2341" i="1"/>
  <c r="J2341" i="1"/>
  <c r="H2341" i="1"/>
  <c r="I2341" i="1" s="1"/>
  <c r="O2340" i="1"/>
  <c r="P2340" i="1" s="1"/>
  <c r="Q2340" i="1" s="1"/>
  <c r="L2340" i="1"/>
  <c r="K2340" i="1"/>
  <c r="J2340" i="1"/>
  <c r="H2340" i="1"/>
  <c r="I2340" i="1" s="1"/>
  <c r="O2339" i="1"/>
  <c r="P2339" i="1" s="1"/>
  <c r="Q2339" i="1" s="1"/>
  <c r="L2339" i="1"/>
  <c r="K2339" i="1"/>
  <c r="J2339" i="1"/>
  <c r="H2339" i="1"/>
  <c r="I2339" i="1" s="1"/>
  <c r="O2338" i="1"/>
  <c r="P2338" i="1" s="1"/>
  <c r="Q2338" i="1" s="1"/>
  <c r="L2338" i="1"/>
  <c r="K2338" i="1"/>
  <c r="J2338" i="1"/>
  <c r="H2338" i="1"/>
  <c r="I2338" i="1" s="1"/>
  <c r="O2337" i="1"/>
  <c r="P2337" i="1" s="1"/>
  <c r="Q2337" i="1" s="1"/>
  <c r="L2337" i="1"/>
  <c r="K2337" i="1"/>
  <c r="M2337" i="1" s="1"/>
  <c r="J2337" i="1"/>
  <c r="H2337" i="1"/>
  <c r="I2337" i="1" s="1"/>
  <c r="O2336" i="1"/>
  <c r="P2336" i="1" s="1"/>
  <c r="Q2336" i="1" s="1"/>
  <c r="L2336" i="1"/>
  <c r="K2336" i="1"/>
  <c r="J2336" i="1"/>
  <c r="H2336" i="1"/>
  <c r="I2336" i="1" s="1"/>
  <c r="O2335" i="1"/>
  <c r="P2335" i="1" s="1"/>
  <c r="Q2335" i="1" s="1"/>
  <c r="L2335" i="1"/>
  <c r="K2335" i="1"/>
  <c r="J2335" i="1"/>
  <c r="H2335" i="1"/>
  <c r="I2335" i="1" s="1"/>
  <c r="O2334" i="1"/>
  <c r="P2334" i="1" s="1"/>
  <c r="Q2334" i="1" s="1"/>
  <c r="L2334" i="1"/>
  <c r="K2334" i="1"/>
  <c r="J2334" i="1"/>
  <c r="H2334" i="1"/>
  <c r="I2334" i="1" s="1"/>
  <c r="S2333" i="1"/>
  <c r="O2333" i="1"/>
  <c r="P2333" i="1" s="1"/>
  <c r="Q2333" i="1" s="1"/>
  <c r="L2333" i="1"/>
  <c r="K2333" i="1"/>
  <c r="M2333" i="1" s="1"/>
  <c r="J2333" i="1"/>
  <c r="H2333" i="1"/>
  <c r="I2333" i="1" s="1"/>
  <c r="O2332" i="1"/>
  <c r="P2332" i="1" s="1"/>
  <c r="Q2332" i="1" s="1"/>
  <c r="L2332" i="1"/>
  <c r="K2332" i="1"/>
  <c r="J2332" i="1"/>
  <c r="H2332" i="1"/>
  <c r="I2332" i="1" s="1"/>
  <c r="S2331" i="1"/>
  <c r="O2331" i="1"/>
  <c r="P2331" i="1" s="1"/>
  <c r="Q2331" i="1" s="1"/>
  <c r="L2331" i="1"/>
  <c r="K2331" i="1"/>
  <c r="J2331" i="1"/>
  <c r="H2331" i="1"/>
  <c r="I2331" i="1" s="1"/>
  <c r="S2330" i="1"/>
  <c r="O2330" i="1"/>
  <c r="P2330" i="1" s="1"/>
  <c r="Q2330" i="1" s="1"/>
  <c r="L2330" i="1"/>
  <c r="K2330" i="1"/>
  <c r="J2330" i="1"/>
  <c r="H2330" i="1"/>
  <c r="I2330" i="1" s="1"/>
  <c r="O2329" i="1"/>
  <c r="P2329" i="1" s="1"/>
  <c r="Q2329" i="1" s="1"/>
  <c r="L2329" i="1"/>
  <c r="K2329" i="1"/>
  <c r="J2329" i="1"/>
  <c r="H2329" i="1"/>
  <c r="I2329" i="1" s="1"/>
  <c r="O2328" i="1"/>
  <c r="P2328" i="1" s="1"/>
  <c r="Q2328" i="1" s="1"/>
  <c r="L2328" i="1"/>
  <c r="K2328" i="1"/>
  <c r="J2328" i="1"/>
  <c r="H2328" i="1"/>
  <c r="I2328" i="1" s="1"/>
  <c r="S2327" i="1"/>
  <c r="O2327" i="1"/>
  <c r="P2327" i="1" s="1"/>
  <c r="Q2327" i="1" s="1"/>
  <c r="L2327" i="1"/>
  <c r="K2327" i="1"/>
  <c r="J2327" i="1"/>
  <c r="H2327" i="1"/>
  <c r="I2327" i="1" s="1"/>
  <c r="O2326" i="1"/>
  <c r="P2326" i="1" s="1"/>
  <c r="Q2326" i="1" s="1"/>
  <c r="L2326" i="1"/>
  <c r="K2326" i="1"/>
  <c r="J2326" i="1"/>
  <c r="H2326" i="1"/>
  <c r="I2326" i="1" s="1"/>
  <c r="O2325" i="1"/>
  <c r="P2325" i="1" s="1"/>
  <c r="Q2325" i="1" s="1"/>
  <c r="L2325" i="1"/>
  <c r="K2325" i="1"/>
  <c r="M2325" i="1" s="1"/>
  <c r="J2325" i="1"/>
  <c r="H2325" i="1"/>
  <c r="I2325" i="1" s="1"/>
  <c r="O2324" i="1"/>
  <c r="P2324" i="1" s="1"/>
  <c r="Q2324" i="1" s="1"/>
  <c r="L2324" i="1"/>
  <c r="K2324" i="1"/>
  <c r="J2324" i="1"/>
  <c r="H2324" i="1"/>
  <c r="I2324" i="1" s="1"/>
  <c r="O2323" i="1"/>
  <c r="P2323" i="1" s="1"/>
  <c r="Q2323" i="1" s="1"/>
  <c r="L2323" i="1"/>
  <c r="K2323" i="1"/>
  <c r="J2323" i="1"/>
  <c r="H2323" i="1"/>
  <c r="I2323" i="1" s="1"/>
  <c r="O2322" i="1"/>
  <c r="P2322" i="1" s="1"/>
  <c r="Q2322" i="1" s="1"/>
  <c r="L2322" i="1"/>
  <c r="K2322" i="1"/>
  <c r="J2322" i="1"/>
  <c r="H2322" i="1"/>
  <c r="I2322" i="1" s="1"/>
  <c r="O2321" i="1"/>
  <c r="P2321" i="1" s="1"/>
  <c r="Q2321" i="1" s="1"/>
  <c r="L2321" i="1"/>
  <c r="K2321" i="1"/>
  <c r="M2321" i="1" s="1"/>
  <c r="J2321" i="1"/>
  <c r="H2321" i="1"/>
  <c r="I2321" i="1" s="1"/>
  <c r="O2320" i="1"/>
  <c r="P2320" i="1" s="1"/>
  <c r="Q2320" i="1" s="1"/>
  <c r="L2320" i="1"/>
  <c r="K2320" i="1"/>
  <c r="J2320" i="1"/>
  <c r="H2320" i="1"/>
  <c r="I2320" i="1" s="1"/>
  <c r="O2319" i="1"/>
  <c r="P2319" i="1" s="1"/>
  <c r="Q2319" i="1" s="1"/>
  <c r="L2319" i="1"/>
  <c r="K2319" i="1"/>
  <c r="J2319" i="1"/>
  <c r="H2319" i="1"/>
  <c r="I2319" i="1" s="1"/>
  <c r="O2318" i="1"/>
  <c r="P2318" i="1" s="1"/>
  <c r="Q2318" i="1" s="1"/>
  <c r="L2318" i="1"/>
  <c r="K2318" i="1"/>
  <c r="J2318" i="1"/>
  <c r="H2318" i="1"/>
  <c r="I2318" i="1" s="1"/>
  <c r="O2317" i="1"/>
  <c r="P2317" i="1" s="1"/>
  <c r="Q2317" i="1" s="1"/>
  <c r="L2317" i="1"/>
  <c r="K2317" i="1"/>
  <c r="M2317" i="1" s="1"/>
  <c r="J2317" i="1"/>
  <c r="H2317" i="1"/>
  <c r="I2317" i="1" s="1"/>
  <c r="O2316" i="1"/>
  <c r="P2316" i="1" s="1"/>
  <c r="Q2316" i="1" s="1"/>
  <c r="L2316" i="1"/>
  <c r="K2316" i="1"/>
  <c r="J2316" i="1"/>
  <c r="H2316" i="1"/>
  <c r="I2316" i="1" s="1"/>
  <c r="O2315" i="1"/>
  <c r="P2315" i="1" s="1"/>
  <c r="Q2315" i="1" s="1"/>
  <c r="L2315" i="1"/>
  <c r="K2315" i="1"/>
  <c r="M2315" i="1" s="1"/>
  <c r="J2315" i="1"/>
  <c r="H2315" i="1"/>
  <c r="I2315" i="1" s="1"/>
  <c r="O2314" i="1"/>
  <c r="P2314" i="1" s="1"/>
  <c r="Q2314" i="1" s="1"/>
  <c r="L2314" i="1"/>
  <c r="K2314" i="1"/>
  <c r="J2314" i="1"/>
  <c r="H2314" i="1"/>
  <c r="I2314" i="1" s="1"/>
  <c r="O2313" i="1"/>
  <c r="P2313" i="1" s="1"/>
  <c r="Q2313" i="1" s="1"/>
  <c r="L2313" i="1"/>
  <c r="K2313" i="1"/>
  <c r="J2313" i="1"/>
  <c r="H2313" i="1"/>
  <c r="I2313" i="1" s="1"/>
  <c r="O2312" i="1"/>
  <c r="P2312" i="1" s="1"/>
  <c r="Q2312" i="1" s="1"/>
  <c r="L2312" i="1"/>
  <c r="K2312" i="1"/>
  <c r="J2312" i="1"/>
  <c r="H2312" i="1"/>
  <c r="I2312" i="1" s="1"/>
  <c r="O2311" i="1"/>
  <c r="P2311" i="1" s="1"/>
  <c r="Q2311" i="1" s="1"/>
  <c r="L2311" i="1"/>
  <c r="K2311" i="1"/>
  <c r="M2311" i="1" s="1"/>
  <c r="J2311" i="1"/>
  <c r="H2311" i="1"/>
  <c r="I2311" i="1" s="1"/>
  <c r="O2310" i="1"/>
  <c r="P2310" i="1" s="1"/>
  <c r="Q2310" i="1" s="1"/>
  <c r="L2310" i="1"/>
  <c r="K2310" i="1"/>
  <c r="J2310" i="1"/>
  <c r="H2310" i="1"/>
  <c r="I2310" i="1" s="1"/>
  <c r="O2309" i="1"/>
  <c r="P2309" i="1" s="1"/>
  <c r="Q2309" i="1" s="1"/>
  <c r="L2309" i="1"/>
  <c r="K2309" i="1"/>
  <c r="M2309" i="1" s="1"/>
  <c r="J2309" i="1"/>
  <c r="H2309" i="1"/>
  <c r="I2309" i="1" s="1"/>
  <c r="O2308" i="1"/>
  <c r="P2308" i="1" s="1"/>
  <c r="Q2308" i="1" s="1"/>
  <c r="L2308" i="1"/>
  <c r="K2308" i="1"/>
  <c r="J2308" i="1"/>
  <c r="H2308" i="1"/>
  <c r="I2308" i="1" s="1"/>
  <c r="O2307" i="1"/>
  <c r="P2307" i="1" s="1"/>
  <c r="Q2307" i="1" s="1"/>
  <c r="L2307" i="1"/>
  <c r="K2307" i="1"/>
  <c r="M2307" i="1" s="1"/>
  <c r="J2307" i="1"/>
  <c r="H2307" i="1"/>
  <c r="I2307" i="1" s="1"/>
  <c r="O2306" i="1"/>
  <c r="P2306" i="1" s="1"/>
  <c r="Q2306" i="1" s="1"/>
  <c r="L2306" i="1"/>
  <c r="K2306" i="1"/>
  <c r="J2306" i="1"/>
  <c r="H2306" i="1"/>
  <c r="I2306" i="1" s="1"/>
  <c r="O2305" i="1"/>
  <c r="P2305" i="1" s="1"/>
  <c r="Q2305" i="1" s="1"/>
  <c r="L2305" i="1"/>
  <c r="K2305" i="1"/>
  <c r="M2305" i="1" s="1"/>
  <c r="J2305" i="1"/>
  <c r="H2305" i="1"/>
  <c r="I2305" i="1" s="1"/>
  <c r="O2304" i="1"/>
  <c r="P2304" i="1" s="1"/>
  <c r="Q2304" i="1" s="1"/>
  <c r="L2304" i="1"/>
  <c r="K2304" i="1"/>
  <c r="J2304" i="1"/>
  <c r="H2304" i="1"/>
  <c r="I2304" i="1" s="1"/>
  <c r="O2303" i="1"/>
  <c r="P2303" i="1" s="1"/>
  <c r="Q2303" i="1" s="1"/>
  <c r="L2303" i="1"/>
  <c r="K2303" i="1"/>
  <c r="J2303" i="1"/>
  <c r="H2303" i="1"/>
  <c r="I2303" i="1" s="1"/>
  <c r="O2302" i="1"/>
  <c r="P2302" i="1" s="1"/>
  <c r="Q2302" i="1" s="1"/>
  <c r="L2302" i="1"/>
  <c r="K2302" i="1"/>
  <c r="J2302" i="1"/>
  <c r="H2302" i="1"/>
  <c r="I2302" i="1" s="1"/>
  <c r="O2301" i="1"/>
  <c r="P2301" i="1" s="1"/>
  <c r="Q2301" i="1" s="1"/>
  <c r="L2301" i="1"/>
  <c r="K2301" i="1"/>
  <c r="M2301" i="1" s="1"/>
  <c r="J2301" i="1"/>
  <c r="H2301" i="1"/>
  <c r="I2301" i="1" s="1"/>
  <c r="O2300" i="1"/>
  <c r="P2300" i="1" s="1"/>
  <c r="Q2300" i="1" s="1"/>
  <c r="L2300" i="1"/>
  <c r="K2300" i="1"/>
  <c r="J2300" i="1"/>
  <c r="H2300" i="1"/>
  <c r="I2300" i="1" s="1"/>
  <c r="O2299" i="1"/>
  <c r="P2299" i="1" s="1"/>
  <c r="Q2299" i="1" s="1"/>
  <c r="L2299" i="1"/>
  <c r="K2299" i="1"/>
  <c r="J2299" i="1"/>
  <c r="H2299" i="1"/>
  <c r="I2299" i="1" s="1"/>
  <c r="O2298" i="1"/>
  <c r="P2298" i="1" s="1"/>
  <c r="Q2298" i="1" s="1"/>
  <c r="L2298" i="1"/>
  <c r="K2298" i="1"/>
  <c r="J2298" i="1"/>
  <c r="H2298" i="1"/>
  <c r="I2298" i="1" s="1"/>
  <c r="O2297" i="1"/>
  <c r="P2297" i="1" s="1"/>
  <c r="Q2297" i="1" s="1"/>
  <c r="L2297" i="1"/>
  <c r="K2297" i="1"/>
  <c r="J2297" i="1"/>
  <c r="H2297" i="1"/>
  <c r="I2297" i="1" s="1"/>
  <c r="O2296" i="1"/>
  <c r="P2296" i="1" s="1"/>
  <c r="Q2296" i="1" s="1"/>
  <c r="L2296" i="1"/>
  <c r="K2296" i="1"/>
  <c r="J2296" i="1"/>
  <c r="H2296" i="1"/>
  <c r="I2296" i="1" s="1"/>
  <c r="O2295" i="1"/>
  <c r="P2295" i="1" s="1"/>
  <c r="Q2295" i="1" s="1"/>
  <c r="L2295" i="1"/>
  <c r="K2295" i="1"/>
  <c r="M2295" i="1" s="1"/>
  <c r="J2295" i="1"/>
  <c r="H2295" i="1"/>
  <c r="I2295" i="1" s="1"/>
  <c r="O2294" i="1"/>
  <c r="P2294" i="1" s="1"/>
  <c r="Q2294" i="1" s="1"/>
  <c r="L2294" i="1"/>
  <c r="K2294" i="1"/>
  <c r="J2294" i="1"/>
  <c r="H2294" i="1"/>
  <c r="I2294" i="1" s="1"/>
  <c r="O2293" i="1"/>
  <c r="P2293" i="1" s="1"/>
  <c r="Q2293" i="1" s="1"/>
  <c r="L2293" i="1"/>
  <c r="K2293" i="1"/>
  <c r="M2293" i="1" s="1"/>
  <c r="J2293" i="1"/>
  <c r="H2293" i="1"/>
  <c r="I2293" i="1" s="1"/>
  <c r="O2292" i="1"/>
  <c r="P2292" i="1" s="1"/>
  <c r="Q2292" i="1" s="1"/>
  <c r="L2292" i="1"/>
  <c r="K2292" i="1"/>
  <c r="J2292" i="1"/>
  <c r="H2292" i="1"/>
  <c r="I2292" i="1" s="1"/>
  <c r="O2291" i="1"/>
  <c r="P2291" i="1" s="1"/>
  <c r="Q2291" i="1" s="1"/>
  <c r="L2291" i="1"/>
  <c r="K2291" i="1"/>
  <c r="M2291" i="1" s="1"/>
  <c r="J2291" i="1"/>
  <c r="H2291" i="1"/>
  <c r="I2291" i="1" s="1"/>
  <c r="O2290" i="1"/>
  <c r="P2290" i="1" s="1"/>
  <c r="Q2290" i="1" s="1"/>
  <c r="L2290" i="1"/>
  <c r="K2290" i="1"/>
  <c r="J2290" i="1"/>
  <c r="H2290" i="1"/>
  <c r="I2290" i="1" s="1"/>
  <c r="O2289" i="1"/>
  <c r="P2289" i="1" s="1"/>
  <c r="Q2289" i="1" s="1"/>
  <c r="L2289" i="1"/>
  <c r="K2289" i="1"/>
  <c r="M2289" i="1" s="1"/>
  <c r="J2289" i="1"/>
  <c r="H2289" i="1"/>
  <c r="I2289" i="1" s="1"/>
  <c r="O2288" i="1"/>
  <c r="P2288" i="1" s="1"/>
  <c r="Q2288" i="1" s="1"/>
  <c r="L2288" i="1"/>
  <c r="K2288" i="1"/>
  <c r="J2288" i="1"/>
  <c r="H2288" i="1"/>
  <c r="I2288" i="1" s="1"/>
  <c r="O2287" i="1"/>
  <c r="P2287" i="1" s="1"/>
  <c r="Q2287" i="1" s="1"/>
  <c r="L2287" i="1"/>
  <c r="K2287" i="1"/>
  <c r="J2287" i="1"/>
  <c r="H2287" i="1"/>
  <c r="I2287" i="1" s="1"/>
  <c r="O2286" i="1"/>
  <c r="P2286" i="1" s="1"/>
  <c r="Q2286" i="1" s="1"/>
  <c r="L2286" i="1"/>
  <c r="K2286" i="1"/>
  <c r="J2286" i="1"/>
  <c r="H2286" i="1"/>
  <c r="I2286" i="1" s="1"/>
  <c r="O2285" i="1"/>
  <c r="P2285" i="1" s="1"/>
  <c r="Q2285" i="1" s="1"/>
  <c r="L2285" i="1"/>
  <c r="K2285" i="1"/>
  <c r="M2285" i="1" s="1"/>
  <c r="J2285" i="1"/>
  <c r="H2285" i="1"/>
  <c r="I2285" i="1" s="1"/>
  <c r="O2284" i="1"/>
  <c r="P2284" i="1" s="1"/>
  <c r="Q2284" i="1" s="1"/>
  <c r="L2284" i="1"/>
  <c r="K2284" i="1"/>
  <c r="J2284" i="1"/>
  <c r="H2284" i="1"/>
  <c r="I2284" i="1" s="1"/>
  <c r="O2283" i="1"/>
  <c r="P2283" i="1" s="1"/>
  <c r="Q2283" i="1" s="1"/>
  <c r="L2283" i="1"/>
  <c r="K2283" i="1"/>
  <c r="M2283" i="1" s="1"/>
  <c r="J2283" i="1"/>
  <c r="H2283" i="1"/>
  <c r="I2283" i="1" s="1"/>
  <c r="O2282" i="1"/>
  <c r="P2282" i="1" s="1"/>
  <c r="Q2282" i="1" s="1"/>
  <c r="L2282" i="1"/>
  <c r="K2282" i="1"/>
  <c r="J2282" i="1"/>
  <c r="H2282" i="1"/>
  <c r="I2282" i="1" s="1"/>
  <c r="O2281" i="1"/>
  <c r="P2281" i="1" s="1"/>
  <c r="Q2281" i="1" s="1"/>
  <c r="L2281" i="1"/>
  <c r="K2281" i="1"/>
  <c r="J2281" i="1"/>
  <c r="H2281" i="1"/>
  <c r="I2281" i="1" s="1"/>
  <c r="O2280" i="1"/>
  <c r="P2280" i="1" s="1"/>
  <c r="Q2280" i="1" s="1"/>
  <c r="L2280" i="1"/>
  <c r="K2280" i="1"/>
  <c r="J2280" i="1"/>
  <c r="H2280" i="1"/>
  <c r="I2280" i="1" s="1"/>
  <c r="O2279" i="1"/>
  <c r="P2279" i="1" s="1"/>
  <c r="Q2279" i="1" s="1"/>
  <c r="L2279" i="1"/>
  <c r="K2279" i="1"/>
  <c r="J2279" i="1"/>
  <c r="H2279" i="1"/>
  <c r="I2279" i="1" s="1"/>
  <c r="O2278" i="1"/>
  <c r="P2278" i="1" s="1"/>
  <c r="Q2278" i="1" s="1"/>
  <c r="L2278" i="1"/>
  <c r="K2278" i="1"/>
  <c r="J2278" i="1"/>
  <c r="H2278" i="1"/>
  <c r="I2278" i="1" s="1"/>
  <c r="O2277" i="1"/>
  <c r="P2277" i="1" s="1"/>
  <c r="Q2277" i="1" s="1"/>
  <c r="L2277" i="1"/>
  <c r="K2277" i="1"/>
  <c r="M2277" i="1" s="1"/>
  <c r="J2277" i="1"/>
  <c r="H2277" i="1"/>
  <c r="I2277" i="1" s="1"/>
  <c r="O2276" i="1"/>
  <c r="P2276" i="1" s="1"/>
  <c r="Q2276" i="1" s="1"/>
  <c r="L2276" i="1"/>
  <c r="K2276" i="1"/>
  <c r="J2276" i="1"/>
  <c r="H2276" i="1"/>
  <c r="I2276" i="1" s="1"/>
  <c r="O2275" i="1"/>
  <c r="P2275" i="1" s="1"/>
  <c r="Q2275" i="1" s="1"/>
  <c r="L2275" i="1"/>
  <c r="K2275" i="1"/>
  <c r="J2275" i="1"/>
  <c r="H2275" i="1"/>
  <c r="I2275" i="1" s="1"/>
  <c r="O2274" i="1"/>
  <c r="P2274" i="1" s="1"/>
  <c r="Q2274" i="1" s="1"/>
  <c r="L2274" i="1"/>
  <c r="K2274" i="1"/>
  <c r="J2274" i="1"/>
  <c r="H2274" i="1"/>
  <c r="I2274" i="1" s="1"/>
  <c r="O2273" i="1"/>
  <c r="P2273" i="1" s="1"/>
  <c r="Q2273" i="1" s="1"/>
  <c r="L2273" i="1"/>
  <c r="K2273" i="1"/>
  <c r="M2273" i="1" s="1"/>
  <c r="J2273" i="1"/>
  <c r="H2273" i="1"/>
  <c r="I2273" i="1" s="1"/>
  <c r="O2272" i="1"/>
  <c r="P2272" i="1" s="1"/>
  <c r="Q2272" i="1" s="1"/>
  <c r="L2272" i="1"/>
  <c r="K2272" i="1"/>
  <c r="J2272" i="1"/>
  <c r="H2272" i="1"/>
  <c r="I2272" i="1" s="1"/>
  <c r="S2271" i="1"/>
  <c r="O2271" i="1"/>
  <c r="P2271" i="1" s="1"/>
  <c r="Q2271" i="1" s="1"/>
  <c r="L2271" i="1"/>
  <c r="K2271" i="1"/>
  <c r="J2271" i="1"/>
  <c r="H2271" i="1"/>
  <c r="I2271" i="1" s="1"/>
  <c r="O2270" i="1"/>
  <c r="P2270" i="1" s="1"/>
  <c r="Q2270" i="1" s="1"/>
  <c r="L2270" i="1"/>
  <c r="K2270" i="1"/>
  <c r="J2270" i="1"/>
  <c r="H2270" i="1"/>
  <c r="I2270" i="1" s="1"/>
  <c r="O2269" i="1"/>
  <c r="P2269" i="1" s="1"/>
  <c r="Q2269" i="1" s="1"/>
  <c r="L2269" i="1"/>
  <c r="K2269" i="1"/>
  <c r="M2269" i="1" s="1"/>
  <c r="J2269" i="1"/>
  <c r="H2269" i="1"/>
  <c r="I2269" i="1" s="1"/>
  <c r="O2268" i="1"/>
  <c r="P2268" i="1" s="1"/>
  <c r="Q2268" i="1" s="1"/>
  <c r="L2268" i="1"/>
  <c r="K2268" i="1"/>
  <c r="J2268" i="1"/>
  <c r="H2268" i="1"/>
  <c r="I2268" i="1" s="1"/>
  <c r="S2267" i="1"/>
  <c r="O2267" i="1"/>
  <c r="P2267" i="1" s="1"/>
  <c r="Q2267" i="1" s="1"/>
  <c r="L2267" i="1"/>
  <c r="K2267" i="1"/>
  <c r="J2267" i="1"/>
  <c r="H2267" i="1"/>
  <c r="I2267" i="1" s="1"/>
  <c r="O2266" i="1"/>
  <c r="P2266" i="1" s="1"/>
  <c r="Q2266" i="1" s="1"/>
  <c r="L2266" i="1"/>
  <c r="K2266" i="1"/>
  <c r="J2266" i="1"/>
  <c r="H2266" i="1"/>
  <c r="I2266" i="1" s="1"/>
  <c r="O2265" i="1"/>
  <c r="P2265" i="1" s="1"/>
  <c r="Q2265" i="1" s="1"/>
  <c r="L2265" i="1"/>
  <c r="K2265" i="1"/>
  <c r="J2265" i="1"/>
  <c r="H2265" i="1"/>
  <c r="I2265" i="1" s="1"/>
  <c r="O2264" i="1"/>
  <c r="P2264" i="1" s="1"/>
  <c r="Q2264" i="1" s="1"/>
  <c r="L2264" i="1"/>
  <c r="K2264" i="1"/>
  <c r="J2264" i="1"/>
  <c r="H2264" i="1"/>
  <c r="I2264" i="1" s="1"/>
  <c r="S2263" i="1"/>
  <c r="O2263" i="1"/>
  <c r="P2263" i="1" s="1"/>
  <c r="Q2263" i="1" s="1"/>
  <c r="L2263" i="1"/>
  <c r="K2263" i="1"/>
  <c r="J2263" i="1"/>
  <c r="H2263" i="1"/>
  <c r="I2263" i="1" s="1"/>
  <c r="O2262" i="1"/>
  <c r="P2262" i="1" s="1"/>
  <c r="Q2262" i="1" s="1"/>
  <c r="L2262" i="1"/>
  <c r="K2262" i="1"/>
  <c r="J2262" i="1"/>
  <c r="H2262" i="1"/>
  <c r="I2262" i="1" s="1"/>
  <c r="O2261" i="1"/>
  <c r="P2261" i="1" s="1"/>
  <c r="Q2261" i="1" s="1"/>
  <c r="L2261" i="1"/>
  <c r="K2261" i="1"/>
  <c r="M2261" i="1" s="1"/>
  <c r="J2261" i="1"/>
  <c r="H2261" i="1"/>
  <c r="I2261" i="1" s="1"/>
  <c r="O2260" i="1"/>
  <c r="P2260" i="1" s="1"/>
  <c r="Q2260" i="1" s="1"/>
  <c r="L2260" i="1"/>
  <c r="K2260" i="1"/>
  <c r="J2260" i="1"/>
  <c r="H2260" i="1"/>
  <c r="I2260" i="1" s="1"/>
  <c r="O2259" i="1"/>
  <c r="P2259" i="1" s="1"/>
  <c r="Q2259" i="1" s="1"/>
  <c r="L2259" i="1"/>
  <c r="K2259" i="1"/>
  <c r="J2259" i="1"/>
  <c r="H2259" i="1"/>
  <c r="I2259" i="1" s="1"/>
  <c r="O2258" i="1"/>
  <c r="P2258" i="1" s="1"/>
  <c r="Q2258" i="1" s="1"/>
  <c r="L2258" i="1"/>
  <c r="K2258" i="1"/>
  <c r="J2258" i="1"/>
  <c r="H2258" i="1"/>
  <c r="I2258" i="1" s="1"/>
  <c r="O2257" i="1"/>
  <c r="P2257" i="1" s="1"/>
  <c r="Q2257" i="1" s="1"/>
  <c r="L2257" i="1"/>
  <c r="K2257" i="1"/>
  <c r="M2257" i="1" s="1"/>
  <c r="J2257" i="1"/>
  <c r="H2257" i="1"/>
  <c r="I2257" i="1" s="1"/>
  <c r="O2256" i="1"/>
  <c r="P2256" i="1" s="1"/>
  <c r="Q2256" i="1" s="1"/>
  <c r="L2256" i="1"/>
  <c r="K2256" i="1"/>
  <c r="J2256" i="1"/>
  <c r="H2256" i="1"/>
  <c r="I2256" i="1" s="1"/>
  <c r="O2255" i="1"/>
  <c r="P2255" i="1" s="1"/>
  <c r="Q2255" i="1" s="1"/>
  <c r="L2255" i="1"/>
  <c r="K2255" i="1"/>
  <c r="J2255" i="1"/>
  <c r="H2255" i="1"/>
  <c r="I2255" i="1" s="1"/>
  <c r="O2254" i="1"/>
  <c r="P2254" i="1" s="1"/>
  <c r="Q2254" i="1" s="1"/>
  <c r="L2254" i="1"/>
  <c r="K2254" i="1"/>
  <c r="J2254" i="1"/>
  <c r="H2254" i="1"/>
  <c r="I2254" i="1" s="1"/>
  <c r="O2253" i="1"/>
  <c r="P2253" i="1" s="1"/>
  <c r="Q2253" i="1" s="1"/>
  <c r="L2253" i="1"/>
  <c r="K2253" i="1"/>
  <c r="J2253" i="1"/>
  <c r="H2253" i="1"/>
  <c r="I2253" i="1" s="1"/>
  <c r="O2252" i="1"/>
  <c r="P2252" i="1" s="1"/>
  <c r="Q2252" i="1" s="1"/>
  <c r="L2252" i="1"/>
  <c r="K2252" i="1"/>
  <c r="J2252" i="1"/>
  <c r="H2252" i="1"/>
  <c r="I2252" i="1" s="1"/>
  <c r="O2251" i="1"/>
  <c r="P2251" i="1" s="1"/>
  <c r="Q2251" i="1" s="1"/>
  <c r="L2251" i="1"/>
  <c r="K2251" i="1"/>
  <c r="M2251" i="1" s="1"/>
  <c r="J2251" i="1"/>
  <c r="H2251" i="1"/>
  <c r="I2251" i="1" s="1"/>
  <c r="O2250" i="1"/>
  <c r="P2250" i="1" s="1"/>
  <c r="Q2250" i="1" s="1"/>
  <c r="L2250" i="1"/>
  <c r="K2250" i="1"/>
  <c r="J2250" i="1"/>
  <c r="H2250" i="1"/>
  <c r="I2250" i="1" s="1"/>
  <c r="O2249" i="1"/>
  <c r="P2249" i="1" s="1"/>
  <c r="Q2249" i="1" s="1"/>
  <c r="L2249" i="1"/>
  <c r="K2249" i="1"/>
  <c r="J2249" i="1"/>
  <c r="H2249" i="1"/>
  <c r="I2249" i="1" s="1"/>
  <c r="S2248" i="1"/>
  <c r="O2248" i="1"/>
  <c r="P2248" i="1" s="1"/>
  <c r="Q2248" i="1" s="1"/>
  <c r="L2248" i="1"/>
  <c r="K2248" i="1"/>
  <c r="J2248" i="1"/>
  <c r="H2248" i="1"/>
  <c r="I2248" i="1" s="1"/>
  <c r="S2247" i="1"/>
  <c r="O2247" i="1"/>
  <c r="P2247" i="1" s="1"/>
  <c r="Q2247" i="1" s="1"/>
  <c r="L2247" i="1"/>
  <c r="K2247" i="1"/>
  <c r="J2247" i="1"/>
  <c r="H2247" i="1"/>
  <c r="I2247" i="1" s="1"/>
  <c r="S2246" i="1"/>
  <c r="O2246" i="1"/>
  <c r="P2246" i="1" s="1"/>
  <c r="Q2246" i="1" s="1"/>
  <c r="L2246" i="1"/>
  <c r="K2246" i="1"/>
  <c r="J2246" i="1"/>
  <c r="H2246" i="1"/>
  <c r="I2246" i="1" s="1"/>
  <c r="O2245" i="1"/>
  <c r="P2245" i="1" s="1"/>
  <c r="Q2245" i="1" s="1"/>
  <c r="L2245" i="1"/>
  <c r="K2245" i="1"/>
  <c r="M2245" i="1" s="1"/>
  <c r="J2245" i="1"/>
  <c r="H2245" i="1"/>
  <c r="I2245" i="1" s="1"/>
  <c r="O2244" i="1"/>
  <c r="P2244" i="1" s="1"/>
  <c r="Q2244" i="1" s="1"/>
  <c r="L2244" i="1"/>
  <c r="K2244" i="1"/>
  <c r="J2244" i="1"/>
  <c r="H2244" i="1"/>
  <c r="I2244" i="1" s="1"/>
  <c r="O2243" i="1"/>
  <c r="P2243" i="1" s="1"/>
  <c r="Q2243" i="1" s="1"/>
  <c r="L2243" i="1"/>
  <c r="K2243" i="1"/>
  <c r="M2243" i="1" s="1"/>
  <c r="J2243" i="1"/>
  <c r="H2243" i="1"/>
  <c r="I2243" i="1" s="1"/>
  <c r="O2242" i="1"/>
  <c r="P2242" i="1" s="1"/>
  <c r="Q2242" i="1" s="1"/>
  <c r="L2242" i="1"/>
  <c r="K2242" i="1"/>
  <c r="J2242" i="1"/>
  <c r="H2242" i="1"/>
  <c r="I2242" i="1" s="1"/>
  <c r="O2241" i="1"/>
  <c r="P2241" i="1" s="1"/>
  <c r="Q2241" i="1" s="1"/>
  <c r="L2241" i="1"/>
  <c r="K2241" i="1"/>
  <c r="M2241" i="1" s="1"/>
  <c r="J2241" i="1"/>
  <c r="H2241" i="1"/>
  <c r="I2241" i="1" s="1"/>
  <c r="O2240" i="1"/>
  <c r="P2240" i="1" s="1"/>
  <c r="Q2240" i="1" s="1"/>
  <c r="L2240" i="1"/>
  <c r="K2240" i="1"/>
  <c r="J2240" i="1"/>
  <c r="H2240" i="1"/>
  <c r="I2240" i="1" s="1"/>
  <c r="S2239" i="1"/>
  <c r="O2239" i="1"/>
  <c r="P2239" i="1" s="1"/>
  <c r="Q2239" i="1" s="1"/>
  <c r="L2239" i="1"/>
  <c r="K2239" i="1"/>
  <c r="J2239" i="1"/>
  <c r="H2239" i="1"/>
  <c r="I2239" i="1" s="1"/>
  <c r="O2238" i="1"/>
  <c r="P2238" i="1" s="1"/>
  <c r="Q2238" i="1" s="1"/>
  <c r="L2238" i="1"/>
  <c r="K2238" i="1"/>
  <c r="J2238" i="1"/>
  <c r="H2238" i="1"/>
  <c r="I2238" i="1" s="1"/>
  <c r="O2237" i="1"/>
  <c r="P2237" i="1" s="1"/>
  <c r="Q2237" i="1" s="1"/>
  <c r="L2237" i="1"/>
  <c r="K2237" i="1"/>
  <c r="M2237" i="1" s="1"/>
  <c r="J2237" i="1"/>
  <c r="H2237" i="1"/>
  <c r="I2237" i="1" s="1"/>
  <c r="O2236" i="1"/>
  <c r="P2236" i="1" s="1"/>
  <c r="Q2236" i="1" s="1"/>
  <c r="L2236" i="1"/>
  <c r="K2236" i="1"/>
  <c r="J2236" i="1"/>
  <c r="H2236" i="1"/>
  <c r="I2236" i="1" s="1"/>
  <c r="O2235" i="1"/>
  <c r="P2235" i="1" s="1"/>
  <c r="Q2235" i="1" s="1"/>
  <c r="L2235" i="1"/>
  <c r="K2235" i="1"/>
  <c r="M2235" i="1" s="1"/>
  <c r="J2235" i="1"/>
  <c r="H2235" i="1"/>
  <c r="I2235" i="1" s="1"/>
  <c r="O2234" i="1"/>
  <c r="P2234" i="1" s="1"/>
  <c r="Q2234" i="1" s="1"/>
  <c r="L2234" i="1"/>
  <c r="K2234" i="1"/>
  <c r="J2234" i="1"/>
  <c r="H2234" i="1"/>
  <c r="I2234" i="1" s="1"/>
  <c r="O2233" i="1"/>
  <c r="P2233" i="1" s="1"/>
  <c r="Q2233" i="1" s="1"/>
  <c r="L2233" i="1"/>
  <c r="K2233" i="1"/>
  <c r="J2233" i="1"/>
  <c r="H2233" i="1"/>
  <c r="I2233" i="1" s="1"/>
  <c r="O2232" i="1"/>
  <c r="P2232" i="1" s="1"/>
  <c r="Q2232" i="1" s="1"/>
  <c r="L2232" i="1"/>
  <c r="K2232" i="1"/>
  <c r="J2232" i="1"/>
  <c r="H2232" i="1"/>
  <c r="I2232" i="1" s="1"/>
  <c r="S2231" i="1"/>
  <c r="O2231" i="1"/>
  <c r="P2231" i="1" s="1"/>
  <c r="Q2231" i="1" s="1"/>
  <c r="L2231" i="1"/>
  <c r="K2231" i="1"/>
  <c r="M2231" i="1" s="1"/>
  <c r="J2231" i="1"/>
  <c r="H2231" i="1"/>
  <c r="I2231" i="1" s="1"/>
  <c r="O2230" i="1"/>
  <c r="P2230" i="1" s="1"/>
  <c r="Q2230" i="1" s="1"/>
  <c r="L2230" i="1"/>
  <c r="K2230" i="1"/>
  <c r="J2230" i="1"/>
  <c r="H2230" i="1"/>
  <c r="I2230" i="1" s="1"/>
  <c r="O2229" i="1"/>
  <c r="P2229" i="1" s="1"/>
  <c r="Q2229" i="1" s="1"/>
  <c r="L2229" i="1"/>
  <c r="K2229" i="1"/>
  <c r="M2229" i="1" s="1"/>
  <c r="J2229" i="1"/>
  <c r="H2229" i="1"/>
  <c r="I2229" i="1" s="1"/>
  <c r="O2228" i="1"/>
  <c r="P2228" i="1" s="1"/>
  <c r="Q2228" i="1" s="1"/>
  <c r="L2228" i="1"/>
  <c r="K2228" i="1"/>
  <c r="J2228" i="1"/>
  <c r="H2228" i="1"/>
  <c r="I2228" i="1" s="1"/>
  <c r="O2227" i="1"/>
  <c r="P2227" i="1" s="1"/>
  <c r="Q2227" i="1" s="1"/>
  <c r="L2227" i="1"/>
  <c r="K2227" i="1"/>
  <c r="M2227" i="1" s="1"/>
  <c r="J2227" i="1"/>
  <c r="H2227" i="1"/>
  <c r="I2227" i="1" s="1"/>
  <c r="O2226" i="1"/>
  <c r="P2226" i="1" s="1"/>
  <c r="Q2226" i="1" s="1"/>
  <c r="L2226" i="1"/>
  <c r="K2226" i="1"/>
  <c r="J2226" i="1"/>
  <c r="H2226" i="1"/>
  <c r="I2226" i="1" s="1"/>
  <c r="O2225" i="1"/>
  <c r="P2225" i="1" s="1"/>
  <c r="Q2225" i="1" s="1"/>
  <c r="L2225" i="1"/>
  <c r="K2225" i="1"/>
  <c r="M2225" i="1" s="1"/>
  <c r="J2225" i="1"/>
  <c r="H2225" i="1"/>
  <c r="I2225" i="1" s="1"/>
  <c r="O2224" i="1"/>
  <c r="P2224" i="1" s="1"/>
  <c r="Q2224" i="1" s="1"/>
  <c r="L2224" i="1"/>
  <c r="K2224" i="1"/>
  <c r="J2224" i="1"/>
  <c r="H2224" i="1"/>
  <c r="I2224" i="1" s="1"/>
  <c r="O2223" i="1"/>
  <c r="P2223" i="1" s="1"/>
  <c r="Q2223" i="1" s="1"/>
  <c r="L2223" i="1"/>
  <c r="K2223" i="1"/>
  <c r="J2223" i="1"/>
  <c r="H2223" i="1"/>
  <c r="I2223" i="1" s="1"/>
  <c r="O2222" i="1"/>
  <c r="P2222" i="1" s="1"/>
  <c r="Q2222" i="1" s="1"/>
  <c r="L2222" i="1"/>
  <c r="K2222" i="1"/>
  <c r="J2222" i="1"/>
  <c r="H2222" i="1"/>
  <c r="I2222" i="1" s="1"/>
  <c r="O2221" i="1"/>
  <c r="P2221" i="1" s="1"/>
  <c r="Q2221" i="1" s="1"/>
  <c r="L2221" i="1"/>
  <c r="K2221" i="1"/>
  <c r="M2221" i="1" s="1"/>
  <c r="J2221" i="1"/>
  <c r="H2221" i="1"/>
  <c r="I2221" i="1" s="1"/>
  <c r="O2220" i="1"/>
  <c r="P2220" i="1" s="1"/>
  <c r="Q2220" i="1" s="1"/>
  <c r="L2220" i="1"/>
  <c r="K2220" i="1"/>
  <c r="J2220" i="1"/>
  <c r="H2220" i="1"/>
  <c r="I2220" i="1" s="1"/>
  <c r="O2219" i="1"/>
  <c r="P2219" i="1" s="1"/>
  <c r="Q2219" i="1" s="1"/>
  <c r="L2219" i="1"/>
  <c r="K2219" i="1"/>
  <c r="M2219" i="1" s="1"/>
  <c r="J2219" i="1"/>
  <c r="H2219" i="1"/>
  <c r="I2219" i="1" s="1"/>
  <c r="O2218" i="1"/>
  <c r="P2218" i="1" s="1"/>
  <c r="Q2218" i="1" s="1"/>
  <c r="L2218" i="1"/>
  <c r="K2218" i="1"/>
  <c r="J2218" i="1"/>
  <c r="H2218" i="1"/>
  <c r="I2218" i="1" s="1"/>
  <c r="O2217" i="1"/>
  <c r="P2217" i="1" s="1"/>
  <c r="Q2217" i="1" s="1"/>
  <c r="L2217" i="1"/>
  <c r="K2217" i="1"/>
  <c r="J2217" i="1"/>
  <c r="H2217" i="1"/>
  <c r="I2217" i="1" s="1"/>
  <c r="O2216" i="1"/>
  <c r="P2216" i="1" s="1"/>
  <c r="Q2216" i="1" s="1"/>
  <c r="L2216" i="1"/>
  <c r="K2216" i="1"/>
  <c r="J2216" i="1"/>
  <c r="H2216" i="1"/>
  <c r="I2216" i="1" s="1"/>
  <c r="O2215" i="1"/>
  <c r="P2215" i="1" s="1"/>
  <c r="Q2215" i="1" s="1"/>
  <c r="L2215" i="1"/>
  <c r="K2215" i="1"/>
  <c r="M2215" i="1" s="1"/>
  <c r="J2215" i="1"/>
  <c r="H2215" i="1"/>
  <c r="I2215" i="1" s="1"/>
  <c r="O2214" i="1"/>
  <c r="P2214" i="1" s="1"/>
  <c r="Q2214" i="1" s="1"/>
  <c r="L2214" i="1"/>
  <c r="K2214" i="1"/>
  <c r="J2214" i="1"/>
  <c r="H2214" i="1"/>
  <c r="I2214" i="1" s="1"/>
  <c r="S2213" i="1"/>
  <c r="O2213" i="1"/>
  <c r="P2213" i="1" s="1"/>
  <c r="Q2213" i="1" s="1"/>
  <c r="L2213" i="1"/>
  <c r="K2213" i="1"/>
  <c r="M2213" i="1" s="1"/>
  <c r="J2213" i="1"/>
  <c r="H2213" i="1"/>
  <c r="I2213" i="1" s="1"/>
  <c r="O2212" i="1"/>
  <c r="P2212" i="1" s="1"/>
  <c r="Q2212" i="1" s="1"/>
  <c r="L2212" i="1"/>
  <c r="K2212" i="1"/>
  <c r="J2212" i="1"/>
  <c r="H2212" i="1"/>
  <c r="I2212" i="1" s="1"/>
  <c r="O2211" i="1"/>
  <c r="P2211" i="1" s="1"/>
  <c r="Q2211" i="1" s="1"/>
  <c r="L2211" i="1"/>
  <c r="K2211" i="1"/>
  <c r="J2211" i="1"/>
  <c r="H2211" i="1"/>
  <c r="I2211" i="1" s="1"/>
  <c r="O2210" i="1"/>
  <c r="P2210" i="1" s="1"/>
  <c r="Q2210" i="1" s="1"/>
  <c r="L2210" i="1"/>
  <c r="K2210" i="1"/>
  <c r="J2210" i="1"/>
  <c r="H2210" i="1"/>
  <c r="I2210" i="1" s="1"/>
  <c r="O2209" i="1"/>
  <c r="P2209" i="1" s="1"/>
  <c r="Q2209" i="1" s="1"/>
  <c r="L2209" i="1"/>
  <c r="K2209" i="1"/>
  <c r="M2209" i="1" s="1"/>
  <c r="J2209" i="1"/>
  <c r="H2209" i="1"/>
  <c r="I2209" i="1" s="1"/>
  <c r="O2208" i="1"/>
  <c r="P2208" i="1" s="1"/>
  <c r="Q2208" i="1" s="1"/>
  <c r="L2208" i="1"/>
  <c r="K2208" i="1"/>
  <c r="J2208" i="1"/>
  <c r="H2208" i="1"/>
  <c r="I2208" i="1" s="1"/>
  <c r="O2207" i="1"/>
  <c r="P2207" i="1" s="1"/>
  <c r="Q2207" i="1" s="1"/>
  <c r="L2207" i="1"/>
  <c r="K2207" i="1"/>
  <c r="J2207" i="1"/>
  <c r="H2207" i="1"/>
  <c r="I2207" i="1" s="1"/>
  <c r="O2206" i="1"/>
  <c r="P2206" i="1" s="1"/>
  <c r="Q2206" i="1" s="1"/>
  <c r="L2206" i="1"/>
  <c r="K2206" i="1"/>
  <c r="J2206" i="1"/>
  <c r="H2206" i="1"/>
  <c r="I2206" i="1" s="1"/>
  <c r="O2205" i="1"/>
  <c r="P2205" i="1" s="1"/>
  <c r="Q2205" i="1" s="1"/>
  <c r="L2205" i="1"/>
  <c r="K2205" i="1"/>
  <c r="M2205" i="1" s="1"/>
  <c r="J2205" i="1"/>
  <c r="H2205" i="1"/>
  <c r="I2205" i="1" s="1"/>
  <c r="O2204" i="1"/>
  <c r="P2204" i="1" s="1"/>
  <c r="Q2204" i="1" s="1"/>
  <c r="L2204" i="1"/>
  <c r="K2204" i="1"/>
  <c r="J2204" i="1"/>
  <c r="H2204" i="1"/>
  <c r="I2204" i="1" s="1"/>
  <c r="O2203" i="1"/>
  <c r="P2203" i="1" s="1"/>
  <c r="Q2203" i="1" s="1"/>
  <c r="L2203" i="1"/>
  <c r="K2203" i="1"/>
  <c r="M2203" i="1" s="1"/>
  <c r="J2203" i="1"/>
  <c r="H2203" i="1"/>
  <c r="I2203" i="1" s="1"/>
  <c r="O2202" i="1"/>
  <c r="P2202" i="1" s="1"/>
  <c r="Q2202" i="1" s="1"/>
  <c r="L2202" i="1"/>
  <c r="K2202" i="1"/>
  <c r="J2202" i="1"/>
  <c r="H2202" i="1"/>
  <c r="I2202" i="1" s="1"/>
  <c r="O2201" i="1"/>
  <c r="P2201" i="1" s="1"/>
  <c r="Q2201" i="1" s="1"/>
  <c r="L2201" i="1"/>
  <c r="K2201" i="1"/>
  <c r="J2201" i="1"/>
  <c r="H2201" i="1"/>
  <c r="I2201" i="1" s="1"/>
  <c r="O2200" i="1"/>
  <c r="P2200" i="1" s="1"/>
  <c r="Q2200" i="1" s="1"/>
  <c r="L2200" i="1"/>
  <c r="K2200" i="1"/>
  <c r="J2200" i="1"/>
  <c r="H2200" i="1"/>
  <c r="I2200" i="1" s="1"/>
  <c r="O2199" i="1"/>
  <c r="P2199" i="1" s="1"/>
  <c r="Q2199" i="1" s="1"/>
  <c r="L2199" i="1"/>
  <c r="K2199" i="1"/>
  <c r="M2199" i="1" s="1"/>
  <c r="J2199" i="1"/>
  <c r="H2199" i="1"/>
  <c r="I2199" i="1" s="1"/>
  <c r="O2198" i="1"/>
  <c r="P2198" i="1" s="1"/>
  <c r="Q2198" i="1" s="1"/>
  <c r="L2198" i="1"/>
  <c r="K2198" i="1"/>
  <c r="J2198" i="1"/>
  <c r="H2198" i="1"/>
  <c r="I2198" i="1" s="1"/>
  <c r="O2197" i="1"/>
  <c r="P2197" i="1" s="1"/>
  <c r="Q2197" i="1" s="1"/>
  <c r="L2197" i="1"/>
  <c r="K2197" i="1"/>
  <c r="M2197" i="1" s="1"/>
  <c r="J2197" i="1"/>
  <c r="H2197" i="1"/>
  <c r="I2197" i="1" s="1"/>
  <c r="O2196" i="1"/>
  <c r="P2196" i="1" s="1"/>
  <c r="Q2196" i="1" s="1"/>
  <c r="L2196" i="1"/>
  <c r="K2196" i="1"/>
  <c r="J2196" i="1"/>
  <c r="H2196" i="1"/>
  <c r="I2196" i="1" s="1"/>
  <c r="O2195" i="1"/>
  <c r="P2195" i="1" s="1"/>
  <c r="Q2195" i="1" s="1"/>
  <c r="L2195" i="1"/>
  <c r="K2195" i="1"/>
  <c r="J2195" i="1"/>
  <c r="H2195" i="1"/>
  <c r="I2195" i="1" s="1"/>
  <c r="O2194" i="1"/>
  <c r="P2194" i="1" s="1"/>
  <c r="Q2194" i="1" s="1"/>
  <c r="L2194" i="1"/>
  <c r="K2194" i="1"/>
  <c r="J2194" i="1"/>
  <c r="H2194" i="1"/>
  <c r="I2194" i="1" s="1"/>
  <c r="O2193" i="1"/>
  <c r="P2193" i="1" s="1"/>
  <c r="Q2193" i="1" s="1"/>
  <c r="L2193" i="1"/>
  <c r="K2193" i="1"/>
  <c r="M2193" i="1" s="1"/>
  <c r="J2193" i="1"/>
  <c r="H2193" i="1"/>
  <c r="I2193" i="1" s="1"/>
  <c r="O2192" i="1"/>
  <c r="P2192" i="1" s="1"/>
  <c r="Q2192" i="1" s="1"/>
  <c r="L2192" i="1"/>
  <c r="K2192" i="1"/>
  <c r="J2192" i="1"/>
  <c r="H2192" i="1"/>
  <c r="I2192" i="1" s="1"/>
  <c r="O2191" i="1"/>
  <c r="P2191" i="1" s="1"/>
  <c r="Q2191" i="1" s="1"/>
  <c r="L2191" i="1"/>
  <c r="K2191" i="1"/>
  <c r="J2191" i="1"/>
  <c r="H2191" i="1"/>
  <c r="I2191" i="1" s="1"/>
  <c r="O2190" i="1"/>
  <c r="P2190" i="1" s="1"/>
  <c r="Q2190" i="1" s="1"/>
  <c r="L2190" i="1"/>
  <c r="K2190" i="1"/>
  <c r="J2190" i="1"/>
  <c r="H2190" i="1"/>
  <c r="I2190" i="1" s="1"/>
  <c r="O2189" i="1"/>
  <c r="P2189" i="1" s="1"/>
  <c r="Q2189" i="1" s="1"/>
  <c r="L2189" i="1"/>
  <c r="K2189" i="1"/>
  <c r="M2189" i="1" s="1"/>
  <c r="J2189" i="1"/>
  <c r="H2189" i="1"/>
  <c r="I2189" i="1" s="1"/>
  <c r="O2188" i="1"/>
  <c r="P2188" i="1" s="1"/>
  <c r="Q2188" i="1" s="1"/>
  <c r="L2188" i="1"/>
  <c r="K2188" i="1"/>
  <c r="J2188" i="1"/>
  <c r="H2188" i="1"/>
  <c r="I2188" i="1" s="1"/>
  <c r="O2187" i="1"/>
  <c r="P2187" i="1" s="1"/>
  <c r="Q2187" i="1" s="1"/>
  <c r="L2187" i="1"/>
  <c r="K2187" i="1"/>
  <c r="M2187" i="1" s="1"/>
  <c r="J2187" i="1"/>
  <c r="H2187" i="1"/>
  <c r="I2187" i="1" s="1"/>
  <c r="S2186" i="1"/>
  <c r="O2186" i="1"/>
  <c r="P2186" i="1" s="1"/>
  <c r="Q2186" i="1" s="1"/>
  <c r="L2186" i="1"/>
  <c r="K2186" i="1"/>
  <c r="J2186" i="1"/>
  <c r="H2186" i="1"/>
  <c r="I2186" i="1" s="1"/>
  <c r="O2185" i="1"/>
  <c r="P2185" i="1" s="1"/>
  <c r="Q2185" i="1" s="1"/>
  <c r="L2185" i="1"/>
  <c r="K2185" i="1"/>
  <c r="J2185" i="1"/>
  <c r="H2185" i="1"/>
  <c r="I2185" i="1" s="1"/>
  <c r="O2184" i="1"/>
  <c r="P2184" i="1" s="1"/>
  <c r="Q2184" i="1" s="1"/>
  <c r="L2184" i="1"/>
  <c r="K2184" i="1"/>
  <c r="J2184" i="1"/>
  <c r="H2184" i="1"/>
  <c r="I2184" i="1" s="1"/>
  <c r="S2183" i="1"/>
  <c r="O2183" i="1"/>
  <c r="P2183" i="1" s="1"/>
  <c r="Q2183" i="1" s="1"/>
  <c r="L2183" i="1"/>
  <c r="K2183" i="1"/>
  <c r="M2183" i="1" s="1"/>
  <c r="J2183" i="1"/>
  <c r="H2183" i="1"/>
  <c r="I2183" i="1" s="1"/>
  <c r="O2182" i="1"/>
  <c r="P2182" i="1" s="1"/>
  <c r="Q2182" i="1" s="1"/>
  <c r="L2182" i="1"/>
  <c r="K2182" i="1"/>
  <c r="J2182" i="1"/>
  <c r="H2182" i="1"/>
  <c r="I2182" i="1" s="1"/>
  <c r="O2181" i="1"/>
  <c r="P2181" i="1" s="1"/>
  <c r="Q2181" i="1" s="1"/>
  <c r="L2181" i="1"/>
  <c r="K2181" i="1"/>
  <c r="M2181" i="1" s="1"/>
  <c r="J2181" i="1"/>
  <c r="H2181" i="1"/>
  <c r="I2181" i="1" s="1"/>
  <c r="S2180" i="1"/>
  <c r="O2180" i="1"/>
  <c r="P2180" i="1" s="1"/>
  <c r="Q2180" i="1" s="1"/>
  <c r="L2180" i="1"/>
  <c r="K2180" i="1"/>
  <c r="J2180" i="1"/>
  <c r="H2180" i="1"/>
  <c r="I2180" i="1" s="1"/>
  <c r="S2179" i="1"/>
  <c r="O2179" i="1"/>
  <c r="P2179" i="1" s="1"/>
  <c r="Q2179" i="1" s="1"/>
  <c r="L2179" i="1"/>
  <c r="K2179" i="1"/>
  <c r="J2179" i="1"/>
  <c r="H2179" i="1"/>
  <c r="I2179" i="1" s="1"/>
  <c r="O2178" i="1"/>
  <c r="P2178" i="1" s="1"/>
  <c r="Q2178" i="1" s="1"/>
  <c r="L2178" i="1"/>
  <c r="K2178" i="1"/>
  <c r="J2178" i="1"/>
  <c r="H2178" i="1"/>
  <c r="I2178" i="1" s="1"/>
  <c r="O2177" i="1"/>
  <c r="P2177" i="1" s="1"/>
  <c r="Q2177" i="1" s="1"/>
  <c r="L2177" i="1"/>
  <c r="K2177" i="1"/>
  <c r="M2177" i="1" s="1"/>
  <c r="J2177" i="1"/>
  <c r="H2177" i="1"/>
  <c r="I2177" i="1" s="1"/>
  <c r="O2176" i="1"/>
  <c r="P2176" i="1" s="1"/>
  <c r="Q2176" i="1" s="1"/>
  <c r="L2176" i="1"/>
  <c r="K2176" i="1"/>
  <c r="J2176" i="1"/>
  <c r="H2176" i="1"/>
  <c r="I2176" i="1" s="1"/>
  <c r="O2175" i="1"/>
  <c r="P2175" i="1" s="1"/>
  <c r="Q2175" i="1" s="1"/>
  <c r="L2175" i="1"/>
  <c r="K2175" i="1"/>
  <c r="J2175" i="1"/>
  <c r="H2175" i="1"/>
  <c r="I2175" i="1" s="1"/>
  <c r="O2174" i="1"/>
  <c r="P2174" i="1" s="1"/>
  <c r="Q2174" i="1" s="1"/>
  <c r="L2174" i="1"/>
  <c r="K2174" i="1"/>
  <c r="J2174" i="1"/>
  <c r="H2174" i="1"/>
  <c r="I2174" i="1" s="1"/>
  <c r="O2173" i="1"/>
  <c r="P2173" i="1" s="1"/>
  <c r="Q2173" i="1" s="1"/>
  <c r="L2173" i="1"/>
  <c r="K2173" i="1"/>
  <c r="M2173" i="1" s="1"/>
  <c r="J2173" i="1"/>
  <c r="H2173" i="1"/>
  <c r="I2173" i="1" s="1"/>
  <c r="S2172" i="1"/>
  <c r="O2172" i="1"/>
  <c r="P2172" i="1" s="1"/>
  <c r="Q2172" i="1" s="1"/>
  <c r="L2172" i="1"/>
  <c r="K2172" i="1"/>
  <c r="J2172" i="1"/>
  <c r="H2172" i="1"/>
  <c r="I2172" i="1" s="1"/>
  <c r="O2171" i="1"/>
  <c r="P2171" i="1" s="1"/>
  <c r="Q2171" i="1" s="1"/>
  <c r="L2171" i="1"/>
  <c r="K2171" i="1"/>
  <c r="M2171" i="1" s="1"/>
  <c r="J2171" i="1"/>
  <c r="H2171" i="1"/>
  <c r="I2171" i="1" s="1"/>
  <c r="O2170" i="1"/>
  <c r="P2170" i="1" s="1"/>
  <c r="Q2170" i="1" s="1"/>
  <c r="L2170" i="1"/>
  <c r="K2170" i="1"/>
  <c r="J2170" i="1"/>
  <c r="H2170" i="1"/>
  <c r="I2170" i="1" s="1"/>
  <c r="O2169" i="1"/>
  <c r="P2169" i="1" s="1"/>
  <c r="Q2169" i="1" s="1"/>
  <c r="L2169" i="1"/>
  <c r="K2169" i="1"/>
  <c r="J2169" i="1"/>
  <c r="H2169" i="1"/>
  <c r="I2169" i="1" s="1"/>
  <c r="O2168" i="1"/>
  <c r="P2168" i="1" s="1"/>
  <c r="Q2168" i="1" s="1"/>
  <c r="L2168" i="1"/>
  <c r="K2168" i="1"/>
  <c r="J2168" i="1"/>
  <c r="H2168" i="1"/>
  <c r="I2168" i="1" s="1"/>
  <c r="O2167" i="1"/>
  <c r="P2167" i="1" s="1"/>
  <c r="Q2167" i="1" s="1"/>
  <c r="L2167" i="1"/>
  <c r="K2167" i="1"/>
  <c r="M2167" i="1" s="1"/>
  <c r="J2167" i="1"/>
  <c r="H2167" i="1"/>
  <c r="I2167" i="1" s="1"/>
  <c r="O2166" i="1"/>
  <c r="P2166" i="1" s="1"/>
  <c r="Q2166" i="1" s="1"/>
  <c r="L2166" i="1"/>
  <c r="K2166" i="1"/>
  <c r="J2166" i="1"/>
  <c r="H2166" i="1"/>
  <c r="I2166" i="1" s="1"/>
  <c r="O2165" i="1"/>
  <c r="P2165" i="1" s="1"/>
  <c r="Q2165" i="1" s="1"/>
  <c r="L2165" i="1"/>
  <c r="K2165" i="1"/>
  <c r="M2165" i="1" s="1"/>
  <c r="J2165" i="1"/>
  <c r="H2165" i="1"/>
  <c r="I2165" i="1" s="1"/>
  <c r="O2164" i="1"/>
  <c r="P2164" i="1" s="1"/>
  <c r="Q2164" i="1" s="1"/>
  <c r="L2164" i="1"/>
  <c r="K2164" i="1"/>
  <c r="J2164" i="1"/>
  <c r="H2164" i="1"/>
  <c r="I2164" i="1" s="1"/>
  <c r="O2163" i="1"/>
  <c r="P2163" i="1" s="1"/>
  <c r="Q2163" i="1" s="1"/>
  <c r="L2163" i="1"/>
  <c r="K2163" i="1"/>
  <c r="M2163" i="1" s="1"/>
  <c r="J2163" i="1"/>
  <c r="H2163" i="1"/>
  <c r="I2163" i="1" s="1"/>
  <c r="S2162" i="1"/>
  <c r="O2162" i="1"/>
  <c r="P2162" i="1" s="1"/>
  <c r="Q2162" i="1" s="1"/>
  <c r="L2162" i="1"/>
  <c r="K2162" i="1"/>
  <c r="J2162" i="1"/>
  <c r="H2162" i="1"/>
  <c r="I2162" i="1" s="1"/>
  <c r="O2161" i="1"/>
  <c r="P2161" i="1" s="1"/>
  <c r="Q2161" i="1" s="1"/>
  <c r="L2161" i="1"/>
  <c r="K2161" i="1"/>
  <c r="M2161" i="1" s="1"/>
  <c r="J2161" i="1"/>
  <c r="H2161" i="1"/>
  <c r="I2161" i="1" s="1"/>
  <c r="O2160" i="1"/>
  <c r="P2160" i="1" s="1"/>
  <c r="Q2160" i="1" s="1"/>
  <c r="L2160" i="1"/>
  <c r="K2160" i="1"/>
  <c r="J2160" i="1"/>
  <c r="H2160" i="1"/>
  <c r="I2160" i="1" s="1"/>
  <c r="O2159" i="1"/>
  <c r="P2159" i="1" s="1"/>
  <c r="Q2159" i="1" s="1"/>
  <c r="L2159" i="1"/>
  <c r="K2159" i="1"/>
  <c r="J2159" i="1"/>
  <c r="H2159" i="1"/>
  <c r="I2159" i="1" s="1"/>
  <c r="O2158" i="1"/>
  <c r="P2158" i="1" s="1"/>
  <c r="Q2158" i="1" s="1"/>
  <c r="L2158" i="1"/>
  <c r="K2158" i="1"/>
  <c r="J2158" i="1"/>
  <c r="H2158" i="1"/>
  <c r="I2158" i="1" s="1"/>
  <c r="O2157" i="1"/>
  <c r="P2157" i="1" s="1"/>
  <c r="Q2157" i="1" s="1"/>
  <c r="L2157" i="1"/>
  <c r="K2157" i="1"/>
  <c r="M2157" i="1" s="1"/>
  <c r="J2157" i="1"/>
  <c r="H2157" i="1"/>
  <c r="I2157" i="1" s="1"/>
  <c r="O2156" i="1"/>
  <c r="P2156" i="1" s="1"/>
  <c r="Q2156" i="1" s="1"/>
  <c r="L2156" i="1"/>
  <c r="K2156" i="1"/>
  <c r="J2156" i="1"/>
  <c r="H2156" i="1"/>
  <c r="I2156" i="1" s="1"/>
  <c r="O2155" i="1"/>
  <c r="P2155" i="1" s="1"/>
  <c r="Q2155" i="1" s="1"/>
  <c r="L2155" i="1"/>
  <c r="K2155" i="1"/>
  <c r="J2155" i="1"/>
  <c r="H2155" i="1"/>
  <c r="I2155" i="1" s="1"/>
  <c r="O2154" i="1"/>
  <c r="P2154" i="1" s="1"/>
  <c r="Q2154" i="1" s="1"/>
  <c r="L2154" i="1"/>
  <c r="K2154" i="1"/>
  <c r="J2154" i="1"/>
  <c r="H2154" i="1"/>
  <c r="I2154" i="1" s="1"/>
  <c r="O2153" i="1"/>
  <c r="P2153" i="1" s="1"/>
  <c r="Q2153" i="1" s="1"/>
  <c r="L2153" i="1"/>
  <c r="K2153" i="1"/>
  <c r="J2153" i="1"/>
  <c r="H2153" i="1"/>
  <c r="I2153" i="1" s="1"/>
  <c r="O2152" i="1"/>
  <c r="P2152" i="1" s="1"/>
  <c r="Q2152" i="1" s="1"/>
  <c r="L2152" i="1"/>
  <c r="K2152" i="1"/>
  <c r="J2152" i="1"/>
  <c r="H2152" i="1"/>
  <c r="I2152" i="1" s="1"/>
  <c r="O2151" i="1"/>
  <c r="P2151" i="1" s="1"/>
  <c r="Q2151" i="1" s="1"/>
  <c r="L2151" i="1"/>
  <c r="K2151" i="1"/>
  <c r="M2151" i="1" s="1"/>
  <c r="J2151" i="1"/>
  <c r="H2151" i="1"/>
  <c r="I2151" i="1" s="1"/>
  <c r="O2150" i="1"/>
  <c r="P2150" i="1" s="1"/>
  <c r="Q2150" i="1" s="1"/>
  <c r="L2150" i="1"/>
  <c r="K2150" i="1"/>
  <c r="J2150" i="1"/>
  <c r="H2150" i="1"/>
  <c r="I2150" i="1" s="1"/>
  <c r="O2149" i="1"/>
  <c r="P2149" i="1" s="1"/>
  <c r="Q2149" i="1" s="1"/>
  <c r="L2149" i="1"/>
  <c r="K2149" i="1"/>
  <c r="M2149" i="1" s="1"/>
  <c r="J2149" i="1"/>
  <c r="H2149" i="1"/>
  <c r="I2149" i="1" s="1"/>
  <c r="O2148" i="1"/>
  <c r="P2148" i="1" s="1"/>
  <c r="Q2148" i="1" s="1"/>
  <c r="L2148" i="1"/>
  <c r="K2148" i="1"/>
  <c r="J2148" i="1"/>
  <c r="H2148" i="1"/>
  <c r="I2148" i="1" s="1"/>
  <c r="O2147" i="1"/>
  <c r="P2147" i="1" s="1"/>
  <c r="Q2147" i="1" s="1"/>
  <c r="L2147" i="1"/>
  <c r="K2147" i="1"/>
  <c r="J2147" i="1"/>
  <c r="H2147" i="1"/>
  <c r="I2147" i="1" s="1"/>
  <c r="O2146" i="1"/>
  <c r="P2146" i="1" s="1"/>
  <c r="Q2146" i="1" s="1"/>
  <c r="L2146" i="1"/>
  <c r="K2146" i="1"/>
  <c r="J2146" i="1"/>
  <c r="H2146" i="1"/>
  <c r="I2146" i="1" s="1"/>
  <c r="O2145" i="1"/>
  <c r="P2145" i="1" s="1"/>
  <c r="Q2145" i="1" s="1"/>
  <c r="L2145" i="1"/>
  <c r="K2145" i="1"/>
  <c r="M2145" i="1" s="1"/>
  <c r="J2145" i="1"/>
  <c r="H2145" i="1"/>
  <c r="I2145" i="1" s="1"/>
  <c r="O2144" i="1"/>
  <c r="P2144" i="1" s="1"/>
  <c r="Q2144" i="1" s="1"/>
  <c r="L2144" i="1"/>
  <c r="K2144" i="1"/>
  <c r="J2144" i="1"/>
  <c r="H2144" i="1"/>
  <c r="I2144" i="1" s="1"/>
  <c r="O2143" i="1"/>
  <c r="P2143" i="1" s="1"/>
  <c r="Q2143" i="1" s="1"/>
  <c r="L2143" i="1"/>
  <c r="K2143" i="1"/>
  <c r="J2143" i="1"/>
  <c r="H2143" i="1"/>
  <c r="I2143" i="1" s="1"/>
  <c r="O2142" i="1"/>
  <c r="P2142" i="1" s="1"/>
  <c r="Q2142" i="1" s="1"/>
  <c r="L2142" i="1"/>
  <c r="K2142" i="1"/>
  <c r="J2142" i="1"/>
  <c r="H2142" i="1"/>
  <c r="I2142" i="1" s="1"/>
  <c r="O2141" i="1"/>
  <c r="P2141" i="1" s="1"/>
  <c r="Q2141" i="1" s="1"/>
  <c r="L2141" i="1"/>
  <c r="K2141" i="1"/>
  <c r="M2141" i="1" s="1"/>
  <c r="J2141" i="1"/>
  <c r="H2141" i="1"/>
  <c r="I2141" i="1" s="1"/>
  <c r="O2140" i="1"/>
  <c r="P2140" i="1" s="1"/>
  <c r="Q2140" i="1" s="1"/>
  <c r="L2140" i="1"/>
  <c r="K2140" i="1"/>
  <c r="J2140" i="1"/>
  <c r="H2140" i="1"/>
  <c r="I2140" i="1" s="1"/>
  <c r="O2139" i="1"/>
  <c r="P2139" i="1" s="1"/>
  <c r="Q2139" i="1" s="1"/>
  <c r="L2139" i="1"/>
  <c r="K2139" i="1"/>
  <c r="M2139" i="1" s="1"/>
  <c r="J2139" i="1"/>
  <c r="H2139" i="1"/>
  <c r="I2139" i="1" s="1"/>
  <c r="O2138" i="1"/>
  <c r="P2138" i="1" s="1"/>
  <c r="Q2138" i="1" s="1"/>
  <c r="L2138" i="1"/>
  <c r="K2138" i="1"/>
  <c r="M2138" i="1" s="1"/>
  <c r="J2138" i="1"/>
  <c r="H2138" i="1"/>
  <c r="I2138" i="1" s="1"/>
  <c r="O2137" i="1"/>
  <c r="P2137" i="1" s="1"/>
  <c r="Q2137" i="1" s="1"/>
  <c r="L2137" i="1"/>
  <c r="K2137" i="1"/>
  <c r="M2137" i="1" s="1"/>
  <c r="J2137" i="1"/>
  <c r="H2137" i="1"/>
  <c r="I2137" i="1" s="1"/>
  <c r="O2136" i="1"/>
  <c r="P2136" i="1" s="1"/>
  <c r="Q2136" i="1" s="1"/>
  <c r="L2136" i="1"/>
  <c r="K2136" i="1"/>
  <c r="M2136" i="1" s="1"/>
  <c r="J2136" i="1"/>
  <c r="H2136" i="1"/>
  <c r="I2136" i="1" s="1"/>
  <c r="O2135" i="1"/>
  <c r="P2135" i="1" s="1"/>
  <c r="Q2135" i="1" s="1"/>
  <c r="L2135" i="1"/>
  <c r="K2135" i="1"/>
  <c r="J2135" i="1"/>
  <c r="H2135" i="1"/>
  <c r="I2135" i="1" s="1"/>
  <c r="O2134" i="1"/>
  <c r="P2134" i="1" s="1"/>
  <c r="Q2134" i="1" s="1"/>
  <c r="L2134" i="1"/>
  <c r="K2134" i="1"/>
  <c r="M2134" i="1" s="1"/>
  <c r="J2134" i="1"/>
  <c r="H2134" i="1"/>
  <c r="I2134" i="1" s="1"/>
  <c r="O2133" i="1"/>
  <c r="P2133" i="1" s="1"/>
  <c r="Q2133" i="1" s="1"/>
  <c r="L2133" i="1"/>
  <c r="K2133" i="1"/>
  <c r="J2133" i="1"/>
  <c r="H2133" i="1"/>
  <c r="I2133" i="1" s="1"/>
  <c r="O2132" i="1"/>
  <c r="P2132" i="1" s="1"/>
  <c r="Q2132" i="1" s="1"/>
  <c r="L2132" i="1"/>
  <c r="K2132" i="1"/>
  <c r="M2132" i="1" s="1"/>
  <c r="J2132" i="1"/>
  <c r="H2132" i="1"/>
  <c r="I2132" i="1" s="1"/>
  <c r="O2131" i="1"/>
  <c r="P2131" i="1" s="1"/>
  <c r="Q2131" i="1" s="1"/>
  <c r="L2131" i="1"/>
  <c r="K2131" i="1"/>
  <c r="M2131" i="1" s="1"/>
  <c r="J2131" i="1"/>
  <c r="H2131" i="1"/>
  <c r="I2131" i="1" s="1"/>
  <c r="O2130" i="1"/>
  <c r="P2130" i="1" s="1"/>
  <c r="Q2130" i="1" s="1"/>
  <c r="L2130" i="1"/>
  <c r="K2130" i="1"/>
  <c r="M2130" i="1" s="1"/>
  <c r="J2130" i="1"/>
  <c r="H2130" i="1"/>
  <c r="I2130" i="1" s="1"/>
  <c r="O2129" i="1"/>
  <c r="P2129" i="1" s="1"/>
  <c r="Q2129" i="1" s="1"/>
  <c r="L2129" i="1"/>
  <c r="K2129" i="1"/>
  <c r="J2129" i="1"/>
  <c r="H2129" i="1"/>
  <c r="I2129" i="1" s="1"/>
  <c r="O2128" i="1"/>
  <c r="P2128" i="1" s="1"/>
  <c r="Q2128" i="1" s="1"/>
  <c r="L2128" i="1"/>
  <c r="K2128" i="1"/>
  <c r="M2128" i="1" s="1"/>
  <c r="J2128" i="1"/>
  <c r="H2128" i="1"/>
  <c r="I2128" i="1" s="1"/>
  <c r="O2127" i="1"/>
  <c r="P2127" i="1" s="1"/>
  <c r="Q2127" i="1" s="1"/>
  <c r="L2127" i="1"/>
  <c r="K2127" i="1"/>
  <c r="M2127" i="1" s="1"/>
  <c r="J2127" i="1"/>
  <c r="H2127" i="1"/>
  <c r="I2127" i="1" s="1"/>
  <c r="O2126" i="1"/>
  <c r="P2126" i="1" s="1"/>
  <c r="Q2126" i="1" s="1"/>
  <c r="L2126" i="1"/>
  <c r="K2126" i="1"/>
  <c r="M2126" i="1" s="1"/>
  <c r="J2126" i="1"/>
  <c r="H2126" i="1"/>
  <c r="I2126" i="1" s="1"/>
  <c r="O2125" i="1"/>
  <c r="P2125" i="1" s="1"/>
  <c r="Q2125" i="1" s="1"/>
  <c r="L2125" i="1"/>
  <c r="K2125" i="1"/>
  <c r="M2125" i="1" s="1"/>
  <c r="J2125" i="1"/>
  <c r="H2125" i="1"/>
  <c r="I2125" i="1" s="1"/>
  <c r="O2124" i="1"/>
  <c r="P2124" i="1" s="1"/>
  <c r="Q2124" i="1" s="1"/>
  <c r="L2124" i="1"/>
  <c r="K2124" i="1"/>
  <c r="M2124" i="1" s="1"/>
  <c r="J2124" i="1"/>
  <c r="H2124" i="1"/>
  <c r="I2124" i="1" s="1"/>
  <c r="O2123" i="1"/>
  <c r="P2123" i="1" s="1"/>
  <c r="Q2123" i="1" s="1"/>
  <c r="L2123" i="1"/>
  <c r="K2123" i="1"/>
  <c r="M2123" i="1" s="1"/>
  <c r="J2123" i="1"/>
  <c r="H2123" i="1"/>
  <c r="I2123" i="1" s="1"/>
  <c r="O2122" i="1"/>
  <c r="P2122" i="1" s="1"/>
  <c r="Q2122" i="1" s="1"/>
  <c r="L2122" i="1"/>
  <c r="K2122" i="1"/>
  <c r="M2122" i="1" s="1"/>
  <c r="J2122" i="1"/>
  <c r="H2122" i="1"/>
  <c r="I2122" i="1" s="1"/>
  <c r="O2121" i="1"/>
  <c r="P2121" i="1" s="1"/>
  <c r="Q2121" i="1" s="1"/>
  <c r="L2121" i="1"/>
  <c r="K2121" i="1"/>
  <c r="M2121" i="1" s="1"/>
  <c r="J2121" i="1"/>
  <c r="H2121" i="1"/>
  <c r="I2121" i="1" s="1"/>
  <c r="O2120" i="1"/>
  <c r="P2120" i="1" s="1"/>
  <c r="Q2120" i="1" s="1"/>
  <c r="L2120" i="1"/>
  <c r="K2120" i="1"/>
  <c r="M2120" i="1" s="1"/>
  <c r="J2120" i="1"/>
  <c r="H2120" i="1"/>
  <c r="I2120" i="1" s="1"/>
  <c r="S2119" i="1"/>
  <c r="O2119" i="1"/>
  <c r="P2119" i="1" s="1"/>
  <c r="Q2119" i="1" s="1"/>
  <c r="L2119" i="1"/>
  <c r="K2119" i="1"/>
  <c r="J2119" i="1"/>
  <c r="H2119" i="1"/>
  <c r="I2119" i="1" s="1"/>
  <c r="O2118" i="1"/>
  <c r="P2118" i="1" s="1"/>
  <c r="Q2118" i="1" s="1"/>
  <c r="L2118" i="1"/>
  <c r="K2118" i="1"/>
  <c r="M2118" i="1" s="1"/>
  <c r="J2118" i="1"/>
  <c r="H2118" i="1"/>
  <c r="I2118" i="1" s="1"/>
  <c r="O2117" i="1"/>
  <c r="P2117" i="1" s="1"/>
  <c r="Q2117" i="1" s="1"/>
  <c r="L2117" i="1"/>
  <c r="K2117" i="1"/>
  <c r="J2117" i="1"/>
  <c r="H2117" i="1"/>
  <c r="I2117" i="1" s="1"/>
  <c r="O2116" i="1"/>
  <c r="P2116" i="1" s="1"/>
  <c r="Q2116" i="1" s="1"/>
  <c r="L2116" i="1"/>
  <c r="K2116" i="1"/>
  <c r="M2116" i="1" s="1"/>
  <c r="J2116" i="1"/>
  <c r="H2116" i="1"/>
  <c r="I2116" i="1" s="1"/>
  <c r="O2115" i="1"/>
  <c r="P2115" i="1" s="1"/>
  <c r="Q2115" i="1" s="1"/>
  <c r="L2115" i="1"/>
  <c r="K2115" i="1"/>
  <c r="M2115" i="1" s="1"/>
  <c r="J2115" i="1"/>
  <c r="H2115" i="1"/>
  <c r="I2115" i="1" s="1"/>
  <c r="O2114" i="1"/>
  <c r="P2114" i="1" s="1"/>
  <c r="Q2114" i="1" s="1"/>
  <c r="L2114" i="1"/>
  <c r="K2114" i="1"/>
  <c r="M2114" i="1" s="1"/>
  <c r="J2114" i="1"/>
  <c r="H2114" i="1"/>
  <c r="I2114" i="1" s="1"/>
  <c r="O2113" i="1"/>
  <c r="P2113" i="1" s="1"/>
  <c r="Q2113" i="1" s="1"/>
  <c r="L2113" i="1"/>
  <c r="K2113" i="1"/>
  <c r="J2113" i="1"/>
  <c r="H2113" i="1"/>
  <c r="I2113" i="1" s="1"/>
  <c r="O2112" i="1"/>
  <c r="P2112" i="1" s="1"/>
  <c r="Q2112" i="1" s="1"/>
  <c r="L2112" i="1"/>
  <c r="K2112" i="1"/>
  <c r="M2112" i="1" s="1"/>
  <c r="J2112" i="1"/>
  <c r="H2112" i="1"/>
  <c r="I2112" i="1" s="1"/>
  <c r="O2111" i="1"/>
  <c r="P2111" i="1" s="1"/>
  <c r="Q2111" i="1" s="1"/>
  <c r="L2111" i="1"/>
  <c r="K2111" i="1"/>
  <c r="M2111" i="1" s="1"/>
  <c r="J2111" i="1"/>
  <c r="H2111" i="1"/>
  <c r="I2111" i="1" s="1"/>
  <c r="O2110" i="1"/>
  <c r="P2110" i="1" s="1"/>
  <c r="Q2110" i="1" s="1"/>
  <c r="L2110" i="1"/>
  <c r="K2110" i="1"/>
  <c r="M2110" i="1" s="1"/>
  <c r="J2110" i="1"/>
  <c r="H2110" i="1"/>
  <c r="I2110" i="1" s="1"/>
  <c r="O2109" i="1"/>
  <c r="P2109" i="1" s="1"/>
  <c r="Q2109" i="1" s="1"/>
  <c r="L2109" i="1"/>
  <c r="K2109" i="1"/>
  <c r="M2109" i="1" s="1"/>
  <c r="J2109" i="1"/>
  <c r="H2109" i="1"/>
  <c r="I2109" i="1" s="1"/>
  <c r="O2108" i="1"/>
  <c r="P2108" i="1" s="1"/>
  <c r="Q2108" i="1" s="1"/>
  <c r="L2108" i="1"/>
  <c r="K2108" i="1"/>
  <c r="M2108" i="1" s="1"/>
  <c r="J2108" i="1"/>
  <c r="H2108" i="1"/>
  <c r="I2108" i="1" s="1"/>
  <c r="O2107" i="1"/>
  <c r="P2107" i="1" s="1"/>
  <c r="Q2107" i="1" s="1"/>
  <c r="L2107" i="1"/>
  <c r="K2107" i="1"/>
  <c r="M2107" i="1" s="1"/>
  <c r="J2107" i="1"/>
  <c r="H2107" i="1"/>
  <c r="I2107" i="1" s="1"/>
  <c r="O2106" i="1"/>
  <c r="P2106" i="1" s="1"/>
  <c r="Q2106" i="1" s="1"/>
  <c r="L2106" i="1"/>
  <c r="K2106" i="1"/>
  <c r="M2106" i="1" s="1"/>
  <c r="J2106" i="1"/>
  <c r="H2106" i="1"/>
  <c r="I2106" i="1" s="1"/>
  <c r="O2105" i="1"/>
  <c r="P2105" i="1" s="1"/>
  <c r="Q2105" i="1" s="1"/>
  <c r="L2105" i="1"/>
  <c r="K2105" i="1"/>
  <c r="M2105" i="1" s="1"/>
  <c r="J2105" i="1"/>
  <c r="H2105" i="1"/>
  <c r="I2105" i="1" s="1"/>
  <c r="O2104" i="1"/>
  <c r="P2104" i="1" s="1"/>
  <c r="Q2104" i="1" s="1"/>
  <c r="L2104" i="1"/>
  <c r="K2104" i="1"/>
  <c r="M2104" i="1" s="1"/>
  <c r="J2104" i="1"/>
  <c r="H2104" i="1"/>
  <c r="I2104" i="1" s="1"/>
  <c r="O2103" i="1"/>
  <c r="P2103" i="1" s="1"/>
  <c r="Q2103" i="1" s="1"/>
  <c r="L2103" i="1"/>
  <c r="K2103" i="1"/>
  <c r="J2103" i="1"/>
  <c r="H2103" i="1"/>
  <c r="I2103" i="1" s="1"/>
  <c r="O2102" i="1"/>
  <c r="P2102" i="1" s="1"/>
  <c r="Q2102" i="1" s="1"/>
  <c r="L2102" i="1"/>
  <c r="K2102" i="1"/>
  <c r="M2102" i="1" s="1"/>
  <c r="J2102" i="1"/>
  <c r="H2102" i="1"/>
  <c r="I2102" i="1" s="1"/>
  <c r="O2101" i="1"/>
  <c r="P2101" i="1" s="1"/>
  <c r="Q2101" i="1" s="1"/>
  <c r="L2101" i="1"/>
  <c r="K2101" i="1"/>
  <c r="M2101" i="1" s="1"/>
  <c r="J2101" i="1"/>
  <c r="H2101" i="1"/>
  <c r="I2101" i="1" s="1"/>
  <c r="O2100" i="1"/>
  <c r="P2100" i="1" s="1"/>
  <c r="Q2100" i="1" s="1"/>
  <c r="L2100" i="1"/>
  <c r="K2100" i="1"/>
  <c r="M2100" i="1" s="1"/>
  <c r="J2100" i="1"/>
  <c r="H2100" i="1"/>
  <c r="I2100" i="1" s="1"/>
  <c r="O2099" i="1"/>
  <c r="P2099" i="1" s="1"/>
  <c r="Q2099" i="1" s="1"/>
  <c r="L2099" i="1"/>
  <c r="K2099" i="1"/>
  <c r="M2099" i="1" s="1"/>
  <c r="J2099" i="1"/>
  <c r="H2099" i="1"/>
  <c r="I2099" i="1" s="1"/>
  <c r="O2098" i="1"/>
  <c r="P2098" i="1" s="1"/>
  <c r="Q2098" i="1" s="1"/>
  <c r="L2098" i="1"/>
  <c r="K2098" i="1"/>
  <c r="M2098" i="1" s="1"/>
  <c r="J2098" i="1"/>
  <c r="H2098" i="1"/>
  <c r="I2098" i="1" s="1"/>
  <c r="S2097" i="1"/>
  <c r="O2097" i="1"/>
  <c r="P2097" i="1" s="1"/>
  <c r="Q2097" i="1" s="1"/>
  <c r="L2097" i="1"/>
  <c r="K2097" i="1"/>
  <c r="J2097" i="1"/>
  <c r="H2097" i="1"/>
  <c r="I2097" i="1" s="1"/>
  <c r="O2096" i="1"/>
  <c r="P2096" i="1" s="1"/>
  <c r="Q2096" i="1" s="1"/>
  <c r="L2096" i="1"/>
  <c r="K2096" i="1"/>
  <c r="M2096" i="1" s="1"/>
  <c r="J2096" i="1"/>
  <c r="H2096" i="1"/>
  <c r="I2096" i="1" s="1"/>
  <c r="S2095" i="1"/>
  <c r="O2095" i="1"/>
  <c r="P2095" i="1" s="1"/>
  <c r="Q2095" i="1" s="1"/>
  <c r="L2095" i="1"/>
  <c r="K2095" i="1"/>
  <c r="M2095" i="1" s="1"/>
  <c r="J2095" i="1"/>
  <c r="H2095" i="1"/>
  <c r="I2095" i="1" s="1"/>
  <c r="S2094" i="1"/>
  <c r="O2094" i="1"/>
  <c r="P2094" i="1" s="1"/>
  <c r="Q2094" i="1" s="1"/>
  <c r="L2094" i="1"/>
  <c r="K2094" i="1"/>
  <c r="M2094" i="1" s="1"/>
  <c r="J2094" i="1"/>
  <c r="H2094" i="1"/>
  <c r="I2094" i="1" s="1"/>
  <c r="O2093" i="1"/>
  <c r="P2093" i="1" s="1"/>
  <c r="Q2093" i="1" s="1"/>
  <c r="L2093" i="1"/>
  <c r="K2093" i="1"/>
  <c r="M2093" i="1" s="1"/>
  <c r="J2093" i="1"/>
  <c r="H2093" i="1"/>
  <c r="I2093" i="1" s="1"/>
  <c r="O2092" i="1"/>
  <c r="P2092" i="1" s="1"/>
  <c r="Q2092" i="1" s="1"/>
  <c r="L2092" i="1"/>
  <c r="K2092" i="1"/>
  <c r="M2092" i="1" s="1"/>
  <c r="J2092" i="1"/>
  <c r="H2092" i="1"/>
  <c r="I2092" i="1" s="1"/>
  <c r="O2091" i="1"/>
  <c r="P2091" i="1" s="1"/>
  <c r="Q2091" i="1" s="1"/>
  <c r="L2091" i="1"/>
  <c r="K2091" i="1"/>
  <c r="M2091" i="1" s="1"/>
  <c r="J2091" i="1"/>
  <c r="H2091" i="1"/>
  <c r="I2091" i="1" s="1"/>
  <c r="O2090" i="1"/>
  <c r="P2090" i="1" s="1"/>
  <c r="Q2090" i="1" s="1"/>
  <c r="L2090" i="1"/>
  <c r="K2090" i="1"/>
  <c r="M2090" i="1" s="1"/>
  <c r="J2090" i="1"/>
  <c r="H2090" i="1"/>
  <c r="I2090" i="1" s="1"/>
  <c r="O2089" i="1"/>
  <c r="P2089" i="1" s="1"/>
  <c r="Q2089" i="1" s="1"/>
  <c r="L2089" i="1"/>
  <c r="K2089" i="1"/>
  <c r="M2089" i="1" s="1"/>
  <c r="J2089" i="1"/>
  <c r="H2089" i="1"/>
  <c r="I2089" i="1" s="1"/>
  <c r="O2088" i="1"/>
  <c r="P2088" i="1" s="1"/>
  <c r="Q2088" i="1" s="1"/>
  <c r="L2088" i="1"/>
  <c r="K2088" i="1"/>
  <c r="M2088" i="1" s="1"/>
  <c r="J2088" i="1"/>
  <c r="H2088" i="1"/>
  <c r="I2088" i="1" s="1"/>
  <c r="O2087" i="1"/>
  <c r="P2087" i="1" s="1"/>
  <c r="Q2087" i="1" s="1"/>
  <c r="L2087" i="1"/>
  <c r="K2087" i="1"/>
  <c r="J2087" i="1"/>
  <c r="H2087" i="1"/>
  <c r="I2087" i="1" s="1"/>
  <c r="O2086" i="1"/>
  <c r="P2086" i="1" s="1"/>
  <c r="Q2086" i="1" s="1"/>
  <c r="L2086" i="1"/>
  <c r="K2086" i="1"/>
  <c r="M2086" i="1" s="1"/>
  <c r="J2086" i="1"/>
  <c r="H2086" i="1"/>
  <c r="I2086" i="1" s="1"/>
  <c r="O2085" i="1"/>
  <c r="P2085" i="1" s="1"/>
  <c r="Q2085" i="1" s="1"/>
  <c r="L2085" i="1"/>
  <c r="K2085" i="1"/>
  <c r="J2085" i="1"/>
  <c r="H2085" i="1"/>
  <c r="I2085" i="1" s="1"/>
  <c r="O2084" i="1"/>
  <c r="P2084" i="1" s="1"/>
  <c r="Q2084" i="1" s="1"/>
  <c r="L2084" i="1"/>
  <c r="K2084" i="1"/>
  <c r="M2084" i="1" s="1"/>
  <c r="J2084" i="1"/>
  <c r="H2084" i="1"/>
  <c r="I2084" i="1" s="1"/>
  <c r="O2083" i="1"/>
  <c r="P2083" i="1" s="1"/>
  <c r="Q2083" i="1" s="1"/>
  <c r="L2083" i="1"/>
  <c r="K2083" i="1"/>
  <c r="M2083" i="1" s="1"/>
  <c r="J2083" i="1"/>
  <c r="H2083" i="1"/>
  <c r="I2083" i="1" s="1"/>
  <c r="O2082" i="1"/>
  <c r="P2082" i="1" s="1"/>
  <c r="Q2082" i="1" s="1"/>
  <c r="L2082" i="1"/>
  <c r="K2082" i="1"/>
  <c r="J2082" i="1"/>
  <c r="H2082" i="1"/>
  <c r="I2082" i="1" s="1"/>
  <c r="O2081" i="1"/>
  <c r="P2081" i="1" s="1"/>
  <c r="Q2081" i="1" s="1"/>
  <c r="L2081" i="1"/>
  <c r="K2081" i="1"/>
  <c r="J2081" i="1"/>
  <c r="H2081" i="1"/>
  <c r="I2081" i="1" s="1"/>
  <c r="O2080" i="1"/>
  <c r="P2080" i="1" s="1"/>
  <c r="Q2080" i="1" s="1"/>
  <c r="L2080" i="1"/>
  <c r="K2080" i="1"/>
  <c r="M2080" i="1" s="1"/>
  <c r="J2080" i="1"/>
  <c r="H2080" i="1"/>
  <c r="I2080" i="1" s="1"/>
  <c r="O2079" i="1"/>
  <c r="P2079" i="1" s="1"/>
  <c r="Q2079" i="1" s="1"/>
  <c r="L2079" i="1"/>
  <c r="K2079" i="1"/>
  <c r="M2079" i="1" s="1"/>
  <c r="J2079" i="1"/>
  <c r="H2079" i="1"/>
  <c r="I2079" i="1" s="1"/>
  <c r="O2078" i="1"/>
  <c r="P2078" i="1" s="1"/>
  <c r="Q2078" i="1" s="1"/>
  <c r="L2078" i="1"/>
  <c r="K2078" i="1"/>
  <c r="M2078" i="1" s="1"/>
  <c r="J2078" i="1"/>
  <c r="H2078" i="1"/>
  <c r="I2078" i="1" s="1"/>
  <c r="O2077" i="1"/>
  <c r="P2077" i="1" s="1"/>
  <c r="Q2077" i="1" s="1"/>
  <c r="L2077" i="1"/>
  <c r="K2077" i="1"/>
  <c r="J2077" i="1"/>
  <c r="H2077" i="1"/>
  <c r="I2077" i="1" s="1"/>
  <c r="O2076" i="1"/>
  <c r="P2076" i="1" s="1"/>
  <c r="Q2076" i="1" s="1"/>
  <c r="L2076" i="1"/>
  <c r="K2076" i="1"/>
  <c r="M2076" i="1" s="1"/>
  <c r="J2076" i="1"/>
  <c r="H2076" i="1"/>
  <c r="I2076" i="1" s="1"/>
  <c r="O2075" i="1"/>
  <c r="P2075" i="1" s="1"/>
  <c r="Q2075" i="1" s="1"/>
  <c r="L2075" i="1"/>
  <c r="K2075" i="1"/>
  <c r="M2075" i="1" s="1"/>
  <c r="J2075" i="1"/>
  <c r="H2075" i="1"/>
  <c r="I2075" i="1" s="1"/>
  <c r="O2074" i="1"/>
  <c r="P2074" i="1" s="1"/>
  <c r="Q2074" i="1" s="1"/>
  <c r="L2074" i="1"/>
  <c r="K2074" i="1"/>
  <c r="M2074" i="1" s="1"/>
  <c r="J2074" i="1"/>
  <c r="H2074" i="1"/>
  <c r="I2074" i="1" s="1"/>
  <c r="O2073" i="1"/>
  <c r="P2073" i="1" s="1"/>
  <c r="Q2073" i="1" s="1"/>
  <c r="L2073" i="1"/>
  <c r="K2073" i="1"/>
  <c r="M2073" i="1" s="1"/>
  <c r="J2073" i="1"/>
  <c r="H2073" i="1"/>
  <c r="I2073" i="1" s="1"/>
  <c r="O2072" i="1"/>
  <c r="P2072" i="1" s="1"/>
  <c r="Q2072" i="1" s="1"/>
  <c r="L2072" i="1"/>
  <c r="K2072" i="1"/>
  <c r="M2072" i="1" s="1"/>
  <c r="J2072" i="1"/>
  <c r="H2072" i="1"/>
  <c r="I2072" i="1" s="1"/>
  <c r="O2071" i="1"/>
  <c r="P2071" i="1" s="1"/>
  <c r="Q2071" i="1" s="1"/>
  <c r="L2071" i="1"/>
  <c r="K2071" i="1"/>
  <c r="J2071" i="1"/>
  <c r="H2071" i="1"/>
  <c r="I2071" i="1" s="1"/>
  <c r="O2070" i="1"/>
  <c r="P2070" i="1" s="1"/>
  <c r="Q2070" i="1" s="1"/>
  <c r="L2070" i="1"/>
  <c r="K2070" i="1"/>
  <c r="M2070" i="1" s="1"/>
  <c r="J2070" i="1"/>
  <c r="H2070" i="1"/>
  <c r="I2070" i="1" s="1"/>
  <c r="O2069" i="1"/>
  <c r="P2069" i="1" s="1"/>
  <c r="Q2069" i="1" s="1"/>
  <c r="L2069" i="1"/>
  <c r="K2069" i="1"/>
  <c r="M2069" i="1" s="1"/>
  <c r="J2069" i="1"/>
  <c r="H2069" i="1"/>
  <c r="I2069" i="1" s="1"/>
  <c r="O2068" i="1"/>
  <c r="P2068" i="1" s="1"/>
  <c r="Q2068" i="1" s="1"/>
  <c r="L2068" i="1"/>
  <c r="K2068" i="1"/>
  <c r="M2068" i="1" s="1"/>
  <c r="J2068" i="1"/>
  <c r="H2068" i="1"/>
  <c r="I2068" i="1" s="1"/>
  <c r="S2067" i="1"/>
  <c r="O2067" i="1"/>
  <c r="P2067" i="1" s="1"/>
  <c r="Q2067" i="1" s="1"/>
  <c r="L2067" i="1"/>
  <c r="K2067" i="1"/>
  <c r="M2067" i="1" s="1"/>
  <c r="J2067" i="1"/>
  <c r="H2067" i="1"/>
  <c r="I2067" i="1" s="1"/>
  <c r="O2066" i="1"/>
  <c r="P2066" i="1" s="1"/>
  <c r="Q2066" i="1" s="1"/>
  <c r="L2066" i="1"/>
  <c r="K2066" i="1"/>
  <c r="M2066" i="1" s="1"/>
  <c r="J2066" i="1"/>
  <c r="H2066" i="1"/>
  <c r="I2066" i="1" s="1"/>
  <c r="O2065" i="1"/>
  <c r="P2065" i="1" s="1"/>
  <c r="Q2065" i="1" s="1"/>
  <c r="L2065" i="1"/>
  <c r="K2065" i="1"/>
  <c r="J2065" i="1"/>
  <c r="H2065" i="1"/>
  <c r="I2065" i="1" s="1"/>
  <c r="O2064" i="1"/>
  <c r="P2064" i="1" s="1"/>
  <c r="Q2064" i="1" s="1"/>
  <c r="L2064" i="1"/>
  <c r="K2064" i="1"/>
  <c r="M2064" i="1" s="1"/>
  <c r="J2064" i="1"/>
  <c r="H2064" i="1"/>
  <c r="I2064" i="1" s="1"/>
  <c r="S2063" i="1"/>
  <c r="O2063" i="1"/>
  <c r="P2063" i="1" s="1"/>
  <c r="Q2063" i="1" s="1"/>
  <c r="L2063" i="1"/>
  <c r="K2063" i="1"/>
  <c r="M2063" i="1" s="1"/>
  <c r="J2063" i="1"/>
  <c r="H2063" i="1"/>
  <c r="I2063" i="1" s="1"/>
  <c r="O2062" i="1"/>
  <c r="P2062" i="1" s="1"/>
  <c r="Q2062" i="1" s="1"/>
  <c r="L2062" i="1"/>
  <c r="K2062" i="1"/>
  <c r="M2062" i="1" s="1"/>
  <c r="J2062" i="1"/>
  <c r="H2062" i="1"/>
  <c r="I2062" i="1" s="1"/>
  <c r="O2061" i="1"/>
  <c r="P2061" i="1" s="1"/>
  <c r="Q2061" i="1" s="1"/>
  <c r="L2061" i="1"/>
  <c r="K2061" i="1"/>
  <c r="J2061" i="1"/>
  <c r="H2061" i="1"/>
  <c r="I2061" i="1" s="1"/>
  <c r="O2060" i="1"/>
  <c r="P2060" i="1" s="1"/>
  <c r="Q2060" i="1" s="1"/>
  <c r="L2060" i="1"/>
  <c r="K2060" i="1"/>
  <c r="M2060" i="1" s="1"/>
  <c r="J2060" i="1"/>
  <c r="H2060" i="1"/>
  <c r="I2060" i="1" s="1"/>
  <c r="S2059" i="1"/>
  <c r="O2059" i="1"/>
  <c r="P2059" i="1" s="1"/>
  <c r="Q2059" i="1" s="1"/>
  <c r="L2059" i="1"/>
  <c r="K2059" i="1"/>
  <c r="M2059" i="1" s="1"/>
  <c r="J2059" i="1"/>
  <c r="H2059" i="1"/>
  <c r="I2059" i="1" s="1"/>
  <c r="S2058" i="1"/>
  <c r="O2058" i="1"/>
  <c r="P2058" i="1" s="1"/>
  <c r="Q2058" i="1" s="1"/>
  <c r="L2058" i="1"/>
  <c r="K2058" i="1"/>
  <c r="M2058" i="1" s="1"/>
  <c r="J2058" i="1"/>
  <c r="H2058" i="1"/>
  <c r="I2058" i="1" s="1"/>
  <c r="O2057" i="1"/>
  <c r="P2057" i="1" s="1"/>
  <c r="Q2057" i="1" s="1"/>
  <c r="L2057" i="1"/>
  <c r="K2057" i="1"/>
  <c r="M2057" i="1" s="1"/>
  <c r="J2057" i="1"/>
  <c r="H2057" i="1"/>
  <c r="I2057" i="1" s="1"/>
  <c r="O2056" i="1"/>
  <c r="P2056" i="1" s="1"/>
  <c r="Q2056" i="1" s="1"/>
  <c r="L2056" i="1"/>
  <c r="K2056" i="1"/>
  <c r="M2056" i="1" s="1"/>
  <c r="J2056" i="1"/>
  <c r="H2056" i="1"/>
  <c r="I2056" i="1" s="1"/>
  <c r="O2055" i="1"/>
  <c r="P2055" i="1" s="1"/>
  <c r="Q2055" i="1" s="1"/>
  <c r="L2055" i="1"/>
  <c r="K2055" i="1"/>
  <c r="J2055" i="1"/>
  <c r="H2055" i="1"/>
  <c r="I2055" i="1" s="1"/>
  <c r="S2054" i="1"/>
  <c r="O2054" i="1"/>
  <c r="P2054" i="1" s="1"/>
  <c r="Q2054" i="1" s="1"/>
  <c r="L2054" i="1"/>
  <c r="K2054" i="1"/>
  <c r="M2054" i="1" s="1"/>
  <c r="J2054" i="1"/>
  <c r="H2054" i="1"/>
  <c r="I2054" i="1" s="1"/>
  <c r="O2053" i="1"/>
  <c r="P2053" i="1" s="1"/>
  <c r="Q2053" i="1" s="1"/>
  <c r="L2053" i="1"/>
  <c r="K2053" i="1"/>
  <c r="M2053" i="1" s="1"/>
  <c r="J2053" i="1"/>
  <c r="H2053" i="1"/>
  <c r="I2053" i="1" s="1"/>
  <c r="O2052" i="1"/>
  <c r="P2052" i="1" s="1"/>
  <c r="Q2052" i="1" s="1"/>
  <c r="L2052" i="1"/>
  <c r="K2052" i="1"/>
  <c r="M2052" i="1" s="1"/>
  <c r="J2052" i="1"/>
  <c r="H2052" i="1"/>
  <c r="I2052" i="1" s="1"/>
  <c r="O2051" i="1"/>
  <c r="P2051" i="1" s="1"/>
  <c r="Q2051" i="1" s="1"/>
  <c r="L2051" i="1"/>
  <c r="K2051" i="1"/>
  <c r="M2051" i="1" s="1"/>
  <c r="J2051" i="1"/>
  <c r="H2051" i="1"/>
  <c r="I2051" i="1" s="1"/>
  <c r="O2050" i="1"/>
  <c r="P2050" i="1" s="1"/>
  <c r="Q2050" i="1" s="1"/>
  <c r="L2050" i="1"/>
  <c r="K2050" i="1"/>
  <c r="M2050" i="1" s="1"/>
  <c r="J2050" i="1"/>
  <c r="H2050" i="1"/>
  <c r="I2050" i="1" s="1"/>
  <c r="O2049" i="1"/>
  <c r="P2049" i="1" s="1"/>
  <c r="Q2049" i="1" s="1"/>
  <c r="L2049" i="1"/>
  <c r="K2049" i="1"/>
  <c r="J2049" i="1"/>
  <c r="H2049" i="1"/>
  <c r="I2049" i="1" s="1"/>
  <c r="S2048" i="1"/>
  <c r="O2048" i="1"/>
  <c r="P2048" i="1" s="1"/>
  <c r="Q2048" i="1" s="1"/>
  <c r="L2048" i="1"/>
  <c r="K2048" i="1"/>
  <c r="M2048" i="1" s="1"/>
  <c r="J2048" i="1"/>
  <c r="H2048" i="1"/>
  <c r="I2048" i="1" s="1"/>
  <c r="O2047" i="1"/>
  <c r="P2047" i="1" s="1"/>
  <c r="Q2047" i="1" s="1"/>
  <c r="L2047" i="1"/>
  <c r="K2047" i="1"/>
  <c r="M2047" i="1" s="1"/>
  <c r="J2047" i="1"/>
  <c r="H2047" i="1"/>
  <c r="I2047" i="1" s="1"/>
  <c r="O2046" i="1"/>
  <c r="P2046" i="1" s="1"/>
  <c r="Q2046" i="1" s="1"/>
  <c r="L2046" i="1"/>
  <c r="K2046" i="1"/>
  <c r="M2046" i="1" s="1"/>
  <c r="J2046" i="1"/>
  <c r="H2046" i="1"/>
  <c r="I2046" i="1" s="1"/>
  <c r="O2045" i="1"/>
  <c r="P2045" i="1" s="1"/>
  <c r="Q2045" i="1" s="1"/>
  <c r="L2045" i="1"/>
  <c r="K2045" i="1"/>
  <c r="J2045" i="1"/>
  <c r="H2045" i="1"/>
  <c r="I2045" i="1" s="1"/>
  <c r="O2044" i="1"/>
  <c r="P2044" i="1" s="1"/>
  <c r="Q2044" i="1" s="1"/>
  <c r="L2044" i="1"/>
  <c r="K2044" i="1"/>
  <c r="M2044" i="1" s="1"/>
  <c r="J2044" i="1"/>
  <c r="H2044" i="1"/>
  <c r="I2044" i="1" s="1"/>
  <c r="O2043" i="1"/>
  <c r="P2043" i="1" s="1"/>
  <c r="Q2043" i="1" s="1"/>
  <c r="L2043" i="1"/>
  <c r="K2043" i="1"/>
  <c r="M2043" i="1" s="1"/>
  <c r="J2043" i="1"/>
  <c r="H2043" i="1"/>
  <c r="I2043" i="1" s="1"/>
  <c r="O2042" i="1"/>
  <c r="P2042" i="1" s="1"/>
  <c r="Q2042" i="1" s="1"/>
  <c r="L2042" i="1"/>
  <c r="K2042" i="1"/>
  <c r="J2042" i="1"/>
  <c r="H2042" i="1"/>
  <c r="I2042" i="1" s="1"/>
  <c r="O2041" i="1"/>
  <c r="P2041" i="1" s="1"/>
  <c r="Q2041" i="1" s="1"/>
  <c r="L2041" i="1"/>
  <c r="K2041" i="1"/>
  <c r="M2041" i="1" s="1"/>
  <c r="J2041" i="1"/>
  <c r="H2041" i="1"/>
  <c r="I2041" i="1" s="1"/>
  <c r="S2040" i="1"/>
  <c r="O2040" i="1"/>
  <c r="P2040" i="1" s="1"/>
  <c r="Q2040" i="1" s="1"/>
  <c r="L2040" i="1"/>
  <c r="K2040" i="1"/>
  <c r="M2040" i="1" s="1"/>
  <c r="J2040" i="1"/>
  <c r="H2040" i="1"/>
  <c r="I2040" i="1" s="1"/>
  <c r="S2039" i="1"/>
  <c r="O2039" i="1"/>
  <c r="P2039" i="1" s="1"/>
  <c r="Q2039" i="1" s="1"/>
  <c r="L2039" i="1"/>
  <c r="K2039" i="1"/>
  <c r="J2039" i="1"/>
  <c r="H2039" i="1"/>
  <c r="I2039" i="1" s="1"/>
  <c r="O2038" i="1"/>
  <c r="P2038" i="1" s="1"/>
  <c r="Q2038" i="1" s="1"/>
  <c r="L2038" i="1"/>
  <c r="K2038" i="1"/>
  <c r="J2038" i="1"/>
  <c r="H2038" i="1"/>
  <c r="I2038" i="1" s="1"/>
  <c r="O2037" i="1"/>
  <c r="P2037" i="1" s="1"/>
  <c r="Q2037" i="1" s="1"/>
  <c r="L2037" i="1"/>
  <c r="K2037" i="1"/>
  <c r="M2037" i="1" s="1"/>
  <c r="J2037" i="1"/>
  <c r="H2037" i="1"/>
  <c r="I2037" i="1" s="1"/>
  <c r="O2036" i="1"/>
  <c r="P2036" i="1" s="1"/>
  <c r="Q2036" i="1" s="1"/>
  <c r="L2036" i="1"/>
  <c r="K2036" i="1"/>
  <c r="M2036" i="1" s="1"/>
  <c r="J2036" i="1"/>
  <c r="H2036" i="1"/>
  <c r="I2036" i="1" s="1"/>
  <c r="O2035" i="1"/>
  <c r="P2035" i="1" s="1"/>
  <c r="Q2035" i="1" s="1"/>
  <c r="L2035" i="1"/>
  <c r="K2035" i="1"/>
  <c r="M2035" i="1" s="1"/>
  <c r="J2035" i="1"/>
  <c r="H2035" i="1"/>
  <c r="I2035" i="1" s="1"/>
  <c r="O2034" i="1"/>
  <c r="P2034" i="1" s="1"/>
  <c r="Q2034" i="1" s="1"/>
  <c r="L2034" i="1"/>
  <c r="K2034" i="1"/>
  <c r="M2034" i="1" s="1"/>
  <c r="J2034" i="1"/>
  <c r="H2034" i="1"/>
  <c r="I2034" i="1" s="1"/>
  <c r="O2033" i="1"/>
  <c r="P2033" i="1" s="1"/>
  <c r="Q2033" i="1" s="1"/>
  <c r="L2033" i="1"/>
  <c r="K2033" i="1"/>
  <c r="J2033" i="1"/>
  <c r="H2033" i="1"/>
  <c r="I2033" i="1" s="1"/>
  <c r="O2032" i="1"/>
  <c r="P2032" i="1" s="1"/>
  <c r="Q2032" i="1" s="1"/>
  <c r="L2032" i="1"/>
  <c r="K2032" i="1"/>
  <c r="M2032" i="1" s="1"/>
  <c r="J2032" i="1"/>
  <c r="H2032" i="1"/>
  <c r="I2032" i="1" s="1"/>
  <c r="O2031" i="1"/>
  <c r="P2031" i="1" s="1"/>
  <c r="Q2031" i="1" s="1"/>
  <c r="L2031" i="1"/>
  <c r="K2031" i="1"/>
  <c r="M2031" i="1" s="1"/>
  <c r="J2031" i="1"/>
  <c r="H2031" i="1"/>
  <c r="I2031" i="1" s="1"/>
  <c r="O2030" i="1"/>
  <c r="P2030" i="1" s="1"/>
  <c r="Q2030" i="1" s="1"/>
  <c r="L2030" i="1"/>
  <c r="K2030" i="1"/>
  <c r="M2030" i="1" s="1"/>
  <c r="J2030" i="1"/>
  <c r="H2030" i="1"/>
  <c r="I2030" i="1" s="1"/>
  <c r="O2029" i="1"/>
  <c r="P2029" i="1" s="1"/>
  <c r="Q2029" i="1" s="1"/>
  <c r="L2029" i="1"/>
  <c r="K2029" i="1"/>
  <c r="M2029" i="1" s="1"/>
  <c r="J2029" i="1"/>
  <c r="H2029" i="1"/>
  <c r="I2029" i="1" s="1"/>
  <c r="O2028" i="1"/>
  <c r="P2028" i="1" s="1"/>
  <c r="Q2028" i="1" s="1"/>
  <c r="L2028" i="1"/>
  <c r="K2028" i="1"/>
  <c r="M2028" i="1" s="1"/>
  <c r="J2028" i="1"/>
  <c r="H2028" i="1"/>
  <c r="I2028" i="1" s="1"/>
  <c r="O2027" i="1"/>
  <c r="P2027" i="1" s="1"/>
  <c r="Q2027" i="1" s="1"/>
  <c r="L2027" i="1"/>
  <c r="K2027" i="1"/>
  <c r="M2027" i="1" s="1"/>
  <c r="J2027" i="1"/>
  <c r="H2027" i="1"/>
  <c r="I2027" i="1" s="1"/>
  <c r="O2026" i="1"/>
  <c r="P2026" i="1" s="1"/>
  <c r="Q2026" i="1" s="1"/>
  <c r="L2026" i="1"/>
  <c r="K2026" i="1"/>
  <c r="J2026" i="1"/>
  <c r="H2026" i="1"/>
  <c r="I2026" i="1" s="1"/>
  <c r="O2025" i="1"/>
  <c r="P2025" i="1" s="1"/>
  <c r="Q2025" i="1" s="1"/>
  <c r="L2025" i="1"/>
  <c r="K2025" i="1"/>
  <c r="M2025" i="1" s="1"/>
  <c r="J2025" i="1"/>
  <c r="H2025" i="1"/>
  <c r="I2025" i="1" s="1"/>
  <c r="O2024" i="1"/>
  <c r="P2024" i="1" s="1"/>
  <c r="Q2024" i="1" s="1"/>
  <c r="L2024" i="1"/>
  <c r="K2024" i="1"/>
  <c r="M2024" i="1" s="1"/>
  <c r="J2024" i="1"/>
  <c r="H2024" i="1"/>
  <c r="I2024" i="1" s="1"/>
  <c r="O2023" i="1"/>
  <c r="P2023" i="1" s="1"/>
  <c r="Q2023" i="1" s="1"/>
  <c r="L2023" i="1"/>
  <c r="K2023" i="1"/>
  <c r="J2023" i="1"/>
  <c r="H2023" i="1"/>
  <c r="I2023" i="1" s="1"/>
  <c r="O2022" i="1"/>
  <c r="P2022" i="1" s="1"/>
  <c r="Q2022" i="1" s="1"/>
  <c r="L2022" i="1"/>
  <c r="K2022" i="1"/>
  <c r="J2022" i="1"/>
  <c r="H2022" i="1"/>
  <c r="I2022" i="1" s="1"/>
  <c r="S2021" i="1"/>
  <c r="O2021" i="1"/>
  <c r="P2021" i="1" s="1"/>
  <c r="Q2021" i="1" s="1"/>
  <c r="L2021" i="1"/>
  <c r="K2021" i="1"/>
  <c r="M2021" i="1" s="1"/>
  <c r="J2021" i="1"/>
  <c r="H2021" i="1"/>
  <c r="I2021" i="1" s="1"/>
  <c r="O2020" i="1"/>
  <c r="P2020" i="1" s="1"/>
  <c r="Q2020" i="1" s="1"/>
  <c r="L2020" i="1"/>
  <c r="K2020" i="1"/>
  <c r="M2020" i="1" s="1"/>
  <c r="J2020" i="1"/>
  <c r="H2020" i="1"/>
  <c r="I2020" i="1" s="1"/>
  <c r="O2019" i="1"/>
  <c r="P2019" i="1" s="1"/>
  <c r="Q2019" i="1" s="1"/>
  <c r="L2019" i="1"/>
  <c r="K2019" i="1"/>
  <c r="M2019" i="1" s="1"/>
  <c r="J2019" i="1"/>
  <c r="H2019" i="1"/>
  <c r="I2019" i="1" s="1"/>
  <c r="O2018" i="1"/>
  <c r="P2018" i="1" s="1"/>
  <c r="Q2018" i="1" s="1"/>
  <c r="L2018" i="1"/>
  <c r="K2018" i="1"/>
  <c r="M2018" i="1" s="1"/>
  <c r="J2018" i="1"/>
  <c r="H2018" i="1"/>
  <c r="I2018" i="1" s="1"/>
  <c r="O2017" i="1"/>
  <c r="P2017" i="1" s="1"/>
  <c r="Q2017" i="1" s="1"/>
  <c r="L2017" i="1"/>
  <c r="K2017" i="1"/>
  <c r="J2017" i="1"/>
  <c r="H2017" i="1"/>
  <c r="I2017" i="1" s="1"/>
  <c r="O2016" i="1"/>
  <c r="P2016" i="1" s="1"/>
  <c r="Q2016" i="1" s="1"/>
  <c r="L2016" i="1"/>
  <c r="K2016" i="1"/>
  <c r="M2016" i="1" s="1"/>
  <c r="J2016" i="1"/>
  <c r="H2016" i="1"/>
  <c r="I2016" i="1" s="1"/>
  <c r="O2015" i="1"/>
  <c r="P2015" i="1" s="1"/>
  <c r="Q2015" i="1" s="1"/>
  <c r="L2015" i="1"/>
  <c r="K2015" i="1"/>
  <c r="M2015" i="1" s="1"/>
  <c r="J2015" i="1"/>
  <c r="H2015" i="1"/>
  <c r="I2015" i="1" s="1"/>
  <c r="O2014" i="1"/>
  <c r="P2014" i="1" s="1"/>
  <c r="Q2014" i="1" s="1"/>
  <c r="L2014" i="1"/>
  <c r="K2014" i="1"/>
  <c r="M2014" i="1" s="1"/>
  <c r="J2014" i="1"/>
  <c r="H2014" i="1"/>
  <c r="I2014" i="1" s="1"/>
  <c r="O2013" i="1"/>
  <c r="P2013" i="1" s="1"/>
  <c r="Q2013" i="1" s="1"/>
  <c r="L2013" i="1"/>
  <c r="K2013" i="1"/>
  <c r="J2013" i="1"/>
  <c r="H2013" i="1"/>
  <c r="I2013" i="1" s="1"/>
  <c r="O2012" i="1"/>
  <c r="P2012" i="1" s="1"/>
  <c r="Q2012" i="1" s="1"/>
  <c r="L2012" i="1"/>
  <c r="K2012" i="1"/>
  <c r="M2012" i="1" s="1"/>
  <c r="J2012" i="1"/>
  <c r="H2012" i="1"/>
  <c r="I2012" i="1" s="1"/>
  <c r="O2011" i="1"/>
  <c r="P2011" i="1" s="1"/>
  <c r="Q2011" i="1" s="1"/>
  <c r="L2011" i="1"/>
  <c r="K2011" i="1"/>
  <c r="M2011" i="1" s="1"/>
  <c r="J2011" i="1"/>
  <c r="H2011" i="1"/>
  <c r="I2011" i="1" s="1"/>
  <c r="S2010" i="1"/>
  <c r="O2010" i="1"/>
  <c r="P2010" i="1" s="1"/>
  <c r="Q2010" i="1" s="1"/>
  <c r="L2010" i="1"/>
  <c r="K2010" i="1"/>
  <c r="J2010" i="1"/>
  <c r="H2010" i="1"/>
  <c r="I2010" i="1" s="1"/>
  <c r="O2009" i="1"/>
  <c r="P2009" i="1" s="1"/>
  <c r="Q2009" i="1" s="1"/>
  <c r="L2009" i="1"/>
  <c r="K2009" i="1"/>
  <c r="J2009" i="1"/>
  <c r="H2009" i="1"/>
  <c r="I2009" i="1" s="1"/>
  <c r="O2008" i="1"/>
  <c r="P2008" i="1" s="1"/>
  <c r="Q2008" i="1" s="1"/>
  <c r="L2008" i="1"/>
  <c r="K2008" i="1"/>
  <c r="M2008" i="1" s="1"/>
  <c r="J2008" i="1"/>
  <c r="H2008" i="1"/>
  <c r="I2008" i="1" s="1"/>
  <c r="O2007" i="1"/>
  <c r="P2007" i="1" s="1"/>
  <c r="Q2007" i="1" s="1"/>
  <c r="L2007" i="1"/>
  <c r="K2007" i="1"/>
  <c r="J2007" i="1"/>
  <c r="H2007" i="1"/>
  <c r="I2007" i="1" s="1"/>
  <c r="O2006" i="1"/>
  <c r="P2006" i="1" s="1"/>
  <c r="Q2006" i="1" s="1"/>
  <c r="L2006" i="1"/>
  <c r="K2006" i="1"/>
  <c r="J2006" i="1"/>
  <c r="H2006" i="1"/>
  <c r="I2006" i="1" s="1"/>
  <c r="O2005" i="1"/>
  <c r="P2005" i="1" s="1"/>
  <c r="Q2005" i="1" s="1"/>
  <c r="L2005" i="1"/>
  <c r="K2005" i="1"/>
  <c r="J2005" i="1"/>
  <c r="H2005" i="1"/>
  <c r="I2005" i="1" s="1"/>
  <c r="O2004" i="1"/>
  <c r="P2004" i="1" s="1"/>
  <c r="Q2004" i="1" s="1"/>
  <c r="L2004" i="1"/>
  <c r="K2004" i="1"/>
  <c r="M2004" i="1" s="1"/>
  <c r="J2004" i="1"/>
  <c r="H2004" i="1"/>
  <c r="I2004" i="1" s="1"/>
  <c r="S2003" i="1"/>
  <c r="O2003" i="1"/>
  <c r="P2003" i="1" s="1"/>
  <c r="Q2003" i="1" s="1"/>
  <c r="L2003" i="1"/>
  <c r="K2003" i="1"/>
  <c r="M2003" i="1" s="1"/>
  <c r="J2003" i="1"/>
  <c r="H2003" i="1"/>
  <c r="I2003" i="1" s="1"/>
  <c r="O2002" i="1"/>
  <c r="P2002" i="1" s="1"/>
  <c r="Q2002" i="1" s="1"/>
  <c r="L2002" i="1"/>
  <c r="K2002" i="1"/>
  <c r="M2002" i="1" s="1"/>
  <c r="J2002" i="1"/>
  <c r="H2002" i="1"/>
  <c r="I2002" i="1" s="1"/>
  <c r="O2001" i="1"/>
  <c r="P2001" i="1" s="1"/>
  <c r="Q2001" i="1" s="1"/>
  <c r="L2001" i="1"/>
  <c r="K2001" i="1"/>
  <c r="J2001" i="1"/>
  <c r="H2001" i="1"/>
  <c r="I2001" i="1" s="1"/>
  <c r="O2000" i="1"/>
  <c r="P2000" i="1" s="1"/>
  <c r="Q2000" i="1" s="1"/>
  <c r="L2000" i="1"/>
  <c r="K2000" i="1"/>
  <c r="M2000" i="1" s="1"/>
  <c r="J2000" i="1"/>
  <c r="H2000" i="1"/>
  <c r="I2000" i="1" s="1"/>
  <c r="O1999" i="1"/>
  <c r="P1999" i="1" s="1"/>
  <c r="Q1999" i="1" s="1"/>
  <c r="L1999" i="1"/>
  <c r="K1999" i="1"/>
  <c r="M1999" i="1" s="1"/>
  <c r="J1999" i="1"/>
  <c r="H1999" i="1"/>
  <c r="I1999" i="1" s="1"/>
  <c r="O1998" i="1"/>
  <c r="P1998" i="1" s="1"/>
  <c r="Q1998" i="1" s="1"/>
  <c r="L1998" i="1"/>
  <c r="K1998" i="1"/>
  <c r="M1998" i="1" s="1"/>
  <c r="J1998" i="1"/>
  <c r="H1998" i="1"/>
  <c r="I1998" i="1" s="1"/>
  <c r="O1997" i="1"/>
  <c r="P1997" i="1" s="1"/>
  <c r="Q1997" i="1" s="1"/>
  <c r="L1997" i="1"/>
  <c r="K1997" i="1"/>
  <c r="M1997" i="1" s="1"/>
  <c r="J1997" i="1"/>
  <c r="H1997" i="1"/>
  <c r="I1997" i="1" s="1"/>
  <c r="O1996" i="1"/>
  <c r="P1996" i="1" s="1"/>
  <c r="Q1996" i="1" s="1"/>
  <c r="L1996" i="1"/>
  <c r="K1996" i="1"/>
  <c r="M1996" i="1" s="1"/>
  <c r="J1996" i="1"/>
  <c r="H1996" i="1"/>
  <c r="I1996" i="1" s="1"/>
  <c r="O1995" i="1"/>
  <c r="P1995" i="1" s="1"/>
  <c r="Q1995" i="1" s="1"/>
  <c r="L1995" i="1"/>
  <c r="K1995" i="1"/>
  <c r="M1995" i="1" s="1"/>
  <c r="J1995" i="1"/>
  <c r="H1995" i="1"/>
  <c r="I1995" i="1" s="1"/>
  <c r="O1994" i="1"/>
  <c r="P1994" i="1" s="1"/>
  <c r="Q1994" i="1" s="1"/>
  <c r="L1994" i="1"/>
  <c r="K1994" i="1"/>
  <c r="J1994" i="1"/>
  <c r="H1994" i="1"/>
  <c r="I1994" i="1" s="1"/>
  <c r="O1993" i="1"/>
  <c r="P1993" i="1" s="1"/>
  <c r="Q1993" i="1" s="1"/>
  <c r="L1993" i="1"/>
  <c r="K1993" i="1"/>
  <c r="M1993" i="1" s="1"/>
  <c r="J1993" i="1"/>
  <c r="H1993" i="1"/>
  <c r="I1993" i="1" s="1"/>
  <c r="O1992" i="1"/>
  <c r="P1992" i="1" s="1"/>
  <c r="Q1992" i="1" s="1"/>
  <c r="L1992" i="1"/>
  <c r="K1992" i="1"/>
  <c r="M1992" i="1" s="1"/>
  <c r="J1992" i="1"/>
  <c r="H1992" i="1"/>
  <c r="I1992" i="1" s="1"/>
  <c r="O1991" i="1"/>
  <c r="P1991" i="1" s="1"/>
  <c r="Q1991" i="1" s="1"/>
  <c r="L1991" i="1"/>
  <c r="K1991" i="1"/>
  <c r="J1991" i="1"/>
  <c r="H1991" i="1"/>
  <c r="I1991" i="1" s="1"/>
  <c r="O1990" i="1"/>
  <c r="P1990" i="1" s="1"/>
  <c r="Q1990" i="1" s="1"/>
  <c r="L1990" i="1"/>
  <c r="K1990" i="1"/>
  <c r="M1990" i="1" s="1"/>
  <c r="J1990" i="1"/>
  <c r="H1990" i="1"/>
  <c r="I1990" i="1" s="1"/>
  <c r="O1989" i="1"/>
  <c r="P1989" i="1" s="1"/>
  <c r="Q1989" i="1" s="1"/>
  <c r="L1989" i="1"/>
  <c r="K1989" i="1"/>
  <c r="M1989" i="1" s="1"/>
  <c r="J1989" i="1"/>
  <c r="H1989" i="1"/>
  <c r="I1989" i="1" s="1"/>
  <c r="O1988" i="1"/>
  <c r="P1988" i="1" s="1"/>
  <c r="Q1988" i="1" s="1"/>
  <c r="L1988" i="1"/>
  <c r="K1988" i="1"/>
  <c r="M1988" i="1" s="1"/>
  <c r="J1988" i="1"/>
  <c r="H1988" i="1"/>
  <c r="I1988" i="1" s="1"/>
  <c r="O1987" i="1"/>
  <c r="P1987" i="1" s="1"/>
  <c r="Q1987" i="1" s="1"/>
  <c r="L1987" i="1"/>
  <c r="K1987" i="1"/>
  <c r="J1987" i="1"/>
  <c r="H1987" i="1"/>
  <c r="I1987" i="1" s="1"/>
  <c r="O1986" i="1"/>
  <c r="P1986" i="1" s="1"/>
  <c r="Q1986" i="1" s="1"/>
  <c r="L1986" i="1"/>
  <c r="K1986" i="1"/>
  <c r="M1986" i="1" s="1"/>
  <c r="J1986" i="1"/>
  <c r="H1986" i="1"/>
  <c r="I1986" i="1" s="1"/>
  <c r="O1985" i="1"/>
  <c r="P1985" i="1" s="1"/>
  <c r="Q1985" i="1" s="1"/>
  <c r="L1985" i="1"/>
  <c r="K1985" i="1"/>
  <c r="J1985" i="1"/>
  <c r="H1985" i="1"/>
  <c r="I1985" i="1" s="1"/>
  <c r="O1984" i="1"/>
  <c r="P1984" i="1" s="1"/>
  <c r="Q1984" i="1" s="1"/>
  <c r="L1984" i="1"/>
  <c r="K1984" i="1"/>
  <c r="M1984" i="1" s="1"/>
  <c r="J1984" i="1"/>
  <c r="H1984" i="1"/>
  <c r="I1984" i="1" s="1"/>
  <c r="O1983" i="1"/>
  <c r="P1983" i="1" s="1"/>
  <c r="Q1983" i="1" s="1"/>
  <c r="L1983" i="1"/>
  <c r="K1983" i="1"/>
  <c r="M1983" i="1" s="1"/>
  <c r="J1983" i="1"/>
  <c r="H1983" i="1"/>
  <c r="I1983" i="1" s="1"/>
  <c r="O1982" i="1"/>
  <c r="P1982" i="1" s="1"/>
  <c r="Q1982" i="1" s="1"/>
  <c r="L1982" i="1"/>
  <c r="K1982" i="1"/>
  <c r="M1982" i="1" s="1"/>
  <c r="J1982" i="1"/>
  <c r="H1982" i="1"/>
  <c r="I1982" i="1" s="1"/>
  <c r="O1981" i="1"/>
  <c r="P1981" i="1" s="1"/>
  <c r="Q1981" i="1" s="1"/>
  <c r="L1981" i="1"/>
  <c r="K1981" i="1"/>
  <c r="M1981" i="1" s="1"/>
  <c r="J1981" i="1"/>
  <c r="H1981" i="1"/>
  <c r="I1981" i="1" s="1"/>
  <c r="O1980" i="1"/>
  <c r="P1980" i="1" s="1"/>
  <c r="Q1980" i="1" s="1"/>
  <c r="L1980" i="1"/>
  <c r="K1980" i="1"/>
  <c r="M1980" i="1" s="1"/>
  <c r="J1980" i="1"/>
  <c r="H1980" i="1"/>
  <c r="I1980" i="1" s="1"/>
  <c r="O1979" i="1"/>
  <c r="P1979" i="1" s="1"/>
  <c r="Q1979" i="1" s="1"/>
  <c r="L1979" i="1"/>
  <c r="K1979" i="1"/>
  <c r="M1979" i="1" s="1"/>
  <c r="J1979" i="1"/>
  <c r="H1979" i="1"/>
  <c r="I1979" i="1" s="1"/>
  <c r="O1978" i="1"/>
  <c r="P1978" i="1" s="1"/>
  <c r="Q1978" i="1" s="1"/>
  <c r="L1978" i="1"/>
  <c r="K1978" i="1"/>
  <c r="J1978" i="1"/>
  <c r="H1978" i="1"/>
  <c r="I1978" i="1" s="1"/>
  <c r="O1977" i="1"/>
  <c r="P1977" i="1" s="1"/>
  <c r="Q1977" i="1" s="1"/>
  <c r="L1977" i="1"/>
  <c r="K1977" i="1"/>
  <c r="J1977" i="1"/>
  <c r="H1977" i="1"/>
  <c r="I1977" i="1" s="1"/>
  <c r="O1976" i="1"/>
  <c r="P1976" i="1" s="1"/>
  <c r="Q1976" i="1" s="1"/>
  <c r="L1976" i="1"/>
  <c r="K1976" i="1"/>
  <c r="J1976" i="1"/>
  <c r="H1976" i="1"/>
  <c r="I1976" i="1" s="1"/>
  <c r="O1975" i="1"/>
  <c r="P1975" i="1" s="1"/>
  <c r="Q1975" i="1" s="1"/>
  <c r="L1975" i="1"/>
  <c r="K1975" i="1"/>
  <c r="J1975" i="1"/>
  <c r="H1975" i="1"/>
  <c r="I1975" i="1" s="1"/>
  <c r="S1974" i="1"/>
  <c r="O1974" i="1"/>
  <c r="P1974" i="1" s="1"/>
  <c r="Q1974" i="1" s="1"/>
  <c r="L1974" i="1"/>
  <c r="K1974" i="1"/>
  <c r="M1974" i="1" s="1"/>
  <c r="J1974" i="1"/>
  <c r="H1974" i="1"/>
  <c r="I1974" i="1" s="1"/>
  <c r="O1973" i="1"/>
  <c r="P1973" i="1" s="1"/>
  <c r="Q1973" i="1" s="1"/>
  <c r="L1973" i="1"/>
  <c r="K1973" i="1"/>
  <c r="J1973" i="1"/>
  <c r="H1973" i="1"/>
  <c r="I1973" i="1" s="1"/>
  <c r="O1972" i="1"/>
  <c r="P1972" i="1" s="1"/>
  <c r="Q1972" i="1" s="1"/>
  <c r="L1972" i="1"/>
  <c r="K1972" i="1"/>
  <c r="M1972" i="1" s="1"/>
  <c r="J1972" i="1"/>
  <c r="H1972" i="1"/>
  <c r="I1972" i="1" s="1"/>
  <c r="O1971" i="1"/>
  <c r="P1971" i="1" s="1"/>
  <c r="Q1971" i="1" s="1"/>
  <c r="L1971" i="1"/>
  <c r="K1971" i="1"/>
  <c r="M1971" i="1" s="1"/>
  <c r="J1971" i="1"/>
  <c r="H1971" i="1"/>
  <c r="I1971" i="1" s="1"/>
  <c r="O1970" i="1"/>
  <c r="P1970" i="1" s="1"/>
  <c r="Q1970" i="1" s="1"/>
  <c r="L1970" i="1"/>
  <c r="K1970" i="1"/>
  <c r="M1970" i="1" s="1"/>
  <c r="J1970" i="1"/>
  <c r="H1970" i="1"/>
  <c r="I1970" i="1" s="1"/>
  <c r="O1969" i="1"/>
  <c r="P1969" i="1" s="1"/>
  <c r="Q1969" i="1" s="1"/>
  <c r="L1969" i="1"/>
  <c r="K1969" i="1"/>
  <c r="J1969" i="1"/>
  <c r="H1969" i="1"/>
  <c r="I1969" i="1" s="1"/>
  <c r="O1968" i="1"/>
  <c r="P1968" i="1" s="1"/>
  <c r="Q1968" i="1" s="1"/>
  <c r="L1968" i="1"/>
  <c r="K1968" i="1"/>
  <c r="M1968" i="1" s="1"/>
  <c r="J1968" i="1"/>
  <c r="H1968" i="1"/>
  <c r="I1968" i="1" s="1"/>
  <c r="O1967" i="1"/>
  <c r="P1967" i="1" s="1"/>
  <c r="Q1967" i="1" s="1"/>
  <c r="L1967" i="1"/>
  <c r="K1967" i="1"/>
  <c r="M1967" i="1" s="1"/>
  <c r="J1967" i="1"/>
  <c r="H1967" i="1"/>
  <c r="I1967" i="1" s="1"/>
  <c r="O1966" i="1"/>
  <c r="P1966" i="1" s="1"/>
  <c r="Q1966" i="1" s="1"/>
  <c r="L1966" i="1"/>
  <c r="K1966" i="1"/>
  <c r="M1966" i="1" s="1"/>
  <c r="J1966" i="1"/>
  <c r="H1966" i="1"/>
  <c r="I1966" i="1" s="1"/>
  <c r="O1965" i="1"/>
  <c r="P1965" i="1" s="1"/>
  <c r="Q1965" i="1" s="1"/>
  <c r="L1965" i="1"/>
  <c r="K1965" i="1"/>
  <c r="M1965" i="1" s="1"/>
  <c r="J1965" i="1"/>
  <c r="H1965" i="1"/>
  <c r="I1965" i="1" s="1"/>
  <c r="O1964" i="1"/>
  <c r="P1964" i="1" s="1"/>
  <c r="Q1964" i="1" s="1"/>
  <c r="L1964" i="1"/>
  <c r="K1964" i="1"/>
  <c r="M1964" i="1" s="1"/>
  <c r="J1964" i="1"/>
  <c r="H1964" i="1"/>
  <c r="I1964" i="1" s="1"/>
  <c r="O1963" i="1"/>
  <c r="P1963" i="1" s="1"/>
  <c r="Q1963" i="1" s="1"/>
  <c r="L1963" i="1"/>
  <c r="K1963" i="1"/>
  <c r="M1963" i="1" s="1"/>
  <c r="J1963" i="1"/>
  <c r="H1963" i="1"/>
  <c r="I1963" i="1" s="1"/>
  <c r="O1962" i="1"/>
  <c r="P1962" i="1" s="1"/>
  <c r="Q1962" i="1" s="1"/>
  <c r="L1962" i="1"/>
  <c r="K1962" i="1"/>
  <c r="J1962" i="1"/>
  <c r="H1962" i="1"/>
  <c r="I1962" i="1" s="1"/>
  <c r="O1961" i="1"/>
  <c r="P1961" i="1" s="1"/>
  <c r="Q1961" i="1" s="1"/>
  <c r="L1961" i="1"/>
  <c r="K1961" i="1"/>
  <c r="M1961" i="1" s="1"/>
  <c r="J1961" i="1"/>
  <c r="H1961" i="1"/>
  <c r="I1961" i="1" s="1"/>
  <c r="O1960" i="1"/>
  <c r="P1960" i="1" s="1"/>
  <c r="Q1960" i="1" s="1"/>
  <c r="L1960" i="1"/>
  <c r="K1960" i="1"/>
  <c r="M1960" i="1" s="1"/>
  <c r="J1960" i="1"/>
  <c r="H1960" i="1"/>
  <c r="I1960" i="1" s="1"/>
  <c r="O1959" i="1"/>
  <c r="P1959" i="1" s="1"/>
  <c r="Q1959" i="1" s="1"/>
  <c r="L1959" i="1"/>
  <c r="K1959" i="1"/>
  <c r="J1959" i="1"/>
  <c r="H1959" i="1"/>
  <c r="I1959" i="1" s="1"/>
  <c r="O1958" i="1"/>
  <c r="P1958" i="1" s="1"/>
  <c r="Q1958" i="1" s="1"/>
  <c r="L1958" i="1"/>
  <c r="K1958" i="1"/>
  <c r="M1958" i="1" s="1"/>
  <c r="J1958" i="1"/>
  <c r="H1958" i="1"/>
  <c r="I1958" i="1" s="1"/>
  <c r="O1957" i="1"/>
  <c r="P1957" i="1" s="1"/>
  <c r="Q1957" i="1" s="1"/>
  <c r="L1957" i="1"/>
  <c r="K1957" i="1"/>
  <c r="J1957" i="1"/>
  <c r="H1957" i="1"/>
  <c r="I1957" i="1" s="1"/>
  <c r="S1956" i="1"/>
  <c r="O1956" i="1"/>
  <c r="P1956" i="1" s="1"/>
  <c r="Q1956" i="1" s="1"/>
  <c r="L1956" i="1"/>
  <c r="K1956" i="1"/>
  <c r="M1956" i="1" s="1"/>
  <c r="J1956" i="1"/>
  <c r="H1956" i="1"/>
  <c r="I1956" i="1" s="1"/>
  <c r="O1955" i="1"/>
  <c r="P1955" i="1" s="1"/>
  <c r="Q1955" i="1" s="1"/>
  <c r="L1955" i="1"/>
  <c r="K1955" i="1"/>
  <c r="M1955" i="1" s="1"/>
  <c r="J1955" i="1"/>
  <c r="H1955" i="1"/>
  <c r="I1955" i="1" s="1"/>
  <c r="O1954" i="1"/>
  <c r="P1954" i="1" s="1"/>
  <c r="Q1954" i="1" s="1"/>
  <c r="L1954" i="1"/>
  <c r="K1954" i="1"/>
  <c r="M1954" i="1" s="1"/>
  <c r="J1954" i="1"/>
  <c r="H1954" i="1"/>
  <c r="I1954" i="1" s="1"/>
  <c r="O1953" i="1"/>
  <c r="P1953" i="1" s="1"/>
  <c r="Q1953" i="1" s="1"/>
  <c r="L1953" i="1"/>
  <c r="K1953" i="1"/>
  <c r="J1953" i="1"/>
  <c r="H1953" i="1"/>
  <c r="I1953" i="1" s="1"/>
  <c r="O1952" i="1"/>
  <c r="P1952" i="1" s="1"/>
  <c r="Q1952" i="1" s="1"/>
  <c r="L1952" i="1"/>
  <c r="K1952" i="1"/>
  <c r="M1952" i="1" s="1"/>
  <c r="J1952" i="1"/>
  <c r="H1952" i="1"/>
  <c r="I1952" i="1" s="1"/>
  <c r="O1951" i="1"/>
  <c r="P1951" i="1" s="1"/>
  <c r="Q1951" i="1" s="1"/>
  <c r="L1951" i="1"/>
  <c r="K1951" i="1"/>
  <c r="M1951" i="1" s="1"/>
  <c r="J1951" i="1"/>
  <c r="H1951" i="1"/>
  <c r="I1951" i="1" s="1"/>
  <c r="O1950" i="1"/>
  <c r="P1950" i="1" s="1"/>
  <c r="Q1950" i="1" s="1"/>
  <c r="L1950" i="1"/>
  <c r="K1950" i="1"/>
  <c r="M1950" i="1" s="1"/>
  <c r="J1950" i="1"/>
  <c r="H1950" i="1"/>
  <c r="I1950" i="1" s="1"/>
  <c r="O1949" i="1"/>
  <c r="P1949" i="1" s="1"/>
  <c r="Q1949" i="1" s="1"/>
  <c r="L1949" i="1"/>
  <c r="K1949" i="1"/>
  <c r="M1949" i="1" s="1"/>
  <c r="J1949" i="1"/>
  <c r="H1949" i="1"/>
  <c r="I1949" i="1" s="1"/>
  <c r="O1948" i="1"/>
  <c r="P1948" i="1" s="1"/>
  <c r="Q1948" i="1" s="1"/>
  <c r="L1948" i="1"/>
  <c r="K1948" i="1"/>
  <c r="M1948" i="1" s="1"/>
  <c r="J1948" i="1"/>
  <c r="H1948" i="1"/>
  <c r="I1948" i="1" s="1"/>
  <c r="O1947" i="1"/>
  <c r="P1947" i="1" s="1"/>
  <c r="Q1947" i="1" s="1"/>
  <c r="L1947" i="1"/>
  <c r="K1947" i="1"/>
  <c r="M1947" i="1" s="1"/>
  <c r="J1947" i="1"/>
  <c r="H1947" i="1"/>
  <c r="I1947" i="1" s="1"/>
  <c r="O1946" i="1"/>
  <c r="P1946" i="1" s="1"/>
  <c r="Q1946" i="1" s="1"/>
  <c r="L1946" i="1"/>
  <c r="K1946" i="1"/>
  <c r="J1946" i="1"/>
  <c r="H1946" i="1"/>
  <c r="I1946" i="1" s="1"/>
  <c r="O1945" i="1"/>
  <c r="P1945" i="1" s="1"/>
  <c r="Q1945" i="1" s="1"/>
  <c r="L1945" i="1"/>
  <c r="K1945" i="1"/>
  <c r="M1945" i="1" s="1"/>
  <c r="J1945" i="1"/>
  <c r="H1945" i="1"/>
  <c r="I1945" i="1" s="1"/>
  <c r="O1944" i="1"/>
  <c r="P1944" i="1" s="1"/>
  <c r="Q1944" i="1" s="1"/>
  <c r="L1944" i="1"/>
  <c r="K1944" i="1"/>
  <c r="M1944" i="1" s="1"/>
  <c r="J1944" i="1"/>
  <c r="H1944" i="1"/>
  <c r="I1944" i="1" s="1"/>
  <c r="O1943" i="1"/>
  <c r="P1943" i="1" s="1"/>
  <c r="Q1943" i="1" s="1"/>
  <c r="L1943" i="1"/>
  <c r="K1943" i="1"/>
  <c r="J1943" i="1"/>
  <c r="H1943" i="1"/>
  <c r="I1943" i="1" s="1"/>
  <c r="O1942" i="1"/>
  <c r="P1942" i="1" s="1"/>
  <c r="Q1942" i="1" s="1"/>
  <c r="L1942" i="1"/>
  <c r="K1942" i="1"/>
  <c r="M1942" i="1" s="1"/>
  <c r="J1942" i="1"/>
  <c r="H1942" i="1"/>
  <c r="I1942" i="1" s="1"/>
  <c r="O1941" i="1"/>
  <c r="P1941" i="1" s="1"/>
  <c r="Q1941" i="1" s="1"/>
  <c r="L1941" i="1"/>
  <c r="K1941" i="1"/>
  <c r="M1941" i="1" s="1"/>
  <c r="J1941" i="1"/>
  <c r="H1941" i="1"/>
  <c r="I1941" i="1" s="1"/>
  <c r="O1940" i="1"/>
  <c r="P1940" i="1" s="1"/>
  <c r="Q1940" i="1" s="1"/>
  <c r="L1940" i="1"/>
  <c r="K1940" i="1"/>
  <c r="M1940" i="1" s="1"/>
  <c r="J1940" i="1"/>
  <c r="H1940" i="1"/>
  <c r="I1940" i="1" s="1"/>
  <c r="O1939" i="1"/>
  <c r="P1939" i="1" s="1"/>
  <c r="Q1939" i="1" s="1"/>
  <c r="L1939" i="1"/>
  <c r="K1939" i="1"/>
  <c r="M1939" i="1" s="1"/>
  <c r="J1939" i="1"/>
  <c r="H1939" i="1"/>
  <c r="I1939" i="1" s="1"/>
  <c r="O1938" i="1"/>
  <c r="P1938" i="1" s="1"/>
  <c r="Q1938" i="1" s="1"/>
  <c r="L1938" i="1"/>
  <c r="K1938" i="1"/>
  <c r="M1938" i="1" s="1"/>
  <c r="J1938" i="1"/>
  <c r="H1938" i="1"/>
  <c r="I1938" i="1" s="1"/>
  <c r="O1937" i="1"/>
  <c r="P1937" i="1" s="1"/>
  <c r="Q1937" i="1" s="1"/>
  <c r="L1937" i="1"/>
  <c r="K1937" i="1"/>
  <c r="J1937" i="1"/>
  <c r="H1937" i="1"/>
  <c r="I1937" i="1" s="1"/>
  <c r="O1936" i="1"/>
  <c r="P1936" i="1" s="1"/>
  <c r="Q1936" i="1" s="1"/>
  <c r="L1936" i="1"/>
  <c r="K1936" i="1"/>
  <c r="M1936" i="1" s="1"/>
  <c r="J1936" i="1"/>
  <c r="H1936" i="1"/>
  <c r="I1936" i="1" s="1"/>
  <c r="O1935" i="1"/>
  <c r="P1935" i="1" s="1"/>
  <c r="Q1935" i="1" s="1"/>
  <c r="L1935" i="1"/>
  <c r="K1935" i="1"/>
  <c r="M1935" i="1" s="1"/>
  <c r="J1935" i="1"/>
  <c r="H1935" i="1"/>
  <c r="I1935" i="1" s="1"/>
  <c r="O1934" i="1"/>
  <c r="P1934" i="1" s="1"/>
  <c r="Q1934" i="1" s="1"/>
  <c r="L1934" i="1"/>
  <c r="K1934" i="1"/>
  <c r="M1934" i="1" s="1"/>
  <c r="J1934" i="1"/>
  <c r="H1934" i="1"/>
  <c r="I1934" i="1" s="1"/>
  <c r="O1933" i="1"/>
  <c r="P1933" i="1" s="1"/>
  <c r="Q1933" i="1" s="1"/>
  <c r="L1933" i="1"/>
  <c r="K1933" i="1"/>
  <c r="M1933" i="1" s="1"/>
  <c r="J1933" i="1"/>
  <c r="H1933" i="1"/>
  <c r="I1933" i="1" s="1"/>
  <c r="O1932" i="1"/>
  <c r="P1932" i="1" s="1"/>
  <c r="Q1932" i="1" s="1"/>
  <c r="L1932" i="1"/>
  <c r="K1932" i="1"/>
  <c r="M1932" i="1" s="1"/>
  <c r="J1932" i="1"/>
  <c r="H1932" i="1"/>
  <c r="I1932" i="1" s="1"/>
  <c r="O1931" i="1"/>
  <c r="P1931" i="1" s="1"/>
  <c r="Q1931" i="1" s="1"/>
  <c r="L1931" i="1"/>
  <c r="K1931" i="1"/>
  <c r="M1931" i="1" s="1"/>
  <c r="J1931" i="1"/>
  <c r="H1931" i="1"/>
  <c r="I1931" i="1" s="1"/>
  <c r="O1930" i="1"/>
  <c r="P1930" i="1" s="1"/>
  <c r="Q1930" i="1" s="1"/>
  <c r="L1930" i="1"/>
  <c r="K1930" i="1"/>
  <c r="J1930" i="1"/>
  <c r="H1930" i="1"/>
  <c r="I1930" i="1" s="1"/>
  <c r="O1929" i="1"/>
  <c r="P1929" i="1" s="1"/>
  <c r="Q1929" i="1" s="1"/>
  <c r="L1929" i="1"/>
  <c r="K1929" i="1"/>
  <c r="J1929" i="1"/>
  <c r="H1929" i="1"/>
  <c r="I1929" i="1" s="1"/>
  <c r="O1928" i="1"/>
  <c r="P1928" i="1" s="1"/>
  <c r="Q1928" i="1" s="1"/>
  <c r="L1928" i="1"/>
  <c r="K1928" i="1"/>
  <c r="M1928" i="1" s="1"/>
  <c r="J1928" i="1"/>
  <c r="H1928" i="1"/>
  <c r="I1928" i="1" s="1"/>
  <c r="O1927" i="1"/>
  <c r="P1927" i="1" s="1"/>
  <c r="Q1927" i="1" s="1"/>
  <c r="L1927" i="1"/>
  <c r="K1927" i="1"/>
  <c r="J1927" i="1"/>
  <c r="H1927" i="1"/>
  <c r="I1927" i="1" s="1"/>
  <c r="O1926" i="1"/>
  <c r="P1926" i="1" s="1"/>
  <c r="Q1926" i="1" s="1"/>
  <c r="L1926" i="1"/>
  <c r="K1926" i="1"/>
  <c r="M1926" i="1" s="1"/>
  <c r="J1926" i="1"/>
  <c r="H1926" i="1"/>
  <c r="I1926" i="1" s="1"/>
  <c r="S1925" i="1"/>
  <c r="O1925" i="1"/>
  <c r="P1925" i="1" s="1"/>
  <c r="Q1925" i="1" s="1"/>
  <c r="L1925" i="1"/>
  <c r="K1925" i="1"/>
  <c r="M1925" i="1" s="1"/>
  <c r="J1925" i="1"/>
  <c r="H1925" i="1"/>
  <c r="I1925" i="1" s="1"/>
  <c r="O1924" i="1"/>
  <c r="P1924" i="1" s="1"/>
  <c r="Q1924" i="1" s="1"/>
  <c r="L1924" i="1"/>
  <c r="K1924" i="1"/>
  <c r="M1924" i="1" s="1"/>
  <c r="J1924" i="1"/>
  <c r="H1924" i="1"/>
  <c r="I1924" i="1" s="1"/>
  <c r="O1923" i="1"/>
  <c r="P1923" i="1" s="1"/>
  <c r="Q1923" i="1" s="1"/>
  <c r="L1923" i="1"/>
  <c r="K1923" i="1"/>
  <c r="M1923" i="1" s="1"/>
  <c r="J1923" i="1"/>
  <c r="H1923" i="1"/>
  <c r="I1923" i="1" s="1"/>
  <c r="O1922" i="1"/>
  <c r="P1922" i="1" s="1"/>
  <c r="Q1922" i="1" s="1"/>
  <c r="L1922" i="1"/>
  <c r="K1922" i="1"/>
  <c r="J1922" i="1"/>
  <c r="H1922" i="1"/>
  <c r="I1922" i="1" s="1"/>
  <c r="S1921" i="1"/>
  <c r="O1921" i="1"/>
  <c r="P1921" i="1" s="1"/>
  <c r="Q1921" i="1" s="1"/>
  <c r="L1921" i="1"/>
  <c r="K1921" i="1"/>
  <c r="J1921" i="1"/>
  <c r="H1921" i="1"/>
  <c r="I1921" i="1" s="1"/>
  <c r="O1920" i="1"/>
  <c r="P1920" i="1" s="1"/>
  <c r="Q1920" i="1" s="1"/>
  <c r="L1920" i="1"/>
  <c r="K1920" i="1"/>
  <c r="M1920" i="1" s="1"/>
  <c r="J1920" i="1"/>
  <c r="H1920" i="1"/>
  <c r="I1920" i="1" s="1"/>
  <c r="O1919" i="1"/>
  <c r="P1919" i="1" s="1"/>
  <c r="Q1919" i="1" s="1"/>
  <c r="L1919" i="1"/>
  <c r="K1919" i="1"/>
  <c r="M1919" i="1" s="1"/>
  <c r="J1919" i="1"/>
  <c r="H1919" i="1"/>
  <c r="I1919" i="1" s="1"/>
  <c r="O1918" i="1"/>
  <c r="P1918" i="1" s="1"/>
  <c r="Q1918" i="1" s="1"/>
  <c r="L1918" i="1"/>
  <c r="K1918" i="1"/>
  <c r="M1918" i="1" s="1"/>
  <c r="J1918" i="1"/>
  <c r="H1918" i="1"/>
  <c r="I1918" i="1" s="1"/>
  <c r="O1917" i="1"/>
  <c r="P1917" i="1" s="1"/>
  <c r="Q1917" i="1" s="1"/>
  <c r="L1917" i="1"/>
  <c r="K1917" i="1"/>
  <c r="J1917" i="1"/>
  <c r="H1917" i="1"/>
  <c r="I1917" i="1" s="1"/>
  <c r="O1916" i="1"/>
  <c r="P1916" i="1" s="1"/>
  <c r="Q1916" i="1" s="1"/>
  <c r="L1916" i="1"/>
  <c r="K1916" i="1"/>
  <c r="M1916" i="1" s="1"/>
  <c r="J1916" i="1"/>
  <c r="H1916" i="1"/>
  <c r="I1916" i="1" s="1"/>
  <c r="O1915" i="1"/>
  <c r="P1915" i="1" s="1"/>
  <c r="Q1915" i="1" s="1"/>
  <c r="L1915" i="1"/>
  <c r="K1915" i="1"/>
  <c r="M1915" i="1" s="1"/>
  <c r="J1915" i="1"/>
  <c r="H1915" i="1"/>
  <c r="I1915" i="1" s="1"/>
  <c r="O1914" i="1"/>
  <c r="P1914" i="1" s="1"/>
  <c r="Q1914" i="1" s="1"/>
  <c r="L1914" i="1"/>
  <c r="K1914" i="1"/>
  <c r="J1914" i="1"/>
  <c r="H1914" i="1"/>
  <c r="I1914" i="1" s="1"/>
  <c r="O1913" i="1"/>
  <c r="P1913" i="1" s="1"/>
  <c r="Q1913" i="1" s="1"/>
  <c r="L1913" i="1"/>
  <c r="K1913" i="1"/>
  <c r="M1913" i="1" s="1"/>
  <c r="J1913" i="1"/>
  <c r="H1913" i="1"/>
  <c r="I1913" i="1" s="1"/>
  <c r="O1912" i="1"/>
  <c r="P1912" i="1" s="1"/>
  <c r="Q1912" i="1" s="1"/>
  <c r="L1912" i="1"/>
  <c r="K1912" i="1"/>
  <c r="M1912" i="1" s="1"/>
  <c r="J1912" i="1"/>
  <c r="H1912" i="1"/>
  <c r="I1912" i="1" s="1"/>
  <c r="O1911" i="1"/>
  <c r="P1911" i="1" s="1"/>
  <c r="Q1911" i="1" s="1"/>
  <c r="L1911" i="1"/>
  <c r="K1911" i="1"/>
  <c r="J1911" i="1"/>
  <c r="H1911" i="1"/>
  <c r="I1911" i="1" s="1"/>
  <c r="O1910" i="1"/>
  <c r="P1910" i="1" s="1"/>
  <c r="Q1910" i="1" s="1"/>
  <c r="L1910" i="1"/>
  <c r="K1910" i="1"/>
  <c r="M1910" i="1" s="1"/>
  <c r="J1910" i="1"/>
  <c r="H1910" i="1"/>
  <c r="I1910" i="1" s="1"/>
  <c r="S1909" i="1"/>
  <c r="O1909" i="1"/>
  <c r="P1909" i="1" s="1"/>
  <c r="Q1909" i="1" s="1"/>
  <c r="L1909" i="1"/>
  <c r="K1909" i="1"/>
  <c r="M1909" i="1" s="1"/>
  <c r="J1909" i="1"/>
  <c r="H1909" i="1"/>
  <c r="I1909" i="1" s="1"/>
  <c r="O1908" i="1"/>
  <c r="P1908" i="1" s="1"/>
  <c r="Q1908" i="1" s="1"/>
  <c r="L1908" i="1"/>
  <c r="K1908" i="1"/>
  <c r="M1908" i="1" s="1"/>
  <c r="J1908" i="1"/>
  <c r="H1908" i="1"/>
  <c r="I1908" i="1" s="1"/>
  <c r="O1907" i="1"/>
  <c r="P1907" i="1" s="1"/>
  <c r="Q1907" i="1" s="1"/>
  <c r="L1907" i="1"/>
  <c r="K1907" i="1"/>
  <c r="M1907" i="1" s="1"/>
  <c r="J1907" i="1"/>
  <c r="H1907" i="1"/>
  <c r="I1907" i="1" s="1"/>
  <c r="O1906" i="1"/>
  <c r="P1906" i="1" s="1"/>
  <c r="Q1906" i="1" s="1"/>
  <c r="L1906" i="1"/>
  <c r="K1906" i="1"/>
  <c r="M1906" i="1" s="1"/>
  <c r="J1906" i="1"/>
  <c r="H1906" i="1"/>
  <c r="I1906" i="1" s="1"/>
  <c r="O1905" i="1"/>
  <c r="P1905" i="1" s="1"/>
  <c r="Q1905" i="1" s="1"/>
  <c r="L1905" i="1"/>
  <c r="K1905" i="1"/>
  <c r="J1905" i="1"/>
  <c r="H1905" i="1"/>
  <c r="I1905" i="1" s="1"/>
  <c r="O1904" i="1"/>
  <c r="P1904" i="1" s="1"/>
  <c r="Q1904" i="1" s="1"/>
  <c r="L1904" i="1"/>
  <c r="K1904" i="1"/>
  <c r="M1904" i="1" s="1"/>
  <c r="J1904" i="1"/>
  <c r="H1904" i="1"/>
  <c r="I1904" i="1" s="1"/>
  <c r="O1903" i="1"/>
  <c r="P1903" i="1" s="1"/>
  <c r="Q1903" i="1" s="1"/>
  <c r="L1903" i="1"/>
  <c r="K1903" i="1"/>
  <c r="M1903" i="1" s="1"/>
  <c r="J1903" i="1"/>
  <c r="H1903" i="1"/>
  <c r="I1903" i="1" s="1"/>
  <c r="O1902" i="1"/>
  <c r="P1902" i="1" s="1"/>
  <c r="Q1902" i="1" s="1"/>
  <c r="L1902" i="1"/>
  <c r="K1902" i="1"/>
  <c r="M1902" i="1" s="1"/>
  <c r="J1902" i="1"/>
  <c r="H1902" i="1"/>
  <c r="I1902" i="1" s="1"/>
  <c r="O1901" i="1"/>
  <c r="P1901" i="1" s="1"/>
  <c r="Q1901" i="1" s="1"/>
  <c r="L1901" i="1"/>
  <c r="K1901" i="1"/>
  <c r="M1901" i="1" s="1"/>
  <c r="J1901" i="1"/>
  <c r="H1901" i="1"/>
  <c r="I1901" i="1" s="1"/>
  <c r="O1900" i="1"/>
  <c r="P1900" i="1" s="1"/>
  <c r="Q1900" i="1" s="1"/>
  <c r="L1900" i="1"/>
  <c r="K1900" i="1"/>
  <c r="M1900" i="1" s="1"/>
  <c r="J1900" i="1"/>
  <c r="H1900" i="1"/>
  <c r="I1900" i="1" s="1"/>
  <c r="O1899" i="1"/>
  <c r="P1899" i="1" s="1"/>
  <c r="Q1899" i="1" s="1"/>
  <c r="L1899" i="1"/>
  <c r="K1899" i="1"/>
  <c r="M1899" i="1" s="1"/>
  <c r="J1899" i="1"/>
  <c r="H1899" i="1"/>
  <c r="I1899" i="1" s="1"/>
  <c r="O1898" i="1"/>
  <c r="P1898" i="1" s="1"/>
  <c r="Q1898" i="1" s="1"/>
  <c r="L1898" i="1"/>
  <c r="K1898" i="1"/>
  <c r="J1898" i="1"/>
  <c r="H1898" i="1"/>
  <c r="I1898" i="1" s="1"/>
  <c r="O1897" i="1"/>
  <c r="P1897" i="1" s="1"/>
  <c r="Q1897" i="1" s="1"/>
  <c r="L1897" i="1"/>
  <c r="K1897" i="1"/>
  <c r="M1897" i="1" s="1"/>
  <c r="J1897" i="1"/>
  <c r="H1897" i="1"/>
  <c r="I1897" i="1" s="1"/>
  <c r="O1896" i="1"/>
  <c r="P1896" i="1" s="1"/>
  <c r="Q1896" i="1" s="1"/>
  <c r="L1896" i="1"/>
  <c r="K1896" i="1"/>
  <c r="M1896" i="1" s="1"/>
  <c r="J1896" i="1"/>
  <c r="H1896" i="1"/>
  <c r="I1896" i="1" s="1"/>
  <c r="O1895" i="1"/>
  <c r="P1895" i="1" s="1"/>
  <c r="Q1895" i="1" s="1"/>
  <c r="L1895" i="1"/>
  <c r="K1895" i="1"/>
  <c r="J1895" i="1"/>
  <c r="H1895" i="1"/>
  <c r="I1895" i="1" s="1"/>
  <c r="O1894" i="1"/>
  <c r="P1894" i="1" s="1"/>
  <c r="Q1894" i="1" s="1"/>
  <c r="L1894" i="1"/>
  <c r="K1894" i="1"/>
  <c r="M1894" i="1" s="1"/>
  <c r="J1894" i="1"/>
  <c r="H1894" i="1"/>
  <c r="I1894" i="1" s="1"/>
  <c r="O1893" i="1"/>
  <c r="P1893" i="1" s="1"/>
  <c r="Q1893" i="1" s="1"/>
  <c r="L1893" i="1"/>
  <c r="K1893" i="1"/>
  <c r="M1893" i="1" s="1"/>
  <c r="J1893" i="1"/>
  <c r="H1893" i="1"/>
  <c r="I1893" i="1" s="1"/>
  <c r="O1892" i="1"/>
  <c r="P1892" i="1" s="1"/>
  <c r="Q1892" i="1" s="1"/>
  <c r="L1892" i="1"/>
  <c r="K1892" i="1"/>
  <c r="J1892" i="1"/>
  <c r="H1892" i="1"/>
  <c r="I1892" i="1" s="1"/>
  <c r="O1891" i="1"/>
  <c r="P1891" i="1" s="1"/>
  <c r="Q1891" i="1" s="1"/>
  <c r="L1891" i="1"/>
  <c r="K1891" i="1"/>
  <c r="J1891" i="1"/>
  <c r="H1891" i="1"/>
  <c r="I1891" i="1" s="1"/>
  <c r="O1890" i="1"/>
  <c r="P1890" i="1" s="1"/>
  <c r="Q1890" i="1" s="1"/>
  <c r="L1890" i="1"/>
  <c r="K1890" i="1"/>
  <c r="M1890" i="1" s="1"/>
  <c r="J1890" i="1"/>
  <c r="H1890" i="1"/>
  <c r="I1890" i="1" s="1"/>
  <c r="O1889" i="1"/>
  <c r="P1889" i="1" s="1"/>
  <c r="Q1889" i="1" s="1"/>
  <c r="L1889" i="1"/>
  <c r="K1889" i="1"/>
  <c r="J1889" i="1"/>
  <c r="H1889" i="1"/>
  <c r="I1889" i="1" s="1"/>
  <c r="O1888" i="1"/>
  <c r="P1888" i="1" s="1"/>
  <c r="Q1888" i="1" s="1"/>
  <c r="L1888" i="1"/>
  <c r="K1888" i="1"/>
  <c r="M1888" i="1" s="1"/>
  <c r="J1888" i="1"/>
  <c r="H1888" i="1"/>
  <c r="I1888" i="1" s="1"/>
  <c r="O1887" i="1"/>
  <c r="P1887" i="1" s="1"/>
  <c r="Q1887" i="1" s="1"/>
  <c r="L1887" i="1"/>
  <c r="K1887" i="1"/>
  <c r="M1887" i="1" s="1"/>
  <c r="J1887" i="1"/>
  <c r="H1887" i="1"/>
  <c r="I1887" i="1" s="1"/>
  <c r="O1886" i="1"/>
  <c r="P1886" i="1" s="1"/>
  <c r="Q1886" i="1" s="1"/>
  <c r="L1886" i="1"/>
  <c r="K1886" i="1"/>
  <c r="M1886" i="1" s="1"/>
  <c r="J1886" i="1"/>
  <c r="H1886" i="1"/>
  <c r="I1886" i="1" s="1"/>
  <c r="O1885" i="1"/>
  <c r="P1885" i="1" s="1"/>
  <c r="Q1885" i="1" s="1"/>
  <c r="L1885" i="1"/>
  <c r="K1885" i="1"/>
  <c r="M1885" i="1" s="1"/>
  <c r="J1885" i="1"/>
  <c r="H1885" i="1"/>
  <c r="I1885" i="1" s="1"/>
  <c r="O1884" i="1"/>
  <c r="P1884" i="1" s="1"/>
  <c r="Q1884" i="1" s="1"/>
  <c r="L1884" i="1"/>
  <c r="K1884" i="1"/>
  <c r="M1884" i="1" s="1"/>
  <c r="J1884" i="1"/>
  <c r="H1884" i="1"/>
  <c r="I1884" i="1" s="1"/>
  <c r="S1883" i="1"/>
  <c r="O1883" i="1"/>
  <c r="P1883" i="1" s="1"/>
  <c r="Q1883" i="1" s="1"/>
  <c r="L1883" i="1"/>
  <c r="K1883" i="1"/>
  <c r="M1883" i="1" s="1"/>
  <c r="J1883" i="1"/>
  <c r="H1883" i="1"/>
  <c r="I1883" i="1" s="1"/>
  <c r="O1882" i="1"/>
  <c r="P1882" i="1" s="1"/>
  <c r="Q1882" i="1" s="1"/>
  <c r="L1882" i="1"/>
  <c r="K1882" i="1"/>
  <c r="J1882" i="1"/>
  <c r="H1882" i="1"/>
  <c r="I1882" i="1" s="1"/>
  <c r="O1881" i="1"/>
  <c r="P1881" i="1" s="1"/>
  <c r="Q1881" i="1" s="1"/>
  <c r="L1881" i="1"/>
  <c r="K1881" i="1"/>
  <c r="M1881" i="1" s="1"/>
  <c r="J1881" i="1"/>
  <c r="H1881" i="1"/>
  <c r="I1881" i="1" s="1"/>
  <c r="O1880" i="1"/>
  <c r="P1880" i="1" s="1"/>
  <c r="Q1880" i="1" s="1"/>
  <c r="L1880" i="1"/>
  <c r="K1880" i="1"/>
  <c r="M1880" i="1" s="1"/>
  <c r="J1880" i="1"/>
  <c r="H1880" i="1"/>
  <c r="I1880" i="1" s="1"/>
  <c r="O1879" i="1"/>
  <c r="P1879" i="1" s="1"/>
  <c r="Q1879" i="1" s="1"/>
  <c r="L1879" i="1"/>
  <c r="K1879" i="1"/>
  <c r="J1879" i="1"/>
  <c r="H1879" i="1"/>
  <c r="I1879" i="1" s="1"/>
  <c r="S1878" i="1"/>
  <c r="O1878" i="1"/>
  <c r="P1878" i="1" s="1"/>
  <c r="Q1878" i="1" s="1"/>
  <c r="L1878" i="1"/>
  <c r="K1878" i="1"/>
  <c r="M1878" i="1" s="1"/>
  <c r="J1878" i="1"/>
  <c r="H1878" i="1"/>
  <c r="I1878" i="1" s="1"/>
  <c r="O1877" i="1"/>
  <c r="P1877" i="1" s="1"/>
  <c r="Q1877" i="1" s="1"/>
  <c r="L1877" i="1"/>
  <c r="K1877" i="1"/>
  <c r="M1877" i="1" s="1"/>
  <c r="J1877" i="1"/>
  <c r="H1877" i="1"/>
  <c r="I1877" i="1" s="1"/>
  <c r="O1876" i="1"/>
  <c r="P1876" i="1" s="1"/>
  <c r="Q1876" i="1" s="1"/>
  <c r="L1876" i="1"/>
  <c r="K1876" i="1"/>
  <c r="J1876" i="1"/>
  <c r="H1876" i="1"/>
  <c r="I1876" i="1" s="1"/>
  <c r="O1875" i="1"/>
  <c r="P1875" i="1" s="1"/>
  <c r="Q1875" i="1" s="1"/>
  <c r="L1875" i="1"/>
  <c r="K1875" i="1"/>
  <c r="M1875" i="1" s="1"/>
  <c r="J1875" i="1"/>
  <c r="H1875" i="1"/>
  <c r="I1875" i="1" s="1"/>
  <c r="O1874" i="1"/>
  <c r="P1874" i="1" s="1"/>
  <c r="Q1874" i="1" s="1"/>
  <c r="L1874" i="1"/>
  <c r="K1874" i="1"/>
  <c r="M1874" i="1" s="1"/>
  <c r="J1874" i="1"/>
  <c r="H1874" i="1"/>
  <c r="I1874" i="1" s="1"/>
  <c r="O1873" i="1"/>
  <c r="P1873" i="1" s="1"/>
  <c r="Q1873" i="1" s="1"/>
  <c r="L1873" i="1"/>
  <c r="K1873" i="1"/>
  <c r="J1873" i="1"/>
  <c r="H1873" i="1"/>
  <c r="I1873" i="1" s="1"/>
  <c r="O1872" i="1"/>
  <c r="P1872" i="1" s="1"/>
  <c r="Q1872" i="1" s="1"/>
  <c r="L1872" i="1"/>
  <c r="K1872" i="1"/>
  <c r="M1872" i="1" s="1"/>
  <c r="J1872" i="1"/>
  <c r="H1872" i="1"/>
  <c r="I1872" i="1" s="1"/>
  <c r="O1871" i="1"/>
  <c r="P1871" i="1" s="1"/>
  <c r="Q1871" i="1" s="1"/>
  <c r="L1871" i="1"/>
  <c r="K1871" i="1"/>
  <c r="M1871" i="1" s="1"/>
  <c r="J1871" i="1"/>
  <c r="H1871" i="1"/>
  <c r="I1871" i="1" s="1"/>
  <c r="O1870" i="1"/>
  <c r="P1870" i="1" s="1"/>
  <c r="Q1870" i="1" s="1"/>
  <c r="L1870" i="1"/>
  <c r="K1870" i="1"/>
  <c r="M1870" i="1" s="1"/>
  <c r="J1870" i="1"/>
  <c r="H1870" i="1"/>
  <c r="I1870" i="1" s="1"/>
  <c r="O1869" i="1"/>
  <c r="P1869" i="1" s="1"/>
  <c r="Q1869" i="1" s="1"/>
  <c r="L1869" i="1"/>
  <c r="K1869" i="1"/>
  <c r="M1869" i="1" s="1"/>
  <c r="J1869" i="1"/>
  <c r="H1869" i="1"/>
  <c r="I1869" i="1" s="1"/>
  <c r="O1868" i="1"/>
  <c r="P1868" i="1" s="1"/>
  <c r="Q1868" i="1" s="1"/>
  <c r="L1868" i="1"/>
  <c r="K1868" i="1"/>
  <c r="M1868" i="1" s="1"/>
  <c r="J1868" i="1"/>
  <c r="H1868" i="1"/>
  <c r="I1868" i="1" s="1"/>
  <c r="O1867" i="1"/>
  <c r="P1867" i="1" s="1"/>
  <c r="Q1867" i="1" s="1"/>
  <c r="L1867" i="1"/>
  <c r="K1867" i="1"/>
  <c r="M1867" i="1" s="1"/>
  <c r="J1867" i="1"/>
  <c r="H1867" i="1"/>
  <c r="I1867" i="1" s="1"/>
  <c r="O1866" i="1"/>
  <c r="P1866" i="1" s="1"/>
  <c r="Q1866" i="1" s="1"/>
  <c r="L1866" i="1"/>
  <c r="K1866" i="1"/>
  <c r="J1866" i="1"/>
  <c r="H1866" i="1"/>
  <c r="I1866" i="1" s="1"/>
  <c r="O1865" i="1"/>
  <c r="P1865" i="1" s="1"/>
  <c r="Q1865" i="1" s="1"/>
  <c r="L1865" i="1"/>
  <c r="K1865" i="1"/>
  <c r="M1865" i="1" s="1"/>
  <c r="J1865" i="1"/>
  <c r="H1865" i="1"/>
  <c r="I1865" i="1" s="1"/>
  <c r="O1864" i="1"/>
  <c r="P1864" i="1" s="1"/>
  <c r="Q1864" i="1" s="1"/>
  <c r="L1864" i="1"/>
  <c r="K1864" i="1"/>
  <c r="M1864" i="1" s="1"/>
  <c r="J1864" i="1"/>
  <c r="H1864" i="1"/>
  <c r="I1864" i="1" s="1"/>
  <c r="O1863" i="1"/>
  <c r="P1863" i="1" s="1"/>
  <c r="Q1863" i="1" s="1"/>
  <c r="L1863" i="1"/>
  <c r="K1863" i="1"/>
  <c r="J1863" i="1"/>
  <c r="H1863" i="1"/>
  <c r="I1863" i="1" s="1"/>
  <c r="O1862" i="1"/>
  <c r="P1862" i="1" s="1"/>
  <c r="Q1862" i="1" s="1"/>
  <c r="L1862" i="1"/>
  <c r="K1862" i="1"/>
  <c r="M1862" i="1" s="1"/>
  <c r="J1862" i="1"/>
  <c r="H1862" i="1"/>
  <c r="I1862" i="1" s="1"/>
  <c r="O1861" i="1"/>
  <c r="P1861" i="1" s="1"/>
  <c r="Q1861" i="1" s="1"/>
  <c r="L1861" i="1"/>
  <c r="K1861" i="1"/>
  <c r="M1861" i="1" s="1"/>
  <c r="J1861" i="1"/>
  <c r="H1861" i="1"/>
  <c r="I1861" i="1" s="1"/>
  <c r="O1860" i="1"/>
  <c r="P1860" i="1" s="1"/>
  <c r="Q1860" i="1" s="1"/>
  <c r="L1860" i="1"/>
  <c r="K1860" i="1"/>
  <c r="J1860" i="1"/>
  <c r="H1860" i="1"/>
  <c r="I1860" i="1" s="1"/>
  <c r="O1859" i="1"/>
  <c r="P1859" i="1" s="1"/>
  <c r="Q1859" i="1" s="1"/>
  <c r="L1859" i="1"/>
  <c r="K1859" i="1"/>
  <c r="J1859" i="1"/>
  <c r="H1859" i="1"/>
  <c r="I1859" i="1" s="1"/>
  <c r="O1858" i="1"/>
  <c r="P1858" i="1" s="1"/>
  <c r="Q1858" i="1" s="1"/>
  <c r="L1858" i="1"/>
  <c r="K1858" i="1"/>
  <c r="J1858" i="1"/>
  <c r="H1858" i="1"/>
  <c r="I1858" i="1" s="1"/>
  <c r="O1857" i="1"/>
  <c r="P1857" i="1" s="1"/>
  <c r="Q1857" i="1" s="1"/>
  <c r="L1857" i="1"/>
  <c r="K1857" i="1"/>
  <c r="J1857" i="1"/>
  <c r="H1857" i="1"/>
  <c r="I1857" i="1" s="1"/>
  <c r="O1856" i="1"/>
  <c r="P1856" i="1" s="1"/>
  <c r="Q1856" i="1" s="1"/>
  <c r="L1856" i="1"/>
  <c r="K1856" i="1"/>
  <c r="M1856" i="1" s="1"/>
  <c r="J1856" i="1"/>
  <c r="H1856" i="1"/>
  <c r="I1856" i="1" s="1"/>
  <c r="O1855" i="1"/>
  <c r="P1855" i="1" s="1"/>
  <c r="Q1855" i="1" s="1"/>
  <c r="L1855" i="1"/>
  <c r="K1855" i="1"/>
  <c r="M1855" i="1" s="1"/>
  <c r="J1855" i="1"/>
  <c r="H1855" i="1"/>
  <c r="I1855" i="1" s="1"/>
  <c r="O1854" i="1"/>
  <c r="P1854" i="1" s="1"/>
  <c r="Q1854" i="1" s="1"/>
  <c r="L1854" i="1"/>
  <c r="K1854" i="1"/>
  <c r="M1854" i="1" s="1"/>
  <c r="J1854" i="1"/>
  <c r="H1854" i="1"/>
  <c r="I1854" i="1" s="1"/>
  <c r="O1853" i="1"/>
  <c r="P1853" i="1" s="1"/>
  <c r="Q1853" i="1" s="1"/>
  <c r="L1853" i="1"/>
  <c r="K1853" i="1"/>
  <c r="M1853" i="1" s="1"/>
  <c r="J1853" i="1"/>
  <c r="H1853" i="1"/>
  <c r="I1853" i="1" s="1"/>
  <c r="O1852" i="1"/>
  <c r="P1852" i="1" s="1"/>
  <c r="Q1852" i="1" s="1"/>
  <c r="L1852" i="1"/>
  <c r="K1852" i="1"/>
  <c r="M1852" i="1" s="1"/>
  <c r="J1852" i="1"/>
  <c r="H1852" i="1"/>
  <c r="I1852" i="1" s="1"/>
  <c r="O1851" i="1"/>
  <c r="P1851" i="1" s="1"/>
  <c r="Q1851" i="1" s="1"/>
  <c r="L1851" i="1"/>
  <c r="K1851" i="1"/>
  <c r="M1851" i="1" s="1"/>
  <c r="J1851" i="1"/>
  <c r="H1851" i="1"/>
  <c r="I1851" i="1" s="1"/>
  <c r="O1850" i="1"/>
  <c r="P1850" i="1" s="1"/>
  <c r="Q1850" i="1" s="1"/>
  <c r="L1850" i="1"/>
  <c r="K1850" i="1"/>
  <c r="J1850" i="1"/>
  <c r="H1850" i="1"/>
  <c r="I1850" i="1" s="1"/>
  <c r="O1849" i="1"/>
  <c r="P1849" i="1" s="1"/>
  <c r="Q1849" i="1" s="1"/>
  <c r="L1849" i="1"/>
  <c r="K1849" i="1"/>
  <c r="J1849" i="1"/>
  <c r="H1849" i="1"/>
  <c r="I1849" i="1" s="1"/>
  <c r="O1848" i="1"/>
  <c r="P1848" i="1" s="1"/>
  <c r="Q1848" i="1" s="1"/>
  <c r="L1848" i="1"/>
  <c r="K1848" i="1"/>
  <c r="J1848" i="1"/>
  <c r="H1848" i="1"/>
  <c r="I1848" i="1" s="1"/>
  <c r="S1847" i="1"/>
  <c r="O1847" i="1"/>
  <c r="P1847" i="1" s="1"/>
  <c r="Q1847" i="1" s="1"/>
  <c r="L1847" i="1"/>
  <c r="K1847" i="1"/>
  <c r="J1847" i="1"/>
  <c r="H1847" i="1"/>
  <c r="I1847" i="1" s="1"/>
  <c r="O1846" i="1"/>
  <c r="P1846" i="1" s="1"/>
  <c r="Q1846" i="1" s="1"/>
  <c r="L1846" i="1"/>
  <c r="K1846" i="1"/>
  <c r="M1846" i="1" s="1"/>
  <c r="J1846" i="1"/>
  <c r="H1846" i="1"/>
  <c r="I1846" i="1" s="1"/>
  <c r="O1845" i="1"/>
  <c r="P1845" i="1" s="1"/>
  <c r="Q1845" i="1" s="1"/>
  <c r="L1845" i="1"/>
  <c r="K1845" i="1"/>
  <c r="M1845" i="1" s="1"/>
  <c r="J1845" i="1"/>
  <c r="H1845" i="1"/>
  <c r="I1845" i="1" s="1"/>
  <c r="O1844" i="1"/>
  <c r="P1844" i="1" s="1"/>
  <c r="Q1844" i="1" s="1"/>
  <c r="L1844" i="1"/>
  <c r="K1844" i="1"/>
  <c r="J1844" i="1"/>
  <c r="H1844" i="1"/>
  <c r="I1844" i="1" s="1"/>
  <c r="O1843" i="1"/>
  <c r="P1843" i="1" s="1"/>
  <c r="Q1843" i="1" s="1"/>
  <c r="L1843" i="1"/>
  <c r="K1843" i="1"/>
  <c r="M1843" i="1" s="1"/>
  <c r="J1843" i="1"/>
  <c r="H1843" i="1"/>
  <c r="I1843" i="1" s="1"/>
  <c r="S1842" i="1"/>
  <c r="O1842" i="1"/>
  <c r="P1842" i="1" s="1"/>
  <c r="Q1842" i="1" s="1"/>
  <c r="L1842" i="1"/>
  <c r="K1842" i="1"/>
  <c r="M1842" i="1" s="1"/>
  <c r="J1842" i="1"/>
  <c r="H1842" i="1"/>
  <c r="I1842" i="1" s="1"/>
  <c r="O1841" i="1"/>
  <c r="P1841" i="1" s="1"/>
  <c r="Q1841" i="1" s="1"/>
  <c r="L1841" i="1"/>
  <c r="K1841" i="1"/>
  <c r="J1841" i="1"/>
  <c r="H1841" i="1"/>
  <c r="I1841" i="1" s="1"/>
  <c r="O1840" i="1"/>
  <c r="P1840" i="1" s="1"/>
  <c r="Q1840" i="1" s="1"/>
  <c r="L1840" i="1"/>
  <c r="K1840" i="1"/>
  <c r="J1840" i="1"/>
  <c r="H1840" i="1"/>
  <c r="I1840" i="1" s="1"/>
  <c r="O1839" i="1"/>
  <c r="P1839" i="1" s="1"/>
  <c r="Q1839" i="1" s="1"/>
  <c r="L1839" i="1"/>
  <c r="K1839" i="1"/>
  <c r="M1839" i="1" s="1"/>
  <c r="J1839" i="1"/>
  <c r="H1839" i="1"/>
  <c r="I1839" i="1" s="1"/>
  <c r="O1838" i="1"/>
  <c r="P1838" i="1" s="1"/>
  <c r="Q1838" i="1" s="1"/>
  <c r="L1838" i="1"/>
  <c r="K1838" i="1"/>
  <c r="M1838" i="1" s="1"/>
  <c r="J1838" i="1"/>
  <c r="H1838" i="1"/>
  <c r="I1838" i="1" s="1"/>
  <c r="O1837" i="1"/>
  <c r="P1837" i="1" s="1"/>
  <c r="Q1837" i="1" s="1"/>
  <c r="L1837" i="1"/>
  <c r="K1837" i="1"/>
  <c r="M1837" i="1" s="1"/>
  <c r="J1837" i="1"/>
  <c r="H1837" i="1"/>
  <c r="I1837" i="1" s="1"/>
  <c r="O1836" i="1"/>
  <c r="P1836" i="1" s="1"/>
  <c r="Q1836" i="1" s="1"/>
  <c r="L1836" i="1"/>
  <c r="K1836" i="1"/>
  <c r="M1836" i="1" s="1"/>
  <c r="J1836" i="1"/>
  <c r="H1836" i="1"/>
  <c r="I1836" i="1" s="1"/>
  <c r="O1835" i="1"/>
  <c r="P1835" i="1" s="1"/>
  <c r="Q1835" i="1" s="1"/>
  <c r="L1835" i="1"/>
  <c r="K1835" i="1"/>
  <c r="M1835" i="1" s="1"/>
  <c r="J1835" i="1"/>
  <c r="H1835" i="1"/>
  <c r="I1835" i="1" s="1"/>
  <c r="O1834" i="1"/>
  <c r="P1834" i="1" s="1"/>
  <c r="Q1834" i="1" s="1"/>
  <c r="L1834" i="1"/>
  <c r="K1834" i="1"/>
  <c r="J1834" i="1"/>
  <c r="H1834" i="1"/>
  <c r="I1834" i="1" s="1"/>
  <c r="O1833" i="1"/>
  <c r="P1833" i="1" s="1"/>
  <c r="Q1833" i="1" s="1"/>
  <c r="L1833" i="1"/>
  <c r="K1833" i="1"/>
  <c r="J1833" i="1"/>
  <c r="H1833" i="1"/>
  <c r="I1833" i="1" s="1"/>
  <c r="O1832" i="1"/>
  <c r="P1832" i="1" s="1"/>
  <c r="Q1832" i="1" s="1"/>
  <c r="L1832" i="1"/>
  <c r="K1832" i="1"/>
  <c r="J1832" i="1"/>
  <c r="H1832" i="1"/>
  <c r="I1832" i="1" s="1"/>
  <c r="O1831" i="1"/>
  <c r="P1831" i="1" s="1"/>
  <c r="Q1831" i="1" s="1"/>
  <c r="L1831" i="1"/>
  <c r="K1831" i="1"/>
  <c r="J1831" i="1"/>
  <c r="H1831" i="1"/>
  <c r="I1831" i="1" s="1"/>
  <c r="O1830" i="1"/>
  <c r="P1830" i="1" s="1"/>
  <c r="Q1830" i="1" s="1"/>
  <c r="L1830" i="1"/>
  <c r="K1830" i="1"/>
  <c r="M1830" i="1" s="1"/>
  <c r="J1830" i="1"/>
  <c r="H1830" i="1"/>
  <c r="I1830" i="1" s="1"/>
  <c r="O1829" i="1"/>
  <c r="P1829" i="1" s="1"/>
  <c r="Q1829" i="1" s="1"/>
  <c r="L1829" i="1"/>
  <c r="K1829" i="1"/>
  <c r="M1829" i="1" s="1"/>
  <c r="J1829" i="1"/>
  <c r="H1829" i="1"/>
  <c r="I1829" i="1" s="1"/>
  <c r="O1828" i="1"/>
  <c r="P1828" i="1" s="1"/>
  <c r="Q1828" i="1" s="1"/>
  <c r="L1828" i="1"/>
  <c r="K1828" i="1"/>
  <c r="J1828" i="1"/>
  <c r="H1828" i="1"/>
  <c r="I1828" i="1" s="1"/>
  <c r="O1827" i="1"/>
  <c r="P1827" i="1" s="1"/>
  <c r="Q1827" i="1" s="1"/>
  <c r="L1827" i="1"/>
  <c r="K1827" i="1"/>
  <c r="J1827" i="1"/>
  <c r="H1827" i="1"/>
  <c r="I1827" i="1" s="1"/>
  <c r="O1826" i="1"/>
  <c r="P1826" i="1" s="1"/>
  <c r="Q1826" i="1" s="1"/>
  <c r="L1826" i="1"/>
  <c r="K1826" i="1"/>
  <c r="J1826" i="1"/>
  <c r="H1826" i="1"/>
  <c r="I1826" i="1" s="1"/>
  <c r="O1825" i="1"/>
  <c r="P1825" i="1" s="1"/>
  <c r="Q1825" i="1" s="1"/>
  <c r="L1825" i="1"/>
  <c r="K1825" i="1"/>
  <c r="J1825" i="1"/>
  <c r="H1825" i="1"/>
  <c r="I1825" i="1" s="1"/>
  <c r="O1824" i="1"/>
  <c r="P1824" i="1" s="1"/>
  <c r="Q1824" i="1" s="1"/>
  <c r="L1824" i="1"/>
  <c r="K1824" i="1"/>
  <c r="M1824" i="1" s="1"/>
  <c r="J1824" i="1"/>
  <c r="H1824" i="1"/>
  <c r="I1824" i="1" s="1"/>
  <c r="O1823" i="1"/>
  <c r="P1823" i="1" s="1"/>
  <c r="Q1823" i="1" s="1"/>
  <c r="L1823" i="1"/>
  <c r="K1823" i="1"/>
  <c r="M1823" i="1" s="1"/>
  <c r="J1823" i="1"/>
  <c r="H1823" i="1"/>
  <c r="I1823" i="1" s="1"/>
  <c r="O1822" i="1"/>
  <c r="P1822" i="1" s="1"/>
  <c r="Q1822" i="1" s="1"/>
  <c r="L1822" i="1"/>
  <c r="K1822" i="1"/>
  <c r="M1822" i="1" s="1"/>
  <c r="J1822" i="1"/>
  <c r="H1822" i="1"/>
  <c r="I1822" i="1" s="1"/>
  <c r="S1821" i="1"/>
  <c r="O1821" i="1"/>
  <c r="P1821" i="1" s="1"/>
  <c r="Q1821" i="1" s="1"/>
  <c r="L1821" i="1"/>
  <c r="K1821" i="1"/>
  <c r="M1821" i="1" s="1"/>
  <c r="J1821" i="1"/>
  <c r="H1821" i="1"/>
  <c r="I1821" i="1" s="1"/>
  <c r="O1820" i="1"/>
  <c r="P1820" i="1" s="1"/>
  <c r="Q1820" i="1" s="1"/>
  <c r="L1820" i="1"/>
  <c r="K1820" i="1"/>
  <c r="M1820" i="1" s="1"/>
  <c r="J1820" i="1"/>
  <c r="H1820" i="1"/>
  <c r="I1820" i="1" s="1"/>
  <c r="O1819" i="1"/>
  <c r="P1819" i="1" s="1"/>
  <c r="Q1819" i="1" s="1"/>
  <c r="L1819" i="1"/>
  <c r="K1819" i="1"/>
  <c r="J1819" i="1"/>
  <c r="H1819" i="1"/>
  <c r="I1819" i="1" s="1"/>
  <c r="S1818" i="1"/>
  <c r="O1818" i="1"/>
  <c r="P1818" i="1" s="1"/>
  <c r="Q1818" i="1" s="1"/>
  <c r="L1818" i="1"/>
  <c r="K1818" i="1"/>
  <c r="J1818" i="1"/>
  <c r="H1818" i="1"/>
  <c r="I1818" i="1" s="1"/>
  <c r="O1817" i="1"/>
  <c r="P1817" i="1" s="1"/>
  <c r="Q1817" i="1" s="1"/>
  <c r="L1817" i="1"/>
  <c r="K1817" i="1"/>
  <c r="M1817" i="1" s="1"/>
  <c r="J1817" i="1"/>
  <c r="H1817" i="1"/>
  <c r="I1817" i="1" s="1"/>
  <c r="O1816" i="1"/>
  <c r="P1816" i="1" s="1"/>
  <c r="Q1816" i="1" s="1"/>
  <c r="L1816" i="1"/>
  <c r="K1816" i="1"/>
  <c r="M1816" i="1" s="1"/>
  <c r="J1816" i="1"/>
  <c r="H1816" i="1"/>
  <c r="I1816" i="1" s="1"/>
  <c r="O1815" i="1"/>
  <c r="P1815" i="1" s="1"/>
  <c r="Q1815" i="1" s="1"/>
  <c r="L1815" i="1"/>
  <c r="K1815" i="1"/>
  <c r="J1815" i="1"/>
  <c r="H1815" i="1"/>
  <c r="I1815" i="1" s="1"/>
  <c r="O1814" i="1"/>
  <c r="P1814" i="1" s="1"/>
  <c r="Q1814" i="1" s="1"/>
  <c r="L1814" i="1"/>
  <c r="K1814" i="1"/>
  <c r="M1814" i="1" s="1"/>
  <c r="J1814" i="1"/>
  <c r="H1814" i="1"/>
  <c r="I1814" i="1" s="1"/>
  <c r="S1813" i="1"/>
  <c r="O1813" i="1"/>
  <c r="P1813" i="1" s="1"/>
  <c r="Q1813" i="1" s="1"/>
  <c r="L1813" i="1"/>
  <c r="K1813" i="1"/>
  <c r="M1813" i="1" s="1"/>
  <c r="J1813" i="1"/>
  <c r="H1813" i="1"/>
  <c r="I1813" i="1" s="1"/>
  <c r="O1812" i="1"/>
  <c r="P1812" i="1" s="1"/>
  <c r="Q1812" i="1" s="1"/>
  <c r="L1812" i="1"/>
  <c r="K1812" i="1"/>
  <c r="J1812" i="1"/>
  <c r="H1812" i="1"/>
  <c r="I1812" i="1" s="1"/>
  <c r="O1811" i="1"/>
  <c r="P1811" i="1" s="1"/>
  <c r="Q1811" i="1" s="1"/>
  <c r="L1811" i="1"/>
  <c r="K1811" i="1"/>
  <c r="J1811" i="1"/>
  <c r="H1811" i="1"/>
  <c r="I1811" i="1" s="1"/>
  <c r="O1810" i="1"/>
  <c r="P1810" i="1" s="1"/>
  <c r="Q1810" i="1" s="1"/>
  <c r="L1810" i="1"/>
  <c r="K1810" i="1"/>
  <c r="M1810" i="1" s="1"/>
  <c r="J1810" i="1"/>
  <c r="H1810" i="1"/>
  <c r="I1810" i="1" s="1"/>
  <c r="O1809" i="1"/>
  <c r="P1809" i="1" s="1"/>
  <c r="Q1809" i="1" s="1"/>
  <c r="L1809" i="1"/>
  <c r="K1809" i="1"/>
  <c r="J1809" i="1"/>
  <c r="H1809" i="1"/>
  <c r="I1809" i="1" s="1"/>
  <c r="O1808" i="1"/>
  <c r="P1808" i="1" s="1"/>
  <c r="Q1808" i="1" s="1"/>
  <c r="L1808" i="1"/>
  <c r="K1808" i="1"/>
  <c r="M1808" i="1" s="1"/>
  <c r="J1808" i="1"/>
  <c r="H1808" i="1"/>
  <c r="I1808" i="1" s="1"/>
  <c r="O1807" i="1"/>
  <c r="P1807" i="1" s="1"/>
  <c r="Q1807" i="1" s="1"/>
  <c r="L1807" i="1"/>
  <c r="K1807" i="1"/>
  <c r="M1807" i="1" s="1"/>
  <c r="J1807" i="1"/>
  <c r="H1807" i="1"/>
  <c r="I1807" i="1" s="1"/>
  <c r="O1806" i="1"/>
  <c r="P1806" i="1" s="1"/>
  <c r="Q1806" i="1" s="1"/>
  <c r="L1806" i="1"/>
  <c r="K1806" i="1"/>
  <c r="M1806" i="1" s="1"/>
  <c r="J1806" i="1"/>
  <c r="H1806" i="1"/>
  <c r="I1806" i="1" s="1"/>
  <c r="O1805" i="1"/>
  <c r="P1805" i="1" s="1"/>
  <c r="Q1805" i="1" s="1"/>
  <c r="L1805" i="1"/>
  <c r="K1805" i="1"/>
  <c r="M1805" i="1" s="1"/>
  <c r="J1805" i="1"/>
  <c r="H1805" i="1"/>
  <c r="I1805" i="1" s="1"/>
  <c r="O1804" i="1"/>
  <c r="P1804" i="1" s="1"/>
  <c r="Q1804" i="1" s="1"/>
  <c r="L1804" i="1"/>
  <c r="K1804" i="1"/>
  <c r="M1804" i="1" s="1"/>
  <c r="J1804" i="1"/>
  <c r="H1804" i="1"/>
  <c r="I1804" i="1" s="1"/>
  <c r="O1803" i="1"/>
  <c r="P1803" i="1" s="1"/>
  <c r="Q1803" i="1" s="1"/>
  <c r="L1803" i="1"/>
  <c r="K1803" i="1"/>
  <c r="J1803" i="1"/>
  <c r="H1803" i="1"/>
  <c r="I1803" i="1" s="1"/>
  <c r="O1802" i="1"/>
  <c r="P1802" i="1" s="1"/>
  <c r="Q1802" i="1" s="1"/>
  <c r="L1802" i="1"/>
  <c r="K1802" i="1"/>
  <c r="J1802" i="1"/>
  <c r="H1802" i="1"/>
  <c r="I1802" i="1" s="1"/>
  <c r="O1801" i="1"/>
  <c r="P1801" i="1" s="1"/>
  <c r="Q1801" i="1" s="1"/>
  <c r="L1801" i="1"/>
  <c r="K1801" i="1"/>
  <c r="M1801" i="1" s="1"/>
  <c r="J1801" i="1"/>
  <c r="H1801" i="1"/>
  <c r="I1801" i="1" s="1"/>
  <c r="O1800" i="1"/>
  <c r="P1800" i="1" s="1"/>
  <c r="Q1800" i="1" s="1"/>
  <c r="L1800" i="1"/>
  <c r="K1800" i="1"/>
  <c r="J1800" i="1"/>
  <c r="H1800" i="1"/>
  <c r="I1800" i="1" s="1"/>
  <c r="O1799" i="1"/>
  <c r="P1799" i="1" s="1"/>
  <c r="Q1799" i="1" s="1"/>
  <c r="L1799" i="1"/>
  <c r="K1799" i="1"/>
  <c r="J1799" i="1"/>
  <c r="H1799" i="1"/>
  <c r="I1799" i="1" s="1"/>
  <c r="O1798" i="1"/>
  <c r="P1798" i="1" s="1"/>
  <c r="Q1798" i="1" s="1"/>
  <c r="L1798" i="1"/>
  <c r="K1798" i="1"/>
  <c r="M1798" i="1" s="1"/>
  <c r="J1798" i="1"/>
  <c r="H1798" i="1"/>
  <c r="I1798" i="1" s="1"/>
  <c r="O1797" i="1"/>
  <c r="P1797" i="1" s="1"/>
  <c r="Q1797" i="1" s="1"/>
  <c r="L1797" i="1"/>
  <c r="K1797" i="1"/>
  <c r="M1797" i="1" s="1"/>
  <c r="J1797" i="1"/>
  <c r="H1797" i="1"/>
  <c r="I1797" i="1" s="1"/>
  <c r="O1796" i="1"/>
  <c r="P1796" i="1" s="1"/>
  <c r="Q1796" i="1" s="1"/>
  <c r="L1796" i="1"/>
  <c r="K1796" i="1"/>
  <c r="J1796" i="1"/>
  <c r="H1796" i="1"/>
  <c r="I1796" i="1" s="1"/>
  <c r="O1795" i="1"/>
  <c r="P1795" i="1" s="1"/>
  <c r="Q1795" i="1" s="1"/>
  <c r="L1795" i="1"/>
  <c r="K1795" i="1"/>
  <c r="J1795" i="1"/>
  <c r="H1795" i="1"/>
  <c r="I1795" i="1" s="1"/>
  <c r="O1794" i="1"/>
  <c r="P1794" i="1" s="1"/>
  <c r="Q1794" i="1" s="1"/>
  <c r="L1794" i="1"/>
  <c r="K1794" i="1"/>
  <c r="J1794" i="1"/>
  <c r="H1794" i="1"/>
  <c r="I1794" i="1" s="1"/>
  <c r="O1793" i="1"/>
  <c r="P1793" i="1" s="1"/>
  <c r="Q1793" i="1" s="1"/>
  <c r="L1793" i="1"/>
  <c r="K1793" i="1"/>
  <c r="J1793" i="1"/>
  <c r="H1793" i="1"/>
  <c r="I1793" i="1" s="1"/>
  <c r="O1792" i="1"/>
  <c r="P1792" i="1" s="1"/>
  <c r="Q1792" i="1" s="1"/>
  <c r="L1792" i="1"/>
  <c r="K1792" i="1"/>
  <c r="M1792" i="1" s="1"/>
  <c r="J1792" i="1"/>
  <c r="H1792" i="1"/>
  <c r="I1792" i="1" s="1"/>
  <c r="O1791" i="1"/>
  <c r="P1791" i="1" s="1"/>
  <c r="Q1791" i="1" s="1"/>
  <c r="L1791" i="1"/>
  <c r="K1791" i="1"/>
  <c r="M1791" i="1" s="1"/>
  <c r="J1791" i="1"/>
  <c r="H1791" i="1"/>
  <c r="I1791" i="1" s="1"/>
  <c r="O1790" i="1"/>
  <c r="P1790" i="1" s="1"/>
  <c r="Q1790" i="1" s="1"/>
  <c r="L1790" i="1"/>
  <c r="K1790" i="1"/>
  <c r="M1790" i="1" s="1"/>
  <c r="J1790" i="1"/>
  <c r="H1790" i="1"/>
  <c r="I1790" i="1" s="1"/>
  <c r="O1789" i="1"/>
  <c r="P1789" i="1" s="1"/>
  <c r="Q1789" i="1" s="1"/>
  <c r="L1789" i="1"/>
  <c r="K1789" i="1"/>
  <c r="J1789" i="1"/>
  <c r="H1789" i="1"/>
  <c r="I1789" i="1" s="1"/>
  <c r="O1788" i="1"/>
  <c r="P1788" i="1" s="1"/>
  <c r="Q1788" i="1" s="1"/>
  <c r="L1788" i="1"/>
  <c r="K1788" i="1"/>
  <c r="M1788" i="1" s="1"/>
  <c r="J1788" i="1"/>
  <c r="H1788" i="1"/>
  <c r="I1788" i="1" s="1"/>
  <c r="O1787" i="1"/>
  <c r="P1787" i="1" s="1"/>
  <c r="Q1787" i="1" s="1"/>
  <c r="L1787" i="1"/>
  <c r="K1787" i="1"/>
  <c r="M1787" i="1" s="1"/>
  <c r="J1787" i="1"/>
  <c r="H1787" i="1"/>
  <c r="I1787" i="1" s="1"/>
  <c r="O1786" i="1"/>
  <c r="P1786" i="1" s="1"/>
  <c r="Q1786" i="1" s="1"/>
  <c r="L1786" i="1"/>
  <c r="K1786" i="1"/>
  <c r="J1786" i="1"/>
  <c r="H1786" i="1"/>
  <c r="I1786" i="1" s="1"/>
  <c r="O1785" i="1"/>
  <c r="P1785" i="1" s="1"/>
  <c r="Q1785" i="1" s="1"/>
  <c r="L1785" i="1"/>
  <c r="K1785" i="1"/>
  <c r="M1785" i="1" s="1"/>
  <c r="J1785" i="1"/>
  <c r="H1785" i="1"/>
  <c r="I1785" i="1" s="1"/>
  <c r="O1784" i="1"/>
  <c r="P1784" i="1" s="1"/>
  <c r="Q1784" i="1" s="1"/>
  <c r="L1784" i="1"/>
  <c r="K1784" i="1"/>
  <c r="J1784" i="1"/>
  <c r="H1784" i="1"/>
  <c r="I1784" i="1" s="1"/>
  <c r="O1783" i="1"/>
  <c r="P1783" i="1" s="1"/>
  <c r="Q1783" i="1" s="1"/>
  <c r="L1783" i="1"/>
  <c r="K1783" i="1"/>
  <c r="J1783" i="1"/>
  <c r="H1783" i="1"/>
  <c r="I1783" i="1" s="1"/>
  <c r="S1782" i="1"/>
  <c r="O1782" i="1"/>
  <c r="P1782" i="1" s="1"/>
  <c r="Q1782" i="1" s="1"/>
  <c r="L1782" i="1"/>
  <c r="K1782" i="1"/>
  <c r="M1782" i="1" s="1"/>
  <c r="J1782" i="1"/>
  <c r="H1782" i="1"/>
  <c r="I1782" i="1" s="1"/>
  <c r="O1781" i="1"/>
  <c r="P1781" i="1" s="1"/>
  <c r="Q1781" i="1" s="1"/>
  <c r="L1781" i="1"/>
  <c r="K1781" i="1"/>
  <c r="J1781" i="1"/>
  <c r="H1781" i="1"/>
  <c r="I1781" i="1" s="1"/>
  <c r="O1780" i="1"/>
  <c r="P1780" i="1" s="1"/>
  <c r="Q1780" i="1" s="1"/>
  <c r="L1780" i="1"/>
  <c r="K1780" i="1"/>
  <c r="J1780" i="1"/>
  <c r="H1780" i="1"/>
  <c r="I1780" i="1" s="1"/>
  <c r="O1779" i="1"/>
  <c r="P1779" i="1" s="1"/>
  <c r="Q1779" i="1" s="1"/>
  <c r="L1779" i="1"/>
  <c r="K1779" i="1"/>
  <c r="J1779" i="1"/>
  <c r="H1779" i="1"/>
  <c r="I1779" i="1" s="1"/>
  <c r="O1778" i="1"/>
  <c r="P1778" i="1" s="1"/>
  <c r="Q1778" i="1" s="1"/>
  <c r="L1778" i="1"/>
  <c r="K1778" i="1"/>
  <c r="M1778" i="1" s="1"/>
  <c r="J1778" i="1"/>
  <c r="H1778" i="1"/>
  <c r="I1778" i="1" s="1"/>
  <c r="O1777" i="1"/>
  <c r="P1777" i="1" s="1"/>
  <c r="Q1777" i="1" s="1"/>
  <c r="L1777" i="1"/>
  <c r="K1777" i="1"/>
  <c r="J1777" i="1"/>
  <c r="H1777" i="1"/>
  <c r="I1777" i="1" s="1"/>
  <c r="O1776" i="1"/>
  <c r="P1776" i="1" s="1"/>
  <c r="Q1776" i="1" s="1"/>
  <c r="L1776" i="1"/>
  <c r="K1776" i="1"/>
  <c r="M1776" i="1" s="1"/>
  <c r="J1776" i="1"/>
  <c r="H1776" i="1"/>
  <c r="I1776" i="1" s="1"/>
  <c r="S1775" i="1"/>
  <c r="O1775" i="1"/>
  <c r="P1775" i="1" s="1"/>
  <c r="Q1775" i="1" s="1"/>
  <c r="L1775" i="1"/>
  <c r="K1775" i="1"/>
  <c r="M1775" i="1" s="1"/>
  <c r="J1775" i="1"/>
  <c r="H1775" i="1"/>
  <c r="I1775" i="1" s="1"/>
  <c r="O1774" i="1"/>
  <c r="P1774" i="1" s="1"/>
  <c r="Q1774" i="1" s="1"/>
  <c r="L1774" i="1"/>
  <c r="K1774" i="1"/>
  <c r="M1774" i="1" s="1"/>
  <c r="J1774" i="1"/>
  <c r="H1774" i="1"/>
  <c r="I1774" i="1" s="1"/>
  <c r="O1773" i="1"/>
  <c r="P1773" i="1" s="1"/>
  <c r="Q1773" i="1" s="1"/>
  <c r="L1773" i="1"/>
  <c r="K1773" i="1"/>
  <c r="M1773" i="1" s="1"/>
  <c r="J1773" i="1"/>
  <c r="H1773" i="1"/>
  <c r="I1773" i="1" s="1"/>
  <c r="O1772" i="1"/>
  <c r="P1772" i="1" s="1"/>
  <c r="Q1772" i="1" s="1"/>
  <c r="L1772" i="1"/>
  <c r="K1772" i="1"/>
  <c r="M1772" i="1" s="1"/>
  <c r="J1772" i="1"/>
  <c r="H1772" i="1"/>
  <c r="I1772" i="1" s="1"/>
  <c r="O1771" i="1"/>
  <c r="P1771" i="1" s="1"/>
  <c r="Q1771" i="1" s="1"/>
  <c r="L1771" i="1"/>
  <c r="K1771" i="1"/>
  <c r="J1771" i="1"/>
  <c r="H1771" i="1"/>
  <c r="I1771" i="1" s="1"/>
  <c r="S1770" i="1"/>
  <c r="O1770" i="1"/>
  <c r="P1770" i="1" s="1"/>
  <c r="Q1770" i="1" s="1"/>
  <c r="L1770" i="1"/>
  <c r="K1770" i="1"/>
  <c r="J1770" i="1"/>
  <c r="H1770" i="1"/>
  <c r="I1770" i="1" s="1"/>
  <c r="O1769" i="1"/>
  <c r="P1769" i="1" s="1"/>
  <c r="Q1769" i="1" s="1"/>
  <c r="L1769" i="1"/>
  <c r="K1769" i="1"/>
  <c r="M1769" i="1" s="1"/>
  <c r="J1769" i="1"/>
  <c r="H1769" i="1"/>
  <c r="I1769" i="1" s="1"/>
  <c r="O1768" i="1"/>
  <c r="P1768" i="1" s="1"/>
  <c r="Q1768" i="1" s="1"/>
  <c r="L1768" i="1"/>
  <c r="K1768" i="1"/>
  <c r="M1768" i="1" s="1"/>
  <c r="J1768" i="1"/>
  <c r="H1768" i="1"/>
  <c r="I1768" i="1" s="1"/>
  <c r="O1767" i="1"/>
  <c r="P1767" i="1" s="1"/>
  <c r="Q1767" i="1" s="1"/>
  <c r="L1767" i="1"/>
  <c r="K1767" i="1"/>
  <c r="J1767" i="1"/>
  <c r="H1767" i="1"/>
  <c r="I1767" i="1" s="1"/>
  <c r="O1766" i="1"/>
  <c r="P1766" i="1" s="1"/>
  <c r="Q1766" i="1" s="1"/>
  <c r="L1766" i="1"/>
  <c r="K1766" i="1"/>
  <c r="M1766" i="1" s="1"/>
  <c r="J1766" i="1"/>
  <c r="H1766" i="1"/>
  <c r="I1766" i="1" s="1"/>
  <c r="O1765" i="1"/>
  <c r="P1765" i="1" s="1"/>
  <c r="Q1765" i="1" s="1"/>
  <c r="L1765" i="1"/>
  <c r="K1765" i="1"/>
  <c r="J1765" i="1"/>
  <c r="H1765" i="1"/>
  <c r="I1765" i="1" s="1"/>
  <c r="O1764" i="1"/>
  <c r="P1764" i="1" s="1"/>
  <c r="Q1764" i="1" s="1"/>
  <c r="L1764" i="1"/>
  <c r="K1764" i="1"/>
  <c r="J1764" i="1"/>
  <c r="H1764" i="1"/>
  <c r="I1764" i="1" s="1"/>
  <c r="O1763" i="1"/>
  <c r="P1763" i="1" s="1"/>
  <c r="Q1763" i="1" s="1"/>
  <c r="L1763" i="1"/>
  <c r="K1763" i="1"/>
  <c r="J1763" i="1"/>
  <c r="H1763" i="1"/>
  <c r="I1763" i="1" s="1"/>
  <c r="O1762" i="1"/>
  <c r="P1762" i="1" s="1"/>
  <c r="Q1762" i="1" s="1"/>
  <c r="L1762" i="1"/>
  <c r="K1762" i="1"/>
  <c r="J1762" i="1"/>
  <c r="H1762" i="1"/>
  <c r="I1762" i="1" s="1"/>
  <c r="S1761" i="1"/>
  <c r="O1761" i="1"/>
  <c r="P1761" i="1" s="1"/>
  <c r="Q1761" i="1" s="1"/>
  <c r="L1761" i="1"/>
  <c r="K1761" i="1"/>
  <c r="J1761" i="1"/>
  <c r="H1761" i="1"/>
  <c r="I1761" i="1" s="1"/>
  <c r="O1760" i="1"/>
  <c r="P1760" i="1" s="1"/>
  <c r="Q1760" i="1" s="1"/>
  <c r="L1760" i="1"/>
  <c r="K1760" i="1"/>
  <c r="M1760" i="1" s="1"/>
  <c r="J1760" i="1"/>
  <c r="H1760" i="1"/>
  <c r="I1760" i="1" s="1"/>
  <c r="O1759" i="1"/>
  <c r="P1759" i="1" s="1"/>
  <c r="Q1759" i="1" s="1"/>
  <c r="L1759" i="1"/>
  <c r="K1759" i="1"/>
  <c r="M1759" i="1" s="1"/>
  <c r="J1759" i="1"/>
  <c r="H1759" i="1"/>
  <c r="I1759" i="1" s="1"/>
  <c r="O1758" i="1"/>
  <c r="P1758" i="1" s="1"/>
  <c r="Q1758" i="1" s="1"/>
  <c r="L1758" i="1"/>
  <c r="K1758" i="1"/>
  <c r="J1758" i="1"/>
  <c r="H1758" i="1"/>
  <c r="I1758" i="1" s="1"/>
  <c r="O1757" i="1"/>
  <c r="P1757" i="1" s="1"/>
  <c r="Q1757" i="1" s="1"/>
  <c r="L1757" i="1"/>
  <c r="K1757" i="1"/>
  <c r="J1757" i="1"/>
  <c r="H1757" i="1"/>
  <c r="I1757" i="1" s="1"/>
  <c r="O1756" i="1"/>
  <c r="P1756" i="1" s="1"/>
  <c r="Q1756" i="1" s="1"/>
  <c r="L1756" i="1"/>
  <c r="K1756" i="1"/>
  <c r="M1756" i="1" s="1"/>
  <c r="J1756" i="1"/>
  <c r="H1756" i="1"/>
  <c r="I1756" i="1" s="1"/>
  <c r="O1755" i="1"/>
  <c r="P1755" i="1" s="1"/>
  <c r="Q1755" i="1" s="1"/>
  <c r="L1755" i="1"/>
  <c r="K1755" i="1"/>
  <c r="M1755" i="1" s="1"/>
  <c r="J1755" i="1"/>
  <c r="H1755" i="1"/>
  <c r="I1755" i="1" s="1"/>
  <c r="O1754" i="1"/>
  <c r="P1754" i="1" s="1"/>
  <c r="Q1754" i="1" s="1"/>
  <c r="L1754" i="1"/>
  <c r="K1754" i="1"/>
  <c r="J1754" i="1"/>
  <c r="H1754" i="1"/>
  <c r="I1754" i="1" s="1"/>
  <c r="O1753" i="1"/>
  <c r="P1753" i="1" s="1"/>
  <c r="Q1753" i="1" s="1"/>
  <c r="L1753" i="1"/>
  <c r="K1753" i="1"/>
  <c r="M1753" i="1" s="1"/>
  <c r="J1753" i="1"/>
  <c r="H1753" i="1"/>
  <c r="I1753" i="1" s="1"/>
  <c r="O1752" i="1"/>
  <c r="P1752" i="1" s="1"/>
  <c r="Q1752" i="1" s="1"/>
  <c r="L1752" i="1"/>
  <c r="K1752" i="1"/>
  <c r="M1752" i="1" s="1"/>
  <c r="J1752" i="1"/>
  <c r="H1752" i="1"/>
  <c r="I1752" i="1" s="1"/>
  <c r="O1751" i="1"/>
  <c r="P1751" i="1" s="1"/>
  <c r="Q1751" i="1" s="1"/>
  <c r="L1751" i="1"/>
  <c r="K1751" i="1"/>
  <c r="J1751" i="1"/>
  <c r="H1751" i="1"/>
  <c r="I1751" i="1" s="1"/>
  <c r="O1750" i="1"/>
  <c r="P1750" i="1" s="1"/>
  <c r="Q1750" i="1" s="1"/>
  <c r="L1750" i="1"/>
  <c r="K1750" i="1"/>
  <c r="J1750" i="1"/>
  <c r="H1750" i="1"/>
  <c r="I1750" i="1" s="1"/>
  <c r="O1749" i="1"/>
  <c r="P1749" i="1" s="1"/>
  <c r="Q1749" i="1" s="1"/>
  <c r="L1749" i="1"/>
  <c r="K1749" i="1"/>
  <c r="J1749" i="1"/>
  <c r="H1749" i="1"/>
  <c r="I1749" i="1" s="1"/>
  <c r="O1748" i="1"/>
  <c r="P1748" i="1" s="1"/>
  <c r="Q1748" i="1" s="1"/>
  <c r="L1748" i="1"/>
  <c r="K1748" i="1"/>
  <c r="J1748" i="1"/>
  <c r="H1748" i="1"/>
  <c r="I1748" i="1" s="1"/>
  <c r="O1747" i="1"/>
  <c r="P1747" i="1" s="1"/>
  <c r="Q1747" i="1" s="1"/>
  <c r="L1747" i="1"/>
  <c r="K1747" i="1"/>
  <c r="J1747" i="1"/>
  <c r="H1747" i="1"/>
  <c r="I1747" i="1" s="1"/>
  <c r="O1746" i="1"/>
  <c r="P1746" i="1" s="1"/>
  <c r="Q1746" i="1" s="1"/>
  <c r="L1746" i="1"/>
  <c r="K1746" i="1"/>
  <c r="M1746" i="1" s="1"/>
  <c r="J1746" i="1"/>
  <c r="H1746" i="1"/>
  <c r="I1746" i="1" s="1"/>
  <c r="O1745" i="1"/>
  <c r="P1745" i="1" s="1"/>
  <c r="Q1745" i="1" s="1"/>
  <c r="L1745" i="1"/>
  <c r="K1745" i="1"/>
  <c r="J1745" i="1"/>
  <c r="H1745" i="1"/>
  <c r="I1745" i="1" s="1"/>
  <c r="O1744" i="1"/>
  <c r="P1744" i="1" s="1"/>
  <c r="Q1744" i="1" s="1"/>
  <c r="L1744" i="1"/>
  <c r="K1744" i="1"/>
  <c r="M1744" i="1" s="1"/>
  <c r="J1744" i="1"/>
  <c r="H1744" i="1"/>
  <c r="I1744" i="1" s="1"/>
  <c r="O1743" i="1"/>
  <c r="P1743" i="1" s="1"/>
  <c r="Q1743" i="1" s="1"/>
  <c r="L1743" i="1"/>
  <c r="K1743" i="1"/>
  <c r="J1743" i="1"/>
  <c r="H1743" i="1"/>
  <c r="I1743" i="1" s="1"/>
  <c r="O1742" i="1"/>
  <c r="P1742" i="1" s="1"/>
  <c r="Q1742" i="1" s="1"/>
  <c r="L1742" i="1"/>
  <c r="K1742" i="1"/>
  <c r="J1742" i="1"/>
  <c r="H1742" i="1"/>
  <c r="I1742" i="1" s="1"/>
  <c r="O1741" i="1"/>
  <c r="P1741" i="1" s="1"/>
  <c r="Q1741" i="1" s="1"/>
  <c r="L1741" i="1"/>
  <c r="K1741" i="1"/>
  <c r="M1741" i="1" s="1"/>
  <c r="J1741" i="1"/>
  <c r="H1741" i="1"/>
  <c r="I1741" i="1" s="1"/>
  <c r="O1740" i="1"/>
  <c r="P1740" i="1" s="1"/>
  <c r="Q1740" i="1" s="1"/>
  <c r="L1740" i="1"/>
  <c r="K1740" i="1"/>
  <c r="M1740" i="1" s="1"/>
  <c r="J1740" i="1"/>
  <c r="H1740" i="1"/>
  <c r="I1740" i="1" s="1"/>
  <c r="O1739" i="1"/>
  <c r="P1739" i="1" s="1"/>
  <c r="Q1739" i="1" s="1"/>
  <c r="L1739" i="1"/>
  <c r="K1739" i="1"/>
  <c r="M1739" i="1" s="1"/>
  <c r="J1739" i="1"/>
  <c r="H1739" i="1"/>
  <c r="I1739" i="1" s="1"/>
  <c r="O1738" i="1"/>
  <c r="P1738" i="1" s="1"/>
  <c r="Q1738" i="1" s="1"/>
  <c r="L1738" i="1"/>
  <c r="K1738" i="1"/>
  <c r="J1738" i="1"/>
  <c r="H1738" i="1"/>
  <c r="I1738" i="1" s="1"/>
  <c r="O1737" i="1"/>
  <c r="P1737" i="1" s="1"/>
  <c r="Q1737" i="1" s="1"/>
  <c r="L1737" i="1"/>
  <c r="K1737" i="1"/>
  <c r="M1737" i="1" s="1"/>
  <c r="J1737" i="1"/>
  <c r="H1737" i="1"/>
  <c r="I1737" i="1" s="1"/>
  <c r="O1736" i="1"/>
  <c r="P1736" i="1" s="1"/>
  <c r="Q1736" i="1" s="1"/>
  <c r="L1736" i="1"/>
  <c r="K1736" i="1"/>
  <c r="M1736" i="1" s="1"/>
  <c r="J1736" i="1"/>
  <c r="H1736" i="1"/>
  <c r="I1736" i="1" s="1"/>
  <c r="O1735" i="1"/>
  <c r="P1735" i="1" s="1"/>
  <c r="Q1735" i="1" s="1"/>
  <c r="L1735" i="1"/>
  <c r="K1735" i="1"/>
  <c r="J1735" i="1"/>
  <c r="H1735" i="1"/>
  <c r="I1735" i="1" s="1"/>
  <c r="O1734" i="1"/>
  <c r="P1734" i="1" s="1"/>
  <c r="Q1734" i="1" s="1"/>
  <c r="L1734" i="1"/>
  <c r="K1734" i="1"/>
  <c r="M1734" i="1" s="1"/>
  <c r="J1734" i="1"/>
  <c r="H1734" i="1"/>
  <c r="I1734" i="1" s="1"/>
  <c r="O1733" i="1"/>
  <c r="P1733" i="1" s="1"/>
  <c r="Q1733" i="1" s="1"/>
  <c r="L1733" i="1"/>
  <c r="K1733" i="1"/>
  <c r="J1733" i="1"/>
  <c r="H1733" i="1"/>
  <c r="I1733" i="1" s="1"/>
  <c r="O1732" i="1"/>
  <c r="P1732" i="1" s="1"/>
  <c r="Q1732" i="1" s="1"/>
  <c r="L1732" i="1"/>
  <c r="K1732" i="1"/>
  <c r="J1732" i="1"/>
  <c r="H1732" i="1"/>
  <c r="I1732" i="1" s="1"/>
  <c r="O1731" i="1"/>
  <c r="P1731" i="1" s="1"/>
  <c r="Q1731" i="1" s="1"/>
  <c r="L1731" i="1"/>
  <c r="K1731" i="1"/>
  <c r="J1731" i="1"/>
  <c r="H1731" i="1"/>
  <c r="I1731" i="1" s="1"/>
  <c r="O1730" i="1"/>
  <c r="P1730" i="1" s="1"/>
  <c r="Q1730" i="1" s="1"/>
  <c r="L1730" i="1"/>
  <c r="K1730" i="1"/>
  <c r="M1730" i="1" s="1"/>
  <c r="J1730" i="1"/>
  <c r="H1730" i="1"/>
  <c r="I1730" i="1" s="1"/>
  <c r="O1729" i="1"/>
  <c r="P1729" i="1" s="1"/>
  <c r="Q1729" i="1" s="1"/>
  <c r="L1729" i="1"/>
  <c r="K1729" i="1"/>
  <c r="J1729" i="1"/>
  <c r="H1729" i="1"/>
  <c r="I1729" i="1" s="1"/>
  <c r="O1728" i="1"/>
  <c r="P1728" i="1" s="1"/>
  <c r="Q1728" i="1" s="1"/>
  <c r="L1728" i="1"/>
  <c r="K1728" i="1"/>
  <c r="M1728" i="1" s="1"/>
  <c r="J1728" i="1"/>
  <c r="H1728" i="1"/>
  <c r="I1728" i="1" s="1"/>
  <c r="O1727" i="1"/>
  <c r="P1727" i="1" s="1"/>
  <c r="Q1727" i="1" s="1"/>
  <c r="L1727" i="1"/>
  <c r="K1727" i="1"/>
  <c r="M1727" i="1" s="1"/>
  <c r="J1727" i="1"/>
  <c r="H1727" i="1"/>
  <c r="I1727" i="1" s="1"/>
  <c r="S1726" i="1"/>
  <c r="O1726" i="1"/>
  <c r="P1726" i="1" s="1"/>
  <c r="Q1726" i="1" s="1"/>
  <c r="L1726" i="1"/>
  <c r="K1726" i="1"/>
  <c r="M1726" i="1" s="1"/>
  <c r="J1726" i="1"/>
  <c r="H1726" i="1"/>
  <c r="I1726" i="1" s="1"/>
  <c r="O1725" i="1"/>
  <c r="P1725" i="1" s="1"/>
  <c r="Q1725" i="1" s="1"/>
  <c r="L1725" i="1"/>
  <c r="K1725" i="1"/>
  <c r="J1725" i="1"/>
  <c r="H1725" i="1"/>
  <c r="I1725" i="1" s="1"/>
  <c r="O1724" i="1"/>
  <c r="P1724" i="1" s="1"/>
  <c r="Q1724" i="1" s="1"/>
  <c r="L1724" i="1"/>
  <c r="K1724" i="1"/>
  <c r="M1724" i="1" s="1"/>
  <c r="J1724" i="1"/>
  <c r="H1724" i="1"/>
  <c r="I1724" i="1" s="1"/>
  <c r="S1723" i="1"/>
  <c r="O1723" i="1"/>
  <c r="P1723" i="1" s="1"/>
  <c r="Q1723" i="1" s="1"/>
  <c r="L1723" i="1"/>
  <c r="K1723" i="1"/>
  <c r="M1723" i="1" s="1"/>
  <c r="J1723" i="1"/>
  <c r="H1723" i="1"/>
  <c r="I1723" i="1" s="1"/>
  <c r="O1722" i="1"/>
  <c r="P1722" i="1" s="1"/>
  <c r="Q1722" i="1" s="1"/>
  <c r="L1722" i="1"/>
  <c r="K1722" i="1"/>
  <c r="J1722" i="1"/>
  <c r="H1722" i="1"/>
  <c r="I1722" i="1" s="1"/>
  <c r="O1721" i="1"/>
  <c r="P1721" i="1" s="1"/>
  <c r="Q1721" i="1" s="1"/>
  <c r="L1721" i="1"/>
  <c r="K1721" i="1"/>
  <c r="M1721" i="1" s="1"/>
  <c r="J1721" i="1"/>
  <c r="H1721" i="1"/>
  <c r="I1721" i="1" s="1"/>
  <c r="O1720" i="1"/>
  <c r="P1720" i="1" s="1"/>
  <c r="Q1720" i="1" s="1"/>
  <c r="L1720" i="1"/>
  <c r="K1720" i="1"/>
  <c r="M1720" i="1" s="1"/>
  <c r="J1720" i="1"/>
  <c r="H1720" i="1"/>
  <c r="I1720" i="1" s="1"/>
  <c r="O1719" i="1"/>
  <c r="P1719" i="1" s="1"/>
  <c r="Q1719" i="1" s="1"/>
  <c r="L1719" i="1"/>
  <c r="K1719" i="1"/>
  <c r="J1719" i="1"/>
  <c r="H1719" i="1"/>
  <c r="I1719" i="1" s="1"/>
  <c r="S1718" i="1"/>
  <c r="O1718" i="1"/>
  <c r="P1718" i="1" s="1"/>
  <c r="Q1718" i="1" s="1"/>
  <c r="L1718" i="1"/>
  <c r="K1718" i="1"/>
  <c r="J1718" i="1"/>
  <c r="H1718" i="1"/>
  <c r="I1718" i="1" s="1"/>
  <c r="O1717" i="1"/>
  <c r="P1717" i="1" s="1"/>
  <c r="Q1717" i="1" s="1"/>
  <c r="L1717" i="1"/>
  <c r="K1717" i="1"/>
  <c r="M1717" i="1" s="1"/>
  <c r="J1717" i="1"/>
  <c r="H1717" i="1"/>
  <c r="I1717" i="1" s="1"/>
  <c r="O1716" i="1"/>
  <c r="P1716" i="1" s="1"/>
  <c r="Q1716" i="1" s="1"/>
  <c r="L1716" i="1"/>
  <c r="K1716" i="1"/>
  <c r="J1716" i="1"/>
  <c r="H1716" i="1"/>
  <c r="I1716" i="1" s="1"/>
  <c r="S1715" i="1"/>
  <c r="O1715" i="1"/>
  <c r="P1715" i="1" s="1"/>
  <c r="Q1715" i="1" s="1"/>
  <c r="L1715" i="1"/>
  <c r="K1715" i="1"/>
  <c r="J1715" i="1"/>
  <c r="H1715" i="1"/>
  <c r="I1715" i="1" s="1"/>
  <c r="O1714" i="1"/>
  <c r="P1714" i="1" s="1"/>
  <c r="Q1714" i="1" s="1"/>
  <c r="L1714" i="1"/>
  <c r="K1714" i="1"/>
  <c r="M1714" i="1" s="1"/>
  <c r="J1714" i="1"/>
  <c r="H1714" i="1"/>
  <c r="I1714" i="1" s="1"/>
  <c r="O1713" i="1"/>
  <c r="P1713" i="1" s="1"/>
  <c r="Q1713" i="1" s="1"/>
  <c r="L1713" i="1"/>
  <c r="K1713" i="1"/>
  <c r="J1713" i="1"/>
  <c r="H1713" i="1"/>
  <c r="I1713" i="1" s="1"/>
  <c r="S1712" i="1"/>
  <c r="O1712" i="1"/>
  <c r="P1712" i="1" s="1"/>
  <c r="Q1712" i="1" s="1"/>
  <c r="L1712" i="1"/>
  <c r="K1712" i="1"/>
  <c r="M1712" i="1" s="1"/>
  <c r="J1712" i="1"/>
  <c r="H1712" i="1"/>
  <c r="I1712" i="1" s="1"/>
  <c r="O1711" i="1"/>
  <c r="P1711" i="1" s="1"/>
  <c r="Q1711" i="1" s="1"/>
  <c r="L1711" i="1"/>
  <c r="K1711" i="1"/>
  <c r="M1711" i="1" s="1"/>
  <c r="J1711" i="1"/>
  <c r="H1711" i="1"/>
  <c r="I1711" i="1" s="1"/>
  <c r="O1710" i="1"/>
  <c r="P1710" i="1" s="1"/>
  <c r="Q1710" i="1" s="1"/>
  <c r="L1710" i="1"/>
  <c r="K1710" i="1"/>
  <c r="M1710" i="1" s="1"/>
  <c r="J1710" i="1"/>
  <c r="H1710" i="1"/>
  <c r="I1710" i="1" s="1"/>
  <c r="O1709" i="1"/>
  <c r="P1709" i="1" s="1"/>
  <c r="Q1709" i="1" s="1"/>
  <c r="L1709" i="1"/>
  <c r="K1709" i="1"/>
  <c r="M1709" i="1" s="1"/>
  <c r="J1709" i="1"/>
  <c r="H1709" i="1"/>
  <c r="I1709" i="1" s="1"/>
  <c r="O1708" i="1"/>
  <c r="P1708" i="1" s="1"/>
  <c r="Q1708" i="1" s="1"/>
  <c r="L1708" i="1"/>
  <c r="K1708" i="1"/>
  <c r="J1708" i="1"/>
  <c r="H1708" i="1"/>
  <c r="I1708" i="1" s="1"/>
  <c r="O1707" i="1"/>
  <c r="P1707" i="1" s="1"/>
  <c r="Q1707" i="1" s="1"/>
  <c r="L1707" i="1"/>
  <c r="K1707" i="1"/>
  <c r="J1707" i="1"/>
  <c r="H1707" i="1"/>
  <c r="I1707" i="1" s="1"/>
  <c r="O1706" i="1"/>
  <c r="P1706" i="1" s="1"/>
  <c r="Q1706" i="1" s="1"/>
  <c r="L1706" i="1"/>
  <c r="K1706" i="1"/>
  <c r="J1706" i="1"/>
  <c r="H1706" i="1"/>
  <c r="I1706" i="1" s="1"/>
  <c r="S1705" i="1"/>
  <c r="O1705" i="1"/>
  <c r="P1705" i="1" s="1"/>
  <c r="Q1705" i="1" s="1"/>
  <c r="L1705" i="1"/>
  <c r="K1705" i="1"/>
  <c r="M1705" i="1" s="1"/>
  <c r="J1705" i="1"/>
  <c r="H1705" i="1"/>
  <c r="I1705" i="1" s="1"/>
  <c r="O1704" i="1"/>
  <c r="P1704" i="1" s="1"/>
  <c r="Q1704" i="1" s="1"/>
  <c r="L1704" i="1"/>
  <c r="K1704" i="1"/>
  <c r="M1704" i="1" s="1"/>
  <c r="J1704" i="1"/>
  <c r="H1704" i="1"/>
  <c r="I1704" i="1" s="1"/>
  <c r="O1703" i="1"/>
  <c r="P1703" i="1" s="1"/>
  <c r="Q1703" i="1" s="1"/>
  <c r="L1703" i="1"/>
  <c r="K1703" i="1"/>
  <c r="J1703" i="1"/>
  <c r="H1703" i="1"/>
  <c r="I1703" i="1" s="1"/>
  <c r="O1702" i="1"/>
  <c r="P1702" i="1" s="1"/>
  <c r="Q1702" i="1" s="1"/>
  <c r="L1702" i="1"/>
  <c r="K1702" i="1"/>
  <c r="M1702" i="1" s="1"/>
  <c r="J1702" i="1"/>
  <c r="H1702" i="1"/>
  <c r="I1702" i="1" s="1"/>
  <c r="O1701" i="1"/>
  <c r="P1701" i="1" s="1"/>
  <c r="Q1701" i="1" s="1"/>
  <c r="L1701" i="1"/>
  <c r="K1701" i="1"/>
  <c r="M1701" i="1" s="1"/>
  <c r="J1701" i="1"/>
  <c r="H1701" i="1"/>
  <c r="I1701" i="1" s="1"/>
  <c r="O1700" i="1"/>
  <c r="P1700" i="1" s="1"/>
  <c r="Q1700" i="1" s="1"/>
  <c r="L1700" i="1"/>
  <c r="K1700" i="1"/>
  <c r="J1700" i="1"/>
  <c r="H1700" i="1"/>
  <c r="I1700" i="1" s="1"/>
  <c r="O1699" i="1"/>
  <c r="P1699" i="1" s="1"/>
  <c r="Q1699" i="1" s="1"/>
  <c r="L1699" i="1"/>
  <c r="K1699" i="1"/>
  <c r="M1699" i="1" s="1"/>
  <c r="J1699" i="1"/>
  <c r="H1699" i="1"/>
  <c r="I1699" i="1" s="1"/>
  <c r="O1698" i="1"/>
  <c r="P1698" i="1" s="1"/>
  <c r="Q1698" i="1" s="1"/>
  <c r="L1698" i="1"/>
  <c r="K1698" i="1"/>
  <c r="M1698" i="1" s="1"/>
  <c r="J1698" i="1"/>
  <c r="H1698" i="1"/>
  <c r="I1698" i="1" s="1"/>
  <c r="O1697" i="1"/>
  <c r="P1697" i="1" s="1"/>
  <c r="Q1697" i="1" s="1"/>
  <c r="L1697" i="1"/>
  <c r="K1697" i="1"/>
  <c r="J1697" i="1"/>
  <c r="H1697" i="1"/>
  <c r="I1697" i="1" s="1"/>
  <c r="O1696" i="1"/>
  <c r="P1696" i="1" s="1"/>
  <c r="Q1696" i="1" s="1"/>
  <c r="L1696" i="1"/>
  <c r="K1696" i="1"/>
  <c r="J1696" i="1"/>
  <c r="H1696" i="1"/>
  <c r="I1696" i="1" s="1"/>
  <c r="O1695" i="1"/>
  <c r="P1695" i="1" s="1"/>
  <c r="Q1695" i="1" s="1"/>
  <c r="L1695" i="1"/>
  <c r="K1695" i="1"/>
  <c r="J1695" i="1"/>
  <c r="H1695" i="1"/>
  <c r="I1695" i="1" s="1"/>
  <c r="O1694" i="1"/>
  <c r="P1694" i="1" s="1"/>
  <c r="Q1694" i="1" s="1"/>
  <c r="L1694" i="1"/>
  <c r="K1694" i="1"/>
  <c r="J1694" i="1"/>
  <c r="H1694" i="1"/>
  <c r="I1694" i="1" s="1"/>
  <c r="O1693" i="1"/>
  <c r="P1693" i="1" s="1"/>
  <c r="Q1693" i="1" s="1"/>
  <c r="L1693" i="1"/>
  <c r="K1693" i="1"/>
  <c r="J1693" i="1"/>
  <c r="H1693" i="1"/>
  <c r="I1693" i="1" s="1"/>
  <c r="O1692" i="1"/>
  <c r="P1692" i="1" s="1"/>
  <c r="Q1692" i="1" s="1"/>
  <c r="L1692" i="1"/>
  <c r="K1692" i="1"/>
  <c r="M1692" i="1" s="1"/>
  <c r="J1692" i="1"/>
  <c r="H1692" i="1"/>
  <c r="I1692" i="1" s="1"/>
  <c r="O1691" i="1"/>
  <c r="P1691" i="1" s="1"/>
  <c r="Q1691" i="1" s="1"/>
  <c r="L1691" i="1"/>
  <c r="K1691" i="1"/>
  <c r="J1691" i="1"/>
  <c r="H1691" i="1"/>
  <c r="I1691" i="1" s="1"/>
  <c r="O1690" i="1"/>
  <c r="P1690" i="1" s="1"/>
  <c r="Q1690" i="1" s="1"/>
  <c r="L1690" i="1"/>
  <c r="K1690" i="1"/>
  <c r="J1690" i="1"/>
  <c r="H1690" i="1"/>
  <c r="I1690" i="1" s="1"/>
  <c r="O1689" i="1"/>
  <c r="P1689" i="1" s="1"/>
  <c r="Q1689" i="1" s="1"/>
  <c r="L1689" i="1"/>
  <c r="K1689" i="1"/>
  <c r="M1689" i="1" s="1"/>
  <c r="J1689" i="1"/>
  <c r="H1689" i="1"/>
  <c r="I1689" i="1" s="1"/>
  <c r="O1688" i="1"/>
  <c r="P1688" i="1" s="1"/>
  <c r="Q1688" i="1" s="1"/>
  <c r="L1688" i="1"/>
  <c r="K1688" i="1"/>
  <c r="M1688" i="1" s="1"/>
  <c r="J1688" i="1"/>
  <c r="H1688" i="1"/>
  <c r="I1688" i="1" s="1"/>
  <c r="O1687" i="1"/>
  <c r="P1687" i="1" s="1"/>
  <c r="Q1687" i="1" s="1"/>
  <c r="L1687" i="1"/>
  <c r="K1687" i="1"/>
  <c r="J1687" i="1"/>
  <c r="H1687" i="1"/>
  <c r="I1687" i="1" s="1"/>
  <c r="O1686" i="1"/>
  <c r="P1686" i="1" s="1"/>
  <c r="Q1686" i="1" s="1"/>
  <c r="L1686" i="1"/>
  <c r="K1686" i="1"/>
  <c r="M1686" i="1" s="1"/>
  <c r="J1686" i="1"/>
  <c r="H1686" i="1"/>
  <c r="I1686" i="1" s="1"/>
  <c r="O1685" i="1"/>
  <c r="P1685" i="1" s="1"/>
  <c r="Q1685" i="1" s="1"/>
  <c r="L1685" i="1"/>
  <c r="K1685" i="1"/>
  <c r="M1685" i="1" s="1"/>
  <c r="J1685" i="1"/>
  <c r="H1685" i="1"/>
  <c r="I1685" i="1" s="1"/>
  <c r="O1684" i="1"/>
  <c r="P1684" i="1" s="1"/>
  <c r="Q1684" i="1" s="1"/>
  <c r="L1684" i="1"/>
  <c r="K1684" i="1"/>
  <c r="J1684" i="1"/>
  <c r="H1684" i="1"/>
  <c r="I1684" i="1" s="1"/>
  <c r="O1683" i="1"/>
  <c r="P1683" i="1" s="1"/>
  <c r="Q1683" i="1" s="1"/>
  <c r="L1683" i="1"/>
  <c r="K1683" i="1"/>
  <c r="J1683" i="1"/>
  <c r="H1683" i="1"/>
  <c r="I1683" i="1" s="1"/>
  <c r="O1682" i="1"/>
  <c r="P1682" i="1" s="1"/>
  <c r="Q1682" i="1" s="1"/>
  <c r="L1682" i="1"/>
  <c r="K1682" i="1"/>
  <c r="M1682" i="1" s="1"/>
  <c r="J1682" i="1"/>
  <c r="H1682" i="1"/>
  <c r="I1682" i="1" s="1"/>
  <c r="O1681" i="1"/>
  <c r="P1681" i="1" s="1"/>
  <c r="Q1681" i="1" s="1"/>
  <c r="L1681" i="1"/>
  <c r="K1681" i="1"/>
  <c r="J1681" i="1"/>
  <c r="H1681" i="1"/>
  <c r="I1681" i="1" s="1"/>
  <c r="O1680" i="1"/>
  <c r="P1680" i="1" s="1"/>
  <c r="Q1680" i="1" s="1"/>
  <c r="L1680" i="1"/>
  <c r="K1680" i="1"/>
  <c r="M1680" i="1" s="1"/>
  <c r="J1680" i="1"/>
  <c r="H1680" i="1"/>
  <c r="I1680" i="1" s="1"/>
  <c r="O1679" i="1"/>
  <c r="P1679" i="1" s="1"/>
  <c r="Q1679" i="1" s="1"/>
  <c r="L1679" i="1"/>
  <c r="K1679" i="1"/>
  <c r="M1679" i="1" s="1"/>
  <c r="J1679" i="1"/>
  <c r="H1679" i="1"/>
  <c r="I1679" i="1" s="1"/>
  <c r="O1678" i="1"/>
  <c r="P1678" i="1" s="1"/>
  <c r="Q1678" i="1" s="1"/>
  <c r="L1678" i="1"/>
  <c r="K1678" i="1"/>
  <c r="M1678" i="1" s="1"/>
  <c r="J1678" i="1"/>
  <c r="H1678" i="1"/>
  <c r="I1678" i="1" s="1"/>
  <c r="O1677" i="1"/>
  <c r="P1677" i="1" s="1"/>
  <c r="Q1677" i="1" s="1"/>
  <c r="L1677" i="1"/>
  <c r="K1677" i="1"/>
  <c r="J1677" i="1"/>
  <c r="H1677" i="1"/>
  <c r="I1677" i="1" s="1"/>
  <c r="O1676" i="1"/>
  <c r="P1676" i="1" s="1"/>
  <c r="Q1676" i="1" s="1"/>
  <c r="L1676" i="1"/>
  <c r="K1676" i="1"/>
  <c r="M1676" i="1" s="1"/>
  <c r="J1676" i="1"/>
  <c r="H1676" i="1"/>
  <c r="I1676" i="1" s="1"/>
  <c r="O1675" i="1"/>
  <c r="P1675" i="1" s="1"/>
  <c r="Q1675" i="1" s="1"/>
  <c r="L1675" i="1"/>
  <c r="K1675" i="1"/>
  <c r="J1675" i="1"/>
  <c r="H1675" i="1"/>
  <c r="I1675" i="1" s="1"/>
  <c r="O1674" i="1"/>
  <c r="P1674" i="1" s="1"/>
  <c r="Q1674" i="1" s="1"/>
  <c r="L1674" i="1"/>
  <c r="K1674" i="1"/>
  <c r="J1674" i="1"/>
  <c r="H1674" i="1"/>
  <c r="I1674" i="1" s="1"/>
  <c r="O1673" i="1"/>
  <c r="P1673" i="1" s="1"/>
  <c r="Q1673" i="1" s="1"/>
  <c r="L1673" i="1"/>
  <c r="K1673" i="1"/>
  <c r="M1673" i="1" s="1"/>
  <c r="J1673" i="1"/>
  <c r="H1673" i="1"/>
  <c r="I1673" i="1" s="1"/>
  <c r="O1672" i="1"/>
  <c r="P1672" i="1" s="1"/>
  <c r="Q1672" i="1" s="1"/>
  <c r="L1672" i="1"/>
  <c r="K1672" i="1"/>
  <c r="J1672" i="1"/>
  <c r="H1672" i="1"/>
  <c r="I1672" i="1" s="1"/>
  <c r="O1671" i="1"/>
  <c r="P1671" i="1" s="1"/>
  <c r="Q1671" i="1" s="1"/>
  <c r="L1671" i="1"/>
  <c r="K1671" i="1"/>
  <c r="M1671" i="1" s="1"/>
  <c r="J1671" i="1"/>
  <c r="H1671" i="1"/>
  <c r="I1671" i="1" s="1"/>
  <c r="O1670" i="1"/>
  <c r="P1670" i="1" s="1"/>
  <c r="Q1670" i="1" s="1"/>
  <c r="L1670" i="1"/>
  <c r="K1670" i="1"/>
  <c r="M1670" i="1" s="1"/>
  <c r="J1670" i="1"/>
  <c r="H1670" i="1"/>
  <c r="I1670" i="1" s="1"/>
  <c r="O1669" i="1"/>
  <c r="P1669" i="1" s="1"/>
  <c r="Q1669" i="1" s="1"/>
  <c r="L1669" i="1"/>
  <c r="K1669" i="1"/>
  <c r="J1669" i="1"/>
  <c r="H1669" i="1"/>
  <c r="I1669" i="1" s="1"/>
  <c r="S1668" i="1"/>
  <c r="O1668" i="1"/>
  <c r="P1668" i="1" s="1"/>
  <c r="Q1668" i="1" s="1"/>
  <c r="L1668" i="1"/>
  <c r="K1668" i="1"/>
  <c r="M1668" i="1" s="1"/>
  <c r="J1668" i="1"/>
  <c r="H1668" i="1"/>
  <c r="I1668" i="1" s="1"/>
  <c r="O1667" i="1"/>
  <c r="P1667" i="1" s="1"/>
  <c r="Q1667" i="1" s="1"/>
  <c r="L1667" i="1"/>
  <c r="K1667" i="1"/>
  <c r="J1667" i="1"/>
  <c r="H1667" i="1"/>
  <c r="I1667" i="1" s="1"/>
  <c r="O1666" i="1"/>
  <c r="P1666" i="1" s="1"/>
  <c r="Q1666" i="1" s="1"/>
  <c r="L1666" i="1"/>
  <c r="K1666" i="1"/>
  <c r="J1666" i="1"/>
  <c r="H1666" i="1"/>
  <c r="I1666" i="1" s="1"/>
  <c r="O1665" i="1"/>
  <c r="P1665" i="1" s="1"/>
  <c r="Q1665" i="1" s="1"/>
  <c r="L1665" i="1"/>
  <c r="K1665" i="1"/>
  <c r="M1665" i="1" s="1"/>
  <c r="J1665" i="1"/>
  <c r="H1665" i="1"/>
  <c r="I1665" i="1" s="1"/>
  <c r="O1664" i="1"/>
  <c r="P1664" i="1" s="1"/>
  <c r="Q1664" i="1" s="1"/>
  <c r="L1664" i="1"/>
  <c r="K1664" i="1"/>
  <c r="J1664" i="1"/>
  <c r="H1664" i="1"/>
  <c r="I1664" i="1" s="1"/>
  <c r="O1663" i="1"/>
  <c r="P1663" i="1" s="1"/>
  <c r="Q1663" i="1" s="1"/>
  <c r="L1663" i="1"/>
  <c r="K1663" i="1"/>
  <c r="M1663" i="1" s="1"/>
  <c r="J1663" i="1"/>
  <c r="H1663" i="1"/>
  <c r="I1663" i="1" s="1"/>
  <c r="O1662" i="1"/>
  <c r="P1662" i="1" s="1"/>
  <c r="Q1662" i="1" s="1"/>
  <c r="L1662" i="1"/>
  <c r="K1662" i="1"/>
  <c r="M1662" i="1" s="1"/>
  <c r="J1662" i="1"/>
  <c r="H1662" i="1"/>
  <c r="I1662" i="1" s="1"/>
  <c r="O1661" i="1"/>
  <c r="P1661" i="1" s="1"/>
  <c r="Q1661" i="1" s="1"/>
  <c r="L1661" i="1"/>
  <c r="K1661" i="1"/>
  <c r="J1661" i="1"/>
  <c r="H1661" i="1"/>
  <c r="I1661" i="1" s="1"/>
  <c r="O1660" i="1"/>
  <c r="P1660" i="1" s="1"/>
  <c r="Q1660" i="1" s="1"/>
  <c r="L1660" i="1"/>
  <c r="K1660" i="1"/>
  <c r="M1660" i="1" s="1"/>
  <c r="J1660" i="1"/>
  <c r="H1660" i="1"/>
  <c r="I1660" i="1" s="1"/>
  <c r="S1659" i="1"/>
  <c r="O1659" i="1"/>
  <c r="P1659" i="1" s="1"/>
  <c r="Q1659" i="1" s="1"/>
  <c r="L1659" i="1"/>
  <c r="K1659" i="1"/>
  <c r="M1659" i="1" s="1"/>
  <c r="J1659" i="1"/>
  <c r="H1659" i="1"/>
  <c r="I1659" i="1" s="1"/>
  <c r="O1658" i="1"/>
  <c r="P1658" i="1" s="1"/>
  <c r="Q1658" i="1" s="1"/>
  <c r="L1658" i="1"/>
  <c r="K1658" i="1"/>
  <c r="J1658" i="1"/>
  <c r="H1658" i="1"/>
  <c r="I1658" i="1" s="1"/>
  <c r="O1657" i="1"/>
  <c r="P1657" i="1" s="1"/>
  <c r="Q1657" i="1" s="1"/>
  <c r="L1657" i="1"/>
  <c r="K1657" i="1"/>
  <c r="M1657" i="1" s="1"/>
  <c r="J1657" i="1"/>
  <c r="H1657" i="1"/>
  <c r="I1657" i="1" s="1"/>
  <c r="O1656" i="1"/>
  <c r="P1656" i="1" s="1"/>
  <c r="Q1656" i="1" s="1"/>
  <c r="L1656" i="1"/>
  <c r="K1656" i="1"/>
  <c r="M1656" i="1" s="1"/>
  <c r="J1656" i="1"/>
  <c r="H1656" i="1"/>
  <c r="I1656" i="1" s="1"/>
  <c r="S1655" i="1"/>
  <c r="O1655" i="1"/>
  <c r="P1655" i="1" s="1"/>
  <c r="Q1655" i="1" s="1"/>
  <c r="L1655" i="1"/>
  <c r="K1655" i="1"/>
  <c r="J1655" i="1"/>
  <c r="H1655" i="1"/>
  <c r="I1655" i="1" s="1"/>
  <c r="O1654" i="1"/>
  <c r="P1654" i="1" s="1"/>
  <c r="Q1654" i="1" s="1"/>
  <c r="L1654" i="1"/>
  <c r="K1654" i="1"/>
  <c r="M1654" i="1" s="1"/>
  <c r="J1654" i="1"/>
  <c r="H1654" i="1"/>
  <c r="I1654" i="1" s="1"/>
  <c r="S1653" i="1"/>
  <c r="O1653" i="1"/>
  <c r="P1653" i="1" s="1"/>
  <c r="Q1653" i="1" s="1"/>
  <c r="L1653" i="1"/>
  <c r="K1653" i="1"/>
  <c r="M1653" i="1" s="1"/>
  <c r="J1653" i="1"/>
  <c r="H1653" i="1"/>
  <c r="I1653" i="1" s="1"/>
  <c r="O1652" i="1"/>
  <c r="P1652" i="1" s="1"/>
  <c r="Q1652" i="1" s="1"/>
  <c r="L1652" i="1"/>
  <c r="K1652" i="1"/>
  <c r="J1652" i="1"/>
  <c r="H1652" i="1"/>
  <c r="I1652" i="1" s="1"/>
  <c r="O1651" i="1"/>
  <c r="P1651" i="1" s="1"/>
  <c r="Q1651" i="1" s="1"/>
  <c r="L1651" i="1"/>
  <c r="K1651" i="1"/>
  <c r="M1651" i="1" s="1"/>
  <c r="J1651" i="1"/>
  <c r="H1651" i="1"/>
  <c r="I1651" i="1" s="1"/>
  <c r="O1650" i="1"/>
  <c r="P1650" i="1" s="1"/>
  <c r="Q1650" i="1" s="1"/>
  <c r="L1650" i="1"/>
  <c r="K1650" i="1"/>
  <c r="M1650" i="1" s="1"/>
  <c r="J1650" i="1"/>
  <c r="H1650" i="1"/>
  <c r="I1650" i="1" s="1"/>
  <c r="O1649" i="1"/>
  <c r="P1649" i="1" s="1"/>
  <c r="Q1649" i="1" s="1"/>
  <c r="L1649" i="1"/>
  <c r="K1649" i="1"/>
  <c r="J1649" i="1"/>
  <c r="H1649" i="1"/>
  <c r="I1649" i="1" s="1"/>
  <c r="S1648" i="1"/>
  <c r="O1648" i="1"/>
  <c r="P1648" i="1" s="1"/>
  <c r="Q1648" i="1" s="1"/>
  <c r="L1648" i="1"/>
  <c r="K1648" i="1"/>
  <c r="M1648" i="1" s="1"/>
  <c r="J1648" i="1"/>
  <c r="H1648" i="1"/>
  <c r="I1648" i="1" s="1"/>
  <c r="O1647" i="1"/>
  <c r="P1647" i="1" s="1"/>
  <c r="Q1647" i="1" s="1"/>
  <c r="L1647" i="1"/>
  <c r="K1647" i="1"/>
  <c r="M1647" i="1" s="1"/>
  <c r="J1647" i="1"/>
  <c r="H1647" i="1"/>
  <c r="I1647" i="1" s="1"/>
  <c r="O1646" i="1"/>
  <c r="P1646" i="1" s="1"/>
  <c r="Q1646" i="1" s="1"/>
  <c r="L1646" i="1"/>
  <c r="K1646" i="1"/>
  <c r="M1646" i="1" s="1"/>
  <c r="J1646" i="1"/>
  <c r="H1646" i="1"/>
  <c r="I1646" i="1" s="1"/>
  <c r="O1645" i="1"/>
  <c r="P1645" i="1" s="1"/>
  <c r="Q1645" i="1" s="1"/>
  <c r="L1645" i="1"/>
  <c r="K1645" i="1"/>
  <c r="M1645" i="1" s="1"/>
  <c r="J1645" i="1"/>
  <c r="H1645" i="1"/>
  <c r="I1645" i="1" s="1"/>
  <c r="O1644" i="1"/>
  <c r="P1644" i="1" s="1"/>
  <c r="Q1644" i="1" s="1"/>
  <c r="L1644" i="1"/>
  <c r="K1644" i="1"/>
  <c r="J1644" i="1"/>
  <c r="H1644" i="1"/>
  <c r="I1644" i="1" s="1"/>
  <c r="O1643" i="1"/>
  <c r="P1643" i="1" s="1"/>
  <c r="Q1643" i="1" s="1"/>
  <c r="L1643" i="1"/>
  <c r="K1643" i="1"/>
  <c r="M1643" i="1" s="1"/>
  <c r="J1643" i="1"/>
  <c r="H1643" i="1"/>
  <c r="I1643" i="1" s="1"/>
  <c r="O1642" i="1"/>
  <c r="P1642" i="1" s="1"/>
  <c r="Q1642" i="1" s="1"/>
  <c r="L1642" i="1"/>
  <c r="K1642" i="1"/>
  <c r="M1642" i="1" s="1"/>
  <c r="J1642" i="1"/>
  <c r="H1642" i="1"/>
  <c r="I1642" i="1" s="1"/>
  <c r="O1641" i="1"/>
  <c r="P1641" i="1" s="1"/>
  <c r="Q1641" i="1" s="1"/>
  <c r="L1641" i="1"/>
  <c r="K1641" i="1"/>
  <c r="M1641" i="1" s="1"/>
  <c r="J1641" i="1"/>
  <c r="H1641" i="1"/>
  <c r="I1641" i="1" s="1"/>
  <c r="O1640" i="1"/>
  <c r="P1640" i="1" s="1"/>
  <c r="Q1640" i="1" s="1"/>
  <c r="L1640" i="1"/>
  <c r="K1640" i="1"/>
  <c r="M1640" i="1" s="1"/>
  <c r="J1640" i="1"/>
  <c r="H1640" i="1"/>
  <c r="I1640" i="1" s="1"/>
  <c r="O1639" i="1"/>
  <c r="P1639" i="1" s="1"/>
  <c r="Q1639" i="1" s="1"/>
  <c r="L1639" i="1"/>
  <c r="K1639" i="1"/>
  <c r="M1639" i="1" s="1"/>
  <c r="J1639" i="1"/>
  <c r="H1639" i="1"/>
  <c r="I1639" i="1" s="1"/>
  <c r="O1638" i="1"/>
  <c r="P1638" i="1" s="1"/>
  <c r="Q1638" i="1" s="1"/>
  <c r="L1638" i="1"/>
  <c r="K1638" i="1"/>
  <c r="M1638" i="1" s="1"/>
  <c r="J1638" i="1"/>
  <c r="H1638" i="1"/>
  <c r="I1638" i="1" s="1"/>
  <c r="O1637" i="1"/>
  <c r="P1637" i="1" s="1"/>
  <c r="Q1637" i="1" s="1"/>
  <c r="L1637" i="1"/>
  <c r="K1637" i="1"/>
  <c r="M1637" i="1" s="1"/>
  <c r="J1637" i="1"/>
  <c r="H1637" i="1"/>
  <c r="I1637" i="1" s="1"/>
  <c r="O1636" i="1"/>
  <c r="P1636" i="1" s="1"/>
  <c r="Q1636" i="1" s="1"/>
  <c r="L1636" i="1"/>
  <c r="K1636" i="1"/>
  <c r="J1636" i="1"/>
  <c r="H1636" i="1"/>
  <c r="I1636" i="1" s="1"/>
  <c r="O1635" i="1"/>
  <c r="P1635" i="1" s="1"/>
  <c r="Q1635" i="1" s="1"/>
  <c r="L1635" i="1"/>
  <c r="K1635" i="1"/>
  <c r="M1635" i="1" s="1"/>
  <c r="J1635" i="1"/>
  <c r="H1635" i="1"/>
  <c r="I1635" i="1" s="1"/>
  <c r="O1634" i="1"/>
  <c r="P1634" i="1" s="1"/>
  <c r="Q1634" i="1" s="1"/>
  <c r="L1634" i="1"/>
  <c r="K1634" i="1"/>
  <c r="M1634" i="1" s="1"/>
  <c r="J1634" i="1"/>
  <c r="H1634" i="1"/>
  <c r="I1634" i="1" s="1"/>
  <c r="O1633" i="1"/>
  <c r="P1633" i="1" s="1"/>
  <c r="Q1633" i="1" s="1"/>
  <c r="L1633" i="1"/>
  <c r="K1633" i="1"/>
  <c r="M1633" i="1" s="1"/>
  <c r="J1633" i="1"/>
  <c r="H1633" i="1"/>
  <c r="I1633" i="1" s="1"/>
  <c r="O1632" i="1"/>
  <c r="P1632" i="1" s="1"/>
  <c r="Q1632" i="1" s="1"/>
  <c r="L1632" i="1"/>
  <c r="K1632" i="1"/>
  <c r="M1632" i="1" s="1"/>
  <c r="J1632" i="1"/>
  <c r="H1632" i="1"/>
  <c r="I1632" i="1" s="1"/>
  <c r="S1631" i="1"/>
  <c r="O1631" i="1"/>
  <c r="P1631" i="1" s="1"/>
  <c r="Q1631" i="1" s="1"/>
  <c r="L1631" i="1"/>
  <c r="K1631" i="1"/>
  <c r="M1631" i="1" s="1"/>
  <c r="J1631" i="1"/>
  <c r="H1631" i="1"/>
  <c r="I1631" i="1" s="1"/>
  <c r="O1630" i="1"/>
  <c r="P1630" i="1" s="1"/>
  <c r="Q1630" i="1" s="1"/>
  <c r="L1630" i="1"/>
  <c r="K1630" i="1"/>
  <c r="J1630" i="1"/>
  <c r="H1630" i="1"/>
  <c r="I1630" i="1" s="1"/>
  <c r="O1629" i="1"/>
  <c r="P1629" i="1" s="1"/>
  <c r="Q1629" i="1" s="1"/>
  <c r="L1629" i="1"/>
  <c r="K1629" i="1"/>
  <c r="M1629" i="1" s="1"/>
  <c r="J1629" i="1"/>
  <c r="H1629" i="1"/>
  <c r="I1629" i="1" s="1"/>
  <c r="O1628" i="1"/>
  <c r="P1628" i="1" s="1"/>
  <c r="Q1628" i="1" s="1"/>
  <c r="L1628" i="1"/>
  <c r="K1628" i="1"/>
  <c r="J1628" i="1"/>
  <c r="H1628" i="1"/>
  <c r="I1628" i="1" s="1"/>
  <c r="O1627" i="1"/>
  <c r="P1627" i="1" s="1"/>
  <c r="Q1627" i="1" s="1"/>
  <c r="L1627" i="1"/>
  <c r="K1627" i="1"/>
  <c r="J1627" i="1"/>
  <c r="H1627" i="1"/>
  <c r="I1627" i="1" s="1"/>
  <c r="O1626" i="1"/>
  <c r="P1626" i="1" s="1"/>
  <c r="Q1626" i="1" s="1"/>
  <c r="L1626" i="1"/>
  <c r="K1626" i="1"/>
  <c r="M1626" i="1" s="1"/>
  <c r="J1626" i="1"/>
  <c r="H1626" i="1"/>
  <c r="I1626" i="1" s="1"/>
  <c r="O1625" i="1"/>
  <c r="P1625" i="1" s="1"/>
  <c r="Q1625" i="1" s="1"/>
  <c r="L1625" i="1"/>
  <c r="K1625" i="1"/>
  <c r="M1625" i="1" s="1"/>
  <c r="J1625" i="1"/>
  <c r="H1625" i="1"/>
  <c r="I1625" i="1" s="1"/>
  <c r="S1624" i="1"/>
  <c r="O1624" i="1"/>
  <c r="P1624" i="1" s="1"/>
  <c r="Q1624" i="1" s="1"/>
  <c r="L1624" i="1"/>
  <c r="K1624" i="1"/>
  <c r="M1624" i="1" s="1"/>
  <c r="J1624" i="1"/>
  <c r="H1624" i="1"/>
  <c r="I1624" i="1" s="1"/>
  <c r="O1623" i="1"/>
  <c r="P1623" i="1" s="1"/>
  <c r="Q1623" i="1" s="1"/>
  <c r="L1623" i="1"/>
  <c r="K1623" i="1"/>
  <c r="M1623" i="1" s="1"/>
  <c r="J1623" i="1"/>
  <c r="H1623" i="1"/>
  <c r="I1623" i="1" s="1"/>
  <c r="O1622" i="1"/>
  <c r="P1622" i="1" s="1"/>
  <c r="Q1622" i="1" s="1"/>
  <c r="L1622" i="1"/>
  <c r="K1622" i="1"/>
  <c r="J1622" i="1"/>
  <c r="H1622" i="1"/>
  <c r="I1622" i="1" s="1"/>
  <c r="O1621" i="1"/>
  <c r="P1621" i="1" s="1"/>
  <c r="Q1621" i="1" s="1"/>
  <c r="L1621" i="1"/>
  <c r="K1621" i="1"/>
  <c r="M1621" i="1" s="1"/>
  <c r="J1621" i="1"/>
  <c r="H1621" i="1"/>
  <c r="I1621" i="1" s="1"/>
  <c r="O1620" i="1"/>
  <c r="P1620" i="1" s="1"/>
  <c r="Q1620" i="1" s="1"/>
  <c r="L1620" i="1"/>
  <c r="K1620" i="1"/>
  <c r="J1620" i="1"/>
  <c r="H1620" i="1"/>
  <c r="I1620" i="1" s="1"/>
  <c r="O1619" i="1"/>
  <c r="P1619" i="1" s="1"/>
  <c r="Q1619" i="1" s="1"/>
  <c r="L1619" i="1"/>
  <c r="K1619" i="1"/>
  <c r="M1619" i="1" s="1"/>
  <c r="J1619" i="1"/>
  <c r="H1619" i="1"/>
  <c r="I1619" i="1" s="1"/>
  <c r="O1618" i="1"/>
  <c r="P1618" i="1" s="1"/>
  <c r="Q1618" i="1" s="1"/>
  <c r="L1618" i="1"/>
  <c r="K1618" i="1"/>
  <c r="M1618" i="1" s="1"/>
  <c r="J1618" i="1"/>
  <c r="H1618" i="1"/>
  <c r="I1618" i="1" s="1"/>
  <c r="O1617" i="1"/>
  <c r="P1617" i="1" s="1"/>
  <c r="Q1617" i="1" s="1"/>
  <c r="L1617" i="1"/>
  <c r="K1617" i="1"/>
  <c r="M1617" i="1" s="1"/>
  <c r="J1617" i="1"/>
  <c r="H1617" i="1"/>
  <c r="I1617" i="1" s="1"/>
  <c r="O1616" i="1"/>
  <c r="P1616" i="1" s="1"/>
  <c r="Q1616" i="1" s="1"/>
  <c r="L1616" i="1"/>
  <c r="K1616" i="1"/>
  <c r="M1616" i="1" s="1"/>
  <c r="J1616" i="1"/>
  <c r="H1616" i="1"/>
  <c r="I1616" i="1" s="1"/>
  <c r="O1615" i="1"/>
  <c r="P1615" i="1" s="1"/>
  <c r="Q1615" i="1" s="1"/>
  <c r="L1615" i="1"/>
  <c r="K1615" i="1"/>
  <c r="J1615" i="1"/>
  <c r="H1615" i="1"/>
  <c r="I1615" i="1" s="1"/>
  <c r="O1614" i="1"/>
  <c r="P1614" i="1" s="1"/>
  <c r="Q1614" i="1" s="1"/>
  <c r="L1614" i="1"/>
  <c r="K1614" i="1"/>
  <c r="J1614" i="1"/>
  <c r="H1614" i="1"/>
  <c r="I1614" i="1" s="1"/>
  <c r="O1613" i="1"/>
  <c r="P1613" i="1" s="1"/>
  <c r="Q1613" i="1" s="1"/>
  <c r="L1613" i="1"/>
  <c r="K1613" i="1"/>
  <c r="M1613" i="1" s="1"/>
  <c r="J1613" i="1"/>
  <c r="H1613" i="1"/>
  <c r="I1613" i="1" s="1"/>
  <c r="O1612" i="1"/>
  <c r="P1612" i="1" s="1"/>
  <c r="Q1612" i="1" s="1"/>
  <c r="L1612" i="1"/>
  <c r="K1612" i="1"/>
  <c r="J1612" i="1"/>
  <c r="H1612" i="1"/>
  <c r="I1612" i="1" s="1"/>
  <c r="O1611" i="1"/>
  <c r="P1611" i="1" s="1"/>
  <c r="Q1611" i="1" s="1"/>
  <c r="L1611" i="1"/>
  <c r="K1611" i="1"/>
  <c r="M1611" i="1" s="1"/>
  <c r="J1611" i="1"/>
  <c r="H1611" i="1"/>
  <c r="I1611" i="1" s="1"/>
  <c r="O1610" i="1"/>
  <c r="P1610" i="1" s="1"/>
  <c r="Q1610" i="1" s="1"/>
  <c r="L1610" i="1"/>
  <c r="K1610" i="1"/>
  <c r="M1610" i="1" s="1"/>
  <c r="J1610" i="1"/>
  <c r="H1610" i="1"/>
  <c r="I1610" i="1" s="1"/>
  <c r="O1609" i="1"/>
  <c r="P1609" i="1" s="1"/>
  <c r="Q1609" i="1" s="1"/>
  <c r="L1609" i="1"/>
  <c r="K1609" i="1"/>
  <c r="M1609" i="1" s="1"/>
  <c r="J1609" i="1"/>
  <c r="H1609" i="1"/>
  <c r="I1609" i="1" s="1"/>
  <c r="O1608" i="1"/>
  <c r="P1608" i="1" s="1"/>
  <c r="Q1608" i="1" s="1"/>
  <c r="L1608" i="1"/>
  <c r="K1608" i="1"/>
  <c r="M1608" i="1" s="1"/>
  <c r="J1608" i="1"/>
  <c r="H1608" i="1"/>
  <c r="I1608" i="1" s="1"/>
  <c r="S1607" i="1"/>
  <c r="O1607" i="1"/>
  <c r="P1607" i="1" s="1"/>
  <c r="Q1607" i="1" s="1"/>
  <c r="L1607" i="1"/>
  <c r="K1607" i="1"/>
  <c r="M1607" i="1" s="1"/>
  <c r="J1607" i="1"/>
  <c r="H1607" i="1"/>
  <c r="I1607" i="1" s="1"/>
  <c r="O1606" i="1"/>
  <c r="P1606" i="1" s="1"/>
  <c r="Q1606" i="1" s="1"/>
  <c r="L1606" i="1"/>
  <c r="K1606" i="1"/>
  <c r="J1606" i="1"/>
  <c r="H1606" i="1"/>
  <c r="I1606" i="1" s="1"/>
  <c r="O1605" i="1"/>
  <c r="P1605" i="1" s="1"/>
  <c r="Q1605" i="1" s="1"/>
  <c r="L1605" i="1"/>
  <c r="K1605" i="1"/>
  <c r="M1605" i="1" s="1"/>
  <c r="J1605" i="1"/>
  <c r="H1605" i="1"/>
  <c r="I1605" i="1" s="1"/>
  <c r="O1604" i="1"/>
  <c r="P1604" i="1" s="1"/>
  <c r="Q1604" i="1" s="1"/>
  <c r="L1604" i="1"/>
  <c r="K1604" i="1"/>
  <c r="M1604" i="1" s="1"/>
  <c r="J1604" i="1"/>
  <c r="H1604" i="1"/>
  <c r="I1604" i="1" s="1"/>
  <c r="S1603" i="1"/>
  <c r="O1603" i="1"/>
  <c r="P1603" i="1" s="1"/>
  <c r="Q1603" i="1" s="1"/>
  <c r="L1603" i="1"/>
  <c r="K1603" i="1"/>
  <c r="M1603" i="1" s="1"/>
  <c r="J1603" i="1"/>
  <c r="H1603" i="1"/>
  <c r="I1603" i="1" s="1"/>
  <c r="O1602" i="1"/>
  <c r="P1602" i="1" s="1"/>
  <c r="Q1602" i="1" s="1"/>
  <c r="L1602" i="1"/>
  <c r="K1602" i="1"/>
  <c r="M1602" i="1" s="1"/>
  <c r="J1602" i="1"/>
  <c r="H1602" i="1"/>
  <c r="I1602" i="1" s="1"/>
  <c r="O1601" i="1"/>
  <c r="P1601" i="1" s="1"/>
  <c r="Q1601" i="1" s="1"/>
  <c r="L1601" i="1"/>
  <c r="K1601" i="1"/>
  <c r="M1601" i="1" s="1"/>
  <c r="J1601" i="1"/>
  <c r="H1601" i="1"/>
  <c r="I1601" i="1" s="1"/>
  <c r="O1600" i="1"/>
  <c r="P1600" i="1" s="1"/>
  <c r="Q1600" i="1" s="1"/>
  <c r="L1600" i="1"/>
  <c r="K1600" i="1"/>
  <c r="J1600" i="1"/>
  <c r="H1600" i="1"/>
  <c r="I1600" i="1" s="1"/>
  <c r="O1599" i="1"/>
  <c r="P1599" i="1" s="1"/>
  <c r="Q1599" i="1" s="1"/>
  <c r="L1599" i="1"/>
  <c r="K1599" i="1"/>
  <c r="M1599" i="1" s="1"/>
  <c r="J1599" i="1"/>
  <c r="H1599" i="1"/>
  <c r="I1599" i="1" s="1"/>
  <c r="O1598" i="1"/>
  <c r="P1598" i="1" s="1"/>
  <c r="Q1598" i="1" s="1"/>
  <c r="L1598" i="1"/>
  <c r="K1598" i="1"/>
  <c r="J1598" i="1"/>
  <c r="H1598" i="1"/>
  <c r="I1598" i="1" s="1"/>
  <c r="O1597" i="1"/>
  <c r="P1597" i="1" s="1"/>
  <c r="Q1597" i="1" s="1"/>
  <c r="L1597" i="1"/>
  <c r="K1597" i="1"/>
  <c r="M1597" i="1" s="1"/>
  <c r="J1597" i="1"/>
  <c r="H1597" i="1"/>
  <c r="I1597" i="1" s="1"/>
  <c r="O1596" i="1"/>
  <c r="P1596" i="1" s="1"/>
  <c r="Q1596" i="1" s="1"/>
  <c r="L1596" i="1"/>
  <c r="K1596" i="1"/>
  <c r="M1596" i="1" s="1"/>
  <c r="J1596" i="1"/>
  <c r="H1596" i="1"/>
  <c r="I1596" i="1" s="1"/>
  <c r="O1595" i="1"/>
  <c r="P1595" i="1" s="1"/>
  <c r="Q1595" i="1" s="1"/>
  <c r="L1595" i="1"/>
  <c r="K1595" i="1"/>
  <c r="M1595" i="1" s="1"/>
  <c r="J1595" i="1"/>
  <c r="H1595" i="1"/>
  <c r="I1595" i="1" s="1"/>
  <c r="O1594" i="1"/>
  <c r="P1594" i="1" s="1"/>
  <c r="Q1594" i="1" s="1"/>
  <c r="L1594" i="1"/>
  <c r="K1594" i="1"/>
  <c r="M1594" i="1" s="1"/>
  <c r="J1594" i="1"/>
  <c r="H1594" i="1"/>
  <c r="I1594" i="1" s="1"/>
  <c r="O1593" i="1"/>
  <c r="P1593" i="1" s="1"/>
  <c r="Q1593" i="1" s="1"/>
  <c r="L1593" i="1"/>
  <c r="K1593" i="1"/>
  <c r="M1593" i="1" s="1"/>
  <c r="J1593" i="1"/>
  <c r="H1593" i="1"/>
  <c r="I1593" i="1" s="1"/>
  <c r="O1592" i="1"/>
  <c r="P1592" i="1" s="1"/>
  <c r="Q1592" i="1" s="1"/>
  <c r="L1592" i="1"/>
  <c r="K1592" i="1"/>
  <c r="J1592" i="1"/>
  <c r="H1592" i="1"/>
  <c r="I1592" i="1" s="1"/>
  <c r="O1591" i="1"/>
  <c r="P1591" i="1" s="1"/>
  <c r="Q1591" i="1" s="1"/>
  <c r="L1591" i="1"/>
  <c r="K1591" i="1"/>
  <c r="M1591" i="1" s="1"/>
  <c r="J1591" i="1"/>
  <c r="H1591" i="1"/>
  <c r="I1591" i="1" s="1"/>
  <c r="O1590" i="1"/>
  <c r="P1590" i="1" s="1"/>
  <c r="Q1590" i="1" s="1"/>
  <c r="L1590" i="1"/>
  <c r="K1590" i="1"/>
  <c r="J1590" i="1"/>
  <c r="H1590" i="1"/>
  <c r="I1590" i="1" s="1"/>
  <c r="O1589" i="1"/>
  <c r="P1589" i="1" s="1"/>
  <c r="Q1589" i="1" s="1"/>
  <c r="L1589" i="1"/>
  <c r="K1589" i="1"/>
  <c r="M1589" i="1" s="1"/>
  <c r="J1589" i="1"/>
  <c r="H1589" i="1"/>
  <c r="I1589" i="1" s="1"/>
  <c r="O1588" i="1"/>
  <c r="P1588" i="1" s="1"/>
  <c r="Q1588" i="1" s="1"/>
  <c r="L1588" i="1"/>
  <c r="K1588" i="1"/>
  <c r="M1588" i="1" s="1"/>
  <c r="J1588" i="1"/>
  <c r="H1588" i="1"/>
  <c r="I1588" i="1" s="1"/>
  <c r="O1587" i="1"/>
  <c r="P1587" i="1" s="1"/>
  <c r="Q1587" i="1" s="1"/>
  <c r="L1587" i="1"/>
  <c r="K1587" i="1"/>
  <c r="M1587" i="1" s="1"/>
  <c r="J1587" i="1"/>
  <c r="H1587" i="1"/>
  <c r="I1587" i="1" s="1"/>
  <c r="S1586" i="1"/>
  <c r="O1586" i="1"/>
  <c r="P1586" i="1" s="1"/>
  <c r="Q1586" i="1" s="1"/>
  <c r="L1586" i="1"/>
  <c r="K1586" i="1"/>
  <c r="M1586" i="1" s="1"/>
  <c r="J1586" i="1"/>
  <c r="H1586" i="1"/>
  <c r="I1586" i="1" s="1"/>
  <c r="O1585" i="1"/>
  <c r="P1585" i="1" s="1"/>
  <c r="Q1585" i="1" s="1"/>
  <c r="L1585" i="1"/>
  <c r="K1585" i="1"/>
  <c r="M1585" i="1" s="1"/>
  <c r="J1585" i="1"/>
  <c r="H1585" i="1"/>
  <c r="I1585" i="1" s="1"/>
  <c r="O1584" i="1"/>
  <c r="P1584" i="1" s="1"/>
  <c r="Q1584" i="1" s="1"/>
  <c r="L1584" i="1"/>
  <c r="K1584" i="1"/>
  <c r="J1584" i="1"/>
  <c r="H1584" i="1"/>
  <c r="I1584" i="1" s="1"/>
  <c r="O1583" i="1"/>
  <c r="P1583" i="1" s="1"/>
  <c r="Q1583" i="1" s="1"/>
  <c r="L1583" i="1"/>
  <c r="K1583" i="1"/>
  <c r="M1583" i="1" s="1"/>
  <c r="J1583" i="1"/>
  <c r="H1583" i="1"/>
  <c r="I1583" i="1" s="1"/>
  <c r="O1582" i="1"/>
  <c r="P1582" i="1" s="1"/>
  <c r="Q1582" i="1" s="1"/>
  <c r="L1582" i="1"/>
  <c r="K1582" i="1"/>
  <c r="J1582" i="1"/>
  <c r="H1582" i="1"/>
  <c r="I1582" i="1" s="1"/>
  <c r="O1581" i="1"/>
  <c r="P1581" i="1" s="1"/>
  <c r="Q1581" i="1" s="1"/>
  <c r="L1581" i="1"/>
  <c r="K1581" i="1"/>
  <c r="M1581" i="1" s="1"/>
  <c r="J1581" i="1"/>
  <c r="H1581" i="1"/>
  <c r="I1581" i="1" s="1"/>
  <c r="O1580" i="1"/>
  <c r="P1580" i="1" s="1"/>
  <c r="Q1580" i="1" s="1"/>
  <c r="L1580" i="1"/>
  <c r="K1580" i="1"/>
  <c r="M1580" i="1" s="1"/>
  <c r="J1580" i="1"/>
  <c r="H1580" i="1"/>
  <c r="I1580" i="1" s="1"/>
  <c r="O1579" i="1"/>
  <c r="P1579" i="1" s="1"/>
  <c r="Q1579" i="1" s="1"/>
  <c r="L1579" i="1"/>
  <c r="K1579" i="1"/>
  <c r="M1579" i="1" s="1"/>
  <c r="J1579" i="1"/>
  <c r="H1579" i="1"/>
  <c r="I1579" i="1" s="1"/>
  <c r="O1578" i="1"/>
  <c r="P1578" i="1" s="1"/>
  <c r="Q1578" i="1" s="1"/>
  <c r="L1578" i="1"/>
  <c r="K1578" i="1"/>
  <c r="M1578" i="1" s="1"/>
  <c r="J1578" i="1"/>
  <c r="H1578" i="1"/>
  <c r="I1578" i="1" s="1"/>
  <c r="O1577" i="1"/>
  <c r="P1577" i="1" s="1"/>
  <c r="Q1577" i="1" s="1"/>
  <c r="L1577" i="1"/>
  <c r="K1577" i="1"/>
  <c r="M1577" i="1" s="1"/>
  <c r="J1577" i="1"/>
  <c r="H1577" i="1"/>
  <c r="I1577" i="1" s="1"/>
  <c r="O1576" i="1"/>
  <c r="P1576" i="1" s="1"/>
  <c r="Q1576" i="1" s="1"/>
  <c r="L1576" i="1"/>
  <c r="K1576" i="1"/>
  <c r="J1576" i="1"/>
  <c r="H1576" i="1"/>
  <c r="I1576" i="1" s="1"/>
  <c r="O1575" i="1"/>
  <c r="P1575" i="1" s="1"/>
  <c r="Q1575" i="1" s="1"/>
  <c r="L1575" i="1"/>
  <c r="K1575" i="1"/>
  <c r="M1575" i="1" s="1"/>
  <c r="J1575" i="1"/>
  <c r="H1575" i="1"/>
  <c r="I1575" i="1" s="1"/>
  <c r="O1574" i="1"/>
  <c r="P1574" i="1" s="1"/>
  <c r="Q1574" i="1" s="1"/>
  <c r="L1574" i="1"/>
  <c r="K1574" i="1"/>
  <c r="J1574" i="1"/>
  <c r="H1574" i="1"/>
  <c r="I1574" i="1" s="1"/>
  <c r="O1573" i="1"/>
  <c r="P1573" i="1" s="1"/>
  <c r="Q1573" i="1" s="1"/>
  <c r="L1573" i="1"/>
  <c r="K1573" i="1"/>
  <c r="M1573" i="1" s="1"/>
  <c r="J1573" i="1"/>
  <c r="H1573" i="1"/>
  <c r="I1573" i="1" s="1"/>
  <c r="O1572" i="1"/>
  <c r="P1572" i="1" s="1"/>
  <c r="Q1572" i="1" s="1"/>
  <c r="L1572" i="1"/>
  <c r="K1572" i="1"/>
  <c r="M1572" i="1" s="1"/>
  <c r="J1572" i="1"/>
  <c r="H1572" i="1"/>
  <c r="I1572" i="1" s="1"/>
  <c r="O1571" i="1"/>
  <c r="P1571" i="1" s="1"/>
  <c r="Q1571" i="1" s="1"/>
  <c r="L1571" i="1"/>
  <c r="K1571" i="1"/>
  <c r="M1571" i="1" s="1"/>
  <c r="J1571" i="1"/>
  <c r="H1571" i="1"/>
  <c r="I1571" i="1" s="1"/>
  <c r="O1570" i="1"/>
  <c r="P1570" i="1" s="1"/>
  <c r="Q1570" i="1" s="1"/>
  <c r="L1570" i="1"/>
  <c r="K1570" i="1"/>
  <c r="M1570" i="1" s="1"/>
  <c r="J1570" i="1"/>
  <c r="H1570" i="1"/>
  <c r="I1570" i="1" s="1"/>
  <c r="O1569" i="1"/>
  <c r="P1569" i="1" s="1"/>
  <c r="Q1569" i="1" s="1"/>
  <c r="L1569" i="1"/>
  <c r="K1569" i="1"/>
  <c r="M1569" i="1" s="1"/>
  <c r="J1569" i="1"/>
  <c r="H1569" i="1"/>
  <c r="I1569" i="1" s="1"/>
  <c r="S1568" i="1"/>
  <c r="O1568" i="1"/>
  <c r="P1568" i="1" s="1"/>
  <c r="Q1568" i="1" s="1"/>
  <c r="L1568" i="1"/>
  <c r="K1568" i="1"/>
  <c r="J1568" i="1"/>
  <c r="H1568" i="1"/>
  <c r="I1568" i="1" s="1"/>
  <c r="O1567" i="1"/>
  <c r="P1567" i="1" s="1"/>
  <c r="Q1567" i="1" s="1"/>
  <c r="L1567" i="1"/>
  <c r="K1567" i="1"/>
  <c r="M1567" i="1" s="1"/>
  <c r="J1567" i="1"/>
  <c r="H1567" i="1"/>
  <c r="I1567" i="1" s="1"/>
  <c r="S1566" i="1"/>
  <c r="O1566" i="1"/>
  <c r="P1566" i="1" s="1"/>
  <c r="Q1566" i="1" s="1"/>
  <c r="L1566" i="1"/>
  <c r="K1566" i="1"/>
  <c r="J1566" i="1"/>
  <c r="H1566" i="1"/>
  <c r="I1566" i="1" s="1"/>
  <c r="O1565" i="1"/>
  <c r="P1565" i="1" s="1"/>
  <c r="Q1565" i="1" s="1"/>
  <c r="L1565" i="1"/>
  <c r="K1565" i="1"/>
  <c r="M1565" i="1" s="1"/>
  <c r="J1565" i="1"/>
  <c r="H1565" i="1"/>
  <c r="I1565" i="1" s="1"/>
  <c r="O1564" i="1"/>
  <c r="P1564" i="1" s="1"/>
  <c r="Q1564" i="1" s="1"/>
  <c r="L1564" i="1"/>
  <c r="K1564" i="1"/>
  <c r="M1564" i="1" s="1"/>
  <c r="J1564" i="1"/>
  <c r="H1564" i="1"/>
  <c r="I1564" i="1" s="1"/>
  <c r="O1563" i="1"/>
  <c r="P1563" i="1" s="1"/>
  <c r="Q1563" i="1" s="1"/>
  <c r="L1563" i="1"/>
  <c r="K1563" i="1"/>
  <c r="M1563" i="1" s="1"/>
  <c r="J1563" i="1"/>
  <c r="H1563" i="1"/>
  <c r="I1563" i="1" s="1"/>
  <c r="O1562" i="1"/>
  <c r="P1562" i="1" s="1"/>
  <c r="Q1562" i="1" s="1"/>
  <c r="L1562" i="1"/>
  <c r="K1562" i="1"/>
  <c r="M1562" i="1" s="1"/>
  <c r="J1562" i="1"/>
  <c r="H1562" i="1"/>
  <c r="I1562" i="1" s="1"/>
  <c r="O1561" i="1"/>
  <c r="P1561" i="1" s="1"/>
  <c r="Q1561" i="1" s="1"/>
  <c r="L1561" i="1"/>
  <c r="K1561" i="1"/>
  <c r="M1561" i="1" s="1"/>
  <c r="J1561" i="1"/>
  <c r="H1561" i="1"/>
  <c r="I1561" i="1" s="1"/>
  <c r="O1560" i="1"/>
  <c r="P1560" i="1" s="1"/>
  <c r="Q1560" i="1" s="1"/>
  <c r="L1560" i="1"/>
  <c r="K1560" i="1"/>
  <c r="J1560" i="1"/>
  <c r="H1560" i="1"/>
  <c r="I1560" i="1" s="1"/>
  <c r="S1559" i="1"/>
  <c r="O1559" i="1"/>
  <c r="P1559" i="1" s="1"/>
  <c r="Q1559" i="1" s="1"/>
  <c r="L1559" i="1"/>
  <c r="K1559" i="1"/>
  <c r="M1559" i="1" s="1"/>
  <c r="J1559" i="1"/>
  <c r="H1559" i="1"/>
  <c r="I1559" i="1" s="1"/>
  <c r="O1558" i="1"/>
  <c r="P1558" i="1" s="1"/>
  <c r="Q1558" i="1" s="1"/>
  <c r="L1558" i="1"/>
  <c r="K1558" i="1"/>
  <c r="M1558" i="1" s="1"/>
  <c r="J1558" i="1"/>
  <c r="H1558" i="1"/>
  <c r="I1558" i="1" s="1"/>
  <c r="O1557" i="1"/>
  <c r="P1557" i="1" s="1"/>
  <c r="Q1557" i="1" s="1"/>
  <c r="L1557" i="1"/>
  <c r="K1557" i="1"/>
  <c r="M1557" i="1" s="1"/>
  <c r="J1557" i="1"/>
  <c r="H1557" i="1"/>
  <c r="I1557" i="1" s="1"/>
  <c r="O1556" i="1"/>
  <c r="P1556" i="1" s="1"/>
  <c r="Q1556" i="1" s="1"/>
  <c r="L1556" i="1"/>
  <c r="K1556" i="1"/>
  <c r="M1556" i="1" s="1"/>
  <c r="J1556" i="1"/>
  <c r="H1556" i="1"/>
  <c r="I1556" i="1" s="1"/>
  <c r="O1555" i="1"/>
  <c r="P1555" i="1" s="1"/>
  <c r="Q1555" i="1" s="1"/>
  <c r="L1555" i="1"/>
  <c r="K1555" i="1"/>
  <c r="M1555" i="1" s="1"/>
  <c r="J1555" i="1"/>
  <c r="H1555" i="1"/>
  <c r="I1555" i="1" s="1"/>
  <c r="O1554" i="1"/>
  <c r="P1554" i="1" s="1"/>
  <c r="Q1554" i="1" s="1"/>
  <c r="L1554" i="1"/>
  <c r="K1554" i="1"/>
  <c r="J1554" i="1"/>
  <c r="H1554" i="1"/>
  <c r="I1554" i="1" s="1"/>
  <c r="O1553" i="1"/>
  <c r="P1553" i="1" s="1"/>
  <c r="Q1553" i="1" s="1"/>
  <c r="L1553" i="1"/>
  <c r="K1553" i="1"/>
  <c r="M1553" i="1" s="1"/>
  <c r="J1553" i="1"/>
  <c r="H1553" i="1"/>
  <c r="I1553" i="1" s="1"/>
  <c r="O1552" i="1"/>
  <c r="P1552" i="1" s="1"/>
  <c r="Q1552" i="1" s="1"/>
  <c r="L1552" i="1"/>
  <c r="K1552" i="1"/>
  <c r="M1552" i="1" s="1"/>
  <c r="J1552" i="1"/>
  <c r="H1552" i="1"/>
  <c r="I1552" i="1" s="1"/>
  <c r="O1551" i="1"/>
  <c r="P1551" i="1" s="1"/>
  <c r="Q1551" i="1" s="1"/>
  <c r="L1551" i="1"/>
  <c r="K1551" i="1"/>
  <c r="M1551" i="1" s="1"/>
  <c r="J1551" i="1"/>
  <c r="H1551" i="1"/>
  <c r="I1551" i="1" s="1"/>
  <c r="O1550" i="1"/>
  <c r="P1550" i="1" s="1"/>
  <c r="Q1550" i="1" s="1"/>
  <c r="L1550" i="1"/>
  <c r="K1550" i="1"/>
  <c r="M1550" i="1" s="1"/>
  <c r="J1550" i="1"/>
  <c r="H1550" i="1"/>
  <c r="I1550" i="1" s="1"/>
  <c r="O1549" i="1"/>
  <c r="P1549" i="1" s="1"/>
  <c r="Q1549" i="1" s="1"/>
  <c r="L1549" i="1"/>
  <c r="K1549" i="1"/>
  <c r="M1549" i="1" s="1"/>
  <c r="J1549" i="1"/>
  <c r="H1549" i="1"/>
  <c r="I1549" i="1" s="1"/>
  <c r="O1548" i="1"/>
  <c r="P1548" i="1" s="1"/>
  <c r="Q1548" i="1" s="1"/>
  <c r="L1548" i="1"/>
  <c r="K1548" i="1"/>
  <c r="J1548" i="1"/>
  <c r="H1548" i="1"/>
  <c r="I1548" i="1" s="1"/>
  <c r="O1547" i="1"/>
  <c r="P1547" i="1" s="1"/>
  <c r="Q1547" i="1" s="1"/>
  <c r="L1547" i="1"/>
  <c r="K1547" i="1"/>
  <c r="M1547" i="1" s="1"/>
  <c r="J1547" i="1"/>
  <c r="H1547" i="1"/>
  <c r="I1547" i="1" s="1"/>
  <c r="O1546" i="1"/>
  <c r="P1546" i="1" s="1"/>
  <c r="Q1546" i="1" s="1"/>
  <c r="L1546" i="1"/>
  <c r="K1546" i="1"/>
  <c r="M1546" i="1" s="1"/>
  <c r="J1546" i="1"/>
  <c r="H1546" i="1"/>
  <c r="I1546" i="1" s="1"/>
  <c r="O1545" i="1"/>
  <c r="P1545" i="1" s="1"/>
  <c r="Q1545" i="1" s="1"/>
  <c r="L1545" i="1"/>
  <c r="K1545" i="1"/>
  <c r="M1545" i="1" s="1"/>
  <c r="J1545" i="1"/>
  <c r="H1545" i="1"/>
  <c r="I1545" i="1" s="1"/>
  <c r="O1544" i="1"/>
  <c r="P1544" i="1" s="1"/>
  <c r="Q1544" i="1" s="1"/>
  <c r="L1544" i="1"/>
  <c r="K1544" i="1"/>
  <c r="M1544" i="1" s="1"/>
  <c r="J1544" i="1"/>
  <c r="H1544" i="1"/>
  <c r="I1544" i="1" s="1"/>
  <c r="O1543" i="1"/>
  <c r="P1543" i="1" s="1"/>
  <c r="Q1543" i="1" s="1"/>
  <c r="L1543" i="1"/>
  <c r="K1543" i="1"/>
  <c r="M1543" i="1" s="1"/>
  <c r="J1543" i="1"/>
  <c r="H1543" i="1"/>
  <c r="I1543" i="1" s="1"/>
  <c r="S1542" i="1"/>
  <c r="O1542" i="1"/>
  <c r="P1542" i="1" s="1"/>
  <c r="Q1542" i="1" s="1"/>
  <c r="L1542" i="1"/>
  <c r="K1542" i="1"/>
  <c r="J1542" i="1"/>
  <c r="H1542" i="1"/>
  <c r="I1542" i="1" s="1"/>
  <c r="O1541" i="1"/>
  <c r="P1541" i="1" s="1"/>
  <c r="Q1541" i="1" s="1"/>
  <c r="L1541" i="1"/>
  <c r="K1541" i="1"/>
  <c r="M1541" i="1" s="1"/>
  <c r="J1541" i="1"/>
  <c r="H1541" i="1"/>
  <c r="I1541" i="1" s="1"/>
  <c r="O1540" i="1"/>
  <c r="P1540" i="1" s="1"/>
  <c r="Q1540" i="1" s="1"/>
  <c r="L1540" i="1"/>
  <c r="K1540" i="1"/>
  <c r="M1540" i="1" s="1"/>
  <c r="J1540" i="1"/>
  <c r="H1540" i="1"/>
  <c r="I1540" i="1" s="1"/>
  <c r="O1539" i="1"/>
  <c r="P1539" i="1" s="1"/>
  <c r="Q1539" i="1" s="1"/>
  <c r="L1539" i="1"/>
  <c r="K1539" i="1"/>
  <c r="M1539" i="1" s="1"/>
  <c r="J1539" i="1"/>
  <c r="H1539" i="1"/>
  <c r="I1539" i="1" s="1"/>
  <c r="O1538" i="1"/>
  <c r="P1538" i="1" s="1"/>
  <c r="Q1538" i="1" s="1"/>
  <c r="L1538" i="1"/>
  <c r="K1538" i="1"/>
  <c r="J1538" i="1"/>
  <c r="H1538" i="1"/>
  <c r="I1538" i="1" s="1"/>
  <c r="O1537" i="1"/>
  <c r="P1537" i="1" s="1"/>
  <c r="Q1537" i="1" s="1"/>
  <c r="L1537" i="1"/>
  <c r="K1537" i="1"/>
  <c r="M1537" i="1" s="1"/>
  <c r="J1537" i="1"/>
  <c r="H1537" i="1"/>
  <c r="I1537" i="1" s="1"/>
  <c r="O1536" i="1"/>
  <c r="P1536" i="1" s="1"/>
  <c r="Q1536" i="1" s="1"/>
  <c r="L1536" i="1"/>
  <c r="K1536" i="1"/>
  <c r="M1536" i="1" s="1"/>
  <c r="J1536" i="1"/>
  <c r="H1536" i="1"/>
  <c r="I1536" i="1" s="1"/>
  <c r="O1535" i="1"/>
  <c r="P1535" i="1" s="1"/>
  <c r="Q1535" i="1" s="1"/>
  <c r="L1535" i="1"/>
  <c r="K1535" i="1"/>
  <c r="M1535" i="1" s="1"/>
  <c r="J1535" i="1"/>
  <c r="H1535" i="1"/>
  <c r="I1535" i="1" s="1"/>
  <c r="O1534" i="1"/>
  <c r="P1534" i="1" s="1"/>
  <c r="Q1534" i="1" s="1"/>
  <c r="L1534" i="1"/>
  <c r="K1534" i="1"/>
  <c r="M1534" i="1" s="1"/>
  <c r="J1534" i="1"/>
  <c r="H1534" i="1"/>
  <c r="I1534" i="1" s="1"/>
  <c r="O1533" i="1"/>
  <c r="P1533" i="1" s="1"/>
  <c r="Q1533" i="1" s="1"/>
  <c r="L1533" i="1"/>
  <c r="K1533" i="1"/>
  <c r="M1533" i="1" s="1"/>
  <c r="J1533" i="1"/>
  <c r="H1533" i="1"/>
  <c r="I1533" i="1" s="1"/>
  <c r="O1532" i="1"/>
  <c r="P1532" i="1" s="1"/>
  <c r="Q1532" i="1" s="1"/>
  <c r="L1532" i="1"/>
  <c r="K1532" i="1"/>
  <c r="J1532" i="1"/>
  <c r="H1532" i="1"/>
  <c r="I1532" i="1" s="1"/>
  <c r="O1531" i="1"/>
  <c r="P1531" i="1" s="1"/>
  <c r="Q1531" i="1" s="1"/>
  <c r="L1531" i="1"/>
  <c r="K1531" i="1"/>
  <c r="M1531" i="1" s="1"/>
  <c r="J1531" i="1"/>
  <c r="H1531" i="1"/>
  <c r="I1531" i="1" s="1"/>
  <c r="O1530" i="1"/>
  <c r="P1530" i="1" s="1"/>
  <c r="Q1530" i="1" s="1"/>
  <c r="L1530" i="1"/>
  <c r="K1530" i="1"/>
  <c r="M1530" i="1" s="1"/>
  <c r="J1530" i="1"/>
  <c r="H1530" i="1"/>
  <c r="I1530" i="1" s="1"/>
  <c r="O1529" i="1"/>
  <c r="P1529" i="1" s="1"/>
  <c r="Q1529" i="1" s="1"/>
  <c r="L1529" i="1"/>
  <c r="K1529" i="1"/>
  <c r="M1529" i="1" s="1"/>
  <c r="J1529" i="1"/>
  <c r="H1529" i="1"/>
  <c r="I1529" i="1" s="1"/>
  <c r="O1528" i="1"/>
  <c r="P1528" i="1" s="1"/>
  <c r="Q1528" i="1" s="1"/>
  <c r="L1528" i="1"/>
  <c r="K1528" i="1"/>
  <c r="M1528" i="1" s="1"/>
  <c r="J1528" i="1"/>
  <c r="H1528" i="1"/>
  <c r="I1528" i="1" s="1"/>
  <c r="O1527" i="1"/>
  <c r="P1527" i="1" s="1"/>
  <c r="Q1527" i="1" s="1"/>
  <c r="L1527" i="1"/>
  <c r="K1527" i="1"/>
  <c r="M1527" i="1" s="1"/>
  <c r="J1527" i="1"/>
  <c r="H1527" i="1"/>
  <c r="I1527" i="1" s="1"/>
  <c r="O1526" i="1"/>
  <c r="P1526" i="1" s="1"/>
  <c r="Q1526" i="1" s="1"/>
  <c r="L1526" i="1"/>
  <c r="K1526" i="1"/>
  <c r="J1526" i="1"/>
  <c r="H1526" i="1"/>
  <c r="I1526" i="1" s="1"/>
  <c r="O1525" i="1"/>
  <c r="P1525" i="1" s="1"/>
  <c r="Q1525" i="1" s="1"/>
  <c r="L1525" i="1"/>
  <c r="K1525" i="1"/>
  <c r="M1525" i="1" s="1"/>
  <c r="J1525" i="1"/>
  <c r="H1525" i="1"/>
  <c r="I1525" i="1" s="1"/>
  <c r="O1524" i="1"/>
  <c r="P1524" i="1" s="1"/>
  <c r="Q1524" i="1" s="1"/>
  <c r="L1524" i="1"/>
  <c r="K1524" i="1"/>
  <c r="M1524" i="1" s="1"/>
  <c r="J1524" i="1"/>
  <c r="H1524" i="1"/>
  <c r="I1524" i="1" s="1"/>
  <c r="O1523" i="1"/>
  <c r="P1523" i="1" s="1"/>
  <c r="Q1523" i="1" s="1"/>
  <c r="L1523" i="1"/>
  <c r="K1523" i="1"/>
  <c r="M1523" i="1" s="1"/>
  <c r="J1523" i="1"/>
  <c r="H1523" i="1"/>
  <c r="I1523" i="1" s="1"/>
  <c r="O1522" i="1"/>
  <c r="P1522" i="1" s="1"/>
  <c r="Q1522" i="1" s="1"/>
  <c r="L1522" i="1"/>
  <c r="K1522" i="1"/>
  <c r="J1522" i="1"/>
  <c r="H1522" i="1"/>
  <c r="I1522" i="1" s="1"/>
  <c r="O1521" i="1"/>
  <c r="P1521" i="1" s="1"/>
  <c r="Q1521" i="1" s="1"/>
  <c r="L1521" i="1"/>
  <c r="K1521" i="1"/>
  <c r="M1521" i="1" s="1"/>
  <c r="J1521" i="1"/>
  <c r="H1521" i="1"/>
  <c r="I1521" i="1" s="1"/>
  <c r="O1520" i="1"/>
  <c r="P1520" i="1" s="1"/>
  <c r="Q1520" i="1" s="1"/>
  <c r="L1520" i="1"/>
  <c r="K1520" i="1"/>
  <c r="M1520" i="1" s="1"/>
  <c r="J1520" i="1"/>
  <c r="H1520" i="1"/>
  <c r="I1520" i="1" s="1"/>
  <c r="O1519" i="1"/>
  <c r="P1519" i="1" s="1"/>
  <c r="Q1519" i="1" s="1"/>
  <c r="L1519" i="1"/>
  <c r="K1519" i="1"/>
  <c r="M1519" i="1" s="1"/>
  <c r="J1519" i="1"/>
  <c r="H1519" i="1"/>
  <c r="I1519" i="1" s="1"/>
  <c r="S1518" i="1"/>
  <c r="O1518" i="1"/>
  <c r="P1518" i="1" s="1"/>
  <c r="Q1518" i="1" s="1"/>
  <c r="L1518" i="1"/>
  <c r="K1518" i="1"/>
  <c r="M1518" i="1" s="1"/>
  <c r="J1518" i="1"/>
  <c r="H1518" i="1"/>
  <c r="I1518" i="1" s="1"/>
  <c r="O1517" i="1"/>
  <c r="P1517" i="1" s="1"/>
  <c r="Q1517" i="1" s="1"/>
  <c r="L1517" i="1"/>
  <c r="K1517" i="1"/>
  <c r="M1517" i="1" s="1"/>
  <c r="J1517" i="1"/>
  <c r="H1517" i="1"/>
  <c r="I1517" i="1" s="1"/>
  <c r="O1516" i="1"/>
  <c r="P1516" i="1" s="1"/>
  <c r="Q1516" i="1" s="1"/>
  <c r="L1516" i="1"/>
  <c r="K1516" i="1"/>
  <c r="J1516" i="1"/>
  <c r="H1516" i="1"/>
  <c r="I1516" i="1" s="1"/>
  <c r="O1515" i="1"/>
  <c r="P1515" i="1" s="1"/>
  <c r="Q1515" i="1" s="1"/>
  <c r="L1515" i="1"/>
  <c r="K1515" i="1"/>
  <c r="M1515" i="1" s="1"/>
  <c r="J1515" i="1"/>
  <c r="H1515" i="1"/>
  <c r="I1515" i="1" s="1"/>
  <c r="O1514" i="1"/>
  <c r="P1514" i="1" s="1"/>
  <c r="Q1514" i="1" s="1"/>
  <c r="L1514" i="1"/>
  <c r="K1514" i="1"/>
  <c r="M1514" i="1" s="1"/>
  <c r="J1514" i="1"/>
  <c r="H1514" i="1"/>
  <c r="I1514" i="1" s="1"/>
  <c r="O1513" i="1"/>
  <c r="P1513" i="1" s="1"/>
  <c r="Q1513" i="1" s="1"/>
  <c r="L1513" i="1"/>
  <c r="K1513" i="1"/>
  <c r="M1513" i="1" s="1"/>
  <c r="J1513" i="1"/>
  <c r="H1513" i="1"/>
  <c r="I1513" i="1" s="1"/>
  <c r="O1512" i="1"/>
  <c r="P1512" i="1" s="1"/>
  <c r="Q1512" i="1" s="1"/>
  <c r="L1512" i="1"/>
  <c r="K1512" i="1"/>
  <c r="M1512" i="1" s="1"/>
  <c r="J1512" i="1"/>
  <c r="H1512" i="1"/>
  <c r="I1512" i="1" s="1"/>
  <c r="O1511" i="1"/>
  <c r="P1511" i="1" s="1"/>
  <c r="Q1511" i="1" s="1"/>
  <c r="L1511" i="1"/>
  <c r="K1511" i="1"/>
  <c r="M1511" i="1" s="1"/>
  <c r="J1511" i="1"/>
  <c r="H1511" i="1"/>
  <c r="I1511" i="1" s="1"/>
  <c r="O1510" i="1"/>
  <c r="P1510" i="1" s="1"/>
  <c r="Q1510" i="1" s="1"/>
  <c r="L1510" i="1"/>
  <c r="K1510" i="1"/>
  <c r="J1510" i="1"/>
  <c r="H1510" i="1"/>
  <c r="I1510" i="1" s="1"/>
  <c r="O1509" i="1"/>
  <c r="P1509" i="1" s="1"/>
  <c r="Q1509" i="1" s="1"/>
  <c r="L1509" i="1"/>
  <c r="K1509" i="1"/>
  <c r="J1509" i="1"/>
  <c r="H1509" i="1"/>
  <c r="I1509" i="1" s="1"/>
  <c r="O1508" i="1"/>
  <c r="P1508" i="1" s="1"/>
  <c r="Q1508" i="1" s="1"/>
  <c r="L1508" i="1"/>
  <c r="K1508" i="1"/>
  <c r="M1508" i="1" s="1"/>
  <c r="J1508" i="1"/>
  <c r="H1508" i="1"/>
  <c r="I1508" i="1" s="1"/>
  <c r="O1507" i="1"/>
  <c r="P1507" i="1" s="1"/>
  <c r="Q1507" i="1" s="1"/>
  <c r="L1507" i="1"/>
  <c r="K1507" i="1"/>
  <c r="M1507" i="1" s="1"/>
  <c r="J1507" i="1"/>
  <c r="H1507" i="1"/>
  <c r="I1507" i="1" s="1"/>
  <c r="O1506" i="1"/>
  <c r="P1506" i="1" s="1"/>
  <c r="Q1506" i="1" s="1"/>
  <c r="L1506" i="1"/>
  <c r="K1506" i="1"/>
  <c r="J1506" i="1"/>
  <c r="H1506" i="1"/>
  <c r="I1506" i="1" s="1"/>
  <c r="O1505" i="1"/>
  <c r="P1505" i="1" s="1"/>
  <c r="Q1505" i="1" s="1"/>
  <c r="L1505" i="1"/>
  <c r="K1505" i="1"/>
  <c r="M1505" i="1" s="1"/>
  <c r="J1505" i="1"/>
  <c r="H1505" i="1"/>
  <c r="I1505" i="1" s="1"/>
  <c r="O1504" i="1"/>
  <c r="P1504" i="1" s="1"/>
  <c r="Q1504" i="1" s="1"/>
  <c r="L1504" i="1"/>
  <c r="K1504" i="1"/>
  <c r="M1504" i="1" s="1"/>
  <c r="J1504" i="1"/>
  <c r="H1504" i="1"/>
  <c r="I1504" i="1" s="1"/>
  <c r="O1503" i="1"/>
  <c r="P1503" i="1" s="1"/>
  <c r="Q1503" i="1" s="1"/>
  <c r="L1503" i="1"/>
  <c r="K1503" i="1"/>
  <c r="M1503" i="1" s="1"/>
  <c r="J1503" i="1"/>
  <c r="H1503" i="1"/>
  <c r="I1503" i="1" s="1"/>
  <c r="O1502" i="1"/>
  <c r="P1502" i="1" s="1"/>
  <c r="Q1502" i="1" s="1"/>
  <c r="L1502" i="1"/>
  <c r="K1502" i="1"/>
  <c r="M1502" i="1" s="1"/>
  <c r="J1502" i="1"/>
  <c r="H1502" i="1"/>
  <c r="I1502" i="1" s="1"/>
  <c r="O1501" i="1"/>
  <c r="P1501" i="1" s="1"/>
  <c r="Q1501" i="1" s="1"/>
  <c r="L1501" i="1"/>
  <c r="K1501" i="1"/>
  <c r="M1501" i="1" s="1"/>
  <c r="J1501" i="1"/>
  <c r="H1501" i="1"/>
  <c r="I1501" i="1" s="1"/>
  <c r="O1500" i="1"/>
  <c r="P1500" i="1" s="1"/>
  <c r="Q1500" i="1" s="1"/>
  <c r="L1500" i="1"/>
  <c r="K1500" i="1"/>
  <c r="J1500" i="1"/>
  <c r="H1500" i="1"/>
  <c r="I1500" i="1" s="1"/>
  <c r="O1499" i="1"/>
  <c r="P1499" i="1" s="1"/>
  <c r="Q1499" i="1" s="1"/>
  <c r="L1499" i="1"/>
  <c r="K1499" i="1"/>
  <c r="J1499" i="1"/>
  <c r="H1499" i="1"/>
  <c r="I1499" i="1" s="1"/>
  <c r="O1498" i="1"/>
  <c r="P1498" i="1" s="1"/>
  <c r="Q1498" i="1" s="1"/>
  <c r="L1498" i="1"/>
  <c r="K1498" i="1"/>
  <c r="M1498" i="1" s="1"/>
  <c r="J1498" i="1"/>
  <c r="H1498" i="1"/>
  <c r="I1498" i="1" s="1"/>
  <c r="O1497" i="1"/>
  <c r="P1497" i="1" s="1"/>
  <c r="Q1497" i="1" s="1"/>
  <c r="L1497" i="1"/>
  <c r="K1497" i="1"/>
  <c r="M1497" i="1" s="1"/>
  <c r="J1497" i="1"/>
  <c r="H1497" i="1"/>
  <c r="I1497" i="1" s="1"/>
  <c r="O1496" i="1"/>
  <c r="P1496" i="1" s="1"/>
  <c r="Q1496" i="1" s="1"/>
  <c r="L1496" i="1"/>
  <c r="K1496" i="1"/>
  <c r="M1496" i="1" s="1"/>
  <c r="J1496" i="1"/>
  <c r="H1496" i="1"/>
  <c r="I1496" i="1" s="1"/>
  <c r="O1495" i="1"/>
  <c r="P1495" i="1" s="1"/>
  <c r="Q1495" i="1" s="1"/>
  <c r="L1495" i="1"/>
  <c r="K1495" i="1"/>
  <c r="M1495" i="1" s="1"/>
  <c r="J1495" i="1"/>
  <c r="H1495" i="1"/>
  <c r="I1495" i="1" s="1"/>
  <c r="O1494" i="1"/>
  <c r="P1494" i="1" s="1"/>
  <c r="Q1494" i="1" s="1"/>
  <c r="L1494" i="1"/>
  <c r="K1494" i="1"/>
  <c r="J1494" i="1"/>
  <c r="H1494" i="1"/>
  <c r="I1494" i="1" s="1"/>
  <c r="S1493" i="1"/>
  <c r="O1493" i="1"/>
  <c r="P1493" i="1" s="1"/>
  <c r="Q1493" i="1" s="1"/>
  <c r="L1493" i="1"/>
  <c r="K1493" i="1"/>
  <c r="M1493" i="1" s="1"/>
  <c r="J1493" i="1"/>
  <c r="H1493" i="1"/>
  <c r="I1493" i="1" s="1"/>
  <c r="O1492" i="1"/>
  <c r="P1492" i="1" s="1"/>
  <c r="Q1492" i="1" s="1"/>
  <c r="L1492" i="1"/>
  <c r="K1492" i="1"/>
  <c r="M1492" i="1" s="1"/>
  <c r="J1492" i="1"/>
  <c r="H1492" i="1"/>
  <c r="I1492" i="1" s="1"/>
  <c r="O1491" i="1"/>
  <c r="P1491" i="1" s="1"/>
  <c r="Q1491" i="1" s="1"/>
  <c r="L1491" i="1"/>
  <c r="K1491" i="1"/>
  <c r="M1491" i="1" s="1"/>
  <c r="J1491" i="1"/>
  <c r="H1491" i="1"/>
  <c r="I1491" i="1" s="1"/>
  <c r="O1490" i="1"/>
  <c r="P1490" i="1" s="1"/>
  <c r="Q1490" i="1" s="1"/>
  <c r="L1490" i="1"/>
  <c r="K1490" i="1"/>
  <c r="J1490" i="1"/>
  <c r="H1490" i="1"/>
  <c r="I1490" i="1" s="1"/>
  <c r="O1489" i="1"/>
  <c r="P1489" i="1" s="1"/>
  <c r="Q1489" i="1" s="1"/>
  <c r="L1489" i="1"/>
  <c r="K1489" i="1"/>
  <c r="M1489" i="1" s="1"/>
  <c r="J1489" i="1"/>
  <c r="H1489" i="1"/>
  <c r="I1489" i="1" s="1"/>
  <c r="O1488" i="1"/>
  <c r="P1488" i="1" s="1"/>
  <c r="Q1488" i="1" s="1"/>
  <c r="L1488" i="1"/>
  <c r="K1488" i="1"/>
  <c r="M1488" i="1" s="1"/>
  <c r="J1488" i="1"/>
  <c r="H1488" i="1"/>
  <c r="I1488" i="1" s="1"/>
  <c r="O1487" i="1"/>
  <c r="P1487" i="1" s="1"/>
  <c r="Q1487" i="1" s="1"/>
  <c r="L1487" i="1"/>
  <c r="K1487" i="1"/>
  <c r="M1487" i="1" s="1"/>
  <c r="J1487" i="1"/>
  <c r="H1487" i="1"/>
  <c r="I1487" i="1" s="1"/>
  <c r="O1486" i="1"/>
  <c r="P1486" i="1" s="1"/>
  <c r="Q1486" i="1" s="1"/>
  <c r="L1486" i="1"/>
  <c r="K1486" i="1"/>
  <c r="M1486" i="1" s="1"/>
  <c r="J1486" i="1"/>
  <c r="H1486" i="1"/>
  <c r="I1486" i="1" s="1"/>
  <c r="O1485" i="1"/>
  <c r="P1485" i="1" s="1"/>
  <c r="Q1485" i="1" s="1"/>
  <c r="L1485" i="1"/>
  <c r="K1485" i="1"/>
  <c r="M1485" i="1" s="1"/>
  <c r="J1485" i="1"/>
  <c r="H1485" i="1"/>
  <c r="I1485" i="1" s="1"/>
  <c r="O1484" i="1"/>
  <c r="P1484" i="1" s="1"/>
  <c r="Q1484" i="1" s="1"/>
  <c r="L1484" i="1"/>
  <c r="K1484" i="1"/>
  <c r="J1484" i="1"/>
  <c r="H1484" i="1"/>
  <c r="I1484" i="1" s="1"/>
  <c r="O1483" i="1"/>
  <c r="P1483" i="1" s="1"/>
  <c r="Q1483" i="1" s="1"/>
  <c r="L1483" i="1"/>
  <c r="K1483" i="1"/>
  <c r="M1483" i="1" s="1"/>
  <c r="J1483" i="1"/>
  <c r="H1483" i="1"/>
  <c r="I1483" i="1" s="1"/>
  <c r="S1482" i="1"/>
  <c r="O1482" i="1"/>
  <c r="P1482" i="1" s="1"/>
  <c r="Q1482" i="1" s="1"/>
  <c r="L1482" i="1"/>
  <c r="K1482" i="1"/>
  <c r="M1482" i="1" s="1"/>
  <c r="J1482" i="1"/>
  <c r="H1482" i="1"/>
  <c r="I1482" i="1" s="1"/>
  <c r="O1481" i="1"/>
  <c r="P1481" i="1" s="1"/>
  <c r="Q1481" i="1" s="1"/>
  <c r="L1481" i="1"/>
  <c r="K1481" i="1"/>
  <c r="M1481" i="1" s="1"/>
  <c r="J1481" i="1"/>
  <c r="H1481" i="1"/>
  <c r="I1481" i="1" s="1"/>
  <c r="O1480" i="1"/>
  <c r="P1480" i="1" s="1"/>
  <c r="Q1480" i="1" s="1"/>
  <c r="L1480" i="1"/>
  <c r="K1480" i="1"/>
  <c r="M1480" i="1" s="1"/>
  <c r="J1480" i="1"/>
  <c r="H1480" i="1"/>
  <c r="I1480" i="1" s="1"/>
  <c r="O1479" i="1"/>
  <c r="P1479" i="1" s="1"/>
  <c r="Q1479" i="1" s="1"/>
  <c r="L1479" i="1"/>
  <c r="K1479" i="1"/>
  <c r="M1479" i="1" s="1"/>
  <c r="J1479" i="1"/>
  <c r="H1479" i="1"/>
  <c r="I1479" i="1" s="1"/>
  <c r="O1478" i="1"/>
  <c r="P1478" i="1" s="1"/>
  <c r="Q1478" i="1" s="1"/>
  <c r="L1478" i="1"/>
  <c r="K1478" i="1"/>
  <c r="J1478" i="1"/>
  <c r="H1478" i="1"/>
  <c r="I1478" i="1" s="1"/>
  <c r="O1477" i="1"/>
  <c r="P1477" i="1" s="1"/>
  <c r="Q1477" i="1" s="1"/>
  <c r="L1477" i="1"/>
  <c r="K1477" i="1"/>
  <c r="M1477" i="1" s="1"/>
  <c r="J1477" i="1"/>
  <c r="H1477" i="1"/>
  <c r="I1477" i="1" s="1"/>
  <c r="S1476" i="1"/>
  <c r="O1476" i="1"/>
  <c r="P1476" i="1" s="1"/>
  <c r="Q1476" i="1" s="1"/>
  <c r="L1476" i="1"/>
  <c r="K1476" i="1"/>
  <c r="M1476" i="1" s="1"/>
  <c r="J1476" i="1"/>
  <c r="H1476" i="1"/>
  <c r="I1476" i="1" s="1"/>
  <c r="O1475" i="1"/>
  <c r="P1475" i="1" s="1"/>
  <c r="Q1475" i="1" s="1"/>
  <c r="L1475" i="1"/>
  <c r="K1475" i="1"/>
  <c r="M1475" i="1" s="1"/>
  <c r="J1475" i="1"/>
  <c r="H1475" i="1"/>
  <c r="I1475" i="1" s="1"/>
  <c r="O1474" i="1"/>
  <c r="P1474" i="1" s="1"/>
  <c r="Q1474" i="1" s="1"/>
  <c r="L1474" i="1"/>
  <c r="K1474" i="1"/>
  <c r="J1474" i="1"/>
  <c r="H1474" i="1"/>
  <c r="I1474" i="1" s="1"/>
  <c r="O1473" i="1"/>
  <c r="P1473" i="1" s="1"/>
  <c r="Q1473" i="1" s="1"/>
  <c r="L1473" i="1"/>
  <c r="K1473" i="1"/>
  <c r="M1473" i="1" s="1"/>
  <c r="J1473" i="1"/>
  <c r="H1473" i="1"/>
  <c r="I1473" i="1" s="1"/>
  <c r="O1472" i="1"/>
  <c r="P1472" i="1" s="1"/>
  <c r="Q1472" i="1" s="1"/>
  <c r="L1472" i="1"/>
  <c r="K1472" i="1"/>
  <c r="M1472" i="1" s="1"/>
  <c r="J1472" i="1"/>
  <c r="H1472" i="1"/>
  <c r="I1472" i="1" s="1"/>
  <c r="O1471" i="1"/>
  <c r="P1471" i="1" s="1"/>
  <c r="Q1471" i="1" s="1"/>
  <c r="L1471" i="1"/>
  <c r="K1471" i="1"/>
  <c r="M1471" i="1" s="1"/>
  <c r="J1471" i="1"/>
  <c r="H1471" i="1"/>
  <c r="I1471" i="1" s="1"/>
  <c r="O1470" i="1"/>
  <c r="P1470" i="1" s="1"/>
  <c r="Q1470" i="1" s="1"/>
  <c r="L1470" i="1"/>
  <c r="K1470" i="1"/>
  <c r="M1470" i="1" s="1"/>
  <c r="J1470" i="1"/>
  <c r="H1470" i="1"/>
  <c r="I1470" i="1" s="1"/>
  <c r="S1469" i="1"/>
  <c r="O1469" i="1"/>
  <c r="P1469" i="1" s="1"/>
  <c r="Q1469" i="1" s="1"/>
  <c r="L1469" i="1"/>
  <c r="K1469" i="1"/>
  <c r="M1469" i="1" s="1"/>
  <c r="J1469" i="1"/>
  <c r="H1469" i="1"/>
  <c r="I1469" i="1" s="1"/>
  <c r="O1468" i="1"/>
  <c r="P1468" i="1" s="1"/>
  <c r="Q1468" i="1" s="1"/>
  <c r="L1468" i="1"/>
  <c r="K1468" i="1"/>
  <c r="J1468" i="1"/>
  <c r="H1468" i="1"/>
  <c r="I1468" i="1" s="1"/>
  <c r="O1467" i="1"/>
  <c r="P1467" i="1" s="1"/>
  <c r="Q1467" i="1" s="1"/>
  <c r="L1467" i="1"/>
  <c r="K1467" i="1"/>
  <c r="M1467" i="1" s="1"/>
  <c r="J1467" i="1"/>
  <c r="H1467" i="1"/>
  <c r="I1467" i="1" s="1"/>
  <c r="O1466" i="1"/>
  <c r="P1466" i="1" s="1"/>
  <c r="Q1466" i="1" s="1"/>
  <c r="L1466" i="1"/>
  <c r="K1466" i="1"/>
  <c r="M1466" i="1" s="1"/>
  <c r="J1466" i="1"/>
  <c r="H1466" i="1"/>
  <c r="I1466" i="1" s="1"/>
  <c r="O1465" i="1"/>
  <c r="P1465" i="1" s="1"/>
  <c r="Q1465" i="1" s="1"/>
  <c r="L1465" i="1"/>
  <c r="K1465" i="1"/>
  <c r="M1465" i="1" s="1"/>
  <c r="J1465" i="1"/>
  <c r="H1465" i="1"/>
  <c r="I1465" i="1" s="1"/>
  <c r="O1464" i="1"/>
  <c r="P1464" i="1" s="1"/>
  <c r="Q1464" i="1" s="1"/>
  <c r="L1464" i="1"/>
  <c r="K1464" i="1"/>
  <c r="M1464" i="1" s="1"/>
  <c r="J1464" i="1"/>
  <c r="H1464" i="1"/>
  <c r="I1464" i="1" s="1"/>
  <c r="O1463" i="1"/>
  <c r="P1463" i="1" s="1"/>
  <c r="Q1463" i="1" s="1"/>
  <c r="L1463" i="1"/>
  <c r="K1463" i="1"/>
  <c r="M1463" i="1" s="1"/>
  <c r="J1463" i="1"/>
  <c r="H1463" i="1"/>
  <c r="I1463" i="1" s="1"/>
  <c r="O1462" i="1"/>
  <c r="P1462" i="1" s="1"/>
  <c r="Q1462" i="1" s="1"/>
  <c r="L1462" i="1"/>
  <c r="K1462" i="1"/>
  <c r="J1462" i="1"/>
  <c r="H1462" i="1"/>
  <c r="I1462" i="1" s="1"/>
  <c r="O1461" i="1"/>
  <c r="P1461" i="1" s="1"/>
  <c r="Q1461" i="1" s="1"/>
  <c r="L1461" i="1"/>
  <c r="K1461" i="1"/>
  <c r="M1461" i="1" s="1"/>
  <c r="J1461" i="1"/>
  <c r="H1461" i="1"/>
  <c r="I1461" i="1" s="1"/>
  <c r="O1460" i="1"/>
  <c r="P1460" i="1" s="1"/>
  <c r="Q1460" i="1" s="1"/>
  <c r="L1460" i="1"/>
  <c r="K1460" i="1"/>
  <c r="M1460" i="1" s="1"/>
  <c r="J1460" i="1"/>
  <c r="H1460" i="1"/>
  <c r="I1460" i="1" s="1"/>
  <c r="O1459" i="1"/>
  <c r="P1459" i="1" s="1"/>
  <c r="Q1459" i="1" s="1"/>
  <c r="L1459" i="1"/>
  <c r="K1459" i="1"/>
  <c r="M1459" i="1" s="1"/>
  <c r="J1459" i="1"/>
  <c r="H1459" i="1"/>
  <c r="I1459" i="1" s="1"/>
  <c r="O1458" i="1"/>
  <c r="P1458" i="1" s="1"/>
  <c r="Q1458" i="1" s="1"/>
  <c r="L1458" i="1"/>
  <c r="K1458" i="1"/>
  <c r="J1458" i="1"/>
  <c r="H1458" i="1"/>
  <c r="I1458" i="1" s="1"/>
  <c r="O1457" i="1"/>
  <c r="P1457" i="1" s="1"/>
  <c r="Q1457" i="1" s="1"/>
  <c r="L1457" i="1"/>
  <c r="K1457" i="1"/>
  <c r="M1457" i="1" s="1"/>
  <c r="J1457" i="1"/>
  <c r="H1457" i="1"/>
  <c r="I1457" i="1" s="1"/>
  <c r="O1456" i="1"/>
  <c r="P1456" i="1" s="1"/>
  <c r="Q1456" i="1" s="1"/>
  <c r="L1456" i="1"/>
  <c r="K1456" i="1"/>
  <c r="M1456" i="1" s="1"/>
  <c r="J1456" i="1"/>
  <c r="H1456" i="1"/>
  <c r="I1456" i="1" s="1"/>
  <c r="O1455" i="1"/>
  <c r="P1455" i="1" s="1"/>
  <c r="Q1455" i="1" s="1"/>
  <c r="L1455" i="1"/>
  <c r="K1455" i="1"/>
  <c r="M1455" i="1" s="1"/>
  <c r="J1455" i="1"/>
  <c r="H1455" i="1"/>
  <c r="I1455" i="1" s="1"/>
  <c r="O1454" i="1"/>
  <c r="P1454" i="1" s="1"/>
  <c r="Q1454" i="1" s="1"/>
  <c r="L1454" i="1"/>
  <c r="K1454" i="1"/>
  <c r="M1454" i="1" s="1"/>
  <c r="J1454" i="1"/>
  <c r="H1454" i="1"/>
  <c r="I1454" i="1" s="1"/>
  <c r="O1453" i="1"/>
  <c r="P1453" i="1" s="1"/>
  <c r="Q1453" i="1" s="1"/>
  <c r="L1453" i="1"/>
  <c r="K1453" i="1"/>
  <c r="M1453" i="1" s="1"/>
  <c r="J1453" i="1"/>
  <c r="H1453" i="1"/>
  <c r="I1453" i="1" s="1"/>
  <c r="O1452" i="1"/>
  <c r="P1452" i="1" s="1"/>
  <c r="Q1452" i="1" s="1"/>
  <c r="L1452" i="1"/>
  <c r="K1452" i="1"/>
  <c r="J1452" i="1"/>
  <c r="H1452" i="1"/>
  <c r="I1452" i="1" s="1"/>
  <c r="O1451" i="1"/>
  <c r="P1451" i="1" s="1"/>
  <c r="Q1451" i="1" s="1"/>
  <c r="L1451" i="1"/>
  <c r="K1451" i="1"/>
  <c r="M1451" i="1" s="1"/>
  <c r="J1451" i="1"/>
  <c r="H1451" i="1"/>
  <c r="I1451" i="1" s="1"/>
  <c r="O1450" i="1"/>
  <c r="P1450" i="1" s="1"/>
  <c r="Q1450" i="1" s="1"/>
  <c r="L1450" i="1"/>
  <c r="K1450" i="1"/>
  <c r="M1450" i="1" s="1"/>
  <c r="J1450" i="1"/>
  <c r="H1450" i="1"/>
  <c r="I1450" i="1" s="1"/>
  <c r="O1449" i="1"/>
  <c r="P1449" i="1" s="1"/>
  <c r="Q1449" i="1" s="1"/>
  <c r="L1449" i="1"/>
  <c r="K1449" i="1"/>
  <c r="M1449" i="1" s="1"/>
  <c r="J1449" i="1"/>
  <c r="H1449" i="1"/>
  <c r="I1449" i="1" s="1"/>
  <c r="O1448" i="1"/>
  <c r="P1448" i="1" s="1"/>
  <c r="Q1448" i="1" s="1"/>
  <c r="L1448" i="1"/>
  <c r="K1448" i="1"/>
  <c r="M1448" i="1" s="1"/>
  <c r="J1448" i="1"/>
  <c r="H1448" i="1"/>
  <c r="I1448" i="1" s="1"/>
  <c r="O1447" i="1"/>
  <c r="P1447" i="1" s="1"/>
  <c r="Q1447" i="1" s="1"/>
  <c r="L1447" i="1"/>
  <c r="K1447" i="1"/>
  <c r="M1447" i="1" s="1"/>
  <c r="J1447" i="1"/>
  <c r="H1447" i="1"/>
  <c r="I1447" i="1" s="1"/>
  <c r="S1446" i="1"/>
  <c r="O1446" i="1"/>
  <c r="P1446" i="1" s="1"/>
  <c r="Q1446" i="1" s="1"/>
  <c r="L1446" i="1"/>
  <c r="K1446" i="1"/>
  <c r="J1446" i="1"/>
  <c r="H1446" i="1"/>
  <c r="I1446" i="1" s="1"/>
  <c r="O1445" i="1"/>
  <c r="P1445" i="1" s="1"/>
  <c r="Q1445" i="1" s="1"/>
  <c r="L1445" i="1"/>
  <c r="K1445" i="1"/>
  <c r="M1445" i="1" s="1"/>
  <c r="J1445" i="1"/>
  <c r="H1445" i="1"/>
  <c r="I1445" i="1" s="1"/>
  <c r="O1444" i="1"/>
  <c r="P1444" i="1" s="1"/>
  <c r="Q1444" i="1" s="1"/>
  <c r="L1444" i="1"/>
  <c r="K1444" i="1"/>
  <c r="M1444" i="1" s="1"/>
  <c r="J1444" i="1"/>
  <c r="H1444" i="1"/>
  <c r="I1444" i="1" s="1"/>
  <c r="O1443" i="1"/>
  <c r="P1443" i="1" s="1"/>
  <c r="Q1443" i="1" s="1"/>
  <c r="L1443" i="1"/>
  <c r="K1443" i="1"/>
  <c r="M1443" i="1" s="1"/>
  <c r="J1443" i="1"/>
  <c r="H1443" i="1"/>
  <c r="I1443" i="1" s="1"/>
  <c r="O1442" i="1"/>
  <c r="P1442" i="1" s="1"/>
  <c r="Q1442" i="1" s="1"/>
  <c r="L1442" i="1"/>
  <c r="K1442" i="1"/>
  <c r="J1442" i="1"/>
  <c r="H1442" i="1"/>
  <c r="I1442" i="1" s="1"/>
  <c r="O1441" i="1"/>
  <c r="P1441" i="1" s="1"/>
  <c r="Q1441" i="1" s="1"/>
  <c r="L1441" i="1"/>
  <c r="K1441" i="1"/>
  <c r="M1441" i="1" s="1"/>
  <c r="J1441" i="1"/>
  <c r="H1441" i="1"/>
  <c r="I1441" i="1" s="1"/>
  <c r="O1440" i="1"/>
  <c r="P1440" i="1" s="1"/>
  <c r="Q1440" i="1" s="1"/>
  <c r="L1440" i="1"/>
  <c r="K1440" i="1"/>
  <c r="M1440" i="1" s="1"/>
  <c r="J1440" i="1"/>
  <c r="H1440" i="1"/>
  <c r="I1440" i="1" s="1"/>
  <c r="O1439" i="1"/>
  <c r="P1439" i="1" s="1"/>
  <c r="Q1439" i="1" s="1"/>
  <c r="L1439" i="1"/>
  <c r="K1439" i="1"/>
  <c r="M1439" i="1" s="1"/>
  <c r="J1439" i="1"/>
  <c r="H1439" i="1"/>
  <c r="I1439" i="1" s="1"/>
  <c r="O1438" i="1"/>
  <c r="P1438" i="1" s="1"/>
  <c r="Q1438" i="1" s="1"/>
  <c r="L1438" i="1"/>
  <c r="K1438" i="1"/>
  <c r="M1438" i="1" s="1"/>
  <c r="J1438" i="1"/>
  <c r="H1438" i="1"/>
  <c r="I1438" i="1" s="1"/>
  <c r="O1437" i="1"/>
  <c r="P1437" i="1" s="1"/>
  <c r="Q1437" i="1" s="1"/>
  <c r="L1437" i="1"/>
  <c r="K1437" i="1"/>
  <c r="M1437" i="1" s="1"/>
  <c r="J1437" i="1"/>
  <c r="H1437" i="1"/>
  <c r="I1437" i="1" s="1"/>
  <c r="O1436" i="1"/>
  <c r="P1436" i="1" s="1"/>
  <c r="Q1436" i="1" s="1"/>
  <c r="L1436" i="1"/>
  <c r="K1436" i="1"/>
  <c r="J1436" i="1"/>
  <c r="H1436" i="1"/>
  <c r="I1436" i="1" s="1"/>
  <c r="O1435" i="1"/>
  <c r="P1435" i="1" s="1"/>
  <c r="Q1435" i="1" s="1"/>
  <c r="L1435" i="1"/>
  <c r="K1435" i="1"/>
  <c r="M1435" i="1" s="1"/>
  <c r="J1435" i="1"/>
  <c r="H1435" i="1"/>
  <c r="I1435" i="1" s="1"/>
  <c r="O1434" i="1"/>
  <c r="P1434" i="1" s="1"/>
  <c r="Q1434" i="1" s="1"/>
  <c r="L1434" i="1"/>
  <c r="K1434" i="1"/>
  <c r="M1434" i="1" s="1"/>
  <c r="J1434" i="1"/>
  <c r="H1434" i="1"/>
  <c r="I1434" i="1" s="1"/>
  <c r="O1433" i="1"/>
  <c r="P1433" i="1" s="1"/>
  <c r="Q1433" i="1" s="1"/>
  <c r="L1433" i="1"/>
  <c r="K1433" i="1"/>
  <c r="M1433" i="1" s="1"/>
  <c r="J1433" i="1"/>
  <c r="H1433" i="1"/>
  <c r="I1433" i="1" s="1"/>
  <c r="S1432" i="1"/>
  <c r="O1432" i="1"/>
  <c r="P1432" i="1" s="1"/>
  <c r="Q1432" i="1" s="1"/>
  <c r="L1432" i="1"/>
  <c r="K1432" i="1"/>
  <c r="M1432" i="1" s="1"/>
  <c r="J1432" i="1"/>
  <c r="H1432" i="1"/>
  <c r="I1432" i="1" s="1"/>
  <c r="S1431" i="1"/>
  <c r="O1431" i="1"/>
  <c r="P1431" i="1" s="1"/>
  <c r="Q1431" i="1" s="1"/>
  <c r="L1431" i="1"/>
  <c r="K1431" i="1"/>
  <c r="M1431" i="1" s="1"/>
  <c r="J1431" i="1"/>
  <c r="H1431" i="1"/>
  <c r="I1431" i="1" s="1"/>
  <c r="O1430" i="1"/>
  <c r="P1430" i="1" s="1"/>
  <c r="Q1430" i="1" s="1"/>
  <c r="L1430" i="1"/>
  <c r="K1430" i="1"/>
  <c r="J1430" i="1"/>
  <c r="H1430" i="1"/>
  <c r="I1430" i="1" s="1"/>
  <c r="O1429" i="1"/>
  <c r="P1429" i="1" s="1"/>
  <c r="Q1429" i="1" s="1"/>
  <c r="L1429" i="1"/>
  <c r="K1429" i="1"/>
  <c r="M1429" i="1" s="1"/>
  <c r="J1429" i="1"/>
  <c r="H1429" i="1"/>
  <c r="I1429" i="1" s="1"/>
  <c r="O1428" i="1"/>
  <c r="P1428" i="1" s="1"/>
  <c r="Q1428" i="1" s="1"/>
  <c r="L1428" i="1"/>
  <c r="K1428" i="1"/>
  <c r="M1428" i="1" s="1"/>
  <c r="J1428" i="1"/>
  <c r="H1428" i="1"/>
  <c r="I1428" i="1" s="1"/>
  <c r="O1427" i="1"/>
  <c r="P1427" i="1" s="1"/>
  <c r="Q1427" i="1" s="1"/>
  <c r="L1427" i="1"/>
  <c r="K1427" i="1"/>
  <c r="M1427" i="1" s="1"/>
  <c r="J1427" i="1"/>
  <c r="H1427" i="1"/>
  <c r="I1427" i="1" s="1"/>
  <c r="O1426" i="1"/>
  <c r="P1426" i="1" s="1"/>
  <c r="Q1426" i="1" s="1"/>
  <c r="L1426" i="1"/>
  <c r="K1426" i="1"/>
  <c r="J1426" i="1"/>
  <c r="H1426" i="1"/>
  <c r="I1426" i="1" s="1"/>
  <c r="O1425" i="1"/>
  <c r="P1425" i="1" s="1"/>
  <c r="Q1425" i="1" s="1"/>
  <c r="L1425" i="1"/>
  <c r="K1425" i="1"/>
  <c r="M1425" i="1" s="1"/>
  <c r="J1425" i="1"/>
  <c r="H1425" i="1"/>
  <c r="I1425" i="1" s="1"/>
  <c r="O1424" i="1"/>
  <c r="P1424" i="1" s="1"/>
  <c r="Q1424" i="1" s="1"/>
  <c r="L1424" i="1"/>
  <c r="K1424" i="1"/>
  <c r="M1424" i="1" s="1"/>
  <c r="J1424" i="1"/>
  <c r="H1424" i="1"/>
  <c r="I1424" i="1" s="1"/>
  <c r="O1423" i="1"/>
  <c r="P1423" i="1" s="1"/>
  <c r="Q1423" i="1" s="1"/>
  <c r="L1423" i="1"/>
  <c r="K1423" i="1"/>
  <c r="M1423" i="1" s="1"/>
  <c r="J1423" i="1"/>
  <c r="H1423" i="1"/>
  <c r="I1423" i="1" s="1"/>
  <c r="O1422" i="1"/>
  <c r="P1422" i="1" s="1"/>
  <c r="Q1422" i="1" s="1"/>
  <c r="L1422" i="1"/>
  <c r="K1422" i="1"/>
  <c r="M1422" i="1" s="1"/>
  <c r="J1422" i="1"/>
  <c r="H1422" i="1"/>
  <c r="I1422" i="1" s="1"/>
  <c r="O1421" i="1"/>
  <c r="P1421" i="1" s="1"/>
  <c r="Q1421" i="1" s="1"/>
  <c r="L1421" i="1"/>
  <c r="K1421" i="1"/>
  <c r="M1421" i="1" s="1"/>
  <c r="J1421" i="1"/>
  <c r="H1421" i="1"/>
  <c r="I1421" i="1" s="1"/>
  <c r="O1420" i="1"/>
  <c r="P1420" i="1" s="1"/>
  <c r="Q1420" i="1" s="1"/>
  <c r="L1420" i="1"/>
  <c r="K1420" i="1"/>
  <c r="J1420" i="1"/>
  <c r="H1420" i="1"/>
  <c r="I1420" i="1" s="1"/>
  <c r="O1419" i="1"/>
  <c r="P1419" i="1" s="1"/>
  <c r="Q1419" i="1" s="1"/>
  <c r="L1419" i="1"/>
  <c r="K1419" i="1"/>
  <c r="M1419" i="1" s="1"/>
  <c r="J1419" i="1"/>
  <c r="H1419" i="1"/>
  <c r="I1419" i="1" s="1"/>
  <c r="O1418" i="1"/>
  <c r="P1418" i="1" s="1"/>
  <c r="Q1418" i="1" s="1"/>
  <c r="L1418" i="1"/>
  <c r="K1418" i="1"/>
  <c r="M1418" i="1" s="1"/>
  <c r="J1418" i="1"/>
  <c r="H1418" i="1"/>
  <c r="I1418" i="1" s="1"/>
  <c r="O1417" i="1"/>
  <c r="P1417" i="1" s="1"/>
  <c r="Q1417" i="1" s="1"/>
  <c r="L1417" i="1"/>
  <c r="K1417" i="1"/>
  <c r="M1417" i="1" s="1"/>
  <c r="J1417" i="1"/>
  <c r="H1417" i="1"/>
  <c r="I1417" i="1" s="1"/>
  <c r="O1416" i="1"/>
  <c r="P1416" i="1" s="1"/>
  <c r="Q1416" i="1" s="1"/>
  <c r="L1416" i="1"/>
  <c r="K1416" i="1"/>
  <c r="M1416" i="1" s="1"/>
  <c r="J1416" i="1"/>
  <c r="H1416" i="1"/>
  <c r="I1416" i="1" s="1"/>
  <c r="S1415" i="1"/>
  <c r="O1415" i="1"/>
  <c r="P1415" i="1" s="1"/>
  <c r="Q1415" i="1" s="1"/>
  <c r="L1415" i="1"/>
  <c r="K1415" i="1"/>
  <c r="M1415" i="1" s="1"/>
  <c r="J1415" i="1"/>
  <c r="H1415" i="1"/>
  <c r="I1415" i="1" s="1"/>
  <c r="O1414" i="1"/>
  <c r="P1414" i="1" s="1"/>
  <c r="Q1414" i="1" s="1"/>
  <c r="L1414" i="1"/>
  <c r="K1414" i="1"/>
  <c r="J1414" i="1"/>
  <c r="H1414" i="1"/>
  <c r="I1414" i="1" s="1"/>
  <c r="O1413" i="1"/>
  <c r="P1413" i="1" s="1"/>
  <c r="Q1413" i="1" s="1"/>
  <c r="L1413" i="1"/>
  <c r="K1413" i="1"/>
  <c r="M1413" i="1" s="1"/>
  <c r="J1413" i="1"/>
  <c r="H1413" i="1"/>
  <c r="I1413" i="1" s="1"/>
  <c r="O1412" i="1"/>
  <c r="P1412" i="1" s="1"/>
  <c r="Q1412" i="1" s="1"/>
  <c r="L1412" i="1"/>
  <c r="K1412" i="1"/>
  <c r="M1412" i="1" s="1"/>
  <c r="J1412" i="1"/>
  <c r="H1412" i="1"/>
  <c r="I1412" i="1" s="1"/>
  <c r="O1411" i="1"/>
  <c r="P1411" i="1" s="1"/>
  <c r="Q1411" i="1" s="1"/>
  <c r="L1411" i="1"/>
  <c r="K1411" i="1"/>
  <c r="M1411" i="1" s="1"/>
  <c r="J1411" i="1"/>
  <c r="H1411" i="1"/>
  <c r="I1411" i="1" s="1"/>
  <c r="O1410" i="1"/>
  <c r="P1410" i="1" s="1"/>
  <c r="Q1410" i="1" s="1"/>
  <c r="L1410" i="1"/>
  <c r="K1410" i="1"/>
  <c r="J1410" i="1"/>
  <c r="H1410" i="1"/>
  <c r="I1410" i="1" s="1"/>
  <c r="O1409" i="1"/>
  <c r="P1409" i="1" s="1"/>
  <c r="Q1409" i="1" s="1"/>
  <c r="L1409" i="1"/>
  <c r="K1409" i="1"/>
  <c r="M1409" i="1" s="1"/>
  <c r="J1409" i="1"/>
  <c r="H1409" i="1"/>
  <c r="I1409" i="1" s="1"/>
  <c r="O1408" i="1"/>
  <c r="P1408" i="1" s="1"/>
  <c r="Q1408" i="1" s="1"/>
  <c r="L1408" i="1"/>
  <c r="K1408" i="1"/>
  <c r="M1408" i="1" s="1"/>
  <c r="J1408" i="1"/>
  <c r="H1408" i="1"/>
  <c r="I1408" i="1" s="1"/>
  <c r="O1407" i="1"/>
  <c r="P1407" i="1" s="1"/>
  <c r="Q1407" i="1" s="1"/>
  <c r="L1407" i="1"/>
  <c r="K1407" i="1"/>
  <c r="M1407" i="1" s="1"/>
  <c r="J1407" i="1"/>
  <c r="H1407" i="1"/>
  <c r="I1407" i="1" s="1"/>
  <c r="O1406" i="1"/>
  <c r="P1406" i="1" s="1"/>
  <c r="Q1406" i="1" s="1"/>
  <c r="L1406" i="1"/>
  <c r="K1406" i="1"/>
  <c r="M1406" i="1" s="1"/>
  <c r="J1406" i="1"/>
  <c r="H1406" i="1"/>
  <c r="I1406" i="1" s="1"/>
  <c r="O1405" i="1"/>
  <c r="P1405" i="1" s="1"/>
  <c r="Q1405" i="1" s="1"/>
  <c r="L1405" i="1"/>
  <c r="K1405" i="1"/>
  <c r="M1405" i="1" s="1"/>
  <c r="J1405" i="1"/>
  <c r="H1405" i="1"/>
  <c r="I1405" i="1" s="1"/>
  <c r="O1404" i="1"/>
  <c r="P1404" i="1" s="1"/>
  <c r="Q1404" i="1" s="1"/>
  <c r="L1404" i="1"/>
  <c r="K1404" i="1"/>
  <c r="J1404" i="1"/>
  <c r="H1404" i="1"/>
  <c r="I1404" i="1" s="1"/>
  <c r="O1403" i="1"/>
  <c r="P1403" i="1" s="1"/>
  <c r="Q1403" i="1" s="1"/>
  <c r="L1403" i="1"/>
  <c r="K1403" i="1"/>
  <c r="M1403" i="1" s="1"/>
  <c r="J1403" i="1"/>
  <c r="H1403" i="1"/>
  <c r="I1403" i="1" s="1"/>
  <c r="O1402" i="1"/>
  <c r="P1402" i="1" s="1"/>
  <c r="Q1402" i="1" s="1"/>
  <c r="L1402" i="1"/>
  <c r="K1402" i="1"/>
  <c r="M1402" i="1" s="1"/>
  <c r="J1402" i="1"/>
  <c r="H1402" i="1"/>
  <c r="I1402" i="1" s="1"/>
  <c r="O1401" i="1"/>
  <c r="P1401" i="1" s="1"/>
  <c r="Q1401" i="1" s="1"/>
  <c r="L1401" i="1"/>
  <c r="K1401" i="1"/>
  <c r="M1401" i="1" s="1"/>
  <c r="J1401" i="1"/>
  <c r="H1401" i="1"/>
  <c r="I1401" i="1" s="1"/>
  <c r="O1400" i="1"/>
  <c r="P1400" i="1" s="1"/>
  <c r="Q1400" i="1" s="1"/>
  <c r="L1400" i="1"/>
  <c r="K1400" i="1"/>
  <c r="M1400" i="1" s="1"/>
  <c r="J1400" i="1"/>
  <c r="H1400" i="1"/>
  <c r="I1400" i="1" s="1"/>
  <c r="O1399" i="1"/>
  <c r="P1399" i="1" s="1"/>
  <c r="Q1399" i="1" s="1"/>
  <c r="L1399" i="1"/>
  <c r="K1399" i="1"/>
  <c r="M1399" i="1" s="1"/>
  <c r="J1399" i="1"/>
  <c r="H1399" i="1"/>
  <c r="I1399" i="1" s="1"/>
  <c r="S1398" i="1"/>
  <c r="O1398" i="1"/>
  <c r="P1398" i="1" s="1"/>
  <c r="Q1398" i="1" s="1"/>
  <c r="L1398" i="1"/>
  <c r="K1398" i="1"/>
  <c r="J1398" i="1"/>
  <c r="H1398" i="1"/>
  <c r="I1398" i="1" s="1"/>
  <c r="O1397" i="1"/>
  <c r="P1397" i="1" s="1"/>
  <c r="Q1397" i="1" s="1"/>
  <c r="L1397" i="1"/>
  <c r="K1397" i="1"/>
  <c r="M1397" i="1" s="1"/>
  <c r="J1397" i="1"/>
  <c r="H1397" i="1"/>
  <c r="I1397" i="1" s="1"/>
  <c r="O1396" i="1"/>
  <c r="P1396" i="1" s="1"/>
  <c r="Q1396" i="1" s="1"/>
  <c r="L1396" i="1"/>
  <c r="K1396" i="1"/>
  <c r="M1396" i="1" s="1"/>
  <c r="J1396" i="1"/>
  <c r="H1396" i="1"/>
  <c r="I1396" i="1" s="1"/>
  <c r="S1395" i="1"/>
  <c r="O1395" i="1"/>
  <c r="P1395" i="1" s="1"/>
  <c r="Q1395" i="1" s="1"/>
  <c r="L1395" i="1"/>
  <c r="K1395" i="1"/>
  <c r="M1395" i="1" s="1"/>
  <c r="J1395" i="1"/>
  <c r="H1395" i="1"/>
  <c r="I1395" i="1" s="1"/>
  <c r="O1394" i="1"/>
  <c r="P1394" i="1" s="1"/>
  <c r="Q1394" i="1" s="1"/>
  <c r="L1394" i="1"/>
  <c r="K1394" i="1"/>
  <c r="J1394" i="1"/>
  <c r="H1394" i="1"/>
  <c r="I1394" i="1" s="1"/>
  <c r="O1393" i="1"/>
  <c r="P1393" i="1" s="1"/>
  <c r="Q1393" i="1" s="1"/>
  <c r="L1393" i="1"/>
  <c r="K1393" i="1"/>
  <c r="M1393" i="1" s="1"/>
  <c r="J1393" i="1"/>
  <c r="H1393" i="1"/>
  <c r="I1393" i="1" s="1"/>
  <c r="S1392" i="1"/>
  <c r="O1392" i="1"/>
  <c r="P1392" i="1" s="1"/>
  <c r="Q1392" i="1" s="1"/>
  <c r="L1392" i="1"/>
  <c r="K1392" i="1"/>
  <c r="M1392" i="1" s="1"/>
  <c r="J1392" i="1"/>
  <c r="H1392" i="1"/>
  <c r="I1392" i="1" s="1"/>
  <c r="O1391" i="1"/>
  <c r="P1391" i="1" s="1"/>
  <c r="Q1391" i="1" s="1"/>
  <c r="L1391" i="1"/>
  <c r="K1391" i="1"/>
  <c r="J1391" i="1"/>
  <c r="H1391" i="1"/>
  <c r="I1391" i="1" s="1"/>
  <c r="O1390" i="1"/>
  <c r="P1390" i="1" s="1"/>
  <c r="Q1390" i="1" s="1"/>
  <c r="L1390" i="1"/>
  <c r="K1390" i="1"/>
  <c r="M1390" i="1" s="1"/>
  <c r="J1390" i="1"/>
  <c r="H1390" i="1"/>
  <c r="I1390" i="1" s="1"/>
  <c r="S1389" i="1"/>
  <c r="O1389" i="1"/>
  <c r="P1389" i="1" s="1"/>
  <c r="Q1389" i="1" s="1"/>
  <c r="L1389" i="1"/>
  <c r="K1389" i="1"/>
  <c r="M1389" i="1" s="1"/>
  <c r="J1389" i="1"/>
  <c r="H1389" i="1"/>
  <c r="I1389" i="1" s="1"/>
  <c r="O1388" i="1"/>
  <c r="P1388" i="1" s="1"/>
  <c r="Q1388" i="1" s="1"/>
  <c r="L1388" i="1"/>
  <c r="K1388" i="1"/>
  <c r="J1388" i="1"/>
  <c r="H1388" i="1"/>
  <c r="I1388" i="1" s="1"/>
  <c r="O1387" i="1"/>
  <c r="P1387" i="1" s="1"/>
  <c r="Q1387" i="1" s="1"/>
  <c r="L1387" i="1"/>
  <c r="K1387" i="1"/>
  <c r="M1387" i="1" s="1"/>
  <c r="J1387" i="1"/>
  <c r="H1387" i="1"/>
  <c r="I1387" i="1" s="1"/>
  <c r="O1386" i="1"/>
  <c r="P1386" i="1" s="1"/>
  <c r="Q1386" i="1" s="1"/>
  <c r="L1386" i="1"/>
  <c r="K1386" i="1"/>
  <c r="M1386" i="1" s="1"/>
  <c r="J1386" i="1"/>
  <c r="H1386" i="1"/>
  <c r="I1386" i="1" s="1"/>
  <c r="O1385" i="1"/>
  <c r="P1385" i="1" s="1"/>
  <c r="Q1385" i="1" s="1"/>
  <c r="L1385" i="1"/>
  <c r="K1385" i="1"/>
  <c r="M1385" i="1" s="1"/>
  <c r="J1385" i="1"/>
  <c r="H1385" i="1"/>
  <c r="I1385" i="1" s="1"/>
  <c r="O1384" i="1"/>
  <c r="P1384" i="1" s="1"/>
  <c r="Q1384" i="1" s="1"/>
  <c r="L1384" i="1"/>
  <c r="K1384" i="1"/>
  <c r="M1384" i="1" s="1"/>
  <c r="J1384" i="1"/>
  <c r="H1384" i="1"/>
  <c r="I1384" i="1" s="1"/>
  <c r="O1383" i="1"/>
  <c r="P1383" i="1" s="1"/>
  <c r="Q1383" i="1" s="1"/>
  <c r="L1383" i="1"/>
  <c r="K1383" i="1"/>
  <c r="M1383" i="1" s="1"/>
  <c r="J1383" i="1"/>
  <c r="H1383" i="1"/>
  <c r="I1383" i="1" s="1"/>
  <c r="O1382" i="1"/>
  <c r="P1382" i="1" s="1"/>
  <c r="Q1382" i="1" s="1"/>
  <c r="L1382" i="1"/>
  <c r="K1382" i="1"/>
  <c r="J1382" i="1"/>
  <c r="H1382" i="1"/>
  <c r="I1382" i="1" s="1"/>
  <c r="O1381" i="1"/>
  <c r="P1381" i="1" s="1"/>
  <c r="Q1381" i="1" s="1"/>
  <c r="L1381" i="1"/>
  <c r="K1381" i="1"/>
  <c r="M1381" i="1" s="1"/>
  <c r="J1381" i="1"/>
  <c r="H1381" i="1"/>
  <c r="I1381" i="1" s="1"/>
  <c r="O1380" i="1"/>
  <c r="P1380" i="1" s="1"/>
  <c r="Q1380" i="1" s="1"/>
  <c r="L1380" i="1"/>
  <c r="K1380" i="1"/>
  <c r="M1380" i="1" s="1"/>
  <c r="J1380" i="1"/>
  <c r="H1380" i="1"/>
  <c r="I1380" i="1" s="1"/>
  <c r="O1379" i="1"/>
  <c r="P1379" i="1" s="1"/>
  <c r="Q1379" i="1" s="1"/>
  <c r="L1379" i="1"/>
  <c r="K1379" i="1"/>
  <c r="M1379" i="1" s="1"/>
  <c r="J1379" i="1"/>
  <c r="H1379" i="1"/>
  <c r="I1379" i="1" s="1"/>
  <c r="O1378" i="1"/>
  <c r="P1378" i="1" s="1"/>
  <c r="Q1378" i="1" s="1"/>
  <c r="L1378" i="1"/>
  <c r="K1378" i="1"/>
  <c r="J1378" i="1"/>
  <c r="H1378" i="1"/>
  <c r="I1378" i="1" s="1"/>
  <c r="O1377" i="1"/>
  <c r="P1377" i="1" s="1"/>
  <c r="Q1377" i="1" s="1"/>
  <c r="L1377" i="1"/>
  <c r="K1377" i="1"/>
  <c r="M1377" i="1" s="1"/>
  <c r="J1377" i="1"/>
  <c r="H1377" i="1"/>
  <c r="I1377" i="1" s="1"/>
  <c r="S1376" i="1"/>
  <c r="O1376" i="1"/>
  <c r="P1376" i="1" s="1"/>
  <c r="Q1376" i="1" s="1"/>
  <c r="L1376" i="1"/>
  <c r="K1376" i="1"/>
  <c r="M1376" i="1" s="1"/>
  <c r="J1376" i="1"/>
  <c r="H1376" i="1"/>
  <c r="I1376" i="1" s="1"/>
  <c r="S1375" i="1"/>
  <c r="O1375" i="1"/>
  <c r="P1375" i="1" s="1"/>
  <c r="Q1375" i="1" s="1"/>
  <c r="L1375" i="1"/>
  <c r="K1375" i="1"/>
  <c r="M1375" i="1" s="1"/>
  <c r="J1375" i="1"/>
  <c r="H1375" i="1"/>
  <c r="I1375" i="1" s="1"/>
  <c r="O1374" i="1"/>
  <c r="P1374" i="1" s="1"/>
  <c r="Q1374" i="1" s="1"/>
  <c r="L1374" i="1"/>
  <c r="K1374" i="1"/>
  <c r="M1374" i="1" s="1"/>
  <c r="J1374" i="1"/>
  <c r="H1374" i="1"/>
  <c r="I1374" i="1" s="1"/>
  <c r="O1373" i="1"/>
  <c r="P1373" i="1" s="1"/>
  <c r="Q1373" i="1" s="1"/>
  <c r="L1373" i="1"/>
  <c r="K1373" i="1"/>
  <c r="M1373" i="1" s="1"/>
  <c r="J1373" i="1"/>
  <c r="H1373" i="1"/>
  <c r="I1373" i="1" s="1"/>
  <c r="O1372" i="1"/>
  <c r="P1372" i="1" s="1"/>
  <c r="Q1372" i="1" s="1"/>
  <c r="L1372" i="1"/>
  <c r="K1372" i="1"/>
  <c r="J1372" i="1"/>
  <c r="H1372" i="1"/>
  <c r="I1372" i="1" s="1"/>
  <c r="O1371" i="1"/>
  <c r="P1371" i="1" s="1"/>
  <c r="Q1371" i="1" s="1"/>
  <c r="L1371" i="1"/>
  <c r="K1371" i="1"/>
  <c r="M1371" i="1" s="1"/>
  <c r="J1371" i="1"/>
  <c r="H1371" i="1"/>
  <c r="I1371" i="1" s="1"/>
  <c r="O1370" i="1"/>
  <c r="P1370" i="1" s="1"/>
  <c r="Q1370" i="1" s="1"/>
  <c r="L1370" i="1"/>
  <c r="K1370" i="1"/>
  <c r="M1370" i="1" s="1"/>
  <c r="J1370" i="1"/>
  <c r="H1370" i="1"/>
  <c r="I1370" i="1" s="1"/>
  <c r="O1369" i="1"/>
  <c r="P1369" i="1" s="1"/>
  <c r="Q1369" i="1" s="1"/>
  <c r="L1369" i="1"/>
  <c r="K1369" i="1"/>
  <c r="M1369" i="1" s="1"/>
  <c r="J1369" i="1"/>
  <c r="H1369" i="1"/>
  <c r="I1369" i="1" s="1"/>
  <c r="O1368" i="1"/>
  <c r="P1368" i="1" s="1"/>
  <c r="Q1368" i="1" s="1"/>
  <c r="L1368" i="1"/>
  <c r="K1368" i="1"/>
  <c r="M1368" i="1" s="1"/>
  <c r="J1368" i="1"/>
  <c r="H1368" i="1"/>
  <c r="I1368" i="1" s="1"/>
  <c r="O1367" i="1"/>
  <c r="P1367" i="1" s="1"/>
  <c r="Q1367" i="1" s="1"/>
  <c r="L1367" i="1"/>
  <c r="K1367" i="1"/>
  <c r="M1367" i="1" s="1"/>
  <c r="J1367" i="1"/>
  <c r="H1367" i="1"/>
  <c r="I1367" i="1" s="1"/>
  <c r="O1366" i="1"/>
  <c r="P1366" i="1" s="1"/>
  <c r="Q1366" i="1" s="1"/>
  <c r="L1366" i="1"/>
  <c r="K1366" i="1"/>
  <c r="M1366" i="1" s="1"/>
  <c r="J1366" i="1"/>
  <c r="H1366" i="1"/>
  <c r="I1366" i="1" s="1"/>
  <c r="O1365" i="1"/>
  <c r="P1365" i="1" s="1"/>
  <c r="Q1365" i="1" s="1"/>
  <c r="L1365" i="1"/>
  <c r="K1365" i="1"/>
  <c r="M1365" i="1" s="1"/>
  <c r="J1365" i="1"/>
  <c r="H1365" i="1"/>
  <c r="I1365" i="1" s="1"/>
  <c r="S1364" i="1"/>
  <c r="O1364" i="1"/>
  <c r="P1364" i="1" s="1"/>
  <c r="Q1364" i="1" s="1"/>
  <c r="L1364" i="1"/>
  <c r="K1364" i="1"/>
  <c r="M1364" i="1" s="1"/>
  <c r="J1364" i="1"/>
  <c r="H1364" i="1"/>
  <c r="I1364" i="1" s="1"/>
  <c r="O1363" i="1"/>
  <c r="P1363" i="1" s="1"/>
  <c r="Q1363" i="1" s="1"/>
  <c r="L1363" i="1"/>
  <c r="K1363" i="1"/>
  <c r="M1363" i="1" s="1"/>
  <c r="J1363" i="1"/>
  <c r="H1363" i="1"/>
  <c r="I1363" i="1" s="1"/>
  <c r="O1362" i="1"/>
  <c r="P1362" i="1" s="1"/>
  <c r="Q1362" i="1" s="1"/>
  <c r="L1362" i="1"/>
  <c r="K1362" i="1"/>
  <c r="J1362" i="1"/>
  <c r="H1362" i="1"/>
  <c r="I1362" i="1" s="1"/>
  <c r="O1361" i="1"/>
  <c r="P1361" i="1" s="1"/>
  <c r="Q1361" i="1" s="1"/>
  <c r="L1361" i="1"/>
  <c r="K1361" i="1"/>
  <c r="M1361" i="1" s="1"/>
  <c r="J1361" i="1"/>
  <c r="H1361" i="1"/>
  <c r="I1361" i="1" s="1"/>
  <c r="O1360" i="1"/>
  <c r="P1360" i="1" s="1"/>
  <c r="Q1360" i="1" s="1"/>
  <c r="L1360" i="1"/>
  <c r="K1360" i="1"/>
  <c r="M1360" i="1" s="1"/>
  <c r="J1360" i="1"/>
  <c r="H1360" i="1"/>
  <c r="I1360" i="1" s="1"/>
  <c r="O1359" i="1"/>
  <c r="P1359" i="1" s="1"/>
  <c r="Q1359" i="1" s="1"/>
  <c r="L1359" i="1"/>
  <c r="K1359" i="1"/>
  <c r="M1359" i="1" s="1"/>
  <c r="J1359" i="1"/>
  <c r="H1359" i="1"/>
  <c r="I1359" i="1" s="1"/>
  <c r="S1358" i="1"/>
  <c r="O1358" i="1"/>
  <c r="P1358" i="1" s="1"/>
  <c r="Q1358" i="1" s="1"/>
  <c r="L1358" i="1"/>
  <c r="K1358" i="1"/>
  <c r="M1358" i="1" s="1"/>
  <c r="J1358" i="1"/>
  <c r="H1358" i="1"/>
  <c r="I1358" i="1" s="1"/>
  <c r="O1357" i="1"/>
  <c r="P1357" i="1" s="1"/>
  <c r="Q1357" i="1" s="1"/>
  <c r="L1357" i="1"/>
  <c r="K1357" i="1"/>
  <c r="M1357" i="1" s="1"/>
  <c r="J1357" i="1"/>
  <c r="H1357" i="1"/>
  <c r="I1357" i="1" s="1"/>
  <c r="O1356" i="1"/>
  <c r="P1356" i="1" s="1"/>
  <c r="Q1356" i="1" s="1"/>
  <c r="L1356" i="1"/>
  <c r="K1356" i="1"/>
  <c r="J1356" i="1"/>
  <c r="H1356" i="1"/>
  <c r="I1356" i="1" s="1"/>
  <c r="S1355" i="1"/>
  <c r="O1355" i="1"/>
  <c r="P1355" i="1" s="1"/>
  <c r="Q1355" i="1" s="1"/>
  <c r="L1355" i="1"/>
  <c r="K1355" i="1"/>
  <c r="M1355" i="1" s="1"/>
  <c r="J1355" i="1"/>
  <c r="H1355" i="1"/>
  <c r="I1355" i="1" s="1"/>
  <c r="O1354" i="1"/>
  <c r="P1354" i="1" s="1"/>
  <c r="Q1354" i="1" s="1"/>
  <c r="L1354" i="1"/>
  <c r="K1354" i="1"/>
  <c r="M1354" i="1" s="1"/>
  <c r="J1354" i="1"/>
  <c r="H1354" i="1"/>
  <c r="I1354" i="1" s="1"/>
  <c r="O1353" i="1"/>
  <c r="P1353" i="1" s="1"/>
  <c r="Q1353" i="1" s="1"/>
  <c r="L1353" i="1"/>
  <c r="K1353" i="1"/>
  <c r="M1353" i="1" s="1"/>
  <c r="J1353" i="1"/>
  <c r="H1353" i="1"/>
  <c r="I1353" i="1" s="1"/>
  <c r="O1352" i="1"/>
  <c r="P1352" i="1" s="1"/>
  <c r="Q1352" i="1" s="1"/>
  <c r="L1352" i="1"/>
  <c r="K1352" i="1"/>
  <c r="M1352" i="1" s="1"/>
  <c r="J1352" i="1"/>
  <c r="H1352" i="1"/>
  <c r="I1352" i="1" s="1"/>
  <c r="O1351" i="1"/>
  <c r="P1351" i="1" s="1"/>
  <c r="Q1351" i="1" s="1"/>
  <c r="L1351" i="1"/>
  <c r="K1351" i="1"/>
  <c r="M1351" i="1" s="1"/>
  <c r="J1351" i="1"/>
  <c r="H1351" i="1"/>
  <c r="I1351" i="1" s="1"/>
  <c r="O1350" i="1"/>
  <c r="P1350" i="1" s="1"/>
  <c r="Q1350" i="1" s="1"/>
  <c r="L1350" i="1"/>
  <c r="K1350" i="1"/>
  <c r="M1350" i="1" s="1"/>
  <c r="J1350" i="1"/>
  <c r="H1350" i="1"/>
  <c r="I1350" i="1" s="1"/>
  <c r="O1349" i="1"/>
  <c r="P1349" i="1" s="1"/>
  <c r="Q1349" i="1" s="1"/>
  <c r="L1349" i="1"/>
  <c r="K1349" i="1"/>
  <c r="M1349" i="1" s="1"/>
  <c r="J1349" i="1"/>
  <c r="H1349" i="1"/>
  <c r="I1349" i="1" s="1"/>
  <c r="O1348" i="1"/>
  <c r="P1348" i="1" s="1"/>
  <c r="Q1348" i="1" s="1"/>
  <c r="L1348" i="1"/>
  <c r="K1348" i="1"/>
  <c r="M1348" i="1" s="1"/>
  <c r="J1348" i="1"/>
  <c r="H1348" i="1"/>
  <c r="I1348" i="1" s="1"/>
  <c r="O1347" i="1"/>
  <c r="P1347" i="1" s="1"/>
  <c r="Q1347" i="1" s="1"/>
  <c r="L1347" i="1"/>
  <c r="K1347" i="1"/>
  <c r="M1347" i="1" s="1"/>
  <c r="J1347" i="1"/>
  <c r="H1347" i="1"/>
  <c r="I1347" i="1" s="1"/>
  <c r="O1346" i="1"/>
  <c r="P1346" i="1" s="1"/>
  <c r="Q1346" i="1" s="1"/>
  <c r="L1346" i="1"/>
  <c r="K1346" i="1"/>
  <c r="J1346" i="1"/>
  <c r="H1346" i="1"/>
  <c r="I1346" i="1" s="1"/>
  <c r="S1345" i="1"/>
  <c r="O1345" i="1"/>
  <c r="P1345" i="1" s="1"/>
  <c r="Q1345" i="1" s="1"/>
  <c r="L1345" i="1"/>
  <c r="K1345" i="1"/>
  <c r="M1345" i="1" s="1"/>
  <c r="J1345" i="1"/>
  <c r="H1345" i="1"/>
  <c r="I1345" i="1" s="1"/>
  <c r="O1344" i="1"/>
  <c r="P1344" i="1" s="1"/>
  <c r="Q1344" i="1" s="1"/>
  <c r="L1344" i="1"/>
  <c r="K1344" i="1"/>
  <c r="M1344" i="1" s="1"/>
  <c r="J1344" i="1"/>
  <c r="H1344" i="1"/>
  <c r="I1344" i="1" s="1"/>
  <c r="O1343" i="1"/>
  <c r="P1343" i="1" s="1"/>
  <c r="Q1343" i="1" s="1"/>
  <c r="L1343" i="1"/>
  <c r="K1343" i="1"/>
  <c r="M1343" i="1" s="1"/>
  <c r="J1343" i="1"/>
  <c r="H1343" i="1"/>
  <c r="I1343" i="1" s="1"/>
  <c r="O1342" i="1"/>
  <c r="P1342" i="1" s="1"/>
  <c r="Q1342" i="1" s="1"/>
  <c r="L1342" i="1"/>
  <c r="K1342" i="1"/>
  <c r="M1342" i="1" s="1"/>
  <c r="J1342" i="1"/>
  <c r="H1342" i="1"/>
  <c r="I1342" i="1" s="1"/>
  <c r="O1341" i="1"/>
  <c r="P1341" i="1" s="1"/>
  <c r="Q1341" i="1" s="1"/>
  <c r="L1341" i="1"/>
  <c r="K1341" i="1"/>
  <c r="M1341" i="1" s="1"/>
  <c r="J1341" i="1"/>
  <c r="H1341" i="1"/>
  <c r="I1341" i="1" s="1"/>
  <c r="O1340" i="1"/>
  <c r="P1340" i="1" s="1"/>
  <c r="Q1340" i="1" s="1"/>
  <c r="L1340" i="1"/>
  <c r="K1340" i="1"/>
  <c r="J1340" i="1"/>
  <c r="H1340" i="1"/>
  <c r="I1340" i="1" s="1"/>
  <c r="O1339" i="1"/>
  <c r="P1339" i="1" s="1"/>
  <c r="Q1339" i="1" s="1"/>
  <c r="L1339" i="1"/>
  <c r="K1339" i="1"/>
  <c r="M1339" i="1" s="1"/>
  <c r="J1339" i="1"/>
  <c r="H1339" i="1"/>
  <c r="I1339" i="1" s="1"/>
  <c r="O1338" i="1"/>
  <c r="P1338" i="1" s="1"/>
  <c r="Q1338" i="1" s="1"/>
  <c r="L1338" i="1"/>
  <c r="K1338" i="1"/>
  <c r="M1338" i="1" s="1"/>
  <c r="J1338" i="1"/>
  <c r="H1338" i="1"/>
  <c r="I1338" i="1" s="1"/>
  <c r="O1337" i="1"/>
  <c r="P1337" i="1" s="1"/>
  <c r="Q1337" i="1" s="1"/>
  <c r="L1337" i="1"/>
  <c r="K1337" i="1"/>
  <c r="M1337" i="1" s="1"/>
  <c r="J1337" i="1"/>
  <c r="H1337" i="1"/>
  <c r="I1337" i="1" s="1"/>
  <c r="O1336" i="1"/>
  <c r="P1336" i="1" s="1"/>
  <c r="Q1336" i="1" s="1"/>
  <c r="L1336" i="1"/>
  <c r="K1336" i="1"/>
  <c r="M1336" i="1" s="1"/>
  <c r="J1336" i="1"/>
  <c r="H1336" i="1"/>
  <c r="I1336" i="1" s="1"/>
  <c r="O1335" i="1"/>
  <c r="P1335" i="1" s="1"/>
  <c r="Q1335" i="1" s="1"/>
  <c r="L1335" i="1"/>
  <c r="K1335" i="1"/>
  <c r="M1335" i="1" s="1"/>
  <c r="J1335" i="1"/>
  <c r="H1335" i="1"/>
  <c r="I1335" i="1" s="1"/>
  <c r="O1334" i="1"/>
  <c r="P1334" i="1" s="1"/>
  <c r="Q1334" i="1" s="1"/>
  <c r="L1334" i="1"/>
  <c r="K1334" i="1"/>
  <c r="M1334" i="1" s="1"/>
  <c r="J1334" i="1"/>
  <c r="H1334" i="1"/>
  <c r="I1334" i="1" s="1"/>
  <c r="O1333" i="1"/>
  <c r="P1333" i="1" s="1"/>
  <c r="Q1333" i="1" s="1"/>
  <c r="L1333" i="1"/>
  <c r="K1333" i="1"/>
  <c r="M1333" i="1" s="1"/>
  <c r="J1333" i="1"/>
  <c r="H1333" i="1"/>
  <c r="I1333" i="1" s="1"/>
  <c r="O1332" i="1"/>
  <c r="P1332" i="1" s="1"/>
  <c r="Q1332" i="1" s="1"/>
  <c r="L1332" i="1"/>
  <c r="K1332" i="1"/>
  <c r="M1332" i="1" s="1"/>
  <c r="J1332" i="1"/>
  <c r="H1332" i="1"/>
  <c r="I1332" i="1" s="1"/>
  <c r="O1331" i="1"/>
  <c r="P1331" i="1" s="1"/>
  <c r="Q1331" i="1" s="1"/>
  <c r="L1331" i="1"/>
  <c r="K1331" i="1"/>
  <c r="M1331" i="1" s="1"/>
  <c r="J1331" i="1"/>
  <c r="H1331" i="1"/>
  <c r="I1331" i="1" s="1"/>
  <c r="O1330" i="1"/>
  <c r="P1330" i="1" s="1"/>
  <c r="Q1330" i="1" s="1"/>
  <c r="L1330" i="1"/>
  <c r="K1330" i="1"/>
  <c r="J1330" i="1"/>
  <c r="H1330" i="1"/>
  <c r="I1330" i="1" s="1"/>
  <c r="O1329" i="1"/>
  <c r="P1329" i="1" s="1"/>
  <c r="Q1329" i="1" s="1"/>
  <c r="L1329" i="1"/>
  <c r="K1329" i="1"/>
  <c r="M1329" i="1" s="1"/>
  <c r="J1329" i="1"/>
  <c r="H1329" i="1"/>
  <c r="I1329" i="1" s="1"/>
  <c r="O1328" i="1"/>
  <c r="P1328" i="1" s="1"/>
  <c r="Q1328" i="1" s="1"/>
  <c r="L1328" i="1"/>
  <c r="K1328" i="1"/>
  <c r="M1328" i="1" s="1"/>
  <c r="J1328" i="1"/>
  <c r="H1328" i="1"/>
  <c r="I1328" i="1" s="1"/>
  <c r="O1327" i="1"/>
  <c r="P1327" i="1" s="1"/>
  <c r="Q1327" i="1" s="1"/>
  <c r="L1327" i="1"/>
  <c r="K1327" i="1"/>
  <c r="M1327" i="1" s="1"/>
  <c r="J1327" i="1"/>
  <c r="H1327" i="1"/>
  <c r="I1327" i="1" s="1"/>
  <c r="O1326" i="1"/>
  <c r="P1326" i="1" s="1"/>
  <c r="Q1326" i="1" s="1"/>
  <c r="L1326" i="1"/>
  <c r="K1326" i="1"/>
  <c r="M1326" i="1" s="1"/>
  <c r="J1326" i="1"/>
  <c r="H1326" i="1"/>
  <c r="I1326" i="1" s="1"/>
  <c r="O1325" i="1"/>
  <c r="P1325" i="1" s="1"/>
  <c r="Q1325" i="1" s="1"/>
  <c r="L1325" i="1"/>
  <c r="K1325" i="1"/>
  <c r="M1325" i="1" s="1"/>
  <c r="J1325" i="1"/>
  <c r="H1325" i="1"/>
  <c r="I1325" i="1" s="1"/>
  <c r="O1324" i="1"/>
  <c r="P1324" i="1" s="1"/>
  <c r="Q1324" i="1" s="1"/>
  <c r="L1324" i="1"/>
  <c r="K1324" i="1"/>
  <c r="J1324" i="1"/>
  <c r="H1324" i="1"/>
  <c r="I1324" i="1" s="1"/>
  <c r="O1323" i="1"/>
  <c r="P1323" i="1" s="1"/>
  <c r="Q1323" i="1" s="1"/>
  <c r="L1323" i="1"/>
  <c r="K1323" i="1"/>
  <c r="J1323" i="1"/>
  <c r="H1323" i="1"/>
  <c r="I1323" i="1" s="1"/>
  <c r="O1322" i="1"/>
  <c r="P1322" i="1" s="1"/>
  <c r="Q1322" i="1" s="1"/>
  <c r="L1322" i="1"/>
  <c r="K1322" i="1"/>
  <c r="M1322" i="1" s="1"/>
  <c r="J1322" i="1"/>
  <c r="H1322" i="1"/>
  <c r="I1322" i="1" s="1"/>
  <c r="O1321" i="1"/>
  <c r="P1321" i="1" s="1"/>
  <c r="Q1321" i="1" s="1"/>
  <c r="L1321" i="1"/>
  <c r="K1321" i="1"/>
  <c r="M1321" i="1" s="1"/>
  <c r="J1321" i="1"/>
  <c r="H1321" i="1"/>
  <c r="I1321" i="1" s="1"/>
  <c r="O1320" i="1"/>
  <c r="P1320" i="1" s="1"/>
  <c r="Q1320" i="1" s="1"/>
  <c r="L1320" i="1"/>
  <c r="K1320" i="1"/>
  <c r="M1320" i="1" s="1"/>
  <c r="J1320" i="1"/>
  <c r="H1320" i="1"/>
  <c r="I1320" i="1" s="1"/>
  <c r="O1319" i="1"/>
  <c r="P1319" i="1" s="1"/>
  <c r="Q1319" i="1" s="1"/>
  <c r="L1319" i="1"/>
  <c r="K1319" i="1"/>
  <c r="M1319" i="1" s="1"/>
  <c r="J1319" i="1"/>
  <c r="H1319" i="1"/>
  <c r="I1319" i="1" s="1"/>
  <c r="O1318" i="1"/>
  <c r="P1318" i="1" s="1"/>
  <c r="Q1318" i="1" s="1"/>
  <c r="L1318" i="1"/>
  <c r="K1318" i="1"/>
  <c r="M1318" i="1" s="1"/>
  <c r="J1318" i="1"/>
  <c r="H1318" i="1"/>
  <c r="I1318" i="1" s="1"/>
  <c r="O1317" i="1"/>
  <c r="P1317" i="1" s="1"/>
  <c r="Q1317" i="1" s="1"/>
  <c r="L1317" i="1"/>
  <c r="K1317" i="1"/>
  <c r="M1317" i="1" s="1"/>
  <c r="J1317" i="1"/>
  <c r="H1317" i="1"/>
  <c r="I1317" i="1" s="1"/>
  <c r="O1316" i="1"/>
  <c r="P1316" i="1" s="1"/>
  <c r="Q1316" i="1" s="1"/>
  <c r="L1316" i="1"/>
  <c r="K1316" i="1"/>
  <c r="M1316" i="1" s="1"/>
  <c r="J1316" i="1"/>
  <c r="H1316" i="1"/>
  <c r="I1316" i="1" s="1"/>
  <c r="O1315" i="1"/>
  <c r="P1315" i="1" s="1"/>
  <c r="Q1315" i="1" s="1"/>
  <c r="L1315" i="1"/>
  <c r="K1315" i="1"/>
  <c r="M1315" i="1" s="1"/>
  <c r="J1315" i="1"/>
  <c r="H1315" i="1"/>
  <c r="I1315" i="1" s="1"/>
  <c r="O1314" i="1"/>
  <c r="P1314" i="1" s="1"/>
  <c r="Q1314" i="1" s="1"/>
  <c r="L1314" i="1"/>
  <c r="K1314" i="1"/>
  <c r="J1314" i="1"/>
  <c r="H1314" i="1"/>
  <c r="I1314" i="1" s="1"/>
  <c r="O1313" i="1"/>
  <c r="P1313" i="1" s="1"/>
  <c r="Q1313" i="1" s="1"/>
  <c r="L1313" i="1"/>
  <c r="K1313" i="1"/>
  <c r="M1313" i="1" s="1"/>
  <c r="J1313" i="1"/>
  <c r="H1313" i="1"/>
  <c r="I1313" i="1" s="1"/>
  <c r="O1312" i="1"/>
  <c r="P1312" i="1" s="1"/>
  <c r="Q1312" i="1" s="1"/>
  <c r="L1312" i="1"/>
  <c r="K1312" i="1"/>
  <c r="M1312" i="1" s="1"/>
  <c r="J1312" i="1"/>
  <c r="H1312" i="1"/>
  <c r="I1312" i="1" s="1"/>
  <c r="O1311" i="1"/>
  <c r="P1311" i="1" s="1"/>
  <c r="Q1311" i="1" s="1"/>
  <c r="L1311" i="1"/>
  <c r="K1311" i="1"/>
  <c r="M1311" i="1" s="1"/>
  <c r="J1311" i="1"/>
  <c r="H1311" i="1"/>
  <c r="I1311" i="1" s="1"/>
  <c r="O1310" i="1"/>
  <c r="P1310" i="1" s="1"/>
  <c r="Q1310" i="1" s="1"/>
  <c r="L1310" i="1"/>
  <c r="K1310" i="1"/>
  <c r="M1310" i="1" s="1"/>
  <c r="J1310" i="1"/>
  <c r="H1310" i="1"/>
  <c r="I1310" i="1" s="1"/>
  <c r="S1309" i="1"/>
  <c r="O1309" i="1"/>
  <c r="P1309" i="1" s="1"/>
  <c r="Q1309" i="1" s="1"/>
  <c r="L1309" i="1"/>
  <c r="K1309" i="1"/>
  <c r="M1309" i="1" s="1"/>
  <c r="J1309" i="1"/>
  <c r="H1309" i="1"/>
  <c r="I1309" i="1" s="1"/>
  <c r="O1308" i="1"/>
  <c r="P1308" i="1" s="1"/>
  <c r="Q1308" i="1" s="1"/>
  <c r="L1308" i="1"/>
  <c r="K1308" i="1"/>
  <c r="J1308" i="1"/>
  <c r="H1308" i="1"/>
  <c r="I1308" i="1" s="1"/>
  <c r="O1307" i="1"/>
  <c r="P1307" i="1" s="1"/>
  <c r="Q1307" i="1" s="1"/>
  <c r="L1307" i="1"/>
  <c r="K1307" i="1"/>
  <c r="M1307" i="1" s="1"/>
  <c r="J1307" i="1"/>
  <c r="H1307" i="1"/>
  <c r="I1307" i="1" s="1"/>
  <c r="O1306" i="1"/>
  <c r="P1306" i="1" s="1"/>
  <c r="Q1306" i="1" s="1"/>
  <c r="L1306" i="1"/>
  <c r="K1306" i="1"/>
  <c r="M1306" i="1" s="1"/>
  <c r="J1306" i="1"/>
  <c r="H1306" i="1"/>
  <c r="I1306" i="1" s="1"/>
  <c r="O1305" i="1"/>
  <c r="P1305" i="1" s="1"/>
  <c r="Q1305" i="1" s="1"/>
  <c r="L1305" i="1"/>
  <c r="K1305" i="1"/>
  <c r="J1305" i="1"/>
  <c r="H1305" i="1"/>
  <c r="I1305" i="1" s="1"/>
  <c r="O1304" i="1"/>
  <c r="P1304" i="1" s="1"/>
  <c r="Q1304" i="1" s="1"/>
  <c r="L1304" i="1"/>
  <c r="K1304" i="1"/>
  <c r="M1304" i="1" s="1"/>
  <c r="J1304" i="1"/>
  <c r="H1304" i="1"/>
  <c r="I1304" i="1" s="1"/>
  <c r="O1303" i="1"/>
  <c r="P1303" i="1" s="1"/>
  <c r="Q1303" i="1" s="1"/>
  <c r="L1303" i="1"/>
  <c r="K1303" i="1"/>
  <c r="M1303" i="1" s="1"/>
  <c r="J1303" i="1"/>
  <c r="H1303" i="1"/>
  <c r="I1303" i="1" s="1"/>
  <c r="O1302" i="1"/>
  <c r="P1302" i="1" s="1"/>
  <c r="Q1302" i="1" s="1"/>
  <c r="L1302" i="1"/>
  <c r="K1302" i="1"/>
  <c r="M1302" i="1" s="1"/>
  <c r="J1302" i="1"/>
  <c r="H1302" i="1"/>
  <c r="I1302" i="1" s="1"/>
  <c r="O1301" i="1"/>
  <c r="P1301" i="1" s="1"/>
  <c r="Q1301" i="1" s="1"/>
  <c r="L1301" i="1"/>
  <c r="K1301" i="1"/>
  <c r="M1301" i="1" s="1"/>
  <c r="J1301" i="1"/>
  <c r="H1301" i="1"/>
  <c r="I1301" i="1" s="1"/>
  <c r="O1300" i="1"/>
  <c r="P1300" i="1" s="1"/>
  <c r="Q1300" i="1" s="1"/>
  <c r="L1300" i="1"/>
  <c r="K1300" i="1"/>
  <c r="M1300" i="1" s="1"/>
  <c r="J1300" i="1"/>
  <c r="H1300" i="1"/>
  <c r="I1300" i="1" s="1"/>
  <c r="O1299" i="1"/>
  <c r="P1299" i="1" s="1"/>
  <c r="Q1299" i="1" s="1"/>
  <c r="L1299" i="1"/>
  <c r="K1299" i="1"/>
  <c r="M1299" i="1" s="1"/>
  <c r="J1299" i="1"/>
  <c r="H1299" i="1"/>
  <c r="I1299" i="1" s="1"/>
  <c r="O1298" i="1"/>
  <c r="P1298" i="1" s="1"/>
  <c r="Q1298" i="1" s="1"/>
  <c r="L1298" i="1"/>
  <c r="K1298" i="1"/>
  <c r="J1298" i="1"/>
  <c r="H1298" i="1"/>
  <c r="I1298" i="1" s="1"/>
  <c r="O1297" i="1"/>
  <c r="P1297" i="1" s="1"/>
  <c r="Q1297" i="1" s="1"/>
  <c r="L1297" i="1"/>
  <c r="K1297" i="1"/>
  <c r="M1297" i="1" s="1"/>
  <c r="J1297" i="1"/>
  <c r="H1297" i="1"/>
  <c r="I1297" i="1" s="1"/>
  <c r="O1296" i="1"/>
  <c r="P1296" i="1" s="1"/>
  <c r="Q1296" i="1" s="1"/>
  <c r="L1296" i="1"/>
  <c r="K1296" i="1"/>
  <c r="M1296" i="1" s="1"/>
  <c r="J1296" i="1"/>
  <c r="H1296" i="1"/>
  <c r="I1296" i="1" s="1"/>
  <c r="O1295" i="1"/>
  <c r="P1295" i="1" s="1"/>
  <c r="Q1295" i="1" s="1"/>
  <c r="L1295" i="1"/>
  <c r="K1295" i="1"/>
  <c r="J1295" i="1"/>
  <c r="H1295" i="1"/>
  <c r="I1295" i="1" s="1"/>
  <c r="O1294" i="1"/>
  <c r="P1294" i="1" s="1"/>
  <c r="Q1294" i="1" s="1"/>
  <c r="L1294" i="1"/>
  <c r="K1294" i="1"/>
  <c r="M1294" i="1" s="1"/>
  <c r="J1294" i="1"/>
  <c r="H1294" i="1"/>
  <c r="I1294" i="1" s="1"/>
  <c r="O1293" i="1"/>
  <c r="P1293" i="1" s="1"/>
  <c r="Q1293" i="1" s="1"/>
  <c r="L1293" i="1"/>
  <c r="K1293" i="1"/>
  <c r="M1293" i="1" s="1"/>
  <c r="J1293" i="1"/>
  <c r="H1293" i="1"/>
  <c r="I1293" i="1" s="1"/>
  <c r="O1292" i="1"/>
  <c r="P1292" i="1" s="1"/>
  <c r="Q1292" i="1" s="1"/>
  <c r="L1292" i="1"/>
  <c r="K1292" i="1"/>
  <c r="J1292" i="1"/>
  <c r="H1292" i="1"/>
  <c r="I1292" i="1" s="1"/>
  <c r="O1291" i="1"/>
  <c r="P1291" i="1" s="1"/>
  <c r="Q1291" i="1" s="1"/>
  <c r="L1291" i="1"/>
  <c r="K1291" i="1"/>
  <c r="M1291" i="1" s="1"/>
  <c r="J1291" i="1"/>
  <c r="H1291" i="1"/>
  <c r="I1291" i="1" s="1"/>
  <c r="O1290" i="1"/>
  <c r="P1290" i="1" s="1"/>
  <c r="Q1290" i="1" s="1"/>
  <c r="L1290" i="1"/>
  <c r="K1290" i="1"/>
  <c r="M1290" i="1" s="1"/>
  <c r="J1290" i="1"/>
  <c r="H1290" i="1"/>
  <c r="I1290" i="1" s="1"/>
  <c r="O1289" i="1"/>
  <c r="P1289" i="1" s="1"/>
  <c r="Q1289" i="1" s="1"/>
  <c r="L1289" i="1"/>
  <c r="K1289" i="1"/>
  <c r="M1289" i="1" s="1"/>
  <c r="J1289" i="1"/>
  <c r="H1289" i="1"/>
  <c r="I1289" i="1" s="1"/>
  <c r="O1288" i="1"/>
  <c r="P1288" i="1" s="1"/>
  <c r="Q1288" i="1" s="1"/>
  <c r="L1288" i="1"/>
  <c r="K1288" i="1"/>
  <c r="M1288" i="1" s="1"/>
  <c r="J1288" i="1"/>
  <c r="H1288" i="1"/>
  <c r="I1288" i="1" s="1"/>
  <c r="O1287" i="1"/>
  <c r="P1287" i="1" s="1"/>
  <c r="Q1287" i="1" s="1"/>
  <c r="L1287" i="1"/>
  <c r="K1287" i="1"/>
  <c r="M1287" i="1" s="1"/>
  <c r="J1287" i="1"/>
  <c r="H1287" i="1"/>
  <c r="I1287" i="1" s="1"/>
  <c r="O1286" i="1"/>
  <c r="P1286" i="1" s="1"/>
  <c r="Q1286" i="1" s="1"/>
  <c r="L1286" i="1"/>
  <c r="K1286" i="1"/>
  <c r="M1286" i="1" s="1"/>
  <c r="J1286" i="1"/>
  <c r="H1286" i="1"/>
  <c r="I1286" i="1" s="1"/>
  <c r="O1285" i="1"/>
  <c r="P1285" i="1" s="1"/>
  <c r="Q1285" i="1" s="1"/>
  <c r="L1285" i="1"/>
  <c r="K1285" i="1"/>
  <c r="M1285" i="1" s="1"/>
  <c r="J1285" i="1"/>
  <c r="H1285" i="1"/>
  <c r="I1285" i="1" s="1"/>
  <c r="O1284" i="1"/>
  <c r="P1284" i="1" s="1"/>
  <c r="Q1284" i="1" s="1"/>
  <c r="L1284" i="1"/>
  <c r="K1284" i="1"/>
  <c r="M1284" i="1" s="1"/>
  <c r="J1284" i="1"/>
  <c r="H1284" i="1"/>
  <c r="I1284" i="1" s="1"/>
  <c r="O1283" i="1"/>
  <c r="P1283" i="1" s="1"/>
  <c r="Q1283" i="1" s="1"/>
  <c r="L1283" i="1"/>
  <c r="K1283" i="1"/>
  <c r="M1283" i="1" s="1"/>
  <c r="J1283" i="1"/>
  <c r="H1283" i="1"/>
  <c r="I1283" i="1" s="1"/>
  <c r="O1282" i="1"/>
  <c r="P1282" i="1" s="1"/>
  <c r="Q1282" i="1" s="1"/>
  <c r="L1282" i="1"/>
  <c r="K1282" i="1"/>
  <c r="J1282" i="1"/>
  <c r="H1282" i="1"/>
  <c r="I1282" i="1" s="1"/>
  <c r="O1281" i="1"/>
  <c r="P1281" i="1" s="1"/>
  <c r="Q1281" i="1" s="1"/>
  <c r="L1281" i="1"/>
  <c r="K1281" i="1"/>
  <c r="J1281" i="1"/>
  <c r="H1281" i="1"/>
  <c r="I1281" i="1" s="1"/>
  <c r="O1280" i="1"/>
  <c r="P1280" i="1" s="1"/>
  <c r="Q1280" i="1" s="1"/>
  <c r="L1280" i="1"/>
  <c r="K1280" i="1"/>
  <c r="M1280" i="1" s="1"/>
  <c r="J1280" i="1"/>
  <c r="H1280" i="1"/>
  <c r="I1280" i="1" s="1"/>
  <c r="O1279" i="1"/>
  <c r="P1279" i="1" s="1"/>
  <c r="Q1279" i="1" s="1"/>
  <c r="L1279" i="1"/>
  <c r="K1279" i="1"/>
  <c r="M1279" i="1" s="1"/>
  <c r="J1279" i="1"/>
  <c r="H1279" i="1"/>
  <c r="I1279" i="1" s="1"/>
  <c r="O1278" i="1"/>
  <c r="P1278" i="1" s="1"/>
  <c r="Q1278" i="1" s="1"/>
  <c r="L1278" i="1"/>
  <c r="K1278" i="1"/>
  <c r="M1278" i="1" s="1"/>
  <c r="J1278" i="1"/>
  <c r="H1278" i="1"/>
  <c r="I1278" i="1" s="1"/>
  <c r="O1277" i="1"/>
  <c r="P1277" i="1" s="1"/>
  <c r="Q1277" i="1" s="1"/>
  <c r="L1277" i="1"/>
  <c r="K1277" i="1"/>
  <c r="M1277" i="1" s="1"/>
  <c r="J1277" i="1"/>
  <c r="H1277" i="1"/>
  <c r="I1277" i="1" s="1"/>
  <c r="O1276" i="1"/>
  <c r="P1276" i="1" s="1"/>
  <c r="Q1276" i="1" s="1"/>
  <c r="L1276" i="1"/>
  <c r="K1276" i="1"/>
  <c r="J1276" i="1"/>
  <c r="H1276" i="1"/>
  <c r="I1276" i="1" s="1"/>
  <c r="O1275" i="1"/>
  <c r="P1275" i="1" s="1"/>
  <c r="Q1275" i="1" s="1"/>
  <c r="L1275" i="1"/>
  <c r="K1275" i="1"/>
  <c r="M1275" i="1" s="1"/>
  <c r="J1275" i="1"/>
  <c r="H1275" i="1"/>
  <c r="I1275" i="1" s="1"/>
  <c r="O1274" i="1"/>
  <c r="P1274" i="1" s="1"/>
  <c r="Q1274" i="1" s="1"/>
  <c r="L1274" i="1"/>
  <c r="K1274" i="1"/>
  <c r="M1274" i="1" s="1"/>
  <c r="J1274" i="1"/>
  <c r="H1274" i="1"/>
  <c r="I1274" i="1" s="1"/>
  <c r="S1273" i="1"/>
  <c r="O1273" i="1"/>
  <c r="P1273" i="1" s="1"/>
  <c r="Q1273" i="1" s="1"/>
  <c r="L1273" i="1"/>
  <c r="K1273" i="1"/>
  <c r="M1273" i="1" s="1"/>
  <c r="J1273" i="1"/>
  <c r="H1273" i="1"/>
  <c r="I1273" i="1" s="1"/>
  <c r="O1272" i="1"/>
  <c r="P1272" i="1" s="1"/>
  <c r="Q1272" i="1" s="1"/>
  <c r="L1272" i="1"/>
  <c r="K1272" i="1"/>
  <c r="M1272" i="1" s="1"/>
  <c r="J1272" i="1"/>
  <c r="H1272" i="1"/>
  <c r="I1272" i="1" s="1"/>
  <c r="O1271" i="1"/>
  <c r="P1271" i="1" s="1"/>
  <c r="Q1271" i="1" s="1"/>
  <c r="L1271" i="1"/>
  <c r="K1271" i="1"/>
  <c r="M1271" i="1" s="1"/>
  <c r="J1271" i="1"/>
  <c r="H1271" i="1"/>
  <c r="I1271" i="1" s="1"/>
  <c r="O1270" i="1"/>
  <c r="P1270" i="1" s="1"/>
  <c r="Q1270" i="1" s="1"/>
  <c r="L1270" i="1"/>
  <c r="K1270" i="1"/>
  <c r="M1270" i="1" s="1"/>
  <c r="J1270" i="1"/>
  <c r="H1270" i="1"/>
  <c r="I1270" i="1" s="1"/>
  <c r="O1269" i="1"/>
  <c r="P1269" i="1" s="1"/>
  <c r="Q1269" i="1" s="1"/>
  <c r="L1269" i="1"/>
  <c r="K1269" i="1"/>
  <c r="M1269" i="1" s="1"/>
  <c r="J1269" i="1"/>
  <c r="H1269" i="1"/>
  <c r="I1269" i="1" s="1"/>
  <c r="O1268" i="1"/>
  <c r="P1268" i="1" s="1"/>
  <c r="Q1268" i="1" s="1"/>
  <c r="L1268" i="1"/>
  <c r="K1268" i="1"/>
  <c r="M1268" i="1" s="1"/>
  <c r="J1268" i="1"/>
  <c r="H1268" i="1"/>
  <c r="I1268" i="1" s="1"/>
  <c r="O1267" i="1"/>
  <c r="P1267" i="1" s="1"/>
  <c r="Q1267" i="1" s="1"/>
  <c r="L1267" i="1"/>
  <c r="K1267" i="1"/>
  <c r="M1267" i="1" s="1"/>
  <c r="J1267" i="1"/>
  <c r="H1267" i="1"/>
  <c r="I1267" i="1" s="1"/>
  <c r="O1266" i="1"/>
  <c r="P1266" i="1" s="1"/>
  <c r="Q1266" i="1" s="1"/>
  <c r="L1266" i="1"/>
  <c r="K1266" i="1"/>
  <c r="J1266" i="1"/>
  <c r="H1266" i="1"/>
  <c r="I1266" i="1" s="1"/>
  <c r="O1265" i="1"/>
  <c r="P1265" i="1" s="1"/>
  <c r="Q1265" i="1" s="1"/>
  <c r="L1265" i="1"/>
  <c r="K1265" i="1"/>
  <c r="M1265" i="1" s="1"/>
  <c r="J1265" i="1"/>
  <c r="H1265" i="1"/>
  <c r="I1265" i="1" s="1"/>
  <c r="O1264" i="1"/>
  <c r="P1264" i="1" s="1"/>
  <c r="Q1264" i="1" s="1"/>
  <c r="L1264" i="1"/>
  <c r="K1264" i="1"/>
  <c r="M1264" i="1" s="1"/>
  <c r="J1264" i="1"/>
  <c r="H1264" i="1"/>
  <c r="I1264" i="1" s="1"/>
  <c r="O1263" i="1"/>
  <c r="P1263" i="1" s="1"/>
  <c r="Q1263" i="1" s="1"/>
  <c r="L1263" i="1"/>
  <c r="K1263" i="1"/>
  <c r="M1263" i="1" s="1"/>
  <c r="J1263" i="1"/>
  <c r="H1263" i="1"/>
  <c r="I1263" i="1" s="1"/>
  <c r="O1262" i="1"/>
  <c r="P1262" i="1" s="1"/>
  <c r="Q1262" i="1" s="1"/>
  <c r="L1262" i="1"/>
  <c r="K1262" i="1"/>
  <c r="M1262" i="1" s="1"/>
  <c r="J1262" i="1"/>
  <c r="H1262" i="1"/>
  <c r="I1262" i="1" s="1"/>
  <c r="O1261" i="1"/>
  <c r="P1261" i="1" s="1"/>
  <c r="Q1261" i="1" s="1"/>
  <c r="L1261" i="1"/>
  <c r="K1261" i="1"/>
  <c r="M1261" i="1" s="1"/>
  <c r="J1261" i="1"/>
  <c r="H1261" i="1"/>
  <c r="I1261" i="1" s="1"/>
  <c r="O1260" i="1"/>
  <c r="P1260" i="1" s="1"/>
  <c r="Q1260" i="1" s="1"/>
  <c r="L1260" i="1"/>
  <c r="K1260" i="1"/>
  <c r="J1260" i="1"/>
  <c r="H1260" i="1"/>
  <c r="I1260" i="1" s="1"/>
  <c r="O1259" i="1"/>
  <c r="P1259" i="1" s="1"/>
  <c r="Q1259" i="1" s="1"/>
  <c r="L1259" i="1"/>
  <c r="K1259" i="1"/>
  <c r="M1259" i="1" s="1"/>
  <c r="J1259" i="1"/>
  <c r="H1259" i="1"/>
  <c r="I1259" i="1" s="1"/>
  <c r="O1258" i="1"/>
  <c r="P1258" i="1" s="1"/>
  <c r="Q1258" i="1" s="1"/>
  <c r="L1258" i="1"/>
  <c r="K1258" i="1"/>
  <c r="M1258" i="1" s="1"/>
  <c r="J1258" i="1"/>
  <c r="H1258" i="1"/>
  <c r="I1258" i="1" s="1"/>
  <c r="O1257" i="1"/>
  <c r="P1257" i="1" s="1"/>
  <c r="Q1257" i="1" s="1"/>
  <c r="L1257" i="1"/>
  <c r="K1257" i="1"/>
  <c r="M1257" i="1" s="1"/>
  <c r="J1257" i="1"/>
  <c r="H1257" i="1"/>
  <c r="I1257" i="1" s="1"/>
  <c r="O1256" i="1"/>
  <c r="P1256" i="1" s="1"/>
  <c r="Q1256" i="1" s="1"/>
  <c r="L1256" i="1"/>
  <c r="K1256" i="1"/>
  <c r="M1256" i="1" s="1"/>
  <c r="J1256" i="1"/>
  <c r="H1256" i="1"/>
  <c r="I1256" i="1" s="1"/>
  <c r="O1255" i="1"/>
  <c r="P1255" i="1" s="1"/>
  <c r="Q1255" i="1" s="1"/>
  <c r="L1255" i="1"/>
  <c r="K1255" i="1"/>
  <c r="M1255" i="1" s="1"/>
  <c r="J1255" i="1"/>
  <c r="H1255" i="1"/>
  <c r="I1255" i="1" s="1"/>
  <c r="S1254" i="1"/>
  <c r="O1254" i="1"/>
  <c r="P1254" i="1" s="1"/>
  <c r="Q1254" i="1" s="1"/>
  <c r="L1254" i="1"/>
  <c r="K1254" i="1"/>
  <c r="M1254" i="1" s="1"/>
  <c r="J1254" i="1"/>
  <c r="H1254" i="1"/>
  <c r="I1254" i="1" s="1"/>
  <c r="O1253" i="1"/>
  <c r="P1253" i="1" s="1"/>
  <c r="Q1253" i="1" s="1"/>
  <c r="L1253" i="1"/>
  <c r="K1253" i="1"/>
  <c r="M1253" i="1" s="1"/>
  <c r="J1253" i="1"/>
  <c r="H1253" i="1"/>
  <c r="I1253" i="1" s="1"/>
  <c r="O1252" i="1"/>
  <c r="P1252" i="1" s="1"/>
  <c r="Q1252" i="1" s="1"/>
  <c r="L1252" i="1"/>
  <c r="K1252" i="1"/>
  <c r="M1252" i="1" s="1"/>
  <c r="J1252" i="1"/>
  <c r="H1252" i="1"/>
  <c r="I1252" i="1" s="1"/>
  <c r="O1251" i="1"/>
  <c r="P1251" i="1" s="1"/>
  <c r="Q1251" i="1" s="1"/>
  <c r="L1251" i="1"/>
  <c r="K1251" i="1"/>
  <c r="J1251" i="1"/>
  <c r="H1251" i="1"/>
  <c r="I1251" i="1" s="1"/>
  <c r="O1250" i="1"/>
  <c r="P1250" i="1" s="1"/>
  <c r="Q1250" i="1" s="1"/>
  <c r="L1250" i="1"/>
  <c r="K1250" i="1"/>
  <c r="J1250" i="1"/>
  <c r="H1250" i="1"/>
  <c r="I1250" i="1" s="1"/>
  <c r="O1249" i="1"/>
  <c r="P1249" i="1" s="1"/>
  <c r="Q1249" i="1" s="1"/>
  <c r="L1249" i="1"/>
  <c r="K1249" i="1"/>
  <c r="M1249" i="1" s="1"/>
  <c r="J1249" i="1"/>
  <c r="H1249" i="1"/>
  <c r="I1249" i="1" s="1"/>
  <c r="O1248" i="1"/>
  <c r="P1248" i="1" s="1"/>
  <c r="Q1248" i="1" s="1"/>
  <c r="L1248" i="1"/>
  <c r="K1248" i="1"/>
  <c r="M1248" i="1" s="1"/>
  <c r="J1248" i="1"/>
  <c r="H1248" i="1"/>
  <c r="I1248" i="1" s="1"/>
  <c r="O1247" i="1"/>
  <c r="P1247" i="1" s="1"/>
  <c r="Q1247" i="1" s="1"/>
  <c r="L1247" i="1"/>
  <c r="K1247" i="1"/>
  <c r="M1247" i="1" s="1"/>
  <c r="J1247" i="1"/>
  <c r="H1247" i="1"/>
  <c r="I1247" i="1" s="1"/>
  <c r="O1246" i="1"/>
  <c r="P1246" i="1" s="1"/>
  <c r="Q1246" i="1" s="1"/>
  <c r="L1246" i="1"/>
  <c r="K1246" i="1"/>
  <c r="M1246" i="1" s="1"/>
  <c r="J1246" i="1"/>
  <c r="H1246" i="1"/>
  <c r="I1246" i="1" s="1"/>
  <c r="O1245" i="1"/>
  <c r="P1245" i="1" s="1"/>
  <c r="Q1245" i="1" s="1"/>
  <c r="L1245" i="1"/>
  <c r="K1245" i="1"/>
  <c r="M1245" i="1" s="1"/>
  <c r="J1245" i="1"/>
  <c r="H1245" i="1"/>
  <c r="I1245" i="1" s="1"/>
  <c r="S1244" i="1"/>
  <c r="O1244" i="1"/>
  <c r="P1244" i="1" s="1"/>
  <c r="Q1244" i="1" s="1"/>
  <c r="L1244" i="1"/>
  <c r="K1244" i="1"/>
  <c r="J1244" i="1"/>
  <c r="H1244" i="1"/>
  <c r="I1244" i="1" s="1"/>
  <c r="O1243" i="1"/>
  <c r="P1243" i="1" s="1"/>
  <c r="Q1243" i="1" s="1"/>
  <c r="L1243" i="1"/>
  <c r="K1243" i="1"/>
  <c r="M1243" i="1" s="1"/>
  <c r="J1243" i="1"/>
  <c r="H1243" i="1"/>
  <c r="I1243" i="1" s="1"/>
  <c r="O1242" i="1"/>
  <c r="P1242" i="1" s="1"/>
  <c r="Q1242" i="1" s="1"/>
  <c r="L1242" i="1"/>
  <c r="K1242" i="1"/>
  <c r="M1242" i="1" s="1"/>
  <c r="J1242" i="1"/>
  <c r="H1242" i="1"/>
  <c r="I1242" i="1" s="1"/>
  <c r="O1241" i="1"/>
  <c r="P1241" i="1" s="1"/>
  <c r="Q1241" i="1" s="1"/>
  <c r="L1241" i="1"/>
  <c r="K1241" i="1"/>
  <c r="J1241" i="1"/>
  <c r="H1241" i="1"/>
  <c r="I1241" i="1" s="1"/>
  <c r="O1240" i="1"/>
  <c r="P1240" i="1" s="1"/>
  <c r="Q1240" i="1" s="1"/>
  <c r="L1240" i="1"/>
  <c r="K1240" i="1"/>
  <c r="M1240" i="1" s="1"/>
  <c r="J1240" i="1"/>
  <c r="H1240" i="1"/>
  <c r="I1240" i="1" s="1"/>
  <c r="S1239" i="1"/>
  <c r="O1239" i="1"/>
  <c r="P1239" i="1" s="1"/>
  <c r="Q1239" i="1" s="1"/>
  <c r="L1239" i="1"/>
  <c r="K1239" i="1"/>
  <c r="M1239" i="1" s="1"/>
  <c r="J1239" i="1"/>
  <c r="H1239" i="1"/>
  <c r="I1239" i="1" s="1"/>
  <c r="O1238" i="1"/>
  <c r="P1238" i="1" s="1"/>
  <c r="Q1238" i="1" s="1"/>
  <c r="L1238" i="1"/>
  <c r="K1238" i="1"/>
  <c r="M1238" i="1" s="1"/>
  <c r="J1238" i="1"/>
  <c r="H1238" i="1"/>
  <c r="I1238" i="1" s="1"/>
  <c r="O1237" i="1"/>
  <c r="P1237" i="1" s="1"/>
  <c r="Q1237" i="1" s="1"/>
  <c r="L1237" i="1"/>
  <c r="K1237" i="1"/>
  <c r="M1237" i="1" s="1"/>
  <c r="J1237" i="1"/>
  <c r="H1237" i="1"/>
  <c r="I1237" i="1" s="1"/>
  <c r="O1236" i="1"/>
  <c r="P1236" i="1" s="1"/>
  <c r="Q1236" i="1" s="1"/>
  <c r="L1236" i="1"/>
  <c r="K1236" i="1"/>
  <c r="M1236" i="1" s="1"/>
  <c r="J1236" i="1"/>
  <c r="H1236" i="1"/>
  <c r="I1236" i="1" s="1"/>
  <c r="S1235" i="1"/>
  <c r="O1235" i="1"/>
  <c r="P1235" i="1" s="1"/>
  <c r="Q1235" i="1" s="1"/>
  <c r="L1235" i="1"/>
  <c r="K1235" i="1"/>
  <c r="J1235" i="1"/>
  <c r="H1235" i="1"/>
  <c r="I1235" i="1" s="1"/>
  <c r="O1234" i="1"/>
  <c r="P1234" i="1" s="1"/>
  <c r="Q1234" i="1" s="1"/>
  <c r="L1234" i="1"/>
  <c r="K1234" i="1"/>
  <c r="J1234" i="1"/>
  <c r="H1234" i="1"/>
  <c r="I1234" i="1" s="1"/>
  <c r="O1233" i="1"/>
  <c r="P1233" i="1" s="1"/>
  <c r="Q1233" i="1" s="1"/>
  <c r="L1233" i="1"/>
  <c r="K1233" i="1"/>
  <c r="M1233" i="1" s="1"/>
  <c r="J1233" i="1"/>
  <c r="H1233" i="1"/>
  <c r="I1233" i="1" s="1"/>
  <c r="S1232" i="1"/>
  <c r="O1232" i="1"/>
  <c r="P1232" i="1" s="1"/>
  <c r="Q1232" i="1" s="1"/>
  <c r="L1232" i="1"/>
  <c r="K1232" i="1"/>
  <c r="M1232" i="1" s="1"/>
  <c r="J1232" i="1"/>
  <c r="H1232" i="1"/>
  <c r="I1232" i="1" s="1"/>
  <c r="S1231" i="1"/>
  <c r="O1231" i="1"/>
  <c r="P1231" i="1" s="1"/>
  <c r="Q1231" i="1" s="1"/>
  <c r="L1231" i="1"/>
  <c r="K1231" i="1"/>
  <c r="M1231" i="1" s="1"/>
  <c r="J1231" i="1"/>
  <c r="H1231" i="1"/>
  <c r="I1231" i="1" s="1"/>
  <c r="O1230" i="1"/>
  <c r="P1230" i="1" s="1"/>
  <c r="Q1230" i="1" s="1"/>
  <c r="L1230" i="1"/>
  <c r="K1230" i="1"/>
  <c r="M1230" i="1" s="1"/>
  <c r="J1230" i="1"/>
  <c r="H1230" i="1"/>
  <c r="I1230" i="1" s="1"/>
  <c r="O1229" i="1"/>
  <c r="P1229" i="1" s="1"/>
  <c r="Q1229" i="1" s="1"/>
  <c r="L1229" i="1"/>
  <c r="K1229" i="1"/>
  <c r="M1229" i="1" s="1"/>
  <c r="J1229" i="1"/>
  <c r="H1229" i="1"/>
  <c r="I1229" i="1" s="1"/>
  <c r="O1228" i="1"/>
  <c r="P1228" i="1" s="1"/>
  <c r="Q1228" i="1" s="1"/>
  <c r="L1228" i="1"/>
  <c r="K1228" i="1"/>
  <c r="J1228" i="1"/>
  <c r="H1228" i="1"/>
  <c r="I1228" i="1" s="1"/>
  <c r="O1227" i="1"/>
  <c r="P1227" i="1" s="1"/>
  <c r="Q1227" i="1" s="1"/>
  <c r="L1227" i="1"/>
  <c r="K1227" i="1"/>
  <c r="M1227" i="1" s="1"/>
  <c r="J1227" i="1"/>
  <c r="H1227" i="1"/>
  <c r="I1227" i="1" s="1"/>
  <c r="O1226" i="1"/>
  <c r="P1226" i="1" s="1"/>
  <c r="Q1226" i="1" s="1"/>
  <c r="L1226" i="1"/>
  <c r="K1226" i="1"/>
  <c r="M1226" i="1" s="1"/>
  <c r="J1226" i="1"/>
  <c r="H1226" i="1"/>
  <c r="I1226" i="1" s="1"/>
  <c r="O1225" i="1"/>
  <c r="P1225" i="1" s="1"/>
  <c r="Q1225" i="1" s="1"/>
  <c r="L1225" i="1"/>
  <c r="K1225" i="1"/>
  <c r="M1225" i="1" s="1"/>
  <c r="J1225" i="1"/>
  <c r="H1225" i="1"/>
  <c r="I1225" i="1" s="1"/>
  <c r="O1224" i="1"/>
  <c r="P1224" i="1" s="1"/>
  <c r="Q1224" i="1" s="1"/>
  <c r="L1224" i="1"/>
  <c r="K1224" i="1"/>
  <c r="M1224" i="1" s="1"/>
  <c r="J1224" i="1"/>
  <c r="H1224" i="1"/>
  <c r="I1224" i="1" s="1"/>
  <c r="O1223" i="1"/>
  <c r="P1223" i="1" s="1"/>
  <c r="Q1223" i="1" s="1"/>
  <c r="L1223" i="1"/>
  <c r="K1223" i="1"/>
  <c r="M1223" i="1" s="1"/>
  <c r="J1223" i="1"/>
  <c r="H1223" i="1"/>
  <c r="I1223" i="1" s="1"/>
  <c r="O1222" i="1"/>
  <c r="P1222" i="1" s="1"/>
  <c r="Q1222" i="1" s="1"/>
  <c r="L1222" i="1"/>
  <c r="K1222" i="1"/>
  <c r="M1222" i="1" s="1"/>
  <c r="J1222" i="1"/>
  <c r="H1222" i="1"/>
  <c r="I1222" i="1" s="1"/>
  <c r="O1221" i="1"/>
  <c r="P1221" i="1" s="1"/>
  <c r="Q1221" i="1" s="1"/>
  <c r="L1221" i="1"/>
  <c r="K1221" i="1"/>
  <c r="M1221" i="1" s="1"/>
  <c r="J1221" i="1"/>
  <c r="H1221" i="1"/>
  <c r="I1221" i="1" s="1"/>
  <c r="O1220" i="1"/>
  <c r="P1220" i="1" s="1"/>
  <c r="Q1220" i="1" s="1"/>
  <c r="L1220" i="1"/>
  <c r="K1220" i="1"/>
  <c r="M1220" i="1" s="1"/>
  <c r="J1220" i="1"/>
  <c r="H1220" i="1"/>
  <c r="I1220" i="1" s="1"/>
  <c r="O1219" i="1"/>
  <c r="P1219" i="1" s="1"/>
  <c r="Q1219" i="1" s="1"/>
  <c r="L1219" i="1"/>
  <c r="K1219" i="1"/>
  <c r="M1219" i="1" s="1"/>
  <c r="J1219" i="1"/>
  <c r="H1219" i="1"/>
  <c r="I1219" i="1" s="1"/>
  <c r="O1218" i="1"/>
  <c r="P1218" i="1" s="1"/>
  <c r="Q1218" i="1" s="1"/>
  <c r="L1218" i="1"/>
  <c r="K1218" i="1"/>
  <c r="J1218" i="1"/>
  <c r="H1218" i="1"/>
  <c r="I1218" i="1" s="1"/>
  <c r="O1217" i="1"/>
  <c r="P1217" i="1" s="1"/>
  <c r="Q1217" i="1" s="1"/>
  <c r="L1217" i="1"/>
  <c r="K1217" i="1"/>
  <c r="M1217" i="1" s="1"/>
  <c r="J1217" i="1"/>
  <c r="H1217" i="1"/>
  <c r="I1217" i="1" s="1"/>
  <c r="S1216" i="1"/>
  <c r="O1216" i="1"/>
  <c r="P1216" i="1" s="1"/>
  <c r="Q1216" i="1" s="1"/>
  <c r="L1216" i="1"/>
  <c r="K1216" i="1"/>
  <c r="M1216" i="1" s="1"/>
  <c r="J1216" i="1"/>
  <c r="H1216" i="1"/>
  <c r="I1216" i="1" s="1"/>
  <c r="O1215" i="1"/>
  <c r="P1215" i="1" s="1"/>
  <c r="Q1215" i="1" s="1"/>
  <c r="L1215" i="1"/>
  <c r="K1215" i="1"/>
  <c r="M1215" i="1" s="1"/>
  <c r="J1215" i="1"/>
  <c r="H1215" i="1"/>
  <c r="I1215" i="1" s="1"/>
  <c r="O1214" i="1"/>
  <c r="P1214" i="1" s="1"/>
  <c r="Q1214" i="1" s="1"/>
  <c r="L1214" i="1"/>
  <c r="K1214" i="1"/>
  <c r="M1214" i="1" s="1"/>
  <c r="J1214" i="1"/>
  <c r="H1214" i="1"/>
  <c r="I1214" i="1" s="1"/>
  <c r="O1213" i="1"/>
  <c r="P1213" i="1" s="1"/>
  <c r="Q1213" i="1" s="1"/>
  <c r="L1213" i="1"/>
  <c r="K1213" i="1"/>
  <c r="M1213" i="1" s="1"/>
  <c r="J1213" i="1"/>
  <c r="H1213" i="1"/>
  <c r="I1213" i="1" s="1"/>
  <c r="S1212" i="1"/>
  <c r="O1212" i="1"/>
  <c r="P1212" i="1" s="1"/>
  <c r="Q1212" i="1" s="1"/>
  <c r="L1212" i="1"/>
  <c r="K1212" i="1"/>
  <c r="J1212" i="1"/>
  <c r="H1212" i="1"/>
  <c r="I1212" i="1" s="1"/>
  <c r="O1211" i="1"/>
  <c r="P1211" i="1" s="1"/>
  <c r="Q1211" i="1" s="1"/>
  <c r="L1211" i="1"/>
  <c r="K1211" i="1"/>
  <c r="M1211" i="1" s="1"/>
  <c r="J1211" i="1"/>
  <c r="H1211" i="1"/>
  <c r="I1211" i="1" s="1"/>
  <c r="S1210" i="1"/>
  <c r="O1210" i="1"/>
  <c r="P1210" i="1" s="1"/>
  <c r="Q1210" i="1" s="1"/>
  <c r="L1210" i="1"/>
  <c r="K1210" i="1"/>
  <c r="M1210" i="1" s="1"/>
  <c r="J1210" i="1"/>
  <c r="H1210" i="1"/>
  <c r="I1210" i="1" s="1"/>
  <c r="S1209" i="1"/>
  <c r="O1209" i="1"/>
  <c r="P1209" i="1" s="1"/>
  <c r="Q1209" i="1" s="1"/>
  <c r="L1209" i="1"/>
  <c r="K1209" i="1"/>
  <c r="M1209" i="1" s="1"/>
  <c r="J1209" i="1"/>
  <c r="H1209" i="1"/>
  <c r="I1209" i="1" s="1"/>
  <c r="O1208" i="1"/>
  <c r="P1208" i="1" s="1"/>
  <c r="Q1208" i="1" s="1"/>
  <c r="L1208" i="1"/>
  <c r="K1208" i="1"/>
  <c r="M1208" i="1" s="1"/>
  <c r="J1208" i="1"/>
  <c r="H1208" i="1"/>
  <c r="I1208" i="1" s="1"/>
  <c r="O1207" i="1"/>
  <c r="P1207" i="1" s="1"/>
  <c r="Q1207" i="1" s="1"/>
  <c r="L1207" i="1"/>
  <c r="K1207" i="1"/>
  <c r="M1207" i="1" s="1"/>
  <c r="J1207" i="1"/>
  <c r="H1207" i="1"/>
  <c r="I1207" i="1" s="1"/>
  <c r="O1206" i="1"/>
  <c r="P1206" i="1" s="1"/>
  <c r="Q1206" i="1" s="1"/>
  <c r="L1206" i="1"/>
  <c r="K1206" i="1"/>
  <c r="M1206" i="1" s="1"/>
  <c r="J1206" i="1"/>
  <c r="H1206" i="1"/>
  <c r="I1206" i="1" s="1"/>
  <c r="O1205" i="1"/>
  <c r="P1205" i="1" s="1"/>
  <c r="Q1205" i="1" s="1"/>
  <c r="L1205" i="1"/>
  <c r="K1205" i="1"/>
  <c r="J1205" i="1"/>
  <c r="H1205" i="1"/>
  <c r="I1205" i="1" s="1"/>
  <c r="O1204" i="1"/>
  <c r="P1204" i="1" s="1"/>
  <c r="Q1204" i="1" s="1"/>
  <c r="L1204" i="1"/>
  <c r="K1204" i="1"/>
  <c r="M1204" i="1" s="1"/>
  <c r="J1204" i="1"/>
  <c r="H1204" i="1"/>
  <c r="I1204" i="1" s="1"/>
  <c r="O1203" i="1"/>
  <c r="P1203" i="1" s="1"/>
  <c r="Q1203" i="1" s="1"/>
  <c r="L1203" i="1"/>
  <c r="K1203" i="1"/>
  <c r="J1203" i="1"/>
  <c r="H1203" i="1"/>
  <c r="I1203" i="1" s="1"/>
  <c r="O1202" i="1"/>
  <c r="P1202" i="1" s="1"/>
  <c r="Q1202" i="1" s="1"/>
  <c r="L1202" i="1"/>
  <c r="K1202" i="1"/>
  <c r="J1202" i="1"/>
  <c r="H1202" i="1"/>
  <c r="I1202" i="1" s="1"/>
  <c r="O1201" i="1"/>
  <c r="P1201" i="1" s="1"/>
  <c r="Q1201" i="1" s="1"/>
  <c r="L1201" i="1"/>
  <c r="K1201" i="1"/>
  <c r="M1201" i="1" s="1"/>
  <c r="J1201" i="1"/>
  <c r="H1201" i="1"/>
  <c r="I1201" i="1" s="1"/>
  <c r="O1200" i="1"/>
  <c r="P1200" i="1" s="1"/>
  <c r="Q1200" i="1" s="1"/>
  <c r="L1200" i="1"/>
  <c r="K1200" i="1"/>
  <c r="M1200" i="1" s="1"/>
  <c r="J1200" i="1"/>
  <c r="H1200" i="1"/>
  <c r="I1200" i="1" s="1"/>
  <c r="O1199" i="1"/>
  <c r="P1199" i="1" s="1"/>
  <c r="Q1199" i="1" s="1"/>
  <c r="L1199" i="1"/>
  <c r="K1199" i="1"/>
  <c r="M1199" i="1" s="1"/>
  <c r="J1199" i="1"/>
  <c r="H1199" i="1"/>
  <c r="I1199" i="1" s="1"/>
  <c r="O1198" i="1"/>
  <c r="P1198" i="1" s="1"/>
  <c r="Q1198" i="1" s="1"/>
  <c r="L1198" i="1"/>
  <c r="K1198" i="1"/>
  <c r="M1198" i="1" s="1"/>
  <c r="J1198" i="1"/>
  <c r="H1198" i="1"/>
  <c r="I1198" i="1" s="1"/>
  <c r="O1197" i="1"/>
  <c r="P1197" i="1" s="1"/>
  <c r="Q1197" i="1" s="1"/>
  <c r="L1197" i="1"/>
  <c r="K1197" i="1"/>
  <c r="M1197" i="1" s="1"/>
  <c r="J1197" i="1"/>
  <c r="H1197" i="1"/>
  <c r="I1197" i="1" s="1"/>
  <c r="O1196" i="1"/>
  <c r="P1196" i="1" s="1"/>
  <c r="Q1196" i="1" s="1"/>
  <c r="L1196" i="1"/>
  <c r="K1196" i="1"/>
  <c r="J1196" i="1"/>
  <c r="H1196" i="1"/>
  <c r="I1196" i="1" s="1"/>
  <c r="O1195" i="1"/>
  <c r="P1195" i="1" s="1"/>
  <c r="Q1195" i="1" s="1"/>
  <c r="L1195" i="1"/>
  <c r="K1195" i="1"/>
  <c r="J1195" i="1"/>
  <c r="H1195" i="1"/>
  <c r="I1195" i="1" s="1"/>
  <c r="O1194" i="1"/>
  <c r="P1194" i="1" s="1"/>
  <c r="Q1194" i="1" s="1"/>
  <c r="L1194" i="1"/>
  <c r="K1194" i="1"/>
  <c r="M1194" i="1" s="1"/>
  <c r="J1194" i="1"/>
  <c r="H1194" i="1"/>
  <c r="I1194" i="1" s="1"/>
  <c r="S1193" i="1"/>
  <c r="O1193" i="1"/>
  <c r="P1193" i="1" s="1"/>
  <c r="Q1193" i="1" s="1"/>
  <c r="L1193" i="1"/>
  <c r="K1193" i="1"/>
  <c r="J1193" i="1"/>
  <c r="H1193" i="1"/>
  <c r="I1193" i="1" s="1"/>
  <c r="O1192" i="1"/>
  <c r="P1192" i="1" s="1"/>
  <c r="Q1192" i="1" s="1"/>
  <c r="L1192" i="1"/>
  <c r="K1192" i="1"/>
  <c r="M1192" i="1" s="1"/>
  <c r="J1192" i="1"/>
  <c r="H1192" i="1"/>
  <c r="I1192" i="1" s="1"/>
  <c r="O1191" i="1"/>
  <c r="P1191" i="1" s="1"/>
  <c r="Q1191" i="1" s="1"/>
  <c r="L1191" i="1"/>
  <c r="K1191" i="1"/>
  <c r="M1191" i="1" s="1"/>
  <c r="J1191" i="1"/>
  <c r="H1191" i="1"/>
  <c r="I1191" i="1" s="1"/>
  <c r="O1190" i="1"/>
  <c r="P1190" i="1" s="1"/>
  <c r="Q1190" i="1" s="1"/>
  <c r="L1190" i="1"/>
  <c r="K1190" i="1"/>
  <c r="M1190" i="1" s="1"/>
  <c r="J1190" i="1"/>
  <c r="H1190" i="1"/>
  <c r="I1190" i="1" s="1"/>
  <c r="O1189" i="1"/>
  <c r="P1189" i="1" s="1"/>
  <c r="Q1189" i="1" s="1"/>
  <c r="L1189" i="1"/>
  <c r="K1189" i="1"/>
  <c r="M1189" i="1" s="1"/>
  <c r="J1189" i="1"/>
  <c r="H1189" i="1"/>
  <c r="I1189" i="1" s="1"/>
  <c r="O1188" i="1"/>
  <c r="P1188" i="1" s="1"/>
  <c r="Q1188" i="1" s="1"/>
  <c r="L1188" i="1"/>
  <c r="K1188" i="1"/>
  <c r="M1188" i="1" s="1"/>
  <c r="J1188" i="1"/>
  <c r="H1188" i="1"/>
  <c r="I1188" i="1" s="1"/>
  <c r="O1187" i="1"/>
  <c r="P1187" i="1" s="1"/>
  <c r="Q1187" i="1" s="1"/>
  <c r="L1187" i="1"/>
  <c r="K1187" i="1"/>
  <c r="M1187" i="1" s="1"/>
  <c r="J1187" i="1"/>
  <c r="H1187" i="1"/>
  <c r="I1187" i="1" s="1"/>
  <c r="O1186" i="1"/>
  <c r="P1186" i="1" s="1"/>
  <c r="Q1186" i="1" s="1"/>
  <c r="L1186" i="1"/>
  <c r="K1186" i="1"/>
  <c r="J1186" i="1"/>
  <c r="H1186" i="1"/>
  <c r="I1186" i="1" s="1"/>
  <c r="O1185" i="1"/>
  <c r="P1185" i="1" s="1"/>
  <c r="Q1185" i="1" s="1"/>
  <c r="L1185" i="1"/>
  <c r="K1185" i="1"/>
  <c r="M1185" i="1" s="1"/>
  <c r="J1185" i="1"/>
  <c r="H1185" i="1"/>
  <c r="I1185" i="1" s="1"/>
  <c r="O1184" i="1"/>
  <c r="P1184" i="1" s="1"/>
  <c r="Q1184" i="1" s="1"/>
  <c r="L1184" i="1"/>
  <c r="K1184" i="1"/>
  <c r="M1184" i="1" s="1"/>
  <c r="J1184" i="1"/>
  <c r="H1184" i="1"/>
  <c r="I1184" i="1" s="1"/>
  <c r="O1183" i="1"/>
  <c r="P1183" i="1" s="1"/>
  <c r="Q1183" i="1" s="1"/>
  <c r="L1183" i="1"/>
  <c r="K1183" i="1"/>
  <c r="J1183" i="1"/>
  <c r="H1183" i="1"/>
  <c r="I1183" i="1" s="1"/>
  <c r="O1182" i="1"/>
  <c r="P1182" i="1" s="1"/>
  <c r="Q1182" i="1" s="1"/>
  <c r="L1182" i="1"/>
  <c r="K1182" i="1"/>
  <c r="M1182" i="1" s="1"/>
  <c r="J1182" i="1"/>
  <c r="H1182" i="1"/>
  <c r="I1182" i="1" s="1"/>
  <c r="O1181" i="1"/>
  <c r="P1181" i="1" s="1"/>
  <c r="Q1181" i="1" s="1"/>
  <c r="L1181" i="1"/>
  <c r="K1181" i="1"/>
  <c r="M1181" i="1" s="1"/>
  <c r="J1181" i="1"/>
  <c r="H1181" i="1"/>
  <c r="I1181" i="1" s="1"/>
  <c r="O1180" i="1"/>
  <c r="P1180" i="1" s="1"/>
  <c r="Q1180" i="1" s="1"/>
  <c r="L1180" i="1"/>
  <c r="K1180" i="1"/>
  <c r="J1180" i="1"/>
  <c r="H1180" i="1"/>
  <c r="I1180" i="1" s="1"/>
  <c r="O1179" i="1"/>
  <c r="P1179" i="1" s="1"/>
  <c r="Q1179" i="1" s="1"/>
  <c r="L1179" i="1"/>
  <c r="K1179" i="1"/>
  <c r="J1179" i="1"/>
  <c r="H1179" i="1"/>
  <c r="I1179" i="1" s="1"/>
  <c r="O1178" i="1"/>
  <c r="P1178" i="1" s="1"/>
  <c r="Q1178" i="1" s="1"/>
  <c r="L1178" i="1"/>
  <c r="K1178" i="1"/>
  <c r="M1178" i="1" s="1"/>
  <c r="J1178" i="1"/>
  <c r="H1178" i="1"/>
  <c r="I1178" i="1" s="1"/>
  <c r="O1177" i="1"/>
  <c r="P1177" i="1" s="1"/>
  <c r="Q1177" i="1" s="1"/>
  <c r="L1177" i="1"/>
  <c r="K1177" i="1"/>
  <c r="J1177" i="1"/>
  <c r="H1177" i="1"/>
  <c r="I1177" i="1" s="1"/>
  <c r="O1176" i="1"/>
  <c r="P1176" i="1" s="1"/>
  <c r="Q1176" i="1" s="1"/>
  <c r="L1176" i="1"/>
  <c r="K1176" i="1"/>
  <c r="M1176" i="1" s="1"/>
  <c r="J1176" i="1"/>
  <c r="H1176" i="1"/>
  <c r="I1176" i="1" s="1"/>
  <c r="O1175" i="1"/>
  <c r="P1175" i="1" s="1"/>
  <c r="Q1175" i="1" s="1"/>
  <c r="L1175" i="1"/>
  <c r="K1175" i="1"/>
  <c r="M1175" i="1" s="1"/>
  <c r="J1175" i="1"/>
  <c r="H1175" i="1"/>
  <c r="I1175" i="1" s="1"/>
  <c r="O1174" i="1"/>
  <c r="P1174" i="1" s="1"/>
  <c r="Q1174" i="1" s="1"/>
  <c r="L1174" i="1"/>
  <c r="K1174" i="1"/>
  <c r="M1174" i="1" s="1"/>
  <c r="J1174" i="1"/>
  <c r="H1174" i="1"/>
  <c r="I1174" i="1" s="1"/>
  <c r="O1173" i="1"/>
  <c r="P1173" i="1" s="1"/>
  <c r="Q1173" i="1" s="1"/>
  <c r="L1173" i="1"/>
  <c r="K1173" i="1"/>
  <c r="J1173" i="1"/>
  <c r="H1173" i="1"/>
  <c r="I1173" i="1" s="1"/>
  <c r="S1172" i="1"/>
  <c r="O1172" i="1"/>
  <c r="P1172" i="1" s="1"/>
  <c r="Q1172" i="1" s="1"/>
  <c r="L1172" i="1"/>
  <c r="K1172" i="1"/>
  <c r="M1172" i="1" s="1"/>
  <c r="J1172" i="1"/>
  <c r="H1172" i="1"/>
  <c r="I1172" i="1" s="1"/>
  <c r="O1171" i="1"/>
  <c r="P1171" i="1" s="1"/>
  <c r="Q1171" i="1" s="1"/>
  <c r="L1171" i="1"/>
  <c r="K1171" i="1"/>
  <c r="M1171" i="1" s="1"/>
  <c r="J1171" i="1"/>
  <c r="H1171" i="1"/>
  <c r="I1171" i="1" s="1"/>
  <c r="O1170" i="1"/>
  <c r="P1170" i="1" s="1"/>
  <c r="Q1170" i="1" s="1"/>
  <c r="L1170" i="1"/>
  <c r="K1170" i="1"/>
  <c r="J1170" i="1"/>
  <c r="H1170" i="1"/>
  <c r="I1170" i="1" s="1"/>
  <c r="O1169" i="1"/>
  <c r="P1169" i="1" s="1"/>
  <c r="Q1169" i="1" s="1"/>
  <c r="L1169" i="1"/>
  <c r="K1169" i="1"/>
  <c r="M1169" i="1" s="1"/>
  <c r="J1169" i="1"/>
  <c r="H1169" i="1"/>
  <c r="I1169" i="1" s="1"/>
  <c r="O1168" i="1"/>
  <c r="P1168" i="1" s="1"/>
  <c r="Q1168" i="1" s="1"/>
  <c r="L1168" i="1"/>
  <c r="K1168" i="1"/>
  <c r="M1168" i="1" s="1"/>
  <c r="J1168" i="1"/>
  <c r="H1168" i="1"/>
  <c r="I1168" i="1" s="1"/>
  <c r="O1167" i="1"/>
  <c r="P1167" i="1" s="1"/>
  <c r="Q1167" i="1" s="1"/>
  <c r="L1167" i="1"/>
  <c r="K1167" i="1"/>
  <c r="M1167" i="1" s="1"/>
  <c r="J1167" i="1"/>
  <c r="H1167" i="1"/>
  <c r="I1167" i="1" s="1"/>
  <c r="O1166" i="1"/>
  <c r="P1166" i="1" s="1"/>
  <c r="Q1166" i="1" s="1"/>
  <c r="L1166" i="1"/>
  <c r="K1166" i="1"/>
  <c r="M1166" i="1" s="1"/>
  <c r="J1166" i="1"/>
  <c r="H1166" i="1"/>
  <c r="I1166" i="1" s="1"/>
  <c r="O1165" i="1"/>
  <c r="P1165" i="1" s="1"/>
  <c r="Q1165" i="1" s="1"/>
  <c r="L1165" i="1"/>
  <c r="K1165" i="1"/>
  <c r="M1165" i="1" s="1"/>
  <c r="J1165" i="1"/>
  <c r="H1165" i="1"/>
  <c r="I1165" i="1" s="1"/>
  <c r="O1164" i="1"/>
  <c r="P1164" i="1" s="1"/>
  <c r="Q1164" i="1" s="1"/>
  <c r="L1164" i="1"/>
  <c r="K1164" i="1"/>
  <c r="J1164" i="1"/>
  <c r="H1164" i="1"/>
  <c r="I1164" i="1" s="1"/>
  <c r="O1163" i="1"/>
  <c r="P1163" i="1" s="1"/>
  <c r="Q1163" i="1" s="1"/>
  <c r="L1163" i="1"/>
  <c r="K1163" i="1"/>
  <c r="M1163" i="1" s="1"/>
  <c r="J1163" i="1"/>
  <c r="H1163" i="1"/>
  <c r="I1163" i="1" s="1"/>
  <c r="O1162" i="1"/>
  <c r="P1162" i="1" s="1"/>
  <c r="Q1162" i="1" s="1"/>
  <c r="L1162" i="1"/>
  <c r="K1162" i="1"/>
  <c r="M1162" i="1" s="1"/>
  <c r="J1162" i="1"/>
  <c r="H1162" i="1"/>
  <c r="I1162" i="1" s="1"/>
  <c r="O1161" i="1"/>
  <c r="P1161" i="1" s="1"/>
  <c r="Q1161" i="1" s="1"/>
  <c r="L1161" i="1"/>
  <c r="K1161" i="1"/>
  <c r="M1161" i="1" s="1"/>
  <c r="J1161" i="1"/>
  <c r="H1161" i="1"/>
  <c r="I1161" i="1" s="1"/>
  <c r="O1160" i="1"/>
  <c r="P1160" i="1" s="1"/>
  <c r="Q1160" i="1" s="1"/>
  <c r="L1160" i="1"/>
  <c r="K1160" i="1"/>
  <c r="M1160" i="1" s="1"/>
  <c r="J1160" i="1"/>
  <c r="H1160" i="1"/>
  <c r="I1160" i="1" s="1"/>
  <c r="O1159" i="1"/>
  <c r="P1159" i="1" s="1"/>
  <c r="Q1159" i="1" s="1"/>
  <c r="L1159" i="1"/>
  <c r="K1159" i="1"/>
  <c r="M1159" i="1" s="1"/>
  <c r="J1159" i="1"/>
  <c r="H1159" i="1"/>
  <c r="I1159" i="1" s="1"/>
  <c r="O1158" i="1"/>
  <c r="P1158" i="1" s="1"/>
  <c r="Q1158" i="1" s="1"/>
  <c r="L1158" i="1"/>
  <c r="K1158" i="1"/>
  <c r="J1158" i="1"/>
  <c r="H1158" i="1"/>
  <c r="I1158" i="1" s="1"/>
  <c r="O1157" i="1"/>
  <c r="P1157" i="1" s="1"/>
  <c r="Q1157" i="1" s="1"/>
  <c r="L1157" i="1"/>
  <c r="K1157" i="1"/>
  <c r="M1157" i="1" s="1"/>
  <c r="J1157" i="1"/>
  <c r="H1157" i="1"/>
  <c r="I1157" i="1" s="1"/>
  <c r="S1156" i="1"/>
  <c r="O1156" i="1"/>
  <c r="P1156" i="1" s="1"/>
  <c r="Q1156" i="1" s="1"/>
  <c r="L1156" i="1"/>
  <c r="K1156" i="1"/>
  <c r="M1156" i="1" s="1"/>
  <c r="J1156" i="1"/>
  <c r="H1156" i="1"/>
  <c r="I1156" i="1" s="1"/>
  <c r="O1155" i="1"/>
  <c r="P1155" i="1" s="1"/>
  <c r="Q1155" i="1" s="1"/>
  <c r="L1155" i="1"/>
  <c r="K1155" i="1"/>
  <c r="J1155" i="1"/>
  <c r="H1155" i="1"/>
  <c r="I1155" i="1" s="1"/>
  <c r="O1154" i="1"/>
  <c r="P1154" i="1" s="1"/>
  <c r="Q1154" i="1" s="1"/>
  <c r="L1154" i="1"/>
  <c r="K1154" i="1"/>
  <c r="J1154" i="1"/>
  <c r="H1154" i="1"/>
  <c r="I1154" i="1" s="1"/>
  <c r="O1153" i="1"/>
  <c r="P1153" i="1" s="1"/>
  <c r="Q1153" i="1" s="1"/>
  <c r="L1153" i="1"/>
  <c r="K1153" i="1"/>
  <c r="M1153" i="1" s="1"/>
  <c r="J1153" i="1"/>
  <c r="H1153" i="1"/>
  <c r="I1153" i="1" s="1"/>
  <c r="O1152" i="1"/>
  <c r="P1152" i="1" s="1"/>
  <c r="Q1152" i="1" s="1"/>
  <c r="L1152" i="1"/>
  <c r="K1152" i="1"/>
  <c r="M1152" i="1" s="1"/>
  <c r="J1152" i="1"/>
  <c r="H1152" i="1"/>
  <c r="I1152" i="1" s="1"/>
  <c r="O1151" i="1"/>
  <c r="P1151" i="1" s="1"/>
  <c r="Q1151" i="1" s="1"/>
  <c r="L1151" i="1"/>
  <c r="K1151" i="1"/>
  <c r="M1151" i="1" s="1"/>
  <c r="J1151" i="1"/>
  <c r="H1151" i="1"/>
  <c r="I1151" i="1" s="1"/>
  <c r="O1150" i="1"/>
  <c r="P1150" i="1" s="1"/>
  <c r="Q1150" i="1" s="1"/>
  <c r="L1150" i="1"/>
  <c r="K1150" i="1"/>
  <c r="M1150" i="1" s="1"/>
  <c r="J1150" i="1"/>
  <c r="H1150" i="1"/>
  <c r="I1150" i="1" s="1"/>
  <c r="O1149" i="1"/>
  <c r="P1149" i="1" s="1"/>
  <c r="Q1149" i="1" s="1"/>
  <c r="L1149" i="1"/>
  <c r="K1149" i="1"/>
  <c r="M1149" i="1" s="1"/>
  <c r="J1149" i="1"/>
  <c r="H1149" i="1"/>
  <c r="I1149" i="1" s="1"/>
  <c r="O1148" i="1"/>
  <c r="P1148" i="1" s="1"/>
  <c r="Q1148" i="1" s="1"/>
  <c r="L1148" i="1"/>
  <c r="K1148" i="1"/>
  <c r="J1148" i="1"/>
  <c r="H1148" i="1"/>
  <c r="I1148" i="1" s="1"/>
  <c r="O1147" i="1"/>
  <c r="P1147" i="1" s="1"/>
  <c r="Q1147" i="1" s="1"/>
  <c r="L1147" i="1"/>
  <c r="K1147" i="1"/>
  <c r="J1147" i="1"/>
  <c r="H1147" i="1"/>
  <c r="I1147" i="1" s="1"/>
  <c r="O1146" i="1"/>
  <c r="P1146" i="1" s="1"/>
  <c r="Q1146" i="1" s="1"/>
  <c r="L1146" i="1"/>
  <c r="K1146" i="1"/>
  <c r="M1146" i="1" s="1"/>
  <c r="J1146" i="1"/>
  <c r="H1146" i="1"/>
  <c r="I1146" i="1" s="1"/>
  <c r="O1145" i="1"/>
  <c r="P1145" i="1" s="1"/>
  <c r="Q1145" i="1" s="1"/>
  <c r="L1145" i="1"/>
  <c r="K1145" i="1"/>
  <c r="J1145" i="1"/>
  <c r="H1145" i="1"/>
  <c r="I1145" i="1" s="1"/>
  <c r="O1144" i="1"/>
  <c r="P1144" i="1" s="1"/>
  <c r="Q1144" i="1" s="1"/>
  <c r="L1144" i="1"/>
  <c r="K1144" i="1"/>
  <c r="M1144" i="1" s="1"/>
  <c r="J1144" i="1"/>
  <c r="H1144" i="1"/>
  <c r="I1144" i="1" s="1"/>
  <c r="O1143" i="1"/>
  <c r="P1143" i="1" s="1"/>
  <c r="Q1143" i="1" s="1"/>
  <c r="L1143" i="1"/>
  <c r="K1143" i="1"/>
  <c r="M1143" i="1" s="1"/>
  <c r="J1143" i="1"/>
  <c r="H1143" i="1"/>
  <c r="I1143" i="1" s="1"/>
  <c r="O1142" i="1"/>
  <c r="P1142" i="1" s="1"/>
  <c r="Q1142" i="1" s="1"/>
  <c r="L1142" i="1"/>
  <c r="K1142" i="1"/>
  <c r="M1142" i="1" s="1"/>
  <c r="J1142" i="1"/>
  <c r="H1142" i="1"/>
  <c r="I1142" i="1" s="1"/>
  <c r="O1141" i="1"/>
  <c r="P1141" i="1" s="1"/>
  <c r="Q1141" i="1" s="1"/>
  <c r="L1141" i="1"/>
  <c r="K1141" i="1"/>
  <c r="M1141" i="1" s="1"/>
  <c r="J1141" i="1"/>
  <c r="H1141" i="1"/>
  <c r="I1141" i="1" s="1"/>
  <c r="O1140" i="1"/>
  <c r="P1140" i="1" s="1"/>
  <c r="Q1140" i="1" s="1"/>
  <c r="L1140" i="1"/>
  <c r="K1140" i="1"/>
  <c r="M1140" i="1" s="1"/>
  <c r="J1140" i="1"/>
  <c r="H1140" i="1"/>
  <c r="I1140" i="1" s="1"/>
  <c r="O1139" i="1"/>
  <c r="P1139" i="1" s="1"/>
  <c r="Q1139" i="1" s="1"/>
  <c r="L1139" i="1"/>
  <c r="K1139" i="1"/>
  <c r="M1139" i="1" s="1"/>
  <c r="J1139" i="1"/>
  <c r="H1139" i="1"/>
  <c r="I1139" i="1" s="1"/>
  <c r="O1138" i="1"/>
  <c r="P1138" i="1" s="1"/>
  <c r="Q1138" i="1" s="1"/>
  <c r="L1138" i="1"/>
  <c r="K1138" i="1"/>
  <c r="J1138" i="1"/>
  <c r="H1138" i="1"/>
  <c r="I1138" i="1" s="1"/>
  <c r="O1137" i="1"/>
  <c r="P1137" i="1" s="1"/>
  <c r="Q1137" i="1" s="1"/>
  <c r="L1137" i="1"/>
  <c r="K1137" i="1"/>
  <c r="M1137" i="1" s="1"/>
  <c r="J1137" i="1"/>
  <c r="H1137" i="1"/>
  <c r="I1137" i="1" s="1"/>
  <c r="O1136" i="1"/>
  <c r="P1136" i="1" s="1"/>
  <c r="Q1136" i="1" s="1"/>
  <c r="L1136" i="1"/>
  <c r="K1136" i="1"/>
  <c r="M1136" i="1" s="1"/>
  <c r="J1136" i="1"/>
  <c r="H1136" i="1"/>
  <c r="I1136" i="1" s="1"/>
  <c r="O1135" i="1"/>
  <c r="P1135" i="1" s="1"/>
  <c r="Q1135" i="1" s="1"/>
  <c r="L1135" i="1"/>
  <c r="K1135" i="1"/>
  <c r="J1135" i="1"/>
  <c r="H1135" i="1"/>
  <c r="I1135" i="1" s="1"/>
  <c r="O1134" i="1"/>
  <c r="P1134" i="1" s="1"/>
  <c r="Q1134" i="1" s="1"/>
  <c r="L1134" i="1"/>
  <c r="K1134" i="1"/>
  <c r="M1134" i="1" s="1"/>
  <c r="J1134" i="1"/>
  <c r="H1134" i="1"/>
  <c r="I1134" i="1" s="1"/>
  <c r="O1133" i="1"/>
  <c r="P1133" i="1" s="1"/>
  <c r="Q1133" i="1" s="1"/>
  <c r="L1133" i="1"/>
  <c r="K1133" i="1"/>
  <c r="M1133" i="1" s="1"/>
  <c r="J1133" i="1"/>
  <c r="H1133" i="1"/>
  <c r="I1133" i="1" s="1"/>
  <c r="O1132" i="1"/>
  <c r="P1132" i="1" s="1"/>
  <c r="Q1132" i="1" s="1"/>
  <c r="L1132" i="1"/>
  <c r="K1132" i="1"/>
  <c r="J1132" i="1"/>
  <c r="H1132" i="1"/>
  <c r="I1132" i="1" s="1"/>
  <c r="O1131" i="1"/>
  <c r="P1131" i="1" s="1"/>
  <c r="Q1131" i="1" s="1"/>
  <c r="L1131" i="1"/>
  <c r="K1131" i="1"/>
  <c r="M1131" i="1" s="1"/>
  <c r="J1131" i="1"/>
  <c r="H1131" i="1"/>
  <c r="I1131" i="1" s="1"/>
  <c r="O1130" i="1"/>
  <c r="P1130" i="1" s="1"/>
  <c r="Q1130" i="1" s="1"/>
  <c r="L1130" i="1"/>
  <c r="K1130" i="1"/>
  <c r="M1130" i="1" s="1"/>
  <c r="J1130" i="1"/>
  <c r="H1130" i="1"/>
  <c r="I1130" i="1" s="1"/>
  <c r="O1129" i="1"/>
  <c r="P1129" i="1" s="1"/>
  <c r="Q1129" i="1" s="1"/>
  <c r="L1129" i="1"/>
  <c r="K1129" i="1"/>
  <c r="J1129" i="1"/>
  <c r="H1129" i="1"/>
  <c r="I1129" i="1" s="1"/>
  <c r="O1128" i="1"/>
  <c r="P1128" i="1" s="1"/>
  <c r="Q1128" i="1" s="1"/>
  <c r="L1128" i="1"/>
  <c r="K1128" i="1"/>
  <c r="M1128" i="1" s="1"/>
  <c r="J1128" i="1"/>
  <c r="H1128" i="1"/>
  <c r="I1128" i="1" s="1"/>
  <c r="O1127" i="1"/>
  <c r="P1127" i="1" s="1"/>
  <c r="Q1127" i="1" s="1"/>
  <c r="L1127" i="1"/>
  <c r="K1127" i="1"/>
  <c r="M1127" i="1" s="1"/>
  <c r="J1127" i="1"/>
  <c r="H1127" i="1"/>
  <c r="I1127" i="1" s="1"/>
  <c r="O1126" i="1"/>
  <c r="P1126" i="1" s="1"/>
  <c r="Q1126" i="1" s="1"/>
  <c r="L1126" i="1"/>
  <c r="K1126" i="1"/>
  <c r="M1126" i="1" s="1"/>
  <c r="J1126" i="1"/>
  <c r="H1126" i="1"/>
  <c r="I1126" i="1" s="1"/>
  <c r="O1125" i="1"/>
  <c r="P1125" i="1" s="1"/>
  <c r="Q1125" i="1" s="1"/>
  <c r="L1125" i="1"/>
  <c r="K1125" i="1"/>
  <c r="M1125" i="1" s="1"/>
  <c r="J1125" i="1"/>
  <c r="H1125" i="1"/>
  <c r="I1125" i="1" s="1"/>
  <c r="O1124" i="1"/>
  <c r="P1124" i="1" s="1"/>
  <c r="Q1124" i="1" s="1"/>
  <c r="L1124" i="1"/>
  <c r="K1124" i="1"/>
  <c r="M1124" i="1" s="1"/>
  <c r="J1124" i="1"/>
  <c r="H1124" i="1"/>
  <c r="I1124" i="1" s="1"/>
  <c r="O1123" i="1"/>
  <c r="P1123" i="1" s="1"/>
  <c r="Q1123" i="1" s="1"/>
  <c r="L1123" i="1"/>
  <c r="K1123" i="1"/>
  <c r="M1123" i="1" s="1"/>
  <c r="J1123" i="1"/>
  <c r="H1123" i="1"/>
  <c r="I1123" i="1" s="1"/>
  <c r="O1122" i="1"/>
  <c r="P1122" i="1" s="1"/>
  <c r="Q1122" i="1" s="1"/>
  <c r="L1122" i="1"/>
  <c r="K1122" i="1"/>
  <c r="J1122" i="1"/>
  <c r="H1122" i="1"/>
  <c r="I1122" i="1" s="1"/>
  <c r="O1121" i="1"/>
  <c r="P1121" i="1" s="1"/>
  <c r="Q1121" i="1" s="1"/>
  <c r="L1121" i="1"/>
  <c r="K1121" i="1"/>
  <c r="M1121" i="1" s="1"/>
  <c r="J1121" i="1"/>
  <c r="H1121" i="1"/>
  <c r="I1121" i="1" s="1"/>
  <c r="O1120" i="1"/>
  <c r="P1120" i="1" s="1"/>
  <c r="Q1120" i="1" s="1"/>
  <c r="L1120" i="1"/>
  <c r="K1120" i="1"/>
  <c r="M1120" i="1" s="1"/>
  <c r="J1120" i="1"/>
  <c r="H1120" i="1"/>
  <c r="I1120" i="1" s="1"/>
  <c r="O1119" i="1"/>
  <c r="P1119" i="1" s="1"/>
  <c r="Q1119" i="1" s="1"/>
  <c r="L1119" i="1"/>
  <c r="K1119" i="1"/>
  <c r="M1119" i="1" s="1"/>
  <c r="J1119" i="1"/>
  <c r="H1119" i="1"/>
  <c r="I1119" i="1" s="1"/>
  <c r="O1118" i="1"/>
  <c r="P1118" i="1" s="1"/>
  <c r="Q1118" i="1" s="1"/>
  <c r="L1118" i="1"/>
  <c r="K1118" i="1"/>
  <c r="M1118" i="1" s="1"/>
  <c r="J1118" i="1"/>
  <c r="H1118" i="1"/>
  <c r="I1118" i="1" s="1"/>
  <c r="O1117" i="1"/>
  <c r="P1117" i="1" s="1"/>
  <c r="Q1117" i="1" s="1"/>
  <c r="L1117" i="1"/>
  <c r="K1117" i="1"/>
  <c r="M1117" i="1" s="1"/>
  <c r="J1117" i="1"/>
  <c r="H1117" i="1"/>
  <c r="I1117" i="1" s="1"/>
  <c r="O1116" i="1"/>
  <c r="P1116" i="1" s="1"/>
  <c r="Q1116" i="1" s="1"/>
  <c r="L1116" i="1"/>
  <c r="K1116" i="1"/>
  <c r="J1116" i="1"/>
  <c r="H1116" i="1"/>
  <c r="I1116" i="1" s="1"/>
  <c r="O1115" i="1"/>
  <c r="P1115" i="1" s="1"/>
  <c r="Q1115" i="1" s="1"/>
  <c r="L1115" i="1"/>
  <c r="K1115" i="1"/>
  <c r="M1115" i="1" s="1"/>
  <c r="J1115" i="1"/>
  <c r="H1115" i="1"/>
  <c r="I1115" i="1" s="1"/>
  <c r="O1114" i="1"/>
  <c r="P1114" i="1" s="1"/>
  <c r="Q1114" i="1" s="1"/>
  <c r="L1114" i="1"/>
  <c r="K1114" i="1"/>
  <c r="M1114" i="1" s="1"/>
  <c r="J1114" i="1"/>
  <c r="H1114" i="1"/>
  <c r="I1114" i="1" s="1"/>
  <c r="O1113" i="1"/>
  <c r="P1113" i="1" s="1"/>
  <c r="Q1113" i="1" s="1"/>
  <c r="L1113" i="1"/>
  <c r="K1113" i="1"/>
  <c r="M1113" i="1" s="1"/>
  <c r="J1113" i="1"/>
  <c r="H1113" i="1"/>
  <c r="I1113" i="1" s="1"/>
  <c r="O1112" i="1"/>
  <c r="P1112" i="1" s="1"/>
  <c r="Q1112" i="1" s="1"/>
  <c r="L1112" i="1"/>
  <c r="K1112" i="1"/>
  <c r="M1112" i="1" s="1"/>
  <c r="J1112" i="1"/>
  <c r="H1112" i="1"/>
  <c r="I1112" i="1" s="1"/>
  <c r="O1111" i="1"/>
  <c r="P1111" i="1" s="1"/>
  <c r="Q1111" i="1" s="1"/>
  <c r="L1111" i="1"/>
  <c r="K1111" i="1"/>
  <c r="M1111" i="1" s="1"/>
  <c r="J1111" i="1"/>
  <c r="H1111" i="1"/>
  <c r="I1111" i="1" s="1"/>
  <c r="O1110" i="1"/>
  <c r="P1110" i="1" s="1"/>
  <c r="Q1110" i="1" s="1"/>
  <c r="L1110" i="1"/>
  <c r="K1110" i="1"/>
  <c r="M1110" i="1" s="1"/>
  <c r="J1110" i="1"/>
  <c r="H1110" i="1"/>
  <c r="I1110" i="1" s="1"/>
  <c r="O1109" i="1"/>
  <c r="P1109" i="1" s="1"/>
  <c r="Q1109" i="1" s="1"/>
  <c r="L1109" i="1"/>
  <c r="K1109" i="1"/>
  <c r="J1109" i="1"/>
  <c r="H1109" i="1"/>
  <c r="I1109" i="1" s="1"/>
  <c r="S1108" i="1"/>
  <c r="O1108" i="1"/>
  <c r="P1108" i="1" s="1"/>
  <c r="Q1108" i="1" s="1"/>
  <c r="L1108" i="1"/>
  <c r="K1108" i="1"/>
  <c r="M1108" i="1" s="1"/>
  <c r="J1108" i="1"/>
  <c r="H1108" i="1"/>
  <c r="I1108" i="1" s="1"/>
  <c r="S1107" i="1"/>
  <c r="O1107" i="1"/>
  <c r="P1107" i="1" s="1"/>
  <c r="Q1107" i="1" s="1"/>
  <c r="L1107" i="1"/>
  <c r="K1107" i="1"/>
  <c r="M1107" i="1" s="1"/>
  <c r="J1107" i="1"/>
  <c r="H1107" i="1"/>
  <c r="I1107" i="1" s="1"/>
  <c r="O1106" i="1"/>
  <c r="P1106" i="1" s="1"/>
  <c r="Q1106" i="1" s="1"/>
  <c r="L1106" i="1"/>
  <c r="K1106" i="1"/>
  <c r="J1106" i="1"/>
  <c r="H1106" i="1"/>
  <c r="I1106" i="1" s="1"/>
  <c r="O1105" i="1"/>
  <c r="P1105" i="1" s="1"/>
  <c r="Q1105" i="1" s="1"/>
  <c r="L1105" i="1"/>
  <c r="K1105" i="1"/>
  <c r="J1105" i="1"/>
  <c r="H1105" i="1"/>
  <c r="I1105" i="1" s="1"/>
  <c r="O1104" i="1"/>
  <c r="P1104" i="1" s="1"/>
  <c r="Q1104" i="1" s="1"/>
  <c r="L1104" i="1"/>
  <c r="K1104" i="1"/>
  <c r="M1104" i="1" s="1"/>
  <c r="J1104" i="1"/>
  <c r="H1104" i="1"/>
  <c r="I1104" i="1" s="1"/>
  <c r="O1103" i="1"/>
  <c r="P1103" i="1" s="1"/>
  <c r="Q1103" i="1" s="1"/>
  <c r="L1103" i="1"/>
  <c r="K1103" i="1"/>
  <c r="M1103" i="1" s="1"/>
  <c r="J1103" i="1"/>
  <c r="H1103" i="1"/>
  <c r="I1103" i="1" s="1"/>
  <c r="O1102" i="1"/>
  <c r="P1102" i="1" s="1"/>
  <c r="Q1102" i="1" s="1"/>
  <c r="L1102" i="1"/>
  <c r="K1102" i="1"/>
  <c r="M1102" i="1" s="1"/>
  <c r="J1102" i="1"/>
  <c r="H1102" i="1"/>
  <c r="I1102" i="1" s="1"/>
  <c r="O1101" i="1"/>
  <c r="P1101" i="1" s="1"/>
  <c r="Q1101" i="1" s="1"/>
  <c r="L1101" i="1"/>
  <c r="K1101" i="1"/>
  <c r="M1101" i="1" s="1"/>
  <c r="J1101" i="1"/>
  <c r="H1101" i="1"/>
  <c r="I1101" i="1" s="1"/>
  <c r="O1100" i="1"/>
  <c r="P1100" i="1" s="1"/>
  <c r="Q1100" i="1" s="1"/>
  <c r="L1100" i="1"/>
  <c r="K1100" i="1"/>
  <c r="J1100" i="1"/>
  <c r="H1100" i="1"/>
  <c r="I1100" i="1" s="1"/>
  <c r="S1099" i="1"/>
  <c r="O1099" i="1"/>
  <c r="P1099" i="1" s="1"/>
  <c r="Q1099" i="1" s="1"/>
  <c r="L1099" i="1"/>
  <c r="K1099" i="1"/>
  <c r="M1099" i="1" s="1"/>
  <c r="J1099" i="1"/>
  <c r="H1099" i="1"/>
  <c r="I1099" i="1" s="1"/>
  <c r="O1098" i="1"/>
  <c r="P1098" i="1" s="1"/>
  <c r="Q1098" i="1" s="1"/>
  <c r="L1098" i="1"/>
  <c r="K1098" i="1"/>
  <c r="M1098" i="1" s="1"/>
  <c r="J1098" i="1"/>
  <c r="H1098" i="1"/>
  <c r="I1098" i="1" s="1"/>
  <c r="O1097" i="1"/>
  <c r="P1097" i="1" s="1"/>
  <c r="Q1097" i="1" s="1"/>
  <c r="L1097" i="1"/>
  <c r="K1097" i="1"/>
  <c r="M1097" i="1" s="1"/>
  <c r="J1097" i="1"/>
  <c r="H1097" i="1"/>
  <c r="I1097" i="1" s="1"/>
  <c r="O1096" i="1"/>
  <c r="P1096" i="1" s="1"/>
  <c r="Q1096" i="1" s="1"/>
  <c r="L1096" i="1"/>
  <c r="K1096" i="1"/>
  <c r="M1096" i="1" s="1"/>
  <c r="J1096" i="1"/>
  <c r="H1096" i="1"/>
  <c r="I1096" i="1" s="1"/>
  <c r="O1095" i="1"/>
  <c r="P1095" i="1" s="1"/>
  <c r="Q1095" i="1" s="1"/>
  <c r="L1095" i="1"/>
  <c r="K1095" i="1"/>
  <c r="M1095" i="1" s="1"/>
  <c r="J1095" i="1"/>
  <c r="H1095" i="1"/>
  <c r="I1095" i="1" s="1"/>
  <c r="O1094" i="1"/>
  <c r="P1094" i="1" s="1"/>
  <c r="Q1094" i="1" s="1"/>
  <c r="L1094" i="1"/>
  <c r="K1094" i="1"/>
  <c r="M1094" i="1" s="1"/>
  <c r="J1094" i="1"/>
  <c r="H1094" i="1"/>
  <c r="I1094" i="1" s="1"/>
  <c r="O1093" i="1"/>
  <c r="P1093" i="1" s="1"/>
  <c r="Q1093" i="1" s="1"/>
  <c r="L1093" i="1"/>
  <c r="K1093" i="1"/>
  <c r="J1093" i="1"/>
  <c r="H1093" i="1"/>
  <c r="I1093" i="1" s="1"/>
  <c r="O1092" i="1"/>
  <c r="P1092" i="1" s="1"/>
  <c r="Q1092" i="1" s="1"/>
  <c r="L1092" i="1"/>
  <c r="K1092" i="1"/>
  <c r="M1092" i="1" s="1"/>
  <c r="J1092" i="1"/>
  <c r="H1092" i="1"/>
  <c r="I1092" i="1" s="1"/>
  <c r="O1091" i="1"/>
  <c r="P1091" i="1" s="1"/>
  <c r="Q1091" i="1" s="1"/>
  <c r="L1091" i="1"/>
  <c r="K1091" i="1"/>
  <c r="J1091" i="1"/>
  <c r="H1091" i="1"/>
  <c r="I1091" i="1" s="1"/>
  <c r="O1090" i="1"/>
  <c r="P1090" i="1" s="1"/>
  <c r="Q1090" i="1" s="1"/>
  <c r="L1090" i="1"/>
  <c r="K1090" i="1"/>
  <c r="J1090" i="1"/>
  <c r="H1090" i="1"/>
  <c r="I1090" i="1" s="1"/>
  <c r="S1089" i="1"/>
  <c r="O1089" i="1"/>
  <c r="P1089" i="1" s="1"/>
  <c r="Q1089" i="1" s="1"/>
  <c r="L1089" i="1"/>
  <c r="K1089" i="1"/>
  <c r="M1089" i="1" s="1"/>
  <c r="J1089" i="1"/>
  <c r="H1089" i="1"/>
  <c r="I1089" i="1" s="1"/>
  <c r="O1088" i="1"/>
  <c r="P1088" i="1" s="1"/>
  <c r="Q1088" i="1" s="1"/>
  <c r="L1088" i="1"/>
  <c r="K1088" i="1"/>
  <c r="M1088" i="1" s="1"/>
  <c r="J1088" i="1"/>
  <c r="H1088" i="1"/>
  <c r="I1088" i="1" s="1"/>
  <c r="O1087" i="1"/>
  <c r="P1087" i="1" s="1"/>
  <c r="Q1087" i="1" s="1"/>
  <c r="L1087" i="1"/>
  <c r="K1087" i="1"/>
  <c r="J1087" i="1"/>
  <c r="H1087" i="1"/>
  <c r="I1087" i="1" s="1"/>
  <c r="O1086" i="1"/>
  <c r="P1086" i="1" s="1"/>
  <c r="Q1086" i="1" s="1"/>
  <c r="L1086" i="1"/>
  <c r="K1086" i="1"/>
  <c r="M1086" i="1" s="1"/>
  <c r="J1086" i="1"/>
  <c r="H1086" i="1"/>
  <c r="I1086" i="1" s="1"/>
  <c r="O1085" i="1"/>
  <c r="P1085" i="1" s="1"/>
  <c r="Q1085" i="1" s="1"/>
  <c r="L1085" i="1"/>
  <c r="K1085" i="1"/>
  <c r="M1085" i="1" s="1"/>
  <c r="J1085" i="1"/>
  <c r="H1085" i="1"/>
  <c r="I1085" i="1" s="1"/>
  <c r="O1084" i="1"/>
  <c r="P1084" i="1" s="1"/>
  <c r="Q1084" i="1" s="1"/>
  <c r="L1084" i="1"/>
  <c r="K1084" i="1"/>
  <c r="J1084" i="1"/>
  <c r="H1084" i="1"/>
  <c r="I1084" i="1" s="1"/>
  <c r="O1083" i="1"/>
  <c r="P1083" i="1" s="1"/>
  <c r="Q1083" i="1" s="1"/>
  <c r="L1083" i="1"/>
  <c r="K1083" i="1"/>
  <c r="M1083" i="1" s="1"/>
  <c r="J1083" i="1"/>
  <c r="H1083" i="1"/>
  <c r="I1083" i="1" s="1"/>
  <c r="O1082" i="1"/>
  <c r="P1082" i="1" s="1"/>
  <c r="Q1082" i="1" s="1"/>
  <c r="L1082" i="1"/>
  <c r="K1082" i="1"/>
  <c r="M1082" i="1" s="1"/>
  <c r="J1082" i="1"/>
  <c r="H1082" i="1"/>
  <c r="I1082" i="1" s="1"/>
  <c r="O1081" i="1"/>
  <c r="P1081" i="1" s="1"/>
  <c r="Q1081" i="1" s="1"/>
  <c r="L1081" i="1"/>
  <c r="K1081" i="1"/>
  <c r="J1081" i="1"/>
  <c r="H1081" i="1"/>
  <c r="I1081" i="1" s="1"/>
  <c r="O1080" i="1"/>
  <c r="P1080" i="1" s="1"/>
  <c r="Q1080" i="1" s="1"/>
  <c r="L1080" i="1"/>
  <c r="K1080" i="1"/>
  <c r="M1080" i="1" s="1"/>
  <c r="J1080" i="1"/>
  <c r="H1080" i="1"/>
  <c r="I1080" i="1" s="1"/>
  <c r="O1079" i="1"/>
  <c r="P1079" i="1" s="1"/>
  <c r="Q1079" i="1" s="1"/>
  <c r="L1079" i="1"/>
  <c r="K1079" i="1"/>
  <c r="M1079" i="1" s="1"/>
  <c r="J1079" i="1"/>
  <c r="H1079" i="1"/>
  <c r="I1079" i="1" s="1"/>
  <c r="O1078" i="1"/>
  <c r="P1078" i="1" s="1"/>
  <c r="Q1078" i="1" s="1"/>
  <c r="L1078" i="1"/>
  <c r="K1078" i="1"/>
  <c r="M1078" i="1" s="1"/>
  <c r="J1078" i="1"/>
  <c r="H1078" i="1"/>
  <c r="I1078" i="1" s="1"/>
  <c r="O1077" i="1"/>
  <c r="P1077" i="1" s="1"/>
  <c r="Q1077" i="1" s="1"/>
  <c r="L1077" i="1"/>
  <c r="K1077" i="1"/>
  <c r="M1077" i="1" s="1"/>
  <c r="J1077" i="1"/>
  <c r="H1077" i="1"/>
  <c r="I1077" i="1" s="1"/>
  <c r="O1076" i="1"/>
  <c r="P1076" i="1" s="1"/>
  <c r="Q1076" i="1" s="1"/>
  <c r="L1076" i="1"/>
  <c r="K1076" i="1"/>
  <c r="M1076" i="1" s="1"/>
  <c r="J1076" i="1"/>
  <c r="H1076" i="1"/>
  <c r="I1076" i="1" s="1"/>
  <c r="O1075" i="1"/>
  <c r="P1075" i="1" s="1"/>
  <c r="Q1075" i="1" s="1"/>
  <c r="L1075" i="1"/>
  <c r="K1075" i="1"/>
  <c r="M1075" i="1" s="1"/>
  <c r="J1075" i="1"/>
  <c r="H1075" i="1"/>
  <c r="I1075" i="1" s="1"/>
  <c r="O1074" i="1"/>
  <c r="P1074" i="1" s="1"/>
  <c r="Q1074" i="1" s="1"/>
  <c r="L1074" i="1"/>
  <c r="K1074" i="1"/>
  <c r="J1074" i="1"/>
  <c r="H1074" i="1"/>
  <c r="I1074" i="1" s="1"/>
  <c r="O1073" i="1"/>
  <c r="P1073" i="1" s="1"/>
  <c r="Q1073" i="1" s="1"/>
  <c r="L1073" i="1"/>
  <c r="K1073" i="1"/>
  <c r="J1073" i="1"/>
  <c r="H1073" i="1"/>
  <c r="I1073" i="1" s="1"/>
  <c r="S1072" i="1"/>
  <c r="O1072" i="1"/>
  <c r="P1072" i="1" s="1"/>
  <c r="Q1072" i="1" s="1"/>
  <c r="L1072" i="1"/>
  <c r="K1072" i="1"/>
  <c r="M1072" i="1" s="1"/>
  <c r="J1072" i="1"/>
  <c r="H1072" i="1"/>
  <c r="I1072" i="1" s="1"/>
  <c r="O1071" i="1"/>
  <c r="P1071" i="1" s="1"/>
  <c r="Q1071" i="1" s="1"/>
  <c r="L1071" i="1"/>
  <c r="K1071" i="1"/>
  <c r="M1071" i="1" s="1"/>
  <c r="J1071" i="1"/>
  <c r="H1071" i="1"/>
  <c r="I1071" i="1" s="1"/>
  <c r="O1070" i="1"/>
  <c r="P1070" i="1" s="1"/>
  <c r="Q1070" i="1" s="1"/>
  <c r="L1070" i="1"/>
  <c r="K1070" i="1"/>
  <c r="M1070" i="1" s="1"/>
  <c r="J1070" i="1"/>
  <c r="H1070" i="1"/>
  <c r="I1070" i="1" s="1"/>
  <c r="O1069" i="1"/>
  <c r="P1069" i="1" s="1"/>
  <c r="Q1069" i="1" s="1"/>
  <c r="L1069" i="1"/>
  <c r="K1069" i="1"/>
  <c r="M1069" i="1" s="1"/>
  <c r="J1069" i="1"/>
  <c r="H1069" i="1"/>
  <c r="I1069" i="1" s="1"/>
  <c r="O1068" i="1"/>
  <c r="P1068" i="1" s="1"/>
  <c r="Q1068" i="1" s="1"/>
  <c r="L1068" i="1"/>
  <c r="K1068" i="1"/>
  <c r="J1068" i="1"/>
  <c r="H1068" i="1"/>
  <c r="I1068" i="1" s="1"/>
  <c r="O1067" i="1"/>
  <c r="P1067" i="1" s="1"/>
  <c r="Q1067" i="1" s="1"/>
  <c r="L1067" i="1"/>
  <c r="K1067" i="1"/>
  <c r="M1067" i="1" s="1"/>
  <c r="J1067" i="1"/>
  <c r="H1067" i="1"/>
  <c r="I1067" i="1" s="1"/>
  <c r="O1066" i="1"/>
  <c r="P1066" i="1" s="1"/>
  <c r="Q1066" i="1" s="1"/>
  <c r="L1066" i="1"/>
  <c r="K1066" i="1"/>
  <c r="M1066" i="1" s="1"/>
  <c r="J1066" i="1"/>
  <c r="H1066" i="1"/>
  <c r="I1066" i="1" s="1"/>
  <c r="O1065" i="1"/>
  <c r="P1065" i="1" s="1"/>
  <c r="Q1065" i="1" s="1"/>
  <c r="L1065" i="1"/>
  <c r="K1065" i="1"/>
  <c r="M1065" i="1" s="1"/>
  <c r="J1065" i="1"/>
  <c r="H1065" i="1"/>
  <c r="I1065" i="1" s="1"/>
  <c r="O1064" i="1"/>
  <c r="P1064" i="1" s="1"/>
  <c r="Q1064" i="1" s="1"/>
  <c r="L1064" i="1"/>
  <c r="K1064" i="1"/>
  <c r="M1064" i="1" s="1"/>
  <c r="J1064" i="1"/>
  <c r="H1064" i="1"/>
  <c r="I1064" i="1" s="1"/>
  <c r="O1063" i="1"/>
  <c r="P1063" i="1" s="1"/>
  <c r="Q1063" i="1" s="1"/>
  <c r="L1063" i="1"/>
  <c r="K1063" i="1"/>
  <c r="M1063" i="1" s="1"/>
  <c r="J1063" i="1"/>
  <c r="H1063" i="1"/>
  <c r="I1063" i="1" s="1"/>
  <c r="O1062" i="1"/>
  <c r="P1062" i="1" s="1"/>
  <c r="Q1062" i="1" s="1"/>
  <c r="L1062" i="1"/>
  <c r="K1062" i="1"/>
  <c r="M1062" i="1" s="1"/>
  <c r="J1062" i="1"/>
  <c r="H1062" i="1"/>
  <c r="I1062" i="1" s="1"/>
  <c r="O1061" i="1"/>
  <c r="P1061" i="1" s="1"/>
  <c r="Q1061" i="1" s="1"/>
  <c r="L1061" i="1"/>
  <c r="K1061" i="1"/>
  <c r="J1061" i="1"/>
  <c r="H1061" i="1"/>
  <c r="I1061" i="1" s="1"/>
  <c r="O1060" i="1"/>
  <c r="P1060" i="1" s="1"/>
  <c r="Q1060" i="1" s="1"/>
  <c r="L1060" i="1"/>
  <c r="K1060" i="1"/>
  <c r="M1060" i="1" s="1"/>
  <c r="J1060" i="1"/>
  <c r="H1060" i="1"/>
  <c r="I1060" i="1" s="1"/>
  <c r="O1059" i="1"/>
  <c r="P1059" i="1" s="1"/>
  <c r="Q1059" i="1" s="1"/>
  <c r="L1059" i="1"/>
  <c r="K1059" i="1"/>
  <c r="M1059" i="1" s="1"/>
  <c r="J1059" i="1"/>
  <c r="H1059" i="1"/>
  <c r="I1059" i="1" s="1"/>
  <c r="O1058" i="1"/>
  <c r="P1058" i="1" s="1"/>
  <c r="Q1058" i="1" s="1"/>
  <c r="L1058" i="1"/>
  <c r="K1058" i="1"/>
  <c r="J1058" i="1"/>
  <c r="H1058" i="1"/>
  <c r="I1058" i="1" s="1"/>
  <c r="O1057" i="1"/>
  <c r="P1057" i="1" s="1"/>
  <c r="Q1057" i="1" s="1"/>
  <c r="L1057" i="1"/>
  <c r="K1057" i="1"/>
  <c r="M1057" i="1" s="1"/>
  <c r="J1057" i="1"/>
  <c r="H1057" i="1"/>
  <c r="I1057" i="1" s="1"/>
  <c r="O1056" i="1"/>
  <c r="P1056" i="1" s="1"/>
  <c r="Q1056" i="1" s="1"/>
  <c r="L1056" i="1"/>
  <c r="K1056" i="1"/>
  <c r="M1056" i="1" s="1"/>
  <c r="J1056" i="1"/>
  <c r="H1056" i="1"/>
  <c r="I1056" i="1" s="1"/>
  <c r="O1055" i="1"/>
  <c r="P1055" i="1" s="1"/>
  <c r="Q1055" i="1" s="1"/>
  <c r="L1055" i="1"/>
  <c r="K1055" i="1"/>
  <c r="M1055" i="1" s="1"/>
  <c r="J1055" i="1"/>
  <c r="H1055" i="1"/>
  <c r="I1055" i="1" s="1"/>
  <c r="O1054" i="1"/>
  <c r="P1054" i="1" s="1"/>
  <c r="Q1054" i="1" s="1"/>
  <c r="L1054" i="1"/>
  <c r="K1054" i="1"/>
  <c r="M1054" i="1" s="1"/>
  <c r="J1054" i="1"/>
  <c r="H1054" i="1"/>
  <c r="I1054" i="1" s="1"/>
  <c r="O1053" i="1"/>
  <c r="P1053" i="1" s="1"/>
  <c r="Q1053" i="1" s="1"/>
  <c r="L1053" i="1"/>
  <c r="K1053" i="1"/>
  <c r="M1053" i="1" s="1"/>
  <c r="J1053" i="1"/>
  <c r="H1053" i="1"/>
  <c r="I1053" i="1" s="1"/>
  <c r="O1052" i="1"/>
  <c r="P1052" i="1" s="1"/>
  <c r="Q1052" i="1" s="1"/>
  <c r="L1052" i="1"/>
  <c r="K1052" i="1"/>
  <c r="J1052" i="1"/>
  <c r="H1052" i="1"/>
  <c r="I1052" i="1" s="1"/>
  <c r="S1051" i="1"/>
  <c r="O1051" i="1"/>
  <c r="P1051" i="1" s="1"/>
  <c r="Q1051" i="1" s="1"/>
  <c r="L1051" i="1"/>
  <c r="K1051" i="1"/>
  <c r="M1051" i="1" s="1"/>
  <c r="J1051" i="1"/>
  <c r="H1051" i="1"/>
  <c r="I1051" i="1" s="1"/>
  <c r="O1050" i="1"/>
  <c r="P1050" i="1" s="1"/>
  <c r="Q1050" i="1" s="1"/>
  <c r="L1050" i="1"/>
  <c r="K1050" i="1"/>
  <c r="M1050" i="1" s="1"/>
  <c r="J1050" i="1"/>
  <c r="H1050" i="1"/>
  <c r="I1050" i="1" s="1"/>
  <c r="O1049" i="1"/>
  <c r="P1049" i="1" s="1"/>
  <c r="Q1049" i="1" s="1"/>
  <c r="L1049" i="1"/>
  <c r="K1049" i="1"/>
  <c r="J1049" i="1"/>
  <c r="H1049" i="1"/>
  <c r="I1049" i="1" s="1"/>
  <c r="O1048" i="1"/>
  <c r="P1048" i="1" s="1"/>
  <c r="Q1048" i="1" s="1"/>
  <c r="L1048" i="1"/>
  <c r="K1048" i="1"/>
  <c r="M1048" i="1" s="1"/>
  <c r="J1048" i="1"/>
  <c r="H1048" i="1"/>
  <c r="I1048" i="1" s="1"/>
  <c r="O1047" i="1"/>
  <c r="P1047" i="1" s="1"/>
  <c r="Q1047" i="1" s="1"/>
  <c r="L1047" i="1"/>
  <c r="K1047" i="1"/>
  <c r="M1047" i="1" s="1"/>
  <c r="J1047" i="1"/>
  <c r="H1047" i="1"/>
  <c r="I1047" i="1" s="1"/>
  <c r="S1046" i="1"/>
  <c r="O1046" i="1"/>
  <c r="P1046" i="1" s="1"/>
  <c r="Q1046" i="1" s="1"/>
  <c r="L1046" i="1"/>
  <c r="K1046" i="1"/>
  <c r="M1046" i="1" s="1"/>
  <c r="J1046" i="1"/>
  <c r="H1046" i="1"/>
  <c r="I1046" i="1" s="1"/>
  <c r="O1045" i="1"/>
  <c r="P1045" i="1" s="1"/>
  <c r="Q1045" i="1" s="1"/>
  <c r="L1045" i="1"/>
  <c r="K1045" i="1"/>
  <c r="M1045" i="1" s="1"/>
  <c r="J1045" i="1"/>
  <c r="H1045" i="1"/>
  <c r="I1045" i="1" s="1"/>
  <c r="O1044" i="1"/>
  <c r="P1044" i="1" s="1"/>
  <c r="Q1044" i="1" s="1"/>
  <c r="L1044" i="1"/>
  <c r="K1044" i="1"/>
  <c r="M1044" i="1" s="1"/>
  <c r="J1044" i="1"/>
  <c r="H1044" i="1"/>
  <c r="I1044" i="1" s="1"/>
  <c r="O1043" i="1"/>
  <c r="P1043" i="1" s="1"/>
  <c r="Q1043" i="1" s="1"/>
  <c r="L1043" i="1"/>
  <c r="K1043" i="1"/>
  <c r="M1043" i="1" s="1"/>
  <c r="J1043" i="1"/>
  <c r="H1043" i="1"/>
  <c r="I1043" i="1" s="1"/>
  <c r="O1042" i="1"/>
  <c r="P1042" i="1" s="1"/>
  <c r="Q1042" i="1" s="1"/>
  <c r="L1042" i="1"/>
  <c r="K1042" i="1"/>
  <c r="J1042" i="1"/>
  <c r="H1042" i="1"/>
  <c r="I1042" i="1" s="1"/>
  <c r="O1041" i="1"/>
  <c r="P1041" i="1" s="1"/>
  <c r="Q1041" i="1" s="1"/>
  <c r="L1041" i="1"/>
  <c r="K1041" i="1"/>
  <c r="J1041" i="1"/>
  <c r="H1041" i="1"/>
  <c r="I1041" i="1" s="1"/>
  <c r="O1040" i="1"/>
  <c r="P1040" i="1" s="1"/>
  <c r="Q1040" i="1" s="1"/>
  <c r="L1040" i="1"/>
  <c r="K1040" i="1"/>
  <c r="M1040" i="1" s="1"/>
  <c r="J1040" i="1"/>
  <c r="H1040" i="1"/>
  <c r="I1040" i="1" s="1"/>
  <c r="O1039" i="1"/>
  <c r="P1039" i="1" s="1"/>
  <c r="Q1039" i="1" s="1"/>
  <c r="L1039" i="1"/>
  <c r="K1039" i="1"/>
  <c r="M1039" i="1" s="1"/>
  <c r="J1039" i="1"/>
  <c r="H1039" i="1"/>
  <c r="I1039" i="1" s="1"/>
  <c r="O1038" i="1"/>
  <c r="P1038" i="1" s="1"/>
  <c r="Q1038" i="1" s="1"/>
  <c r="L1038" i="1"/>
  <c r="K1038" i="1"/>
  <c r="M1038" i="1" s="1"/>
  <c r="J1038" i="1"/>
  <c r="H1038" i="1"/>
  <c r="I1038" i="1" s="1"/>
  <c r="O1037" i="1"/>
  <c r="P1037" i="1" s="1"/>
  <c r="Q1037" i="1" s="1"/>
  <c r="L1037" i="1"/>
  <c r="K1037" i="1"/>
  <c r="M1037" i="1" s="1"/>
  <c r="J1037" i="1"/>
  <c r="H1037" i="1"/>
  <c r="I1037" i="1" s="1"/>
  <c r="O1036" i="1"/>
  <c r="P1036" i="1" s="1"/>
  <c r="Q1036" i="1" s="1"/>
  <c r="L1036" i="1"/>
  <c r="K1036" i="1"/>
  <c r="J1036" i="1"/>
  <c r="H1036" i="1"/>
  <c r="I1036" i="1" s="1"/>
  <c r="O1035" i="1"/>
  <c r="P1035" i="1" s="1"/>
  <c r="Q1035" i="1" s="1"/>
  <c r="L1035" i="1"/>
  <c r="K1035" i="1"/>
  <c r="M1035" i="1" s="1"/>
  <c r="J1035" i="1"/>
  <c r="H1035" i="1"/>
  <c r="I1035" i="1" s="1"/>
  <c r="O1034" i="1"/>
  <c r="P1034" i="1" s="1"/>
  <c r="Q1034" i="1" s="1"/>
  <c r="L1034" i="1"/>
  <c r="K1034" i="1"/>
  <c r="M1034" i="1" s="1"/>
  <c r="J1034" i="1"/>
  <c r="H1034" i="1"/>
  <c r="I1034" i="1" s="1"/>
  <c r="O1033" i="1"/>
  <c r="P1033" i="1" s="1"/>
  <c r="Q1033" i="1" s="1"/>
  <c r="L1033" i="1"/>
  <c r="K1033" i="1"/>
  <c r="J1033" i="1"/>
  <c r="H1033" i="1"/>
  <c r="I1033" i="1" s="1"/>
  <c r="O1032" i="1"/>
  <c r="P1032" i="1" s="1"/>
  <c r="Q1032" i="1" s="1"/>
  <c r="L1032" i="1"/>
  <c r="K1032" i="1"/>
  <c r="M1032" i="1" s="1"/>
  <c r="J1032" i="1"/>
  <c r="H1032" i="1"/>
  <c r="I1032" i="1" s="1"/>
  <c r="O1031" i="1"/>
  <c r="P1031" i="1" s="1"/>
  <c r="Q1031" i="1" s="1"/>
  <c r="L1031" i="1"/>
  <c r="K1031" i="1"/>
  <c r="M1031" i="1" s="1"/>
  <c r="J1031" i="1"/>
  <c r="H1031" i="1"/>
  <c r="I1031" i="1" s="1"/>
  <c r="O1030" i="1"/>
  <c r="P1030" i="1" s="1"/>
  <c r="Q1030" i="1" s="1"/>
  <c r="L1030" i="1"/>
  <c r="K1030" i="1"/>
  <c r="M1030" i="1" s="1"/>
  <c r="J1030" i="1"/>
  <c r="H1030" i="1"/>
  <c r="I1030" i="1" s="1"/>
  <c r="O1029" i="1"/>
  <c r="P1029" i="1" s="1"/>
  <c r="Q1029" i="1" s="1"/>
  <c r="L1029" i="1"/>
  <c r="K1029" i="1"/>
  <c r="M1029" i="1" s="1"/>
  <c r="J1029" i="1"/>
  <c r="H1029" i="1"/>
  <c r="I1029" i="1" s="1"/>
  <c r="O1028" i="1"/>
  <c r="P1028" i="1" s="1"/>
  <c r="Q1028" i="1" s="1"/>
  <c r="L1028" i="1"/>
  <c r="K1028" i="1"/>
  <c r="M1028" i="1" s="1"/>
  <c r="J1028" i="1"/>
  <c r="H1028" i="1"/>
  <c r="I1028" i="1" s="1"/>
  <c r="O1027" i="1"/>
  <c r="P1027" i="1" s="1"/>
  <c r="Q1027" i="1" s="1"/>
  <c r="L1027" i="1"/>
  <c r="K1027" i="1"/>
  <c r="M1027" i="1" s="1"/>
  <c r="J1027" i="1"/>
  <c r="H1027" i="1"/>
  <c r="I1027" i="1" s="1"/>
  <c r="O1026" i="1"/>
  <c r="P1026" i="1" s="1"/>
  <c r="Q1026" i="1" s="1"/>
  <c r="L1026" i="1"/>
  <c r="K1026" i="1"/>
  <c r="J1026" i="1"/>
  <c r="H1026" i="1"/>
  <c r="I1026" i="1" s="1"/>
  <c r="O1025" i="1"/>
  <c r="P1025" i="1" s="1"/>
  <c r="Q1025" i="1" s="1"/>
  <c r="L1025" i="1"/>
  <c r="K1025" i="1"/>
  <c r="J1025" i="1"/>
  <c r="H1025" i="1"/>
  <c r="I1025" i="1" s="1"/>
  <c r="O1024" i="1"/>
  <c r="P1024" i="1" s="1"/>
  <c r="Q1024" i="1" s="1"/>
  <c r="L1024" i="1"/>
  <c r="K1024" i="1"/>
  <c r="M1024" i="1" s="1"/>
  <c r="J1024" i="1"/>
  <c r="H1024" i="1"/>
  <c r="I1024" i="1" s="1"/>
  <c r="O1023" i="1"/>
  <c r="P1023" i="1" s="1"/>
  <c r="Q1023" i="1" s="1"/>
  <c r="L1023" i="1"/>
  <c r="K1023" i="1"/>
  <c r="M1023" i="1" s="1"/>
  <c r="J1023" i="1"/>
  <c r="H1023" i="1"/>
  <c r="I1023" i="1" s="1"/>
  <c r="O1022" i="1"/>
  <c r="P1022" i="1" s="1"/>
  <c r="Q1022" i="1" s="1"/>
  <c r="L1022" i="1"/>
  <c r="K1022" i="1"/>
  <c r="M1022" i="1" s="1"/>
  <c r="J1022" i="1"/>
  <c r="H1022" i="1"/>
  <c r="I1022" i="1" s="1"/>
  <c r="O1021" i="1"/>
  <c r="P1021" i="1" s="1"/>
  <c r="Q1021" i="1" s="1"/>
  <c r="L1021" i="1"/>
  <c r="K1021" i="1"/>
  <c r="M1021" i="1" s="1"/>
  <c r="J1021" i="1"/>
  <c r="H1021" i="1"/>
  <c r="I1021" i="1" s="1"/>
  <c r="O1020" i="1"/>
  <c r="P1020" i="1" s="1"/>
  <c r="Q1020" i="1" s="1"/>
  <c r="L1020" i="1"/>
  <c r="K1020" i="1"/>
  <c r="J1020" i="1"/>
  <c r="H1020" i="1"/>
  <c r="I1020" i="1" s="1"/>
  <c r="O1019" i="1"/>
  <c r="P1019" i="1" s="1"/>
  <c r="Q1019" i="1" s="1"/>
  <c r="L1019" i="1"/>
  <c r="K1019" i="1"/>
  <c r="M1019" i="1" s="1"/>
  <c r="J1019" i="1"/>
  <c r="H1019" i="1"/>
  <c r="I1019" i="1" s="1"/>
  <c r="O1018" i="1"/>
  <c r="P1018" i="1" s="1"/>
  <c r="Q1018" i="1" s="1"/>
  <c r="L1018" i="1"/>
  <c r="K1018" i="1"/>
  <c r="M1018" i="1" s="1"/>
  <c r="J1018" i="1"/>
  <c r="H1018" i="1"/>
  <c r="I1018" i="1" s="1"/>
  <c r="O1017" i="1"/>
  <c r="P1017" i="1" s="1"/>
  <c r="Q1017" i="1" s="1"/>
  <c r="L1017" i="1"/>
  <c r="K1017" i="1"/>
  <c r="J1017" i="1"/>
  <c r="H1017" i="1"/>
  <c r="I1017" i="1" s="1"/>
  <c r="O1016" i="1"/>
  <c r="P1016" i="1" s="1"/>
  <c r="Q1016" i="1" s="1"/>
  <c r="L1016" i="1"/>
  <c r="K1016" i="1"/>
  <c r="M1016" i="1" s="1"/>
  <c r="J1016" i="1"/>
  <c r="H1016" i="1"/>
  <c r="I1016" i="1" s="1"/>
  <c r="O1015" i="1"/>
  <c r="P1015" i="1" s="1"/>
  <c r="Q1015" i="1" s="1"/>
  <c r="L1015" i="1"/>
  <c r="K1015" i="1"/>
  <c r="M1015" i="1" s="1"/>
  <c r="J1015" i="1"/>
  <c r="H1015" i="1"/>
  <c r="I1015" i="1" s="1"/>
  <c r="O1014" i="1"/>
  <c r="P1014" i="1" s="1"/>
  <c r="Q1014" i="1" s="1"/>
  <c r="L1014" i="1"/>
  <c r="K1014" i="1"/>
  <c r="M1014" i="1" s="1"/>
  <c r="J1014" i="1"/>
  <c r="H1014" i="1"/>
  <c r="I1014" i="1" s="1"/>
  <c r="O1013" i="1"/>
  <c r="P1013" i="1" s="1"/>
  <c r="Q1013" i="1" s="1"/>
  <c r="L1013" i="1"/>
  <c r="K1013" i="1"/>
  <c r="M1013" i="1" s="1"/>
  <c r="J1013" i="1"/>
  <c r="H1013" i="1"/>
  <c r="I1013" i="1" s="1"/>
  <c r="O1012" i="1"/>
  <c r="P1012" i="1" s="1"/>
  <c r="Q1012" i="1" s="1"/>
  <c r="L1012" i="1"/>
  <c r="K1012" i="1"/>
  <c r="M1012" i="1" s="1"/>
  <c r="J1012" i="1"/>
  <c r="H1012" i="1"/>
  <c r="I1012" i="1" s="1"/>
  <c r="O1011" i="1"/>
  <c r="P1011" i="1" s="1"/>
  <c r="Q1011" i="1" s="1"/>
  <c r="L1011" i="1"/>
  <c r="K1011" i="1"/>
  <c r="M1011" i="1" s="1"/>
  <c r="J1011" i="1"/>
  <c r="H1011" i="1"/>
  <c r="I1011" i="1" s="1"/>
  <c r="O1010" i="1"/>
  <c r="P1010" i="1" s="1"/>
  <c r="Q1010" i="1" s="1"/>
  <c r="L1010" i="1"/>
  <c r="K1010" i="1"/>
  <c r="J1010" i="1"/>
  <c r="H1010" i="1"/>
  <c r="I1010" i="1" s="1"/>
  <c r="O1009" i="1"/>
  <c r="P1009" i="1" s="1"/>
  <c r="Q1009" i="1" s="1"/>
  <c r="L1009" i="1"/>
  <c r="K1009" i="1"/>
  <c r="M1009" i="1" s="1"/>
  <c r="J1009" i="1"/>
  <c r="H1009" i="1"/>
  <c r="I1009" i="1" s="1"/>
  <c r="O1008" i="1"/>
  <c r="P1008" i="1" s="1"/>
  <c r="Q1008" i="1" s="1"/>
  <c r="L1008" i="1"/>
  <c r="K1008" i="1"/>
  <c r="M1008" i="1" s="1"/>
  <c r="J1008" i="1"/>
  <c r="H1008" i="1"/>
  <c r="I1008" i="1" s="1"/>
  <c r="O1007" i="1"/>
  <c r="P1007" i="1" s="1"/>
  <c r="Q1007" i="1" s="1"/>
  <c r="L1007" i="1"/>
  <c r="K1007" i="1"/>
  <c r="M1007" i="1" s="1"/>
  <c r="J1007" i="1"/>
  <c r="H1007" i="1"/>
  <c r="I1007" i="1" s="1"/>
  <c r="O1006" i="1"/>
  <c r="P1006" i="1" s="1"/>
  <c r="Q1006" i="1" s="1"/>
  <c r="L1006" i="1"/>
  <c r="K1006" i="1"/>
  <c r="M1006" i="1" s="1"/>
  <c r="J1006" i="1"/>
  <c r="H1006" i="1"/>
  <c r="I1006" i="1" s="1"/>
  <c r="O1005" i="1"/>
  <c r="P1005" i="1" s="1"/>
  <c r="Q1005" i="1" s="1"/>
  <c r="L1005" i="1"/>
  <c r="K1005" i="1"/>
  <c r="M1005" i="1" s="1"/>
  <c r="J1005" i="1"/>
  <c r="H1005" i="1"/>
  <c r="I1005" i="1" s="1"/>
  <c r="O1004" i="1"/>
  <c r="P1004" i="1" s="1"/>
  <c r="Q1004" i="1" s="1"/>
  <c r="L1004" i="1"/>
  <c r="K1004" i="1"/>
  <c r="J1004" i="1"/>
  <c r="H1004" i="1"/>
  <c r="I1004" i="1" s="1"/>
  <c r="O1003" i="1"/>
  <c r="P1003" i="1" s="1"/>
  <c r="Q1003" i="1" s="1"/>
  <c r="L1003" i="1"/>
  <c r="K1003" i="1"/>
  <c r="J1003" i="1"/>
  <c r="H1003" i="1"/>
  <c r="I1003" i="1" s="1"/>
  <c r="S1002" i="1"/>
  <c r="O1002" i="1"/>
  <c r="P1002" i="1" s="1"/>
  <c r="Q1002" i="1" s="1"/>
  <c r="L1002" i="1"/>
  <c r="K1002" i="1"/>
  <c r="M1002" i="1" s="1"/>
  <c r="J1002" i="1"/>
  <c r="H1002" i="1"/>
  <c r="I1002" i="1" s="1"/>
  <c r="O1001" i="1"/>
  <c r="P1001" i="1" s="1"/>
  <c r="Q1001" i="1" s="1"/>
  <c r="L1001" i="1"/>
  <c r="K1001" i="1"/>
  <c r="J1001" i="1"/>
  <c r="H1001" i="1"/>
  <c r="I1001" i="1" s="1"/>
  <c r="O1000" i="1"/>
  <c r="P1000" i="1" s="1"/>
  <c r="Q1000" i="1" s="1"/>
  <c r="L1000" i="1"/>
  <c r="K1000" i="1"/>
  <c r="J1000" i="1"/>
  <c r="H1000" i="1"/>
  <c r="I1000" i="1" s="1"/>
  <c r="O999" i="1"/>
  <c r="P999" i="1" s="1"/>
  <c r="Q999" i="1" s="1"/>
  <c r="L999" i="1"/>
  <c r="K999" i="1"/>
  <c r="M999" i="1" s="1"/>
  <c r="J999" i="1"/>
  <c r="H999" i="1"/>
  <c r="I999" i="1" s="1"/>
  <c r="O998" i="1"/>
  <c r="P998" i="1" s="1"/>
  <c r="Q998" i="1" s="1"/>
  <c r="L998" i="1"/>
  <c r="K998" i="1"/>
  <c r="J998" i="1"/>
  <c r="H998" i="1"/>
  <c r="I998" i="1" s="1"/>
  <c r="O997" i="1"/>
  <c r="P997" i="1" s="1"/>
  <c r="Q997" i="1" s="1"/>
  <c r="L997" i="1"/>
  <c r="K997" i="1"/>
  <c r="M997" i="1" s="1"/>
  <c r="J997" i="1"/>
  <c r="H997" i="1"/>
  <c r="I997" i="1" s="1"/>
  <c r="O996" i="1"/>
  <c r="P996" i="1" s="1"/>
  <c r="Q996" i="1" s="1"/>
  <c r="L996" i="1"/>
  <c r="K996" i="1"/>
  <c r="M996" i="1" s="1"/>
  <c r="J996" i="1"/>
  <c r="H996" i="1"/>
  <c r="I996" i="1" s="1"/>
  <c r="O995" i="1"/>
  <c r="P995" i="1" s="1"/>
  <c r="Q995" i="1" s="1"/>
  <c r="L995" i="1"/>
  <c r="K995" i="1"/>
  <c r="M995" i="1" s="1"/>
  <c r="J995" i="1"/>
  <c r="H995" i="1"/>
  <c r="I995" i="1" s="1"/>
  <c r="O994" i="1"/>
  <c r="P994" i="1" s="1"/>
  <c r="Q994" i="1" s="1"/>
  <c r="L994" i="1"/>
  <c r="K994" i="1"/>
  <c r="J994" i="1"/>
  <c r="H994" i="1"/>
  <c r="I994" i="1" s="1"/>
  <c r="O993" i="1"/>
  <c r="P993" i="1" s="1"/>
  <c r="Q993" i="1" s="1"/>
  <c r="L993" i="1"/>
  <c r="K993" i="1"/>
  <c r="M993" i="1" s="1"/>
  <c r="J993" i="1"/>
  <c r="H993" i="1"/>
  <c r="I993" i="1" s="1"/>
  <c r="O992" i="1"/>
  <c r="P992" i="1" s="1"/>
  <c r="Q992" i="1" s="1"/>
  <c r="L992" i="1"/>
  <c r="K992" i="1"/>
  <c r="M992" i="1" s="1"/>
  <c r="J992" i="1"/>
  <c r="H992" i="1"/>
  <c r="I992" i="1" s="1"/>
  <c r="O991" i="1"/>
  <c r="P991" i="1" s="1"/>
  <c r="Q991" i="1" s="1"/>
  <c r="L991" i="1"/>
  <c r="K991" i="1"/>
  <c r="M991" i="1" s="1"/>
  <c r="J991" i="1"/>
  <c r="H991" i="1"/>
  <c r="I991" i="1" s="1"/>
  <c r="O990" i="1"/>
  <c r="P990" i="1" s="1"/>
  <c r="Q990" i="1" s="1"/>
  <c r="L990" i="1"/>
  <c r="K990" i="1"/>
  <c r="M990" i="1" s="1"/>
  <c r="J990" i="1"/>
  <c r="H990" i="1"/>
  <c r="I990" i="1" s="1"/>
  <c r="O989" i="1"/>
  <c r="P989" i="1" s="1"/>
  <c r="Q989" i="1" s="1"/>
  <c r="L989" i="1"/>
  <c r="K989" i="1"/>
  <c r="M989" i="1" s="1"/>
  <c r="J989" i="1"/>
  <c r="H989" i="1"/>
  <c r="I989" i="1" s="1"/>
  <c r="O988" i="1"/>
  <c r="P988" i="1" s="1"/>
  <c r="Q988" i="1" s="1"/>
  <c r="L988" i="1"/>
  <c r="K988" i="1"/>
  <c r="J988" i="1"/>
  <c r="H988" i="1"/>
  <c r="I988" i="1" s="1"/>
  <c r="O987" i="1"/>
  <c r="P987" i="1" s="1"/>
  <c r="Q987" i="1" s="1"/>
  <c r="L987" i="1"/>
  <c r="K987" i="1"/>
  <c r="M987" i="1" s="1"/>
  <c r="J987" i="1"/>
  <c r="H987" i="1"/>
  <c r="I987" i="1" s="1"/>
  <c r="O986" i="1"/>
  <c r="P986" i="1" s="1"/>
  <c r="Q986" i="1" s="1"/>
  <c r="L986" i="1"/>
  <c r="K986" i="1"/>
  <c r="M986" i="1" s="1"/>
  <c r="J986" i="1"/>
  <c r="H986" i="1"/>
  <c r="I986" i="1" s="1"/>
  <c r="O985" i="1"/>
  <c r="P985" i="1" s="1"/>
  <c r="Q985" i="1" s="1"/>
  <c r="L985" i="1"/>
  <c r="K985" i="1"/>
  <c r="M985" i="1" s="1"/>
  <c r="J985" i="1"/>
  <c r="H985" i="1"/>
  <c r="I985" i="1" s="1"/>
  <c r="O984" i="1"/>
  <c r="P984" i="1" s="1"/>
  <c r="Q984" i="1" s="1"/>
  <c r="L984" i="1"/>
  <c r="K984" i="1"/>
  <c r="M984" i="1" s="1"/>
  <c r="J984" i="1"/>
  <c r="H984" i="1"/>
  <c r="I984" i="1" s="1"/>
  <c r="S983" i="1"/>
  <c r="O983" i="1"/>
  <c r="P983" i="1" s="1"/>
  <c r="Q983" i="1" s="1"/>
  <c r="L983" i="1"/>
  <c r="K983" i="1"/>
  <c r="M983" i="1" s="1"/>
  <c r="J983" i="1"/>
  <c r="H983" i="1"/>
  <c r="I983" i="1" s="1"/>
  <c r="S982" i="1"/>
  <c r="O982" i="1"/>
  <c r="P982" i="1" s="1"/>
  <c r="Q982" i="1" s="1"/>
  <c r="L982" i="1"/>
  <c r="K982" i="1"/>
  <c r="J982" i="1"/>
  <c r="H982" i="1"/>
  <c r="I982" i="1" s="1"/>
  <c r="S981" i="1"/>
  <c r="O981" i="1"/>
  <c r="P981" i="1" s="1"/>
  <c r="Q981" i="1" s="1"/>
  <c r="L981" i="1"/>
  <c r="K981" i="1"/>
  <c r="M981" i="1" s="1"/>
  <c r="J981" i="1"/>
  <c r="H981" i="1"/>
  <c r="I981" i="1" s="1"/>
  <c r="O980" i="1"/>
  <c r="P980" i="1" s="1"/>
  <c r="Q980" i="1" s="1"/>
  <c r="L980" i="1"/>
  <c r="K980" i="1"/>
  <c r="M980" i="1" s="1"/>
  <c r="J980" i="1"/>
  <c r="H980" i="1"/>
  <c r="I980" i="1" s="1"/>
  <c r="O979" i="1"/>
  <c r="P979" i="1" s="1"/>
  <c r="Q979" i="1" s="1"/>
  <c r="L979" i="1"/>
  <c r="K979" i="1"/>
  <c r="M979" i="1" s="1"/>
  <c r="J979" i="1"/>
  <c r="H979" i="1"/>
  <c r="I979" i="1" s="1"/>
  <c r="O978" i="1"/>
  <c r="P978" i="1" s="1"/>
  <c r="Q978" i="1" s="1"/>
  <c r="L978" i="1"/>
  <c r="K978" i="1"/>
  <c r="J978" i="1"/>
  <c r="H978" i="1"/>
  <c r="I978" i="1" s="1"/>
  <c r="O977" i="1"/>
  <c r="P977" i="1" s="1"/>
  <c r="Q977" i="1" s="1"/>
  <c r="L977" i="1"/>
  <c r="K977" i="1"/>
  <c r="M977" i="1" s="1"/>
  <c r="J977" i="1"/>
  <c r="H977" i="1"/>
  <c r="I977" i="1" s="1"/>
  <c r="O976" i="1"/>
  <c r="P976" i="1" s="1"/>
  <c r="Q976" i="1" s="1"/>
  <c r="L976" i="1"/>
  <c r="K976" i="1"/>
  <c r="M976" i="1" s="1"/>
  <c r="J976" i="1"/>
  <c r="H976" i="1"/>
  <c r="I976" i="1" s="1"/>
  <c r="O975" i="1"/>
  <c r="P975" i="1" s="1"/>
  <c r="Q975" i="1" s="1"/>
  <c r="L975" i="1"/>
  <c r="K975" i="1"/>
  <c r="M975" i="1" s="1"/>
  <c r="J975" i="1"/>
  <c r="H975" i="1"/>
  <c r="I975" i="1" s="1"/>
  <c r="O974" i="1"/>
  <c r="P974" i="1" s="1"/>
  <c r="Q974" i="1" s="1"/>
  <c r="L974" i="1"/>
  <c r="K974" i="1"/>
  <c r="M974" i="1" s="1"/>
  <c r="J974" i="1"/>
  <c r="H974" i="1"/>
  <c r="I974" i="1" s="1"/>
  <c r="O973" i="1"/>
  <c r="P973" i="1" s="1"/>
  <c r="Q973" i="1" s="1"/>
  <c r="L973" i="1"/>
  <c r="K973" i="1"/>
  <c r="M973" i="1" s="1"/>
  <c r="J973" i="1"/>
  <c r="H973" i="1"/>
  <c r="I973" i="1" s="1"/>
  <c r="O972" i="1"/>
  <c r="P972" i="1" s="1"/>
  <c r="Q972" i="1" s="1"/>
  <c r="L972" i="1"/>
  <c r="K972" i="1"/>
  <c r="J972" i="1"/>
  <c r="H972" i="1"/>
  <c r="I972" i="1" s="1"/>
  <c r="O971" i="1"/>
  <c r="P971" i="1" s="1"/>
  <c r="Q971" i="1" s="1"/>
  <c r="L971" i="1"/>
  <c r="K971" i="1"/>
  <c r="M971" i="1" s="1"/>
  <c r="J971" i="1"/>
  <c r="H971" i="1"/>
  <c r="I971" i="1" s="1"/>
  <c r="O970" i="1"/>
  <c r="P970" i="1" s="1"/>
  <c r="Q970" i="1" s="1"/>
  <c r="L970" i="1"/>
  <c r="K970" i="1"/>
  <c r="M970" i="1" s="1"/>
  <c r="J970" i="1"/>
  <c r="H970" i="1"/>
  <c r="I970" i="1" s="1"/>
  <c r="O969" i="1"/>
  <c r="P969" i="1" s="1"/>
  <c r="Q969" i="1" s="1"/>
  <c r="L969" i="1"/>
  <c r="K969" i="1"/>
  <c r="M969" i="1" s="1"/>
  <c r="J969" i="1"/>
  <c r="H969" i="1"/>
  <c r="I969" i="1" s="1"/>
  <c r="O968" i="1"/>
  <c r="P968" i="1" s="1"/>
  <c r="Q968" i="1" s="1"/>
  <c r="L968" i="1"/>
  <c r="K968" i="1"/>
  <c r="M968" i="1" s="1"/>
  <c r="J968" i="1"/>
  <c r="H968" i="1"/>
  <c r="I968" i="1" s="1"/>
  <c r="O967" i="1"/>
  <c r="P967" i="1" s="1"/>
  <c r="Q967" i="1" s="1"/>
  <c r="L967" i="1"/>
  <c r="K967" i="1"/>
  <c r="M967" i="1" s="1"/>
  <c r="J967" i="1"/>
  <c r="H967" i="1"/>
  <c r="I967" i="1" s="1"/>
  <c r="O966" i="1"/>
  <c r="P966" i="1" s="1"/>
  <c r="Q966" i="1" s="1"/>
  <c r="L966" i="1"/>
  <c r="K966" i="1"/>
  <c r="J966" i="1"/>
  <c r="H966" i="1"/>
  <c r="I966" i="1" s="1"/>
  <c r="O965" i="1"/>
  <c r="P965" i="1" s="1"/>
  <c r="Q965" i="1" s="1"/>
  <c r="L965" i="1"/>
  <c r="K965" i="1"/>
  <c r="M965" i="1" s="1"/>
  <c r="J965" i="1"/>
  <c r="H965" i="1"/>
  <c r="I965" i="1" s="1"/>
  <c r="O964" i="1"/>
  <c r="P964" i="1" s="1"/>
  <c r="Q964" i="1" s="1"/>
  <c r="L964" i="1"/>
  <c r="K964" i="1"/>
  <c r="M964" i="1" s="1"/>
  <c r="J964" i="1"/>
  <c r="H964" i="1"/>
  <c r="I964" i="1" s="1"/>
  <c r="O963" i="1"/>
  <c r="P963" i="1" s="1"/>
  <c r="Q963" i="1" s="1"/>
  <c r="L963" i="1"/>
  <c r="K963" i="1"/>
  <c r="M963" i="1" s="1"/>
  <c r="J963" i="1"/>
  <c r="H963" i="1"/>
  <c r="I963" i="1" s="1"/>
  <c r="O962" i="1"/>
  <c r="P962" i="1" s="1"/>
  <c r="Q962" i="1" s="1"/>
  <c r="L962" i="1"/>
  <c r="K962" i="1"/>
  <c r="J962" i="1"/>
  <c r="H962" i="1"/>
  <c r="I962" i="1" s="1"/>
  <c r="O961" i="1"/>
  <c r="P961" i="1" s="1"/>
  <c r="Q961" i="1" s="1"/>
  <c r="L961" i="1"/>
  <c r="K961" i="1"/>
  <c r="M961" i="1" s="1"/>
  <c r="J961" i="1"/>
  <c r="H961" i="1"/>
  <c r="I961" i="1" s="1"/>
  <c r="O960" i="1"/>
  <c r="P960" i="1" s="1"/>
  <c r="Q960" i="1" s="1"/>
  <c r="L960" i="1"/>
  <c r="K960" i="1"/>
  <c r="M960" i="1" s="1"/>
  <c r="J960" i="1"/>
  <c r="H960" i="1"/>
  <c r="I960" i="1" s="1"/>
  <c r="O959" i="1"/>
  <c r="P959" i="1" s="1"/>
  <c r="Q959" i="1" s="1"/>
  <c r="L959" i="1"/>
  <c r="K959" i="1"/>
  <c r="M959" i="1" s="1"/>
  <c r="J959" i="1"/>
  <c r="H959" i="1"/>
  <c r="I959" i="1" s="1"/>
  <c r="O958" i="1"/>
  <c r="P958" i="1" s="1"/>
  <c r="Q958" i="1" s="1"/>
  <c r="L958" i="1"/>
  <c r="K958" i="1"/>
  <c r="M958" i="1" s="1"/>
  <c r="J958" i="1"/>
  <c r="H958" i="1"/>
  <c r="I958" i="1" s="1"/>
  <c r="O957" i="1"/>
  <c r="P957" i="1" s="1"/>
  <c r="Q957" i="1" s="1"/>
  <c r="L957" i="1"/>
  <c r="K957" i="1"/>
  <c r="M957" i="1" s="1"/>
  <c r="J957" i="1"/>
  <c r="H957" i="1"/>
  <c r="I957" i="1" s="1"/>
  <c r="O956" i="1"/>
  <c r="P956" i="1" s="1"/>
  <c r="Q956" i="1" s="1"/>
  <c r="L956" i="1"/>
  <c r="K956" i="1"/>
  <c r="J956" i="1"/>
  <c r="H956" i="1"/>
  <c r="I956" i="1" s="1"/>
  <c r="O955" i="1"/>
  <c r="P955" i="1" s="1"/>
  <c r="Q955" i="1" s="1"/>
  <c r="L955" i="1"/>
  <c r="K955" i="1"/>
  <c r="M955" i="1" s="1"/>
  <c r="J955" i="1"/>
  <c r="H955" i="1"/>
  <c r="I955" i="1" s="1"/>
  <c r="O954" i="1"/>
  <c r="P954" i="1" s="1"/>
  <c r="Q954" i="1" s="1"/>
  <c r="L954" i="1"/>
  <c r="K954" i="1"/>
  <c r="M954" i="1" s="1"/>
  <c r="J954" i="1"/>
  <c r="H954" i="1"/>
  <c r="I954" i="1" s="1"/>
  <c r="S953" i="1"/>
  <c r="O953" i="1"/>
  <c r="P953" i="1" s="1"/>
  <c r="Q953" i="1" s="1"/>
  <c r="L953" i="1"/>
  <c r="K953" i="1"/>
  <c r="M953" i="1" s="1"/>
  <c r="J953" i="1"/>
  <c r="H953" i="1"/>
  <c r="I953" i="1" s="1"/>
  <c r="O952" i="1"/>
  <c r="P952" i="1" s="1"/>
  <c r="Q952" i="1" s="1"/>
  <c r="L952" i="1"/>
  <c r="K952" i="1"/>
  <c r="J952" i="1"/>
  <c r="H952" i="1"/>
  <c r="I952" i="1" s="1"/>
  <c r="O951" i="1"/>
  <c r="P951" i="1" s="1"/>
  <c r="Q951" i="1" s="1"/>
  <c r="L951" i="1"/>
  <c r="K951" i="1"/>
  <c r="M951" i="1" s="1"/>
  <c r="J951" i="1"/>
  <c r="H951" i="1"/>
  <c r="I951" i="1" s="1"/>
  <c r="O950" i="1"/>
  <c r="P950" i="1" s="1"/>
  <c r="Q950" i="1" s="1"/>
  <c r="L950" i="1"/>
  <c r="K950" i="1"/>
  <c r="J950" i="1"/>
  <c r="H950" i="1"/>
  <c r="I950" i="1" s="1"/>
  <c r="O949" i="1"/>
  <c r="P949" i="1" s="1"/>
  <c r="Q949" i="1" s="1"/>
  <c r="L949" i="1"/>
  <c r="K949" i="1"/>
  <c r="M949" i="1" s="1"/>
  <c r="J949" i="1"/>
  <c r="H949" i="1"/>
  <c r="I949" i="1" s="1"/>
  <c r="O948" i="1"/>
  <c r="P948" i="1" s="1"/>
  <c r="Q948" i="1" s="1"/>
  <c r="L948" i="1"/>
  <c r="K948" i="1"/>
  <c r="M948" i="1" s="1"/>
  <c r="J948" i="1"/>
  <c r="H948" i="1"/>
  <c r="I948" i="1" s="1"/>
  <c r="O947" i="1"/>
  <c r="P947" i="1" s="1"/>
  <c r="Q947" i="1" s="1"/>
  <c r="L947" i="1"/>
  <c r="K947" i="1"/>
  <c r="M947" i="1" s="1"/>
  <c r="J947" i="1"/>
  <c r="H947" i="1"/>
  <c r="I947" i="1" s="1"/>
  <c r="O946" i="1"/>
  <c r="P946" i="1" s="1"/>
  <c r="Q946" i="1" s="1"/>
  <c r="L946" i="1"/>
  <c r="K946" i="1"/>
  <c r="J946" i="1"/>
  <c r="H946" i="1"/>
  <c r="I946" i="1" s="1"/>
  <c r="O945" i="1"/>
  <c r="P945" i="1" s="1"/>
  <c r="Q945" i="1" s="1"/>
  <c r="L945" i="1"/>
  <c r="K945" i="1"/>
  <c r="M945" i="1" s="1"/>
  <c r="J945" i="1"/>
  <c r="H945" i="1"/>
  <c r="I945" i="1" s="1"/>
  <c r="S944" i="1"/>
  <c r="O944" i="1"/>
  <c r="P944" i="1" s="1"/>
  <c r="Q944" i="1" s="1"/>
  <c r="L944" i="1"/>
  <c r="K944" i="1"/>
  <c r="M944" i="1" s="1"/>
  <c r="J944" i="1"/>
  <c r="H944" i="1"/>
  <c r="I944" i="1" s="1"/>
  <c r="O943" i="1"/>
  <c r="P943" i="1" s="1"/>
  <c r="Q943" i="1" s="1"/>
  <c r="L943" i="1"/>
  <c r="K943" i="1"/>
  <c r="M943" i="1" s="1"/>
  <c r="J943" i="1"/>
  <c r="H943" i="1"/>
  <c r="I943" i="1" s="1"/>
  <c r="O942" i="1"/>
  <c r="P942" i="1" s="1"/>
  <c r="Q942" i="1" s="1"/>
  <c r="L942" i="1"/>
  <c r="K942" i="1"/>
  <c r="M942" i="1" s="1"/>
  <c r="J942" i="1"/>
  <c r="H942" i="1"/>
  <c r="I942" i="1" s="1"/>
  <c r="O941" i="1"/>
  <c r="P941" i="1" s="1"/>
  <c r="Q941" i="1" s="1"/>
  <c r="L941" i="1"/>
  <c r="K941" i="1"/>
  <c r="M941" i="1" s="1"/>
  <c r="J941" i="1"/>
  <c r="H941" i="1"/>
  <c r="I941" i="1" s="1"/>
  <c r="O940" i="1"/>
  <c r="P940" i="1" s="1"/>
  <c r="Q940" i="1" s="1"/>
  <c r="L940" i="1"/>
  <c r="K940" i="1"/>
  <c r="J940" i="1"/>
  <c r="H940" i="1"/>
  <c r="I940" i="1" s="1"/>
  <c r="O939" i="1"/>
  <c r="P939" i="1" s="1"/>
  <c r="Q939" i="1" s="1"/>
  <c r="L939" i="1"/>
  <c r="K939" i="1"/>
  <c r="M939" i="1" s="1"/>
  <c r="J939" i="1"/>
  <c r="H939" i="1"/>
  <c r="I939" i="1" s="1"/>
  <c r="O938" i="1"/>
  <c r="P938" i="1" s="1"/>
  <c r="Q938" i="1" s="1"/>
  <c r="L938" i="1"/>
  <c r="K938" i="1"/>
  <c r="M938" i="1" s="1"/>
  <c r="J938" i="1"/>
  <c r="H938" i="1"/>
  <c r="I938" i="1" s="1"/>
  <c r="O937" i="1"/>
  <c r="P937" i="1" s="1"/>
  <c r="Q937" i="1" s="1"/>
  <c r="L937" i="1"/>
  <c r="K937" i="1"/>
  <c r="M937" i="1" s="1"/>
  <c r="J937" i="1"/>
  <c r="H937" i="1"/>
  <c r="I937" i="1" s="1"/>
  <c r="O936" i="1"/>
  <c r="P936" i="1" s="1"/>
  <c r="Q936" i="1" s="1"/>
  <c r="L936" i="1"/>
  <c r="K936" i="1"/>
  <c r="J936" i="1"/>
  <c r="H936" i="1"/>
  <c r="I936" i="1" s="1"/>
  <c r="O935" i="1"/>
  <c r="P935" i="1" s="1"/>
  <c r="Q935" i="1" s="1"/>
  <c r="L935" i="1"/>
  <c r="K935" i="1"/>
  <c r="M935" i="1" s="1"/>
  <c r="J935" i="1"/>
  <c r="H935" i="1"/>
  <c r="I935" i="1" s="1"/>
  <c r="O934" i="1"/>
  <c r="P934" i="1" s="1"/>
  <c r="Q934" i="1" s="1"/>
  <c r="L934" i="1"/>
  <c r="K934" i="1"/>
  <c r="J934" i="1"/>
  <c r="H934" i="1"/>
  <c r="I934" i="1" s="1"/>
  <c r="O933" i="1"/>
  <c r="P933" i="1" s="1"/>
  <c r="Q933" i="1" s="1"/>
  <c r="L933" i="1"/>
  <c r="K933" i="1"/>
  <c r="M933" i="1" s="1"/>
  <c r="J933" i="1"/>
  <c r="H933" i="1"/>
  <c r="I933" i="1" s="1"/>
  <c r="O932" i="1"/>
  <c r="P932" i="1" s="1"/>
  <c r="Q932" i="1" s="1"/>
  <c r="L932" i="1"/>
  <c r="K932" i="1"/>
  <c r="M932" i="1" s="1"/>
  <c r="J932" i="1"/>
  <c r="H932" i="1"/>
  <c r="I932" i="1" s="1"/>
  <c r="S931" i="1"/>
  <c r="O931" i="1"/>
  <c r="P931" i="1" s="1"/>
  <c r="Q931" i="1" s="1"/>
  <c r="L931" i="1"/>
  <c r="K931" i="1"/>
  <c r="M931" i="1" s="1"/>
  <c r="J931" i="1"/>
  <c r="H931" i="1"/>
  <c r="I931" i="1" s="1"/>
  <c r="O930" i="1"/>
  <c r="P930" i="1" s="1"/>
  <c r="Q930" i="1" s="1"/>
  <c r="L930" i="1"/>
  <c r="K930" i="1"/>
  <c r="J930" i="1"/>
  <c r="H930" i="1"/>
  <c r="I930" i="1" s="1"/>
  <c r="O929" i="1"/>
  <c r="P929" i="1" s="1"/>
  <c r="Q929" i="1" s="1"/>
  <c r="L929" i="1"/>
  <c r="K929" i="1"/>
  <c r="M929" i="1" s="1"/>
  <c r="J929" i="1"/>
  <c r="H929" i="1"/>
  <c r="I929" i="1" s="1"/>
  <c r="O928" i="1"/>
  <c r="P928" i="1" s="1"/>
  <c r="Q928" i="1" s="1"/>
  <c r="L928" i="1"/>
  <c r="K928" i="1"/>
  <c r="M928" i="1" s="1"/>
  <c r="J928" i="1"/>
  <c r="H928" i="1"/>
  <c r="I928" i="1" s="1"/>
  <c r="O927" i="1"/>
  <c r="P927" i="1" s="1"/>
  <c r="Q927" i="1" s="1"/>
  <c r="L927" i="1"/>
  <c r="K927" i="1"/>
  <c r="J927" i="1"/>
  <c r="H927" i="1"/>
  <c r="I927" i="1" s="1"/>
  <c r="O926" i="1"/>
  <c r="P926" i="1" s="1"/>
  <c r="Q926" i="1" s="1"/>
  <c r="L926" i="1"/>
  <c r="K926" i="1"/>
  <c r="M926" i="1" s="1"/>
  <c r="J926" i="1"/>
  <c r="H926" i="1"/>
  <c r="I926" i="1" s="1"/>
  <c r="O925" i="1"/>
  <c r="P925" i="1" s="1"/>
  <c r="Q925" i="1" s="1"/>
  <c r="L925" i="1"/>
  <c r="K925" i="1"/>
  <c r="M925" i="1" s="1"/>
  <c r="J925" i="1"/>
  <c r="H925" i="1"/>
  <c r="I925" i="1" s="1"/>
  <c r="O924" i="1"/>
  <c r="P924" i="1" s="1"/>
  <c r="Q924" i="1" s="1"/>
  <c r="L924" i="1"/>
  <c r="K924" i="1"/>
  <c r="J924" i="1"/>
  <c r="H924" i="1"/>
  <c r="I924" i="1" s="1"/>
  <c r="O923" i="1"/>
  <c r="P923" i="1" s="1"/>
  <c r="Q923" i="1" s="1"/>
  <c r="L923" i="1"/>
  <c r="K923" i="1"/>
  <c r="M923" i="1" s="1"/>
  <c r="J923" i="1"/>
  <c r="H923" i="1"/>
  <c r="I923" i="1" s="1"/>
  <c r="O922" i="1"/>
  <c r="P922" i="1" s="1"/>
  <c r="Q922" i="1" s="1"/>
  <c r="L922" i="1"/>
  <c r="K922" i="1"/>
  <c r="M922" i="1" s="1"/>
  <c r="J922" i="1"/>
  <c r="H922" i="1"/>
  <c r="I922" i="1" s="1"/>
  <c r="S921" i="1"/>
  <c r="O921" i="1"/>
  <c r="P921" i="1" s="1"/>
  <c r="Q921" i="1" s="1"/>
  <c r="L921" i="1"/>
  <c r="K921" i="1"/>
  <c r="M921" i="1" s="1"/>
  <c r="J921" i="1"/>
  <c r="H921" i="1"/>
  <c r="I921" i="1" s="1"/>
  <c r="O920" i="1"/>
  <c r="P920" i="1" s="1"/>
  <c r="Q920" i="1" s="1"/>
  <c r="L920" i="1"/>
  <c r="K920" i="1"/>
  <c r="J920" i="1"/>
  <c r="H920" i="1"/>
  <c r="I920" i="1" s="1"/>
  <c r="O919" i="1"/>
  <c r="P919" i="1" s="1"/>
  <c r="Q919" i="1" s="1"/>
  <c r="L919" i="1"/>
  <c r="K919" i="1"/>
  <c r="M919" i="1" s="1"/>
  <c r="J919" i="1"/>
  <c r="H919" i="1"/>
  <c r="I919" i="1" s="1"/>
  <c r="O918" i="1"/>
  <c r="P918" i="1" s="1"/>
  <c r="Q918" i="1" s="1"/>
  <c r="L918" i="1"/>
  <c r="K918" i="1"/>
  <c r="J918" i="1"/>
  <c r="H918" i="1"/>
  <c r="I918" i="1" s="1"/>
  <c r="O917" i="1"/>
  <c r="P917" i="1" s="1"/>
  <c r="Q917" i="1" s="1"/>
  <c r="L917" i="1"/>
  <c r="K917" i="1"/>
  <c r="M917" i="1" s="1"/>
  <c r="J917" i="1"/>
  <c r="H917" i="1"/>
  <c r="I917" i="1" s="1"/>
  <c r="O916" i="1"/>
  <c r="P916" i="1" s="1"/>
  <c r="Q916" i="1" s="1"/>
  <c r="L916" i="1"/>
  <c r="K916" i="1"/>
  <c r="M916" i="1" s="1"/>
  <c r="J916" i="1"/>
  <c r="H916" i="1"/>
  <c r="I916" i="1" s="1"/>
  <c r="O915" i="1"/>
  <c r="P915" i="1" s="1"/>
  <c r="Q915" i="1" s="1"/>
  <c r="L915" i="1"/>
  <c r="K915" i="1"/>
  <c r="M915" i="1" s="1"/>
  <c r="J915" i="1"/>
  <c r="H915" i="1"/>
  <c r="I915" i="1" s="1"/>
  <c r="O914" i="1"/>
  <c r="P914" i="1" s="1"/>
  <c r="Q914" i="1" s="1"/>
  <c r="L914" i="1"/>
  <c r="K914" i="1"/>
  <c r="J914" i="1"/>
  <c r="H914" i="1"/>
  <c r="I914" i="1" s="1"/>
  <c r="O913" i="1"/>
  <c r="P913" i="1" s="1"/>
  <c r="Q913" i="1" s="1"/>
  <c r="L913" i="1"/>
  <c r="K913" i="1"/>
  <c r="M913" i="1" s="1"/>
  <c r="J913" i="1"/>
  <c r="H913" i="1"/>
  <c r="I913" i="1" s="1"/>
  <c r="O912" i="1"/>
  <c r="P912" i="1" s="1"/>
  <c r="Q912" i="1" s="1"/>
  <c r="L912" i="1"/>
  <c r="K912" i="1"/>
  <c r="M912" i="1" s="1"/>
  <c r="J912" i="1"/>
  <c r="H912" i="1"/>
  <c r="I912" i="1" s="1"/>
  <c r="O911" i="1"/>
  <c r="P911" i="1" s="1"/>
  <c r="Q911" i="1" s="1"/>
  <c r="L911" i="1"/>
  <c r="K911" i="1"/>
  <c r="M911" i="1" s="1"/>
  <c r="J911" i="1"/>
  <c r="H911" i="1"/>
  <c r="I911" i="1" s="1"/>
  <c r="O910" i="1"/>
  <c r="P910" i="1" s="1"/>
  <c r="Q910" i="1" s="1"/>
  <c r="L910" i="1"/>
  <c r="K910" i="1"/>
  <c r="M910" i="1" s="1"/>
  <c r="J910" i="1"/>
  <c r="H910" i="1"/>
  <c r="I910" i="1" s="1"/>
  <c r="O909" i="1"/>
  <c r="P909" i="1" s="1"/>
  <c r="Q909" i="1" s="1"/>
  <c r="L909" i="1"/>
  <c r="K909" i="1"/>
  <c r="M909" i="1" s="1"/>
  <c r="J909" i="1"/>
  <c r="H909" i="1"/>
  <c r="I909" i="1" s="1"/>
  <c r="O908" i="1"/>
  <c r="P908" i="1" s="1"/>
  <c r="Q908" i="1" s="1"/>
  <c r="L908" i="1"/>
  <c r="K908" i="1"/>
  <c r="J908" i="1"/>
  <c r="H908" i="1"/>
  <c r="I908" i="1" s="1"/>
  <c r="S907" i="1"/>
  <c r="O907" i="1"/>
  <c r="P907" i="1" s="1"/>
  <c r="Q907" i="1" s="1"/>
  <c r="L907" i="1"/>
  <c r="K907" i="1"/>
  <c r="M907" i="1" s="1"/>
  <c r="J907" i="1"/>
  <c r="H907" i="1"/>
  <c r="I907" i="1" s="1"/>
  <c r="O906" i="1"/>
  <c r="P906" i="1" s="1"/>
  <c r="Q906" i="1" s="1"/>
  <c r="L906" i="1"/>
  <c r="K906" i="1"/>
  <c r="M906" i="1" s="1"/>
  <c r="J906" i="1"/>
  <c r="H906" i="1"/>
  <c r="I906" i="1" s="1"/>
  <c r="O905" i="1"/>
  <c r="P905" i="1" s="1"/>
  <c r="Q905" i="1" s="1"/>
  <c r="L905" i="1"/>
  <c r="K905" i="1"/>
  <c r="J905" i="1"/>
  <c r="H905" i="1"/>
  <c r="I905" i="1" s="1"/>
  <c r="O904" i="1"/>
  <c r="P904" i="1" s="1"/>
  <c r="Q904" i="1" s="1"/>
  <c r="L904" i="1"/>
  <c r="K904" i="1"/>
  <c r="J904" i="1"/>
  <c r="H904" i="1"/>
  <c r="I904" i="1" s="1"/>
  <c r="O903" i="1"/>
  <c r="P903" i="1" s="1"/>
  <c r="Q903" i="1" s="1"/>
  <c r="L903" i="1"/>
  <c r="K903" i="1"/>
  <c r="M903" i="1" s="1"/>
  <c r="J903" i="1"/>
  <c r="H903" i="1"/>
  <c r="I903" i="1" s="1"/>
  <c r="O902" i="1"/>
  <c r="P902" i="1" s="1"/>
  <c r="Q902" i="1" s="1"/>
  <c r="L902" i="1"/>
  <c r="K902" i="1"/>
  <c r="J902" i="1"/>
  <c r="H902" i="1"/>
  <c r="I902" i="1" s="1"/>
  <c r="O901" i="1"/>
  <c r="P901" i="1" s="1"/>
  <c r="Q901" i="1" s="1"/>
  <c r="L901" i="1"/>
  <c r="K901" i="1"/>
  <c r="M901" i="1" s="1"/>
  <c r="J901" i="1"/>
  <c r="H901" i="1"/>
  <c r="I901" i="1" s="1"/>
  <c r="O900" i="1"/>
  <c r="P900" i="1" s="1"/>
  <c r="Q900" i="1" s="1"/>
  <c r="L900" i="1"/>
  <c r="K900" i="1"/>
  <c r="M900" i="1" s="1"/>
  <c r="J900" i="1"/>
  <c r="H900" i="1"/>
  <c r="I900" i="1" s="1"/>
  <c r="O899" i="1"/>
  <c r="P899" i="1" s="1"/>
  <c r="Q899" i="1" s="1"/>
  <c r="L899" i="1"/>
  <c r="K899" i="1"/>
  <c r="M899" i="1" s="1"/>
  <c r="J899" i="1"/>
  <c r="H899" i="1"/>
  <c r="I899" i="1" s="1"/>
  <c r="O898" i="1"/>
  <c r="P898" i="1" s="1"/>
  <c r="Q898" i="1" s="1"/>
  <c r="L898" i="1"/>
  <c r="K898" i="1"/>
  <c r="J898" i="1"/>
  <c r="H898" i="1"/>
  <c r="I898" i="1" s="1"/>
  <c r="O897" i="1"/>
  <c r="P897" i="1" s="1"/>
  <c r="Q897" i="1" s="1"/>
  <c r="L897" i="1"/>
  <c r="K897" i="1"/>
  <c r="M897" i="1" s="1"/>
  <c r="J897" i="1"/>
  <c r="H897" i="1"/>
  <c r="I897" i="1" s="1"/>
  <c r="O896" i="1"/>
  <c r="P896" i="1" s="1"/>
  <c r="Q896" i="1" s="1"/>
  <c r="L896" i="1"/>
  <c r="K896" i="1"/>
  <c r="J896" i="1"/>
  <c r="H896" i="1"/>
  <c r="I896" i="1" s="1"/>
  <c r="O895" i="1"/>
  <c r="P895" i="1" s="1"/>
  <c r="Q895" i="1" s="1"/>
  <c r="L895" i="1"/>
  <c r="K895" i="1"/>
  <c r="J895" i="1"/>
  <c r="H895" i="1"/>
  <c r="I895" i="1" s="1"/>
  <c r="O894" i="1"/>
  <c r="P894" i="1" s="1"/>
  <c r="Q894" i="1" s="1"/>
  <c r="L894" i="1"/>
  <c r="K894" i="1"/>
  <c r="M894" i="1" s="1"/>
  <c r="J894" i="1"/>
  <c r="H894" i="1"/>
  <c r="I894" i="1" s="1"/>
  <c r="O893" i="1"/>
  <c r="P893" i="1" s="1"/>
  <c r="Q893" i="1" s="1"/>
  <c r="L893" i="1"/>
  <c r="K893" i="1"/>
  <c r="M893" i="1" s="1"/>
  <c r="J893" i="1"/>
  <c r="H893" i="1"/>
  <c r="I893" i="1" s="1"/>
  <c r="O892" i="1"/>
  <c r="P892" i="1" s="1"/>
  <c r="Q892" i="1" s="1"/>
  <c r="L892" i="1"/>
  <c r="K892" i="1"/>
  <c r="J892" i="1"/>
  <c r="H892" i="1"/>
  <c r="I892" i="1" s="1"/>
  <c r="O891" i="1"/>
  <c r="P891" i="1" s="1"/>
  <c r="Q891" i="1" s="1"/>
  <c r="L891" i="1"/>
  <c r="K891" i="1"/>
  <c r="M891" i="1" s="1"/>
  <c r="J891" i="1"/>
  <c r="H891" i="1"/>
  <c r="I891" i="1" s="1"/>
  <c r="O890" i="1"/>
  <c r="P890" i="1" s="1"/>
  <c r="Q890" i="1" s="1"/>
  <c r="L890" i="1"/>
  <c r="K890" i="1"/>
  <c r="M890" i="1" s="1"/>
  <c r="J890" i="1"/>
  <c r="H890" i="1"/>
  <c r="I890" i="1" s="1"/>
  <c r="O889" i="1"/>
  <c r="P889" i="1" s="1"/>
  <c r="Q889" i="1" s="1"/>
  <c r="L889" i="1"/>
  <c r="K889" i="1"/>
  <c r="J889" i="1"/>
  <c r="H889" i="1"/>
  <c r="I889" i="1" s="1"/>
  <c r="O888" i="1"/>
  <c r="P888" i="1" s="1"/>
  <c r="Q888" i="1" s="1"/>
  <c r="L888" i="1"/>
  <c r="K888" i="1"/>
  <c r="J888" i="1"/>
  <c r="H888" i="1"/>
  <c r="I888" i="1" s="1"/>
  <c r="O887" i="1"/>
  <c r="P887" i="1" s="1"/>
  <c r="Q887" i="1" s="1"/>
  <c r="L887" i="1"/>
  <c r="K887" i="1"/>
  <c r="M887" i="1" s="1"/>
  <c r="J887" i="1"/>
  <c r="H887" i="1"/>
  <c r="I887" i="1" s="1"/>
  <c r="O886" i="1"/>
  <c r="P886" i="1" s="1"/>
  <c r="Q886" i="1" s="1"/>
  <c r="L886" i="1"/>
  <c r="K886" i="1"/>
  <c r="J886" i="1"/>
  <c r="H886" i="1"/>
  <c r="I886" i="1" s="1"/>
  <c r="O885" i="1"/>
  <c r="P885" i="1" s="1"/>
  <c r="Q885" i="1" s="1"/>
  <c r="L885" i="1"/>
  <c r="K885" i="1"/>
  <c r="M885" i="1" s="1"/>
  <c r="J885" i="1"/>
  <c r="H885" i="1"/>
  <c r="I885" i="1" s="1"/>
  <c r="O884" i="1"/>
  <c r="P884" i="1" s="1"/>
  <c r="Q884" i="1" s="1"/>
  <c r="L884" i="1"/>
  <c r="K884" i="1"/>
  <c r="M884" i="1" s="1"/>
  <c r="J884" i="1"/>
  <c r="H884" i="1"/>
  <c r="I884" i="1" s="1"/>
  <c r="O883" i="1"/>
  <c r="P883" i="1" s="1"/>
  <c r="Q883" i="1" s="1"/>
  <c r="L883" i="1"/>
  <c r="K883" i="1"/>
  <c r="M883" i="1" s="1"/>
  <c r="J883" i="1"/>
  <c r="H883" i="1"/>
  <c r="I883" i="1" s="1"/>
  <c r="O882" i="1"/>
  <c r="P882" i="1" s="1"/>
  <c r="Q882" i="1" s="1"/>
  <c r="L882" i="1"/>
  <c r="K882" i="1"/>
  <c r="J882" i="1"/>
  <c r="H882" i="1"/>
  <c r="I882" i="1" s="1"/>
  <c r="O881" i="1"/>
  <c r="P881" i="1" s="1"/>
  <c r="Q881" i="1" s="1"/>
  <c r="L881" i="1"/>
  <c r="K881" i="1"/>
  <c r="M881" i="1" s="1"/>
  <c r="J881" i="1"/>
  <c r="H881" i="1"/>
  <c r="I881" i="1" s="1"/>
  <c r="S880" i="1"/>
  <c r="O880" i="1"/>
  <c r="P880" i="1" s="1"/>
  <c r="Q880" i="1" s="1"/>
  <c r="L880" i="1"/>
  <c r="K880" i="1"/>
  <c r="J880" i="1"/>
  <c r="H880" i="1"/>
  <c r="I880" i="1" s="1"/>
  <c r="O879" i="1"/>
  <c r="P879" i="1" s="1"/>
  <c r="Q879" i="1" s="1"/>
  <c r="L879" i="1"/>
  <c r="K879" i="1"/>
  <c r="M879" i="1" s="1"/>
  <c r="J879" i="1"/>
  <c r="H879" i="1"/>
  <c r="I879" i="1" s="1"/>
  <c r="O878" i="1"/>
  <c r="P878" i="1" s="1"/>
  <c r="Q878" i="1" s="1"/>
  <c r="L878" i="1"/>
  <c r="K878" i="1"/>
  <c r="M878" i="1" s="1"/>
  <c r="J878" i="1"/>
  <c r="H878" i="1"/>
  <c r="I878" i="1" s="1"/>
  <c r="O877" i="1"/>
  <c r="P877" i="1" s="1"/>
  <c r="Q877" i="1" s="1"/>
  <c r="L877" i="1"/>
  <c r="K877" i="1"/>
  <c r="M877" i="1" s="1"/>
  <c r="J877" i="1"/>
  <c r="H877" i="1"/>
  <c r="I877" i="1" s="1"/>
  <c r="O876" i="1"/>
  <c r="P876" i="1" s="1"/>
  <c r="Q876" i="1" s="1"/>
  <c r="L876" i="1"/>
  <c r="K876" i="1"/>
  <c r="M876" i="1" s="1"/>
  <c r="J876" i="1"/>
  <c r="H876" i="1"/>
  <c r="I876" i="1" s="1"/>
  <c r="O875" i="1"/>
  <c r="P875" i="1" s="1"/>
  <c r="Q875" i="1" s="1"/>
  <c r="L875" i="1"/>
  <c r="K875" i="1"/>
  <c r="M875" i="1" s="1"/>
  <c r="J875" i="1"/>
  <c r="H875" i="1"/>
  <c r="I875" i="1" s="1"/>
  <c r="O874" i="1"/>
  <c r="P874" i="1" s="1"/>
  <c r="Q874" i="1" s="1"/>
  <c r="L874" i="1"/>
  <c r="K874" i="1"/>
  <c r="M874" i="1" s="1"/>
  <c r="J874" i="1"/>
  <c r="H874" i="1"/>
  <c r="I874" i="1" s="1"/>
  <c r="O873" i="1"/>
  <c r="P873" i="1" s="1"/>
  <c r="Q873" i="1" s="1"/>
  <c r="L873" i="1"/>
  <c r="K873" i="1"/>
  <c r="M873" i="1" s="1"/>
  <c r="J873" i="1"/>
  <c r="H873" i="1"/>
  <c r="I873" i="1" s="1"/>
  <c r="O872" i="1"/>
  <c r="P872" i="1" s="1"/>
  <c r="Q872" i="1" s="1"/>
  <c r="L872" i="1"/>
  <c r="K872" i="1"/>
  <c r="J872" i="1"/>
  <c r="H872" i="1"/>
  <c r="I872" i="1" s="1"/>
  <c r="O871" i="1"/>
  <c r="P871" i="1" s="1"/>
  <c r="Q871" i="1" s="1"/>
  <c r="L871" i="1"/>
  <c r="K871" i="1"/>
  <c r="M871" i="1" s="1"/>
  <c r="J871" i="1"/>
  <c r="H871" i="1"/>
  <c r="I871" i="1" s="1"/>
  <c r="O870" i="1"/>
  <c r="P870" i="1" s="1"/>
  <c r="Q870" i="1" s="1"/>
  <c r="L870" i="1"/>
  <c r="K870" i="1"/>
  <c r="J870" i="1"/>
  <c r="H870" i="1"/>
  <c r="I870" i="1" s="1"/>
  <c r="O869" i="1"/>
  <c r="P869" i="1" s="1"/>
  <c r="Q869" i="1" s="1"/>
  <c r="L869" i="1"/>
  <c r="K869" i="1"/>
  <c r="M869" i="1" s="1"/>
  <c r="J869" i="1"/>
  <c r="H869" i="1"/>
  <c r="I869" i="1" s="1"/>
  <c r="O868" i="1"/>
  <c r="P868" i="1" s="1"/>
  <c r="Q868" i="1" s="1"/>
  <c r="L868" i="1"/>
  <c r="K868" i="1"/>
  <c r="M868" i="1" s="1"/>
  <c r="J868" i="1"/>
  <c r="H868" i="1"/>
  <c r="I868" i="1" s="1"/>
  <c r="O867" i="1"/>
  <c r="P867" i="1" s="1"/>
  <c r="Q867" i="1" s="1"/>
  <c r="L867" i="1"/>
  <c r="K867" i="1"/>
  <c r="M867" i="1" s="1"/>
  <c r="J867" i="1"/>
  <c r="H867" i="1"/>
  <c r="I867" i="1" s="1"/>
  <c r="O866" i="1"/>
  <c r="P866" i="1" s="1"/>
  <c r="Q866" i="1" s="1"/>
  <c r="L866" i="1"/>
  <c r="K866" i="1"/>
  <c r="J866" i="1"/>
  <c r="H866" i="1"/>
  <c r="I866" i="1" s="1"/>
  <c r="O865" i="1"/>
  <c r="P865" i="1" s="1"/>
  <c r="Q865" i="1" s="1"/>
  <c r="L865" i="1"/>
  <c r="K865" i="1"/>
  <c r="M865" i="1" s="1"/>
  <c r="J865" i="1"/>
  <c r="H865" i="1"/>
  <c r="I865" i="1" s="1"/>
  <c r="O864" i="1"/>
  <c r="P864" i="1" s="1"/>
  <c r="Q864" i="1" s="1"/>
  <c r="L864" i="1"/>
  <c r="K864" i="1"/>
  <c r="J864" i="1"/>
  <c r="H864" i="1"/>
  <c r="I864" i="1" s="1"/>
  <c r="O863" i="1"/>
  <c r="P863" i="1" s="1"/>
  <c r="Q863" i="1" s="1"/>
  <c r="L863" i="1"/>
  <c r="K863" i="1"/>
  <c r="M863" i="1" s="1"/>
  <c r="J863" i="1"/>
  <c r="H863" i="1"/>
  <c r="I863" i="1" s="1"/>
  <c r="S862" i="1"/>
  <c r="O862" i="1"/>
  <c r="P862" i="1" s="1"/>
  <c r="Q862" i="1" s="1"/>
  <c r="L862" i="1"/>
  <c r="K862" i="1"/>
  <c r="M862" i="1" s="1"/>
  <c r="J862" i="1"/>
  <c r="H862" i="1"/>
  <c r="I862" i="1" s="1"/>
  <c r="O861" i="1"/>
  <c r="P861" i="1" s="1"/>
  <c r="Q861" i="1" s="1"/>
  <c r="L861" i="1"/>
  <c r="K861" i="1"/>
  <c r="M861" i="1" s="1"/>
  <c r="J861" i="1"/>
  <c r="H861" i="1"/>
  <c r="I861" i="1" s="1"/>
  <c r="O860" i="1"/>
  <c r="P860" i="1" s="1"/>
  <c r="Q860" i="1" s="1"/>
  <c r="L860" i="1"/>
  <c r="K860" i="1"/>
  <c r="M860" i="1" s="1"/>
  <c r="J860" i="1"/>
  <c r="H860" i="1"/>
  <c r="I860" i="1" s="1"/>
  <c r="O859" i="1"/>
  <c r="P859" i="1" s="1"/>
  <c r="Q859" i="1" s="1"/>
  <c r="L859" i="1"/>
  <c r="K859" i="1"/>
  <c r="M859" i="1" s="1"/>
  <c r="J859" i="1"/>
  <c r="H859" i="1"/>
  <c r="I859" i="1" s="1"/>
  <c r="S858" i="1"/>
  <c r="O858" i="1"/>
  <c r="P858" i="1" s="1"/>
  <c r="Q858" i="1" s="1"/>
  <c r="L858" i="1"/>
  <c r="K858" i="1"/>
  <c r="J858" i="1"/>
  <c r="H858" i="1"/>
  <c r="I858" i="1" s="1"/>
  <c r="O857" i="1"/>
  <c r="P857" i="1" s="1"/>
  <c r="Q857" i="1" s="1"/>
  <c r="L857" i="1"/>
  <c r="K857" i="1"/>
  <c r="M857" i="1" s="1"/>
  <c r="J857" i="1"/>
  <c r="H857" i="1"/>
  <c r="I857" i="1" s="1"/>
  <c r="S856" i="1"/>
  <c r="O856" i="1"/>
  <c r="P856" i="1" s="1"/>
  <c r="Q856" i="1" s="1"/>
  <c r="L856" i="1"/>
  <c r="K856" i="1"/>
  <c r="J856" i="1"/>
  <c r="H856" i="1"/>
  <c r="I856" i="1" s="1"/>
  <c r="O855" i="1"/>
  <c r="P855" i="1" s="1"/>
  <c r="Q855" i="1" s="1"/>
  <c r="L855" i="1"/>
  <c r="K855" i="1"/>
  <c r="M855" i="1" s="1"/>
  <c r="J855" i="1"/>
  <c r="H855" i="1"/>
  <c r="I855" i="1" s="1"/>
  <c r="O854" i="1"/>
  <c r="P854" i="1" s="1"/>
  <c r="Q854" i="1" s="1"/>
  <c r="L854" i="1"/>
  <c r="K854" i="1"/>
  <c r="M854" i="1" s="1"/>
  <c r="J854" i="1"/>
  <c r="H854" i="1"/>
  <c r="I854" i="1" s="1"/>
  <c r="O853" i="1"/>
  <c r="P853" i="1" s="1"/>
  <c r="Q853" i="1" s="1"/>
  <c r="L853" i="1"/>
  <c r="K853" i="1"/>
  <c r="M853" i="1" s="1"/>
  <c r="J853" i="1"/>
  <c r="H853" i="1"/>
  <c r="I853" i="1" s="1"/>
  <c r="O852" i="1"/>
  <c r="P852" i="1" s="1"/>
  <c r="Q852" i="1" s="1"/>
  <c r="L852" i="1"/>
  <c r="K852" i="1"/>
  <c r="J852" i="1"/>
  <c r="H852" i="1"/>
  <c r="I852" i="1" s="1"/>
  <c r="O851" i="1"/>
  <c r="P851" i="1" s="1"/>
  <c r="Q851" i="1" s="1"/>
  <c r="L851" i="1"/>
  <c r="K851" i="1"/>
  <c r="M851" i="1" s="1"/>
  <c r="J851" i="1"/>
  <c r="H851" i="1"/>
  <c r="I851" i="1" s="1"/>
  <c r="O850" i="1"/>
  <c r="P850" i="1" s="1"/>
  <c r="Q850" i="1" s="1"/>
  <c r="L850" i="1"/>
  <c r="K850" i="1"/>
  <c r="J850" i="1"/>
  <c r="H850" i="1"/>
  <c r="I850" i="1" s="1"/>
  <c r="O849" i="1"/>
  <c r="P849" i="1" s="1"/>
  <c r="Q849" i="1" s="1"/>
  <c r="L849" i="1"/>
  <c r="K849" i="1"/>
  <c r="M849" i="1" s="1"/>
  <c r="J849" i="1"/>
  <c r="H849" i="1"/>
  <c r="I849" i="1" s="1"/>
  <c r="O848" i="1"/>
  <c r="P848" i="1" s="1"/>
  <c r="Q848" i="1" s="1"/>
  <c r="L848" i="1"/>
  <c r="K848" i="1"/>
  <c r="J848" i="1"/>
  <c r="H848" i="1"/>
  <c r="I848" i="1" s="1"/>
  <c r="O847" i="1"/>
  <c r="P847" i="1" s="1"/>
  <c r="Q847" i="1" s="1"/>
  <c r="L847" i="1"/>
  <c r="K847" i="1"/>
  <c r="M847" i="1" s="1"/>
  <c r="J847" i="1"/>
  <c r="H847" i="1"/>
  <c r="I847" i="1" s="1"/>
  <c r="O846" i="1"/>
  <c r="P846" i="1" s="1"/>
  <c r="Q846" i="1" s="1"/>
  <c r="L846" i="1"/>
  <c r="K846" i="1"/>
  <c r="M846" i="1" s="1"/>
  <c r="J846" i="1"/>
  <c r="H846" i="1"/>
  <c r="I846" i="1" s="1"/>
  <c r="O845" i="1"/>
  <c r="P845" i="1" s="1"/>
  <c r="Q845" i="1" s="1"/>
  <c r="L845" i="1"/>
  <c r="K845" i="1"/>
  <c r="M845" i="1" s="1"/>
  <c r="J845" i="1"/>
  <c r="H845" i="1"/>
  <c r="I845" i="1" s="1"/>
  <c r="O844" i="1"/>
  <c r="P844" i="1" s="1"/>
  <c r="Q844" i="1" s="1"/>
  <c r="L844" i="1"/>
  <c r="K844" i="1"/>
  <c r="M844" i="1" s="1"/>
  <c r="J844" i="1"/>
  <c r="H844" i="1"/>
  <c r="I844" i="1" s="1"/>
  <c r="O843" i="1"/>
  <c r="P843" i="1" s="1"/>
  <c r="Q843" i="1" s="1"/>
  <c r="L843" i="1"/>
  <c r="K843" i="1"/>
  <c r="M843" i="1" s="1"/>
  <c r="J843" i="1"/>
  <c r="H843" i="1"/>
  <c r="I843" i="1" s="1"/>
  <c r="O842" i="1"/>
  <c r="P842" i="1" s="1"/>
  <c r="Q842" i="1" s="1"/>
  <c r="L842" i="1"/>
  <c r="K842" i="1"/>
  <c r="J842" i="1"/>
  <c r="H842" i="1"/>
  <c r="I842" i="1" s="1"/>
  <c r="O841" i="1"/>
  <c r="P841" i="1" s="1"/>
  <c r="Q841" i="1" s="1"/>
  <c r="L841" i="1"/>
  <c r="K841" i="1"/>
  <c r="M841" i="1" s="1"/>
  <c r="J841" i="1"/>
  <c r="H841" i="1"/>
  <c r="I841" i="1" s="1"/>
  <c r="O840" i="1"/>
  <c r="P840" i="1" s="1"/>
  <c r="Q840" i="1" s="1"/>
  <c r="L840" i="1"/>
  <c r="K840" i="1"/>
  <c r="J840" i="1"/>
  <c r="H840" i="1"/>
  <c r="I840" i="1" s="1"/>
  <c r="O839" i="1"/>
  <c r="P839" i="1" s="1"/>
  <c r="Q839" i="1" s="1"/>
  <c r="L839" i="1"/>
  <c r="K839" i="1"/>
  <c r="M839" i="1" s="1"/>
  <c r="J839" i="1"/>
  <c r="H839" i="1"/>
  <c r="I839" i="1" s="1"/>
  <c r="O838" i="1"/>
  <c r="P838" i="1" s="1"/>
  <c r="Q838" i="1" s="1"/>
  <c r="L838" i="1"/>
  <c r="K838" i="1"/>
  <c r="M838" i="1" s="1"/>
  <c r="J838" i="1"/>
  <c r="H838" i="1"/>
  <c r="I838" i="1" s="1"/>
  <c r="O837" i="1"/>
  <c r="P837" i="1" s="1"/>
  <c r="Q837" i="1" s="1"/>
  <c r="L837" i="1"/>
  <c r="K837" i="1"/>
  <c r="M837" i="1" s="1"/>
  <c r="J837" i="1"/>
  <c r="H837" i="1"/>
  <c r="I837" i="1" s="1"/>
  <c r="O836" i="1"/>
  <c r="P836" i="1" s="1"/>
  <c r="Q836" i="1" s="1"/>
  <c r="L836" i="1"/>
  <c r="K836" i="1"/>
  <c r="J836" i="1"/>
  <c r="H836" i="1"/>
  <c r="I836" i="1" s="1"/>
  <c r="O835" i="1"/>
  <c r="P835" i="1" s="1"/>
  <c r="Q835" i="1" s="1"/>
  <c r="L835" i="1"/>
  <c r="K835" i="1"/>
  <c r="M835" i="1" s="1"/>
  <c r="J835" i="1"/>
  <c r="H835" i="1"/>
  <c r="I835" i="1" s="1"/>
  <c r="S834" i="1"/>
  <c r="O834" i="1"/>
  <c r="P834" i="1" s="1"/>
  <c r="Q834" i="1" s="1"/>
  <c r="L834" i="1"/>
  <c r="K834" i="1"/>
  <c r="M834" i="1" s="1"/>
  <c r="J834" i="1"/>
  <c r="H834" i="1"/>
  <c r="I834" i="1" s="1"/>
  <c r="O833" i="1"/>
  <c r="P833" i="1" s="1"/>
  <c r="Q833" i="1" s="1"/>
  <c r="L833" i="1"/>
  <c r="K833" i="1"/>
  <c r="M833" i="1" s="1"/>
  <c r="J833" i="1"/>
  <c r="H833" i="1"/>
  <c r="I833" i="1" s="1"/>
  <c r="O832" i="1"/>
  <c r="P832" i="1" s="1"/>
  <c r="Q832" i="1" s="1"/>
  <c r="L832" i="1"/>
  <c r="K832" i="1"/>
  <c r="J832" i="1"/>
  <c r="H832" i="1"/>
  <c r="I832" i="1" s="1"/>
  <c r="O831" i="1"/>
  <c r="P831" i="1" s="1"/>
  <c r="Q831" i="1" s="1"/>
  <c r="L831" i="1"/>
  <c r="K831" i="1"/>
  <c r="M831" i="1" s="1"/>
  <c r="J831" i="1"/>
  <c r="H831" i="1"/>
  <c r="I831" i="1" s="1"/>
  <c r="O830" i="1"/>
  <c r="P830" i="1" s="1"/>
  <c r="Q830" i="1" s="1"/>
  <c r="L830" i="1"/>
  <c r="K830" i="1"/>
  <c r="M830" i="1" s="1"/>
  <c r="J830" i="1"/>
  <c r="H830" i="1"/>
  <c r="I830" i="1" s="1"/>
  <c r="O829" i="1"/>
  <c r="P829" i="1" s="1"/>
  <c r="Q829" i="1" s="1"/>
  <c r="L829" i="1"/>
  <c r="K829" i="1"/>
  <c r="M829" i="1" s="1"/>
  <c r="J829" i="1"/>
  <c r="H829" i="1"/>
  <c r="I829" i="1" s="1"/>
  <c r="O828" i="1"/>
  <c r="P828" i="1" s="1"/>
  <c r="Q828" i="1" s="1"/>
  <c r="L828" i="1"/>
  <c r="K828" i="1"/>
  <c r="M828" i="1" s="1"/>
  <c r="J828" i="1"/>
  <c r="H828" i="1"/>
  <c r="I828" i="1" s="1"/>
  <c r="S827" i="1"/>
  <c r="O827" i="1"/>
  <c r="P827" i="1" s="1"/>
  <c r="Q827" i="1" s="1"/>
  <c r="L827" i="1"/>
  <c r="K827" i="1"/>
  <c r="M827" i="1" s="1"/>
  <c r="J827" i="1"/>
  <c r="H827" i="1"/>
  <c r="I827" i="1" s="1"/>
  <c r="O826" i="1"/>
  <c r="P826" i="1" s="1"/>
  <c r="Q826" i="1" s="1"/>
  <c r="L826" i="1"/>
  <c r="K826" i="1"/>
  <c r="M826" i="1" s="1"/>
  <c r="J826" i="1"/>
  <c r="H826" i="1"/>
  <c r="I826" i="1" s="1"/>
  <c r="O825" i="1"/>
  <c r="P825" i="1" s="1"/>
  <c r="Q825" i="1" s="1"/>
  <c r="L825" i="1"/>
  <c r="K825" i="1"/>
  <c r="M825" i="1" s="1"/>
  <c r="J825" i="1"/>
  <c r="H825" i="1"/>
  <c r="I825" i="1" s="1"/>
  <c r="S824" i="1"/>
  <c r="O824" i="1"/>
  <c r="P824" i="1" s="1"/>
  <c r="Q824" i="1" s="1"/>
  <c r="L824" i="1"/>
  <c r="K824" i="1"/>
  <c r="M824" i="1" s="1"/>
  <c r="J824" i="1"/>
  <c r="H824" i="1"/>
  <c r="I824" i="1" s="1"/>
  <c r="O823" i="1"/>
  <c r="P823" i="1" s="1"/>
  <c r="Q823" i="1" s="1"/>
  <c r="L823" i="1"/>
  <c r="K823" i="1"/>
  <c r="M823" i="1" s="1"/>
  <c r="J823" i="1"/>
  <c r="H823" i="1"/>
  <c r="I823" i="1" s="1"/>
  <c r="O822" i="1"/>
  <c r="P822" i="1" s="1"/>
  <c r="Q822" i="1" s="1"/>
  <c r="L822" i="1"/>
  <c r="K822" i="1"/>
  <c r="M822" i="1" s="1"/>
  <c r="J822" i="1"/>
  <c r="H822" i="1"/>
  <c r="I822" i="1" s="1"/>
  <c r="O821" i="1"/>
  <c r="P821" i="1" s="1"/>
  <c r="Q821" i="1" s="1"/>
  <c r="L821" i="1"/>
  <c r="K821" i="1"/>
  <c r="J821" i="1"/>
  <c r="H821" i="1"/>
  <c r="I821" i="1" s="1"/>
  <c r="O820" i="1"/>
  <c r="P820" i="1" s="1"/>
  <c r="Q820" i="1" s="1"/>
  <c r="L820" i="1"/>
  <c r="K820" i="1"/>
  <c r="J820" i="1"/>
  <c r="H820" i="1"/>
  <c r="I820" i="1" s="1"/>
  <c r="S819" i="1"/>
  <c r="O819" i="1"/>
  <c r="P819" i="1" s="1"/>
  <c r="Q819" i="1" s="1"/>
  <c r="L819" i="1"/>
  <c r="K819" i="1"/>
  <c r="M819" i="1" s="1"/>
  <c r="J819" i="1"/>
  <c r="H819" i="1"/>
  <c r="I819" i="1" s="1"/>
  <c r="O818" i="1"/>
  <c r="P818" i="1" s="1"/>
  <c r="Q818" i="1" s="1"/>
  <c r="L818" i="1"/>
  <c r="K818" i="1"/>
  <c r="J818" i="1"/>
  <c r="H818" i="1"/>
  <c r="I818" i="1" s="1"/>
  <c r="O817" i="1"/>
  <c r="P817" i="1" s="1"/>
  <c r="Q817" i="1" s="1"/>
  <c r="L817" i="1"/>
  <c r="K817" i="1"/>
  <c r="M817" i="1" s="1"/>
  <c r="J817" i="1"/>
  <c r="H817" i="1"/>
  <c r="I817" i="1" s="1"/>
  <c r="O816" i="1"/>
  <c r="P816" i="1" s="1"/>
  <c r="Q816" i="1" s="1"/>
  <c r="L816" i="1"/>
  <c r="K816" i="1"/>
  <c r="J816" i="1"/>
  <c r="H816" i="1"/>
  <c r="I816" i="1" s="1"/>
  <c r="O815" i="1"/>
  <c r="P815" i="1" s="1"/>
  <c r="Q815" i="1" s="1"/>
  <c r="L815" i="1"/>
  <c r="K815" i="1"/>
  <c r="M815" i="1" s="1"/>
  <c r="J815" i="1"/>
  <c r="H815" i="1"/>
  <c r="I815" i="1" s="1"/>
  <c r="O814" i="1"/>
  <c r="P814" i="1" s="1"/>
  <c r="Q814" i="1" s="1"/>
  <c r="L814" i="1"/>
  <c r="K814" i="1"/>
  <c r="M814" i="1" s="1"/>
  <c r="J814" i="1"/>
  <c r="H814" i="1"/>
  <c r="I814" i="1" s="1"/>
  <c r="S813" i="1"/>
  <c r="O813" i="1"/>
  <c r="P813" i="1" s="1"/>
  <c r="Q813" i="1" s="1"/>
  <c r="L813" i="1"/>
  <c r="K813" i="1"/>
  <c r="M813" i="1" s="1"/>
  <c r="J813" i="1"/>
  <c r="H813" i="1"/>
  <c r="I813" i="1" s="1"/>
  <c r="O812" i="1"/>
  <c r="P812" i="1" s="1"/>
  <c r="Q812" i="1" s="1"/>
  <c r="L812" i="1"/>
  <c r="K812" i="1"/>
  <c r="M812" i="1" s="1"/>
  <c r="J812" i="1"/>
  <c r="H812" i="1"/>
  <c r="I812" i="1" s="1"/>
  <c r="O811" i="1"/>
  <c r="P811" i="1" s="1"/>
  <c r="Q811" i="1" s="1"/>
  <c r="L811" i="1"/>
  <c r="K811" i="1"/>
  <c r="M811" i="1" s="1"/>
  <c r="J811" i="1"/>
  <c r="H811" i="1"/>
  <c r="I811" i="1" s="1"/>
  <c r="O810" i="1"/>
  <c r="P810" i="1" s="1"/>
  <c r="Q810" i="1" s="1"/>
  <c r="L810" i="1"/>
  <c r="K810" i="1"/>
  <c r="M810" i="1" s="1"/>
  <c r="J810" i="1"/>
  <c r="H810" i="1"/>
  <c r="I810" i="1" s="1"/>
  <c r="O809" i="1"/>
  <c r="P809" i="1" s="1"/>
  <c r="Q809" i="1" s="1"/>
  <c r="L809" i="1"/>
  <c r="K809" i="1"/>
  <c r="M809" i="1" s="1"/>
  <c r="J809" i="1"/>
  <c r="H809" i="1"/>
  <c r="I809" i="1" s="1"/>
  <c r="O808" i="1"/>
  <c r="P808" i="1" s="1"/>
  <c r="Q808" i="1" s="1"/>
  <c r="L808" i="1"/>
  <c r="K808" i="1"/>
  <c r="J808" i="1"/>
  <c r="H808" i="1"/>
  <c r="I808" i="1" s="1"/>
  <c r="O807" i="1"/>
  <c r="P807" i="1" s="1"/>
  <c r="Q807" i="1" s="1"/>
  <c r="L807" i="1"/>
  <c r="K807" i="1"/>
  <c r="M807" i="1" s="1"/>
  <c r="J807" i="1"/>
  <c r="H807" i="1"/>
  <c r="I807" i="1" s="1"/>
  <c r="O806" i="1"/>
  <c r="P806" i="1" s="1"/>
  <c r="Q806" i="1" s="1"/>
  <c r="L806" i="1"/>
  <c r="K806" i="1"/>
  <c r="M806" i="1" s="1"/>
  <c r="J806" i="1"/>
  <c r="H806" i="1"/>
  <c r="I806" i="1" s="1"/>
  <c r="O805" i="1"/>
  <c r="P805" i="1" s="1"/>
  <c r="Q805" i="1" s="1"/>
  <c r="L805" i="1"/>
  <c r="K805" i="1"/>
  <c r="M805" i="1" s="1"/>
  <c r="J805" i="1"/>
  <c r="H805" i="1"/>
  <c r="I805" i="1" s="1"/>
  <c r="O804" i="1"/>
  <c r="P804" i="1" s="1"/>
  <c r="Q804" i="1" s="1"/>
  <c r="L804" i="1"/>
  <c r="K804" i="1"/>
  <c r="J804" i="1"/>
  <c r="H804" i="1"/>
  <c r="I804" i="1" s="1"/>
  <c r="O803" i="1"/>
  <c r="P803" i="1" s="1"/>
  <c r="Q803" i="1" s="1"/>
  <c r="L803" i="1"/>
  <c r="K803" i="1"/>
  <c r="M803" i="1" s="1"/>
  <c r="J803" i="1"/>
  <c r="H803" i="1"/>
  <c r="I803" i="1" s="1"/>
  <c r="O802" i="1"/>
  <c r="P802" i="1" s="1"/>
  <c r="Q802" i="1" s="1"/>
  <c r="L802" i="1"/>
  <c r="K802" i="1"/>
  <c r="M802" i="1" s="1"/>
  <c r="J802" i="1"/>
  <c r="H802" i="1"/>
  <c r="I802" i="1" s="1"/>
  <c r="O801" i="1"/>
  <c r="P801" i="1" s="1"/>
  <c r="Q801" i="1" s="1"/>
  <c r="L801" i="1"/>
  <c r="K801" i="1"/>
  <c r="M801" i="1" s="1"/>
  <c r="J801" i="1"/>
  <c r="H801" i="1"/>
  <c r="I801" i="1" s="1"/>
  <c r="O800" i="1"/>
  <c r="P800" i="1" s="1"/>
  <c r="Q800" i="1" s="1"/>
  <c r="L800" i="1"/>
  <c r="K800" i="1"/>
  <c r="J800" i="1"/>
  <c r="H800" i="1"/>
  <c r="I800" i="1" s="1"/>
  <c r="O799" i="1"/>
  <c r="P799" i="1" s="1"/>
  <c r="Q799" i="1" s="1"/>
  <c r="L799" i="1"/>
  <c r="K799" i="1"/>
  <c r="M799" i="1" s="1"/>
  <c r="J799" i="1"/>
  <c r="H799" i="1"/>
  <c r="I799" i="1" s="1"/>
  <c r="O798" i="1"/>
  <c r="P798" i="1" s="1"/>
  <c r="Q798" i="1" s="1"/>
  <c r="L798" i="1"/>
  <c r="K798" i="1"/>
  <c r="M798" i="1" s="1"/>
  <c r="J798" i="1"/>
  <c r="H798" i="1"/>
  <c r="I798" i="1" s="1"/>
  <c r="S797" i="1"/>
  <c r="O797" i="1"/>
  <c r="P797" i="1" s="1"/>
  <c r="Q797" i="1" s="1"/>
  <c r="L797" i="1"/>
  <c r="K797" i="1"/>
  <c r="J797" i="1"/>
  <c r="H797" i="1"/>
  <c r="I797" i="1" s="1"/>
  <c r="O796" i="1"/>
  <c r="P796" i="1" s="1"/>
  <c r="Q796" i="1" s="1"/>
  <c r="L796" i="1"/>
  <c r="K796" i="1"/>
  <c r="M796" i="1" s="1"/>
  <c r="J796" i="1"/>
  <c r="H796" i="1"/>
  <c r="I796" i="1" s="1"/>
  <c r="O795" i="1"/>
  <c r="P795" i="1" s="1"/>
  <c r="Q795" i="1" s="1"/>
  <c r="L795" i="1"/>
  <c r="K795" i="1"/>
  <c r="M795" i="1" s="1"/>
  <c r="J795" i="1"/>
  <c r="H795" i="1"/>
  <c r="I795" i="1" s="1"/>
  <c r="O794" i="1"/>
  <c r="P794" i="1" s="1"/>
  <c r="Q794" i="1" s="1"/>
  <c r="L794" i="1"/>
  <c r="K794" i="1"/>
  <c r="M794" i="1" s="1"/>
  <c r="J794" i="1"/>
  <c r="H794" i="1"/>
  <c r="I794" i="1" s="1"/>
  <c r="O793" i="1"/>
  <c r="P793" i="1" s="1"/>
  <c r="Q793" i="1" s="1"/>
  <c r="L793" i="1"/>
  <c r="K793" i="1"/>
  <c r="M793" i="1" s="1"/>
  <c r="J793" i="1"/>
  <c r="H793" i="1"/>
  <c r="I793" i="1" s="1"/>
  <c r="O792" i="1"/>
  <c r="P792" i="1" s="1"/>
  <c r="Q792" i="1" s="1"/>
  <c r="L792" i="1"/>
  <c r="K792" i="1"/>
  <c r="M792" i="1" s="1"/>
  <c r="J792" i="1"/>
  <c r="H792" i="1"/>
  <c r="I792" i="1" s="1"/>
  <c r="O791" i="1"/>
  <c r="P791" i="1" s="1"/>
  <c r="Q791" i="1" s="1"/>
  <c r="L791" i="1"/>
  <c r="K791" i="1"/>
  <c r="M791" i="1" s="1"/>
  <c r="J791" i="1"/>
  <c r="H791" i="1"/>
  <c r="I791" i="1" s="1"/>
  <c r="O790" i="1"/>
  <c r="P790" i="1" s="1"/>
  <c r="Q790" i="1" s="1"/>
  <c r="L790" i="1"/>
  <c r="K790" i="1"/>
  <c r="M790" i="1" s="1"/>
  <c r="J790" i="1"/>
  <c r="H790" i="1"/>
  <c r="I790" i="1" s="1"/>
  <c r="O789" i="1"/>
  <c r="P789" i="1" s="1"/>
  <c r="Q789" i="1" s="1"/>
  <c r="L789" i="1"/>
  <c r="K789" i="1"/>
  <c r="M789" i="1" s="1"/>
  <c r="J789" i="1"/>
  <c r="H789" i="1"/>
  <c r="I789" i="1" s="1"/>
  <c r="O788" i="1"/>
  <c r="P788" i="1" s="1"/>
  <c r="Q788" i="1" s="1"/>
  <c r="L788" i="1"/>
  <c r="K788" i="1"/>
  <c r="J788" i="1"/>
  <c r="H788" i="1"/>
  <c r="I788" i="1" s="1"/>
  <c r="O787" i="1"/>
  <c r="P787" i="1" s="1"/>
  <c r="Q787" i="1" s="1"/>
  <c r="L787" i="1"/>
  <c r="K787" i="1"/>
  <c r="M787" i="1" s="1"/>
  <c r="J787" i="1"/>
  <c r="H787" i="1"/>
  <c r="I787" i="1" s="1"/>
  <c r="O786" i="1"/>
  <c r="P786" i="1" s="1"/>
  <c r="Q786" i="1" s="1"/>
  <c r="L786" i="1"/>
  <c r="K786" i="1"/>
  <c r="M786" i="1" s="1"/>
  <c r="J786" i="1"/>
  <c r="H786" i="1"/>
  <c r="I786" i="1" s="1"/>
  <c r="O785" i="1"/>
  <c r="P785" i="1" s="1"/>
  <c r="Q785" i="1" s="1"/>
  <c r="L785" i="1"/>
  <c r="K785" i="1"/>
  <c r="J785" i="1"/>
  <c r="H785" i="1"/>
  <c r="I785" i="1" s="1"/>
  <c r="O784" i="1"/>
  <c r="P784" i="1" s="1"/>
  <c r="Q784" i="1" s="1"/>
  <c r="L784" i="1"/>
  <c r="K784" i="1"/>
  <c r="M784" i="1" s="1"/>
  <c r="J784" i="1"/>
  <c r="H784" i="1"/>
  <c r="I784" i="1" s="1"/>
  <c r="S783" i="1"/>
  <c r="O783" i="1"/>
  <c r="P783" i="1" s="1"/>
  <c r="Q783" i="1" s="1"/>
  <c r="L783" i="1"/>
  <c r="K783" i="1"/>
  <c r="M783" i="1" s="1"/>
  <c r="J783" i="1"/>
  <c r="H783" i="1"/>
  <c r="I783" i="1" s="1"/>
  <c r="O782" i="1"/>
  <c r="P782" i="1" s="1"/>
  <c r="Q782" i="1" s="1"/>
  <c r="L782" i="1"/>
  <c r="K782" i="1"/>
  <c r="M782" i="1" s="1"/>
  <c r="J782" i="1"/>
  <c r="H782" i="1"/>
  <c r="I782" i="1" s="1"/>
  <c r="O781" i="1"/>
  <c r="P781" i="1" s="1"/>
  <c r="Q781" i="1" s="1"/>
  <c r="L781" i="1"/>
  <c r="K781" i="1"/>
  <c r="M781" i="1" s="1"/>
  <c r="J781" i="1"/>
  <c r="H781" i="1"/>
  <c r="I781" i="1" s="1"/>
  <c r="O780" i="1"/>
  <c r="P780" i="1" s="1"/>
  <c r="Q780" i="1" s="1"/>
  <c r="L780" i="1"/>
  <c r="K780" i="1"/>
  <c r="J780" i="1"/>
  <c r="H780" i="1"/>
  <c r="I780" i="1" s="1"/>
  <c r="O779" i="1"/>
  <c r="P779" i="1" s="1"/>
  <c r="Q779" i="1" s="1"/>
  <c r="L779" i="1"/>
  <c r="K779" i="1"/>
  <c r="J779" i="1"/>
  <c r="H779" i="1"/>
  <c r="I779" i="1" s="1"/>
  <c r="O778" i="1"/>
  <c r="P778" i="1" s="1"/>
  <c r="Q778" i="1" s="1"/>
  <c r="L778" i="1"/>
  <c r="K778" i="1"/>
  <c r="M778" i="1" s="1"/>
  <c r="J778" i="1"/>
  <c r="H778" i="1"/>
  <c r="I778" i="1" s="1"/>
  <c r="O777" i="1"/>
  <c r="P777" i="1" s="1"/>
  <c r="Q777" i="1" s="1"/>
  <c r="L777" i="1"/>
  <c r="K777" i="1"/>
  <c r="M777" i="1" s="1"/>
  <c r="J777" i="1"/>
  <c r="H777" i="1"/>
  <c r="I777" i="1" s="1"/>
  <c r="O776" i="1"/>
  <c r="P776" i="1" s="1"/>
  <c r="Q776" i="1" s="1"/>
  <c r="L776" i="1"/>
  <c r="K776" i="1"/>
  <c r="M776" i="1" s="1"/>
  <c r="J776" i="1"/>
  <c r="H776" i="1"/>
  <c r="I776" i="1" s="1"/>
  <c r="O775" i="1"/>
  <c r="P775" i="1" s="1"/>
  <c r="Q775" i="1" s="1"/>
  <c r="L775" i="1"/>
  <c r="K775" i="1"/>
  <c r="M775" i="1" s="1"/>
  <c r="J775" i="1"/>
  <c r="H775" i="1"/>
  <c r="I775" i="1" s="1"/>
  <c r="O774" i="1"/>
  <c r="P774" i="1" s="1"/>
  <c r="Q774" i="1" s="1"/>
  <c r="L774" i="1"/>
  <c r="K774" i="1"/>
  <c r="M774" i="1" s="1"/>
  <c r="J774" i="1"/>
  <c r="H774" i="1"/>
  <c r="I774" i="1" s="1"/>
  <c r="O773" i="1"/>
  <c r="P773" i="1" s="1"/>
  <c r="Q773" i="1" s="1"/>
  <c r="L773" i="1"/>
  <c r="K773" i="1"/>
  <c r="M773" i="1" s="1"/>
  <c r="J773" i="1"/>
  <c r="H773" i="1"/>
  <c r="I773" i="1" s="1"/>
  <c r="O772" i="1"/>
  <c r="P772" i="1" s="1"/>
  <c r="Q772" i="1" s="1"/>
  <c r="L772" i="1"/>
  <c r="K772" i="1"/>
  <c r="M772" i="1" s="1"/>
  <c r="J772" i="1"/>
  <c r="H772" i="1"/>
  <c r="I772" i="1" s="1"/>
  <c r="O771" i="1"/>
  <c r="P771" i="1" s="1"/>
  <c r="Q771" i="1" s="1"/>
  <c r="L771" i="1"/>
  <c r="K771" i="1"/>
  <c r="J771" i="1"/>
  <c r="H771" i="1"/>
  <c r="I771" i="1" s="1"/>
  <c r="O770" i="1"/>
  <c r="P770" i="1" s="1"/>
  <c r="Q770" i="1" s="1"/>
  <c r="L770" i="1"/>
  <c r="K770" i="1"/>
  <c r="M770" i="1" s="1"/>
  <c r="J770" i="1"/>
  <c r="H770" i="1"/>
  <c r="I770" i="1" s="1"/>
  <c r="O769" i="1"/>
  <c r="P769" i="1" s="1"/>
  <c r="Q769" i="1" s="1"/>
  <c r="L769" i="1"/>
  <c r="K769" i="1"/>
  <c r="M769" i="1" s="1"/>
  <c r="J769" i="1"/>
  <c r="H769" i="1"/>
  <c r="I769" i="1" s="1"/>
  <c r="S768" i="1"/>
  <c r="O768" i="1"/>
  <c r="P768" i="1" s="1"/>
  <c r="Q768" i="1" s="1"/>
  <c r="L768" i="1"/>
  <c r="K768" i="1"/>
  <c r="M768" i="1" s="1"/>
  <c r="J768" i="1"/>
  <c r="H768" i="1"/>
  <c r="I768" i="1" s="1"/>
  <c r="O767" i="1"/>
  <c r="P767" i="1" s="1"/>
  <c r="Q767" i="1" s="1"/>
  <c r="L767" i="1"/>
  <c r="K767" i="1"/>
  <c r="J767" i="1"/>
  <c r="H767" i="1"/>
  <c r="I767" i="1" s="1"/>
  <c r="O766" i="1"/>
  <c r="P766" i="1" s="1"/>
  <c r="Q766" i="1" s="1"/>
  <c r="L766" i="1"/>
  <c r="K766" i="1"/>
  <c r="M766" i="1" s="1"/>
  <c r="J766" i="1"/>
  <c r="H766" i="1"/>
  <c r="I766" i="1" s="1"/>
  <c r="O765" i="1"/>
  <c r="P765" i="1" s="1"/>
  <c r="Q765" i="1" s="1"/>
  <c r="L765" i="1"/>
  <c r="K765" i="1"/>
  <c r="M765" i="1" s="1"/>
  <c r="J765" i="1"/>
  <c r="H765" i="1"/>
  <c r="I765" i="1" s="1"/>
  <c r="O764" i="1"/>
  <c r="P764" i="1" s="1"/>
  <c r="Q764" i="1" s="1"/>
  <c r="L764" i="1"/>
  <c r="K764" i="1"/>
  <c r="J764" i="1"/>
  <c r="H764" i="1"/>
  <c r="I764" i="1" s="1"/>
  <c r="O763" i="1"/>
  <c r="P763" i="1" s="1"/>
  <c r="Q763" i="1" s="1"/>
  <c r="L763" i="1"/>
  <c r="K763" i="1"/>
  <c r="J763" i="1"/>
  <c r="H763" i="1"/>
  <c r="I763" i="1" s="1"/>
  <c r="O762" i="1"/>
  <c r="P762" i="1" s="1"/>
  <c r="Q762" i="1" s="1"/>
  <c r="L762" i="1"/>
  <c r="K762" i="1"/>
  <c r="M762" i="1" s="1"/>
  <c r="J762" i="1"/>
  <c r="H762" i="1"/>
  <c r="I762" i="1" s="1"/>
  <c r="O761" i="1"/>
  <c r="P761" i="1" s="1"/>
  <c r="Q761" i="1" s="1"/>
  <c r="L761" i="1"/>
  <c r="K761" i="1"/>
  <c r="J761" i="1"/>
  <c r="H761" i="1"/>
  <c r="I761" i="1" s="1"/>
  <c r="O760" i="1"/>
  <c r="P760" i="1" s="1"/>
  <c r="Q760" i="1" s="1"/>
  <c r="L760" i="1"/>
  <c r="K760" i="1"/>
  <c r="M760" i="1" s="1"/>
  <c r="J760" i="1"/>
  <c r="H760" i="1"/>
  <c r="I760" i="1" s="1"/>
  <c r="O759" i="1"/>
  <c r="P759" i="1" s="1"/>
  <c r="Q759" i="1" s="1"/>
  <c r="L759" i="1"/>
  <c r="K759" i="1"/>
  <c r="J759" i="1"/>
  <c r="H759" i="1"/>
  <c r="I759" i="1" s="1"/>
  <c r="O758" i="1"/>
  <c r="P758" i="1" s="1"/>
  <c r="Q758" i="1" s="1"/>
  <c r="L758" i="1"/>
  <c r="K758" i="1"/>
  <c r="J758" i="1"/>
  <c r="H758" i="1"/>
  <c r="I758" i="1" s="1"/>
  <c r="O757" i="1"/>
  <c r="P757" i="1" s="1"/>
  <c r="Q757" i="1" s="1"/>
  <c r="L757" i="1"/>
  <c r="K757" i="1"/>
  <c r="M757" i="1" s="1"/>
  <c r="J757" i="1"/>
  <c r="H757" i="1"/>
  <c r="I757" i="1" s="1"/>
  <c r="O756" i="1"/>
  <c r="P756" i="1" s="1"/>
  <c r="Q756" i="1" s="1"/>
  <c r="L756" i="1"/>
  <c r="K756" i="1"/>
  <c r="M756" i="1" s="1"/>
  <c r="J756" i="1"/>
  <c r="H756" i="1"/>
  <c r="I756" i="1" s="1"/>
  <c r="S755" i="1"/>
  <c r="O755" i="1"/>
  <c r="P755" i="1" s="1"/>
  <c r="Q755" i="1" s="1"/>
  <c r="L755" i="1"/>
  <c r="K755" i="1"/>
  <c r="J755" i="1"/>
  <c r="H755" i="1"/>
  <c r="I755" i="1" s="1"/>
  <c r="O754" i="1"/>
  <c r="P754" i="1" s="1"/>
  <c r="Q754" i="1" s="1"/>
  <c r="L754" i="1"/>
  <c r="K754" i="1"/>
  <c r="M754" i="1" s="1"/>
  <c r="J754" i="1"/>
  <c r="H754" i="1"/>
  <c r="I754" i="1" s="1"/>
  <c r="O753" i="1"/>
  <c r="P753" i="1" s="1"/>
  <c r="Q753" i="1" s="1"/>
  <c r="L753" i="1"/>
  <c r="K753" i="1"/>
  <c r="M753" i="1" s="1"/>
  <c r="J753" i="1"/>
  <c r="H753" i="1"/>
  <c r="I753" i="1" s="1"/>
  <c r="O752" i="1"/>
  <c r="P752" i="1" s="1"/>
  <c r="Q752" i="1" s="1"/>
  <c r="L752" i="1"/>
  <c r="K752" i="1"/>
  <c r="J752" i="1"/>
  <c r="H752" i="1"/>
  <c r="I752" i="1" s="1"/>
  <c r="O751" i="1"/>
  <c r="P751" i="1" s="1"/>
  <c r="Q751" i="1" s="1"/>
  <c r="L751" i="1"/>
  <c r="K751" i="1"/>
  <c r="M751" i="1" s="1"/>
  <c r="J751" i="1"/>
  <c r="H751" i="1"/>
  <c r="I751" i="1" s="1"/>
  <c r="O750" i="1"/>
  <c r="P750" i="1" s="1"/>
  <c r="Q750" i="1" s="1"/>
  <c r="L750" i="1"/>
  <c r="K750" i="1"/>
  <c r="J750" i="1"/>
  <c r="H750" i="1"/>
  <c r="I750" i="1" s="1"/>
  <c r="O749" i="1"/>
  <c r="P749" i="1" s="1"/>
  <c r="Q749" i="1" s="1"/>
  <c r="L749" i="1"/>
  <c r="K749" i="1"/>
  <c r="M749" i="1" s="1"/>
  <c r="J749" i="1"/>
  <c r="H749" i="1"/>
  <c r="I749" i="1" s="1"/>
  <c r="O748" i="1"/>
  <c r="P748" i="1" s="1"/>
  <c r="Q748" i="1" s="1"/>
  <c r="L748" i="1"/>
  <c r="K748" i="1"/>
  <c r="J748" i="1"/>
  <c r="H748" i="1"/>
  <c r="I748" i="1" s="1"/>
  <c r="S747" i="1"/>
  <c r="O747" i="1"/>
  <c r="P747" i="1" s="1"/>
  <c r="Q747" i="1" s="1"/>
  <c r="L747" i="1"/>
  <c r="K747" i="1"/>
  <c r="M747" i="1" s="1"/>
  <c r="J747" i="1"/>
  <c r="H747" i="1"/>
  <c r="I747" i="1" s="1"/>
  <c r="O746" i="1"/>
  <c r="P746" i="1" s="1"/>
  <c r="Q746" i="1" s="1"/>
  <c r="L746" i="1"/>
  <c r="K746" i="1"/>
  <c r="M746" i="1" s="1"/>
  <c r="J746" i="1"/>
  <c r="H746" i="1"/>
  <c r="I746" i="1" s="1"/>
  <c r="O745" i="1"/>
  <c r="P745" i="1" s="1"/>
  <c r="Q745" i="1" s="1"/>
  <c r="L745" i="1"/>
  <c r="K745" i="1"/>
  <c r="M745" i="1" s="1"/>
  <c r="J745" i="1"/>
  <c r="H745" i="1"/>
  <c r="I745" i="1" s="1"/>
  <c r="O744" i="1"/>
  <c r="P744" i="1" s="1"/>
  <c r="Q744" i="1" s="1"/>
  <c r="L744" i="1"/>
  <c r="K744" i="1"/>
  <c r="M744" i="1" s="1"/>
  <c r="J744" i="1"/>
  <c r="H744" i="1"/>
  <c r="I744" i="1" s="1"/>
  <c r="O743" i="1"/>
  <c r="P743" i="1" s="1"/>
  <c r="Q743" i="1" s="1"/>
  <c r="L743" i="1"/>
  <c r="K743" i="1"/>
  <c r="M743" i="1" s="1"/>
  <c r="J743" i="1"/>
  <c r="H743" i="1"/>
  <c r="I743" i="1" s="1"/>
  <c r="O742" i="1"/>
  <c r="P742" i="1" s="1"/>
  <c r="Q742" i="1" s="1"/>
  <c r="L742" i="1"/>
  <c r="K742" i="1"/>
  <c r="J742" i="1"/>
  <c r="H742" i="1"/>
  <c r="I742" i="1" s="1"/>
  <c r="O741" i="1"/>
  <c r="P741" i="1" s="1"/>
  <c r="Q741" i="1" s="1"/>
  <c r="L741" i="1"/>
  <c r="K741" i="1"/>
  <c r="M741" i="1" s="1"/>
  <c r="J741" i="1"/>
  <c r="H741" i="1"/>
  <c r="I741" i="1" s="1"/>
  <c r="S740" i="1"/>
  <c r="O740" i="1"/>
  <c r="P740" i="1" s="1"/>
  <c r="Q740" i="1" s="1"/>
  <c r="L740" i="1"/>
  <c r="K740" i="1"/>
  <c r="M740" i="1" s="1"/>
  <c r="J740" i="1"/>
  <c r="H740" i="1"/>
  <c r="I740" i="1" s="1"/>
  <c r="O739" i="1"/>
  <c r="P739" i="1" s="1"/>
  <c r="Q739" i="1" s="1"/>
  <c r="L739" i="1"/>
  <c r="K739" i="1"/>
  <c r="J739" i="1"/>
  <c r="H739" i="1"/>
  <c r="I739" i="1" s="1"/>
  <c r="O738" i="1"/>
  <c r="P738" i="1" s="1"/>
  <c r="Q738" i="1" s="1"/>
  <c r="L738" i="1"/>
  <c r="K738" i="1"/>
  <c r="M738" i="1" s="1"/>
  <c r="J738" i="1"/>
  <c r="H738" i="1"/>
  <c r="I738" i="1" s="1"/>
  <c r="O737" i="1"/>
  <c r="P737" i="1" s="1"/>
  <c r="Q737" i="1" s="1"/>
  <c r="L737" i="1"/>
  <c r="K737" i="1"/>
  <c r="M737" i="1" s="1"/>
  <c r="J737" i="1"/>
  <c r="H737" i="1"/>
  <c r="I737" i="1" s="1"/>
  <c r="O736" i="1"/>
  <c r="P736" i="1" s="1"/>
  <c r="Q736" i="1" s="1"/>
  <c r="L736" i="1"/>
  <c r="K736" i="1"/>
  <c r="M736" i="1" s="1"/>
  <c r="J736" i="1"/>
  <c r="H736" i="1"/>
  <c r="I736" i="1" s="1"/>
  <c r="O735" i="1"/>
  <c r="P735" i="1" s="1"/>
  <c r="Q735" i="1" s="1"/>
  <c r="L735" i="1"/>
  <c r="K735" i="1"/>
  <c r="M735" i="1" s="1"/>
  <c r="J735" i="1"/>
  <c r="H735" i="1"/>
  <c r="I735" i="1" s="1"/>
  <c r="O734" i="1"/>
  <c r="P734" i="1" s="1"/>
  <c r="Q734" i="1" s="1"/>
  <c r="L734" i="1"/>
  <c r="K734" i="1"/>
  <c r="M734" i="1" s="1"/>
  <c r="J734" i="1"/>
  <c r="H734" i="1"/>
  <c r="I734" i="1" s="1"/>
  <c r="O733" i="1"/>
  <c r="P733" i="1" s="1"/>
  <c r="Q733" i="1" s="1"/>
  <c r="L733" i="1"/>
  <c r="K733" i="1"/>
  <c r="M733" i="1" s="1"/>
  <c r="J733" i="1"/>
  <c r="H733" i="1"/>
  <c r="I733" i="1" s="1"/>
  <c r="O732" i="1"/>
  <c r="P732" i="1" s="1"/>
  <c r="Q732" i="1" s="1"/>
  <c r="L732" i="1"/>
  <c r="K732" i="1"/>
  <c r="J732" i="1"/>
  <c r="H732" i="1"/>
  <c r="I732" i="1" s="1"/>
  <c r="O731" i="1"/>
  <c r="P731" i="1" s="1"/>
  <c r="Q731" i="1" s="1"/>
  <c r="L731" i="1"/>
  <c r="K731" i="1"/>
  <c r="M731" i="1" s="1"/>
  <c r="J731" i="1"/>
  <c r="H731" i="1"/>
  <c r="I731" i="1" s="1"/>
  <c r="O730" i="1"/>
  <c r="P730" i="1" s="1"/>
  <c r="Q730" i="1" s="1"/>
  <c r="L730" i="1"/>
  <c r="K730" i="1"/>
  <c r="M730" i="1" s="1"/>
  <c r="J730" i="1"/>
  <c r="H730" i="1"/>
  <c r="I730" i="1" s="1"/>
  <c r="O729" i="1"/>
  <c r="P729" i="1" s="1"/>
  <c r="Q729" i="1" s="1"/>
  <c r="L729" i="1"/>
  <c r="K729" i="1"/>
  <c r="M729" i="1" s="1"/>
  <c r="J729" i="1"/>
  <c r="H729" i="1"/>
  <c r="I729" i="1" s="1"/>
  <c r="O728" i="1"/>
  <c r="P728" i="1" s="1"/>
  <c r="Q728" i="1" s="1"/>
  <c r="L728" i="1"/>
  <c r="K728" i="1"/>
  <c r="M728" i="1" s="1"/>
  <c r="J728" i="1"/>
  <c r="H728" i="1"/>
  <c r="I728" i="1" s="1"/>
  <c r="O727" i="1"/>
  <c r="P727" i="1" s="1"/>
  <c r="Q727" i="1" s="1"/>
  <c r="L727" i="1"/>
  <c r="K727" i="1"/>
  <c r="M727" i="1" s="1"/>
  <c r="J727" i="1"/>
  <c r="H727" i="1"/>
  <c r="I727" i="1" s="1"/>
  <c r="O726" i="1"/>
  <c r="P726" i="1" s="1"/>
  <c r="Q726" i="1" s="1"/>
  <c r="L726" i="1"/>
  <c r="K726" i="1"/>
  <c r="J726" i="1"/>
  <c r="H726" i="1"/>
  <c r="I726" i="1" s="1"/>
  <c r="O725" i="1"/>
  <c r="P725" i="1" s="1"/>
  <c r="Q725" i="1" s="1"/>
  <c r="L725" i="1"/>
  <c r="K725" i="1"/>
  <c r="M725" i="1" s="1"/>
  <c r="J725" i="1"/>
  <c r="H725" i="1"/>
  <c r="I725" i="1" s="1"/>
  <c r="O724" i="1"/>
  <c r="P724" i="1" s="1"/>
  <c r="Q724" i="1" s="1"/>
  <c r="L724" i="1"/>
  <c r="K724" i="1"/>
  <c r="M724" i="1" s="1"/>
  <c r="J724" i="1"/>
  <c r="H724" i="1"/>
  <c r="I724" i="1" s="1"/>
  <c r="O723" i="1"/>
  <c r="P723" i="1" s="1"/>
  <c r="Q723" i="1" s="1"/>
  <c r="L723" i="1"/>
  <c r="K723" i="1"/>
  <c r="J723" i="1"/>
  <c r="H723" i="1"/>
  <c r="I723" i="1" s="1"/>
  <c r="O722" i="1"/>
  <c r="P722" i="1" s="1"/>
  <c r="Q722" i="1" s="1"/>
  <c r="L722" i="1"/>
  <c r="K722" i="1"/>
  <c r="M722" i="1" s="1"/>
  <c r="J722" i="1"/>
  <c r="H722" i="1"/>
  <c r="I722" i="1" s="1"/>
  <c r="O721" i="1"/>
  <c r="P721" i="1" s="1"/>
  <c r="Q721" i="1" s="1"/>
  <c r="L721" i="1"/>
  <c r="K721" i="1"/>
  <c r="M721" i="1" s="1"/>
  <c r="J721" i="1"/>
  <c r="H721" i="1"/>
  <c r="I721" i="1" s="1"/>
  <c r="O720" i="1"/>
  <c r="P720" i="1" s="1"/>
  <c r="Q720" i="1" s="1"/>
  <c r="L720" i="1"/>
  <c r="K720" i="1"/>
  <c r="M720" i="1" s="1"/>
  <c r="J720" i="1"/>
  <c r="H720" i="1"/>
  <c r="I720" i="1" s="1"/>
  <c r="O719" i="1"/>
  <c r="P719" i="1" s="1"/>
  <c r="Q719" i="1" s="1"/>
  <c r="L719" i="1"/>
  <c r="K719" i="1"/>
  <c r="M719" i="1" s="1"/>
  <c r="J719" i="1"/>
  <c r="H719" i="1"/>
  <c r="I719" i="1" s="1"/>
  <c r="O718" i="1"/>
  <c r="P718" i="1" s="1"/>
  <c r="Q718" i="1" s="1"/>
  <c r="L718" i="1"/>
  <c r="K718" i="1"/>
  <c r="M718" i="1" s="1"/>
  <c r="J718" i="1"/>
  <c r="H718" i="1"/>
  <c r="I718" i="1" s="1"/>
  <c r="O717" i="1"/>
  <c r="P717" i="1" s="1"/>
  <c r="Q717" i="1" s="1"/>
  <c r="L717" i="1"/>
  <c r="K717" i="1"/>
  <c r="M717" i="1" s="1"/>
  <c r="J717" i="1"/>
  <c r="H717" i="1"/>
  <c r="I717" i="1" s="1"/>
  <c r="O716" i="1"/>
  <c r="P716" i="1" s="1"/>
  <c r="Q716" i="1" s="1"/>
  <c r="L716" i="1"/>
  <c r="K716" i="1"/>
  <c r="J716" i="1"/>
  <c r="H716" i="1"/>
  <c r="I716" i="1" s="1"/>
  <c r="O715" i="1"/>
  <c r="P715" i="1" s="1"/>
  <c r="Q715" i="1" s="1"/>
  <c r="L715" i="1"/>
  <c r="K715" i="1"/>
  <c r="M715" i="1" s="1"/>
  <c r="J715" i="1"/>
  <c r="H715" i="1"/>
  <c r="I715" i="1" s="1"/>
  <c r="O714" i="1"/>
  <c r="P714" i="1" s="1"/>
  <c r="Q714" i="1" s="1"/>
  <c r="L714" i="1"/>
  <c r="K714" i="1"/>
  <c r="M714" i="1" s="1"/>
  <c r="J714" i="1"/>
  <c r="H714" i="1"/>
  <c r="I714" i="1" s="1"/>
  <c r="O713" i="1"/>
  <c r="P713" i="1" s="1"/>
  <c r="Q713" i="1" s="1"/>
  <c r="L713" i="1"/>
  <c r="K713" i="1"/>
  <c r="M713" i="1" s="1"/>
  <c r="J713" i="1"/>
  <c r="H713" i="1"/>
  <c r="I713" i="1" s="1"/>
  <c r="O712" i="1"/>
  <c r="P712" i="1" s="1"/>
  <c r="Q712" i="1" s="1"/>
  <c r="L712" i="1"/>
  <c r="K712" i="1"/>
  <c r="J712" i="1"/>
  <c r="H712" i="1"/>
  <c r="I712" i="1" s="1"/>
  <c r="O711" i="1"/>
  <c r="P711" i="1" s="1"/>
  <c r="Q711" i="1" s="1"/>
  <c r="L711" i="1"/>
  <c r="K711" i="1"/>
  <c r="M711" i="1" s="1"/>
  <c r="J711" i="1"/>
  <c r="H711" i="1"/>
  <c r="I711" i="1" s="1"/>
  <c r="O710" i="1"/>
  <c r="P710" i="1" s="1"/>
  <c r="Q710" i="1" s="1"/>
  <c r="L710" i="1"/>
  <c r="K710" i="1"/>
  <c r="J710" i="1"/>
  <c r="H710" i="1"/>
  <c r="I710" i="1" s="1"/>
  <c r="O709" i="1"/>
  <c r="P709" i="1" s="1"/>
  <c r="Q709" i="1" s="1"/>
  <c r="L709" i="1"/>
  <c r="K709" i="1"/>
  <c r="J709" i="1"/>
  <c r="H709" i="1"/>
  <c r="I709" i="1" s="1"/>
  <c r="O708" i="1"/>
  <c r="P708" i="1" s="1"/>
  <c r="Q708" i="1" s="1"/>
  <c r="L708" i="1"/>
  <c r="K708" i="1"/>
  <c r="J708" i="1"/>
  <c r="H708" i="1"/>
  <c r="I708" i="1" s="1"/>
  <c r="O707" i="1"/>
  <c r="P707" i="1" s="1"/>
  <c r="Q707" i="1" s="1"/>
  <c r="L707" i="1"/>
  <c r="K707" i="1"/>
  <c r="J707" i="1"/>
  <c r="H707" i="1"/>
  <c r="I707" i="1" s="1"/>
  <c r="S706" i="1"/>
  <c r="O706" i="1"/>
  <c r="P706" i="1" s="1"/>
  <c r="Q706" i="1" s="1"/>
  <c r="L706" i="1"/>
  <c r="K706" i="1"/>
  <c r="M706" i="1" s="1"/>
  <c r="J706" i="1"/>
  <c r="H706" i="1"/>
  <c r="I706" i="1" s="1"/>
  <c r="O705" i="1"/>
  <c r="P705" i="1" s="1"/>
  <c r="Q705" i="1" s="1"/>
  <c r="L705" i="1"/>
  <c r="K705" i="1"/>
  <c r="M705" i="1" s="1"/>
  <c r="J705" i="1"/>
  <c r="H705" i="1"/>
  <c r="I705" i="1" s="1"/>
  <c r="O704" i="1"/>
  <c r="P704" i="1" s="1"/>
  <c r="Q704" i="1" s="1"/>
  <c r="L704" i="1"/>
  <c r="K704" i="1"/>
  <c r="J704" i="1"/>
  <c r="H704" i="1"/>
  <c r="I704" i="1" s="1"/>
  <c r="O703" i="1"/>
  <c r="P703" i="1" s="1"/>
  <c r="Q703" i="1" s="1"/>
  <c r="L703" i="1"/>
  <c r="K703" i="1"/>
  <c r="M703" i="1" s="1"/>
  <c r="J703" i="1"/>
  <c r="H703" i="1"/>
  <c r="I703" i="1" s="1"/>
  <c r="O702" i="1"/>
  <c r="P702" i="1" s="1"/>
  <c r="Q702" i="1" s="1"/>
  <c r="L702" i="1"/>
  <c r="K702" i="1"/>
  <c r="M702" i="1" s="1"/>
  <c r="J702" i="1"/>
  <c r="H702" i="1"/>
  <c r="I702" i="1" s="1"/>
  <c r="O701" i="1"/>
  <c r="P701" i="1" s="1"/>
  <c r="Q701" i="1" s="1"/>
  <c r="L701" i="1"/>
  <c r="K701" i="1"/>
  <c r="J701" i="1"/>
  <c r="H701" i="1"/>
  <c r="I701" i="1" s="1"/>
  <c r="O700" i="1"/>
  <c r="P700" i="1" s="1"/>
  <c r="Q700" i="1" s="1"/>
  <c r="L700" i="1"/>
  <c r="K700" i="1"/>
  <c r="J700" i="1"/>
  <c r="H700" i="1"/>
  <c r="I700" i="1" s="1"/>
  <c r="S699" i="1"/>
  <c r="O699" i="1"/>
  <c r="P699" i="1" s="1"/>
  <c r="Q699" i="1" s="1"/>
  <c r="L699" i="1"/>
  <c r="K699" i="1"/>
  <c r="M699" i="1" s="1"/>
  <c r="J699" i="1"/>
  <c r="H699" i="1"/>
  <c r="I699" i="1" s="1"/>
  <c r="O698" i="1"/>
  <c r="P698" i="1" s="1"/>
  <c r="Q698" i="1" s="1"/>
  <c r="L698" i="1"/>
  <c r="K698" i="1"/>
  <c r="M698" i="1" s="1"/>
  <c r="J698" i="1"/>
  <c r="H698" i="1"/>
  <c r="I698" i="1" s="1"/>
  <c r="O697" i="1"/>
  <c r="P697" i="1" s="1"/>
  <c r="Q697" i="1" s="1"/>
  <c r="L697" i="1"/>
  <c r="K697" i="1"/>
  <c r="M697" i="1" s="1"/>
  <c r="J697" i="1"/>
  <c r="H697" i="1"/>
  <c r="I697" i="1" s="1"/>
  <c r="O696" i="1"/>
  <c r="P696" i="1" s="1"/>
  <c r="Q696" i="1" s="1"/>
  <c r="L696" i="1"/>
  <c r="K696" i="1"/>
  <c r="M696" i="1" s="1"/>
  <c r="J696" i="1"/>
  <c r="H696" i="1"/>
  <c r="I696" i="1" s="1"/>
  <c r="O695" i="1"/>
  <c r="P695" i="1" s="1"/>
  <c r="Q695" i="1" s="1"/>
  <c r="L695" i="1"/>
  <c r="K695" i="1"/>
  <c r="M695" i="1" s="1"/>
  <c r="J695" i="1"/>
  <c r="H695" i="1"/>
  <c r="I695" i="1" s="1"/>
  <c r="S694" i="1"/>
  <c r="O694" i="1"/>
  <c r="P694" i="1" s="1"/>
  <c r="Q694" i="1" s="1"/>
  <c r="L694" i="1"/>
  <c r="K694" i="1"/>
  <c r="J694" i="1"/>
  <c r="H694" i="1"/>
  <c r="I694" i="1" s="1"/>
  <c r="O693" i="1"/>
  <c r="P693" i="1" s="1"/>
  <c r="Q693" i="1" s="1"/>
  <c r="L693" i="1"/>
  <c r="K693" i="1"/>
  <c r="M693" i="1" s="1"/>
  <c r="J693" i="1"/>
  <c r="H693" i="1"/>
  <c r="I693" i="1" s="1"/>
  <c r="S692" i="1"/>
  <c r="O692" i="1"/>
  <c r="P692" i="1" s="1"/>
  <c r="Q692" i="1" s="1"/>
  <c r="L692" i="1"/>
  <c r="K692" i="1"/>
  <c r="M692" i="1" s="1"/>
  <c r="J692" i="1"/>
  <c r="H692" i="1"/>
  <c r="I692" i="1" s="1"/>
  <c r="O691" i="1"/>
  <c r="P691" i="1" s="1"/>
  <c r="Q691" i="1" s="1"/>
  <c r="L691" i="1"/>
  <c r="K691" i="1"/>
  <c r="J691" i="1"/>
  <c r="H691" i="1"/>
  <c r="I691" i="1" s="1"/>
  <c r="O690" i="1"/>
  <c r="P690" i="1" s="1"/>
  <c r="Q690" i="1" s="1"/>
  <c r="L690" i="1"/>
  <c r="K690" i="1"/>
  <c r="M690" i="1" s="1"/>
  <c r="J690" i="1"/>
  <c r="H690" i="1"/>
  <c r="I690" i="1" s="1"/>
  <c r="O689" i="1"/>
  <c r="P689" i="1" s="1"/>
  <c r="Q689" i="1" s="1"/>
  <c r="L689" i="1"/>
  <c r="K689" i="1"/>
  <c r="J689" i="1"/>
  <c r="H689" i="1"/>
  <c r="I689" i="1" s="1"/>
  <c r="O688" i="1"/>
  <c r="P688" i="1" s="1"/>
  <c r="Q688" i="1" s="1"/>
  <c r="L688" i="1"/>
  <c r="K688" i="1"/>
  <c r="J688" i="1"/>
  <c r="H688" i="1"/>
  <c r="I688" i="1" s="1"/>
  <c r="O687" i="1"/>
  <c r="P687" i="1" s="1"/>
  <c r="Q687" i="1" s="1"/>
  <c r="L687" i="1"/>
  <c r="K687" i="1"/>
  <c r="M687" i="1" s="1"/>
  <c r="J687" i="1"/>
  <c r="H687" i="1"/>
  <c r="I687" i="1" s="1"/>
  <c r="S686" i="1"/>
  <c r="O686" i="1"/>
  <c r="P686" i="1" s="1"/>
  <c r="Q686" i="1" s="1"/>
  <c r="L686" i="1"/>
  <c r="K686" i="1"/>
  <c r="M686" i="1" s="1"/>
  <c r="J686" i="1"/>
  <c r="H686" i="1"/>
  <c r="I686" i="1" s="1"/>
  <c r="O685" i="1"/>
  <c r="P685" i="1" s="1"/>
  <c r="Q685" i="1" s="1"/>
  <c r="L685" i="1"/>
  <c r="K685" i="1"/>
  <c r="M685" i="1" s="1"/>
  <c r="J685" i="1"/>
  <c r="H685" i="1"/>
  <c r="I685" i="1" s="1"/>
  <c r="S684" i="1"/>
  <c r="O684" i="1"/>
  <c r="P684" i="1" s="1"/>
  <c r="Q684" i="1" s="1"/>
  <c r="L684" i="1"/>
  <c r="K684" i="1"/>
  <c r="J684" i="1"/>
  <c r="H684" i="1"/>
  <c r="I684" i="1" s="1"/>
  <c r="O683" i="1"/>
  <c r="P683" i="1" s="1"/>
  <c r="Q683" i="1" s="1"/>
  <c r="L683" i="1"/>
  <c r="K683" i="1"/>
  <c r="M683" i="1" s="1"/>
  <c r="J683" i="1"/>
  <c r="H683" i="1"/>
  <c r="I683" i="1" s="1"/>
  <c r="O682" i="1"/>
  <c r="P682" i="1" s="1"/>
  <c r="Q682" i="1" s="1"/>
  <c r="L682" i="1"/>
  <c r="K682" i="1"/>
  <c r="J682" i="1"/>
  <c r="H682" i="1"/>
  <c r="I682" i="1" s="1"/>
  <c r="O681" i="1"/>
  <c r="P681" i="1" s="1"/>
  <c r="Q681" i="1" s="1"/>
  <c r="L681" i="1"/>
  <c r="K681" i="1"/>
  <c r="J681" i="1"/>
  <c r="H681" i="1"/>
  <c r="I681" i="1" s="1"/>
  <c r="O680" i="1"/>
  <c r="P680" i="1" s="1"/>
  <c r="Q680" i="1" s="1"/>
  <c r="L680" i="1"/>
  <c r="K680" i="1"/>
  <c r="M680" i="1" s="1"/>
  <c r="J680" i="1"/>
  <c r="H680" i="1"/>
  <c r="I680" i="1" s="1"/>
  <c r="O679" i="1"/>
  <c r="P679" i="1" s="1"/>
  <c r="Q679" i="1" s="1"/>
  <c r="L679" i="1"/>
  <c r="K679" i="1"/>
  <c r="J679" i="1"/>
  <c r="H679" i="1"/>
  <c r="I679" i="1" s="1"/>
  <c r="O678" i="1"/>
  <c r="P678" i="1" s="1"/>
  <c r="Q678" i="1" s="1"/>
  <c r="L678" i="1"/>
  <c r="K678" i="1"/>
  <c r="J678" i="1"/>
  <c r="H678" i="1"/>
  <c r="I678" i="1" s="1"/>
  <c r="O677" i="1"/>
  <c r="P677" i="1" s="1"/>
  <c r="Q677" i="1" s="1"/>
  <c r="L677" i="1"/>
  <c r="K677" i="1"/>
  <c r="M677" i="1" s="1"/>
  <c r="J677" i="1"/>
  <c r="H677" i="1"/>
  <c r="I677" i="1" s="1"/>
  <c r="O676" i="1"/>
  <c r="P676" i="1" s="1"/>
  <c r="Q676" i="1" s="1"/>
  <c r="L676" i="1"/>
  <c r="K676" i="1"/>
  <c r="M676" i="1" s="1"/>
  <c r="J676" i="1"/>
  <c r="H676" i="1"/>
  <c r="I676" i="1" s="1"/>
  <c r="O675" i="1"/>
  <c r="P675" i="1" s="1"/>
  <c r="Q675" i="1" s="1"/>
  <c r="L675" i="1"/>
  <c r="K675" i="1"/>
  <c r="J675" i="1"/>
  <c r="H675" i="1"/>
  <c r="I675" i="1" s="1"/>
  <c r="O674" i="1"/>
  <c r="P674" i="1" s="1"/>
  <c r="Q674" i="1" s="1"/>
  <c r="L674" i="1"/>
  <c r="K674" i="1"/>
  <c r="M674" i="1" s="1"/>
  <c r="J674" i="1"/>
  <c r="H674" i="1"/>
  <c r="I674" i="1" s="1"/>
  <c r="O673" i="1"/>
  <c r="P673" i="1" s="1"/>
  <c r="Q673" i="1" s="1"/>
  <c r="L673" i="1"/>
  <c r="K673" i="1"/>
  <c r="M673" i="1" s="1"/>
  <c r="J673" i="1"/>
  <c r="H673" i="1"/>
  <c r="I673" i="1" s="1"/>
  <c r="O672" i="1"/>
  <c r="P672" i="1" s="1"/>
  <c r="Q672" i="1" s="1"/>
  <c r="L672" i="1"/>
  <c r="K672" i="1"/>
  <c r="J672" i="1"/>
  <c r="H672" i="1"/>
  <c r="I672" i="1" s="1"/>
  <c r="O671" i="1"/>
  <c r="P671" i="1" s="1"/>
  <c r="Q671" i="1" s="1"/>
  <c r="L671" i="1"/>
  <c r="K671" i="1"/>
  <c r="M671" i="1" s="1"/>
  <c r="J671" i="1"/>
  <c r="H671" i="1"/>
  <c r="I671" i="1" s="1"/>
  <c r="O670" i="1"/>
  <c r="P670" i="1" s="1"/>
  <c r="Q670" i="1" s="1"/>
  <c r="L670" i="1"/>
  <c r="K670" i="1"/>
  <c r="M670" i="1" s="1"/>
  <c r="J670" i="1"/>
  <c r="H670" i="1"/>
  <c r="I670" i="1" s="1"/>
  <c r="O669" i="1"/>
  <c r="P669" i="1" s="1"/>
  <c r="Q669" i="1" s="1"/>
  <c r="L669" i="1"/>
  <c r="K669" i="1"/>
  <c r="M669" i="1" s="1"/>
  <c r="J669" i="1"/>
  <c r="H669" i="1"/>
  <c r="I669" i="1" s="1"/>
  <c r="O668" i="1"/>
  <c r="P668" i="1" s="1"/>
  <c r="Q668" i="1" s="1"/>
  <c r="L668" i="1"/>
  <c r="K668" i="1"/>
  <c r="J668" i="1"/>
  <c r="H668" i="1"/>
  <c r="I668" i="1" s="1"/>
  <c r="O667" i="1"/>
  <c r="P667" i="1" s="1"/>
  <c r="Q667" i="1" s="1"/>
  <c r="L667" i="1"/>
  <c r="K667" i="1"/>
  <c r="M667" i="1" s="1"/>
  <c r="J667" i="1"/>
  <c r="H667" i="1"/>
  <c r="I667" i="1" s="1"/>
  <c r="O666" i="1"/>
  <c r="P666" i="1" s="1"/>
  <c r="Q666" i="1" s="1"/>
  <c r="L666" i="1"/>
  <c r="K666" i="1"/>
  <c r="M666" i="1" s="1"/>
  <c r="J666" i="1"/>
  <c r="H666" i="1"/>
  <c r="I666" i="1" s="1"/>
  <c r="O665" i="1"/>
  <c r="P665" i="1" s="1"/>
  <c r="Q665" i="1" s="1"/>
  <c r="L665" i="1"/>
  <c r="K665" i="1"/>
  <c r="M665" i="1" s="1"/>
  <c r="J665" i="1"/>
  <c r="H665" i="1"/>
  <c r="I665" i="1" s="1"/>
  <c r="O664" i="1"/>
  <c r="P664" i="1" s="1"/>
  <c r="Q664" i="1" s="1"/>
  <c r="L664" i="1"/>
  <c r="K664" i="1"/>
  <c r="M664" i="1" s="1"/>
  <c r="J664" i="1"/>
  <c r="H664" i="1"/>
  <c r="I664" i="1" s="1"/>
  <c r="O663" i="1"/>
  <c r="P663" i="1" s="1"/>
  <c r="Q663" i="1" s="1"/>
  <c r="L663" i="1"/>
  <c r="K663" i="1"/>
  <c r="J663" i="1"/>
  <c r="H663" i="1"/>
  <c r="I663" i="1" s="1"/>
  <c r="O662" i="1"/>
  <c r="P662" i="1" s="1"/>
  <c r="Q662" i="1" s="1"/>
  <c r="L662" i="1"/>
  <c r="K662" i="1"/>
  <c r="M662" i="1" s="1"/>
  <c r="J662" i="1"/>
  <c r="H662" i="1"/>
  <c r="I662" i="1" s="1"/>
  <c r="O661" i="1"/>
  <c r="P661" i="1" s="1"/>
  <c r="Q661" i="1" s="1"/>
  <c r="L661" i="1"/>
  <c r="K661" i="1"/>
  <c r="M661" i="1" s="1"/>
  <c r="J661" i="1"/>
  <c r="H661" i="1"/>
  <c r="I661" i="1" s="1"/>
  <c r="O660" i="1"/>
  <c r="P660" i="1" s="1"/>
  <c r="Q660" i="1" s="1"/>
  <c r="L660" i="1"/>
  <c r="K660" i="1"/>
  <c r="M660" i="1" s="1"/>
  <c r="J660" i="1"/>
  <c r="H660" i="1"/>
  <c r="I660" i="1" s="1"/>
  <c r="O659" i="1"/>
  <c r="P659" i="1" s="1"/>
  <c r="Q659" i="1" s="1"/>
  <c r="L659" i="1"/>
  <c r="K659" i="1"/>
  <c r="J659" i="1"/>
  <c r="H659" i="1"/>
  <c r="I659" i="1" s="1"/>
  <c r="O658" i="1"/>
  <c r="P658" i="1" s="1"/>
  <c r="Q658" i="1" s="1"/>
  <c r="L658" i="1"/>
  <c r="K658" i="1"/>
  <c r="M658" i="1" s="1"/>
  <c r="J658" i="1"/>
  <c r="H658" i="1"/>
  <c r="I658" i="1" s="1"/>
  <c r="O657" i="1"/>
  <c r="P657" i="1" s="1"/>
  <c r="Q657" i="1" s="1"/>
  <c r="L657" i="1"/>
  <c r="K657" i="1"/>
  <c r="M657" i="1" s="1"/>
  <c r="J657" i="1"/>
  <c r="H657" i="1"/>
  <c r="I657" i="1" s="1"/>
  <c r="O656" i="1"/>
  <c r="P656" i="1" s="1"/>
  <c r="Q656" i="1" s="1"/>
  <c r="L656" i="1"/>
  <c r="K656" i="1"/>
  <c r="M656" i="1" s="1"/>
  <c r="J656" i="1"/>
  <c r="H656" i="1"/>
  <c r="I656" i="1" s="1"/>
  <c r="O655" i="1"/>
  <c r="P655" i="1" s="1"/>
  <c r="Q655" i="1" s="1"/>
  <c r="L655" i="1"/>
  <c r="K655" i="1"/>
  <c r="M655" i="1" s="1"/>
  <c r="J655" i="1"/>
  <c r="H655" i="1"/>
  <c r="I655" i="1" s="1"/>
  <c r="O654" i="1"/>
  <c r="P654" i="1" s="1"/>
  <c r="Q654" i="1" s="1"/>
  <c r="L654" i="1"/>
  <c r="K654" i="1"/>
  <c r="J654" i="1"/>
  <c r="H654" i="1"/>
  <c r="I654" i="1" s="1"/>
  <c r="O653" i="1"/>
  <c r="P653" i="1" s="1"/>
  <c r="Q653" i="1" s="1"/>
  <c r="L653" i="1"/>
  <c r="K653" i="1"/>
  <c r="J653" i="1"/>
  <c r="H653" i="1"/>
  <c r="I653" i="1" s="1"/>
  <c r="O652" i="1"/>
  <c r="P652" i="1" s="1"/>
  <c r="Q652" i="1" s="1"/>
  <c r="L652" i="1"/>
  <c r="K652" i="1"/>
  <c r="J652" i="1"/>
  <c r="H652" i="1"/>
  <c r="I652" i="1" s="1"/>
  <c r="O651" i="1"/>
  <c r="P651" i="1" s="1"/>
  <c r="Q651" i="1" s="1"/>
  <c r="L651" i="1"/>
  <c r="K651" i="1"/>
  <c r="J651" i="1"/>
  <c r="H651" i="1"/>
  <c r="I651" i="1" s="1"/>
  <c r="O650" i="1"/>
  <c r="P650" i="1" s="1"/>
  <c r="Q650" i="1" s="1"/>
  <c r="L650" i="1"/>
  <c r="K650" i="1"/>
  <c r="M650" i="1" s="1"/>
  <c r="J650" i="1"/>
  <c r="H650" i="1"/>
  <c r="I650" i="1" s="1"/>
  <c r="O649" i="1"/>
  <c r="P649" i="1" s="1"/>
  <c r="Q649" i="1" s="1"/>
  <c r="L649" i="1"/>
  <c r="K649" i="1"/>
  <c r="M649" i="1" s="1"/>
  <c r="J649" i="1"/>
  <c r="H649" i="1"/>
  <c r="I649" i="1" s="1"/>
  <c r="O648" i="1"/>
  <c r="P648" i="1" s="1"/>
  <c r="Q648" i="1" s="1"/>
  <c r="L648" i="1"/>
  <c r="K648" i="1"/>
  <c r="M648" i="1" s="1"/>
  <c r="J648" i="1"/>
  <c r="H648" i="1"/>
  <c r="I648" i="1" s="1"/>
  <c r="O647" i="1"/>
  <c r="P647" i="1" s="1"/>
  <c r="Q647" i="1" s="1"/>
  <c r="L647" i="1"/>
  <c r="K647" i="1"/>
  <c r="M647" i="1" s="1"/>
  <c r="J647" i="1"/>
  <c r="H647" i="1"/>
  <c r="I647" i="1" s="1"/>
  <c r="O646" i="1"/>
  <c r="P646" i="1" s="1"/>
  <c r="Q646" i="1" s="1"/>
  <c r="L646" i="1"/>
  <c r="K646" i="1"/>
  <c r="M646" i="1" s="1"/>
  <c r="J646" i="1"/>
  <c r="H646" i="1"/>
  <c r="I646" i="1" s="1"/>
  <c r="S645" i="1"/>
  <c r="O645" i="1"/>
  <c r="P645" i="1" s="1"/>
  <c r="Q645" i="1" s="1"/>
  <c r="L645" i="1"/>
  <c r="K645" i="1"/>
  <c r="M645" i="1" s="1"/>
  <c r="J645" i="1"/>
  <c r="H645" i="1"/>
  <c r="I645" i="1" s="1"/>
  <c r="S644" i="1"/>
  <c r="O644" i="1"/>
  <c r="P644" i="1" s="1"/>
  <c r="Q644" i="1" s="1"/>
  <c r="L644" i="1"/>
  <c r="K644" i="1"/>
  <c r="M644" i="1" s="1"/>
  <c r="J644" i="1"/>
  <c r="H644" i="1"/>
  <c r="I644" i="1" s="1"/>
  <c r="O643" i="1"/>
  <c r="P643" i="1" s="1"/>
  <c r="Q643" i="1" s="1"/>
  <c r="L643" i="1"/>
  <c r="K643" i="1"/>
  <c r="J643" i="1"/>
  <c r="H643" i="1"/>
  <c r="I643" i="1" s="1"/>
  <c r="O642" i="1"/>
  <c r="P642" i="1" s="1"/>
  <c r="Q642" i="1" s="1"/>
  <c r="L642" i="1"/>
  <c r="K642" i="1"/>
  <c r="M642" i="1" s="1"/>
  <c r="J642" i="1"/>
  <c r="H642" i="1"/>
  <c r="I642" i="1" s="1"/>
  <c r="O641" i="1"/>
  <c r="P641" i="1" s="1"/>
  <c r="Q641" i="1" s="1"/>
  <c r="L641" i="1"/>
  <c r="K641" i="1"/>
  <c r="M641" i="1" s="1"/>
  <c r="J641" i="1"/>
  <c r="H641" i="1"/>
  <c r="I641" i="1" s="1"/>
  <c r="S640" i="1"/>
  <c r="O640" i="1"/>
  <c r="P640" i="1" s="1"/>
  <c r="Q640" i="1" s="1"/>
  <c r="L640" i="1"/>
  <c r="K640" i="1"/>
  <c r="M640" i="1" s="1"/>
  <c r="J640" i="1"/>
  <c r="H640" i="1"/>
  <c r="I640" i="1" s="1"/>
  <c r="O639" i="1"/>
  <c r="P639" i="1" s="1"/>
  <c r="Q639" i="1" s="1"/>
  <c r="L639" i="1"/>
  <c r="K639" i="1"/>
  <c r="M639" i="1" s="1"/>
  <c r="J639" i="1"/>
  <c r="H639" i="1"/>
  <c r="I639" i="1" s="1"/>
  <c r="O638" i="1"/>
  <c r="P638" i="1" s="1"/>
  <c r="Q638" i="1" s="1"/>
  <c r="L638" i="1"/>
  <c r="K638" i="1"/>
  <c r="M638" i="1" s="1"/>
  <c r="J638" i="1"/>
  <c r="H638" i="1"/>
  <c r="I638" i="1" s="1"/>
  <c r="O637" i="1"/>
  <c r="P637" i="1" s="1"/>
  <c r="Q637" i="1" s="1"/>
  <c r="L637" i="1"/>
  <c r="K637" i="1"/>
  <c r="M637" i="1" s="1"/>
  <c r="J637" i="1"/>
  <c r="H637" i="1"/>
  <c r="I637" i="1" s="1"/>
  <c r="O636" i="1"/>
  <c r="P636" i="1" s="1"/>
  <c r="Q636" i="1" s="1"/>
  <c r="L636" i="1"/>
  <c r="K636" i="1"/>
  <c r="J636" i="1"/>
  <c r="H636" i="1"/>
  <c r="I636" i="1" s="1"/>
  <c r="S635" i="1"/>
  <c r="O635" i="1"/>
  <c r="P635" i="1" s="1"/>
  <c r="Q635" i="1" s="1"/>
  <c r="L635" i="1"/>
  <c r="K635" i="1"/>
  <c r="M635" i="1" s="1"/>
  <c r="J635" i="1"/>
  <c r="H635" i="1"/>
  <c r="I635" i="1" s="1"/>
  <c r="O634" i="1"/>
  <c r="P634" i="1" s="1"/>
  <c r="Q634" i="1" s="1"/>
  <c r="L634" i="1"/>
  <c r="K634" i="1"/>
  <c r="M634" i="1" s="1"/>
  <c r="J634" i="1"/>
  <c r="H634" i="1"/>
  <c r="I634" i="1" s="1"/>
  <c r="O633" i="1"/>
  <c r="P633" i="1" s="1"/>
  <c r="Q633" i="1" s="1"/>
  <c r="L633" i="1"/>
  <c r="K633" i="1"/>
  <c r="M633" i="1" s="1"/>
  <c r="J633" i="1"/>
  <c r="H633" i="1"/>
  <c r="I633" i="1" s="1"/>
  <c r="O632" i="1"/>
  <c r="P632" i="1" s="1"/>
  <c r="Q632" i="1" s="1"/>
  <c r="L632" i="1"/>
  <c r="K632" i="1"/>
  <c r="J632" i="1"/>
  <c r="H632" i="1"/>
  <c r="I632" i="1" s="1"/>
  <c r="O631" i="1"/>
  <c r="P631" i="1" s="1"/>
  <c r="Q631" i="1" s="1"/>
  <c r="L631" i="1"/>
  <c r="K631" i="1"/>
  <c r="M631" i="1" s="1"/>
  <c r="J631" i="1"/>
  <c r="H631" i="1"/>
  <c r="I631" i="1" s="1"/>
  <c r="S630" i="1"/>
  <c r="O630" i="1"/>
  <c r="P630" i="1" s="1"/>
  <c r="Q630" i="1" s="1"/>
  <c r="L630" i="1"/>
  <c r="K630" i="1"/>
  <c r="M630" i="1" s="1"/>
  <c r="J630" i="1"/>
  <c r="H630" i="1"/>
  <c r="I630" i="1" s="1"/>
  <c r="O629" i="1"/>
  <c r="P629" i="1" s="1"/>
  <c r="Q629" i="1" s="1"/>
  <c r="L629" i="1"/>
  <c r="K629" i="1"/>
  <c r="M629" i="1" s="1"/>
  <c r="J629" i="1"/>
  <c r="H629" i="1"/>
  <c r="I629" i="1" s="1"/>
  <c r="O628" i="1"/>
  <c r="P628" i="1" s="1"/>
  <c r="Q628" i="1" s="1"/>
  <c r="L628" i="1"/>
  <c r="K628" i="1"/>
  <c r="M628" i="1" s="1"/>
  <c r="J628" i="1"/>
  <c r="H628" i="1"/>
  <c r="I628" i="1" s="1"/>
  <c r="O627" i="1"/>
  <c r="P627" i="1" s="1"/>
  <c r="Q627" i="1" s="1"/>
  <c r="L627" i="1"/>
  <c r="K627" i="1"/>
  <c r="J627" i="1"/>
  <c r="H627" i="1"/>
  <c r="I627" i="1" s="1"/>
  <c r="O626" i="1"/>
  <c r="P626" i="1" s="1"/>
  <c r="Q626" i="1" s="1"/>
  <c r="L626" i="1"/>
  <c r="K626" i="1"/>
  <c r="M626" i="1" s="1"/>
  <c r="J626" i="1"/>
  <c r="H626" i="1"/>
  <c r="I626" i="1" s="1"/>
  <c r="O625" i="1"/>
  <c r="P625" i="1" s="1"/>
  <c r="Q625" i="1" s="1"/>
  <c r="L625" i="1"/>
  <c r="K625" i="1"/>
  <c r="M625" i="1" s="1"/>
  <c r="J625" i="1"/>
  <c r="H625" i="1"/>
  <c r="I625" i="1" s="1"/>
  <c r="O624" i="1"/>
  <c r="P624" i="1" s="1"/>
  <c r="Q624" i="1" s="1"/>
  <c r="L624" i="1"/>
  <c r="K624" i="1"/>
  <c r="M624" i="1" s="1"/>
  <c r="J624" i="1"/>
  <c r="H624" i="1"/>
  <c r="I624" i="1" s="1"/>
  <c r="O623" i="1"/>
  <c r="P623" i="1" s="1"/>
  <c r="Q623" i="1" s="1"/>
  <c r="L623" i="1"/>
  <c r="K623" i="1"/>
  <c r="J623" i="1"/>
  <c r="H623" i="1"/>
  <c r="I623" i="1" s="1"/>
  <c r="O622" i="1"/>
  <c r="P622" i="1" s="1"/>
  <c r="Q622" i="1" s="1"/>
  <c r="L622" i="1"/>
  <c r="K622" i="1"/>
  <c r="M622" i="1" s="1"/>
  <c r="J622" i="1"/>
  <c r="H622" i="1"/>
  <c r="I622" i="1" s="1"/>
  <c r="O621" i="1"/>
  <c r="P621" i="1" s="1"/>
  <c r="Q621" i="1" s="1"/>
  <c r="L621" i="1"/>
  <c r="K621" i="1"/>
  <c r="M621" i="1" s="1"/>
  <c r="J621" i="1"/>
  <c r="H621" i="1"/>
  <c r="I621" i="1" s="1"/>
  <c r="O620" i="1"/>
  <c r="P620" i="1" s="1"/>
  <c r="Q620" i="1" s="1"/>
  <c r="L620" i="1"/>
  <c r="K620" i="1"/>
  <c r="J620" i="1"/>
  <c r="H620" i="1"/>
  <c r="I620" i="1" s="1"/>
  <c r="O619" i="1"/>
  <c r="P619" i="1" s="1"/>
  <c r="Q619" i="1" s="1"/>
  <c r="L619" i="1"/>
  <c r="K619" i="1"/>
  <c r="M619" i="1" s="1"/>
  <c r="J619" i="1"/>
  <c r="H619" i="1"/>
  <c r="I619" i="1" s="1"/>
  <c r="S618" i="1"/>
  <c r="O618" i="1"/>
  <c r="P618" i="1" s="1"/>
  <c r="Q618" i="1" s="1"/>
  <c r="L618" i="1"/>
  <c r="K618" i="1"/>
  <c r="M618" i="1" s="1"/>
  <c r="J618" i="1"/>
  <c r="H618" i="1"/>
  <c r="I618" i="1" s="1"/>
  <c r="O617" i="1"/>
  <c r="P617" i="1" s="1"/>
  <c r="Q617" i="1" s="1"/>
  <c r="L617" i="1"/>
  <c r="K617" i="1"/>
  <c r="M617" i="1" s="1"/>
  <c r="J617" i="1"/>
  <c r="H617" i="1"/>
  <c r="I617" i="1" s="1"/>
  <c r="O616" i="1"/>
  <c r="P616" i="1" s="1"/>
  <c r="Q616" i="1" s="1"/>
  <c r="L616" i="1"/>
  <c r="K616" i="1"/>
  <c r="M616" i="1" s="1"/>
  <c r="J616" i="1"/>
  <c r="H616" i="1"/>
  <c r="I616" i="1" s="1"/>
  <c r="O615" i="1"/>
  <c r="P615" i="1" s="1"/>
  <c r="Q615" i="1" s="1"/>
  <c r="L615" i="1"/>
  <c r="K615" i="1"/>
  <c r="M615" i="1" s="1"/>
  <c r="J615" i="1"/>
  <c r="H615" i="1"/>
  <c r="I615" i="1" s="1"/>
  <c r="O614" i="1"/>
  <c r="P614" i="1" s="1"/>
  <c r="Q614" i="1" s="1"/>
  <c r="L614" i="1"/>
  <c r="K614" i="1"/>
  <c r="M614" i="1" s="1"/>
  <c r="J614" i="1"/>
  <c r="H614" i="1"/>
  <c r="I614" i="1" s="1"/>
  <c r="O613" i="1"/>
  <c r="P613" i="1" s="1"/>
  <c r="Q613" i="1" s="1"/>
  <c r="L613" i="1"/>
  <c r="K613" i="1"/>
  <c r="J613" i="1"/>
  <c r="H613" i="1"/>
  <c r="I613" i="1" s="1"/>
  <c r="O612" i="1"/>
  <c r="P612" i="1" s="1"/>
  <c r="Q612" i="1" s="1"/>
  <c r="L612" i="1"/>
  <c r="K612" i="1"/>
  <c r="J612" i="1"/>
  <c r="H612" i="1"/>
  <c r="I612" i="1" s="1"/>
  <c r="O611" i="1"/>
  <c r="P611" i="1" s="1"/>
  <c r="Q611" i="1" s="1"/>
  <c r="L611" i="1"/>
  <c r="K611" i="1"/>
  <c r="J611" i="1"/>
  <c r="H611" i="1"/>
  <c r="I611" i="1" s="1"/>
  <c r="O610" i="1"/>
  <c r="P610" i="1" s="1"/>
  <c r="Q610" i="1" s="1"/>
  <c r="L610" i="1"/>
  <c r="K610" i="1"/>
  <c r="M610" i="1" s="1"/>
  <c r="J610" i="1"/>
  <c r="H610" i="1"/>
  <c r="I610" i="1" s="1"/>
  <c r="O609" i="1"/>
  <c r="P609" i="1" s="1"/>
  <c r="Q609" i="1" s="1"/>
  <c r="L609" i="1"/>
  <c r="K609" i="1"/>
  <c r="M609" i="1" s="1"/>
  <c r="J609" i="1"/>
  <c r="H609" i="1"/>
  <c r="I609" i="1" s="1"/>
  <c r="O608" i="1"/>
  <c r="P608" i="1" s="1"/>
  <c r="Q608" i="1" s="1"/>
  <c r="L608" i="1"/>
  <c r="K608" i="1"/>
  <c r="M608" i="1" s="1"/>
  <c r="J608" i="1"/>
  <c r="H608" i="1"/>
  <c r="I608" i="1" s="1"/>
  <c r="O607" i="1"/>
  <c r="P607" i="1" s="1"/>
  <c r="Q607" i="1" s="1"/>
  <c r="L607" i="1"/>
  <c r="K607" i="1"/>
  <c r="M607" i="1" s="1"/>
  <c r="J607" i="1"/>
  <c r="H607" i="1"/>
  <c r="I607" i="1" s="1"/>
  <c r="O606" i="1"/>
  <c r="P606" i="1" s="1"/>
  <c r="Q606" i="1" s="1"/>
  <c r="L606" i="1"/>
  <c r="K606" i="1"/>
  <c r="M606" i="1" s="1"/>
  <c r="J606" i="1"/>
  <c r="H606" i="1"/>
  <c r="I606" i="1" s="1"/>
  <c r="O605" i="1"/>
  <c r="P605" i="1" s="1"/>
  <c r="Q605" i="1" s="1"/>
  <c r="L605" i="1"/>
  <c r="K605" i="1"/>
  <c r="M605" i="1" s="1"/>
  <c r="J605" i="1"/>
  <c r="H605" i="1"/>
  <c r="I605" i="1" s="1"/>
  <c r="O604" i="1"/>
  <c r="P604" i="1" s="1"/>
  <c r="Q604" i="1" s="1"/>
  <c r="L604" i="1"/>
  <c r="K604" i="1"/>
  <c r="J604" i="1"/>
  <c r="H604" i="1"/>
  <c r="I604" i="1" s="1"/>
  <c r="O603" i="1"/>
  <c r="P603" i="1" s="1"/>
  <c r="Q603" i="1" s="1"/>
  <c r="L603" i="1"/>
  <c r="K603" i="1"/>
  <c r="M603" i="1" s="1"/>
  <c r="J603" i="1"/>
  <c r="H603" i="1"/>
  <c r="I603" i="1" s="1"/>
  <c r="O602" i="1"/>
  <c r="P602" i="1" s="1"/>
  <c r="Q602" i="1" s="1"/>
  <c r="L602" i="1"/>
  <c r="K602" i="1"/>
  <c r="M602" i="1" s="1"/>
  <c r="J602" i="1"/>
  <c r="H602" i="1"/>
  <c r="I602" i="1" s="1"/>
  <c r="O601" i="1"/>
  <c r="P601" i="1" s="1"/>
  <c r="Q601" i="1" s="1"/>
  <c r="L601" i="1"/>
  <c r="K601" i="1"/>
  <c r="M601" i="1" s="1"/>
  <c r="J601" i="1"/>
  <c r="H601" i="1"/>
  <c r="I601" i="1" s="1"/>
  <c r="O600" i="1"/>
  <c r="P600" i="1" s="1"/>
  <c r="Q600" i="1" s="1"/>
  <c r="L600" i="1"/>
  <c r="K600" i="1"/>
  <c r="M600" i="1" s="1"/>
  <c r="J600" i="1"/>
  <c r="H600" i="1"/>
  <c r="I600" i="1" s="1"/>
  <c r="O599" i="1"/>
  <c r="P599" i="1" s="1"/>
  <c r="Q599" i="1" s="1"/>
  <c r="L599" i="1"/>
  <c r="K599" i="1"/>
  <c r="M599" i="1" s="1"/>
  <c r="J599" i="1"/>
  <c r="H599" i="1"/>
  <c r="I599" i="1" s="1"/>
  <c r="S598" i="1"/>
  <c r="O598" i="1"/>
  <c r="P598" i="1" s="1"/>
  <c r="Q598" i="1" s="1"/>
  <c r="L598" i="1"/>
  <c r="K598" i="1"/>
  <c r="M598" i="1" s="1"/>
  <c r="J598" i="1"/>
  <c r="H598" i="1"/>
  <c r="I598" i="1" s="1"/>
  <c r="O597" i="1"/>
  <c r="P597" i="1" s="1"/>
  <c r="Q597" i="1" s="1"/>
  <c r="L597" i="1"/>
  <c r="K597" i="1"/>
  <c r="M597" i="1" s="1"/>
  <c r="J597" i="1"/>
  <c r="H597" i="1"/>
  <c r="I597" i="1" s="1"/>
  <c r="O596" i="1"/>
  <c r="P596" i="1" s="1"/>
  <c r="Q596" i="1" s="1"/>
  <c r="L596" i="1"/>
  <c r="K596" i="1"/>
  <c r="J596" i="1"/>
  <c r="H596" i="1"/>
  <c r="I596" i="1" s="1"/>
  <c r="O595" i="1"/>
  <c r="P595" i="1" s="1"/>
  <c r="Q595" i="1" s="1"/>
  <c r="L595" i="1"/>
  <c r="K595" i="1"/>
  <c r="J595" i="1"/>
  <c r="H595" i="1"/>
  <c r="I595" i="1" s="1"/>
  <c r="O594" i="1"/>
  <c r="P594" i="1" s="1"/>
  <c r="Q594" i="1" s="1"/>
  <c r="L594" i="1"/>
  <c r="K594" i="1"/>
  <c r="M594" i="1" s="1"/>
  <c r="J594" i="1"/>
  <c r="H594" i="1"/>
  <c r="I594" i="1" s="1"/>
  <c r="O593" i="1"/>
  <c r="P593" i="1" s="1"/>
  <c r="Q593" i="1" s="1"/>
  <c r="L593" i="1"/>
  <c r="K593" i="1"/>
  <c r="M593" i="1" s="1"/>
  <c r="J593" i="1"/>
  <c r="H593" i="1"/>
  <c r="I593" i="1" s="1"/>
  <c r="O592" i="1"/>
  <c r="P592" i="1" s="1"/>
  <c r="Q592" i="1" s="1"/>
  <c r="L592" i="1"/>
  <c r="K592" i="1"/>
  <c r="M592" i="1" s="1"/>
  <c r="J592" i="1"/>
  <c r="H592" i="1"/>
  <c r="I592" i="1" s="1"/>
  <c r="O591" i="1"/>
  <c r="P591" i="1" s="1"/>
  <c r="Q591" i="1" s="1"/>
  <c r="L591" i="1"/>
  <c r="K591" i="1"/>
  <c r="M591" i="1" s="1"/>
  <c r="J591" i="1"/>
  <c r="H591" i="1"/>
  <c r="I591" i="1" s="1"/>
  <c r="O590" i="1"/>
  <c r="P590" i="1" s="1"/>
  <c r="Q590" i="1" s="1"/>
  <c r="L590" i="1"/>
  <c r="K590" i="1"/>
  <c r="M590" i="1" s="1"/>
  <c r="J590" i="1"/>
  <c r="H590" i="1"/>
  <c r="I590" i="1" s="1"/>
  <c r="O589" i="1"/>
  <c r="P589" i="1" s="1"/>
  <c r="Q589" i="1" s="1"/>
  <c r="L589" i="1"/>
  <c r="K589" i="1"/>
  <c r="J589" i="1"/>
  <c r="H589" i="1"/>
  <c r="I589" i="1" s="1"/>
  <c r="O588" i="1"/>
  <c r="P588" i="1" s="1"/>
  <c r="Q588" i="1" s="1"/>
  <c r="L588" i="1"/>
  <c r="K588" i="1"/>
  <c r="J588" i="1"/>
  <c r="H588" i="1"/>
  <c r="I588" i="1" s="1"/>
  <c r="O587" i="1"/>
  <c r="P587" i="1" s="1"/>
  <c r="Q587" i="1" s="1"/>
  <c r="L587" i="1"/>
  <c r="K587" i="1"/>
  <c r="M587" i="1" s="1"/>
  <c r="J587" i="1"/>
  <c r="H587" i="1"/>
  <c r="I587" i="1" s="1"/>
  <c r="O586" i="1"/>
  <c r="P586" i="1" s="1"/>
  <c r="Q586" i="1" s="1"/>
  <c r="L586" i="1"/>
  <c r="K586" i="1"/>
  <c r="M586" i="1" s="1"/>
  <c r="J586" i="1"/>
  <c r="H586" i="1"/>
  <c r="I586" i="1" s="1"/>
  <c r="O585" i="1"/>
  <c r="P585" i="1" s="1"/>
  <c r="Q585" i="1" s="1"/>
  <c r="L585" i="1"/>
  <c r="K585" i="1"/>
  <c r="M585" i="1" s="1"/>
  <c r="J585" i="1"/>
  <c r="H585" i="1"/>
  <c r="I585" i="1" s="1"/>
  <c r="O584" i="1"/>
  <c r="P584" i="1" s="1"/>
  <c r="Q584" i="1" s="1"/>
  <c r="L584" i="1"/>
  <c r="K584" i="1"/>
  <c r="M584" i="1" s="1"/>
  <c r="J584" i="1"/>
  <c r="H584" i="1"/>
  <c r="I584" i="1" s="1"/>
  <c r="O583" i="1"/>
  <c r="P583" i="1" s="1"/>
  <c r="Q583" i="1" s="1"/>
  <c r="L583" i="1"/>
  <c r="K583" i="1"/>
  <c r="J583" i="1"/>
  <c r="H583" i="1"/>
  <c r="I583" i="1" s="1"/>
  <c r="O582" i="1"/>
  <c r="P582" i="1" s="1"/>
  <c r="Q582" i="1" s="1"/>
  <c r="L582" i="1"/>
  <c r="K582" i="1"/>
  <c r="M582" i="1" s="1"/>
  <c r="J582" i="1"/>
  <c r="H582" i="1"/>
  <c r="I582" i="1" s="1"/>
  <c r="O581" i="1"/>
  <c r="P581" i="1" s="1"/>
  <c r="Q581" i="1" s="1"/>
  <c r="L581" i="1"/>
  <c r="K581" i="1"/>
  <c r="M581" i="1" s="1"/>
  <c r="J581" i="1"/>
  <c r="H581" i="1"/>
  <c r="I581" i="1" s="1"/>
  <c r="O580" i="1"/>
  <c r="P580" i="1" s="1"/>
  <c r="Q580" i="1" s="1"/>
  <c r="L580" i="1"/>
  <c r="K580" i="1"/>
  <c r="J580" i="1"/>
  <c r="H580" i="1"/>
  <c r="I580" i="1" s="1"/>
  <c r="O579" i="1"/>
  <c r="P579" i="1" s="1"/>
  <c r="Q579" i="1" s="1"/>
  <c r="L579" i="1"/>
  <c r="K579" i="1"/>
  <c r="J579" i="1"/>
  <c r="H579" i="1"/>
  <c r="I579" i="1" s="1"/>
  <c r="S578" i="1"/>
  <c r="O578" i="1"/>
  <c r="P578" i="1" s="1"/>
  <c r="Q578" i="1" s="1"/>
  <c r="L578" i="1"/>
  <c r="K578" i="1"/>
  <c r="M578" i="1" s="1"/>
  <c r="J578" i="1"/>
  <c r="H578" i="1"/>
  <c r="I578" i="1" s="1"/>
  <c r="O577" i="1"/>
  <c r="P577" i="1" s="1"/>
  <c r="Q577" i="1" s="1"/>
  <c r="L577" i="1"/>
  <c r="K577" i="1"/>
  <c r="M577" i="1" s="1"/>
  <c r="J577" i="1"/>
  <c r="H577" i="1"/>
  <c r="I577" i="1" s="1"/>
  <c r="O576" i="1"/>
  <c r="P576" i="1" s="1"/>
  <c r="Q576" i="1" s="1"/>
  <c r="L576" i="1"/>
  <c r="K576" i="1"/>
  <c r="M576" i="1" s="1"/>
  <c r="J576" i="1"/>
  <c r="H576" i="1"/>
  <c r="I576" i="1" s="1"/>
  <c r="O575" i="1"/>
  <c r="P575" i="1" s="1"/>
  <c r="Q575" i="1" s="1"/>
  <c r="L575" i="1"/>
  <c r="K575" i="1"/>
  <c r="M575" i="1" s="1"/>
  <c r="J575" i="1"/>
  <c r="H575" i="1"/>
  <c r="I575" i="1" s="1"/>
  <c r="O574" i="1"/>
  <c r="P574" i="1" s="1"/>
  <c r="Q574" i="1" s="1"/>
  <c r="L574" i="1"/>
  <c r="K574" i="1"/>
  <c r="M574" i="1" s="1"/>
  <c r="J574" i="1"/>
  <c r="H574" i="1"/>
  <c r="I574" i="1" s="1"/>
  <c r="O573" i="1"/>
  <c r="P573" i="1" s="1"/>
  <c r="Q573" i="1" s="1"/>
  <c r="L573" i="1"/>
  <c r="K573" i="1"/>
  <c r="M573" i="1" s="1"/>
  <c r="J573" i="1"/>
  <c r="H573" i="1"/>
  <c r="I573" i="1" s="1"/>
  <c r="O572" i="1"/>
  <c r="P572" i="1" s="1"/>
  <c r="Q572" i="1" s="1"/>
  <c r="L572" i="1"/>
  <c r="K572" i="1"/>
  <c r="J572" i="1"/>
  <c r="H572" i="1"/>
  <c r="I572" i="1" s="1"/>
  <c r="O571" i="1"/>
  <c r="P571" i="1" s="1"/>
  <c r="Q571" i="1" s="1"/>
  <c r="L571" i="1"/>
  <c r="K571" i="1"/>
  <c r="M571" i="1" s="1"/>
  <c r="J571" i="1"/>
  <c r="H571" i="1"/>
  <c r="I571" i="1" s="1"/>
  <c r="S570" i="1"/>
  <c r="O570" i="1"/>
  <c r="P570" i="1" s="1"/>
  <c r="Q570" i="1" s="1"/>
  <c r="L570" i="1"/>
  <c r="K570" i="1"/>
  <c r="M570" i="1" s="1"/>
  <c r="J570" i="1"/>
  <c r="H570" i="1"/>
  <c r="I570" i="1" s="1"/>
  <c r="O569" i="1"/>
  <c r="P569" i="1" s="1"/>
  <c r="Q569" i="1" s="1"/>
  <c r="L569" i="1"/>
  <c r="K569" i="1"/>
  <c r="M569" i="1" s="1"/>
  <c r="J569" i="1"/>
  <c r="H569" i="1"/>
  <c r="I569" i="1" s="1"/>
  <c r="O568" i="1"/>
  <c r="P568" i="1" s="1"/>
  <c r="Q568" i="1" s="1"/>
  <c r="L568" i="1"/>
  <c r="K568" i="1"/>
  <c r="M568" i="1" s="1"/>
  <c r="J568" i="1"/>
  <c r="H568" i="1"/>
  <c r="I568" i="1" s="1"/>
  <c r="O567" i="1"/>
  <c r="P567" i="1" s="1"/>
  <c r="Q567" i="1" s="1"/>
  <c r="L567" i="1"/>
  <c r="K567" i="1"/>
  <c r="J567" i="1"/>
  <c r="H567" i="1"/>
  <c r="I567" i="1" s="1"/>
  <c r="O566" i="1"/>
  <c r="P566" i="1" s="1"/>
  <c r="Q566" i="1" s="1"/>
  <c r="L566" i="1"/>
  <c r="K566" i="1"/>
  <c r="M566" i="1" s="1"/>
  <c r="J566" i="1"/>
  <c r="H566" i="1"/>
  <c r="I566" i="1" s="1"/>
  <c r="O565" i="1"/>
  <c r="P565" i="1" s="1"/>
  <c r="Q565" i="1" s="1"/>
  <c r="L565" i="1"/>
  <c r="K565" i="1"/>
  <c r="M565" i="1" s="1"/>
  <c r="J565" i="1"/>
  <c r="H565" i="1"/>
  <c r="I565" i="1" s="1"/>
  <c r="O564" i="1"/>
  <c r="P564" i="1" s="1"/>
  <c r="Q564" i="1" s="1"/>
  <c r="L564" i="1"/>
  <c r="K564" i="1"/>
  <c r="M564" i="1" s="1"/>
  <c r="J564" i="1"/>
  <c r="H564" i="1"/>
  <c r="I564" i="1" s="1"/>
  <c r="O563" i="1"/>
  <c r="P563" i="1" s="1"/>
  <c r="Q563" i="1" s="1"/>
  <c r="L563" i="1"/>
  <c r="K563" i="1"/>
  <c r="J563" i="1"/>
  <c r="H563" i="1"/>
  <c r="I563" i="1" s="1"/>
  <c r="O562" i="1"/>
  <c r="P562" i="1" s="1"/>
  <c r="Q562" i="1" s="1"/>
  <c r="L562" i="1"/>
  <c r="K562" i="1"/>
  <c r="M562" i="1" s="1"/>
  <c r="J562" i="1"/>
  <c r="H562" i="1"/>
  <c r="I562" i="1" s="1"/>
  <c r="O561" i="1"/>
  <c r="P561" i="1" s="1"/>
  <c r="Q561" i="1" s="1"/>
  <c r="L561" i="1"/>
  <c r="K561" i="1"/>
  <c r="M561" i="1" s="1"/>
  <c r="J561" i="1"/>
  <c r="H561" i="1"/>
  <c r="I561" i="1" s="1"/>
  <c r="O560" i="1"/>
  <c r="P560" i="1" s="1"/>
  <c r="Q560" i="1" s="1"/>
  <c r="L560" i="1"/>
  <c r="K560" i="1"/>
  <c r="M560" i="1" s="1"/>
  <c r="J560" i="1"/>
  <c r="H560" i="1"/>
  <c r="I560" i="1" s="1"/>
  <c r="O559" i="1"/>
  <c r="P559" i="1" s="1"/>
  <c r="Q559" i="1" s="1"/>
  <c r="L559" i="1"/>
  <c r="K559" i="1"/>
  <c r="M559" i="1" s="1"/>
  <c r="J559" i="1"/>
  <c r="H559" i="1"/>
  <c r="I559" i="1" s="1"/>
  <c r="O558" i="1"/>
  <c r="P558" i="1" s="1"/>
  <c r="Q558" i="1" s="1"/>
  <c r="L558" i="1"/>
  <c r="K558" i="1"/>
  <c r="M558" i="1" s="1"/>
  <c r="J558" i="1"/>
  <c r="H558" i="1"/>
  <c r="I558" i="1" s="1"/>
  <c r="O557" i="1"/>
  <c r="P557" i="1" s="1"/>
  <c r="Q557" i="1" s="1"/>
  <c r="L557" i="1"/>
  <c r="K557" i="1"/>
  <c r="M557" i="1" s="1"/>
  <c r="J557" i="1"/>
  <c r="H557" i="1"/>
  <c r="I557" i="1" s="1"/>
  <c r="O556" i="1"/>
  <c r="P556" i="1" s="1"/>
  <c r="Q556" i="1" s="1"/>
  <c r="L556" i="1"/>
  <c r="K556" i="1"/>
  <c r="J556" i="1"/>
  <c r="H556" i="1"/>
  <c r="I556" i="1" s="1"/>
  <c r="O555" i="1"/>
  <c r="P555" i="1" s="1"/>
  <c r="Q555" i="1" s="1"/>
  <c r="L555" i="1"/>
  <c r="K555" i="1"/>
  <c r="M555" i="1" s="1"/>
  <c r="J555" i="1"/>
  <c r="H555" i="1"/>
  <c r="I555" i="1" s="1"/>
  <c r="S554" i="1"/>
  <c r="O554" i="1"/>
  <c r="P554" i="1" s="1"/>
  <c r="Q554" i="1" s="1"/>
  <c r="L554" i="1"/>
  <c r="K554" i="1"/>
  <c r="M554" i="1" s="1"/>
  <c r="J554" i="1"/>
  <c r="H554" i="1"/>
  <c r="I554" i="1" s="1"/>
  <c r="O553" i="1"/>
  <c r="P553" i="1" s="1"/>
  <c r="Q553" i="1" s="1"/>
  <c r="L553" i="1"/>
  <c r="K553" i="1"/>
  <c r="M553" i="1" s="1"/>
  <c r="J553" i="1"/>
  <c r="H553" i="1"/>
  <c r="I553" i="1" s="1"/>
  <c r="S552" i="1"/>
  <c r="O552" i="1"/>
  <c r="P552" i="1" s="1"/>
  <c r="Q552" i="1" s="1"/>
  <c r="L552" i="1"/>
  <c r="K552" i="1"/>
  <c r="M552" i="1" s="1"/>
  <c r="J552" i="1"/>
  <c r="H552" i="1"/>
  <c r="I552" i="1" s="1"/>
  <c r="O551" i="1"/>
  <c r="P551" i="1" s="1"/>
  <c r="Q551" i="1" s="1"/>
  <c r="L551" i="1"/>
  <c r="K551" i="1"/>
  <c r="J551" i="1"/>
  <c r="H551" i="1"/>
  <c r="I551" i="1" s="1"/>
  <c r="O550" i="1"/>
  <c r="P550" i="1" s="1"/>
  <c r="Q550" i="1" s="1"/>
  <c r="L550" i="1"/>
  <c r="K550" i="1"/>
  <c r="J550" i="1"/>
  <c r="H550" i="1"/>
  <c r="I550" i="1" s="1"/>
  <c r="O549" i="1"/>
  <c r="P549" i="1" s="1"/>
  <c r="Q549" i="1" s="1"/>
  <c r="L549" i="1"/>
  <c r="K549" i="1"/>
  <c r="M549" i="1" s="1"/>
  <c r="J549" i="1"/>
  <c r="H549" i="1"/>
  <c r="I549" i="1" s="1"/>
  <c r="S548" i="1"/>
  <c r="O548" i="1"/>
  <c r="P548" i="1" s="1"/>
  <c r="Q548" i="1" s="1"/>
  <c r="L548" i="1"/>
  <c r="K548" i="1"/>
  <c r="M548" i="1" s="1"/>
  <c r="J548" i="1"/>
  <c r="H548" i="1"/>
  <c r="I548" i="1" s="1"/>
  <c r="O547" i="1"/>
  <c r="P547" i="1" s="1"/>
  <c r="Q547" i="1" s="1"/>
  <c r="L547" i="1"/>
  <c r="K547" i="1"/>
  <c r="J547" i="1"/>
  <c r="H547" i="1"/>
  <c r="I547" i="1" s="1"/>
  <c r="O546" i="1"/>
  <c r="P546" i="1" s="1"/>
  <c r="Q546" i="1" s="1"/>
  <c r="L546" i="1"/>
  <c r="K546" i="1"/>
  <c r="M546" i="1" s="1"/>
  <c r="J546" i="1"/>
  <c r="H546" i="1"/>
  <c r="I546" i="1" s="1"/>
  <c r="O545" i="1"/>
  <c r="P545" i="1" s="1"/>
  <c r="Q545" i="1" s="1"/>
  <c r="L545" i="1"/>
  <c r="K545" i="1"/>
  <c r="M545" i="1" s="1"/>
  <c r="J545" i="1"/>
  <c r="H545" i="1"/>
  <c r="I545" i="1" s="1"/>
  <c r="O544" i="1"/>
  <c r="P544" i="1" s="1"/>
  <c r="Q544" i="1" s="1"/>
  <c r="L544" i="1"/>
  <c r="K544" i="1"/>
  <c r="M544" i="1" s="1"/>
  <c r="J544" i="1"/>
  <c r="H544" i="1"/>
  <c r="I544" i="1" s="1"/>
  <c r="O543" i="1"/>
  <c r="P543" i="1" s="1"/>
  <c r="Q543" i="1" s="1"/>
  <c r="L543" i="1"/>
  <c r="K543" i="1"/>
  <c r="J543" i="1"/>
  <c r="H543" i="1"/>
  <c r="I543" i="1" s="1"/>
  <c r="O542" i="1"/>
  <c r="P542" i="1" s="1"/>
  <c r="Q542" i="1" s="1"/>
  <c r="L542" i="1"/>
  <c r="K542" i="1"/>
  <c r="J542" i="1"/>
  <c r="H542" i="1"/>
  <c r="I542" i="1" s="1"/>
  <c r="O541" i="1"/>
  <c r="P541" i="1" s="1"/>
  <c r="Q541" i="1" s="1"/>
  <c r="L541" i="1"/>
  <c r="K541" i="1"/>
  <c r="M541" i="1" s="1"/>
  <c r="J541" i="1"/>
  <c r="H541" i="1"/>
  <c r="I541" i="1" s="1"/>
  <c r="O540" i="1"/>
  <c r="P540" i="1" s="1"/>
  <c r="Q540" i="1" s="1"/>
  <c r="L540" i="1"/>
  <c r="K540" i="1"/>
  <c r="J540" i="1"/>
  <c r="H540" i="1"/>
  <c r="I540" i="1" s="1"/>
  <c r="O539" i="1"/>
  <c r="P539" i="1" s="1"/>
  <c r="Q539" i="1" s="1"/>
  <c r="L539" i="1"/>
  <c r="K539" i="1"/>
  <c r="M539" i="1" s="1"/>
  <c r="J539" i="1"/>
  <c r="H539" i="1"/>
  <c r="I539" i="1" s="1"/>
  <c r="O538" i="1"/>
  <c r="P538" i="1" s="1"/>
  <c r="Q538" i="1" s="1"/>
  <c r="L538" i="1"/>
  <c r="K538" i="1"/>
  <c r="M538" i="1" s="1"/>
  <c r="J538" i="1"/>
  <c r="H538" i="1"/>
  <c r="I538" i="1" s="1"/>
  <c r="O537" i="1"/>
  <c r="P537" i="1" s="1"/>
  <c r="Q537" i="1" s="1"/>
  <c r="L537" i="1"/>
  <c r="K537" i="1"/>
  <c r="M537" i="1" s="1"/>
  <c r="J537" i="1"/>
  <c r="H537" i="1"/>
  <c r="I537" i="1" s="1"/>
  <c r="O536" i="1"/>
  <c r="P536" i="1" s="1"/>
  <c r="Q536" i="1" s="1"/>
  <c r="L536" i="1"/>
  <c r="K536" i="1"/>
  <c r="M536" i="1" s="1"/>
  <c r="J536" i="1"/>
  <c r="H536" i="1"/>
  <c r="I536" i="1" s="1"/>
  <c r="O535" i="1"/>
  <c r="P535" i="1" s="1"/>
  <c r="Q535" i="1" s="1"/>
  <c r="L535" i="1"/>
  <c r="K535" i="1"/>
  <c r="M535" i="1" s="1"/>
  <c r="J535" i="1"/>
  <c r="H535" i="1"/>
  <c r="I535" i="1" s="1"/>
  <c r="O534" i="1"/>
  <c r="P534" i="1" s="1"/>
  <c r="Q534" i="1" s="1"/>
  <c r="L534" i="1"/>
  <c r="K534" i="1"/>
  <c r="J534" i="1"/>
  <c r="H534" i="1"/>
  <c r="I534" i="1" s="1"/>
  <c r="O533" i="1"/>
  <c r="P533" i="1" s="1"/>
  <c r="Q533" i="1" s="1"/>
  <c r="L533" i="1"/>
  <c r="K533" i="1"/>
  <c r="M533" i="1" s="1"/>
  <c r="J533" i="1"/>
  <c r="H533" i="1"/>
  <c r="I533" i="1" s="1"/>
  <c r="O532" i="1"/>
  <c r="P532" i="1" s="1"/>
  <c r="Q532" i="1" s="1"/>
  <c r="L532" i="1"/>
  <c r="K532" i="1"/>
  <c r="M532" i="1" s="1"/>
  <c r="J532" i="1"/>
  <c r="H532" i="1"/>
  <c r="I532" i="1" s="1"/>
  <c r="O531" i="1"/>
  <c r="P531" i="1" s="1"/>
  <c r="Q531" i="1" s="1"/>
  <c r="L531" i="1"/>
  <c r="K531" i="1"/>
  <c r="J531" i="1"/>
  <c r="H531" i="1"/>
  <c r="I531" i="1" s="1"/>
  <c r="O530" i="1"/>
  <c r="P530" i="1" s="1"/>
  <c r="Q530" i="1" s="1"/>
  <c r="L530" i="1"/>
  <c r="K530" i="1"/>
  <c r="M530" i="1" s="1"/>
  <c r="J530" i="1"/>
  <c r="H530" i="1"/>
  <c r="I530" i="1" s="1"/>
  <c r="O529" i="1"/>
  <c r="P529" i="1" s="1"/>
  <c r="Q529" i="1" s="1"/>
  <c r="L529" i="1"/>
  <c r="K529" i="1"/>
  <c r="M529" i="1" s="1"/>
  <c r="J529" i="1"/>
  <c r="H529" i="1"/>
  <c r="I529" i="1" s="1"/>
  <c r="O528" i="1"/>
  <c r="P528" i="1" s="1"/>
  <c r="Q528" i="1" s="1"/>
  <c r="L528" i="1"/>
  <c r="K528" i="1"/>
  <c r="M528" i="1" s="1"/>
  <c r="J528" i="1"/>
  <c r="H528" i="1"/>
  <c r="I528" i="1" s="1"/>
  <c r="O527" i="1"/>
  <c r="P527" i="1" s="1"/>
  <c r="Q527" i="1" s="1"/>
  <c r="L527" i="1"/>
  <c r="K527" i="1"/>
  <c r="M527" i="1" s="1"/>
  <c r="J527" i="1"/>
  <c r="H527" i="1"/>
  <c r="I527" i="1" s="1"/>
  <c r="O526" i="1"/>
  <c r="P526" i="1" s="1"/>
  <c r="Q526" i="1" s="1"/>
  <c r="L526" i="1"/>
  <c r="K526" i="1"/>
  <c r="M526" i="1" s="1"/>
  <c r="J526" i="1"/>
  <c r="H526" i="1"/>
  <c r="I526" i="1" s="1"/>
  <c r="O525" i="1"/>
  <c r="P525" i="1" s="1"/>
  <c r="Q525" i="1" s="1"/>
  <c r="L525" i="1"/>
  <c r="K525" i="1"/>
  <c r="J525" i="1"/>
  <c r="H525" i="1"/>
  <c r="I525" i="1" s="1"/>
  <c r="O524" i="1"/>
  <c r="P524" i="1" s="1"/>
  <c r="Q524" i="1" s="1"/>
  <c r="L524" i="1"/>
  <c r="K524" i="1"/>
  <c r="J524" i="1"/>
  <c r="H524" i="1"/>
  <c r="I524" i="1" s="1"/>
  <c r="O523" i="1"/>
  <c r="P523" i="1" s="1"/>
  <c r="Q523" i="1" s="1"/>
  <c r="L523" i="1"/>
  <c r="K523" i="1"/>
  <c r="M523" i="1" s="1"/>
  <c r="J523" i="1"/>
  <c r="H523" i="1"/>
  <c r="I523" i="1" s="1"/>
  <c r="O522" i="1"/>
  <c r="P522" i="1" s="1"/>
  <c r="Q522" i="1" s="1"/>
  <c r="L522" i="1"/>
  <c r="K522" i="1"/>
  <c r="M522" i="1" s="1"/>
  <c r="J522" i="1"/>
  <c r="H522" i="1"/>
  <c r="I522" i="1" s="1"/>
  <c r="O521" i="1"/>
  <c r="P521" i="1" s="1"/>
  <c r="Q521" i="1" s="1"/>
  <c r="L521" i="1"/>
  <c r="K521" i="1"/>
  <c r="M521" i="1" s="1"/>
  <c r="J521" i="1"/>
  <c r="H521" i="1"/>
  <c r="I521" i="1" s="1"/>
  <c r="O520" i="1"/>
  <c r="P520" i="1" s="1"/>
  <c r="Q520" i="1" s="1"/>
  <c r="L520" i="1"/>
  <c r="K520" i="1"/>
  <c r="M520" i="1" s="1"/>
  <c r="J520" i="1"/>
  <c r="H520" i="1"/>
  <c r="I520" i="1" s="1"/>
  <c r="O519" i="1"/>
  <c r="P519" i="1" s="1"/>
  <c r="Q519" i="1" s="1"/>
  <c r="L519" i="1"/>
  <c r="K519" i="1"/>
  <c r="J519" i="1"/>
  <c r="H519" i="1"/>
  <c r="I519" i="1" s="1"/>
  <c r="O518" i="1"/>
  <c r="P518" i="1" s="1"/>
  <c r="Q518" i="1" s="1"/>
  <c r="L518" i="1"/>
  <c r="K518" i="1"/>
  <c r="M518" i="1" s="1"/>
  <c r="J518" i="1"/>
  <c r="H518" i="1"/>
  <c r="I518" i="1" s="1"/>
  <c r="S517" i="1"/>
  <c r="O517" i="1"/>
  <c r="P517" i="1" s="1"/>
  <c r="Q517" i="1" s="1"/>
  <c r="L517" i="1"/>
  <c r="K517" i="1"/>
  <c r="J517" i="1"/>
  <c r="H517" i="1"/>
  <c r="I517" i="1" s="1"/>
  <c r="S516" i="1"/>
  <c r="O516" i="1"/>
  <c r="P516" i="1" s="1"/>
  <c r="Q516" i="1" s="1"/>
  <c r="L516" i="1"/>
  <c r="K516" i="1"/>
  <c r="M516" i="1" s="1"/>
  <c r="J516" i="1"/>
  <c r="H516" i="1"/>
  <c r="I516" i="1" s="1"/>
  <c r="O515" i="1"/>
  <c r="P515" i="1" s="1"/>
  <c r="Q515" i="1" s="1"/>
  <c r="L515" i="1"/>
  <c r="K515" i="1"/>
  <c r="M515" i="1" s="1"/>
  <c r="J515" i="1"/>
  <c r="H515" i="1"/>
  <c r="I515" i="1" s="1"/>
  <c r="O514" i="1"/>
  <c r="P514" i="1" s="1"/>
  <c r="Q514" i="1" s="1"/>
  <c r="L514" i="1"/>
  <c r="K514" i="1"/>
  <c r="M514" i="1" s="1"/>
  <c r="J514" i="1"/>
  <c r="H514" i="1"/>
  <c r="I514" i="1" s="1"/>
  <c r="O513" i="1"/>
  <c r="P513" i="1" s="1"/>
  <c r="Q513" i="1" s="1"/>
  <c r="L513" i="1"/>
  <c r="K513" i="1"/>
  <c r="M513" i="1" s="1"/>
  <c r="J513" i="1"/>
  <c r="H513" i="1"/>
  <c r="I513" i="1" s="1"/>
  <c r="O512" i="1"/>
  <c r="P512" i="1" s="1"/>
  <c r="Q512" i="1" s="1"/>
  <c r="L512" i="1"/>
  <c r="K512" i="1"/>
  <c r="M512" i="1" s="1"/>
  <c r="J512" i="1"/>
  <c r="H512" i="1"/>
  <c r="I512" i="1" s="1"/>
  <c r="O511" i="1"/>
  <c r="P511" i="1" s="1"/>
  <c r="Q511" i="1" s="1"/>
  <c r="L511" i="1"/>
  <c r="K511" i="1"/>
  <c r="M511" i="1" s="1"/>
  <c r="J511" i="1"/>
  <c r="H511" i="1"/>
  <c r="I511" i="1" s="1"/>
  <c r="O510" i="1"/>
  <c r="P510" i="1" s="1"/>
  <c r="Q510" i="1" s="1"/>
  <c r="L510" i="1"/>
  <c r="K510" i="1"/>
  <c r="M510" i="1" s="1"/>
  <c r="J510" i="1"/>
  <c r="H510" i="1"/>
  <c r="I510" i="1" s="1"/>
  <c r="O509" i="1"/>
  <c r="P509" i="1" s="1"/>
  <c r="Q509" i="1" s="1"/>
  <c r="L509" i="1"/>
  <c r="K509" i="1"/>
  <c r="M509" i="1" s="1"/>
  <c r="J509" i="1"/>
  <c r="H509" i="1"/>
  <c r="I509" i="1" s="1"/>
  <c r="O508" i="1"/>
  <c r="P508" i="1" s="1"/>
  <c r="Q508" i="1" s="1"/>
  <c r="L508" i="1"/>
  <c r="K508" i="1"/>
  <c r="M508" i="1" s="1"/>
  <c r="J508" i="1"/>
  <c r="H508" i="1"/>
  <c r="I508" i="1" s="1"/>
  <c r="O507" i="1"/>
  <c r="P507" i="1" s="1"/>
  <c r="Q507" i="1" s="1"/>
  <c r="L507" i="1"/>
  <c r="K507" i="1"/>
  <c r="J507" i="1"/>
  <c r="H507" i="1"/>
  <c r="I507" i="1" s="1"/>
  <c r="O506" i="1"/>
  <c r="P506" i="1" s="1"/>
  <c r="Q506" i="1" s="1"/>
  <c r="L506" i="1"/>
  <c r="K506" i="1"/>
  <c r="M506" i="1" s="1"/>
  <c r="J506" i="1"/>
  <c r="H506" i="1"/>
  <c r="I506" i="1" s="1"/>
  <c r="O505" i="1"/>
  <c r="P505" i="1" s="1"/>
  <c r="Q505" i="1" s="1"/>
  <c r="L505" i="1"/>
  <c r="K505" i="1"/>
  <c r="M505" i="1" s="1"/>
  <c r="J505" i="1"/>
  <c r="H505" i="1"/>
  <c r="I505" i="1" s="1"/>
  <c r="O504" i="1"/>
  <c r="P504" i="1" s="1"/>
  <c r="Q504" i="1" s="1"/>
  <c r="L504" i="1"/>
  <c r="K504" i="1"/>
  <c r="J504" i="1"/>
  <c r="H504" i="1"/>
  <c r="I504" i="1" s="1"/>
  <c r="O503" i="1"/>
  <c r="P503" i="1" s="1"/>
  <c r="Q503" i="1" s="1"/>
  <c r="L503" i="1"/>
  <c r="K503" i="1"/>
  <c r="M503" i="1" s="1"/>
  <c r="J503" i="1"/>
  <c r="H503" i="1"/>
  <c r="I503" i="1" s="1"/>
  <c r="O502" i="1"/>
  <c r="P502" i="1" s="1"/>
  <c r="Q502" i="1" s="1"/>
  <c r="L502" i="1"/>
  <c r="K502" i="1"/>
  <c r="M502" i="1" s="1"/>
  <c r="J502" i="1"/>
  <c r="H502" i="1"/>
  <c r="I502" i="1" s="1"/>
  <c r="O501" i="1"/>
  <c r="P501" i="1" s="1"/>
  <c r="Q501" i="1" s="1"/>
  <c r="L501" i="1"/>
  <c r="K501" i="1"/>
  <c r="M501" i="1" s="1"/>
  <c r="J501" i="1"/>
  <c r="H501" i="1"/>
  <c r="I501" i="1" s="1"/>
  <c r="O500" i="1"/>
  <c r="P500" i="1" s="1"/>
  <c r="Q500" i="1" s="1"/>
  <c r="L500" i="1"/>
  <c r="K500" i="1"/>
  <c r="M500" i="1" s="1"/>
  <c r="J500" i="1"/>
  <c r="H500" i="1"/>
  <c r="I500" i="1" s="1"/>
  <c r="O499" i="1"/>
  <c r="P499" i="1" s="1"/>
  <c r="Q499" i="1" s="1"/>
  <c r="L499" i="1"/>
  <c r="K499" i="1"/>
  <c r="M499" i="1" s="1"/>
  <c r="J499" i="1"/>
  <c r="H499" i="1"/>
  <c r="I499" i="1" s="1"/>
  <c r="O498" i="1"/>
  <c r="P498" i="1" s="1"/>
  <c r="Q498" i="1" s="1"/>
  <c r="L498" i="1"/>
  <c r="K498" i="1"/>
  <c r="M498" i="1" s="1"/>
  <c r="J498" i="1"/>
  <c r="H498" i="1"/>
  <c r="I498" i="1" s="1"/>
  <c r="O497" i="1"/>
  <c r="P497" i="1" s="1"/>
  <c r="Q497" i="1" s="1"/>
  <c r="L497" i="1"/>
  <c r="K497" i="1"/>
  <c r="M497" i="1" s="1"/>
  <c r="J497" i="1"/>
  <c r="H497" i="1"/>
  <c r="I497" i="1" s="1"/>
  <c r="O496" i="1"/>
  <c r="P496" i="1" s="1"/>
  <c r="Q496" i="1" s="1"/>
  <c r="L496" i="1"/>
  <c r="K496" i="1"/>
  <c r="M496" i="1" s="1"/>
  <c r="J496" i="1"/>
  <c r="H496" i="1"/>
  <c r="I496" i="1" s="1"/>
  <c r="O495" i="1"/>
  <c r="P495" i="1" s="1"/>
  <c r="Q495" i="1" s="1"/>
  <c r="L495" i="1"/>
  <c r="K495" i="1"/>
  <c r="M495" i="1" s="1"/>
  <c r="J495" i="1"/>
  <c r="H495" i="1"/>
  <c r="I495" i="1" s="1"/>
  <c r="O494" i="1"/>
  <c r="P494" i="1" s="1"/>
  <c r="Q494" i="1" s="1"/>
  <c r="L494" i="1"/>
  <c r="K494" i="1"/>
  <c r="M494" i="1" s="1"/>
  <c r="J494" i="1"/>
  <c r="H494" i="1"/>
  <c r="I494" i="1" s="1"/>
  <c r="O493" i="1"/>
  <c r="P493" i="1" s="1"/>
  <c r="Q493" i="1" s="1"/>
  <c r="L493" i="1"/>
  <c r="K493" i="1"/>
  <c r="M493" i="1" s="1"/>
  <c r="J493" i="1"/>
  <c r="H493" i="1"/>
  <c r="I493" i="1" s="1"/>
  <c r="O492" i="1"/>
  <c r="P492" i="1" s="1"/>
  <c r="Q492" i="1" s="1"/>
  <c r="L492" i="1"/>
  <c r="K492" i="1"/>
  <c r="M492" i="1" s="1"/>
  <c r="J492" i="1"/>
  <c r="H492" i="1"/>
  <c r="I492" i="1" s="1"/>
  <c r="O491" i="1"/>
  <c r="P491" i="1" s="1"/>
  <c r="Q491" i="1" s="1"/>
  <c r="L491" i="1"/>
  <c r="K491" i="1"/>
  <c r="J491" i="1"/>
  <c r="H491" i="1"/>
  <c r="I491" i="1" s="1"/>
  <c r="O490" i="1"/>
  <c r="P490" i="1" s="1"/>
  <c r="Q490" i="1" s="1"/>
  <c r="L490" i="1"/>
  <c r="K490" i="1"/>
  <c r="M490" i="1" s="1"/>
  <c r="J490" i="1"/>
  <c r="H490" i="1"/>
  <c r="I490" i="1" s="1"/>
  <c r="O489" i="1"/>
  <c r="P489" i="1" s="1"/>
  <c r="Q489" i="1" s="1"/>
  <c r="L489" i="1"/>
  <c r="K489" i="1"/>
  <c r="M489" i="1" s="1"/>
  <c r="J489" i="1"/>
  <c r="H489" i="1"/>
  <c r="I489" i="1" s="1"/>
  <c r="O488" i="1"/>
  <c r="P488" i="1" s="1"/>
  <c r="Q488" i="1" s="1"/>
  <c r="L488" i="1"/>
  <c r="K488" i="1"/>
  <c r="M488" i="1" s="1"/>
  <c r="J488" i="1"/>
  <c r="H488" i="1"/>
  <c r="I488" i="1" s="1"/>
  <c r="O487" i="1"/>
  <c r="P487" i="1" s="1"/>
  <c r="Q487" i="1" s="1"/>
  <c r="L487" i="1"/>
  <c r="K487" i="1"/>
  <c r="M487" i="1" s="1"/>
  <c r="J487" i="1"/>
  <c r="H487" i="1"/>
  <c r="I487" i="1" s="1"/>
  <c r="O486" i="1"/>
  <c r="P486" i="1" s="1"/>
  <c r="Q486" i="1" s="1"/>
  <c r="L486" i="1"/>
  <c r="K486" i="1"/>
  <c r="J486" i="1"/>
  <c r="H486" i="1"/>
  <c r="I486" i="1" s="1"/>
  <c r="O485" i="1"/>
  <c r="P485" i="1" s="1"/>
  <c r="Q485" i="1" s="1"/>
  <c r="L485" i="1"/>
  <c r="K485" i="1"/>
  <c r="J485" i="1"/>
  <c r="H485" i="1"/>
  <c r="I485" i="1" s="1"/>
  <c r="O484" i="1"/>
  <c r="P484" i="1" s="1"/>
  <c r="Q484" i="1" s="1"/>
  <c r="L484" i="1"/>
  <c r="K484" i="1"/>
  <c r="M484" i="1" s="1"/>
  <c r="J484" i="1"/>
  <c r="H484" i="1"/>
  <c r="I484" i="1" s="1"/>
  <c r="O483" i="1"/>
  <c r="P483" i="1" s="1"/>
  <c r="Q483" i="1" s="1"/>
  <c r="L483" i="1"/>
  <c r="K483" i="1"/>
  <c r="M483" i="1" s="1"/>
  <c r="J483" i="1"/>
  <c r="H483" i="1"/>
  <c r="I483" i="1" s="1"/>
  <c r="O482" i="1"/>
  <c r="P482" i="1" s="1"/>
  <c r="Q482" i="1" s="1"/>
  <c r="L482" i="1"/>
  <c r="K482" i="1"/>
  <c r="M482" i="1" s="1"/>
  <c r="J482" i="1"/>
  <c r="H482" i="1"/>
  <c r="I482" i="1" s="1"/>
  <c r="O481" i="1"/>
  <c r="P481" i="1" s="1"/>
  <c r="Q481" i="1" s="1"/>
  <c r="L481" i="1"/>
  <c r="K481" i="1"/>
  <c r="M481" i="1" s="1"/>
  <c r="J481" i="1"/>
  <c r="H481" i="1"/>
  <c r="I481" i="1" s="1"/>
  <c r="S480" i="1"/>
  <c r="O480" i="1"/>
  <c r="P480" i="1" s="1"/>
  <c r="Q480" i="1" s="1"/>
  <c r="L480" i="1"/>
  <c r="K480" i="1"/>
  <c r="M480" i="1" s="1"/>
  <c r="J480" i="1"/>
  <c r="H480" i="1"/>
  <c r="I480" i="1" s="1"/>
  <c r="O479" i="1"/>
  <c r="P479" i="1" s="1"/>
  <c r="Q479" i="1" s="1"/>
  <c r="L479" i="1"/>
  <c r="K479" i="1"/>
  <c r="M479" i="1" s="1"/>
  <c r="J479" i="1"/>
  <c r="H479" i="1"/>
  <c r="I479" i="1" s="1"/>
  <c r="O478" i="1"/>
  <c r="P478" i="1" s="1"/>
  <c r="Q478" i="1" s="1"/>
  <c r="L478" i="1"/>
  <c r="K478" i="1"/>
  <c r="M478" i="1" s="1"/>
  <c r="J478" i="1"/>
  <c r="H478" i="1"/>
  <c r="I478" i="1" s="1"/>
  <c r="O477" i="1"/>
  <c r="P477" i="1" s="1"/>
  <c r="Q477" i="1" s="1"/>
  <c r="L477" i="1"/>
  <c r="K477" i="1"/>
  <c r="M477" i="1" s="1"/>
  <c r="J477" i="1"/>
  <c r="H477" i="1"/>
  <c r="I477" i="1" s="1"/>
  <c r="O476" i="1"/>
  <c r="P476" i="1" s="1"/>
  <c r="Q476" i="1" s="1"/>
  <c r="L476" i="1"/>
  <c r="K476" i="1"/>
  <c r="M476" i="1" s="1"/>
  <c r="J476" i="1"/>
  <c r="H476" i="1"/>
  <c r="I476" i="1" s="1"/>
  <c r="O475" i="1"/>
  <c r="P475" i="1" s="1"/>
  <c r="Q475" i="1" s="1"/>
  <c r="L475" i="1"/>
  <c r="K475" i="1"/>
  <c r="J475" i="1"/>
  <c r="H475" i="1"/>
  <c r="I475" i="1" s="1"/>
  <c r="O474" i="1"/>
  <c r="P474" i="1" s="1"/>
  <c r="Q474" i="1" s="1"/>
  <c r="L474" i="1"/>
  <c r="K474" i="1"/>
  <c r="M474" i="1" s="1"/>
  <c r="J474" i="1"/>
  <c r="H474" i="1"/>
  <c r="I474" i="1" s="1"/>
  <c r="S473" i="1"/>
  <c r="O473" i="1"/>
  <c r="P473" i="1" s="1"/>
  <c r="Q473" i="1" s="1"/>
  <c r="L473" i="1"/>
  <c r="K473" i="1"/>
  <c r="M473" i="1" s="1"/>
  <c r="J473" i="1"/>
  <c r="H473" i="1"/>
  <c r="I473" i="1" s="1"/>
  <c r="O472" i="1"/>
  <c r="P472" i="1" s="1"/>
  <c r="Q472" i="1" s="1"/>
  <c r="L472" i="1"/>
  <c r="K472" i="1"/>
  <c r="M472" i="1" s="1"/>
  <c r="J472" i="1"/>
  <c r="H472" i="1"/>
  <c r="I472" i="1" s="1"/>
  <c r="S471" i="1"/>
  <c r="O471" i="1"/>
  <c r="P471" i="1" s="1"/>
  <c r="Q471" i="1" s="1"/>
  <c r="L471" i="1"/>
  <c r="K471" i="1"/>
  <c r="J471" i="1"/>
  <c r="H471" i="1"/>
  <c r="I471" i="1" s="1"/>
  <c r="O470" i="1"/>
  <c r="P470" i="1" s="1"/>
  <c r="Q470" i="1" s="1"/>
  <c r="L470" i="1"/>
  <c r="K470" i="1"/>
  <c r="M470" i="1" s="1"/>
  <c r="J470" i="1"/>
  <c r="H470" i="1"/>
  <c r="I470" i="1" s="1"/>
  <c r="O469" i="1"/>
  <c r="P469" i="1" s="1"/>
  <c r="Q469" i="1" s="1"/>
  <c r="L469" i="1"/>
  <c r="K469" i="1"/>
  <c r="J469" i="1"/>
  <c r="H469" i="1"/>
  <c r="I469" i="1" s="1"/>
  <c r="O468" i="1"/>
  <c r="P468" i="1" s="1"/>
  <c r="Q468" i="1" s="1"/>
  <c r="L468" i="1"/>
  <c r="K468" i="1"/>
  <c r="M468" i="1" s="1"/>
  <c r="J468" i="1"/>
  <c r="H468" i="1"/>
  <c r="I468" i="1" s="1"/>
  <c r="O467" i="1"/>
  <c r="P467" i="1" s="1"/>
  <c r="Q467" i="1" s="1"/>
  <c r="L467" i="1"/>
  <c r="K467" i="1"/>
  <c r="M467" i="1" s="1"/>
  <c r="J467" i="1"/>
  <c r="H467" i="1"/>
  <c r="I467" i="1" s="1"/>
  <c r="O466" i="1"/>
  <c r="P466" i="1" s="1"/>
  <c r="Q466" i="1" s="1"/>
  <c r="L466" i="1"/>
  <c r="K466" i="1"/>
  <c r="M466" i="1" s="1"/>
  <c r="J466" i="1"/>
  <c r="H466" i="1"/>
  <c r="I466" i="1" s="1"/>
  <c r="O465" i="1"/>
  <c r="P465" i="1" s="1"/>
  <c r="Q465" i="1" s="1"/>
  <c r="L465" i="1"/>
  <c r="K465" i="1"/>
  <c r="M465" i="1" s="1"/>
  <c r="J465" i="1"/>
  <c r="H465" i="1"/>
  <c r="I465" i="1" s="1"/>
  <c r="O464" i="1"/>
  <c r="P464" i="1" s="1"/>
  <c r="Q464" i="1" s="1"/>
  <c r="L464" i="1"/>
  <c r="K464" i="1"/>
  <c r="M464" i="1" s="1"/>
  <c r="J464" i="1"/>
  <c r="H464" i="1"/>
  <c r="I464" i="1" s="1"/>
  <c r="O463" i="1"/>
  <c r="P463" i="1" s="1"/>
  <c r="Q463" i="1" s="1"/>
  <c r="L463" i="1"/>
  <c r="K463" i="1"/>
  <c r="M463" i="1" s="1"/>
  <c r="J463" i="1"/>
  <c r="H463" i="1"/>
  <c r="I463" i="1" s="1"/>
  <c r="O462" i="1"/>
  <c r="P462" i="1" s="1"/>
  <c r="Q462" i="1" s="1"/>
  <c r="L462" i="1"/>
  <c r="K462" i="1"/>
  <c r="M462" i="1" s="1"/>
  <c r="J462" i="1"/>
  <c r="H462" i="1"/>
  <c r="I462" i="1" s="1"/>
  <c r="O461" i="1"/>
  <c r="P461" i="1" s="1"/>
  <c r="Q461" i="1" s="1"/>
  <c r="L461" i="1"/>
  <c r="K461" i="1"/>
  <c r="M461" i="1" s="1"/>
  <c r="J461" i="1"/>
  <c r="H461" i="1"/>
  <c r="I461" i="1" s="1"/>
  <c r="S460" i="1"/>
  <c r="O460" i="1"/>
  <c r="P460" i="1" s="1"/>
  <c r="Q460" i="1" s="1"/>
  <c r="L460" i="1"/>
  <c r="K460" i="1"/>
  <c r="M460" i="1" s="1"/>
  <c r="J460" i="1"/>
  <c r="H460" i="1"/>
  <c r="I460" i="1" s="1"/>
  <c r="O459" i="1"/>
  <c r="P459" i="1" s="1"/>
  <c r="Q459" i="1" s="1"/>
  <c r="L459" i="1"/>
  <c r="K459" i="1"/>
  <c r="M459" i="1" s="1"/>
  <c r="J459" i="1"/>
  <c r="H459" i="1"/>
  <c r="I459" i="1" s="1"/>
  <c r="O458" i="1"/>
  <c r="P458" i="1" s="1"/>
  <c r="Q458" i="1" s="1"/>
  <c r="L458" i="1"/>
  <c r="K458" i="1"/>
  <c r="M458" i="1" s="1"/>
  <c r="J458" i="1"/>
  <c r="H458" i="1"/>
  <c r="I458" i="1" s="1"/>
  <c r="O457" i="1"/>
  <c r="P457" i="1" s="1"/>
  <c r="Q457" i="1" s="1"/>
  <c r="L457" i="1"/>
  <c r="K457" i="1"/>
  <c r="J457" i="1"/>
  <c r="H457" i="1"/>
  <c r="I457" i="1" s="1"/>
  <c r="O456" i="1"/>
  <c r="P456" i="1" s="1"/>
  <c r="Q456" i="1" s="1"/>
  <c r="L456" i="1"/>
  <c r="K456" i="1"/>
  <c r="M456" i="1" s="1"/>
  <c r="J456" i="1"/>
  <c r="H456" i="1"/>
  <c r="I456" i="1" s="1"/>
  <c r="O455" i="1"/>
  <c r="P455" i="1" s="1"/>
  <c r="Q455" i="1" s="1"/>
  <c r="L455" i="1"/>
  <c r="K455" i="1"/>
  <c r="M455" i="1" s="1"/>
  <c r="J455" i="1"/>
  <c r="H455" i="1"/>
  <c r="I455" i="1" s="1"/>
  <c r="O454" i="1"/>
  <c r="P454" i="1" s="1"/>
  <c r="Q454" i="1" s="1"/>
  <c r="L454" i="1"/>
  <c r="K454" i="1"/>
  <c r="J454" i="1"/>
  <c r="H454" i="1"/>
  <c r="I454" i="1" s="1"/>
  <c r="O453" i="1"/>
  <c r="P453" i="1" s="1"/>
  <c r="Q453" i="1" s="1"/>
  <c r="L453" i="1"/>
  <c r="K453" i="1"/>
  <c r="M453" i="1" s="1"/>
  <c r="J453" i="1"/>
  <c r="H453" i="1"/>
  <c r="I453" i="1" s="1"/>
  <c r="O452" i="1"/>
  <c r="P452" i="1" s="1"/>
  <c r="Q452" i="1" s="1"/>
  <c r="L452" i="1"/>
  <c r="K452" i="1"/>
  <c r="M452" i="1" s="1"/>
  <c r="J452" i="1"/>
  <c r="H452" i="1"/>
  <c r="I452" i="1" s="1"/>
  <c r="O451" i="1"/>
  <c r="P451" i="1" s="1"/>
  <c r="Q451" i="1" s="1"/>
  <c r="L451" i="1"/>
  <c r="K451" i="1"/>
  <c r="M451" i="1" s="1"/>
  <c r="J451" i="1"/>
  <c r="H451" i="1"/>
  <c r="I451" i="1" s="1"/>
  <c r="O450" i="1"/>
  <c r="P450" i="1" s="1"/>
  <c r="Q450" i="1" s="1"/>
  <c r="L450" i="1"/>
  <c r="K450" i="1"/>
  <c r="M450" i="1" s="1"/>
  <c r="J450" i="1"/>
  <c r="H450" i="1"/>
  <c r="I450" i="1" s="1"/>
  <c r="O449" i="1"/>
  <c r="P449" i="1" s="1"/>
  <c r="Q449" i="1" s="1"/>
  <c r="L449" i="1"/>
  <c r="K449" i="1"/>
  <c r="J449" i="1"/>
  <c r="H449" i="1"/>
  <c r="I449" i="1" s="1"/>
  <c r="O448" i="1"/>
  <c r="P448" i="1" s="1"/>
  <c r="Q448" i="1" s="1"/>
  <c r="L448" i="1"/>
  <c r="K448" i="1"/>
  <c r="J448" i="1"/>
  <c r="H448" i="1"/>
  <c r="I448" i="1" s="1"/>
  <c r="O447" i="1"/>
  <c r="P447" i="1" s="1"/>
  <c r="Q447" i="1" s="1"/>
  <c r="L447" i="1"/>
  <c r="K447" i="1"/>
  <c r="M447" i="1" s="1"/>
  <c r="J447" i="1"/>
  <c r="H447" i="1"/>
  <c r="I447" i="1" s="1"/>
  <c r="O446" i="1"/>
  <c r="P446" i="1" s="1"/>
  <c r="Q446" i="1" s="1"/>
  <c r="L446" i="1"/>
  <c r="K446" i="1"/>
  <c r="M446" i="1" s="1"/>
  <c r="J446" i="1"/>
  <c r="H446" i="1"/>
  <c r="I446" i="1" s="1"/>
  <c r="S445" i="1"/>
  <c r="O445" i="1"/>
  <c r="P445" i="1" s="1"/>
  <c r="Q445" i="1" s="1"/>
  <c r="L445" i="1"/>
  <c r="K445" i="1"/>
  <c r="J445" i="1"/>
  <c r="H445" i="1"/>
  <c r="I445" i="1" s="1"/>
  <c r="O444" i="1"/>
  <c r="P444" i="1" s="1"/>
  <c r="Q444" i="1" s="1"/>
  <c r="L444" i="1"/>
  <c r="K444" i="1"/>
  <c r="M444" i="1" s="1"/>
  <c r="J444" i="1"/>
  <c r="H444" i="1"/>
  <c r="I444" i="1" s="1"/>
  <c r="O443" i="1"/>
  <c r="P443" i="1" s="1"/>
  <c r="Q443" i="1" s="1"/>
  <c r="L443" i="1"/>
  <c r="K443" i="1"/>
  <c r="J443" i="1"/>
  <c r="H443" i="1"/>
  <c r="I443" i="1" s="1"/>
  <c r="O442" i="1"/>
  <c r="P442" i="1" s="1"/>
  <c r="Q442" i="1" s="1"/>
  <c r="L442" i="1"/>
  <c r="K442" i="1"/>
  <c r="J442" i="1"/>
  <c r="H442" i="1"/>
  <c r="I442" i="1" s="1"/>
  <c r="O441" i="1"/>
  <c r="P441" i="1" s="1"/>
  <c r="Q441" i="1" s="1"/>
  <c r="L441" i="1"/>
  <c r="K441" i="1"/>
  <c r="J441" i="1"/>
  <c r="H441" i="1"/>
  <c r="I441" i="1" s="1"/>
  <c r="O440" i="1"/>
  <c r="P440" i="1" s="1"/>
  <c r="Q440" i="1" s="1"/>
  <c r="L440" i="1"/>
  <c r="K440" i="1"/>
  <c r="M440" i="1" s="1"/>
  <c r="J440" i="1"/>
  <c r="H440" i="1"/>
  <c r="I440" i="1" s="1"/>
  <c r="O439" i="1"/>
  <c r="P439" i="1" s="1"/>
  <c r="Q439" i="1" s="1"/>
  <c r="L439" i="1"/>
  <c r="K439" i="1"/>
  <c r="M439" i="1" s="1"/>
  <c r="J439" i="1"/>
  <c r="H439" i="1"/>
  <c r="I439" i="1" s="1"/>
  <c r="O438" i="1"/>
  <c r="P438" i="1" s="1"/>
  <c r="Q438" i="1" s="1"/>
  <c r="L438" i="1"/>
  <c r="K438" i="1"/>
  <c r="M438" i="1" s="1"/>
  <c r="J438" i="1"/>
  <c r="H438" i="1"/>
  <c r="I438" i="1" s="1"/>
  <c r="O437" i="1"/>
  <c r="P437" i="1" s="1"/>
  <c r="Q437" i="1" s="1"/>
  <c r="L437" i="1"/>
  <c r="K437" i="1"/>
  <c r="J437" i="1"/>
  <c r="H437" i="1"/>
  <c r="I437" i="1" s="1"/>
  <c r="O436" i="1"/>
  <c r="P436" i="1" s="1"/>
  <c r="Q436" i="1" s="1"/>
  <c r="L436" i="1"/>
  <c r="K436" i="1"/>
  <c r="J436" i="1"/>
  <c r="H436" i="1"/>
  <c r="I436" i="1" s="1"/>
  <c r="O435" i="1"/>
  <c r="P435" i="1" s="1"/>
  <c r="Q435" i="1" s="1"/>
  <c r="L435" i="1"/>
  <c r="K435" i="1"/>
  <c r="M435" i="1" s="1"/>
  <c r="J435" i="1"/>
  <c r="H435" i="1"/>
  <c r="I435" i="1" s="1"/>
  <c r="O434" i="1"/>
  <c r="P434" i="1" s="1"/>
  <c r="Q434" i="1" s="1"/>
  <c r="L434" i="1"/>
  <c r="K434" i="1"/>
  <c r="J434" i="1"/>
  <c r="H434" i="1"/>
  <c r="I434" i="1" s="1"/>
  <c r="O433" i="1"/>
  <c r="P433" i="1" s="1"/>
  <c r="Q433" i="1" s="1"/>
  <c r="L433" i="1"/>
  <c r="K433" i="1"/>
  <c r="M433" i="1" s="1"/>
  <c r="J433" i="1"/>
  <c r="H433" i="1"/>
  <c r="I433" i="1" s="1"/>
  <c r="O432" i="1"/>
  <c r="P432" i="1" s="1"/>
  <c r="Q432" i="1" s="1"/>
  <c r="L432" i="1"/>
  <c r="K432" i="1"/>
  <c r="M432" i="1" s="1"/>
  <c r="J432" i="1"/>
  <c r="H432" i="1"/>
  <c r="I432" i="1" s="1"/>
  <c r="O431" i="1"/>
  <c r="P431" i="1" s="1"/>
  <c r="Q431" i="1" s="1"/>
  <c r="L431" i="1"/>
  <c r="K431" i="1"/>
  <c r="M431" i="1" s="1"/>
  <c r="J431" i="1"/>
  <c r="H431" i="1"/>
  <c r="I431" i="1" s="1"/>
  <c r="O430" i="1"/>
  <c r="P430" i="1" s="1"/>
  <c r="Q430" i="1" s="1"/>
  <c r="L430" i="1"/>
  <c r="K430" i="1"/>
  <c r="M430" i="1" s="1"/>
  <c r="J430" i="1"/>
  <c r="H430" i="1"/>
  <c r="I430" i="1" s="1"/>
  <c r="O429" i="1"/>
  <c r="P429" i="1" s="1"/>
  <c r="Q429" i="1" s="1"/>
  <c r="L429" i="1"/>
  <c r="K429" i="1"/>
  <c r="M429" i="1" s="1"/>
  <c r="J429" i="1"/>
  <c r="H429" i="1"/>
  <c r="I429" i="1" s="1"/>
  <c r="O428" i="1"/>
  <c r="P428" i="1" s="1"/>
  <c r="Q428" i="1" s="1"/>
  <c r="L428" i="1"/>
  <c r="K428" i="1"/>
  <c r="M428" i="1" s="1"/>
  <c r="J428" i="1"/>
  <c r="H428" i="1"/>
  <c r="I428" i="1" s="1"/>
  <c r="O427" i="1"/>
  <c r="P427" i="1" s="1"/>
  <c r="Q427" i="1" s="1"/>
  <c r="L427" i="1"/>
  <c r="K427" i="1"/>
  <c r="M427" i="1" s="1"/>
  <c r="J427" i="1"/>
  <c r="H427" i="1"/>
  <c r="I427" i="1" s="1"/>
  <c r="O426" i="1"/>
  <c r="P426" i="1" s="1"/>
  <c r="Q426" i="1" s="1"/>
  <c r="L426" i="1"/>
  <c r="K426" i="1"/>
  <c r="M426" i="1" s="1"/>
  <c r="J426" i="1"/>
  <c r="H426" i="1"/>
  <c r="I426" i="1" s="1"/>
  <c r="O425" i="1"/>
  <c r="P425" i="1" s="1"/>
  <c r="Q425" i="1" s="1"/>
  <c r="L425" i="1"/>
  <c r="K425" i="1"/>
  <c r="J425" i="1"/>
  <c r="H425" i="1"/>
  <c r="I425" i="1" s="1"/>
  <c r="O424" i="1"/>
  <c r="P424" i="1" s="1"/>
  <c r="Q424" i="1" s="1"/>
  <c r="L424" i="1"/>
  <c r="K424" i="1"/>
  <c r="M424" i="1" s="1"/>
  <c r="J424" i="1"/>
  <c r="H424" i="1"/>
  <c r="I424" i="1" s="1"/>
  <c r="O423" i="1"/>
  <c r="P423" i="1" s="1"/>
  <c r="Q423" i="1" s="1"/>
  <c r="L423" i="1"/>
  <c r="K423" i="1"/>
  <c r="M423" i="1" s="1"/>
  <c r="J423" i="1"/>
  <c r="H423" i="1"/>
  <c r="I423" i="1" s="1"/>
  <c r="O422" i="1"/>
  <c r="P422" i="1" s="1"/>
  <c r="Q422" i="1" s="1"/>
  <c r="L422" i="1"/>
  <c r="K422" i="1"/>
  <c r="J422" i="1"/>
  <c r="H422" i="1"/>
  <c r="I422" i="1" s="1"/>
  <c r="O421" i="1"/>
  <c r="P421" i="1" s="1"/>
  <c r="Q421" i="1" s="1"/>
  <c r="L421" i="1"/>
  <c r="K421" i="1"/>
  <c r="M421" i="1" s="1"/>
  <c r="J421" i="1"/>
  <c r="H421" i="1"/>
  <c r="I421" i="1" s="1"/>
  <c r="O420" i="1"/>
  <c r="P420" i="1" s="1"/>
  <c r="Q420" i="1" s="1"/>
  <c r="L420" i="1"/>
  <c r="K420" i="1"/>
  <c r="M420" i="1" s="1"/>
  <c r="J420" i="1"/>
  <c r="H420" i="1"/>
  <c r="I420" i="1" s="1"/>
  <c r="O419" i="1"/>
  <c r="P419" i="1" s="1"/>
  <c r="Q419" i="1" s="1"/>
  <c r="L419" i="1"/>
  <c r="K419" i="1"/>
  <c r="M419" i="1" s="1"/>
  <c r="J419" i="1"/>
  <c r="H419" i="1"/>
  <c r="I419" i="1" s="1"/>
  <c r="O418" i="1"/>
  <c r="P418" i="1" s="1"/>
  <c r="Q418" i="1" s="1"/>
  <c r="L418" i="1"/>
  <c r="K418" i="1"/>
  <c r="M418" i="1" s="1"/>
  <c r="J418" i="1"/>
  <c r="H418" i="1"/>
  <c r="I418" i="1" s="1"/>
  <c r="O417" i="1"/>
  <c r="P417" i="1" s="1"/>
  <c r="Q417" i="1" s="1"/>
  <c r="L417" i="1"/>
  <c r="K417" i="1"/>
  <c r="M417" i="1" s="1"/>
  <c r="J417" i="1"/>
  <c r="H417" i="1"/>
  <c r="I417" i="1" s="1"/>
  <c r="O416" i="1"/>
  <c r="P416" i="1" s="1"/>
  <c r="Q416" i="1" s="1"/>
  <c r="L416" i="1"/>
  <c r="K416" i="1"/>
  <c r="M416" i="1" s="1"/>
  <c r="J416" i="1"/>
  <c r="H416" i="1"/>
  <c r="I416" i="1" s="1"/>
  <c r="O415" i="1"/>
  <c r="P415" i="1" s="1"/>
  <c r="Q415" i="1" s="1"/>
  <c r="L415" i="1"/>
  <c r="K415" i="1"/>
  <c r="M415" i="1" s="1"/>
  <c r="J415" i="1"/>
  <c r="H415" i="1"/>
  <c r="I415" i="1" s="1"/>
  <c r="O414" i="1"/>
  <c r="P414" i="1" s="1"/>
  <c r="Q414" i="1" s="1"/>
  <c r="L414" i="1"/>
  <c r="K414" i="1"/>
  <c r="J414" i="1"/>
  <c r="H414" i="1"/>
  <c r="I414" i="1" s="1"/>
  <c r="O413" i="1"/>
  <c r="P413" i="1" s="1"/>
  <c r="Q413" i="1" s="1"/>
  <c r="L413" i="1"/>
  <c r="K413" i="1"/>
  <c r="M413" i="1" s="1"/>
  <c r="J413" i="1"/>
  <c r="H413" i="1"/>
  <c r="I413" i="1" s="1"/>
  <c r="O412" i="1"/>
  <c r="P412" i="1" s="1"/>
  <c r="Q412" i="1" s="1"/>
  <c r="L412" i="1"/>
  <c r="K412" i="1"/>
  <c r="M412" i="1" s="1"/>
  <c r="J412" i="1"/>
  <c r="H412" i="1"/>
  <c r="I412" i="1" s="1"/>
  <c r="O411" i="1"/>
  <c r="P411" i="1" s="1"/>
  <c r="Q411" i="1" s="1"/>
  <c r="L411" i="1"/>
  <c r="K411" i="1"/>
  <c r="M411" i="1" s="1"/>
  <c r="J411" i="1"/>
  <c r="H411" i="1"/>
  <c r="I411" i="1" s="1"/>
  <c r="O410" i="1"/>
  <c r="P410" i="1" s="1"/>
  <c r="Q410" i="1" s="1"/>
  <c r="L410" i="1"/>
  <c r="K410" i="1"/>
  <c r="J410" i="1"/>
  <c r="H410" i="1"/>
  <c r="I410" i="1" s="1"/>
  <c r="O409" i="1"/>
  <c r="P409" i="1" s="1"/>
  <c r="Q409" i="1" s="1"/>
  <c r="L409" i="1"/>
  <c r="K409" i="1"/>
  <c r="J409" i="1"/>
  <c r="H409" i="1"/>
  <c r="I409" i="1" s="1"/>
  <c r="O408" i="1"/>
  <c r="P408" i="1" s="1"/>
  <c r="Q408" i="1" s="1"/>
  <c r="L408" i="1"/>
  <c r="K408" i="1"/>
  <c r="M408" i="1" s="1"/>
  <c r="J408" i="1"/>
  <c r="H408" i="1"/>
  <c r="I408" i="1" s="1"/>
  <c r="O407" i="1"/>
  <c r="P407" i="1" s="1"/>
  <c r="Q407" i="1" s="1"/>
  <c r="L407" i="1"/>
  <c r="K407" i="1"/>
  <c r="M407" i="1" s="1"/>
  <c r="J407" i="1"/>
  <c r="H407" i="1"/>
  <c r="I407" i="1" s="1"/>
  <c r="O406" i="1"/>
  <c r="P406" i="1" s="1"/>
  <c r="Q406" i="1" s="1"/>
  <c r="L406" i="1"/>
  <c r="K406" i="1"/>
  <c r="M406" i="1" s="1"/>
  <c r="J406" i="1"/>
  <c r="H406" i="1"/>
  <c r="I406" i="1" s="1"/>
  <c r="O405" i="1"/>
  <c r="P405" i="1" s="1"/>
  <c r="Q405" i="1" s="1"/>
  <c r="L405" i="1"/>
  <c r="K405" i="1"/>
  <c r="J405" i="1"/>
  <c r="H405" i="1"/>
  <c r="I405" i="1" s="1"/>
  <c r="O404" i="1"/>
  <c r="P404" i="1" s="1"/>
  <c r="Q404" i="1" s="1"/>
  <c r="L404" i="1"/>
  <c r="K404" i="1"/>
  <c r="M404" i="1" s="1"/>
  <c r="J404" i="1"/>
  <c r="H404" i="1"/>
  <c r="I404" i="1" s="1"/>
  <c r="O403" i="1"/>
  <c r="P403" i="1" s="1"/>
  <c r="Q403" i="1" s="1"/>
  <c r="L403" i="1"/>
  <c r="K403" i="1"/>
  <c r="J403" i="1"/>
  <c r="H403" i="1"/>
  <c r="I403" i="1" s="1"/>
  <c r="O402" i="1"/>
  <c r="P402" i="1" s="1"/>
  <c r="Q402" i="1" s="1"/>
  <c r="L402" i="1"/>
  <c r="K402" i="1"/>
  <c r="M402" i="1" s="1"/>
  <c r="J402" i="1"/>
  <c r="H402" i="1"/>
  <c r="I402" i="1" s="1"/>
  <c r="S401" i="1"/>
  <c r="O401" i="1"/>
  <c r="P401" i="1" s="1"/>
  <c r="Q401" i="1" s="1"/>
  <c r="L401" i="1"/>
  <c r="K401" i="1"/>
  <c r="J401" i="1"/>
  <c r="H401" i="1"/>
  <c r="I401" i="1" s="1"/>
  <c r="S400" i="1"/>
  <c r="O400" i="1"/>
  <c r="P400" i="1" s="1"/>
  <c r="Q400" i="1" s="1"/>
  <c r="L400" i="1"/>
  <c r="K400" i="1"/>
  <c r="J400" i="1"/>
  <c r="H400" i="1"/>
  <c r="I400" i="1" s="1"/>
  <c r="O399" i="1"/>
  <c r="P399" i="1" s="1"/>
  <c r="Q399" i="1" s="1"/>
  <c r="L399" i="1"/>
  <c r="K399" i="1"/>
  <c r="M399" i="1" s="1"/>
  <c r="J399" i="1"/>
  <c r="H399" i="1"/>
  <c r="I399" i="1" s="1"/>
  <c r="O398" i="1"/>
  <c r="P398" i="1" s="1"/>
  <c r="Q398" i="1" s="1"/>
  <c r="L398" i="1"/>
  <c r="K398" i="1"/>
  <c r="M398" i="1" s="1"/>
  <c r="J398" i="1"/>
  <c r="H398" i="1"/>
  <c r="I398" i="1" s="1"/>
  <c r="O397" i="1"/>
  <c r="P397" i="1" s="1"/>
  <c r="Q397" i="1" s="1"/>
  <c r="L397" i="1"/>
  <c r="K397" i="1"/>
  <c r="M397" i="1" s="1"/>
  <c r="J397" i="1"/>
  <c r="H397" i="1"/>
  <c r="I397" i="1" s="1"/>
  <c r="O396" i="1"/>
  <c r="P396" i="1" s="1"/>
  <c r="Q396" i="1" s="1"/>
  <c r="L396" i="1"/>
  <c r="K396" i="1"/>
  <c r="J396" i="1"/>
  <c r="H396" i="1"/>
  <c r="I396" i="1" s="1"/>
  <c r="O395" i="1"/>
  <c r="P395" i="1" s="1"/>
  <c r="Q395" i="1" s="1"/>
  <c r="L395" i="1"/>
  <c r="K395" i="1"/>
  <c r="M395" i="1" s="1"/>
  <c r="J395" i="1"/>
  <c r="H395" i="1"/>
  <c r="I395" i="1" s="1"/>
  <c r="O394" i="1"/>
  <c r="P394" i="1" s="1"/>
  <c r="Q394" i="1" s="1"/>
  <c r="L394" i="1"/>
  <c r="K394" i="1"/>
  <c r="J394" i="1"/>
  <c r="H394" i="1"/>
  <c r="I394" i="1" s="1"/>
  <c r="O393" i="1"/>
  <c r="P393" i="1" s="1"/>
  <c r="Q393" i="1" s="1"/>
  <c r="L393" i="1"/>
  <c r="K393" i="1"/>
  <c r="M393" i="1" s="1"/>
  <c r="J393" i="1"/>
  <c r="H393" i="1"/>
  <c r="I393" i="1" s="1"/>
  <c r="O392" i="1"/>
  <c r="P392" i="1" s="1"/>
  <c r="Q392" i="1" s="1"/>
  <c r="L392" i="1"/>
  <c r="K392" i="1"/>
  <c r="M392" i="1" s="1"/>
  <c r="J392" i="1"/>
  <c r="H392" i="1"/>
  <c r="I392" i="1" s="1"/>
  <c r="O391" i="1"/>
  <c r="P391" i="1" s="1"/>
  <c r="Q391" i="1" s="1"/>
  <c r="L391" i="1"/>
  <c r="K391" i="1"/>
  <c r="M391" i="1" s="1"/>
  <c r="J391" i="1"/>
  <c r="H391" i="1"/>
  <c r="I391" i="1" s="1"/>
  <c r="O390" i="1"/>
  <c r="P390" i="1" s="1"/>
  <c r="Q390" i="1" s="1"/>
  <c r="L390" i="1"/>
  <c r="K390" i="1"/>
  <c r="M390" i="1" s="1"/>
  <c r="J390" i="1"/>
  <c r="H390" i="1"/>
  <c r="I390" i="1" s="1"/>
  <c r="O389" i="1"/>
  <c r="P389" i="1" s="1"/>
  <c r="Q389" i="1" s="1"/>
  <c r="L389" i="1"/>
  <c r="K389" i="1"/>
  <c r="M389" i="1" s="1"/>
  <c r="J389" i="1"/>
  <c r="H389" i="1"/>
  <c r="I389" i="1" s="1"/>
  <c r="O388" i="1"/>
  <c r="P388" i="1" s="1"/>
  <c r="Q388" i="1" s="1"/>
  <c r="L388" i="1"/>
  <c r="K388" i="1"/>
  <c r="M388" i="1" s="1"/>
  <c r="J388" i="1"/>
  <c r="H388" i="1"/>
  <c r="I388" i="1" s="1"/>
  <c r="O387" i="1"/>
  <c r="P387" i="1" s="1"/>
  <c r="Q387" i="1" s="1"/>
  <c r="L387" i="1"/>
  <c r="K387" i="1"/>
  <c r="J387" i="1"/>
  <c r="H387" i="1"/>
  <c r="I387" i="1" s="1"/>
  <c r="S386" i="1"/>
  <c r="O386" i="1"/>
  <c r="P386" i="1" s="1"/>
  <c r="Q386" i="1" s="1"/>
  <c r="L386" i="1"/>
  <c r="K386" i="1"/>
  <c r="J386" i="1"/>
  <c r="H386" i="1"/>
  <c r="I386" i="1" s="1"/>
  <c r="O385" i="1"/>
  <c r="P385" i="1" s="1"/>
  <c r="Q385" i="1" s="1"/>
  <c r="L385" i="1"/>
  <c r="K385" i="1"/>
  <c r="J385" i="1"/>
  <c r="H385" i="1"/>
  <c r="I385" i="1" s="1"/>
  <c r="O384" i="1"/>
  <c r="P384" i="1" s="1"/>
  <c r="Q384" i="1" s="1"/>
  <c r="L384" i="1"/>
  <c r="K384" i="1"/>
  <c r="M384" i="1" s="1"/>
  <c r="J384" i="1"/>
  <c r="H384" i="1"/>
  <c r="I384" i="1" s="1"/>
  <c r="O383" i="1"/>
  <c r="P383" i="1" s="1"/>
  <c r="Q383" i="1" s="1"/>
  <c r="L383" i="1"/>
  <c r="K383" i="1"/>
  <c r="M383" i="1" s="1"/>
  <c r="J383" i="1"/>
  <c r="H383" i="1"/>
  <c r="I383" i="1" s="1"/>
  <c r="O382" i="1"/>
  <c r="P382" i="1" s="1"/>
  <c r="Q382" i="1" s="1"/>
  <c r="L382" i="1"/>
  <c r="K382" i="1"/>
  <c r="J382" i="1"/>
  <c r="H382" i="1"/>
  <c r="I382" i="1" s="1"/>
  <c r="O381" i="1"/>
  <c r="P381" i="1" s="1"/>
  <c r="Q381" i="1" s="1"/>
  <c r="L381" i="1"/>
  <c r="K381" i="1"/>
  <c r="M381" i="1" s="1"/>
  <c r="J381" i="1"/>
  <c r="H381" i="1"/>
  <c r="I381" i="1" s="1"/>
  <c r="O380" i="1"/>
  <c r="P380" i="1" s="1"/>
  <c r="Q380" i="1" s="1"/>
  <c r="L380" i="1"/>
  <c r="K380" i="1"/>
  <c r="J380" i="1"/>
  <c r="H380" i="1"/>
  <c r="I380" i="1" s="1"/>
  <c r="O379" i="1"/>
  <c r="P379" i="1" s="1"/>
  <c r="Q379" i="1" s="1"/>
  <c r="L379" i="1"/>
  <c r="K379" i="1"/>
  <c r="M379" i="1" s="1"/>
  <c r="J379" i="1"/>
  <c r="H379" i="1"/>
  <c r="I379" i="1" s="1"/>
  <c r="O378" i="1"/>
  <c r="P378" i="1" s="1"/>
  <c r="Q378" i="1" s="1"/>
  <c r="L378" i="1"/>
  <c r="K378" i="1"/>
  <c r="J378" i="1"/>
  <c r="H378" i="1"/>
  <c r="I378" i="1" s="1"/>
  <c r="O377" i="1"/>
  <c r="P377" i="1" s="1"/>
  <c r="Q377" i="1" s="1"/>
  <c r="L377" i="1"/>
  <c r="K377" i="1"/>
  <c r="J377" i="1"/>
  <c r="H377" i="1"/>
  <c r="I377" i="1" s="1"/>
  <c r="O376" i="1"/>
  <c r="P376" i="1" s="1"/>
  <c r="Q376" i="1" s="1"/>
  <c r="L376" i="1"/>
  <c r="K376" i="1"/>
  <c r="M376" i="1" s="1"/>
  <c r="J376" i="1"/>
  <c r="H376" i="1"/>
  <c r="I376" i="1" s="1"/>
  <c r="O375" i="1"/>
  <c r="P375" i="1" s="1"/>
  <c r="Q375" i="1" s="1"/>
  <c r="L375" i="1"/>
  <c r="K375" i="1"/>
  <c r="M375" i="1" s="1"/>
  <c r="J375" i="1"/>
  <c r="H375" i="1"/>
  <c r="I375" i="1" s="1"/>
  <c r="O374" i="1"/>
  <c r="P374" i="1" s="1"/>
  <c r="Q374" i="1" s="1"/>
  <c r="L374" i="1"/>
  <c r="K374" i="1"/>
  <c r="M374" i="1" s="1"/>
  <c r="J374" i="1"/>
  <c r="H374" i="1"/>
  <c r="I374" i="1" s="1"/>
  <c r="O373" i="1"/>
  <c r="P373" i="1" s="1"/>
  <c r="Q373" i="1" s="1"/>
  <c r="L373" i="1"/>
  <c r="K373" i="1"/>
  <c r="J373" i="1"/>
  <c r="H373" i="1"/>
  <c r="I373" i="1" s="1"/>
  <c r="O372" i="1"/>
  <c r="P372" i="1" s="1"/>
  <c r="Q372" i="1" s="1"/>
  <c r="L372" i="1"/>
  <c r="K372" i="1"/>
  <c r="M372" i="1" s="1"/>
  <c r="J372" i="1"/>
  <c r="H372" i="1"/>
  <c r="I372" i="1" s="1"/>
  <c r="O371" i="1"/>
  <c r="P371" i="1" s="1"/>
  <c r="Q371" i="1" s="1"/>
  <c r="L371" i="1"/>
  <c r="K371" i="1"/>
  <c r="J371" i="1"/>
  <c r="H371" i="1"/>
  <c r="I371" i="1" s="1"/>
  <c r="O370" i="1"/>
  <c r="P370" i="1" s="1"/>
  <c r="Q370" i="1" s="1"/>
  <c r="L370" i="1"/>
  <c r="K370" i="1"/>
  <c r="M370" i="1" s="1"/>
  <c r="J370" i="1"/>
  <c r="H370" i="1"/>
  <c r="I370" i="1" s="1"/>
  <c r="O369" i="1"/>
  <c r="P369" i="1" s="1"/>
  <c r="Q369" i="1" s="1"/>
  <c r="L369" i="1"/>
  <c r="K369" i="1"/>
  <c r="J369" i="1"/>
  <c r="H369" i="1"/>
  <c r="I369" i="1" s="1"/>
  <c r="O368" i="1"/>
  <c r="P368" i="1" s="1"/>
  <c r="Q368" i="1" s="1"/>
  <c r="L368" i="1"/>
  <c r="K368" i="1"/>
  <c r="M368" i="1" s="1"/>
  <c r="J368" i="1"/>
  <c r="H368" i="1"/>
  <c r="I368" i="1" s="1"/>
  <c r="O367" i="1"/>
  <c r="P367" i="1" s="1"/>
  <c r="Q367" i="1" s="1"/>
  <c r="L367" i="1"/>
  <c r="K367" i="1"/>
  <c r="M367" i="1" s="1"/>
  <c r="J367" i="1"/>
  <c r="H367" i="1"/>
  <c r="I367" i="1" s="1"/>
  <c r="O366" i="1"/>
  <c r="P366" i="1" s="1"/>
  <c r="Q366" i="1" s="1"/>
  <c r="L366" i="1"/>
  <c r="K366" i="1"/>
  <c r="J366" i="1"/>
  <c r="H366" i="1"/>
  <c r="I366" i="1" s="1"/>
  <c r="O365" i="1"/>
  <c r="P365" i="1" s="1"/>
  <c r="Q365" i="1" s="1"/>
  <c r="L365" i="1"/>
  <c r="K365" i="1"/>
  <c r="M365" i="1" s="1"/>
  <c r="J365" i="1"/>
  <c r="H365" i="1"/>
  <c r="I365" i="1" s="1"/>
  <c r="O364" i="1"/>
  <c r="P364" i="1" s="1"/>
  <c r="Q364" i="1" s="1"/>
  <c r="L364" i="1"/>
  <c r="K364" i="1"/>
  <c r="J364" i="1"/>
  <c r="H364" i="1"/>
  <c r="I364" i="1" s="1"/>
  <c r="O363" i="1"/>
  <c r="P363" i="1" s="1"/>
  <c r="Q363" i="1" s="1"/>
  <c r="L363" i="1"/>
  <c r="K363" i="1"/>
  <c r="M363" i="1" s="1"/>
  <c r="J363" i="1"/>
  <c r="H363" i="1"/>
  <c r="I363" i="1" s="1"/>
  <c r="O362" i="1"/>
  <c r="P362" i="1" s="1"/>
  <c r="Q362" i="1" s="1"/>
  <c r="L362" i="1"/>
  <c r="K362" i="1"/>
  <c r="J362" i="1"/>
  <c r="H362" i="1"/>
  <c r="I362" i="1" s="1"/>
  <c r="O361" i="1"/>
  <c r="P361" i="1" s="1"/>
  <c r="Q361" i="1" s="1"/>
  <c r="L361" i="1"/>
  <c r="K361" i="1"/>
  <c r="M361" i="1" s="1"/>
  <c r="J361" i="1"/>
  <c r="H361" i="1"/>
  <c r="I361" i="1" s="1"/>
  <c r="O360" i="1"/>
  <c r="P360" i="1" s="1"/>
  <c r="Q360" i="1" s="1"/>
  <c r="L360" i="1"/>
  <c r="K360" i="1"/>
  <c r="J360" i="1"/>
  <c r="H360" i="1"/>
  <c r="I360" i="1" s="1"/>
  <c r="O359" i="1"/>
  <c r="P359" i="1" s="1"/>
  <c r="Q359" i="1" s="1"/>
  <c r="L359" i="1"/>
  <c r="K359" i="1"/>
  <c r="J359" i="1"/>
  <c r="H359" i="1"/>
  <c r="I359" i="1" s="1"/>
  <c r="O358" i="1"/>
  <c r="P358" i="1" s="1"/>
  <c r="Q358" i="1" s="1"/>
  <c r="L358" i="1"/>
  <c r="K358" i="1"/>
  <c r="M358" i="1" s="1"/>
  <c r="J358" i="1"/>
  <c r="H358" i="1"/>
  <c r="I358" i="1" s="1"/>
  <c r="O357" i="1"/>
  <c r="P357" i="1" s="1"/>
  <c r="Q357" i="1" s="1"/>
  <c r="L357" i="1"/>
  <c r="K357" i="1"/>
  <c r="J357" i="1"/>
  <c r="H357" i="1"/>
  <c r="I357" i="1" s="1"/>
  <c r="O356" i="1"/>
  <c r="P356" i="1" s="1"/>
  <c r="Q356" i="1" s="1"/>
  <c r="L356" i="1"/>
  <c r="K356" i="1"/>
  <c r="M356" i="1" s="1"/>
  <c r="J356" i="1"/>
  <c r="H356" i="1"/>
  <c r="I356" i="1" s="1"/>
  <c r="O355" i="1"/>
  <c r="P355" i="1" s="1"/>
  <c r="Q355" i="1" s="1"/>
  <c r="L355" i="1"/>
  <c r="K355" i="1"/>
  <c r="J355" i="1"/>
  <c r="H355" i="1"/>
  <c r="I355" i="1" s="1"/>
  <c r="O354" i="1"/>
  <c r="P354" i="1" s="1"/>
  <c r="Q354" i="1" s="1"/>
  <c r="L354" i="1"/>
  <c r="K354" i="1"/>
  <c r="M354" i="1" s="1"/>
  <c r="J354" i="1"/>
  <c r="H354" i="1"/>
  <c r="I354" i="1" s="1"/>
  <c r="O353" i="1"/>
  <c r="P353" i="1" s="1"/>
  <c r="Q353" i="1" s="1"/>
  <c r="L353" i="1"/>
  <c r="K353" i="1"/>
  <c r="J353" i="1"/>
  <c r="H353" i="1"/>
  <c r="I353" i="1" s="1"/>
  <c r="O352" i="1"/>
  <c r="P352" i="1" s="1"/>
  <c r="Q352" i="1" s="1"/>
  <c r="L352" i="1"/>
  <c r="K352" i="1"/>
  <c r="J352" i="1"/>
  <c r="H352" i="1"/>
  <c r="I352" i="1" s="1"/>
  <c r="S351" i="1"/>
  <c r="O351" i="1"/>
  <c r="P351" i="1" s="1"/>
  <c r="Q351" i="1" s="1"/>
  <c r="L351" i="1"/>
  <c r="K351" i="1"/>
  <c r="M351" i="1" s="1"/>
  <c r="J351" i="1"/>
  <c r="H351" i="1"/>
  <c r="I351" i="1" s="1"/>
  <c r="O350" i="1"/>
  <c r="P350" i="1" s="1"/>
  <c r="Q350" i="1" s="1"/>
  <c r="L350" i="1"/>
  <c r="K350" i="1"/>
  <c r="J350" i="1"/>
  <c r="H350" i="1"/>
  <c r="I350" i="1" s="1"/>
  <c r="O349" i="1"/>
  <c r="P349" i="1" s="1"/>
  <c r="Q349" i="1" s="1"/>
  <c r="L349" i="1"/>
  <c r="K349" i="1"/>
  <c r="M349" i="1" s="1"/>
  <c r="J349" i="1"/>
  <c r="H349" i="1"/>
  <c r="I349" i="1" s="1"/>
  <c r="O348" i="1"/>
  <c r="P348" i="1" s="1"/>
  <c r="Q348" i="1" s="1"/>
  <c r="L348" i="1"/>
  <c r="K348" i="1"/>
  <c r="J348" i="1"/>
  <c r="H348" i="1"/>
  <c r="I348" i="1" s="1"/>
  <c r="O347" i="1"/>
  <c r="P347" i="1" s="1"/>
  <c r="Q347" i="1" s="1"/>
  <c r="L347" i="1"/>
  <c r="K347" i="1"/>
  <c r="M347" i="1" s="1"/>
  <c r="J347" i="1"/>
  <c r="H347" i="1"/>
  <c r="I347" i="1" s="1"/>
  <c r="O346" i="1"/>
  <c r="P346" i="1" s="1"/>
  <c r="Q346" i="1" s="1"/>
  <c r="L346" i="1"/>
  <c r="K346" i="1"/>
  <c r="J346" i="1"/>
  <c r="H346" i="1"/>
  <c r="I346" i="1" s="1"/>
  <c r="O345" i="1"/>
  <c r="P345" i="1" s="1"/>
  <c r="Q345" i="1" s="1"/>
  <c r="L345" i="1"/>
  <c r="K345" i="1"/>
  <c r="M345" i="1" s="1"/>
  <c r="J345" i="1"/>
  <c r="H345" i="1"/>
  <c r="I345" i="1" s="1"/>
  <c r="O344" i="1"/>
  <c r="P344" i="1" s="1"/>
  <c r="Q344" i="1" s="1"/>
  <c r="L344" i="1"/>
  <c r="K344" i="1"/>
  <c r="M344" i="1" s="1"/>
  <c r="J344" i="1"/>
  <c r="H344" i="1"/>
  <c r="I344" i="1" s="1"/>
  <c r="O343" i="1"/>
  <c r="P343" i="1" s="1"/>
  <c r="Q343" i="1" s="1"/>
  <c r="L343" i="1"/>
  <c r="K343" i="1"/>
  <c r="J343" i="1"/>
  <c r="H343" i="1"/>
  <c r="I343" i="1" s="1"/>
  <c r="O342" i="1"/>
  <c r="P342" i="1" s="1"/>
  <c r="Q342" i="1" s="1"/>
  <c r="L342" i="1"/>
  <c r="K342" i="1"/>
  <c r="M342" i="1" s="1"/>
  <c r="J342" i="1"/>
  <c r="H342" i="1"/>
  <c r="I342" i="1" s="1"/>
  <c r="O341" i="1"/>
  <c r="P341" i="1" s="1"/>
  <c r="Q341" i="1" s="1"/>
  <c r="L341" i="1"/>
  <c r="K341" i="1"/>
  <c r="M341" i="1" s="1"/>
  <c r="J341" i="1"/>
  <c r="H341" i="1"/>
  <c r="I341" i="1" s="1"/>
  <c r="O340" i="1"/>
  <c r="P340" i="1" s="1"/>
  <c r="Q340" i="1" s="1"/>
  <c r="L340" i="1"/>
  <c r="K340" i="1"/>
  <c r="M340" i="1" s="1"/>
  <c r="J340" i="1"/>
  <c r="H340" i="1"/>
  <c r="I340" i="1" s="1"/>
  <c r="O339" i="1"/>
  <c r="P339" i="1" s="1"/>
  <c r="Q339" i="1" s="1"/>
  <c r="L339" i="1"/>
  <c r="K339" i="1"/>
  <c r="J339" i="1"/>
  <c r="H339" i="1"/>
  <c r="I339" i="1" s="1"/>
  <c r="O338" i="1"/>
  <c r="P338" i="1" s="1"/>
  <c r="Q338" i="1" s="1"/>
  <c r="L338" i="1"/>
  <c r="K338" i="1"/>
  <c r="M338" i="1" s="1"/>
  <c r="J338" i="1"/>
  <c r="H338" i="1"/>
  <c r="I338" i="1" s="1"/>
  <c r="S337" i="1"/>
  <c r="O337" i="1"/>
  <c r="P337" i="1" s="1"/>
  <c r="Q337" i="1" s="1"/>
  <c r="L337" i="1"/>
  <c r="K337" i="1"/>
  <c r="J337" i="1"/>
  <c r="H337" i="1"/>
  <c r="I337" i="1" s="1"/>
  <c r="O336" i="1"/>
  <c r="P336" i="1" s="1"/>
  <c r="Q336" i="1" s="1"/>
  <c r="L336" i="1"/>
  <c r="K336" i="1"/>
  <c r="M336" i="1" s="1"/>
  <c r="J336" i="1"/>
  <c r="H336" i="1"/>
  <c r="I336" i="1" s="1"/>
  <c r="S335" i="1"/>
  <c r="O335" i="1"/>
  <c r="P335" i="1" s="1"/>
  <c r="Q335" i="1" s="1"/>
  <c r="L335" i="1"/>
  <c r="K335" i="1"/>
  <c r="M335" i="1" s="1"/>
  <c r="J335" i="1"/>
  <c r="H335" i="1"/>
  <c r="I335" i="1" s="1"/>
  <c r="O334" i="1"/>
  <c r="P334" i="1" s="1"/>
  <c r="Q334" i="1" s="1"/>
  <c r="L334" i="1"/>
  <c r="K334" i="1"/>
  <c r="J334" i="1"/>
  <c r="H334" i="1"/>
  <c r="I334" i="1" s="1"/>
  <c r="O333" i="1"/>
  <c r="P333" i="1" s="1"/>
  <c r="Q333" i="1" s="1"/>
  <c r="L333" i="1"/>
  <c r="K333" i="1"/>
  <c r="M333" i="1" s="1"/>
  <c r="J333" i="1"/>
  <c r="H333" i="1"/>
  <c r="I333" i="1" s="1"/>
  <c r="O332" i="1"/>
  <c r="P332" i="1" s="1"/>
  <c r="Q332" i="1" s="1"/>
  <c r="L332" i="1"/>
  <c r="K332" i="1"/>
  <c r="J332" i="1"/>
  <c r="H332" i="1"/>
  <c r="I332" i="1" s="1"/>
  <c r="O331" i="1"/>
  <c r="P331" i="1" s="1"/>
  <c r="Q331" i="1" s="1"/>
  <c r="L331" i="1"/>
  <c r="K331" i="1"/>
  <c r="M331" i="1" s="1"/>
  <c r="J331" i="1"/>
  <c r="H331" i="1"/>
  <c r="I331" i="1" s="1"/>
  <c r="O330" i="1"/>
  <c r="P330" i="1" s="1"/>
  <c r="Q330" i="1" s="1"/>
  <c r="L330" i="1"/>
  <c r="K330" i="1"/>
  <c r="J330" i="1"/>
  <c r="H330" i="1"/>
  <c r="I330" i="1" s="1"/>
  <c r="S329" i="1"/>
  <c r="O329" i="1"/>
  <c r="P329" i="1" s="1"/>
  <c r="Q329" i="1" s="1"/>
  <c r="L329" i="1"/>
  <c r="K329" i="1"/>
  <c r="M329" i="1" s="1"/>
  <c r="J329" i="1"/>
  <c r="H329" i="1"/>
  <c r="I329" i="1" s="1"/>
  <c r="O328" i="1"/>
  <c r="P328" i="1" s="1"/>
  <c r="Q328" i="1" s="1"/>
  <c r="L328" i="1"/>
  <c r="K328" i="1"/>
  <c r="M328" i="1" s="1"/>
  <c r="J328" i="1"/>
  <c r="H328" i="1"/>
  <c r="I328" i="1" s="1"/>
  <c r="O327" i="1"/>
  <c r="P327" i="1" s="1"/>
  <c r="Q327" i="1" s="1"/>
  <c r="L327" i="1"/>
  <c r="K327" i="1"/>
  <c r="J327" i="1"/>
  <c r="H327" i="1"/>
  <c r="I327" i="1" s="1"/>
  <c r="O326" i="1"/>
  <c r="P326" i="1" s="1"/>
  <c r="Q326" i="1" s="1"/>
  <c r="L326" i="1"/>
  <c r="K326" i="1"/>
  <c r="M326" i="1" s="1"/>
  <c r="J326" i="1"/>
  <c r="H326" i="1"/>
  <c r="I326" i="1" s="1"/>
  <c r="O325" i="1"/>
  <c r="P325" i="1" s="1"/>
  <c r="Q325" i="1" s="1"/>
  <c r="L325" i="1"/>
  <c r="K325" i="1"/>
  <c r="M325" i="1" s="1"/>
  <c r="J325" i="1"/>
  <c r="H325" i="1"/>
  <c r="I325" i="1" s="1"/>
  <c r="O324" i="1"/>
  <c r="P324" i="1" s="1"/>
  <c r="Q324" i="1" s="1"/>
  <c r="L324" i="1"/>
  <c r="K324" i="1"/>
  <c r="M324" i="1" s="1"/>
  <c r="J324" i="1"/>
  <c r="H324" i="1"/>
  <c r="I324" i="1" s="1"/>
  <c r="O323" i="1"/>
  <c r="P323" i="1" s="1"/>
  <c r="Q323" i="1" s="1"/>
  <c r="L323" i="1"/>
  <c r="K323" i="1"/>
  <c r="J323" i="1"/>
  <c r="H323" i="1"/>
  <c r="I323" i="1" s="1"/>
  <c r="S322" i="1"/>
  <c r="O322" i="1"/>
  <c r="P322" i="1" s="1"/>
  <c r="Q322" i="1" s="1"/>
  <c r="L322" i="1"/>
  <c r="K322" i="1"/>
  <c r="M322" i="1" s="1"/>
  <c r="J322" i="1"/>
  <c r="H322" i="1"/>
  <c r="I322" i="1" s="1"/>
  <c r="O321" i="1"/>
  <c r="P321" i="1" s="1"/>
  <c r="Q321" i="1" s="1"/>
  <c r="L321" i="1"/>
  <c r="K321" i="1"/>
  <c r="J321" i="1"/>
  <c r="H321" i="1"/>
  <c r="I321" i="1" s="1"/>
  <c r="O320" i="1"/>
  <c r="P320" i="1" s="1"/>
  <c r="Q320" i="1" s="1"/>
  <c r="L320" i="1"/>
  <c r="K320" i="1"/>
  <c r="J320" i="1"/>
  <c r="H320" i="1"/>
  <c r="I320" i="1" s="1"/>
  <c r="O319" i="1"/>
  <c r="P319" i="1" s="1"/>
  <c r="Q319" i="1" s="1"/>
  <c r="L319" i="1"/>
  <c r="K319" i="1"/>
  <c r="M319" i="1" s="1"/>
  <c r="J319" i="1"/>
  <c r="H319" i="1"/>
  <c r="I319" i="1" s="1"/>
  <c r="O318" i="1"/>
  <c r="P318" i="1" s="1"/>
  <c r="Q318" i="1" s="1"/>
  <c r="L318" i="1"/>
  <c r="K318" i="1"/>
  <c r="J318" i="1"/>
  <c r="H318" i="1"/>
  <c r="I318" i="1" s="1"/>
  <c r="S317" i="1"/>
  <c r="O317" i="1"/>
  <c r="P317" i="1" s="1"/>
  <c r="Q317" i="1" s="1"/>
  <c r="L317" i="1"/>
  <c r="K317" i="1"/>
  <c r="M317" i="1" s="1"/>
  <c r="J317" i="1"/>
  <c r="H317" i="1"/>
  <c r="I317" i="1" s="1"/>
  <c r="O316" i="1"/>
  <c r="P316" i="1" s="1"/>
  <c r="Q316" i="1" s="1"/>
  <c r="L316" i="1"/>
  <c r="K316" i="1"/>
  <c r="J316" i="1"/>
  <c r="H316" i="1"/>
  <c r="I316" i="1" s="1"/>
  <c r="O315" i="1"/>
  <c r="P315" i="1" s="1"/>
  <c r="Q315" i="1" s="1"/>
  <c r="L315" i="1"/>
  <c r="K315" i="1"/>
  <c r="M315" i="1" s="1"/>
  <c r="J315" i="1"/>
  <c r="H315" i="1"/>
  <c r="I315" i="1" s="1"/>
  <c r="S314" i="1"/>
  <c r="O314" i="1"/>
  <c r="P314" i="1" s="1"/>
  <c r="Q314" i="1" s="1"/>
  <c r="L314" i="1"/>
  <c r="K314" i="1"/>
  <c r="J314" i="1"/>
  <c r="H314" i="1"/>
  <c r="I314" i="1" s="1"/>
  <c r="O313" i="1"/>
  <c r="P313" i="1" s="1"/>
  <c r="Q313" i="1" s="1"/>
  <c r="L313" i="1"/>
  <c r="K313" i="1"/>
  <c r="M313" i="1" s="1"/>
  <c r="J313" i="1"/>
  <c r="H313" i="1"/>
  <c r="I313" i="1" s="1"/>
  <c r="O312" i="1"/>
  <c r="P312" i="1" s="1"/>
  <c r="Q312" i="1" s="1"/>
  <c r="L312" i="1"/>
  <c r="K312" i="1"/>
  <c r="M312" i="1" s="1"/>
  <c r="J312" i="1"/>
  <c r="H312" i="1"/>
  <c r="I312" i="1" s="1"/>
  <c r="O311" i="1"/>
  <c r="P311" i="1" s="1"/>
  <c r="Q311" i="1" s="1"/>
  <c r="L311" i="1"/>
  <c r="K311" i="1"/>
  <c r="J311" i="1"/>
  <c r="H311" i="1"/>
  <c r="I311" i="1" s="1"/>
  <c r="O310" i="1"/>
  <c r="P310" i="1" s="1"/>
  <c r="Q310" i="1" s="1"/>
  <c r="L310" i="1"/>
  <c r="K310" i="1"/>
  <c r="M310" i="1" s="1"/>
  <c r="J310" i="1"/>
  <c r="H310" i="1"/>
  <c r="I310" i="1" s="1"/>
  <c r="O309" i="1"/>
  <c r="P309" i="1" s="1"/>
  <c r="Q309" i="1" s="1"/>
  <c r="L309" i="1"/>
  <c r="K309" i="1"/>
  <c r="J309" i="1"/>
  <c r="H309" i="1"/>
  <c r="I309" i="1" s="1"/>
  <c r="O308" i="1"/>
  <c r="P308" i="1" s="1"/>
  <c r="Q308" i="1" s="1"/>
  <c r="L308" i="1"/>
  <c r="K308" i="1"/>
  <c r="M308" i="1" s="1"/>
  <c r="J308" i="1"/>
  <c r="H308" i="1"/>
  <c r="I308" i="1" s="1"/>
  <c r="S307" i="1"/>
  <c r="O307" i="1"/>
  <c r="P307" i="1" s="1"/>
  <c r="Q307" i="1" s="1"/>
  <c r="L307" i="1"/>
  <c r="K307" i="1"/>
  <c r="J307" i="1"/>
  <c r="H307" i="1"/>
  <c r="I307" i="1" s="1"/>
  <c r="O306" i="1"/>
  <c r="P306" i="1" s="1"/>
  <c r="Q306" i="1" s="1"/>
  <c r="L306" i="1"/>
  <c r="K306" i="1"/>
  <c r="M306" i="1" s="1"/>
  <c r="J306" i="1"/>
  <c r="H306" i="1"/>
  <c r="I306" i="1" s="1"/>
  <c r="O305" i="1"/>
  <c r="P305" i="1" s="1"/>
  <c r="Q305" i="1" s="1"/>
  <c r="L305" i="1"/>
  <c r="K305" i="1"/>
  <c r="J305" i="1"/>
  <c r="H305" i="1"/>
  <c r="I305" i="1" s="1"/>
  <c r="O304" i="1"/>
  <c r="P304" i="1" s="1"/>
  <c r="Q304" i="1" s="1"/>
  <c r="L304" i="1"/>
  <c r="K304" i="1"/>
  <c r="J304" i="1"/>
  <c r="H304" i="1"/>
  <c r="I304" i="1" s="1"/>
  <c r="O303" i="1"/>
  <c r="P303" i="1" s="1"/>
  <c r="Q303" i="1" s="1"/>
  <c r="L303" i="1"/>
  <c r="K303" i="1"/>
  <c r="M303" i="1" s="1"/>
  <c r="J303" i="1"/>
  <c r="H303" i="1"/>
  <c r="I303" i="1" s="1"/>
  <c r="O302" i="1"/>
  <c r="P302" i="1" s="1"/>
  <c r="Q302" i="1" s="1"/>
  <c r="L302" i="1"/>
  <c r="K302" i="1"/>
  <c r="J302" i="1"/>
  <c r="H302" i="1"/>
  <c r="I302" i="1" s="1"/>
  <c r="O301" i="1"/>
  <c r="P301" i="1" s="1"/>
  <c r="Q301" i="1" s="1"/>
  <c r="L301" i="1"/>
  <c r="K301" i="1"/>
  <c r="M301" i="1" s="1"/>
  <c r="J301" i="1"/>
  <c r="H301" i="1"/>
  <c r="I301" i="1" s="1"/>
  <c r="O300" i="1"/>
  <c r="P300" i="1" s="1"/>
  <c r="Q300" i="1" s="1"/>
  <c r="L300" i="1"/>
  <c r="K300" i="1"/>
  <c r="J300" i="1"/>
  <c r="H300" i="1"/>
  <c r="I300" i="1" s="1"/>
  <c r="O299" i="1"/>
  <c r="P299" i="1" s="1"/>
  <c r="Q299" i="1" s="1"/>
  <c r="L299" i="1"/>
  <c r="K299" i="1"/>
  <c r="M299" i="1" s="1"/>
  <c r="J299" i="1"/>
  <c r="H299" i="1"/>
  <c r="I299" i="1" s="1"/>
  <c r="S298" i="1"/>
  <c r="O298" i="1"/>
  <c r="P298" i="1" s="1"/>
  <c r="Q298" i="1" s="1"/>
  <c r="L298" i="1"/>
  <c r="K298" i="1"/>
  <c r="M298" i="1" s="1"/>
  <c r="J298" i="1"/>
  <c r="H298" i="1"/>
  <c r="I298" i="1" s="1"/>
  <c r="O297" i="1"/>
  <c r="P297" i="1" s="1"/>
  <c r="Q297" i="1" s="1"/>
  <c r="L297" i="1"/>
  <c r="K297" i="1"/>
  <c r="M297" i="1" s="1"/>
  <c r="J297" i="1"/>
  <c r="H297" i="1"/>
  <c r="I297" i="1" s="1"/>
  <c r="O296" i="1"/>
  <c r="P296" i="1" s="1"/>
  <c r="Q296" i="1" s="1"/>
  <c r="L296" i="1"/>
  <c r="K296" i="1"/>
  <c r="J296" i="1"/>
  <c r="H296" i="1"/>
  <c r="I296" i="1" s="1"/>
  <c r="O295" i="1"/>
  <c r="P295" i="1" s="1"/>
  <c r="Q295" i="1" s="1"/>
  <c r="L295" i="1"/>
  <c r="K295" i="1"/>
  <c r="J295" i="1"/>
  <c r="H295" i="1"/>
  <c r="I295" i="1" s="1"/>
  <c r="S294" i="1"/>
  <c r="O294" i="1"/>
  <c r="P294" i="1" s="1"/>
  <c r="Q294" i="1" s="1"/>
  <c r="L294" i="1"/>
  <c r="K294" i="1"/>
  <c r="M294" i="1" s="1"/>
  <c r="J294" i="1"/>
  <c r="H294" i="1"/>
  <c r="I294" i="1" s="1"/>
  <c r="O293" i="1"/>
  <c r="P293" i="1" s="1"/>
  <c r="Q293" i="1" s="1"/>
  <c r="L293" i="1"/>
  <c r="K293" i="1"/>
  <c r="J293" i="1"/>
  <c r="H293" i="1"/>
  <c r="I293" i="1" s="1"/>
  <c r="O292" i="1"/>
  <c r="P292" i="1" s="1"/>
  <c r="Q292" i="1" s="1"/>
  <c r="L292" i="1"/>
  <c r="K292" i="1"/>
  <c r="M292" i="1" s="1"/>
  <c r="J292" i="1"/>
  <c r="H292" i="1"/>
  <c r="I292" i="1" s="1"/>
  <c r="S291" i="1"/>
  <c r="O291" i="1"/>
  <c r="P291" i="1" s="1"/>
  <c r="Q291" i="1" s="1"/>
  <c r="L291" i="1"/>
  <c r="K291" i="1"/>
  <c r="J291" i="1"/>
  <c r="H291" i="1"/>
  <c r="I291" i="1" s="1"/>
  <c r="O290" i="1"/>
  <c r="P290" i="1" s="1"/>
  <c r="Q290" i="1" s="1"/>
  <c r="L290" i="1"/>
  <c r="K290" i="1"/>
  <c r="M290" i="1" s="1"/>
  <c r="J290" i="1"/>
  <c r="H290" i="1"/>
  <c r="I290" i="1" s="1"/>
  <c r="O289" i="1"/>
  <c r="P289" i="1" s="1"/>
  <c r="Q289" i="1" s="1"/>
  <c r="L289" i="1"/>
  <c r="K289" i="1"/>
  <c r="M289" i="1" s="1"/>
  <c r="J289" i="1"/>
  <c r="H289" i="1"/>
  <c r="I289" i="1" s="1"/>
  <c r="O288" i="1"/>
  <c r="P288" i="1" s="1"/>
  <c r="Q288" i="1" s="1"/>
  <c r="L288" i="1"/>
  <c r="K288" i="1"/>
  <c r="J288" i="1"/>
  <c r="H288" i="1"/>
  <c r="I288" i="1" s="1"/>
  <c r="O287" i="1"/>
  <c r="P287" i="1" s="1"/>
  <c r="Q287" i="1" s="1"/>
  <c r="L287" i="1"/>
  <c r="K287" i="1"/>
  <c r="J287" i="1"/>
  <c r="H287" i="1"/>
  <c r="I287" i="1" s="1"/>
  <c r="O286" i="1"/>
  <c r="P286" i="1" s="1"/>
  <c r="Q286" i="1" s="1"/>
  <c r="L286" i="1"/>
  <c r="K286" i="1"/>
  <c r="J286" i="1"/>
  <c r="H286" i="1"/>
  <c r="I286" i="1" s="1"/>
  <c r="O285" i="1"/>
  <c r="P285" i="1" s="1"/>
  <c r="Q285" i="1" s="1"/>
  <c r="L285" i="1"/>
  <c r="K285" i="1"/>
  <c r="M285" i="1" s="1"/>
  <c r="J285" i="1"/>
  <c r="H285" i="1"/>
  <c r="I285" i="1" s="1"/>
  <c r="O284" i="1"/>
  <c r="P284" i="1" s="1"/>
  <c r="Q284" i="1" s="1"/>
  <c r="L284" i="1"/>
  <c r="K284" i="1"/>
  <c r="J284" i="1"/>
  <c r="H284" i="1"/>
  <c r="I284" i="1" s="1"/>
  <c r="O283" i="1"/>
  <c r="P283" i="1" s="1"/>
  <c r="Q283" i="1" s="1"/>
  <c r="L283" i="1"/>
  <c r="K283" i="1"/>
  <c r="M283" i="1" s="1"/>
  <c r="J283" i="1"/>
  <c r="H283" i="1"/>
  <c r="I283" i="1" s="1"/>
  <c r="O282" i="1"/>
  <c r="P282" i="1" s="1"/>
  <c r="Q282" i="1" s="1"/>
  <c r="L282" i="1"/>
  <c r="K282" i="1"/>
  <c r="M282" i="1" s="1"/>
  <c r="J282" i="1"/>
  <c r="H282" i="1"/>
  <c r="I282" i="1" s="1"/>
  <c r="O281" i="1"/>
  <c r="P281" i="1" s="1"/>
  <c r="Q281" i="1" s="1"/>
  <c r="L281" i="1"/>
  <c r="K281" i="1"/>
  <c r="M281" i="1" s="1"/>
  <c r="J281" i="1"/>
  <c r="H281" i="1"/>
  <c r="I281" i="1" s="1"/>
  <c r="O280" i="1"/>
  <c r="P280" i="1" s="1"/>
  <c r="Q280" i="1" s="1"/>
  <c r="L280" i="1"/>
  <c r="K280" i="1"/>
  <c r="J280" i="1"/>
  <c r="H280" i="1"/>
  <c r="I280" i="1" s="1"/>
  <c r="O279" i="1"/>
  <c r="P279" i="1" s="1"/>
  <c r="Q279" i="1" s="1"/>
  <c r="L279" i="1"/>
  <c r="K279" i="1"/>
  <c r="M279" i="1" s="1"/>
  <c r="J279" i="1"/>
  <c r="H279" i="1"/>
  <c r="I279" i="1" s="1"/>
  <c r="O278" i="1"/>
  <c r="P278" i="1" s="1"/>
  <c r="Q278" i="1" s="1"/>
  <c r="L278" i="1"/>
  <c r="K278" i="1"/>
  <c r="M278" i="1" s="1"/>
  <c r="J278" i="1"/>
  <c r="H278" i="1"/>
  <c r="I278" i="1" s="1"/>
  <c r="O277" i="1"/>
  <c r="P277" i="1" s="1"/>
  <c r="Q277" i="1" s="1"/>
  <c r="L277" i="1"/>
  <c r="K277" i="1"/>
  <c r="J277" i="1"/>
  <c r="H277" i="1"/>
  <c r="I277" i="1" s="1"/>
  <c r="O276" i="1"/>
  <c r="P276" i="1" s="1"/>
  <c r="Q276" i="1" s="1"/>
  <c r="L276" i="1"/>
  <c r="K276" i="1"/>
  <c r="M276" i="1" s="1"/>
  <c r="J276" i="1"/>
  <c r="H276" i="1"/>
  <c r="I276" i="1" s="1"/>
  <c r="O275" i="1"/>
  <c r="P275" i="1" s="1"/>
  <c r="Q275" i="1" s="1"/>
  <c r="L275" i="1"/>
  <c r="K275" i="1"/>
  <c r="J275" i="1"/>
  <c r="H275" i="1"/>
  <c r="I275" i="1" s="1"/>
  <c r="O274" i="1"/>
  <c r="P274" i="1" s="1"/>
  <c r="Q274" i="1" s="1"/>
  <c r="L274" i="1"/>
  <c r="K274" i="1"/>
  <c r="M274" i="1" s="1"/>
  <c r="J274" i="1"/>
  <c r="H274" i="1"/>
  <c r="I274" i="1" s="1"/>
  <c r="O273" i="1"/>
  <c r="P273" i="1" s="1"/>
  <c r="Q273" i="1" s="1"/>
  <c r="L273" i="1"/>
  <c r="K273" i="1"/>
  <c r="J273" i="1"/>
  <c r="H273" i="1"/>
  <c r="I273" i="1" s="1"/>
  <c r="O272" i="1"/>
  <c r="P272" i="1" s="1"/>
  <c r="Q272" i="1" s="1"/>
  <c r="L272" i="1"/>
  <c r="K272" i="1"/>
  <c r="J272" i="1"/>
  <c r="H272" i="1"/>
  <c r="I272" i="1" s="1"/>
  <c r="O271" i="1"/>
  <c r="P271" i="1" s="1"/>
  <c r="Q271" i="1" s="1"/>
  <c r="L271" i="1"/>
  <c r="K271" i="1"/>
  <c r="M271" i="1" s="1"/>
  <c r="J271" i="1"/>
  <c r="H271" i="1"/>
  <c r="I271" i="1" s="1"/>
  <c r="O270" i="1"/>
  <c r="P270" i="1" s="1"/>
  <c r="Q270" i="1" s="1"/>
  <c r="L270" i="1"/>
  <c r="K270" i="1"/>
  <c r="J270" i="1"/>
  <c r="H270" i="1"/>
  <c r="I270" i="1" s="1"/>
  <c r="O269" i="1"/>
  <c r="P269" i="1" s="1"/>
  <c r="Q269" i="1" s="1"/>
  <c r="L269" i="1"/>
  <c r="K269" i="1"/>
  <c r="M269" i="1" s="1"/>
  <c r="J269" i="1"/>
  <c r="H269" i="1"/>
  <c r="I269" i="1" s="1"/>
  <c r="O268" i="1"/>
  <c r="P268" i="1" s="1"/>
  <c r="Q268" i="1" s="1"/>
  <c r="L268" i="1"/>
  <c r="K268" i="1"/>
  <c r="J268" i="1"/>
  <c r="H268" i="1"/>
  <c r="I268" i="1" s="1"/>
  <c r="O267" i="1"/>
  <c r="P267" i="1" s="1"/>
  <c r="Q267" i="1" s="1"/>
  <c r="L267" i="1"/>
  <c r="K267" i="1"/>
  <c r="M267" i="1" s="1"/>
  <c r="J267" i="1"/>
  <c r="H267" i="1"/>
  <c r="I267" i="1" s="1"/>
  <c r="S266" i="1"/>
  <c r="O266" i="1"/>
  <c r="P266" i="1" s="1"/>
  <c r="Q266" i="1" s="1"/>
  <c r="L266" i="1"/>
  <c r="K266" i="1"/>
  <c r="J266" i="1"/>
  <c r="H266" i="1"/>
  <c r="I266" i="1" s="1"/>
  <c r="S265" i="1"/>
  <c r="O265" i="1"/>
  <c r="P265" i="1" s="1"/>
  <c r="Q265" i="1" s="1"/>
  <c r="L265" i="1"/>
  <c r="K265" i="1"/>
  <c r="M265" i="1" s="1"/>
  <c r="J265" i="1"/>
  <c r="H265" i="1"/>
  <c r="I265" i="1" s="1"/>
  <c r="O264" i="1"/>
  <c r="P264" i="1" s="1"/>
  <c r="Q264" i="1" s="1"/>
  <c r="L264" i="1"/>
  <c r="K264" i="1"/>
  <c r="M264" i="1" s="1"/>
  <c r="J264" i="1"/>
  <c r="H264" i="1"/>
  <c r="I264" i="1" s="1"/>
  <c r="O263" i="1"/>
  <c r="P263" i="1" s="1"/>
  <c r="Q263" i="1" s="1"/>
  <c r="L263" i="1"/>
  <c r="K263" i="1"/>
  <c r="J263" i="1"/>
  <c r="H263" i="1"/>
  <c r="I263" i="1" s="1"/>
  <c r="O262" i="1"/>
  <c r="P262" i="1" s="1"/>
  <c r="Q262" i="1" s="1"/>
  <c r="L262" i="1"/>
  <c r="K262" i="1"/>
  <c r="M262" i="1" s="1"/>
  <c r="J262" i="1"/>
  <c r="H262" i="1"/>
  <c r="I262" i="1" s="1"/>
  <c r="O261" i="1"/>
  <c r="P261" i="1" s="1"/>
  <c r="Q261" i="1" s="1"/>
  <c r="L261" i="1"/>
  <c r="K261" i="1"/>
  <c r="J261" i="1"/>
  <c r="H261" i="1"/>
  <c r="I261" i="1" s="1"/>
  <c r="O260" i="1"/>
  <c r="P260" i="1" s="1"/>
  <c r="Q260" i="1" s="1"/>
  <c r="L260" i="1"/>
  <c r="K260" i="1"/>
  <c r="M260" i="1" s="1"/>
  <c r="J260" i="1"/>
  <c r="H260" i="1"/>
  <c r="I260" i="1" s="1"/>
  <c r="O259" i="1"/>
  <c r="P259" i="1" s="1"/>
  <c r="Q259" i="1" s="1"/>
  <c r="L259" i="1"/>
  <c r="K259" i="1"/>
  <c r="J259" i="1"/>
  <c r="H259" i="1"/>
  <c r="I259" i="1" s="1"/>
  <c r="O258" i="1"/>
  <c r="P258" i="1" s="1"/>
  <c r="Q258" i="1" s="1"/>
  <c r="L258" i="1"/>
  <c r="K258" i="1"/>
  <c r="M258" i="1" s="1"/>
  <c r="J258" i="1"/>
  <c r="H258" i="1"/>
  <c r="I258" i="1" s="1"/>
  <c r="O257" i="1"/>
  <c r="P257" i="1" s="1"/>
  <c r="Q257" i="1" s="1"/>
  <c r="L257" i="1"/>
  <c r="K257" i="1"/>
  <c r="M257" i="1" s="1"/>
  <c r="J257" i="1"/>
  <c r="H257" i="1"/>
  <c r="I257" i="1" s="1"/>
  <c r="O256" i="1"/>
  <c r="P256" i="1" s="1"/>
  <c r="Q256" i="1" s="1"/>
  <c r="L256" i="1"/>
  <c r="K256" i="1"/>
  <c r="M256" i="1" s="1"/>
  <c r="J256" i="1"/>
  <c r="H256" i="1"/>
  <c r="I256" i="1" s="1"/>
  <c r="O255" i="1"/>
  <c r="P255" i="1" s="1"/>
  <c r="Q255" i="1" s="1"/>
  <c r="L255" i="1"/>
  <c r="K255" i="1"/>
  <c r="J255" i="1"/>
  <c r="H255" i="1"/>
  <c r="I255" i="1" s="1"/>
  <c r="O254" i="1"/>
  <c r="P254" i="1" s="1"/>
  <c r="Q254" i="1" s="1"/>
  <c r="L254" i="1"/>
  <c r="K254" i="1"/>
  <c r="J254" i="1"/>
  <c r="H254" i="1"/>
  <c r="I254" i="1" s="1"/>
  <c r="O253" i="1"/>
  <c r="P253" i="1" s="1"/>
  <c r="Q253" i="1" s="1"/>
  <c r="L253" i="1"/>
  <c r="K253" i="1"/>
  <c r="M253" i="1" s="1"/>
  <c r="J253" i="1"/>
  <c r="H253" i="1"/>
  <c r="I253" i="1" s="1"/>
  <c r="O252" i="1"/>
  <c r="P252" i="1" s="1"/>
  <c r="Q252" i="1" s="1"/>
  <c r="L252" i="1"/>
  <c r="K252" i="1"/>
  <c r="J252" i="1"/>
  <c r="H252" i="1"/>
  <c r="I252" i="1" s="1"/>
  <c r="O251" i="1"/>
  <c r="P251" i="1" s="1"/>
  <c r="Q251" i="1" s="1"/>
  <c r="L251" i="1"/>
  <c r="K251" i="1"/>
  <c r="M251" i="1" s="1"/>
  <c r="J251" i="1"/>
  <c r="H251" i="1"/>
  <c r="I251" i="1" s="1"/>
  <c r="O250" i="1"/>
  <c r="P250" i="1" s="1"/>
  <c r="Q250" i="1" s="1"/>
  <c r="L250" i="1"/>
  <c r="K250" i="1"/>
  <c r="J250" i="1"/>
  <c r="H250" i="1"/>
  <c r="I250" i="1" s="1"/>
  <c r="O249" i="1"/>
  <c r="P249" i="1" s="1"/>
  <c r="Q249" i="1" s="1"/>
  <c r="L249" i="1"/>
  <c r="K249" i="1"/>
  <c r="M249" i="1" s="1"/>
  <c r="J249" i="1"/>
  <c r="H249" i="1"/>
  <c r="I249" i="1" s="1"/>
  <c r="O248" i="1"/>
  <c r="P248" i="1" s="1"/>
  <c r="Q248" i="1" s="1"/>
  <c r="L248" i="1"/>
  <c r="K248" i="1"/>
  <c r="M248" i="1" s="1"/>
  <c r="J248" i="1"/>
  <c r="H248" i="1"/>
  <c r="I248" i="1" s="1"/>
  <c r="O247" i="1"/>
  <c r="P247" i="1" s="1"/>
  <c r="Q247" i="1" s="1"/>
  <c r="L247" i="1"/>
  <c r="K247" i="1"/>
  <c r="J247" i="1"/>
  <c r="H247" i="1"/>
  <c r="I247" i="1" s="1"/>
  <c r="O246" i="1"/>
  <c r="P246" i="1" s="1"/>
  <c r="Q246" i="1" s="1"/>
  <c r="L246" i="1"/>
  <c r="K246" i="1"/>
  <c r="M246" i="1" s="1"/>
  <c r="J246" i="1"/>
  <c r="H246" i="1"/>
  <c r="I246" i="1" s="1"/>
  <c r="O245" i="1"/>
  <c r="P245" i="1" s="1"/>
  <c r="Q245" i="1" s="1"/>
  <c r="L245" i="1"/>
  <c r="K245" i="1"/>
  <c r="M245" i="1" s="1"/>
  <c r="J245" i="1"/>
  <c r="H245" i="1"/>
  <c r="I245" i="1" s="1"/>
  <c r="O244" i="1"/>
  <c r="P244" i="1" s="1"/>
  <c r="Q244" i="1" s="1"/>
  <c r="L244" i="1"/>
  <c r="K244" i="1"/>
  <c r="M244" i="1" s="1"/>
  <c r="J244" i="1"/>
  <c r="H244" i="1"/>
  <c r="I244" i="1" s="1"/>
  <c r="O243" i="1"/>
  <c r="P243" i="1" s="1"/>
  <c r="Q243" i="1" s="1"/>
  <c r="L243" i="1"/>
  <c r="K243" i="1"/>
  <c r="J243" i="1"/>
  <c r="H243" i="1"/>
  <c r="I243" i="1" s="1"/>
  <c r="O242" i="1"/>
  <c r="P242" i="1" s="1"/>
  <c r="Q242" i="1" s="1"/>
  <c r="L242" i="1"/>
  <c r="K242" i="1"/>
  <c r="M242" i="1" s="1"/>
  <c r="J242" i="1"/>
  <c r="H242" i="1"/>
  <c r="I242" i="1" s="1"/>
  <c r="O241" i="1"/>
  <c r="P241" i="1" s="1"/>
  <c r="Q241" i="1" s="1"/>
  <c r="L241" i="1"/>
  <c r="K241" i="1"/>
  <c r="J241" i="1"/>
  <c r="H241" i="1"/>
  <c r="I241" i="1" s="1"/>
  <c r="O240" i="1"/>
  <c r="P240" i="1" s="1"/>
  <c r="Q240" i="1" s="1"/>
  <c r="L240" i="1"/>
  <c r="K240" i="1"/>
  <c r="J240" i="1"/>
  <c r="H240" i="1"/>
  <c r="I240" i="1" s="1"/>
  <c r="O239" i="1"/>
  <c r="P239" i="1" s="1"/>
  <c r="Q239" i="1" s="1"/>
  <c r="L239" i="1"/>
  <c r="K239" i="1"/>
  <c r="M239" i="1" s="1"/>
  <c r="J239" i="1"/>
  <c r="H239" i="1"/>
  <c r="I239" i="1" s="1"/>
  <c r="O238" i="1"/>
  <c r="P238" i="1" s="1"/>
  <c r="Q238" i="1" s="1"/>
  <c r="L238" i="1"/>
  <c r="K238" i="1"/>
  <c r="J238" i="1"/>
  <c r="H238" i="1"/>
  <c r="I238" i="1" s="1"/>
  <c r="O237" i="1"/>
  <c r="P237" i="1" s="1"/>
  <c r="Q237" i="1" s="1"/>
  <c r="L237" i="1"/>
  <c r="K237" i="1"/>
  <c r="M237" i="1" s="1"/>
  <c r="J237" i="1"/>
  <c r="H237" i="1"/>
  <c r="I237" i="1" s="1"/>
  <c r="O236" i="1"/>
  <c r="P236" i="1" s="1"/>
  <c r="Q236" i="1" s="1"/>
  <c r="L236" i="1"/>
  <c r="K236" i="1"/>
  <c r="J236" i="1"/>
  <c r="H236" i="1"/>
  <c r="I236" i="1" s="1"/>
  <c r="O235" i="1"/>
  <c r="P235" i="1" s="1"/>
  <c r="Q235" i="1" s="1"/>
  <c r="L235" i="1"/>
  <c r="K235" i="1"/>
  <c r="M235" i="1" s="1"/>
  <c r="J235" i="1"/>
  <c r="H235" i="1"/>
  <c r="I235" i="1" s="1"/>
  <c r="O234" i="1"/>
  <c r="P234" i="1" s="1"/>
  <c r="Q234" i="1" s="1"/>
  <c r="L234" i="1"/>
  <c r="K234" i="1"/>
  <c r="M234" i="1" s="1"/>
  <c r="J234" i="1"/>
  <c r="H234" i="1"/>
  <c r="I234" i="1" s="1"/>
  <c r="O233" i="1"/>
  <c r="P233" i="1" s="1"/>
  <c r="Q233" i="1" s="1"/>
  <c r="L233" i="1"/>
  <c r="K233" i="1"/>
  <c r="M233" i="1" s="1"/>
  <c r="J233" i="1"/>
  <c r="H233" i="1"/>
  <c r="I233" i="1" s="1"/>
  <c r="O232" i="1"/>
  <c r="P232" i="1" s="1"/>
  <c r="Q232" i="1" s="1"/>
  <c r="L232" i="1"/>
  <c r="K232" i="1"/>
  <c r="J232" i="1"/>
  <c r="H232" i="1"/>
  <c r="I232" i="1" s="1"/>
  <c r="S231" i="1"/>
  <c r="O231" i="1"/>
  <c r="P231" i="1" s="1"/>
  <c r="Q231" i="1" s="1"/>
  <c r="L231" i="1"/>
  <c r="K231" i="1"/>
  <c r="J231" i="1"/>
  <c r="H231" i="1"/>
  <c r="I231" i="1" s="1"/>
  <c r="O230" i="1"/>
  <c r="P230" i="1" s="1"/>
  <c r="Q230" i="1" s="1"/>
  <c r="L230" i="1"/>
  <c r="K230" i="1"/>
  <c r="M230" i="1" s="1"/>
  <c r="J230" i="1"/>
  <c r="H230" i="1"/>
  <c r="I230" i="1" s="1"/>
  <c r="O229" i="1"/>
  <c r="P229" i="1" s="1"/>
  <c r="Q229" i="1" s="1"/>
  <c r="L229" i="1"/>
  <c r="K229" i="1"/>
  <c r="J229" i="1"/>
  <c r="H229" i="1"/>
  <c r="I229" i="1" s="1"/>
  <c r="S228" i="1"/>
  <c r="O228" i="1"/>
  <c r="P228" i="1" s="1"/>
  <c r="Q228" i="1" s="1"/>
  <c r="L228" i="1"/>
  <c r="K228" i="1"/>
  <c r="M228" i="1" s="1"/>
  <c r="J228" i="1"/>
  <c r="H228" i="1"/>
  <c r="I228" i="1" s="1"/>
  <c r="O227" i="1"/>
  <c r="P227" i="1" s="1"/>
  <c r="Q227" i="1" s="1"/>
  <c r="L227" i="1"/>
  <c r="K227" i="1"/>
  <c r="J227" i="1"/>
  <c r="H227" i="1"/>
  <c r="I227" i="1" s="1"/>
  <c r="O226" i="1"/>
  <c r="P226" i="1" s="1"/>
  <c r="Q226" i="1" s="1"/>
  <c r="L226" i="1"/>
  <c r="K226" i="1"/>
  <c r="M226" i="1" s="1"/>
  <c r="J226" i="1"/>
  <c r="H226" i="1"/>
  <c r="I226" i="1" s="1"/>
  <c r="O225" i="1"/>
  <c r="P225" i="1" s="1"/>
  <c r="Q225" i="1" s="1"/>
  <c r="L225" i="1"/>
  <c r="K225" i="1"/>
  <c r="J225" i="1"/>
  <c r="H225" i="1"/>
  <c r="I225" i="1" s="1"/>
  <c r="O224" i="1"/>
  <c r="P224" i="1" s="1"/>
  <c r="Q224" i="1" s="1"/>
  <c r="L224" i="1"/>
  <c r="K224" i="1"/>
  <c r="M224" i="1" s="1"/>
  <c r="J224" i="1"/>
  <c r="H224" i="1"/>
  <c r="I224" i="1" s="1"/>
  <c r="O223" i="1"/>
  <c r="P223" i="1" s="1"/>
  <c r="Q223" i="1" s="1"/>
  <c r="L223" i="1"/>
  <c r="K223" i="1"/>
  <c r="J223" i="1"/>
  <c r="H223" i="1"/>
  <c r="I223" i="1" s="1"/>
  <c r="O222" i="1"/>
  <c r="P222" i="1" s="1"/>
  <c r="Q222" i="1" s="1"/>
  <c r="L222" i="1"/>
  <c r="K222" i="1"/>
  <c r="M222" i="1" s="1"/>
  <c r="J222" i="1"/>
  <c r="H222" i="1"/>
  <c r="I222" i="1" s="1"/>
  <c r="O221" i="1"/>
  <c r="P221" i="1" s="1"/>
  <c r="Q221" i="1" s="1"/>
  <c r="L221" i="1"/>
  <c r="K221" i="1"/>
  <c r="J221" i="1"/>
  <c r="H221" i="1"/>
  <c r="I221" i="1" s="1"/>
  <c r="O220" i="1"/>
  <c r="P220" i="1" s="1"/>
  <c r="Q220" i="1" s="1"/>
  <c r="L220" i="1"/>
  <c r="K220" i="1"/>
  <c r="M220" i="1" s="1"/>
  <c r="J220" i="1"/>
  <c r="H220" i="1"/>
  <c r="I220" i="1" s="1"/>
  <c r="O219" i="1"/>
  <c r="P219" i="1" s="1"/>
  <c r="Q219" i="1" s="1"/>
  <c r="L219" i="1"/>
  <c r="K219" i="1"/>
  <c r="J219" i="1"/>
  <c r="H219" i="1"/>
  <c r="I219" i="1" s="1"/>
  <c r="O218" i="1"/>
  <c r="P218" i="1" s="1"/>
  <c r="Q218" i="1" s="1"/>
  <c r="L218" i="1"/>
  <c r="K218" i="1"/>
  <c r="M218" i="1" s="1"/>
  <c r="J218" i="1"/>
  <c r="H218" i="1"/>
  <c r="I218" i="1" s="1"/>
  <c r="S217" i="1"/>
  <c r="O217" i="1"/>
  <c r="P217" i="1" s="1"/>
  <c r="Q217" i="1" s="1"/>
  <c r="L217" i="1"/>
  <c r="K217" i="1"/>
  <c r="J217" i="1"/>
  <c r="H217" i="1"/>
  <c r="I217" i="1" s="1"/>
  <c r="O216" i="1"/>
  <c r="P216" i="1" s="1"/>
  <c r="Q216" i="1" s="1"/>
  <c r="L216" i="1"/>
  <c r="K216" i="1"/>
  <c r="M216" i="1" s="1"/>
  <c r="J216" i="1"/>
  <c r="H216" i="1"/>
  <c r="I216" i="1" s="1"/>
  <c r="O215" i="1"/>
  <c r="P215" i="1" s="1"/>
  <c r="Q215" i="1" s="1"/>
  <c r="L215" i="1"/>
  <c r="K215" i="1"/>
  <c r="J215" i="1"/>
  <c r="H215" i="1"/>
  <c r="I215" i="1" s="1"/>
  <c r="O214" i="1"/>
  <c r="P214" i="1" s="1"/>
  <c r="Q214" i="1" s="1"/>
  <c r="L214" i="1"/>
  <c r="K214" i="1"/>
  <c r="M214" i="1" s="1"/>
  <c r="J214" i="1"/>
  <c r="H214" i="1"/>
  <c r="I214" i="1" s="1"/>
  <c r="O213" i="1"/>
  <c r="P213" i="1" s="1"/>
  <c r="Q213" i="1" s="1"/>
  <c r="L213" i="1"/>
  <c r="K213" i="1"/>
  <c r="J213" i="1"/>
  <c r="H213" i="1"/>
  <c r="I213" i="1" s="1"/>
  <c r="O212" i="1"/>
  <c r="P212" i="1" s="1"/>
  <c r="Q212" i="1" s="1"/>
  <c r="L212" i="1"/>
  <c r="K212" i="1"/>
  <c r="M212" i="1" s="1"/>
  <c r="J212" i="1"/>
  <c r="H212" i="1"/>
  <c r="I212" i="1" s="1"/>
  <c r="O211" i="1"/>
  <c r="P211" i="1" s="1"/>
  <c r="Q211" i="1" s="1"/>
  <c r="L211" i="1"/>
  <c r="K211" i="1"/>
  <c r="J211" i="1"/>
  <c r="H211" i="1"/>
  <c r="I211" i="1" s="1"/>
  <c r="O210" i="1"/>
  <c r="P210" i="1" s="1"/>
  <c r="Q210" i="1" s="1"/>
  <c r="L210" i="1"/>
  <c r="K210" i="1"/>
  <c r="M210" i="1" s="1"/>
  <c r="J210" i="1"/>
  <c r="H210" i="1"/>
  <c r="I210" i="1" s="1"/>
  <c r="O209" i="1"/>
  <c r="P209" i="1" s="1"/>
  <c r="Q209" i="1" s="1"/>
  <c r="L209" i="1"/>
  <c r="K209" i="1"/>
  <c r="J209" i="1"/>
  <c r="H209" i="1"/>
  <c r="I209" i="1" s="1"/>
  <c r="O208" i="1"/>
  <c r="P208" i="1" s="1"/>
  <c r="Q208" i="1" s="1"/>
  <c r="L208" i="1"/>
  <c r="K208" i="1"/>
  <c r="M208" i="1" s="1"/>
  <c r="J208" i="1"/>
  <c r="H208" i="1"/>
  <c r="I208" i="1" s="1"/>
  <c r="O207" i="1"/>
  <c r="P207" i="1" s="1"/>
  <c r="Q207" i="1" s="1"/>
  <c r="L207" i="1"/>
  <c r="K207" i="1"/>
  <c r="J207" i="1"/>
  <c r="H207" i="1"/>
  <c r="I207" i="1" s="1"/>
  <c r="O206" i="1"/>
  <c r="P206" i="1" s="1"/>
  <c r="Q206" i="1" s="1"/>
  <c r="L206" i="1"/>
  <c r="K206" i="1"/>
  <c r="M206" i="1" s="1"/>
  <c r="J206" i="1"/>
  <c r="H206" i="1"/>
  <c r="I206" i="1" s="1"/>
  <c r="O205" i="1"/>
  <c r="P205" i="1" s="1"/>
  <c r="Q205" i="1" s="1"/>
  <c r="L205" i="1"/>
  <c r="K205" i="1"/>
  <c r="J205" i="1"/>
  <c r="H205" i="1"/>
  <c r="I205" i="1" s="1"/>
  <c r="O204" i="1"/>
  <c r="P204" i="1" s="1"/>
  <c r="Q204" i="1" s="1"/>
  <c r="L204" i="1"/>
  <c r="K204" i="1"/>
  <c r="M204" i="1" s="1"/>
  <c r="J204" i="1"/>
  <c r="H204" i="1"/>
  <c r="I204" i="1" s="1"/>
  <c r="O203" i="1"/>
  <c r="P203" i="1" s="1"/>
  <c r="Q203" i="1" s="1"/>
  <c r="L203" i="1"/>
  <c r="K203" i="1"/>
  <c r="J203" i="1"/>
  <c r="H203" i="1"/>
  <c r="I203" i="1" s="1"/>
  <c r="O202" i="1"/>
  <c r="P202" i="1" s="1"/>
  <c r="Q202" i="1" s="1"/>
  <c r="L202" i="1"/>
  <c r="K202" i="1"/>
  <c r="M202" i="1" s="1"/>
  <c r="J202" i="1"/>
  <c r="H202" i="1"/>
  <c r="I202" i="1" s="1"/>
  <c r="O201" i="1"/>
  <c r="P201" i="1" s="1"/>
  <c r="Q201" i="1" s="1"/>
  <c r="L201" i="1"/>
  <c r="K201" i="1"/>
  <c r="J201" i="1"/>
  <c r="H201" i="1"/>
  <c r="I201" i="1" s="1"/>
  <c r="O200" i="1"/>
  <c r="P200" i="1" s="1"/>
  <c r="Q200" i="1" s="1"/>
  <c r="L200" i="1"/>
  <c r="K200" i="1"/>
  <c r="M200" i="1" s="1"/>
  <c r="J200" i="1"/>
  <c r="H200" i="1"/>
  <c r="I200" i="1" s="1"/>
  <c r="O199" i="1"/>
  <c r="P199" i="1" s="1"/>
  <c r="Q199" i="1" s="1"/>
  <c r="L199" i="1"/>
  <c r="K199" i="1"/>
  <c r="J199" i="1"/>
  <c r="H199" i="1"/>
  <c r="I199" i="1" s="1"/>
  <c r="O198" i="1"/>
  <c r="P198" i="1" s="1"/>
  <c r="Q198" i="1" s="1"/>
  <c r="L198" i="1"/>
  <c r="K198" i="1"/>
  <c r="M198" i="1" s="1"/>
  <c r="J198" i="1"/>
  <c r="H198" i="1"/>
  <c r="I198" i="1" s="1"/>
  <c r="O197" i="1"/>
  <c r="P197" i="1" s="1"/>
  <c r="Q197" i="1" s="1"/>
  <c r="L197" i="1"/>
  <c r="K197" i="1"/>
  <c r="J197" i="1"/>
  <c r="H197" i="1"/>
  <c r="I197" i="1" s="1"/>
  <c r="O196" i="1"/>
  <c r="P196" i="1" s="1"/>
  <c r="Q196" i="1" s="1"/>
  <c r="L196" i="1"/>
  <c r="K196" i="1"/>
  <c r="M196" i="1" s="1"/>
  <c r="J196" i="1"/>
  <c r="H196" i="1"/>
  <c r="I196" i="1" s="1"/>
  <c r="O195" i="1"/>
  <c r="P195" i="1" s="1"/>
  <c r="Q195" i="1" s="1"/>
  <c r="L195" i="1"/>
  <c r="K195" i="1"/>
  <c r="J195" i="1"/>
  <c r="H195" i="1"/>
  <c r="I195" i="1" s="1"/>
  <c r="O194" i="1"/>
  <c r="P194" i="1" s="1"/>
  <c r="Q194" i="1" s="1"/>
  <c r="L194" i="1"/>
  <c r="K194" i="1"/>
  <c r="M194" i="1" s="1"/>
  <c r="J194" i="1"/>
  <c r="H194" i="1"/>
  <c r="I194" i="1" s="1"/>
  <c r="O193" i="1"/>
  <c r="P193" i="1" s="1"/>
  <c r="Q193" i="1" s="1"/>
  <c r="L193" i="1"/>
  <c r="K193" i="1"/>
  <c r="J193" i="1"/>
  <c r="H193" i="1"/>
  <c r="I193" i="1" s="1"/>
  <c r="O192" i="1"/>
  <c r="P192" i="1" s="1"/>
  <c r="Q192" i="1" s="1"/>
  <c r="L192" i="1"/>
  <c r="K192" i="1"/>
  <c r="M192" i="1" s="1"/>
  <c r="J192" i="1"/>
  <c r="H192" i="1"/>
  <c r="I192" i="1" s="1"/>
  <c r="O191" i="1"/>
  <c r="P191" i="1" s="1"/>
  <c r="Q191" i="1" s="1"/>
  <c r="L191" i="1"/>
  <c r="K191" i="1"/>
  <c r="J191" i="1"/>
  <c r="H191" i="1"/>
  <c r="I191" i="1" s="1"/>
  <c r="O190" i="1"/>
  <c r="P190" i="1" s="1"/>
  <c r="Q190" i="1" s="1"/>
  <c r="L190" i="1"/>
  <c r="K190" i="1"/>
  <c r="M190" i="1" s="1"/>
  <c r="J190" i="1"/>
  <c r="H190" i="1"/>
  <c r="I190" i="1" s="1"/>
  <c r="O189" i="1"/>
  <c r="P189" i="1" s="1"/>
  <c r="Q189" i="1" s="1"/>
  <c r="L189" i="1"/>
  <c r="K189" i="1"/>
  <c r="J189" i="1"/>
  <c r="H189" i="1"/>
  <c r="I189" i="1" s="1"/>
  <c r="O188" i="1"/>
  <c r="P188" i="1" s="1"/>
  <c r="Q188" i="1" s="1"/>
  <c r="L188" i="1"/>
  <c r="K188" i="1"/>
  <c r="M188" i="1" s="1"/>
  <c r="J188" i="1"/>
  <c r="H188" i="1"/>
  <c r="I188" i="1" s="1"/>
  <c r="O187" i="1"/>
  <c r="P187" i="1" s="1"/>
  <c r="Q187" i="1" s="1"/>
  <c r="L187" i="1"/>
  <c r="K187" i="1"/>
  <c r="J187" i="1"/>
  <c r="H187" i="1"/>
  <c r="I187" i="1" s="1"/>
  <c r="O186" i="1"/>
  <c r="P186" i="1" s="1"/>
  <c r="Q186" i="1" s="1"/>
  <c r="L186" i="1"/>
  <c r="K186" i="1"/>
  <c r="M186" i="1" s="1"/>
  <c r="J186" i="1"/>
  <c r="H186" i="1"/>
  <c r="I186" i="1" s="1"/>
  <c r="O185" i="1"/>
  <c r="P185" i="1" s="1"/>
  <c r="Q185" i="1" s="1"/>
  <c r="L185" i="1"/>
  <c r="K185" i="1"/>
  <c r="J185" i="1"/>
  <c r="H185" i="1"/>
  <c r="I185" i="1" s="1"/>
  <c r="O184" i="1"/>
  <c r="P184" i="1" s="1"/>
  <c r="Q184" i="1" s="1"/>
  <c r="L184" i="1"/>
  <c r="K184" i="1"/>
  <c r="M184" i="1" s="1"/>
  <c r="J184" i="1"/>
  <c r="H184" i="1"/>
  <c r="I184" i="1" s="1"/>
  <c r="O183" i="1"/>
  <c r="P183" i="1" s="1"/>
  <c r="Q183" i="1" s="1"/>
  <c r="L183" i="1"/>
  <c r="K183" i="1"/>
  <c r="J183" i="1"/>
  <c r="H183" i="1"/>
  <c r="I183" i="1" s="1"/>
  <c r="O182" i="1"/>
  <c r="P182" i="1" s="1"/>
  <c r="Q182" i="1" s="1"/>
  <c r="L182" i="1"/>
  <c r="K182" i="1"/>
  <c r="M182" i="1" s="1"/>
  <c r="J182" i="1"/>
  <c r="H182" i="1"/>
  <c r="I182" i="1" s="1"/>
  <c r="O181" i="1"/>
  <c r="P181" i="1" s="1"/>
  <c r="Q181" i="1" s="1"/>
  <c r="L181" i="1"/>
  <c r="K181" i="1"/>
  <c r="J181" i="1"/>
  <c r="H181" i="1"/>
  <c r="I181" i="1" s="1"/>
  <c r="O180" i="1"/>
  <c r="P180" i="1" s="1"/>
  <c r="Q180" i="1" s="1"/>
  <c r="L180" i="1"/>
  <c r="K180" i="1"/>
  <c r="M180" i="1" s="1"/>
  <c r="J180" i="1"/>
  <c r="H180" i="1"/>
  <c r="I180" i="1" s="1"/>
  <c r="O179" i="1"/>
  <c r="P179" i="1" s="1"/>
  <c r="Q179" i="1" s="1"/>
  <c r="L179" i="1"/>
  <c r="K179" i="1"/>
  <c r="J179" i="1"/>
  <c r="H179" i="1"/>
  <c r="I179" i="1" s="1"/>
  <c r="O178" i="1"/>
  <c r="P178" i="1" s="1"/>
  <c r="Q178" i="1" s="1"/>
  <c r="L178" i="1"/>
  <c r="K178" i="1"/>
  <c r="M178" i="1" s="1"/>
  <c r="J178" i="1"/>
  <c r="H178" i="1"/>
  <c r="I178" i="1" s="1"/>
  <c r="O177" i="1"/>
  <c r="P177" i="1" s="1"/>
  <c r="Q177" i="1" s="1"/>
  <c r="L177" i="1"/>
  <c r="K177" i="1"/>
  <c r="J177" i="1"/>
  <c r="H177" i="1"/>
  <c r="I177" i="1" s="1"/>
  <c r="O176" i="1"/>
  <c r="P176" i="1" s="1"/>
  <c r="Q176" i="1" s="1"/>
  <c r="L176" i="1"/>
  <c r="K176" i="1"/>
  <c r="M176" i="1" s="1"/>
  <c r="J176" i="1"/>
  <c r="H176" i="1"/>
  <c r="I176" i="1" s="1"/>
  <c r="O175" i="1"/>
  <c r="P175" i="1" s="1"/>
  <c r="Q175" i="1" s="1"/>
  <c r="L175" i="1"/>
  <c r="K175" i="1"/>
  <c r="J175" i="1"/>
  <c r="H175" i="1"/>
  <c r="I175" i="1" s="1"/>
  <c r="O174" i="1"/>
  <c r="P174" i="1" s="1"/>
  <c r="Q174" i="1" s="1"/>
  <c r="L174" i="1"/>
  <c r="K174" i="1"/>
  <c r="M174" i="1" s="1"/>
  <c r="J174" i="1"/>
  <c r="H174" i="1"/>
  <c r="I174" i="1" s="1"/>
  <c r="O173" i="1"/>
  <c r="P173" i="1" s="1"/>
  <c r="Q173" i="1" s="1"/>
  <c r="L173" i="1"/>
  <c r="K173" i="1"/>
  <c r="J173" i="1"/>
  <c r="H173" i="1"/>
  <c r="I173" i="1" s="1"/>
  <c r="S172" i="1"/>
  <c r="O172" i="1"/>
  <c r="P172" i="1" s="1"/>
  <c r="Q172" i="1" s="1"/>
  <c r="L172" i="1"/>
  <c r="K172" i="1"/>
  <c r="M172" i="1" s="1"/>
  <c r="J172" i="1"/>
  <c r="H172" i="1"/>
  <c r="I172" i="1" s="1"/>
  <c r="O171" i="1"/>
  <c r="P171" i="1" s="1"/>
  <c r="Q171" i="1" s="1"/>
  <c r="L171" i="1"/>
  <c r="K171" i="1"/>
  <c r="J171" i="1"/>
  <c r="H171" i="1"/>
  <c r="I171" i="1" s="1"/>
  <c r="O170" i="1"/>
  <c r="P170" i="1" s="1"/>
  <c r="Q170" i="1" s="1"/>
  <c r="L170" i="1"/>
  <c r="K170" i="1"/>
  <c r="M170" i="1" s="1"/>
  <c r="J170" i="1"/>
  <c r="H170" i="1"/>
  <c r="I170" i="1" s="1"/>
  <c r="O169" i="1"/>
  <c r="P169" i="1" s="1"/>
  <c r="Q169" i="1" s="1"/>
  <c r="L169" i="1"/>
  <c r="K169" i="1"/>
  <c r="J169" i="1"/>
  <c r="H169" i="1"/>
  <c r="I169" i="1" s="1"/>
  <c r="O168" i="1"/>
  <c r="P168" i="1" s="1"/>
  <c r="Q168" i="1" s="1"/>
  <c r="L168" i="1"/>
  <c r="K168" i="1"/>
  <c r="M168" i="1" s="1"/>
  <c r="J168" i="1"/>
  <c r="H168" i="1"/>
  <c r="I168" i="1" s="1"/>
  <c r="O167" i="1"/>
  <c r="P167" i="1" s="1"/>
  <c r="Q167" i="1" s="1"/>
  <c r="L167" i="1"/>
  <c r="K167" i="1"/>
  <c r="J167" i="1"/>
  <c r="H167" i="1"/>
  <c r="I167" i="1" s="1"/>
  <c r="O166" i="1"/>
  <c r="P166" i="1" s="1"/>
  <c r="Q166" i="1" s="1"/>
  <c r="L166" i="1"/>
  <c r="K166" i="1"/>
  <c r="M166" i="1" s="1"/>
  <c r="J166" i="1"/>
  <c r="H166" i="1"/>
  <c r="I166" i="1" s="1"/>
  <c r="O165" i="1"/>
  <c r="P165" i="1" s="1"/>
  <c r="Q165" i="1" s="1"/>
  <c r="L165" i="1"/>
  <c r="K165" i="1"/>
  <c r="J165" i="1"/>
  <c r="H165" i="1"/>
  <c r="I165" i="1" s="1"/>
  <c r="O164" i="1"/>
  <c r="P164" i="1" s="1"/>
  <c r="Q164" i="1" s="1"/>
  <c r="L164" i="1"/>
  <c r="K164" i="1"/>
  <c r="M164" i="1" s="1"/>
  <c r="J164" i="1"/>
  <c r="H164" i="1"/>
  <c r="I164" i="1" s="1"/>
  <c r="O163" i="1"/>
  <c r="P163" i="1" s="1"/>
  <c r="Q163" i="1" s="1"/>
  <c r="L163" i="1"/>
  <c r="K163" i="1"/>
  <c r="J163" i="1"/>
  <c r="H163" i="1"/>
  <c r="I163" i="1" s="1"/>
  <c r="O162" i="1"/>
  <c r="P162" i="1" s="1"/>
  <c r="Q162" i="1" s="1"/>
  <c r="L162" i="1"/>
  <c r="K162" i="1"/>
  <c r="M162" i="1" s="1"/>
  <c r="J162" i="1"/>
  <c r="H162" i="1"/>
  <c r="I162" i="1" s="1"/>
  <c r="O161" i="1"/>
  <c r="P161" i="1" s="1"/>
  <c r="Q161" i="1" s="1"/>
  <c r="L161" i="1"/>
  <c r="K161" i="1"/>
  <c r="J161" i="1"/>
  <c r="H161" i="1"/>
  <c r="I161" i="1" s="1"/>
  <c r="O160" i="1"/>
  <c r="P160" i="1" s="1"/>
  <c r="Q160" i="1" s="1"/>
  <c r="L160" i="1"/>
  <c r="K160" i="1"/>
  <c r="M160" i="1" s="1"/>
  <c r="J160" i="1"/>
  <c r="H160" i="1"/>
  <c r="I160" i="1" s="1"/>
  <c r="O159" i="1"/>
  <c r="P159" i="1" s="1"/>
  <c r="Q159" i="1" s="1"/>
  <c r="L159" i="1"/>
  <c r="K159" i="1"/>
  <c r="J159" i="1"/>
  <c r="H159" i="1"/>
  <c r="I159" i="1" s="1"/>
  <c r="S158" i="1"/>
  <c r="O158" i="1"/>
  <c r="P158" i="1" s="1"/>
  <c r="Q158" i="1" s="1"/>
  <c r="L158" i="1"/>
  <c r="K158" i="1"/>
  <c r="M158" i="1" s="1"/>
  <c r="J158" i="1"/>
  <c r="H158" i="1"/>
  <c r="I158" i="1" s="1"/>
  <c r="O157" i="1"/>
  <c r="P157" i="1" s="1"/>
  <c r="Q157" i="1" s="1"/>
  <c r="L157" i="1"/>
  <c r="K157" i="1"/>
  <c r="J157" i="1"/>
  <c r="H157" i="1"/>
  <c r="I157" i="1" s="1"/>
  <c r="S156" i="1"/>
  <c r="O156" i="1"/>
  <c r="P156" i="1" s="1"/>
  <c r="Q156" i="1" s="1"/>
  <c r="L156" i="1"/>
  <c r="K156" i="1"/>
  <c r="M156" i="1" s="1"/>
  <c r="J156" i="1"/>
  <c r="H156" i="1"/>
  <c r="I156" i="1" s="1"/>
  <c r="O155" i="1"/>
  <c r="P155" i="1" s="1"/>
  <c r="Q155" i="1" s="1"/>
  <c r="L155" i="1"/>
  <c r="K155" i="1"/>
  <c r="J155" i="1"/>
  <c r="H155" i="1"/>
  <c r="I155" i="1" s="1"/>
  <c r="O154" i="1"/>
  <c r="P154" i="1" s="1"/>
  <c r="Q154" i="1" s="1"/>
  <c r="L154" i="1"/>
  <c r="K154" i="1"/>
  <c r="M154" i="1" s="1"/>
  <c r="J154" i="1"/>
  <c r="H154" i="1"/>
  <c r="I154" i="1" s="1"/>
  <c r="O153" i="1"/>
  <c r="P153" i="1" s="1"/>
  <c r="Q153" i="1" s="1"/>
  <c r="L153" i="1"/>
  <c r="K153" i="1"/>
  <c r="J153" i="1"/>
  <c r="H153" i="1"/>
  <c r="I153" i="1" s="1"/>
  <c r="O152" i="1"/>
  <c r="P152" i="1" s="1"/>
  <c r="Q152" i="1" s="1"/>
  <c r="L152" i="1"/>
  <c r="K152" i="1"/>
  <c r="M152" i="1" s="1"/>
  <c r="J152" i="1"/>
  <c r="H152" i="1"/>
  <c r="I152" i="1" s="1"/>
  <c r="O151" i="1"/>
  <c r="P151" i="1" s="1"/>
  <c r="Q151" i="1" s="1"/>
  <c r="L151" i="1"/>
  <c r="K151" i="1"/>
  <c r="J151" i="1"/>
  <c r="H151" i="1"/>
  <c r="I151" i="1" s="1"/>
  <c r="O150" i="1"/>
  <c r="P150" i="1" s="1"/>
  <c r="Q150" i="1" s="1"/>
  <c r="L150" i="1"/>
  <c r="K150" i="1"/>
  <c r="M150" i="1" s="1"/>
  <c r="J150" i="1"/>
  <c r="H150" i="1"/>
  <c r="I150" i="1" s="1"/>
  <c r="S149" i="1"/>
  <c r="O149" i="1"/>
  <c r="P149" i="1" s="1"/>
  <c r="Q149" i="1" s="1"/>
  <c r="L149" i="1"/>
  <c r="K149" i="1"/>
  <c r="J149" i="1"/>
  <c r="H149" i="1"/>
  <c r="I149" i="1" s="1"/>
  <c r="O148" i="1"/>
  <c r="P148" i="1" s="1"/>
  <c r="Q148" i="1" s="1"/>
  <c r="L148" i="1"/>
  <c r="K148" i="1"/>
  <c r="M148" i="1" s="1"/>
  <c r="J148" i="1"/>
  <c r="H148" i="1"/>
  <c r="I148" i="1" s="1"/>
  <c r="O147" i="1"/>
  <c r="P147" i="1" s="1"/>
  <c r="Q147" i="1" s="1"/>
  <c r="L147" i="1"/>
  <c r="K147" i="1"/>
  <c r="J147" i="1"/>
  <c r="H147" i="1"/>
  <c r="I147" i="1" s="1"/>
  <c r="S146" i="1"/>
  <c r="O146" i="1"/>
  <c r="P146" i="1" s="1"/>
  <c r="Q146" i="1" s="1"/>
  <c r="L146" i="1"/>
  <c r="K146" i="1"/>
  <c r="M146" i="1" s="1"/>
  <c r="J146" i="1"/>
  <c r="H146" i="1"/>
  <c r="I146" i="1" s="1"/>
  <c r="O145" i="1"/>
  <c r="P145" i="1" s="1"/>
  <c r="Q145" i="1" s="1"/>
  <c r="L145" i="1"/>
  <c r="K145" i="1"/>
  <c r="J145" i="1"/>
  <c r="H145" i="1"/>
  <c r="I145" i="1" s="1"/>
  <c r="O144" i="1"/>
  <c r="P144" i="1" s="1"/>
  <c r="Q144" i="1" s="1"/>
  <c r="L144" i="1"/>
  <c r="K144" i="1"/>
  <c r="M144" i="1" s="1"/>
  <c r="J144" i="1"/>
  <c r="H144" i="1"/>
  <c r="I144" i="1" s="1"/>
  <c r="S143" i="1"/>
  <c r="O143" i="1"/>
  <c r="P143" i="1" s="1"/>
  <c r="Q143" i="1" s="1"/>
  <c r="L143" i="1"/>
  <c r="K143" i="1"/>
  <c r="J143" i="1"/>
  <c r="H143" i="1"/>
  <c r="I143" i="1" s="1"/>
  <c r="O142" i="1"/>
  <c r="P142" i="1" s="1"/>
  <c r="Q142" i="1" s="1"/>
  <c r="L142" i="1"/>
  <c r="K142" i="1"/>
  <c r="M142" i="1" s="1"/>
  <c r="J142" i="1"/>
  <c r="H142" i="1"/>
  <c r="I142" i="1" s="1"/>
  <c r="O141" i="1"/>
  <c r="P141" i="1" s="1"/>
  <c r="Q141" i="1" s="1"/>
  <c r="L141" i="1"/>
  <c r="K141" i="1"/>
  <c r="J141" i="1"/>
  <c r="H141" i="1"/>
  <c r="I141" i="1" s="1"/>
  <c r="O140" i="1"/>
  <c r="P140" i="1" s="1"/>
  <c r="Q140" i="1" s="1"/>
  <c r="L140" i="1"/>
  <c r="K140" i="1"/>
  <c r="M140" i="1" s="1"/>
  <c r="J140" i="1"/>
  <c r="H140" i="1"/>
  <c r="I140" i="1" s="1"/>
  <c r="S139" i="1"/>
  <c r="O139" i="1"/>
  <c r="P139" i="1" s="1"/>
  <c r="Q139" i="1" s="1"/>
  <c r="L139" i="1"/>
  <c r="K139" i="1"/>
  <c r="J139" i="1"/>
  <c r="H139" i="1"/>
  <c r="I139" i="1" s="1"/>
  <c r="O138" i="1"/>
  <c r="P138" i="1" s="1"/>
  <c r="Q138" i="1" s="1"/>
  <c r="L138" i="1"/>
  <c r="K138" i="1"/>
  <c r="M138" i="1" s="1"/>
  <c r="J138" i="1"/>
  <c r="H138" i="1"/>
  <c r="I138" i="1" s="1"/>
  <c r="O137" i="1"/>
  <c r="P137" i="1" s="1"/>
  <c r="Q137" i="1" s="1"/>
  <c r="L137" i="1"/>
  <c r="K137" i="1"/>
  <c r="J137" i="1"/>
  <c r="H137" i="1"/>
  <c r="I137" i="1" s="1"/>
  <c r="O136" i="1"/>
  <c r="P136" i="1" s="1"/>
  <c r="Q136" i="1" s="1"/>
  <c r="L136" i="1"/>
  <c r="K136" i="1"/>
  <c r="M136" i="1" s="1"/>
  <c r="J136" i="1"/>
  <c r="H136" i="1"/>
  <c r="I136" i="1" s="1"/>
  <c r="O135" i="1"/>
  <c r="P135" i="1" s="1"/>
  <c r="Q135" i="1" s="1"/>
  <c r="L135" i="1"/>
  <c r="K135" i="1"/>
  <c r="J135" i="1"/>
  <c r="H135" i="1"/>
  <c r="I135" i="1" s="1"/>
  <c r="O134" i="1"/>
  <c r="P134" i="1" s="1"/>
  <c r="Q134" i="1" s="1"/>
  <c r="L134" i="1"/>
  <c r="K134" i="1"/>
  <c r="M134" i="1" s="1"/>
  <c r="J134" i="1"/>
  <c r="H134" i="1"/>
  <c r="I134" i="1" s="1"/>
  <c r="O133" i="1"/>
  <c r="P133" i="1" s="1"/>
  <c r="Q133" i="1" s="1"/>
  <c r="L133" i="1"/>
  <c r="K133" i="1"/>
  <c r="J133" i="1"/>
  <c r="H133" i="1"/>
  <c r="I133" i="1" s="1"/>
  <c r="O132" i="1"/>
  <c r="P132" i="1" s="1"/>
  <c r="Q132" i="1" s="1"/>
  <c r="L132" i="1"/>
  <c r="K132" i="1"/>
  <c r="M132" i="1" s="1"/>
  <c r="J132" i="1"/>
  <c r="H132" i="1"/>
  <c r="I132" i="1" s="1"/>
  <c r="O131" i="1"/>
  <c r="P131" i="1" s="1"/>
  <c r="Q131" i="1" s="1"/>
  <c r="L131" i="1"/>
  <c r="K131" i="1"/>
  <c r="J131" i="1"/>
  <c r="H131" i="1"/>
  <c r="I131" i="1" s="1"/>
  <c r="O130" i="1"/>
  <c r="P130" i="1" s="1"/>
  <c r="Q130" i="1" s="1"/>
  <c r="L130" i="1"/>
  <c r="K130" i="1"/>
  <c r="M130" i="1" s="1"/>
  <c r="J130" i="1"/>
  <c r="H130" i="1"/>
  <c r="I130" i="1" s="1"/>
  <c r="O129" i="1"/>
  <c r="P129" i="1" s="1"/>
  <c r="Q129" i="1" s="1"/>
  <c r="L129" i="1"/>
  <c r="K129" i="1"/>
  <c r="J129" i="1"/>
  <c r="H129" i="1"/>
  <c r="I129" i="1" s="1"/>
  <c r="S128" i="1"/>
  <c r="O128" i="1"/>
  <c r="P128" i="1" s="1"/>
  <c r="Q128" i="1" s="1"/>
  <c r="L128" i="1"/>
  <c r="K128" i="1"/>
  <c r="M128" i="1" s="1"/>
  <c r="J128" i="1"/>
  <c r="H128" i="1"/>
  <c r="I128" i="1" s="1"/>
  <c r="O127" i="1"/>
  <c r="P127" i="1" s="1"/>
  <c r="Q127" i="1" s="1"/>
  <c r="L127" i="1"/>
  <c r="K127" i="1"/>
  <c r="J127" i="1"/>
  <c r="H127" i="1"/>
  <c r="I127" i="1" s="1"/>
  <c r="S126" i="1"/>
  <c r="O126" i="1"/>
  <c r="P126" i="1" s="1"/>
  <c r="Q126" i="1" s="1"/>
  <c r="L126" i="1"/>
  <c r="K126" i="1"/>
  <c r="M126" i="1" s="1"/>
  <c r="J126" i="1"/>
  <c r="H126" i="1"/>
  <c r="I126" i="1" s="1"/>
  <c r="O125" i="1"/>
  <c r="P125" i="1" s="1"/>
  <c r="Q125" i="1" s="1"/>
  <c r="L125" i="1"/>
  <c r="K125" i="1"/>
  <c r="J125" i="1"/>
  <c r="H125" i="1"/>
  <c r="I125" i="1" s="1"/>
  <c r="O124" i="1"/>
  <c r="P124" i="1" s="1"/>
  <c r="Q124" i="1" s="1"/>
  <c r="L124" i="1"/>
  <c r="K124" i="1"/>
  <c r="M124" i="1" s="1"/>
  <c r="J124" i="1"/>
  <c r="H124" i="1"/>
  <c r="I124" i="1" s="1"/>
  <c r="O123" i="1"/>
  <c r="P123" i="1" s="1"/>
  <c r="Q123" i="1" s="1"/>
  <c r="L123" i="1"/>
  <c r="K123" i="1"/>
  <c r="J123" i="1"/>
  <c r="H123" i="1"/>
  <c r="I123" i="1" s="1"/>
  <c r="O122" i="1"/>
  <c r="P122" i="1" s="1"/>
  <c r="Q122" i="1" s="1"/>
  <c r="L122" i="1"/>
  <c r="K122" i="1"/>
  <c r="M122" i="1" s="1"/>
  <c r="J122" i="1"/>
  <c r="H122" i="1"/>
  <c r="I122" i="1" s="1"/>
  <c r="O121" i="1"/>
  <c r="P121" i="1" s="1"/>
  <c r="Q121" i="1" s="1"/>
  <c r="L121" i="1"/>
  <c r="K121" i="1"/>
  <c r="J121" i="1"/>
  <c r="H121" i="1"/>
  <c r="I121" i="1" s="1"/>
  <c r="O120" i="1"/>
  <c r="P120" i="1" s="1"/>
  <c r="Q120" i="1" s="1"/>
  <c r="L120" i="1"/>
  <c r="K120" i="1"/>
  <c r="M120" i="1" s="1"/>
  <c r="J120" i="1"/>
  <c r="H120" i="1"/>
  <c r="I120" i="1" s="1"/>
  <c r="O119" i="1"/>
  <c r="P119" i="1" s="1"/>
  <c r="Q119" i="1" s="1"/>
  <c r="L119" i="1"/>
  <c r="K119" i="1"/>
  <c r="J119" i="1"/>
  <c r="H119" i="1"/>
  <c r="I119" i="1" s="1"/>
  <c r="O118" i="1"/>
  <c r="P118" i="1" s="1"/>
  <c r="Q118" i="1" s="1"/>
  <c r="L118" i="1"/>
  <c r="K118" i="1"/>
  <c r="M118" i="1" s="1"/>
  <c r="J118" i="1"/>
  <c r="H118" i="1"/>
  <c r="I118" i="1" s="1"/>
  <c r="O117" i="1"/>
  <c r="P117" i="1" s="1"/>
  <c r="Q117" i="1" s="1"/>
  <c r="L117" i="1"/>
  <c r="K117" i="1"/>
  <c r="J117" i="1"/>
  <c r="H117" i="1"/>
  <c r="I117" i="1" s="1"/>
  <c r="O116" i="1"/>
  <c r="P116" i="1" s="1"/>
  <c r="Q116" i="1" s="1"/>
  <c r="L116" i="1"/>
  <c r="K116" i="1"/>
  <c r="M116" i="1" s="1"/>
  <c r="J116" i="1"/>
  <c r="H116" i="1"/>
  <c r="I116" i="1" s="1"/>
  <c r="O115" i="1"/>
  <c r="P115" i="1" s="1"/>
  <c r="Q115" i="1" s="1"/>
  <c r="L115" i="1"/>
  <c r="K115" i="1"/>
  <c r="J115" i="1"/>
  <c r="H115" i="1"/>
  <c r="I115" i="1" s="1"/>
  <c r="O114" i="1"/>
  <c r="P114" i="1" s="1"/>
  <c r="Q114" i="1" s="1"/>
  <c r="L114" i="1"/>
  <c r="K114" i="1"/>
  <c r="M114" i="1" s="1"/>
  <c r="J114" i="1"/>
  <c r="H114" i="1"/>
  <c r="I114" i="1" s="1"/>
  <c r="O113" i="1"/>
  <c r="P113" i="1" s="1"/>
  <c r="Q113" i="1" s="1"/>
  <c r="L113" i="1"/>
  <c r="K113" i="1"/>
  <c r="J113" i="1"/>
  <c r="H113" i="1"/>
  <c r="I113" i="1" s="1"/>
  <c r="S112" i="1"/>
  <c r="O112" i="1"/>
  <c r="P112" i="1" s="1"/>
  <c r="Q112" i="1" s="1"/>
  <c r="L112" i="1"/>
  <c r="K112" i="1"/>
  <c r="M112" i="1" s="1"/>
  <c r="J112" i="1"/>
  <c r="H112" i="1"/>
  <c r="I112" i="1" s="1"/>
  <c r="O111" i="1"/>
  <c r="P111" i="1" s="1"/>
  <c r="Q111" i="1" s="1"/>
  <c r="L111" i="1"/>
  <c r="K111" i="1"/>
  <c r="J111" i="1"/>
  <c r="H111" i="1"/>
  <c r="I111" i="1" s="1"/>
  <c r="O110" i="1"/>
  <c r="P110" i="1" s="1"/>
  <c r="Q110" i="1" s="1"/>
  <c r="L110" i="1"/>
  <c r="K110" i="1"/>
  <c r="M110" i="1" s="1"/>
  <c r="J110" i="1"/>
  <c r="H110" i="1"/>
  <c r="I110" i="1" s="1"/>
  <c r="O109" i="1"/>
  <c r="P109" i="1" s="1"/>
  <c r="Q109" i="1" s="1"/>
  <c r="L109" i="1"/>
  <c r="K109" i="1"/>
  <c r="J109" i="1"/>
  <c r="H109" i="1"/>
  <c r="I109" i="1" s="1"/>
  <c r="O108" i="1"/>
  <c r="P108" i="1" s="1"/>
  <c r="Q108" i="1" s="1"/>
  <c r="L108" i="1"/>
  <c r="K108" i="1"/>
  <c r="M108" i="1" s="1"/>
  <c r="J108" i="1"/>
  <c r="H108" i="1"/>
  <c r="I108" i="1" s="1"/>
  <c r="O107" i="1"/>
  <c r="P107" i="1" s="1"/>
  <c r="Q107" i="1" s="1"/>
  <c r="L107" i="1"/>
  <c r="K107" i="1"/>
  <c r="J107" i="1"/>
  <c r="H107" i="1"/>
  <c r="I107" i="1" s="1"/>
  <c r="O106" i="1"/>
  <c r="P106" i="1" s="1"/>
  <c r="Q106" i="1" s="1"/>
  <c r="L106" i="1"/>
  <c r="K106" i="1"/>
  <c r="M106" i="1" s="1"/>
  <c r="J106" i="1"/>
  <c r="H106" i="1"/>
  <c r="I106" i="1" s="1"/>
  <c r="O105" i="1"/>
  <c r="P105" i="1" s="1"/>
  <c r="Q105" i="1" s="1"/>
  <c r="L105" i="1"/>
  <c r="K105" i="1"/>
  <c r="J105" i="1"/>
  <c r="H105" i="1"/>
  <c r="I105" i="1" s="1"/>
  <c r="O104" i="1"/>
  <c r="P104" i="1" s="1"/>
  <c r="Q104" i="1" s="1"/>
  <c r="L104" i="1"/>
  <c r="K104" i="1"/>
  <c r="M104" i="1" s="1"/>
  <c r="J104" i="1"/>
  <c r="H104" i="1"/>
  <c r="I104" i="1" s="1"/>
  <c r="O103" i="1"/>
  <c r="P103" i="1" s="1"/>
  <c r="Q103" i="1" s="1"/>
  <c r="L103" i="1"/>
  <c r="K103" i="1"/>
  <c r="J103" i="1"/>
  <c r="H103" i="1"/>
  <c r="I103" i="1" s="1"/>
  <c r="O102" i="1"/>
  <c r="P102" i="1" s="1"/>
  <c r="Q102" i="1" s="1"/>
  <c r="L102" i="1"/>
  <c r="K102" i="1"/>
  <c r="M102" i="1" s="1"/>
  <c r="J102" i="1"/>
  <c r="H102" i="1"/>
  <c r="I102" i="1" s="1"/>
  <c r="O101" i="1"/>
  <c r="P101" i="1" s="1"/>
  <c r="Q101" i="1" s="1"/>
  <c r="L101" i="1"/>
  <c r="K101" i="1"/>
  <c r="J101" i="1"/>
  <c r="H101" i="1"/>
  <c r="I101" i="1" s="1"/>
  <c r="O100" i="1"/>
  <c r="P100" i="1" s="1"/>
  <c r="Q100" i="1" s="1"/>
  <c r="L100" i="1"/>
  <c r="K100" i="1"/>
  <c r="M100" i="1" s="1"/>
  <c r="J100" i="1"/>
  <c r="H100" i="1"/>
  <c r="I100" i="1" s="1"/>
  <c r="O99" i="1"/>
  <c r="P99" i="1" s="1"/>
  <c r="Q99" i="1" s="1"/>
  <c r="L99" i="1"/>
  <c r="K99" i="1"/>
  <c r="J99" i="1"/>
  <c r="H99" i="1"/>
  <c r="I99" i="1" s="1"/>
  <c r="O98" i="1"/>
  <c r="P98" i="1" s="1"/>
  <c r="Q98" i="1" s="1"/>
  <c r="L98" i="1"/>
  <c r="K98" i="1"/>
  <c r="M98" i="1" s="1"/>
  <c r="J98" i="1"/>
  <c r="H98" i="1"/>
  <c r="I98" i="1" s="1"/>
  <c r="O97" i="1"/>
  <c r="P97" i="1" s="1"/>
  <c r="Q97" i="1" s="1"/>
  <c r="L97" i="1"/>
  <c r="K97" i="1"/>
  <c r="J97" i="1"/>
  <c r="H97" i="1"/>
  <c r="I97" i="1" s="1"/>
  <c r="O96" i="1"/>
  <c r="P96" i="1" s="1"/>
  <c r="Q96" i="1" s="1"/>
  <c r="L96" i="1"/>
  <c r="K96" i="1"/>
  <c r="M96" i="1" s="1"/>
  <c r="J96" i="1"/>
  <c r="H96" i="1"/>
  <c r="I96" i="1" s="1"/>
  <c r="O95" i="1"/>
  <c r="P95" i="1" s="1"/>
  <c r="Q95" i="1" s="1"/>
  <c r="L95" i="1"/>
  <c r="K95" i="1"/>
  <c r="J95" i="1"/>
  <c r="H95" i="1"/>
  <c r="I95" i="1" s="1"/>
  <c r="O94" i="1"/>
  <c r="P94" i="1" s="1"/>
  <c r="Q94" i="1" s="1"/>
  <c r="L94" i="1"/>
  <c r="K94" i="1"/>
  <c r="M94" i="1" s="1"/>
  <c r="J94" i="1"/>
  <c r="H94" i="1"/>
  <c r="I94" i="1" s="1"/>
  <c r="O93" i="1"/>
  <c r="P93" i="1" s="1"/>
  <c r="Q93" i="1" s="1"/>
  <c r="L93" i="1"/>
  <c r="K93" i="1"/>
  <c r="J93" i="1"/>
  <c r="H93" i="1"/>
  <c r="I93" i="1" s="1"/>
  <c r="O92" i="1"/>
  <c r="P92" i="1" s="1"/>
  <c r="Q92" i="1" s="1"/>
  <c r="L92" i="1"/>
  <c r="K92" i="1"/>
  <c r="M92" i="1" s="1"/>
  <c r="J92" i="1"/>
  <c r="H92" i="1"/>
  <c r="I92" i="1" s="1"/>
  <c r="O91" i="1"/>
  <c r="P91" i="1" s="1"/>
  <c r="Q91" i="1" s="1"/>
  <c r="L91" i="1"/>
  <c r="K91" i="1"/>
  <c r="J91" i="1"/>
  <c r="H91" i="1"/>
  <c r="I91" i="1" s="1"/>
  <c r="O90" i="1"/>
  <c r="P90" i="1" s="1"/>
  <c r="Q90" i="1" s="1"/>
  <c r="L90" i="1"/>
  <c r="K90" i="1"/>
  <c r="M90" i="1" s="1"/>
  <c r="J90" i="1"/>
  <c r="H90" i="1"/>
  <c r="I90" i="1" s="1"/>
  <c r="O89" i="1"/>
  <c r="P89" i="1" s="1"/>
  <c r="Q89" i="1" s="1"/>
  <c r="L89" i="1"/>
  <c r="K89" i="1"/>
  <c r="J89" i="1"/>
  <c r="H89" i="1"/>
  <c r="I89" i="1" s="1"/>
  <c r="O88" i="1"/>
  <c r="P88" i="1" s="1"/>
  <c r="Q88" i="1" s="1"/>
  <c r="L88" i="1"/>
  <c r="K88" i="1"/>
  <c r="M88" i="1" s="1"/>
  <c r="J88" i="1"/>
  <c r="H88" i="1"/>
  <c r="I88" i="1" s="1"/>
  <c r="O87" i="1"/>
  <c r="P87" i="1" s="1"/>
  <c r="Q87" i="1" s="1"/>
  <c r="L87" i="1"/>
  <c r="K87" i="1"/>
  <c r="J87" i="1"/>
  <c r="H87" i="1"/>
  <c r="I87" i="1" s="1"/>
  <c r="O86" i="1"/>
  <c r="P86" i="1" s="1"/>
  <c r="Q86" i="1" s="1"/>
  <c r="L86" i="1"/>
  <c r="K86" i="1"/>
  <c r="M86" i="1" s="1"/>
  <c r="J86" i="1"/>
  <c r="H86" i="1"/>
  <c r="I86" i="1" s="1"/>
  <c r="O85" i="1"/>
  <c r="P85" i="1" s="1"/>
  <c r="Q85" i="1" s="1"/>
  <c r="L85" i="1"/>
  <c r="K85" i="1"/>
  <c r="J85" i="1"/>
  <c r="H85" i="1"/>
  <c r="I85" i="1" s="1"/>
  <c r="O84" i="1"/>
  <c r="P84" i="1" s="1"/>
  <c r="Q84" i="1" s="1"/>
  <c r="L84" i="1"/>
  <c r="K84" i="1"/>
  <c r="M84" i="1" s="1"/>
  <c r="J84" i="1"/>
  <c r="H84" i="1"/>
  <c r="I84" i="1" s="1"/>
  <c r="O83" i="1"/>
  <c r="P83" i="1" s="1"/>
  <c r="Q83" i="1" s="1"/>
  <c r="L83" i="1"/>
  <c r="K83" i="1"/>
  <c r="J83" i="1"/>
  <c r="H83" i="1"/>
  <c r="I83" i="1" s="1"/>
  <c r="O82" i="1"/>
  <c r="P82" i="1" s="1"/>
  <c r="Q82" i="1" s="1"/>
  <c r="L82" i="1"/>
  <c r="K82" i="1"/>
  <c r="M82" i="1" s="1"/>
  <c r="J82" i="1"/>
  <c r="H82" i="1"/>
  <c r="I82" i="1" s="1"/>
  <c r="O81" i="1"/>
  <c r="P81" i="1" s="1"/>
  <c r="Q81" i="1" s="1"/>
  <c r="L81" i="1"/>
  <c r="K81" i="1"/>
  <c r="J81" i="1"/>
  <c r="H81" i="1"/>
  <c r="I81" i="1" s="1"/>
  <c r="O80" i="1"/>
  <c r="P80" i="1" s="1"/>
  <c r="Q80" i="1" s="1"/>
  <c r="L80" i="1"/>
  <c r="K80" i="1"/>
  <c r="M80" i="1" s="1"/>
  <c r="J80" i="1"/>
  <c r="H80" i="1"/>
  <c r="I80" i="1" s="1"/>
  <c r="O79" i="1"/>
  <c r="P79" i="1" s="1"/>
  <c r="Q79" i="1" s="1"/>
  <c r="L79" i="1"/>
  <c r="K79" i="1"/>
  <c r="J79" i="1"/>
  <c r="H79" i="1"/>
  <c r="I79" i="1" s="1"/>
  <c r="O78" i="1"/>
  <c r="P78" i="1" s="1"/>
  <c r="Q78" i="1" s="1"/>
  <c r="L78" i="1"/>
  <c r="K78" i="1"/>
  <c r="M78" i="1" s="1"/>
  <c r="J78" i="1"/>
  <c r="H78" i="1"/>
  <c r="I78" i="1" s="1"/>
  <c r="O77" i="1"/>
  <c r="P77" i="1" s="1"/>
  <c r="Q77" i="1" s="1"/>
  <c r="L77" i="1"/>
  <c r="K77" i="1"/>
  <c r="J77" i="1"/>
  <c r="H77" i="1"/>
  <c r="I77" i="1" s="1"/>
  <c r="O76" i="1"/>
  <c r="P76" i="1" s="1"/>
  <c r="Q76" i="1" s="1"/>
  <c r="L76" i="1"/>
  <c r="K76" i="1"/>
  <c r="M76" i="1" s="1"/>
  <c r="J76" i="1"/>
  <c r="H76" i="1"/>
  <c r="I76" i="1" s="1"/>
  <c r="O75" i="1"/>
  <c r="P75" i="1" s="1"/>
  <c r="Q75" i="1" s="1"/>
  <c r="L75" i="1"/>
  <c r="K75" i="1"/>
  <c r="J75" i="1"/>
  <c r="H75" i="1"/>
  <c r="I75" i="1" s="1"/>
  <c r="O74" i="1"/>
  <c r="P74" i="1" s="1"/>
  <c r="Q74" i="1" s="1"/>
  <c r="L74" i="1"/>
  <c r="K74" i="1"/>
  <c r="M74" i="1" s="1"/>
  <c r="J74" i="1"/>
  <c r="H74" i="1"/>
  <c r="I74" i="1" s="1"/>
  <c r="O73" i="1"/>
  <c r="P73" i="1" s="1"/>
  <c r="Q73" i="1" s="1"/>
  <c r="L73" i="1"/>
  <c r="K73" i="1"/>
  <c r="J73" i="1"/>
  <c r="H73" i="1"/>
  <c r="I73" i="1" s="1"/>
  <c r="O72" i="1"/>
  <c r="P72" i="1" s="1"/>
  <c r="Q72" i="1" s="1"/>
  <c r="L72" i="1"/>
  <c r="K72" i="1"/>
  <c r="M72" i="1" s="1"/>
  <c r="J72" i="1"/>
  <c r="H72" i="1"/>
  <c r="I72" i="1" s="1"/>
  <c r="O71" i="1"/>
  <c r="P71" i="1" s="1"/>
  <c r="Q71" i="1" s="1"/>
  <c r="L71" i="1"/>
  <c r="K71" i="1"/>
  <c r="J71" i="1"/>
  <c r="H71" i="1"/>
  <c r="I71" i="1" s="1"/>
  <c r="O70" i="1"/>
  <c r="P70" i="1" s="1"/>
  <c r="Q70" i="1" s="1"/>
  <c r="L70" i="1"/>
  <c r="K70" i="1"/>
  <c r="M70" i="1" s="1"/>
  <c r="J70" i="1"/>
  <c r="H70" i="1"/>
  <c r="I70" i="1" s="1"/>
  <c r="O69" i="1"/>
  <c r="P69" i="1" s="1"/>
  <c r="Q69" i="1" s="1"/>
  <c r="L69" i="1"/>
  <c r="K69" i="1"/>
  <c r="J69" i="1"/>
  <c r="H69" i="1"/>
  <c r="I69" i="1" s="1"/>
  <c r="O68" i="1"/>
  <c r="P68" i="1" s="1"/>
  <c r="Q68" i="1" s="1"/>
  <c r="L68" i="1"/>
  <c r="K68" i="1"/>
  <c r="M68" i="1" s="1"/>
  <c r="J68" i="1"/>
  <c r="H68" i="1"/>
  <c r="I68" i="1" s="1"/>
  <c r="O67" i="1"/>
  <c r="P67" i="1" s="1"/>
  <c r="Q67" i="1" s="1"/>
  <c r="L67" i="1"/>
  <c r="K67" i="1"/>
  <c r="J67" i="1"/>
  <c r="H67" i="1"/>
  <c r="I67" i="1" s="1"/>
  <c r="O66" i="1"/>
  <c r="P66" i="1" s="1"/>
  <c r="Q66" i="1" s="1"/>
  <c r="L66" i="1"/>
  <c r="K66" i="1"/>
  <c r="M66" i="1" s="1"/>
  <c r="J66" i="1"/>
  <c r="H66" i="1"/>
  <c r="I66" i="1" s="1"/>
  <c r="O65" i="1"/>
  <c r="P65" i="1" s="1"/>
  <c r="Q65" i="1" s="1"/>
  <c r="L65" i="1"/>
  <c r="K65" i="1"/>
  <c r="J65" i="1"/>
  <c r="H65" i="1"/>
  <c r="I65" i="1" s="1"/>
  <c r="O64" i="1"/>
  <c r="P64" i="1" s="1"/>
  <c r="Q64" i="1" s="1"/>
  <c r="L64" i="1"/>
  <c r="K64" i="1"/>
  <c r="M64" i="1" s="1"/>
  <c r="J64" i="1"/>
  <c r="H64" i="1"/>
  <c r="I64" i="1" s="1"/>
  <c r="O63" i="1"/>
  <c r="P63" i="1" s="1"/>
  <c r="Q63" i="1" s="1"/>
  <c r="L63" i="1"/>
  <c r="K63" i="1"/>
  <c r="J63" i="1"/>
  <c r="H63" i="1"/>
  <c r="I63" i="1" s="1"/>
  <c r="O62" i="1"/>
  <c r="P62" i="1" s="1"/>
  <c r="Q62" i="1" s="1"/>
  <c r="L62" i="1"/>
  <c r="K62" i="1"/>
  <c r="M62" i="1" s="1"/>
  <c r="J62" i="1"/>
  <c r="H62" i="1"/>
  <c r="I62" i="1" s="1"/>
  <c r="O61" i="1"/>
  <c r="P61" i="1" s="1"/>
  <c r="Q61" i="1" s="1"/>
  <c r="L61" i="1"/>
  <c r="K61" i="1"/>
  <c r="J61" i="1"/>
  <c r="H61" i="1"/>
  <c r="I61" i="1" s="1"/>
  <c r="O60" i="1"/>
  <c r="P60" i="1" s="1"/>
  <c r="Q60" i="1" s="1"/>
  <c r="L60" i="1"/>
  <c r="K60" i="1"/>
  <c r="M60" i="1" s="1"/>
  <c r="J60" i="1"/>
  <c r="H60" i="1"/>
  <c r="I60" i="1" s="1"/>
  <c r="O59" i="1"/>
  <c r="P59" i="1" s="1"/>
  <c r="Q59" i="1" s="1"/>
  <c r="L59" i="1"/>
  <c r="K59" i="1"/>
  <c r="J59" i="1"/>
  <c r="H59" i="1"/>
  <c r="I59" i="1" s="1"/>
  <c r="S58" i="1"/>
  <c r="O58" i="1"/>
  <c r="P58" i="1" s="1"/>
  <c r="Q58" i="1" s="1"/>
  <c r="L58" i="1"/>
  <c r="K58" i="1"/>
  <c r="M58" i="1" s="1"/>
  <c r="J58" i="1"/>
  <c r="H58" i="1"/>
  <c r="I58" i="1" s="1"/>
  <c r="O57" i="1"/>
  <c r="P57" i="1" s="1"/>
  <c r="Q57" i="1" s="1"/>
  <c r="L57" i="1"/>
  <c r="K57" i="1"/>
  <c r="J57" i="1"/>
  <c r="H57" i="1"/>
  <c r="I57" i="1" s="1"/>
  <c r="O56" i="1"/>
  <c r="P56" i="1" s="1"/>
  <c r="Q56" i="1" s="1"/>
  <c r="L56" i="1"/>
  <c r="K56" i="1"/>
  <c r="M56" i="1" s="1"/>
  <c r="J56" i="1"/>
  <c r="H56" i="1"/>
  <c r="I56" i="1" s="1"/>
  <c r="O55" i="1"/>
  <c r="P55" i="1" s="1"/>
  <c r="Q55" i="1" s="1"/>
  <c r="L55" i="1"/>
  <c r="K55" i="1"/>
  <c r="J55" i="1"/>
  <c r="H55" i="1"/>
  <c r="I55" i="1" s="1"/>
  <c r="O54" i="1"/>
  <c r="P54" i="1" s="1"/>
  <c r="Q54" i="1" s="1"/>
  <c r="L54" i="1"/>
  <c r="K54" i="1"/>
  <c r="M54" i="1" s="1"/>
  <c r="J54" i="1"/>
  <c r="H54" i="1"/>
  <c r="I54" i="1" s="1"/>
  <c r="O53" i="1"/>
  <c r="P53" i="1" s="1"/>
  <c r="Q53" i="1" s="1"/>
  <c r="L53" i="1"/>
  <c r="K53" i="1"/>
  <c r="J53" i="1"/>
  <c r="H53" i="1"/>
  <c r="I53" i="1" s="1"/>
  <c r="O52" i="1"/>
  <c r="P52" i="1" s="1"/>
  <c r="Q52" i="1" s="1"/>
  <c r="L52" i="1"/>
  <c r="K52" i="1"/>
  <c r="M52" i="1" s="1"/>
  <c r="J52" i="1"/>
  <c r="H52" i="1"/>
  <c r="I52" i="1" s="1"/>
  <c r="O51" i="1"/>
  <c r="P51" i="1" s="1"/>
  <c r="Q51" i="1" s="1"/>
  <c r="L51" i="1"/>
  <c r="K51" i="1"/>
  <c r="J51" i="1"/>
  <c r="H51" i="1"/>
  <c r="I51" i="1" s="1"/>
  <c r="O50" i="1"/>
  <c r="P50" i="1" s="1"/>
  <c r="Q50" i="1" s="1"/>
  <c r="L50" i="1"/>
  <c r="K50" i="1"/>
  <c r="M50" i="1" s="1"/>
  <c r="J50" i="1"/>
  <c r="H50" i="1"/>
  <c r="I50" i="1" s="1"/>
  <c r="O49" i="1"/>
  <c r="P49" i="1" s="1"/>
  <c r="Q49" i="1" s="1"/>
  <c r="L49" i="1"/>
  <c r="K49" i="1"/>
  <c r="J49" i="1"/>
  <c r="H49" i="1"/>
  <c r="I49" i="1" s="1"/>
  <c r="O48" i="1"/>
  <c r="P48" i="1" s="1"/>
  <c r="Q48" i="1" s="1"/>
  <c r="L48" i="1"/>
  <c r="K48" i="1"/>
  <c r="M48" i="1" s="1"/>
  <c r="J48" i="1"/>
  <c r="H48" i="1"/>
  <c r="I48" i="1" s="1"/>
  <c r="O47" i="1"/>
  <c r="P47" i="1" s="1"/>
  <c r="Q47" i="1" s="1"/>
  <c r="L47" i="1"/>
  <c r="K47" i="1"/>
  <c r="J47" i="1"/>
  <c r="H47" i="1"/>
  <c r="I47" i="1" s="1"/>
  <c r="O46" i="1"/>
  <c r="P46" i="1" s="1"/>
  <c r="Q46" i="1" s="1"/>
  <c r="L46" i="1"/>
  <c r="K46" i="1"/>
  <c r="M46" i="1" s="1"/>
  <c r="J46" i="1"/>
  <c r="H46" i="1"/>
  <c r="I46" i="1" s="1"/>
  <c r="O45" i="1"/>
  <c r="P45" i="1" s="1"/>
  <c r="Q45" i="1" s="1"/>
  <c r="L45" i="1"/>
  <c r="K45" i="1"/>
  <c r="J45" i="1"/>
  <c r="H45" i="1"/>
  <c r="I45" i="1" s="1"/>
  <c r="O44" i="1"/>
  <c r="P44" i="1" s="1"/>
  <c r="Q44" i="1" s="1"/>
  <c r="L44" i="1"/>
  <c r="K44" i="1"/>
  <c r="M44" i="1" s="1"/>
  <c r="J44" i="1"/>
  <c r="H44" i="1"/>
  <c r="I44" i="1" s="1"/>
  <c r="O43" i="1"/>
  <c r="P43" i="1" s="1"/>
  <c r="Q43" i="1" s="1"/>
  <c r="L43" i="1"/>
  <c r="K43" i="1"/>
  <c r="J43" i="1"/>
  <c r="H43" i="1"/>
  <c r="I43" i="1" s="1"/>
  <c r="O42" i="1"/>
  <c r="P42" i="1" s="1"/>
  <c r="Q42" i="1" s="1"/>
  <c r="L42" i="1"/>
  <c r="K42" i="1"/>
  <c r="M42" i="1" s="1"/>
  <c r="J42" i="1"/>
  <c r="H42" i="1"/>
  <c r="I42" i="1" s="1"/>
  <c r="O41" i="1"/>
  <c r="P41" i="1" s="1"/>
  <c r="Q41" i="1" s="1"/>
  <c r="L41" i="1"/>
  <c r="K41" i="1"/>
  <c r="J41" i="1"/>
  <c r="H41" i="1"/>
  <c r="I41" i="1" s="1"/>
  <c r="O40" i="1"/>
  <c r="P40" i="1" s="1"/>
  <c r="Q40" i="1" s="1"/>
  <c r="L40" i="1"/>
  <c r="K40" i="1"/>
  <c r="M40" i="1" s="1"/>
  <c r="J40" i="1"/>
  <c r="H40" i="1"/>
  <c r="I40" i="1" s="1"/>
  <c r="S39" i="1"/>
  <c r="O39" i="1"/>
  <c r="P39" i="1" s="1"/>
  <c r="Q39" i="1" s="1"/>
  <c r="L39" i="1"/>
  <c r="K39" i="1"/>
  <c r="J39" i="1"/>
  <c r="H39" i="1"/>
  <c r="I39" i="1" s="1"/>
  <c r="O38" i="1"/>
  <c r="P38" i="1" s="1"/>
  <c r="Q38" i="1" s="1"/>
  <c r="L38" i="1"/>
  <c r="K38" i="1"/>
  <c r="M38" i="1" s="1"/>
  <c r="J38" i="1"/>
  <c r="H38" i="1"/>
  <c r="I38" i="1" s="1"/>
  <c r="O37" i="1"/>
  <c r="P37" i="1" s="1"/>
  <c r="Q37" i="1" s="1"/>
  <c r="L37" i="1"/>
  <c r="K37" i="1"/>
  <c r="J37" i="1"/>
  <c r="H37" i="1"/>
  <c r="I37" i="1" s="1"/>
  <c r="O36" i="1"/>
  <c r="P36" i="1" s="1"/>
  <c r="Q36" i="1" s="1"/>
  <c r="L36" i="1"/>
  <c r="K36" i="1"/>
  <c r="M36" i="1" s="1"/>
  <c r="J36" i="1"/>
  <c r="H36" i="1"/>
  <c r="I36" i="1" s="1"/>
  <c r="O35" i="1"/>
  <c r="P35" i="1" s="1"/>
  <c r="Q35" i="1" s="1"/>
  <c r="L35" i="1"/>
  <c r="K35" i="1"/>
  <c r="J35" i="1"/>
  <c r="H35" i="1"/>
  <c r="I35" i="1" s="1"/>
  <c r="O34" i="1"/>
  <c r="P34" i="1" s="1"/>
  <c r="Q34" i="1" s="1"/>
  <c r="L34" i="1"/>
  <c r="K34" i="1"/>
  <c r="M34" i="1" s="1"/>
  <c r="J34" i="1"/>
  <c r="H34" i="1"/>
  <c r="I34" i="1" s="1"/>
  <c r="S33" i="1"/>
  <c r="O33" i="1"/>
  <c r="P33" i="1" s="1"/>
  <c r="Q33" i="1" s="1"/>
  <c r="L33" i="1"/>
  <c r="K33" i="1"/>
  <c r="J33" i="1"/>
  <c r="H33" i="1"/>
  <c r="I33" i="1" s="1"/>
  <c r="O32" i="1"/>
  <c r="P32" i="1" s="1"/>
  <c r="Q32" i="1" s="1"/>
  <c r="L32" i="1"/>
  <c r="K32" i="1"/>
  <c r="M32" i="1" s="1"/>
  <c r="J32" i="1"/>
  <c r="H32" i="1"/>
  <c r="I32" i="1" s="1"/>
  <c r="O31" i="1"/>
  <c r="P31" i="1" s="1"/>
  <c r="Q31" i="1" s="1"/>
  <c r="L31" i="1"/>
  <c r="K31" i="1"/>
  <c r="J31" i="1"/>
  <c r="H31" i="1"/>
  <c r="I31" i="1" s="1"/>
  <c r="S30" i="1"/>
  <c r="O30" i="1"/>
  <c r="P30" i="1" s="1"/>
  <c r="Q30" i="1" s="1"/>
  <c r="L30" i="1"/>
  <c r="K30" i="1"/>
  <c r="M30" i="1" s="1"/>
  <c r="J30" i="1"/>
  <c r="H30" i="1"/>
  <c r="I30" i="1" s="1"/>
  <c r="O29" i="1"/>
  <c r="P29" i="1" s="1"/>
  <c r="Q29" i="1" s="1"/>
  <c r="L29" i="1"/>
  <c r="K29" i="1"/>
  <c r="J29" i="1"/>
  <c r="H29" i="1"/>
  <c r="I29" i="1" s="1"/>
  <c r="O28" i="1"/>
  <c r="P28" i="1" s="1"/>
  <c r="Q28" i="1" s="1"/>
  <c r="L28" i="1"/>
  <c r="K28" i="1"/>
  <c r="M28" i="1" s="1"/>
  <c r="J28" i="1"/>
  <c r="H28" i="1"/>
  <c r="I28" i="1" s="1"/>
  <c r="O27" i="1"/>
  <c r="P27" i="1" s="1"/>
  <c r="Q27" i="1" s="1"/>
  <c r="L27" i="1"/>
  <c r="K27" i="1"/>
  <c r="J27" i="1"/>
  <c r="H27" i="1"/>
  <c r="I27" i="1" s="1"/>
  <c r="O26" i="1"/>
  <c r="P26" i="1" s="1"/>
  <c r="Q26" i="1" s="1"/>
  <c r="L26" i="1"/>
  <c r="K26" i="1"/>
  <c r="M26" i="1" s="1"/>
  <c r="J26" i="1"/>
  <c r="H26" i="1"/>
  <c r="I26" i="1" s="1"/>
  <c r="O25" i="1"/>
  <c r="P25" i="1" s="1"/>
  <c r="Q25" i="1" s="1"/>
  <c r="L25" i="1"/>
  <c r="K25" i="1"/>
  <c r="J25" i="1"/>
  <c r="H25" i="1"/>
  <c r="I25" i="1" s="1"/>
  <c r="O24" i="1"/>
  <c r="P24" i="1" s="1"/>
  <c r="Q24" i="1" s="1"/>
  <c r="L24" i="1"/>
  <c r="K24" i="1"/>
  <c r="M24" i="1" s="1"/>
  <c r="J24" i="1"/>
  <c r="H24" i="1"/>
  <c r="I24" i="1" s="1"/>
  <c r="O23" i="1"/>
  <c r="P23" i="1" s="1"/>
  <c r="Q23" i="1" s="1"/>
  <c r="L23" i="1"/>
  <c r="K23" i="1"/>
  <c r="J23" i="1"/>
  <c r="H23" i="1"/>
  <c r="I23" i="1" s="1"/>
  <c r="O22" i="1"/>
  <c r="P22" i="1" s="1"/>
  <c r="Q22" i="1" s="1"/>
  <c r="L22" i="1"/>
  <c r="K22" i="1"/>
  <c r="M22" i="1" s="1"/>
  <c r="J22" i="1"/>
  <c r="H22" i="1"/>
  <c r="I22" i="1" s="1"/>
  <c r="O21" i="1"/>
  <c r="P21" i="1" s="1"/>
  <c r="Q21" i="1" s="1"/>
  <c r="L21" i="1"/>
  <c r="K21" i="1"/>
  <c r="J21" i="1"/>
  <c r="H21" i="1"/>
  <c r="I21" i="1" s="1"/>
  <c r="O20" i="1"/>
  <c r="P20" i="1" s="1"/>
  <c r="Q20" i="1" s="1"/>
  <c r="L20" i="1"/>
  <c r="K20" i="1"/>
  <c r="M20" i="1" s="1"/>
  <c r="J20" i="1"/>
  <c r="H20" i="1"/>
  <c r="I20" i="1" s="1"/>
  <c r="O19" i="1"/>
  <c r="P19" i="1" s="1"/>
  <c r="Q19" i="1" s="1"/>
  <c r="L19" i="1"/>
  <c r="K19" i="1"/>
  <c r="J19" i="1"/>
  <c r="H19" i="1"/>
  <c r="I19" i="1" s="1"/>
  <c r="O18" i="1"/>
  <c r="P18" i="1" s="1"/>
  <c r="Q18" i="1" s="1"/>
  <c r="L18" i="1"/>
  <c r="K18" i="1"/>
  <c r="M18" i="1" s="1"/>
  <c r="J18" i="1"/>
  <c r="H18" i="1"/>
  <c r="I18" i="1" s="1"/>
  <c r="O17" i="1"/>
  <c r="P17" i="1" s="1"/>
  <c r="Q17" i="1" s="1"/>
  <c r="L17" i="1"/>
  <c r="K17" i="1"/>
  <c r="J17" i="1"/>
  <c r="H17" i="1"/>
  <c r="I17" i="1" s="1"/>
  <c r="O16" i="1"/>
  <c r="P16" i="1" s="1"/>
  <c r="Q16" i="1" s="1"/>
  <c r="L16" i="1"/>
  <c r="K16" i="1"/>
  <c r="M16" i="1" s="1"/>
  <c r="J16" i="1"/>
  <c r="H16" i="1"/>
  <c r="I16" i="1" s="1"/>
  <c r="O15" i="1"/>
  <c r="P15" i="1" s="1"/>
  <c r="Q15" i="1" s="1"/>
  <c r="L15" i="1"/>
  <c r="K15" i="1"/>
  <c r="J15" i="1"/>
  <c r="H15" i="1"/>
  <c r="I15" i="1" s="1"/>
  <c r="O14" i="1"/>
  <c r="P14" i="1" s="1"/>
  <c r="Q14" i="1" s="1"/>
  <c r="L14" i="1"/>
  <c r="K14" i="1"/>
  <c r="M14" i="1" s="1"/>
  <c r="J14" i="1"/>
  <c r="H14" i="1"/>
  <c r="I14" i="1" s="1"/>
  <c r="O13" i="1"/>
  <c r="P13" i="1" s="1"/>
  <c r="Q13" i="1" s="1"/>
  <c r="L13" i="1"/>
  <c r="K13" i="1"/>
  <c r="J13" i="1"/>
  <c r="H13" i="1"/>
  <c r="I13" i="1" s="1"/>
  <c r="O12" i="1"/>
  <c r="P12" i="1" s="1"/>
  <c r="Q12" i="1" s="1"/>
  <c r="L12" i="1"/>
  <c r="K12" i="1"/>
  <c r="M12" i="1" s="1"/>
  <c r="J12" i="1"/>
  <c r="H12" i="1"/>
  <c r="I12" i="1" s="1"/>
  <c r="S11" i="1"/>
  <c r="O11" i="1"/>
  <c r="P11" i="1" s="1"/>
  <c r="Q11" i="1" s="1"/>
  <c r="L11" i="1"/>
  <c r="K11" i="1"/>
  <c r="J11" i="1"/>
  <c r="H11" i="1"/>
  <c r="I11" i="1" s="1"/>
  <c r="O10" i="1"/>
  <c r="P10" i="1" s="1"/>
  <c r="Q10" i="1" s="1"/>
  <c r="L10" i="1"/>
  <c r="K10" i="1"/>
  <c r="M10" i="1" s="1"/>
  <c r="J10" i="1"/>
  <c r="H10" i="1"/>
  <c r="I10" i="1" s="1"/>
  <c r="O9" i="1"/>
  <c r="J9" i="1"/>
  <c r="H9" i="1"/>
  <c r="I9" i="1" s="1"/>
  <c r="O8" i="1"/>
  <c r="P8" i="1" s="1"/>
  <c r="Q8" i="1" s="1"/>
  <c r="L8" i="1"/>
  <c r="K8" i="1"/>
  <c r="M8" i="1" s="1"/>
  <c r="J8" i="1"/>
  <c r="H8" i="1"/>
  <c r="I8" i="1" s="1"/>
  <c r="O7" i="1"/>
  <c r="P7" i="1" s="1"/>
  <c r="Q7" i="1" s="1"/>
  <c r="L7" i="1"/>
  <c r="K7" i="1"/>
  <c r="J7" i="1"/>
  <c r="H7" i="1"/>
  <c r="I7" i="1" s="1"/>
  <c r="S6" i="1"/>
  <c r="O6" i="1"/>
  <c r="P6" i="1" s="1"/>
  <c r="Q6" i="1" s="1"/>
  <c r="L6" i="1"/>
  <c r="K6" i="1"/>
  <c r="M6" i="1" s="1"/>
  <c r="J6" i="1"/>
  <c r="H6" i="1"/>
  <c r="I6" i="1" s="1"/>
  <c r="O5" i="1"/>
  <c r="P5" i="1" s="1"/>
  <c r="Q5" i="1" s="1"/>
  <c r="L5" i="1"/>
  <c r="K5" i="1"/>
  <c r="J5" i="1"/>
  <c r="H5" i="1"/>
  <c r="I5" i="1" s="1"/>
  <c r="O4" i="1"/>
  <c r="P4" i="1" s="1"/>
  <c r="Q4" i="1" s="1"/>
  <c r="L4" i="1"/>
  <c r="K4" i="1"/>
  <c r="M4" i="1" s="1"/>
  <c r="J4" i="1"/>
  <c r="H4" i="1"/>
  <c r="I4" i="1" s="1"/>
  <c r="O3" i="1"/>
  <c r="P3" i="1" s="1"/>
  <c r="Q3" i="1" s="1"/>
  <c r="L3" i="1"/>
  <c r="K3" i="1"/>
  <c r="J3" i="1"/>
  <c r="H3" i="1"/>
  <c r="I3" i="1" s="1"/>
  <c r="O2" i="1"/>
  <c r="P2" i="1" s="1"/>
  <c r="L2" i="1"/>
  <c r="M2" i="1"/>
  <c r="J2" i="1"/>
  <c r="I2" i="1"/>
  <c r="C5" i="4" l="1"/>
  <c r="B9" i="10" a="1"/>
  <c r="B9" i="10" s="1"/>
  <c r="J7" i="5"/>
  <c r="H5" i="3"/>
  <c r="J5" i="3" s="1"/>
  <c r="J18" i="2"/>
  <c r="J27" i="2"/>
  <c r="J33" i="2"/>
  <c r="J35" i="2"/>
  <c r="J46" i="2"/>
  <c r="J64" i="2"/>
  <c r="J73" i="2"/>
  <c r="J82" i="2"/>
  <c r="J84" i="2"/>
  <c r="J88" i="2"/>
  <c r="J90" i="2"/>
  <c r="J97" i="2"/>
  <c r="J99" i="2"/>
  <c r="J101" i="2"/>
  <c r="J111" i="2"/>
  <c r="J53" i="2"/>
  <c r="J55" i="2"/>
  <c r="J117" i="2"/>
  <c r="J119" i="2"/>
  <c r="J125" i="2"/>
  <c r="J127" i="2"/>
  <c r="J135" i="2"/>
  <c r="J146" i="2"/>
  <c r="J152" i="2"/>
  <c r="J154" i="2"/>
  <c r="J74" i="2"/>
  <c r="J89" i="2"/>
  <c r="J96" i="2"/>
  <c r="J100" i="2"/>
  <c r="J102" i="2"/>
  <c r="J108" i="2"/>
  <c r="J124" i="2"/>
  <c r="J128" i="2"/>
  <c r="J153" i="2"/>
  <c r="J81" i="2"/>
  <c r="J57" i="2"/>
  <c r="J66" i="2"/>
  <c r="K66" i="2" s="1"/>
  <c r="N66" i="2" s="1"/>
  <c r="J93" i="2"/>
  <c r="K93" i="2" s="1"/>
  <c r="N93" i="2" s="1"/>
  <c r="J95" i="2"/>
  <c r="J7" i="2"/>
  <c r="K7" i="2" s="1"/>
  <c r="J11" i="2"/>
  <c r="J15" i="2"/>
  <c r="J22" i="2"/>
  <c r="J37" i="2"/>
  <c r="K37" i="2" s="1"/>
  <c r="N37" i="2" s="1"/>
  <c r="O37" i="2" s="1"/>
  <c r="J44" i="2"/>
  <c r="J68" i="2"/>
  <c r="J80" i="2"/>
  <c r="J86" i="2"/>
  <c r="J105" i="2"/>
  <c r="J107" i="2"/>
  <c r="J113" i="2"/>
  <c r="J115" i="2"/>
  <c r="J137" i="2"/>
  <c r="K137" i="2" s="1"/>
  <c r="J139" i="2"/>
  <c r="J9" i="2"/>
  <c r="J41" i="2"/>
  <c r="K41" i="2" s="1"/>
  <c r="N41" i="2" s="1"/>
  <c r="J48" i="2"/>
  <c r="J50" i="2"/>
  <c r="J70" i="2"/>
  <c r="K70" i="2" s="1"/>
  <c r="N70" i="2" s="1"/>
  <c r="O70" i="2" s="1"/>
  <c r="J76" i="2"/>
  <c r="K76" i="2" s="1"/>
  <c r="N76" i="2" s="1"/>
  <c r="J78" i="2"/>
  <c r="K78" i="2" s="1"/>
  <c r="N78" i="2" s="1"/>
  <c r="O78" i="2" s="1"/>
  <c r="J122" i="2"/>
  <c r="K122" i="2" s="1"/>
  <c r="N122" i="2" s="1"/>
  <c r="O122" i="2" s="1"/>
  <c r="J141" i="2"/>
  <c r="K141" i="2" s="1"/>
  <c r="N141" i="2" s="1"/>
  <c r="O141" i="2" s="1"/>
  <c r="J143" i="2"/>
  <c r="K143" i="2" s="1"/>
  <c r="N143" i="2" s="1"/>
  <c r="J148" i="2"/>
  <c r="K148" i="2" s="1"/>
  <c r="N148" i="2" s="1"/>
  <c r="O148" i="2" s="1"/>
  <c r="J150" i="2"/>
  <c r="K150" i="2" s="1"/>
  <c r="N150" i="2" s="1"/>
  <c r="O150" i="2" s="1"/>
  <c r="J13" i="2"/>
  <c r="K13" i="2" s="1"/>
  <c r="N13" i="2" s="1"/>
  <c r="J17" i="2"/>
  <c r="K17" i="2" s="1"/>
  <c r="N17" i="2" s="1"/>
  <c r="O17" i="2" s="1"/>
  <c r="J19" i="2"/>
  <c r="K19" i="2" s="1"/>
  <c r="N19" i="2" s="1"/>
  <c r="O19" i="2" s="1"/>
  <c r="J24" i="2"/>
  <c r="K24" i="2" s="1"/>
  <c r="N24" i="2" s="1"/>
  <c r="O24" i="2" s="1"/>
  <c r="J26" i="2"/>
  <c r="K26" i="2" s="1"/>
  <c r="N26" i="2" s="1"/>
  <c r="J28" i="2"/>
  <c r="K28" i="2" s="1"/>
  <c r="N28" i="2" s="1"/>
  <c r="O28" i="2" s="1"/>
  <c r="J30" i="2"/>
  <c r="J32" i="2"/>
  <c r="K32" i="2" s="1"/>
  <c r="N32" i="2" s="1"/>
  <c r="J34" i="2"/>
  <c r="K34" i="2" s="1"/>
  <c r="N34" i="2" s="1"/>
  <c r="J39" i="2"/>
  <c r="K39" i="2" s="1"/>
  <c r="N39" i="2" s="1"/>
  <c r="J59" i="2"/>
  <c r="K59" i="2" s="1"/>
  <c r="N59" i="2" s="1"/>
  <c r="O59" i="2" s="1"/>
  <c r="J61" i="2"/>
  <c r="K61" i="2" s="1"/>
  <c r="N61" i="2" s="1"/>
  <c r="J63" i="2"/>
  <c r="K63" i="2" s="1"/>
  <c r="N63" i="2" s="1"/>
  <c r="J72" i="2"/>
  <c r="K72" i="2" s="1"/>
  <c r="N72" i="2" s="1"/>
  <c r="O72" i="2" s="1"/>
  <c r="J83" i="2"/>
  <c r="K83" i="2" s="1"/>
  <c r="N83" i="2" s="1"/>
  <c r="O83" i="2" s="1"/>
  <c r="J91" i="2"/>
  <c r="K91" i="2" s="1"/>
  <c r="N91" i="2" s="1"/>
  <c r="O91" i="2" s="1"/>
  <c r="J98" i="2"/>
  <c r="J110" i="2"/>
  <c r="K110" i="2" s="1"/>
  <c r="N110" i="2" s="1"/>
  <c r="J118" i="2"/>
  <c r="K118" i="2" s="1"/>
  <c r="N118" i="2" s="1"/>
  <c r="J120" i="2"/>
  <c r="K120" i="2" s="1"/>
  <c r="J130" i="2"/>
  <c r="K130" i="2" s="1"/>
  <c r="N130" i="2" s="1"/>
  <c r="O130" i="2" s="1"/>
  <c r="J132" i="2"/>
  <c r="K132" i="2" s="1"/>
  <c r="N132" i="2" s="1"/>
  <c r="O132" i="2" s="1"/>
  <c r="J134" i="2"/>
  <c r="K134" i="2" s="1"/>
  <c r="N134" i="2" s="1"/>
  <c r="O134" i="2" s="1"/>
  <c r="J145" i="2"/>
  <c r="K145" i="2" s="1"/>
  <c r="N145" i="2" s="1"/>
  <c r="J21" i="2"/>
  <c r="K21" i="2" s="1"/>
  <c r="N21" i="2" s="1"/>
  <c r="O21" i="2" s="1"/>
  <c r="J43" i="2"/>
  <c r="K43" i="2" s="1"/>
  <c r="N43" i="2" s="1"/>
  <c r="O43" i="2" s="1"/>
  <c r="J52" i="2"/>
  <c r="K52" i="2" s="1"/>
  <c r="N52" i="2" s="1"/>
  <c r="J56" i="2"/>
  <c r="K56" i="2" s="1"/>
  <c r="N56" i="2" s="1"/>
  <c r="O56" i="2" s="1"/>
  <c r="J67" i="2"/>
  <c r="K67" i="2" s="1"/>
  <c r="N67" i="2" s="1"/>
  <c r="O67" i="2" s="1"/>
  <c r="J94" i="2"/>
  <c r="K94" i="2" s="1"/>
  <c r="N94" i="2" s="1"/>
  <c r="J104" i="2"/>
  <c r="K104" i="2" s="1"/>
  <c r="N104" i="2" s="1"/>
  <c r="J112" i="2"/>
  <c r="K112" i="2" s="1"/>
  <c r="N112" i="2" s="1"/>
  <c r="J138" i="2"/>
  <c r="K138" i="2" s="1"/>
  <c r="N138" i="2" s="1"/>
  <c r="O138" i="2" s="1"/>
  <c r="J6" i="2"/>
  <c r="J8" i="2"/>
  <c r="K8" i="2" s="1"/>
  <c r="N8" i="2" s="1"/>
  <c r="O8" i="2" s="1"/>
  <c r="J36" i="2"/>
  <c r="K36" i="2" s="1"/>
  <c r="N36" i="2" s="1"/>
  <c r="J45" i="2"/>
  <c r="K45" i="2" s="1"/>
  <c r="N45" i="2" s="1"/>
  <c r="J47" i="2"/>
  <c r="K47" i="2" s="1"/>
  <c r="N47" i="2" s="1"/>
  <c r="O47" i="2" s="1"/>
  <c r="J54" i="2"/>
  <c r="K54" i="2" s="1"/>
  <c r="N54" i="2" s="1"/>
  <c r="O54" i="2" s="1"/>
  <c r="J65" i="2"/>
  <c r="K65" i="2" s="1"/>
  <c r="N65" i="2" s="1"/>
  <c r="O65" i="2" s="1"/>
  <c r="J79" i="2"/>
  <c r="K79" i="2" s="1"/>
  <c r="N79" i="2" s="1"/>
  <c r="O79" i="2" s="1"/>
  <c r="J85" i="2"/>
  <c r="K85" i="2" s="1"/>
  <c r="N85" i="2" s="1"/>
  <c r="J87" i="2"/>
  <c r="K87" i="2" s="1"/>
  <c r="N87" i="2" s="1"/>
  <c r="O87" i="2" s="1"/>
  <c r="J114" i="2"/>
  <c r="K114" i="2" s="1"/>
  <c r="N114" i="2" s="1"/>
  <c r="O114" i="2" s="1"/>
  <c r="J116" i="2"/>
  <c r="K116" i="2" s="1"/>
  <c r="N116" i="2" s="1"/>
  <c r="O116" i="2" s="1"/>
  <c r="J126" i="2"/>
  <c r="K126" i="2" s="1"/>
  <c r="N126" i="2" s="1"/>
  <c r="O126" i="2" s="1"/>
  <c r="J136" i="2"/>
  <c r="K136" i="2" s="1"/>
  <c r="N136" i="2" s="1"/>
  <c r="J140" i="2"/>
  <c r="K140" i="2" s="1"/>
  <c r="N140" i="2" s="1"/>
  <c r="O140" i="2" s="1"/>
  <c r="J147" i="2"/>
  <c r="K147" i="2" s="1"/>
  <c r="N147" i="2" s="1"/>
  <c r="J151" i="2"/>
  <c r="K151" i="2" s="1"/>
  <c r="N151" i="2" s="1"/>
  <c r="J10" i="2"/>
  <c r="K10" i="2" s="1"/>
  <c r="N10" i="2" s="1"/>
  <c r="J12" i="2"/>
  <c r="K12" i="2" s="1"/>
  <c r="N12" i="2" s="1"/>
  <c r="O12" i="2" s="1"/>
  <c r="J14" i="2"/>
  <c r="K14" i="2" s="1"/>
  <c r="N14" i="2" s="1"/>
  <c r="O14" i="2" s="1"/>
  <c r="J16" i="2"/>
  <c r="K16" i="2" s="1"/>
  <c r="N16" i="2" s="1"/>
  <c r="J23" i="2"/>
  <c r="K23" i="2" s="1"/>
  <c r="N23" i="2" s="1"/>
  <c r="J29" i="2"/>
  <c r="K29" i="2" s="1"/>
  <c r="N29" i="2" s="1"/>
  <c r="J31" i="2"/>
  <c r="K31" i="2" s="1"/>
  <c r="N31" i="2" s="1"/>
  <c r="O31" i="2" s="1"/>
  <c r="J38" i="2"/>
  <c r="K38" i="2" s="1"/>
  <c r="N38" i="2" s="1"/>
  <c r="J40" i="2"/>
  <c r="K40" i="2" s="1"/>
  <c r="N40" i="2" s="1"/>
  <c r="O40" i="2" s="1"/>
  <c r="J58" i="2"/>
  <c r="K58" i="2" s="1"/>
  <c r="N58" i="2" s="1"/>
  <c r="J69" i="2"/>
  <c r="K69" i="2" s="1"/>
  <c r="N69" i="2" s="1"/>
  <c r="J92" i="2"/>
  <c r="K92" i="2" s="1"/>
  <c r="N92" i="2" s="1"/>
  <c r="O92" i="2" s="1"/>
  <c r="J106" i="2"/>
  <c r="K106" i="2" s="1"/>
  <c r="N106" i="2" s="1"/>
  <c r="O106" i="2" s="1"/>
  <c r="J121" i="2"/>
  <c r="K121" i="2" s="1"/>
  <c r="N121" i="2" s="1"/>
  <c r="O121" i="2" s="1"/>
  <c r="J20" i="2"/>
  <c r="K20" i="2" s="1"/>
  <c r="N20" i="2" s="1"/>
  <c r="J25" i="2"/>
  <c r="K25" i="2" s="1"/>
  <c r="N25" i="2" s="1"/>
  <c r="J42" i="2"/>
  <c r="K42" i="2" s="1"/>
  <c r="N42" i="2" s="1"/>
  <c r="J49" i="2"/>
  <c r="K49" i="2" s="1"/>
  <c r="N49" i="2" s="1"/>
  <c r="O49" i="2" s="1"/>
  <c r="J51" i="2"/>
  <c r="K51" i="2" s="1"/>
  <c r="N51" i="2" s="1"/>
  <c r="O51" i="2" s="1"/>
  <c r="J60" i="2"/>
  <c r="K60" i="2" s="1"/>
  <c r="N60" i="2" s="1"/>
  <c r="O60" i="2" s="1"/>
  <c r="J62" i="2"/>
  <c r="K62" i="2" s="1"/>
  <c r="N62" i="2" s="1"/>
  <c r="O62" i="2" s="1"/>
  <c r="J71" i="2"/>
  <c r="K71" i="2" s="1"/>
  <c r="N71" i="2" s="1"/>
  <c r="J75" i="2"/>
  <c r="K75" i="2" s="1"/>
  <c r="N75" i="2" s="1"/>
  <c r="O75" i="2" s="1"/>
  <c r="J77" i="2"/>
  <c r="K77" i="2" s="1"/>
  <c r="N77" i="2" s="1"/>
  <c r="O77" i="2" s="1"/>
  <c r="J103" i="2"/>
  <c r="K103" i="2" s="1"/>
  <c r="N103" i="2" s="1"/>
  <c r="J109" i="2"/>
  <c r="K109" i="2" s="1"/>
  <c r="N109" i="2" s="1"/>
  <c r="J123" i="2"/>
  <c r="K123" i="2" s="1"/>
  <c r="N123" i="2" s="1"/>
  <c r="O123" i="2" s="1"/>
  <c r="J129" i="2"/>
  <c r="K129" i="2" s="1"/>
  <c r="N129" i="2" s="1"/>
  <c r="O129" i="2" s="1"/>
  <c r="J131" i="2"/>
  <c r="K131" i="2" s="1"/>
  <c r="N131" i="2" s="1"/>
  <c r="O131" i="2" s="1"/>
  <c r="J133" i="2"/>
  <c r="K133" i="2" s="1"/>
  <c r="N133" i="2" s="1"/>
  <c r="O133" i="2" s="1"/>
  <c r="J142" i="2"/>
  <c r="K142" i="2" s="1"/>
  <c r="N142" i="2" s="1"/>
  <c r="O142" i="2" s="1"/>
  <c r="J144" i="2"/>
  <c r="K144" i="2" s="1"/>
  <c r="N144" i="2" s="1"/>
  <c r="J149" i="2"/>
  <c r="K149" i="2" s="1"/>
  <c r="N149" i="2" s="1"/>
  <c r="O149" i="2" s="1"/>
  <c r="J5" i="2"/>
  <c r="K5" i="2" s="1"/>
  <c r="L5" i="2"/>
  <c r="H58" i="3"/>
  <c r="J58" i="3" s="1"/>
  <c r="K58" i="3" s="1"/>
  <c r="H262" i="3"/>
  <c r="J262" i="3" s="1"/>
  <c r="K262" i="3" s="1"/>
  <c r="H290" i="3"/>
  <c r="J290" i="3" s="1"/>
  <c r="K290" i="3" s="1"/>
  <c r="H294" i="3"/>
  <c r="J294" i="3" s="1"/>
  <c r="H302" i="3"/>
  <c r="J302" i="3" s="1"/>
  <c r="K302" i="3" s="1"/>
  <c r="P9" i="1"/>
  <c r="Q9" i="1" s="1"/>
  <c r="R9" i="1" s="1"/>
  <c r="J8" i="5"/>
  <c r="N3813" i="1"/>
  <c r="N2787" i="1"/>
  <c r="N3286" i="1"/>
  <c r="N6739" i="1"/>
  <c r="R4991" i="1"/>
  <c r="R4650" i="1"/>
  <c r="N7280" i="1"/>
  <c r="H288" i="3"/>
  <c r="J288" i="3" s="1"/>
  <c r="K288" i="3" s="1"/>
  <c r="H292" i="3"/>
  <c r="J292" i="3" s="1"/>
  <c r="R860" i="1"/>
  <c r="N1189" i="1"/>
  <c r="R4254" i="1"/>
  <c r="R3923" i="1"/>
  <c r="R7129" i="1"/>
  <c r="N9183" i="1"/>
  <c r="N3288" i="1"/>
  <c r="N6317" i="1"/>
  <c r="N4" i="1"/>
  <c r="R1178" i="1"/>
  <c r="R1186" i="1"/>
  <c r="R7666" i="1"/>
  <c r="R5215" i="1"/>
  <c r="N6528" i="1"/>
  <c r="R6692" i="1"/>
  <c r="R7181" i="1"/>
  <c r="N9964" i="1"/>
  <c r="R10414" i="1"/>
  <c r="H84" i="3"/>
  <c r="J84" i="3" s="1"/>
  <c r="K84" i="3" s="1"/>
  <c r="R4111" i="1"/>
  <c r="R1026" i="1"/>
  <c r="R1042" i="1"/>
  <c r="N1065" i="1"/>
  <c r="R1316" i="1"/>
  <c r="N3680" i="1"/>
  <c r="R617" i="1"/>
  <c r="R1180" i="1"/>
  <c r="R1210" i="1"/>
  <c r="R1246" i="1"/>
  <c r="N1459" i="1"/>
  <c r="N1830" i="1"/>
  <c r="N824" i="1"/>
  <c r="R5765" i="1"/>
  <c r="R5769" i="1"/>
  <c r="R5776" i="1"/>
  <c r="R5804" i="1"/>
  <c r="R2825" i="1"/>
  <c r="R3542" i="1"/>
  <c r="R6540" i="1"/>
  <c r="N8337" i="1"/>
  <c r="R5721" i="1"/>
  <c r="N6371" i="1"/>
  <c r="R2626" i="1"/>
  <c r="R2630" i="1"/>
  <c r="R1676" i="1"/>
  <c r="N3238" i="1"/>
  <c r="R3607" i="1"/>
  <c r="N4156" i="1"/>
  <c r="N4159" i="1"/>
  <c r="N5025" i="1"/>
  <c r="R5077" i="1"/>
  <c r="R7130" i="1"/>
  <c r="N7831" i="1"/>
  <c r="N10003" i="1"/>
  <c r="R59" i="1"/>
  <c r="N2465" i="1"/>
  <c r="N9479" i="1"/>
  <c r="N10241" i="1"/>
  <c r="R3041" i="1"/>
  <c r="N3706" i="1"/>
  <c r="N4492" i="1"/>
  <c r="R6647" i="1"/>
  <c r="N7869" i="1"/>
  <c r="R10431" i="1"/>
  <c r="N7897" i="1"/>
  <c r="N299" i="1"/>
  <c r="R1612" i="1"/>
  <c r="R3577" i="1"/>
  <c r="R3581" i="1"/>
  <c r="N3653" i="1"/>
  <c r="R4777" i="1"/>
  <c r="R545" i="1"/>
  <c r="R562" i="1"/>
  <c r="N2199" i="1"/>
  <c r="R4443" i="1"/>
  <c r="R6274" i="1"/>
  <c r="R7396" i="1"/>
  <c r="N7481" i="1"/>
  <c r="R10131" i="1"/>
  <c r="N10250" i="1"/>
  <c r="N122" i="1"/>
  <c r="N136" i="1"/>
  <c r="N224" i="1"/>
  <c r="N301" i="1"/>
  <c r="R4309" i="1"/>
  <c r="N5683" i="1"/>
  <c r="R9709" i="1"/>
  <c r="N102" i="1"/>
  <c r="N110" i="1"/>
  <c r="N130" i="1"/>
  <c r="N150" i="1"/>
  <c r="R818" i="1"/>
  <c r="R954" i="1"/>
  <c r="R978" i="1"/>
  <c r="N4172" i="1"/>
  <c r="R4799" i="1"/>
  <c r="R4810" i="1"/>
  <c r="R4853" i="1"/>
  <c r="R4907" i="1"/>
  <c r="N5287" i="1"/>
  <c r="N6686" i="1"/>
  <c r="R7089" i="1"/>
  <c r="N8081" i="1"/>
  <c r="N8631" i="1"/>
  <c r="N8952" i="1"/>
  <c r="R9293" i="1"/>
  <c r="N518" i="1"/>
  <c r="N545" i="1"/>
  <c r="R666" i="1"/>
  <c r="R804" i="1"/>
  <c r="R1406" i="1"/>
  <c r="R1480" i="1"/>
  <c r="N1728" i="1"/>
  <c r="R2025" i="1"/>
  <c r="R1294" i="1"/>
  <c r="R1302" i="1"/>
  <c r="N3712" i="1"/>
  <c r="R4051" i="1"/>
  <c r="R4289" i="1"/>
  <c r="N4314" i="1"/>
  <c r="N4490" i="1"/>
  <c r="R5157" i="1"/>
  <c r="R7233" i="1"/>
  <c r="R7566" i="1"/>
  <c r="R7782" i="1"/>
  <c r="R7797" i="1"/>
  <c r="R8113" i="1"/>
  <c r="N8198" i="1"/>
  <c r="N9013" i="1"/>
  <c r="R9086" i="1"/>
  <c r="N9199" i="1"/>
  <c r="N9553" i="1"/>
  <c r="R1940" i="1"/>
  <c r="N2059" i="1"/>
  <c r="R2392" i="1"/>
  <c r="N2845" i="1"/>
  <c r="N3272" i="1"/>
  <c r="N3451" i="1"/>
  <c r="N3941" i="1"/>
  <c r="N6311" i="1"/>
  <c r="N6668" i="1"/>
  <c r="R7061" i="1"/>
  <c r="R7065" i="1"/>
  <c r="N7803" i="1"/>
  <c r="R10153" i="1"/>
  <c r="R10413" i="1"/>
  <c r="N14" i="1"/>
  <c r="N30" i="1"/>
  <c r="R1128" i="1"/>
  <c r="R1132" i="1"/>
  <c r="R1166" i="1"/>
  <c r="N1217" i="1"/>
  <c r="N1477" i="1"/>
  <c r="R1636" i="1"/>
  <c r="R4011" i="1"/>
  <c r="R10191" i="1"/>
  <c r="N142" i="1"/>
  <c r="N249" i="1"/>
  <c r="R551" i="1"/>
  <c r="R908" i="1"/>
  <c r="N2822" i="1"/>
  <c r="R3157" i="1"/>
  <c r="N3863" i="1"/>
  <c r="R4923" i="1"/>
  <c r="R5327" i="1"/>
  <c r="R5840" i="1"/>
  <c r="N6767" i="1"/>
  <c r="R6769" i="1"/>
  <c r="R6941" i="1"/>
  <c r="N7539" i="1"/>
  <c r="R8738" i="1"/>
  <c r="N8875" i="1"/>
  <c r="N1597" i="1"/>
  <c r="N1617" i="1"/>
  <c r="N1692" i="1"/>
  <c r="N2021" i="1"/>
  <c r="R5781" i="1"/>
  <c r="R5908" i="1"/>
  <c r="N6717" i="1"/>
  <c r="R6877" i="1"/>
  <c r="N8065" i="1"/>
  <c r="R542" i="1"/>
  <c r="R802" i="1"/>
  <c r="R1322" i="1"/>
  <c r="R1330" i="1"/>
  <c r="R1484" i="1"/>
  <c r="N3368" i="1"/>
  <c r="N3371" i="1"/>
  <c r="N4030" i="1"/>
  <c r="N4069" i="1"/>
  <c r="R5065" i="1"/>
  <c r="N5091" i="1"/>
  <c r="N5453" i="1"/>
  <c r="R6746" i="1"/>
  <c r="N10194" i="1"/>
  <c r="N58" i="1"/>
  <c r="N420" i="1"/>
  <c r="R53" i="1"/>
  <c r="R17" i="1"/>
  <c r="N56" i="1"/>
  <c r="R11" i="1"/>
  <c r="N1475" i="1"/>
  <c r="N2950" i="1"/>
  <c r="N2980" i="1"/>
  <c r="N3355" i="1"/>
  <c r="N4190" i="1"/>
  <c r="N4443" i="1"/>
  <c r="N4717" i="1"/>
  <c r="R5061" i="1"/>
  <c r="N5191" i="1"/>
  <c r="N5543" i="1"/>
  <c r="N5796" i="1"/>
  <c r="N5978" i="1"/>
  <c r="N6260" i="1"/>
  <c r="N6423" i="1"/>
  <c r="N8072" i="1"/>
  <c r="N9897" i="1"/>
  <c r="R482" i="1"/>
  <c r="R640" i="1"/>
  <c r="R708" i="1"/>
  <c r="N1007" i="1"/>
  <c r="R1024" i="1"/>
  <c r="R1154" i="1"/>
  <c r="R1394" i="1"/>
  <c r="R1616" i="1"/>
  <c r="R2812" i="1"/>
  <c r="R3233" i="1"/>
  <c r="R3509" i="1"/>
  <c r="R3731" i="1"/>
  <c r="R4396" i="1"/>
  <c r="R4528" i="1"/>
  <c r="R4671" i="1"/>
  <c r="R4757" i="1"/>
  <c r="R7336" i="1"/>
  <c r="R7346" i="1"/>
  <c r="R10303" i="1"/>
  <c r="R10360" i="1"/>
  <c r="N370" i="1"/>
  <c r="R956" i="1"/>
  <c r="N1321" i="1"/>
  <c r="N1774" i="1"/>
  <c r="R1776" i="1"/>
  <c r="N1810" i="1"/>
  <c r="R2011" i="1"/>
  <c r="N2721" i="1"/>
  <c r="N3911" i="1"/>
  <c r="R3957" i="1"/>
  <c r="N3966" i="1"/>
  <c r="N3991" i="1"/>
  <c r="N4055" i="1"/>
  <c r="N4305" i="1"/>
  <c r="N4470" i="1"/>
  <c r="N4929" i="1"/>
  <c r="R5753" i="1"/>
  <c r="N5773" i="1"/>
  <c r="N6246" i="1"/>
  <c r="N479" i="1"/>
  <c r="R819" i="1"/>
  <c r="N823" i="1"/>
  <c r="R862" i="1"/>
  <c r="R1548" i="1"/>
  <c r="R1729" i="1"/>
  <c r="R1998" i="1"/>
  <c r="R2696" i="1"/>
  <c r="N2922" i="1"/>
  <c r="N3160" i="1"/>
  <c r="R3215" i="1"/>
  <c r="R3387" i="1"/>
  <c r="R3579" i="1"/>
  <c r="R3787" i="1"/>
  <c r="R4370" i="1"/>
  <c r="R4666" i="1"/>
  <c r="R4939" i="1"/>
  <c r="R5719" i="1"/>
  <c r="N6023" i="1"/>
  <c r="N6055" i="1"/>
  <c r="R6859" i="1"/>
  <c r="R7153" i="1"/>
  <c r="R7265" i="1"/>
  <c r="R7676" i="1"/>
  <c r="N7904" i="1"/>
  <c r="N7965" i="1"/>
  <c r="N10210" i="1"/>
  <c r="R10394" i="1"/>
  <c r="N10474" i="1"/>
  <c r="N182" i="1"/>
  <c r="N190" i="1"/>
  <c r="N198" i="1"/>
  <c r="N206" i="1"/>
  <c r="N228" i="1"/>
  <c r="N1201" i="1"/>
  <c r="R1314" i="1"/>
  <c r="N1483" i="1"/>
  <c r="R1652" i="1"/>
  <c r="R1660" i="1"/>
  <c r="R1934" i="1"/>
  <c r="N2737" i="1"/>
  <c r="N2886" i="1"/>
  <c r="N3247" i="1"/>
  <c r="N4021" i="1"/>
  <c r="N4797" i="1"/>
  <c r="N6131" i="1"/>
  <c r="N6240" i="1"/>
  <c r="N6942" i="1"/>
  <c r="N7347" i="1"/>
  <c r="N7824" i="1"/>
  <c r="N7849" i="1"/>
  <c r="R7900" i="1"/>
  <c r="N7920" i="1"/>
  <c r="N8067" i="1"/>
  <c r="R8263" i="1"/>
  <c r="R8332" i="1"/>
  <c r="N9072" i="1"/>
  <c r="N9453" i="1"/>
  <c r="N9470" i="1"/>
  <c r="N9476" i="1"/>
  <c r="R9478" i="1"/>
  <c r="N10231" i="1"/>
  <c r="N10480" i="1"/>
  <c r="R6981" i="1"/>
  <c r="R7556" i="1"/>
  <c r="R8815" i="1"/>
  <c r="R9767" i="1"/>
  <c r="N513" i="1"/>
  <c r="N793" i="1"/>
  <c r="N825" i="1"/>
  <c r="N1215" i="1"/>
  <c r="R1278" i="1"/>
  <c r="N1995" i="1"/>
  <c r="R3435" i="1"/>
  <c r="R3443" i="1"/>
  <c r="N3973" i="1"/>
  <c r="N4034" i="1"/>
  <c r="R4143" i="1"/>
  <c r="N4483" i="1"/>
  <c r="R4505" i="1"/>
  <c r="N4589" i="1"/>
  <c r="N5057" i="1"/>
  <c r="N5197" i="1"/>
  <c r="R5291" i="1"/>
  <c r="N5437" i="1"/>
  <c r="N5597" i="1"/>
  <c r="N5661" i="1"/>
  <c r="N5669" i="1"/>
  <c r="N5677" i="1"/>
  <c r="R6568" i="1"/>
  <c r="N6802" i="1"/>
  <c r="N6824" i="1"/>
  <c r="R7149" i="1"/>
  <c r="N7716" i="1"/>
  <c r="N7840" i="1"/>
  <c r="N8246" i="1"/>
  <c r="R8498" i="1"/>
  <c r="N9010" i="1"/>
  <c r="N9170" i="1"/>
  <c r="N10412" i="1"/>
  <c r="N2739" i="1"/>
  <c r="R3819" i="1"/>
  <c r="R3983" i="1"/>
  <c r="N9161" i="1"/>
  <c r="N166" i="1"/>
  <c r="N438" i="1"/>
  <c r="N733" i="1"/>
  <c r="N781" i="1"/>
  <c r="N834" i="1"/>
  <c r="N502" i="1"/>
  <c r="M895" i="1"/>
  <c r="N895" i="1" s="1"/>
  <c r="N557" i="1"/>
  <c r="R577" i="1"/>
  <c r="R754" i="1"/>
  <c r="N8" i="1"/>
  <c r="N50" i="1"/>
  <c r="N64" i="1"/>
  <c r="N112" i="1"/>
  <c r="N178" i="1"/>
  <c r="N194" i="1"/>
  <c r="N202" i="1"/>
  <c r="N210" i="1"/>
  <c r="N276" i="1"/>
  <c r="R380" i="1"/>
  <c r="N404" i="1"/>
  <c r="R564" i="1"/>
  <c r="R633" i="1"/>
  <c r="R696" i="1"/>
  <c r="M712" i="1"/>
  <c r="N712" i="1" s="1"/>
  <c r="R736" i="1"/>
  <c r="R952" i="1"/>
  <c r="R339" i="1"/>
  <c r="N498" i="1"/>
  <c r="R516" i="1"/>
  <c r="N520" i="1"/>
  <c r="R87" i="1"/>
  <c r="R139" i="1"/>
  <c r="N204" i="1"/>
  <c r="R340" i="1"/>
  <c r="N458" i="1"/>
  <c r="R625" i="1"/>
  <c r="N1897" i="1"/>
  <c r="N1791" i="1"/>
  <c r="N2187" i="1"/>
  <c r="N2251" i="1"/>
  <c r="N2373" i="1"/>
  <c r="N2851" i="1"/>
  <c r="N2885" i="1"/>
  <c r="R3053" i="1"/>
  <c r="N3100" i="1"/>
  <c r="R3221" i="1"/>
  <c r="N3325" i="1"/>
  <c r="R3535" i="1"/>
  <c r="R3622" i="1"/>
  <c r="N3627" i="1"/>
  <c r="N3660" i="1"/>
  <c r="N3946" i="1"/>
  <c r="N5367" i="1"/>
  <c r="N2015" i="1"/>
  <c r="N2069" i="1"/>
  <c r="N2219" i="1"/>
  <c r="N2716" i="1"/>
  <c r="N3171" i="1"/>
  <c r="N3174" i="1"/>
  <c r="R3179" i="1"/>
  <c r="N3357" i="1"/>
  <c r="N3632" i="1"/>
  <c r="N3659" i="1"/>
  <c r="N3847" i="1"/>
  <c r="N3900" i="1"/>
  <c r="N3925" i="1"/>
  <c r="R4027" i="1"/>
  <c r="N4222" i="1"/>
  <c r="R4286" i="1"/>
  <c r="R4297" i="1"/>
  <c r="R4779" i="1"/>
  <c r="R4859" i="1"/>
  <c r="N5085" i="1"/>
  <c r="N5213" i="1"/>
  <c r="N1097" i="1"/>
  <c r="N1585" i="1"/>
  <c r="N1804" i="1"/>
  <c r="N735" i="1"/>
  <c r="R794" i="1"/>
  <c r="R823" i="1"/>
  <c r="R1030" i="1"/>
  <c r="R1238" i="1"/>
  <c r="R1346" i="1"/>
  <c r="R1422" i="1"/>
  <c r="N1487" i="1"/>
  <c r="R1926" i="1"/>
  <c r="N2136" i="1"/>
  <c r="N2381" i="1"/>
  <c r="R2470" i="1"/>
  <c r="N2685" i="1"/>
  <c r="R3018" i="1"/>
  <c r="N3137" i="1"/>
  <c r="R3167" i="1"/>
  <c r="N3424" i="1"/>
  <c r="N3432" i="1"/>
  <c r="R3478" i="1"/>
  <c r="R3590" i="1"/>
  <c r="N3658" i="1"/>
  <c r="N3662" i="1"/>
  <c r="N3714" i="1"/>
  <c r="R3915" i="1"/>
  <c r="N4406" i="1"/>
  <c r="R4682" i="1"/>
  <c r="R4751" i="1"/>
  <c r="R4762" i="1"/>
  <c r="R4842" i="1"/>
  <c r="R5019" i="1"/>
  <c r="R1148" i="1"/>
  <c r="R1222" i="1"/>
  <c r="R1234" i="1"/>
  <c r="R1260" i="1"/>
  <c r="R1290" i="1"/>
  <c r="R1318" i="1"/>
  <c r="R1364" i="1"/>
  <c r="R1370" i="1"/>
  <c r="R1606" i="1"/>
  <c r="N1619" i="1"/>
  <c r="R1638" i="1"/>
  <c r="R1664" i="1"/>
  <c r="R1760" i="1"/>
  <c r="R2058" i="1"/>
  <c r="R2280" i="1"/>
  <c r="R2739" i="1"/>
  <c r="N4183" i="1"/>
  <c r="N4316" i="1"/>
  <c r="N4324" i="1"/>
  <c r="R4545" i="1"/>
  <c r="R4745" i="1"/>
  <c r="R4955" i="1"/>
  <c r="R4985" i="1"/>
  <c r="R588" i="1"/>
  <c r="N665" i="1"/>
  <c r="R942" i="1"/>
  <c r="R1054" i="1"/>
  <c r="N1359" i="1"/>
  <c r="N1471" i="1"/>
  <c r="N1679" i="1"/>
  <c r="N1698" i="1"/>
  <c r="N1989" i="1"/>
  <c r="N2019" i="1"/>
  <c r="R3141" i="1"/>
  <c r="N3281" i="1"/>
  <c r="R3516" i="1"/>
  <c r="R3595" i="1"/>
  <c r="R4971" i="1"/>
  <c r="R1134" i="1"/>
  <c r="R1142" i="1"/>
  <c r="R1218" i="1"/>
  <c r="N1355" i="1"/>
  <c r="R1357" i="1"/>
  <c r="N1797" i="1"/>
  <c r="N1881" i="1"/>
  <c r="N2237" i="1"/>
  <c r="N2725" i="1"/>
  <c r="R2817" i="1"/>
  <c r="N2982" i="1"/>
  <c r="R2987" i="1"/>
  <c r="N3037" i="1"/>
  <c r="N3068" i="1"/>
  <c r="R3081" i="1"/>
  <c r="N3358" i="1"/>
  <c r="N3395" i="1"/>
  <c r="R3583" i="1"/>
  <c r="R3670" i="1"/>
  <c r="N3690" i="1"/>
  <c r="R4037" i="1"/>
  <c r="N4046" i="1"/>
  <c r="R4261" i="1"/>
  <c r="N4299" i="1"/>
  <c r="N4402" i="1"/>
  <c r="R4404" i="1"/>
  <c r="R4741" i="1"/>
  <c r="R4841" i="1"/>
  <c r="R5641" i="1"/>
  <c r="N6202" i="1"/>
  <c r="N6230" i="1"/>
  <c r="N7988" i="1"/>
  <c r="N8152" i="1"/>
  <c r="N8277" i="1"/>
  <c r="N9123" i="1"/>
  <c r="N9754" i="1"/>
  <c r="N10043" i="1"/>
  <c r="N10379" i="1"/>
  <c r="H277" i="3"/>
  <c r="J277" i="3" s="1"/>
  <c r="K277" i="3" s="1"/>
  <c r="J10" i="5"/>
  <c r="J18" i="5"/>
  <c r="J22" i="5"/>
  <c r="R5141" i="1"/>
  <c r="N5153" i="1"/>
  <c r="R5199" i="1"/>
  <c r="R5337" i="1"/>
  <c r="R5649" i="1"/>
  <c r="N5667" i="1"/>
  <c r="R5787" i="1"/>
  <c r="N5792" i="1"/>
  <c r="R6290" i="1"/>
  <c r="R6793" i="1"/>
  <c r="R6928" i="1"/>
  <c r="R6985" i="1"/>
  <c r="R7033" i="1"/>
  <c r="N7185" i="1"/>
  <c r="R7422" i="1"/>
  <c r="R7836" i="1"/>
  <c r="R7942" i="1"/>
  <c r="N5431" i="1"/>
  <c r="R5809" i="1"/>
  <c r="R5846" i="1"/>
  <c r="R6573" i="1"/>
  <c r="N6763" i="1"/>
  <c r="N6901" i="1"/>
  <c r="N6923" i="1"/>
  <c r="R6925" i="1"/>
  <c r="N6961" i="1"/>
  <c r="R6999" i="1"/>
  <c r="R7207" i="1"/>
  <c r="R7245" i="1"/>
  <c r="N7497" i="1"/>
  <c r="R7502" i="1"/>
  <c r="N7808" i="1"/>
  <c r="N7853" i="1"/>
  <c r="R8189" i="1"/>
  <c r="N8397" i="1"/>
  <c r="R8460" i="1"/>
  <c r="R8777" i="1"/>
  <c r="N8798" i="1"/>
  <c r="N8840" i="1"/>
  <c r="N8891" i="1"/>
  <c r="N8987" i="1"/>
  <c r="N9026" i="1"/>
  <c r="N9074" i="1"/>
  <c r="R9573" i="1"/>
  <c r="N9608" i="1"/>
  <c r="R9973" i="1"/>
  <c r="N9977" i="1"/>
  <c r="M10243" i="1"/>
  <c r="N10243" i="1" s="1"/>
  <c r="N10271" i="1"/>
  <c r="N10432" i="1"/>
  <c r="N10458" i="1"/>
  <c r="H46" i="3"/>
  <c r="J46" i="3" s="1"/>
  <c r="K46" i="3" s="1"/>
  <c r="H118" i="3"/>
  <c r="J118" i="3" s="1"/>
  <c r="K118" i="3" s="1"/>
  <c r="H222" i="3"/>
  <c r="J222" i="3" s="1"/>
  <c r="K222" i="3" s="1"/>
  <c r="H230" i="3"/>
  <c r="H246" i="3"/>
  <c r="J246" i="3" s="1"/>
  <c r="K246" i="3" s="1"/>
  <c r="R9702" i="1"/>
  <c r="H159" i="3"/>
  <c r="J159" i="3" s="1"/>
  <c r="K159" i="3" s="1"/>
  <c r="H163" i="3"/>
  <c r="H175" i="3"/>
  <c r="J175" i="3" s="1"/>
  <c r="K175" i="3" s="1"/>
  <c r="H179" i="3"/>
  <c r="J179" i="3" s="1"/>
  <c r="K179" i="3" s="1"/>
  <c r="H187" i="3"/>
  <c r="J187" i="3" s="1"/>
  <c r="K187" i="3" s="1"/>
  <c r="H191" i="3"/>
  <c r="J191" i="3" s="1"/>
  <c r="H215" i="3"/>
  <c r="J215" i="3" s="1"/>
  <c r="K215" i="3" s="1"/>
  <c r="H243" i="3"/>
  <c r="J243" i="3" s="1"/>
  <c r="K243" i="3" s="1"/>
  <c r="H259" i="3"/>
  <c r="J259" i="3" s="1"/>
  <c r="K259" i="3" s="1"/>
  <c r="N6544" i="1"/>
  <c r="N6547" i="1"/>
  <c r="R6689" i="1"/>
  <c r="N6831" i="1"/>
  <c r="R6874" i="1"/>
  <c r="N6969" i="1"/>
  <c r="N7073" i="1"/>
  <c r="N7176" i="1"/>
  <c r="R7247" i="1"/>
  <c r="N7298" i="1"/>
  <c r="R7339" i="1"/>
  <c r="R7486" i="1"/>
  <c r="R7745" i="1"/>
  <c r="R7886" i="1"/>
  <c r="N8021" i="1"/>
  <c r="N8159" i="1"/>
  <c r="R8166" i="1"/>
  <c r="R8331" i="1"/>
  <c r="N8850" i="1"/>
  <c r="N8880" i="1"/>
  <c r="R9049" i="1"/>
  <c r="N9164" i="1"/>
  <c r="N9274" i="1"/>
  <c r="N9559" i="1"/>
  <c r="R10150" i="1"/>
  <c r="N10154" i="1"/>
  <c r="R10196" i="1"/>
  <c r="N10242" i="1"/>
  <c r="R10433" i="1"/>
  <c r="R10462" i="1"/>
  <c r="R10470" i="1"/>
  <c r="N5529" i="1"/>
  <c r="N5779" i="1"/>
  <c r="N6480" i="1"/>
  <c r="R7229" i="1"/>
  <c r="N7785" i="1"/>
  <c r="N7810" i="1"/>
  <c r="R8155" i="1"/>
  <c r="N8325" i="1"/>
  <c r="N8583" i="1"/>
  <c r="R8854" i="1"/>
  <c r="R9188" i="1"/>
  <c r="R9194" i="1"/>
  <c r="N9441" i="1"/>
  <c r="R9893" i="1"/>
  <c r="N9967" i="1"/>
  <c r="N10102" i="1"/>
  <c r="M10114" i="1"/>
  <c r="N10114" i="1" s="1"/>
  <c r="N10162" i="1"/>
  <c r="N10199" i="1"/>
  <c r="R10228" i="1"/>
  <c r="N10400" i="1"/>
  <c r="R10403" i="1"/>
  <c r="R10471" i="1"/>
  <c r="R5923" i="1"/>
  <c r="N6770" i="1"/>
  <c r="N8026" i="1"/>
  <c r="N8042" i="1"/>
  <c r="N8625" i="1"/>
  <c r="R9360" i="1"/>
  <c r="N10342" i="1"/>
  <c r="R10478" i="1"/>
  <c r="R10481" i="1"/>
  <c r="H20" i="3"/>
  <c r="J20" i="3" s="1"/>
  <c r="R5257" i="1"/>
  <c r="R5307" i="1"/>
  <c r="N5399" i="1"/>
  <c r="N5421" i="1"/>
  <c r="R5465" i="1"/>
  <c r="R5533" i="1"/>
  <c r="R5585" i="1"/>
  <c r="N5952" i="1"/>
  <c r="N6419" i="1"/>
  <c r="N6602" i="1"/>
  <c r="N6643" i="1"/>
  <c r="R6657" i="1"/>
  <c r="N6675" i="1"/>
  <c r="R6749" i="1"/>
  <c r="R6813" i="1"/>
  <c r="R6967" i="1"/>
  <c r="R7105" i="1"/>
  <c r="R7113" i="1"/>
  <c r="N7252" i="1"/>
  <c r="N7314" i="1"/>
  <c r="R7820" i="1"/>
  <c r="R7979" i="1"/>
  <c r="R8274" i="1"/>
  <c r="R9162" i="1"/>
  <c r="R9361" i="1"/>
  <c r="R10387" i="1"/>
  <c r="N54" i="1"/>
  <c r="R353" i="1"/>
  <c r="N34" i="1"/>
  <c r="N98" i="1"/>
  <c r="R125" i="1"/>
  <c r="N156" i="1"/>
  <c r="N162" i="1"/>
  <c r="N244" i="1"/>
  <c r="N269" i="1"/>
  <c r="N431" i="1"/>
  <c r="N509" i="1"/>
  <c r="N294" i="1"/>
  <c r="N297" i="1"/>
  <c r="N329" i="1"/>
  <c r="N584" i="1"/>
  <c r="R476" i="1"/>
  <c r="M761" i="1"/>
  <c r="N761" i="1" s="1"/>
  <c r="M821" i="1"/>
  <c r="N821" i="1" s="1"/>
  <c r="R41" i="1"/>
  <c r="R107" i="1"/>
  <c r="N467" i="1"/>
  <c r="N508" i="1"/>
  <c r="N789" i="1"/>
  <c r="R866" i="1"/>
  <c r="N32" i="1"/>
  <c r="N38" i="1"/>
  <c r="N44" i="1"/>
  <c r="R247" i="1"/>
  <c r="R272" i="1"/>
  <c r="R362" i="1"/>
  <c r="N426" i="1"/>
  <c r="N463" i="1"/>
  <c r="N473" i="1"/>
  <c r="R535" i="1"/>
  <c r="R740" i="1"/>
  <c r="N88" i="1"/>
  <c r="N96" i="1"/>
  <c r="N104" i="1"/>
  <c r="N118" i="1"/>
  <c r="N154" i="1"/>
  <c r="N333" i="1"/>
  <c r="N365" i="1"/>
  <c r="N642" i="1"/>
  <c r="N713" i="1"/>
  <c r="N760" i="1"/>
  <c r="R940" i="1"/>
  <c r="R946" i="1"/>
  <c r="R950" i="1"/>
  <c r="R974" i="1"/>
  <c r="R1010" i="1"/>
  <c r="N1029" i="1"/>
  <c r="R1050" i="1"/>
  <c r="N605" i="1"/>
  <c r="R679" i="1"/>
  <c r="R688" i="1"/>
  <c r="R695" i="1"/>
  <c r="R780" i="1"/>
  <c r="R846" i="1"/>
  <c r="R912" i="1"/>
  <c r="R968" i="1"/>
  <c r="R994" i="1"/>
  <c r="R1058" i="1"/>
  <c r="R1086" i="1"/>
  <c r="R1106" i="1"/>
  <c r="N1107" i="1"/>
  <c r="R1174" i="1"/>
  <c r="R1230" i="1"/>
  <c r="N1231" i="1"/>
  <c r="N1267" i="1"/>
  <c r="R1292" i="1"/>
  <c r="N1345" i="1"/>
  <c r="N1519" i="1"/>
  <c r="N1579" i="1"/>
  <c r="R1598" i="1"/>
  <c r="N1607" i="1"/>
  <c r="R1654" i="1"/>
  <c r="R1832" i="1"/>
  <c r="R1915" i="1"/>
  <c r="R2030" i="1"/>
  <c r="N2091" i="1"/>
  <c r="R2504" i="1"/>
  <c r="N765" i="1"/>
  <c r="N1714" i="1"/>
  <c r="N1960" i="1"/>
  <c r="N2115" i="1"/>
  <c r="N2301" i="1"/>
  <c r="N2343" i="1"/>
  <c r="N2397" i="1"/>
  <c r="N2539" i="1"/>
  <c r="R2875" i="1"/>
  <c r="N2934" i="1"/>
  <c r="R590" i="1"/>
  <c r="N610" i="1"/>
  <c r="R744" i="1"/>
  <c r="N807" i="1"/>
  <c r="R834" i="1"/>
  <c r="R892" i="1"/>
  <c r="R924" i="1"/>
  <c r="R1074" i="1"/>
  <c r="N1113" i="1"/>
  <c r="R1138" i="1"/>
  <c r="N1151" i="1"/>
  <c r="N1185" i="1"/>
  <c r="R1254" i="1"/>
  <c r="R1274" i="1"/>
  <c r="R1306" i="1"/>
  <c r="N1333" i="1"/>
  <c r="R1390" i="1"/>
  <c r="R1432" i="1"/>
  <c r="R1526" i="1"/>
  <c r="R1719" i="1"/>
  <c r="N1852" i="1"/>
  <c r="R1950" i="1"/>
  <c r="N2137" i="1"/>
  <c r="N2241" i="1"/>
  <c r="N2273" i="1"/>
  <c r="N2405" i="1"/>
  <c r="N2513" i="1"/>
  <c r="R1028" i="1"/>
  <c r="R1096" i="1"/>
  <c r="R1102" i="1"/>
  <c r="R1126" i="1"/>
  <c r="R1136" i="1"/>
  <c r="R1164" i="1"/>
  <c r="R1170" i="1"/>
  <c r="R1226" i="1"/>
  <c r="R1229" i="1"/>
  <c r="R1262" i="1"/>
  <c r="R1384" i="1"/>
  <c r="R1494" i="1"/>
  <c r="N2311" i="1"/>
  <c r="N2385" i="1"/>
  <c r="R2678" i="1"/>
  <c r="R2767" i="1"/>
  <c r="N2826" i="1"/>
  <c r="N921" i="1"/>
  <c r="N965" i="1"/>
  <c r="N1315" i="1"/>
  <c r="N1411" i="1"/>
  <c r="N1916" i="1"/>
  <c r="N2225" i="1"/>
  <c r="N553" i="1"/>
  <c r="R798" i="1"/>
  <c r="R850" i="1"/>
  <c r="N873" i="1"/>
  <c r="R1016" i="1"/>
  <c r="R1070" i="1"/>
  <c r="R1122" i="1"/>
  <c r="R1194" i="1"/>
  <c r="R1202" i="1"/>
  <c r="R1342" i="1"/>
  <c r="N1363" i="1"/>
  <c r="R1374" i="1"/>
  <c r="R1448" i="1"/>
  <c r="R1454" i="1"/>
  <c r="N1455" i="1"/>
  <c r="R1496" i="1"/>
  <c r="R1620" i="1"/>
  <c r="R1693" i="1"/>
  <c r="R1744" i="1"/>
  <c r="N1913" i="1"/>
  <c r="R1923" i="1"/>
  <c r="N2070" i="1"/>
  <c r="N2105" i="1"/>
  <c r="R2184" i="1"/>
  <c r="N2407" i="1"/>
  <c r="N2503" i="1"/>
  <c r="R2568" i="1"/>
  <c r="N2746" i="1"/>
  <c r="R2793" i="1"/>
  <c r="R2861" i="1"/>
  <c r="N2874" i="1"/>
  <c r="N2954" i="1"/>
  <c r="R2692" i="1"/>
  <c r="R2733" i="1"/>
  <c r="N2757" i="1"/>
  <c r="N2780" i="1"/>
  <c r="N2906" i="1"/>
  <c r="R2917" i="1"/>
  <c r="N3018" i="1"/>
  <c r="N3021" i="1"/>
  <c r="N3094" i="1"/>
  <c r="R3119" i="1"/>
  <c r="N3192" i="1"/>
  <c r="N3217" i="1"/>
  <c r="N3265" i="1"/>
  <c r="N3312" i="1"/>
  <c r="N3334" i="1"/>
  <c r="R3348" i="1"/>
  <c r="N3373" i="1"/>
  <c r="N3447" i="1"/>
  <c r="R3510" i="1"/>
  <c r="N3602" i="1"/>
  <c r="N3637" i="1"/>
  <c r="R3907" i="1"/>
  <c r="R3978" i="1"/>
  <c r="N4239" i="1"/>
  <c r="N4247" i="1"/>
  <c r="R4270" i="1"/>
  <c r="N4276" i="1"/>
  <c r="N4408" i="1"/>
  <c r="R4452" i="1"/>
  <c r="N4474" i="1"/>
  <c r="R4491" i="1"/>
  <c r="R4613" i="1"/>
  <c r="N4673" i="1"/>
  <c r="R4703" i="1"/>
  <c r="N4829" i="1"/>
  <c r="R4891" i="1"/>
  <c r="R4986" i="1"/>
  <c r="R2977" i="1"/>
  <c r="R2980" i="1"/>
  <c r="R2991" i="1"/>
  <c r="R3005" i="1"/>
  <c r="N3011" i="1"/>
  <c r="R3013" i="1"/>
  <c r="N3057" i="1"/>
  <c r="N3096" i="1"/>
  <c r="R3255" i="1"/>
  <c r="N3256" i="1"/>
  <c r="R3326" i="1"/>
  <c r="R3603" i="1"/>
  <c r="N3717" i="1"/>
  <c r="N3760" i="1"/>
  <c r="N3783" i="1"/>
  <c r="R3791" i="1"/>
  <c r="N3792" i="1"/>
  <c r="N3962" i="1"/>
  <c r="R4001" i="1"/>
  <c r="N4091" i="1"/>
  <c r="N4094" i="1"/>
  <c r="N4130" i="1"/>
  <c r="R4199" i="1"/>
  <c r="N4270" i="1"/>
  <c r="R4459" i="1"/>
  <c r="N4476" i="1"/>
  <c r="R4557" i="1"/>
  <c r="R4663" i="1"/>
  <c r="N4781" i="1"/>
  <c r="N4849" i="1"/>
  <c r="N4861" i="1"/>
  <c r="N3153" i="1"/>
  <c r="R3269" i="1"/>
  <c r="N3342" i="1"/>
  <c r="R3347" i="1"/>
  <c r="N3446" i="1"/>
  <c r="R3487" i="1"/>
  <c r="N3493" i="1"/>
  <c r="N3531" i="1"/>
  <c r="N3570" i="1"/>
  <c r="N3594" i="1"/>
  <c r="R3672" i="1"/>
  <c r="R3735" i="1"/>
  <c r="N3948" i="1"/>
  <c r="N3959" i="1"/>
  <c r="N4983" i="1"/>
  <c r="R3385" i="1"/>
  <c r="R4056" i="1"/>
  <c r="N4209" i="1"/>
  <c r="R4375" i="1"/>
  <c r="N4563" i="1"/>
  <c r="N2844" i="1"/>
  <c r="N2916" i="1"/>
  <c r="N2988" i="1"/>
  <c r="R3149" i="1"/>
  <c r="N3194" i="1"/>
  <c r="N3374" i="1"/>
  <c r="N3406" i="1"/>
  <c r="R3558" i="1"/>
  <c r="R3715" i="1"/>
  <c r="N3765" i="1"/>
  <c r="N3794" i="1"/>
  <c r="N3822" i="1"/>
  <c r="N3920" i="1"/>
  <c r="R3928" i="1"/>
  <c r="N3987" i="1"/>
  <c r="N4028" i="1"/>
  <c r="R4058" i="1"/>
  <c r="N4286" i="1"/>
  <c r="R4357" i="1"/>
  <c r="R4477" i="1"/>
  <c r="R4578" i="1"/>
  <c r="R4618" i="1"/>
  <c r="N4653" i="1"/>
  <c r="N4733" i="1"/>
  <c r="N4845" i="1"/>
  <c r="R4847" i="1"/>
  <c r="R4873" i="1"/>
  <c r="R4059" i="1"/>
  <c r="N4071" i="1"/>
  <c r="N4107" i="1"/>
  <c r="R4611" i="1"/>
  <c r="R4729" i="1"/>
  <c r="N4839" i="1"/>
  <c r="R4965" i="1"/>
  <c r="R2892" i="1"/>
  <c r="R2929" i="1"/>
  <c r="R3069" i="1"/>
  <c r="R3285" i="1"/>
  <c r="N3307" i="1"/>
  <c r="N3744" i="1"/>
  <c r="N3872" i="1"/>
  <c r="R4047" i="1"/>
  <c r="R4232" i="1"/>
  <c r="R4317" i="1"/>
  <c r="N4428" i="1"/>
  <c r="R4561" i="1"/>
  <c r="R4795" i="1"/>
  <c r="R4905" i="1"/>
  <c r="R4917" i="1"/>
  <c r="R5535" i="1"/>
  <c r="R5579" i="1"/>
  <c r="R5624" i="1"/>
  <c r="R5671" i="1"/>
  <c r="N6356" i="1"/>
  <c r="R6382" i="1"/>
  <c r="N6494" i="1"/>
  <c r="N6508" i="1"/>
  <c r="N6524" i="1"/>
  <c r="R6537" i="1"/>
  <c r="R6579" i="1"/>
  <c r="N6642" i="1"/>
  <c r="N6736" i="1"/>
  <c r="R6753" i="1"/>
  <c r="R6827" i="1"/>
  <c r="N6840" i="1"/>
  <c r="R6897" i="1"/>
  <c r="R6909" i="1"/>
  <c r="N6972" i="1"/>
  <c r="N7013" i="1"/>
  <c r="R7015" i="1"/>
  <c r="R7018" i="1"/>
  <c r="R7029" i="1"/>
  <c r="R7081" i="1"/>
  <c r="R7159" i="1"/>
  <c r="R7436" i="1"/>
  <c r="R7512" i="1"/>
  <c r="R7672" i="1"/>
  <c r="R7688" i="1"/>
  <c r="N7689" i="1"/>
  <c r="N7721" i="1"/>
  <c r="N4925" i="1"/>
  <c r="N4951" i="1"/>
  <c r="R5029" i="1"/>
  <c r="N5165" i="1"/>
  <c r="R5295" i="1"/>
  <c r="N5521" i="1"/>
  <c r="N5717" i="1"/>
  <c r="N5830" i="1"/>
  <c r="N5839" i="1"/>
  <c r="R5881" i="1"/>
  <c r="N6221" i="1"/>
  <c r="N6704" i="1"/>
  <c r="N6785" i="1"/>
  <c r="N6859" i="1"/>
  <c r="N6949" i="1"/>
  <c r="R5413" i="1"/>
  <c r="R5419" i="1"/>
  <c r="R5433" i="1"/>
  <c r="N5589" i="1"/>
  <c r="R6460" i="1"/>
  <c r="N5217" i="1"/>
  <c r="N5405" i="1"/>
  <c r="N5457" i="1"/>
  <c r="N5485" i="1"/>
  <c r="N5841" i="1"/>
  <c r="N6232" i="1"/>
  <c r="N6387" i="1"/>
  <c r="N6507" i="1"/>
  <c r="N6523" i="1"/>
  <c r="N6579" i="1"/>
  <c r="R6656" i="1"/>
  <c r="R6737" i="1"/>
  <c r="N6833" i="1"/>
  <c r="N6921" i="1"/>
  <c r="N6960" i="1"/>
  <c r="N7205" i="1"/>
  <c r="N7369" i="1"/>
  <c r="N7513" i="1"/>
  <c r="N7851" i="1"/>
  <c r="N6026" i="1"/>
  <c r="M7231" i="1"/>
  <c r="N7231" i="1" s="1"/>
  <c r="N5037" i="1"/>
  <c r="R5227" i="1"/>
  <c r="N5297" i="1"/>
  <c r="R5387" i="1"/>
  <c r="N5441" i="1"/>
  <c r="N5491" i="1"/>
  <c r="N5537" i="1"/>
  <c r="R5601" i="1"/>
  <c r="R5761" i="1"/>
  <c r="N6128" i="1"/>
  <c r="N6531" i="1"/>
  <c r="N6551" i="1"/>
  <c r="N6572" i="1"/>
  <c r="N6578" i="1"/>
  <c r="N6737" i="1"/>
  <c r="R6745" i="1"/>
  <c r="N6939" i="1"/>
  <c r="N6956" i="1"/>
  <c r="R6991" i="1"/>
  <c r="R7283" i="1"/>
  <c r="R7315" i="1"/>
  <c r="R7474" i="1"/>
  <c r="N7475" i="1"/>
  <c r="N7487" i="1"/>
  <c r="R6287" i="1"/>
  <c r="R6767" i="1"/>
  <c r="R6797" i="1"/>
  <c r="R6814" i="1"/>
  <c r="R7013" i="1"/>
  <c r="R7041" i="1"/>
  <c r="R7079" i="1"/>
  <c r="N7096" i="1"/>
  <c r="R7177" i="1"/>
  <c r="R7223" i="1"/>
  <c r="R7392" i="1"/>
  <c r="R7404" i="1"/>
  <c r="R7408" i="1"/>
  <c r="R7430" i="1"/>
  <c r="R7678" i="1"/>
  <c r="N5021" i="1"/>
  <c r="R5067" i="1"/>
  <c r="R5081" i="1"/>
  <c r="R5125" i="1"/>
  <c r="R5209" i="1"/>
  <c r="R5333" i="1"/>
  <c r="R5375" i="1"/>
  <c r="R5663" i="1"/>
  <c r="R5703" i="1"/>
  <c r="N5741" i="1"/>
  <c r="N5747" i="1"/>
  <c r="N5880" i="1"/>
  <c r="N5948" i="1"/>
  <c r="R6023" i="1"/>
  <c r="S6023" i="1" s="1"/>
  <c r="N6119" i="1"/>
  <c r="R6481" i="1"/>
  <c r="R6765" i="1"/>
  <c r="R6811" i="1"/>
  <c r="R6845" i="1"/>
  <c r="R6848" i="1"/>
  <c r="N6984" i="1"/>
  <c r="R6989" i="1"/>
  <c r="N7008" i="1"/>
  <c r="R7162" i="1"/>
  <c r="N7212" i="1"/>
  <c r="R7243" i="1"/>
  <c r="N7391" i="1"/>
  <c r="R7412" i="1"/>
  <c r="R7416" i="1"/>
  <c r="R7420" i="1"/>
  <c r="R7530" i="1"/>
  <c r="R7554" i="1"/>
  <c r="R7781" i="1"/>
  <c r="R7789" i="1"/>
  <c r="N7922" i="1"/>
  <c r="N9186" i="1"/>
  <c r="N9309" i="1"/>
  <c r="R9992" i="1"/>
  <c r="R10130" i="1"/>
  <c r="R10361" i="1"/>
  <c r="N8001" i="1"/>
  <c r="N8088" i="1"/>
  <c r="N8220" i="1"/>
  <c r="N8264" i="1"/>
  <c r="N8381" i="1"/>
  <c r="N8427" i="1"/>
  <c r="N8727" i="1"/>
  <c r="N8835" i="1"/>
  <c r="N8851" i="1"/>
  <c r="N8913" i="1"/>
  <c r="N9151" i="1"/>
  <c r="N9303" i="1"/>
  <c r="N9351" i="1"/>
  <c r="N9623" i="1"/>
  <c r="R10112" i="1"/>
  <c r="N10141" i="1"/>
  <c r="R10178" i="1"/>
  <c r="R10448" i="1"/>
  <c r="R10493" i="1"/>
  <c r="H61" i="3"/>
  <c r="J61" i="3" s="1"/>
  <c r="H153" i="3"/>
  <c r="J153" i="3" s="1"/>
  <c r="K153" i="3" s="1"/>
  <c r="H157" i="3"/>
  <c r="J157" i="3" s="1"/>
  <c r="K157" i="3" s="1"/>
  <c r="H185" i="3"/>
  <c r="J185" i="3" s="1"/>
  <c r="K185" i="3" s="1"/>
  <c r="H189" i="3"/>
  <c r="H193" i="3"/>
  <c r="J193" i="3" s="1"/>
  <c r="H201" i="3"/>
  <c r="J201" i="3" s="1"/>
  <c r="K201" i="3" s="1"/>
  <c r="H205" i="3"/>
  <c r="J205" i="3" s="1"/>
  <c r="K205" i="3" s="1"/>
  <c r="H209" i="3"/>
  <c r="J209" i="3" s="1"/>
  <c r="K209" i="3" s="1"/>
  <c r="H221" i="3"/>
  <c r="J221" i="3" s="1"/>
  <c r="K221" i="3" s="1"/>
  <c r="H225" i="3"/>
  <c r="J225" i="3" s="1"/>
  <c r="N8280" i="1"/>
  <c r="N8745" i="1"/>
  <c r="N8907" i="1"/>
  <c r="N9145" i="1"/>
  <c r="N9445" i="1"/>
  <c r="N10146" i="1"/>
  <c r="R7961" i="1"/>
  <c r="R8062" i="1"/>
  <c r="R8160" i="1"/>
  <c r="R8207" i="1"/>
  <c r="R8224" i="1"/>
  <c r="R8239" i="1"/>
  <c r="R8357" i="1"/>
  <c r="R8768" i="1"/>
  <c r="R8942" i="1"/>
  <c r="R8953" i="1"/>
  <c r="R8992" i="1"/>
  <c r="N9136" i="1"/>
  <c r="N9159" i="1"/>
  <c r="N9247" i="1"/>
  <c r="N9489" i="1"/>
  <c r="N9615" i="1"/>
  <c r="R9701" i="1"/>
  <c r="N9718" i="1"/>
  <c r="N9852" i="1"/>
  <c r="R10146" i="1"/>
  <c r="N10171" i="1"/>
  <c r="R10345" i="1"/>
  <c r="N10388" i="1"/>
  <c r="N10420" i="1"/>
  <c r="H158" i="3"/>
  <c r="J158" i="3" s="1"/>
  <c r="K158" i="3" s="1"/>
  <c r="H190" i="3"/>
  <c r="J190" i="3" s="1"/>
  <c r="K190" i="3" s="1"/>
  <c r="N7913" i="1"/>
  <c r="N7997" i="1"/>
  <c r="R8055" i="1"/>
  <c r="N8216" i="1"/>
  <c r="N8349" i="1"/>
  <c r="R8552" i="1"/>
  <c r="N8683" i="1"/>
  <c r="R8950" i="1"/>
  <c r="R9146" i="1"/>
  <c r="R9919" i="1"/>
  <c r="H270" i="3"/>
  <c r="J270" i="3" s="1"/>
  <c r="K270" i="3" s="1"/>
  <c r="J12" i="5"/>
  <c r="R7754" i="1"/>
  <c r="N7819" i="1"/>
  <c r="N7822" i="1"/>
  <c r="R7986" i="1"/>
  <c r="R8134" i="1"/>
  <c r="N8301" i="1"/>
  <c r="N8315" i="1"/>
  <c r="N8391" i="1"/>
  <c r="N8465" i="1"/>
  <c r="R8710" i="1"/>
  <c r="R8773" i="1"/>
  <c r="R9153" i="1"/>
  <c r="N9335" i="1"/>
  <c r="R9530" i="1"/>
  <c r="R9951" i="1"/>
  <c r="R9961" i="1"/>
  <c r="R10285" i="1"/>
  <c r="R10432" i="1"/>
  <c r="R10453" i="1"/>
  <c r="R10458" i="1"/>
  <c r="H47" i="3"/>
  <c r="J47" i="3" s="1"/>
  <c r="K47" i="3" s="1"/>
  <c r="H147" i="3"/>
  <c r="J147" i="3" s="1"/>
  <c r="K147" i="3" s="1"/>
  <c r="R7815" i="1"/>
  <c r="R7832" i="1"/>
  <c r="R7859" i="1"/>
  <c r="N8040" i="1"/>
  <c r="N8058" i="1"/>
  <c r="R8061" i="1"/>
  <c r="N8149" i="1"/>
  <c r="N8273" i="1"/>
  <c r="N8743" i="1"/>
  <c r="R8767" i="1"/>
  <c r="N8768" i="1"/>
  <c r="R8910" i="1"/>
  <c r="R9223" i="1"/>
  <c r="R9226" i="1"/>
  <c r="R9251" i="1"/>
  <c r="R9310" i="1"/>
  <c r="N9514" i="1"/>
  <c r="N9546" i="1"/>
  <c r="R9570" i="1"/>
  <c r="R9602" i="1"/>
  <c r="R9828" i="1"/>
  <c r="R9885" i="1"/>
  <c r="N10032" i="1"/>
  <c r="N10167" i="1"/>
  <c r="R10187" i="1"/>
  <c r="N10188" i="1"/>
  <c r="N10294" i="1"/>
  <c r="N10303" i="1"/>
  <c r="N10375" i="1"/>
  <c r="N10410" i="1"/>
  <c r="R10429" i="1"/>
  <c r="R10483" i="1"/>
  <c r="H60" i="3"/>
  <c r="J60" i="3" s="1"/>
  <c r="H196" i="3"/>
  <c r="J196" i="3" s="1"/>
  <c r="H204" i="3"/>
  <c r="J204" i="3" s="1"/>
  <c r="K204" i="3" s="1"/>
  <c r="H208" i="3"/>
  <c r="J208" i="3" s="1"/>
  <c r="K208" i="3" s="1"/>
  <c r="H216" i="3"/>
  <c r="J216" i="3" s="1"/>
  <c r="K216" i="3" s="1"/>
  <c r="R71" i="1"/>
  <c r="N80" i="1"/>
  <c r="R91" i="1"/>
  <c r="N106" i="1"/>
  <c r="N126" i="1"/>
  <c r="N132" i="1"/>
  <c r="N174" i="1"/>
  <c r="N180" i="1"/>
  <c r="N208" i="1"/>
  <c r="N363" i="1"/>
  <c r="R456" i="1"/>
  <c r="N18" i="1"/>
  <c r="N46" i="1"/>
  <c r="N68" i="1"/>
  <c r="N94" i="1"/>
  <c r="N114" i="1"/>
  <c r="N188" i="1"/>
  <c r="N230" i="1"/>
  <c r="N233" i="1"/>
  <c r="N326" i="1"/>
  <c r="N470" i="1"/>
  <c r="N497" i="1"/>
  <c r="N144" i="1"/>
  <c r="N220" i="1"/>
  <c r="R37" i="1"/>
  <c r="R49" i="1"/>
  <c r="R246" i="1"/>
  <c r="N331" i="1"/>
  <c r="R7" i="1"/>
  <c r="R21" i="1"/>
  <c r="R135" i="1"/>
  <c r="R263" i="1"/>
  <c r="R385" i="1"/>
  <c r="N322" i="1"/>
  <c r="R75" i="1"/>
  <c r="R103" i="1"/>
  <c r="N72" i="1"/>
  <c r="N186" i="1"/>
  <c r="N218" i="1"/>
  <c r="R394" i="1"/>
  <c r="N481" i="1"/>
  <c r="R757" i="1"/>
  <c r="R657" i="1"/>
  <c r="R676" i="1"/>
  <c r="R773" i="1"/>
  <c r="R877" i="1"/>
  <c r="R926" i="1"/>
  <c r="R1310" i="1"/>
  <c r="R1348" i="1"/>
  <c r="R1436" i="1"/>
  <c r="R1470" i="1"/>
  <c r="R1578" i="1"/>
  <c r="R1590" i="1"/>
  <c r="N1599" i="1"/>
  <c r="R1672" i="1"/>
  <c r="R1738" i="1"/>
  <c r="R1793" i="1"/>
  <c r="R1824" i="1"/>
  <c r="N1839" i="1"/>
  <c r="N1928" i="1"/>
  <c r="N2011" i="1"/>
  <c r="N2043" i="1"/>
  <c r="N541" i="1"/>
  <c r="N576" i="1"/>
  <c r="N624" i="1"/>
  <c r="N631" i="1"/>
  <c r="R739" i="1"/>
  <c r="R1056" i="1"/>
  <c r="R1072" i="1"/>
  <c r="N1637" i="1"/>
  <c r="N1737" i="1"/>
  <c r="N1845" i="1"/>
  <c r="N1945" i="1"/>
  <c r="N2102" i="1"/>
  <c r="N594" i="1"/>
  <c r="N602" i="1"/>
  <c r="N617" i="1"/>
  <c r="N640" i="1"/>
  <c r="R826" i="1"/>
  <c r="N853" i="1"/>
  <c r="R966" i="1"/>
  <c r="N969" i="1"/>
  <c r="N1045" i="1"/>
  <c r="R1098" i="1"/>
  <c r="N1161" i="1"/>
  <c r="R1220" i="1"/>
  <c r="N1227" i="1"/>
  <c r="N1375" i="1"/>
  <c r="N1379" i="1"/>
  <c r="N1413" i="1"/>
  <c r="N1423" i="1"/>
  <c r="N1467" i="1"/>
  <c r="N1587" i="1"/>
  <c r="N1651" i="1"/>
  <c r="N1723" i="1"/>
  <c r="N1824" i="1"/>
  <c r="N1880" i="1"/>
  <c r="N1923" i="1"/>
  <c r="N1954" i="1"/>
  <c r="N1984" i="1"/>
  <c r="N2063" i="1"/>
  <c r="N2257" i="1"/>
  <c r="R508" i="1"/>
  <c r="R600" i="1"/>
  <c r="R716" i="1"/>
  <c r="R725" i="1"/>
  <c r="R734" i="1"/>
  <c r="R738" i="1"/>
  <c r="R787" i="1"/>
  <c r="R792" i="1"/>
  <c r="R858" i="1"/>
  <c r="R904" i="1"/>
  <c r="N959" i="1"/>
  <c r="R967" i="1"/>
  <c r="N985" i="1"/>
  <c r="R990" i="1"/>
  <c r="R1068" i="1"/>
  <c r="R1118" i="1"/>
  <c r="N1439" i="1"/>
  <c r="M1691" i="1"/>
  <c r="N1691" i="1" s="1"/>
  <c r="N1730" i="1"/>
  <c r="N1941" i="1"/>
  <c r="N1990" i="1"/>
  <c r="N260" i="1"/>
  <c r="R320" i="1"/>
  <c r="R348" i="1"/>
  <c r="R424" i="1"/>
  <c r="R498" i="1"/>
  <c r="R514" i="1"/>
  <c r="N626" i="1"/>
  <c r="R766" i="1"/>
  <c r="R776" i="1"/>
  <c r="N806" i="1"/>
  <c r="N809" i="1"/>
  <c r="N837" i="1"/>
  <c r="R972" i="1"/>
  <c r="R1006" i="1"/>
  <c r="R1066" i="1"/>
  <c r="N1077" i="1"/>
  <c r="R1078" i="1"/>
  <c r="N1089" i="1"/>
  <c r="R1162" i="1"/>
  <c r="N1247" i="1"/>
  <c r="R1298" i="1"/>
  <c r="R1336" i="1"/>
  <c r="R1414" i="1"/>
  <c r="R1468" i="1"/>
  <c r="R1510" i="1"/>
  <c r="R1516" i="1"/>
  <c r="R1532" i="1"/>
  <c r="R1602" i="1"/>
  <c r="N1782" i="1"/>
  <c r="N1808" i="1"/>
  <c r="R1849" i="1"/>
  <c r="R1931" i="1"/>
  <c r="N1986" i="1"/>
  <c r="N2056" i="1"/>
  <c r="R2134" i="1"/>
  <c r="N317" i="1"/>
  <c r="R326" i="1"/>
  <c r="N381" i="1"/>
  <c r="N435" i="1"/>
  <c r="N447" i="1"/>
  <c r="N456" i="1"/>
  <c r="N566" i="1"/>
  <c r="R569" i="1"/>
  <c r="R706" i="1"/>
  <c r="R786" i="1"/>
  <c r="N802" i="1"/>
  <c r="R832" i="1"/>
  <c r="R861" i="1"/>
  <c r="R872" i="1"/>
  <c r="R902" i="1"/>
  <c r="R906" i="1"/>
  <c r="R970" i="1"/>
  <c r="R982" i="1"/>
  <c r="R986" i="1"/>
  <c r="R1046" i="1"/>
  <c r="R1062" i="1"/>
  <c r="R1231" i="1"/>
  <c r="N1253" i="1"/>
  <c r="R1352" i="1"/>
  <c r="N1353" i="1"/>
  <c r="R1358" i="1"/>
  <c r="R1366" i="1"/>
  <c r="N1381" i="1"/>
  <c r="R1446" i="1"/>
  <c r="R1460" i="1"/>
  <c r="R1464" i="1"/>
  <c r="R1570" i="1"/>
  <c r="N1571" i="1"/>
  <c r="N1577" i="1"/>
  <c r="R1787" i="1"/>
  <c r="R1835" i="1"/>
  <c r="N1855" i="1"/>
  <c r="N1861" i="1"/>
  <c r="N1864" i="1"/>
  <c r="N1896" i="1"/>
  <c r="N1907" i="1"/>
  <c r="N1926" i="1"/>
  <c r="R1952" i="1"/>
  <c r="R500" i="1"/>
  <c r="R546" i="1"/>
  <c r="N649" i="1"/>
  <c r="N655" i="1"/>
  <c r="R686" i="1"/>
  <c r="N730" i="1"/>
  <c r="R756" i="1"/>
  <c r="R775" i="1"/>
  <c r="R835" i="1"/>
  <c r="R878" i="1"/>
  <c r="R1018" i="1"/>
  <c r="R1034" i="1"/>
  <c r="R1044" i="1"/>
  <c r="R1108" i="1"/>
  <c r="N1121" i="1"/>
  <c r="R1181" i="1"/>
  <c r="R1326" i="1"/>
  <c r="R1362" i="1"/>
  <c r="R1372" i="1"/>
  <c r="R1388" i="1"/>
  <c r="R1452" i="1"/>
  <c r="R1486" i="1"/>
  <c r="R1512" i="1"/>
  <c r="R1518" i="1"/>
  <c r="R1688" i="1"/>
  <c r="R1802" i="1"/>
  <c r="R1883" i="1"/>
  <c r="R1945" i="1"/>
  <c r="N2037" i="1"/>
  <c r="R2051" i="1"/>
  <c r="R2054" i="1"/>
  <c r="N1961" i="1"/>
  <c r="N2189" i="1"/>
  <c r="R2328" i="1"/>
  <c r="N2347" i="1"/>
  <c r="N2443" i="1"/>
  <c r="R2488" i="1"/>
  <c r="R2773" i="1"/>
  <c r="R2807" i="1"/>
  <c r="N2821" i="1"/>
  <c r="N2828" i="1"/>
  <c r="N2852" i="1"/>
  <c r="R2857" i="1"/>
  <c r="N2876" i="1"/>
  <c r="N2883" i="1"/>
  <c r="R2885" i="1"/>
  <c r="N2924" i="1"/>
  <c r="N2949" i="1"/>
  <c r="N3043" i="1"/>
  <c r="N3123" i="1"/>
  <c r="R3125" i="1"/>
  <c r="N3126" i="1"/>
  <c r="N3132" i="1"/>
  <c r="R3137" i="1"/>
  <c r="R3142" i="1"/>
  <c r="N3185" i="1"/>
  <c r="N3222" i="1"/>
  <c r="N3297" i="1"/>
  <c r="N3392" i="1"/>
  <c r="N3419" i="1"/>
  <c r="R3433" i="1"/>
  <c r="N3507" i="1"/>
  <c r="N3516" i="1"/>
  <c r="N2167" i="1"/>
  <c r="R2715" i="1"/>
  <c r="R2876" i="1"/>
  <c r="R3181" i="1"/>
  <c r="R3324" i="1"/>
  <c r="M3675" i="1"/>
  <c r="N3675" i="1" s="1"/>
  <c r="R2330" i="1"/>
  <c r="N2577" i="1"/>
  <c r="N2709" i="1"/>
  <c r="N2764" i="1"/>
  <c r="N2773" i="1"/>
  <c r="R2803" i="1"/>
  <c r="R2833" i="1"/>
  <c r="N2854" i="1"/>
  <c r="N2867" i="1"/>
  <c r="R2911" i="1"/>
  <c r="N3644" i="1"/>
  <c r="N2439" i="1"/>
  <c r="N2445" i="1"/>
  <c r="N2507" i="1"/>
  <c r="N2571" i="1"/>
  <c r="R2658" i="1"/>
  <c r="N2677" i="1"/>
  <c r="R2753" i="1"/>
  <c r="R2859" i="1"/>
  <c r="N2957" i="1"/>
  <c r="R3044" i="1"/>
  <c r="N3089" i="1"/>
  <c r="R3103" i="1"/>
  <c r="N3128" i="1"/>
  <c r="R3261" i="1"/>
  <c r="R3281" i="1"/>
  <c r="N3315" i="1"/>
  <c r="N3344" i="1"/>
  <c r="N3350" i="1"/>
  <c r="R3363" i="1"/>
  <c r="N3411" i="1"/>
  <c r="R3286" i="1"/>
  <c r="R3482" i="1"/>
  <c r="R3599" i="1"/>
  <c r="N1993" i="1"/>
  <c r="R2038" i="1"/>
  <c r="N2107" i="1"/>
  <c r="R2112" i="1"/>
  <c r="N2221" i="1"/>
  <c r="R2770" i="1"/>
  <c r="N2863" i="1"/>
  <c r="R2871" i="1"/>
  <c r="N2911" i="1"/>
  <c r="N2938" i="1"/>
  <c r="R3037" i="1"/>
  <c r="R3099" i="1"/>
  <c r="N3233" i="1"/>
  <c r="R3313" i="1"/>
  <c r="R3369" i="1"/>
  <c r="R3441" i="1"/>
  <c r="R3515" i="1"/>
  <c r="N3591" i="1"/>
  <c r="M3614" i="1"/>
  <c r="N3614" i="1" s="1"/>
  <c r="N2027" i="1"/>
  <c r="N2035" i="1"/>
  <c r="R2041" i="1"/>
  <c r="N2057" i="1"/>
  <c r="R2081" i="1"/>
  <c r="N2171" i="1"/>
  <c r="N2277" i="1"/>
  <c r="N2365" i="1"/>
  <c r="N2389" i="1"/>
  <c r="N2593" i="1"/>
  <c r="N2655" i="1"/>
  <c r="R2727" i="1"/>
  <c r="N2730" i="1"/>
  <c r="N2742" i="1"/>
  <c r="R2745" i="1"/>
  <c r="R2777" i="1"/>
  <c r="R2788" i="1"/>
  <c r="N2803" i="1"/>
  <c r="R2831" i="1"/>
  <c r="R2841" i="1"/>
  <c r="R2879" i="1"/>
  <c r="N2917" i="1"/>
  <c r="N2966" i="1"/>
  <c r="N3041" i="1"/>
  <c r="N3050" i="1"/>
  <c r="N3130" i="1"/>
  <c r="N3142" i="1"/>
  <c r="N3158" i="1"/>
  <c r="N3164" i="1"/>
  <c r="N3176" i="1"/>
  <c r="R3316" i="1"/>
  <c r="R3342" i="1"/>
  <c r="N3349" i="1"/>
  <c r="N3379" i="1"/>
  <c r="M3390" i="1"/>
  <c r="N3390" i="1" s="1"/>
  <c r="N3463" i="1"/>
  <c r="N3755" i="1"/>
  <c r="R4331" i="1"/>
  <c r="R2232" i="1"/>
  <c r="R2376" i="1"/>
  <c r="R2406" i="1"/>
  <c r="R2685" i="1"/>
  <c r="R2748" i="1"/>
  <c r="R2755" i="1"/>
  <c r="R3055" i="1"/>
  <c r="N3352" i="1"/>
  <c r="R3608" i="1"/>
  <c r="N3610" i="1"/>
  <c r="M3611" i="1"/>
  <c r="N3611" i="1" s="1"/>
  <c r="R4075" i="1"/>
  <c r="R4320" i="1"/>
  <c r="R4388" i="1"/>
  <c r="R4391" i="1"/>
  <c r="R4394" i="1"/>
  <c r="R4541" i="1"/>
  <c r="R4555" i="1"/>
  <c r="R4693" i="1"/>
  <c r="R4837" i="1"/>
  <c r="R4863" i="1"/>
  <c r="R4987" i="1"/>
  <c r="R3485" i="1"/>
  <c r="N3554" i="1"/>
  <c r="N3573" i="1"/>
  <c r="R3653" i="1"/>
  <c r="N3664" i="1"/>
  <c r="R3695" i="1"/>
  <c r="N3696" i="1"/>
  <c r="N3722" i="1"/>
  <c r="N3754" i="1"/>
  <c r="N3776" i="1"/>
  <c r="N3840" i="1"/>
  <c r="N3893" i="1"/>
  <c r="N3957" i="1"/>
  <c r="N3963" i="1"/>
  <c r="N4135" i="1"/>
  <c r="R4586" i="1"/>
  <c r="R4602" i="1"/>
  <c r="N4635" i="1"/>
  <c r="R4681" i="1"/>
  <c r="N4711" i="1"/>
  <c r="R4731" i="1"/>
  <c r="N4807" i="1"/>
  <c r="R4809" i="1"/>
  <c r="R4821" i="1"/>
  <c r="R4906" i="1"/>
  <c r="R4943" i="1"/>
  <c r="N5005" i="1"/>
  <c r="N5073" i="1"/>
  <c r="R5103" i="1"/>
  <c r="R5114" i="1"/>
  <c r="N3628" i="1"/>
  <c r="N3770" i="1"/>
  <c r="N3788" i="1"/>
  <c r="N3797" i="1"/>
  <c r="R3861" i="1"/>
  <c r="N3883" i="1"/>
  <c r="N3927" i="1"/>
  <c r="N4005" i="1"/>
  <c r="N4023" i="1"/>
  <c r="R4064" i="1"/>
  <c r="N4075" i="1"/>
  <c r="N4087" i="1"/>
  <c r="N4106" i="1"/>
  <c r="R4159" i="1"/>
  <c r="N4216" i="1"/>
  <c r="N4225" i="1"/>
  <c r="R4251" i="1"/>
  <c r="N4263" i="1"/>
  <c r="N4294" i="1"/>
  <c r="N4360" i="1"/>
  <c r="R4381" i="1"/>
  <c r="R4386" i="1"/>
  <c r="R4450" i="1"/>
  <c r="R4468" i="1"/>
  <c r="R4507" i="1"/>
  <c r="N4515" i="1"/>
  <c r="R4530" i="1"/>
  <c r="R4576" i="1"/>
  <c r="R4592" i="1"/>
  <c r="R4608" i="1"/>
  <c r="R4761" i="1"/>
  <c r="R4767" i="1"/>
  <c r="N4877" i="1"/>
  <c r="R4885" i="1"/>
  <c r="N4909" i="1"/>
  <c r="R4969" i="1"/>
  <c r="N4973" i="1"/>
  <c r="R4975" i="1"/>
  <c r="R5007" i="1"/>
  <c r="M5255" i="1"/>
  <c r="N5255" i="1" s="1"/>
  <c r="R3739" i="1"/>
  <c r="R3851" i="1"/>
  <c r="R4216" i="1"/>
  <c r="N4278" i="1"/>
  <c r="N4290" i="1"/>
  <c r="R4301" i="1"/>
  <c r="N4308" i="1"/>
  <c r="R4371" i="1"/>
  <c r="N4477" i="1"/>
  <c r="N4531" i="1"/>
  <c r="R4554" i="1"/>
  <c r="R3565" i="1"/>
  <c r="R3574" i="1"/>
  <c r="N3619" i="1"/>
  <c r="R3628" i="1"/>
  <c r="N3634" i="1"/>
  <c r="N3666" i="1"/>
  <c r="N3749" i="1"/>
  <c r="N3799" i="1"/>
  <c r="N3802" i="1"/>
  <c r="N3882" i="1"/>
  <c r="R3887" i="1"/>
  <c r="N3888" i="1"/>
  <c r="N3904" i="1"/>
  <c r="N3986" i="1"/>
  <c r="N4012" i="1"/>
  <c r="R4083" i="1"/>
  <c r="R4127" i="1"/>
  <c r="R4211" i="1"/>
  <c r="R4805" i="1"/>
  <c r="N3733" i="1"/>
  <c r="R3768" i="1"/>
  <c r="N3838" i="1"/>
  <c r="N4037" i="1"/>
  <c r="N4098" i="1"/>
  <c r="N4122" i="1"/>
  <c r="N4191" i="1"/>
  <c r="R4209" i="1"/>
  <c r="N4249" i="1"/>
  <c r="N4292" i="1"/>
  <c r="N4311" i="1"/>
  <c r="R4313" i="1"/>
  <c r="N4355" i="1"/>
  <c r="R4418" i="1"/>
  <c r="R4502" i="1"/>
  <c r="M4583" i="1"/>
  <c r="N4583" i="1" s="1"/>
  <c r="M4599" i="1"/>
  <c r="N4599" i="1" s="1"/>
  <c r="N4721" i="1"/>
  <c r="M4272" i="1"/>
  <c r="N4272" i="1" s="1"/>
  <c r="R4336" i="1"/>
  <c r="R4353" i="1"/>
  <c r="N4727" i="1"/>
  <c r="R5445" i="1"/>
  <c r="N3515" i="1"/>
  <c r="N3525" i="1"/>
  <c r="N3586" i="1"/>
  <c r="R3677" i="1"/>
  <c r="R3686" i="1"/>
  <c r="N3701" i="1"/>
  <c r="R3896" i="1"/>
  <c r="N3906" i="1"/>
  <c r="R3931" i="1"/>
  <c r="N4027" i="1"/>
  <c r="N4039" i="1"/>
  <c r="N4060" i="1"/>
  <c r="N4066" i="1"/>
  <c r="R4231" i="1"/>
  <c r="N4344" i="1"/>
  <c r="N4370" i="1"/>
  <c r="R4409" i="1"/>
  <c r="N4418" i="1"/>
  <c r="N4553" i="1"/>
  <c r="N4685" i="1"/>
  <c r="R4687" i="1"/>
  <c r="R4789" i="1"/>
  <c r="N4813" i="1"/>
  <c r="R4827" i="1"/>
  <c r="R4895" i="1"/>
  <c r="R5039" i="1"/>
  <c r="R5205" i="1"/>
  <c r="R5383" i="1"/>
  <c r="N5389" i="1"/>
  <c r="R6707" i="1"/>
  <c r="M6940" i="1"/>
  <c r="N6940" i="1" s="1"/>
  <c r="N5079" i="1"/>
  <c r="N5149" i="1"/>
  <c r="N5261" i="1"/>
  <c r="R5323" i="1"/>
  <c r="R5381" i="1"/>
  <c r="R5449" i="1"/>
  <c r="N5469" i="1"/>
  <c r="R5471" i="1"/>
  <c r="R5483" i="1"/>
  <c r="N5499" i="1"/>
  <c r="R5627" i="1"/>
  <c r="R5633" i="1"/>
  <c r="R5679" i="1"/>
  <c r="R5735" i="1"/>
  <c r="N5805" i="1"/>
  <c r="R5861" i="1"/>
  <c r="N5884" i="1"/>
  <c r="R5896" i="1"/>
  <c r="R5903" i="1"/>
  <c r="R5983" i="1"/>
  <c r="N6006" i="1"/>
  <c r="N6012" i="1"/>
  <c r="R6238" i="1"/>
  <c r="N6346" i="1"/>
  <c r="N6420" i="1"/>
  <c r="R6488" i="1"/>
  <c r="R6513" i="1"/>
  <c r="N6658" i="1"/>
  <c r="M5565" i="1"/>
  <c r="N5565" i="1" s="1"/>
  <c r="N5575" i="1"/>
  <c r="N5643" i="1"/>
  <c r="N5651" i="1"/>
  <c r="N5701" i="1"/>
  <c r="N5871" i="1"/>
  <c r="N5887" i="1"/>
  <c r="N5898" i="1"/>
  <c r="R5935" i="1"/>
  <c r="N5949" i="1"/>
  <c r="N6410" i="1"/>
  <c r="R6486" i="1"/>
  <c r="N6505" i="1"/>
  <c r="N6690" i="1"/>
  <c r="N6832" i="1"/>
  <c r="M6920" i="1"/>
  <c r="N6920" i="1" s="1"/>
  <c r="N7009" i="1"/>
  <c r="R5365" i="1"/>
  <c r="R5407" i="1"/>
  <c r="R5429" i="1"/>
  <c r="R5547" i="1"/>
  <c r="N5581" i="1"/>
  <c r="N5725" i="1"/>
  <c r="N6173" i="1"/>
  <c r="N6212" i="1"/>
  <c r="N6248" i="1"/>
  <c r="N6324" i="1"/>
  <c r="N6355" i="1"/>
  <c r="N6372" i="1"/>
  <c r="R6435" i="1"/>
  <c r="N6445" i="1"/>
  <c r="N6457" i="1"/>
  <c r="N6510" i="1"/>
  <c r="R6511" i="1"/>
  <c r="R6520" i="1"/>
  <c r="R6527" i="1"/>
  <c r="R6552" i="1"/>
  <c r="N6556" i="1"/>
  <c r="M6571" i="1"/>
  <c r="N6571" i="1" s="1"/>
  <c r="R6581" i="1"/>
  <c r="N6601" i="1"/>
  <c r="R5099" i="1"/>
  <c r="R5243" i="1"/>
  <c r="R5305" i="1"/>
  <c r="N5309" i="1"/>
  <c r="N5345" i="1"/>
  <c r="N5377" i="1"/>
  <c r="R5455" i="1"/>
  <c r="R5467" i="1"/>
  <c r="R5503" i="1"/>
  <c r="N5523" i="1"/>
  <c r="R5525" i="1"/>
  <c r="R5557" i="1"/>
  <c r="R5657" i="1"/>
  <c r="R5705" i="1"/>
  <c r="N5749" i="1"/>
  <c r="N5761" i="1"/>
  <c r="N6029" i="1"/>
  <c r="N6095" i="1"/>
  <c r="N6211" i="1"/>
  <c r="N6247" i="1"/>
  <c r="N6292" i="1"/>
  <c r="N6298" i="1"/>
  <c r="R6319" i="1"/>
  <c r="R6483" i="1"/>
  <c r="R6534" i="1"/>
  <c r="R6538" i="1"/>
  <c r="R6599" i="1"/>
  <c r="R6630" i="1"/>
  <c r="R6646" i="1"/>
  <c r="R6683" i="1"/>
  <c r="R5093" i="1"/>
  <c r="N5111" i="1"/>
  <c r="R5113" i="1"/>
  <c r="R5131" i="1"/>
  <c r="N5181" i="1"/>
  <c r="N5277" i="1"/>
  <c r="R5461" i="1"/>
  <c r="N5473" i="1"/>
  <c r="N5599" i="1"/>
  <c r="R5611" i="1"/>
  <c r="R5791" i="1"/>
  <c r="R5797" i="1"/>
  <c r="R5803" i="1"/>
  <c r="N5818" i="1"/>
  <c r="R5823" i="1"/>
  <c r="N5894" i="1"/>
  <c r="N5936" i="1"/>
  <c r="N6013" i="1"/>
  <c r="N6080" i="1"/>
  <c r="N6189" i="1"/>
  <c r="N6231" i="1"/>
  <c r="N6282" i="1"/>
  <c r="R6299" i="1"/>
  <c r="N6304" i="1"/>
  <c r="N6310" i="1"/>
  <c r="N6368" i="1"/>
  <c r="N6388" i="1"/>
  <c r="R6465" i="1"/>
  <c r="N6558" i="1"/>
  <c r="N6588" i="1"/>
  <c r="N6599" i="1"/>
  <c r="N6624" i="1"/>
  <c r="R6807" i="1"/>
  <c r="R5146" i="1"/>
  <c r="R5211" i="1"/>
  <c r="N5319" i="1"/>
  <c r="N5531" i="1"/>
  <c r="N5605" i="1"/>
  <c r="R5643" i="1"/>
  <c r="N5693" i="1"/>
  <c r="R5695" i="1"/>
  <c r="N5699" i="1"/>
  <c r="N5715" i="1"/>
  <c r="N5739" i="1"/>
  <c r="R5821" i="1"/>
  <c r="R5845" i="1"/>
  <c r="M5971" i="1"/>
  <c r="N5971" i="1" s="1"/>
  <c r="R5973" i="1"/>
  <c r="N5997" i="1"/>
  <c r="N6031" i="1"/>
  <c r="N6234" i="1"/>
  <c r="N6535" i="1"/>
  <c r="N6555" i="1"/>
  <c r="N6562" i="1"/>
  <c r="N6615" i="1"/>
  <c r="R6951" i="1"/>
  <c r="R6634" i="1"/>
  <c r="R6757" i="1"/>
  <c r="R6775" i="1"/>
  <c r="R6781" i="1"/>
  <c r="N6864" i="1"/>
  <c r="N6882" i="1"/>
  <c r="R6893" i="1"/>
  <c r="R6929" i="1"/>
  <c r="N6981" i="1"/>
  <c r="R7001" i="1"/>
  <c r="R7037" i="1"/>
  <c r="R7045" i="1"/>
  <c r="R7082" i="1"/>
  <c r="N7084" i="1"/>
  <c r="R7141" i="1"/>
  <c r="R7193" i="1"/>
  <c r="N7195" i="1"/>
  <c r="N7201" i="1"/>
  <c r="R7249" i="1"/>
  <c r="R7253" i="1"/>
  <c r="N7255" i="1"/>
  <c r="R7257" i="1"/>
  <c r="N7273" i="1"/>
  <c r="R7286" i="1"/>
  <c r="N7329" i="1"/>
  <c r="N7344" i="1"/>
  <c r="R7352" i="1"/>
  <c r="N7353" i="1"/>
  <c r="R7374" i="1"/>
  <c r="R7426" i="1"/>
  <c r="R7476" i="1"/>
  <c r="R7562" i="1"/>
  <c r="N7565" i="1"/>
  <c r="R7638" i="1"/>
  <c r="R7738" i="1"/>
  <c r="N7776" i="1"/>
  <c r="R7786" i="1"/>
  <c r="N7794" i="1"/>
  <c r="R7877" i="1"/>
  <c r="R7931" i="1"/>
  <c r="N7985" i="1"/>
  <c r="R8002" i="1"/>
  <c r="R7570" i="1"/>
  <c r="R6750" i="1"/>
  <c r="N6757" i="1"/>
  <c r="N6789" i="1"/>
  <c r="R6817" i="1"/>
  <c r="N6912" i="1"/>
  <c r="R6917" i="1"/>
  <c r="N6929" i="1"/>
  <c r="R6945" i="1"/>
  <c r="N6971" i="1"/>
  <c r="R7021" i="1"/>
  <c r="N7022" i="1"/>
  <c r="N7045" i="1"/>
  <c r="R7047" i="1"/>
  <c r="R7101" i="1"/>
  <c r="N7401" i="1"/>
  <c r="R7424" i="1"/>
  <c r="N7746" i="1"/>
  <c r="N7915" i="1"/>
  <c r="R7917" i="1"/>
  <c r="N8022" i="1"/>
  <c r="N8070" i="1"/>
  <c r="M8122" i="1"/>
  <c r="N8122" i="1" s="1"/>
  <c r="N6844" i="1"/>
  <c r="N6850" i="1"/>
  <c r="N7221" i="1"/>
  <c r="N7328" i="1"/>
  <c r="N7333" i="1"/>
  <c r="R7372" i="1"/>
  <c r="N7415" i="1"/>
  <c r="N7431" i="1"/>
  <c r="N7491" i="1"/>
  <c r="N7683" i="1"/>
  <c r="N7725" i="1"/>
  <c r="N8181" i="1"/>
  <c r="R6635" i="1"/>
  <c r="N6636" i="1"/>
  <c r="N6771" i="1"/>
  <c r="N6808" i="1"/>
  <c r="R6957" i="1"/>
  <c r="N6958" i="1"/>
  <c r="R7097" i="1"/>
  <c r="R7109" i="1"/>
  <c r="M7131" i="1"/>
  <c r="N7131" i="1" s="1"/>
  <c r="R7161" i="1"/>
  <c r="R7237" i="1"/>
  <c r="R7261" i="1"/>
  <c r="R7270" i="1"/>
  <c r="R7281" i="1"/>
  <c r="R7297" i="1"/>
  <c r="R7388" i="1"/>
  <c r="N7549" i="1"/>
  <c r="R7622" i="1"/>
  <c r="R7660" i="1"/>
  <c r="R7668" i="1"/>
  <c r="R7682" i="1"/>
  <c r="M7771" i="1"/>
  <c r="N7771" i="1" s="1"/>
  <c r="R7831" i="1"/>
  <c r="R7875" i="1"/>
  <c r="N7886" i="1"/>
  <c r="N7955" i="1"/>
  <c r="N7958" i="1"/>
  <c r="R6720" i="1"/>
  <c r="N6865" i="1"/>
  <c r="R6997" i="1"/>
  <c r="N7006" i="1"/>
  <c r="R7009" i="1"/>
  <c r="N7061" i="1"/>
  <c r="N7064" i="1"/>
  <c r="N7192" i="1"/>
  <c r="N7196" i="1"/>
  <c r="R7235" i="1"/>
  <c r="N7242" i="1"/>
  <c r="R7255" i="1"/>
  <c r="R7282" i="1"/>
  <c r="R7288" i="1"/>
  <c r="R7295" i="1"/>
  <c r="N7296" i="1"/>
  <c r="N7330" i="1"/>
  <c r="N7335" i="1"/>
  <c r="R7340" i="1"/>
  <c r="N7351" i="1"/>
  <c r="R7371" i="1"/>
  <c r="N7449" i="1"/>
  <c r="R7492" i="1"/>
  <c r="R7596" i="1"/>
  <c r="N7760" i="1"/>
  <c r="N7856" i="1"/>
  <c r="R7874" i="1"/>
  <c r="N7885" i="1"/>
  <c r="N7927" i="1"/>
  <c r="R7929" i="1"/>
  <c r="N7942" i="1"/>
  <c r="N8008" i="1"/>
  <c r="N6663" i="1"/>
  <c r="R6684" i="1"/>
  <c r="R6738" i="1"/>
  <c r="M6749" i="1"/>
  <c r="N6749" i="1" s="1"/>
  <c r="R6751" i="1"/>
  <c r="M6843" i="1"/>
  <c r="N6843" i="1" s="1"/>
  <c r="R6854" i="1"/>
  <c r="R6885" i="1"/>
  <c r="R6921" i="1"/>
  <c r="N6952" i="1"/>
  <c r="R6955" i="1"/>
  <c r="N7035" i="1"/>
  <c r="N7057" i="1"/>
  <c r="R7093" i="1"/>
  <c r="R7117" i="1"/>
  <c r="R7125" i="1"/>
  <c r="R7185" i="1"/>
  <c r="N7202" i="1"/>
  <c r="R7225" i="1"/>
  <c r="R7231" i="1"/>
  <c r="R7241" i="1"/>
  <c r="N7247" i="1"/>
  <c r="R7263" i="1"/>
  <c r="R7390" i="1"/>
  <c r="N7395" i="1"/>
  <c r="R7423" i="1"/>
  <c r="N7427" i="1"/>
  <c r="R7442" i="1"/>
  <c r="R7466" i="1"/>
  <c r="R7528" i="1"/>
  <c r="R7550" i="1"/>
  <c r="R7568" i="1"/>
  <c r="R7662" i="1"/>
  <c r="R7684" i="1"/>
  <c r="R7773" i="1"/>
  <c r="R7798" i="1"/>
  <c r="R7827" i="1"/>
  <c r="N7828" i="1"/>
  <c r="R7901" i="1"/>
  <c r="N7976" i="1"/>
  <c r="R8096" i="1"/>
  <c r="R8408" i="1"/>
  <c r="R8442" i="1"/>
  <c r="R8807" i="1"/>
  <c r="R8034" i="1"/>
  <c r="N8129" i="1"/>
  <c r="N8191" i="1"/>
  <c r="N8209" i="1"/>
  <c r="N8234" i="1"/>
  <c r="N8525" i="1"/>
  <c r="N8577" i="1"/>
  <c r="N8593" i="1"/>
  <c r="R8649" i="1"/>
  <c r="N8814" i="1"/>
  <c r="N9150" i="1"/>
  <c r="R9201" i="1"/>
  <c r="R9229" i="1"/>
  <c r="N9230" i="1"/>
  <c r="R9269" i="1"/>
  <c r="R9344" i="1"/>
  <c r="R9376" i="1"/>
  <c r="M8599" i="1"/>
  <c r="N8599" i="1" s="1"/>
  <c r="N8914" i="1"/>
  <c r="N8928" i="1"/>
  <c r="N8958" i="1"/>
  <c r="N9038" i="1"/>
  <c r="N9122" i="1"/>
  <c r="R9276" i="1"/>
  <c r="R8210" i="1"/>
  <c r="N8257" i="1"/>
  <c r="R8283" i="1"/>
  <c r="R8476" i="1"/>
  <c r="R8688" i="1"/>
  <c r="N9152" i="1"/>
  <c r="N9214" i="1"/>
  <c r="N9300" i="1"/>
  <c r="R9311" i="1"/>
  <c r="N9473" i="1"/>
  <c r="R8223" i="1"/>
  <c r="R8473" i="1"/>
  <c r="N8519" i="1"/>
  <c r="R8543" i="1"/>
  <c r="N8792" i="1"/>
  <c r="N8816" i="1"/>
  <c r="N8837" i="1"/>
  <c r="R8847" i="1"/>
  <c r="R8889" i="1"/>
  <c r="R8895" i="1"/>
  <c r="N9064" i="1"/>
  <c r="R9191" i="1"/>
  <c r="R9221" i="1"/>
  <c r="R8171" i="1"/>
  <c r="N8172" i="1"/>
  <c r="R8572" i="1"/>
  <c r="R8665" i="1"/>
  <c r="N8673" i="1"/>
  <c r="R8697" i="1"/>
  <c r="R9219" i="1"/>
  <c r="N7953" i="1"/>
  <c r="R8001" i="1"/>
  <c r="R8054" i="1"/>
  <c r="N8179" i="1"/>
  <c r="N8186" i="1"/>
  <c r="R8215" i="1"/>
  <c r="R8304" i="1"/>
  <c r="N8353" i="1"/>
  <c r="N8395" i="1"/>
  <c r="N8679" i="1"/>
  <c r="N8685" i="1"/>
  <c r="R8728" i="1"/>
  <c r="N8755" i="1"/>
  <c r="M8827" i="1"/>
  <c r="N8827" i="1" s="1"/>
  <c r="N8962" i="1"/>
  <c r="N9198" i="1"/>
  <c r="N9246" i="1"/>
  <c r="R9286" i="1"/>
  <c r="N9290" i="1"/>
  <c r="R9298" i="1"/>
  <c r="R9442" i="1"/>
  <c r="N7992" i="1"/>
  <c r="R8007" i="1"/>
  <c r="N8120" i="1"/>
  <c r="R8145" i="1"/>
  <c r="N8218" i="1"/>
  <c r="R8231" i="1"/>
  <c r="N8241" i="1"/>
  <c r="N8311" i="1"/>
  <c r="R8323" i="1"/>
  <c r="N8647" i="1"/>
  <c r="R8775" i="1"/>
  <c r="R8843" i="1"/>
  <c r="R9056" i="1"/>
  <c r="N9132" i="1"/>
  <c r="R9145" i="1"/>
  <c r="N9154" i="1"/>
  <c r="N9166" i="1"/>
  <c r="N9175" i="1"/>
  <c r="R9210" i="1"/>
  <c r="N9228" i="1"/>
  <c r="N9383" i="1"/>
  <c r="N9556" i="1"/>
  <c r="N9772" i="1"/>
  <c r="N9959" i="1"/>
  <c r="R9976" i="1"/>
  <c r="N10130" i="1"/>
  <c r="R10140" i="1"/>
  <c r="N10172" i="1"/>
  <c r="N10197" i="1"/>
  <c r="R10277" i="1"/>
  <c r="R10461" i="1"/>
  <c r="R10482" i="1"/>
  <c r="K11" i="2"/>
  <c r="N11" i="2" s="1"/>
  <c r="O11" i="2" s="1"/>
  <c r="K15" i="2"/>
  <c r="N15" i="2" s="1"/>
  <c r="K55" i="2"/>
  <c r="N55" i="2" s="1"/>
  <c r="K80" i="2"/>
  <c r="N80" i="2" s="1"/>
  <c r="O80" i="2" s="1"/>
  <c r="K113" i="2"/>
  <c r="N113" i="2" s="1"/>
  <c r="O113" i="2" s="1"/>
  <c r="H8" i="3"/>
  <c r="J8" i="3" s="1"/>
  <c r="K8" i="3" s="1"/>
  <c r="H12" i="3"/>
  <c r="J12" i="3" s="1"/>
  <c r="H32" i="3"/>
  <c r="J32" i="3" s="1"/>
  <c r="K32" i="3" s="1"/>
  <c r="H36" i="3"/>
  <c r="J36" i="3" s="1"/>
  <c r="K36" i="3" s="1"/>
  <c r="H44" i="3"/>
  <c r="J44" i="3" s="1"/>
  <c r="K44" i="3" s="1"/>
  <c r="H52" i="3"/>
  <c r="J52" i="3" s="1"/>
  <c r="K52" i="3" s="1"/>
  <c r="H63" i="3"/>
  <c r="J63" i="3" s="1"/>
  <c r="K63" i="3" s="1"/>
  <c r="H79" i="3"/>
  <c r="J79" i="3" s="1"/>
  <c r="K79" i="3" s="1"/>
  <c r="H87" i="3"/>
  <c r="J87" i="3" s="1"/>
  <c r="H91" i="3"/>
  <c r="J91" i="3" s="1"/>
  <c r="K91" i="3" s="1"/>
  <c r="H115" i="3"/>
  <c r="J115" i="3" s="1"/>
  <c r="H135" i="3"/>
  <c r="J135" i="3" s="1"/>
  <c r="K135" i="3" s="1"/>
  <c r="H139" i="3"/>
  <c r="J139" i="3" s="1"/>
  <c r="K139" i="3" s="1"/>
  <c r="H278" i="3"/>
  <c r="J278" i="3" s="1"/>
  <c r="K278" i="3" s="1"/>
  <c r="N10007" i="1"/>
  <c r="N10052" i="1"/>
  <c r="N10236" i="1"/>
  <c r="N10310" i="1"/>
  <c r="N10331" i="1"/>
  <c r="N9584" i="1"/>
  <c r="N9808" i="1"/>
  <c r="N9878" i="1"/>
  <c r="N10010" i="1"/>
  <c r="N10013" i="1"/>
  <c r="N10019" i="1"/>
  <c r="N10220" i="1"/>
  <c r="K30" i="2"/>
  <c r="N30" i="2" s="1"/>
  <c r="O30" i="2" s="1"/>
  <c r="H9" i="3"/>
  <c r="J9" i="3" s="1"/>
  <c r="K9" i="3" s="1"/>
  <c r="H17" i="3"/>
  <c r="J17" i="3" s="1"/>
  <c r="K17" i="3" s="1"/>
  <c r="H21" i="3"/>
  <c r="J21" i="3" s="1"/>
  <c r="K21" i="3" s="1"/>
  <c r="H29" i="3"/>
  <c r="J29" i="3" s="1"/>
  <c r="H45" i="3"/>
  <c r="J45" i="3" s="1"/>
  <c r="K45" i="3" s="1"/>
  <c r="H49" i="3"/>
  <c r="J49" i="3" s="1"/>
  <c r="K49" i="3" s="1"/>
  <c r="H53" i="3"/>
  <c r="J53" i="3" s="1"/>
  <c r="K53" i="3" s="1"/>
  <c r="H57" i="3"/>
  <c r="J57" i="3" s="1"/>
  <c r="K57" i="3" s="1"/>
  <c r="H64" i="3"/>
  <c r="J64" i="3" s="1"/>
  <c r="K64" i="3" s="1"/>
  <c r="H68" i="3"/>
  <c r="J68" i="3" s="1"/>
  <c r="K68" i="3" s="1"/>
  <c r="H72" i="3"/>
  <c r="J72" i="3" s="1"/>
  <c r="H108" i="3"/>
  <c r="J108" i="3" s="1"/>
  <c r="H155" i="3"/>
  <c r="J155" i="3" s="1"/>
  <c r="K155" i="3" s="1"/>
  <c r="H271" i="3"/>
  <c r="J271" i="3" s="1"/>
  <c r="K271" i="3" s="1"/>
  <c r="H287" i="3"/>
  <c r="J287" i="3" s="1"/>
  <c r="K287" i="3" s="1"/>
  <c r="J15" i="5"/>
  <c r="J27" i="5"/>
  <c r="N10181" i="1"/>
  <c r="R10389" i="1"/>
  <c r="N10434" i="1"/>
  <c r="N10450" i="1"/>
  <c r="N9415" i="1"/>
  <c r="R9458" i="1"/>
  <c r="R9471" i="1"/>
  <c r="N9472" i="1"/>
  <c r="R9487" i="1"/>
  <c r="N9540" i="1"/>
  <c r="R9596" i="1"/>
  <c r="R9599" i="1"/>
  <c r="R9742" i="1"/>
  <c r="N9804" i="1"/>
  <c r="R9821" i="1"/>
  <c r="R9847" i="1"/>
  <c r="N9891" i="1"/>
  <c r="R9903" i="1"/>
  <c r="R9982" i="1"/>
  <c r="N10009" i="1"/>
  <c r="R10269" i="1"/>
  <c r="R10382" i="1"/>
  <c r="R10416" i="1"/>
  <c r="H14" i="3"/>
  <c r="J14" i="3" s="1"/>
  <c r="K14" i="3" s="1"/>
  <c r="H22" i="3"/>
  <c r="J22" i="3" s="1"/>
  <c r="K22" i="3" s="1"/>
  <c r="H26" i="3"/>
  <c r="J26" i="3" s="1"/>
  <c r="H54" i="3"/>
  <c r="J54" i="3" s="1"/>
  <c r="K54" i="3" s="1"/>
  <c r="H77" i="3"/>
  <c r="J77" i="3" s="1"/>
  <c r="K77" i="3" s="1"/>
  <c r="H97" i="3"/>
  <c r="J97" i="3" s="1"/>
  <c r="K97" i="3" s="1"/>
  <c r="H109" i="3"/>
  <c r="J109" i="3" s="1"/>
  <c r="K109" i="3" s="1"/>
  <c r="H113" i="3"/>
  <c r="J113" i="3" s="1"/>
  <c r="K113" i="3" s="1"/>
  <c r="H141" i="3"/>
  <c r="J141" i="3" s="1"/>
  <c r="H145" i="3"/>
  <c r="J145" i="3" s="1"/>
  <c r="K145" i="3" s="1"/>
  <c r="H160" i="3"/>
  <c r="J160" i="3" s="1"/>
  <c r="K160" i="3" s="1"/>
  <c r="H168" i="3"/>
  <c r="J168" i="3" s="1"/>
  <c r="H240" i="3"/>
  <c r="J240" i="3" s="1"/>
  <c r="K240" i="3" s="1"/>
  <c r="H264" i="3"/>
  <c r="J264" i="3" s="1"/>
  <c r="K264" i="3" s="1"/>
  <c r="H268" i="3"/>
  <c r="J268" i="3" s="1"/>
  <c r="K268" i="3" s="1"/>
  <c r="H291" i="3"/>
  <c r="J291" i="3" s="1"/>
  <c r="K291" i="3" s="1"/>
  <c r="J16" i="5"/>
  <c r="R9502" i="1"/>
  <c r="R9590" i="1"/>
  <c r="R9757" i="1"/>
  <c r="R9799" i="1"/>
  <c r="R9896" i="1"/>
  <c r="N9955" i="1"/>
  <c r="R10005" i="1"/>
  <c r="R10008" i="1"/>
  <c r="N10213" i="1"/>
  <c r="R10376" i="1"/>
  <c r="R10409" i="1"/>
  <c r="R10451" i="1"/>
  <c r="R10466" i="1"/>
  <c r="R9340" i="1"/>
  <c r="N9405" i="1"/>
  <c r="R9452" i="1"/>
  <c r="R9564" i="1"/>
  <c r="R9578" i="1"/>
  <c r="N9591" i="1"/>
  <c r="N9887" i="1"/>
  <c r="R9944" i="1"/>
  <c r="R10009" i="1"/>
  <c r="N10076" i="1"/>
  <c r="R10101" i="1"/>
  <c r="N10106" i="1"/>
  <c r="R10133" i="1"/>
  <c r="R10141" i="1"/>
  <c r="R10162" i="1"/>
  <c r="R10169" i="1"/>
  <c r="R10212" i="1"/>
  <c r="R10241" i="1"/>
  <c r="N10287" i="1"/>
  <c r="R10355" i="1"/>
  <c r="R10359" i="1"/>
  <c r="N10395" i="1"/>
  <c r="R10449" i="1"/>
  <c r="R10467" i="1"/>
  <c r="R10486" i="1"/>
  <c r="R10497" i="1"/>
  <c r="N10498" i="1"/>
  <c r="R10500" i="1"/>
  <c r="H7" i="3"/>
  <c r="J7" i="3" s="1"/>
  <c r="K7" i="3" s="1"/>
  <c r="H23" i="3"/>
  <c r="J23" i="3" s="1"/>
  <c r="H51" i="3"/>
  <c r="J51" i="3" s="1"/>
  <c r="K51" i="3" s="1"/>
  <c r="H70" i="3"/>
  <c r="J70" i="3" s="1"/>
  <c r="K70" i="3" s="1"/>
  <c r="H82" i="3"/>
  <c r="J82" i="3" s="1"/>
  <c r="H86" i="3"/>
  <c r="J86" i="3" s="1"/>
  <c r="K86" i="3" s="1"/>
  <c r="H94" i="3"/>
  <c r="J94" i="3" s="1"/>
  <c r="K94" i="3" s="1"/>
  <c r="H98" i="3"/>
  <c r="J98" i="3" s="1"/>
  <c r="K98" i="3" s="1"/>
  <c r="H102" i="3"/>
  <c r="J102" i="3" s="1"/>
  <c r="H134" i="3"/>
  <c r="J134" i="3" s="1"/>
  <c r="H245" i="3"/>
  <c r="J245" i="3" s="1"/>
  <c r="K245" i="3" s="1"/>
  <c r="H285" i="3"/>
  <c r="J285" i="3" s="1"/>
  <c r="H303" i="3"/>
  <c r="J303" i="3" s="1"/>
  <c r="K303" i="3" s="1"/>
  <c r="N9269" i="1"/>
  <c r="N9284" i="1"/>
  <c r="N9301" i="1"/>
  <c r="N9520" i="1"/>
  <c r="R9535" i="1"/>
  <c r="N9585" i="1"/>
  <c r="R9713" i="1"/>
  <c r="R9771" i="1"/>
  <c r="M9776" i="1"/>
  <c r="N9776" i="1" s="1"/>
  <c r="M9784" i="1"/>
  <c r="N9784" i="1" s="1"/>
  <c r="N9832" i="1"/>
  <c r="N10050" i="1"/>
  <c r="N10125" i="1"/>
  <c r="N10263" i="1"/>
  <c r="R10352" i="1"/>
  <c r="R10444" i="1"/>
  <c r="R10447" i="1"/>
  <c r="R10450" i="1"/>
  <c r="N10484" i="1"/>
  <c r="H154" i="3"/>
  <c r="J154" i="3" s="1"/>
  <c r="K154" i="3" s="1"/>
  <c r="H166" i="3"/>
  <c r="H178" i="3"/>
  <c r="J178" i="3" s="1"/>
  <c r="K178" i="3" s="1"/>
  <c r="H194" i="3"/>
  <c r="J194" i="3" s="1"/>
  <c r="K194" i="3" s="1"/>
  <c r="H202" i="3"/>
  <c r="J202" i="3" s="1"/>
  <c r="K202" i="3" s="1"/>
  <c r="H206" i="3"/>
  <c r="J206" i="3" s="1"/>
  <c r="H210" i="3"/>
  <c r="J210" i="3" s="1"/>
  <c r="K210" i="3" s="1"/>
  <c r="H214" i="3"/>
  <c r="J214" i="3" s="1"/>
  <c r="K214" i="3" s="1"/>
  <c r="H234" i="3"/>
  <c r="J234" i="3" s="1"/>
  <c r="K234" i="3" s="1"/>
  <c r="H242" i="3"/>
  <c r="J242" i="3" s="1"/>
  <c r="K242" i="3" s="1"/>
  <c r="H289" i="3"/>
  <c r="J289" i="3" s="1"/>
  <c r="K289" i="3" s="1"/>
  <c r="H296" i="3"/>
  <c r="J296" i="3" s="1"/>
  <c r="H300" i="3"/>
  <c r="J300" i="3" s="1"/>
  <c r="N22" i="1"/>
  <c r="R63" i="1"/>
  <c r="R79" i="1"/>
  <c r="R95" i="1"/>
  <c r="R111" i="1"/>
  <c r="N134" i="1"/>
  <c r="N214" i="1"/>
  <c r="R254" i="1"/>
  <c r="N258" i="1"/>
  <c r="R270" i="1"/>
  <c r="N274" i="1"/>
  <c r="N281" i="1"/>
  <c r="R294" i="1"/>
  <c r="R304" i="1"/>
  <c r="R307" i="1"/>
  <c r="N315" i="1"/>
  <c r="N349" i="1"/>
  <c r="N354" i="1"/>
  <c r="N361" i="1"/>
  <c r="N388" i="1"/>
  <c r="R390" i="1"/>
  <c r="N395" i="1"/>
  <c r="N402" i="1"/>
  <c r="N493" i="1"/>
  <c r="N537" i="1"/>
  <c r="N544" i="1"/>
  <c r="N552" i="1"/>
  <c r="N591" i="1"/>
  <c r="N599" i="1"/>
  <c r="R606" i="1"/>
  <c r="N608" i="1"/>
  <c r="N615" i="1"/>
  <c r="N621" i="1"/>
  <c r="N639" i="1"/>
  <c r="R650" i="1"/>
  <c r="R674" i="1"/>
  <c r="N680" i="1"/>
  <c r="R691" i="1"/>
  <c r="R727" i="1"/>
  <c r="N728" i="1"/>
  <c r="R730" i="1"/>
  <c r="N738" i="1"/>
  <c r="N744" i="1"/>
  <c r="R768" i="1"/>
  <c r="R769" i="1"/>
  <c r="R782" i="1"/>
  <c r="R800" i="1"/>
  <c r="R806" i="1"/>
  <c r="R816" i="1"/>
  <c r="R820" i="1"/>
  <c r="R822" i="1"/>
  <c r="R836" i="1"/>
  <c r="R839" i="1"/>
  <c r="R848" i="1"/>
  <c r="N860" i="1"/>
  <c r="R890" i="1"/>
  <c r="R893" i="1"/>
  <c r="R894" i="1"/>
  <c r="R925" i="1"/>
  <c r="R938" i="1"/>
  <c r="N1083" i="1"/>
  <c r="R1175" i="1"/>
  <c r="R1242" i="1"/>
  <c r="M1295" i="1"/>
  <c r="N1295" i="1" s="1"/>
  <c r="R1344" i="1"/>
  <c r="R1350" i="1"/>
  <c r="R1438" i="1"/>
  <c r="N48" i="1"/>
  <c r="N60" i="1"/>
  <c r="N76" i="1"/>
  <c r="N92" i="1"/>
  <c r="N108" i="1"/>
  <c r="N152" i="1"/>
  <c r="N184" i="1"/>
  <c r="N200" i="1"/>
  <c r="N216" i="1"/>
  <c r="N226" i="1"/>
  <c r="R286" i="1"/>
  <c r="N342" i="1"/>
  <c r="N372" i="1"/>
  <c r="N406" i="1"/>
  <c r="R448" i="1"/>
  <c r="N472" i="1"/>
  <c r="N536" i="1"/>
  <c r="N559" i="1"/>
  <c r="N647" i="1"/>
  <c r="R654" i="1"/>
  <c r="N664" i="1"/>
  <c r="R665" i="1"/>
  <c r="R707" i="1"/>
  <c r="R713" i="1"/>
  <c r="R748" i="1"/>
  <c r="N753" i="1"/>
  <c r="R920" i="1"/>
  <c r="R957" i="1"/>
  <c r="R998" i="1"/>
  <c r="R1110" i="1"/>
  <c r="R1094" i="1"/>
  <c r="R1198" i="1"/>
  <c r="N42" i="1"/>
  <c r="N170" i="1"/>
  <c r="N196" i="1"/>
  <c r="N212" i="1"/>
  <c r="N222" i="1"/>
  <c r="N251" i="1"/>
  <c r="N267" i="1"/>
  <c r="N324" i="1"/>
  <c r="N374" i="1"/>
  <c r="N492" i="1"/>
  <c r="N514" i="1"/>
  <c r="N521" i="1"/>
  <c r="N527" i="1"/>
  <c r="N568" i="1"/>
  <c r="N625" i="1"/>
  <c r="N637" i="1"/>
  <c r="N671" i="1"/>
  <c r="N674" i="1"/>
  <c r="N844" i="1"/>
  <c r="N863" i="1"/>
  <c r="N949" i="1"/>
  <c r="M1135" i="1"/>
  <c r="N1135" i="1" s="1"/>
  <c r="N1187" i="1"/>
  <c r="N1269" i="1"/>
  <c r="M1281" i="1"/>
  <c r="N1281" i="1" s="1"/>
  <c r="N1307" i="1"/>
  <c r="M1499" i="1"/>
  <c r="N1499" i="1" s="1"/>
  <c r="R368" i="1"/>
  <c r="R459" i="1"/>
  <c r="M486" i="1"/>
  <c r="N486" i="1" s="1"/>
  <c r="R556" i="1"/>
  <c r="N577" i="1"/>
  <c r="R711" i="1"/>
  <c r="N719" i="1"/>
  <c r="N777" i="1"/>
  <c r="N791" i="1"/>
  <c r="M808" i="1"/>
  <c r="N808" i="1" s="1"/>
  <c r="M840" i="1"/>
  <c r="N840" i="1" s="1"/>
  <c r="N901" i="1"/>
  <c r="R931" i="1"/>
  <c r="R1036" i="1"/>
  <c r="N1039" i="1"/>
  <c r="N1043" i="1"/>
  <c r="N1055" i="1"/>
  <c r="N1071" i="1"/>
  <c r="M1155" i="1"/>
  <c r="N1155" i="1" s="1"/>
  <c r="N1163" i="1"/>
  <c r="R1185" i="1"/>
  <c r="R13" i="1"/>
  <c r="R29" i="1"/>
  <c r="N84" i="1"/>
  <c r="N100" i="1"/>
  <c r="R131" i="1"/>
  <c r="R149" i="1"/>
  <c r="N176" i="1"/>
  <c r="N192" i="1"/>
  <c r="R242" i="1"/>
  <c r="R258" i="1"/>
  <c r="M377" i="1"/>
  <c r="N377" i="1" s="1"/>
  <c r="M386" i="1"/>
  <c r="N386" i="1" s="1"/>
  <c r="M409" i="1"/>
  <c r="N409" i="1" s="1"/>
  <c r="N424" i="1"/>
  <c r="M441" i="1"/>
  <c r="N441" i="1" s="1"/>
  <c r="N444" i="1"/>
  <c r="R450" i="1"/>
  <c r="N476" i="1"/>
  <c r="N495" i="1"/>
  <c r="M525" i="1"/>
  <c r="N525" i="1" s="1"/>
  <c r="R544" i="1"/>
  <c r="M550" i="1"/>
  <c r="N550" i="1" s="1"/>
  <c r="R552" i="1"/>
  <c r="R601" i="1"/>
  <c r="N641" i="1"/>
  <c r="N669" i="1"/>
  <c r="R702" i="1"/>
  <c r="N717" i="1"/>
  <c r="N722" i="1"/>
  <c r="R728" i="1"/>
  <c r="M742" i="1"/>
  <c r="N742" i="1" s="1"/>
  <c r="R789" i="1"/>
  <c r="N799" i="1"/>
  <c r="R810" i="1"/>
  <c r="R814" i="1"/>
  <c r="R830" i="1"/>
  <c r="R842" i="1"/>
  <c r="R876" i="1"/>
  <c r="R888" i="1"/>
  <c r="N911" i="1"/>
  <c r="N953" i="1"/>
  <c r="N971" i="1"/>
  <c r="R1020" i="1"/>
  <c r="N1023" i="1"/>
  <c r="N1027" i="1"/>
  <c r="N1035" i="1"/>
  <c r="N1119" i="1"/>
  <c r="R1146" i="1"/>
  <c r="R1158" i="1"/>
  <c r="R1182" i="1"/>
  <c r="R1208" i="1"/>
  <c r="M1323" i="1"/>
  <c r="N1323" i="1" s="1"/>
  <c r="R1594" i="1"/>
  <c r="N10" i="1"/>
  <c r="N26" i="1"/>
  <c r="N52" i="1"/>
  <c r="R57" i="1"/>
  <c r="R67" i="1"/>
  <c r="R83" i="1"/>
  <c r="R99" i="1"/>
  <c r="N128" i="1"/>
  <c r="N138" i="1"/>
  <c r="N265" i="1"/>
  <c r="N278" i="1"/>
  <c r="R295" i="1"/>
  <c r="N340" i="1"/>
  <c r="N347" i="1"/>
  <c r="N393" i="1"/>
  <c r="R398" i="1"/>
  <c r="N432" i="1"/>
  <c r="R458" i="1"/>
  <c r="M504" i="1"/>
  <c r="N504" i="1" s="1"/>
  <c r="N505" i="1"/>
  <c r="R528" i="1"/>
  <c r="N616" i="1"/>
  <c r="R641" i="1"/>
  <c r="N658" i="1"/>
  <c r="N662" i="1"/>
  <c r="N685" i="1"/>
  <c r="N687" i="1"/>
  <c r="N696" i="1"/>
  <c r="R720" i="1"/>
  <c r="N751" i="1"/>
  <c r="N776" i="1"/>
  <c r="N790" i="1"/>
  <c r="R808" i="1"/>
  <c r="N815" i="1"/>
  <c r="N831" i="1"/>
  <c r="R840" i="1"/>
  <c r="R852" i="1"/>
  <c r="N885" i="1"/>
  <c r="R886" i="1"/>
  <c r="N933" i="1"/>
  <c r="N937" i="1"/>
  <c r="R1014" i="1"/>
  <c r="N1019" i="1"/>
  <c r="R1064" i="1"/>
  <c r="N1075" i="1"/>
  <c r="R1084" i="1"/>
  <c r="N1167" i="1"/>
  <c r="R1176" i="1"/>
  <c r="N1199" i="1"/>
  <c r="R1224" i="1"/>
  <c r="N1233" i="1"/>
  <c r="R1282" i="1"/>
  <c r="N1283" i="1"/>
  <c r="R1321" i="1"/>
  <c r="M1391" i="1"/>
  <c r="N1391" i="1" s="1"/>
  <c r="N148" i="1"/>
  <c r="R25" i="1"/>
  <c r="N40" i="1"/>
  <c r="R45" i="1"/>
  <c r="R127" i="1"/>
  <c r="R238" i="1"/>
  <c r="R264" i="1"/>
  <c r="R290" i="1"/>
  <c r="R342" i="1"/>
  <c r="N379" i="1"/>
  <c r="R412" i="1"/>
  <c r="R428" i="1"/>
  <c r="R453" i="1"/>
  <c r="N488" i="1"/>
  <c r="R492" i="1"/>
  <c r="N511" i="1"/>
  <c r="R561" i="1"/>
  <c r="R578" i="1"/>
  <c r="N609" i="1"/>
  <c r="N630" i="1"/>
  <c r="R649" i="1"/>
  <c r="R681" i="1"/>
  <c r="R692" i="1"/>
  <c r="R709" i="1"/>
  <c r="R753" i="1"/>
  <c r="R759" i="1"/>
  <c r="R778" i="1"/>
  <c r="R784" i="1"/>
  <c r="R854" i="1"/>
  <c r="R909" i="1"/>
  <c r="R922" i="1"/>
  <c r="R930" i="1"/>
  <c r="R948" i="1"/>
  <c r="R960" i="1"/>
  <c r="R962" i="1"/>
  <c r="N981" i="1"/>
  <c r="R984" i="1"/>
  <c r="R1002" i="1"/>
  <c r="R1090" i="1"/>
  <c r="N1209" i="1"/>
  <c r="R1250" i="1"/>
  <c r="R1266" i="1"/>
  <c r="R1268" i="1"/>
  <c r="R1304" i="1"/>
  <c r="M1305" i="1"/>
  <c r="N1305" i="1" s="1"/>
  <c r="M1509" i="1"/>
  <c r="N1509" i="1" s="1"/>
  <c r="R1398" i="1"/>
  <c r="R1462" i="1"/>
  <c r="R1534" i="1"/>
  <c r="R1550" i="1"/>
  <c r="R1552" i="1"/>
  <c r="R1566" i="1"/>
  <c r="R1603" i="1"/>
  <c r="R1608" i="1"/>
  <c r="R1642" i="1"/>
  <c r="R1668" i="1"/>
  <c r="N1739" i="1"/>
  <c r="R1745" i="1"/>
  <c r="R1792" i="1"/>
  <c r="R1799" i="1"/>
  <c r="R1818" i="1"/>
  <c r="R1997" i="1"/>
  <c r="R2016" i="1"/>
  <c r="R2029" i="1"/>
  <c r="N2101" i="1"/>
  <c r="R2128" i="1"/>
  <c r="R2360" i="1"/>
  <c r="M2687" i="1"/>
  <c r="N2687" i="1" s="1"/>
  <c r="R2707" i="1"/>
  <c r="R2736" i="1"/>
  <c r="R1112" i="1"/>
  <c r="R1130" i="1"/>
  <c r="R1144" i="1"/>
  <c r="R1160" i="1"/>
  <c r="R1206" i="1"/>
  <c r="N1289" i="1"/>
  <c r="R1332" i="1"/>
  <c r="N1369" i="1"/>
  <c r="R1382" i="1"/>
  <c r="N1395" i="1"/>
  <c r="R1396" i="1"/>
  <c r="N1403" i="1"/>
  <c r="R1430" i="1"/>
  <c r="N1493" i="1"/>
  <c r="R1498" i="1"/>
  <c r="N1507" i="1"/>
  <c r="R1538" i="1"/>
  <c r="N1541" i="1"/>
  <c r="N1551" i="1"/>
  <c r="N1561" i="1"/>
  <c r="R1574" i="1"/>
  <c r="R1586" i="1"/>
  <c r="R1624" i="1"/>
  <c r="R1646" i="1"/>
  <c r="R1655" i="1"/>
  <c r="N1673" i="1"/>
  <c r="N1682" i="1"/>
  <c r="R1705" i="1"/>
  <c r="N1755" i="1"/>
  <c r="N1759" i="1"/>
  <c r="R1761" i="1"/>
  <c r="N1790" i="1"/>
  <c r="R1795" i="1"/>
  <c r="N1816" i="1"/>
  <c r="N1875" i="1"/>
  <c r="N1912" i="1"/>
  <c r="N1915" i="1"/>
  <c r="R1917" i="1"/>
  <c r="N1939" i="1"/>
  <c r="N1964" i="1"/>
  <c r="R2000" i="1"/>
  <c r="R2032" i="1"/>
  <c r="N2053" i="1"/>
  <c r="N2067" i="1"/>
  <c r="R2153" i="1"/>
  <c r="N2157" i="1"/>
  <c r="R2216" i="1"/>
  <c r="N2231" i="1"/>
  <c r="N2235" i="1"/>
  <c r="N2305" i="1"/>
  <c r="N2309" i="1"/>
  <c r="N2555" i="1"/>
  <c r="N2701" i="1"/>
  <c r="M2819" i="1"/>
  <c r="N2819" i="1" s="1"/>
  <c r="R3121" i="1"/>
  <c r="R3449" i="1"/>
  <c r="M2806" i="1"/>
  <c r="N2806" i="1" s="1"/>
  <c r="N1337" i="1"/>
  <c r="R1347" i="1"/>
  <c r="R1363" i="1"/>
  <c r="R1378" i="1"/>
  <c r="R1400" i="1"/>
  <c r="R1404" i="1"/>
  <c r="R1502" i="1"/>
  <c r="N1503" i="1"/>
  <c r="N1531" i="1"/>
  <c r="R1542" i="1"/>
  <c r="N1547" i="1"/>
  <c r="N1559" i="1"/>
  <c r="R1562" i="1"/>
  <c r="N1563" i="1"/>
  <c r="R1572" i="1"/>
  <c r="N1583" i="1"/>
  <c r="N1593" i="1"/>
  <c r="N1603" i="1"/>
  <c r="N1611" i="1"/>
  <c r="N1621" i="1"/>
  <c r="N1639" i="1"/>
  <c r="R1648" i="1"/>
  <c r="N1665" i="1"/>
  <c r="N1685" i="1"/>
  <c r="R1687" i="1"/>
  <c r="N1701" i="1"/>
  <c r="R1703" i="1"/>
  <c r="N1792" i="1"/>
  <c r="N1807" i="1"/>
  <c r="N1842" i="1"/>
  <c r="N1846" i="1"/>
  <c r="N1967" i="1"/>
  <c r="N2016" i="1"/>
  <c r="N2060" i="1"/>
  <c r="N2064" i="1"/>
  <c r="N2099" i="1"/>
  <c r="N2114" i="1"/>
  <c r="N2128" i="1"/>
  <c r="N2141" i="1"/>
  <c r="R2168" i="1"/>
  <c r="N2173" i="1"/>
  <c r="N2203" i="1"/>
  <c r="N2213" i="1"/>
  <c r="N2245" i="1"/>
  <c r="N2261" i="1"/>
  <c r="N2285" i="1"/>
  <c r="N2289" i="1"/>
  <c r="N2295" i="1"/>
  <c r="N2433" i="1"/>
  <c r="N2455" i="1"/>
  <c r="N2523" i="1"/>
  <c r="N2529" i="1"/>
  <c r="N2623" i="1"/>
  <c r="R1582" i="1"/>
  <c r="R1683" i="1"/>
  <c r="R1692" i="1"/>
  <c r="N1878" i="1"/>
  <c r="N1942" i="1"/>
  <c r="M2331" i="1"/>
  <c r="N2331" i="1" s="1"/>
  <c r="N2363" i="1"/>
  <c r="R1288" i="1"/>
  <c r="N1291" i="1"/>
  <c r="N1331" i="1"/>
  <c r="R1334" i="1"/>
  <c r="R1338" i="1"/>
  <c r="N1343" i="1"/>
  <c r="R1354" i="1"/>
  <c r="R1369" i="1"/>
  <c r="R1392" i="1"/>
  <c r="N1397" i="1"/>
  <c r="N1407" i="1"/>
  <c r="N1491" i="1"/>
  <c r="N1539" i="1"/>
  <c r="N1569" i="1"/>
  <c r="N1727" i="1"/>
  <c r="N1829" i="1"/>
  <c r="N1856" i="1"/>
  <c r="N1868" i="1"/>
  <c r="N1948" i="1"/>
  <c r="R2017" i="1"/>
  <c r="N2131" i="1"/>
  <c r="N2209" i="1"/>
  <c r="N2283" i="1"/>
  <c r="R2323" i="1"/>
  <c r="N2379" i="1"/>
  <c r="M2395" i="1"/>
  <c r="N2395" i="1" s="1"/>
  <c r="M2551" i="1"/>
  <c r="N2551" i="1" s="1"/>
  <c r="R2705" i="1"/>
  <c r="R1114" i="1"/>
  <c r="R1120" i="1"/>
  <c r="R1150" i="1"/>
  <c r="R1192" i="1"/>
  <c r="R1214" i="1"/>
  <c r="R1228" i="1"/>
  <c r="R1240" i="1"/>
  <c r="R1258" i="1"/>
  <c r="R1270" i="1"/>
  <c r="R1276" i="1"/>
  <c r="R1286" i="1"/>
  <c r="R1320" i="1"/>
  <c r="N1339" i="1"/>
  <c r="N1347" i="1"/>
  <c r="R1380" i="1"/>
  <c r="R1386" i="1"/>
  <c r="R1420" i="1"/>
  <c r="N1461" i="1"/>
  <c r="R1478" i="1"/>
  <c r="N1591" i="1"/>
  <c r="R1640" i="1"/>
  <c r="N1671" i="1"/>
  <c r="N1704" i="1"/>
  <c r="N1711" i="1"/>
  <c r="N1753" i="1"/>
  <c r="N1772" i="1"/>
  <c r="N1775" i="1"/>
  <c r="R1815" i="1"/>
  <c r="N1820" i="1"/>
  <c r="R1827" i="1"/>
  <c r="N1835" i="1"/>
  <c r="N1851" i="1"/>
  <c r="R1853" i="1"/>
  <c r="N1862" i="1"/>
  <c r="N1865" i="1"/>
  <c r="N1883" i="1"/>
  <c r="N1894" i="1"/>
  <c r="R1899" i="1"/>
  <c r="N1900" i="1"/>
  <c r="N1903" i="1"/>
  <c r="N1951" i="1"/>
  <c r="R1974" i="1"/>
  <c r="N2012" i="1"/>
  <c r="N2031" i="1"/>
  <c r="N2041" i="1"/>
  <c r="N2048" i="1"/>
  <c r="N2051" i="1"/>
  <c r="R2097" i="1"/>
  <c r="N2123" i="1"/>
  <c r="N2130" i="1"/>
  <c r="N2139" i="1"/>
  <c r="N2215" i="1"/>
  <c r="R2246" i="1"/>
  <c r="N2337" i="1"/>
  <c r="R2355" i="1"/>
  <c r="N2475" i="1"/>
  <c r="R2711" i="1"/>
  <c r="N2741" i="1"/>
  <c r="N2755" i="1"/>
  <c r="N2762" i="1"/>
  <c r="R2957" i="1"/>
  <c r="R3165" i="1"/>
  <c r="R1353" i="1"/>
  <c r="R1368" i="1"/>
  <c r="R1402" i="1"/>
  <c r="R1416" i="1"/>
  <c r="R1520" i="1"/>
  <c r="R1528" i="1"/>
  <c r="R1544" i="1"/>
  <c r="R1546" i="1"/>
  <c r="N1629" i="1"/>
  <c r="R1632" i="1"/>
  <c r="R1644" i="1"/>
  <c r="R1681" i="1"/>
  <c r="N1699" i="1"/>
  <c r="R1723" i="1"/>
  <c r="N1726" i="1"/>
  <c r="N1740" i="1"/>
  <c r="R1766" i="1"/>
  <c r="M1771" i="1"/>
  <c r="N1771" i="1" s="1"/>
  <c r="R1783" i="1"/>
  <c r="R1857" i="1"/>
  <c r="R1860" i="1"/>
  <c r="N1867" i="1"/>
  <c r="R1869" i="1"/>
  <c r="R1908" i="1"/>
  <c r="N1909" i="1"/>
  <c r="N1944" i="1"/>
  <c r="N1947" i="1"/>
  <c r="R1949" i="1"/>
  <c r="R1982" i="1"/>
  <c r="N2369" i="1"/>
  <c r="M2391" i="1"/>
  <c r="N2391" i="1" s="1"/>
  <c r="M2411" i="1"/>
  <c r="N2411" i="1" s="1"/>
  <c r="N2471" i="1"/>
  <c r="R2514" i="1"/>
  <c r="N2583" i="1"/>
  <c r="N2615" i="1"/>
  <c r="R2622" i="1"/>
  <c r="N2697" i="1"/>
  <c r="R2726" i="1"/>
  <c r="N2748" i="1"/>
  <c r="N2751" i="1"/>
  <c r="R2771" i="1"/>
  <c r="N2796" i="1"/>
  <c r="N2805" i="1"/>
  <c r="R2868" i="1"/>
  <c r="R2887" i="1"/>
  <c r="R2908" i="1"/>
  <c r="R2913" i="1"/>
  <c r="N2925" i="1"/>
  <c r="N2948" i="1"/>
  <c r="N2972" i="1"/>
  <c r="N2989" i="1"/>
  <c r="N2996" i="1"/>
  <c r="N2997" i="1"/>
  <c r="N3012" i="1"/>
  <c r="N3064" i="1"/>
  <c r="N3103" i="1"/>
  <c r="R3131" i="1"/>
  <c r="N3183" i="1"/>
  <c r="R3197" i="1"/>
  <c r="N3224" i="1"/>
  <c r="R3247" i="1"/>
  <c r="R3277" i="1"/>
  <c r="N3323" i="1"/>
  <c r="N3363" i="1"/>
  <c r="N3366" i="1"/>
  <c r="R3396" i="1"/>
  <c r="N3408" i="1"/>
  <c r="N3440" i="1"/>
  <c r="N3522" i="1"/>
  <c r="R3637" i="1"/>
  <c r="R3645" i="1"/>
  <c r="R3651" i="1"/>
  <c r="R3655" i="1"/>
  <c r="N3674" i="1"/>
  <c r="N3756" i="1"/>
  <c r="N2812" i="1"/>
  <c r="R2891" i="1"/>
  <c r="N2892" i="1"/>
  <c r="N2932" i="1"/>
  <c r="R3076" i="1"/>
  <c r="R3115" i="1"/>
  <c r="R3305" i="1"/>
  <c r="R3321" i="1"/>
  <c r="R3372" i="1"/>
  <c r="M3671" i="1"/>
  <c r="N3671" i="1" s="1"/>
  <c r="R2781" i="1"/>
  <c r="R2801" i="1"/>
  <c r="N2860" i="1"/>
  <c r="R2866" i="1"/>
  <c r="R2881" i="1"/>
  <c r="N2956" i="1"/>
  <c r="N3087" i="1"/>
  <c r="R3108" i="1"/>
  <c r="R3133" i="1"/>
  <c r="R3153" i="1"/>
  <c r="N3190" i="1"/>
  <c r="N3210" i="1"/>
  <c r="N3226" i="1"/>
  <c r="R3243" i="1"/>
  <c r="N3258" i="1"/>
  <c r="N3270" i="1"/>
  <c r="R3293" i="1"/>
  <c r="N3331" i="1"/>
  <c r="R3337" i="1"/>
  <c r="N3400" i="1"/>
  <c r="N3414" i="1"/>
  <c r="N3427" i="1"/>
  <c r="R3438" i="1"/>
  <c r="R3483" i="1"/>
  <c r="N3509" i="1"/>
  <c r="N3532" i="1"/>
  <c r="N3559" i="1"/>
  <c r="N3563" i="1"/>
  <c r="N3566" i="1"/>
  <c r="N3600" i="1"/>
  <c r="M3687" i="1"/>
  <c r="N3687" i="1" s="1"/>
  <c r="R3704" i="1"/>
  <c r="N3724" i="1"/>
  <c r="N3728" i="1"/>
  <c r="N3758" i="1"/>
  <c r="N2449" i="1"/>
  <c r="N2459" i="1"/>
  <c r="R2650" i="1"/>
  <c r="R2721" i="1"/>
  <c r="R2740" i="1"/>
  <c r="R2765" i="1"/>
  <c r="R2797" i="1"/>
  <c r="N2831" i="1"/>
  <c r="N2901" i="1"/>
  <c r="N2940" i="1"/>
  <c r="N2964" i="1"/>
  <c r="N2979" i="1"/>
  <c r="N3023" i="1"/>
  <c r="R3025" i="1"/>
  <c r="N3112" i="1"/>
  <c r="N3206" i="1"/>
  <c r="N3240" i="1"/>
  <c r="R3268" i="1"/>
  <c r="N3274" i="1"/>
  <c r="N3290" i="1"/>
  <c r="R3300" i="1"/>
  <c r="N3302" i="1"/>
  <c r="N3310" i="1"/>
  <c r="R3355" i="1"/>
  <c r="N3365" i="1"/>
  <c r="R3386" i="1"/>
  <c r="N3403" i="1"/>
  <c r="R3417" i="1"/>
  <c r="R3459" i="1"/>
  <c r="N3482" i="1"/>
  <c r="N3517" i="1"/>
  <c r="R3539" i="1"/>
  <c r="N3562" i="1"/>
  <c r="N3579" i="1"/>
  <c r="N3582" i="1"/>
  <c r="N3596" i="1"/>
  <c r="N3630" i="1"/>
  <c r="N3740" i="1"/>
  <c r="R3450" i="1"/>
  <c r="N2403" i="1"/>
  <c r="N2423" i="1"/>
  <c r="N2481" i="1"/>
  <c r="R2624" i="1"/>
  <c r="R2638" i="1"/>
  <c r="N2699" i="1"/>
  <c r="N2728" i="1"/>
  <c r="N2732" i="1"/>
  <c r="N2744" i="1"/>
  <c r="R2751" i="1"/>
  <c r="R2780" i="1"/>
  <c r="N2789" i="1"/>
  <c r="M2794" i="1"/>
  <c r="N2794" i="1" s="1"/>
  <c r="N2810" i="1"/>
  <c r="N2918" i="1"/>
  <c r="R2949" i="1"/>
  <c r="R2993" i="1"/>
  <c r="N3014" i="1"/>
  <c r="N3030" i="1"/>
  <c r="R3051" i="1"/>
  <c r="N3052" i="1"/>
  <c r="R3206" i="1"/>
  <c r="R3222" i="1"/>
  <c r="R3245" i="1"/>
  <c r="N3249" i="1"/>
  <c r="R3420" i="1"/>
  <c r="M3422" i="1"/>
  <c r="N3422" i="1" s="1"/>
  <c r="M3430" i="1"/>
  <c r="N3430" i="1" s="1"/>
  <c r="R3457" i="1"/>
  <c r="N3466" i="1"/>
  <c r="N3467" i="1"/>
  <c r="N3506" i="1"/>
  <c r="N3514" i="1"/>
  <c r="R3526" i="1"/>
  <c r="N3568" i="1"/>
  <c r="N3571" i="1"/>
  <c r="N3575" i="1"/>
  <c r="R3587" i="1"/>
  <c r="R3596" i="1"/>
  <c r="N3626" i="1"/>
  <c r="R3642" i="1"/>
  <c r="N3669" i="1"/>
  <c r="N3682" i="1"/>
  <c r="N3708" i="1"/>
  <c r="N2587" i="1"/>
  <c r="N2647" i="1"/>
  <c r="R2666" i="1"/>
  <c r="N2671" i="1"/>
  <c r="N2758" i="1"/>
  <c r="N2769" i="1"/>
  <c r="R2786" i="1"/>
  <c r="R2787" i="1"/>
  <c r="N2792" i="1"/>
  <c r="R2796" i="1"/>
  <c r="R2799" i="1"/>
  <c r="R2813" i="1"/>
  <c r="N2837" i="1"/>
  <c r="R2838" i="1"/>
  <c r="M2890" i="1"/>
  <c r="N2890" i="1" s="1"/>
  <c r="R2910" i="1"/>
  <c r="R2925" i="1"/>
  <c r="N2986" i="1"/>
  <c r="R3009" i="1"/>
  <c r="N3036" i="1"/>
  <c r="R3061" i="1"/>
  <c r="N3075" i="1"/>
  <c r="N3078" i="1"/>
  <c r="N3139" i="1"/>
  <c r="N3219" i="1"/>
  <c r="R3254" i="1"/>
  <c r="N3283" i="1"/>
  <c r="R3315" i="1"/>
  <c r="R3393" i="1"/>
  <c r="N3398" i="1"/>
  <c r="R3404" i="1"/>
  <c r="N3416" i="1"/>
  <c r="M3483" i="1"/>
  <c r="N3483" i="1" s="1"/>
  <c r="R3524" i="1"/>
  <c r="N3527" i="1"/>
  <c r="N3530" i="1"/>
  <c r="R3533" i="1"/>
  <c r="N3534" i="1"/>
  <c r="N3538" i="1"/>
  <c r="M3546" i="1"/>
  <c r="N3546" i="1" s="1"/>
  <c r="R3563" i="1"/>
  <c r="R3567" i="1"/>
  <c r="N3616" i="1"/>
  <c r="N3639" i="1"/>
  <c r="N3650" i="1"/>
  <c r="R3674" i="1"/>
  <c r="N3692" i="1"/>
  <c r="R3754" i="1"/>
  <c r="R3775" i="1"/>
  <c r="R2844" i="1"/>
  <c r="R3057" i="1"/>
  <c r="R3087" i="1"/>
  <c r="R3151" i="1"/>
  <c r="R3314" i="1"/>
  <c r="R3339" i="1"/>
  <c r="N3382" i="1"/>
  <c r="R3453" i="1"/>
  <c r="R3461" i="1"/>
  <c r="R3555" i="1"/>
  <c r="R3561" i="1"/>
  <c r="N3564" i="1"/>
  <c r="N3587" i="1"/>
  <c r="R3588" i="1"/>
  <c r="N3612" i="1"/>
  <c r="R3620" i="1"/>
  <c r="R3631" i="1"/>
  <c r="N3676" i="1"/>
  <c r="M3778" i="1"/>
  <c r="N3778" i="1" s="1"/>
  <c r="N3781" i="1"/>
  <c r="R4191" i="1"/>
  <c r="R4205" i="1"/>
  <c r="R4235" i="1"/>
  <c r="N4488" i="1"/>
  <c r="N4500" i="1"/>
  <c r="M4508" i="1"/>
  <c r="N4508" i="1" s="1"/>
  <c r="R4519" i="1"/>
  <c r="M4546" i="1"/>
  <c r="N4546" i="1" s="1"/>
  <c r="M4577" i="1"/>
  <c r="N4577" i="1" s="1"/>
  <c r="N3834" i="1"/>
  <c r="R3839" i="1"/>
  <c r="R3930" i="1"/>
  <c r="R3939" i="1"/>
  <c r="R3947" i="1"/>
  <c r="N3980" i="1"/>
  <c r="N4007" i="1"/>
  <c r="N4011" i="1"/>
  <c r="R4036" i="1"/>
  <c r="R4074" i="1"/>
  <c r="R4079" i="1"/>
  <c r="R4139" i="1"/>
  <c r="N4255" i="1"/>
  <c r="N4310" i="1"/>
  <c r="R4338" i="1"/>
  <c r="R4343" i="1"/>
  <c r="R4383" i="1"/>
  <c r="R3644" i="1"/>
  <c r="R3654" i="1"/>
  <c r="R3781" i="1"/>
  <c r="R3864" i="1"/>
  <c r="N3922" i="1"/>
  <c r="M4042" i="1"/>
  <c r="N4042" i="1" s="1"/>
  <c r="N4167" i="1"/>
  <c r="R4184" i="1"/>
  <c r="R4187" i="1"/>
  <c r="N4229" i="1"/>
  <c r="N4262" i="1"/>
  <c r="N4274" i="1"/>
  <c r="R4329" i="1"/>
  <c r="N4363" i="1"/>
  <c r="M4376" i="1"/>
  <c r="N4376" i="1" s="1"/>
  <c r="N4437" i="1"/>
  <c r="M4520" i="1"/>
  <c r="N4520" i="1" s="1"/>
  <c r="M4527" i="1"/>
  <c r="N4527" i="1" s="1"/>
  <c r="N4549" i="1"/>
  <c r="N4550" i="1"/>
  <c r="M4593" i="1"/>
  <c r="N4593" i="1" s="1"/>
  <c r="R3551" i="1"/>
  <c r="N3595" i="1"/>
  <c r="R3613" i="1"/>
  <c r="R3711" i="1"/>
  <c r="R3759" i="1"/>
  <c r="N3787" i="1"/>
  <c r="R3802" i="1"/>
  <c r="N3804" i="1"/>
  <c r="R3811" i="1"/>
  <c r="N3819" i="1"/>
  <c r="N3826" i="1"/>
  <c r="R3863" i="1"/>
  <c r="N3899" i="1"/>
  <c r="N3902" i="1"/>
  <c r="R3951" i="1"/>
  <c r="R3962" i="1"/>
  <c r="N4076" i="1"/>
  <c r="R4138" i="1"/>
  <c r="N4139" i="1"/>
  <c r="R4157" i="1"/>
  <c r="N4174" i="1"/>
  <c r="N4258" i="1"/>
  <c r="R4282" i="1"/>
  <c r="N4283" i="1"/>
  <c r="N4322" i="1"/>
  <c r="N4354" i="1"/>
  <c r="M4371" i="1"/>
  <c r="N4371" i="1" s="1"/>
  <c r="N4380" i="1"/>
  <c r="N4383" i="1"/>
  <c r="R4393" i="1"/>
  <c r="R4489" i="1"/>
  <c r="R4512" i="1"/>
  <c r="N4513" i="1"/>
  <c r="N4573" i="1"/>
  <c r="M4625" i="1"/>
  <c r="N4625" i="1" s="1"/>
  <c r="R4698" i="1"/>
  <c r="N3721" i="1"/>
  <c r="N3786" i="1"/>
  <c r="R3855" i="1"/>
  <c r="N3856" i="1"/>
  <c r="R3867" i="1"/>
  <c r="N3886" i="1"/>
  <c r="N3895" i="1"/>
  <c r="R3912" i="1"/>
  <c r="N3934" i="1"/>
  <c r="R4008" i="1"/>
  <c r="R4042" i="1"/>
  <c r="N4062" i="1"/>
  <c r="R4069" i="1"/>
  <c r="R4115" i="1"/>
  <c r="R4196" i="1"/>
  <c r="R4247" i="1"/>
  <c r="M4330" i="1"/>
  <c r="N4330" i="1" s="1"/>
  <c r="M4339" i="1"/>
  <c r="N4339" i="1" s="1"/>
  <c r="R4382" i="1"/>
  <c r="R4397" i="1"/>
  <c r="R4437" i="1"/>
  <c r="R4449" i="1"/>
  <c r="N4454" i="1"/>
  <c r="R4517" i="1"/>
  <c r="R4526" i="1"/>
  <c r="M4609" i="1"/>
  <c r="N4609" i="1" s="1"/>
  <c r="N3898" i="1"/>
  <c r="R3919" i="1"/>
  <c r="N3971" i="1"/>
  <c r="N4142" i="1"/>
  <c r="R4257" i="1"/>
  <c r="R4478" i="1"/>
  <c r="R4531" i="1"/>
  <c r="M4595" i="1"/>
  <c r="N4595" i="1" s="1"/>
  <c r="R4683" i="1"/>
  <c r="N3555" i="1"/>
  <c r="N3584" i="1"/>
  <c r="R3615" i="1"/>
  <c r="N3648" i="1"/>
  <c r="N3685" i="1"/>
  <c r="R3701" i="1"/>
  <c r="R3727" i="1"/>
  <c r="N3772" i="1"/>
  <c r="N3803" i="1"/>
  <c r="N3806" i="1"/>
  <c r="R3827" i="1"/>
  <c r="M3851" i="1"/>
  <c r="N3851" i="1" s="1"/>
  <c r="N3859" i="1"/>
  <c r="R3882" i="1"/>
  <c r="N3909" i="1"/>
  <c r="N3913" i="1"/>
  <c r="R3949" i="1"/>
  <c r="N3950" i="1"/>
  <c r="N3970" i="1"/>
  <c r="R3973" i="1"/>
  <c r="N3978" i="1"/>
  <c r="N3994" i="1"/>
  <c r="R4015" i="1"/>
  <c r="N4035" i="1"/>
  <c r="N4044" i="1"/>
  <c r="R4091" i="1"/>
  <c r="R4107" i="1"/>
  <c r="N4126" i="1"/>
  <c r="N4158" i="1"/>
  <c r="R4218" i="1"/>
  <c r="R4253" i="1"/>
  <c r="N4271" i="1"/>
  <c r="R4355" i="1"/>
  <c r="N4357" i="1"/>
  <c r="N4397" i="1"/>
  <c r="N4501" i="1"/>
  <c r="R4514" i="1"/>
  <c r="N4517" i="1"/>
  <c r="M4522" i="1"/>
  <c r="N4522" i="1" s="1"/>
  <c r="N4540" i="1"/>
  <c r="N4543" i="1"/>
  <c r="N4552" i="1"/>
  <c r="M4559" i="1"/>
  <c r="N4559" i="1" s="1"/>
  <c r="R4563" i="1"/>
  <c r="R4605" i="1"/>
  <c r="N4651" i="1"/>
  <c r="R4677" i="1"/>
  <c r="R4697" i="1"/>
  <c r="R4715" i="1"/>
  <c r="R3797" i="1"/>
  <c r="N3810" i="1"/>
  <c r="M3850" i="1"/>
  <c r="N3850" i="1" s="1"/>
  <c r="N3916" i="1"/>
  <c r="N4179" i="1"/>
  <c r="N4285" i="1"/>
  <c r="R4293" i="1"/>
  <c r="N4433" i="1"/>
  <c r="N4438" i="1"/>
  <c r="M4467" i="1"/>
  <c r="N4467" i="1" s="1"/>
  <c r="N4533" i="1"/>
  <c r="N4539" i="1"/>
  <c r="R4562" i="1"/>
  <c r="N4689" i="1"/>
  <c r="R4763" i="1"/>
  <c r="R4773" i="1"/>
  <c r="R4815" i="1"/>
  <c r="R4831" i="1"/>
  <c r="R4843" i="1"/>
  <c r="R4857" i="1"/>
  <c r="N4903" i="1"/>
  <c r="R4911" i="1"/>
  <c r="R4932" i="1"/>
  <c r="N4989" i="1"/>
  <c r="R5001" i="1"/>
  <c r="N5015" i="1"/>
  <c r="N5063" i="1"/>
  <c r="N5133" i="1"/>
  <c r="R5135" i="1"/>
  <c r="R5147" i="1"/>
  <c r="R5321" i="1"/>
  <c r="R5355" i="1"/>
  <c r="N4442" i="1"/>
  <c r="R4485" i="1"/>
  <c r="N4504" i="1"/>
  <c r="R4509" i="1"/>
  <c r="N4524" i="1"/>
  <c r="N4534" i="1"/>
  <c r="R4565" i="1"/>
  <c r="N4567" i="1"/>
  <c r="N4619" i="1"/>
  <c r="M4641" i="1"/>
  <c r="N4641" i="1" s="1"/>
  <c r="N4663" i="1"/>
  <c r="R4678" i="1"/>
  <c r="N4695" i="1"/>
  <c r="N4701" i="1"/>
  <c r="R4747" i="1"/>
  <c r="N4749" i="1"/>
  <c r="N4887" i="1"/>
  <c r="R4889" i="1"/>
  <c r="R4901" i="1"/>
  <c r="N4913" i="1"/>
  <c r="R4920" i="1"/>
  <c r="R4997" i="1"/>
  <c r="R5013" i="1"/>
  <c r="R5023" i="1"/>
  <c r="N5229" i="1"/>
  <c r="M5249" i="1"/>
  <c r="N5249" i="1" s="1"/>
  <c r="N4679" i="1"/>
  <c r="N5121" i="1"/>
  <c r="N4801" i="1"/>
  <c r="N4871" i="1"/>
  <c r="N4935" i="1"/>
  <c r="N4615" i="1"/>
  <c r="R4620" i="1"/>
  <c r="R4633" i="1"/>
  <c r="N4647" i="1"/>
  <c r="R4656" i="1"/>
  <c r="R4699" i="1"/>
  <c r="R4709" i="1"/>
  <c r="R4746" i="1"/>
  <c r="N4765" i="1"/>
  <c r="R4783" i="1"/>
  <c r="R4927" i="1"/>
  <c r="R4937" i="1"/>
  <c r="N4941" i="1"/>
  <c r="M4967" i="1"/>
  <c r="N4967" i="1" s="1"/>
  <c r="N5009" i="1"/>
  <c r="R5035" i="1"/>
  <c r="N5137" i="1"/>
  <c r="R5237" i="1"/>
  <c r="R5253" i="1"/>
  <c r="N5127" i="1"/>
  <c r="M5351" i="1"/>
  <c r="N5351" i="1" s="1"/>
  <c r="R4647" i="1"/>
  <c r="R4719" i="1"/>
  <c r="N4817" i="1"/>
  <c r="R4825" i="1"/>
  <c r="R4875" i="1"/>
  <c r="R4933" i="1"/>
  <c r="R4953" i="1"/>
  <c r="N4993" i="1"/>
  <c r="N4999" i="1"/>
  <c r="R5055" i="1"/>
  <c r="R5193" i="1"/>
  <c r="N5265" i="1"/>
  <c r="R5002" i="1"/>
  <c r="R5033" i="1"/>
  <c r="N5089" i="1"/>
  <c r="N5101" i="1"/>
  <c r="R5129" i="1"/>
  <c r="R5163" i="1"/>
  <c r="R5179" i="1"/>
  <c r="N5201" i="1"/>
  <c r="N5233" i="1"/>
  <c r="R5275" i="1"/>
  <c r="N5341" i="1"/>
  <c r="R5401" i="1"/>
  <c r="R5489" i="1"/>
  <c r="R5549" i="1"/>
  <c r="N5613" i="1"/>
  <c r="N5621" i="1"/>
  <c r="N5625" i="1"/>
  <c r="R5635" i="1"/>
  <c r="N5637" i="1"/>
  <c r="N5789" i="1"/>
  <c r="N5809" i="1"/>
  <c r="N5815" i="1"/>
  <c r="N5850" i="1"/>
  <c r="N5867" i="1"/>
  <c r="R5871" i="1"/>
  <c r="N5891" i="1"/>
  <c r="R5907" i="1"/>
  <c r="R5947" i="1"/>
  <c r="R5963" i="1"/>
  <c r="N6063" i="1"/>
  <c r="N6074" i="1"/>
  <c r="N6090" i="1"/>
  <c r="R6172" i="1"/>
  <c r="N6208" i="1"/>
  <c r="N6224" i="1"/>
  <c r="N6235" i="1"/>
  <c r="N6291" i="1"/>
  <c r="R6343" i="1"/>
  <c r="R6354" i="1"/>
  <c r="N6375" i="1"/>
  <c r="R6430" i="1"/>
  <c r="R6495" i="1"/>
  <c r="N5313" i="1"/>
  <c r="N5335" i="1"/>
  <c r="N5395" i="1"/>
  <c r="N5425" i="1"/>
  <c r="N5583" i="1"/>
  <c r="N5591" i="1"/>
  <c r="N5595" i="1"/>
  <c r="N5629" i="1"/>
  <c r="N5763" i="1"/>
  <c r="R5816" i="1"/>
  <c r="N5866" i="1"/>
  <c r="N5935" i="1"/>
  <c r="R5999" i="1"/>
  <c r="R6007" i="1"/>
  <c r="R6028" i="1"/>
  <c r="N6125" i="1"/>
  <c r="N6227" i="1"/>
  <c r="N6285" i="1"/>
  <c r="N6413" i="1"/>
  <c r="N6482" i="1"/>
  <c r="R5970" i="1"/>
  <c r="N6015" i="1"/>
  <c r="R6055" i="1"/>
  <c r="R6091" i="1"/>
  <c r="N6093" i="1"/>
  <c r="N6323" i="1"/>
  <c r="R6357" i="1"/>
  <c r="R6363" i="1"/>
  <c r="R5339" i="1"/>
  <c r="R5353" i="1"/>
  <c r="R5359" i="1"/>
  <c r="R5423" i="1"/>
  <c r="M5497" i="1"/>
  <c r="N5497" i="1" s="1"/>
  <c r="N5545" i="1"/>
  <c r="R5619" i="1"/>
  <c r="R5689" i="1"/>
  <c r="R5760" i="1"/>
  <c r="N5795" i="1"/>
  <c r="R5813" i="1"/>
  <c r="R5860" i="1"/>
  <c r="R5913" i="1"/>
  <c r="N5951" i="1"/>
  <c r="R5979" i="1"/>
  <c r="R6027" i="1"/>
  <c r="N6147" i="1"/>
  <c r="N6157" i="1"/>
  <c r="R6159" i="1"/>
  <c r="N6253" i="1"/>
  <c r="N6266" i="1"/>
  <c r="M6539" i="1"/>
  <c r="N6539" i="1" s="1"/>
  <c r="R5513" i="1"/>
  <c r="R5555" i="1"/>
  <c r="N5585" i="1"/>
  <c r="M5635" i="1"/>
  <c r="N5635" i="1" s="1"/>
  <c r="R5681" i="1"/>
  <c r="N5785" i="1"/>
  <c r="N5843" i="1"/>
  <c r="N5844" i="1"/>
  <c r="N5847" i="1"/>
  <c r="N5984" i="1"/>
  <c r="N6099" i="1"/>
  <c r="N6138" i="1"/>
  <c r="N6167" i="1"/>
  <c r="R5051" i="1"/>
  <c r="R5145" i="1"/>
  <c r="R5151" i="1"/>
  <c r="N5185" i="1"/>
  <c r="R5194" i="1"/>
  <c r="R5208" i="1"/>
  <c r="R5259" i="1"/>
  <c r="R5279" i="1"/>
  <c r="R5317" i="1"/>
  <c r="N5325" i="1"/>
  <c r="N5329" i="1"/>
  <c r="R5378" i="1"/>
  <c r="N5383" i="1"/>
  <c r="N5409" i="1"/>
  <c r="N5415" i="1"/>
  <c r="N5427" i="1"/>
  <c r="M5479" i="1"/>
  <c r="N5479" i="1" s="1"/>
  <c r="R5481" i="1"/>
  <c r="R5487" i="1"/>
  <c r="R5495" i="1"/>
  <c r="R5505" i="1"/>
  <c r="M5507" i="1"/>
  <c r="N5507" i="1" s="1"/>
  <c r="R5519" i="1"/>
  <c r="M5557" i="1"/>
  <c r="N5557" i="1" s="1"/>
  <c r="R5563" i="1"/>
  <c r="R5625" i="1"/>
  <c r="M5627" i="1"/>
  <c r="N5627" i="1" s="1"/>
  <c r="N5649" i="1"/>
  <c r="R5673" i="1"/>
  <c r="R5729" i="1"/>
  <c r="M5731" i="1"/>
  <c r="N5731" i="1" s="1"/>
  <c r="N5780" i="1"/>
  <c r="R5844" i="1"/>
  <c r="N5864" i="1"/>
  <c r="N5910" i="1"/>
  <c r="N5923" i="1"/>
  <c r="M5955" i="1"/>
  <c r="N5955" i="1" s="1"/>
  <c r="N6038" i="1"/>
  <c r="M6109" i="1"/>
  <c r="N6109" i="1" s="1"/>
  <c r="R6195" i="1"/>
  <c r="N6262" i="1"/>
  <c r="N6333" i="1"/>
  <c r="R6341" i="1"/>
  <c r="N6453" i="1"/>
  <c r="R6458" i="1"/>
  <c r="M6496" i="1"/>
  <c r="N6496" i="1" s="1"/>
  <c r="N4957" i="1"/>
  <c r="N4961" i="1"/>
  <c r="R4981" i="1"/>
  <c r="R5087" i="1"/>
  <c r="R5115" i="1"/>
  <c r="N5159" i="1"/>
  <c r="R5161" i="1"/>
  <c r="R5167" i="1"/>
  <c r="N5175" i="1"/>
  <c r="N5283" i="1"/>
  <c r="R5285" i="1"/>
  <c r="R5301" i="1"/>
  <c r="R5371" i="1"/>
  <c r="N5513" i="1"/>
  <c r="M5515" i="1"/>
  <c r="N5515" i="1" s="1"/>
  <c r="R5577" i="1"/>
  <c r="R5595" i="1"/>
  <c r="N5641" i="1"/>
  <c r="R5651" i="1"/>
  <c r="N5685" i="1"/>
  <c r="N5709" i="1"/>
  <c r="R5711" i="1"/>
  <c r="R5751" i="1"/>
  <c r="M5753" i="1"/>
  <c r="N5753" i="1" s="1"/>
  <c r="R5767" i="1"/>
  <c r="R5770" i="1"/>
  <c r="N5783" i="1"/>
  <c r="R5830" i="1"/>
  <c r="R5841" i="1"/>
  <c r="R5859" i="1"/>
  <c r="R5880" i="1"/>
  <c r="N5903" i="1"/>
  <c r="N5939" i="1"/>
  <c r="N5958" i="1"/>
  <c r="R5960" i="1"/>
  <c r="N5962" i="1"/>
  <c r="N5994" i="1"/>
  <c r="N5999" i="1"/>
  <c r="N6045" i="1"/>
  <c r="N6087" i="1"/>
  <c r="R6139" i="1"/>
  <c r="R6158" i="1"/>
  <c r="N6170" i="1"/>
  <c r="R6180" i="1"/>
  <c r="N6182" i="1"/>
  <c r="N6192" i="1"/>
  <c r="R6212" i="1"/>
  <c r="R6223" i="1"/>
  <c r="R6232" i="1"/>
  <c r="R6235" i="1"/>
  <c r="R6279" i="1"/>
  <c r="R6566" i="1"/>
  <c r="R5391" i="1"/>
  <c r="R5477" i="1"/>
  <c r="R5497" i="1"/>
  <c r="N5505" i="1"/>
  <c r="R5541" i="1"/>
  <c r="N5601" i="1"/>
  <c r="N5633" i="1"/>
  <c r="N5645" i="1"/>
  <c r="N5719" i="1"/>
  <c r="R5810" i="1"/>
  <c r="R5817" i="1"/>
  <c r="N5863" i="1"/>
  <c r="N5895" i="1"/>
  <c r="R5928" i="1"/>
  <c r="R5991" i="1"/>
  <c r="N6064" i="1"/>
  <c r="N6070" i="1"/>
  <c r="R6168" i="1"/>
  <c r="R6248" i="1"/>
  <c r="R6263" i="1"/>
  <c r="R6328" i="1"/>
  <c r="N6359" i="1"/>
  <c r="M6362" i="1"/>
  <c r="N6362" i="1" s="1"/>
  <c r="N6369" i="1"/>
  <c r="R6525" i="1"/>
  <c r="M6526" i="1"/>
  <c r="N6526" i="1" s="1"/>
  <c r="R6602" i="1"/>
  <c r="R6509" i="1"/>
  <c r="N6560" i="1"/>
  <c r="R6620" i="1"/>
  <c r="N6633" i="1"/>
  <c r="M6656" i="1"/>
  <c r="N6656" i="1" s="1"/>
  <c r="N6665" i="1"/>
  <c r="N6714" i="1"/>
  <c r="R6879" i="1"/>
  <c r="N6391" i="1"/>
  <c r="N6403" i="1"/>
  <c r="R6405" i="1"/>
  <c r="N6439" i="1"/>
  <c r="N6450" i="1"/>
  <c r="N6512" i="1"/>
  <c r="N6546" i="1"/>
  <c r="N6594" i="1"/>
  <c r="N6595" i="1"/>
  <c r="N6606" i="1"/>
  <c r="N6611" i="1"/>
  <c r="N6679" i="1"/>
  <c r="R6721" i="1"/>
  <c r="N6722" i="1"/>
  <c r="R6723" i="1"/>
  <c r="R6755" i="1"/>
  <c r="N6760" i="1"/>
  <c r="N6780" i="1"/>
  <c r="N6786" i="1"/>
  <c r="N6793" i="1"/>
  <c r="N6856" i="1"/>
  <c r="M6994" i="1"/>
  <c r="N6994" i="1" s="1"/>
  <c r="R7008" i="1"/>
  <c r="R6631" i="1"/>
  <c r="R6663" i="1"/>
  <c r="M6962" i="1"/>
  <c r="N6962" i="1" s="1"/>
  <c r="R6572" i="1"/>
  <c r="R6591" i="1"/>
  <c r="N6610" i="1"/>
  <c r="R6652" i="1"/>
  <c r="N6654" i="1"/>
  <c r="R6801" i="1"/>
  <c r="R6857" i="1"/>
  <c r="R6865" i="1"/>
  <c r="M7004" i="1"/>
  <c r="N7004" i="1" s="1"/>
  <c r="N6384" i="1"/>
  <c r="N6469" i="1"/>
  <c r="N6530" i="1"/>
  <c r="R6551" i="1"/>
  <c r="N6592" i="1"/>
  <c r="R6616" i="1"/>
  <c r="M6622" i="1"/>
  <c r="N6622" i="1" s="1"/>
  <c r="N6647" i="1"/>
  <c r="N6682" i="1"/>
  <c r="R6694" i="1"/>
  <c r="R6710" i="1"/>
  <c r="R6729" i="1"/>
  <c r="M6745" i="1"/>
  <c r="N6745" i="1" s="1"/>
  <c r="N6746" i="1"/>
  <c r="N6796" i="1"/>
  <c r="R6806" i="1"/>
  <c r="R6903" i="1"/>
  <c r="R6208" i="1"/>
  <c r="N6251" i="1"/>
  <c r="R6373" i="1"/>
  <c r="R6440" i="1"/>
  <c r="R6443" i="1"/>
  <c r="N6448" i="1"/>
  <c r="N6451" i="1"/>
  <c r="R6452" i="1"/>
  <c r="N6466" i="1"/>
  <c r="N6476" i="1"/>
  <c r="N6492" i="1"/>
  <c r="R6547" i="1"/>
  <c r="M6569" i="1"/>
  <c r="N6569" i="1" s="1"/>
  <c r="N6608" i="1"/>
  <c r="M6617" i="1"/>
  <c r="N6617" i="1" s="1"/>
  <c r="N6640" i="1"/>
  <c r="M6649" i="1"/>
  <c r="N6649" i="1" s="1"/>
  <c r="R6651" i="1"/>
  <c r="N6652" i="1"/>
  <c r="N6674" i="1"/>
  <c r="N6681" i="1"/>
  <c r="N6707" i="1"/>
  <c r="N6720" i="1"/>
  <c r="N6742" i="1"/>
  <c r="M6743" i="1"/>
  <c r="N6743" i="1" s="1"/>
  <c r="N6756" i="1"/>
  <c r="N6772" i="1"/>
  <c r="R6777" i="1"/>
  <c r="R6780" i="1"/>
  <c r="N6795" i="1"/>
  <c r="R6800" i="1"/>
  <c r="R6809" i="1"/>
  <c r="R6839" i="1"/>
  <c r="R6851" i="1"/>
  <c r="N6880" i="1"/>
  <c r="N6897" i="1"/>
  <c r="N6914" i="1"/>
  <c r="R6922" i="1"/>
  <c r="N6968" i="1"/>
  <c r="R6589" i="1"/>
  <c r="N6590" i="1"/>
  <c r="R6611" i="1"/>
  <c r="N6677" i="1"/>
  <c r="R6701" i="1"/>
  <c r="N6702" i="1"/>
  <c r="R6718" i="1"/>
  <c r="R6735" i="1"/>
  <c r="R6741" i="1"/>
  <c r="R6763" i="1"/>
  <c r="R6789" i="1"/>
  <c r="R6826" i="1"/>
  <c r="R6832" i="1"/>
  <c r="R6841" i="1"/>
  <c r="R6849" i="1"/>
  <c r="R6861" i="1"/>
  <c r="R6873" i="1"/>
  <c r="N6876" i="1"/>
  <c r="R6889" i="1"/>
  <c r="R6905" i="1"/>
  <c r="R6912" i="1"/>
  <c r="M6913" i="1"/>
  <c r="N6913" i="1" s="1"/>
  <c r="R6927" i="1"/>
  <c r="M7025" i="1"/>
  <c r="N7025" i="1" s="1"/>
  <c r="R7036" i="1"/>
  <c r="R7073" i="1"/>
  <c r="R7400" i="1"/>
  <c r="N6404" i="1"/>
  <c r="N6407" i="1"/>
  <c r="R6421" i="1"/>
  <c r="N6475" i="1"/>
  <c r="N6487" i="1"/>
  <c r="N6519" i="1"/>
  <c r="R6521" i="1"/>
  <c r="N6533" i="1"/>
  <c r="R6559" i="1"/>
  <c r="N6567" i="1"/>
  <c r="R6585" i="1"/>
  <c r="N6586" i="1"/>
  <c r="N6603" i="1"/>
  <c r="R6614" i="1"/>
  <c r="R6618" i="1"/>
  <c r="N6619" i="1"/>
  <c r="N6620" i="1"/>
  <c r="R6627" i="1"/>
  <c r="N6638" i="1"/>
  <c r="N6651" i="1"/>
  <c r="N6667" i="1"/>
  <c r="N6672" i="1"/>
  <c r="R6674" i="1"/>
  <c r="R6679" i="1"/>
  <c r="N6693" i="1"/>
  <c r="N6698" i="1"/>
  <c r="N6719" i="1"/>
  <c r="R6725" i="1"/>
  <c r="R6752" i="1"/>
  <c r="N6755" i="1"/>
  <c r="R6759" i="1"/>
  <c r="N6768" i="1"/>
  <c r="N6777" i="1"/>
  <c r="N6783" i="1"/>
  <c r="R6829" i="1"/>
  <c r="R6883" i="1"/>
  <c r="R6919" i="1"/>
  <c r="R6937" i="1"/>
  <c r="R6953" i="1"/>
  <c r="R7043" i="1"/>
  <c r="R6931" i="1"/>
  <c r="R6943" i="1"/>
  <c r="R7005" i="1"/>
  <c r="R7017" i="1"/>
  <c r="R7031" i="1"/>
  <c r="N7036" i="1"/>
  <c r="R7049" i="1"/>
  <c r="N7052" i="1"/>
  <c r="R7072" i="1"/>
  <c r="N7074" i="1"/>
  <c r="R7076" i="1"/>
  <c r="R7095" i="1"/>
  <c r="N7112" i="1"/>
  <c r="R7127" i="1"/>
  <c r="R7175" i="1"/>
  <c r="N7217" i="1"/>
  <c r="N7234" i="1"/>
  <c r="N7244" i="1"/>
  <c r="N7263" i="1"/>
  <c r="N7289" i="1"/>
  <c r="N7321" i="1"/>
  <c r="R7330" i="1"/>
  <c r="R7334" i="1"/>
  <c r="R7358" i="1"/>
  <c r="R7383" i="1"/>
  <c r="R7406" i="1"/>
  <c r="N7407" i="1"/>
  <c r="R7410" i="1"/>
  <c r="R7493" i="1"/>
  <c r="R7706" i="1"/>
  <c r="R7165" i="1"/>
  <c r="R7316" i="1"/>
  <c r="R7439" i="1"/>
  <c r="N6955" i="1"/>
  <c r="N6997" i="1"/>
  <c r="N7026" i="1"/>
  <c r="R7063" i="1"/>
  <c r="N7077" i="1"/>
  <c r="N7083" i="1"/>
  <c r="R7085" i="1"/>
  <c r="N7132" i="1"/>
  <c r="R7145" i="1"/>
  <c r="R7155" i="1"/>
  <c r="R7157" i="1"/>
  <c r="N7163" i="1"/>
  <c r="N7164" i="1"/>
  <c r="N7186" i="1"/>
  <c r="R7197" i="1"/>
  <c r="R7201" i="1"/>
  <c r="N7236" i="1"/>
  <c r="R7239" i="1"/>
  <c r="N7250" i="1"/>
  <c r="N7259" i="1"/>
  <c r="N7292" i="1"/>
  <c r="N7433" i="1"/>
  <c r="N7437" i="1"/>
  <c r="N7465" i="1"/>
  <c r="R7498" i="1"/>
  <c r="N7503" i="1"/>
  <c r="N7375" i="1"/>
  <c r="N7054" i="1"/>
  <c r="R7055" i="1"/>
  <c r="R7057" i="1"/>
  <c r="N7068" i="1"/>
  <c r="R7226" i="1"/>
  <c r="R7448" i="1"/>
  <c r="R6973" i="1"/>
  <c r="N6993" i="1"/>
  <c r="R7000" i="1"/>
  <c r="R7002" i="1"/>
  <c r="R7025" i="1"/>
  <c r="N7032" i="1"/>
  <c r="R7040" i="1"/>
  <c r="R7119" i="1"/>
  <c r="R7121" i="1"/>
  <c r="N7122" i="1"/>
  <c r="R7133" i="1"/>
  <c r="R7137" i="1"/>
  <c r="N7145" i="1"/>
  <c r="R7169" i="1"/>
  <c r="M7211" i="1"/>
  <c r="N7211" i="1" s="1"/>
  <c r="R7219" i="1"/>
  <c r="R7221" i="1"/>
  <c r="N7227" i="1"/>
  <c r="N7228" i="1"/>
  <c r="R7251" i="1"/>
  <c r="R7279" i="1"/>
  <c r="M7287" i="1"/>
  <c r="N7287" i="1" s="1"/>
  <c r="R7313" i="1"/>
  <c r="R7318" i="1"/>
  <c r="R7496" i="1"/>
  <c r="N7561" i="1"/>
  <c r="R7698" i="1"/>
  <c r="R6895" i="1"/>
  <c r="R6901" i="1"/>
  <c r="R6933" i="1"/>
  <c r="R6952" i="1"/>
  <c r="R6965" i="1"/>
  <c r="R6969" i="1"/>
  <c r="R6983" i="1"/>
  <c r="N7003" i="1"/>
  <c r="N7016" i="1"/>
  <c r="N7058" i="1"/>
  <c r="M7067" i="1"/>
  <c r="N7067" i="1" s="1"/>
  <c r="R7077" i="1"/>
  <c r="R7120" i="1"/>
  <c r="M7157" i="1"/>
  <c r="N7157" i="1" s="1"/>
  <c r="R7173" i="1"/>
  <c r="R7191" i="1"/>
  <c r="R7209" i="1"/>
  <c r="R7213" i="1"/>
  <c r="R7217" i="1"/>
  <c r="M7239" i="1"/>
  <c r="N7239" i="1" s="1"/>
  <c r="N7267" i="1"/>
  <c r="R7268" i="1"/>
  <c r="N7278" i="1"/>
  <c r="N7312" i="1"/>
  <c r="R7362" i="1"/>
  <c r="R7484" i="1"/>
  <c r="R6805" i="1"/>
  <c r="R6843" i="1"/>
  <c r="R6853" i="1"/>
  <c r="R6913" i="1"/>
  <c r="N6917" i="1"/>
  <c r="R6968" i="1"/>
  <c r="S6968" i="1" s="1"/>
  <c r="N6988" i="1"/>
  <c r="N6992" i="1"/>
  <c r="N7010" i="1"/>
  <c r="N7051" i="1"/>
  <c r="R7053" i="1"/>
  <c r="R7069" i="1"/>
  <c r="R7075" i="1"/>
  <c r="N7093" i="1"/>
  <c r="N7106" i="1"/>
  <c r="N7109" i="1"/>
  <c r="R7111" i="1"/>
  <c r="R7143" i="1"/>
  <c r="N7144" i="1"/>
  <c r="N7170" i="1"/>
  <c r="R7189" i="1"/>
  <c r="R7205" i="1"/>
  <c r="R7227" i="1"/>
  <c r="R7259" i="1"/>
  <c r="N7271" i="1"/>
  <c r="N7282" i="1"/>
  <c r="R7304" i="1"/>
  <c r="R7341" i="1"/>
  <c r="R7458" i="1"/>
  <c r="R7694" i="1"/>
  <c r="N7385" i="1"/>
  <c r="R7398" i="1"/>
  <c r="R7450" i="1"/>
  <c r="N7455" i="1"/>
  <c r="R7464" i="1"/>
  <c r="N7471" i="1"/>
  <c r="N7543" i="1"/>
  <c r="R7618" i="1"/>
  <c r="N7681" i="1"/>
  <c r="N7693" i="1"/>
  <c r="N7697" i="1"/>
  <c r="N7701" i="1"/>
  <c r="N7712" i="1"/>
  <c r="R7719" i="1"/>
  <c r="N7739" i="1"/>
  <c r="N7790" i="1"/>
  <c r="N7817" i="1"/>
  <c r="N7826" i="1"/>
  <c r="N7883" i="1"/>
  <c r="N7888" i="1"/>
  <c r="N7902" i="1"/>
  <c r="N7937" i="1"/>
  <c r="R7940" i="1"/>
  <c r="N7971" i="1"/>
  <c r="N7974" i="1"/>
  <c r="R8023" i="1"/>
  <c r="N8033" i="1"/>
  <c r="N8106" i="1"/>
  <c r="N8113" i="1"/>
  <c r="N8147" i="1"/>
  <c r="N8161" i="1"/>
  <c r="N8195" i="1"/>
  <c r="R8196" i="1"/>
  <c r="M8207" i="1"/>
  <c r="N8207" i="1" s="1"/>
  <c r="N7758" i="1"/>
  <c r="R7811" i="1"/>
  <c r="R7833" i="1"/>
  <c r="R7845" i="1"/>
  <c r="N7874" i="1"/>
  <c r="N7981" i="1"/>
  <c r="N7989" i="1"/>
  <c r="N8006" i="1"/>
  <c r="N8049" i="1"/>
  <c r="N8056" i="1"/>
  <c r="N8069" i="1"/>
  <c r="N8086" i="1"/>
  <c r="M8154" i="1"/>
  <c r="N8154" i="1" s="1"/>
  <c r="M8170" i="1"/>
  <c r="N8170" i="1" s="1"/>
  <c r="R8176" i="1"/>
  <c r="M8227" i="1"/>
  <c r="N8227" i="1" s="1"/>
  <c r="N8236" i="1"/>
  <c r="R7718" i="1"/>
  <c r="R7731" i="1"/>
  <c r="R7891" i="1"/>
  <c r="N7906" i="1"/>
  <c r="N8024" i="1"/>
  <c r="N8097" i="1"/>
  <c r="R8118" i="1"/>
  <c r="R8125" i="1"/>
  <c r="N8202" i="1"/>
  <c r="R7558" i="1"/>
  <c r="R7664" i="1"/>
  <c r="N7679" i="1"/>
  <c r="R7713" i="1"/>
  <c r="N7714" i="1"/>
  <c r="N7719" i="1"/>
  <c r="N7732" i="1"/>
  <c r="N7737" i="1"/>
  <c r="M7755" i="1"/>
  <c r="N7755" i="1" s="1"/>
  <c r="N7769" i="1"/>
  <c r="R7772" i="1"/>
  <c r="N7774" i="1"/>
  <c r="M7778" i="1"/>
  <c r="N7778" i="1" s="1"/>
  <c r="N7792" i="1"/>
  <c r="R7814" i="1"/>
  <c r="R7843" i="1"/>
  <c r="M7858" i="1"/>
  <c r="N7858" i="1" s="1"/>
  <c r="N7901" i="1"/>
  <c r="R7903" i="1"/>
  <c r="R7916" i="1"/>
  <c r="N7928" i="1"/>
  <c r="N7962" i="1"/>
  <c r="N8019" i="1"/>
  <c r="R8045" i="1"/>
  <c r="R8069" i="1"/>
  <c r="R8071" i="1"/>
  <c r="R8087" i="1"/>
  <c r="R8103" i="1"/>
  <c r="M8197" i="1"/>
  <c r="N8197" i="1" s="1"/>
  <c r="R7702" i="1"/>
  <c r="R7722" i="1"/>
  <c r="R7735" i="1"/>
  <c r="R7759" i="1"/>
  <c r="R7767" i="1"/>
  <c r="R7823" i="1"/>
  <c r="N7881" i="1"/>
  <c r="M7969" i="1"/>
  <c r="N7969" i="1" s="1"/>
  <c r="N7987" i="1"/>
  <c r="R7990" i="1"/>
  <c r="N8005" i="1"/>
  <c r="N8031" i="1"/>
  <c r="R8032" i="1"/>
  <c r="N7563" i="1"/>
  <c r="R7602" i="1"/>
  <c r="R7654" i="1"/>
  <c r="R7658" i="1"/>
  <c r="R7674" i="1"/>
  <c r="N7691" i="1"/>
  <c r="N7703" i="1"/>
  <c r="R7717" i="1"/>
  <c r="N7741" i="1"/>
  <c r="R7747" i="1"/>
  <c r="N7753" i="1"/>
  <c r="R7756" i="1"/>
  <c r="R7779" i="1"/>
  <c r="R7809" i="1"/>
  <c r="N7890" i="1"/>
  <c r="N7911" i="1"/>
  <c r="N7931" i="1"/>
  <c r="R7945" i="1"/>
  <c r="N7956" i="1"/>
  <c r="R7959" i="1"/>
  <c r="R7974" i="1"/>
  <c r="N7978" i="1"/>
  <c r="M7983" i="1"/>
  <c r="N7983" i="1" s="1"/>
  <c r="R8020" i="1"/>
  <c r="R8029" i="1"/>
  <c r="N8035" i="1"/>
  <c r="N8099" i="1"/>
  <c r="R8109" i="1"/>
  <c r="R8144" i="1"/>
  <c r="R8146" i="1"/>
  <c r="R8167" i="1"/>
  <c r="R8240" i="1"/>
  <c r="M8245" i="1"/>
  <c r="N8245" i="1" s="1"/>
  <c r="M8287" i="1"/>
  <c r="N8287" i="1" s="1"/>
  <c r="R7642" i="1"/>
  <c r="R7680" i="1"/>
  <c r="R7686" i="1"/>
  <c r="N7687" i="1"/>
  <c r="M7695" i="1"/>
  <c r="N7695" i="1" s="1"/>
  <c r="M7699" i="1"/>
  <c r="N7699" i="1" s="1"/>
  <c r="N7744" i="1"/>
  <c r="R7802" i="1"/>
  <c r="R7847" i="1"/>
  <c r="N7899" i="1"/>
  <c r="R7941" i="1"/>
  <c r="R7958" i="1"/>
  <c r="R7977" i="1"/>
  <c r="N8003" i="1"/>
  <c r="N8012" i="1"/>
  <c r="N8017" i="1"/>
  <c r="R8018" i="1"/>
  <c r="N8038" i="1"/>
  <c r="M8054" i="1"/>
  <c r="N8054" i="1" s="1"/>
  <c r="R8064" i="1"/>
  <c r="R8097" i="1"/>
  <c r="N8184" i="1"/>
  <c r="N8211" i="1"/>
  <c r="M8255" i="1"/>
  <c r="N8255" i="1" s="1"/>
  <c r="R8267" i="1"/>
  <c r="R8294" i="1"/>
  <c r="R7428" i="1"/>
  <c r="R7544" i="1"/>
  <c r="R7592" i="1"/>
  <c r="R7670" i="1"/>
  <c r="M7723" i="1"/>
  <c r="N7723" i="1" s="1"/>
  <c r="N7726" i="1"/>
  <c r="N7730" i="1"/>
  <c r="R7752" i="1"/>
  <c r="N7767" i="1"/>
  <c r="M7787" i="1"/>
  <c r="N7787" i="1" s="1"/>
  <c r="R7923" i="1"/>
  <c r="R7970" i="1"/>
  <c r="R8006" i="1"/>
  <c r="R8011" i="1"/>
  <c r="R8036" i="1"/>
  <c r="R8048" i="1"/>
  <c r="R8066" i="1"/>
  <c r="R8119" i="1"/>
  <c r="N8124" i="1"/>
  <c r="M8214" i="1"/>
  <c r="N8214" i="1" s="1"/>
  <c r="R8550" i="1"/>
  <c r="N8156" i="1"/>
  <c r="R8199" i="1"/>
  <c r="N8200" i="1"/>
  <c r="N8229" i="1"/>
  <c r="M8230" i="1"/>
  <c r="N8230" i="1" s="1"/>
  <c r="N8239" i="1"/>
  <c r="R8249" i="1"/>
  <c r="R8254" i="1"/>
  <c r="R8255" i="1"/>
  <c r="R8256" i="1"/>
  <c r="N8275" i="1"/>
  <c r="R8281" i="1"/>
  <c r="R8286" i="1"/>
  <c r="R8287" i="1"/>
  <c r="R8290" i="1"/>
  <c r="N8317" i="1"/>
  <c r="N8333" i="1"/>
  <c r="N8341" i="1"/>
  <c r="R8343" i="1"/>
  <c r="R8402" i="1"/>
  <c r="N8413" i="1"/>
  <c r="R8425" i="1"/>
  <c r="N8529" i="1"/>
  <c r="R8553" i="1"/>
  <c r="N8587" i="1"/>
  <c r="N8651" i="1"/>
  <c r="R8675" i="1"/>
  <c r="R8759" i="1"/>
  <c r="N8182" i="1"/>
  <c r="R8187" i="1"/>
  <c r="R8208" i="1"/>
  <c r="N8250" i="1"/>
  <c r="N8261" i="1"/>
  <c r="R8276" i="1"/>
  <c r="N8278" i="1"/>
  <c r="R8285" i="1"/>
  <c r="R8297" i="1"/>
  <c r="N8379" i="1"/>
  <c r="R8380" i="1"/>
  <c r="R8477" i="1"/>
  <c r="N8541" i="1"/>
  <c r="N8545" i="1"/>
  <c r="N8621" i="1"/>
  <c r="N8715" i="1"/>
  <c r="N8753" i="1"/>
  <c r="R9164" i="1"/>
  <c r="R8499" i="1"/>
  <c r="N8635" i="1"/>
  <c r="M8771" i="1"/>
  <c r="N8771" i="1" s="1"/>
  <c r="M8939" i="1"/>
  <c r="N8939" i="1" s="1"/>
  <c r="N8204" i="1"/>
  <c r="N8225" i="1"/>
  <c r="N8232" i="1"/>
  <c r="N8271" i="1"/>
  <c r="R8313" i="1"/>
  <c r="N8329" i="1"/>
  <c r="N8357" i="1"/>
  <c r="R8396" i="1"/>
  <c r="R8457" i="1"/>
  <c r="R8565" i="1"/>
  <c r="M8573" i="1"/>
  <c r="N8573" i="1" s="1"/>
  <c r="R8575" i="1"/>
  <c r="R8633" i="1"/>
  <c r="M8667" i="1"/>
  <c r="N8667" i="1" s="1"/>
  <c r="M8699" i="1"/>
  <c r="N8699" i="1" s="1"/>
  <c r="N8757" i="1"/>
  <c r="N8385" i="1"/>
  <c r="M8429" i="1"/>
  <c r="N8429" i="1" s="1"/>
  <c r="N8605" i="1"/>
  <c r="R8754" i="1"/>
  <c r="R8247" i="1"/>
  <c r="N8289" i="1"/>
  <c r="N8411" i="1"/>
  <c r="N8443" i="1"/>
  <c r="R8479" i="1"/>
  <c r="N8487" i="1"/>
  <c r="R8492" i="1"/>
  <c r="N8561" i="1"/>
  <c r="M8589" i="1"/>
  <c r="N8589" i="1" s="1"/>
  <c r="M8615" i="1"/>
  <c r="N8615" i="1" s="1"/>
  <c r="R8672" i="1"/>
  <c r="R8730" i="1"/>
  <c r="N8741" i="1"/>
  <c r="N8760" i="1"/>
  <c r="M8763" i="1"/>
  <c r="N8763" i="1" s="1"/>
  <c r="N8847" i="1"/>
  <c r="N8223" i="1"/>
  <c r="N8252" i="1"/>
  <c r="N8259" i="1"/>
  <c r="R8265" i="1"/>
  <c r="N8321" i="1"/>
  <c r="N8407" i="1"/>
  <c r="N8439" i="1"/>
  <c r="R8463" i="1"/>
  <c r="M8481" i="1"/>
  <c r="N8481" i="1" s="1"/>
  <c r="R8511" i="1"/>
  <c r="R8549" i="1"/>
  <c r="R8559" i="1"/>
  <c r="R8582" i="1"/>
  <c r="R8617" i="1"/>
  <c r="M8856" i="1"/>
  <c r="N8856" i="1" s="1"/>
  <c r="R8080" i="1"/>
  <c r="N8095" i="1"/>
  <c r="R8127" i="1"/>
  <c r="N8136" i="1"/>
  <c r="N8163" i="1"/>
  <c r="N8177" i="1"/>
  <c r="R8194" i="1"/>
  <c r="N8213" i="1"/>
  <c r="N8243" i="1"/>
  <c r="N8262" i="1"/>
  <c r="N8365" i="1"/>
  <c r="N8369" i="1"/>
  <c r="R8386" i="1"/>
  <c r="N8603" i="1"/>
  <c r="N8669" i="1"/>
  <c r="N8723" i="1"/>
  <c r="N8776" i="1"/>
  <c r="M8885" i="1"/>
  <c r="N8885" i="1" s="1"/>
  <c r="R9147" i="1"/>
  <c r="R9172" i="1"/>
  <c r="N9231" i="1"/>
  <c r="R9453" i="1"/>
  <c r="R9567" i="1"/>
  <c r="N8867" i="1"/>
  <c r="N8883" i="1"/>
  <c r="N9003" i="1"/>
  <c r="N9054" i="1"/>
  <c r="N9083" i="1"/>
  <c r="N9113" i="1"/>
  <c r="N9128" i="1"/>
  <c r="N9234" i="1"/>
  <c r="N9244" i="1"/>
  <c r="N9260" i="1"/>
  <c r="N9263" i="1"/>
  <c r="N9266" i="1"/>
  <c r="N9315" i="1"/>
  <c r="N9345" i="1"/>
  <c r="N9377" i="1"/>
  <c r="N9393" i="1"/>
  <c r="N9411" i="1"/>
  <c r="N9425" i="1"/>
  <c r="N9454" i="1"/>
  <c r="N9462" i="1"/>
  <c r="N9492" i="1"/>
  <c r="M9508" i="1"/>
  <c r="N9508" i="1" s="1"/>
  <c r="N8864" i="1"/>
  <c r="N9019" i="1"/>
  <c r="N9093" i="1"/>
  <c r="R9224" i="1"/>
  <c r="N9610" i="1"/>
  <c r="N9828" i="1"/>
  <c r="N9029" i="1"/>
  <c r="R9235" i="1"/>
  <c r="N9295" i="1"/>
  <c r="N9329" i="1"/>
  <c r="N9439" i="1"/>
  <c r="N9461" i="1"/>
  <c r="R9494" i="1"/>
  <c r="R8761" i="1"/>
  <c r="R8799" i="1"/>
  <c r="N8808" i="1"/>
  <c r="R8827" i="1"/>
  <c r="N8848" i="1"/>
  <c r="N8944" i="1"/>
  <c r="N8974" i="1"/>
  <c r="R8979" i="1"/>
  <c r="R8985" i="1"/>
  <c r="R9024" i="1"/>
  <c r="R9027" i="1"/>
  <c r="N9035" i="1"/>
  <c r="R9041" i="1"/>
  <c r="R9065" i="1"/>
  <c r="N9090" i="1"/>
  <c r="N9096" i="1"/>
  <c r="N9109" i="1"/>
  <c r="N9116" i="1"/>
  <c r="R9143" i="1"/>
  <c r="R9175" i="1"/>
  <c r="R9187" i="1"/>
  <c r="R9237" i="1"/>
  <c r="R9277" i="1"/>
  <c r="R9356" i="1"/>
  <c r="R9412" i="1"/>
  <c r="R9433" i="1"/>
  <c r="R9470" i="1"/>
  <c r="R9500" i="1"/>
  <c r="R9503" i="1"/>
  <c r="R9532" i="1"/>
  <c r="R8779" i="1"/>
  <c r="N8784" i="1"/>
  <c r="R8806" i="1"/>
  <c r="R8823" i="1"/>
  <c r="R8909" i="1"/>
  <c r="N8925" i="1"/>
  <c r="R8931" i="1"/>
  <c r="R8966" i="1"/>
  <c r="N9086" i="1"/>
  <c r="N9102" i="1"/>
  <c r="R9107" i="1"/>
  <c r="R9127" i="1"/>
  <c r="N9148" i="1"/>
  <c r="N9196" i="1"/>
  <c r="R9290" i="1"/>
  <c r="R9392" i="1"/>
  <c r="R9451" i="1"/>
  <c r="N9460" i="1"/>
  <c r="N9483" i="1"/>
  <c r="R9486" i="1"/>
  <c r="R9488" i="1"/>
  <c r="R9526" i="1"/>
  <c r="M9588" i="1"/>
  <c r="N9588" i="1" s="1"/>
  <c r="R9924" i="1"/>
  <c r="R8734" i="1"/>
  <c r="N8735" i="1"/>
  <c r="N8751" i="1"/>
  <c r="R8763" i="1"/>
  <c r="N8766" i="1"/>
  <c r="N8770" i="1"/>
  <c r="N8789" i="1"/>
  <c r="N8795" i="1"/>
  <c r="R8797" i="1"/>
  <c r="N8800" i="1"/>
  <c r="N8811" i="1"/>
  <c r="N8824" i="1"/>
  <c r="N8846" i="1"/>
  <c r="N8894" i="1"/>
  <c r="R8912" i="1"/>
  <c r="R8918" i="1"/>
  <c r="N9048" i="1"/>
  <c r="N9056" i="1"/>
  <c r="R9097" i="1"/>
  <c r="N9126" i="1"/>
  <c r="N9134" i="1"/>
  <c r="N9167" i="1"/>
  <c r="R9173" i="1"/>
  <c r="N9195" i="1"/>
  <c r="N9225" i="1"/>
  <c r="N9235" i="1"/>
  <c r="R9236" i="1"/>
  <c r="N9251" i="1"/>
  <c r="N9294" i="1"/>
  <c r="N9297" i="1"/>
  <c r="N9317" i="1"/>
  <c r="R9320" i="1"/>
  <c r="R9328" i="1"/>
  <c r="R9370" i="1"/>
  <c r="M9399" i="1"/>
  <c r="N9399" i="1" s="1"/>
  <c r="N9409" i="1"/>
  <c r="R9432" i="1"/>
  <c r="N9455" i="1"/>
  <c r="R9505" i="1"/>
  <c r="N9524" i="1"/>
  <c r="R9580" i="1"/>
  <c r="R8819" i="1"/>
  <c r="R8923" i="1"/>
  <c r="N8949" i="1"/>
  <c r="N8955" i="1"/>
  <c r="R8971" i="1"/>
  <c r="R8993" i="1"/>
  <c r="N8997" i="1"/>
  <c r="R9110" i="1"/>
  <c r="R9113" i="1"/>
  <c r="N9211" i="1"/>
  <c r="N9215" i="1"/>
  <c r="R9217" i="1"/>
  <c r="N9221" i="1"/>
  <c r="R9253" i="1"/>
  <c r="R9274" i="1"/>
  <c r="N9281" i="1"/>
  <c r="N9287" i="1"/>
  <c r="R9299" i="1"/>
  <c r="N9367" i="1"/>
  <c r="R9372" i="1"/>
  <c r="R9377" i="1"/>
  <c r="S9377" i="1" s="1"/>
  <c r="R9388" i="1"/>
  <c r="R9485" i="1"/>
  <c r="N9572" i="1"/>
  <c r="R9741" i="1"/>
  <c r="N9543" i="1"/>
  <c r="R9610" i="1"/>
  <c r="R9753" i="1"/>
  <c r="M9806" i="1"/>
  <c r="N9806" i="1" s="1"/>
  <c r="R9831" i="1"/>
  <c r="N9894" i="1"/>
  <c r="N9901" i="1"/>
  <c r="N9911" i="1"/>
  <c r="R9943" i="1"/>
  <c r="N9974" i="1"/>
  <c r="R10121" i="1"/>
  <c r="R9637" i="1"/>
  <c r="R9669" i="1"/>
  <c r="R9749" i="1"/>
  <c r="N9758" i="1"/>
  <c r="R9805" i="1"/>
  <c r="N9830" i="1"/>
  <c r="R9881" i="1"/>
  <c r="R9904" i="1"/>
  <c r="M9907" i="1"/>
  <c r="N9907" i="1" s="1"/>
  <c r="R9914" i="1"/>
  <c r="N9926" i="1"/>
  <c r="N9978" i="1"/>
  <c r="N10026" i="1"/>
  <c r="R10040" i="1"/>
  <c r="R10094" i="1"/>
  <c r="N10158" i="1"/>
  <c r="M10352" i="1"/>
  <c r="N10352" i="1" s="1"/>
  <c r="S10352" i="1" s="1"/>
  <c r="M10368" i="1"/>
  <c r="N10368" i="1" s="1"/>
  <c r="N9578" i="1"/>
  <c r="R9721" i="1"/>
  <c r="R9859" i="1"/>
  <c r="R9886" i="1"/>
  <c r="N10100" i="1"/>
  <c r="M10105" i="1"/>
  <c r="N10105" i="1" s="1"/>
  <c r="N10128" i="1"/>
  <c r="N10155" i="1"/>
  <c r="R9909" i="1"/>
  <c r="N9933" i="1"/>
  <c r="R9938" i="1"/>
  <c r="N9943" i="1"/>
  <c r="N9981" i="1"/>
  <c r="N10035" i="1"/>
  <c r="N10044" i="1"/>
  <c r="M10163" i="1"/>
  <c r="N10163" i="1" s="1"/>
  <c r="M10258" i="1"/>
  <c r="N10258" i="1" s="1"/>
  <c r="N9482" i="1"/>
  <c r="N9495" i="1"/>
  <c r="N9521" i="1"/>
  <c r="N9525" i="1"/>
  <c r="R9542" i="1"/>
  <c r="R9558" i="1"/>
  <c r="R9605" i="1"/>
  <c r="R9733" i="1"/>
  <c r="R9743" i="1"/>
  <c r="N9768" i="1"/>
  <c r="N9820" i="1"/>
  <c r="R9929" i="1"/>
  <c r="N9958" i="1"/>
  <c r="N9983" i="1"/>
  <c r="N9990" i="1"/>
  <c r="N9994" i="1"/>
  <c r="N9997" i="1"/>
  <c r="R10055" i="1"/>
  <c r="R10134" i="1"/>
  <c r="N10147" i="1"/>
  <c r="N10204" i="1"/>
  <c r="N10229" i="1"/>
  <c r="N10254" i="1"/>
  <c r="R10260" i="1"/>
  <c r="R10271" i="1"/>
  <c r="M10383" i="1"/>
  <c r="N10383" i="1" s="1"/>
  <c r="R9583" i="1"/>
  <c r="R9597" i="1"/>
  <c r="N9948" i="1"/>
  <c r="N9980" i="1"/>
  <c r="R9484" i="1"/>
  <c r="N9537" i="1"/>
  <c r="R9611" i="1"/>
  <c r="R9622" i="1"/>
  <c r="R9674" i="1"/>
  <c r="N9710" i="1"/>
  <c r="R9855" i="1"/>
  <c r="R9888" i="1"/>
  <c r="N9920" i="1"/>
  <c r="N9923" i="1"/>
  <c r="N9965" i="1"/>
  <c r="R9991" i="1"/>
  <c r="N9993" i="1"/>
  <c r="R9995" i="1"/>
  <c r="N9999" i="1"/>
  <c r="N10034" i="1"/>
  <c r="N10084" i="1"/>
  <c r="R10105" i="1"/>
  <c r="R10122" i="1"/>
  <c r="M10311" i="1"/>
  <c r="N10311" i="1" s="1"/>
  <c r="R9819" i="1"/>
  <c r="R9880" i="1"/>
  <c r="R9920" i="1"/>
  <c r="N10112" i="1"/>
  <c r="M10282" i="1"/>
  <c r="N10282" i="1" s="1"/>
  <c r="M10295" i="1"/>
  <c r="N10295" i="1" s="1"/>
  <c r="N10356" i="1"/>
  <c r="N10399" i="1"/>
  <c r="H24" i="3"/>
  <c r="J24" i="3" s="1"/>
  <c r="K24" i="3" s="1"/>
  <c r="H31" i="3"/>
  <c r="J31" i="3" s="1"/>
  <c r="K31" i="3" s="1"/>
  <c r="H55" i="3"/>
  <c r="H88" i="3"/>
  <c r="J88" i="3" s="1"/>
  <c r="H92" i="3"/>
  <c r="J92" i="3" s="1"/>
  <c r="K92" i="3" s="1"/>
  <c r="H103" i="3"/>
  <c r="J103" i="3" s="1"/>
  <c r="K103" i="3" s="1"/>
  <c r="H169" i="3"/>
  <c r="J169" i="3" s="1"/>
  <c r="H173" i="3"/>
  <c r="J173" i="3" s="1"/>
  <c r="H192" i="3"/>
  <c r="J192" i="3" s="1"/>
  <c r="H301" i="3"/>
  <c r="J301" i="3" s="1"/>
  <c r="K301" i="3" s="1"/>
  <c r="N10387" i="1"/>
  <c r="N10464" i="1"/>
  <c r="R10495" i="1"/>
  <c r="H223" i="3"/>
  <c r="J223" i="3" s="1"/>
  <c r="K223" i="3" s="1"/>
  <c r="H227" i="3"/>
  <c r="J227" i="3" s="1"/>
  <c r="K227" i="3" s="1"/>
  <c r="H298" i="3"/>
  <c r="J298" i="3" s="1"/>
  <c r="J6" i="5"/>
  <c r="J20" i="5"/>
  <c r="N10460" i="1"/>
  <c r="N10470" i="1"/>
  <c r="H111" i="3"/>
  <c r="J111" i="3" s="1"/>
  <c r="K111" i="3" s="1"/>
  <c r="H126" i="3"/>
  <c r="J126" i="3" s="1"/>
  <c r="K126" i="3" s="1"/>
  <c r="H130" i="3"/>
  <c r="J130" i="3" s="1"/>
  <c r="K130" i="3" s="1"/>
  <c r="H200" i="3"/>
  <c r="J200" i="3" s="1"/>
  <c r="K200" i="3" s="1"/>
  <c r="J28" i="5"/>
  <c r="N10138" i="1"/>
  <c r="N10190" i="1"/>
  <c r="R10216" i="1"/>
  <c r="R10223" i="1"/>
  <c r="R10261" i="1"/>
  <c r="R10264" i="1"/>
  <c r="N10275" i="1"/>
  <c r="R10339" i="1"/>
  <c r="R10385" i="1"/>
  <c r="N10406" i="1"/>
  <c r="N10418" i="1"/>
  <c r="N10440" i="1"/>
  <c r="N10444" i="1"/>
  <c r="N10476" i="1"/>
  <c r="N10500" i="1"/>
  <c r="H74" i="3"/>
  <c r="J74" i="3" s="1"/>
  <c r="H251" i="3"/>
  <c r="J251" i="3" s="1"/>
  <c r="K251" i="3" s="1"/>
  <c r="H274" i="3"/>
  <c r="J274" i="3" s="1"/>
  <c r="K274" i="3" s="1"/>
  <c r="R10175" i="1"/>
  <c r="R10279" i="1"/>
  <c r="R10291" i="1"/>
  <c r="N10302" i="1"/>
  <c r="R10313" i="1"/>
  <c r="R10374" i="1"/>
  <c r="R10400" i="1"/>
  <c r="N10436" i="1"/>
  <c r="N10448" i="1"/>
  <c r="N10472" i="1"/>
  <c r="H18" i="3"/>
  <c r="J18" i="3" s="1"/>
  <c r="H90" i="3"/>
  <c r="J90" i="3" s="1"/>
  <c r="H120" i="3"/>
  <c r="J120" i="3" s="1"/>
  <c r="K120" i="3" s="1"/>
  <c r="H124" i="3"/>
  <c r="J124" i="3" s="1"/>
  <c r="K124" i="3" s="1"/>
  <c r="H142" i="3"/>
  <c r="J142" i="3" s="1"/>
  <c r="K142" i="3" s="1"/>
  <c r="H146" i="3"/>
  <c r="J146" i="3" s="1"/>
  <c r="K146" i="3" s="1"/>
  <c r="H167" i="3"/>
  <c r="J167" i="3" s="1"/>
  <c r="H174" i="3"/>
  <c r="J174" i="3" s="1"/>
  <c r="H182" i="3"/>
  <c r="J182" i="3" s="1"/>
  <c r="K182" i="3" s="1"/>
  <c r="H186" i="3"/>
  <c r="J186" i="3" s="1"/>
  <c r="K186" i="3" s="1"/>
  <c r="H236" i="3"/>
  <c r="J236" i="3" s="1"/>
  <c r="K236" i="3" s="1"/>
  <c r="H275" i="3"/>
  <c r="J275" i="3" s="1"/>
  <c r="H282" i="3"/>
  <c r="J282" i="3" s="1"/>
  <c r="K282" i="3" s="1"/>
  <c r="H293" i="3"/>
  <c r="J293" i="3" s="1"/>
  <c r="K293" i="3" s="1"/>
  <c r="J11" i="5"/>
  <c r="J25" i="5"/>
  <c r="N10115" i="1"/>
  <c r="M10123" i="1"/>
  <c r="N10123" i="1" s="1"/>
  <c r="R10124" i="1"/>
  <c r="R10166" i="1"/>
  <c r="M10186" i="1"/>
  <c r="N10186" i="1" s="1"/>
  <c r="M10195" i="1"/>
  <c r="N10195" i="1" s="1"/>
  <c r="N10202" i="1"/>
  <c r="R10273" i="1"/>
  <c r="R10282" i="1"/>
  <c r="N10305" i="1"/>
  <c r="R10312" i="1"/>
  <c r="N10318" i="1"/>
  <c r="R10377" i="1"/>
  <c r="R10396" i="1"/>
  <c r="R10405" i="1"/>
  <c r="R10407" i="1"/>
  <c r="R10434" i="1"/>
  <c r="N10478" i="1"/>
  <c r="N10482" i="1"/>
  <c r="R10484" i="1"/>
  <c r="H33" i="3"/>
  <c r="J33" i="3" s="1"/>
  <c r="K33" i="3" s="1"/>
  <c r="H37" i="3"/>
  <c r="J37" i="3" s="1"/>
  <c r="K37" i="3" s="1"/>
  <c r="N10137" i="1"/>
  <c r="N10165" i="1"/>
  <c r="R10211" i="1"/>
  <c r="N10219" i="1"/>
  <c r="N10238" i="1"/>
  <c r="R10283" i="1"/>
  <c r="R10287" i="1"/>
  <c r="R10320" i="1"/>
  <c r="R10384" i="1"/>
  <c r="R10399" i="1"/>
  <c r="N10416" i="1"/>
  <c r="R10435" i="1"/>
  <c r="R10437" i="1"/>
  <c r="N10454" i="1"/>
  <c r="N10462" i="1"/>
  <c r="H15" i="3"/>
  <c r="J15" i="3" s="1"/>
  <c r="K15" i="3" s="1"/>
  <c r="H198" i="3"/>
  <c r="J198" i="3" s="1"/>
  <c r="K198" i="3" s="1"/>
  <c r="H233" i="3"/>
  <c r="J233" i="3" s="1"/>
  <c r="K233" i="3" s="1"/>
  <c r="H249" i="3"/>
  <c r="J249" i="3" s="1"/>
  <c r="K249" i="3" s="1"/>
  <c r="H253" i="3"/>
  <c r="J253" i="3" s="1"/>
  <c r="K253" i="3" s="1"/>
  <c r="H257" i="3"/>
  <c r="J257" i="3" s="1"/>
  <c r="K257" i="3" s="1"/>
  <c r="H272" i="3"/>
  <c r="J272" i="3" s="1"/>
  <c r="K272" i="3" s="1"/>
  <c r="H304" i="3"/>
  <c r="J304" i="3" s="1"/>
  <c r="R10194" i="1"/>
  <c r="N10234" i="1"/>
  <c r="R10249" i="1"/>
  <c r="R10272" i="1"/>
  <c r="N10279" i="1"/>
  <c r="R10290" i="1"/>
  <c r="N10403" i="1"/>
  <c r="N10468" i="1"/>
  <c r="R10489" i="1"/>
  <c r="N10492" i="1"/>
  <c r="R10499" i="1"/>
  <c r="H27" i="3"/>
  <c r="H34" i="3"/>
  <c r="J34" i="3" s="1"/>
  <c r="K34" i="3" s="1"/>
  <c r="H50" i="3"/>
  <c r="J50" i="3" s="1"/>
  <c r="K50" i="3" s="1"/>
  <c r="H69" i="3"/>
  <c r="J69" i="3" s="1"/>
  <c r="K69" i="3" s="1"/>
  <c r="H125" i="3"/>
  <c r="J125" i="3" s="1"/>
  <c r="K125" i="3" s="1"/>
  <c r="H129" i="3"/>
  <c r="J129" i="3" s="1"/>
  <c r="K129" i="3" s="1"/>
  <c r="H161" i="3"/>
  <c r="J161" i="3" s="1"/>
  <c r="K161" i="3" s="1"/>
  <c r="H165" i="3"/>
  <c r="J165" i="3" s="1"/>
  <c r="K165" i="3" s="1"/>
  <c r="H176" i="3"/>
  <c r="J176" i="3" s="1"/>
  <c r="H184" i="3"/>
  <c r="J184" i="3" s="1"/>
  <c r="K184" i="3" s="1"/>
  <c r="H195" i="3"/>
  <c r="J195" i="3" s="1"/>
  <c r="K195" i="3" s="1"/>
  <c r="H203" i="3"/>
  <c r="J203" i="3" s="1"/>
  <c r="K203" i="3" s="1"/>
  <c r="H218" i="3"/>
  <c r="J218" i="3" s="1"/>
  <c r="K218" i="3" s="1"/>
  <c r="H226" i="3"/>
  <c r="J226" i="3" s="1"/>
  <c r="K226" i="3" s="1"/>
  <c r="H269" i="3"/>
  <c r="J269" i="3" s="1"/>
  <c r="K269" i="3" s="1"/>
  <c r="H297" i="3"/>
  <c r="J297" i="3" s="1"/>
  <c r="R536" i="1"/>
  <c r="N356" i="1"/>
  <c r="R423" i="1"/>
  <c r="R480" i="1"/>
  <c r="R584" i="1"/>
  <c r="R598" i="1"/>
  <c r="R488" i="1"/>
  <c r="R579" i="1"/>
  <c r="R630" i="1"/>
  <c r="R631" i="1"/>
  <c r="R973" i="1"/>
  <c r="R718" i="1"/>
  <c r="N560" i="1"/>
  <c r="R504" i="1"/>
  <c r="R558" i="1"/>
  <c r="N582" i="1"/>
  <c r="R677" i="1"/>
  <c r="R741" i="1"/>
  <c r="N345" i="1"/>
  <c r="N607" i="1"/>
  <c r="R548" i="1"/>
  <c r="N600" i="1"/>
  <c r="R615" i="1"/>
  <c r="N703" i="1"/>
  <c r="R750" i="1"/>
  <c r="N12" i="1"/>
  <c r="N16" i="1"/>
  <c r="N20" i="1"/>
  <c r="N24" i="1"/>
  <c r="N28" i="1"/>
  <c r="R31" i="1"/>
  <c r="N62" i="1"/>
  <c r="N66" i="1"/>
  <c r="N70" i="1"/>
  <c r="N74" i="1"/>
  <c r="N78" i="1"/>
  <c r="N82" i="1"/>
  <c r="N86" i="1"/>
  <c r="N90" i="1"/>
  <c r="R113" i="1"/>
  <c r="R117" i="1"/>
  <c r="R121" i="1"/>
  <c r="N140" i="1"/>
  <c r="N158" i="1"/>
  <c r="R231" i="1"/>
  <c r="R266" i="1"/>
  <c r="R302" i="1"/>
  <c r="R314" i="1"/>
  <c r="R337" i="1"/>
  <c r="R352" i="1"/>
  <c r="N368" i="1"/>
  <c r="R378" i="1"/>
  <c r="N407" i="1"/>
  <c r="R416" i="1"/>
  <c r="N439" i="1"/>
  <c r="R484" i="1"/>
  <c r="N487" i="1"/>
  <c r="N490" i="1"/>
  <c r="N512" i="1"/>
  <c r="R521" i="1"/>
  <c r="R553" i="1"/>
  <c r="R572" i="1"/>
  <c r="N581" i="1"/>
  <c r="R585" i="1"/>
  <c r="R612" i="1"/>
  <c r="R647" i="1"/>
  <c r="R663" i="1"/>
  <c r="R689" i="1"/>
  <c r="R693" i="1"/>
  <c r="R752" i="1"/>
  <c r="R761" i="1"/>
  <c r="R777" i="1"/>
  <c r="R788" i="1"/>
  <c r="N796" i="1"/>
  <c r="R827" i="1"/>
  <c r="R914" i="1"/>
  <c r="R919" i="1"/>
  <c r="R932" i="1"/>
  <c r="R958" i="1"/>
  <c r="R1008" i="1"/>
  <c r="R1022" i="1"/>
  <c r="R1038" i="1"/>
  <c r="M1105" i="1"/>
  <c r="N1105" i="1" s="1"/>
  <c r="R1159" i="1"/>
  <c r="N253" i="1"/>
  <c r="N262" i="1"/>
  <c r="N308" i="1"/>
  <c r="N408" i="1"/>
  <c r="R430" i="1"/>
  <c r="N440" i="1"/>
  <c r="N452" i="1"/>
  <c r="N461" i="1"/>
  <c r="R520" i="1"/>
  <c r="N538" i="1"/>
  <c r="N573" i="1"/>
  <c r="N575" i="1"/>
  <c r="R583" i="1"/>
  <c r="R620" i="1"/>
  <c r="N745" i="1"/>
  <c r="R760" i="1"/>
  <c r="R838" i="1"/>
  <c r="R980" i="1"/>
  <c r="M1093" i="1"/>
  <c r="N1093" i="1" s="1"/>
  <c r="M1129" i="1"/>
  <c r="N1129" i="1" s="1"/>
  <c r="M1145" i="1"/>
  <c r="N1145" i="1" s="1"/>
  <c r="M1179" i="1"/>
  <c r="N1179" i="1" s="1"/>
  <c r="N2" i="1"/>
  <c r="R328" i="1"/>
  <c r="N384" i="1"/>
  <c r="R418" i="1"/>
  <c r="N433" i="1"/>
  <c r="N474" i="1"/>
  <c r="R517" i="1"/>
  <c r="R567" i="1"/>
  <c r="R604" i="1"/>
  <c r="N614" i="1"/>
  <c r="R636" i="1"/>
  <c r="M663" i="1"/>
  <c r="N663" i="1" s="1"/>
  <c r="M681" i="1"/>
  <c r="N681" i="1" s="1"/>
  <c r="M763" i="1"/>
  <c r="N763" i="1" s="1"/>
  <c r="M779" i="1"/>
  <c r="N779" i="1" s="1"/>
  <c r="R807" i="1"/>
  <c r="R988" i="1"/>
  <c r="M1001" i="1"/>
  <c r="N1001" i="1" s="1"/>
  <c r="M1081" i="1"/>
  <c r="N1081" i="1" s="1"/>
  <c r="M1173" i="1"/>
  <c r="N1173" i="1" s="1"/>
  <c r="M1193" i="1"/>
  <c r="N1193" i="1" s="1"/>
  <c r="M1241" i="1"/>
  <c r="N1241" i="1" s="1"/>
  <c r="N306" i="1"/>
  <c r="R58" i="1"/>
  <c r="N310" i="1"/>
  <c r="R317" i="1"/>
  <c r="R329" i="1"/>
  <c r="N336" i="1"/>
  <c r="M400" i="1"/>
  <c r="N400" i="1" s="1"/>
  <c r="N412" i="1"/>
  <c r="N427" i="1"/>
  <c r="M434" i="1"/>
  <c r="N434" i="1" s="1"/>
  <c r="N450" i="1"/>
  <c r="N459" i="1"/>
  <c r="M471" i="1"/>
  <c r="N471" i="1" s="1"/>
  <c r="R481" i="1"/>
  <c r="M485" i="1"/>
  <c r="N485" i="1" s="1"/>
  <c r="N489" i="1"/>
  <c r="N496" i="1"/>
  <c r="N528" i="1"/>
  <c r="N530" i="1"/>
  <c r="N533" i="1"/>
  <c r="R537" i="1"/>
  <c r="M542" i="1"/>
  <c r="N542" i="1" s="1"/>
  <c r="M551" i="1"/>
  <c r="N551" i="1" s="1"/>
  <c r="N561" i="1"/>
  <c r="M613" i="1"/>
  <c r="N613" i="1" s="1"/>
  <c r="N646" i="1"/>
  <c r="R684" i="1"/>
  <c r="R712" i="1"/>
  <c r="N725" i="1"/>
  <c r="R745" i="1"/>
  <c r="N749" i="1"/>
  <c r="R755" i="1"/>
  <c r="N757" i="1"/>
  <c r="R785" i="1"/>
  <c r="R791" i="1"/>
  <c r="R796" i="1"/>
  <c r="N805" i="1"/>
  <c r="N826" i="1"/>
  <c r="R855" i="1"/>
  <c r="R864" i="1"/>
  <c r="N869" i="1"/>
  <c r="R870" i="1"/>
  <c r="N879" i="1"/>
  <c r="R882" i="1"/>
  <c r="M889" i="1"/>
  <c r="N889" i="1" s="1"/>
  <c r="R896" i="1"/>
  <c r="R898" i="1"/>
  <c r="M905" i="1"/>
  <c r="N905" i="1" s="1"/>
  <c r="N923" i="1"/>
  <c r="N939" i="1"/>
  <c r="M1017" i="1"/>
  <c r="N1017" i="1" s="1"/>
  <c r="M1025" i="1"/>
  <c r="N1025" i="1" s="1"/>
  <c r="M1041" i="1"/>
  <c r="N1041" i="1" s="1"/>
  <c r="R1069" i="1"/>
  <c r="R1076" i="1"/>
  <c r="R1099" i="1"/>
  <c r="R1117" i="1"/>
  <c r="R1133" i="1"/>
  <c r="R1153" i="1"/>
  <c r="M1205" i="1"/>
  <c r="N1205" i="1" s="1"/>
  <c r="R1232" i="1"/>
  <c r="M1235" i="1"/>
  <c r="N1235" i="1" s="1"/>
  <c r="R1244" i="1"/>
  <c r="R1325" i="1"/>
  <c r="R1377" i="1"/>
  <c r="R1389" i="1"/>
  <c r="N6" i="1"/>
  <c r="R457" i="1"/>
  <c r="R465" i="1"/>
  <c r="R519" i="1"/>
  <c r="M543" i="1"/>
  <c r="N543" i="1" s="1"/>
  <c r="R576" i="1"/>
  <c r="M583" i="1"/>
  <c r="N583" i="1" s="1"/>
  <c r="M589" i="1"/>
  <c r="N589" i="1" s="1"/>
  <c r="R596" i="1"/>
  <c r="M653" i="1"/>
  <c r="N653" i="1" s="1"/>
  <c r="M678" i="1"/>
  <c r="N678" i="1" s="1"/>
  <c r="M679" i="1"/>
  <c r="N679" i="1" s="1"/>
  <c r="M694" i="1"/>
  <c r="N694" i="1" s="1"/>
  <c r="R700" i="1"/>
  <c r="M709" i="1"/>
  <c r="N709" i="1" s="1"/>
  <c r="M767" i="1"/>
  <c r="N767" i="1" s="1"/>
  <c r="N770" i="1"/>
  <c r="M818" i="1"/>
  <c r="N818" i="1" s="1"/>
  <c r="M850" i="1"/>
  <c r="N850" i="1" s="1"/>
  <c r="M858" i="1"/>
  <c r="N858" i="1" s="1"/>
  <c r="R887" i="1"/>
  <c r="R903" i="1"/>
  <c r="R941" i="1"/>
  <c r="R989" i="1"/>
  <c r="N997" i="1"/>
  <c r="N1013" i="1"/>
  <c r="M1033" i="1"/>
  <c r="N1033" i="1" s="1"/>
  <c r="M1049" i="1"/>
  <c r="N1049" i="1" s="1"/>
  <c r="R1165" i="1"/>
  <c r="M343" i="1"/>
  <c r="N343" i="1" s="1"/>
  <c r="M352" i="1"/>
  <c r="N352" i="1" s="1"/>
  <c r="R425" i="1"/>
  <c r="R126" i="1"/>
  <c r="N160" i="1"/>
  <c r="N164" i="1"/>
  <c r="N168" i="1"/>
  <c r="N172" i="1"/>
  <c r="N235" i="1"/>
  <c r="N283" i="1"/>
  <c r="N292" i="1"/>
  <c r="N313" i="1"/>
  <c r="N338" i="1"/>
  <c r="R355" i="1"/>
  <c r="R387" i="1"/>
  <c r="N415" i="1"/>
  <c r="N455" i="1"/>
  <c r="R460" i="1"/>
  <c r="N468" i="1"/>
  <c r="N480" i="1"/>
  <c r="N482" i="1"/>
  <c r="N503" i="1"/>
  <c r="N506" i="1"/>
  <c r="R513" i="1"/>
  <c r="N535" i="1"/>
  <c r="N597" i="1"/>
  <c r="R599" i="1"/>
  <c r="N648" i="1"/>
  <c r="N656" i="1"/>
  <c r="R668" i="1"/>
  <c r="R690" i="1"/>
  <c r="N718" i="1"/>
  <c r="R721" i="1"/>
  <c r="R746" i="1"/>
  <c r="N773" i="1"/>
  <c r="N792" i="1"/>
  <c r="R797" i="1"/>
  <c r="R812" i="1"/>
  <c r="R844" i="1"/>
  <c r="R871" i="1"/>
  <c r="R884" i="1"/>
  <c r="R900" i="1"/>
  <c r="M927" i="1"/>
  <c r="N927" i="1" s="1"/>
  <c r="R934" i="1"/>
  <c r="M1061" i="1"/>
  <c r="N1061" i="1" s="1"/>
  <c r="M1087" i="1"/>
  <c r="N1087" i="1" s="1"/>
  <c r="M1091" i="1"/>
  <c r="N1091" i="1" s="1"/>
  <c r="M1109" i="1"/>
  <c r="N1109" i="1" s="1"/>
  <c r="M1147" i="1"/>
  <c r="N1147" i="1" s="1"/>
  <c r="R1149" i="1"/>
  <c r="R1212" i="1"/>
  <c r="R1315" i="1"/>
  <c r="R1379" i="1"/>
  <c r="R1631" i="1"/>
  <c r="N116" i="1"/>
  <c r="N120" i="1"/>
  <c r="N124" i="1"/>
  <c r="N146" i="1"/>
  <c r="N242" i="1"/>
  <c r="N290" i="1"/>
  <c r="N358" i="1"/>
  <c r="M359" i="1"/>
  <c r="N359" i="1" s="1"/>
  <c r="M360" i="1"/>
  <c r="N360" i="1" s="1"/>
  <c r="N375" i="1"/>
  <c r="N391" i="1"/>
  <c r="N397" i="1"/>
  <c r="R401" i="1"/>
  <c r="R403" i="1"/>
  <c r="M443" i="1"/>
  <c r="N443" i="1" s="1"/>
  <c r="R445" i="1"/>
  <c r="M449" i="1"/>
  <c r="N449" i="1" s="1"/>
  <c r="N465" i="1"/>
  <c r="N501" i="1"/>
  <c r="M517" i="1"/>
  <c r="N517" i="1" s="1"/>
  <c r="N522" i="1"/>
  <c r="M534" i="1"/>
  <c r="N534" i="1" s="1"/>
  <c r="R540" i="1"/>
  <c r="N554" i="1"/>
  <c r="M567" i="1"/>
  <c r="N567" i="1" s="1"/>
  <c r="N569" i="1"/>
  <c r="N570" i="1"/>
  <c r="N586" i="1"/>
  <c r="N592" i="1"/>
  <c r="N593" i="1"/>
  <c r="N598" i="1"/>
  <c r="M623" i="1"/>
  <c r="N623" i="1" s="1"/>
  <c r="M632" i="1"/>
  <c r="N632" i="1" s="1"/>
  <c r="N633" i="1"/>
  <c r="R648" i="1"/>
  <c r="M654" i="1"/>
  <c r="N654" i="1" s="1"/>
  <c r="R664" i="1"/>
  <c r="M701" i="1"/>
  <c r="N701" i="1" s="1"/>
  <c r="R704" i="1"/>
  <c r="M710" i="1"/>
  <c r="N710" i="1" s="1"/>
  <c r="M726" i="1"/>
  <c r="N726" i="1" s="1"/>
  <c r="N731" i="1"/>
  <c r="N740" i="1"/>
  <c r="N741" i="1"/>
  <c r="R743" i="1"/>
  <c r="M758" i="1"/>
  <c r="N758" i="1" s="1"/>
  <c r="R764" i="1"/>
  <c r="R771" i="1"/>
  <c r="N774" i="1"/>
  <c r="N786" i="1"/>
  <c r="R828" i="1"/>
  <c r="M856" i="1"/>
  <c r="N856" i="1" s="1"/>
  <c r="N857" i="1"/>
  <c r="R868" i="1"/>
  <c r="N917" i="1"/>
  <c r="R918" i="1"/>
  <c r="R936" i="1"/>
  <c r="N943" i="1"/>
  <c r="R944" i="1"/>
  <c r="R951" i="1"/>
  <c r="N991" i="1"/>
  <c r="R992" i="1"/>
  <c r="M1003" i="1"/>
  <c r="N1003" i="1" s="1"/>
  <c r="R1004" i="1"/>
  <c r="M1073" i="1"/>
  <c r="N1073" i="1" s="1"/>
  <c r="R1082" i="1"/>
  <c r="R1168" i="1"/>
  <c r="N36" i="1"/>
  <c r="R156" i="1"/>
  <c r="N237" i="1"/>
  <c r="N246" i="1"/>
  <c r="N285" i="1"/>
  <c r="R298" i="1"/>
  <c r="R351" i="1"/>
  <c r="N390" i="1"/>
  <c r="R400" i="1"/>
  <c r="N418" i="1"/>
  <c r="N429" i="1"/>
  <c r="N464" i="1"/>
  <c r="N466" i="1"/>
  <c r="R471" i="1"/>
  <c r="N477" i="1"/>
  <c r="R530" i="1"/>
  <c r="N549" i="1"/>
  <c r="N558" i="1"/>
  <c r="N574" i="1"/>
  <c r="R645" i="1"/>
  <c r="R661" i="1"/>
  <c r="M672" i="1"/>
  <c r="N672" i="1" s="1"/>
  <c r="N690" i="1"/>
  <c r="R698" i="1"/>
  <c r="N746" i="1"/>
  <c r="N783" i="1"/>
  <c r="R824" i="1"/>
  <c r="N839" i="1"/>
  <c r="N841" i="1"/>
  <c r="M842" i="1"/>
  <c r="N842" i="1" s="1"/>
  <c r="N847" i="1"/>
  <c r="N855" i="1"/>
  <c r="R874" i="1"/>
  <c r="R910" i="1"/>
  <c r="R935" i="1"/>
  <c r="R1012" i="1"/>
  <c r="R1101" i="1"/>
  <c r="M1177" i="1"/>
  <c r="N1177" i="1" s="1"/>
  <c r="M1183" i="1"/>
  <c r="N1183" i="1" s="1"/>
  <c r="R1190" i="1"/>
  <c r="M1195" i="1"/>
  <c r="N1195" i="1" s="1"/>
  <c r="M1203" i="1"/>
  <c r="N1203" i="1" s="1"/>
  <c r="M1251" i="1"/>
  <c r="N1251" i="1" s="1"/>
  <c r="R1281" i="1"/>
  <c r="R1236" i="1"/>
  <c r="R1248" i="1"/>
  <c r="R1265" i="1"/>
  <c r="R1309" i="1"/>
  <c r="R1341" i="1"/>
  <c r="R1356" i="1"/>
  <c r="R1418" i="1"/>
  <c r="R1424" i="1"/>
  <c r="R1434" i="1"/>
  <c r="R1440" i="1"/>
  <c r="R1554" i="1"/>
  <c r="R1600" i="1"/>
  <c r="R1614" i="1"/>
  <c r="R1662" i="1"/>
  <c r="R1666" i="1"/>
  <c r="M1675" i="1"/>
  <c r="N1675" i="1" s="1"/>
  <c r="R1728" i="1"/>
  <c r="M1758" i="1"/>
  <c r="N1758" i="1" s="1"/>
  <c r="M1784" i="1"/>
  <c r="N1784" i="1" s="1"/>
  <c r="R1838" i="1"/>
  <c r="M1840" i="1"/>
  <c r="N1840" i="1" s="1"/>
  <c r="M1848" i="1"/>
  <c r="N1848" i="1" s="1"/>
  <c r="M1858" i="1"/>
  <c r="N1858" i="1" s="1"/>
  <c r="M1891" i="1"/>
  <c r="N1891" i="1" s="1"/>
  <c r="R1902" i="1"/>
  <c r="M1929" i="1"/>
  <c r="N1929" i="1" s="1"/>
  <c r="M2022" i="1"/>
  <c r="N2022" i="1" s="1"/>
  <c r="M2082" i="1"/>
  <c r="N2082" i="1" s="1"/>
  <c r="R2795" i="1"/>
  <c r="R2811" i="1"/>
  <c r="R1124" i="1"/>
  <c r="R1188" i="1"/>
  <c r="R1200" i="1"/>
  <c r="R1216" i="1"/>
  <c r="R1235" i="1"/>
  <c r="R1408" i="1"/>
  <c r="R1492" i="1"/>
  <c r="R1504" i="1"/>
  <c r="R1540" i="1"/>
  <c r="M1695" i="1"/>
  <c r="N1695" i="1" s="1"/>
  <c r="M1708" i="1"/>
  <c r="N1708" i="1" s="1"/>
  <c r="M1743" i="1"/>
  <c r="N1743" i="1" s="1"/>
  <c r="M1800" i="1"/>
  <c r="N1800" i="1" s="1"/>
  <c r="M2006" i="1"/>
  <c r="N2006" i="1" s="1"/>
  <c r="M2038" i="1"/>
  <c r="N2038" i="1" s="1"/>
  <c r="N2315" i="1"/>
  <c r="R1085" i="1"/>
  <c r="R1169" i="1"/>
  <c r="R1184" i="1"/>
  <c r="R1249" i="1"/>
  <c r="N1257" i="1"/>
  <c r="N1259" i="1"/>
  <c r="N1279" i="1"/>
  <c r="R1280" i="1"/>
  <c r="N1299" i="1"/>
  <c r="N1301" i="1"/>
  <c r="N1313" i="1"/>
  <c r="N1317" i="1"/>
  <c r="N1329" i="1"/>
  <c r="N1349" i="1"/>
  <c r="R1376" i="1"/>
  <c r="N1427" i="1"/>
  <c r="N1429" i="1"/>
  <c r="N1443" i="1"/>
  <c r="N1445" i="1"/>
  <c r="R1476" i="1"/>
  <c r="R1490" i="1"/>
  <c r="N1523" i="1"/>
  <c r="N1525" i="1"/>
  <c r="N1567" i="1"/>
  <c r="N1575" i="1"/>
  <c r="R1584" i="1"/>
  <c r="R1592" i="1"/>
  <c r="M1627" i="1"/>
  <c r="N1627" i="1" s="1"/>
  <c r="N1641" i="1"/>
  <c r="M1655" i="1"/>
  <c r="N1655" i="1" s="1"/>
  <c r="N1659" i="1"/>
  <c r="N1689" i="1"/>
  <c r="M1694" i="1"/>
  <c r="N1694" i="1" s="1"/>
  <c r="R1697" i="1"/>
  <c r="M1707" i="1"/>
  <c r="N1707" i="1" s="1"/>
  <c r="N1720" i="1"/>
  <c r="R1722" i="1"/>
  <c r="N1736" i="1"/>
  <c r="R1741" i="1"/>
  <c r="M1742" i="1"/>
  <c r="N1742" i="1" s="1"/>
  <c r="N1752" i="1"/>
  <c r="R1763" i="1"/>
  <c r="M1765" i="1"/>
  <c r="N1765" i="1" s="1"/>
  <c r="N1778" i="1"/>
  <c r="R1786" i="1"/>
  <c r="M1833" i="1"/>
  <c r="N1833" i="1" s="1"/>
  <c r="N1843" i="1"/>
  <c r="N1887" i="1"/>
  <c r="N1893" i="1"/>
  <c r="M1917" i="1"/>
  <c r="N1917" i="1" s="1"/>
  <c r="N1935" i="1"/>
  <c r="R1956" i="1"/>
  <c r="R1293" i="1"/>
  <c r="R1337" i="1"/>
  <c r="R1474" i="1"/>
  <c r="R1560" i="1"/>
  <c r="R1568" i="1"/>
  <c r="R1576" i="1"/>
  <c r="M1669" i="1"/>
  <c r="N1669" i="1" s="1"/>
  <c r="M1803" i="1"/>
  <c r="N1803" i="1" s="1"/>
  <c r="M1819" i="1"/>
  <c r="N1819" i="1" s="1"/>
  <c r="M1832" i="1"/>
  <c r="N1832" i="1" s="1"/>
  <c r="N1051" i="1"/>
  <c r="R1052" i="1"/>
  <c r="N1059" i="1"/>
  <c r="R1060" i="1"/>
  <c r="R1080" i="1"/>
  <c r="R1092" i="1"/>
  <c r="N1103" i="1"/>
  <c r="R1104" i="1"/>
  <c r="R1107" i="1"/>
  <c r="N1131" i="1"/>
  <c r="N1139" i="1"/>
  <c r="N1141" i="1"/>
  <c r="N1157" i="1"/>
  <c r="N1171" i="1"/>
  <c r="R1196" i="1"/>
  <c r="N1211" i="1"/>
  <c r="N1225" i="1"/>
  <c r="N1243" i="1"/>
  <c r="R1256" i="1"/>
  <c r="N1265" i="1"/>
  <c r="N1297" i="1"/>
  <c r="R1300" i="1"/>
  <c r="N1311" i="1"/>
  <c r="R1312" i="1"/>
  <c r="N1327" i="1"/>
  <c r="R1328" i="1"/>
  <c r="R1355" i="1"/>
  <c r="N1361" i="1"/>
  <c r="N1371" i="1"/>
  <c r="R1395" i="1"/>
  <c r="R1428" i="1"/>
  <c r="R1444" i="1"/>
  <c r="R1458" i="1"/>
  <c r="R1524" i="1"/>
  <c r="M1615" i="1"/>
  <c r="N1615" i="1" s="1"/>
  <c r="R1656" i="1"/>
  <c r="M1667" i="1"/>
  <c r="N1667" i="1" s="1"/>
  <c r="R1670" i="1"/>
  <c r="R1674" i="1"/>
  <c r="R1709" i="1"/>
  <c r="M1718" i="1"/>
  <c r="N1718" i="1" s="1"/>
  <c r="R1754" i="1"/>
  <c r="M1763" i="1"/>
  <c r="N1763" i="1" s="1"/>
  <c r="R1767" i="1"/>
  <c r="N1769" i="1"/>
  <c r="R1813" i="1"/>
  <c r="R1814" i="1"/>
  <c r="R1867" i="1"/>
  <c r="M1957" i="1"/>
  <c r="N1957" i="1" s="1"/>
  <c r="R1969" i="1"/>
  <c r="M1987" i="1"/>
  <c r="N1987" i="1" s="1"/>
  <c r="M2005" i="1"/>
  <c r="N2005" i="1" s="1"/>
  <c r="M2061" i="1"/>
  <c r="N2061" i="1" s="1"/>
  <c r="R2694" i="1"/>
  <c r="R2805" i="1"/>
  <c r="R2893" i="1"/>
  <c r="N697" i="1"/>
  <c r="N729" i="1"/>
  <c r="R737" i="1"/>
  <c r="N754" i="1"/>
  <c r="N762" i="1"/>
  <c r="R790" i="1"/>
  <c r="R856" i="1"/>
  <c r="R916" i="1"/>
  <c r="R928" i="1"/>
  <c r="R996" i="1"/>
  <c r="R1088" i="1"/>
  <c r="R1156" i="1"/>
  <c r="R1252" i="1"/>
  <c r="N1273" i="1"/>
  <c r="N1285" i="1"/>
  <c r="N1365" i="1"/>
  <c r="R1375" i="1"/>
  <c r="N1385" i="1"/>
  <c r="N1387" i="1"/>
  <c r="R1412" i="1"/>
  <c r="R1426" i="1"/>
  <c r="R1442" i="1"/>
  <c r="N1451" i="1"/>
  <c r="R1466" i="1"/>
  <c r="R1482" i="1"/>
  <c r="R1508" i="1"/>
  <c r="N1515" i="1"/>
  <c r="R1522" i="1"/>
  <c r="N1555" i="1"/>
  <c r="N1557" i="1"/>
  <c r="R1558" i="1"/>
  <c r="N1565" i="1"/>
  <c r="N1581" i="1"/>
  <c r="N1589" i="1"/>
  <c r="N1601" i="1"/>
  <c r="R1604" i="1"/>
  <c r="N1623" i="1"/>
  <c r="N1625" i="1"/>
  <c r="N1631" i="1"/>
  <c r="R1634" i="1"/>
  <c r="N1643" i="1"/>
  <c r="N1663" i="1"/>
  <c r="R1715" i="1"/>
  <c r="N1746" i="1"/>
  <c r="N1756" i="1"/>
  <c r="R1759" i="1"/>
  <c r="R1779" i="1"/>
  <c r="M1781" i="1"/>
  <c r="N1781" i="1" s="1"/>
  <c r="N1787" i="1"/>
  <c r="R1798" i="1"/>
  <c r="R1830" i="1"/>
  <c r="N1910" i="1"/>
  <c r="N1970" i="1"/>
  <c r="R2052" i="1"/>
  <c r="M2077" i="1"/>
  <c r="N2077" i="1" s="1"/>
  <c r="R2686" i="1"/>
  <c r="R2724" i="1"/>
  <c r="R2743" i="1"/>
  <c r="R2772" i="1"/>
  <c r="R1032" i="1"/>
  <c r="R1040" i="1"/>
  <c r="N1057" i="1"/>
  <c r="R1116" i="1"/>
  <c r="N1137" i="1"/>
  <c r="R1140" i="1"/>
  <c r="R1172" i="1"/>
  <c r="R1197" i="1"/>
  <c r="R1213" i="1"/>
  <c r="N1219" i="1"/>
  <c r="N1221" i="1"/>
  <c r="N1237" i="1"/>
  <c r="N1249" i="1"/>
  <c r="N1263" i="1"/>
  <c r="R1264" i="1"/>
  <c r="N1275" i="1"/>
  <c r="R1296" i="1"/>
  <c r="R1308" i="1"/>
  <c r="R1340" i="1"/>
  <c r="R1360" i="1"/>
  <c r="R1373" i="1"/>
  <c r="R1393" i="1"/>
  <c r="R1410" i="1"/>
  <c r="N1419" i="1"/>
  <c r="N1435" i="1"/>
  <c r="R1472" i="1"/>
  <c r="R1488" i="1"/>
  <c r="R1506" i="1"/>
  <c r="R1530" i="1"/>
  <c r="N1535" i="1"/>
  <c r="R1536" i="1"/>
  <c r="R1559" i="1"/>
  <c r="N1573" i="1"/>
  <c r="N1595" i="1"/>
  <c r="R1596" i="1"/>
  <c r="N1609" i="1"/>
  <c r="R1610" i="1"/>
  <c r="R1626" i="1"/>
  <c r="R1628" i="1"/>
  <c r="N1633" i="1"/>
  <c r="M1649" i="1"/>
  <c r="N1649" i="1" s="1"/>
  <c r="M1677" i="1"/>
  <c r="N1677" i="1" s="1"/>
  <c r="R1702" i="1"/>
  <c r="N1724" i="1"/>
  <c r="R1731" i="1"/>
  <c r="M1750" i="1"/>
  <c r="N1750" i="1" s="1"/>
  <c r="R1758" i="1"/>
  <c r="M1762" i="1"/>
  <c r="N1762" i="1" s="1"/>
  <c r="R1789" i="1"/>
  <c r="M1794" i="1"/>
  <c r="N1794" i="1" s="1"/>
  <c r="R1825" i="1"/>
  <c r="M1826" i="1"/>
  <c r="N1826" i="1" s="1"/>
  <c r="R1837" i="1"/>
  <c r="N1871" i="1"/>
  <c r="M1922" i="1"/>
  <c r="N1922" i="1" s="1"/>
  <c r="R1936" i="1"/>
  <c r="M1973" i="1"/>
  <c r="N1973" i="1" s="1"/>
  <c r="M1977" i="1"/>
  <c r="N1977" i="1" s="1"/>
  <c r="R2014" i="1"/>
  <c r="R2717" i="1"/>
  <c r="R2734" i="1"/>
  <c r="R2804" i="1"/>
  <c r="R2836" i="1"/>
  <c r="R2941" i="1"/>
  <c r="R655" i="1"/>
  <c r="N692" i="1"/>
  <c r="N693" i="1"/>
  <c r="R697" i="1"/>
  <c r="R699" i="1"/>
  <c r="N706" i="1"/>
  <c r="M708" i="1"/>
  <c r="N708" i="1" s="1"/>
  <c r="R729" i="1"/>
  <c r="N734" i="1"/>
  <c r="N737" i="1"/>
  <c r="M750" i="1"/>
  <c r="N750" i="1" s="1"/>
  <c r="R795" i="1"/>
  <c r="N810" i="1"/>
  <c r="N812" i="1"/>
  <c r="N828" i="1"/>
  <c r="R880" i="1"/>
  <c r="N955" i="1"/>
  <c r="R964" i="1"/>
  <c r="N975" i="1"/>
  <c r="R976" i="1"/>
  <c r="N987" i="1"/>
  <c r="R1000" i="1"/>
  <c r="R1048" i="1"/>
  <c r="N1067" i="1"/>
  <c r="N1099" i="1"/>
  <c r="R1100" i="1"/>
  <c r="N1115" i="1"/>
  <c r="N1123" i="1"/>
  <c r="N1125" i="1"/>
  <c r="R1152" i="1"/>
  <c r="R1204" i="1"/>
  <c r="R1272" i="1"/>
  <c r="R1284" i="1"/>
  <c r="R1324" i="1"/>
  <c r="R1450" i="1"/>
  <c r="R1456" i="1"/>
  <c r="R1500" i="1"/>
  <c r="R1514" i="1"/>
  <c r="R1556" i="1"/>
  <c r="R1564" i="1"/>
  <c r="R1580" i="1"/>
  <c r="R1588" i="1"/>
  <c r="N1613" i="1"/>
  <c r="R1622" i="1"/>
  <c r="R1630" i="1"/>
  <c r="N1647" i="1"/>
  <c r="N1657" i="1"/>
  <c r="R1658" i="1"/>
  <c r="M1661" i="1"/>
  <c r="N1661" i="1" s="1"/>
  <c r="R1685" i="1"/>
  <c r="M1696" i="1"/>
  <c r="N1696" i="1" s="1"/>
  <c r="N1710" i="1"/>
  <c r="R1712" i="1"/>
  <c r="N1717" i="1"/>
  <c r="N1721" i="1"/>
  <c r="R1726" i="1"/>
  <c r="M1733" i="1"/>
  <c r="N1733" i="1" s="1"/>
  <c r="R1747" i="1"/>
  <c r="M1749" i="1"/>
  <c r="N1749" i="1" s="1"/>
  <c r="R1757" i="1"/>
  <c r="N1768" i="1"/>
  <c r="R1770" i="1"/>
  <c r="R1796" i="1"/>
  <c r="R1808" i="1"/>
  <c r="N1813" i="1"/>
  <c r="N1822" i="1"/>
  <c r="R1870" i="1"/>
  <c r="N1877" i="1"/>
  <c r="R1886" i="1"/>
  <c r="R1904" i="1"/>
  <c r="N1925" i="1"/>
  <c r="R1958" i="1"/>
  <c r="R1963" i="1"/>
  <c r="N1965" i="1"/>
  <c r="M1976" i="1"/>
  <c r="N1976" i="1" s="1"/>
  <c r="R2670" i="1"/>
  <c r="R2756" i="1"/>
  <c r="R2763" i="1"/>
  <c r="R2119" i="1"/>
  <c r="R2265" i="1"/>
  <c r="R2371" i="1"/>
  <c r="R2387" i="1"/>
  <c r="R2564" i="1"/>
  <c r="R2632" i="1"/>
  <c r="R2634" i="1"/>
  <c r="R2640" i="1"/>
  <c r="R2642" i="1"/>
  <c r="R2667" i="1"/>
  <c r="R2674" i="1"/>
  <c r="R2716" i="1"/>
  <c r="R2747" i="1"/>
  <c r="R2749" i="1"/>
  <c r="R2814" i="1"/>
  <c r="R2827" i="1"/>
  <c r="R2843" i="1"/>
  <c r="R2845" i="1"/>
  <c r="R2860" i="1"/>
  <c r="R2903" i="1"/>
  <c r="M2915" i="1"/>
  <c r="N2915" i="1" s="1"/>
  <c r="R2926" i="1"/>
  <c r="R2964" i="1"/>
  <c r="R2973" i="1"/>
  <c r="M2978" i="1"/>
  <c r="N2978" i="1" s="1"/>
  <c r="R3003" i="1"/>
  <c r="N3032" i="1"/>
  <c r="R3124" i="1"/>
  <c r="R3140" i="1"/>
  <c r="M3180" i="1"/>
  <c r="N3180" i="1" s="1"/>
  <c r="R3183" i="1"/>
  <c r="R3204" i="1"/>
  <c r="R3213" i="1"/>
  <c r="R3229" i="1"/>
  <c r="M3317" i="1"/>
  <c r="N3317" i="1" s="1"/>
  <c r="N1806" i="1"/>
  <c r="R1809" i="1"/>
  <c r="N1823" i="1"/>
  <c r="N1836" i="1"/>
  <c r="R1876" i="1"/>
  <c r="N1884" i="1"/>
  <c r="R1892" i="1"/>
  <c r="N1920" i="1"/>
  <c r="N1932" i="1"/>
  <c r="N1983" i="1"/>
  <c r="R1985" i="1"/>
  <c r="N2000" i="1"/>
  <c r="N2032" i="1"/>
  <c r="R2065" i="1"/>
  <c r="N2073" i="1"/>
  <c r="N2083" i="1"/>
  <c r="N2151" i="1"/>
  <c r="N2161" i="1"/>
  <c r="N2181" i="1"/>
  <c r="R2201" i="1"/>
  <c r="N2205" i="1"/>
  <c r="N2269" i="1"/>
  <c r="N2291" i="1"/>
  <c r="R2313" i="1"/>
  <c r="N2317" i="1"/>
  <c r="N2321" i="1"/>
  <c r="N2325" i="1"/>
  <c r="N2333" i="1"/>
  <c r="R2345" i="1"/>
  <c r="N2349" i="1"/>
  <c r="N2353" i="1"/>
  <c r="N2357" i="1"/>
  <c r="R2409" i="1"/>
  <c r="N2413" i="1"/>
  <c r="N2417" i="1"/>
  <c r="R2432" i="1"/>
  <c r="N2467" i="1"/>
  <c r="N2493" i="1"/>
  <c r="N2545" i="1"/>
  <c r="N2561" i="1"/>
  <c r="N2609" i="1"/>
  <c r="N2631" i="1"/>
  <c r="N2639" i="1"/>
  <c r="R2648" i="1"/>
  <c r="R2656" i="1"/>
  <c r="R2720" i="1"/>
  <c r="N2774" i="1"/>
  <c r="N2785" i="1"/>
  <c r="N2790" i="1"/>
  <c r="N2799" i="1"/>
  <c r="R2806" i="1"/>
  <c r="R2822" i="1"/>
  <c r="N2847" i="1"/>
  <c r="N2853" i="1"/>
  <c r="R2878" i="1"/>
  <c r="R2886" i="1"/>
  <c r="N2895" i="1"/>
  <c r="N2908" i="1"/>
  <c r="R2918" i="1"/>
  <c r="R2924" i="1"/>
  <c r="N2933" i="1"/>
  <c r="R2934" i="1"/>
  <c r="N2943" i="1"/>
  <c r="R2945" i="1"/>
  <c r="R2950" i="1"/>
  <c r="N2959" i="1"/>
  <c r="M3000" i="1"/>
  <c r="N3000" i="1" s="1"/>
  <c r="N3004" i="1"/>
  <c r="M3019" i="1"/>
  <c r="N3019" i="1" s="1"/>
  <c r="N3020" i="1"/>
  <c r="N3048" i="1"/>
  <c r="N3071" i="1"/>
  <c r="R3073" i="1"/>
  <c r="N3093" i="1"/>
  <c r="N3105" i="1"/>
  <c r="N3121" i="1"/>
  <c r="N3125" i="1"/>
  <c r="N3141" i="1"/>
  <c r="N3151" i="1"/>
  <c r="N3167" i="1"/>
  <c r="N3242" i="1"/>
  <c r="N3254" i="1"/>
  <c r="R3332" i="1"/>
  <c r="N3341" i="1"/>
  <c r="R3377" i="1"/>
  <c r="R3412" i="1"/>
  <c r="R3416" i="1"/>
  <c r="R3425" i="1"/>
  <c r="R3434" i="1"/>
  <c r="R3442" i="1"/>
  <c r="R3452" i="1"/>
  <c r="N3475" i="1"/>
  <c r="R3497" i="1"/>
  <c r="N3498" i="1"/>
  <c r="R3592" i="1"/>
  <c r="R3610" i="1"/>
  <c r="R3652" i="1"/>
  <c r="R3743" i="1"/>
  <c r="N3818" i="1"/>
  <c r="N3835" i="1"/>
  <c r="N3842" i="1"/>
  <c r="R2045" i="1"/>
  <c r="M2195" i="1"/>
  <c r="N2195" i="1" s="1"/>
  <c r="R2211" i="1"/>
  <c r="M2247" i="1"/>
  <c r="N2247" i="1" s="1"/>
  <c r="R2259" i="1"/>
  <c r="M2267" i="1"/>
  <c r="N2267" i="1" s="1"/>
  <c r="R2275" i="1"/>
  <c r="R2339" i="1"/>
  <c r="N2387" i="1"/>
  <c r="M2451" i="1"/>
  <c r="N2451" i="1" s="1"/>
  <c r="N2501" i="1"/>
  <c r="M2515" i="1"/>
  <c r="N2515" i="1" s="1"/>
  <c r="M2519" i="1"/>
  <c r="N2519" i="1" s="1"/>
  <c r="M2535" i="1"/>
  <c r="N2535" i="1" s="1"/>
  <c r="M2589" i="1"/>
  <c r="N2589" i="1" s="1"/>
  <c r="M2599" i="1"/>
  <c r="N2599" i="1" s="1"/>
  <c r="N2617" i="1"/>
  <c r="M2663" i="1"/>
  <c r="N2663" i="1" s="1"/>
  <c r="R2664" i="1"/>
  <c r="N2673" i="1"/>
  <c r="M2681" i="1"/>
  <c r="N2681" i="1" s="1"/>
  <c r="R2702" i="1"/>
  <c r="N2707" i="1"/>
  <c r="M2710" i="1"/>
  <c r="N2710" i="1" s="1"/>
  <c r="N2747" i="1"/>
  <c r="M2771" i="1"/>
  <c r="N2771" i="1" s="1"/>
  <c r="R2774" i="1"/>
  <c r="R2779" i="1"/>
  <c r="N2783" i="1"/>
  <c r="R2790" i="1"/>
  <c r="N2815" i="1"/>
  <c r="N2827" i="1"/>
  <c r="R2834" i="1"/>
  <c r="N2840" i="1"/>
  <c r="M2842" i="1"/>
  <c r="N2842" i="1" s="1"/>
  <c r="R2854" i="1"/>
  <c r="N2868" i="1"/>
  <c r="M2870" i="1"/>
  <c r="N2870" i="1" s="1"/>
  <c r="R2877" i="1"/>
  <c r="R2900" i="1"/>
  <c r="M2913" i="1"/>
  <c r="N2913" i="1" s="1"/>
  <c r="M2914" i="1"/>
  <c r="N2914" i="1" s="1"/>
  <c r="N2947" i="1"/>
  <c r="N2973" i="1"/>
  <c r="N2987" i="1"/>
  <c r="M3003" i="1"/>
  <c r="N3003" i="1" s="1"/>
  <c r="M3010" i="1"/>
  <c r="N3010" i="1" s="1"/>
  <c r="M3051" i="1"/>
  <c r="N3051" i="1" s="1"/>
  <c r="N3055" i="1"/>
  <c r="N3066" i="1"/>
  <c r="R3126" i="1"/>
  <c r="R3169" i="1"/>
  <c r="N3187" i="1"/>
  <c r="R3236" i="1"/>
  <c r="N3347" i="1"/>
  <c r="N3438" i="1"/>
  <c r="M3444" i="1"/>
  <c r="N3444" i="1" s="1"/>
  <c r="N3474" i="1"/>
  <c r="N3477" i="1"/>
  <c r="R3626" i="1"/>
  <c r="R1847" i="1"/>
  <c r="N1872" i="1"/>
  <c r="N1888" i="1"/>
  <c r="N1899" i="1"/>
  <c r="N1904" i="1"/>
  <c r="N1919" i="1"/>
  <c r="R1921" i="1"/>
  <c r="N1931" i="1"/>
  <c r="R1933" i="1"/>
  <c r="N1936" i="1"/>
  <c r="R1972" i="1"/>
  <c r="N1999" i="1"/>
  <c r="R2001" i="1"/>
  <c r="N2025" i="1"/>
  <c r="R2033" i="1"/>
  <c r="R2040" i="1"/>
  <c r="N2047" i="1"/>
  <c r="N2066" i="1"/>
  <c r="N2088" i="1"/>
  <c r="N2098" i="1"/>
  <c r="N2120" i="1"/>
  <c r="M2147" i="1"/>
  <c r="N2147" i="1" s="1"/>
  <c r="R2163" i="1"/>
  <c r="N2165" i="1"/>
  <c r="M2179" i="1"/>
  <c r="N2179" i="1" s="1"/>
  <c r="N2183" i="1"/>
  <c r="R2227" i="1"/>
  <c r="N2229" i="1"/>
  <c r="R2251" i="1"/>
  <c r="N2429" i="1"/>
  <c r="N2497" i="1"/>
  <c r="M2531" i="1"/>
  <c r="N2531" i="1" s="1"/>
  <c r="M2573" i="1"/>
  <c r="N2573" i="1" s="1"/>
  <c r="R2601" i="1"/>
  <c r="N2603" i="1"/>
  <c r="R2677" i="1"/>
  <c r="R2691" i="1"/>
  <c r="R2710" i="1"/>
  <c r="M2760" i="1"/>
  <c r="N2760" i="1" s="1"/>
  <c r="N2767" i="1"/>
  <c r="N2829" i="1"/>
  <c r="R2850" i="1"/>
  <c r="N2869" i="1"/>
  <c r="N2879" i="1"/>
  <c r="N2893" i="1"/>
  <c r="R2909" i="1"/>
  <c r="R2919" i="1"/>
  <c r="N2931" i="1"/>
  <c r="R2939" i="1"/>
  <c r="R2961" i="1"/>
  <c r="R2975" i="1"/>
  <c r="N3062" i="1"/>
  <c r="N3073" i="1"/>
  <c r="N3080" i="1"/>
  <c r="R3083" i="1"/>
  <c r="N3084" i="1"/>
  <c r="N3116" i="1"/>
  <c r="R3156" i="1"/>
  <c r="R3185" i="1"/>
  <c r="R3301" i="1"/>
  <c r="R3361" i="1"/>
  <c r="R3428" i="1"/>
  <c r="N3491" i="1"/>
  <c r="R3493" i="1"/>
  <c r="R3722" i="1"/>
  <c r="R3899" i="1"/>
  <c r="R1984" i="1"/>
  <c r="R1988" i="1"/>
  <c r="N1992" i="1"/>
  <c r="M2009" i="1"/>
  <c r="N2009" i="1" s="1"/>
  <c r="N2018" i="1"/>
  <c r="R2039" i="1"/>
  <c r="R2043" i="1"/>
  <c r="N2054" i="1"/>
  <c r="R2093" i="1"/>
  <c r="N2104" i="1"/>
  <c r="R2125" i="1"/>
  <c r="M2133" i="1"/>
  <c r="N2133" i="1" s="1"/>
  <c r="M2155" i="1"/>
  <c r="N2155" i="1" s="1"/>
  <c r="R2186" i="1"/>
  <c r="R2219" i="1"/>
  <c r="R2297" i="1"/>
  <c r="R2307" i="1"/>
  <c r="M2341" i="1"/>
  <c r="N2341" i="1" s="1"/>
  <c r="M2371" i="1"/>
  <c r="N2371" i="1" s="1"/>
  <c r="N2401" i="1"/>
  <c r="R2585" i="1"/>
  <c r="R2619" i="1"/>
  <c r="R2688" i="1"/>
  <c r="R2737" i="1"/>
  <c r="R2752" i="1"/>
  <c r="R2820" i="1"/>
  <c r="R2852" i="1"/>
  <c r="R2870" i="1"/>
  <c r="R2884" i="1"/>
  <c r="R2955" i="1"/>
  <c r="R2971" i="1"/>
  <c r="N2981" i="1"/>
  <c r="R2989" i="1"/>
  <c r="R3012" i="1"/>
  <c r="R3021" i="1"/>
  <c r="R3060" i="1"/>
  <c r="R3211" i="1"/>
  <c r="M3212" i="1"/>
  <c r="N3212" i="1" s="1"/>
  <c r="R3411" i="1"/>
  <c r="R1699" i="1"/>
  <c r="N1705" i="1"/>
  <c r="R1725" i="1"/>
  <c r="R1739" i="1"/>
  <c r="R1771" i="1"/>
  <c r="R1773" i="1"/>
  <c r="N1788" i="1"/>
  <c r="N1801" i="1"/>
  <c r="N1817" i="1"/>
  <c r="R1821" i="1"/>
  <c r="R1844" i="1"/>
  <c r="M1849" i="1"/>
  <c r="N1849" i="1" s="1"/>
  <c r="M1859" i="1"/>
  <c r="N1859" i="1" s="1"/>
  <c r="R1873" i="1"/>
  <c r="R1889" i="1"/>
  <c r="R1905" i="1"/>
  <c r="R1937" i="1"/>
  <c r="N1952" i="1"/>
  <c r="R1971" i="1"/>
  <c r="R1979" i="1"/>
  <c r="N1980" i="1"/>
  <c r="N2002" i="1"/>
  <c r="M2013" i="1"/>
  <c r="N2013" i="1" s="1"/>
  <c r="R2020" i="1"/>
  <c r="N2034" i="1"/>
  <c r="R2049" i="1"/>
  <c r="N2072" i="1"/>
  <c r="R2109" i="1"/>
  <c r="N2112" i="1"/>
  <c r="M2117" i="1"/>
  <c r="N2117" i="1" s="1"/>
  <c r="N2127" i="1"/>
  <c r="N2134" i="1"/>
  <c r="N2163" i="1"/>
  <c r="R2185" i="1"/>
  <c r="N2193" i="1"/>
  <c r="N2227" i="1"/>
  <c r="R2235" i="1"/>
  <c r="R2243" i="1"/>
  <c r="R2249" i="1"/>
  <c r="M2323" i="1"/>
  <c r="N2323" i="1" s="1"/>
  <c r="M2327" i="1"/>
  <c r="N2327" i="1" s="1"/>
  <c r="M2355" i="1"/>
  <c r="N2355" i="1" s="1"/>
  <c r="M2359" i="1"/>
  <c r="N2359" i="1" s="1"/>
  <c r="M2375" i="1"/>
  <c r="N2375" i="1" s="1"/>
  <c r="R2393" i="1"/>
  <c r="R2403" i="1"/>
  <c r="M2419" i="1"/>
  <c r="N2419" i="1" s="1"/>
  <c r="M2427" i="1"/>
  <c r="N2427" i="1" s="1"/>
  <c r="N2461" i="1"/>
  <c r="M2487" i="1"/>
  <c r="N2487" i="1" s="1"/>
  <c r="M2491" i="1"/>
  <c r="N2491" i="1" s="1"/>
  <c r="N2499" i="1"/>
  <c r="M2509" i="1"/>
  <c r="N2509" i="1" s="1"/>
  <c r="N2517" i="1"/>
  <c r="N2525" i="1"/>
  <c r="M2547" i="1"/>
  <c r="N2547" i="1" s="1"/>
  <c r="M2563" i="1"/>
  <c r="N2563" i="1" s="1"/>
  <c r="M2567" i="1"/>
  <c r="N2567" i="1" s="1"/>
  <c r="M2625" i="1"/>
  <c r="N2625" i="1" s="1"/>
  <c r="R2627" i="1"/>
  <c r="M2633" i="1"/>
  <c r="N2633" i="1" s="1"/>
  <c r="R2635" i="1"/>
  <c r="M2641" i="1"/>
  <c r="N2641" i="1" s="1"/>
  <c r="R2643" i="1"/>
  <c r="R2646" i="1"/>
  <c r="R2654" i="1"/>
  <c r="R2662" i="1"/>
  <c r="R2669" i="1"/>
  <c r="M2679" i="1"/>
  <c r="N2679" i="1" s="1"/>
  <c r="R2680" i="1"/>
  <c r="R2683" i="1"/>
  <c r="R2695" i="1"/>
  <c r="R2700" i="1"/>
  <c r="N2703" i="1"/>
  <c r="M2714" i="1"/>
  <c r="N2714" i="1" s="1"/>
  <c r="N2723" i="1"/>
  <c r="M2726" i="1"/>
  <c r="N2726" i="1" s="1"/>
  <c r="R2729" i="1"/>
  <c r="N2754" i="1"/>
  <c r="N2776" i="1"/>
  <c r="N2781" i="1"/>
  <c r="M2795" i="1"/>
  <c r="N2795" i="1" s="1"/>
  <c r="N2802" i="1"/>
  <c r="M2808" i="1"/>
  <c r="N2808" i="1" s="1"/>
  <c r="M2811" i="1"/>
  <c r="N2811" i="1" s="1"/>
  <c r="N2818" i="1"/>
  <c r="R2828" i="1"/>
  <c r="N2833" i="1"/>
  <c r="N2850" i="1"/>
  <c r="M2858" i="1"/>
  <c r="N2858" i="1" s="1"/>
  <c r="M2888" i="1"/>
  <c r="N2888" i="1" s="1"/>
  <c r="M2891" i="1"/>
  <c r="N2891" i="1" s="1"/>
  <c r="M2899" i="1"/>
  <c r="N2899" i="1" s="1"/>
  <c r="M2902" i="1"/>
  <c r="N2902" i="1" s="1"/>
  <c r="R2907" i="1"/>
  <c r="R2923" i="1"/>
  <c r="M2930" i="1"/>
  <c r="N2930" i="1" s="1"/>
  <c r="R2933" i="1"/>
  <c r="N2939" i="1"/>
  <c r="N2961" i="1"/>
  <c r="M2968" i="1"/>
  <c r="N2968" i="1" s="1"/>
  <c r="R2982" i="1"/>
  <c r="R2997" i="1"/>
  <c r="M3025" i="1"/>
  <c r="N3025" i="1" s="1"/>
  <c r="N3046" i="1"/>
  <c r="R3062" i="1"/>
  <c r="R3067" i="1"/>
  <c r="N3157" i="1"/>
  <c r="R3163" i="1"/>
  <c r="N3199" i="1"/>
  <c r="R3201" i="1"/>
  <c r="M3228" i="1"/>
  <c r="N3228" i="1" s="1"/>
  <c r="M3244" i="1"/>
  <c r="N3244" i="1" s="1"/>
  <c r="M3253" i="1"/>
  <c r="N3253" i="1" s="1"/>
  <c r="R3356" i="1"/>
  <c r="N3458" i="1"/>
  <c r="M3459" i="1"/>
  <c r="N3459" i="1" s="1"/>
  <c r="R3469" i="1"/>
  <c r="R3571" i="1"/>
  <c r="R3594" i="1"/>
  <c r="R3667" i="1"/>
  <c r="R3690" i="1"/>
  <c r="N1605" i="1"/>
  <c r="R1618" i="1"/>
  <c r="N1635" i="1"/>
  <c r="N1645" i="1"/>
  <c r="R1650" i="1"/>
  <c r="N1653" i="1"/>
  <c r="R1678" i="1"/>
  <c r="R1769" i="1"/>
  <c r="N1785" i="1"/>
  <c r="R1805" i="1"/>
  <c r="N1885" i="1"/>
  <c r="N1901" i="1"/>
  <c r="N1963" i="1"/>
  <c r="R1965" i="1"/>
  <c r="N1968" i="1"/>
  <c r="N1996" i="1"/>
  <c r="N2008" i="1"/>
  <c r="N2024" i="1"/>
  <c r="R2036" i="1"/>
  <c r="M2045" i="1"/>
  <c r="N2045" i="1" s="1"/>
  <c r="R2061" i="1"/>
  <c r="R2067" i="1"/>
  <c r="N2075" i="1"/>
  <c r="R2077" i="1"/>
  <c r="N2080" i="1"/>
  <c r="M2085" i="1"/>
  <c r="N2085" i="1" s="1"/>
  <c r="N2093" i="1"/>
  <c r="N2095" i="1"/>
  <c r="N2096" i="1"/>
  <c r="R2099" i="1"/>
  <c r="N2111" i="1"/>
  <c r="N2118" i="1"/>
  <c r="N2125" i="1"/>
  <c r="R2129" i="1"/>
  <c r="N2145" i="1"/>
  <c r="R2169" i="1"/>
  <c r="N2177" i="1"/>
  <c r="R2195" i="1"/>
  <c r="N2197" i="1"/>
  <c r="M2211" i="1"/>
  <c r="N2211" i="1" s="1"/>
  <c r="R2217" i="1"/>
  <c r="M2253" i="1"/>
  <c r="N2253" i="1" s="1"/>
  <c r="M2259" i="1"/>
  <c r="N2259" i="1" s="1"/>
  <c r="M2263" i="1"/>
  <c r="N2263" i="1" s="1"/>
  <c r="M2275" i="1"/>
  <c r="N2275" i="1" s="1"/>
  <c r="M2279" i="1"/>
  <c r="N2279" i="1" s="1"/>
  <c r="M2299" i="1"/>
  <c r="N2299" i="1" s="1"/>
  <c r="N2307" i="1"/>
  <c r="M2339" i="1"/>
  <c r="N2339" i="1" s="1"/>
  <c r="R2377" i="1"/>
  <c r="M2483" i="1"/>
  <c r="N2483" i="1" s="1"/>
  <c r="M2579" i="1"/>
  <c r="N2579" i="1" s="1"/>
  <c r="M2649" i="1"/>
  <c r="N2649" i="1" s="1"/>
  <c r="R2651" i="1"/>
  <c r="M2657" i="1"/>
  <c r="N2657" i="1" s="1"/>
  <c r="R2659" i="1"/>
  <c r="R2675" i="1"/>
  <c r="R2701" i="1"/>
  <c r="R2750" i="1"/>
  <c r="N2753" i="1"/>
  <c r="N2778" i="1"/>
  <c r="N2786" i="1"/>
  <c r="N2801" i="1"/>
  <c r="N2817" i="1"/>
  <c r="M2824" i="1"/>
  <c r="N2824" i="1" s="1"/>
  <c r="R2830" i="1"/>
  <c r="M2834" i="1"/>
  <c r="N2834" i="1" s="1"/>
  <c r="M2835" i="1"/>
  <c r="N2835" i="1" s="1"/>
  <c r="M2838" i="1"/>
  <c r="N2838" i="1" s="1"/>
  <c r="N2849" i="1"/>
  <c r="N2866" i="1"/>
  <c r="N2877" i="1"/>
  <c r="N2882" i="1"/>
  <c r="N2884" i="1"/>
  <c r="M2898" i="1"/>
  <c r="N2898" i="1" s="1"/>
  <c r="N2900" i="1"/>
  <c r="R2902" i="1"/>
  <c r="R2959" i="1"/>
  <c r="M2971" i="1"/>
  <c r="N2971" i="1" s="1"/>
  <c r="N2975" i="1"/>
  <c r="R2996" i="1"/>
  <c r="N2998" i="1"/>
  <c r="M3009" i="1"/>
  <c r="N3009" i="1" s="1"/>
  <c r="R3014" i="1"/>
  <c r="R3028" i="1"/>
  <c r="R3039" i="1"/>
  <c r="N3045" i="1"/>
  <c r="N3061" i="1"/>
  <c r="R3089" i="1"/>
  <c r="R3093" i="1"/>
  <c r="R3101" i="1"/>
  <c r="N3144" i="1"/>
  <c r="N3169" i="1"/>
  <c r="R3172" i="1"/>
  <c r="N3208" i="1"/>
  <c r="N3215" i="1"/>
  <c r="R3217" i="1"/>
  <c r="R3227" i="1"/>
  <c r="N3251" i="1"/>
  <c r="M3260" i="1"/>
  <c r="N3260" i="1" s="1"/>
  <c r="R3275" i="1"/>
  <c r="N3292" i="1"/>
  <c r="R3307" i="1"/>
  <c r="R3308" i="1"/>
  <c r="N3318" i="1"/>
  <c r="R3329" i="1"/>
  <c r="R3364" i="1"/>
  <c r="R3371" i="1"/>
  <c r="R3403" i="1"/>
  <c r="M3450" i="1"/>
  <c r="N3450" i="1" s="1"/>
  <c r="R3484" i="1"/>
  <c r="N3490" i="1"/>
  <c r="R3546" i="1"/>
  <c r="M3557" i="1"/>
  <c r="N3557" i="1" s="1"/>
  <c r="R3706" i="1"/>
  <c r="R3835" i="1"/>
  <c r="R3871" i="1"/>
  <c r="R1811" i="1"/>
  <c r="N1821" i="1"/>
  <c r="N1838" i="1"/>
  <c r="R1841" i="1"/>
  <c r="R1854" i="1"/>
  <c r="R1872" i="1"/>
  <c r="N1874" i="1"/>
  <c r="N1890" i="1"/>
  <c r="N1906" i="1"/>
  <c r="R1924" i="1"/>
  <c r="N1938" i="1"/>
  <c r="R1953" i="1"/>
  <c r="N1958" i="1"/>
  <c r="N1971" i="1"/>
  <c r="N1974" i="1"/>
  <c r="N1979" i="1"/>
  <c r="R1981" i="1"/>
  <c r="R1993" i="1"/>
  <c r="R2004" i="1"/>
  <c r="N2040" i="1"/>
  <c r="N2050" i="1"/>
  <c r="R2073" i="1"/>
  <c r="N2079" i="1"/>
  <c r="N2086" i="1"/>
  <c r="N2089" i="1"/>
  <c r="N2109" i="1"/>
  <c r="R2113" i="1"/>
  <c r="N2121" i="1"/>
  <c r="R2147" i="1"/>
  <c r="N2149" i="1"/>
  <c r="R2179" i="1"/>
  <c r="R2180" i="1"/>
  <c r="R2233" i="1"/>
  <c r="N2243" i="1"/>
  <c r="R2248" i="1"/>
  <c r="R2281" i="1"/>
  <c r="R2291" i="1"/>
  <c r="N2293" i="1"/>
  <c r="R2296" i="1"/>
  <c r="R2329" i="1"/>
  <c r="R2361" i="1"/>
  <c r="R2434" i="1"/>
  <c r="N2435" i="1"/>
  <c r="N2477" i="1"/>
  <c r="N2541" i="1"/>
  <c r="N2557" i="1"/>
  <c r="R2584" i="1"/>
  <c r="N2605" i="1"/>
  <c r="R2616" i="1"/>
  <c r="R2618" i="1"/>
  <c r="M2665" i="1"/>
  <c r="N2665" i="1" s="1"/>
  <c r="R2672" i="1"/>
  <c r="R2682" i="1"/>
  <c r="N2689" i="1"/>
  <c r="R2693" i="1"/>
  <c r="N2695" i="1"/>
  <c r="R2698" i="1"/>
  <c r="R2742" i="1"/>
  <c r="R2758" i="1"/>
  <c r="N2763" i="1"/>
  <c r="R2798" i="1"/>
  <c r="R2815" i="1"/>
  <c r="R2829" i="1"/>
  <c r="N2865" i="1"/>
  <c r="R2869" i="1"/>
  <c r="N2872" i="1"/>
  <c r="N2881" i="1"/>
  <c r="M2897" i="1"/>
  <c r="N2897" i="1" s="1"/>
  <c r="N2904" i="1"/>
  <c r="N2909" i="1"/>
  <c r="N2923" i="1"/>
  <c r="R2927" i="1"/>
  <c r="M2993" i="1"/>
  <c r="N2993" i="1" s="1"/>
  <c r="R3019" i="1"/>
  <c r="R3035" i="1"/>
  <c r="R3085" i="1"/>
  <c r="R3092" i="1"/>
  <c r="R3105" i="1"/>
  <c r="N3110" i="1"/>
  <c r="R3147" i="1"/>
  <c r="N3148" i="1"/>
  <c r="M3173" i="1"/>
  <c r="N3173" i="1" s="1"/>
  <c r="R3190" i="1"/>
  <c r="N3201" i="1"/>
  <c r="R3249" i="1"/>
  <c r="R3291" i="1"/>
  <c r="N3445" i="1"/>
  <c r="M3449" i="1"/>
  <c r="N3449" i="1" s="1"/>
  <c r="R3473" i="1"/>
  <c r="R3517" i="1"/>
  <c r="R3624" i="1"/>
  <c r="R3259" i="1"/>
  <c r="R3265" i="1"/>
  <c r="N3267" i="1"/>
  <c r="R3270" i="1"/>
  <c r="R3284" i="1"/>
  <c r="R3297" i="1"/>
  <c r="N3299" i="1"/>
  <c r="N3320" i="1"/>
  <c r="N3328" i="1"/>
  <c r="R3345" i="1"/>
  <c r="N3376" i="1"/>
  <c r="R3394" i="1"/>
  <c r="R3401" i="1"/>
  <c r="R3409" i="1"/>
  <c r="R3418" i="1"/>
  <c r="R3426" i="1"/>
  <c r="R3460" i="1"/>
  <c r="R3465" i="1"/>
  <c r="R3468" i="1"/>
  <c r="R3481" i="1"/>
  <c r="R3495" i="1"/>
  <c r="R3580" i="1"/>
  <c r="N3593" i="1"/>
  <c r="R3619" i="1"/>
  <c r="N3625" i="1"/>
  <c r="R3647" i="1"/>
  <c r="N3651" i="1"/>
  <c r="R3679" i="1"/>
  <c r="R3703" i="1"/>
  <c r="R3724" i="1"/>
  <c r="R3738" i="1"/>
  <c r="N3742" i="1"/>
  <c r="R3800" i="1"/>
  <c r="R3866" i="1"/>
  <c r="N3870" i="1"/>
  <c r="R3903" i="1"/>
  <c r="N3907" i="1"/>
  <c r="R3914" i="1"/>
  <c r="R3960" i="1"/>
  <c r="R3967" i="1"/>
  <c r="R4010" i="1"/>
  <c r="N4018" i="1"/>
  <c r="R4024" i="1"/>
  <c r="R4035" i="1"/>
  <c r="M4073" i="1"/>
  <c r="N4073" i="1" s="1"/>
  <c r="R4090" i="1"/>
  <c r="M4168" i="1"/>
  <c r="N4168" i="1" s="1"/>
  <c r="M4212" i="1"/>
  <c r="N4212" i="1" s="1"/>
  <c r="N4238" i="1"/>
  <c r="N4328" i="1"/>
  <c r="R4403" i="1"/>
  <c r="M4410" i="1"/>
  <c r="N4410" i="1" s="1"/>
  <c r="N4426" i="1"/>
  <c r="R4640" i="1"/>
  <c r="R3572" i="1"/>
  <c r="R3604" i="1"/>
  <c r="R3640" i="1"/>
  <c r="R3656" i="1"/>
  <c r="R3658" i="1"/>
  <c r="R3660" i="1"/>
  <c r="R3668" i="1"/>
  <c r="R3676" i="1"/>
  <c r="R3702" i="1"/>
  <c r="N3705" i="1"/>
  <c r="N3715" i="1"/>
  <c r="R3720" i="1"/>
  <c r="R3784" i="1"/>
  <c r="R3807" i="1"/>
  <c r="N3811" i="1"/>
  <c r="R3823" i="1"/>
  <c r="N3827" i="1"/>
  <c r="R3848" i="1"/>
  <c r="N3897" i="1"/>
  <c r="N3930" i="1"/>
  <c r="R3935" i="1"/>
  <c r="N3945" i="1"/>
  <c r="N3977" i="1"/>
  <c r="M4151" i="1"/>
  <c r="N4151" i="1" s="1"/>
  <c r="M4215" i="1"/>
  <c r="N4215" i="1" s="1"/>
  <c r="N2994" i="1"/>
  <c r="N2995" i="1"/>
  <c r="R2998" i="1"/>
  <c r="N3002" i="1"/>
  <c r="N3016" i="1"/>
  <c r="N3039" i="1"/>
  <c r="N3059" i="1"/>
  <c r="N3091" i="1"/>
  <c r="R3094" i="1"/>
  <c r="N3098" i="1"/>
  <c r="N3135" i="1"/>
  <c r="N3155" i="1"/>
  <c r="R3158" i="1"/>
  <c r="N3162" i="1"/>
  <c r="N3189" i="1"/>
  <c r="N3221" i="1"/>
  <c r="N3279" i="1"/>
  <c r="N3285" i="1"/>
  <c r="N3304" i="1"/>
  <c r="N3360" i="1"/>
  <c r="N3381" i="1"/>
  <c r="M3437" i="1"/>
  <c r="N3437" i="1" s="1"/>
  <c r="R3446" i="1"/>
  <c r="N3476" i="1"/>
  <c r="N3481" i="1"/>
  <c r="M3497" i="1"/>
  <c r="N3497" i="1" s="1"/>
  <c r="N3520" i="1"/>
  <c r="N3523" i="1"/>
  <c r="N3543" i="1"/>
  <c r="N3552" i="1"/>
  <c r="N3577" i="1"/>
  <c r="R3593" i="1"/>
  <c r="R3597" i="1"/>
  <c r="N3623" i="1"/>
  <c r="R3629" i="1"/>
  <c r="N3689" i="1"/>
  <c r="N3694" i="1"/>
  <c r="N3703" i="1"/>
  <c r="S3703" i="1" s="1"/>
  <c r="N3726" i="1"/>
  <c r="N3815" i="1"/>
  <c r="N3817" i="1"/>
  <c r="M3820" i="1"/>
  <c r="N3820" i="1" s="1"/>
  <c r="N3831" i="1"/>
  <c r="N3833" i="1"/>
  <c r="M3836" i="1"/>
  <c r="N3836" i="1" s="1"/>
  <c r="N3843" i="1"/>
  <c r="N3852" i="1"/>
  <c r="M3931" i="1"/>
  <c r="N3931" i="1" s="1"/>
  <c r="N3938" i="1"/>
  <c r="N3943" i="1"/>
  <c r="N3954" i="1"/>
  <c r="N3955" i="1"/>
  <c r="N3961" i="1"/>
  <c r="M3968" i="1"/>
  <c r="N3968" i="1" s="1"/>
  <c r="N3975" i="1"/>
  <c r="N3989" i="1"/>
  <c r="R3992" i="1"/>
  <c r="N4053" i="1"/>
  <c r="M4119" i="1"/>
  <c r="N4119" i="1" s="1"/>
  <c r="N4175" i="1"/>
  <c r="N4281" i="1"/>
  <c r="N4403" i="1"/>
  <c r="M4419" i="1"/>
  <c r="N4419" i="1" s="1"/>
  <c r="N4449" i="1"/>
  <c r="N4737" i="1"/>
  <c r="N4753" i="1"/>
  <c r="R3467" i="1"/>
  <c r="R3476" i="1"/>
  <c r="R3545" i="1"/>
  <c r="R3564" i="1"/>
  <c r="M3578" i="1"/>
  <c r="N3578" i="1" s="1"/>
  <c r="R3612" i="1"/>
  <c r="M3618" i="1"/>
  <c r="N3618" i="1" s="1"/>
  <c r="M3621" i="1"/>
  <c r="N3621" i="1" s="1"/>
  <c r="R3699" i="1"/>
  <c r="M3707" i="1"/>
  <c r="N3707" i="1" s="1"/>
  <c r="R3736" i="1"/>
  <c r="R3755" i="1"/>
  <c r="N3779" i="1"/>
  <c r="N3795" i="1"/>
  <c r="N3801" i="1"/>
  <c r="M3858" i="1"/>
  <c r="N3858" i="1" s="1"/>
  <c r="M3877" i="1"/>
  <c r="N3877" i="1" s="1"/>
  <c r="R3880" i="1"/>
  <c r="R3883" i="1"/>
  <c r="R3898" i="1"/>
  <c r="M4080" i="1"/>
  <c r="N4080" i="1" s="1"/>
  <c r="M4254" i="1"/>
  <c r="N4254" i="1" s="1"/>
  <c r="M4399" i="1"/>
  <c r="N4399" i="1" s="1"/>
  <c r="N3326" i="1"/>
  <c r="N3333" i="1"/>
  <c r="N3339" i="1"/>
  <c r="N3387" i="1"/>
  <c r="N3435" i="1"/>
  <c r="N3443" i="1"/>
  <c r="N3499" i="1"/>
  <c r="N3547" i="1"/>
  <c r="N3548" i="1"/>
  <c r="N3589" i="1"/>
  <c r="N3603" i="1"/>
  <c r="N3605" i="1"/>
  <c r="N3641" i="1"/>
  <c r="N3642" i="1"/>
  <c r="N3657" i="1"/>
  <c r="R3683" i="1"/>
  <c r="R3752" i="1"/>
  <c r="N3785" i="1"/>
  <c r="N3808" i="1"/>
  <c r="R3818" i="1"/>
  <c r="N3824" i="1"/>
  <c r="R3834" i="1"/>
  <c r="N3849" i="1"/>
  <c r="N3923" i="1"/>
  <c r="N3929" i="1"/>
  <c r="R3946" i="1"/>
  <c r="R3979" i="1"/>
  <c r="N4067" i="1"/>
  <c r="M4185" i="1"/>
  <c r="N4185" i="1" s="1"/>
  <c r="M4194" i="1"/>
  <c r="N4194" i="1" s="1"/>
  <c r="M4206" i="1"/>
  <c r="N4206" i="1" s="1"/>
  <c r="N4214" i="1"/>
  <c r="M4217" i="1"/>
  <c r="N4217" i="1" s="1"/>
  <c r="R4219" i="1"/>
  <c r="R4239" i="1"/>
  <c r="M4245" i="1"/>
  <c r="N4245" i="1" s="1"/>
  <c r="N4372" i="1"/>
  <c r="N4392" i="1"/>
  <c r="M4456" i="1"/>
  <c r="N4456" i="1" s="1"/>
  <c r="N4759" i="1"/>
  <c r="N3007" i="1"/>
  <c r="R3046" i="1"/>
  <c r="N3077" i="1"/>
  <c r="N3109" i="1"/>
  <c r="N3470" i="1"/>
  <c r="M3500" i="1"/>
  <c r="N3500" i="1" s="1"/>
  <c r="N3508" i="1"/>
  <c r="M3541" i="1"/>
  <c r="N3541" i="1" s="1"/>
  <c r="R3548" i="1"/>
  <c r="S3548" i="1" s="1"/>
  <c r="R3556" i="1"/>
  <c r="N3646" i="1"/>
  <c r="N3673" i="1"/>
  <c r="N3678" i="1"/>
  <c r="M3691" i="1"/>
  <c r="N3691" i="1" s="1"/>
  <c r="R3693" i="1"/>
  <c r="R3708" i="1"/>
  <c r="M3719" i="1"/>
  <c r="N3719" i="1" s="1"/>
  <c r="M3730" i="1"/>
  <c r="N3730" i="1" s="1"/>
  <c r="N3731" i="1"/>
  <c r="M3746" i="1"/>
  <c r="N3746" i="1" s="1"/>
  <c r="N3747" i="1"/>
  <c r="M3771" i="1"/>
  <c r="N3771" i="1" s="1"/>
  <c r="N3829" i="1"/>
  <c r="N3865" i="1"/>
  <c r="M3874" i="1"/>
  <c r="N3874" i="1" s="1"/>
  <c r="N3875" i="1"/>
  <c r="N3884" i="1"/>
  <c r="N3914" i="1"/>
  <c r="R3963" i="1"/>
  <c r="N3993" i="1"/>
  <c r="N4010" i="1"/>
  <c r="R4013" i="1"/>
  <c r="N4026" i="1"/>
  <c r="M4048" i="1"/>
  <c r="N4048" i="1" s="1"/>
  <c r="M4138" i="1"/>
  <c r="N4138" i="1" s="1"/>
  <c r="N4163" i="1"/>
  <c r="R4182" i="1"/>
  <c r="R4221" i="1"/>
  <c r="M4228" i="1"/>
  <c r="N4228" i="1" s="1"/>
  <c r="M4236" i="1"/>
  <c r="N4236" i="1" s="1"/>
  <c r="M4244" i="1"/>
  <c r="N4244" i="1" s="1"/>
  <c r="M4252" i="1"/>
  <c r="N4252" i="1" s="1"/>
  <c r="N4338" i="1"/>
  <c r="R4379" i="1"/>
  <c r="R4425" i="1"/>
  <c r="N4451" i="1"/>
  <c r="N4881" i="1"/>
  <c r="N2965" i="1"/>
  <c r="N2977" i="1"/>
  <c r="N3029" i="1"/>
  <c r="R3078" i="1"/>
  <c r="N3107" i="1"/>
  <c r="R3110" i="1"/>
  <c r="N3114" i="1"/>
  <c r="N3146" i="1"/>
  <c r="R3174" i="1"/>
  <c r="N3178" i="1"/>
  <c r="R3182" i="1"/>
  <c r="N3231" i="1"/>
  <c r="N3263" i="1"/>
  <c r="N3269" i="1"/>
  <c r="N3295" i="1"/>
  <c r="N3301" i="1"/>
  <c r="N3336" i="1"/>
  <c r="N3384" i="1"/>
  <c r="N3397" i="1"/>
  <c r="N3405" i="1"/>
  <c r="N3413" i="1"/>
  <c r="N3452" i="1"/>
  <c r="N3460" i="1"/>
  <c r="N3469" i="1"/>
  <c r="N3486" i="1"/>
  <c r="R3496" i="1"/>
  <c r="M3504" i="1"/>
  <c r="N3504" i="1" s="1"/>
  <c r="M3513" i="1"/>
  <c r="N3513" i="1" s="1"/>
  <c r="M3539" i="1"/>
  <c r="N3539" i="1" s="1"/>
  <c r="N3550" i="1"/>
  <c r="N3561" i="1"/>
  <c r="M3580" i="1"/>
  <c r="N3580" i="1" s="1"/>
  <c r="R3606" i="1"/>
  <c r="N3607" i="1"/>
  <c r="N3609" i="1"/>
  <c r="M3643" i="1"/>
  <c r="N3643" i="1" s="1"/>
  <c r="N3655" i="1"/>
  <c r="M3698" i="1"/>
  <c r="N3698" i="1" s="1"/>
  <c r="N3699" i="1"/>
  <c r="N3710" i="1"/>
  <c r="M3723" i="1"/>
  <c r="N3723" i="1" s="1"/>
  <c r="N3737" i="1"/>
  <c r="M3738" i="1"/>
  <c r="N3738" i="1" s="1"/>
  <c r="M3739" i="1"/>
  <c r="N3739" i="1" s="1"/>
  <c r="M3762" i="1"/>
  <c r="N3762" i="1" s="1"/>
  <c r="N3763" i="1"/>
  <c r="N3769" i="1"/>
  <c r="R3786" i="1"/>
  <c r="N3790" i="1"/>
  <c r="R3804" i="1"/>
  <c r="R3836" i="1"/>
  <c r="N3845" i="1"/>
  <c r="R3850" i="1"/>
  <c r="N3854" i="1"/>
  <c r="M3866" i="1"/>
  <c r="N3866" i="1" s="1"/>
  <c r="M3867" i="1"/>
  <c r="N3867" i="1" s="1"/>
  <c r="M3868" i="1"/>
  <c r="N3868" i="1" s="1"/>
  <c r="N3879" i="1"/>
  <c r="N3881" i="1"/>
  <c r="M3890" i="1"/>
  <c r="N3890" i="1" s="1"/>
  <c r="N3891" i="1"/>
  <c r="M3915" i="1"/>
  <c r="N3915" i="1" s="1"/>
  <c r="M3952" i="1"/>
  <c r="N3952" i="1" s="1"/>
  <c r="R3994" i="1"/>
  <c r="R4072" i="1"/>
  <c r="R4177" i="1"/>
  <c r="N4213" i="1"/>
  <c r="R4225" i="1"/>
  <c r="R4227" i="1"/>
  <c r="N4231" i="1"/>
  <c r="M4235" i="1"/>
  <c r="N4235" i="1" s="1"/>
  <c r="M4256" i="1"/>
  <c r="N4256" i="1" s="1"/>
  <c r="M4279" i="1"/>
  <c r="N4279" i="1" s="1"/>
  <c r="R4347" i="1"/>
  <c r="N4401" i="1"/>
  <c r="R4405" i="1"/>
  <c r="N4417" i="1"/>
  <c r="R4494" i="1"/>
  <c r="R4521" i="1"/>
  <c r="N4743" i="1"/>
  <c r="N2927" i="1"/>
  <c r="N2941" i="1"/>
  <c r="N2946" i="1"/>
  <c r="N2955" i="1"/>
  <c r="N2962" i="1"/>
  <c r="N2963" i="1"/>
  <c r="R2966" i="1"/>
  <c r="N2970" i="1"/>
  <c r="N2984" i="1"/>
  <c r="N2991" i="1"/>
  <c r="N3005" i="1"/>
  <c r="N3013" i="1"/>
  <c r="N3026" i="1"/>
  <c r="N3027" i="1"/>
  <c r="R3030" i="1"/>
  <c r="N3034" i="1"/>
  <c r="M3035" i="1"/>
  <c r="N3035" i="1" s="1"/>
  <c r="M3042" i="1"/>
  <c r="N3042" i="1" s="1"/>
  <c r="N3082" i="1"/>
  <c r="R3104" i="1"/>
  <c r="R3117" i="1"/>
  <c r="N3119" i="1"/>
  <c r="R3135" i="1"/>
  <c r="R3143" i="1"/>
  <c r="R3188" i="1"/>
  <c r="R3189" i="1"/>
  <c r="R3195" i="1"/>
  <c r="N3196" i="1"/>
  <c r="N3203" i="1"/>
  <c r="M3205" i="1"/>
  <c r="N3205" i="1" s="1"/>
  <c r="R3220" i="1"/>
  <c r="N3235" i="1"/>
  <c r="M3237" i="1"/>
  <c r="N3237" i="1" s="1"/>
  <c r="R3238" i="1"/>
  <c r="R3241" i="1"/>
  <c r="R3252" i="1"/>
  <c r="R3253" i="1"/>
  <c r="M3276" i="1"/>
  <c r="N3276" i="1" s="1"/>
  <c r="R3279" i="1"/>
  <c r="M3309" i="1"/>
  <c r="N3309" i="1" s="1"/>
  <c r="R3327" i="1"/>
  <c r="R3334" i="1"/>
  <c r="R3340" i="1"/>
  <c r="R3353" i="1"/>
  <c r="R3388" i="1"/>
  <c r="N3389" i="1"/>
  <c r="R3395" i="1"/>
  <c r="R3402" i="1"/>
  <c r="R3410" i="1"/>
  <c r="R3419" i="1"/>
  <c r="N3421" i="1"/>
  <c r="R3427" i="1"/>
  <c r="N3429" i="1"/>
  <c r="R3436" i="1"/>
  <c r="R3444" i="1"/>
  <c r="M3465" i="1"/>
  <c r="N3465" i="1" s="1"/>
  <c r="N3485" i="1"/>
  <c r="R3499" i="1"/>
  <c r="R3500" i="1"/>
  <c r="R3506" i="1"/>
  <c r="R3508" i="1"/>
  <c r="N3518" i="1"/>
  <c r="R3529" i="1"/>
  <c r="R3532" i="1"/>
  <c r="M3536" i="1"/>
  <c r="N3536" i="1" s="1"/>
  <c r="R3540" i="1"/>
  <c r="N3545" i="1"/>
  <c r="R3549" i="1"/>
  <c r="N3598" i="1"/>
  <c r="R3635" i="1"/>
  <c r="R3636" i="1"/>
  <c r="R3661" i="1"/>
  <c r="R3663" i="1"/>
  <c r="N3667" i="1"/>
  <c r="N3683" i="1"/>
  <c r="R3688" i="1"/>
  <c r="R3692" i="1"/>
  <c r="N3735" i="1"/>
  <c r="R3749" i="1"/>
  <c r="N3751" i="1"/>
  <c r="N3753" i="1"/>
  <c r="N3767" i="1"/>
  <c r="R3770" i="1"/>
  <c r="N3774" i="1"/>
  <c r="R3816" i="1"/>
  <c r="R3832" i="1"/>
  <c r="R3843" i="1"/>
  <c r="N3861" i="1"/>
  <c r="R3877" i="1"/>
  <c r="R3894" i="1"/>
  <c r="N3918" i="1"/>
  <c r="N3932" i="1"/>
  <c r="R3944" i="1"/>
  <c r="N3964" i="1"/>
  <c r="R3976" i="1"/>
  <c r="N3982" i="1"/>
  <c r="R3995" i="1"/>
  <c r="R3999" i="1"/>
  <c r="N4019" i="1"/>
  <c r="R4021" i="1"/>
  <c r="M4025" i="1"/>
  <c r="N4025" i="1" s="1"/>
  <c r="R4031" i="1"/>
  <c r="N4032" i="1"/>
  <c r="R4040" i="1"/>
  <c r="N4041" i="1"/>
  <c r="N4058" i="1"/>
  <c r="R4063" i="1"/>
  <c r="M4074" i="1"/>
  <c r="N4074" i="1" s="1"/>
  <c r="M4090" i="1"/>
  <c r="N4090" i="1" s="1"/>
  <c r="N4096" i="1"/>
  <c r="N4101" i="1"/>
  <c r="R4104" i="1"/>
  <c r="R4123" i="1"/>
  <c r="R4136" i="1"/>
  <c r="R4175" i="1"/>
  <c r="R4215" i="1"/>
  <c r="R4250" i="1"/>
  <c r="R4367" i="1"/>
  <c r="N4394" i="1"/>
  <c r="M4404" i="1"/>
  <c r="N4404" i="1" s="1"/>
  <c r="N4450" i="1"/>
  <c r="N4458" i="1"/>
  <c r="R4473" i="1"/>
  <c r="R4630" i="1"/>
  <c r="R4265" i="1"/>
  <c r="R4291" i="1"/>
  <c r="N4295" i="1"/>
  <c r="N4301" i="1"/>
  <c r="R4398" i="1"/>
  <c r="R4455" i="1"/>
  <c r="R4457" i="1"/>
  <c r="R4544" i="1"/>
  <c r="R4560" i="1"/>
  <c r="R4591" i="1"/>
  <c r="R4594" i="1"/>
  <c r="R4624" i="1"/>
  <c r="R4629" i="1"/>
  <c r="R4631" i="1"/>
  <c r="R4635" i="1"/>
  <c r="N4643" i="1"/>
  <c r="R4655" i="1"/>
  <c r="R4657" i="1"/>
  <c r="R4669" i="1"/>
  <c r="R4713" i="1"/>
  <c r="R4725" i="1"/>
  <c r="N4731" i="1"/>
  <c r="R4735" i="1"/>
  <c r="N4785" i="1"/>
  <c r="N4791" i="1"/>
  <c r="R4793" i="1"/>
  <c r="R4811" i="1"/>
  <c r="N4833" i="1"/>
  <c r="N4865" i="1"/>
  <c r="R4869" i="1"/>
  <c r="R4879" i="1"/>
  <c r="N4915" i="1"/>
  <c r="R4921" i="1"/>
  <c r="R4949" i="1"/>
  <c r="R4959" i="1"/>
  <c r="R5003" i="1"/>
  <c r="R5017" i="1"/>
  <c r="R5045" i="1"/>
  <c r="N5059" i="1"/>
  <c r="N5107" i="1"/>
  <c r="R5189" i="1"/>
  <c r="R5210" i="1"/>
  <c r="R5225" i="1"/>
  <c r="R5242" i="1"/>
  <c r="N4002" i="1"/>
  <c r="N4003" i="1"/>
  <c r="R4044" i="1"/>
  <c r="N4085" i="1"/>
  <c r="N4099" i="1"/>
  <c r="N4124" i="1"/>
  <c r="N4131" i="1"/>
  <c r="N4171" i="1"/>
  <c r="N4177" i="1"/>
  <c r="R4203" i="1"/>
  <c r="N4233" i="1"/>
  <c r="N4288" i="1"/>
  <c r="R4307" i="1"/>
  <c r="N4340" i="1"/>
  <c r="N4346" i="1"/>
  <c r="N4369" i="1"/>
  <c r="N4378" i="1"/>
  <c r="R4439" i="1"/>
  <c r="N4452" i="1"/>
  <c r="R4471" i="1"/>
  <c r="R4487" i="1"/>
  <c r="N4511" i="1"/>
  <c r="N4516" i="1"/>
  <c r="N4532" i="1"/>
  <c r="R4573" i="1"/>
  <c r="R4579" i="1"/>
  <c r="R4585" i="1"/>
  <c r="R4599" i="1"/>
  <c r="R4603" i="1"/>
  <c r="N4621" i="1"/>
  <c r="R4636" i="1"/>
  <c r="R4649" i="1"/>
  <c r="R4667" i="1"/>
  <c r="R4688" i="1"/>
  <c r="R4716" i="1"/>
  <c r="R4896" i="1"/>
  <c r="N4016" i="1"/>
  <c r="R4026" i="1"/>
  <c r="N4059" i="1"/>
  <c r="N4064" i="1"/>
  <c r="N4078" i="1"/>
  <c r="N4092" i="1"/>
  <c r="N4105" i="1"/>
  <c r="N4137" i="1"/>
  <c r="R4171" i="1"/>
  <c r="N4196" i="1"/>
  <c r="N4197" i="1"/>
  <c r="N4199" i="1"/>
  <c r="N4240" i="1"/>
  <c r="R4252" i="1"/>
  <c r="R4264" i="1"/>
  <c r="R4271" i="1"/>
  <c r="R4279" i="1"/>
  <c r="N4319" i="1"/>
  <c r="R4324" i="1"/>
  <c r="R4340" i="1"/>
  <c r="N4347" i="1"/>
  <c r="N4348" i="1"/>
  <c r="N4358" i="1"/>
  <c r="R4359" i="1"/>
  <c r="R4378" i="1"/>
  <c r="M4387" i="1"/>
  <c r="N4387" i="1" s="1"/>
  <c r="N4465" i="1"/>
  <c r="R4466" i="1"/>
  <c r="N4497" i="1"/>
  <c r="M4499" i="1"/>
  <c r="N4499" i="1" s="1"/>
  <c r="R4501" i="1"/>
  <c r="M4506" i="1"/>
  <c r="N4506" i="1" s="1"/>
  <c r="M4518" i="1"/>
  <c r="N4518" i="1" s="1"/>
  <c r="M4529" i="1"/>
  <c r="N4529" i="1" s="1"/>
  <c r="R4533" i="1"/>
  <c r="R4551" i="1"/>
  <c r="R4553" i="1"/>
  <c r="R4571" i="1"/>
  <c r="R4597" i="1"/>
  <c r="R4609" i="1"/>
  <c r="R4621" i="1"/>
  <c r="N4627" i="1"/>
  <c r="R4643" i="1"/>
  <c r="R4661" i="1"/>
  <c r="N4707" i="1"/>
  <c r="R4710" i="1"/>
  <c r="N4747" i="1"/>
  <c r="N4771" i="1"/>
  <c r="M4851" i="1"/>
  <c r="N4851" i="1" s="1"/>
  <c r="N4893" i="1"/>
  <c r="N5011" i="1"/>
  <c r="R5014" i="1"/>
  <c r="N5053" i="1"/>
  <c r="N5105" i="1"/>
  <c r="R5109" i="1"/>
  <c r="R5221" i="1"/>
  <c r="R5231" i="1"/>
  <c r="N5239" i="1"/>
  <c r="R5241" i="1"/>
  <c r="N3995" i="1"/>
  <c r="M3996" i="1"/>
  <c r="N3996" i="1" s="1"/>
  <c r="M4009" i="1"/>
  <c r="N4009" i="1" s="1"/>
  <c r="N4014" i="1"/>
  <c r="R4043" i="1"/>
  <c r="N4050" i="1"/>
  <c r="N4051" i="1"/>
  <c r="R4088" i="1"/>
  <c r="R4095" i="1"/>
  <c r="N4103" i="1"/>
  <c r="N4110" i="1"/>
  <c r="M4112" i="1"/>
  <c r="N4112" i="1" s="1"/>
  <c r="M4117" i="1"/>
  <c r="N4117" i="1" s="1"/>
  <c r="N4123" i="1"/>
  <c r="N4188" i="1"/>
  <c r="M4198" i="1"/>
  <c r="N4198" i="1" s="1"/>
  <c r="N4200" i="1"/>
  <c r="M4201" i="1"/>
  <c r="N4201" i="1" s="1"/>
  <c r="R4202" i="1"/>
  <c r="R4204" i="1"/>
  <c r="R4243" i="1"/>
  <c r="R4263" i="1"/>
  <c r="R4268" i="1"/>
  <c r="R4269" i="1"/>
  <c r="N4287" i="1"/>
  <c r="R4345" i="1"/>
  <c r="R4350" i="1"/>
  <c r="N4353" i="1"/>
  <c r="R4363" i="1"/>
  <c r="R4364" i="1"/>
  <c r="R4377" i="1"/>
  <c r="R4390" i="1"/>
  <c r="R4428" i="1"/>
  <c r="R4435" i="1"/>
  <c r="R4447" i="1"/>
  <c r="R4453" i="1"/>
  <c r="N4469" i="1"/>
  <c r="N4485" i="1"/>
  <c r="R4500" i="1"/>
  <c r="R4539" i="1"/>
  <c r="R4567" i="1"/>
  <c r="R4577" i="1"/>
  <c r="N4587" i="1"/>
  <c r="R4607" i="1"/>
  <c r="R4615" i="1"/>
  <c r="R4619" i="1"/>
  <c r="R4639" i="1"/>
  <c r="R4641" i="1"/>
  <c r="N4683" i="1"/>
  <c r="M4691" i="1"/>
  <c r="N4691" i="1" s="1"/>
  <c r="M4755" i="1"/>
  <c r="N4755" i="1" s="1"/>
  <c r="M4819" i="1"/>
  <c r="N4819" i="1" s="1"/>
  <c r="N5027" i="1"/>
  <c r="M5139" i="1"/>
  <c r="N5139" i="1" s="1"/>
  <c r="M5155" i="1"/>
  <c r="N5155" i="1" s="1"/>
  <c r="R4482" i="1"/>
  <c r="R4516" i="1"/>
  <c r="N4525" i="1"/>
  <c r="R4589" i="1"/>
  <c r="R4627" i="1"/>
  <c r="R4653" i="1"/>
  <c r="N4979" i="1"/>
  <c r="N5043" i="1"/>
  <c r="R5183" i="1"/>
  <c r="R5263" i="1"/>
  <c r="R5864" i="1"/>
  <c r="N3936" i="1"/>
  <c r="N3939" i="1"/>
  <c r="N3947" i="1"/>
  <c r="N3979" i="1"/>
  <c r="N3984" i="1"/>
  <c r="N3998" i="1"/>
  <c r="M4000" i="1"/>
  <c r="N4000" i="1" s="1"/>
  <c r="N4043" i="1"/>
  <c r="M4057" i="1"/>
  <c r="N4057" i="1" s="1"/>
  <c r="N4082" i="1"/>
  <c r="N4083" i="1"/>
  <c r="N4089" i="1"/>
  <c r="R4106" i="1"/>
  <c r="N4114" i="1"/>
  <c r="N4115" i="1"/>
  <c r="N4121" i="1"/>
  <c r="N4128" i="1"/>
  <c r="N4133" i="1"/>
  <c r="M4144" i="1"/>
  <c r="N4144" i="1" s="1"/>
  <c r="M4149" i="1"/>
  <c r="N4149" i="1" s="1"/>
  <c r="N4154" i="1"/>
  <c r="N4162" i="1"/>
  <c r="N4166" i="1"/>
  <c r="N4195" i="1"/>
  <c r="M4208" i="1"/>
  <c r="N4208" i="1" s="1"/>
  <c r="M4224" i="1"/>
  <c r="N4224" i="1" s="1"/>
  <c r="N4230" i="1"/>
  <c r="R4234" i="1"/>
  <c r="M4237" i="1"/>
  <c r="N4237" i="1" s="1"/>
  <c r="N4246" i="1"/>
  <c r="N4253" i="1"/>
  <c r="R4266" i="1"/>
  <c r="R4325" i="1"/>
  <c r="N4337" i="1"/>
  <c r="N4365" i="1"/>
  <c r="N4373" i="1"/>
  <c r="N4390" i="1"/>
  <c r="N4427" i="1"/>
  <c r="N4434" i="1"/>
  <c r="N4495" i="1"/>
  <c r="R4503" i="1"/>
  <c r="N4536" i="1"/>
  <c r="N4537" i="1"/>
  <c r="R4575" i="1"/>
  <c r="R4581" i="1"/>
  <c r="R4583" i="1"/>
  <c r="R4587" i="1"/>
  <c r="R4601" i="1"/>
  <c r="M4637" i="1"/>
  <c r="N4637" i="1" s="1"/>
  <c r="R4665" i="1"/>
  <c r="M4787" i="1"/>
  <c r="N4787" i="1" s="1"/>
  <c r="M4899" i="1"/>
  <c r="N4899" i="1" s="1"/>
  <c r="N5069" i="1"/>
  <c r="M5095" i="1"/>
  <c r="N5095" i="1" s="1"/>
  <c r="M5171" i="1"/>
  <c r="N5171" i="1" s="1"/>
  <c r="R5195" i="1"/>
  <c r="R5226" i="1"/>
  <c r="N5251" i="1"/>
  <c r="N5271" i="1"/>
  <c r="R5273" i="1"/>
  <c r="N5463" i="1"/>
  <c r="R4155" i="1"/>
  <c r="N4160" i="1"/>
  <c r="N4186" i="1"/>
  <c r="R4189" i="1"/>
  <c r="R4236" i="1"/>
  <c r="R4238" i="1"/>
  <c r="R4310" i="1"/>
  <c r="R4318" i="1"/>
  <c r="N4351" i="1"/>
  <c r="R4356" i="1"/>
  <c r="R4436" i="1"/>
  <c r="R4543" i="1"/>
  <c r="R4548" i="1"/>
  <c r="R4549" i="1"/>
  <c r="M4555" i="1"/>
  <c r="N4555" i="1" s="1"/>
  <c r="N4556" i="1"/>
  <c r="R4559" i="1"/>
  <c r="R4569" i="1"/>
  <c r="R4593" i="1"/>
  <c r="R4595" i="1"/>
  <c r="R4623" i="1"/>
  <c r="R4625" i="1"/>
  <c r="M4631" i="1"/>
  <c r="N4631" i="1" s="1"/>
  <c r="R4645" i="1"/>
  <c r="R4651" i="1"/>
  <c r="M4657" i="1"/>
  <c r="N4657" i="1" s="1"/>
  <c r="R4659" i="1"/>
  <c r="R4672" i="1"/>
  <c r="M4705" i="1"/>
  <c r="N4705" i="1" s="1"/>
  <c r="N4739" i="1"/>
  <c r="M4769" i="1"/>
  <c r="N4769" i="1" s="1"/>
  <c r="M4775" i="1"/>
  <c r="N4775" i="1" s="1"/>
  <c r="N4803" i="1"/>
  <c r="M4823" i="1"/>
  <c r="N4823" i="1" s="1"/>
  <c r="M4835" i="1"/>
  <c r="N4835" i="1" s="1"/>
  <c r="M4855" i="1"/>
  <c r="N4855" i="1" s="1"/>
  <c r="M4867" i="1"/>
  <c r="N4867" i="1" s="1"/>
  <c r="M4897" i="1"/>
  <c r="N4897" i="1" s="1"/>
  <c r="M4919" i="1"/>
  <c r="N4919" i="1" s="1"/>
  <c r="N4931" i="1"/>
  <c r="R4940" i="1"/>
  <c r="M4945" i="1"/>
  <c r="N4945" i="1" s="1"/>
  <c r="M4947" i="1"/>
  <c r="N4947" i="1" s="1"/>
  <c r="M4977" i="1"/>
  <c r="N4977" i="1" s="1"/>
  <c r="M5031" i="1"/>
  <c r="N5031" i="1" s="1"/>
  <c r="M5041" i="1"/>
  <c r="N5041" i="1" s="1"/>
  <c r="N5047" i="1"/>
  <c r="R5071" i="1"/>
  <c r="R5083" i="1"/>
  <c r="R5090" i="1"/>
  <c r="R5097" i="1"/>
  <c r="M5143" i="1"/>
  <c r="N5143" i="1" s="1"/>
  <c r="M5169" i="1"/>
  <c r="N5169" i="1" s="1"/>
  <c r="R5173" i="1"/>
  <c r="N5183" i="1"/>
  <c r="N5263" i="1"/>
  <c r="N5293" i="1"/>
  <c r="R5311" i="1"/>
  <c r="N4108" i="1"/>
  <c r="N4140" i="1"/>
  <c r="N4146" i="1"/>
  <c r="N4147" i="1"/>
  <c r="N4153" i="1"/>
  <c r="N4165" i="1"/>
  <c r="N4192" i="1"/>
  <c r="N4220" i="1"/>
  <c r="N4242" i="1"/>
  <c r="N4251" i="1"/>
  <c r="N4267" i="1"/>
  <c r="R4280" i="1"/>
  <c r="R4288" i="1"/>
  <c r="N4307" i="1"/>
  <c r="N4362" i="1"/>
  <c r="R4372" i="1"/>
  <c r="R4374" i="1"/>
  <c r="R4420" i="1"/>
  <c r="N4424" i="1"/>
  <c r="N4435" i="1"/>
  <c r="N4440" i="1"/>
  <c r="R4470" i="1"/>
  <c r="N4472" i="1"/>
  <c r="N4481" i="1"/>
  <c r="R4484" i="1"/>
  <c r="R4535" i="1"/>
  <c r="R4537" i="1"/>
  <c r="R4547" i="1"/>
  <c r="N4579" i="1"/>
  <c r="N4603" i="1"/>
  <c r="N4605" i="1"/>
  <c r="R4617" i="1"/>
  <c r="R4637" i="1"/>
  <c r="R4652" i="1"/>
  <c r="N4667" i="1"/>
  <c r="N4669" i="1"/>
  <c r="N4675" i="1"/>
  <c r="M4723" i="1"/>
  <c r="N4723" i="1" s="1"/>
  <c r="N4883" i="1"/>
  <c r="N4963" i="1"/>
  <c r="N4995" i="1"/>
  <c r="R5049" i="1"/>
  <c r="N5075" i="1"/>
  <c r="N5117" i="1"/>
  <c r="R5119" i="1"/>
  <c r="R5177" i="1"/>
  <c r="M5203" i="1"/>
  <c r="N5203" i="1" s="1"/>
  <c r="N5207" i="1"/>
  <c r="N5223" i="1"/>
  <c r="R5247" i="1"/>
  <c r="R5269" i="1"/>
  <c r="N5347" i="1"/>
  <c r="N5393" i="1"/>
  <c r="N5411" i="1"/>
  <c r="N5525" i="1"/>
  <c r="N5535" i="1"/>
  <c r="N5571" i="1"/>
  <c r="N5573" i="1"/>
  <c r="N5607" i="1"/>
  <c r="N5615" i="1"/>
  <c r="N5623" i="1"/>
  <c r="N5653" i="1"/>
  <c r="N5663" i="1"/>
  <c r="N5673" i="1"/>
  <c r="N5675" i="1"/>
  <c r="N5695" i="1"/>
  <c r="N5721" i="1"/>
  <c r="M5723" i="1"/>
  <c r="N5723" i="1" s="1"/>
  <c r="N5743" i="1"/>
  <c r="N5814" i="1"/>
  <c r="N5896" i="1"/>
  <c r="N5914" i="1"/>
  <c r="N5929" i="1"/>
  <c r="N5964" i="1"/>
  <c r="M5980" i="1"/>
  <c r="N5980" i="1" s="1"/>
  <c r="N5993" i="1"/>
  <c r="N6019" i="1"/>
  <c r="M6042" i="1"/>
  <c r="N6042" i="1" s="1"/>
  <c r="R6059" i="1"/>
  <c r="M6060" i="1"/>
  <c r="N6060" i="1" s="1"/>
  <c r="N6073" i="1"/>
  <c r="N6155" i="1"/>
  <c r="M6166" i="1"/>
  <c r="N6166" i="1" s="1"/>
  <c r="R6493" i="1"/>
  <c r="N5219" i="1"/>
  <c r="M5303" i="1"/>
  <c r="N5303" i="1" s="1"/>
  <c r="N5315" i="1"/>
  <c r="N5373" i="1"/>
  <c r="N5379" i="1"/>
  <c r="N5391" i="1"/>
  <c r="N5487" i="1"/>
  <c r="N5495" i="1"/>
  <c r="N5503" i="1"/>
  <c r="N5511" i="1"/>
  <c r="N5553" i="1"/>
  <c r="N5561" i="1"/>
  <c r="N5569" i="1"/>
  <c r="N5593" i="1"/>
  <c r="N5603" i="1"/>
  <c r="N5631" i="1"/>
  <c r="N5639" i="1"/>
  <c r="N5647" i="1"/>
  <c r="N5705" i="1"/>
  <c r="M5707" i="1"/>
  <c r="N5707" i="1" s="1"/>
  <c r="N5765" i="1"/>
  <c r="M5782" i="1"/>
  <c r="N5782" i="1" s="1"/>
  <c r="R5807" i="1"/>
  <c r="N5824" i="1"/>
  <c r="N5831" i="1"/>
  <c r="N5838" i="1"/>
  <c r="N5878" i="1"/>
  <c r="R5887" i="1"/>
  <c r="R5891" i="1"/>
  <c r="N5907" i="1"/>
  <c r="R5927" i="1"/>
  <c r="R5931" i="1"/>
  <c r="M5932" i="1"/>
  <c r="N5932" i="1" s="1"/>
  <c r="M6008" i="1"/>
  <c r="N6008" i="1" s="1"/>
  <c r="M6016" i="1"/>
  <c r="N6016" i="1" s="1"/>
  <c r="N6102" i="1"/>
  <c r="M6141" i="1"/>
  <c r="N6141" i="1" s="1"/>
  <c r="M6199" i="1"/>
  <c r="N6199" i="1" s="1"/>
  <c r="N5459" i="1"/>
  <c r="N5533" i="1"/>
  <c r="R5565" i="1"/>
  <c r="N5579" i="1"/>
  <c r="R5587" i="1"/>
  <c r="R5608" i="1"/>
  <c r="R5654" i="1"/>
  <c r="N5671" i="1"/>
  <c r="N5681" i="1"/>
  <c r="R5712" i="1"/>
  <c r="R5713" i="1"/>
  <c r="R5727" i="1"/>
  <c r="R5737" i="1"/>
  <c r="M5755" i="1"/>
  <c r="N5755" i="1" s="1"/>
  <c r="R5759" i="1"/>
  <c r="R5774" i="1"/>
  <c r="N5776" i="1"/>
  <c r="N5799" i="1"/>
  <c r="N5823" i="1"/>
  <c r="N5827" i="1"/>
  <c r="N5836" i="1"/>
  <c r="M5837" i="1"/>
  <c r="N5837" i="1" s="1"/>
  <c r="N5851" i="1"/>
  <c r="N5856" i="1"/>
  <c r="R5915" i="1"/>
  <c r="R5951" i="1"/>
  <c r="N5974" i="1"/>
  <c r="M5992" i="1"/>
  <c r="N5992" i="1" s="1"/>
  <c r="N6003" i="1"/>
  <c r="N6041" i="1"/>
  <c r="M6115" i="1"/>
  <c r="N6115" i="1" s="1"/>
  <c r="M6165" i="1"/>
  <c r="N6165" i="1" s="1"/>
  <c r="M6177" i="1"/>
  <c r="N6177" i="1" s="1"/>
  <c r="R5343" i="1"/>
  <c r="R5349" i="1"/>
  <c r="N5363" i="1"/>
  <c r="R5403" i="1"/>
  <c r="R5417" i="1"/>
  <c r="R5435" i="1"/>
  <c r="N5443" i="1"/>
  <c r="R5451" i="1"/>
  <c r="N5493" i="1"/>
  <c r="N5501" i="1"/>
  <c r="N5509" i="1"/>
  <c r="R5517" i="1"/>
  <c r="R5527" i="1"/>
  <c r="N5541" i="1"/>
  <c r="R5609" i="1"/>
  <c r="R5617" i="1"/>
  <c r="R5652" i="1"/>
  <c r="R5655" i="1"/>
  <c r="R5665" i="1"/>
  <c r="R5687" i="1"/>
  <c r="R5697" i="1"/>
  <c r="N5703" i="1"/>
  <c r="N5729" i="1"/>
  <c r="N5733" i="1"/>
  <c r="R5745" i="1"/>
  <c r="N5751" i="1"/>
  <c r="N5786" i="1"/>
  <c r="N5846" i="1"/>
  <c r="M5859" i="1"/>
  <c r="N5859" i="1" s="1"/>
  <c r="N5883" i="1"/>
  <c r="R5894" i="1"/>
  <c r="R5895" i="1"/>
  <c r="N5899" i="1"/>
  <c r="R5919" i="1"/>
  <c r="R5925" i="1"/>
  <c r="M5957" i="1"/>
  <c r="N5957" i="1" s="1"/>
  <c r="M5987" i="1"/>
  <c r="N5987" i="1" s="1"/>
  <c r="M6000" i="1"/>
  <c r="N6000" i="1" s="1"/>
  <c r="M6025" i="1"/>
  <c r="N6025" i="1" s="1"/>
  <c r="R6039" i="1"/>
  <c r="R6104" i="1"/>
  <c r="M6112" i="1"/>
  <c r="N6112" i="1" s="1"/>
  <c r="M6154" i="1"/>
  <c r="N6154" i="1" s="1"/>
  <c r="M6168" i="1"/>
  <c r="N6168" i="1" s="1"/>
  <c r="R6216" i="1"/>
  <c r="R6324" i="1"/>
  <c r="R6570" i="1"/>
  <c r="R5052" i="1"/>
  <c r="N5123" i="1"/>
  <c r="N5187" i="1"/>
  <c r="N5235" i="1"/>
  <c r="N5267" i="1"/>
  <c r="N5331" i="1"/>
  <c r="R5334" i="1"/>
  <c r="R5450" i="1"/>
  <c r="N5519" i="1"/>
  <c r="N5539" i="1"/>
  <c r="M5551" i="1"/>
  <c r="N5551" i="1" s="1"/>
  <c r="M5559" i="1"/>
  <c r="N5559" i="1" s="1"/>
  <c r="M5567" i="1"/>
  <c r="N5567" i="1" s="1"/>
  <c r="N5577" i="1"/>
  <c r="N5611" i="1"/>
  <c r="N5657" i="1"/>
  <c r="N5659" i="1"/>
  <c r="N5679" i="1"/>
  <c r="N5689" i="1"/>
  <c r="N5691" i="1"/>
  <c r="N5769" i="1"/>
  <c r="R5783" i="1"/>
  <c r="R5790" i="1"/>
  <c r="N5798" i="1"/>
  <c r="N5811" i="1"/>
  <c r="R5815" i="1"/>
  <c r="N5822" i="1"/>
  <c r="N5834" i="1"/>
  <c r="R5839" i="1"/>
  <c r="R5879" i="1"/>
  <c r="N5882" i="1"/>
  <c r="N5916" i="1"/>
  <c r="M5973" i="1"/>
  <c r="N5973" i="1" s="1"/>
  <c r="M6028" i="1"/>
  <c r="N6028" i="1" s="1"/>
  <c r="N6150" i="1"/>
  <c r="M6164" i="1"/>
  <c r="N6164" i="1" s="1"/>
  <c r="M5375" i="1"/>
  <c r="N5375" i="1" s="1"/>
  <c r="R5385" i="1"/>
  <c r="R5439" i="1"/>
  <c r="M5447" i="1"/>
  <c r="N5447" i="1" s="1"/>
  <c r="N5549" i="1"/>
  <c r="R5571" i="1"/>
  <c r="R5582" i="1"/>
  <c r="N5587" i="1"/>
  <c r="M5619" i="1"/>
  <c r="N5619" i="1" s="1"/>
  <c r="N5713" i="1"/>
  <c r="N5727" i="1"/>
  <c r="N5737" i="1"/>
  <c r="R5743" i="1"/>
  <c r="N5759" i="1"/>
  <c r="R5777" i="1"/>
  <c r="R5801" i="1"/>
  <c r="N5812" i="1"/>
  <c r="R5814" i="1"/>
  <c r="R5832" i="1"/>
  <c r="R5847" i="1"/>
  <c r="R5848" i="1"/>
  <c r="R5855" i="1"/>
  <c r="R5874" i="1"/>
  <c r="R5892" i="1"/>
  <c r="N5942" i="1"/>
  <c r="N6047" i="1"/>
  <c r="M6048" i="1"/>
  <c r="N6048" i="1" s="1"/>
  <c r="N6071" i="1"/>
  <c r="R6175" i="1"/>
  <c r="R6178" i="1"/>
  <c r="N6179" i="1"/>
  <c r="N5245" i="1"/>
  <c r="N5281" i="1"/>
  <c r="N5299" i="1"/>
  <c r="N5357" i="1"/>
  <c r="N5361" i="1"/>
  <c r="N5475" i="1"/>
  <c r="R5511" i="1"/>
  <c r="N5517" i="1"/>
  <c r="N5527" i="1"/>
  <c r="R5593" i="1"/>
  <c r="R5603" i="1"/>
  <c r="N5609" i="1"/>
  <c r="N5617" i="1"/>
  <c r="N5655" i="1"/>
  <c r="N5665" i="1"/>
  <c r="N5687" i="1"/>
  <c r="N5697" i="1"/>
  <c r="N5711" i="1"/>
  <c r="N5745" i="1"/>
  <c r="R5852" i="1"/>
  <c r="R5878" i="1"/>
  <c r="R5893" i="1"/>
  <c r="R5911" i="1"/>
  <c r="R5912" i="1"/>
  <c r="N5913" i="1"/>
  <c r="M5946" i="1"/>
  <c r="N5946" i="1" s="1"/>
  <c r="N5960" i="1"/>
  <c r="M5965" i="1"/>
  <c r="N5965" i="1" s="1"/>
  <c r="N6005" i="1"/>
  <c r="M6032" i="1"/>
  <c r="N6032" i="1" s="1"/>
  <c r="M6051" i="1"/>
  <c r="N6051" i="1" s="1"/>
  <c r="N6058" i="1"/>
  <c r="M6083" i="1"/>
  <c r="N6083" i="1" s="1"/>
  <c r="M6163" i="1"/>
  <c r="N6163" i="1" s="1"/>
  <c r="R6210" i="1"/>
  <c r="R6222" i="1"/>
  <c r="R6312" i="1"/>
  <c r="R5289" i="1"/>
  <c r="R5369" i="1"/>
  <c r="R5397" i="1"/>
  <c r="N5489" i="1"/>
  <c r="N5547" i="1"/>
  <c r="N5555" i="1"/>
  <c r="N5563" i="1"/>
  <c r="N5735" i="1"/>
  <c r="R5752" i="1"/>
  <c r="N5757" i="1"/>
  <c r="N5767" i="1"/>
  <c r="R5771" i="1"/>
  <c r="R5775" i="1"/>
  <c r="N5857" i="1"/>
  <c r="N5862" i="1"/>
  <c r="N5875" i="1"/>
  <c r="N5879" i="1"/>
  <c r="N5919" i="1"/>
  <c r="N5926" i="1"/>
  <c r="N5930" i="1"/>
  <c r="N5933" i="1"/>
  <c r="R5939" i="1"/>
  <c r="R5944" i="1"/>
  <c r="N5975" i="1"/>
  <c r="N5976" i="1"/>
  <c r="M5981" i="1"/>
  <c r="N5981" i="1" s="1"/>
  <c r="N6010" i="1"/>
  <c r="M6057" i="1"/>
  <c r="N6057" i="1" s="1"/>
  <c r="M6061" i="1"/>
  <c r="N6061" i="1" s="1"/>
  <c r="N6067" i="1"/>
  <c r="N6135" i="1"/>
  <c r="N6180" i="1"/>
  <c r="R6183" i="1"/>
  <c r="R6215" i="1"/>
  <c r="N6273" i="1"/>
  <c r="N6289" i="1"/>
  <c r="R6327" i="1"/>
  <c r="R6455" i="1"/>
  <c r="M6576" i="1"/>
  <c r="N6576" i="1" s="1"/>
  <c r="R6075" i="1"/>
  <c r="N6186" i="1"/>
  <c r="N6228" i="1"/>
  <c r="M6243" i="1"/>
  <c r="N6243" i="1" s="1"/>
  <c r="N6257" i="1"/>
  <c r="N6269" i="1"/>
  <c r="R6275" i="1"/>
  <c r="R6291" i="1"/>
  <c r="N6294" i="1"/>
  <c r="M6295" i="1"/>
  <c r="N6295" i="1" s="1"/>
  <c r="M6307" i="1"/>
  <c r="N6307" i="1" s="1"/>
  <c r="N6321" i="1"/>
  <c r="N6336" i="1"/>
  <c r="N6352" i="1"/>
  <c r="M6365" i="1"/>
  <c r="N6365" i="1" s="1"/>
  <c r="N6390" i="1"/>
  <c r="N6401" i="1"/>
  <c r="N6417" i="1"/>
  <c r="N6432" i="1"/>
  <c r="R6474" i="1"/>
  <c r="M6478" i="1"/>
  <c r="N6478" i="1" s="1"/>
  <c r="M6491" i="1"/>
  <c r="N6491" i="1" s="1"/>
  <c r="N6521" i="1"/>
  <c r="N6574" i="1"/>
  <c r="N6086" i="1"/>
  <c r="R6103" i="1"/>
  <c r="N6134" i="1"/>
  <c r="R6151" i="1"/>
  <c r="M6161" i="1"/>
  <c r="N6161" i="1" s="1"/>
  <c r="R6171" i="1"/>
  <c r="N6175" i="1"/>
  <c r="N6176" i="1"/>
  <c r="N6200" i="1"/>
  <c r="R6203" i="1"/>
  <c r="R6211" i="1"/>
  <c r="R6213" i="1"/>
  <c r="N6218" i="1"/>
  <c r="M6225" i="1"/>
  <c r="N6225" i="1" s="1"/>
  <c r="M6237" i="1"/>
  <c r="N6237" i="1" s="1"/>
  <c r="N6244" i="1"/>
  <c r="R6247" i="1"/>
  <c r="R6259" i="1"/>
  <c r="M6263" i="1"/>
  <c r="N6263" i="1" s="1"/>
  <c r="N6264" i="1"/>
  <c r="N6278" i="1"/>
  <c r="M6279" i="1"/>
  <c r="N6279" i="1" s="1"/>
  <c r="R6283" i="1"/>
  <c r="M6301" i="1"/>
  <c r="N6301" i="1" s="1"/>
  <c r="R6303" i="1"/>
  <c r="N6308" i="1"/>
  <c r="R6311" i="1"/>
  <c r="R6323" i="1"/>
  <c r="R6325" i="1"/>
  <c r="N6330" i="1"/>
  <c r="N6342" i="1"/>
  <c r="M6343" i="1"/>
  <c r="N6343" i="1" s="1"/>
  <c r="R6347" i="1"/>
  <c r="N6358" i="1"/>
  <c r="N6374" i="1"/>
  <c r="N6385" i="1"/>
  <c r="N6394" i="1"/>
  <c r="M6397" i="1"/>
  <c r="N6397" i="1" s="1"/>
  <c r="N6436" i="1"/>
  <c r="R6446" i="1"/>
  <c r="R6467" i="1"/>
  <c r="N6471" i="1"/>
  <c r="N6503" i="1"/>
  <c r="N6542" i="1"/>
  <c r="M6553" i="1"/>
  <c r="N6553" i="1" s="1"/>
  <c r="R6556" i="1"/>
  <c r="R5943" i="1"/>
  <c r="N5945" i="1"/>
  <c r="N5990" i="1"/>
  <c r="R5995" i="1"/>
  <c r="N6007" i="1"/>
  <c r="M6009" i="1"/>
  <c r="N6009" i="1" s="1"/>
  <c r="R6033" i="1"/>
  <c r="M6035" i="1"/>
  <c r="N6035" i="1" s="1"/>
  <c r="N6039" i="1"/>
  <c r="R6043" i="1"/>
  <c r="N6076" i="1"/>
  <c r="M6077" i="1"/>
  <c r="N6077" i="1" s="1"/>
  <c r="N6092" i="1"/>
  <c r="N6106" i="1"/>
  <c r="N6118" i="1"/>
  <c r="N6122" i="1"/>
  <c r="R6131" i="1"/>
  <c r="R6137" i="1"/>
  <c r="N6159" i="1"/>
  <c r="N6160" i="1"/>
  <c r="R6167" i="1"/>
  <c r="R6170" i="1"/>
  <c r="R6179" i="1"/>
  <c r="R6187" i="1"/>
  <c r="M6195" i="1"/>
  <c r="N6195" i="1" s="1"/>
  <c r="N6198" i="1"/>
  <c r="R6231" i="1"/>
  <c r="R6239" i="1"/>
  <c r="R6267" i="1"/>
  <c r="N6314" i="1"/>
  <c r="N6320" i="1"/>
  <c r="R6337" i="1"/>
  <c r="M6349" i="1"/>
  <c r="N6349" i="1" s="1"/>
  <c r="R6353" i="1"/>
  <c r="N6378" i="1"/>
  <c r="M6400" i="1"/>
  <c r="N6400" i="1" s="1"/>
  <c r="N6406" i="1"/>
  <c r="R6419" i="1"/>
  <c r="N6422" i="1"/>
  <c r="R6485" i="1"/>
  <c r="R6497" i="1"/>
  <c r="R6506" i="1"/>
  <c r="R6569" i="1"/>
  <c r="N5801" i="1"/>
  <c r="R5851" i="1"/>
  <c r="R5875" i="1"/>
  <c r="R5941" i="1"/>
  <c r="R5959" i="1"/>
  <c r="N5967" i="1"/>
  <c r="R5975" i="1"/>
  <c r="N5989" i="1"/>
  <c r="R6005" i="1"/>
  <c r="R6011" i="1"/>
  <c r="R6021" i="1"/>
  <c r="N6022" i="1"/>
  <c r="R6053" i="1"/>
  <c r="N6054" i="1"/>
  <c r="R6067" i="1"/>
  <c r="R6083" i="1"/>
  <c r="N6144" i="1"/>
  <c r="R6155" i="1"/>
  <c r="R6163" i="1"/>
  <c r="N6171" i="1"/>
  <c r="M6183" i="1"/>
  <c r="N6183" i="1" s="1"/>
  <c r="R6191" i="1"/>
  <c r="N6193" i="1"/>
  <c r="N6196" i="1"/>
  <c r="M6197" i="1"/>
  <c r="N6197" i="1" s="1"/>
  <c r="N6203" i="1"/>
  <c r="M6205" i="1"/>
  <c r="N6205" i="1" s="1"/>
  <c r="R6209" i="1"/>
  <c r="N6214" i="1"/>
  <c r="M6215" i="1"/>
  <c r="N6215" i="1" s="1"/>
  <c r="R6219" i="1"/>
  <c r="R6227" i="1"/>
  <c r="R6229" i="1"/>
  <c r="N6250" i="1"/>
  <c r="R6266" i="1"/>
  <c r="N6275" i="1"/>
  <c r="N6305" i="1"/>
  <c r="N6326" i="1"/>
  <c r="M6327" i="1"/>
  <c r="N6327" i="1" s="1"/>
  <c r="R6331" i="1"/>
  <c r="M6381" i="1"/>
  <c r="N6381" i="1" s="1"/>
  <c r="R6412" i="1"/>
  <c r="R6414" i="1"/>
  <c r="N6416" i="1"/>
  <c r="N6426" i="1"/>
  <c r="M6435" i="1"/>
  <c r="N6435" i="1" s="1"/>
  <c r="N6447" i="1"/>
  <c r="M6462" i="1"/>
  <c r="N6462" i="1" s="1"/>
  <c r="R6479" i="1"/>
  <c r="N6498" i="1"/>
  <c r="R6505" i="1"/>
  <c r="N6514" i="1"/>
  <c r="R6522" i="1"/>
  <c r="N6540" i="1"/>
  <c r="R6553" i="1"/>
  <c r="R6623" i="1"/>
  <c r="N5961" i="1"/>
  <c r="N5968" i="1"/>
  <c r="N5977" i="1"/>
  <c r="N5983" i="1"/>
  <c r="N5996" i="1"/>
  <c r="R6037" i="1"/>
  <c r="N6044" i="1"/>
  <c r="R6047" i="1"/>
  <c r="R6071" i="1"/>
  <c r="N6079" i="1"/>
  <c r="R6087" i="1"/>
  <c r="R6088" i="1"/>
  <c r="N6089" i="1"/>
  <c r="R6097" i="1"/>
  <c r="N6103" i="1"/>
  <c r="R6107" i="1"/>
  <c r="R6119" i="1"/>
  <c r="R6123" i="1"/>
  <c r="M6133" i="1"/>
  <c r="N6133" i="1" s="1"/>
  <c r="R6135" i="1"/>
  <c r="R6136" i="1"/>
  <c r="N6151" i="1"/>
  <c r="R6162" i="1"/>
  <c r="R6165" i="1"/>
  <c r="R6177" i="1"/>
  <c r="N6181" i="1"/>
  <c r="N6184" i="1"/>
  <c r="N6187" i="1"/>
  <c r="R6199" i="1"/>
  <c r="R6207" i="1"/>
  <c r="R6226" i="1"/>
  <c r="M6241" i="1"/>
  <c r="N6241" i="1" s="1"/>
  <c r="R6243" i="1"/>
  <c r="R6245" i="1"/>
  <c r="R6258" i="1"/>
  <c r="N6259" i="1"/>
  <c r="M6261" i="1"/>
  <c r="N6261" i="1" s="1"/>
  <c r="N6267" i="1"/>
  <c r="N6276" i="1"/>
  <c r="R6295" i="1"/>
  <c r="R6307" i="1"/>
  <c r="R6309" i="1"/>
  <c r="R6315" i="1"/>
  <c r="R6322" i="1"/>
  <c r="M6339" i="1"/>
  <c r="N6339" i="1" s="1"/>
  <c r="N6340" i="1"/>
  <c r="R6351" i="1"/>
  <c r="R6359" i="1"/>
  <c r="R6360" i="1"/>
  <c r="R6366" i="1"/>
  <c r="R6379" i="1"/>
  <c r="M6429" i="1"/>
  <c r="N6429" i="1" s="1"/>
  <c r="R6437" i="1"/>
  <c r="M6438" i="1"/>
  <c r="N6438" i="1" s="1"/>
  <c r="N6454" i="1"/>
  <c r="R6464" i="1"/>
  <c r="N6485" i="1"/>
  <c r="N6489" i="1"/>
  <c r="R6543" i="1"/>
  <c r="R6554" i="1"/>
  <c r="R6598" i="1"/>
  <c r="R6653" i="1"/>
  <c r="R6727" i="1"/>
  <c r="R6730" i="1"/>
  <c r="R6200" i="1"/>
  <c r="N6209" i="1"/>
  <c r="N6219" i="1"/>
  <c r="N6229" i="1"/>
  <c r="R6251" i="1"/>
  <c r="R6280" i="1"/>
  <c r="N6337" i="1"/>
  <c r="N6353" i="1"/>
  <c r="R6398" i="1"/>
  <c r="R6401" i="1"/>
  <c r="R6407" i="1"/>
  <c r="R6408" i="1"/>
  <c r="N6433" i="1"/>
  <c r="R6447" i="1"/>
  <c r="N6473" i="1"/>
  <c r="N6501" i="1"/>
  <c r="R6504" i="1"/>
  <c r="N6517" i="1"/>
  <c r="R6518" i="1"/>
  <c r="R6531" i="1"/>
  <c r="N6537" i="1"/>
  <c r="R6580" i="1"/>
  <c r="R6582" i="1"/>
  <c r="R6605" i="1"/>
  <c r="R6678" i="1"/>
  <c r="R6685" i="1"/>
  <c r="R6708" i="1"/>
  <c r="R6724" i="1"/>
  <c r="R6784" i="1"/>
  <c r="N6245" i="1"/>
  <c r="R6344" i="1"/>
  <c r="R6389" i="1"/>
  <c r="N6442" i="1"/>
  <c r="N6444" i="1"/>
  <c r="N6459" i="1"/>
  <c r="R6470" i="1"/>
  <c r="R6499" i="1"/>
  <c r="R6515" i="1"/>
  <c r="M6554" i="1"/>
  <c r="N6554" i="1" s="1"/>
  <c r="R6561" i="1"/>
  <c r="R6659" i="1"/>
  <c r="R6706" i="1"/>
  <c r="R6742" i="1"/>
  <c r="R6639" i="1"/>
  <c r="N6650" i="1"/>
  <c r="R6662" i="1"/>
  <c r="R6703" i="1"/>
  <c r="M6818" i="1"/>
  <c r="N6818" i="1" s="1"/>
  <c r="R6847" i="1"/>
  <c r="R6944" i="1"/>
  <c r="N6641" i="1"/>
  <c r="R6658" i="1"/>
  <c r="N6670" i="1"/>
  <c r="N6673" i="1"/>
  <c r="M6683" i="1"/>
  <c r="N6683" i="1" s="1"/>
  <c r="M6684" i="1"/>
  <c r="N6684" i="1" s="1"/>
  <c r="M6706" i="1"/>
  <c r="N6706" i="1" s="1"/>
  <c r="M6726" i="1"/>
  <c r="N6726" i="1" s="1"/>
  <c r="R6744" i="1"/>
  <c r="M6751" i="1"/>
  <c r="N6751" i="1" s="1"/>
  <c r="N6752" i="1"/>
  <c r="N6754" i="1"/>
  <c r="N6790" i="1"/>
  <c r="R6791" i="1"/>
  <c r="M6799" i="1"/>
  <c r="N6799" i="1" s="1"/>
  <c r="R6810" i="1"/>
  <c r="M6817" i="1"/>
  <c r="N6817" i="1" s="1"/>
  <c r="M6834" i="1"/>
  <c r="N6834" i="1" s="1"/>
  <c r="R6863" i="1"/>
  <c r="N6869" i="1"/>
  <c r="M6872" i="1"/>
  <c r="N6872" i="1" s="1"/>
  <c r="N6891" i="1"/>
  <c r="R6911" i="1"/>
  <c r="R6923" i="1"/>
  <c r="R6932" i="1"/>
  <c r="R6935" i="1"/>
  <c r="N6443" i="1"/>
  <c r="R6508" i="1"/>
  <c r="N6515" i="1"/>
  <c r="N6563" i="1"/>
  <c r="N6634" i="1"/>
  <c r="N6645" i="1"/>
  <c r="N6648" i="1"/>
  <c r="N6666" i="1"/>
  <c r="R6680" i="1"/>
  <c r="M6691" i="1"/>
  <c r="N6691" i="1" s="1"/>
  <c r="N6713" i="1"/>
  <c r="M6718" i="1"/>
  <c r="N6718" i="1" s="1"/>
  <c r="N6723" i="1"/>
  <c r="N6758" i="1"/>
  <c r="R6761" i="1"/>
  <c r="N6765" i="1"/>
  <c r="N6773" i="1"/>
  <c r="R6779" i="1"/>
  <c r="N6800" i="1"/>
  <c r="N6801" i="1"/>
  <c r="M6806" i="1"/>
  <c r="N6806" i="1" s="1"/>
  <c r="N6828" i="1"/>
  <c r="N6849" i="1"/>
  <c r="M6854" i="1"/>
  <c r="N6854" i="1" s="1"/>
  <c r="R6875" i="1"/>
  <c r="R6881" i="1"/>
  <c r="R6884" i="1"/>
  <c r="R6887" i="1"/>
  <c r="R6891" i="1"/>
  <c r="M6904" i="1"/>
  <c r="N6904" i="1" s="1"/>
  <c r="N6930" i="1"/>
  <c r="R6939" i="1"/>
  <c r="M6945" i="1"/>
  <c r="N6945" i="1" s="1"/>
  <c r="N6946" i="1"/>
  <c r="R6947" i="1"/>
  <c r="N6965" i="1"/>
  <c r="R6615" i="1"/>
  <c r="R6687" i="1"/>
  <c r="R6743" i="1"/>
  <c r="R6747" i="1"/>
  <c r="R6799" i="1"/>
  <c r="N6933" i="1"/>
  <c r="R6936" i="1"/>
  <c r="R6949" i="1"/>
  <c r="R6959" i="1"/>
  <c r="N6987" i="1"/>
  <c r="R6600" i="1"/>
  <c r="N6604" i="1"/>
  <c r="N6661" i="1"/>
  <c r="R6690" i="1"/>
  <c r="R6773" i="1"/>
  <c r="R6787" i="1"/>
  <c r="R6823" i="1"/>
  <c r="N6827" i="1"/>
  <c r="N6837" i="1"/>
  <c r="M6848" i="1"/>
  <c r="N6848" i="1" s="1"/>
  <c r="M6866" i="1"/>
  <c r="N6866" i="1" s="1"/>
  <c r="R6880" i="1"/>
  <c r="N6885" i="1"/>
  <c r="M6898" i="1"/>
  <c r="N6898" i="1" s="1"/>
  <c r="M6928" i="1"/>
  <c r="N6928" i="1" s="1"/>
  <c r="R6948" i="1"/>
  <c r="R6385" i="1"/>
  <c r="R6403" i="1"/>
  <c r="R6420" i="1"/>
  <c r="R6469" i="1"/>
  <c r="R6514" i="1"/>
  <c r="N6549" i="1"/>
  <c r="M6587" i="1"/>
  <c r="N6587" i="1" s="1"/>
  <c r="R6604" i="1"/>
  <c r="M6626" i="1"/>
  <c r="N6626" i="1" s="1"/>
  <c r="N6627" i="1"/>
  <c r="M6631" i="1"/>
  <c r="N6631" i="1" s="1"/>
  <c r="M6635" i="1"/>
  <c r="N6635" i="1" s="1"/>
  <c r="R6648" i="1"/>
  <c r="M6664" i="1"/>
  <c r="N6664" i="1" s="1"/>
  <c r="R6670" i="1"/>
  <c r="M6697" i="1"/>
  <c r="N6697" i="1" s="1"/>
  <c r="M6699" i="1"/>
  <c r="N6699" i="1" s="1"/>
  <c r="M6709" i="1"/>
  <c r="N6709" i="1" s="1"/>
  <c r="R6713" i="1"/>
  <c r="N6728" i="1"/>
  <c r="M6731" i="1"/>
  <c r="N6731" i="1" s="1"/>
  <c r="M6740" i="1"/>
  <c r="N6740" i="1" s="1"/>
  <c r="N6764" i="1"/>
  <c r="N6784" i="1"/>
  <c r="N6805" i="1"/>
  <c r="N6811" i="1"/>
  <c r="N6812" i="1"/>
  <c r="N6841" i="1"/>
  <c r="N6857" i="1"/>
  <c r="R6867" i="1"/>
  <c r="R6920" i="1"/>
  <c r="M6936" i="1"/>
  <c r="N6936" i="1" s="1"/>
  <c r="R6960" i="1"/>
  <c r="R6536" i="1"/>
  <c r="R6575" i="1"/>
  <c r="R6577" i="1"/>
  <c r="M6583" i="1"/>
  <c r="N6583" i="1" s="1"/>
  <c r="M6585" i="1"/>
  <c r="N6585" i="1" s="1"/>
  <c r="R6609" i="1"/>
  <c r="R6619" i="1"/>
  <c r="R6621" i="1"/>
  <c r="R6632" i="1"/>
  <c r="R6644" i="1"/>
  <c r="N6657" i="1"/>
  <c r="N6659" i="1"/>
  <c r="R6664" i="1"/>
  <c r="R6675" i="1"/>
  <c r="M6688" i="1"/>
  <c r="N6688" i="1" s="1"/>
  <c r="N6689" i="1"/>
  <c r="R6691" i="1"/>
  <c r="M6695" i="1"/>
  <c r="N6695" i="1" s="1"/>
  <c r="M6700" i="1"/>
  <c r="N6700" i="1" s="1"/>
  <c r="M6711" i="1"/>
  <c r="N6711" i="1" s="1"/>
  <c r="R6712" i="1"/>
  <c r="R6715" i="1"/>
  <c r="M6729" i="1"/>
  <c r="N6729" i="1" s="1"/>
  <c r="N6738" i="1"/>
  <c r="N6744" i="1"/>
  <c r="R6758" i="1"/>
  <c r="R6771" i="1"/>
  <c r="R6785" i="1"/>
  <c r="R6795" i="1"/>
  <c r="N6809" i="1"/>
  <c r="M6821" i="1"/>
  <c r="N6821" i="1" s="1"/>
  <c r="N6822" i="1"/>
  <c r="R6833" i="1"/>
  <c r="R6837" i="1"/>
  <c r="R6871" i="1"/>
  <c r="M6875" i="1"/>
  <c r="N6875" i="1" s="1"/>
  <c r="M6888" i="1"/>
  <c r="N6888" i="1" s="1"/>
  <c r="R6900" i="1"/>
  <c r="M6907" i="1"/>
  <c r="N6907" i="1" s="1"/>
  <c r="N6908" i="1"/>
  <c r="M6978" i="1"/>
  <c r="N6978" i="1" s="1"/>
  <c r="R7384" i="1"/>
  <c r="R6524" i="1"/>
  <c r="R6541" i="1"/>
  <c r="R6550" i="1"/>
  <c r="R6563" i="1"/>
  <c r="N6581" i="1"/>
  <c r="R6584" i="1"/>
  <c r="R6595" i="1"/>
  <c r="R6607" i="1"/>
  <c r="N6618" i="1"/>
  <c r="R6636" i="1"/>
  <c r="R6641" i="1"/>
  <c r="R6643" i="1"/>
  <c r="R6645" i="1"/>
  <c r="R6669" i="1"/>
  <c r="R6673" i="1"/>
  <c r="N6680" i="1"/>
  <c r="R6696" i="1"/>
  <c r="R6705" i="1"/>
  <c r="N6734" i="1"/>
  <c r="N6735" i="1"/>
  <c r="N6769" i="1"/>
  <c r="R6783" i="1"/>
  <c r="R6786" i="1"/>
  <c r="R6803" i="1"/>
  <c r="R6815" i="1"/>
  <c r="R6831" i="1"/>
  <c r="R6838" i="1"/>
  <c r="N6863" i="1"/>
  <c r="R6915" i="1"/>
  <c r="R6938" i="1"/>
  <c r="R6963" i="1"/>
  <c r="R6975" i="1"/>
  <c r="R6977" i="1"/>
  <c r="R6984" i="1"/>
  <c r="R7019" i="1"/>
  <c r="R7027" i="1"/>
  <c r="R7039" i="1"/>
  <c r="R7050" i="1"/>
  <c r="R7059" i="1"/>
  <c r="R7071" i="1"/>
  <c r="N7105" i="1"/>
  <c r="N7119" i="1"/>
  <c r="R7135" i="1"/>
  <c r="R7147" i="1"/>
  <c r="R7179" i="1"/>
  <c r="R7210" i="1"/>
  <c r="N7274" i="1"/>
  <c r="R7300" i="1"/>
  <c r="R7321" i="1"/>
  <c r="N7363" i="1"/>
  <c r="R7378" i="1"/>
  <c r="N7393" i="1"/>
  <c r="R7407" i="1"/>
  <c r="R7432" i="1"/>
  <c r="R7704" i="1"/>
  <c r="R7949" i="1"/>
  <c r="R6971" i="1"/>
  <c r="R6995" i="1"/>
  <c r="R7007" i="1"/>
  <c r="R7035" i="1"/>
  <c r="N7055" i="1"/>
  <c r="R7195" i="1"/>
  <c r="R7215" i="1"/>
  <c r="N7260" i="1"/>
  <c r="N7266" i="1"/>
  <c r="R7277" i="1"/>
  <c r="N7281" i="1"/>
  <c r="N7285" i="1"/>
  <c r="N7303" i="1"/>
  <c r="N7317" i="1"/>
  <c r="N7447" i="1"/>
  <c r="N7547" i="1"/>
  <c r="R7564" i="1"/>
  <c r="N7742" i="1"/>
  <c r="R7989" i="1"/>
  <c r="R6961" i="1"/>
  <c r="N6990" i="1"/>
  <c r="R7067" i="1"/>
  <c r="R7087" i="1"/>
  <c r="N7103" i="1"/>
  <c r="R7167" i="1"/>
  <c r="R7203" i="1"/>
  <c r="N7258" i="1"/>
  <c r="M7457" i="1"/>
  <c r="N7457" i="1" s="1"/>
  <c r="R6993" i="1"/>
  <c r="R6996" i="1"/>
  <c r="N7000" i="1"/>
  <c r="R7003" i="1"/>
  <c r="R7131" i="1"/>
  <c r="R7293" i="1"/>
  <c r="R7298" i="1"/>
  <c r="N7379" i="1"/>
  <c r="R7382" i="1"/>
  <c r="R7552" i="1"/>
  <c r="R7690" i="1"/>
  <c r="M7115" i="1"/>
  <c r="N7115" i="1" s="1"/>
  <c r="N7116" i="1"/>
  <c r="N7128" i="1"/>
  <c r="M7141" i="1"/>
  <c r="N7141" i="1" s="1"/>
  <c r="M7153" i="1"/>
  <c r="N7153" i="1" s="1"/>
  <c r="N7154" i="1"/>
  <c r="M7173" i="1"/>
  <c r="N7173" i="1" s="1"/>
  <c r="M7183" i="1"/>
  <c r="N7183" i="1" s="1"/>
  <c r="R7211" i="1"/>
  <c r="N7218" i="1"/>
  <c r="M7269" i="1"/>
  <c r="N7269" i="1" s="1"/>
  <c r="N7306" i="1"/>
  <c r="N7337" i="1"/>
  <c r="M7441" i="1"/>
  <c r="N7441" i="1" s="1"/>
  <c r="R6821" i="1"/>
  <c r="R6835" i="1"/>
  <c r="N6847" i="1"/>
  <c r="R6855" i="1"/>
  <c r="R6869" i="1"/>
  <c r="N6881" i="1"/>
  <c r="R6899" i="1"/>
  <c r="R6902" i="1"/>
  <c r="R6907" i="1"/>
  <c r="R6934" i="1"/>
  <c r="R6979" i="1"/>
  <c r="R7023" i="1"/>
  <c r="M7029" i="1"/>
  <c r="N7029" i="1" s="1"/>
  <c r="N7039" i="1"/>
  <c r="M7041" i="1"/>
  <c r="N7041" i="1" s="1"/>
  <c r="N7042" i="1"/>
  <c r="R7051" i="1"/>
  <c r="R7083" i="1"/>
  <c r="N7089" i="1"/>
  <c r="R7091" i="1"/>
  <c r="M7099" i="1"/>
  <c r="N7099" i="1" s="1"/>
  <c r="N7100" i="1"/>
  <c r="R7103" i="1"/>
  <c r="M7125" i="1"/>
  <c r="N7125" i="1" s="1"/>
  <c r="N7135" i="1"/>
  <c r="M7137" i="1"/>
  <c r="N7137" i="1" s="1"/>
  <c r="N7138" i="1"/>
  <c r="R7139" i="1"/>
  <c r="N7150" i="1"/>
  <c r="R7163" i="1"/>
  <c r="R7183" i="1"/>
  <c r="M7189" i="1"/>
  <c r="N7189" i="1" s="1"/>
  <c r="N7208" i="1"/>
  <c r="M7235" i="1"/>
  <c r="N7235" i="1" s="1"/>
  <c r="M7243" i="1"/>
  <c r="N7243" i="1" s="1"/>
  <c r="M7251" i="1"/>
  <c r="N7251" i="1" s="1"/>
  <c r="M7301" i="1"/>
  <c r="N7301" i="1" s="1"/>
  <c r="N7342" i="1"/>
  <c r="N7373" i="1"/>
  <c r="R7480" i="1"/>
  <c r="R7534" i="1"/>
  <c r="R7936" i="1"/>
  <c r="R6819" i="1"/>
  <c r="R6825" i="1"/>
  <c r="N6853" i="1"/>
  <c r="R6858" i="1"/>
  <c r="R6870" i="1"/>
  <c r="N6974" i="1"/>
  <c r="N6976" i="1"/>
  <c r="M6977" i="1"/>
  <c r="N6977" i="1" s="1"/>
  <c r="N6985" i="1"/>
  <c r="R6986" i="1"/>
  <c r="R6987" i="1"/>
  <c r="M7019" i="1"/>
  <c r="N7019" i="1" s="1"/>
  <c r="N7020" i="1"/>
  <c r="N7038" i="1"/>
  <c r="N7048" i="1"/>
  <c r="R7056" i="1"/>
  <c r="N7080" i="1"/>
  <c r="N7090" i="1"/>
  <c r="R7115" i="1"/>
  <c r="R7123" i="1"/>
  <c r="M7147" i="1"/>
  <c r="N7147" i="1" s="1"/>
  <c r="N7148" i="1"/>
  <c r="M7151" i="1"/>
  <c r="N7151" i="1" s="1"/>
  <c r="N7160" i="1"/>
  <c r="N7169" i="1"/>
  <c r="R7171" i="1"/>
  <c r="M7179" i="1"/>
  <c r="N7179" i="1" s="1"/>
  <c r="N7180" i="1"/>
  <c r="M7199" i="1"/>
  <c r="N7199" i="1" s="1"/>
  <c r="N7215" i="1"/>
  <c r="N7224" i="1"/>
  <c r="N7294" i="1"/>
  <c r="N7305" i="1"/>
  <c r="N7319" i="1"/>
  <c r="R7360" i="1"/>
  <c r="R7366" i="1"/>
  <c r="R7393" i="1"/>
  <c r="R7394" i="1"/>
  <c r="N7409" i="1"/>
  <c r="R7692" i="1"/>
  <c r="R7711" i="1"/>
  <c r="R7770" i="1"/>
  <c r="R7011" i="1"/>
  <c r="R7099" i="1"/>
  <c r="R7104" i="1"/>
  <c r="R7107" i="1"/>
  <c r="N7121" i="1"/>
  <c r="R7151" i="1"/>
  <c r="N7167" i="1"/>
  <c r="R7184" i="1"/>
  <c r="R7187" i="1"/>
  <c r="R7199" i="1"/>
  <c r="N7230" i="1"/>
  <c r="N7232" i="1"/>
  <c r="N7238" i="1"/>
  <c r="N7240" i="1"/>
  <c r="N7246" i="1"/>
  <c r="N7248" i="1"/>
  <c r="R7290" i="1"/>
  <c r="M7310" i="1"/>
  <c r="N7310" i="1" s="1"/>
  <c r="R7343" i="1"/>
  <c r="R7350" i="1"/>
  <c r="R7359" i="1"/>
  <c r="R7386" i="1"/>
  <c r="R7399" i="1"/>
  <c r="R7414" i="1"/>
  <c r="R7418" i="1"/>
  <c r="R7438" i="1"/>
  <c r="R7470" i="1"/>
  <c r="R7572" i="1"/>
  <c r="R7606" i="1"/>
  <c r="R7696" i="1"/>
  <c r="R7700" i="1"/>
  <c r="R7968" i="1"/>
  <c r="R7440" i="1"/>
  <c r="R7446" i="1"/>
  <c r="R7452" i="1"/>
  <c r="R7456" i="1"/>
  <c r="R7462" i="1"/>
  <c r="R7468" i="1"/>
  <c r="R7514" i="1"/>
  <c r="R7532" i="1"/>
  <c r="R7574" i="1"/>
  <c r="R7584" i="1"/>
  <c r="R7610" i="1"/>
  <c r="R7626" i="1"/>
  <c r="R7636" i="1"/>
  <c r="R7646" i="1"/>
  <c r="R7657" i="1"/>
  <c r="R7673" i="1"/>
  <c r="R7733" i="1"/>
  <c r="R7765" i="1"/>
  <c r="R7777" i="1"/>
  <c r="R7793" i="1"/>
  <c r="R7839" i="1"/>
  <c r="R7848" i="1"/>
  <c r="R7868" i="1"/>
  <c r="R7884" i="1"/>
  <c r="R7918" i="1"/>
  <c r="R7938" i="1"/>
  <c r="R7988" i="1"/>
  <c r="R7991" i="1"/>
  <c r="R8016" i="1"/>
  <c r="R8046" i="1"/>
  <c r="M8116" i="1"/>
  <c r="N8116" i="1" s="1"/>
  <c r="M8119" i="1"/>
  <c r="N8119" i="1" s="1"/>
  <c r="R8340" i="1"/>
  <c r="R8412" i="1"/>
  <c r="N7299" i="1"/>
  <c r="N7324" i="1"/>
  <c r="R7354" i="1"/>
  <c r="R7370" i="1"/>
  <c r="N7411" i="1"/>
  <c r="N7417" i="1"/>
  <c r="N7423" i="1"/>
  <c r="N7495" i="1"/>
  <c r="R7504" i="1"/>
  <c r="R7518" i="1"/>
  <c r="N7523" i="1"/>
  <c r="N7529" i="1"/>
  <c r="N7535" i="1"/>
  <c r="R7536" i="1"/>
  <c r="R7580" i="1"/>
  <c r="R7590" i="1"/>
  <c r="R7600" i="1"/>
  <c r="R7616" i="1"/>
  <c r="R7632" i="1"/>
  <c r="R7652" i="1"/>
  <c r="R7667" i="1"/>
  <c r="N7735" i="1"/>
  <c r="N7801" i="1"/>
  <c r="R7853" i="1"/>
  <c r="N7863" i="1"/>
  <c r="N7870" i="1"/>
  <c r="N7882" i="1"/>
  <c r="N7923" i="1"/>
  <c r="N7925" i="1"/>
  <c r="N7948" i="1"/>
  <c r="N7980" i="1"/>
  <c r="M8063" i="1"/>
  <c r="N8063" i="1" s="1"/>
  <c r="M8090" i="1"/>
  <c r="N8090" i="1" s="1"/>
  <c r="R8102" i="1"/>
  <c r="R8135" i="1"/>
  <c r="R7661" i="1"/>
  <c r="R7677" i="1"/>
  <c r="R7763" i="1"/>
  <c r="R7816" i="1"/>
  <c r="R7855" i="1"/>
  <c r="R7919" i="1"/>
  <c r="R7939" i="1"/>
  <c r="N8111" i="1"/>
  <c r="M8115" i="1"/>
  <c r="N8115" i="1" s="1"/>
  <c r="M8150" i="1"/>
  <c r="N8150" i="1" s="1"/>
  <c r="N7443" i="1"/>
  <c r="R7454" i="1"/>
  <c r="N7459" i="1"/>
  <c r="R7472" i="1"/>
  <c r="N7507" i="1"/>
  <c r="R7576" i="1"/>
  <c r="R7586" i="1"/>
  <c r="R7612" i="1"/>
  <c r="R7628" i="1"/>
  <c r="R7648" i="1"/>
  <c r="R7671" i="1"/>
  <c r="R7724" i="1"/>
  <c r="N7799" i="1"/>
  <c r="R7804" i="1"/>
  <c r="N7821" i="1"/>
  <c r="N7924" i="1"/>
  <c r="M8118" i="1"/>
  <c r="N8118" i="1" s="1"/>
  <c r="N8127" i="1"/>
  <c r="R7665" i="1"/>
  <c r="M7705" i="1"/>
  <c r="N7705" i="1" s="1"/>
  <c r="M7709" i="1"/>
  <c r="N7709" i="1" s="1"/>
  <c r="M7710" i="1"/>
  <c r="N7710" i="1" s="1"/>
  <c r="R7720" i="1"/>
  <c r="R7727" i="1"/>
  <c r="N7751" i="1"/>
  <c r="N7783" i="1"/>
  <c r="M7820" i="1"/>
  <c r="N7820" i="1" s="1"/>
  <c r="M7838" i="1"/>
  <c r="N7838" i="1" s="1"/>
  <c r="M7847" i="1"/>
  <c r="N7847" i="1" s="1"/>
  <c r="M7867" i="1"/>
  <c r="N7867" i="1" s="1"/>
  <c r="M7875" i="1"/>
  <c r="N7875" i="1" s="1"/>
  <c r="M7876" i="1"/>
  <c r="N7876" i="1" s="1"/>
  <c r="R7887" i="1"/>
  <c r="M7891" i="1"/>
  <c r="N7891" i="1" s="1"/>
  <c r="M7892" i="1"/>
  <c r="N7892" i="1" s="1"/>
  <c r="R7907" i="1"/>
  <c r="R7913" i="1"/>
  <c r="R8004" i="1"/>
  <c r="M8047" i="1"/>
  <c r="N8047" i="1" s="1"/>
  <c r="M8079" i="1"/>
  <c r="N8079" i="1" s="1"/>
  <c r="R7402" i="1"/>
  <c r="N7421" i="1"/>
  <c r="N7439" i="1"/>
  <c r="R7516" i="1"/>
  <c r="M7525" i="1"/>
  <c r="N7525" i="1" s="1"/>
  <c r="R7548" i="1"/>
  <c r="R7582" i="1"/>
  <c r="R7608" i="1"/>
  <c r="R7624" i="1"/>
  <c r="R7634" i="1"/>
  <c r="R7644" i="1"/>
  <c r="R7659" i="1"/>
  <c r="R7675" i="1"/>
  <c r="M7685" i="1"/>
  <c r="N7685" i="1" s="1"/>
  <c r="M7707" i="1"/>
  <c r="N7707" i="1" s="1"/>
  <c r="M7762" i="1"/>
  <c r="N7762" i="1" s="1"/>
  <c r="N7815" i="1"/>
  <c r="N7836" i="1"/>
  <c r="N7895" i="1"/>
  <c r="R7926" i="1"/>
  <c r="M7930" i="1"/>
  <c r="N7930" i="1" s="1"/>
  <c r="R7933" i="1"/>
  <c r="M7946" i="1"/>
  <c r="N7946" i="1" s="1"/>
  <c r="N7960" i="1"/>
  <c r="N7973" i="1"/>
  <c r="N7990" i="1"/>
  <c r="N8083" i="1"/>
  <c r="N8092" i="1"/>
  <c r="M8093" i="1"/>
  <c r="N8093" i="1" s="1"/>
  <c r="R8098" i="1"/>
  <c r="M8140" i="1"/>
  <c r="N8140" i="1" s="1"/>
  <c r="M8141" i="1"/>
  <c r="N8141" i="1" s="1"/>
  <c r="R8143" i="1"/>
  <c r="N8145" i="1"/>
  <c r="M8157" i="1"/>
  <c r="N8157" i="1" s="1"/>
  <c r="R8173" i="1"/>
  <c r="R8226" i="1"/>
  <c r="R8279" i="1"/>
  <c r="R8291" i="1"/>
  <c r="R7434" i="1"/>
  <c r="R7444" i="1"/>
  <c r="R7460" i="1"/>
  <c r="R7482" i="1"/>
  <c r="R7508" i="1"/>
  <c r="R7520" i="1"/>
  <c r="R7542" i="1"/>
  <c r="R7560" i="1"/>
  <c r="R7578" i="1"/>
  <c r="R7588" i="1"/>
  <c r="R7598" i="1"/>
  <c r="R7614" i="1"/>
  <c r="R7630" i="1"/>
  <c r="R7650" i="1"/>
  <c r="R7669" i="1"/>
  <c r="R7708" i="1"/>
  <c r="R7715" i="1"/>
  <c r="M7728" i="1"/>
  <c r="N7728" i="1" s="1"/>
  <c r="R7734" i="1"/>
  <c r="N7748" i="1"/>
  <c r="R7795" i="1"/>
  <c r="M7806" i="1"/>
  <c r="N7806" i="1" s="1"/>
  <c r="R7819" i="1"/>
  <c r="R7830" i="1"/>
  <c r="M7835" i="1"/>
  <c r="N7835" i="1" s="1"/>
  <c r="M7837" i="1"/>
  <c r="N7837" i="1" s="1"/>
  <c r="M7842" i="1"/>
  <c r="N7842" i="1" s="1"/>
  <c r="M7844" i="1"/>
  <c r="N7844" i="1" s="1"/>
  <c r="M7845" i="1"/>
  <c r="N7845" i="1" s="1"/>
  <c r="M7854" i="1"/>
  <c r="N7854" i="1" s="1"/>
  <c r="M7860" i="1"/>
  <c r="N7860" i="1" s="1"/>
  <c r="R7863" i="1"/>
  <c r="R7869" i="1"/>
  <c r="M7872" i="1"/>
  <c r="N7872" i="1" s="1"/>
  <c r="R7885" i="1"/>
  <c r="R7893" i="1"/>
  <c r="N7898" i="1"/>
  <c r="N7907" i="1"/>
  <c r="M7918" i="1"/>
  <c r="N7918" i="1" s="1"/>
  <c r="M7939" i="1"/>
  <c r="N7939" i="1" s="1"/>
  <c r="R7943" i="1"/>
  <c r="M7972" i="1"/>
  <c r="N7972" i="1" s="1"/>
  <c r="R7973" i="1"/>
  <c r="R7987" i="1"/>
  <c r="R7993" i="1"/>
  <c r="N7994" i="1"/>
  <c r="R7997" i="1"/>
  <c r="M7999" i="1"/>
  <c r="N7999" i="1" s="1"/>
  <c r="R8025" i="1"/>
  <c r="R8086" i="1"/>
  <c r="R8112" i="1"/>
  <c r="M8117" i="1"/>
  <c r="N8117" i="1" s="1"/>
  <c r="R8129" i="1"/>
  <c r="M8138" i="1"/>
  <c r="N8138" i="1" s="1"/>
  <c r="R8258" i="1"/>
  <c r="R8272" i="1"/>
  <c r="R8288" i="1"/>
  <c r="N7254" i="1"/>
  <c r="N7256" i="1"/>
  <c r="N7262" i="1"/>
  <c r="N7264" i="1"/>
  <c r="R7320" i="1"/>
  <c r="N7326" i="1"/>
  <c r="N7359" i="1"/>
  <c r="R7376" i="1"/>
  <c r="N7425" i="1"/>
  <c r="R7483" i="1"/>
  <c r="R7488" i="1"/>
  <c r="R7495" i="1"/>
  <c r="R7500" i="1"/>
  <c r="N7519" i="1"/>
  <c r="R7527" i="1"/>
  <c r="N7545" i="1"/>
  <c r="R7546" i="1"/>
  <c r="N7559" i="1"/>
  <c r="R7594" i="1"/>
  <c r="R7604" i="1"/>
  <c r="R7620" i="1"/>
  <c r="R7640" i="1"/>
  <c r="R7656" i="1"/>
  <c r="R7663" i="1"/>
  <c r="N7833" i="1"/>
  <c r="N7865" i="1"/>
  <c r="N7879" i="1"/>
  <c r="N7908" i="1"/>
  <c r="N7917" i="1"/>
  <c r="N7926" i="1"/>
  <c r="N7935" i="1"/>
  <c r="N7938" i="1"/>
  <c r="N7944" i="1"/>
  <c r="N7951" i="1"/>
  <c r="R7955" i="1"/>
  <c r="N7964" i="1"/>
  <c r="N7967" i="1"/>
  <c r="R8013" i="1"/>
  <c r="N8015" i="1"/>
  <c r="N8074" i="1"/>
  <c r="M8091" i="1"/>
  <c r="N8091" i="1" s="1"/>
  <c r="N8104" i="1"/>
  <c r="N8108" i="1"/>
  <c r="R8128" i="1"/>
  <c r="R8130" i="1"/>
  <c r="N8143" i="1"/>
  <c r="R8242" i="1"/>
  <c r="R8320" i="1"/>
  <c r="R8361" i="1"/>
  <c r="R8371" i="1"/>
  <c r="R8393" i="1"/>
  <c r="R8409" i="1"/>
  <c r="R8008" i="1"/>
  <c r="R8009" i="1"/>
  <c r="N8010" i="1"/>
  <c r="R8014" i="1"/>
  <c r="R8021" i="1"/>
  <c r="N8044" i="1"/>
  <c r="R8075" i="1"/>
  <c r="R8078" i="1"/>
  <c r="R8084" i="1"/>
  <c r="R8085" i="1"/>
  <c r="N8101" i="1"/>
  <c r="N8102" i="1"/>
  <c r="R8114" i="1"/>
  <c r="N8131" i="1"/>
  <c r="N8133" i="1"/>
  <c r="N8134" i="1"/>
  <c r="R8183" i="1"/>
  <c r="R8192" i="1"/>
  <c r="R8219" i="1"/>
  <c r="R8235" i="1"/>
  <c r="N8295" i="1"/>
  <c r="N8305" i="1"/>
  <c r="R8328" i="1"/>
  <c r="R8347" i="1"/>
  <c r="R8365" i="1"/>
  <c r="M8467" i="1"/>
  <c r="N8467" i="1" s="1"/>
  <c r="R8151" i="1"/>
  <c r="R8162" i="1"/>
  <c r="R8203" i="1"/>
  <c r="N8237" i="1"/>
  <c r="R8251" i="1"/>
  <c r="N8276" i="1"/>
  <c r="R8307" i="1"/>
  <c r="R8317" i="1"/>
  <c r="R8327" i="1"/>
  <c r="N8355" i="1"/>
  <c r="M8461" i="1"/>
  <c r="N8461" i="1" s="1"/>
  <c r="R8524" i="1"/>
  <c r="M8675" i="1"/>
  <c r="N8675" i="1" s="1"/>
  <c r="N8051" i="1"/>
  <c r="M8052" i="1"/>
  <c r="N8052" i="1" s="1"/>
  <c r="N8068" i="1"/>
  <c r="N8085" i="1"/>
  <c r="N8180" i="1"/>
  <c r="M8196" i="1"/>
  <c r="N8196" i="1" s="1"/>
  <c r="N8205" i="1"/>
  <c r="M8212" i="1"/>
  <c r="N8212" i="1" s="1"/>
  <c r="N8221" i="1"/>
  <c r="M8228" i="1"/>
  <c r="N8228" i="1" s="1"/>
  <c r="M8244" i="1"/>
  <c r="N8244" i="1" s="1"/>
  <c r="M8260" i="1"/>
  <c r="N8260" i="1" s="1"/>
  <c r="N8309" i="1"/>
  <c r="N8359" i="1"/>
  <c r="N8401" i="1"/>
  <c r="R8441" i="1"/>
  <c r="N8445" i="1"/>
  <c r="N8449" i="1"/>
  <c r="N8499" i="1"/>
  <c r="N8557" i="1"/>
  <c r="M8563" i="1"/>
  <c r="N8563" i="1" s="1"/>
  <c r="N8567" i="1"/>
  <c r="R8212" i="1"/>
  <c r="R8228" i="1"/>
  <c r="R8244" i="1"/>
  <c r="R8260" i="1"/>
  <c r="N8168" i="1"/>
  <c r="N8193" i="1"/>
  <c r="N8433" i="1"/>
  <c r="R8509" i="1"/>
  <c r="R8540" i="1"/>
  <c r="M8551" i="1"/>
  <c r="N8551" i="1" s="1"/>
  <c r="R8110" i="1"/>
  <c r="R8178" i="1"/>
  <c r="M8266" i="1"/>
  <c r="N8266" i="1" s="1"/>
  <c r="M8268" i="1"/>
  <c r="N8268" i="1" s="1"/>
  <c r="M8269" i="1"/>
  <c r="N8269" i="1" s="1"/>
  <c r="M8282" i="1"/>
  <c r="N8282" i="1" s="1"/>
  <c r="M8299" i="1"/>
  <c r="N8299" i="1" s="1"/>
  <c r="R8348" i="1"/>
  <c r="M8375" i="1"/>
  <c r="N8375" i="1" s="1"/>
  <c r="M8387" i="1"/>
  <c r="N8387" i="1" s="1"/>
  <c r="M8451" i="1"/>
  <c r="N8451" i="1" s="1"/>
  <c r="N8493" i="1"/>
  <c r="N8609" i="1"/>
  <c r="N8657" i="1"/>
  <c r="R8681" i="1"/>
  <c r="N7914" i="1"/>
  <c r="N7941" i="1"/>
  <c r="N7949" i="1"/>
  <c r="R7954" i="1"/>
  <c r="N8028" i="1"/>
  <c r="R8050" i="1"/>
  <c r="N8061" i="1"/>
  <c r="R8082" i="1"/>
  <c r="N8098" i="1"/>
  <c r="M8165" i="1"/>
  <c r="N8165" i="1" s="1"/>
  <c r="M8166" i="1"/>
  <c r="N8166" i="1" s="1"/>
  <c r="N8173" i="1"/>
  <c r="M8175" i="1"/>
  <c r="N8175" i="1" s="1"/>
  <c r="M8188" i="1"/>
  <c r="N8188" i="1" s="1"/>
  <c r="M8189" i="1"/>
  <c r="N8189" i="1" s="1"/>
  <c r="M8248" i="1"/>
  <c r="N8248" i="1" s="1"/>
  <c r="M8253" i="1"/>
  <c r="N8253" i="1" s="1"/>
  <c r="M8284" i="1"/>
  <c r="N8284" i="1" s="1"/>
  <c r="N8285" i="1"/>
  <c r="N8293" i="1"/>
  <c r="N8345" i="1"/>
  <c r="M8363" i="1"/>
  <c r="N8363" i="1" s="1"/>
  <c r="N8371" i="1"/>
  <c r="M8419" i="1"/>
  <c r="N8419" i="1" s="1"/>
  <c r="M8423" i="1"/>
  <c r="N8423" i="1" s="1"/>
  <c r="N8435" i="1"/>
  <c r="R8495" i="1"/>
  <c r="N8503" i="1"/>
  <c r="R8534" i="1"/>
  <c r="N8535" i="1"/>
  <c r="M8677" i="1"/>
  <c r="N8677" i="1" s="1"/>
  <c r="R7956" i="1"/>
  <c r="R7957" i="1"/>
  <c r="R7965" i="1"/>
  <c r="R7972" i="1"/>
  <c r="R7981" i="1"/>
  <c r="R7995" i="1"/>
  <c r="N7996" i="1"/>
  <c r="R8033" i="1"/>
  <c r="R8038" i="1"/>
  <c r="R8059" i="1"/>
  <c r="R8093" i="1"/>
  <c r="M8100" i="1"/>
  <c r="N8100" i="1" s="1"/>
  <c r="R8107" i="1"/>
  <c r="N8109" i="1"/>
  <c r="R8123" i="1"/>
  <c r="N8125" i="1"/>
  <c r="N8126" i="1"/>
  <c r="M8132" i="1"/>
  <c r="N8132" i="1" s="1"/>
  <c r="M8135" i="1"/>
  <c r="N8135" i="1" s="1"/>
  <c r="R8141" i="1"/>
  <c r="M8148" i="1"/>
  <c r="N8148" i="1" s="1"/>
  <c r="M8164" i="1"/>
  <c r="N8164" i="1" s="1"/>
  <c r="R8179" i="1"/>
  <c r="R8220" i="1"/>
  <c r="R8301" i="1"/>
  <c r="R8310" i="1"/>
  <c r="R8330" i="1"/>
  <c r="N8455" i="1"/>
  <c r="N8497" i="1"/>
  <c r="N8513" i="1"/>
  <c r="R8568" i="1"/>
  <c r="R8601" i="1"/>
  <c r="R8652" i="1"/>
  <c r="R8746" i="1"/>
  <c r="R8825" i="1"/>
  <c r="R8829" i="1"/>
  <c r="N8859" i="1"/>
  <c r="M8912" i="1"/>
  <c r="N8912" i="1" s="1"/>
  <c r="M8960" i="1"/>
  <c r="N8960" i="1" s="1"/>
  <c r="R8972" i="1"/>
  <c r="R8998" i="1"/>
  <c r="R9008" i="1"/>
  <c r="N8491" i="1"/>
  <c r="N8641" i="1"/>
  <c r="N8653" i="1"/>
  <c r="R8676" i="1"/>
  <c r="R8691" i="1"/>
  <c r="N8693" i="1"/>
  <c r="N8701" i="1"/>
  <c r="M8709" i="1"/>
  <c r="N8709" i="1" s="1"/>
  <c r="N8719" i="1"/>
  <c r="N8731" i="1"/>
  <c r="N8787" i="1"/>
  <c r="N8805" i="1"/>
  <c r="N8813" i="1"/>
  <c r="N8821" i="1"/>
  <c r="M8830" i="1"/>
  <c r="N8830" i="1" s="1"/>
  <c r="N8845" i="1"/>
  <c r="M8882" i="1"/>
  <c r="N8882" i="1" s="1"/>
  <c r="N8627" i="1"/>
  <c r="N8750" i="1"/>
  <c r="R8760" i="1"/>
  <c r="M8779" i="1"/>
  <c r="N8779" i="1" s="1"/>
  <c r="M8829" i="1"/>
  <c r="N8829" i="1" s="1"/>
  <c r="M8942" i="1"/>
  <c r="N8942" i="1" s="1"/>
  <c r="M8976" i="1"/>
  <c r="N8976" i="1" s="1"/>
  <c r="M9008" i="1"/>
  <c r="N9008" i="1" s="1"/>
  <c r="N8471" i="1"/>
  <c r="N8705" i="1"/>
  <c r="N8762" i="1"/>
  <c r="R8811" i="1"/>
  <c r="M8862" i="1"/>
  <c r="N8862" i="1" s="1"/>
  <c r="N8888" i="1"/>
  <c r="M8895" i="1"/>
  <c r="N8895" i="1" s="1"/>
  <c r="M8910" i="1"/>
  <c r="N8910" i="1" s="1"/>
  <c r="M8959" i="1"/>
  <c r="N8959" i="1" s="1"/>
  <c r="R8781" i="1"/>
  <c r="M8782" i="1"/>
  <c r="N8782" i="1" s="1"/>
  <c r="R8831" i="1"/>
  <c r="R8872" i="1"/>
  <c r="N8878" i="1"/>
  <c r="R8893" i="1"/>
  <c r="M8917" i="1"/>
  <c r="N8917" i="1" s="1"/>
  <c r="M8920" i="1"/>
  <c r="N8920" i="1" s="1"/>
  <c r="M8923" i="1"/>
  <c r="N8923" i="1" s="1"/>
  <c r="M8926" i="1"/>
  <c r="N8926" i="1" s="1"/>
  <c r="M8994" i="1"/>
  <c r="N8994" i="1" s="1"/>
  <c r="N8417" i="1"/>
  <c r="M8477" i="1"/>
  <c r="N8477" i="1" s="1"/>
  <c r="M8509" i="1"/>
  <c r="N8509" i="1" s="1"/>
  <c r="R8514" i="1"/>
  <c r="M8637" i="1"/>
  <c r="N8637" i="1" s="1"/>
  <c r="N8661" i="1"/>
  <c r="M8663" i="1"/>
  <c r="N8663" i="1" s="1"/>
  <c r="M8691" i="1"/>
  <c r="N8691" i="1" s="1"/>
  <c r="N8747" i="1"/>
  <c r="N8749" i="1"/>
  <c r="M8756" i="1"/>
  <c r="N8756" i="1" s="1"/>
  <c r="M8773" i="1"/>
  <c r="N8773" i="1" s="1"/>
  <c r="N8797" i="1"/>
  <c r="M8832" i="1"/>
  <c r="N8832" i="1" s="1"/>
  <c r="N8843" i="1"/>
  <c r="N8853" i="1"/>
  <c r="N8898" i="1"/>
  <c r="M8901" i="1"/>
  <c r="N8901" i="1" s="1"/>
  <c r="R8929" i="1"/>
  <c r="M8930" i="1"/>
  <c r="N8930" i="1" s="1"/>
  <c r="R8947" i="1"/>
  <c r="M8965" i="1"/>
  <c r="N8965" i="1" s="1"/>
  <c r="M8968" i="1"/>
  <c r="N8968" i="1" s="1"/>
  <c r="M8971" i="1"/>
  <c r="N8971" i="1" s="1"/>
  <c r="M8975" i="1"/>
  <c r="N8975" i="1" s="1"/>
  <c r="M9000" i="1"/>
  <c r="N9000" i="1" s="1"/>
  <c r="R9006" i="1"/>
  <c r="M9007" i="1"/>
  <c r="N9007" i="1" s="1"/>
  <c r="R9088" i="1"/>
  <c r="R9104" i="1"/>
  <c r="R9160" i="1"/>
  <c r="R8520" i="1"/>
  <c r="R8521" i="1"/>
  <c r="R8537" i="1"/>
  <c r="R8556" i="1"/>
  <c r="R8569" i="1"/>
  <c r="N8571" i="1"/>
  <c r="N8579" i="1"/>
  <c r="R8585" i="1"/>
  <c r="N8595" i="1"/>
  <c r="R8602" i="1"/>
  <c r="R8604" i="1"/>
  <c r="R8630" i="1"/>
  <c r="N8689" i="1"/>
  <c r="N8711" i="1"/>
  <c r="N8739" i="1"/>
  <c r="M8781" i="1"/>
  <c r="N8781" i="1" s="1"/>
  <c r="R8800" i="1"/>
  <c r="N8815" i="1"/>
  <c r="M8861" i="1"/>
  <c r="N8861" i="1" s="1"/>
  <c r="R8863" i="1"/>
  <c r="N8866" i="1"/>
  <c r="M8869" i="1"/>
  <c r="N8869" i="1" s="1"/>
  <c r="R8879" i="1"/>
  <c r="R8911" i="1"/>
  <c r="R8960" i="1"/>
  <c r="N8981" i="1"/>
  <c r="R8989" i="1"/>
  <c r="N8611" i="1"/>
  <c r="N8619" i="1"/>
  <c r="R8628" i="1"/>
  <c r="R8668" i="1"/>
  <c r="R8686" i="1"/>
  <c r="R8700" i="1"/>
  <c r="R8757" i="1"/>
  <c r="N8759" i="1"/>
  <c r="N8765" i="1"/>
  <c r="R8783" i="1"/>
  <c r="R8784" i="1"/>
  <c r="R8787" i="1"/>
  <c r="R8795" i="1"/>
  <c r="R8804" i="1"/>
  <c r="N8841" i="1"/>
  <c r="M8904" i="1"/>
  <c r="N8904" i="1" s="1"/>
  <c r="N8933" i="1"/>
  <c r="N8943" i="1"/>
  <c r="R8956" i="1"/>
  <c r="R9152" i="1"/>
  <c r="R9207" i="1"/>
  <c r="N8695" i="1"/>
  <c r="N8754" i="1"/>
  <c r="N8803" i="1"/>
  <c r="R8845" i="1"/>
  <c r="R8861" i="1"/>
  <c r="N8863" i="1"/>
  <c r="N8872" i="1"/>
  <c r="R8913" i="1"/>
  <c r="N8927" i="1"/>
  <c r="R8943" i="1"/>
  <c r="N8946" i="1"/>
  <c r="R8957" i="1"/>
  <c r="R8973" i="1"/>
  <c r="N8984" i="1"/>
  <c r="N8990" i="1"/>
  <c r="R9011" i="1"/>
  <c r="N9022" i="1"/>
  <c r="N9040" i="1"/>
  <c r="N9053" i="1"/>
  <c r="R9087" i="1"/>
  <c r="N9142" i="1"/>
  <c r="N9168" i="1"/>
  <c r="R9183" i="1"/>
  <c r="R9184" i="1"/>
  <c r="R9192" i="1"/>
  <c r="R9199" i="1"/>
  <c r="N9202" i="1"/>
  <c r="R9205" i="1"/>
  <c r="R9231" i="1"/>
  <c r="R9240" i="1"/>
  <c r="N9241" i="1"/>
  <c r="R9242" i="1"/>
  <c r="M9250" i="1"/>
  <c r="N9250" i="1" s="1"/>
  <c r="R9280" i="1"/>
  <c r="R9295" i="1"/>
  <c r="R9345" i="1"/>
  <c r="N9361" i="1"/>
  <c r="N9431" i="1"/>
  <c r="R9450" i="1"/>
  <c r="R9198" i="1"/>
  <c r="R9248" i="1"/>
  <c r="N8957" i="1"/>
  <c r="N8973" i="1"/>
  <c r="R9007" i="1"/>
  <c r="R9009" i="1"/>
  <c r="R9043" i="1"/>
  <c r="R9075" i="1"/>
  <c r="N9077" i="1"/>
  <c r="N9115" i="1"/>
  <c r="N9127" i="1"/>
  <c r="R9141" i="1"/>
  <c r="N9180" i="1"/>
  <c r="N9205" i="1"/>
  <c r="N9209" i="1"/>
  <c r="N9227" i="1"/>
  <c r="N9259" i="1"/>
  <c r="M9272" i="1"/>
  <c r="N9272" i="1" s="1"/>
  <c r="M9363" i="1"/>
  <c r="N9363" i="1" s="1"/>
  <c r="R8859" i="1"/>
  <c r="R8873" i="1"/>
  <c r="R8877" i="1"/>
  <c r="N8911" i="1"/>
  <c r="R8991" i="1"/>
  <c r="R9005" i="1"/>
  <c r="R9023" i="1"/>
  <c r="R9025" i="1"/>
  <c r="M9045" i="1"/>
  <c r="N9045" i="1" s="1"/>
  <c r="R9059" i="1"/>
  <c r="M9069" i="1"/>
  <c r="N9069" i="1" s="1"/>
  <c r="N9070" i="1"/>
  <c r="M9099" i="1"/>
  <c r="N9099" i="1" s="1"/>
  <c r="R9103" i="1"/>
  <c r="R9105" i="1"/>
  <c r="M9131" i="1"/>
  <c r="N9131" i="1" s="1"/>
  <c r="N9158" i="1"/>
  <c r="N9179" i="1"/>
  <c r="N9189" i="1"/>
  <c r="R9203" i="1"/>
  <c r="N9237" i="1"/>
  <c r="N9264" i="1"/>
  <c r="R9267" i="1"/>
  <c r="N9293" i="1"/>
  <c r="M9313" i="1"/>
  <c r="N9313" i="1" s="1"/>
  <c r="R9021" i="1"/>
  <c r="R9037" i="1"/>
  <c r="R9039" i="1"/>
  <c r="R9040" i="1"/>
  <c r="M9051" i="1"/>
  <c r="N9051" i="1" s="1"/>
  <c r="M9061" i="1"/>
  <c r="N9061" i="1" s="1"/>
  <c r="M9067" i="1"/>
  <c r="N9067" i="1" s="1"/>
  <c r="R9084" i="1"/>
  <c r="N9085" i="1"/>
  <c r="M9087" i="1"/>
  <c r="N9087" i="1" s="1"/>
  <c r="N9088" i="1"/>
  <c r="N9119" i="1"/>
  <c r="R9169" i="1"/>
  <c r="R9177" i="1"/>
  <c r="R9261" i="1"/>
  <c r="R9270" i="1"/>
  <c r="R9322" i="1"/>
  <c r="M9347" i="1"/>
  <c r="N9347" i="1" s="1"/>
  <c r="M9355" i="1"/>
  <c r="N9355" i="1" s="1"/>
  <c r="N9379" i="1"/>
  <c r="R8765" i="1"/>
  <c r="N8767" i="1"/>
  <c r="R8793" i="1"/>
  <c r="R8809" i="1"/>
  <c r="N8819" i="1"/>
  <c r="N8844" i="1"/>
  <c r="N8877" i="1"/>
  <c r="M8879" i="1"/>
  <c r="N8879" i="1" s="1"/>
  <c r="N8896" i="1"/>
  <c r="N8899" i="1"/>
  <c r="N8909" i="1"/>
  <c r="R8921" i="1"/>
  <c r="N8941" i="1"/>
  <c r="R8963" i="1"/>
  <c r="R8969" i="1"/>
  <c r="R8977" i="1"/>
  <c r="R9047" i="1"/>
  <c r="R9055" i="1"/>
  <c r="R9057" i="1"/>
  <c r="R9071" i="1"/>
  <c r="R9073" i="1"/>
  <c r="R9091" i="1"/>
  <c r="N9106" i="1"/>
  <c r="R9132" i="1"/>
  <c r="N9147" i="1"/>
  <c r="N9155" i="1"/>
  <c r="N9156" i="1"/>
  <c r="N9157" i="1"/>
  <c r="R9161" i="1"/>
  <c r="N9163" i="1"/>
  <c r="N9173" i="1"/>
  <c r="R9181" i="1"/>
  <c r="N9182" i="1"/>
  <c r="N9193" i="1"/>
  <c r="R9216" i="1"/>
  <c r="N9218" i="1"/>
  <c r="R9233" i="1"/>
  <c r="M9243" i="1"/>
  <c r="N9243" i="1" s="1"/>
  <c r="N9253" i="1"/>
  <c r="N9257" i="1"/>
  <c r="R9281" i="1"/>
  <c r="R9386" i="1"/>
  <c r="M9387" i="1"/>
  <c r="N9387" i="1" s="1"/>
  <c r="N8893" i="1"/>
  <c r="R8927" i="1"/>
  <c r="R8945" i="1"/>
  <c r="N8989" i="1"/>
  <c r="N9016" i="1"/>
  <c r="N9021" i="1"/>
  <c r="N9037" i="1"/>
  <c r="N9039" i="1"/>
  <c r="N9042" i="1"/>
  <c r="R9053" i="1"/>
  <c r="N9080" i="1"/>
  <c r="R9133" i="1"/>
  <c r="M9137" i="1"/>
  <c r="N9137" i="1" s="1"/>
  <c r="N9138" i="1"/>
  <c r="R9157" i="1"/>
  <c r="N9171" i="1"/>
  <c r="N9172" i="1"/>
  <c r="R9176" i="1"/>
  <c r="R9185" i="1"/>
  <c r="R9208" i="1"/>
  <c r="N9212" i="1"/>
  <c r="R9214" i="1"/>
  <c r="R9215" i="1"/>
  <c r="R9258" i="1"/>
  <c r="N9262" i="1"/>
  <c r="R9273" i="1"/>
  <c r="M9275" i="1"/>
  <c r="N9275" i="1" s="1"/>
  <c r="M9279" i="1"/>
  <c r="N9279" i="1" s="1"/>
  <c r="R9305" i="1"/>
  <c r="M9307" i="1"/>
  <c r="N9307" i="1" s="1"/>
  <c r="M9323" i="1"/>
  <c r="N9323" i="1" s="1"/>
  <c r="R9565" i="1"/>
  <c r="R8925" i="1"/>
  <c r="N8936" i="1"/>
  <c r="R8959" i="1"/>
  <c r="R8961" i="1"/>
  <c r="R8975" i="1"/>
  <c r="N8978" i="1"/>
  <c r="M8991" i="1"/>
  <c r="N8991" i="1" s="1"/>
  <c r="N8992" i="1"/>
  <c r="R8995" i="1"/>
  <c r="M9005" i="1"/>
  <c r="N9005" i="1" s="1"/>
  <c r="N9006" i="1"/>
  <c r="M9023" i="1"/>
  <c r="N9023" i="1" s="1"/>
  <c r="N9024" i="1"/>
  <c r="N9032" i="1"/>
  <c r="N9055" i="1"/>
  <c r="N9058" i="1"/>
  <c r="N9071" i="1"/>
  <c r="N9101" i="1"/>
  <c r="M9103" i="1"/>
  <c r="N9103" i="1" s="1"/>
  <c r="N9104" i="1"/>
  <c r="N9118" i="1"/>
  <c r="N9135" i="1"/>
  <c r="R9148" i="1"/>
  <c r="R9165" i="1"/>
  <c r="N9177" i="1"/>
  <c r="R9255" i="1"/>
  <c r="R9264" i="1"/>
  <c r="R9271" i="1"/>
  <c r="M9278" i="1"/>
  <c r="N9278" i="1" s="1"/>
  <c r="R9443" i="1"/>
  <c r="R9642" i="1"/>
  <c r="R9460" i="1"/>
  <c r="R9489" i="1"/>
  <c r="R9529" i="1"/>
  <c r="R9561" i="1"/>
  <c r="R9574" i="1"/>
  <c r="R9584" i="1"/>
  <c r="R9593" i="1"/>
  <c r="N9601" i="1"/>
  <c r="R9604" i="1"/>
  <c r="N9726" i="1"/>
  <c r="N9285" i="1"/>
  <c r="N9291" i="1"/>
  <c r="N9417" i="1"/>
  <c r="R9445" i="1"/>
  <c r="R9459" i="1"/>
  <c r="R9473" i="1"/>
  <c r="R9480" i="1"/>
  <c r="R9528" i="1"/>
  <c r="N9530" i="1"/>
  <c r="R9544" i="1"/>
  <c r="N9550" i="1"/>
  <c r="R9551" i="1"/>
  <c r="R9554" i="1"/>
  <c r="R9560" i="1"/>
  <c r="N9562" i="1"/>
  <c r="R9581" i="1"/>
  <c r="R9592" i="1"/>
  <c r="N9594" i="1"/>
  <c r="N9617" i="1"/>
  <c r="R9628" i="1"/>
  <c r="R9706" i="1"/>
  <c r="R9729" i="1"/>
  <c r="M9742" i="1"/>
  <c r="N9742" i="1" s="1"/>
  <c r="R9306" i="1"/>
  <c r="N9371" i="1"/>
  <c r="R9402" i="1"/>
  <c r="N9403" i="1"/>
  <c r="R9413" i="1"/>
  <c r="R9444" i="1"/>
  <c r="N9465" i="1"/>
  <c r="R9504" i="1"/>
  <c r="R9506" i="1"/>
  <c r="R9509" i="1"/>
  <c r="N9511" i="1"/>
  <c r="N9518" i="1"/>
  <c r="R9519" i="1"/>
  <c r="N9575" i="1"/>
  <c r="R9588" i="1"/>
  <c r="N9606" i="1"/>
  <c r="M9760" i="1"/>
  <c r="N9760" i="1" s="1"/>
  <c r="R9778" i="1"/>
  <c r="R9468" i="1"/>
  <c r="R9589" i="1"/>
  <c r="R9624" i="1"/>
  <c r="M9706" i="1"/>
  <c r="N9706" i="1" s="1"/>
  <c r="M9750" i="1"/>
  <c r="N9750" i="1" s="1"/>
  <c r="N9437" i="1"/>
  <c r="R9498" i="1"/>
  <c r="N9502" i="1"/>
  <c r="R9512" i="1"/>
  <c r="R9568" i="1"/>
  <c r="N9573" i="1"/>
  <c r="R9576" i="1"/>
  <c r="R9600" i="1"/>
  <c r="M9604" i="1"/>
  <c r="N9604" i="1" s="1"/>
  <c r="R9626" i="1"/>
  <c r="R9735" i="1"/>
  <c r="N9421" i="1"/>
  <c r="N9427" i="1"/>
  <c r="N9433" i="1"/>
  <c r="R9540" i="1"/>
  <c r="N9544" i="1"/>
  <c r="R9549" i="1"/>
  <c r="R9693" i="1"/>
  <c r="N9764" i="1"/>
  <c r="N9395" i="1"/>
  <c r="R9397" i="1"/>
  <c r="R9429" i="1"/>
  <c r="R9441" i="1"/>
  <c r="R9482" i="1"/>
  <c r="R9533" i="1"/>
  <c r="R9555" i="1"/>
  <c r="R9586" i="1"/>
  <c r="R9616" i="1"/>
  <c r="R9711" i="1"/>
  <c r="R9726" i="1"/>
  <c r="R9239" i="1"/>
  <c r="R9247" i="1"/>
  <c r="R9279" i="1"/>
  <c r="N9292" i="1"/>
  <c r="R9331" i="1"/>
  <c r="R9404" i="1"/>
  <c r="N9419" i="1"/>
  <c r="R9435" i="1"/>
  <c r="N9447" i="1"/>
  <c r="N9452" i="1"/>
  <c r="R9461" i="1"/>
  <c r="N9463" i="1"/>
  <c r="N9486" i="1"/>
  <c r="R9490" i="1"/>
  <c r="R9496" i="1"/>
  <c r="N9505" i="1"/>
  <c r="N9512" i="1"/>
  <c r="N9527" i="1"/>
  <c r="N9536" i="1"/>
  <c r="R9546" i="1"/>
  <c r="N9568" i="1"/>
  <c r="N9569" i="1"/>
  <c r="R9572" i="1"/>
  <c r="N9589" i="1"/>
  <c r="N9600" i="1"/>
  <c r="N9625" i="1"/>
  <c r="N9744" i="1"/>
  <c r="R9783" i="1"/>
  <c r="R9812" i="1"/>
  <c r="R10002" i="1"/>
  <c r="N9734" i="1"/>
  <c r="N9752" i="1"/>
  <c r="N9780" i="1"/>
  <c r="N9856" i="1"/>
  <c r="R9917" i="1"/>
  <c r="N9919" i="1"/>
  <c r="R9921" i="1"/>
  <c r="R9932" i="1"/>
  <c r="R9945" i="1"/>
  <c r="N9949" i="1"/>
  <c r="M9952" i="1"/>
  <c r="N9952" i="1" s="1"/>
  <c r="R10037" i="1"/>
  <c r="R10263" i="1"/>
  <c r="N9812" i="1"/>
  <c r="N9824" i="1"/>
  <c r="N9840" i="1"/>
  <c r="R9851" i="1"/>
  <c r="R9915" i="1"/>
  <c r="R9931" i="1"/>
  <c r="R9935" i="1"/>
  <c r="R9975" i="1"/>
  <c r="M10006" i="1"/>
  <c r="N10006" i="1" s="1"/>
  <c r="R10062" i="1"/>
  <c r="R10203" i="1"/>
  <c r="N9910" i="1"/>
  <c r="M9946" i="1"/>
  <c r="N9946" i="1" s="1"/>
  <c r="M9996" i="1"/>
  <c r="N9996" i="1" s="1"/>
  <c r="M10022" i="1"/>
  <c r="N10022" i="1" s="1"/>
  <c r="R9727" i="1"/>
  <c r="N9736" i="1"/>
  <c r="R9814" i="1"/>
  <c r="N9860" i="1"/>
  <c r="N9884" i="1"/>
  <c r="M9895" i="1"/>
  <c r="N9895" i="1" s="1"/>
  <c r="N9916" i="1"/>
  <c r="N9917" i="1"/>
  <c r="N9927" i="1"/>
  <c r="N9936" i="1"/>
  <c r="N9945" i="1"/>
  <c r="M9962" i="1"/>
  <c r="N9962" i="1" s="1"/>
  <c r="N9968" i="1"/>
  <c r="R9983" i="1"/>
  <c r="R10003" i="1"/>
  <c r="R10031" i="1"/>
  <c r="R10244" i="1"/>
  <c r="R9717" i="1"/>
  <c r="R9795" i="1"/>
  <c r="R9797" i="1"/>
  <c r="M9854" i="1"/>
  <c r="N9854" i="1" s="1"/>
  <c r="R9864" i="1"/>
  <c r="N9872" i="1"/>
  <c r="N9876" i="1"/>
  <c r="R9887" i="1"/>
  <c r="R9900" i="1"/>
  <c r="N9903" i="1"/>
  <c r="R9911" i="1"/>
  <c r="R9913" i="1"/>
  <c r="N9915" i="1"/>
  <c r="M9939" i="1"/>
  <c r="N9939" i="1" s="1"/>
  <c r="R9948" i="1"/>
  <c r="R9959" i="1"/>
  <c r="N9971" i="1"/>
  <c r="M9991" i="1"/>
  <c r="N9991" i="1" s="1"/>
  <c r="N10000" i="1"/>
  <c r="R10012" i="1"/>
  <c r="N10029" i="1"/>
  <c r="R10059" i="1"/>
  <c r="R10110" i="1"/>
  <c r="N9722" i="1"/>
  <c r="N9730" i="1"/>
  <c r="N9836" i="1"/>
  <c r="R9856" i="1"/>
  <c r="R9863" i="1"/>
  <c r="R9883" i="1"/>
  <c r="R9892" i="1"/>
  <c r="R9905" i="1"/>
  <c r="R9912" i="1"/>
  <c r="R9925" i="1"/>
  <c r="M9930" i="1"/>
  <c r="N9930" i="1" s="1"/>
  <c r="R9933" i="1"/>
  <c r="R9947" i="1"/>
  <c r="M9961" i="1"/>
  <c r="N9961" i="1" s="1"/>
  <c r="N9987" i="1"/>
  <c r="R10019" i="1"/>
  <c r="R10024" i="1"/>
  <c r="R9751" i="1"/>
  <c r="R9824" i="1"/>
  <c r="N9882" i="1"/>
  <c r="N9888" i="1"/>
  <c r="N9914" i="1"/>
  <c r="R9941" i="1"/>
  <c r="N9942" i="1"/>
  <c r="R9963" i="1"/>
  <c r="N9984" i="1"/>
  <c r="R10030" i="1"/>
  <c r="R10061" i="1"/>
  <c r="N10082" i="1"/>
  <c r="N10134" i="1"/>
  <c r="N10140" i="1"/>
  <c r="N10185" i="1"/>
  <c r="N10208" i="1"/>
  <c r="N10224" i="1"/>
  <c r="R10239" i="1"/>
  <c r="R10307" i="1"/>
  <c r="R10039" i="1"/>
  <c r="N10110" i="1"/>
  <c r="N10122" i="1"/>
  <c r="N10151" i="1"/>
  <c r="N10178" i="1"/>
  <c r="N10179" i="1"/>
  <c r="R10245" i="1"/>
  <c r="N10266" i="1"/>
  <c r="R10281" i="1"/>
  <c r="M10289" i="1"/>
  <c r="N10289" i="1" s="1"/>
  <c r="R10011" i="1"/>
  <c r="N10018" i="1"/>
  <c r="N10023" i="1"/>
  <c r="R10027" i="1"/>
  <c r="N10090" i="1"/>
  <c r="N10111" i="1"/>
  <c r="N10121" i="1"/>
  <c r="N10201" i="1"/>
  <c r="N10240" i="1"/>
  <c r="N10292" i="1"/>
  <c r="N10298" i="1"/>
  <c r="M10329" i="1"/>
  <c r="N10329" i="1" s="1"/>
  <c r="R10115" i="1"/>
  <c r="R10125" i="1"/>
  <c r="N10139" i="1"/>
  <c r="M10183" i="1"/>
  <c r="N10183" i="1" s="1"/>
  <c r="N10206" i="1"/>
  <c r="M10218" i="1"/>
  <c r="N10218" i="1" s="1"/>
  <c r="N10222" i="1"/>
  <c r="N10255" i="1"/>
  <c r="N10257" i="1"/>
  <c r="R10159" i="1"/>
  <c r="N10291" i="1"/>
  <c r="R10035" i="1"/>
  <c r="R10104" i="1"/>
  <c r="M10144" i="1"/>
  <c r="N10144" i="1" s="1"/>
  <c r="R10201" i="1"/>
  <c r="M10217" i="1"/>
  <c r="N10217" i="1" s="1"/>
  <c r="M10227" i="1"/>
  <c r="N10227" i="1" s="1"/>
  <c r="R10242" i="1"/>
  <c r="R10284" i="1"/>
  <c r="M10285" i="1"/>
  <c r="N10285" i="1" s="1"/>
  <c r="M10286" i="1"/>
  <c r="N10286" i="1" s="1"/>
  <c r="R10288" i="1"/>
  <c r="R10296" i="1"/>
  <c r="R10351" i="1"/>
  <c r="N9951" i="1"/>
  <c r="R9957" i="1"/>
  <c r="R9979" i="1"/>
  <c r="R9999" i="1"/>
  <c r="N10015" i="1"/>
  <c r="N10058" i="1"/>
  <c r="M10118" i="1"/>
  <c r="N10118" i="1" s="1"/>
  <c r="M10149" i="1"/>
  <c r="N10149" i="1" s="1"/>
  <c r="N10153" i="1"/>
  <c r="M10156" i="1"/>
  <c r="N10156" i="1" s="1"/>
  <c r="N10169" i="1"/>
  <c r="R10179" i="1"/>
  <c r="N10187" i="1"/>
  <c r="M10200" i="1"/>
  <c r="N10200" i="1" s="1"/>
  <c r="M10211" i="1"/>
  <c r="N10211" i="1" s="1"/>
  <c r="N10225" i="1"/>
  <c r="N10232" i="1"/>
  <c r="M10233" i="1"/>
  <c r="N10233" i="1" s="1"/>
  <c r="N10246" i="1"/>
  <c r="R10267" i="1"/>
  <c r="M10270" i="1"/>
  <c r="N10270" i="1" s="1"/>
  <c r="N10300" i="1"/>
  <c r="M10314" i="1"/>
  <c r="N10314" i="1" s="1"/>
  <c r="N9975" i="1"/>
  <c r="R9993" i="1"/>
  <c r="N10002" i="1"/>
  <c r="R10007" i="1"/>
  <c r="N10016" i="1"/>
  <c r="R10023" i="1"/>
  <c r="R10025" i="1"/>
  <c r="N10031" i="1"/>
  <c r="N10038" i="1"/>
  <c r="R10043" i="1"/>
  <c r="N10131" i="1"/>
  <c r="R10137" i="1"/>
  <c r="N10142" i="1"/>
  <c r="M10160" i="1"/>
  <c r="N10160" i="1" s="1"/>
  <c r="N10170" i="1"/>
  <c r="N10174" i="1"/>
  <c r="R10182" i="1"/>
  <c r="N10192" i="1"/>
  <c r="R10207" i="1"/>
  <c r="R10219" i="1"/>
  <c r="R10235" i="1"/>
  <c r="R10247" i="1"/>
  <c r="R10255" i="1"/>
  <c r="R10257" i="1"/>
  <c r="M10262" i="1"/>
  <c r="N10262" i="1" s="1"/>
  <c r="N10278" i="1"/>
  <c r="R10299" i="1"/>
  <c r="N10330" i="1"/>
  <c r="R10319" i="1"/>
  <c r="R10331" i="1"/>
  <c r="M10349" i="1"/>
  <c r="N10349" i="1" s="1"/>
  <c r="M10365" i="1"/>
  <c r="N10365" i="1" s="1"/>
  <c r="R10378" i="1"/>
  <c r="R10417" i="1"/>
  <c r="R10426" i="1"/>
  <c r="R10430" i="1"/>
  <c r="N10247" i="1"/>
  <c r="N10326" i="1"/>
  <c r="N10377" i="1"/>
  <c r="M10382" i="1"/>
  <c r="N10382" i="1" s="1"/>
  <c r="R10386" i="1"/>
  <c r="R10410" i="1"/>
  <c r="M10422" i="1"/>
  <c r="N10422" i="1" s="1"/>
  <c r="R10423" i="1"/>
  <c r="N10307" i="1"/>
  <c r="M10308" i="1"/>
  <c r="N10308" i="1" s="1"/>
  <c r="R10315" i="1"/>
  <c r="N10316" i="1"/>
  <c r="R10335" i="1"/>
  <c r="N10339" i="1"/>
  <c r="N10345" i="1"/>
  <c r="M10347" i="1"/>
  <c r="N10347" i="1" s="1"/>
  <c r="R10354" i="1"/>
  <c r="M10361" i="1"/>
  <c r="N10361" i="1" s="1"/>
  <c r="R10369" i="1"/>
  <c r="R10375" i="1"/>
  <c r="R10397" i="1"/>
  <c r="N10398" i="1"/>
  <c r="R10439" i="1"/>
  <c r="R10452" i="1"/>
  <c r="R10106" i="1"/>
  <c r="N10176" i="1"/>
  <c r="R10185" i="1"/>
  <c r="N10203" i="1"/>
  <c r="N10209" i="1"/>
  <c r="N10215" i="1"/>
  <c r="N10226" i="1"/>
  <c r="N10235" i="1"/>
  <c r="N10259" i="1"/>
  <c r="R10274" i="1"/>
  <c r="N10281" i="1"/>
  <c r="M10288" i="1"/>
  <c r="N10288" i="1" s="1"/>
  <c r="N10293" i="1"/>
  <c r="N10296" i="1"/>
  <c r="N10319" i="1"/>
  <c r="M10325" i="1"/>
  <c r="N10325" i="1" s="1"/>
  <c r="M10332" i="1"/>
  <c r="N10332" i="1" s="1"/>
  <c r="N10344" i="1"/>
  <c r="N10381" i="1"/>
  <c r="M10438" i="1"/>
  <c r="N10438" i="1" s="1"/>
  <c r="M10456" i="1"/>
  <c r="N10456" i="1" s="1"/>
  <c r="N10343" i="1"/>
  <c r="N10354" i="1"/>
  <c r="M10358" i="1"/>
  <c r="N10358" i="1" s="1"/>
  <c r="R10364" i="1"/>
  <c r="N10426" i="1"/>
  <c r="N10430" i="1"/>
  <c r="M10442" i="1"/>
  <c r="N10442" i="1" s="1"/>
  <c r="N10323" i="1"/>
  <c r="N10334" i="1"/>
  <c r="N10335" i="1"/>
  <c r="N10372" i="1"/>
  <c r="M10373" i="1"/>
  <c r="N10373" i="1" s="1"/>
  <c r="R10395" i="1"/>
  <c r="R10418" i="1"/>
  <c r="M10424" i="1"/>
  <c r="N10424" i="1" s="1"/>
  <c r="R10465" i="1"/>
  <c r="N10313" i="1"/>
  <c r="M10336" i="1"/>
  <c r="N10336" i="1" s="1"/>
  <c r="N10341" i="1"/>
  <c r="R10346" i="1"/>
  <c r="N10364" i="1"/>
  <c r="N10367" i="1"/>
  <c r="N10390" i="1"/>
  <c r="N10402" i="1"/>
  <c r="R10415" i="1"/>
  <c r="R10455" i="1"/>
  <c r="R10463" i="1"/>
  <c r="R10304" i="1"/>
  <c r="R10306" i="1"/>
  <c r="N10309" i="1"/>
  <c r="N10312" i="1"/>
  <c r="N10327" i="1"/>
  <c r="M10351" i="1"/>
  <c r="N10351" i="1" s="1"/>
  <c r="N10353" i="1"/>
  <c r="M10374" i="1"/>
  <c r="N10374" i="1" s="1"/>
  <c r="M10391" i="1"/>
  <c r="N10391" i="1" s="1"/>
  <c r="M10408" i="1"/>
  <c r="N10408" i="1" s="1"/>
  <c r="N10414" i="1"/>
  <c r="M10428" i="1"/>
  <c r="N10428" i="1" s="1"/>
  <c r="N10446" i="1"/>
  <c r="R10457" i="1"/>
  <c r="R10459" i="1"/>
  <c r="R10443" i="1"/>
  <c r="N10488" i="1"/>
  <c r="N10494" i="1"/>
  <c r="K9" i="2"/>
  <c r="N9" i="2" s="1"/>
  <c r="K48" i="2"/>
  <c r="N48" i="2" s="1"/>
  <c r="K50" i="2"/>
  <c r="N50" i="2" s="1"/>
  <c r="K53" i="2"/>
  <c r="N53" i="2" s="1"/>
  <c r="O53" i="2" s="1"/>
  <c r="K95" i="2"/>
  <c r="N95" i="2" s="1"/>
  <c r="O95" i="2" s="1"/>
  <c r="K105" i="2"/>
  <c r="N105" i="2" s="1"/>
  <c r="O105" i="2" s="1"/>
  <c r="H13" i="3"/>
  <c r="J13" i="3" s="1"/>
  <c r="K13" i="3" s="1"/>
  <c r="H41" i="3"/>
  <c r="J41" i="3" s="1"/>
  <c r="H59" i="3"/>
  <c r="H100" i="3"/>
  <c r="H106" i="3"/>
  <c r="J106" i="3" s="1"/>
  <c r="H127" i="3"/>
  <c r="J127" i="3" s="1"/>
  <c r="K127" i="3" s="1"/>
  <c r="H131" i="3"/>
  <c r="J131" i="3" s="1"/>
  <c r="K131" i="3" s="1"/>
  <c r="H207" i="3"/>
  <c r="J207" i="3" s="1"/>
  <c r="K207" i="3" s="1"/>
  <c r="H211" i="3"/>
  <c r="J211" i="3" s="1"/>
  <c r="K211" i="3" s="1"/>
  <c r="H252" i="3"/>
  <c r="J252" i="3" s="1"/>
  <c r="K252" i="3" s="1"/>
  <c r="H256" i="3"/>
  <c r="J256" i="3" s="1"/>
  <c r="H283" i="3"/>
  <c r="J283" i="3" s="1"/>
  <c r="K283" i="3" s="1"/>
  <c r="H299" i="3"/>
  <c r="J299" i="3" s="1"/>
  <c r="K299" i="3" s="1"/>
  <c r="R10469" i="1"/>
  <c r="R10475" i="1"/>
  <c r="H56" i="3"/>
  <c r="J56" i="3" s="1"/>
  <c r="K56" i="3" s="1"/>
  <c r="R10421" i="1"/>
  <c r="R10427" i="1"/>
  <c r="R10441" i="1"/>
  <c r="R10487" i="1"/>
  <c r="K128" i="2"/>
  <c r="N128" i="2" s="1"/>
  <c r="M15" i="2"/>
  <c r="H85" i="3"/>
  <c r="R10473" i="1"/>
  <c r="R10479" i="1"/>
  <c r="N10486" i="1"/>
  <c r="H25" i="3"/>
  <c r="J25" i="3" s="1"/>
  <c r="K25" i="3" s="1"/>
  <c r="H28" i="3"/>
  <c r="J28" i="3" s="1"/>
  <c r="K28" i="3" s="1"/>
  <c r="H78" i="3"/>
  <c r="J78" i="3" s="1"/>
  <c r="K78" i="3" s="1"/>
  <c r="H95" i="3"/>
  <c r="J95" i="3" s="1"/>
  <c r="K95" i="3" s="1"/>
  <c r="H122" i="3"/>
  <c r="J122" i="3" s="1"/>
  <c r="K122" i="3" s="1"/>
  <c r="H162" i="3"/>
  <c r="J162" i="3" s="1"/>
  <c r="K162" i="3" s="1"/>
  <c r="H181" i="3"/>
  <c r="J181" i="3" s="1"/>
  <c r="H281" i="3"/>
  <c r="J281" i="3" s="1"/>
  <c r="R10491" i="1"/>
  <c r="R10411" i="1"/>
  <c r="R10419" i="1"/>
  <c r="R10425" i="1"/>
  <c r="R10445" i="1"/>
  <c r="N10452" i="1"/>
  <c r="N10466" i="1"/>
  <c r="R10485" i="1"/>
  <c r="N10490" i="1"/>
  <c r="N10496" i="1"/>
  <c r="H112" i="3"/>
  <c r="J112" i="3" s="1"/>
  <c r="K112" i="3" s="1"/>
  <c r="H119" i="3"/>
  <c r="J119" i="3" s="1"/>
  <c r="K119" i="3" s="1"/>
  <c r="H137" i="3"/>
  <c r="H224" i="3"/>
  <c r="J224" i="3" s="1"/>
  <c r="K224" i="3" s="1"/>
  <c r="H238" i="3"/>
  <c r="J238" i="3" s="1"/>
  <c r="K238" i="3" s="1"/>
  <c r="R10477" i="1"/>
  <c r="R10501" i="1"/>
  <c r="H286" i="3"/>
  <c r="J286" i="3" s="1"/>
  <c r="K286" i="3" s="1"/>
  <c r="J9" i="5"/>
  <c r="J19" i="5"/>
  <c r="J23" i="5"/>
  <c r="H16" i="3"/>
  <c r="J16" i="3" s="1"/>
  <c r="K16" i="3" s="1"/>
  <c r="H19" i="3"/>
  <c r="J19" i="3" s="1"/>
  <c r="K19" i="3" s="1"/>
  <c r="H35" i="3"/>
  <c r="J35" i="3" s="1"/>
  <c r="K35" i="3" s="1"/>
  <c r="H38" i="3"/>
  <c r="J38" i="3" s="1"/>
  <c r="K38" i="3" s="1"/>
  <c r="H48" i="3"/>
  <c r="J48" i="3" s="1"/>
  <c r="K48" i="3" s="1"/>
  <c r="H65" i="3"/>
  <c r="J65" i="3" s="1"/>
  <c r="K65" i="3" s="1"/>
  <c r="H76" i="3"/>
  <c r="J76" i="3" s="1"/>
  <c r="K76" i="3" s="1"/>
  <c r="H93" i="3"/>
  <c r="H96" i="3"/>
  <c r="J96" i="3" s="1"/>
  <c r="H101" i="3"/>
  <c r="H107" i="3"/>
  <c r="J107" i="3" s="1"/>
  <c r="K107" i="3" s="1"/>
  <c r="H116" i="3"/>
  <c r="J116" i="3" s="1"/>
  <c r="K116" i="3" s="1"/>
  <c r="H143" i="3"/>
  <c r="J143" i="3" s="1"/>
  <c r="K143" i="3" s="1"/>
  <c r="H149" i="3"/>
  <c r="J149" i="3" s="1"/>
  <c r="K149" i="3" s="1"/>
  <c r="H156" i="3"/>
  <c r="J156" i="3" s="1"/>
  <c r="K156" i="3" s="1"/>
  <c r="H231" i="3"/>
  <c r="J231" i="3" s="1"/>
  <c r="K231" i="3" s="1"/>
  <c r="H239" i="3"/>
  <c r="J239" i="3" s="1"/>
  <c r="K239" i="3" s="1"/>
  <c r="H263" i="3"/>
  <c r="J263" i="3" s="1"/>
  <c r="K263" i="3" s="1"/>
  <c r="H273" i="3"/>
  <c r="J17" i="5"/>
  <c r="H10" i="3"/>
  <c r="H66" i="3"/>
  <c r="J66" i="3" s="1"/>
  <c r="K66" i="3" s="1"/>
  <c r="H73" i="3"/>
  <c r="J73" i="3" s="1"/>
  <c r="K73" i="3" s="1"/>
  <c r="H99" i="3"/>
  <c r="H110" i="3"/>
  <c r="J110" i="3" s="1"/>
  <c r="K110" i="3" s="1"/>
  <c r="H117" i="3"/>
  <c r="J117" i="3" s="1"/>
  <c r="K117" i="3" s="1"/>
  <c r="H123" i="3"/>
  <c r="J123" i="3" s="1"/>
  <c r="K123" i="3" s="1"/>
  <c r="H133" i="3"/>
  <c r="H138" i="3"/>
  <c r="J138" i="3" s="1"/>
  <c r="K138" i="3" s="1"/>
  <c r="H144" i="3"/>
  <c r="J144" i="3" s="1"/>
  <c r="K144" i="3" s="1"/>
  <c r="H150" i="3"/>
  <c r="J150" i="3" s="1"/>
  <c r="K150" i="3" s="1"/>
  <c r="H171" i="3"/>
  <c r="J171" i="3" s="1"/>
  <c r="K171" i="3" s="1"/>
  <c r="H199" i="3"/>
  <c r="H213" i="3"/>
  <c r="J213" i="3" s="1"/>
  <c r="K213" i="3" s="1"/>
  <c r="H219" i="3"/>
  <c r="J219" i="3" s="1"/>
  <c r="H232" i="3"/>
  <c r="J232" i="3" s="1"/>
  <c r="K232" i="3" s="1"/>
  <c r="H250" i="3"/>
  <c r="J250" i="3" s="1"/>
  <c r="K250" i="3" s="1"/>
  <c r="H254" i="3"/>
  <c r="J254" i="3" s="1"/>
  <c r="H295" i="3"/>
  <c r="J295" i="3" s="1"/>
  <c r="K295" i="3" s="1"/>
  <c r="J14" i="5"/>
  <c r="J21" i="5"/>
  <c r="K18" i="2"/>
  <c r="N18" i="2" s="1"/>
  <c r="K27" i="2"/>
  <c r="N27" i="2" s="1"/>
  <c r="O27" i="2" s="1"/>
  <c r="K33" i="2"/>
  <c r="N33" i="2" s="1"/>
  <c r="O33" i="2" s="1"/>
  <c r="K35" i="2"/>
  <c r="N35" i="2" s="1"/>
  <c r="O35" i="2" s="1"/>
  <c r="K46" i="2"/>
  <c r="N46" i="2" s="1"/>
  <c r="O46" i="2" s="1"/>
  <c r="K64" i="2"/>
  <c r="N64" i="2" s="1"/>
  <c r="K73" i="2"/>
  <c r="N73" i="2" s="1"/>
  <c r="K82" i="2"/>
  <c r="N82" i="2" s="1"/>
  <c r="K84" i="2"/>
  <c r="N84" i="2" s="1"/>
  <c r="K88" i="2"/>
  <c r="N88" i="2" s="1"/>
  <c r="O88" i="2" s="1"/>
  <c r="K90" i="2"/>
  <c r="N90" i="2" s="1"/>
  <c r="K97" i="2"/>
  <c r="N97" i="2" s="1"/>
  <c r="O97" i="2" s="1"/>
  <c r="K99" i="2"/>
  <c r="N99" i="2" s="1"/>
  <c r="K101" i="2"/>
  <c r="N101" i="2" s="1"/>
  <c r="O101" i="2" s="1"/>
  <c r="K111" i="2"/>
  <c r="N111" i="2" s="1"/>
  <c r="K117" i="2"/>
  <c r="N117" i="2" s="1"/>
  <c r="O117" i="2" s="1"/>
  <c r="K119" i="2"/>
  <c r="N119" i="2" s="1"/>
  <c r="K125" i="2"/>
  <c r="N125" i="2" s="1"/>
  <c r="O125" i="2" s="1"/>
  <c r="K127" i="2"/>
  <c r="N127" i="2" s="1"/>
  <c r="K135" i="2"/>
  <c r="N135" i="2" s="1"/>
  <c r="K146" i="2"/>
  <c r="N146" i="2" s="1"/>
  <c r="O146" i="2" s="1"/>
  <c r="K152" i="2"/>
  <c r="N152" i="2" s="1"/>
  <c r="K154" i="2"/>
  <c r="N154" i="2" s="1"/>
  <c r="O154" i="2" s="1"/>
  <c r="H42" i="3"/>
  <c r="J42" i="3" s="1"/>
  <c r="K42" i="3" s="1"/>
  <c r="H105" i="3"/>
  <c r="J105" i="3" s="1"/>
  <c r="K105" i="3" s="1"/>
  <c r="H217" i="3"/>
  <c r="H247" i="3"/>
  <c r="J247" i="3" s="1"/>
  <c r="K247" i="3" s="1"/>
  <c r="J29" i="5"/>
  <c r="H40" i="3"/>
  <c r="J40" i="3" s="1"/>
  <c r="K40" i="3" s="1"/>
  <c r="H80" i="3"/>
  <c r="J80" i="3" s="1"/>
  <c r="K80" i="3" s="1"/>
  <c r="H83" i="3"/>
  <c r="J83" i="3" s="1"/>
  <c r="K83" i="3" s="1"/>
  <c r="H89" i="3"/>
  <c r="J89" i="3" s="1"/>
  <c r="K89" i="3" s="1"/>
  <c r="H114" i="3"/>
  <c r="J114" i="3" s="1"/>
  <c r="K114" i="3" s="1"/>
  <c r="H121" i="3"/>
  <c r="J121" i="3" s="1"/>
  <c r="K121" i="3" s="1"/>
  <c r="H136" i="3"/>
  <c r="J136" i="3" s="1"/>
  <c r="K136" i="3" s="1"/>
  <c r="H172" i="3"/>
  <c r="J172" i="3" s="1"/>
  <c r="K172" i="3" s="1"/>
  <c r="H177" i="3"/>
  <c r="H183" i="3"/>
  <c r="H220" i="3"/>
  <c r="J220" i="3" s="1"/>
  <c r="K220" i="3" s="1"/>
  <c r="H237" i="3"/>
  <c r="J237" i="3" s="1"/>
  <c r="K237" i="3" s="1"/>
  <c r="H241" i="3"/>
  <c r="J241" i="3" s="1"/>
  <c r="K241" i="3" s="1"/>
  <c r="H255" i="3"/>
  <c r="J255" i="3" s="1"/>
  <c r="K255" i="3" s="1"/>
  <c r="H258" i="3"/>
  <c r="J258" i="3" s="1"/>
  <c r="K258" i="3" s="1"/>
  <c r="H265" i="3"/>
  <c r="J265" i="3" s="1"/>
  <c r="K265" i="3" s="1"/>
  <c r="H280" i="3"/>
  <c r="J26" i="5"/>
  <c r="Q2" i="1"/>
  <c r="R2" i="1" s="1"/>
  <c r="R8" i="1"/>
  <c r="R42" i="1"/>
  <c r="R46" i="1"/>
  <c r="R50" i="1"/>
  <c r="R54" i="1"/>
  <c r="R132" i="1"/>
  <c r="R136" i="1"/>
  <c r="R150" i="1"/>
  <c r="R154" i="1"/>
  <c r="R220" i="1"/>
  <c r="R224" i="1"/>
  <c r="R229" i="1"/>
  <c r="R251" i="1"/>
  <c r="R255" i="1"/>
  <c r="R269" i="1"/>
  <c r="R309" i="1"/>
  <c r="R365" i="1"/>
  <c r="R381" i="1"/>
  <c r="R467" i="1"/>
  <c r="R493" i="1"/>
  <c r="R503" i="1"/>
  <c r="R637" i="1"/>
  <c r="R669" i="1"/>
  <c r="R12" i="1"/>
  <c r="R16" i="1"/>
  <c r="R20" i="1"/>
  <c r="R24" i="1"/>
  <c r="R28" i="1"/>
  <c r="R33" i="1"/>
  <c r="R62" i="1"/>
  <c r="R66" i="1"/>
  <c r="R70" i="1"/>
  <c r="R74" i="1"/>
  <c r="R78" i="1"/>
  <c r="R82" i="1"/>
  <c r="R86" i="1"/>
  <c r="R90" i="1"/>
  <c r="R94" i="1"/>
  <c r="R98" i="1"/>
  <c r="R102" i="1"/>
  <c r="R106" i="1"/>
  <c r="R110" i="1"/>
  <c r="R115" i="1"/>
  <c r="R119" i="1"/>
  <c r="R123" i="1"/>
  <c r="R140" i="1"/>
  <c r="R158" i="1"/>
  <c r="R228" i="1"/>
  <c r="R233" i="1"/>
  <c r="R241" i="1"/>
  <c r="R277" i="1"/>
  <c r="R281" i="1"/>
  <c r="R289" i="1"/>
  <c r="R334" i="1"/>
  <c r="R371" i="1"/>
  <c r="R375" i="1"/>
  <c r="R391" i="1"/>
  <c r="R397" i="1"/>
  <c r="R447" i="1"/>
  <c r="R501" i="1"/>
  <c r="R563" i="1"/>
  <c r="R671" i="1"/>
  <c r="R32" i="1"/>
  <c r="R114" i="1"/>
  <c r="R118" i="1"/>
  <c r="R122" i="1"/>
  <c r="R144" i="1"/>
  <c r="R162" i="1"/>
  <c r="R166" i="1"/>
  <c r="R170" i="1"/>
  <c r="R237" i="1"/>
  <c r="R285" i="1"/>
  <c r="R303" i="1"/>
  <c r="R325" i="1"/>
  <c r="R341" i="1"/>
  <c r="R347" i="1"/>
  <c r="R369" i="1"/>
  <c r="R413" i="1"/>
  <c r="R429" i="1"/>
  <c r="R435" i="1"/>
  <c r="R477" i="1"/>
  <c r="R549" i="1"/>
  <c r="R557" i="1"/>
  <c r="R573" i="1"/>
  <c r="R629" i="1"/>
  <c r="R148" i="1"/>
  <c r="R194" i="1"/>
  <c r="R198" i="1"/>
  <c r="R202" i="1"/>
  <c r="R206" i="1"/>
  <c r="R210" i="1"/>
  <c r="R214" i="1"/>
  <c r="R245" i="1"/>
  <c r="R249" i="1"/>
  <c r="R257" i="1"/>
  <c r="R299" i="1"/>
  <c r="R311" i="1"/>
  <c r="R333" i="1"/>
  <c r="R357" i="1"/>
  <c r="R379" i="1"/>
  <c r="R389" i="1"/>
  <c r="R407" i="1"/>
  <c r="R439" i="1"/>
  <c r="R487" i="1"/>
  <c r="R581" i="1"/>
  <c r="R595" i="1"/>
  <c r="C7" i="4"/>
  <c r="R10" i="1"/>
  <c r="R15" i="1"/>
  <c r="R19" i="1"/>
  <c r="R23" i="1"/>
  <c r="R27" i="1"/>
  <c r="R40" i="1"/>
  <c r="R44" i="1"/>
  <c r="R48" i="1"/>
  <c r="R52" i="1"/>
  <c r="R56" i="1"/>
  <c r="R61" i="1"/>
  <c r="R65" i="1"/>
  <c r="R69" i="1"/>
  <c r="R73" i="1"/>
  <c r="R77" i="1"/>
  <c r="R81" i="1"/>
  <c r="R85" i="1"/>
  <c r="R89" i="1"/>
  <c r="R93" i="1"/>
  <c r="R97" i="1"/>
  <c r="R101" i="1"/>
  <c r="R105" i="1"/>
  <c r="R109" i="1"/>
  <c r="R130" i="1"/>
  <c r="R134" i="1"/>
  <c r="R138" i="1"/>
  <c r="R143" i="1"/>
  <c r="R152" i="1"/>
  <c r="R218" i="1"/>
  <c r="R222" i="1"/>
  <c r="R226" i="1"/>
  <c r="R240" i="1"/>
  <c r="R253" i="1"/>
  <c r="R267" i="1"/>
  <c r="R271" i="1"/>
  <c r="R280" i="1"/>
  <c r="R293" i="1"/>
  <c r="R315" i="1"/>
  <c r="R319" i="1"/>
  <c r="R345" i="1"/>
  <c r="R356" i="1"/>
  <c r="R363" i="1"/>
  <c r="R395" i="1"/>
  <c r="R396" i="1"/>
  <c r="R417" i="1"/>
  <c r="R461" i="1"/>
  <c r="R485" i="1"/>
  <c r="R541" i="1"/>
  <c r="R547" i="1"/>
  <c r="R685" i="1"/>
  <c r="R14" i="1"/>
  <c r="R18" i="1"/>
  <c r="R22" i="1"/>
  <c r="R26" i="1"/>
  <c r="R30" i="1"/>
  <c r="R60" i="1"/>
  <c r="R64" i="1"/>
  <c r="R68" i="1"/>
  <c r="R72" i="1"/>
  <c r="R76" i="1"/>
  <c r="R80" i="1"/>
  <c r="R84" i="1"/>
  <c r="R88" i="1"/>
  <c r="R92" i="1"/>
  <c r="R96" i="1"/>
  <c r="R100" i="1"/>
  <c r="R104" i="1"/>
  <c r="R108" i="1"/>
  <c r="R112" i="1"/>
  <c r="R142" i="1"/>
  <c r="R261" i="1"/>
  <c r="R265" i="1"/>
  <c r="R297" i="1"/>
  <c r="R305" i="1"/>
  <c r="R327" i="1"/>
  <c r="R343" i="1"/>
  <c r="R373" i="1"/>
  <c r="R377" i="1"/>
  <c r="R384" i="1"/>
  <c r="R386" i="1"/>
  <c r="R421" i="1"/>
  <c r="R433" i="1"/>
  <c r="R473" i="1"/>
  <c r="R497" i="1"/>
  <c r="R509" i="1"/>
  <c r="B6" i="6"/>
  <c r="B7" i="6"/>
  <c r="R36" i="1"/>
  <c r="R174" i="1"/>
  <c r="R178" i="1"/>
  <c r="R182" i="1"/>
  <c r="R186" i="1"/>
  <c r="R190" i="1"/>
  <c r="R35" i="1"/>
  <c r="R39" i="1"/>
  <c r="R116" i="1"/>
  <c r="R120" i="1"/>
  <c r="R124" i="1"/>
  <c r="R146" i="1"/>
  <c r="R160" i="1"/>
  <c r="R164" i="1"/>
  <c r="R168" i="1"/>
  <c r="R172" i="1"/>
  <c r="R217" i="1"/>
  <c r="R235" i="1"/>
  <c r="R239" i="1"/>
  <c r="R274" i="1"/>
  <c r="R279" i="1"/>
  <c r="R283" i="1"/>
  <c r="R287" i="1"/>
  <c r="R313" i="1"/>
  <c r="R322" i="1"/>
  <c r="R331" i="1"/>
  <c r="R332" i="1"/>
  <c r="R335" i="1"/>
  <c r="R336" i="1"/>
  <c r="R350" i="1"/>
  <c r="R361" i="1"/>
  <c r="R393" i="1"/>
  <c r="R399" i="1"/>
  <c r="R415" i="1"/>
  <c r="R427" i="1"/>
  <c r="R533" i="1"/>
  <c r="C6" i="4"/>
  <c r="R6" i="1"/>
  <c r="R4" i="1"/>
  <c r="R34" i="1"/>
  <c r="R38" i="1"/>
  <c r="R43" i="1"/>
  <c r="R47" i="1"/>
  <c r="R51" i="1"/>
  <c r="R55" i="1"/>
  <c r="R128" i="1"/>
  <c r="R129" i="1"/>
  <c r="R133" i="1"/>
  <c r="R137" i="1"/>
  <c r="R176" i="1"/>
  <c r="R180" i="1"/>
  <c r="R184" i="1"/>
  <c r="R188" i="1"/>
  <c r="R192" i="1"/>
  <c r="R196" i="1"/>
  <c r="R200" i="1"/>
  <c r="R204" i="1"/>
  <c r="R208" i="1"/>
  <c r="R212" i="1"/>
  <c r="R216" i="1"/>
  <c r="R273" i="1"/>
  <c r="R291" i="1"/>
  <c r="R301" i="1"/>
  <c r="R318" i="1"/>
  <c r="R321" i="1"/>
  <c r="R349" i="1"/>
  <c r="R359" i="1"/>
  <c r="R366" i="1"/>
  <c r="R372" i="1"/>
  <c r="R382" i="1"/>
  <c r="R405" i="1"/>
  <c r="R437" i="1"/>
  <c r="R469" i="1"/>
  <c r="R611" i="1"/>
  <c r="R621" i="1"/>
  <c r="M232" i="1"/>
  <c r="N232" i="1" s="1"/>
  <c r="N234" i="1"/>
  <c r="M255" i="1"/>
  <c r="N255" i="1" s="1"/>
  <c r="R256" i="1"/>
  <c r="N257" i="1"/>
  <c r="M280" i="1"/>
  <c r="N280" i="1" s="1"/>
  <c r="N282" i="1"/>
  <c r="M287" i="1"/>
  <c r="N287" i="1" s="1"/>
  <c r="R288" i="1"/>
  <c r="N289" i="1"/>
  <c r="M296" i="1"/>
  <c r="N296" i="1" s="1"/>
  <c r="N298" i="1"/>
  <c r="N239" i="1"/>
  <c r="N248" i="1"/>
  <c r="N264" i="1"/>
  <c r="N271" i="1"/>
  <c r="N303" i="1"/>
  <c r="N312" i="1"/>
  <c r="N319" i="1"/>
  <c r="N328" i="1"/>
  <c r="N335" i="1"/>
  <c r="N344" i="1"/>
  <c r="N351" i="1"/>
  <c r="N367" i="1"/>
  <c r="N376" i="1"/>
  <c r="N383" i="1"/>
  <c r="N392" i="1"/>
  <c r="N399" i="1"/>
  <c r="N411" i="1"/>
  <c r="N417" i="1"/>
  <c r="N421" i="1"/>
  <c r="N423" i="1"/>
  <c r="R436" i="1"/>
  <c r="N453" i="1"/>
  <c r="R468" i="1"/>
  <c r="R474" i="1"/>
  <c r="R475" i="1"/>
  <c r="R490" i="1"/>
  <c r="R491" i="1"/>
  <c r="R506" i="1"/>
  <c r="R507" i="1"/>
  <c r="R522" i="1"/>
  <c r="R523" i="1"/>
  <c r="R529" i="1"/>
  <c r="N571" i="1"/>
  <c r="R574" i="1"/>
  <c r="N585" i="1"/>
  <c r="M588" i="1"/>
  <c r="N588" i="1" s="1"/>
  <c r="R594" i="1"/>
  <c r="N601" i="1"/>
  <c r="M604" i="1"/>
  <c r="N604" i="1" s="1"/>
  <c r="R610" i="1"/>
  <c r="R616" i="1"/>
  <c r="N618" i="1"/>
  <c r="R628" i="1"/>
  <c r="R632" i="1"/>
  <c r="N634" i="1"/>
  <c r="N657" i="1"/>
  <c r="M659" i="1"/>
  <c r="N659" i="1" s="1"/>
  <c r="N660" i="1"/>
  <c r="N666" i="1"/>
  <c r="N670" i="1"/>
  <c r="R672" i="1"/>
  <c r="R673" i="1"/>
  <c r="N686" i="1"/>
  <c r="N695" i="1"/>
  <c r="N715" i="1"/>
  <c r="N724" i="1"/>
  <c r="R733" i="1"/>
  <c r="R751" i="1"/>
  <c r="R799" i="1"/>
  <c r="R813" i="1"/>
  <c r="R829" i="1"/>
  <c r="R851" i="1"/>
  <c r="N854" i="1"/>
  <c r="R863" i="1"/>
  <c r="R975" i="1"/>
  <c r="R987" i="1"/>
  <c r="R1015" i="1"/>
  <c r="R1031" i="1"/>
  <c r="R1067" i="1"/>
  <c r="R1115" i="1"/>
  <c r="R1123" i="1"/>
  <c r="R1151" i="1"/>
  <c r="R1187" i="1"/>
  <c r="R1283" i="1"/>
  <c r="R1307" i="1"/>
  <c r="R1339" i="1"/>
  <c r="R1449" i="1"/>
  <c r="R1455" i="1"/>
  <c r="R1491" i="1"/>
  <c r="R1513" i="1"/>
  <c r="R1539" i="1"/>
  <c r="R1563" i="1"/>
  <c r="R1579" i="1"/>
  <c r="R1585" i="1"/>
  <c r="R1587" i="1"/>
  <c r="R1593" i="1"/>
  <c r="R1752" i="1"/>
  <c r="B7" i="8"/>
  <c r="B5" i="6"/>
  <c r="E12" i="6" s="1"/>
  <c r="B6" i="8"/>
  <c r="R236" i="1"/>
  <c r="R252" i="1"/>
  <c r="R268" i="1"/>
  <c r="R284" i="1"/>
  <c r="R300" i="1"/>
  <c r="R316" i="1"/>
  <c r="R364" i="1"/>
  <c r="R410" i="1"/>
  <c r="R419" i="1"/>
  <c r="R422" i="1"/>
  <c r="N430" i="1"/>
  <c r="R442" i="1"/>
  <c r="R451" i="1"/>
  <c r="R454" i="1"/>
  <c r="N462" i="1"/>
  <c r="N478" i="1"/>
  <c r="R479" i="1"/>
  <c r="R483" i="1"/>
  <c r="N494" i="1"/>
  <c r="R495" i="1"/>
  <c r="R499" i="1"/>
  <c r="N510" i="1"/>
  <c r="R511" i="1"/>
  <c r="R515" i="1"/>
  <c r="R525" i="1"/>
  <c r="N539" i="1"/>
  <c r="N555" i="1"/>
  <c r="M572" i="1"/>
  <c r="N572" i="1" s="1"/>
  <c r="R597" i="1"/>
  <c r="R613" i="1"/>
  <c r="N622" i="1"/>
  <c r="R623" i="1"/>
  <c r="M627" i="1"/>
  <c r="N627" i="1" s="1"/>
  <c r="N638" i="1"/>
  <c r="R639" i="1"/>
  <c r="M643" i="1"/>
  <c r="N643" i="1" s="1"/>
  <c r="N644" i="1"/>
  <c r="N645" i="1"/>
  <c r="R646" i="1"/>
  <c r="R703" i="1"/>
  <c r="N720" i="1"/>
  <c r="N747" i="1"/>
  <c r="M748" i="1"/>
  <c r="N748" i="1" s="1"/>
  <c r="M755" i="1"/>
  <c r="N755" i="1" s="1"/>
  <c r="N775" i="1"/>
  <c r="R779" i="1"/>
  <c r="R783" i="1"/>
  <c r="R811" i="1"/>
  <c r="R825" i="1"/>
  <c r="R847" i="1"/>
  <c r="R867" i="1"/>
  <c r="R879" i="1"/>
  <c r="R885" i="1"/>
  <c r="R901" i="1"/>
  <c r="R943" i="1"/>
  <c r="R1007" i="1"/>
  <c r="R1047" i="1"/>
  <c r="R1055" i="1"/>
  <c r="R1075" i="1"/>
  <c r="R1135" i="1"/>
  <c r="R1167" i="1"/>
  <c r="R1247" i="1"/>
  <c r="R1271" i="1"/>
  <c r="R1323" i="1"/>
  <c r="R1331" i="1"/>
  <c r="R1417" i="1"/>
  <c r="R1423" i="1"/>
  <c r="R1433" i="1"/>
  <c r="R1439" i="1"/>
  <c r="R1475" i="1"/>
  <c r="R1499" i="1"/>
  <c r="R1519" i="1"/>
  <c r="R1553" i="1"/>
  <c r="R1561" i="1"/>
  <c r="R1571" i="1"/>
  <c r="R1577" i="1"/>
  <c r="R1651" i="1"/>
  <c r="R1679" i="1"/>
  <c r="R3" i="1"/>
  <c r="R5" i="1"/>
  <c r="R141" i="1"/>
  <c r="R145" i="1"/>
  <c r="R147" i="1"/>
  <c r="R151" i="1"/>
  <c r="R153" i="1"/>
  <c r="R155" i="1"/>
  <c r="R157" i="1"/>
  <c r="R159" i="1"/>
  <c r="R161" i="1"/>
  <c r="R163" i="1"/>
  <c r="R165" i="1"/>
  <c r="R167" i="1"/>
  <c r="R169" i="1"/>
  <c r="R171" i="1"/>
  <c r="R173" i="1"/>
  <c r="R175" i="1"/>
  <c r="R177" i="1"/>
  <c r="R179" i="1"/>
  <c r="R181" i="1"/>
  <c r="R183" i="1"/>
  <c r="R185" i="1"/>
  <c r="R187" i="1"/>
  <c r="R189" i="1"/>
  <c r="R191" i="1"/>
  <c r="R193" i="1"/>
  <c r="R195" i="1"/>
  <c r="R197" i="1"/>
  <c r="R199" i="1"/>
  <c r="R201" i="1"/>
  <c r="R203" i="1"/>
  <c r="R205" i="1"/>
  <c r="R207" i="1"/>
  <c r="R209" i="1"/>
  <c r="R211" i="1"/>
  <c r="R213" i="1"/>
  <c r="R215" i="1"/>
  <c r="R219" i="1"/>
  <c r="R221" i="1"/>
  <c r="R223" i="1"/>
  <c r="R225" i="1"/>
  <c r="R227" i="1"/>
  <c r="R234" i="1"/>
  <c r="R243" i="1"/>
  <c r="R250" i="1"/>
  <c r="R259" i="1"/>
  <c r="R275" i="1"/>
  <c r="R282" i="1"/>
  <c r="R323" i="1"/>
  <c r="R330" i="1"/>
  <c r="R346" i="1"/>
  <c r="R414" i="1"/>
  <c r="R431" i="1"/>
  <c r="R434" i="1"/>
  <c r="R446" i="1"/>
  <c r="R463" i="1"/>
  <c r="R466" i="1"/>
  <c r="N523" i="1"/>
  <c r="R526" i="1"/>
  <c r="M540" i="1"/>
  <c r="N540" i="1" s="1"/>
  <c r="M556" i="1"/>
  <c r="N556" i="1" s="1"/>
  <c r="R568" i="1"/>
  <c r="R580" i="1"/>
  <c r="N590" i="1"/>
  <c r="R591" i="1"/>
  <c r="M595" i="1"/>
  <c r="N595" i="1" s="1"/>
  <c r="N606" i="1"/>
  <c r="R607" i="1"/>
  <c r="M611" i="1"/>
  <c r="N611" i="1" s="1"/>
  <c r="N628" i="1"/>
  <c r="N629" i="1"/>
  <c r="M652" i="1"/>
  <c r="N652" i="1" s="1"/>
  <c r="R680" i="1"/>
  <c r="N699" i="1"/>
  <c r="M700" i="1"/>
  <c r="N700" i="1" s="1"/>
  <c r="N702" i="1"/>
  <c r="N727" i="1"/>
  <c r="R731" i="1"/>
  <c r="R735" i="1"/>
  <c r="N756" i="1"/>
  <c r="R765" i="1"/>
  <c r="M780" i="1"/>
  <c r="N780" i="1" s="1"/>
  <c r="N782" i="1"/>
  <c r="R809" i="1"/>
  <c r="R895" i="1"/>
  <c r="R949" i="1"/>
  <c r="R979" i="1"/>
  <c r="R999" i="1"/>
  <c r="R1083" i="1"/>
  <c r="R1199" i="1"/>
  <c r="R1215" i="1"/>
  <c r="R1407" i="1"/>
  <c r="R1459" i="1"/>
  <c r="R1503" i="1"/>
  <c r="R1569" i="1"/>
  <c r="R1609" i="1"/>
  <c r="R1639" i="1"/>
  <c r="R1657" i="1"/>
  <c r="R1663" i="1"/>
  <c r="R1671" i="1"/>
  <c r="R1720" i="1"/>
  <c r="M231" i="1"/>
  <c r="N231" i="1" s="1"/>
  <c r="R232" i="1"/>
  <c r="M247" i="1"/>
  <c r="N247" i="1" s="1"/>
  <c r="R248" i="1"/>
  <c r="M263" i="1"/>
  <c r="N263" i="1" s="1"/>
  <c r="M272" i="1"/>
  <c r="N272" i="1" s="1"/>
  <c r="R360" i="1"/>
  <c r="R376" i="1"/>
  <c r="R440" i="1"/>
  <c r="R443" i="1"/>
  <c r="R472" i="1"/>
  <c r="R496" i="1"/>
  <c r="R512" i="1"/>
  <c r="M524" i="1"/>
  <c r="N524" i="1" s="1"/>
  <c r="R531" i="1"/>
  <c r="R565" i="1"/>
  <c r="R575" i="1"/>
  <c r="M579" i="1"/>
  <c r="N579" i="1" s="1"/>
  <c r="R614" i="1"/>
  <c r="R624" i="1"/>
  <c r="N650" i="1"/>
  <c r="M651" i="1"/>
  <c r="N651" i="1" s="1"/>
  <c r="R656" i="1"/>
  <c r="R675" i="1"/>
  <c r="R683" i="1"/>
  <c r="M689" i="1"/>
  <c r="N689" i="1" s="1"/>
  <c r="M691" i="1"/>
  <c r="N691" i="1" s="1"/>
  <c r="M707" i="1"/>
  <c r="N707" i="1" s="1"/>
  <c r="M732" i="1"/>
  <c r="N732" i="1" s="1"/>
  <c r="M739" i="1"/>
  <c r="N739" i="1" s="1"/>
  <c r="R883" i="1"/>
  <c r="R899" i="1"/>
  <c r="R911" i="1"/>
  <c r="R917" i="1"/>
  <c r="R1027" i="1"/>
  <c r="R1043" i="1"/>
  <c r="R1091" i="1"/>
  <c r="R1183" i="1"/>
  <c r="R1279" i="1"/>
  <c r="R1299" i="1"/>
  <c r="R1427" i="1"/>
  <c r="R1443" i="1"/>
  <c r="R1523" i="1"/>
  <c r="R1617" i="1"/>
  <c r="R1647" i="1"/>
  <c r="R1677" i="1"/>
  <c r="R1742" i="1"/>
  <c r="M240" i="1"/>
  <c r="N240" i="1" s="1"/>
  <c r="M327" i="1"/>
  <c r="N327" i="1" s="1"/>
  <c r="R344" i="1"/>
  <c r="R408" i="1"/>
  <c r="R411" i="1"/>
  <c r="M254" i="1"/>
  <c r="N254" i="1" s="1"/>
  <c r="N256" i="1"/>
  <c r="M261" i="1"/>
  <c r="N261" i="1" s="1"/>
  <c r="R262" i="1"/>
  <c r="M357" i="1"/>
  <c r="N357" i="1" s="1"/>
  <c r="R358" i="1"/>
  <c r="M366" i="1"/>
  <c r="N366" i="1" s="1"/>
  <c r="R367" i="1"/>
  <c r="M373" i="1"/>
  <c r="N373" i="1" s="1"/>
  <c r="R374" i="1"/>
  <c r="M382" i="1"/>
  <c r="N382" i="1" s="1"/>
  <c r="R383" i="1"/>
  <c r="R432" i="1"/>
  <c r="M436" i="1"/>
  <c r="N436" i="1" s="1"/>
  <c r="M445" i="1"/>
  <c r="N445" i="1" s="1"/>
  <c r="M448" i="1"/>
  <c r="N448" i="1" s="1"/>
  <c r="R449" i="1"/>
  <c r="R452" i="1"/>
  <c r="R455" i="1"/>
  <c r="R464" i="1"/>
  <c r="R532" i="1"/>
  <c r="R543" i="1"/>
  <c r="M547" i="1"/>
  <c r="N547" i="1" s="1"/>
  <c r="R559" i="1"/>
  <c r="M563" i="1"/>
  <c r="N563" i="1" s="1"/>
  <c r="R582" i="1"/>
  <c r="R592" i="1"/>
  <c r="R608" i="1"/>
  <c r="R618" i="1"/>
  <c r="R619" i="1"/>
  <c r="R634" i="1"/>
  <c r="R635" i="1"/>
  <c r="R667" i="1"/>
  <c r="R682" i="1"/>
  <c r="R694" i="1"/>
  <c r="R717" i="1"/>
  <c r="R763" i="1"/>
  <c r="R767" i="1"/>
  <c r="M785" i="1"/>
  <c r="N785" i="1" s="1"/>
  <c r="M788" i="1"/>
  <c r="N788" i="1" s="1"/>
  <c r="R793" i="1"/>
  <c r="R831" i="1"/>
  <c r="N838" i="1"/>
  <c r="R857" i="1"/>
  <c r="R859" i="1"/>
  <c r="R947" i="1"/>
  <c r="R991" i="1"/>
  <c r="R1011" i="1"/>
  <c r="R1019" i="1"/>
  <c r="R1035" i="1"/>
  <c r="R1071" i="1"/>
  <c r="R1119" i="1"/>
  <c r="R1155" i="1"/>
  <c r="R1227" i="1"/>
  <c r="R1255" i="1"/>
  <c r="R1267" i="1"/>
  <c r="R1343" i="1"/>
  <c r="R1391" i="1"/>
  <c r="R1411" i="1"/>
  <c r="R1473" i="1"/>
  <c r="R1489" i="1"/>
  <c r="R1497" i="1"/>
  <c r="R1507" i="1"/>
  <c r="R1537" i="1"/>
  <c r="R1545" i="1"/>
  <c r="R1551" i="1"/>
  <c r="R1661" i="1"/>
  <c r="R1669" i="1"/>
  <c r="R1800" i="1"/>
  <c r="R1848" i="1"/>
  <c r="M311" i="1"/>
  <c r="N311" i="1" s="1"/>
  <c r="R312" i="1"/>
  <c r="M320" i="1"/>
  <c r="N320" i="1" s="1"/>
  <c r="R392" i="1"/>
  <c r="M270" i="1"/>
  <c r="N270" i="1" s="1"/>
  <c r="M277" i="1"/>
  <c r="N277" i="1" s="1"/>
  <c r="R278" i="1"/>
  <c r="N279" i="1"/>
  <c r="M302" i="1"/>
  <c r="N302" i="1" s="1"/>
  <c r="M309" i="1"/>
  <c r="N309" i="1" s="1"/>
  <c r="R310" i="1"/>
  <c r="M334" i="1"/>
  <c r="N334" i="1" s="1"/>
  <c r="M350" i="1"/>
  <c r="N350" i="1" s="1"/>
  <c r="M405" i="1"/>
  <c r="N405" i="1" s="1"/>
  <c r="R406" i="1"/>
  <c r="M5" i="1"/>
  <c r="N5" i="1" s="1"/>
  <c r="M7" i="1"/>
  <c r="N7" i="1" s="1"/>
  <c r="M9" i="1"/>
  <c r="N9" i="1" s="1"/>
  <c r="M19" i="1"/>
  <c r="N19" i="1" s="1"/>
  <c r="M25" i="1"/>
  <c r="N25" i="1" s="1"/>
  <c r="M29" i="1"/>
  <c r="N29" i="1" s="1"/>
  <c r="M31" i="1"/>
  <c r="N31" i="1" s="1"/>
  <c r="M35" i="1"/>
  <c r="N35" i="1" s="1"/>
  <c r="M39" i="1"/>
  <c r="N39" i="1" s="1"/>
  <c r="M43" i="1"/>
  <c r="N43" i="1" s="1"/>
  <c r="M45" i="1"/>
  <c r="N45" i="1" s="1"/>
  <c r="M47" i="1"/>
  <c r="N47" i="1" s="1"/>
  <c r="M53" i="1"/>
  <c r="N53" i="1" s="1"/>
  <c r="M57" i="1"/>
  <c r="N57" i="1" s="1"/>
  <c r="M59" i="1"/>
  <c r="N59" i="1" s="1"/>
  <c r="M69" i="1"/>
  <c r="N69" i="1" s="1"/>
  <c r="M71" i="1"/>
  <c r="N71" i="1" s="1"/>
  <c r="M75" i="1"/>
  <c r="N75" i="1" s="1"/>
  <c r="M77" i="1"/>
  <c r="N77" i="1" s="1"/>
  <c r="M81" i="1"/>
  <c r="N81" i="1" s="1"/>
  <c r="M95" i="1"/>
  <c r="N95" i="1" s="1"/>
  <c r="M243" i="1"/>
  <c r="N243" i="1" s="1"/>
  <c r="R244" i="1"/>
  <c r="N245" i="1"/>
  <c r="M252" i="1"/>
  <c r="N252" i="1" s="1"/>
  <c r="M259" i="1"/>
  <c r="N259" i="1" s="1"/>
  <c r="R260" i="1"/>
  <c r="M268" i="1"/>
  <c r="N268" i="1" s="1"/>
  <c r="M323" i="1"/>
  <c r="N323" i="1" s="1"/>
  <c r="R324" i="1"/>
  <c r="N325" i="1"/>
  <c r="M332" i="1"/>
  <c r="N332" i="1" s="1"/>
  <c r="M339" i="1"/>
  <c r="N339" i="1" s="1"/>
  <c r="N341" i="1"/>
  <c r="M348" i="1"/>
  <c r="N348" i="1" s="1"/>
  <c r="M355" i="1"/>
  <c r="N355" i="1" s="1"/>
  <c r="M364" i="1"/>
  <c r="N364" i="1" s="1"/>
  <c r="M371" i="1"/>
  <c r="N371" i="1" s="1"/>
  <c r="M380" i="1"/>
  <c r="N380" i="1" s="1"/>
  <c r="M387" i="1"/>
  <c r="N387" i="1" s="1"/>
  <c r="R388" i="1"/>
  <c r="N389" i="1"/>
  <c r="M396" i="1"/>
  <c r="N396" i="1" s="1"/>
  <c r="N398" i="1"/>
  <c r="M403" i="1"/>
  <c r="N403" i="1" s="1"/>
  <c r="R404" i="1"/>
  <c r="M410" i="1"/>
  <c r="N410" i="1" s="1"/>
  <c r="N413" i="1"/>
  <c r="N416" i="1"/>
  <c r="N419" i="1"/>
  <c r="M422" i="1"/>
  <c r="N422" i="1" s="1"/>
  <c r="R426" i="1"/>
  <c r="R438" i="1"/>
  <c r="M442" i="1"/>
  <c r="N442" i="1" s="1"/>
  <c r="R444" i="1"/>
  <c r="N446" i="1"/>
  <c r="N451" i="1"/>
  <c r="M454" i="1"/>
  <c r="N454" i="1" s="1"/>
  <c r="R470" i="1"/>
  <c r="M475" i="1"/>
  <c r="N475" i="1" s="1"/>
  <c r="N483" i="1"/>
  <c r="N484" i="1"/>
  <c r="R489" i="1"/>
  <c r="M491" i="1"/>
  <c r="N491" i="1" s="1"/>
  <c r="N499" i="1"/>
  <c r="N500" i="1"/>
  <c r="R505" i="1"/>
  <c r="M507" i="1"/>
  <c r="N507" i="1" s="1"/>
  <c r="N515" i="1"/>
  <c r="N516" i="1"/>
  <c r="M519" i="1"/>
  <c r="N519" i="1" s="1"/>
  <c r="N526" i="1"/>
  <c r="R527" i="1"/>
  <c r="N529" i="1"/>
  <c r="M531" i="1"/>
  <c r="N531" i="1" s="1"/>
  <c r="N548" i="1"/>
  <c r="N564" i="1"/>
  <c r="N565" i="1"/>
  <c r="R566" i="1"/>
  <c r="N578" i="1"/>
  <c r="R586" i="1"/>
  <c r="R587" i="1"/>
  <c r="R593" i="1"/>
  <c r="M596" i="1"/>
  <c r="N596" i="1" s="1"/>
  <c r="R602" i="1"/>
  <c r="R603" i="1"/>
  <c r="R609" i="1"/>
  <c r="M612" i="1"/>
  <c r="N612" i="1" s="1"/>
  <c r="R652" i="1"/>
  <c r="N673" i="1"/>
  <c r="M675" i="1"/>
  <c r="N675" i="1" s="1"/>
  <c r="N676" i="1"/>
  <c r="N677" i="1"/>
  <c r="R678" i="1"/>
  <c r="N683" i="1"/>
  <c r="M684" i="1"/>
  <c r="N684" i="1" s="1"/>
  <c r="M688" i="1"/>
  <c r="N688" i="1" s="1"/>
  <c r="R723" i="1"/>
  <c r="N736" i="1"/>
  <c r="M752" i="1"/>
  <c r="N752" i="1" s="1"/>
  <c r="R762" i="1"/>
  <c r="M764" i="1"/>
  <c r="N764" i="1" s="1"/>
  <c r="N766" i="1"/>
  <c r="R770" i="1"/>
  <c r="R772" i="1"/>
  <c r="N784" i="1"/>
  <c r="M797" i="1"/>
  <c r="N797" i="1" s="1"/>
  <c r="R815" i="1"/>
  <c r="N822" i="1"/>
  <c r="R845" i="1"/>
  <c r="R915" i="1"/>
  <c r="R959" i="1"/>
  <c r="R965" i="1"/>
  <c r="R1051" i="1"/>
  <c r="R1059" i="1"/>
  <c r="R1103" i="1"/>
  <c r="R1131" i="1"/>
  <c r="R1139" i="1"/>
  <c r="R1171" i="1"/>
  <c r="R1211" i="1"/>
  <c r="R1243" i="1"/>
  <c r="R1287" i="1"/>
  <c r="R1311" i="1"/>
  <c r="R1327" i="1"/>
  <c r="R1457" i="1"/>
  <c r="R1625" i="1"/>
  <c r="R1716" i="1"/>
  <c r="R1774" i="1"/>
  <c r="M288" i="1"/>
  <c r="N288" i="1" s="1"/>
  <c r="M295" i="1"/>
  <c r="N295" i="1" s="1"/>
  <c r="R296" i="1"/>
  <c r="M304" i="1"/>
  <c r="N304" i="1" s="1"/>
  <c r="M229" i="1"/>
  <c r="N229" i="1" s="1"/>
  <c r="R230" i="1"/>
  <c r="M238" i="1"/>
  <c r="N238" i="1" s="1"/>
  <c r="M286" i="1"/>
  <c r="N286" i="1" s="1"/>
  <c r="M293" i="1"/>
  <c r="N293" i="1" s="1"/>
  <c r="M318" i="1"/>
  <c r="N318" i="1" s="1"/>
  <c r="R420" i="1"/>
  <c r="M3" i="1"/>
  <c r="N3" i="1" s="1"/>
  <c r="M11" i="1"/>
  <c r="N11" i="1" s="1"/>
  <c r="M13" i="1"/>
  <c r="N13" i="1" s="1"/>
  <c r="M15" i="1"/>
  <c r="N15" i="1" s="1"/>
  <c r="M17" i="1"/>
  <c r="N17" i="1" s="1"/>
  <c r="M21" i="1"/>
  <c r="N21" i="1" s="1"/>
  <c r="M23" i="1"/>
  <c r="N23" i="1" s="1"/>
  <c r="M27" i="1"/>
  <c r="N27" i="1" s="1"/>
  <c r="M33" i="1"/>
  <c r="N33" i="1" s="1"/>
  <c r="M37" i="1"/>
  <c r="N37" i="1" s="1"/>
  <c r="M41" i="1"/>
  <c r="N41" i="1" s="1"/>
  <c r="M49" i="1"/>
  <c r="N49" i="1" s="1"/>
  <c r="M51" i="1"/>
  <c r="N51" i="1" s="1"/>
  <c r="M55" i="1"/>
  <c r="N55" i="1" s="1"/>
  <c r="M61" i="1"/>
  <c r="N61" i="1" s="1"/>
  <c r="M63" i="1"/>
  <c r="N63" i="1" s="1"/>
  <c r="M65" i="1"/>
  <c r="N65" i="1" s="1"/>
  <c r="M67" i="1"/>
  <c r="N67" i="1" s="1"/>
  <c r="M73" i="1"/>
  <c r="N73" i="1" s="1"/>
  <c r="M79" i="1"/>
  <c r="N79" i="1" s="1"/>
  <c r="M83" i="1"/>
  <c r="N83" i="1" s="1"/>
  <c r="M85" i="1"/>
  <c r="N85" i="1" s="1"/>
  <c r="M87" i="1"/>
  <c r="N87" i="1" s="1"/>
  <c r="M89" i="1"/>
  <c r="N89" i="1" s="1"/>
  <c r="M91" i="1"/>
  <c r="N91" i="1" s="1"/>
  <c r="M93" i="1"/>
  <c r="N93" i="1" s="1"/>
  <c r="M97" i="1"/>
  <c r="N97" i="1" s="1"/>
  <c r="M99" i="1"/>
  <c r="N99" i="1" s="1"/>
  <c r="M101" i="1"/>
  <c r="N101" i="1" s="1"/>
  <c r="M103" i="1"/>
  <c r="N103" i="1" s="1"/>
  <c r="M105" i="1"/>
  <c r="N105" i="1" s="1"/>
  <c r="M107" i="1"/>
  <c r="N107" i="1" s="1"/>
  <c r="M109" i="1"/>
  <c r="N109" i="1" s="1"/>
  <c r="M111" i="1"/>
  <c r="N111" i="1" s="1"/>
  <c r="M113" i="1"/>
  <c r="N113" i="1" s="1"/>
  <c r="M115" i="1"/>
  <c r="N115" i="1" s="1"/>
  <c r="M117" i="1"/>
  <c r="N117" i="1" s="1"/>
  <c r="M119" i="1"/>
  <c r="N119" i="1" s="1"/>
  <c r="M121" i="1"/>
  <c r="N121" i="1" s="1"/>
  <c r="M123" i="1"/>
  <c r="N123" i="1" s="1"/>
  <c r="M125" i="1"/>
  <c r="N125" i="1" s="1"/>
  <c r="M127" i="1"/>
  <c r="N127" i="1" s="1"/>
  <c r="M129" i="1"/>
  <c r="N129" i="1" s="1"/>
  <c r="M131" i="1"/>
  <c r="N131" i="1" s="1"/>
  <c r="M133" i="1"/>
  <c r="N133" i="1" s="1"/>
  <c r="M135" i="1"/>
  <c r="N135" i="1" s="1"/>
  <c r="M137" i="1"/>
  <c r="N137" i="1" s="1"/>
  <c r="M139" i="1"/>
  <c r="N139" i="1" s="1"/>
  <c r="M141" i="1"/>
  <c r="N141" i="1" s="1"/>
  <c r="M143" i="1"/>
  <c r="N143" i="1" s="1"/>
  <c r="M145" i="1"/>
  <c r="N145" i="1" s="1"/>
  <c r="M147" i="1"/>
  <c r="N147" i="1" s="1"/>
  <c r="M149" i="1"/>
  <c r="N149" i="1" s="1"/>
  <c r="M151" i="1"/>
  <c r="N151" i="1" s="1"/>
  <c r="M153" i="1"/>
  <c r="N153" i="1" s="1"/>
  <c r="M155" i="1"/>
  <c r="N155" i="1" s="1"/>
  <c r="M157" i="1"/>
  <c r="N157" i="1" s="1"/>
  <c r="M159" i="1"/>
  <c r="N159" i="1" s="1"/>
  <c r="M161" i="1"/>
  <c r="N161" i="1" s="1"/>
  <c r="M163" i="1"/>
  <c r="N163" i="1" s="1"/>
  <c r="M165" i="1"/>
  <c r="N165" i="1" s="1"/>
  <c r="M167" i="1"/>
  <c r="N167" i="1" s="1"/>
  <c r="M169" i="1"/>
  <c r="N169" i="1" s="1"/>
  <c r="M171" i="1"/>
  <c r="N171" i="1" s="1"/>
  <c r="M173" i="1"/>
  <c r="N173" i="1" s="1"/>
  <c r="M175" i="1"/>
  <c r="N175" i="1" s="1"/>
  <c r="M177" i="1"/>
  <c r="N177" i="1" s="1"/>
  <c r="M179" i="1"/>
  <c r="N179" i="1" s="1"/>
  <c r="M181" i="1"/>
  <c r="N181" i="1" s="1"/>
  <c r="M183" i="1"/>
  <c r="N183" i="1" s="1"/>
  <c r="M185" i="1"/>
  <c r="N185" i="1" s="1"/>
  <c r="M187" i="1"/>
  <c r="N187" i="1" s="1"/>
  <c r="M189" i="1"/>
  <c r="N189" i="1" s="1"/>
  <c r="M191" i="1"/>
  <c r="N191" i="1" s="1"/>
  <c r="M193" i="1"/>
  <c r="N193" i="1" s="1"/>
  <c r="M195" i="1"/>
  <c r="N195" i="1" s="1"/>
  <c r="M197" i="1"/>
  <c r="N197" i="1" s="1"/>
  <c r="M199" i="1"/>
  <c r="N199" i="1" s="1"/>
  <c r="M201" i="1"/>
  <c r="N201" i="1" s="1"/>
  <c r="M203" i="1"/>
  <c r="N203" i="1" s="1"/>
  <c r="M205" i="1"/>
  <c r="N205" i="1" s="1"/>
  <c r="M207" i="1"/>
  <c r="N207" i="1" s="1"/>
  <c r="M209" i="1"/>
  <c r="N209" i="1" s="1"/>
  <c r="M211" i="1"/>
  <c r="N211" i="1" s="1"/>
  <c r="M213" i="1"/>
  <c r="N213" i="1" s="1"/>
  <c r="M215" i="1"/>
  <c r="N215" i="1" s="1"/>
  <c r="M217" i="1"/>
  <c r="N217" i="1" s="1"/>
  <c r="M219" i="1"/>
  <c r="N219" i="1" s="1"/>
  <c r="M221" i="1"/>
  <c r="N221" i="1" s="1"/>
  <c r="M223" i="1"/>
  <c r="N223" i="1" s="1"/>
  <c r="M225" i="1"/>
  <c r="N225" i="1" s="1"/>
  <c r="M227" i="1"/>
  <c r="N227" i="1" s="1"/>
  <c r="M236" i="1"/>
  <c r="N236" i="1" s="1"/>
  <c r="M275" i="1"/>
  <c r="N275" i="1" s="1"/>
  <c r="R276" i="1"/>
  <c r="M284" i="1"/>
  <c r="N284" i="1" s="1"/>
  <c r="M291" i="1"/>
  <c r="N291" i="1" s="1"/>
  <c r="R292" i="1"/>
  <c r="M300" i="1"/>
  <c r="N300" i="1" s="1"/>
  <c r="M307" i="1"/>
  <c r="N307" i="1" s="1"/>
  <c r="R308" i="1"/>
  <c r="M316" i="1"/>
  <c r="N316" i="1" s="1"/>
  <c r="M241" i="1"/>
  <c r="N241" i="1" s="1"/>
  <c r="M250" i="1"/>
  <c r="N250" i="1" s="1"/>
  <c r="M266" i="1"/>
  <c r="N266" i="1" s="1"/>
  <c r="M273" i="1"/>
  <c r="N273" i="1" s="1"/>
  <c r="M305" i="1"/>
  <c r="N305" i="1" s="1"/>
  <c r="R306" i="1"/>
  <c r="M314" i="1"/>
  <c r="N314" i="1" s="1"/>
  <c r="M321" i="1"/>
  <c r="N321" i="1" s="1"/>
  <c r="M330" i="1"/>
  <c r="N330" i="1" s="1"/>
  <c r="M337" i="1"/>
  <c r="N337" i="1" s="1"/>
  <c r="R338" i="1"/>
  <c r="M346" i="1"/>
  <c r="N346" i="1" s="1"/>
  <c r="M353" i="1"/>
  <c r="N353" i="1" s="1"/>
  <c r="R354" i="1"/>
  <c r="M362" i="1"/>
  <c r="N362" i="1" s="1"/>
  <c r="M369" i="1"/>
  <c r="N369" i="1" s="1"/>
  <c r="R370" i="1"/>
  <c r="M378" i="1"/>
  <c r="N378" i="1" s="1"/>
  <c r="M385" i="1"/>
  <c r="N385" i="1" s="1"/>
  <c r="M394" i="1"/>
  <c r="N394" i="1" s="1"/>
  <c r="M401" i="1"/>
  <c r="N401" i="1" s="1"/>
  <c r="R402" i="1"/>
  <c r="R409" i="1"/>
  <c r="M425" i="1"/>
  <c r="N425" i="1" s="1"/>
  <c r="N428" i="1"/>
  <c r="M437" i="1"/>
  <c r="N437" i="1" s="1"/>
  <c r="R441" i="1"/>
  <c r="M457" i="1"/>
  <c r="N457" i="1" s="1"/>
  <c r="N460" i="1"/>
  <c r="R462" i="1"/>
  <c r="M469" i="1"/>
  <c r="N469" i="1" s="1"/>
  <c r="R478" i="1"/>
  <c r="R486" i="1"/>
  <c r="R494" i="1"/>
  <c r="R502" i="1"/>
  <c r="R510" i="1"/>
  <c r="N532" i="1"/>
  <c r="R534" i="1"/>
  <c r="N546" i="1"/>
  <c r="R550" i="1"/>
  <c r="R560" i="1"/>
  <c r="N562" i="1"/>
  <c r="R570" i="1"/>
  <c r="R571" i="1"/>
  <c r="M580" i="1"/>
  <c r="N580" i="1" s="1"/>
  <c r="R589" i="1"/>
  <c r="R605" i="1"/>
  <c r="N619" i="1"/>
  <c r="R622" i="1"/>
  <c r="N635" i="1"/>
  <c r="R638" i="1"/>
  <c r="R658" i="1"/>
  <c r="R659" i="1"/>
  <c r="R660" i="1"/>
  <c r="R662" i="1"/>
  <c r="N667" i="1"/>
  <c r="R670" i="1"/>
  <c r="M682" i="1"/>
  <c r="N682" i="1" s="1"/>
  <c r="M704" i="1"/>
  <c r="N704" i="1" s="1"/>
  <c r="N711" i="1"/>
  <c r="R715" i="1"/>
  <c r="R719" i="1"/>
  <c r="R722" i="1"/>
  <c r="R724" i="1"/>
  <c r="R749" i="1"/>
  <c r="M759" i="1"/>
  <c r="N759" i="1" s="1"/>
  <c r="M771" i="1"/>
  <c r="N771" i="1" s="1"/>
  <c r="N794" i="1"/>
  <c r="R843" i="1"/>
  <c r="R927" i="1"/>
  <c r="R1003" i="1"/>
  <c r="R1079" i="1"/>
  <c r="R1087" i="1"/>
  <c r="R1195" i="1"/>
  <c r="R1203" i="1"/>
  <c r="R1251" i="1"/>
  <c r="R1425" i="1"/>
  <c r="R1441" i="1"/>
  <c r="R1465" i="1"/>
  <c r="R1481" i="1"/>
  <c r="R1521" i="1"/>
  <c r="R1555" i="1"/>
  <c r="R1605" i="1"/>
  <c r="R1635" i="1"/>
  <c r="R1691" i="1"/>
  <c r="M414" i="1"/>
  <c r="N414" i="1" s="1"/>
  <c r="R518" i="1"/>
  <c r="R524" i="1"/>
  <c r="R538" i="1"/>
  <c r="R539" i="1"/>
  <c r="R554" i="1"/>
  <c r="R555" i="1"/>
  <c r="N587" i="1"/>
  <c r="N603" i="1"/>
  <c r="M620" i="1"/>
  <c r="N620" i="1" s="1"/>
  <c r="R626" i="1"/>
  <c r="R627" i="1"/>
  <c r="M636" i="1"/>
  <c r="N636" i="1" s="1"/>
  <c r="R642" i="1"/>
  <c r="R643" i="1"/>
  <c r="R644" i="1"/>
  <c r="R651" i="1"/>
  <c r="R653" i="1"/>
  <c r="N661" i="1"/>
  <c r="M668" i="1"/>
  <c r="N668" i="1" s="1"/>
  <c r="R687" i="1"/>
  <c r="R701" i="1"/>
  <c r="R705" i="1"/>
  <c r="R714" i="1"/>
  <c r="M716" i="1"/>
  <c r="N716" i="1" s="1"/>
  <c r="M723" i="1"/>
  <c r="N723" i="1" s="1"/>
  <c r="R732" i="1"/>
  <c r="N743" i="1"/>
  <c r="R747" i="1"/>
  <c r="N768" i="1"/>
  <c r="N772" i="1"/>
  <c r="R781" i="1"/>
  <c r="R803" i="1"/>
  <c r="R841" i="1"/>
  <c r="R869" i="1"/>
  <c r="R933" i="1"/>
  <c r="R963" i="1"/>
  <c r="R995" i="1"/>
  <c r="R1023" i="1"/>
  <c r="R1039" i="1"/>
  <c r="R1219" i="1"/>
  <c r="R1263" i="1"/>
  <c r="R1295" i="1"/>
  <c r="R1359" i="1"/>
  <c r="R1409" i="1"/>
  <c r="R1471" i="1"/>
  <c r="R1487" i="1"/>
  <c r="R1505" i="1"/>
  <c r="R1529" i="1"/>
  <c r="R1535" i="1"/>
  <c r="R1595" i="1"/>
  <c r="R1643" i="1"/>
  <c r="R1806" i="1"/>
  <c r="R1864" i="1"/>
  <c r="R1880" i="1"/>
  <c r="N698" i="1"/>
  <c r="N705" i="1"/>
  <c r="N714" i="1"/>
  <c r="N721" i="1"/>
  <c r="N769" i="1"/>
  <c r="N778" i="1"/>
  <c r="N798" i="1"/>
  <c r="N814" i="1"/>
  <c r="N830" i="1"/>
  <c r="N846" i="1"/>
  <c r="N862" i="1"/>
  <c r="R865" i="1"/>
  <c r="N874" i="1"/>
  <c r="R881" i="1"/>
  <c r="N890" i="1"/>
  <c r="R897" i="1"/>
  <c r="N906" i="1"/>
  <c r="R913" i="1"/>
  <c r="N922" i="1"/>
  <c r="R929" i="1"/>
  <c r="N938" i="1"/>
  <c r="R945" i="1"/>
  <c r="N954" i="1"/>
  <c r="R961" i="1"/>
  <c r="N970" i="1"/>
  <c r="R977" i="1"/>
  <c r="N986" i="1"/>
  <c r="R993" i="1"/>
  <c r="N1002" i="1"/>
  <c r="R1009" i="1"/>
  <c r="N1018" i="1"/>
  <c r="R1025" i="1"/>
  <c r="N1034" i="1"/>
  <c r="R1041" i="1"/>
  <c r="N1050" i="1"/>
  <c r="R1057" i="1"/>
  <c r="N1066" i="1"/>
  <c r="R1073" i="1"/>
  <c r="N1082" i="1"/>
  <c r="R1089" i="1"/>
  <c r="N1098" i="1"/>
  <c r="R1105" i="1"/>
  <c r="N1114" i="1"/>
  <c r="R1121" i="1"/>
  <c r="N1130" i="1"/>
  <c r="R1137" i="1"/>
  <c r="N1146" i="1"/>
  <c r="N1162" i="1"/>
  <c r="N1178" i="1"/>
  <c r="N1194" i="1"/>
  <c r="R1201" i="1"/>
  <c r="N1210" i="1"/>
  <c r="R1217" i="1"/>
  <c r="N1226" i="1"/>
  <c r="R1233" i="1"/>
  <c r="N1242" i="1"/>
  <c r="N1258" i="1"/>
  <c r="N1274" i="1"/>
  <c r="N1290" i="1"/>
  <c r="R1297" i="1"/>
  <c r="N1306" i="1"/>
  <c r="R1313" i="1"/>
  <c r="N1322" i="1"/>
  <c r="R1329" i="1"/>
  <c r="N1338" i="1"/>
  <c r="R1345" i="1"/>
  <c r="N1354" i="1"/>
  <c r="R1361" i="1"/>
  <c r="N1370" i="1"/>
  <c r="N1386" i="1"/>
  <c r="N1401" i="1"/>
  <c r="N1402" i="1"/>
  <c r="N1417" i="1"/>
  <c r="N1418" i="1"/>
  <c r="N1433" i="1"/>
  <c r="N1434" i="1"/>
  <c r="N1449" i="1"/>
  <c r="N1450" i="1"/>
  <c r="N1465" i="1"/>
  <c r="N1466" i="1"/>
  <c r="N1481" i="1"/>
  <c r="N1482" i="1"/>
  <c r="N1497" i="1"/>
  <c r="N1498" i="1"/>
  <c r="N1513" i="1"/>
  <c r="N1514" i="1"/>
  <c r="N1529" i="1"/>
  <c r="N1530" i="1"/>
  <c r="N1545" i="1"/>
  <c r="N1546" i="1"/>
  <c r="N1564" i="1"/>
  <c r="N1572" i="1"/>
  <c r="N1580" i="1"/>
  <c r="N1588" i="1"/>
  <c r="N1596" i="1"/>
  <c r="N1610" i="1"/>
  <c r="N1618" i="1"/>
  <c r="N1626" i="1"/>
  <c r="N1662" i="1"/>
  <c r="N1670" i="1"/>
  <c r="N1678" i="1"/>
  <c r="R1680" i="1"/>
  <c r="R1682" i="1"/>
  <c r="R1684" i="1"/>
  <c r="M1700" i="1"/>
  <c r="N1700" i="1" s="1"/>
  <c r="R1704" i="1"/>
  <c r="R1711" i="1"/>
  <c r="R1713" i="1"/>
  <c r="M1719" i="1"/>
  <c r="N1719" i="1" s="1"/>
  <c r="R1721" i="1"/>
  <c r="R1730" i="1"/>
  <c r="R1732" i="1"/>
  <c r="N1734" i="1"/>
  <c r="R1735" i="1"/>
  <c r="N1741" i="1"/>
  <c r="N1760" i="1"/>
  <c r="M1764" i="1"/>
  <c r="N1764" i="1" s="1"/>
  <c r="R1768" i="1"/>
  <c r="R1777" i="1"/>
  <c r="N1805" i="1"/>
  <c r="R1817" i="1"/>
  <c r="R1819" i="1"/>
  <c r="R1822" i="1"/>
  <c r="R1826" i="1"/>
  <c r="M1834" i="1"/>
  <c r="N1834" i="1" s="1"/>
  <c r="R1852" i="1"/>
  <c r="N1853" i="1"/>
  <c r="M1876" i="1"/>
  <c r="N1876" i="1" s="1"/>
  <c r="M1879" i="1"/>
  <c r="N1879" i="1" s="1"/>
  <c r="R1896" i="1"/>
  <c r="R1906" i="1"/>
  <c r="N1933" i="1"/>
  <c r="R1938" i="1"/>
  <c r="M1962" i="1"/>
  <c r="N1962" i="1" s="1"/>
  <c r="N1981" i="1"/>
  <c r="R1986" i="1"/>
  <c r="M2010" i="1"/>
  <c r="N2010" i="1" s="1"/>
  <c r="R2018" i="1"/>
  <c r="R2082" i="1"/>
  <c r="R2105" i="1"/>
  <c r="R2148" i="1"/>
  <c r="R2166" i="1"/>
  <c r="R2214" i="1"/>
  <c r="R2230" i="1"/>
  <c r="R2292" i="1"/>
  <c r="R2368" i="1"/>
  <c r="R2380" i="1"/>
  <c r="R2384" i="1"/>
  <c r="R2468" i="1"/>
  <c r="R2502" i="1"/>
  <c r="R2532" i="1"/>
  <c r="R2600" i="1"/>
  <c r="N912" i="1"/>
  <c r="N928" i="1"/>
  <c r="N944" i="1"/>
  <c r="N960" i="1"/>
  <c r="N976" i="1"/>
  <c r="R983" i="1"/>
  <c r="N992" i="1"/>
  <c r="N1008" i="1"/>
  <c r="N1024" i="1"/>
  <c r="N1040" i="1"/>
  <c r="N1056" i="1"/>
  <c r="R1063" i="1"/>
  <c r="N1072" i="1"/>
  <c r="N1088" i="1"/>
  <c r="R1095" i="1"/>
  <c r="N1104" i="1"/>
  <c r="R1111" i="1"/>
  <c r="N1120" i="1"/>
  <c r="R1127" i="1"/>
  <c r="N1136" i="1"/>
  <c r="R1143" i="1"/>
  <c r="N1152" i="1"/>
  <c r="N1168" i="1"/>
  <c r="N1184" i="1"/>
  <c r="R1191" i="1"/>
  <c r="N1200" i="1"/>
  <c r="R1207" i="1"/>
  <c r="N1216" i="1"/>
  <c r="R1223" i="1"/>
  <c r="N1232" i="1"/>
  <c r="R1239" i="1"/>
  <c r="N1248" i="1"/>
  <c r="N1264" i="1"/>
  <c r="N1280" i="1"/>
  <c r="N1296" i="1"/>
  <c r="R1303" i="1"/>
  <c r="N1312" i="1"/>
  <c r="R1319" i="1"/>
  <c r="N1328" i="1"/>
  <c r="R1335" i="1"/>
  <c r="N1344" i="1"/>
  <c r="R1351" i="1"/>
  <c r="N1360" i="1"/>
  <c r="R1367" i="1"/>
  <c r="N1376" i="1"/>
  <c r="R1383" i="1"/>
  <c r="N1392" i="1"/>
  <c r="R1399" i="1"/>
  <c r="N1408" i="1"/>
  <c r="R1415" i="1"/>
  <c r="N1424" i="1"/>
  <c r="R1431" i="1"/>
  <c r="N1440" i="1"/>
  <c r="R1447" i="1"/>
  <c r="N1456" i="1"/>
  <c r="R1463" i="1"/>
  <c r="N1472" i="1"/>
  <c r="R1479" i="1"/>
  <c r="N1488" i="1"/>
  <c r="R1495" i="1"/>
  <c r="N1504" i="1"/>
  <c r="R1511" i="1"/>
  <c r="N1520" i="1"/>
  <c r="R1527" i="1"/>
  <c r="N1536" i="1"/>
  <c r="R1543" i="1"/>
  <c r="N1552" i="1"/>
  <c r="N1558" i="1"/>
  <c r="R1567" i="1"/>
  <c r="R1575" i="1"/>
  <c r="R1583" i="1"/>
  <c r="R1591" i="1"/>
  <c r="R1599" i="1"/>
  <c r="N1604" i="1"/>
  <c r="R1613" i="1"/>
  <c r="R1621" i="1"/>
  <c r="R1629" i="1"/>
  <c r="N1634" i="1"/>
  <c r="N1642" i="1"/>
  <c r="N1650" i="1"/>
  <c r="N1656" i="1"/>
  <c r="R1665" i="1"/>
  <c r="R1673" i="1"/>
  <c r="M1703" i="1"/>
  <c r="N1703" i="1" s="1"/>
  <c r="R1706" i="1"/>
  <c r="R1746" i="1"/>
  <c r="R1748" i="1"/>
  <c r="R1751" i="1"/>
  <c r="R1756" i="1"/>
  <c r="M1767" i="1"/>
  <c r="N1767" i="1" s="1"/>
  <c r="M1786" i="1"/>
  <c r="N1786" i="1" s="1"/>
  <c r="M1793" i="1"/>
  <c r="N1793" i="1" s="1"/>
  <c r="R1797" i="1"/>
  <c r="M1812" i="1"/>
  <c r="N1812" i="1" s="1"/>
  <c r="M1828" i="1"/>
  <c r="N1828" i="1" s="1"/>
  <c r="M1831" i="1"/>
  <c r="N1831" i="1" s="1"/>
  <c r="R1884" i="1"/>
  <c r="M1898" i="1"/>
  <c r="N1898" i="1" s="1"/>
  <c r="M1927" i="1"/>
  <c r="N1927" i="1" s="1"/>
  <c r="R1932" i="1"/>
  <c r="M1975" i="1"/>
  <c r="N1975" i="1" s="1"/>
  <c r="R1980" i="1"/>
  <c r="M2042" i="1"/>
  <c r="N2042" i="1" s="1"/>
  <c r="R2066" i="1"/>
  <c r="R2088" i="1"/>
  <c r="R2092" i="1"/>
  <c r="R2098" i="1"/>
  <c r="R2120" i="1"/>
  <c r="R2124" i="1"/>
  <c r="R2204" i="1"/>
  <c r="R2208" i="1"/>
  <c r="R2268" i="1"/>
  <c r="R2310" i="1"/>
  <c r="R2316" i="1"/>
  <c r="R2320" i="1"/>
  <c r="R2332" i="1"/>
  <c r="R2342" i="1"/>
  <c r="R2348" i="1"/>
  <c r="R2352" i="1"/>
  <c r="R2372" i="1"/>
  <c r="R2388" i="1"/>
  <c r="R2412" i="1"/>
  <c r="R2416" i="1"/>
  <c r="R2424" i="1"/>
  <c r="R2438" i="1"/>
  <c r="R2472" i="1"/>
  <c r="R2476" i="1"/>
  <c r="R2540" i="1"/>
  <c r="R2544" i="1"/>
  <c r="R2552" i="1"/>
  <c r="R2556" i="1"/>
  <c r="R2560" i="1"/>
  <c r="R2596" i="1"/>
  <c r="R2604" i="1"/>
  <c r="R2608" i="1"/>
  <c r="R2614" i="1"/>
  <c r="R2718" i="1"/>
  <c r="R801" i="1"/>
  <c r="R817" i="1"/>
  <c r="R833" i="1"/>
  <c r="R849" i="1"/>
  <c r="R1005" i="1"/>
  <c r="N1014" i="1"/>
  <c r="R1021" i="1"/>
  <c r="N1030" i="1"/>
  <c r="R1037" i="1"/>
  <c r="N1046" i="1"/>
  <c r="R1053" i="1"/>
  <c r="N1062" i="1"/>
  <c r="N1078" i="1"/>
  <c r="N1094" i="1"/>
  <c r="N1110" i="1"/>
  <c r="N1126" i="1"/>
  <c r="N1142" i="1"/>
  <c r="N1174" i="1"/>
  <c r="N1190" i="1"/>
  <c r="N1206" i="1"/>
  <c r="N1222" i="1"/>
  <c r="N1238" i="1"/>
  <c r="R1245" i="1"/>
  <c r="N1254" i="1"/>
  <c r="R1261" i="1"/>
  <c r="N1270" i="1"/>
  <c r="R1277" i="1"/>
  <c r="N1286" i="1"/>
  <c r="N1302" i="1"/>
  <c r="N1318" i="1"/>
  <c r="N1334" i="1"/>
  <c r="N1350" i="1"/>
  <c r="N1366" i="1"/>
  <c r="R1405" i="1"/>
  <c r="R1421" i="1"/>
  <c r="R1437" i="1"/>
  <c r="R1453" i="1"/>
  <c r="R1469" i="1"/>
  <c r="R1485" i="1"/>
  <c r="R1501" i="1"/>
  <c r="R1517" i="1"/>
  <c r="R1533" i="1"/>
  <c r="R1549" i="1"/>
  <c r="R1607" i="1"/>
  <c r="R1637" i="1"/>
  <c r="R1645" i="1"/>
  <c r="R1653" i="1"/>
  <c r="R1659" i="1"/>
  <c r="M1681" i="1"/>
  <c r="N1681" i="1" s="1"/>
  <c r="R1686" i="1"/>
  <c r="M1687" i="1"/>
  <c r="N1687" i="1" s="1"/>
  <c r="R1714" i="1"/>
  <c r="M1722" i="1"/>
  <c r="N1722" i="1" s="1"/>
  <c r="M1729" i="1"/>
  <c r="N1729" i="1" s="1"/>
  <c r="R1733" i="1"/>
  <c r="R1778" i="1"/>
  <c r="R1780" i="1"/>
  <c r="M1796" i="1"/>
  <c r="N1796" i="1" s="1"/>
  <c r="M1809" i="1"/>
  <c r="N1809" i="1" s="1"/>
  <c r="M1815" i="1"/>
  <c r="N1815" i="1" s="1"/>
  <c r="M1818" i="1"/>
  <c r="N1818" i="1" s="1"/>
  <c r="R1820" i="1"/>
  <c r="R1842" i="1"/>
  <c r="R1845" i="1"/>
  <c r="R1861" i="1"/>
  <c r="M1873" i="1"/>
  <c r="N1873" i="1" s="1"/>
  <c r="R1893" i="1"/>
  <c r="R1900" i="1"/>
  <c r="R1912" i="1"/>
  <c r="R1922" i="1"/>
  <c r="R1944" i="1"/>
  <c r="R1970" i="1"/>
  <c r="R1992" i="1"/>
  <c r="R2012" i="1"/>
  <c r="R2104" i="1"/>
  <c r="R2108" i="1"/>
  <c r="R2156" i="1"/>
  <c r="R2160" i="1"/>
  <c r="R2272" i="1"/>
  <c r="R2324" i="1"/>
  <c r="R2336" i="1"/>
  <c r="R2356" i="1"/>
  <c r="R2420" i="1"/>
  <c r="R2454" i="1"/>
  <c r="R2480" i="1"/>
  <c r="R2548" i="1"/>
  <c r="R2580" i="1"/>
  <c r="R2588" i="1"/>
  <c r="N787" i="1"/>
  <c r="N803" i="1"/>
  <c r="N819" i="1"/>
  <c r="N835" i="1"/>
  <c r="N851" i="1"/>
  <c r="M864" i="1"/>
  <c r="N864" i="1" s="1"/>
  <c r="N875" i="1"/>
  <c r="N876" i="1"/>
  <c r="M880" i="1"/>
  <c r="N880" i="1" s="1"/>
  <c r="N891" i="1"/>
  <c r="M896" i="1"/>
  <c r="N896" i="1" s="1"/>
  <c r="N907" i="1"/>
  <c r="R1601" i="1"/>
  <c r="R1615" i="1"/>
  <c r="R1623" i="1"/>
  <c r="R1667" i="1"/>
  <c r="R1675" i="1"/>
  <c r="M1684" i="1"/>
  <c r="N1684" i="1" s="1"/>
  <c r="M1690" i="1"/>
  <c r="N1690" i="1" s="1"/>
  <c r="R1694" i="1"/>
  <c r="R1707" i="1"/>
  <c r="M1732" i="1"/>
  <c r="N1732" i="1" s="1"/>
  <c r="R1736" i="1"/>
  <c r="M1745" i="1"/>
  <c r="N1745" i="1" s="1"/>
  <c r="R1749" i="1"/>
  <c r="M1770" i="1"/>
  <c r="N1770" i="1" s="1"/>
  <c r="R1788" i="1"/>
  <c r="R1790" i="1"/>
  <c r="M1795" i="1"/>
  <c r="N1795" i="1" s="1"/>
  <c r="M1799" i="1"/>
  <c r="N1799" i="1" s="1"/>
  <c r="R1801" i="1"/>
  <c r="M1811" i="1"/>
  <c r="N1811" i="1" s="1"/>
  <c r="M1825" i="1"/>
  <c r="N1825" i="1" s="1"/>
  <c r="R1843" i="1"/>
  <c r="R1858" i="1"/>
  <c r="R1859" i="1"/>
  <c r="M1866" i="1"/>
  <c r="N1866" i="1" s="1"/>
  <c r="R1890" i="1"/>
  <c r="R1891" i="1"/>
  <c r="R1894" i="1"/>
  <c r="M1895" i="1"/>
  <c r="N1895" i="1" s="1"/>
  <c r="M1914" i="1"/>
  <c r="N1914" i="1" s="1"/>
  <c r="M1946" i="1"/>
  <c r="N1946" i="1" s="1"/>
  <c r="M1959" i="1"/>
  <c r="N1959" i="1" s="1"/>
  <c r="R1964" i="1"/>
  <c r="M1994" i="1"/>
  <c r="N1994" i="1" s="1"/>
  <c r="R2006" i="1"/>
  <c r="M2007" i="1"/>
  <c r="N2007" i="1" s="1"/>
  <c r="R2024" i="1"/>
  <c r="M2026" i="1"/>
  <c r="N2026" i="1" s="1"/>
  <c r="M2039" i="1"/>
  <c r="N2039" i="1" s="1"/>
  <c r="M2055" i="1"/>
  <c r="N2055" i="1" s="1"/>
  <c r="R2060" i="1"/>
  <c r="R2072" i="1"/>
  <c r="R2076" i="1"/>
  <c r="R2132" i="1"/>
  <c r="R2198" i="1"/>
  <c r="R2212" i="1"/>
  <c r="R2260" i="1"/>
  <c r="R2276" i="1"/>
  <c r="R2340" i="1"/>
  <c r="R2428" i="1"/>
  <c r="R2484" i="1"/>
  <c r="R2492" i="1"/>
  <c r="R2496" i="1"/>
  <c r="R2518" i="1"/>
  <c r="R2534" i="1"/>
  <c r="R2572" i="1"/>
  <c r="R2576" i="1"/>
  <c r="R2592" i="1"/>
  <c r="R2598" i="1"/>
  <c r="M800" i="1"/>
  <c r="N800" i="1" s="1"/>
  <c r="R805" i="1"/>
  <c r="N813" i="1"/>
  <c r="M816" i="1"/>
  <c r="N816" i="1" s="1"/>
  <c r="R821" i="1"/>
  <c r="N829" i="1"/>
  <c r="M832" i="1"/>
  <c r="N832" i="1" s="1"/>
  <c r="R837" i="1"/>
  <c r="N845" i="1"/>
  <c r="M848" i="1"/>
  <c r="N848" i="1" s="1"/>
  <c r="R853" i="1"/>
  <c r="N861" i="1"/>
  <c r="N865" i="1"/>
  <c r="M870" i="1"/>
  <c r="N870" i="1" s="1"/>
  <c r="R873" i="1"/>
  <c r="N881" i="1"/>
  <c r="M886" i="1"/>
  <c r="N886" i="1" s="1"/>
  <c r="R889" i="1"/>
  <c r="N897" i="1"/>
  <c r="M902" i="1"/>
  <c r="N902" i="1" s="1"/>
  <c r="R905" i="1"/>
  <c r="N913" i="1"/>
  <c r="M918" i="1"/>
  <c r="N918" i="1" s="1"/>
  <c r="R921" i="1"/>
  <c r="N929" i="1"/>
  <c r="M934" i="1"/>
  <c r="N934" i="1" s="1"/>
  <c r="R937" i="1"/>
  <c r="N945" i="1"/>
  <c r="M950" i="1"/>
  <c r="N950" i="1" s="1"/>
  <c r="R953" i="1"/>
  <c r="N961" i="1"/>
  <c r="M966" i="1"/>
  <c r="N966" i="1" s="1"/>
  <c r="R969" i="1"/>
  <c r="N977" i="1"/>
  <c r="M982" i="1"/>
  <c r="N982" i="1" s="1"/>
  <c r="R985" i="1"/>
  <c r="N993" i="1"/>
  <c r="M998" i="1"/>
  <c r="N998" i="1" s="1"/>
  <c r="R1001" i="1"/>
  <c r="N1009" i="1"/>
  <c r="R1017" i="1"/>
  <c r="R1033" i="1"/>
  <c r="R1049" i="1"/>
  <c r="R1065" i="1"/>
  <c r="R1081" i="1"/>
  <c r="R1097" i="1"/>
  <c r="R1113" i="1"/>
  <c r="R1129" i="1"/>
  <c r="R1145" i="1"/>
  <c r="N1153" i="1"/>
  <c r="M1158" i="1"/>
  <c r="N1158" i="1" s="1"/>
  <c r="R1161" i="1"/>
  <c r="N1169" i="1"/>
  <c r="R1177" i="1"/>
  <c r="R1193" i="1"/>
  <c r="R1209" i="1"/>
  <c r="R1225" i="1"/>
  <c r="R1241" i="1"/>
  <c r="R1257" i="1"/>
  <c r="R1273" i="1"/>
  <c r="R1289" i="1"/>
  <c r="R1305" i="1"/>
  <c r="N1377" i="1"/>
  <c r="M1382" i="1"/>
  <c r="N1382" i="1" s="1"/>
  <c r="R1385" i="1"/>
  <c r="N1393" i="1"/>
  <c r="M1398" i="1"/>
  <c r="N1398" i="1" s="1"/>
  <c r="R1401" i="1"/>
  <c r="N1409" i="1"/>
  <c r="M1414" i="1"/>
  <c r="N1414" i="1" s="1"/>
  <c r="N1425" i="1"/>
  <c r="M1430" i="1"/>
  <c r="N1430" i="1" s="1"/>
  <c r="N1441" i="1"/>
  <c r="M1446" i="1"/>
  <c r="N1446" i="1" s="1"/>
  <c r="N1457" i="1"/>
  <c r="M1462" i="1"/>
  <c r="N1462" i="1" s="1"/>
  <c r="N1473" i="1"/>
  <c r="M1478" i="1"/>
  <c r="N1478" i="1" s="1"/>
  <c r="N1489" i="1"/>
  <c r="M1494" i="1"/>
  <c r="N1494" i="1" s="1"/>
  <c r="N1505" i="1"/>
  <c r="M1510" i="1"/>
  <c r="N1510" i="1" s="1"/>
  <c r="N1521" i="1"/>
  <c r="M1526" i="1"/>
  <c r="N1526" i="1" s="1"/>
  <c r="N1537" i="1"/>
  <c r="M1542" i="1"/>
  <c r="N1542" i="1" s="1"/>
  <c r="N1553" i="1"/>
  <c r="M1566" i="1"/>
  <c r="N1566" i="1" s="1"/>
  <c r="M1574" i="1"/>
  <c r="N1574" i="1" s="1"/>
  <c r="M1582" i="1"/>
  <c r="N1582" i="1" s="1"/>
  <c r="M1590" i="1"/>
  <c r="N1590" i="1" s="1"/>
  <c r="M1598" i="1"/>
  <c r="N1598" i="1" s="1"/>
  <c r="M1612" i="1"/>
  <c r="N1612" i="1" s="1"/>
  <c r="M1620" i="1"/>
  <c r="N1620" i="1" s="1"/>
  <c r="M1628" i="1"/>
  <c r="N1628" i="1" s="1"/>
  <c r="M1664" i="1"/>
  <c r="N1664" i="1" s="1"/>
  <c r="M1672" i="1"/>
  <c r="N1672" i="1" s="1"/>
  <c r="N1680" i="1"/>
  <c r="M1683" i="1"/>
  <c r="N1683" i="1" s="1"/>
  <c r="M1706" i="1"/>
  <c r="N1706" i="1" s="1"/>
  <c r="M1713" i="1"/>
  <c r="N1713" i="1" s="1"/>
  <c r="R1724" i="1"/>
  <c r="M1731" i="1"/>
  <c r="N1731" i="1" s="1"/>
  <c r="R1734" i="1"/>
  <c r="M1735" i="1"/>
  <c r="N1735" i="1" s="1"/>
  <c r="R1737" i="1"/>
  <c r="M1748" i="1"/>
  <c r="N1748" i="1" s="1"/>
  <c r="M1757" i="1"/>
  <c r="N1757" i="1" s="1"/>
  <c r="M1777" i="1"/>
  <c r="N1777" i="1" s="1"/>
  <c r="R1781" i="1"/>
  <c r="R1803" i="1"/>
  <c r="M1827" i="1"/>
  <c r="N1827" i="1" s="1"/>
  <c r="M1844" i="1"/>
  <c r="N1844" i="1" s="1"/>
  <c r="R1846" i="1"/>
  <c r="M1847" i="1"/>
  <c r="N1847" i="1" s="1"/>
  <c r="M1850" i="1"/>
  <c r="N1850" i="1" s="1"/>
  <c r="M1860" i="1"/>
  <c r="N1860" i="1" s="1"/>
  <c r="R1862" i="1"/>
  <c r="M1863" i="1"/>
  <c r="N1863" i="1" s="1"/>
  <c r="M1892" i="1"/>
  <c r="N1892" i="1" s="1"/>
  <c r="R1916" i="1"/>
  <c r="R1929" i="1"/>
  <c r="R1955" i="1"/>
  <c r="R1977" i="1"/>
  <c r="R2003" i="1"/>
  <c r="R2035" i="1"/>
  <c r="R2044" i="1"/>
  <c r="R2050" i="1"/>
  <c r="R2116" i="1"/>
  <c r="R2118" i="1"/>
  <c r="R2150" i="1"/>
  <c r="R2164" i="1"/>
  <c r="R2228" i="1"/>
  <c r="R2294" i="1"/>
  <c r="R2300" i="1"/>
  <c r="R2304" i="1"/>
  <c r="R2500" i="1"/>
  <c r="R2582" i="1"/>
  <c r="R710" i="1"/>
  <c r="R726" i="1"/>
  <c r="R742" i="1"/>
  <c r="R758" i="1"/>
  <c r="R774" i="1"/>
  <c r="N871" i="1"/>
  <c r="N887" i="1"/>
  <c r="M892" i="1"/>
  <c r="N892" i="1" s="1"/>
  <c r="N903" i="1"/>
  <c r="M908" i="1"/>
  <c r="N908" i="1" s="1"/>
  <c r="N919" i="1"/>
  <c r="M924" i="1"/>
  <c r="N924" i="1" s="1"/>
  <c r="N935" i="1"/>
  <c r="M940" i="1"/>
  <c r="N940" i="1" s="1"/>
  <c r="N951" i="1"/>
  <c r="M956" i="1"/>
  <c r="N956" i="1" s="1"/>
  <c r="N967" i="1"/>
  <c r="N968" i="1"/>
  <c r="M972" i="1"/>
  <c r="N972" i="1" s="1"/>
  <c r="N983" i="1"/>
  <c r="N984" i="1"/>
  <c r="M988" i="1"/>
  <c r="N988" i="1" s="1"/>
  <c r="N999" i="1"/>
  <c r="M1004" i="1"/>
  <c r="N1004" i="1" s="1"/>
  <c r="N1015" i="1"/>
  <c r="N1016" i="1"/>
  <c r="M1020" i="1"/>
  <c r="N1020" i="1" s="1"/>
  <c r="N1031" i="1"/>
  <c r="N1032" i="1"/>
  <c r="M1036" i="1"/>
  <c r="N1036" i="1" s="1"/>
  <c r="N1047" i="1"/>
  <c r="N1048" i="1"/>
  <c r="M1052" i="1"/>
  <c r="N1052" i="1" s="1"/>
  <c r="N1063" i="1"/>
  <c r="N1064" i="1"/>
  <c r="M1068" i="1"/>
  <c r="N1068" i="1" s="1"/>
  <c r="N1079" i="1"/>
  <c r="N1080" i="1"/>
  <c r="M1084" i="1"/>
  <c r="N1084" i="1" s="1"/>
  <c r="N1095" i="1"/>
  <c r="N1096" i="1"/>
  <c r="M1100" i="1"/>
  <c r="N1100" i="1" s="1"/>
  <c r="N1111" i="1"/>
  <c r="N1112" i="1"/>
  <c r="M1116" i="1"/>
  <c r="N1116" i="1" s="1"/>
  <c r="N1127" i="1"/>
  <c r="N1128" i="1"/>
  <c r="M1132" i="1"/>
  <c r="N1132" i="1" s="1"/>
  <c r="N1143" i="1"/>
  <c r="N1144" i="1"/>
  <c r="M1148" i="1"/>
  <c r="N1148" i="1" s="1"/>
  <c r="N1159" i="1"/>
  <c r="N1160" i="1"/>
  <c r="M1164" i="1"/>
  <c r="N1164" i="1" s="1"/>
  <c r="N1175" i="1"/>
  <c r="N1176" i="1"/>
  <c r="M1180" i="1"/>
  <c r="N1180" i="1" s="1"/>
  <c r="N1191" i="1"/>
  <c r="N1192" i="1"/>
  <c r="M1196" i="1"/>
  <c r="N1196" i="1" s="1"/>
  <c r="N1207" i="1"/>
  <c r="N1208" i="1"/>
  <c r="M1212" i="1"/>
  <c r="N1212" i="1" s="1"/>
  <c r="N1223" i="1"/>
  <c r="N1224" i="1"/>
  <c r="M1228" i="1"/>
  <c r="N1228" i="1" s="1"/>
  <c r="N1239" i="1"/>
  <c r="N1240" i="1"/>
  <c r="M1244" i="1"/>
  <c r="N1244" i="1" s="1"/>
  <c r="N1255" i="1"/>
  <c r="N1256" i="1"/>
  <c r="M1260" i="1"/>
  <c r="N1260" i="1" s="1"/>
  <c r="N1271" i="1"/>
  <c r="N1272" i="1"/>
  <c r="M1276" i="1"/>
  <c r="N1276" i="1" s="1"/>
  <c r="N1287" i="1"/>
  <c r="N1288" i="1"/>
  <c r="M1292" i="1"/>
  <c r="N1292" i="1" s="1"/>
  <c r="N1303" i="1"/>
  <c r="N1304" i="1"/>
  <c r="M1308" i="1"/>
  <c r="N1308" i="1" s="1"/>
  <c r="N1319" i="1"/>
  <c r="N1320" i="1"/>
  <c r="M1324" i="1"/>
  <c r="N1324" i="1" s="1"/>
  <c r="N1335" i="1"/>
  <c r="N1336" i="1"/>
  <c r="M1340" i="1"/>
  <c r="N1340" i="1" s="1"/>
  <c r="N1351" i="1"/>
  <c r="N1352" i="1"/>
  <c r="M1356" i="1"/>
  <c r="N1356" i="1" s="1"/>
  <c r="N1367" i="1"/>
  <c r="N1368" i="1"/>
  <c r="M1372" i="1"/>
  <c r="N1372" i="1" s="1"/>
  <c r="N1383" i="1"/>
  <c r="N1384" i="1"/>
  <c r="M1388" i="1"/>
  <c r="N1388" i="1" s="1"/>
  <c r="N1399" i="1"/>
  <c r="N1400" i="1"/>
  <c r="M1404" i="1"/>
  <c r="N1404" i="1" s="1"/>
  <c r="N1415" i="1"/>
  <c r="N1416" i="1"/>
  <c r="M1420" i="1"/>
  <c r="N1420" i="1" s="1"/>
  <c r="N1431" i="1"/>
  <c r="N1432" i="1"/>
  <c r="M1436" i="1"/>
  <c r="N1436" i="1" s="1"/>
  <c r="N1447" i="1"/>
  <c r="N1448" i="1"/>
  <c r="M1452" i="1"/>
  <c r="N1452" i="1" s="1"/>
  <c r="N1463" i="1"/>
  <c r="N1464" i="1"/>
  <c r="M1468" i="1"/>
  <c r="N1468" i="1" s="1"/>
  <c r="N1479" i="1"/>
  <c r="N1480" i="1"/>
  <c r="M1484" i="1"/>
  <c r="N1484" i="1" s="1"/>
  <c r="N1495" i="1"/>
  <c r="N1496" i="1"/>
  <c r="M1500" i="1"/>
  <c r="N1500" i="1" s="1"/>
  <c r="N1511" i="1"/>
  <c r="N1512" i="1"/>
  <c r="M1516" i="1"/>
  <c r="N1516" i="1" s="1"/>
  <c r="N1527" i="1"/>
  <c r="N1528" i="1"/>
  <c r="M1532" i="1"/>
  <c r="N1532" i="1" s="1"/>
  <c r="N1543" i="1"/>
  <c r="N1544" i="1"/>
  <c r="M1548" i="1"/>
  <c r="N1548" i="1" s="1"/>
  <c r="M1606" i="1"/>
  <c r="N1606" i="1" s="1"/>
  <c r="M1636" i="1"/>
  <c r="N1636" i="1" s="1"/>
  <c r="N1638" i="1"/>
  <c r="M1644" i="1"/>
  <c r="N1644" i="1" s="1"/>
  <c r="N1646" i="1"/>
  <c r="M1652" i="1"/>
  <c r="N1652" i="1" s="1"/>
  <c r="M1658" i="1"/>
  <c r="N1658" i="1" s="1"/>
  <c r="R1698" i="1"/>
  <c r="R1700" i="1"/>
  <c r="N1702" i="1"/>
  <c r="N1712" i="1"/>
  <c r="R1717" i="1"/>
  <c r="M1747" i="1"/>
  <c r="N1747" i="1" s="1"/>
  <c r="R1750" i="1"/>
  <c r="M1751" i="1"/>
  <c r="N1751" i="1" s="1"/>
  <c r="R1753" i="1"/>
  <c r="R1762" i="1"/>
  <c r="R1764" i="1"/>
  <c r="N1766" i="1"/>
  <c r="R1772" i="1"/>
  <c r="N1776" i="1"/>
  <c r="M1780" i="1"/>
  <c r="N1780" i="1" s="1"/>
  <c r="R1791" i="1"/>
  <c r="M1802" i="1"/>
  <c r="N1802" i="1" s="1"/>
  <c r="R1840" i="1"/>
  <c r="M1841" i="1"/>
  <c r="N1841" i="1" s="1"/>
  <c r="R1868" i="1"/>
  <c r="N1869" i="1"/>
  <c r="R1909" i="1"/>
  <c r="R1928" i="1"/>
  <c r="R1947" i="1"/>
  <c r="N1949" i="1"/>
  <c r="R1954" i="1"/>
  <c r="R1976" i="1"/>
  <c r="R1995" i="1"/>
  <c r="N1997" i="1"/>
  <c r="R2002" i="1"/>
  <c r="R2021" i="1"/>
  <c r="R2027" i="1"/>
  <c r="N2029" i="1"/>
  <c r="R2034" i="1"/>
  <c r="R2057" i="1"/>
  <c r="R2059" i="1"/>
  <c r="R2080" i="1"/>
  <c r="R2084" i="1"/>
  <c r="R2086" i="1"/>
  <c r="R2095" i="1"/>
  <c r="R2096" i="1"/>
  <c r="R2131" i="1"/>
  <c r="R2137" i="1"/>
  <c r="R2252" i="1"/>
  <c r="R2264" i="1"/>
  <c r="R2308" i="1"/>
  <c r="R2390" i="1"/>
  <c r="R2396" i="1"/>
  <c r="R2400" i="1"/>
  <c r="R2422" i="1"/>
  <c r="R2440" i="1"/>
  <c r="R2444" i="1"/>
  <c r="R2508" i="1"/>
  <c r="R2512" i="1"/>
  <c r="R2550" i="1"/>
  <c r="R2610" i="1"/>
  <c r="N801" i="1"/>
  <c r="M804" i="1"/>
  <c r="N804" i="1" s="1"/>
  <c r="N817" i="1"/>
  <c r="M820" i="1"/>
  <c r="N820" i="1" s="1"/>
  <c r="N833" i="1"/>
  <c r="M836" i="1"/>
  <c r="N836" i="1" s="1"/>
  <c r="N849" i="1"/>
  <c r="M852" i="1"/>
  <c r="N852" i="1" s="1"/>
  <c r="M866" i="1"/>
  <c r="N866" i="1" s="1"/>
  <c r="N877" i="1"/>
  <c r="N878" i="1"/>
  <c r="M882" i="1"/>
  <c r="N882" i="1" s="1"/>
  <c r="N893" i="1"/>
  <c r="N894" i="1"/>
  <c r="M898" i="1"/>
  <c r="N898" i="1" s="1"/>
  <c r="N909" i="1"/>
  <c r="N910" i="1"/>
  <c r="M914" i="1"/>
  <c r="N914" i="1" s="1"/>
  <c r="N925" i="1"/>
  <c r="N926" i="1"/>
  <c r="M930" i="1"/>
  <c r="N930" i="1" s="1"/>
  <c r="N941" i="1"/>
  <c r="N942" i="1"/>
  <c r="M946" i="1"/>
  <c r="N946" i="1" s="1"/>
  <c r="N957" i="1"/>
  <c r="N958" i="1"/>
  <c r="M962" i="1"/>
  <c r="N962" i="1" s="1"/>
  <c r="N973" i="1"/>
  <c r="N974" i="1"/>
  <c r="M978" i="1"/>
  <c r="N978" i="1" s="1"/>
  <c r="R981" i="1"/>
  <c r="N989" i="1"/>
  <c r="N990" i="1"/>
  <c r="M994" i="1"/>
  <c r="N994" i="1" s="1"/>
  <c r="R997" i="1"/>
  <c r="N1005" i="1"/>
  <c r="N1006" i="1"/>
  <c r="M1010" i="1"/>
  <c r="N1010" i="1" s="1"/>
  <c r="R1013" i="1"/>
  <c r="N1021" i="1"/>
  <c r="N1022" i="1"/>
  <c r="M1026" i="1"/>
  <c r="N1026" i="1" s="1"/>
  <c r="R1029" i="1"/>
  <c r="N1037" i="1"/>
  <c r="N1038" i="1"/>
  <c r="M1042" i="1"/>
  <c r="N1042" i="1" s="1"/>
  <c r="R1045" i="1"/>
  <c r="N1053" i="1"/>
  <c r="N1054" i="1"/>
  <c r="M1058" i="1"/>
  <c r="N1058" i="1" s="1"/>
  <c r="R1061" i="1"/>
  <c r="N1069" i="1"/>
  <c r="N1070" i="1"/>
  <c r="M1074" i="1"/>
  <c r="N1074" i="1" s="1"/>
  <c r="R1077" i="1"/>
  <c r="N1085" i="1"/>
  <c r="N1086" i="1"/>
  <c r="M1090" i="1"/>
  <c r="N1090" i="1" s="1"/>
  <c r="R1093" i="1"/>
  <c r="N1101" i="1"/>
  <c r="N1102" i="1"/>
  <c r="M1106" i="1"/>
  <c r="N1106" i="1" s="1"/>
  <c r="R1109" i="1"/>
  <c r="N1117" i="1"/>
  <c r="N1118" i="1"/>
  <c r="M1122" i="1"/>
  <c r="N1122" i="1" s="1"/>
  <c r="R1125" i="1"/>
  <c r="N1133" i="1"/>
  <c r="N1134" i="1"/>
  <c r="M1138" i="1"/>
  <c r="N1138" i="1" s="1"/>
  <c r="R1141" i="1"/>
  <c r="N1149" i="1"/>
  <c r="N1150" i="1"/>
  <c r="M1154" i="1"/>
  <c r="N1154" i="1" s="1"/>
  <c r="R1157" i="1"/>
  <c r="N1165" i="1"/>
  <c r="N1166" i="1"/>
  <c r="M1170" i="1"/>
  <c r="N1170" i="1" s="1"/>
  <c r="R1173" i="1"/>
  <c r="N1181" i="1"/>
  <c r="N1182" i="1"/>
  <c r="M1186" i="1"/>
  <c r="N1186" i="1" s="1"/>
  <c r="R1189" i="1"/>
  <c r="N1197" i="1"/>
  <c r="N1198" i="1"/>
  <c r="M1202" i="1"/>
  <c r="N1202" i="1" s="1"/>
  <c r="R1205" i="1"/>
  <c r="N1213" i="1"/>
  <c r="N1214" i="1"/>
  <c r="M1218" i="1"/>
  <c r="N1218" i="1" s="1"/>
  <c r="R1221" i="1"/>
  <c r="N1229" i="1"/>
  <c r="N1230" i="1"/>
  <c r="M1234" i="1"/>
  <c r="N1234" i="1" s="1"/>
  <c r="R1237" i="1"/>
  <c r="N1245" i="1"/>
  <c r="N1246" i="1"/>
  <c r="M1250" i="1"/>
  <c r="N1250" i="1" s="1"/>
  <c r="R1253" i="1"/>
  <c r="N1261" i="1"/>
  <c r="N1262" i="1"/>
  <c r="M1266" i="1"/>
  <c r="N1266" i="1" s="1"/>
  <c r="R1269" i="1"/>
  <c r="N1277" i="1"/>
  <c r="N1278" i="1"/>
  <c r="M1282" i="1"/>
  <c r="N1282" i="1" s="1"/>
  <c r="R1285" i="1"/>
  <c r="N1293" i="1"/>
  <c r="N1294" i="1"/>
  <c r="M1298" i="1"/>
  <c r="N1298" i="1" s="1"/>
  <c r="R1301" i="1"/>
  <c r="N1309" i="1"/>
  <c r="N1310" i="1"/>
  <c r="M1314" i="1"/>
  <c r="N1314" i="1" s="1"/>
  <c r="R1317" i="1"/>
  <c r="N1325" i="1"/>
  <c r="N1326" i="1"/>
  <c r="M1330" i="1"/>
  <c r="N1330" i="1" s="1"/>
  <c r="R1333" i="1"/>
  <c r="N1341" i="1"/>
  <c r="N1342" i="1"/>
  <c r="M1346" i="1"/>
  <c r="N1346" i="1" s="1"/>
  <c r="R1349" i="1"/>
  <c r="N1357" i="1"/>
  <c r="N1358" i="1"/>
  <c r="M1362" i="1"/>
  <c r="N1362" i="1" s="1"/>
  <c r="R1365" i="1"/>
  <c r="N1373" i="1"/>
  <c r="N1374" i="1"/>
  <c r="M1378" i="1"/>
  <c r="N1378" i="1" s="1"/>
  <c r="R1381" i="1"/>
  <c r="N1389" i="1"/>
  <c r="N1390" i="1"/>
  <c r="M1394" i="1"/>
  <c r="N1394" i="1" s="1"/>
  <c r="R1397" i="1"/>
  <c r="N1405" i="1"/>
  <c r="N1406" i="1"/>
  <c r="M1410" i="1"/>
  <c r="N1410" i="1" s="1"/>
  <c r="R1413" i="1"/>
  <c r="N1421" i="1"/>
  <c r="N1422" i="1"/>
  <c r="M1426" i="1"/>
  <c r="N1426" i="1" s="1"/>
  <c r="R1429" i="1"/>
  <c r="N1437" i="1"/>
  <c r="N1438" i="1"/>
  <c r="M1442" i="1"/>
  <c r="N1442" i="1" s="1"/>
  <c r="R1445" i="1"/>
  <c r="N1453" i="1"/>
  <c r="N1454" i="1"/>
  <c r="M1458" i="1"/>
  <c r="N1458" i="1" s="1"/>
  <c r="R1461" i="1"/>
  <c r="N1469" i="1"/>
  <c r="N1470" i="1"/>
  <c r="M1474" i="1"/>
  <c r="N1474" i="1" s="1"/>
  <c r="R1477" i="1"/>
  <c r="N1485" i="1"/>
  <c r="N1486" i="1"/>
  <c r="M1490" i="1"/>
  <c r="N1490" i="1" s="1"/>
  <c r="R1493" i="1"/>
  <c r="N1501" i="1"/>
  <c r="N1502" i="1"/>
  <c r="M1506" i="1"/>
  <c r="N1506" i="1" s="1"/>
  <c r="R1509" i="1"/>
  <c r="N1517" i="1"/>
  <c r="N1518" i="1"/>
  <c r="M1522" i="1"/>
  <c r="N1522" i="1" s="1"/>
  <c r="R1525" i="1"/>
  <c r="N1533" i="1"/>
  <c r="N1534" i="1"/>
  <c r="M1538" i="1"/>
  <c r="N1538" i="1" s="1"/>
  <c r="R1541" i="1"/>
  <c r="N1549" i="1"/>
  <c r="N1550" i="1"/>
  <c r="M1554" i="1"/>
  <c r="N1554" i="1" s="1"/>
  <c r="R1557" i="1"/>
  <c r="M1560" i="1"/>
  <c r="N1560" i="1" s="1"/>
  <c r="N1562" i="1"/>
  <c r="M1568" i="1"/>
  <c r="N1568" i="1" s="1"/>
  <c r="N1570" i="1"/>
  <c r="M1576" i="1"/>
  <c r="N1576" i="1" s="1"/>
  <c r="N1578" i="1"/>
  <c r="M1584" i="1"/>
  <c r="N1584" i="1" s="1"/>
  <c r="N1586" i="1"/>
  <c r="M1592" i="1"/>
  <c r="N1592" i="1" s="1"/>
  <c r="N1594" i="1"/>
  <c r="M1600" i="1"/>
  <c r="N1600" i="1" s="1"/>
  <c r="N1602" i="1"/>
  <c r="N1608" i="1"/>
  <c r="M1614" i="1"/>
  <c r="N1614" i="1" s="1"/>
  <c r="N1616" i="1"/>
  <c r="M1622" i="1"/>
  <c r="N1622" i="1" s="1"/>
  <c r="N1624" i="1"/>
  <c r="M1630" i="1"/>
  <c r="N1630" i="1" s="1"/>
  <c r="R1633" i="1"/>
  <c r="R1641" i="1"/>
  <c r="R1649" i="1"/>
  <c r="N1654" i="1"/>
  <c r="N1660" i="1"/>
  <c r="M1666" i="1"/>
  <c r="N1666" i="1" s="1"/>
  <c r="N1668" i="1"/>
  <c r="M1674" i="1"/>
  <c r="N1674" i="1" s="1"/>
  <c r="N1676" i="1"/>
  <c r="N1686" i="1"/>
  <c r="R1690" i="1"/>
  <c r="M1693" i="1"/>
  <c r="N1693" i="1" s="1"/>
  <c r="R1696" i="1"/>
  <c r="R1708" i="1"/>
  <c r="R1710" i="1"/>
  <c r="M1715" i="1"/>
  <c r="N1715" i="1" s="1"/>
  <c r="M1716" i="1"/>
  <c r="N1716" i="1" s="1"/>
  <c r="R1727" i="1"/>
  <c r="M1738" i="1"/>
  <c r="N1738" i="1" s="1"/>
  <c r="N1744" i="1"/>
  <c r="R1755" i="1"/>
  <c r="N1773" i="1"/>
  <c r="M1779" i="1"/>
  <c r="N1779" i="1" s="1"/>
  <c r="R1782" i="1"/>
  <c r="R1784" i="1"/>
  <c r="M1789" i="1"/>
  <c r="N1789" i="1" s="1"/>
  <c r="N1814" i="1"/>
  <c r="R1833" i="1"/>
  <c r="R1836" i="1"/>
  <c r="N1837" i="1"/>
  <c r="R1851" i="1"/>
  <c r="R1856" i="1"/>
  <c r="M1857" i="1"/>
  <c r="N1857" i="1" s="1"/>
  <c r="R1877" i="1"/>
  <c r="R1888" i="1"/>
  <c r="M1889" i="1"/>
  <c r="N1889" i="1" s="1"/>
  <c r="R1910" i="1"/>
  <c r="M1911" i="1"/>
  <c r="N1911" i="1" s="1"/>
  <c r="R1918" i="1"/>
  <c r="R1920" i="1"/>
  <c r="M1930" i="1"/>
  <c r="N1930" i="1" s="1"/>
  <c r="R1942" i="1"/>
  <c r="M1943" i="1"/>
  <c r="N1943" i="1" s="1"/>
  <c r="R1948" i="1"/>
  <c r="N1955" i="1"/>
  <c r="R1961" i="1"/>
  <c r="R1966" i="1"/>
  <c r="R1968" i="1"/>
  <c r="M1978" i="1"/>
  <c r="N1978" i="1" s="1"/>
  <c r="R1990" i="1"/>
  <c r="M1991" i="1"/>
  <c r="N1991" i="1" s="1"/>
  <c r="R1996" i="1"/>
  <c r="N2003" i="1"/>
  <c r="R2010" i="1"/>
  <c r="R2028" i="1"/>
  <c r="R2063" i="1"/>
  <c r="R2064" i="1"/>
  <c r="R2094" i="1"/>
  <c r="R2100" i="1"/>
  <c r="R2102" i="1"/>
  <c r="R2115" i="1"/>
  <c r="R2130" i="1"/>
  <c r="R2172" i="1"/>
  <c r="R2182" i="1"/>
  <c r="R2188" i="1"/>
  <c r="R2192" i="1"/>
  <c r="R2200" i="1"/>
  <c r="R2220" i="1"/>
  <c r="R2244" i="1"/>
  <c r="R2312" i="1"/>
  <c r="R2326" i="1"/>
  <c r="R2344" i="1"/>
  <c r="R2358" i="1"/>
  <c r="R2374" i="1"/>
  <c r="R2404" i="1"/>
  <c r="R2408" i="1"/>
  <c r="R2436" i="1"/>
  <c r="R2448" i="1"/>
  <c r="R2486" i="1"/>
  <c r="R2566" i="1"/>
  <c r="N795" i="1"/>
  <c r="N811" i="1"/>
  <c r="N827" i="1"/>
  <c r="N843" i="1"/>
  <c r="N859" i="1"/>
  <c r="N867" i="1"/>
  <c r="N868" i="1"/>
  <c r="M872" i="1"/>
  <c r="N872" i="1" s="1"/>
  <c r="R875" i="1"/>
  <c r="N883" i="1"/>
  <c r="N884" i="1"/>
  <c r="M888" i="1"/>
  <c r="N888" i="1" s="1"/>
  <c r="R891" i="1"/>
  <c r="N899" i="1"/>
  <c r="N900" i="1"/>
  <c r="M904" i="1"/>
  <c r="N904" i="1" s="1"/>
  <c r="R907" i="1"/>
  <c r="N915" i="1"/>
  <c r="N916" i="1"/>
  <c r="M920" i="1"/>
  <c r="N920" i="1" s="1"/>
  <c r="R923" i="1"/>
  <c r="N931" i="1"/>
  <c r="N932" i="1"/>
  <c r="M936" i="1"/>
  <c r="N936" i="1" s="1"/>
  <c r="R939" i="1"/>
  <c r="N947" i="1"/>
  <c r="N948" i="1"/>
  <c r="M952" i="1"/>
  <c r="N952" i="1" s="1"/>
  <c r="R955" i="1"/>
  <c r="N963" i="1"/>
  <c r="N964" i="1"/>
  <c r="R971" i="1"/>
  <c r="N979" i="1"/>
  <c r="N980" i="1"/>
  <c r="N995" i="1"/>
  <c r="N996" i="1"/>
  <c r="M1000" i="1"/>
  <c r="N1000" i="1" s="1"/>
  <c r="N1011" i="1"/>
  <c r="N1012" i="1"/>
  <c r="N1028" i="1"/>
  <c r="N1044" i="1"/>
  <c r="N1060" i="1"/>
  <c r="N1076" i="1"/>
  <c r="N1092" i="1"/>
  <c r="N1108" i="1"/>
  <c r="N1124" i="1"/>
  <c r="N1140" i="1"/>
  <c r="R1147" i="1"/>
  <c r="N1156" i="1"/>
  <c r="R1163" i="1"/>
  <c r="N1172" i="1"/>
  <c r="R1179" i="1"/>
  <c r="N1188" i="1"/>
  <c r="N1204" i="1"/>
  <c r="N1220" i="1"/>
  <c r="N1236" i="1"/>
  <c r="N1252" i="1"/>
  <c r="R1259" i="1"/>
  <c r="N1268" i="1"/>
  <c r="R1275" i="1"/>
  <c r="N1284" i="1"/>
  <c r="R1291" i="1"/>
  <c r="N1300" i="1"/>
  <c r="N1316" i="1"/>
  <c r="N1332" i="1"/>
  <c r="N1348" i="1"/>
  <c r="N1364" i="1"/>
  <c r="R1371" i="1"/>
  <c r="N1380" i="1"/>
  <c r="R1387" i="1"/>
  <c r="N1396" i="1"/>
  <c r="R1403" i="1"/>
  <c r="N1412" i="1"/>
  <c r="R1419" i="1"/>
  <c r="N1428" i="1"/>
  <c r="R1435" i="1"/>
  <c r="N1444" i="1"/>
  <c r="R1451" i="1"/>
  <c r="N1460" i="1"/>
  <c r="R1467" i="1"/>
  <c r="N1476" i="1"/>
  <c r="R1483" i="1"/>
  <c r="N1492" i="1"/>
  <c r="N1508" i="1"/>
  <c r="R1515" i="1"/>
  <c r="N1524" i="1"/>
  <c r="R1531" i="1"/>
  <c r="N1540" i="1"/>
  <c r="R1547" i="1"/>
  <c r="N1556" i="1"/>
  <c r="R1565" i="1"/>
  <c r="R1573" i="1"/>
  <c r="R1581" i="1"/>
  <c r="R1589" i="1"/>
  <c r="R1597" i="1"/>
  <c r="R1611" i="1"/>
  <c r="R1619" i="1"/>
  <c r="R1627" i="1"/>
  <c r="N1632" i="1"/>
  <c r="N1640" i="1"/>
  <c r="N1648" i="1"/>
  <c r="M1697" i="1"/>
  <c r="N1697" i="1" s="1"/>
  <c r="R1701" i="1"/>
  <c r="N1709" i="1"/>
  <c r="R1718" i="1"/>
  <c r="M1725" i="1"/>
  <c r="N1725" i="1" s="1"/>
  <c r="R1740" i="1"/>
  <c r="M1754" i="1"/>
  <c r="N1754" i="1" s="1"/>
  <c r="M1761" i="1"/>
  <c r="N1761" i="1" s="1"/>
  <c r="R1765" i="1"/>
  <c r="R1775" i="1"/>
  <c r="M1783" i="1"/>
  <c r="N1783" i="1" s="1"/>
  <c r="R1785" i="1"/>
  <c r="R1794" i="1"/>
  <c r="N1798" i="1"/>
  <c r="R1804" i="1"/>
  <c r="R1810" i="1"/>
  <c r="R1812" i="1"/>
  <c r="R1816" i="1"/>
  <c r="R1828" i="1"/>
  <c r="R1829" i="1"/>
  <c r="R1874" i="1"/>
  <c r="R1875" i="1"/>
  <c r="R1878" i="1"/>
  <c r="M1882" i="1"/>
  <c r="N1882" i="1" s="1"/>
  <c r="R1885" i="1"/>
  <c r="R1901" i="1"/>
  <c r="R1907" i="1"/>
  <c r="R1925" i="1"/>
  <c r="R1939" i="1"/>
  <c r="R1960" i="1"/>
  <c r="R1987" i="1"/>
  <c r="R2008" i="1"/>
  <c r="R2013" i="1"/>
  <c r="R2019" i="1"/>
  <c r="R2022" i="1"/>
  <c r="M2023" i="1"/>
  <c r="N2023" i="1" s="1"/>
  <c r="R2046" i="1"/>
  <c r="R2048" i="1"/>
  <c r="R2056" i="1"/>
  <c r="R2068" i="1"/>
  <c r="R2070" i="1"/>
  <c r="R2083" i="1"/>
  <c r="R2089" i="1"/>
  <c r="R2114" i="1"/>
  <c r="R2121" i="1"/>
  <c r="R2136" i="1"/>
  <c r="R2140" i="1"/>
  <c r="R2144" i="1"/>
  <c r="R2152" i="1"/>
  <c r="R2162" i="1"/>
  <c r="R2176" i="1"/>
  <c r="R2196" i="1"/>
  <c r="R2236" i="1"/>
  <c r="R2262" i="1"/>
  <c r="R2278" i="1"/>
  <c r="R2284" i="1"/>
  <c r="R2288" i="1"/>
  <c r="R2364" i="1"/>
  <c r="R2452" i="1"/>
  <c r="R2456" i="1"/>
  <c r="R2460" i="1"/>
  <c r="R2464" i="1"/>
  <c r="R2516" i="1"/>
  <c r="R2520" i="1"/>
  <c r="R2524" i="1"/>
  <c r="R2528" i="1"/>
  <c r="R2536" i="1"/>
  <c r="R2578" i="1"/>
  <c r="R2590" i="1"/>
  <c r="R2594" i="1"/>
  <c r="R2612" i="1"/>
  <c r="N1688" i="1"/>
  <c r="M2140" i="1"/>
  <c r="N2140" i="1" s="1"/>
  <c r="R2142" i="1"/>
  <c r="M2156" i="1"/>
  <c r="N2156" i="1" s="1"/>
  <c r="R2158" i="1"/>
  <c r="M2172" i="1"/>
  <c r="N2172" i="1" s="1"/>
  <c r="R2174" i="1"/>
  <c r="M2188" i="1"/>
  <c r="N2188" i="1" s="1"/>
  <c r="R2190" i="1"/>
  <c r="M2204" i="1"/>
  <c r="N2204" i="1" s="1"/>
  <c r="R2206" i="1"/>
  <c r="M2220" i="1"/>
  <c r="N2220" i="1" s="1"/>
  <c r="R2222" i="1"/>
  <c r="M2236" i="1"/>
  <c r="N2236" i="1" s="1"/>
  <c r="R2238" i="1"/>
  <c r="M2252" i="1"/>
  <c r="N2252" i="1" s="1"/>
  <c r="R2254" i="1"/>
  <c r="M2268" i="1"/>
  <c r="N2268" i="1" s="1"/>
  <c r="R2270" i="1"/>
  <c r="M2284" i="1"/>
  <c r="N2284" i="1" s="1"/>
  <c r="R2286" i="1"/>
  <c r="M2300" i="1"/>
  <c r="N2300" i="1" s="1"/>
  <c r="R2302" i="1"/>
  <c r="M2316" i="1"/>
  <c r="N2316" i="1" s="1"/>
  <c r="R2318" i="1"/>
  <c r="M2332" i="1"/>
  <c r="N2332" i="1" s="1"/>
  <c r="R2334" i="1"/>
  <c r="M2348" i="1"/>
  <c r="N2348" i="1" s="1"/>
  <c r="R2350" i="1"/>
  <c r="M2364" i="1"/>
  <c r="N2364" i="1" s="1"/>
  <c r="R2366" i="1"/>
  <c r="M2380" i="1"/>
  <c r="N2380" i="1" s="1"/>
  <c r="R2382" i="1"/>
  <c r="M2396" i="1"/>
  <c r="N2396" i="1" s="1"/>
  <c r="R2398" i="1"/>
  <c r="M2412" i="1"/>
  <c r="N2412" i="1" s="1"/>
  <c r="R2414" i="1"/>
  <c r="R2419" i="1"/>
  <c r="N2421" i="1"/>
  <c r="M2428" i="1"/>
  <c r="N2428" i="1" s="1"/>
  <c r="R2430" i="1"/>
  <c r="R2435" i="1"/>
  <c r="N2437" i="1"/>
  <c r="M2444" i="1"/>
  <c r="N2444" i="1" s="1"/>
  <c r="R2446" i="1"/>
  <c r="R2451" i="1"/>
  <c r="N2453" i="1"/>
  <c r="M2460" i="1"/>
  <c r="N2460" i="1" s="1"/>
  <c r="R2462" i="1"/>
  <c r="R2467" i="1"/>
  <c r="N2469" i="1"/>
  <c r="M2476" i="1"/>
  <c r="N2476" i="1" s="1"/>
  <c r="R2478" i="1"/>
  <c r="R2483" i="1"/>
  <c r="N2485" i="1"/>
  <c r="M2492" i="1"/>
  <c r="N2492" i="1" s="1"/>
  <c r="R2494" i="1"/>
  <c r="R2499" i="1"/>
  <c r="M2508" i="1"/>
  <c r="N2508" i="1" s="1"/>
  <c r="R2510" i="1"/>
  <c r="R2515" i="1"/>
  <c r="M2524" i="1"/>
  <c r="N2524" i="1" s="1"/>
  <c r="R2526" i="1"/>
  <c r="R2531" i="1"/>
  <c r="N2533" i="1"/>
  <c r="M2540" i="1"/>
  <c r="N2540" i="1" s="1"/>
  <c r="R2542" i="1"/>
  <c r="R2547" i="1"/>
  <c r="N2549" i="1"/>
  <c r="M2556" i="1"/>
  <c r="N2556" i="1" s="1"/>
  <c r="R2558" i="1"/>
  <c r="R2563" i="1"/>
  <c r="N2565" i="1"/>
  <c r="M2572" i="1"/>
  <c r="N2572" i="1" s="1"/>
  <c r="R2574" i="1"/>
  <c r="R2579" i="1"/>
  <c r="N2581" i="1"/>
  <c r="M2588" i="1"/>
  <c r="N2588" i="1" s="1"/>
  <c r="R2595" i="1"/>
  <c r="N2597" i="1"/>
  <c r="M2604" i="1"/>
  <c r="N2604" i="1" s="1"/>
  <c r="R2606" i="1"/>
  <c r="R2611" i="1"/>
  <c r="N2613" i="1"/>
  <c r="N2621" i="1"/>
  <c r="N2629" i="1"/>
  <c r="N2637" i="1"/>
  <c r="N2645" i="1"/>
  <c r="N2653" i="1"/>
  <c r="N2661" i="1"/>
  <c r="N2669" i="1"/>
  <c r="R2706" i="1"/>
  <c r="N2708" i="1"/>
  <c r="N2718" i="1"/>
  <c r="N2719" i="1"/>
  <c r="N2722" i="1"/>
  <c r="N2727" i="1"/>
  <c r="R2731" i="1"/>
  <c r="R2762" i="1"/>
  <c r="R2766" i="1"/>
  <c r="N2779" i="1"/>
  <c r="N2788" i="1"/>
  <c r="N2813" i="1"/>
  <c r="M2823" i="1"/>
  <c r="N2823" i="1" s="1"/>
  <c r="N2836" i="1"/>
  <c r="M2839" i="1"/>
  <c r="N2839" i="1" s="1"/>
  <c r="N2859" i="1"/>
  <c r="M2862" i="1"/>
  <c r="N2862" i="1" s="1"/>
  <c r="N2875" i="1"/>
  <c r="R2882" i="1"/>
  <c r="R2888" i="1"/>
  <c r="R2956" i="1"/>
  <c r="R3100" i="1"/>
  <c r="R3146" i="1"/>
  <c r="R3164" i="1"/>
  <c r="R3170" i="1"/>
  <c r="R3224" i="1"/>
  <c r="R3230" i="1"/>
  <c r="R3256" i="1"/>
  <c r="R3262" i="1"/>
  <c r="R3288" i="1"/>
  <c r="R3289" i="1"/>
  <c r="R3294" i="1"/>
  <c r="R3390" i="1"/>
  <c r="R3422" i="1"/>
  <c r="R3430" i="1"/>
  <c r="R3650" i="1"/>
  <c r="R1831" i="1"/>
  <c r="R1834" i="1"/>
  <c r="R1850" i="1"/>
  <c r="R1863" i="1"/>
  <c r="R1866" i="1"/>
  <c r="R1879" i="1"/>
  <c r="R1882" i="1"/>
  <c r="R1895" i="1"/>
  <c r="R1898" i="1"/>
  <c r="R1911" i="1"/>
  <c r="R1914" i="1"/>
  <c r="R1927" i="1"/>
  <c r="R1930" i="1"/>
  <c r="R1943" i="1"/>
  <c r="R1946" i="1"/>
  <c r="R1959" i="1"/>
  <c r="R1962" i="1"/>
  <c r="R1975" i="1"/>
  <c r="R1978" i="1"/>
  <c r="R1991" i="1"/>
  <c r="R1994" i="1"/>
  <c r="R2007" i="1"/>
  <c r="R2023" i="1"/>
  <c r="R2026" i="1"/>
  <c r="R2042" i="1"/>
  <c r="R2055" i="1"/>
  <c r="R2071" i="1"/>
  <c r="R2074" i="1"/>
  <c r="R2087" i="1"/>
  <c r="R2090" i="1"/>
  <c r="R2103" i="1"/>
  <c r="R2106" i="1"/>
  <c r="R2122" i="1"/>
  <c r="R2135" i="1"/>
  <c r="R2138" i="1"/>
  <c r="M2146" i="1"/>
  <c r="N2146" i="1" s="1"/>
  <c r="M2162" i="1"/>
  <c r="N2162" i="1" s="1"/>
  <c r="M2178" i="1"/>
  <c r="N2178" i="1" s="1"/>
  <c r="M2194" i="1"/>
  <c r="N2194" i="1" s="1"/>
  <c r="M2210" i="1"/>
  <c r="N2210" i="1" s="1"/>
  <c r="M2226" i="1"/>
  <c r="N2226" i="1" s="1"/>
  <c r="M2242" i="1"/>
  <c r="N2242" i="1" s="1"/>
  <c r="M2258" i="1"/>
  <c r="N2258" i="1" s="1"/>
  <c r="M2274" i="1"/>
  <c r="N2274" i="1" s="1"/>
  <c r="M2290" i="1"/>
  <c r="N2290" i="1" s="1"/>
  <c r="M2306" i="1"/>
  <c r="N2306" i="1" s="1"/>
  <c r="M2322" i="1"/>
  <c r="N2322" i="1" s="1"/>
  <c r="M2338" i="1"/>
  <c r="N2338" i="1" s="1"/>
  <c r="M2354" i="1"/>
  <c r="N2354" i="1" s="1"/>
  <c r="M2370" i="1"/>
  <c r="N2370" i="1" s="1"/>
  <c r="M2386" i="1"/>
  <c r="N2386" i="1" s="1"/>
  <c r="M2402" i="1"/>
  <c r="N2402" i="1" s="1"/>
  <c r="M2418" i="1"/>
  <c r="N2418" i="1" s="1"/>
  <c r="R2425" i="1"/>
  <c r="M2434" i="1"/>
  <c r="N2434" i="1" s="1"/>
  <c r="R2441" i="1"/>
  <c r="M2450" i="1"/>
  <c r="N2450" i="1" s="1"/>
  <c r="R2457" i="1"/>
  <c r="M2466" i="1"/>
  <c r="N2466" i="1" s="1"/>
  <c r="R2473" i="1"/>
  <c r="M2482" i="1"/>
  <c r="N2482" i="1" s="1"/>
  <c r="R2489" i="1"/>
  <c r="M2498" i="1"/>
  <c r="N2498" i="1" s="1"/>
  <c r="R2505" i="1"/>
  <c r="M2514" i="1"/>
  <c r="N2514" i="1" s="1"/>
  <c r="R2521" i="1"/>
  <c r="M2530" i="1"/>
  <c r="N2530" i="1" s="1"/>
  <c r="R2537" i="1"/>
  <c r="M2546" i="1"/>
  <c r="N2546" i="1" s="1"/>
  <c r="R2553" i="1"/>
  <c r="M2562" i="1"/>
  <c r="N2562" i="1" s="1"/>
  <c r="R2569" i="1"/>
  <c r="M2578" i="1"/>
  <c r="N2578" i="1" s="1"/>
  <c r="M2594" i="1"/>
  <c r="N2594" i="1" s="1"/>
  <c r="M2610" i="1"/>
  <c r="N2610" i="1" s="1"/>
  <c r="M2616" i="1"/>
  <c r="N2616" i="1" s="1"/>
  <c r="R2620" i="1"/>
  <c r="M2624" i="1"/>
  <c r="N2624" i="1" s="1"/>
  <c r="R2628" i="1"/>
  <c r="M2632" i="1"/>
  <c r="N2632" i="1" s="1"/>
  <c r="R2636" i="1"/>
  <c r="M2640" i="1"/>
  <c r="N2640" i="1" s="1"/>
  <c r="R2644" i="1"/>
  <c r="M2648" i="1"/>
  <c r="N2648" i="1" s="1"/>
  <c r="R2652" i="1"/>
  <c r="M2656" i="1"/>
  <c r="N2656" i="1" s="1"/>
  <c r="R2660" i="1"/>
  <c r="M2664" i="1"/>
  <c r="N2664" i="1" s="1"/>
  <c r="R2668" i="1"/>
  <c r="M2672" i="1"/>
  <c r="N2672" i="1" s="1"/>
  <c r="R2676" i="1"/>
  <c r="M2680" i="1"/>
  <c r="N2680" i="1" s="1"/>
  <c r="R2684" i="1"/>
  <c r="M2688" i="1"/>
  <c r="N2688" i="1" s="1"/>
  <c r="R2714" i="1"/>
  <c r="R2741" i="1"/>
  <c r="R2744" i="1"/>
  <c r="R2760" i="1"/>
  <c r="R2810" i="1"/>
  <c r="R2819" i="1"/>
  <c r="M2855" i="1"/>
  <c r="N2855" i="1" s="1"/>
  <c r="M2894" i="1"/>
  <c r="N2894" i="1" s="1"/>
  <c r="M2903" i="1"/>
  <c r="N2903" i="1" s="1"/>
  <c r="R2914" i="1"/>
  <c r="R2915" i="1"/>
  <c r="R2946" i="1"/>
  <c r="R2962" i="1"/>
  <c r="R2984" i="1"/>
  <c r="R2990" i="1"/>
  <c r="R3020" i="1"/>
  <c r="R3026" i="1"/>
  <c r="R3048" i="1"/>
  <c r="R3068" i="1"/>
  <c r="R3074" i="1"/>
  <c r="R3106" i="1"/>
  <c r="R3118" i="1"/>
  <c r="R3196" i="1"/>
  <c r="R3474" i="1"/>
  <c r="N2028" i="1"/>
  <c r="N2044" i="1"/>
  <c r="N2076" i="1"/>
  <c r="N2092" i="1"/>
  <c r="N2108" i="1"/>
  <c r="N2124" i="1"/>
  <c r="R2143" i="1"/>
  <c r="M2152" i="1"/>
  <c r="N2152" i="1" s="1"/>
  <c r="R2154" i="1"/>
  <c r="R2159" i="1"/>
  <c r="M2168" i="1"/>
  <c r="N2168" i="1" s="1"/>
  <c r="R2170" i="1"/>
  <c r="R2175" i="1"/>
  <c r="M2184" i="1"/>
  <c r="N2184" i="1" s="1"/>
  <c r="R2191" i="1"/>
  <c r="M2200" i="1"/>
  <c r="N2200" i="1" s="1"/>
  <c r="R2202" i="1"/>
  <c r="R2207" i="1"/>
  <c r="M2216" i="1"/>
  <c r="N2216" i="1" s="1"/>
  <c r="R2218" i="1"/>
  <c r="R2223" i="1"/>
  <c r="M2232" i="1"/>
  <c r="N2232" i="1" s="1"/>
  <c r="R2234" i="1"/>
  <c r="R2239" i="1"/>
  <c r="M2248" i="1"/>
  <c r="N2248" i="1" s="1"/>
  <c r="R2250" i="1"/>
  <c r="R2255" i="1"/>
  <c r="M2264" i="1"/>
  <c r="N2264" i="1" s="1"/>
  <c r="R2266" i="1"/>
  <c r="R2271" i="1"/>
  <c r="M2280" i="1"/>
  <c r="N2280" i="1" s="1"/>
  <c r="R2282" i="1"/>
  <c r="R2287" i="1"/>
  <c r="M2296" i="1"/>
  <c r="N2296" i="1" s="1"/>
  <c r="R2298" i="1"/>
  <c r="R2303" i="1"/>
  <c r="M2312" i="1"/>
  <c r="N2312" i="1" s="1"/>
  <c r="R2314" i="1"/>
  <c r="R2319" i="1"/>
  <c r="M2328" i="1"/>
  <c r="N2328" i="1" s="1"/>
  <c r="R2335" i="1"/>
  <c r="M2344" i="1"/>
  <c r="N2344" i="1" s="1"/>
  <c r="R2346" i="1"/>
  <c r="R2351" i="1"/>
  <c r="M2360" i="1"/>
  <c r="N2360" i="1" s="1"/>
  <c r="R2362" i="1"/>
  <c r="R2367" i="1"/>
  <c r="M2376" i="1"/>
  <c r="N2376" i="1" s="1"/>
  <c r="R2378" i="1"/>
  <c r="R2383" i="1"/>
  <c r="M2392" i="1"/>
  <c r="N2392" i="1" s="1"/>
  <c r="R2394" i="1"/>
  <c r="R2399" i="1"/>
  <c r="M2408" i="1"/>
  <c r="N2408" i="1" s="1"/>
  <c r="R2410" i="1"/>
  <c r="R2415" i="1"/>
  <c r="M2424" i="1"/>
  <c r="N2424" i="1" s="1"/>
  <c r="R2426" i="1"/>
  <c r="R2431" i="1"/>
  <c r="M2440" i="1"/>
  <c r="N2440" i="1" s="1"/>
  <c r="R2442" i="1"/>
  <c r="R2447" i="1"/>
  <c r="M2456" i="1"/>
  <c r="N2456" i="1" s="1"/>
  <c r="R2458" i="1"/>
  <c r="R2463" i="1"/>
  <c r="M2472" i="1"/>
  <c r="N2472" i="1" s="1"/>
  <c r="R2474" i="1"/>
  <c r="R2479" i="1"/>
  <c r="M2488" i="1"/>
  <c r="N2488" i="1" s="1"/>
  <c r="R2490" i="1"/>
  <c r="R2495" i="1"/>
  <c r="M2504" i="1"/>
  <c r="N2504" i="1" s="1"/>
  <c r="R2506" i="1"/>
  <c r="R2511" i="1"/>
  <c r="M2520" i="1"/>
  <c r="N2520" i="1" s="1"/>
  <c r="R2522" i="1"/>
  <c r="R2527" i="1"/>
  <c r="M2536" i="1"/>
  <c r="N2536" i="1" s="1"/>
  <c r="R2538" i="1"/>
  <c r="R2543" i="1"/>
  <c r="M2552" i="1"/>
  <c r="N2552" i="1" s="1"/>
  <c r="R2554" i="1"/>
  <c r="R2559" i="1"/>
  <c r="M2568" i="1"/>
  <c r="N2568" i="1" s="1"/>
  <c r="R2570" i="1"/>
  <c r="R2575" i="1"/>
  <c r="M2584" i="1"/>
  <c r="N2584" i="1" s="1"/>
  <c r="R2586" i="1"/>
  <c r="R2591" i="1"/>
  <c r="M2600" i="1"/>
  <c r="N2600" i="1" s="1"/>
  <c r="R2602" i="1"/>
  <c r="R2607" i="1"/>
  <c r="R2746" i="1"/>
  <c r="M2766" i="1"/>
  <c r="N2766" i="1" s="1"/>
  <c r="R2794" i="1"/>
  <c r="R2800" i="1"/>
  <c r="R2808" i="1"/>
  <c r="R2816" i="1"/>
  <c r="R2835" i="1"/>
  <c r="M2871" i="1"/>
  <c r="N2871" i="1" s="1"/>
  <c r="R2920" i="1"/>
  <c r="M2926" i="1"/>
  <c r="N2926" i="1" s="1"/>
  <c r="R2940" i="1"/>
  <c r="R3004" i="1"/>
  <c r="R3010" i="1"/>
  <c r="R3054" i="1"/>
  <c r="R3080" i="1"/>
  <c r="R3086" i="1"/>
  <c r="R3112" i="1"/>
  <c r="R3144" i="1"/>
  <c r="R3150" i="1"/>
  <c r="R3176" i="1"/>
  <c r="R3202" i="1"/>
  <c r="R3228" i="1"/>
  <c r="R3234" i="1"/>
  <c r="R3568" i="1"/>
  <c r="R3634" i="1"/>
  <c r="R2062" i="1"/>
  <c r="R2075" i="1"/>
  <c r="R2078" i="1"/>
  <c r="R2091" i="1"/>
  <c r="R2107" i="1"/>
  <c r="R2110" i="1"/>
  <c r="R2123" i="1"/>
  <c r="R2126" i="1"/>
  <c r="R2139" i="1"/>
  <c r="M2142" i="1"/>
  <c r="N2142" i="1" s="1"/>
  <c r="R2149" i="1"/>
  <c r="M2158" i="1"/>
  <c r="N2158" i="1" s="1"/>
  <c r="R2165" i="1"/>
  <c r="M2174" i="1"/>
  <c r="N2174" i="1" s="1"/>
  <c r="R2181" i="1"/>
  <c r="M2190" i="1"/>
  <c r="N2190" i="1" s="1"/>
  <c r="R2197" i="1"/>
  <c r="M2206" i="1"/>
  <c r="N2206" i="1" s="1"/>
  <c r="R2213" i="1"/>
  <c r="M2222" i="1"/>
  <c r="N2222" i="1" s="1"/>
  <c r="R2224" i="1"/>
  <c r="R2229" i="1"/>
  <c r="M2238" i="1"/>
  <c r="N2238" i="1" s="1"/>
  <c r="R2240" i="1"/>
  <c r="R2245" i="1"/>
  <c r="M2254" i="1"/>
  <c r="N2254" i="1" s="1"/>
  <c r="R2256" i="1"/>
  <c r="R2261" i="1"/>
  <c r="M2270" i="1"/>
  <c r="N2270" i="1" s="1"/>
  <c r="R2277" i="1"/>
  <c r="M2286" i="1"/>
  <c r="N2286" i="1" s="1"/>
  <c r="R2293" i="1"/>
  <c r="M2302" i="1"/>
  <c r="N2302" i="1" s="1"/>
  <c r="R2309" i="1"/>
  <c r="M2318" i="1"/>
  <c r="N2318" i="1" s="1"/>
  <c r="R2325" i="1"/>
  <c r="M2334" i="1"/>
  <c r="N2334" i="1" s="1"/>
  <c r="R2341" i="1"/>
  <c r="M2350" i="1"/>
  <c r="N2350" i="1" s="1"/>
  <c r="R2357" i="1"/>
  <c r="M2366" i="1"/>
  <c r="N2366" i="1" s="1"/>
  <c r="R2373" i="1"/>
  <c r="M2382" i="1"/>
  <c r="N2382" i="1" s="1"/>
  <c r="R2389" i="1"/>
  <c r="M2398" i="1"/>
  <c r="N2398" i="1" s="1"/>
  <c r="R2405" i="1"/>
  <c r="M2414" i="1"/>
  <c r="N2414" i="1" s="1"/>
  <c r="R2421" i="1"/>
  <c r="M2430" i="1"/>
  <c r="N2430" i="1" s="1"/>
  <c r="R2437" i="1"/>
  <c r="M2446" i="1"/>
  <c r="N2446" i="1" s="1"/>
  <c r="R2453" i="1"/>
  <c r="M2462" i="1"/>
  <c r="N2462" i="1" s="1"/>
  <c r="R2469" i="1"/>
  <c r="M2478" i="1"/>
  <c r="N2478" i="1" s="1"/>
  <c r="R2485" i="1"/>
  <c r="M2494" i="1"/>
  <c r="N2494" i="1" s="1"/>
  <c r="R2501" i="1"/>
  <c r="M2510" i="1"/>
  <c r="N2510" i="1" s="1"/>
  <c r="R2517" i="1"/>
  <c r="M2526" i="1"/>
  <c r="N2526" i="1" s="1"/>
  <c r="R2533" i="1"/>
  <c r="M2542" i="1"/>
  <c r="N2542" i="1" s="1"/>
  <c r="R2549" i="1"/>
  <c r="M2558" i="1"/>
  <c r="N2558" i="1" s="1"/>
  <c r="R2565" i="1"/>
  <c r="M2574" i="1"/>
  <c r="N2574" i="1" s="1"/>
  <c r="R2581" i="1"/>
  <c r="M2590" i="1"/>
  <c r="N2590" i="1" s="1"/>
  <c r="R2597" i="1"/>
  <c r="M2606" i="1"/>
  <c r="N2606" i="1" s="1"/>
  <c r="R2613" i="1"/>
  <c r="M2618" i="1"/>
  <c r="N2618" i="1" s="1"/>
  <c r="R2621" i="1"/>
  <c r="M2626" i="1"/>
  <c r="N2626" i="1" s="1"/>
  <c r="R2629" i="1"/>
  <c r="M2634" i="1"/>
  <c r="N2634" i="1" s="1"/>
  <c r="R2637" i="1"/>
  <c r="M2642" i="1"/>
  <c r="N2642" i="1" s="1"/>
  <c r="R2645" i="1"/>
  <c r="M2650" i="1"/>
  <c r="N2650" i="1" s="1"/>
  <c r="R2653" i="1"/>
  <c r="M2658" i="1"/>
  <c r="N2658" i="1" s="1"/>
  <c r="R2661" i="1"/>
  <c r="M2666" i="1"/>
  <c r="N2666" i="1" s="1"/>
  <c r="M2674" i="1"/>
  <c r="N2674" i="1" s="1"/>
  <c r="M2682" i="1"/>
  <c r="N2682" i="1" s="1"/>
  <c r="N2711" i="1"/>
  <c r="M2712" i="1"/>
  <c r="N2712" i="1" s="1"/>
  <c r="R2725" i="1"/>
  <c r="R2738" i="1"/>
  <c r="N2740" i="1"/>
  <c r="M2743" i="1"/>
  <c r="N2743" i="1" s="1"/>
  <c r="N2772" i="1"/>
  <c r="M2775" i="1"/>
  <c r="N2775" i="1" s="1"/>
  <c r="R2785" i="1"/>
  <c r="R2792" i="1"/>
  <c r="R2826" i="1"/>
  <c r="R2832" i="1"/>
  <c r="R2842" i="1"/>
  <c r="R2849" i="1"/>
  <c r="R2851" i="1"/>
  <c r="N2861" i="1"/>
  <c r="R2906" i="1"/>
  <c r="R2930" i="1"/>
  <c r="R2968" i="1"/>
  <c r="R2974" i="1"/>
  <c r="R3032" i="1"/>
  <c r="R3214" i="1"/>
  <c r="R3240" i="1"/>
  <c r="R3246" i="1"/>
  <c r="R3260" i="1"/>
  <c r="R3266" i="1"/>
  <c r="R3292" i="1"/>
  <c r="R3298" i="1"/>
  <c r="R3458" i="1"/>
  <c r="R3472" i="1"/>
  <c r="R3522" i="1"/>
  <c r="R3554" i="1"/>
  <c r="R3618" i="1"/>
  <c r="R1941" i="1"/>
  <c r="R1957" i="1"/>
  <c r="R1973" i="1"/>
  <c r="R1989" i="1"/>
  <c r="R2005" i="1"/>
  <c r="R2037" i="1"/>
  <c r="R2053" i="1"/>
  <c r="R2069" i="1"/>
  <c r="R2085" i="1"/>
  <c r="R2101" i="1"/>
  <c r="R2117" i="1"/>
  <c r="R2133" i="1"/>
  <c r="M2148" i="1"/>
  <c r="N2148" i="1" s="1"/>
  <c r="R2155" i="1"/>
  <c r="M2164" i="1"/>
  <c r="N2164" i="1" s="1"/>
  <c r="R2171" i="1"/>
  <c r="M2180" i="1"/>
  <c r="N2180" i="1" s="1"/>
  <c r="R2187" i="1"/>
  <c r="M2196" i="1"/>
  <c r="N2196" i="1" s="1"/>
  <c r="R2203" i="1"/>
  <c r="M2212" i="1"/>
  <c r="N2212" i="1" s="1"/>
  <c r="M2228" i="1"/>
  <c r="N2228" i="1" s="1"/>
  <c r="M2244" i="1"/>
  <c r="N2244" i="1" s="1"/>
  <c r="M2260" i="1"/>
  <c r="N2260" i="1" s="1"/>
  <c r="R2267" i="1"/>
  <c r="M2276" i="1"/>
  <c r="N2276" i="1" s="1"/>
  <c r="R2283" i="1"/>
  <c r="M2292" i="1"/>
  <c r="N2292" i="1" s="1"/>
  <c r="R2299" i="1"/>
  <c r="M2308" i="1"/>
  <c r="N2308" i="1" s="1"/>
  <c r="R2315" i="1"/>
  <c r="M2324" i="1"/>
  <c r="N2324" i="1" s="1"/>
  <c r="R2331" i="1"/>
  <c r="M2340" i="1"/>
  <c r="N2340" i="1" s="1"/>
  <c r="R2347" i="1"/>
  <c r="M2356" i="1"/>
  <c r="N2356" i="1" s="1"/>
  <c r="R2363" i="1"/>
  <c r="M2372" i="1"/>
  <c r="N2372" i="1" s="1"/>
  <c r="R2379" i="1"/>
  <c r="M2388" i="1"/>
  <c r="N2388" i="1" s="1"/>
  <c r="R2395" i="1"/>
  <c r="M2404" i="1"/>
  <c r="N2404" i="1" s="1"/>
  <c r="R2411" i="1"/>
  <c r="M2420" i="1"/>
  <c r="N2420" i="1" s="1"/>
  <c r="R2427" i="1"/>
  <c r="M2436" i="1"/>
  <c r="N2436" i="1" s="1"/>
  <c r="R2443" i="1"/>
  <c r="M2452" i="1"/>
  <c r="N2452" i="1" s="1"/>
  <c r="R2459" i="1"/>
  <c r="M2468" i="1"/>
  <c r="N2468" i="1" s="1"/>
  <c r="R2475" i="1"/>
  <c r="M2484" i="1"/>
  <c r="N2484" i="1" s="1"/>
  <c r="R2491" i="1"/>
  <c r="M2500" i="1"/>
  <c r="N2500" i="1" s="1"/>
  <c r="R2507" i="1"/>
  <c r="M2516" i="1"/>
  <c r="N2516" i="1" s="1"/>
  <c r="R2523" i="1"/>
  <c r="M2532" i="1"/>
  <c r="N2532" i="1" s="1"/>
  <c r="R2539" i="1"/>
  <c r="M2548" i="1"/>
  <c r="N2548" i="1" s="1"/>
  <c r="R2555" i="1"/>
  <c r="M2564" i="1"/>
  <c r="N2564" i="1" s="1"/>
  <c r="R2571" i="1"/>
  <c r="M2580" i="1"/>
  <c r="N2580" i="1" s="1"/>
  <c r="R2587" i="1"/>
  <c r="M2595" i="1"/>
  <c r="N2595" i="1" s="1"/>
  <c r="M2596" i="1"/>
  <c r="N2596" i="1" s="1"/>
  <c r="R2603" i="1"/>
  <c r="M2611" i="1"/>
  <c r="N2611" i="1" s="1"/>
  <c r="M2612" i="1"/>
  <c r="N2612" i="1" s="1"/>
  <c r="M2691" i="1"/>
  <c r="N2691" i="1" s="1"/>
  <c r="R2697" i="1"/>
  <c r="R2708" i="1"/>
  <c r="M2731" i="1"/>
  <c r="N2731" i="1" s="1"/>
  <c r="R2735" i="1"/>
  <c r="M2750" i="1"/>
  <c r="N2750" i="1" s="1"/>
  <c r="R2757" i="1"/>
  <c r="R2784" i="1"/>
  <c r="M2798" i="1"/>
  <c r="N2798" i="1" s="1"/>
  <c r="R2824" i="1"/>
  <c r="R2840" i="1"/>
  <c r="R2848" i="1"/>
  <c r="R2858" i="1"/>
  <c r="R2865" i="1"/>
  <c r="R2867" i="1"/>
  <c r="M2887" i="1"/>
  <c r="N2887" i="1" s="1"/>
  <c r="R2897" i="1"/>
  <c r="R2898" i="1"/>
  <c r="R2899" i="1"/>
  <c r="R2952" i="1"/>
  <c r="R2988" i="1"/>
  <c r="R2994" i="1"/>
  <c r="R3016" i="1"/>
  <c r="R3038" i="1"/>
  <c r="R3116" i="1"/>
  <c r="R3122" i="1"/>
  <c r="R3134" i="1"/>
  <c r="R3208" i="1"/>
  <c r="R3272" i="1"/>
  <c r="R3278" i="1"/>
  <c r="R3520" i="1"/>
  <c r="R3602" i="1"/>
  <c r="R1695" i="1"/>
  <c r="R1743" i="1"/>
  <c r="R1807" i="1"/>
  <c r="R1823" i="1"/>
  <c r="R1839" i="1"/>
  <c r="R1855" i="1"/>
  <c r="R1871" i="1"/>
  <c r="R1887" i="1"/>
  <c r="R1903" i="1"/>
  <c r="R1919" i="1"/>
  <c r="R1935" i="1"/>
  <c r="R1951" i="1"/>
  <c r="R1967" i="1"/>
  <c r="R1983" i="1"/>
  <c r="R1999" i="1"/>
  <c r="R2015" i="1"/>
  <c r="R2031" i="1"/>
  <c r="R2047" i="1"/>
  <c r="N2058" i="1"/>
  <c r="M2071" i="1"/>
  <c r="N2071" i="1" s="1"/>
  <c r="N2074" i="1"/>
  <c r="R2079" i="1"/>
  <c r="M2087" i="1"/>
  <c r="N2087" i="1" s="1"/>
  <c r="N2090" i="1"/>
  <c r="M2103" i="1"/>
  <c r="N2103" i="1" s="1"/>
  <c r="N2106" i="1"/>
  <c r="R2111" i="1"/>
  <c r="M2119" i="1"/>
  <c r="N2119" i="1" s="1"/>
  <c r="N2122" i="1"/>
  <c r="R2127" i="1"/>
  <c r="M2135" i="1"/>
  <c r="N2135" i="1" s="1"/>
  <c r="N2138" i="1"/>
  <c r="R2145" i="1"/>
  <c r="M2153" i="1"/>
  <c r="N2153" i="1" s="1"/>
  <c r="M2154" i="1"/>
  <c r="N2154" i="1" s="1"/>
  <c r="R2161" i="1"/>
  <c r="M2169" i="1"/>
  <c r="N2169" i="1" s="1"/>
  <c r="M2170" i="1"/>
  <c r="N2170" i="1" s="1"/>
  <c r="R2177" i="1"/>
  <c r="M2185" i="1"/>
  <c r="N2185" i="1" s="1"/>
  <c r="M2186" i="1"/>
  <c r="N2186" i="1" s="1"/>
  <c r="R2193" i="1"/>
  <c r="M2201" i="1"/>
  <c r="N2201" i="1" s="1"/>
  <c r="M2202" i="1"/>
  <c r="N2202" i="1" s="1"/>
  <c r="R2209" i="1"/>
  <c r="M2217" i="1"/>
  <c r="N2217" i="1" s="1"/>
  <c r="M2218" i="1"/>
  <c r="N2218" i="1" s="1"/>
  <c r="R2225" i="1"/>
  <c r="M2233" i="1"/>
  <c r="N2233" i="1" s="1"/>
  <c r="M2234" i="1"/>
  <c r="N2234" i="1" s="1"/>
  <c r="R2241" i="1"/>
  <c r="M2249" i="1"/>
  <c r="N2249" i="1" s="1"/>
  <c r="M2250" i="1"/>
  <c r="N2250" i="1" s="1"/>
  <c r="R2257" i="1"/>
  <c r="M2265" i="1"/>
  <c r="N2265" i="1" s="1"/>
  <c r="M2266" i="1"/>
  <c r="N2266" i="1" s="1"/>
  <c r="R2273" i="1"/>
  <c r="M2281" i="1"/>
  <c r="N2281" i="1" s="1"/>
  <c r="M2282" i="1"/>
  <c r="N2282" i="1" s="1"/>
  <c r="R2289" i="1"/>
  <c r="M2297" i="1"/>
  <c r="N2297" i="1" s="1"/>
  <c r="M2298" i="1"/>
  <c r="N2298" i="1" s="1"/>
  <c r="R2305" i="1"/>
  <c r="M2313" i="1"/>
  <c r="N2313" i="1" s="1"/>
  <c r="M2314" i="1"/>
  <c r="N2314" i="1" s="1"/>
  <c r="R2321" i="1"/>
  <c r="M2329" i="1"/>
  <c r="N2329" i="1" s="1"/>
  <c r="M2330" i="1"/>
  <c r="N2330" i="1" s="1"/>
  <c r="R2337" i="1"/>
  <c r="M2345" i="1"/>
  <c r="N2345" i="1" s="1"/>
  <c r="M2346" i="1"/>
  <c r="N2346" i="1" s="1"/>
  <c r="R2353" i="1"/>
  <c r="M2361" i="1"/>
  <c r="N2361" i="1" s="1"/>
  <c r="M2362" i="1"/>
  <c r="N2362" i="1" s="1"/>
  <c r="R2369" i="1"/>
  <c r="M2377" i="1"/>
  <c r="N2377" i="1" s="1"/>
  <c r="M2378" i="1"/>
  <c r="N2378" i="1" s="1"/>
  <c r="R2385" i="1"/>
  <c r="M2393" i="1"/>
  <c r="N2393" i="1" s="1"/>
  <c r="M2394" i="1"/>
  <c r="N2394" i="1" s="1"/>
  <c r="R2401" i="1"/>
  <c r="M2409" i="1"/>
  <c r="N2409" i="1" s="1"/>
  <c r="M2410" i="1"/>
  <c r="N2410" i="1" s="1"/>
  <c r="R2417" i="1"/>
  <c r="M2425" i="1"/>
  <c r="N2425" i="1" s="1"/>
  <c r="M2426" i="1"/>
  <c r="N2426" i="1" s="1"/>
  <c r="R2433" i="1"/>
  <c r="M2441" i="1"/>
  <c r="N2441" i="1" s="1"/>
  <c r="M2442" i="1"/>
  <c r="N2442" i="1" s="1"/>
  <c r="R2449" i="1"/>
  <c r="M2457" i="1"/>
  <c r="N2457" i="1" s="1"/>
  <c r="M2458" i="1"/>
  <c r="N2458" i="1" s="1"/>
  <c r="R2465" i="1"/>
  <c r="M2473" i="1"/>
  <c r="N2473" i="1" s="1"/>
  <c r="M2474" i="1"/>
  <c r="N2474" i="1" s="1"/>
  <c r="R2481" i="1"/>
  <c r="M2489" i="1"/>
  <c r="N2489" i="1" s="1"/>
  <c r="M2490" i="1"/>
  <c r="N2490" i="1" s="1"/>
  <c r="R2497" i="1"/>
  <c r="M2505" i="1"/>
  <c r="N2505" i="1" s="1"/>
  <c r="M2506" i="1"/>
  <c r="N2506" i="1" s="1"/>
  <c r="R2513" i="1"/>
  <c r="M2521" i="1"/>
  <c r="N2521" i="1" s="1"/>
  <c r="M2522" i="1"/>
  <c r="N2522" i="1" s="1"/>
  <c r="R2529" i="1"/>
  <c r="M2537" i="1"/>
  <c r="N2537" i="1" s="1"/>
  <c r="M2538" i="1"/>
  <c r="N2538" i="1" s="1"/>
  <c r="R2545" i="1"/>
  <c r="M2553" i="1"/>
  <c r="N2553" i="1" s="1"/>
  <c r="M2554" i="1"/>
  <c r="N2554" i="1" s="1"/>
  <c r="R2561" i="1"/>
  <c r="M2569" i="1"/>
  <c r="N2569" i="1" s="1"/>
  <c r="M2570" i="1"/>
  <c r="N2570" i="1" s="1"/>
  <c r="R2577" i="1"/>
  <c r="M2585" i="1"/>
  <c r="N2585" i="1" s="1"/>
  <c r="M2586" i="1"/>
  <c r="N2586" i="1" s="1"/>
  <c r="R2593" i="1"/>
  <c r="M2601" i="1"/>
  <c r="N2601" i="1" s="1"/>
  <c r="M2602" i="1"/>
  <c r="N2602" i="1" s="1"/>
  <c r="R2609" i="1"/>
  <c r="R2615" i="1"/>
  <c r="M2619" i="1"/>
  <c r="N2619" i="1" s="1"/>
  <c r="M2620" i="1"/>
  <c r="N2620" i="1" s="1"/>
  <c r="R2623" i="1"/>
  <c r="M2627" i="1"/>
  <c r="N2627" i="1" s="1"/>
  <c r="M2628" i="1"/>
  <c r="N2628" i="1" s="1"/>
  <c r="R2631" i="1"/>
  <c r="M2635" i="1"/>
  <c r="N2635" i="1" s="1"/>
  <c r="M2636" i="1"/>
  <c r="N2636" i="1" s="1"/>
  <c r="R2639" i="1"/>
  <c r="M2643" i="1"/>
  <c r="N2643" i="1" s="1"/>
  <c r="M2644" i="1"/>
  <c r="N2644" i="1" s="1"/>
  <c r="R2647" i="1"/>
  <c r="M2651" i="1"/>
  <c r="N2651" i="1" s="1"/>
  <c r="M2652" i="1"/>
  <c r="N2652" i="1" s="1"/>
  <c r="R2655" i="1"/>
  <c r="M2659" i="1"/>
  <c r="N2659" i="1" s="1"/>
  <c r="M2660" i="1"/>
  <c r="N2660" i="1" s="1"/>
  <c r="R2663" i="1"/>
  <c r="M2667" i="1"/>
  <c r="N2667" i="1" s="1"/>
  <c r="M2668" i="1"/>
  <c r="N2668" i="1" s="1"/>
  <c r="R2671" i="1"/>
  <c r="M2675" i="1"/>
  <c r="N2675" i="1" s="1"/>
  <c r="M2676" i="1"/>
  <c r="N2676" i="1" s="1"/>
  <c r="R2679" i="1"/>
  <c r="M2683" i="1"/>
  <c r="N2683" i="1" s="1"/>
  <c r="M2684" i="1"/>
  <c r="N2684" i="1" s="1"/>
  <c r="R2687" i="1"/>
  <c r="M2693" i="1"/>
  <c r="N2693" i="1" s="1"/>
  <c r="R2699" i="1"/>
  <c r="M2705" i="1"/>
  <c r="N2705" i="1" s="1"/>
  <c r="M2706" i="1"/>
  <c r="N2706" i="1" s="1"/>
  <c r="R2722" i="1"/>
  <c r="N2724" i="1"/>
  <c r="R2728" i="1"/>
  <c r="N2733" i="1"/>
  <c r="M2759" i="1"/>
  <c r="N2759" i="1" s="1"/>
  <c r="N2765" i="1"/>
  <c r="R2782" i="1"/>
  <c r="R2783" i="1"/>
  <c r="M2814" i="1"/>
  <c r="N2814" i="1" s="1"/>
  <c r="R2821" i="1"/>
  <c r="R2846" i="1"/>
  <c r="R2847" i="1"/>
  <c r="R2856" i="1"/>
  <c r="R2864" i="1"/>
  <c r="R2874" i="1"/>
  <c r="R2904" i="1"/>
  <c r="R2958" i="1"/>
  <c r="R2981" i="1"/>
  <c r="R3023" i="1"/>
  <c r="R3045" i="1"/>
  <c r="R3052" i="1"/>
  <c r="R3058" i="1"/>
  <c r="R3071" i="1"/>
  <c r="R3084" i="1"/>
  <c r="R3090" i="1"/>
  <c r="R3102" i="1"/>
  <c r="R3128" i="1"/>
  <c r="R3148" i="1"/>
  <c r="R3154" i="1"/>
  <c r="R3166" i="1"/>
  <c r="R3180" i="1"/>
  <c r="R3199" i="1"/>
  <c r="R3318" i="1"/>
  <c r="R3374" i="1"/>
  <c r="R3538" i="1"/>
  <c r="R3600" i="1"/>
  <c r="R1689" i="1"/>
  <c r="R1865" i="1"/>
  <c r="R1881" i="1"/>
  <c r="R1897" i="1"/>
  <c r="M1905" i="1"/>
  <c r="N1905" i="1" s="1"/>
  <c r="N1908" i="1"/>
  <c r="R1913" i="1"/>
  <c r="M1921" i="1"/>
  <c r="N1921" i="1" s="1"/>
  <c r="N1924" i="1"/>
  <c r="M1937" i="1"/>
  <c r="N1937" i="1" s="1"/>
  <c r="N1940" i="1"/>
  <c r="M1953" i="1"/>
  <c r="N1953" i="1" s="1"/>
  <c r="N1956" i="1"/>
  <c r="M1969" i="1"/>
  <c r="N1969" i="1" s="1"/>
  <c r="N1972" i="1"/>
  <c r="M1985" i="1"/>
  <c r="N1985" i="1" s="1"/>
  <c r="N1988" i="1"/>
  <c r="M2001" i="1"/>
  <c r="N2001" i="1" s="1"/>
  <c r="N2004" i="1"/>
  <c r="R2009" i="1"/>
  <c r="M2017" i="1"/>
  <c r="N2017" i="1" s="1"/>
  <c r="N2020" i="1"/>
  <c r="M2033" i="1"/>
  <c r="N2033" i="1" s="1"/>
  <c r="N2036" i="1"/>
  <c r="M2049" i="1"/>
  <c r="N2049" i="1" s="1"/>
  <c r="N2052" i="1"/>
  <c r="M2065" i="1"/>
  <c r="N2065" i="1" s="1"/>
  <c r="N2068" i="1"/>
  <c r="M2081" i="1"/>
  <c r="N2081" i="1" s="1"/>
  <c r="N2084" i="1"/>
  <c r="M2097" i="1"/>
  <c r="N2097" i="1" s="1"/>
  <c r="N2100" i="1"/>
  <c r="M2113" i="1"/>
  <c r="N2113" i="1" s="1"/>
  <c r="N2116" i="1"/>
  <c r="M2129" i="1"/>
  <c r="N2129" i="1" s="1"/>
  <c r="N2132" i="1"/>
  <c r="M2143" i="1"/>
  <c r="N2143" i="1" s="1"/>
  <c r="M2144" i="1"/>
  <c r="N2144" i="1" s="1"/>
  <c r="R2146" i="1"/>
  <c r="R2151" i="1"/>
  <c r="M2159" i="1"/>
  <c r="N2159" i="1" s="1"/>
  <c r="M2160" i="1"/>
  <c r="N2160" i="1" s="1"/>
  <c r="R2167" i="1"/>
  <c r="M2175" i="1"/>
  <c r="N2175" i="1" s="1"/>
  <c r="M2176" i="1"/>
  <c r="N2176" i="1" s="1"/>
  <c r="R2178" i="1"/>
  <c r="R2183" i="1"/>
  <c r="M2191" i="1"/>
  <c r="N2191" i="1" s="1"/>
  <c r="M2192" i="1"/>
  <c r="N2192" i="1" s="1"/>
  <c r="R2194" i="1"/>
  <c r="R2199" i="1"/>
  <c r="M2207" i="1"/>
  <c r="N2207" i="1" s="1"/>
  <c r="M2208" i="1"/>
  <c r="N2208" i="1" s="1"/>
  <c r="R2210" i="1"/>
  <c r="R2215" i="1"/>
  <c r="M2223" i="1"/>
  <c r="N2223" i="1" s="1"/>
  <c r="M2224" i="1"/>
  <c r="N2224" i="1" s="1"/>
  <c r="R2226" i="1"/>
  <c r="R2231" i="1"/>
  <c r="M2239" i="1"/>
  <c r="N2239" i="1" s="1"/>
  <c r="M2240" i="1"/>
  <c r="N2240" i="1" s="1"/>
  <c r="R2242" i="1"/>
  <c r="R2247" i="1"/>
  <c r="M2255" i="1"/>
  <c r="N2255" i="1" s="1"/>
  <c r="M2256" i="1"/>
  <c r="N2256" i="1" s="1"/>
  <c r="R2258" i="1"/>
  <c r="R2263" i="1"/>
  <c r="M2271" i="1"/>
  <c r="N2271" i="1" s="1"/>
  <c r="M2272" i="1"/>
  <c r="N2272" i="1" s="1"/>
  <c r="R2274" i="1"/>
  <c r="R2279" i="1"/>
  <c r="M2287" i="1"/>
  <c r="N2287" i="1" s="1"/>
  <c r="M2288" i="1"/>
  <c r="N2288" i="1" s="1"/>
  <c r="R2290" i="1"/>
  <c r="R2295" i="1"/>
  <c r="M2303" i="1"/>
  <c r="N2303" i="1" s="1"/>
  <c r="M2304" i="1"/>
  <c r="N2304" i="1" s="1"/>
  <c r="R2306" i="1"/>
  <c r="R2311" i="1"/>
  <c r="M2319" i="1"/>
  <c r="N2319" i="1" s="1"/>
  <c r="M2320" i="1"/>
  <c r="N2320" i="1" s="1"/>
  <c r="R2322" i="1"/>
  <c r="R2327" i="1"/>
  <c r="M2335" i="1"/>
  <c r="N2335" i="1" s="1"/>
  <c r="M2336" i="1"/>
  <c r="N2336" i="1" s="1"/>
  <c r="R2338" i="1"/>
  <c r="R2343" i="1"/>
  <c r="M2351" i="1"/>
  <c r="N2351" i="1" s="1"/>
  <c r="M2352" i="1"/>
  <c r="N2352" i="1" s="1"/>
  <c r="R2354" i="1"/>
  <c r="R2359" i="1"/>
  <c r="M2367" i="1"/>
  <c r="N2367" i="1" s="1"/>
  <c r="M2368" i="1"/>
  <c r="N2368" i="1" s="1"/>
  <c r="R2370" i="1"/>
  <c r="R2375" i="1"/>
  <c r="M2383" i="1"/>
  <c r="N2383" i="1" s="1"/>
  <c r="M2384" i="1"/>
  <c r="N2384" i="1" s="1"/>
  <c r="R2386" i="1"/>
  <c r="R2391" i="1"/>
  <c r="M2399" i="1"/>
  <c r="N2399" i="1" s="1"/>
  <c r="M2400" i="1"/>
  <c r="N2400" i="1" s="1"/>
  <c r="R2402" i="1"/>
  <c r="R2407" i="1"/>
  <c r="M2415" i="1"/>
  <c r="N2415" i="1" s="1"/>
  <c r="M2416" i="1"/>
  <c r="N2416" i="1" s="1"/>
  <c r="R2418" i="1"/>
  <c r="R2423" i="1"/>
  <c r="M2431" i="1"/>
  <c r="N2431" i="1" s="1"/>
  <c r="M2432" i="1"/>
  <c r="N2432" i="1" s="1"/>
  <c r="R2439" i="1"/>
  <c r="M2447" i="1"/>
  <c r="N2447" i="1" s="1"/>
  <c r="M2448" i="1"/>
  <c r="N2448" i="1" s="1"/>
  <c r="R2450" i="1"/>
  <c r="R2455" i="1"/>
  <c r="M2463" i="1"/>
  <c r="N2463" i="1" s="1"/>
  <c r="M2464" i="1"/>
  <c r="N2464" i="1" s="1"/>
  <c r="R2466" i="1"/>
  <c r="R2471" i="1"/>
  <c r="M2479" i="1"/>
  <c r="N2479" i="1" s="1"/>
  <c r="M2480" i="1"/>
  <c r="N2480" i="1" s="1"/>
  <c r="R2482" i="1"/>
  <c r="R2487" i="1"/>
  <c r="M2495" i="1"/>
  <c r="N2495" i="1" s="1"/>
  <c r="M2496" i="1"/>
  <c r="N2496" i="1" s="1"/>
  <c r="R2498" i="1"/>
  <c r="R2503" i="1"/>
  <c r="M2511" i="1"/>
  <c r="N2511" i="1" s="1"/>
  <c r="M2512" i="1"/>
  <c r="N2512" i="1" s="1"/>
  <c r="R2519" i="1"/>
  <c r="M2527" i="1"/>
  <c r="N2527" i="1" s="1"/>
  <c r="M2528" i="1"/>
  <c r="N2528" i="1" s="1"/>
  <c r="R2530" i="1"/>
  <c r="R2535" i="1"/>
  <c r="M2543" i="1"/>
  <c r="N2543" i="1" s="1"/>
  <c r="M2544" i="1"/>
  <c r="N2544" i="1" s="1"/>
  <c r="R2546" i="1"/>
  <c r="R2551" i="1"/>
  <c r="M2559" i="1"/>
  <c r="N2559" i="1" s="1"/>
  <c r="M2560" i="1"/>
  <c r="N2560" i="1" s="1"/>
  <c r="R2562" i="1"/>
  <c r="R2567" i="1"/>
  <c r="M2575" i="1"/>
  <c r="N2575" i="1" s="1"/>
  <c r="M2576" i="1"/>
  <c r="N2576" i="1" s="1"/>
  <c r="R2583" i="1"/>
  <c r="M2591" i="1"/>
  <c r="N2591" i="1" s="1"/>
  <c r="M2592" i="1"/>
  <c r="N2592" i="1" s="1"/>
  <c r="R2599" i="1"/>
  <c r="M2607" i="1"/>
  <c r="N2607" i="1" s="1"/>
  <c r="M2608" i="1"/>
  <c r="N2608" i="1" s="1"/>
  <c r="R2709" i="1"/>
  <c r="R2713" i="1"/>
  <c r="M2715" i="1"/>
  <c r="N2715" i="1" s="1"/>
  <c r="R2719" i="1"/>
  <c r="N2734" i="1"/>
  <c r="N2738" i="1"/>
  <c r="N2756" i="1"/>
  <c r="R2761" i="1"/>
  <c r="R2769" i="1"/>
  <c r="R2778" i="1"/>
  <c r="R2789" i="1"/>
  <c r="N2804" i="1"/>
  <c r="M2807" i="1"/>
  <c r="N2807" i="1" s="1"/>
  <c r="R2823" i="1"/>
  <c r="M2830" i="1"/>
  <c r="N2830" i="1" s="1"/>
  <c r="R2837" i="1"/>
  <c r="R2839" i="1"/>
  <c r="R2862" i="1"/>
  <c r="R2863" i="1"/>
  <c r="M2878" i="1"/>
  <c r="N2878" i="1" s="1"/>
  <c r="R2890" i="1"/>
  <c r="M2910" i="1"/>
  <c r="N2910" i="1" s="1"/>
  <c r="M2919" i="1"/>
  <c r="N2919" i="1" s="1"/>
  <c r="R2936" i="1"/>
  <c r="R2943" i="1"/>
  <c r="R2972" i="1"/>
  <c r="R3000" i="1"/>
  <c r="R3007" i="1"/>
  <c r="R3022" i="1"/>
  <c r="R3036" i="1"/>
  <c r="R3070" i="1"/>
  <c r="R3077" i="1"/>
  <c r="R3096" i="1"/>
  <c r="R3109" i="1"/>
  <c r="R3160" i="1"/>
  <c r="R3173" i="1"/>
  <c r="R3186" i="1"/>
  <c r="R3198" i="1"/>
  <c r="R3212" i="1"/>
  <c r="R3218" i="1"/>
  <c r="R3244" i="1"/>
  <c r="R3250" i="1"/>
  <c r="R3310" i="1"/>
  <c r="R3323" i="1"/>
  <c r="R3331" i="1"/>
  <c r="R3366" i="1"/>
  <c r="R3379" i="1"/>
  <c r="R3380" i="1"/>
  <c r="R3464" i="1"/>
  <c r="R3513" i="1"/>
  <c r="N1854" i="1"/>
  <c r="N1870" i="1"/>
  <c r="N1886" i="1"/>
  <c r="N1902" i="1"/>
  <c r="N1918" i="1"/>
  <c r="N1934" i="1"/>
  <c r="N1950" i="1"/>
  <c r="N1966" i="1"/>
  <c r="N1982" i="1"/>
  <c r="N1998" i="1"/>
  <c r="N2014" i="1"/>
  <c r="N2030" i="1"/>
  <c r="N2046" i="1"/>
  <c r="N2062" i="1"/>
  <c r="N2078" i="1"/>
  <c r="N2094" i="1"/>
  <c r="N2110" i="1"/>
  <c r="N2126" i="1"/>
  <c r="R2141" i="1"/>
  <c r="M2150" i="1"/>
  <c r="N2150" i="1" s="1"/>
  <c r="R2157" i="1"/>
  <c r="M2166" i="1"/>
  <c r="N2166" i="1" s="1"/>
  <c r="R2173" i="1"/>
  <c r="M2182" i="1"/>
  <c r="N2182" i="1" s="1"/>
  <c r="R2189" i="1"/>
  <c r="M2198" i="1"/>
  <c r="N2198" i="1" s="1"/>
  <c r="R2205" i="1"/>
  <c r="M2214" i="1"/>
  <c r="N2214" i="1" s="1"/>
  <c r="R2221" i="1"/>
  <c r="M2230" i="1"/>
  <c r="N2230" i="1" s="1"/>
  <c r="R2237" i="1"/>
  <c r="M2246" i="1"/>
  <c r="N2246" i="1" s="1"/>
  <c r="R2253" i="1"/>
  <c r="M2262" i="1"/>
  <c r="N2262" i="1" s="1"/>
  <c r="R2269" i="1"/>
  <c r="M2278" i="1"/>
  <c r="N2278" i="1" s="1"/>
  <c r="R2285" i="1"/>
  <c r="M2294" i="1"/>
  <c r="N2294" i="1" s="1"/>
  <c r="R2301" i="1"/>
  <c r="M2310" i="1"/>
  <c r="N2310" i="1" s="1"/>
  <c r="R2317" i="1"/>
  <c r="M2326" i="1"/>
  <c r="N2326" i="1" s="1"/>
  <c r="R2333" i="1"/>
  <c r="M2342" i="1"/>
  <c r="N2342" i="1" s="1"/>
  <c r="R2349" i="1"/>
  <c r="M2358" i="1"/>
  <c r="N2358" i="1" s="1"/>
  <c r="R2365" i="1"/>
  <c r="M2374" i="1"/>
  <c r="N2374" i="1" s="1"/>
  <c r="R2381" i="1"/>
  <c r="M2390" i="1"/>
  <c r="N2390" i="1" s="1"/>
  <c r="R2397" i="1"/>
  <c r="M2406" i="1"/>
  <c r="N2406" i="1" s="1"/>
  <c r="R2413" i="1"/>
  <c r="M2422" i="1"/>
  <c r="N2422" i="1" s="1"/>
  <c r="R2429" i="1"/>
  <c r="M2438" i="1"/>
  <c r="N2438" i="1" s="1"/>
  <c r="R2445" i="1"/>
  <c r="M2454" i="1"/>
  <c r="N2454" i="1" s="1"/>
  <c r="R2461" i="1"/>
  <c r="M2470" i="1"/>
  <c r="N2470" i="1" s="1"/>
  <c r="R2477" i="1"/>
  <c r="M2486" i="1"/>
  <c r="N2486" i="1" s="1"/>
  <c r="R2493" i="1"/>
  <c r="M2502" i="1"/>
  <c r="N2502" i="1" s="1"/>
  <c r="R2509" i="1"/>
  <c r="M2518" i="1"/>
  <c r="N2518" i="1" s="1"/>
  <c r="R2525" i="1"/>
  <c r="M2534" i="1"/>
  <c r="N2534" i="1" s="1"/>
  <c r="R2541" i="1"/>
  <c r="M2550" i="1"/>
  <c r="N2550" i="1" s="1"/>
  <c r="R2557" i="1"/>
  <c r="M2566" i="1"/>
  <c r="N2566" i="1" s="1"/>
  <c r="R2573" i="1"/>
  <c r="M2582" i="1"/>
  <c r="N2582" i="1" s="1"/>
  <c r="R2589" i="1"/>
  <c r="M2598" i="1"/>
  <c r="N2598" i="1" s="1"/>
  <c r="R2605" i="1"/>
  <c r="M2614" i="1"/>
  <c r="N2614" i="1" s="1"/>
  <c r="R2617" i="1"/>
  <c r="M2622" i="1"/>
  <c r="N2622" i="1" s="1"/>
  <c r="R2625" i="1"/>
  <c r="M2630" i="1"/>
  <c r="N2630" i="1" s="1"/>
  <c r="R2633" i="1"/>
  <c r="M2638" i="1"/>
  <c r="N2638" i="1" s="1"/>
  <c r="R2641" i="1"/>
  <c r="M2646" i="1"/>
  <c r="N2646" i="1" s="1"/>
  <c r="R2649" i="1"/>
  <c r="M2654" i="1"/>
  <c r="N2654" i="1" s="1"/>
  <c r="R2657" i="1"/>
  <c r="M2662" i="1"/>
  <c r="N2662" i="1" s="1"/>
  <c r="R2665" i="1"/>
  <c r="M2670" i="1"/>
  <c r="N2670" i="1" s="1"/>
  <c r="R2673" i="1"/>
  <c r="M2678" i="1"/>
  <c r="N2678" i="1" s="1"/>
  <c r="R2681" i="1"/>
  <c r="M2686" i="1"/>
  <c r="N2686" i="1" s="1"/>
  <c r="R2689" i="1"/>
  <c r="R2690" i="1"/>
  <c r="R2703" i="1"/>
  <c r="R2704" i="1"/>
  <c r="R2712" i="1"/>
  <c r="N2717" i="1"/>
  <c r="R2723" i="1"/>
  <c r="R2730" i="1"/>
  <c r="R2732" i="1"/>
  <c r="N2735" i="1"/>
  <c r="N2749" i="1"/>
  <c r="R2754" i="1"/>
  <c r="R2764" i="1"/>
  <c r="R2768" i="1"/>
  <c r="N2770" i="1"/>
  <c r="R2776" i="1"/>
  <c r="M2782" i="1"/>
  <c r="N2782" i="1" s="1"/>
  <c r="M2791" i="1"/>
  <c r="N2791" i="1" s="1"/>
  <c r="N2797" i="1"/>
  <c r="R2802" i="1"/>
  <c r="R2809" i="1"/>
  <c r="R2818" i="1"/>
  <c r="N2820" i="1"/>
  <c r="N2843" i="1"/>
  <c r="M2846" i="1"/>
  <c r="N2846" i="1" s="1"/>
  <c r="R2853" i="1"/>
  <c r="R2855" i="1"/>
  <c r="N2856" i="1"/>
  <c r="R2872" i="1"/>
  <c r="R2883" i="1"/>
  <c r="R2894" i="1"/>
  <c r="R2895" i="1"/>
  <c r="R2901" i="1"/>
  <c r="N2907" i="1"/>
  <c r="R2922" i="1"/>
  <c r="R2942" i="1"/>
  <c r="R2965" i="1"/>
  <c r="R2978" i="1"/>
  <c r="R3006" i="1"/>
  <c r="R3029" i="1"/>
  <c r="R3042" i="1"/>
  <c r="R3050" i="1"/>
  <c r="R3064" i="1"/>
  <c r="R3132" i="1"/>
  <c r="R3138" i="1"/>
  <c r="R3171" i="1"/>
  <c r="R3192" i="1"/>
  <c r="R3205" i="1"/>
  <c r="R3231" i="1"/>
  <c r="R3237" i="1"/>
  <c r="R3263" i="1"/>
  <c r="R3276" i="1"/>
  <c r="R3282" i="1"/>
  <c r="R3295" i="1"/>
  <c r="R3302" i="1"/>
  <c r="R3350" i="1"/>
  <c r="R3358" i="1"/>
  <c r="R3398" i="1"/>
  <c r="R3406" i="1"/>
  <c r="R3414" i="1"/>
  <c r="R3584" i="1"/>
  <c r="R3666" i="1"/>
  <c r="R2916" i="1"/>
  <c r="R2932" i="1"/>
  <c r="R2948" i="1"/>
  <c r="R3463" i="1"/>
  <c r="M3478" i="1"/>
  <c r="N3478" i="1" s="1"/>
  <c r="R3503" i="1"/>
  <c r="N3512" i="1"/>
  <c r="R3514" i="1"/>
  <c r="M3519" i="1"/>
  <c r="N3519" i="1" s="1"/>
  <c r="N3521" i="1"/>
  <c r="R3523" i="1"/>
  <c r="R3547" i="1"/>
  <c r="N3601" i="1"/>
  <c r="M3633" i="1"/>
  <c r="N3633" i="1" s="1"/>
  <c r="R3639" i="1"/>
  <c r="R3682" i="1"/>
  <c r="R3685" i="1"/>
  <c r="R3691" i="1"/>
  <c r="R3710" i="1"/>
  <c r="R3717" i="1"/>
  <c r="R3728" i="1"/>
  <c r="R3790" i="1"/>
  <c r="R3845" i="1"/>
  <c r="R3854" i="1"/>
  <c r="R3906" i="1"/>
  <c r="R3922" i="1"/>
  <c r="R3941" i="1"/>
  <c r="R3950" i="1"/>
  <c r="R3952" i="1"/>
  <c r="R3987" i="1"/>
  <c r="R3996" i="1"/>
  <c r="R4002" i="1"/>
  <c r="R4022" i="1"/>
  <c r="R4085" i="1"/>
  <c r="R4098" i="1"/>
  <c r="R4124" i="1"/>
  <c r="R4130" i="1"/>
  <c r="R4150" i="1"/>
  <c r="R4152" i="1"/>
  <c r="R4156" i="1"/>
  <c r="R4164" i="1"/>
  <c r="R4198" i="1"/>
  <c r="R2873" i="1"/>
  <c r="R2889" i="1"/>
  <c r="R2905" i="1"/>
  <c r="M2920" i="1"/>
  <c r="N2920" i="1" s="1"/>
  <c r="R2921" i="1"/>
  <c r="M2929" i="1"/>
  <c r="N2929" i="1" s="1"/>
  <c r="M2936" i="1"/>
  <c r="N2936" i="1" s="1"/>
  <c r="R2937" i="1"/>
  <c r="M2945" i="1"/>
  <c r="N2945" i="1" s="1"/>
  <c r="M2952" i="1"/>
  <c r="N2952" i="1" s="1"/>
  <c r="R2953" i="1"/>
  <c r="R2969" i="1"/>
  <c r="R2985" i="1"/>
  <c r="R3001" i="1"/>
  <c r="R3017" i="1"/>
  <c r="R3033" i="1"/>
  <c r="R3049" i="1"/>
  <c r="R3065" i="1"/>
  <c r="R3097" i="1"/>
  <c r="R3113" i="1"/>
  <c r="R3129" i="1"/>
  <c r="R3145" i="1"/>
  <c r="R3161" i="1"/>
  <c r="R3177" i="1"/>
  <c r="R3193" i="1"/>
  <c r="R3209" i="1"/>
  <c r="R3225" i="1"/>
  <c r="R3257" i="1"/>
  <c r="R3273" i="1"/>
  <c r="R3303" i="1"/>
  <c r="R3311" i="1"/>
  <c r="R3319" i="1"/>
  <c r="R3335" i="1"/>
  <c r="R3343" i="1"/>
  <c r="R3351" i="1"/>
  <c r="R3359" i="1"/>
  <c r="R3367" i="1"/>
  <c r="R3375" i="1"/>
  <c r="R3383" i="1"/>
  <c r="R3391" i="1"/>
  <c r="R3399" i="1"/>
  <c r="R3407" i="1"/>
  <c r="R3415" i="1"/>
  <c r="R3423" i="1"/>
  <c r="R3431" i="1"/>
  <c r="R3439" i="1"/>
  <c r="M3462" i="1"/>
  <c r="N3462" i="1" s="1"/>
  <c r="R3475" i="1"/>
  <c r="M3510" i="1"/>
  <c r="N3510" i="1" s="1"/>
  <c r="R3536" i="1"/>
  <c r="R3552" i="1"/>
  <c r="R3566" i="1"/>
  <c r="R3570" i="1"/>
  <c r="R3582" i="1"/>
  <c r="R3586" i="1"/>
  <c r="M3631" i="1"/>
  <c r="N3631" i="1" s="1"/>
  <c r="M3638" i="1"/>
  <c r="N3638" i="1" s="1"/>
  <c r="M3640" i="1"/>
  <c r="N3640" i="1" s="1"/>
  <c r="R3648" i="1"/>
  <c r="R3684" i="1"/>
  <c r="R3714" i="1"/>
  <c r="R3774" i="1"/>
  <c r="R3810" i="1"/>
  <c r="R3826" i="1"/>
  <c r="R3878" i="1"/>
  <c r="R3900" i="1"/>
  <c r="R3916" i="1"/>
  <c r="R3932" i="1"/>
  <c r="R3958" i="1"/>
  <c r="R3986" i="1"/>
  <c r="R4070" i="1"/>
  <c r="R4078" i="1"/>
  <c r="R4092" i="1"/>
  <c r="R2759" i="1"/>
  <c r="R2775" i="1"/>
  <c r="R2791" i="1"/>
  <c r="R2880" i="1"/>
  <c r="R2896" i="1"/>
  <c r="R2912" i="1"/>
  <c r="R2928" i="1"/>
  <c r="R2935" i="1"/>
  <c r="R2944" i="1"/>
  <c r="R2951" i="1"/>
  <c r="R2960" i="1"/>
  <c r="R2967" i="1"/>
  <c r="R2976" i="1"/>
  <c r="R2983" i="1"/>
  <c r="R2992" i="1"/>
  <c r="R2999" i="1"/>
  <c r="R3008" i="1"/>
  <c r="R3015" i="1"/>
  <c r="R3024" i="1"/>
  <c r="R3031" i="1"/>
  <c r="R3040" i="1"/>
  <c r="R3047" i="1"/>
  <c r="R3056" i="1"/>
  <c r="R3063" i="1"/>
  <c r="R3072" i="1"/>
  <c r="R3079" i="1"/>
  <c r="R3088" i="1"/>
  <c r="R3095" i="1"/>
  <c r="R3111" i="1"/>
  <c r="R3120" i="1"/>
  <c r="R3127" i="1"/>
  <c r="R3136" i="1"/>
  <c r="R3152" i="1"/>
  <c r="R3159" i="1"/>
  <c r="R3168" i="1"/>
  <c r="R3175" i="1"/>
  <c r="R3184" i="1"/>
  <c r="R3191" i="1"/>
  <c r="R3200" i="1"/>
  <c r="R3207" i="1"/>
  <c r="R3216" i="1"/>
  <c r="R3223" i="1"/>
  <c r="R3232" i="1"/>
  <c r="R3239" i="1"/>
  <c r="R3248" i="1"/>
  <c r="R3264" i="1"/>
  <c r="R3271" i="1"/>
  <c r="R3280" i="1"/>
  <c r="R3287" i="1"/>
  <c r="R3296" i="1"/>
  <c r="R3306" i="1"/>
  <c r="R3322" i="1"/>
  <c r="R3330" i="1"/>
  <c r="R3338" i="1"/>
  <c r="R3346" i="1"/>
  <c r="R3354" i="1"/>
  <c r="R3362" i="1"/>
  <c r="R3370" i="1"/>
  <c r="R3378" i="1"/>
  <c r="R3445" i="1"/>
  <c r="R3454" i="1"/>
  <c r="N3464" i="1"/>
  <c r="N3496" i="1"/>
  <c r="R3498" i="1"/>
  <c r="M3503" i="1"/>
  <c r="N3503" i="1" s="1"/>
  <c r="R3534" i="1"/>
  <c r="R3550" i="1"/>
  <c r="N3635" i="1"/>
  <c r="R3643" i="1"/>
  <c r="R3734" i="1"/>
  <c r="R3742" i="1"/>
  <c r="R3750" i="1"/>
  <c r="R3766" i="1"/>
  <c r="R3820" i="1"/>
  <c r="R3842" i="1"/>
  <c r="R3870" i="1"/>
  <c r="R3938" i="1"/>
  <c r="R3966" i="1"/>
  <c r="R3980" i="1"/>
  <c r="R4006" i="1"/>
  <c r="R4014" i="1"/>
  <c r="R4050" i="1"/>
  <c r="R4110" i="1"/>
  <c r="R4122" i="1"/>
  <c r="R4142" i="1"/>
  <c r="R4188" i="1"/>
  <c r="R4214" i="1"/>
  <c r="R4230" i="1"/>
  <c r="R4246" i="1"/>
  <c r="M3028" i="1"/>
  <c r="N3028" i="1" s="1"/>
  <c r="M3044" i="1"/>
  <c r="N3044" i="1" s="1"/>
  <c r="M3053" i="1"/>
  <c r="N3053" i="1" s="1"/>
  <c r="M3060" i="1"/>
  <c r="N3060" i="1" s="1"/>
  <c r="M3069" i="1"/>
  <c r="N3069" i="1" s="1"/>
  <c r="M3076" i="1"/>
  <c r="N3076" i="1" s="1"/>
  <c r="M3085" i="1"/>
  <c r="N3085" i="1" s="1"/>
  <c r="M3092" i="1"/>
  <c r="N3092" i="1" s="1"/>
  <c r="M3101" i="1"/>
  <c r="N3101" i="1" s="1"/>
  <c r="M3108" i="1"/>
  <c r="N3108" i="1" s="1"/>
  <c r="M3117" i="1"/>
  <c r="N3117" i="1" s="1"/>
  <c r="M3124" i="1"/>
  <c r="N3124" i="1" s="1"/>
  <c r="M3133" i="1"/>
  <c r="N3133" i="1" s="1"/>
  <c r="M3140" i="1"/>
  <c r="N3140" i="1" s="1"/>
  <c r="M3149" i="1"/>
  <c r="N3149" i="1" s="1"/>
  <c r="M3156" i="1"/>
  <c r="N3156" i="1" s="1"/>
  <c r="M3165" i="1"/>
  <c r="N3165" i="1" s="1"/>
  <c r="M3172" i="1"/>
  <c r="N3172" i="1" s="1"/>
  <c r="M3181" i="1"/>
  <c r="N3181" i="1" s="1"/>
  <c r="M3188" i="1"/>
  <c r="N3188" i="1" s="1"/>
  <c r="M3197" i="1"/>
  <c r="N3197" i="1" s="1"/>
  <c r="M3204" i="1"/>
  <c r="N3204" i="1" s="1"/>
  <c r="M3213" i="1"/>
  <c r="N3213" i="1" s="1"/>
  <c r="M3220" i="1"/>
  <c r="N3220" i="1" s="1"/>
  <c r="M3229" i="1"/>
  <c r="N3229" i="1" s="1"/>
  <c r="M3236" i="1"/>
  <c r="N3236" i="1" s="1"/>
  <c r="M3245" i="1"/>
  <c r="N3245" i="1" s="1"/>
  <c r="M3252" i="1"/>
  <c r="N3252" i="1" s="1"/>
  <c r="M3261" i="1"/>
  <c r="N3261" i="1" s="1"/>
  <c r="M3268" i="1"/>
  <c r="N3268" i="1" s="1"/>
  <c r="M3277" i="1"/>
  <c r="N3277" i="1" s="1"/>
  <c r="M3284" i="1"/>
  <c r="N3284" i="1" s="1"/>
  <c r="M3293" i="1"/>
  <c r="N3293" i="1" s="1"/>
  <c r="M3300" i="1"/>
  <c r="N3300" i="1" s="1"/>
  <c r="M3305" i="1"/>
  <c r="N3305" i="1" s="1"/>
  <c r="R3309" i="1"/>
  <c r="M3313" i="1"/>
  <c r="N3313" i="1" s="1"/>
  <c r="R3317" i="1"/>
  <c r="M3321" i="1"/>
  <c r="N3321" i="1" s="1"/>
  <c r="R3325" i="1"/>
  <c r="M3329" i="1"/>
  <c r="N3329" i="1" s="1"/>
  <c r="R3333" i="1"/>
  <c r="M3337" i="1"/>
  <c r="N3337" i="1" s="1"/>
  <c r="R3341" i="1"/>
  <c r="M3345" i="1"/>
  <c r="N3345" i="1" s="1"/>
  <c r="R3349" i="1"/>
  <c r="M3353" i="1"/>
  <c r="N3353" i="1" s="1"/>
  <c r="R3357" i="1"/>
  <c r="M3361" i="1"/>
  <c r="N3361" i="1" s="1"/>
  <c r="R3365" i="1"/>
  <c r="M3369" i="1"/>
  <c r="N3369" i="1" s="1"/>
  <c r="R3373" i="1"/>
  <c r="M3377" i="1"/>
  <c r="N3377" i="1" s="1"/>
  <c r="R3381" i="1"/>
  <c r="M3385" i="1"/>
  <c r="N3385" i="1" s="1"/>
  <c r="R3389" i="1"/>
  <c r="M3393" i="1"/>
  <c r="N3393" i="1" s="1"/>
  <c r="R3397" i="1"/>
  <c r="M3401" i="1"/>
  <c r="N3401" i="1" s="1"/>
  <c r="R3405" i="1"/>
  <c r="M3409" i="1"/>
  <c r="N3409" i="1" s="1"/>
  <c r="R3413" i="1"/>
  <c r="M3417" i="1"/>
  <c r="N3417" i="1" s="1"/>
  <c r="R3421" i="1"/>
  <c r="M3425" i="1"/>
  <c r="N3425" i="1" s="1"/>
  <c r="R3429" i="1"/>
  <c r="M3433" i="1"/>
  <c r="N3433" i="1" s="1"/>
  <c r="R3437" i="1"/>
  <c r="M3441" i="1"/>
  <c r="N3441" i="1" s="1"/>
  <c r="M3448" i="1"/>
  <c r="N3448" i="1" s="1"/>
  <c r="R3455" i="1"/>
  <c r="R3456" i="1"/>
  <c r="M3461" i="1"/>
  <c r="N3461" i="1" s="1"/>
  <c r="R3470" i="1"/>
  <c r="N3479" i="1"/>
  <c r="M3480" i="1"/>
  <c r="N3480" i="1" s="1"/>
  <c r="R3486" i="1"/>
  <c r="R3488" i="1"/>
  <c r="R3490" i="1"/>
  <c r="N3492" i="1"/>
  <c r="M3494" i="1"/>
  <c r="N3494" i="1" s="1"/>
  <c r="N3501" i="1"/>
  <c r="N3502" i="1"/>
  <c r="R3507" i="1"/>
  <c r="N3511" i="1"/>
  <c r="R3528" i="1"/>
  <c r="M3567" i="1"/>
  <c r="N3567" i="1" s="1"/>
  <c r="M3583" i="1"/>
  <c r="N3583" i="1" s="1"/>
  <c r="R3605" i="1"/>
  <c r="M3608" i="1"/>
  <c r="N3608" i="1" s="1"/>
  <c r="R3616" i="1"/>
  <c r="R3646" i="1"/>
  <c r="M3649" i="1"/>
  <c r="N3649" i="1" s="1"/>
  <c r="R3680" i="1"/>
  <c r="R3698" i="1"/>
  <c r="M3704" i="1"/>
  <c r="N3704" i="1" s="1"/>
  <c r="R3758" i="1"/>
  <c r="R3778" i="1"/>
  <c r="R3794" i="1"/>
  <c r="R3858" i="1"/>
  <c r="R3886" i="1"/>
  <c r="R3948" i="1"/>
  <c r="R4028" i="1"/>
  <c r="R4034" i="1"/>
  <c r="R4062" i="1"/>
  <c r="R4102" i="1"/>
  <c r="R4134" i="1"/>
  <c r="R4180" i="1"/>
  <c r="R4206" i="1"/>
  <c r="R4212" i="1"/>
  <c r="R4228" i="1"/>
  <c r="R4278" i="1"/>
  <c r="R4316" i="1"/>
  <c r="R4322" i="1"/>
  <c r="R2931" i="1"/>
  <c r="R2947" i="1"/>
  <c r="R2963" i="1"/>
  <c r="R2979" i="1"/>
  <c r="R2995" i="1"/>
  <c r="R3011" i="1"/>
  <c r="R3027" i="1"/>
  <c r="R3043" i="1"/>
  <c r="M3058" i="1"/>
  <c r="N3058" i="1" s="1"/>
  <c r="R3059" i="1"/>
  <c r="M3067" i="1"/>
  <c r="N3067" i="1" s="1"/>
  <c r="M3074" i="1"/>
  <c r="N3074" i="1" s="1"/>
  <c r="R3075" i="1"/>
  <c r="M3083" i="1"/>
  <c r="N3083" i="1" s="1"/>
  <c r="M3090" i="1"/>
  <c r="N3090" i="1" s="1"/>
  <c r="R3091" i="1"/>
  <c r="M3099" i="1"/>
  <c r="N3099" i="1" s="1"/>
  <c r="M3106" i="1"/>
  <c r="N3106" i="1" s="1"/>
  <c r="R3107" i="1"/>
  <c r="M3115" i="1"/>
  <c r="N3115" i="1" s="1"/>
  <c r="M3122" i="1"/>
  <c r="N3122" i="1" s="1"/>
  <c r="R3123" i="1"/>
  <c r="M3131" i="1"/>
  <c r="N3131" i="1" s="1"/>
  <c r="M3138" i="1"/>
  <c r="N3138" i="1" s="1"/>
  <c r="R3139" i="1"/>
  <c r="M3147" i="1"/>
  <c r="N3147" i="1" s="1"/>
  <c r="M3154" i="1"/>
  <c r="N3154" i="1" s="1"/>
  <c r="R3155" i="1"/>
  <c r="M3163" i="1"/>
  <c r="N3163" i="1" s="1"/>
  <c r="M3170" i="1"/>
  <c r="N3170" i="1" s="1"/>
  <c r="M3179" i="1"/>
  <c r="N3179" i="1" s="1"/>
  <c r="M3186" i="1"/>
  <c r="N3186" i="1" s="1"/>
  <c r="R3187" i="1"/>
  <c r="M3195" i="1"/>
  <c r="N3195" i="1" s="1"/>
  <c r="M3202" i="1"/>
  <c r="N3202" i="1" s="1"/>
  <c r="R3203" i="1"/>
  <c r="M3211" i="1"/>
  <c r="N3211" i="1" s="1"/>
  <c r="M3218" i="1"/>
  <c r="N3218" i="1" s="1"/>
  <c r="R3219" i="1"/>
  <c r="M3227" i="1"/>
  <c r="N3227" i="1" s="1"/>
  <c r="M3234" i="1"/>
  <c r="N3234" i="1" s="1"/>
  <c r="R3235" i="1"/>
  <c r="M3243" i="1"/>
  <c r="N3243" i="1" s="1"/>
  <c r="M3250" i="1"/>
  <c r="N3250" i="1" s="1"/>
  <c r="R3251" i="1"/>
  <c r="M3259" i="1"/>
  <c r="N3259" i="1" s="1"/>
  <c r="M3266" i="1"/>
  <c r="N3266" i="1" s="1"/>
  <c r="R3267" i="1"/>
  <c r="M3275" i="1"/>
  <c r="N3275" i="1" s="1"/>
  <c r="M3282" i="1"/>
  <c r="N3282" i="1" s="1"/>
  <c r="R3283" i="1"/>
  <c r="M3291" i="1"/>
  <c r="N3291" i="1" s="1"/>
  <c r="M3298" i="1"/>
  <c r="N3298" i="1" s="1"/>
  <c r="R3299" i="1"/>
  <c r="R3304" i="1"/>
  <c r="M3308" i="1"/>
  <c r="N3308" i="1" s="1"/>
  <c r="R3312" i="1"/>
  <c r="M3316" i="1"/>
  <c r="N3316" i="1" s="1"/>
  <c r="R3320" i="1"/>
  <c r="M3324" i="1"/>
  <c r="N3324" i="1" s="1"/>
  <c r="R3328" i="1"/>
  <c r="M3332" i="1"/>
  <c r="N3332" i="1" s="1"/>
  <c r="R3336" i="1"/>
  <c r="M3340" i="1"/>
  <c r="N3340" i="1" s="1"/>
  <c r="R3344" i="1"/>
  <c r="M3348" i="1"/>
  <c r="N3348" i="1" s="1"/>
  <c r="R3352" i="1"/>
  <c r="M3356" i="1"/>
  <c r="N3356" i="1" s="1"/>
  <c r="R3360" i="1"/>
  <c r="M3364" i="1"/>
  <c r="N3364" i="1" s="1"/>
  <c r="R3368" i="1"/>
  <c r="M3372" i="1"/>
  <c r="N3372" i="1" s="1"/>
  <c r="R3376" i="1"/>
  <c r="M3380" i="1"/>
  <c r="N3380" i="1" s="1"/>
  <c r="R3384" i="1"/>
  <c r="M3388" i="1"/>
  <c r="N3388" i="1" s="1"/>
  <c r="R3392" i="1"/>
  <c r="M3396" i="1"/>
  <c r="N3396" i="1" s="1"/>
  <c r="R3400" i="1"/>
  <c r="M3404" i="1"/>
  <c r="N3404" i="1" s="1"/>
  <c r="R3408" i="1"/>
  <c r="M3412" i="1"/>
  <c r="N3412" i="1" s="1"/>
  <c r="M3420" i="1"/>
  <c r="N3420" i="1" s="1"/>
  <c r="R3424" i="1"/>
  <c r="M3428" i="1"/>
  <c r="N3428" i="1" s="1"/>
  <c r="R3432" i="1"/>
  <c r="M3436" i="1"/>
  <c r="N3436" i="1" s="1"/>
  <c r="R3440" i="1"/>
  <c r="R3466" i="1"/>
  <c r="R3471" i="1"/>
  <c r="M3505" i="1"/>
  <c r="N3505" i="1" s="1"/>
  <c r="R3525" i="1"/>
  <c r="R3527" i="1"/>
  <c r="M3535" i="1"/>
  <c r="N3535" i="1" s="1"/>
  <c r="R3544" i="1"/>
  <c r="M3551" i="1"/>
  <c r="N3551" i="1" s="1"/>
  <c r="R3560" i="1"/>
  <c r="M3565" i="1"/>
  <c r="N3565" i="1" s="1"/>
  <c r="R3575" i="1"/>
  <c r="R3576" i="1"/>
  <c r="M3581" i="1"/>
  <c r="N3581" i="1" s="1"/>
  <c r="R3591" i="1"/>
  <c r="R3598" i="1"/>
  <c r="M3604" i="1"/>
  <c r="N3604" i="1" s="1"/>
  <c r="M3606" i="1"/>
  <c r="N3606" i="1" s="1"/>
  <c r="R3611" i="1"/>
  <c r="R3621" i="1"/>
  <c r="R3623" i="1"/>
  <c r="M3647" i="1"/>
  <c r="N3647" i="1" s="1"/>
  <c r="M3654" i="1"/>
  <c r="N3654" i="1" s="1"/>
  <c r="M3656" i="1"/>
  <c r="N3656" i="1" s="1"/>
  <c r="R3664" i="1"/>
  <c r="M3681" i="1"/>
  <c r="N3681" i="1" s="1"/>
  <c r="R3700" i="1"/>
  <c r="R3712" i="1"/>
  <c r="R3726" i="1"/>
  <c r="R3733" i="1"/>
  <c r="R3765" i="1"/>
  <c r="R3779" i="1"/>
  <c r="R3788" i="1"/>
  <c r="R3795" i="1"/>
  <c r="R3852" i="1"/>
  <c r="R3859" i="1"/>
  <c r="R3910" i="1"/>
  <c r="R3926" i="1"/>
  <c r="R3936" i="1"/>
  <c r="R3971" i="1"/>
  <c r="R3990" i="1"/>
  <c r="R3998" i="1"/>
  <c r="R4005" i="1"/>
  <c r="R4054" i="1"/>
  <c r="R4082" i="1"/>
  <c r="R4114" i="1"/>
  <c r="R4126" i="1"/>
  <c r="R4133" i="1"/>
  <c r="R4166" i="1"/>
  <c r="R4172" i="1"/>
  <c r="R4262" i="1"/>
  <c r="M2690" i="1"/>
  <c r="N2690" i="1" s="1"/>
  <c r="M2692" i="1"/>
  <c r="N2692" i="1" s="1"/>
  <c r="M2694" i="1"/>
  <c r="N2694" i="1" s="1"/>
  <c r="M2696" i="1"/>
  <c r="N2696" i="1" s="1"/>
  <c r="M2698" i="1"/>
  <c r="N2698" i="1" s="1"/>
  <c r="M2700" i="1"/>
  <c r="N2700" i="1" s="1"/>
  <c r="M2702" i="1"/>
  <c r="N2702" i="1" s="1"/>
  <c r="M2704" i="1"/>
  <c r="N2704" i="1" s="1"/>
  <c r="M2713" i="1"/>
  <c r="N2713" i="1" s="1"/>
  <c r="M2720" i="1"/>
  <c r="N2720" i="1" s="1"/>
  <c r="M2729" i="1"/>
  <c r="N2729" i="1" s="1"/>
  <c r="M2736" i="1"/>
  <c r="N2736" i="1" s="1"/>
  <c r="M2745" i="1"/>
  <c r="N2745" i="1" s="1"/>
  <c r="M2752" i="1"/>
  <c r="N2752" i="1" s="1"/>
  <c r="M2761" i="1"/>
  <c r="N2761" i="1" s="1"/>
  <c r="M2768" i="1"/>
  <c r="N2768" i="1" s="1"/>
  <c r="M2777" i="1"/>
  <c r="N2777" i="1" s="1"/>
  <c r="M2784" i="1"/>
  <c r="N2784" i="1" s="1"/>
  <c r="M2793" i="1"/>
  <c r="N2793" i="1" s="1"/>
  <c r="M2800" i="1"/>
  <c r="N2800" i="1" s="1"/>
  <c r="M2809" i="1"/>
  <c r="N2809" i="1" s="1"/>
  <c r="M2816" i="1"/>
  <c r="N2816" i="1" s="1"/>
  <c r="M2825" i="1"/>
  <c r="N2825" i="1" s="1"/>
  <c r="M2832" i="1"/>
  <c r="N2832" i="1" s="1"/>
  <c r="M2841" i="1"/>
  <c r="N2841" i="1" s="1"/>
  <c r="M2848" i="1"/>
  <c r="N2848" i="1" s="1"/>
  <c r="M2857" i="1"/>
  <c r="N2857" i="1" s="1"/>
  <c r="M2864" i="1"/>
  <c r="N2864" i="1" s="1"/>
  <c r="M2873" i="1"/>
  <c r="N2873" i="1" s="1"/>
  <c r="M2880" i="1"/>
  <c r="N2880" i="1" s="1"/>
  <c r="M2889" i="1"/>
  <c r="N2889" i="1" s="1"/>
  <c r="M2896" i="1"/>
  <c r="N2896" i="1" s="1"/>
  <c r="M2905" i="1"/>
  <c r="N2905" i="1" s="1"/>
  <c r="M2912" i="1"/>
  <c r="N2912" i="1" s="1"/>
  <c r="M2921" i="1"/>
  <c r="N2921" i="1" s="1"/>
  <c r="M2928" i="1"/>
  <c r="N2928" i="1" s="1"/>
  <c r="M2937" i="1"/>
  <c r="N2937" i="1" s="1"/>
  <c r="R2938" i="1"/>
  <c r="M2944" i="1"/>
  <c r="N2944" i="1" s="1"/>
  <c r="M2953" i="1"/>
  <c r="N2953" i="1" s="1"/>
  <c r="R2954" i="1"/>
  <c r="M2960" i="1"/>
  <c r="N2960" i="1" s="1"/>
  <c r="M2969" i="1"/>
  <c r="N2969" i="1" s="1"/>
  <c r="R2970" i="1"/>
  <c r="M2976" i="1"/>
  <c r="N2976" i="1" s="1"/>
  <c r="M2985" i="1"/>
  <c r="N2985" i="1" s="1"/>
  <c r="R2986" i="1"/>
  <c r="M2992" i="1"/>
  <c r="N2992" i="1" s="1"/>
  <c r="M3001" i="1"/>
  <c r="N3001" i="1" s="1"/>
  <c r="R3002" i="1"/>
  <c r="M3008" i="1"/>
  <c r="N3008" i="1" s="1"/>
  <c r="M3017" i="1"/>
  <c r="N3017" i="1" s="1"/>
  <c r="M3024" i="1"/>
  <c r="N3024" i="1" s="1"/>
  <c r="M3033" i="1"/>
  <c r="N3033" i="1" s="1"/>
  <c r="R3034" i="1"/>
  <c r="M3040" i="1"/>
  <c r="N3040" i="1" s="1"/>
  <c r="M3049" i="1"/>
  <c r="N3049" i="1" s="1"/>
  <c r="M3056" i="1"/>
  <c r="N3056" i="1" s="1"/>
  <c r="M3065" i="1"/>
  <c r="N3065" i="1" s="1"/>
  <c r="R3066" i="1"/>
  <c r="M3072" i="1"/>
  <c r="N3072" i="1" s="1"/>
  <c r="M3081" i="1"/>
  <c r="N3081" i="1" s="1"/>
  <c r="R3082" i="1"/>
  <c r="M3088" i="1"/>
  <c r="N3088" i="1" s="1"/>
  <c r="M3097" i="1"/>
  <c r="N3097" i="1" s="1"/>
  <c r="R3098" i="1"/>
  <c r="M3104" i="1"/>
  <c r="N3104" i="1" s="1"/>
  <c r="M3113" i="1"/>
  <c r="N3113" i="1" s="1"/>
  <c r="R3114" i="1"/>
  <c r="M3120" i="1"/>
  <c r="N3120" i="1" s="1"/>
  <c r="M3129" i="1"/>
  <c r="N3129" i="1" s="1"/>
  <c r="R3130" i="1"/>
  <c r="M3136" i="1"/>
  <c r="N3136" i="1" s="1"/>
  <c r="M3145" i="1"/>
  <c r="N3145" i="1" s="1"/>
  <c r="M3152" i="1"/>
  <c r="N3152" i="1" s="1"/>
  <c r="M3161" i="1"/>
  <c r="N3161" i="1" s="1"/>
  <c r="R3162" i="1"/>
  <c r="M3168" i="1"/>
  <c r="N3168" i="1" s="1"/>
  <c r="M3177" i="1"/>
  <c r="N3177" i="1" s="1"/>
  <c r="R3178" i="1"/>
  <c r="M3184" i="1"/>
  <c r="N3184" i="1" s="1"/>
  <c r="M3193" i="1"/>
  <c r="N3193" i="1" s="1"/>
  <c r="R3194" i="1"/>
  <c r="M3200" i="1"/>
  <c r="N3200" i="1" s="1"/>
  <c r="M3209" i="1"/>
  <c r="N3209" i="1" s="1"/>
  <c r="R3210" i="1"/>
  <c r="M3216" i="1"/>
  <c r="N3216" i="1" s="1"/>
  <c r="M3225" i="1"/>
  <c r="N3225" i="1" s="1"/>
  <c r="R3226" i="1"/>
  <c r="M3232" i="1"/>
  <c r="N3232" i="1" s="1"/>
  <c r="M3241" i="1"/>
  <c r="N3241" i="1" s="1"/>
  <c r="R3242" i="1"/>
  <c r="M3248" i="1"/>
  <c r="N3248" i="1" s="1"/>
  <c r="M3257" i="1"/>
  <c r="N3257" i="1" s="1"/>
  <c r="R3258" i="1"/>
  <c r="M3264" i="1"/>
  <c r="N3264" i="1" s="1"/>
  <c r="M3273" i="1"/>
  <c r="N3273" i="1" s="1"/>
  <c r="R3274" i="1"/>
  <c r="M3280" i="1"/>
  <c r="N3280" i="1" s="1"/>
  <c r="M3289" i="1"/>
  <c r="N3289" i="1" s="1"/>
  <c r="R3290" i="1"/>
  <c r="M3296" i="1"/>
  <c r="N3296" i="1" s="1"/>
  <c r="M3303" i="1"/>
  <c r="N3303" i="1" s="1"/>
  <c r="M3311" i="1"/>
  <c r="N3311" i="1" s="1"/>
  <c r="M3319" i="1"/>
  <c r="N3319" i="1" s="1"/>
  <c r="M3327" i="1"/>
  <c r="N3327" i="1" s="1"/>
  <c r="M3335" i="1"/>
  <c r="N3335" i="1" s="1"/>
  <c r="M3343" i="1"/>
  <c r="N3343" i="1" s="1"/>
  <c r="M3351" i="1"/>
  <c r="N3351" i="1" s="1"/>
  <c r="M3359" i="1"/>
  <c r="N3359" i="1" s="1"/>
  <c r="M3367" i="1"/>
  <c r="N3367" i="1" s="1"/>
  <c r="M3375" i="1"/>
  <c r="N3375" i="1" s="1"/>
  <c r="M3383" i="1"/>
  <c r="N3383" i="1" s="1"/>
  <c r="M3391" i="1"/>
  <c r="N3391" i="1" s="1"/>
  <c r="M3399" i="1"/>
  <c r="N3399" i="1" s="1"/>
  <c r="M3407" i="1"/>
  <c r="N3407" i="1" s="1"/>
  <c r="M3415" i="1"/>
  <c r="N3415" i="1" s="1"/>
  <c r="M3423" i="1"/>
  <c r="N3423" i="1" s="1"/>
  <c r="M3431" i="1"/>
  <c r="N3431" i="1" s="1"/>
  <c r="M3439" i="1"/>
  <c r="N3439" i="1" s="1"/>
  <c r="R3451" i="1"/>
  <c r="M3455" i="1"/>
  <c r="N3455" i="1" s="1"/>
  <c r="N3456" i="1"/>
  <c r="R3462" i="1"/>
  <c r="M3468" i="1"/>
  <c r="N3468" i="1" s="1"/>
  <c r="M3484" i="1"/>
  <c r="N3484" i="1" s="1"/>
  <c r="N3489" i="1"/>
  <c r="R3491" i="1"/>
  <c r="N3495" i="1"/>
  <c r="R3501" i="1"/>
  <c r="R3518" i="1"/>
  <c r="N3528" i="1"/>
  <c r="R3530" i="1"/>
  <c r="R3543" i="1"/>
  <c r="M3549" i="1"/>
  <c r="N3549" i="1" s="1"/>
  <c r="R3559" i="1"/>
  <c r="M3569" i="1"/>
  <c r="N3569" i="1" s="1"/>
  <c r="R3573" i="1"/>
  <c r="M3585" i="1"/>
  <c r="N3585" i="1" s="1"/>
  <c r="R3589" i="1"/>
  <c r="R3614" i="1"/>
  <c r="M3617" i="1"/>
  <c r="N3617" i="1" s="1"/>
  <c r="M3622" i="1"/>
  <c r="N3622" i="1" s="1"/>
  <c r="M3624" i="1"/>
  <c r="N3624" i="1" s="1"/>
  <c r="R3638" i="1"/>
  <c r="R3659" i="1"/>
  <c r="R3678" i="1"/>
  <c r="R3719" i="1"/>
  <c r="R3730" i="1"/>
  <c r="R3746" i="1"/>
  <c r="R3772" i="1"/>
  <c r="R3814" i="1"/>
  <c r="R3830" i="1"/>
  <c r="R3874" i="1"/>
  <c r="R3893" i="1"/>
  <c r="R3902" i="1"/>
  <c r="R3918" i="1"/>
  <c r="R3934" i="1"/>
  <c r="R3955" i="1"/>
  <c r="R3970" i="1"/>
  <c r="R4012" i="1"/>
  <c r="R4019" i="1"/>
  <c r="R4032" i="1"/>
  <c r="R4076" i="1"/>
  <c r="R4094" i="1"/>
  <c r="R4101" i="1"/>
  <c r="R4147" i="1"/>
  <c r="R4160" i="1"/>
  <c r="R4186" i="1"/>
  <c r="R4294" i="1"/>
  <c r="R4296" i="1"/>
  <c r="R4376" i="1"/>
  <c r="M2935" i="1"/>
  <c r="N2935" i="1" s="1"/>
  <c r="M2942" i="1"/>
  <c r="N2942" i="1" s="1"/>
  <c r="M2951" i="1"/>
  <c r="N2951" i="1" s="1"/>
  <c r="M2958" i="1"/>
  <c r="N2958" i="1" s="1"/>
  <c r="M2967" i="1"/>
  <c r="N2967" i="1" s="1"/>
  <c r="M2974" i="1"/>
  <c r="N2974" i="1" s="1"/>
  <c r="M2983" i="1"/>
  <c r="N2983" i="1" s="1"/>
  <c r="M2990" i="1"/>
  <c r="N2990" i="1" s="1"/>
  <c r="M2999" i="1"/>
  <c r="N2999" i="1" s="1"/>
  <c r="M3006" i="1"/>
  <c r="N3006" i="1" s="1"/>
  <c r="M3015" i="1"/>
  <c r="N3015" i="1" s="1"/>
  <c r="M3022" i="1"/>
  <c r="N3022" i="1" s="1"/>
  <c r="M3031" i="1"/>
  <c r="N3031" i="1" s="1"/>
  <c r="M3038" i="1"/>
  <c r="N3038" i="1" s="1"/>
  <c r="M3047" i="1"/>
  <c r="N3047" i="1" s="1"/>
  <c r="M3054" i="1"/>
  <c r="N3054" i="1" s="1"/>
  <c r="M3063" i="1"/>
  <c r="N3063" i="1" s="1"/>
  <c r="M3070" i="1"/>
  <c r="N3070" i="1" s="1"/>
  <c r="M3079" i="1"/>
  <c r="N3079" i="1" s="1"/>
  <c r="M3086" i="1"/>
  <c r="N3086" i="1" s="1"/>
  <c r="M3095" i="1"/>
  <c r="N3095" i="1" s="1"/>
  <c r="M3102" i="1"/>
  <c r="N3102" i="1" s="1"/>
  <c r="M3111" i="1"/>
  <c r="N3111" i="1" s="1"/>
  <c r="M3118" i="1"/>
  <c r="N3118" i="1" s="1"/>
  <c r="M3127" i="1"/>
  <c r="N3127" i="1" s="1"/>
  <c r="M3134" i="1"/>
  <c r="N3134" i="1" s="1"/>
  <c r="M3143" i="1"/>
  <c r="N3143" i="1" s="1"/>
  <c r="M3150" i="1"/>
  <c r="N3150" i="1" s="1"/>
  <c r="M3159" i="1"/>
  <c r="N3159" i="1" s="1"/>
  <c r="M3166" i="1"/>
  <c r="N3166" i="1" s="1"/>
  <c r="M3175" i="1"/>
  <c r="N3175" i="1" s="1"/>
  <c r="M3182" i="1"/>
  <c r="N3182" i="1" s="1"/>
  <c r="M3191" i="1"/>
  <c r="N3191" i="1" s="1"/>
  <c r="M3198" i="1"/>
  <c r="N3198" i="1" s="1"/>
  <c r="M3207" i="1"/>
  <c r="N3207" i="1" s="1"/>
  <c r="M3214" i="1"/>
  <c r="N3214" i="1" s="1"/>
  <c r="M3223" i="1"/>
  <c r="N3223" i="1" s="1"/>
  <c r="M3230" i="1"/>
  <c r="N3230" i="1" s="1"/>
  <c r="M3239" i="1"/>
  <c r="N3239" i="1" s="1"/>
  <c r="M3246" i="1"/>
  <c r="N3246" i="1" s="1"/>
  <c r="M3255" i="1"/>
  <c r="N3255" i="1" s="1"/>
  <c r="M3262" i="1"/>
  <c r="N3262" i="1" s="1"/>
  <c r="M3271" i="1"/>
  <c r="N3271" i="1" s="1"/>
  <c r="M3278" i="1"/>
  <c r="N3278" i="1" s="1"/>
  <c r="M3287" i="1"/>
  <c r="N3287" i="1" s="1"/>
  <c r="M3294" i="1"/>
  <c r="N3294" i="1" s="1"/>
  <c r="M3306" i="1"/>
  <c r="N3306" i="1" s="1"/>
  <c r="M3314" i="1"/>
  <c r="N3314" i="1" s="1"/>
  <c r="M3322" i="1"/>
  <c r="N3322" i="1" s="1"/>
  <c r="M3330" i="1"/>
  <c r="N3330" i="1" s="1"/>
  <c r="M3338" i="1"/>
  <c r="N3338" i="1" s="1"/>
  <c r="M3346" i="1"/>
  <c r="N3346" i="1" s="1"/>
  <c r="M3354" i="1"/>
  <c r="N3354" i="1" s="1"/>
  <c r="M3362" i="1"/>
  <c r="N3362" i="1" s="1"/>
  <c r="M3370" i="1"/>
  <c r="N3370" i="1" s="1"/>
  <c r="M3378" i="1"/>
  <c r="N3378" i="1" s="1"/>
  <c r="R3382" i="1"/>
  <c r="M3386" i="1"/>
  <c r="N3386" i="1" s="1"/>
  <c r="M3394" i="1"/>
  <c r="N3394" i="1" s="1"/>
  <c r="M3402" i="1"/>
  <c r="N3402" i="1" s="1"/>
  <c r="M3410" i="1"/>
  <c r="N3410" i="1" s="1"/>
  <c r="M3418" i="1"/>
  <c r="N3418" i="1" s="1"/>
  <c r="M3426" i="1"/>
  <c r="N3426" i="1" s="1"/>
  <c r="M3434" i="1"/>
  <c r="N3434" i="1" s="1"/>
  <c r="M3442" i="1"/>
  <c r="N3442" i="1" s="1"/>
  <c r="R3447" i="1"/>
  <c r="N3453" i="1"/>
  <c r="N3454" i="1"/>
  <c r="N3457" i="1"/>
  <c r="M3471" i="1"/>
  <c r="N3471" i="1" s="1"/>
  <c r="N3472" i="1"/>
  <c r="R3477" i="1"/>
  <c r="M3487" i="1"/>
  <c r="N3487" i="1" s="1"/>
  <c r="R3492" i="1"/>
  <c r="R3494" i="1"/>
  <c r="R3512" i="1"/>
  <c r="R3519" i="1"/>
  <c r="N3524" i="1"/>
  <c r="M3526" i="1"/>
  <c r="N3526" i="1" s="1"/>
  <c r="N3529" i="1"/>
  <c r="R3531" i="1"/>
  <c r="N3533" i="1"/>
  <c r="M3537" i="1"/>
  <c r="N3537" i="1" s="1"/>
  <c r="R3541" i="1"/>
  <c r="N3544" i="1"/>
  <c r="M3553" i="1"/>
  <c r="N3553" i="1" s="1"/>
  <c r="R3557" i="1"/>
  <c r="N3560" i="1"/>
  <c r="M3572" i="1"/>
  <c r="N3572" i="1" s="1"/>
  <c r="M3574" i="1"/>
  <c r="N3574" i="1" s="1"/>
  <c r="N3576" i="1"/>
  <c r="M3588" i="1"/>
  <c r="N3588" i="1" s="1"/>
  <c r="M3590" i="1"/>
  <c r="N3590" i="1" s="1"/>
  <c r="N3592" i="1"/>
  <c r="M3615" i="1"/>
  <c r="N3615" i="1" s="1"/>
  <c r="R3627" i="1"/>
  <c r="R3632" i="1"/>
  <c r="R3662" i="1"/>
  <c r="R3669" i="1"/>
  <c r="R3671" i="1"/>
  <c r="R3687" i="1"/>
  <c r="R3694" i="1"/>
  <c r="R3718" i="1"/>
  <c r="R3740" i="1"/>
  <c r="R3747" i="1"/>
  <c r="R3762" i="1"/>
  <c r="R3822" i="1"/>
  <c r="R3865" i="1"/>
  <c r="R3868" i="1"/>
  <c r="R3875" i="1"/>
  <c r="R3890" i="1"/>
  <c r="R3909" i="1"/>
  <c r="R3925" i="1"/>
  <c r="R3942" i="1"/>
  <c r="R3954" i="1"/>
  <c r="R3964" i="1"/>
  <c r="R3982" i="1"/>
  <c r="R3989" i="1"/>
  <c r="R4018" i="1"/>
  <c r="R4053" i="1"/>
  <c r="R4067" i="1"/>
  <c r="R4086" i="1"/>
  <c r="R4108" i="1"/>
  <c r="R4118" i="1"/>
  <c r="R4120" i="1"/>
  <c r="R4140" i="1"/>
  <c r="R4146" i="1"/>
  <c r="R4192" i="1"/>
  <c r="R4220" i="1"/>
  <c r="R4260" i="1"/>
  <c r="R4276" i="1"/>
  <c r="R3448" i="1"/>
  <c r="N3473" i="1"/>
  <c r="R3479" i="1"/>
  <c r="R3480" i="1"/>
  <c r="R3502" i="1"/>
  <c r="R3504" i="1"/>
  <c r="R3511" i="1"/>
  <c r="M3540" i="1"/>
  <c r="N3540" i="1" s="1"/>
  <c r="M3542" i="1"/>
  <c r="N3542" i="1" s="1"/>
  <c r="M3556" i="1"/>
  <c r="N3556" i="1" s="1"/>
  <c r="M3558" i="1"/>
  <c r="N3558" i="1" s="1"/>
  <c r="M3597" i="1"/>
  <c r="N3597" i="1" s="1"/>
  <c r="M3599" i="1"/>
  <c r="N3599" i="1" s="1"/>
  <c r="R3630" i="1"/>
  <c r="M3663" i="1"/>
  <c r="N3663" i="1" s="1"/>
  <c r="M3665" i="1"/>
  <c r="N3665" i="1" s="1"/>
  <c r="M3670" i="1"/>
  <c r="N3670" i="1" s="1"/>
  <c r="M3672" i="1"/>
  <c r="N3672" i="1" s="1"/>
  <c r="M3688" i="1"/>
  <c r="N3688" i="1" s="1"/>
  <c r="M3697" i="1"/>
  <c r="N3697" i="1" s="1"/>
  <c r="R3756" i="1"/>
  <c r="R3763" i="1"/>
  <c r="R3782" i="1"/>
  <c r="R3798" i="1"/>
  <c r="R3806" i="1"/>
  <c r="R3813" i="1"/>
  <c r="R3829" i="1"/>
  <c r="R3838" i="1"/>
  <c r="R3846" i="1"/>
  <c r="R3862" i="1"/>
  <c r="R3881" i="1"/>
  <c r="R3884" i="1"/>
  <c r="R3891" i="1"/>
  <c r="R3974" i="1"/>
  <c r="R3988" i="1"/>
  <c r="R4003" i="1"/>
  <c r="R4030" i="1"/>
  <c r="R4038" i="1"/>
  <c r="R4046" i="1"/>
  <c r="R4060" i="1"/>
  <c r="R4066" i="1"/>
  <c r="R4073" i="1"/>
  <c r="R4099" i="1"/>
  <c r="R4131" i="1"/>
  <c r="R4292" i="1"/>
  <c r="M3488" i="1"/>
  <c r="N3488" i="1" s="1"/>
  <c r="R3489" i="1"/>
  <c r="R3505" i="1"/>
  <c r="R3521" i="1"/>
  <c r="R3537" i="1"/>
  <c r="R3553" i="1"/>
  <c r="R3562" i="1"/>
  <c r="R3569" i="1"/>
  <c r="R3578" i="1"/>
  <c r="R3585" i="1"/>
  <c r="R3601" i="1"/>
  <c r="R3617" i="1"/>
  <c r="R3633" i="1"/>
  <c r="R3649" i="1"/>
  <c r="R3665" i="1"/>
  <c r="R3681" i="1"/>
  <c r="R3697" i="1"/>
  <c r="R3713" i="1"/>
  <c r="R3729" i="1"/>
  <c r="R3745" i="1"/>
  <c r="R3761" i="1"/>
  <c r="R3777" i="1"/>
  <c r="R3793" i="1"/>
  <c r="R3809" i="1"/>
  <c r="R3825" i="1"/>
  <c r="R3841" i="1"/>
  <c r="R3857" i="1"/>
  <c r="R3873" i="1"/>
  <c r="R3889" i="1"/>
  <c r="R3905" i="1"/>
  <c r="R3921" i="1"/>
  <c r="R3937" i="1"/>
  <c r="R3953" i="1"/>
  <c r="R3969" i="1"/>
  <c r="R3985" i="1"/>
  <c r="R4017" i="1"/>
  <c r="R4033" i="1"/>
  <c r="R4049" i="1"/>
  <c r="R4065" i="1"/>
  <c r="R4081" i="1"/>
  <c r="R4097" i="1"/>
  <c r="R4113" i="1"/>
  <c r="R4129" i="1"/>
  <c r="R4145" i="1"/>
  <c r="N4157" i="1"/>
  <c r="R4169" i="1"/>
  <c r="R4178" i="1"/>
  <c r="R4181" i="1"/>
  <c r="N4189" i="1"/>
  <c r="R4210" i="1"/>
  <c r="N4221" i="1"/>
  <c r="R4222" i="1"/>
  <c r="R4226" i="1"/>
  <c r="R4242" i="1"/>
  <c r="R4248" i="1"/>
  <c r="M4257" i="1"/>
  <c r="N4257" i="1" s="1"/>
  <c r="N4261" i="1"/>
  <c r="N4284" i="1"/>
  <c r="R4304" i="1"/>
  <c r="M4315" i="1"/>
  <c r="N4315" i="1" s="1"/>
  <c r="R4360" i="1"/>
  <c r="R4362" i="1"/>
  <c r="M4368" i="1"/>
  <c r="N4368" i="1" s="1"/>
  <c r="R4410" i="1"/>
  <c r="M4413" i="1"/>
  <c r="N4413" i="1" s="1"/>
  <c r="R4421" i="1"/>
  <c r="R4490" i="1"/>
  <c r="R4496" i="1"/>
  <c r="R4582" i="1"/>
  <c r="R4588" i="1"/>
  <c r="R4158" i="1"/>
  <c r="R4161" i="1"/>
  <c r="R4173" i="1"/>
  <c r="R4190" i="1"/>
  <c r="R4193" i="1"/>
  <c r="N4202" i="1"/>
  <c r="R4237" i="1"/>
  <c r="M4275" i="1"/>
  <c r="N4275" i="1" s="1"/>
  <c r="R4287" i="1"/>
  <c r="R4300" i="1"/>
  <c r="M4309" i="1"/>
  <c r="N4309" i="1" s="1"/>
  <c r="N4317" i="1"/>
  <c r="M4318" i="1"/>
  <c r="N4318" i="1" s="1"/>
  <c r="R4327" i="1"/>
  <c r="N4331" i="1"/>
  <c r="M4336" i="1"/>
  <c r="N4336" i="1" s="1"/>
  <c r="M4341" i="1"/>
  <c r="N4341" i="1" s="1"/>
  <c r="R4361" i="1"/>
  <c r="R4366" i="1"/>
  <c r="R4384" i="1"/>
  <c r="R4392" i="1"/>
  <c r="R4408" i="1"/>
  <c r="R4416" i="1"/>
  <c r="R4426" i="1"/>
  <c r="R4474" i="1"/>
  <c r="R4508" i="1"/>
  <c r="R4558" i="1"/>
  <c r="R3709" i="1"/>
  <c r="R3725" i="1"/>
  <c r="R3741" i="1"/>
  <c r="R3757" i="1"/>
  <c r="R3773" i="1"/>
  <c r="R3789" i="1"/>
  <c r="R3805" i="1"/>
  <c r="R3821" i="1"/>
  <c r="R3837" i="1"/>
  <c r="R3853" i="1"/>
  <c r="R3869" i="1"/>
  <c r="R3885" i="1"/>
  <c r="R3901" i="1"/>
  <c r="R3917" i="1"/>
  <c r="R3933" i="1"/>
  <c r="R3965" i="1"/>
  <c r="R3981" i="1"/>
  <c r="R3997" i="1"/>
  <c r="R4029" i="1"/>
  <c r="R4045" i="1"/>
  <c r="R4061" i="1"/>
  <c r="R4077" i="1"/>
  <c r="R4093" i="1"/>
  <c r="R4109" i="1"/>
  <c r="R4125" i="1"/>
  <c r="R4141" i="1"/>
  <c r="R4167" i="1"/>
  <c r="R4170" i="1"/>
  <c r="R4207" i="1"/>
  <c r="R4223" i="1"/>
  <c r="M4241" i="1"/>
  <c r="N4241" i="1" s="1"/>
  <c r="R4244" i="1"/>
  <c r="M4273" i="1"/>
  <c r="N4273" i="1" s="1"/>
  <c r="M4296" i="1"/>
  <c r="N4296" i="1" s="1"/>
  <c r="M4298" i="1"/>
  <c r="N4298" i="1" s="1"/>
  <c r="M4321" i="1"/>
  <c r="N4321" i="1" s="1"/>
  <c r="M4335" i="1"/>
  <c r="N4335" i="1" s="1"/>
  <c r="R4352" i="1"/>
  <c r="M4367" i="1"/>
  <c r="N4367" i="1" s="1"/>
  <c r="R4448" i="1"/>
  <c r="R4458" i="1"/>
  <c r="R3675" i="1"/>
  <c r="R3707" i="1"/>
  <c r="R3716" i="1"/>
  <c r="R3723" i="1"/>
  <c r="R3732" i="1"/>
  <c r="R3748" i="1"/>
  <c r="R3764" i="1"/>
  <c r="R3771" i="1"/>
  <c r="R3780" i="1"/>
  <c r="R3796" i="1"/>
  <c r="R3803" i="1"/>
  <c r="R3812" i="1"/>
  <c r="R3828" i="1"/>
  <c r="R3844" i="1"/>
  <c r="R3860" i="1"/>
  <c r="R3876" i="1"/>
  <c r="R3892" i="1"/>
  <c r="R3908" i="1"/>
  <c r="R3924" i="1"/>
  <c r="R3940" i="1"/>
  <c r="R3956" i="1"/>
  <c r="R3972" i="1"/>
  <c r="R4004" i="1"/>
  <c r="R4020" i="1"/>
  <c r="R4052" i="1"/>
  <c r="R4068" i="1"/>
  <c r="R4084" i="1"/>
  <c r="R4100" i="1"/>
  <c r="R4116" i="1"/>
  <c r="R4132" i="1"/>
  <c r="R4148" i="1"/>
  <c r="R4176" i="1"/>
  <c r="R4179" i="1"/>
  <c r="R4200" i="1"/>
  <c r="R4249" i="1"/>
  <c r="R4255" i="1"/>
  <c r="M4264" i="1"/>
  <c r="N4264" i="1" s="1"/>
  <c r="M4266" i="1"/>
  <c r="N4266" i="1" s="1"/>
  <c r="R4290" i="1"/>
  <c r="R4302" i="1"/>
  <c r="R4306" i="1"/>
  <c r="N4323" i="1"/>
  <c r="M4327" i="1"/>
  <c r="N4327" i="1" s="1"/>
  <c r="R4344" i="1"/>
  <c r="R4346" i="1"/>
  <c r="R4354" i="1"/>
  <c r="M4366" i="1"/>
  <c r="N4366" i="1" s="1"/>
  <c r="M4386" i="1"/>
  <c r="N4386" i="1" s="1"/>
  <c r="R4424" i="1"/>
  <c r="N4431" i="1"/>
  <c r="R4442" i="1"/>
  <c r="R4524" i="1"/>
  <c r="R3609" i="1"/>
  <c r="R3625" i="1"/>
  <c r="R3641" i="1"/>
  <c r="R3657" i="1"/>
  <c r="R3673" i="1"/>
  <c r="R3689" i="1"/>
  <c r="R3705" i="1"/>
  <c r="M3713" i="1"/>
  <c r="N3713" i="1" s="1"/>
  <c r="M3720" i="1"/>
  <c r="N3720" i="1" s="1"/>
  <c r="R3721" i="1"/>
  <c r="M3729" i="1"/>
  <c r="N3729" i="1" s="1"/>
  <c r="M3736" i="1"/>
  <c r="N3736" i="1" s="1"/>
  <c r="R3737" i="1"/>
  <c r="M3745" i="1"/>
  <c r="N3745" i="1" s="1"/>
  <c r="M3752" i="1"/>
  <c r="N3752" i="1" s="1"/>
  <c r="R3753" i="1"/>
  <c r="M3761" i="1"/>
  <c r="N3761" i="1" s="1"/>
  <c r="M3768" i="1"/>
  <c r="N3768" i="1" s="1"/>
  <c r="R3769" i="1"/>
  <c r="M3777" i="1"/>
  <c r="N3777" i="1" s="1"/>
  <c r="M3784" i="1"/>
  <c r="N3784" i="1" s="1"/>
  <c r="R3785" i="1"/>
  <c r="M3793" i="1"/>
  <c r="N3793" i="1" s="1"/>
  <c r="M3800" i="1"/>
  <c r="N3800" i="1" s="1"/>
  <c r="R3801" i="1"/>
  <c r="M3809" i="1"/>
  <c r="N3809" i="1" s="1"/>
  <c r="M3816" i="1"/>
  <c r="N3816" i="1" s="1"/>
  <c r="R3817" i="1"/>
  <c r="M3825" i="1"/>
  <c r="N3825" i="1" s="1"/>
  <c r="M3832" i="1"/>
  <c r="N3832" i="1" s="1"/>
  <c r="R3833" i="1"/>
  <c r="M3841" i="1"/>
  <c r="N3841" i="1" s="1"/>
  <c r="M3848" i="1"/>
  <c r="N3848" i="1" s="1"/>
  <c r="R3849" i="1"/>
  <c r="M3857" i="1"/>
  <c r="N3857" i="1" s="1"/>
  <c r="M3864" i="1"/>
  <c r="N3864" i="1" s="1"/>
  <c r="M3873" i="1"/>
  <c r="N3873" i="1" s="1"/>
  <c r="M3880" i="1"/>
  <c r="N3880" i="1" s="1"/>
  <c r="M3889" i="1"/>
  <c r="N3889" i="1" s="1"/>
  <c r="M3896" i="1"/>
  <c r="N3896" i="1" s="1"/>
  <c r="R3897" i="1"/>
  <c r="M3905" i="1"/>
  <c r="N3905" i="1" s="1"/>
  <c r="M3912" i="1"/>
  <c r="N3912" i="1" s="1"/>
  <c r="R3913" i="1"/>
  <c r="M3921" i="1"/>
  <c r="N3921" i="1" s="1"/>
  <c r="M3928" i="1"/>
  <c r="N3928" i="1" s="1"/>
  <c r="R3929" i="1"/>
  <c r="M3937" i="1"/>
  <c r="N3937" i="1" s="1"/>
  <c r="M3944" i="1"/>
  <c r="N3944" i="1" s="1"/>
  <c r="R3945" i="1"/>
  <c r="M3953" i="1"/>
  <c r="N3953" i="1" s="1"/>
  <c r="M3960" i="1"/>
  <c r="N3960" i="1" s="1"/>
  <c r="R3961" i="1"/>
  <c r="M3969" i="1"/>
  <c r="N3969" i="1" s="1"/>
  <c r="M3976" i="1"/>
  <c r="N3976" i="1" s="1"/>
  <c r="R3977" i="1"/>
  <c r="M3985" i="1"/>
  <c r="N3985" i="1" s="1"/>
  <c r="M3992" i="1"/>
  <c r="N3992" i="1" s="1"/>
  <c r="R3993" i="1"/>
  <c r="M4001" i="1"/>
  <c r="N4001" i="1" s="1"/>
  <c r="M4008" i="1"/>
  <c r="N4008" i="1" s="1"/>
  <c r="R4009" i="1"/>
  <c r="M4017" i="1"/>
  <c r="N4017" i="1" s="1"/>
  <c r="M4024" i="1"/>
  <c r="N4024" i="1" s="1"/>
  <c r="R4025" i="1"/>
  <c r="M4033" i="1"/>
  <c r="N4033" i="1" s="1"/>
  <c r="M4040" i="1"/>
  <c r="N4040" i="1" s="1"/>
  <c r="R4041" i="1"/>
  <c r="M4049" i="1"/>
  <c r="N4049" i="1" s="1"/>
  <c r="M4056" i="1"/>
  <c r="N4056" i="1" s="1"/>
  <c r="R4057" i="1"/>
  <c r="M4065" i="1"/>
  <c r="N4065" i="1" s="1"/>
  <c r="M4072" i="1"/>
  <c r="N4072" i="1" s="1"/>
  <c r="M4081" i="1"/>
  <c r="N4081" i="1" s="1"/>
  <c r="M4088" i="1"/>
  <c r="N4088" i="1" s="1"/>
  <c r="R4089" i="1"/>
  <c r="M4097" i="1"/>
  <c r="N4097" i="1" s="1"/>
  <c r="M4104" i="1"/>
  <c r="N4104" i="1" s="1"/>
  <c r="R4105" i="1"/>
  <c r="M4113" i="1"/>
  <c r="N4113" i="1" s="1"/>
  <c r="M4120" i="1"/>
  <c r="N4120" i="1" s="1"/>
  <c r="R4121" i="1"/>
  <c r="M4129" i="1"/>
  <c r="N4129" i="1" s="1"/>
  <c r="M4136" i="1"/>
  <c r="N4136" i="1" s="1"/>
  <c r="R4137" i="1"/>
  <c r="M4145" i="1"/>
  <c r="N4145" i="1" s="1"/>
  <c r="M4152" i="1"/>
  <c r="N4152" i="1" s="1"/>
  <c r="R4153" i="1"/>
  <c r="R4162" i="1"/>
  <c r="R4165" i="1"/>
  <c r="M4169" i="1"/>
  <c r="N4169" i="1" s="1"/>
  <c r="N4178" i="1"/>
  <c r="M4181" i="1"/>
  <c r="N4181" i="1" s="1"/>
  <c r="R4185" i="1"/>
  <c r="R4194" i="1"/>
  <c r="R4197" i="1"/>
  <c r="R4208" i="1"/>
  <c r="N4210" i="1"/>
  <c r="M4218" i="1"/>
  <c r="N4218" i="1" s="1"/>
  <c r="R4224" i="1"/>
  <c r="N4226" i="1"/>
  <c r="R4233" i="1"/>
  <c r="R4245" i="1"/>
  <c r="M4248" i="1"/>
  <c r="N4248" i="1" s="1"/>
  <c r="M4277" i="1"/>
  <c r="N4277" i="1" s="1"/>
  <c r="R4339" i="1"/>
  <c r="R4348" i="1"/>
  <c r="R4400" i="1"/>
  <c r="R4407" i="1"/>
  <c r="M4420" i="1"/>
  <c r="N4420" i="1" s="1"/>
  <c r="M4425" i="1"/>
  <c r="N4425" i="1" s="1"/>
  <c r="N4445" i="1"/>
  <c r="R4572" i="1"/>
  <c r="R4598" i="1"/>
  <c r="R4604" i="1"/>
  <c r="R4662" i="1"/>
  <c r="M3679" i="1"/>
  <c r="N3679" i="1" s="1"/>
  <c r="M3686" i="1"/>
  <c r="N3686" i="1" s="1"/>
  <c r="M3695" i="1"/>
  <c r="N3695" i="1" s="1"/>
  <c r="R3696" i="1"/>
  <c r="M3702" i="1"/>
  <c r="N3702" i="1" s="1"/>
  <c r="M3711" i="1"/>
  <c r="N3711" i="1" s="1"/>
  <c r="M3718" i="1"/>
  <c r="N3718" i="1" s="1"/>
  <c r="M3727" i="1"/>
  <c r="N3727" i="1" s="1"/>
  <c r="M3734" i="1"/>
  <c r="N3734" i="1" s="1"/>
  <c r="M3743" i="1"/>
  <c r="N3743" i="1" s="1"/>
  <c r="R3744" i="1"/>
  <c r="M3750" i="1"/>
  <c r="N3750" i="1" s="1"/>
  <c r="R3751" i="1"/>
  <c r="M3759" i="1"/>
  <c r="N3759" i="1" s="1"/>
  <c r="R3760" i="1"/>
  <c r="M3766" i="1"/>
  <c r="N3766" i="1" s="1"/>
  <c r="R3767" i="1"/>
  <c r="M3775" i="1"/>
  <c r="N3775" i="1" s="1"/>
  <c r="R3776" i="1"/>
  <c r="M3782" i="1"/>
  <c r="N3782" i="1" s="1"/>
  <c r="R3783" i="1"/>
  <c r="M3791" i="1"/>
  <c r="N3791" i="1" s="1"/>
  <c r="R3792" i="1"/>
  <c r="M3798" i="1"/>
  <c r="N3798" i="1" s="1"/>
  <c r="R3799" i="1"/>
  <c r="M3807" i="1"/>
  <c r="N3807" i="1" s="1"/>
  <c r="R3808" i="1"/>
  <c r="M3814" i="1"/>
  <c r="N3814" i="1" s="1"/>
  <c r="R3815" i="1"/>
  <c r="M3823" i="1"/>
  <c r="N3823" i="1" s="1"/>
  <c r="R3824" i="1"/>
  <c r="M3830" i="1"/>
  <c r="N3830" i="1" s="1"/>
  <c r="R3831" i="1"/>
  <c r="M3839" i="1"/>
  <c r="N3839" i="1" s="1"/>
  <c r="R3840" i="1"/>
  <c r="M3846" i="1"/>
  <c r="N3846" i="1" s="1"/>
  <c r="R3847" i="1"/>
  <c r="M3855" i="1"/>
  <c r="N3855" i="1" s="1"/>
  <c r="R3856" i="1"/>
  <c r="M3862" i="1"/>
  <c r="N3862" i="1" s="1"/>
  <c r="M3871" i="1"/>
  <c r="N3871" i="1" s="1"/>
  <c r="R3872" i="1"/>
  <c r="M3878" i="1"/>
  <c r="N3878" i="1" s="1"/>
  <c r="R3879" i="1"/>
  <c r="M3887" i="1"/>
  <c r="N3887" i="1" s="1"/>
  <c r="R3888" i="1"/>
  <c r="M3894" i="1"/>
  <c r="N3894" i="1" s="1"/>
  <c r="R3895" i="1"/>
  <c r="M3903" i="1"/>
  <c r="N3903" i="1" s="1"/>
  <c r="R3904" i="1"/>
  <c r="M3910" i="1"/>
  <c r="N3910" i="1" s="1"/>
  <c r="R3911" i="1"/>
  <c r="M3919" i="1"/>
  <c r="N3919" i="1" s="1"/>
  <c r="R3920" i="1"/>
  <c r="M3926" i="1"/>
  <c r="N3926" i="1" s="1"/>
  <c r="R3927" i="1"/>
  <c r="M3935" i="1"/>
  <c r="N3935" i="1" s="1"/>
  <c r="M3942" i="1"/>
  <c r="N3942" i="1" s="1"/>
  <c r="R3943" i="1"/>
  <c r="M3951" i="1"/>
  <c r="N3951" i="1" s="1"/>
  <c r="M3958" i="1"/>
  <c r="N3958" i="1" s="1"/>
  <c r="R3959" i="1"/>
  <c r="M3967" i="1"/>
  <c r="N3967" i="1" s="1"/>
  <c r="R3968" i="1"/>
  <c r="M3974" i="1"/>
  <c r="N3974" i="1" s="1"/>
  <c r="R3975" i="1"/>
  <c r="M3983" i="1"/>
  <c r="N3983" i="1" s="1"/>
  <c r="R3984" i="1"/>
  <c r="M3990" i="1"/>
  <c r="N3990" i="1" s="1"/>
  <c r="R3991" i="1"/>
  <c r="M3999" i="1"/>
  <c r="N3999" i="1" s="1"/>
  <c r="R4000" i="1"/>
  <c r="M4006" i="1"/>
  <c r="N4006" i="1" s="1"/>
  <c r="R4007" i="1"/>
  <c r="M4015" i="1"/>
  <c r="N4015" i="1" s="1"/>
  <c r="R4016" i="1"/>
  <c r="M4022" i="1"/>
  <c r="N4022" i="1" s="1"/>
  <c r="R4023" i="1"/>
  <c r="M4031" i="1"/>
  <c r="N4031" i="1" s="1"/>
  <c r="M4038" i="1"/>
  <c r="N4038" i="1" s="1"/>
  <c r="R4039" i="1"/>
  <c r="M4047" i="1"/>
  <c r="N4047" i="1" s="1"/>
  <c r="R4048" i="1"/>
  <c r="M4054" i="1"/>
  <c r="N4054" i="1" s="1"/>
  <c r="R4055" i="1"/>
  <c r="M4063" i="1"/>
  <c r="N4063" i="1" s="1"/>
  <c r="M4070" i="1"/>
  <c r="N4070" i="1" s="1"/>
  <c r="R4071" i="1"/>
  <c r="M4079" i="1"/>
  <c r="N4079" i="1" s="1"/>
  <c r="R4080" i="1"/>
  <c r="M4086" i="1"/>
  <c r="N4086" i="1" s="1"/>
  <c r="R4087" i="1"/>
  <c r="M4095" i="1"/>
  <c r="N4095" i="1" s="1"/>
  <c r="R4096" i="1"/>
  <c r="M4102" i="1"/>
  <c r="N4102" i="1" s="1"/>
  <c r="R4103" i="1"/>
  <c r="M4111" i="1"/>
  <c r="N4111" i="1" s="1"/>
  <c r="R4112" i="1"/>
  <c r="M4118" i="1"/>
  <c r="N4118" i="1" s="1"/>
  <c r="R4119" i="1"/>
  <c r="M4127" i="1"/>
  <c r="N4127" i="1" s="1"/>
  <c r="R4128" i="1"/>
  <c r="M4134" i="1"/>
  <c r="N4134" i="1" s="1"/>
  <c r="R4135" i="1"/>
  <c r="M4143" i="1"/>
  <c r="N4143" i="1" s="1"/>
  <c r="R4144" i="1"/>
  <c r="M4150" i="1"/>
  <c r="N4150" i="1" s="1"/>
  <c r="R4151" i="1"/>
  <c r="N4155" i="1"/>
  <c r="M4164" i="1"/>
  <c r="N4164" i="1" s="1"/>
  <c r="R4168" i="1"/>
  <c r="R4174" i="1"/>
  <c r="M4184" i="1"/>
  <c r="N4184" i="1" s="1"/>
  <c r="N4187" i="1"/>
  <c r="N4203" i="1"/>
  <c r="R4213" i="1"/>
  <c r="R4229" i="1"/>
  <c r="M4232" i="1"/>
  <c r="N4232" i="1" s="1"/>
  <c r="R4241" i="1"/>
  <c r="M4243" i="1"/>
  <c r="N4243" i="1" s="1"/>
  <c r="R4256" i="1"/>
  <c r="R4258" i="1"/>
  <c r="R4259" i="1"/>
  <c r="R4273" i="1"/>
  <c r="R4281" i="1"/>
  <c r="M4291" i="1"/>
  <c r="N4291" i="1" s="1"/>
  <c r="M4297" i="1"/>
  <c r="N4297" i="1" s="1"/>
  <c r="M4300" i="1"/>
  <c r="N4300" i="1" s="1"/>
  <c r="M4303" i="1"/>
  <c r="N4303" i="1" s="1"/>
  <c r="R4312" i="1"/>
  <c r="R4321" i="1"/>
  <c r="M4326" i="1"/>
  <c r="N4326" i="1" s="1"/>
  <c r="M4333" i="1"/>
  <c r="N4333" i="1" s="1"/>
  <c r="M4349" i="1"/>
  <c r="N4349" i="1" s="1"/>
  <c r="M4374" i="1"/>
  <c r="N4374" i="1" s="1"/>
  <c r="R4380" i="1"/>
  <c r="M4382" i="1"/>
  <c r="N4382" i="1" s="1"/>
  <c r="N4385" i="1"/>
  <c r="N4395" i="1"/>
  <c r="R4432" i="1"/>
  <c r="R4476" i="1"/>
  <c r="M3613" i="1"/>
  <c r="N3613" i="1" s="1"/>
  <c r="M3620" i="1"/>
  <c r="N3620" i="1" s="1"/>
  <c r="M3629" i="1"/>
  <c r="N3629" i="1" s="1"/>
  <c r="M3636" i="1"/>
  <c r="N3636" i="1" s="1"/>
  <c r="M3645" i="1"/>
  <c r="N3645" i="1" s="1"/>
  <c r="M3652" i="1"/>
  <c r="N3652" i="1" s="1"/>
  <c r="M3661" i="1"/>
  <c r="N3661" i="1" s="1"/>
  <c r="M3668" i="1"/>
  <c r="N3668" i="1" s="1"/>
  <c r="M3677" i="1"/>
  <c r="N3677" i="1" s="1"/>
  <c r="M3684" i="1"/>
  <c r="N3684" i="1" s="1"/>
  <c r="M3693" i="1"/>
  <c r="N3693" i="1" s="1"/>
  <c r="M3700" i="1"/>
  <c r="N3700" i="1" s="1"/>
  <c r="M3709" i="1"/>
  <c r="N3709" i="1" s="1"/>
  <c r="M3716" i="1"/>
  <c r="N3716" i="1" s="1"/>
  <c r="M3725" i="1"/>
  <c r="N3725" i="1" s="1"/>
  <c r="M3732" i="1"/>
  <c r="N3732" i="1" s="1"/>
  <c r="M3741" i="1"/>
  <c r="N3741" i="1" s="1"/>
  <c r="M3748" i="1"/>
  <c r="N3748" i="1" s="1"/>
  <c r="M3757" i="1"/>
  <c r="N3757" i="1" s="1"/>
  <c r="M3764" i="1"/>
  <c r="N3764" i="1" s="1"/>
  <c r="M3773" i="1"/>
  <c r="N3773" i="1" s="1"/>
  <c r="M3780" i="1"/>
  <c r="N3780" i="1" s="1"/>
  <c r="M3789" i="1"/>
  <c r="N3789" i="1" s="1"/>
  <c r="M3796" i="1"/>
  <c r="N3796" i="1" s="1"/>
  <c r="M3805" i="1"/>
  <c r="N3805" i="1" s="1"/>
  <c r="M3812" i="1"/>
  <c r="N3812" i="1" s="1"/>
  <c r="M3821" i="1"/>
  <c r="N3821" i="1" s="1"/>
  <c r="M3828" i="1"/>
  <c r="N3828" i="1" s="1"/>
  <c r="M3837" i="1"/>
  <c r="N3837" i="1" s="1"/>
  <c r="M3844" i="1"/>
  <c r="N3844" i="1" s="1"/>
  <c r="M3853" i="1"/>
  <c r="N3853" i="1" s="1"/>
  <c r="M3860" i="1"/>
  <c r="N3860" i="1" s="1"/>
  <c r="M3869" i="1"/>
  <c r="N3869" i="1" s="1"/>
  <c r="M3876" i="1"/>
  <c r="N3876" i="1" s="1"/>
  <c r="M3885" i="1"/>
  <c r="N3885" i="1" s="1"/>
  <c r="M3892" i="1"/>
  <c r="N3892" i="1" s="1"/>
  <c r="M3901" i="1"/>
  <c r="N3901" i="1" s="1"/>
  <c r="M3908" i="1"/>
  <c r="N3908" i="1" s="1"/>
  <c r="M3917" i="1"/>
  <c r="N3917" i="1" s="1"/>
  <c r="M3924" i="1"/>
  <c r="N3924" i="1" s="1"/>
  <c r="M3933" i="1"/>
  <c r="N3933" i="1" s="1"/>
  <c r="M3940" i="1"/>
  <c r="N3940" i="1" s="1"/>
  <c r="M3949" i="1"/>
  <c r="N3949" i="1" s="1"/>
  <c r="M3956" i="1"/>
  <c r="N3956" i="1" s="1"/>
  <c r="M3965" i="1"/>
  <c r="N3965" i="1" s="1"/>
  <c r="M3972" i="1"/>
  <c r="N3972" i="1" s="1"/>
  <c r="M3981" i="1"/>
  <c r="N3981" i="1" s="1"/>
  <c r="M3988" i="1"/>
  <c r="N3988" i="1" s="1"/>
  <c r="M3997" i="1"/>
  <c r="N3997" i="1" s="1"/>
  <c r="M4004" i="1"/>
  <c r="N4004" i="1" s="1"/>
  <c r="M4013" i="1"/>
  <c r="N4013" i="1" s="1"/>
  <c r="M4020" i="1"/>
  <c r="N4020" i="1" s="1"/>
  <c r="M4029" i="1"/>
  <c r="N4029" i="1" s="1"/>
  <c r="M4036" i="1"/>
  <c r="N4036" i="1" s="1"/>
  <c r="M4045" i="1"/>
  <c r="N4045" i="1" s="1"/>
  <c r="M4052" i="1"/>
  <c r="N4052" i="1" s="1"/>
  <c r="M4061" i="1"/>
  <c r="N4061" i="1" s="1"/>
  <c r="M4068" i="1"/>
  <c r="N4068" i="1" s="1"/>
  <c r="M4077" i="1"/>
  <c r="N4077" i="1" s="1"/>
  <c r="M4084" i="1"/>
  <c r="N4084" i="1" s="1"/>
  <c r="M4093" i="1"/>
  <c r="N4093" i="1" s="1"/>
  <c r="M4100" i="1"/>
  <c r="N4100" i="1" s="1"/>
  <c r="M4109" i="1"/>
  <c r="N4109" i="1" s="1"/>
  <c r="M4116" i="1"/>
  <c r="N4116" i="1" s="1"/>
  <c r="R4117" i="1"/>
  <c r="M4125" i="1"/>
  <c r="N4125" i="1" s="1"/>
  <c r="M4132" i="1"/>
  <c r="N4132" i="1" s="1"/>
  <c r="M4141" i="1"/>
  <c r="N4141" i="1" s="1"/>
  <c r="M4148" i="1"/>
  <c r="N4148" i="1" s="1"/>
  <c r="R4149" i="1"/>
  <c r="R4154" i="1"/>
  <c r="M4161" i="1"/>
  <c r="N4161" i="1" s="1"/>
  <c r="M4170" i="1"/>
  <c r="N4170" i="1" s="1"/>
  <c r="M4173" i="1"/>
  <c r="N4173" i="1" s="1"/>
  <c r="M4176" i="1"/>
  <c r="N4176" i="1" s="1"/>
  <c r="M4182" i="1"/>
  <c r="N4182" i="1" s="1"/>
  <c r="R4183" i="1"/>
  <c r="M4193" i="1"/>
  <c r="N4193" i="1" s="1"/>
  <c r="R4201" i="1"/>
  <c r="M4204" i="1"/>
  <c r="N4204" i="1" s="1"/>
  <c r="M4207" i="1"/>
  <c r="N4207" i="1" s="1"/>
  <c r="M4211" i="1"/>
  <c r="N4211" i="1" s="1"/>
  <c r="N4219" i="1"/>
  <c r="M4223" i="1"/>
  <c r="N4223" i="1" s="1"/>
  <c r="M4227" i="1"/>
  <c r="N4227" i="1" s="1"/>
  <c r="N4234" i="1"/>
  <c r="R4240" i="1"/>
  <c r="M4265" i="1"/>
  <c r="N4265" i="1" s="1"/>
  <c r="M4268" i="1"/>
  <c r="N4268" i="1" s="1"/>
  <c r="M4280" i="1"/>
  <c r="N4280" i="1" s="1"/>
  <c r="M4282" i="1"/>
  <c r="N4282" i="1" s="1"/>
  <c r="R4284" i="1"/>
  <c r="M4289" i="1"/>
  <c r="N4289" i="1" s="1"/>
  <c r="N4293" i="1"/>
  <c r="R4298" i="1"/>
  <c r="R4308" i="1"/>
  <c r="R4314" i="1"/>
  <c r="R4315" i="1"/>
  <c r="R4328" i="1"/>
  <c r="R4330" i="1"/>
  <c r="R4332" i="1"/>
  <c r="R4368" i="1"/>
  <c r="R4411" i="1"/>
  <c r="R4446" i="1"/>
  <c r="R4480" i="1"/>
  <c r="R4522" i="1"/>
  <c r="R4566" i="1"/>
  <c r="R4614" i="1"/>
  <c r="R4163" i="1"/>
  <c r="N4180" i="1"/>
  <c r="R4195" i="1"/>
  <c r="N4205" i="1"/>
  <c r="R4217" i="1"/>
  <c r="M4250" i="1"/>
  <c r="N4250" i="1" s="1"/>
  <c r="M4259" i="1"/>
  <c r="N4259" i="1" s="1"/>
  <c r="N4260" i="1"/>
  <c r="N4269" i="1"/>
  <c r="R4272" i="1"/>
  <c r="R4274" i="1"/>
  <c r="R4275" i="1"/>
  <c r="R4277" i="1"/>
  <c r="R4285" i="1"/>
  <c r="R4295" i="1"/>
  <c r="N4302" i="1"/>
  <c r="M4306" i="1"/>
  <c r="N4306" i="1" s="1"/>
  <c r="M4312" i="1"/>
  <c r="N4312" i="1" s="1"/>
  <c r="R4323" i="1"/>
  <c r="R4341" i="1"/>
  <c r="M4342" i="1"/>
  <c r="N4342" i="1" s="1"/>
  <c r="M4345" i="1"/>
  <c r="N4345" i="1" s="1"/>
  <c r="R4460" i="1"/>
  <c r="R4440" i="1"/>
  <c r="M4446" i="1"/>
  <c r="N4446" i="1" s="1"/>
  <c r="M4480" i="1"/>
  <c r="N4480" i="1" s="1"/>
  <c r="R4492" i="1"/>
  <c r="R4498" i="1"/>
  <c r="M4521" i="1"/>
  <c r="N4521" i="1" s="1"/>
  <c r="R4542" i="1"/>
  <c r="R4552" i="1"/>
  <c r="R4568" i="1"/>
  <c r="M4623" i="1"/>
  <c r="N4623" i="1" s="1"/>
  <c r="M4634" i="1"/>
  <c r="N4634" i="1" s="1"/>
  <c r="R4642" i="1"/>
  <c r="R4700" i="1"/>
  <c r="R4764" i="1"/>
  <c r="R4806" i="1"/>
  <c r="R4888" i="1"/>
  <c r="R4936" i="1"/>
  <c r="R4968" i="1"/>
  <c r="R4972" i="1"/>
  <c r="R4998" i="1"/>
  <c r="R5196" i="1"/>
  <c r="R5244" i="1"/>
  <c r="R5308" i="1"/>
  <c r="R5322" i="1"/>
  <c r="R5386" i="1"/>
  <c r="R5400" i="1"/>
  <c r="R5422" i="1"/>
  <c r="R5432" i="1"/>
  <c r="R5446" i="1"/>
  <c r="R5466" i="1"/>
  <c r="R5538" i="1"/>
  <c r="R5556" i="1"/>
  <c r="R5564" i="1"/>
  <c r="R5626" i="1"/>
  <c r="R5634" i="1"/>
  <c r="R5642" i="1"/>
  <c r="R5650" i="1"/>
  <c r="R5726" i="1"/>
  <c r="R5842" i="1"/>
  <c r="R4303" i="1"/>
  <c r="N4320" i="1"/>
  <c r="N4325" i="1"/>
  <c r="M4334" i="1"/>
  <c r="N4334" i="1" s="1"/>
  <c r="R4335" i="1"/>
  <c r="R4342" i="1"/>
  <c r="R4349" i="1"/>
  <c r="M4359" i="1"/>
  <c r="N4359" i="1" s="1"/>
  <c r="R4389" i="1"/>
  <c r="N4400" i="1"/>
  <c r="N4405" i="1"/>
  <c r="M4414" i="1"/>
  <c r="N4414" i="1" s="1"/>
  <c r="R4415" i="1"/>
  <c r="R4422" i="1"/>
  <c r="R4423" i="1"/>
  <c r="R4433" i="1"/>
  <c r="M4439" i="1"/>
  <c r="N4439" i="1" s="1"/>
  <c r="R4441" i="1"/>
  <c r="M4462" i="1"/>
  <c r="N4462" i="1" s="1"/>
  <c r="R4464" i="1"/>
  <c r="R4469" i="1"/>
  <c r="R4486" i="1"/>
  <c r="R4504" i="1"/>
  <c r="R4510" i="1"/>
  <c r="N4514" i="1"/>
  <c r="R4523" i="1"/>
  <c r="R4546" i="1"/>
  <c r="M4570" i="1"/>
  <c r="N4570" i="1" s="1"/>
  <c r="R4584" i="1"/>
  <c r="R4600" i="1"/>
  <c r="R4632" i="1"/>
  <c r="M4644" i="1"/>
  <c r="N4644" i="1" s="1"/>
  <c r="R4664" i="1"/>
  <c r="M4665" i="1"/>
  <c r="N4665" i="1" s="1"/>
  <c r="R4668" i="1"/>
  <c r="R4690" i="1"/>
  <c r="R4696" i="1"/>
  <c r="R4730" i="1"/>
  <c r="R4754" i="1"/>
  <c r="R4760" i="1"/>
  <c r="R4780" i="1"/>
  <c r="R4828" i="1"/>
  <c r="R4860" i="1"/>
  <c r="R4874" i="1"/>
  <c r="R4886" i="1"/>
  <c r="R4934" i="1"/>
  <c r="R4954" i="1"/>
  <c r="R4966" i="1"/>
  <c r="R5044" i="1"/>
  <c r="R5082" i="1"/>
  <c r="R5132" i="1"/>
  <c r="R5164" i="1"/>
  <c r="R5178" i="1"/>
  <c r="R5192" i="1"/>
  <c r="R5240" i="1"/>
  <c r="R5252" i="1"/>
  <c r="R5258" i="1"/>
  <c r="R5272" i="1"/>
  <c r="R5276" i="1"/>
  <c r="R5286" i="1"/>
  <c r="R5294" i="1"/>
  <c r="R5336" i="1"/>
  <c r="R5366" i="1"/>
  <c r="R5374" i="1"/>
  <c r="R5426" i="1"/>
  <c r="R5490" i="1"/>
  <c r="R5498" i="1"/>
  <c r="R5506" i="1"/>
  <c r="R5514" i="1"/>
  <c r="R5516" i="1"/>
  <c r="R5686" i="1"/>
  <c r="R5710" i="1"/>
  <c r="R5778" i="1"/>
  <c r="R4401" i="1"/>
  <c r="M4407" i="1"/>
  <c r="N4407" i="1" s="1"/>
  <c r="R4429" i="1"/>
  <c r="R4430" i="1"/>
  <c r="M4432" i="1"/>
  <c r="N4432" i="1" s="1"/>
  <c r="R4444" i="1"/>
  <c r="R4451" i="1"/>
  <c r="N4453" i="1"/>
  <c r="R4456" i="1"/>
  <c r="M4461" i="1"/>
  <c r="N4461" i="1" s="1"/>
  <c r="M4479" i="1"/>
  <c r="N4479" i="1" s="1"/>
  <c r="M4484" i="1"/>
  <c r="N4484" i="1" s="1"/>
  <c r="R4488" i="1"/>
  <c r="M4491" i="1"/>
  <c r="N4491" i="1" s="1"/>
  <c r="R4493" i="1"/>
  <c r="R4515" i="1"/>
  <c r="R4525" i="1"/>
  <c r="R4550" i="1"/>
  <c r="R4556" i="1"/>
  <c r="M4565" i="1"/>
  <c r="N4565" i="1" s="1"/>
  <c r="M4581" i="1"/>
  <c r="N4581" i="1" s="1"/>
  <c r="M4586" i="1"/>
  <c r="N4586" i="1" s="1"/>
  <c r="M4602" i="1"/>
  <c r="N4602" i="1" s="1"/>
  <c r="R4610" i="1"/>
  <c r="M4633" i="1"/>
  <c r="N4633" i="1" s="1"/>
  <c r="R4646" i="1"/>
  <c r="R4694" i="1"/>
  <c r="R4706" i="1"/>
  <c r="R4758" i="1"/>
  <c r="R4770" i="1"/>
  <c r="R4776" i="1"/>
  <c r="R4796" i="1"/>
  <c r="R4824" i="1"/>
  <c r="R4856" i="1"/>
  <c r="R4924" i="1"/>
  <c r="R5020" i="1"/>
  <c r="R5032" i="1"/>
  <c r="R5036" i="1"/>
  <c r="R5068" i="1"/>
  <c r="R5100" i="1"/>
  <c r="R5128" i="1"/>
  <c r="R5158" i="1"/>
  <c r="R5160" i="1"/>
  <c r="R5190" i="1"/>
  <c r="R5238" i="1"/>
  <c r="R5270" i="1"/>
  <c r="R5290" i="1"/>
  <c r="R5304" i="1"/>
  <c r="R5356" i="1"/>
  <c r="R5370" i="1"/>
  <c r="R5398" i="1"/>
  <c r="R5430" i="1"/>
  <c r="R5474" i="1"/>
  <c r="R5480" i="1"/>
  <c r="R5496" i="1"/>
  <c r="R5504" i="1"/>
  <c r="R5512" i="1"/>
  <c r="R5536" i="1"/>
  <c r="R5546" i="1"/>
  <c r="R5584" i="1"/>
  <c r="R5808" i="1"/>
  <c r="R4412" i="1"/>
  <c r="R4419" i="1"/>
  <c r="M4455" i="1"/>
  <c r="N4455" i="1" s="1"/>
  <c r="R4499" i="1"/>
  <c r="M4503" i="1"/>
  <c r="N4503" i="1" s="1"/>
  <c r="R4506" i="1"/>
  <c r="R4536" i="1"/>
  <c r="R4540" i="1"/>
  <c r="M4548" i="1"/>
  <c r="N4548" i="1" s="1"/>
  <c r="M4551" i="1"/>
  <c r="N4551" i="1" s="1"/>
  <c r="M4597" i="1"/>
  <c r="N4597" i="1" s="1"/>
  <c r="M4612" i="1"/>
  <c r="N4612" i="1" s="1"/>
  <c r="M4639" i="1"/>
  <c r="N4639" i="1" s="1"/>
  <c r="R4712" i="1"/>
  <c r="R4774" i="1"/>
  <c r="R4786" i="1"/>
  <c r="R4792" i="1"/>
  <c r="R4822" i="1"/>
  <c r="R4854" i="1"/>
  <c r="R4908" i="1"/>
  <c r="R4918" i="1"/>
  <c r="R4988" i="1"/>
  <c r="R5016" i="1"/>
  <c r="R5074" i="1"/>
  <c r="R5096" i="1"/>
  <c r="R5126" i="1"/>
  <c r="R5324" i="1"/>
  <c r="R5342" i="1"/>
  <c r="R5388" i="1"/>
  <c r="R5402" i="1"/>
  <c r="R5406" i="1"/>
  <c r="R5416" i="1"/>
  <c r="R5434" i="1"/>
  <c r="R5468" i="1"/>
  <c r="R5478" i="1"/>
  <c r="R5524" i="1"/>
  <c r="R5662" i="1"/>
  <c r="R5694" i="1"/>
  <c r="R5734" i="1"/>
  <c r="R5756" i="1"/>
  <c r="R5772" i="1"/>
  <c r="R5785" i="1"/>
  <c r="R5938" i="1"/>
  <c r="M4350" i="1"/>
  <c r="N4350" i="1" s="1"/>
  <c r="R4351" i="1"/>
  <c r="R4369" i="1"/>
  <c r="M4375" i="1"/>
  <c r="N4375" i="1" s="1"/>
  <c r="M4381" i="1"/>
  <c r="N4381" i="1" s="1"/>
  <c r="M4388" i="1"/>
  <c r="N4388" i="1" s="1"/>
  <c r="M4393" i="1"/>
  <c r="N4393" i="1" s="1"/>
  <c r="N4396" i="1"/>
  <c r="M4411" i="1"/>
  <c r="N4411" i="1" s="1"/>
  <c r="N4421" i="1"/>
  <c r="R4427" i="1"/>
  <c r="R4434" i="1"/>
  <c r="M4447" i="1"/>
  <c r="N4447" i="1" s="1"/>
  <c r="M4464" i="1"/>
  <c r="N4464" i="1" s="1"/>
  <c r="M4468" i="1"/>
  <c r="N4468" i="1" s="1"/>
  <c r="R4472" i="1"/>
  <c r="M4475" i="1"/>
  <c r="N4475" i="1" s="1"/>
  <c r="R4483" i="1"/>
  <c r="M4487" i="1"/>
  <c r="N4487" i="1" s="1"/>
  <c r="M4498" i="1"/>
  <c r="N4498" i="1" s="1"/>
  <c r="M4502" i="1"/>
  <c r="N4502" i="1" s="1"/>
  <c r="M4505" i="1"/>
  <c r="N4505" i="1" s="1"/>
  <c r="M4510" i="1"/>
  <c r="N4510" i="1" s="1"/>
  <c r="R4511" i="1"/>
  <c r="M4526" i="1"/>
  <c r="N4526" i="1" s="1"/>
  <c r="M4528" i="1"/>
  <c r="N4528" i="1" s="1"/>
  <c r="R4532" i="1"/>
  <c r="R4534" i="1"/>
  <c r="R4538" i="1"/>
  <c r="M4554" i="1"/>
  <c r="N4554" i="1" s="1"/>
  <c r="M4557" i="1"/>
  <c r="N4557" i="1" s="1"/>
  <c r="M4564" i="1"/>
  <c r="N4564" i="1" s="1"/>
  <c r="M4569" i="1"/>
  <c r="N4569" i="1" s="1"/>
  <c r="M4576" i="1"/>
  <c r="N4576" i="1" s="1"/>
  <c r="M4580" i="1"/>
  <c r="N4580" i="1" s="1"/>
  <c r="R4648" i="1"/>
  <c r="M4650" i="1"/>
  <c r="N4650" i="1" s="1"/>
  <c r="R4658" i="1"/>
  <c r="R4674" i="1"/>
  <c r="M4676" i="1"/>
  <c r="N4676" i="1" s="1"/>
  <c r="R4732" i="1"/>
  <c r="R4790" i="1"/>
  <c r="R4876" i="1"/>
  <c r="R4890" i="1"/>
  <c r="R4904" i="1"/>
  <c r="R4938" i="1"/>
  <c r="R4956" i="1"/>
  <c r="R4970" i="1"/>
  <c r="R4984" i="1"/>
  <c r="R5030" i="1"/>
  <c r="R5048" i="1"/>
  <c r="R5064" i="1"/>
  <c r="R5084" i="1"/>
  <c r="R5094" i="1"/>
  <c r="R5180" i="1"/>
  <c r="R5260" i="1"/>
  <c r="R5302" i="1"/>
  <c r="R5310" i="1"/>
  <c r="R5338" i="1"/>
  <c r="R5352" i="1"/>
  <c r="R5410" i="1"/>
  <c r="R5592" i="1"/>
  <c r="R5614" i="1"/>
  <c r="R5622" i="1"/>
  <c r="R5742" i="1"/>
  <c r="R5754" i="1"/>
  <c r="R5784" i="1"/>
  <c r="R4267" i="1"/>
  <c r="R4283" i="1"/>
  <c r="R4299" i="1"/>
  <c r="R4319" i="1"/>
  <c r="R4337" i="1"/>
  <c r="M4343" i="1"/>
  <c r="N4343" i="1" s="1"/>
  <c r="R4358" i="1"/>
  <c r="R4365" i="1"/>
  <c r="R4387" i="1"/>
  <c r="R4395" i="1"/>
  <c r="R4402" i="1"/>
  <c r="M4415" i="1"/>
  <c r="N4415" i="1" s="1"/>
  <c r="R4417" i="1"/>
  <c r="M4422" i="1"/>
  <c r="N4422" i="1" s="1"/>
  <c r="M4423" i="1"/>
  <c r="N4423" i="1" s="1"/>
  <c r="M4430" i="1"/>
  <c r="N4430" i="1" s="1"/>
  <c r="R4431" i="1"/>
  <c r="R4438" i="1"/>
  <c r="R4445" i="1"/>
  <c r="M4448" i="1"/>
  <c r="N4448" i="1" s="1"/>
  <c r="M4459" i="1"/>
  <c r="N4459" i="1" s="1"/>
  <c r="M4463" i="1"/>
  <c r="N4463" i="1" s="1"/>
  <c r="M4482" i="1"/>
  <c r="N4482" i="1" s="1"/>
  <c r="M4486" i="1"/>
  <c r="N4486" i="1" s="1"/>
  <c r="M4489" i="1"/>
  <c r="N4489" i="1" s="1"/>
  <c r="M4494" i="1"/>
  <c r="N4494" i="1" s="1"/>
  <c r="R4495" i="1"/>
  <c r="M4509" i="1"/>
  <c r="N4509" i="1" s="1"/>
  <c r="R4518" i="1"/>
  <c r="R4520" i="1"/>
  <c r="M4523" i="1"/>
  <c r="N4523" i="1" s="1"/>
  <c r="M4541" i="1"/>
  <c r="N4541" i="1" s="1"/>
  <c r="R4574" i="1"/>
  <c r="M4585" i="1"/>
  <c r="N4585" i="1" s="1"/>
  <c r="M4592" i="1"/>
  <c r="N4592" i="1" s="1"/>
  <c r="M4596" i="1"/>
  <c r="N4596" i="1" s="1"/>
  <c r="M4601" i="1"/>
  <c r="N4601" i="1" s="1"/>
  <c r="N4611" i="1"/>
  <c r="M4618" i="1"/>
  <c r="N4618" i="1" s="1"/>
  <c r="R4626" i="1"/>
  <c r="M4649" i="1"/>
  <c r="N4649" i="1" s="1"/>
  <c r="M4660" i="1"/>
  <c r="N4660" i="1" s="1"/>
  <c r="R4722" i="1"/>
  <c r="R4728" i="1"/>
  <c r="R4844" i="1"/>
  <c r="R4872" i="1"/>
  <c r="R4902" i="1"/>
  <c r="R4952" i="1"/>
  <c r="R4982" i="1"/>
  <c r="R5062" i="1"/>
  <c r="R5080" i="1"/>
  <c r="R5116" i="1"/>
  <c r="R5148" i="1"/>
  <c r="R5176" i="1"/>
  <c r="R5206" i="1"/>
  <c r="R5212" i="1"/>
  <c r="R5228" i="1"/>
  <c r="R5256" i="1"/>
  <c r="R5292" i="1"/>
  <c r="R5306" i="1"/>
  <c r="R5320" i="1"/>
  <c r="R5372" i="1"/>
  <c r="R5384" i="1"/>
  <c r="R5414" i="1"/>
  <c r="R5464" i="1"/>
  <c r="R5482" i="1"/>
  <c r="R5486" i="1"/>
  <c r="R5532" i="1"/>
  <c r="R5552" i="1"/>
  <c r="R5560" i="1"/>
  <c r="R5568" i="1"/>
  <c r="R5630" i="1"/>
  <c r="R5638" i="1"/>
  <c r="R5646" i="1"/>
  <c r="R5670" i="1"/>
  <c r="R5718" i="1"/>
  <c r="R5764" i="1"/>
  <c r="R5788" i="1"/>
  <c r="R4305" i="1"/>
  <c r="R4311" i="1"/>
  <c r="N4313" i="1"/>
  <c r="R4326" i="1"/>
  <c r="R4333" i="1"/>
  <c r="R4334" i="1"/>
  <c r="M4356" i="1"/>
  <c r="N4356" i="1" s="1"/>
  <c r="M4361" i="1"/>
  <c r="N4361" i="1" s="1"/>
  <c r="N4364" i="1"/>
  <c r="R4373" i="1"/>
  <c r="M4379" i="1"/>
  <c r="N4379" i="1" s="1"/>
  <c r="N4384" i="1"/>
  <c r="N4389" i="1"/>
  <c r="M4398" i="1"/>
  <c r="N4398" i="1" s="1"/>
  <c r="R4399" i="1"/>
  <c r="R4406" i="1"/>
  <c r="R4413" i="1"/>
  <c r="R4414" i="1"/>
  <c r="M4416" i="1"/>
  <c r="N4416" i="1" s="1"/>
  <c r="M4429" i="1"/>
  <c r="N4429" i="1" s="1"/>
  <c r="M4436" i="1"/>
  <c r="N4436" i="1" s="1"/>
  <c r="M4441" i="1"/>
  <c r="N4441" i="1" s="1"/>
  <c r="N4444" i="1"/>
  <c r="N4457" i="1"/>
  <c r="R4461" i="1"/>
  <c r="R4462" i="1"/>
  <c r="M4471" i="1"/>
  <c r="N4471" i="1" s="1"/>
  <c r="R4475" i="1"/>
  <c r="M4478" i="1"/>
  <c r="N4478" i="1" s="1"/>
  <c r="R4479" i="1"/>
  <c r="M4493" i="1"/>
  <c r="N4493" i="1" s="1"/>
  <c r="M4512" i="1"/>
  <c r="N4512" i="1" s="1"/>
  <c r="N4530" i="1"/>
  <c r="M4535" i="1"/>
  <c r="N4535" i="1" s="1"/>
  <c r="M4538" i="1"/>
  <c r="N4538" i="1" s="1"/>
  <c r="M4547" i="1"/>
  <c r="N4547" i="1" s="1"/>
  <c r="M4575" i="1"/>
  <c r="N4575" i="1" s="1"/>
  <c r="R4590" i="1"/>
  <c r="R4606" i="1"/>
  <c r="M4607" i="1"/>
  <c r="N4607" i="1" s="1"/>
  <c r="R4616" i="1"/>
  <c r="M4628" i="1"/>
  <c r="N4628" i="1" s="1"/>
  <c r="R4634" i="1"/>
  <c r="R4680" i="1"/>
  <c r="M4681" i="1"/>
  <c r="N4681" i="1" s="1"/>
  <c r="R4684" i="1"/>
  <c r="R4726" i="1"/>
  <c r="R4738" i="1"/>
  <c r="R4778" i="1"/>
  <c r="R4812" i="1"/>
  <c r="R4826" i="1"/>
  <c r="R4840" i="1"/>
  <c r="R4858" i="1"/>
  <c r="R4870" i="1"/>
  <c r="R4950" i="1"/>
  <c r="R5004" i="1"/>
  <c r="R5034" i="1"/>
  <c r="R5046" i="1"/>
  <c r="R5078" i="1"/>
  <c r="R5112" i="1"/>
  <c r="R5130" i="1"/>
  <c r="R5144" i="1"/>
  <c r="R5162" i="1"/>
  <c r="R5174" i="1"/>
  <c r="R5224" i="1"/>
  <c r="R5254" i="1"/>
  <c r="R5274" i="1"/>
  <c r="R5350" i="1"/>
  <c r="R5358" i="1"/>
  <c r="R5448" i="1"/>
  <c r="R5452" i="1"/>
  <c r="R5458" i="1"/>
  <c r="R5600" i="1"/>
  <c r="R5612" i="1"/>
  <c r="R5620" i="1"/>
  <c r="R5702" i="1"/>
  <c r="R5740" i="1"/>
  <c r="M4304" i="1"/>
  <c r="N4304" i="1" s="1"/>
  <c r="M4329" i="1"/>
  <c r="N4329" i="1" s="1"/>
  <c r="N4332" i="1"/>
  <c r="N4352" i="1"/>
  <c r="N4377" i="1"/>
  <c r="R4385" i="1"/>
  <c r="M4391" i="1"/>
  <c r="N4391" i="1" s="1"/>
  <c r="M4409" i="1"/>
  <c r="N4409" i="1" s="1"/>
  <c r="N4412" i="1"/>
  <c r="R4454" i="1"/>
  <c r="N4460" i="1"/>
  <c r="N4466" i="1"/>
  <c r="R4467" i="1"/>
  <c r="M4473" i="1"/>
  <c r="N4473" i="1" s="1"/>
  <c r="M4496" i="1"/>
  <c r="N4496" i="1" s="1"/>
  <c r="N4507" i="1"/>
  <c r="M4519" i="1"/>
  <c r="N4519" i="1" s="1"/>
  <c r="N4544" i="1"/>
  <c r="N4560" i="1"/>
  <c r="R4570" i="1"/>
  <c r="M4591" i="1"/>
  <c r="N4591" i="1" s="1"/>
  <c r="M4617" i="1"/>
  <c r="N4617" i="1" s="1"/>
  <c r="M4655" i="1"/>
  <c r="N4655" i="1" s="1"/>
  <c r="N4659" i="1"/>
  <c r="R4714" i="1"/>
  <c r="R4742" i="1"/>
  <c r="R4744" i="1"/>
  <c r="R4748" i="1"/>
  <c r="R4794" i="1"/>
  <c r="R4808" i="1"/>
  <c r="R4838" i="1"/>
  <c r="R4892" i="1"/>
  <c r="R4922" i="1"/>
  <c r="R5000" i="1"/>
  <c r="R5018" i="1"/>
  <c r="R5050" i="1"/>
  <c r="R5066" i="1"/>
  <c r="R5098" i="1"/>
  <c r="R5110" i="1"/>
  <c r="R5142" i="1"/>
  <c r="R5222" i="1"/>
  <c r="R5288" i="1"/>
  <c r="R5318" i="1"/>
  <c r="R5326" i="1"/>
  <c r="R5340" i="1"/>
  <c r="R5354" i="1"/>
  <c r="R5368" i="1"/>
  <c r="R5382" i="1"/>
  <c r="R5390" i="1"/>
  <c r="R5418" i="1"/>
  <c r="R5442" i="1"/>
  <c r="R5462" i="1"/>
  <c r="R5492" i="1"/>
  <c r="R5500" i="1"/>
  <c r="R5508" i="1"/>
  <c r="R5550" i="1"/>
  <c r="R5558" i="1"/>
  <c r="R5566" i="1"/>
  <c r="R5576" i="1"/>
  <c r="R5618" i="1"/>
  <c r="R5628" i="1"/>
  <c r="R5636" i="1"/>
  <c r="R5644" i="1"/>
  <c r="R5678" i="1"/>
  <c r="R5748" i="1"/>
  <c r="R5762" i="1"/>
  <c r="M4574" i="1"/>
  <c r="N4574" i="1" s="1"/>
  <c r="M4590" i="1"/>
  <c r="N4590" i="1" s="1"/>
  <c r="M4606" i="1"/>
  <c r="N4606" i="1" s="1"/>
  <c r="M4622" i="1"/>
  <c r="N4622" i="1" s="1"/>
  <c r="M4638" i="1"/>
  <c r="N4638" i="1" s="1"/>
  <c r="M4654" i="1"/>
  <c r="N4654" i="1" s="1"/>
  <c r="M4670" i="1"/>
  <c r="N4670" i="1" s="1"/>
  <c r="M4686" i="1"/>
  <c r="N4686" i="1" s="1"/>
  <c r="M4702" i="1"/>
  <c r="N4702" i="1" s="1"/>
  <c r="R4704" i="1"/>
  <c r="M4718" i="1"/>
  <c r="N4718" i="1" s="1"/>
  <c r="R4720" i="1"/>
  <c r="M4734" i="1"/>
  <c r="N4734" i="1" s="1"/>
  <c r="R4736" i="1"/>
  <c r="M4750" i="1"/>
  <c r="N4750" i="1" s="1"/>
  <c r="R4752" i="1"/>
  <c r="M4766" i="1"/>
  <c r="N4766" i="1" s="1"/>
  <c r="R4768" i="1"/>
  <c r="M4782" i="1"/>
  <c r="N4782" i="1" s="1"/>
  <c r="R4784" i="1"/>
  <c r="M4798" i="1"/>
  <c r="N4798" i="1" s="1"/>
  <c r="R4800" i="1"/>
  <c r="M4814" i="1"/>
  <c r="N4814" i="1" s="1"/>
  <c r="R4816" i="1"/>
  <c r="M4830" i="1"/>
  <c r="N4830" i="1" s="1"/>
  <c r="R4832" i="1"/>
  <c r="M4846" i="1"/>
  <c r="N4846" i="1" s="1"/>
  <c r="R4848" i="1"/>
  <c r="M4862" i="1"/>
  <c r="N4862" i="1" s="1"/>
  <c r="R4864" i="1"/>
  <c r="M4878" i="1"/>
  <c r="N4878" i="1" s="1"/>
  <c r="R4880" i="1"/>
  <c r="M4894" i="1"/>
  <c r="N4894" i="1" s="1"/>
  <c r="M4910" i="1"/>
  <c r="N4910" i="1" s="1"/>
  <c r="R4912" i="1"/>
  <c r="M4926" i="1"/>
  <c r="N4926" i="1" s="1"/>
  <c r="R4928" i="1"/>
  <c r="M4942" i="1"/>
  <c r="N4942" i="1" s="1"/>
  <c r="R4944" i="1"/>
  <c r="M4958" i="1"/>
  <c r="N4958" i="1" s="1"/>
  <c r="R4960" i="1"/>
  <c r="M4974" i="1"/>
  <c r="N4974" i="1" s="1"/>
  <c r="R4976" i="1"/>
  <c r="M4990" i="1"/>
  <c r="N4990" i="1" s="1"/>
  <c r="R4992" i="1"/>
  <c r="M5006" i="1"/>
  <c r="N5006" i="1" s="1"/>
  <c r="R5008" i="1"/>
  <c r="M5022" i="1"/>
  <c r="N5022" i="1" s="1"/>
  <c r="R5024" i="1"/>
  <c r="M5038" i="1"/>
  <c r="N5038" i="1" s="1"/>
  <c r="R5040" i="1"/>
  <c r="M5054" i="1"/>
  <c r="N5054" i="1" s="1"/>
  <c r="R5056" i="1"/>
  <c r="M5070" i="1"/>
  <c r="N5070" i="1" s="1"/>
  <c r="R5072" i="1"/>
  <c r="M5086" i="1"/>
  <c r="N5086" i="1" s="1"/>
  <c r="R5088" i="1"/>
  <c r="M5102" i="1"/>
  <c r="N5102" i="1" s="1"/>
  <c r="R5104" i="1"/>
  <c r="M5118" i="1"/>
  <c r="N5118" i="1" s="1"/>
  <c r="R5120" i="1"/>
  <c r="M5134" i="1"/>
  <c r="N5134" i="1" s="1"/>
  <c r="R5136" i="1"/>
  <c r="M5150" i="1"/>
  <c r="N5150" i="1" s="1"/>
  <c r="R5152" i="1"/>
  <c r="M5166" i="1"/>
  <c r="N5166" i="1" s="1"/>
  <c r="R5168" i="1"/>
  <c r="M5182" i="1"/>
  <c r="N5182" i="1" s="1"/>
  <c r="R5184" i="1"/>
  <c r="M5198" i="1"/>
  <c r="N5198" i="1" s="1"/>
  <c r="R5200" i="1"/>
  <c r="M5214" i="1"/>
  <c r="N5214" i="1" s="1"/>
  <c r="R5216" i="1"/>
  <c r="M5230" i="1"/>
  <c r="N5230" i="1" s="1"/>
  <c r="R5232" i="1"/>
  <c r="M5246" i="1"/>
  <c r="N5246" i="1" s="1"/>
  <c r="R5248" i="1"/>
  <c r="M5262" i="1"/>
  <c r="N5262" i="1" s="1"/>
  <c r="R5264" i="1"/>
  <c r="M5278" i="1"/>
  <c r="N5278" i="1" s="1"/>
  <c r="R5280" i="1"/>
  <c r="M5294" i="1"/>
  <c r="N5294" i="1" s="1"/>
  <c r="R5296" i="1"/>
  <c r="M5310" i="1"/>
  <c r="N5310" i="1" s="1"/>
  <c r="R5312" i="1"/>
  <c r="M5326" i="1"/>
  <c r="N5326" i="1" s="1"/>
  <c r="R5328" i="1"/>
  <c r="M5342" i="1"/>
  <c r="N5342" i="1" s="1"/>
  <c r="R5344" i="1"/>
  <c r="M5358" i="1"/>
  <c r="N5358" i="1" s="1"/>
  <c r="R5360" i="1"/>
  <c r="M5374" i="1"/>
  <c r="N5374" i="1" s="1"/>
  <c r="R5376" i="1"/>
  <c r="M5390" i="1"/>
  <c r="N5390" i="1" s="1"/>
  <c r="R5392" i="1"/>
  <c r="M5406" i="1"/>
  <c r="N5406" i="1" s="1"/>
  <c r="R5408" i="1"/>
  <c r="M5422" i="1"/>
  <c r="N5422" i="1" s="1"/>
  <c r="R5424" i="1"/>
  <c r="M5438" i="1"/>
  <c r="N5438" i="1" s="1"/>
  <c r="R5440" i="1"/>
  <c r="M5454" i="1"/>
  <c r="N5454" i="1" s="1"/>
  <c r="R5456" i="1"/>
  <c r="M5470" i="1"/>
  <c r="N5470" i="1" s="1"/>
  <c r="R5472" i="1"/>
  <c r="M5494" i="1"/>
  <c r="N5494" i="1" s="1"/>
  <c r="M5502" i="1"/>
  <c r="N5502" i="1" s="1"/>
  <c r="M5510" i="1"/>
  <c r="N5510" i="1" s="1"/>
  <c r="R5520" i="1"/>
  <c r="R5528" i="1"/>
  <c r="R5542" i="1"/>
  <c r="M5554" i="1"/>
  <c r="N5554" i="1" s="1"/>
  <c r="M5562" i="1"/>
  <c r="N5562" i="1" s="1"/>
  <c r="R5572" i="1"/>
  <c r="R5580" i="1"/>
  <c r="R5588" i="1"/>
  <c r="R5596" i="1"/>
  <c r="R5604" i="1"/>
  <c r="M5616" i="1"/>
  <c r="N5616" i="1" s="1"/>
  <c r="M5624" i="1"/>
  <c r="N5624" i="1" s="1"/>
  <c r="M5632" i="1"/>
  <c r="N5632" i="1" s="1"/>
  <c r="M5640" i="1"/>
  <c r="N5640" i="1" s="1"/>
  <c r="M5648" i="1"/>
  <c r="N5648" i="1" s="1"/>
  <c r="R5658" i="1"/>
  <c r="R5666" i="1"/>
  <c r="R5674" i="1"/>
  <c r="R5682" i="1"/>
  <c r="R5690" i="1"/>
  <c r="R5698" i="1"/>
  <c r="R5706" i="1"/>
  <c r="R5714" i="1"/>
  <c r="R5722" i="1"/>
  <c r="R5730" i="1"/>
  <c r="R5738" i="1"/>
  <c r="R5746" i="1"/>
  <c r="M5750" i="1"/>
  <c r="N5750" i="1" s="1"/>
  <c r="M5758" i="1"/>
  <c r="N5758" i="1" s="1"/>
  <c r="R5768" i="1"/>
  <c r="M5800" i="1"/>
  <c r="N5800" i="1" s="1"/>
  <c r="M5833" i="1"/>
  <c r="N5833" i="1" s="1"/>
  <c r="M5872" i="1"/>
  <c r="N5872" i="1" s="1"/>
  <c r="N5885" i="1"/>
  <c r="R5900" i="1"/>
  <c r="M5902" i="1"/>
  <c r="N5902" i="1" s="1"/>
  <c r="R5910" i="1"/>
  <c r="N5911" i="1"/>
  <c r="M5912" i="1"/>
  <c r="N5912" i="1" s="1"/>
  <c r="R5918" i="1"/>
  <c r="M5920" i="1"/>
  <c r="N5920" i="1" s="1"/>
  <c r="R5930" i="1"/>
  <c r="R5946" i="1"/>
  <c r="M5947" i="1"/>
  <c r="N5947" i="1" s="1"/>
  <c r="R5958" i="1"/>
  <c r="R5966" i="1"/>
  <c r="M4692" i="1"/>
  <c r="N4692" i="1" s="1"/>
  <c r="M4708" i="1"/>
  <c r="N4708" i="1" s="1"/>
  <c r="M4724" i="1"/>
  <c r="N4724" i="1" s="1"/>
  <c r="M4740" i="1"/>
  <c r="N4740" i="1" s="1"/>
  <c r="M4756" i="1"/>
  <c r="N4756" i="1" s="1"/>
  <c r="M4772" i="1"/>
  <c r="N4772" i="1" s="1"/>
  <c r="M4788" i="1"/>
  <c r="N4788" i="1" s="1"/>
  <c r="M4804" i="1"/>
  <c r="N4804" i="1" s="1"/>
  <c r="M4820" i="1"/>
  <c r="N4820" i="1" s="1"/>
  <c r="M4836" i="1"/>
  <c r="N4836" i="1" s="1"/>
  <c r="M4852" i="1"/>
  <c r="N4852" i="1" s="1"/>
  <c r="M4868" i="1"/>
  <c r="N4868" i="1" s="1"/>
  <c r="M4884" i="1"/>
  <c r="N4884" i="1" s="1"/>
  <c r="M4900" i="1"/>
  <c r="N4900" i="1" s="1"/>
  <c r="M4916" i="1"/>
  <c r="N4916" i="1" s="1"/>
  <c r="M4932" i="1"/>
  <c r="N4932" i="1" s="1"/>
  <c r="M4948" i="1"/>
  <c r="N4948" i="1" s="1"/>
  <c r="M4964" i="1"/>
  <c r="N4964" i="1" s="1"/>
  <c r="M4980" i="1"/>
  <c r="N4980" i="1" s="1"/>
  <c r="M4996" i="1"/>
  <c r="N4996" i="1" s="1"/>
  <c r="M5012" i="1"/>
  <c r="N5012" i="1" s="1"/>
  <c r="M5028" i="1"/>
  <c r="N5028" i="1" s="1"/>
  <c r="M5044" i="1"/>
  <c r="N5044" i="1" s="1"/>
  <c r="M5060" i="1"/>
  <c r="N5060" i="1" s="1"/>
  <c r="M5076" i="1"/>
  <c r="N5076" i="1" s="1"/>
  <c r="M5092" i="1"/>
  <c r="N5092" i="1" s="1"/>
  <c r="M5108" i="1"/>
  <c r="N5108" i="1" s="1"/>
  <c r="M5124" i="1"/>
  <c r="N5124" i="1" s="1"/>
  <c r="M5140" i="1"/>
  <c r="N5140" i="1" s="1"/>
  <c r="M5156" i="1"/>
  <c r="N5156" i="1" s="1"/>
  <c r="M5172" i="1"/>
  <c r="N5172" i="1" s="1"/>
  <c r="M5188" i="1"/>
  <c r="N5188" i="1" s="1"/>
  <c r="M5204" i="1"/>
  <c r="N5204" i="1" s="1"/>
  <c r="M5220" i="1"/>
  <c r="N5220" i="1" s="1"/>
  <c r="M5236" i="1"/>
  <c r="N5236" i="1" s="1"/>
  <c r="M5252" i="1"/>
  <c r="N5252" i="1" s="1"/>
  <c r="M5268" i="1"/>
  <c r="N5268" i="1" s="1"/>
  <c r="M5284" i="1"/>
  <c r="N5284" i="1" s="1"/>
  <c r="M5300" i="1"/>
  <c r="N5300" i="1" s="1"/>
  <c r="M5316" i="1"/>
  <c r="N5316" i="1" s="1"/>
  <c r="M5332" i="1"/>
  <c r="N5332" i="1" s="1"/>
  <c r="M5348" i="1"/>
  <c r="N5348" i="1" s="1"/>
  <c r="M5364" i="1"/>
  <c r="N5364" i="1" s="1"/>
  <c r="M5380" i="1"/>
  <c r="N5380" i="1" s="1"/>
  <c r="M5396" i="1"/>
  <c r="N5396" i="1" s="1"/>
  <c r="M5412" i="1"/>
  <c r="N5412" i="1" s="1"/>
  <c r="M5428" i="1"/>
  <c r="N5428" i="1" s="1"/>
  <c r="M5444" i="1"/>
  <c r="N5444" i="1" s="1"/>
  <c r="M5460" i="1"/>
  <c r="N5460" i="1" s="1"/>
  <c r="M5476" i="1"/>
  <c r="N5476" i="1" s="1"/>
  <c r="M5488" i="1"/>
  <c r="N5488" i="1" s="1"/>
  <c r="M5518" i="1"/>
  <c r="N5518" i="1" s="1"/>
  <c r="M5526" i="1"/>
  <c r="N5526" i="1" s="1"/>
  <c r="M5534" i="1"/>
  <c r="N5534" i="1" s="1"/>
  <c r="M5540" i="1"/>
  <c r="N5540" i="1" s="1"/>
  <c r="M5548" i="1"/>
  <c r="N5548" i="1" s="1"/>
  <c r="M5570" i="1"/>
  <c r="N5570" i="1" s="1"/>
  <c r="M5578" i="1"/>
  <c r="N5578" i="1" s="1"/>
  <c r="M5586" i="1"/>
  <c r="N5586" i="1" s="1"/>
  <c r="M5594" i="1"/>
  <c r="N5594" i="1" s="1"/>
  <c r="M5602" i="1"/>
  <c r="N5602" i="1" s="1"/>
  <c r="M5610" i="1"/>
  <c r="N5610" i="1" s="1"/>
  <c r="M5656" i="1"/>
  <c r="N5656" i="1" s="1"/>
  <c r="M5664" i="1"/>
  <c r="N5664" i="1" s="1"/>
  <c r="M5672" i="1"/>
  <c r="N5672" i="1" s="1"/>
  <c r="M5680" i="1"/>
  <c r="N5680" i="1" s="1"/>
  <c r="M5688" i="1"/>
  <c r="N5688" i="1" s="1"/>
  <c r="M5696" i="1"/>
  <c r="N5696" i="1" s="1"/>
  <c r="M5704" i="1"/>
  <c r="N5704" i="1" s="1"/>
  <c r="M5712" i="1"/>
  <c r="N5712" i="1" s="1"/>
  <c r="M5720" i="1"/>
  <c r="N5720" i="1" s="1"/>
  <c r="M5728" i="1"/>
  <c r="N5728" i="1" s="1"/>
  <c r="M5736" i="1"/>
  <c r="N5736" i="1" s="1"/>
  <c r="M5744" i="1"/>
  <c r="N5744" i="1" s="1"/>
  <c r="M5766" i="1"/>
  <c r="N5766" i="1" s="1"/>
  <c r="R5826" i="1"/>
  <c r="M5889" i="1"/>
  <c r="N5889" i="1" s="1"/>
  <c r="R5905" i="1"/>
  <c r="M5924" i="1"/>
  <c r="N5924" i="1" s="1"/>
  <c r="M5940" i="1"/>
  <c r="N5940" i="1" s="1"/>
  <c r="R6074" i="1"/>
  <c r="R6108" i="1"/>
  <c r="R6124" i="1"/>
  <c r="R6230" i="1"/>
  <c r="R6246" i="1"/>
  <c r="R6286" i="1"/>
  <c r="M4666" i="1"/>
  <c r="N4666" i="1" s="1"/>
  <c r="S4666" i="1" s="1"/>
  <c r="M4682" i="1"/>
  <c r="N4682" i="1" s="1"/>
  <c r="M4698" i="1"/>
  <c r="N4698" i="1" s="1"/>
  <c r="M4714" i="1"/>
  <c r="N4714" i="1" s="1"/>
  <c r="M4730" i="1"/>
  <c r="N4730" i="1" s="1"/>
  <c r="M4746" i="1"/>
  <c r="N4746" i="1" s="1"/>
  <c r="M4762" i="1"/>
  <c r="N4762" i="1" s="1"/>
  <c r="M4778" i="1"/>
  <c r="N4778" i="1" s="1"/>
  <c r="M4794" i="1"/>
  <c r="N4794" i="1" s="1"/>
  <c r="M4810" i="1"/>
  <c r="N4810" i="1" s="1"/>
  <c r="M4826" i="1"/>
  <c r="N4826" i="1" s="1"/>
  <c r="M4842" i="1"/>
  <c r="N4842" i="1" s="1"/>
  <c r="M4858" i="1"/>
  <c r="N4858" i="1" s="1"/>
  <c r="M4874" i="1"/>
  <c r="N4874" i="1" s="1"/>
  <c r="M4890" i="1"/>
  <c r="N4890" i="1" s="1"/>
  <c r="M4906" i="1"/>
  <c r="N4906" i="1" s="1"/>
  <c r="M4922" i="1"/>
  <c r="N4922" i="1" s="1"/>
  <c r="M4938" i="1"/>
  <c r="N4938" i="1" s="1"/>
  <c r="M4954" i="1"/>
  <c r="N4954" i="1" s="1"/>
  <c r="M4970" i="1"/>
  <c r="N4970" i="1" s="1"/>
  <c r="M4986" i="1"/>
  <c r="N4986" i="1" s="1"/>
  <c r="M5002" i="1"/>
  <c r="N5002" i="1" s="1"/>
  <c r="M5018" i="1"/>
  <c r="N5018" i="1" s="1"/>
  <c r="M5034" i="1"/>
  <c r="N5034" i="1" s="1"/>
  <c r="M5050" i="1"/>
  <c r="N5050" i="1" s="1"/>
  <c r="M5066" i="1"/>
  <c r="N5066" i="1" s="1"/>
  <c r="M5082" i="1"/>
  <c r="N5082" i="1" s="1"/>
  <c r="M5098" i="1"/>
  <c r="N5098" i="1" s="1"/>
  <c r="M5114" i="1"/>
  <c r="N5114" i="1" s="1"/>
  <c r="M5130" i="1"/>
  <c r="N5130" i="1" s="1"/>
  <c r="M5146" i="1"/>
  <c r="N5146" i="1" s="1"/>
  <c r="M5162" i="1"/>
  <c r="N5162" i="1" s="1"/>
  <c r="M5178" i="1"/>
  <c r="N5178" i="1" s="1"/>
  <c r="M5194" i="1"/>
  <c r="N5194" i="1" s="1"/>
  <c r="M5210" i="1"/>
  <c r="N5210" i="1" s="1"/>
  <c r="M5226" i="1"/>
  <c r="N5226" i="1" s="1"/>
  <c r="M5242" i="1"/>
  <c r="N5242" i="1" s="1"/>
  <c r="M5258" i="1"/>
  <c r="N5258" i="1" s="1"/>
  <c r="M5274" i="1"/>
  <c r="N5274" i="1" s="1"/>
  <c r="M5290" i="1"/>
  <c r="N5290" i="1" s="1"/>
  <c r="M5306" i="1"/>
  <c r="N5306" i="1" s="1"/>
  <c r="M5322" i="1"/>
  <c r="N5322" i="1" s="1"/>
  <c r="M5338" i="1"/>
  <c r="N5338" i="1" s="1"/>
  <c r="M5354" i="1"/>
  <c r="N5354" i="1" s="1"/>
  <c r="M5370" i="1"/>
  <c r="N5370" i="1" s="1"/>
  <c r="M5386" i="1"/>
  <c r="N5386" i="1" s="1"/>
  <c r="M5402" i="1"/>
  <c r="N5402" i="1" s="1"/>
  <c r="R5404" i="1"/>
  <c r="M5418" i="1"/>
  <c r="N5418" i="1" s="1"/>
  <c r="R5420" i="1"/>
  <c r="M5434" i="1"/>
  <c r="N5434" i="1" s="1"/>
  <c r="R5436" i="1"/>
  <c r="M5450" i="1"/>
  <c r="N5450" i="1" s="1"/>
  <c r="M5466" i="1"/>
  <c r="N5466" i="1" s="1"/>
  <c r="M5482" i="1"/>
  <c r="N5482" i="1" s="1"/>
  <c r="R5484" i="1"/>
  <c r="M5496" i="1"/>
  <c r="N5496" i="1" s="1"/>
  <c r="M5504" i="1"/>
  <c r="N5504" i="1" s="1"/>
  <c r="M5512" i="1"/>
  <c r="N5512" i="1" s="1"/>
  <c r="R5522" i="1"/>
  <c r="R5530" i="1"/>
  <c r="R5544" i="1"/>
  <c r="M5556" i="1"/>
  <c r="N5556" i="1" s="1"/>
  <c r="M5564" i="1"/>
  <c r="N5564" i="1" s="1"/>
  <c r="R5574" i="1"/>
  <c r="R5590" i="1"/>
  <c r="R5598" i="1"/>
  <c r="R5606" i="1"/>
  <c r="M5618" i="1"/>
  <c r="N5618" i="1" s="1"/>
  <c r="M5626" i="1"/>
  <c r="N5626" i="1" s="1"/>
  <c r="M5634" i="1"/>
  <c r="N5634" i="1" s="1"/>
  <c r="M5642" i="1"/>
  <c r="N5642" i="1" s="1"/>
  <c r="M5650" i="1"/>
  <c r="N5650" i="1" s="1"/>
  <c r="R5660" i="1"/>
  <c r="R5668" i="1"/>
  <c r="R5676" i="1"/>
  <c r="R5684" i="1"/>
  <c r="R5692" i="1"/>
  <c r="R5700" i="1"/>
  <c r="R5708" i="1"/>
  <c r="R5716" i="1"/>
  <c r="R5724" i="1"/>
  <c r="R5732" i="1"/>
  <c r="M5752" i="1"/>
  <c r="N5752" i="1" s="1"/>
  <c r="M5760" i="1"/>
  <c r="N5760" i="1" s="1"/>
  <c r="N5806" i="1"/>
  <c r="R5820" i="1"/>
  <c r="R5843" i="1"/>
  <c r="M5853" i="1"/>
  <c r="N5853" i="1" s="1"/>
  <c r="R5868" i="1"/>
  <c r="M5870" i="1"/>
  <c r="N5870" i="1" s="1"/>
  <c r="R5888" i="1"/>
  <c r="R5916" i="1"/>
  <c r="M5918" i="1"/>
  <c r="N5918" i="1" s="1"/>
  <c r="R5922" i="1"/>
  <c r="R5982" i="1"/>
  <c r="R6026" i="1"/>
  <c r="R6058" i="1"/>
  <c r="R6094" i="1"/>
  <c r="R6102" i="1"/>
  <c r="R6142" i="1"/>
  <c r="N6143" i="1"/>
  <c r="R6150" i="1"/>
  <c r="R6202" i="1"/>
  <c r="R6252" i="1"/>
  <c r="R6270" i="1"/>
  <c r="R6282" i="1"/>
  <c r="R6346" i="1"/>
  <c r="R6372" i="1"/>
  <c r="R6394" i="1"/>
  <c r="M4608" i="1"/>
  <c r="N4608" i="1" s="1"/>
  <c r="M4624" i="1"/>
  <c r="N4624" i="1" s="1"/>
  <c r="M4640" i="1"/>
  <c r="N4640" i="1" s="1"/>
  <c r="M4656" i="1"/>
  <c r="N4656" i="1" s="1"/>
  <c r="M4672" i="1"/>
  <c r="N4672" i="1" s="1"/>
  <c r="R4673" i="1"/>
  <c r="M4688" i="1"/>
  <c r="N4688" i="1" s="1"/>
  <c r="R4689" i="1"/>
  <c r="M4697" i="1"/>
  <c r="N4697" i="1" s="1"/>
  <c r="M4704" i="1"/>
  <c r="N4704" i="1" s="1"/>
  <c r="R4705" i="1"/>
  <c r="M4713" i="1"/>
  <c r="N4713" i="1" s="1"/>
  <c r="M4720" i="1"/>
  <c r="N4720" i="1" s="1"/>
  <c r="R4721" i="1"/>
  <c r="M4729" i="1"/>
  <c r="N4729" i="1" s="1"/>
  <c r="M4736" i="1"/>
  <c r="N4736" i="1" s="1"/>
  <c r="R4737" i="1"/>
  <c r="M4745" i="1"/>
  <c r="N4745" i="1" s="1"/>
  <c r="M4752" i="1"/>
  <c r="N4752" i="1" s="1"/>
  <c r="R4753" i="1"/>
  <c r="M4761" i="1"/>
  <c r="N4761" i="1" s="1"/>
  <c r="M4768" i="1"/>
  <c r="N4768" i="1" s="1"/>
  <c r="R4769" i="1"/>
  <c r="M4777" i="1"/>
  <c r="N4777" i="1" s="1"/>
  <c r="M4784" i="1"/>
  <c r="N4784" i="1" s="1"/>
  <c r="R4785" i="1"/>
  <c r="M4793" i="1"/>
  <c r="N4793" i="1" s="1"/>
  <c r="M4800" i="1"/>
  <c r="N4800" i="1" s="1"/>
  <c r="R4801" i="1"/>
  <c r="R4802" i="1"/>
  <c r="M4809" i="1"/>
  <c r="N4809" i="1" s="1"/>
  <c r="M4816" i="1"/>
  <c r="N4816" i="1" s="1"/>
  <c r="R4817" i="1"/>
  <c r="R4818" i="1"/>
  <c r="M4825" i="1"/>
  <c r="N4825" i="1" s="1"/>
  <c r="M4832" i="1"/>
  <c r="N4832" i="1" s="1"/>
  <c r="R4833" i="1"/>
  <c r="R4834" i="1"/>
  <c r="M4841" i="1"/>
  <c r="N4841" i="1" s="1"/>
  <c r="M4848" i="1"/>
  <c r="N4848" i="1" s="1"/>
  <c r="R4849" i="1"/>
  <c r="R4850" i="1"/>
  <c r="M4857" i="1"/>
  <c r="N4857" i="1" s="1"/>
  <c r="M4864" i="1"/>
  <c r="N4864" i="1" s="1"/>
  <c r="R4865" i="1"/>
  <c r="R4866" i="1"/>
  <c r="M4873" i="1"/>
  <c r="N4873" i="1" s="1"/>
  <c r="M4880" i="1"/>
  <c r="N4880" i="1" s="1"/>
  <c r="R4881" i="1"/>
  <c r="R4882" i="1"/>
  <c r="M4889" i="1"/>
  <c r="N4889" i="1" s="1"/>
  <c r="M4896" i="1"/>
  <c r="N4896" i="1" s="1"/>
  <c r="R4897" i="1"/>
  <c r="R4898" i="1"/>
  <c r="M4905" i="1"/>
  <c r="N4905" i="1" s="1"/>
  <c r="M4912" i="1"/>
  <c r="N4912" i="1" s="1"/>
  <c r="R4913" i="1"/>
  <c r="R4914" i="1"/>
  <c r="M4921" i="1"/>
  <c r="N4921" i="1" s="1"/>
  <c r="M4928" i="1"/>
  <c r="N4928" i="1" s="1"/>
  <c r="R4929" i="1"/>
  <c r="R4930" i="1"/>
  <c r="M4937" i="1"/>
  <c r="N4937" i="1" s="1"/>
  <c r="M4944" i="1"/>
  <c r="N4944" i="1" s="1"/>
  <c r="R4945" i="1"/>
  <c r="R4946" i="1"/>
  <c r="M4953" i="1"/>
  <c r="N4953" i="1" s="1"/>
  <c r="M4960" i="1"/>
  <c r="N4960" i="1" s="1"/>
  <c r="R4961" i="1"/>
  <c r="R4962" i="1"/>
  <c r="M4969" i="1"/>
  <c r="N4969" i="1" s="1"/>
  <c r="M4976" i="1"/>
  <c r="N4976" i="1" s="1"/>
  <c r="R4977" i="1"/>
  <c r="R4978" i="1"/>
  <c r="M4985" i="1"/>
  <c r="N4985" i="1" s="1"/>
  <c r="M4992" i="1"/>
  <c r="N4992" i="1" s="1"/>
  <c r="R4993" i="1"/>
  <c r="R4994" i="1"/>
  <c r="M5001" i="1"/>
  <c r="N5001" i="1" s="1"/>
  <c r="M5008" i="1"/>
  <c r="N5008" i="1" s="1"/>
  <c r="R5009" i="1"/>
  <c r="R5010" i="1"/>
  <c r="M5017" i="1"/>
  <c r="N5017" i="1" s="1"/>
  <c r="M5024" i="1"/>
  <c r="N5024" i="1" s="1"/>
  <c r="R5025" i="1"/>
  <c r="R5026" i="1"/>
  <c r="M5033" i="1"/>
  <c r="N5033" i="1" s="1"/>
  <c r="M5040" i="1"/>
  <c r="N5040" i="1" s="1"/>
  <c r="R5041" i="1"/>
  <c r="R5042" i="1"/>
  <c r="M5049" i="1"/>
  <c r="N5049" i="1" s="1"/>
  <c r="M5056" i="1"/>
  <c r="N5056" i="1" s="1"/>
  <c r="R5057" i="1"/>
  <c r="R5058" i="1"/>
  <c r="M5065" i="1"/>
  <c r="N5065" i="1" s="1"/>
  <c r="M5072" i="1"/>
  <c r="N5072" i="1" s="1"/>
  <c r="R5073" i="1"/>
  <c r="M5081" i="1"/>
  <c r="N5081" i="1" s="1"/>
  <c r="M5088" i="1"/>
  <c r="N5088" i="1" s="1"/>
  <c r="R5089" i="1"/>
  <c r="M5097" i="1"/>
  <c r="N5097" i="1" s="1"/>
  <c r="M5104" i="1"/>
  <c r="N5104" i="1" s="1"/>
  <c r="R5105" i="1"/>
  <c r="R5106" i="1"/>
  <c r="M5113" i="1"/>
  <c r="N5113" i="1" s="1"/>
  <c r="M5120" i="1"/>
  <c r="N5120" i="1" s="1"/>
  <c r="R5121" i="1"/>
  <c r="R5122" i="1"/>
  <c r="M5129" i="1"/>
  <c r="N5129" i="1" s="1"/>
  <c r="M5136" i="1"/>
  <c r="N5136" i="1" s="1"/>
  <c r="R5137" i="1"/>
  <c r="R5138" i="1"/>
  <c r="M5145" i="1"/>
  <c r="N5145" i="1" s="1"/>
  <c r="M5152" i="1"/>
  <c r="N5152" i="1" s="1"/>
  <c r="R5153" i="1"/>
  <c r="R5154" i="1"/>
  <c r="M5161" i="1"/>
  <c r="N5161" i="1" s="1"/>
  <c r="M5168" i="1"/>
  <c r="N5168" i="1" s="1"/>
  <c r="R5169" i="1"/>
  <c r="R5170" i="1"/>
  <c r="M5177" i="1"/>
  <c r="N5177" i="1" s="1"/>
  <c r="M5184" i="1"/>
  <c r="N5184" i="1" s="1"/>
  <c r="R5185" i="1"/>
  <c r="R5186" i="1"/>
  <c r="M5193" i="1"/>
  <c r="N5193" i="1" s="1"/>
  <c r="M5200" i="1"/>
  <c r="N5200" i="1" s="1"/>
  <c r="R5201" i="1"/>
  <c r="R5202" i="1"/>
  <c r="M5209" i="1"/>
  <c r="N5209" i="1" s="1"/>
  <c r="M5216" i="1"/>
  <c r="N5216" i="1" s="1"/>
  <c r="R5217" i="1"/>
  <c r="R5218" i="1"/>
  <c r="M5225" i="1"/>
  <c r="N5225" i="1" s="1"/>
  <c r="M5232" i="1"/>
  <c r="N5232" i="1" s="1"/>
  <c r="R5233" i="1"/>
  <c r="R5234" i="1"/>
  <c r="M5241" i="1"/>
  <c r="N5241" i="1" s="1"/>
  <c r="M5248" i="1"/>
  <c r="N5248" i="1" s="1"/>
  <c r="R5249" i="1"/>
  <c r="R5250" i="1"/>
  <c r="M5257" i="1"/>
  <c r="N5257" i="1" s="1"/>
  <c r="M5264" i="1"/>
  <c r="N5264" i="1" s="1"/>
  <c r="R5265" i="1"/>
  <c r="R5266" i="1"/>
  <c r="M5273" i="1"/>
  <c r="N5273" i="1" s="1"/>
  <c r="M5280" i="1"/>
  <c r="N5280" i="1" s="1"/>
  <c r="R5281" i="1"/>
  <c r="R5282" i="1"/>
  <c r="M5289" i="1"/>
  <c r="N5289" i="1" s="1"/>
  <c r="M5296" i="1"/>
  <c r="N5296" i="1" s="1"/>
  <c r="R5297" i="1"/>
  <c r="R5298" i="1"/>
  <c r="M5305" i="1"/>
  <c r="N5305" i="1" s="1"/>
  <c r="M5312" i="1"/>
  <c r="N5312" i="1" s="1"/>
  <c r="R5313" i="1"/>
  <c r="R5314" i="1"/>
  <c r="M5321" i="1"/>
  <c r="N5321" i="1" s="1"/>
  <c r="M5328" i="1"/>
  <c r="N5328" i="1" s="1"/>
  <c r="R5329" i="1"/>
  <c r="R5330" i="1"/>
  <c r="M5337" i="1"/>
  <c r="N5337" i="1" s="1"/>
  <c r="M5344" i="1"/>
  <c r="N5344" i="1" s="1"/>
  <c r="R5345" i="1"/>
  <c r="R5346" i="1"/>
  <c r="M5353" i="1"/>
  <c r="N5353" i="1" s="1"/>
  <c r="M5360" i="1"/>
  <c r="N5360" i="1" s="1"/>
  <c r="R5361" i="1"/>
  <c r="R5362" i="1"/>
  <c r="M5369" i="1"/>
  <c r="N5369" i="1" s="1"/>
  <c r="M5376" i="1"/>
  <c r="N5376" i="1" s="1"/>
  <c r="R5377" i="1"/>
  <c r="M5385" i="1"/>
  <c r="N5385" i="1" s="1"/>
  <c r="M5392" i="1"/>
  <c r="N5392" i="1" s="1"/>
  <c r="R5393" i="1"/>
  <c r="R5394" i="1"/>
  <c r="M5401" i="1"/>
  <c r="N5401" i="1" s="1"/>
  <c r="M5408" i="1"/>
  <c r="N5408" i="1" s="1"/>
  <c r="R5409" i="1"/>
  <c r="M5417" i="1"/>
  <c r="N5417" i="1" s="1"/>
  <c r="M5424" i="1"/>
  <c r="N5424" i="1" s="1"/>
  <c r="R5425" i="1"/>
  <c r="M5433" i="1"/>
  <c r="N5433" i="1" s="1"/>
  <c r="M5440" i="1"/>
  <c r="N5440" i="1" s="1"/>
  <c r="R5441" i="1"/>
  <c r="M5449" i="1"/>
  <c r="N5449" i="1" s="1"/>
  <c r="M5456" i="1"/>
  <c r="N5456" i="1" s="1"/>
  <c r="R5457" i="1"/>
  <c r="M5465" i="1"/>
  <c r="N5465" i="1" s="1"/>
  <c r="M5472" i="1"/>
  <c r="N5472" i="1" s="1"/>
  <c r="R5473" i="1"/>
  <c r="M5481" i="1"/>
  <c r="N5481" i="1" s="1"/>
  <c r="M5520" i="1"/>
  <c r="N5520" i="1" s="1"/>
  <c r="R5521" i="1"/>
  <c r="M5528" i="1"/>
  <c r="N5528" i="1" s="1"/>
  <c r="R5529" i="1"/>
  <c r="M5542" i="1"/>
  <c r="N5542" i="1" s="1"/>
  <c r="R5543" i="1"/>
  <c r="M5572" i="1"/>
  <c r="N5572" i="1" s="1"/>
  <c r="R5573" i="1"/>
  <c r="M5580" i="1"/>
  <c r="N5580" i="1" s="1"/>
  <c r="R5581" i="1"/>
  <c r="M5588" i="1"/>
  <c r="N5588" i="1" s="1"/>
  <c r="R5589" i="1"/>
  <c r="M5596" i="1"/>
  <c r="N5596" i="1" s="1"/>
  <c r="R5597" i="1"/>
  <c r="M5604" i="1"/>
  <c r="N5604" i="1" s="1"/>
  <c r="R5605" i="1"/>
  <c r="M5658" i="1"/>
  <c r="N5658" i="1" s="1"/>
  <c r="R5659" i="1"/>
  <c r="M5666" i="1"/>
  <c r="N5666" i="1" s="1"/>
  <c r="R5667" i="1"/>
  <c r="M5674" i="1"/>
  <c r="N5674" i="1" s="1"/>
  <c r="R5675" i="1"/>
  <c r="M5682" i="1"/>
  <c r="N5682" i="1" s="1"/>
  <c r="R5683" i="1"/>
  <c r="M5690" i="1"/>
  <c r="N5690" i="1" s="1"/>
  <c r="R5691" i="1"/>
  <c r="M5698" i="1"/>
  <c r="N5698" i="1" s="1"/>
  <c r="R5699" i="1"/>
  <c r="M5706" i="1"/>
  <c r="N5706" i="1" s="1"/>
  <c r="R5707" i="1"/>
  <c r="M5714" i="1"/>
  <c r="N5714" i="1" s="1"/>
  <c r="R5715" i="1"/>
  <c r="M5722" i="1"/>
  <c r="N5722" i="1" s="1"/>
  <c r="R5723" i="1"/>
  <c r="M5730" i="1"/>
  <c r="N5730" i="1" s="1"/>
  <c r="R5731" i="1"/>
  <c r="M5738" i="1"/>
  <c r="N5738" i="1" s="1"/>
  <c r="R5739" i="1"/>
  <c r="M5746" i="1"/>
  <c r="N5746" i="1" s="1"/>
  <c r="R5747" i="1"/>
  <c r="M5768" i="1"/>
  <c r="N5768" i="1" s="1"/>
  <c r="M5771" i="1"/>
  <c r="N5771" i="1" s="1"/>
  <c r="R5779" i="1"/>
  <c r="R5794" i="1"/>
  <c r="N5802" i="1"/>
  <c r="M5826" i="1"/>
  <c r="N5826" i="1" s="1"/>
  <c r="N5832" i="1"/>
  <c r="R5862" i="1"/>
  <c r="R5863" i="1"/>
  <c r="R5873" i="1"/>
  <c r="R5897" i="1"/>
  <c r="M5905" i="1"/>
  <c r="N5905" i="1" s="1"/>
  <c r="R5909" i="1"/>
  <c r="M5934" i="1"/>
  <c r="N5934" i="1" s="1"/>
  <c r="R5980" i="1"/>
  <c r="R5986" i="1"/>
  <c r="R5994" i="1"/>
  <c r="M5995" i="1"/>
  <c r="N5995" i="1" s="1"/>
  <c r="R6042" i="1"/>
  <c r="R6115" i="1"/>
  <c r="R6164" i="1"/>
  <c r="R6166" i="1"/>
  <c r="R6228" i="1"/>
  <c r="R6302" i="1"/>
  <c r="R6371" i="1"/>
  <c r="R4465" i="1"/>
  <c r="R4481" i="1"/>
  <c r="R4497" i="1"/>
  <c r="R4513" i="1"/>
  <c r="R4529" i="1"/>
  <c r="M4566" i="1"/>
  <c r="N4566" i="1" s="1"/>
  <c r="M4582" i="1"/>
  <c r="N4582" i="1" s="1"/>
  <c r="M4598" i="1"/>
  <c r="N4598" i="1" s="1"/>
  <c r="M4614" i="1"/>
  <c r="N4614" i="1" s="1"/>
  <c r="M4630" i="1"/>
  <c r="N4630" i="1" s="1"/>
  <c r="M4646" i="1"/>
  <c r="N4646" i="1" s="1"/>
  <c r="M4662" i="1"/>
  <c r="N4662" i="1" s="1"/>
  <c r="M4671" i="1"/>
  <c r="N4671" i="1" s="1"/>
  <c r="M4678" i="1"/>
  <c r="N4678" i="1" s="1"/>
  <c r="R4679" i="1"/>
  <c r="M4687" i="1"/>
  <c r="N4687" i="1" s="1"/>
  <c r="M4694" i="1"/>
  <c r="N4694" i="1" s="1"/>
  <c r="R4695" i="1"/>
  <c r="M4703" i="1"/>
  <c r="N4703" i="1" s="1"/>
  <c r="M4710" i="1"/>
  <c r="N4710" i="1" s="1"/>
  <c r="R4711" i="1"/>
  <c r="M4719" i="1"/>
  <c r="N4719" i="1" s="1"/>
  <c r="M4726" i="1"/>
  <c r="N4726" i="1" s="1"/>
  <c r="R4727" i="1"/>
  <c r="M4735" i="1"/>
  <c r="N4735" i="1" s="1"/>
  <c r="M4742" i="1"/>
  <c r="N4742" i="1" s="1"/>
  <c r="R4743" i="1"/>
  <c r="M4751" i="1"/>
  <c r="N4751" i="1" s="1"/>
  <c r="M4758" i="1"/>
  <c r="N4758" i="1" s="1"/>
  <c r="R4759" i="1"/>
  <c r="M4767" i="1"/>
  <c r="N4767" i="1" s="1"/>
  <c r="M4774" i="1"/>
  <c r="N4774" i="1" s="1"/>
  <c r="R4775" i="1"/>
  <c r="M4783" i="1"/>
  <c r="N4783" i="1" s="1"/>
  <c r="M4790" i="1"/>
  <c r="N4790" i="1" s="1"/>
  <c r="R4791" i="1"/>
  <c r="M4799" i="1"/>
  <c r="N4799" i="1" s="1"/>
  <c r="M4806" i="1"/>
  <c r="N4806" i="1" s="1"/>
  <c r="R4807" i="1"/>
  <c r="M4815" i="1"/>
  <c r="N4815" i="1" s="1"/>
  <c r="M4822" i="1"/>
  <c r="N4822" i="1" s="1"/>
  <c r="R4823" i="1"/>
  <c r="M4831" i="1"/>
  <c r="N4831" i="1" s="1"/>
  <c r="M4838" i="1"/>
  <c r="N4838" i="1" s="1"/>
  <c r="R4839" i="1"/>
  <c r="M4847" i="1"/>
  <c r="N4847" i="1" s="1"/>
  <c r="M4854" i="1"/>
  <c r="N4854" i="1" s="1"/>
  <c r="R4855" i="1"/>
  <c r="M4863" i="1"/>
  <c r="N4863" i="1" s="1"/>
  <c r="M4870" i="1"/>
  <c r="N4870" i="1" s="1"/>
  <c r="R4871" i="1"/>
  <c r="M4879" i="1"/>
  <c r="N4879" i="1" s="1"/>
  <c r="M4886" i="1"/>
  <c r="N4886" i="1" s="1"/>
  <c r="R4887" i="1"/>
  <c r="M4895" i="1"/>
  <c r="N4895" i="1" s="1"/>
  <c r="M4902" i="1"/>
  <c r="N4902" i="1" s="1"/>
  <c r="R4903" i="1"/>
  <c r="M4911" i="1"/>
  <c r="N4911" i="1" s="1"/>
  <c r="M4918" i="1"/>
  <c r="N4918" i="1" s="1"/>
  <c r="R4919" i="1"/>
  <c r="M4927" i="1"/>
  <c r="N4927" i="1" s="1"/>
  <c r="M4934" i="1"/>
  <c r="N4934" i="1" s="1"/>
  <c r="R4935" i="1"/>
  <c r="M4943" i="1"/>
  <c r="N4943" i="1" s="1"/>
  <c r="M4950" i="1"/>
  <c r="N4950" i="1" s="1"/>
  <c r="R4951" i="1"/>
  <c r="M4959" i="1"/>
  <c r="N4959" i="1" s="1"/>
  <c r="M4966" i="1"/>
  <c r="N4966" i="1" s="1"/>
  <c r="R4967" i="1"/>
  <c r="M4975" i="1"/>
  <c r="N4975" i="1" s="1"/>
  <c r="M4982" i="1"/>
  <c r="N4982" i="1" s="1"/>
  <c r="R4983" i="1"/>
  <c r="M4991" i="1"/>
  <c r="N4991" i="1" s="1"/>
  <c r="M4998" i="1"/>
  <c r="N4998" i="1" s="1"/>
  <c r="R4999" i="1"/>
  <c r="M5007" i="1"/>
  <c r="N5007" i="1" s="1"/>
  <c r="M5014" i="1"/>
  <c r="N5014" i="1" s="1"/>
  <c r="R5015" i="1"/>
  <c r="M5023" i="1"/>
  <c r="N5023" i="1" s="1"/>
  <c r="M5030" i="1"/>
  <c r="N5030" i="1" s="1"/>
  <c r="R5031" i="1"/>
  <c r="M5039" i="1"/>
  <c r="N5039" i="1" s="1"/>
  <c r="M5046" i="1"/>
  <c r="N5046" i="1" s="1"/>
  <c r="R5047" i="1"/>
  <c r="M5055" i="1"/>
  <c r="N5055" i="1" s="1"/>
  <c r="M5062" i="1"/>
  <c r="N5062" i="1" s="1"/>
  <c r="R5063" i="1"/>
  <c r="M5071" i="1"/>
  <c r="N5071" i="1" s="1"/>
  <c r="M5078" i="1"/>
  <c r="N5078" i="1" s="1"/>
  <c r="R5079" i="1"/>
  <c r="M5087" i="1"/>
  <c r="N5087" i="1" s="1"/>
  <c r="M5094" i="1"/>
  <c r="N5094" i="1" s="1"/>
  <c r="R5095" i="1"/>
  <c r="M5103" i="1"/>
  <c r="N5103" i="1" s="1"/>
  <c r="M5110" i="1"/>
  <c r="N5110" i="1" s="1"/>
  <c r="R5111" i="1"/>
  <c r="M5119" i="1"/>
  <c r="N5119" i="1" s="1"/>
  <c r="M5126" i="1"/>
  <c r="N5126" i="1" s="1"/>
  <c r="R5127" i="1"/>
  <c r="M5135" i="1"/>
  <c r="N5135" i="1" s="1"/>
  <c r="M5142" i="1"/>
  <c r="N5142" i="1" s="1"/>
  <c r="R5143" i="1"/>
  <c r="M5151" i="1"/>
  <c r="N5151" i="1" s="1"/>
  <c r="M5158" i="1"/>
  <c r="N5158" i="1" s="1"/>
  <c r="R5159" i="1"/>
  <c r="M5167" i="1"/>
  <c r="N5167" i="1" s="1"/>
  <c r="M5174" i="1"/>
  <c r="N5174" i="1" s="1"/>
  <c r="R5175" i="1"/>
  <c r="M5190" i="1"/>
  <c r="N5190" i="1" s="1"/>
  <c r="R5191" i="1"/>
  <c r="M5199" i="1"/>
  <c r="N5199" i="1" s="1"/>
  <c r="M5206" i="1"/>
  <c r="N5206" i="1" s="1"/>
  <c r="R5207" i="1"/>
  <c r="M5215" i="1"/>
  <c r="N5215" i="1" s="1"/>
  <c r="M5222" i="1"/>
  <c r="N5222" i="1" s="1"/>
  <c r="R5223" i="1"/>
  <c r="M5231" i="1"/>
  <c r="N5231" i="1" s="1"/>
  <c r="M5238" i="1"/>
  <c r="N5238" i="1" s="1"/>
  <c r="R5239" i="1"/>
  <c r="M5247" i="1"/>
  <c r="N5247" i="1" s="1"/>
  <c r="M5254" i="1"/>
  <c r="N5254" i="1" s="1"/>
  <c r="R5255" i="1"/>
  <c r="M5270" i="1"/>
  <c r="N5270" i="1" s="1"/>
  <c r="R5271" i="1"/>
  <c r="M5279" i="1"/>
  <c r="N5279" i="1" s="1"/>
  <c r="M5286" i="1"/>
  <c r="N5286" i="1" s="1"/>
  <c r="R5287" i="1"/>
  <c r="M5295" i="1"/>
  <c r="N5295" i="1" s="1"/>
  <c r="M5302" i="1"/>
  <c r="N5302" i="1" s="1"/>
  <c r="R5303" i="1"/>
  <c r="M5311" i="1"/>
  <c r="N5311" i="1" s="1"/>
  <c r="M5318" i="1"/>
  <c r="N5318" i="1" s="1"/>
  <c r="R5319" i="1"/>
  <c r="M5327" i="1"/>
  <c r="N5327" i="1" s="1"/>
  <c r="M5334" i="1"/>
  <c r="N5334" i="1" s="1"/>
  <c r="R5335" i="1"/>
  <c r="M5343" i="1"/>
  <c r="N5343" i="1" s="1"/>
  <c r="M5350" i="1"/>
  <c r="N5350" i="1" s="1"/>
  <c r="R5351" i="1"/>
  <c r="M5359" i="1"/>
  <c r="N5359" i="1" s="1"/>
  <c r="M5366" i="1"/>
  <c r="N5366" i="1" s="1"/>
  <c r="R5367" i="1"/>
  <c r="M5382" i="1"/>
  <c r="N5382" i="1" s="1"/>
  <c r="M5398" i="1"/>
  <c r="N5398" i="1" s="1"/>
  <c r="R5399" i="1"/>
  <c r="M5407" i="1"/>
  <c r="N5407" i="1" s="1"/>
  <c r="M5414" i="1"/>
  <c r="N5414" i="1" s="1"/>
  <c r="R5415" i="1"/>
  <c r="M5423" i="1"/>
  <c r="N5423" i="1" s="1"/>
  <c r="M5430" i="1"/>
  <c r="N5430" i="1" s="1"/>
  <c r="R5431" i="1"/>
  <c r="M5439" i="1"/>
  <c r="N5439" i="1" s="1"/>
  <c r="M5446" i="1"/>
  <c r="N5446" i="1" s="1"/>
  <c r="R5447" i="1"/>
  <c r="M5455" i="1"/>
  <c r="N5455" i="1" s="1"/>
  <c r="M5462" i="1"/>
  <c r="N5462" i="1" s="1"/>
  <c r="R5463" i="1"/>
  <c r="M5471" i="1"/>
  <c r="N5471" i="1" s="1"/>
  <c r="M5478" i="1"/>
  <c r="N5478" i="1" s="1"/>
  <c r="R5479" i="1"/>
  <c r="M5490" i="1"/>
  <c r="N5490" i="1" s="1"/>
  <c r="R5491" i="1"/>
  <c r="M5498" i="1"/>
  <c r="N5498" i="1" s="1"/>
  <c r="R5499" i="1"/>
  <c r="M5506" i="1"/>
  <c r="N5506" i="1" s="1"/>
  <c r="R5507" i="1"/>
  <c r="M5514" i="1"/>
  <c r="N5514" i="1" s="1"/>
  <c r="R5515" i="1"/>
  <c r="M5536" i="1"/>
  <c r="N5536" i="1" s="1"/>
  <c r="R5537" i="1"/>
  <c r="M5550" i="1"/>
  <c r="N5550" i="1" s="1"/>
  <c r="R5551" i="1"/>
  <c r="M5558" i="1"/>
  <c r="N5558" i="1" s="1"/>
  <c r="R5559" i="1"/>
  <c r="M5566" i="1"/>
  <c r="N5566" i="1" s="1"/>
  <c r="R5567" i="1"/>
  <c r="M5612" i="1"/>
  <c r="N5612" i="1" s="1"/>
  <c r="R5613" i="1"/>
  <c r="M5620" i="1"/>
  <c r="N5620" i="1" s="1"/>
  <c r="R5621" i="1"/>
  <c r="M5628" i="1"/>
  <c r="N5628" i="1" s="1"/>
  <c r="R5629" i="1"/>
  <c r="M5636" i="1"/>
  <c r="N5636" i="1" s="1"/>
  <c r="R5637" i="1"/>
  <c r="M5644" i="1"/>
  <c r="N5644" i="1" s="1"/>
  <c r="R5645" i="1"/>
  <c r="M5754" i="1"/>
  <c r="N5754" i="1" s="1"/>
  <c r="R5755" i="1"/>
  <c r="M5774" i="1"/>
  <c r="N5774" i="1" s="1"/>
  <c r="R5780" i="1"/>
  <c r="R5782" i="1"/>
  <c r="R5793" i="1"/>
  <c r="R5824" i="1"/>
  <c r="R5834" i="1"/>
  <c r="R5836" i="1"/>
  <c r="N5852" i="1"/>
  <c r="R5865" i="1"/>
  <c r="M5888" i="1"/>
  <c r="N5888" i="1" s="1"/>
  <c r="N5900" i="1"/>
  <c r="M5901" i="1"/>
  <c r="N5901" i="1" s="1"/>
  <c r="R5904" i="1"/>
  <c r="R5921" i="1"/>
  <c r="M5982" i="1"/>
  <c r="N5982" i="1" s="1"/>
  <c r="R5992" i="1"/>
  <c r="R6003" i="1"/>
  <c r="R6010" i="1"/>
  <c r="R6019" i="1"/>
  <c r="R6051" i="1"/>
  <c r="R6072" i="1"/>
  <c r="R6078" i="1"/>
  <c r="R6130" i="1"/>
  <c r="R6140" i="1"/>
  <c r="R6154" i="1"/>
  <c r="R6161" i="1"/>
  <c r="R6186" i="1"/>
  <c r="R4463" i="1"/>
  <c r="R4527" i="1"/>
  <c r="M4572" i="1"/>
  <c r="N4572" i="1" s="1"/>
  <c r="M4588" i="1"/>
  <c r="N4588" i="1" s="1"/>
  <c r="M4604" i="1"/>
  <c r="N4604" i="1" s="1"/>
  <c r="M4613" i="1"/>
  <c r="N4613" i="1" s="1"/>
  <c r="M4620" i="1"/>
  <c r="N4620" i="1" s="1"/>
  <c r="R4622" i="1"/>
  <c r="M4629" i="1"/>
  <c r="N4629" i="1" s="1"/>
  <c r="M4636" i="1"/>
  <c r="N4636" i="1" s="1"/>
  <c r="R4638" i="1"/>
  <c r="M4645" i="1"/>
  <c r="N4645" i="1" s="1"/>
  <c r="M4652" i="1"/>
  <c r="N4652" i="1" s="1"/>
  <c r="R4654" i="1"/>
  <c r="M4661" i="1"/>
  <c r="N4661" i="1" s="1"/>
  <c r="M4668" i="1"/>
  <c r="N4668" i="1" s="1"/>
  <c r="R4670" i="1"/>
  <c r="M4677" i="1"/>
  <c r="N4677" i="1" s="1"/>
  <c r="M4684" i="1"/>
  <c r="N4684" i="1" s="1"/>
  <c r="R4685" i="1"/>
  <c r="R4686" i="1"/>
  <c r="M4693" i="1"/>
  <c r="N4693" i="1" s="1"/>
  <c r="M4700" i="1"/>
  <c r="N4700" i="1" s="1"/>
  <c r="R4701" i="1"/>
  <c r="R4702" i="1"/>
  <c r="M4709" i="1"/>
  <c r="N4709" i="1" s="1"/>
  <c r="M4716" i="1"/>
  <c r="N4716" i="1" s="1"/>
  <c r="R4717" i="1"/>
  <c r="S4717" i="1" s="1"/>
  <c r="R4718" i="1"/>
  <c r="M4725" i="1"/>
  <c r="N4725" i="1" s="1"/>
  <c r="M4732" i="1"/>
  <c r="N4732" i="1" s="1"/>
  <c r="R4733" i="1"/>
  <c r="R4734" i="1"/>
  <c r="M4741" i="1"/>
  <c r="N4741" i="1" s="1"/>
  <c r="M4748" i="1"/>
  <c r="N4748" i="1" s="1"/>
  <c r="R4749" i="1"/>
  <c r="R4750" i="1"/>
  <c r="M4757" i="1"/>
  <c r="N4757" i="1" s="1"/>
  <c r="M4764" i="1"/>
  <c r="N4764" i="1" s="1"/>
  <c r="R4765" i="1"/>
  <c r="R4766" i="1"/>
  <c r="M4773" i="1"/>
  <c r="N4773" i="1" s="1"/>
  <c r="M4780" i="1"/>
  <c r="N4780" i="1" s="1"/>
  <c r="R4781" i="1"/>
  <c r="R4782" i="1"/>
  <c r="M4789" i="1"/>
  <c r="N4789" i="1" s="1"/>
  <c r="M4796" i="1"/>
  <c r="N4796" i="1" s="1"/>
  <c r="R4797" i="1"/>
  <c r="R4798" i="1"/>
  <c r="M4805" i="1"/>
  <c r="N4805" i="1" s="1"/>
  <c r="M4812" i="1"/>
  <c r="N4812" i="1" s="1"/>
  <c r="R4813" i="1"/>
  <c r="R4814" i="1"/>
  <c r="M4821" i="1"/>
  <c r="N4821" i="1" s="1"/>
  <c r="M4828" i="1"/>
  <c r="N4828" i="1" s="1"/>
  <c r="R4829" i="1"/>
  <c r="R4830" i="1"/>
  <c r="M4837" i="1"/>
  <c r="N4837" i="1" s="1"/>
  <c r="M4844" i="1"/>
  <c r="N4844" i="1" s="1"/>
  <c r="R4845" i="1"/>
  <c r="R4846" i="1"/>
  <c r="M4853" i="1"/>
  <c r="N4853" i="1" s="1"/>
  <c r="M4860" i="1"/>
  <c r="N4860" i="1" s="1"/>
  <c r="R4861" i="1"/>
  <c r="R4862" i="1"/>
  <c r="M4869" i="1"/>
  <c r="N4869" i="1" s="1"/>
  <c r="M4876" i="1"/>
  <c r="N4876" i="1" s="1"/>
  <c r="R4877" i="1"/>
  <c r="R4878" i="1"/>
  <c r="M4885" i="1"/>
  <c r="N4885" i="1" s="1"/>
  <c r="M4892" i="1"/>
  <c r="N4892" i="1" s="1"/>
  <c r="R4893" i="1"/>
  <c r="R4894" i="1"/>
  <c r="M4901" i="1"/>
  <c r="N4901" i="1" s="1"/>
  <c r="M4908" i="1"/>
  <c r="N4908" i="1" s="1"/>
  <c r="R4909" i="1"/>
  <c r="R4910" i="1"/>
  <c r="M4917" i="1"/>
  <c r="N4917" i="1" s="1"/>
  <c r="M4924" i="1"/>
  <c r="N4924" i="1" s="1"/>
  <c r="R4925" i="1"/>
  <c r="R4926" i="1"/>
  <c r="M4933" i="1"/>
  <c r="N4933" i="1" s="1"/>
  <c r="M4940" i="1"/>
  <c r="N4940" i="1" s="1"/>
  <c r="R4941" i="1"/>
  <c r="R4942" i="1"/>
  <c r="M4949" i="1"/>
  <c r="N4949" i="1" s="1"/>
  <c r="M4956" i="1"/>
  <c r="N4956" i="1" s="1"/>
  <c r="R4957" i="1"/>
  <c r="R4958" i="1"/>
  <c r="M4965" i="1"/>
  <c r="N4965" i="1" s="1"/>
  <c r="M4972" i="1"/>
  <c r="N4972" i="1" s="1"/>
  <c r="R4973" i="1"/>
  <c r="R4974" i="1"/>
  <c r="M4981" i="1"/>
  <c r="N4981" i="1" s="1"/>
  <c r="M4988" i="1"/>
  <c r="N4988" i="1" s="1"/>
  <c r="R4989" i="1"/>
  <c r="R4990" i="1"/>
  <c r="M4997" i="1"/>
  <c r="N4997" i="1" s="1"/>
  <c r="M5004" i="1"/>
  <c r="N5004" i="1" s="1"/>
  <c r="R5005" i="1"/>
  <c r="R5006" i="1"/>
  <c r="M5013" i="1"/>
  <c r="N5013" i="1" s="1"/>
  <c r="M5020" i="1"/>
  <c r="N5020" i="1" s="1"/>
  <c r="R5021" i="1"/>
  <c r="R5022" i="1"/>
  <c r="M5029" i="1"/>
  <c r="N5029" i="1" s="1"/>
  <c r="M5036" i="1"/>
  <c r="N5036" i="1" s="1"/>
  <c r="R5037" i="1"/>
  <c r="R5038" i="1"/>
  <c r="M5045" i="1"/>
  <c r="N5045" i="1" s="1"/>
  <c r="M5052" i="1"/>
  <c r="N5052" i="1" s="1"/>
  <c r="R5053" i="1"/>
  <c r="R5054" i="1"/>
  <c r="M5061" i="1"/>
  <c r="N5061" i="1" s="1"/>
  <c r="M5068" i="1"/>
  <c r="N5068" i="1" s="1"/>
  <c r="R5069" i="1"/>
  <c r="R5070" i="1"/>
  <c r="M5077" i="1"/>
  <c r="N5077" i="1" s="1"/>
  <c r="M5084" i="1"/>
  <c r="N5084" i="1" s="1"/>
  <c r="R5085" i="1"/>
  <c r="R5086" i="1"/>
  <c r="M5093" i="1"/>
  <c r="N5093" i="1" s="1"/>
  <c r="M5100" i="1"/>
  <c r="N5100" i="1" s="1"/>
  <c r="R5101" i="1"/>
  <c r="R5102" i="1"/>
  <c r="M5109" i="1"/>
  <c r="N5109" i="1" s="1"/>
  <c r="M5116" i="1"/>
  <c r="N5116" i="1" s="1"/>
  <c r="R5117" i="1"/>
  <c r="R5118" i="1"/>
  <c r="M5125" i="1"/>
  <c r="N5125" i="1" s="1"/>
  <c r="M5132" i="1"/>
  <c r="N5132" i="1" s="1"/>
  <c r="R5133" i="1"/>
  <c r="R5134" i="1"/>
  <c r="M5141" i="1"/>
  <c r="N5141" i="1" s="1"/>
  <c r="M5148" i="1"/>
  <c r="N5148" i="1" s="1"/>
  <c r="R5149" i="1"/>
  <c r="R5150" i="1"/>
  <c r="M5157" i="1"/>
  <c r="N5157" i="1" s="1"/>
  <c r="M5164" i="1"/>
  <c r="N5164" i="1" s="1"/>
  <c r="R5165" i="1"/>
  <c r="R5166" i="1"/>
  <c r="M5173" i="1"/>
  <c r="N5173" i="1" s="1"/>
  <c r="M5180" i="1"/>
  <c r="N5180" i="1" s="1"/>
  <c r="R5181" i="1"/>
  <c r="R5182" i="1"/>
  <c r="M5189" i="1"/>
  <c r="N5189" i="1" s="1"/>
  <c r="M5196" i="1"/>
  <c r="N5196" i="1" s="1"/>
  <c r="R5197" i="1"/>
  <c r="R5198" i="1"/>
  <c r="M5205" i="1"/>
  <c r="N5205" i="1" s="1"/>
  <c r="M5212" i="1"/>
  <c r="N5212" i="1" s="1"/>
  <c r="R5213" i="1"/>
  <c r="R5214" i="1"/>
  <c r="M5221" i="1"/>
  <c r="N5221" i="1" s="1"/>
  <c r="M5228" i="1"/>
  <c r="N5228" i="1" s="1"/>
  <c r="R5229" i="1"/>
  <c r="R5230" i="1"/>
  <c r="M5237" i="1"/>
  <c r="N5237" i="1" s="1"/>
  <c r="M5244" i="1"/>
  <c r="N5244" i="1" s="1"/>
  <c r="R5245" i="1"/>
  <c r="R5246" i="1"/>
  <c r="M5253" i="1"/>
  <c r="N5253" i="1" s="1"/>
  <c r="M5260" i="1"/>
  <c r="N5260" i="1" s="1"/>
  <c r="R5261" i="1"/>
  <c r="R5262" i="1"/>
  <c r="M5269" i="1"/>
  <c r="N5269" i="1" s="1"/>
  <c r="M5276" i="1"/>
  <c r="N5276" i="1" s="1"/>
  <c r="R5277" i="1"/>
  <c r="R5278" i="1"/>
  <c r="M5285" i="1"/>
  <c r="N5285" i="1" s="1"/>
  <c r="M5292" i="1"/>
  <c r="N5292" i="1" s="1"/>
  <c r="R5293" i="1"/>
  <c r="M5301" i="1"/>
  <c r="N5301" i="1" s="1"/>
  <c r="M5308" i="1"/>
  <c r="N5308" i="1" s="1"/>
  <c r="R5309" i="1"/>
  <c r="M5317" i="1"/>
  <c r="N5317" i="1" s="1"/>
  <c r="M5324" i="1"/>
  <c r="N5324" i="1" s="1"/>
  <c r="R5325" i="1"/>
  <c r="M5333" i="1"/>
  <c r="N5333" i="1" s="1"/>
  <c r="M5340" i="1"/>
  <c r="N5340" i="1" s="1"/>
  <c r="R5341" i="1"/>
  <c r="M5349" i="1"/>
  <c r="N5349" i="1" s="1"/>
  <c r="M5356" i="1"/>
  <c r="N5356" i="1" s="1"/>
  <c r="R5357" i="1"/>
  <c r="M5365" i="1"/>
  <c r="N5365" i="1" s="1"/>
  <c r="M5372" i="1"/>
  <c r="N5372" i="1" s="1"/>
  <c r="R5373" i="1"/>
  <c r="M5381" i="1"/>
  <c r="N5381" i="1" s="1"/>
  <c r="M5388" i="1"/>
  <c r="N5388" i="1" s="1"/>
  <c r="R5389" i="1"/>
  <c r="M5397" i="1"/>
  <c r="N5397" i="1" s="1"/>
  <c r="M5404" i="1"/>
  <c r="N5404" i="1" s="1"/>
  <c r="R5405" i="1"/>
  <c r="M5413" i="1"/>
  <c r="N5413" i="1" s="1"/>
  <c r="M5420" i="1"/>
  <c r="N5420" i="1" s="1"/>
  <c r="R5421" i="1"/>
  <c r="M5429" i="1"/>
  <c r="N5429" i="1" s="1"/>
  <c r="M5436" i="1"/>
  <c r="N5436" i="1" s="1"/>
  <c r="R5437" i="1"/>
  <c r="R5438" i="1"/>
  <c r="M5445" i="1"/>
  <c r="N5445" i="1" s="1"/>
  <c r="M5452" i="1"/>
  <c r="N5452" i="1" s="1"/>
  <c r="R5453" i="1"/>
  <c r="R5454" i="1"/>
  <c r="M5461" i="1"/>
  <c r="N5461" i="1" s="1"/>
  <c r="M5468" i="1"/>
  <c r="N5468" i="1" s="1"/>
  <c r="R5469" i="1"/>
  <c r="R5470" i="1"/>
  <c r="M5477" i="1"/>
  <c r="N5477" i="1" s="1"/>
  <c r="M5484" i="1"/>
  <c r="N5484" i="1" s="1"/>
  <c r="R5485" i="1"/>
  <c r="R5494" i="1"/>
  <c r="R5502" i="1"/>
  <c r="R5510" i="1"/>
  <c r="M5522" i="1"/>
  <c r="N5522" i="1" s="1"/>
  <c r="R5523" i="1"/>
  <c r="M5530" i="1"/>
  <c r="N5530" i="1" s="1"/>
  <c r="R5531" i="1"/>
  <c r="M5544" i="1"/>
  <c r="N5544" i="1" s="1"/>
  <c r="R5545" i="1"/>
  <c r="R5554" i="1"/>
  <c r="R5562" i="1"/>
  <c r="M5574" i="1"/>
  <c r="N5574" i="1" s="1"/>
  <c r="R5575" i="1"/>
  <c r="M5582" i="1"/>
  <c r="N5582" i="1" s="1"/>
  <c r="R5583" i="1"/>
  <c r="M5590" i="1"/>
  <c r="N5590" i="1" s="1"/>
  <c r="R5591" i="1"/>
  <c r="M5598" i="1"/>
  <c r="N5598" i="1" s="1"/>
  <c r="R5599" i="1"/>
  <c r="M5606" i="1"/>
  <c r="N5606" i="1" s="1"/>
  <c r="R5607" i="1"/>
  <c r="R5616" i="1"/>
  <c r="R5632" i="1"/>
  <c r="R5640" i="1"/>
  <c r="R5648" i="1"/>
  <c r="M5652" i="1"/>
  <c r="N5652" i="1" s="1"/>
  <c r="R5653" i="1"/>
  <c r="M5660" i="1"/>
  <c r="N5660" i="1" s="1"/>
  <c r="R5661" i="1"/>
  <c r="M5668" i="1"/>
  <c r="N5668" i="1" s="1"/>
  <c r="R5669" i="1"/>
  <c r="M5676" i="1"/>
  <c r="N5676" i="1" s="1"/>
  <c r="R5677" i="1"/>
  <c r="M5684" i="1"/>
  <c r="N5684" i="1" s="1"/>
  <c r="R5685" i="1"/>
  <c r="M5692" i="1"/>
  <c r="N5692" i="1" s="1"/>
  <c r="R5693" i="1"/>
  <c r="M5700" i="1"/>
  <c r="N5700" i="1" s="1"/>
  <c r="R5701" i="1"/>
  <c r="M5708" i="1"/>
  <c r="N5708" i="1" s="1"/>
  <c r="R5709" i="1"/>
  <c r="M5716" i="1"/>
  <c r="N5716" i="1" s="1"/>
  <c r="R5717" i="1"/>
  <c r="M5724" i="1"/>
  <c r="N5724" i="1" s="1"/>
  <c r="R5725" i="1"/>
  <c r="M5732" i="1"/>
  <c r="N5732" i="1" s="1"/>
  <c r="R5733" i="1"/>
  <c r="M5740" i="1"/>
  <c r="N5740" i="1" s="1"/>
  <c r="R5741" i="1"/>
  <c r="M5748" i="1"/>
  <c r="N5748" i="1" s="1"/>
  <c r="R5749" i="1"/>
  <c r="R5750" i="1"/>
  <c r="R5758" i="1"/>
  <c r="M5762" i="1"/>
  <c r="N5762" i="1" s="1"/>
  <c r="R5763" i="1"/>
  <c r="R5798" i="1"/>
  <c r="R5800" i="1"/>
  <c r="M5820" i="1"/>
  <c r="N5820" i="1" s="1"/>
  <c r="R5829" i="1"/>
  <c r="R5835" i="1"/>
  <c r="M5840" i="1"/>
  <c r="N5840" i="1" s="1"/>
  <c r="R5849" i="1"/>
  <c r="R5858" i="1"/>
  <c r="M5873" i="1"/>
  <c r="N5873" i="1" s="1"/>
  <c r="R5877" i="1"/>
  <c r="R5890" i="1"/>
  <c r="M5909" i="1"/>
  <c r="N5909" i="1" s="1"/>
  <c r="R5914" i="1"/>
  <c r="M5915" i="1"/>
  <c r="N5915" i="1" s="1"/>
  <c r="M5917" i="1"/>
  <c r="N5917" i="1" s="1"/>
  <c r="R5962" i="1"/>
  <c r="M5963" i="1"/>
  <c r="N5963" i="1" s="1"/>
  <c r="R5967" i="1"/>
  <c r="N4542" i="1"/>
  <c r="M4545" i="1"/>
  <c r="N4545" i="1" s="1"/>
  <c r="N4558" i="1"/>
  <c r="M4561" i="1"/>
  <c r="N4561" i="1" s="1"/>
  <c r="M4562" i="1"/>
  <c r="N4562" i="1" s="1"/>
  <c r="R4564" i="1"/>
  <c r="M4571" i="1"/>
  <c r="N4571" i="1" s="1"/>
  <c r="M4578" i="1"/>
  <c r="N4578" i="1" s="1"/>
  <c r="R4580" i="1"/>
  <c r="M4594" i="1"/>
  <c r="N4594" i="1" s="1"/>
  <c r="R4596" i="1"/>
  <c r="M4610" i="1"/>
  <c r="N4610" i="1" s="1"/>
  <c r="R4612" i="1"/>
  <c r="M4626" i="1"/>
  <c r="N4626" i="1" s="1"/>
  <c r="R4628" i="1"/>
  <c r="M4642" i="1"/>
  <c r="N4642" i="1" s="1"/>
  <c r="R4644" i="1"/>
  <c r="M4658" i="1"/>
  <c r="N4658" i="1" s="1"/>
  <c r="R4660" i="1"/>
  <c r="M4674" i="1"/>
  <c r="N4674" i="1" s="1"/>
  <c r="R4675" i="1"/>
  <c r="R4676" i="1"/>
  <c r="M4690" i="1"/>
  <c r="N4690" i="1" s="1"/>
  <c r="R4691" i="1"/>
  <c r="R4692" i="1"/>
  <c r="M4699" i="1"/>
  <c r="N4699" i="1" s="1"/>
  <c r="M4706" i="1"/>
  <c r="N4706" i="1" s="1"/>
  <c r="R4707" i="1"/>
  <c r="R4708" i="1"/>
  <c r="M4715" i="1"/>
  <c r="N4715" i="1" s="1"/>
  <c r="M4722" i="1"/>
  <c r="N4722" i="1" s="1"/>
  <c r="R4723" i="1"/>
  <c r="R4724" i="1"/>
  <c r="M4738" i="1"/>
  <c r="N4738" i="1" s="1"/>
  <c r="R4739" i="1"/>
  <c r="R4740" i="1"/>
  <c r="M4754" i="1"/>
  <c r="N4754" i="1" s="1"/>
  <c r="R4755" i="1"/>
  <c r="R4756" i="1"/>
  <c r="M4763" i="1"/>
  <c r="N4763" i="1" s="1"/>
  <c r="M4770" i="1"/>
  <c r="N4770" i="1" s="1"/>
  <c r="R4771" i="1"/>
  <c r="R4772" i="1"/>
  <c r="M4779" i="1"/>
  <c r="N4779" i="1" s="1"/>
  <c r="M4786" i="1"/>
  <c r="N4786" i="1" s="1"/>
  <c r="R4787" i="1"/>
  <c r="R4788" i="1"/>
  <c r="M4795" i="1"/>
  <c r="N4795" i="1" s="1"/>
  <c r="M4802" i="1"/>
  <c r="N4802" i="1" s="1"/>
  <c r="R4803" i="1"/>
  <c r="R4804" i="1"/>
  <c r="M4811" i="1"/>
  <c r="N4811" i="1" s="1"/>
  <c r="M4818" i="1"/>
  <c r="N4818" i="1" s="1"/>
  <c r="R4819" i="1"/>
  <c r="R4820" i="1"/>
  <c r="M4827" i="1"/>
  <c r="N4827" i="1" s="1"/>
  <c r="M4834" i="1"/>
  <c r="N4834" i="1" s="1"/>
  <c r="R4835" i="1"/>
  <c r="R4836" i="1"/>
  <c r="M4843" i="1"/>
  <c r="N4843" i="1" s="1"/>
  <c r="M4850" i="1"/>
  <c r="N4850" i="1" s="1"/>
  <c r="R4851" i="1"/>
  <c r="R4852" i="1"/>
  <c r="M4859" i="1"/>
  <c r="N4859" i="1" s="1"/>
  <c r="M4866" i="1"/>
  <c r="N4866" i="1" s="1"/>
  <c r="R4867" i="1"/>
  <c r="R4868" i="1"/>
  <c r="M4875" i="1"/>
  <c r="N4875" i="1" s="1"/>
  <c r="M4882" i="1"/>
  <c r="N4882" i="1" s="1"/>
  <c r="R4883" i="1"/>
  <c r="R4884" i="1"/>
  <c r="M4891" i="1"/>
  <c r="N4891" i="1" s="1"/>
  <c r="M4898" i="1"/>
  <c r="N4898" i="1" s="1"/>
  <c r="R4899" i="1"/>
  <c r="R4900" i="1"/>
  <c r="M4907" i="1"/>
  <c r="N4907" i="1" s="1"/>
  <c r="M4914" i="1"/>
  <c r="N4914" i="1" s="1"/>
  <c r="R4915" i="1"/>
  <c r="R4916" i="1"/>
  <c r="M4923" i="1"/>
  <c r="N4923" i="1" s="1"/>
  <c r="M4930" i="1"/>
  <c r="N4930" i="1" s="1"/>
  <c r="R4931" i="1"/>
  <c r="M4939" i="1"/>
  <c r="N4939" i="1" s="1"/>
  <c r="M4946" i="1"/>
  <c r="N4946" i="1" s="1"/>
  <c r="R4947" i="1"/>
  <c r="R4948" i="1"/>
  <c r="M4955" i="1"/>
  <c r="N4955" i="1" s="1"/>
  <c r="M4962" i="1"/>
  <c r="N4962" i="1" s="1"/>
  <c r="R4963" i="1"/>
  <c r="R4964" i="1"/>
  <c r="M4971" i="1"/>
  <c r="N4971" i="1" s="1"/>
  <c r="M4978" i="1"/>
  <c r="N4978" i="1" s="1"/>
  <c r="R4979" i="1"/>
  <c r="R4980" i="1"/>
  <c r="M4987" i="1"/>
  <c r="N4987" i="1" s="1"/>
  <c r="M4994" i="1"/>
  <c r="N4994" i="1" s="1"/>
  <c r="R4995" i="1"/>
  <c r="R4996" i="1"/>
  <c r="M5003" i="1"/>
  <c r="N5003" i="1" s="1"/>
  <c r="M5010" i="1"/>
  <c r="N5010" i="1" s="1"/>
  <c r="R5011" i="1"/>
  <c r="R5012" i="1"/>
  <c r="M5019" i="1"/>
  <c r="N5019" i="1" s="1"/>
  <c r="M5026" i="1"/>
  <c r="N5026" i="1" s="1"/>
  <c r="R5027" i="1"/>
  <c r="R5028" i="1"/>
  <c r="M5035" i="1"/>
  <c r="N5035" i="1" s="1"/>
  <c r="M5042" i="1"/>
  <c r="N5042" i="1" s="1"/>
  <c r="R5043" i="1"/>
  <c r="M5051" i="1"/>
  <c r="N5051" i="1" s="1"/>
  <c r="M5058" i="1"/>
  <c r="N5058" i="1" s="1"/>
  <c r="R5059" i="1"/>
  <c r="R5060" i="1"/>
  <c r="M5067" i="1"/>
  <c r="N5067" i="1" s="1"/>
  <c r="M5074" i="1"/>
  <c r="N5074" i="1" s="1"/>
  <c r="R5075" i="1"/>
  <c r="R5076" i="1"/>
  <c r="M5083" i="1"/>
  <c r="N5083" i="1" s="1"/>
  <c r="M5090" i="1"/>
  <c r="N5090" i="1" s="1"/>
  <c r="R5091" i="1"/>
  <c r="R5092" i="1"/>
  <c r="M5099" i="1"/>
  <c r="N5099" i="1" s="1"/>
  <c r="M5106" i="1"/>
  <c r="N5106" i="1" s="1"/>
  <c r="R5107" i="1"/>
  <c r="R5108" i="1"/>
  <c r="M5115" i="1"/>
  <c r="N5115" i="1" s="1"/>
  <c r="M5122" i="1"/>
  <c r="N5122" i="1" s="1"/>
  <c r="R5123" i="1"/>
  <c r="R5124" i="1"/>
  <c r="M5131" i="1"/>
  <c r="N5131" i="1" s="1"/>
  <c r="M5138" i="1"/>
  <c r="N5138" i="1" s="1"/>
  <c r="R5139" i="1"/>
  <c r="R5140" i="1"/>
  <c r="M5147" i="1"/>
  <c r="N5147" i="1" s="1"/>
  <c r="M5154" i="1"/>
  <c r="N5154" i="1" s="1"/>
  <c r="R5155" i="1"/>
  <c r="R5156" i="1"/>
  <c r="M5163" i="1"/>
  <c r="N5163" i="1" s="1"/>
  <c r="M5170" i="1"/>
  <c r="N5170" i="1" s="1"/>
  <c r="R5171" i="1"/>
  <c r="R5172" i="1"/>
  <c r="M5179" i="1"/>
  <c r="N5179" i="1" s="1"/>
  <c r="M5186" i="1"/>
  <c r="N5186" i="1" s="1"/>
  <c r="R5187" i="1"/>
  <c r="R5188" i="1"/>
  <c r="M5195" i="1"/>
  <c r="N5195" i="1" s="1"/>
  <c r="M5202" i="1"/>
  <c r="N5202" i="1" s="1"/>
  <c r="R5203" i="1"/>
  <c r="R5204" i="1"/>
  <c r="M5211" i="1"/>
  <c r="N5211" i="1" s="1"/>
  <c r="M5218" i="1"/>
  <c r="N5218" i="1" s="1"/>
  <c r="R5219" i="1"/>
  <c r="R5220" i="1"/>
  <c r="M5227" i="1"/>
  <c r="N5227" i="1" s="1"/>
  <c r="M5234" i="1"/>
  <c r="N5234" i="1" s="1"/>
  <c r="R5235" i="1"/>
  <c r="R5236" i="1"/>
  <c r="M5243" i="1"/>
  <c r="N5243" i="1" s="1"/>
  <c r="M5250" i="1"/>
  <c r="N5250" i="1" s="1"/>
  <c r="R5251" i="1"/>
  <c r="M5259" i="1"/>
  <c r="N5259" i="1" s="1"/>
  <c r="M5266" i="1"/>
  <c r="N5266" i="1" s="1"/>
  <c r="R5267" i="1"/>
  <c r="R5268" i="1"/>
  <c r="M5275" i="1"/>
  <c r="N5275" i="1" s="1"/>
  <c r="M5282" i="1"/>
  <c r="N5282" i="1" s="1"/>
  <c r="R5283" i="1"/>
  <c r="R5284" i="1"/>
  <c r="M5291" i="1"/>
  <c r="N5291" i="1" s="1"/>
  <c r="M5298" i="1"/>
  <c r="N5298" i="1" s="1"/>
  <c r="R5299" i="1"/>
  <c r="R5300" i="1"/>
  <c r="M5307" i="1"/>
  <c r="N5307" i="1" s="1"/>
  <c r="M5314" i="1"/>
  <c r="N5314" i="1" s="1"/>
  <c r="R5315" i="1"/>
  <c r="R5316" i="1"/>
  <c r="M5323" i="1"/>
  <c r="N5323" i="1" s="1"/>
  <c r="M5330" i="1"/>
  <c r="N5330" i="1" s="1"/>
  <c r="R5331" i="1"/>
  <c r="R5332" i="1"/>
  <c r="M5339" i="1"/>
  <c r="N5339" i="1" s="1"/>
  <c r="M5346" i="1"/>
  <c r="N5346" i="1" s="1"/>
  <c r="R5347" i="1"/>
  <c r="R5348" i="1"/>
  <c r="M5355" i="1"/>
  <c r="N5355" i="1" s="1"/>
  <c r="M5362" i="1"/>
  <c r="N5362" i="1" s="1"/>
  <c r="R5363" i="1"/>
  <c r="R5364" i="1"/>
  <c r="M5371" i="1"/>
  <c r="N5371" i="1" s="1"/>
  <c r="M5378" i="1"/>
  <c r="N5378" i="1" s="1"/>
  <c r="R5379" i="1"/>
  <c r="R5380" i="1"/>
  <c r="M5387" i="1"/>
  <c r="N5387" i="1" s="1"/>
  <c r="M5394" i="1"/>
  <c r="N5394" i="1" s="1"/>
  <c r="R5395" i="1"/>
  <c r="R5396" i="1"/>
  <c r="M5403" i="1"/>
  <c r="N5403" i="1" s="1"/>
  <c r="M5410" i="1"/>
  <c r="N5410" i="1" s="1"/>
  <c r="R5411" i="1"/>
  <c r="R5412" i="1"/>
  <c r="M5419" i="1"/>
  <c r="N5419" i="1" s="1"/>
  <c r="M5426" i="1"/>
  <c r="N5426" i="1" s="1"/>
  <c r="R5427" i="1"/>
  <c r="R5428" i="1"/>
  <c r="M5435" i="1"/>
  <c r="N5435" i="1" s="1"/>
  <c r="M5442" i="1"/>
  <c r="N5442" i="1" s="1"/>
  <c r="R5443" i="1"/>
  <c r="R5444" i="1"/>
  <c r="M5451" i="1"/>
  <c r="N5451" i="1" s="1"/>
  <c r="M5458" i="1"/>
  <c r="N5458" i="1" s="1"/>
  <c r="R5459" i="1"/>
  <c r="R5460" i="1"/>
  <c r="M5467" i="1"/>
  <c r="N5467" i="1" s="1"/>
  <c r="M5474" i="1"/>
  <c r="N5474" i="1" s="1"/>
  <c r="R5475" i="1"/>
  <c r="R5476" i="1"/>
  <c r="M5483" i="1"/>
  <c r="N5483" i="1" s="1"/>
  <c r="R5488" i="1"/>
  <c r="M5492" i="1"/>
  <c r="N5492" i="1" s="1"/>
  <c r="R5493" i="1"/>
  <c r="M5500" i="1"/>
  <c r="N5500" i="1" s="1"/>
  <c r="R5501" i="1"/>
  <c r="M5508" i="1"/>
  <c r="N5508" i="1" s="1"/>
  <c r="R5509" i="1"/>
  <c r="R5518" i="1"/>
  <c r="R5526" i="1"/>
  <c r="R5534" i="1"/>
  <c r="M5538" i="1"/>
  <c r="N5538" i="1" s="1"/>
  <c r="R5539" i="1"/>
  <c r="R5540" i="1"/>
  <c r="R5548" i="1"/>
  <c r="M5552" i="1"/>
  <c r="N5552" i="1" s="1"/>
  <c r="R5553" i="1"/>
  <c r="M5560" i="1"/>
  <c r="N5560" i="1" s="1"/>
  <c r="R5561" i="1"/>
  <c r="M5568" i="1"/>
  <c r="N5568" i="1" s="1"/>
  <c r="R5569" i="1"/>
  <c r="R5570" i="1"/>
  <c r="R5578" i="1"/>
  <c r="R5586" i="1"/>
  <c r="R5594" i="1"/>
  <c r="R5602" i="1"/>
  <c r="R5610" i="1"/>
  <c r="M5614" i="1"/>
  <c r="N5614" i="1" s="1"/>
  <c r="R5615" i="1"/>
  <c r="M5622" i="1"/>
  <c r="N5622" i="1" s="1"/>
  <c r="R5623" i="1"/>
  <c r="M5630" i="1"/>
  <c r="N5630" i="1" s="1"/>
  <c r="R5631" i="1"/>
  <c r="M5638" i="1"/>
  <c r="N5638" i="1" s="1"/>
  <c r="R5639" i="1"/>
  <c r="M5646" i="1"/>
  <c r="N5646" i="1" s="1"/>
  <c r="R5647" i="1"/>
  <c r="R5656" i="1"/>
  <c r="R5664" i="1"/>
  <c r="R5672" i="1"/>
  <c r="R5680" i="1"/>
  <c r="R5688" i="1"/>
  <c r="R5696" i="1"/>
  <c r="R5704" i="1"/>
  <c r="R5720" i="1"/>
  <c r="R5728" i="1"/>
  <c r="R5736" i="1"/>
  <c r="R5744" i="1"/>
  <c r="M5756" i="1"/>
  <c r="N5756" i="1" s="1"/>
  <c r="R5757" i="1"/>
  <c r="R5766" i="1"/>
  <c r="N5770" i="1"/>
  <c r="M5777" i="1"/>
  <c r="N5777" i="1" s="1"/>
  <c r="M5781" i="1"/>
  <c r="N5781" i="1" s="1"/>
  <c r="R5786" i="1"/>
  <c r="M5787" i="1"/>
  <c r="N5787" i="1" s="1"/>
  <c r="N5793" i="1"/>
  <c r="R5796" i="1"/>
  <c r="R5799" i="1"/>
  <c r="R5806" i="1"/>
  <c r="M5807" i="1"/>
  <c r="N5807" i="1" s="1"/>
  <c r="M5813" i="1"/>
  <c r="N5813" i="1" s="1"/>
  <c r="M5819" i="1"/>
  <c r="N5819" i="1" s="1"/>
  <c r="M5825" i="1"/>
  <c r="N5825" i="1" s="1"/>
  <c r="R5827" i="1"/>
  <c r="R5833" i="1"/>
  <c r="M5845" i="1"/>
  <c r="N5845" i="1" s="1"/>
  <c r="R5853" i="1"/>
  <c r="R5856" i="1"/>
  <c r="R5857" i="1"/>
  <c r="M5860" i="1"/>
  <c r="N5860" i="1" s="1"/>
  <c r="N5868" i="1"/>
  <c r="M5869" i="1"/>
  <c r="N5869" i="1" s="1"/>
  <c r="R5872" i="1"/>
  <c r="R5884" i="1"/>
  <c r="M5886" i="1"/>
  <c r="N5886" i="1" s="1"/>
  <c r="M5904" i="1"/>
  <c r="N5904" i="1" s="1"/>
  <c r="M5908" i="1"/>
  <c r="N5908" i="1" s="1"/>
  <c r="M5921" i="1"/>
  <c r="N5921" i="1" s="1"/>
  <c r="R5954" i="1"/>
  <c r="R5971" i="1"/>
  <c r="M4568" i="1"/>
  <c r="N4568" i="1" s="1"/>
  <c r="M4584" i="1"/>
  <c r="N4584" i="1" s="1"/>
  <c r="M4600" i="1"/>
  <c r="N4600" i="1" s="1"/>
  <c r="M4616" i="1"/>
  <c r="N4616" i="1" s="1"/>
  <c r="M4632" i="1"/>
  <c r="N4632" i="1" s="1"/>
  <c r="M4648" i="1"/>
  <c r="N4648" i="1" s="1"/>
  <c r="M4664" i="1"/>
  <c r="N4664" i="1" s="1"/>
  <c r="M4680" i="1"/>
  <c r="N4680" i="1" s="1"/>
  <c r="M4696" i="1"/>
  <c r="N4696" i="1" s="1"/>
  <c r="M4712" i="1"/>
  <c r="N4712" i="1" s="1"/>
  <c r="M4728" i="1"/>
  <c r="N4728" i="1" s="1"/>
  <c r="M4744" i="1"/>
  <c r="N4744" i="1" s="1"/>
  <c r="M4760" i="1"/>
  <c r="N4760" i="1" s="1"/>
  <c r="M4776" i="1"/>
  <c r="N4776" i="1" s="1"/>
  <c r="M4792" i="1"/>
  <c r="N4792" i="1" s="1"/>
  <c r="M4808" i="1"/>
  <c r="N4808" i="1" s="1"/>
  <c r="M4824" i="1"/>
  <c r="N4824" i="1" s="1"/>
  <c r="M4840" i="1"/>
  <c r="N4840" i="1" s="1"/>
  <c r="M4856" i="1"/>
  <c r="N4856" i="1" s="1"/>
  <c r="M4872" i="1"/>
  <c r="N4872" i="1" s="1"/>
  <c r="M4888" i="1"/>
  <c r="N4888" i="1" s="1"/>
  <c r="M4904" i="1"/>
  <c r="N4904" i="1" s="1"/>
  <c r="M4920" i="1"/>
  <c r="N4920" i="1" s="1"/>
  <c r="M4936" i="1"/>
  <c r="N4936" i="1" s="1"/>
  <c r="M4952" i="1"/>
  <c r="N4952" i="1" s="1"/>
  <c r="M4968" i="1"/>
  <c r="N4968" i="1" s="1"/>
  <c r="M4984" i="1"/>
  <c r="N4984" i="1" s="1"/>
  <c r="M5000" i="1"/>
  <c r="N5000" i="1" s="1"/>
  <c r="M5016" i="1"/>
  <c r="N5016" i="1" s="1"/>
  <c r="M5032" i="1"/>
  <c r="N5032" i="1" s="1"/>
  <c r="M5048" i="1"/>
  <c r="N5048" i="1" s="1"/>
  <c r="M5064" i="1"/>
  <c r="N5064" i="1" s="1"/>
  <c r="M5080" i="1"/>
  <c r="N5080" i="1" s="1"/>
  <c r="M5096" i="1"/>
  <c r="N5096" i="1" s="1"/>
  <c r="M5112" i="1"/>
  <c r="N5112" i="1" s="1"/>
  <c r="M5128" i="1"/>
  <c r="N5128" i="1" s="1"/>
  <c r="M5144" i="1"/>
  <c r="N5144" i="1" s="1"/>
  <c r="M5160" i="1"/>
  <c r="N5160" i="1" s="1"/>
  <c r="M5176" i="1"/>
  <c r="N5176" i="1" s="1"/>
  <c r="M5192" i="1"/>
  <c r="N5192" i="1" s="1"/>
  <c r="M5208" i="1"/>
  <c r="N5208" i="1" s="1"/>
  <c r="M5224" i="1"/>
  <c r="N5224" i="1" s="1"/>
  <c r="M5240" i="1"/>
  <c r="N5240" i="1" s="1"/>
  <c r="M5256" i="1"/>
  <c r="N5256" i="1" s="1"/>
  <c r="M5272" i="1"/>
  <c r="N5272" i="1" s="1"/>
  <c r="M5288" i="1"/>
  <c r="N5288" i="1" s="1"/>
  <c r="M5304" i="1"/>
  <c r="N5304" i="1" s="1"/>
  <c r="M5320" i="1"/>
  <c r="N5320" i="1" s="1"/>
  <c r="M5336" i="1"/>
  <c r="N5336" i="1" s="1"/>
  <c r="M5352" i="1"/>
  <c r="N5352" i="1" s="1"/>
  <c r="M5368" i="1"/>
  <c r="N5368" i="1" s="1"/>
  <c r="M5384" i="1"/>
  <c r="N5384" i="1" s="1"/>
  <c r="M5400" i="1"/>
  <c r="N5400" i="1" s="1"/>
  <c r="M5416" i="1"/>
  <c r="N5416" i="1" s="1"/>
  <c r="M5432" i="1"/>
  <c r="N5432" i="1" s="1"/>
  <c r="M5448" i="1"/>
  <c r="N5448" i="1" s="1"/>
  <c r="M5464" i="1"/>
  <c r="N5464" i="1" s="1"/>
  <c r="M5480" i="1"/>
  <c r="N5480" i="1" s="1"/>
  <c r="M5486" i="1"/>
  <c r="N5486" i="1" s="1"/>
  <c r="M5516" i="1"/>
  <c r="N5516" i="1" s="1"/>
  <c r="M5524" i="1"/>
  <c r="N5524" i="1" s="1"/>
  <c r="M5532" i="1"/>
  <c r="N5532" i="1" s="1"/>
  <c r="M5546" i="1"/>
  <c r="N5546" i="1" s="1"/>
  <c r="M5576" i="1"/>
  <c r="N5576" i="1" s="1"/>
  <c r="M5584" i="1"/>
  <c r="N5584" i="1" s="1"/>
  <c r="M5592" i="1"/>
  <c r="N5592" i="1" s="1"/>
  <c r="M5600" i="1"/>
  <c r="N5600" i="1" s="1"/>
  <c r="M5608" i="1"/>
  <c r="N5608" i="1" s="1"/>
  <c r="M5654" i="1"/>
  <c r="N5654" i="1" s="1"/>
  <c r="M5662" i="1"/>
  <c r="N5662" i="1" s="1"/>
  <c r="M5670" i="1"/>
  <c r="N5670" i="1" s="1"/>
  <c r="M5678" i="1"/>
  <c r="N5678" i="1" s="1"/>
  <c r="M5686" i="1"/>
  <c r="N5686" i="1" s="1"/>
  <c r="M5694" i="1"/>
  <c r="N5694" i="1" s="1"/>
  <c r="M5702" i="1"/>
  <c r="N5702" i="1" s="1"/>
  <c r="M5710" i="1"/>
  <c r="N5710" i="1" s="1"/>
  <c r="M5718" i="1"/>
  <c r="N5718" i="1" s="1"/>
  <c r="M5726" i="1"/>
  <c r="N5726" i="1" s="1"/>
  <c r="M5734" i="1"/>
  <c r="N5734" i="1" s="1"/>
  <c r="M5742" i="1"/>
  <c r="N5742" i="1" s="1"/>
  <c r="M5764" i="1"/>
  <c r="N5764" i="1" s="1"/>
  <c r="M5784" i="1"/>
  <c r="N5784" i="1" s="1"/>
  <c r="M5790" i="1"/>
  <c r="N5790" i="1" s="1"/>
  <c r="M5797" i="1"/>
  <c r="N5797" i="1" s="1"/>
  <c r="R5802" i="1"/>
  <c r="M5803" i="1"/>
  <c r="N5803" i="1" s="1"/>
  <c r="R5828" i="1"/>
  <c r="R5854" i="1"/>
  <c r="M5858" i="1"/>
  <c r="N5858" i="1" s="1"/>
  <c r="R5876" i="1"/>
  <c r="R5889" i="1"/>
  <c r="R5906" i="1"/>
  <c r="M5931" i="1"/>
  <c r="N5931" i="1" s="1"/>
  <c r="N5772" i="1"/>
  <c r="N5775" i="1"/>
  <c r="N5788" i="1"/>
  <c r="N5791" i="1"/>
  <c r="N5804" i="1"/>
  <c r="N5816" i="1"/>
  <c r="N5821" i="1"/>
  <c r="N5828" i="1"/>
  <c r="N5835" i="1"/>
  <c r="R5838" i="1"/>
  <c r="N5865" i="1"/>
  <c r="R5870" i="1"/>
  <c r="N5881" i="1"/>
  <c r="R5886" i="1"/>
  <c r="N5897" i="1"/>
  <c r="R5902" i="1"/>
  <c r="R5932" i="1"/>
  <c r="R5933" i="1"/>
  <c r="R5934" i="1"/>
  <c r="M5950" i="1"/>
  <c r="N5950" i="1" s="1"/>
  <c r="R5974" i="1"/>
  <c r="R5987" i="1"/>
  <c r="M5998" i="1"/>
  <c r="N5998" i="1" s="1"/>
  <c r="R6006" i="1"/>
  <c r="R6012" i="1"/>
  <c r="R6038" i="1"/>
  <c r="R6069" i="1"/>
  <c r="R6085" i="1"/>
  <c r="R6090" i="1"/>
  <c r="R6138" i="1"/>
  <c r="R6174" i="1"/>
  <c r="R6182" i="1"/>
  <c r="R6193" i="1"/>
  <c r="R6234" i="1"/>
  <c r="R6298" i="1"/>
  <c r="R6310" i="1"/>
  <c r="R6318" i="1"/>
  <c r="R6332" i="1"/>
  <c r="R6355" i="1"/>
  <c r="R6356" i="1"/>
  <c r="R6362" i="1"/>
  <c r="R6378" i="1"/>
  <c r="R6390" i="1"/>
  <c r="R6395" i="1"/>
  <c r="R6404" i="1"/>
  <c r="R6426" i="1"/>
  <c r="R6448" i="1"/>
  <c r="R6449" i="1"/>
  <c r="R6532" i="1"/>
  <c r="R6436" i="1"/>
  <c r="R6500" i="1"/>
  <c r="R6516" i="1"/>
  <c r="R6564" i="1"/>
  <c r="R6484" i="1"/>
  <c r="R6428" i="1"/>
  <c r="R6218" i="1"/>
  <c r="R6225" i="1"/>
  <c r="R6254" i="1"/>
  <c r="R6264" i="1"/>
  <c r="R6278" i="1"/>
  <c r="R6294" i="1"/>
  <c r="R6296" i="1"/>
  <c r="R6330" i="1"/>
  <c r="R6342" i="1"/>
  <c r="R6358" i="1"/>
  <c r="R6364" i="1"/>
  <c r="R6380" i="1"/>
  <c r="R6388" i="1"/>
  <c r="R6406" i="1"/>
  <c r="R6417" i="1"/>
  <c r="R6433" i="1"/>
  <c r="R6444" i="1"/>
  <c r="R6445" i="1"/>
  <c r="R6456" i="1"/>
  <c r="R6466" i="1"/>
  <c r="R6468" i="1"/>
  <c r="R6498" i="1"/>
  <c r="R5795" i="1"/>
  <c r="R5811" i="1"/>
  <c r="R5822" i="1"/>
  <c r="R5850" i="1"/>
  <c r="R5957" i="1"/>
  <c r="N5959" i="1"/>
  <c r="R5964" i="1"/>
  <c r="R5978" i="1"/>
  <c r="M5979" i="1"/>
  <c r="N5979" i="1" s="1"/>
  <c r="R5990" i="1"/>
  <c r="R6024" i="1"/>
  <c r="R6035" i="1"/>
  <c r="R6056" i="1"/>
  <c r="R6062" i="1"/>
  <c r="R6070" i="1"/>
  <c r="R6076" i="1"/>
  <c r="R6086" i="1"/>
  <c r="R6092" i="1"/>
  <c r="R6101" i="1"/>
  <c r="R6106" i="1"/>
  <c r="R6126" i="1"/>
  <c r="N6127" i="1"/>
  <c r="R6134" i="1"/>
  <c r="R6190" i="1"/>
  <c r="R6198" i="1"/>
  <c r="R6262" i="1"/>
  <c r="R6314" i="1"/>
  <c r="R6350" i="1"/>
  <c r="R6369" i="1"/>
  <c r="R6376" i="1"/>
  <c r="R6396" i="1"/>
  <c r="R6411" i="1"/>
  <c r="R6424" i="1"/>
  <c r="R6438" i="1"/>
  <c r="R6450" i="1"/>
  <c r="R5773" i="1"/>
  <c r="R5789" i="1"/>
  <c r="R5792" i="1"/>
  <c r="R5805" i="1"/>
  <c r="R5818" i="1"/>
  <c r="N5829" i="1"/>
  <c r="R5831" i="1"/>
  <c r="M5842" i="1"/>
  <c r="N5842" i="1" s="1"/>
  <c r="N5849" i="1"/>
  <c r="R5866" i="1"/>
  <c r="R5867" i="1"/>
  <c r="R5882" i="1"/>
  <c r="R5883" i="1"/>
  <c r="R5898" i="1"/>
  <c r="R5899" i="1"/>
  <c r="R5926" i="1"/>
  <c r="M5937" i="1"/>
  <c r="N5937" i="1" s="1"/>
  <c r="R5942" i="1"/>
  <c r="R5950" i="1"/>
  <c r="M5966" i="1"/>
  <c r="N5966" i="1" s="1"/>
  <c r="R5976" i="1"/>
  <c r="R5989" i="1"/>
  <c r="R5998" i="1"/>
  <c r="R6008" i="1"/>
  <c r="R6040" i="1"/>
  <c r="R6046" i="1"/>
  <c r="R6060" i="1"/>
  <c r="R6081" i="1"/>
  <c r="R6114" i="1"/>
  <c r="R6118" i="1"/>
  <c r="R6122" i="1"/>
  <c r="R6194" i="1"/>
  <c r="R6196" i="1"/>
  <c r="R6206" i="1"/>
  <c r="R6214" i="1"/>
  <c r="R6242" i="1"/>
  <c r="R6250" i="1"/>
  <c r="R6306" i="1"/>
  <c r="R6326" i="1"/>
  <c r="R6348" i="1"/>
  <c r="R6374" i="1"/>
  <c r="R6387" i="1"/>
  <c r="R6422" i="1"/>
  <c r="R6427" i="1"/>
  <c r="R6454" i="1"/>
  <c r="N5778" i="1"/>
  <c r="N5794" i="1"/>
  <c r="N5808" i="1"/>
  <c r="M5810" i="1"/>
  <c r="N5810" i="1" s="1"/>
  <c r="R5812" i="1"/>
  <c r="N5817" i="1"/>
  <c r="R5819" i="1"/>
  <c r="R5825" i="1"/>
  <c r="R5837" i="1"/>
  <c r="N5848" i="1"/>
  <c r="N5854" i="1"/>
  <c r="N5855" i="1"/>
  <c r="M5861" i="1"/>
  <c r="N5861" i="1" s="1"/>
  <c r="R5869" i="1"/>
  <c r="N5876" i="1"/>
  <c r="M5877" i="1"/>
  <c r="N5877" i="1" s="1"/>
  <c r="R5885" i="1"/>
  <c r="N5892" i="1"/>
  <c r="M5893" i="1"/>
  <c r="N5893" i="1" s="1"/>
  <c r="R5901" i="1"/>
  <c r="N5927" i="1"/>
  <c r="N5943" i="1"/>
  <c r="R5948" i="1"/>
  <c r="R5955" i="1"/>
  <c r="N5991" i="1"/>
  <c r="R5996" i="1"/>
  <c r="R6014" i="1"/>
  <c r="R6022" i="1"/>
  <c r="R6029" i="1"/>
  <c r="R6030" i="1"/>
  <c r="R6044" i="1"/>
  <c r="R6054" i="1"/>
  <c r="R6099" i="1"/>
  <c r="R6110" i="1"/>
  <c r="N6111" i="1"/>
  <c r="R6147" i="1"/>
  <c r="R6261" i="1"/>
  <c r="R6271" i="1"/>
  <c r="R6276" i="1"/>
  <c r="R6277" i="1"/>
  <c r="R6293" i="1"/>
  <c r="R6334" i="1"/>
  <c r="R6339" i="1"/>
  <c r="R6340" i="1"/>
  <c r="R6392" i="1"/>
  <c r="R6410" i="1"/>
  <c r="R6548" i="1"/>
  <c r="N6096" i="1"/>
  <c r="R6117" i="1"/>
  <c r="R6120" i="1"/>
  <c r="R6133" i="1"/>
  <c r="R6149" i="1"/>
  <c r="R6152" i="1"/>
  <c r="R6181" i="1"/>
  <c r="R6184" i="1"/>
  <c r="R6197" i="1"/>
  <c r="N6256" i="1"/>
  <c r="N6272" i="1"/>
  <c r="N6288" i="1"/>
  <c r="N6488" i="1"/>
  <c r="R6490" i="1"/>
  <c r="R6503" i="1"/>
  <c r="M6516" i="1"/>
  <c r="N6516" i="1" s="1"/>
  <c r="N6520" i="1"/>
  <c r="M6548" i="1"/>
  <c r="N6548" i="1" s="1"/>
  <c r="N6565" i="1"/>
  <c r="N6568" i="1"/>
  <c r="M6573" i="1"/>
  <c r="N6573" i="1" s="1"/>
  <c r="R6583" i="1"/>
  <c r="N6597" i="1"/>
  <c r="M6600" i="1"/>
  <c r="N6600" i="1" s="1"/>
  <c r="M6609" i="1"/>
  <c r="N6609" i="1" s="1"/>
  <c r="N6613" i="1"/>
  <c r="R6654" i="1"/>
  <c r="R6682" i="1"/>
  <c r="R6878" i="1"/>
  <c r="R7044" i="1"/>
  <c r="R6002" i="1"/>
  <c r="R6015" i="1"/>
  <c r="R6018" i="1"/>
  <c r="R6031" i="1"/>
  <c r="R6034" i="1"/>
  <c r="R6050" i="1"/>
  <c r="R6063" i="1"/>
  <c r="R6066" i="1"/>
  <c r="R6079" i="1"/>
  <c r="R6082" i="1"/>
  <c r="R6095" i="1"/>
  <c r="R6098" i="1"/>
  <c r="R6111" i="1"/>
  <c r="R6127" i="1"/>
  <c r="R6143" i="1"/>
  <c r="R6146" i="1"/>
  <c r="R6255" i="1"/>
  <c r="R6335" i="1"/>
  <c r="R6338" i="1"/>
  <c r="R6367" i="1"/>
  <c r="R6370" i="1"/>
  <c r="R6383" i="1"/>
  <c r="R6386" i="1"/>
  <c r="R6399" i="1"/>
  <c r="R6402" i="1"/>
  <c r="R6415" i="1"/>
  <c r="R6418" i="1"/>
  <c r="R6431" i="1"/>
  <c r="R6434" i="1"/>
  <c r="M6477" i="1"/>
  <c r="N6477" i="1" s="1"/>
  <c r="R6480" i="1"/>
  <c r="R6539" i="1"/>
  <c r="R6560" i="1"/>
  <c r="M6625" i="1"/>
  <c r="N6625" i="1" s="1"/>
  <c r="R6734" i="1"/>
  <c r="R6756" i="1"/>
  <c r="R6788" i="1"/>
  <c r="R6836" i="1"/>
  <c r="R6890" i="1"/>
  <c r="R6980" i="1"/>
  <c r="R5929" i="1"/>
  <c r="R5945" i="1"/>
  <c r="M5953" i="1"/>
  <c r="N5953" i="1" s="1"/>
  <c r="N5956" i="1"/>
  <c r="R5961" i="1"/>
  <c r="M5969" i="1"/>
  <c r="N5969" i="1" s="1"/>
  <c r="N5972" i="1"/>
  <c r="R5977" i="1"/>
  <c r="M5985" i="1"/>
  <c r="N5985" i="1" s="1"/>
  <c r="N5988" i="1"/>
  <c r="R5993" i="1"/>
  <c r="M6001" i="1"/>
  <c r="N6001" i="1" s="1"/>
  <c r="N6004" i="1"/>
  <c r="R6009" i="1"/>
  <c r="M6017" i="1"/>
  <c r="N6017" i="1" s="1"/>
  <c r="N6020" i="1"/>
  <c r="R6025" i="1"/>
  <c r="M6033" i="1"/>
  <c r="N6033" i="1" s="1"/>
  <c r="N6036" i="1"/>
  <c r="R6041" i="1"/>
  <c r="M6049" i="1"/>
  <c r="N6049" i="1" s="1"/>
  <c r="N6052" i="1"/>
  <c r="R6057" i="1"/>
  <c r="M6065" i="1"/>
  <c r="N6065" i="1" s="1"/>
  <c r="N6068" i="1"/>
  <c r="R6073" i="1"/>
  <c r="M6081" i="1"/>
  <c r="N6081" i="1" s="1"/>
  <c r="N6084" i="1"/>
  <c r="R6089" i="1"/>
  <c r="M6097" i="1"/>
  <c r="N6097" i="1" s="1"/>
  <c r="N6100" i="1"/>
  <c r="R6105" i="1"/>
  <c r="M6113" i="1"/>
  <c r="N6113" i="1" s="1"/>
  <c r="N6116" i="1"/>
  <c r="R6121" i="1"/>
  <c r="M6129" i="1"/>
  <c r="N6129" i="1" s="1"/>
  <c r="N6132" i="1"/>
  <c r="M6145" i="1"/>
  <c r="N6145" i="1" s="1"/>
  <c r="N6148" i="1"/>
  <c r="R6153" i="1"/>
  <c r="R6156" i="1"/>
  <c r="R6169" i="1"/>
  <c r="R6185" i="1"/>
  <c r="R6188" i="1"/>
  <c r="R6201" i="1"/>
  <c r="R6204" i="1"/>
  <c r="R6217" i="1"/>
  <c r="R6220" i="1"/>
  <c r="R6233" i="1"/>
  <c r="R6236" i="1"/>
  <c r="R6249" i="1"/>
  <c r="R6265" i="1"/>
  <c r="R6268" i="1"/>
  <c r="R6281" i="1"/>
  <c r="R6284" i="1"/>
  <c r="R6297" i="1"/>
  <c r="R6300" i="1"/>
  <c r="R6313" i="1"/>
  <c r="R6316" i="1"/>
  <c r="R6329" i="1"/>
  <c r="R6345" i="1"/>
  <c r="R6361" i="1"/>
  <c r="R6377" i="1"/>
  <c r="R6393" i="1"/>
  <c r="R6409" i="1"/>
  <c r="R6425" i="1"/>
  <c r="R6441" i="1"/>
  <c r="R6461" i="1"/>
  <c r="R6471" i="1"/>
  <c r="R6475" i="1"/>
  <c r="M6479" i="1"/>
  <c r="N6479" i="1" s="1"/>
  <c r="M6484" i="1"/>
  <c r="N6484" i="1" s="1"/>
  <c r="R6491" i="1"/>
  <c r="M6500" i="1"/>
  <c r="N6500" i="1" s="1"/>
  <c r="R6526" i="1"/>
  <c r="R6542" i="1"/>
  <c r="M6557" i="1"/>
  <c r="N6557" i="1" s="1"/>
  <c r="R6562" i="1"/>
  <c r="M6580" i="1"/>
  <c r="N6580" i="1" s="1"/>
  <c r="R6586" i="1"/>
  <c r="R6587" i="1"/>
  <c r="R6590" i="1"/>
  <c r="R6594" i="1"/>
  <c r="R6642" i="1"/>
  <c r="R6650" i="1"/>
  <c r="R6676" i="1"/>
  <c r="R6704" i="1"/>
  <c r="R6820" i="1"/>
  <c r="M6011" i="1"/>
  <c r="N6011" i="1" s="1"/>
  <c r="N6014" i="1"/>
  <c r="M6027" i="1"/>
  <c r="N6027" i="1" s="1"/>
  <c r="N6030" i="1"/>
  <c r="M6043" i="1"/>
  <c r="N6043" i="1" s="1"/>
  <c r="N6046" i="1"/>
  <c r="M6059" i="1"/>
  <c r="N6059" i="1" s="1"/>
  <c r="N6062" i="1"/>
  <c r="M6075" i="1"/>
  <c r="N6075" i="1" s="1"/>
  <c r="N6078" i="1"/>
  <c r="M6091" i="1"/>
  <c r="N6091" i="1" s="1"/>
  <c r="N6094" i="1"/>
  <c r="M6107" i="1"/>
  <c r="N6107" i="1" s="1"/>
  <c r="N6110" i="1"/>
  <c r="M6123" i="1"/>
  <c r="N6123" i="1" s="1"/>
  <c r="N6126" i="1"/>
  <c r="M6139" i="1"/>
  <c r="N6139" i="1" s="1"/>
  <c r="N6142" i="1"/>
  <c r="N6158" i="1"/>
  <c r="N6174" i="1"/>
  <c r="N6190" i="1"/>
  <c r="N6206" i="1"/>
  <c r="N6222" i="1"/>
  <c r="N6238" i="1"/>
  <c r="N6254" i="1"/>
  <c r="N6270" i="1"/>
  <c r="M6283" i="1"/>
  <c r="N6283" i="1" s="1"/>
  <c r="N6286" i="1"/>
  <c r="M6299" i="1"/>
  <c r="N6299" i="1" s="1"/>
  <c r="N6302" i="1"/>
  <c r="M6315" i="1"/>
  <c r="N6315" i="1" s="1"/>
  <c r="N6318" i="1"/>
  <c r="M6331" i="1"/>
  <c r="N6331" i="1" s="1"/>
  <c r="N6334" i="1"/>
  <c r="M6347" i="1"/>
  <c r="N6347" i="1" s="1"/>
  <c r="N6350" i="1"/>
  <c r="M6363" i="1"/>
  <c r="N6363" i="1" s="1"/>
  <c r="N6366" i="1"/>
  <c r="M6379" i="1"/>
  <c r="N6379" i="1" s="1"/>
  <c r="N6382" i="1"/>
  <c r="M6395" i="1"/>
  <c r="N6395" i="1" s="1"/>
  <c r="N6398" i="1"/>
  <c r="M6411" i="1"/>
  <c r="N6411" i="1" s="1"/>
  <c r="N6414" i="1"/>
  <c r="M6427" i="1"/>
  <c r="N6427" i="1" s="1"/>
  <c r="N6430" i="1"/>
  <c r="M6440" i="1"/>
  <c r="N6440" i="1" s="1"/>
  <c r="R6453" i="1"/>
  <c r="M6460" i="1"/>
  <c r="N6460" i="1" s="1"/>
  <c r="N6463" i="1"/>
  <c r="N6470" i="1"/>
  <c r="R6472" i="1"/>
  <c r="M6474" i="1"/>
  <c r="N6474" i="1" s="1"/>
  <c r="M6483" i="1"/>
  <c r="N6483" i="1" s="1"/>
  <c r="R6510" i="1"/>
  <c r="R6523" i="1"/>
  <c r="R6528" i="1"/>
  <c r="R6530" i="1"/>
  <c r="M6536" i="1"/>
  <c r="N6536" i="1" s="1"/>
  <c r="M6577" i="1"/>
  <c r="N6577" i="1" s="1"/>
  <c r="R6592" i="1"/>
  <c r="R6638" i="1"/>
  <c r="R6667" i="1"/>
  <c r="R6668" i="1"/>
  <c r="R6772" i="1"/>
  <c r="R5917" i="1"/>
  <c r="R5920" i="1"/>
  <c r="M5925" i="1"/>
  <c r="N5925" i="1" s="1"/>
  <c r="N5928" i="1"/>
  <c r="R5936" i="1"/>
  <c r="M5941" i="1"/>
  <c r="N5941" i="1" s="1"/>
  <c r="N5944" i="1"/>
  <c r="R5949" i="1"/>
  <c r="R5952" i="1"/>
  <c r="R5965" i="1"/>
  <c r="R5968" i="1"/>
  <c r="R5981" i="1"/>
  <c r="R5984" i="1"/>
  <c r="R5997" i="1"/>
  <c r="R6000" i="1"/>
  <c r="R6013" i="1"/>
  <c r="R6016" i="1"/>
  <c r="M6021" i="1"/>
  <c r="N6021" i="1" s="1"/>
  <c r="N6024" i="1"/>
  <c r="R6032" i="1"/>
  <c r="M6037" i="1"/>
  <c r="N6037" i="1" s="1"/>
  <c r="N6040" i="1"/>
  <c r="R6045" i="1"/>
  <c r="R6048" i="1"/>
  <c r="M6053" i="1"/>
  <c r="N6053" i="1" s="1"/>
  <c r="N6056" i="1"/>
  <c r="R6061" i="1"/>
  <c r="R6064" i="1"/>
  <c r="M6069" i="1"/>
  <c r="N6069" i="1" s="1"/>
  <c r="N6072" i="1"/>
  <c r="R6077" i="1"/>
  <c r="R6080" i="1"/>
  <c r="M6085" i="1"/>
  <c r="N6085" i="1" s="1"/>
  <c r="N6088" i="1"/>
  <c r="R6093" i="1"/>
  <c r="R6096" i="1"/>
  <c r="M6101" i="1"/>
  <c r="N6101" i="1" s="1"/>
  <c r="N6104" i="1"/>
  <c r="R6109" i="1"/>
  <c r="R6112" i="1"/>
  <c r="M6117" i="1"/>
  <c r="N6117" i="1" s="1"/>
  <c r="N6120" i="1"/>
  <c r="R6125" i="1"/>
  <c r="R6128" i="1"/>
  <c r="N6136" i="1"/>
  <c r="R6141" i="1"/>
  <c r="R6144" i="1"/>
  <c r="M6149" i="1"/>
  <c r="N6149" i="1" s="1"/>
  <c r="N6152" i="1"/>
  <c r="R6157" i="1"/>
  <c r="R6160" i="1"/>
  <c r="R6173" i="1"/>
  <c r="R6176" i="1"/>
  <c r="R6189" i="1"/>
  <c r="R6192" i="1"/>
  <c r="R6205" i="1"/>
  <c r="M6213" i="1"/>
  <c r="N6213" i="1" s="1"/>
  <c r="N6216" i="1"/>
  <c r="R6221" i="1"/>
  <c r="R6224" i="1"/>
  <c r="R6237" i="1"/>
  <c r="R6240" i="1"/>
  <c r="R6253" i="1"/>
  <c r="R6256" i="1"/>
  <c r="R6269" i="1"/>
  <c r="R6272" i="1"/>
  <c r="M6277" i="1"/>
  <c r="N6277" i="1" s="1"/>
  <c r="N6280" i="1"/>
  <c r="R6285" i="1"/>
  <c r="R6288" i="1"/>
  <c r="M6293" i="1"/>
  <c r="N6293" i="1" s="1"/>
  <c r="N6296" i="1"/>
  <c r="R6301" i="1"/>
  <c r="R6304" i="1"/>
  <c r="M6309" i="1"/>
  <c r="N6309" i="1" s="1"/>
  <c r="N6312" i="1"/>
  <c r="R6317" i="1"/>
  <c r="R6320" i="1"/>
  <c r="M6325" i="1"/>
  <c r="N6325" i="1" s="1"/>
  <c r="N6328" i="1"/>
  <c r="R6333" i="1"/>
  <c r="R6336" i="1"/>
  <c r="M6341" i="1"/>
  <c r="N6341" i="1" s="1"/>
  <c r="N6344" i="1"/>
  <c r="R6349" i="1"/>
  <c r="R6352" i="1"/>
  <c r="M6357" i="1"/>
  <c r="N6357" i="1" s="1"/>
  <c r="N6360" i="1"/>
  <c r="R6365" i="1"/>
  <c r="R6368" i="1"/>
  <c r="M6373" i="1"/>
  <c r="N6373" i="1" s="1"/>
  <c r="N6376" i="1"/>
  <c r="R6381" i="1"/>
  <c r="R6384" i="1"/>
  <c r="M6389" i="1"/>
  <c r="N6389" i="1" s="1"/>
  <c r="N6392" i="1"/>
  <c r="R6397" i="1"/>
  <c r="R6400" i="1"/>
  <c r="M6405" i="1"/>
  <c r="N6405" i="1" s="1"/>
  <c r="N6408" i="1"/>
  <c r="R6413" i="1"/>
  <c r="R6416" i="1"/>
  <c r="M6421" i="1"/>
  <c r="N6421" i="1" s="1"/>
  <c r="N6424" i="1"/>
  <c r="R6429" i="1"/>
  <c r="R6432" i="1"/>
  <c r="M6437" i="1"/>
  <c r="N6437" i="1" s="1"/>
  <c r="M6446" i="1"/>
  <c r="N6446" i="1" s="1"/>
  <c r="M6449" i="1"/>
  <c r="N6449" i="1" s="1"/>
  <c r="M6452" i="1"/>
  <c r="N6452" i="1" s="1"/>
  <c r="M6458" i="1"/>
  <c r="N6458" i="1" s="1"/>
  <c r="R6459" i="1"/>
  <c r="R6462" i="1"/>
  <c r="M6490" i="1"/>
  <c r="N6490" i="1" s="1"/>
  <c r="M6497" i="1"/>
  <c r="N6497" i="1" s="1"/>
  <c r="N6499" i="1"/>
  <c r="M6504" i="1"/>
  <c r="N6504" i="1" s="1"/>
  <c r="R6507" i="1"/>
  <c r="R6512" i="1"/>
  <c r="R6529" i="1"/>
  <c r="N6538" i="1"/>
  <c r="M6541" i="1"/>
  <c r="N6541" i="1" s="1"/>
  <c r="R6544" i="1"/>
  <c r="R6546" i="1"/>
  <c r="M6552" i="1"/>
  <c r="N6552" i="1" s="1"/>
  <c r="R6588" i="1"/>
  <c r="R6593" i="1"/>
  <c r="R6596" i="1"/>
  <c r="R6610" i="1"/>
  <c r="R6626" i="1"/>
  <c r="R6628" i="1"/>
  <c r="R6666" i="1"/>
  <c r="R6693" i="1"/>
  <c r="R6702" i="1"/>
  <c r="R6732" i="1"/>
  <c r="R6778" i="1"/>
  <c r="R6872" i="1"/>
  <c r="R6888" i="1"/>
  <c r="R6964" i="1"/>
  <c r="R7028" i="1"/>
  <c r="N5874" i="1"/>
  <c r="N5890" i="1"/>
  <c r="N5906" i="1"/>
  <c r="N5922" i="1"/>
  <c r="N5938" i="1"/>
  <c r="N5954" i="1"/>
  <c r="N5970" i="1"/>
  <c r="N5986" i="1"/>
  <c r="N6002" i="1"/>
  <c r="N6018" i="1"/>
  <c r="N6034" i="1"/>
  <c r="N6050" i="1"/>
  <c r="N6066" i="1"/>
  <c r="N6082" i="1"/>
  <c r="N6098" i="1"/>
  <c r="N6114" i="1"/>
  <c r="N6130" i="1"/>
  <c r="N6146" i="1"/>
  <c r="N6162" i="1"/>
  <c r="N6178" i="1"/>
  <c r="M6191" i="1"/>
  <c r="N6191" i="1" s="1"/>
  <c r="N6194" i="1"/>
  <c r="M6207" i="1"/>
  <c r="N6207" i="1" s="1"/>
  <c r="N6210" i="1"/>
  <c r="M6223" i="1"/>
  <c r="N6223" i="1" s="1"/>
  <c r="N6226" i="1"/>
  <c r="M6239" i="1"/>
  <c r="N6239" i="1" s="1"/>
  <c r="N6242" i="1"/>
  <c r="M6255" i="1"/>
  <c r="N6255" i="1" s="1"/>
  <c r="N6258" i="1"/>
  <c r="M6271" i="1"/>
  <c r="N6271" i="1" s="1"/>
  <c r="N6274" i="1"/>
  <c r="M6287" i="1"/>
  <c r="N6287" i="1" s="1"/>
  <c r="N6290" i="1"/>
  <c r="M6303" i="1"/>
  <c r="N6303" i="1" s="1"/>
  <c r="N6306" i="1"/>
  <c r="M6319" i="1"/>
  <c r="N6319" i="1" s="1"/>
  <c r="N6322" i="1"/>
  <c r="M6335" i="1"/>
  <c r="N6335" i="1" s="1"/>
  <c r="N6338" i="1"/>
  <c r="M6351" i="1"/>
  <c r="N6351" i="1" s="1"/>
  <c r="N6354" i="1"/>
  <c r="M6367" i="1"/>
  <c r="N6367" i="1" s="1"/>
  <c r="N6370" i="1"/>
  <c r="R6375" i="1"/>
  <c r="M6383" i="1"/>
  <c r="N6383" i="1" s="1"/>
  <c r="N6386" i="1"/>
  <c r="R6391" i="1"/>
  <c r="M6399" i="1"/>
  <c r="N6399" i="1" s="1"/>
  <c r="N6402" i="1"/>
  <c r="M6415" i="1"/>
  <c r="N6415" i="1" s="1"/>
  <c r="N6418" i="1"/>
  <c r="R6423" i="1"/>
  <c r="M6431" i="1"/>
  <c r="N6431" i="1" s="1"/>
  <c r="N6434" i="1"/>
  <c r="R6439" i="1"/>
  <c r="R6442" i="1"/>
  <c r="R6451" i="1"/>
  <c r="M6455" i="1"/>
  <c r="N6455" i="1" s="1"/>
  <c r="N6456" i="1"/>
  <c r="M6464" i="1"/>
  <c r="N6464" i="1" s="1"/>
  <c r="M6467" i="1"/>
  <c r="N6467" i="1" s="1"/>
  <c r="N6468" i="1"/>
  <c r="R6476" i="1"/>
  <c r="R6477" i="1"/>
  <c r="N6481" i="1"/>
  <c r="R6482" i="1"/>
  <c r="M6486" i="1"/>
  <c r="N6486" i="1" s="1"/>
  <c r="R6487" i="1"/>
  <c r="R6492" i="1"/>
  <c r="R6494" i="1"/>
  <c r="N6522" i="1"/>
  <c r="M6525" i="1"/>
  <c r="N6525" i="1" s="1"/>
  <c r="R6545" i="1"/>
  <c r="R6565" i="1"/>
  <c r="R6567" i="1"/>
  <c r="R6571" i="1"/>
  <c r="R6574" i="1"/>
  <c r="M6584" i="1"/>
  <c r="N6584" i="1" s="1"/>
  <c r="M6589" i="1"/>
  <c r="N6589" i="1" s="1"/>
  <c r="R6606" i="1"/>
  <c r="R6612" i="1"/>
  <c r="R6613" i="1"/>
  <c r="R6698" i="1"/>
  <c r="R6740" i="1"/>
  <c r="R6794" i="1"/>
  <c r="R6846" i="1"/>
  <c r="R6904" i="1"/>
  <c r="R6916" i="1"/>
  <c r="R5924" i="1"/>
  <c r="R5937" i="1"/>
  <c r="R5940" i="1"/>
  <c r="R5953" i="1"/>
  <c r="R5956" i="1"/>
  <c r="R5969" i="1"/>
  <c r="R5972" i="1"/>
  <c r="R5985" i="1"/>
  <c r="R5988" i="1"/>
  <c r="R6001" i="1"/>
  <c r="R6004" i="1"/>
  <c r="R6017" i="1"/>
  <c r="R6020" i="1"/>
  <c r="R6036" i="1"/>
  <c r="R6049" i="1"/>
  <c r="R6052" i="1"/>
  <c r="R6065" i="1"/>
  <c r="R6068" i="1"/>
  <c r="R6084" i="1"/>
  <c r="R6100" i="1"/>
  <c r="M6105" i="1"/>
  <c r="N6105" i="1" s="1"/>
  <c r="N6108" i="1"/>
  <c r="R6113" i="1"/>
  <c r="R6116" i="1"/>
  <c r="M6121" i="1"/>
  <c r="N6121" i="1" s="1"/>
  <c r="N6124" i="1"/>
  <c r="R6129" i="1"/>
  <c r="R6132" i="1"/>
  <c r="M6137" i="1"/>
  <c r="N6137" i="1" s="1"/>
  <c r="N6140" i="1"/>
  <c r="R6145" i="1"/>
  <c r="R6148" i="1"/>
  <c r="M6153" i="1"/>
  <c r="N6153" i="1" s="1"/>
  <c r="N6156" i="1"/>
  <c r="M6169" i="1"/>
  <c r="N6169" i="1" s="1"/>
  <c r="N6172" i="1"/>
  <c r="M6185" i="1"/>
  <c r="N6185" i="1" s="1"/>
  <c r="N6188" i="1"/>
  <c r="M6201" i="1"/>
  <c r="N6201" i="1" s="1"/>
  <c r="N6204" i="1"/>
  <c r="M6217" i="1"/>
  <c r="N6217" i="1" s="1"/>
  <c r="N6220" i="1"/>
  <c r="M6233" i="1"/>
  <c r="N6233" i="1" s="1"/>
  <c r="N6236" i="1"/>
  <c r="R6241" i="1"/>
  <c r="R6244" i="1"/>
  <c r="M6249" i="1"/>
  <c r="N6249" i="1" s="1"/>
  <c r="N6252" i="1"/>
  <c r="R6257" i="1"/>
  <c r="R6260" i="1"/>
  <c r="M6265" i="1"/>
  <c r="N6265" i="1" s="1"/>
  <c r="N6268" i="1"/>
  <c r="R6273" i="1"/>
  <c r="M6281" i="1"/>
  <c r="N6281" i="1" s="1"/>
  <c r="N6284" i="1"/>
  <c r="R6289" i="1"/>
  <c r="R6292" i="1"/>
  <c r="M6297" i="1"/>
  <c r="N6297" i="1" s="1"/>
  <c r="N6300" i="1"/>
  <c r="R6305" i="1"/>
  <c r="R6308" i="1"/>
  <c r="M6313" i="1"/>
  <c r="N6313" i="1" s="1"/>
  <c r="N6316" i="1"/>
  <c r="R6321" i="1"/>
  <c r="M6329" i="1"/>
  <c r="N6329" i="1" s="1"/>
  <c r="N6332" i="1"/>
  <c r="M6345" i="1"/>
  <c r="N6345" i="1" s="1"/>
  <c r="N6348" i="1"/>
  <c r="M6361" i="1"/>
  <c r="N6361" i="1" s="1"/>
  <c r="N6364" i="1"/>
  <c r="M6377" i="1"/>
  <c r="N6377" i="1" s="1"/>
  <c r="N6380" i="1"/>
  <c r="M6393" i="1"/>
  <c r="N6393" i="1" s="1"/>
  <c r="N6396" i="1"/>
  <c r="M6409" i="1"/>
  <c r="N6409" i="1" s="1"/>
  <c r="N6412" i="1"/>
  <c r="M6425" i="1"/>
  <c r="N6425" i="1" s="1"/>
  <c r="N6428" i="1"/>
  <c r="M6441" i="1"/>
  <c r="N6441" i="1" s="1"/>
  <c r="R6457" i="1"/>
  <c r="M6461" i="1"/>
  <c r="N6461" i="1" s="1"/>
  <c r="R6463" i="1"/>
  <c r="N6465" i="1"/>
  <c r="N6472" i="1"/>
  <c r="R6473" i="1"/>
  <c r="R6502" i="1"/>
  <c r="N6506" i="1"/>
  <c r="M6509" i="1"/>
  <c r="N6509" i="1" s="1"/>
  <c r="R6519" i="1"/>
  <c r="N6529" i="1"/>
  <c r="R6535" i="1"/>
  <c r="R6557" i="1"/>
  <c r="M6561" i="1"/>
  <c r="N6561" i="1" s="1"/>
  <c r="M6564" i="1"/>
  <c r="N6564" i="1" s="1"/>
  <c r="N6570" i="1"/>
  <c r="R6576" i="1"/>
  <c r="R6578" i="1"/>
  <c r="N6593" i="1"/>
  <c r="M6596" i="1"/>
  <c r="N6596" i="1" s="1"/>
  <c r="R6603" i="1"/>
  <c r="M6616" i="1"/>
  <c r="N6616" i="1" s="1"/>
  <c r="R6622" i="1"/>
  <c r="R6660" i="1"/>
  <c r="R6695" i="1"/>
  <c r="R6700" i="1"/>
  <c r="R6711" i="1"/>
  <c r="R6782" i="1"/>
  <c r="R6824" i="1"/>
  <c r="R6478" i="1"/>
  <c r="R6489" i="1"/>
  <c r="M6493" i="1"/>
  <c r="N6493" i="1" s="1"/>
  <c r="R6496" i="1"/>
  <c r="N6513" i="1"/>
  <c r="R6517" i="1"/>
  <c r="M6532" i="1"/>
  <c r="N6532" i="1" s="1"/>
  <c r="N6545" i="1"/>
  <c r="R6549" i="1"/>
  <c r="R6555" i="1"/>
  <c r="R6558" i="1"/>
  <c r="R6625" i="1"/>
  <c r="N6629" i="1"/>
  <c r="M6632" i="1"/>
  <c r="N6632" i="1" s="1"/>
  <c r="R6686" i="1"/>
  <c r="R6728" i="1"/>
  <c r="R6770" i="1"/>
  <c r="R6776" i="1"/>
  <c r="N6776" i="1"/>
  <c r="N6781" i="1"/>
  <c r="N6788" i="1"/>
  <c r="R6790" i="1"/>
  <c r="R6804" i="1"/>
  <c r="M6810" i="1"/>
  <c r="N6810" i="1" s="1"/>
  <c r="R6812" i="1"/>
  <c r="R6816" i="1"/>
  <c r="R6850" i="1"/>
  <c r="R6852" i="1"/>
  <c r="M6858" i="1"/>
  <c r="N6858" i="1" s="1"/>
  <c r="R6862" i="1"/>
  <c r="N6867" i="1"/>
  <c r="M6868" i="1"/>
  <c r="N6868" i="1" s="1"/>
  <c r="M6877" i="1"/>
  <c r="N6877" i="1" s="1"/>
  <c r="R6886" i="1"/>
  <c r="R6896" i="1"/>
  <c r="N6915" i="1"/>
  <c r="M6916" i="1"/>
  <c r="N6916" i="1" s="1"/>
  <c r="M6919" i="1"/>
  <c r="N6919" i="1" s="1"/>
  <c r="R6926" i="1"/>
  <c r="R6954" i="1"/>
  <c r="N6975" i="1"/>
  <c r="N6979" i="1"/>
  <c r="M6982" i="1"/>
  <c r="N6982" i="1" s="1"/>
  <c r="R6994" i="1"/>
  <c r="R6998" i="1"/>
  <c r="M6999" i="1"/>
  <c r="N6999" i="1" s="1"/>
  <c r="N7023" i="1"/>
  <c r="R7038" i="1"/>
  <c r="R7042" i="1"/>
  <c r="M7046" i="1"/>
  <c r="N7046" i="1" s="1"/>
  <c r="R7074" i="1"/>
  <c r="R7086" i="1"/>
  <c r="R7158" i="1"/>
  <c r="R7166" i="1"/>
  <c r="R7194" i="1"/>
  <c r="R7222" i="1"/>
  <c r="R7230" i="1"/>
  <c r="R7232" i="1"/>
  <c r="R7238" i="1"/>
  <c r="R7240" i="1"/>
  <c r="R7246" i="1"/>
  <c r="R7248" i="1"/>
  <c r="R7254" i="1"/>
  <c r="R7256" i="1"/>
  <c r="R7262" i="1"/>
  <c r="R7264" i="1"/>
  <c r="R7271" i="1"/>
  <c r="R7417" i="1"/>
  <c r="R6655" i="1"/>
  <c r="R6671" i="1"/>
  <c r="N6732" i="1"/>
  <c r="R6762" i="1"/>
  <c r="R6766" i="1"/>
  <c r="R6774" i="1"/>
  <c r="R6798" i="1"/>
  <c r="M6823" i="1"/>
  <c r="N6823" i="1" s="1"/>
  <c r="N6835" i="1"/>
  <c r="M6836" i="1"/>
  <c r="N6836" i="1" s="1"/>
  <c r="R6840" i="1"/>
  <c r="R6842" i="1"/>
  <c r="N6879" i="1"/>
  <c r="N6883" i="1"/>
  <c r="M6884" i="1"/>
  <c r="N6884" i="1" s="1"/>
  <c r="M6887" i="1"/>
  <c r="N6887" i="1" s="1"/>
  <c r="R6894" i="1"/>
  <c r="R6906" i="1"/>
  <c r="M6918" i="1"/>
  <c r="N6918" i="1" s="1"/>
  <c r="R6930" i="1"/>
  <c r="R6970" i="1"/>
  <c r="N6991" i="1"/>
  <c r="M6996" i="1"/>
  <c r="N6996" i="1" s="1"/>
  <c r="R7010" i="1"/>
  <c r="R7014" i="1"/>
  <c r="M7017" i="1"/>
  <c r="N7017" i="1" s="1"/>
  <c r="M7043" i="1"/>
  <c r="N7043" i="1" s="1"/>
  <c r="R7062" i="1"/>
  <c r="M7075" i="1"/>
  <c r="N7075" i="1" s="1"/>
  <c r="M7088" i="1"/>
  <c r="N7088" i="1" s="1"/>
  <c r="R7118" i="1"/>
  <c r="R7289" i="1"/>
  <c r="R7387" i="1"/>
  <c r="R7403" i="1"/>
  <c r="R6637" i="1"/>
  <c r="R6733" i="1"/>
  <c r="R6739" i="1"/>
  <c r="N6741" i="1"/>
  <c r="M6778" i="1"/>
  <c r="N6778" i="1" s="1"/>
  <c r="R6792" i="1"/>
  <c r="M6813" i="1"/>
  <c r="N6813" i="1" s="1"/>
  <c r="R6830" i="1"/>
  <c r="R6864" i="1"/>
  <c r="M6871" i="1"/>
  <c r="N6871" i="1" s="1"/>
  <c r="M6886" i="1"/>
  <c r="N6886" i="1" s="1"/>
  <c r="R6898" i="1"/>
  <c r="R6942" i="1"/>
  <c r="N6995" i="1"/>
  <c r="M6998" i="1"/>
  <c r="N6998" i="1" s="1"/>
  <c r="M7012" i="1"/>
  <c r="N7012" i="1" s="1"/>
  <c r="M7040" i="1"/>
  <c r="N7040" i="1" s="1"/>
  <c r="R7054" i="1"/>
  <c r="R7058" i="1"/>
  <c r="N7087" i="1"/>
  <c r="R7094" i="1"/>
  <c r="R7110" i="1"/>
  <c r="R7202" i="1"/>
  <c r="R6699" i="1"/>
  <c r="R6716" i="1"/>
  <c r="R6736" i="1"/>
  <c r="R6748" i="1"/>
  <c r="R6754" i="1"/>
  <c r="M6804" i="1"/>
  <c r="N6804" i="1" s="1"/>
  <c r="R6808" i="1"/>
  <c r="R6818" i="1"/>
  <c r="M6826" i="1"/>
  <c r="N6826" i="1" s="1"/>
  <c r="R6828" i="1"/>
  <c r="M6839" i="1"/>
  <c r="N6839" i="1" s="1"/>
  <c r="M6852" i="1"/>
  <c r="N6852" i="1" s="1"/>
  <c r="R6856" i="1"/>
  <c r="M6861" i="1"/>
  <c r="N6861" i="1" s="1"/>
  <c r="M6932" i="1"/>
  <c r="N6932" i="1" s="1"/>
  <c r="M6935" i="1"/>
  <c r="N6935" i="1" s="1"/>
  <c r="R6958" i="1"/>
  <c r="N7001" i="1"/>
  <c r="N7007" i="1"/>
  <c r="M7014" i="1"/>
  <c r="N7014" i="1" s="1"/>
  <c r="R7030" i="1"/>
  <c r="M7033" i="1"/>
  <c r="N7033" i="1" s="1"/>
  <c r="M7059" i="1"/>
  <c r="N7059" i="1" s="1"/>
  <c r="M7062" i="1"/>
  <c r="N7062" i="1" s="1"/>
  <c r="R7102" i="1"/>
  <c r="R7108" i="1"/>
  <c r="R7142" i="1"/>
  <c r="R7154" i="1"/>
  <c r="R7174" i="1"/>
  <c r="R7182" i="1"/>
  <c r="R7218" i="1"/>
  <c r="R6601" i="1"/>
  <c r="R6617" i="1"/>
  <c r="R6633" i="1"/>
  <c r="R6649" i="1"/>
  <c r="R6665" i="1"/>
  <c r="R6681" i="1"/>
  <c r="M6696" i="1"/>
  <c r="N6696" i="1" s="1"/>
  <c r="R6697" i="1"/>
  <c r="M6705" i="1"/>
  <c r="N6705" i="1" s="1"/>
  <c r="M6712" i="1"/>
  <c r="N6712" i="1" s="1"/>
  <c r="R6719" i="1"/>
  <c r="R6722" i="1"/>
  <c r="M6766" i="1"/>
  <c r="N6766" i="1" s="1"/>
  <c r="N6870" i="1"/>
  <c r="N6889" i="1"/>
  <c r="M6900" i="1"/>
  <c r="N6900" i="1" s="1"/>
  <c r="M6903" i="1"/>
  <c r="N6903" i="1" s="1"/>
  <c r="R6910" i="1"/>
  <c r="M6934" i="1"/>
  <c r="N6934" i="1" s="1"/>
  <c r="R6946" i="1"/>
  <c r="R6950" i="1"/>
  <c r="M6951" i="1"/>
  <c r="N6951" i="1" s="1"/>
  <c r="R6974" i="1"/>
  <c r="M7056" i="1"/>
  <c r="N7056" i="1" s="1"/>
  <c r="R7070" i="1"/>
  <c r="R7138" i="1"/>
  <c r="R7150" i="1"/>
  <c r="R7152" i="1"/>
  <c r="R7190" i="1"/>
  <c r="R7200" i="1"/>
  <c r="R7234" i="1"/>
  <c r="R7236" i="1"/>
  <c r="R7242" i="1"/>
  <c r="R7244" i="1"/>
  <c r="R7250" i="1"/>
  <c r="R7252" i="1"/>
  <c r="R7258" i="1"/>
  <c r="R7260" i="1"/>
  <c r="R7337" i="1"/>
  <c r="R7433" i="1"/>
  <c r="M6495" i="1"/>
  <c r="N6495" i="1" s="1"/>
  <c r="M6502" i="1"/>
  <c r="N6502" i="1" s="1"/>
  <c r="M6511" i="1"/>
  <c r="N6511" i="1" s="1"/>
  <c r="M6518" i="1"/>
  <c r="N6518" i="1" s="1"/>
  <c r="M6527" i="1"/>
  <c r="N6527" i="1" s="1"/>
  <c r="M6534" i="1"/>
  <c r="N6534" i="1" s="1"/>
  <c r="M6543" i="1"/>
  <c r="N6543" i="1" s="1"/>
  <c r="M6550" i="1"/>
  <c r="N6550" i="1" s="1"/>
  <c r="M6559" i="1"/>
  <c r="N6559" i="1" s="1"/>
  <c r="M6566" i="1"/>
  <c r="N6566" i="1" s="1"/>
  <c r="M6575" i="1"/>
  <c r="N6575" i="1" s="1"/>
  <c r="M6582" i="1"/>
  <c r="N6582" i="1" s="1"/>
  <c r="M6591" i="1"/>
  <c r="N6591" i="1" s="1"/>
  <c r="M6598" i="1"/>
  <c r="N6598" i="1" s="1"/>
  <c r="M6607" i="1"/>
  <c r="N6607" i="1" s="1"/>
  <c r="R6608" i="1"/>
  <c r="M6614" i="1"/>
  <c r="N6614" i="1" s="1"/>
  <c r="M6623" i="1"/>
  <c r="N6623" i="1" s="1"/>
  <c r="R6624" i="1"/>
  <c r="M6630" i="1"/>
  <c r="N6630" i="1" s="1"/>
  <c r="M6639" i="1"/>
  <c r="N6639" i="1" s="1"/>
  <c r="R6640" i="1"/>
  <c r="M6646" i="1"/>
  <c r="N6646" i="1" s="1"/>
  <c r="M6655" i="1"/>
  <c r="N6655" i="1" s="1"/>
  <c r="M6662" i="1"/>
  <c r="N6662" i="1" s="1"/>
  <c r="M6671" i="1"/>
  <c r="N6671" i="1" s="1"/>
  <c r="R6672" i="1"/>
  <c r="M6678" i="1"/>
  <c r="N6678" i="1" s="1"/>
  <c r="M6687" i="1"/>
  <c r="N6687" i="1" s="1"/>
  <c r="R6688" i="1"/>
  <c r="M6694" i="1"/>
  <c r="N6694" i="1" s="1"/>
  <c r="M6703" i="1"/>
  <c r="N6703" i="1" s="1"/>
  <c r="M6710" i="1"/>
  <c r="N6710" i="1" s="1"/>
  <c r="M6715" i="1"/>
  <c r="N6715" i="1" s="1"/>
  <c r="N6716" i="1"/>
  <c r="M6724" i="1"/>
  <c r="N6724" i="1" s="1"/>
  <c r="M6727" i="1"/>
  <c r="N6727" i="1" s="1"/>
  <c r="R6731" i="1"/>
  <c r="M6747" i="1"/>
  <c r="N6747" i="1" s="1"/>
  <c r="N6748" i="1"/>
  <c r="M6750" i="1"/>
  <c r="N6750" i="1" s="1"/>
  <c r="M6761" i="1"/>
  <c r="N6761" i="1" s="1"/>
  <c r="R6768" i="1"/>
  <c r="N6774" i="1"/>
  <c r="N6775" i="1"/>
  <c r="M6779" i="1"/>
  <c r="N6779" i="1" s="1"/>
  <c r="M6791" i="1"/>
  <c r="N6791" i="1" s="1"/>
  <c r="N6797" i="1"/>
  <c r="M6803" i="1"/>
  <c r="N6803" i="1" s="1"/>
  <c r="M6807" i="1"/>
  <c r="N6807" i="1" s="1"/>
  <c r="M6825" i="1"/>
  <c r="N6825" i="1" s="1"/>
  <c r="M6829" i="1"/>
  <c r="N6829" i="1" s="1"/>
  <c r="N6838" i="1"/>
  <c r="M6842" i="1"/>
  <c r="N6842" i="1" s="1"/>
  <c r="R6844" i="1"/>
  <c r="M6851" i="1"/>
  <c r="N6851" i="1" s="1"/>
  <c r="M6855" i="1"/>
  <c r="N6855" i="1" s="1"/>
  <c r="N6860" i="1"/>
  <c r="R6866" i="1"/>
  <c r="R6868" i="1"/>
  <c r="M6874" i="1"/>
  <c r="N6874" i="1" s="1"/>
  <c r="N6896" i="1"/>
  <c r="M6902" i="1"/>
  <c r="N6902" i="1" s="1"/>
  <c r="R6914" i="1"/>
  <c r="N6924" i="1"/>
  <c r="M6927" i="1"/>
  <c r="N6927" i="1" s="1"/>
  <c r="M6931" i="1"/>
  <c r="N6931" i="1" s="1"/>
  <c r="M6948" i="1"/>
  <c r="N6948" i="1" s="1"/>
  <c r="R6962" i="1"/>
  <c r="R6966" i="1"/>
  <c r="M6967" i="1"/>
  <c r="N6967" i="1" s="1"/>
  <c r="R6976" i="1"/>
  <c r="R6990" i="1"/>
  <c r="M7011" i="1"/>
  <c r="N7011" i="1" s="1"/>
  <c r="R7022" i="1"/>
  <c r="R7024" i="1"/>
  <c r="R7026" i="1"/>
  <c r="M7030" i="1"/>
  <c r="N7030" i="1" s="1"/>
  <c r="R7034" i="1"/>
  <c r="R7068" i="1"/>
  <c r="M7072" i="1"/>
  <c r="N7072" i="1" s="1"/>
  <c r="R7090" i="1"/>
  <c r="R7114" i="1"/>
  <c r="R7126" i="1"/>
  <c r="R7136" i="1"/>
  <c r="R7198" i="1"/>
  <c r="R7266" i="1"/>
  <c r="R7319" i="1"/>
  <c r="R7375" i="1"/>
  <c r="R6501" i="1"/>
  <c r="R6533" i="1"/>
  <c r="R6597" i="1"/>
  <c r="M6605" i="1"/>
  <c r="N6605" i="1" s="1"/>
  <c r="M6612" i="1"/>
  <c r="N6612" i="1" s="1"/>
  <c r="M6621" i="1"/>
  <c r="N6621" i="1" s="1"/>
  <c r="M6628" i="1"/>
  <c r="N6628" i="1" s="1"/>
  <c r="R6629" i="1"/>
  <c r="M6637" i="1"/>
  <c r="N6637" i="1" s="1"/>
  <c r="M6644" i="1"/>
  <c r="N6644" i="1" s="1"/>
  <c r="M6653" i="1"/>
  <c r="N6653" i="1" s="1"/>
  <c r="M6660" i="1"/>
  <c r="N6660" i="1" s="1"/>
  <c r="R6661" i="1"/>
  <c r="M6669" i="1"/>
  <c r="N6669" i="1" s="1"/>
  <c r="M6676" i="1"/>
  <c r="N6676" i="1" s="1"/>
  <c r="R6677" i="1"/>
  <c r="M6685" i="1"/>
  <c r="N6685" i="1" s="1"/>
  <c r="M6692" i="1"/>
  <c r="N6692" i="1" s="1"/>
  <c r="M6701" i="1"/>
  <c r="N6701" i="1" s="1"/>
  <c r="M6708" i="1"/>
  <c r="N6708" i="1" s="1"/>
  <c r="R6709" i="1"/>
  <c r="R6714" i="1"/>
  <c r="R6717" i="1"/>
  <c r="M6721" i="1"/>
  <c r="N6721" i="1" s="1"/>
  <c r="N6725" i="1"/>
  <c r="N6730" i="1"/>
  <c r="M6733" i="1"/>
  <c r="N6733" i="1" s="1"/>
  <c r="N6753" i="1"/>
  <c r="R6760" i="1"/>
  <c r="N6762" i="1"/>
  <c r="R6764" i="1"/>
  <c r="N6787" i="1"/>
  <c r="N6792" i="1"/>
  <c r="M6815" i="1"/>
  <c r="N6815" i="1" s="1"/>
  <c r="N6816" i="1"/>
  <c r="N6819" i="1"/>
  <c r="M6820" i="1"/>
  <c r="N6820" i="1" s="1"/>
  <c r="R6834" i="1"/>
  <c r="M6873" i="1"/>
  <c r="N6873" i="1" s="1"/>
  <c r="N6892" i="1"/>
  <c r="M6895" i="1"/>
  <c r="N6895" i="1" s="1"/>
  <c r="M6899" i="1"/>
  <c r="N6899" i="1" s="1"/>
  <c r="N6937" i="1"/>
  <c r="N6943" i="1"/>
  <c r="N6947" i="1"/>
  <c r="M6950" i="1"/>
  <c r="N6950" i="1" s="1"/>
  <c r="M6964" i="1"/>
  <c r="N6964" i="1" s="1"/>
  <c r="R6978" i="1"/>
  <c r="R6982" i="1"/>
  <c r="M6983" i="1"/>
  <c r="N6983" i="1" s="1"/>
  <c r="R6992" i="1"/>
  <c r="M7027" i="1"/>
  <c r="N7027" i="1" s="1"/>
  <c r="R7046" i="1"/>
  <c r="M7049" i="1"/>
  <c r="N7049" i="1" s="1"/>
  <c r="R7066" i="1"/>
  <c r="N7071" i="1"/>
  <c r="R7078" i="1"/>
  <c r="R7098" i="1"/>
  <c r="R7122" i="1"/>
  <c r="N7129" i="1"/>
  <c r="R7134" i="1"/>
  <c r="R7170" i="1"/>
  <c r="R7196" i="1"/>
  <c r="R7216" i="1"/>
  <c r="R7365" i="1"/>
  <c r="R6726" i="1"/>
  <c r="N6759" i="1"/>
  <c r="M6794" i="1"/>
  <c r="N6794" i="1" s="1"/>
  <c r="R6796" i="1"/>
  <c r="R6802" i="1"/>
  <c r="R6822" i="1"/>
  <c r="M6845" i="1"/>
  <c r="N6845" i="1" s="1"/>
  <c r="R6882" i="1"/>
  <c r="N6905" i="1"/>
  <c r="N6911" i="1"/>
  <c r="R6918" i="1"/>
  <c r="N6944" i="1"/>
  <c r="N6953" i="1"/>
  <c r="N6959" i="1"/>
  <c r="N6963" i="1"/>
  <c r="M6966" i="1"/>
  <c r="N6966" i="1" s="1"/>
  <c r="M6980" i="1"/>
  <c r="N6980" i="1" s="1"/>
  <c r="R7006" i="1"/>
  <c r="R7012" i="1"/>
  <c r="M7024" i="1"/>
  <c r="N7024" i="1" s="1"/>
  <c r="R7060" i="1"/>
  <c r="R7088" i="1"/>
  <c r="R7106" i="1"/>
  <c r="R7146" i="1"/>
  <c r="R7168" i="1"/>
  <c r="R7178" i="1"/>
  <c r="R7186" i="1"/>
  <c r="R7206" i="1"/>
  <c r="R7214" i="1"/>
  <c r="R7273" i="1"/>
  <c r="R7309" i="1"/>
  <c r="R7325" i="1"/>
  <c r="M7270" i="1"/>
  <c r="N7270" i="1" s="1"/>
  <c r="R7272" i="1"/>
  <c r="M7275" i="1"/>
  <c r="N7275" i="1" s="1"/>
  <c r="R7276" i="1"/>
  <c r="R7284" i="1"/>
  <c r="N7288" i="1"/>
  <c r="N7297" i="1"/>
  <c r="R7314" i="1"/>
  <c r="N7322" i="1"/>
  <c r="M7325" i="1"/>
  <c r="N7325" i="1" s="1"/>
  <c r="R7327" i="1"/>
  <c r="R7333" i="1"/>
  <c r="N7343" i="1"/>
  <c r="R7344" i="1"/>
  <c r="R7345" i="1"/>
  <c r="M7352" i="1"/>
  <c r="N7352" i="1" s="1"/>
  <c r="R7355" i="1"/>
  <c r="R7356" i="1"/>
  <c r="N7364" i="1"/>
  <c r="M7365" i="1"/>
  <c r="N7365" i="1" s="1"/>
  <c r="N7376" i="1"/>
  <c r="N7377" i="1"/>
  <c r="R7380" i="1"/>
  <c r="R7381" i="1"/>
  <c r="R7427" i="1"/>
  <c r="R7443" i="1"/>
  <c r="M7454" i="1"/>
  <c r="N7454" i="1" s="1"/>
  <c r="M7472" i="1"/>
  <c r="N7472" i="1" s="1"/>
  <c r="R7477" i="1"/>
  <c r="N7479" i="1"/>
  <c r="R7505" i="1"/>
  <c r="M7517" i="1"/>
  <c r="N7517" i="1" s="1"/>
  <c r="R7529" i="1"/>
  <c r="R7537" i="1"/>
  <c r="R7573" i="1"/>
  <c r="R7291" i="1"/>
  <c r="M7300" i="1"/>
  <c r="N7300" i="1" s="1"/>
  <c r="R7303" i="1"/>
  <c r="M7307" i="1"/>
  <c r="N7307" i="1" s="1"/>
  <c r="R7369" i="1"/>
  <c r="R7397" i="1"/>
  <c r="R7409" i="1"/>
  <c r="M7413" i="1"/>
  <c r="N7413" i="1" s="1"/>
  <c r="M7416" i="1"/>
  <c r="N7416" i="1" s="1"/>
  <c r="M7429" i="1"/>
  <c r="N7429" i="1" s="1"/>
  <c r="M7432" i="1"/>
  <c r="N7432" i="1" s="1"/>
  <c r="R7451" i="1"/>
  <c r="R7459" i="1"/>
  <c r="R7467" i="1"/>
  <c r="M7470" i="1"/>
  <c r="N7470" i="1" s="1"/>
  <c r="R7487" i="1"/>
  <c r="R7515" i="1"/>
  <c r="R7521" i="1"/>
  <c r="R7541" i="1"/>
  <c r="R7545" i="1"/>
  <c r="R7092" i="1"/>
  <c r="R7124" i="1"/>
  <c r="R7140" i="1"/>
  <c r="R7156" i="1"/>
  <c r="R7172" i="1"/>
  <c r="R7188" i="1"/>
  <c r="R7204" i="1"/>
  <c r="R7220" i="1"/>
  <c r="M7277" i="1"/>
  <c r="N7277" i="1" s="1"/>
  <c r="R7285" i="1"/>
  <c r="R7296" i="1"/>
  <c r="M7302" i="1"/>
  <c r="N7302" i="1" s="1"/>
  <c r="M7332" i="1"/>
  <c r="N7332" i="1" s="1"/>
  <c r="R7335" i="1"/>
  <c r="M7339" i="1"/>
  <c r="N7339" i="1" s="1"/>
  <c r="M7355" i="1"/>
  <c r="N7355" i="1" s="1"/>
  <c r="R7357" i="1"/>
  <c r="M7368" i="1"/>
  <c r="N7368" i="1" s="1"/>
  <c r="M7381" i="1"/>
  <c r="N7381" i="1" s="1"/>
  <c r="R7385" i="1"/>
  <c r="R7391" i="1"/>
  <c r="R7395" i="1"/>
  <c r="R7401" i="1"/>
  <c r="R7425" i="1"/>
  <c r="R7441" i="1"/>
  <c r="R7485" i="1"/>
  <c r="R7503" i="1"/>
  <c r="R7509" i="1"/>
  <c r="M7065" i="1"/>
  <c r="N7065" i="1" s="1"/>
  <c r="N7078" i="1"/>
  <c r="M7081" i="1"/>
  <c r="N7081" i="1" s="1"/>
  <c r="N7094" i="1"/>
  <c r="M7097" i="1"/>
  <c r="N7097" i="1" s="1"/>
  <c r="N7110" i="1"/>
  <c r="M7113" i="1"/>
  <c r="N7113" i="1" s="1"/>
  <c r="N7126" i="1"/>
  <c r="N7142" i="1"/>
  <c r="N7158" i="1"/>
  <c r="M7161" i="1"/>
  <c r="N7161" i="1" s="1"/>
  <c r="N7174" i="1"/>
  <c r="M7177" i="1"/>
  <c r="N7177" i="1" s="1"/>
  <c r="N7190" i="1"/>
  <c r="M7193" i="1"/>
  <c r="N7193" i="1" s="1"/>
  <c r="N7206" i="1"/>
  <c r="M7209" i="1"/>
  <c r="N7209" i="1" s="1"/>
  <c r="N7222" i="1"/>
  <c r="M7225" i="1"/>
  <c r="N7225" i="1" s="1"/>
  <c r="M7309" i="1"/>
  <c r="N7309" i="1" s="1"/>
  <c r="R7311" i="1"/>
  <c r="M7313" i="1"/>
  <c r="N7313" i="1" s="1"/>
  <c r="R7317" i="1"/>
  <c r="M7320" i="1"/>
  <c r="N7320" i="1" s="1"/>
  <c r="R7322" i="1"/>
  <c r="R7323" i="1"/>
  <c r="R7328" i="1"/>
  <c r="R7329" i="1"/>
  <c r="M7331" i="1"/>
  <c r="N7331" i="1" s="1"/>
  <c r="M7334" i="1"/>
  <c r="N7334" i="1" s="1"/>
  <c r="M7338" i="1"/>
  <c r="N7338" i="1" s="1"/>
  <c r="R7347" i="1"/>
  <c r="M7367" i="1"/>
  <c r="N7367" i="1" s="1"/>
  <c r="R7389" i="1"/>
  <c r="M7397" i="1"/>
  <c r="N7397" i="1" s="1"/>
  <c r="R7405" i="1"/>
  <c r="R7449" i="1"/>
  <c r="M7451" i="1"/>
  <c r="N7451" i="1" s="1"/>
  <c r="N7453" i="1"/>
  <c r="R7457" i="1"/>
  <c r="R7465" i="1"/>
  <c r="M7467" i="1"/>
  <c r="N7467" i="1" s="1"/>
  <c r="N7469" i="1"/>
  <c r="M7488" i="1"/>
  <c r="N7488" i="1" s="1"/>
  <c r="R7501" i="1"/>
  <c r="M7536" i="1"/>
  <c r="N7536" i="1" s="1"/>
  <c r="R7559" i="1"/>
  <c r="R7016" i="1"/>
  <c r="R7032" i="1"/>
  <c r="R7048" i="1"/>
  <c r="R7064" i="1"/>
  <c r="R7080" i="1"/>
  <c r="M7091" i="1"/>
  <c r="N7091" i="1" s="1"/>
  <c r="R7096" i="1"/>
  <c r="N7104" i="1"/>
  <c r="M7107" i="1"/>
  <c r="N7107" i="1" s="1"/>
  <c r="R7112" i="1"/>
  <c r="N7120" i="1"/>
  <c r="M7123" i="1"/>
  <c r="N7123" i="1" s="1"/>
  <c r="R7128" i="1"/>
  <c r="N7136" i="1"/>
  <c r="M7139" i="1"/>
  <c r="N7139" i="1" s="1"/>
  <c r="R7144" i="1"/>
  <c r="N7152" i="1"/>
  <c r="M7155" i="1"/>
  <c r="N7155" i="1" s="1"/>
  <c r="R7160" i="1"/>
  <c r="N7168" i="1"/>
  <c r="M7171" i="1"/>
  <c r="N7171" i="1" s="1"/>
  <c r="R7176" i="1"/>
  <c r="N7184" i="1"/>
  <c r="M7187" i="1"/>
  <c r="N7187" i="1" s="1"/>
  <c r="R7192" i="1"/>
  <c r="N7200" i="1"/>
  <c r="M7203" i="1"/>
  <c r="N7203" i="1" s="1"/>
  <c r="R7208" i="1"/>
  <c r="N7216" i="1"/>
  <c r="M7219" i="1"/>
  <c r="N7219" i="1" s="1"/>
  <c r="R7224" i="1"/>
  <c r="R7267" i="1"/>
  <c r="M7276" i="1"/>
  <c r="N7276" i="1" s="1"/>
  <c r="M7284" i="1"/>
  <c r="N7284" i="1" s="1"/>
  <c r="R7287" i="1"/>
  <c r="M7291" i="1"/>
  <c r="N7291" i="1" s="1"/>
  <c r="M7295" i="1"/>
  <c r="N7295" i="1" s="1"/>
  <c r="R7305" i="1"/>
  <c r="R7348" i="1"/>
  <c r="R7349" i="1"/>
  <c r="M7358" i="1"/>
  <c r="N7358" i="1" s="1"/>
  <c r="R7361" i="1"/>
  <c r="M7371" i="1"/>
  <c r="N7371" i="1" s="1"/>
  <c r="R7373" i="1"/>
  <c r="M7380" i="1"/>
  <c r="N7380" i="1" s="1"/>
  <c r="M7384" i="1"/>
  <c r="N7384" i="1" s="1"/>
  <c r="M7390" i="1"/>
  <c r="N7390" i="1" s="1"/>
  <c r="M7400" i="1"/>
  <c r="N7400" i="1" s="1"/>
  <c r="M7406" i="1"/>
  <c r="N7406" i="1" s="1"/>
  <c r="M7408" i="1"/>
  <c r="N7408" i="1" s="1"/>
  <c r="R7421" i="1"/>
  <c r="R7437" i="1"/>
  <c r="R7481" i="1"/>
  <c r="M7486" i="1"/>
  <c r="N7486" i="1" s="1"/>
  <c r="M7504" i="1"/>
  <c r="N7504" i="1" s="1"/>
  <c r="R7513" i="1"/>
  <c r="R7525" i="1"/>
  <c r="R7533" i="1"/>
  <c r="R7540" i="1"/>
  <c r="M7560" i="1"/>
  <c r="N7560" i="1" s="1"/>
  <c r="N6890" i="1"/>
  <c r="M6893" i="1"/>
  <c r="N6893" i="1" s="1"/>
  <c r="N6906" i="1"/>
  <c r="M6909" i="1"/>
  <c r="N6909" i="1" s="1"/>
  <c r="N6922" i="1"/>
  <c r="M6925" i="1"/>
  <c r="N6925" i="1" s="1"/>
  <c r="N6938" i="1"/>
  <c r="M6941" i="1"/>
  <c r="N6941" i="1" s="1"/>
  <c r="N6954" i="1"/>
  <c r="M6957" i="1"/>
  <c r="N6957" i="1" s="1"/>
  <c r="N6970" i="1"/>
  <c r="M6973" i="1"/>
  <c r="N6973" i="1" s="1"/>
  <c r="N6986" i="1"/>
  <c r="M6989" i="1"/>
  <c r="N6989" i="1" s="1"/>
  <c r="N7002" i="1"/>
  <c r="M7005" i="1"/>
  <c r="N7005" i="1" s="1"/>
  <c r="N7018" i="1"/>
  <c r="M7021" i="1"/>
  <c r="N7021" i="1" s="1"/>
  <c r="N7034" i="1"/>
  <c r="M7037" i="1"/>
  <c r="N7037" i="1" s="1"/>
  <c r="N7050" i="1"/>
  <c r="M7053" i="1"/>
  <c r="N7053" i="1" s="1"/>
  <c r="N7066" i="1"/>
  <c r="M7069" i="1"/>
  <c r="N7069" i="1" s="1"/>
  <c r="N7082" i="1"/>
  <c r="M7085" i="1"/>
  <c r="N7085" i="1" s="1"/>
  <c r="N7098" i="1"/>
  <c r="M7101" i="1"/>
  <c r="N7101" i="1" s="1"/>
  <c r="N7114" i="1"/>
  <c r="M7117" i="1"/>
  <c r="N7117" i="1" s="1"/>
  <c r="N7130" i="1"/>
  <c r="M7133" i="1"/>
  <c r="N7133" i="1" s="1"/>
  <c r="N7146" i="1"/>
  <c r="M7149" i="1"/>
  <c r="N7149" i="1" s="1"/>
  <c r="N7162" i="1"/>
  <c r="M7165" i="1"/>
  <c r="N7165" i="1" s="1"/>
  <c r="N7178" i="1"/>
  <c r="M7181" i="1"/>
  <c r="N7181" i="1" s="1"/>
  <c r="N7194" i="1"/>
  <c r="M7197" i="1"/>
  <c r="N7197" i="1" s="1"/>
  <c r="N7210" i="1"/>
  <c r="M7213" i="1"/>
  <c r="N7213" i="1" s="1"/>
  <c r="N7226" i="1"/>
  <c r="M7229" i="1"/>
  <c r="N7229" i="1" s="1"/>
  <c r="M7233" i="1"/>
  <c r="N7233" i="1" s="1"/>
  <c r="M7237" i="1"/>
  <c r="N7237" i="1" s="1"/>
  <c r="M7241" i="1"/>
  <c r="N7241" i="1" s="1"/>
  <c r="M7245" i="1"/>
  <c r="N7245" i="1" s="1"/>
  <c r="M7249" i="1"/>
  <c r="N7249" i="1" s="1"/>
  <c r="M7253" i="1"/>
  <c r="N7253" i="1" s="1"/>
  <c r="M7257" i="1"/>
  <c r="N7257" i="1" s="1"/>
  <c r="M7261" i="1"/>
  <c r="N7261" i="1" s="1"/>
  <c r="M7265" i="1"/>
  <c r="N7265" i="1" s="1"/>
  <c r="R7269" i="1"/>
  <c r="M7272" i="1"/>
  <c r="N7272" i="1" s="1"/>
  <c r="R7274" i="1"/>
  <c r="R7275" i="1"/>
  <c r="R7280" i="1"/>
  <c r="M7283" i="1"/>
  <c r="N7283" i="1" s="1"/>
  <c r="M7286" i="1"/>
  <c r="N7286" i="1" s="1"/>
  <c r="M7290" i="1"/>
  <c r="N7290" i="1" s="1"/>
  <c r="M7308" i="1"/>
  <c r="N7308" i="1" s="1"/>
  <c r="M7316" i="1"/>
  <c r="N7316" i="1" s="1"/>
  <c r="M7327" i="1"/>
  <c r="N7327" i="1" s="1"/>
  <c r="M7341" i="1"/>
  <c r="N7341" i="1" s="1"/>
  <c r="M7345" i="1"/>
  <c r="N7345" i="1" s="1"/>
  <c r="R7351" i="1"/>
  <c r="M7354" i="1"/>
  <c r="N7354" i="1" s="1"/>
  <c r="R7363" i="1"/>
  <c r="M7383" i="1"/>
  <c r="N7383" i="1" s="1"/>
  <c r="M7387" i="1"/>
  <c r="N7387" i="1" s="1"/>
  <c r="M7392" i="1"/>
  <c r="N7392" i="1" s="1"/>
  <c r="M7399" i="1"/>
  <c r="N7399" i="1" s="1"/>
  <c r="M7403" i="1"/>
  <c r="N7403" i="1" s="1"/>
  <c r="R7419" i="1"/>
  <c r="M7422" i="1"/>
  <c r="N7422" i="1" s="1"/>
  <c r="M7424" i="1"/>
  <c r="N7424" i="1" s="1"/>
  <c r="R7435" i="1"/>
  <c r="M7438" i="1"/>
  <c r="N7438" i="1" s="1"/>
  <c r="M7440" i="1"/>
  <c r="N7440" i="1" s="1"/>
  <c r="R7447" i="1"/>
  <c r="R7455" i="1"/>
  <c r="R7463" i="1"/>
  <c r="R7473" i="1"/>
  <c r="M7483" i="1"/>
  <c r="N7483" i="1" s="1"/>
  <c r="R7499" i="1"/>
  <c r="M7502" i="1"/>
  <c r="N7502" i="1" s="1"/>
  <c r="M7520" i="1"/>
  <c r="N7520" i="1" s="1"/>
  <c r="R7543" i="1"/>
  <c r="M7555" i="1"/>
  <c r="N7555" i="1" s="1"/>
  <c r="R7567" i="1"/>
  <c r="R7750" i="1"/>
  <c r="R6860" i="1"/>
  <c r="R6876" i="1"/>
  <c r="R6892" i="1"/>
  <c r="R6908" i="1"/>
  <c r="R6924" i="1"/>
  <c r="R6940" i="1"/>
  <c r="R6956" i="1"/>
  <c r="R6972" i="1"/>
  <c r="R6988" i="1"/>
  <c r="R7004" i="1"/>
  <c r="M7015" i="1"/>
  <c r="N7015" i="1" s="1"/>
  <c r="R7020" i="1"/>
  <c r="N7028" i="1"/>
  <c r="M7031" i="1"/>
  <c r="N7031" i="1" s="1"/>
  <c r="N7044" i="1"/>
  <c r="M7047" i="1"/>
  <c r="N7047" i="1" s="1"/>
  <c r="R7052" i="1"/>
  <c r="N7060" i="1"/>
  <c r="M7063" i="1"/>
  <c r="N7063" i="1" s="1"/>
  <c r="N7076" i="1"/>
  <c r="M7079" i="1"/>
  <c r="N7079" i="1" s="1"/>
  <c r="R7084" i="1"/>
  <c r="N7092" i="1"/>
  <c r="M7095" i="1"/>
  <c r="N7095" i="1" s="1"/>
  <c r="R7100" i="1"/>
  <c r="N7108" i="1"/>
  <c r="M7111" i="1"/>
  <c r="N7111" i="1" s="1"/>
  <c r="R7116" i="1"/>
  <c r="N7124" i="1"/>
  <c r="M7127" i="1"/>
  <c r="N7127" i="1" s="1"/>
  <c r="R7132" i="1"/>
  <c r="N7140" i="1"/>
  <c r="M7143" i="1"/>
  <c r="N7143" i="1" s="1"/>
  <c r="R7148" i="1"/>
  <c r="N7156" i="1"/>
  <c r="M7159" i="1"/>
  <c r="N7159" i="1" s="1"/>
  <c r="R7164" i="1"/>
  <c r="N7172" i="1"/>
  <c r="M7175" i="1"/>
  <c r="N7175" i="1" s="1"/>
  <c r="R7180" i="1"/>
  <c r="N7188" i="1"/>
  <c r="M7191" i="1"/>
  <c r="N7191" i="1" s="1"/>
  <c r="N7204" i="1"/>
  <c r="M7207" i="1"/>
  <c r="N7207" i="1" s="1"/>
  <c r="R7212" i="1"/>
  <c r="N7220" i="1"/>
  <c r="M7223" i="1"/>
  <c r="N7223" i="1" s="1"/>
  <c r="R7228" i="1"/>
  <c r="M7293" i="1"/>
  <c r="N7293" i="1" s="1"/>
  <c r="R7294" i="1"/>
  <c r="R7299" i="1"/>
  <c r="R7302" i="1"/>
  <c r="R7306" i="1"/>
  <c r="R7307" i="1"/>
  <c r="N7311" i="1"/>
  <c r="R7312" i="1"/>
  <c r="M7315" i="1"/>
  <c r="N7315" i="1" s="1"/>
  <c r="M7318" i="1"/>
  <c r="N7318" i="1" s="1"/>
  <c r="M7323" i="1"/>
  <c r="N7323" i="1" s="1"/>
  <c r="R7332" i="1"/>
  <c r="N7336" i="1"/>
  <c r="M7340" i="1"/>
  <c r="N7340" i="1" s="1"/>
  <c r="N7348" i="1"/>
  <c r="M7349" i="1"/>
  <c r="N7349" i="1" s="1"/>
  <c r="M7357" i="1"/>
  <c r="N7357" i="1" s="1"/>
  <c r="N7360" i="1"/>
  <c r="N7361" i="1"/>
  <c r="R7364" i="1"/>
  <c r="R7368" i="1"/>
  <c r="M7374" i="1"/>
  <c r="N7374" i="1" s="1"/>
  <c r="R7377" i="1"/>
  <c r="N7386" i="1"/>
  <c r="N7402" i="1"/>
  <c r="R7415" i="1"/>
  <c r="R7431" i="1"/>
  <c r="R7471" i="1"/>
  <c r="R7479" i="1"/>
  <c r="N7485" i="1"/>
  <c r="R7490" i="1"/>
  <c r="R7497" i="1"/>
  <c r="R7517" i="1"/>
  <c r="R7524" i="1"/>
  <c r="M7533" i="1"/>
  <c r="N7533" i="1" s="1"/>
  <c r="M7544" i="1"/>
  <c r="N7544" i="1" s="1"/>
  <c r="R7551" i="1"/>
  <c r="R7563" i="1"/>
  <c r="M7571" i="1"/>
  <c r="N7571" i="1" s="1"/>
  <c r="R7741" i="1"/>
  <c r="R7757" i="1"/>
  <c r="N6782" i="1"/>
  <c r="N6798" i="1"/>
  <c r="N6814" i="1"/>
  <c r="N6830" i="1"/>
  <c r="N6846" i="1"/>
  <c r="N6862" i="1"/>
  <c r="N6878" i="1"/>
  <c r="N6894" i="1"/>
  <c r="N6910" i="1"/>
  <c r="N6926" i="1"/>
  <c r="N7070" i="1"/>
  <c r="N7086" i="1"/>
  <c r="N7102" i="1"/>
  <c r="N7118" i="1"/>
  <c r="N7134" i="1"/>
  <c r="N7166" i="1"/>
  <c r="N7182" i="1"/>
  <c r="N7198" i="1"/>
  <c r="N7214" i="1"/>
  <c r="M7268" i="1"/>
  <c r="N7268" i="1" s="1"/>
  <c r="M7279" i="1"/>
  <c r="N7279" i="1" s="1"/>
  <c r="R7301" i="1"/>
  <c r="M7304" i="1"/>
  <c r="N7304" i="1" s="1"/>
  <c r="R7331" i="1"/>
  <c r="R7338" i="1"/>
  <c r="R7353" i="1"/>
  <c r="R7367" i="1"/>
  <c r="M7370" i="1"/>
  <c r="N7370" i="1" s="1"/>
  <c r="R7379" i="1"/>
  <c r="N7389" i="1"/>
  <c r="N7405" i="1"/>
  <c r="R7411" i="1"/>
  <c r="R7413" i="1"/>
  <c r="M7419" i="1"/>
  <c r="N7419" i="1" s="1"/>
  <c r="R7429" i="1"/>
  <c r="M7435" i="1"/>
  <c r="N7435" i="1" s="1"/>
  <c r="R7445" i="1"/>
  <c r="R7453" i="1"/>
  <c r="M7456" i="1"/>
  <c r="N7456" i="1" s="1"/>
  <c r="R7461" i="1"/>
  <c r="N7463" i="1"/>
  <c r="R7469" i="1"/>
  <c r="R7489" i="1"/>
  <c r="M7499" i="1"/>
  <c r="N7499" i="1" s="1"/>
  <c r="N7501" i="1"/>
  <c r="R7511" i="1"/>
  <c r="R7531" i="1"/>
  <c r="R7547" i="1"/>
  <c r="R7557" i="1"/>
  <c r="R7561" i="1"/>
  <c r="M7692" i="1"/>
  <c r="N7692" i="1" s="1"/>
  <c r="M7700" i="1"/>
  <c r="N7700" i="1" s="1"/>
  <c r="R7710" i="1"/>
  <c r="R7712" i="1"/>
  <c r="R7714" i="1"/>
  <c r="R7725" i="1"/>
  <c r="R7730" i="1"/>
  <c r="N7740" i="1"/>
  <c r="M7745" i="1"/>
  <c r="N7745" i="1" s="1"/>
  <c r="M7747" i="1"/>
  <c r="N7747" i="1" s="1"/>
  <c r="R7753" i="1"/>
  <c r="R7762" i="1"/>
  <c r="R7768" i="1"/>
  <c r="N7772" i="1"/>
  <c r="N7788" i="1"/>
  <c r="R7822" i="1"/>
  <c r="M7825" i="1"/>
  <c r="N7825" i="1" s="1"/>
  <c r="R7834" i="1"/>
  <c r="R7870" i="1"/>
  <c r="R7878" i="1"/>
  <c r="R7894" i="1"/>
  <c r="R7909" i="1"/>
  <c r="R7998" i="1"/>
  <c r="N7418" i="1"/>
  <c r="N7434" i="1"/>
  <c r="N7450" i="1"/>
  <c r="N7466" i="1"/>
  <c r="N7482" i="1"/>
  <c r="N7498" i="1"/>
  <c r="N7550" i="1"/>
  <c r="N7566" i="1"/>
  <c r="R7695" i="1"/>
  <c r="R7703" i="1"/>
  <c r="N7708" i="1"/>
  <c r="R7716" i="1"/>
  <c r="R7726" i="1"/>
  <c r="R7728" i="1"/>
  <c r="R7732" i="1"/>
  <c r="R7736" i="1"/>
  <c r="N7749" i="1"/>
  <c r="M7752" i="1"/>
  <c r="N7752" i="1" s="1"/>
  <c r="R7758" i="1"/>
  <c r="R7760" i="1"/>
  <c r="R7764" i="1"/>
  <c r="R7778" i="1"/>
  <c r="M7784" i="1"/>
  <c r="N7784" i="1" s="1"/>
  <c r="R7794" i="1"/>
  <c r="M7800" i="1"/>
  <c r="N7800" i="1" s="1"/>
  <c r="R7818" i="1"/>
  <c r="N7852" i="1"/>
  <c r="R7908" i="1"/>
  <c r="R7914" i="1"/>
  <c r="R8028" i="1"/>
  <c r="N7396" i="1"/>
  <c r="N7412" i="1"/>
  <c r="N7428" i="1"/>
  <c r="N7444" i="1"/>
  <c r="N7460" i="1"/>
  <c r="R7506" i="1"/>
  <c r="R7522" i="1"/>
  <c r="R7538" i="1"/>
  <c r="M7694" i="1"/>
  <c r="N7694" i="1" s="1"/>
  <c r="M7702" i="1"/>
  <c r="N7702" i="1" s="1"/>
  <c r="M7713" i="1"/>
  <c r="N7713" i="1" s="1"/>
  <c r="M7754" i="1"/>
  <c r="N7754" i="1" s="1"/>
  <c r="R7780" i="1"/>
  <c r="R7796" i="1"/>
  <c r="R7842" i="1"/>
  <c r="R7844" i="1"/>
  <c r="R7862" i="1"/>
  <c r="R7882" i="1"/>
  <c r="R7898" i="1"/>
  <c r="R7948" i="1"/>
  <c r="R7996" i="1"/>
  <c r="M7511" i="1"/>
  <c r="N7511" i="1" s="1"/>
  <c r="M7514" i="1"/>
  <c r="N7514" i="1" s="1"/>
  <c r="R7519" i="1"/>
  <c r="M7527" i="1"/>
  <c r="N7527" i="1" s="1"/>
  <c r="M7530" i="1"/>
  <c r="N7530" i="1" s="1"/>
  <c r="R7535" i="1"/>
  <c r="R7553" i="1"/>
  <c r="R7569" i="1"/>
  <c r="R7575" i="1"/>
  <c r="R7577" i="1"/>
  <c r="R7579" i="1"/>
  <c r="R7581" i="1"/>
  <c r="R7583" i="1"/>
  <c r="R7585" i="1"/>
  <c r="R7587" i="1"/>
  <c r="R7589" i="1"/>
  <c r="R7591" i="1"/>
  <c r="R7593" i="1"/>
  <c r="R7595" i="1"/>
  <c r="R7597" i="1"/>
  <c r="R7599" i="1"/>
  <c r="R7601" i="1"/>
  <c r="R7603" i="1"/>
  <c r="R7605" i="1"/>
  <c r="R7607" i="1"/>
  <c r="R7609" i="1"/>
  <c r="R7611" i="1"/>
  <c r="R7613" i="1"/>
  <c r="R7615" i="1"/>
  <c r="R7617" i="1"/>
  <c r="R7619" i="1"/>
  <c r="R7621" i="1"/>
  <c r="R7623" i="1"/>
  <c r="R7625" i="1"/>
  <c r="R7627" i="1"/>
  <c r="R7629" i="1"/>
  <c r="R7631" i="1"/>
  <c r="R7633" i="1"/>
  <c r="R7635" i="1"/>
  <c r="R7637" i="1"/>
  <c r="R7639" i="1"/>
  <c r="R7641" i="1"/>
  <c r="R7643" i="1"/>
  <c r="R7645" i="1"/>
  <c r="R7647" i="1"/>
  <c r="R7649" i="1"/>
  <c r="R7651" i="1"/>
  <c r="R7653" i="1"/>
  <c r="R7655" i="1"/>
  <c r="R7679" i="1"/>
  <c r="R7681" i="1"/>
  <c r="R7683" i="1"/>
  <c r="R7685" i="1"/>
  <c r="R7687" i="1"/>
  <c r="R7689" i="1"/>
  <c r="R7697" i="1"/>
  <c r="R7705" i="1"/>
  <c r="M7715" i="1"/>
  <c r="N7715" i="1" s="1"/>
  <c r="M7729" i="1"/>
  <c r="N7729" i="1" s="1"/>
  <c r="M7731" i="1"/>
  <c r="N7731" i="1" s="1"/>
  <c r="M7761" i="1"/>
  <c r="N7761" i="1" s="1"/>
  <c r="M7763" i="1"/>
  <c r="N7763" i="1" s="1"/>
  <c r="M7768" i="1"/>
  <c r="N7768" i="1" s="1"/>
  <c r="R7776" i="1"/>
  <c r="R7826" i="1"/>
  <c r="M7848" i="1"/>
  <c r="N7848" i="1" s="1"/>
  <c r="R7856" i="1"/>
  <c r="R7890" i="1"/>
  <c r="M7473" i="1"/>
  <c r="N7473" i="1" s="1"/>
  <c r="M7476" i="1"/>
  <c r="N7476" i="1" s="1"/>
  <c r="R7478" i="1"/>
  <c r="M7489" i="1"/>
  <c r="N7489" i="1" s="1"/>
  <c r="M7492" i="1"/>
  <c r="N7492" i="1" s="1"/>
  <c r="R7494" i="1"/>
  <c r="M7505" i="1"/>
  <c r="N7505" i="1" s="1"/>
  <c r="M7508" i="1"/>
  <c r="N7508" i="1" s="1"/>
  <c r="R7510" i="1"/>
  <c r="M7521" i="1"/>
  <c r="N7521" i="1" s="1"/>
  <c r="M7524" i="1"/>
  <c r="N7524" i="1" s="1"/>
  <c r="R7526" i="1"/>
  <c r="N7528" i="1"/>
  <c r="M7537" i="1"/>
  <c r="N7537" i="1" s="1"/>
  <c r="M7540" i="1"/>
  <c r="N7540" i="1" s="1"/>
  <c r="N7551" i="1"/>
  <c r="N7552" i="1"/>
  <c r="M7556" i="1"/>
  <c r="N7556" i="1" s="1"/>
  <c r="N7567" i="1"/>
  <c r="N7568" i="1"/>
  <c r="M7572" i="1"/>
  <c r="N7572" i="1" s="1"/>
  <c r="M7696" i="1"/>
  <c r="N7696" i="1" s="1"/>
  <c r="M7704" i="1"/>
  <c r="N7704" i="1" s="1"/>
  <c r="M7724" i="1"/>
  <c r="N7724" i="1" s="1"/>
  <c r="R7737" i="1"/>
  <c r="R7743" i="1"/>
  <c r="R7774" i="1"/>
  <c r="R7775" i="1"/>
  <c r="M7777" i="1"/>
  <c r="N7777" i="1" s="1"/>
  <c r="R7792" i="1"/>
  <c r="R7810" i="1"/>
  <c r="R7813" i="1"/>
  <c r="R7828" i="1"/>
  <c r="R7829" i="1"/>
  <c r="M7832" i="1"/>
  <c r="N7832" i="1" s="1"/>
  <c r="R7866" i="1"/>
  <c r="R7904" i="1"/>
  <c r="R7928" i="1"/>
  <c r="R7930" i="1"/>
  <c r="R7946" i="1"/>
  <c r="R7980" i="1"/>
  <c r="R7982" i="1"/>
  <c r="R7278" i="1"/>
  <c r="R7310" i="1"/>
  <c r="R7326" i="1"/>
  <c r="R7342" i="1"/>
  <c r="R7475" i="1"/>
  <c r="R7491" i="1"/>
  <c r="R7507" i="1"/>
  <c r="M7515" i="1"/>
  <c r="N7515" i="1" s="1"/>
  <c r="M7518" i="1"/>
  <c r="N7518" i="1" s="1"/>
  <c r="R7523" i="1"/>
  <c r="M7531" i="1"/>
  <c r="N7531" i="1" s="1"/>
  <c r="M7534" i="1"/>
  <c r="N7534" i="1" s="1"/>
  <c r="R7539" i="1"/>
  <c r="N7541" i="1"/>
  <c r="M7546" i="1"/>
  <c r="N7546" i="1" s="1"/>
  <c r="R7549" i="1"/>
  <c r="N7557" i="1"/>
  <c r="M7562" i="1"/>
  <c r="N7562" i="1" s="1"/>
  <c r="R7565" i="1"/>
  <c r="N7573" i="1"/>
  <c r="R7691" i="1"/>
  <c r="R7699" i="1"/>
  <c r="M7720" i="1"/>
  <c r="N7720" i="1" s="1"/>
  <c r="M7736" i="1"/>
  <c r="N7736" i="1" s="1"/>
  <c r="R7746" i="1"/>
  <c r="M7765" i="1"/>
  <c r="N7765" i="1" s="1"/>
  <c r="M7770" i="1"/>
  <c r="N7770" i="1" s="1"/>
  <c r="M7781" i="1"/>
  <c r="N7781" i="1" s="1"/>
  <c r="R7790" i="1"/>
  <c r="R7791" i="1"/>
  <c r="M7793" i="1"/>
  <c r="N7793" i="1" s="1"/>
  <c r="M7797" i="1"/>
  <c r="N7797" i="1" s="1"/>
  <c r="M7804" i="1"/>
  <c r="N7804" i="1" s="1"/>
  <c r="R7812" i="1"/>
  <c r="M7816" i="1"/>
  <c r="N7816" i="1" s="1"/>
  <c r="R7851" i="1"/>
  <c r="R7854" i="1"/>
  <c r="R7860" i="1"/>
  <c r="R7861" i="1"/>
  <c r="R7872" i="1"/>
  <c r="R7873" i="1"/>
  <c r="R7910" i="1"/>
  <c r="R7911" i="1"/>
  <c r="R7932" i="1"/>
  <c r="R7964" i="1"/>
  <c r="R7292" i="1"/>
  <c r="R7308" i="1"/>
  <c r="R7324" i="1"/>
  <c r="N7356" i="1"/>
  <c r="N7372" i="1"/>
  <c r="N7388" i="1"/>
  <c r="N7404" i="1"/>
  <c r="N7420" i="1"/>
  <c r="N7436" i="1"/>
  <c r="M7445" i="1"/>
  <c r="N7445" i="1" s="1"/>
  <c r="M7448" i="1"/>
  <c r="N7448" i="1" s="1"/>
  <c r="N7452" i="1"/>
  <c r="M7461" i="1"/>
  <c r="N7461" i="1" s="1"/>
  <c r="M7464" i="1"/>
  <c r="N7464" i="1" s="1"/>
  <c r="N7468" i="1"/>
  <c r="M7477" i="1"/>
  <c r="N7477" i="1" s="1"/>
  <c r="M7480" i="1"/>
  <c r="N7480" i="1" s="1"/>
  <c r="N7484" i="1"/>
  <c r="M7493" i="1"/>
  <c r="N7493" i="1" s="1"/>
  <c r="M7496" i="1"/>
  <c r="N7496" i="1" s="1"/>
  <c r="N7500" i="1"/>
  <c r="M7509" i="1"/>
  <c r="N7509" i="1" s="1"/>
  <c r="M7512" i="1"/>
  <c r="N7512" i="1" s="1"/>
  <c r="N7516" i="1"/>
  <c r="N7532" i="1"/>
  <c r="N7548" i="1"/>
  <c r="R7555" i="1"/>
  <c r="N7564" i="1"/>
  <c r="R7571" i="1"/>
  <c r="M7576" i="1"/>
  <c r="N7576" i="1" s="1"/>
  <c r="M7578" i="1"/>
  <c r="N7578" i="1" s="1"/>
  <c r="M7580" i="1"/>
  <c r="N7580" i="1" s="1"/>
  <c r="M7582" i="1"/>
  <c r="N7582" i="1" s="1"/>
  <c r="M7584" i="1"/>
  <c r="N7584" i="1" s="1"/>
  <c r="M7586" i="1"/>
  <c r="N7586" i="1" s="1"/>
  <c r="M7588" i="1"/>
  <c r="N7588" i="1" s="1"/>
  <c r="M7590" i="1"/>
  <c r="N7590" i="1" s="1"/>
  <c r="M7592" i="1"/>
  <c r="N7592" i="1" s="1"/>
  <c r="M7594" i="1"/>
  <c r="N7594" i="1" s="1"/>
  <c r="M7596" i="1"/>
  <c r="N7596" i="1" s="1"/>
  <c r="M7598" i="1"/>
  <c r="N7598" i="1" s="1"/>
  <c r="M7600" i="1"/>
  <c r="N7600" i="1" s="1"/>
  <c r="M7602" i="1"/>
  <c r="N7602" i="1" s="1"/>
  <c r="M7604" i="1"/>
  <c r="N7604" i="1" s="1"/>
  <c r="M7606" i="1"/>
  <c r="N7606" i="1" s="1"/>
  <c r="M7608" i="1"/>
  <c r="N7608" i="1" s="1"/>
  <c r="M7610" i="1"/>
  <c r="N7610" i="1" s="1"/>
  <c r="M7612" i="1"/>
  <c r="N7612" i="1" s="1"/>
  <c r="M7614" i="1"/>
  <c r="N7614" i="1" s="1"/>
  <c r="M7616" i="1"/>
  <c r="N7616" i="1" s="1"/>
  <c r="M7618" i="1"/>
  <c r="N7618" i="1" s="1"/>
  <c r="M7620" i="1"/>
  <c r="N7620" i="1" s="1"/>
  <c r="M7622" i="1"/>
  <c r="N7622" i="1" s="1"/>
  <c r="M7624" i="1"/>
  <c r="N7624" i="1" s="1"/>
  <c r="M7626" i="1"/>
  <c r="N7626" i="1" s="1"/>
  <c r="M7628" i="1"/>
  <c r="N7628" i="1" s="1"/>
  <c r="M7630" i="1"/>
  <c r="N7630" i="1" s="1"/>
  <c r="M7632" i="1"/>
  <c r="N7632" i="1" s="1"/>
  <c r="M7634" i="1"/>
  <c r="N7634" i="1" s="1"/>
  <c r="M7636" i="1"/>
  <c r="N7636" i="1" s="1"/>
  <c r="M7638" i="1"/>
  <c r="N7638" i="1" s="1"/>
  <c r="M7640" i="1"/>
  <c r="N7640" i="1" s="1"/>
  <c r="M7642" i="1"/>
  <c r="N7642" i="1" s="1"/>
  <c r="M7644" i="1"/>
  <c r="N7644" i="1" s="1"/>
  <c r="M7646" i="1"/>
  <c r="N7646" i="1" s="1"/>
  <c r="M7648" i="1"/>
  <c r="N7648" i="1" s="1"/>
  <c r="M7650" i="1"/>
  <c r="N7650" i="1" s="1"/>
  <c r="M7652" i="1"/>
  <c r="N7652" i="1" s="1"/>
  <c r="M7654" i="1"/>
  <c r="N7654" i="1" s="1"/>
  <c r="M7656" i="1"/>
  <c r="N7656" i="1" s="1"/>
  <c r="M7658" i="1"/>
  <c r="N7658" i="1" s="1"/>
  <c r="M7660" i="1"/>
  <c r="N7660" i="1" s="1"/>
  <c r="M7662" i="1"/>
  <c r="N7662" i="1" s="1"/>
  <c r="M7664" i="1"/>
  <c r="N7664" i="1" s="1"/>
  <c r="M7666" i="1"/>
  <c r="N7666" i="1" s="1"/>
  <c r="M7668" i="1"/>
  <c r="N7668" i="1" s="1"/>
  <c r="M7670" i="1"/>
  <c r="N7670" i="1" s="1"/>
  <c r="M7672" i="1"/>
  <c r="N7672" i="1" s="1"/>
  <c r="M7674" i="1"/>
  <c r="N7674" i="1" s="1"/>
  <c r="M7676" i="1"/>
  <c r="N7676" i="1" s="1"/>
  <c r="M7678" i="1"/>
  <c r="N7678" i="1" s="1"/>
  <c r="M7680" i="1"/>
  <c r="N7680" i="1" s="1"/>
  <c r="M7682" i="1"/>
  <c r="N7682" i="1" s="1"/>
  <c r="M7684" i="1"/>
  <c r="N7684" i="1" s="1"/>
  <c r="M7686" i="1"/>
  <c r="N7686" i="1" s="1"/>
  <c r="M7688" i="1"/>
  <c r="N7688" i="1" s="1"/>
  <c r="M7690" i="1"/>
  <c r="N7690" i="1" s="1"/>
  <c r="M7698" i="1"/>
  <c r="N7698" i="1" s="1"/>
  <c r="M7706" i="1"/>
  <c r="N7706" i="1" s="1"/>
  <c r="R7729" i="1"/>
  <c r="M7738" i="1"/>
  <c r="N7738" i="1" s="1"/>
  <c r="R7740" i="1"/>
  <c r="R7742" i="1"/>
  <c r="R7744" i="1"/>
  <c r="R7748" i="1"/>
  <c r="M7756" i="1"/>
  <c r="N7756" i="1" s="1"/>
  <c r="R7761" i="1"/>
  <c r="R7788" i="1"/>
  <c r="R7805" i="1"/>
  <c r="R7808" i="1"/>
  <c r="N7813" i="1"/>
  <c r="N7827" i="1"/>
  <c r="N7829" i="1"/>
  <c r="R7837" i="1"/>
  <c r="R7840" i="1"/>
  <c r="R7850" i="1"/>
  <c r="R7888" i="1"/>
  <c r="R7902" i="1"/>
  <c r="R7920" i="1"/>
  <c r="R7924" i="1"/>
  <c r="R7925" i="1"/>
  <c r="R7962" i="1"/>
  <c r="R7971" i="1"/>
  <c r="R7994" i="1"/>
  <c r="R8030" i="1"/>
  <c r="M7346" i="1"/>
  <c r="N7346" i="1" s="1"/>
  <c r="N7350" i="1"/>
  <c r="M7362" i="1"/>
  <c r="N7362" i="1" s="1"/>
  <c r="N7366" i="1"/>
  <c r="M7378" i="1"/>
  <c r="N7378" i="1" s="1"/>
  <c r="N7382" i="1"/>
  <c r="M7394" i="1"/>
  <c r="N7394" i="1" s="1"/>
  <c r="N7398" i="1"/>
  <c r="M7410" i="1"/>
  <c r="N7410" i="1" s="1"/>
  <c r="N7414" i="1"/>
  <c r="M7426" i="1"/>
  <c r="N7426" i="1" s="1"/>
  <c r="N7430" i="1"/>
  <c r="M7442" i="1"/>
  <c r="N7442" i="1" s="1"/>
  <c r="N7446" i="1"/>
  <c r="M7458" i="1"/>
  <c r="N7458" i="1" s="1"/>
  <c r="N7462" i="1"/>
  <c r="M7474" i="1"/>
  <c r="N7474" i="1" s="1"/>
  <c r="N7478" i="1"/>
  <c r="M7490" i="1"/>
  <c r="N7490" i="1" s="1"/>
  <c r="N7494" i="1"/>
  <c r="M7506" i="1"/>
  <c r="N7506" i="1" s="1"/>
  <c r="N7510" i="1"/>
  <c r="M7522" i="1"/>
  <c r="N7522" i="1" s="1"/>
  <c r="N7526" i="1"/>
  <c r="M7538" i="1"/>
  <c r="N7538" i="1" s="1"/>
  <c r="M7542" i="1"/>
  <c r="N7542" i="1" s="1"/>
  <c r="N7553" i="1"/>
  <c r="N7554" i="1"/>
  <c r="M7558" i="1"/>
  <c r="N7558" i="1" s="1"/>
  <c r="N7569" i="1"/>
  <c r="N7570" i="1"/>
  <c r="M7574" i="1"/>
  <c r="N7574" i="1" s="1"/>
  <c r="N7575" i="1"/>
  <c r="N7577" i="1"/>
  <c r="N7579" i="1"/>
  <c r="N7581" i="1"/>
  <c r="N7583" i="1"/>
  <c r="N7585" i="1"/>
  <c r="N7587" i="1"/>
  <c r="N7589" i="1"/>
  <c r="N7591" i="1"/>
  <c r="N7593" i="1"/>
  <c r="N7595" i="1"/>
  <c r="N7597" i="1"/>
  <c r="N7599" i="1"/>
  <c r="N7601" i="1"/>
  <c r="N7603" i="1"/>
  <c r="N7605" i="1"/>
  <c r="N7607" i="1"/>
  <c r="N7609" i="1"/>
  <c r="N7611" i="1"/>
  <c r="N7613" i="1"/>
  <c r="N7615" i="1"/>
  <c r="N7617" i="1"/>
  <c r="N7619" i="1"/>
  <c r="N7621" i="1"/>
  <c r="N7623" i="1"/>
  <c r="N7625" i="1"/>
  <c r="N7627" i="1"/>
  <c r="N7629" i="1"/>
  <c r="N7631" i="1"/>
  <c r="N7633" i="1"/>
  <c r="N7635" i="1"/>
  <c r="N7637" i="1"/>
  <c r="N7639" i="1"/>
  <c r="N7641" i="1"/>
  <c r="N7643" i="1"/>
  <c r="N7645" i="1"/>
  <c r="N7647" i="1"/>
  <c r="N7649" i="1"/>
  <c r="N7651" i="1"/>
  <c r="N7653" i="1"/>
  <c r="N7655" i="1"/>
  <c r="N7657" i="1"/>
  <c r="N7659" i="1"/>
  <c r="N7661" i="1"/>
  <c r="N7663" i="1"/>
  <c r="N7665" i="1"/>
  <c r="N7667" i="1"/>
  <c r="N7669" i="1"/>
  <c r="N7671" i="1"/>
  <c r="N7673" i="1"/>
  <c r="N7675" i="1"/>
  <c r="N7677" i="1"/>
  <c r="R7693" i="1"/>
  <c r="R7701" i="1"/>
  <c r="R7709" i="1"/>
  <c r="M7717" i="1"/>
  <c r="N7717" i="1" s="1"/>
  <c r="M7722" i="1"/>
  <c r="N7722" i="1" s="1"/>
  <c r="M7733" i="1"/>
  <c r="N7733" i="1" s="1"/>
  <c r="R7749" i="1"/>
  <c r="R7751" i="1"/>
  <c r="R7766" i="1"/>
  <c r="R7783" i="1"/>
  <c r="R7784" i="1"/>
  <c r="R7799" i="1"/>
  <c r="R7800" i="1"/>
  <c r="R7801" i="1"/>
  <c r="R7806" i="1"/>
  <c r="R7807" i="1"/>
  <c r="M7809" i="1"/>
  <c r="N7809" i="1" s="1"/>
  <c r="R7821" i="1"/>
  <c r="R7824" i="1"/>
  <c r="R7838" i="1"/>
  <c r="M7841" i="1"/>
  <c r="N7841" i="1" s="1"/>
  <c r="R7846" i="1"/>
  <c r="R7852" i="1"/>
  <c r="R7858" i="1"/>
  <c r="R7879" i="1"/>
  <c r="R7895" i="1"/>
  <c r="N7757" i="1"/>
  <c r="N7764" i="1"/>
  <c r="N7773" i="1"/>
  <c r="N7780" i="1"/>
  <c r="N7789" i="1"/>
  <c r="N7796" i="1"/>
  <c r="N7805" i="1"/>
  <c r="N7812" i="1"/>
  <c r="N7936" i="1"/>
  <c r="R7952" i="1"/>
  <c r="M7966" i="1"/>
  <c r="N7966" i="1" s="1"/>
  <c r="R7992" i="1"/>
  <c r="M8025" i="1"/>
  <c r="N8025" i="1" s="1"/>
  <c r="M8027" i="1"/>
  <c r="N8027" i="1" s="1"/>
  <c r="M8032" i="1"/>
  <c r="N8032" i="1" s="1"/>
  <c r="R8040" i="1"/>
  <c r="R8042" i="1"/>
  <c r="R8043" i="1"/>
  <c r="N8045" i="1"/>
  <c r="M8057" i="1"/>
  <c r="N8057" i="1" s="1"/>
  <c r="N8077" i="1"/>
  <c r="R8100" i="1"/>
  <c r="R8132" i="1"/>
  <c r="R8148" i="1"/>
  <c r="R8164" i="1"/>
  <c r="R8174" i="1"/>
  <c r="R8186" i="1"/>
  <c r="R8264" i="1"/>
  <c r="R8280" i="1"/>
  <c r="R8292" i="1"/>
  <c r="R8296" i="1"/>
  <c r="R8316" i="1"/>
  <c r="R8326" i="1"/>
  <c r="R8362" i="1"/>
  <c r="R8394" i="1"/>
  <c r="R7825" i="1"/>
  <c r="R7841" i="1"/>
  <c r="R7857" i="1"/>
  <c r="R7889" i="1"/>
  <c r="R7905" i="1"/>
  <c r="R7921" i="1"/>
  <c r="R7937" i="1"/>
  <c r="R7944" i="1"/>
  <c r="M7950" i="1"/>
  <c r="N7950" i="1" s="1"/>
  <c r="R7960" i="1"/>
  <c r="M7975" i="1"/>
  <c r="N7975" i="1" s="1"/>
  <c r="R7978" i="1"/>
  <c r="M7984" i="1"/>
  <c r="N7984" i="1" s="1"/>
  <c r="R7985" i="1"/>
  <c r="M8000" i="1"/>
  <c r="N8000" i="1" s="1"/>
  <c r="R8012" i="1"/>
  <c r="R8052" i="1"/>
  <c r="R8088" i="1"/>
  <c r="R8154" i="1"/>
  <c r="R8198" i="1"/>
  <c r="R8214" i="1"/>
  <c r="R8230" i="1"/>
  <c r="R8246" i="1"/>
  <c r="R8384" i="1"/>
  <c r="R7864" i="1"/>
  <c r="R7871" i="1"/>
  <c r="R7880" i="1"/>
  <c r="R7896" i="1"/>
  <c r="R7912" i="1"/>
  <c r="R7927" i="1"/>
  <c r="N7929" i="1"/>
  <c r="R7934" i="1"/>
  <c r="M7968" i="1"/>
  <c r="N7968" i="1" s="1"/>
  <c r="R7969" i="1"/>
  <c r="M7977" i="1"/>
  <c r="N7977" i="1" s="1"/>
  <c r="M7991" i="1"/>
  <c r="N7991" i="1" s="1"/>
  <c r="N8004" i="1"/>
  <c r="R8010" i="1"/>
  <c r="M8034" i="1"/>
  <c r="N8034" i="1" s="1"/>
  <c r="M8041" i="1"/>
  <c r="N8041" i="1" s="1"/>
  <c r="R8060" i="1"/>
  <c r="M8064" i="1"/>
  <c r="N8064" i="1" s="1"/>
  <c r="R8074" i="1"/>
  <c r="R8126" i="1"/>
  <c r="R8170" i="1"/>
  <c r="R8238" i="1"/>
  <c r="R8262" i="1"/>
  <c r="R8278" i="1"/>
  <c r="R8302" i="1"/>
  <c r="R8312" i="1"/>
  <c r="R8322" i="1"/>
  <c r="R8448" i="1"/>
  <c r="R8490" i="1"/>
  <c r="R8502" i="1"/>
  <c r="M7861" i="1"/>
  <c r="N7861" i="1" s="1"/>
  <c r="M7868" i="1"/>
  <c r="N7868" i="1" s="1"/>
  <c r="M7877" i="1"/>
  <c r="N7877" i="1" s="1"/>
  <c r="M7884" i="1"/>
  <c r="N7884" i="1" s="1"/>
  <c r="M7893" i="1"/>
  <c r="N7893" i="1" s="1"/>
  <c r="M7900" i="1"/>
  <c r="N7900" i="1" s="1"/>
  <c r="M7909" i="1"/>
  <c r="N7909" i="1" s="1"/>
  <c r="M7916" i="1"/>
  <c r="N7916" i="1" s="1"/>
  <c r="N7932" i="1"/>
  <c r="M7940" i="1"/>
  <c r="N7940" i="1" s="1"/>
  <c r="M7943" i="1"/>
  <c r="N7943" i="1" s="1"/>
  <c r="M7952" i="1"/>
  <c r="N7952" i="1" s="1"/>
  <c r="R7953" i="1"/>
  <c r="N7957" i="1"/>
  <c r="M7959" i="1"/>
  <c r="N7959" i="1" s="1"/>
  <c r="M7993" i="1"/>
  <c r="N7993" i="1" s="1"/>
  <c r="M8002" i="1"/>
  <c r="N8002" i="1" s="1"/>
  <c r="M8036" i="1"/>
  <c r="N8036" i="1" s="1"/>
  <c r="N8037" i="1"/>
  <c r="R8094" i="1"/>
  <c r="R8106" i="1"/>
  <c r="R8122" i="1"/>
  <c r="R8142" i="1"/>
  <c r="R8184" i="1"/>
  <c r="R8206" i="1"/>
  <c r="R8222" i="1"/>
  <c r="R8271" i="1"/>
  <c r="R8342" i="1"/>
  <c r="R8432" i="1"/>
  <c r="R7707" i="1"/>
  <c r="R7723" i="1"/>
  <c r="R7739" i="1"/>
  <c r="R7755" i="1"/>
  <c r="R7771" i="1"/>
  <c r="M7779" i="1"/>
  <c r="N7779" i="1" s="1"/>
  <c r="M7786" i="1"/>
  <c r="N7786" i="1" s="1"/>
  <c r="R7787" i="1"/>
  <c r="M7795" i="1"/>
  <c r="N7795" i="1" s="1"/>
  <c r="M7802" i="1"/>
  <c r="N7802" i="1" s="1"/>
  <c r="R7803" i="1"/>
  <c r="M7811" i="1"/>
  <c r="N7811" i="1" s="1"/>
  <c r="M7818" i="1"/>
  <c r="N7818" i="1" s="1"/>
  <c r="M7834" i="1"/>
  <c r="N7834" i="1" s="1"/>
  <c r="R7835" i="1"/>
  <c r="M7843" i="1"/>
  <c r="N7843" i="1" s="1"/>
  <c r="M7850" i="1"/>
  <c r="N7850" i="1" s="1"/>
  <c r="M7859" i="1"/>
  <c r="N7859" i="1" s="1"/>
  <c r="M7866" i="1"/>
  <c r="N7866" i="1" s="1"/>
  <c r="R7867" i="1"/>
  <c r="R7876" i="1"/>
  <c r="R7883" i="1"/>
  <c r="R7892" i="1"/>
  <c r="R7899" i="1"/>
  <c r="R7915" i="1"/>
  <c r="M7945" i="1"/>
  <c r="N7945" i="1" s="1"/>
  <c r="M7961" i="1"/>
  <c r="N7961" i="1" s="1"/>
  <c r="R7963" i="1"/>
  <c r="M8009" i="1"/>
  <c r="N8009" i="1" s="1"/>
  <c r="M8011" i="1"/>
  <c r="N8011" i="1" s="1"/>
  <c r="R8058" i="1"/>
  <c r="R8138" i="1"/>
  <c r="R8152" i="1"/>
  <c r="R8158" i="1"/>
  <c r="R8218" i="1"/>
  <c r="R8234" i="1"/>
  <c r="R8237" i="1"/>
  <c r="R8270" i="1"/>
  <c r="R8308" i="1"/>
  <c r="R8318" i="1"/>
  <c r="R8354" i="1"/>
  <c r="R8368" i="1"/>
  <c r="R8378" i="1"/>
  <c r="R8454" i="1"/>
  <c r="R8470" i="1"/>
  <c r="R7721" i="1"/>
  <c r="R7769" i="1"/>
  <c r="R7785" i="1"/>
  <c r="R7817" i="1"/>
  <c r="R7849" i="1"/>
  <c r="M7857" i="1"/>
  <c r="N7857" i="1" s="1"/>
  <c r="M7864" i="1"/>
  <c r="N7864" i="1" s="1"/>
  <c r="R7865" i="1"/>
  <c r="M7873" i="1"/>
  <c r="N7873" i="1" s="1"/>
  <c r="M7880" i="1"/>
  <c r="N7880" i="1" s="1"/>
  <c r="R7881" i="1"/>
  <c r="M7889" i="1"/>
  <c r="N7889" i="1" s="1"/>
  <c r="M7896" i="1"/>
  <c r="N7896" i="1" s="1"/>
  <c r="R7897" i="1"/>
  <c r="M7905" i="1"/>
  <c r="N7905" i="1" s="1"/>
  <c r="R7906" i="1"/>
  <c r="M7912" i="1"/>
  <c r="N7912" i="1" s="1"/>
  <c r="M7921" i="1"/>
  <c r="N7921" i="1" s="1"/>
  <c r="R7922" i="1"/>
  <c r="M7934" i="1"/>
  <c r="N7934" i="1" s="1"/>
  <c r="R7947" i="1"/>
  <c r="R7966" i="1"/>
  <c r="N7970" i="1"/>
  <c r="R7975" i="1"/>
  <c r="N7995" i="1"/>
  <c r="M8013" i="1"/>
  <c r="N8013" i="1" s="1"/>
  <c r="M8016" i="1"/>
  <c r="N8016" i="1" s="1"/>
  <c r="R8017" i="1"/>
  <c r="R8022" i="1"/>
  <c r="R8072" i="1"/>
  <c r="R8081" i="1"/>
  <c r="N8084" i="1"/>
  <c r="R8139" i="1"/>
  <c r="R8168" i="1"/>
  <c r="R8180" i="1"/>
  <c r="R8182" i="1"/>
  <c r="R8193" i="1"/>
  <c r="R8202" i="1"/>
  <c r="R8205" i="1"/>
  <c r="R8221" i="1"/>
  <c r="R8250" i="1"/>
  <c r="R8338" i="1"/>
  <c r="R8400" i="1"/>
  <c r="R8416" i="1"/>
  <c r="R8438" i="1"/>
  <c r="R8496" i="1"/>
  <c r="M7711" i="1"/>
  <c r="N7711" i="1" s="1"/>
  <c r="M7718" i="1"/>
  <c r="N7718" i="1" s="1"/>
  <c r="M7727" i="1"/>
  <c r="N7727" i="1" s="1"/>
  <c r="M7734" i="1"/>
  <c r="N7734" i="1" s="1"/>
  <c r="M7743" i="1"/>
  <c r="N7743" i="1" s="1"/>
  <c r="M7750" i="1"/>
  <c r="N7750" i="1" s="1"/>
  <c r="M7759" i="1"/>
  <c r="N7759" i="1" s="1"/>
  <c r="M7766" i="1"/>
  <c r="N7766" i="1" s="1"/>
  <c r="M7775" i="1"/>
  <c r="N7775" i="1" s="1"/>
  <c r="M7782" i="1"/>
  <c r="N7782" i="1" s="1"/>
  <c r="M7791" i="1"/>
  <c r="N7791" i="1" s="1"/>
  <c r="M7798" i="1"/>
  <c r="N7798" i="1" s="1"/>
  <c r="M7807" i="1"/>
  <c r="N7807" i="1" s="1"/>
  <c r="M7814" i="1"/>
  <c r="N7814" i="1" s="1"/>
  <c r="M7823" i="1"/>
  <c r="N7823" i="1" s="1"/>
  <c r="M7830" i="1"/>
  <c r="N7830" i="1" s="1"/>
  <c r="M7839" i="1"/>
  <c r="N7839" i="1" s="1"/>
  <c r="M7846" i="1"/>
  <c r="N7846" i="1" s="1"/>
  <c r="M7855" i="1"/>
  <c r="N7855" i="1" s="1"/>
  <c r="M7862" i="1"/>
  <c r="N7862" i="1" s="1"/>
  <c r="M7871" i="1"/>
  <c r="N7871" i="1" s="1"/>
  <c r="M7878" i="1"/>
  <c r="N7878" i="1" s="1"/>
  <c r="M7887" i="1"/>
  <c r="N7887" i="1" s="1"/>
  <c r="M7894" i="1"/>
  <c r="N7894" i="1" s="1"/>
  <c r="M7903" i="1"/>
  <c r="N7903" i="1" s="1"/>
  <c r="M7910" i="1"/>
  <c r="N7910" i="1" s="1"/>
  <c r="M7919" i="1"/>
  <c r="N7919" i="1" s="1"/>
  <c r="M7933" i="1"/>
  <c r="N7933" i="1" s="1"/>
  <c r="R7950" i="1"/>
  <c r="N7963" i="1"/>
  <c r="M7979" i="1"/>
  <c r="N7979" i="1" s="1"/>
  <c r="R7984" i="1"/>
  <c r="M7986" i="1"/>
  <c r="N7986" i="1" s="1"/>
  <c r="R8000" i="1"/>
  <c r="N8020" i="1"/>
  <c r="R8024" i="1"/>
  <c r="R8026" i="1"/>
  <c r="R8027" i="1"/>
  <c r="R8037" i="1"/>
  <c r="R8039" i="1"/>
  <c r="R8041" i="1"/>
  <c r="R8049" i="1"/>
  <c r="R8053" i="1"/>
  <c r="R8067" i="1"/>
  <c r="R8070" i="1"/>
  <c r="M8073" i="1"/>
  <c r="N8073" i="1" s="1"/>
  <c r="R8077" i="1"/>
  <c r="M8080" i="1"/>
  <c r="N8080" i="1" s="1"/>
  <c r="R8090" i="1"/>
  <c r="R8104" i="1"/>
  <c r="R8120" i="1"/>
  <c r="R8150" i="1"/>
  <c r="R8157" i="1"/>
  <c r="R8190" i="1"/>
  <c r="R8266" i="1"/>
  <c r="R8269" i="1"/>
  <c r="R8282" i="1"/>
  <c r="R8300" i="1"/>
  <c r="R8336" i="1"/>
  <c r="R8346" i="1"/>
  <c r="R8364" i="1"/>
  <c r="R8486" i="1"/>
  <c r="N7947" i="1"/>
  <c r="N7954" i="1"/>
  <c r="R7976" i="1"/>
  <c r="M7982" i="1"/>
  <c r="N7982" i="1" s="1"/>
  <c r="M7998" i="1"/>
  <c r="N7998" i="1" s="1"/>
  <c r="R8005" i="1"/>
  <c r="M8018" i="1"/>
  <c r="N8018" i="1" s="1"/>
  <c r="N8029" i="1"/>
  <c r="R8044" i="1"/>
  <c r="M8048" i="1"/>
  <c r="N8048" i="1" s="1"/>
  <c r="R8056" i="1"/>
  <c r="R8068" i="1"/>
  <c r="R8076" i="1"/>
  <c r="R8091" i="1"/>
  <c r="R8116" i="1"/>
  <c r="R8136" i="1"/>
  <c r="R8177" i="1"/>
  <c r="R8200" i="1"/>
  <c r="R8216" i="1"/>
  <c r="R8232" i="1"/>
  <c r="R8248" i="1"/>
  <c r="R8253" i="1"/>
  <c r="R8306" i="1"/>
  <c r="R8358" i="1"/>
  <c r="R8506" i="1"/>
  <c r="N8053" i="1"/>
  <c r="N8060" i="1"/>
  <c r="N8076" i="1"/>
  <c r="N8296" i="1"/>
  <c r="R8303" i="1"/>
  <c r="N8312" i="1"/>
  <c r="R8319" i="1"/>
  <c r="N8334" i="1"/>
  <c r="R8335" i="1"/>
  <c r="N8338" i="1"/>
  <c r="R8339" i="1"/>
  <c r="N8350" i="1"/>
  <c r="R8351" i="1"/>
  <c r="R8360" i="1"/>
  <c r="N8367" i="1"/>
  <c r="M8380" i="1"/>
  <c r="N8380" i="1" s="1"/>
  <c r="R8382" i="1"/>
  <c r="R8383" i="1"/>
  <c r="M8396" i="1"/>
  <c r="N8396" i="1" s="1"/>
  <c r="R8398" i="1"/>
  <c r="R8399" i="1"/>
  <c r="R8403" i="1"/>
  <c r="M8415" i="1"/>
  <c r="N8415" i="1" s="1"/>
  <c r="N8434" i="1"/>
  <c r="N8450" i="1"/>
  <c r="R8458" i="1"/>
  <c r="N8466" i="1"/>
  <c r="R8474" i="1"/>
  <c r="N8488" i="1"/>
  <c r="R8493" i="1"/>
  <c r="N8504" i="1"/>
  <c r="R8512" i="1"/>
  <c r="R8518" i="1"/>
  <c r="R8530" i="1"/>
  <c r="R8546" i="1"/>
  <c r="R8558" i="1"/>
  <c r="R8618" i="1"/>
  <c r="R8640" i="1"/>
  <c r="R8670" i="1"/>
  <c r="R8057" i="1"/>
  <c r="R8073" i="1"/>
  <c r="R8089" i="1"/>
  <c r="R8105" i="1"/>
  <c r="R8121" i="1"/>
  <c r="R8137" i="1"/>
  <c r="R8153" i="1"/>
  <c r="R8169" i="1"/>
  <c r="R8185" i="1"/>
  <c r="R8201" i="1"/>
  <c r="R8217" i="1"/>
  <c r="R8233" i="1"/>
  <c r="N8290" i="1"/>
  <c r="N8306" i="1"/>
  <c r="N8322" i="1"/>
  <c r="M8326" i="1"/>
  <c r="N8326" i="1" s="1"/>
  <c r="M8342" i="1"/>
  <c r="N8342" i="1" s="1"/>
  <c r="R8352" i="1"/>
  <c r="R8356" i="1"/>
  <c r="R8370" i="1"/>
  <c r="R8374" i="1"/>
  <c r="R8387" i="1"/>
  <c r="R8388" i="1"/>
  <c r="R8390" i="1"/>
  <c r="N8418" i="1"/>
  <c r="R8426" i="1"/>
  <c r="R8428" i="1"/>
  <c r="N8437" i="1"/>
  <c r="M8438" i="1"/>
  <c r="N8438" i="1" s="1"/>
  <c r="R8444" i="1"/>
  <c r="N8453" i="1"/>
  <c r="M8454" i="1"/>
  <c r="N8454" i="1" s="1"/>
  <c r="N8469" i="1"/>
  <c r="M8470" i="1"/>
  <c r="N8470" i="1" s="1"/>
  <c r="M8492" i="1"/>
  <c r="N8492" i="1" s="1"/>
  <c r="R8494" i="1"/>
  <c r="R8516" i="1"/>
  <c r="R8544" i="1"/>
  <c r="R8554" i="1"/>
  <c r="R8578" i="1"/>
  <c r="R8594" i="1"/>
  <c r="R8690" i="1"/>
  <c r="R8706" i="1"/>
  <c r="R8344" i="1"/>
  <c r="R8372" i="1"/>
  <c r="M8383" i="1"/>
  <c r="N8383" i="1" s="1"/>
  <c r="M8399" i="1"/>
  <c r="N8399" i="1" s="1"/>
  <c r="N8402" i="1"/>
  <c r="M8406" i="1"/>
  <c r="N8406" i="1" s="1"/>
  <c r="R8410" i="1"/>
  <c r="M8422" i="1"/>
  <c r="N8422" i="1" s="1"/>
  <c r="M8441" i="1"/>
  <c r="N8441" i="1" s="1"/>
  <c r="M8457" i="1"/>
  <c r="N8457" i="1" s="1"/>
  <c r="M8473" i="1"/>
  <c r="N8473" i="1" s="1"/>
  <c r="R8480" i="1"/>
  <c r="M8508" i="1"/>
  <c r="N8508" i="1" s="1"/>
  <c r="R8510" i="1"/>
  <c r="R8515" i="1"/>
  <c r="M8530" i="1"/>
  <c r="N8530" i="1" s="1"/>
  <c r="M8546" i="1"/>
  <c r="N8546" i="1" s="1"/>
  <c r="R8576" i="1"/>
  <c r="R8592" i="1"/>
  <c r="R8610" i="1"/>
  <c r="R8622" i="1"/>
  <c r="R8644" i="1"/>
  <c r="R8658" i="1"/>
  <c r="R8704" i="1"/>
  <c r="R8101" i="1"/>
  <c r="R8117" i="1"/>
  <c r="R8133" i="1"/>
  <c r="R8149" i="1"/>
  <c r="R8165" i="1"/>
  <c r="R8181" i="1"/>
  <c r="R8197" i="1"/>
  <c r="R8213" i="1"/>
  <c r="R8229" i="1"/>
  <c r="R8245" i="1"/>
  <c r="R8261" i="1"/>
  <c r="R8277" i="1"/>
  <c r="R8298" i="1"/>
  <c r="R8314" i="1"/>
  <c r="R8324" i="1"/>
  <c r="M8425" i="1"/>
  <c r="N8425" i="1" s="1"/>
  <c r="R8461" i="1"/>
  <c r="R8464" i="1"/>
  <c r="R8484" i="1"/>
  <c r="M8495" i="1"/>
  <c r="N8495" i="1" s="1"/>
  <c r="R8500" i="1"/>
  <c r="R8522" i="1"/>
  <c r="R8526" i="1"/>
  <c r="R8538" i="1"/>
  <c r="N8555" i="1"/>
  <c r="R8564" i="1"/>
  <c r="R8608" i="1"/>
  <c r="R8638" i="1"/>
  <c r="R8003" i="1"/>
  <c r="R8019" i="1"/>
  <c r="R8035" i="1"/>
  <c r="M8043" i="1"/>
  <c r="N8043" i="1" s="1"/>
  <c r="M8050" i="1"/>
  <c r="N8050" i="1" s="1"/>
  <c r="R8051" i="1"/>
  <c r="M8059" i="1"/>
  <c r="N8059" i="1" s="1"/>
  <c r="M8066" i="1"/>
  <c r="N8066" i="1" s="1"/>
  <c r="M8075" i="1"/>
  <c r="N8075" i="1" s="1"/>
  <c r="M8082" i="1"/>
  <c r="N8082" i="1" s="1"/>
  <c r="R8083" i="1"/>
  <c r="R8092" i="1"/>
  <c r="R8099" i="1"/>
  <c r="M8107" i="1"/>
  <c r="N8107" i="1" s="1"/>
  <c r="R8108" i="1"/>
  <c r="M8114" i="1"/>
  <c r="N8114" i="1" s="1"/>
  <c r="R8115" i="1"/>
  <c r="M8123" i="1"/>
  <c r="N8123" i="1" s="1"/>
  <c r="R8124" i="1"/>
  <c r="M8130" i="1"/>
  <c r="N8130" i="1" s="1"/>
  <c r="R8131" i="1"/>
  <c r="M8139" i="1"/>
  <c r="N8139" i="1" s="1"/>
  <c r="R8140" i="1"/>
  <c r="M8146" i="1"/>
  <c r="N8146" i="1" s="1"/>
  <c r="R8147" i="1"/>
  <c r="M8155" i="1"/>
  <c r="N8155" i="1" s="1"/>
  <c r="R8156" i="1"/>
  <c r="M8162" i="1"/>
  <c r="N8162" i="1" s="1"/>
  <c r="R8163" i="1"/>
  <c r="M8171" i="1"/>
  <c r="N8171" i="1" s="1"/>
  <c r="R8172" i="1"/>
  <c r="M8178" i="1"/>
  <c r="N8178" i="1" s="1"/>
  <c r="M8187" i="1"/>
  <c r="N8187" i="1" s="1"/>
  <c r="R8188" i="1"/>
  <c r="M8194" i="1"/>
  <c r="N8194" i="1" s="1"/>
  <c r="R8195" i="1"/>
  <c r="M8203" i="1"/>
  <c r="N8203" i="1" s="1"/>
  <c r="R8204" i="1"/>
  <c r="M8210" i="1"/>
  <c r="N8210" i="1" s="1"/>
  <c r="R8211" i="1"/>
  <c r="M8219" i="1"/>
  <c r="N8219" i="1" s="1"/>
  <c r="M8226" i="1"/>
  <c r="N8226" i="1" s="1"/>
  <c r="R8227" i="1"/>
  <c r="M8235" i="1"/>
  <c r="N8235" i="1" s="1"/>
  <c r="R8236" i="1"/>
  <c r="M8242" i="1"/>
  <c r="N8242" i="1" s="1"/>
  <c r="R8243" i="1"/>
  <c r="M8251" i="1"/>
  <c r="N8251" i="1" s="1"/>
  <c r="R8252" i="1"/>
  <c r="M8258" i="1"/>
  <c r="N8258" i="1" s="1"/>
  <c r="R8259" i="1"/>
  <c r="M8267" i="1"/>
  <c r="N8267" i="1" s="1"/>
  <c r="R8268" i="1"/>
  <c r="M8274" i="1"/>
  <c r="N8274" i="1" s="1"/>
  <c r="R8275" i="1"/>
  <c r="M8283" i="1"/>
  <c r="N8283" i="1" s="1"/>
  <c r="R8284" i="1"/>
  <c r="R8295" i="1"/>
  <c r="M8300" i="1"/>
  <c r="N8300" i="1" s="1"/>
  <c r="M8303" i="1"/>
  <c r="N8303" i="1" s="1"/>
  <c r="R8311" i="1"/>
  <c r="M8316" i="1"/>
  <c r="N8316" i="1" s="1"/>
  <c r="M8319" i="1"/>
  <c r="N8319" i="1" s="1"/>
  <c r="M8335" i="1"/>
  <c r="N8335" i="1" s="1"/>
  <c r="M8339" i="1"/>
  <c r="N8339" i="1" s="1"/>
  <c r="M8351" i="1"/>
  <c r="N8351" i="1" s="1"/>
  <c r="M8364" i="1"/>
  <c r="N8364" i="1" s="1"/>
  <c r="R8366" i="1"/>
  <c r="R8377" i="1"/>
  <c r="M8405" i="1"/>
  <c r="N8405" i="1" s="1"/>
  <c r="M8409" i="1"/>
  <c r="N8409" i="1" s="1"/>
  <c r="M8421" i="1"/>
  <c r="N8421" i="1" s="1"/>
  <c r="R8429" i="1"/>
  <c r="R8445" i="1"/>
  <c r="M8460" i="1"/>
  <c r="N8460" i="1" s="1"/>
  <c r="R8462" i="1"/>
  <c r="M8476" i="1"/>
  <c r="N8476" i="1" s="1"/>
  <c r="R8478" i="1"/>
  <c r="R8482" i="1"/>
  <c r="R8483" i="1"/>
  <c r="M8507" i="1"/>
  <c r="N8507" i="1" s="1"/>
  <c r="M8511" i="1"/>
  <c r="N8511" i="1" s="1"/>
  <c r="M8518" i="1"/>
  <c r="N8518" i="1" s="1"/>
  <c r="M8527" i="1"/>
  <c r="N8527" i="1" s="1"/>
  <c r="R8542" i="1"/>
  <c r="R8548" i="1"/>
  <c r="R8656" i="1"/>
  <c r="R8065" i="1"/>
  <c r="M8089" i="1"/>
  <c r="N8089" i="1" s="1"/>
  <c r="M8096" i="1"/>
  <c r="N8096" i="1" s="1"/>
  <c r="M8105" i="1"/>
  <c r="N8105" i="1" s="1"/>
  <c r="M8112" i="1"/>
  <c r="N8112" i="1" s="1"/>
  <c r="M8121" i="1"/>
  <c r="N8121" i="1" s="1"/>
  <c r="M8128" i="1"/>
  <c r="N8128" i="1" s="1"/>
  <c r="M8137" i="1"/>
  <c r="N8137" i="1" s="1"/>
  <c r="M8144" i="1"/>
  <c r="N8144" i="1" s="1"/>
  <c r="M8153" i="1"/>
  <c r="N8153" i="1" s="1"/>
  <c r="M8160" i="1"/>
  <c r="N8160" i="1" s="1"/>
  <c r="R8161" i="1"/>
  <c r="M8169" i="1"/>
  <c r="N8169" i="1" s="1"/>
  <c r="M8176" i="1"/>
  <c r="N8176" i="1" s="1"/>
  <c r="M8185" i="1"/>
  <c r="N8185" i="1" s="1"/>
  <c r="M8192" i="1"/>
  <c r="N8192" i="1" s="1"/>
  <c r="M8201" i="1"/>
  <c r="N8201" i="1" s="1"/>
  <c r="M8208" i="1"/>
  <c r="N8208" i="1" s="1"/>
  <c r="R8209" i="1"/>
  <c r="M8217" i="1"/>
  <c r="N8217" i="1" s="1"/>
  <c r="M8224" i="1"/>
  <c r="N8224" i="1" s="1"/>
  <c r="R8225" i="1"/>
  <c r="M8233" i="1"/>
  <c r="N8233" i="1" s="1"/>
  <c r="M8240" i="1"/>
  <c r="N8240" i="1" s="1"/>
  <c r="R8241" i="1"/>
  <c r="M8249" i="1"/>
  <c r="N8249" i="1" s="1"/>
  <c r="M8256" i="1"/>
  <c r="N8256" i="1" s="1"/>
  <c r="R8257" i="1"/>
  <c r="M8265" i="1"/>
  <c r="N8265" i="1" s="1"/>
  <c r="M8272" i="1"/>
  <c r="N8272" i="1" s="1"/>
  <c r="R8273" i="1"/>
  <c r="M8281" i="1"/>
  <c r="N8281" i="1" s="1"/>
  <c r="M8288" i="1"/>
  <c r="N8288" i="1" s="1"/>
  <c r="R8289" i="1"/>
  <c r="M8294" i="1"/>
  <c r="N8294" i="1" s="1"/>
  <c r="M8297" i="1"/>
  <c r="N8297" i="1" s="1"/>
  <c r="R8305" i="1"/>
  <c r="M8310" i="1"/>
  <c r="N8310" i="1" s="1"/>
  <c r="M8313" i="1"/>
  <c r="N8313" i="1" s="1"/>
  <c r="M8323" i="1"/>
  <c r="N8323" i="1" s="1"/>
  <c r="R8325" i="1"/>
  <c r="M8327" i="1"/>
  <c r="N8327" i="1" s="1"/>
  <c r="R8329" i="1"/>
  <c r="M8331" i="1"/>
  <c r="N8331" i="1" s="1"/>
  <c r="R8333" i="1"/>
  <c r="M8336" i="1"/>
  <c r="N8336" i="1" s="1"/>
  <c r="R8341" i="1"/>
  <c r="M8343" i="1"/>
  <c r="N8343" i="1" s="1"/>
  <c r="R8345" i="1"/>
  <c r="M8347" i="1"/>
  <c r="N8347" i="1" s="1"/>
  <c r="R8349" i="1"/>
  <c r="M8352" i="1"/>
  <c r="N8352" i="1" s="1"/>
  <c r="M8356" i="1"/>
  <c r="N8356" i="1" s="1"/>
  <c r="M8360" i="1"/>
  <c r="N8360" i="1" s="1"/>
  <c r="M8370" i="1"/>
  <c r="N8370" i="1" s="1"/>
  <c r="M8374" i="1"/>
  <c r="N8374" i="1" s="1"/>
  <c r="M8386" i="1"/>
  <c r="N8386" i="1" s="1"/>
  <c r="M8390" i="1"/>
  <c r="N8390" i="1" s="1"/>
  <c r="R8413" i="1"/>
  <c r="M8428" i="1"/>
  <c r="N8428" i="1" s="1"/>
  <c r="R8430" i="1"/>
  <c r="R8431" i="1"/>
  <c r="M8440" i="1"/>
  <c r="N8440" i="1" s="1"/>
  <c r="M8444" i="1"/>
  <c r="N8444" i="1" s="1"/>
  <c r="R8446" i="1"/>
  <c r="R8447" i="1"/>
  <c r="M8456" i="1"/>
  <c r="N8456" i="1" s="1"/>
  <c r="M8472" i="1"/>
  <c r="N8472" i="1" s="1"/>
  <c r="R8489" i="1"/>
  <c r="R8505" i="1"/>
  <c r="M8524" i="1"/>
  <c r="N8524" i="1" s="1"/>
  <c r="R8532" i="1"/>
  <c r="R8536" i="1"/>
  <c r="M8540" i="1"/>
  <c r="N8540" i="1" s="1"/>
  <c r="M8549" i="1"/>
  <c r="N8549" i="1" s="1"/>
  <c r="R8560" i="1"/>
  <c r="R8562" i="1"/>
  <c r="R8574" i="1"/>
  <c r="R8626" i="1"/>
  <c r="R8636" i="1"/>
  <c r="R8678" i="1"/>
  <c r="R8702" i="1"/>
  <c r="R8708" i="1"/>
  <c r="R8720" i="1"/>
  <c r="R7935" i="1"/>
  <c r="R7951" i="1"/>
  <c r="R7967" i="1"/>
  <c r="R7983" i="1"/>
  <c r="R7999" i="1"/>
  <c r="M8007" i="1"/>
  <c r="N8007" i="1" s="1"/>
  <c r="M8014" i="1"/>
  <c r="N8014" i="1" s="1"/>
  <c r="R8015" i="1"/>
  <c r="M8023" i="1"/>
  <c r="N8023" i="1" s="1"/>
  <c r="M8030" i="1"/>
  <c r="N8030" i="1" s="1"/>
  <c r="R8031" i="1"/>
  <c r="M8039" i="1"/>
  <c r="N8039" i="1" s="1"/>
  <c r="M8046" i="1"/>
  <c r="N8046" i="1" s="1"/>
  <c r="R8047" i="1"/>
  <c r="M8055" i="1"/>
  <c r="N8055" i="1" s="1"/>
  <c r="M8062" i="1"/>
  <c r="N8062" i="1" s="1"/>
  <c r="R8063" i="1"/>
  <c r="M8071" i="1"/>
  <c r="N8071" i="1" s="1"/>
  <c r="M8078" i="1"/>
  <c r="N8078" i="1" s="1"/>
  <c r="R8079" i="1"/>
  <c r="M8087" i="1"/>
  <c r="N8087" i="1" s="1"/>
  <c r="M8094" i="1"/>
  <c r="N8094" i="1" s="1"/>
  <c r="R8095" i="1"/>
  <c r="M8103" i="1"/>
  <c r="N8103" i="1" s="1"/>
  <c r="M8110" i="1"/>
  <c r="N8110" i="1" s="1"/>
  <c r="R8111" i="1"/>
  <c r="M8142" i="1"/>
  <c r="N8142" i="1" s="1"/>
  <c r="M8151" i="1"/>
  <c r="N8151" i="1" s="1"/>
  <c r="M8158" i="1"/>
  <c r="N8158" i="1" s="1"/>
  <c r="R8159" i="1"/>
  <c r="M8167" i="1"/>
  <c r="N8167" i="1" s="1"/>
  <c r="M8174" i="1"/>
  <c r="N8174" i="1" s="1"/>
  <c r="R8175" i="1"/>
  <c r="M8183" i="1"/>
  <c r="N8183" i="1" s="1"/>
  <c r="M8190" i="1"/>
  <c r="N8190" i="1" s="1"/>
  <c r="R8191" i="1"/>
  <c r="M8199" i="1"/>
  <c r="N8199" i="1" s="1"/>
  <c r="M8206" i="1"/>
  <c r="N8206" i="1" s="1"/>
  <c r="M8215" i="1"/>
  <c r="N8215" i="1" s="1"/>
  <c r="M8222" i="1"/>
  <c r="N8222" i="1" s="1"/>
  <c r="M8231" i="1"/>
  <c r="N8231" i="1" s="1"/>
  <c r="M8238" i="1"/>
  <c r="N8238" i="1" s="1"/>
  <c r="M8247" i="1"/>
  <c r="N8247" i="1" s="1"/>
  <c r="M8254" i="1"/>
  <c r="N8254" i="1" s="1"/>
  <c r="M8263" i="1"/>
  <c r="N8263" i="1" s="1"/>
  <c r="M8270" i="1"/>
  <c r="N8270" i="1" s="1"/>
  <c r="M8279" i="1"/>
  <c r="N8279" i="1" s="1"/>
  <c r="M8286" i="1"/>
  <c r="N8286" i="1" s="1"/>
  <c r="M8291" i="1"/>
  <c r="N8291" i="1" s="1"/>
  <c r="N8292" i="1"/>
  <c r="R8299" i="1"/>
  <c r="M8304" i="1"/>
  <c r="N8304" i="1" s="1"/>
  <c r="M8307" i="1"/>
  <c r="N8307" i="1" s="1"/>
  <c r="N8308" i="1"/>
  <c r="R8315" i="1"/>
  <c r="M8320" i="1"/>
  <c r="N8320" i="1" s="1"/>
  <c r="M8332" i="1"/>
  <c r="N8332" i="1" s="1"/>
  <c r="R8334" i="1"/>
  <c r="M8340" i="1"/>
  <c r="N8340" i="1" s="1"/>
  <c r="M8348" i="1"/>
  <c r="N8348" i="1" s="1"/>
  <c r="R8350" i="1"/>
  <c r="N8366" i="1"/>
  <c r="R8367" i="1"/>
  <c r="M8372" i="1"/>
  <c r="N8372" i="1" s="1"/>
  <c r="M8377" i="1"/>
  <c r="N8377" i="1" s="1"/>
  <c r="M8389" i="1"/>
  <c r="N8389" i="1" s="1"/>
  <c r="M8393" i="1"/>
  <c r="N8393" i="1" s="1"/>
  <c r="R8406" i="1"/>
  <c r="M8412" i="1"/>
  <c r="N8412" i="1" s="1"/>
  <c r="R8414" i="1"/>
  <c r="R8415" i="1"/>
  <c r="R8422" i="1"/>
  <c r="M8424" i="1"/>
  <c r="N8424" i="1" s="1"/>
  <c r="R8434" i="1"/>
  <c r="R8435" i="1"/>
  <c r="R8436" i="1"/>
  <c r="R8450" i="1"/>
  <c r="R8451" i="1"/>
  <c r="R8452" i="1"/>
  <c r="M8459" i="1"/>
  <c r="N8459" i="1" s="1"/>
  <c r="M8463" i="1"/>
  <c r="N8463" i="1" s="1"/>
  <c r="R8466" i="1"/>
  <c r="R8467" i="1"/>
  <c r="R8468" i="1"/>
  <c r="M8475" i="1"/>
  <c r="N8475" i="1" s="1"/>
  <c r="M8479" i="1"/>
  <c r="N8479" i="1" s="1"/>
  <c r="N8482" i="1"/>
  <c r="N8485" i="1"/>
  <c r="M8486" i="1"/>
  <c r="N8486" i="1" s="1"/>
  <c r="N8501" i="1"/>
  <c r="M8502" i="1"/>
  <c r="N8502" i="1" s="1"/>
  <c r="R8508" i="1"/>
  <c r="M8514" i="1"/>
  <c r="N8514" i="1" s="1"/>
  <c r="M8517" i="1"/>
  <c r="N8517" i="1" s="1"/>
  <c r="N8520" i="1"/>
  <c r="N8523" i="1"/>
  <c r="R8531" i="1"/>
  <c r="N8539" i="1"/>
  <c r="R8580" i="1"/>
  <c r="R8590" i="1"/>
  <c r="R8596" i="1"/>
  <c r="R8620" i="1"/>
  <c r="R8624" i="1"/>
  <c r="R8642" i="1"/>
  <c r="R8674" i="1"/>
  <c r="R8684" i="1"/>
  <c r="R8732" i="1"/>
  <c r="R8293" i="1"/>
  <c r="M8298" i="1"/>
  <c r="N8298" i="1" s="1"/>
  <c r="N8302" i="1"/>
  <c r="R8309" i="1"/>
  <c r="M8314" i="1"/>
  <c r="N8314" i="1" s="1"/>
  <c r="N8318" i="1"/>
  <c r="M8324" i="1"/>
  <c r="N8324" i="1" s="1"/>
  <c r="M8328" i="1"/>
  <c r="N8328" i="1" s="1"/>
  <c r="M8344" i="1"/>
  <c r="N8344" i="1" s="1"/>
  <c r="N8354" i="1"/>
  <c r="R8355" i="1"/>
  <c r="M8358" i="1"/>
  <c r="N8358" i="1" s="1"/>
  <c r="R8359" i="1"/>
  <c r="N8361" i="1"/>
  <c r="R8363" i="1"/>
  <c r="M8373" i="1"/>
  <c r="N8373" i="1" s="1"/>
  <c r="N8376" i="1"/>
  <c r="R8381" i="1"/>
  <c r="N8392" i="1"/>
  <c r="R8397" i="1"/>
  <c r="R8404" i="1"/>
  <c r="M8408" i="1"/>
  <c r="N8408" i="1" s="1"/>
  <c r="R8418" i="1"/>
  <c r="R8419" i="1"/>
  <c r="R8420" i="1"/>
  <c r="M8431" i="1"/>
  <c r="N8431" i="1" s="1"/>
  <c r="M8447" i="1"/>
  <c r="N8447" i="1" s="1"/>
  <c r="M8489" i="1"/>
  <c r="N8489" i="1" s="1"/>
  <c r="M8498" i="1"/>
  <c r="N8498" i="1" s="1"/>
  <c r="M8505" i="1"/>
  <c r="N8505" i="1" s="1"/>
  <c r="R8528" i="1"/>
  <c r="M8533" i="1"/>
  <c r="N8533" i="1" s="1"/>
  <c r="M8562" i="1"/>
  <c r="N8562" i="1" s="1"/>
  <c r="R8570" i="1"/>
  <c r="R8586" i="1"/>
  <c r="R8588" i="1"/>
  <c r="R8606" i="1"/>
  <c r="R8612" i="1"/>
  <c r="R8654" i="1"/>
  <c r="R8660" i="1"/>
  <c r="R8682" i="1"/>
  <c r="R8692" i="1"/>
  <c r="R8694" i="1"/>
  <c r="R8762" i="1"/>
  <c r="R8527" i="1"/>
  <c r="N8536" i="1"/>
  <c r="N8552" i="1"/>
  <c r="N8568" i="1"/>
  <c r="N8584" i="1"/>
  <c r="R8591" i="1"/>
  <c r="N8600" i="1"/>
  <c r="R8607" i="1"/>
  <c r="N8616" i="1"/>
  <c r="R8623" i="1"/>
  <c r="N8632" i="1"/>
  <c r="R8639" i="1"/>
  <c r="N8648" i="1"/>
  <c r="R8655" i="1"/>
  <c r="N8664" i="1"/>
  <c r="R8671" i="1"/>
  <c r="N8680" i="1"/>
  <c r="R8687" i="1"/>
  <c r="N8696" i="1"/>
  <c r="R8703" i="1"/>
  <c r="N8712" i="1"/>
  <c r="R8713" i="1"/>
  <c r="N8716" i="1"/>
  <c r="R8717" i="1"/>
  <c r="N8720" i="1"/>
  <c r="R8721" i="1"/>
  <c r="N8724" i="1"/>
  <c r="R8725" i="1"/>
  <c r="N8728" i="1"/>
  <c r="R8729" i="1"/>
  <c r="N8732" i="1"/>
  <c r="R8733" i="1"/>
  <c r="N8736" i="1"/>
  <c r="R8737" i="1"/>
  <c r="N8740" i="1"/>
  <c r="R8741" i="1"/>
  <c r="N8744" i="1"/>
  <c r="N8748" i="1"/>
  <c r="R8749" i="1"/>
  <c r="M8758" i="1"/>
  <c r="N8758" i="1" s="1"/>
  <c r="M8780" i="1"/>
  <c r="N8780" i="1" s="1"/>
  <c r="R8794" i="1"/>
  <c r="R8802" i="1"/>
  <c r="R8812" i="1"/>
  <c r="R8896" i="1"/>
  <c r="R8924" i="1"/>
  <c r="R8937" i="1"/>
  <c r="R8955" i="1"/>
  <c r="R9026" i="1"/>
  <c r="R9033" i="1"/>
  <c r="R9060" i="1"/>
  <c r="R9062" i="1"/>
  <c r="R9089" i="1"/>
  <c r="R9094" i="1"/>
  <c r="R9106" i="1"/>
  <c r="R9114" i="1"/>
  <c r="R9156" i="1"/>
  <c r="R9204" i="1"/>
  <c r="R8566" i="1"/>
  <c r="R8598" i="1"/>
  <c r="R8614" i="1"/>
  <c r="R8646" i="1"/>
  <c r="R8662" i="1"/>
  <c r="N8674" i="1"/>
  <c r="N8690" i="1"/>
  <c r="R8714" i="1"/>
  <c r="R8718" i="1"/>
  <c r="R8722" i="1"/>
  <c r="R8726" i="1"/>
  <c r="R8745" i="1"/>
  <c r="R8750" i="1"/>
  <c r="R8766" i="1"/>
  <c r="M8796" i="1"/>
  <c r="N8796" i="1" s="1"/>
  <c r="R8810" i="1"/>
  <c r="R8844" i="1"/>
  <c r="R8850" i="1"/>
  <c r="R8860" i="1"/>
  <c r="R8866" i="1"/>
  <c r="R8878" i="1"/>
  <c r="R8930" i="1"/>
  <c r="R8948" i="1"/>
  <c r="R9042" i="1"/>
  <c r="R8547" i="1"/>
  <c r="R8563" i="1"/>
  <c r="R8579" i="1"/>
  <c r="R8595" i="1"/>
  <c r="R8611" i="1"/>
  <c r="R8627" i="1"/>
  <c r="R8643" i="1"/>
  <c r="R8659" i="1"/>
  <c r="R8707" i="1"/>
  <c r="R8742" i="1"/>
  <c r="R8755" i="1"/>
  <c r="R8764" i="1"/>
  <c r="R8894" i="1"/>
  <c r="R8916" i="1"/>
  <c r="R8964" i="1"/>
  <c r="R8978" i="1"/>
  <c r="R9058" i="1"/>
  <c r="R9074" i="1"/>
  <c r="R9092" i="1"/>
  <c r="R8525" i="1"/>
  <c r="R8541" i="1"/>
  <c r="R8557" i="1"/>
  <c r="M8565" i="1"/>
  <c r="N8565" i="1" s="1"/>
  <c r="R8573" i="1"/>
  <c r="M8578" i="1"/>
  <c r="N8578" i="1" s="1"/>
  <c r="M8581" i="1"/>
  <c r="N8581" i="1" s="1"/>
  <c r="R8589" i="1"/>
  <c r="M8594" i="1"/>
  <c r="N8594" i="1" s="1"/>
  <c r="M8597" i="1"/>
  <c r="N8597" i="1" s="1"/>
  <c r="R8605" i="1"/>
  <c r="M8610" i="1"/>
  <c r="N8610" i="1" s="1"/>
  <c r="M8613" i="1"/>
  <c r="N8613" i="1" s="1"/>
  <c r="R8621" i="1"/>
  <c r="M8626" i="1"/>
  <c r="N8626" i="1" s="1"/>
  <c r="M8629" i="1"/>
  <c r="N8629" i="1" s="1"/>
  <c r="R8634" i="1"/>
  <c r="R8637" i="1"/>
  <c r="M8642" i="1"/>
  <c r="N8642" i="1" s="1"/>
  <c r="M8645" i="1"/>
  <c r="N8645" i="1" s="1"/>
  <c r="R8650" i="1"/>
  <c r="R8653" i="1"/>
  <c r="M8658" i="1"/>
  <c r="N8658" i="1" s="1"/>
  <c r="R8666" i="1"/>
  <c r="R8669" i="1"/>
  <c r="R8685" i="1"/>
  <c r="R8698" i="1"/>
  <c r="R8701" i="1"/>
  <c r="M8706" i="1"/>
  <c r="N8706" i="1" s="1"/>
  <c r="R8751" i="1"/>
  <c r="R8756" i="1"/>
  <c r="M8769" i="1"/>
  <c r="N8769" i="1" s="1"/>
  <c r="M8777" i="1"/>
  <c r="N8777" i="1" s="1"/>
  <c r="R8830" i="1"/>
  <c r="R8834" i="1"/>
  <c r="R8882" i="1"/>
  <c r="R8908" i="1"/>
  <c r="R8940" i="1"/>
  <c r="R8946" i="1"/>
  <c r="R8990" i="1"/>
  <c r="R9022" i="1"/>
  <c r="R9083" i="1"/>
  <c r="N8368" i="1"/>
  <c r="R8375" i="1"/>
  <c r="N8384" i="1"/>
  <c r="R8391" i="1"/>
  <c r="R8407" i="1"/>
  <c r="N8416" i="1"/>
  <c r="R8423" i="1"/>
  <c r="N8432" i="1"/>
  <c r="R8439" i="1"/>
  <c r="N8448" i="1"/>
  <c r="R8455" i="1"/>
  <c r="N8464" i="1"/>
  <c r="R8471" i="1"/>
  <c r="R8487" i="1"/>
  <c r="N8496" i="1"/>
  <c r="R8503" i="1"/>
  <c r="R8519" i="1"/>
  <c r="R8535" i="1"/>
  <c r="M8543" i="1"/>
  <c r="N8543" i="1" s="1"/>
  <c r="R8551" i="1"/>
  <c r="M8556" i="1"/>
  <c r="N8556" i="1" s="1"/>
  <c r="M8559" i="1"/>
  <c r="N8559" i="1" s="1"/>
  <c r="R8567" i="1"/>
  <c r="M8572" i="1"/>
  <c r="N8572" i="1" s="1"/>
  <c r="M8575" i="1"/>
  <c r="N8575" i="1" s="1"/>
  <c r="N8576" i="1"/>
  <c r="R8583" i="1"/>
  <c r="M8588" i="1"/>
  <c r="N8588" i="1" s="1"/>
  <c r="M8591" i="1"/>
  <c r="N8591" i="1" s="1"/>
  <c r="N8592" i="1"/>
  <c r="R8599" i="1"/>
  <c r="M8604" i="1"/>
  <c r="N8604" i="1" s="1"/>
  <c r="M8607" i="1"/>
  <c r="N8607" i="1" s="1"/>
  <c r="N8608" i="1"/>
  <c r="R8615" i="1"/>
  <c r="M8620" i="1"/>
  <c r="N8620" i="1" s="1"/>
  <c r="M8623" i="1"/>
  <c r="N8623" i="1" s="1"/>
  <c r="N8624" i="1"/>
  <c r="R8631" i="1"/>
  <c r="M8636" i="1"/>
  <c r="N8636" i="1" s="1"/>
  <c r="M8639" i="1"/>
  <c r="N8639" i="1" s="1"/>
  <c r="R8647" i="1"/>
  <c r="M8652" i="1"/>
  <c r="N8652" i="1" s="1"/>
  <c r="M8655" i="1"/>
  <c r="N8655" i="1" s="1"/>
  <c r="R8663" i="1"/>
  <c r="M8668" i="1"/>
  <c r="N8668" i="1" s="1"/>
  <c r="M8671" i="1"/>
  <c r="N8671" i="1" s="1"/>
  <c r="N8672" i="1"/>
  <c r="R8679" i="1"/>
  <c r="M8684" i="1"/>
  <c r="N8684" i="1" s="1"/>
  <c r="M8687" i="1"/>
  <c r="N8687" i="1" s="1"/>
  <c r="N8688" i="1"/>
  <c r="R8695" i="1"/>
  <c r="M8700" i="1"/>
  <c r="N8700" i="1" s="1"/>
  <c r="M8703" i="1"/>
  <c r="N8703" i="1" s="1"/>
  <c r="R8711" i="1"/>
  <c r="M8713" i="1"/>
  <c r="N8713" i="1" s="1"/>
  <c r="R8715" i="1"/>
  <c r="M8717" i="1"/>
  <c r="N8717" i="1" s="1"/>
  <c r="R8719" i="1"/>
  <c r="M8721" i="1"/>
  <c r="N8721" i="1" s="1"/>
  <c r="R8723" i="1"/>
  <c r="M8725" i="1"/>
  <c r="N8725" i="1" s="1"/>
  <c r="R8727" i="1"/>
  <c r="M8729" i="1"/>
  <c r="N8729" i="1" s="1"/>
  <c r="R8731" i="1"/>
  <c r="M8733" i="1"/>
  <c r="N8733" i="1" s="1"/>
  <c r="R8735" i="1"/>
  <c r="M8737" i="1"/>
  <c r="N8737" i="1" s="1"/>
  <c r="R8739" i="1"/>
  <c r="R8752" i="1"/>
  <c r="M8764" i="1"/>
  <c r="N8764" i="1" s="1"/>
  <c r="R8782" i="1"/>
  <c r="N8831" i="1"/>
  <c r="R8841" i="1"/>
  <c r="R8852" i="1"/>
  <c r="R8868" i="1"/>
  <c r="R8876" i="1"/>
  <c r="R8898" i="1"/>
  <c r="R8907" i="1"/>
  <c r="R8939" i="1"/>
  <c r="R8962" i="1"/>
  <c r="R8996" i="1"/>
  <c r="R9003" i="1"/>
  <c r="R9004" i="1"/>
  <c r="R9038" i="1"/>
  <c r="R9082" i="1"/>
  <c r="R9102" i="1"/>
  <c r="R9134" i="1"/>
  <c r="R8321" i="1"/>
  <c r="N8330" i="1"/>
  <c r="R8337" i="1"/>
  <c r="N8346" i="1"/>
  <c r="R8353" i="1"/>
  <c r="N8362" i="1"/>
  <c r="R8369" i="1"/>
  <c r="N8378" i="1"/>
  <c r="R8385" i="1"/>
  <c r="N8394" i="1"/>
  <c r="R8401" i="1"/>
  <c r="N8410" i="1"/>
  <c r="R8417" i="1"/>
  <c r="N8426" i="1"/>
  <c r="R8433" i="1"/>
  <c r="N8442" i="1"/>
  <c r="R8449" i="1"/>
  <c r="N8458" i="1"/>
  <c r="R8465" i="1"/>
  <c r="N8474" i="1"/>
  <c r="R8481" i="1"/>
  <c r="N8490" i="1"/>
  <c r="R8497" i="1"/>
  <c r="N8506" i="1"/>
  <c r="R8513" i="1"/>
  <c r="M8521" i="1"/>
  <c r="N8521" i="1" s="1"/>
  <c r="N8522" i="1"/>
  <c r="R8529" i="1"/>
  <c r="M8534" i="1"/>
  <c r="N8534" i="1" s="1"/>
  <c r="M8537" i="1"/>
  <c r="N8537" i="1" s="1"/>
  <c r="N8538" i="1"/>
  <c r="R8545" i="1"/>
  <c r="M8550" i="1"/>
  <c r="N8550" i="1" s="1"/>
  <c r="M8553" i="1"/>
  <c r="N8553" i="1" s="1"/>
  <c r="N8554" i="1"/>
  <c r="R8561" i="1"/>
  <c r="M8566" i="1"/>
  <c r="N8566" i="1" s="1"/>
  <c r="M8569" i="1"/>
  <c r="N8569" i="1" s="1"/>
  <c r="N8570" i="1"/>
  <c r="R8577" i="1"/>
  <c r="M8582" i="1"/>
  <c r="N8582" i="1" s="1"/>
  <c r="M8585" i="1"/>
  <c r="N8585" i="1" s="1"/>
  <c r="N8586" i="1"/>
  <c r="R8593" i="1"/>
  <c r="M8598" i="1"/>
  <c r="N8598" i="1" s="1"/>
  <c r="M8601" i="1"/>
  <c r="N8601" i="1" s="1"/>
  <c r="N8602" i="1"/>
  <c r="R8609" i="1"/>
  <c r="M8614" i="1"/>
  <c r="N8614" i="1" s="1"/>
  <c r="M8617" i="1"/>
  <c r="N8617" i="1" s="1"/>
  <c r="R8625" i="1"/>
  <c r="M8630" i="1"/>
  <c r="N8630" i="1" s="1"/>
  <c r="M8633" i="1"/>
  <c r="N8633" i="1" s="1"/>
  <c r="R8641" i="1"/>
  <c r="M8646" i="1"/>
  <c r="N8646" i="1" s="1"/>
  <c r="M8649" i="1"/>
  <c r="N8649" i="1" s="1"/>
  <c r="R8657" i="1"/>
  <c r="M8662" i="1"/>
  <c r="N8662" i="1" s="1"/>
  <c r="M8665" i="1"/>
  <c r="N8665" i="1" s="1"/>
  <c r="R8673" i="1"/>
  <c r="M8678" i="1"/>
  <c r="N8678" i="1" s="1"/>
  <c r="M8681" i="1"/>
  <c r="N8681" i="1" s="1"/>
  <c r="R8689" i="1"/>
  <c r="M8694" i="1"/>
  <c r="N8694" i="1" s="1"/>
  <c r="M8697" i="1"/>
  <c r="N8697" i="1" s="1"/>
  <c r="R8705" i="1"/>
  <c r="M8710" i="1"/>
  <c r="N8710" i="1" s="1"/>
  <c r="R8712" i="1"/>
  <c r="R8716" i="1"/>
  <c r="R8724" i="1"/>
  <c r="R8736" i="1"/>
  <c r="R8740" i="1"/>
  <c r="R8743" i="1"/>
  <c r="R8747" i="1"/>
  <c r="R8772" i="1"/>
  <c r="R8774" i="1"/>
  <c r="R8791" i="1"/>
  <c r="M8793" i="1"/>
  <c r="N8793" i="1" s="1"/>
  <c r="R8814" i="1"/>
  <c r="R8818" i="1"/>
  <c r="R8828" i="1"/>
  <c r="R8848" i="1"/>
  <c r="R8857" i="1"/>
  <c r="R8864" i="1"/>
  <c r="R8892" i="1"/>
  <c r="R8902" i="1"/>
  <c r="R8914" i="1"/>
  <c r="R8915" i="1"/>
  <c r="R8928" i="1"/>
  <c r="R8938" i="1"/>
  <c r="R8988" i="1"/>
  <c r="R9012" i="1"/>
  <c r="R9014" i="1"/>
  <c r="R9019" i="1"/>
  <c r="R9020" i="1"/>
  <c r="R9035" i="1"/>
  <c r="R9036" i="1"/>
  <c r="R9054" i="1"/>
  <c r="R9078" i="1"/>
  <c r="R9090" i="1"/>
  <c r="R9150" i="1"/>
  <c r="R8376" i="1"/>
  <c r="R8379" i="1"/>
  <c r="N8388" i="1"/>
  <c r="R8392" i="1"/>
  <c r="R8395" i="1"/>
  <c r="M8400" i="1"/>
  <c r="N8400" i="1" s="1"/>
  <c r="M8403" i="1"/>
  <c r="N8403" i="1" s="1"/>
  <c r="N8404" i="1"/>
  <c r="R8411" i="1"/>
  <c r="N8420" i="1"/>
  <c r="R8424" i="1"/>
  <c r="R8427" i="1"/>
  <c r="N8436" i="1"/>
  <c r="R8440" i="1"/>
  <c r="R8443" i="1"/>
  <c r="N8452" i="1"/>
  <c r="R8456" i="1"/>
  <c r="R8459" i="1"/>
  <c r="N8468" i="1"/>
  <c r="R8472" i="1"/>
  <c r="R8475" i="1"/>
  <c r="M8480" i="1"/>
  <c r="N8480" i="1" s="1"/>
  <c r="M8483" i="1"/>
  <c r="N8483" i="1" s="1"/>
  <c r="N8484" i="1"/>
  <c r="R8488" i="1"/>
  <c r="R8491" i="1"/>
  <c r="N8500" i="1"/>
  <c r="R8504" i="1"/>
  <c r="R8507" i="1"/>
  <c r="M8512" i="1"/>
  <c r="N8512" i="1" s="1"/>
  <c r="M8515" i="1"/>
  <c r="N8515" i="1" s="1"/>
  <c r="N8516" i="1"/>
  <c r="R8523" i="1"/>
  <c r="M8528" i="1"/>
  <c r="N8528" i="1" s="1"/>
  <c r="M8531" i="1"/>
  <c r="N8531" i="1" s="1"/>
  <c r="N8532" i="1"/>
  <c r="R8539" i="1"/>
  <c r="M8544" i="1"/>
  <c r="N8544" i="1" s="1"/>
  <c r="M8547" i="1"/>
  <c r="N8547" i="1" s="1"/>
  <c r="N8548" i="1"/>
  <c r="R8555" i="1"/>
  <c r="M8560" i="1"/>
  <c r="N8560" i="1" s="1"/>
  <c r="N8564" i="1"/>
  <c r="R8571" i="1"/>
  <c r="N8580" i="1"/>
  <c r="R8584" i="1"/>
  <c r="R8587" i="1"/>
  <c r="N8596" i="1"/>
  <c r="R8600" i="1"/>
  <c r="R8603" i="1"/>
  <c r="N8612" i="1"/>
  <c r="R8616" i="1"/>
  <c r="R8619" i="1"/>
  <c r="N8628" i="1"/>
  <c r="R8632" i="1"/>
  <c r="R8635" i="1"/>
  <c r="M8640" i="1"/>
  <c r="N8640" i="1" s="1"/>
  <c r="M8643" i="1"/>
  <c r="N8643" i="1" s="1"/>
  <c r="N8644" i="1"/>
  <c r="R8648" i="1"/>
  <c r="R8651" i="1"/>
  <c r="M8656" i="1"/>
  <c r="N8656" i="1" s="1"/>
  <c r="M8659" i="1"/>
  <c r="N8659" i="1" s="1"/>
  <c r="N8660" i="1"/>
  <c r="R8664" i="1"/>
  <c r="R8667" i="1"/>
  <c r="N8676" i="1"/>
  <c r="R8680" i="1"/>
  <c r="R8683" i="1"/>
  <c r="N8692" i="1"/>
  <c r="R8696" i="1"/>
  <c r="R8699" i="1"/>
  <c r="M8704" i="1"/>
  <c r="N8704" i="1" s="1"/>
  <c r="M8707" i="1"/>
  <c r="N8707" i="1" s="1"/>
  <c r="N8708" i="1"/>
  <c r="M8714" i="1"/>
  <c r="N8714" i="1" s="1"/>
  <c r="M8718" i="1"/>
  <c r="N8718" i="1" s="1"/>
  <c r="M8722" i="1"/>
  <c r="N8722" i="1" s="1"/>
  <c r="M8726" i="1"/>
  <c r="N8726" i="1" s="1"/>
  <c r="M8730" i="1"/>
  <c r="N8730" i="1" s="1"/>
  <c r="M8734" i="1"/>
  <c r="N8734" i="1" s="1"/>
  <c r="M8738" i="1"/>
  <c r="N8738" i="1" s="1"/>
  <c r="M8742" i="1"/>
  <c r="N8742" i="1" s="1"/>
  <c r="R8744" i="1"/>
  <c r="M8746" i="1"/>
  <c r="N8746" i="1" s="1"/>
  <c r="R8748" i="1"/>
  <c r="N8752" i="1"/>
  <c r="R8753" i="1"/>
  <c r="R8758" i="1"/>
  <c r="M8761" i="1"/>
  <c r="N8761" i="1" s="1"/>
  <c r="R8771" i="1"/>
  <c r="R8778" i="1"/>
  <c r="R8780" i="1"/>
  <c r="R8786" i="1"/>
  <c r="R8798" i="1"/>
  <c r="R8822" i="1"/>
  <c r="R8826" i="1"/>
  <c r="R8846" i="1"/>
  <c r="R8862" i="1"/>
  <c r="R8875" i="1"/>
  <c r="R8884" i="1"/>
  <c r="R8926" i="1"/>
  <c r="R8932" i="1"/>
  <c r="R8934" i="1"/>
  <c r="R8976" i="1"/>
  <c r="R8987" i="1"/>
  <c r="R8994" i="1"/>
  <c r="R9028" i="1"/>
  <c r="R9030" i="1"/>
  <c r="R9070" i="1"/>
  <c r="R9099" i="1"/>
  <c r="R9100" i="1"/>
  <c r="R9108" i="1"/>
  <c r="R9115" i="1"/>
  <c r="R8373" i="1"/>
  <c r="N8382" i="1"/>
  <c r="R8389" i="1"/>
  <c r="N8398" i="1"/>
  <c r="R8405" i="1"/>
  <c r="N8414" i="1"/>
  <c r="R8421" i="1"/>
  <c r="N8430" i="1"/>
  <c r="R8437" i="1"/>
  <c r="N8446" i="1"/>
  <c r="R8453" i="1"/>
  <c r="N8462" i="1"/>
  <c r="R8469" i="1"/>
  <c r="N8478" i="1"/>
  <c r="R8485" i="1"/>
  <c r="N8494" i="1"/>
  <c r="R8501" i="1"/>
  <c r="N8510" i="1"/>
  <c r="R8517" i="1"/>
  <c r="N8526" i="1"/>
  <c r="R8533" i="1"/>
  <c r="N8542" i="1"/>
  <c r="N8558" i="1"/>
  <c r="N8574" i="1"/>
  <c r="R8581" i="1"/>
  <c r="N8590" i="1"/>
  <c r="R8597" i="1"/>
  <c r="N8606" i="1"/>
  <c r="R8613" i="1"/>
  <c r="M8618" i="1"/>
  <c r="N8618" i="1" s="1"/>
  <c r="N8622" i="1"/>
  <c r="R8629" i="1"/>
  <c r="M8634" i="1"/>
  <c r="N8634" i="1" s="1"/>
  <c r="N8638" i="1"/>
  <c r="R8645" i="1"/>
  <c r="M8650" i="1"/>
  <c r="N8650" i="1" s="1"/>
  <c r="N8654" i="1"/>
  <c r="R8661" i="1"/>
  <c r="M8666" i="1"/>
  <c r="N8666" i="1" s="1"/>
  <c r="N8670" i="1"/>
  <c r="R8677" i="1"/>
  <c r="M8682" i="1"/>
  <c r="N8682" i="1" s="1"/>
  <c r="N8686" i="1"/>
  <c r="R8693" i="1"/>
  <c r="M8698" i="1"/>
  <c r="N8698" i="1" s="1"/>
  <c r="N8702" i="1"/>
  <c r="R8709" i="1"/>
  <c r="R8770" i="1"/>
  <c r="M8772" i="1"/>
  <c r="N8772" i="1" s="1"/>
  <c r="M8774" i="1"/>
  <c r="N8774" i="1" s="1"/>
  <c r="R8790" i="1"/>
  <c r="R8796" i="1"/>
  <c r="R8851" i="1"/>
  <c r="R8880" i="1"/>
  <c r="R8891" i="1"/>
  <c r="R8900" i="1"/>
  <c r="R8905" i="1"/>
  <c r="R8944" i="1"/>
  <c r="R8958" i="1"/>
  <c r="R8974" i="1"/>
  <c r="R8980" i="1"/>
  <c r="R8982" i="1"/>
  <c r="R9001" i="1"/>
  <c r="R9010" i="1"/>
  <c r="R9017" i="1"/>
  <c r="R9044" i="1"/>
  <c r="R9046" i="1"/>
  <c r="R9051" i="1"/>
  <c r="R9052" i="1"/>
  <c r="R9067" i="1"/>
  <c r="R9068" i="1"/>
  <c r="R9076" i="1"/>
  <c r="R9081" i="1"/>
  <c r="R9098" i="1"/>
  <c r="R9144" i="1"/>
  <c r="N8775" i="1"/>
  <c r="M8785" i="1"/>
  <c r="N8785" i="1" s="1"/>
  <c r="N8788" i="1"/>
  <c r="N8791" i="1"/>
  <c r="M8801" i="1"/>
  <c r="N8801" i="1" s="1"/>
  <c r="N8804" i="1"/>
  <c r="N8807" i="1"/>
  <c r="M8817" i="1"/>
  <c r="N8817" i="1" s="1"/>
  <c r="N8820" i="1"/>
  <c r="N8823" i="1"/>
  <c r="M8833" i="1"/>
  <c r="N8833" i="1" s="1"/>
  <c r="N8836" i="1"/>
  <c r="N8839" i="1"/>
  <c r="M8849" i="1"/>
  <c r="N8849" i="1" s="1"/>
  <c r="N8852" i="1"/>
  <c r="N8855" i="1"/>
  <c r="M8865" i="1"/>
  <c r="N8865" i="1" s="1"/>
  <c r="N8868" i="1"/>
  <c r="N8871" i="1"/>
  <c r="M8881" i="1"/>
  <c r="N8881" i="1" s="1"/>
  <c r="N8884" i="1"/>
  <c r="N8887" i="1"/>
  <c r="M8897" i="1"/>
  <c r="N8897" i="1" s="1"/>
  <c r="N8900" i="1"/>
  <c r="N8903" i="1"/>
  <c r="N8916" i="1"/>
  <c r="N8919" i="1"/>
  <c r="M8929" i="1"/>
  <c r="N8929" i="1" s="1"/>
  <c r="N8932" i="1"/>
  <c r="N8935" i="1"/>
  <c r="M8945" i="1"/>
  <c r="N8945" i="1" s="1"/>
  <c r="N8948" i="1"/>
  <c r="N8951" i="1"/>
  <c r="M8961" i="1"/>
  <c r="N8961" i="1" s="1"/>
  <c r="N8964" i="1"/>
  <c r="N8967" i="1"/>
  <c r="M8977" i="1"/>
  <c r="N8977" i="1" s="1"/>
  <c r="N8980" i="1"/>
  <c r="N8983" i="1"/>
  <c r="M8993" i="1"/>
  <c r="N8993" i="1" s="1"/>
  <c r="N8996" i="1"/>
  <c r="N8999" i="1"/>
  <c r="M9009" i="1"/>
  <c r="N9009" i="1" s="1"/>
  <c r="N9012" i="1"/>
  <c r="N9015" i="1"/>
  <c r="M9025" i="1"/>
  <c r="N9025" i="1" s="1"/>
  <c r="N9028" i="1"/>
  <c r="N9031" i="1"/>
  <c r="M9041" i="1"/>
  <c r="N9041" i="1" s="1"/>
  <c r="N9044" i="1"/>
  <c r="N9047" i="1"/>
  <c r="M9057" i="1"/>
  <c r="N9057" i="1" s="1"/>
  <c r="N9060" i="1"/>
  <c r="N9063" i="1"/>
  <c r="M9073" i="1"/>
  <c r="N9073" i="1" s="1"/>
  <c r="N9076" i="1"/>
  <c r="N9079" i="1"/>
  <c r="M9089" i="1"/>
  <c r="N9089" i="1" s="1"/>
  <c r="N9092" i="1"/>
  <c r="N9095" i="1"/>
  <c r="M9105" i="1"/>
  <c r="N9105" i="1" s="1"/>
  <c r="N9108" i="1"/>
  <c r="R9111" i="1"/>
  <c r="M9114" i="1"/>
  <c r="N9114" i="1" s="1"/>
  <c r="N9121" i="1"/>
  <c r="N9125" i="1"/>
  <c r="R9128" i="1"/>
  <c r="R9129" i="1"/>
  <c r="R9138" i="1"/>
  <c r="N9141" i="1"/>
  <c r="N9143" i="1"/>
  <c r="M9146" i="1"/>
  <c r="N9146" i="1" s="1"/>
  <c r="R9151" i="1"/>
  <c r="R9163" i="1"/>
  <c r="R9178" i="1"/>
  <c r="R9190" i="1"/>
  <c r="N9200" i="1"/>
  <c r="R9230" i="1"/>
  <c r="R9232" i="1"/>
  <c r="M9236" i="1"/>
  <c r="N9236" i="1" s="1"/>
  <c r="M9252" i="1"/>
  <c r="N9252" i="1" s="1"/>
  <c r="M9254" i="1"/>
  <c r="N9254" i="1" s="1"/>
  <c r="R9257" i="1"/>
  <c r="R9268" i="1"/>
  <c r="M9270" i="1"/>
  <c r="N9270" i="1" s="1"/>
  <c r="M9288" i="1"/>
  <c r="N9288" i="1" s="1"/>
  <c r="R9296" i="1"/>
  <c r="R9312" i="1"/>
  <c r="R8803" i="1"/>
  <c r="R8835" i="1"/>
  <c r="R8838" i="1"/>
  <c r="R8867" i="1"/>
  <c r="R8870" i="1"/>
  <c r="R8883" i="1"/>
  <c r="R8886" i="1"/>
  <c r="R8899" i="1"/>
  <c r="R9116" i="1"/>
  <c r="R9120" i="1"/>
  <c r="R9124" i="1"/>
  <c r="R9139" i="1"/>
  <c r="N9149" i="1"/>
  <c r="R9182" i="1"/>
  <c r="R9206" i="1"/>
  <c r="M9222" i="1"/>
  <c r="N9222" i="1" s="1"/>
  <c r="R9227" i="1"/>
  <c r="R9282" i="1"/>
  <c r="R9316" i="1"/>
  <c r="R9332" i="1"/>
  <c r="R8813" i="1"/>
  <c r="R8816" i="1"/>
  <c r="R8832" i="1"/>
  <c r="R8941" i="1"/>
  <c r="R9069" i="1"/>
  <c r="R9072" i="1"/>
  <c r="R9085" i="1"/>
  <c r="R9101" i="1"/>
  <c r="R9117" i="1"/>
  <c r="R9130" i="1"/>
  <c r="N9133" i="1"/>
  <c r="R9140" i="1"/>
  <c r="M9160" i="1"/>
  <c r="N9160" i="1" s="1"/>
  <c r="R9166" i="1"/>
  <c r="R9179" i="1"/>
  <c r="R9186" i="1"/>
  <c r="M9190" i="1"/>
  <c r="N9190" i="1" s="1"/>
  <c r="R9218" i="1"/>
  <c r="M9233" i="1"/>
  <c r="N9233" i="1" s="1"/>
  <c r="M9249" i="1"/>
  <c r="N9249" i="1" s="1"/>
  <c r="R9266" i="1"/>
  <c r="M9268" i="1"/>
  <c r="N9268" i="1" s="1"/>
  <c r="M9277" i="1"/>
  <c r="N9277" i="1" s="1"/>
  <c r="R9326" i="1"/>
  <c r="M8783" i="1"/>
  <c r="N8783" i="1" s="1"/>
  <c r="N8786" i="1"/>
  <c r="M8799" i="1"/>
  <c r="N8799" i="1" s="1"/>
  <c r="N8802" i="1"/>
  <c r="N8818" i="1"/>
  <c r="N8834" i="1"/>
  <c r="R8839" i="1"/>
  <c r="R8842" i="1"/>
  <c r="R8855" i="1"/>
  <c r="R8858" i="1"/>
  <c r="R8871" i="1"/>
  <c r="R8874" i="1"/>
  <c r="R8887" i="1"/>
  <c r="R8890" i="1"/>
  <c r="R8903" i="1"/>
  <c r="R8906" i="1"/>
  <c r="R8919" i="1"/>
  <c r="R8922" i="1"/>
  <c r="R8935" i="1"/>
  <c r="R8951" i="1"/>
  <c r="R8954" i="1"/>
  <c r="R8967" i="1"/>
  <c r="R8970" i="1"/>
  <c r="R8983" i="1"/>
  <c r="R8986" i="1"/>
  <c r="R8999" i="1"/>
  <c r="R9002" i="1"/>
  <c r="R9015" i="1"/>
  <c r="R9018" i="1"/>
  <c r="R9031" i="1"/>
  <c r="R9034" i="1"/>
  <c r="R9050" i="1"/>
  <c r="R9063" i="1"/>
  <c r="R9066" i="1"/>
  <c r="R9079" i="1"/>
  <c r="R9095" i="1"/>
  <c r="R9112" i="1"/>
  <c r="R9121" i="1"/>
  <c r="R9125" i="1"/>
  <c r="R9154" i="1"/>
  <c r="M9188" i="1"/>
  <c r="N9188" i="1" s="1"/>
  <c r="R9202" i="1"/>
  <c r="M9206" i="1"/>
  <c r="N9206" i="1" s="1"/>
  <c r="M9220" i="1"/>
  <c r="N9220" i="1" s="1"/>
  <c r="M9245" i="1"/>
  <c r="N9245" i="1" s="1"/>
  <c r="N9248" i="1"/>
  <c r="R9284" i="1"/>
  <c r="R8769" i="1"/>
  <c r="R8785" i="1"/>
  <c r="R8788" i="1"/>
  <c r="R8801" i="1"/>
  <c r="M8809" i="1"/>
  <c r="N8809" i="1" s="1"/>
  <c r="N8812" i="1"/>
  <c r="R8817" i="1"/>
  <c r="R8820" i="1"/>
  <c r="M8825" i="1"/>
  <c r="N8825" i="1" s="1"/>
  <c r="N8828" i="1"/>
  <c r="R8833" i="1"/>
  <c r="R8836" i="1"/>
  <c r="R8849" i="1"/>
  <c r="M8857" i="1"/>
  <c r="N8857" i="1" s="1"/>
  <c r="N8860" i="1"/>
  <c r="R8865" i="1"/>
  <c r="M8873" i="1"/>
  <c r="N8873" i="1" s="1"/>
  <c r="N8876" i="1"/>
  <c r="R8881" i="1"/>
  <c r="M8889" i="1"/>
  <c r="N8889" i="1" s="1"/>
  <c r="N8892" i="1"/>
  <c r="R8897" i="1"/>
  <c r="M8905" i="1"/>
  <c r="N8905" i="1" s="1"/>
  <c r="N8908" i="1"/>
  <c r="M8921" i="1"/>
  <c r="N8921" i="1" s="1"/>
  <c r="N8924" i="1"/>
  <c r="M8937" i="1"/>
  <c r="N8937" i="1" s="1"/>
  <c r="N8940" i="1"/>
  <c r="M8953" i="1"/>
  <c r="N8953" i="1" s="1"/>
  <c r="N8956" i="1"/>
  <c r="M8969" i="1"/>
  <c r="N8969" i="1" s="1"/>
  <c r="N8972" i="1"/>
  <c r="M8985" i="1"/>
  <c r="N8985" i="1" s="1"/>
  <c r="N8988" i="1"/>
  <c r="M9001" i="1"/>
  <c r="N9001" i="1" s="1"/>
  <c r="N9004" i="1"/>
  <c r="M9017" i="1"/>
  <c r="N9017" i="1" s="1"/>
  <c r="N9020" i="1"/>
  <c r="M9033" i="1"/>
  <c r="N9033" i="1" s="1"/>
  <c r="N9036" i="1"/>
  <c r="M9049" i="1"/>
  <c r="N9049" i="1" s="1"/>
  <c r="N9052" i="1"/>
  <c r="M9065" i="1"/>
  <c r="N9065" i="1" s="1"/>
  <c r="N9068" i="1"/>
  <c r="M9081" i="1"/>
  <c r="N9081" i="1" s="1"/>
  <c r="N9084" i="1"/>
  <c r="M9097" i="1"/>
  <c r="N9097" i="1" s="1"/>
  <c r="N9100" i="1"/>
  <c r="N9110" i="1"/>
  <c r="R9126" i="1"/>
  <c r="R9131" i="1"/>
  <c r="R9135" i="1"/>
  <c r="N9153" i="1"/>
  <c r="R9155" i="1"/>
  <c r="M9162" i="1"/>
  <c r="N9162" i="1" s="1"/>
  <c r="R9167" i="1"/>
  <c r="R9174" i="1"/>
  <c r="M9185" i="1"/>
  <c r="N9185" i="1" s="1"/>
  <c r="R9195" i="1"/>
  <c r="R9197" i="1"/>
  <c r="R9200" i="1"/>
  <c r="M9204" i="1"/>
  <c r="N9204" i="1" s="1"/>
  <c r="R9211" i="1"/>
  <c r="R9213" i="1"/>
  <c r="N9232" i="1"/>
  <c r="R9262" i="1"/>
  <c r="R9263" i="1"/>
  <c r="N8790" i="1"/>
  <c r="N8806" i="1"/>
  <c r="N8822" i="1"/>
  <c r="N8838" i="1"/>
  <c r="N8854" i="1"/>
  <c r="N8870" i="1"/>
  <c r="N8886" i="1"/>
  <c r="N8902" i="1"/>
  <c r="M8915" i="1"/>
  <c r="N8915" i="1" s="1"/>
  <c r="N8918" i="1"/>
  <c r="M8931" i="1"/>
  <c r="N8931" i="1" s="1"/>
  <c r="N8934" i="1"/>
  <c r="M8947" i="1"/>
  <c r="N8947" i="1" s="1"/>
  <c r="N8950" i="1"/>
  <c r="M8963" i="1"/>
  <c r="N8963" i="1" s="1"/>
  <c r="N8966" i="1"/>
  <c r="M8979" i="1"/>
  <c r="N8979" i="1" s="1"/>
  <c r="N8982" i="1"/>
  <c r="M8995" i="1"/>
  <c r="N8995" i="1" s="1"/>
  <c r="N8998" i="1"/>
  <c r="M9011" i="1"/>
  <c r="N9011" i="1" s="1"/>
  <c r="N9014" i="1"/>
  <c r="M9027" i="1"/>
  <c r="N9027" i="1" s="1"/>
  <c r="N9030" i="1"/>
  <c r="M9043" i="1"/>
  <c r="N9043" i="1" s="1"/>
  <c r="N9046" i="1"/>
  <c r="M9059" i="1"/>
  <c r="N9059" i="1" s="1"/>
  <c r="N9062" i="1"/>
  <c r="M9075" i="1"/>
  <c r="N9075" i="1" s="1"/>
  <c r="N9078" i="1"/>
  <c r="M9091" i="1"/>
  <c r="N9091" i="1" s="1"/>
  <c r="N9094" i="1"/>
  <c r="M9107" i="1"/>
  <c r="N9107" i="1" s="1"/>
  <c r="N9111" i="1"/>
  <c r="R9118" i="1"/>
  <c r="N9120" i="1"/>
  <c r="R9122" i="1"/>
  <c r="N9124" i="1"/>
  <c r="M9129" i="1"/>
  <c r="N9129" i="1" s="1"/>
  <c r="M9130" i="1"/>
  <c r="N9130" i="1" s="1"/>
  <c r="R9136" i="1"/>
  <c r="M9139" i="1"/>
  <c r="N9139" i="1" s="1"/>
  <c r="R9142" i="1"/>
  <c r="R9159" i="1"/>
  <c r="R9168" i="1"/>
  <c r="R9170" i="1"/>
  <c r="R9171" i="1"/>
  <c r="N9187" i="1"/>
  <c r="M9217" i="1"/>
  <c r="N9217" i="1" s="1"/>
  <c r="N9219" i="1"/>
  <c r="M9229" i="1"/>
  <c r="N9229" i="1" s="1"/>
  <c r="R9238" i="1"/>
  <c r="N9267" i="1"/>
  <c r="M9289" i="1"/>
  <c r="N9289" i="1" s="1"/>
  <c r="R9303" i="1"/>
  <c r="R9318" i="1"/>
  <c r="R8776" i="1"/>
  <c r="R8789" i="1"/>
  <c r="R8792" i="1"/>
  <c r="R8805" i="1"/>
  <c r="R8808" i="1"/>
  <c r="R8821" i="1"/>
  <c r="R8824" i="1"/>
  <c r="R8837" i="1"/>
  <c r="R8840" i="1"/>
  <c r="R8853" i="1"/>
  <c r="R8856" i="1"/>
  <c r="R8869" i="1"/>
  <c r="R8885" i="1"/>
  <c r="R8888" i="1"/>
  <c r="R8901" i="1"/>
  <c r="R8904" i="1"/>
  <c r="R8917" i="1"/>
  <c r="R8920" i="1"/>
  <c r="R8933" i="1"/>
  <c r="R8936" i="1"/>
  <c r="R8949" i="1"/>
  <c r="R8952" i="1"/>
  <c r="R8965" i="1"/>
  <c r="R8968" i="1"/>
  <c r="R8981" i="1"/>
  <c r="R8984" i="1"/>
  <c r="R8997" i="1"/>
  <c r="R9000" i="1"/>
  <c r="R9013" i="1"/>
  <c r="R9016" i="1"/>
  <c r="R9029" i="1"/>
  <c r="R9032" i="1"/>
  <c r="R9045" i="1"/>
  <c r="R9048" i="1"/>
  <c r="R9061" i="1"/>
  <c r="R9064" i="1"/>
  <c r="R9077" i="1"/>
  <c r="R9080" i="1"/>
  <c r="R9093" i="1"/>
  <c r="R9096" i="1"/>
  <c r="R9109" i="1"/>
  <c r="R9123" i="1"/>
  <c r="R9137" i="1"/>
  <c r="M9174" i="1"/>
  <c r="N9174" i="1" s="1"/>
  <c r="M9176" i="1"/>
  <c r="N9176" i="1" s="1"/>
  <c r="M9181" i="1"/>
  <c r="N9181" i="1" s="1"/>
  <c r="N9184" i="1"/>
  <c r="N9197" i="1"/>
  <c r="M9201" i="1"/>
  <c r="N9201" i="1" s="1"/>
  <c r="N9203" i="1"/>
  <c r="N9213" i="1"/>
  <c r="R9246" i="1"/>
  <c r="R9249" i="1"/>
  <c r="R9252" i="1"/>
  <c r="R9254" i="1"/>
  <c r="R9259" i="1"/>
  <c r="R9260" i="1"/>
  <c r="N9261" i="1"/>
  <c r="M9265" i="1"/>
  <c r="N9265" i="1" s="1"/>
  <c r="R9283" i="1"/>
  <c r="R9302" i="1"/>
  <c r="R9308" i="1"/>
  <c r="N8778" i="1"/>
  <c r="N8794" i="1"/>
  <c r="N8810" i="1"/>
  <c r="N8826" i="1"/>
  <c r="N8842" i="1"/>
  <c r="N8858" i="1"/>
  <c r="N8874" i="1"/>
  <c r="N8890" i="1"/>
  <c r="N8906" i="1"/>
  <c r="N8922" i="1"/>
  <c r="N8938" i="1"/>
  <c r="N8954" i="1"/>
  <c r="N8970" i="1"/>
  <c r="N8986" i="1"/>
  <c r="N9002" i="1"/>
  <c r="N9018" i="1"/>
  <c r="N9034" i="1"/>
  <c r="N9050" i="1"/>
  <c r="N9066" i="1"/>
  <c r="N9082" i="1"/>
  <c r="N9098" i="1"/>
  <c r="N9112" i="1"/>
  <c r="M9117" i="1"/>
  <c r="N9117" i="1" s="1"/>
  <c r="R9119" i="1"/>
  <c r="N9140" i="1"/>
  <c r="M9144" i="1"/>
  <c r="N9144" i="1" s="1"/>
  <c r="R9149" i="1"/>
  <c r="R9158" i="1"/>
  <c r="M9165" i="1"/>
  <c r="N9165" i="1" s="1"/>
  <c r="N9169" i="1"/>
  <c r="R9189" i="1"/>
  <c r="N9216" i="1"/>
  <c r="R9220" i="1"/>
  <c r="R9222" i="1"/>
  <c r="R9234" i="1"/>
  <c r="M9238" i="1"/>
  <c r="N9238" i="1" s="1"/>
  <c r="R9243" i="1"/>
  <c r="R9245" i="1"/>
  <c r="R9250" i="1"/>
  <c r="R9256" i="1"/>
  <c r="N9192" i="1"/>
  <c r="N9208" i="1"/>
  <c r="N9224" i="1"/>
  <c r="N9240" i="1"/>
  <c r="N9256" i="1"/>
  <c r="M9302" i="1"/>
  <c r="N9302" i="1" s="1"/>
  <c r="M9352" i="1"/>
  <c r="N9352" i="1" s="1"/>
  <c r="R9358" i="1"/>
  <c r="M9368" i="1"/>
  <c r="N9368" i="1" s="1"/>
  <c r="R9374" i="1"/>
  <c r="R9380" i="1"/>
  <c r="M9381" i="1"/>
  <c r="N9381" i="1" s="1"/>
  <c r="N9385" i="1"/>
  <c r="M9386" i="1"/>
  <c r="N9386" i="1" s="1"/>
  <c r="R9396" i="1"/>
  <c r="R9448" i="1"/>
  <c r="R9454" i="1"/>
  <c r="R9464" i="1"/>
  <c r="R9297" i="1"/>
  <c r="R9304" i="1"/>
  <c r="M9326" i="1"/>
  <c r="N9326" i="1" s="1"/>
  <c r="M9384" i="1"/>
  <c r="N9384" i="1" s="1"/>
  <c r="M9406" i="1"/>
  <c r="N9406" i="1" s="1"/>
  <c r="R9420" i="1"/>
  <c r="R9501" i="1"/>
  <c r="R9265" i="1"/>
  <c r="M9296" i="1"/>
  <c r="N9296" i="1" s="1"/>
  <c r="M9320" i="1"/>
  <c r="N9320" i="1" s="1"/>
  <c r="M9322" i="1"/>
  <c r="N9322" i="1" s="1"/>
  <c r="N9325" i="1"/>
  <c r="R9338" i="1"/>
  <c r="M9342" i="1"/>
  <c r="N9342" i="1" s="1"/>
  <c r="R9346" i="1"/>
  <c r="R9354" i="1"/>
  <c r="M9358" i="1"/>
  <c r="N9358" i="1" s="1"/>
  <c r="R9362" i="1"/>
  <c r="M9374" i="1"/>
  <c r="N9374" i="1" s="1"/>
  <c r="R9378" i="1"/>
  <c r="R9436" i="1"/>
  <c r="R9497" i="1"/>
  <c r="R9272" i="1"/>
  <c r="R9278" i="1"/>
  <c r="M9283" i="1"/>
  <c r="N9283" i="1" s="1"/>
  <c r="R9285" i="1"/>
  <c r="R9292" i="1"/>
  <c r="R9307" i="1"/>
  <c r="M9319" i="1"/>
  <c r="N9319" i="1" s="1"/>
  <c r="M9321" i="1"/>
  <c r="N9321" i="1" s="1"/>
  <c r="M9324" i="1"/>
  <c r="N9324" i="1" s="1"/>
  <c r="R9333" i="1"/>
  <c r="R9390" i="1"/>
  <c r="R9393" i="1"/>
  <c r="R9394" i="1"/>
  <c r="R9426" i="1"/>
  <c r="R9300" i="1"/>
  <c r="M9306" i="1"/>
  <c r="N9306" i="1" s="1"/>
  <c r="R9313" i="1"/>
  <c r="R9315" i="1"/>
  <c r="R9334" i="1"/>
  <c r="R9446" i="1"/>
  <c r="R9456" i="1"/>
  <c r="R9462" i="1"/>
  <c r="R9475" i="1"/>
  <c r="N9178" i="1"/>
  <c r="M9191" i="1"/>
  <c r="N9191" i="1" s="1"/>
  <c r="N9194" i="1"/>
  <c r="M9207" i="1"/>
  <c r="N9207" i="1" s="1"/>
  <c r="N9210" i="1"/>
  <c r="M9223" i="1"/>
  <c r="N9223" i="1" s="1"/>
  <c r="N9226" i="1"/>
  <c r="M9239" i="1"/>
  <c r="N9239" i="1" s="1"/>
  <c r="N9242" i="1"/>
  <c r="M9255" i="1"/>
  <c r="N9255" i="1" s="1"/>
  <c r="N9258" i="1"/>
  <c r="M9271" i="1"/>
  <c r="N9271" i="1" s="1"/>
  <c r="N9276" i="1"/>
  <c r="N9282" i="1"/>
  <c r="R9287" i="1"/>
  <c r="M9299" i="1"/>
  <c r="N9299" i="1" s="1"/>
  <c r="R9301" i="1"/>
  <c r="N9304" i="1"/>
  <c r="M9305" i="1"/>
  <c r="N9305" i="1" s="1"/>
  <c r="M9311" i="1"/>
  <c r="N9311" i="1" s="1"/>
  <c r="R9314" i="1"/>
  <c r="R9317" i="1"/>
  <c r="R9329" i="1"/>
  <c r="R9330" i="1"/>
  <c r="R9336" i="1"/>
  <c r="M9340" i="1"/>
  <c r="N9340" i="1" s="1"/>
  <c r="N9341" i="1"/>
  <c r="R9342" i="1"/>
  <c r="R9349" i="1"/>
  <c r="R9350" i="1"/>
  <c r="N9357" i="1"/>
  <c r="R9359" i="1"/>
  <c r="R9365" i="1"/>
  <c r="R9366" i="1"/>
  <c r="N9373" i="1"/>
  <c r="R9375" i="1"/>
  <c r="M9390" i="1"/>
  <c r="N9390" i="1" s="1"/>
  <c r="R9398" i="1"/>
  <c r="R9422" i="1"/>
  <c r="R9440" i="1"/>
  <c r="R9466" i="1"/>
  <c r="R9545" i="1"/>
  <c r="R9180" i="1"/>
  <c r="R9193" i="1"/>
  <c r="R9196" i="1"/>
  <c r="R9209" i="1"/>
  <c r="R9212" i="1"/>
  <c r="R9225" i="1"/>
  <c r="R9228" i="1"/>
  <c r="R9241" i="1"/>
  <c r="R9244" i="1"/>
  <c r="N9273" i="1"/>
  <c r="M9286" i="1"/>
  <c r="N9286" i="1" s="1"/>
  <c r="R9289" i="1"/>
  <c r="R9294" i="1"/>
  <c r="M9308" i="1"/>
  <c r="N9308" i="1" s="1"/>
  <c r="M9310" i="1"/>
  <c r="N9310" i="1" s="1"/>
  <c r="R9327" i="1"/>
  <c r="N9337" i="1"/>
  <c r="M9338" i="1"/>
  <c r="N9338" i="1" s="1"/>
  <c r="N9339" i="1"/>
  <c r="R9343" i="1"/>
  <c r="N9353" i="1"/>
  <c r="M9354" i="1"/>
  <c r="N9354" i="1" s="1"/>
  <c r="N9369" i="1"/>
  <c r="M9370" i="1"/>
  <c r="N9370" i="1" s="1"/>
  <c r="R9381" i="1"/>
  <c r="R9382" i="1"/>
  <c r="N9401" i="1"/>
  <c r="M9402" i="1"/>
  <c r="N9402" i="1" s="1"/>
  <c r="R9408" i="1"/>
  <c r="R9410" i="1"/>
  <c r="R9428" i="1"/>
  <c r="R9438" i="1"/>
  <c r="R9469" i="1"/>
  <c r="M9280" i="1"/>
  <c r="N9280" i="1" s="1"/>
  <c r="R9288" i="1"/>
  <c r="N9298" i="1"/>
  <c r="M9314" i="1"/>
  <c r="N9314" i="1" s="1"/>
  <c r="M9316" i="1"/>
  <c r="N9316" i="1" s="1"/>
  <c r="R9321" i="1"/>
  <c r="R9324" i="1"/>
  <c r="M9330" i="1"/>
  <c r="N9330" i="1" s="1"/>
  <c r="N9331" i="1"/>
  <c r="N9333" i="1"/>
  <c r="M9336" i="1"/>
  <c r="N9336" i="1" s="1"/>
  <c r="R9348" i="1"/>
  <c r="M9349" i="1"/>
  <c r="N9349" i="1" s="1"/>
  <c r="R9364" i="1"/>
  <c r="M9365" i="1"/>
  <c r="N9365" i="1" s="1"/>
  <c r="R9384" i="1"/>
  <c r="N9389" i="1"/>
  <c r="M9397" i="1"/>
  <c r="N9397" i="1" s="1"/>
  <c r="R9406" i="1"/>
  <c r="R9424" i="1"/>
  <c r="N9496" i="1"/>
  <c r="R9513" i="1"/>
  <c r="R9517" i="1"/>
  <c r="R9391" i="1"/>
  <c r="M9400" i="1"/>
  <c r="N9400" i="1" s="1"/>
  <c r="R9407" i="1"/>
  <c r="M9416" i="1"/>
  <c r="N9416" i="1" s="1"/>
  <c r="R9418" i="1"/>
  <c r="R9423" i="1"/>
  <c r="R9479" i="1"/>
  <c r="N9484" i="1"/>
  <c r="M9485" i="1"/>
  <c r="N9485" i="1" s="1"/>
  <c r="R9491" i="1"/>
  <c r="N9493" i="1"/>
  <c r="M9510" i="1"/>
  <c r="N9510" i="1" s="1"/>
  <c r="R9515" i="1"/>
  <c r="M9516" i="1"/>
  <c r="N9516" i="1" s="1"/>
  <c r="N9541" i="1"/>
  <c r="R9563" i="1"/>
  <c r="N9566" i="1"/>
  <c r="N9582" i="1"/>
  <c r="R9595" i="1"/>
  <c r="N9598" i="1"/>
  <c r="R9603" i="1"/>
  <c r="R9654" i="1"/>
  <c r="R9716" i="1"/>
  <c r="M9422" i="1"/>
  <c r="N9422" i="1" s="1"/>
  <c r="R9467" i="1"/>
  <c r="R9472" i="1"/>
  <c r="R9499" i="1"/>
  <c r="M9513" i="1"/>
  <c r="N9513" i="1" s="1"/>
  <c r="R9547" i="1"/>
  <c r="R9571" i="1"/>
  <c r="R9575" i="1"/>
  <c r="M9579" i="1"/>
  <c r="N9579" i="1" s="1"/>
  <c r="R9587" i="1"/>
  <c r="R9630" i="1"/>
  <c r="R9645" i="1"/>
  <c r="R9678" i="1"/>
  <c r="R9323" i="1"/>
  <c r="M9332" i="1"/>
  <c r="N9332" i="1" s="1"/>
  <c r="R9339" i="1"/>
  <c r="M9348" i="1"/>
  <c r="N9348" i="1" s="1"/>
  <c r="R9355" i="1"/>
  <c r="M9364" i="1"/>
  <c r="N9364" i="1" s="1"/>
  <c r="R9371" i="1"/>
  <c r="M9380" i="1"/>
  <c r="N9380" i="1" s="1"/>
  <c r="R9387" i="1"/>
  <c r="M9396" i="1"/>
  <c r="N9396" i="1" s="1"/>
  <c r="R9403" i="1"/>
  <c r="M9412" i="1"/>
  <c r="N9412" i="1" s="1"/>
  <c r="R9414" i="1"/>
  <c r="R9419" i="1"/>
  <c r="M9428" i="1"/>
  <c r="N9428" i="1" s="1"/>
  <c r="R9430" i="1"/>
  <c r="R9437" i="1"/>
  <c r="N9456" i="1"/>
  <c r="N9464" i="1"/>
  <c r="M9487" i="1"/>
  <c r="N9487" i="1" s="1"/>
  <c r="N9488" i="1"/>
  <c r="R9492" i="1"/>
  <c r="R9507" i="1"/>
  <c r="N9509" i="1"/>
  <c r="R9531" i="1"/>
  <c r="N9534" i="1"/>
  <c r="R9556" i="1"/>
  <c r="R9559" i="1"/>
  <c r="M9563" i="1"/>
  <c r="N9563" i="1" s="1"/>
  <c r="M9577" i="1"/>
  <c r="N9577" i="1" s="1"/>
  <c r="R9591" i="1"/>
  <c r="M9595" i="1"/>
  <c r="N9595" i="1" s="1"/>
  <c r="R9627" i="1"/>
  <c r="R9653" i="1"/>
  <c r="R9409" i="1"/>
  <c r="M9418" i="1"/>
  <c r="N9418" i="1" s="1"/>
  <c r="R9425" i="1"/>
  <c r="M9449" i="1"/>
  <c r="N9449" i="1" s="1"/>
  <c r="M9457" i="1"/>
  <c r="N9457" i="1" s="1"/>
  <c r="N9477" i="1"/>
  <c r="M9478" i="1"/>
  <c r="N9478" i="1" s="1"/>
  <c r="R9481" i="1"/>
  <c r="N9497" i="1"/>
  <c r="R9539" i="1"/>
  <c r="R9543" i="1"/>
  <c r="M9547" i="1"/>
  <c r="N9547" i="1" s="1"/>
  <c r="R9557" i="1"/>
  <c r="M9561" i="1"/>
  <c r="N9561" i="1" s="1"/>
  <c r="M9593" i="1"/>
  <c r="N9593" i="1" s="1"/>
  <c r="N9609" i="1"/>
  <c r="M9613" i="1"/>
  <c r="N9613" i="1" s="1"/>
  <c r="R9677" i="1"/>
  <c r="R9275" i="1"/>
  <c r="R9291" i="1"/>
  <c r="M9312" i="1"/>
  <c r="N9312" i="1" s="1"/>
  <c r="R9319" i="1"/>
  <c r="M9327" i="1"/>
  <c r="N9327" i="1" s="1"/>
  <c r="M9328" i="1"/>
  <c r="N9328" i="1" s="1"/>
  <c r="R9335" i="1"/>
  <c r="M9343" i="1"/>
  <c r="N9343" i="1" s="1"/>
  <c r="M9344" i="1"/>
  <c r="N9344" i="1" s="1"/>
  <c r="R9351" i="1"/>
  <c r="M9359" i="1"/>
  <c r="N9359" i="1" s="1"/>
  <c r="M9360" i="1"/>
  <c r="N9360" i="1" s="1"/>
  <c r="R9367" i="1"/>
  <c r="M9375" i="1"/>
  <c r="N9375" i="1" s="1"/>
  <c r="M9376" i="1"/>
  <c r="N9376" i="1" s="1"/>
  <c r="R9383" i="1"/>
  <c r="M9391" i="1"/>
  <c r="N9391" i="1" s="1"/>
  <c r="M9392" i="1"/>
  <c r="N9392" i="1" s="1"/>
  <c r="R9399" i="1"/>
  <c r="M9407" i="1"/>
  <c r="N9407" i="1" s="1"/>
  <c r="M9408" i="1"/>
  <c r="N9408" i="1" s="1"/>
  <c r="R9415" i="1"/>
  <c r="M9423" i="1"/>
  <c r="N9423" i="1" s="1"/>
  <c r="M9424" i="1"/>
  <c r="N9424" i="1" s="1"/>
  <c r="R9431" i="1"/>
  <c r="M9435" i="1"/>
  <c r="N9435" i="1" s="1"/>
  <c r="R9439" i="1"/>
  <c r="N9450" i="1"/>
  <c r="N9458" i="1"/>
  <c r="N9466" i="1"/>
  <c r="N9468" i="1"/>
  <c r="M9469" i="1"/>
  <c r="N9469" i="1" s="1"/>
  <c r="R9474" i="1"/>
  <c r="R9493" i="1"/>
  <c r="N9500" i="1"/>
  <c r="M9501" i="1"/>
  <c r="N9501" i="1" s="1"/>
  <c r="R9508" i="1"/>
  <c r="R9510" i="1"/>
  <c r="N9515" i="1"/>
  <c r="R9516" i="1"/>
  <c r="R9523" i="1"/>
  <c r="R9524" i="1"/>
  <c r="R9527" i="1"/>
  <c r="M9531" i="1"/>
  <c r="N9531" i="1" s="1"/>
  <c r="R9538" i="1"/>
  <c r="R9541" i="1"/>
  <c r="M9545" i="1"/>
  <c r="N9545" i="1" s="1"/>
  <c r="R9548" i="1"/>
  <c r="R9552" i="1"/>
  <c r="N9570" i="1"/>
  <c r="M9574" i="1"/>
  <c r="N9574" i="1" s="1"/>
  <c r="N9576" i="1"/>
  <c r="N9586" i="1"/>
  <c r="M9590" i="1"/>
  <c r="N9590" i="1" s="1"/>
  <c r="N9602" i="1"/>
  <c r="R9682" i="1"/>
  <c r="R9309" i="1"/>
  <c r="M9318" i="1"/>
  <c r="N9318" i="1" s="1"/>
  <c r="R9325" i="1"/>
  <c r="M9334" i="1"/>
  <c r="N9334" i="1" s="1"/>
  <c r="R9341" i="1"/>
  <c r="M9350" i="1"/>
  <c r="N9350" i="1" s="1"/>
  <c r="R9352" i="1"/>
  <c r="R9357" i="1"/>
  <c r="M9366" i="1"/>
  <c r="N9366" i="1" s="1"/>
  <c r="R9368" i="1"/>
  <c r="R9373" i="1"/>
  <c r="M9382" i="1"/>
  <c r="N9382" i="1" s="1"/>
  <c r="R9389" i="1"/>
  <c r="M9398" i="1"/>
  <c r="N9398" i="1" s="1"/>
  <c r="R9400" i="1"/>
  <c r="R9405" i="1"/>
  <c r="M9413" i="1"/>
  <c r="N9413" i="1" s="1"/>
  <c r="M9414" i="1"/>
  <c r="N9414" i="1" s="1"/>
  <c r="R9416" i="1"/>
  <c r="R9421" i="1"/>
  <c r="M9429" i="1"/>
  <c r="N9429" i="1" s="1"/>
  <c r="M9430" i="1"/>
  <c r="N9430" i="1" s="1"/>
  <c r="M9443" i="1"/>
  <c r="N9443" i="1" s="1"/>
  <c r="R9447" i="1"/>
  <c r="M9451" i="1"/>
  <c r="N9451" i="1" s="1"/>
  <c r="R9455" i="1"/>
  <c r="M9459" i="1"/>
  <c r="N9459" i="1" s="1"/>
  <c r="R9463" i="1"/>
  <c r="N9467" i="1"/>
  <c r="R9476" i="1"/>
  <c r="M9480" i="1"/>
  <c r="N9480" i="1" s="1"/>
  <c r="R9483" i="1"/>
  <c r="M9490" i="1"/>
  <c r="N9490" i="1" s="1"/>
  <c r="R9495" i="1"/>
  <c r="N9498" i="1"/>
  <c r="N9499" i="1"/>
  <c r="M9503" i="1"/>
  <c r="N9503" i="1" s="1"/>
  <c r="N9504" i="1"/>
  <c r="R9522" i="1"/>
  <c r="R9525" i="1"/>
  <c r="M9529" i="1"/>
  <c r="N9529" i="1" s="1"/>
  <c r="R9536" i="1"/>
  <c r="M9558" i="1"/>
  <c r="N9558" i="1" s="1"/>
  <c r="N9560" i="1"/>
  <c r="N9592" i="1"/>
  <c r="N9605" i="1"/>
  <c r="R9650" i="1"/>
  <c r="R9662" i="1"/>
  <c r="R9686" i="1"/>
  <c r="R9705" i="1"/>
  <c r="R9347" i="1"/>
  <c r="M9356" i="1"/>
  <c r="N9356" i="1" s="1"/>
  <c r="R9363" i="1"/>
  <c r="M9372" i="1"/>
  <c r="N9372" i="1" s="1"/>
  <c r="R9379" i="1"/>
  <c r="M9388" i="1"/>
  <c r="N9388" i="1" s="1"/>
  <c r="R9395" i="1"/>
  <c r="M9404" i="1"/>
  <c r="N9404" i="1" s="1"/>
  <c r="R9411" i="1"/>
  <c r="M9420" i="1"/>
  <c r="N9420" i="1" s="1"/>
  <c r="R9427" i="1"/>
  <c r="M9471" i="1"/>
  <c r="N9471" i="1" s="1"/>
  <c r="N9474" i="1"/>
  <c r="N9494" i="1"/>
  <c r="R9511" i="1"/>
  <c r="R9520" i="1"/>
  <c r="N9538" i="1"/>
  <c r="M9542" i="1"/>
  <c r="N9542" i="1" s="1"/>
  <c r="M9626" i="1"/>
  <c r="N9626" i="1" s="1"/>
  <c r="M9641" i="1"/>
  <c r="N9641" i="1" s="1"/>
  <c r="R9648" i="1"/>
  <c r="R9649" i="1"/>
  <c r="R9681" i="1"/>
  <c r="R9337" i="1"/>
  <c r="M9346" i="1"/>
  <c r="N9346" i="1" s="1"/>
  <c r="R9353" i="1"/>
  <c r="M9362" i="1"/>
  <c r="N9362" i="1" s="1"/>
  <c r="R9369" i="1"/>
  <c r="M9378" i="1"/>
  <c r="N9378" i="1" s="1"/>
  <c r="R9385" i="1"/>
  <c r="M9394" i="1"/>
  <c r="N9394" i="1" s="1"/>
  <c r="R9401" i="1"/>
  <c r="M9410" i="1"/>
  <c r="N9410" i="1" s="1"/>
  <c r="R9417" i="1"/>
  <c r="M9426" i="1"/>
  <c r="N9426" i="1" s="1"/>
  <c r="R9434" i="1"/>
  <c r="R9449" i="1"/>
  <c r="R9457" i="1"/>
  <c r="R9465" i="1"/>
  <c r="R9477" i="1"/>
  <c r="N9481" i="1"/>
  <c r="M9506" i="1"/>
  <c r="N9506" i="1" s="1"/>
  <c r="R9514" i="1"/>
  <c r="N9522" i="1"/>
  <c r="M9526" i="1"/>
  <c r="N9526" i="1" s="1"/>
  <c r="N9528" i="1"/>
  <c r="N9552" i="1"/>
  <c r="M9554" i="1"/>
  <c r="N9554" i="1" s="1"/>
  <c r="N9557" i="1"/>
  <c r="R9562" i="1"/>
  <c r="R9577" i="1"/>
  <c r="R9579" i="1"/>
  <c r="R9594" i="1"/>
  <c r="R9606" i="1"/>
  <c r="R9607" i="1"/>
  <c r="R9609" i="1"/>
  <c r="R9614" i="1"/>
  <c r="R9615" i="1"/>
  <c r="M9640" i="1"/>
  <c r="N9640" i="1" s="1"/>
  <c r="R9646" i="1"/>
  <c r="R9647" i="1"/>
  <c r="R9661" i="1"/>
  <c r="R9685" i="1"/>
  <c r="R9692" i="1"/>
  <c r="R9704" i="1"/>
  <c r="N9432" i="1"/>
  <c r="N9434" i="1"/>
  <c r="N9436" i="1"/>
  <c r="N9438" i="1"/>
  <c r="N9440" i="1"/>
  <c r="N9442" i="1"/>
  <c r="N9444" i="1"/>
  <c r="N9446" i="1"/>
  <c r="N9448" i="1"/>
  <c r="N9517" i="1"/>
  <c r="N9533" i="1"/>
  <c r="N9549" i="1"/>
  <c r="N9565" i="1"/>
  <c r="N9581" i="1"/>
  <c r="N9597" i="1"/>
  <c r="N9607" i="1"/>
  <c r="N9611" i="1"/>
  <c r="R9613" i="1"/>
  <c r="R9619" i="1"/>
  <c r="N9629" i="1"/>
  <c r="R9631" i="1"/>
  <c r="R9632" i="1"/>
  <c r="R9633" i="1"/>
  <c r="R9634" i="1"/>
  <c r="N9656" i="1"/>
  <c r="M9657" i="1"/>
  <c r="N9657" i="1" s="1"/>
  <c r="R9663" i="1"/>
  <c r="R9664" i="1"/>
  <c r="R9665" i="1"/>
  <c r="R9666" i="1"/>
  <c r="N9688" i="1"/>
  <c r="N9690" i="1"/>
  <c r="R9696" i="1"/>
  <c r="R9698" i="1"/>
  <c r="R9703" i="1"/>
  <c r="R9712" i="1"/>
  <c r="R9715" i="1"/>
  <c r="R9731" i="1"/>
  <c r="R9745" i="1"/>
  <c r="R9752" i="1"/>
  <c r="R9620" i="1"/>
  <c r="R9625" i="1"/>
  <c r="R9635" i="1"/>
  <c r="R9636" i="1"/>
  <c r="R9638" i="1"/>
  <c r="M9661" i="1"/>
  <c r="N9661" i="1" s="1"/>
  <c r="R9667" i="1"/>
  <c r="R9668" i="1"/>
  <c r="R9670" i="1"/>
  <c r="M9692" i="1"/>
  <c r="N9692" i="1" s="1"/>
  <c r="R9700" i="1"/>
  <c r="R9710" i="1"/>
  <c r="R9725" i="1"/>
  <c r="R9728" i="1"/>
  <c r="N9619" i="1"/>
  <c r="M9624" i="1"/>
  <c r="N9624" i="1" s="1"/>
  <c r="N9632" i="1"/>
  <c r="M9633" i="1"/>
  <c r="N9633" i="1" s="1"/>
  <c r="R9639" i="1"/>
  <c r="R9640" i="1"/>
  <c r="R9641" i="1"/>
  <c r="M9665" i="1"/>
  <c r="N9665" i="1" s="1"/>
  <c r="R9671" i="1"/>
  <c r="R9672" i="1"/>
  <c r="R9673" i="1"/>
  <c r="M9696" i="1"/>
  <c r="N9696" i="1" s="1"/>
  <c r="M9703" i="1"/>
  <c r="N9703" i="1" s="1"/>
  <c r="M9711" i="1"/>
  <c r="N9711" i="1" s="1"/>
  <c r="M9715" i="1"/>
  <c r="N9715" i="1" s="1"/>
  <c r="R9724" i="1"/>
  <c r="R9730" i="1"/>
  <c r="M9618" i="1"/>
  <c r="N9618" i="1" s="1"/>
  <c r="R9621" i="1"/>
  <c r="M9637" i="1"/>
  <c r="N9637" i="1" s="1"/>
  <c r="R9643" i="1"/>
  <c r="R9644" i="1"/>
  <c r="M9660" i="1"/>
  <c r="N9660" i="1" s="1"/>
  <c r="M9669" i="1"/>
  <c r="N9669" i="1" s="1"/>
  <c r="R9675" i="1"/>
  <c r="R9676" i="1"/>
  <c r="M9695" i="1"/>
  <c r="N9695" i="1" s="1"/>
  <c r="M9707" i="1"/>
  <c r="N9707" i="1" s="1"/>
  <c r="M9716" i="1"/>
  <c r="N9716" i="1" s="1"/>
  <c r="R9720" i="1"/>
  <c r="R9748" i="1"/>
  <c r="R9760" i="1"/>
  <c r="M9664" i="1"/>
  <c r="N9664" i="1" s="1"/>
  <c r="M9673" i="1"/>
  <c r="N9673" i="1" s="1"/>
  <c r="R9679" i="1"/>
  <c r="R9680" i="1"/>
  <c r="M9694" i="1"/>
  <c r="N9694" i="1" s="1"/>
  <c r="N9698" i="1"/>
  <c r="N9702" i="1"/>
  <c r="M9723" i="1"/>
  <c r="N9723" i="1" s="1"/>
  <c r="M9724" i="1"/>
  <c r="N9724" i="1" s="1"/>
  <c r="N9519" i="1"/>
  <c r="M9532" i="1"/>
  <c r="N9532" i="1" s="1"/>
  <c r="N9535" i="1"/>
  <c r="M9548" i="1"/>
  <c r="N9548" i="1" s="1"/>
  <c r="N9551" i="1"/>
  <c r="M9564" i="1"/>
  <c r="N9564" i="1" s="1"/>
  <c r="N9567" i="1"/>
  <c r="M9580" i="1"/>
  <c r="N9580" i="1" s="1"/>
  <c r="N9583" i="1"/>
  <c r="M9596" i="1"/>
  <c r="N9596" i="1" s="1"/>
  <c r="N9599" i="1"/>
  <c r="M9636" i="1"/>
  <c r="N9636" i="1" s="1"/>
  <c r="N9644" i="1"/>
  <c r="M9645" i="1"/>
  <c r="N9645" i="1" s="1"/>
  <c r="R9651" i="1"/>
  <c r="R9652" i="1"/>
  <c r="M9668" i="1"/>
  <c r="N9668" i="1" s="1"/>
  <c r="N9676" i="1"/>
  <c r="M9677" i="1"/>
  <c r="N9677" i="1" s="1"/>
  <c r="R9683" i="1"/>
  <c r="R9684" i="1"/>
  <c r="R9697" i="1"/>
  <c r="M9708" i="1"/>
  <c r="N9708" i="1" s="1"/>
  <c r="M9735" i="1"/>
  <c r="N9735" i="1" s="1"/>
  <c r="R9747" i="1"/>
  <c r="R9518" i="1"/>
  <c r="R9521" i="1"/>
  <c r="R9534" i="1"/>
  <c r="R9537" i="1"/>
  <c r="R9550" i="1"/>
  <c r="R9553" i="1"/>
  <c r="R9566" i="1"/>
  <c r="R9569" i="1"/>
  <c r="R9582" i="1"/>
  <c r="R9585" i="1"/>
  <c r="R9598" i="1"/>
  <c r="R9601" i="1"/>
  <c r="R9608" i="1"/>
  <c r="R9612" i="1"/>
  <c r="R9617" i="1"/>
  <c r="R9629" i="1"/>
  <c r="N9648" i="1"/>
  <c r="M9649" i="1"/>
  <c r="N9649" i="1" s="1"/>
  <c r="R9655" i="1"/>
  <c r="R9656" i="1"/>
  <c r="R9657" i="1"/>
  <c r="R9658" i="1"/>
  <c r="M9672" i="1"/>
  <c r="N9672" i="1" s="1"/>
  <c r="N9680" i="1"/>
  <c r="M9681" i="1"/>
  <c r="N9681" i="1" s="1"/>
  <c r="R9687" i="1"/>
  <c r="R9688" i="1"/>
  <c r="R9689" i="1"/>
  <c r="R9690" i="1"/>
  <c r="R9691" i="1"/>
  <c r="M9714" i="1"/>
  <c r="N9714" i="1" s="1"/>
  <c r="R9732" i="1"/>
  <c r="M9740" i="1"/>
  <c r="N9740" i="1" s="1"/>
  <c r="N9475" i="1"/>
  <c r="N9491" i="1"/>
  <c r="N9507" i="1"/>
  <c r="N9523" i="1"/>
  <c r="N9539" i="1"/>
  <c r="N9555" i="1"/>
  <c r="N9571" i="1"/>
  <c r="N9587" i="1"/>
  <c r="N9603" i="1"/>
  <c r="M9616" i="1"/>
  <c r="N9616" i="1" s="1"/>
  <c r="R9618" i="1"/>
  <c r="M9621" i="1"/>
  <c r="N9621" i="1" s="1"/>
  <c r="R9623" i="1"/>
  <c r="M9627" i="1"/>
  <c r="N9627" i="1" s="1"/>
  <c r="N9652" i="1"/>
  <c r="M9653" i="1"/>
  <c r="N9653" i="1" s="1"/>
  <c r="R9659" i="1"/>
  <c r="R9660" i="1"/>
  <c r="N9684" i="1"/>
  <c r="M9685" i="1"/>
  <c r="N9685" i="1" s="1"/>
  <c r="R9746" i="1"/>
  <c r="R9695" i="1"/>
  <c r="N9700" i="1"/>
  <c r="R9708" i="1"/>
  <c r="R9714" i="1"/>
  <c r="N9720" i="1"/>
  <c r="R9722" i="1"/>
  <c r="R9723" i="1"/>
  <c r="M9731" i="1"/>
  <c r="N9731" i="1" s="1"/>
  <c r="N9732" i="1"/>
  <c r="R9734" i="1"/>
  <c r="R9736" i="1"/>
  <c r="R9740" i="1"/>
  <c r="M9798" i="1"/>
  <c r="N9798" i="1" s="1"/>
  <c r="R9738" i="1"/>
  <c r="R9739" i="1"/>
  <c r="R9744" i="1"/>
  <c r="M9781" i="1"/>
  <c r="N9781" i="1" s="1"/>
  <c r="M9789" i="1"/>
  <c r="N9789" i="1" s="1"/>
  <c r="R9766" i="1"/>
  <c r="R9774" i="1"/>
  <c r="M9739" i="1"/>
  <c r="N9739" i="1" s="1"/>
  <c r="M9743" i="1"/>
  <c r="N9743" i="1" s="1"/>
  <c r="R9750" i="1"/>
  <c r="R9756" i="1"/>
  <c r="R9794" i="1"/>
  <c r="R9838" i="1"/>
  <c r="M9747" i="1"/>
  <c r="N9747" i="1" s="1"/>
  <c r="R9754" i="1"/>
  <c r="R9755" i="1"/>
  <c r="R9758" i="1"/>
  <c r="R9759" i="1"/>
  <c r="R9763" i="1"/>
  <c r="R9765" i="1"/>
  <c r="M9766" i="1"/>
  <c r="N9766" i="1" s="1"/>
  <c r="R9784" i="1"/>
  <c r="M9796" i="1"/>
  <c r="N9796" i="1" s="1"/>
  <c r="M9800" i="1"/>
  <c r="N9800" i="1" s="1"/>
  <c r="R9823" i="1"/>
  <c r="N9614" i="1"/>
  <c r="N9622" i="1"/>
  <c r="N9630" i="1"/>
  <c r="N9634" i="1"/>
  <c r="N9638" i="1"/>
  <c r="N9642" i="1"/>
  <c r="N9646" i="1"/>
  <c r="N9650" i="1"/>
  <c r="N9654" i="1"/>
  <c r="N9658" i="1"/>
  <c r="N9662" i="1"/>
  <c r="N9666" i="1"/>
  <c r="N9670" i="1"/>
  <c r="N9674" i="1"/>
  <c r="N9678" i="1"/>
  <c r="N9682" i="1"/>
  <c r="N9686" i="1"/>
  <c r="M9691" i="1"/>
  <c r="N9691" i="1" s="1"/>
  <c r="R9699" i="1"/>
  <c r="R9719" i="1"/>
  <c r="M9727" i="1"/>
  <c r="N9727" i="1" s="1"/>
  <c r="N9738" i="1"/>
  <c r="M9751" i="1"/>
  <c r="N9751" i="1" s="1"/>
  <c r="R9762" i="1"/>
  <c r="R9773" i="1"/>
  <c r="R9775" i="1"/>
  <c r="R9792" i="1"/>
  <c r="N9746" i="1"/>
  <c r="M9748" i="1"/>
  <c r="N9748" i="1" s="1"/>
  <c r="M9755" i="1"/>
  <c r="N9755" i="1" s="1"/>
  <c r="M9759" i="1"/>
  <c r="N9759" i="1" s="1"/>
  <c r="M9761" i="1"/>
  <c r="N9761" i="1" s="1"/>
  <c r="R9779" i="1"/>
  <c r="R9782" i="1"/>
  <c r="N9612" i="1"/>
  <c r="N9620" i="1"/>
  <c r="N9628" i="1"/>
  <c r="N9631" i="1"/>
  <c r="N9635" i="1"/>
  <c r="N9639" i="1"/>
  <c r="N9643" i="1"/>
  <c r="N9647" i="1"/>
  <c r="N9651" i="1"/>
  <c r="N9655" i="1"/>
  <c r="N9659" i="1"/>
  <c r="N9663" i="1"/>
  <c r="N9667" i="1"/>
  <c r="N9671" i="1"/>
  <c r="N9675" i="1"/>
  <c r="N9679" i="1"/>
  <c r="N9683" i="1"/>
  <c r="N9687" i="1"/>
  <c r="R9694" i="1"/>
  <c r="M9699" i="1"/>
  <c r="N9699" i="1" s="1"/>
  <c r="M9704" i="1"/>
  <c r="N9704" i="1" s="1"/>
  <c r="R9707" i="1"/>
  <c r="N9712" i="1"/>
  <c r="M9719" i="1"/>
  <c r="N9719" i="1" s="1"/>
  <c r="N9728" i="1"/>
  <c r="R9737" i="1"/>
  <c r="M9756" i="1"/>
  <c r="N9756" i="1" s="1"/>
  <c r="R9768" i="1"/>
  <c r="M9770" i="1"/>
  <c r="N9770" i="1" s="1"/>
  <c r="R9791" i="1"/>
  <c r="R9777" i="1"/>
  <c r="R9781" i="1"/>
  <c r="N9782" i="1"/>
  <c r="M9785" i="1"/>
  <c r="N9785" i="1" s="1"/>
  <c r="R9788" i="1"/>
  <c r="M9807" i="1"/>
  <c r="N9807" i="1" s="1"/>
  <c r="N9816" i="1"/>
  <c r="R9830" i="1"/>
  <c r="M9837" i="1"/>
  <c r="N9837" i="1" s="1"/>
  <c r="R9842" i="1"/>
  <c r="R9843" i="1"/>
  <c r="R9871" i="1"/>
  <c r="R9930" i="1"/>
  <c r="R9986" i="1"/>
  <c r="M9765" i="1"/>
  <c r="N9765" i="1" s="1"/>
  <c r="N9769" i="1"/>
  <c r="R9770" i="1"/>
  <c r="R9789" i="1"/>
  <c r="R9798" i="1"/>
  <c r="R9800" i="1"/>
  <c r="R9801" i="1"/>
  <c r="R9802" i="1"/>
  <c r="R9803" i="1"/>
  <c r="R9810" i="1"/>
  <c r="R9811" i="1"/>
  <c r="R9826" i="1"/>
  <c r="R9829" i="1"/>
  <c r="M9831" i="1"/>
  <c r="N9831" i="1" s="1"/>
  <c r="M9833" i="1"/>
  <c r="N9833" i="1" s="1"/>
  <c r="R9899" i="1"/>
  <c r="N9689" i="1"/>
  <c r="N9697" i="1"/>
  <c r="N9705" i="1"/>
  <c r="N9713" i="1"/>
  <c r="N9721" i="1"/>
  <c r="N9729" i="1"/>
  <c r="N9737" i="1"/>
  <c r="N9745" i="1"/>
  <c r="N9753" i="1"/>
  <c r="N9762" i="1"/>
  <c r="M9773" i="1"/>
  <c r="N9773" i="1" s="1"/>
  <c r="R9790" i="1"/>
  <c r="R9848" i="1"/>
  <c r="M9866" i="1"/>
  <c r="N9866" i="1" s="1"/>
  <c r="R9875" i="1"/>
  <c r="M9883" i="1"/>
  <c r="N9883" i="1" s="1"/>
  <c r="M9802" i="1"/>
  <c r="N9802" i="1" s="1"/>
  <c r="R9822" i="1"/>
  <c r="M9826" i="1"/>
  <c r="N9826" i="1" s="1"/>
  <c r="M9829" i="1"/>
  <c r="N9829" i="1" s="1"/>
  <c r="R9840" i="1"/>
  <c r="R9854" i="1"/>
  <c r="R9902" i="1"/>
  <c r="M9777" i="1"/>
  <c r="N9777" i="1" s="1"/>
  <c r="N9778" i="1"/>
  <c r="M9788" i="1"/>
  <c r="N9788" i="1" s="1"/>
  <c r="N9790" i="1"/>
  <c r="R9793" i="1"/>
  <c r="R9804" i="1"/>
  <c r="R9807" i="1"/>
  <c r="M9809" i="1"/>
  <c r="N9809" i="1" s="1"/>
  <c r="R9813" i="1"/>
  <c r="M9841" i="1"/>
  <c r="N9841" i="1" s="1"/>
  <c r="R9846" i="1"/>
  <c r="R9869" i="1"/>
  <c r="M9875" i="1"/>
  <c r="N9875" i="1" s="1"/>
  <c r="R9764" i="1"/>
  <c r="R9806" i="1"/>
  <c r="M9810" i="1"/>
  <c r="N9810" i="1" s="1"/>
  <c r="R9817" i="1"/>
  <c r="R9818" i="1"/>
  <c r="R9835" i="1"/>
  <c r="R9839" i="1"/>
  <c r="R9850" i="1"/>
  <c r="M9870" i="1"/>
  <c r="N9870" i="1" s="1"/>
  <c r="R9901" i="1"/>
  <c r="N9693" i="1"/>
  <c r="N9701" i="1"/>
  <c r="N9709" i="1"/>
  <c r="N9717" i="1"/>
  <c r="N9725" i="1"/>
  <c r="N9733" i="1"/>
  <c r="N9741" i="1"/>
  <c r="N9749" i="1"/>
  <c r="N9757" i="1"/>
  <c r="R9761" i="1"/>
  <c r="R9772" i="1"/>
  <c r="M9774" i="1"/>
  <c r="N9774" i="1" s="1"/>
  <c r="N9775" i="1"/>
  <c r="R9776" i="1"/>
  <c r="M9783" i="1"/>
  <c r="N9783" i="1" s="1"/>
  <c r="R9786" i="1"/>
  <c r="R9787" i="1"/>
  <c r="N9792" i="1"/>
  <c r="N9793" i="1"/>
  <c r="M9805" i="1"/>
  <c r="N9805" i="1" s="1"/>
  <c r="M9813" i="1"/>
  <c r="N9813" i="1" s="1"/>
  <c r="R9815" i="1"/>
  <c r="R9816" i="1"/>
  <c r="R9834" i="1"/>
  <c r="R9837" i="1"/>
  <c r="M9846" i="1"/>
  <c r="N9846" i="1" s="1"/>
  <c r="R9858" i="1"/>
  <c r="R9867" i="1"/>
  <c r="R9718" i="1"/>
  <c r="M9767" i="1"/>
  <c r="N9767" i="1" s="1"/>
  <c r="R9769" i="1"/>
  <c r="R9780" i="1"/>
  <c r="M9791" i="1"/>
  <c r="N9791" i="1" s="1"/>
  <c r="N9794" i="1"/>
  <c r="R9808" i="1"/>
  <c r="N9814" i="1"/>
  <c r="N9817" i="1"/>
  <c r="M9818" i="1"/>
  <c r="N9818" i="1" s="1"/>
  <c r="N9822" i="1"/>
  <c r="R9827" i="1"/>
  <c r="R9832" i="1"/>
  <c r="N9838" i="1"/>
  <c r="M9850" i="1"/>
  <c r="N9850" i="1" s="1"/>
  <c r="M9862" i="1"/>
  <c r="N9862" i="1" s="1"/>
  <c r="M9881" i="1"/>
  <c r="N9881" i="1" s="1"/>
  <c r="R9884" i="1"/>
  <c r="M9886" i="1"/>
  <c r="N9886" i="1" s="1"/>
  <c r="R9890" i="1"/>
  <c r="R9910" i="1"/>
  <c r="R9785" i="1"/>
  <c r="R9796" i="1"/>
  <c r="N9799" i="1"/>
  <c r="M9821" i="1"/>
  <c r="N9821" i="1" s="1"/>
  <c r="N9825" i="1"/>
  <c r="R9841" i="1"/>
  <c r="R9845" i="1"/>
  <c r="R9852" i="1"/>
  <c r="N9855" i="1"/>
  <c r="R9861" i="1"/>
  <c r="R9865" i="1"/>
  <c r="R9873" i="1"/>
  <c r="R9889" i="1"/>
  <c r="R9895" i="1"/>
  <c r="R9936" i="1"/>
  <c r="R9942" i="1"/>
  <c r="M9953" i="1"/>
  <c r="N9953" i="1" s="1"/>
  <c r="R9954" i="1"/>
  <c r="M9972" i="1"/>
  <c r="N9972" i="1" s="1"/>
  <c r="R9990" i="1"/>
  <c r="R9996" i="1"/>
  <c r="M9998" i="1"/>
  <c r="N9998" i="1" s="1"/>
  <c r="R10038" i="1"/>
  <c r="R9849" i="1"/>
  <c r="R9853" i="1"/>
  <c r="R9878" i="1"/>
  <c r="R9894" i="1"/>
  <c r="M9898" i="1"/>
  <c r="N9898" i="1" s="1"/>
  <c r="M9909" i="1"/>
  <c r="N9909" i="1" s="1"/>
  <c r="R9916" i="1"/>
  <c r="M9918" i="1"/>
  <c r="N9918" i="1" s="1"/>
  <c r="R9934" i="1"/>
  <c r="M9944" i="1"/>
  <c r="N9944" i="1" s="1"/>
  <c r="R9964" i="1"/>
  <c r="R9970" i="1"/>
  <c r="M9985" i="1"/>
  <c r="N9985" i="1" s="1"/>
  <c r="R10021" i="1"/>
  <c r="R9857" i="1"/>
  <c r="R9874" i="1"/>
  <c r="R9879" i="1"/>
  <c r="R9906" i="1"/>
  <c r="M9908" i="1"/>
  <c r="N9908" i="1" s="1"/>
  <c r="M9966" i="1"/>
  <c r="N9966" i="1" s="1"/>
  <c r="M9976" i="1"/>
  <c r="N9976" i="1" s="1"/>
  <c r="R9980" i="1"/>
  <c r="M10005" i="1"/>
  <c r="N10005" i="1" s="1"/>
  <c r="R9809" i="1"/>
  <c r="N9815" i="1"/>
  <c r="N9834" i="1"/>
  <c r="M9844" i="1"/>
  <c r="N9844" i="1" s="1"/>
  <c r="M9845" i="1"/>
  <c r="N9845" i="1" s="1"/>
  <c r="M9848" i="1"/>
  <c r="N9848" i="1" s="1"/>
  <c r="N9849" i="1"/>
  <c r="N9861" i="1"/>
  <c r="R9862" i="1"/>
  <c r="M9864" i="1"/>
  <c r="N9864" i="1" s="1"/>
  <c r="M9865" i="1"/>
  <c r="N9865" i="1" s="1"/>
  <c r="R9866" i="1"/>
  <c r="N9868" i="1"/>
  <c r="R9870" i="1"/>
  <c r="M9877" i="1"/>
  <c r="N9877" i="1" s="1"/>
  <c r="R9922" i="1"/>
  <c r="M9925" i="1"/>
  <c r="N9925" i="1" s="1"/>
  <c r="R9950" i="1"/>
  <c r="R9989" i="1"/>
  <c r="N9786" i="1"/>
  <c r="M9797" i="1"/>
  <c r="N9797" i="1" s="1"/>
  <c r="N9801" i="1"/>
  <c r="R9820" i="1"/>
  <c r="N9823" i="1"/>
  <c r="N9842" i="1"/>
  <c r="M9853" i="1"/>
  <c r="N9853" i="1" s="1"/>
  <c r="M9873" i="1"/>
  <c r="N9873" i="1" s="1"/>
  <c r="M9879" i="1"/>
  <c r="N9879" i="1" s="1"/>
  <c r="M9892" i="1"/>
  <c r="N9892" i="1" s="1"/>
  <c r="M9893" i="1"/>
  <c r="N9893" i="1" s="1"/>
  <c r="M9896" i="1"/>
  <c r="N9896" i="1" s="1"/>
  <c r="M9924" i="1"/>
  <c r="N9924" i="1" s="1"/>
  <c r="M9941" i="1"/>
  <c r="N9941" i="1" s="1"/>
  <c r="R9962" i="1"/>
  <c r="M9963" i="1"/>
  <c r="N9963" i="1" s="1"/>
  <c r="R9968" i="1"/>
  <c r="R9987" i="1"/>
  <c r="M9995" i="1"/>
  <c r="N9995" i="1" s="1"/>
  <c r="M10004" i="1"/>
  <c r="N10004" i="1" s="1"/>
  <c r="R10018" i="1"/>
  <c r="M9956" i="1"/>
  <c r="N9956" i="1" s="1"/>
  <c r="R9967" i="1"/>
  <c r="M9969" i="1"/>
  <c r="N9969" i="1" s="1"/>
  <c r="M9973" i="1"/>
  <c r="N9973" i="1" s="1"/>
  <c r="R9994" i="1"/>
  <c r="M10001" i="1"/>
  <c r="N10001" i="1" s="1"/>
  <c r="R9825" i="1"/>
  <c r="R9836" i="1"/>
  <c r="N9839" i="1"/>
  <c r="M9857" i="1"/>
  <c r="N9857" i="1" s="1"/>
  <c r="N9858" i="1"/>
  <c r="N9871" i="1"/>
  <c r="M9874" i="1"/>
  <c r="N9874" i="1" s="1"/>
  <c r="R9877" i="1"/>
  <c r="M9880" i="1"/>
  <c r="N9880" i="1" s="1"/>
  <c r="M9885" i="1"/>
  <c r="N9885" i="1" s="1"/>
  <c r="R9897" i="1"/>
  <c r="N9905" i="1"/>
  <c r="R9908" i="1"/>
  <c r="R9927" i="1"/>
  <c r="R9960" i="1"/>
  <c r="R10028" i="1"/>
  <c r="R9833" i="1"/>
  <c r="R9844" i="1"/>
  <c r="N9847" i="1"/>
  <c r="N9859" i="1"/>
  <c r="N9863" i="1"/>
  <c r="N9867" i="1"/>
  <c r="R9868" i="1"/>
  <c r="R9872" i="1"/>
  <c r="R9898" i="1"/>
  <c r="M9899" i="1"/>
  <c r="N9899" i="1" s="1"/>
  <c r="M9904" i="1"/>
  <c r="N9904" i="1" s="1"/>
  <c r="N9921" i="1"/>
  <c r="R9926" i="1"/>
  <c r="R9928" i="1"/>
  <c r="R9958" i="1"/>
  <c r="R9977" i="1"/>
  <c r="M9988" i="1"/>
  <c r="N9988" i="1" s="1"/>
  <c r="R10042" i="1"/>
  <c r="N9763" i="1"/>
  <c r="N9771" i="1"/>
  <c r="N9779" i="1"/>
  <c r="N9787" i="1"/>
  <c r="N9795" i="1"/>
  <c r="N9803" i="1"/>
  <c r="N9811" i="1"/>
  <c r="N9819" i="1"/>
  <c r="N9827" i="1"/>
  <c r="N9835" i="1"/>
  <c r="N9843" i="1"/>
  <c r="N9851" i="1"/>
  <c r="R9860" i="1"/>
  <c r="N9869" i="1"/>
  <c r="R9876" i="1"/>
  <c r="N9889" i="1"/>
  <c r="R9891" i="1"/>
  <c r="N9900" i="1"/>
  <c r="M9902" i="1"/>
  <c r="N9902" i="1" s="1"/>
  <c r="R9907" i="1"/>
  <c r="N9912" i="1"/>
  <c r="R9923" i="1"/>
  <c r="N9928" i="1"/>
  <c r="N9931" i="1"/>
  <c r="N9940" i="1"/>
  <c r="M9957" i="1"/>
  <c r="N9957" i="1" s="1"/>
  <c r="R9998" i="1"/>
  <c r="R10022" i="1"/>
  <c r="R10026" i="1"/>
  <c r="R10049" i="1"/>
  <c r="R10076" i="1"/>
  <c r="M10054" i="1"/>
  <c r="N10054" i="1" s="1"/>
  <c r="R10065" i="1"/>
  <c r="M10066" i="1"/>
  <c r="N10066" i="1" s="1"/>
  <c r="R10091" i="1"/>
  <c r="R9939" i="1"/>
  <c r="R9946" i="1"/>
  <c r="M9947" i="1"/>
  <c r="N9947" i="1" s="1"/>
  <c r="M9950" i="1"/>
  <c r="N9950" i="1" s="1"/>
  <c r="R9966" i="1"/>
  <c r="R10010" i="1"/>
  <c r="M10024" i="1"/>
  <c r="N10024" i="1" s="1"/>
  <c r="M10033" i="1"/>
  <c r="N10033" i="1" s="1"/>
  <c r="N10039" i="1"/>
  <c r="R10075" i="1"/>
  <c r="M9989" i="1"/>
  <c r="N9989" i="1" s="1"/>
  <c r="M9992" i="1"/>
  <c r="N9992" i="1" s="1"/>
  <c r="R10015" i="1"/>
  <c r="M10021" i="1"/>
  <c r="N10021" i="1" s="1"/>
  <c r="R10052" i="1"/>
  <c r="R10068" i="1"/>
  <c r="R10089" i="1"/>
  <c r="R10100" i="1"/>
  <c r="R10006" i="1"/>
  <c r="R10036" i="1"/>
  <c r="R10084" i="1"/>
  <c r="N9935" i="1"/>
  <c r="N9937" i="1"/>
  <c r="R9955" i="1"/>
  <c r="R10014" i="1"/>
  <c r="N10017" i="1"/>
  <c r="R10034" i="1"/>
  <c r="R10051" i="1"/>
  <c r="M10060" i="1"/>
  <c r="N10060" i="1" s="1"/>
  <c r="R10067" i="1"/>
  <c r="R10120" i="1"/>
  <c r="R9882" i="1"/>
  <c r="N9913" i="1"/>
  <c r="R9918" i="1"/>
  <c r="N9929" i="1"/>
  <c r="M9932" i="1"/>
  <c r="N9932" i="1" s="1"/>
  <c r="M9934" i="1"/>
  <c r="N9934" i="1" s="1"/>
  <c r="M9960" i="1"/>
  <c r="N9960" i="1" s="1"/>
  <c r="R9974" i="1"/>
  <c r="R9978" i="1"/>
  <c r="M9979" i="1"/>
  <c r="N9979" i="1" s="1"/>
  <c r="M9982" i="1"/>
  <c r="N9982" i="1" s="1"/>
  <c r="M10008" i="1"/>
  <c r="N10008" i="1" s="1"/>
  <c r="N10020" i="1"/>
  <c r="M10036" i="1"/>
  <c r="N10036" i="1" s="1"/>
  <c r="R10073" i="1"/>
  <c r="R10078" i="1"/>
  <c r="R10083" i="1"/>
  <c r="R9937" i="1"/>
  <c r="R9940" i="1"/>
  <c r="R9953" i="1"/>
  <c r="R9956" i="1"/>
  <c r="R9969" i="1"/>
  <c r="R9972" i="1"/>
  <c r="R9985" i="1"/>
  <c r="R9988" i="1"/>
  <c r="R10001" i="1"/>
  <c r="R10004" i="1"/>
  <c r="N10012" i="1"/>
  <c r="R10017" i="1"/>
  <c r="R10020" i="1"/>
  <c r="M10025" i="1"/>
  <c r="N10025" i="1" s="1"/>
  <c r="N10028" i="1"/>
  <c r="R10033" i="1"/>
  <c r="M10041" i="1"/>
  <c r="N10041" i="1" s="1"/>
  <c r="N10046" i="1"/>
  <c r="R10054" i="1"/>
  <c r="R10060" i="1"/>
  <c r="R10066" i="1"/>
  <c r="N10078" i="1"/>
  <c r="R10086" i="1"/>
  <c r="R10092" i="1"/>
  <c r="R10098" i="1"/>
  <c r="R10099" i="1"/>
  <c r="R10117" i="1"/>
  <c r="N10133" i="1"/>
  <c r="R10157" i="1"/>
  <c r="R10170" i="1"/>
  <c r="R10173" i="1"/>
  <c r="M10180" i="1"/>
  <c r="N10180" i="1" s="1"/>
  <c r="R10048" i="1"/>
  <c r="M10059" i="1"/>
  <c r="N10059" i="1" s="1"/>
  <c r="R10080" i="1"/>
  <c r="R10081" i="1"/>
  <c r="R10087" i="1"/>
  <c r="M10091" i="1"/>
  <c r="N10091" i="1" s="1"/>
  <c r="R10093" i="1"/>
  <c r="R10156" i="1"/>
  <c r="R10074" i="1"/>
  <c r="M10117" i="1"/>
  <c r="N10117" i="1" s="1"/>
  <c r="M10148" i="1"/>
  <c r="N10148" i="1" s="1"/>
  <c r="R10198" i="1"/>
  <c r="R10222" i="1"/>
  <c r="N10042" i="1"/>
  <c r="M10053" i="1"/>
  <c r="N10053" i="1" s="1"/>
  <c r="R10056" i="1"/>
  <c r="R10057" i="1"/>
  <c r="R10063" i="1"/>
  <c r="M10067" i="1"/>
  <c r="N10067" i="1" s="1"/>
  <c r="R10069" i="1"/>
  <c r="M10072" i="1"/>
  <c r="N10072" i="1" s="1"/>
  <c r="M10085" i="1"/>
  <c r="N10085" i="1" s="1"/>
  <c r="R10088" i="1"/>
  <c r="R10095" i="1"/>
  <c r="M10103" i="1"/>
  <c r="N10103" i="1" s="1"/>
  <c r="M10107" i="1"/>
  <c r="N10107" i="1" s="1"/>
  <c r="M10108" i="1"/>
  <c r="N10108" i="1" s="1"/>
  <c r="R10111" i="1"/>
  <c r="R10113" i="1"/>
  <c r="N10116" i="1"/>
  <c r="N10132" i="1"/>
  <c r="R10041" i="1"/>
  <c r="R10044" i="1"/>
  <c r="R10050" i="1"/>
  <c r="R10070" i="1"/>
  <c r="R10082" i="1"/>
  <c r="M10086" i="1"/>
  <c r="N10086" i="1" s="1"/>
  <c r="M10092" i="1"/>
  <c r="N10092" i="1" s="1"/>
  <c r="M10098" i="1"/>
  <c r="N10098" i="1" s="1"/>
  <c r="M10099" i="1"/>
  <c r="N10099" i="1" s="1"/>
  <c r="M10104" i="1"/>
  <c r="N10104" i="1" s="1"/>
  <c r="N10109" i="1"/>
  <c r="M10161" i="1"/>
  <c r="N10161" i="1" s="1"/>
  <c r="M10177" i="1"/>
  <c r="N10177" i="1" s="1"/>
  <c r="R9971" i="1"/>
  <c r="M10011" i="1"/>
  <c r="N10011" i="1" s="1"/>
  <c r="N10014" i="1"/>
  <c r="M10027" i="1"/>
  <c r="N10027" i="1" s="1"/>
  <c r="N10030" i="1"/>
  <c r="R10045" i="1"/>
  <c r="M10048" i="1"/>
  <c r="N10048" i="1" s="1"/>
  <c r="M10061" i="1"/>
  <c r="N10061" i="1" s="1"/>
  <c r="R10064" i="1"/>
  <c r="R10071" i="1"/>
  <c r="M10075" i="1"/>
  <c r="N10075" i="1" s="1"/>
  <c r="R10077" i="1"/>
  <c r="M10080" i="1"/>
  <c r="N10080" i="1" s="1"/>
  <c r="M10093" i="1"/>
  <c r="N10093" i="1" s="1"/>
  <c r="R10096" i="1"/>
  <c r="R10097" i="1"/>
  <c r="R10102" i="1"/>
  <c r="R10114" i="1"/>
  <c r="R10118" i="1"/>
  <c r="M10120" i="1"/>
  <c r="N10120" i="1" s="1"/>
  <c r="N10127" i="1"/>
  <c r="M10129" i="1"/>
  <c r="N10129" i="1" s="1"/>
  <c r="M10145" i="1"/>
  <c r="N10145" i="1" s="1"/>
  <c r="R9949" i="1"/>
  <c r="R9952" i="1"/>
  <c r="R9965" i="1"/>
  <c r="R9981" i="1"/>
  <c r="R9984" i="1"/>
  <c r="R9997" i="1"/>
  <c r="R10000" i="1"/>
  <c r="R10013" i="1"/>
  <c r="R10016" i="1"/>
  <c r="R10029" i="1"/>
  <c r="R10032" i="1"/>
  <c r="M10037" i="1"/>
  <c r="N10037" i="1" s="1"/>
  <c r="N10040" i="1"/>
  <c r="R10046" i="1"/>
  <c r="R10058" i="1"/>
  <c r="M10062" i="1"/>
  <c r="N10062" i="1" s="1"/>
  <c r="M10068" i="1"/>
  <c r="N10068" i="1" s="1"/>
  <c r="N10070" i="1"/>
  <c r="M10074" i="1"/>
  <c r="N10074" i="1" s="1"/>
  <c r="R10090" i="1"/>
  <c r="M10094" i="1"/>
  <c r="N10094" i="1" s="1"/>
  <c r="N10101" i="1"/>
  <c r="N10113" i="1"/>
  <c r="M10119" i="1"/>
  <c r="N10119" i="1" s="1"/>
  <c r="M10136" i="1"/>
  <c r="N10136" i="1" s="1"/>
  <c r="N9890" i="1"/>
  <c r="N9906" i="1"/>
  <c r="N9922" i="1"/>
  <c r="N9938" i="1"/>
  <c r="N9954" i="1"/>
  <c r="N9970" i="1"/>
  <c r="N9986" i="1"/>
  <c r="N10045" i="1"/>
  <c r="R10047" i="1"/>
  <c r="M10051" i="1"/>
  <c r="N10051" i="1" s="1"/>
  <c r="R10053" i="1"/>
  <c r="M10056" i="1"/>
  <c r="N10056" i="1" s="1"/>
  <c r="N10064" i="1"/>
  <c r="M10069" i="1"/>
  <c r="N10069" i="1" s="1"/>
  <c r="R10072" i="1"/>
  <c r="N10077" i="1"/>
  <c r="R10079" i="1"/>
  <c r="M10083" i="1"/>
  <c r="N10083" i="1" s="1"/>
  <c r="R10085" i="1"/>
  <c r="M10088" i="1"/>
  <c r="N10088" i="1" s="1"/>
  <c r="N10096" i="1"/>
  <c r="R10103" i="1"/>
  <c r="R10108" i="1"/>
  <c r="R10109" i="1"/>
  <c r="R10116" i="1"/>
  <c r="N10124" i="1"/>
  <c r="N10126" i="1"/>
  <c r="N10135" i="1"/>
  <c r="R10174" i="1"/>
  <c r="R10176" i="1"/>
  <c r="N10193" i="1"/>
  <c r="R10206" i="1"/>
  <c r="R10218" i="1"/>
  <c r="R10230" i="1"/>
  <c r="R10232" i="1"/>
  <c r="R10238" i="1"/>
  <c r="R10152" i="1"/>
  <c r="R10154" i="1"/>
  <c r="R10155" i="1"/>
  <c r="M10157" i="1"/>
  <c r="N10157" i="1" s="1"/>
  <c r="R10167" i="1"/>
  <c r="R10168" i="1"/>
  <c r="R10171" i="1"/>
  <c r="R10172" i="1"/>
  <c r="R10188" i="1"/>
  <c r="R10210" i="1"/>
  <c r="M10173" i="1"/>
  <c r="N10173" i="1" s="1"/>
  <c r="R10186" i="1"/>
  <c r="M10189" i="1"/>
  <c r="N10189" i="1" s="1"/>
  <c r="R10195" i="1"/>
  <c r="R10204" i="1"/>
  <c r="R10227" i="1"/>
  <c r="R10236" i="1"/>
  <c r="R10123" i="1"/>
  <c r="R10163" i="1"/>
  <c r="R10164" i="1"/>
  <c r="R10183" i="1"/>
  <c r="R10184" i="1"/>
  <c r="R10202" i="1"/>
  <c r="R10226" i="1"/>
  <c r="R10234" i="1"/>
  <c r="R10126" i="1"/>
  <c r="R10136" i="1"/>
  <c r="R10142" i="1"/>
  <c r="R10144" i="1"/>
  <c r="R10147" i="1"/>
  <c r="R10148" i="1"/>
  <c r="R10149" i="1"/>
  <c r="R10192" i="1"/>
  <c r="M10196" i="1"/>
  <c r="N10196" i="1" s="1"/>
  <c r="R10214" i="1"/>
  <c r="R10220" i="1"/>
  <c r="N10047" i="1"/>
  <c r="M10049" i="1"/>
  <c r="N10049" i="1" s="1"/>
  <c r="N10055" i="1"/>
  <c r="M10057" i="1"/>
  <c r="N10057" i="1" s="1"/>
  <c r="N10063" i="1"/>
  <c r="M10065" i="1"/>
  <c r="N10065" i="1" s="1"/>
  <c r="N10071" i="1"/>
  <c r="M10073" i="1"/>
  <c r="N10073" i="1" s="1"/>
  <c r="N10079" i="1"/>
  <c r="M10081" i="1"/>
  <c r="N10081" i="1" s="1"/>
  <c r="N10087" i="1"/>
  <c r="M10089" i="1"/>
  <c r="N10089" i="1" s="1"/>
  <c r="N10095" i="1"/>
  <c r="M10097" i="1"/>
  <c r="N10097" i="1" s="1"/>
  <c r="R10107" i="1"/>
  <c r="R10127" i="1"/>
  <c r="R10128" i="1"/>
  <c r="R10132" i="1"/>
  <c r="R10138" i="1"/>
  <c r="R10139" i="1"/>
  <c r="R10143" i="1"/>
  <c r="M10152" i="1"/>
  <c r="N10152" i="1" s="1"/>
  <c r="R10158" i="1"/>
  <c r="R10160" i="1"/>
  <c r="M10164" i="1"/>
  <c r="N10164" i="1" s="1"/>
  <c r="M10168" i="1"/>
  <c r="N10168" i="1" s="1"/>
  <c r="R10180" i="1"/>
  <c r="N10184" i="1"/>
  <c r="R10190" i="1"/>
  <c r="R10200" i="1"/>
  <c r="R10129" i="1"/>
  <c r="R10145" i="1"/>
  <c r="R10161" i="1"/>
  <c r="R10177" i="1"/>
  <c r="R10193" i="1"/>
  <c r="R10209" i="1"/>
  <c r="R10225" i="1"/>
  <c r="N10252" i="1"/>
  <c r="R10254" i="1"/>
  <c r="R10259" i="1"/>
  <c r="R10266" i="1"/>
  <c r="R10294" i="1"/>
  <c r="R10295" i="1"/>
  <c r="R10310" i="1"/>
  <c r="R10328" i="1"/>
  <c r="R10248" i="1"/>
  <c r="N10251" i="1"/>
  <c r="R10265" i="1"/>
  <c r="R10280" i="1"/>
  <c r="R10297" i="1"/>
  <c r="M10299" i="1"/>
  <c r="N10299" i="1" s="1"/>
  <c r="R10326" i="1"/>
  <c r="R10189" i="1"/>
  <c r="R10205" i="1"/>
  <c r="R10221" i="1"/>
  <c r="R10237" i="1"/>
  <c r="R10243" i="1"/>
  <c r="N10253" i="1"/>
  <c r="R10268" i="1"/>
  <c r="R10286" i="1"/>
  <c r="R10250" i="1"/>
  <c r="S10250" i="1" s="1"/>
  <c r="R10256" i="1"/>
  <c r="R10262" i="1"/>
  <c r="R10275" i="1"/>
  <c r="R10332" i="1"/>
  <c r="R10344" i="1"/>
  <c r="R10356" i="1"/>
  <c r="M10216" i="1"/>
  <c r="N10216" i="1" s="1"/>
  <c r="R10217" i="1"/>
  <c r="R10233" i="1"/>
  <c r="R10240" i="1"/>
  <c r="N10264" i="1"/>
  <c r="R10276" i="1"/>
  <c r="R10278" i="1"/>
  <c r="R10302" i="1"/>
  <c r="R10316" i="1"/>
  <c r="R10330" i="1"/>
  <c r="R10338" i="1"/>
  <c r="R10119" i="1"/>
  <c r="R10135" i="1"/>
  <c r="M10143" i="1"/>
  <c r="N10143" i="1" s="1"/>
  <c r="M10150" i="1"/>
  <c r="N10150" i="1" s="1"/>
  <c r="R10151" i="1"/>
  <c r="M10159" i="1"/>
  <c r="N10159" i="1" s="1"/>
  <c r="M10166" i="1"/>
  <c r="N10166" i="1" s="1"/>
  <c r="M10175" i="1"/>
  <c r="N10175" i="1" s="1"/>
  <c r="M10182" i="1"/>
  <c r="N10182" i="1" s="1"/>
  <c r="M10191" i="1"/>
  <c r="N10191" i="1" s="1"/>
  <c r="M10198" i="1"/>
  <c r="N10198" i="1" s="1"/>
  <c r="R10199" i="1"/>
  <c r="M10207" i="1"/>
  <c r="N10207" i="1" s="1"/>
  <c r="R10208" i="1"/>
  <c r="M10214" i="1"/>
  <c r="N10214" i="1" s="1"/>
  <c r="R10215" i="1"/>
  <c r="M10223" i="1"/>
  <c r="N10223" i="1" s="1"/>
  <c r="R10224" i="1"/>
  <c r="M10230" i="1"/>
  <c r="N10230" i="1" s="1"/>
  <c r="R10231" i="1"/>
  <c r="M10239" i="1"/>
  <c r="N10239" i="1" s="1"/>
  <c r="R10246" i="1"/>
  <c r="M10248" i="1"/>
  <c r="N10248" i="1" s="1"/>
  <c r="N10249" i="1"/>
  <c r="R10251" i="1"/>
  <c r="R10258" i="1"/>
  <c r="N10261" i="1"/>
  <c r="M10265" i="1"/>
  <c r="N10265" i="1" s="1"/>
  <c r="N10280" i="1"/>
  <c r="M10284" i="1"/>
  <c r="N10284" i="1" s="1"/>
  <c r="M10290" i="1"/>
  <c r="N10290" i="1" s="1"/>
  <c r="R10300" i="1"/>
  <c r="M10306" i="1"/>
  <c r="N10306" i="1" s="1"/>
  <c r="R10165" i="1"/>
  <c r="R10181" i="1"/>
  <c r="R10197" i="1"/>
  <c r="M10205" i="1"/>
  <c r="N10205" i="1" s="1"/>
  <c r="M10212" i="1"/>
  <c r="N10212" i="1" s="1"/>
  <c r="R10213" i="1"/>
  <c r="M10221" i="1"/>
  <c r="N10221" i="1" s="1"/>
  <c r="M10228" i="1"/>
  <c r="N10228" i="1" s="1"/>
  <c r="R10229" i="1"/>
  <c r="M10237" i="1"/>
  <c r="N10237" i="1" s="1"/>
  <c r="N10244" i="1"/>
  <c r="R10252" i="1"/>
  <c r="R10253" i="1"/>
  <c r="N10256" i="1"/>
  <c r="M10260" i="1"/>
  <c r="N10260" i="1" s="1"/>
  <c r="N10267" i="1"/>
  <c r="M10268" i="1"/>
  <c r="N10268" i="1" s="1"/>
  <c r="N10269" i="1"/>
  <c r="R10270" i="1"/>
  <c r="M10272" i="1"/>
  <c r="N10272" i="1" s="1"/>
  <c r="N10274" i="1"/>
  <c r="N10276" i="1"/>
  <c r="N10277" i="1"/>
  <c r="N10283" i="1"/>
  <c r="R10314" i="1"/>
  <c r="R10323" i="1"/>
  <c r="R10336" i="1"/>
  <c r="R10337" i="1"/>
  <c r="R10342" i="1"/>
  <c r="N10245" i="1"/>
  <c r="N10273" i="1"/>
  <c r="R10298" i="1"/>
  <c r="N10301" i="1"/>
  <c r="R10322" i="1"/>
  <c r="R10334" i="1"/>
  <c r="R10372" i="1"/>
  <c r="R10301" i="1"/>
  <c r="R10317" i="1"/>
  <c r="R10333" i="1"/>
  <c r="R10292" i="1"/>
  <c r="R10308" i="1"/>
  <c r="R10324" i="1"/>
  <c r="R10340" i="1"/>
  <c r="R10348" i="1"/>
  <c r="R10353" i="1"/>
  <c r="N10357" i="1"/>
  <c r="R10370" i="1"/>
  <c r="R10390" i="1"/>
  <c r="R10391" i="1"/>
  <c r="M10321" i="1"/>
  <c r="N10321" i="1" s="1"/>
  <c r="M10328" i="1"/>
  <c r="N10328" i="1" s="1"/>
  <c r="R10329" i="1"/>
  <c r="M10337" i="1"/>
  <c r="N10337" i="1" s="1"/>
  <c r="R10343" i="1"/>
  <c r="M10350" i="1"/>
  <c r="N10350" i="1" s="1"/>
  <c r="M10366" i="1"/>
  <c r="N10366" i="1" s="1"/>
  <c r="R10373" i="1"/>
  <c r="M10397" i="1"/>
  <c r="N10397" i="1" s="1"/>
  <c r="R10311" i="1"/>
  <c r="R10327" i="1"/>
  <c r="M10346" i="1"/>
  <c r="N10346" i="1" s="1"/>
  <c r="R10380" i="1"/>
  <c r="R10388" i="1"/>
  <c r="M10417" i="1"/>
  <c r="N10417" i="1" s="1"/>
  <c r="R10293" i="1"/>
  <c r="R10309" i="1"/>
  <c r="M10317" i="1"/>
  <c r="N10317" i="1" s="1"/>
  <c r="R10318" i="1"/>
  <c r="M10324" i="1"/>
  <c r="N10324" i="1" s="1"/>
  <c r="R10325" i="1"/>
  <c r="M10333" i="1"/>
  <c r="N10333" i="1" s="1"/>
  <c r="M10340" i="1"/>
  <c r="N10340" i="1" s="1"/>
  <c r="R10341" i="1"/>
  <c r="N10348" i="1"/>
  <c r="R10349" i="1"/>
  <c r="R10362" i="1"/>
  <c r="R10365" i="1"/>
  <c r="M10371" i="1"/>
  <c r="N10371" i="1" s="1"/>
  <c r="M10393" i="1"/>
  <c r="N10393" i="1" s="1"/>
  <c r="M10396" i="1"/>
  <c r="N10396" i="1" s="1"/>
  <c r="M10407" i="1"/>
  <c r="N10407" i="1" s="1"/>
  <c r="M10315" i="1"/>
  <c r="N10315" i="1" s="1"/>
  <c r="M10322" i="1"/>
  <c r="N10322" i="1" s="1"/>
  <c r="M10338" i="1"/>
  <c r="N10338" i="1" s="1"/>
  <c r="M10359" i="1"/>
  <c r="N10359" i="1" s="1"/>
  <c r="N10360" i="1"/>
  <c r="N10369" i="1"/>
  <c r="M10370" i="1"/>
  <c r="N10370" i="1" s="1"/>
  <c r="M10385" i="1"/>
  <c r="N10385" i="1" s="1"/>
  <c r="R10402" i="1"/>
  <c r="M10405" i="1"/>
  <c r="N10405" i="1" s="1"/>
  <c r="R10412" i="1"/>
  <c r="R10289" i="1"/>
  <c r="M10297" i="1"/>
  <c r="N10297" i="1" s="1"/>
  <c r="M10304" i="1"/>
  <c r="N10304" i="1" s="1"/>
  <c r="R10305" i="1"/>
  <c r="M10320" i="1"/>
  <c r="N10320" i="1" s="1"/>
  <c r="R10321" i="1"/>
  <c r="R10350" i="1"/>
  <c r="M10362" i="1"/>
  <c r="N10362" i="1" s="1"/>
  <c r="N10363" i="1"/>
  <c r="R10366" i="1"/>
  <c r="R10367" i="1"/>
  <c r="M10355" i="1"/>
  <c r="N10355" i="1" s="1"/>
  <c r="R10357" i="1"/>
  <c r="R10358" i="1"/>
  <c r="R10368" i="1"/>
  <c r="R10371" i="1"/>
  <c r="M10376" i="1"/>
  <c r="N10376" i="1" s="1"/>
  <c r="M10384" i="1"/>
  <c r="N10384" i="1" s="1"/>
  <c r="N10392" i="1"/>
  <c r="R10398" i="1"/>
  <c r="M10404" i="1"/>
  <c r="N10404" i="1" s="1"/>
  <c r="N10394" i="1"/>
  <c r="M10409" i="1"/>
  <c r="N10409" i="1" s="1"/>
  <c r="R10420" i="1"/>
  <c r="M10425" i="1"/>
  <c r="N10425" i="1" s="1"/>
  <c r="R10436" i="1"/>
  <c r="M10443" i="1"/>
  <c r="N10443" i="1" s="1"/>
  <c r="R10454" i="1"/>
  <c r="R10456" i="1"/>
  <c r="M10461" i="1"/>
  <c r="N10461" i="1" s="1"/>
  <c r="R10472" i="1"/>
  <c r="M10477" i="1"/>
  <c r="N10477" i="1" s="1"/>
  <c r="M42" i="2"/>
  <c r="M10423" i="1"/>
  <c r="N10423" i="1" s="1"/>
  <c r="M10439" i="1"/>
  <c r="N10439" i="1" s="1"/>
  <c r="M10441" i="1"/>
  <c r="N10441" i="1" s="1"/>
  <c r="M10459" i="1"/>
  <c r="N10459" i="1" s="1"/>
  <c r="M10475" i="1"/>
  <c r="N10475" i="1" s="1"/>
  <c r="M10489" i="1"/>
  <c r="N10489" i="1" s="1"/>
  <c r="N10380" i="1"/>
  <c r="R10381" i="1"/>
  <c r="N10386" i="1"/>
  <c r="M10421" i="1"/>
  <c r="N10421" i="1" s="1"/>
  <c r="M10437" i="1"/>
  <c r="N10437" i="1" s="1"/>
  <c r="M10455" i="1"/>
  <c r="N10455" i="1" s="1"/>
  <c r="M10457" i="1"/>
  <c r="N10457" i="1" s="1"/>
  <c r="R10468" i="1"/>
  <c r="M10473" i="1"/>
  <c r="N10473" i="1" s="1"/>
  <c r="M23" i="2"/>
  <c r="M10419" i="1"/>
  <c r="N10419" i="1" s="1"/>
  <c r="M10435" i="1"/>
  <c r="N10435" i="1" s="1"/>
  <c r="M10453" i="1"/>
  <c r="N10453" i="1" s="1"/>
  <c r="M10471" i="1"/>
  <c r="N10471" i="1" s="1"/>
  <c r="M10487" i="1"/>
  <c r="N10487" i="1" s="1"/>
  <c r="M10" i="2"/>
  <c r="R10428" i="1"/>
  <c r="M10433" i="1"/>
  <c r="N10433" i="1" s="1"/>
  <c r="R10446" i="1"/>
  <c r="M10451" i="1"/>
  <c r="N10451" i="1" s="1"/>
  <c r="R10464" i="1"/>
  <c r="M10469" i="1"/>
  <c r="N10469" i="1" s="1"/>
  <c r="R10480" i="1"/>
  <c r="M10485" i="1"/>
  <c r="N10485" i="1" s="1"/>
  <c r="R10492" i="1"/>
  <c r="M39" i="2"/>
  <c r="R10347" i="1"/>
  <c r="R10363" i="1"/>
  <c r="R10401" i="1"/>
  <c r="M10415" i="1"/>
  <c r="N10415" i="1" s="1"/>
  <c r="M10431" i="1"/>
  <c r="N10431" i="1" s="1"/>
  <c r="M10449" i="1"/>
  <c r="N10449" i="1" s="1"/>
  <c r="M10467" i="1"/>
  <c r="N10467" i="1" s="1"/>
  <c r="M10483" i="1"/>
  <c r="N10483" i="1" s="1"/>
  <c r="R10498" i="1"/>
  <c r="R10383" i="1"/>
  <c r="M10389" i="1"/>
  <c r="N10389" i="1" s="1"/>
  <c r="R10408" i="1"/>
  <c r="M10413" i="1"/>
  <c r="N10413" i="1" s="1"/>
  <c r="R10424" i="1"/>
  <c r="M10429" i="1"/>
  <c r="N10429" i="1" s="1"/>
  <c r="R10442" i="1"/>
  <c r="M10447" i="1"/>
  <c r="N10447" i="1" s="1"/>
  <c r="R10460" i="1"/>
  <c r="M10465" i="1"/>
  <c r="N10465" i="1" s="1"/>
  <c r="R10476" i="1"/>
  <c r="M10481" i="1"/>
  <c r="N10481" i="1" s="1"/>
  <c r="R10490" i="1"/>
  <c r="M10378" i="1"/>
  <c r="N10378" i="1" s="1"/>
  <c r="R10379" i="1"/>
  <c r="R10392" i="1"/>
  <c r="R10393" i="1"/>
  <c r="M10401" i="1"/>
  <c r="N10401" i="1" s="1"/>
  <c r="R10404" i="1"/>
  <c r="R10406" i="1"/>
  <c r="M10411" i="1"/>
  <c r="N10411" i="1" s="1"/>
  <c r="R10422" i="1"/>
  <c r="M10427" i="1"/>
  <c r="N10427" i="1" s="1"/>
  <c r="R10438" i="1"/>
  <c r="R10440" i="1"/>
  <c r="M10445" i="1"/>
  <c r="N10445" i="1" s="1"/>
  <c r="M10463" i="1"/>
  <c r="N10463" i="1" s="1"/>
  <c r="R10474" i="1"/>
  <c r="M10479" i="1"/>
  <c r="N10479" i="1" s="1"/>
  <c r="R10488" i="1"/>
  <c r="R10496" i="1"/>
  <c r="M7" i="2"/>
  <c r="N7" i="2"/>
  <c r="M26" i="2"/>
  <c r="M45" i="2"/>
  <c r="M57" i="2"/>
  <c r="M73" i="2"/>
  <c r="M76" i="2"/>
  <c r="M109" i="2"/>
  <c r="M153" i="2"/>
  <c r="M90" i="2"/>
  <c r="M99" i="2"/>
  <c r="M110" i="2"/>
  <c r="N137" i="2"/>
  <c r="M137" i="2"/>
  <c r="M10491" i="1"/>
  <c r="N10491" i="1" s="1"/>
  <c r="M10495" i="1"/>
  <c r="N10495" i="1" s="1"/>
  <c r="M10499" i="1"/>
  <c r="N10499" i="1" s="1"/>
  <c r="M13" i="2"/>
  <c r="M29" i="2"/>
  <c r="M55" i="2"/>
  <c r="M63" i="2"/>
  <c r="M68" i="2"/>
  <c r="M84" i="2"/>
  <c r="M96" i="2"/>
  <c r="R10494" i="1"/>
  <c r="M6" i="2"/>
  <c r="M9" i="2"/>
  <c r="M22" i="2"/>
  <c r="M25" i="2"/>
  <c r="M38" i="2"/>
  <c r="M41" i="2"/>
  <c r="M52" i="2"/>
  <c r="M58" i="2"/>
  <c r="M71" i="2"/>
  <c r="M74" i="2"/>
  <c r="M93" i="2"/>
  <c r="M100" i="2"/>
  <c r="M103" i="2"/>
  <c r="M18" i="2"/>
  <c r="M34" i="2"/>
  <c r="M66" i="2"/>
  <c r="M94" i="2"/>
  <c r="M119" i="2"/>
  <c r="K98" i="2"/>
  <c r="N98" i="2" s="1"/>
  <c r="M20" i="2"/>
  <c r="M36" i="2"/>
  <c r="M50" i="2"/>
  <c r="M64" i="2"/>
  <c r="N120" i="2"/>
  <c r="M120" i="2"/>
  <c r="M10493" i="1"/>
  <c r="N10493" i="1" s="1"/>
  <c r="M10497" i="1"/>
  <c r="N10497" i="1" s="1"/>
  <c r="M10501" i="1"/>
  <c r="N10501" i="1" s="1"/>
  <c r="K96" i="2"/>
  <c r="N96" i="2" s="1"/>
  <c r="M61" i="2"/>
  <c r="M69" i="2"/>
  <c r="M112" i="2"/>
  <c r="M143" i="2"/>
  <c r="M81" i="2"/>
  <c r="M86" i="2"/>
  <c r="M89" i="2"/>
  <c r="M98" i="2"/>
  <c r="M127" i="2"/>
  <c r="M152" i="2"/>
  <c r="K74" i="2"/>
  <c r="N74" i="2" s="1"/>
  <c r="M111" i="2"/>
  <c r="K22" i="2"/>
  <c r="N22" i="2" s="1"/>
  <c r="K44" i="2"/>
  <c r="N44" i="2" s="1"/>
  <c r="O44" i="2" s="1"/>
  <c r="K57" i="2"/>
  <c r="N57" i="2" s="1"/>
  <c r="K68" i="2"/>
  <c r="N68" i="2" s="1"/>
  <c r="K86" i="2"/>
  <c r="N86" i="2" s="1"/>
  <c r="K107" i="2"/>
  <c r="N107" i="2" s="1"/>
  <c r="O107" i="2" s="1"/>
  <c r="K115" i="2"/>
  <c r="N115" i="2" s="1"/>
  <c r="O115" i="2" s="1"/>
  <c r="K139" i="2"/>
  <c r="N139" i="2" s="1"/>
  <c r="O139" i="2" s="1"/>
  <c r="M82" i="2"/>
  <c r="M85" i="2"/>
  <c r="M136" i="2"/>
  <c r="M147" i="2"/>
  <c r="M145" i="2"/>
  <c r="K89" i="2"/>
  <c r="N89" i="2" s="1"/>
  <c r="K100" i="2"/>
  <c r="N100" i="2" s="1"/>
  <c r="K102" i="2"/>
  <c r="N102" i="2" s="1"/>
  <c r="K108" i="2"/>
  <c r="N108" i="2" s="1"/>
  <c r="O108" i="2" s="1"/>
  <c r="K124" i="2"/>
  <c r="N124" i="2" s="1"/>
  <c r="K153" i="2"/>
  <c r="N153" i="2" s="1"/>
  <c r="M16" i="2"/>
  <c r="M32" i="2"/>
  <c r="M48" i="2"/>
  <c r="M124" i="2"/>
  <c r="M128" i="2"/>
  <c r="K6" i="2"/>
  <c r="N6" i="2" s="1"/>
  <c r="K81" i="2"/>
  <c r="N81" i="2" s="1"/>
  <c r="M118" i="2"/>
  <c r="M144" i="2"/>
  <c r="M102" i="2"/>
  <c r="M104" i="2"/>
  <c r="M135" i="2"/>
  <c r="M151" i="2"/>
  <c r="H67" i="3"/>
  <c r="H228" i="3"/>
  <c r="H62" i="3"/>
  <c r="H71" i="3"/>
  <c r="H6" i="3"/>
  <c r="H30" i="3"/>
  <c r="H39" i="3"/>
  <c r="H81" i="3"/>
  <c r="H11" i="3"/>
  <c r="H43" i="3"/>
  <c r="H75" i="3"/>
  <c r="H197" i="3"/>
  <c r="H229" i="3"/>
  <c r="H235" i="3"/>
  <c r="H279" i="3"/>
  <c r="B7" i="10"/>
  <c r="H132" i="3"/>
  <c r="J24" i="5"/>
  <c r="H140" i="3"/>
  <c r="H152" i="3"/>
  <c r="H164" i="3"/>
  <c r="H170" i="3"/>
  <c r="H188" i="3"/>
  <c r="H261" i="3"/>
  <c r="H267" i="3"/>
  <c r="J13" i="5"/>
  <c r="H104" i="3"/>
  <c r="H128" i="3"/>
  <c r="H151" i="3"/>
  <c r="H248" i="3"/>
  <c r="H260" i="3"/>
  <c r="H266" i="3"/>
  <c r="H284" i="3"/>
  <c r="J5" i="5"/>
  <c r="H180" i="3"/>
  <c r="H244" i="3"/>
  <c r="H148" i="3"/>
  <c r="H212" i="3"/>
  <c r="H276" i="3"/>
  <c r="S10412" i="1" l="1"/>
  <c r="S4929" i="1"/>
  <c r="S10196" i="1"/>
  <c r="S9479" i="1"/>
  <c r="S8952" i="1"/>
  <c r="S8845" i="1"/>
  <c r="S7430" i="1"/>
  <c r="S8277" i="1"/>
  <c r="S10213" i="1"/>
  <c r="S10228" i="1"/>
  <c r="S9608" i="1"/>
  <c r="S7252" i="1"/>
  <c r="S5227" i="1"/>
  <c r="S4545" i="1"/>
  <c r="S4671" i="1"/>
  <c r="S3590" i="1"/>
  <c r="S3451" i="1"/>
  <c r="S10190" i="1"/>
  <c r="S9964" i="1"/>
  <c r="S9013" i="1"/>
  <c r="S8730" i="1"/>
  <c r="S8559" i="1"/>
  <c r="S6387" i="1"/>
  <c r="S6234" i="1"/>
  <c r="S4891" i="1"/>
  <c r="S4859" i="1"/>
  <c r="S5677" i="1"/>
  <c r="S5381" i="1"/>
  <c r="S5165" i="1"/>
  <c r="S4877" i="1"/>
  <c r="S4685" i="1"/>
  <c r="S5699" i="1"/>
  <c r="S5589" i="1"/>
  <c r="S4276" i="1"/>
  <c r="S1102" i="1"/>
  <c r="S974" i="1"/>
  <c r="S1760" i="1"/>
  <c r="S965" i="1"/>
  <c r="K296" i="3"/>
  <c r="S5796" i="1"/>
  <c r="S9194" i="1"/>
  <c r="S8577" i="1"/>
  <c r="S8679" i="1"/>
  <c r="S7347" i="1"/>
  <c r="S1913" i="1"/>
  <c r="S3128" i="1"/>
  <c r="S1322" i="1"/>
  <c r="S4157" i="1"/>
  <c r="S9958" i="1"/>
  <c r="S9799" i="1"/>
  <c r="S9228" i="1"/>
  <c r="S9186" i="1"/>
  <c r="S8631" i="1"/>
  <c r="S8777" i="1"/>
  <c r="S8199" i="1"/>
  <c r="S8386" i="1"/>
  <c r="S7922" i="1"/>
  <c r="S7899" i="1"/>
  <c r="S7658" i="1"/>
  <c r="S7792" i="1"/>
  <c r="S7223" i="1"/>
  <c r="S7175" i="1"/>
  <c r="S6956" i="1"/>
  <c r="S7334" i="1"/>
  <c r="S1934" i="1"/>
  <c r="S6507" i="1"/>
  <c r="S6704" i="1"/>
  <c r="S6573" i="1"/>
  <c r="S1995" i="1"/>
  <c r="S5717" i="1"/>
  <c r="S10495" i="1"/>
  <c r="S8325" i="1"/>
  <c r="S8065" i="1"/>
  <c r="S7162" i="1"/>
  <c r="S10167" i="1"/>
  <c r="S5973" i="1"/>
  <c r="S10210" i="1"/>
  <c r="S7674" i="1"/>
  <c r="S10342" i="1"/>
  <c r="S10212" i="1"/>
  <c r="S3788" i="1"/>
  <c r="S7185" i="1"/>
  <c r="S9615" i="1"/>
  <c r="S6717" i="1"/>
  <c r="S6851" i="1"/>
  <c r="S6781" i="1"/>
  <c r="S3382" i="1"/>
  <c r="S3478" i="1"/>
  <c r="S2922" i="1"/>
  <c r="S1477" i="1"/>
  <c r="S892" i="1"/>
  <c r="S10368" i="1"/>
  <c r="S9897" i="1"/>
  <c r="S8789" i="1"/>
  <c r="S9153" i="1"/>
  <c r="S8953" i="1"/>
  <c r="S7556" i="1"/>
  <c r="S6802" i="1"/>
  <c r="S5797" i="1"/>
  <c r="S5405" i="1"/>
  <c r="S5441" i="1"/>
  <c r="S4402" i="1"/>
  <c r="S3535" i="1"/>
  <c r="S8498" i="1"/>
  <c r="S7897" i="1"/>
  <c r="S7961" i="1"/>
  <c r="S7412" i="1"/>
  <c r="S6989" i="1"/>
  <c r="S7408" i="1"/>
  <c r="S6991" i="1"/>
  <c r="S5935" i="1"/>
  <c r="S3978" i="1"/>
  <c r="S10303" i="1"/>
  <c r="S8958" i="1"/>
  <c r="S6808" i="1"/>
  <c r="S6457" i="1"/>
  <c r="S5936" i="1"/>
  <c r="S5093" i="1"/>
  <c r="S4837" i="1"/>
  <c r="S4468" i="1"/>
  <c r="S3290" i="1"/>
  <c r="S10188" i="1"/>
  <c r="S9303" i="1"/>
  <c r="S6972" i="1"/>
  <c r="S7229" i="1"/>
  <c r="S10432" i="1"/>
  <c r="S10199" i="1"/>
  <c r="S8332" i="1"/>
  <c r="S8002" i="1"/>
  <c r="S8246" i="1"/>
  <c r="S7682" i="1"/>
  <c r="S7335" i="1"/>
  <c r="S7433" i="1"/>
  <c r="S6317" i="1"/>
  <c r="S6483" i="1"/>
  <c r="S5669" i="1"/>
  <c r="S5029" i="1"/>
  <c r="S5337" i="1"/>
  <c r="S4849" i="1"/>
  <c r="S6246" i="1"/>
  <c r="S3760" i="1"/>
  <c r="S3566" i="1"/>
  <c r="S3987" i="1"/>
  <c r="S2874" i="1"/>
  <c r="S2757" i="1"/>
  <c r="S10493" i="1"/>
  <c r="S8055" i="1"/>
  <c r="S8349" i="1"/>
  <c r="S7859" i="1"/>
  <c r="S7491" i="1"/>
  <c r="S6221" i="1"/>
  <c r="K20" i="3"/>
  <c r="S9977" i="1"/>
  <c r="S9893" i="1"/>
  <c r="S8738" i="1"/>
  <c r="S7817" i="1"/>
  <c r="S8152" i="1"/>
  <c r="S7681" i="1"/>
  <c r="S7778" i="1"/>
  <c r="S7714" i="1"/>
  <c r="K206" i="3"/>
  <c r="S10406" i="1"/>
  <c r="S10394" i="1"/>
  <c r="S10388" i="1"/>
  <c r="S8315" i="1"/>
  <c r="S8160" i="1"/>
  <c r="S8155" i="1"/>
  <c r="S8122" i="1"/>
  <c r="S7261" i="1"/>
  <c r="S2733" i="1"/>
  <c r="S2826" i="1"/>
  <c r="S6310" i="1"/>
  <c r="S5599" i="1"/>
  <c r="S5205" i="1"/>
  <c r="S3076" i="1"/>
  <c r="S1864" i="1"/>
  <c r="K168" i="3"/>
  <c r="S2845" i="1"/>
  <c r="S10112" i="1"/>
  <c r="S10481" i="1"/>
  <c r="S10431" i="1"/>
  <c r="S9476" i="1"/>
  <c r="S8343" i="1"/>
  <c r="S8275" i="1"/>
  <c r="S3966" i="1"/>
  <c r="S2069" i="1"/>
  <c r="S6510" i="1"/>
  <c r="S1744" i="1"/>
  <c r="S1262" i="1"/>
  <c r="S908" i="1"/>
  <c r="S10130" i="1"/>
  <c r="S9161" i="1"/>
  <c r="S4251" i="1"/>
  <c r="K193" i="3"/>
  <c r="S10154" i="1"/>
  <c r="S10034" i="1"/>
  <c r="S9976" i="1"/>
  <c r="S9821" i="1"/>
  <c r="S9702" i="1"/>
  <c r="S9525" i="1"/>
  <c r="S9405" i="1"/>
  <c r="S9188" i="1"/>
  <c r="S9010" i="1"/>
  <c r="S8987" i="1"/>
  <c r="S8907" i="1"/>
  <c r="S7900" i="1"/>
  <c r="S8198" i="1"/>
  <c r="S7676" i="1"/>
  <c r="S7660" i="1"/>
  <c r="S7596" i="1"/>
  <c r="S7047" i="1"/>
  <c r="S7286" i="1"/>
  <c r="S6909" i="1"/>
  <c r="S7193" i="1"/>
  <c r="S7113" i="1"/>
  <c r="S7296" i="1"/>
  <c r="S7129" i="1"/>
  <c r="S6753" i="1"/>
  <c r="S3659" i="1"/>
  <c r="S3733" i="1"/>
  <c r="S3581" i="1"/>
  <c r="S3392" i="1"/>
  <c r="S3510" i="1"/>
  <c r="S7836" i="1"/>
  <c r="K225" i="3"/>
  <c r="K167" i="3"/>
  <c r="K60" i="3"/>
  <c r="K82" i="3"/>
  <c r="S10471" i="1"/>
  <c r="S9064" i="1"/>
  <c r="S7329" i="1"/>
  <c r="S6807" i="1"/>
  <c r="S6566" i="1"/>
  <c r="S5789" i="1"/>
  <c r="S4923" i="1"/>
  <c r="S4795" i="1"/>
  <c r="S4578" i="1"/>
  <c r="S5197" i="1"/>
  <c r="S5351" i="1"/>
  <c r="S5667" i="1"/>
  <c r="S5457" i="1"/>
  <c r="S5217" i="1"/>
  <c r="S5121" i="1"/>
  <c r="S4857" i="1"/>
  <c r="S5910" i="1"/>
  <c r="S4611" i="1"/>
  <c r="S4520" i="1"/>
  <c r="S4111" i="1"/>
  <c r="S1370" i="1"/>
  <c r="S10243" i="1"/>
  <c r="S9771" i="1"/>
  <c r="S9967" i="1"/>
  <c r="S9360" i="1"/>
  <c r="S9317" i="1"/>
  <c r="S8931" i="1"/>
  <c r="S6578" i="1"/>
  <c r="S5019" i="1"/>
  <c r="S3662" i="1"/>
  <c r="S3408" i="1"/>
  <c r="S3312" i="1"/>
  <c r="S3139" i="1"/>
  <c r="S2851" i="1"/>
  <c r="S2056" i="1"/>
  <c r="S952" i="1"/>
  <c r="S1654" i="1"/>
  <c r="S1550" i="1"/>
  <c r="S1454" i="1"/>
  <c r="S1422" i="1"/>
  <c r="S1390" i="1"/>
  <c r="S1294" i="1"/>
  <c r="S1230" i="1"/>
  <c r="S1134" i="1"/>
  <c r="S1070" i="1"/>
  <c r="S930" i="1"/>
  <c r="S893" i="1"/>
  <c r="S968" i="1"/>
  <c r="S1703" i="1"/>
  <c r="S1136" i="1"/>
  <c r="S960" i="1"/>
  <c r="S1121" i="1"/>
  <c r="S550" i="1"/>
  <c r="S10448" i="1"/>
  <c r="S2803" i="1"/>
  <c r="S10433" i="1"/>
  <c r="S10175" i="1"/>
  <c r="S10155" i="1"/>
  <c r="S9992" i="1"/>
  <c r="S8519" i="1"/>
  <c r="S8397" i="1"/>
  <c r="S8215" i="1"/>
  <c r="S8095" i="1"/>
  <c r="S8209" i="1"/>
  <c r="S8096" i="1"/>
  <c r="S8019" i="1"/>
  <c r="S7840" i="1"/>
  <c r="S7192" i="1"/>
  <c r="S3765" i="1"/>
  <c r="S3011" i="1"/>
  <c r="S3717" i="1"/>
  <c r="S1998" i="1"/>
  <c r="S1916" i="1"/>
  <c r="S1034" i="1"/>
  <c r="S781" i="1"/>
  <c r="S1587" i="1"/>
  <c r="S7820" i="1"/>
  <c r="S5695" i="1"/>
  <c r="S2977" i="1"/>
  <c r="S4209" i="1"/>
  <c r="S3653" i="1"/>
  <c r="S3342" i="1"/>
  <c r="S3041" i="1"/>
  <c r="S2876" i="1"/>
  <c r="S10492" i="1"/>
  <c r="S9388" i="1"/>
  <c r="S9483" i="1"/>
  <c r="S9340" i="1"/>
  <c r="S3600" i="1"/>
  <c r="S2101" i="1"/>
  <c r="S2309" i="1"/>
  <c r="S9546" i="1"/>
  <c r="K191" i="3"/>
  <c r="S9808" i="1"/>
  <c r="S9605" i="1"/>
  <c r="S8487" i="1"/>
  <c r="S8304" i="1"/>
  <c r="S8281" i="1"/>
  <c r="S7565" i="1"/>
  <c r="S7760" i="1"/>
  <c r="S3130" i="1"/>
  <c r="S4005" i="1"/>
  <c r="S9301" i="1"/>
  <c r="S3983" i="1"/>
  <c r="S2343" i="1"/>
  <c r="S7976" i="1"/>
  <c r="S6287" i="1"/>
  <c r="S1693" i="1"/>
  <c r="S1578" i="1"/>
  <c r="S1166" i="1"/>
  <c r="S1065" i="1"/>
  <c r="S103" i="1"/>
  <c r="S688" i="1"/>
  <c r="K297" i="3"/>
  <c r="S10379" i="1"/>
  <c r="S10384" i="1"/>
  <c r="S10360" i="1"/>
  <c r="S10254" i="1"/>
  <c r="S10158" i="1"/>
  <c r="S10186" i="1"/>
  <c r="S10222" i="1"/>
  <c r="S10084" i="1"/>
  <c r="S9201" i="1"/>
  <c r="S8979" i="1"/>
  <c r="S8928" i="1"/>
  <c r="S8743" i="1"/>
  <c r="S8331" i="1"/>
  <c r="S8072" i="1"/>
  <c r="S7803" i="1"/>
  <c r="S7985" i="1"/>
  <c r="S8042" i="1"/>
  <c r="S7824" i="1"/>
  <c r="S7566" i="1"/>
  <c r="S7415" i="1"/>
  <c r="S7237" i="1"/>
  <c r="S7181" i="1"/>
  <c r="S6925" i="1"/>
  <c r="S7065" i="1"/>
  <c r="S7391" i="1"/>
  <c r="S7416" i="1"/>
  <c r="S6942" i="1"/>
  <c r="S6850" i="1"/>
  <c r="S6476" i="1"/>
  <c r="S6274" i="1"/>
  <c r="S6173" i="1"/>
  <c r="S6128" i="1"/>
  <c r="S5307" i="1"/>
  <c r="S4983" i="1"/>
  <c r="S4777" i="1"/>
  <c r="S4505" i="1"/>
  <c r="S4491" i="1"/>
  <c r="S4314" i="1"/>
  <c r="S4232" i="1"/>
  <c r="S4292" i="1"/>
  <c r="S2389" i="1"/>
  <c r="S1357" i="1"/>
  <c r="S1229" i="1"/>
  <c r="S1638" i="1"/>
  <c r="S956" i="1"/>
  <c r="S1510" i="1"/>
  <c r="S1861" i="1"/>
  <c r="S10043" i="1"/>
  <c r="S9951" i="1"/>
  <c r="S8895" i="1"/>
  <c r="S4731" i="1"/>
  <c r="S3607" i="1"/>
  <c r="S3089" i="1"/>
  <c r="S3125" i="1"/>
  <c r="S8113" i="1"/>
  <c r="S738" i="1"/>
  <c r="S456" i="1"/>
  <c r="S8263" i="1"/>
  <c r="S10480" i="1"/>
  <c r="S9709" i="1"/>
  <c r="S8854" i="1"/>
  <c r="S7958" i="1"/>
  <c r="S4249" i="1"/>
  <c r="S6885" i="1"/>
  <c r="S6683" i="1"/>
  <c r="S7992" i="1"/>
  <c r="S5741" i="1"/>
  <c r="S5037" i="1"/>
  <c r="S4781" i="1"/>
  <c r="S4039" i="1"/>
  <c r="S4172" i="1"/>
  <c r="S1068" i="1"/>
  <c r="S2035" i="1"/>
  <c r="S1519" i="1"/>
  <c r="S2011" i="1"/>
  <c r="S9462" i="1"/>
  <c r="S8020" i="1"/>
  <c r="S5261" i="1"/>
  <c r="S5455" i="1"/>
  <c r="S4703" i="1"/>
  <c r="S5377" i="1"/>
  <c r="S4406" i="1"/>
  <c r="S10181" i="1"/>
  <c r="S9229" i="1"/>
  <c r="S9151" i="1"/>
  <c r="S8688" i="1"/>
  <c r="S8391" i="1"/>
  <c r="S6513" i="1"/>
  <c r="S6290" i="1"/>
  <c r="S6240" i="1"/>
  <c r="S5997" i="1"/>
  <c r="S6480" i="1"/>
  <c r="S6488" i="1"/>
  <c r="S5773" i="1"/>
  <c r="S6445" i="1"/>
  <c r="S5039" i="1"/>
  <c r="S4951" i="1"/>
  <c r="S5779" i="1"/>
  <c r="S5081" i="1"/>
  <c r="S6202" i="1"/>
  <c r="S4046" i="1"/>
  <c r="S3794" i="1"/>
  <c r="S2221" i="1"/>
  <c r="S3068" i="1"/>
  <c r="S1276" i="1"/>
  <c r="S950" i="1"/>
  <c r="S1797" i="1"/>
  <c r="S1217" i="1"/>
  <c r="S1359" i="1"/>
  <c r="S933" i="1"/>
  <c r="S87" i="1"/>
  <c r="S463" i="1"/>
  <c r="S9247" i="1"/>
  <c r="S8767" i="1"/>
  <c r="S6985" i="1"/>
  <c r="S6537" i="1"/>
  <c r="S9175" i="1"/>
  <c r="S4075" i="1"/>
  <c r="S2685" i="1"/>
  <c r="S10453" i="1"/>
  <c r="S10320" i="1"/>
  <c r="S10202" i="1"/>
  <c r="S10204" i="1"/>
  <c r="S10171" i="1"/>
  <c r="S9978" i="1"/>
  <c r="S9955" i="1"/>
  <c r="S9944" i="1"/>
  <c r="S9701" i="1"/>
  <c r="S9754" i="1"/>
  <c r="S9514" i="1"/>
  <c r="S9503" i="1"/>
  <c r="S9458" i="1"/>
  <c r="S9478" i="1"/>
  <c r="S9226" i="1"/>
  <c r="S9159" i="1"/>
  <c r="S9162" i="1"/>
  <c r="S9166" i="1"/>
  <c r="S9072" i="1"/>
  <c r="S8851" i="1"/>
  <c r="S8443" i="1"/>
  <c r="S6940" i="1"/>
  <c r="S6624" i="1"/>
  <c r="S7001" i="1"/>
  <c r="S6298" i="1"/>
  <c r="S5387" i="1"/>
  <c r="S5007" i="1"/>
  <c r="S4751" i="1"/>
  <c r="S4810" i="1"/>
  <c r="S4528" i="1"/>
  <c r="S4483" i="1"/>
  <c r="S4289" i="1"/>
  <c r="S4047" i="1"/>
  <c r="S3686" i="1"/>
  <c r="S4408" i="1"/>
  <c r="S2916" i="1"/>
  <c r="S2503" i="1"/>
  <c r="S331" i="1"/>
  <c r="S6767" i="1"/>
  <c r="S10260" i="1"/>
  <c r="S8605" i="1"/>
  <c r="S8413" i="1"/>
  <c r="S8202" i="1"/>
  <c r="S8230" i="1"/>
  <c r="S4376" i="1"/>
  <c r="S1352" i="1"/>
  <c r="S5887" i="1"/>
  <c r="S3221" i="1"/>
  <c r="S633" i="1"/>
  <c r="S551" i="1"/>
  <c r="K5" i="3"/>
  <c r="S9923" i="1"/>
  <c r="S9093" i="1"/>
  <c r="S7243" i="1"/>
  <c r="S7073" i="1"/>
  <c r="S4383" i="1"/>
  <c r="S6579" i="1"/>
  <c r="S5787" i="1"/>
  <c r="S5127" i="1"/>
  <c r="S5529" i="1"/>
  <c r="S5345" i="1"/>
  <c r="S5313" i="1"/>
  <c r="S5153" i="1"/>
  <c r="S4985" i="1"/>
  <c r="S4953" i="1"/>
  <c r="S3799" i="1"/>
  <c r="S4008" i="1"/>
  <c r="S6981" i="1"/>
  <c r="S10460" i="1"/>
  <c r="S10464" i="1"/>
  <c r="S10044" i="1"/>
  <c r="S9907" i="1"/>
  <c r="S9415" i="1"/>
  <c r="S9328" i="1"/>
  <c r="S9300" i="1"/>
  <c r="S9167" i="1"/>
  <c r="S9128" i="1"/>
  <c r="S8745" i="1"/>
  <c r="S7693" i="1"/>
  <c r="S7442" i="1"/>
  <c r="S7962" i="1"/>
  <c r="S7756" i="1"/>
  <c r="S7420" i="1"/>
  <c r="S7810" i="1"/>
  <c r="S7422" i="1"/>
  <c r="S7165" i="1"/>
  <c r="S7513" i="1"/>
  <c r="S6759" i="1"/>
  <c r="S7045" i="1"/>
  <c r="K88" i="3"/>
  <c r="S10483" i="1"/>
  <c r="S10114" i="1"/>
  <c r="S6772" i="1"/>
  <c r="S4699" i="1"/>
  <c r="S5685" i="1"/>
  <c r="S5129" i="1"/>
  <c r="S4801" i="1"/>
  <c r="S2725" i="1"/>
  <c r="S2280" i="1"/>
  <c r="S1338" i="1"/>
  <c r="S404" i="1"/>
  <c r="S1411" i="1"/>
  <c r="S10076" i="1"/>
  <c r="S9896" i="1"/>
  <c r="S9980" i="1"/>
  <c r="S9909" i="1"/>
  <c r="S9713" i="1"/>
  <c r="S9623" i="1"/>
  <c r="S9553" i="1"/>
  <c r="S9567" i="1"/>
  <c r="S9669" i="1"/>
  <c r="S9425" i="1"/>
  <c r="S8697" i="1"/>
  <c r="S8582" i="1"/>
  <c r="S8385" i="1"/>
  <c r="S8962" i="1"/>
  <c r="S8647" i="1"/>
  <c r="S8565" i="1"/>
  <c r="S9026" i="1"/>
  <c r="S8297" i="1"/>
  <c r="S8227" i="1"/>
  <c r="S8194" i="1"/>
  <c r="S8216" i="1"/>
  <c r="S8056" i="1"/>
  <c r="S8234" i="1"/>
  <c r="S7811" i="1"/>
  <c r="S7398" i="1"/>
  <c r="S7666" i="1"/>
  <c r="S7797" i="1"/>
  <c r="S7476" i="1"/>
  <c r="S7687" i="1"/>
  <c r="S7822" i="1"/>
  <c r="S7431" i="1"/>
  <c r="S7015" i="1"/>
  <c r="S7502" i="1"/>
  <c r="S7130" i="1"/>
  <c r="S7395" i="1"/>
  <c r="S6721" i="1"/>
  <c r="S6677" i="1"/>
  <c r="S7375" i="1"/>
  <c r="S7072" i="1"/>
  <c r="S6931" i="1"/>
  <c r="S6768" i="1"/>
  <c r="S7043" i="1"/>
  <c r="S6824" i="1"/>
  <c r="S6319" i="1"/>
  <c r="S6610" i="1"/>
  <c r="S6590" i="1"/>
  <c r="S6520" i="1"/>
  <c r="S6404" i="1"/>
  <c r="S5327" i="1"/>
  <c r="S4721" i="1"/>
  <c r="S4375" i="1"/>
  <c r="S4492" i="1"/>
  <c r="S3654" i="1"/>
  <c r="S3432" i="1"/>
  <c r="S3583" i="1"/>
  <c r="S3325" i="1"/>
  <c r="S2630" i="1"/>
  <c r="S2593" i="1"/>
  <c r="S2465" i="1"/>
  <c r="S2209" i="1"/>
  <c r="S2988" i="1"/>
  <c r="S2283" i="1"/>
  <c r="S2626" i="1"/>
  <c r="S2376" i="1"/>
  <c r="S2328" i="1"/>
  <c r="S3430" i="1"/>
  <c r="S1483" i="1"/>
  <c r="S1253" i="1"/>
  <c r="S1029" i="1"/>
  <c r="S1516" i="1"/>
  <c r="S1388" i="1"/>
  <c r="S1260" i="1"/>
  <c r="S787" i="1"/>
  <c r="S566" i="1"/>
  <c r="S244" i="1"/>
  <c r="S1455" i="1"/>
  <c r="S695" i="1"/>
  <c r="S198" i="1"/>
  <c r="S102" i="1"/>
  <c r="S9961" i="1"/>
  <c r="S9573" i="1"/>
  <c r="S7195" i="1"/>
  <c r="S6960" i="1"/>
  <c r="S9994" i="1"/>
  <c r="S9894" i="1"/>
  <c r="S9537" i="1"/>
  <c r="S9526" i="1"/>
  <c r="S9310" i="1"/>
  <c r="S9170" i="1"/>
  <c r="S9049" i="1"/>
  <c r="S8867" i="1"/>
  <c r="S8891" i="1"/>
  <c r="S8914" i="1"/>
  <c r="S8727" i="1"/>
  <c r="S8894" i="1"/>
  <c r="S8479" i="1"/>
  <c r="S8159" i="1"/>
  <c r="S8007" i="1"/>
  <c r="S8177" i="1"/>
  <c r="S7979" i="1"/>
  <c r="S7887" i="1"/>
  <c r="S7849" i="1"/>
  <c r="S7959" i="1"/>
  <c r="S7662" i="1"/>
  <c r="S7436" i="1"/>
  <c r="S7396" i="1"/>
  <c r="S7732" i="1"/>
  <c r="S7550" i="1"/>
  <c r="S7315" i="1"/>
  <c r="S7143" i="1"/>
  <c r="S7052" i="1"/>
  <c r="S7233" i="1"/>
  <c r="S7358" i="1"/>
  <c r="S7487" i="1"/>
  <c r="S7186" i="1"/>
  <c r="S7049" i="1"/>
  <c r="S6714" i="1"/>
  <c r="S6750" i="1"/>
  <c r="S6710" i="1"/>
  <c r="S6559" i="1"/>
  <c r="S6813" i="1"/>
  <c r="S6668" i="1"/>
  <c r="S6453" i="1"/>
  <c r="S6382" i="1"/>
  <c r="S5792" i="1"/>
  <c r="S5323" i="1"/>
  <c r="S5291" i="1"/>
  <c r="S5465" i="1"/>
  <c r="S4682" i="1"/>
  <c r="S4530" i="1"/>
  <c r="S4305" i="1"/>
  <c r="S4618" i="1"/>
  <c r="S4258" i="1"/>
  <c r="S4187" i="1"/>
  <c r="S3904" i="1"/>
  <c r="S3839" i="1"/>
  <c r="S3928" i="1"/>
  <c r="S4222" i="1"/>
  <c r="S3813" i="1"/>
  <c r="S3672" i="1"/>
  <c r="S3226" i="1"/>
  <c r="S2777" i="1"/>
  <c r="S3324" i="1"/>
  <c r="S3268" i="1"/>
  <c r="S3826" i="1"/>
  <c r="S4198" i="1"/>
  <c r="S2972" i="1"/>
  <c r="S2311" i="1"/>
  <c r="S2241" i="1"/>
  <c r="S2459" i="1"/>
  <c r="S1316" i="1"/>
  <c r="S1278" i="1"/>
  <c r="S866" i="1"/>
  <c r="S1464" i="1"/>
  <c r="S1664" i="1"/>
  <c r="S794" i="1"/>
  <c r="S10345" i="1"/>
  <c r="S9804" i="1"/>
  <c r="S9455" i="1"/>
  <c r="S9297" i="1"/>
  <c r="S9234" i="1"/>
  <c r="S9260" i="1"/>
  <c r="S8840" i="1"/>
  <c r="S8776" i="1"/>
  <c r="S9136" i="1"/>
  <c r="S8889" i="1"/>
  <c r="S8875" i="1"/>
  <c r="S8848" i="1"/>
  <c r="S8023" i="1"/>
  <c r="S8049" i="1"/>
  <c r="S7782" i="1"/>
  <c r="S8278" i="1"/>
  <c r="S7722" i="1"/>
  <c r="S7474" i="1"/>
  <c r="S7808" i="1"/>
  <c r="S7668" i="1"/>
  <c r="S7832" i="1"/>
  <c r="S7689" i="1"/>
  <c r="S7207" i="1"/>
  <c r="S6845" i="1"/>
  <c r="S6736" i="1"/>
  <c r="S5898" i="1"/>
  <c r="S4907" i="1"/>
  <c r="S4843" i="1"/>
  <c r="S4779" i="1"/>
  <c r="S4561" i="1"/>
  <c r="S5840" i="1"/>
  <c r="S5523" i="1"/>
  <c r="S5213" i="1"/>
  <c r="S4829" i="1"/>
  <c r="S4797" i="1"/>
  <c r="S4733" i="1"/>
  <c r="S4807" i="1"/>
  <c r="S4767" i="1"/>
  <c r="S5747" i="1"/>
  <c r="S4873" i="1"/>
  <c r="S5114" i="1"/>
  <c r="S4488" i="1"/>
  <c r="S4205" i="1"/>
  <c r="S4229" i="1"/>
  <c r="S4131" i="1"/>
  <c r="S4030" i="1"/>
  <c r="S3756" i="1"/>
  <c r="S3599" i="1"/>
  <c r="S3627" i="1"/>
  <c r="S2696" i="1"/>
  <c r="S4126" i="1"/>
  <c r="S3219" i="1"/>
  <c r="S3648" i="1"/>
  <c r="S4130" i="1"/>
  <c r="S2397" i="1"/>
  <c r="S2807" i="1"/>
  <c r="S1865" i="1"/>
  <c r="S3256" i="1"/>
  <c r="S2136" i="1"/>
  <c r="S1738" i="1"/>
  <c r="S1480" i="1"/>
  <c r="S1180" i="1"/>
  <c r="S1590" i="1"/>
  <c r="S1050" i="1"/>
  <c r="S1167" i="1"/>
  <c r="S142" i="1"/>
  <c r="S154" i="1"/>
  <c r="S8" i="1"/>
  <c r="S5579" i="1"/>
  <c r="S3493" i="1"/>
  <c r="S850" i="1"/>
  <c r="S1321" i="1"/>
  <c r="S9471" i="1"/>
  <c r="S10447" i="1"/>
  <c r="S9926" i="1"/>
  <c r="S7843" i="1"/>
  <c r="S6413" i="1"/>
  <c r="S4179" i="1"/>
  <c r="S10396" i="1"/>
  <c r="S10128" i="1"/>
  <c r="S10032" i="1"/>
  <c r="S9852" i="1"/>
  <c r="S9727" i="1"/>
  <c r="S9223" i="1"/>
  <c r="S8864" i="1"/>
  <c r="S8274" i="1"/>
  <c r="S8204" i="1"/>
  <c r="S8171" i="1"/>
  <c r="S8457" i="1"/>
  <c r="S8005" i="1"/>
  <c r="S7798" i="1"/>
  <c r="S8064" i="1"/>
  <c r="S7688" i="1"/>
  <c r="S7826" i="1"/>
  <c r="S7279" i="1"/>
  <c r="S7455" i="1"/>
  <c r="S7253" i="1"/>
  <c r="S7213" i="1"/>
  <c r="S7097" i="1"/>
  <c r="S6992" i="1"/>
  <c r="S6856" i="1"/>
  <c r="S6741" i="1"/>
  <c r="S6592" i="1"/>
  <c r="S6363" i="1"/>
  <c r="S6299" i="1"/>
  <c r="S6568" i="1"/>
  <c r="S6012" i="1"/>
  <c r="S4987" i="1"/>
  <c r="S4955" i="1"/>
  <c r="S5963" i="1"/>
  <c r="S2787" i="1"/>
  <c r="S10440" i="1"/>
  <c r="S8106" i="1"/>
  <c r="S7132" i="1"/>
  <c r="S7313" i="1"/>
  <c r="S4999" i="1"/>
  <c r="S5185" i="1"/>
  <c r="S10467" i="1"/>
  <c r="S10258" i="1"/>
  <c r="S10102" i="1"/>
  <c r="S10010" i="1"/>
  <c r="S9749" i="1"/>
  <c r="S9411" i="1"/>
  <c r="S9558" i="1"/>
  <c r="S9500" i="1"/>
  <c r="S9439" i="1"/>
  <c r="S9286" i="1"/>
  <c r="S9196" i="1"/>
  <c r="S9276" i="1"/>
  <c r="S9320" i="1"/>
  <c r="S9123" i="1"/>
  <c r="S8683" i="1"/>
  <c r="S8271" i="1"/>
  <c r="S1267" i="1"/>
  <c r="S6232" i="1"/>
  <c r="S10497" i="1"/>
  <c r="S8753" i="1"/>
  <c r="S8146" i="1"/>
  <c r="S7809" i="1"/>
  <c r="S7691" i="1"/>
  <c r="S8723" i="1"/>
  <c r="S7226" i="1"/>
  <c r="S6552" i="1"/>
  <c r="S5810" i="1"/>
  <c r="S4079" i="1"/>
  <c r="S10223" i="1"/>
  <c r="S9924" i="1"/>
  <c r="S10005" i="1"/>
  <c r="S9207" i="1"/>
  <c r="S8944" i="1"/>
  <c r="S7752" i="1"/>
  <c r="S6649" i="1"/>
  <c r="S6839" i="1"/>
  <c r="S5637" i="1"/>
  <c r="S4504" i="1"/>
  <c r="S3613" i="1"/>
  <c r="S3759" i="1"/>
  <c r="S3721" i="1"/>
  <c r="S3386" i="1"/>
  <c r="S2938" i="1"/>
  <c r="S3053" i="1"/>
  <c r="S1148" i="1"/>
  <c r="S10295" i="1"/>
  <c r="S7978" i="1"/>
  <c r="S1982" i="1"/>
  <c r="S2794" i="1"/>
  <c r="S1547" i="1"/>
  <c r="S2064" i="1"/>
  <c r="S9221" i="1"/>
  <c r="S9269" i="1"/>
  <c r="S7013" i="1"/>
  <c r="S9453" i="1"/>
  <c r="S10241" i="1"/>
  <c r="S5671" i="1"/>
  <c r="S10172" i="1"/>
  <c r="S9973" i="1"/>
  <c r="S9753" i="1"/>
  <c r="S9122" i="1"/>
  <c r="S8040" i="1"/>
  <c r="S7895" i="1"/>
  <c r="S7665" i="1"/>
  <c r="S7446" i="1"/>
  <c r="S7706" i="1"/>
  <c r="S7292" i="1"/>
  <c r="S7683" i="1"/>
  <c r="S6988" i="1"/>
  <c r="S7424" i="1"/>
  <c r="S7016" i="1"/>
  <c r="S7385" i="1"/>
  <c r="S6253" i="1"/>
  <c r="S4981" i="1"/>
  <c r="S4336" i="1"/>
  <c r="S3526" i="1"/>
  <c r="S3900" i="1"/>
  <c r="S3463" i="1"/>
  <c r="S2658" i="1"/>
  <c r="S1602" i="1"/>
  <c r="S1189" i="1"/>
  <c r="S2057" i="1"/>
  <c r="S1636" i="1"/>
  <c r="S1896" i="1"/>
  <c r="S1274" i="1"/>
  <c r="S717" i="1"/>
  <c r="S1577" i="1"/>
  <c r="S509" i="1"/>
  <c r="S114" i="1"/>
  <c r="S150" i="1"/>
  <c r="S9919" i="1"/>
  <c r="S8942" i="1"/>
  <c r="S8301" i="1"/>
  <c r="S8145" i="1"/>
  <c r="S7423" i="1"/>
  <c r="S6984" i="1"/>
  <c r="S6831" i="1"/>
  <c r="S6785" i="1"/>
  <c r="S7077" i="1"/>
  <c r="S5838" i="1"/>
  <c r="S4167" i="1"/>
  <c r="S4012" i="1"/>
  <c r="S2841" i="1"/>
  <c r="S6901" i="1"/>
  <c r="S2780" i="1"/>
  <c r="K61" i="3"/>
  <c r="S10468" i="1"/>
  <c r="S7738" i="1"/>
  <c r="S6511" i="1"/>
  <c r="S2867" i="1"/>
  <c r="S1486" i="1"/>
  <c r="S1484" i="1"/>
  <c r="S1016" i="1"/>
  <c r="S5721" i="1"/>
  <c r="S3770" i="1"/>
  <c r="S3265" i="1"/>
  <c r="S3157" i="1"/>
  <c r="S5453" i="1"/>
  <c r="S5333" i="1"/>
  <c r="S5537" i="1"/>
  <c r="S5491" i="1"/>
  <c r="S5407" i="1"/>
  <c r="S5215" i="1"/>
  <c r="S5079" i="1"/>
  <c r="S4745" i="1"/>
  <c r="S4459" i="1"/>
  <c r="S4515" i="1"/>
  <c r="S4174" i="1"/>
  <c r="S4066" i="1"/>
  <c r="S3588" i="1"/>
  <c r="S3859" i="1"/>
  <c r="S3243" i="1"/>
  <c r="S3441" i="1"/>
  <c r="S3685" i="1"/>
  <c r="S2770" i="1"/>
  <c r="S1950" i="1"/>
  <c r="S3374" i="1"/>
  <c r="S2577" i="1"/>
  <c r="S2711" i="1"/>
  <c r="S2139" i="1"/>
  <c r="S1783" i="1"/>
  <c r="S904" i="1"/>
  <c r="S1594" i="1"/>
  <c r="S1534" i="1"/>
  <c r="S1310" i="1"/>
  <c r="S1246" i="1"/>
  <c r="S957" i="1"/>
  <c r="S2029" i="1"/>
  <c r="S1949" i="1"/>
  <c r="S1753" i="1"/>
  <c r="S1698" i="1"/>
  <c r="S1420" i="1"/>
  <c r="S1164" i="1"/>
  <c r="S1110" i="1"/>
  <c r="S1402" i="1"/>
  <c r="S1023" i="1"/>
  <c r="S1551" i="1"/>
  <c r="S272" i="1"/>
  <c r="S8395" i="1"/>
  <c r="S8710" i="1"/>
  <c r="S8665" i="1"/>
  <c r="S8625" i="1"/>
  <c r="S8621" i="1"/>
  <c r="S8552" i="1"/>
  <c r="S8225" i="1"/>
  <c r="S8311" i="1"/>
  <c r="S8236" i="1"/>
  <c r="S8229" i="1"/>
  <c r="S8120" i="1"/>
  <c r="S7883" i="1"/>
  <c r="S7779" i="1"/>
  <c r="S8264" i="1"/>
  <c r="S7920" i="1"/>
  <c r="S7686" i="1"/>
  <c r="S7638" i="1"/>
  <c r="S7622" i="1"/>
  <c r="S7018" i="1"/>
  <c r="S6775" i="1"/>
  <c r="S6591" i="1"/>
  <c r="S6527" i="1"/>
  <c r="S6739" i="1"/>
  <c r="S6877" i="1"/>
  <c r="S6373" i="1"/>
  <c r="S6341" i="1"/>
  <c r="S6093" i="1"/>
  <c r="S6756" i="1"/>
  <c r="S5926" i="1"/>
  <c r="S6450" i="1"/>
  <c r="S6314" i="1"/>
  <c r="S5115" i="1"/>
  <c r="S5763" i="1"/>
  <c r="S5325" i="1"/>
  <c r="S4901" i="1"/>
  <c r="S4741" i="1"/>
  <c r="S4991" i="1"/>
  <c r="S5145" i="1"/>
  <c r="S4509" i="1"/>
  <c r="S5785" i="1"/>
  <c r="S3620" i="1"/>
  <c r="S3792" i="1"/>
  <c r="S3912" i="1"/>
  <c r="S4317" i="1"/>
  <c r="S4060" i="1"/>
  <c r="S3822" i="1"/>
  <c r="S3258" i="1"/>
  <c r="S2825" i="1"/>
  <c r="S3316" i="1"/>
  <c r="S3373" i="1"/>
  <c r="S4142" i="1"/>
  <c r="S3582" i="1"/>
  <c r="S3682" i="1"/>
  <c r="S2081" i="1"/>
  <c r="S2083" i="1"/>
  <c r="S1816" i="1"/>
  <c r="S1531" i="1"/>
  <c r="S1947" i="1"/>
  <c r="S1113" i="1"/>
  <c r="S832" i="1"/>
  <c r="S1922" i="1"/>
  <c r="S1238" i="1"/>
  <c r="S1682" i="1"/>
  <c r="S954" i="1"/>
  <c r="S890" i="1"/>
  <c r="S642" i="1"/>
  <c r="S398" i="1"/>
  <c r="S174" i="1"/>
  <c r="S166" i="1"/>
  <c r="S54" i="1"/>
  <c r="S10414" i="1"/>
  <c r="S4254" i="1"/>
  <c r="S2737" i="1"/>
  <c r="S9086" i="1"/>
  <c r="S7145" i="1"/>
  <c r="S6929" i="1"/>
  <c r="S4027" i="1"/>
  <c r="S3628" i="1"/>
  <c r="S6921" i="1"/>
  <c r="S789" i="1"/>
  <c r="S10146" i="1"/>
  <c r="S10022" i="1"/>
  <c r="S21" i="1"/>
  <c r="S4270" i="1"/>
  <c r="J163" i="3"/>
  <c r="K163" i="3" s="1"/>
  <c r="S4159" i="1"/>
  <c r="S8880" i="1"/>
  <c r="S7856" i="1"/>
  <c r="S7497" i="1"/>
  <c r="S7244" i="1"/>
  <c r="S6304" i="1"/>
  <c r="S6027" i="1"/>
  <c r="S6594" i="1"/>
  <c r="S5365" i="1"/>
  <c r="S5295" i="1"/>
  <c r="S5111" i="1"/>
  <c r="S4687" i="1"/>
  <c r="S6371" i="1"/>
  <c r="S6230" i="1"/>
  <c r="S4507" i="1"/>
  <c r="S4299" i="1"/>
  <c r="S4388" i="1"/>
  <c r="S4586" i="1"/>
  <c r="S3677" i="1"/>
  <c r="S4023" i="1"/>
  <c r="S3991" i="1"/>
  <c r="S3959" i="1"/>
  <c r="S3888" i="1"/>
  <c r="S4261" i="1"/>
  <c r="S3611" i="1"/>
  <c r="S3507" i="1"/>
  <c r="S3986" i="1"/>
  <c r="S2929" i="1"/>
  <c r="S3666" i="1"/>
  <c r="S2883" i="1"/>
  <c r="S2906" i="1"/>
  <c r="S809" i="1"/>
  <c r="S431" i="1"/>
  <c r="S657" i="1"/>
  <c r="S190" i="1"/>
  <c r="S202" i="1"/>
  <c r="S118" i="1"/>
  <c r="S233" i="1"/>
  <c r="S106" i="1"/>
  <c r="S365" i="1"/>
  <c r="S8525" i="1"/>
  <c r="S9210" i="1"/>
  <c r="S9038" i="1"/>
  <c r="S8755" i="1"/>
  <c r="S8191" i="1"/>
  <c r="S8323" i="1"/>
  <c r="S8473" i="1"/>
  <c r="S8070" i="1"/>
  <c r="S7785" i="1"/>
  <c r="S7096" i="1"/>
  <c r="S7242" i="1"/>
  <c r="S6601" i="1"/>
  <c r="S7202" i="1"/>
  <c r="S6999" i="1"/>
  <c r="S6571" i="1"/>
  <c r="S6423" i="1"/>
  <c r="S5725" i="1"/>
  <c r="S5693" i="1"/>
  <c r="S5661" i="1"/>
  <c r="S5575" i="1"/>
  <c r="S5085" i="1"/>
  <c r="S4861" i="1"/>
  <c r="S5199" i="1"/>
  <c r="S5297" i="1"/>
  <c r="S5065" i="1"/>
  <c r="S4809" i="1"/>
  <c r="S4308" i="1"/>
  <c r="S3466" i="1"/>
  <c r="S3099" i="1"/>
  <c r="S3181" i="1"/>
  <c r="S3570" i="1"/>
  <c r="S1907" i="1"/>
  <c r="S1467" i="1"/>
  <c r="S1028" i="1"/>
  <c r="S872" i="1"/>
  <c r="S1470" i="1"/>
  <c r="S1406" i="1"/>
  <c r="S1374" i="1"/>
  <c r="S1342" i="1"/>
  <c r="S1118" i="1"/>
  <c r="S1086" i="1"/>
  <c r="S1054" i="1"/>
  <c r="S990" i="1"/>
  <c r="S1802" i="1"/>
  <c r="S1986" i="1"/>
  <c r="S1162" i="1"/>
  <c r="S602" i="1"/>
  <c r="S739" i="1"/>
  <c r="S1215" i="1"/>
  <c r="S1571" i="1"/>
  <c r="S1423" i="1"/>
  <c r="S594" i="1"/>
  <c r="S186" i="1"/>
  <c r="S218" i="1"/>
  <c r="S299" i="1"/>
  <c r="S10413" i="1"/>
  <c r="S9246" i="1"/>
  <c r="S8381" i="1"/>
  <c r="S7539" i="1"/>
  <c r="S7037" i="1"/>
  <c r="S10420" i="1"/>
  <c r="S10329" i="1"/>
  <c r="S9351" i="1"/>
  <c r="S8792" i="1"/>
  <c r="S9150" i="1"/>
  <c r="S8353" i="1"/>
  <c r="S8026" i="1"/>
  <c r="S7512" i="1"/>
  <c r="S7404" i="1"/>
  <c r="S7781" i="1"/>
  <c r="S7283" i="1"/>
  <c r="S7390" i="1"/>
  <c r="S7427" i="1"/>
  <c r="K141" i="3"/>
  <c r="S9309" i="1"/>
  <c r="S9543" i="1"/>
  <c r="S9219" i="1"/>
  <c r="S8775" i="1"/>
  <c r="S8974" i="1"/>
  <c r="S9090" i="1"/>
  <c r="S8673" i="1"/>
  <c r="S9074" i="1"/>
  <c r="S8850" i="1"/>
  <c r="S8031" i="1"/>
  <c r="S8273" i="1"/>
  <c r="S8088" i="1"/>
  <c r="S7672" i="1"/>
  <c r="S7592" i="1"/>
  <c r="S7464" i="1"/>
  <c r="S7904" i="1"/>
  <c r="S7492" i="1"/>
  <c r="S7716" i="1"/>
  <c r="S7280" i="1"/>
  <c r="S6957" i="1"/>
  <c r="S6893" i="1"/>
  <c r="S7486" i="1"/>
  <c r="S7219" i="1"/>
  <c r="S7176" i="1"/>
  <c r="S7177" i="1"/>
  <c r="S7369" i="1"/>
  <c r="S7352" i="1"/>
  <c r="S7314" i="1"/>
  <c r="S6701" i="1"/>
  <c r="S6967" i="1"/>
  <c r="S6797" i="1"/>
  <c r="S7236" i="1"/>
  <c r="S3531" i="1"/>
  <c r="S3487" i="1"/>
  <c r="S4094" i="1"/>
  <c r="S3614" i="1"/>
  <c r="S2199" i="1"/>
  <c r="S1881" i="1"/>
  <c r="S2655" i="1"/>
  <c r="S2015" i="1"/>
  <c r="S3602" i="1"/>
  <c r="S2037" i="1"/>
  <c r="S2746" i="1"/>
  <c r="S1460" i="1"/>
  <c r="S946" i="1"/>
  <c r="S2027" i="1"/>
  <c r="S1791" i="1"/>
  <c r="S1372" i="1"/>
  <c r="S873" i="1"/>
  <c r="S1318" i="1"/>
  <c r="S1018" i="1"/>
  <c r="S798" i="1"/>
  <c r="S1471" i="1"/>
  <c r="S91" i="1"/>
  <c r="S676" i="1"/>
  <c r="S426" i="1"/>
  <c r="S4216" i="1"/>
  <c r="S3281" i="1"/>
  <c r="S326" i="1"/>
  <c r="J230" i="3"/>
  <c r="K230" i="3" s="1"/>
  <c r="S10231" i="1"/>
  <c r="S10150" i="1"/>
  <c r="S10294" i="1"/>
  <c r="S10101" i="1"/>
  <c r="S9997" i="1"/>
  <c r="S9602" i="1"/>
  <c r="S9559" i="1"/>
  <c r="S9191" i="1"/>
  <c r="S8883" i="1"/>
  <c r="S9230" i="1"/>
  <c r="S8427" i="1"/>
  <c r="S8583" i="1"/>
  <c r="S8543" i="1"/>
  <c r="S8408" i="1"/>
  <c r="S8463" i="1"/>
  <c r="S8224" i="1"/>
  <c r="S8425" i="1"/>
  <c r="S7771" i="1"/>
  <c r="S8186" i="1"/>
  <c r="S7773" i="1"/>
  <c r="S7346" i="1"/>
  <c r="S7902" i="1"/>
  <c r="S7684" i="1"/>
  <c r="S7754" i="1"/>
  <c r="S7745" i="1"/>
  <c r="S7159" i="1"/>
  <c r="S7392" i="1"/>
  <c r="S7245" i="1"/>
  <c r="S7401" i="1"/>
  <c r="S7339" i="1"/>
  <c r="S7344" i="1"/>
  <c r="S6962" i="1"/>
  <c r="S6534" i="1"/>
  <c r="S6951" i="1"/>
  <c r="S6260" i="1"/>
  <c r="S6523" i="1"/>
  <c r="S6238" i="1"/>
  <c r="S6586" i="1"/>
  <c r="S6410" i="1"/>
  <c r="S5805" i="1"/>
  <c r="S6388" i="1"/>
  <c r="S5791" i="1"/>
  <c r="S5131" i="1"/>
  <c r="S5099" i="1"/>
  <c r="S5067" i="1"/>
  <c r="S5389" i="1"/>
  <c r="S5077" i="1"/>
  <c r="S4885" i="1"/>
  <c r="S4821" i="1"/>
  <c r="S4757" i="1"/>
  <c r="S4693" i="1"/>
  <c r="S5319" i="1"/>
  <c r="S4711" i="1"/>
  <c r="S5739" i="1"/>
  <c r="S5597" i="1"/>
  <c r="S5543" i="1"/>
  <c r="S5257" i="1"/>
  <c r="S5057" i="1"/>
  <c r="S5025" i="1"/>
  <c r="S4761" i="1"/>
  <c r="S4311" i="1"/>
  <c r="S3696" i="1"/>
  <c r="S4474" i="1"/>
  <c r="S3925" i="1"/>
  <c r="S3632" i="1"/>
  <c r="S3447" i="1"/>
  <c r="S3622" i="1"/>
  <c r="S2702" i="1"/>
  <c r="S3349" i="1"/>
  <c r="S3980" i="1"/>
  <c r="S2730" i="1"/>
  <c r="S2539" i="1"/>
  <c r="S2347" i="1"/>
  <c r="S1810" i="1"/>
  <c r="S1660" i="1"/>
  <c r="S1616" i="1"/>
  <c r="S1330" i="1"/>
  <c r="S1234" i="1"/>
  <c r="S1074" i="1"/>
  <c r="S1010" i="1"/>
  <c r="S1776" i="1"/>
  <c r="S1448" i="1"/>
  <c r="S972" i="1"/>
  <c r="S1612" i="1"/>
  <c r="S1714" i="1"/>
  <c r="S976" i="1"/>
  <c r="S1719" i="1"/>
  <c r="S1306" i="1"/>
  <c r="S276" i="1"/>
  <c r="S260" i="1"/>
  <c r="S1617" i="1"/>
  <c r="S780" i="1"/>
  <c r="S479" i="1"/>
  <c r="S1579" i="1"/>
  <c r="S180" i="1"/>
  <c r="S178" i="1"/>
  <c r="S14" i="1"/>
  <c r="S132" i="1"/>
  <c r="S9199" i="1"/>
  <c r="S7105" i="1"/>
  <c r="S6524" i="1"/>
  <c r="S6540" i="1"/>
  <c r="S4450" i="1"/>
  <c r="S3215" i="1"/>
  <c r="S735" i="1"/>
  <c r="S1679" i="1"/>
  <c r="S1475" i="1"/>
  <c r="S1247" i="1"/>
  <c r="S34" i="1"/>
  <c r="S541" i="1"/>
  <c r="S130" i="1"/>
  <c r="S210" i="1"/>
  <c r="S224" i="1"/>
  <c r="S10285" i="1"/>
  <c r="S9445" i="1"/>
  <c r="S9152" i="1"/>
  <c r="S6689" i="1"/>
  <c r="S6419" i="1"/>
  <c r="S3119" i="1"/>
  <c r="S3269" i="1"/>
  <c r="S3907" i="1"/>
  <c r="S2950" i="1"/>
  <c r="S2716" i="1"/>
  <c r="S1728" i="1"/>
  <c r="S520" i="1"/>
  <c r="S584" i="1"/>
  <c r="S6958" i="1"/>
  <c r="S6840" i="1"/>
  <c r="S6770" i="1"/>
  <c r="S6544" i="1"/>
  <c r="S6642" i="1"/>
  <c r="S6031" i="1"/>
  <c r="S6356" i="1"/>
  <c r="S6006" i="1"/>
  <c r="S5908" i="1"/>
  <c r="S5781" i="1"/>
  <c r="S5211" i="1"/>
  <c r="S5147" i="1"/>
  <c r="S5157" i="1"/>
  <c r="S5125" i="1"/>
  <c r="S5061" i="1"/>
  <c r="S4997" i="1"/>
  <c r="S4965" i="1"/>
  <c r="S4805" i="1"/>
  <c r="S4709" i="1"/>
  <c r="S4677" i="1"/>
  <c r="S5399" i="1"/>
  <c r="S4863" i="1"/>
  <c r="S5581" i="1"/>
  <c r="S5521" i="1"/>
  <c r="S5449" i="1"/>
  <c r="S5209" i="1"/>
  <c r="S5113" i="1"/>
  <c r="S5073" i="1"/>
  <c r="S5009" i="1"/>
  <c r="S4608" i="1"/>
  <c r="S5146" i="1"/>
  <c r="S4762" i="1"/>
  <c r="S4602" i="1"/>
  <c r="S4297" i="1"/>
  <c r="S4135" i="1"/>
  <c r="S4071" i="1"/>
  <c r="S3927" i="1"/>
  <c r="S4386" i="1"/>
  <c r="S4490" i="1"/>
  <c r="S3194" i="1"/>
  <c r="S2857" i="1"/>
  <c r="S2793" i="1"/>
  <c r="S3368" i="1"/>
  <c r="S3132" i="1"/>
  <c r="S2030" i="1"/>
  <c r="S2507" i="1"/>
  <c r="S2861" i="1"/>
  <c r="S1044" i="1"/>
  <c r="S1186" i="1"/>
  <c r="S1154" i="1"/>
  <c r="S877" i="1"/>
  <c r="S1512" i="1"/>
  <c r="S1384" i="1"/>
  <c r="S1672" i="1"/>
  <c r="S1574" i="1"/>
  <c r="S1845" i="1"/>
  <c r="S1350" i="1"/>
  <c r="S1126" i="1"/>
  <c r="S1030" i="1"/>
  <c r="S1024" i="1"/>
  <c r="S912" i="1"/>
  <c r="S1178" i="1"/>
  <c r="S1098" i="1"/>
  <c r="S970" i="1"/>
  <c r="S353" i="1"/>
  <c r="S41" i="1"/>
  <c r="S59" i="1"/>
  <c r="S1119" i="1"/>
  <c r="S1459" i="1"/>
  <c r="S895" i="1"/>
  <c r="S1651" i="1"/>
  <c r="S4" i="1"/>
  <c r="S44" i="1"/>
  <c r="S333" i="1"/>
  <c r="S206" i="1"/>
  <c r="S122" i="1"/>
  <c r="S110" i="1"/>
  <c r="S8166" i="1"/>
  <c r="S10194" i="1"/>
  <c r="S776" i="1"/>
  <c r="S7372" i="1"/>
  <c r="S7562" i="1"/>
  <c r="S7568" i="1"/>
  <c r="S7776" i="1"/>
  <c r="S7697" i="1"/>
  <c r="S7758" i="1"/>
  <c r="S7450" i="1"/>
  <c r="S7336" i="1"/>
  <c r="S7212" i="1"/>
  <c r="S7249" i="1"/>
  <c r="S7481" i="1"/>
  <c r="S7171" i="1"/>
  <c r="S7425" i="1"/>
  <c r="S6692" i="1"/>
  <c r="S6533" i="1"/>
  <c r="S6844" i="1"/>
  <c r="S6694" i="1"/>
  <c r="S7033" i="1"/>
  <c r="S6535" i="1"/>
  <c r="S6013" i="1"/>
  <c r="S6460" i="1"/>
  <c r="S5881" i="1"/>
  <c r="S4939" i="1"/>
  <c r="S5469" i="1"/>
  <c r="S5191" i="1"/>
  <c r="S5103" i="1"/>
  <c r="S4975" i="1"/>
  <c r="S4847" i="1"/>
  <c r="S5473" i="1"/>
  <c r="S5433" i="1"/>
  <c r="S4842" i="1"/>
  <c r="S4313" i="1"/>
  <c r="S4055" i="1"/>
  <c r="S3887" i="1"/>
  <c r="S3847" i="1"/>
  <c r="S3783" i="1"/>
  <c r="S3525" i="1"/>
  <c r="S3424" i="1"/>
  <c r="S3680" i="1"/>
  <c r="S3385" i="1"/>
  <c r="S3149" i="1"/>
  <c r="S4098" i="1"/>
  <c r="S3941" i="1"/>
  <c r="S3358" i="1"/>
  <c r="S2445" i="1"/>
  <c r="S2381" i="1"/>
  <c r="S3160" i="1"/>
  <c r="S2863" i="1"/>
  <c r="S2699" i="1"/>
  <c r="S2385" i="1"/>
  <c r="S1855" i="1"/>
  <c r="S1989" i="1"/>
  <c r="S2392" i="1"/>
  <c r="S3288" i="1"/>
  <c r="S2070" i="1"/>
  <c r="S1333" i="1"/>
  <c r="S1077" i="1"/>
  <c r="S1045" i="1"/>
  <c r="S1928" i="1"/>
  <c r="S1452" i="1"/>
  <c r="S924" i="1"/>
  <c r="S1862" i="1"/>
  <c r="S1637" i="1"/>
  <c r="S1078" i="1"/>
  <c r="S562" i="1"/>
  <c r="S736" i="1"/>
  <c r="S348" i="1"/>
  <c r="S263" i="1"/>
  <c r="S18" i="1"/>
  <c r="S32" i="1"/>
  <c r="S269" i="1"/>
  <c r="S136" i="1"/>
  <c r="S10187" i="1"/>
  <c r="S8913" i="1"/>
  <c r="S6811" i="1"/>
  <c r="S6848" i="1"/>
  <c r="S6939" i="1"/>
  <c r="S6531" i="1"/>
  <c r="S5769" i="1"/>
  <c r="S6952" i="1"/>
  <c r="S5649" i="1"/>
  <c r="S5809" i="1"/>
  <c r="S1056" i="1"/>
  <c r="S1290" i="1"/>
  <c r="S1201" i="1"/>
  <c r="S518" i="1"/>
  <c r="S17" i="1"/>
  <c r="S1774" i="1"/>
  <c r="S1227" i="1"/>
  <c r="S756" i="1"/>
  <c r="S733" i="1"/>
  <c r="S162" i="1"/>
  <c r="S10466" i="1"/>
  <c r="S10131" i="1"/>
  <c r="S10242" i="1"/>
  <c r="S9361" i="1"/>
  <c r="S8773" i="1"/>
  <c r="S8910" i="1"/>
  <c r="S7965" i="1"/>
  <c r="S7988" i="1"/>
  <c r="S7041" i="1"/>
  <c r="S6643" i="1"/>
  <c r="S6675" i="1"/>
  <c r="S6928" i="1"/>
  <c r="S6615" i="1"/>
  <c r="S6119" i="1"/>
  <c r="S5533" i="1"/>
  <c r="S3739" i="1"/>
  <c r="S3658" i="1"/>
  <c r="S2025" i="1"/>
  <c r="S1830" i="1"/>
  <c r="S6793" i="1"/>
  <c r="S1692" i="1"/>
  <c r="S10162" i="1"/>
  <c r="S807" i="1"/>
  <c r="S10403" i="1"/>
  <c r="S5641" i="1"/>
  <c r="S6224" i="1"/>
  <c r="S6064" i="1"/>
  <c r="S5645" i="1"/>
  <c r="S4184" i="1"/>
  <c r="S3404" i="1"/>
  <c r="S3305" i="1"/>
  <c r="S2940" i="1"/>
  <c r="S1462" i="1"/>
  <c r="S56" i="1"/>
  <c r="K294" i="3"/>
  <c r="K196" i="3"/>
  <c r="S10003" i="1"/>
  <c r="S6854" i="1"/>
  <c r="S5983" i="1"/>
  <c r="S5839" i="1"/>
  <c r="S5846" i="1"/>
  <c r="S5896" i="1"/>
  <c r="S6547" i="1"/>
  <c r="S4477" i="1"/>
  <c r="S92" i="1"/>
  <c r="S557" i="1"/>
  <c r="S144" i="1"/>
  <c r="S447" i="1"/>
  <c r="S467" i="1"/>
  <c r="S46" i="1"/>
  <c r="S4263" i="1"/>
  <c r="S3387" i="1"/>
  <c r="S3883" i="1"/>
  <c r="S3158" i="1"/>
  <c r="S3660" i="1"/>
  <c r="S3371" i="1"/>
  <c r="K292" i="3"/>
  <c r="S10470" i="1"/>
  <c r="S806" i="1"/>
  <c r="S4537" i="1"/>
  <c r="S5783" i="1"/>
  <c r="S10229" i="1"/>
  <c r="S9637" i="1"/>
  <c r="S8770" i="1"/>
  <c r="S8603" i="1"/>
  <c r="S9035" i="1"/>
  <c r="S8294" i="1"/>
  <c r="S8048" i="1"/>
  <c r="S7680" i="1"/>
  <c r="S7484" i="1"/>
  <c r="S7702" i="1"/>
  <c r="S6876" i="1"/>
  <c r="S7117" i="1"/>
  <c r="S6953" i="1"/>
  <c r="S7058" i="1"/>
  <c r="S6292" i="1"/>
  <c r="S5971" i="1"/>
  <c r="S5827" i="1"/>
  <c r="S5419" i="1"/>
  <c r="S5461" i="1"/>
  <c r="S5341" i="1"/>
  <c r="S5301" i="1"/>
  <c r="S5499" i="1"/>
  <c r="S5089" i="1"/>
  <c r="S3695" i="1"/>
  <c r="S3210" i="1"/>
  <c r="S3565" i="1"/>
  <c r="S3586" i="1"/>
  <c r="S3192" i="1"/>
  <c r="S1951" i="1"/>
  <c r="S2187" i="1"/>
  <c r="S2091" i="1"/>
  <c r="S1515" i="1"/>
  <c r="S1394" i="1"/>
  <c r="S1362" i="1"/>
  <c r="S1266" i="1"/>
  <c r="S1106" i="1"/>
  <c r="S1042" i="1"/>
  <c r="S978" i="1"/>
  <c r="S919" i="1"/>
  <c r="S1478" i="1"/>
  <c r="S1097" i="1"/>
  <c r="S1302" i="1"/>
  <c r="S1852" i="1"/>
  <c r="S107" i="1"/>
  <c r="S470" i="1"/>
  <c r="S320" i="1"/>
  <c r="S606" i="1"/>
  <c r="S1561" i="1"/>
  <c r="S588" i="1"/>
  <c r="S76" i="1"/>
  <c r="S194" i="1"/>
  <c r="S98" i="1"/>
  <c r="S9742" i="1"/>
  <c r="S4553" i="1"/>
  <c r="S3174" i="1"/>
  <c r="S3923" i="1"/>
  <c r="S2817" i="1"/>
  <c r="S3062" i="1"/>
  <c r="S10195" i="1"/>
  <c r="S6636" i="1"/>
  <c r="S5657" i="1"/>
  <c r="S7093" i="1"/>
  <c r="S6647" i="1"/>
  <c r="S4091" i="1"/>
  <c r="S4069" i="1"/>
  <c r="S2739" i="1"/>
  <c r="S3619" i="1"/>
  <c r="S3315" i="1"/>
  <c r="S10489" i="1"/>
  <c r="S1062" i="1"/>
  <c r="S9148" i="1"/>
  <c r="S6556" i="1"/>
  <c r="S4301" i="1"/>
  <c r="S3931" i="1"/>
  <c r="S3137" i="1"/>
  <c r="S10436" i="1"/>
  <c r="S10216" i="1"/>
  <c r="S7295" i="1"/>
  <c r="S5945" i="1"/>
  <c r="S5149" i="1"/>
  <c r="S5021" i="1"/>
  <c r="S4409" i="1"/>
  <c r="S4190" i="1"/>
  <c r="S3542" i="1"/>
  <c r="S3893" i="1"/>
  <c r="S3044" i="1"/>
  <c r="S1990" i="1"/>
  <c r="S1413" i="1"/>
  <c r="S1381" i="1"/>
  <c r="S878" i="1"/>
  <c r="S1132" i="1"/>
  <c r="S922" i="1"/>
  <c r="S605" i="1"/>
  <c r="S546" i="1"/>
  <c r="S83" i="1"/>
  <c r="S286" i="1"/>
  <c r="S7997" i="1"/>
  <c r="S6505" i="1"/>
  <c r="S1931" i="1"/>
  <c r="S545" i="1"/>
  <c r="S7703" i="1"/>
  <c r="S6814" i="1"/>
  <c r="S7197" i="1"/>
  <c r="S7437" i="1"/>
  <c r="S7064" i="1"/>
  <c r="S7225" i="1"/>
  <c r="S7161" i="1"/>
  <c r="S7081" i="1"/>
  <c r="S7273" i="1"/>
  <c r="S6646" i="1"/>
  <c r="S6861" i="1"/>
  <c r="S6686" i="1"/>
  <c r="S6080" i="1"/>
  <c r="S5949" i="1"/>
  <c r="S6528" i="1"/>
  <c r="S5948" i="1"/>
  <c r="S5978" i="1"/>
  <c r="S5804" i="1"/>
  <c r="S5884" i="1"/>
  <c r="S5437" i="1"/>
  <c r="S5287" i="1"/>
  <c r="S5151" i="1"/>
  <c r="S4895" i="1"/>
  <c r="S5715" i="1"/>
  <c r="S5683" i="1"/>
  <c r="S5329" i="1"/>
  <c r="S4986" i="1"/>
  <c r="S4650" i="1"/>
  <c r="S4502" i="1"/>
  <c r="S4476" i="1"/>
  <c r="S3920" i="1"/>
  <c r="S3791" i="1"/>
  <c r="S3768" i="1"/>
  <c r="S4309" i="1"/>
  <c r="S3123" i="1"/>
  <c r="S4034" i="1"/>
  <c r="S3406" i="1"/>
  <c r="S2749" i="1"/>
  <c r="S2615" i="1"/>
  <c r="S2273" i="1"/>
  <c r="S2571" i="1"/>
  <c r="S2443" i="1"/>
  <c r="S2053" i="1"/>
  <c r="S1960" i="1"/>
  <c r="S1875" i="1"/>
  <c r="S948" i="1"/>
  <c r="S926" i="1"/>
  <c r="S1436" i="1"/>
  <c r="S1096" i="1"/>
  <c r="S967" i="1"/>
  <c r="S1598" i="1"/>
  <c r="S1526" i="1"/>
  <c r="S1161" i="1"/>
  <c r="S985" i="1"/>
  <c r="S902" i="1"/>
  <c r="S861" i="1"/>
  <c r="S2105" i="1"/>
  <c r="S135" i="1"/>
  <c r="S339" i="1"/>
  <c r="S75" i="1"/>
  <c r="S7" i="1"/>
  <c r="S247" i="1"/>
  <c r="S72" i="1"/>
  <c r="S249" i="1"/>
  <c r="S94" i="1"/>
  <c r="S7913" i="1"/>
  <c r="S6769" i="1"/>
  <c r="S6923" i="1"/>
  <c r="S6311" i="1"/>
  <c r="S5823" i="1"/>
  <c r="S5503" i="1"/>
  <c r="S4106" i="1"/>
  <c r="S4051" i="1"/>
  <c r="S3915" i="1"/>
  <c r="S3435" i="1"/>
  <c r="S2828" i="1"/>
  <c r="S2219" i="1"/>
  <c r="S2987" i="1"/>
  <c r="S542" i="1"/>
  <c r="S6746" i="1"/>
  <c r="S3509" i="1"/>
  <c r="S2875" i="1"/>
  <c r="S1619" i="1"/>
  <c r="S1676" i="1"/>
  <c r="S1346" i="1"/>
  <c r="S1314" i="1"/>
  <c r="S1218" i="1"/>
  <c r="S1122" i="1"/>
  <c r="S1026" i="1"/>
  <c r="S994" i="1"/>
  <c r="S804" i="1"/>
  <c r="S1954" i="1"/>
  <c r="S1606" i="1"/>
  <c r="S1468" i="1"/>
  <c r="S1175" i="1"/>
  <c r="S1128" i="1"/>
  <c r="S1084" i="1"/>
  <c r="S1737" i="1"/>
  <c r="S1142" i="1"/>
  <c r="S846" i="1"/>
  <c r="S354" i="1"/>
  <c r="S766" i="1"/>
  <c r="S380" i="1"/>
  <c r="S590" i="1"/>
  <c r="S666" i="1"/>
  <c r="S204" i="1"/>
  <c r="S50" i="1"/>
  <c r="S9530" i="1"/>
  <c r="S7955" i="1"/>
  <c r="S7853" i="1"/>
  <c r="S7141" i="1"/>
  <c r="S7281" i="1"/>
  <c r="S6949" i="1"/>
  <c r="S5735" i="1"/>
  <c r="S4653" i="1"/>
  <c r="S4021" i="1"/>
  <c r="S3013" i="1"/>
  <c r="S4225" i="1"/>
  <c r="S3706" i="1"/>
  <c r="S3126" i="1"/>
  <c r="S2886" i="1"/>
  <c r="S754" i="1"/>
  <c r="S246" i="1"/>
  <c r="S482" i="1"/>
  <c r="S818" i="1"/>
  <c r="S6551" i="1"/>
  <c r="S2812" i="1"/>
  <c r="S1363" i="1"/>
  <c r="S3286" i="1"/>
  <c r="S5719" i="1"/>
  <c r="S3261" i="1"/>
  <c r="S3810" i="1"/>
  <c r="S2365" i="1"/>
  <c r="S2237" i="1"/>
  <c r="S3096" i="1"/>
  <c r="S2647" i="1"/>
  <c r="S1967" i="1"/>
  <c r="S1839" i="1"/>
  <c r="S2107" i="1"/>
  <c r="S2019" i="1"/>
  <c r="S1597" i="1"/>
  <c r="S1494" i="1"/>
  <c r="S837" i="1"/>
  <c r="S438" i="1"/>
  <c r="S1439" i="1"/>
  <c r="S301" i="1"/>
  <c r="S88" i="1"/>
  <c r="S10382" i="1"/>
  <c r="S9959" i="1"/>
  <c r="S9293" i="1"/>
  <c r="S8815" i="1"/>
  <c r="S8189" i="1"/>
  <c r="S6657" i="1"/>
  <c r="S6690" i="1"/>
  <c r="S6435" i="1"/>
  <c r="S5765" i="1"/>
  <c r="S4589" i="1"/>
  <c r="S3217" i="1"/>
  <c r="S2251" i="1"/>
  <c r="S6763" i="1"/>
  <c r="S860" i="1"/>
  <c r="S1133" i="1"/>
  <c r="S973" i="1"/>
  <c r="S1687" i="1"/>
  <c r="S614" i="1"/>
  <c r="S1055" i="1"/>
  <c r="S6969" i="1"/>
  <c r="S713" i="1"/>
  <c r="S9164" i="1"/>
  <c r="S7061" i="1"/>
  <c r="S2677" i="1"/>
  <c r="S5880" i="1"/>
  <c r="S2755" i="1"/>
  <c r="S10261" i="1"/>
  <c r="S9270" i="1"/>
  <c r="S7271" i="1"/>
  <c r="S4678" i="1"/>
  <c r="S3720" i="1"/>
  <c r="S3609" i="1"/>
  <c r="S722" i="1"/>
  <c r="S409" i="1"/>
  <c r="S1569" i="1"/>
  <c r="S108" i="1"/>
  <c r="S6665" i="1"/>
  <c r="S4158" i="1"/>
  <c r="S2789" i="1"/>
  <c r="S1857" i="1"/>
  <c r="S1250" i="1"/>
  <c r="S1681" i="1"/>
  <c r="S1120" i="1"/>
  <c r="S131" i="1"/>
  <c r="S949" i="1"/>
  <c r="S148" i="1"/>
  <c r="S761" i="1"/>
  <c r="S6715" i="1"/>
  <c r="S5931" i="1"/>
  <c r="S315" i="1"/>
  <c r="S222" i="1"/>
  <c r="S3595" i="1"/>
  <c r="M5" i="2"/>
  <c r="N5" i="2"/>
  <c r="S10444" i="1"/>
  <c r="S6777" i="1"/>
  <c r="S4139" i="1"/>
  <c r="S2796" i="1"/>
  <c r="S9452" i="1"/>
  <c r="S4871" i="1"/>
  <c r="S3909" i="1"/>
  <c r="S2986" i="1"/>
  <c r="S3631" i="1"/>
  <c r="S2363" i="1"/>
  <c r="S2810" i="1"/>
  <c r="S1163" i="1"/>
  <c r="S962" i="1"/>
  <c r="S1552" i="1"/>
  <c r="S184" i="1"/>
  <c r="S609" i="1"/>
  <c r="S9784" i="1"/>
  <c r="S9225" i="1"/>
  <c r="S4701" i="1"/>
  <c r="S4689" i="1"/>
  <c r="S4393" i="1"/>
  <c r="S4522" i="1"/>
  <c r="S3727" i="1"/>
  <c r="S3902" i="1"/>
  <c r="S2215" i="1"/>
  <c r="S3023" i="1"/>
  <c r="S2762" i="1"/>
  <c r="S1430" i="1"/>
  <c r="S1591" i="1"/>
  <c r="S270" i="1"/>
  <c r="S901" i="1"/>
  <c r="K169" i="3"/>
  <c r="S9847" i="1"/>
  <c r="S9901" i="1"/>
  <c r="S9284" i="1"/>
  <c r="S8379" i="1"/>
  <c r="S8575" i="1"/>
  <c r="S8167" i="1"/>
  <c r="S8080" i="1"/>
  <c r="S7600" i="1"/>
  <c r="S7318" i="1"/>
  <c r="S7074" i="1"/>
  <c r="S6698" i="1"/>
  <c r="S6567" i="1"/>
  <c r="S3671" i="1"/>
  <c r="S3300" i="1"/>
  <c r="S3108" i="1"/>
  <c r="S2369" i="1"/>
  <c r="S1094" i="1"/>
  <c r="S1014" i="1"/>
  <c r="S441" i="1"/>
  <c r="S815" i="1"/>
  <c r="S9965" i="1"/>
  <c r="S9110" i="1"/>
  <c r="S8124" i="1"/>
  <c r="S7695" i="1"/>
  <c r="S5955" i="1"/>
  <c r="S9721" i="1"/>
  <c r="S9580" i="1"/>
  <c r="S9277" i="1"/>
  <c r="S8187" i="1"/>
  <c r="S7630" i="1"/>
  <c r="S7890" i="1"/>
  <c r="S6482" i="1"/>
  <c r="S6045" i="1"/>
  <c r="S5163" i="1"/>
  <c r="S4719" i="1"/>
  <c r="S4655" i="1"/>
  <c r="S4339" i="1"/>
  <c r="S3704" i="1"/>
  <c r="S2153" i="1"/>
  <c r="S894" i="1"/>
  <c r="S742" i="1"/>
  <c r="S63" i="1"/>
  <c r="S10356" i="1"/>
  <c r="S10013" i="1"/>
  <c r="S9451" i="1"/>
  <c r="S7558" i="1"/>
  <c r="S7498" i="1"/>
  <c r="S7304" i="1"/>
  <c r="S7267" i="1"/>
  <c r="S7144" i="1"/>
  <c r="S6879" i="1"/>
  <c r="S6440" i="1"/>
  <c r="S6063" i="1"/>
  <c r="S5055" i="1"/>
  <c r="S5425" i="1"/>
  <c r="S5161" i="1"/>
  <c r="S4534" i="1"/>
  <c r="S2529" i="1"/>
  <c r="S2031" i="1"/>
  <c r="S888" i="1"/>
  <c r="S1528" i="1"/>
  <c r="S10052" i="1"/>
  <c r="S9611" i="1"/>
  <c r="S7755" i="1"/>
  <c r="S7448" i="1"/>
  <c r="S4285" i="1"/>
  <c r="S9402" i="1"/>
  <c r="S8734" i="1"/>
  <c r="S7759" i="1"/>
  <c r="S7724" i="1"/>
  <c r="S7508" i="1"/>
  <c r="S7731" i="1"/>
  <c r="S7406" i="1"/>
  <c r="S6458" i="1"/>
  <c r="S3461" i="1"/>
  <c r="S2697" i="1"/>
  <c r="S1755" i="1"/>
  <c r="S1320" i="1"/>
  <c r="S1192" i="1"/>
  <c r="S778" i="1"/>
  <c r="S10008" i="1"/>
  <c r="S9472" i="1"/>
  <c r="S9224" i="1"/>
  <c r="S9048" i="1"/>
  <c r="S7983" i="1"/>
  <c r="S8243" i="1"/>
  <c r="S7977" i="1"/>
  <c r="S7858" i="1"/>
  <c r="S7712" i="1"/>
  <c r="S6943" i="1"/>
  <c r="S6442" i="1"/>
  <c r="S6504" i="1"/>
  <c r="S6381" i="1"/>
  <c r="S5984" i="1"/>
  <c r="S5194" i="1"/>
  <c r="S4262" i="1"/>
  <c r="S3567" i="1"/>
  <c r="S2887" i="1"/>
  <c r="S3522" i="1"/>
  <c r="S2245" i="1"/>
  <c r="S1268" i="1"/>
  <c r="S820" i="1"/>
  <c r="S1224" i="1"/>
  <c r="S3722" i="1"/>
  <c r="S826" i="1"/>
  <c r="S577" i="1"/>
  <c r="S9482" i="1"/>
  <c r="S9920" i="1"/>
  <c r="S5633" i="1"/>
  <c r="S3587" i="1"/>
  <c r="S1926" i="1"/>
  <c r="S3946" i="1"/>
  <c r="S10169" i="1"/>
  <c r="S10450" i="1"/>
  <c r="S1611" i="1"/>
  <c r="S1403" i="1"/>
  <c r="S1150" i="1"/>
  <c r="S1599" i="1"/>
  <c r="S38" i="1"/>
  <c r="S5679" i="1"/>
  <c r="S1315" i="1"/>
  <c r="S792" i="1"/>
  <c r="S7974" i="1"/>
  <c r="S10009" i="1"/>
  <c r="S10037" i="1"/>
  <c r="S8573" i="1"/>
  <c r="S8232" i="1"/>
  <c r="S7544" i="1"/>
  <c r="S6492" i="1"/>
  <c r="S6368" i="1"/>
  <c r="S5856" i="1"/>
  <c r="S5467" i="1"/>
  <c r="S4562" i="1"/>
  <c r="S5477" i="1"/>
  <c r="S4695" i="1"/>
  <c r="S4320" i="1"/>
  <c r="S4330" i="1"/>
  <c r="S3775" i="1"/>
  <c r="S4056" i="1"/>
  <c r="S3838" i="1"/>
  <c r="S3486" i="1"/>
  <c r="S3313" i="1"/>
  <c r="S3069" i="1"/>
  <c r="S2113" i="1"/>
  <c r="S2049" i="1"/>
  <c r="S1988" i="1"/>
  <c r="S1689" i="1"/>
  <c r="S2345" i="1"/>
  <c r="S2257" i="1"/>
  <c r="S2994" i="1"/>
  <c r="S2137" i="1"/>
  <c r="S937" i="1"/>
  <c r="S2012" i="1"/>
  <c r="S1174" i="1"/>
  <c r="S765" i="1"/>
  <c r="S497" i="1"/>
  <c r="S10140" i="1"/>
  <c r="S9441" i="1"/>
  <c r="S9198" i="1"/>
  <c r="S7235" i="1"/>
  <c r="S4428" i="1"/>
  <c r="S9855" i="1"/>
  <c r="S8018" i="1"/>
  <c r="S6672" i="1"/>
  <c r="S6633" i="1"/>
  <c r="S6519" i="1"/>
  <c r="S6452" i="1"/>
  <c r="S6384" i="1"/>
  <c r="S5629" i="1"/>
  <c r="S5015" i="1"/>
  <c r="S2769" i="1"/>
  <c r="S1208" i="1"/>
  <c r="S848" i="1"/>
  <c r="S9432" i="1"/>
  <c r="S8099" i="1"/>
  <c r="S6937" i="1"/>
  <c r="S6682" i="1"/>
  <c r="S5836" i="1"/>
  <c r="S5423" i="1"/>
  <c r="S4927" i="1"/>
  <c r="S4354" i="1"/>
  <c r="S3400" i="1"/>
  <c r="S3131" i="1"/>
  <c r="S3365" i="1"/>
  <c r="S1851" i="1"/>
  <c r="S1499" i="1"/>
  <c r="S9599" i="1"/>
  <c r="S2567" i="1"/>
  <c r="S2017" i="1"/>
  <c r="S2724" i="1"/>
  <c r="S2449" i="1"/>
  <c r="S134" i="1"/>
  <c r="S9372" i="1"/>
  <c r="S8341" i="1"/>
  <c r="S7642" i="1"/>
  <c r="S7928" i="1"/>
  <c r="S9542" i="1"/>
  <c r="S8651" i="1"/>
  <c r="S8176" i="1"/>
  <c r="S8163" i="1"/>
  <c r="S8396" i="1"/>
  <c r="S7969" i="1"/>
  <c r="S7362" i="1"/>
  <c r="S10138" i="1"/>
  <c r="S9027" i="1"/>
  <c r="S9143" i="1"/>
  <c r="S8265" i="1"/>
  <c r="S8267" i="1"/>
  <c r="S8235" i="1"/>
  <c r="S8162" i="1"/>
  <c r="S7727" i="1"/>
  <c r="S7654" i="1"/>
  <c r="S7996" i="1"/>
  <c r="S7164" i="1"/>
  <c r="S7106" i="1"/>
  <c r="S6614" i="1"/>
  <c r="S6495" i="1"/>
  <c r="S6903" i="1"/>
  <c r="S6589" i="1"/>
  <c r="S6439" i="1"/>
  <c r="S6035" i="1"/>
  <c r="S6362" i="1"/>
  <c r="S5755" i="1"/>
  <c r="S4240" i="1"/>
  <c r="S4072" i="1"/>
  <c r="S3848" i="1"/>
  <c r="S3801" i="1"/>
  <c r="S10449" i="1"/>
  <c r="S8197" i="1"/>
  <c r="S8036" i="1"/>
  <c r="S6895" i="1"/>
  <c r="S6125" i="1"/>
  <c r="S5051" i="1"/>
  <c r="S5285" i="1"/>
  <c r="S5253" i="1"/>
  <c r="S4933" i="1"/>
  <c r="S4831" i="1"/>
  <c r="S5249" i="1"/>
  <c r="S4889" i="1"/>
  <c r="S4467" i="1"/>
  <c r="S3075" i="1"/>
  <c r="S1903" i="1"/>
  <c r="S2075" i="1"/>
  <c r="S1642" i="1"/>
  <c r="S1583" i="1"/>
  <c r="S304" i="1"/>
  <c r="S885" i="1"/>
  <c r="S10200" i="1"/>
  <c r="S10451" i="1"/>
  <c r="S9585" i="1"/>
  <c r="S9443" i="1"/>
  <c r="S9217" i="1"/>
  <c r="S9294" i="1"/>
  <c r="S8808" i="1"/>
  <c r="S9267" i="1"/>
  <c r="S9138" i="1"/>
  <c r="S9105" i="1"/>
  <c r="S8846" i="1"/>
  <c r="S8609" i="1"/>
  <c r="S8545" i="1"/>
  <c r="S9134" i="1"/>
  <c r="S8939" i="1"/>
  <c r="S8766" i="1"/>
  <c r="S8955" i="1"/>
  <c r="S8309" i="1"/>
  <c r="S8256" i="1"/>
  <c r="S8188" i="1"/>
  <c r="S8123" i="1"/>
  <c r="S7300" i="1"/>
  <c r="S7376" i="1"/>
  <c r="S6607" i="1"/>
  <c r="S5991" i="1"/>
  <c r="S5837" i="1"/>
  <c r="S6262" i="1"/>
  <c r="S5275" i="1"/>
  <c r="S3562" i="1"/>
  <c r="S3970" i="1"/>
  <c r="S3115" i="1"/>
  <c r="S3490" i="1"/>
  <c r="S3398" i="1"/>
  <c r="S3237" i="1"/>
  <c r="S3240" i="1"/>
  <c r="S920" i="1"/>
  <c r="S782" i="1"/>
  <c r="S7730" i="1"/>
  <c r="S7209" i="1"/>
  <c r="S6873" i="1"/>
  <c r="S6640" i="1"/>
  <c r="S6598" i="1"/>
  <c r="S7260" i="1"/>
  <c r="S5987" i="1"/>
  <c r="S5317" i="1"/>
  <c r="S4343" i="1"/>
  <c r="S4633" i="1"/>
  <c r="S4456" i="1"/>
  <c r="S4200" i="1"/>
  <c r="S3572" i="1"/>
  <c r="S3034" i="1"/>
  <c r="S3420" i="1"/>
  <c r="S3886" i="1"/>
  <c r="S3475" i="1"/>
  <c r="S2487" i="1"/>
  <c r="S1999" i="1"/>
  <c r="S1632" i="1"/>
  <c r="S1312" i="1"/>
  <c r="S1043" i="1"/>
  <c r="S702" i="1"/>
  <c r="S9887" i="1"/>
  <c r="S10263" i="1"/>
  <c r="S1187" i="1"/>
  <c r="S176" i="1"/>
  <c r="S6007" i="1"/>
  <c r="S6211" i="1"/>
  <c r="S9461" i="1"/>
  <c r="S8033" i="1"/>
  <c r="S6933" i="1"/>
  <c r="S9258" i="1"/>
  <c r="S10478" i="1"/>
  <c r="S9828" i="1"/>
  <c r="S3962" i="1"/>
  <c r="S10418" i="1"/>
  <c r="S10377" i="1"/>
  <c r="S8779" i="1"/>
  <c r="S5864" i="1"/>
  <c r="S6239" i="1"/>
  <c r="S6144" i="1"/>
  <c r="S6077" i="1"/>
  <c r="S8150" i="1"/>
  <c r="S8025" i="1"/>
  <c r="S7256" i="1"/>
  <c r="S6975" i="1"/>
  <c r="S6136" i="1"/>
  <c r="S4691" i="1"/>
  <c r="S4266" i="1"/>
  <c r="S3410" i="1"/>
  <c r="S3336" i="1"/>
  <c r="S8831" i="1"/>
  <c r="S6122" i="1"/>
  <c r="S2235" i="1"/>
  <c r="S8853" i="1"/>
  <c r="S10315" i="1"/>
  <c r="S10309" i="1"/>
  <c r="S10151" i="1"/>
  <c r="S8074" i="1"/>
  <c r="S6352" i="1"/>
  <c r="S4759" i="1"/>
  <c r="S2982" i="1"/>
  <c r="S665" i="1"/>
  <c r="S7663" i="1"/>
  <c r="S7612" i="1"/>
  <c r="S4725" i="1"/>
  <c r="S5481" i="1"/>
  <c r="S4937" i="1"/>
  <c r="S2173" i="1"/>
  <c r="S2583" i="1"/>
  <c r="S1114" i="1"/>
  <c r="S6979" i="1"/>
  <c r="S6102" i="1"/>
  <c r="S3604" i="1"/>
  <c r="S3308" i="1"/>
  <c r="S4002" i="1"/>
  <c r="S1280" i="1"/>
  <c r="S1626" i="1"/>
  <c r="S927" i="1"/>
  <c r="S212" i="1"/>
  <c r="S1832" i="1"/>
  <c r="S5844" i="1"/>
  <c r="S10174" i="1"/>
  <c r="S9760" i="1"/>
  <c r="S8417" i="1"/>
  <c r="S7580" i="1"/>
  <c r="S6226" i="1"/>
  <c r="S1427" i="1"/>
  <c r="S1001" i="1"/>
  <c r="S345" i="1"/>
  <c r="S1354" i="1"/>
  <c r="S662" i="1"/>
  <c r="S3078" i="1"/>
  <c r="S625" i="1"/>
  <c r="S6251" i="1"/>
  <c r="S9831" i="1"/>
  <c r="S9484" i="1"/>
  <c r="S9041" i="1"/>
  <c r="S9019" i="1"/>
  <c r="S8402" i="1"/>
  <c r="S7872" i="1"/>
  <c r="S7428" i="1"/>
  <c r="S7111" i="1"/>
  <c r="S7316" i="1"/>
  <c r="S7287" i="1"/>
  <c r="S6889" i="1"/>
  <c r="S6728" i="1"/>
  <c r="S5709" i="1"/>
  <c r="S5545" i="1"/>
  <c r="S5133" i="1"/>
  <c r="S5101" i="1"/>
  <c r="S4941" i="1"/>
  <c r="S4993" i="1"/>
  <c r="S4698" i="1"/>
  <c r="S3711" i="1"/>
  <c r="S1701" i="1"/>
  <c r="S1396" i="1"/>
  <c r="S1085" i="1"/>
  <c r="S1416" i="1"/>
  <c r="S9187" i="1"/>
  <c r="S8993" i="1"/>
  <c r="S8669" i="1"/>
  <c r="S8144" i="1"/>
  <c r="S8066" i="1"/>
  <c r="S7032" i="1"/>
  <c r="S7010" i="1"/>
  <c r="S7417" i="1"/>
  <c r="S6530" i="1"/>
  <c r="S6182" i="1"/>
  <c r="S4656" i="1"/>
  <c r="S3274" i="1"/>
  <c r="S3916" i="1"/>
  <c r="S2910" i="1"/>
  <c r="S2741" i="1"/>
  <c r="S2130" i="1"/>
  <c r="S1461" i="1"/>
  <c r="S658" i="1"/>
  <c r="S1071" i="1"/>
  <c r="S493" i="1"/>
  <c r="S9990" i="1"/>
  <c r="S9329" i="1"/>
  <c r="S7814" i="1"/>
  <c r="S7400" i="1"/>
  <c r="S6722" i="1"/>
  <c r="S6512" i="1"/>
  <c r="S6539" i="1"/>
  <c r="S5816" i="1"/>
  <c r="S5371" i="1"/>
  <c r="S5947" i="1"/>
  <c r="S3321" i="1"/>
  <c r="S2650" i="1"/>
  <c r="S2624" i="1"/>
  <c r="S2956" i="1"/>
  <c r="S1772" i="1"/>
  <c r="S1144" i="1"/>
  <c r="S998" i="1"/>
  <c r="S2060" i="1"/>
  <c r="S1343" i="1"/>
  <c r="S7956" i="1"/>
  <c r="S5563" i="1"/>
  <c r="S4531" i="1"/>
  <c r="S424" i="1"/>
  <c r="S10208" i="1"/>
  <c r="S8617" i="1"/>
  <c r="S7085" i="1"/>
  <c r="S6525" i="1"/>
  <c r="S6285" i="1"/>
  <c r="S6070" i="1"/>
  <c r="S5335" i="1"/>
  <c r="S5994" i="1"/>
  <c r="S5401" i="1"/>
  <c r="S4514" i="1"/>
  <c r="S4380" i="1"/>
  <c r="S3412" i="1"/>
  <c r="S3197" i="1"/>
  <c r="S2843" i="1"/>
  <c r="S2203" i="1"/>
  <c r="S1942" i="1"/>
  <c r="S1176" i="1"/>
  <c r="S1295" i="1"/>
  <c r="S527" i="1"/>
  <c r="S1027" i="1"/>
  <c r="S10486" i="1"/>
  <c r="S9948" i="1"/>
  <c r="S6279" i="1"/>
  <c r="S4573" i="1"/>
  <c r="S8759" i="1"/>
  <c r="S7990" i="1"/>
  <c r="S2833" i="1"/>
  <c r="S7957" i="1"/>
  <c r="S4617" i="1"/>
  <c r="S7262" i="1"/>
  <c r="S2945" i="1"/>
  <c r="K41" i="3"/>
  <c r="S10428" i="1"/>
  <c r="S10381" i="1"/>
  <c r="S10423" i="1"/>
  <c r="S10443" i="1"/>
  <c r="S9272" i="1"/>
  <c r="S7434" i="1"/>
  <c r="S4398" i="1"/>
  <c r="S3817" i="1"/>
  <c r="S3188" i="1"/>
  <c r="S3938" i="1"/>
  <c r="S6787" i="1"/>
  <c r="S6501" i="1"/>
  <c r="S6241" i="1"/>
  <c r="S696" i="1"/>
  <c r="S6602" i="1"/>
  <c r="S3153" i="1"/>
  <c r="S9933" i="1"/>
  <c r="S3057" i="1"/>
  <c r="S2892" i="1"/>
  <c r="S9840" i="1"/>
  <c r="S8604" i="1"/>
  <c r="S8830" i="1"/>
  <c r="S8878" i="1"/>
  <c r="S8749" i="1"/>
  <c r="S8540" i="1"/>
  <c r="S7574" i="1"/>
  <c r="S7948" i="1"/>
  <c r="S7444" i="1"/>
  <c r="S6703" i="1"/>
  <c r="S5631" i="1"/>
  <c r="S4652" i="1"/>
  <c r="S3694" i="1"/>
  <c r="S914" i="1"/>
  <c r="S2098" i="1"/>
  <c r="S1424" i="1"/>
  <c r="S5913" i="1"/>
  <c r="S5705" i="1"/>
  <c r="S1984" i="1"/>
  <c r="S10387" i="1"/>
  <c r="S8357" i="1"/>
  <c r="S7205" i="1"/>
  <c r="S4357" i="1"/>
  <c r="S476" i="1"/>
  <c r="S8760" i="1"/>
  <c r="S4605" i="1"/>
  <c r="S10299" i="1"/>
  <c r="S6479" i="1"/>
  <c r="S6032" i="1"/>
  <c r="S2895" i="1"/>
  <c r="S7343" i="1"/>
  <c r="S6959" i="1"/>
  <c r="S7337" i="1"/>
  <c r="S6358" i="1"/>
  <c r="S4575" i="1"/>
  <c r="S4074" i="1"/>
  <c r="S3427" i="1"/>
  <c r="S8239" i="1"/>
  <c r="S4037" i="1"/>
  <c r="S5391" i="1"/>
  <c r="S3563" i="1"/>
  <c r="S9177" i="1"/>
  <c r="S8119" i="1"/>
  <c r="S728" i="1"/>
  <c r="S2622" i="1"/>
  <c r="S3052" i="1"/>
  <c r="S2555" i="1"/>
  <c r="S3224" i="1"/>
  <c r="S1912" i="1"/>
  <c r="S759" i="1"/>
  <c r="S568" i="1"/>
  <c r="S138" i="1"/>
  <c r="S251" i="1"/>
  <c r="S10137" i="1"/>
  <c r="S10007" i="1"/>
  <c r="S9524" i="1"/>
  <c r="S9392" i="1"/>
  <c r="S7718" i="1"/>
  <c r="S8045" i="1"/>
  <c r="S6905" i="1"/>
  <c r="S6826" i="1"/>
  <c r="S7040" i="1"/>
  <c r="S6357" i="1"/>
  <c r="S6192" i="1"/>
  <c r="S6025" i="1"/>
  <c r="S4527" i="1"/>
  <c r="S5135" i="1"/>
  <c r="S4879" i="1"/>
  <c r="S4218" i="1"/>
  <c r="S3687" i="1"/>
  <c r="S3592" i="1"/>
  <c r="S3589" i="1"/>
  <c r="S3440" i="1"/>
  <c r="S3372" i="1"/>
  <c r="S3227" i="1"/>
  <c r="S2943" i="1"/>
  <c r="S1727" i="1"/>
  <c r="S816" i="1"/>
  <c r="S1286" i="1"/>
  <c r="S486" i="1"/>
  <c r="S1199" i="1"/>
  <c r="S1135" i="1"/>
  <c r="S10" i="1"/>
  <c r="S379" i="1"/>
  <c r="S5495" i="1"/>
  <c r="S4378" i="1"/>
  <c r="S10397" i="1"/>
  <c r="S10149" i="1"/>
  <c r="S8997" i="1"/>
  <c r="S8856" i="1"/>
  <c r="S7951" i="1"/>
  <c r="S8131" i="1"/>
  <c r="S7701" i="1"/>
  <c r="S7360" i="1"/>
  <c r="S7383" i="1"/>
  <c r="S7465" i="1"/>
  <c r="S7234" i="1"/>
  <c r="S6506" i="1"/>
  <c r="S6546" i="1"/>
  <c r="S5395" i="1"/>
  <c r="S4903" i="1"/>
  <c r="S4524" i="1"/>
  <c r="S3453" i="1"/>
  <c r="S2638" i="1"/>
  <c r="S2587" i="1"/>
  <c r="S2523" i="1"/>
  <c r="S1160" i="1"/>
  <c r="S1745" i="1"/>
  <c r="S406" i="1"/>
  <c r="S432" i="1"/>
  <c r="S7735" i="1"/>
  <c r="S10293" i="1"/>
  <c r="S10234" i="1"/>
  <c r="S9736" i="1"/>
  <c r="S9532" i="1"/>
  <c r="S9485" i="1"/>
  <c r="S9244" i="1"/>
  <c r="S8918" i="1"/>
  <c r="S8809" i="1"/>
  <c r="S8213" i="1"/>
  <c r="S8492" i="1"/>
  <c r="S8248" i="1"/>
  <c r="S8182" i="1"/>
  <c r="S7598" i="1"/>
  <c r="S6654" i="1"/>
  <c r="S2979" i="1"/>
  <c r="S3417" i="1"/>
  <c r="S2792" i="1"/>
  <c r="S1891" i="1"/>
  <c r="S876" i="1"/>
  <c r="S1344" i="1"/>
  <c r="S22" i="1"/>
  <c r="S621" i="1"/>
  <c r="S152" i="1"/>
  <c r="S8795" i="1"/>
  <c r="S8966" i="1"/>
  <c r="S9195" i="1"/>
  <c r="S9065" i="1"/>
  <c r="S8439" i="1"/>
  <c r="S5251" i="1"/>
  <c r="S5059" i="1"/>
  <c r="S4219" i="1"/>
  <c r="S3629" i="1"/>
  <c r="S3831" i="1"/>
  <c r="S1860" i="1"/>
  <c r="S1520" i="1"/>
  <c r="S25" i="1"/>
  <c r="S1035" i="1"/>
  <c r="S349" i="1"/>
  <c r="S10491" i="1"/>
  <c r="S10490" i="1"/>
  <c r="S7923" i="1"/>
  <c r="S5697" i="1"/>
  <c r="S1699" i="1"/>
  <c r="S2964" i="1"/>
  <c r="S6978" i="1"/>
  <c r="S3829" i="1"/>
  <c r="S4166" i="1"/>
  <c r="S3341" i="1"/>
  <c r="S3309" i="1"/>
  <c r="S2686" i="1"/>
  <c r="S1924" i="1"/>
  <c r="S2299" i="1"/>
  <c r="S1137" i="1"/>
  <c r="S1195" i="1"/>
  <c r="S4833" i="1"/>
  <c r="S3693" i="1"/>
  <c r="S4256" i="1"/>
  <c r="S3235" i="1"/>
  <c r="S2657" i="1"/>
  <c r="S1937" i="1"/>
  <c r="S2618" i="1"/>
  <c r="S2197" i="1"/>
  <c r="S2563" i="1"/>
  <c r="S10283" i="1"/>
  <c r="S8268" i="1"/>
  <c r="S8193" i="1"/>
  <c r="S6408" i="1"/>
  <c r="S6422" i="1"/>
  <c r="S10318" i="1"/>
  <c r="S10059" i="1"/>
  <c r="S9916" i="1"/>
  <c r="S9444" i="1"/>
  <c r="S9554" i="1"/>
  <c r="S9576" i="1"/>
  <c r="S9575" i="1"/>
  <c r="S9242" i="1"/>
  <c r="S9259" i="1"/>
  <c r="S9032" i="1"/>
  <c r="S8968" i="1"/>
  <c r="S8513" i="1"/>
  <c r="S8978" i="1"/>
  <c r="S8175" i="1"/>
  <c r="S7646" i="1"/>
  <c r="S6478" i="1"/>
  <c r="S4040" i="1"/>
  <c r="S3982" i="1"/>
  <c r="S2970" i="1"/>
  <c r="S3045" i="1"/>
  <c r="S2603" i="1"/>
  <c r="S2648" i="1"/>
  <c r="S4171" i="1"/>
  <c r="S10282" i="1"/>
  <c r="S6059" i="1"/>
  <c r="S10454" i="1"/>
  <c r="S10104" i="1"/>
  <c r="S8762" i="1"/>
  <c r="S6003" i="1"/>
  <c r="S5771" i="1"/>
  <c r="S4881" i="1"/>
  <c r="S4532" i="1"/>
  <c r="S4434" i="1"/>
  <c r="S3661" i="1"/>
  <c r="S4095" i="1"/>
  <c r="S3815" i="1"/>
  <c r="S3751" i="1"/>
  <c r="S3702" i="1"/>
  <c r="S1741" i="1"/>
  <c r="S4466" i="1"/>
  <c r="S2756" i="1"/>
  <c r="S1225" i="1"/>
  <c r="S928" i="1"/>
  <c r="K275" i="3"/>
  <c r="S10441" i="1"/>
  <c r="S10166" i="1"/>
  <c r="S9996" i="1"/>
  <c r="S4803" i="1"/>
  <c r="S3849" i="1"/>
  <c r="S10385" i="1"/>
  <c r="S9987" i="1"/>
  <c r="S9077" i="1"/>
  <c r="S9011" i="1"/>
  <c r="S9182" i="1"/>
  <c r="S7995" i="1"/>
  <c r="S10270" i="1"/>
  <c r="S10344" i="1"/>
  <c r="S9447" i="1"/>
  <c r="S8805" i="1"/>
  <c r="S8926" i="1"/>
  <c r="S8534" i="1"/>
  <c r="S8046" i="1"/>
  <c r="S7999" i="1"/>
  <c r="S8345" i="1"/>
  <c r="S7370" i="1"/>
  <c r="S7447" i="1"/>
  <c r="S5242" i="1"/>
  <c r="S5930" i="1"/>
  <c r="S4362" i="1"/>
  <c r="S1817" i="1"/>
  <c r="S9512" i="1"/>
  <c r="S9264" i="1"/>
  <c r="S6259" i="1"/>
  <c r="S9235" i="1"/>
  <c r="S8223" i="1"/>
  <c r="S7901" i="1"/>
  <c r="S1185" i="1"/>
  <c r="S7652" i="1"/>
  <c r="S7692" i="1"/>
  <c r="S7274" i="1"/>
  <c r="S6257" i="1"/>
  <c r="S6079" i="1"/>
  <c r="S6118" i="1"/>
  <c r="S6218" i="1"/>
  <c r="S6394" i="1"/>
  <c r="S10240" i="1"/>
  <c r="S10160" i="1"/>
  <c r="S10176" i="1"/>
  <c r="S10015" i="1"/>
  <c r="S9931" i="1"/>
  <c r="S9941" i="1"/>
  <c r="S9780" i="1"/>
  <c r="S9593" i="1"/>
  <c r="S9135" i="1"/>
  <c r="S7160" i="1"/>
  <c r="S6963" i="1"/>
  <c r="S7056" i="1"/>
  <c r="S6289" i="1"/>
  <c r="S6416" i="1"/>
  <c r="S6320" i="1"/>
  <c r="S5941" i="1"/>
  <c r="S5315" i="1"/>
  <c r="S6880" i="1"/>
  <c r="S6688" i="1"/>
  <c r="S9706" i="1"/>
  <c r="S10286" i="1"/>
  <c r="S10326" i="1"/>
  <c r="S9872" i="1"/>
  <c r="S8782" i="1"/>
  <c r="S7704" i="1"/>
  <c r="S6834" i="1"/>
  <c r="S7087" i="1"/>
  <c r="S7240" i="1"/>
  <c r="S6022" i="1"/>
  <c r="S5812" i="1"/>
  <c r="S3147" i="1"/>
  <c r="S395" i="1"/>
  <c r="S9584" i="1"/>
  <c r="S6817" i="1"/>
  <c r="S3297" i="1"/>
  <c r="S8719" i="1"/>
  <c r="S8844" i="1"/>
  <c r="S5752" i="1"/>
  <c r="S4373" i="1"/>
  <c r="S308" i="1"/>
  <c r="S387" i="1"/>
  <c r="S8945" i="1"/>
  <c r="S3263" i="1"/>
  <c r="S9962" i="1"/>
  <c r="S3807" i="1"/>
  <c r="S9932" i="1"/>
  <c r="S4899" i="1"/>
  <c r="S5343" i="1"/>
  <c r="S3903" i="1"/>
  <c r="S3679" i="1"/>
  <c r="S1100" i="1"/>
  <c r="S7263" i="1"/>
  <c r="S10115" i="1"/>
  <c r="S10349" i="1"/>
  <c r="S10018" i="1"/>
  <c r="S9729" i="1"/>
  <c r="S9569" i="1"/>
  <c r="S9193" i="1"/>
  <c r="S9155" i="1"/>
  <c r="S9248" i="1"/>
  <c r="S8813" i="1"/>
  <c r="S8433" i="1"/>
  <c r="S8375" i="1"/>
  <c r="S8882" i="1"/>
  <c r="S8320" i="1"/>
  <c r="S8214" i="1"/>
  <c r="S7898" i="1"/>
  <c r="S6900" i="1"/>
  <c r="S6104" i="1"/>
  <c r="S4547" i="1"/>
  <c r="S4250" i="1"/>
  <c r="S672" i="1"/>
  <c r="S283" i="1"/>
  <c r="S8925" i="1"/>
  <c r="S8038" i="1"/>
  <c r="S6853" i="1"/>
  <c r="S6343" i="1"/>
  <c r="S4595" i="1"/>
  <c r="S3939" i="1"/>
  <c r="S3124" i="1"/>
  <c r="S646" i="1"/>
  <c r="S26" i="1"/>
  <c r="S40" i="1"/>
  <c r="S8757" i="1"/>
  <c r="S8118" i="1"/>
  <c r="S6469" i="1"/>
  <c r="S6521" i="1"/>
  <c r="S9750" i="1"/>
  <c r="S9347" i="1"/>
  <c r="S8514" i="1"/>
  <c r="S7659" i="1"/>
  <c r="S5855" i="1"/>
  <c r="S4791" i="1"/>
  <c r="S4897" i="1"/>
  <c r="S2693" i="1"/>
  <c r="S1874" i="1"/>
  <c r="S10476" i="1"/>
  <c r="S10408" i="1"/>
  <c r="S10487" i="1"/>
  <c r="S10369" i="1"/>
  <c r="S10218" i="1"/>
  <c r="S9952" i="1"/>
  <c r="S10170" i="1"/>
  <c r="S9601" i="1"/>
  <c r="S9511" i="1"/>
  <c r="S9404" i="1"/>
  <c r="S9459" i="1"/>
  <c r="S9527" i="1"/>
  <c r="S9239" i="1"/>
  <c r="S9189" i="1"/>
  <c r="S9184" i="1"/>
  <c r="S9091" i="1"/>
  <c r="S8963" i="1"/>
  <c r="S8896" i="1"/>
  <c r="S8409" i="1"/>
  <c r="S7690" i="1"/>
  <c r="S7610" i="1"/>
  <c r="S7468" i="1"/>
  <c r="S7696" i="1"/>
  <c r="S7848" i="1"/>
  <c r="S7504" i="1"/>
  <c r="S7285" i="1"/>
  <c r="S6724" i="1"/>
  <c r="S6678" i="1"/>
  <c r="S6632" i="1"/>
  <c r="S6322" i="1"/>
  <c r="S6400" i="1"/>
  <c r="S6336" i="1"/>
  <c r="S6088" i="1"/>
  <c r="S5893" i="1"/>
  <c r="S5942" i="1"/>
  <c r="S5493" i="1"/>
  <c r="S5203" i="1"/>
  <c r="S5171" i="1"/>
  <c r="S5824" i="1"/>
  <c r="S4369" i="1"/>
  <c r="S4016" i="1"/>
  <c r="S3299" i="1"/>
  <c r="S1829" i="1"/>
  <c r="S1474" i="1"/>
  <c r="S1378" i="1"/>
  <c r="S1678" i="1"/>
  <c r="S874" i="1"/>
  <c r="S448" i="1"/>
  <c r="S556" i="1"/>
  <c r="S9999" i="1"/>
  <c r="S10035" i="1"/>
  <c r="S6742" i="1"/>
  <c r="S10482" i="1"/>
  <c r="S5871" i="1"/>
  <c r="S9860" i="1"/>
  <c r="S9561" i="1"/>
  <c r="S8866" i="1"/>
  <c r="S7516" i="1"/>
  <c r="S6308" i="1"/>
  <c r="S5189" i="1"/>
  <c r="S5289" i="1"/>
  <c r="S2151" i="1"/>
  <c r="S10475" i="1"/>
  <c r="S10206" i="1"/>
  <c r="S9935" i="1"/>
  <c r="S9616" i="1"/>
  <c r="S9395" i="1"/>
  <c r="S9490" i="1"/>
  <c r="S9291" i="1"/>
  <c r="S9307" i="1"/>
  <c r="S9169" i="1"/>
  <c r="S9080" i="1"/>
  <c r="S8825" i="1"/>
  <c r="S8585" i="1"/>
  <c r="S8663" i="1"/>
  <c r="S8435" i="1"/>
  <c r="S8078" i="1"/>
  <c r="S8128" i="1"/>
  <c r="S8051" i="1"/>
  <c r="S8290" i="1"/>
  <c r="S7705" i="1"/>
  <c r="S7908" i="1"/>
  <c r="S7379" i="1"/>
  <c r="S7529" i="1"/>
  <c r="S6911" i="1"/>
  <c r="S6709" i="1"/>
  <c r="S6934" i="1"/>
  <c r="S6429" i="1"/>
  <c r="S6536" i="1"/>
  <c r="S6470" i="1"/>
  <c r="S5957" i="1"/>
  <c r="S5799" i="1"/>
  <c r="S5267" i="1"/>
  <c r="S5003" i="1"/>
  <c r="S4739" i="1"/>
  <c r="S5245" i="1"/>
  <c r="S5117" i="1"/>
  <c r="S6186" i="1"/>
  <c r="S4921" i="1"/>
  <c r="S4245" i="1"/>
  <c r="S2111" i="1"/>
  <c r="S2740" i="1"/>
  <c r="S2634" i="1"/>
  <c r="S1630" i="1"/>
  <c r="S910" i="1"/>
  <c r="S951" i="1"/>
  <c r="S1393" i="1"/>
  <c r="S1621" i="1"/>
  <c r="S1595" i="1"/>
  <c r="S869" i="1"/>
  <c r="S425" i="1"/>
  <c r="S1243" i="1"/>
  <c r="S586" i="1"/>
  <c r="S991" i="1"/>
  <c r="S785" i="1"/>
  <c r="S707" i="1"/>
  <c r="S496" i="1"/>
  <c r="S639" i="1"/>
  <c r="S10374" i="1"/>
  <c r="S5751" i="1"/>
  <c r="S4500" i="1"/>
  <c r="S7931" i="1"/>
  <c r="S6917" i="1"/>
  <c r="S6599" i="1"/>
  <c r="S9943" i="1"/>
  <c r="S8477" i="1"/>
  <c r="S9290" i="1"/>
  <c r="S6663" i="1"/>
  <c r="S10365" i="1"/>
  <c r="S9323" i="1"/>
  <c r="S9171" i="1"/>
  <c r="S8994" i="1"/>
  <c r="S8269" i="1"/>
  <c r="S8205" i="1"/>
  <c r="S7865" i="1"/>
  <c r="S8237" i="1"/>
  <c r="S7578" i="1"/>
  <c r="S7482" i="1"/>
  <c r="S6305" i="1"/>
  <c r="S4629" i="1"/>
  <c r="S10300" i="1"/>
  <c r="S10144" i="1"/>
  <c r="S10058" i="1"/>
  <c r="S9642" i="1"/>
  <c r="S9625" i="1"/>
  <c r="S9533" i="1"/>
  <c r="S9292" i="1"/>
  <c r="S8821" i="1"/>
  <c r="S8899" i="1"/>
  <c r="S9115" i="1"/>
  <c r="S8747" i="1"/>
  <c r="S8521" i="1"/>
  <c r="S8841" i="1"/>
  <c r="S8695" i="1"/>
  <c r="S8563" i="1"/>
  <c r="S8568" i="1"/>
  <c r="S8419" i="1"/>
  <c r="S8299" i="1"/>
  <c r="S8524" i="1"/>
  <c r="S8117" i="1"/>
  <c r="S7876" i="1"/>
  <c r="S7608" i="1"/>
  <c r="S7816" i="1"/>
  <c r="S7384" i="1"/>
  <c r="S6661" i="1"/>
  <c r="S7150" i="1"/>
  <c r="S6464" i="1"/>
  <c r="S5561" i="1"/>
  <c r="S5331" i="1"/>
  <c r="S5281" i="1"/>
  <c r="S5017" i="1"/>
  <c r="S4399" i="1"/>
  <c r="S3705" i="1"/>
  <c r="S743" i="1"/>
  <c r="S560" i="1"/>
  <c r="S512" i="1"/>
  <c r="S10364" i="1"/>
  <c r="S10134" i="1"/>
  <c r="S9237" i="1"/>
  <c r="S8991" i="1"/>
  <c r="S4235" i="1"/>
  <c r="S2786" i="1"/>
  <c r="S6720" i="1"/>
  <c r="S6572" i="1"/>
  <c r="S1353" i="1"/>
  <c r="S10141" i="1"/>
  <c r="S9473" i="1"/>
  <c r="S4286" i="1"/>
  <c r="S5595" i="1"/>
  <c r="S9596" i="1"/>
  <c r="S8553" i="1"/>
  <c r="S6948" i="1"/>
  <c r="S6687" i="1"/>
  <c r="S1444" i="1"/>
  <c r="S3516" i="1"/>
  <c r="S6667" i="1"/>
  <c r="S7022" i="1"/>
  <c r="K23" i="3"/>
  <c r="S10124" i="1"/>
  <c r="S9995" i="1"/>
  <c r="S9820" i="1"/>
  <c r="S9886" i="1"/>
  <c r="S8411" i="1"/>
  <c r="S8814" i="1"/>
  <c r="S8550" i="1"/>
  <c r="S8751" i="1"/>
  <c r="S8012" i="1"/>
  <c r="S7410" i="1"/>
  <c r="S7827" i="1"/>
  <c r="S7744" i="1"/>
  <c r="S7388" i="1"/>
  <c r="S7679" i="1"/>
  <c r="S7726" i="1"/>
  <c r="S7257" i="1"/>
  <c r="S1826" i="1"/>
  <c r="S721" i="1"/>
  <c r="S7917" i="1"/>
  <c r="K192" i="3"/>
  <c r="S10425" i="1"/>
  <c r="S9974" i="1"/>
  <c r="S8029" i="1"/>
  <c r="S7823" i="1"/>
  <c r="S8034" i="1"/>
  <c r="S7929" i="1"/>
  <c r="S7799" i="1"/>
  <c r="S7500" i="1"/>
  <c r="S7528" i="1"/>
  <c r="S7466" i="1"/>
  <c r="S7563" i="1"/>
  <c r="S7374" i="1"/>
  <c r="S7084" i="1"/>
  <c r="S7031" i="1"/>
  <c r="S7021" i="1"/>
  <c r="S7449" i="1"/>
  <c r="S1565" i="1"/>
  <c r="S916" i="1"/>
  <c r="S884" i="1"/>
  <c r="S1724" i="1"/>
  <c r="S10255" i="1"/>
  <c r="S8761" i="1"/>
  <c r="K29" i="3"/>
  <c r="K26" i="3"/>
  <c r="S9241" i="1"/>
  <c r="S8806" i="1"/>
  <c r="S8017" i="1"/>
  <c r="S1939" i="1"/>
  <c r="S1348" i="1"/>
  <c r="S1608" i="1"/>
  <c r="S1325" i="1"/>
  <c r="S1766" i="1"/>
  <c r="S5277" i="1"/>
  <c r="S4957" i="1"/>
  <c r="S4765" i="1"/>
  <c r="S4783" i="1"/>
  <c r="S5731" i="1"/>
  <c r="S4825" i="1"/>
  <c r="S1332" i="1"/>
  <c r="S903" i="1"/>
  <c r="S10238" i="1"/>
  <c r="S9583" i="1"/>
  <c r="S10437" i="1"/>
  <c r="S10277" i="1"/>
  <c r="S9109" i="1"/>
  <c r="S5845" i="1"/>
  <c r="S5427" i="1"/>
  <c r="S5181" i="1"/>
  <c r="S4989" i="1"/>
  <c r="K134" i="3"/>
  <c r="S10421" i="1"/>
  <c r="S10290" i="1"/>
  <c r="S9299" i="1"/>
  <c r="S8837" i="1"/>
  <c r="S8181" i="1"/>
  <c r="S5309" i="1"/>
  <c r="S4620" i="1"/>
  <c r="S1709" i="1"/>
  <c r="S1147" i="1"/>
  <c r="S2118" i="1"/>
  <c r="S9915" i="1"/>
  <c r="S6379" i="1"/>
  <c r="S6315" i="1"/>
  <c r="S6518" i="1"/>
  <c r="S492" i="1"/>
  <c r="S9145" i="1"/>
  <c r="S7710" i="1"/>
  <c r="S7238" i="1"/>
  <c r="S6184" i="1"/>
  <c r="S3998" i="1"/>
  <c r="S2632" i="1"/>
  <c r="S1710" i="1"/>
  <c r="S5511" i="1"/>
  <c r="S4418" i="1"/>
  <c r="S7669" i="1"/>
  <c r="S7462" i="1"/>
  <c r="S7606" i="1"/>
  <c r="S7326" i="1"/>
  <c r="S10473" i="1"/>
  <c r="S4645" i="1"/>
  <c r="S5559" i="1"/>
  <c r="S4221" i="1"/>
  <c r="S1906" i="1"/>
  <c r="S501" i="1"/>
  <c r="S4090" i="1"/>
  <c r="S6414" i="1"/>
  <c r="S6542" i="1"/>
  <c r="S2926" i="1"/>
  <c r="S6932" i="1"/>
  <c r="S4636" i="1"/>
  <c r="S5225" i="1"/>
  <c r="S4162" i="1"/>
  <c r="S1985" i="1"/>
  <c r="S3148" i="1"/>
  <c r="S2279" i="1"/>
  <c r="S2417" i="1"/>
  <c r="S1823" i="1"/>
  <c r="S2181" i="1"/>
  <c r="S1877" i="1"/>
  <c r="S9946" i="1"/>
  <c r="S6213" i="1"/>
  <c r="S8068" i="1"/>
  <c r="S6321" i="1"/>
  <c r="S10029" i="1"/>
  <c r="S8739" i="1"/>
  <c r="S8668" i="1"/>
  <c r="S8990" i="1"/>
  <c r="S8579" i="1"/>
  <c r="S5363" i="1"/>
  <c r="S6042" i="1"/>
  <c r="S5912" i="1"/>
  <c r="S4351" i="1"/>
  <c r="S4194" i="1"/>
  <c r="S3976" i="1"/>
  <c r="S4246" i="1"/>
  <c r="S3292" i="1"/>
  <c r="S795" i="1"/>
  <c r="S1456" i="1"/>
  <c r="S10488" i="1"/>
  <c r="S7552" i="1"/>
  <c r="S6543" i="1"/>
  <c r="S4811" i="1"/>
  <c r="S4959" i="1"/>
  <c r="S6058" i="1"/>
  <c r="S4482" i="1"/>
  <c r="S4427" i="1"/>
  <c r="S4556" i="1"/>
  <c r="S4151" i="1"/>
  <c r="S10016" i="1"/>
  <c r="S9949" i="1"/>
  <c r="S9305" i="1"/>
  <c r="S9278" i="1"/>
  <c r="S7839" i="1"/>
  <c r="S8009" i="1"/>
  <c r="S5977" i="1"/>
  <c r="S6106" i="1"/>
  <c r="S4931" i="1"/>
  <c r="S4594" i="1"/>
  <c r="S5397" i="1"/>
  <c r="S6010" i="1"/>
  <c r="S4775" i="1"/>
  <c r="S4465" i="1"/>
  <c r="S3726" i="1"/>
  <c r="S2670" i="1"/>
  <c r="S2535" i="1"/>
  <c r="S2639" i="1"/>
  <c r="S2989" i="1"/>
  <c r="S9433" i="1"/>
  <c r="S9172" i="1"/>
  <c r="S7000" i="1"/>
  <c r="S6735" i="1"/>
  <c r="S6806" i="1"/>
  <c r="S6786" i="1"/>
  <c r="S6620" i="1"/>
  <c r="S3642" i="1"/>
  <c r="S3539" i="1"/>
  <c r="S3206" i="1"/>
  <c r="S2925" i="1"/>
  <c r="S1369" i="1"/>
  <c r="S10395" i="1"/>
  <c r="S10434" i="1"/>
  <c r="S8847" i="1"/>
  <c r="S757" i="1"/>
  <c r="S5841" i="1"/>
  <c r="S2844" i="1"/>
  <c r="S744" i="1"/>
  <c r="S1915" i="1"/>
  <c r="S508" i="1"/>
  <c r="S10427" i="1"/>
  <c r="S10456" i="1"/>
  <c r="S10267" i="1"/>
  <c r="S9895" i="1"/>
  <c r="S9783" i="1"/>
  <c r="S9519" i="1"/>
  <c r="S9624" i="1"/>
  <c r="S9752" i="1"/>
  <c r="S9181" i="1"/>
  <c r="S9016" i="1"/>
  <c r="S8016" i="1"/>
  <c r="S7210" i="1"/>
  <c r="S6711" i="1"/>
  <c r="S5443" i="1"/>
  <c r="S5573" i="1"/>
  <c r="S5916" i="1"/>
  <c r="S10452" i="1"/>
  <c r="S6758" i="1"/>
  <c r="S5655" i="1"/>
  <c r="S2927" i="1"/>
  <c r="S8317" i="1"/>
  <c r="S8006" i="1"/>
  <c r="S5767" i="1"/>
  <c r="S3087" i="1"/>
  <c r="S1347" i="1"/>
  <c r="S9578" i="1"/>
  <c r="S8054" i="1"/>
  <c r="S3644" i="1"/>
  <c r="S5663" i="1"/>
  <c r="S5830" i="1"/>
  <c r="S4563" i="1"/>
  <c r="S8192" i="1"/>
  <c r="S7208" i="1"/>
  <c r="S6976" i="1"/>
  <c r="S5774" i="1"/>
  <c r="S6659" i="1"/>
  <c r="S1792" i="1"/>
  <c r="S10445" i="1"/>
  <c r="S10391" i="1"/>
  <c r="S10323" i="1"/>
  <c r="S10209" i="1"/>
  <c r="S9864" i="1"/>
  <c r="S7354" i="1"/>
  <c r="S7187" i="1"/>
  <c r="S7559" i="1"/>
  <c r="S7454" i="1"/>
  <c r="S5711" i="1"/>
  <c r="S10465" i="1"/>
  <c r="S10332" i="1"/>
  <c r="S8904" i="1"/>
  <c r="S9257" i="1"/>
  <c r="S8977" i="1"/>
  <c r="S8279" i="1"/>
  <c r="S8258" i="1"/>
  <c r="S7842" i="1"/>
  <c r="S7301" i="1"/>
  <c r="S5109" i="1"/>
  <c r="S5247" i="1"/>
  <c r="S4855" i="1"/>
  <c r="S4401" i="1"/>
  <c r="S3504" i="1"/>
  <c r="J189" i="3"/>
  <c r="K189" i="3" s="1"/>
  <c r="S5601" i="1"/>
  <c r="S7543" i="1"/>
  <c r="S7017" i="1"/>
  <c r="S6430" i="1"/>
  <c r="S6562" i="1"/>
  <c r="S5483" i="1"/>
  <c r="S5259" i="1"/>
  <c r="S1563" i="1"/>
  <c r="S1283" i="1"/>
  <c r="S188" i="1"/>
  <c r="S60" i="1"/>
  <c r="S48" i="1"/>
  <c r="S10125" i="1"/>
  <c r="S8134" i="1"/>
  <c r="S8129" i="1"/>
  <c r="S7153" i="1"/>
  <c r="S6961" i="1"/>
  <c r="S4310" i="1"/>
  <c r="S2767" i="1"/>
  <c r="S679" i="1"/>
  <c r="S8635" i="1"/>
  <c r="S10389" i="1"/>
  <c r="S10302" i="1"/>
  <c r="S10310" i="1"/>
  <c r="S10147" i="1"/>
  <c r="S10123" i="1"/>
  <c r="S10133" i="1"/>
  <c r="S9597" i="1"/>
  <c r="S9520" i="1"/>
  <c r="S9376" i="1"/>
  <c r="S9335" i="1"/>
  <c r="S9492" i="1"/>
  <c r="S8587" i="1"/>
  <c r="S8369" i="1"/>
  <c r="S8103" i="1"/>
  <c r="S8257" i="1"/>
  <c r="S8161" i="1"/>
  <c r="S8259" i="1"/>
  <c r="S8156" i="1"/>
  <c r="S8035" i="1"/>
  <c r="S8261" i="1"/>
  <c r="S7881" i="1"/>
  <c r="S7945" i="1"/>
  <c r="S7802" i="1"/>
  <c r="S7723" i="1"/>
  <c r="S8170" i="1"/>
  <c r="S7971" i="1"/>
  <c r="S7618" i="1"/>
  <c r="S7602" i="1"/>
  <c r="S7493" i="1"/>
  <c r="S7278" i="1"/>
  <c r="S7774" i="1"/>
  <c r="S7133" i="1"/>
  <c r="S7328" i="1"/>
  <c r="S6882" i="1"/>
  <c r="S6927" i="1"/>
  <c r="S7250" i="1"/>
  <c r="S6555" i="1"/>
  <c r="S6405" i="1"/>
  <c r="S2736" i="1"/>
  <c r="S3551" i="1"/>
  <c r="S3043" i="1"/>
  <c r="S4322" i="1"/>
  <c r="S2744" i="1"/>
  <c r="S1671" i="1"/>
  <c r="S1407" i="1"/>
  <c r="S216" i="1"/>
  <c r="S226" i="1"/>
  <c r="S9993" i="1"/>
  <c r="S9903" i="1"/>
  <c r="S6795" i="1"/>
  <c r="S6231" i="1"/>
  <c r="S6247" i="1"/>
  <c r="S5519" i="1"/>
  <c r="S4615" i="1"/>
  <c r="S3603" i="1"/>
  <c r="S3167" i="1"/>
  <c r="S725" i="1"/>
  <c r="S8195" i="1"/>
  <c r="S7079" i="1"/>
  <c r="S7082" i="1"/>
  <c r="S7122" i="1"/>
  <c r="S6630" i="1"/>
  <c r="S6558" i="1"/>
  <c r="S6494" i="1"/>
  <c r="S5928" i="1"/>
  <c r="S6475" i="1"/>
  <c r="S5355" i="1"/>
  <c r="S4076" i="1"/>
  <c r="S3530" i="1"/>
  <c r="S2745" i="1"/>
  <c r="S3344" i="1"/>
  <c r="S3922" i="1"/>
  <c r="S971" i="1"/>
  <c r="S943" i="1"/>
  <c r="S9772" i="1"/>
  <c r="S9830" i="1"/>
  <c r="S9311" i="1"/>
  <c r="S8949" i="1"/>
  <c r="S9126" i="1"/>
  <c r="S9266" i="1"/>
  <c r="S8835" i="1"/>
  <c r="S8549" i="1"/>
  <c r="S8329" i="1"/>
  <c r="S8511" i="1"/>
  <c r="S8245" i="1"/>
  <c r="S8250" i="1"/>
  <c r="S7915" i="1"/>
  <c r="S7549" i="1"/>
  <c r="S7713" i="1"/>
  <c r="S7561" i="1"/>
  <c r="S7063" i="1"/>
  <c r="S7241" i="1"/>
  <c r="S7303" i="1"/>
  <c r="S7288" i="1"/>
  <c r="S6983" i="1"/>
  <c r="S6617" i="1"/>
  <c r="S6828" i="1"/>
  <c r="S7054" i="1"/>
  <c r="S7289" i="1"/>
  <c r="S6622" i="1"/>
  <c r="S6487" i="1"/>
  <c r="S6375" i="1"/>
  <c r="S6157" i="1"/>
  <c r="S4087" i="1"/>
  <c r="S3911" i="1"/>
  <c r="S3896" i="1"/>
  <c r="S4344" i="1"/>
  <c r="S4367" i="1"/>
  <c r="S3806" i="1"/>
  <c r="S2225" i="1"/>
  <c r="S3554" i="1"/>
  <c r="S3176" i="1"/>
  <c r="S3650" i="1"/>
  <c r="S370" i="1"/>
  <c r="S295" i="1"/>
  <c r="S500" i="1"/>
  <c r="S775" i="1"/>
  <c r="S1151" i="1"/>
  <c r="K102" i="3"/>
  <c r="S10347" i="1"/>
  <c r="S10461" i="1"/>
  <c r="S10376" i="1"/>
  <c r="S10325" i="1"/>
  <c r="S10220" i="1"/>
  <c r="S10050" i="1"/>
  <c r="S9929" i="1"/>
  <c r="S9819" i="1"/>
  <c r="S9710" i="1"/>
  <c r="S9367" i="1"/>
  <c r="S8950" i="1"/>
  <c r="S8985" i="1"/>
  <c r="S8799" i="1"/>
  <c r="S9116" i="1"/>
  <c r="S8672" i="1"/>
  <c r="S8572" i="1"/>
  <c r="S9083" i="1"/>
  <c r="S8685" i="1"/>
  <c r="S8541" i="1"/>
  <c r="S8289" i="1"/>
  <c r="S8252" i="1"/>
  <c r="S7986" i="1"/>
  <c r="S7721" i="1"/>
  <c r="S8011" i="1"/>
  <c r="S8154" i="1"/>
  <c r="S7554" i="1"/>
  <c r="S7678" i="1"/>
  <c r="S7828" i="1"/>
  <c r="S7794" i="1"/>
  <c r="S7191" i="1"/>
  <c r="S7004" i="1"/>
  <c r="S7112" i="1"/>
  <c r="S6486" i="1"/>
  <c r="S6090" i="1"/>
  <c r="S5974" i="1"/>
  <c r="S4673" i="1"/>
  <c r="S6346" i="1"/>
  <c r="S4681" i="1"/>
  <c r="S4557" i="1"/>
  <c r="S4396" i="1"/>
  <c r="S3645" i="1"/>
  <c r="S3840" i="1"/>
  <c r="S3776" i="1"/>
  <c r="S3744" i="1"/>
  <c r="S4425" i="1"/>
  <c r="S4442" i="1"/>
  <c r="S2301" i="1"/>
  <c r="S626" i="1"/>
  <c r="S388" i="1"/>
  <c r="S1507" i="1"/>
  <c r="S624" i="1"/>
  <c r="S10341" i="1"/>
  <c r="S9718" i="1"/>
  <c r="S9029" i="1"/>
  <c r="S8699" i="1"/>
  <c r="S8333" i="1"/>
  <c r="S7916" i="1"/>
  <c r="K74" i="3"/>
  <c r="K108" i="3"/>
  <c r="S10409" i="1"/>
  <c r="S10359" i="1"/>
  <c r="S10275" i="1"/>
  <c r="S10094" i="1"/>
  <c r="S10040" i="1"/>
  <c r="S9982" i="1"/>
  <c r="S9885" i="1"/>
  <c r="S9757" i="1"/>
  <c r="S9409" i="1"/>
  <c r="S9556" i="1"/>
  <c r="S9054" i="1"/>
  <c r="S8087" i="1"/>
  <c r="S8241" i="1"/>
  <c r="S8211" i="1"/>
  <c r="S7906" i="1"/>
  <c r="S7786" i="1"/>
  <c r="S8280" i="1"/>
  <c r="S7426" i="1"/>
  <c r="S7698" i="1"/>
  <c r="S7694" i="1"/>
  <c r="S7772" i="1"/>
  <c r="S6922" i="1"/>
  <c r="S7333" i="1"/>
  <c r="S6608" i="1"/>
  <c r="S6919" i="1"/>
  <c r="S6603" i="1"/>
  <c r="S6606" i="1"/>
  <c r="S6374" i="1"/>
  <c r="S5867" i="1"/>
  <c r="S5701" i="1"/>
  <c r="S5531" i="1"/>
  <c r="S5413" i="1"/>
  <c r="S4773" i="1"/>
  <c r="S5621" i="1"/>
  <c r="S5415" i="1"/>
  <c r="S5359" i="1"/>
  <c r="S5175" i="1"/>
  <c r="S4513" i="1"/>
  <c r="S5353" i="1"/>
  <c r="S4961" i="1"/>
  <c r="S6282" i="1"/>
  <c r="S4592" i="1"/>
  <c r="S4433" i="1"/>
  <c r="S4552" i="1"/>
  <c r="S4007" i="1"/>
  <c r="S3872" i="1"/>
  <c r="S3803" i="1"/>
  <c r="S3584" i="1"/>
  <c r="S2678" i="1"/>
  <c r="S2551" i="1"/>
  <c r="S2671" i="1"/>
  <c r="S2513" i="1"/>
  <c r="S2232" i="1"/>
  <c r="S1786" i="1"/>
  <c r="S986" i="1"/>
  <c r="S362" i="1"/>
  <c r="S959" i="1"/>
  <c r="S71" i="1"/>
  <c r="K90" i="3"/>
  <c r="S10305" i="1"/>
  <c r="S9881" i="1"/>
  <c r="S9591" i="1"/>
  <c r="S9298" i="1"/>
  <c r="S8824" i="1"/>
  <c r="S9107" i="1"/>
  <c r="S8649" i="1"/>
  <c r="S8231" i="1"/>
  <c r="S8149" i="1"/>
  <c r="S8024" i="1"/>
  <c r="S7739" i="1"/>
  <c r="S7927" i="1"/>
  <c r="S7458" i="1"/>
  <c r="S7747" i="1"/>
  <c r="K298" i="3"/>
  <c r="S10429" i="1"/>
  <c r="S10435" i="1"/>
  <c r="S9981" i="1"/>
  <c r="S10100" i="1"/>
  <c r="S9880" i="1"/>
  <c r="S9674" i="1"/>
  <c r="S9521" i="1"/>
  <c r="S9535" i="1"/>
  <c r="S9399" i="1"/>
  <c r="S9211" i="1"/>
  <c r="S9097" i="1"/>
  <c r="S9146" i="1"/>
  <c r="S8823" i="1"/>
  <c r="S8771" i="1"/>
  <c r="S8254" i="1"/>
  <c r="S8210" i="1"/>
  <c r="S8172" i="1"/>
  <c r="S8136" i="1"/>
  <c r="S7790" i="1"/>
  <c r="S7475" i="1"/>
  <c r="S7741" i="1"/>
  <c r="S7312" i="1"/>
  <c r="S7228" i="1"/>
  <c r="S7095" i="1"/>
  <c r="S6796" i="1"/>
  <c r="S6725" i="1"/>
  <c r="S7026" i="1"/>
  <c r="S6864" i="1"/>
  <c r="S7075" i="1"/>
  <c r="S6481" i="1"/>
  <c r="S6451" i="1"/>
  <c r="S6588" i="1"/>
  <c r="S6109" i="1"/>
  <c r="S6139" i="1"/>
  <c r="S6011" i="1"/>
  <c r="S6560" i="1"/>
  <c r="S6015" i="1"/>
  <c r="S4875" i="1"/>
  <c r="S5445" i="1"/>
  <c r="S4438" i="1"/>
  <c r="S4283" i="1"/>
  <c r="S4143" i="1"/>
  <c r="S3948" i="1"/>
  <c r="S3728" i="1"/>
  <c r="S2764" i="1"/>
  <c r="S2285" i="1"/>
  <c r="S2715" i="1"/>
  <c r="S2337" i="1"/>
  <c r="S1326" i="1"/>
  <c r="S1006" i="1"/>
  <c r="S1997" i="1"/>
  <c r="S1646" i="1"/>
  <c r="S1620" i="1"/>
  <c r="S1414" i="1"/>
  <c r="S969" i="1"/>
  <c r="S1366" i="1"/>
  <c r="S1665" i="1"/>
  <c r="S1704" i="1"/>
  <c r="S1546" i="1"/>
  <c r="S1194" i="1"/>
  <c r="S5753" i="1"/>
  <c r="S5585" i="1"/>
  <c r="S7831" i="1"/>
  <c r="S1282" i="1"/>
  <c r="S1058" i="1"/>
  <c r="S1004" i="1"/>
  <c r="S1683" i="1"/>
  <c r="S1964" i="1"/>
  <c r="S1039" i="1"/>
  <c r="S719" i="1"/>
  <c r="S49" i="1"/>
  <c r="S238" i="1"/>
  <c r="S182" i="1"/>
  <c r="S80" i="1"/>
  <c r="S435" i="1"/>
  <c r="S3005" i="1"/>
  <c r="S1849" i="1"/>
  <c r="S553" i="1"/>
  <c r="S3787" i="1"/>
  <c r="S6160" i="1"/>
  <c r="S6107" i="1"/>
  <c r="S6471" i="1"/>
  <c r="S5961" i="1"/>
  <c r="S4827" i="1"/>
  <c r="S5237" i="1"/>
  <c r="S5173" i="1"/>
  <c r="S4917" i="1"/>
  <c r="S4613" i="1"/>
  <c r="S4943" i="1"/>
  <c r="S4815" i="1"/>
  <c r="S4727" i="1"/>
  <c r="S4560" i="1"/>
  <c r="S4364" i="1"/>
  <c r="S4541" i="1"/>
  <c r="S4280" i="1"/>
  <c r="S4211" i="1"/>
  <c r="S4089" i="1"/>
  <c r="S3971" i="1"/>
  <c r="S4316" i="1"/>
  <c r="S3778" i="1"/>
  <c r="S3337" i="1"/>
  <c r="S3245" i="1"/>
  <c r="S4122" i="1"/>
  <c r="S3906" i="1"/>
  <c r="S3064" i="1"/>
  <c r="S2837" i="1"/>
  <c r="S2407" i="1"/>
  <c r="S2289" i="1"/>
  <c r="S2411" i="1"/>
  <c r="S3100" i="1"/>
  <c r="S1502" i="1"/>
  <c r="S1182" i="1"/>
  <c r="S1846" i="1"/>
  <c r="S1582" i="1"/>
  <c r="S1790" i="1"/>
  <c r="S1729" i="1"/>
  <c r="S1487" i="1"/>
  <c r="S13" i="1"/>
  <c r="S230" i="1"/>
  <c r="S1075" i="1"/>
  <c r="S748" i="1"/>
  <c r="S669" i="1"/>
  <c r="S10178" i="1"/>
  <c r="S8992" i="1"/>
  <c r="S9127" i="1"/>
  <c r="S8061" i="1"/>
  <c r="S8021" i="1"/>
  <c r="S6635" i="1"/>
  <c r="S6508" i="1"/>
  <c r="S6131" i="1"/>
  <c r="S5703" i="1"/>
  <c r="S4058" i="1"/>
  <c r="S3334" i="1"/>
  <c r="S3238" i="1"/>
  <c r="S3285" i="1"/>
  <c r="S3715" i="1"/>
  <c r="S3055" i="1"/>
  <c r="S3141" i="1"/>
  <c r="S2934" i="1"/>
  <c r="S708" i="1"/>
  <c r="S5899" i="1"/>
  <c r="S6448" i="1"/>
  <c r="S6355" i="1"/>
  <c r="S5475" i="1"/>
  <c r="S5347" i="1"/>
  <c r="S5283" i="1"/>
  <c r="S5429" i="1"/>
  <c r="S5431" i="1"/>
  <c r="S5023" i="1"/>
  <c r="S5723" i="1"/>
  <c r="S5305" i="1"/>
  <c r="S5041" i="1"/>
  <c r="S4512" i="1"/>
  <c r="S4487" i="1"/>
  <c r="S3856" i="1"/>
  <c r="S3816" i="1"/>
  <c r="S4360" i="1"/>
  <c r="S3573" i="1"/>
  <c r="S2692" i="1"/>
  <c r="S3591" i="1"/>
  <c r="S4062" i="1"/>
  <c r="S3758" i="1"/>
  <c r="S2932" i="1"/>
  <c r="S2797" i="1"/>
  <c r="S2141" i="1"/>
  <c r="S3331" i="1"/>
  <c r="S3036" i="1"/>
  <c r="S2709" i="1"/>
  <c r="S2439" i="1"/>
  <c r="S1908" i="1"/>
  <c r="S2663" i="1"/>
  <c r="S2840" i="1"/>
  <c r="S2277" i="1"/>
  <c r="S1688" i="1"/>
  <c r="S1380" i="1"/>
  <c r="S909" i="1"/>
  <c r="S852" i="1"/>
  <c r="S1292" i="1"/>
  <c r="S1036" i="1"/>
  <c r="S940" i="1"/>
  <c r="S1222" i="1"/>
  <c r="S1226" i="1"/>
  <c r="S711" i="1"/>
  <c r="S127" i="1"/>
  <c r="S111" i="1"/>
  <c r="S67" i="1"/>
  <c r="S564" i="1"/>
  <c r="S57" i="1"/>
  <c r="S29" i="1"/>
  <c r="S104" i="1"/>
  <c r="S170" i="1"/>
  <c r="S5547" i="1"/>
  <c r="S3094" i="1"/>
  <c r="S3690" i="1"/>
  <c r="S5952" i="1"/>
  <c r="S6158" i="1"/>
  <c r="S5993" i="1"/>
  <c r="S5795" i="1"/>
  <c r="S6417" i="1"/>
  <c r="S5813" i="1"/>
  <c r="S4851" i="1"/>
  <c r="S4715" i="1"/>
  <c r="S5591" i="1"/>
  <c r="S5229" i="1"/>
  <c r="S5005" i="1"/>
  <c r="S4973" i="1"/>
  <c r="S4845" i="1"/>
  <c r="S4813" i="1"/>
  <c r="S4749" i="1"/>
  <c r="S5471" i="1"/>
  <c r="S5367" i="1"/>
  <c r="S4887" i="1"/>
  <c r="S5002" i="1"/>
  <c r="S4519" i="1"/>
  <c r="S4329" i="1"/>
  <c r="S4546" i="1"/>
  <c r="S4265" i="1"/>
  <c r="S3945" i="1"/>
  <c r="S4290" i="1"/>
  <c r="S4318" i="1"/>
  <c r="S3394" i="1"/>
  <c r="S2954" i="1"/>
  <c r="S3393" i="1"/>
  <c r="S3165" i="1"/>
  <c r="S1870" i="1"/>
  <c r="S2683" i="1"/>
  <c r="S2047" i="1"/>
  <c r="S2395" i="1"/>
  <c r="S1941" i="1"/>
  <c r="S2165" i="1"/>
  <c r="S2216" i="1"/>
  <c r="S2680" i="1"/>
  <c r="S1804" i="1"/>
  <c r="S2102" i="1"/>
  <c r="S1948" i="1"/>
  <c r="S1397" i="1"/>
  <c r="S942" i="1"/>
  <c r="S984" i="1"/>
  <c r="S1827" i="1"/>
  <c r="S835" i="1"/>
  <c r="S1900" i="1"/>
  <c r="S1815" i="1"/>
  <c r="S1206" i="1"/>
  <c r="S1629" i="1"/>
  <c r="S1066" i="1"/>
  <c r="S938" i="1"/>
  <c r="S502" i="1"/>
  <c r="S385" i="1"/>
  <c r="S125" i="1"/>
  <c r="S95" i="1"/>
  <c r="S53" i="1"/>
  <c r="S374" i="1"/>
  <c r="S1331" i="1"/>
  <c r="S825" i="1"/>
  <c r="S720" i="1"/>
  <c r="S685" i="1"/>
  <c r="S363" i="1"/>
  <c r="S267" i="1"/>
  <c r="S8843" i="1"/>
  <c r="S7875" i="1"/>
  <c r="S6833" i="1"/>
  <c r="S6765" i="1"/>
  <c r="S6751" i="1"/>
  <c r="S5525" i="1"/>
  <c r="S4404" i="1"/>
  <c r="S3861" i="1"/>
  <c r="S2038" i="1"/>
  <c r="S3973" i="1"/>
  <c r="S6360" i="1"/>
  <c r="S6328" i="1"/>
  <c r="S6398" i="1"/>
  <c r="S5861" i="1"/>
  <c r="S5818" i="1"/>
  <c r="S6138" i="1"/>
  <c r="S5777" i="1"/>
  <c r="S5615" i="1"/>
  <c r="S5043" i="1"/>
  <c r="S4979" i="1"/>
  <c r="S4675" i="1"/>
  <c r="S5485" i="1"/>
  <c r="S5463" i="1"/>
  <c r="S5279" i="1"/>
  <c r="S5231" i="1"/>
  <c r="S4839" i="1"/>
  <c r="S4529" i="1"/>
  <c r="S5605" i="1"/>
  <c r="S5265" i="1"/>
  <c r="S5233" i="1"/>
  <c r="S5201" i="1"/>
  <c r="S5137" i="1"/>
  <c r="S5001" i="1"/>
  <c r="S4841" i="1"/>
  <c r="S6372" i="1"/>
  <c r="S5958" i="1"/>
  <c r="S4518" i="1"/>
  <c r="S4127" i="1"/>
  <c r="S3919" i="1"/>
  <c r="S4025" i="1"/>
  <c r="S3944" i="1"/>
  <c r="S3574" i="1"/>
  <c r="S3559" i="1"/>
  <c r="S3203" i="1"/>
  <c r="S4028" i="1"/>
  <c r="S3357" i="1"/>
  <c r="S3639" i="1"/>
  <c r="S3514" i="1"/>
  <c r="S2732" i="1"/>
  <c r="S2317" i="1"/>
  <c r="S2189" i="1"/>
  <c r="S3310" i="1"/>
  <c r="S1897" i="1"/>
  <c r="S2171" i="1"/>
  <c r="S3260" i="1"/>
  <c r="S2296" i="1"/>
  <c r="S2813" i="1"/>
  <c r="S1740" i="1"/>
  <c r="S1202" i="1"/>
  <c r="S836" i="1"/>
  <c r="S1652" i="1"/>
  <c r="S1240" i="1"/>
  <c r="S1793" i="1"/>
  <c r="S1572" i="1"/>
  <c r="S1498" i="1"/>
  <c r="S505" i="1"/>
  <c r="S680" i="1"/>
  <c r="S591" i="1"/>
  <c r="S1007" i="1"/>
  <c r="S1307" i="1"/>
  <c r="S281" i="1"/>
  <c r="K87" i="3"/>
  <c r="S9132" i="1"/>
  <c r="S9183" i="1"/>
  <c r="S7121" i="1"/>
  <c r="S6738" i="1"/>
  <c r="S4470" i="1"/>
  <c r="S4394" i="1"/>
  <c r="S3395" i="1"/>
  <c r="S2966" i="1"/>
  <c r="S3561" i="1"/>
  <c r="S3443" i="1"/>
  <c r="S3577" i="1"/>
  <c r="S3446" i="1"/>
  <c r="S3594" i="1"/>
  <c r="S3819" i="1"/>
  <c r="S4011" i="1"/>
  <c r="S6250" i="1"/>
  <c r="S5932" i="1"/>
  <c r="S3743" i="1"/>
  <c r="S3162" i="1"/>
  <c r="S3275" i="1"/>
  <c r="S4188" i="1"/>
  <c r="S1983" i="1"/>
  <c r="S1165" i="1"/>
  <c r="S1819" i="1"/>
  <c r="S408" i="1"/>
  <c r="S585" i="1"/>
  <c r="K96" i="3"/>
  <c r="S6810" i="1"/>
  <c r="S6904" i="1"/>
  <c r="S6432" i="1"/>
  <c r="S6503" i="1"/>
  <c r="S10463" i="1"/>
  <c r="S8571" i="1"/>
  <c r="S6697" i="1"/>
  <c r="S6181" i="1"/>
  <c r="S5155" i="1"/>
  <c r="S4949" i="1"/>
  <c r="S4387" i="1"/>
  <c r="S3871" i="1"/>
  <c r="S3437" i="1"/>
  <c r="S1641" i="1"/>
  <c r="S1890" i="1"/>
  <c r="S731" i="1"/>
  <c r="S10358" i="1"/>
  <c r="S6944" i="1"/>
  <c r="S6685" i="1"/>
  <c r="S6112" i="1"/>
  <c r="S5623" i="1"/>
  <c r="S5239" i="1"/>
  <c r="S6150" i="1"/>
  <c r="S3436" i="1"/>
  <c r="S579" i="1"/>
  <c r="S9157" i="1"/>
  <c r="S6514" i="1"/>
  <c r="S6553" i="1"/>
  <c r="S5501" i="1"/>
  <c r="S5069" i="1"/>
  <c r="S2525" i="1"/>
  <c r="S2329" i="1"/>
  <c r="S1674" i="1"/>
  <c r="S1340" i="1"/>
  <c r="S887" i="1"/>
  <c r="S3552" i="1"/>
  <c r="S10477" i="1"/>
  <c r="S10372" i="1"/>
  <c r="S10284" i="1"/>
  <c r="S10246" i="1"/>
  <c r="S6726" i="1"/>
  <c r="S5393" i="1"/>
  <c r="S4319" i="1"/>
  <c r="S3977" i="1"/>
  <c r="S1809" i="1"/>
  <c r="S1057" i="1"/>
  <c r="S703" i="1"/>
  <c r="S6936" i="1"/>
  <c r="S10225" i="1"/>
  <c r="S9555" i="1"/>
  <c r="S8401" i="1"/>
  <c r="S8044" i="1"/>
  <c r="S7290" i="1"/>
  <c r="S6574" i="1"/>
  <c r="S6176" i="1"/>
  <c r="S5852" i="1"/>
  <c r="S5862" i="1"/>
  <c r="S3304" i="1"/>
  <c r="S1012" i="1"/>
  <c r="S1762" i="1"/>
  <c r="S1003" i="1"/>
  <c r="S9975" i="1"/>
  <c r="S9917" i="1"/>
  <c r="S9604" i="1"/>
  <c r="S6267" i="1"/>
  <c r="S5745" i="1"/>
  <c r="S2387" i="1"/>
  <c r="S10224" i="1"/>
  <c r="S9984" i="1"/>
  <c r="S10027" i="1"/>
  <c r="S10006" i="1"/>
  <c r="S9528" i="1"/>
  <c r="S9498" i="1"/>
  <c r="S9463" i="1"/>
  <c r="S9158" i="1"/>
  <c r="S8888" i="1"/>
  <c r="S8652" i="1"/>
  <c r="S9042" i="1"/>
  <c r="S8305" i="1"/>
  <c r="S8112" i="1"/>
  <c r="S7460" i="1"/>
  <c r="S6731" i="1"/>
  <c r="S6884" i="1"/>
  <c r="S5965" i="1"/>
  <c r="S6043" i="1"/>
  <c r="S4213" i="1"/>
  <c r="S3029" i="1"/>
  <c r="S2253" i="1"/>
  <c r="S1854" i="1"/>
  <c r="S2946" i="1"/>
  <c r="S10386" i="1"/>
  <c r="S10182" i="1"/>
  <c r="S10262" i="1"/>
  <c r="S9751" i="1"/>
  <c r="S9262" i="1"/>
  <c r="S9202" i="1"/>
  <c r="S8701" i="1"/>
  <c r="S7734" i="1"/>
  <c r="S7783" i="1"/>
  <c r="S7634" i="1"/>
  <c r="S7128" i="1"/>
  <c r="S6727" i="1"/>
  <c r="S6790" i="1"/>
  <c r="S6301" i="1"/>
  <c r="S6044" i="1"/>
  <c r="S6454" i="1"/>
  <c r="S6193" i="1"/>
  <c r="S4048" i="1"/>
  <c r="S10402" i="1"/>
  <c r="S10327" i="1"/>
  <c r="S9936" i="1"/>
  <c r="S9000" i="1"/>
  <c r="S8921" i="1"/>
  <c r="S8803" i="1"/>
  <c r="S8681" i="1"/>
  <c r="S8537" i="1"/>
  <c r="S8082" i="1"/>
  <c r="S8104" i="1"/>
  <c r="S8126" i="1"/>
  <c r="S7648" i="1"/>
  <c r="S7440" i="1"/>
  <c r="S7011" i="1"/>
  <c r="S6048" i="1"/>
  <c r="S5049" i="1"/>
  <c r="S4026" i="1"/>
  <c r="S9057" i="1"/>
  <c r="S1796" i="1"/>
  <c r="S8361" i="1"/>
  <c r="S8461" i="1"/>
  <c r="S7254" i="1"/>
  <c r="S6700" i="1"/>
  <c r="S5832" i="1"/>
  <c r="S5226" i="1"/>
  <c r="S3897" i="1"/>
  <c r="S2995" i="1"/>
  <c r="S2642" i="1"/>
  <c r="S2714" i="1"/>
  <c r="S1540" i="1"/>
  <c r="S2072" i="1"/>
  <c r="S10298" i="1"/>
  <c r="S8203" i="1"/>
  <c r="S7624" i="1"/>
  <c r="S4458" i="1"/>
  <c r="S9437" i="1"/>
  <c r="S6000" i="1"/>
  <c r="S3328" i="1"/>
  <c r="K181" i="3"/>
  <c r="S10438" i="1"/>
  <c r="S9744" i="1"/>
  <c r="S9504" i="1"/>
  <c r="S9216" i="1"/>
  <c r="S9261" i="1"/>
  <c r="S8972" i="1"/>
  <c r="S9156" i="1"/>
  <c r="S8359" i="1"/>
  <c r="S7588" i="1"/>
  <c r="S7564" i="1"/>
  <c r="S7184" i="1"/>
  <c r="S7443" i="1"/>
  <c r="S6696" i="1"/>
  <c r="S6871" i="1"/>
  <c r="S5929" i="1"/>
  <c r="S6342" i="1"/>
  <c r="S4439" i="1"/>
  <c r="S3800" i="1"/>
  <c r="S4244" i="1"/>
  <c r="S4003" i="1"/>
  <c r="S3042" i="1"/>
  <c r="S2853" i="1"/>
  <c r="S2662" i="1"/>
  <c r="S3318" i="1"/>
  <c r="S1410" i="1"/>
  <c r="S1048" i="1"/>
  <c r="S1601" i="1"/>
  <c r="S1536" i="1"/>
  <c r="S1264" i="1"/>
  <c r="S770" i="1"/>
  <c r="S2041" i="1"/>
  <c r="K254" i="3"/>
  <c r="S9058" i="1"/>
  <c r="S10118" i="1"/>
  <c r="S9963" i="1"/>
  <c r="S9562" i="1"/>
  <c r="S9387" i="1"/>
  <c r="S3178" i="1"/>
  <c r="S10479" i="1"/>
  <c r="S8898" i="1"/>
  <c r="S8295" i="1"/>
  <c r="S6779" i="1"/>
  <c r="S6349" i="1"/>
  <c r="S6237" i="1"/>
  <c r="S6037" i="1"/>
  <c r="S4753" i="1"/>
  <c r="S3943" i="1"/>
  <c r="S3213" i="1"/>
  <c r="S3640" i="1"/>
  <c r="S2625" i="1"/>
  <c r="S1387" i="1"/>
  <c r="S1204" i="1"/>
  <c r="S1256" i="1"/>
  <c r="S689" i="1"/>
  <c r="S1657" i="1"/>
  <c r="S2888" i="1"/>
  <c r="S9722" i="1"/>
  <c r="S9565" i="1"/>
  <c r="S9606" i="1"/>
  <c r="S9165" i="1"/>
  <c r="S9067" i="1"/>
  <c r="S8114" i="1"/>
  <c r="S7884" i="1"/>
  <c r="S7751" i="1"/>
  <c r="S7532" i="1"/>
  <c r="S7546" i="1"/>
  <c r="S7266" i="1"/>
  <c r="S4447" i="1"/>
  <c r="S3767" i="1"/>
  <c r="S2001" i="1"/>
  <c r="S10244" i="1"/>
  <c r="S10024" i="1"/>
  <c r="S9927" i="1"/>
  <c r="S9549" i="1"/>
  <c r="S9536" i="1"/>
  <c r="S9025" i="1"/>
  <c r="S8862" i="1"/>
  <c r="S7837" i="1"/>
  <c r="S7628" i="1"/>
  <c r="S6754" i="1"/>
  <c r="S6577" i="1"/>
  <c r="S3540" i="1"/>
  <c r="S596" i="1"/>
  <c r="S1556" i="1"/>
  <c r="S1893" i="1"/>
  <c r="S4619" i="1"/>
  <c r="S6965" i="1"/>
  <c r="S6159" i="1"/>
  <c r="S5681" i="1"/>
  <c r="S4338" i="1"/>
  <c r="S4237" i="1"/>
  <c r="S3518" i="1"/>
  <c r="S4124" i="1"/>
  <c r="S3520" i="1"/>
  <c r="S1082" i="1"/>
  <c r="S2355" i="1"/>
  <c r="S3984" i="1"/>
  <c r="S3747" i="1"/>
  <c r="S3397" i="1"/>
  <c r="S3333" i="1"/>
  <c r="S2605" i="1"/>
  <c r="S2627" i="1"/>
  <c r="S4307" i="1"/>
  <c r="S2403" i="1"/>
  <c r="S5487" i="1"/>
  <c r="S2860" i="1"/>
  <c r="S2957" i="1"/>
  <c r="S10179" i="1"/>
  <c r="S10201" i="1"/>
  <c r="S10110" i="1"/>
  <c r="S9914" i="1"/>
  <c r="S9726" i="1"/>
  <c r="S8879" i="1"/>
  <c r="S6837" i="1"/>
  <c r="S5665" i="1"/>
  <c r="S2893" i="1"/>
  <c r="S10419" i="1"/>
  <c r="S649" i="1"/>
  <c r="S10469" i="1"/>
  <c r="S10259" i="1"/>
  <c r="S10142" i="1"/>
  <c r="S9137" i="1"/>
  <c r="S9075" i="1"/>
  <c r="S9227" i="1"/>
  <c r="S8467" i="1"/>
  <c r="S6708" i="1"/>
  <c r="S6258" i="1"/>
  <c r="S6626" i="1"/>
  <c r="S5925" i="1"/>
  <c r="S6009" i="1"/>
  <c r="S5509" i="1"/>
  <c r="S4723" i="1"/>
  <c r="S5653" i="1"/>
  <c r="S6154" i="1"/>
  <c r="S5071" i="1"/>
  <c r="S4088" i="1"/>
  <c r="S3409" i="1"/>
  <c r="S2361" i="1"/>
  <c r="S2233" i="1"/>
  <c r="S1600" i="1"/>
  <c r="S1506" i="1"/>
  <c r="S10313" i="1"/>
  <c r="S9610" i="1"/>
  <c r="S7719" i="1"/>
  <c r="S6780" i="1"/>
  <c r="S10484" i="1"/>
  <c r="S10304" i="1"/>
  <c r="S10183" i="1"/>
  <c r="S9429" i="1"/>
  <c r="S9212" i="1"/>
  <c r="S7640" i="1"/>
  <c r="S7576" i="1"/>
  <c r="S7534" i="1"/>
  <c r="S7519" i="1"/>
  <c r="S6761" i="1"/>
  <c r="S6930" i="1"/>
  <c r="S6273" i="1"/>
  <c r="S6021" i="1"/>
  <c r="S6474" i="1"/>
  <c r="S6133" i="1"/>
  <c r="S5786" i="1"/>
  <c r="S5411" i="1"/>
  <c r="S5992" i="1"/>
  <c r="S5241" i="1"/>
  <c r="S5177" i="1"/>
  <c r="S4419" i="1"/>
  <c r="S4269" i="1"/>
  <c r="S4155" i="1"/>
  <c r="S4165" i="1"/>
  <c r="S4392" i="1"/>
  <c r="S3000" i="1"/>
  <c r="S3180" i="1"/>
  <c r="S2325" i="1"/>
  <c r="S1022" i="1"/>
  <c r="S905" i="1"/>
  <c r="S1104" i="1"/>
  <c r="S1466" i="1"/>
  <c r="S489" i="1"/>
  <c r="S1168" i="1"/>
  <c r="S10501" i="1"/>
  <c r="S9628" i="1"/>
  <c r="S9450" i="1"/>
  <c r="S8013" i="1"/>
  <c r="S7523" i="1"/>
  <c r="S7224" i="1"/>
  <c r="S7409" i="1"/>
  <c r="S6459" i="1"/>
  <c r="S6205" i="1"/>
  <c r="S5647" i="1"/>
  <c r="S5011" i="1"/>
  <c r="S5095" i="1"/>
  <c r="S4295" i="1"/>
  <c r="S3636" i="1"/>
  <c r="S4197" i="1"/>
  <c r="S4346" i="1"/>
  <c r="S4101" i="1"/>
  <c r="S3332" i="1"/>
  <c r="S3236" i="1"/>
  <c r="S3172" i="1"/>
  <c r="S2717" i="1"/>
  <c r="S2651" i="1"/>
  <c r="S2601" i="1"/>
  <c r="S2079" i="1"/>
  <c r="S1622" i="1"/>
  <c r="S1365" i="1"/>
  <c r="S1237" i="1"/>
  <c r="S1116" i="1"/>
  <c r="S1634" i="1"/>
  <c r="S455" i="1"/>
  <c r="S1609" i="1"/>
  <c r="S8184" i="1"/>
  <c r="S7717" i="1"/>
  <c r="S7670" i="1"/>
  <c r="S7590" i="1"/>
  <c r="S7911" i="1"/>
  <c r="S7844" i="1"/>
  <c r="S7100" i="1"/>
  <c r="S6623" i="1"/>
  <c r="S5339" i="1"/>
  <c r="S2561" i="1"/>
  <c r="S79" i="1"/>
  <c r="S10026" i="1"/>
  <c r="S9622" i="1"/>
  <c r="S9263" i="1"/>
  <c r="S8633" i="1"/>
  <c r="S8481" i="1"/>
  <c r="S8249" i="1"/>
  <c r="S8208" i="1"/>
  <c r="S8003" i="1"/>
  <c r="S10355" i="1"/>
  <c r="S10249" i="1"/>
  <c r="S10227" i="1"/>
  <c r="S10030" i="1"/>
  <c r="S9795" i="1"/>
  <c r="S9454" i="1"/>
  <c r="S8885" i="1"/>
  <c r="S8529" i="1"/>
  <c r="S8412" i="1"/>
  <c r="S5107" i="1"/>
  <c r="S5075" i="1"/>
  <c r="S5915" i="1"/>
  <c r="S5733" i="1"/>
  <c r="S5221" i="1"/>
  <c r="S5271" i="1"/>
  <c r="S2765" i="1"/>
  <c r="S4365" i="1"/>
  <c r="S3833" i="1"/>
  <c r="S3491" i="1"/>
  <c r="S3360" i="1"/>
  <c r="S3251" i="1"/>
  <c r="S3211" i="1"/>
  <c r="S3163" i="1"/>
  <c r="K174" i="3"/>
  <c r="S9938" i="1"/>
  <c r="S8709" i="1"/>
  <c r="S9003" i="1"/>
  <c r="S8589" i="1"/>
  <c r="S10472" i="1"/>
  <c r="S10055" i="1"/>
  <c r="S10192" i="1"/>
  <c r="S10232" i="1"/>
  <c r="S10090" i="1"/>
  <c r="S9930" i="1"/>
  <c r="S6638" i="1"/>
  <c r="S10499" i="1"/>
  <c r="S9768" i="1"/>
  <c r="S9356" i="1"/>
  <c r="S9287" i="1"/>
  <c r="S8262" i="1"/>
  <c r="S6561" i="1"/>
  <c r="S6312" i="1"/>
  <c r="S5927" i="1"/>
  <c r="S6086" i="1"/>
  <c r="S10351" i="1"/>
  <c r="S5878" i="1"/>
  <c r="S2211" i="1"/>
  <c r="S7767" i="1"/>
  <c r="S6997" i="1"/>
  <c r="S2848" i="1"/>
  <c r="S617" i="1"/>
  <c r="S10257" i="1"/>
  <c r="S4643" i="1"/>
  <c r="S8800" i="1"/>
  <c r="S8499" i="1"/>
  <c r="S3755" i="1"/>
  <c r="S786" i="1"/>
  <c r="K256" i="3"/>
  <c r="S8075" i="1"/>
  <c r="S6730" i="1"/>
  <c r="S6467" i="1"/>
  <c r="S6076" i="1"/>
  <c r="S6294" i="1"/>
  <c r="S5459" i="1"/>
  <c r="S3808" i="1"/>
  <c r="S4024" i="1"/>
  <c r="S3083" i="1"/>
  <c r="S3071" i="1"/>
  <c r="S2313" i="1"/>
  <c r="S1236" i="1"/>
  <c r="S1920" i="1"/>
  <c r="S710" i="1"/>
  <c r="S918" i="1"/>
  <c r="S1200" i="1"/>
  <c r="S164" i="1"/>
  <c r="S220" i="1"/>
  <c r="S2753" i="1"/>
  <c r="S10278" i="1"/>
  <c r="S8059" i="1"/>
  <c r="S7893" i="1"/>
  <c r="S6818" i="1"/>
  <c r="S3549" i="1"/>
  <c r="S3291" i="1"/>
  <c r="S10343" i="1"/>
  <c r="S9859" i="1"/>
  <c r="S9741" i="1"/>
  <c r="S8393" i="1"/>
  <c r="S8247" i="1"/>
  <c r="S8313" i="1"/>
  <c r="S7970" i="1"/>
  <c r="S7366" i="1"/>
  <c r="S6465" i="1"/>
  <c r="S6347" i="1"/>
  <c r="S6734" i="1"/>
  <c r="S6378" i="1"/>
  <c r="S5269" i="1"/>
  <c r="S4785" i="1"/>
  <c r="S4906" i="1"/>
  <c r="S4391" i="1"/>
  <c r="S4294" i="1"/>
  <c r="S2785" i="1"/>
  <c r="S2501" i="1"/>
  <c r="S10375" i="1"/>
  <c r="S9460" i="1"/>
  <c r="S10383" i="1"/>
  <c r="S10398" i="1"/>
  <c r="S10407" i="1"/>
  <c r="S10273" i="1"/>
  <c r="S10165" i="1"/>
  <c r="S10264" i="1"/>
  <c r="S9494" i="1"/>
  <c r="S9495" i="1"/>
  <c r="S8735" i="1"/>
  <c r="S8551" i="1"/>
  <c r="S8380" i="1"/>
  <c r="S7699" i="1"/>
  <c r="S7297" i="1"/>
  <c r="S6838" i="1"/>
  <c r="S7258" i="1"/>
  <c r="S6095" i="1"/>
  <c r="S5863" i="1"/>
  <c r="S4817" i="1"/>
  <c r="S4697" i="1"/>
  <c r="S4405" i="1"/>
  <c r="S4623" i="1"/>
  <c r="S3884" i="1"/>
  <c r="S3164" i="1"/>
  <c r="S853" i="1"/>
  <c r="S394" i="1"/>
  <c r="S3485" i="1"/>
  <c r="S2879" i="1"/>
  <c r="S10415" i="1"/>
  <c r="S8108" i="1"/>
  <c r="S7879" i="1"/>
  <c r="S7378" i="1"/>
  <c r="S7584" i="1"/>
  <c r="S6791" i="1"/>
  <c r="S5031" i="1"/>
  <c r="S3935" i="1"/>
  <c r="S1885" i="1"/>
  <c r="K106" i="3"/>
  <c r="S10311" i="1"/>
  <c r="S10245" i="1"/>
  <c r="S9096" i="1"/>
  <c r="S9102" i="1"/>
  <c r="S8063" i="1"/>
  <c r="S8157" i="1"/>
  <c r="S7353" i="1"/>
  <c r="S7438" i="1"/>
  <c r="S6887" i="1"/>
  <c r="S6189" i="1"/>
  <c r="S5243" i="1"/>
  <c r="S4787" i="1"/>
  <c r="S4909" i="1"/>
  <c r="S5507" i="1"/>
  <c r="S5980" i="1"/>
  <c r="S1298" i="1"/>
  <c r="S2924" i="1"/>
  <c r="S10417" i="1"/>
  <c r="S9836" i="1"/>
  <c r="S8133" i="1"/>
  <c r="S7342" i="1"/>
  <c r="S6605" i="1"/>
  <c r="S5811" i="1"/>
  <c r="S5807" i="1"/>
  <c r="S5361" i="1"/>
  <c r="S5169" i="1"/>
  <c r="S2689" i="1"/>
  <c r="S2509" i="1"/>
  <c r="S576" i="1"/>
  <c r="S9862" i="1"/>
  <c r="S828" i="1"/>
  <c r="S7247" i="1"/>
  <c r="S730" i="1"/>
  <c r="S647" i="1"/>
  <c r="S3233" i="1"/>
  <c r="S4443" i="1"/>
  <c r="S7039" i="1"/>
  <c r="S6631" i="1"/>
  <c r="S5183" i="1"/>
  <c r="S3452" i="1"/>
  <c r="S8509" i="1"/>
  <c r="S6563" i="1"/>
  <c r="S6891" i="1"/>
  <c r="S8691" i="1"/>
  <c r="S6847" i="1"/>
  <c r="S6863" i="1"/>
  <c r="S4347" i="1"/>
  <c r="S3481" i="1"/>
  <c r="S2973" i="1"/>
  <c r="S6744" i="1"/>
  <c r="S2223" i="1"/>
  <c r="K281" i="3"/>
  <c r="S10367" i="1"/>
  <c r="S9876" i="1"/>
  <c r="S9905" i="1"/>
  <c r="S9465" i="1"/>
  <c r="S9560" i="1"/>
  <c r="S9386" i="1"/>
  <c r="S9250" i="1"/>
  <c r="S9061" i="1"/>
  <c r="S8929" i="1"/>
  <c r="S8976" i="1"/>
  <c r="S8700" i="1"/>
  <c r="S8595" i="1"/>
  <c r="S8288" i="1"/>
  <c r="S8251" i="1"/>
  <c r="S8441" i="1"/>
  <c r="S7765" i="1"/>
  <c r="S7310" i="1"/>
  <c r="S7715" i="1"/>
  <c r="S7914" i="1"/>
  <c r="S7007" i="1"/>
  <c r="S6462" i="1"/>
  <c r="S5996" i="1"/>
  <c r="S5959" i="1"/>
  <c r="S4867" i="1"/>
  <c r="S4771" i="1"/>
  <c r="S5607" i="1"/>
  <c r="S4267" i="1"/>
  <c r="S4548" i="1"/>
  <c r="S3606" i="1"/>
  <c r="S3317" i="1"/>
  <c r="S4214" i="1"/>
  <c r="S3996" i="1"/>
  <c r="S2703" i="1"/>
  <c r="S2665" i="1"/>
  <c r="S2919" i="1"/>
  <c r="S1560" i="1"/>
  <c r="S989" i="1"/>
  <c r="S1328" i="1"/>
  <c r="S678" i="1"/>
  <c r="S31" i="1"/>
  <c r="S5975" i="1"/>
  <c r="S5609" i="1"/>
  <c r="S4543" i="1"/>
  <c r="S4042" i="1"/>
  <c r="S3802" i="1"/>
  <c r="S3676" i="1"/>
  <c r="S8001" i="1"/>
  <c r="S7255" i="1"/>
  <c r="S802" i="1"/>
  <c r="S1945" i="1"/>
  <c r="S9956" i="1"/>
  <c r="S4121" i="1"/>
  <c r="S3790" i="1"/>
  <c r="S8363" i="1"/>
  <c r="S8310" i="1"/>
  <c r="S8050" i="1"/>
  <c r="S7892" i="1"/>
  <c r="S7835" i="1"/>
  <c r="S7960" i="1"/>
  <c r="S7677" i="1"/>
  <c r="S7614" i="1"/>
  <c r="S7306" i="1"/>
  <c r="S7488" i="1"/>
  <c r="S7545" i="1"/>
  <c r="S6858" i="1"/>
  <c r="S6331" i="1"/>
  <c r="S5989" i="1"/>
  <c r="S5659" i="1"/>
  <c r="S4436" i="1"/>
  <c r="S4469" i="1"/>
  <c r="S3753" i="1"/>
  <c r="S3597" i="1"/>
  <c r="S3364" i="1"/>
  <c r="S2654" i="1"/>
  <c r="S466" i="1"/>
  <c r="S3532" i="1"/>
  <c r="S3517" i="1"/>
  <c r="S3121" i="1"/>
  <c r="S697" i="1"/>
  <c r="S8923" i="1"/>
  <c r="S7981" i="1"/>
  <c r="S6849" i="1"/>
  <c r="S8207" i="1"/>
  <c r="S5689" i="1"/>
  <c r="S5919" i="1"/>
  <c r="S5713" i="1"/>
  <c r="S4621" i="1"/>
  <c r="S2868" i="1"/>
  <c r="S4107" i="1"/>
  <c r="S3957" i="1"/>
  <c r="S6680" i="1"/>
  <c r="O6" i="2"/>
  <c r="S9069" i="1"/>
  <c r="S9009" i="1"/>
  <c r="S9051" i="1"/>
  <c r="S9022" i="1"/>
  <c r="S8355" i="1"/>
  <c r="S8284" i="1"/>
  <c r="S8180" i="1"/>
  <c r="S7993" i="1"/>
  <c r="S8164" i="1"/>
  <c r="S7770" i="1"/>
  <c r="S8028" i="1"/>
  <c r="S7547" i="1"/>
  <c r="S7402" i="1"/>
  <c r="S6986" i="1"/>
  <c r="S7457" i="1"/>
  <c r="S7071" i="1"/>
  <c r="S6866" i="1"/>
  <c r="S6582" i="1"/>
  <c r="S6835" i="1"/>
  <c r="S7248" i="1"/>
  <c r="S6812" i="1"/>
  <c r="S6178" i="1"/>
  <c r="S6499" i="1"/>
  <c r="S6446" i="1"/>
  <c r="S6344" i="1"/>
  <c r="S6222" i="1"/>
  <c r="S6123" i="1"/>
  <c r="S5831" i="1"/>
  <c r="S6092" i="1"/>
  <c r="S5195" i="1"/>
  <c r="S5357" i="1"/>
  <c r="S5053" i="1"/>
  <c r="S4893" i="1"/>
  <c r="S6019" i="1"/>
  <c r="S5311" i="1"/>
  <c r="S4497" i="1"/>
  <c r="S6115" i="1"/>
  <c r="S4865" i="1"/>
  <c r="S5210" i="1"/>
  <c r="S4535" i="1"/>
  <c r="S4511" i="1"/>
  <c r="S4665" i="1"/>
  <c r="S4325" i="1"/>
  <c r="S4268" i="1"/>
  <c r="S3968" i="1"/>
  <c r="S4185" i="1"/>
  <c r="S3723" i="1"/>
  <c r="S3426" i="1"/>
  <c r="S3082" i="1"/>
  <c r="S3547" i="1"/>
  <c r="S2820" i="1"/>
  <c r="S2617" i="1"/>
  <c r="S1953" i="1"/>
  <c r="S2659" i="1"/>
  <c r="S2229" i="1"/>
  <c r="S2984" i="1"/>
  <c r="S2688" i="1"/>
  <c r="S2656" i="1"/>
  <c r="S1754" i="1"/>
  <c r="S1508" i="1"/>
  <c r="S996" i="1"/>
  <c r="S1996" i="1"/>
  <c r="S2086" i="1"/>
  <c r="S1575" i="1"/>
  <c r="S1152" i="1"/>
  <c r="S1088" i="1"/>
  <c r="S1721" i="1"/>
  <c r="S113" i="1"/>
  <c r="S1139" i="1"/>
  <c r="S484" i="1"/>
  <c r="S857" i="1"/>
  <c r="S5815" i="1"/>
  <c r="S4549" i="1"/>
  <c r="S3270" i="1"/>
  <c r="S3014" i="1"/>
  <c r="S737" i="1"/>
  <c r="S7728" i="1"/>
  <c r="S7386" i="1"/>
  <c r="S7104" i="1"/>
  <c r="S7470" i="1"/>
  <c r="S6815" i="1"/>
  <c r="S6825" i="1"/>
  <c r="S6946" i="1"/>
  <c r="S6823" i="1"/>
  <c r="S6489" i="1"/>
  <c r="S6576" i="1"/>
  <c r="S6162" i="1"/>
  <c r="S6437" i="1"/>
  <c r="S6061" i="1"/>
  <c r="S6609" i="1"/>
  <c r="S6198" i="1"/>
  <c r="S4963" i="1"/>
  <c r="S4823" i="1"/>
  <c r="S4481" i="1"/>
  <c r="S5385" i="1"/>
  <c r="S4195" i="1"/>
  <c r="S3668" i="1"/>
  <c r="S3967" i="1"/>
  <c r="S3824" i="1"/>
  <c r="S3964" i="1"/>
  <c r="S3868" i="1"/>
  <c r="S3389" i="1"/>
  <c r="S3284" i="1"/>
  <c r="S3550" i="1"/>
  <c r="S2965" i="1"/>
  <c r="S2804" i="1"/>
  <c r="S2004" i="1"/>
  <c r="S2185" i="1"/>
  <c r="S1798" i="1"/>
  <c r="S1889" i="1"/>
  <c r="S1628" i="1"/>
  <c r="S2104" i="1"/>
  <c r="S1938" i="1"/>
  <c r="S292" i="1"/>
  <c r="S1131" i="1"/>
  <c r="S592" i="1"/>
  <c r="S604" i="1"/>
  <c r="S468" i="1"/>
  <c r="S7119" i="1"/>
  <c r="S4403" i="1"/>
  <c r="S729" i="1"/>
  <c r="S5577" i="1"/>
  <c r="S5999" i="1"/>
  <c r="S3596" i="1"/>
  <c r="S3012" i="1"/>
  <c r="S2908" i="1"/>
  <c r="S8781" i="1"/>
  <c r="S4253" i="1"/>
  <c r="S2307" i="1"/>
  <c r="S3754" i="1"/>
  <c r="S10354" i="1"/>
  <c r="S10219" i="1"/>
  <c r="S10121" i="1"/>
  <c r="S7215" i="1"/>
  <c r="S2099" i="1"/>
  <c r="O41" i="2"/>
  <c r="S8527" i="1"/>
  <c r="S9626" i="1"/>
  <c r="S9413" i="1"/>
  <c r="S9435" i="1"/>
  <c r="S9280" i="1"/>
  <c r="S9119" i="1"/>
  <c r="S9045" i="1"/>
  <c r="S8981" i="1"/>
  <c r="S9118" i="1"/>
  <c r="S8995" i="1"/>
  <c r="S9084" i="1"/>
  <c r="S9218" i="1"/>
  <c r="S8693" i="1"/>
  <c r="S8793" i="1"/>
  <c r="S8657" i="1"/>
  <c r="S8946" i="1"/>
  <c r="S8091" i="1"/>
  <c r="S7944" i="1"/>
  <c r="S7733" i="1"/>
  <c r="S7673" i="1"/>
  <c r="S7542" i="1"/>
  <c r="S7414" i="1"/>
  <c r="S7685" i="1"/>
  <c r="S7882" i="1"/>
  <c r="S7418" i="1"/>
  <c r="S6938" i="1"/>
  <c r="S7421" i="1"/>
  <c r="S7203" i="1"/>
  <c r="S7048" i="1"/>
  <c r="S6947" i="1"/>
  <c r="S7319" i="1"/>
  <c r="S7090" i="1"/>
  <c r="S6473" i="1"/>
  <c r="S6244" i="1"/>
  <c r="S6389" i="1"/>
  <c r="S6325" i="1"/>
  <c r="S5944" i="1"/>
  <c r="S6583" i="1"/>
  <c r="S5964" i="1"/>
  <c r="S6278" i="1"/>
  <c r="S5432" i="1"/>
  <c r="S5451" i="1"/>
  <c r="S5027" i="1"/>
  <c r="S4661" i="1"/>
  <c r="S5447" i="1"/>
  <c r="S4630" i="1"/>
  <c r="S4713" i="1"/>
  <c r="S4544" i="1"/>
  <c r="S4204" i="1"/>
  <c r="S4168" i="1"/>
  <c r="S3418" i="1"/>
  <c r="S3543" i="1"/>
  <c r="S3484" i="1"/>
  <c r="S2700" i="1"/>
  <c r="S2723" i="1"/>
  <c r="S2429" i="1"/>
  <c r="S2009" i="1"/>
  <c r="S2904" i="1"/>
  <c r="S2814" i="1"/>
  <c r="S2401" i="1"/>
  <c r="S2145" i="1"/>
  <c r="S2674" i="1"/>
  <c r="S306" i="1"/>
  <c r="S519" i="1"/>
  <c r="S8973" i="1"/>
  <c r="S8861" i="1"/>
  <c r="S6203" i="1"/>
  <c r="S5743" i="1"/>
  <c r="S4340" i="1"/>
  <c r="S693" i="1"/>
  <c r="S2805" i="1"/>
  <c r="S465" i="1"/>
  <c r="S681" i="1"/>
  <c r="S4397" i="1"/>
  <c r="S2422" i="1"/>
  <c r="S6841" i="1"/>
  <c r="S6857" i="1"/>
  <c r="S5729" i="1"/>
  <c r="S3555" i="1"/>
  <c r="S2781" i="1"/>
  <c r="S10500" i="1"/>
  <c r="S7035" i="1"/>
  <c r="S2949" i="1"/>
  <c r="S7942" i="1"/>
  <c r="S498" i="1"/>
  <c r="S2721" i="1"/>
  <c r="S4252" i="1"/>
  <c r="S8912" i="1"/>
  <c r="S1899" i="1"/>
  <c r="S242" i="1"/>
  <c r="S528" i="1"/>
  <c r="S2885" i="1"/>
  <c r="S544" i="1"/>
  <c r="S359" i="1"/>
  <c r="S336" i="1"/>
  <c r="S8365" i="1"/>
  <c r="S1965" i="1"/>
  <c r="S1867" i="1"/>
  <c r="S390" i="1"/>
  <c r="S412" i="1"/>
  <c r="S3731" i="1"/>
  <c r="S1198" i="1"/>
  <c r="S1869" i="1"/>
  <c r="S1894" i="1"/>
  <c r="S444" i="1"/>
  <c r="S278" i="1"/>
  <c r="S911" i="1"/>
  <c r="S8593" i="1"/>
  <c r="S7769" i="1"/>
  <c r="S7394" i="1"/>
  <c r="S7496" i="1"/>
  <c r="S7148" i="1"/>
  <c r="S7155" i="1"/>
  <c r="S6719" i="1"/>
  <c r="S5850" i="1"/>
  <c r="S5583" i="1"/>
  <c r="S4746" i="1"/>
  <c r="S4382" i="1"/>
  <c r="S3761" i="1"/>
  <c r="S3302" i="1"/>
  <c r="K12" i="3"/>
  <c r="S10197" i="1"/>
  <c r="S8807" i="1"/>
  <c r="S7382" i="1"/>
  <c r="S7650" i="1"/>
  <c r="S7324" i="1"/>
  <c r="S7746" i="1"/>
  <c r="S7725" i="1"/>
  <c r="S7107" i="1"/>
  <c r="S6867" i="1"/>
  <c r="S6549" i="1"/>
  <c r="S6509" i="1"/>
  <c r="S6740" i="1"/>
  <c r="S6309" i="1"/>
  <c r="S5968" i="1"/>
  <c r="S6366" i="1"/>
  <c r="S5822" i="1"/>
  <c r="S6444" i="1"/>
  <c r="S6038" i="1"/>
  <c r="S5639" i="1"/>
  <c r="S5035" i="1"/>
  <c r="S5551" i="1"/>
  <c r="S5047" i="1"/>
  <c r="S4919" i="1"/>
  <c r="S4969" i="1"/>
  <c r="S4905" i="1"/>
  <c r="S4769" i="1"/>
  <c r="S4729" i="1"/>
  <c r="S5760" i="1"/>
  <c r="S4550" i="1"/>
  <c r="S4282" i="1"/>
  <c r="S3975" i="1"/>
  <c r="S4153" i="1"/>
  <c r="S1905" i="1"/>
  <c r="S2114" i="1"/>
  <c r="S1400" i="1"/>
  <c r="S966" i="1"/>
  <c r="S1643" i="1"/>
  <c r="S37" i="1"/>
  <c r="S822" i="1"/>
  <c r="S1639" i="1"/>
  <c r="S4255" i="1"/>
  <c r="S4508" i="1"/>
  <c r="S925" i="1"/>
  <c r="S1799" i="1"/>
  <c r="S687" i="1"/>
  <c r="S3025" i="1"/>
  <c r="S3347" i="1"/>
  <c r="S1787" i="1"/>
  <c r="S1856" i="1"/>
  <c r="S1304" i="1"/>
  <c r="S8969" i="1"/>
  <c r="S8032" i="1"/>
  <c r="S6973" i="1"/>
  <c r="S7503" i="1"/>
  <c r="S6974" i="1"/>
  <c r="S6147" i="1"/>
  <c r="S10459" i="1"/>
  <c r="S10353" i="1"/>
  <c r="S9979" i="1"/>
  <c r="S9487" i="1"/>
  <c r="S8961" i="1"/>
  <c r="S8307" i="1"/>
  <c r="S8147" i="1"/>
  <c r="S7480" i="1"/>
  <c r="S7351" i="1"/>
  <c r="S6760" i="1"/>
  <c r="S7232" i="1"/>
  <c r="S6616" i="1"/>
  <c r="S6223" i="1"/>
  <c r="S6702" i="1"/>
  <c r="S5613" i="1"/>
  <c r="S5167" i="1"/>
  <c r="S5321" i="1"/>
  <c r="S5193" i="1"/>
  <c r="S6074" i="1"/>
  <c r="S3616" i="1"/>
  <c r="S3133" i="1"/>
  <c r="S10226" i="1"/>
  <c r="S9344" i="1"/>
  <c r="S8816" i="1"/>
  <c r="S8387" i="1"/>
  <c r="S8218" i="1"/>
  <c r="S7170" i="1"/>
  <c r="S6829" i="1"/>
  <c r="S6517" i="1"/>
  <c r="S6391" i="1"/>
  <c r="S6498" i="1"/>
  <c r="S6406" i="1"/>
  <c r="S5219" i="1"/>
  <c r="S5187" i="1"/>
  <c r="S4763" i="1"/>
  <c r="S5349" i="1"/>
  <c r="S5013" i="1"/>
  <c r="S4789" i="1"/>
  <c r="S5119" i="1"/>
  <c r="S4554" i="1"/>
  <c r="S4451" i="1"/>
  <c r="S4274" i="1"/>
  <c r="S4278" i="1"/>
  <c r="S2405" i="1"/>
  <c r="S2819" i="1"/>
  <c r="S1961" i="1"/>
  <c r="S1562" i="1"/>
  <c r="S1438" i="1"/>
  <c r="S1214" i="1"/>
  <c r="S1289" i="1"/>
  <c r="S5617" i="1"/>
  <c r="S4083" i="1"/>
  <c r="S4271" i="1"/>
  <c r="S7664" i="1"/>
  <c r="S10485" i="1"/>
  <c r="S10139" i="1"/>
  <c r="S10236" i="1"/>
  <c r="S9891" i="1"/>
  <c r="S9910" i="1"/>
  <c r="S9832" i="1"/>
  <c r="S9564" i="1"/>
  <c r="S9383" i="1"/>
  <c r="S9208" i="1"/>
  <c r="S9043" i="1"/>
  <c r="S7967" i="1"/>
  <c r="S7268" i="1"/>
  <c r="S6681" i="1"/>
  <c r="S5970" i="1"/>
  <c r="S6421" i="1"/>
  <c r="S6099" i="1"/>
  <c r="S4489" i="1"/>
  <c r="S3527" i="1"/>
  <c r="S45" i="1"/>
  <c r="S650" i="1"/>
  <c r="S361" i="1"/>
  <c r="S4635" i="1"/>
  <c r="S4239" i="1"/>
  <c r="S1759" i="1"/>
  <c r="S10330" i="1"/>
  <c r="S8731" i="1"/>
  <c r="S8071" i="1"/>
  <c r="S7937" i="1"/>
  <c r="S7471" i="1"/>
  <c r="S7076" i="1"/>
  <c r="S7069" i="1"/>
  <c r="S7005" i="1"/>
  <c r="S7038" i="1"/>
  <c r="S5179" i="1"/>
  <c r="S4935" i="1"/>
  <c r="S5409" i="1"/>
  <c r="S4540" i="1"/>
  <c r="S2261" i="1"/>
  <c r="S1146" i="1"/>
  <c r="S381" i="1"/>
  <c r="S6324" i="1"/>
  <c r="S3467" i="1"/>
  <c r="S2909" i="1"/>
  <c r="S192" i="1"/>
  <c r="S297" i="1"/>
  <c r="S96" i="1"/>
  <c r="S64" i="1"/>
  <c r="S52" i="1"/>
  <c r="S10361" i="1"/>
  <c r="S6971" i="1"/>
  <c r="S3735" i="1"/>
  <c r="S4231" i="1"/>
  <c r="S1337" i="1"/>
  <c r="S9274" i="1"/>
  <c r="S5923" i="1"/>
  <c r="S6859" i="1"/>
  <c r="S481" i="1"/>
  <c r="S3579" i="1"/>
  <c r="S4473" i="1"/>
  <c r="S4576" i="1"/>
  <c r="S4359" i="1"/>
  <c r="S4163" i="1"/>
  <c r="S4293" i="1"/>
  <c r="S4154" i="1"/>
  <c r="S4243" i="1"/>
  <c r="S3832" i="1"/>
  <c r="S3785" i="1"/>
  <c r="S4146" i="1"/>
  <c r="S3740" i="1"/>
  <c r="S3468" i="1"/>
  <c r="S3114" i="1"/>
  <c r="S2698" i="1"/>
  <c r="S3712" i="1"/>
  <c r="S3352" i="1"/>
  <c r="S3283" i="1"/>
  <c r="S3107" i="1"/>
  <c r="S3425" i="1"/>
  <c r="S3293" i="1"/>
  <c r="S3101" i="1"/>
  <c r="S3445" i="1"/>
  <c r="S3714" i="1"/>
  <c r="S4085" i="1"/>
  <c r="S2673" i="1"/>
  <c r="S2413" i="1"/>
  <c r="S2157" i="1"/>
  <c r="S2734" i="1"/>
  <c r="S2391" i="1"/>
  <c r="S2167" i="1"/>
  <c r="S1940" i="1"/>
  <c r="S2981" i="1"/>
  <c r="S2687" i="1"/>
  <c r="S2849" i="1"/>
  <c r="S1581" i="1"/>
  <c r="S923" i="1"/>
  <c r="S2115" i="1"/>
  <c r="S1837" i="1"/>
  <c r="S1779" i="1"/>
  <c r="S1592" i="1"/>
  <c r="S1373" i="1"/>
  <c r="S1181" i="1"/>
  <c r="S1149" i="1"/>
  <c r="S1117" i="1"/>
  <c r="S1548" i="1"/>
  <c r="S1336" i="1"/>
  <c r="S871" i="1"/>
  <c r="S2066" i="1"/>
  <c r="S1008" i="1"/>
  <c r="S1618" i="1"/>
  <c r="S1041" i="1"/>
  <c r="S668" i="1"/>
  <c r="S420" i="1"/>
  <c r="S324" i="1"/>
  <c r="S1661" i="1"/>
  <c r="S472" i="1"/>
  <c r="S610" i="1"/>
  <c r="S208" i="1"/>
  <c r="S274" i="1"/>
  <c r="S12" i="1"/>
  <c r="S10410" i="1"/>
  <c r="S9231" i="1"/>
  <c r="S7941" i="1"/>
  <c r="S7407" i="1"/>
  <c r="S6729" i="1"/>
  <c r="S5859" i="1"/>
  <c r="S2991" i="1"/>
  <c r="S3326" i="1"/>
  <c r="S2996" i="1"/>
  <c r="S3021" i="1"/>
  <c r="S1808" i="1"/>
  <c r="S1379" i="1"/>
  <c r="S514" i="1"/>
  <c r="S4591" i="1"/>
  <c r="S4536" i="1"/>
  <c r="S4565" i="1"/>
  <c r="S4484" i="1"/>
  <c r="S4291" i="1"/>
  <c r="S4031" i="1"/>
  <c r="S4137" i="1"/>
  <c r="S3961" i="1"/>
  <c r="S3784" i="1"/>
  <c r="S3673" i="1"/>
  <c r="S4424" i="1"/>
  <c r="S3558" i="1"/>
  <c r="S3890" i="1"/>
  <c r="S3442" i="1"/>
  <c r="S3242" i="1"/>
  <c r="S3852" i="1"/>
  <c r="S3348" i="1"/>
  <c r="S3195" i="1"/>
  <c r="S3059" i="1"/>
  <c r="S2947" i="1"/>
  <c r="S3421" i="1"/>
  <c r="S3156" i="1"/>
  <c r="S3092" i="1"/>
  <c r="S3231" i="1"/>
  <c r="S3077" i="1"/>
  <c r="S2052" i="1"/>
  <c r="S2728" i="1"/>
  <c r="S2585" i="1"/>
  <c r="S2497" i="1"/>
  <c r="S1807" i="1"/>
  <c r="S2340" i="1"/>
  <c r="S2133" i="1"/>
  <c r="S3032" i="1"/>
  <c r="S2357" i="1"/>
  <c r="S2859" i="1"/>
  <c r="S1640" i="1"/>
  <c r="S1836" i="1"/>
  <c r="S1773" i="1"/>
  <c r="S1557" i="1"/>
  <c r="S1525" i="1"/>
  <c r="S1269" i="1"/>
  <c r="S1173" i="1"/>
  <c r="S1109" i="1"/>
  <c r="S898" i="1"/>
  <c r="S1544" i="1"/>
  <c r="S1500" i="1"/>
  <c r="S1288" i="1"/>
  <c r="S1820" i="1"/>
  <c r="S1610" i="1"/>
  <c r="S1530" i="1"/>
  <c r="S749" i="1"/>
  <c r="S428" i="1"/>
  <c r="S121" i="1"/>
  <c r="S784" i="1"/>
  <c r="S355" i="1"/>
  <c r="S831" i="1"/>
  <c r="S847" i="1"/>
  <c r="S430" i="1"/>
  <c r="S9502" i="1"/>
  <c r="S9345" i="1"/>
  <c r="S8863" i="1"/>
  <c r="S6827" i="1"/>
  <c r="S1952" i="1"/>
  <c r="S3355" i="1"/>
  <c r="S4793" i="1"/>
  <c r="S4705" i="1"/>
  <c r="S4640" i="1"/>
  <c r="S6026" i="1"/>
  <c r="S4377" i="1"/>
  <c r="S4379" i="1"/>
  <c r="S4417" i="1"/>
  <c r="S4639" i="1"/>
  <c r="S4506" i="1"/>
  <c r="S4227" i="1"/>
  <c r="S4183" i="1"/>
  <c r="S4281" i="1"/>
  <c r="S4096" i="1"/>
  <c r="S3855" i="1"/>
  <c r="S3823" i="1"/>
  <c r="S4136" i="1"/>
  <c r="S3913" i="1"/>
  <c r="S3864" i="1"/>
  <c r="S4331" i="1"/>
  <c r="S4242" i="1"/>
  <c r="S3556" i="1"/>
  <c r="S3473" i="1"/>
  <c r="S3875" i="1"/>
  <c r="S3529" i="1"/>
  <c r="S3434" i="1"/>
  <c r="S3772" i="1"/>
  <c r="S2729" i="1"/>
  <c r="S3277" i="1"/>
  <c r="S2589" i="1"/>
  <c r="S1886" i="1"/>
  <c r="S2519" i="1"/>
  <c r="S2821" i="1"/>
  <c r="S2619" i="1"/>
  <c r="S2409" i="1"/>
  <c r="S2321" i="1"/>
  <c r="S1743" i="1"/>
  <c r="S2898" i="1"/>
  <c r="S1973" i="1"/>
  <c r="S2184" i="1"/>
  <c r="S2669" i="1"/>
  <c r="S1492" i="1"/>
  <c r="S1428" i="1"/>
  <c r="S1076" i="1"/>
  <c r="S1458" i="1"/>
  <c r="S1170" i="1"/>
  <c r="S1138" i="1"/>
  <c r="S941" i="1"/>
  <c r="S1496" i="1"/>
  <c r="S1159" i="1"/>
  <c r="S1033" i="1"/>
  <c r="S805" i="1"/>
  <c r="S1843" i="1"/>
  <c r="S1981" i="1"/>
  <c r="S1730" i="1"/>
  <c r="S1233" i="1"/>
  <c r="S1880" i="1"/>
  <c r="S716" i="1"/>
  <c r="S1019" i="1"/>
  <c r="S793" i="1"/>
  <c r="S1585" i="1"/>
  <c r="S1339" i="1"/>
  <c r="S601" i="1"/>
  <c r="S200" i="1"/>
  <c r="S415" i="1"/>
  <c r="S120" i="1"/>
  <c r="S637" i="1"/>
  <c r="S7885" i="1"/>
  <c r="S7029" i="1"/>
  <c r="S6723" i="1"/>
  <c r="S2742" i="1"/>
  <c r="S3185" i="1"/>
  <c r="S3438" i="1"/>
  <c r="S760" i="1"/>
  <c r="S10271" i="1"/>
  <c r="S6707" i="1"/>
  <c r="S1523" i="1"/>
  <c r="S9295" i="1"/>
  <c r="S3867" i="1"/>
  <c r="S3786" i="1"/>
  <c r="S2109" i="1"/>
  <c r="S3051" i="1"/>
  <c r="S2476" i="1"/>
  <c r="S5383" i="1"/>
  <c r="S2773" i="1"/>
  <c r="S4326" i="1"/>
  <c r="S4440" i="1"/>
  <c r="S4420" i="1"/>
  <c r="S3774" i="1"/>
  <c r="S2865" i="1"/>
  <c r="S2149" i="1"/>
  <c r="S2616" i="1"/>
  <c r="S2089" i="1"/>
  <c r="S1317" i="1"/>
  <c r="S1757" i="1"/>
  <c r="S1811" i="1"/>
  <c r="S620" i="1"/>
  <c r="S452" i="1"/>
  <c r="S700" i="1"/>
  <c r="S1123" i="1"/>
  <c r="S9572" i="1"/>
  <c r="S7972" i="1"/>
  <c r="S6627" i="1"/>
  <c r="S6515" i="1"/>
  <c r="S5555" i="1"/>
  <c r="S5851" i="1"/>
  <c r="S5759" i="1"/>
  <c r="S5571" i="1"/>
  <c r="S3249" i="1"/>
  <c r="S2891" i="1"/>
  <c r="S1979" i="1"/>
  <c r="S10268" i="1"/>
  <c r="S8298" i="1"/>
  <c r="S6386" i="1"/>
  <c r="S5995" i="1"/>
  <c r="S4149" i="1"/>
  <c r="S3688" i="1"/>
  <c r="S4147" i="1"/>
  <c r="S3415" i="1"/>
  <c r="S4050" i="1"/>
  <c r="S3635" i="1"/>
  <c r="S2303" i="1"/>
  <c r="S2750" i="1"/>
  <c r="S1736" i="1"/>
  <c r="S1360" i="1"/>
  <c r="S1588" i="1"/>
  <c r="S117" i="1"/>
  <c r="S1211" i="1"/>
  <c r="S10426" i="1"/>
  <c r="S8943" i="1"/>
  <c r="S8135" i="1"/>
  <c r="S7926" i="1"/>
  <c r="S7393" i="1"/>
  <c r="S6619" i="1"/>
  <c r="S6805" i="1"/>
  <c r="S5593" i="1"/>
  <c r="S5527" i="1"/>
  <c r="S5673" i="1"/>
  <c r="S4238" i="1"/>
  <c r="S3151" i="1"/>
  <c r="S1265" i="1"/>
  <c r="S1763" i="1"/>
  <c r="S4191" i="1"/>
  <c r="S4892" i="1"/>
  <c r="S8610" i="1"/>
  <c r="S2458" i="1"/>
  <c r="S8957" i="1"/>
  <c r="S648" i="1"/>
  <c r="K219" i="3"/>
  <c r="S5232" i="1"/>
  <c r="S5168" i="1"/>
  <c r="S3879" i="1"/>
  <c r="S2802" i="1"/>
  <c r="S3474" i="1"/>
  <c r="S3048" i="1"/>
  <c r="S2914" i="1"/>
  <c r="S1841" i="1"/>
  <c r="S2120" i="1"/>
  <c r="S464" i="1"/>
  <c r="S2243" i="1"/>
  <c r="S2281" i="1"/>
  <c r="S2193" i="1"/>
  <c r="S1919" i="1"/>
  <c r="S2824" i="1"/>
  <c r="S1697" i="1"/>
  <c r="S1992" i="1"/>
  <c r="S2866" i="1"/>
  <c r="S4177" i="1"/>
  <c r="S10266" i="1"/>
  <c r="S10061" i="1"/>
  <c r="S9275" i="1"/>
  <c r="S9296" i="1"/>
  <c r="S9243" i="1"/>
  <c r="S8917" i="1"/>
  <c r="S9142" i="1"/>
  <c r="S9163" i="1"/>
  <c r="S8092" i="1"/>
  <c r="S8090" i="1"/>
  <c r="S7919" i="1"/>
  <c r="S6639" i="1"/>
  <c r="S6935" i="1"/>
  <c r="S7264" i="1"/>
  <c r="S6216" i="1"/>
  <c r="S6261" i="1"/>
  <c r="S6214" i="1"/>
  <c r="S4601" i="1"/>
  <c r="S4569" i="1"/>
  <c r="S4103" i="1"/>
  <c r="S4105" i="1"/>
  <c r="S3929" i="1"/>
  <c r="S3752" i="1"/>
  <c r="S3874" i="1"/>
  <c r="S3623" i="1"/>
  <c r="S3155" i="1"/>
  <c r="S3513" i="1"/>
  <c r="S1275" i="1"/>
  <c r="S1910" i="1"/>
  <c r="S1301" i="1"/>
  <c r="S1205" i="1"/>
  <c r="S1141" i="1"/>
  <c r="S439" i="1"/>
  <c r="S9882" i="1"/>
  <c r="S9396" i="1"/>
  <c r="S8491" i="1"/>
  <c r="S8930" i="1"/>
  <c r="S8165" i="1"/>
  <c r="S8221" i="1"/>
  <c r="S7795" i="1"/>
  <c r="S7838" i="1"/>
  <c r="S7020" i="1"/>
  <c r="S7373" i="1"/>
  <c r="S6870" i="1"/>
  <c r="S7230" i="1"/>
  <c r="S6915" i="1"/>
  <c r="S6522" i="1"/>
  <c r="S6397" i="1"/>
  <c r="S6269" i="1"/>
  <c r="S6053" i="1"/>
  <c r="S6089" i="1"/>
  <c r="S6600" i="1"/>
  <c r="S6060" i="1"/>
  <c r="S6433" i="1"/>
  <c r="S6330" i="1"/>
  <c r="S5373" i="1"/>
  <c r="S3621" i="1"/>
  <c r="S3384" i="1"/>
  <c r="S3067" i="1"/>
  <c r="S1605" i="1"/>
  <c r="S3667" i="1"/>
  <c r="S2093" i="1"/>
  <c r="S7453" i="1"/>
  <c r="S2125" i="1"/>
  <c r="O96" i="2"/>
  <c r="S10000" i="1"/>
  <c r="S10111" i="1"/>
  <c r="S9797" i="1"/>
  <c r="S9632" i="1"/>
  <c r="S9468" i="1"/>
  <c r="S9595" i="1"/>
  <c r="S8347" i="1"/>
  <c r="S8445" i="1"/>
  <c r="S7604" i="1"/>
  <c r="S7452" i="1"/>
  <c r="S7777" i="1"/>
  <c r="S7299" i="1"/>
  <c r="S6899" i="1"/>
  <c r="S6699" i="1"/>
  <c r="S6041" i="1"/>
  <c r="S6339" i="1"/>
  <c r="S6426" i="1"/>
  <c r="S5775" i="1"/>
  <c r="S4707" i="1"/>
  <c r="S5946" i="1"/>
  <c r="S4495" i="1"/>
  <c r="S4525" i="1"/>
  <c r="S4345" i="1"/>
  <c r="S3737" i="1"/>
  <c r="S4140" i="1"/>
  <c r="S3066" i="1"/>
  <c r="S4014" i="1"/>
  <c r="S3007" i="1"/>
  <c r="S2878" i="1"/>
  <c r="S2208" i="1"/>
  <c r="S2217" i="1"/>
  <c r="S2164" i="1"/>
  <c r="S1927" i="1"/>
  <c r="S2121" i="1"/>
  <c r="S1725" i="1"/>
  <c r="S1419" i="1"/>
  <c r="S1060" i="1"/>
  <c r="S980" i="1"/>
  <c r="S1980" i="1"/>
  <c r="S1746" i="1"/>
  <c r="S90" i="1"/>
  <c r="S2051" i="1"/>
  <c r="S2748" i="1"/>
  <c r="S823" i="1"/>
  <c r="S4228" i="1"/>
  <c r="S3605" i="1"/>
  <c r="S3870" i="1"/>
  <c r="S3496" i="1"/>
  <c r="S4078" i="1"/>
  <c r="S3523" i="1"/>
  <c r="S2901" i="1"/>
  <c r="S2633" i="1"/>
  <c r="S2461" i="1"/>
  <c r="S2014" i="1"/>
  <c r="S3366" i="1"/>
  <c r="S2599" i="1"/>
  <c r="S2423" i="1"/>
  <c r="S2295" i="1"/>
  <c r="S3199" i="1"/>
  <c r="S2545" i="1"/>
  <c r="S2161" i="1"/>
  <c r="S3208" i="1"/>
  <c r="S2475" i="1"/>
  <c r="S2155" i="1"/>
  <c r="S2517" i="1"/>
  <c r="S2168" i="1"/>
  <c r="S2008" i="1"/>
  <c r="S1188" i="1"/>
  <c r="S1000" i="1"/>
  <c r="S1784" i="1"/>
  <c r="S1633" i="1"/>
  <c r="S1538" i="1"/>
  <c r="S1442" i="1"/>
  <c r="S1090" i="1"/>
  <c r="S958" i="1"/>
  <c r="S2034" i="1"/>
  <c r="S1308" i="1"/>
  <c r="S1052" i="1"/>
  <c r="S1145" i="1"/>
  <c r="S1825" i="1"/>
  <c r="S1749" i="1"/>
  <c r="S896" i="1"/>
  <c r="S1567" i="1"/>
  <c r="S1504" i="1"/>
  <c r="S1440" i="1"/>
  <c r="S1876" i="1"/>
  <c r="S1258" i="1"/>
  <c r="S763" i="1"/>
  <c r="S543" i="1"/>
  <c r="S358" i="1"/>
  <c r="S1443" i="1"/>
  <c r="S917" i="1"/>
  <c r="S691" i="1"/>
  <c r="S1663" i="1"/>
  <c r="S522" i="1"/>
  <c r="S196" i="1"/>
  <c r="S10296" i="1"/>
  <c r="S9355" i="1"/>
  <c r="S8784" i="1"/>
  <c r="S7949" i="1"/>
  <c r="S6604" i="1"/>
  <c r="S6447" i="1"/>
  <c r="S6151" i="1"/>
  <c r="S6039" i="1"/>
  <c r="S6275" i="1"/>
  <c r="S5960" i="1"/>
  <c r="S5603" i="1"/>
  <c r="S5727" i="1"/>
  <c r="S5541" i="1"/>
  <c r="S3545" i="1"/>
  <c r="S2291" i="1"/>
  <c r="S2884" i="1"/>
  <c r="S2227" i="1"/>
  <c r="S5625" i="1"/>
  <c r="S3851" i="1"/>
  <c r="S3030" i="1"/>
  <c r="S3674" i="1"/>
  <c r="S342" i="1"/>
  <c r="S1685" i="1"/>
  <c r="S8819" i="1"/>
  <c r="S7495" i="1"/>
  <c r="S7019" i="1"/>
  <c r="S4559" i="1"/>
  <c r="S4115" i="1"/>
  <c r="S5263" i="1"/>
  <c r="S4567" i="1"/>
  <c r="S459" i="1"/>
  <c r="S753" i="1"/>
  <c r="S450" i="1"/>
  <c r="S671" i="1"/>
  <c r="S4220" i="1"/>
  <c r="S4067" i="1"/>
  <c r="S3669" i="1"/>
  <c r="S3746" i="1"/>
  <c r="S3098" i="1"/>
  <c r="S3002" i="1"/>
  <c r="S4114" i="1"/>
  <c r="S3376" i="1"/>
  <c r="S3187" i="1"/>
  <c r="S2931" i="1"/>
  <c r="S3858" i="1"/>
  <c r="S3353" i="1"/>
  <c r="S3085" i="1"/>
  <c r="S4230" i="1"/>
  <c r="S2872" i="1"/>
  <c r="S2033" i="1"/>
  <c r="S1972" i="1"/>
  <c r="S2783" i="1"/>
  <c r="S2635" i="1"/>
  <c r="S2353" i="1"/>
  <c r="S1887" i="1"/>
  <c r="S2691" i="1"/>
  <c r="S2315" i="1"/>
  <c r="S2772" i="1"/>
  <c r="S2293" i="1"/>
  <c r="S2903" i="1"/>
  <c r="S2882" i="1"/>
  <c r="S1785" i="1"/>
  <c r="S1412" i="1"/>
  <c r="S939" i="1"/>
  <c r="S1696" i="1"/>
  <c r="S1584" i="1"/>
  <c r="S2308" i="1"/>
  <c r="S2002" i="1"/>
  <c r="S1750" i="1"/>
  <c r="S774" i="1"/>
  <c r="S1844" i="1"/>
  <c r="S1385" i="1"/>
  <c r="S1169" i="1"/>
  <c r="S1795" i="1"/>
  <c r="S1970" i="1"/>
  <c r="S2088" i="1"/>
  <c r="S589" i="1"/>
  <c r="S310" i="1"/>
  <c r="S1183" i="1"/>
  <c r="S616" i="1"/>
  <c r="S490" i="1"/>
  <c r="S160" i="1"/>
  <c r="S84" i="1"/>
  <c r="S581" i="1"/>
  <c r="S477" i="1"/>
  <c r="S8371" i="1"/>
  <c r="S8196" i="1"/>
  <c r="S2877" i="1"/>
  <c r="S1249" i="1"/>
  <c r="S4041" i="1"/>
  <c r="S3960" i="1"/>
  <c r="S3736" i="1"/>
  <c r="S3707" i="1"/>
  <c r="S4053" i="1"/>
  <c r="S3402" i="1"/>
  <c r="S4082" i="1"/>
  <c r="S3267" i="1"/>
  <c r="S3091" i="1"/>
  <c r="S3646" i="1"/>
  <c r="S3413" i="1"/>
  <c r="S3381" i="1"/>
  <c r="S3204" i="1"/>
  <c r="S3140" i="1"/>
  <c r="S3534" i="1"/>
  <c r="S2948" i="1"/>
  <c r="S2646" i="1"/>
  <c r="S3244" i="1"/>
  <c r="S1969" i="1"/>
  <c r="S2705" i="1"/>
  <c r="S2675" i="1"/>
  <c r="S2631" i="1"/>
  <c r="S2393" i="1"/>
  <c r="S1871" i="1"/>
  <c r="S2779" i="1"/>
  <c r="S2588" i="1"/>
  <c r="S2451" i="1"/>
  <c r="S2022" i="1"/>
  <c r="S936" i="1"/>
  <c r="S1038" i="1"/>
  <c r="S2080" i="1"/>
  <c r="S1747" i="1"/>
  <c r="S1368" i="1"/>
  <c r="S1324" i="1"/>
  <c r="S1196" i="1"/>
  <c r="S1112" i="1"/>
  <c r="S1382" i="1"/>
  <c r="S1859" i="1"/>
  <c r="S1944" i="1"/>
  <c r="S1334" i="1"/>
  <c r="S1248" i="1"/>
  <c r="S1822" i="1"/>
  <c r="S1711" i="1"/>
  <c r="S1635" i="1"/>
  <c r="S1625" i="1"/>
  <c r="S764" i="1"/>
  <c r="S440" i="1"/>
  <c r="S1115" i="1"/>
  <c r="S264" i="1"/>
  <c r="S2275" i="1"/>
  <c r="S3571" i="1"/>
  <c r="S6227" i="1"/>
  <c r="S6180" i="1"/>
  <c r="S10082" i="1"/>
  <c r="S9947" i="1"/>
  <c r="S9711" i="1"/>
  <c r="S9427" i="1"/>
  <c r="S9133" i="1"/>
  <c r="S8641" i="1"/>
  <c r="S8455" i="1"/>
  <c r="S8178" i="1"/>
  <c r="S8495" i="1"/>
  <c r="S7709" i="1"/>
  <c r="S7994" i="1"/>
  <c r="S7620" i="1"/>
  <c r="S7572" i="1"/>
  <c r="S6908" i="1"/>
  <c r="S7520" i="1"/>
  <c r="S7432" i="1"/>
  <c r="S6990" i="1"/>
  <c r="S6191" i="1"/>
  <c r="S6141" i="1"/>
  <c r="S6073" i="1"/>
  <c r="S6438" i="1"/>
  <c r="S5299" i="1"/>
  <c r="S5105" i="1"/>
  <c r="S4688" i="1"/>
  <c r="S4858" i="1"/>
  <c r="S4018" i="1"/>
  <c r="S3329" i="1"/>
  <c r="S2129" i="1"/>
  <c r="S2065" i="1"/>
  <c r="S2808" i="1"/>
  <c r="S1429" i="1"/>
  <c r="S1805" i="1"/>
  <c r="S290" i="1"/>
  <c r="S758" i="1"/>
  <c r="S1707" i="1"/>
  <c r="S593" i="1"/>
  <c r="S533" i="1"/>
  <c r="S7330" i="1"/>
  <c r="J166" i="3"/>
  <c r="K166" i="3" s="1"/>
  <c r="S10233" i="1"/>
  <c r="S10039" i="1"/>
  <c r="S9884" i="1"/>
  <c r="S8183" i="1"/>
  <c r="S8052" i="1"/>
  <c r="S8100" i="1"/>
  <c r="S6580" i="1"/>
  <c r="S5883" i="1"/>
  <c r="S8637" i="1"/>
  <c r="S6860" i="1"/>
  <c r="S4632" i="1"/>
  <c r="S5562" i="1"/>
  <c r="S5045" i="1"/>
  <c r="S4350" i="1"/>
  <c r="S4503" i="1"/>
  <c r="S2351" i="1"/>
  <c r="S10334" i="1"/>
  <c r="S10316" i="1"/>
  <c r="S10156" i="1"/>
  <c r="S9851" i="1"/>
  <c r="S9734" i="1"/>
  <c r="S9209" i="1"/>
  <c r="S8869" i="1"/>
  <c r="S8423" i="1"/>
  <c r="S8627" i="1"/>
  <c r="S8130" i="1"/>
  <c r="S7675" i="1"/>
  <c r="S7644" i="1"/>
  <c r="S7793" i="1"/>
  <c r="S7507" i="1"/>
  <c r="S7180" i="1"/>
  <c r="S7317" i="1"/>
  <c r="S6902" i="1"/>
  <c r="S6650" i="1"/>
  <c r="S5857" i="1"/>
  <c r="S5379" i="1"/>
  <c r="S4571" i="1"/>
  <c r="S5439" i="1"/>
  <c r="S4472" i="1"/>
  <c r="S4000" i="1"/>
  <c r="S3895" i="1"/>
  <c r="S4057" i="1"/>
  <c r="S3663" i="1"/>
  <c r="S3477" i="1"/>
  <c r="S3656" i="1"/>
  <c r="S3345" i="1"/>
  <c r="S2830" i="1"/>
  <c r="S3538" i="1"/>
  <c r="S2609" i="1"/>
  <c r="S2481" i="1"/>
  <c r="S2798" i="1"/>
  <c r="S1434" i="1"/>
  <c r="S1806" i="1"/>
  <c r="S402" i="1"/>
  <c r="S99" i="1"/>
  <c r="S416" i="1"/>
  <c r="S838" i="1"/>
  <c r="S608" i="1"/>
  <c r="K285" i="3"/>
  <c r="S6920" i="1"/>
  <c r="S6634" i="1"/>
  <c r="S8319" i="1"/>
  <c r="S10215" i="1"/>
  <c r="S10012" i="1"/>
  <c r="S7616" i="1"/>
  <c r="S4995" i="1"/>
  <c r="S4202" i="1"/>
  <c r="S8711" i="1"/>
  <c r="S7320" i="1"/>
  <c r="S7042" i="1"/>
  <c r="S6497" i="1"/>
  <c r="S5967" i="1"/>
  <c r="S2200" i="1"/>
  <c r="S10378" i="1"/>
  <c r="S10390" i="1"/>
  <c r="S10207" i="1"/>
  <c r="S9957" i="1"/>
  <c r="S10038" i="1"/>
  <c r="S9397" i="1"/>
  <c r="S8933" i="1"/>
  <c r="S8947" i="1"/>
  <c r="S8449" i="1"/>
  <c r="S8611" i="1"/>
  <c r="S8367" i="1"/>
  <c r="S8083" i="1"/>
  <c r="S7855" i="1"/>
  <c r="S7350" i="1"/>
  <c r="S7748" i="1"/>
  <c r="S7626" i="1"/>
  <c r="S7594" i="1"/>
  <c r="S7870" i="1"/>
  <c r="S6747" i="1"/>
  <c r="S6210" i="1"/>
  <c r="S6365" i="1"/>
  <c r="S6333" i="1"/>
  <c r="S5943" i="1"/>
  <c r="S6369" i="1"/>
  <c r="S6436" i="1"/>
  <c r="S5083" i="1"/>
  <c r="S4883" i="1"/>
  <c r="S5962" i="1"/>
  <c r="S5293" i="1"/>
  <c r="S4624" i="1"/>
  <c r="S5843" i="1"/>
  <c r="S4457" i="1"/>
  <c r="S4328" i="1"/>
  <c r="S3999" i="1"/>
  <c r="S4104" i="1"/>
  <c r="S3880" i="1"/>
  <c r="S3689" i="1"/>
  <c r="S3557" i="1"/>
  <c r="S3396" i="1"/>
  <c r="S3405" i="1"/>
  <c r="S3060" i="1"/>
  <c r="S3498" i="1"/>
  <c r="S4092" i="1"/>
  <c r="S3414" i="1"/>
  <c r="S3109" i="1"/>
  <c r="S2890" i="1"/>
  <c r="S2433" i="1"/>
  <c r="S2305" i="1"/>
  <c r="S2123" i="1"/>
  <c r="S3568" i="1"/>
  <c r="S2236" i="1"/>
  <c r="S2188" i="1"/>
  <c r="S2131" i="1"/>
  <c r="S1702" i="1"/>
  <c r="S1017" i="1"/>
  <c r="S886" i="1"/>
  <c r="S800" i="1"/>
  <c r="S1184" i="1"/>
  <c r="S1130" i="1"/>
  <c r="S769" i="1"/>
  <c r="S701" i="1"/>
  <c r="S262" i="1"/>
  <c r="S1299" i="1"/>
  <c r="S1083" i="1"/>
  <c r="S727" i="1"/>
  <c r="S511" i="1"/>
  <c r="S66" i="1"/>
  <c r="S8097" i="1"/>
  <c r="S9496" i="1"/>
  <c r="S7518" i="1"/>
  <c r="S6455" i="1"/>
  <c r="S6326" i="1"/>
  <c r="S5675" i="1"/>
  <c r="S5097" i="1"/>
  <c r="S9518" i="1"/>
  <c r="S9419" i="1"/>
  <c r="S7456" i="1"/>
  <c r="S7525" i="1"/>
  <c r="S7154" i="1"/>
  <c r="S6054" i="1"/>
  <c r="S10457" i="1"/>
  <c r="S9913" i="1"/>
  <c r="S9863" i="1"/>
  <c r="S9431" i="1"/>
  <c r="S9403" i="1"/>
  <c r="S9240" i="1"/>
  <c r="S9203" i="1"/>
  <c r="S8984" i="1"/>
  <c r="S8920" i="1"/>
  <c r="S9070" i="1"/>
  <c r="S8556" i="1"/>
  <c r="S8471" i="1"/>
  <c r="S8756" i="1"/>
  <c r="S8226" i="1"/>
  <c r="S7671" i="1"/>
  <c r="S7854" i="1"/>
  <c r="S7930" i="1"/>
  <c r="S7441" i="1"/>
  <c r="S7459" i="1"/>
  <c r="S6822" i="1"/>
  <c r="S6669" i="1"/>
  <c r="S6621" i="1"/>
  <c r="S6207" i="1"/>
  <c r="S6666" i="1"/>
  <c r="S6283" i="1"/>
  <c r="S6370" i="1"/>
  <c r="S6340" i="1"/>
  <c r="S5790" i="1"/>
  <c r="S5435" i="1"/>
  <c r="S4356" i="1"/>
  <c r="S4287" i="1"/>
  <c r="S4189" i="1"/>
  <c r="S3230" i="1"/>
  <c r="S3647" i="1"/>
  <c r="S3428" i="1"/>
  <c r="S1902" i="1"/>
  <c r="S2368" i="1"/>
  <c r="S2611" i="1"/>
  <c r="S3080" i="1"/>
  <c r="S2664" i="1"/>
  <c r="S992" i="1"/>
  <c r="S393" i="1"/>
  <c r="S313" i="1"/>
  <c r="S214" i="1"/>
  <c r="S2043" i="1"/>
  <c r="S2829" i="1"/>
  <c r="S5894" i="1"/>
  <c r="S3963" i="1"/>
  <c r="S3450" i="1"/>
  <c r="S2134" i="1"/>
  <c r="S3411" i="1"/>
  <c r="S2707" i="1"/>
  <c r="S1281" i="1"/>
  <c r="S839" i="1"/>
  <c r="S5627" i="1"/>
  <c r="S1539" i="1"/>
  <c r="S987" i="1"/>
  <c r="S799" i="1"/>
  <c r="S285" i="1"/>
  <c r="S397" i="1"/>
  <c r="S7989" i="1"/>
  <c r="S6809" i="1"/>
  <c r="S3419" i="1"/>
  <c r="S3626" i="1"/>
  <c r="S2854" i="1"/>
  <c r="S773" i="1"/>
  <c r="S599" i="1"/>
  <c r="S6235" i="1"/>
  <c r="S6055" i="1"/>
  <c r="S2831" i="1"/>
  <c r="S3103" i="1"/>
  <c r="S340" i="1"/>
  <c r="S1220" i="1"/>
  <c r="S1140" i="1"/>
  <c r="S932" i="1"/>
  <c r="S1814" i="1"/>
  <c r="S1576" i="1"/>
  <c r="S1293" i="1"/>
  <c r="S1197" i="1"/>
  <c r="S1101" i="1"/>
  <c r="S1069" i="1"/>
  <c r="S1868" i="1"/>
  <c r="S1717" i="1"/>
  <c r="S1532" i="1"/>
  <c r="S1404" i="1"/>
  <c r="S1064" i="1"/>
  <c r="S1020" i="1"/>
  <c r="S1731" i="1"/>
  <c r="S1377" i="1"/>
  <c r="S1158" i="1"/>
  <c r="S1049" i="1"/>
  <c r="S1873" i="1"/>
  <c r="S1190" i="1"/>
  <c r="S1932" i="1"/>
  <c r="S1558" i="1"/>
  <c r="S1853" i="1"/>
  <c r="S1596" i="1"/>
  <c r="S1535" i="1"/>
  <c r="S1263" i="1"/>
  <c r="S841" i="1"/>
  <c r="S636" i="1"/>
  <c r="S1327" i="1"/>
  <c r="S1103" i="1"/>
  <c r="S565" i="1"/>
  <c r="S302" i="1"/>
  <c r="S788" i="1"/>
  <c r="S879" i="1"/>
  <c r="S597" i="1"/>
  <c r="S1752" i="1"/>
  <c r="S1491" i="1"/>
  <c r="S863" i="1"/>
  <c r="S751" i="1"/>
  <c r="S453" i="1"/>
  <c r="S42" i="1"/>
  <c r="S8811" i="1"/>
  <c r="S7251" i="1"/>
  <c r="S7131" i="1"/>
  <c r="S4059" i="1"/>
  <c r="S3708" i="1"/>
  <c r="S2852" i="1"/>
  <c r="S3610" i="1"/>
  <c r="S790" i="1"/>
  <c r="S535" i="1"/>
  <c r="S368" i="1"/>
  <c r="S10462" i="1"/>
  <c r="S10400" i="1"/>
  <c r="S6912" i="1"/>
  <c r="S6832" i="1"/>
  <c r="S6897" i="1"/>
  <c r="S5903" i="1"/>
  <c r="S1923" i="1"/>
  <c r="S1824" i="1"/>
  <c r="S2085" i="1"/>
  <c r="S2682" i="1"/>
  <c r="S3634" i="1"/>
  <c r="S3112" i="1"/>
  <c r="S2584" i="1"/>
  <c r="S3196" i="1"/>
  <c r="S3026" i="1"/>
  <c r="S2640" i="1"/>
  <c r="S2499" i="1"/>
  <c r="S1765" i="1"/>
  <c r="S1589" i="1"/>
  <c r="S1524" i="1"/>
  <c r="S1451" i="1"/>
  <c r="S1291" i="1"/>
  <c r="S1124" i="1"/>
  <c r="S1968" i="1"/>
  <c r="S1570" i="1"/>
  <c r="S1541" i="1"/>
  <c r="S1445" i="1"/>
  <c r="S1285" i="1"/>
  <c r="S1221" i="1"/>
  <c r="S1125" i="1"/>
  <c r="S997" i="1"/>
  <c r="S1976" i="1"/>
  <c r="S1644" i="1"/>
  <c r="S1356" i="1"/>
  <c r="S1228" i="1"/>
  <c r="S1153" i="1"/>
  <c r="S934" i="1"/>
  <c r="S2024" i="1"/>
  <c r="S1788" i="1"/>
  <c r="S1270" i="1"/>
  <c r="S1673" i="1"/>
  <c r="S1613" i="1"/>
  <c r="S1488" i="1"/>
  <c r="S1768" i="1"/>
  <c r="S1514" i="1"/>
  <c r="S1450" i="1"/>
  <c r="S1386" i="1"/>
  <c r="S1313" i="1"/>
  <c r="S1242" i="1"/>
  <c r="S906" i="1"/>
  <c r="S830" i="1"/>
  <c r="S698" i="1"/>
  <c r="S538" i="1"/>
  <c r="S1311" i="1"/>
  <c r="S677" i="1"/>
  <c r="S403" i="1"/>
  <c r="S559" i="1"/>
  <c r="S254" i="1"/>
  <c r="S1647" i="1"/>
  <c r="S1091" i="1"/>
  <c r="S1503" i="1"/>
  <c r="S572" i="1"/>
  <c r="S495" i="1"/>
  <c r="S1593" i="1"/>
  <c r="S854" i="1"/>
  <c r="S574" i="1"/>
  <c r="S116" i="1"/>
  <c r="S68" i="1"/>
  <c r="S9147" i="1"/>
  <c r="S6771" i="1"/>
  <c r="S4555" i="1"/>
  <c r="S3580" i="1"/>
  <c r="S3612" i="1"/>
  <c r="S3593" i="1"/>
  <c r="S734" i="1"/>
  <c r="S655" i="1"/>
  <c r="S1769" i="1"/>
  <c r="S569" i="1"/>
  <c r="S513" i="1"/>
  <c r="S3247" i="1"/>
  <c r="S458" i="1"/>
  <c r="S3515" i="1"/>
  <c r="S5513" i="1"/>
  <c r="S3882" i="1"/>
  <c r="S2980" i="1"/>
  <c r="S8404" i="1"/>
  <c r="S7757" i="1"/>
  <c r="S3102" i="1"/>
  <c r="S413" i="1"/>
  <c r="S341" i="1"/>
  <c r="S240" i="1"/>
  <c r="S10217" i="1"/>
  <c r="S9677" i="1"/>
  <c r="S7787" i="1"/>
  <c r="S4696" i="1"/>
  <c r="S8376" i="1"/>
  <c r="S3675" i="1"/>
  <c r="S3122" i="1"/>
  <c r="S1011" i="1"/>
  <c r="S1975" i="1"/>
  <c r="S571" i="1"/>
  <c r="S273" i="1"/>
  <c r="S427" i="1"/>
  <c r="S124" i="1"/>
  <c r="S9911" i="1"/>
  <c r="S8085" i="1"/>
  <c r="S6209" i="1"/>
  <c r="S5619" i="1"/>
  <c r="S2061" i="1"/>
  <c r="S1963" i="1"/>
  <c r="S2695" i="1"/>
  <c r="S2323" i="1"/>
  <c r="S3899" i="1"/>
  <c r="S2850" i="1"/>
  <c r="S2032" i="1"/>
  <c r="S2941" i="1"/>
  <c r="S536" i="1"/>
  <c r="S5557" i="1"/>
  <c r="S3797" i="1"/>
  <c r="S4437" i="1"/>
  <c r="S4422" i="1"/>
  <c r="S2298" i="1"/>
  <c r="S9945" i="1"/>
  <c r="S9824" i="1"/>
  <c r="S9812" i="1"/>
  <c r="S8927" i="1"/>
  <c r="S7003" i="1"/>
  <c r="S2997" i="1"/>
  <c r="S1835" i="1"/>
  <c r="S2147" i="1"/>
  <c r="S796" i="1"/>
  <c r="K115" i="3"/>
  <c r="S10105" i="1"/>
  <c r="S6955" i="1"/>
  <c r="S6745" i="1"/>
  <c r="S6755" i="1"/>
  <c r="S5255" i="1"/>
  <c r="S4740" i="1"/>
  <c r="S4982" i="1"/>
  <c r="S3152" i="1"/>
  <c r="S3008" i="1"/>
  <c r="S9716" i="1"/>
  <c r="S8335" i="1"/>
  <c r="S4045" i="1"/>
  <c r="S3958" i="1"/>
  <c r="S356" i="1"/>
  <c r="S140" i="1"/>
  <c r="S3843" i="1"/>
  <c r="S2701" i="1"/>
  <c r="S2112" i="1"/>
  <c r="S791" i="1"/>
  <c r="S600" i="1"/>
  <c r="S7008" i="1"/>
  <c r="S8901" i="1"/>
  <c r="S7509" i="1"/>
  <c r="S6111" i="1"/>
  <c r="S6034" i="1"/>
  <c r="S3311" i="1"/>
  <c r="S549" i="1"/>
  <c r="S9540" i="1"/>
  <c r="S7055" i="1"/>
  <c r="S6945" i="1"/>
  <c r="S6291" i="1"/>
  <c r="S5847" i="1"/>
  <c r="S741" i="1"/>
  <c r="S352" i="1"/>
  <c r="S709" i="1"/>
  <c r="S745" i="1"/>
  <c r="S521" i="1"/>
  <c r="K72" i="3"/>
  <c r="S4247" i="1"/>
  <c r="S5643" i="1"/>
  <c r="S1009" i="1"/>
  <c r="S9680" i="1"/>
  <c r="S8570" i="1"/>
  <c r="S7206" i="1"/>
  <c r="S4730" i="1"/>
  <c r="S3511" i="1"/>
  <c r="S9670" i="1"/>
  <c r="S9594" i="1"/>
  <c r="S9421" i="1"/>
  <c r="S8706" i="1"/>
  <c r="S8374" i="1"/>
  <c r="S5885" i="1"/>
  <c r="S2574" i="1"/>
  <c r="S1656" i="1"/>
  <c r="S1361" i="1"/>
  <c r="S622" i="1"/>
  <c r="S607" i="1"/>
  <c r="S2900" i="1"/>
  <c r="S8689" i="1"/>
  <c r="S9205" i="1"/>
  <c r="S9087" i="1"/>
  <c r="S5835" i="1"/>
  <c r="S8703" i="1"/>
  <c r="S7966" i="1"/>
  <c r="S6399" i="1"/>
  <c r="O81" i="2"/>
  <c r="S9678" i="1"/>
  <c r="S9254" i="1"/>
  <c r="S8121" i="1"/>
  <c r="S8292" i="1"/>
  <c r="S6954" i="1"/>
  <c r="S6548" i="1"/>
  <c r="S5598" i="1"/>
  <c r="S963" i="1"/>
  <c r="S383" i="1"/>
  <c r="S6084" i="1"/>
  <c r="S4612" i="1"/>
  <c r="K18" i="3"/>
  <c r="S9869" i="1"/>
  <c r="S8437" i="1"/>
  <c r="S6129" i="1"/>
  <c r="S6316" i="1"/>
  <c r="S9497" i="1"/>
  <c r="S7796" i="1"/>
  <c r="S5938" i="1"/>
  <c r="S5192" i="1"/>
  <c r="S5766" i="1"/>
  <c r="S6143" i="1"/>
  <c r="S3782" i="1"/>
  <c r="S1015" i="1"/>
  <c r="S232" i="1"/>
  <c r="S461" i="1"/>
  <c r="S10291" i="1"/>
  <c r="S347" i="1"/>
  <c r="S9505" i="1"/>
  <c r="S7973" i="1"/>
  <c r="S6403" i="1"/>
  <c r="S4579" i="1"/>
  <c r="S4175" i="1"/>
  <c r="S2993" i="1"/>
  <c r="S812" i="1"/>
  <c r="S777" i="1"/>
  <c r="S9056" i="1"/>
  <c r="S7227" i="1"/>
  <c r="S10211" i="1"/>
  <c r="S9173" i="1"/>
  <c r="S6359" i="1"/>
  <c r="S6569" i="1"/>
  <c r="S3811" i="1"/>
  <c r="S2747" i="1"/>
  <c r="S7231" i="1"/>
  <c r="S712" i="1"/>
  <c r="S2751" i="1"/>
  <c r="S7009" i="1"/>
  <c r="S10399" i="1"/>
  <c r="S7201" i="1"/>
  <c r="S407" i="1"/>
  <c r="S78" i="1"/>
  <c r="S20" i="1"/>
  <c r="S10339" i="1"/>
  <c r="S7173" i="1"/>
  <c r="S6801" i="1"/>
  <c r="S6718" i="1"/>
  <c r="S6087" i="1"/>
  <c r="S4363" i="1"/>
  <c r="S3866" i="1"/>
  <c r="S3834" i="1"/>
  <c r="S3190" i="1"/>
  <c r="S2881" i="1"/>
  <c r="S2758" i="1"/>
  <c r="S1838" i="1"/>
  <c r="S842" i="1"/>
  <c r="S718" i="1"/>
  <c r="S561" i="1"/>
  <c r="S631" i="1"/>
  <c r="S3781" i="1"/>
  <c r="S3222" i="1"/>
  <c r="S3710" i="1"/>
  <c r="S2818" i="1"/>
  <c r="S2557" i="1"/>
  <c r="S2493" i="1"/>
  <c r="S3084" i="1"/>
  <c r="S2410" i="1"/>
  <c r="S2201" i="1"/>
  <c r="S1935" i="1"/>
  <c r="S2148" i="1"/>
  <c r="S2005" i="1"/>
  <c r="S2836" i="1"/>
  <c r="S1901" i="1"/>
  <c r="S1300" i="1"/>
  <c r="S964" i="1"/>
  <c r="S900" i="1"/>
  <c r="S868" i="1"/>
  <c r="S1888" i="1"/>
  <c r="S1554" i="1"/>
  <c r="S1522" i="1"/>
  <c r="S988" i="1"/>
  <c r="S2050" i="1"/>
  <c r="S870" i="1"/>
  <c r="S864" i="1"/>
  <c r="S1778" i="1"/>
  <c r="S1767" i="1"/>
  <c r="S1604" i="1"/>
  <c r="S1543" i="1"/>
  <c r="S1040" i="1"/>
  <c r="S1580" i="1"/>
  <c r="S1449" i="1"/>
  <c r="S814" i="1"/>
  <c r="S378" i="1"/>
  <c r="S1059" i="1"/>
  <c r="S752" i="1"/>
  <c r="S563" i="1"/>
  <c r="S1677" i="1"/>
  <c r="S1323" i="1"/>
  <c r="S372" i="1"/>
  <c r="S36" i="1"/>
  <c r="S100" i="1"/>
  <c r="S74" i="1"/>
  <c r="S16" i="1"/>
  <c r="S9888" i="1"/>
  <c r="S9983" i="1"/>
  <c r="S8675" i="1"/>
  <c r="S7189" i="1"/>
  <c r="S6800" i="1"/>
  <c r="S6684" i="1"/>
  <c r="S5801" i="1"/>
  <c r="S5687" i="1"/>
  <c r="S5737" i="1"/>
  <c r="S4637" i="1"/>
  <c r="S4501" i="1"/>
  <c r="S3692" i="1"/>
  <c r="S3508" i="1"/>
  <c r="S3110" i="1"/>
  <c r="S3827" i="1"/>
  <c r="S1993" i="1"/>
  <c r="S1739" i="1"/>
  <c r="S690" i="1"/>
  <c r="S10287" i="1"/>
  <c r="S7109" i="1"/>
  <c r="S7057" i="1"/>
  <c r="S7167" i="1"/>
  <c r="S9059" i="1"/>
  <c r="S7661" i="1"/>
  <c r="S7925" i="1"/>
  <c r="S7582" i="1"/>
  <c r="S9925" i="1"/>
  <c r="S9717" i="1"/>
  <c r="S7707" i="1"/>
  <c r="S7363" i="1"/>
  <c r="S7656" i="1"/>
  <c r="S9331" i="1"/>
  <c r="S9273" i="1"/>
  <c r="S9285" i="1"/>
  <c r="S8015" i="1"/>
  <c r="S8148" i="1"/>
  <c r="S9509" i="1"/>
  <c r="S9101" i="1"/>
  <c r="S8168" i="1"/>
  <c r="S7023" i="1"/>
  <c r="S1623" i="1"/>
  <c r="S10062" i="1"/>
  <c r="S9778" i="1"/>
  <c r="S9586" i="1"/>
  <c r="O124" i="2"/>
  <c r="S9764" i="1"/>
  <c r="S7514" i="1"/>
  <c r="S7116" i="1"/>
  <c r="S7560" i="1"/>
  <c r="S6705" i="1"/>
  <c r="S1257" i="1"/>
  <c r="O74" i="2"/>
  <c r="S10292" i="1"/>
  <c r="S10041" i="1"/>
  <c r="S9697" i="1"/>
  <c r="S9529" i="1"/>
  <c r="S9179" i="1"/>
  <c r="S9085" i="1"/>
  <c r="S8303" i="1"/>
  <c r="S7878" i="1"/>
  <c r="S6892" i="1"/>
  <c r="S7218" i="1"/>
  <c r="S7246" i="1"/>
  <c r="S5742" i="1"/>
  <c r="S5064" i="1"/>
  <c r="S5430" i="1"/>
  <c r="S2610" i="1"/>
  <c r="S10083" i="1"/>
  <c r="S9481" i="1"/>
  <c r="S8965" i="1"/>
  <c r="S9233" i="1"/>
  <c r="S8645" i="1"/>
  <c r="S8653" i="1"/>
  <c r="S8750" i="1"/>
  <c r="S8451" i="1"/>
  <c r="S8414" i="1"/>
  <c r="S8270" i="1"/>
  <c r="S8047" i="1"/>
  <c r="S8327" i="1"/>
  <c r="S7657" i="1"/>
  <c r="S7946" i="1"/>
  <c r="S6855" i="1"/>
  <c r="S4792" i="1"/>
  <c r="S5757" i="1"/>
  <c r="S5488" i="1"/>
  <c r="S4358" i="1"/>
  <c r="S4780" i="1"/>
  <c r="S3779" i="1"/>
  <c r="S3027" i="1"/>
  <c r="S3742" i="1"/>
  <c r="S3932" i="1"/>
  <c r="S2489" i="1"/>
  <c r="S3116" i="1"/>
  <c r="S2110" i="1"/>
  <c r="S1650" i="1"/>
  <c r="S3460" i="1"/>
  <c r="S1341" i="1"/>
  <c r="S1213" i="1"/>
  <c r="S2096" i="1"/>
  <c r="S437" i="1"/>
  <c r="S5517" i="1"/>
  <c r="S5587" i="1"/>
  <c r="S8941" i="1"/>
  <c r="S6764" i="1"/>
  <c r="S6888" i="1"/>
  <c r="S10301" i="1"/>
  <c r="S9921" i="1"/>
  <c r="S9838" i="1"/>
  <c r="S9653" i="1"/>
  <c r="S9740" i="1"/>
  <c r="S9648" i="1"/>
  <c r="S9679" i="1"/>
  <c r="S9592" i="1"/>
  <c r="S9180" i="1"/>
  <c r="S9322" i="1"/>
  <c r="S8936" i="1"/>
  <c r="S8839" i="1"/>
  <c r="S8832" i="1"/>
  <c r="S8592" i="1"/>
  <c r="S8399" i="1"/>
  <c r="S7868" i="1"/>
  <c r="S7667" i="1"/>
  <c r="S6998" i="1"/>
  <c r="S6587" i="1"/>
  <c r="S4264" i="1"/>
  <c r="S3295" i="1"/>
  <c r="S2649" i="1"/>
  <c r="S2127" i="1"/>
  <c r="S1800" i="1"/>
  <c r="S4372" i="1"/>
  <c r="S8503" i="1"/>
  <c r="S8508" i="1"/>
  <c r="S8151" i="1"/>
  <c r="S7742" i="1"/>
  <c r="S7708" i="1"/>
  <c r="O136" i="2"/>
  <c r="S10073" i="1"/>
  <c r="S10070" i="1"/>
  <c r="S7821" i="1"/>
  <c r="S7700" i="1"/>
  <c r="S7091" i="1"/>
  <c r="S6819" i="1"/>
  <c r="S1080" i="1"/>
  <c r="S1720" i="1"/>
  <c r="S9176" i="1"/>
  <c r="S8983" i="1"/>
  <c r="S8619" i="1"/>
  <c r="S8293" i="1"/>
  <c r="S8219" i="1"/>
  <c r="S8115" i="1"/>
  <c r="S7954" i="1"/>
  <c r="S7535" i="1"/>
  <c r="S6550" i="1"/>
  <c r="S6774" i="1"/>
  <c r="S1490" i="1"/>
  <c r="S9255" i="1"/>
  <c r="S8500" i="1"/>
  <c r="S8569" i="1"/>
  <c r="S8557" i="1"/>
  <c r="S8140" i="1"/>
  <c r="S7711" i="1"/>
  <c r="S7586" i="1"/>
  <c r="S7494" i="1"/>
  <c r="S7305" i="1"/>
  <c r="S6995" i="1"/>
  <c r="S6233" i="1"/>
  <c r="S10148" i="1"/>
  <c r="S9786" i="1"/>
  <c r="S9671" i="1"/>
  <c r="S9682" i="1"/>
  <c r="S9823" i="1"/>
  <c r="S9566" i="1"/>
  <c r="S9735" i="1"/>
  <c r="S9724" i="1"/>
  <c r="S9371" i="1"/>
  <c r="S8873" i="1"/>
  <c r="S8661" i="1"/>
  <c r="S8291" i="1"/>
  <c r="S7935" i="1"/>
  <c r="S8272" i="1"/>
  <c r="S8242" i="1"/>
  <c r="S8107" i="1"/>
  <c r="S8101" i="1"/>
  <c r="S8388" i="1"/>
  <c r="S8116" i="1"/>
  <c r="S7830" i="1"/>
  <c r="S8010" i="1"/>
  <c r="S7479" i="1"/>
  <c r="S7399" i="1"/>
  <c r="S7080" i="1"/>
  <c r="S7311" i="1"/>
  <c r="S7277" i="1"/>
  <c r="S6816" i="1"/>
  <c r="S6712" i="1"/>
  <c r="S6896" i="1"/>
  <c r="S5981" i="1"/>
  <c r="S5892" i="1"/>
  <c r="S5403" i="1"/>
  <c r="S4852" i="1"/>
  <c r="S5567" i="1"/>
  <c r="S5707" i="1"/>
  <c r="S4672" i="1"/>
  <c r="S4148" i="1"/>
  <c r="S4233" i="1"/>
  <c r="S3028" i="1"/>
  <c r="S3854" i="1"/>
  <c r="S2754" i="1"/>
  <c r="S2641" i="1"/>
  <c r="S2541" i="1"/>
  <c r="S3144" i="1"/>
  <c r="S1296" i="1"/>
  <c r="S1329" i="1"/>
  <c r="S6869" i="1"/>
  <c r="S656" i="1"/>
  <c r="S443" i="1"/>
  <c r="S1553" i="1"/>
  <c r="K173" i="3"/>
  <c r="S10203" i="1"/>
  <c r="S6167" i="1"/>
  <c r="S6263" i="1"/>
  <c r="S5891" i="1"/>
  <c r="S3301" i="1"/>
  <c r="S3930" i="1"/>
  <c r="S844" i="1"/>
  <c r="S6865" i="1"/>
  <c r="S5907" i="1"/>
  <c r="S5704" i="1"/>
  <c r="S5364" i="1"/>
  <c r="S5235" i="1"/>
  <c r="S5108" i="1"/>
  <c r="S4947" i="1"/>
  <c r="S4819" i="1"/>
  <c r="S4755" i="1"/>
  <c r="S4735" i="1"/>
  <c r="S4826" i="1"/>
  <c r="S5174" i="1"/>
  <c r="S4337" i="1"/>
  <c r="S4421" i="1"/>
  <c r="S3764" i="1"/>
  <c r="S4128" i="1"/>
  <c r="S4063" i="1"/>
  <c r="S4348" i="1"/>
  <c r="S3989" i="1"/>
  <c r="S3918" i="1"/>
  <c r="S3730" i="1"/>
  <c r="S3624" i="1"/>
  <c r="S3161" i="1"/>
  <c r="S3017" i="1"/>
  <c r="S3377" i="1"/>
  <c r="S2907" i="1"/>
  <c r="S2349" i="1"/>
  <c r="S2778" i="1"/>
  <c r="S2265" i="1"/>
  <c r="S2177" i="1"/>
  <c r="S1573" i="1"/>
  <c r="S1435" i="1"/>
  <c r="S1371" i="1"/>
  <c r="S1092" i="1"/>
  <c r="S1789" i="1"/>
  <c r="S1649" i="1"/>
  <c r="S1614" i="1"/>
  <c r="S1426" i="1"/>
  <c r="S1013" i="1"/>
  <c r="S1129" i="1"/>
  <c r="S1645" i="1"/>
  <c r="S1884" i="1"/>
  <c r="S1756" i="1"/>
  <c r="S1472" i="1"/>
  <c r="S1408" i="1"/>
  <c r="S2082" i="1"/>
  <c r="S1219" i="1"/>
  <c r="S1203" i="1"/>
  <c r="S462" i="1"/>
  <c r="S1171" i="1"/>
  <c r="S419" i="1"/>
  <c r="S623" i="1"/>
  <c r="S487" i="1"/>
  <c r="S2" i="1"/>
  <c r="S8909" i="1"/>
  <c r="S8098" i="1"/>
  <c r="S3009" i="1"/>
  <c r="S3459" i="1"/>
  <c r="S1933" i="1"/>
  <c r="S2790" i="1"/>
  <c r="S2000" i="1"/>
  <c r="S615" i="1"/>
  <c r="S6652" i="1"/>
  <c r="S5505" i="1"/>
  <c r="S475" i="1"/>
  <c r="S423" i="1"/>
  <c r="S319" i="1"/>
  <c r="S429" i="1"/>
  <c r="S237" i="1"/>
  <c r="S503" i="1"/>
  <c r="S7847" i="1"/>
  <c r="S6195" i="1"/>
  <c r="S4651" i="1"/>
  <c r="S2726" i="1"/>
  <c r="S2163" i="1"/>
  <c r="S2918" i="1"/>
  <c r="S1904" i="1"/>
  <c r="K300" i="3"/>
  <c r="S3339" i="1"/>
  <c r="S4674" i="1"/>
  <c r="S4869" i="1"/>
  <c r="S5834" i="1"/>
  <c r="S5143" i="1"/>
  <c r="S4726" i="1"/>
  <c r="S5528" i="1"/>
  <c r="S4926" i="1"/>
  <c r="S4848" i="1"/>
  <c r="S4659" i="1"/>
  <c r="S4597" i="1"/>
  <c r="S4499" i="1"/>
  <c r="S4272" i="1"/>
  <c r="S4125" i="1"/>
  <c r="S3993" i="1"/>
  <c r="S3769" i="1"/>
  <c r="S3641" i="1"/>
  <c r="S3763" i="1"/>
  <c r="S4108" i="1"/>
  <c r="S3678" i="1"/>
  <c r="S2720" i="1"/>
  <c r="S3795" i="1"/>
  <c r="S4212" i="1"/>
  <c r="S3691" i="1"/>
  <c r="S2269" i="1"/>
  <c r="S2205" i="1"/>
  <c r="S2667" i="1"/>
  <c r="S2297" i="1"/>
  <c r="S2169" i="1"/>
  <c r="S3228" i="1"/>
  <c r="S2835" i="1"/>
  <c r="S2672" i="1"/>
  <c r="S1627" i="1"/>
  <c r="S1259" i="1"/>
  <c r="S1658" i="1"/>
  <c r="S1032" i="1"/>
  <c r="S935" i="1"/>
  <c r="S1801" i="1"/>
  <c r="S1087" i="1"/>
  <c r="S771" i="1"/>
  <c r="S457" i="1"/>
  <c r="S762" i="1"/>
  <c r="S612" i="1"/>
  <c r="S975" i="1"/>
  <c r="S474" i="1"/>
  <c r="S235" i="1"/>
  <c r="S391" i="1"/>
  <c r="S8276" i="1"/>
  <c r="S7051" i="1"/>
  <c r="S5939" i="1"/>
  <c r="S4533" i="1"/>
  <c r="S3449" i="1"/>
  <c r="S3254" i="1"/>
  <c r="S654" i="1"/>
  <c r="S583" i="1"/>
  <c r="S82" i="1"/>
  <c r="S488" i="1"/>
  <c r="S6014" i="1"/>
  <c r="S5976" i="1"/>
  <c r="S5865" i="1"/>
  <c r="S5553" i="1"/>
  <c r="S5914" i="1"/>
  <c r="S5150" i="1"/>
  <c r="S6051" i="1"/>
  <c r="S5223" i="1"/>
  <c r="S6228" i="1"/>
  <c r="S5691" i="1"/>
  <c r="S5369" i="1"/>
  <c r="S4737" i="1"/>
  <c r="S5578" i="1"/>
  <c r="S5130" i="1"/>
  <c r="S4585" i="1"/>
  <c r="S4455" i="1"/>
  <c r="S4453" i="1"/>
  <c r="S4374" i="1"/>
  <c r="S4203" i="1"/>
  <c r="S4150" i="1"/>
  <c r="S3625" i="1"/>
  <c r="S3921" i="1"/>
  <c r="S4019" i="1"/>
  <c r="S3320" i="1"/>
  <c r="S2963" i="1"/>
  <c r="S3698" i="1"/>
  <c r="S3470" i="1"/>
  <c r="S3429" i="1"/>
  <c r="S4110" i="1"/>
  <c r="S3842" i="1"/>
  <c r="S4022" i="1"/>
  <c r="S2776" i="1"/>
  <c r="S2573" i="1"/>
  <c r="S2198" i="1"/>
  <c r="S2306" i="1"/>
  <c r="S2020" i="1"/>
  <c r="S2684" i="1"/>
  <c r="S2643" i="1"/>
  <c r="S2249" i="1"/>
  <c r="S3020" i="1"/>
  <c r="S2467" i="1"/>
  <c r="S1252" i="1"/>
  <c r="S1349" i="1"/>
  <c r="S1157" i="1"/>
  <c r="S1093" i="1"/>
  <c r="S1061" i="1"/>
  <c r="S882" i="1"/>
  <c r="S1892" i="1"/>
  <c r="S821" i="1"/>
  <c r="S1667" i="1"/>
  <c r="S1421" i="1"/>
  <c r="S1662" i="1"/>
  <c r="S704" i="1"/>
  <c r="S338" i="1"/>
  <c r="S582" i="1"/>
  <c r="S575" i="1"/>
  <c r="S540" i="1"/>
  <c r="S433" i="1"/>
  <c r="S6783" i="1"/>
  <c r="S6179" i="1"/>
  <c r="S3476" i="1"/>
  <c r="S2077" i="1"/>
  <c r="S4647" i="1"/>
  <c r="S3363" i="1"/>
  <c r="O110" i="2"/>
  <c r="S9970" i="1"/>
  <c r="S9769" i="1"/>
  <c r="S9781" i="1"/>
  <c r="S9681" i="1"/>
  <c r="S8836" i="1"/>
  <c r="S5889" i="1"/>
  <c r="S5756" i="1"/>
  <c r="S6078" i="1"/>
  <c r="S526" i="1"/>
  <c r="S6113" i="1"/>
  <c r="S5901" i="1"/>
  <c r="S5008" i="1"/>
  <c r="S5178" i="1"/>
  <c r="S3448" i="1"/>
  <c r="S2399" i="1"/>
  <c r="S2212" i="1"/>
  <c r="S6008" i="1"/>
  <c r="S5412" i="1"/>
  <c r="S5028" i="1"/>
  <c r="S4260" i="1"/>
  <c r="S8778" i="1"/>
  <c r="S7639" i="1"/>
  <c r="S7607" i="1"/>
  <c r="S7575" i="1"/>
  <c r="S5026" i="1"/>
  <c r="S10322" i="1"/>
  <c r="S10079" i="1"/>
  <c r="S9787" i="1"/>
  <c r="S9698" i="1"/>
  <c r="S9515" i="1"/>
  <c r="S9424" i="1"/>
  <c r="S9288" i="1"/>
  <c r="S9401" i="1"/>
  <c r="S9238" i="1"/>
  <c r="S9117" i="1"/>
  <c r="S9316" i="1"/>
  <c r="S8742" i="1"/>
  <c r="S8623" i="1"/>
  <c r="S8642" i="1"/>
  <c r="S8596" i="1"/>
  <c r="S8475" i="1"/>
  <c r="S8354" i="1"/>
  <c r="S7909" i="1"/>
  <c r="S7345" i="1"/>
  <c r="S7142" i="1"/>
  <c r="S6836" i="1"/>
  <c r="S6415" i="1"/>
  <c r="S5808" i="1"/>
  <c r="S5272" i="1"/>
  <c r="S5538" i="1"/>
  <c r="S5460" i="1"/>
  <c r="S5428" i="1"/>
  <c r="S5332" i="1"/>
  <c r="S5076" i="1"/>
  <c r="S5012" i="1"/>
  <c r="S5262" i="1"/>
  <c r="S5570" i="1"/>
  <c r="S4718" i="1"/>
  <c r="S4038" i="1"/>
  <c r="S3862" i="1"/>
  <c r="S3766" i="1"/>
  <c r="S3841" i="1"/>
  <c r="S9639" i="1"/>
  <c r="S8554" i="1"/>
  <c r="S9095" i="1"/>
  <c r="S7655" i="1"/>
  <c r="S7591" i="1"/>
  <c r="S5890" i="1"/>
  <c r="S4784" i="1"/>
  <c r="S10109" i="1"/>
  <c r="S10066" i="1"/>
  <c r="S9534" i="1"/>
  <c r="S9720" i="1"/>
  <c r="S8459" i="1"/>
  <c r="S8812" i="1"/>
  <c r="S8660" i="1"/>
  <c r="S8436" i="1"/>
  <c r="S8507" i="1"/>
  <c r="S7473" i="1"/>
  <c r="S7469" i="1"/>
  <c r="S7501" i="1"/>
  <c r="S6894" i="1"/>
  <c r="S6565" i="1"/>
  <c r="S5696" i="1"/>
  <c r="S4942" i="1"/>
  <c r="S5314" i="1"/>
  <c r="S5186" i="1"/>
  <c r="S4992" i="1"/>
  <c r="S4928" i="1"/>
  <c r="S6124" i="1"/>
  <c r="S4441" i="1"/>
  <c r="S4284" i="1"/>
  <c r="S3793" i="1"/>
  <c r="S2832" i="1"/>
  <c r="S2042" i="1"/>
  <c r="S1686" i="1"/>
  <c r="S651" i="1"/>
  <c r="S1513" i="1"/>
  <c r="S3497" i="1"/>
  <c r="S8674" i="1"/>
  <c r="S8238" i="1"/>
  <c r="S9357" i="1"/>
  <c r="S9015" i="1"/>
  <c r="S8716" i="1"/>
  <c r="S8692" i="1"/>
  <c r="S7623" i="1"/>
  <c r="S9818" i="1"/>
  <c r="S9649" i="1"/>
  <c r="S9416" i="1"/>
  <c r="S9337" i="1"/>
  <c r="S9098" i="1"/>
  <c r="S8892" i="1"/>
  <c r="S8826" i="1"/>
  <c r="S8523" i="1"/>
  <c r="S8547" i="1"/>
  <c r="S8502" i="1"/>
  <c r="S7984" i="1"/>
  <c r="S7764" i="1"/>
  <c r="S7380" i="1"/>
  <c r="S5842" i="1"/>
  <c r="S5560" i="1"/>
  <c r="S5458" i="1"/>
  <c r="S5330" i="1"/>
  <c r="S5042" i="1"/>
  <c r="S4998" i="1"/>
  <c r="S5730" i="1"/>
  <c r="S4714" i="1"/>
  <c r="S4836" i="1"/>
  <c r="S3047" i="1"/>
  <c r="S2983" i="1"/>
  <c r="S2222" i="1"/>
  <c r="S1751" i="1"/>
  <c r="S399" i="1"/>
  <c r="S3469" i="1"/>
  <c r="S6674" i="1"/>
  <c r="S6135" i="1"/>
  <c r="S3748" i="1"/>
  <c r="S3657" i="1"/>
  <c r="S4192" i="1"/>
  <c r="S3954" i="1"/>
  <c r="S3495" i="1"/>
  <c r="S3388" i="1"/>
  <c r="S3401" i="1"/>
  <c r="S2978" i="1"/>
  <c r="S2214" i="1"/>
  <c r="S3464" i="1"/>
  <c r="S3173" i="1"/>
  <c r="S2036" i="1"/>
  <c r="S2847" i="1"/>
  <c r="S2485" i="1"/>
  <c r="S2302" i="1"/>
  <c r="S1284" i="1"/>
  <c r="S955" i="1"/>
  <c r="S859" i="1"/>
  <c r="S1666" i="1"/>
  <c r="S913" i="1"/>
  <c r="S1706" i="1"/>
  <c r="S1670" i="1"/>
  <c r="S1297" i="1"/>
  <c r="S1251" i="1"/>
  <c r="S213" i="1"/>
  <c r="S181" i="1"/>
  <c r="S165" i="1"/>
  <c r="S1742" i="1"/>
  <c r="S1279" i="1"/>
  <c r="S1067" i="1"/>
  <c r="S628" i="1"/>
  <c r="S506" i="1"/>
  <c r="S168" i="1"/>
  <c r="S253" i="1"/>
  <c r="S9024" i="1"/>
  <c r="S7137" i="1"/>
  <c r="S7083" i="1"/>
  <c r="S6618" i="1"/>
  <c r="S6323" i="1"/>
  <c r="S3655" i="1"/>
  <c r="S3818" i="1"/>
  <c r="S3898" i="1"/>
  <c r="S3651" i="1"/>
  <c r="S3183" i="1"/>
  <c r="S1917" i="1"/>
  <c r="S8287" i="1"/>
  <c r="S7221" i="1"/>
  <c r="S6248" i="1"/>
  <c r="S2637" i="1"/>
  <c r="S2421" i="1"/>
  <c r="S3004" i="1"/>
  <c r="S2103" i="1"/>
  <c r="S2435" i="1"/>
  <c r="S1425" i="1"/>
  <c r="S1081" i="1"/>
  <c r="S1037" i="1"/>
  <c r="S2018" i="1"/>
  <c r="S1564" i="1"/>
  <c r="S147" i="1"/>
  <c r="S1848" i="1"/>
  <c r="S434" i="1"/>
  <c r="S201" i="1"/>
  <c r="S185" i="1"/>
  <c r="S169" i="1"/>
  <c r="S153" i="1"/>
  <c r="S384" i="1"/>
  <c r="S24" i="1"/>
  <c r="K304" i="3"/>
  <c r="S10185" i="1"/>
  <c r="S9589" i="1"/>
  <c r="S9279" i="1"/>
  <c r="S8086" i="1"/>
  <c r="S7891" i="1"/>
  <c r="S4683" i="1"/>
  <c r="S3499" i="1"/>
  <c r="S2933" i="1"/>
  <c r="S2771" i="1"/>
  <c r="S6212" i="1"/>
  <c r="S808" i="1"/>
  <c r="S2484" i="1"/>
  <c r="S2712" i="1"/>
  <c r="S2156" i="1"/>
  <c r="S1272" i="1"/>
  <c r="S1675" i="1"/>
  <c r="S1722" i="1"/>
  <c r="S1418" i="1"/>
  <c r="S1073" i="1"/>
  <c r="S881" i="1"/>
  <c r="S661" i="1"/>
  <c r="S1555" i="1"/>
  <c r="S328" i="1"/>
  <c r="S8971" i="1"/>
  <c r="S8285" i="1"/>
  <c r="S6595" i="1"/>
  <c r="S6773" i="1"/>
  <c r="S5879" i="1"/>
  <c r="S4539" i="1"/>
  <c r="S3564" i="1"/>
  <c r="S2073" i="1"/>
  <c r="S664" i="1"/>
  <c r="S537" i="1"/>
  <c r="S10279" i="1"/>
  <c r="S641" i="1"/>
  <c r="S10033" i="1"/>
  <c r="S6748" i="1"/>
  <c r="S6114" i="1"/>
  <c r="S5058" i="1"/>
  <c r="S9222" i="1"/>
  <c r="S10177" i="1"/>
  <c r="S9801" i="1"/>
  <c r="S9848" i="1"/>
  <c r="S9031" i="1"/>
  <c r="S8713" i="1"/>
  <c r="S6612" i="1"/>
  <c r="S5568" i="1"/>
  <c r="S4756" i="1"/>
  <c r="S5388" i="1"/>
  <c r="S5716" i="1"/>
  <c r="S4970" i="1"/>
  <c r="S3330" i="1"/>
  <c r="S8916" i="1"/>
  <c r="S6236" i="1"/>
  <c r="S6152" i="1"/>
  <c r="S4564" i="1"/>
  <c r="S3857" i="1"/>
  <c r="S10333" i="1"/>
  <c r="S9354" i="1"/>
  <c r="S8634" i="1"/>
  <c r="S8474" i="1"/>
  <c r="S7188" i="1"/>
  <c r="S6890" i="1"/>
  <c r="S5516" i="1"/>
  <c r="S5921" i="1"/>
  <c r="S4634" i="1"/>
  <c r="S4277" i="1"/>
  <c r="S891" i="1"/>
  <c r="S6383" i="1"/>
  <c r="S10113" i="1"/>
  <c r="S10161" i="1"/>
  <c r="S9790" i="1"/>
  <c r="S9368" i="1"/>
  <c r="S9112" i="1"/>
  <c r="S7825" i="1"/>
  <c r="S7451" i="1"/>
  <c r="S7190" i="1"/>
  <c r="S5286" i="1"/>
  <c r="S4321" i="1"/>
  <c r="S9232" i="1"/>
  <c r="S7896" i="1"/>
  <c r="S6302" i="1"/>
  <c r="S5594" i="1"/>
  <c r="S10363" i="1"/>
  <c r="O57" i="2"/>
  <c r="S10129" i="1"/>
  <c r="S10004" i="1"/>
  <c r="S9861" i="1"/>
  <c r="S9659" i="1"/>
  <c r="S8714" i="1"/>
  <c r="S8680" i="1"/>
  <c r="S8616" i="1"/>
  <c r="S8924" i="1"/>
  <c r="S7921" i="1"/>
  <c r="S6886" i="1"/>
  <c r="S6776" i="1"/>
  <c r="S6127" i="1"/>
  <c r="S5692" i="1"/>
  <c r="S4463" i="1"/>
  <c r="S5800" i="1"/>
  <c r="S3601" i="1"/>
  <c r="S2436" i="1"/>
  <c r="S1277" i="1"/>
  <c r="S660" i="1"/>
  <c r="S417" i="1"/>
  <c r="K176" i="3"/>
  <c r="S3248" i="1"/>
  <c r="S3168" i="1"/>
  <c r="S3024" i="1"/>
  <c r="S3022" i="1"/>
  <c r="S3359" i="1"/>
  <c r="S2335" i="1"/>
  <c r="S9617" i="1"/>
  <c r="S9513" i="1"/>
  <c r="S8951" i="1"/>
  <c r="S8153" i="1"/>
  <c r="S7806" i="1"/>
  <c r="S7627" i="1"/>
  <c r="S7595" i="1"/>
  <c r="S7367" i="1"/>
  <c r="S7269" i="1"/>
  <c r="S7156" i="1"/>
  <c r="S7356" i="1"/>
  <c r="S7102" i="1"/>
  <c r="S5988" i="1"/>
  <c r="S6545" i="1"/>
  <c r="S6288" i="1"/>
  <c r="S5420" i="1"/>
  <c r="S5248" i="1"/>
  <c r="S4818" i="1"/>
  <c r="S5618" i="1"/>
  <c r="S4304" i="1"/>
  <c r="S4950" i="1"/>
  <c r="S2356" i="1"/>
  <c r="S2122" i="1"/>
  <c r="O153" i="2"/>
  <c r="O34" i="2"/>
  <c r="S9738" i="1"/>
  <c r="S8874" i="1"/>
  <c r="S8704" i="1"/>
  <c r="S8664" i="1"/>
  <c r="S8555" i="1"/>
  <c r="S8671" i="1"/>
  <c r="S8712" i="1"/>
  <c r="S8429" i="1"/>
  <c r="S8282" i="1"/>
  <c r="S7643" i="1"/>
  <c r="S7611" i="1"/>
  <c r="S10324" i="1"/>
  <c r="S9906" i="1"/>
  <c r="S10078" i="1"/>
  <c r="S9940" i="1"/>
  <c r="S9900" i="1"/>
  <c r="S9868" i="1"/>
  <c r="S9806" i="1"/>
  <c r="S9782" i="1"/>
  <c r="S9675" i="1"/>
  <c r="S9730" i="1"/>
  <c r="S9635" i="1"/>
  <c r="S9417" i="1"/>
  <c r="S9353" i="1"/>
  <c r="S9466" i="1"/>
  <c r="S9418" i="1"/>
  <c r="S9341" i="1"/>
  <c r="S9271" i="1"/>
  <c r="S9044" i="1"/>
  <c r="S9020" i="1"/>
  <c r="S8394" i="1"/>
  <c r="S8868" i="1"/>
  <c r="S8314" i="1"/>
  <c r="S8111" i="1"/>
  <c r="S8306" i="1"/>
  <c r="S8137" i="1"/>
  <c r="S8000" i="1"/>
  <c r="S7818" i="1"/>
  <c r="S8448" i="1"/>
  <c r="S7780" i="1"/>
  <c r="S7548" i="1"/>
  <c r="S7531" i="1"/>
  <c r="S7510" i="1"/>
  <c r="S7361" i="1"/>
  <c r="S7405" i="1"/>
  <c r="S7094" i="1"/>
  <c r="S6794" i="1"/>
  <c r="S6148" i="1"/>
  <c r="S6116" i="1"/>
  <c r="S6916" i="1"/>
  <c r="S6367" i="1"/>
  <c r="S6268" i="1"/>
  <c r="S6402" i="1"/>
  <c r="S6120" i="1"/>
  <c r="S5869" i="1"/>
  <c r="S5476" i="1"/>
  <c r="S5348" i="1"/>
  <c r="S4772" i="1"/>
  <c r="S4706" i="1"/>
  <c r="S5270" i="1"/>
  <c r="S4977" i="1"/>
  <c r="S5258" i="1"/>
  <c r="S5688" i="1"/>
  <c r="S5632" i="1"/>
  <c r="S5342" i="1"/>
  <c r="S5278" i="1"/>
  <c r="S4496" i="1"/>
  <c r="S5552" i="1"/>
  <c r="S4448" i="1"/>
  <c r="S4648" i="1"/>
  <c r="S4173" i="1"/>
  <c r="S3940" i="1"/>
  <c r="S3306" i="1"/>
  <c r="S3111" i="1"/>
  <c r="S3501" i="1"/>
  <c r="S3618" i="1"/>
  <c r="S2581" i="1"/>
  <c r="S2338" i="1"/>
  <c r="S1895" i="1"/>
  <c r="S945" i="1"/>
  <c r="S1351" i="1"/>
  <c r="S494" i="1"/>
  <c r="S10247" i="1"/>
  <c r="S9845" i="1"/>
  <c r="S9655" i="1"/>
  <c r="S10411" i="1"/>
  <c r="S10308" i="1"/>
  <c r="S10159" i="1"/>
  <c r="S10047" i="1"/>
  <c r="S10011" i="1"/>
  <c r="S9776" i="1"/>
  <c r="S9550" i="1"/>
  <c r="S9574" i="1"/>
  <c r="S9457" i="1"/>
  <c r="S8999" i="1"/>
  <c r="S8858" i="1"/>
  <c r="S9178" i="1"/>
  <c r="S8677" i="1"/>
  <c r="S8996" i="1"/>
  <c r="S8578" i="1"/>
  <c r="S9092" i="1"/>
  <c r="S7933" i="1"/>
  <c r="S7905" i="1"/>
  <c r="S8138" i="1"/>
  <c r="S7867" i="1"/>
  <c r="S7975" i="1"/>
  <c r="S7397" i="1"/>
  <c r="S7467" i="1"/>
  <c r="S6629" i="1"/>
  <c r="S7136" i="1"/>
  <c r="S6868" i="1"/>
  <c r="S6377" i="1"/>
  <c r="S6146" i="1"/>
  <c r="S5854" i="1"/>
  <c r="S4776" i="1"/>
  <c r="S5182" i="1"/>
  <c r="S5054" i="1"/>
  <c r="S5826" i="1"/>
  <c r="S5440" i="1"/>
  <c r="S4736" i="1"/>
  <c r="S5512" i="1"/>
  <c r="S5354" i="1"/>
  <c r="S5328" i="1"/>
  <c r="S5718" i="1"/>
  <c r="S4872" i="1"/>
  <c r="S4306" i="1"/>
  <c r="S3184" i="1"/>
  <c r="S3097" i="1"/>
  <c r="S2690" i="1"/>
  <c r="S2992" i="1"/>
  <c r="S833" i="1"/>
  <c r="S1223" i="1"/>
  <c r="S7918" i="1"/>
  <c r="O25" i="2"/>
  <c r="O63" i="2"/>
  <c r="O73" i="2"/>
  <c r="S10496" i="1"/>
  <c r="S10126" i="1"/>
  <c r="S9971" i="1"/>
  <c r="S10042" i="1"/>
  <c r="S9899" i="1"/>
  <c r="S9803" i="1"/>
  <c r="S9775" i="1"/>
  <c r="S9714" i="1"/>
  <c r="S9654" i="1"/>
  <c r="S9491" i="1"/>
  <c r="S9313" i="1"/>
  <c r="S9283" i="1"/>
  <c r="S9140" i="1"/>
  <c r="S9034" i="1"/>
  <c r="S9063" i="1"/>
  <c r="S8986" i="1"/>
  <c r="S8670" i="1"/>
  <c r="S8512" i="1"/>
  <c r="S8834" i="1"/>
  <c r="S9106" i="1"/>
  <c r="S8737" i="1"/>
  <c r="S8654" i="1"/>
  <c r="S8372" i="1"/>
  <c r="S8472" i="1"/>
  <c r="S8542" i="1"/>
  <c r="S8405" i="1"/>
  <c r="S8608" i="1"/>
  <c r="S8004" i="1"/>
  <c r="S7964" i="1"/>
  <c r="S7804" i="1"/>
  <c r="S7866" i="1"/>
  <c r="S7649" i="1"/>
  <c r="S7633" i="1"/>
  <c r="S7617" i="1"/>
  <c r="S7601" i="1"/>
  <c r="S7585" i="1"/>
  <c r="S7332" i="1"/>
  <c r="S6970" i="1"/>
  <c r="S6906" i="1"/>
  <c r="S7046" i="1"/>
  <c r="S6313" i="1"/>
  <c r="S6254" i="1"/>
  <c r="S6075" i="1"/>
  <c r="S4644" i="1"/>
  <c r="S5222" i="1"/>
  <c r="S5046" i="1"/>
  <c r="S5550" i="1"/>
  <c r="S5620" i="1"/>
  <c r="S4498" i="1"/>
  <c r="S3040" i="1"/>
  <c r="S2953" i="1"/>
  <c r="S234" i="1"/>
  <c r="S2486" i="1"/>
  <c r="S2374" i="1"/>
  <c r="S2482" i="1"/>
  <c r="S2450" i="1"/>
  <c r="S2554" i="1"/>
  <c r="S2621" i="1"/>
  <c r="S2510" i="1"/>
  <c r="S2402" i="1"/>
  <c r="S1991" i="1"/>
  <c r="S3390" i="1"/>
  <c r="S2604" i="1"/>
  <c r="S1690" i="1"/>
  <c r="S1053" i="1"/>
  <c r="S889" i="1"/>
  <c r="S1207" i="1"/>
  <c r="S977" i="1"/>
  <c r="S414" i="1"/>
  <c r="S280" i="1"/>
  <c r="S377" i="1"/>
  <c r="S375" i="1"/>
  <c r="S28" i="1"/>
  <c r="S9588" i="1"/>
  <c r="S9215" i="1"/>
  <c r="S8787" i="1"/>
  <c r="S3994" i="1"/>
  <c r="S3403" i="1"/>
  <c r="S2838" i="1"/>
  <c r="S6913" i="1"/>
  <c r="S7025" i="1"/>
  <c r="S504" i="1"/>
  <c r="S4414" i="1"/>
  <c r="S5694" i="1"/>
  <c r="S4542" i="1"/>
  <c r="S4298" i="1"/>
  <c r="S4049" i="1"/>
  <c r="S3578" i="1"/>
  <c r="S3762" i="1"/>
  <c r="S4160" i="1"/>
  <c r="S3569" i="1"/>
  <c r="S2864" i="1"/>
  <c r="S3202" i="1"/>
  <c r="S3154" i="1"/>
  <c r="S3750" i="1"/>
  <c r="S2543" i="1"/>
  <c r="S2415" i="1"/>
  <c r="S2384" i="1"/>
  <c r="S2244" i="1"/>
  <c r="S2549" i="1"/>
  <c r="S899" i="1"/>
  <c r="S1943" i="1"/>
  <c r="S1863" i="1"/>
  <c r="S1305" i="1"/>
  <c r="S2124" i="1"/>
  <c r="S961" i="1"/>
  <c r="S1691" i="1"/>
  <c r="S1441" i="1"/>
  <c r="S141" i="1"/>
  <c r="S357" i="1"/>
  <c r="S344" i="1"/>
  <c r="S10430" i="1"/>
  <c r="S2834" i="1"/>
  <c r="S2259" i="1"/>
  <c r="S2195" i="1"/>
  <c r="S2811" i="1"/>
  <c r="S6843" i="1"/>
  <c r="S5497" i="1"/>
  <c r="S6799" i="1"/>
  <c r="S3465" i="1"/>
  <c r="S7259" i="1"/>
  <c r="S7217" i="1"/>
  <c r="S4599" i="1"/>
  <c r="S4010" i="1"/>
  <c r="S2911" i="1"/>
  <c r="S2652" i="1"/>
  <c r="S2505" i="1"/>
  <c r="S2452" i="1"/>
  <c r="S2661" i="1"/>
  <c r="S2350" i="1"/>
  <c r="S2194" i="1"/>
  <c r="S2023" i="1"/>
  <c r="S714" i="1"/>
  <c r="S1287" i="1"/>
  <c r="S268" i="1"/>
  <c r="S1473" i="1"/>
  <c r="S193" i="1"/>
  <c r="S9053" i="1"/>
  <c r="S8173" i="1"/>
  <c r="S7103" i="1"/>
  <c r="S5814" i="1"/>
  <c r="S3279" i="1"/>
  <c r="S3738" i="1"/>
  <c r="S810" i="1"/>
  <c r="S8827" i="1"/>
  <c r="S8763" i="1"/>
  <c r="S6679" i="1"/>
  <c r="S86" i="1"/>
  <c r="S62" i="1"/>
  <c r="S7907" i="1"/>
  <c r="S7163" i="1"/>
  <c r="S5895" i="1"/>
  <c r="S4215" i="1"/>
  <c r="S2998" i="1"/>
  <c r="S3835" i="1"/>
  <c r="S2971" i="1"/>
  <c r="S2801" i="1"/>
  <c r="S1971" i="1"/>
  <c r="S2371" i="1"/>
  <c r="S418" i="1"/>
  <c r="S6651" i="1"/>
  <c r="S3850" i="1"/>
  <c r="S5565" i="1"/>
  <c r="S4583" i="1"/>
  <c r="S3914" i="1"/>
  <c r="S9703" i="1"/>
  <c r="S10119" i="1"/>
  <c r="S9889" i="1"/>
  <c r="S9319" i="1"/>
  <c r="S7070" i="1"/>
  <c r="S6557" i="1"/>
  <c r="S6052" i="1"/>
  <c r="S9430" i="1"/>
  <c r="S9324" i="1"/>
  <c r="S9687" i="1"/>
  <c r="O71" i="2"/>
  <c r="O69" i="2"/>
  <c r="S9954" i="1"/>
  <c r="S9811" i="1"/>
  <c r="S9770" i="1"/>
  <c r="S9664" i="1"/>
  <c r="S9516" i="1"/>
  <c r="S9268" i="1"/>
  <c r="S9111" i="1"/>
  <c r="S8584" i="1"/>
  <c r="S9082" i="1"/>
  <c r="S8615" i="1"/>
  <c r="S8450" i="1"/>
  <c r="S7034" i="1"/>
  <c r="S6994" i="1"/>
  <c r="S6066" i="1"/>
  <c r="S6484" i="1"/>
  <c r="S5172" i="1"/>
  <c r="S5574" i="1"/>
  <c r="S4974" i="1"/>
  <c r="S4874" i="1"/>
  <c r="S7174" i="1"/>
  <c r="S7012" i="1"/>
  <c r="S5040" i="1"/>
  <c r="S5868" i="1"/>
  <c r="S2761" i="1"/>
  <c r="S9499" i="1"/>
  <c r="S8860" i="1"/>
  <c r="S7850" i="1"/>
  <c r="S9989" i="1"/>
  <c r="S9839" i="1"/>
  <c r="S9467" i="1"/>
  <c r="S8517" i="1"/>
  <c r="S8666" i="1"/>
  <c r="S7641" i="1"/>
  <c r="S7609" i="1"/>
  <c r="S5998" i="1"/>
  <c r="S5526" i="1"/>
  <c r="S5162" i="1"/>
  <c r="S10053" i="1"/>
  <c r="S9794" i="1"/>
  <c r="S9773" i="1"/>
  <c r="S9705" i="1"/>
  <c r="S9408" i="1"/>
  <c r="S9265" i="1"/>
  <c r="S9308" i="1"/>
  <c r="S8855" i="1"/>
  <c r="S8383" i="1"/>
  <c r="S8338" i="1"/>
  <c r="S7302" i="1"/>
  <c r="S7357" i="1"/>
  <c r="S7214" i="1"/>
  <c r="S6002" i="1"/>
  <c r="S6046" i="1"/>
  <c r="S5396" i="1"/>
  <c r="S5318" i="1"/>
  <c r="S4411" i="1"/>
  <c r="S10205" i="1"/>
  <c r="S9691" i="1"/>
  <c r="S9014" i="1"/>
  <c r="S8662" i="1"/>
  <c r="S8598" i="1"/>
  <c r="S8322" i="1"/>
  <c r="S7086" i="1"/>
  <c r="S5986" i="1"/>
  <c r="S5438" i="1"/>
  <c r="S4385" i="1"/>
  <c r="S1803" i="1"/>
  <c r="S9587" i="1"/>
  <c r="S8580" i="1"/>
  <c r="S8398" i="1"/>
  <c r="S9725" i="1"/>
  <c r="O147" i="2"/>
  <c r="S10422" i="1"/>
  <c r="S9866" i="1"/>
  <c r="S9841" i="1"/>
  <c r="S9607" i="1"/>
  <c r="S8696" i="1"/>
  <c r="S8432" i="1"/>
  <c r="S7871" i="1"/>
  <c r="S7932" i="1"/>
  <c r="S7651" i="1"/>
  <c r="S7635" i="1"/>
  <c r="S7619" i="1"/>
  <c r="S7603" i="1"/>
  <c r="S7587" i="1"/>
  <c r="S5784" i="1"/>
  <c r="S4692" i="1"/>
  <c r="S4876" i="1"/>
  <c r="S4510" i="1"/>
  <c r="S2430" i="1"/>
  <c r="S2548" i="1"/>
  <c r="S3058" i="1"/>
  <c r="S3536" i="1"/>
  <c r="S3257" i="1"/>
  <c r="S3113" i="1"/>
  <c r="S2533" i="1"/>
  <c r="S2234" i="1"/>
  <c r="S2100" i="1"/>
  <c r="S1527" i="1"/>
  <c r="S1465" i="1"/>
  <c r="S207" i="1"/>
  <c r="S191" i="1"/>
  <c r="S175" i="1"/>
  <c r="S159" i="1"/>
  <c r="S239" i="1"/>
  <c r="S5676" i="1"/>
  <c r="S5522" i="1"/>
  <c r="S5066" i="1"/>
  <c r="S5905" i="1"/>
  <c r="S4948" i="1"/>
  <c r="S4820" i="1"/>
  <c r="S5900" i="1"/>
  <c r="S5424" i="1"/>
  <c r="S4722" i="1"/>
  <c r="S5302" i="1"/>
  <c r="S10221" i="1"/>
  <c r="S10096" i="1"/>
  <c r="S10020" i="1"/>
  <c r="S9858" i="1"/>
  <c r="S9879" i="1"/>
  <c r="S9792" i="1"/>
  <c r="S9875" i="1"/>
  <c r="S9843" i="1"/>
  <c r="S9663" i="1"/>
  <c r="S9631" i="1"/>
  <c r="S9762" i="1"/>
  <c r="S9627" i="1"/>
  <c r="S9696" i="1"/>
  <c r="S9641" i="1"/>
  <c r="S9539" i="1"/>
  <c r="S9507" i="1"/>
  <c r="S9391" i="1"/>
  <c r="S9342" i="1"/>
  <c r="S9129" i="1"/>
  <c r="S9002" i="1"/>
  <c r="S8871" i="1"/>
  <c r="S9121" i="1"/>
  <c r="S9076" i="1"/>
  <c r="S8501" i="1"/>
  <c r="S8791" i="1"/>
  <c r="S8687" i="1"/>
  <c r="S8655" i="1"/>
  <c r="S8591" i="1"/>
  <c r="S8324" i="1"/>
  <c r="S8564" i="1"/>
  <c r="S8622" i="1"/>
  <c r="S8544" i="1"/>
  <c r="S8057" i="1"/>
  <c r="S8530" i="1"/>
  <c r="S8076" i="1"/>
  <c r="S7846" i="1"/>
  <c r="S7912" i="1"/>
  <c r="S8490" i="1"/>
  <c r="S7934" i="1"/>
  <c r="S7743" i="1"/>
  <c r="S7631" i="1"/>
  <c r="S7599" i="1"/>
  <c r="S7461" i="1"/>
  <c r="S6926" i="1"/>
  <c r="S7368" i="1"/>
  <c r="S7124" i="1"/>
  <c r="S6762" i="1"/>
  <c r="S6249" i="1"/>
  <c r="S6145" i="1"/>
  <c r="S6613" i="1"/>
  <c r="S6449" i="1"/>
  <c r="S6284" i="1"/>
  <c r="S6217" i="1"/>
  <c r="S6057" i="1"/>
  <c r="S5972" i="1"/>
  <c r="S6878" i="1"/>
  <c r="S6194" i="1"/>
  <c r="S6516" i="1"/>
  <c r="S5828" i="1"/>
  <c r="S5825" i="1"/>
  <c r="S5139" i="1"/>
  <c r="S4914" i="1"/>
  <c r="S4580" i="1"/>
  <c r="S4758" i="1"/>
  <c r="S5360" i="1"/>
  <c r="S4944" i="1"/>
  <c r="S4912" i="1"/>
  <c r="S4880" i="1"/>
  <c r="S5732" i="1"/>
  <c r="S4430" i="1"/>
  <c r="S5036" i="1"/>
  <c r="S5308" i="1"/>
  <c r="S4132" i="1"/>
  <c r="S3757" i="1"/>
  <c r="S4081" i="1"/>
  <c r="S3965" i="1"/>
  <c r="S3821" i="1"/>
  <c r="S3166" i="1"/>
  <c r="S3338" i="1"/>
  <c r="S3264" i="1"/>
  <c r="S3191" i="1"/>
  <c r="S2326" i="1"/>
  <c r="S2322" i="1"/>
  <c r="S2636" i="1"/>
  <c r="S2440" i="1"/>
  <c r="S2312" i="1"/>
  <c r="S2526" i="1"/>
  <c r="S2284" i="1"/>
  <c r="S1005" i="1"/>
  <c r="S2026" i="1"/>
  <c r="S1511" i="1"/>
  <c r="S1447" i="1"/>
  <c r="S715" i="1"/>
  <c r="S248" i="1"/>
  <c r="S2462" i="1"/>
  <c r="S2240" i="1"/>
  <c r="S2344" i="1"/>
  <c r="S1517" i="1"/>
  <c r="S2316" i="1"/>
  <c r="S4407" i="1"/>
  <c r="S3456" i="1"/>
  <c r="S1529" i="1"/>
  <c r="S9854" i="1"/>
  <c r="S10097" i="1"/>
  <c r="S10163" i="1"/>
  <c r="S9902" i="1"/>
  <c r="S9950" i="1"/>
  <c r="S9826" i="1"/>
  <c r="S9759" i="1"/>
  <c r="S9645" i="1"/>
  <c r="S9501" i="1"/>
  <c r="S9144" i="1"/>
  <c r="S9131" i="1"/>
  <c r="S8089" i="1"/>
  <c r="S8266" i="1"/>
  <c r="S7062" i="1"/>
  <c r="S6050" i="1"/>
  <c r="S5922" i="1"/>
  <c r="S5920" i="1"/>
  <c r="S5966" i="1"/>
  <c r="S6456" i="1"/>
  <c r="S4968" i="1"/>
  <c r="S5284" i="1"/>
  <c r="S5156" i="1"/>
  <c r="S5180" i="1"/>
  <c r="S6130" i="1"/>
  <c r="S5078" i="1"/>
  <c r="S4646" i="1"/>
  <c r="S4922" i="1"/>
  <c r="S5024" i="1"/>
  <c r="S5500" i="1"/>
  <c r="S3796" i="1"/>
  <c r="S3901" i="1"/>
  <c r="S4248" i="1"/>
  <c r="S3271" i="1"/>
  <c r="S3814" i="1"/>
  <c r="S3056" i="1"/>
  <c r="S3681" i="1"/>
  <c r="S3088" i="1"/>
  <c r="S2668" i="1"/>
  <c r="S2424" i="1"/>
  <c r="S2255" i="1"/>
  <c r="S1850" i="1"/>
  <c r="S1179" i="1"/>
  <c r="S1401" i="1"/>
  <c r="S2572" i="1"/>
  <c r="S2540" i="1"/>
  <c r="S2268" i="1"/>
  <c r="S1962" i="1"/>
  <c r="S1505" i="1"/>
  <c r="S9890" i="1"/>
  <c r="S9842" i="1"/>
  <c r="S9728" i="1"/>
  <c r="S9756" i="1"/>
  <c r="S9363" i="1"/>
  <c r="S9352" i="1"/>
  <c r="S9362" i="1"/>
  <c r="S9066" i="1"/>
  <c r="S9282" i="1"/>
  <c r="S8707" i="1"/>
  <c r="S8772" i="1"/>
  <c r="S8796" i="1"/>
  <c r="S8496" i="1"/>
  <c r="O38" i="2"/>
  <c r="O55" i="2"/>
  <c r="S10214" i="1"/>
  <c r="S10057" i="1"/>
  <c r="S10087" i="1"/>
  <c r="S9972" i="1"/>
  <c r="S9809" i="1"/>
  <c r="S9833" i="1"/>
  <c r="S9647" i="1"/>
  <c r="S9689" i="1"/>
  <c r="S9644" i="1"/>
  <c r="S9700" i="1"/>
  <c r="S9339" i="1"/>
  <c r="S9420" i="1"/>
  <c r="S9464" i="1"/>
  <c r="S8988" i="1"/>
  <c r="S9125" i="1"/>
  <c r="S8903" i="1"/>
  <c r="S8870" i="1"/>
  <c r="S8980" i="1"/>
  <c r="S8900" i="1"/>
  <c r="S8698" i="1"/>
  <c r="S8667" i="1"/>
  <c r="S8643" i="1"/>
  <c r="S8504" i="1"/>
  <c r="S8440" i="1"/>
  <c r="S8828" i="1"/>
  <c r="S8724" i="1"/>
  <c r="S8597" i="1"/>
  <c r="S8624" i="1"/>
  <c r="S8370" i="1"/>
  <c r="S8201" i="1"/>
  <c r="S8483" i="1"/>
  <c r="S8522" i="1"/>
  <c r="S8368" i="1"/>
  <c r="S7573" i="1"/>
  <c r="S7761" i="1"/>
  <c r="S7768" i="1"/>
  <c r="S7092" i="1"/>
  <c r="S7348" i="1"/>
  <c r="S7182" i="1"/>
  <c r="S7118" i="1"/>
  <c r="S6409" i="1"/>
  <c r="S6345" i="1"/>
  <c r="S6300" i="1"/>
  <c r="S6169" i="1"/>
  <c r="S6004" i="1"/>
  <c r="S5940" i="1"/>
  <c r="S6395" i="1"/>
  <c r="S6185" i="1"/>
  <c r="S6338" i="1"/>
  <c r="S6018" i="1"/>
  <c r="S6424" i="1"/>
  <c r="S4664" i="1"/>
  <c r="S5656" i="1"/>
  <c r="S5508" i="1"/>
  <c r="S5250" i="1"/>
  <c r="S5218" i="1"/>
  <c r="S5873" i="1"/>
  <c r="S5684" i="1"/>
  <c r="S4822" i="1"/>
  <c r="S5580" i="1"/>
  <c r="S5312" i="1"/>
  <c r="S4720" i="1"/>
  <c r="S5806" i="1"/>
  <c r="S5418" i="1"/>
  <c r="S5306" i="1"/>
  <c r="S4794" i="1"/>
  <c r="S5658" i="1"/>
  <c r="S5510" i="1"/>
  <c r="S5454" i="1"/>
  <c r="S4958" i="1"/>
  <c r="S5492" i="1"/>
  <c r="S4744" i="1"/>
  <c r="S4606" i="1"/>
  <c r="S5772" i="1"/>
  <c r="S5434" i="1"/>
  <c r="S4908" i="1"/>
  <c r="S4169" i="1"/>
  <c r="S3489" i="1"/>
  <c r="S3502" i="1"/>
  <c r="S3262" i="1"/>
  <c r="S3198" i="1"/>
  <c r="S3070" i="1"/>
  <c r="S3488" i="1"/>
  <c r="S2496" i="1"/>
  <c r="S2578" i="1"/>
  <c r="S2508" i="1"/>
  <c r="S389" i="1"/>
  <c r="S392" i="1"/>
  <c r="S10289" i="1"/>
  <c r="S10157" i="1"/>
  <c r="S10060" i="1"/>
  <c r="S9850" i="1"/>
  <c r="S9712" i="1"/>
  <c r="S9739" i="1"/>
  <c r="S9688" i="1"/>
  <c r="S9748" i="1"/>
  <c r="S9715" i="1"/>
  <c r="S9690" i="1"/>
  <c r="S9448" i="1"/>
  <c r="S9428" i="1"/>
  <c r="S8906" i="1"/>
  <c r="S8769" i="1"/>
  <c r="S8967" i="1"/>
  <c r="S9046" i="1"/>
  <c r="S8606" i="1"/>
  <c r="S8818" i="1"/>
  <c r="S8729" i="1"/>
  <c r="S8626" i="1"/>
  <c r="S8482" i="1"/>
  <c r="S8638" i="1"/>
  <c r="S8470" i="1"/>
  <c r="S8618" i="1"/>
  <c r="S8403" i="1"/>
  <c r="S8041" i="1"/>
  <c r="S7629" i="1"/>
  <c r="S7613" i="1"/>
  <c r="S7805" i="1"/>
  <c r="S7812" i="1"/>
  <c r="S7569" i="1"/>
  <c r="S7571" i="1"/>
  <c r="S7272" i="1"/>
  <c r="S7505" i="1"/>
  <c r="S7172" i="1"/>
  <c r="S6496" i="1"/>
  <c r="S6529" i="1"/>
  <c r="S6392" i="1"/>
  <c r="S6082" i="1"/>
  <c r="S5954" i="1"/>
  <c r="S5154" i="1"/>
  <c r="S4962" i="1"/>
  <c r="S4834" i="1"/>
  <c r="S4770" i="1"/>
  <c r="S4724" i="1"/>
  <c r="S4596" i="1"/>
  <c r="S5502" i="1"/>
  <c r="S5166" i="1"/>
  <c r="S5020" i="1"/>
  <c r="S4988" i="1"/>
  <c r="S4902" i="1"/>
  <c r="S5280" i="1"/>
  <c r="S5184" i="1"/>
  <c r="S5544" i="1"/>
  <c r="S5404" i="1"/>
  <c r="S4778" i="1"/>
  <c r="S5664" i="1"/>
  <c r="S4570" i="1"/>
  <c r="S5778" i="1"/>
  <c r="S5400" i="1"/>
  <c r="S4700" i="1"/>
  <c r="S4193" i="1"/>
  <c r="S4100" i="1"/>
  <c r="S3972" i="1"/>
  <c r="S3908" i="1"/>
  <c r="S4181" i="1"/>
  <c r="S3771" i="1"/>
  <c r="S4226" i="1"/>
  <c r="S3127" i="1"/>
  <c r="S3505" i="1"/>
  <c r="S2192" i="1"/>
  <c r="S2160" i="1"/>
  <c r="S2116" i="1"/>
  <c r="S2420" i="1"/>
  <c r="S2318" i="1"/>
  <c r="S1831" i="1"/>
  <c r="S2532" i="1"/>
  <c r="S979" i="1"/>
  <c r="S1433" i="1"/>
  <c r="S1497" i="1"/>
  <c r="S330" i="1"/>
  <c r="S525" i="1"/>
  <c r="S9104" i="1"/>
  <c r="S4657" i="1"/>
  <c r="S8255" i="1"/>
  <c r="S5635" i="1"/>
  <c r="S6907" i="1"/>
  <c r="S7211" i="1"/>
  <c r="S7067" i="1"/>
  <c r="S6691" i="1"/>
  <c r="S6337" i="1"/>
  <c r="S2806" i="1"/>
  <c r="J55" i="3"/>
  <c r="K55" i="3" s="1"/>
  <c r="S7157" i="1"/>
  <c r="S2016" i="1"/>
  <c r="S3273" i="1"/>
  <c r="S3090" i="1"/>
  <c r="S2936" i="1"/>
  <c r="S2416" i="1"/>
  <c r="S2952" i="1"/>
  <c r="S2500" i="1"/>
  <c r="S2382" i="1"/>
  <c r="S2190" i="1"/>
  <c r="S2202" i="1"/>
  <c r="S2466" i="1"/>
  <c r="S3422" i="1"/>
  <c r="S2531" i="1"/>
  <c r="S2460" i="1"/>
  <c r="S843" i="1"/>
  <c r="S2028" i="1"/>
  <c r="S1509" i="1"/>
  <c r="S1453" i="1"/>
  <c r="S1303" i="1"/>
  <c r="S1977" i="1"/>
  <c r="S1489" i="1"/>
  <c r="S1177" i="1"/>
  <c r="S2006" i="1"/>
  <c r="S1615" i="1"/>
  <c r="S2108" i="1"/>
  <c r="S2544" i="1"/>
  <c r="S1684" i="1"/>
  <c r="S524" i="1"/>
  <c r="S478" i="1"/>
  <c r="S321" i="1"/>
  <c r="S293" i="1"/>
  <c r="S288" i="1"/>
  <c r="S531" i="1"/>
  <c r="S364" i="1"/>
  <c r="S8959" i="1"/>
  <c r="S6987" i="1"/>
  <c r="S6784" i="1"/>
  <c r="S3444" i="1"/>
  <c r="S3035" i="1"/>
  <c r="S3046" i="1"/>
  <c r="S3019" i="1"/>
  <c r="S2858" i="1"/>
  <c r="S485" i="1"/>
  <c r="S558" i="1"/>
  <c r="S7239" i="1"/>
  <c r="S6743" i="1"/>
  <c r="S4224" i="1"/>
  <c r="S4577" i="1"/>
  <c r="S4279" i="1"/>
  <c r="S2341" i="1"/>
  <c r="S2869" i="1"/>
  <c r="S2515" i="1"/>
  <c r="S449" i="1"/>
  <c r="S8132" i="1"/>
  <c r="S7952" i="1"/>
  <c r="S7526" i="1"/>
  <c r="S8030" i="1"/>
  <c r="S7557" i="1"/>
  <c r="S7537" i="1"/>
  <c r="S7579" i="1"/>
  <c r="S7862" i="1"/>
  <c r="S7485" i="1"/>
  <c r="S7377" i="1"/>
  <c r="S7158" i="1"/>
  <c r="S6966" i="1"/>
  <c r="S7014" i="1"/>
  <c r="S6898" i="1"/>
  <c r="S6564" i="1"/>
  <c r="S6332" i="1"/>
  <c r="S6068" i="1"/>
  <c r="S5937" i="1"/>
  <c r="S6872" i="1"/>
  <c r="S6117" i="1"/>
  <c r="S6016" i="1"/>
  <c r="S6142" i="1"/>
  <c r="S6526" i="1"/>
  <c r="S6329" i="1"/>
  <c r="S6188" i="1"/>
  <c r="S6001" i="1"/>
  <c r="S5956" i="1"/>
  <c r="S6788" i="1"/>
  <c r="S6431" i="1"/>
  <c r="S6197" i="1"/>
  <c r="S6056" i="1"/>
  <c r="S6225" i="1"/>
  <c r="S4984" i="1"/>
  <c r="S4786" i="1"/>
  <c r="S4628" i="1"/>
  <c r="S5484" i="1"/>
  <c r="S5132" i="1"/>
  <c r="S4846" i="1"/>
  <c r="S4686" i="1"/>
  <c r="S6161" i="1"/>
  <c r="S5782" i="1"/>
  <c r="S5566" i="1"/>
  <c r="S4967" i="1"/>
  <c r="S4806" i="1"/>
  <c r="S6166" i="1"/>
  <c r="S5897" i="1"/>
  <c r="S5746" i="1"/>
  <c r="S5682" i="1"/>
  <c r="S5120" i="1"/>
  <c r="S5564" i="1"/>
  <c r="S5060" i="1"/>
  <c r="S5750" i="1"/>
  <c r="S5494" i="1"/>
  <c r="S5422" i="1"/>
  <c r="S5104" i="1"/>
  <c r="S4864" i="1"/>
  <c r="S5098" i="1"/>
  <c r="S5032" i="1"/>
  <c r="S4610" i="1"/>
  <c r="S4395" i="1"/>
  <c r="S4112" i="1"/>
  <c r="S3860" i="1"/>
  <c r="S3617" i="1"/>
  <c r="S3541" i="1"/>
  <c r="S3346" i="1"/>
  <c r="S2816" i="1"/>
  <c r="S3820" i="1"/>
  <c r="S3643" i="1"/>
  <c r="S3296" i="1"/>
  <c r="S3223" i="1"/>
  <c r="S3079" i="1"/>
  <c r="S3015" i="1"/>
  <c r="S2951" i="1"/>
  <c r="S3391" i="1"/>
  <c r="S3177" i="1"/>
  <c r="S3033" i="1"/>
  <c r="S2937" i="1"/>
  <c r="S3521" i="1"/>
  <c r="S3282" i="1"/>
  <c r="S2464" i="1"/>
  <c r="S2375" i="1"/>
  <c r="S2144" i="1"/>
  <c r="S2722" i="1"/>
  <c r="S2679" i="1"/>
  <c r="S2522" i="1"/>
  <c r="S2425" i="1"/>
  <c r="S2653" i="1"/>
  <c r="S2469" i="1"/>
  <c r="S2520" i="1"/>
  <c r="S2346" i="1"/>
  <c r="S2266" i="1"/>
  <c r="S1834" i="1"/>
  <c r="S2332" i="1"/>
  <c r="S2068" i="1"/>
  <c r="S1533" i="1"/>
  <c r="S643" i="1"/>
  <c r="S161" i="1"/>
  <c r="S499" i="1"/>
  <c r="S277" i="1"/>
  <c r="S1391" i="1"/>
  <c r="S1155" i="1"/>
  <c r="S411" i="1"/>
  <c r="S999" i="1"/>
  <c r="S256" i="1"/>
  <c r="S10031" i="1"/>
  <c r="S6713" i="1"/>
  <c r="S6067" i="1"/>
  <c r="S4609" i="1"/>
  <c r="S3093" i="1"/>
  <c r="S2939" i="1"/>
  <c r="S2842" i="1"/>
  <c r="S1794" i="1"/>
  <c r="S746" i="1"/>
  <c r="J27" i="3"/>
  <c r="K27" i="3" s="1"/>
  <c r="S3483" i="1"/>
  <c r="S9600" i="1"/>
  <c r="S9040" i="1"/>
  <c r="S8975" i="1"/>
  <c r="S7147" i="1"/>
  <c r="S6554" i="1"/>
  <c r="S6401" i="1"/>
  <c r="S3105" i="1"/>
  <c r="S2815" i="1"/>
  <c r="S2339" i="1"/>
  <c r="S2955" i="1"/>
  <c r="S2128" i="1"/>
  <c r="S840" i="1"/>
  <c r="S258" i="1"/>
  <c r="S674" i="1"/>
  <c r="S9055" i="1"/>
  <c r="S9039" i="1"/>
  <c r="S7135" i="1"/>
  <c r="S6645" i="1"/>
  <c r="S4625" i="1"/>
  <c r="S4603" i="1"/>
  <c r="S3995" i="1"/>
  <c r="S1872" i="1"/>
  <c r="S1771" i="1"/>
  <c r="S534" i="1"/>
  <c r="S613" i="1"/>
  <c r="S663" i="1"/>
  <c r="S9810" i="1"/>
  <c r="S4946" i="1"/>
  <c r="S10065" i="1"/>
  <c r="S6804" i="1"/>
  <c r="S10080" i="1"/>
  <c r="S9302" i="1"/>
  <c r="S9130" i="1"/>
  <c r="S2207" i="1"/>
  <c r="S5238" i="1"/>
  <c r="S8373" i="1"/>
  <c r="S7327" i="1"/>
  <c r="S5256" i="1"/>
  <c r="S8360" i="1"/>
  <c r="S4676" i="1"/>
  <c r="S5390" i="1"/>
  <c r="S5274" i="1"/>
  <c r="S5614" i="1"/>
  <c r="S3780" i="1"/>
  <c r="S4109" i="1"/>
  <c r="S4384" i="1"/>
  <c r="S3319" i="1"/>
  <c r="S3250" i="1"/>
  <c r="S2538" i="1"/>
  <c r="S2354" i="1"/>
  <c r="S1143" i="1"/>
  <c r="S9469" i="1"/>
  <c r="O144" i="2"/>
  <c r="O100" i="2"/>
  <c r="O58" i="2"/>
  <c r="S10321" i="1"/>
  <c r="S10193" i="1"/>
  <c r="S10067" i="1"/>
  <c r="S9928" i="1"/>
  <c r="S9865" i="1"/>
  <c r="S9934" i="1"/>
  <c r="S9816" i="1"/>
  <c r="S9652" i="1"/>
  <c r="S9745" i="1"/>
  <c r="S9385" i="1"/>
  <c r="S9407" i="1"/>
  <c r="S9563" i="1"/>
  <c r="S9603" i="1"/>
  <c r="S9426" i="1"/>
  <c r="S9325" i="1"/>
  <c r="S8881" i="1"/>
  <c r="S8788" i="1"/>
  <c r="S9079" i="1"/>
  <c r="S9312" i="1"/>
  <c r="S8822" i="1"/>
  <c r="S8392" i="1"/>
  <c r="S8648" i="1"/>
  <c r="S8468" i="1"/>
  <c r="S8410" i="1"/>
  <c r="S8326" i="1"/>
  <c r="S8169" i="1"/>
  <c r="S8733" i="1"/>
  <c r="S8558" i="1"/>
  <c r="S8351" i="1"/>
  <c r="S8342" i="1"/>
  <c r="S8222" i="1"/>
  <c r="S7813" i="1"/>
  <c r="S7653" i="1"/>
  <c r="S7637" i="1"/>
  <c r="S7621" i="1"/>
  <c r="S7605" i="1"/>
  <c r="S7589" i="1"/>
  <c r="S7762" i="1"/>
  <c r="S6918" i="1"/>
  <c r="S6660" i="1"/>
  <c r="S6463" i="1"/>
  <c r="S6964" i="1"/>
  <c r="S6204" i="1"/>
  <c r="S6980" i="1"/>
  <c r="S6597" i="1"/>
  <c r="S6256" i="1"/>
  <c r="S6490" i="1"/>
  <c r="S6500" i="1"/>
  <c r="S6085" i="1"/>
  <c r="S5368" i="1"/>
  <c r="S5118" i="1"/>
  <c r="S5006" i="1"/>
  <c r="S4774" i="1"/>
  <c r="S4694" i="1"/>
  <c r="S5106" i="1"/>
  <c r="S5853" i="1"/>
  <c r="S5668" i="1"/>
  <c r="S5230" i="1"/>
  <c r="S5022" i="1"/>
  <c r="S5176" i="1"/>
  <c r="S5474" i="1"/>
  <c r="S5100" i="1"/>
  <c r="S4444" i="1"/>
  <c r="S4432" i="1"/>
  <c r="S4176" i="1"/>
  <c r="S4093" i="1"/>
  <c r="S4327" i="1"/>
  <c r="S4410" i="1"/>
  <c r="S2974" i="1"/>
  <c r="S3370" i="1"/>
  <c r="S3383" i="1"/>
  <c r="S3038" i="1"/>
  <c r="S1501" i="1"/>
  <c r="S1700" i="1"/>
  <c r="S1479" i="1"/>
  <c r="S867" i="1"/>
  <c r="S2795" i="1"/>
  <c r="S9249" i="1"/>
  <c r="S8488" i="1"/>
  <c r="S8740" i="1"/>
  <c r="S8725" i="1"/>
  <c r="S8613" i="1"/>
  <c r="S8964" i="1"/>
  <c r="S8764" i="1"/>
  <c r="S8948" i="1"/>
  <c r="S9094" i="1"/>
  <c r="S8708" i="1"/>
  <c r="S8431" i="1"/>
  <c r="S8548" i="1"/>
  <c r="S8339" i="1"/>
  <c r="S8644" i="1"/>
  <c r="S8350" i="1"/>
  <c r="S8346" i="1"/>
  <c r="S8206" i="1"/>
  <c r="S8296" i="1"/>
  <c r="S7108" i="1"/>
  <c r="S7126" i="1"/>
  <c r="S7178" i="1"/>
  <c r="S7024" i="1"/>
  <c r="S6830" i="1"/>
  <c r="S6842" i="1"/>
  <c r="S6121" i="1"/>
  <c r="S5924" i="1"/>
  <c r="S6201" i="1"/>
  <c r="S6418" i="1"/>
  <c r="S5849" i="1"/>
  <c r="S6396" i="1"/>
  <c r="S5602" i="1"/>
  <c r="S5220" i="1"/>
  <c r="S5909" i="1"/>
  <c r="S4910" i="1"/>
  <c r="S5520" i="1"/>
  <c r="S5606" i="1"/>
  <c r="S4708" i="1"/>
  <c r="S4960" i="1"/>
  <c r="S4766" i="1"/>
  <c r="S4638" i="1"/>
  <c r="S5762" i="1"/>
  <c r="S5142" i="1"/>
  <c r="S5000" i="1"/>
  <c r="S5004" i="1"/>
  <c r="S5670" i="1"/>
  <c r="S4952" i="1"/>
  <c r="S4445" i="1"/>
  <c r="S5546" i="1"/>
  <c r="S4584" i="1"/>
  <c r="S3910" i="1"/>
  <c r="S3001" i="1"/>
  <c r="S2566" i="1"/>
  <c r="S2272" i="1"/>
  <c r="S2473" i="1"/>
  <c r="S2055" i="1"/>
  <c r="S2254" i="1"/>
  <c r="S2174" i="1"/>
  <c r="S1437" i="1"/>
  <c r="S2388" i="1"/>
  <c r="S2092" i="1"/>
  <c r="S865" i="1"/>
  <c r="S1481" i="1"/>
  <c r="S422" i="1"/>
  <c r="S1417" i="1"/>
  <c r="S515" i="1"/>
  <c r="S3340" i="1"/>
  <c r="S3252" i="1"/>
  <c r="S3117" i="1"/>
  <c r="S8576" i="1"/>
  <c r="S6862" i="1"/>
  <c r="S6380" i="1"/>
  <c r="S5672" i="1"/>
  <c r="S5904" i="1"/>
  <c r="S5394" i="1"/>
  <c r="S5362" i="1"/>
  <c r="S6270" i="1"/>
  <c r="S5820" i="1"/>
  <c r="S4752" i="1"/>
  <c r="S5748" i="1"/>
  <c r="S4808" i="1"/>
  <c r="S5358" i="1"/>
  <c r="S3773" i="1"/>
  <c r="S4113" i="1"/>
  <c r="S3713" i="1"/>
  <c r="S1716" i="1"/>
  <c r="O119" i="2"/>
  <c r="S2713" i="1"/>
  <c r="S2076" i="1"/>
  <c r="J217" i="3"/>
  <c r="K217" i="3" s="1"/>
  <c r="S9544" i="1"/>
  <c r="S9449" i="1"/>
  <c r="S8594" i="1"/>
  <c r="S7477" i="1"/>
  <c r="S9815" i="1"/>
  <c r="S9685" i="1"/>
  <c r="S9174" i="1"/>
  <c r="S10103" i="1"/>
  <c r="S10095" i="1"/>
  <c r="S9825" i="1"/>
  <c r="S8539" i="1"/>
  <c r="S8566" i="1"/>
  <c r="S8533" i="1"/>
  <c r="S8702" i="1"/>
  <c r="S10380" i="1"/>
  <c r="S10120" i="1"/>
  <c r="S10001" i="1"/>
  <c r="S9708" i="1"/>
  <c r="S9673" i="1"/>
  <c r="S9390" i="1"/>
  <c r="S8886" i="1"/>
  <c r="S8786" i="1"/>
  <c r="S8908" i="1"/>
  <c r="S8420" i="1"/>
  <c r="S8094" i="1"/>
  <c r="S7647" i="1"/>
  <c r="S7583" i="1"/>
  <c r="S4814" i="1"/>
  <c r="S5722" i="1"/>
  <c r="S4479" i="1"/>
  <c r="S5638" i="1"/>
  <c r="O118" i="2"/>
  <c r="O68" i="2"/>
  <c r="S10393" i="1"/>
  <c r="O39" i="2"/>
  <c r="O42" i="2"/>
  <c r="S10145" i="1"/>
  <c r="S10230" i="1"/>
  <c r="S10074" i="1"/>
  <c r="S10017" i="1"/>
  <c r="S10051" i="1"/>
  <c r="S9939" i="1"/>
  <c r="S10054" i="1"/>
  <c r="S9988" i="1"/>
  <c r="S9873" i="1"/>
  <c r="S9870" i="1"/>
  <c r="S9817" i="1"/>
  <c r="S9793" i="1"/>
  <c r="S9822" i="1"/>
  <c r="S9986" i="1"/>
  <c r="S9732" i="1"/>
  <c r="S9660" i="1"/>
  <c r="S9672" i="1"/>
  <c r="S9667" i="1"/>
  <c r="S9656" i="1"/>
  <c r="S9619" i="1"/>
  <c r="S9662" i="1"/>
  <c r="S9579" i="1"/>
  <c r="S9582" i="1"/>
  <c r="S9410" i="1"/>
  <c r="S9446" i="1"/>
  <c r="S9378" i="1"/>
  <c r="S9374" i="1"/>
  <c r="S8970" i="1"/>
  <c r="S9139" i="1"/>
  <c r="S9001" i="1"/>
  <c r="S9108" i="1"/>
  <c r="S8780" i="1"/>
  <c r="S8600" i="1"/>
  <c r="S9012" i="1"/>
  <c r="S8902" i="1"/>
  <c r="S8426" i="1"/>
  <c r="S8876" i="1"/>
  <c r="S8721" i="1"/>
  <c r="S8658" i="1"/>
  <c r="S8646" i="1"/>
  <c r="S8079" i="1"/>
  <c r="S8516" i="1"/>
  <c r="S8453" i="1"/>
  <c r="S8356" i="1"/>
  <c r="S8233" i="1"/>
  <c r="S8382" i="1"/>
  <c r="S8416" i="1"/>
  <c r="S8174" i="1"/>
  <c r="S7553" i="1"/>
  <c r="S7489" i="1"/>
  <c r="S7551" i="1"/>
  <c r="S7540" i="1"/>
  <c r="S7146" i="1"/>
  <c r="S7387" i="1"/>
  <c r="S6996" i="1"/>
  <c r="S6428" i="1"/>
  <c r="S6036" i="1"/>
  <c r="S5969" i="1"/>
  <c r="S6096" i="1"/>
  <c r="S6062" i="1"/>
  <c r="S6491" i="1"/>
  <c r="S6425" i="1"/>
  <c r="S6030" i="1"/>
  <c r="S5877" i="1"/>
  <c r="S6024" i="1"/>
  <c r="S6532" i="1"/>
  <c r="S5876" i="1"/>
  <c r="S5678" i="1"/>
  <c r="S5872" i="1"/>
  <c r="S5518" i="1"/>
  <c r="S5092" i="1"/>
  <c r="S4788" i="1"/>
  <c r="S4558" i="1"/>
  <c r="S5917" i="1"/>
  <c r="S4622" i="1"/>
  <c r="S5802" i="1"/>
  <c r="S4930" i="1"/>
  <c r="S4898" i="1"/>
  <c r="S5888" i="1"/>
  <c r="S5642" i="1"/>
  <c r="S5436" i="1"/>
  <c r="S4890" i="1"/>
  <c r="S5768" i="1"/>
  <c r="S5714" i="1"/>
  <c r="S5472" i="1"/>
  <c r="S4894" i="1"/>
  <c r="S4798" i="1"/>
  <c r="S5644" i="1"/>
  <c r="S5288" i="1"/>
  <c r="S5788" i="1"/>
  <c r="S5482" i="1"/>
  <c r="S5260" i="1"/>
  <c r="S4475" i="1"/>
  <c r="S5504" i="1"/>
  <c r="S5164" i="1"/>
  <c r="S4464" i="1"/>
  <c r="S4566" i="1"/>
  <c r="S4332" i="1"/>
  <c r="S4004" i="1"/>
  <c r="S4009" i="1"/>
  <c r="S4029" i="1"/>
  <c r="S3741" i="1"/>
  <c r="S4300" i="1"/>
  <c r="S3809" i="1"/>
  <c r="S4086" i="1"/>
  <c r="S3134" i="1"/>
  <c r="S2905" i="1"/>
  <c r="S2390" i="1"/>
  <c r="S2512" i="1"/>
  <c r="S2446" i="1"/>
  <c r="S2479" i="1"/>
  <c r="S2569" i="1"/>
  <c r="S1946" i="1"/>
  <c r="S1882" i="1"/>
  <c r="S2398" i="1"/>
  <c r="S2516" i="1"/>
  <c r="S2468" i="1"/>
  <c r="S451" i="1"/>
  <c r="S9857" i="1"/>
  <c r="S10152" i="1"/>
  <c r="S9547" i="1"/>
  <c r="S9382" i="1"/>
  <c r="O89" i="2"/>
  <c r="S9612" i="1"/>
  <c r="S8940" i="1"/>
  <c r="S8612" i="1"/>
  <c r="S8185" i="1"/>
  <c r="O52" i="2"/>
  <c r="S10198" i="1"/>
  <c r="S9684" i="1"/>
  <c r="S9686" i="1"/>
  <c r="S9373" i="1"/>
  <c r="S8469" i="1"/>
  <c r="S9030" i="1"/>
  <c r="S8428" i="1"/>
  <c r="S7749" i="1"/>
  <c r="S7506" i="1"/>
  <c r="S7541" i="1"/>
  <c r="S7365" i="1"/>
  <c r="S5736" i="1"/>
  <c r="S4668" i="1"/>
  <c r="S5216" i="1"/>
  <c r="S6252" i="1"/>
  <c r="O85" i="2"/>
  <c r="O7" i="2"/>
  <c r="S10392" i="1"/>
  <c r="S10314" i="1"/>
  <c r="S10338" i="1"/>
  <c r="S10252" i="1"/>
  <c r="S10071" i="1"/>
  <c r="S10093" i="1"/>
  <c r="S10048" i="1"/>
  <c r="S10068" i="1"/>
  <c r="S9908" i="1"/>
  <c r="S9796" i="1"/>
  <c r="S9829" i="1"/>
  <c r="S9837" i="1"/>
  <c r="S9788" i="1"/>
  <c r="S9779" i="1"/>
  <c r="S9800" i="1"/>
  <c r="S9658" i="1"/>
  <c r="S9676" i="1"/>
  <c r="S9643" i="1"/>
  <c r="S9666" i="1"/>
  <c r="S9634" i="1"/>
  <c r="S9517" i="1"/>
  <c r="S9493" i="1"/>
  <c r="S9531" i="1"/>
  <c r="S9414" i="1"/>
  <c r="S9369" i="1"/>
  <c r="S9359" i="1"/>
  <c r="S9336" i="1"/>
  <c r="S9220" i="1"/>
  <c r="S9149" i="1"/>
  <c r="S8842" i="1"/>
  <c r="S8890" i="1"/>
  <c r="S9124" i="1"/>
  <c r="S8838" i="1"/>
  <c r="S8897" i="1"/>
  <c r="S8865" i="1"/>
  <c r="S8574" i="1"/>
  <c r="S9100" i="1"/>
  <c r="S8932" i="1"/>
  <c r="S8632" i="1"/>
  <c r="S8528" i="1"/>
  <c r="S8614" i="1"/>
  <c r="S8629" i="1"/>
  <c r="S8726" i="1"/>
  <c r="S9060" i="1"/>
  <c r="S8802" i="1"/>
  <c r="S8744" i="1"/>
  <c r="S8588" i="1"/>
  <c r="S8656" i="1"/>
  <c r="S8462" i="1"/>
  <c r="S8538" i="1"/>
  <c r="S8690" i="1"/>
  <c r="S8390" i="1"/>
  <c r="S8352" i="1"/>
  <c r="S8334" i="1"/>
  <c r="S8053" i="1"/>
  <c r="S8077" i="1"/>
  <c r="S8039" i="1"/>
  <c r="S8400" i="1"/>
  <c r="S8454" i="1"/>
  <c r="S8362" i="1"/>
  <c r="S7308" i="1"/>
  <c r="S7478" i="1"/>
  <c r="S7389" i="1"/>
  <c r="S7331" i="1"/>
  <c r="S7307" i="1"/>
  <c r="S7515" i="1"/>
  <c r="S7134" i="1"/>
  <c r="S7027" i="1"/>
  <c r="S7114" i="1"/>
  <c r="S6472" i="1"/>
  <c r="S6778" i="1"/>
  <c r="S6820" i="1"/>
  <c r="S6156" i="1"/>
  <c r="S6190" i="1"/>
  <c r="S6468" i="1"/>
  <c r="S5240" i="1"/>
  <c r="S4680" i="1"/>
  <c r="S5720" i="1"/>
  <c r="S5268" i="1"/>
  <c r="S4964" i="1"/>
  <c r="S4882" i="1"/>
  <c r="S5070" i="1"/>
  <c r="S4782" i="1"/>
  <c r="S5303" i="1"/>
  <c r="S5030" i="1"/>
  <c r="S5794" i="1"/>
  <c r="S5588" i="1"/>
  <c r="S5234" i="1"/>
  <c r="S5202" i="1"/>
  <c r="S5170" i="1"/>
  <c r="S4816" i="1"/>
  <c r="S5982" i="1"/>
  <c r="S5290" i="1"/>
  <c r="S5586" i="1"/>
  <c r="S5124" i="1"/>
  <c r="S4868" i="1"/>
  <c r="S5758" i="1"/>
  <c r="S5706" i="1"/>
  <c r="S5648" i="1"/>
  <c r="S5408" i="1"/>
  <c r="S5310" i="1"/>
  <c r="S5246" i="1"/>
  <c r="S4738" i="1"/>
  <c r="S4334" i="1"/>
  <c r="S5464" i="1"/>
  <c r="S5212" i="1"/>
  <c r="S4844" i="1"/>
  <c r="S4956" i="1"/>
  <c r="S4658" i="1"/>
  <c r="S5370" i="1"/>
  <c r="S5128" i="1"/>
  <c r="S5374" i="1"/>
  <c r="S4934" i="1"/>
  <c r="S4207" i="1"/>
  <c r="S4273" i="1"/>
  <c r="S4141" i="1"/>
  <c r="S3997" i="1"/>
  <c r="S3853" i="1"/>
  <c r="S3725" i="1"/>
  <c r="S2921" i="1"/>
  <c r="S2704" i="1"/>
  <c r="S2126" i="1"/>
  <c r="S2960" i="1"/>
  <c r="S2226" i="1"/>
  <c r="S2218" i="1"/>
  <c r="S2372" i="1"/>
  <c r="S2196" i="1"/>
  <c r="S2431" i="1"/>
  <c r="S2644" i="1"/>
  <c r="S2441" i="1"/>
  <c r="S1966" i="1"/>
  <c r="S1111" i="1"/>
  <c r="S1549" i="1"/>
  <c r="S1367" i="1"/>
  <c r="S1095" i="1"/>
  <c r="S897" i="1"/>
  <c r="S772" i="1"/>
  <c r="S1545" i="1"/>
  <c r="S1047" i="1"/>
  <c r="S10348" i="1"/>
  <c r="S9577" i="1"/>
  <c r="S7511" i="1"/>
  <c r="S6950" i="1"/>
  <c r="S5640" i="1"/>
  <c r="S10021" i="1"/>
  <c r="S10350" i="1"/>
  <c r="S10063" i="1"/>
  <c r="S9922" i="1"/>
  <c r="S9755" i="1"/>
  <c r="S8421" i="1"/>
  <c r="S8736" i="1"/>
  <c r="S8694" i="1"/>
  <c r="S8318" i="1"/>
  <c r="S7555" i="1"/>
  <c r="S7736" i="1"/>
  <c r="S7222" i="1"/>
  <c r="O151" i="2"/>
  <c r="S10056" i="1"/>
  <c r="S9937" i="1"/>
  <c r="S9827" i="1"/>
  <c r="S9364" i="1"/>
  <c r="S9200" i="1"/>
  <c r="S8790" i="1"/>
  <c r="S8717" i="1"/>
  <c r="S8590" i="1"/>
  <c r="S8458" i="1"/>
  <c r="S7950" i="1"/>
  <c r="S8308" i="1"/>
  <c r="S7615" i="1"/>
  <c r="S7276" i="1"/>
  <c r="S6441" i="1"/>
  <c r="S5558" i="1"/>
  <c r="S5298" i="1"/>
  <c r="S4812" i="1"/>
  <c r="O128" i="2"/>
  <c r="O32" i="2"/>
  <c r="O98" i="2"/>
  <c r="O66" i="2"/>
  <c r="S10494" i="1"/>
  <c r="O84" i="2"/>
  <c r="O109" i="2"/>
  <c r="S10248" i="1"/>
  <c r="S10256" i="1"/>
  <c r="S10189" i="1"/>
  <c r="S10127" i="1"/>
  <c r="S10136" i="1"/>
  <c r="S10046" i="1"/>
  <c r="S10075" i="1"/>
  <c r="S9844" i="1"/>
  <c r="S9853" i="1"/>
  <c r="S9874" i="1"/>
  <c r="S9785" i="1"/>
  <c r="S9704" i="1"/>
  <c r="S9638" i="1"/>
  <c r="S9763" i="1"/>
  <c r="S9774" i="1"/>
  <c r="S9746" i="1"/>
  <c r="S9657" i="1"/>
  <c r="S9668" i="1"/>
  <c r="S9400" i="1"/>
  <c r="S9545" i="1"/>
  <c r="S9523" i="1"/>
  <c r="S9630" i="1"/>
  <c r="S9510" i="1"/>
  <c r="S9423" i="1"/>
  <c r="S9406" i="1"/>
  <c r="S9330" i="1"/>
  <c r="S9304" i="1"/>
  <c r="S8849" i="1"/>
  <c r="S9018" i="1"/>
  <c r="S8954" i="1"/>
  <c r="S8887" i="1"/>
  <c r="S9332" i="1"/>
  <c r="S9206" i="1"/>
  <c r="S9120" i="1"/>
  <c r="S8982" i="1"/>
  <c r="S9099" i="1"/>
  <c r="S8639" i="1"/>
  <c r="S8722" i="1"/>
  <c r="S9033" i="1"/>
  <c r="S8794" i="1"/>
  <c r="S8607" i="1"/>
  <c r="S8452" i="1"/>
  <c r="S8446" i="1"/>
  <c r="S8366" i="1"/>
  <c r="S8464" i="1"/>
  <c r="S8494" i="1"/>
  <c r="S8073" i="1"/>
  <c r="S8378" i="1"/>
  <c r="S7880" i="1"/>
  <c r="S7889" i="1"/>
  <c r="S7982" i="1"/>
  <c r="S7729" i="1"/>
  <c r="S7364" i="1"/>
  <c r="S6924" i="1"/>
  <c r="S7204" i="1"/>
  <c r="S6671" i="1"/>
  <c r="S6502" i="1"/>
  <c r="S7166" i="1"/>
  <c r="S6782" i="1"/>
  <c r="S6132" i="1"/>
  <c r="S6100" i="1"/>
  <c r="S7028" i="1"/>
  <c r="S6732" i="1"/>
  <c r="S6297" i="1"/>
  <c r="S6220" i="1"/>
  <c r="S6153" i="1"/>
  <c r="S6105" i="1"/>
  <c r="S6065" i="1"/>
  <c r="S6020" i="1"/>
  <c r="S6272" i="1"/>
  <c r="S6149" i="1"/>
  <c r="S6110" i="1"/>
  <c r="S6206" i="1"/>
  <c r="S5886" i="1"/>
  <c r="S5224" i="1"/>
  <c r="S4904" i="1"/>
  <c r="S5548" i="1"/>
  <c r="S5122" i="1"/>
  <c r="S5214" i="1"/>
  <c r="S4750" i="1"/>
  <c r="S5612" i="1"/>
  <c r="S4742" i="1"/>
  <c r="S5010" i="1"/>
  <c r="S6094" i="1"/>
  <c r="S6286" i="1"/>
  <c r="S5534" i="1"/>
  <c r="S5236" i="1"/>
  <c r="S4980" i="1"/>
  <c r="S5698" i="1"/>
  <c r="S5038" i="1"/>
  <c r="S4976" i="1"/>
  <c r="S4670" i="1"/>
  <c r="S5740" i="1"/>
  <c r="S5414" i="1"/>
  <c r="S5206" i="1"/>
  <c r="S5352" i="1"/>
  <c r="S4352" i="1"/>
  <c r="S3981" i="1"/>
  <c r="S3837" i="1"/>
  <c r="S3718" i="1"/>
  <c r="S3378" i="1"/>
  <c r="S3145" i="1"/>
  <c r="S2912" i="1"/>
  <c r="S3175" i="1"/>
  <c r="S3095" i="1"/>
  <c r="S2967" i="1"/>
  <c r="S2224" i="1"/>
  <c r="S2106" i="1"/>
  <c r="S2597" i="1"/>
  <c r="S2494" i="1"/>
  <c r="S2492" i="1"/>
  <c r="S2304" i="1"/>
  <c r="S2132" i="1"/>
  <c r="S1780" i="1"/>
  <c r="S817" i="1"/>
  <c r="S1879" i="1"/>
  <c r="S995" i="1"/>
  <c r="S227" i="1"/>
  <c r="S1271" i="1"/>
  <c r="S851" i="1"/>
  <c r="S629" i="1"/>
  <c r="S6083" i="1"/>
  <c r="S3500" i="1"/>
  <c r="S3683" i="1"/>
  <c r="S4144" i="1"/>
  <c r="S4080" i="1"/>
  <c r="S4208" i="1"/>
  <c r="S3716" i="1"/>
  <c r="S4170" i="1"/>
  <c r="S3885" i="1"/>
  <c r="S4161" i="1"/>
  <c r="S3953" i="1"/>
  <c r="S3825" i="1"/>
  <c r="S3697" i="1"/>
  <c r="S3585" i="1"/>
  <c r="S3537" i="1"/>
  <c r="S3846" i="1"/>
  <c r="S3322" i="1"/>
  <c r="S3528" i="1"/>
  <c r="S2896" i="1"/>
  <c r="S3878" i="1"/>
  <c r="S2791" i="1"/>
  <c r="S3186" i="1"/>
  <c r="S2719" i="1"/>
  <c r="S2530" i="1"/>
  <c r="S2418" i="1"/>
  <c r="S2359" i="1"/>
  <c r="S2143" i="1"/>
  <c r="S2759" i="1"/>
  <c r="S2676" i="1"/>
  <c r="S2570" i="1"/>
  <c r="S2629" i="1"/>
  <c r="S2437" i="1"/>
  <c r="S2062" i="1"/>
  <c r="S2474" i="1"/>
  <c r="S2319" i="1"/>
  <c r="S2282" i="1"/>
  <c r="S3074" i="1"/>
  <c r="S2915" i="1"/>
  <c r="S2274" i="1"/>
  <c r="S1898" i="1"/>
  <c r="S3294" i="1"/>
  <c r="S2718" i="1"/>
  <c r="S2444" i="1"/>
  <c r="S2404" i="1"/>
  <c r="S1911" i="1"/>
  <c r="S2396" i="1"/>
  <c r="S2084" i="1"/>
  <c r="S2044" i="1"/>
  <c r="S1537" i="1"/>
  <c r="S1694" i="1"/>
  <c r="S875" i="1"/>
  <c r="S2580" i="1"/>
  <c r="S801" i="1"/>
  <c r="S1495" i="1"/>
  <c r="S1319" i="1"/>
  <c r="S1025" i="1"/>
  <c r="S510" i="1"/>
  <c r="S225" i="1"/>
  <c r="S209" i="1"/>
  <c r="S177" i="1"/>
  <c r="S1457" i="1"/>
  <c r="S845" i="1"/>
  <c r="S325" i="1"/>
  <c r="S245" i="1"/>
  <c r="S1669" i="1"/>
  <c r="S767" i="1"/>
  <c r="S732" i="1"/>
  <c r="S376" i="1"/>
  <c r="S1031" i="1"/>
  <c r="S523" i="1"/>
  <c r="S421" i="1"/>
  <c r="S70" i="1"/>
  <c r="S229" i="1"/>
  <c r="J199" i="3"/>
  <c r="K199" i="3" s="1"/>
  <c r="J93" i="3"/>
  <c r="K93" i="3" s="1"/>
  <c r="J85" i="3"/>
  <c r="K85" i="3" s="1"/>
  <c r="S10288" i="1"/>
  <c r="S10307" i="1"/>
  <c r="S8859" i="1"/>
  <c r="S8989" i="1"/>
  <c r="S8893" i="1"/>
  <c r="S6199" i="1"/>
  <c r="S6327" i="1"/>
  <c r="S3877" i="1"/>
  <c r="S2923" i="1"/>
  <c r="S360" i="1"/>
  <c r="S346" i="1"/>
  <c r="S673" i="1"/>
  <c r="J99" i="3"/>
  <c r="K99" i="3" s="1"/>
  <c r="O15" i="2"/>
  <c r="S10335" i="1"/>
  <c r="S9023" i="1"/>
  <c r="S9008" i="1"/>
  <c r="S6673" i="1"/>
  <c r="S4043" i="1"/>
  <c r="S4516" i="1"/>
  <c r="S4669" i="1"/>
  <c r="S3979" i="1"/>
  <c r="S2045" i="1"/>
  <c r="S750" i="1"/>
  <c r="S632" i="1"/>
  <c r="S507" i="1"/>
  <c r="S9568" i="1"/>
  <c r="S9103" i="1"/>
  <c r="S9005" i="1"/>
  <c r="S8960" i="1"/>
  <c r="S8260" i="1"/>
  <c r="S7863" i="1"/>
  <c r="S7939" i="1"/>
  <c r="S7151" i="1"/>
  <c r="S7115" i="1"/>
  <c r="S6977" i="1"/>
  <c r="S6385" i="1"/>
  <c r="S6881" i="1"/>
  <c r="S6187" i="1"/>
  <c r="S3189" i="1"/>
  <c r="S2710" i="1"/>
  <c r="S567" i="1"/>
  <c r="S405" i="1"/>
  <c r="S261" i="1"/>
  <c r="J183" i="3"/>
  <c r="K183" i="3" s="1"/>
  <c r="S9006" i="1"/>
  <c r="S8244" i="1"/>
  <c r="S8102" i="1"/>
  <c r="S6245" i="1"/>
  <c r="S1758" i="1"/>
  <c r="S855" i="1"/>
  <c r="S4033" i="1"/>
  <c r="S3889" i="1"/>
  <c r="S3439" i="1"/>
  <c r="S3375" i="1"/>
  <c r="S3649" i="1"/>
  <c r="S3362" i="1"/>
  <c r="S3225" i="1"/>
  <c r="S3276" i="1"/>
  <c r="S2150" i="1"/>
  <c r="S3218" i="1"/>
  <c r="S2546" i="1"/>
  <c r="S2495" i="1"/>
  <c r="S2159" i="1"/>
  <c r="S2620" i="1"/>
  <c r="S1695" i="1"/>
  <c r="S2427" i="1"/>
  <c r="S2968" i="1"/>
  <c r="S2565" i="1"/>
  <c r="S2414" i="1"/>
  <c r="S3150" i="1"/>
  <c r="S2920" i="1"/>
  <c r="S2602" i="1"/>
  <c r="S2527" i="1"/>
  <c r="S2456" i="1"/>
  <c r="S2154" i="1"/>
  <c r="S2562" i="1"/>
  <c r="S2087" i="1"/>
  <c r="S1994" i="1"/>
  <c r="S1930" i="1"/>
  <c r="S2579" i="1"/>
  <c r="S2428" i="1"/>
  <c r="S2176" i="1"/>
  <c r="S2013" i="1"/>
  <c r="S1405" i="1"/>
  <c r="S1383" i="1"/>
  <c r="S1255" i="1"/>
  <c r="S1127" i="1"/>
  <c r="S726" i="1"/>
  <c r="S1241" i="1"/>
  <c r="S1858" i="1"/>
  <c r="S1245" i="1"/>
  <c r="S1021" i="1"/>
  <c r="S1463" i="1"/>
  <c r="S1063" i="1"/>
  <c r="S1105" i="1"/>
  <c r="S539" i="1"/>
  <c r="S241" i="1"/>
  <c r="S634" i="1"/>
  <c r="S282" i="1"/>
  <c r="S223" i="1"/>
  <c r="S811" i="1"/>
  <c r="S303" i="1"/>
  <c r="S257" i="1"/>
  <c r="S573" i="1"/>
  <c r="J280" i="3"/>
  <c r="K280" i="3" s="1"/>
  <c r="J177" i="3"/>
  <c r="K177" i="3" s="1"/>
  <c r="J10" i="3"/>
  <c r="K10" i="3" s="1"/>
  <c r="J137" i="3"/>
  <c r="K137" i="3" s="1"/>
  <c r="J100" i="3"/>
  <c r="K100" i="3" s="1"/>
  <c r="S9021" i="1"/>
  <c r="S8141" i="1"/>
  <c r="S8228" i="1"/>
  <c r="S6664" i="1"/>
  <c r="S6307" i="1"/>
  <c r="S6243" i="1"/>
  <c r="S6177" i="1"/>
  <c r="S6163" i="1"/>
  <c r="S5875" i="1"/>
  <c r="S6215" i="1"/>
  <c r="S3699" i="1"/>
  <c r="S3039" i="1"/>
  <c r="S2763" i="1"/>
  <c r="S1936" i="1"/>
  <c r="S530" i="1"/>
  <c r="S5366" i="1"/>
  <c r="S5626" i="1"/>
  <c r="S4323" i="1"/>
  <c r="S4217" i="1"/>
  <c r="S4117" i="1"/>
  <c r="S4061" i="1"/>
  <c r="S3869" i="1"/>
  <c r="S4178" i="1"/>
  <c r="S3777" i="1"/>
  <c r="S3844" i="1"/>
  <c r="S4145" i="1"/>
  <c r="S3745" i="1"/>
  <c r="S3665" i="1"/>
  <c r="S3480" i="1"/>
  <c r="S4118" i="1"/>
  <c r="S3214" i="1"/>
  <c r="S3086" i="1"/>
  <c r="S3719" i="1"/>
  <c r="S3431" i="1"/>
  <c r="S3367" i="1"/>
  <c r="S3303" i="1"/>
  <c r="S3129" i="1"/>
  <c r="S3734" i="1"/>
  <c r="S3354" i="1"/>
  <c r="S3136" i="1"/>
  <c r="S2935" i="1"/>
  <c r="S3407" i="1"/>
  <c r="S3138" i="1"/>
  <c r="S2230" i="1"/>
  <c r="S3212" i="1"/>
  <c r="S2575" i="1"/>
  <c r="S2290" i="1"/>
  <c r="S2586" i="1"/>
  <c r="S2490" i="1"/>
  <c r="S2090" i="1"/>
  <c r="S2117" i="1"/>
  <c r="S2738" i="1"/>
  <c r="S2613" i="1"/>
  <c r="S2270" i="1"/>
  <c r="S3054" i="1"/>
  <c r="S3118" i="1"/>
  <c r="S2962" i="1"/>
  <c r="S2553" i="1"/>
  <c r="S2498" i="1"/>
  <c r="S2074" i="1"/>
  <c r="S2547" i="1"/>
  <c r="S2483" i="1"/>
  <c r="S2238" i="1"/>
  <c r="S2158" i="1"/>
  <c r="S2524" i="1"/>
  <c r="S2364" i="1"/>
  <c r="S947" i="1"/>
  <c r="S2448" i="1"/>
  <c r="S1485" i="1"/>
  <c r="S2264" i="1"/>
  <c r="S1840" i="1"/>
  <c r="S1955" i="1"/>
  <c r="S1781" i="1"/>
  <c r="S2518" i="1"/>
  <c r="S2276" i="1"/>
  <c r="S1959" i="1"/>
  <c r="S849" i="1"/>
  <c r="S2472" i="1"/>
  <c r="S2348" i="1"/>
  <c r="S2204" i="1"/>
  <c r="S1399" i="1"/>
  <c r="S1713" i="1"/>
  <c r="S993" i="1"/>
  <c r="S1409" i="1"/>
  <c r="S705" i="1"/>
  <c r="S1521" i="1"/>
  <c r="S915" i="1"/>
  <c r="S883" i="1"/>
  <c r="S611" i="1"/>
  <c r="S446" i="1"/>
  <c r="S287" i="1"/>
  <c r="J133" i="3"/>
  <c r="K133" i="3" s="1"/>
  <c r="J273" i="3"/>
  <c r="K273" i="3" s="1"/>
  <c r="J59" i="3"/>
  <c r="K59" i="3" s="1"/>
  <c r="S9071" i="1"/>
  <c r="S9007" i="1"/>
  <c r="S8093" i="1"/>
  <c r="S8212" i="1"/>
  <c r="S6295" i="1"/>
  <c r="S6183" i="1"/>
  <c r="S6175" i="1"/>
  <c r="S4288" i="1"/>
  <c r="S4123" i="1"/>
  <c r="S3135" i="1"/>
  <c r="S3169" i="1"/>
  <c r="S2827" i="1"/>
  <c r="S1958" i="1"/>
  <c r="S4389" i="1"/>
  <c r="S4460" i="1"/>
  <c r="S4119" i="1"/>
  <c r="S4302" i="1"/>
  <c r="S4116" i="1"/>
  <c r="S3956" i="1"/>
  <c r="S3828" i="1"/>
  <c r="S3732" i="1"/>
  <c r="S3917" i="1"/>
  <c r="S4129" i="1"/>
  <c r="S3985" i="1"/>
  <c r="S3553" i="1"/>
  <c r="S3974" i="1"/>
  <c r="S3492" i="1"/>
  <c r="S3120" i="1"/>
  <c r="S3494" i="1"/>
  <c r="S3049" i="1"/>
  <c r="S2768" i="1"/>
  <c r="S2358" i="1"/>
  <c r="S2182" i="1"/>
  <c r="S2839" i="1"/>
  <c r="S2607" i="1"/>
  <c r="S2511" i="1"/>
  <c r="S2400" i="1"/>
  <c r="S2856" i="1"/>
  <c r="S2706" i="1"/>
  <c r="S2521" i="1"/>
  <c r="S2457" i="1"/>
  <c r="S3278" i="1"/>
  <c r="S2899" i="1"/>
  <c r="S2784" i="1"/>
  <c r="S2708" i="1"/>
  <c r="S2491" i="1"/>
  <c r="S1957" i="1"/>
  <c r="S2930" i="1"/>
  <c r="S2558" i="1"/>
  <c r="S2453" i="1"/>
  <c r="S2078" i="1"/>
  <c r="S3010" i="1"/>
  <c r="S2591" i="1"/>
  <c r="S2442" i="1"/>
  <c r="S3106" i="1"/>
  <c r="S2760" i="1"/>
  <c r="S2660" i="1"/>
  <c r="S2210" i="1"/>
  <c r="S2138" i="1"/>
  <c r="S2071" i="1"/>
  <c r="S1978" i="1"/>
  <c r="S1914" i="1"/>
  <c r="S2542" i="1"/>
  <c r="S2419" i="1"/>
  <c r="S2152" i="1"/>
  <c r="S2046" i="1"/>
  <c r="S1987" i="1"/>
  <c r="S1812" i="1"/>
  <c r="S1918" i="1"/>
  <c r="S1833" i="1"/>
  <c r="S1708" i="1"/>
  <c r="S1261" i="1"/>
  <c r="S1764" i="1"/>
  <c r="S1929" i="1"/>
  <c r="S2007" i="1"/>
  <c r="S1733" i="1"/>
  <c r="S2596" i="1"/>
  <c r="S1335" i="1"/>
  <c r="S1191" i="1"/>
  <c r="S2600" i="1"/>
  <c r="S2292" i="1"/>
  <c r="S929" i="1"/>
  <c r="S803" i="1"/>
  <c r="S653" i="1"/>
  <c r="S1079" i="1"/>
  <c r="S638" i="1"/>
  <c r="S683" i="1"/>
  <c r="S454" i="1"/>
  <c r="S312" i="1"/>
  <c r="S367" i="1"/>
  <c r="S779" i="1"/>
  <c r="S483" i="1"/>
  <c r="S529" i="1"/>
  <c r="S343" i="1"/>
  <c r="S271" i="1"/>
  <c r="S289" i="1"/>
  <c r="J101" i="3"/>
  <c r="K101" i="3" s="1"/>
  <c r="S10319" i="1"/>
  <c r="S10281" i="1"/>
  <c r="S8877" i="1"/>
  <c r="S7938" i="1"/>
  <c r="S7199" i="1"/>
  <c r="S7099" i="1"/>
  <c r="S7183" i="1"/>
  <c r="S7179" i="1"/>
  <c r="S6641" i="1"/>
  <c r="S6648" i="1"/>
  <c r="S6200" i="1"/>
  <c r="S6229" i="1"/>
  <c r="S6005" i="1"/>
  <c r="S6353" i="1"/>
  <c r="S4390" i="1"/>
  <c r="S4627" i="1"/>
  <c r="S4435" i="1"/>
  <c r="S4631" i="1"/>
  <c r="S3253" i="1"/>
  <c r="S2902" i="1"/>
  <c r="S2870" i="1"/>
  <c r="S2961" i="1"/>
  <c r="S3073" i="1"/>
  <c r="S9846" i="1"/>
  <c r="S9114" i="1"/>
  <c r="S5554" i="1"/>
  <c r="S5296" i="1"/>
  <c r="S8650" i="1"/>
  <c r="S4684" i="1"/>
  <c r="S6281" i="1"/>
  <c r="S8833" i="1"/>
  <c r="S8424" i="1"/>
  <c r="S8785" i="1"/>
  <c r="S8190" i="1"/>
  <c r="S7435" i="1"/>
  <c r="S9661" i="1"/>
  <c r="S5082" i="1"/>
  <c r="S9766" i="1"/>
  <c r="S9791" i="1"/>
  <c r="S5056" i="1"/>
  <c r="S4800" i="1"/>
  <c r="S5630" i="1"/>
  <c r="S4626" i="1"/>
  <c r="S5402" i="1"/>
  <c r="S5304" i="1"/>
  <c r="S5294" i="1"/>
  <c r="S4936" i="1"/>
  <c r="S4568" i="1"/>
  <c r="S4020" i="1"/>
  <c r="S3876" i="1"/>
  <c r="S3969" i="1"/>
  <c r="S675" i="1"/>
  <c r="S2310" i="1"/>
  <c r="J235" i="3"/>
  <c r="K235" i="3" s="1"/>
  <c r="J197" i="3"/>
  <c r="K197" i="3" s="1"/>
  <c r="O82" i="2"/>
  <c r="O127" i="2"/>
  <c r="O20" i="2"/>
  <c r="S10072" i="1"/>
  <c r="S9849" i="1"/>
  <c r="S9737" i="1"/>
  <c r="S9598" i="1"/>
  <c r="S9651" i="1"/>
  <c r="S9477" i="1"/>
  <c r="S9548" i="1"/>
  <c r="S9571" i="1"/>
  <c r="S9422" i="1"/>
  <c r="S9314" i="1"/>
  <c r="S9436" i="1"/>
  <c r="S9338" i="1"/>
  <c r="S8801" i="1"/>
  <c r="S9190" i="1"/>
  <c r="S8581" i="1"/>
  <c r="S8752" i="1"/>
  <c r="S9204" i="1"/>
  <c r="S8586" i="1"/>
  <c r="S8536" i="1"/>
  <c r="S8480" i="1"/>
  <c r="S8364" i="1"/>
  <c r="S7857" i="1"/>
  <c r="S7625" i="1"/>
  <c r="S7593" i="1"/>
  <c r="S7577" i="1"/>
  <c r="S7338" i="1"/>
  <c r="S7499" i="1"/>
  <c r="S7325" i="1"/>
  <c r="S6716" i="1"/>
  <c r="S6655" i="1"/>
  <c r="S7194" i="1"/>
  <c r="S5985" i="1"/>
  <c r="S6676" i="1"/>
  <c r="S6255" i="1"/>
  <c r="S6364" i="1"/>
  <c r="S5934" i="1"/>
  <c r="S5728" i="1"/>
  <c r="S5316" i="1"/>
  <c r="S4996" i="1"/>
  <c r="S4884" i="1"/>
  <c r="S5858" i="1"/>
  <c r="S5198" i="1"/>
  <c r="S5086" i="1"/>
  <c r="S4830" i="1"/>
  <c r="S4654" i="1"/>
  <c r="S6140" i="1"/>
  <c r="S5282" i="1"/>
  <c r="S4850" i="1"/>
  <c r="S5724" i="1"/>
  <c r="S5660" i="1"/>
  <c r="S5530" i="1"/>
  <c r="S5572" i="1"/>
  <c r="S5376" i="1"/>
  <c r="S5200" i="1"/>
  <c r="S4832" i="1"/>
  <c r="S5110" i="1"/>
  <c r="S5050" i="1"/>
  <c r="S4840" i="1"/>
  <c r="S4616" i="1"/>
  <c r="S5592" i="1"/>
  <c r="S5410" i="1"/>
  <c r="S4538" i="1"/>
  <c r="S5662" i="1"/>
  <c r="S5496" i="1"/>
  <c r="S5426" i="1"/>
  <c r="S4600" i="1"/>
  <c r="S4342" i="1"/>
  <c r="S5466" i="1"/>
  <c r="S5196" i="1"/>
  <c r="S4368" i="1"/>
  <c r="S4312" i="1"/>
  <c r="S4097" i="1"/>
  <c r="S4134" i="1"/>
  <c r="S2976" i="1"/>
  <c r="S2855" i="1"/>
  <c r="S2258" i="1"/>
  <c r="S3266" i="1"/>
  <c r="S2383" i="1"/>
  <c r="S2286" i="1"/>
  <c r="S2534" i="1"/>
  <c r="S2480" i="1"/>
  <c r="S2614" i="1"/>
  <c r="S296" i="1"/>
  <c r="S323" i="1"/>
  <c r="S316" i="1"/>
  <c r="S547" i="1"/>
  <c r="S8377" i="1"/>
  <c r="S8444" i="1"/>
  <c r="S4994" i="1"/>
  <c r="S10237" i="1"/>
  <c r="S10168" i="1"/>
  <c r="S10117" i="1"/>
  <c r="S9877" i="1"/>
  <c r="S9719" i="1"/>
  <c r="S9765" i="1"/>
  <c r="S9629" i="1"/>
  <c r="S9731" i="1"/>
  <c r="S9665" i="1"/>
  <c r="S9334" i="1"/>
  <c r="S9245" i="1"/>
  <c r="S8748" i="1"/>
  <c r="S8434" i="1"/>
  <c r="S8406" i="1"/>
  <c r="S8678" i="1"/>
  <c r="S8532" i="1"/>
  <c r="S8478" i="1"/>
  <c r="S8484" i="1"/>
  <c r="S8518" i="1"/>
  <c r="S8142" i="1"/>
  <c r="S7864" i="1"/>
  <c r="S7841" i="1"/>
  <c r="S7829" i="1"/>
  <c r="S7522" i="1"/>
  <c r="S7750" i="1"/>
  <c r="S7533" i="1"/>
  <c r="S7323" i="1"/>
  <c r="S7140" i="1"/>
  <c r="S6798" i="1"/>
  <c r="S6049" i="1"/>
  <c r="S7044" i="1"/>
  <c r="S6126" i="1"/>
  <c r="S5870" i="1"/>
  <c r="S5140" i="1"/>
  <c r="S5138" i="1"/>
  <c r="S5088" i="1"/>
  <c r="S5636" i="1"/>
  <c r="S5326" i="1"/>
  <c r="S5320" i="1"/>
  <c r="S5080" i="1"/>
  <c r="S5754" i="1"/>
  <c r="S4732" i="1"/>
  <c r="S5398" i="1"/>
  <c r="S5276" i="1"/>
  <c r="S4886" i="1"/>
  <c r="S5726" i="1"/>
  <c r="S5446" i="1"/>
  <c r="S5386" i="1"/>
  <c r="S4642" i="1"/>
  <c r="S4241" i="1"/>
  <c r="S3937" i="1"/>
  <c r="S3462" i="1"/>
  <c r="S3700" i="1"/>
  <c r="S3239" i="1"/>
  <c r="S3031" i="1"/>
  <c r="S2880" i="1"/>
  <c r="S4070" i="1"/>
  <c r="S2386" i="1"/>
  <c r="S2958" i="1"/>
  <c r="S2256" i="1"/>
  <c r="S2559" i="1"/>
  <c r="S2378" i="1"/>
  <c r="S1866" i="1"/>
  <c r="S2206" i="1"/>
  <c r="S2528" i="1"/>
  <c r="S2300" i="1"/>
  <c r="S2454" i="1"/>
  <c r="S2608" i="1"/>
  <c r="S2352" i="1"/>
  <c r="S1748" i="1"/>
  <c r="S2380" i="1"/>
  <c r="S627" i="1"/>
  <c r="S205" i="1"/>
  <c r="S189" i="1"/>
  <c r="S173" i="1"/>
  <c r="S157" i="1"/>
  <c r="S442" i="1"/>
  <c r="S300" i="1"/>
  <c r="S491" i="1"/>
  <c r="S255" i="1"/>
  <c r="S8562" i="1"/>
  <c r="S6393" i="1"/>
  <c r="S6271" i="1"/>
  <c r="S4660" i="1"/>
  <c r="S5470" i="1"/>
  <c r="S5708" i="1"/>
  <c r="S5590" i="1"/>
  <c r="S6108" i="1"/>
  <c r="S5264" i="1"/>
  <c r="S5628" i="1"/>
  <c r="S5486" i="1"/>
  <c r="S5062" i="1"/>
  <c r="S4712" i="1"/>
  <c r="S4412" i="1"/>
  <c r="S5584" i="1"/>
  <c r="S5480" i="1"/>
  <c r="S5556" i="1"/>
  <c r="S5322" i="1"/>
  <c r="S4662" i="1"/>
  <c r="S4065" i="1"/>
  <c r="S4054" i="1"/>
  <c r="S3232" i="1"/>
  <c r="S2985" i="1"/>
  <c r="S2782" i="1"/>
  <c r="S2191" i="1"/>
  <c r="S2606" i="1"/>
  <c r="S2612" i="1"/>
  <c r="S2294" i="1"/>
  <c r="S652" i="1"/>
  <c r="S275" i="1"/>
  <c r="S221" i="1"/>
  <c r="S203" i="1"/>
  <c r="S187" i="1"/>
  <c r="S171" i="1"/>
  <c r="S155" i="1"/>
  <c r="S284" i="1"/>
  <c r="S373" i="1"/>
  <c r="S369" i="1"/>
  <c r="J152" i="3"/>
  <c r="K152" i="3" s="1"/>
  <c r="S5190" i="1"/>
  <c r="S4856" i="1"/>
  <c r="S4429" i="1"/>
  <c r="S4972" i="1"/>
  <c r="S4604" i="1"/>
  <c r="S3812" i="1"/>
  <c r="S3709" i="1"/>
  <c r="S3905" i="1"/>
  <c r="S3926" i="1"/>
  <c r="S3159" i="1"/>
  <c r="S2775" i="1"/>
  <c r="S3423" i="1"/>
  <c r="S2969" i="1"/>
  <c r="S3006" i="1"/>
  <c r="S2478" i="1"/>
  <c r="S2288" i="1"/>
  <c r="S2252" i="1"/>
  <c r="S2260" i="1"/>
  <c r="S2438" i="1"/>
  <c r="S2342" i="1"/>
  <c r="S1735" i="1"/>
  <c r="S259" i="1"/>
  <c r="S219" i="1"/>
  <c r="S8810" i="1"/>
  <c r="J132" i="3"/>
  <c r="K132" i="3" s="1"/>
  <c r="S9683" i="1"/>
  <c r="S8915" i="1"/>
  <c r="S9089" i="1"/>
  <c r="S7517" i="1"/>
  <c r="S7291" i="1"/>
  <c r="S10099" i="1"/>
  <c r="S10091" i="1"/>
  <c r="S9646" i="1"/>
  <c r="S9456" i="1"/>
  <c r="S8935" i="1"/>
  <c r="S9052" i="1"/>
  <c r="S8422" i="1"/>
  <c r="S7947" i="1"/>
  <c r="S7419" i="1"/>
  <c r="S7030" i="1"/>
  <c r="S6852" i="1"/>
  <c r="S4990" i="1"/>
  <c r="S4878" i="1"/>
  <c r="S10081" i="1"/>
  <c r="S10173" i="1"/>
  <c r="S9969" i="1"/>
  <c r="S9813" i="1"/>
  <c r="S9695" i="1"/>
  <c r="S9541" i="1"/>
  <c r="S9474" i="1"/>
  <c r="S9438" i="1"/>
  <c r="S9350" i="1"/>
  <c r="S9256" i="1"/>
  <c r="S9197" i="1"/>
  <c r="S8820" i="1"/>
  <c r="S8922" i="1"/>
  <c r="S8718" i="1"/>
  <c r="S9062" i="1"/>
  <c r="S8217" i="1"/>
  <c r="S8060" i="1"/>
  <c r="S8384" i="1"/>
  <c r="S7861" i="1"/>
  <c r="S7220" i="1"/>
  <c r="S7078" i="1"/>
  <c r="S6982" i="1"/>
  <c r="S6733" i="1"/>
  <c r="S6766" i="1"/>
  <c r="S6017" i="1"/>
  <c r="S5953" i="1"/>
  <c r="S6361" i="1"/>
  <c r="S6434" i="1"/>
  <c r="S6348" i="1"/>
  <c r="S6040" i="1"/>
  <c r="S5540" i="1"/>
  <c r="S5444" i="1"/>
  <c r="S5300" i="1"/>
  <c r="S5102" i="1"/>
  <c r="S4702" i="1"/>
  <c r="S5793" i="1"/>
  <c r="S4978" i="1"/>
  <c r="S5604" i="1"/>
  <c r="S5456" i="1"/>
  <c r="S5072" i="1"/>
  <c r="S4704" i="1"/>
  <c r="S5442" i="1"/>
  <c r="S5018" i="1"/>
  <c r="S5254" i="1"/>
  <c r="S4462" i="1"/>
  <c r="S5646" i="1"/>
  <c r="S5384" i="1"/>
  <c r="S5148" i="1"/>
  <c r="S4938" i="1"/>
  <c r="S5734" i="1"/>
  <c r="S5524" i="1"/>
  <c r="S5416" i="1"/>
  <c r="S5096" i="1"/>
  <c r="S5536" i="1"/>
  <c r="S5356" i="1"/>
  <c r="S5160" i="1"/>
  <c r="S5068" i="1"/>
  <c r="S5506" i="1"/>
  <c r="S4690" i="1"/>
  <c r="S4486" i="1"/>
  <c r="S5650" i="1"/>
  <c r="S4888" i="1"/>
  <c r="S4764" i="1"/>
  <c r="S4480" i="1"/>
  <c r="S4598" i="1"/>
  <c r="S4084" i="1"/>
  <c r="S3924" i="1"/>
  <c r="S4223" i="1"/>
  <c r="S4366" i="1"/>
  <c r="S3633" i="1"/>
  <c r="S3830" i="1"/>
  <c r="S3990" i="1"/>
  <c r="S4102" i="1"/>
  <c r="S3287" i="1"/>
  <c r="S3216" i="1"/>
  <c r="S3072" i="1"/>
  <c r="S2944" i="1"/>
  <c r="S3351" i="1"/>
  <c r="S4164" i="1"/>
  <c r="S2942" i="1"/>
  <c r="S2242" i="1"/>
  <c r="S3246" i="1"/>
  <c r="S2506" i="1"/>
  <c r="S2362" i="1"/>
  <c r="S2287" i="1"/>
  <c r="S2250" i="1"/>
  <c r="S2135" i="1"/>
  <c r="S2594" i="1"/>
  <c r="S2408" i="1"/>
  <c r="S2220" i="1"/>
  <c r="S2582" i="1"/>
  <c r="S2228" i="1"/>
  <c r="S2598" i="1"/>
  <c r="S2336" i="1"/>
  <c r="S2560" i="1"/>
  <c r="S1777" i="1"/>
  <c r="S250" i="1"/>
  <c r="S215" i="1"/>
  <c r="S199" i="1"/>
  <c r="S183" i="1"/>
  <c r="S167" i="1"/>
  <c r="S151" i="1"/>
  <c r="S252" i="1"/>
  <c r="S327" i="1"/>
  <c r="S9918" i="1"/>
  <c r="S8938" i="1"/>
  <c r="S8302" i="1"/>
  <c r="S4862" i="1"/>
  <c r="J164" i="3"/>
  <c r="K164" i="3" s="1"/>
  <c r="J62" i="3"/>
  <c r="K62" i="3" s="1"/>
  <c r="J276" i="3"/>
  <c r="K276" i="3" s="1"/>
  <c r="J260" i="3"/>
  <c r="K260" i="3" s="1"/>
  <c r="O135" i="2"/>
  <c r="O36" i="2"/>
  <c r="S10297" i="1"/>
  <c r="S9985" i="1"/>
  <c r="S9613" i="1"/>
  <c r="S8884" i="1"/>
  <c r="S8456" i="1"/>
  <c r="S7791" i="1"/>
  <c r="S6628" i="1"/>
  <c r="J140" i="3"/>
  <c r="K140" i="3" s="1"/>
  <c r="O61" i="2"/>
  <c r="O94" i="2"/>
  <c r="S10340" i="1"/>
  <c r="S9789" i="1"/>
  <c r="S8682" i="1"/>
  <c r="S8526" i="1"/>
  <c r="S8105" i="1"/>
  <c r="S5188" i="1"/>
  <c r="S4900" i="1"/>
  <c r="S4734" i="1"/>
  <c r="S5690" i="1"/>
  <c r="S4838" i="1"/>
  <c r="S5112" i="1"/>
  <c r="S4870" i="1"/>
  <c r="S5228" i="1"/>
  <c r="S4574" i="1"/>
  <c r="S5048" i="1"/>
  <c r="S5126" i="1"/>
  <c r="S4854" i="1"/>
  <c r="O16" i="2"/>
  <c r="O90" i="2"/>
  <c r="S10253" i="1"/>
  <c r="J267" i="3"/>
  <c r="K267" i="3" s="1"/>
  <c r="S10404" i="1"/>
  <c r="S10401" i="1"/>
  <c r="S10135" i="1"/>
  <c r="S10132" i="1"/>
  <c r="S10092" i="1"/>
  <c r="S10049" i="1"/>
  <c r="S9998" i="1"/>
  <c r="S9898" i="1"/>
  <c r="S9707" i="1"/>
  <c r="S9618" i="1"/>
  <c r="S9692" i="1"/>
  <c r="S9289" i="1"/>
  <c r="S9349" i="1"/>
  <c r="S9394" i="1"/>
  <c r="S9346" i="1"/>
  <c r="S8817" i="1"/>
  <c r="S8919" i="1"/>
  <c r="S9028" i="1"/>
  <c r="S8758" i="1"/>
  <c r="S8937" i="1"/>
  <c r="S8620" i="1"/>
  <c r="S8489" i="1"/>
  <c r="S8510" i="1"/>
  <c r="S8640" i="1"/>
  <c r="S8358" i="1"/>
  <c r="S8486" i="1"/>
  <c r="S8037" i="1"/>
  <c r="S8158" i="1"/>
  <c r="S7963" i="1"/>
  <c r="S7788" i="1"/>
  <c r="S7894" i="1"/>
  <c r="S7445" i="1"/>
  <c r="S7275" i="1"/>
  <c r="S7381" i="1"/>
  <c r="S7216" i="1"/>
  <c r="S7198" i="1"/>
  <c r="S6637" i="1"/>
  <c r="S6846" i="1"/>
  <c r="S6461" i="1"/>
  <c r="S6098" i="1"/>
  <c r="S6293" i="1"/>
  <c r="S6427" i="1"/>
  <c r="S5906" i="1"/>
  <c r="S5680" i="1"/>
  <c r="S5610" i="1"/>
  <c r="S5829" i="1"/>
  <c r="S5616" i="1"/>
  <c r="S6072" i="1"/>
  <c r="S5266" i="1"/>
  <c r="S4802" i="1"/>
  <c r="S5918" i="1"/>
  <c r="S5738" i="1"/>
  <c r="S5674" i="1"/>
  <c r="S5596" i="1"/>
  <c r="S5392" i="1"/>
  <c r="S5344" i="1"/>
  <c r="S5340" i="1"/>
  <c r="S4748" i="1"/>
  <c r="S5702" i="1"/>
  <c r="S4590" i="1"/>
  <c r="S4461" i="1"/>
  <c r="S4413" i="1"/>
  <c r="S5764" i="1"/>
  <c r="S5372" i="1"/>
  <c r="S5116" i="1"/>
  <c r="S4728" i="1"/>
  <c r="S5338" i="1"/>
  <c r="S5094" i="1"/>
  <c r="S5478" i="1"/>
  <c r="S5406" i="1"/>
  <c r="S5324" i="1"/>
  <c r="S5016" i="1"/>
  <c r="S5158" i="1"/>
  <c r="S4824" i="1"/>
  <c r="S5710" i="1"/>
  <c r="S5498" i="1"/>
  <c r="S4966" i="1"/>
  <c r="S4860" i="1"/>
  <c r="S4760" i="1"/>
  <c r="S4423" i="1"/>
  <c r="S5244" i="1"/>
  <c r="S4572" i="1"/>
  <c r="S4068" i="1"/>
  <c r="S3933" i="1"/>
  <c r="S3805" i="1"/>
  <c r="S4361" i="1"/>
  <c r="S4588" i="1"/>
  <c r="S4017" i="1"/>
  <c r="S3873" i="1"/>
  <c r="S3798" i="1"/>
  <c r="S4180" i="1"/>
  <c r="S3280" i="1"/>
  <c r="S3207" i="1"/>
  <c r="S3063" i="1"/>
  <c r="S2999" i="1"/>
  <c r="S3343" i="1"/>
  <c r="S3209" i="1"/>
  <c r="S3065" i="1"/>
  <c r="S2889" i="1"/>
  <c r="S2370" i="1"/>
  <c r="S2178" i="1"/>
  <c r="S2800" i="1"/>
  <c r="S2175" i="1"/>
  <c r="S2628" i="1"/>
  <c r="S2595" i="1"/>
  <c r="S2278" i="1"/>
  <c r="S2140" i="1"/>
  <c r="S2550" i="1"/>
  <c r="S2592" i="1"/>
  <c r="S2324" i="1"/>
  <c r="S2556" i="1"/>
  <c r="S2320" i="1"/>
  <c r="S2502" i="1"/>
  <c r="S1732" i="1"/>
  <c r="S243" i="1"/>
  <c r="S197" i="1"/>
  <c r="S236" i="1"/>
  <c r="S469" i="1"/>
  <c r="S305" i="1"/>
  <c r="S309" i="1"/>
  <c r="J279" i="3"/>
  <c r="K279" i="3" s="1"/>
  <c r="J81" i="3"/>
  <c r="K81" i="3" s="1"/>
  <c r="S7538" i="1"/>
  <c r="S7998" i="1"/>
  <c r="S6335" i="1"/>
  <c r="J266" i="3"/>
  <c r="K266" i="3" s="1"/>
  <c r="J228" i="3"/>
  <c r="K228" i="3" s="1"/>
  <c r="O93" i="2"/>
  <c r="S10371" i="1"/>
  <c r="S9798" i="1"/>
  <c r="S8852" i="1"/>
  <c r="S7060" i="1"/>
  <c r="J212" i="3"/>
  <c r="K212" i="3" s="1"/>
  <c r="O120" i="2"/>
  <c r="S10276" i="1"/>
  <c r="S10036" i="1"/>
  <c r="S9640" i="1"/>
  <c r="S8418" i="1"/>
  <c r="S8560" i="1"/>
  <c r="S8438" i="1"/>
  <c r="S6376" i="1"/>
  <c r="S5134" i="1"/>
  <c r="S4866" i="1"/>
  <c r="S5700" i="1"/>
  <c r="S5152" i="1"/>
  <c r="S5462" i="1"/>
  <c r="S5600" i="1"/>
  <c r="J148" i="3"/>
  <c r="K148" i="3" s="1"/>
  <c r="J248" i="3"/>
  <c r="K248" i="3" s="1"/>
  <c r="J30" i="3"/>
  <c r="K30" i="3" s="1"/>
  <c r="O145" i="2"/>
  <c r="O22" i="2"/>
  <c r="O13" i="2"/>
  <c r="O26" i="2"/>
  <c r="J244" i="3"/>
  <c r="K244" i="3" s="1"/>
  <c r="O86" i="2"/>
  <c r="O137" i="2"/>
  <c r="J6" i="3"/>
  <c r="K6" i="3" s="1"/>
  <c r="O102" i="2"/>
  <c r="O111" i="2"/>
  <c r="O152" i="2"/>
  <c r="O23" i="2"/>
  <c r="S10317" i="1"/>
  <c r="S10251" i="1"/>
  <c r="S10184" i="1"/>
  <c r="S10108" i="1"/>
  <c r="S10069" i="1"/>
  <c r="S9953" i="1"/>
  <c r="S10089" i="1"/>
  <c r="S9966" i="1"/>
  <c r="S9960" i="1"/>
  <c r="S9807" i="1"/>
  <c r="S9636" i="1"/>
  <c r="S9434" i="1"/>
  <c r="S9327" i="1"/>
  <c r="S9440" i="1"/>
  <c r="S9375" i="1"/>
  <c r="S9358" i="1"/>
  <c r="S9050" i="1"/>
  <c r="S9326" i="1"/>
  <c r="S9081" i="1"/>
  <c r="S8905" i="1"/>
  <c r="S8485" i="1"/>
  <c r="S9078" i="1"/>
  <c r="S8430" i="1"/>
  <c r="S8344" i="1"/>
  <c r="S8300" i="1"/>
  <c r="S8312" i="1"/>
  <c r="S7766" i="1"/>
  <c r="S7645" i="1"/>
  <c r="S7413" i="1"/>
  <c r="S7349" i="1"/>
  <c r="S7355" i="1"/>
  <c r="S7284" i="1"/>
  <c r="S7066" i="1"/>
  <c r="S7110" i="1"/>
  <c r="S6792" i="1"/>
  <c r="S7403" i="1"/>
  <c r="S6625" i="1"/>
  <c r="S6477" i="1"/>
  <c r="S6265" i="1"/>
  <c r="S5744" i="1"/>
  <c r="S5380" i="1"/>
  <c r="S5204" i="1"/>
  <c r="S4916" i="1"/>
  <c r="S4804" i="1"/>
  <c r="S5346" i="1"/>
  <c r="S5666" i="1"/>
  <c r="S5542" i="1"/>
  <c r="S5136" i="1"/>
  <c r="S4768" i="1"/>
  <c r="S5576" i="1"/>
  <c r="S5382" i="1"/>
  <c r="S5350" i="1"/>
  <c r="S5144" i="1"/>
  <c r="S5532" i="1"/>
  <c r="S5292" i="1"/>
  <c r="S5622" i="1"/>
  <c r="S5084" i="1"/>
  <c r="S4790" i="1"/>
  <c r="S5468" i="1"/>
  <c r="S4918" i="1"/>
  <c r="S4924" i="1"/>
  <c r="S4796" i="1"/>
  <c r="S5686" i="1"/>
  <c r="S5490" i="1"/>
  <c r="S5336" i="1"/>
  <c r="S4954" i="1"/>
  <c r="S4828" i="1"/>
  <c r="S4754" i="1"/>
  <c r="S5634" i="1"/>
  <c r="S4614" i="1"/>
  <c r="S4446" i="1"/>
  <c r="S4052" i="1"/>
  <c r="S3892" i="1"/>
  <c r="S4077" i="1"/>
  <c r="S3789" i="1"/>
  <c r="S4582" i="1"/>
  <c r="S4210" i="1"/>
  <c r="S3729" i="1"/>
  <c r="S3638" i="1"/>
  <c r="S4006" i="1"/>
  <c r="S3200" i="1"/>
  <c r="S2928" i="1"/>
  <c r="S3684" i="1"/>
  <c r="S3399" i="1"/>
  <c r="S3335" i="1"/>
  <c r="S3193" i="1"/>
  <c r="S2873" i="1"/>
  <c r="S4152" i="1"/>
  <c r="S2809" i="1"/>
  <c r="S2146" i="1"/>
  <c r="S3472" i="1"/>
  <c r="S3298" i="1"/>
  <c r="S3234" i="1"/>
  <c r="S2463" i="1"/>
  <c r="S2426" i="1"/>
  <c r="S2394" i="1"/>
  <c r="S2314" i="1"/>
  <c r="S2170" i="1"/>
  <c r="S2990" i="1"/>
  <c r="S3170" i="1"/>
  <c r="S2366" i="1"/>
  <c r="S2334" i="1"/>
  <c r="S2142" i="1"/>
  <c r="S2262" i="1"/>
  <c r="S2576" i="1"/>
  <c r="S2552" i="1"/>
  <c r="S2412" i="1"/>
  <c r="S2166" i="1"/>
  <c r="S211" i="1"/>
  <c r="S195" i="1"/>
  <c r="S179" i="1"/>
  <c r="S163" i="1"/>
  <c r="S145" i="1"/>
  <c r="S410" i="1"/>
  <c r="S595" i="1"/>
  <c r="S311" i="1"/>
  <c r="S2735" i="1"/>
  <c r="S1734" i="1"/>
  <c r="S382" i="1"/>
  <c r="S318" i="1"/>
  <c r="S137" i="1"/>
  <c r="S55" i="1"/>
  <c r="B15" i="9"/>
  <c r="S93" i="1"/>
  <c r="S61" i="1"/>
  <c r="S8316" i="1"/>
  <c r="S8043" i="1"/>
  <c r="S7852" i="1"/>
  <c r="S7800" i="1"/>
  <c r="S7740" i="1"/>
  <c r="S7463" i="1"/>
  <c r="S4333" i="1"/>
  <c r="S4493" i="1"/>
  <c r="S4335" i="1"/>
  <c r="S4259" i="1"/>
  <c r="S4416" i="1"/>
  <c r="S2894" i="1"/>
  <c r="S2846" i="1"/>
  <c r="S670" i="1"/>
  <c r="S133" i="1"/>
  <c r="S51" i="1"/>
  <c r="B16" i="9"/>
  <c r="S9" i="1"/>
  <c r="B18" i="9"/>
  <c r="B5" i="8"/>
  <c r="S89" i="1"/>
  <c r="S334" i="1"/>
  <c r="S1828" i="1"/>
  <c r="S603" i="1"/>
  <c r="S532" i="1"/>
  <c r="S580" i="1"/>
  <c r="S5" i="1"/>
  <c r="S436" i="1"/>
  <c r="S129" i="1"/>
  <c r="S47" i="1"/>
  <c r="B14" i="9"/>
  <c r="S350" i="1"/>
  <c r="S85" i="1"/>
  <c r="S4523" i="1"/>
  <c r="S3479" i="1"/>
  <c r="S3560" i="1"/>
  <c r="S619" i="1"/>
  <c r="B17" i="9"/>
  <c r="S3" i="1"/>
  <c r="B8" i="10"/>
  <c r="E14" i="6"/>
  <c r="E13" i="6"/>
  <c r="S43" i="1"/>
  <c r="S396" i="1"/>
  <c r="S81" i="1"/>
  <c r="S366" i="1"/>
  <c r="S109" i="1"/>
  <c r="S77" i="1"/>
  <c r="S27" i="1"/>
  <c r="S371" i="1"/>
  <c r="S123" i="1"/>
  <c r="J229" i="3"/>
  <c r="K229" i="3" s="1"/>
  <c r="J67" i="3"/>
  <c r="K67" i="3" s="1"/>
  <c r="O143" i="2"/>
  <c r="S10280" i="1"/>
  <c r="S9621" i="1"/>
  <c r="S9650" i="1"/>
  <c r="S9557" i="1"/>
  <c r="S9381" i="1"/>
  <c r="S8934" i="1"/>
  <c r="S8774" i="1"/>
  <c r="S8531" i="1"/>
  <c r="S8636" i="1"/>
  <c r="S8447" i="1"/>
  <c r="S7807" i="1"/>
  <c r="S7322" i="1"/>
  <c r="S7098" i="1"/>
  <c r="S6910" i="1"/>
  <c r="S6277" i="1"/>
  <c r="S6101" i="1"/>
  <c r="S6069" i="1"/>
  <c r="S5902" i="1"/>
  <c r="S4275" i="1"/>
  <c r="S3519" i="1"/>
  <c r="S3503" i="1"/>
  <c r="S3380" i="1"/>
  <c r="S723" i="1"/>
  <c r="S35" i="1"/>
  <c r="S105" i="1"/>
  <c r="S73" i="1"/>
  <c r="S23" i="1"/>
  <c r="S119" i="1"/>
  <c r="J261" i="3"/>
  <c r="K261" i="3" s="1"/>
  <c r="S10085" i="1"/>
  <c r="S9538" i="1"/>
  <c r="J128" i="3"/>
  <c r="K128" i="3" s="1"/>
  <c r="J188" i="3"/>
  <c r="K188" i="3" s="1"/>
  <c r="J43" i="3"/>
  <c r="K43" i="3" s="1"/>
  <c r="O104" i="2"/>
  <c r="O18" i="2"/>
  <c r="O45" i="2"/>
  <c r="O10" i="2"/>
  <c r="S10265" i="1"/>
  <c r="S10164" i="1"/>
  <c r="S10045" i="1"/>
  <c r="S10088" i="1"/>
  <c r="S10014" i="1"/>
  <c r="S9834" i="1"/>
  <c r="S9699" i="1"/>
  <c r="S9614" i="1"/>
  <c r="S9348" i="1"/>
  <c r="S9321" i="1"/>
  <c r="S9343" i="1"/>
  <c r="S9366" i="1"/>
  <c r="S9213" i="1"/>
  <c r="S9036" i="1"/>
  <c r="S8466" i="1"/>
  <c r="S8415" i="1"/>
  <c r="S7873" i="1"/>
  <c r="S7429" i="1"/>
  <c r="S7524" i="1"/>
  <c r="S7490" i="1"/>
  <c r="S7088" i="1"/>
  <c r="S7152" i="1"/>
  <c r="S6596" i="1"/>
  <c r="S6334" i="1"/>
  <c r="S6242" i="1"/>
  <c r="S6411" i="1"/>
  <c r="S6296" i="1"/>
  <c r="S4431" i="1"/>
  <c r="S4415" i="1"/>
  <c r="S4349" i="1"/>
  <c r="S4303" i="1"/>
  <c r="S4400" i="1"/>
  <c r="S3512" i="1"/>
  <c r="S3454" i="1"/>
  <c r="S2862" i="1"/>
  <c r="S2731" i="1"/>
  <c r="S1680" i="1"/>
  <c r="S724" i="1"/>
  <c r="S659" i="1"/>
  <c r="S587" i="1"/>
  <c r="S682" i="1"/>
  <c r="B4" i="8"/>
  <c r="S101" i="1"/>
  <c r="S69" i="1"/>
  <c r="S19" i="1"/>
  <c r="S115" i="1"/>
  <c r="J180" i="3"/>
  <c r="K180" i="3" s="1"/>
  <c r="J151" i="3"/>
  <c r="K151" i="3" s="1"/>
  <c r="J75" i="3"/>
  <c r="K75" i="3" s="1"/>
  <c r="O64" i="2"/>
  <c r="S10180" i="1"/>
  <c r="S9522" i="1"/>
  <c r="S8857" i="1"/>
  <c r="J284" i="3"/>
  <c r="K284" i="3" s="1"/>
  <c r="J104" i="3"/>
  <c r="K104" i="3" s="1"/>
  <c r="J170" i="3"/>
  <c r="K170" i="3" s="1"/>
  <c r="J11" i="3"/>
  <c r="K11" i="3" s="1"/>
  <c r="J39" i="3"/>
  <c r="K39" i="3" s="1"/>
  <c r="J71" i="3"/>
  <c r="K71" i="3" s="1"/>
  <c r="O48" i="2"/>
  <c r="O112" i="2"/>
  <c r="O50" i="2"/>
  <c r="O103" i="2"/>
  <c r="O9" i="2"/>
  <c r="O29" i="2"/>
  <c r="O99" i="2"/>
  <c r="O76" i="2"/>
  <c r="S10357" i="1"/>
  <c r="S10370" i="1"/>
  <c r="S10328" i="1"/>
  <c r="S10143" i="1"/>
  <c r="S10107" i="1"/>
  <c r="S9867" i="1"/>
  <c r="S9552" i="1"/>
  <c r="S9398" i="1"/>
  <c r="S9365" i="1"/>
  <c r="S9333" i="1"/>
  <c r="S9380" i="1"/>
  <c r="S9004" i="1"/>
  <c r="S8684" i="1"/>
  <c r="S8546" i="1"/>
  <c r="S8336" i="1"/>
  <c r="S8027" i="1"/>
  <c r="S7784" i="1"/>
  <c r="S7775" i="1"/>
  <c r="S7567" i="1"/>
  <c r="S6593" i="1"/>
  <c r="S5819" i="1"/>
  <c r="S6306" i="1"/>
  <c r="S6174" i="1"/>
  <c r="S5833" i="1"/>
  <c r="S4120" i="1"/>
  <c r="S3576" i="1"/>
  <c r="S3544" i="1"/>
  <c r="S3471" i="1"/>
  <c r="S2823" i="1"/>
  <c r="S2766" i="1"/>
  <c r="S555" i="1"/>
  <c r="S667" i="1"/>
  <c r="S829" i="1"/>
  <c r="S332" i="1"/>
  <c r="S279" i="1"/>
  <c r="S97" i="1"/>
  <c r="S65" i="1"/>
  <c r="S15" i="1"/>
  <c r="O5" i="2" l="1"/>
  <c r="B23" i="9"/>
  <c r="B24" i="9"/>
  <c r="B7" i="9"/>
  <c r="B16" i="8"/>
  <c r="B31" i="9"/>
  <c r="B6" i="9"/>
  <c r="B12" i="8"/>
  <c r="B9" i="9"/>
  <c r="B37" i="9"/>
  <c r="B41" i="9"/>
  <c r="B8" i="9"/>
  <c r="B30" i="9"/>
  <c r="B13" i="8"/>
  <c r="B40" i="9"/>
  <c r="B15" i="8"/>
  <c r="B4" i="10"/>
  <c r="B12" i="10" s="1"/>
  <c r="B38" i="9"/>
  <c r="B29" i="9"/>
  <c r="B39" i="9"/>
  <c r="B14" i="8"/>
  <c r="B3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Asiedu-Akrofi</author>
  </authors>
  <commentList>
    <comment ref="L4" authorId="0" shapeId="0" xr:uid="{6320FB8C-4374-5142-A900-89B71D0210AB}">
      <text>
        <r>
          <rPr>
            <b/>
            <sz val="10"/>
            <color rgb="FF000000"/>
            <rFont val="Tahoma"/>
            <family val="2"/>
          </rPr>
          <t>Eric Asiedu-Akrofi: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 quantity being tested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Asiedu-Akrofi</author>
  </authors>
  <commentList>
    <comment ref="G11" authorId="0" shapeId="0" xr:uid="{79F9D037-2F84-A44B-8C8C-FAB8D038F818}">
      <text>
        <r>
          <rPr>
            <b/>
            <sz val="10"/>
            <color rgb="FF000000"/>
            <rFont val="Tahoma"/>
            <family val="2"/>
          </rPr>
          <t>Eric Asiedu-Akrofi: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<sst xmlns="http://schemas.openxmlformats.org/spreadsheetml/2006/main" count="64589" uniqueCount="11288">
  <si>
    <t>SKU/Batch ID</t>
  </si>
  <si>
    <t>Industry Profile</t>
  </si>
  <si>
    <t>Category</t>
  </si>
  <si>
    <t>Purchase Date</t>
  </si>
  <si>
    <t>Quantity</t>
  </si>
  <si>
    <t>Currency</t>
  </si>
  <si>
    <t>Unit Cost</t>
  </si>
  <si>
    <t>Total Cost (Local Ccy)</t>
  </si>
  <si>
    <t>Total Cost (GHS)</t>
  </si>
  <si>
    <t>Costing Method</t>
  </si>
  <si>
    <t>Selling Price (Unit)</t>
  </si>
  <si>
    <t>Costs to Complete (Unit)</t>
  </si>
  <si>
    <t>Costs to Sell (Unit)</t>
  </si>
  <si>
    <t>NRV (Total, GHS)</t>
  </si>
  <si>
    <t>Days Held</t>
  </si>
  <si>
    <t>Aging Bucket</t>
  </si>
  <si>
    <t>Provision %</t>
  </si>
  <si>
    <t>Provision Amount (GHS)</t>
  </si>
  <si>
    <t>Carrying Amount (Lower of Cost/NRV, GHS)</t>
  </si>
  <si>
    <t>Consignment Status</t>
  </si>
  <si>
    <t>Pledged as Collateral?</t>
  </si>
  <si>
    <t>EXT-900000</t>
  </si>
  <si>
    <t>Extractives</t>
  </si>
  <si>
    <t>Ore Stockpile</t>
  </si>
  <si>
    <t>USD</t>
  </si>
  <si>
    <t>Owned</t>
  </si>
  <si>
    <t>No</t>
  </si>
  <si>
    <t>AGR-900001</t>
  </si>
  <si>
    <t>Agribusiness/Commodity</t>
  </si>
  <si>
    <t>Cashew</t>
  </si>
  <si>
    <t>MAN-900002</t>
  </si>
  <si>
    <t>Manufacturing</t>
  </si>
  <si>
    <t>Work-in-Progress</t>
  </si>
  <si>
    <t>GHS</t>
  </si>
  <si>
    <t>AGR-900003</t>
  </si>
  <si>
    <t>Maize</t>
  </si>
  <si>
    <t>Yes</t>
  </si>
  <si>
    <t>AGR-900004</t>
  </si>
  <si>
    <t>Shea</t>
  </si>
  <si>
    <t>Held on Consignment (Not Owned)</t>
  </si>
  <si>
    <t>RET-900005</t>
  </si>
  <si>
    <t>Retail/FMCG</t>
  </si>
  <si>
    <t>Personal Care</t>
  </si>
  <si>
    <t>RET-900006</t>
  </si>
  <si>
    <t>Packaged Foods</t>
  </si>
  <si>
    <t>REA-900007</t>
  </si>
  <si>
    <t>Real Estate Developer</t>
  </si>
  <si>
    <t>Completed Units</t>
  </si>
  <si>
    <t>RET-900008</t>
  </si>
  <si>
    <t>Beverages</t>
  </si>
  <si>
    <t>Owned, Held Externally</t>
  </si>
  <si>
    <t>REA-900009</t>
  </si>
  <si>
    <t>Development WIP</t>
  </si>
  <si>
    <t>AGR-900010</t>
  </si>
  <si>
    <t>AGR-900011</t>
  </si>
  <si>
    <t>Cocoa</t>
  </si>
  <si>
    <t>RET-900012</t>
  </si>
  <si>
    <t>RET-900013</t>
  </si>
  <si>
    <t>RET-900014</t>
  </si>
  <si>
    <t>EXT-900015</t>
  </si>
  <si>
    <t>EXT-900016</t>
  </si>
  <si>
    <t>Concentrate</t>
  </si>
  <si>
    <t>MAN-900017</t>
  </si>
  <si>
    <t>Finished Goods</t>
  </si>
  <si>
    <t>AGR-900018</t>
  </si>
  <si>
    <t>MAN-900019</t>
  </si>
  <si>
    <t>MAN-900020</t>
  </si>
  <si>
    <t>RET-900021</t>
  </si>
  <si>
    <t>AGR-900022</t>
  </si>
  <si>
    <t>MAN-900023</t>
  </si>
  <si>
    <t>EXT-900024</t>
  </si>
  <si>
    <t>RET-900025</t>
  </si>
  <si>
    <t>AGR-900026</t>
  </si>
  <si>
    <t>EXT-900027</t>
  </si>
  <si>
    <t>MAN-900028</t>
  </si>
  <si>
    <t>MAN-900029</t>
  </si>
  <si>
    <t>Raw Materials</t>
  </si>
  <si>
    <t>AGR-900030</t>
  </si>
  <si>
    <t>MAN-900031</t>
  </si>
  <si>
    <t>AGR-900032</t>
  </si>
  <si>
    <t>EXT-900033</t>
  </si>
  <si>
    <t>Gold Doré</t>
  </si>
  <si>
    <t>MAN-900034</t>
  </si>
  <si>
    <t>RET-900035</t>
  </si>
  <si>
    <t>RET-900036</t>
  </si>
  <si>
    <t>AGR-900037</t>
  </si>
  <si>
    <t>AGR-900038</t>
  </si>
  <si>
    <t>RET-900039</t>
  </si>
  <si>
    <t>RET-900040</t>
  </si>
  <si>
    <t>MAN-900041</t>
  </si>
  <si>
    <t>AGR-900042</t>
  </si>
  <si>
    <t>AGR-900043</t>
  </si>
  <si>
    <t>AGR-900044</t>
  </si>
  <si>
    <t>RET-900045</t>
  </si>
  <si>
    <t>EXT-900046</t>
  </si>
  <si>
    <t>MAN-900047</t>
  </si>
  <si>
    <t>EXT-900048</t>
  </si>
  <si>
    <t>RET-900049</t>
  </si>
  <si>
    <t>RET-900050</t>
  </si>
  <si>
    <t>AGR-900051</t>
  </si>
  <si>
    <t>AGR-900052</t>
  </si>
  <si>
    <t>MAN-900053</t>
  </si>
  <si>
    <t>MAN-900054</t>
  </si>
  <si>
    <t>EXT-900055</t>
  </si>
  <si>
    <t>MAN-900056</t>
  </si>
  <si>
    <t>AGR-900057</t>
  </si>
  <si>
    <t>RET-900058</t>
  </si>
  <si>
    <t>RET-900059</t>
  </si>
  <si>
    <t>AGR-900060</t>
  </si>
  <si>
    <t>AGR-900061</t>
  </si>
  <si>
    <t>MAN-900062</t>
  </si>
  <si>
    <t>EXT-900063</t>
  </si>
  <si>
    <t>MAN-900064</t>
  </si>
  <si>
    <t>REA-900065</t>
  </si>
  <si>
    <t>RET-900066</t>
  </si>
  <si>
    <t>Household Goods</t>
  </si>
  <si>
    <t>MAN-900067</t>
  </si>
  <si>
    <t>EXT-900068</t>
  </si>
  <si>
    <t>REA-900069</t>
  </si>
  <si>
    <t>Land Bank</t>
  </si>
  <si>
    <t>EXT-900070</t>
  </si>
  <si>
    <t>REA-900071</t>
  </si>
  <si>
    <t>REA-900072</t>
  </si>
  <si>
    <t>MAN-900073</t>
  </si>
  <si>
    <t>RET-900074</t>
  </si>
  <si>
    <t>RET-900075</t>
  </si>
  <si>
    <t>MAN-900076</t>
  </si>
  <si>
    <t>MAN-900077</t>
  </si>
  <si>
    <t>REA-900078</t>
  </si>
  <si>
    <t>RET-900079</t>
  </si>
  <si>
    <t>RET-900080</t>
  </si>
  <si>
    <t>AGR-900081</t>
  </si>
  <si>
    <t>RET-900082</t>
  </si>
  <si>
    <t>AGR-900083</t>
  </si>
  <si>
    <t>MAN-900084</t>
  </si>
  <si>
    <t>AGR-900085</t>
  </si>
  <si>
    <t>EXT-900086</t>
  </si>
  <si>
    <t>REA-900087</t>
  </si>
  <si>
    <t>RET-900088</t>
  </si>
  <si>
    <t>AGR-900089</t>
  </si>
  <si>
    <t>MAN-900090</t>
  </si>
  <si>
    <t>AGR-900091</t>
  </si>
  <si>
    <t>RET-900092</t>
  </si>
  <si>
    <t>RET-900093</t>
  </si>
  <si>
    <t>RET-900094</t>
  </si>
  <si>
    <t>MAN-900095</t>
  </si>
  <si>
    <t>MAN-900096</t>
  </si>
  <si>
    <t>AGR-900097</t>
  </si>
  <si>
    <t>RET-900098</t>
  </si>
  <si>
    <t>AGR-900099</t>
  </si>
  <si>
    <t>EXT-900100</t>
  </si>
  <si>
    <t>AGR-900101</t>
  </si>
  <si>
    <t>MAN-900102</t>
  </si>
  <si>
    <t>AGR-900103</t>
  </si>
  <si>
    <t>RET-900104</t>
  </si>
  <si>
    <t>AGR-900105</t>
  </si>
  <si>
    <t>MAN-900106</t>
  </si>
  <si>
    <t>MAN-900107</t>
  </si>
  <si>
    <t>REA-900108</t>
  </si>
  <si>
    <t>REA-900109</t>
  </si>
  <si>
    <t>MAN-900110</t>
  </si>
  <si>
    <t>AGR-900111</t>
  </si>
  <si>
    <t>EXT-900112</t>
  </si>
  <si>
    <t>RET-900113</t>
  </si>
  <si>
    <t>RET-900114</t>
  </si>
  <si>
    <t>RET-900115</t>
  </si>
  <si>
    <t>RET-900116</t>
  </si>
  <si>
    <t>RET-900117</t>
  </si>
  <si>
    <t>AGR-900118</t>
  </si>
  <si>
    <t>MAN-900119</t>
  </si>
  <si>
    <t>RET-900120</t>
  </si>
  <si>
    <t>EXT-900121</t>
  </si>
  <si>
    <t>EXT-900122</t>
  </si>
  <si>
    <t>MAN-900123</t>
  </si>
  <si>
    <t>EXT-900124</t>
  </si>
  <si>
    <t>MAN-900125</t>
  </si>
  <si>
    <t>RET-900126</t>
  </si>
  <si>
    <t>MAN-900127</t>
  </si>
  <si>
    <t>MAN-900128</t>
  </si>
  <si>
    <t>RET-900129</t>
  </si>
  <si>
    <t>RET-900130</t>
  </si>
  <si>
    <t>REA-900131</t>
  </si>
  <si>
    <t>MAN-900132</t>
  </si>
  <si>
    <t>AGR-900133</t>
  </si>
  <si>
    <t>AGR-900134</t>
  </si>
  <si>
    <t>RET-900135</t>
  </si>
  <si>
    <t>REA-900136</t>
  </si>
  <si>
    <t>AGR-900137</t>
  </si>
  <si>
    <t>AGR-900138</t>
  </si>
  <si>
    <t>RET-900139</t>
  </si>
  <si>
    <t>AGR-900140</t>
  </si>
  <si>
    <t>RET-900141</t>
  </si>
  <si>
    <t>RET-900142</t>
  </si>
  <si>
    <t>AGR-900143</t>
  </si>
  <si>
    <t>AGR-900144</t>
  </si>
  <si>
    <t>MAN-900145</t>
  </si>
  <si>
    <t>RET-900146</t>
  </si>
  <si>
    <t>MAN-900147</t>
  </si>
  <si>
    <t>MAN-900148</t>
  </si>
  <si>
    <t>AGR-900149</t>
  </si>
  <si>
    <t>AGR-900150</t>
  </si>
  <si>
    <t>REA-900151</t>
  </si>
  <si>
    <t>AGR-900152</t>
  </si>
  <si>
    <t>AGR-900153</t>
  </si>
  <si>
    <t>RET-900154</t>
  </si>
  <si>
    <t>MAN-900155</t>
  </si>
  <si>
    <t>AGR-900156</t>
  </si>
  <si>
    <t>MAN-900157</t>
  </si>
  <si>
    <t>RET-900158</t>
  </si>
  <si>
    <t>RET-900159</t>
  </si>
  <si>
    <t>MAN-900160</t>
  </si>
  <si>
    <t>MAN-900161</t>
  </si>
  <si>
    <t>AGR-900162</t>
  </si>
  <si>
    <t>RET-900163</t>
  </si>
  <si>
    <t>AGR-900164</t>
  </si>
  <si>
    <t>RET-900165</t>
  </si>
  <si>
    <t>RET-900166</t>
  </si>
  <si>
    <t>RET-900167</t>
  </si>
  <si>
    <t>RET-900168</t>
  </si>
  <si>
    <t>AGR-900169</t>
  </si>
  <si>
    <t>REA-900170</t>
  </si>
  <si>
    <t>MAN-900171</t>
  </si>
  <si>
    <t>REA-900172</t>
  </si>
  <si>
    <t>AGR-900173</t>
  </si>
  <si>
    <t>RET-900174</t>
  </si>
  <si>
    <t>EXT-900175</t>
  </si>
  <si>
    <t>AGR-900176</t>
  </si>
  <si>
    <t>MAN-900177</t>
  </si>
  <si>
    <t>AGR-900178</t>
  </si>
  <si>
    <t>REA-900179</t>
  </si>
  <si>
    <t>REA-900180</t>
  </si>
  <si>
    <t>MAN-900181</t>
  </si>
  <si>
    <t>MAN-900182</t>
  </si>
  <si>
    <t>MAN-900183</t>
  </si>
  <si>
    <t>EXT-900184</t>
  </si>
  <si>
    <t>RET-900185</t>
  </si>
  <si>
    <t>RET-900186</t>
  </si>
  <si>
    <t>EXT-900187</t>
  </si>
  <si>
    <t>RET-900188</t>
  </si>
  <si>
    <t>REA-900189</t>
  </si>
  <si>
    <t>MAN-900190</t>
  </si>
  <si>
    <t>MAN-900191</t>
  </si>
  <si>
    <t>RET-900192</t>
  </si>
  <si>
    <t>RET-900193</t>
  </si>
  <si>
    <t>MAN-900194</t>
  </si>
  <si>
    <t>MAN-900195</t>
  </si>
  <si>
    <t>MAN-900196</t>
  </si>
  <si>
    <t>MAN-900197</t>
  </si>
  <si>
    <t>RET-900198</t>
  </si>
  <si>
    <t>AGR-900199</t>
  </si>
  <si>
    <t>MAN-900200</t>
  </si>
  <si>
    <t>REA-900201</t>
  </si>
  <si>
    <t>MAN-900202</t>
  </si>
  <si>
    <t>REA-900203</t>
  </si>
  <si>
    <t>RET-900204</t>
  </si>
  <si>
    <t>MAN-900205</t>
  </si>
  <si>
    <t>MAN-900206</t>
  </si>
  <si>
    <t>RET-900207</t>
  </si>
  <si>
    <t>RET-900208</t>
  </si>
  <si>
    <t>RET-900209</t>
  </si>
  <si>
    <t>RET-900210</t>
  </si>
  <si>
    <t>RET-900211</t>
  </si>
  <si>
    <t>RET-900212</t>
  </si>
  <si>
    <t>RET-900213</t>
  </si>
  <si>
    <t>REA-900214</t>
  </si>
  <si>
    <t>AGR-900215</t>
  </si>
  <si>
    <t>MAN-900216</t>
  </si>
  <si>
    <t>AGR-900217</t>
  </si>
  <si>
    <t>RET-900218</t>
  </si>
  <si>
    <t>AGR-900219</t>
  </si>
  <si>
    <t>AGR-900220</t>
  </si>
  <si>
    <t>MAN-900221</t>
  </si>
  <si>
    <t>RET-900222</t>
  </si>
  <si>
    <t>MAN-900223</t>
  </si>
  <si>
    <t>MAN-900224</t>
  </si>
  <si>
    <t>AGR-900225</t>
  </si>
  <si>
    <t>AGR-900226</t>
  </si>
  <si>
    <t>REA-900227</t>
  </si>
  <si>
    <t>RET-900228</t>
  </si>
  <si>
    <t>AGR-900229</t>
  </si>
  <si>
    <t>RET-900230</t>
  </si>
  <si>
    <t>REA-900231</t>
  </si>
  <si>
    <t>REA-900232</t>
  </si>
  <si>
    <t>MAN-900233</t>
  </si>
  <si>
    <t>RET-900234</t>
  </si>
  <si>
    <t>MAN-900235</t>
  </si>
  <si>
    <t>EXT-900236</t>
  </si>
  <si>
    <t>EXT-900237</t>
  </si>
  <si>
    <t>REA-900238</t>
  </si>
  <si>
    <t>MAN-900239</t>
  </si>
  <si>
    <t>MAN-900240</t>
  </si>
  <si>
    <t>RET-900241</t>
  </si>
  <si>
    <t>REA-900242</t>
  </si>
  <si>
    <t>RET-900243</t>
  </si>
  <si>
    <t>MAN-900244</t>
  </si>
  <si>
    <t>MAN-900245</t>
  </si>
  <si>
    <t>RET-900246</t>
  </si>
  <si>
    <t>EXT-900247</t>
  </si>
  <si>
    <t>MAN-900248</t>
  </si>
  <si>
    <t>AGR-900249</t>
  </si>
  <si>
    <t>RET-900250</t>
  </si>
  <si>
    <t>RET-900251</t>
  </si>
  <si>
    <t>RET-900252</t>
  </si>
  <si>
    <t>RET-900253</t>
  </si>
  <si>
    <t>MAN-900254</t>
  </si>
  <si>
    <t>RET-900255</t>
  </si>
  <si>
    <t>RET-900256</t>
  </si>
  <si>
    <t>RET-900257</t>
  </si>
  <si>
    <t>RET-900258</t>
  </si>
  <si>
    <t>REA-900259</t>
  </si>
  <si>
    <t>MAN-900260</t>
  </si>
  <si>
    <t>EXT-900261</t>
  </si>
  <si>
    <t>MAN-900262</t>
  </si>
  <si>
    <t>RET-900263</t>
  </si>
  <si>
    <t>RET-900264</t>
  </si>
  <si>
    <t>REA-900265</t>
  </si>
  <si>
    <t>RET-900266</t>
  </si>
  <si>
    <t>REA-900267</t>
  </si>
  <si>
    <t>MAN-900268</t>
  </si>
  <si>
    <t>RET-900269</t>
  </si>
  <si>
    <t>MAN-900270</t>
  </si>
  <si>
    <t>AGR-900271</t>
  </si>
  <si>
    <t>REA-900272</t>
  </si>
  <si>
    <t>REA-900273</t>
  </si>
  <si>
    <t>MAN-900274</t>
  </si>
  <si>
    <t>AGR-900275</t>
  </si>
  <si>
    <t>MAN-900276</t>
  </si>
  <si>
    <t>AGR-900277</t>
  </si>
  <si>
    <t>MAN-900278</t>
  </si>
  <si>
    <t>EXT-900279</t>
  </si>
  <si>
    <t>AGR-900280</t>
  </si>
  <si>
    <t>EXT-900281</t>
  </si>
  <si>
    <t>RET-900282</t>
  </si>
  <si>
    <t>RET-900283</t>
  </si>
  <si>
    <t>AGR-900284</t>
  </si>
  <si>
    <t>MAN-900285</t>
  </si>
  <si>
    <t>MAN-900286</t>
  </si>
  <si>
    <t>RET-900287</t>
  </si>
  <si>
    <t>MAN-900288</t>
  </si>
  <si>
    <t>REA-900289</t>
  </si>
  <si>
    <t>REA-900290</t>
  </si>
  <si>
    <t>EXT-900291</t>
  </si>
  <si>
    <t>EXT-900292</t>
  </si>
  <si>
    <t>MAN-900293</t>
  </si>
  <si>
    <t>AGR-900294</t>
  </si>
  <si>
    <t>EXT-900295</t>
  </si>
  <si>
    <t>EXT-900296</t>
  </si>
  <si>
    <t>RET-900297</t>
  </si>
  <si>
    <t>RET-900298</t>
  </si>
  <si>
    <t>MAN-900299</t>
  </si>
  <si>
    <t>MAN-900300</t>
  </si>
  <si>
    <t>EXT-900301</t>
  </si>
  <si>
    <t>RET-900302</t>
  </si>
  <si>
    <t>REA-900303</t>
  </si>
  <si>
    <t>REA-900304</t>
  </si>
  <si>
    <t>EXT-900305</t>
  </si>
  <si>
    <t>RET-900306</t>
  </si>
  <si>
    <t>MAN-900307</t>
  </si>
  <si>
    <t>AGR-900308</t>
  </si>
  <si>
    <t>AGR-900309</t>
  </si>
  <si>
    <t>RET-900310</t>
  </si>
  <si>
    <t>MAN-900311</t>
  </si>
  <si>
    <t>AGR-900312</t>
  </si>
  <si>
    <t>RET-900313</t>
  </si>
  <si>
    <t>MAN-900314</t>
  </si>
  <si>
    <t>REA-900315</t>
  </si>
  <si>
    <t>RET-900316</t>
  </si>
  <si>
    <t>MAN-900317</t>
  </si>
  <si>
    <t>AGR-900318</t>
  </si>
  <si>
    <t>MAN-900319</t>
  </si>
  <si>
    <t>AGR-900320</t>
  </si>
  <si>
    <t>RET-900321</t>
  </si>
  <si>
    <t>RET-900322</t>
  </si>
  <si>
    <t>MAN-900323</t>
  </si>
  <si>
    <t>REA-900324</t>
  </si>
  <si>
    <t>EXT-900325</t>
  </si>
  <si>
    <t>AGR-900326</t>
  </si>
  <si>
    <t>AGR-900327</t>
  </si>
  <si>
    <t>MAN-900328</t>
  </si>
  <si>
    <t>AGR-900329</t>
  </si>
  <si>
    <t>EXT-900330</t>
  </si>
  <si>
    <t>EXT-900331</t>
  </si>
  <si>
    <t>RET-900332</t>
  </si>
  <si>
    <t>REA-900333</t>
  </si>
  <si>
    <t>RET-900334</t>
  </si>
  <si>
    <t>MAN-900335</t>
  </si>
  <si>
    <t>REA-900336</t>
  </si>
  <si>
    <t>MAN-900337</t>
  </si>
  <si>
    <t>MAN-900338</t>
  </si>
  <si>
    <t>MAN-900339</t>
  </si>
  <si>
    <t>RET-900340</t>
  </si>
  <si>
    <t>AGR-900341</t>
  </si>
  <si>
    <t>AGR-900342</t>
  </si>
  <si>
    <t>MAN-900343</t>
  </si>
  <si>
    <t>EXT-900344</t>
  </si>
  <si>
    <t>AGR-900345</t>
  </si>
  <si>
    <t>RET-900346</t>
  </si>
  <si>
    <t>MAN-900347</t>
  </si>
  <si>
    <t>MAN-900348</t>
  </si>
  <si>
    <t>MAN-900349</t>
  </si>
  <si>
    <t>RET-900350</t>
  </si>
  <si>
    <t>REA-900351</t>
  </si>
  <si>
    <t>RET-900352</t>
  </si>
  <si>
    <t>MAN-900353</t>
  </si>
  <si>
    <t>REA-900354</t>
  </si>
  <si>
    <t>RET-900355</t>
  </si>
  <si>
    <t>EXT-900356</t>
  </si>
  <si>
    <t>RET-900357</t>
  </si>
  <si>
    <t>AGR-900358</t>
  </si>
  <si>
    <t>AGR-900359</t>
  </si>
  <si>
    <t>MAN-900360</t>
  </si>
  <si>
    <t>REA-900361</t>
  </si>
  <si>
    <t>MAN-900362</t>
  </si>
  <si>
    <t>RET-900363</t>
  </si>
  <si>
    <t>EXT-900364</t>
  </si>
  <si>
    <t>MAN-900365</t>
  </si>
  <si>
    <t>RET-900366</t>
  </si>
  <si>
    <t>EXT-900367</t>
  </si>
  <si>
    <t>EXT-900368</t>
  </si>
  <si>
    <t>AGR-900369</t>
  </si>
  <si>
    <t>RET-900370</t>
  </si>
  <si>
    <t>AGR-900371</t>
  </si>
  <si>
    <t>MAN-900372</t>
  </si>
  <si>
    <t>MAN-900373</t>
  </si>
  <si>
    <t>EXT-900374</t>
  </si>
  <si>
    <t>AGR-900375</t>
  </si>
  <si>
    <t>MAN-900376</t>
  </si>
  <si>
    <t>RET-900377</t>
  </si>
  <si>
    <t>EXT-900378</t>
  </si>
  <si>
    <t>REA-900379</t>
  </si>
  <si>
    <t>EXT-900380</t>
  </si>
  <si>
    <t>EXT-900381</t>
  </si>
  <si>
    <t>MAN-900382</t>
  </si>
  <si>
    <t>AGR-900383</t>
  </si>
  <si>
    <t>MAN-900384</t>
  </si>
  <si>
    <t>REA-900385</t>
  </si>
  <si>
    <t>RET-900386</t>
  </si>
  <si>
    <t>REA-900387</t>
  </si>
  <si>
    <t>RET-900388</t>
  </si>
  <si>
    <t>AGR-900389</t>
  </si>
  <si>
    <t>REA-900390</t>
  </si>
  <si>
    <t>MAN-900391</t>
  </si>
  <si>
    <t>AGR-900392</t>
  </si>
  <si>
    <t>MAN-900393</t>
  </si>
  <si>
    <t>RET-900394</t>
  </si>
  <si>
    <t>RET-900395</t>
  </si>
  <si>
    <t>EXT-900396</t>
  </si>
  <si>
    <t>EXT-900397</t>
  </si>
  <si>
    <t>REA-900398</t>
  </si>
  <si>
    <t>AGR-900399</t>
  </si>
  <si>
    <t>MAN-900400</t>
  </si>
  <si>
    <t>REA-900401</t>
  </si>
  <si>
    <t>EXT-900402</t>
  </si>
  <si>
    <t>RET-900403</t>
  </si>
  <si>
    <t>MAN-900404</t>
  </si>
  <si>
    <t>REA-900405</t>
  </si>
  <si>
    <t>EXT-900406</t>
  </si>
  <si>
    <t>EXT-900407</t>
  </si>
  <si>
    <t>RET-900408</t>
  </si>
  <si>
    <t>AGR-900409</t>
  </si>
  <si>
    <t>AGR-900410</t>
  </si>
  <si>
    <t>MAN-900411</t>
  </si>
  <si>
    <t>RET-900412</t>
  </si>
  <si>
    <t>AGR-900413</t>
  </si>
  <si>
    <t>RET-900414</t>
  </si>
  <si>
    <t>MAN-900415</t>
  </si>
  <si>
    <t>AGR-900416</t>
  </si>
  <si>
    <t>MAN-900417</t>
  </si>
  <si>
    <t>MAN-900418</t>
  </si>
  <si>
    <t>RET-900419</t>
  </si>
  <si>
    <t>REA-900420</t>
  </si>
  <si>
    <t>RET-900421</t>
  </si>
  <si>
    <t>MAN-900422</t>
  </si>
  <si>
    <t>MAN-900423</t>
  </si>
  <si>
    <t>REA-900424</t>
  </si>
  <si>
    <t>EXT-900425</t>
  </si>
  <si>
    <t>AGR-900426</t>
  </si>
  <si>
    <t>MAN-900427</t>
  </si>
  <si>
    <t>RET-900428</t>
  </si>
  <si>
    <t>EXT-900429</t>
  </si>
  <si>
    <t>AGR-900430</t>
  </si>
  <si>
    <t>RET-900431</t>
  </si>
  <si>
    <t>MAN-900432</t>
  </si>
  <si>
    <t>REA-900433</t>
  </si>
  <si>
    <t>EXT-900434</t>
  </si>
  <si>
    <t>RET-900435</t>
  </si>
  <si>
    <t>MAN-900436</t>
  </si>
  <si>
    <t>EXT-900437</t>
  </si>
  <si>
    <t>AGR-900438</t>
  </si>
  <si>
    <t>REA-900439</t>
  </si>
  <si>
    <t>EXT-900440</t>
  </si>
  <si>
    <t>RET-900441</t>
  </si>
  <si>
    <t>RET-900442</t>
  </si>
  <si>
    <t>MAN-900443</t>
  </si>
  <si>
    <t>EXT-900444</t>
  </si>
  <si>
    <t>EXT-900445</t>
  </si>
  <si>
    <t>MAN-900446</t>
  </si>
  <si>
    <t>MAN-900447</t>
  </si>
  <si>
    <t>MAN-900448</t>
  </si>
  <si>
    <t>MAN-900449</t>
  </si>
  <si>
    <t>AGR-900450</t>
  </si>
  <si>
    <t>MAN-900451</t>
  </si>
  <si>
    <t>MAN-900452</t>
  </si>
  <si>
    <t>EXT-900453</t>
  </si>
  <si>
    <t>MAN-900454</t>
  </si>
  <si>
    <t>EXT-900455</t>
  </si>
  <si>
    <t>AGR-900456</t>
  </si>
  <si>
    <t>MAN-900457</t>
  </si>
  <si>
    <t>RET-900458</t>
  </si>
  <si>
    <t>MAN-900459</t>
  </si>
  <si>
    <t>MAN-900460</t>
  </si>
  <si>
    <t>MAN-900461</t>
  </si>
  <si>
    <t>AGR-900462</t>
  </si>
  <si>
    <t>RET-900463</t>
  </si>
  <si>
    <t>RET-900464</t>
  </si>
  <si>
    <t>RET-900465</t>
  </si>
  <si>
    <t>RET-900466</t>
  </si>
  <si>
    <t>EXT-900467</t>
  </si>
  <si>
    <t>MAN-900468</t>
  </si>
  <si>
    <t>RET-900469</t>
  </si>
  <si>
    <t>REA-900470</t>
  </si>
  <si>
    <t>EXT-900471</t>
  </si>
  <si>
    <t>RET-900472</t>
  </si>
  <si>
    <t>RET-900473</t>
  </si>
  <si>
    <t>MAN-900474</t>
  </si>
  <si>
    <t>AGR-900475</t>
  </si>
  <si>
    <t>MAN-900476</t>
  </si>
  <si>
    <t>MAN-900477</t>
  </si>
  <si>
    <t>MAN-900478</t>
  </si>
  <si>
    <t>AGR-900479</t>
  </si>
  <si>
    <t>AGR-900480</t>
  </si>
  <si>
    <t>AGR-900481</t>
  </si>
  <si>
    <t>AGR-900482</t>
  </si>
  <si>
    <t>MAN-900483</t>
  </si>
  <si>
    <t>MAN-900484</t>
  </si>
  <si>
    <t>RET-900485</t>
  </si>
  <si>
    <t>MAN-900486</t>
  </si>
  <si>
    <t>REA-900487</t>
  </si>
  <si>
    <t>REA-900488</t>
  </si>
  <si>
    <t>RET-900489</t>
  </si>
  <si>
    <t>RET-900490</t>
  </si>
  <si>
    <t>MAN-900491</t>
  </si>
  <si>
    <t>MAN-900492</t>
  </si>
  <si>
    <t>EXT-900493</t>
  </si>
  <si>
    <t>RET-900494</t>
  </si>
  <si>
    <t>AGR-900495</t>
  </si>
  <si>
    <t>RET-900496</t>
  </si>
  <si>
    <t>RET-900497</t>
  </si>
  <si>
    <t>MAN-900498</t>
  </si>
  <si>
    <t>EXT-900499</t>
  </si>
  <si>
    <t>RET-900500</t>
  </si>
  <si>
    <t>MAN-900501</t>
  </si>
  <si>
    <t>MAN-900502</t>
  </si>
  <si>
    <t>AGR-900503</t>
  </si>
  <si>
    <t>RET-900504</t>
  </si>
  <si>
    <t>AGR-900505</t>
  </si>
  <si>
    <t>RET-900506</t>
  </si>
  <si>
    <t>RET-900507</t>
  </si>
  <si>
    <t>RET-900508</t>
  </si>
  <si>
    <t>AGR-900509</t>
  </si>
  <si>
    <t>EXT-900510</t>
  </si>
  <si>
    <t>MAN-900511</t>
  </si>
  <si>
    <t>RET-900512</t>
  </si>
  <si>
    <t>RET-900513</t>
  </si>
  <si>
    <t>MAN-900514</t>
  </si>
  <si>
    <t>RET-900515</t>
  </si>
  <si>
    <t>RET-900516</t>
  </si>
  <si>
    <t>RET-900517</t>
  </si>
  <si>
    <t>MAN-900518</t>
  </si>
  <si>
    <t>AGR-900519</t>
  </si>
  <si>
    <t>RET-900520</t>
  </si>
  <si>
    <t>MAN-900521</t>
  </si>
  <si>
    <t>MAN-900522</t>
  </si>
  <si>
    <t>MAN-900523</t>
  </si>
  <si>
    <t>MAN-900524</t>
  </si>
  <si>
    <t>REA-900525</t>
  </si>
  <si>
    <t>RET-900526</t>
  </si>
  <si>
    <t>MAN-900527</t>
  </si>
  <si>
    <t>MAN-900528</t>
  </si>
  <si>
    <t>AGR-900529</t>
  </si>
  <si>
    <t>RET-900530</t>
  </si>
  <si>
    <t>AGR-900531</t>
  </si>
  <si>
    <t>RET-900532</t>
  </si>
  <si>
    <t>REA-900533</t>
  </si>
  <si>
    <t>RET-900534</t>
  </si>
  <si>
    <t>MAN-900535</t>
  </si>
  <si>
    <t>EXT-900536</t>
  </si>
  <si>
    <t>MAN-900537</t>
  </si>
  <si>
    <t>EXT-900538</t>
  </si>
  <si>
    <t>RET-900539</t>
  </si>
  <si>
    <t>MAN-900540</t>
  </si>
  <si>
    <t>RET-900541</t>
  </si>
  <si>
    <t>RET-900542</t>
  </si>
  <si>
    <t>AGR-900543</t>
  </si>
  <si>
    <t>AGR-900544</t>
  </si>
  <si>
    <t>RET-900545</t>
  </si>
  <si>
    <t>MAN-900546</t>
  </si>
  <si>
    <t>RET-900547</t>
  </si>
  <si>
    <t>RET-900548</t>
  </si>
  <si>
    <t>RET-900549</t>
  </si>
  <si>
    <t>RET-900550</t>
  </si>
  <si>
    <t>MAN-900551</t>
  </si>
  <si>
    <t>EXT-900552</t>
  </si>
  <si>
    <t>RET-900553</t>
  </si>
  <si>
    <t>RET-900554</t>
  </si>
  <si>
    <t>REA-900555</t>
  </si>
  <si>
    <t>RET-900556</t>
  </si>
  <si>
    <t>REA-900557</t>
  </si>
  <si>
    <t>RET-900558</t>
  </si>
  <si>
    <t>AGR-900559</t>
  </si>
  <si>
    <t>RET-900560</t>
  </si>
  <si>
    <t>EXT-900561</t>
  </si>
  <si>
    <t>MAN-900562</t>
  </si>
  <si>
    <t>AGR-900563</t>
  </si>
  <si>
    <t>MAN-900564</t>
  </si>
  <si>
    <t>RET-900565</t>
  </si>
  <si>
    <t>AGR-900566</t>
  </si>
  <si>
    <t>RET-900567</t>
  </si>
  <si>
    <t>AGR-900568</t>
  </si>
  <si>
    <t>RET-900569</t>
  </si>
  <si>
    <t>MAN-900570</t>
  </si>
  <si>
    <t>RET-900571</t>
  </si>
  <si>
    <t>MAN-900572</t>
  </si>
  <si>
    <t>MAN-900573</t>
  </si>
  <si>
    <t>AGR-900574</t>
  </si>
  <si>
    <t>MAN-900575</t>
  </si>
  <si>
    <t>EXT-900576</t>
  </si>
  <si>
    <t>RET-900577</t>
  </si>
  <si>
    <t>RET-900578</t>
  </si>
  <si>
    <t>EXT-900579</t>
  </si>
  <si>
    <t>RET-900580</t>
  </si>
  <si>
    <t>MAN-900581</t>
  </si>
  <si>
    <t>REA-900582</t>
  </si>
  <si>
    <t>MAN-900583</t>
  </si>
  <si>
    <t>AGR-900584</t>
  </si>
  <si>
    <t>MAN-900585</t>
  </si>
  <si>
    <t>REA-900586</t>
  </si>
  <si>
    <t>RET-900587</t>
  </si>
  <si>
    <t>RET-900588</t>
  </si>
  <si>
    <t>RET-900589</t>
  </si>
  <si>
    <t>AGR-900590</t>
  </si>
  <si>
    <t>EXT-900591</t>
  </si>
  <si>
    <t>RET-900592</t>
  </si>
  <si>
    <t>RET-900593</t>
  </si>
  <si>
    <t>RET-900594</t>
  </si>
  <si>
    <t>MAN-900595</t>
  </si>
  <si>
    <t>RET-900596</t>
  </si>
  <si>
    <t>AGR-900597</t>
  </si>
  <si>
    <t>MAN-900598</t>
  </si>
  <si>
    <t>MAN-900599</t>
  </si>
  <si>
    <t>AGR-900600</t>
  </si>
  <si>
    <t>AGR-900601</t>
  </si>
  <si>
    <t>REA-900602</t>
  </si>
  <si>
    <t>RET-900603</t>
  </si>
  <si>
    <t>MAN-900604</t>
  </si>
  <si>
    <t>RET-900605</t>
  </si>
  <si>
    <t>AGR-900606</t>
  </si>
  <si>
    <t>REA-900607</t>
  </si>
  <si>
    <t>REA-900608</t>
  </si>
  <si>
    <t>REA-900609</t>
  </si>
  <si>
    <t>AGR-900610</t>
  </si>
  <si>
    <t>EXT-900611</t>
  </si>
  <si>
    <t>EXT-900612</t>
  </si>
  <si>
    <t>MAN-900613</t>
  </si>
  <si>
    <t>RET-900614</t>
  </si>
  <si>
    <t>RET-900615</t>
  </si>
  <si>
    <t>RET-900616</t>
  </si>
  <si>
    <t>AGR-900617</t>
  </si>
  <si>
    <t>MAN-900618</t>
  </si>
  <si>
    <t>MAN-900619</t>
  </si>
  <si>
    <t>RET-900620</t>
  </si>
  <si>
    <t>AGR-900621</t>
  </si>
  <si>
    <t>RET-900622</t>
  </si>
  <si>
    <t>MAN-900623</t>
  </si>
  <si>
    <t>RET-900624</t>
  </si>
  <si>
    <t>RET-900625</t>
  </si>
  <si>
    <t>EXT-900626</t>
  </si>
  <si>
    <t>EXT-900627</t>
  </si>
  <si>
    <t>EXT-900628</t>
  </si>
  <si>
    <t>AGR-900629</t>
  </si>
  <si>
    <t>RET-900630</t>
  </si>
  <si>
    <t>RET-900631</t>
  </si>
  <si>
    <t>AGR-900632</t>
  </si>
  <si>
    <t>AGR-900633</t>
  </si>
  <si>
    <t>MAN-900634</t>
  </si>
  <si>
    <t>REA-900635</t>
  </si>
  <si>
    <t>EXT-900636</t>
  </si>
  <si>
    <t>RET-900637</t>
  </si>
  <si>
    <t>AGR-900638</t>
  </si>
  <si>
    <t>REA-900639</t>
  </si>
  <si>
    <t>MAN-900640</t>
  </si>
  <si>
    <t>MAN-900641</t>
  </si>
  <si>
    <t>MAN-900642</t>
  </si>
  <si>
    <t>RET-900643</t>
  </si>
  <si>
    <t>RET-900644</t>
  </si>
  <si>
    <t>MAN-900645</t>
  </si>
  <si>
    <t>MAN-900646</t>
  </si>
  <si>
    <t>MAN-900647</t>
  </si>
  <si>
    <t>AGR-900648</t>
  </si>
  <si>
    <t>MAN-900649</t>
  </si>
  <si>
    <t>RET-900650</t>
  </si>
  <si>
    <t>EXT-900651</t>
  </si>
  <si>
    <t>RET-900652</t>
  </si>
  <si>
    <t>RET-900653</t>
  </si>
  <si>
    <t>RET-900654</t>
  </si>
  <si>
    <t>REA-900655</t>
  </si>
  <si>
    <t>REA-900656</t>
  </si>
  <si>
    <t>AGR-900657</t>
  </si>
  <si>
    <t>RET-900658</t>
  </si>
  <si>
    <t>MAN-900659</t>
  </si>
  <si>
    <t>EXT-900660</t>
  </si>
  <si>
    <t>MAN-900661</t>
  </si>
  <si>
    <t>REA-900662</t>
  </si>
  <si>
    <t>RET-900663</t>
  </si>
  <si>
    <t>MAN-900664</t>
  </si>
  <si>
    <t>MAN-900665</t>
  </si>
  <si>
    <t>RET-900666</t>
  </si>
  <si>
    <t>MAN-900667</t>
  </si>
  <si>
    <t>EXT-900668</t>
  </si>
  <si>
    <t>MAN-900669</t>
  </si>
  <si>
    <t>REA-900670</t>
  </si>
  <si>
    <t>REA-900671</t>
  </si>
  <si>
    <t>AGR-900672</t>
  </si>
  <si>
    <t>RET-900673</t>
  </si>
  <si>
    <t>EXT-900674</t>
  </si>
  <si>
    <t>MAN-900675</t>
  </si>
  <si>
    <t>RET-900676</t>
  </si>
  <si>
    <t>RET-900677</t>
  </si>
  <si>
    <t>REA-900678</t>
  </si>
  <si>
    <t>MAN-900679</t>
  </si>
  <si>
    <t>EXT-900680</t>
  </si>
  <si>
    <t>AGR-900681</t>
  </si>
  <si>
    <t>RET-900682</t>
  </si>
  <si>
    <t>RET-900683</t>
  </si>
  <si>
    <t>RET-900684</t>
  </si>
  <si>
    <t>AGR-900685</t>
  </si>
  <si>
    <t>REA-900686</t>
  </si>
  <si>
    <t>MAN-900687</t>
  </si>
  <si>
    <t>EXT-900688</t>
  </si>
  <si>
    <t>RET-900689</t>
  </si>
  <si>
    <t>AGR-900690</t>
  </si>
  <si>
    <t>AGR-900691</t>
  </si>
  <si>
    <t>REA-900692</t>
  </si>
  <si>
    <t>RET-900693</t>
  </si>
  <si>
    <t>REA-900694</t>
  </si>
  <si>
    <t>RET-900695</t>
  </si>
  <si>
    <t>RET-900696</t>
  </si>
  <si>
    <t>MAN-900697</t>
  </si>
  <si>
    <t>EXT-900698</t>
  </si>
  <si>
    <t>RET-900699</t>
  </si>
  <si>
    <t>RET-900700</t>
  </si>
  <si>
    <t>MAN-900701</t>
  </si>
  <si>
    <t>RET-900702</t>
  </si>
  <si>
    <t>MAN-900703</t>
  </si>
  <si>
    <t>AGR-900704</t>
  </si>
  <si>
    <t>RET-900705</t>
  </si>
  <si>
    <t>EXT-900706</t>
  </si>
  <si>
    <t>RET-900707</t>
  </si>
  <si>
    <t>MAN-900708</t>
  </si>
  <si>
    <t>RET-900709</t>
  </si>
  <si>
    <t>MAN-900710</t>
  </si>
  <si>
    <t>REA-900711</t>
  </si>
  <si>
    <t>EXT-900712</t>
  </si>
  <si>
    <t>MAN-900713</t>
  </si>
  <si>
    <t>AGR-900714</t>
  </si>
  <si>
    <t>MAN-900715</t>
  </si>
  <si>
    <t>RET-900716</t>
  </si>
  <si>
    <t>RET-900717</t>
  </si>
  <si>
    <t>MAN-900718</t>
  </si>
  <si>
    <t>EXT-900719</t>
  </si>
  <si>
    <t>MAN-900720</t>
  </si>
  <si>
    <t>MAN-900721</t>
  </si>
  <si>
    <t>EXT-900722</t>
  </si>
  <si>
    <t>AGR-900723</t>
  </si>
  <si>
    <t>AGR-900724</t>
  </si>
  <si>
    <t>REA-900725</t>
  </si>
  <si>
    <t>REA-900726</t>
  </si>
  <si>
    <t>MAN-900727</t>
  </si>
  <si>
    <t>RET-900728</t>
  </si>
  <si>
    <t>AGR-900729</t>
  </si>
  <si>
    <t>RET-900730</t>
  </si>
  <si>
    <t>MAN-900731</t>
  </si>
  <si>
    <t>MAN-900732</t>
  </si>
  <si>
    <t>MAN-900733</t>
  </si>
  <si>
    <t>REA-900734</t>
  </si>
  <si>
    <t>RET-900735</t>
  </si>
  <si>
    <t>AGR-900736</t>
  </si>
  <si>
    <t>REA-900737</t>
  </si>
  <si>
    <t>RET-900738</t>
  </si>
  <si>
    <t>RET-900739</t>
  </si>
  <si>
    <t>AGR-900740</t>
  </si>
  <si>
    <t>AGR-900741</t>
  </si>
  <si>
    <t>REA-900742</t>
  </si>
  <si>
    <t>REA-900743</t>
  </si>
  <si>
    <t>AGR-900744</t>
  </si>
  <si>
    <t>AGR-900745</t>
  </si>
  <si>
    <t>MAN-900746</t>
  </si>
  <si>
    <t>EXT-900747</t>
  </si>
  <si>
    <t>MAN-900748</t>
  </si>
  <si>
    <t>REA-900749</t>
  </si>
  <si>
    <t>EXT-900750</t>
  </si>
  <si>
    <t>AGR-900751</t>
  </si>
  <si>
    <t>MAN-900752</t>
  </si>
  <si>
    <t>EXT-900753</t>
  </si>
  <si>
    <t>MAN-900754</t>
  </si>
  <si>
    <t>RET-900755</t>
  </si>
  <si>
    <t>MAN-900756</t>
  </si>
  <si>
    <t>RET-900757</t>
  </si>
  <si>
    <t>EXT-900758</t>
  </si>
  <si>
    <t>EXT-900759</t>
  </si>
  <si>
    <t>EXT-900760</t>
  </si>
  <si>
    <t>EXT-900761</t>
  </si>
  <si>
    <t>REA-900762</t>
  </si>
  <si>
    <t>MAN-900763</t>
  </si>
  <si>
    <t>MAN-900764</t>
  </si>
  <si>
    <t>RET-900765</t>
  </si>
  <si>
    <t>RET-900766</t>
  </si>
  <si>
    <t>RET-900767</t>
  </si>
  <si>
    <t>RET-900768</t>
  </si>
  <si>
    <t>RET-900769</t>
  </si>
  <si>
    <t>RET-900770</t>
  </si>
  <si>
    <t>AGR-900771</t>
  </si>
  <si>
    <t>RET-900772</t>
  </si>
  <si>
    <t>MAN-900773</t>
  </si>
  <si>
    <t>EXT-900774</t>
  </si>
  <si>
    <t>RET-900775</t>
  </si>
  <si>
    <t>AGR-900776</t>
  </si>
  <si>
    <t>MAN-900777</t>
  </si>
  <si>
    <t>AGR-900778</t>
  </si>
  <si>
    <t>AGR-900779</t>
  </si>
  <si>
    <t>RET-900780</t>
  </si>
  <si>
    <t>MAN-900781</t>
  </si>
  <si>
    <t>MAN-900782</t>
  </si>
  <si>
    <t>RET-900783</t>
  </si>
  <si>
    <t>REA-900784</t>
  </si>
  <si>
    <t>REA-900785</t>
  </si>
  <si>
    <t>RET-900786</t>
  </si>
  <si>
    <t>MAN-900787</t>
  </si>
  <si>
    <t>MAN-900788</t>
  </si>
  <si>
    <t>RET-900789</t>
  </si>
  <si>
    <t>MAN-900790</t>
  </si>
  <si>
    <t>REA-900791</t>
  </si>
  <si>
    <t>EXT-900792</t>
  </si>
  <si>
    <t>RET-900793</t>
  </si>
  <si>
    <t>MAN-900794</t>
  </si>
  <si>
    <t>MAN-900795</t>
  </si>
  <si>
    <t>REA-900796</t>
  </si>
  <si>
    <t>MAN-900797</t>
  </si>
  <si>
    <t>MAN-900798</t>
  </si>
  <si>
    <t>AGR-900799</t>
  </si>
  <si>
    <t>MAN-900800</t>
  </si>
  <si>
    <t>MAN-900801</t>
  </si>
  <si>
    <t>MAN-900802</t>
  </si>
  <si>
    <t>AGR-900803</t>
  </si>
  <si>
    <t>RET-900804</t>
  </si>
  <si>
    <t>RET-900805</t>
  </si>
  <si>
    <t>MAN-900806</t>
  </si>
  <si>
    <t>AGR-900807</t>
  </si>
  <si>
    <t>RET-900808</t>
  </si>
  <si>
    <t>AGR-900809</t>
  </si>
  <si>
    <t>RET-900810</t>
  </si>
  <si>
    <t>RET-900811</t>
  </si>
  <si>
    <t>AGR-900812</t>
  </si>
  <si>
    <t>RET-900813</t>
  </si>
  <si>
    <t>RET-900814</t>
  </si>
  <si>
    <t>RET-900815</t>
  </si>
  <si>
    <t>AGR-900816</t>
  </si>
  <si>
    <t>RET-900817</t>
  </si>
  <si>
    <t>EXT-900818</t>
  </si>
  <si>
    <t>REA-900819</t>
  </si>
  <si>
    <t>RET-900820</t>
  </si>
  <si>
    <t>RET-900821</t>
  </si>
  <si>
    <t>AGR-900822</t>
  </si>
  <si>
    <t>RET-900823</t>
  </si>
  <si>
    <t>RET-900824</t>
  </si>
  <si>
    <t>AGR-900825</t>
  </si>
  <si>
    <t>MAN-900826</t>
  </si>
  <si>
    <t>RET-900827</t>
  </si>
  <si>
    <t>AGR-900828</t>
  </si>
  <si>
    <t>RET-900829</t>
  </si>
  <si>
    <t>EXT-900830</t>
  </si>
  <si>
    <t>AGR-900831</t>
  </si>
  <si>
    <t>MAN-900832</t>
  </si>
  <si>
    <t>RET-900833</t>
  </si>
  <si>
    <t>MAN-900834</t>
  </si>
  <si>
    <t>AGR-900835</t>
  </si>
  <si>
    <t>EXT-900836</t>
  </si>
  <si>
    <t>AGR-900837</t>
  </si>
  <si>
    <t>EXT-900838</t>
  </si>
  <si>
    <t>REA-900839</t>
  </si>
  <si>
    <t>MAN-900840</t>
  </si>
  <si>
    <t>RET-900841</t>
  </si>
  <si>
    <t>RET-900842</t>
  </si>
  <si>
    <t>MAN-900843</t>
  </si>
  <si>
    <t>MAN-900844</t>
  </si>
  <si>
    <t>MAN-900845</t>
  </si>
  <si>
    <t>RET-900846</t>
  </si>
  <si>
    <t>MAN-900847</t>
  </si>
  <si>
    <t>RET-900848</t>
  </si>
  <si>
    <t>REA-900849</t>
  </si>
  <si>
    <t>MAN-900850</t>
  </si>
  <si>
    <t>MAN-900851</t>
  </si>
  <si>
    <t>AGR-900852</t>
  </si>
  <si>
    <t>RET-900853</t>
  </si>
  <si>
    <t>MAN-900854</t>
  </si>
  <si>
    <t>REA-900855</t>
  </si>
  <si>
    <t>EXT-900856</t>
  </si>
  <si>
    <t>RET-900857</t>
  </si>
  <si>
    <t>RET-900858</t>
  </si>
  <si>
    <t>RET-900859</t>
  </si>
  <si>
    <t>AGR-900860</t>
  </si>
  <si>
    <t>MAN-900861</t>
  </si>
  <si>
    <t>RET-900862</t>
  </si>
  <si>
    <t>AGR-900863</t>
  </si>
  <si>
    <t>AGR-900864</t>
  </si>
  <si>
    <t>AGR-900865</t>
  </si>
  <si>
    <t>REA-900866</t>
  </si>
  <si>
    <t>REA-900867</t>
  </si>
  <si>
    <t>MAN-900868</t>
  </si>
  <si>
    <t>RET-900869</t>
  </si>
  <si>
    <t>AGR-900870</t>
  </si>
  <si>
    <t>AGR-900871</t>
  </si>
  <si>
    <t>RET-900872</t>
  </si>
  <si>
    <t>RET-900873</t>
  </si>
  <si>
    <t>REA-900874</t>
  </si>
  <si>
    <t>REA-900875</t>
  </si>
  <si>
    <t>MAN-900876</t>
  </si>
  <si>
    <t>REA-900877</t>
  </si>
  <si>
    <t>MAN-900878</t>
  </si>
  <si>
    <t>MAN-900879</t>
  </si>
  <si>
    <t>MAN-900880</t>
  </si>
  <si>
    <t>RET-900881</t>
  </si>
  <si>
    <t>REA-900882</t>
  </si>
  <si>
    <t>RET-900883</t>
  </si>
  <si>
    <t>RET-900884</t>
  </si>
  <si>
    <t>RET-900885</t>
  </si>
  <si>
    <t>MAN-900886</t>
  </si>
  <si>
    <t>REA-900887</t>
  </si>
  <si>
    <t>MAN-900888</t>
  </si>
  <si>
    <t>RET-900889</t>
  </si>
  <si>
    <t>EXT-900890</t>
  </si>
  <si>
    <t>MAN-900891</t>
  </si>
  <si>
    <t>MAN-900892</t>
  </si>
  <si>
    <t>AGR-900893</t>
  </si>
  <si>
    <t>REA-900894</t>
  </si>
  <si>
    <t>MAN-900895</t>
  </si>
  <si>
    <t>RET-900896</t>
  </si>
  <si>
    <t>EXT-900897</t>
  </si>
  <si>
    <t>MAN-900898</t>
  </si>
  <si>
    <t>RET-900899</t>
  </si>
  <si>
    <t>AGR-900900</t>
  </si>
  <si>
    <t>MAN-900901</t>
  </si>
  <si>
    <t>AGR-900902</t>
  </si>
  <si>
    <t>AGR-900903</t>
  </si>
  <si>
    <t>MAN-900904</t>
  </si>
  <si>
    <t>AGR-900905</t>
  </si>
  <si>
    <t>AGR-900906</t>
  </si>
  <si>
    <t>MAN-900907</t>
  </si>
  <si>
    <t>RET-900908</t>
  </si>
  <si>
    <t>AGR-900909</t>
  </si>
  <si>
    <t>REA-900910</t>
  </si>
  <si>
    <t>MAN-900911</t>
  </si>
  <si>
    <t>MAN-900912</t>
  </si>
  <si>
    <t>RET-900913</t>
  </si>
  <si>
    <t>AGR-900914</t>
  </si>
  <si>
    <t>REA-900915</t>
  </si>
  <si>
    <t>REA-900916</t>
  </si>
  <si>
    <t>REA-900917</t>
  </si>
  <si>
    <t>RET-900918</t>
  </si>
  <si>
    <t>MAN-900919</t>
  </si>
  <si>
    <t>EXT-900920</t>
  </si>
  <si>
    <t>AGR-900921</t>
  </si>
  <si>
    <t>MAN-900922</t>
  </si>
  <si>
    <t>RET-900923</t>
  </si>
  <si>
    <t>AGR-900924</t>
  </si>
  <si>
    <t>EXT-900925</t>
  </si>
  <si>
    <t>EXT-900926</t>
  </si>
  <si>
    <t>RET-900927</t>
  </si>
  <si>
    <t>RET-900928</t>
  </si>
  <si>
    <t>MAN-900929</t>
  </si>
  <si>
    <t>REA-900930</t>
  </si>
  <si>
    <t>EXT-900931</t>
  </si>
  <si>
    <t>REA-900932</t>
  </si>
  <si>
    <t>REA-900933</t>
  </si>
  <si>
    <t>MAN-900934</t>
  </si>
  <si>
    <t>EXT-900935</t>
  </si>
  <si>
    <t>RET-900936</t>
  </si>
  <si>
    <t>MAN-900937</t>
  </si>
  <si>
    <t>EXT-900938</t>
  </si>
  <si>
    <t>RET-900939</t>
  </si>
  <si>
    <t>RET-900940</t>
  </si>
  <si>
    <t>RET-900941</t>
  </si>
  <si>
    <t>AGR-900942</t>
  </si>
  <si>
    <t>RET-900943</t>
  </si>
  <si>
    <t>RET-900944</t>
  </si>
  <si>
    <t>MAN-900945</t>
  </si>
  <si>
    <t>EXT-900946</t>
  </si>
  <si>
    <t>AGR-900947</t>
  </si>
  <si>
    <t>EXT-900948</t>
  </si>
  <si>
    <t>MAN-900949</t>
  </si>
  <si>
    <t>AGR-900950</t>
  </si>
  <si>
    <t>RET-900951</t>
  </si>
  <si>
    <t>MAN-900952</t>
  </si>
  <si>
    <t>MAN-900953</t>
  </si>
  <si>
    <t>RET-900954</t>
  </si>
  <si>
    <t>MAN-900955</t>
  </si>
  <si>
    <t>RET-900956</t>
  </si>
  <si>
    <t>AGR-900957</t>
  </si>
  <si>
    <t>MAN-900958</t>
  </si>
  <si>
    <t>RET-900959</t>
  </si>
  <si>
    <t>MAN-900960</t>
  </si>
  <si>
    <t>REA-900961</t>
  </si>
  <si>
    <t>RET-900962</t>
  </si>
  <si>
    <t>EXT-900963</t>
  </si>
  <si>
    <t>AGR-900964</t>
  </si>
  <si>
    <t>AGR-900965</t>
  </si>
  <si>
    <t>AGR-900966</t>
  </si>
  <si>
    <t>RET-900967</t>
  </si>
  <si>
    <t>MAN-900968</t>
  </si>
  <si>
    <t>RET-900969</t>
  </si>
  <si>
    <t>MAN-900970</t>
  </si>
  <si>
    <t>RET-900971</t>
  </si>
  <si>
    <t>RET-900972</t>
  </si>
  <si>
    <t>REA-900973</t>
  </si>
  <si>
    <t>RET-900974</t>
  </si>
  <si>
    <t>REA-900975</t>
  </si>
  <si>
    <t>MAN-900976</t>
  </si>
  <si>
    <t>MAN-900977</t>
  </si>
  <si>
    <t>MAN-900978</t>
  </si>
  <si>
    <t>MAN-900979</t>
  </si>
  <si>
    <t>REA-900980</t>
  </si>
  <si>
    <t>REA-900981</t>
  </si>
  <si>
    <t>RET-900982</t>
  </si>
  <si>
    <t>RET-900983</t>
  </si>
  <si>
    <t>AGR-900984</t>
  </si>
  <si>
    <t>AGR-900985</t>
  </si>
  <si>
    <t>EXT-900986</t>
  </si>
  <si>
    <t>AGR-900987</t>
  </si>
  <si>
    <t>RET-900988</t>
  </si>
  <si>
    <t>MAN-900989</t>
  </si>
  <si>
    <t>RET-900990</t>
  </si>
  <si>
    <t>MAN-900991</t>
  </si>
  <si>
    <t>MAN-900992</t>
  </si>
  <si>
    <t>REA-900993</t>
  </si>
  <si>
    <t>MAN-900994</t>
  </si>
  <si>
    <t>MAN-900995</t>
  </si>
  <si>
    <t>AGR-900996</t>
  </si>
  <si>
    <t>AGR-900997</t>
  </si>
  <si>
    <t>AGR-900998</t>
  </si>
  <si>
    <t>MAN-900999</t>
  </si>
  <si>
    <t>RET-901000</t>
  </si>
  <si>
    <t>AGR-901001</t>
  </si>
  <si>
    <t>MAN-901002</t>
  </si>
  <si>
    <t>AGR-901003</t>
  </si>
  <si>
    <t>RET-901004</t>
  </si>
  <si>
    <t>RET-901005</t>
  </si>
  <si>
    <t>AGR-901006</t>
  </si>
  <si>
    <t>REA-901007</t>
  </si>
  <si>
    <t>RET-901008</t>
  </si>
  <si>
    <t>MAN-901009</t>
  </si>
  <si>
    <t>REA-901010</t>
  </si>
  <si>
    <t>REA-901011</t>
  </si>
  <si>
    <t>MAN-901012</t>
  </si>
  <si>
    <t>MAN-901013</t>
  </si>
  <si>
    <t>MAN-901014</t>
  </si>
  <si>
    <t>REA-901015</t>
  </si>
  <si>
    <t>MAN-901016</t>
  </si>
  <si>
    <t>AGR-901017</t>
  </si>
  <si>
    <t>AGR-901018</t>
  </si>
  <si>
    <t>MAN-901019</t>
  </si>
  <si>
    <t>MAN-901020</t>
  </si>
  <si>
    <t>AGR-901021</t>
  </si>
  <si>
    <t>RET-901022</t>
  </si>
  <si>
    <t>REA-901023</t>
  </si>
  <si>
    <t>RET-901024</t>
  </si>
  <si>
    <t>AGR-901025</t>
  </si>
  <si>
    <t>EXT-901026</t>
  </si>
  <si>
    <t>EXT-901027</t>
  </si>
  <si>
    <t>MAN-901028</t>
  </si>
  <si>
    <t>REA-901029</t>
  </si>
  <si>
    <t>MAN-901030</t>
  </si>
  <si>
    <t>MAN-901031</t>
  </si>
  <si>
    <t>AGR-901032</t>
  </si>
  <si>
    <t>RET-901033</t>
  </si>
  <si>
    <t>RET-901034</t>
  </si>
  <si>
    <t>MAN-901035</t>
  </si>
  <si>
    <t>RET-901036</t>
  </si>
  <si>
    <t>MAN-901037</t>
  </si>
  <si>
    <t>EXT-901038</t>
  </si>
  <si>
    <t>REA-901039</t>
  </si>
  <si>
    <t>MAN-901040</t>
  </si>
  <si>
    <t>RET-901041</t>
  </si>
  <si>
    <t>AGR-901042</t>
  </si>
  <si>
    <t>MAN-901043</t>
  </si>
  <si>
    <t>EXT-901044</t>
  </si>
  <si>
    <t>RET-901045</t>
  </si>
  <si>
    <t>RET-901046</t>
  </si>
  <si>
    <t>MAN-901047</t>
  </si>
  <si>
    <t>RET-901048</t>
  </si>
  <si>
    <t>RET-901049</t>
  </si>
  <si>
    <t>EXT-901050</t>
  </si>
  <si>
    <t>MAN-901051</t>
  </si>
  <si>
    <t>RET-901052</t>
  </si>
  <si>
    <t>RET-901053</t>
  </si>
  <si>
    <t>MAN-901054</t>
  </si>
  <si>
    <t>EXT-901055</t>
  </si>
  <si>
    <t>EXT-901056</t>
  </si>
  <si>
    <t>RET-901057</t>
  </si>
  <si>
    <t>RET-901058</t>
  </si>
  <si>
    <t>REA-901059</t>
  </si>
  <si>
    <t>MAN-901060</t>
  </si>
  <si>
    <t>AGR-901061</t>
  </si>
  <si>
    <t>AGR-901062</t>
  </si>
  <si>
    <t>RET-901063</t>
  </si>
  <si>
    <t>AGR-901064</t>
  </si>
  <si>
    <t>RET-901065</t>
  </si>
  <si>
    <t>MAN-901066</t>
  </si>
  <si>
    <t>REA-901067</t>
  </si>
  <si>
    <t>REA-901068</t>
  </si>
  <si>
    <t>REA-901069</t>
  </si>
  <si>
    <t>EXT-901070</t>
  </si>
  <si>
    <t>AGR-901071</t>
  </si>
  <si>
    <t>EXT-901072</t>
  </si>
  <si>
    <t>AGR-901073</t>
  </si>
  <si>
    <t>AGR-901074</t>
  </si>
  <si>
    <t>MAN-901075</t>
  </si>
  <si>
    <t>MAN-901076</t>
  </si>
  <si>
    <t>RET-901077</t>
  </si>
  <si>
    <t>REA-901078</t>
  </si>
  <si>
    <t>AGR-901079</t>
  </si>
  <si>
    <t>REA-901080</t>
  </si>
  <si>
    <t>REA-901081</t>
  </si>
  <si>
    <t>AGR-901082</t>
  </si>
  <si>
    <t>MAN-901083</t>
  </si>
  <si>
    <t>AGR-901084</t>
  </si>
  <si>
    <t>MAN-901085</t>
  </si>
  <si>
    <t>REA-901086</t>
  </si>
  <si>
    <t>EXT-901087</t>
  </si>
  <si>
    <t>AGR-901088</t>
  </si>
  <si>
    <t>AGR-901089</t>
  </si>
  <si>
    <t>MAN-901090</t>
  </si>
  <si>
    <t>REA-901091</t>
  </si>
  <si>
    <t>MAN-901092</t>
  </si>
  <si>
    <t>MAN-901093</t>
  </si>
  <si>
    <t>AGR-901094</t>
  </si>
  <si>
    <t>REA-901095</t>
  </si>
  <si>
    <t>REA-901096</t>
  </si>
  <si>
    <t>REA-901097</t>
  </si>
  <si>
    <t>RET-901098</t>
  </si>
  <si>
    <t>MAN-901099</t>
  </si>
  <si>
    <t>REA-901100</t>
  </si>
  <si>
    <t>AGR-901101</t>
  </si>
  <si>
    <t>MAN-901102</t>
  </si>
  <si>
    <t>RET-901103</t>
  </si>
  <si>
    <t>REA-901104</t>
  </si>
  <si>
    <t>RET-901105</t>
  </si>
  <si>
    <t>EXT-901106</t>
  </si>
  <si>
    <t>EXT-901107</t>
  </si>
  <si>
    <t>AGR-901108</t>
  </si>
  <si>
    <t>AGR-901109</t>
  </si>
  <si>
    <t>MAN-901110</t>
  </si>
  <si>
    <t>MAN-901111</t>
  </si>
  <si>
    <t>EXT-901112</t>
  </si>
  <si>
    <t>EXT-901113</t>
  </si>
  <si>
    <t>AGR-901114</t>
  </si>
  <si>
    <t>MAN-901115</t>
  </si>
  <si>
    <t>MAN-901116</t>
  </si>
  <si>
    <t>RET-901117</t>
  </si>
  <si>
    <t>EXT-901118</t>
  </si>
  <si>
    <t>MAN-901119</t>
  </si>
  <si>
    <t>EXT-901120</t>
  </si>
  <si>
    <t>RET-901121</t>
  </si>
  <si>
    <t>MAN-901122</t>
  </si>
  <si>
    <t>MAN-901123</t>
  </si>
  <si>
    <t>RET-901124</t>
  </si>
  <si>
    <t>RET-901125</t>
  </si>
  <si>
    <t>REA-901126</t>
  </si>
  <si>
    <t>EXT-901127</t>
  </si>
  <si>
    <t>RET-901128</t>
  </si>
  <si>
    <t>RET-901129</t>
  </si>
  <si>
    <t>RET-901130</t>
  </si>
  <si>
    <t>MAN-901131</t>
  </si>
  <si>
    <t>AGR-901132</t>
  </si>
  <si>
    <t>MAN-901133</t>
  </si>
  <si>
    <t>AGR-901134</t>
  </si>
  <si>
    <t>RET-901135</t>
  </si>
  <si>
    <t>AGR-901136</t>
  </si>
  <si>
    <t>EXT-901137</t>
  </si>
  <si>
    <t>MAN-901138</t>
  </si>
  <si>
    <t>MAN-901139</t>
  </si>
  <si>
    <t>MAN-901140</t>
  </si>
  <si>
    <t>AGR-901141</t>
  </si>
  <si>
    <t>MAN-901142</t>
  </si>
  <si>
    <t>MAN-901143</t>
  </si>
  <si>
    <t>RET-901144</t>
  </si>
  <si>
    <t>AGR-901145</t>
  </si>
  <si>
    <t>RET-901146</t>
  </si>
  <si>
    <t>MAN-901147</t>
  </si>
  <si>
    <t>MAN-901148</t>
  </si>
  <si>
    <t>EXT-901149</t>
  </si>
  <si>
    <t>AGR-901150</t>
  </si>
  <si>
    <t>MAN-901151</t>
  </si>
  <si>
    <t>MAN-901152</t>
  </si>
  <si>
    <t>EXT-901153</t>
  </si>
  <si>
    <t>RET-901154</t>
  </si>
  <si>
    <t>RET-901155</t>
  </si>
  <si>
    <t>RET-901156</t>
  </si>
  <si>
    <t>RET-901157</t>
  </si>
  <si>
    <t>RET-901158</t>
  </si>
  <si>
    <t>EXT-901159</t>
  </si>
  <si>
    <t>RET-901160</t>
  </si>
  <si>
    <t>REA-901161</t>
  </si>
  <si>
    <t>EXT-901162</t>
  </si>
  <si>
    <t>EXT-901163</t>
  </si>
  <si>
    <t>RET-901164</t>
  </si>
  <si>
    <t>MAN-901165</t>
  </si>
  <si>
    <t>RET-901166</t>
  </si>
  <si>
    <t>EXT-901167</t>
  </si>
  <si>
    <t>RET-901168</t>
  </si>
  <si>
    <t>MAN-901169</t>
  </si>
  <si>
    <t>MAN-901170</t>
  </si>
  <si>
    <t>RET-901171</t>
  </si>
  <si>
    <t>EXT-901172</t>
  </si>
  <si>
    <t>MAN-901173</t>
  </si>
  <si>
    <t>RET-901174</t>
  </si>
  <si>
    <t>RET-901175</t>
  </si>
  <si>
    <t>RET-901176</t>
  </si>
  <si>
    <t>EXT-901177</t>
  </si>
  <si>
    <t>MAN-901178</t>
  </si>
  <si>
    <t>AGR-901179</t>
  </si>
  <si>
    <t>RET-901180</t>
  </si>
  <si>
    <t>RET-901181</t>
  </si>
  <si>
    <t>RET-901182</t>
  </si>
  <si>
    <t>MAN-901183</t>
  </si>
  <si>
    <t>REA-901184</t>
  </si>
  <si>
    <t>RET-901185</t>
  </si>
  <si>
    <t>EXT-901186</t>
  </si>
  <si>
    <t>MAN-901187</t>
  </si>
  <si>
    <t>AGR-901188</t>
  </si>
  <si>
    <t>MAN-901189</t>
  </si>
  <si>
    <t>RET-901190</t>
  </si>
  <si>
    <t>MAN-901191</t>
  </si>
  <si>
    <t>AGR-901192</t>
  </si>
  <si>
    <t>MAN-901193</t>
  </si>
  <si>
    <t>MAN-901194</t>
  </si>
  <si>
    <t>MAN-901195</t>
  </si>
  <si>
    <t>RET-901196</t>
  </si>
  <si>
    <t>RET-901197</t>
  </si>
  <si>
    <t>REA-901198</t>
  </si>
  <si>
    <t>RET-901199</t>
  </si>
  <si>
    <t>EXT-901200</t>
  </si>
  <si>
    <t>EXT-901201</t>
  </si>
  <si>
    <t>MAN-901202</t>
  </si>
  <si>
    <t>RET-901203</t>
  </si>
  <si>
    <t>RET-901204</t>
  </si>
  <si>
    <t>RET-901205</t>
  </si>
  <si>
    <t>RET-901206</t>
  </si>
  <si>
    <t>RET-901207</t>
  </si>
  <si>
    <t>REA-901208</t>
  </si>
  <si>
    <t>RET-901209</t>
  </si>
  <si>
    <t>RET-901210</t>
  </si>
  <si>
    <t>RET-901211</t>
  </si>
  <si>
    <t>AGR-901212</t>
  </si>
  <si>
    <t>RET-901213</t>
  </si>
  <si>
    <t>EXT-901214</t>
  </si>
  <si>
    <t>RET-901215</t>
  </si>
  <si>
    <t>RET-901216</t>
  </si>
  <si>
    <t>RET-901217</t>
  </si>
  <si>
    <t>RET-901218</t>
  </si>
  <si>
    <t>MAN-901219</t>
  </si>
  <si>
    <t>MAN-901220</t>
  </si>
  <si>
    <t>REA-901221</t>
  </si>
  <si>
    <t>AGR-901222</t>
  </si>
  <si>
    <t>MAN-901223</t>
  </si>
  <si>
    <t>MAN-901224</t>
  </si>
  <si>
    <t>AGR-901225</t>
  </si>
  <si>
    <t>REA-901226</t>
  </si>
  <si>
    <t>AGR-901227</t>
  </si>
  <si>
    <t>MAN-901228</t>
  </si>
  <si>
    <t>AGR-901229</t>
  </si>
  <si>
    <t>AGR-901230</t>
  </si>
  <si>
    <t>RET-901231</t>
  </si>
  <si>
    <t>AGR-901232</t>
  </si>
  <si>
    <t>RET-901233</t>
  </si>
  <si>
    <t>RET-901234</t>
  </si>
  <si>
    <t>MAN-901235</t>
  </si>
  <si>
    <t>MAN-901236</t>
  </si>
  <si>
    <t>RET-901237</t>
  </si>
  <si>
    <t>RET-901238</t>
  </si>
  <si>
    <t>REA-901239</t>
  </si>
  <si>
    <t>MAN-901240</t>
  </si>
  <si>
    <t>MAN-901241</t>
  </si>
  <si>
    <t>RET-901242</t>
  </si>
  <si>
    <t>RET-901243</t>
  </si>
  <si>
    <t>RET-901244</t>
  </si>
  <si>
    <t>RET-901245</t>
  </si>
  <si>
    <t>EXT-901246</t>
  </si>
  <si>
    <t>AGR-901247</t>
  </si>
  <si>
    <t>AGR-901248</t>
  </si>
  <si>
    <t>RET-901249</t>
  </si>
  <si>
    <t>MAN-901250</t>
  </si>
  <si>
    <t>MAN-901251</t>
  </si>
  <si>
    <t>MAN-901252</t>
  </si>
  <si>
    <t>EXT-901253</t>
  </si>
  <si>
    <t>EXT-901254</t>
  </si>
  <si>
    <t>AGR-901255</t>
  </si>
  <si>
    <t>RET-901256</t>
  </si>
  <si>
    <t>RET-901257</t>
  </si>
  <si>
    <t>RET-901258</t>
  </si>
  <si>
    <t>RET-901259</t>
  </si>
  <si>
    <t>RET-901260</t>
  </si>
  <si>
    <t>EXT-901261</t>
  </si>
  <si>
    <t>RET-901262</t>
  </si>
  <si>
    <t>MAN-901263</t>
  </si>
  <si>
    <t>MAN-901264</t>
  </si>
  <si>
    <t>MAN-901265</t>
  </si>
  <si>
    <t>RET-901266</t>
  </si>
  <si>
    <t>AGR-901267</t>
  </si>
  <si>
    <t>MAN-901268</t>
  </si>
  <si>
    <t>AGR-901269</t>
  </si>
  <si>
    <t>AGR-901270</t>
  </si>
  <si>
    <t>EXT-901271</t>
  </si>
  <si>
    <t>REA-901272</t>
  </si>
  <si>
    <t>RET-901273</t>
  </si>
  <si>
    <t>AGR-901274</t>
  </si>
  <si>
    <t>RET-901275</t>
  </si>
  <si>
    <t>REA-901276</t>
  </si>
  <si>
    <t>RET-901277</t>
  </si>
  <si>
    <t>REA-901278</t>
  </si>
  <si>
    <t>AGR-901279</t>
  </si>
  <si>
    <t>MAN-901280</t>
  </si>
  <si>
    <t>REA-901281</t>
  </si>
  <si>
    <t>MAN-901282</t>
  </si>
  <si>
    <t>AGR-901283</t>
  </si>
  <si>
    <t>RET-901284</t>
  </si>
  <si>
    <t>AGR-901285</t>
  </si>
  <si>
    <t>EXT-901286</t>
  </si>
  <si>
    <t>RET-901287</t>
  </si>
  <si>
    <t>RET-901288</t>
  </si>
  <si>
    <t>REA-901289</t>
  </si>
  <si>
    <t>AGR-901290</t>
  </si>
  <si>
    <t>RET-901291</t>
  </si>
  <si>
    <t>AGR-901292</t>
  </si>
  <si>
    <t>RET-901293</t>
  </si>
  <si>
    <t>RET-901294</t>
  </si>
  <si>
    <t>RET-901295</t>
  </si>
  <si>
    <t>RET-901296</t>
  </si>
  <si>
    <t>REA-901297</t>
  </si>
  <si>
    <t>RET-901298</t>
  </si>
  <si>
    <t>AGR-901299</t>
  </si>
  <si>
    <t>MAN-901300</t>
  </si>
  <si>
    <t>MAN-901301</t>
  </si>
  <si>
    <t>EXT-901302</t>
  </si>
  <si>
    <t>RET-901303</t>
  </si>
  <si>
    <t>REA-901304</t>
  </si>
  <si>
    <t>AGR-901305</t>
  </si>
  <si>
    <t>EXT-901306</t>
  </si>
  <si>
    <t>RET-901307</t>
  </si>
  <si>
    <t>MAN-901308</t>
  </si>
  <si>
    <t>EXT-901309</t>
  </si>
  <si>
    <t>EXT-901310</t>
  </si>
  <si>
    <t>REA-901311</t>
  </si>
  <si>
    <t>AGR-901312</t>
  </si>
  <si>
    <t>MAN-901313</t>
  </si>
  <si>
    <t>REA-901314</t>
  </si>
  <si>
    <t>RET-901315</t>
  </si>
  <si>
    <t>MAN-901316</t>
  </si>
  <si>
    <t>RET-901317</t>
  </si>
  <si>
    <t>RET-901318</t>
  </si>
  <si>
    <t>EXT-901319</t>
  </si>
  <si>
    <t>RET-901320</t>
  </si>
  <si>
    <t>MAN-901321</t>
  </si>
  <si>
    <t>RET-901322</t>
  </si>
  <si>
    <t>REA-901323</t>
  </si>
  <si>
    <t>EXT-901324</t>
  </si>
  <si>
    <t>RET-901325</t>
  </si>
  <si>
    <t>RET-901326</t>
  </si>
  <si>
    <t>MAN-901327</t>
  </si>
  <si>
    <t>RET-901328</t>
  </si>
  <si>
    <t>EXT-901329</t>
  </si>
  <si>
    <t>MAN-901330</t>
  </si>
  <si>
    <t>RET-901331</t>
  </si>
  <si>
    <t>MAN-901332</t>
  </si>
  <si>
    <t>RET-901333</t>
  </si>
  <si>
    <t>RET-901334</t>
  </si>
  <si>
    <t>RET-901335</t>
  </si>
  <si>
    <t>EXT-901336</t>
  </si>
  <si>
    <t>MAN-901337</t>
  </si>
  <si>
    <t>RET-901338</t>
  </si>
  <si>
    <t>AGR-901339</t>
  </si>
  <si>
    <t>EXT-901340</t>
  </si>
  <si>
    <t>RET-901341</t>
  </si>
  <si>
    <t>MAN-901342</t>
  </si>
  <si>
    <t>MAN-901343</t>
  </si>
  <si>
    <t>EXT-901344</t>
  </si>
  <si>
    <t>REA-901345</t>
  </si>
  <si>
    <t>AGR-901346</t>
  </si>
  <si>
    <t>MAN-901347</t>
  </si>
  <si>
    <t>AGR-901348</t>
  </si>
  <si>
    <t>AGR-901349</t>
  </si>
  <si>
    <t>MAN-901350</t>
  </si>
  <si>
    <t>RET-901351</t>
  </si>
  <si>
    <t>RET-901352</t>
  </si>
  <si>
    <t>REA-901353</t>
  </si>
  <si>
    <t>RET-901354</t>
  </si>
  <si>
    <t>RET-901355</t>
  </si>
  <si>
    <t>AGR-901356</t>
  </si>
  <si>
    <t>RET-901357</t>
  </si>
  <si>
    <t>RET-901358</t>
  </si>
  <si>
    <t>RET-901359</t>
  </si>
  <si>
    <t>RET-901360</t>
  </si>
  <si>
    <t>MAN-901361</t>
  </si>
  <si>
    <t>MAN-901362</t>
  </si>
  <si>
    <t>MAN-901363</t>
  </si>
  <si>
    <t>MAN-901364</t>
  </si>
  <si>
    <t>EXT-901365</t>
  </si>
  <si>
    <t>REA-901366</t>
  </si>
  <si>
    <t>AGR-901367</t>
  </si>
  <si>
    <t>REA-901368</t>
  </si>
  <si>
    <t>REA-901369</t>
  </si>
  <si>
    <t>REA-901370</t>
  </si>
  <si>
    <t>RET-901371</t>
  </si>
  <si>
    <t>AGR-901372</t>
  </si>
  <si>
    <t>REA-901373</t>
  </si>
  <si>
    <t>EXT-901374</t>
  </si>
  <si>
    <t>RET-901375</t>
  </si>
  <si>
    <t>RET-901376</t>
  </si>
  <si>
    <t>MAN-901377</t>
  </si>
  <si>
    <t>REA-901378</t>
  </si>
  <si>
    <t>MAN-901379</t>
  </si>
  <si>
    <t>AGR-901380</t>
  </si>
  <si>
    <t>EXT-901381</t>
  </si>
  <si>
    <t>MAN-901382</t>
  </si>
  <si>
    <t>RET-901383</t>
  </si>
  <si>
    <t>REA-901384</t>
  </si>
  <si>
    <t>MAN-901385</t>
  </si>
  <si>
    <t>MAN-901386</t>
  </si>
  <si>
    <t>MAN-901387</t>
  </si>
  <si>
    <t>RET-901388</t>
  </si>
  <si>
    <t>AGR-901389</t>
  </si>
  <si>
    <t>REA-901390</t>
  </si>
  <si>
    <t>RET-901391</t>
  </si>
  <si>
    <t>MAN-901392</t>
  </si>
  <si>
    <t>RET-901393</t>
  </si>
  <si>
    <t>RET-901394</t>
  </si>
  <si>
    <t>RET-901395</t>
  </si>
  <si>
    <t>AGR-901396</t>
  </si>
  <si>
    <t>MAN-901397</t>
  </si>
  <si>
    <t>MAN-901398</t>
  </si>
  <si>
    <t>MAN-901399</t>
  </si>
  <si>
    <t>RET-901400</t>
  </si>
  <si>
    <t>AGR-901401</t>
  </si>
  <si>
    <t>MAN-901402</t>
  </si>
  <si>
    <t>AGR-901403</t>
  </si>
  <si>
    <t>RET-901404</t>
  </si>
  <si>
    <t>MAN-901405</t>
  </si>
  <si>
    <t>RET-901406</t>
  </si>
  <si>
    <t>AGR-901407</t>
  </si>
  <si>
    <t>RET-901408</t>
  </si>
  <si>
    <t>RET-901409</t>
  </si>
  <si>
    <t>EXT-901410</t>
  </si>
  <si>
    <t>REA-901411</t>
  </si>
  <si>
    <t>RET-901412</t>
  </si>
  <si>
    <t>EXT-901413</t>
  </si>
  <si>
    <t>MAN-901414</t>
  </si>
  <si>
    <t>AGR-901415</t>
  </si>
  <si>
    <t>MAN-901416</t>
  </si>
  <si>
    <t>MAN-901417</t>
  </si>
  <si>
    <t>AGR-901418</t>
  </si>
  <si>
    <t>RET-901419</t>
  </si>
  <si>
    <t>EXT-901420</t>
  </si>
  <si>
    <t>MAN-901421</t>
  </si>
  <si>
    <t>EXT-901422</t>
  </si>
  <si>
    <t>AGR-901423</t>
  </si>
  <si>
    <t>MAN-901424</t>
  </si>
  <si>
    <t>EXT-901425</t>
  </si>
  <si>
    <t>REA-901426</t>
  </si>
  <si>
    <t>RET-901427</t>
  </si>
  <si>
    <t>MAN-901428</t>
  </si>
  <si>
    <t>MAN-901429</t>
  </si>
  <si>
    <t>MAN-901430</t>
  </si>
  <si>
    <t>REA-901431</t>
  </si>
  <si>
    <t>RET-901432</t>
  </si>
  <si>
    <t>AGR-901433</t>
  </si>
  <si>
    <t>EXT-901434</t>
  </si>
  <si>
    <t>RET-901435</t>
  </si>
  <si>
    <t>AGR-901436</t>
  </si>
  <si>
    <t>MAN-901437</t>
  </si>
  <si>
    <t>RET-901438</t>
  </si>
  <si>
    <t>EXT-901439</t>
  </si>
  <si>
    <t>RET-901440</t>
  </si>
  <si>
    <t>AGR-901441</t>
  </si>
  <si>
    <t>REA-901442</t>
  </si>
  <si>
    <t>MAN-901443</t>
  </si>
  <si>
    <t>AGR-901444</t>
  </si>
  <si>
    <t>EXT-901445</t>
  </si>
  <si>
    <t>MAN-901446</t>
  </si>
  <si>
    <t>RET-901447</t>
  </si>
  <si>
    <t>RET-901448</t>
  </si>
  <si>
    <t>RET-901449</t>
  </si>
  <si>
    <t>MAN-901450</t>
  </si>
  <si>
    <t>RET-901451</t>
  </si>
  <si>
    <t>AGR-901452</t>
  </si>
  <si>
    <t>AGR-901453</t>
  </si>
  <si>
    <t>RET-901454</t>
  </si>
  <si>
    <t>REA-901455</t>
  </si>
  <si>
    <t>RET-901456</t>
  </si>
  <si>
    <t>RET-901457</t>
  </si>
  <si>
    <t>RET-901458</t>
  </si>
  <si>
    <t>RET-901459</t>
  </si>
  <si>
    <t>RET-901460</t>
  </si>
  <si>
    <t>RET-901461</t>
  </si>
  <si>
    <t>AGR-901462</t>
  </si>
  <si>
    <t>MAN-901463</t>
  </si>
  <si>
    <t>RET-901464</t>
  </si>
  <si>
    <t>AGR-901465</t>
  </si>
  <si>
    <t>REA-901466</t>
  </si>
  <si>
    <t>AGR-901467</t>
  </si>
  <si>
    <t>MAN-901468</t>
  </si>
  <si>
    <t>RET-901469</t>
  </si>
  <si>
    <t>MAN-901470</t>
  </si>
  <si>
    <t>AGR-901471</t>
  </si>
  <si>
    <t>AGR-901472</t>
  </si>
  <si>
    <t>EXT-901473</t>
  </si>
  <si>
    <t>AGR-901474</t>
  </si>
  <si>
    <t>EXT-901475</t>
  </si>
  <si>
    <t>RET-901476</t>
  </si>
  <si>
    <t>MAN-901477</t>
  </si>
  <si>
    <t>MAN-901478</t>
  </si>
  <si>
    <t>AGR-901479</t>
  </si>
  <si>
    <t>REA-901480</t>
  </si>
  <si>
    <t>MAN-901481</t>
  </si>
  <si>
    <t>RET-901482</t>
  </si>
  <si>
    <t>AGR-901483</t>
  </si>
  <si>
    <t>AGR-901484</t>
  </si>
  <si>
    <t>MAN-901485</t>
  </si>
  <si>
    <t>MAN-901486</t>
  </si>
  <si>
    <t>RET-901487</t>
  </si>
  <si>
    <t>AGR-901488</t>
  </si>
  <si>
    <t>MAN-901489</t>
  </si>
  <si>
    <t>RET-901490</t>
  </si>
  <si>
    <t>REA-901491</t>
  </si>
  <si>
    <t>MAN-901492</t>
  </si>
  <si>
    <t>MAN-901493</t>
  </si>
  <si>
    <t>AGR-901494</t>
  </si>
  <si>
    <t>REA-901495</t>
  </si>
  <si>
    <t>AGR-901496</t>
  </si>
  <si>
    <t>RET-901497</t>
  </si>
  <si>
    <t>RET-901498</t>
  </si>
  <si>
    <t>EXT-901499</t>
  </si>
  <si>
    <t>EXT-901500</t>
  </si>
  <si>
    <t>REA-901501</t>
  </si>
  <si>
    <t>MAN-901502</t>
  </si>
  <si>
    <t>EXT-901503</t>
  </si>
  <si>
    <t>AGR-901504</t>
  </si>
  <si>
    <t>AGR-901505</t>
  </si>
  <si>
    <t>MAN-901506</t>
  </si>
  <si>
    <t>RET-901507</t>
  </si>
  <si>
    <t>AGR-901508</t>
  </si>
  <si>
    <t>RET-901509</t>
  </si>
  <si>
    <t>REA-901510</t>
  </si>
  <si>
    <t>MAN-901511</t>
  </si>
  <si>
    <t>MAN-901512</t>
  </si>
  <si>
    <t>REA-901513</t>
  </si>
  <si>
    <t>REA-901514</t>
  </si>
  <si>
    <t>REA-901515</t>
  </si>
  <si>
    <t>EXT-901516</t>
  </si>
  <si>
    <t>EXT-901517</t>
  </si>
  <si>
    <t>AGR-901518</t>
  </si>
  <si>
    <t>REA-901519</t>
  </si>
  <si>
    <t>MAN-901520</t>
  </si>
  <si>
    <t>RET-901521</t>
  </si>
  <si>
    <t>AGR-901522</t>
  </si>
  <si>
    <t>RET-901523</t>
  </si>
  <si>
    <t>AGR-901524</t>
  </si>
  <si>
    <t>EXT-901525</t>
  </si>
  <si>
    <t>MAN-901526</t>
  </si>
  <si>
    <t>EXT-901527</t>
  </si>
  <si>
    <t>EXT-901528</t>
  </si>
  <si>
    <t>MAN-901529</t>
  </si>
  <si>
    <t>RET-901530</t>
  </si>
  <si>
    <t>RET-901531</t>
  </si>
  <si>
    <t>MAN-901532</t>
  </si>
  <si>
    <t>RET-901533</t>
  </si>
  <si>
    <t>AGR-901534</t>
  </si>
  <si>
    <t>MAN-901535</t>
  </si>
  <si>
    <t>MAN-901536</t>
  </si>
  <si>
    <t>REA-901537</t>
  </si>
  <si>
    <t>AGR-901538</t>
  </si>
  <si>
    <t>EXT-901539</t>
  </si>
  <si>
    <t>AGR-901540</t>
  </si>
  <si>
    <t>RET-901541</t>
  </si>
  <si>
    <t>RET-901542</t>
  </si>
  <si>
    <t>REA-901543</t>
  </si>
  <si>
    <t>MAN-901544</t>
  </si>
  <si>
    <t>AGR-901545</t>
  </si>
  <si>
    <t>AGR-901546</t>
  </si>
  <si>
    <t>REA-901547</t>
  </si>
  <si>
    <t>MAN-901548</t>
  </si>
  <si>
    <t>EXT-901549</t>
  </si>
  <si>
    <t>EXT-901550</t>
  </si>
  <si>
    <t>MAN-901551</t>
  </si>
  <si>
    <t>MAN-901552</t>
  </si>
  <si>
    <t>RET-901553</t>
  </si>
  <si>
    <t>MAN-901554</t>
  </si>
  <si>
    <t>REA-901555</t>
  </si>
  <si>
    <t>RET-901556</t>
  </si>
  <si>
    <t>EXT-901557</t>
  </si>
  <si>
    <t>AGR-901558</t>
  </si>
  <si>
    <t>RET-901559</t>
  </si>
  <si>
    <t>RET-901560</t>
  </si>
  <si>
    <t>RET-901561</t>
  </si>
  <si>
    <t>RET-901562</t>
  </si>
  <si>
    <t>RET-901563</t>
  </si>
  <si>
    <t>MAN-901564</t>
  </si>
  <si>
    <t>RET-901565</t>
  </si>
  <si>
    <t>AGR-901566</t>
  </si>
  <si>
    <t>REA-901567</t>
  </si>
  <si>
    <t>RET-901568</t>
  </si>
  <si>
    <t>AGR-901569</t>
  </si>
  <si>
    <t>RET-901570</t>
  </si>
  <si>
    <t>MAN-901571</t>
  </si>
  <si>
    <t>RET-901572</t>
  </si>
  <si>
    <t>AGR-901573</t>
  </si>
  <si>
    <t>EXT-901574</t>
  </si>
  <si>
    <t>MAN-901575</t>
  </si>
  <si>
    <t>RET-901576</t>
  </si>
  <si>
    <t>MAN-901577</t>
  </si>
  <si>
    <t>AGR-901578</t>
  </si>
  <si>
    <t>MAN-901579</t>
  </si>
  <si>
    <t>AGR-901580</t>
  </si>
  <si>
    <t>EXT-901581</t>
  </si>
  <si>
    <t>RET-901582</t>
  </si>
  <si>
    <t>REA-901583</t>
  </si>
  <si>
    <t>RET-901584</t>
  </si>
  <si>
    <t>AGR-901585</t>
  </si>
  <si>
    <t>REA-901586</t>
  </si>
  <si>
    <t>MAN-901587</t>
  </si>
  <si>
    <t>RET-901588</t>
  </si>
  <si>
    <t>RET-901589</t>
  </si>
  <si>
    <t>RET-901590</t>
  </si>
  <si>
    <t>EXT-901591</t>
  </si>
  <si>
    <t>EXT-901592</t>
  </si>
  <si>
    <t>MAN-901593</t>
  </si>
  <si>
    <t>AGR-901594</t>
  </si>
  <si>
    <t>RET-901595</t>
  </si>
  <si>
    <t>RET-901596</t>
  </si>
  <si>
    <t>MAN-901597</t>
  </si>
  <si>
    <t>MAN-901598</t>
  </si>
  <si>
    <t>RET-901599</t>
  </si>
  <si>
    <t>EXT-901600</t>
  </si>
  <si>
    <t>MAN-901601</t>
  </si>
  <si>
    <t>MAN-901602</t>
  </si>
  <si>
    <t>REA-901603</t>
  </si>
  <si>
    <t>RET-901604</t>
  </si>
  <si>
    <t>REA-901605</t>
  </si>
  <si>
    <t>AGR-901606</t>
  </si>
  <si>
    <t>AGR-901607</t>
  </si>
  <si>
    <t>AGR-901608</t>
  </si>
  <si>
    <t>RET-901609</t>
  </si>
  <si>
    <t>AGR-901610</t>
  </si>
  <si>
    <t>MAN-901611</t>
  </si>
  <si>
    <t>AGR-901612</t>
  </si>
  <si>
    <t>RET-901613</t>
  </si>
  <si>
    <t>AGR-901614</t>
  </si>
  <si>
    <t>AGR-901615</t>
  </si>
  <si>
    <t>EXT-901616</t>
  </si>
  <si>
    <t>RET-901617</t>
  </si>
  <si>
    <t>AGR-901618</t>
  </si>
  <si>
    <t>MAN-901619</t>
  </si>
  <si>
    <t>RET-901620</t>
  </si>
  <si>
    <t>RET-901621</t>
  </si>
  <si>
    <t>RET-901622</t>
  </si>
  <si>
    <t>RET-901623</t>
  </si>
  <si>
    <t>EXT-901624</t>
  </si>
  <si>
    <t>RET-901625</t>
  </si>
  <si>
    <t>RET-901626</t>
  </si>
  <si>
    <t>MAN-901627</t>
  </si>
  <si>
    <t>RET-901628</t>
  </si>
  <si>
    <t>REA-901629</t>
  </si>
  <si>
    <t>AGR-901630</t>
  </si>
  <si>
    <t>AGR-901631</t>
  </si>
  <si>
    <t>RET-901632</t>
  </si>
  <si>
    <t>AGR-901633</t>
  </si>
  <si>
    <t>RET-901634</t>
  </si>
  <si>
    <t>REA-901635</t>
  </si>
  <si>
    <t>MAN-901636</t>
  </si>
  <si>
    <t>REA-901637</t>
  </si>
  <si>
    <t>RET-901638</t>
  </si>
  <si>
    <t>MAN-901639</t>
  </si>
  <si>
    <t>MAN-901640</t>
  </si>
  <si>
    <t>RET-901641</t>
  </si>
  <si>
    <t>EXT-901642</t>
  </si>
  <si>
    <t>MAN-901643</t>
  </si>
  <si>
    <t>AGR-901644</t>
  </si>
  <si>
    <t>RET-901645</t>
  </si>
  <si>
    <t>MAN-901646</t>
  </si>
  <si>
    <t>RET-901647</t>
  </si>
  <si>
    <t>RET-901648</t>
  </si>
  <si>
    <t>AGR-901649</t>
  </si>
  <si>
    <t>RET-901650</t>
  </si>
  <si>
    <t>MAN-901651</t>
  </si>
  <si>
    <t>RET-901652</t>
  </si>
  <si>
    <t>AGR-901653</t>
  </si>
  <si>
    <t>MAN-901654</t>
  </si>
  <si>
    <t>AGR-901655</t>
  </si>
  <si>
    <t>MAN-901656</t>
  </si>
  <si>
    <t>MAN-901657</t>
  </si>
  <si>
    <t>MAN-901658</t>
  </si>
  <si>
    <t>AGR-901659</t>
  </si>
  <si>
    <t>MAN-901660</t>
  </si>
  <si>
    <t>EXT-901661</t>
  </si>
  <si>
    <t>AGR-901662</t>
  </si>
  <si>
    <t>AGR-901663</t>
  </si>
  <si>
    <t>RET-901664</t>
  </si>
  <si>
    <t>MAN-901665</t>
  </si>
  <si>
    <t>RET-901666</t>
  </si>
  <si>
    <t>RET-901667</t>
  </si>
  <si>
    <t>MAN-901668</t>
  </si>
  <si>
    <t>EXT-901669</t>
  </si>
  <si>
    <t>MAN-901670</t>
  </si>
  <si>
    <t>AGR-901671</t>
  </si>
  <si>
    <t>MAN-901672</t>
  </si>
  <si>
    <t>MAN-901673</t>
  </si>
  <si>
    <t>RET-901674</t>
  </si>
  <si>
    <t>MAN-901675</t>
  </si>
  <si>
    <t>MAN-901676</t>
  </si>
  <si>
    <t>MAN-901677</t>
  </si>
  <si>
    <t>AGR-901678</t>
  </si>
  <si>
    <t>RET-901679</t>
  </si>
  <si>
    <t>AGR-901680</t>
  </si>
  <si>
    <t>MAN-901681</t>
  </si>
  <si>
    <t>RET-901682</t>
  </si>
  <si>
    <t>REA-901683</t>
  </si>
  <si>
    <t>MAN-901684</t>
  </si>
  <si>
    <t>RET-901685</t>
  </si>
  <si>
    <t>AGR-901686</t>
  </si>
  <si>
    <t>MAN-901687</t>
  </si>
  <si>
    <t>RET-901688</t>
  </si>
  <si>
    <t>RET-901689</t>
  </si>
  <si>
    <t>MAN-901690</t>
  </si>
  <si>
    <t>AGR-901691</t>
  </si>
  <si>
    <t>REA-901692</t>
  </si>
  <si>
    <t>AGR-901693</t>
  </si>
  <si>
    <t>MAN-901694</t>
  </si>
  <si>
    <t>RET-901695</t>
  </si>
  <si>
    <t>EXT-901696</t>
  </si>
  <si>
    <t>RET-901697</t>
  </si>
  <si>
    <t>RET-901698</t>
  </si>
  <si>
    <t>AGR-901699</t>
  </si>
  <si>
    <t>EXT-901700</t>
  </si>
  <si>
    <t>REA-901701</t>
  </si>
  <si>
    <t>RET-901702</t>
  </si>
  <si>
    <t>MAN-901703</t>
  </si>
  <si>
    <t>EXT-901704</t>
  </si>
  <si>
    <t>AGR-901705</t>
  </si>
  <si>
    <t>MAN-901706</t>
  </si>
  <si>
    <t>MAN-901707</t>
  </si>
  <si>
    <t>RET-901708</t>
  </si>
  <si>
    <t>AGR-901709</t>
  </si>
  <si>
    <t>AGR-901710</t>
  </si>
  <si>
    <t>MAN-901711</t>
  </si>
  <si>
    <t>MAN-901712</t>
  </si>
  <si>
    <t>RET-901713</t>
  </si>
  <si>
    <t>REA-901714</t>
  </si>
  <si>
    <t>MAN-901715</t>
  </si>
  <si>
    <t>MAN-901716</t>
  </si>
  <si>
    <t>RET-901717</t>
  </si>
  <si>
    <t>RET-901718</t>
  </si>
  <si>
    <t>EXT-901719</t>
  </si>
  <si>
    <t>MAN-901720</t>
  </si>
  <si>
    <t>MAN-901721</t>
  </si>
  <si>
    <t>AGR-901722</t>
  </si>
  <si>
    <t>RET-901723</t>
  </si>
  <si>
    <t>RET-901724</t>
  </si>
  <si>
    <t>REA-901725</t>
  </si>
  <si>
    <t>MAN-901726</t>
  </si>
  <si>
    <t>EXT-901727</t>
  </si>
  <si>
    <t>RET-901728</t>
  </si>
  <si>
    <t>RET-901729</t>
  </si>
  <si>
    <t>RET-901730</t>
  </si>
  <si>
    <t>EXT-901731</t>
  </si>
  <si>
    <t>AGR-901732</t>
  </si>
  <si>
    <t>RET-901733</t>
  </si>
  <si>
    <t>RET-901734</t>
  </si>
  <si>
    <t>AGR-901735</t>
  </si>
  <si>
    <t>MAN-901736</t>
  </si>
  <si>
    <t>MAN-901737</t>
  </si>
  <si>
    <t>MAN-901738</t>
  </si>
  <si>
    <t>MAN-901739</t>
  </si>
  <si>
    <t>MAN-901740</t>
  </si>
  <si>
    <t>RET-901741</t>
  </si>
  <si>
    <t>MAN-901742</t>
  </si>
  <si>
    <t>RET-901743</t>
  </si>
  <si>
    <t>REA-901744</t>
  </si>
  <si>
    <t>RET-901745</t>
  </si>
  <si>
    <t>AGR-901746</t>
  </si>
  <si>
    <t>RET-901747</t>
  </si>
  <si>
    <t>EXT-901748</t>
  </si>
  <si>
    <t>AGR-901749</t>
  </si>
  <si>
    <t>REA-901750</t>
  </si>
  <si>
    <t>RET-901751</t>
  </si>
  <si>
    <t>EXT-901752</t>
  </si>
  <si>
    <t>RET-901753</t>
  </si>
  <si>
    <t>MAN-901754</t>
  </si>
  <si>
    <t>AGR-901755</t>
  </si>
  <si>
    <t>REA-901756</t>
  </si>
  <si>
    <t>MAN-901757</t>
  </si>
  <si>
    <t>MAN-901758</t>
  </si>
  <si>
    <t>EXT-901759</t>
  </si>
  <si>
    <t>AGR-901760</t>
  </si>
  <si>
    <t>AGR-901761</t>
  </si>
  <si>
    <t>MAN-901762</t>
  </si>
  <si>
    <t>AGR-901763</t>
  </si>
  <si>
    <t>MAN-901764</t>
  </si>
  <si>
    <t>REA-901765</t>
  </si>
  <si>
    <t>AGR-901766</t>
  </si>
  <si>
    <t>RET-901767</t>
  </si>
  <si>
    <t>MAN-901768</t>
  </si>
  <si>
    <t>MAN-901769</t>
  </si>
  <si>
    <t>RET-901770</t>
  </si>
  <si>
    <t>REA-901771</t>
  </si>
  <si>
    <t>RET-901772</t>
  </si>
  <si>
    <t>RET-901773</t>
  </si>
  <si>
    <t>EXT-901774</t>
  </si>
  <si>
    <t>EXT-901775</t>
  </si>
  <si>
    <t>RET-901776</t>
  </si>
  <si>
    <t>MAN-901777</t>
  </si>
  <si>
    <t>MAN-901778</t>
  </si>
  <si>
    <t>RET-901779</t>
  </si>
  <si>
    <t>EXT-901780</t>
  </si>
  <si>
    <t>MAN-901781</t>
  </si>
  <si>
    <t>MAN-901782</t>
  </si>
  <si>
    <t>RET-901783</t>
  </si>
  <si>
    <t>MAN-901784</t>
  </si>
  <si>
    <t>RET-901785</t>
  </si>
  <si>
    <t>RET-901786</t>
  </si>
  <si>
    <t>AGR-901787</t>
  </si>
  <si>
    <t>MAN-901788</t>
  </si>
  <si>
    <t>EXT-901789</t>
  </si>
  <si>
    <t>AGR-901790</t>
  </si>
  <si>
    <t>MAN-901791</t>
  </si>
  <si>
    <t>AGR-901792</t>
  </si>
  <si>
    <t>MAN-901793</t>
  </si>
  <si>
    <t>AGR-901794</t>
  </si>
  <si>
    <t>RET-901795</t>
  </si>
  <si>
    <t>MAN-901796</t>
  </si>
  <si>
    <t>MAN-901797</t>
  </si>
  <si>
    <t>RET-901798</t>
  </si>
  <si>
    <t>MAN-901799</t>
  </si>
  <si>
    <t>MAN-901800</t>
  </si>
  <si>
    <t>RET-901801</t>
  </si>
  <si>
    <t>EXT-901802</t>
  </si>
  <si>
    <t>MAN-901803</t>
  </si>
  <si>
    <t>RET-901804</t>
  </si>
  <si>
    <t>REA-901805</t>
  </si>
  <si>
    <t>RET-901806</t>
  </si>
  <si>
    <t>MAN-901807</t>
  </si>
  <si>
    <t>AGR-901808</t>
  </si>
  <si>
    <t>RET-901809</t>
  </si>
  <si>
    <t>AGR-901810</t>
  </si>
  <si>
    <t>MAN-901811</t>
  </si>
  <si>
    <t>MAN-901812</t>
  </si>
  <si>
    <t>EXT-901813</t>
  </si>
  <si>
    <t>MAN-901814</t>
  </si>
  <si>
    <t>AGR-901815</t>
  </si>
  <si>
    <t>EXT-901816</t>
  </si>
  <si>
    <t>MAN-901817</t>
  </si>
  <si>
    <t>RET-901818</t>
  </si>
  <si>
    <t>EXT-901819</t>
  </si>
  <si>
    <t>MAN-901820</t>
  </si>
  <si>
    <t>AGR-901821</t>
  </si>
  <si>
    <t>REA-901822</t>
  </si>
  <si>
    <t>AGR-901823</t>
  </si>
  <si>
    <t>RET-901824</t>
  </si>
  <si>
    <t>RET-901825</t>
  </si>
  <si>
    <t>RET-901826</t>
  </si>
  <si>
    <t>EXT-901827</t>
  </si>
  <si>
    <t>AGR-901828</t>
  </si>
  <si>
    <t>MAN-901829</t>
  </si>
  <si>
    <t>RET-901830</t>
  </si>
  <si>
    <t>MAN-901831</t>
  </si>
  <si>
    <t>RET-901832</t>
  </si>
  <si>
    <t>RET-901833</t>
  </si>
  <si>
    <t>EXT-901834</t>
  </si>
  <si>
    <t>RET-901835</t>
  </si>
  <si>
    <t>RET-901836</t>
  </si>
  <si>
    <t>RET-901837</t>
  </si>
  <si>
    <t>MAN-901838</t>
  </si>
  <si>
    <t>RET-901839</t>
  </si>
  <si>
    <t>RET-901840</t>
  </si>
  <si>
    <t>EXT-901841</t>
  </si>
  <si>
    <t>RET-901842</t>
  </si>
  <si>
    <t>RET-901843</t>
  </si>
  <si>
    <t>MAN-901844</t>
  </si>
  <si>
    <t>RET-901845</t>
  </si>
  <si>
    <t>AGR-901846</t>
  </si>
  <si>
    <t>AGR-901847</t>
  </si>
  <si>
    <t>MAN-901848</t>
  </si>
  <si>
    <t>MAN-901849</t>
  </si>
  <si>
    <t>MAN-901850</t>
  </si>
  <si>
    <t>RET-901851</t>
  </si>
  <si>
    <t>MAN-901852</t>
  </si>
  <si>
    <t>RET-901853</t>
  </si>
  <si>
    <t>MAN-901854</t>
  </si>
  <si>
    <t>MAN-901855</t>
  </si>
  <si>
    <t>RET-901856</t>
  </si>
  <si>
    <t>AGR-901857</t>
  </si>
  <si>
    <t>AGR-901858</t>
  </si>
  <si>
    <t>MAN-901859</t>
  </si>
  <si>
    <t>AGR-901860</t>
  </si>
  <si>
    <t>RET-901861</t>
  </si>
  <si>
    <t>RET-901862</t>
  </si>
  <si>
    <t>REA-901863</t>
  </si>
  <si>
    <t>RET-901864</t>
  </si>
  <si>
    <t>AGR-901865</t>
  </si>
  <si>
    <t>RET-901866</t>
  </si>
  <si>
    <t>MAN-901867</t>
  </si>
  <si>
    <t>AGR-901868</t>
  </si>
  <si>
    <t>MAN-901869</t>
  </si>
  <si>
    <t>RET-901870</t>
  </si>
  <si>
    <t>AGR-901871</t>
  </si>
  <si>
    <t>AGR-901872</t>
  </si>
  <si>
    <t>MAN-901873</t>
  </si>
  <si>
    <t>MAN-901874</t>
  </si>
  <si>
    <t>RET-901875</t>
  </si>
  <si>
    <t>MAN-901876</t>
  </si>
  <si>
    <t>EXT-901877</t>
  </si>
  <si>
    <t>MAN-901878</t>
  </si>
  <si>
    <t>MAN-901879</t>
  </si>
  <si>
    <t>RET-901880</t>
  </si>
  <si>
    <t>MAN-901881</t>
  </si>
  <si>
    <t>REA-901882</t>
  </si>
  <si>
    <t>MAN-901883</t>
  </si>
  <si>
    <t>EXT-901884</t>
  </si>
  <si>
    <t>RET-901885</t>
  </si>
  <si>
    <t>MAN-901886</t>
  </si>
  <si>
    <t>MAN-901887</t>
  </si>
  <si>
    <t>REA-901888</t>
  </si>
  <si>
    <t>RET-901889</t>
  </si>
  <si>
    <t>RET-901890</t>
  </si>
  <si>
    <t>RET-901891</t>
  </si>
  <si>
    <t>AGR-901892</t>
  </si>
  <si>
    <t>MAN-901893</t>
  </si>
  <si>
    <t>RET-901894</t>
  </si>
  <si>
    <t>RET-901895</t>
  </si>
  <si>
    <t>AGR-901896</t>
  </si>
  <si>
    <t>REA-901897</t>
  </si>
  <si>
    <t>MAN-901898</t>
  </si>
  <si>
    <t>RET-901899</t>
  </si>
  <si>
    <t>RET-901900</t>
  </si>
  <si>
    <t>EXT-901901</t>
  </si>
  <si>
    <t>RET-901902</t>
  </si>
  <si>
    <t>MAN-901903</t>
  </si>
  <si>
    <t>MAN-901904</t>
  </si>
  <si>
    <t>REA-901905</t>
  </si>
  <si>
    <t>MAN-901906</t>
  </si>
  <si>
    <t>AGR-901907</t>
  </si>
  <si>
    <t>RET-901908</t>
  </si>
  <si>
    <t>RET-901909</t>
  </si>
  <si>
    <t>MAN-901910</t>
  </si>
  <si>
    <t>MAN-901911</t>
  </si>
  <si>
    <t>REA-901912</t>
  </si>
  <si>
    <t>MAN-901913</t>
  </si>
  <si>
    <t>EXT-901914</t>
  </si>
  <si>
    <t>RET-901915</t>
  </si>
  <si>
    <t>MAN-901916</t>
  </si>
  <si>
    <t>EXT-901917</t>
  </si>
  <si>
    <t>MAN-901918</t>
  </si>
  <si>
    <t>AGR-901919</t>
  </si>
  <si>
    <t>MAN-901920</t>
  </si>
  <si>
    <t>EXT-901921</t>
  </si>
  <si>
    <t>EXT-901922</t>
  </si>
  <si>
    <t>RET-901923</t>
  </si>
  <si>
    <t>MAN-901924</t>
  </si>
  <si>
    <t>MAN-901925</t>
  </si>
  <si>
    <t>MAN-901926</t>
  </si>
  <si>
    <t>MAN-901927</t>
  </si>
  <si>
    <t>MAN-901928</t>
  </si>
  <si>
    <t>EXT-901929</t>
  </si>
  <si>
    <t>MAN-901930</t>
  </si>
  <si>
    <t>RET-901931</t>
  </si>
  <si>
    <t>MAN-901932</t>
  </si>
  <si>
    <t>REA-901933</t>
  </si>
  <si>
    <t>AGR-901934</t>
  </si>
  <si>
    <t>RET-901935</t>
  </si>
  <si>
    <t>RET-901936</t>
  </si>
  <si>
    <t>AGR-901937</t>
  </si>
  <si>
    <t>EXT-901938</t>
  </si>
  <si>
    <t>RET-901939</t>
  </si>
  <si>
    <t>MAN-901940</t>
  </si>
  <si>
    <t>RET-901941</t>
  </si>
  <si>
    <t>AGR-901942</t>
  </si>
  <si>
    <t>MAN-901943</t>
  </si>
  <si>
    <t>AGR-901944</t>
  </si>
  <si>
    <t>RET-901945</t>
  </si>
  <si>
    <t>RET-901946</t>
  </si>
  <si>
    <t>MAN-901947</t>
  </si>
  <si>
    <t>MAN-901948</t>
  </si>
  <si>
    <t>RET-901949</t>
  </si>
  <si>
    <t>REA-901950</t>
  </si>
  <si>
    <t>RET-901951</t>
  </si>
  <si>
    <t>MAN-901952</t>
  </si>
  <si>
    <t>REA-901953</t>
  </si>
  <si>
    <t>MAN-901954</t>
  </si>
  <si>
    <t>RET-901955</t>
  </si>
  <si>
    <t>RET-901956</t>
  </si>
  <si>
    <t>RET-901957</t>
  </si>
  <si>
    <t>RET-901958</t>
  </si>
  <si>
    <t>REA-901959</t>
  </si>
  <si>
    <t>REA-901960</t>
  </si>
  <si>
    <t>REA-901961</t>
  </si>
  <si>
    <t>MAN-901962</t>
  </si>
  <si>
    <t>RET-901963</t>
  </si>
  <si>
    <t>REA-901964</t>
  </si>
  <si>
    <t>AGR-901965</t>
  </si>
  <si>
    <t>RET-901966</t>
  </si>
  <si>
    <t>REA-901967</t>
  </si>
  <si>
    <t>RET-901968</t>
  </si>
  <si>
    <t>MAN-901969</t>
  </si>
  <si>
    <t>REA-901970</t>
  </si>
  <si>
    <t>AGR-901971</t>
  </si>
  <si>
    <t>RET-901972</t>
  </si>
  <si>
    <t>RET-901973</t>
  </si>
  <si>
    <t>RET-901974</t>
  </si>
  <si>
    <t>MAN-901975</t>
  </si>
  <si>
    <t>RET-901976</t>
  </si>
  <si>
    <t>REA-901977</t>
  </si>
  <si>
    <t>AGR-901978</t>
  </si>
  <si>
    <t>REA-901979</t>
  </si>
  <si>
    <t>MAN-901980</t>
  </si>
  <si>
    <t>RET-901981</t>
  </si>
  <si>
    <t>MAN-901982</t>
  </si>
  <si>
    <t>MAN-901983</t>
  </si>
  <si>
    <t>AGR-901984</t>
  </si>
  <si>
    <t>MAN-901985</t>
  </si>
  <si>
    <t>RET-901986</t>
  </si>
  <si>
    <t>RET-901987</t>
  </si>
  <si>
    <t>AGR-901988</t>
  </si>
  <si>
    <t>REA-901989</t>
  </si>
  <si>
    <t>MAN-901990</t>
  </si>
  <si>
    <t>AGR-901991</t>
  </si>
  <si>
    <t>REA-901992</t>
  </si>
  <si>
    <t>REA-901993</t>
  </si>
  <si>
    <t>REA-901994</t>
  </si>
  <si>
    <t>AGR-901995</t>
  </si>
  <si>
    <t>MAN-901996</t>
  </si>
  <si>
    <t>MAN-901997</t>
  </si>
  <si>
    <t>AGR-901998</t>
  </si>
  <si>
    <t>MAN-901999</t>
  </si>
  <si>
    <t>REA-902000</t>
  </si>
  <si>
    <t>AGR-902001</t>
  </si>
  <si>
    <t>RET-902002</t>
  </si>
  <si>
    <t>EXT-902003</t>
  </si>
  <si>
    <t>MAN-902004</t>
  </si>
  <si>
    <t>REA-902005</t>
  </si>
  <si>
    <t>REA-902006</t>
  </si>
  <si>
    <t>REA-902007</t>
  </si>
  <si>
    <t>REA-902008</t>
  </si>
  <si>
    <t>AGR-902009</t>
  </si>
  <si>
    <t>MAN-902010</t>
  </si>
  <si>
    <t>MAN-902011</t>
  </si>
  <si>
    <t>MAN-902012</t>
  </si>
  <si>
    <t>MAN-902013</t>
  </si>
  <si>
    <t>RET-902014</t>
  </si>
  <si>
    <t>RET-902015</t>
  </si>
  <si>
    <t>EXT-902016</t>
  </si>
  <si>
    <t>MAN-902017</t>
  </si>
  <si>
    <t>EXT-902018</t>
  </si>
  <si>
    <t>EXT-902019</t>
  </si>
  <si>
    <t>AGR-902020</t>
  </si>
  <si>
    <t>RET-902021</t>
  </si>
  <si>
    <t>REA-902022</t>
  </si>
  <si>
    <t>MAN-902023</t>
  </si>
  <si>
    <t>MAN-902024</t>
  </si>
  <si>
    <t>RET-902025</t>
  </si>
  <si>
    <t>AGR-902026</t>
  </si>
  <si>
    <t>RET-902027</t>
  </si>
  <si>
    <t>RET-902028</t>
  </si>
  <si>
    <t>EXT-902029</t>
  </si>
  <si>
    <t>MAN-902030</t>
  </si>
  <si>
    <t>AGR-902031</t>
  </si>
  <si>
    <t>EXT-902032</t>
  </si>
  <si>
    <t>AGR-902033</t>
  </si>
  <si>
    <t>RET-902034</t>
  </si>
  <si>
    <t>MAN-902035</t>
  </si>
  <si>
    <t>AGR-902036</t>
  </si>
  <si>
    <t>AGR-902037</t>
  </si>
  <si>
    <t>MAN-902038</t>
  </si>
  <si>
    <t>AGR-902039</t>
  </si>
  <si>
    <t>AGR-902040</t>
  </si>
  <si>
    <t>MAN-902041</t>
  </si>
  <si>
    <t>MAN-902042</t>
  </si>
  <si>
    <t>RET-902043</t>
  </si>
  <si>
    <t>RET-902044</t>
  </si>
  <si>
    <t>MAN-902045</t>
  </si>
  <si>
    <t>MAN-902046</t>
  </si>
  <si>
    <t>RET-902047</t>
  </si>
  <si>
    <t>REA-902048</t>
  </si>
  <si>
    <t>MAN-902049</t>
  </si>
  <si>
    <t>RET-902050</t>
  </si>
  <si>
    <t>EXT-902051</t>
  </si>
  <si>
    <t>AGR-902052</t>
  </si>
  <si>
    <t>REA-902053</t>
  </si>
  <si>
    <t>EXT-902054</t>
  </si>
  <si>
    <t>REA-902055</t>
  </si>
  <si>
    <t>MAN-902056</t>
  </si>
  <si>
    <t>MAN-902057</t>
  </si>
  <si>
    <t>REA-902058</t>
  </si>
  <si>
    <t>EXT-902059</t>
  </si>
  <si>
    <t>EXT-902060</t>
  </si>
  <si>
    <t>EXT-902061</t>
  </si>
  <si>
    <t>MAN-902062</t>
  </si>
  <si>
    <t>EXT-902063</t>
  </si>
  <si>
    <t>MAN-902064</t>
  </si>
  <si>
    <t>EXT-902065</t>
  </si>
  <si>
    <t>AGR-902066</t>
  </si>
  <si>
    <t>MAN-902067</t>
  </si>
  <si>
    <t>REA-902068</t>
  </si>
  <si>
    <t>MAN-902069</t>
  </si>
  <si>
    <t>RET-902070</t>
  </si>
  <si>
    <t>EXT-902071</t>
  </si>
  <si>
    <t>RET-902072</t>
  </si>
  <si>
    <t>AGR-902073</t>
  </si>
  <si>
    <t>RET-902074</t>
  </si>
  <si>
    <t>MAN-902075</t>
  </si>
  <si>
    <t>REA-902076</t>
  </si>
  <si>
    <t>AGR-902077</t>
  </si>
  <si>
    <t>MAN-902078</t>
  </si>
  <si>
    <t>MAN-902079</t>
  </si>
  <si>
    <t>AGR-902080</t>
  </si>
  <si>
    <t>MAN-902081</t>
  </si>
  <si>
    <t>RET-902082</t>
  </si>
  <si>
    <t>AGR-902083</t>
  </si>
  <si>
    <t>EXT-902084</t>
  </si>
  <si>
    <t>MAN-902085</t>
  </si>
  <si>
    <t>MAN-902086</t>
  </si>
  <si>
    <t>AGR-902087</t>
  </si>
  <si>
    <t>MAN-902088</t>
  </si>
  <si>
    <t>EXT-902089</t>
  </si>
  <si>
    <t>MAN-902090</t>
  </si>
  <si>
    <t>AGR-902091</t>
  </si>
  <si>
    <t>RET-902092</t>
  </si>
  <si>
    <t>MAN-902093</t>
  </si>
  <si>
    <t>REA-902094</t>
  </si>
  <si>
    <t>AGR-902095</t>
  </si>
  <si>
    <t>REA-902096</t>
  </si>
  <si>
    <t>REA-902097</t>
  </si>
  <si>
    <t>MAN-902098</t>
  </si>
  <si>
    <t>RET-902099</t>
  </si>
  <si>
    <t>RET-902100</t>
  </si>
  <si>
    <t>EXT-902101</t>
  </si>
  <si>
    <t>REA-902102</t>
  </si>
  <si>
    <t>AGR-902103</t>
  </si>
  <si>
    <t>AGR-902104</t>
  </si>
  <si>
    <t>REA-902105</t>
  </si>
  <si>
    <t>RET-902106</t>
  </si>
  <si>
    <t>EXT-902107</t>
  </si>
  <si>
    <t>AGR-902108</t>
  </si>
  <si>
    <t>EXT-902109</t>
  </si>
  <si>
    <t>RET-902110</t>
  </si>
  <si>
    <t>RET-902111</t>
  </si>
  <si>
    <t>REA-902112</t>
  </si>
  <si>
    <t>EXT-902113</t>
  </si>
  <si>
    <t>AGR-902114</t>
  </si>
  <si>
    <t>MAN-902115</t>
  </si>
  <si>
    <t>MAN-902116</t>
  </si>
  <si>
    <t>RET-902117</t>
  </si>
  <si>
    <t>MAN-902118</t>
  </si>
  <si>
    <t>RET-902119</t>
  </si>
  <si>
    <t>AGR-902120</t>
  </si>
  <si>
    <t>RET-902121</t>
  </si>
  <si>
    <t>MAN-902122</t>
  </si>
  <si>
    <t>EXT-902123</t>
  </si>
  <si>
    <t>MAN-902124</t>
  </si>
  <si>
    <t>RET-902125</t>
  </si>
  <si>
    <t>EXT-902126</t>
  </si>
  <si>
    <t>MAN-902127</t>
  </si>
  <si>
    <t>AGR-902128</t>
  </si>
  <si>
    <t>RET-902129</t>
  </si>
  <si>
    <t>RET-902130</t>
  </si>
  <si>
    <t>RET-902131</t>
  </si>
  <si>
    <t>EXT-902132</t>
  </si>
  <si>
    <t>RET-902133</t>
  </si>
  <si>
    <t>RET-902134</t>
  </si>
  <si>
    <t>REA-902135</t>
  </si>
  <si>
    <t>MAN-902136</t>
  </si>
  <si>
    <t>RET-902137</t>
  </si>
  <si>
    <t>MAN-902138</t>
  </si>
  <si>
    <t>EXT-902139</t>
  </si>
  <si>
    <t>RET-902140</t>
  </si>
  <si>
    <t>EXT-902141</t>
  </si>
  <si>
    <t>RET-902142</t>
  </si>
  <si>
    <t>AGR-902143</t>
  </si>
  <si>
    <t>RET-902144</t>
  </si>
  <si>
    <t>MAN-902145</t>
  </si>
  <si>
    <t>RET-902146</t>
  </si>
  <si>
    <t>MAN-902147</t>
  </si>
  <si>
    <t>RET-902148</t>
  </si>
  <si>
    <t>MAN-902149</t>
  </si>
  <si>
    <t>EXT-902150</t>
  </si>
  <si>
    <t>MAN-902151</t>
  </si>
  <si>
    <t>AGR-902152</t>
  </si>
  <si>
    <t>MAN-902153</t>
  </si>
  <si>
    <t>REA-902154</t>
  </si>
  <si>
    <t>RET-902155</t>
  </si>
  <si>
    <t>AGR-902156</t>
  </si>
  <si>
    <t>MAN-902157</t>
  </si>
  <si>
    <t>EXT-902158</t>
  </si>
  <si>
    <t>RET-902159</t>
  </si>
  <si>
    <t>AGR-902160</t>
  </si>
  <si>
    <t>MAN-902161</t>
  </si>
  <si>
    <t>EXT-902162</t>
  </si>
  <si>
    <t>REA-902163</t>
  </si>
  <si>
    <t>MAN-902164</t>
  </si>
  <si>
    <t>MAN-902165</t>
  </si>
  <si>
    <t>REA-902166</t>
  </si>
  <si>
    <t>AGR-902167</t>
  </si>
  <si>
    <t>RET-902168</t>
  </si>
  <si>
    <t>EXT-902169</t>
  </si>
  <si>
    <t>RET-902170</t>
  </si>
  <si>
    <t>MAN-902171</t>
  </si>
  <si>
    <t>MAN-902172</t>
  </si>
  <si>
    <t>AGR-902173</t>
  </si>
  <si>
    <t>RET-902174</t>
  </si>
  <si>
    <t>MAN-902175</t>
  </si>
  <si>
    <t>EXT-902176</t>
  </si>
  <si>
    <t>RET-902177</t>
  </si>
  <si>
    <t>AGR-902178</t>
  </si>
  <si>
    <t>MAN-902179</t>
  </si>
  <si>
    <t>AGR-902180</t>
  </si>
  <si>
    <t>EXT-902181</t>
  </si>
  <si>
    <t>RET-902182</t>
  </si>
  <si>
    <t>RET-902183</t>
  </si>
  <si>
    <t>EXT-902184</t>
  </si>
  <si>
    <t>EXT-902185</t>
  </si>
  <si>
    <t>RET-902186</t>
  </si>
  <si>
    <t>RET-902187</t>
  </si>
  <si>
    <t>RET-902188</t>
  </si>
  <si>
    <t>MAN-902189</t>
  </si>
  <si>
    <t>MAN-902190</t>
  </si>
  <si>
    <t>RET-902191</t>
  </si>
  <si>
    <t>AGR-902192</t>
  </si>
  <si>
    <t>EXT-902193</t>
  </si>
  <si>
    <t>MAN-902194</t>
  </si>
  <si>
    <t>RET-902195</t>
  </si>
  <si>
    <t>RET-902196</t>
  </si>
  <si>
    <t>RET-902197</t>
  </si>
  <si>
    <t>REA-902198</t>
  </si>
  <si>
    <t>EXT-902199</t>
  </si>
  <si>
    <t>RET-902200</t>
  </si>
  <si>
    <t>RET-902201</t>
  </si>
  <si>
    <t>REA-902202</t>
  </si>
  <si>
    <t>RET-902203</t>
  </si>
  <si>
    <t>RET-902204</t>
  </si>
  <si>
    <t>AGR-902205</t>
  </si>
  <si>
    <t>EXT-902206</t>
  </si>
  <si>
    <t>MAN-902207</t>
  </si>
  <si>
    <t>MAN-902208</t>
  </si>
  <si>
    <t>AGR-902209</t>
  </si>
  <si>
    <t>RET-902210</t>
  </si>
  <si>
    <t>EXT-902211</t>
  </si>
  <si>
    <t>MAN-902212</t>
  </si>
  <si>
    <t>MAN-902213</t>
  </si>
  <si>
    <t>MAN-902214</t>
  </si>
  <si>
    <t>MAN-902215</t>
  </si>
  <si>
    <t>RET-902216</t>
  </si>
  <si>
    <t>RET-902217</t>
  </si>
  <si>
    <t>REA-902218</t>
  </si>
  <si>
    <t>RET-902219</t>
  </si>
  <si>
    <t>RET-902220</t>
  </si>
  <si>
    <t>AGR-902221</t>
  </si>
  <si>
    <t>AGR-902222</t>
  </si>
  <si>
    <t>MAN-902223</t>
  </si>
  <si>
    <t>MAN-902224</t>
  </si>
  <si>
    <t>MAN-902225</t>
  </si>
  <si>
    <t>RET-902226</t>
  </si>
  <si>
    <t>MAN-902227</t>
  </si>
  <si>
    <t>MAN-902228</t>
  </si>
  <si>
    <t>AGR-902229</t>
  </si>
  <si>
    <t>AGR-902230</t>
  </si>
  <si>
    <t>AGR-902231</t>
  </si>
  <si>
    <t>RET-902232</t>
  </si>
  <si>
    <t>EXT-902233</t>
  </si>
  <si>
    <t>RET-902234</t>
  </si>
  <si>
    <t>AGR-902235</t>
  </si>
  <si>
    <t>MAN-902236</t>
  </si>
  <si>
    <t>EXT-902237</t>
  </si>
  <si>
    <t>RET-902238</t>
  </si>
  <si>
    <t>RET-902239</t>
  </si>
  <si>
    <t>REA-902240</t>
  </si>
  <si>
    <t>MAN-902241</t>
  </si>
  <si>
    <t>AGR-902242</t>
  </si>
  <si>
    <t>AGR-902243</t>
  </si>
  <si>
    <t>REA-902244</t>
  </si>
  <si>
    <t>MAN-902245</t>
  </si>
  <si>
    <t>RET-902246</t>
  </si>
  <si>
    <t>EXT-902247</t>
  </si>
  <si>
    <t>EXT-902248</t>
  </si>
  <si>
    <t>RET-902249</t>
  </si>
  <si>
    <t>REA-902250</t>
  </si>
  <si>
    <t>RET-902251</t>
  </si>
  <si>
    <t>AGR-902252</t>
  </si>
  <si>
    <t>MAN-902253</t>
  </si>
  <si>
    <t>AGR-902254</t>
  </si>
  <si>
    <t>MAN-902255</t>
  </si>
  <si>
    <t>MAN-902256</t>
  </si>
  <si>
    <t>MAN-902257</t>
  </si>
  <si>
    <t>MAN-902258</t>
  </si>
  <si>
    <t>MAN-902259</t>
  </si>
  <si>
    <t>AGR-902260</t>
  </si>
  <si>
    <t>EXT-902261</t>
  </si>
  <si>
    <t>RET-902262</t>
  </si>
  <si>
    <t>MAN-902263</t>
  </si>
  <si>
    <t>MAN-902264</t>
  </si>
  <si>
    <t>MAN-902265</t>
  </si>
  <si>
    <t>RET-902266</t>
  </si>
  <si>
    <t>RET-902267</t>
  </si>
  <si>
    <t>RET-902268</t>
  </si>
  <si>
    <t>AGR-902269</t>
  </si>
  <si>
    <t>RET-902270</t>
  </si>
  <si>
    <t>MAN-902271</t>
  </si>
  <si>
    <t>MAN-902272</t>
  </si>
  <si>
    <t>EXT-902273</t>
  </si>
  <si>
    <t>RET-902274</t>
  </si>
  <si>
    <t>EXT-902275</t>
  </si>
  <si>
    <t>AGR-902276</t>
  </si>
  <si>
    <t>RET-902277</t>
  </si>
  <si>
    <t>RET-902278</t>
  </si>
  <si>
    <t>RET-902279</t>
  </si>
  <si>
    <t>MAN-902280</t>
  </si>
  <si>
    <t>AGR-902281</t>
  </si>
  <si>
    <t>MAN-902282</t>
  </si>
  <si>
    <t>MAN-902283</t>
  </si>
  <si>
    <t>EXT-902284</t>
  </si>
  <si>
    <t>EXT-902285</t>
  </si>
  <si>
    <t>RET-902286</t>
  </si>
  <si>
    <t>MAN-902287</t>
  </si>
  <si>
    <t>RET-902288</t>
  </si>
  <si>
    <t>REA-902289</t>
  </si>
  <si>
    <t>MAN-902290</t>
  </si>
  <si>
    <t>AGR-902291</t>
  </si>
  <si>
    <t>MAN-902292</t>
  </si>
  <si>
    <t>AGR-902293</t>
  </si>
  <si>
    <t>REA-902294</t>
  </si>
  <si>
    <t>MAN-902295</t>
  </si>
  <si>
    <t>RET-902296</t>
  </si>
  <si>
    <t>RET-902297</t>
  </si>
  <si>
    <t>RET-902298</t>
  </si>
  <si>
    <t>MAN-902299</t>
  </si>
  <si>
    <t>MAN-902300</t>
  </si>
  <si>
    <t>REA-902301</t>
  </si>
  <si>
    <t>RET-902302</t>
  </si>
  <si>
    <t>RET-902303</t>
  </si>
  <si>
    <t>RET-902304</t>
  </si>
  <si>
    <t>MAN-902305</t>
  </si>
  <si>
    <t>RET-902306</t>
  </si>
  <si>
    <t>MAN-902307</t>
  </si>
  <si>
    <t>RET-902308</t>
  </si>
  <si>
    <t>RET-902309</t>
  </si>
  <si>
    <t>RET-902310</t>
  </si>
  <si>
    <t>RET-902311</t>
  </si>
  <si>
    <t>AGR-902312</t>
  </si>
  <si>
    <t>RET-902313</t>
  </si>
  <si>
    <t>REA-902314</t>
  </si>
  <si>
    <t>MAN-902315</t>
  </si>
  <si>
    <t>EXT-902316</t>
  </si>
  <si>
    <t>RET-902317</t>
  </si>
  <si>
    <t>AGR-902318</t>
  </si>
  <si>
    <t>RET-902319</t>
  </si>
  <si>
    <t>AGR-902320</t>
  </si>
  <si>
    <t>RET-902321</t>
  </si>
  <si>
    <t>AGR-902322</t>
  </si>
  <si>
    <t>RET-902323</t>
  </si>
  <si>
    <t>AGR-902324</t>
  </si>
  <si>
    <t>AGR-902325</t>
  </si>
  <si>
    <t>MAN-902326</t>
  </si>
  <si>
    <t>EXT-902327</t>
  </si>
  <si>
    <t>RET-902328</t>
  </si>
  <si>
    <t>RET-902329</t>
  </si>
  <si>
    <t>MAN-902330</t>
  </si>
  <si>
    <t>AGR-902331</t>
  </si>
  <si>
    <t>RET-902332</t>
  </si>
  <si>
    <t>AGR-902333</t>
  </si>
  <si>
    <t>RET-902334</t>
  </si>
  <si>
    <t>AGR-902335</t>
  </si>
  <si>
    <t>AGR-902336</t>
  </si>
  <si>
    <t>AGR-902337</t>
  </si>
  <si>
    <t>MAN-902338</t>
  </si>
  <si>
    <t>MAN-902339</t>
  </si>
  <si>
    <t>EXT-902340</t>
  </si>
  <si>
    <t>AGR-902341</t>
  </si>
  <si>
    <t>MAN-902342</t>
  </si>
  <si>
    <t>RET-902343</t>
  </si>
  <si>
    <t>AGR-902344</t>
  </si>
  <si>
    <t>RET-902345</t>
  </si>
  <si>
    <t>AGR-902346</t>
  </si>
  <si>
    <t>MAN-902347</t>
  </si>
  <si>
    <t>AGR-902348</t>
  </si>
  <si>
    <t>RET-902349</t>
  </si>
  <si>
    <t>AGR-902350</t>
  </si>
  <si>
    <t>RET-902351</t>
  </si>
  <si>
    <t>MAN-902352</t>
  </si>
  <si>
    <t>RET-902353</t>
  </si>
  <si>
    <t>EXT-902354</t>
  </si>
  <si>
    <t>EXT-902355</t>
  </si>
  <si>
    <t>RET-902356</t>
  </si>
  <si>
    <t>MAN-902357</t>
  </si>
  <si>
    <t>EXT-902358</t>
  </si>
  <si>
    <t>AGR-902359</t>
  </si>
  <si>
    <t>EXT-902360</t>
  </si>
  <si>
    <t>RET-902361</t>
  </si>
  <si>
    <t>AGR-902362</t>
  </si>
  <si>
    <t>AGR-902363</t>
  </si>
  <si>
    <t>RET-902364</t>
  </si>
  <si>
    <t>RET-902365</t>
  </si>
  <si>
    <t>REA-902366</t>
  </si>
  <si>
    <t>RET-902367</t>
  </si>
  <si>
    <t>RET-902368</t>
  </si>
  <si>
    <t>RET-902369</t>
  </si>
  <si>
    <t>AGR-902370</t>
  </si>
  <si>
    <t>MAN-902371</t>
  </si>
  <si>
    <t>MAN-902372</t>
  </si>
  <si>
    <t>RET-902373</t>
  </si>
  <si>
    <t>MAN-902374</t>
  </si>
  <si>
    <t>RET-902375</t>
  </si>
  <si>
    <t>MAN-902376</t>
  </si>
  <si>
    <t>MAN-902377</t>
  </si>
  <si>
    <t>RET-902378</t>
  </si>
  <si>
    <t>RET-902379</t>
  </si>
  <si>
    <t>AGR-902380</t>
  </si>
  <si>
    <t>RET-902381</t>
  </si>
  <si>
    <t>AGR-902382</t>
  </si>
  <si>
    <t>AGR-902383</t>
  </si>
  <si>
    <t>REA-902384</t>
  </si>
  <si>
    <t>EXT-902385</t>
  </si>
  <si>
    <t>RET-902386</t>
  </si>
  <si>
    <t>AGR-902387</t>
  </si>
  <si>
    <t>REA-902388</t>
  </si>
  <si>
    <t>RET-902389</t>
  </si>
  <si>
    <t>MAN-902390</t>
  </si>
  <si>
    <t>MAN-902391</t>
  </si>
  <si>
    <t>RET-902392</t>
  </si>
  <si>
    <t>EXT-902393</t>
  </si>
  <si>
    <t>AGR-902394</t>
  </si>
  <si>
    <t>AGR-902395</t>
  </si>
  <si>
    <t>AGR-902396</t>
  </si>
  <si>
    <t>AGR-902397</t>
  </si>
  <si>
    <t>AGR-902398</t>
  </si>
  <si>
    <t>RET-902399</t>
  </si>
  <si>
    <t>EXT-902400</t>
  </si>
  <si>
    <t>RET-902401</t>
  </si>
  <si>
    <t>RET-902402</t>
  </si>
  <si>
    <t>AGR-902403</t>
  </si>
  <si>
    <t>RET-902404</t>
  </si>
  <si>
    <t>REA-902405</t>
  </si>
  <si>
    <t>AGR-902406</t>
  </si>
  <si>
    <t>REA-902407</t>
  </si>
  <si>
    <t>RET-902408</t>
  </si>
  <si>
    <t>MAN-902409</t>
  </si>
  <si>
    <t>AGR-902410</t>
  </si>
  <si>
    <t>RET-902411</t>
  </si>
  <si>
    <t>REA-902412</t>
  </si>
  <si>
    <t>AGR-902413</t>
  </si>
  <si>
    <t>EXT-902414</t>
  </si>
  <si>
    <t>RET-902415</t>
  </si>
  <si>
    <t>MAN-902416</t>
  </si>
  <si>
    <t>RET-902417</t>
  </si>
  <si>
    <t>REA-902418</t>
  </si>
  <si>
    <t>REA-902419</t>
  </si>
  <si>
    <t>EXT-902420</t>
  </si>
  <si>
    <t>EXT-902421</t>
  </si>
  <si>
    <t>REA-902422</t>
  </si>
  <si>
    <t>REA-902423</t>
  </si>
  <si>
    <t>REA-902424</t>
  </si>
  <si>
    <t>MAN-902425</t>
  </si>
  <si>
    <t>RET-902426</t>
  </si>
  <si>
    <t>RET-902427</t>
  </si>
  <si>
    <t>AGR-902428</t>
  </si>
  <si>
    <t>RET-902429</t>
  </si>
  <si>
    <t>MAN-902430</t>
  </si>
  <si>
    <t>RET-902431</t>
  </si>
  <si>
    <t>MAN-902432</t>
  </si>
  <si>
    <t>AGR-902433</t>
  </si>
  <si>
    <t>RET-902434</t>
  </si>
  <si>
    <t>RET-902435</t>
  </si>
  <si>
    <t>RET-902436</t>
  </si>
  <si>
    <t>EXT-902437</t>
  </si>
  <si>
    <t>REA-902438</t>
  </si>
  <si>
    <t>REA-902439</t>
  </si>
  <si>
    <t>RET-902440</t>
  </si>
  <si>
    <t>MAN-902441</t>
  </si>
  <si>
    <t>RET-902442</t>
  </si>
  <si>
    <t>REA-902443</t>
  </si>
  <si>
    <t>EXT-902444</t>
  </si>
  <si>
    <t>RET-902445</t>
  </si>
  <si>
    <t>REA-902446</t>
  </si>
  <si>
    <t>AGR-902447</t>
  </si>
  <si>
    <t>EXT-902448</t>
  </si>
  <si>
    <t>AGR-902449</t>
  </si>
  <si>
    <t>RET-902450</t>
  </si>
  <si>
    <t>RET-902451</t>
  </si>
  <si>
    <t>MAN-902452</t>
  </si>
  <si>
    <t>RET-902453</t>
  </si>
  <si>
    <t>MAN-902454</t>
  </si>
  <si>
    <t>RET-902455</t>
  </si>
  <si>
    <t>MAN-902456</t>
  </si>
  <si>
    <t>RET-902457</t>
  </si>
  <si>
    <t>RET-902458</t>
  </si>
  <si>
    <t>MAN-902459</t>
  </si>
  <si>
    <t>MAN-902460</t>
  </si>
  <si>
    <t>RET-902461</t>
  </si>
  <si>
    <t>EXT-902462</t>
  </si>
  <si>
    <t>EXT-902463</t>
  </si>
  <si>
    <t>AGR-902464</t>
  </si>
  <si>
    <t>RET-902465</t>
  </si>
  <si>
    <t>EXT-902466</t>
  </si>
  <si>
    <t>MAN-902467</t>
  </si>
  <si>
    <t>AGR-902468</t>
  </si>
  <si>
    <t>MAN-902469</t>
  </si>
  <si>
    <t>MAN-902470</t>
  </si>
  <si>
    <t>MAN-902471</t>
  </si>
  <si>
    <t>RET-902472</t>
  </si>
  <si>
    <t>MAN-902473</t>
  </si>
  <si>
    <t>AGR-902474</t>
  </si>
  <si>
    <t>MAN-902475</t>
  </si>
  <si>
    <t>REA-902476</t>
  </si>
  <si>
    <t>AGR-902477</t>
  </si>
  <si>
    <t>REA-902478</t>
  </si>
  <si>
    <t>RET-902479</t>
  </si>
  <si>
    <t>AGR-902480</t>
  </si>
  <si>
    <t>RET-902481</t>
  </si>
  <si>
    <t>MAN-902482</t>
  </si>
  <si>
    <t>MAN-902483</t>
  </si>
  <si>
    <t>AGR-902484</t>
  </si>
  <si>
    <t>AGR-902485</t>
  </si>
  <si>
    <t>AGR-902486</t>
  </si>
  <si>
    <t>MAN-902487</t>
  </si>
  <si>
    <t>MAN-902488</t>
  </si>
  <si>
    <t>MAN-902489</t>
  </si>
  <si>
    <t>EXT-902490</t>
  </si>
  <si>
    <t>RET-902491</t>
  </si>
  <si>
    <t>REA-902492</t>
  </si>
  <si>
    <t>RET-902493</t>
  </si>
  <si>
    <t>RET-902494</t>
  </si>
  <si>
    <t>MAN-902495</t>
  </si>
  <si>
    <t>RET-902496</t>
  </si>
  <si>
    <t>EXT-902497</t>
  </si>
  <si>
    <t>REA-902498</t>
  </si>
  <si>
    <t>RET-902499</t>
  </si>
  <si>
    <t>REA-902500</t>
  </si>
  <si>
    <t>AGR-902501</t>
  </si>
  <si>
    <t>MAN-902502</t>
  </si>
  <si>
    <t>AGR-902503</t>
  </si>
  <si>
    <t>EXT-902504</t>
  </si>
  <si>
    <t>MAN-902505</t>
  </si>
  <si>
    <t>EXT-902506</t>
  </si>
  <si>
    <t>MAN-902507</t>
  </si>
  <si>
    <t>MAN-902508</t>
  </si>
  <si>
    <t>REA-902509</t>
  </si>
  <si>
    <t>RET-902510</t>
  </si>
  <si>
    <t>MAN-902511</t>
  </si>
  <si>
    <t>MAN-902512</t>
  </si>
  <si>
    <t>EXT-902513</t>
  </si>
  <si>
    <t>AGR-902514</t>
  </si>
  <si>
    <t>RET-902515</t>
  </si>
  <si>
    <t>RET-902516</t>
  </si>
  <si>
    <t>REA-902517</t>
  </si>
  <si>
    <t>RET-902518</t>
  </si>
  <si>
    <t>MAN-902519</t>
  </si>
  <si>
    <t>MAN-902520</t>
  </si>
  <si>
    <t>MAN-902521</t>
  </si>
  <si>
    <t>RET-902522</t>
  </si>
  <si>
    <t>RET-902523</t>
  </si>
  <si>
    <t>MAN-902524</t>
  </si>
  <si>
    <t>EXT-902525</t>
  </si>
  <si>
    <t>RET-902526</t>
  </si>
  <si>
    <t>MAN-902527</t>
  </si>
  <si>
    <t>RET-902528</t>
  </si>
  <si>
    <t>MAN-902529</t>
  </si>
  <si>
    <t>MAN-902530</t>
  </si>
  <si>
    <t>RET-902531</t>
  </si>
  <si>
    <t>RET-902532</t>
  </si>
  <si>
    <t>MAN-902533</t>
  </si>
  <si>
    <t>MAN-902534</t>
  </si>
  <si>
    <t>AGR-902535</t>
  </si>
  <si>
    <t>REA-902536</t>
  </si>
  <si>
    <t>RET-902537</t>
  </si>
  <si>
    <t>EXT-902538</t>
  </si>
  <si>
    <t>MAN-902539</t>
  </si>
  <si>
    <t>RET-902540</t>
  </si>
  <si>
    <t>REA-902541</t>
  </si>
  <si>
    <t>RET-902542</t>
  </si>
  <si>
    <t>MAN-902543</t>
  </si>
  <si>
    <t>MAN-902544</t>
  </si>
  <si>
    <t>AGR-902545</t>
  </si>
  <si>
    <t>RET-902546</t>
  </si>
  <si>
    <t>RET-902547</t>
  </si>
  <si>
    <t>RET-902548</t>
  </si>
  <si>
    <t>RET-902549</t>
  </si>
  <si>
    <t>AGR-902550</t>
  </si>
  <si>
    <t>AGR-902551</t>
  </si>
  <si>
    <t>EXT-902552</t>
  </si>
  <si>
    <t>RET-902553</t>
  </si>
  <si>
    <t>RET-902554</t>
  </si>
  <si>
    <t>RET-902555</t>
  </si>
  <si>
    <t>RET-902556</t>
  </si>
  <si>
    <t>RET-902557</t>
  </si>
  <si>
    <t>RET-902558</t>
  </si>
  <si>
    <t>EXT-902559</t>
  </si>
  <si>
    <t>AGR-902560</t>
  </si>
  <si>
    <t>AGR-902561</t>
  </si>
  <si>
    <t>MAN-902562</t>
  </si>
  <si>
    <t>MAN-902563</t>
  </si>
  <si>
    <t>REA-902564</t>
  </si>
  <si>
    <t>MAN-902565</t>
  </si>
  <si>
    <t>EXT-902566</t>
  </si>
  <si>
    <t>AGR-902567</t>
  </si>
  <si>
    <t>AGR-902568</t>
  </si>
  <si>
    <t>MAN-902569</t>
  </si>
  <si>
    <t>EXT-902570</t>
  </si>
  <si>
    <t>REA-902571</t>
  </si>
  <si>
    <t>RET-902572</t>
  </si>
  <si>
    <t>RET-902573</t>
  </si>
  <si>
    <t>MAN-902574</t>
  </si>
  <si>
    <t>REA-902575</t>
  </si>
  <si>
    <t>RET-902576</t>
  </si>
  <si>
    <t>RET-902577</t>
  </si>
  <si>
    <t>EXT-902578</t>
  </si>
  <si>
    <t>AGR-902579</t>
  </si>
  <si>
    <t>AGR-902580</t>
  </si>
  <si>
    <t>MAN-902581</t>
  </si>
  <si>
    <t>AGR-902582</t>
  </si>
  <si>
    <t>MAN-902583</t>
  </si>
  <si>
    <t>RET-902584</t>
  </si>
  <si>
    <t>MAN-902585</t>
  </si>
  <si>
    <t>MAN-902586</t>
  </si>
  <si>
    <t>AGR-902587</t>
  </si>
  <si>
    <t>RET-902588</t>
  </si>
  <si>
    <t>RET-902589</t>
  </si>
  <si>
    <t>REA-902590</t>
  </si>
  <si>
    <t>EXT-902591</t>
  </si>
  <si>
    <t>EXT-902592</t>
  </si>
  <si>
    <t>RET-902593</t>
  </si>
  <si>
    <t>AGR-902594</t>
  </si>
  <si>
    <t>EXT-902595</t>
  </si>
  <si>
    <t>AGR-902596</t>
  </si>
  <si>
    <t>AGR-902597</t>
  </si>
  <si>
    <t>RET-902598</t>
  </si>
  <si>
    <t>RET-902599</t>
  </si>
  <si>
    <t>RET-902600</t>
  </si>
  <si>
    <t>AGR-902601</t>
  </si>
  <si>
    <t>MAN-902602</t>
  </si>
  <si>
    <t>AGR-902603</t>
  </si>
  <si>
    <t>RET-902604</t>
  </si>
  <si>
    <t>MAN-902605</t>
  </si>
  <si>
    <t>EXT-902606</t>
  </si>
  <si>
    <t>EXT-902607</t>
  </si>
  <si>
    <t>RET-902608</t>
  </si>
  <si>
    <t>AGR-902609</t>
  </si>
  <si>
    <t>MAN-902610</t>
  </si>
  <si>
    <t>MAN-902611</t>
  </si>
  <si>
    <t>MAN-902612</t>
  </si>
  <si>
    <t>REA-902613</t>
  </si>
  <si>
    <t>REA-902614</t>
  </si>
  <si>
    <t>AGR-902615</t>
  </si>
  <si>
    <t>RET-902616</t>
  </si>
  <si>
    <t>REA-902617</t>
  </si>
  <si>
    <t>AGR-902618</t>
  </si>
  <si>
    <t>RET-902619</t>
  </si>
  <si>
    <t>AGR-902620</t>
  </si>
  <si>
    <t>MAN-902621</t>
  </si>
  <si>
    <t>EXT-902622</t>
  </si>
  <si>
    <t>AGR-902623</t>
  </si>
  <si>
    <t>EXT-902624</t>
  </si>
  <si>
    <t>MAN-902625</t>
  </si>
  <si>
    <t>MAN-902626</t>
  </si>
  <si>
    <t>REA-902627</t>
  </si>
  <si>
    <t>AGR-902628</t>
  </si>
  <si>
    <t>MAN-902629</t>
  </si>
  <si>
    <t>MAN-902630</t>
  </si>
  <si>
    <t>AGR-902631</t>
  </si>
  <si>
    <t>EXT-902632</t>
  </si>
  <si>
    <t>RET-902633</t>
  </si>
  <si>
    <t>AGR-902634</t>
  </si>
  <si>
    <t>MAN-902635</t>
  </si>
  <si>
    <t>MAN-902636</t>
  </si>
  <si>
    <t>AGR-902637</t>
  </si>
  <si>
    <t>AGR-902638</t>
  </si>
  <si>
    <t>RET-902639</t>
  </si>
  <si>
    <t>MAN-902640</t>
  </si>
  <si>
    <t>EXT-902641</t>
  </si>
  <si>
    <t>EXT-902642</t>
  </si>
  <si>
    <t>MAN-902643</t>
  </si>
  <si>
    <t>RET-902644</t>
  </si>
  <si>
    <t>REA-902645</t>
  </si>
  <si>
    <t>AGR-902646</t>
  </si>
  <si>
    <t>RET-902647</t>
  </si>
  <si>
    <t>RET-902648</t>
  </si>
  <si>
    <t>MAN-902649</t>
  </si>
  <si>
    <t>RET-902650</t>
  </si>
  <si>
    <t>MAN-902651</t>
  </si>
  <si>
    <t>AGR-902652</t>
  </si>
  <si>
    <t>REA-902653</t>
  </si>
  <si>
    <t>AGR-902654</t>
  </si>
  <si>
    <t>MAN-902655</t>
  </si>
  <si>
    <t>AGR-902656</t>
  </si>
  <si>
    <t>MAN-902657</t>
  </si>
  <si>
    <t>MAN-902658</t>
  </si>
  <si>
    <t>EXT-902659</t>
  </si>
  <si>
    <t>RET-902660</t>
  </si>
  <si>
    <t>REA-902661</t>
  </si>
  <si>
    <t>RET-902662</t>
  </si>
  <si>
    <t>EXT-902663</t>
  </si>
  <si>
    <t>RET-902664</t>
  </si>
  <si>
    <t>REA-902665</t>
  </si>
  <si>
    <t>EXT-902666</t>
  </si>
  <si>
    <t>RET-902667</t>
  </si>
  <si>
    <t>MAN-902668</t>
  </si>
  <si>
    <t>RET-902669</t>
  </si>
  <si>
    <t>EXT-902670</t>
  </si>
  <si>
    <t>RET-902671</t>
  </si>
  <si>
    <t>AGR-902672</t>
  </si>
  <si>
    <t>RET-902673</t>
  </si>
  <si>
    <t>MAN-902674</t>
  </si>
  <si>
    <t>REA-902675</t>
  </si>
  <si>
    <t>EXT-902676</t>
  </si>
  <si>
    <t>RET-902677</t>
  </si>
  <si>
    <t>AGR-902678</t>
  </si>
  <si>
    <t>MAN-902679</t>
  </si>
  <si>
    <t>RET-902680</t>
  </si>
  <si>
    <t>AGR-902681</t>
  </si>
  <si>
    <t>RET-902682</t>
  </si>
  <si>
    <t>RET-902683</t>
  </si>
  <si>
    <t>MAN-902684</t>
  </si>
  <si>
    <t>RET-902685</t>
  </si>
  <si>
    <t>EXT-902686</t>
  </si>
  <si>
    <t>RET-902687</t>
  </si>
  <si>
    <t>RET-902688</t>
  </si>
  <si>
    <t>REA-902689</t>
  </si>
  <si>
    <t>REA-902690</t>
  </si>
  <si>
    <t>MAN-902691</t>
  </si>
  <si>
    <t>RET-902692</t>
  </si>
  <si>
    <t>AGR-902693</t>
  </si>
  <si>
    <t>EXT-902694</t>
  </si>
  <si>
    <t>RET-902695</t>
  </si>
  <si>
    <t>RET-902696</t>
  </si>
  <si>
    <t>AGR-902697</t>
  </si>
  <si>
    <t>EXT-902698</t>
  </si>
  <si>
    <t>EXT-902699</t>
  </si>
  <si>
    <t>RET-902700</t>
  </si>
  <si>
    <t>AGR-902701</t>
  </si>
  <si>
    <t>EXT-902702</t>
  </si>
  <si>
    <t>MAN-902703</t>
  </si>
  <si>
    <t>REA-902704</t>
  </si>
  <si>
    <t>RET-902705</t>
  </si>
  <si>
    <t>RET-902706</t>
  </si>
  <si>
    <t>MAN-902707</t>
  </si>
  <si>
    <t>AGR-902708</t>
  </si>
  <si>
    <t>AGR-902709</t>
  </si>
  <si>
    <t>MAN-902710</t>
  </si>
  <si>
    <t>MAN-902711</t>
  </si>
  <si>
    <t>MAN-902712</t>
  </si>
  <si>
    <t>RET-902713</t>
  </si>
  <si>
    <t>RET-902714</t>
  </si>
  <si>
    <t>RET-902715</t>
  </si>
  <si>
    <t>RET-902716</t>
  </si>
  <si>
    <t>MAN-902717</t>
  </si>
  <si>
    <t>MAN-902718</t>
  </si>
  <si>
    <t>RET-902719</t>
  </si>
  <si>
    <t>MAN-902720</t>
  </si>
  <si>
    <t>REA-902721</t>
  </si>
  <si>
    <t>AGR-902722</t>
  </si>
  <si>
    <t>RET-902723</t>
  </si>
  <si>
    <t>MAN-902724</t>
  </si>
  <si>
    <t>RET-902725</t>
  </si>
  <si>
    <t>RET-902726</t>
  </si>
  <si>
    <t>MAN-902727</t>
  </si>
  <si>
    <t>EXT-902728</t>
  </si>
  <si>
    <t>REA-902729</t>
  </si>
  <si>
    <t>AGR-902730</t>
  </si>
  <si>
    <t>RET-902731</t>
  </si>
  <si>
    <t>RET-902732</t>
  </si>
  <si>
    <t>MAN-902733</t>
  </si>
  <si>
    <t>RET-902734</t>
  </si>
  <si>
    <t>AGR-902735</t>
  </si>
  <si>
    <t>RET-902736</t>
  </si>
  <si>
    <t>EXT-902737</t>
  </si>
  <si>
    <t>AGR-902738</t>
  </si>
  <si>
    <t>AGR-902739</t>
  </si>
  <si>
    <t>RET-902740</t>
  </si>
  <si>
    <t>RET-902741</t>
  </si>
  <si>
    <t>AGR-902742</t>
  </si>
  <si>
    <t>RET-902743</t>
  </si>
  <si>
    <t>MAN-902744</t>
  </si>
  <si>
    <t>AGR-902745</t>
  </si>
  <si>
    <t>EXT-902746</t>
  </si>
  <si>
    <t>MAN-902747</t>
  </si>
  <si>
    <t>EXT-902748</t>
  </si>
  <si>
    <t>MAN-902749</t>
  </si>
  <si>
    <t>MAN-902750</t>
  </si>
  <si>
    <t>MAN-902751</t>
  </si>
  <si>
    <t>RET-902752</t>
  </si>
  <si>
    <t>EXT-902753</t>
  </si>
  <si>
    <t>RET-902754</t>
  </si>
  <si>
    <t>MAN-902755</t>
  </si>
  <si>
    <t>MAN-902756</t>
  </si>
  <si>
    <t>RET-902757</t>
  </si>
  <si>
    <t>EXT-902758</t>
  </si>
  <si>
    <t>REA-902759</t>
  </si>
  <si>
    <t>MAN-902760</t>
  </si>
  <si>
    <t>MAN-902761</t>
  </si>
  <si>
    <t>MAN-902762</t>
  </si>
  <si>
    <t>AGR-902763</t>
  </si>
  <si>
    <t>EXT-902764</t>
  </si>
  <si>
    <t>AGR-902765</t>
  </si>
  <si>
    <t>RET-902766</t>
  </si>
  <si>
    <t>REA-902767</t>
  </si>
  <si>
    <t>RET-902768</t>
  </si>
  <si>
    <t>EXT-902769</t>
  </si>
  <si>
    <t>REA-902770</t>
  </si>
  <si>
    <t>REA-902771</t>
  </si>
  <si>
    <t>RET-902772</t>
  </si>
  <si>
    <t>REA-902773</t>
  </si>
  <si>
    <t>AGR-902774</t>
  </si>
  <si>
    <t>REA-902775</t>
  </si>
  <si>
    <t>AGR-902776</t>
  </si>
  <si>
    <t>EXT-902777</t>
  </si>
  <si>
    <t>RET-902778</t>
  </si>
  <si>
    <t>MAN-902779</t>
  </si>
  <si>
    <t>RET-902780</t>
  </si>
  <si>
    <t>MAN-902781</t>
  </si>
  <si>
    <t>EXT-902782</t>
  </si>
  <si>
    <t>MAN-902783</t>
  </si>
  <si>
    <t>RET-902784</t>
  </si>
  <si>
    <t>RET-902785</t>
  </si>
  <si>
    <t>RET-902786</t>
  </si>
  <si>
    <t>REA-902787</t>
  </si>
  <si>
    <t>AGR-902788</t>
  </si>
  <si>
    <t>REA-902789</t>
  </si>
  <si>
    <t>AGR-902790</t>
  </si>
  <si>
    <t>AGR-902791</t>
  </si>
  <si>
    <t>MAN-902792</t>
  </si>
  <si>
    <t>RET-902793</t>
  </si>
  <si>
    <t>AGR-902794</t>
  </si>
  <si>
    <t>AGR-902795</t>
  </si>
  <si>
    <t>MAN-902796</t>
  </si>
  <si>
    <t>REA-902797</t>
  </si>
  <si>
    <t>RET-902798</t>
  </si>
  <si>
    <t>MAN-902799</t>
  </si>
  <si>
    <t>REA-902800</t>
  </si>
  <si>
    <t>AGR-902801</t>
  </si>
  <si>
    <t>RET-902802</t>
  </si>
  <si>
    <t>RET-902803</t>
  </si>
  <si>
    <t>RET-902804</t>
  </si>
  <si>
    <t>AGR-902805</t>
  </si>
  <si>
    <t>EXT-902806</t>
  </si>
  <si>
    <t>RET-902807</t>
  </si>
  <si>
    <t>RET-902808</t>
  </si>
  <si>
    <t>MAN-902809</t>
  </si>
  <si>
    <t>AGR-902810</t>
  </si>
  <si>
    <t>REA-902811</t>
  </si>
  <si>
    <t>MAN-902812</t>
  </si>
  <si>
    <t>RET-902813</t>
  </si>
  <si>
    <t>RET-902814</t>
  </si>
  <si>
    <t>RET-902815</t>
  </si>
  <si>
    <t>MAN-902816</t>
  </si>
  <si>
    <t>RET-902817</t>
  </si>
  <si>
    <t>MAN-902818</t>
  </si>
  <si>
    <t>MAN-902819</t>
  </si>
  <si>
    <t>EXT-902820</t>
  </si>
  <si>
    <t>RET-902821</t>
  </si>
  <si>
    <t>AGR-902822</t>
  </si>
  <si>
    <t>MAN-902823</t>
  </si>
  <si>
    <t>MAN-902824</t>
  </si>
  <si>
    <t>AGR-902825</t>
  </si>
  <si>
    <t>RET-902826</t>
  </si>
  <si>
    <t>MAN-902827</t>
  </si>
  <si>
    <t>MAN-902828</t>
  </si>
  <si>
    <t>RET-902829</t>
  </si>
  <si>
    <t>RET-902830</t>
  </si>
  <si>
    <t>MAN-902831</t>
  </si>
  <si>
    <t>AGR-902832</t>
  </si>
  <si>
    <t>RET-902833</t>
  </si>
  <si>
    <t>EXT-902834</t>
  </si>
  <si>
    <t>AGR-902835</t>
  </si>
  <si>
    <t>MAN-902836</t>
  </si>
  <si>
    <t>MAN-902837</t>
  </si>
  <si>
    <t>MAN-902838</t>
  </si>
  <si>
    <t>MAN-902839</t>
  </si>
  <si>
    <t>AGR-902840</t>
  </si>
  <si>
    <t>RET-902841</t>
  </si>
  <si>
    <t>RET-902842</t>
  </si>
  <si>
    <t>RET-902843</t>
  </si>
  <si>
    <t>AGR-902844</t>
  </si>
  <si>
    <t>RET-902845</t>
  </si>
  <si>
    <t>MAN-902846</t>
  </si>
  <si>
    <t>RET-902847</t>
  </si>
  <si>
    <t>REA-902848</t>
  </si>
  <si>
    <t>AGR-902849</t>
  </si>
  <si>
    <t>AGR-902850</t>
  </si>
  <si>
    <t>RET-902851</t>
  </si>
  <si>
    <t>EXT-902852</t>
  </si>
  <si>
    <t>EXT-902853</t>
  </si>
  <si>
    <t>REA-902854</t>
  </si>
  <si>
    <t>RET-902855</t>
  </si>
  <si>
    <t>MAN-902856</t>
  </si>
  <si>
    <t>AGR-902857</t>
  </si>
  <si>
    <t>RET-902858</t>
  </si>
  <si>
    <t>MAN-902859</t>
  </si>
  <si>
    <t>REA-902860</t>
  </si>
  <si>
    <t>AGR-902861</t>
  </si>
  <si>
    <t>RET-902862</t>
  </si>
  <si>
    <t>REA-902863</t>
  </si>
  <si>
    <t>AGR-902864</t>
  </si>
  <si>
    <t>RET-902865</t>
  </si>
  <si>
    <t>AGR-902866</t>
  </si>
  <si>
    <t>RET-902867</t>
  </si>
  <si>
    <t>AGR-902868</t>
  </si>
  <si>
    <t>AGR-902869</t>
  </si>
  <si>
    <t>REA-902870</t>
  </si>
  <si>
    <t>MAN-902871</t>
  </si>
  <si>
    <t>RET-902872</t>
  </si>
  <si>
    <t>MAN-902873</t>
  </si>
  <si>
    <t>EXT-902874</t>
  </si>
  <si>
    <t>MAN-902875</t>
  </si>
  <si>
    <t>EXT-902876</t>
  </si>
  <si>
    <t>RET-902877</t>
  </si>
  <si>
    <t>MAN-902878</t>
  </si>
  <si>
    <t>REA-902879</t>
  </si>
  <si>
    <t>MAN-902880</t>
  </si>
  <si>
    <t>AGR-902881</t>
  </si>
  <si>
    <t>RET-902882</t>
  </si>
  <si>
    <t>MAN-902883</t>
  </si>
  <si>
    <t>RET-902884</t>
  </si>
  <si>
    <t>MAN-902885</t>
  </si>
  <si>
    <t>MAN-902886</t>
  </si>
  <si>
    <t>AGR-902887</t>
  </si>
  <si>
    <t>RET-902888</t>
  </si>
  <si>
    <t>REA-902889</t>
  </si>
  <si>
    <t>REA-902890</t>
  </si>
  <si>
    <t>MAN-902891</t>
  </si>
  <si>
    <t>EXT-902892</t>
  </si>
  <si>
    <t>RET-902893</t>
  </si>
  <si>
    <t>MAN-902894</t>
  </si>
  <si>
    <t>REA-902895</t>
  </si>
  <si>
    <t>EXT-902896</t>
  </si>
  <si>
    <t>REA-902897</t>
  </si>
  <si>
    <t>RET-902898</t>
  </si>
  <si>
    <t>EXT-902899</t>
  </si>
  <si>
    <t>EXT-902900</t>
  </si>
  <si>
    <t>RET-902901</t>
  </si>
  <si>
    <t>AGR-902902</t>
  </si>
  <si>
    <t>EXT-902903</t>
  </si>
  <si>
    <t>EXT-902904</t>
  </si>
  <si>
    <t>AGR-902905</t>
  </si>
  <si>
    <t>MAN-902906</t>
  </si>
  <si>
    <t>AGR-902907</t>
  </si>
  <si>
    <t>MAN-902908</t>
  </si>
  <si>
    <t>MAN-902909</t>
  </si>
  <si>
    <t>RET-902910</t>
  </si>
  <si>
    <t>AGR-902911</t>
  </si>
  <si>
    <t>MAN-902912</t>
  </si>
  <si>
    <t>MAN-902913</t>
  </si>
  <si>
    <t>EXT-902914</t>
  </si>
  <si>
    <t>RET-902915</t>
  </si>
  <si>
    <t>MAN-902916</t>
  </si>
  <si>
    <t>EXT-902917</t>
  </si>
  <si>
    <t>MAN-902918</t>
  </si>
  <si>
    <t>MAN-902919</t>
  </si>
  <si>
    <t>RET-902920</t>
  </si>
  <si>
    <t>MAN-902921</t>
  </si>
  <si>
    <t>RET-902922</t>
  </si>
  <si>
    <t>RET-902923</t>
  </si>
  <si>
    <t>RET-902924</t>
  </si>
  <si>
    <t>MAN-902925</t>
  </si>
  <si>
    <t>EXT-902926</t>
  </si>
  <si>
    <t>RET-902927</t>
  </si>
  <si>
    <t>MAN-902928</t>
  </si>
  <si>
    <t>RET-902929</t>
  </si>
  <si>
    <t>MAN-902930</t>
  </si>
  <si>
    <t>RET-902931</t>
  </si>
  <si>
    <t>RET-902932</t>
  </si>
  <si>
    <t>EXT-902933</t>
  </si>
  <si>
    <t>MAN-902934</t>
  </si>
  <si>
    <t>EXT-902935</t>
  </si>
  <si>
    <t>EXT-902936</t>
  </si>
  <si>
    <t>MAN-902937</t>
  </si>
  <si>
    <t>MAN-902938</t>
  </si>
  <si>
    <t>RET-902939</t>
  </si>
  <si>
    <t>EXT-902940</t>
  </si>
  <si>
    <t>REA-902941</t>
  </si>
  <si>
    <t>AGR-902942</t>
  </si>
  <si>
    <t>RET-902943</t>
  </si>
  <si>
    <t>AGR-902944</t>
  </si>
  <si>
    <t>AGR-902945</t>
  </si>
  <si>
    <t>RET-902946</t>
  </si>
  <si>
    <t>REA-902947</t>
  </si>
  <si>
    <t>MAN-902948</t>
  </si>
  <si>
    <t>RET-902949</t>
  </si>
  <si>
    <t>EXT-902950</t>
  </si>
  <si>
    <t>MAN-902951</t>
  </si>
  <si>
    <t>RET-902952</t>
  </si>
  <si>
    <t>MAN-902953</t>
  </si>
  <si>
    <t>RET-902954</t>
  </si>
  <si>
    <t>RET-902955</t>
  </si>
  <si>
    <t>REA-902956</t>
  </si>
  <si>
    <t>MAN-902957</t>
  </si>
  <si>
    <t>MAN-902958</t>
  </si>
  <si>
    <t>MAN-902959</t>
  </si>
  <si>
    <t>MAN-902960</t>
  </si>
  <si>
    <t>EXT-902961</t>
  </si>
  <si>
    <t>MAN-902962</t>
  </si>
  <si>
    <t>MAN-902963</t>
  </si>
  <si>
    <t>AGR-902964</t>
  </si>
  <si>
    <t>AGR-902965</t>
  </si>
  <si>
    <t>MAN-902966</t>
  </si>
  <si>
    <t>AGR-902967</t>
  </si>
  <si>
    <t>RET-902968</t>
  </si>
  <si>
    <t>RET-902969</t>
  </si>
  <si>
    <t>MAN-902970</t>
  </si>
  <si>
    <t>RET-902971</t>
  </si>
  <si>
    <t>AGR-902972</t>
  </si>
  <si>
    <t>RET-902973</t>
  </si>
  <si>
    <t>EXT-902974</t>
  </si>
  <si>
    <t>MAN-902975</t>
  </si>
  <si>
    <t>RET-902976</t>
  </si>
  <si>
    <t>MAN-902977</t>
  </si>
  <si>
    <t>MAN-902978</t>
  </si>
  <si>
    <t>RET-902979</t>
  </si>
  <si>
    <t>REA-902980</t>
  </si>
  <si>
    <t>RET-902981</t>
  </si>
  <si>
    <t>RET-902982</t>
  </si>
  <si>
    <t>MAN-902983</t>
  </si>
  <si>
    <t>AGR-902984</t>
  </si>
  <si>
    <t>AGR-902985</t>
  </si>
  <si>
    <t>RET-902986</t>
  </si>
  <si>
    <t>AGR-902987</t>
  </si>
  <si>
    <t>MAN-902988</t>
  </si>
  <si>
    <t>EXT-902989</t>
  </si>
  <si>
    <t>MAN-902990</t>
  </si>
  <si>
    <t>RET-902991</t>
  </si>
  <si>
    <t>MAN-902992</t>
  </si>
  <si>
    <t>MAN-902993</t>
  </si>
  <si>
    <t>MAN-902994</t>
  </si>
  <si>
    <t>RET-902995</t>
  </si>
  <si>
    <t>EXT-902996</t>
  </si>
  <si>
    <t>MAN-902997</t>
  </si>
  <si>
    <t>MAN-902998</t>
  </si>
  <si>
    <t>RET-902999</t>
  </si>
  <si>
    <t>EXT-903000</t>
  </si>
  <si>
    <t>RET-903001</t>
  </si>
  <si>
    <t>AGR-903002</t>
  </si>
  <si>
    <t>RET-903003</t>
  </si>
  <si>
    <t>EXT-903004</t>
  </si>
  <si>
    <t>EXT-903005</t>
  </si>
  <si>
    <t>REA-903006</t>
  </si>
  <si>
    <t>EXT-903007</t>
  </si>
  <si>
    <t>EXT-903008</t>
  </si>
  <si>
    <t>MAN-903009</t>
  </si>
  <si>
    <t>RET-903010</t>
  </si>
  <si>
    <t>MAN-903011</t>
  </si>
  <si>
    <t>AGR-903012</t>
  </si>
  <si>
    <t>EXT-903013</t>
  </si>
  <si>
    <t>EXT-903014</t>
  </si>
  <si>
    <t>AGR-903015</t>
  </si>
  <si>
    <t>EXT-903016</t>
  </si>
  <si>
    <t>MAN-903017</t>
  </si>
  <si>
    <t>EXT-903018</t>
  </si>
  <si>
    <t>RET-903019</t>
  </si>
  <si>
    <t>RET-903020</t>
  </si>
  <si>
    <t>EXT-903021</t>
  </si>
  <si>
    <t>RET-903022</t>
  </si>
  <si>
    <t>MAN-903023</t>
  </si>
  <si>
    <t>RET-903024</t>
  </si>
  <si>
    <t>MAN-903025</t>
  </si>
  <si>
    <t>EXT-903026</t>
  </si>
  <si>
    <t>MAN-903027</t>
  </si>
  <si>
    <t>RET-903028</t>
  </si>
  <si>
    <t>MAN-903029</t>
  </si>
  <si>
    <t>AGR-903030</t>
  </si>
  <si>
    <t>RET-903031</t>
  </si>
  <si>
    <t>MAN-903032</t>
  </si>
  <si>
    <t>RET-903033</t>
  </si>
  <si>
    <t>RET-903034</t>
  </si>
  <si>
    <t>MAN-903035</t>
  </si>
  <si>
    <t>RET-903036</t>
  </si>
  <si>
    <t>RET-903037</t>
  </si>
  <si>
    <t>RET-903038</t>
  </si>
  <si>
    <t>MAN-903039</t>
  </si>
  <si>
    <t>EXT-903040</t>
  </si>
  <si>
    <t>AGR-903041</t>
  </si>
  <si>
    <t>RET-903042</t>
  </si>
  <si>
    <t>AGR-903043</t>
  </si>
  <si>
    <t>MAN-903044</t>
  </si>
  <si>
    <t>MAN-903045</t>
  </si>
  <si>
    <t>REA-903046</t>
  </si>
  <si>
    <t>RET-903047</t>
  </si>
  <si>
    <t>MAN-903048</t>
  </si>
  <si>
    <t>RET-903049</t>
  </si>
  <si>
    <t>MAN-903050</t>
  </si>
  <si>
    <t>REA-903051</t>
  </si>
  <si>
    <t>AGR-903052</t>
  </si>
  <si>
    <t>RET-903053</t>
  </si>
  <si>
    <t>RET-903054</t>
  </si>
  <si>
    <t>MAN-903055</t>
  </si>
  <si>
    <t>MAN-903056</t>
  </si>
  <si>
    <t>AGR-903057</t>
  </si>
  <si>
    <t>AGR-903058</t>
  </si>
  <si>
    <t>RET-903059</t>
  </si>
  <si>
    <t>RET-903060</t>
  </si>
  <si>
    <t>AGR-903061</t>
  </si>
  <si>
    <t>MAN-903062</t>
  </si>
  <si>
    <t>RET-903063</t>
  </si>
  <si>
    <t>REA-903064</t>
  </si>
  <si>
    <t>RET-903065</t>
  </si>
  <si>
    <t>AGR-903066</t>
  </si>
  <si>
    <t>RET-903067</t>
  </si>
  <si>
    <t>AGR-903068</t>
  </si>
  <si>
    <t>MAN-903069</t>
  </si>
  <si>
    <t>REA-903070</t>
  </si>
  <si>
    <t>AGR-903071</t>
  </si>
  <si>
    <t>MAN-903072</t>
  </si>
  <si>
    <t>EXT-903073</t>
  </si>
  <si>
    <t>RET-903074</t>
  </si>
  <si>
    <t>AGR-903075</t>
  </si>
  <si>
    <t>AGR-903076</t>
  </si>
  <si>
    <t>AGR-903077</t>
  </si>
  <si>
    <t>AGR-903078</t>
  </si>
  <si>
    <t>EXT-903079</t>
  </si>
  <si>
    <t>MAN-903080</t>
  </si>
  <si>
    <t>EXT-903081</t>
  </si>
  <si>
    <t>MAN-903082</t>
  </si>
  <si>
    <t>AGR-903083</t>
  </si>
  <si>
    <t>MAN-903084</t>
  </si>
  <si>
    <t>RET-903085</t>
  </si>
  <si>
    <t>AGR-903086</t>
  </si>
  <si>
    <t>MAN-903087</t>
  </si>
  <si>
    <t>MAN-903088</t>
  </si>
  <si>
    <t>MAN-903089</t>
  </si>
  <si>
    <t>RET-903090</t>
  </si>
  <si>
    <t>AGR-903091</t>
  </si>
  <si>
    <t>MAN-903092</t>
  </si>
  <si>
    <t>MAN-903093</t>
  </si>
  <si>
    <t>AGR-903094</t>
  </si>
  <si>
    <t>AGR-903095</t>
  </si>
  <si>
    <t>RET-903096</t>
  </si>
  <si>
    <t>AGR-903097</t>
  </si>
  <si>
    <t>REA-903098</t>
  </si>
  <si>
    <t>MAN-903099</t>
  </si>
  <si>
    <t>RET-903100</t>
  </si>
  <si>
    <t>MAN-903101</t>
  </si>
  <si>
    <t>AGR-903102</t>
  </si>
  <si>
    <t>MAN-903103</t>
  </si>
  <si>
    <t>MAN-903104</t>
  </si>
  <si>
    <t>AGR-903105</t>
  </si>
  <si>
    <t>MAN-903106</t>
  </si>
  <si>
    <t>EXT-903107</t>
  </si>
  <si>
    <t>MAN-903108</t>
  </si>
  <si>
    <t>MAN-903109</t>
  </si>
  <si>
    <t>EXT-903110</t>
  </si>
  <si>
    <t>MAN-903111</t>
  </si>
  <si>
    <t>AGR-903112</t>
  </si>
  <si>
    <t>RET-903113</t>
  </si>
  <si>
    <t>MAN-903114</t>
  </si>
  <si>
    <t>AGR-903115</t>
  </si>
  <si>
    <t>AGR-903116</t>
  </si>
  <si>
    <t>AGR-903117</t>
  </si>
  <si>
    <t>MAN-903118</t>
  </si>
  <si>
    <t>AGR-903119</t>
  </si>
  <si>
    <t>EXT-903120</t>
  </si>
  <si>
    <t>REA-903121</t>
  </si>
  <si>
    <t>RET-903122</t>
  </si>
  <si>
    <t>AGR-903123</t>
  </si>
  <si>
    <t>EXT-903124</t>
  </si>
  <si>
    <t>MAN-903125</t>
  </si>
  <si>
    <t>MAN-903126</t>
  </si>
  <si>
    <t>RET-903127</t>
  </si>
  <si>
    <t>RET-903128</t>
  </si>
  <si>
    <t>MAN-903129</t>
  </si>
  <si>
    <t>AGR-903130</t>
  </si>
  <si>
    <t>RET-903131</t>
  </si>
  <si>
    <t>AGR-903132</t>
  </si>
  <si>
    <t>MAN-903133</t>
  </si>
  <si>
    <t>RET-903134</t>
  </si>
  <si>
    <t>MAN-903135</t>
  </si>
  <si>
    <t>REA-903136</t>
  </si>
  <si>
    <t>AGR-903137</t>
  </si>
  <si>
    <t>RET-903138</t>
  </si>
  <si>
    <t>EXT-903139</t>
  </si>
  <si>
    <t>MAN-903140</t>
  </si>
  <si>
    <t>EXT-903141</t>
  </si>
  <si>
    <t>EXT-903142</t>
  </si>
  <si>
    <t>MAN-903143</t>
  </si>
  <si>
    <t>MAN-903144</t>
  </si>
  <si>
    <t>MAN-903145</t>
  </si>
  <si>
    <t>AGR-903146</t>
  </si>
  <si>
    <t>RET-903147</t>
  </si>
  <si>
    <t>EXT-903148</t>
  </si>
  <si>
    <t>REA-903149</t>
  </si>
  <si>
    <t>MAN-903150</t>
  </si>
  <si>
    <t>AGR-903151</t>
  </si>
  <si>
    <t>MAN-903152</t>
  </si>
  <si>
    <t>REA-903153</t>
  </si>
  <si>
    <t>REA-903154</t>
  </si>
  <si>
    <t>RET-903155</t>
  </si>
  <si>
    <t>REA-903156</t>
  </si>
  <si>
    <t>EXT-903157</t>
  </si>
  <si>
    <t>AGR-903158</t>
  </si>
  <si>
    <t>MAN-903159</t>
  </si>
  <si>
    <t>REA-903160</t>
  </si>
  <si>
    <t>RET-903161</t>
  </si>
  <si>
    <t>EXT-903162</t>
  </si>
  <si>
    <t>REA-903163</t>
  </si>
  <si>
    <t>MAN-903164</t>
  </si>
  <si>
    <t>AGR-903165</t>
  </si>
  <si>
    <t>AGR-903166</t>
  </si>
  <si>
    <t>RET-903167</t>
  </si>
  <si>
    <t>MAN-903168</t>
  </si>
  <si>
    <t>AGR-903169</t>
  </si>
  <si>
    <t>MAN-903170</t>
  </si>
  <si>
    <t>REA-903171</t>
  </si>
  <si>
    <t>RET-903172</t>
  </si>
  <si>
    <t>RET-903173</t>
  </si>
  <si>
    <t>RET-903174</t>
  </si>
  <si>
    <t>MAN-903175</t>
  </si>
  <si>
    <t>AGR-903176</t>
  </si>
  <si>
    <t>EXT-903177</t>
  </si>
  <si>
    <t>AGR-903178</t>
  </si>
  <si>
    <t>MAN-903179</t>
  </si>
  <si>
    <t>AGR-903180</t>
  </si>
  <si>
    <t>RET-903181</t>
  </si>
  <si>
    <t>RET-903182</t>
  </si>
  <si>
    <t>REA-903183</t>
  </si>
  <si>
    <t>RET-903184</t>
  </si>
  <si>
    <t>REA-903185</t>
  </si>
  <si>
    <t>RET-903186</t>
  </si>
  <si>
    <t>REA-903187</t>
  </si>
  <si>
    <t>MAN-903188</t>
  </si>
  <si>
    <t>RET-903189</t>
  </si>
  <si>
    <t>MAN-903190</t>
  </si>
  <si>
    <t>MAN-903191</t>
  </si>
  <si>
    <t>REA-903192</t>
  </si>
  <si>
    <t>MAN-903193</t>
  </si>
  <si>
    <t>AGR-903194</t>
  </si>
  <si>
    <t>MAN-903195</t>
  </si>
  <si>
    <t>AGR-903196</t>
  </si>
  <si>
    <t>MAN-903197</t>
  </si>
  <si>
    <t>EXT-903198</t>
  </si>
  <si>
    <t>AGR-903199</t>
  </si>
  <si>
    <t>RET-903200</t>
  </si>
  <si>
    <t>AGR-903201</t>
  </si>
  <si>
    <t>MAN-903202</t>
  </si>
  <si>
    <t>RET-903203</t>
  </si>
  <si>
    <t>AGR-903204</t>
  </si>
  <si>
    <t>RET-903205</t>
  </si>
  <si>
    <t>AGR-903206</t>
  </si>
  <si>
    <t>AGR-903207</t>
  </si>
  <si>
    <t>REA-903208</t>
  </si>
  <si>
    <t>REA-903209</t>
  </si>
  <si>
    <t>EXT-903210</t>
  </si>
  <si>
    <t>AGR-903211</t>
  </si>
  <si>
    <t>AGR-903212</t>
  </si>
  <si>
    <t>RET-903213</t>
  </si>
  <si>
    <t>AGR-903214</t>
  </si>
  <si>
    <t>MAN-903215</t>
  </si>
  <si>
    <t>RET-903216</t>
  </si>
  <si>
    <t>RET-903217</t>
  </si>
  <si>
    <t>EXT-903218</t>
  </si>
  <si>
    <t>RET-903219</t>
  </si>
  <si>
    <t>RET-903220</t>
  </si>
  <si>
    <t>RET-903221</t>
  </si>
  <si>
    <t>MAN-903222</t>
  </si>
  <si>
    <t>RET-903223</t>
  </si>
  <si>
    <t>EXT-903224</t>
  </si>
  <si>
    <t>RET-903225</t>
  </si>
  <si>
    <t>MAN-903226</t>
  </si>
  <si>
    <t>RET-903227</t>
  </si>
  <si>
    <t>RET-903228</t>
  </si>
  <si>
    <t>MAN-903229</t>
  </si>
  <si>
    <t>MAN-903230</t>
  </si>
  <si>
    <t>MAN-903231</t>
  </si>
  <si>
    <t>REA-903232</t>
  </si>
  <si>
    <t>REA-903233</t>
  </si>
  <si>
    <t>RET-903234</t>
  </si>
  <si>
    <t>MAN-903235</t>
  </si>
  <si>
    <t>RET-903236</t>
  </si>
  <si>
    <t>RET-903237</t>
  </si>
  <si>
    <t>AGR-903238</t>
  </si>
  <si>
    <t>RET-903239</t>
  </si>
  <si>
    <t>RET-903240</t>
  </si>
  <si>
    <t>AGR-903241</t>
  </si>
  <si>
    <t>RET-903242</t>
  </si>
  <si>
    <t>EXT-903243</t>
  </si>
  <si>
    <t>RET-903244</t>
  </si>
  <si>
    <t>AGR-903245</t>
  </si>
  <si>
    <t>EXT-903246</t>
  </si>
  <si>
    <t>RET-903247</t>
  </si>
  <si>
    <t>MAN-903248</t>
  </si>
  <si>
    <t>MAN-903249</t>
  </si>
  <si>
    <t>RET-903250</t>
  </si>
  <si>
    <t>AGR-903251</t>
  </si>
  <si>
    <t>RET-903252</t>
  </si>
  <si>
    <t>MAN-903253</t>
  </si>
  <si>
    <t>EXT-903254</t>
  </si>
  <si>
    <t>REA-903255</t>
  </si>
  <si>
    <t>MAN-903256</t>
  </si>
  <si>
    <t>RET-903257</t>
  </si>
  <si>
    <t>RET-903258</t>
  </si>
  <si>
    <t>AGR-903259</t>
  </si>
  <si>
    <t>RET-903260</t>
  </si>
  <si>
    <t>REA-903261</t>
  </si>
  <si>
    <t>RET-903262</t>
  </si>
  <si>
    <t>MAN-903263</t>
  </si>
  <si>
    <t>AGR-903264</t>
  </si>
  <si>
    <t>RET-903265</t>
  </si>
  <si>
    <t>AGR-903266</t>
  </si>
  <si>
    <t>EXT-903267</t>
  </si>
  <si>
    <t>MAN-903268</t>
  </si>
  <si>
    <t>AGR-903269</t>
  </si>
  <si>
    <t>AGR-903270</t>
  </si>
  <si>
    <t>AGR-903271</t>
  </si>
  <si>
    <t>AGR-903272</t>
  </si>
  <si>
    <t>EXT-903273</t>
  </si>
  <si>
    <t>EXT-903274</t>
  </si>
  <si>
    <t>RET-903275</t>
  </si>
  <si>
    <t>MAN-903276</t>
  </si>
  <si>
    <t>EXT-903277</t>
  </si>
  <si>
    <t>RET-903278</t>
  </si>
  <si>
    <t>REA-903279</t>
  </si>
  <si>
    <t>EXT-903280</t>
  </si>
  <si>
    <t>AGR-903281</t>
  </si>
  <si>
    <t>EXT-903282</t>
  </si>
  <si>
    <t>RET-903283</t>
  </si>
  <si>
    <t>RET-903284</t>
  </si>
  <si>
    <t>AGR-903285</t>
  </si>
  <si>
    <t>MAN-903286</t>
  </si>
  <si>
    <t>RET-903287</t>
  </si>
  <si>
    <t>RET-903288</t>
  </si>
  <si>
    <t>REA-903289</t>
  </si>
  <si>
    <t>REA-903290</t>
  </si>
  <si>
    <t>RET-903291</t>
  </si>
  <si>
    <t>MAN-903292</t>
  </si>
  <si>
    <t>AGR-903293</t>
  </si>
  <si>
    <t>AGR-903294</t>
  </si>
  <si>
    <t>MAN-903295</t>
  </si>
  <si>
    <t>MAN-903296</t>
  </si>
  <si>
    <t>RET-903297</t>
  </si>
  <si>
    <t>RET-903298</t>
  </si>
  <si>
    <t>AGR-903299</t>
  </si>
  <si>
    <t>RET-903300</t>
  </si>
  <si>
    <t>REA-903301</t>
  </si>
  <si>
    <t>MAN-903302</t>
  </si>
  <si>
    <t>MAN-903303</t>
  </si>
  <si>
    <t>REA-903304</t>
  </si>
  <si>
    <t>RET-903305</t>
  </si>
  <si>
    <t>MAN-903306</t>
  </si>
  <si>
    <t>RET-903307</t>
  </si>
  <si>
    <t>MAN-903308</t>
  </si>
  <si>
    <t>MAN-903309</t>
  </si>
  <si>
    <t>MAN-903310</t>
  </si>
  <si>
    <t>RET-903311</t>
  </si>
  <si>
    <t>MAN-903312</t>
  </si>
  <si>
    <t>AGR-903313</t>
  </si>
  <si>
    <t>MAN-903314</t>
  </si>
  <si>
    <t>RET-903315</t>
  </si>
  <si>
    <t>RET-903316</t>
  </si>
  <si>
    <t>MAN-903317</t>
  </si>
  <si>
    <t>EXT-903318</t>
  </si>
  <si>
    <t>RET-903319</t>
  </si>
  <si>
    <t>RET-903320</t>
  </si>
  <si>
    <t>RET-903321</t>
  </si>
  <si>
    <t>EXT-903322</t>
  </si>
  <si>
    <t>MAN-903323</t>
  </si>
  <si>
    <t>REA-903324</t>
  </si>
  <si>
    <t>AGR-903325</t>
  </si>
  <si>
    <t>MAN-903326</t>
  </si>
  <si>
    <t>RET-903327</t>
  </si>
  <si>
    <t>MAN-903328</t>
  </si>
  <si>
    <t>MAN-903329</t>
  </si>
  <si>
    <t>REA-903330</t>
  </si>
  <si>
    <t>RET-903331</t>
  </si>
  <si>
    <t>AGR-903332</t>
  </si>
  <si>
    <t>EXT-903333</t>
  </si>
  <si>
    <t>EXT-903334</t>
  </si>
  <si>
    <t>MAN-903335</t>
  </si>
  <si>
    <t>RET-903336</t>
  </si>
  <si>
    <t>MAN-903337</t>
  </si>
  <si>
    <t>AGR-903338</t>
  </si>
  <si>
    <t>AGR-903339</t>
  </si>
  <si>
    <t>RET-903340</t>
  </si>
  <si>
    <t>MAN-903341</t>
  </si>
  <si>
    <t>RET-903342</t>
  </si>
  <si>
    <t>RET-903343</t>
  </si>
  <si>
    <t>AGR-903344</t>
  </si>
  <si>
    <t>MAN-903345</t>
  </si>
  <si>
    <t>EXT-903346</t>
  </si>
  <si>
    <t>MAN-903347</t>
  </si>
  <si>
    <t>AGR-903348</t>
  </si>
  <si>
    <t>REA-903349</t>
  </si>
  <si>
    <t>RET-903350</t>
  </si>
  <si>
    <t>RET-903351</t>
  </si>
  <si>
    <t>MAN-903352</t>
  </si>
  <si>
    <t>RET-903353</t>
  </si>
  <si>
    <t>MAN-903354</t>
  </si>
  <si>
    <t>RET-903355</t>
  </si>
  <si>
    <t>MAN-903356</t>
  </si>
  <si>
    <t>RET-903357</t>
  </si>
  <si>
    <t>MAN-903358</t>
  </si>
  <si>
    <t>AGR-903359</t>
  </si>
  <si>
    <t>AGR-903360</t>
  </si>
  <si>
    <t>RET-903361</t>
  </si>
  <si>
    <t>REA-903362</t>
  </si>
  <si>
    <t>EXT-903363</t>
  </si>
  <si>
    <t>AGR-903364</t>
  </si>
  <si>
    <t>EXT-903365</t>
  </si>
  <si>
    <t>MAN-903366</t>
  </si>
  <si>
    <t>RET-903367</t>
  </si>
  <si>
    <t>RET-903368</t>
  </si>
  <si>
    <t>MAN-903369</t>
  </si>
  <si>
    <t>MAN-903370</t>
  </si>
  <si>
    <t>REA-903371</t>
  </si>
  <si>
    <t>EXT-903372</t>
  </si>
  <si>
    <t>RET-903373</t>
  </si>
  <si>
    <t>AGR-903374</t>
  </si>
  <si>
    <t>RET-903375</t>
  </si>
  <si>
    <t>AGR-903376</t>
  </si>
  <si>
    <t>RET-903377</t>
  </si>
  <si>
    <t>RET-903378</t>
  </si>
  <si>
    <t>AGR-903379</t>
  </si>
  <si>
    <t>RET-903380</t>
  </si>
  <si>
    <t>RET-903381</t>
  </si>
  <si>
    <t>MAN-903382</t>
  </si>
  <si>
    <t>MAN-903383</t>
  </si>
  <si>
    <t>AGR-903384</t>
  </si>
  <si>
    <t>MAN-903385</t>
  </si>
  <si>
    <t>MAN-903386</t>
  </si>
  <si>
    <t>RET-903387</t>
  </si>
  <si>
    <t>RET-903388</t>
  </si>
  <si>
    <t>MAN-903389</t>
  </si>
  <si>
    <t>AGR-903390</t>
  </si>
  <si>
    <t>MAN-903391</t>
  </si>
  <si>
    <t>EXT-903392</t>
  </si>
  <si>
    <t>EXT-903393</t>
  </si>
  <si>
    <t>AGR-903394</t>
  </si>
  <si>
    <t>MAN-903395</t>
  </si>
  <si>
    <t>AGR-903396</t>
  </si>
  <si>
    <t>RET-903397</t>
  </si>
  <si>
    <t>RET-903398</t>
  </si>
  <si>
    <t>EXT-903399</t>
  </si>
  <si>
    <t>RET-903400</t>
  </si>
  <si>
    <t>MAN-903401</t>
  </si>
  <si>
    <t>REA-903402</t>
  </si>
  <si>
    <t>AGR-903403</t>
  </si>
  <si>
    <t>REA-903404</t>
  </si>
  <si>
    <t>MAN-903405</t>
  </si>
  <si>
    <t>AGR-903406</t>
  </si>
  <si>
    <t>MAN-903407</t>
  </si>
  <si>
    <t>MAN-903408</t>
  </si>
  <si>
    <t>MAN-903409</t>
  </si>
  <si>
    <t>RET-903410</t>
  </si>
  <si>
    <t>RET-903411</t>
  </si>
  <si>
    <t>AGR-903412</t>
  </si>
  <si>
    <t>AGR-903413</t>
  </si>
  <si>
    <t>EXT-903414</t>
  </si>
  <si>
    <t>MAN-903415</t>
  </si>
  <si>
    <t>EXT-903416</t>
  </si>
  <si>
    <t>MAN-903417</t>
  </si>
  <si>
    <t>REA-903418</t>
  </si>
  <si>
    <t>RET-903419</t>
  </si>
  <si>
    <t>RET-903420</t>
  </si>
  <si>
    <t>AGR-903421</t>
  </si>
  <si>
    <t>RET-903422</t>
  </si>
  <si>
    <t>EXT-903423</t>
  </si>
  <si>
    <t>MAN-903424</t>
  </si>
  <si>
    <t>MAN-903425</t>
  </si>
  <si>
    <t>EXT-903426</t>
  </si>
  <si>
    <t>MAN-903427</t>
  </si>
  <si>
    <t>AGR-903428</t>
  </si>
  <si>
    <t>AGR-903429</t>
  </si>
  <si>
    <t>MAN-903430</t>
  </si>
  <si>
    <t>RET-903431</t>
  </si>
  <si>
    <t>REA-903432</t>
  </si>
  <si>
    <t>EXT-903433</t>
  </si>
  <si>
    <t>MAN-903434</t>
  </si>
  <si>
    <t>AGR-903435</t>
  </si>
  <si>
    <t>RET-903436</t>
  </si>
  <si>
    <t>AGR-903437</t>
  </si>
  <si>
    <t>MAN-903438</t>
  </si>
  <si>
    <t>MAN-903439</t>
  </si>
  <si>
    <t>AGR-903440</t>
  </si>
  <si>
    <t>MAN-903441</t>
  </si>
  <si>
    <t>EXT-903442</t>
  </si>
  <si>
    <t>MAN-903443</t>
  </si>
  <si>
    <t>MAN-903444</t>
  </si>
  <si>
    <t>MAN-903445</t>
  </si>
  <si>
    <t>AGR-903446</t>
  </si>
  <si>
    <t>EXT-903447</t>
  </si>
  <si>
    <t>MAN-903448</t>
  </si>
  <si>
    <t>MAN-903449</t>
  </si>
  <si>
    <t>RET-903450</t>
  </si>
  <si>
    <t>MAN-903451</t>
  </si>
  <si>
    <t>MAN-903452</t>
  </si>
  <si>
    <t>RET-903453</t>
  </si>
  <si>
    <t>RET-903454</t>
  </si>
  <si>
    <t>RET-903455</t>
  </si>
  <si>
    <t>RET-903456</t>
  </si>
  <si>
    <t>RET-903457</t>
  </si>
  <si>
    <t>RET-903458</t>
  </si>
  <si>
    <t>EXT-903459</t>
  </si>
  <si>
    <t>RET-903460</t>
  </si>
  <si>
    <t>AGR-903461</t>
  </si>
  <si>
    <t>RET-903462</t>
  </si>
  <si>
    <t>RET-903463</t>
  </si>
  <si>
    <t>MAN-903464</t>
  </si>
  <si>
    <t>RET-903465</t>
  </si>
  <si>
    <t>RET-903466</t>
  </si>
  <si>
    <t>EXT-903467</t>
  </si>
  <si>
    <t>RET-903468</t>
  </si>
  <si>
    <t>EXT-903469</t>
  </si>
  <si>
    <t>RET-903470</t>
  </si>
  <si>
    <t>RET-903471</t>
  </si>
  <si>
    <t>EXT-903472</t>
  </si>
  <si>
    <t>RET-903473</t>
  </si>
  <si>
    <t>RET-903474</t>
  </si>
  <si>
    <t>RET-903475</t>
  </si>
  <si>
    <t>RET-903476</t>
  </si>
  <si>
    <t>AGR-903477</t>
  </si>
  <si>
    <t>REA-903478</t>
  </si>
  <si>
    <t>MAN-903479</t>
  </si>
  <si>
    <t>EXT-903480</t>
  </si>
  <si>
    <t>MAN-903481</t>
  </si>
  <si>
    <t>REA-903482</t>
  </si>
  <si>
    <t>REA-903483</t>
  </si>
  <si>
    <t>RET-903484</t>
  </si>
  <si>
    <t>RET-903485</t>
  </si>
  <si>
    <t>RET-903486</t>
  </si>
  <si>
    <t>MAN-903487</t>
  </si>
  <si>
    <t>RET-903488</t>
  </si>
  <si>
    <t>AGR-903489</t>
  </si>
  <si>
    <t>AGR-903490</t>
  </si>
  <si>
    <t>MAN-903491</t>
  </si>
  <si>
    <t>AGR-903492</t>
  </si>
  <si>
    <t>RET-903493</t>
  </si>
  <si>
    <t>EXT-903494</t>
  </si>
  <si>
    <t>REA-903495</t>
  </si>
  <si>
    <t>AGR-903496</t>
  </si>
  <si>
    <t>AGR-903497</t>
  </si>
  <si>
    <t>RET-903498</t>
  </si>
  <si>
    <t>RET-903499</t>
  </si>
  <si>
    <t>AGR-903500</t>
  </si>
  <si>
    <t>AGR-903501</t>
  </si>
  <si>
    <t>MAN-903502</t>
  </si>
  <si>
    <t>RET-903503</t>
  </si>
  <si>
    <t>MAN-903504</t>
  </si>
  <si>
    <t>RET-903505</t>
  </si>
  <si>
    <t>RET-903506</t>
  </si>
  <si>
    <t>MAN-903507</t>
  </si>
  <si>
    <t>AGR-903508</t>
  </si>
  <si>
    <t>AGR-903509</t>
  </si>
  <si>
    <t>MAN-903510</t>
  </si>
  <si>
    <t>MAN-903511</t>
  </si>
  <si>
    <t>RET-903512</t>
  </si>
  <si>
    <t>RET-903513</t>
  </si>
  <si>
    <t>MAN-903514</t>
  </si>
  <si>
    <t>MAN-903515</t>
  </si>
  <si>
    <t>RET-903516</t>
  </si>
  <si>
    <t>RET-903517</t>
  </si>
  <si>
    <t>AGR-903518</t>
  </si>
  <si>
    <t>RET-903519</t>
  </si>
  <si>
    <t>MAN-903520</t>
  </si>
  <si>
    <t>RET-903521</t>
  </si>
  <si>
    <t>MAN-903522</t>
  </si>
  <si>
    <t>AGR-903523</t>
  </si>
  <si>
    <t>MAN-903524</t>
  </si>
  <si>
    <t>AGR-903525</t>
  </si>
  <si>
    <t>AGR-903526</t>
  </si>
  <si>
    <t>RET-903527</t>
  </si>
  <si>
    <t>RET-903528</t>
  </si>
  <si>
    <t>AGR-903529</t>
  </si>
  <si>
    <t>MAN-903530</t>
  </si>
  <si>
    <t>AGR-903531</t>
  </si>
  <si>
    <t>REA-903532</t>
  </si>
  <si>
    <t>MAN-903533</t>
  </si>
  <si>
    <t>MAN-903534</t>
  </si>
  <si>
    <t>REA-903535</t>
  </si>
  <si>
    <t>MAN-903536</t>
  </si>
  <si>
    <t>RET-903537</t>
  </si>
  <si>
    <t>MAN-903538</t>
  </si>
  <si>
    <t>MAN-903539</t>
  </si>
  <si>
    <t>AGR-903540</t>
  </si>
  <si>
    <t>REA-903541</t>
  </si>
  <si>
    <t>EXT-903542</t>
  </si>
  <si>
    <t>RET-903543</t>
  </si>
  <si>
    <t>MAN-903544</t>
  </si>
  <si>
    <t>REA-903545</t>
  </si>
  <si>
    <t>AGR-903546</t>
  </si>
  <si>
    <t>REA-903547</t>
  </si>
  <si>
    <t>EXT-903548</t>
  </si>
  <si>
    <t>AGR-903549</t>
  </si>
  <si>
    <t>MAN-903550</t>
  </si>
  <si>
    <t>RET-903551</t>
  </si>
  <si>
    <t>RET-903552</t>
  </si>
  <si>
    <t>RET-903553</t>
  </si>
  <si>
    <t>MAN-903554</t>
  </si>
  <si>
    <t>MAN-903555</t>
  </si>
  <si>
    <t>MAN-903556</t>
  </si>
  <si>
    <t>AGR-903557</t>
  </si>
  <si>
    <t>RET-903558</t>
  </si>
  <si>
    <t>MAN-903559</t>
  </si>
  <si>
    <t>MAN-903560</t>
  </si>
  <si>
    <t>RET-903561</t>
  </si>
  <si>
    <t>MAN-903562</t>
  </si>
  <si>
    <t>RET-903563</t>
  </si>
  <si>
    <t>RET-903564</t>
  </si>
  <si>
    <t>RET-903565</t>
  </si>
  <si>
    <t>REA-903566</t>
  </si>
  <si>
    <t>MAN-903567</t>
  </si>
  <si>
    <t>MAN-903568</t>
  </si>
  <si>
    <t>MAN-903569</t>
  </si>
  <si>
    <t>RET-903570</t>
  </si>
  <si>
    <t>MAN-903571</t>
  </si>
  <si>
    <t>EXT-903572</t>
  </si>
  <si>
    <t>MAN-903573</t>
  </si>
  <si>
    <t>MAN-903574</t>
  </si>
  <si>
    <t>EXT-903575</t>
  </si>
  <si>
    <t>RET-903576</t>
  </si>
  <si>
    <t>EXT-903577</t>
  </si>
  <si>
    <t>RET-903578</t>
  </si>
  <si>
    <t>RET-903579</t>
  </si>
  <si>
    <t>AGR-903580</t>
  </si>
  <si>
    <t>RET-903581</t>
  </si>
  <si>
    <t>RET-903582</t>
  </si>
  <si>
    <t>EXT-903583</t>
  </si>
  <si>
    <t>EXT-903584</t>
  </si>
  <si>
    <t>EXT-903585</t>
  </si>
  <si>
    <t>RET-903586</t>
  </si>
  <si>
    <t>MAN-903587</t>
  </si>
  <si>
    <t>EXT-903588</t>
  </si>
  <si>
    <t>REA-903589</t>
  </si>
  <si>
    <t>AGR-903590</t>
  </si>
  <si>
    <t>MAN-903591</t>
  </si>
  <si>
    <t>RET-903592</t>
  </si>
  <si>
    <t>MAN-903593</t>
  </si>
  <si>
    <t>REA-903594</t>
  </si>
  <si>
    <t>MAN-903595</t>
  </si>
  <si>
    <t>AGR-903596</t>
  </si>
  <si>
    <t>RET-903597</t>
  </si>
  <si>
    <t>EXT-903598</t>
  </si>
  <si>
    <t>AGR-903599</t>
  </si>
  <si>
    <t>REA-903600</t>
  </si>
  <si>
    <t>MAN-903601</t>
  </si>
  <si>
    <t>MAN-903602</t>
  </si>
  <si>
    <t>EXT-903603</t>
  </si>
  <si>
    <t>AGR-903604</t>
  </si>
  <si>
    <t>REA-903605</t>
  </si>
  <si>
    <t>AGR-903606</t>
  </si>
  <si>
    <t>EXT-903607</t>
  </si>
  <si>
    <t>RET-903608</t>
  </si>
  <si>
    <t>EXT-903609</t>
  </si>
  <si>
    <t>EXT-903610</t>
  </si>
  <si>
    <t>MAN-903611</t>
  </si>
  <si>
    <t>AGR-903612</t>
  </si>
  <si>
    <t>AGR-903613</t>
  </si>
  <si>
    <t>MAN-903614</t>
  </si>
  <si>
    <t>AGR-903615</t>
  </si>
  <si>
    <t>REA-903616</t>
  </si>
  <si>
    <t>EXT-903617</t>
  </si>
  <si>
    <t>AGR-903618</t>
  </si>
  <si>
    <t>REA-903619</t>
  </si>
  <si>
    <t>RET-903620</t>
  </si>
  <si>
    <t>MAN-903621</t>
  </si>
  <si>
    <t>MAN-903622</t>
  </si>
  <si>
    <t>RET-903623</t>
  </si>
  <si>
    <t>RET-903624</t>
  </si>
  <si>
    <t>AGR-903625</t>
  </si>
  <si>
    <t>MAN-903626</t>
  </si>
  <si>
    <t>REA-903627</t>
  </si>
  <si>
    <t>MAN-903628</t>
  </si>
  <si>
    <t>REA-903629</t>
  </si>
  <si>
    <t>RET-903630</t>
  </si>
  <si>
    <t>EXT-903631</t>
  </si>
  <si>
    <t>MAN-903632</t>
  </si>
  <si>
    <t>AGR-903633</t>
  </si>
  <si>
    <t>MAN-903634</t>
  </si>
  <si>
    <t>REA-903635</t>
  </si>
  <si>
    <t>AGR-903636</t>
  </si>
  <si>
    <t>EXT-903637</t>
  </si>
  <si>
    <t>EXT-903638</t>
  </si>
  <si>
    <t>EXT-903639</t>
  </si>
  <si>
    <t>REA-903640</t>
  </si>
  <si>
    <t>MAN-903641</t>
  </si>
  <si>
    <t>RET-903642</t>
  </si>
  <si>
    <t>REA-903643</t>
  </si>
  <si>
    <t>MAN-903644</t>
  </si>
  <si>
    <t>REA-903645</t>
  </si>
  <si>
    <t>RET-903646</t>
  </si>
  <si>
    <t>AGR-903647</t>
  </si>
  <si>
    <t>RET-903648</t>
  </si>
  <si>
    <t>EXT-903649</t>
  </si>
  <si>
    <t>RET-903650</t>
  </si>
  <si>
    <t>RET-903651</t>
  </si>
  <si>
    <t>AGR-903652</t>
  </si>
  <si>
    <t>AGR-903653</t>
  </si>
  <si>
    <t>RET-903654</t>
  </si>
  <si>
    <t>RET-903655</t>
  </si>
  <si>
    <t>REA-903656</t>
  </si>
  <si>
    <t>RET-903657</t>
  </si>
  <si>
    <t>MAN-903658</t>
  </si>
  <si>
    <t>RET-903659</t>
  </si>
  <si>
    <t>RET-903660</t>
  </si>
  <si>
    <t>RET-903661</t>
  </si>
  <si>
    <t>MAN-903662</t>
  </si>
  <si>
    <t>EXT-903663</t>
  </si>
  <si>
    <t>MAN-903664</t>
  </si>
  <si>
    <t>AGR-903665</t>
  </si>
  <si>
    <t>MAN-903666</t>
  </si>
  <si>
    <t>EXT-903667</t>
  </si>
  <si>
    <t>MAN-903668</t>
  </si>
  <si>
    <t>EXT-903669</t>
  </si>
  <si>
    <t>RET-903670</t>
  </si>
  <si>
    <t>REA-903671</t>
  </si>
  <si>
    <t>RET-903672</t>
  </si>
  <si>
    <t>MAN-903673</t>
  </si>
  <si>
    <t>REA-903674</t>
  </si>
  <si>
    <t>MAN-903675</t>
  </si>
  <si>
    <t>RET-903676</t>
  </si>
  <si>
    <t>AGR-903677</t>
  </si>
  <si>
    <t>RET-903678</t>
  </si>
  <si>
    <t>RET-903679</t>
  </si>
  <si>
    <t>REA-903680</t>
  </si>
  <si>
    <t>RET-903681</t>
  </si>
  <si>
    <t>MAN-903682</t>
  </si>
  <si>
    <t>AGR-903683</t>
  </si>
  <si>
    <t>RET-903684</t>
  </si>
  <si>
    <t>EXT-903685</t>
  </si>
  <si>
    <t>MAN-903686</t>
  </si>
  <si>
    <t>AGR-903687</t>
  </si>
  <si>
    <t>MAN-903688</t>
  </si>
  <si>
    <t>RET-903689</t>
  </si>
  <si>
    <t>REA-903690</t>
  </si>
  <si>
    <t>RET-903691</t>
  </si>
  <si>
    <t>RET-903692</t>
  </si>
  <si>
    <t>MAN-903693</t>
  </si>
  <si>
    <t>REA-903694</t>
  </si>
  <si>
    <t>RET-903695</t>
  </si>
  <si>
    <t>RET-903696</t>
  </si>
  <si>
    <t>RET-903697</t>
  </si>
  <si>
    <t>AGR-903698</t>
  </si>
  <si>
    <t>REA-903699</t>
  </si>
  <si>
    <t>REA-903700</t>
  </si>
  <si>
    <t>MAN-903701</t>
  </si>
  <si>
    <t>MAN-903702</t>
  </si>
  <si>
    <t>REA-903703</t>
  </si>
  <si>
    <t>MAN-903704</t>
  </si>
  <si>
    <t>RET-903705</t>
  </si>
  <si>
    <t>MAN-903706</t>
  </si>
  <si>
    <t>MAN-903707</t>
  </si>
  <si>
    <t>MAN-903708</t>
  </si>
  <si>
    <t>RET-903709</t>
  </si>
  <si>
    <t>MAN-903710</t>
  </si>
  <si>
    <t>REA-903711</t>
  </si>
  <si>
    <t>RET-903712</t>
  </si>
  <si>
    <t>RET-903713</t>
  </si>
  <si>
    <t>RET-903714</t>
  </si>
  <si>
    <t>MAN-903715</t>
  </si>
  <si>
    <t>RET-903716</t>
  </si>
  <si>
    <t>RET-903717</t>
  </si>
  <si>
    <t>RET-903718</t>
  </si>
  <si>
    <t>MAN-903719</t>
  </si>
  <si>
    <t>AGR-903720</t>
  </si>
  <si>
    <t>REA-903721</t>
  </si>
  <si>
    <t>MAN-903722</t>
  </si>
  <si>
    <t>RET-903723</t>
  </si>
  <si>
    <t>AGR-903724</t>
  </si>
  <si>
    <t>MAN-903725</t>
  </si>
  <si>
    <t>RET-903726</t>
  </si>
  <si>
    <t>RET-903727</t>
  </si>
  <si>
    <t>RET-903728</t>
  </si>
  <si>
    <t>EXT-903729</t>
  </si>
  <si>
    <t>RET-903730</t>
  </si>
  <si>
    <t>AGR-903731</t>
  </si>
  <si>
    <t>REA-903732</t>
  </si>
  <si>
    <t>MAN-903733</t>
  </si>
  <si>
    <t>AGR-903734</t>
  </si>
  <si>
    <t>EXT-903735</t>
  </si>
  <si>
    <t>EXT-903736</t>
  </si>
  <si>
    <t>MAN-903737</t>
  </si>
  <si>
    <t>RET-903738</t>
  </si>
  <si>
    <t>MAN-903739</t>
  </si>
  <si>
    <t>AGR-903740</t>
  </si>
  <si>
    <t>RET-903741</t>
  </si>
  <si>
    <t>AGR-903742</t>
  </si>
  <si>
    <t>AGR-903743</t>
  </si>
  <si>
    <t>REA-903744</t>
  </si>
  <si>
    <t>MAN-903745</t>
  </si>
  <si>
    <t>EXT-903746</t>
  </si>
  <si>
    <t>MAN-903747</t>
  </si>
  <si>
    <t>MAN-903748</t>
  </si>
  <si>
    <t>MAN-903749</t>
  </si>
  <si>
    <t>RET-903750</t>
  </si>
  <si>
    <t>RET-903751</t>
  </si>
  <si>
    <t>RET-903752</t>
  </si>
  <si>
    <t>RET-903753</t>
  </si>
  <si>
    <t>RET-903754</t>
  </si>
  <si>
    <t>MAN-903755</t>
  </si>
  <si>
    <t>RET-903756</t>
  </si>
  <si>
    <t>AGR-903757</t>
  </si>
  <si>
    <t>RET-903758</t>
  </si>
  <si>
    <t>RET-903759</t>
  </si>
  <si>
    <t>RET-903760</t>
  </si>
  <si>
    <t>REA-903761</t>
  </si>
  <si>
    <t>RET-903762</t>
  </si>
  <si>
    <t>RET-903763</t>
  </si>
  <si>
    <t>REA-903764</t>
  </si>
  <si>
    <t>RET-903765</t>
  </si>
  <si>
    <t>MAN-903766</t>
  </si>
  <si>
    <t>AGR-903767</t>
  </si>
  <si>
    <t>AGR-903768</t>
  </si>
  <si>
    <t>EXT-903769</t>
  </si>
  <si>
    <t>AGR-903770</t>
  </si>
  <si>
    <t>RET-903771</t>
  </si>
  <si>
    <t>MAN-903772</t>
  </si>
  <si>
    <t>MAN-903773</t>
  </si>
  <si>
    <t>MAN-903774</t>
  </si>
  <si>
    <t>RET-903775</t>
  </si>
  <si>
    <t>MAN-903776</t>
  </si>
  <si>
    <t>MAN-903777</t>
  </si>
  <si>
    <t>REA-903778</t>
  </si>
  <si>
    <t>RET-903779</t>
  </si>
  <si>
    <t>RET-903780</t>
  </si>
  <si>
    <t>REA-903781</t>
  </si>
  <si>
    <t>MAN-903782</t>
  </si>
  <si>
    <t>MAN-903783</t>
  </si>
  <si>
    <t>RET-903784</t>
  </si>
  <si>
    <t>RET-903785</t>
  </si>
  <si>
    <t>MAN-903786</t>
  </si>
  <si>
    <t>AGR-903787</t>
  </si>
  <si>
    <t>RET-903788</t>
  </si>
  <si>
    <t>EXT-903789</t>
  </si>
  <si>
    <t>MAN-903790</t>
  </si>
  <si>
    <t>EXT-903791</t>
  </si>
  <si>
    <t>MAN-903792</t>
  </si>
  <si>
    <t>EXT-903793</t>
  </si>
  <si>
    <t>RET-903794</t>
  </si>
  <si>
    <t>EXT-903795</t>
  </si>
  <si>
    <t>RET-903796</t>
  </si>
  <si>
    <t>MAN-903797</t>
  </si>
  <si>
    <t>RET-903798</t>
  </si>
  <si>
    <t>RET-903799</t>
  </si>
  <si>
    <t>AGR-903800</t>
  </si>
  <si>
    <t>EXT-903801</t>
  </si>
  <si>
    <t>MAN-903802</t>
  </si>
  <si>
    <t>MAN-903803</t>
  </si>
  <si>
    <t>REA-903804</t>
  </si>
  <si>
    <t>RET-903805</t>
  </si>
  <si>
    <t>RET-903806</t>
  </si>
  <si>
    <t>MAN-903807</t>
  </si>
  <si>
    <t>MAN-903808</t>
  </si>
  <si>
    <t>REA-903809</t>
  </si>
  <si>
    <t>EXT-903810</t>
  </si>
  <si>
    <t>RET-903811</t>
  </si>
  <si>
    <t>MAN-903812</t>
  </si>
  <si>
    <t>REA-903813</t>
  </si>
  <si>
    <t>EXT-903814</t>
  </si>
  <si>
    <t>REA-903815</t>
  </si>
  <si>
    <t>RET-903816</t>
  </si>
  <si>
    <t>MAN-903817</t>
  </si>
  <si>
    <t>REA-903818</t>
  </si>
  <si>
    <t>REA-903819</t>
  </si>
  <si>
    <t>AGR-903820</t>
  </si>
  <si>
    <t>RET-903821</t>
  </si>
  <si>
    <t>EXT-903822</t>
  </si>
  <si>
    <t>RET-903823</t>
  </si>
  <si>
    <t>RET-903824</t>
  </si>
  <si>
    <t>EXT-903825</t>
  </si>
  <si>
    <t>REA-903826</t>
  </si>
  <si>
    <t>AGR-903827</t>
  </si>
  <si>
    <t>RET-903828</t>
  </si>
  <si>
    <t>REA-903829</t>
  </si>
  <si>
    <t>MAN-903830</t>
  </si>
  <si>
    <t>EXT-903831</t>
  </si>
  <si>
    <t>REA-903832</t>
  </si>
  <si>
    <t>AGR-903833</t>
  </si>
  <si>
    <t>RET-903834</t>
  </si>
  <si>
    <t>MAN-903835</t>
  </si>
  <si>
    <t>MAN-903836</t>
  </si>
  <si>
    <t>EXT-903837</t>
  </si>
  <si>
    <t>AGR-903838</t>
  </si>
  <si>
    <t>EXT-903839</t>
  </si>
  <si>
    <t>EXT-903840</t>
  </si>
  <si>
    <t>RET-903841</t>
  </si>
  <si>
    <t>MAN-903842</t>
  </si>
  <si>
    <t>REA-903843</t>
  </si>
  <si>
    <t>EXT-903844</t>
  </si>
  <si>
    <t>MAN-903845</t>
  </si>
  <si>
    <t>REA-903846</t>
  </si>
  <si>
    <t>MAN-903847</t>
  </si>
  <si>
    <t>RET-903848</t>
  </si>
  <si>
    <t>REA-903849</t>
  </si>
  <si>
    <t>MAN-903850</t>
  </si>
  <si>
    <t>MAN-903851</t>
  </si>
  <si>
    <t>EXT-903852</t>
  </si>
  <si>
    <t>EXT-903853</t>
  </si>
  <si>
    <t>RET-903854</t>
  </si>
  <si>
    <t>RET-903855</t>
  </si>
  <si>
    <t>RET-903856</t>
  </si>
  <si>
    <t>AGR-903857</t>
  </si>
  <si>
    <t>EXT-903858</t>
  </si>
  <si>
    <t>REA-903859</t>
  </si>
  <si>
    <t>MAN-903860</t>
  </si>
  <si>
    <t>RET-903861</t>
  </si>
  <si>
    <t>AGR-903862</t>
  </si>
  <si>
    <t>RET-903863</t>
  </si>
  <si>
    <t>AGR-903864</t>
  </si>
  <si>
    <t>AGR-903865</t>
  </si>
  <si>
    <t>RET-903866</t>
  </si>
  <si>
    <t>EXT-903867</t>
  </si>
  <si>
    <t>AGR-903868</t>
  </si>
  <si>
    <t>AGR-903869</t>
  </si>
  <si>
    <t>MAN-903870</t>
  </si>
  <si>
    <t>MAN-903871</t>
  </si>
  <si>
    <t>RET-903872</t>
  </si>
  <si>
    <t>EXT-903873</t>
  </si>
  <si>
    <t>MAN-903874</t>
  </si>
  <si>
    <t>REA-903875</t>
  </si>
  <si>
    <t>MAN-903876</t>
  </si>
  <si>
    <t>RET-903877</t>
  </si>
  <si>
    <t>AGR-903878</t>
  </si>
  <si>
    <t>MAN-903879</t>
  </si>
  <si>
    <t>AGR-903880</t>
  </si>
  <si>
    <t>EXT-903881</t>
  </si>
  <si>
    <t>EXT-903882</t>
  </si>
  <si>
    <t>AGR-903883</t>
  </si>
  <si>
    <t>AGR-903884</t>
  </si>
  <si>
    <t>RET-903885</t>
  </si>
  <si>
    <t>AGR-903886</t>
  </si>
  <si>
    <t>MAN-903887</t>
  </si>
  <si>
    <t>EXT-903888</t>
  </si>
  <si>
    <t>RET-903889</t>
  </si>
  <si>
    <t>AGR-903890</t>
  </si>
  <si>
    <t>MAN-903891</t>
  </si>
  <si>
    <t>RET-903892</t>
  </si>
  <si>
    <t>EXT-903893</t>
  </si>
  <si>
    <t>AGR-903894</t>
  </si>
  <si>
    <t>RET-903895</t>
  </si>
  <si>
    <t>MAN-903896</t>
  </si>
  <si>
    <t>EXT-903897</t>
  </si>
  <si>
    <t>MAN-903898</t>
  </si>
  <si>
    <t>AGR-903899</t>
  </si>
  <si>
    <t>AGR-903900</t>
  </si>
  <si>
    <t>EXT-903901</t>
  </si>
  <si>
    <t>AGR-903902</t>
  </si>
  <si>
    <t>EXT-903903</t>
  </si>
  <si>
    <t>RET-903904</t>
  </si>
  <si>
    <t>MAN-903905</t>
  </si>
  <si>
    <t>MAN-903906</t>
  </si>
  <si>
    <t>AGR-903907</t>
  </si>
  <si>
    <t>MAN-903908</t>
  </si>
  <si>
    <t>EXT-903909</t>
  </si>
  <si>
    <t>AGR-903910</t>
  </si>
  <si>
    <t>RET-903911</t>
  </si>
  <si>
    <t>RET-903912</t>
  </si>
  <si>
    <t>RET-903913</t>
  </si>
  <si>
    <t>MAN-903914</t>
  </si>
  <si>
    <t>AGR-903915</t>
  </si>
  <si>
    <t>REA-903916</t>
  </si>
  <si>
    <t>REA-903917</t>
  </si>
  <si>
    <t>MAN-903918</t>
  </si>
  <si>
    <t>AGR-903919</t>
  </si>
  <si>
    <t>RET-903920</t>
  </si>
  <si>
    <t>AGR-903921</t>
  </si>
  <si>
    <t>AGR-903922</t>
  </si>
  <si>
    <t>RET-903923</t>
  </si>
  <si>
    <t>MAN-903924</t>
  </si>
  <si>
    <t>EXT-903925</t>
  </si>
  <si>
    <t>MAN-903926</t>
  </si>
  <si>
    <t>RET-903927</t>
  </si>
  <si>
    <t>MAN-903928</t>
  </si>
  <si>
    <t>RET-903929</t>
  </si>
  <si>
    <t>EXT-903930</t>
  </si>
  <si>
    <t>REA-903931</t>
  </si>
  <si>
    <t>MAN-903932</t>
  </si>
  <si>
    <t>MAN-903933</t>
  </si>
  <si>
    <t>EXT-903934</t>
  </si>
  <si>
    <t>REA-903935</t>
  </si>
  <si>
    <t>MAN-903936</t>
  </si>
  <si>
    <t>MAN-903937</t>
  </si>
  <si>
    <t>MAN-903938</t>
  </si>
  <si>
    <t>RET-903939</t>
  </si>
  <si>
    <t>RET-903940</t>
  </si>
  <si>
    <t>MAN-903941</t>
  </si>
  <si>
    <t>MAN-903942</t>
  </si>
  <si>
    <t>REA-903943</t>
  </si>
  <si>
    <t>MAN-903944</t>
  </si>
  <si>
    <t>RET-903945</t>
  </si>
  <si>
    <t>MAN-903946</t>
  </si>
  <si>
    <t>AGR-903947</t>
  </si>
  <si>
    <t>MAN-903948</t>
  </si>
  <si>
    <t>RET-903949</t>
  </si>
  <si>
    <t>RET-903950</t>
  </si>
  <si>
    <t>REA-903951</t>
  </si>
  <si>
    <t>MAN-903952</t>
  </si>
  <si>
    <t>MAN-903953</t>
  </si>
  <si>
    <t>RET-903954</t>
  </si>
  <si>
    <t>MAN-903955</t>
  </si>
  <si>
    <t>REA-903956</t>
  </si>
  <si>
    <t>AGR-903957</t>
  </si>
  <si>
    <t>RET-903958</t>
  </si>
  <si>
    <t>REA-903959</t>
  </si>
  <si>
    <t>AGR-903960</t>
  </si>
  <si>
    <t>AGR-903961</t>
  </si>
  <si>
    <t>REA-903962</t>
  </si>
  <si>
    <t>REA-903963</t>
  </si>
  <si>
    <t>AGR-903964</t>
  </si>
  <si>
    <t>MAN-903965</t>
  </si>
  <si>
    <t>RET-903966</t>
  </si>
  <si>
    <t>MAN-903967</t>
  </si>
  <si>
    <t>EXT-903968</t>
  </si>
  <si>
    <t>MAN-903969</t>
  </si>
  <si>
    <t>RET-903970</t>
  </si>
  <si>
    <t>MAN-903971</t>
  </si>
  <si>
    <t>MAN-903972</t>
  </si>
  <si>
    <t>MAN-903973</t>
  </si>
  <si>
    <t>MAN-903974</t>
  </si>
  <si>
    <t>AGR-903975</t>
  </si>
  <si>
    <t>REA-903976</t>
  </si>
  <si>
    <t>AGR-903977</t>
  </si>
  <si>
    <t>MAN-903978</t>
  </si>
  <si>
    <t>MAN-903979</t>
  </si>
  <si>
    <t>MAN-903980</t>
  </si>
  <si>
    <t>EXT-903981</t>
  </si>
  <si>
    <t>RET-903982</t>
  </si>
  <si>
    <t>AGR-903983</t>
  </si>
  <si>
    <t>EXT-903984</t>
  </si>
  <si>
    <t>MAN-903985</t>
  </si>
  <si>
    <t>REA-903986</t>
  </si>
  <si>
    <t>MAN-903987</t>
  </si>
  <si>
    <t>MAN-903988</t>
  </si>
  <si>
    <t>RET-903989</t>
  </si>
  <si>
    <t>AGR-903990</t>
  </si>
  <si>
    <t>REA-903991</t>
  </si>
  <si>
    <t>AGR-903992</t>
  </si>
  <si>
    <t>RET-903993</t>
  </si>
  <si>
    <t>RET-903994</t>
  </si>
  <si>
    <t>MAN-903995</t>
  </si>
  <si>
    <t>RET-903996</t>
  </si>
  <si>
    <t>AGR-903997</t>
  </si>
  <si>
    <t>MAN-903998</t>
  </si>
  <si>
    <t>MAN-903999</t>
  </si>
  <si>
    <t>RET-904000</t>
  </si>
  <si>
    <t>REA-904001</t>
  </si>
  <si>
    <t>REA-904002</t>
  </si>
  <si>
    <t>MAN-904003</t>
  </si>
  <si>
    <t>EXT-904004</t>
  </si>
  <si>
    <t>MAN-904005</t>
  </si>
  <si>
    <t>AGR-904006</t>
  </si>
  <si>
    <t>EXT-904007</t>
  </si>
  <si>
    <t>RET-904008</t>
  </si>
  <si>
    <t>EXT-904009</t>
  </si>
  <si>
    <t>MAN-904010</t>
  </si>
  <si>
    <t>MAN-904011</t>
  </si>
  <si>
    <t>MAN-904012</t>
  </si>
  <si>
    <t>REA-904013</t>
  </si>
  <si>
    <t>MAN-904014</t>
  </si>
  <si>
    <t>RET-904015</t>
  </si>
  <si>
    <t>MAN-904016</t>
  </si>
  <si>
    <t>EXT-904017</t>
  </si>
  <si>
    <t>AGR-904018</t>
  </si>
  <si>
    <t>AGR-904019</t>
  </si>
  <si>
    <t>AGR-904020</t>
  </si>
  <si>
    <t>MAN-904021</t>
  </si>
  <si>
    <t>AGR-904022</t>
  </si>
  <si>
    <t>RET-904023</t>
  </si>
  <si>
    <t>MAN-904024</t>
  </si>
  <si>
    <t>MAN-904025</t>
  </si>
  <si>
    <t>EXT-904026</t>
  </si>
  <si>
    <t>AGR-904027</t>
  </si>
  <si>
    <t>RET-904028</t>
  </si>
  <si>
    <t>MAN-904029</t>
  </si>
  <si>
    <t>AGR-904030</t>
  </si>
  <si>
    <t>MAN-904031</t>
  </si>
  <si>
    <t>MAN-904032</t>
  </si>
  <si>
    <t>AGR-904033</t>
  </si>
  <si>
    <t>MAN-904034</t>
  </si>
  <si>
    <t>MAN-904035</t>
  </si>
  <si>
    <t>RET-904036</t>
  </si>
  <si>
    <t>EXT-904037</t>
  </si>
  <si>
    <t>RET-904038</t>
  </si>
  <si>
    <t>AGR-904039</t>
  </si>
  <si>
    <t>RET-904040</t>
  </si>
  <si>
    <t>MAN-904041</t>
  </si>
  <si>
    <t>RET-904042</t>
  </si>
  <si>
    <t>MAN-904043</t>
  </si>
  <si>
    <t>RET-904044</t>
  </si>
  <si>
    <t>MAN-904045</t>
  </si>
  <si>
    <t>EXT-904046</t>
  </si>
  <si>
    <t>RET-904047</t>
  </si>
  <si>
    <t>AGR-904048</t>
  </si>
  <si>
    <t>EXT-904049</t>
  </si>
  <si>
    <t>AGR-904050</t>
  </si>
  <si>
    <t>RET-904051</t>
  </si>
  <si>
    <t>AGR-904052</t>
  </si>
  <si>
    <t>RET-904053</t>
  </si>
  <si>
    <t>AGR-904054</t>
  </si>
  <si>
    <t>AGR-904055</t>
  </si>
  <si>
    <t>MAN-904056</t>
  </si>
  <si>
    <t>MAN-904057</t>
  </si>
  <si>
    <t>MAN-904058</t>
  </si>
  <si>
    <t>REA-904059</t>
  </si>
  <si>
    <t>RET-904060</t>
  </si>
  <si>
    <t>AGR-904061</t>
  </si>
  <si>
    <t>EXT-904062</t>
  </si>
  <si>
    <t>AGR-904063</t>
  </si>
  <si>
    <t>AGR-904064</t>
  </si>
  <si>
    <t>RET-904065</t>
  </si>
  <si>
    <t>RET-904066</t>
  </si>
  <si>
    <t>EXT-904067</t>
  </si>
  <si>
    <t>RET-904068</t>
  </si>
  <si>
    <t>REA-904069</t>
  </si>
  <si>
    <t>RET-904070</t>
  </si>
  <si>
    <t>MAN-904071</t>
  </si>
  <si>
    <t>EXT-904072</t>
  </si>
  <si>
    <t>REA-904073</t>
  </si>
  <si>
    <t>AGR-904074</t>
  </si>
  <si>
    <t>MAN-904075</t>
  </si>
  <si>
    <t>RET-904076</t>
  </si>
  <si>
    <t>RET-904077</t>
  </si>
  <si>
    <t>MAN-904078</t>
  </si>
  <si>
    <t>RET-904079</t>
  </si>
  <si>
    <t>AGR-904080</t>
  </si>
  <si>
    <t>RET-904081</t>
  </si>
  <si>
    <t>EXT-904082</t>
  </si>
  <si>
    <t>AGR-904083</t>
  </si>
  <si>
    <t>RET-904084</t>
  </si>
  <si>
    <t>RET-904085</t>
  </si>
  <si>
    <t>RET-904086</t>
  </si>
  <si>
    <t>MAN-904087</t>
  </si>
  <si>
    <t>MAN-904088</t>
  </si>
  <si>
    <t>RET-904089</t>
  </si>
  <si>
    <t>MAN-904090</t>
  </si>
  <si>
    <t>REA-904091</t>
  </si>
  <si>
    <t>MAN-904092</t>
  </si>
  <si>
    <t>RET-904093</t>
  </si>
  <si>
    <t>MAN-904094</t>
  </si>
  <si>
    <t>RET-904095</t>
  </si>
  <si>
    <t>RET-904096</t>
  </si>
  <si>
    <t>RET-904097</t>
  </si>
  <si>
    <t>RET-904098</t>
  </si>
  <si>
    <t>RET-904099</t>
  </si>
  <si>
    <t>AGR-904100</t>
  </si>
  <si>
    <t>MAN-904101</t>
  </si>
  <si>
    <t>MAN-904102</t>
  </si>
  <si>
    <t>MAN-904103</t>
  </si>
  <si>
    <t>RET-904104</t>
  </si>
  <si>
    <t>MAN-904105</t>
  </si>
  <si>
    <t>RET-904106</t>
  </si>
  <si>
    <t>RET-904107</t>
  </si>
  <si>
    <t>RET-904108</t>
  </si>
  <si>
    <t>AGR-904109</t>
  </si>
  <si>
    <t>MAN-904110</t>
  </si>
  <si>
    <t>AGR-904111</t>
  </si>
  <si>
    <t>RET-904112</t>
  </si>
  <si>
    <t>MAN-904113</t>
  </si>
  <si>
    <t>EXT-904114</t>
  </si>
  <si>
    <t>RET-904115</t>
  </si>
  <si>
    <t>MAN-904116</t>
  </si>
  <si>
    <t>REA-904117</t>
  </si>
  <si>
    <t>EXT-904118</t>
  </si>
  <si>
    <t>RET-904119</t>
  </si>
  <si>
    <t>RET-904120</t>
  </si>
  <si>
    <t>AGR-904121</t>
  </si>
  <si>
    <t>RET-904122</t>
  </si>
  <si>
    <t>MAN-904123</t>
  </si>
  <si>
    <t>MAN-904124</t>
  </si>
  <si>
    <t>MAN-904125</t>
  </si>
  <si>
    <t>AGR-904126</t>
  </si>
  <si>
    <t>EXT-904127</t>
  </si>
  <si>
    <t>EXT-904128</t>
  </si>
  <si>
    <t>REA-904129</t>
  </si>
  <si>
    <t>EXT-904130</t>
  </si>
  <si>
    <t>RET-904131</t>
  </si>
  <si>
    <t>RET-904132</t>
  </si>
  <si>
    <t>MAN-904133</t>
  </si>
  <si>
    <t>MAN-904134</t>
  </si>
  <si>
    <t>MAN-904135</t>
  </si>
  <si>
    <t>REA-904136</t>
  </si>
  <si>
    <t>AGR-904137</t>
  </si>
  <si>
    <t>MAN-904138</t>
  </si>
  <si>
    <t>RET-904139</t>
  </si>
  <si>
    <t>EXT-904140</t>
  </si>
  <si>
    <t>RET-904141</t>
  </si>
  <si>
    <t>RET-904142</t>
  </si>
  <si>
    <t>AGR-904143</t>
  </si>
  <si>
    <t>MAN-904144</t>
  </si>
  <si>
    <t>EXT-904145</t>
  </si>
  <si>
    <t>EXT-904146</t>
  </si>
  <si>
    <t>MAN-904147</t>
  </si>
  <si>
    <t>EXT-904148</t>
  </si>
  <si>
    <t>RET-904149</t>
  </si>
  <si>
    <t>MAN-904150</t>
  </si>
  <si>
    <t>EXT-904151</t>
  </si>
  <si>
    <t>EXT-904152</t>
  </si>
  <si>
    <t>MAN-904153</t>
  </si>
  <si>
    <t>RET-904154</t>
  </si>
  <si>
    <t>RET-904155</t>
  </si>
  <si>
    <t>RET-904156</t>
  </si>
  <si>
    <t>EXT-904157</t>
  </si>
  <si>
    <t>AGR-904158</t>
  </si>
  <si>
    <t>RET-904159</t>
  </si>
  <si>
    <t>RET-904160</t>
  </si>
  <si>
    <t>MAN-904161</t>
  </si>
  <si>
    <t>AGR-904162</t>
  </si>
  <si>
    <t>MAN-904163</t>
  </si>
  <si>
    <t>EXT-904164</t>
  </si>
  <si>
    <t>MAN-904165</t>
  </si>
  <si>
    <t>RET-904166</t>
  </si>
  <si>
    <t>MAN-904167</t>
  </si>
  <si>
    <t>MAN-904168</t>
  </si>
  <si>
    <t>RET-904169</t>
  </si>
  <si>
    <t>MAN-904170</t>
  </si>
  <si>
    <t>AGR-904171</t>
  </si>
  <si>
    <t>REA-904172</t>
  </si>
  <si>
    <t>EXT-904173</t>
  </si>
  <si>
    <t>RET-904174</t>
  </si>
  <si>
    <t>MAN-904175</t>
  </si>
  <si>
    <t>MAN-904176</t>
  </si>
  <si>
    <t>MAN-904177</t>
  </si>
  <si>
    <t>MAN-904178</t>
  </si>
  <si>
    <t>EXT-904179</t>
  </si>
  <si>
    <t>EXT-904180</t>
  </si>
  <si>
    <t>RET-904181</t>
  </si>
  <si>
    <t>EXT-904182</t>
  </si>
  <si>
    <t>MAN-904183</t>
  </si>
  <si>
    <t>EXT-904184</t>
  </si>
  <si>
    <t>MAN-904185</t>
  </si>
  <si>
    <t>MAN-904186</t>
  </si>
  <si>
    <t>EXT-904187</t>
  </si>
  <si>
    <t>EXT-904188</t>
  </si>
  <si>
    <t>RET-904189</t>
  </si>
  <si>
    <t>RET-904190</t>
  </si>
  <si>
    <t>MAN-904191</t>
  </si>
  <si>
    <t>RET-904192</t>
  </si>
  <si>
    <t>REA-904193</t>
  </si>
  <si>
    <t>EXT-904194</t>
  </si>
  <si>
    <t>REA-904195</t>
  </si>
  <si>
    <t>RET-904196</t>
  </si>
  <si>
    <t>REA-904197</t>
  </si>
  <si>
    <t>MAN-904198</t>
  </si>
  <si>
    <t>MAN-904199</t>
  </si>
  <si>
    <t>MAN-904200</t>
  </si>
  <si>
    <t>RET-904201</t>
  </si>
  <si>
    <t>MAN-904202</t>
  </si>
  <si>
    <t>MAN-904203</t>
  </si>
  <si>
    <t>AGR-904204</t>
  </si>
  <si>
    <t>EXT-904205</t>
  </si>
  <si>
    <t>EXT-904206</t>
  </si>
  <si>
    <t>EXT-904207</t>
  </si>
  <si>
    <t>REA-904208</t>
  </si>
  <si>
    <t>RET-904209</t>
  </si>
  <si>
    <t>MAN-904210</t>
  </si>
  <si>
    <t>MAN-904211</t>
  </si>
  <si>
    <t>RET-904212</t>
  </si>
  <si>
    <t>RET-904213</t>
  </si>
  <si>
    <t>EXT-904214</t>
  </si>
  <si>
    <t>EXT-904215</t>
  </si>
  <si>
    <t>RET-904216</t>
  </si>
  <si>
    <t>RET-904217</t>
  </si>
  <si>
    <t>RET-904218</t>
  </si>
  <si>
    <t>RET-904219</t>
  </si>
  <si>
    <t>EXT-904220</t>
  </si>
  <si>
    <t>RET-904221</t>
  </si>
  <si>
    <t>REA-904222</t>
  </si>
  <si>
    <t>REA-904223</t>
  </si>
  <si>
    <t>REA-904224</t>
  </si>
  <si>
    <t>MAN-904225</t>
  </si>
  <si>
    <t>AGR-904226</t>
  </si>
  <si>
    <t>AGR-904227</t>
  </si>
  <si>
    <t>MAN-904228</t>
  </si>
  <si>
    <t>AGR-904229</t>
  </si>
  <si>
    <t>AGR-904230</t>
  </si>
  <si>
    <t>AGR-904231</t>
  </si>
  <si>
    <t>REA-904232</t>
  </si>
  <si>
    <t>REA-904233</t>
  </si>
  <si>
    <t>EXT-904234</t>
  </si>
  <si>
    <t>AGR-904235</t>
  </si>
  <si>
    <t>AGR-904236</t>
  </si>
  <si>
    <t>RET-904237</t>
  </si>
  <si>
    <t>MAN-904238</t>
  </si>
  <si>
    <t>RET-904239</t>
  </si>
  <si>
    <t>MAN-904240</t>
  </si>
  <si>
    <t>RET-904241</t>
  </si>
  <si>
    <t>EXT-904242</t>
  </si>
  <si>
    <t>AGR-904243</t>
  </si>
  <si>
    <t>MAN-904244</t>
  </si>
  <si>
    <t>RET-904245</t>
  </si>
  <si>
    <t>MAN-904246</t>
  </si>
  <si>
    <t>AGR-904247</t>
  </si>
  <si>
    <t>RET-904248</t>
  </si>
  <si>
    <t>EXT-904249</t>
  </si>
  <si>
    <t>RET-904250</t>
  </si>
  <si>
    <t>EXT-904251</t>
  </si>
  <si>
    <t>MAN-904252</t>
  </si>
  <si>
    <t>AGR-904253</t>
  </si>
  <si>
    <t>MAN-904254</t>
  </si>
  <si>
    <t>RET-904255</t>
  </si>
  <si>
    <t>RET-904256</t>
  </si>
  <si>
    <t>AGR-904257</t>
  </si>
  <si>
    <t>MAN-904258</t>
  </si>
  <si>
    <t>EXT-904259</t>
  </si>
  <si>
    <t>RET-904260</t>
  </si>
  <si>
    <t>RET-904261</t>
  </si>
  <si>
    <t>MAN-904262</t>
  </si>
  <si>
    <t>MAN-904263</t>
  </si>
  <si>
    <t>REA-904264</t>
  </si>
  <si>
    <t>AGR-904265</t>
  </si>
  <si>
    <t>REA-904266</t>
  </si>
  <si>
    <t>AGR-904267</t>
  </si>
  <si>
    <t>AGR-904268</t>
  </si>
  <si>
    <t>MAN-904269</t>
  </si>
  <si>
    <t>MAN-904270</t>
  </si>
  <si>
    <t>RET-904271</t>
  </si>
  <si>
    <t>REA-904272</t>
  </si>
  <si>
    <t>EXT-904273</t>
  </si>
  <si>
    <t>MAN-904274</t>
  </si>
  <si>
    <t>MAN-904275</t>
  </si>
  <si>
    <t>AGR-904276</t>
  </si>
  <si>
    <t>EXT-904277</t>
  </si>
  <si>
    <t>EXT-904278</t>
  </si>
  <si>
    <t>AGR-904279</t>
  </si>
  <si>
    <t>RET-904280</t>
  </si>
  <si>
    <t>AGR-904281</t>
  </si>
  <si>
    <t>RET-904282</t>
  </si>
  <si>
    <t>EXT-904283</t>
  </si>
  <si>
    <t>MAN-904284</t>
  </si>
  <si>
    <t>RET-904285</t>
  </si>
  <si>
    <t>RET-904286</t>
  </si>
  <si>
    <t>EXT-904287</t>
  </si>
  <si>
    <t>AGR-904288</t>
  </si>
  <si>
    <t>REA-904289</t>
  </si>
  <si>
    <t>RET-904290</t>
  </si>
  <si>
    <t>MAN-904291</t>
  </si>
  <si>
    <t>MAN-904292</t>
  </si>
  <si>
    <t>MAN-904293</t>
  </si>
  <si>
    <t>MAN-904294</t>
  </si>
  <si>
    <t>RET-904295</t>
  </si>
  <si>
    <t>MAN-904296</t>
  </si>
  <si>
    <t>AGR-904297</t>
  </si>
  <si>
    <t>RET-904298</t>
  </si>
  <si>
    <t>MAN-904299</t>
  </si>
  <si>
    <t>RET-904300</t>
  </si>
  <si>
    <t>MAN-904301</t>
  </si>
  <si>
    <t>AGR-904302</t>
  </si>
  <si>
    <t>EXT-904303</t>
  </si>
  <si>
    <t>REA-904304</t>
  </si>
  <si>
    <t>MAN-904305</t>
  </si>
  <si>
    <t>MAN-904306</t>
  </si>
  <si>
    <t>AGR-904307</t>
  </si>
  <si>
    <t>RET-904308</t>
  </si>
  <si>
    <t>RET-904309</t>
  </si>
  <si>
    <t>AGR-904310</t>
  </si>
  <si>
    <t>RET-904311</t>
  </si>
  <si>
    <t>RET-904312</t>
  </si>
  <si>
    <t>AGR-904313</t>
  </si>
  <si>
    <t>MAN-904314</t>
  </si>
  <si>
    <t>MAN-904315</t>
  </si>
  <si>
    <t>REA-904316</t>
  </si>
  <si>
    <t>REA-904317</t>
  </si>
  <si>
    <t>REA-904318</t>
  </si>
  <si>
    <t>AGR-904319</t>
  </si>
  <si>
    <t>MAN-904320</t>
  </si>
  <si>
    <t>RET-904321</t>
  </si>
  <si>
    <t>REA-904322</t>
  </si>
  <si>
    <t>EXT-904323</t>
  </si>
  <si>
    <t>EXT-904324</t>
  </si>
  <si>
    <t>AGR-904325</t>
  </si>
  <si>
    <t>EXT-904326</t>
  </si>
  <si>
    <t>MAN-904327</t>
  </si>
  <si>
    <t>REA-904328</t>
  </si>
  <si>
    <t>RET-904329</t>
  </si>
  <si>
    <t>REA-904330</t>
  </si>
  <si>
    <t>MAN-904331</t>
  </si>
  <si>
    <t>REA-904332</t>
  </si>
  <si>
    <t>REA-904333</t>
  </si>
  <si>
    <t>AGR-904334</t>
  </si>
  <si>
    <t>RET-904335</t>
  </si>
  <si>
    <t>MAN-904336</t>
  </si>
  <si>
    <t>RET-904337</t>
  </si>
  <si>
    <t>RET-904338</t>
  </si>
  <si>
    <t>MAN-904339</t>
  </si>
  <si>
    <t>RET-904340</t>
  </si>
  <si>
    <t>AGR-904341</t>
  </si>
  <si>
    <t>RET-904342</t>
  </si>
  <si>
    <t>REA-904343</t>
  </si>
  <si>
    <t>RET-904344</t>
  </si>
  <si>
    <t>RET-904345</t>
  </si>
  <si>
    <t>RET-904346</t>
  </si>
  <si>
    <t>EXT-904347</t>
  </si>
  <si>
    <t>RET-904348</t>
  </si>
  <si>
    <t>RET-904349</t>
  </si>
  <si>
    <t>RET-904350</t>
  </si>
  <si>
    <t>AGR-904351</t>
  </si>
  <si>
    <t>MAN-904352</t>
  </si>
  <si>
    <t>REA-904353</t>
  </si>
  <si>
    <t>RET-904354</t>
  </si>
  <si>
    <t>MAN-904355</t>
  </si>
  <si>
    <t>MAN-904356</t>
  </si>
  <si>
    <t>RET-904357</t>
  </si>
  <si>
    <t>REA-904358</t>
  </si>
  <si>
    <t>MAN-904359</t>
  </si>
  <si>
    <t>MAN-904360</t>
  </si>
  <si>
    <t>AGR-904361</t>
  </si>
  <si>
    <t>MAN-904362</t>
  </si>
  <si>
    <t>EXT-904363</t>
  </si>
  <si>
    <t>RET-904364</t>
  </si>
  <si>
    <t>RET-904365</t>
  </si>
  <si>
    <t>RET-904366</t>
  </si>
  <si>
    <t>REA-904367</t>
  </si>
  <si>
    <t>EXT-904368</t>
  </si>
  <si>
    <t>MAN-904369</t>
  </si>
  <si>
    <t>MAN-904370</t>
  </si>
  <si>
    <t>MAN-904371</t>
  </si>
  <si>
    <t>MAN-904372</t>
  </si>
  <si>
    <t>MAN-904373</t>
  </si>
  <si>
    <t>EXT-904374</t>
  </si>
  <si>
    <t>RET-904375</t>
  </si>
  <si>
    <t>RET-904376</t>
  </si>
  <si>
    <t>MAN-904377</t>
  </si>
  <si>
    <t>MAN-904378</t>
  </si>
  <si>
    <t>AGR-904379</t>
  </si>
  <si>
    <t>REA-904380</t>
  </si>
  <si>
    <t>REA-904381</t>
  </si>
  <si>
    <t>RET-904382</t>
  </si>
  <si>
    <t>MAN-904383</t>
  </si>
  <si>
    <t>MAN-904384</t>
  </si>
  <si>
    <t>AGR-904385</t>
  </si>
  <si>
    <t>RET-904386</t>
  </si>
  <si>
    <t>REA-904387</t>
  </si>
  <si>
    <t>AGR-904388</t>
  </si>
  <si>
    <t>RET-904389</t>
  </si>
  <si>
    <t>MAN-904390</t>
  </si>
  <si>
    <t>AGR-904391</t>
  </si>
  <si>
    <t>MAN-904392</t>
  </si>
  <si>
    <t>MAN-904393</t>
  </si>
  <si>
    <t>EXT-904394</t>
  </si>
  <si>
    <t>EXT-904395</t>
  </si>
  <si>
    <t>EXT-904396</t>
  </si>
  <si>
    <t>MAN-904397</t>
  </si>
  <si>
    <t>MAN-904398</t>
  </si>
  <si>
    <t>EXT-904399</t>
  </si>
  <si>
    <t>MAN-904400</t>
  </si>
  <si>
    <t>RET-904401</t>
  </si>
  <si>
    <t>AGR-904402</t>
  </si>
  <si>
    <t>AGR-904403</t>
  </si>
  <si>
    <t>REA-904404</t>
  </si>
  <si>
    <t>REA-904405</t>
  </si>
  <si>
    <t>RET-904406</t>
  </si>
  <si>
    <t>MAN-904407</t>
  </si>
  <si>
    <t>RET-904408</t>
  </si>
  <si>
    <t>REA-904409</t>
  </si>
  <si>
    <t>RET-904410</t>
  </si>
  <si>
    <t>MAN-904411</t>
  </si>
  <si>
    <t>MAN-904412</t>
  </si>
  <si>
    <t>RET-904413</t>
  </si>
  <si>
    <t>AGR-904414</t>
  </si>
  <si>
    <t>AGR-904415</t>
  </si>
  <si>
    <t>MAN-904416</t>
  </si>
  <si>
    <t>EXT-904417</t>
  </si>
  <si>
    <t>RET-904418</t>
  </si>
  <si>
    <t>RET-904419</t>
  </si>
  <si>
    <t>AGR-904420</t>
  </si>
  <si>
    <t>EXT-904421</t>
  </si>
  <si>
    <t>AGR-904422</t>
  </si>
  <si>
    <t>AGR-904423</t>
  </si>
  <si>
    <t>REA-904424</t>
  </si>
  <si>
    <t>MAN-904425</t>
  </si>
  <si>
    <t>RET-904426</t>
  </si>
  <si>
    <t>MAN-904427</t>
  </si>
  <si>
    <t>MAN-904428</t>
  </si>
  <si>
    <t>RET-904429</t>
  </si>
  <si>
    <t>RET-904430</t>
  </si>
  <si>
    <t>RET-904431</t>
  </si>
  <si>
    <t>AGR-904432</t>
  </si>
  <si>
    <t>RET-904433</t>
  </si>
  <si>
    <t>MAN-904434</t>
  </si>
  <si>
    <t>RET-904435</t>
  </si>
  <si>
    <t>RET-904436</t>
  </si>
  <si>
    <t>RET-904437</t>
  </si>
  <si>
    <t>AGR-904438</t>
  </si>
  <si>
    <t>RET-904439</t>
  </si>
  <si>
    <t>RET-904440</t>
  </si>
  <si>
    <t>EXT-904441</t>
  </si>
  <si>
    <t>RET-904442</t>
  </si>
  <si>
    <t>EXT-904443</t>
  </si>
  <si>
    <t>AGR-904444</t>
  </si>
  <si>
    <t>RET-904445</t>
  </si>
  <si>
    <t>MAN-904446</t>
  </si>
  <si>
    <t>MAN-904447</t>
  </si>
  <si>
    <t>RET-904448</t>
  </si>
  <si>
    <t>RET-904449</t>
  </si>
  <si>
    <t>RET-904450</t>
  </si>
  <si>
    <t>RET-904451</t>
  </si>
  <si>
    <t>RET-904452</t>
  </si>
  <si>
    <t>RET-904453</t>
  </si>
  <si>
    <t>MAN-904454</t>
  </si>
  <si>
    <t>RET-904455</t>
  </si>
  <si>
    <t>RET-904456</t>
  </si>
  <si>
    <t>RET-904457</t>
  </si>
  <si>
    <t>RET-904458</t>
  </si>
  <si>
    <t>MAN-904459</t>
  </si>
  <si>
    <t>AGR-904460</t>
  </si>
  <si>
    <t>REA-904461</t>
  </si>
  <si>
    <t>REA-904462</t>
  </si>
  <si>
    <t>RET-904463</t>
  </si>
  <si>
    <t>MAN-904464</t>
  </si>
  <si>
    <t>RET-904465</t>
  </si>
  <si>
    <t>MAN-904466</t>
  </si>
  <si>
    <t>RET-904467</t>
  </si>
  <si>
    <t>MAN-904468</t>
  </si>
  <si>
    <t>AGR-904469</t>
  </si>
  <si>
    <t>RET-904470</t>
  </si>
  <si>
    <t>EXT-904471</t>
  </si>
  <si>
    <t>MAN-904472</t>
  </si>
  <si>
    <t>RET-904473</t>
  </si>
  <si>
    <t>REA-904474</t>
  </si>
  <si>
    <t>MAN-904475</t>
  </si>
  <si>
    <t>MAN-904476</t>
  </si>
  <si>
    <t>RET-904477</t>
  </si>
  <si>
    <t>REA-904478</t>
  </si>
  <si>
    <t>MAN-904479</t>
  </si>
  <si>
    <t>AGR-904480</t>
  </si>
  <si>
    <t>AGR-904481</t>
  </si>
  <si>
    <t>RET-904482</t>
  </si>
  <si>
    <t>EXT-904483</t>
  </si>
  <si>
    <t>AGR-904484</t>
  </si>
  <si>
    <t>AGR-904485</t>
  </si>
  <si>
    <t>EXT-904486</t>
  </si>
  <si>
    <t>REA-904487</t>
  </si>
  <si>
    <t>RET-904488</t>
  </si>
  <si>
    <t>RET-904489</t>
  </si>
  <si>
    <t>REA-904490</t>
  </si>
  <si>
    <t>AGR-904491</t>
  </si>
  <si>
    <t>EXT-904492</t>
  </si>
  <si>
    <t>AGR-904493</t>
  </si>
  <si>
    <t>EXT-904494</t>
  </si>
  <si>
    <t>REA-904495</t>
  </si>
  <si>
    <t>RET-904496</t>
  </si>
  <si>
    <t>MAN-904497</t>
  </si>
  <si>
    <t>REA-904498</t>
  </si>
  <si>
    <t>RET-904499</t>
  </si>
  <si>
    <t>EXT-904500</t>
  </si>
  <si>
    <t>MAN-904501</t>
  </si>
  <si>
    <t>REA-904502</t>
  </si>
  <si>
    <t>RET-904503</t>
  </si>
  <si>
    <t>EXT-904504</t>
  </si>
  <si>
    <t>RET-904505</t>
  </si>
  <si>
    <t>RET-904506</t>
  </si>
  <si>
    <t>AGR-904507</t>
  </si>
  <si>
    <t>MAN-904508</t>
  </si>
  <si>
    <t>REA-904509</t>
  </si>
  <si>
    <t>MAN-904510</t>
  </si>
  <si>
    <t>RET-904511</t>
  </si>
  <si>
    <t>REA-904512</t>
  </si>
  <si>
    <t>REA-904513</t>
  </si>
  <si>
    <t>EXT-904514</t>
  </si>
  <si>
    <t>RET-904515</t>
  </si>
  <si>
    <t>MAN-904516</t>
  </si>
  <si>
    <t>REA-904517</t>
  </si>
  <si>
    <t>RET-904518</t>
  </si>
  <si>
    <t>MAN-904519</t>
  </si>
  <si>
    <t>MAN-904520</t>
  </si>
  <si>
    <t>MAN-904521</t>
  </si>
  <si>
    <t>RET-904522</t>
  </si>
  <si>
    <t>REA-904523</t>
  </si>
  <si>
    <t>RET-904524</t>
  </si>
  <si>
    <t>RET-904525</t>
  </si>
  <si>
    <t>AGR-904526</t>
  </si>
  <si>
    <t>RET-904527</t>
  </si>
  <si>
    <t>MAN-904528</t>
  </si>
  <si>
    <t>AGR-904529</t>
  </si>
  <si>
    <t>MAN-904530</t>
  </si>
  <si>
    <t>EXT-904531</t>
  </si>
  <si>
    <t>MAN-904532</t>
  </si>
  <si>
    <t>AGR-904533</t>
  </si>
  <si>
    <t>RET-904534</t>
  </si>
  <si>
    <t>RET-904535</t>
  </si>
  <si>
    <t>AGR-904536</t>
  </si>
  <si>
    <t>REA-904537</t>
  </si>
  <si>
    <t>MAN-904538</t>
  </si>
  <si>
    <t>AGR-904539</t>
  </si>
  <si>
    <t>REA-904540</t>
  </si>
  <si>
    <t>RET-904541</t>
  </si>
  <si>
    <t>RET-904542</t>
  </si>
  <si>
    <t>RET-904543</t>
  </si>
  <si>
    <t>RET-904544</t>
  </si>
  <si>
    <t>RET-904545</t>
  </si>
  <si>
    <t>RET-904546</t>
  </si>
  <si>
    <t>EXT-904547</t>
  </si>
  <si>
    <t>MAN-904548</t>
  </si>
  <si>
    <t>RET-904549</t>
  </si>
  <si>
    <t>REA-904550</t>
  </si>
  <si>
    <t>RET-904551</t>
  </si>
  <si>
    <t>REA-904552</t>
  </si>
  <si>
    <t>RET-904553</t>
  </si>
  <si>
    <t>AGR-904554</t>
  </si>
  <si>
    <t>MAN-904555</t>
  </si>
  <si>
    <t>REA-904556</t>
  </si>
  <si>
    <t>MAN-904557</t>
  </si>
  <si>
    <t>RET-904558</t>
  </si>
  <si>
    <t>MAN-904559</t>
  </si>
  <si>
    <t>RET-904560</t>
  </si>
  <si>
    <t>MAN-904561</t>
  </si>
  <si>
    <t>EXT-904562</t>
  </si>
  <si>
    <t>RET-904563</t>
  </si>
  <si>
    <t>REA-904564</t>
  </si>
  <si>
    <t>RET-904565</t>
  </si>
  <si>
    <t>EXT-904566</t>
  </si>
  <si>
    <t>RET-904567</t>
  </si>
  <si>
    <t>AGR-904568</t>
  </si>
  <si>
    <t>MAN-904569</t>
  </si>
  <si>
    <t>MAN-904570</t>
  </si>
  <si>
    <t>MAN-904571</t>
  </si>
  <si>
    <t>AGR-904572</t>
  </si>
  <si>
    <t>RET-904573</t>
  </si>
  <si>
    <t>EXT-904574</t>
  </si>
  <si>
    <t>REA-904575</t>
  </si>
  <si>
    <t>AGR-904576</t>
  </si>
  <si>
    <t>MAN-904577</t>
  </si>
  <si>
    <t>MAN-904578</t>
  </si>
  <si>
    <t>MAN-904579</t>
  </si>
  <si>
    <t>RET-904580</t>
  </si>
  <si>
    <t>MAN-904581</t>
  </si>
  <si>
    <t>AGR-904582</t>
  </si>
  <si>
    <t>MAN-904583</t>
  </si>
  <si>
    <t>AGR-904584</t>
  </si>
  <si>
    <t>EXT-904585</t>
  </si>
  <si>
    <t>EXT-904586</t>
  </si>
  <si>
    <t>AGR-904587</t>
  </si>
  <si>
    <t>EXT-904588</t>
  </si>
  <si>
    <t>REA-904589</t>
  </si>
  <si>
    <t>MAN-904590</t>
  </si>
  <si>
    <t>RET-904591</t>
  </si>
  <si>
    <t>RET-904592</t>
  </si>
  <si>
    <t>EXT-904593</t>
  </si>
  <si>
    <t>AGR-904594</t>
  </si>
  <si>
    <t>MAN-904595</t>
  </si>
  <si>
    <t>EXT-904596</t>
  </si>
  <si>
    <t>EXT-904597</t>
  </si>
  <si>
    <t>RET-904598</t>
  </si>
  <si>
    <t>REA-904599</t>
  </si>
  <si>
    <t>MAN-904600</t>
  </si>
  <si>
    <t>AGR-904601</t>
  </si>
  <si>
    <t>MAN-904602</t>
  </si>
  <si>
    <t>EXT-904603</t>
  </si>
  <si>
    <t>REA-904604</t>
  </si>
  <si>
    <t>RET-904605</t>
  </si>
  <si>
    <t>RET-904606</t>
  </si>
  <si>
    <t>REA-904607</t>
  </si>
  <si>
    <t>REA-904608</t>
  </si>
  <si>
    <t>RET-904609</t>
  </si>
  <si>
    <t>MAN-904610</t>
  </si>
  <si>
    <t>AGR-904611</t>
  </si>
  <si>
    <t>RET-904612</t>
  </si>
  <si>
    <t>RET-904613</t>
  </si>
  <si>
    <t>MAN-904614</t>
  </si>
  <si>
    <t>RET-904615</t>
  </si>
  <si>
    <t>REA-904616</t>
  </si>
  <si>
    <t>AGR-904617</t>
  </si>
  <si>
    <t>REA-904618</t>
  </si>
  <si>
    <t>AGR-904619</t>
  </si>
  <si>
    <t>EXT-904620</t>
  </si>
  <si>
    <t>MAN-904621</t>
  </si>
  <si>
    <t>RET-904622</t>
  </si>
  <si>
    <t>RET-904623</t>
  </si>
  <si>
    <t>RET-904624</t>
  </si>
  <si>
    <t>RET-904625</t>
  </si>
  <si>
    <t>REA-904626</t>
  </si>
  <si>
    <t>MAN-904627</t>
  </si>
  <si>
    <t>RET-904628</t>
  </si>
  <si>
    <t>RET-904629</t>
  </si>
  <si>
    <t>RET-904630</t>
  </si>
  <si>
    <t>AGR-904631</t>
  </si>
  <si>
    <t>AGR-904632</t>
  </si>
  <si>
    <t>AGR-904633</t>
  </si>
  <si>
    <t>MAN-904634</t>
  </si>
  <si>
    <t>AGR-904635</t>
  </si>
  <si>
    <t>MAN-904636</t>
  </si>
  <si>
    <t>MAN-904637</t>
  </si>
  <si>
    <t>EXT-904638</t>
  </si>
  <si>
    <t>RET-904639</t>
  </si>
  <si>
    <t>EXT-904640</t>
  </si>
  <si>
    <t>RET-904641</t>
  </si>
  <si>
    <t>MAN-904642</t>
  </si>
  <si>
    <t>RET-904643</t>
  </si>
  <si>
    <t>MAN-904644</t>
  </si>
  <si>
    <t>RET-904645</t>
  </si>
  <si>
    <t>MAN-904646</t>
  </si>
  <si>
    <t>MAN-904647</t>
  </si>
  <si>
    <t>RET-904648</t>
  </si>
  <si>
    <t>MAN-904649</t>
  </si>
  <si>
    <t>RET-904650</t>
  </si>
  <si>
    <t>RET-904651</t>
  </si>
  <si>
    <t>MAN-904652</t>
  </si>
  <si>
    <t>AGR-904653</t>
  </si>
  <si>
    <t>RET-904654</t>
  </si>
  <si>
    <t>REA-904655</t>
  </si>
  <si>
    <t>MAN-904656</t>
  </si>
  <si>
    <t>AGR-904657</t>
  </si>
  <si>
    <t>EXT-904658</t>
  </si>
  <si>
    <t>MAN-904659</t>
  </si>
  <si>
    <t>MAN-904660</t>
  </si>
  <si>
    <t>EXT-904661</t>
  </si>
  <si>
    <t>RET-904662</t>
  </si>
  <si>
    <t>EXT-904663</t>
  </si>
  <si>
    <t>MAN-904664</t>
  </si>
  <si>
    <t>RET-904665</t>
  </si>
  <si>
    <t>RET-904666</t>
  </si>
  <si>
    <t>EXT-904667</t>
  </si>
  <si>
    <t>RET-904668</t>
  </si>
  <si>
    <t>MAN-904669</t>
  </si>
  <si>
    <t>REA-904670</t>
  </si>
  <si>
    <t>AGR-904671</t>
  </si>
  <si>
    <t>MAN-904672</t>
  </si>
  <si>
    <t>AGR-904673</t>
  </si>
  <si>
    <t>AGR-904674</t>
  </si>
  <si>
    <t>RET-904675</t>
  </si>
  <si>
    <t>RET-904676</t>
  </si>
  <si>
    <t>RET-904677</t>
  </si>
  <si>
    <t>RET-904678</t>
  </si>
  <si>
    <t>RET-904679</t>
  </si>
  <si>
    <t>RET-904680</t>
  </si>
  <si>
    <t>RET-904681</t>
  </si>
  <si>
    <t>RET-904682</t>
  </si>
  <si>
    <t>RET-904683</t>
  </si>
  <si>
    <t>EXT-904684</t>
  </si>
  <si>
    <t>RET-904685</t>
  </si>
  <si>
    <t>RET-904686</t>
  </si>
  <si>
    <t>RET-904687</t>
  </si>
  <si>
    <t>RET-904688</t>
  </si>
  <si>
    <t>MAN-904689</t>
  </si>
  <si>
    <t>EXT-904690</t>
  </si>
  <si>
    <t>RET-904691</t>
  </si>
  <si>
    <t>MAN-904692</t>
  </si>
  <si>
    <t>RET-904693</t>
  </si>
  <si>
    <t>MAN-904694</t>
  </si>
  <si>
    <t>RET-904695</t>
  </si>
  <si>
    <t>REA-904696</t>
  </si>
  <si>
    <t>EXT-904697</t>
  </si>
  <si>
    <t>AGR-904698</t>
  </si>
  <si>
    <t>AGR-904699</t>
  </si>
  <si>
    <t>MAN-904700</t>
  </si>
  <si>
    <t>MAN-904701</t>
  </si>
  <si>
    <t>RET-904702</t>
  </si>
  <si>
    <t>REA-904703</t>
  </si>
  <si>
    <t>RET-904704</t>
  </si>
  <si>
    <t>AGR-904705</t>
  </si>
  <si>
    <t>MAN-904706</t>
  </si>
  <si>
    <t>RET-904707</t>
  </si>
  <si>
    <t>MAN-904708</t>
  </si>
  <si>
    <t>RET-904709</t>
  </si>
  <si>
    <t>MAN-904710</t>
  </si>
  <si>
    <t>MAN-904711</t>
  </si>
  <si>
    <t>MAN-904712</t>
  </si>
  <si>
    <t>MAN-904713</t>
  </si>
  <si>
    <t>MAN-904714</t>
  </si>
  <si>
    <t>RET-904715</t>
  </si>
  <si>
    <t>RET-904716</t>
  </si>
  <si>
    <t>RET-904717</t>
  </si>
  <si>
    <t>RET-904718</t>
  </si>
  <si>
    <t>REA-904719</t>
  </si>
  <si>
    <t>AGR-904720</t>
  </si>
  <si>
    <t>EXT-904721</t>
  </si>
  <si>
    <t>RET-904722</t>
  </si>
  <si>
    <t>EXT-904723</t>
  </si>
  <si>
    <t>RET-904724</t>
  </si>
  <si>
    <t>MAN-904725</t>
  </si>
  <si>
    <t>REA-904726</t>
  </si>
  <si>
    <t>REA-904727</t>
  </si>
  <si>
    <t>EXT-904728</t>
  </si>
  <si>
    <t>RET-904729</t>
  </si>
  <si>
    <t>AGR-904730</t>
  </si>
  <si>
    <t>MAN-904731</t>
  </si>
  <si>
    <t>RET-904732</t>
  </si>
  <si>
    <t>RET-904733</t>
  </si>
  <si>
    <t>EXT-904734</t>
  </si>
  <si>
    <t>AGR-904735</t>
  </si>
  <si>
    <t>MAN-904736</t>
  </si>
  <si>
    <t>MAN-904737</t>
  </si>
  <si>
    <t>AGR-904738</t>
  </si>
  <si>
    <t>REA-904739</t>
  </si>
  <si>
    <t>REA-904740</t>
  </si>
  <si>
    <t>MAN-904741</t>
  </si>
  <si>
    <t>RET-904742</t>
  </si>
  <si>
    <t>REA-904743</t>
  </si>
  <si>
    <t>MAN-904744</t>
  </si>
  <si>
    <t>MAN-904745</t>
  </si>
  <si>
    <t>RET-904746</t>
  </si>
  <si>
    <t>AGR-904747</t>
  </si>
  <si>
    <t>MAN-904748</t>
  </si>
  <si>
    <t>EXT-904749</t>
  </si>
  <si>
    <t>AGR-904750</t>
  </si>
  <si>
    <t>MAN-904751</t>
  </si>
  <si>
    <t>RET-904752</t>
  </si>
  <si>
    <t>RET-904753</t>
  </si>
  <si>
    <t>RET-904754</t>
  </si>
  <si>
    <t>MAN-904755</t>
  </si>
  <si>
    <t>RET-904756</t>
  </si>
  <si>
    <t>EXT-904757</t>
  </si>
  <si>
    <t>RET-904758</t>
  </si>
  <si>
    <t>RET-904759</t>
  </si>
  <si>
    <t>EXT-904760</t>
  </si>
  <si>
    <t>MAN-904761</t>
  </si>
  <si>
    <t>RET-904762</t>
  </si>
  <si>
    <t>REA-904763</t>
  </si>
  <si>
    <t>MAN-904764</t>
  </si>
  <si>
    <t>MAN-904765</t>
  </si>
  <si>
    <t>MAN-904766</t>
  </si>
  <si>
    <t>RET-904767</t>
  </si>
  <si>
    <t>AGR-904768</t>
  </si>
  <si>
    <t>MAN-904769</t>
  </si>
  <si>
    <t>AGR-904770</t>
  </si>
  <si>
    <t>AGR-904771</t>
  </si>
  <si>
    <t>MAN-904772</t>
  </si>
  <si>
    <t>MAN-904773</t>
  </si>
  <si>
    <t>RET-904774</t>
  </si>
  <si>
    <t>MAN-904775</t>
  </si>
  <si>
    <t>EXT-904776</t>
  </si>
  <si>
    <t>MAN-904777</t>
  </si>
  <si>
    <t>EXT-904778</t>
  </si>
  <si>
    <t>RET-904779</t>
  </si>
  <si>
    <t>AGR-904780</t>
  </si>
  <si>
    <t>EXT-904781</t>
  </si>
  <si>
    <t>MAN-904782</t>
  </si>
  <si>
    <t>RET-904783</t>
  </si>
  <si>
    <t>MAN-904784</t>
  </si>
  <si>
    <t>RET-904785</t>
  </si>
  <si>
    <t>AGR-904786</t>
  </si>
  <si>
    <t>EXT-904787</t>
  </si>
  <si>
    <t>RET-904788</t>
  </si>
  <si>
    <t>RET-904789</t>
  </si>
  <si>
    <t>EXT-904790</t>
  </si>
  <si>
    <t>MAN-904791</t>
  </si>
  <si>
    <t>AGR-904792</t>
  </si>
  <si>
    <t>MAN-904793</t>
  </si>
  <si>
    <t>MAN-904794</t>
  </si>
  <si>
    <t>MAN-904795</t>
  </si>
  <si>
    <t>RET-904796</t>
  </si>
  <si>
    <t>RET-904797</t>
  </si>
  <si>
    <t>RET-904798</t>
  </si>
  <si>
    <t>RET-904799</t>
  </si>
  <si>
    <t>REA-904800</t>
  </si>
  <si>
    <t>RET-904801</t>
  </si>
  <si>
    <t>AGR-904802</t>
  </si>
  <si>
    <t>RET-904803</t>
  </si>
  <si>
    <t>MAN-904804</t>
  </si>
  <si>
    <t>RET-904805</t>
  </si>
  <si>
    <t>EXT-904806</t>
  </si>
  <si>
    <t>MAN-904807</t>
  </si>
  <si>
    <t>RET-904808</t>
  </si>
  <si>
    <t>RET-904809</t>
  </si>
  <si>
    <t>RET-904810</t>
  </si>
  <si>
    <t>AGR-904811</t>
  </si>
  <si>
    <t>AGR-904812</t>
  </si>
  <si>
    <t>REA-904813</t>
  </si>
  <si>
    <t>MAN-904814</t>
  </si>
  <si>
    <t>AGR-904815</t>
  </si>
  <si>
    <t>AGR-904816</t>
  </si>
  <si>
    <t>RET-904817</t>
  </si>
  <si>
    <t>RET-904818</t>
  </si>
  <si>
    <t>RET-904819</t>
  </si>
  <si>
    <t>RET-904820</t>
  </si>
  <si>
    <t>RET-904821</t>
  </si>
  <si>
    <t>AGR-904822</t>
  </si>
  <si>
    <t>MAN-904823</t>
  </si>
  <si>
    <t>MAN-904824</t>
  </si>
  <si>
    <t>EXT-904825</t>
  </si>
  <si>
    <t>RET-904826</t>
  </si>
  <si>
    <t>MAN-904827</t>
  </si>
  <si>
    <t>REA-904828</t>
  </si>
  <si>
    <t>REA-904829</t>
  </si>
  <si>
    <t>MAN-904830</t>
  </si>
  <si>
    <t>RET-904831</t>
  </si>
  <si>
    <t>EXT-904832</t>
  </si>
  <si>
    <t>RET-904833</t>
  </si>
  <si>
    <t>RET-904834</t>
  </si>
  <si>
    <t>MAN-904835</t>
  </si>
  <si>
    <t>MAN-904836</t>
  </si>
  <si>
    <t>RET-904837</t>
  </si>
  <si>
    <t>AGR-904838</t>
  </si>
  <si>
    <t>AGR-904839</t>
  </si>
  <si>
    <t>MAN-904840</t>
  </si>
  <si>
    <t>RET-904841</t>
  </si>
  <si>
    <t>AGR-904842</t>
  </si>
  <si>
    <t>AGR-904843</t>
  </si>
  <si>
    <t>MAN-904844</t>
  </si>
  <si>
    <t>RET-904845</t>
  </si>
  <si>
    <t>RET-904846</t>
  </si>
  <si>
    <t>EXT-904847</t>
  </si>
  <si>
    <t>EXT-904848</t>
  </si>
  <si>
    <t>RET-904849</t>
  </si>
  <si>
    <t>AGR-904850</t>
  </si>
  <si>
    <t>RET-904851</t>
  </si>
  <si>
    <t>REA-904852</t>
  </si>
  <si>
    <t>RET-904853</t>
  </si>
  <si>
    <t>RET-904854</t>
  </si>
  <si>
    <t>RET-904855</t>
  </si>
  <si>
    <t>AGR-904856</t>
  </si>
  <si>
    <t>MAN-904857</t>
  </si>
  <si>
    <t>EXT-904858</t>
  </si>
  <si>
    <t>MAN-904859</t>
  </si>
  <si>
    <t>REA-904860</t>
  </si>
  <si>
    <t>MAN-904861</t>
  </si>
  <si>
    <t>RET-904862</t>
  </si>
  <si>
    <t>RET-904863</t>
  </si>
  <si>
    <t>RET-904864</t>
  </si>
  <si>
    <t>MAN-904865</t>
  </si>
  <si>
    <t>RET-904866</t>
  </si>
  <si>
    <t>MAN-904867</t>
  </si>
  <si>
    <t>MAN-904868</t>
  </si>
  <si>
    <t>MAN-904869</t>
  </si>
  <si>
    <t>REA-904870</t>
  </si>
  <si>
    <t>AGR-904871</t>
  </si>
  <si>
    <t>AGR-904872</t>
  </si>
  <si>
    <t>MAN-904873</t>
  </si>
  <si>
    <t>AGR-904874</t>
  </si>
  <si>
    <t>MAN-904875</t>
  </si>
  <si>
    <t>MAN-904876</t>
  </si>
  <si>
    <t>MAN-904877</t>
  </si>
  <si>
    <t>EXT-904878</t>
  </si>
  <si>
    <t>MAN-904879</t>
  </si>
  <si>
    <t>MAN-904880</t>
  </si>
  <si>
    <t>RET-904881</t>
  </si>
  <si>
    <t>RET-904882</t>
  </si>
  <si>
    <t>MAN-904883</t>
  </si>
  <si>
    <t>RET-904884</t>
  </si>
  <si>
    <t>EXT-904885</t>
  </si>
  <si>
    <t>MAN-904886</t>
  </si>
  <si>
    <t>MAN-904887</t>
  </si>
  <si>
    <t>REA-904888</t>
  </si>
  <si>
    <t>EXT-904889</t>
  </si>
  <si>
    <t>RET-904890</t>
  </si>
  <si>
    <t>MAN-904891</t>
  </si>
  <si>
    <t>AGR-904892</t>
  </si>
  <si>
    <t>RET-904893</t>
  </si>
  <si>
    <t>RET-904894</t>
  </si>
  <si>
    <t>MAN-904895</t>
  </si>
  <si>
    <t>RET-904896</t>
  </si>
  <si>
    <t>MAN-904897</t>
  </si>
  <si>
    <t>MAN-904898</t>
  </si>
  <si>
    <t>RET-904899</t>
  </si>
  <si>
    <t>RET-904900</t>
  </si>
  <si>
    <t>MAN-904901</t>
  </si>
  <si>
    <t>MAN-904902</t>
  </si>
  <si>
    <t>EXT-904903</t>
  </si>
  <si>
    <t>MAN-904904</t>
  </si>
  <si>
    <t>REA-904905</t>
  </si>
  <si>
    <t>MAN-904906</t>
  </si>
  <si>
    <t>REA-904907</t>
  </si>
  <si>
    <t>RET-904908</t>
  </si>
  <si>
    <t>MAN-904909</t>
  </si>
  <si>
    <t>RET-904910</t>
  </si>
  <si>
    <t>REA-904911</t>
  </si>
  <si>
    <t>EXT-904912</t>
  </si>
  <si>
    <t>MAN-904913</t>
  </si>
  <si>
    <t>EXT-904914</t>
  </si>
  <si>
    <t>MAN-904915</t>
  </si>
  <si>
    <t>RET-904916</t>
  </si>
  <si>
    <t>RET-904917</t>
  </si>
  <si>
    <t>REA-904918</t>
  </si>
  <si>
    <t>REA-904919</t>
  </si>
  <si>
    <t>AGR-904920</t>
  </si>
  <si>
    <t>MAN-904921</t>
  </si>
  <si>
    <t>RET-904922</t>
  </si>
  <si>
    <t>AGR-904923</t>
  </si>
  <si>
    <t>EXT-904924</t>
  </si>
  <si>
    <t>RET-904925</t>
  </si>
  <si>
    <t>AGR-904926</t>
  </si>
  <si>
    <t>MAN-904927</t>
  </si>
  <si>
    <t>AGR-904928</t>
  </si>
  <si>
    <t>MAN-904929</t>
  </si>
  <si>
    <t>MAN-904930</t>
  </si>
  <si>
    <t>MAN-904931</t>
  </si>
  <si>
    <t>REA-904932</t>
  </si>
  <si>
    <t>RET-904933</t>
  </si>
  <si>
    <t>REA-904934</t>
  </si>
  <si>
    <t>EXT-904935</t>
  </si>
  <si>
    <t>RET-904936</t>
  </si>
  <si>
    <t>REA-904937</t>
  </si>
  <si>
    <t>MAN-904938</t>
  </si>
  <si>
    <t>EXT-904939</t>
  </si>
  <si>
    <t>AGR-904940</t>
  </si>
  <si>
    <t>MAN-904941</t>
  </si>
  <si>
    <t>EXT-904942</t>
  </si>
  <si>
    <t>RET-904943</t>
  </si>
  <si>
    <t>MAN-904944</t>
  </si>
  <si>
    <t>REA-904945</t>
  </si>
  <si>
    <t>MAN-904946</t>
  </si>
  <si>
    <t>AGR-904947</t>
  </si>
  <si>
    <t>RET-904948</t>
  </si>
  <si>
    <t>AGR-904949</t>
  </si>
  <si>
    <t>RET-904950</t>
  </si>
  <si>
    <t>AGR-904951</t>
  </si>
  <si>
    <t>MAN-904952</t>
  </si>
  <si>
    <t>AGR-904953</t>
  </si>
  <si>
    <t>RET-904954</t>
  </si>
  <si>
    <t>REA-904955</t>
  </si>
  <si>
    <t>RET-904956</t>
  </si>
  <si>
    <t>AGR-904957</t>
  </si>
  <si>
    <t>EXT-904958</t>
  </si>
  <si>
    <t>AGR-904959</t>
  </si>
  <si>
    <t>REA-904960</t>
  </si>
  <si>
    <t>RET-904961</t>
  </si>
  <si>
    <t>RET-904962</t>
  </si>
  <si>
    <t>RET-904963</t>
  </si>
  <si>
    <t>RET-904964</t>
  </si>
  <si>
    <t>MAN-904965</t>
  </si>
  <si>
    <t>RET-904966</t>
  </si>
  <si>
    <t>AGR-904967</t>
  </si>
  <si>
    <t>MAN-904968</t>
  </si>
  <si>
    <t>MAN-904969</t>
  </si>
  <si>
    <t>MAN-904970</t>
  </si>
  <si>
    <t>RET-904971</t>
  </si>
  <si>
    <t>AGR-904972</t>
  </si>
  <si>
    <t>RET-904973</t>
  </si>
  <si>
    <t>AGR-904974</t>
  </si>
  <si>
    <t>RET-904975</t>
  </si>
  <si>
    <t>AGR-904976</t>
  </si>
  <si>
    <t>MAN-904977</t>
  </si>
  <si>
    <t>RET-904978</t>
  </si>
  <si>
    <t>MAN-904979</t>
  </si>
  <si>
    <t>MAN-904980</t>
  </si>
  <si>
    <t>MAN-904981</t>
  </si>
  <si>
    <t>AGR-904982</t>
  </si>
  <si>
    <t>RET-904983</t>
  </si>
  <si>
    <t>MAN-904984</t>
  </si>
  <si>
    <t>MAN-904985</t>
  </si>
  <si>
    <t>RET-904986</t>
  </si>
  <si>
    <t>RET-904987</t>
  </si>
  <si>
    <t>MAN-904988</t>
  </si>
  <si>
    <t>MAN-904989</t>
  </si>
  <si>
    <t>REA-904990</t>
  </si>
  <si>
    <t>EXT-904991</t>
  </si>
  <si>
    <t>MAN-904992</t>
  </si>
  <si>
    <t>RET-904993</t>
  </si>
  <si>
    <t>RET-904994</t>
  </si>
  <si>
    <t>MAN-904995</t>
  </si>
  <si>
    <t>RET-904996</t>
  </si>
  <si>
    <t>MAN-904997</t>
  </si>
  <si>
    <t>MAN-904998</t>
  </si>
  <si>
    <t>RET-904999</t>
  </si>
  <si>
    <t>RET-905000</t>
  </si>
  <si>
    <t>EXT-905001</t>
  </si>
  <si>
    <t>RET-905002</t>
  </si>
  <si>
    <t>RET-905003</t>
  </si>
  <si>
    <t>EXT-905004</t>
  </si>
  <si>
    <t>EXT-905005</t>
  </si>
  <si>
    <t>AGR-905006</t>
  </si>
  <si>
    <t>EXT-905007</t>
  </si>
  <si>
    <t>MAN-905008</t>
  </si>
  <si>
    <t>MAN-905009</t>
  </si>
  <si>
    <t>EXT-905010</t>
  </si>
  <si>
    <t>EXT-905011</t>
  </si>
  <si>
    <t>AGR-905012</t>
  </si>
  <si>
    <t>RET-905013</t>
  </si>
  <si>
    <t>MAN-905014</t>
  </si>
  <si>
    <t>REA-905015</t>
  </si>
  <si>
    <t>MAN-905016</t>
  </si>
  <si>
    <t>MAN-905017</t>
  </si>
  <si>
    <t>MAN-905018</t>
  </si>
  <si>
    <t>AGR-905019</t>
  </si>
  <si>
    <t>MAN-905020</t>
  </si>
  <si>
    <t>MAN-905021</t>
  </si>
  <si>
    <t>MAN-905022</t>
  </si>
  <si>
    <t>MAN-905023</t>
  </si>
  <si>
    <t>MAN-905024</t>
  </si>
  <si>
    <t>MAN-905025</t>
  </si>
  <si>
    <t>EXT-905026</t>
  </si>
  <si>
    <t>EXT-905027</t>
  </si>
  <si>
    <t>RET-905028</t>
  </si>
  <si>
    <t>EXT-905029</t>
  </si>
  <si>
    <t>MAN-905030</t>
  </si>
  <si>
    <t>EXT-905031</t>
  </si>
  <si>
    <t>MAN-905032</t>
  </si>
  <si>
    <t>MAN-905033</t>
  </si>
  <si>
    <t>MAN-905034</t>
  </si>
  <si>
    <t>EXT-905035</t>
  </si>
  <si>
    <t>AGR-905036</t>
  </si>
  <si>
    <t>MAN-905037</t>
  </si>
  <si>
    <t>MAN-905038</t>
  </si>
  <si>
    <t>AGR-905039</t>
  </si>
  <si>
    <t>MAN-905040</t>
  </si>
  <si>
    <t>RET-905041</t>
  </si>
  <si>
    <t>MAN-905042</t>
  </si>
  <si>
    <t>AGR-905043</t>
  </si>
  <si>
    <t>RET-905044</t>
  </si>
  <si>
    <t>RET-905045</t>
  </si>
  <si>
    <t>MAN-905046</t>
  </si>
  <si>
    <t>MAN-905047</t>
  </si>
  <si>
    <t>MAN-905048</t>
  </si>
  <si>
    <t>MAN-905049</t>
  </si>
  <si>
    <t>MAN-905050</t>
  </si>
  <si>
    <t>REA-905051</t>
  </si>
  <si>
    <t>AGR-905052</t>
  </si>
  <si>
    <t>RET-905053</t>
  </si>
  <si>
    <t>MAN-905054</t>
  </si>
  <si>
    <t>RET-905055</t>
  </si>
  <si>
    <t>RET-905056</t>
  </si>
  <si>
    <t>EXT-905057</t>
  </si>
  <si>
    <t>MAN-905058</t>
  </si>
  <si>
    <t>MAN-905059</t>
  </si>
  <si>
    <t>REA-905060</t>
  </si>
  <si>
    <t>RET-905061</t>
  </si>
  <si>
    <t>EXT-905062</t>
  </si>
  <si>
    <t>REA-905063</t>
  </si>
  <si>
    <t>MAN-905064</t>
  </si>
  <si>
    <t>MAN-905065</t>
  </si>
  <si>
    <t>MAN-905066</t>
  </si>
  <si>
    <t>MAN-905067</t>
  </si>
  <si>
    <t>REA-905068</t>
  </si>
  <si>
    <t>AGR-905069</t>
  </si>
  <si>
    <t>MAN-905070</t>
  </si>
  <si>
    <t>RET-905071</t>
  </si>
  <si>
    <t>REA-905072</t>
  </si>
  <si>
    <t>MAN-905073</t>
  </si>
  <si>
    <t>REA-905074</t>
  </si>
  <si>
    <t>MAN-905075</t>
  </si>
  <si>
    <t>RET-905076</t>
  </si>
  <si>
    <t>MAN-905077</t>
  </si>
  <si>
    <t>RET-905078</t>
  </si>
  <si>
    <t>MAN-905079</t>
  </si>
  <si>
    <t>AGR-905080</t>
  </si>
  <si>
    <t>MAN-905081</t>
  </si>
  <si>
    <t>RET-905082</t>
  </si>
  <si>
    <t>RET-905083</t>
  </si>
  <si>
    <t>MAN-905084</t>
  </si>
  <si>
    <t>RET-905085</t>
  </si>
  <si>
    <t>REA-905086</t>
  </si>
  <si>
    <t>RET-905087</t>
  </si>
  <si>
    <t>AGR-905088</t>
  </si>
  <si>
    <t>AGR-905089</t>
  </si>
  <si>
    <t>MAN-905090</t>
  </si>
  <si>
    <t>EXT-905091</t>
  </si>
  <si>
    <t>MAN-905092</t>
  </si>
  <si>
    <t>AGR-905093</t>
  </si>
  <si>
    <t>RET-905094</t>
  </si>
  <si>
    <t>RET-905095</t>
  </si>
  <si>
    <t>MAN-905096</t>
  </si>
  <si>
    <t>MAN-905097</t>
  </si>
  <si>
    <t>MAN-905098</t>
  </si>
  <si>
    <t>AGR-905099</t>
  </si>
  <si>
    <t>MAN-905100</t>
  </si>
  <si>
    <t>AGR-905101</t>
  </si>
  <si>
    <t>MAN-905102</t>
  </si>
  <si>
    <t>EXT-905103</t>
  </si>
  <si>
    <t>AGR-905104</t>
  </si>
  <si>
    <t>EXT-905105</t>
  </si>
  <si>
    <t>MAN-905106</t>
  </si>
  <si>
    <t>AGR-905107</t>
  </si>
  <si>
    <t>MAN-905108</t>
  </si>
  <si>
    <t>RET-905109</t>
  </si>
  <si>
    <t>MAN-905110</t>
  </si>
  <si>
    <t>AGR-905111</t>
  </si>
  <si>
    <t>MAN-905112</t>
  </si>
  <si>
    <t>MAN-905113</t>
  </si>
  <si>
    <t>AGR-905114</t>
  </si>
  <si>
    <t>AGR-905115</t>
  </si>
  <si>
    <t>AGR-905116</t>
  </si>
  <si>
    <t>AGR-905117</t>
  </si>
  <si>
    <t>MAN-905118</t>
  </si>
  <si>
    <t>RET-905119</t>
  </si>
  <si>
    <t>RET-905120</t>
  </si>
  <si>
    <t>REA-905121</t>
  </si>
  <si>
    <t>REA-905122</t>
  </si>
  <si>
    <t>REA-905123</t>
  </si>
  <si>
    <t>MAN-905124</t>
  </si>
  <si>
    <t>MAN-905125</t>
  </si>
  <si>
    <t>RET-905126</t>
  </si>
  <si>
    <t>RET-905127</t>
  </si>
  <si>
    <t>REA-905128</t>
  </si>
  <si>
    <t>AGR-905129</t>
  </si>
  <si>
    <t>REA-905130</t>
  </si>
  <si>
    <t>AGR-905131</t>
  </si>
  <si>
    <t>RET-905132</t>
  </si>
  <si>
    <t>AGR-905133</t>
  </si>
  <si>
    <t>MAN-905134</t>
  </si>
  <si>
    <t>MAN-905135</t>
  </si>
  <si>
    <t>REA-905136</t>
  </si>
  <si>
    <t>RET-905137</t>
  </si>
  <si>
    <t>MAN-905138</t>
  </si>
  <si>
    <t>EXT-905139</t>
  </si>
  <si>
    <t>REA-905140</t>
  </si>
  <si>
    <t>REA-905141</t>
  </si>
  <si>
    <t>EXT-905142</t>
  </si>
  <si>
    <t>RET-905143</t>
  </si>
  <si>
    <t>RET-905144</t>
  </si>
  <si>
    <t>MAN-905145</t>
  </si>
  <si>
    <t>EXT-905146</t>
  </si>
  <si>
    <t>EXT-905147</t>
  </si>
  <si>
    <t>MAN-905148</t>
  </si>
  <si>
    <t>AGR-905149</t>
  </si>
  <si>
    <t>MAN-905150</t>
  </si>
  <si>
    <t>MAN-905151</t>
  </si>
  <si>
    <t>AGR-905152</t>
  </si>
  <si>
    <t>RET-905153</t>
  </si>
  <si>
    <t>RET-905154</t>
  </si>
  <si>
    <t>REA-905155</t>
  </si>
  <si>
    <t>MAN-905156</t>
  </si>
  <si>
    <t>MAN-905157</t>
  </si>
  <si>
    <t>MAN-905158</t>
  </si>
  <si>
    <t>RET-905159</t>
  </si>
  <si>
    <t>AGR-905160</t>
  </si>
  <si>
    <t>MAN-905161</t>
  </si>
  <si>
    <t>MAN-905162</t>
  </si>
  <si>
    <t>EXT-905163</t>
  </si>
  <si>
    <t>RET-905164</t>
  </si>
  <si>
    <t>MAN-905165</t>
  </si>
  <si>
    <t>REA-905166</t>
  </si>
  <si>
    <t>RET-905167</t>
  </si>
  <si>
    <t>RET-905168</t>
  </si>
  <si>
    <t>AGR-905169</t>
  </si>
  <si>
    <t>RET-905170</t>
  </si>
  <si>
    <t>MAN-905171</t>
  </si>
  <si>
    <t>MAN-905172</t>
  </si>
  <si>
    <t>MAN-905173</t>
  </si>
  <si>
    <t>REA-905174</t>
  </si>
  <si>
    <t>RET-905175</t>
  </si>
  <si>
    <t>MAN-905176</t>
  </si>
  <si>
    <t>RET-905177</t>
  </si>
  <si>
    <t>MAN-905178</t>
  </si>
  <si>
    <t>AGR-905179</t>
  </si>
  <si>
    <t>MAN-905180</t>
  </si>
  <si>
    <t>AGR-905181</t>
  </si>
  <si>
    <t>RET-905182</t>
  </si>
  <si>
    <t>MAN-905183</t>
  </si>
  <si>
    <t>MAN-905184</t>
  </si>
  <si>
    <t>RET-905185</t>
  </si>
  <si>
    <t>REA-905186</t>
  </si>
  <si>
    <t>EXT-905187</t>
  </si>
  <si>
    <t>RET-905188</t>
  </si>
  <si>
    <t>RET-905189</t>
  </si>
  <si>
    <t>RET-905190</t>
  </si>
  <si>
    <t>AGR-905191</t>
  </si>
  <si>
    <t>AGR-905192</t>
  </si>
  <si>
    <t>MAN-905193</t>
  </si>
  <si>
    <t>AGR-905194</t>
  </si>
  <si>
    <t>MAN-905195</t>
  </si>
  <si>
    <t>EXT-905196</t>
  </si>
  <si>
    <t>AGR-905197</t>
  </si>
  <si>
    <t>EXT-905198</t>
  </si>
  <si>
    <t>AGR-905199</t>
  </si>
  <si>
    <t>AGR-905200</t>
  </si>
  <si>
    <t>AGR-905201</t>
  </si>
  <si>
    <t>REA-905202</t>
  </si>
  <si>
    <t>RET-905203</t>
  </si>
  <si>
    <t>MAN-905204</t>
  </si>
  <si>
    <t>MAN-905205</t>
  </si>
  <si>
    <t>RET-905206</t>
  </si>
  <si>
    <t>MAN-905207</t>
  </si>
  <si>
    <t>MAN-905208</t>
  </si>
  <si>
    <t>RET-905209</t>
  </si>
  <si>
    <t>MAN-905210</t>
  </si>
  <si>
    <t>RET-905211</t>
  </si>
  <si>
    <t>MAN-905212</t>
  </si>
  <si>
    <t>MAN-905213</t>
  </si>
  <si>
    <t>RET-905214</t>
  </si>
  <si>
    <t>MAN-905215</t>
  </si>
  <si>
    <t>RET-905216</t>
  </si>
  <si>
    <t>MAN-905217</t>
  </si>
  <si>
    <t>MAN-905218</t>
  </si>
  <si>
    <t>RET-905219</t>
  </si>
  <si>
    <t>RET-905220</t>
  </si>
  <si>
    <t>RET-905221</t>
  </si>
  <si>
    <t>MAN-905222</t>
  </si>
  <si>
    <t>EXT-905223</t>
  </si>
  <si>
    <t>MAN-905224</t>
  </si>
  <si>
    <t>AGR-905225</t>
  </si>
  <si>
    <t>RET-905226</t>
  </si>
  <si>
    <t>RET-905227</t>
  </si>
  <si>
    <t>AGR-905228</t>
  </si>
  <si>
    <t>REA-905229</t>
  </si>
  <si>
    <t>MAN-905230</t>
  </si>
  <si>
    <t>EXT-905231</t>
  </si>
  <si>
    <t>EXT-905232</t>
  </si>
  <si>
    <t>RET-905233</t>
  </si>
  <si>
    <t>MAN-905234</t>
  </si>
  <si>
    <t>EXT-905235</t>
  </si>
  <si>
    <t>RET-905236</t>
  </si>
  <si>
    <t>MAN-905237</t>
  </si>
  <si>
    <t>RET-905238</t>
  </si>
  <si>
    <t>EXT-905239</t>
  </si>
  <si>
    <t>AGR-905240</t>
  </si>
  <si>
    <t>MAN-905241</t>
  </si>
  <si>
    <t>RET-905242</t>
  </si>
  <si>
    <t>EXT-905243</t>
  </si>
  <si>
    <t>MAN-905244</t>
  </si>
  <si>
    <t>MAN-905245</t>
  </si>
  <si>
    <t>MAN-905246</t>
  </si>
  <si>
    <t>EXT-905247</t>
  </si>
  <si>
    <t>MAN-905248</t>
  </si>
  <si>
    <t>RET-905249</t>
  </si>
  <si>
    <t>MAN-905250</t>
  </si>
  <si>
    <t>AGR-905251</t>
  </si>
  <si>
    <t>EXT-905252</t>
  </si>
  <si>
    <t>AGR-905253</t>
  </si>
  <si>
    <t>RET-905254</t>
  </si>
  <si>
    <t>EXT-905255</t>
  </si>
  <si>
    <t>RET-905256</t>
  </si>
  <si>
    <t>AGR-905257</t>
  </si>
  <si>
    <t>AGR-905258</t>
  </si>
  <si>
    <t>MAN-905259</t>
  </si>
  <si>
    <t>MAN-905260</t>
  </si>
  <si>
    <t>RET-905261</t>
  </si>
  <si>
    <t>EXT-905262</t>
  </si>
  <si>
    <t>RET-905263</t>
  </si>
  <si>
    <t>RET-905264</t>
  </si>
  <si>
    <t>RET-905265</t>
  </si>
  <si>
    <t>AGR-905266</t>
  </si>
  <si>
    <t>EXT-905267</t>
  </si>
  <si>
    <t>MAN-905268</t>
  </si>
  <si>
    <t>AGR-905269</t>
  </si>
  <si>
    <t>MAN-905270</t>
  </si>
  <si>
    <t>REA-905271</t>
  </si>
  <si>
    <t>EXT-905272</t>
  </si>
  <si>
    <t>RET-905273</t>
  </si>
  <si>
    <t>MAN-905274</t>
  </si>
  <si>
    <t>RET-905275</t>
  </si>
  <si>
    <t>RET-905276</t>
  </si>
  <si>
    <t>AGR-905277</t>
  </si>
  <si>
    <t>MAN-905278</t>
  </si>
  <si>
    <t>RET-905279</t>
  </si>
  <si>
    <t>MAN-905280</t>
  </si>
  <si>
    <t>MAN-905281</t>
  </si>
  <si>
    <t>RET-905282</t>
  </si>
  <si>
    <t>RET-905283</t>
  </si>
  <si>
    <t>MAN-905284</t>
  </si>
  <si>
    <t>REA-905285</t>
  </si>
  <si>
    <t>MAN-905286</t>
  </si>
  <si>
    <t>RET-905287</t>
  </si>
  <si>
    <t>AGR-905288</t>
  </si>
  <si>
    <t>REA-905289</t>
  </si>
  <si>
    <t>AGR-905290</t>
  </si>
  <si>
    <t>AGR-905291</t>
  </si>
  <si>
    <t>MAN-905292</t>
  </si>
  <si>
    <t>REA-905293</t>
  </si>
  <si>
    <t>AGR-905294</t>
  </si>
  <si>
    <t>RET-905295</t>
  </si>
  <si>
    <t>RET-905296</t>
  </si>
  <si>
    <t>MAN-905297</t>
  </si>
  <si>
    <t>RET-905298</t>
  </si>
  <si>
    <t>RET-905299</t>
  </si>
  <si>
    <t>AGR-905300</t>
  </si>
  <si>
    <t>MAN-905301</t>
  </si>
  <si>
    <t>MAN-905302</t>
  </si>
  <si>
    <t>AGR-905303</t>
  </si>
  <si>
    <t>RET-905304</t>
  </si>
  <si>
    <t>RET-905305</t>
  </si>
  <si>
    <t>EXT-905306</t>
  </si>
  <si>
    <t>MAN-905307</t>
  </si>
  <si>
    <t>RET-905308</t>
  </si>
  <si>
    <t>EXT-905309</t>
  </si>
  <si>
    <t>MAN-905310</t>
  </si>
  <si>
    <t>EXT-905311</t>
  </si>
  <si>
    <t>MAN-905312</t>
  </si>
  <si>
    <t>EXT-905313</t>
  </si>
  <si>
    <t>EXT-905314</t>
  </si>
  <si>
    <t>MAN-905315</t>
  </si>
  <si>
    <t>RET-905316</t>
  </si>
  <si>
    <t>RET-905317</t>
  </si>
  <si>
    <t>EXT-905318</t>
  </si>
  <si>
    <t>MAN-905319</t>
  </si>
  <si>
    <t>MAN-905320</t>
  </si>
  <si>
    <t>AGR-905321</t>
  </si>
  <si>
    <t>AGR-905322</t>
  </si>
  <si>
    <t>EXT-905323</t>
  </si>
  <si>
    <t>RET-905324</t>
  </si>
  <si>
    <t>EXT-905325</t>
  </si>
  <si>
    <t>MAN-905326</t>
  </si>
  <si>
    <t>REA-905327</t>
  </si>
  <si>
    <t>RET-905328</t>
  </si>
  <si>
    <t>MAN-905329</t>
  </si>
  <si>
    <t>RET-905330</t>
  </si>
  <si>
    <t>MAN-905331</t>
  </si>
  <si>
    <t>AGR-905332</t>
  </si>
  <si>
    <t>AGR-905333</t>
  </si>
  <si>
    <t>RET-905334</t>
  </si>
  <si>
    <t>MAN-905335</t>
  </si>
  <si>
    <t>RET-905336</t>
  </si>
  <si>
    <t>EXT-905337</t>
  </si>
  <si>
    <t>RET-905338</t>
  </si>
  <si>
    <t>EXT-905339</t>
  </si>
  <si>
    <t>MAN-905340</t>
  </si>
  <si>
    <t>EXT-905341</t>
  </si>
  <si>
    <t>EXT-905342</t>
  </si>
  <si>
    <t>MAN-905343</t>
  </si>
  <si>
    <t>MAN-905344</t>
  </si>
  <si>
    <t>RET-905345</t>
  </si>
  <si>
    <t>REA-905346</t>
  </si>
  <si>
    <t>RET-905347</t>
  </si>
  <si>
    <t>RET-905348</t>
  </si>
  <si>
    <t>EXT-905349</t>
  </si>
  <si>
    <t>MAN-905350</t>
  </si>
  <si>
    <t>EXT-905351</t>
  </si>
  <si>
    <t>MAN-905352</t>
  </si>
  <si>
    <t>AGR-905353</t>
  </si>
  <si>
    <t>RET-905354</t>
  </si>
  <si>
    <t>RET-905355</t>
  </si>
  <si>
    <t>MAN-905356</t>
  </si>
  <si>
    <t>RET-905357</t>
  </si>
  <si>
    <t>RET-905358</t>
  </si>
  <si>
    <t>MAN-905359</t>
  </si>
  <si>
    <t>EXT-905360</t>
  </si>
  <si>
    <t>RET-905361</t>
  </si>
  <si>
    <t>AGR-905362</t>
  </si>
  <si>
    <t>EXT-905363</t>
  </si>
  <si>
    <t>MAN-905364</t>
  </si>
  <si>
    <t>RET-905365</t>
  </si>
  <si>
    <t>MAN-905366</t>
  </si>
  <si>
    <t>MAN-905367</t>
  </si>
  <si>
    <t>EXT-905368</t>
  </si>
  <si>
    <t>AGR-905369</t>
  </si>
  <si>
    <t>RET-905370</t>
  </si>
  <si>
    <t>MAN-905371</t>
  </si>
  <si>
    <t>EXT-905372</t>
  </si>
  <si>
    <t>RET-905373</t>
  </si>
  <si>
    <t>REA-905374</t>
  </si>
  <si>
    <t>REA-905375</t>
  </si>
  <si>
    <t>RET-905376</t>
  </si>
  <si>
    <t>RET-905377</t>
  </si>
  <si>
    <t>EXT-905378</t>
  </si>
  <si>
    <t>REA-905379</t>
  </si>
  <si>
    <t>MAN-905380</t>
  </si>
  <si>
    <t>RET-905381</t>
  </si>
  <si>
    <t>RET-905382</t>
  </si>
  <si>
    <t>MAN-905383</t>
  </si>
  <si>
    <t>RET-905384</t>
  </si>
  <si>
    <t>MAN-905385</t>
  </si>
  <si>
    <t>EXT-905386</t>
  </si>
  <si>
    <t>MAN-905387</t>
  </si>
  <si>
    <t>MAN-905388</t>
  </si>
  <si>
    <t>REA-905389</t>
  </si>
  <si>
    <t>AGR-905390</t>
  </si>
  <si>
    <t>AGR-905391</t>
  </si>
  <si>
    <t>AGR-905392</t>
  </si>
  <si>
    <t>RET-905393</t>
  </si>
  <si>
    <t>MAN-905394</t>
  </si>
  <si>
    <t>MAN-905395</t>
  </si>
  <si>
    <t>MAN-905396</t>
  </si>
  <si>
    <t>EXT-905397</t>
  </si>
  <si>
    <t>RET-905398</t>
  </si>
  <si>
    <t>MAN-905399</t>
  </si>
  <si>
    <t>RET-905400</t>
  </si>
  <si>
    <t>MAN-905401</t>
  </si>
  <si>
    <t>RET-905402</t>
  </si>
  <si>
    <t>RET-905403</t>
  </si>
  <si>
    <t>REA-905404</t>
  </si>
  <si>
    <t>AGR-905405</t>
  </si>
  <si>
    <t>RET-905406</t>
  </si>
  <si>
    <t>RET-905407</t>
  </si>
  <si>
    <t>EXT-905408</t>
  </si>
  <si>
    <t>MAN-905409</t>
  </si>
  <si>
    <t>RET-905410</t>
  </si>
  <si>
    <t>EXT-905411</t>
  </si>
  <si>
    <t>AGR-905412</t>
  </si>
  <si>
    <t>MAN-905413</t>
  </si>
  <si>
    <t>RET-905414</t>
  </si>
  <si>
    <t>REA-905415</t>
  </si>
  <si>
    <t>RET-905416</t>
  </si>
  <si>
    <t>RET-905417</t>
  </si>
  <si>
    <t>EXT-905418</t>
  </si>
  <si>
    <t>RET-905419</t>
  </si>
  <si>
    <t>AGR-905420</t>
  </si>
  <si>
    <t>RET-905421</t>
  </si>
  <si>
    <t>MAN-905422</t>
  </si>
  <si>
    <t>EXT-905423</t>
  </si>
  <si>
    <t>MAN-905424</t>
  </si>
  <si>
    <t>RET-905425</t>
  </si>
  <si>
    <t>AGR-905426</t>
  </si>
  <si>
    <t>AGR-905427</t>
  </si>
  <si>
    <t>AGR-905428</t>
  </si>
  <si>
    <t>AGR-905429</t>
  </si>
  <si>
    <t>RET-905430</t>
  </si>
  <si>
    <t>AGR-905431</t>
  </si>
  <si>
    <t>EXT-905432</t>
  </si>
  <si>
    <t>REA-905433</t>
  </si>
  <si>
    <t>RET-905434</t>
  </si>
  <si>
    <t>EXT-905435</t>
  </si>
  <si>
    <t>REA-905436</t>
  </si>
  <si>
    <t>EXT-905437</t>
  </si>
  <si>
    <t>REA-905438</t>
  </si>
  <si>
    <t>RET-905439</t>
  </si>
  <si>
    <t>AGR-905440</t>
  </si>
  <si>
    <t>EXT-905441</t>
  </si>
  <si>
    <t>MAN-905442</t>
  </si>
  <si>
    <t>RET-905443</t>
  </si>
  <si>
    <t>MAN-905444</t>
  </si>
  <si>
    <t>EXT-905445</t>
  </si>
  <si>
    <t>REA-905446</t>
  </si>
  <si>
    <t>MAN-905447</t>
  </si>
  <si>
    <t>MAN-905448</t>
  </si>
  <si>
    <t>MAN-905449</t>
  </si>
  <si>
    <t>AGR-905450</t>
  </si>
  <si>
    <t>EXT-905451</t>
  </si>
  <si>
    <t>REA-905452</t>
  </si>
  <si>
    <t>REA-905453</t>
  </si>
  <si>
    <t>RET-905454</t>
  </si>
  <si>
    <t>MAN-905455</t>
  </si>
  <si>
    <t>AGR-905456</t>
  </si>
  <si>
    <t>RET-905457</t>
  </si>
  <si>
    <t>MAN-905458</t>
  </si>
  <si>
    <t>MAN-905459</t>
  </si>
  <si>
    <t>MAN-905460</t>
  </si>
  <si>
    <t>MAN-905461</t>
  </si>
  <si>
    <t>MAN-905462</t>
  </si>
  <si>
    <t>EXT-905463</t>
  </si>
  <si>
    <t>RET-905464</t>
  </si>
  <si>
    <t>AGR-905465</t>
  </si>
  <si>
    <t>MAN-905466</t>
  </si>
  <si>
    <t>AGR-905467</t>
  </si>
  <si>
    <t>AGR-905468</t>
  </si>
  <si>
    <t>MAN-905469</t>
  </si>
  <si>
    <t>REA-905470</t>
  </si>
  <si>
    <t>AGR-905471</t>
  </si>
  <si>
    <t>RET-905472</t>
  </si>
  <si>
    <t>RET-905473</t>
  </si>
  <si>
    <t>RET-905474</t>
  </si>
  <si>
    <t>AGR-905475</t>
  </si>
  <si>
    <t>MAN-905476</t>
  </si>
  <si>
    <t>EXT-905477</t>
  </si>
  <si>
    <t>REA-905478</t>
  </si>
  <si>
    <t>RET-905479</t>
  </si>
  <si>
    <t>MAN-905480</t>
  </si>
  <si>
    <t>AGR-905481</t>
  </si>
  <si>
    <t>MAN-905482</t>
  </si>
  <si>
    <t>AGR-905483</t>
  </si>
  <si>
    <t>RET-905484</t>
  </si>
  <si>
    <t>MAN-905485</t>
  </si>
  <si>
    <t>AGR-905486</t>
  </si>
  <si>
    <t>AGR-905487</t>
  </si>
  <si>
    <t>MAN-905488</t>
  </si>
  <si>
    <t>AGR-905489</t>
  </si>
  <si>
    <t>RET-905490</t>
  </si>
  <si>
    <t>AGR-905491</t>
  </si>
  <si>
    <t>MAN-905492</t>
  </si>
  <si>
    <t>MAN-905493</t>
  </si>
  <si>
    <t>MAN-905494</t>
  </si>
  <si>
    <t>RET-905495</t>
  </si>
  <si>
    <t>EXT-905496</t>
  </si>
  <si>
    <t>AGR-905497</t>
  </si>
  <si>
    <t>MAN-905498</t>
  </si>
  <si>
    <t>RET-905499</t>
  </si>
  <si>
    <t>AGR-905500</t>
  </si>
  <si>
    <t>EXT-905501</t>
  </si>
  <si>
    <t>RET-905502</t>
  </si>
  <si>
    <t>MAN-905503</t>
  </si>
  <si>
    <t>MAN-905504</t>
  </si>
  <si>
    <t>RET-905505</t>
  </si>
  <si>
    <t>RET-905506</t>
  </si>
  <si>
    <t>AGR-905507</t>
  </si>
  <si>
    <t>MAN-905508</t>
  </si>
  <si>
    <t>REA-905509</t>
  </si>
  <si>
    <t>MAN-905510</t>
  </si>
  <si>
    <t>MAN-905511</t>
  </si>
  <si>
    <t>AGR-905512</t>
  </si>
  <si>
    <t>AGR-905513</t>
  </si>
  <si>
    <t>EXT-905514</t>
  </si>
  <si>
    <t>MAN-905515</t>
  </si>
  <si>
    <t>AGR-905516</t>
  </si>
  <si>
    <t>RET-905517</t>
  </si>
  <si>
    <t>MAN-905518</t>
  </si>
  <si>
    <t>RET-905519</t>
  </si>
  <si>
    <t>AGR-905520</t>
  </si>
  <si>
    <t>MAN-905521</t>
  </si>
  <si>
    <t>AGR-905522</t>
  </si>
  <si>
    <t>AGR-905523</t>
  </si>
  <si>
    <t>AGR-905524</t>
  </si>
  <si>
    <t>MAN-905525</t>
  </si>
  <si>
    <t>REA-905526</t>
  </si>
  <si>
    <t>RET-905527</t>
  </si>
  <si>
    <t>RET-905528</t>
  </si>
  <si>
    <t>AGR-905529</t>
  </si>
  <si>
    <t>MAN-905530</t>
  </si>
  <si>
    <t>AGR-905531</t>
  </si>
  <si>
    <t>REA-905532</t>
  </si>
  <si>
    <t>EXT-905533</t>
  </si>
  <si>
    <t>AGR-905534</t>
  </si>
  <si>
    <t>MAN-905535</t>
  </si>
  <si>
    <t>EXT-905536</t>
  </si>
  <si>
    <t>MAN-905537</t>
  </si>
  <si>
    <t>REA-905538</t>
  </si>
  <si>
    <t>MAN-905539</t>
  </si>
  <si>
    <t>RET-905540</t>
  </si>
  <si>
    <t>MAN-905541</t>
  </si>
  <si>
    <t>AGR-905542</t>
  </si>
  <si>
    <t>MAN-905543</t>
  </si>
  <si>
    <t>EXT-905544</t>
  </si>
  <si>
    <t>RET-905545</t>
  </si>
  <si>
    <t>EXT-905546</t>
  </si>
  <si>
    <t>REA-905547</t>
  </si>
  <si>
    <t>AGR-905548</t>
  </si>
  <si>
    <t>RET-905549</t>
  </si>
  <si>
    <t>MAN-905550</t>
  </si>
  <si>
    <t>MAN-905551</t>
  </si>
  <si>
    <t>MAN-905552</t>
  </si>
  <si>
    <t>MAN-905553</t>
  </si>
  <si>
    <t>RET-905554</t>
  </si>
  <si>
    <t>RET-905555</t>
  </si>
  <si>
    <t>RET-905556</t>
  </si>
  <si>
    <t>RET-905557</t>
  </si>
  <si>
    <t>AGR-905558</t>
  </si>
  <si>
    <t>RET-905559</t>
  </si>
  <si>
    <t>RET-905560</t>
  </si>
  <si>
    <t>RET-905561</t>
  </si>
  <si>
    <t>REA-905562</t>
  </si>
  <si>
    <t>RET-905563</t>
  </si>
  <si>
    <t>MAN-905564</t>
  </si>
  <si>
    <t>MAN-905565</t>
  </si>
  <si>
    <t>AGR-905566</t>
  </si>
  <si>
    <t>AGR-905567</t>
  </si>
  <si>
    <t>AGR-905568</t>
  </si>
  <si>
    <t>AGR-905569</t>
  </si>
  <si>
    <t>RET-905570</t>
  </si>
  <si>
    <t>MAN-905571</t>
  </si>
  <si>
    <t>AGR-905572</t>
  </si>
  <si>
    <t>AGR-905573</t>
  </si>
  <si>
    <t>RET-905574</t>
  </si>
  <si>
    <t>EXT-905575</t>
  </si>
  <si>
    <t>REA-905576</t>
  </si>
  <si>
    <t>EXT-905577</t>
  </si>
  <si>
    <t>EXT-905578</t>
  </si>
  <si>
    <t>REA-905579</t>
  </si>
  <si>
    <t>RET-905580</t>
  </si>
  <si>
    <t>RET-905581</t>
  </si>
  <si>
    <t>MAN-905582</t>
  </si>
  <si>
    <t>RET-905583</t>
  </si>
  <si>
    <t>EXT-905584</t>
  </si>
  <si>
    <t>RET-905585</t>
  </si>
  <si>
    <t>RET-905586</t>
  </si>
  <si>
    <t>REA-905587</t>
  </si>
  <si>
    <t>RET-905588</t>
  </si>
  <si>
    <t>RET-905589</t>
  </si>
  <si>
    <t>RET-905590</t>
  </si>
  <si>
    <t>MAN-905591</t>
  </si>
  <si>
    <t>MAN-905592</t>
  </si>
  <si>
    <t>RET-905593</t>
  </si>
  <si>
    <t>RET-905594</t>
  </si>
  <si>
    <t>EXT-905595</t>
  </si>
  <si>
    <t>REA-905596</t>
  </si>
  <si>
    <t>MAN-905597</t>
  </si>
  <si>
    <t>AGR-905598</t>
  </si>
  <si>
    <t>AGR-905599</t>
  </si>
  <si>
    <t>AGR-905600</t>
  </si>
  <si>
    <t>AGR-905601</t>
  </si>
  <si>
    <t>EXT-905602</t>
  </si>
  <si>
    <t>RET-905603</t>
  </si>
  <si>
    <t>AGR-905604</t>
  </si>
  <si>
    <t>MAN-905605</t>
  </si>
  <si>
    <t>AGR-905606</t>
  </si>
  <si>
    <t>RET-905607</t>
  </si>
  <si>
    <t>MAN-905608</t>
  </si>
  <si>
    <t>MAN-905609</t>
  </si>
  <si>
    <t>RET-905610</t>
  </si>
  <si>
    <t>MAN-905611</t>
  </si>
  <si>
    <t>RET-905612</t>
  </si>
  <si>
    <t>MAN-905613</t>
  </si>
  <si>
    <t>EXT-905614</t>
  </si>
  <si>
    <t>REA-905615</t>
  </si>
  <si>
    <t>MAN-905616</t>
  </si>
  <si>
    <t>MAN-905617</t>
  </si>
  <si>
    <t>RET-905618</t>
  </si>
  <si>
    <t>RET-905619</t>
  </si>
  <si>
    <t>AGR-905620</t>
  </si>
  <si>
    <t>MAN-905621</t>
  </si>
  <si>
    <t>MAN-905622</t>
  </si>
  <si>
    <t>RET-905623</t>
  </si>
  <si>
    <t>MAN-905624</t>
  </si>
  <si>
    <t>RET-905625</t>
  </si>
  <si>
    <t>AGR-905626</t>
  </si>
  <si>
    <t>RET-905627</t>
  </si>
  <si>
    <t>AGR-905628</t>
  </si>
  <si>
    <t>AGR-905629</t>
  </si>
  <si>
    <t>REA-905630</t>
  </si>
  <si>
    <t>RET-905631</t>
  </si>
  <si>
    <t>MAN-905632</t>
  </si>
  <si>
    <t>RET-905633</t>
  </si>
  <si>
    <t>EXT-905634</t>
  </si>
  <si>
    <t>EXT-905635</t>
  </si>
  <si>
    <t>RET-905636</t>
  </si>
  <si>
    <t>RET-905637</t>
  </si>
  <si>
    <t>RET-905638</t>
  </si>
  <si>
    <t>AGR-905639</t>
  </si>
  <si>
    <t>REA-905640</t>
  </si>
  <si>
    <t>REA-905641</t>
  </si>
  <si>
    <t>RET-905642</t>
  </si>
  <si>
    <t>REA-905643</t>
  </si>
  <si>
    <t>MAN-905644</t>
  </si>
  <si>
    <t>AGR-905645</t>
  </si>
  <si>
    <t>RET-905646</t>
  </si>
  <si>
    <t>MAN-905647</t>
  </si>
  <si>
    <t>MAN-905648</t>
  </si>
  <si>
    <t>MAN-905649</t>
  </si>
  <si>
    <t>EXT-905650</t>
  </si>
  <si>
    <t>RET-905651</t>
  </si>
  <si>
    <t>RET-905652</t>
  </si>
  <si>
    <t>AGR-905653</t>
  </si>
  <si>
    <t>EXT-905654</t>
  </si>
  <si>
    <t>RET-905655</t>
  </si>
  <si>
    <t>RET-905656</t>
  </si>
  <si>
    <t>MAN-905657</t>
  </si>
  <si>
    <t>MAN-905658</t>
  </si>
  <si>
    <t>AGR-905659</t>
  </si>
  <si>
    <t>MAN-905660</t>
  </si>
  <si>
    <t>RET-905661</t>
  </si>
  <si>
    <t>REA-905662</t>
  </si>
  <si>
    <t>MAN-905663</t>
  </si>
  <si>
    <t>AGR-905664</t>
  </si>
  <si>
    <t>MAN-905665</t>
  </si>
  <si>
    <t>RET-905666</t>
  </si>
  <si>
    <t>REA-905667</t>
  </si>
  <si>
    <t>MAN-905668</t>
  </si>
  <si>
    <t>AGR-905669</t>
  </si>
  <si>
    <t>RET-905670</t>
  </si>
  <si>
    <t>EXT-905671</t>
  </si>
  <si>
    <t>REA-905672</t>
  </si>
  <si>
    <t>MAN-905673</t>
  </si>
  <si>
    <t>AGR-905674</t>
  </si>
  <si>
    <t>RET-905675</t>
  </si>
  <si>
    <t>MAN-905676</t>
  </si>
  <si>
    <t>RET-905677</t>
  </si>
  <si>
    <t>RET-905678</t>
  </si>
  <si>
    <t>MAN-905679</t>
  </si>
  <si>
    <t>EXT-905680</t>
  </si>
  <si>
    <t>AGR-905681</t>
  </si>
  <si>
    <t>REA-905682</t>
  </si>
  <si>
    <t>RET-905683</t>
  </si>
  <si>
    <t>MAN-905684</t>
  </si>
  <si>
    <t>EXT-905685</t>
  </si>
  <si>
    <t>AGR-905686</t>
  </si>
  <si>
    <t>AGR-905687</t>
  </si>
  <si>
    <t>MAN-905688</t>
  </si>
  <si>
    <t>MAN-905689</t>
  </si>
  <si>
    <t>EXT-905690</t>
  </si>
  <si>
    <t>MAN-905691</t>
  </si>
  <si>
    <t>RET-905692</t>
  </si>
  <si>
    <t>REA-905693</t>
  </si>
  <si>
    <t>REA-905694</t>
  </si>
  <si>
    <t>MAN-905695</t>
  </si>
  <si>
    <t>MAN-905696</t>
  </si>
  <si>
    <t>MAN-905697</t>
  </si>
  <si>
    <t>MAN-905698</t>
  </si>
  <si>
    <t>MAN-905699</t>
  </si>
  <si>
    <t>MAN-905700</t>
  </si>
  <si>
    <t>MAN-905701</t>
  </si>
  <si>
    <t>MAN-905702</t>
  </si>
  <si>
    <t>REA-905703</t>
  </si>
  <si>
    <t>REA-905704</t>
  </si>
  <si>
    <t>AGR-905705</t>
  </si>
  <si>
    <t>AGR-905706</t>
  </si>
  <si>
    <t>RET-905707</t>
  </si>
  <si>
    <t>RET-905708</t>
  </si>
  <si>
    <t>AGR-905709</t>
  </si>
  <si>
    <t>RET-905710</t>
  </si>
  <si>
    <t>AGR-905711</t>
  </si>
  <si>
    <t>MAN-905712</t>
  </si>
  <si>
    <t>REA-905713</t>
  </si>
  <si>
    <t>MAN-905714</t>
  </si>
  <si>
    <t>EXT-905715</t>
  </si>
  <si>
    <t>AGR-905716</t>
  </si>
  <si>
    <t>MAN-905717</t>
  </si>
  <si>
    <t>RET-905718</t>
  </si>
  <si>
    <t>RET-905719</t>
  </si>
  <si>
    <t>MAN-905720</t>
  </si>
  <si>
    <t>MAN-905721</t>
  </si>
  <si>
    <t>REA-905722</t>
  </si>
  <si>
    <t>RET-905723</t>
  </si>
  <si>
    <t>RET-905724</t>
  </si>
  <si>
    <t>MAN-905725</t>
  </si>
  <si>
    <t>RET-905726</t>
  </si>
  <si>
    <t>RET-905727</t>
  </si>
  <si>
    <t>RET-905728</t>
  </si>
  <si>
    <t>REA-905729</t>
  </si>
  <si>
    <t>AGR-905730</t>
  </si>
  <si>
    <t>REA-905731</t>
  </si>
  <si>
    <t>RET-905732</t>
  </si>
  <si>
    <t>REA-905733</t>
  </si>
  <si>
    <t>RET-905734</t>
  </si>
  <si>
    <t>AGR-905735</t>
  </si>
  <si>
    <t>EXT-905736</t>
  </si>
  <si>
    <t>MAN-905737</t>
  </si>
  <si>
    <t>RET-905738</t>
  </si>
  <si>
    <t>MAN-905739</t>
  </si>
  <si>
    <t>MAN-905740</t>
  </si>
  <si>
    <t>REA-905741</t>
  </si>
  <si>
    <t>AGR-905742</t>
  </si>
  <si>
    <t>RET-905743</t>
  </si>
  <si>
    <t>RET-905744</t>
  </si>
  <si>
    <t>MAN-905745</t>
  </si>
  <si>
    <t>MAN-905746</t>
  </si>
  <si>
    <t>AGR-905747</t>
  </si>
  <si>
    <t>RET-905748</t>
  </si>
  <si>
    <t>RET-905749</t>
  </si>
  <si>
    <t>MAN-905750</t>
  </si>
  <si>
    <t>RET-905751</t>
  </si>
  <si>
    <t>RET-905752</t>
  </si>
  <si>
    <t>RET-905753</t>
  </si>
  <si>
    <t>RET-905754</t>
  </si>
  <si>
    <t>MAN-905755</t>
  </si>
  <si>
    <t>MAN-905756</t>
  </si>
  <si>
    <t>RET-905757</t>
  </si>
  <si>
    <t>RET-905758</t>
  </si>
  <si>
    <t>MAN-905759</t>
  </si>
  <si>
    <t>REA-905760</t>
  </si>
  <si>
    <t>MAN-905761</t>
  </si>
  <si>
    <t>MAN-905762</t>
  </si>
  <si>
    <t>RET-905763</t>
  </si>
  <si>
    <t>MAN-905764</t>
  </si>
  <si>
    <t>MAN-905765</t>
  </si>
  <si>
    <t>RET-905766</t>
  </si>
  <si>
    <t>MAN-905767</t>
  </si>
  <si>
    <t>RET-905768</t>
  </si>
  <si>
    <t>RET-905769</t>
  </si>
  <si>
    <t>RET-905770</t>
  </si>
  <si>
    <t>RET-905771</t>
  </si>
  <si>
    <t>AGR-905772</t>
  </si>
  <si>
    <t>MAN-905773</t>
  </si>
  <si>
    <t>RET-905774</t>
  </si>
  <si>
    <t>EXT-905775</t>
  </si>
  <si>
    <t>EXT-905776</t>
  </si>
  <si>
    <t>MAN-905777</t>
  </si>
  <si>
    <t>AGR-905778</t>
  </si>
  <si>
    <t>AGR-905779</t>
  </si>
  <si>
    <t>AGR-905780</t>
  </si>
  <si>
    <t>RET-905781</t>
  </si>
  <si>
    <t>RET-905782</t>
  </si>
  <si>
    <t>RET-905783</t>
  </si>
  <si>
    <t>MAN-905784</t>
  </si>
  <si>
    <t>MAN-905785</t>
  </si>
  <si>
    <t>RET-905786</t>
  </si>
  <si>
    <t>REA-905787</t>
  </si>
  <si>
    <t>REA-905788</t>
  </si>
  <si>
    <t>AGR-905789</t>
  </si>
  <si>
    <t>MAN-905790</t>
  </si>
  <si>
    <t>EXT-905791</t>
  </si>
  <si>
    <t>REA-905792</t>
  </si>
  <si>
    <t>REA-905793</t>
  </si>
  <si>
    <t>MAN-905794</t>
  </si>
  <si>
    <t>EXT-905795</t>
  </si>
  <si>
    <t>RET-905796</t>
  </si>
  <si>
    <t>RET-905797</t>
  </si>
  <si>
    <t>AGR-905798</t>
  </si>
  <si>
    <t>RET-905799</t>
  </si>
  <si>
    <t>AGR-905800</t>
  </si>
  <si>
    <t>RET-905801</t>
  </si>
  <si>
    <t>RET-905802</t>
  </si>
  <si>
    <t>EXT-905803</t>
  </si>
  <si>
    <t>MAN-905804</t>
  </si>
  <si>
    <t>EXT-905805</t>
  </si>
  <si>
    <t>MAN-905806</t>
  </si>
  <si>
    <t>RET-905807</t>
  </si>
  <si>
    <t>MAN-905808</t>
  </si>
  <si>
    <t>AGR-905809</t>
  </si>
  <si>
    <t>EXT-905810</t>
  </si>
  <si>
    <t>RET-905811</t>
  </si>
  <si>
    <t>MAN-905812</t>
  </si>
  <si>
    <t>RET-905813</t>
  </si>
  <si>
    <t>REA-905814</t>
  </si>
  <si>
    <t>EXT-905815</t>
  </si>
  <si>
    <t>RET-905816</t>
  </si>
  <si>
    <t>RET-905817</t>
  </si>
  <si>
    <t>AGR-905818</t>
  </si>
  <si>
    <t>MAN-905819</t>
  </si>
  <si>
    <t>RET-905820</t>
  </si>
  <si>
    <t>RET-905821</t>
  </si>
  <si>
    <t>MAN-905822</t>
  </si>
  <si>
    <t>RET-905823</t>
  </si>
  <si>
    <t>RET-905824</t>
  </si>
  <si>
    <t>MAN-905825</t>
  </si>
  <si>
    <t>MAN-905826</t>
  </si>
  <si>
    <t>RET-905827</t>
  </si>
  <si>
    <t>RET-905828</t>
  </si>
  <si>
    <t>RET-905829</t>
  </si>
  <si>
    <t>EXT-905830</t>
  </si>
  <si>
    <t>MAN-905831</t>
  </si>
  <si>
    <t>MAN-905832</t>
  </si>
  <si>
    <t>AGR-905833</t>
  </si>
  <si>
    <t>MAN-905834</t>
  </si>
  <si>
    <t>RET-905835</t>
  </si>
  <si>
    <t>RET-905836</t>
  </si>
  <si>
    <t>RET-905837</t>
  </si>
  <si>
    <t>RET-905838</t>
  </si>
  <si>
    <t>RET-905839</t>
  </si>
  <si>
    <t>REA-905840</t>
  </si>
  <si>
    <t>REA-905841</t>
  </si>
  <si>
    <t>RET-905842</t>
  </si>
  <si>
    <t>MAN-905843</t>
  </si>
  <si>
    <t>AGR-905844</t>
  </si>
  <si>
    <t>RET-905845</t>
  </si>
  <si>
    <t>RET-905846</t>
  </si>
  <si>
    <t>RET-905847</t>
  </si>
  <si>
    <t>RET-905848</t>
  </si>
  <si>
    <t>RET-905849</t>
  </si>
  <si>
    <t>AGR-905850</t>
  </si>
  <si>
    <t>AGR-905851</t>
  </si>
  <si>
    <t>RET-905852</t>
  </si>
  <si>
    <t>RET-905853</t>
  </si>
  <si>
    <t>MAN-905854</t>
  </si>
  <si>
    <t>RET-905855</t>
  </si>
  <si>
    <t>MAN-905856</t>
  </si>
  <si>
    <t>EXT-905857</t>
  </si>
  <si>
    <t>MAN-905858</t>
  </si>
  <si>
    <t>MAN-905859</t>
  </si>
  <si>
    <t>MAN-905860</t>
  </si>
  <si>
    <t>AGR-905861</t>
  </si>
  <si>
    <t>RET-905862</t>
  </si>
  <si>
    <t>RET-905863</t>
  </si>
  <si>
    <t>MAN-905864</t>
  </si>
  <si>
    <t>AGR-905865</t>
  </si>
  <si>
    <t>REA-905866</t>
  </si>
  <si>
    <t>RET-905867</t>
  </si>
  <si>
    <t>AGR-905868</t>
  </si>
  <si>
    <t>RET-905869</t>
  </si>
  <si>
    <t>REA-905870</t>
  </si>
  <si>
    <t>REA-905871</t>
  </si>
  <si>
    <t>RET-905872</t>
  </si>
  <si>
    <t>MAN-905873</t>
  </si>
  <si>
    <t>RET-905874</t>
  </si>
  <si>
    <t>EXT-905875</t>
  </si>
  <si>
    <t>EXT-905876</t>
  </si>
  <si>
    <t>MAN-905877</t>
  </si>
  <si>
    <t>MAN-905878</t>
  </si>
  <si>
    <t>MAN-905879</t>
  </si>
  <si>
    <t>MAN-905880</t>
  </si>
  <si>
    <t>AGR-905881</t>
  </si>
  <si>
    <t>RET-905882</t>
  </si>
  <si>
    <t>AGR-905883</t>
  </si>
  <si>
    <t>MAN-905884</t>
  </si>
  <si>
    <t>REA-905885</t>
  </si>
  <si>
    <t>RET-905886</t>
  </si>
  <si>
    <t>RET-905887</t>
  </si>
  <si>
    <t>MAN-905888</t>
  </si>
  <si>
    <t>MAN-905889</t>
  </si>
  <si>
    <t>MAN-905890</t>
  </si>
  <si>
    <t>AGR-905891</t>
  </si>
  <si>
    <t>AGR-905892</t>
  </si>
  <si>
    <t>MAN-905893</t>
  </si>
  <si>
    <t>AGR-905894</t>
  </si>
  <si>
    <t>MAN-905895</t>
  </si>
  <si>
    <t>MAN-905896</t>
  </si>
  <si>
    <t>MAN-905897</t>
  </si>
  <si>
    <t>AGR-905898</t>
  </si>
  <si>
    <t>REA-905899</t>
  </si>
  <si>
    <t>REA-905900</t>
  </si>
  <si>
    <t>AGR-905901</t>
  </si>
  <si>
    <t>MAN-905902</t>
  </si>
  <si>
    <t>RET-905903</t>
  </si>
  <si>
    <t>REA-905904</t>
  </si>
  <si>
    <t>REA-905905</t>
  </si>
  <si>
    <t>EXT-905906</t>
  </si>
  <si>
    <t>AGR-905907</t>
  </si>
  <si>
    <t>MAN-905908</t>
  </si>
  <si>
    <t>AGR-905909</t>
  </si>
  <si>
    <t>RET-905910</t>
  </si>
  <si>
    <t>AGR-905911</t>
  </si>
  <si>
    <t>RET-905912</t>
  </si>
  <si>
    <t>AGR-905913</t>
  </si>
  <si>
    <t>MAN-905914</t>
  </si>
  <si>
    <t>RET-905915</t>
  </si>
  <si>
    <t>AGR-905916</t>
  </si>
  <si>
    <t>AGR-905917</t>
  </si>
  <si>
    <t>REA-905918</t>
  </si>
  <si>
    <t>EXT-905919</t>
  </si>
  <si>
    <t>REA-905920</t>
  </si>
  <si>
    <t>RET-905921</t>
  </si>
  <si>
    <t>MAN-905922</t>
  </si>
  <si>
    <t>RET-905923</t>
  </si>
  <si>
    <t>RET-905924</t>
  </si>
  <si>
    <t>RET-905925</t>
  </si>
  <si>
    <t>RET-905926</t>
  </si>
  <si>
    <t>MAN-905927</t>
  </si>
  <si>
    <t>EXT-905928</t>
  </si>
  <si>
    <t>RET-905929</t>
  </si>
  <si>
    <t>RET-905930</t>
  </si>
  <si>
    <t>RET-905931</t>
  </si>
  <si>
    <t>MAN-905932</t>
  </si>
  <si>
    <t>MAN-905933</t>
  </si>
  <si>
    <t>RET-905934</t>
  </si>
  <si>
    <t>MAN-905935</t>
  </si>
  <si>
    <t>EXT-905936</t>
  </si>
  <si>
    <t>RET-905937</t>
  </si>
  <si>
    <t>REA-905938</t>
  </si>
  <si>
    <t>RET-905939</t>
  </si>
  <si>
    <t>RET-905940</t>
  </si>
  <si>
    <t>RET-905941</t>
  </si>
  <si>
    <t>MAN-905942</t>
  </si>
  <si>
    <t>AGR-905943</t>
  </si>
  <si>
    <t>EXT-905944</t>
  </si>
  <si>
    <t>MAN-905945</t>
  </si>
  <si>
    <t>RET-905946</t>
  </si>
  <si>
    <t>RET-905947</t>
  </si>
  <si>
    <t>MAN-905948</t>
  </si>
  <si>
    <t>MAN-905949</t>
  </si>
  <si>
    <t>MAN-905950</t>
  </si>
  <si>
    <t>MAN-905951</t>
  </si>
  <si>
    <t>MAN-905952</t>
  </si>
  <si>
    <t>MAN-905953</t>
  </si>
  <si>
    <t>REA-905954</t>
  </si>
  <si>
    <t>AGR-905955</t>
  </si>
  <si>
    <t>RET-905956</t>
  </si>
  <si>
    <t>RET-905957</t>
  </si>
  <si>
    <t>RET-905958</t>
  </si>
  <si>
    <t>REA-905959</t>
  </si>
  <si>
    <t>RET-905960</t>
  </si>
  <si>
    <t>MAN-905961</t>
  </si>
  <si>
    <t>RET-905962</t>
  </si>
  <si>
    <t>REA-905963</t>
  </si>
  <si>
    <t>REA-905964</t>
  </si>
  <si>
    <t>AGR-905965</t>
  </si>
  <si>
    <t>AGR-905966</t>
  </si>
  <si>
    <t>RET-905967</t>
  </si>
  <si>
    <t>MAN-905968</t>
  </si>
  <si>
    <t>MAN-905969</t>
  </si>
  <si>
    <t>RET-905970</t>
  </si>
  <si>
    <t>MAN-905971</t>
  </si>
  <si>
    <t>MAN-905972</t>
  </si>
  <si>
    <t>RET-905973</t>
  </si>
  <si>
    <t>AGR-905974</t>
  </si>
  <si>
    <t>REA-905975</t>
  </si>
  <si>
    <t>AGR-905976</t>
  </si>
  <si>
    <t>MAN-905977</t>
  </si>
  <si>
    <t>MAN-905978</t>
  </si>
  <si>
    <t>RET-905979</t>
  </si>
  <si>
    <t>RET-905980</t>
  </si>
  <si>
    <t>EXT-905981</t>
  </si>
  <si>
    <t>MAN-905982</t>
  </si>
  <si>
    <t>MAN-905983</t>
  </si>
  <si>
    <t>RET-905984</t>
  </si>
  <si>
    <t>RET-905985</t>
  </si>
  <si>
    <t>EXT-905986</t>
  </si>
  <si>
    <t>REA-905987</t>
  </si>
  <si>
    <t>RET-905988</t>
  </si>
  <si>
    <t>MAN-905989</t>
  </si>
  <si>
    <t>REA-905990</t>
  </si>
  <si>
    <t>MAN-905991</t>
  </si>
  <si>
    <t>AGR-905992</t>
  </si>
  <si>
    <t>RET-905993</t>
  </si>
  <si>
    <t>RET-905994</t>
  </si>
  <si>
    <t>RET-905995</t>
  </si>
  <si>
    <t>RET-905996</t>
  </si>
  <si>
    <t>AGR-905997</t>
  </si>
  <si>
    <t>EXT-905998</t>
  </si>
  <si>
    <t>EXT-905999</t>
  </si>
  <si>
    <t>RET-906000</t>
  </si>
  <si>
    <t>AGR-906001</t>
  </si>
  <si>
    <t>EXT-906002</t>
  </si>
  <si>
    <t>MAN-906003</t>
  </si>
  <si>
    <t>RET-906004</t>
  </si>
  <si>
    <t>MAN-906005</t>
  </si>
  <si>
    <t>REA-906006</t>
  </si>
  <si>
    <t>AGR-906007</t>
  </si>
  <si>
    <t>RET-906008</t>
  </si>
  <si>
    <t>RET-906009</t>
  </si>
  <si>
    <t>MAN-906010</t>
  </si>
  <si>
    <t>RET-906011</t>
  </si>
  <si>
    <t>RET-906012</t>
  </si>
  <si>
    <t>RET-906013</t>
  </si>
  <si>
    <t>MAN-906014</t>
  </si>
  <si>
    <t>MAN-906015</t>
  </si>
  <si>
    <t>RET-906016</t>
  </si>
  <si>
    <t>RET-906017</t>
  </si>
  <si>
    <t>RET-906018</t>
  </si>
  <si>
    <t>AGR-906019</t>
  </si>
  <si>
    <t>MAN-906020</t>
  </si>
  <si>
    <t>MAN-906021</t>
  </si>
  <si>
    <t>MAN-906022</t>
  </si>
  <si>
    <t>AGR-906023</t>
  </si>
  <si>
    <t>EXT-906024</t>
  </si>
  <si>
    <t>REA-906025</t>
  </si>
  <si>
    <t>AGR-906026</t>
  </si>
  <si>
    <t>RET-906027</t>
  </si>
  <si>
    <t>RET-906028</t>
  </si>
  <si>
    <t>MAN-906029</t>
  </si>
  <si>
    <t>EXT-906030</t>
  </si>
  <si>
    <t>REA-906031</t>
  </si>
  <si>
    <t>RET-906032</t>
  </si>
  <si>
    <t>MAN-906033</t>
  </si>
  <si>
    <t>RET-906034</t>
  </si>
  <si>
    <t>EXT-906035</t>
  </si>
  <si>
    <t>RET-906036</t>
  </si>
  <si>
    <t>MAN-906037</t>
  </si>
  <si>
    <t>REA-906038</t>
  </si>
  <si>
    <t>RET-906039</t>
  </si>
  <si>
    <t>MAN-906040</t>
  </si>
  <si>
    <t>RET-906041</t>
  </si>
  <si>
    <t>RET-906042</t>
  </si>
  <si>
    <t>AGR-906043</t>
  </si>
  <si>
    <t>AGR-906044</t>
  </si>
  <si>
    <t>MAN-906045</t>
  </si>
  <si>
    <t>RET-906046</t>
  </si>
  <si>
    <t>MAN-906047</t>
  </si>
  <si>
    <t>AGR-906048</t>
  </si>
  <si>
    <t>RET-906049</t>
  </si>
  <si>
    <t>MAN-906050</t>
  </si>
  <si>
    <t>AGR-906051</t>
  </si>
  <si>
    <t>MAN-906052</t>
  </si>
  <si>
    <t>RET-906053</t>
  </si>
  <si>
    <t>AGR-906054</t>
  </si>
  <si>
    <t>AGR-906055</t>
  </si>
  <si>
    <t>MAN-906056</t>
  </si>
  <si>
    <t>MAN-906057</t>
  </si>
  <si>
    <t>REA-906058</t>
  </si>
  <si>
    <t>AGR-906059</t>
  </si>
  <si>
    <t>MAN-906060</t>
  </si>
  <si>
    <t>RET-906061</t>
  </si>
  <si>
    <t>RET-906062</t>
  </si>
  <si>
    <t>EXT-906063</t>
  </si>
  <si>
    <t>MAN-906064</t>
  </si>
  <si>
    <t>MAN-906065</t>
  </si>
  <si>
    <t>MAN-906066</t>
  </si>
  <si>
    <t>MAN-906067</t>
  </si>
  <si>
    <t>EXT-906068</t>
  </si>
  <si>
    <t>MAN-906069</t>
  </si>
  <si>
    <t>AGR-906070</t>
  </si>
  <si>
    <t>RET-906071</t>
  </si>
  <si>
    <t>AGR-906072</t>
  </si>
  <si>
    <t>AGR-906073</t>
  </si>
  <si>
    <t>RET-906074</t>
  </si>
  <si>
    <t>RET-906075</t>
  </si>
  <si>
    <t>MAN-906076</t>
  </si>
  <si>
    <t>RET-906077</t>
  </si>
  <si>
    <t>AGR-906078</t>
  </si>
  <si>
    <t>AGR-906079</t>
  </si>
  <si>
    <t>RET-906080</t>
  </si>
  <si>
    <t>REA-906081</t>
  </si>
  <si>
    <t>REA-906082</t>
  </si>
  <si>
    <t>RET-906083</t>
  </si>
  <si>
    <t>MAN-906084</t>
  </si>
  <si>
    <t>EXT-906085</t>
  </si>
  <si>
    <t>MAN-906086</t>
  </si>
  <si>
    <t>EXT-906087</t>
  </si>
  <si>
    <t>RET-906088</t>
  </si>
  <si>
    <t>MAN-906089</t>
  </si>
  <si>
    <t>RET-906090</t>
  </si>
  <si>
    <t>AGR-906091</t>
  </si>
  <si>
    <t>AGR-906092</t>
  </si>
  <si>
    <t>MAN-906093</t>
  </si>
  <si>
    <t>RET-906094</t>
  </si>
  <si>
    <t>RET-906095</t>
  </si>
  <si>
    <t>REA-906096</t>
  </si>
  <si>
    <t>MAN-906097</t>
  </si>
  <si>
    <t>REA-906098</t>
  </si>
  <si>
    <t>EXT-906099</t>
  </si>
  <si>
    <t>RET-906100</t>
  </si>
  <si>
    <t>EXT-906101</t>
  </si>
  <si>
    <t>RET-906102</t>
  </si>
  <si>
    <t>MAN-906103</t>
  </si>
  <si>
    <t>AGR-906104</t>
  </si>
  <si>
    <t>MAN-906105</t>
  </si>
  <si>
    <t>RET-906106</t>
  </si>
  <si>
    <t>MAN-906107</t>
  </si>
  <si>
    <t>MAN-906108</t>
  </si>
  <si>
    <t>RET-906109</t>
  </si>
  <si>
    <t>RET-906110</t>
  </si>
  <si>
    <t>RET-906111</t>
  </si>
  <si>
    <t>AGR-906112</t>
  </si>
  <si>
    <t>RET-906113</t>
  </si>
  <si>
    <t>EXT-906114</t>
  </si>
  <si>
    <t>REA-906115</t>
  </si>
  <si>
    <t>AGR-906116</t>
  </si>
  <si>
    <t>RET-906117</t>
  </si>
  <si>
    <t>EXT-906118</t>
  </si>
  <si>
    <t>MAN-906119</t>
  </si>
  <si>
    <t>EXT-906120</t>
  </si>
  <si>
    <t>MAN-906121</t>
  </si>
  <si>
    <t>RET-906122</t>
  </si>
  <si>
    <t>AGR-906123</t>
  </si>
  <si>
    <t>RET-906124</t>
  </si>
  <si>
    <t>RET-906125</t>
  </si>
  <si>
    <t>MAN-906126</t>
  </si>
  <si>
    <t>EXT-906127</t>
  </si>
  <si>
    <t>RET-906128</t>
  </si>
  <si>
    <t>RET-906129</t>
  </si>
  <si>
    <t>REA-906130</t>
  </si>
  <si>
    <t>RET-906131</t>
  </si>
  <si>
    <t>RET-906132</t>
  </si>
  <si>
    <t>AGR-906133</t>
  </si>
  <si>
    <t>AGR-906134</t>
  </si>
  <si>
    <t>AGR-906135</t>
  </si>
  <si>
    <t>EXT-906136</t>
  </si>
  <si>
    <t>RET-906137</t>
  </si>
  <si>
    <t>RET-906138</t>
  </si>
  <si>
    <t>RET-906139</t>
  </si>
  <si>
    <t>REA-906140</t>
  </si>
  <si>
    <t>MAN-906141</t>
  </si>
  <si>
    <t>EXT-906142</t>
  </si>
  <si>
    <t>EXT-906143</t>
  </si>
  <si>
    <t>MAN-906144</t>
  </si>
  <si>
    <t>RET-906145</t>
  </si>
  <si>
    <t>MAN-906146</t>
  </si>
  <si>
    <t>EXT-906147</t>
  </si>
  <si>
    <t>MAN-906148</t>
  </si>
  <si>
    <t>REA-906149</t>
  </si>
  <si>
    <t>RET-906150</t>
  </si>
  <si>
    <t>REA-906151</t>
  </si>
  <si>
    <t>RET-906152</t>
  </si>
  <si>
    <t>RET-906153</t>
  </si>
  <si>
    <t>REA-906154</t>
  </si>
  <si>
    <t>MAN-906155</t>
  </si>
  <si>
    <t>AGR-906156</t>
  </si>
  <si>
    <t>MAN-906157</t>
  </si>
  <si>
    <t>EXT-906158</t>
  </si>
  <si>
    <t>RET-906159</t>
  </si>
  <si>
    <t>RET-906160</t>
  </si>
  <si>
    <t>MAN-906161</t>
  </si>
  <si>
    <t>RET-906162</t>
  </si>
  <si>
    <t>AGR-906163</t>
  </si>
  <si>
    <t>MAN-906164</t>
  </si>
  <si>
    <t>MAN-906165</t>
  </si>
  <si>
    <t>RET-906166</t>
  </si>
  <si>
    <t>RET-906167</t>
  </si>
  <si>
    <t>RET-906168</t>
  </si>
  <si>
    <t>REA-906169</t>
  </si>
  <si>
    <t>RET-906170</t>
  </si>
  <si>
    <t>MAN-906171</t>
  </si>
  <si>
    <t>RET-906172</t>
  </si>
  <si>
    <t>REA-906173</t>
  </si>
  <si>
    <t>RET-906174</t>
  </si>
  <si>
    <t>RET-906175</t>
  </si>
  <si>
    <t>MAN-906176</t>
  </si>
  <si>
    <t>RET-906177</t>
  </si>
  <si>
    <t>EXT-906178</t>
  </si>
  <si>
    <t>MAN-906179</t>
  </si>
  <si>
    <t>RET-906180</t>
  </si>
  <si>
    <t>RET-906181</t>
  </si>
  <si>
    <t>RET-906182</t>
  </si>
  <si>
    <t>MAN-906183</t>
  </si>
  <si>
    <t>MAN-906184</t>
  </si>
  <si>
    <t>RET-906185</t>
  </si>
  <si>
    <t>MAN-906186</t>
  </si>
  <si>
    <t>RET-906187</t>
  </si>
  <si>
    <t>MAN-906188</t>
  </si>
  <si>
    <t>RET-906189</t>
  </si>
  <si>
    <t>RET-906190</t>
  </si>
  <si>
    <t>REA-906191</t>
  </si>
  <si>
    <t>MAN-906192</t>
  </si>
  <si>
    <t>RET-906193</t>
  </si>
  <si>
    <t>RET-906194</t>
  </si>
  <si>
    <t>EXT-906195</t>
  </si>
  <si>
    <t>EXT-906196</t>
  </si>
  <si>
    <t>RET-906197</t>
  </si>
  <si>
    <t>REA-906198</t>
  </si>
  <si>
    <t>EXT-906199</t>
  </si>
  <si>
    <t>REA-906200</t>
  </si>
  <si>
    <t>RET-906201</t>
  </si>
  <si>
    <t>RET-906202</t>
  </si>
  <si>
    <t>MAN-906203</t>
  </si>
  <si>
    <t>RET-906204</t>
  </si>
  <si>
    <t>RET-906205</t>
  </si>
  <si>
    <t>RET-906206</t>
  </si>
  <si>
    <t>REA-906207</t>
  </si>
  <si>
    <t>REA-906208</t>
  </si>
  <si>
    <t>EXT-906209</t>
  </si>
  <si>
    <t>AGR-906210</t>
  </si>
  <si>
    <t>REA-906211</t>
  </si>
  <si>
    <t>AGR-906212</t>
  </si>
  <si>
    <t>EXT-906213</t>
  </si>
  <si>
    <t>MAN-906214</t>
  </si>
  <si>
    <t>REA-906215</t>
  </si>
  <si>
    <t>EXT-906216</t>
  </si>
  <si>
    <t>EXT-906217</t>
  </si>
  <si>
    <t>EXT-906218</t>
  </si>
  <si>
    <t>RET-906219</t>
  </si>
  <si>
    <t>AGR-906220</t>
  </si>
  <si>
    <t>REA-906221</t>
  </si>
  <si>
    <t>RET-906222</t>
  </si>
  <si>
    <t>RET-906223</t>
  </si>
  <si>
    <t>RET-906224</t>
  </si>
  <si>
    <t>AGR-906225</t>
  </si>
  <si>
    <t>RET-906226</t>
  </si>
  <si>
    <t>RET-906227</t>
  </si>
  <si>
    <t>REA-906228</t>
  </si>
  <si>
    <t>AGR-906229</t>
  </si>
  <si>
    <t>RET-906230</t>
  </si>
  <si>
    <t>MAN-906231</t>
  </si>
  <si>
    <t>REA-906232</t>
  </si>
  <si>
    <t>EXT-906233</t>
  </si>
  <si>
    <t>EXT-906234</t>
  </si>
  <si>
    <t>RET-906235</t>
  </si>
  <si>
    <t>MAN-906236</t>
  </si>
  <si>
    <t>EXT-906237</t>
  </si>
  <si>
    <t>EXT-906238</t>
  </si>
  <si>
    <t>RET-906239</t>
  </si>
  <si>
    <t>MAN-906240</t>
  </si>
  <si>
    <t>AGR-906241</t>
  </si>
  <si>
    <t>MAN-906242</t>
  </si>
  <si>
    <t>EXT-906243</t>
  </si>
  <si>
    <t>AGR-906244</t>
  </si>
  <si>
    <t>MAN-906245</t>
  </si>
  <si>
    <t>AGR-906246</t>
  </si>
  <si>
    <t>EXT-906247</t>
  </si>
  <si>
    <t>RET-906248</t>
  </si>
  <si>
    <t>MAN-906249</t>
  </si>
  <si>
    <t>MAN-906250</t>
  </si>
  <si>
    <t>AGR-906251</t>
  </si>
  <si>
    <t>RET-906252</t>
  </si>
  <si>
    <t>AGR-906253</t>
  </si>
  <si>
    <t>RET-906254</t>
  </si>
  <si>
    <t>REA-906255</t>
  </si>
  <si>
    <t>REA-906256</t>
  </si>
  <si>
    <t>MAN-906257</t>
  </si>
  <si>
    <t>EXT-906258</t>
  </si>
  <si>
    <t>REA-906259</t>
  </si>
  <si>
    <t>AGR-906260</t>
  </si>
  <si>
    <t>REA-906261</t>
  </si>
  <si>
    <t>MAN-906262</t>
  </si>
  <si>
    <t>RET-906263</t>
  </si>
  <si>
    <t>MAN-906264</t>
  </si>
  <si>
    <t>AGR-906265</t>
  </si>
  <si>
    <t>RET-906266</t>
  </si>
  <si>
    <t>MAN-906267</t>
  </si>
  <si>
    <t>RET-906268</t>
  </si>
  <si>
    <t>RET-906269</t>
  </si>
  <si>
    <t>MAN-906270</t>
  </si>
  <si>
    <t>AGR-906271</t>
  </si>
  <si>
    <t>REA-906272</t>
  </si>
  <si>
    <t>AGR-906273</t>
  </si>
  <si>
    <t>RET-906274</t>
  </si>
  <si>
    <t>AGR-906275</t>
  </si>
  <si>
    <t>MAN-906276</t>
  </si>
  <si>
    <t>AGR-906277</t>
  </si>
  <si>
    <t>EXT-906278</t>
  </si>
  <si>
    <t>RET-906279</t>
  </si>
  <si>
    <t>MAN-906280</t>
  </si>
  <si>
    <t>EXT-906281</t>
  </si>
  <si>
    <t>REA-906282</t>
  </si>
  <si>
    <t>RET-906283</t>
  </si>
  <si>
    <t>EXT-906284</t>
  </si>
  <si>
    <t>RET-906285</t>
  </si>
  <si>
    <t>RET-906286</t>
  </si>
  <si>
    <t>RET-906287</t>
  </si>
  <si>
    <t>RET-906288</t>
  </si>
  <si>
    <t>AGR-906289</t>
  </si>
  <si>
    <t>AGR-906290</t>
  </si>
  <si>
    <t>MAN-906291</t>
  </si>
  <si>
    <t>REA-906292</t>
  </si>
  <si>
    <t>MAN-906293</t>
  </si>
  <si>
    <t>RET-906294</t>
  </si>
  <si>
    <t>AGR-906295</t>
  </si>
  <si>
    <t>MAN-906296</t>
  </si>
  <si>
    <t>REA-906297</t>
  </si>
  <si>
    <t>AGR-906298</t>
  </si>
  <si>
    <t>RET-906299</t>
  </si>
  <si>
    <t>REA-906300</t>
  </si>
  <si>
    <t>AGR-906301</t>
  </si>
  <si>
    <t>RET-906302</t>
  </si>
  <si>
    <t>EXT-906303</t>
  </si>
  <si>
    <t>MAN-906304</t>
  </si>
  <si>
    <t>AGR-906305</t>
  </si>
  <si>
    <t>RET-906306</t>
  </si>
  <si>
    <t>REA-906307</t>
  </si>
  <si>
    <t>AGR-906308</t>
  </si>
  <si>
    <t>AGR-906309</t>
  </si>
  <si>
    <t>RET-906310</t>
  </si>
  <si>
    <t>AGR-906311</t>
  </si>
  <si>
    <t>AGR-906312</t>
  </si>
  <si>
    <t>MAN-906313</t>
  </si>
  <si>
    <t>AGR-906314</t>
  </si>
  <si>
    <t>AGR-906315</t>
  </si>
  <si>
    <t>REA-906316</t>
  </si>
  <si>
    <t>RET-906317</t>
  </si>
  <si>
    <t>AGR-906318</t>
  </si>
  <si>
    <t>RET-906319</t>
  </si>
  <si>
    <t>MAN-906320</t>
  </si>
  <si>
    <t>MAN-906321</t>
  </si>
  <si>
    <t>RET-906322</t>
  </si>
  <si>
    <t>EXT-906323</t>
  </si>
  <si>
    <t>MAN-906324</t>
  </si>
  <si>
    <t>MAN-906325</t>
  </si>
  <si>
    <t>RET-906326</t>
  </si>
  <si>
    <t>RET-906327</t>
  </si>
  <si>
    <t>MAN-906328</t>
  </si>
  <si>
    <t>MAN-906329</t>
  </si>
  <si>
    <t>MAN-906330</t>
  </si>
  <si>
    <t>EXT-906331</t>
  </si>
  <si>
    <t>MAN-906332</t>
  </si>
  <si>
    <t>RET-906333</t>
  </si>
  <si>
    <t>AGR-906334</t>
  </si>
  <si>
    <t>MAN-906335</t>
  </si>
  <si>
    <t>RET-906336</t>
  </si>
  <si>
    <t>EXT-906337</t>
  </si>
  <si>
    <t>MAN-906338</t>
  </si>
  <si>
    <t>MAN-906339</t>
  </si>
  <si>
    <t>EXT-906340</t>
  </si>
  <si>
    <t>MAN-906341</t>
  </si>
  <si>
    <t>EXT-906342</t>
  </si>
  <si>
    <t>MAN-906343</t>
  </si>
  <si>
    <t>EXT-906344</t>
  </si>
  <si>
    <t>EXT-906345</t>
  </si>
  <si>
    <t>RET-906346</t>
  </si>
  <si>
    <t>AGR-906347</t>
  </si>
  <si>
    <t>MAN-906348</t>
  </si>
  <si>
    <t>REA-906349</t>
  </si>
  <si>
    <t>MAN-906350</t>
  </si>
  <si>
    <t>AGR-906351</t>
  </si>
  <si>
    <t>RET-906352</t>
  </si>
  <si>
    <t>EXT-906353</t>
  </si>
  <si>
    <t>MAN-906354</t>
  </si>
  <si>
    <t>AGR-906355</t>
  </si>
  <si>
    <t>RET-906356</t>
  </si>
  <si>
    <t>RET-906357</t>
  </si>
  <si>
    <t>REA-906358</t>
  </si>
  <si>
    <t>REA-906359</t>
  </si>
  <si>
    <t>RET-906360</t>
  </si>
  <si>
    <t>MAN-906361</t>
  </si>
  <si>
    <t>RET-906362</t>
  </si>
  <si>
    <t>MAN-906363</t>
  </si>
  <si>
    <t>AGR-906364</t>
  </si>
  <si>
    <t>RET-906365</t>
  </si>
  <si>
    <t>RET-906366</t>
  </si>
  <si>
    <t>MAN-906367</t>
  </si>
  <si>
    <t>RET-906368</t>
  </si>
  <si>
    <t>RET-906369</t>
  </si>
  <si>
    <t>MAN-906370</t>
  </si>
  <si>
    <t>RET-906371</t>
  </si>
  <si>
    <t>MAN-906372</t>
  </si>
  <si>
    <t>AGR-906373</t>
  </si>
  <si>
    <t>MAN-906374</t>
  </si>
  <si>
    <t>RET-906375</t>
  </si>
  <si>
    <t>MAN-906376</t>
  </si>
  <si>
    <t>RET-906377</t>
  </si>
  <si>
    <t>MAN-906378</t>
  </si>
  <si>
    <t>RET-906379</t>
  </si>
  <si>
    <t>RET-906380</t>
  </si>
  <si>
    <t>RET-906381</t>
  </si>
  <si>
    <t>AGR-906382</t>
  </si>
  <si>
    <t>MAN-906383</t>
  </si>
  <si>
    <t>REA-906384</t>
  </si>
  <si>
    <t>AGR-906385</t>
  </si>
  <si>
    <t>MAN-906386</t>
  </si>
  <si>
    <t>EXT-906387</t>
  </si>
  <si>
    <t>MAN-906388</t>
  </si>
  <si>
    <t>RET-906389</t>
  </si>
  <si>
    <t>EXT-906390</t>
  </si>
  <si>
    <t>REA-906391</t>
  </si>
  <si>
    <t>MAN-906392</t>
  </si>
  <si>
    <t>AGR-906393</t>
  </si>
  <si>
    <t>RET-906394</t>
  </si>
  <si>
    <t>AGR-906395</t>
  </si>
  <si>
    <t>RET-906396</t>
  </si>
  <si>
    <t>RET-906397</t>
  </si>
  <si>
    <t>RET-906398</t>
  </si>
  <si>
    <t>RET-906399</t>
  </si>
  <si>
    <t>REA-906400</t>
  </si>
  <si>
    <t>MAN-906401</t>
  </si>
  <si>
    <t>RET-906402</t>
  </si>
  <si>
    <t>MAN-906403</t>
  </si>
  <si>
    <t>AGR-906404</t>
  </si>
  <si>
    <t>MAN-906405</t>
  </si>
  <si>
    <t>RET-906406</t>
  </si>
  <si>
    <t>RET-906407</t>
  </si>
  <si>
    <t>AGR-906408</t>
  </si>
  <si>
    <t>REA-906409</t>
  </si>
  <si>
    <t>REA-906410</t>
  </si>
  <si>
    <t>AGR-906411</t>
  </si>
  <si>
    <t>EXT-906412</t>
  </si>
  <si>
    <t>RET-906413</t>
  </si>
  <si>
    <t>MAN-906414</t>
  </si>
  <si>
    <t>RET-906415</t>
  </si>
  <si>
    <t>EXT-906416</t>
  </si>
  <si>
    <t>RET-906417</t>
  </si>
  <si>
    <t>RET-906418</t>
  </si>
  <si>
    <t>REA-906419</t>
  </si>
  <si>
    <t>EXT-906420</t>
  </si>
  <si>
    <t>RET-906421</t>
  </si>
  <si>
    <t>RET-906422</t>
  </si>
  <si>
    <t>RET-906423</t>
  </si>
  <si>
    <t>REA-906424</t>
  </si>
  <si>
    <t>EXT-906425</t>
  </si>
  <si>
    <t>AGR-906426</t>
  </si>
  <si>
    <t>REA-906427</t>
  </si>
  <si>
    <t>MAN-906428</t>
  </si>
  <si>
    <t>RET-906429</t>
  </si>
  <si>
    <t>EXT-906430</t>
  </si>
  <si>
    <t>RET-906431</t>
  </si>
  <si>
    <t>MAN-906432</t>
  </si>
  <si>
    <t>EXT-906433</t>
  </si>
  <si>
    <t>MAN-906434</t>
  </si>
  <si>
    <t>RET-906435</t>
  </si>
  <si>
    <t>AGR-906436</t>
  </si>
  <si>
    <t>RET-906437</t>
  </si>
  <si>
    <t>MAN-906438</t>
  </si>
  <si>
    <t>AGR-906439</t>
  </si>
  <si>
    <t>MAN-906440</t>
  </si>
  <si>
    <t>RET-906441</t>
  </si>
  <si>
    <t>RET-906442</t>
  </si>
  <si>
    <t>RET-906443</t>
  </si>
  <si>
    <t>MAN-906444</t>
  </si>
  <si>
    <t>RET-906445</t>
  </si>
  <si>
    <t>RET-906446</t>
  </si>
  <si>
    <t>MAN-906447</t>
  </si>
  <si>
    <t>EXT-906448</t>
  </si>
  <si>
    <t>RET-906449</t>
  </si>
  <si>
    <t>RET-906450</t>
  </si>
  <si>
    <t>MAN-906451</t>
  </si>
  <si>
    <t>RET-906452</t>
  </si>
  <si>
    <t>RET-906453</t>
  </si>
  <si>
    <t>RET-906454</t>
  </si>
  <si>
    <t>MAN-906455</t>
  </si>
  <si>
    <t>MAN-906456</t>
  </si>
  <si>
    <t>RET-906457</t>
  </si>
  <si>
    <t>EXT-906458</t>
  </si>
  <si>
    <t>REA-906459</t>
  </si>
  <si>
    <t>AGR-906460</t>
  </si>
  <si>
    <t>REA-906461</t>
  </si>
  <si>
    <t>RET-906462</t>
  </si>
  <si>
    <t>RET-906463</t>
  </si>
  <si>
    <t>MAN-906464</t>
  </si>
  <si>
    <t>RET-906465</t>
  </si>
  <si>
    <t>RET-906466</t>
  </si>
  <si>
    <t>MAN-906467</t>
  </si>
  <si>
    <t>AGR-906468</t>
  </si>
  <si>
    <t>MAN-906469</t>
  </si>
  <si>
    <t>MAN-906470</t>
  </si>
  <si>
    <t>RET-906471</t>
  </si>
  <si>
    <t>RET-906472</t>
  </si>
  <si>
    <t>EXT-906473</t>
  </si>
  <si>
    <t>EXT-906474</t>
  </si>
  <si>
    <t>AGR-906475</t>
  </si>
  <si>
    <t>AGR-906476</t>
  </si>
  <si>
    <t>RET-906477</t>
  </si>
  <si>
    <t>MAN-906478</t>
  </si>
  <si>
    <t>REA-906479</t>
  </si>
  <si>
    <t>EXT-906480</t>
  </si>
  <si>
    <t>RET-906481</t>
  </si>
  <si>
    <t>RET-906482</t>
  </si>
  <si>
    <t>MAN-906483</t>
  </si>
  <si>
    <t>MAN-906484</t>
  </si>
  <si>
    <t>MAN-906485</t>
  </si>
  <si>
    <t>AGR-906486</t>
  </si>
  <si>
    <t>EXT-906487</t>
  </si>
  <si>
    <t>RET-906488</t>
  </si>
  <si>
    <t>MAN-906489</t>
  </si>
  <si>
    <t>RET-906490</t>
  </si>
  <si>
    <t>RET-906491</t>
  </si>
  <si>
    <t>AGR-906492</t>
  </si>
  <si>
    <t>RET-906493</t>
  </si>
  <si>
    <t>AGR-906494</t>
  </si>
  <si>
    <t>MAN-906495</t>
  </si>
  <si>
    <t>EXT-906496</t>
  </si>
  <si>
    <t>MAN-906497</t>
  </si>
  <si>
    <t>MAN-906498</t>
  </si>
  <si>
    <t>RET-906499</t>
  </si>
  <si>
    <t>EXT-906500</t>
  </si>
  <si>
    <t>REA-906501</t>
  </si>
  <si>
    <t>MAN-906502</t>
  </si>
  <si>
    <t>RET-906503</t>
  </si>
  <si>
    <t>EXT-906504</t>
  </si>
  <si>
    <t>MAN-906505</t>
  </si>
  <si>
    <t>EXT-906506</t>
  </si>
  <si>
    <t>MAN-906507</t>
  </si>
  <si>
    <t>MAN-906508</t>
  </si>
  <si>
    <t>AGR-906509</t>
  </si>
  <si>
    <t>MAN-906510</t>
  </si>
  <si>
    <t>RET-906511</t>
  </si>
  <si>
    <t>MAN-906512</t>
  </si>
  <si>
    <t>RET-906513</t>
  </si>
  <si>
    <t>REA-906514</t>
  </si>
  <si>
    <t>EXT-906515</t>
  </si>
  <si>
    <t>MAN-906516</t>
  </si>
  <si>
    <t>AGR-906517</t>
  </si>
  <si>
    <t>MAN-906518</t>
  </si>
  <si>
    <t>RET-906519</t>
  </si>
  <si>
    <t>RET-906520</t>
  </si>
  <si>
    <t>RET-906521</t>
  </si>
  <si>
    <t>MAN-906522</t>
  </si>
  <si>
    <t>RET-906523</t>
  </si>
  <si>
    <t>RET-906524</t>
  </si>
  <si>
    <t>MAN-906525</t>
  </si>
  <si>
    <t>REA-906526</t>
  </si>
  <si>
    <t>AGR-906527</t>
  </si>
  <si>
    <t>RET-906528</t>
  </si>
  <si>
    <t>REA-906529</t>
  </si>
  <si>
    <t>RET-906530</t>
  </si>
  <si>
    <t>REA-906531</t>
  </si>
  <si>
    <t>RET-906532</t>
  </si>
  <si>
    <t>RET-906533</t>
  </si>
  <si>
    <t>MAN-906534</t>
  </si>
  <si>
    <t>MAN-906535</t>
  </si>
  <si>
    <t>AGR-906536</t>
  </si>
  <si>
    <t>MAN-906537</t>
  </si>
  <si>
    <t>REA-906538</t>
  </si>
  <si>
    <t>MAN-906539</t>
  </si>
  <si>
    <t>AGR-906540</t>
  </si>
  <si>
    <t>AGR-906541</t>
  </si>
  <si>
    <t>RET-906542</t>
  </si>
  <si>
    <t>RET-906543</t>
  </si>
  <si>
    <t>MAN-906544</t>
  </si>
  <si>
    <t>REA-906545</t>
  </si>
  <si>
    <t>REA-906546</t>
  </si>
  <si>
    <t>AGR-906547</t>
  </si>
  <si>
    <t>MAN-906548</t>
  </si>
  <si>
    <t>MAN-906549</t>
  </si>
  <si>
    <t>AGR-906550</t>
  </si>
  <si>
    <t>REA-906551</t>
  </si>
  <si>
    <t>RET-906552</t>
  </si>
  <si>
    <t>EXT-906553</t>
  </si>
  <si>
    <t>REA-906554</t>
  </si>
  <si>
    <t>RET-906555</t>
  </si>
  <si>
    <t>EXT-906556</t>
  </si>
  <si>
    <t>RET-906557</t>
  </si>
  <si>
    <t>MAN-906558</t>
  </si>
  <si>
    <t>RET-906559</t>
  </si>
  <si>
    <t>AGR-906560</t>
  </si>
  <si>
    <t>MAN-906561</t>
  </si>
  <si>
    <t>MAN-906562</t>
  </si>
  <si>
    <t>AGR-906563</t>
  </si>
  <si>
    <t>RET-906564</t>
  </si>
  <si>
    <t>RET-906565</t>
  </si>
  <si>
    <t>RET-906566</t>
  </si>
  <si>
    <t>MAN-906567</t>
  </si>
  <si>
    <t>AGR-906568</t>
  </si>
  <si>
    <t>RET-906569</t>
  </si>
  <si>
    <t>RET-906570</t>
  </si>
  <si>
    <t>REA-906571</t>
  </si>
  <si>
    <t>REA-906572</t>
  </si>
  <si>
    <t>RET-906573</t>
  </si>
  <si>
    <t>AGR-906574</t>
  </si>
  <si>
    <t>EXT-906575</t>
  </si>
  <si>
    <t>REA-906576</t>
  </si>
  <si>
    <t>RET-906577</t>
  </si>
  <si>
    <t>RET-906578</t>
  </si>
  <si>
    <t>EXT-906579</t>
  </si>
  <si>
    <t>MAN-906580</t>
  </si>
  <si>
    <t>EXT-906581</t>
  </si>
  <si>
    <t>RET-906582</t>
  </si>
  <si>
    <t>AGR-906583</t>
  </si>
  <si>
    <t>AGR-906584</t>
  </si>
  <si>
    <t>REA-906585</t>
  </si>
  <si>
    <t>RET-906586</t>
  </si>
  <si>
    <t>RET-906587</t>
  </si>
  <si>
    <t>REA-906588</t>
  </si>
  <si>
    <t>MAN-906589</t>
  </si>
  <si>
    <t>REA-906590</t>
  </si>
  <si>
    <t>AGR-906591</t>
  </si>
  <si>
    <t>RET-906592</t>
  </si>
  <si>
    <t>RET-906593</t>
  </si>
  <si>
    <t>REA-906594</t>
  </si>
  <si>
    <t>MAN-906595</t>
  </si>
  <si>
    <t>MAN-906596</t>
  </si>
  <si>
    <t>RET-906597</t>
  </si>
  <si>
    <t>MAN-906598</t>
  </si>
  <si>
    <t>RET-906599</t>
  </si>
  <si>
    <t>MAN-906600</t>
  </si>
  <si>
    <t>EXT-906601</t>
  </si>
  <si>
    <t>MAN-906602</t>
  </si>
  <si>
    <t>MAN-906603</t>
  </si>
  <si>
    <t>RET-906604</t>
  </si>
  <si>
    <t>REA-906605</t>
  </si>
  <si>
    <t>RET-906606</t>
  </si>
  <si>
    <t>MAN-906607</t>
  </si>
  <si>
    <t>REA-906608</t>
  </si>
  <si>
    <t>REA-906609</t>
  </si>
  <si>
    <t>AGR-906610</t>
  </si>
  <si>
    <t>RET-906611</t>
  </si>
  <si>
    <t>MAN-906612</t>
  </si>
  <si>
    <t>RET-906613</t>
  </si>
  <si>
    <t>AGR-906614</t>
  </si>
  <si>
    <t>MAN-906615</t>
  </si>
  <si>
    <t>MAN-906616</t>
  </si>
  <si>
    <t>AGR-906617</t>
  </si>
  <si>
    <t>MAN-906618</t>
  </si>
  <si>
    <t>RET-906619</t>
  </si>
  <si>
    <t>MAN-906620</t>
  </si>
  <si>
    <t>RET-906621</t>
  </si>
  <si>
    <t>RET-906622</t>
  </si>
  <si>
    <t>RET-906623</t>
  </si>
  <si>
    <t>AGR-906624</t>
  </si>
  <si>
    <t>EXT-906625</t>
  </si>
  <si>
    <t>AGR-906626</t>
  </si>
  <si>
    <t>RET-906627</t>
  </si>
  <si>
    <t>AGR-906628</t>
  </si>
  <si>
    <t>EXT-906629</t>
  </si>
  <si>
    <t>MAN-906630</t>
  </si>
  <si>
    <t>RET-906631</t>
  </si>
  <si>
    <t>AGR-906632</t>
  </si>
  <si>
    <t>AGR-906633</t>
  </si>
  <si>
    <t>RET-906634</t>
  </si>
  <si>
    <t>RET-906635</t>
  </si>
  <si>
    <t>RET-906636</t>
  </si>
  <si>
    <t>AGR-906637</t>
  </si>
  <si>
    <t>REA-906638</t>
  </si>
  <si>
    <t>RET-906639</t>
  </si>
  <si>
    <t>RET-906640</t>
  </si>
  <si>
    <t>AGR-906641</t>
  </si>
  <si>
    <t>RET-906642</t>
  </si>
  <si>
    <t>REA-906643</t>
  </si>
  <si>
    <t>RET-906644</t>
  </si>
  <si>
    <t>MAN-906645</t>
  </si>
  <si>
    <t>RET-906646</t>
  </si>
  <si>
    <t>RET-906647</t>
  </si>
  <si>
    <t>MAN-906648</t>
  </si>
  <si>
    <t>MAN-906649</t>
  </si>
  <si>
    <t>AGR-906650</t>
  </si>
  <si>
    <t>MAN-906651</t>
  </si>
  <si>
    <t>AGR-906652</t>
  </si>
  <si>
    <t>RET-906653</t>
  </si>
  <si>
    <t>AGR-906654</t>
  </si>
  <si>
    <t>REA-906655</t>
  </si>
  <si>
    <t>RET-906656</t>
  </si>
  <si>
    <t>AGR-906657</t>
  </si>
  <si>
    <t>EXT-906658</t>
  </si>
  <si>
    <t>RET-906659</t>
  </si>
  <si>
    <t>RET-906660</t>
  </si>
  <si>
    <t>RET-906661</t>
  </si>
  <si>
    <t>REA-906662</t>
  </si>
  <si>
    <t>AGR-906663</t>
  </si>
  <si>
    <t>MAN-906664</t>
  </si>
  <si>
    <t>MAN-906665</t>
  </si>
  <si>
    <t>RET-906666</t>
  </si>
  <si>
    <t>RET-906667</t>
  </si>
  <si>
    <t>REA-906668</t>
  </si>
  <si>
    <t>RET-906669</t>
  </si>
  <si>
    <t>MAN-906670</t>
  </si>
  <si>
    <t>RET-906671</t>
  </si>
  <si>
    <t>RET-906672</t>
  </si>
  <si>
    <t>MAN-906673</t>
  </si>
  <si>
    <t>RET-906674</t>
  </si>
  <si>
    <t>RET-906675</t>
  </si>
  <si>
    <t>MAN-906676</t>
  </si>
  <si>
    <t>AGR-906677</t>
  </si>
  <si>
    <t>RET-906678</t>
  </si>
  <si>
    <t>MAN-906679</t>
  </si>
  <si>
    <t>AGR-906680</t>
  </si>
  <si>
    <t>REA-906681</t>
  </si>
  <si>
    <t>RET-906682</t>
  </si>
  <si>
    <t>AGR-906683</t>
  </si>
  <si>
    <t>RET-906684</t>
  </si>
  <si>
    <t>MAN-906685</t>
  </si>
  <si>
    <t>MAN-906686</t>
  </si>
  <si>
    <t>MAN-906687</t>
  </si>
  <si>
    <t>MAN-906688</t>
  </si>
  <si>
    <t>REA-906689</t>
  </si>
  <si>
    <t>EXT-906690</t>
  </si>
  <si>
    <t>AGR-906691</t>
  </si>
  <si>
    <t>MAN-906692</t>
  </si>
  <si>
    <t>RET-906693</t>
  </si>
  <si>
    <t>AGR-906694</t>
  </si>
  <si>
    <t>RET-906695</t>
  </si>
  <si>
    <t>RET-906696</t>
  </si>
  <si>
    <t>EXT-906697</t>
  </si>
  <si>
    <t>MAN-906698</t>
  </si>
  <si>
    <t>RET-906699</t>
  </si>
  <si>
    <t>RET-906700</t>
  </si>
  <si>
    <t>RET-906701</t>
  </si>
  <si>
    <t>RET-906702</t>
  </si>
  <si>
    <t>RET-906703</t>
  </si>
  <si>
    <t>REA-906704</t>
  </si>
  <si>
    <t>AGR-906705</t>
  </si>
  <si>
    <t>MAN-906706</t>
  </si>
  <si>
    <t>MAN-906707</t>
  </si>
  <si>
    <t>RET-906708</t>
  </si>
  <si>
    <t>AGR-906709</t>
  </si>
  <si>
    <t>MAN-906710</t>
  </si>
  <si>
    <t>RET-906711</t>
  </si>
  <si>
    <t>MAN-906712</t>
  </si>
  <si>
    <t>AGR-906713</t>
  </si>
  <si>
    <t>AGR-906714</t>
  </si>
  <si>
    <t>MAN-906715</t>
  </si>
  <si>
    <t>RET-906716</t>
  </si>
  <si>
    <t>REA-906717</t>
  </si>
  <si>
    <t>MAN-906718</t>
  </si>
  <si>
    <t>EXT-906719</t>
  </si>
  <si>
    <t>AGR-906720</t>
  </si>
  <si>
    <t>AGR-906721</t>
  </si>
  <si>
    <t>MAN-906722</t>
  </si>
  <si>
    <t>AGR-906723</t>
  </si>
  <si>
    <t>RET-906724</t>
  </si>
  <si>
    <t>AGR-906725</t>
  </si>
  <si>
    <t>MAN-906726</t>
  </si>
  <si>
    <t>MAN-906727</t>
  </si>
  <si>
    <t>RET-906728</t>
  </si>
  <si>
    <t>AGR-906729</t>
  </si>
  <si>
    <t>AGR-906730</t>
  </si>
  <si>
    <t>AGR-906731</t>
  </si>
  <si>
    <t>MAN-906732</t>
  </si>
  <si>
    <t>EXT-906733</t>
  </si>
  <si>
    <t>MAN-906734</t>
  </si>
  <si>
    <t>REA-906735</t>
  </si>
  <si>
    <t>MAN-906736</t>
  </si>
  <si>
    <t>MAN-906737</t>
  </si>
  <si>
    <t>RET-906738</t>
  </si>
  <si>
    <t>AGR-906739</t>
  </si>
  <si>
    <t>MAN-906740</t>
  </si>
  <si>
    <t>MAN-906741</t>
  </si>
  <si>
    <t>REA-906742</t>
  </si>
  <si>
    <t>MAN-906743</t>
  </si>
  <si>
    <t>RET-906744</t>
  </si>
  <si>
    <t>MAN-906745</t>
  </si>
  <si>
    <t>EXT-906746</t>
  </si>
  <si>
    <t>AGR-906747</t>
  </si>
  <si>
    <t>REA-906748</t>
  </si>
  <si>
    <t>MAN-906749</t>
  </si>
  <si>
    <t>MAN-906750</t>
  </si>
  <si>
    <t>MAN-906751</t>
  </si>
  <si>
    <t>RET-906752</t>
  </si>
  <si>
    <t>EXT-906753</t>
  </si>
  <si>
    <t>RET-906754</t>
  </si>
  <si>
    <t>AGR-906755</t>
  </si>
  <si>
    <t>AGR-906756</t>
  </si>
  <si>
    <t>REA-906757</t>
  </si>
  <si>
    <t>REA-906758</t>
  </si>
  <si>
    <t>REA-906759</t>
  </si>
  <si>
    <t>RET-906760</t>
  </si>
  <si>
    <t>MAN-906761</t>
  </si>
  <si>
    <t>MAN-906762</t>
  </si>
  <si>
    <t>RET-906763</t>
  </si>
  <si>
    <t>MAN-906764</t>
  </si>
  <si>
    <t>REA-906765</t>
  </si>
  <si>
    <t>AGR-906766</t>
  </si>
  <si>
    <t>REA-906767</t>
  </si>
  <si>
    <t>AGR-906768</t>
  </si>
  <si>
    <t>AGR-906769</t>
  </si>
  <si>
    <t>RET-906770</t>
  </si>
  <si>
    <t>RET-906771</t>
  </si>
  <si>
    <t>MAN-906772</t>
  </si>
  <si>
    <t>MAN-906773</t>
  </si>
  <si>
    <t>REA-906774</t>
  </si>
  <si>
    <t>AGR-906775</t>
  </si>
  <si>
    <t>MAN-906776</t>
  </si>
  <si>
    <t>EXT-906777</t>
  </si>
  <si>
    <t>REA-906778</t>
  </si>
  <si>
    <t>MAN-906779</t>
  </si>
  <si>
    <t>MAN-906780</t>
  </si>
  <si>
    <t>RET-906781</t>
  </si>
  <si>
    <t>RET-906782</t>
  </si>
  <si>
    <t>EXT-906783</t>
  </si>
  <si>
    <t>MAN-906784</t>
  </si>
  <si>
    <t>REA-906785</t>
  </si>
  <si>
    <t>RET-906786</t>
  </si>
  <si>
    <t>MAN-906787</t>
  </si>
  <si>
    <t>AGR-906788</t>
  </si>
  <si>
    <t>RET-906789</t>
  </si>
  <si>
    <t>AGR-906790</t>
  </si>
  <si>
    <t>MAN-906791</t>
  </si>
  <si>
    <t>RET-906792</t>
  </si>
  <si>
    <t>RET-906793</t>
  </si>
  <si>
    <t>AGR-906794</t>
  </si>
  <si>
    <t>EXT-906795</t>
  </si>
  <si>
    <t>EXT-906796</t>
  </si>
  <si>
    <t>MAN-906797</t>
  </si>
  <si>
    <t>MAN-906798</t>
  </si>
  <si>
    <t>MAN-906799</t>
  </si>
  <si>
    <t>MAN-906800</t>
  </si>
  <si>
    <t>RET-906801</t>
  </si>
  <si>
    <t>RET-906802</t>
  </si>
  <si>
    <t>MAN-906803</t>
  </si>
  <si>
    <t>RET-906804</t>
  </si>
  <si>
    <t>EXT-906805</t>
  </si>
  <si>
    <t>MAN-906806</t>
  </si>
  <si>
    <t>MAN-906807</t>
  </si>
  <si>
    <t>AGR-906808</t>
  </si>
  <si>
    <t>RET-906809</t>
  </si>
  <si>
    <t>RET-906810</t>
  </si>
  <si>
    <t>MAN-906811</t>
  </si>
  <si>
    <t>RET-906812</t>
  </si>
  <si>
    <t>AGR-906813</t>
  </si>
  <si>
    <t>REA-906814</t>
  </si>
  <si>
    <t>AGR-906815</t>
  </si>
  <si>
    <t>AGR-906816</t>
  </si>
  <si>
    <t>REA-906817</t>
  </si>
  <si>
    <t>RET-906818</t>
  </si>
  <si>
    <t>RET-906819</t>
  </si>
  <si>
    <t>MAN-906820</t>
  </si>
  <si>
    <t>MAN-906821</t>
  </si>
  <si>
    <t>REA-906822</t>
  </si>
  <si>
    <t>MAN-906823</t>
  </si>
  <si>
    <t>MAN-906824</t>
  </si>
  <si>
    <t>REA-906825</t>
  </si>
  <si>
    <t>EXT-906826</t>
  </si>
  <si>
    <t>MAN-906827</t>
  </si>
  <si>
    <t>AGR-906828</t>
  </si>
  <si>
    <t>REA-906829</t>
  </si>
  <si>
    <t>MAN-906830</t>
  </si>
  <si>
    <t>EXT-906831</t>
  </si>
  <si>
    <t>MAN-906832</t>
  </si>
  <si>
    <t>AGR-906833</t>
  </si>
  <si>
    <t>MAN-906834</t>
  </si>
  <si>
    <t>RET-906835</t>
  </si>
  <si>
    <t>RET-906836</t>
  </si>
  <si>
    <t>RET-906837</t>
  </si>
  <si>
    <t>MAN-906838</t>
  </si>
  <si>
    <t>RET-906839</t>
  </si>
  <si>
    <t>MAN-906840</t>
  </si>
  <si>
    <t>EXT-906841</t>
  </si>
  <si>
    <t>RET-906842</t>
  </si>
  <si>
    <t>RET-906843</t>
  </si>
  <si>
    <t>MAN-906844</t>
  </si>
  <si>
    <t>MAN-906845</t>
  </si>
  <si>
    <t>RET-906846</t>
  </si>
  <si>
    <t>MAN-906847</t>
  </si>
  <si>
    <t>REA-906848</t>
  </si>
  <si>
    <t>RET-906849</t>
  </si>
  <si>
    <t>RET-906850</t>
  </si>
  <si>
    <t>MAN-906851</t>
  </si>
  <si>
    <t>RET-906852</t>
  </si>
  <si>
    <t>MAN-906853</t>
  </si>
  <si>
    <t>RET-906854</t>
  </si>
  <si>
    <t>RET-906855</t>
  </si>
  <si>
    <t>RET-906856</t>
  </si>
  <si>
    <t>AGR-906857</t>
  </si>
  <si>
    <t>EXT-906858</t>
  </si>
  <si>
    <t>RET-906859</t>
  </si>
  <si>
    <t>RET-906860</t>
  </si>
  <si>
    <t>REA-906861</t>
  </si>
  <si>
    <t>MAN-906862</t>
  </si>
  <si>
    <t>RET-906863</t>
  </si>
  <si>
    <t>MAN-906864</t>
  </si>
  <si>
    <t>AGR-906865</t>
  </si>
  <si>
    <t>MAN-906866</t>
  </si>
  <si>
    <t>MAN-906867</t>
  </si>
  <si>
    <t>MAN-906868</t>
  </si>
  <si>
    <t>RET-906869</t>
  </si>
  <si>
    <t>RET-906870</t>
  </si>
  <si>
    <t>RET-906871</t>
  </si>
  <si>
    <t>AGR-906872</t>
  </si>
  <si>
    <t>AGR-906873</t>
  </si>
  <si>
    <t>RET-906874</t>
  </si>
  <si>
    <t>RET-906875</t>
  </si>
  <si>
    <t>RET-906876</t>
  </si>
  <si>
    <t>RET-906877</t>
  </si>
  <si>
    <t>MAN-906878</t>
  </si>
  <si>
    <t>RET-906879</t>
  </si>
  <si>
    <t>REA-906880</t>
  </si>
  <si>
    <t>MAN-906881</t>
  </si>
  <si>
    <t>MAN-906882</t>
  </si>
  <si>
    <t>EXT-906883</t>
  </si>
  <si>
    <t>MAN-906884</t>
  </si>
  <si>
    <t>EXT-906885</t>
  </si>
  <si>
    <t>MAN-906886</t>
  </si>
  <si>
    <t>REA-906887</t>
  </si>
  <si>
    <t>RET-906888</t>
  </si>
  <si>
    <t>RET-906889</t>
  </si>
  <si>
    <t>MAN-906890</t>
  </si>
  <si>
    <t>EXT-906891</t>
  </si>
  <si>
    <t>MAN-906892</t>
  </si>
  <si>
    <t>RET-906893</t>
  </si>
  <si>
    <t>EXT-906894</t>
  </si>
  <si>
    <t>REA-906895</t>
  </si>
  <si>
    <t>MAN-906896</t>
  </si>
  <si>
    <t>MAN-906897</t>
  </si>
  <si>
    <t>AGR-906898</t>
  </si>
  <si>
    <t>MAN-906899</t>
  </si>
  <si>
    <t>MAN-906900</t>
  </si>
  <si>
    <t>RET-906901</t>
  </si>
  <si>
    <t>RET-906902</t>
  </si>
  <si>
    <t>EXT-906903</t>
  </si>
  <si>
    <t>RET-906904</t>
  </si>
  <si>
    <t>MAN-906905</t>
  </si>
  <si>
    <t>AGR-906906</t>
  </si>
  <si>
    <t>RET-906907</t>
  </si>
  <si>
    <t>AGR-906908</t>
  </si>
  <si>
    <t>MAN-906909</t>
  </si>
  <si>
    <t>RET-906910</t>
  </si>
  <si>
    <t>MAN-906911</t>
  </si>
  <si>
    <t>AGR-906912</t>
  </si>
  <si>
    <t>EXT-906913</t>
  </si>
  <si>
    <t>RET-906914</t>
  </si>
  <si>
    <t>MAN-906915</t>
  </si>
  <si>
    <t>MAN-906916</t>
  </si>
  <si>
    <t>RET-906917</t>
  </si>
  <si>
    <t>MAN-906918</t>
  </si>
  <si>
    <t>RET-906919</t>
  </si>
  <si>
    <t>RET-906920</t>
  </si>
  <si>
    <t>MAN-906921</t>
  </si>
  <si>
    <t>EXT-906922</t>
  </si>
  <si>
    <t>MAN-906923</t>
  </si>
  <si>
    <t>RET-906924</t>
  </si>
  <si>
    <t>RET-906925</t>
  </si>
  <si>
    <t>AGR-906926</t>
  </si>
  <si>
    <t>MAN-906927</t>
  </si>
  <si>
    <t>EXT-906928</t>
  </si>
  <si>
    <t>AGR-906929</t>
  </si>
  <si>
    <t>MAN-906930</t>
  </si>
  <si>
    <t>RET-906931</t>
  </si>
  <si>
    <t>MAN-906932</t>
  </si>
  <si>
    <t>RET-906933</t>
  </si>
  <si>
    <t>RET-906934</t>
  </si>
  <si>
    <t>AGR-906935</t>
  </si>
  <si>
    <t>MAN-906936</t>
  </si>
  <si>
    <t>REA-906937</t>
  </si>
  <si>
    <t>EXT-906938</t>
  </si>
  <si>
    <t>AGR-906939</t>
  </si>
  <si>
    <t>MAN-906940</t>
  </si>
  <si>
    <t>RET-906941</t>
  </si>
  <si>
    <t>RET-906942</t>
  </si>
  <si>
    <t>EXT-906943</t>
  </si>
  <si>
    <t>EXT-906944</t>
  </si>
  <si>
    <t>RET-906945</t>
  </si>
  <si>
    <t>REA-906946</t>
  </si>
  <si>
    <t>MAN-906947</t>
  </si>
  <si>
    <t>MAN-906948</t>
  </si>
  <si>
    <t>AGR-906949</t>
  </si>
  <si>
    <t>MAN-906950</t>
  </si>
  <si>
    <t>MAN-906951</t>
  </si>
  <si>
    <t>AGR-906952</t>
  </si>
  <si>
    <t>AGR-906953</t>
  </si>
  <si>
    <t>RET-906954</t>
  </si>
  <si>
    <t>EXT-906955</t>
  </si>
  <si>
    <t>RET-906956</t>
  </si>
  <si>
    <t>AGR-906957</t>
  </si>
  <si>
    <t>RET-906958</t>
  </si>
  <si>
    <t>RET-906959</t>
  </si>
  <si>
    <t>RET-906960</t>
  </si>
  <si>
    <t>MAN-906961</t>
  </si>
  <si>
    <t>AGR-906962</t>
  </si>
  <si>
    <t>REA-906963</t>
  </si>
  <si>
    <t>MAN-906964</t>
  </si>
  <si>
    <t>MAN-906965</t>
  </si>
  <si>
    <t>RET-906966</t>
  </si>
  <si>
    <t>MAN-906967</t>
  </si>
  <si>
    <t>AGR-906968</t>
  </si>
  <si>
    <t>MAN-906969</t>
  </si>
  <si>
    <t>AGR-906970</t>
  </si>
  <si>
    <t>RET-906971</t>
  </si>
  <si>
    <t>AGR-906972</t>
  </si>
  <si>
    <t>REA-906973</t>
  </si>
  <si>
    <t>RET-906974</t>
  </si>
  <si>
    <t>RET-906975</t>
  </si>
  <si>
    <t>MAN-906976</t>
  </si>
  <si>
    <t>MAN-906977</t>
  </si>
  <si>
    <t>REA-906978</t>
  </si>
  <si>
    <t>RET-906979</t>
  </si>
  <si>
    <t>MAN-906980</t>
  </si>
  <si>
    <t>MAN-906981</t>
  </si>
  <si>
    <t>MAN-906982</t>
  </si>
  <si>
    <t>MAN-906983</t>
  </si>
  <si>
    <t>RET-906984</t>
  </si>
  <si>
    <t>AGR-906985</t>
  </si>
  <si>
    <t>REA-906986</t>
  </si>
  <si>
    <t>MAN-906987</t>
  </si>
  <si>
    <t>RET-906988</t>
  </si>
  <si>
    <t>RET-906989</t>
  </si>
  <si>
    <t>EXT-906990</t>
  </si>
  <si>
    <t>RET-906991</t>
  </si>
  <si>
    <t>AGR-906992</t>
  </si>
  <si>
    <t>MAN-906993</t>
  </si>
  <si>
    <t>MAN-906994</t>
  </si>
  <si>
    <t>EXT-906995</t>
  </si>
  <si>
    <t>MAN-906996</t>
  </si>
  <si>
    <t>RET-906997</t>
  </si>
  <si>
    <t>AGR-906998</t>
  </si>
  <si>
    <t>AGR-906999</t>
  </si>
  <si>
    <t>RET-907000</t>
  </si>
  <si>
    <t>REA-907001</t>
  </si>
  <si>
    <t>RET-907002</t>
  </si>
  <si>
    <t>EXT-907003</t>
  </si>
  <si>
    <t>MAN-907004</t>
  </si>
  <si>
    <t>AGR-907005</t>
  </si>
  <si>
    <t>AGR-907006</t>
  </si>
  <si>
    <t>RET-907007</t>
  </si>
  <si>
    <t>MAN-907008</t>
  </si>
  <si>
    <t>AGR-907009</t>
  </si>
  <si>
    <t>MAN-907010</t>
  </si>
  <si>
    <t>AGR-907011</t>
  </si>
  <si>
    <t>AGR-907012</t>
  </si>
  <si>
    <t>REA-907013</t>
  </si>
  <si>
    <t>RET-907014</t>
  </si>
  <si>
    <t>RET-907015</t>
  </si>
  <si>
    <t>MAN-907016</t>
  </si>
  <si>
    <t>AGR-907017</t>
  </si>
  <si>
    <t>RET-907018</t>
  </si>
  <si>
    <t>EXT-907019</t>
  </si>
  <si>
    <t>MAN-907020</t>
  </si>
  <si>
    <t>RET-907021</t>
  </si>
  <si>
    <t>MAN-907022</t>
  </si>
  <si>
    <t>EXT-907023</t>
  </si>
  <si>
    <t>RET-907024</t>
  </si>
  <si>
    <t>RET-907025</t>
  </si>
  <si>
    <t>MAN-907026</t>
  </si>
  <si>
    <t>REA-907027</t>
  </si>
  <si>
    <t>RET-907028</t>
  </si>
  <si>
    <t>AGR-907029</t>
  </si>
  <si>
    <t>MAN-907030</t>
  </si>
  <si>
    <t>RET-907031</t>
  </si>
  <si>
    <t>REA-907032</t>
  </si>
  <si>
    <t>RET-907033</t>
  </si>
  <si>
    <t>EXT-907034</t>
  </si>
  <si>
    <t>MAN-907035</t>
  </si>
  <si>
    <t>REA-907036</t>
  </si>
  <si>
    <t>MAN-907037</t>
  </si>
  <si>
    <t>MAN-907038</t>
  </si>
  <si>
    <t>AGR-907039</t>
  </si>
  <si>
    <t>MAN-907040</t>
  </si>
  <si>
    <t>REA-907041</t>
  </si>
  <si>
    <t>EXT-907042</t>
  </si>
  <si>
    <t>REA-907043</t>
  </si>
  <si>
    <t>RET-907044</t>
  </si>
  <si>
    <t>MAN-907045</t>
  </si>
  <si>
    <t>RET-907046</t>
  </si>
  <si>
    <t>EXT-907047</t>
  </si>
  <si>
    <t>REA-907048</t>
  </si>
  <si>
    <t>REA-907049</t>
  </si>
  <si>
    <t>RET-907050</t>
  </si>
  <si>
    <t>REA-907051</t>
  </si>
  <si>
    <t>RET-907052</t>
  </si>
  <si>
    <t>AGR-907053</t>
  </si>
  <si>
    <t>AGR-907054</t>
  </si>
  <si>
    <t>MAN-907055</t>
  </si>
  <si>
    <t>AGR-907056</t>
  </si>
  <si>
    <t>REA-907057</t>
  </si>
  <si>
    <t>MAN-907058</t>
  </si>
  <si>
    <t>REA-907059</t>
  </si>
  <si>
    <t>AGR-907060</t>
  </si>
  <si>
    <t>RET-907061</t>
  </si>
  <si>
    <t>AGR-907062</t>
  </si>
  <si>
    <t>MAN-907063</t>
  </si>
  <si>
    <t>RET-907064</t>
  </si>
  <si>
    <t>REA-907065</t>
  </si>
  <si>
    <t>AGR-907066</t>
  </si>
  <si>
    <t>MAN-907067</t>
  </si>
  <si>
    <t>AGR-907068</t>
  </si>
  <si>
    <t>RET-907069</t>
  </si>
  <si>
    <t>AGR-907070</t>
  </si>
  <si>
    <t>RET-907071</t>
  </si>
  <si>
    <t>AGR-907072</t>
  </si>
  <si>
    <t>MAN-907073</t>
  </si>
  <si>
    <t>AGR-907074</t>
  </si>
  <si>
    <t>MAN-907075</t>
  </si>
  <si>
    <t>RET-907076</t>
  </si>
  <si>
    <t>MAN-907077</t>
  </si>
  <si>
    <t>EXT-907078</t>
  </si>
  <si>
    <t>RET-907079</t>
  </si>
  <si>
    <t>RET-907080</t>
  </si>
  <si>
    <t>AGR-907081</t>
  </si>
  <si>
    <t>RET-907082</t>
  </si>
  <si>
    <t>REA-907083</t>
  </si>
  <si>
    <t>MAN-907084</t>
  </si>
  <si>
    <t>REA-907085</t>
  </si>
  <si>
    <t>RET-907086</t>
  </si>
  <si>
    <t>RET-907087</t>
  </si>
  <si>
    <t>MAN-907088</t>
  </si>
  <si>
    <t>MAN-907089</t>
  </si>
  <si>
    <t>AGR-907090</t>
  </si>
  <si>
    <t>REA-907091</t>
  </si>
  <si>
    <t>MAN-907092</t>
  </si>
  <si>
    <t>AGR-907093</t>
  </si>
  <si>
    <t>MAN-907094</t>
  </si>
  <si>
    <t>AGR-907095</t>
  </si>
  <si>
    <t>AGR-907096</t>
  </si>
  <si>
    <t>MAN-907097</t>
  </si>
  <si>
    <t>RET-907098</t>
  </si>
  <si>
    <t>RET-907099</t>
  </si>
  <si>
    <t>MAN-907100</t>
  </si>
  <si>
    <t>REA-907101</t>
  </si>
  <si>
    <t>MAN-907102</t>
  </si>
  <si>
    <t>AGR-907103</t>
  </si>
  <si>
    <t>AGR-907104</t>
  </si>
  <si>
    <t>AGR-907105</t>
  </si>
  <si>
    <t>EXT-907106</t>
  </si>
  <si>
    <t>AGR-907107</t>
  </si>
  <si>
    <t>AGR-907108</t>
  </si>
  <si>
    <t>AGR-907109</t>
  </si>
  <si>
    <t>RET-907110</t>
  </si>
  <si>
    <t>AGR-907111</t>
  </si>
  <si>
    <t>MAN-907112</t>
  </si>
  <si>
    <t>RET-907113</t>
  </si>
  <si>
    <t>RET-907114</t>
  </si>
  <si>
    <t>AGR-907115</t>
  </si>
  <si>
    <t>AGR-907116</t>
  </si>
  <si>
    <t>REA-907117</t>
  </si>
  <si>
    <t>EXT-907118</t>
  </si>
  <si>
    <t>RET-907119</t>
  </si>
  <si>
    <t>MAN-907120</t>
  </si>
  <si>
    <t>MAN-907121</t>
  </si>
  <si>
    <t>REA-907122</t>
  </si>
  <si>
    <t>MAN-907123</t>
  </si>
  <si>
    <t>REA-907124</t>
  </si>
  <si>
    <t>AGR-907125</t>
  </si>
  <si>
    <t>RET-907126</t>
  </si>
  <si>
    <t>AGR-907127</t>
  </si>
  <si>
    <t>MAN-907128</t>
  </si>
  <si>
    <t>EXT-907129</t>
  </si>
  <si>
    <t>RET-907130</t>
  </si>
  <si>
    <t>REA-907131</t>
  </si>
  <si>
    <t>RET-907132</t>
  </si>
  <si>
    <t>RET-907133</t>
  </si>
  <si>
    <t>RET-907134</t>
  </si>
  <si>
    <t>MAN-907135</t>
  </si>
  <si>
    <t>MAN-907136</t>
  </si>
  <si>
    <t>RET-907137</t>
  </si>
  <si>
    <t>RET-907138</t>
  </si>
  <si>
    <t>MAN-907139</t>
  </si>
  <si>
    <t>RET-907140</t>
  </si>
  <si>
    <t>RET-907141</t>
  </si>
  <si>
    <t>MAN-907142</t>
  </si>
  <si>
    <t>RET-907143</t>
  </si>
  <si>
    <t>RET-907144</t>
  </si>
  <si>
    <t>RET-907145</t>
  </si>
  <si>
    <t>EXT-907146</t>
  </si>
  <si>
    <t>MAN-907147</t>
  </si>
  <si>
    <t>AGR-907148</t>
  </si>
  <si>
    <t>MAN-907149</t>
  </si>
  <si>
    <t>MAN-907150</t>
  </si>
  <si>
    <t>AGR-907151</t>
  </si>
  <si>
    <t>EXT-907152</t>
  </si>
  <si>
    <t>RET-907153</t>
  </si>
  <si>
    <t>AGR-907154</t>
  </si>
  <si>
    <t>RET-907155</t>
  </si>
  <si>
    <t>REA-907156</t>
  </si>
  <si>
    <t>MAN-907157</t>
  </si>
  <si>
    <t>MAN-907158</t>
  </si>
  <si>
    <t>RET-907159</t>
  </si>
  <si>
    <t>MAN-907160</t>
  </si>
  <si>
    <t>REA-907161</t>
  </si>
  <si>
    <t>REA-907162</t>
  </si>
  <si>
    <t>RET-907163</t>
  </si>
  <si>
    <t>RET-907164</t>
  </si>
  <si>
    <t>EXT-907165</t>
  </si>
  <si>
    <t>AGR-907166</t>
  </si>
  <si>
    <t>MAN-907167</t>
  </si>
  <si>
    <t>MAN-907168</t>
  </si>
  <si>
    <t>AGR-907169</t>
  </si>
  <si>
    <t>REA-907170</t>
  </si>
  <si>
    <t>MAN-907171</t>
  </si>
  <si>
    <t>EXT-907172</t>
  </si>
  <si>
    <t>EXT-907173</t>
  </si>
  <si>
    <t>RET-907174</t>
  </si>
  <si>
    <t>MAN-907175</t>
  </si>
  <si>
    <t>REA-907176</t>
  </si>
  <si>
    <t>EXT-907177</t>
  </si>
  <si>
    <t>AGR-907178</t>
  </si>
  <si>
    <t>MAN-907179</t>
  </si>
  <si>
    <t>RET-907180</t>
  </si>
  <si>
    <t>MAN-907181</t>
  </si>
  <si>
    <t>RET-907182</t>
  </si>
  <si>
    <t>EXT-907183</t>
  </si>
  <si>
    <t>AGR-907184</t>
  </si>
  <si>
    <t>RET-907185</t>
  </si>
  <si>
    <t>RET-907186</t>
  </si>
  <si>
    <t>EXT-907187</t>
  </si>
  <si>
    <t>MAN-907188</t>
  </si>
  <si>
    <t>REA-907189</t>
  </si>
  <si>
    <t>AGR-907190</t>
  </si>
  <si>
    <t>REA-907191</t>
  </si>
  <si>
    <t>MAN-907192</t>
  </si>
  <si>
    <t>EXT-907193</t>
  </si>
  <si>
    <t>EXT-907194</t>
  </si>
  <si>
    <t>MAN-907195</t>
  </si>
  <si>
    <t>AGR-907196</t>
  </si>
  <si>
    <t>REA-907197</t>
  </si>
  <si>
    <t>MAN-907198</t>
  </si>
  <si>
    <t>RET-907199</t>
  </si>
  <si>
    <t>EXT-907200</t>
  </si>
  <si>
    <t>REA-907201</t>
  </si>
  <si>
    <t>MAN-907202</t>
  </si>
  <si>
    <t>MAN-907203</t>
  </si>
  <si>
    <t>EXT-907204</t>
  </si>
  <si>
    <t>AGR-907205</t>
  </si>
  <si>
    <t>RET-907206</t>
  </si>
  <si>
    <t>MAN-907207</t>
  </si>
  <si>
    <t>AGR-907208</t>
  </si>
  <si>
    <t>MAN-907209</t>
  </si>
  <si>
    <t>REA-907210</t>
  </si>
  <si>
    <t>MAN-907211</t>
  </si>
  <si>
    <t>MAN-907212</t>
  </si>
  <si>
    <t>RET-907213</t>
  </si>
  <si>
    <t>RET-907214</t>
  </si>
  <si>
    <t>MAN-907215</t>
  </si>
  <si>
    <t>MAN-907216</t>
  </si>
  <si>
    <t>EXT-907217</t>
  </si>
  <si>
    <t>RET-907218</t>
  </si>
  <si>
    <t>MAN-907219</t>
  </si>
  <si>
    <t>EXT-907220</t>
  </si>
  <si>
    <t>MAN-907221</t>
  </si>
  <si>
    <t>RET-907222</t>
  </si>
  <si>
    <t>RET-907223</t>
  </si>
  <si>
    <t>REA-907224</t>
  </si>
  <si>
    <t>MAN-907225</t>
  </si>
  <si>
    <t>RET-907226</t>
  </si>
  <si>
    <t>RET-907227</t>
  </si>
  <si>
    <t>MAN-907228</t>
  </si>
  <si>
    <t>RET-907229</t>
  </si>
  <si>
    <t>REA-907230</t>
  </si>
  <si>
    <t>RET-907231</t>
  </si>
  <si>
    <t>RET-907232</t>
  </si>
  <si>
    <t>MAN-907233</t>
  </si>
  <si>
    <t>MAN-907234</t>
  </si>
  <si>
    <t>EXT-907235</t>
  </si>
  <si>
    <t>RET-907236</t>
  </si>
  <si>
    <t>MAN-907237</t>
  </si>
  <si>
    <t>RET-907238</t>
  </si>
  <si>
    <t>MAN-907239</t>
  </si>
  <si>
    <t>RET-907240</t>
  </si>
  <si>
    <t>MAN-907241</t>
  </si>
  <si>
    <t>RET-907242</t>
  </si>
  <si>
    <t>RET-907243</t>
  </si>
  <si>
    <t>AGR-907244</t>
  </si>
  <si>
    <t>RET-907245</t>
  </si>
  <si>
    <t>EXT-907246</t>
  </si>
  <si>
    <t>REA-907247</t>
  </si>
  <si>
    <t>MAN-907248</t>
  </si>
  <si>
    <t>RET-907249</t>
  </si>
  <si>
    <t>MAN-907250</t>
  </si>
  <si>
    <t>MAN-907251</t>
  </si>
  <si>
    <t>MAN-907252</t>
  </si>
  <si>
    <t>AGR-907253</t>
  </si>
  <si>
    <t>EXT-907254</t>
  </si>
  <si>
    <t>RET-907255</t>
  </si>
  <si>
    <t>MAN-907256</t>
  </si>
  <si>
    <t>MAN-907257</t>
  </si>
  <si>
    <t>AGR-907258</t>
  </si>
  <si>
    <t>RET-907259</t>
  </si>
  <si>
    <t>RET-907260</t>
  </si>
  <si>
    <t>MAN-907261</t>
  </si>
  <si>
    <t>EXT-907262</t>
  </si>
  <si>
    <t>RET-907263</t>
  </si>
  <si>
    <t>RET-907264</t>
  </si>
  <si>
    <t>RET-907265</t>
  </si>
  <si>
    <t>EXT-907266</t>
  </si>
  <si>
    <t>RET-907267</t>
  </si>
  <si>
    <t>EXT-907268</t>
  </si>
  <si>
    <t>MAN-907269</t>
  </si>
  <si>
    <t>MAN-907270</t>
  </si>
  <si>
    <t>AGR-907271</t>
  </si>
  <si>
    <t>RET-907272</t>
  </si>
  <si>
    <t>AGR-907273</t>
  </si>
  <si>
    <t>RET-907274</t>
  </si>
  <si>
    <t>AGR-907275</t>
  </si>
  <si>
    <t>RET-907276</t>
  </si>
  <si>
    <t>AGR-907277</t>
  </si>
  <si>
    <t>RET-907278</t>
  </si>
  <si>
    <t>MAN-907279</t>
  </si>
  <si>
    <t>AGR-907280</t>
  </si>
  <si>
    <t>AGR-907281</t>
  </si>
  <si>
    <t>RET-907282</t>
  </si>
  <si>
    <t>AGR-907283</t>
  </si>
  <si>
    <t>REA-907284</t>
  </si>
  <si>
    <t>AGR-907285</t>
  </si>
  <si>
    <t>RET-907286</t>
  </si>
  <si>
    <t>AGR-907287</t>
  </si>
  <si>
    <t>AGR-907288</t>
  </si>
  <si>
    <t>EXT-907289</t>
  </si>
  <si>
    <t>RET-907290</t>
  </si>
  <si>
    <t>EXT-907291</t>
  </si>
  <si>
    <t>MAN-907292</t>
  </si>
  <si>
    <t>AGR-907293</t>
  </si>
  <si>
    <t>AGR-907294</t>
  </si>
  <si>
    <t>RET-907295</t>
  </si>
  <si>
    <t>AGR-907296</t>
  </si>
  <si>
    <t>MAN-907297</t>
  </si>
  <si>
    <t>RET-907298</t>
  </si>
  <si>
    <t>AGR-907299</t>
  </si>
  <si>
    <t>RET-907300</t>
  </si>
  <si>
    <t>RET-907301</t>
  </si>
  <si>
    <t>MAN-907302</t>
  </si>
  <si>
    <t>MAN-907303</t>
  </si>
  <si>
    <t>MAN-907304</t>
  </si>
  <si>
    <t>RET-907305</t>
  </si>
  <si>
    <t>EXT-907306</t>
  </si>
  <si>
    <t>MAN-907307</t>
  </si>
  <si>
    <t>REA-907308</t>
  </si>
  <si>
    <t>MAN-907309</t>
  </si>
  <si>
    <t>AGR-907310</t>
  </si>
  <si>
    <t>RET-907311</t>
  </si>
  <si>
    <t>RET-907312</t>
  </si>
  <si>
    <t>MAN-907313</t>
  </si>
  <si>
    <t>MAN-907314</t>
  </si>
  <si>
    <t>REA-907315</t>
  </si>
  <si>
    <t>RET-907316</t>
  </si>
  <si>
    <t>AGR-907317</t>
  </si>
  <si>
    <t>AGR-907318</t>
  </si>
  <si>
    <t>EXT-907319</t>
  </si>
  <si>
    <t>REA-907320</t>
  </si>
  <si>
    <t>RET-907321</t>
  </si>
  <si>
    <t>MAN-907322</t>
  </si>
  <si>
    <t>EXT-907323</t>
  </si>
  <si>
    <t>MAN-907324</t>
  </si>
  <si>
    <t>EXT-907325</t>
  </si>
  <si>
    <t>RET-907326</t>
  </si>
  <si>
    <t>RET-907327</t>
  </si>
  <si>
    <t>AGR-907328</t>
  </si>
  <si>
    <t>MAN-907329</t>
  </si>
  <si>
    <t>RET-907330</t>
  </si>
  <si>
    <t>EXT-907331</t>
  </si>
  <si>
    <t>AGR-907332</t>
  </si>
  <si>
    <t>REA-907333</t>
  </si>
  <si>
    <t>RET-907334</t>
  </si>
  <si>
    <t>EXT-907335</t>
  </si>
  <si>
    <t>AGR-907336</t>
  </si>
  <si>
    <t>AGR-907337</t>
  </si>
  <si>
    <t>EXT-907338</t>
  </si>
  <si>
    <t>REA-907339</t>
  </si>
  <si>
    <t>EXT-907340</t>
  </si>
  <si>
    <t>AGR-907341</t>
  </si>
  <si>
    <t>RET-907342</t>
  </si>
  <si>
    <t>RET-907343</t>
  </si>
  <si>
    <t>RET-907344</t>
  </si>
  <si>
    <t>AGR-907345</t>
  </si>
  <si>
    <t>EXT-907346</t>
  </si>
  <si>
    <t>RET-907347</t>
  </si>
  <si>
    <t>MAN-907348</t>
  </si>
  <si>
    <t>RET-907349</t>
  </si>
  <si>
    <t>MAN-907350</t>
  </si>
  <si>
    <t>EXT-907351</t>
  </si>
  <si>
    <t>RET-907352</t>
  </si>
  <si>
    <t>MAN-907353</t>
  </si>
  <si>
    <t>RET-907354</t>
  </si>
  <si>
    <t>RET-907355</t>
  </si>
  <si>
    <t>RET-907356</t>
  </si>
  <si>
    <t>MAN-907357</t>
  </si>
  <si>
    <t>MAN-907358</t>
  </si>
  <si>
    <t>RET-907359</t>
  </si>
  <si>
    <t>MAN-907360</t>
  </si>
  <si>
    <t>AGR-907361</t>
  </si>
  <si>
    <t>EXT-907362</t>
  </si>
  <si>
    <t>MAN-907363</t>
  </si>
  <si>
    <t>EXT-907364</t>
  </si>
  <si>
    <t>REA-907365</t>
  </si>
  <si>
    <t>MAN-907366</t>
  </si>
  <si>
    <t>RET-907367</t>
  </si>
  <si>
    <t>REA-907368</t>
  </si>
  <si>
    <t>RET-907369</t>
  </si>
  <si>
    <t>MAN-907370</t>
  </si>
  <si>
    <t>RET-907371</t>
  </si>
  <si>
    <t>REA-907372</t>
  </si>
  <si>
    <t>MAN-907373</t>
  </si>
  <si>
    <t>MAN-907374</t>
  </si>
  <si>
    <t>REA-907375</t>
  </si>
  <si>
    <t>RET-907376</t>
  </si>
  <si>
    <t>EXT-907377</t>
  </si>
  <si>
    <t>REA-907378</t>
  </si>
  <si>
    <t>REA-907379</t>
  </si>
  <si>
    <t>AGR-907380</t>
  </si>
  <si>
    <t>EXT-907381</t>
  </si>
  <si>
    <t>RET-907382</t>
  </si>
  <si>
    <t>MAN-907383</t>
  </si>
  <si>
    <t>AGR-907384</t>
  </si>
  <si>
    <t>MAN-907385</t>
  </si>
  <si>
    <t>MAN-907386</t>
  </si>
  <si>
    <t>MAN-907387</t>
  </si>
  <si>
    <t>EXT-907388</t>
  </si>
  <si>
    <t>RET-907389</t>
  </si>
  <si>
    <t>AGR-907390</t>
  </si>
  <si>
    <t>AGR-907391</t>
  </si>
  <si>
    <t>EXT-907392</t>
  </si>
  <si>
    <t>MAN-907393</t>
  </si>
  <si>
    <t>MAN-907394</t>
  </si>
  <si>
    <t>RET-907395</t>
  </si>
  <si>
    <t>AGR-907396</t>
  </si>
  <si>
    <t>MAN-907397</t>
  </si>
  <si>
    <t>RET-907398</t>
  </si>
  <si>
    <t>REA-907399</t>
  </si>
  <si>
    <t>MAN-907400</t>
  </si>
  <si>
    <t>EXT-907401</t>
  </si>
  <si>
    <t>RET-907402</t>
  </si>
  <si>
    <t>RET-907403</t>
  </si>
  <si>
    <t>RET-907404</t>
  </si>
  <si>
    <t>RET-907405</t>
  </si>
  <si>
    <t>REA-907406</t>
  </si>
  <si>
    <t>MAN-907407</t>
  </si>
  <si>
    <t>RET-907408</t>
  </si>
  <si>
    <t>RET-907409</t>
  </si>
  <si>
    <t>RET-907410</t>
  </si>
  <si>
    <t>AGR-907411</t>
  </si>
  <si>
    <t>RET-907412</t>
  </si>
  <si>
    <t>RET-907413</t>
  </si>
  <si>
    <t>AGR-907414</t>
  </si>
  <si>
    <t>MAN-907415</t>
  </si>
  <si>
    <t>MAN-907416</t>
  </si>
  <si>
    <t>MAN-907417</t>
  </si>
  <si>
    <t>AGR-907418</t>
  </si>
  <si>
    <t>RET-907419</t>
  </si>
  <si>
    <t>EXT-907420</t>
  </si>
  <si>
    <t>RET-907421</t>
  </si>
  <si>
    <t>RET-907422</t>
  </si>
  <si>
    <t>RET-907423</t>
  </si>
  <si>
    <t>MAN-907424</t>
  </si>
  <si>
    <t>MAN-907425</t>
  </si>
  <si>
    <t>EXT-907426</t>
  </si>
  <si>
    <t>RET-907427</t>
  </si>
  <si>
    <t>AGR-907428</t>
  </si>
  <si>
    <t>MAN-907429</t>
  </si>
  <si>
    <t>RET-907430</t>
  </si>
  <si>
    <t>AGR-907431</t>
  </si>
  <si>
    <t>AGR-907432</t>
  </si>
  <si>
    <t>MAN-907433</t>
  </si>
  <si>
    <t>RET-907434</t>
  </si>
  <si>
    <t>RET-907435</t>
  </si>
  <si>
    <t>AGR-907436</t>
  </si>
  <si>
    <t>AGR-907437</t>
  </si>
  <si>
    <t>EXT-907438</t>
  </si>
  <si>
    <t>REA-907439</t>
  </si>
  <si>
    <t>REA-907440</t>
  </si>
  <si>
    <t>RET-907441</t>
  </si>
  <si>
    <t>RET-907442</t>
  </si>
  <si>
    <t>EXT-907443</t>
  </si>
  <si>
    <t>MAN-907444</t>
  </si>
  <si>
    <t>MAN-907445</t>
  </si>
  <si>
    <t>MAN-907446</t>
  </si>
  <si>
    <t>REA-907447</t>
  </si>
  <si>
    <t>RET-907448</t>
  </si>
  <si>
    <t>RET-907449</t>
  </si>
  <si>
    <t>EXT-907450</t>
  </si>
  <si>
    <t>RET-907451</t>
  </si>
  <si>
    <t>RET-907452</t>
  </si>
  <si>
    <t>RET-907453</t>
  </si>
  <si>
    <t>RET-907454</t>
  </si>
  <si>
    <t>EXT-907455</t>
  </si>
  <si>
    <t>MAN-907456</t>
  </si>
  <si>
    <t>AGR-907457</t>
  </si>
  <si>
    <t>RET-907458</t>
  </si>
  <si>
    <t>AGR-907459</t>
  </si>
  <si>
    <t>RET-907460</t>
  </si>
  <si>
    <t>MAN-907461</t>
  </si>
  <si>
    <t>AGR-907462</t>
  </si>
  <si>
    <t>RET-907463</t>
  </si>
  <si>
    <t>AGR-907464</t>
  </si>
  <si>
    <t>RET-907465</t>
  </si>
  <si>
    <t>MAN-907466</t>
  </si>
  <si>
    <t>REA-907467</t>
  </si>
  <si>
    <t>MAN-907468</t>
  </si>
  <si>
    <t>REA-907469</t>
  </si>
  <si>
    <t>RET-907470</t>
  </si>
  <si>
    <t>RET-907471</t>
  </si>
  <si>
    <t>EXT-907472</t>
  </si>
  <si>
    <t>AGR-907473</t>
  </si>
  <si>
    <t>RET-907474</t>
  </si>
  <si>
    <t>RET-907475</t>
  </si>
  <si>
    <t>RET-907476</t>
  </si>
  <si>
    <t>RET-907477</t>
  </si>
  <si>
    <t>AGR-907478</t>
  </si>
  <si>
    <t>AGR-907479</t>
  </si>
  <si>
    <t>MAN-907480</t>
  </si>
  <si>
    <t>REA-907481</t>
  </si>
  <si>
    <t>MAN-907482</t>
  </si>
  <si>
    <t>MAN-907483</t>
  </si>
  <si>
    <t>MAN-907484</t>
  </si>
  <si>
    <t>REA-907485</t>
  </si>
  <si>
    <t>MAN-907486</t>
  </si>
  <si>
    <t>MAN-907487</t>
  </si>
  <si>
    <t>MAN-907488</t>
  </si>
  <si>
    <t>MAN-907489</t>
  </si>
  <si>
    <t>MAN-907490</t>
  </si>
  <si>
    <t>AGR-907491</t>
  </si>
  <si>
    <t>EXT-907492</t>
  </si>
  <si>
    <t>RET-907493</t>
  </si>
  <si>
    <t>RET-907494</t>
  </si>
  <si>
    <t>MAN-907495</t>
  </si>
  <si>
    <t>RET-907496</t>
  </si>
  <si>
    <t>MAN-907497</t>
  </si>
  <si>
    <t>RET-907498</t>
  </si>
  <si>
    <t>MAN-907499</t>
  </si>
  <si>
    <t>MAN-907500</t>
  </si>
  <si>
    <t>RET-907501</t>
  </si>
  <si>
    <t>EXT-907502</t>
  </si>
  <si>
    <t>RET-907503</t>
  </si>
  <si>
    <t>EXT-907504</t>
  </si>
  <si>
    <t>MAN-907505</t>
  </si>
  <si>
    <t>AGR-907506</t>
  </si>
  <si>
    <t>EXT-907507</t>
  </si>
  <si>
    <t>MAN-907508</t>
  </si>
  <si>
    <t>RET-907509</t>
  </si>
  <si>
    <t>REA-907510</t>
  </si>
  <si>
    <t>EXT-907511</t>
  </si>
  <si>
    <t>AGR-907512</t>
  </si>
  <si>
    <t>RET-907513</t>
  </si>
  <si>
    <t>RET-907514</t>
  </si>
  <si>
    <t>RET-907515</t>
  </si>
  <si>
    <t>MAN-907516</t>
  </si>
  <si>
    <t>MAN-907517</t>
  </si>
  <si>
    <t>RET-907518</t>
  </si>
  <si>
    <t>MAN-907519</t>
  </si>
  <si>
    <t>REA-907520</t>
  </si>
  <si>
    <t>RET-907521</t>
  </si>
  <si>
    <t>AGR-907522</t>
  </si>
  <si>
    <t>RET-907523</t>
  </si>
  <si>
    <t>AGR-907524</t>
  </si>
  <si>
    <t>MAN-907525</t>
  </si>
  <si>
    <t>EXT-907526</t>
  </si>
  <si>
    <t>MAN-907527</t>
  </si>
  <si>
    <t>MAN-907528</t>
  </si>
  <si>
    <t>EXT-907529</t>
  </si>
  <si>
    <t>MAN-907530</t>
  </si>
  <si>
    <t>RET-907531</t>
  </si>
  <si>
    <t>AGR-907532</t>
  </si>
  <si>
    <t>AGR-907533</t>
  </si>
  <si>
    <t>MAN-907534</t>
  </si>
  <si>
    <t>MAN-907535</t>
  </si>
  <si>
    <t>AGR-907536</t>
  </si>
  <si>
    <t>EXT-907537</t>
  </si>
  <si>
    <t>MAN-907538</t>
  </si>
  <si>
    <t>MAN-907539</t>
  </si>
  <si>
    <t>EXT-907540</t>
  </si>
  <si>
    <t>MAN-907541</t>
  </si>
  <si>
    <t>REA-907542</t>
  </si>
  <si>
    <t>RET-907543</t>
  </si>
  <si>
    <t>REA-907544</t>
  </si>
  <si>
    <t>AGR-907545</t>
  </si>
  <si>
    <t>RET-907546</t>
  </si>
  <si>
    <t>RET-907547</t>
  </si>
  <si>
    <t>REA-907548</t>
  </si>
  <si>
    <t>MAN-907549</t>
  </si>
  <si>
    <t>REA-907550</t>
  </si>
  <si>
    <t>RET-907551</t>
  </si>
  <si>
    <t>RET-907552</t>
  </si>
  <si>
    <t>MAN-907553</t>
  </si>
  <si>
    <t>RET-907554</t>
  </si>
  <si>
    <t>AGR-907555</t>
  </si>
  <si>
    <t>RET-907556</t>
  </si>
  <si>
    <t>AGR-907557</t>
  </si>
  <si>
    <t>RET-907558</t>
  </si>
  <si>
    <t>EXT-907559</t>
  </si>
  <si>
    <t>AGR-907560</t>
  </si>
  <si>
    <t>RET-907561</t>
  </si>
  <si>
    <t>MAN-907562</t>
  </si>
  <si>
    <t>RET-907563</t>
  </si>
  <si>
    <t>MAN-907564</t>
  </si>
  <si>
    <t>RET-907565</t>
  </si>
  <si>
    <t>RET-907566</t>
  </si>
  <si>
    <t>MAN-907567</t>
  </si>
  <si>
    <t>AGR-907568</t>
  </si>
  <si>
    <t>AGR-907569</t>
  </si>
  <si>
    <t>REA-907570</t>
  </si>
  <si>
    <t>RET-907571</t>
  </si>
  <si>
    <t>RET-907572</t>
  </si>
  <si>
    <t>REA-907573</t>
  </si>
  <si>
    <t>REA-907574</t>
  </si>
  <si>
    <t>REA-907575</t>
  </si>
  <si>
    <t>RET-907576</t>
  </si>
  <si>
    <t>MAN-907577</t>
  </si>
  <si>
    <t>MAN-907578</t>
  </si>
  <si>
    <t>RET-907579</t>
  </si>
  <si>
    <t>MAN-907580</t>
  </si>
  <si>
    <t>EXT-907581</t>
  </si>
  <si>
    <t>EXT-907582</t>
  </si>
  <si>
    <t>RET-907583</t>
  </si>
  <si>
    <t>EXT-907584</t>
  </si>
  <si>
    <t>MAN-907585</t>
  </si>
  <si>
    <t>REA-907586</t>
  </si>
  <si>
    <t>RET-907587</t>
  </si>
  <si>
    <t>RET-907588</t>
  </si>
  <si>
    <t>RET-907589</t>
  </si>
  <si>
    <t>EXT-907590</t>
  </si>
  <si>
    <t>RET-907591</t>
  </si>
  <si>
    <t>EXT-907592</t>
  </si>
  <si>
    <t>MAN-907593</t>
  </si>
  <si>
    <t>REA-907594</t>
  </si>
  <si>
    <t>AGR-907595</t>
  </si>
  <si>
    <t>MAN-907596</t>
  </si>
  <si>
    <t>RET-907597</t>
  </si>
  <si>
    <t>AGR-907598</t>
  </si>
  <si>
    <t>RET-907599</t>
  </si>
  <si>
    <t>REA-907600</t>
  </si>
  <si>
    <t>AGR-907601</t>
  </si>
  <si>
    <t>AGR-907602</t>
  </si>
  <si>
    <t>RET-907603</t>
  </si>
  <si>
    <t>MAN-907604</t>
  </si>
  <si>
    <t>EXT-907605</t>
  </si>
  <si>
    <t>MAN-907606</t>
  </si>
  <si>
    <t>MAN-907607</t>
  </si>
  <si>
    <t>RET-907608</t>
  </si>
  <si>
    <t>AGR-907609</t>
  </si>
  <si>
    <t>RET-907610</t>
  </si>
  <si>
    <t>EXT-907611</t>
  </si>
  <si>
    <t>RET-907612</t>
  </si>
  <si>
    <t>RET-907613</t>
  </si>
  <si>
    <t>MAN-907614</t>
  </si>
  <si>
    <t>RET-907615</t>
  </si>
  <si>
    <t>REA-907616</t>
  </si>
  <si>
    <t>RET-907617</t>
  </si>
  <si>
    <t>RET-907618</t>
  </si>
  <si>
    <t>RET-907619</t>
  </si>
  <si>
    <t>RET-907620</t>
  </si>
  <si>
    <t>RET-907621</t>
  </si>
  <si>
    <t>AGR-907622</t>
  </si>
  <si>
    <t>AGR-907623</t>
  </si>
  <si>
    <t>RET-907624</t>
  </si>
  <si>
    <t>MAN-907625</t>
  </si>
  <si>
    <t>RET-907626</t>
  </si>
  <si>
    <t>REA-907627</t>
  </si>
  <si>
    <t>RET-907628</t>
  </si>
  <si>
    <t>RET-907629</t>
  </si>
  <si>
    <t>MAN-907630</t>
  </si>
  <si>
    <t>REA-907631</t>
  </si>
  <si>
    <t>AGR-907632</t>
  </si>
  <si>
    <t>AGR-907633</t>
  </si>
  <si>
    <t>RET-907634</t>
  </si>
  <si>
    <t>EXT-907635</t>
  </si>
  <si>
    <t>AGR-907636</t>
  </si>
  <si>
    <t>EXT-907637</t>
  </si>
  <si>
    <t>AGR-907638</t>
  </si>
  <si>
    <t>MAN-907639</t>
  </si>
  <si>
    <t>AGR-907640</t>
  </si>
  <si>
    <t>EXT-907641</t>
  </si>
  <si>
    <t>MAN-907642</t>
  </si>
  <si>
    <t>RET-907643</t>
  </si>
  <si>
    <t>RET-907644</t>
  </si>
  <si>
    <t>MAN-907645</t>
  </si>
  <si>
    <t>REA-907646</t>
  </si>
  <si>
    <t>RET-907647</t>
  </si>
  <si>
    <t>RET-907648</t>
  </si>
  <si>
    <t>RET-907649</t>
  </si>
  <si>
    <t>RET-907650</t>
  </si>
  <si>
    <t>EXT-907651</t>
  </si>
  <si>
    <t>MAN-907652</t>
  </si>
  <si>
    <t>AGR-907653</t>
  </si>
  <si>
    <t>RET-907654</t>
  </si>
  <si>
    <t>RET-907655</t>
  </si>
  <si>
    <t>AGR-907656</t>
  </si>
  <si>
    <t>RET-907657</t>
  </si>
  <si>
    <t>MAN-907658</t>
  </si>
  <si>
    <t>MAN-907659</t>
  </si>
  <si>
    <t>MAN-907660</t>
  </si>
  <si>
    <t>AGR-907661</t>
  </si>
  <si>
    <t>MAN-907662</t>
  </si>
  <si>
    <t>REA-907663</t>
  </si>
  <si>
    <t>RET-907664</t>
  </si>
  <si>
    <t>EXT-907665</t>
  </si>
  <si>
    <t>RET-907666</t>
  </si>
  <si>
    <t>REA-907667</t>
  </si>
  <si>
    <t>MAN-907668</t>
  </si>
  <si>
    <t>MAN-907669</t>
  </si>
  <si>
    <t>MAN-907670</t>
  </si>
  <si>
    <t>RET-907671</t>
  </si>
  <si>
    <t>RET-907672</t>
  </si>
  <si>
    <t>EXT-907673</t>
  </si>
  <si>
    <t>RET-907674</t>
  </si>
  <si>
    <t>MAN-907675</t>
  </si>
  <si>
    <t>MAN-907676</t>
  </si>
  <si>
    <t>MAN-907677</t>
  </si>
  <si>
    <t>REA-907678</t>
  </si>
  <si>
    <t>MAN-907679</t>
  </si>
  <si>
    <t>RET-907680</t>
  </si>
  <si>
    <t>RET-907681</t>
  </si>
  <si>
    <t>AGR-907682</t>
  </si>
  <si>
    <t>AGR-907683</t>
  </si>
  <si>
    <t>RET-907684</t>
  </si>
  <si>
    <t>MAN-907685</t>
  </si>
  <si>
    <t>MAN-907686</t>
  </si>
  <si>
    <t>MAN-907687</t>
  </si>
  <si>
    <t>MAN-907688</t>
  </si>
  <si>
    <t>RET-907689</t>
  </si>
  <si>
    <t>MAN-907690</t>
  </si>
  <si>
    <t>REA-907691</t>
  </si>
  <si>
    <t>EXT-907692</t>
  </si>
  <si>
    <t>RET-907693</t>
  </si>
  <si>
    <t>RET-907694</t>
  </si>
  <si>
    <t>RET-907695</t>
  </si>
  <si>
    <t>EXT-907696</t>
  </si>
  <si>
    <t>RET-907697</t>
  </si>
  <si>
    <t>RET-907698</t>
  </si>
  <si>
    <t>MAN-907699</t>
  </si>
  <si>
    <t>RET-907700</t>
  </si>
  <si>
    <t>RET-907701</t>
  </si>
  <si>
    <t>MAN-907702</t>
  </si>
  <si>
    <t>REA-907703</t>
  </si>
  <si>
    <t>REA-907704</t>
  </si>
  <si>
    <t>RET-907705</t>
  </si>
  <si>
    <t>REA-907706</t>
  </si>
  <si>
    <t>AGR-907707</t>
  </si>
  <si>
    <t>RET-907708</t>
  </si>
  <si>
    <t>MAN-907709</t>
  </si>
  <si>
    <t>MAN-907710</t>
  </si>
  <si>
    <t>REA-907711</t>
  </si>
  <si>
    <t>MAN-907712</t>
  </si>
  <si>
    <t>RET-907713</t>
  </si>
  <si>
    <t>MAN-907714</t>
  </si>
  <si>
    <t>AGR-907715</t>
  </si>
  <si>
    <t>MAN-907716</t>
  </si>
  <si>
    <t>EXT-907717</t>
  </si>
  <si>
    <t>RET-907718</t>
  </si>
  <si>
    <t>RET-907719</t>
  </si>
  <si>
    <t>RET-907720</t>
  </si>
  <si>
    <t>RET-907721</t>
  </si>
  <si>
    <t>RET-907722</t>
  </si>
  <si>
    <t>MAN-907723</t>
  </si>
  <si>
    <t>RET-907724</t>
  </si>
  <si>
    <t>MAN-907725</t>
  </si>
  <si>
    <t>REA-907726</t>
  </si>
  <si>
    <t>REA-907727</t>
  </si>
  <si>
    <t>MAN-907728</t>
  </si>
  <si>
    <t>RET-907729</t>
  </si>
  <si>
    <t>AGR-907730</t>
  </si>
  <si>
    <t>MAN-907731</t>
  </si>
  <si>
    <t>RET-907732</t>
  </si>
  <si>
    <t>RET-907733</t>
  </si>
  <si>
    <t>MAN-907734</t>
  </si>
  <si>
    <t>RET-907735</t>
  </si>
  <si>
    <t>AGR-907736</t>
  </si>
  <si>
    <t>EXT-907737</t>
  </si>
  <si>
    <t>RET-907738</t>
  </si>
  <si>
    <t>AGR-907739</t>
  </si>
  <si>
    <t>MAN-907740</t>
  </si>
  <si>
    <t>EXT-907741</t>
  </si>
  <si>
    <t>RET-907742</t>
  </si>
  <si>
    <t>AGR-907743</t>
  </si>
  <si>
    <t>REA-907744</t>
  </si>
  <si>
    <t>MAN-907745</t>
  </si>
  <si>
    <t>REA-907746</t>
  </si>
  <si>
    <t>AGR-907747</t>
  </si>
  <si>
    <t>EXT-907748</t>
  </si>
  <si>
    <t>MAN-907749</t>
  </si>
  <si>
    <t>RET-907750</t>
  </si>
  <si>
    <t>AGR-907751</t>
  </si>
  <si>
    <t>EXT-907752</t>
  </si>
  <si>
    <t>RET-907753</t>
  </si>
  <si>
    <t>RET-907754</t>
  </si>
  <si>
    <t>AGR-907755</t>
  </si>
  <si>
    <t>MAN-907756</t>
  </si>
  <si>
    <t>MAN-907757</t>
  </si>
  <si>
    <t>MAN-907758</t>
  </si>
  <si>
    <t>REA-907759</t>
  </si>
  <si>
    <t>MAN-907760</t>
  </si>
  <si>
    <t>EXT-907761</t>
  </si>
  <si>
    <t>RET-907762</t>
  </si>
  <si>
    <t>AGR-907763</t>
  </si>
  <si>
    <t>RET-907764</t>
  </si>
  <si>
    <t>RET-907765</t>
  </si>
  <si>
    <t>RET-907766</t>
  </si>
  <si>
    <t>AGR-907767</t>
  </si>
  <si>
    <t>RET-907768</t>
  </si>
  <si>
    <t>MAN-907769</t>
  </si>
  <si>
    <t>MAN-907770</t>
  </si>
  <si>
    <t>AGR-907771</t>
  </si>
  <si>
    <t>EXT-907772</t>
  </si>
  <si>
    <t>EXT-907773</t>
  </si>
  <si>
    <t>EXT-907774</t>
  </si>
  <si>
    <t>EXT-907775</t>
  </si>
  <si>
    <t>MAN-907776</t>
  </si>
  <si>
    <t>RET-907777</t>
  </si>
  <si>
    <t>RET-907778</t>
  </si>
  <si>
    <t>REA-907779</t>
  </si>
  <si>
    <t>RET-907780</t>
  </si>
  <si>
    <t>RET-907781</t>
  </si>
  <si>
    <t>RET-907782</t>
  </si>
  <si>
    <t>MAN-907783</t>
  </si>
  <si>
    <t>RET-907784</t>
  </si>
  <si>
    <t>RET-907785</t>
  </si>
  <si>
    <t>RET-907786</t>
  </si>
  <si>
    <t>RET-907787</t>
  </si>
  <si>
    <t>EXT-907788</t>
  </si>
  <si>
    <t>EXT-907789</t>
  </si>
  <si>
    <t>AGR-907790</t>
  </si>
  <si>
    <t>EXT-907791</t>
  </si>
  <si>
    <t>AGR-907792</t>
  </si>
  <si>
    <t>RET-907793</t>
  </si>
  <si>
    <t>EXT-907794</t>
  </si>
  <si>
    <t>REA-907795</t>
  </si>
  <si>
    <t>EXT-907796</t>
  </si>
  <si>
    <t>RET-907797</t>
  </si>
  <si>
    <t>RET-907798</t>
  </si>
  <si>
    <t>RET-907799</t>
  </si>
  <si>
    <t>MAN-907800</t>
  </si>
  <si>
    <t>MAN-907801</t>
  </si>
  <si>
    <t>RET-907802</t>
  </si>
  <si>
    <t>AGR-907803</t>
  </si>
  <si>
    <t>RET-907804</t>
  </si>
  <si>
    <t>MAN-907805</t>
  </si>
  <si>
    <t>AGR-907806</t>
  </si>
  <si>
    <t>RET-907807</t>
  </si>
  <si>
    <t>RET-907808</t>
  </si>
  <si>
    <t>RET-907809</t>
  </si>
  <si>
    <t>AGR-907810</t>
  </si>
  <si>
    <t>AGR-907811</t>
  </si>
  <si>
    <t>AGR-907812</t>
  </si>
  <si>
    <t>MAN-907813</t>
  </si>
  <si>
    <t>RET-907814</t>
  </si>
  <si>
    <t>MAN-907815</t>
  </si>
  <si>
    <t>MAN-907816</t>
  </si>
  <si>
    <t>MAN-907817</t>
  </si>
  <si>
    <t>MAN-907818</t>
  </si>
  <si>
    <t>AGR-907819</t>
  </si>
  <si>
    <t>RET-907820</t>
  </si>
  <si>
    <t>MAN-907821</t>
  </si>
  <si>
    <t>RET-907822</t>
  </si>
  <si>
    <t>EXT-907823</t>
  </si>
  <si>
    <t>RET-907824</t>
  </si>
  <si>
    <t>MAN-907825</t>
  </si>
  <si>
    <t>AGR-907826</t>
  </si>
  <si>
    <t>RET-907827</t>
  </si>
  <si>
    <t>AGR-907828</t>
  </si>
  <si>
    <t>AGR-907829</t>
  </si>
  <si>
    <t>MAN-907830</t>
  </si>
  <si>
    <t>RET-907831</t>
  </si>
  <si>
    <t>RET-907832</t>
  </si>
  <si>
    <t>RET-907833</t>
  </si>
  <si>
    <t>RET-907834</t>
  </si>
  <si>
    <t>EXT-907835</t>
  </si>
  <si>
    <t>AGR-907836</t>
  </si>
  <si>
    <t>RET-907837</t>
  </si>
  <si>
    <t>RET-907838</t>
  </si>
  <si>
    <t>MAN-907839</t>
  </si>
  <si>
    <t>MAN-907840</t>
  </si>
  <si>
    <t>MAN-907841</t>
  </si>
  <si>
    <t>RET-907842</t>
  </si>
  <si>
    <t>RET-907843</t>
  </si>
  <si>
    <t>AGR-907844</t>
  </si>
  <si>
    <t>MAN-907845</t>
  </si>
  <si>
    <t>RET-907846</t>
  </si>
  <si>
    <t>RET-907847</t>
  </si>
  <si>
    <t>AGR-907848</t>
  </si>
  <si>
    <t>AGR-907849</t>
  </si>
  <si>
    <t>RET-907850</t>
  </si>
  <si>
    <t>AGR-907851</t>
  </si>
  <si>
    <t>RET-907852</t>
  </si>
  <si>
    <t>AGR-907853</t>
  </si>
  <si>
    <t>RET-907854</t>
  </si>
  <si>
    <t>RET-907855</t>
  </si>
  <si>
    <t>RET-907856</t>
  </si>
  <si>
    <t>EXT-907857</t>
  </si>
  <si>
    <t>REA-907858</t>
  </si>
  <si>
    <t>AGR-907859</t>
  </si>
  <si>
    <t>RET-907860</t>
  </si>
  <si>
    <t>AGR-907861</t>
  </si>
  <si>
    <t>EXT-907862</t>
  </si>
  <si>
    <t>REA-907863</t>
  </si>
  <si>
    <t>RET-907864</t>
  </si>
  <si>
    <t>MAN-907865</t>
  </si>
  <si>
    <t>EXT-907866</t>
  </si>
  <si>
    <t>AGR-907867</t>
  </si>
  <si>
    <t>AGR-907868</t>
  </si>
  <si>
    <t>EXT-907869</t>
  </si>
  <si>
    <t>EXT-907870</t>
  </si>
  <si>
    <t>REA-907871</t>
  </si>
  <si>
    <t>REA-907872</t>
  </si>
  <si>
    <t>MAN-907873</t>
  </si>
  <si>
    <t>AGR-907874</t>
  </si>
  <si>
    <t>RET-907875</t>
  </si>
  <si>
    <t>MAN-907876</t>
  </si>
  <si>
    <t>AGR-907877</t>
  </si>
  <si>
    <t>RET-907878</t>
  </si>
  <si>
    <t>REA-907879</t>
  </si>
  <si>
    <t>AGR-907880</t>
  </si>
  <si>
    <t>REA-907881</t>
  </si>
  <si>
    <t>AGR-907882</t>
  </si>
  <si>
    <t>RET-907883</t>
  </si>
  <si>
    <t>AGR-907884</t>
  </si>
  <si>
    <t>RET-907885</t>
  </si>
  <si>
    <t>EXT-907886</t>
  </si>
  <si>
    <t>MAN-907887</t>
  </si>
  <si>
    <t>MAN-907888</t>
  </si>
  <si>
    <t>AGR-907889</t>
  </si>
  <si>
    <t>EXT-907890</t>
  </si>
  <si>
    <t>RET-907891</t>
  </si>
  <si>
    <t>AGR-907892</t>
  </si>
  <si>
    <t>RET-907893</t>
  </si>
  <si>
    <t>MAN-907894</t>
  </si>
  <si>
    <t>EXT-907895</t>
  </si>
  <si>
    <t>RET-907896</t>
  </si>
  <si>
    <t>RET-907897</t>
  </si>
  <si>
    <t>RET-907898</t>
  </si>
  <si>
    <t>REA-907899</t>
  </si>
  <si>
    <t>AGR-907900</t>
  </si>
  <si>
    <t>RET-907901</t>
  </si>
  <si>
    <t>AGR-907902</t>
  </si>
  <si>
    <t>MAN-907903</t>
  </si>
  <si>
    <t>RET-907904</t>
  </si>
  <si>
    <t>RET-907905</t>
  </si>
  <si>
    <t>EXT-907906</t>
  </si>
  <si>
    <t>MAN-907907</t>
  </si>
  <si>
    <t>REA-907908</t>
  </si>
  <si>
    <t>AGR-907909</t>
  </si>
  <si>
    <t>RET-907910</t>
  </si>
  <si>
    <t>REA-907911</t>
  </si>
  <si>
    <t>RET-907912</t>
  </si>
  <si>
    <t>MAN-907913</t>
  </si>
  <si>
    <t>RET-907914</t>
  </si>
  <si>
    <t>MAN-907915</t>
  </si>
  <si>
    <t>EXT-907916</t>
  </si>
  <si>
    <t>REA-907917</t>
  </si>
  <si>
    <t>REA-907918</t>
  </si>
  <si>
    <t>AGR-907919</t>
  </si>
  <si>
    <t>AGR-907920</t>
  </si>
  <si>
    <t>AGR-907921</t>
  </si>
  <si>
    <t>RET-907922</t>
  </si>
  <si>
    <t>AGR-907923</t>
  </si>
  <si>
    <t>RET-907924</t>
  </si>
  <si>
    <t>AGR-907925</t>
  </si>
  <si>
    <t>REA-907926</t>
  </si>
  <si>
    <t>MAN-907927</t>
  </si>
  <si>
    <t>AGR-907928</t>
  </si>
  <si>
    <t>AGR-907929</t>
  </si>
  <si>
    <t>RET-907930</t>
  </si>
  <si>
    <t>AGR-907931</t>
  </si>
  <si>
    <t>AGR-907932</t>
  </si>
  <si>
    <t>MAN-907933</t>
  </si>
  <si>
    <t>AGR-907934</t>
  </si>
  <si>
    <t>MAN-907935</t>
  </si>
  <si>
    <t>EXT-907936</t>
  </si>
  <si>
    <t>MAN-907937</t>
  </si>
  <si>
    <t>EXT-907938</t>
  </si>
  <si>
    <t>RET-907939</t>
  </si>
  <si>
    <t>MAN-907940</t>
  </si>
  <si>
    <t>RET-907941</t>
  </si>
  <si>
    <t>RET-907942</t>
  </si>
  <si>
    <t>RET-907943</t>
  </si>
  <si>
    <t>AGR-907944</t>
  </si>
  <si>
    <t>MAN-907945</t>
  </si>
  <si>
    <t>RET-907946</t>
  </si>
  <si>
    <t>MAN-907947</t>
  </si>
  <si>
    <t>AGR-907948</t>
  </si>
  <si>
    <t>RET-907949</t>
  </si>
  <si>
    <t>REA-907950</t>
  </si>
  <si>
    <t>RET-907951</t>
  </si>
  <si>
    <t>RET-907952</t>
  </si>
  <si>
    <t>EXT-907953</t>
  </si>
  <si>
    <t>RET-907954</t>
  </si>
  <si>
    <t>RET-907955</t>
  </si>
  <si>
    <t>REA-907956</t>
  </si>
  <si>
    <t>RET-907957</t>
  </si>
  <si>
    <t>AGR-907958</t>
  </si>
  <si>
    <t>AGR-907959</t>
  </si>
  <si>
    <t>MAN-907960</t>
  </si>
  <si>
    <t>EXT-907961</t>
  </si>
  <si>
    <t>MAN-907962</t>
  </si>
  <si>
    <t>MAN-907963</t>
  </si>
  <si>
    <t>AGR-907964</t>
  </si>
  <si>
    <t>RET-907965</t>
  </si>
  <si>
    <t>RET-907966</t>
  </si>
  <si>
    <t>AGR-907967</t>
  </si>
  <si>
    <t>MAN-907968</t>
  </si>
  <si>
    <t>MAN-907969</t>
  </si>
  <si>
    <t>MAN-907970</t>
  </si>
  <si>
    <t>RET-907971</t>
  </si>
  <si>
    <t>MAN-907972</t>
  </si>
  <si>
    <t>AGR-907973</t>
  </si>
  <si>
    <t>AGR-907974</t>
  </si>
  <si>
    <t>RET-907975</t>
  </si>
  <si>
    <t>MAN-907976</t>
  </si>
  <si>
    <t>EXT-907977</t>
  </si>
  <si>
    <t>AGR-907978</t>
  </si>
  <si>
    <t>AGR-907979</t>
  </si>
  <si>
    <t>RET-907980</t>
  </si>
  <si>
    <t>EXT-907981</t>
  </si>
  <si>
    <t>MAN-907982</t>
  </si>
  <si>
    <t>RET-907983</t>
  </si>
  <si>
    <t>REA-907984</t>
  </si>
  <si>
    <t>RET-907985</t>
  </si>
  <si>
    <t>AGR-907986</t>
  </si>
  <si>
    <t>RET-907987</t>
  </si>
  <si>
    <t>MAN-907988</t>
  </si>
  <si>
    <t>EXT-907989</t>
  </si>
  <si>
    <t>MAN-907990</t>
  </si>
  <si>
    <t>RET-907991</t>
  </si>
  <si>
    <t>RET-907992</t>
  </si>
  <si>
    <t>MAN-907993</t>
  </si>
  <si>
    <t>RET-907994</t>
  </si>
  <si>
    <t>REA-907995</t>
  </si>
  <si>
    <t>MAN-907996</t>
  </si>
  <si>
    <t>MAN-907997</t>
  </si>
  <si>
    <t>MAN-907998</t>
  </si>
  <si>
    <t>RET-907999</t>
  </si>
  <si>
    <t>AGR-908000</t>
  </si>
  <si>
    <t>EXT-908001</t>
  </si>
  <si>
    <t>MAN-908002</t>
  </si>
  <si>
    <t>AGR-908003</t>
  </si>
  <si>
    <t>REA-908004</t>
  </si>
  <si>
    <t>RET-908005</t>
  </si>
  <si>
    <t>MAN-908006</t>
  </si>
  <si>
    <t>RET-908007</t>
  </si>
  <si>
    <t>RET-908008</t>
  </si>
  <si>
    <t>RET-908009</t>
  </si>
  <si>
    <t>AGR-908010</t>
  </si>
  <si>
    <t>MAN-908011</t>
  </si>
  <si>
    <t>AGR-908012</t>
  </si>
  <si>
    <t>AGR-908013</t>
  </si>
  <si>
    <t>EXT-908014</t>
  </si>
  <si>
    <t>MAN-908015</t>
  </si>
  <si>
    <t>MAN-908016</t>
  </si>
  <si>
    <t>RET-908017</t>
  </si>
  <si>
    <t>REA-908018</t>
  </si>
  <si>
    <t>EXT-908019</t>
  </si>
  <si>
    <t>AGR-908020</t>
  </si>
  <si>
    <t>MAN-908021</t>
  </si>
  <si>
    <t>MAN-908022</t>
  </si>
  <si>
    <t>AGR-908023</t>
  </si>
  <si>
    <t>RET-908024</t>
  </si>
  <si>
    <t>RET-908025</t>
  </si>
  <si>
    <t>EXT-908026</t>
  </si>
  <si>
    <t>MAN-908027</t>
  </si>
  <si>
    <t>AGR-908028</t>
  </si>
  <si>
    <t>RET-908029</t>
  </si>
  <si>
    <t>MAN-908030</t>
  </si>
  <si>
    <t>RET-908031</t>
  </si>
  <si>
    <t>MAN-908032</t>
  </si>
  <si>
    <t>AGR-908033</t>
  </si>
  <si>
    <t>MAN-908034</t>
  </si>
  <si>
    <t>MAN-908035</t>
  </si>
  <si>
    <t>EXT-908036</t>
  </si>
  <si>
    <t>RET-908037</t>
  </si>
  <si>
    <t>RET-908038</t>
  </si>
  <si>
    <t>AGR-908039</t>
  </si>
  <si>
    <t>RET-908040</t>
  </si>
  <si>
    <t>RET-908041</t>
  </si>
  <si>
    <t>REA-908042</t>
  </si>
  <si>
    <t>REA-908043</t>
  </si>
  <si>
    <t>MAN-908044</t>
  </si>
  <si>
    <t>AGR-908045</t>
  </si>
  <si>
    <t>REA-908046</t>
  </si>
  <si>
    <t>MAN-908047</t>
  </si>
  <si>
    <t>MAN-908048</t>
  </si>
  <si>
    <t>EXT-908049</t>
  </si>
  <si>
    <t>EXT-908050</t>
  </si>
  <si>
    <t>MAN-908051</t>
  </si>
  <si>
    <t>EXT-908052</t>
  </si>
  <si>
    <t>RET-908053</t>
  </si>
  <si>
    <t>AGR-908054</t>
  </si>
  <si>
    <t>MAN-908055</t>
  </si>
  <si>
    <t>EXT-908056</t>
  </si>
  <si>
    <t>RET-908057</t>
  </si>
  <si>
    <t>RET-908058</t>
  </si>
  <si>
    <t>REA-908059</t>
  </si>
  <si>
    <t>MAN-908060</t>
  </si>
  <si>
    <t>REA-908061</t>
  </si>
  <si>
    <t>AGR-908062</t>
  </si>
  <si>
    <t>RET-908063</t>
  </si>
  <si>
    <t>MAN-908064</t>
  </si>
  <si>
    <t>MAN-908065</t>
  </si>
  <si>
    <t>MAN-908066</t>
  </si>
  <si>
    <t>RET-908067</t>
  </si>
  <si>
    <t>MAN-908068</t>
  </si>
  <si>
    <t>RET-908069</t>
  </si>
  <si>
    <t>AGR-908070</t>
  </si>
  <si>
    <t>AGR-908071</t>
  </si>
  <si>
    <t>MAN-908072</t>
  </si>
  <si>
    <t>RET-908073</t>
  </si>
  <si>
    <t>REA-908074</t>
  </si>
  <si>
    <t>RET-908075</t>
  </si>
  <si>
    <t>MAN-908076</t>
  </si>
  <si>
    <t>RET-908077</t>
  </si>
  <si>
    <t>MAN-908078</t>
  </si>
  <si>
    <t>REA-908079</t>
  </si>
  <si>
    <t>EXT-908080</t>
  </si>
  <si>
    <t>REA-908081</t>
  </si>
  <si>
    <t>RET-908082</t>
  </si>
  <si>
    <t>MAN-908083</t>
  </si>
  <si>
    <t>REA-908084</t>
  </si>
  <si>
    <t>RET-908085</t>
  </si>
  <si>
    <t>MAN-908086</t>
  </si>
  <si>
    <t>RET-908087</t>
  </si>
  <si>
    <t>REA-908088</t>
  </si>
  <si>
    <t>REA-908089</t>
  </si>
  <si>
    <t>RET-908090</t>
  </si>
  <si>
    <t>RET-908091</t>
  </si>
  <si>
    <t>MAN-908092</t>
  </si>
  <si>
    <t>RET-908093</t>
  </si>
  <si>
    <t>RET-908094</t>
  </si>
  <si>
    <t>RET-908095</t>
  </si>
  <si>
    <t>AGR-908096</t>
  </si>
  <si>
    <t>REA-908097</t>
  </si>
  <si>
    <t>REA-908098</t>
  </si>
  <si>
    <t>EXT-908099</t>
  </si>
  <si>
    <t>AGR-908100</t>
  </si>
  <si>
    <t>RET-908101</t>
  </si>
  <si>
    <t>MAN-908102</t>
  </si>
  <si>
    <t>AGR-908103</t>
  </si>
  <si>
    <t>RET-908104</t>
  </si>
  <si>
    <t>RET-908105</t>
  </si>
  <si>
    <t>MAN-908106</t>
  </si>
  <si>
    <t>REA-908107</t>
  </si>
  <si>
    <t>RET-908108</t>
  </si>
  <si>
    <t>RET-908109</t>
  </si>
  <si>
    <t>RET-908110</t>
  </si>
  <si>
    <t>AGR-908111</t>
  </si>
  <si>
    <t>MAN-908112</t>
  </si>
  <si>
    <t>EXT-908113</t>
  </si>
  <si>
    <t>AGR-908114</t>
  </si>
  <si>
    <t>MAN-908115</t>
  </si>
  <si>
    <t>RET-908116</t>
  </si>
  <si>
    <t>RET-908117</t>
  </si>
  <si>
    <t>RET-908118</t>
  </si>
  <si>
    <t>MAN-908119</t>
  </si>
  <si>
    <t>RET-908120</t>
  </si>
  <si>
    <t>EXT-908121</t>
  </si>
  <si>
    <t>RET-908122</t>
  </si>
  <si>
    <t>RET-908123</t>
  </si>
  <si>
    <t>AGR-908124</t>
  </si>
  <si>
    <t>AGR-908125</t>
  </si>
  <si>
    <t>AGR-908126</t>
  </si>
  <si>
    <t>RET-908127</t>
  </si>
  <si>
    <t>EXT-908128</t>
  </si>
  <si>
    <t>RET-908129</t>
  </si>
  <si>
    <t>RET-908130</t>
  </si>
  <si>
    <t>AGR-908131</t>
  </si>
  <si>
    <t>RET-908132</t>
  </si>
  <si>
    <t>RET-908133</t>
  </si>
  <si>
    <t>REA-908134</t>
  </si>
  <si>
    <t>EXT-908135</t>
  </si>
  <si>
    <t>RET-908136</t>
  </si>
  <si>
    <t>EXT-908137</t>
  </si>
  <si>
    <t>REA-908138</t>
  </si>
  <si>
    <t>MAN-908139</t>
  </si>
  <si>
    <t>EXT-908140</t>
  </si>
  <si>
    <t>RET-908141</t>
  </si>
  <si>
    <t>MAN-908142</t>
  </si>
  <si>
    <t>RET-908143</t>
  </si>
  <si>
    <t>RET-908144</t>
  </si>
  <si>
    <t>REA-908145</t>
  </si>
  <si>
    <t>RET-908146</t>
  </si>
  <si>
    <t>MAN-908147</t>
  </si>
  <si>
    <t>EXT-908148</t>
  </si>
  <si>
    <t>AGR-908149</t>
  </si>
  <si>
    <t>EXT-908150</t>
  </si>
  <si>
    <t>EXT-908151</t>
  </si>
  <si>
    <t>RET-908152</t>
  </si>
  <si>
    <t>MAN-908153</t>
  </si>
  <si>
    <t>MAN-908154</t>
  </si>
  <si>
    <t>REA-908155</t>
  </si>
  <si>
    <t>MAN-908156</t>
  </si>
  <si>
    <t>REA-908157</t>
  </si>
  <si>
    <t>MAN-908158</t>
  </si>
  <si>
    <t>REA-908159</t>
  </si>
  <si>
    <t>AGR-908160</t>
  </si>
  <si>
    <t>EXT-908161</t>
  </si>
  <si>
    <t>MAN-908162</t>
  </si>
  <si>
    <t>EXT-908163</t>
  </si>
  <si>
    <t>AGR-908164</t>
  </si>
  <si>
    <t>EXT-908165</t>
  </si>
  <si>
    <t>AGR-908166</t>
  </si>
  <si>
    <t>MAN-908167</t>
  </si>
  <si>
    <t>AGR-908168</t>
  </si>
  <si>
    <t>EXT-908169</t>
  </si>
  <si>
    <t>MAN-908170</t>
  </si>
  <si>
    <t>REA-908171</t>
  </si>
  <si>
    <t>RET-908172</t>
  </si>
  <si>
    <t>MAN-908173</t>
  </si>
  <si>
    <t>MAN-908174</t>
  </si>
  <si>
    <t>RET-908175</t>
  </si>
  <si>
    <t>EXT-908176</t>
  </si>
  <si>
    <t>AGR-908177</t>
  </si>
  <si>
    <t>AGR-908178</t>
  </si>
  <si>
    <t>MAN-908179</t>
  </si>
  <si>
    <t>EXT-908180</t>
  </si>
  <si>
    <t>MAN-908181</t>
  </si>
  <si>
    <t>RET-908182</t>
  </si>
  <si>
    <t>RET-908183</t>
  </si>
  <si>
    <t>EXT-908184</t>
  </si>
  <si>
    <t>EXT-908185</t>
  </si>
  <si>
    <t>RET-908186</t>
  </si>
  <si>
    <t>EXT-908187</t>
  </si>
  <si>
    <t>MAN-908188</t>
  </si>
  <si>
    <t>RET-908189</t>
  </si>
  <si>
    <t>MAN-908190</t>
  </si>
  <si>
    <t>REA-908191</t>
  </si>
  <si>
    <t>MAN-908192</t>
  </si>
  <si>
    <t>RET-908193</t>
  </si>
  <si>
    <t>MAN-908194</t>
  </si>
  <si>
    <t>AGR-908195</t>
  </si>
  <si>
    <t>MAN-908196</t>
  </si>
  <si>
    <t>EXT-908197</t>
  </si>
  <si>
    <t>RET-908198</t>
  </si>
  <si>
    <t>REA-908199</t>
  </si>
  <si>
    <t>REA-908200</t>
  </si>
  <si>
    <t>EXT-908201</t>
  </si>
  <si>
    <t>AGR-908202</t>
  </si>
  <si>
    <t>MAN-908203</t>
  </si>
  <si>
    <t>RET-908204</t>
  </si>
  <si>
    <t>AGR-908205</t>
  </si>
  <si>
    <t>AGR-908206</t>
  </si>
  <si>
    <t>AGR-908207</t>
  </si>
  <si>
    <t>AGR-908208</t>
  </si>
  <si>
    <t>MAN-908209</t>
  </si>
  <si>
    <t>RET-908210</t>
  </si>
  <si>
    <t>REA-908211</t>
  </si>
  <si>
    <t>RET-908212</t>
  </si>
  <si>
    <t>AGR-908213</t>
  </si>
  <si>
    <t>AGR-908214</t>
  </si>
  <si>
    <t>RET-908215</t>
  </si>
  <si>
    <t>RET-908216</t>
  </si>
  <si>
    <t>RET-908217</t>
  </si>
  <si>
    <t>EXT-908218</t>
  </si>
  <si>
    <t>MAN-908219</t>
  </si>
  <si>
    <t>AGR-908220</t>
  </si>
  <si>
    <t>EXT-908221</t>
  </si>
  <si>
    <t>MAN-908222</t>
  </si>
  <si>
    <t>MAN-908223</t>
  </si>
  <si>
    <t>MAN-908224</t>
  </si>
  <si>
    <t>RET-908225</t>
  </si>
  <si>
    <t>REA-908226</t>
  </si>
  <si>
    <t>MAN-908227</t>
  </si>
  <si>
    <t>MAN-908228</t>
  </si>
  <si>
    <t>MAN-908229</t>
  </si>
  <si>
    <t>RET-908230</t>
  </si>
  <si>
    <t>MAN-908231</t>
  </si>
  <si>
    <t>REA-908232</t>
  </si>
  <si>
    <t>RET-908233</t>
  </si>
  <si>
    <t>REA-908234</t>
  </si>
  <si>
    <t>REA-908235</t>
  </si>
  <si>
    <t>AGR-908236</t>
  </si>
  <si>
    <t>RET-908237</t>
  </si>
  <si>
    <t>MAN-908238</t>
  </si>
  <si>
    <t>RET-908239</t>
  </si>
  <si>
    <t>AGR-908240</t>
  </si>
  <si>
    <t>EXT-908241</t>
  </si>
  <si>
    <t>MAN-908242</t>
  </si>
  <si>
    <t>MAN-908243</t>
  </si>
  <si>
    <t>MAN-908244</t>
  </si>
  <si>
    <t>REA-908245</t>
  </si>
  <si>
    <t>AGR-908246</t>
  </si>
  <si>
    <t>MAN-908247</t>
  </si>
  <si>
    <t>RET-908248</t>
  </si>
  <si>
    <t>RET-908249</t>
  </si>
  <si>
    <t>AGR-908250</t>
  </si>
  <si>
    <t>RET-908251</t>
  </si>
  <si>
    <t>AGR-908252</t>
  </si>
  <si>
    <t>MAN-908253</t>
  </si>
  <si>
    <t>AGR-908254</t>
  </si>
  <si>
    <t>REA-908255</t>
  </si>
  <si>
    <t>EXT-908256</t>
  </si>
  <si>
    <t>RET-908257</t>
  </si>
  <si>
    <t>AGR-908258</t>
  </si>
  <si>
    <t>MAN-908259</t>
  </si>
  <si>
    <t>MAN-908260</t>
  </si>
  <si>
    <t>RET-908261</t>
  </si>
  <si>
    <t>RET-908262</t>
  </si>
  <si>
    <t>MAN-908263</t>
  </si>
  <si>
    <t>RET-908264</t>
  </si>
  <si>
    <t>RET-908265</t>
  </si>
  <si>
    <t>RET-908266</t>
  </si>
  <si>
    <t>AGR-908267</t>
  </si>
  <si>
    <t>RET-908268</t>
  </si>
  <si>
    <t>MAN-908269</t>
  </si>
  <si>
    <t>REA-908270</t>
  </si>
  <si>
    <t>RET-908271</t>
  </si>
  <si>
    <t>RET-908272</t>
  </si>
  <si>
    <t>MAN-908273</t>
  </si>
  <si>
    <t>RET-908274</t>
  </si>
  <si>
    <t>RET-908275</t>
  </si>
  <si>
    <t>AGR-908276</t>
  </si>
  <si>
    <t>AGR-908277</t>
  </si>
  <si>
    <t>MAN-908278</t>
  </si>
  <si>
    <t>RET-908279</t>
  </si>
  <si>
    <t>RET-908280</t>
  </si>
  <si>
    <t>RET-908281</t>
  </si>
  <si>
    <t>MAN-908282</t>
  </si>
  <si>
    <t>RET-908283</t>
  </si>
  <si>
    <t>MAN-908284</t>
  </si>
  <si>
    <t>RET-908285</t>
  </si>
  <si>
    <t>RET-908286</t>
  </si>
  <si>
    <t>REA-908287</t>
  </si>
  <si>
    <t>EXT-908288</t>
  </si>
  <si>
    <t>RET-908289</t>
  </si>
  <si>
    <t>RET-908290</t>
  </si>
  <si>
    <t>EXT-908291</t>
  </si>
  <si>
    <t>RET-908292</t>
  </si>
  <si>
    <t>RET-908293</t>
  </si>
  <si>
    <t>RET-908294</t>
  </si>
  <si>
    <t>RET-908295</t>
  </si>
  <si>
    <t>REA-908296</t>
  </si>
  <si>
    <t>MAN-908297</t>
  </si>
  <si>
    <t>EXT-908298</t>
  </si>
  <si>
    <t>EXT-908299</t>
  </si>
  <si>
    <t>MAN-908300</t>
  </si>
  <si>
    <t>EXT-908301</t>
  </si>
  <si>
    <t>AGR-908302</t>
  </si>
  <si>
    <t>AGR-908303</t>
  </si>
  <si>
    <t>RET-908304</t>
  </si>
  <si>
    <t>EXT-908305</t>
  </si>
  <si>
    <t>RET-908306</t>
  </si>
  <si>
    <t>EXT-908307</t>
  </si>
  <si>
    <t>RET-908308</t>
  </si>
  <si>
    <t>MAN-908309</t>
  </si>
  <si>
    <t>MAN-908310</t>
  </si>
  <si>
    <t>REA-908311</t>
  </si>
  <si>
    <t>AGR-908312</t>
  </si>
  <si>
    <t>MAN-908313</t>
  </si>
  <si>
    <t>MAN-908314</t>
  </si>
  <si>
    <t>REA-908315</t>
  </si>
  <si>
    <t>AGR-908316</t>
  </si>
  <si>
    <t>RET-908317</t>
  </si>
  <si>
    <t>RET-908318</t>
  </si>
  <si>
    <t>RET-908319</t>
  </si>
  <si>
    <t>EXT-908320</t>
  </si>
  <si>
    <t>EXT-908321</t>
  </si>
  <si>
    <t>REA-908322</t>
  </si>
  <si>
    <t>MAN-908323</t>
  </si>
  <si>
    <t>REA-908324</t>
  </si>
  <si>
    <t>RET-908325</t>
  </si>
  <si>
    <t>RET-908326</t>
  </si>
  <si>
    <t>RET-908327</t>
  </si>
  <si>
    <t>MAN-908328</t>
  </si>
  <si>
    <t>AGR-908329</t>
  </si>
  <si>
    <t>RET-908330</t>
  </si>
  <si>
    <t>RET-908331</t>
  </si>
  <si>
    <t>MAN-908332</t>
  </si>
  <si>
    <t>MAN-908333</t>
  </si>
  <si>
    <t>RET-908334</t>
  </si>
  <si>
    <t>MAN-908335</t>
  </si>
  <si>
    <t>RET-908336</t>
  </si>
  <si>
    <t>MAN-908337</t>
  </si>
  <si>
    <t>AGR-908338</t>
  </si>
  <si>
    <t>MAN-908339</t>
  </si>
  <si>
    <t>AGR-908340</t>
  </si>
  <si>
    <t>AGR-908341</t>
  </si>
  <si>
    <t>EXT-908342</t>
  </si>
  <si>
    <t>RET-908343</t>
  </si>
  <si>
    <t>RET-908344</t>
  </si>
  <si>
    <t>REA-908345</t>
  </si>
  <si>
    <t>AGR-908346</t>
  </si>
  <si>
    <t>MAN-908347</t>
  </si>
  <si>
    <t>MAN-908348</t>
  </si>
  <si>
    <t>AGR-908349</t>
  </si>
  <si>
    <t>EXT-908350</t>
  </si>
  <si>
    <t>REA-908351</t>
  </si>
  <si>
    <t>EXT-908352</t>
  </si>
  <si>
    <t>RET-908353</t>
  </si>
  <si>
    <t>EXT-908354</t>
  </si>
  <si>
    <t>RET-908355</t>
  </si>
  <si>
    <t>MAN-908356</t>
  </si>
  <si>
    <t>MAN-908357</t>
  </si>
  <si>
    <t>EXT-908358</t>
  </si>
  <si>
    <t>EXT-908359</t>
  </si>
  <si>
    <t>RET-908360</t>
  </si>
  <si>
    <t>RET-908361</t>
  </si>
  <si>
    <t>EXT-908362</t>
  </si>
  <si>
    <t>EXT-908363</t>
  </si>
  <si>
    <t>AGR-908364</t>
  </si>
  <si>
    <t>RET-908365</t>
  </si>
  <si>
    <t>EXT-908366</t>
  </si>
  <si>
    <t>EXT-908367</t>
  </si>
  <si>
    <t>RET-908368</t>
  </si>
  <si>
    <t>RET-908369</t>
  </si>
  <si>
    <t>REA-908370</t>
  </si>
  <si>
    <t>MAN-908371</t>
  </si>
  <si>
    <t>RET-908372</t>
  </si>
  <si>
    <t>MAN-908373</t>
  </si>
  <si>
    <t>RET-908374</t>
  </si>
  <si>
    <t>MAN-908375</t>
  </si>
  <si>
    <t>AGR-908376</t>
  </si>
  <si>
    <t>MAN-908377</t>
  </si>
  <si>
    <t>AGR-908378</t>
  </si>
  <si>
    <t>MAN-908379</t>
  </si>
  <si>
    <t>MAN-908380</t>
  </si>
  <si>
    <t>REA-908381</t>
  </si>
  <si>
    <t>RET-908382</t>
  </si>
  <si>
    <t>MAN-908383</t>
  </si>
  <si>
    <t>MAN-908384</t>
  </si>
  <si>
    <t>RET-908385</t>
  </si>
  <si>
    <t>RET-908386</t>
  </si>
  <si>
    <t>RET-908387</t>
  </si>
  <si>
    <t>AGR-908388</t>
  </si>
  <si>
    <t>MAN-908389</t>
  </si>
  <si>
    <t>RET-908390</t>
  </si>
  <si>
    <t>AGR-908391</t>
  </si>
  <si>
    <t>RET-908392</t>
  </si>
  <si>
    <t>AGR-908393</t>
  </si>
  <si>
    <t>RET-908394</t>
  </si>
  <si>
    <t>EXT-908395</t>
  </si>
  <si>
    <t>MAN-908396</t>
  </si>
  <si>
    <t>MAN-908397</t>
  </si>
  <si>
    <t>AGR-908398</t>
  </si>
  <si>
    <t>EXT-908399</t>
  </si>
  <si>
    <t>REA-908400</t>
  </si>
  <si>
    <t>MAN-908401</t>
  </si>
  <si>
    <t>RET-908402</t>
  </si>
  <si>
    <t>MAN-908403</t>
  </si>
  <si>
    <t>MAN-908404</t>
  </si>
  <si>
    <t>MAN-908405</t>
  </si>
  <si>
    <t>AGR-908406</t>
  </si>
  <si>
    <t>AGR-908407</t>
  </si>
  <si>
    <t>AGR-908408</t>
  </si>
  <si>
    <t>MAN-908409</t>
  </si>
  <si>
    <t>AGR-908410</t>
  </si>
  <si>
    <t>RET-908411</t>
  </si>
  <si>
    <t>MAN-908412</t>
  </si>
  <si>
    <t>EXT-908413</t>
  </si>
  <si>
    <t>RET-908414</t>
  </si>
  <si>
    <t>RET-908415</t>
  </si>
  <si>
    <t>AGR-908416</t>
  </si>
  <si>
    <t>RET-908417</t>
  </si>
  <si>
    <t>EXT-908418</t>
  </si>
  <si>
    <t>MAN-908419</t>
  </si>
  <si>
    <t>MAN-908420</t>
  </si>
  <si>
    <t>MAN-908421</t>
  </si>
  <si>
    <t>MAN-908422</t>
  </si>
  <si>
    <t>AGR-908423</t>
  </si>
  <si>
    <t>MAN-908424</t>
  </si>
  <si>
    <t>RET-908425</t>
  </si>
  <si>
    <t>REA-908426</t>
  </si>
  <si>
    <t>EXT-908427</t>
  </si>
  <si>
    <t>EXT-908428</t>
  </si>
  <si>
    <t>RET-908429</t>
  </si>
  <si>
    <t>MAN-908430</t>
  </si>
  <si>
    <t>RET-908431</t>
  </si>
  <si>
    <t>RET-908432</t>
  </si>
  <si>
    <t>EXT-908433</t>
  </si>
  <si>
    <t>REA-908434</t>
  </si>
  <si>
    <t>AGR-908435</t>
  </si>
  <si>
    <t>REA-908436</t>
  </si>
  <si>
    <t>RET-908437</t>
  </si>
  <si>
    <t>RET-908438</t>
  </si>
  <si>
    <t>MAN-908439</t>
  </si>
  <si>
    <t>MAN-908440</t>
  </si>
  <si>
    <t>REA-908441</t>
  </si>
  <si>
    <t>MAN-908442</t>
  </si>
  <si>
    <t>AGR-908443</t>
  </si>
  <si>
    <t>RET-908444</t>
  </si>
  <si>
    <t>RET-908445</t>
  </si>
  <si>
    <t>RET-908446</t>
  </si>
  <si>
    <t>MAN-908447</t>
  </si>
  <si>
    <t>RET-908448</t>
  </si>
  <si>
    <t>RET-908449</t>
  </si>
  <si>
    <t>MAN-908450</t>
  </si>
  <si>
    <t>RET-908451</t>
  </si>
  <si>
    <t>MAN-908452</t>
  </si>
  <si>
    <t>RET-908453</t>
  </si>
  <si>
    <t>RET-908454</t>
  </si>
  <si>
    <t>AGR-908455</t>
  </si>
  <si>
    <t>RET-908456</t>
  </si>
  <si>
    <t>EXT-908457</t>
  </si>
  <si>
    <t>AGR-908458</t>
  </si>
  <si>
    <t>AGR-908459</t>
  </si>
  <si>
    <t>AGR-908460</t>
  </si>
  <si>
    <t>MAN-908461</t>
  </si>
  <si>
    <t>RET-908462</t>
  </si>
  <si>
    <t>EXT-908463</t>
  </si>
  <si>
    <t>EXT-908464</t>
  </si>
  <si>
    <t>RET-908465</t>
  </si>
  <si>
    <t>RET-908466</t>
  </si>
  <si>
    <t>AGR-908467</t>
  </si>
  <si>
    <t>EXT-908468</t>
  </si>
  <si>
    <t>RET-908469</t>
  </si>
  <si>
    <t>RET-908470</t>
  </si>
  <si>
    <t>RET-908471</t>
  </si>
  <si>
    <t>EXT-908472</t>
  </si>
  <si>
    <t>AGR-908473</t>
  </si>
  <si>
    <t>AGR-908474</t>
  </si>
  <si>
    <t>EXT-908475</t>
  </si>
  <si>
    <t>REA-908476</t>
  </si>
  <si>
    <t>RET-908477</t>
  </si>
  <si>
    <t>REA-908478</t>
  </si>
  <si>
    <t>RET-908479</t>
  </si>
  <si>
    <t>AGR-908480</t>
  </si>
  <si>
    <t>MAN-908481</t>
  </si>
  <si>
    <t>RET-908482</t>
  </si>
  <si>
    <t>MAN-908483</t>
  </si>
  <si>
    <t>MAN-908484</t>
  </si>
  <si>
    <t>RET-908485</t>
  </si>
  <si>
    <t>MAN-908486</t>
  </si>
  <si>
    <t>RET-908487</t>
  </si>
  <si>
    <t>MAN-908488</t>
  </si>
  <si>
    <t>RET-908489</t>
  </si>
  <si>
    <t>RET-908490</t>
  </si>
  <si>
    <t>MAN-908491</t>
  </si>
  <si>
    <t>AGR-908492</t>
  </si>
  <si>
    <t>EXT-908493</t>
  </si>
  <si>
    <t>MAN-908494</t>
  </si>
  <si>
    <t>EXT-908495</t>
  </si>
  <si>
    <t>REA-908496</t>
  </si>
  <si>
    <t>AGR-908497</t>
  </si>
  <si>
    <t>AGR-908498</t>
  </si>
  <si>
    <t>REA-908499</t>
  </si>
  <si>
    <t>RET-908500</t>
  </si>
  <si>
    <t>MAN-908501</t>
  </si>
  <si>
    <t>MAN-908502</t>
  </si>
  <si>
    <t>EXT-908503</t>
  </si>
  <si>
    <t>EXT-908504</t>
  </si>
  <si>
    <t>RET-908505</t>
  </si>
  <si>
    <t>MAN-908506</t>
  </si>
  <si>
    <t>RET-908507</t>
  </si>
  <si>
    <t>RET-908508</t>
  </si>
  <si>
    <t>RET-908509</t>
  </si>
  <si>
    <t>RET-908510</t>
  </si>
  <si>
    <t>MAN-908511</t>
  </si>
  <si>
    <t>RET-908512</t>
  </si>
  <si>
    <t>EXT-908513</t>
  </si>
  <si>
    <t>MAN-908514</t>
  </si>
  <si>
    <t>AGR-908515</t>
  </si>
  <si>
    <t>MAN-908516</t>
  </si>
  <si>
    <t>MAN-908517</t>
  </si>
  <si>
    <t>AGR-908518</t>
  </si>
  <si>
    <t>AGR-908519</t>
  </si>
  <si>
    <t>RET-908520</t>
  </si>
  <si>
    <t>RET-908521</t>
  </si>
  <si>
    <t>AGR-908522</t>
  </si>
  <si>
    <t>AGR-908523</t>
  </si>
  <si>
    <t>MAN-908524</t>
  </si>
  <si>
    <t>RET-908525</t>
  </si>
  <si>
    <t>MAN-908526</t>
  </si>
  <si>
    <t>AGR-908527</t>
  </si>
  <si>
    <t>AGR-908528</t>
  </si>
  <si>
    <t>REA-908529</t>
  </si>
  <si>
    <t>RET-908530</t>
  </si>
  <si>
    <t>AGR-908531</t>
  </si>
  <si>
    <t>MAN-908532</t>
  </si>
  <si>
    <t>MAN-908533</t>
  </si>
  <si>
    <t>RET-908534</t>
  </si>
  <si>
    <t>EXT-908535</t>
  </si>
  <si>
    <t>EXT-908536</t>
  </si>
  <si>
    <t>AGR-908537</t>
  </si>
  <si>
    <t>MAN-908538</t>
  </si>
  <si>
    <t>MAN-908539</t>
  </si>
  <si>
    <t>RET-908540</t>
  </si>
  <si>
    <t>RET-908541</t>
  </si>
  <si>
    <t>AGR-908542</t>
  </si>
  <si>
    <t>MAN-908543</t>
  </si>
  <si>
    <t>MAN-908544</t>
  </si>
  <si>
    <t>MAN-908545</t>
  </si>
  <si>
    <t>EXT-908546</t>
  </si>
  <si>
    <t>RET-908547</t>
  </si>
  <si>
    <t>RET-908548</t>
  </si>
  <si>
    <t>MAN-908549</t>
  </si>
  <si>
    <t>EXT-908550</t>
  </si>
  <si>
    <t>EXT-908551</t>
  </si>
  <si>
    <t>MAN-908552</t>
  </si>
  <si>
    <t>EXT-908553</t>
  </si>
  <si>
    <t>MAN-908554</t>
  </si>
  <si>
    <t>RET-908555</t>
  </si>
  <si>
    <t>EXT-908556</t>
  </si>
  <si>
    <t>MAN-908557</t>
  </si>
  <si>
    <t>MAN-908558</t>
  </si>
  <si>
    <t>REA-908559</t>
  </si>
  <si>
    <t>RET-908560</t>
  </si>
  <si>
    <t>AGR-908561</t>
  </si>
  <si>
    <t>RET-908562</t>
  </si>
  <si>
    <t>EXT-908563</t>
  </si>
  <si>
    <t>AGR-908564</t>
  </si>
  <si>
    <t>AGR-908565</t>
  </si>
  <si>
    <t>REA-908566</t>
  </si>
  <si>
    <t>MAN-908567</t>
  </si>
  <si>
    <t>AGR-908568</t>
  </si>
  <si>
    <t>RET-908569</t>
  </si>
  <si>
    <t>AGR-908570</t>
  </si>
  <si>
    <t>MAN-908571</t>
  </si>
  <si>
    <t>RET-908572</t>
  </si>
  <si>
    <t>MAN-908573</t>
  </si>
  <si>
    <t>RET-908574</t>
  </si>
  <si>
    <t>MAN-908575</t>
  </si>
  <si>
    <t>RET-908576</t>
  </si>
  <si>
    <t>EXT-908577</t>
  </si>
  <si>
    <t>AGR-908578</t>
  </si>
  <si>
    <t>AGR-908579</t>
  </si>
  <si>
    <t>RET-908580</t>
  </si>
  <si>
    <t>MAN-908581</t>
  </si>
  <si>
    <t>MAN-908582</t>
  </si>
  <si>
    <t>MAN-908583</t>
  </si>
  <si>
    <t>AGR-908584</t>
  </si>
  <si>
    <t>MAN-908585</t>
  </si>
  <si>
    <t>MAN-908586</t>
  </si>
  <si>
    <t>MAN-908587</t>
  </si>
  <si>
    <t>MAN-908588</t>
  </si>
  <si>
    <t>EXT-908589</t>
  </si>
  <si>
    <t>EXT-908590</t>
  </si>
  <si>
    <t>REA-908591</t>
  </si>
  <si>
    <t>RET-908592</t>
  </si>
  <si>
    <t>EXT-908593</t>
  </si>
  <si>
    <t>MAN-908594</t>
  </si>
  <si>
    <t>EXT-908595</t>
  </si>
  <si>
    <t>EXT-908596</t>
  </si>
  <si>
    <t>AGR-908597</t>
  </si>
  <si>
    <t>RET-908598</t>
  </si>
  <si>
    <t>AGR-908599</t>
  </si>
  <si>
    <t>EXT-908600</t>
  </si>
  <si>
    <t>EXT-908601</t>
  </si>
  <si>
    <t>MAN-908602</t>
  </si>
  <si>
    <t>RET-908603</t>
  </si>
  <si>
    <t>EXT-908604</t>
  </si>
  <si>
    <t>MAN-908605</t>
  </si>
  <si>
    <t>RET-908606</t>
  </si>
  <si>
    <t>RET-908607</t>
  </si>
  <si>
    <t>AGR-908608</t>
  </si>
  <si>
    <t>RET-908609</t>
  </si>
  <si>
    <t>RET-908610</t>
  </si>
  <si>
    <t>RET-908611</t>
  </si>
  <si>
    <t>MAN-908612</t>
  </si>
  <si>
    <t>AGR-908613</t>
  </si>
  <si>
    <t>MAN-908614</t>
  </si>
  <si>
    <t>RET-908615</t>
  </si>
  <si>
    <t>RET-908616</t>
  </si>
  <si>
    <t>MAN-908617</t>
  </si>
  <si>
    <t>AGR-908618</t>
  </si>
  <si>
    <t>RET-908619</t>
  </si>
  <si>
    <t>EXT-908620</t>
  </si>
  <si>
    <t>MAN-908621</t>
  </si>
  <si>
    <t>REA-908622</t>
  </si>
  <si>
    <t>AGR-908623</t>
  </si>
  <si>
    <t>RET-908624</t>
  </si>
  <si>
    <t>MAN-908625</t>
  </si>
  <si>
    <t>AGR-908626</t>
  </si>
  <si>
    <t>REA-908627</t>
  </si>
  <si>
    <t>RET-908628</t>
  </si>
  <si>
    <t>EXT-908629</t>
  </si>
  <si>
    <t>RET-908630</t>
  </si>
  <si>
    <t>RET-908631</t>
  </si>
  <si>
    <t>RET-908632</t>
  </si>
  <si>
    <t>EXT-908633</t>
  </si>
  <si>
    <t>REA-908634</t>
  </si>
  <si>
    <t>REA-908635</t>
  </si>
  <si>
    <t>MAN-908636</t>
  </si>
  <si>
    <t>REA-908637</t>
  </si>
  <si>
    <t>MAN-908638</t>
  </si>
  <si>
    <t>AGR-908639</t>
  </si>
  <si>
    <t>REA-908640</t>
  </si>
  <si>
    <t>REA-908641</t>
  </si>
  <si>
    <t>MAN-908642</t>
  </si>
  <si>
    <t>EXT-908643</t>
  </si>
  <si>
    <t>RET-908644</t>
  </si>
  <si>
    <t>AGR-908645</t>
  </si>
  <si>
    <t>MAN-908646</t>
  </si>
  <si>
    <t>MAN-908647</t>
  </si>
  <si>
    <t>AGR-908648</t>
  </si>
  <si>
    <t>EXT-908649</t>
  </si>
  <si>
    <t>RET-908650</t>
  </si>
  <si>
    <t>RET-908651</t>
  </si>
  <si>
    <t>AGR-908652</t>
  </si>
  <si>
    <t>REA-908653</t>
  </si>
  <si>
    <t>RET-908654</t>
  </si>
  <si>
    <t>AGR-908655</t>
  </si>
  <si>
    <t>RET-908656</t>
  </si>
  <si>
    <t>RET-908657</t>
  </si>
  <si>
    <t>RET-908658</t>
  </si>
  <si>
    <t>RET-908659</t>
  </si>
  <si>
    <t>RET-908660</t>
  </si>
  <si>
    <t>EXT-908661</t>
  </si>
  <si>
    <t>RET-908662</t>
  </si>
  <si>
    <t>RET-908663</t>
  </si>
  <si>
    <t>MAN-908664</t>
  </si>
  <si>
    <t>AGR-908665</t>
  </si>
  <si>
    <t>AGR-908666</t>
  </si>
  <si>
    <t>MAN-908667</t>
  </si>
  <si>
    <t>RET-908668</t>
  </si>
  <si>
    <t>REA-908669</t>
  </si>
  <si>
    <t>AGR-908670</t>
  </si>
  <si>
    <t>EXT-908671</t>
  </si>
  <si>
    <t>AGR-908672</t>
  </si>
  <si>
    <t>MAN-908673</t>
  </si>
  <si>
    <t>RET-908674</t>
  </si>
  <si>
    <t>AGR-908675</t>
  </si>
  <si>
    <t>RET-908676</t>
  </si>
  <si>
    <t>REA-908677</t>
  </si>
  <si>
    <t>EXT-908678</t>
  </si>
  <si>
    <t>REA-908679</t>
  </si>
  <si>
    <t>RET-908680</t>
  </si>
  <si>
    <t>MAN-908681</t>
  </si>
  <si>
    <t>RET-908682</t>
  </si>
  <si>
    <t>AGR-908683</t>
  </si>
  <si>
    <t>RET-908684</t>
  </si>
  <si>
    <t>RET-908685</t>
  </si>
  <si>
    <t>RET-908686</t>
  </si>
  <si>
    <t>MAN-908687</t>
  </si>
  <si>
    <t>RET-908688</t>
  </si>
  <si>
    <t>EXT-908689</t>
  </si>
  <si>
    <t>REA-908690</t>
  </si>
  <si>
    <t>RET-908691</t>
  </si>
  <si>
    <t>RET-908692</t>
  </si>
  <si>
    <t>AGR-908693</t>
  </si>
  <si>
    <t>MAN-908694</t>
  </si>
  <si>
    <t>RET-908695</t>
  </si>
  <si>
    <t>AGR-908696</t>
  </si>
  <si>
    <t>EXT-908697</t>
  </si>
  <si>
    <t>RET-908698</t>
  </si>
  <si>
    <t>AGR-908699</t>
  </si>
  <si>
    <t>EXT-908700</t>
  </si>
  <si>
    <t>EXT-908701</t>
  </si>
  <si>
    <t>RET-908702</t>
  </si>
  <si>
    <t>MAN-908703</t>
  </si>
  <si>
    <t>REA-908704</t>
  </si>
  <si>
    <t>MAN-908705</t>
  </si>
  <si>
    <t>REA-908706</t>
  </si>
  <si>
    <t>RET-908707</t>
  </si>
  <si>
    <t>AGR-908708</t>
  </si>
  <si>
    <t>RET-908709</t>
  </si>
  <si>
    <t>RET-908710</t>
  </si>
  <si>
    <t>REA-908711</t>
  </si>
  <si>
    <t>AGR-908712</t>
  </si>
  <si>
    <t>AGR-908713</t>
  </si>
  <si>
    <t>RET-908714</t>
  </si>
  <si>
    <t>RET-908715</t>
  </si>
  <si>
    <t>MAN-908716</t>
  </si>
  <si>
    <t>RET-908717</t>
  </si>
  <si>
    <t>EXT-908718</t>
  </si>
  <si>
    <t>EXT-908719</t>
  </si>
  <si>
    <t>EXT-908720</t>
  </si>
  <si>
    <t>REA-908721</t>
  </si>
  <si>
    <t>REA-908722</t>
  </si>
  <si>
    <t>AGR-908723</t>
  </si>
  <si>
    <t>AGR-908724</t>
  </si>
  <si>
    <t>AGR-908725</t>
  </si>
  <si>
    <t>MAN-908726</t>
  </si>
  <si>
    <t>RET-908727</t>
  </si>
  <si>
    <t>MAN-908728</t>
  </si>
  <si>
    <t>AGR-908729</t>
  </si>
  <si>
    <t>AGR-908730</t>
  </si>
  <si>
    <t>MAN-908731</t>
  </si>
  <si>
    <t>RET-908732</t>
  </si>
  <si>
    <t>EXT-908733</t>
  </si>
  <si>
    <t>RET-908734</t>
  </si>
  <si>
    <t>AGR-908735</t>
  </si>
  <si>
    <t>REA-908736</t>
  </si>
  <si>
    <t>EXT-908737</t>
  </si>
  <si>
    <t>RET-908738</t>
  </si>
  <si>
    <t>MAN-908739</t>
  </si>
  <si>
    <t>MAN-908740</t>
  </si>
  <si>
    <t>MAN-908741</t>
  </si>
  <si>
    <t>AGR-908742</t>
  </si>
  <si>
    <t>MAN-908743</t>
  </si>
  <si>
    <t>RET-908744</t>
  </si>
  <si>
    <t>MAN-908745</t>
  </si>
  <si>
    <t>RET-908746</t>
  </si>
  <si>
    <t>AGR-908747</t>
  </si>
  <si>
    <t>AGR-908748</t>
  </si>
  <si>
    <t>MAN-908749</t>
  </si>
  <si>
    <t>MAN-908750</t>
  </si>
  <si>
    <t>MAN-908751</t>
  </si>
  <si>
    <t>AGR-908752</t>
  </si>
  <si>
    <t>MAN-908753</t>
  </si>
  <si>
    <t>RET-908754</t>
  </si>
  <si>
    <t>RET-908755</t>
  </si>
  <si>
    <t>MAN-908756</t>
  </si>
  <si>
    <t>REA-908757</t>
  </si>
  <si>
    <t>REA-908758</t>
  </si>
  <si>
    <t>AGR-908759</t>
  </si>
  <si>
    <t>RET-908760</t>
  </si>
  <si>
    <t>RET-908761</t>
  </si>
  <si>
    <t>MAN-908762</t>
  </si>
  <si>
    <t>REA-908763</t>
  </si>
  <si>
    <t>REA-908764</t>
  </si>
  <si>
    <t>MAN-908765</t>
  </si>
  <si>
    <t>RET-908766</t>
  </si>
  <si>
    <t>MAN-908767</t>
  </si>
  <si>
    <t>AGR-908768</t>
  </si>
  <si>
    <t>RET-908769</t>
  </si>
  <si>
    <t>MAN-908770</t>
  </si>
  <si>
    <t>RET-908771</t>
  </si>
  <si>
    <t>RET-908772</t>
  </si>
  <si>
    <t>EXT-908773</t>
  </si>
  <si>
    <t>MAN-908774</t>
  </si>
  <si>
    <t>RET-908775</t>
  </si>
  <si>
    <t>RET-908776</t>
  </si>
  <si>
    <t>MAN-908777</t>
  </si>
  <si>
    <t>MAN-908778</t>
  </si>
  <si>
    <t>RET-908779</t>
  </si>
  <si>
    <t>MAN-908780</t>
  </si>
  <si>
    <t>MAN-908781</t>
  </si>
  <si>
    <t>EXT-908782</t>
  </si>
  <si>
    <t>MAN-908783</t>
  </si>
  <si>
    <t>RET-908784</t>
  </si>
  <si>
    <t>AGR-908785</t>
  </si>
  <si>
    <t>AGR-908786</t>
  </si>
  <si>
    <t>MAN-908787</t>
  </si>
  <si>
    <t>MAN-908788</t>
  </si>
  <si>
    <t>RET-908789</t>
  </si>
  <si>
    <t>RET-908790</t>
  </si>
  <si>
    <t>RET-908791</t>
  </si>
  <si>
    <t>RET-908792</t>
  </si>
  <si>
    <t>MAN-908793</t>
  </si>
  <si>
    <t>RET-908794</t>
  </si>
  <si>
    <t>MAN-908795</t>
  </si>
  <si>
    <t>MAN-908796</t>
  </si>
  <si>
    <t>RET-908797</t>
  </si>
  <si>
    <t>REA-908798</t>
  </si>
  <si>
    <t>RET-908799</t>
  </si>
  <si>
    <t>AGR-908800</t>
  </si>
  <si>
    <t>RET-908801</t>
  </si>
  <si>
    <t>AGR-908802</t>
  </si>
  <si>
    <t>RET-908803</t>
  </si>
  <si>
    <t>REA-908804</t>
  </si>
  <si>
    <t>AGR-908805</t>
  </si>
  <si>
    <t>AGR-908806</t>
  </si>
  <si>
    <t>MAN-908807</t>
  </si>
  <si>
    <t>MAN-908808</t>
  </si>
  <si>
    <t>MAN-908809</t>
  </si>
  <si>
    <t>RET-908810</t>
  </si>
  <si>
    <t>MAN-908811</t>
  </si>
  <si>
    <t>RET-908812</t>
  </si>
  <si>
    <t>MAN-908813</t>
  </si>
  <si>
    <t>MAN-908814</t>
  </si>
  <si>
    <t>EXT-908815</t>
  </si>
  <si>
    <t>RET-908816</t>
  </si>
  <si>
    <t>MAN-908817</t>
  </si>
  <si>
    <t>RET-908818</t>
  </si>
  <si>
    <t>MAN-908819</t>
  </si>
  <si>
    <t>RET-908820</t>
  </si>
  <si>
    <t>AGR-908821</t>
  </si>
  <si>
    <t>MAN-908822</t>
  </si>
  <si>
    <t>MAN-908823</t>
  </si>
  <si>
    <t>REA-908824</t>
  </si>
  <si>
    <t>MAN-908825</t>
  </si>
  <si>
    <t>EXT-908826</t>
  </si>
  <si>
    <t>MAN-908827</t>
  </si>
  <si>
    <t>MAN-908828</t>
  </si>
  <si>
    <t>RET-908829</t>
  </si>
  <si>
    <t>AGR-908830</t>
  </si>
  <si>
    <t>RET-908831</t>
  </si>
  <si>
    <t>EXT-908832</t>
  </si>
  <si>
    <t>EXT-908833</t>
  </si>
  <si>
    <t>AGR-908834</t>
  </si>
  <si>
    <t>EXT-908835</t>
  </si>
  <si>
    <t>RET-908836</t>
  </si>
  <si>
    <t>MAN-908837</t>
  </si>
  <si>
    <t>AGR-908838</t>
  </si>
  <si>
    <t>AGR-908839</t>
  </si>
  <si>
    <t>REA-908840</t>
  </si>
  <si>
    <t>MAN-908841</t>
  </si>
  <si>
    <t>RET-908842</t>
  </si>
  <si>
    <t>RET-908843</t>
  </si>
  <si>
    <t>MAN-908844</t>
  </si>
  <si>
    <t>MAN-908845</t>
  </si>
  <si>
    <t>RET-908846</t>
  </si>
  <si>
    <t>MAN-908847</t>
  </si>
  <si>
    <t>MAN-908848</t>
  </si>
  <si>
    <t>RET-908849</t>
  </si>
  <si>
    <t>MAN-908850</t>
  </si>
  <si>
    <t>RET-908851</t>
  </si>
  <si>
    <t>MAN-908852</t>
  </si>
  <si>
    <t>RET-908853</t>
  </si>
  <si>
    <t>MAN-908854</t>
  </si>
  <si>
    <t>REA-908855</t>
  </si>
  <si>
    <t>RET-908856</t>
  </si>
  <si>
    <t>MAN-908857</t>
  </si>
  <si>
    <t>EXT-908858</t>
  </si>
  <si>
    <t>RET-908859</t>
  </si>
  <si>
    <t>AGR-908860</t>
  </si>
  <si>
    <t>AGR-908861</t>
  </si>
  <si>
    <t>AGR-908862</t>
  </si>
  <si>
    <t>RET-908863</t>
  </si>
  <si>
    <t>RET-908864</t>
  </si>
  <si>
    <t>AGR-908865</t>
  </si>
  <si>
    <t>EXT-908866</t>
  </si>
  <si>
    <t>RET-908867</t>
  </si>
  <si>
    <t>RET-908868</t>
  </si>
  <si>
    <t>RET-908869</t>
  </si>
  <si>
    <t>RET-908870</t>
  </si>
  <si>
    <t>RET-908871</t>
  </si>
  <si>
    <t>RET-908872</t>
  </si>
  <si>
    <t>AGR-908873</t>
  </si>
  <si>
    <t>MAN-908874</t>
  </si>
  <si>
    <t>AGR-908875</t>
  </si>
  <si>
    <t>RET-908876</t>
  </si>
  <si>
    <t>REA-908877</t>
  </si>
  <si>
    <t>MAN-908878</t>
  </si>
  <si>
    <t>MAN-908879</t>
  </si>
  <si>
    <t>EXT-908880</t>
  </si>
  <si>
    <t>REA-908881</t>
  </si>
  <si>
    <t>MAN-908882</t>
  </si>
  <si>
    <t>MAN-908883</t>
  </si>
  <si>
    <t>RET-908884</t>
  </si>
  <si>
    <t>MAN-908885</t>
  </si>
  <si>
    <t>AGR-908886</t>
  </si>
  <si>
    <t>MAN-908887</t>
  </si>
  <si>
    <t>AGR-908888</t>
  </si>
  <si>
    <t>REA-908889</t>
  </si>
  <si>
    <t>MAN-908890</t>
  </si>
  <si>
    <t>EXT-908891</t>
  </si>
  <si>
    <t>MAN-908892</t>
  </si>
  <si>
    <t>RET-908893</t>
  </si>
  <si>
    <t>EXT-908894</t>
  </si>
  <si>
    <t>AGR-908895</t>
  </si>
  <si>
    <t>AGR-908896</t>
  </si>
  <si>
    <t>MAN-908897</t>
  </si>
  <si>
    <t>AGR-908898</t>
  </si>
  <si>
    <t>EXT-908899</t>
  </si>
  <si>
    <t>RET-908900</t>
  </si>
  <si>
    <t>RET-908901</t>
  </si>
  <si>
    <t>RET-908902</t>
  </si>
  <si>
    <t>RET-908903</t>
  </si>
  <si>
    <t>MAN-908904</t>
  </si>
  <si>
    <t>EXT-908905</t>
  </si>
  <si>
    <t>EXT-908906</t>
  </si>
  <si>
    <t>REA-908907</t>
  </si>
  <si>
    <t>EXT-908908</t>
  </si>
  <si>
    <t>RET-908909</t>
  </si>
  <si>
    <t>RET-908910</t>
  </si>
  <si>
    <t>RET-908911</t>
  </si>
  <si>
    <t>RET-908912</t>
  </si>
  <si>
    <t>RET-908913</t>
  </si>
  <si>
    <t>REA-908914</t>
  </si>
  <si>
    <t>RET-908915</t>
  </si>
  <si>
    <t>AGR-908916</t>
  </si>
  <si>
    <t>REA-908917</t>
  </si>
  <si>
    <t>AGR-908918</t>
  </si>
  <si>
    <t>MAN-908919</t>
  </si>
  <si>
    <t>AGR-908920</t>
  </si>
  <si>
    <t>AGR-908921</t>
  </si>
  <si>
    <t>AGR-908922</t>
  </si>
  <si>
    <t>AGR-908923</t>
  </si>
  <si>
    <t>REA-908924</t>
  </si>
  <si>
    <t>EXT-908925</t>
  </si>
  <si>
    <t>MAN-908926</t>
  </si>
  <si>
    <t>RET-908927</t>
  </si>
  <si>
    <t>MAN-908928</t>
  </si>
  <si>
    <t>AGR-908929</t>
  </si>
  <si>
    <t>RET-908930</t>
  </si>
  <si>
    <t>REA-908931</t>
  </si>
  <si>
    <t>MAN-908932</t>
  </si>
  <si>
    <t>EXT-908933</t>
  </si>
  <si>
    <t>AGR-908934</t>
  </si>
  <si>
    <t>EXT-908935</t>
  </si>
  <si>
    <t>MAN-908936</t>
  </si>
  <si>
    <t>MAN-908937</t>
  </si>
  <si>
    <t>RET-908938</t>
  </si>
  <si>
    <t>REA-908939</t>
  </si>
  <si>
    <t>MAN-908940</t>
  </si>
  <si>
    <t>MAN-908941</t>
  </si>
  <si>
    <t>RET-908942</t>
  </si>
  <si>
    <t>RET-908943</t>
  </si>
  <si>
    <t>MAN-908944</t>
  </si>
  <si>
    <t>MAN-908945</t>
  </si>
  <si>
    <t>EXT-908946</t>
  </si>
  <si>
    <t>RET-908947</t>
  </si>
  <si>
    <t>MAN-908948</t>
  </si>
  <si>
    <t>RET-908949</t>
  </si>
  <si>
    <t>RET-908950</t>
  </si>
  <si>
    <t>RET-908951</t>
  </si>
  <si>
    <t>RET-908952</t>
  </si>
  <si>
    <t>RET-908953</t>
  </si>
  <si>
    <t>RET-908954</t>
  </si>
  <si>
    <t>AGR-908955</t>
  </si>
  <si>
    <t>AGR-908956</t>
  </si>
  <si>
    <t>AGR-908957</t>
  </si>
  <si>
    <t>MAN-908958</t>
  </si>
  <si>
    <t>RET-908959</t>
  </si>
  <si>
    <t>RET-908960</t>
  </si>
  <si>
    <t>REA-908961</t>
  </si>
  <si>
    <t>MAN-908962</t>
  </si>
  <si>
    <t>EXT-908963</t>
  </si>
  <si>
    <t>RET-908964</t>
  </si>
  <si>
    <t>AGR-908965</t>
  </si>
  <si>
    <t>MAN-908966</t>
  </si>
  <si>
    <t>MAN-908967</t>
  </si>
  <si>
    <t>MAN-908968</t>
  </si>
  <si>
    <t>AGR-908969</t>
  </si>
  <si>
    <t>RET-908970</t>
  </si>
  <si>
    <t>REA-908971</t>
  </si>
  <si>
    <t>RET-908972</t>
  </si>
  <si>
    <t>RET-908973</t>
  </si>
  <si>
    <t>RET-908974</t>
  </si>
  <si>
    <t>EXT-908975</t>
  </si>
  <si>
    <t>AGR-908976</t>
  </si>
  <si>
    <t>RET-908977</t>
  </si>
  <si>
    <t>EXT-908978</t>
  </si>
  <si>
    <t>AGR-908979</t>
  </si>
  <si>
    <t>EXT-908980</t>
  </si>
  <si>
    <t>MAN-908981</t>
  </si>
  <si>
    <t>MAN-908982</t>
  </si>
  <si>
    <t>RET-908983</t>
  </si>
  <si>
    <t>RET-908984</t>
  </si>
  <si>
    <t>MAN-908985</t>
  </si>
  <si>
    <t>REA-908986</t>
  </si>
  <si>
    <t>REA-908987</t>
  </si>
  <si>
    <t>EXT-908988</t>
  </si>
  <si>
    <t>RET-908989</t>
  </si>
  <si>
    <t>MAN-908990</t>
  </si>
  <si>
    <t>MAN-908991</t>
  </si>
  <si>
    <t>AGR-908992</t>
  </si>
  <si>
    <t>EXT-908993</t>
  </si>
  <si>
    <t>RET-908994</t>
  </si>
  <si>
    <t>EXT-908995</t>
  </si>
  <si>
    <t>AGR-908996</t>
  </si>
  <si>
    <t>RET-908997</t>
  </si>
  <si>
    <t>MAN-908998</t>
  </si>
  <si>
    <t>RET-908999</t>
  </si>
  <si>
    <t>MAN-909000</t>
  </si>
  <si>
    <t>RET-909001</t>
  </si>
  <si>
    <t>REA-909002</t>
  </si>
  <si>
    <t>AGR-909003</t>
  </si>
  <si>
    <t>MAN-909004</t>
  </si>
  <si>
    <t>MAN-909005</t>
  </si>
  <si>
    <t>REA-909006</t>
  </si>
  <si>
    <t>MAN-909007</t>
  </si>
  <si>
    <t>MAN-909008</t>
  </si>
  <si>
    <t>RET-909009</t>
  </si>
  <si>
    <t>RET-909010</t>
  </si>
  <si>
    <t>MAN-909011</t>
  </si>
  <si>
    <t>RET-909012</t>
  </si>
  <si>
    <t>MAN-909013</t>
  </si>
  <si>
    <t>MAN-909014</t>
  </si>
  <si>
    <t>AGR-909015</t>
  </si>
  <si>
    <t>RET-909016</t>
  </si>
  <si>
    <t>EXT-909017</t>
  </si>
  <si>
    <t>AGR-909018</t>
  </si>
  <si>
    <t>EXT-909019</t>
  </si>
  <si>
    <t>MAN-909020</t>
  </si>
  <si>
    <t>EXT-909021</t>
  </si>
  <si>
    <t>RET-909022</t>
  </si>
  <si>
    <t>REA-909023</t>
  </si>
  <si>
    <t>RET-909024</t>
  </si>
  <si>
    <t>RET-909025</t>
  </si>
  <si>
    <t>RET-909026</t>
  </si>
  <si>
    <t>AGR-909027</t>
  </si>
  <si>
    <t>MAN-909028</t>
  </si>
  <si>
    <t>RET-909029</t>
  </si>
  <si>
    <t>MAN-909030</t>
  </si>
  <si>
    <t>EXT-909031</t>
  </si>
  <si>
    <t>MAN-909032</t>
  </si>
  <si>
    <t>MAN-909033</t>
  </si>
  <si>
    <t>RET-909034</t>
  </si>
  <si>
    <t>EXT-909035</t>
  </si>
  <si>
    <t>AGR-909036</t>
  </si>
  <si>
    <t>RET-909037</t>
  </si>
  <si>
    <t>REA-909038</t>
  </si>
  <si>
    <t>MAN-909039</t>
  </si>
  <si>
    <t>EXT-909040</t>
  </si>
  <si>
    <t>AGR-909041</t>
  </si>
  <si>
    <t>MAN-909042</t>
  </si>
  <si>
    <t>RET-909043</t>
  </si>
  <si>
    <t>RET-909044</t>
  </si>
  <si>
    <t>AGR-909045</t>
  </si>
  <si>
    <t>MAN-909046</t>
  </si>
  <si>
    <t>RET-909047</t>
  </si>
  <si>
    <t>RET-909048</t>
  </si>
  <si>
    <t>MAN-909049</t>
  </si>
  <si>
    <t>AGR-909050</t>
  </si>
  <si>
    <t>RET-909051</t>
  </si>
  <si>
    <t>EXT-909052</t>
  </si>
  <si>
    <t>MAN-909053</t>
  </si>
  <si>
    <t>MAN-909054</t>
  </si>
  <si>
    <t>MAN-909055</t>
  </si>
  <si>
    <t>RET-909056</t>
  </si>
  <si>
    <t>RET-909057</t>
  </si>
  <si>
    <t>EXT-909058</t>
  </si>
  <si>
    <t>EXT-909059</t>
  </si>
  <si>
    <t>RET-909060</t>
  </si>
  <si>
    <t>RET-909061</t>
  </si>
  <si>
    <t>MAN-909062</t>
  </si>
  <si>
    <t>MAN-909063</t>
  </si>
  <si>
    <t>RET-909064</t>
  </si>
  <si>
    <t>AGR-909065</t>
  </si>
  <si>
    <t>MAN-909066</t>
  </si>
  <si>
    <t>AGR-909067</t>
  </si>
  <si>
    <t>REA-909068</t>
  </si>
  <si>
    <t>MAN-909069</t>
  </si>
  <si>
    <t>REA-909070</t>
  </si>
  <si>
    <t>AGR-909071</t>
  </si>
  <si>
    <t>AGR-909072</t>
  </si>
  <si>
    <t>RET-909073</t>
  </si>
  <si>
    <t>MAN-909074</t>
  </si>
  <si>
    <t>RET-909075</t>
  </si>
  <si>
    <t>REA-909076</t>
  </si>
  <si>
    <t>RET-909077</t>
  </si>
  <si>
    <t>AGR-909078</t>
  </si>
  <si>
    <t>EXT-909079</t>
  </si>
  <si>
    <t>MAN-909080</t>
  </si>
  <si>
    <t>EXT-909081</t>
  </si>
  <si>
    <t>EXT-909082</t>
  </si>
  <si>
    <t>AGR-909083</t>
  </si>
  <si>
    <t>MAN-909084</t>
  </si>
  <si>
    <t>AGR-909085</t>
  </si>
  <si>
    <t>RET-909086</t>
  </si>
  <si>
    <t>REA-909087</t>
  </si>
  <si>
    <t>MAN-909088</t>
  </si>
  <si>
    <t>RET-909089</t>
  </si>
  <si>
    <t>REA-909090</t>
  </si>
  <si>
    <t>MAN-909091</t>
  </si>
  <si>
    <t>RET-909092</t>
  </si>
  <si>
    <t>RET-909093</t>
  </si>
  <si>
    <t>MAN-909094</t>
  </si>
  <si>
    <t>RET-909095</t>
  </si>
  <si>
    <t>AGR-909096</t>
  </si>
  <si>
    <t>RET-909097</t>
  </si>
  <si>
    <t>RET-909098</t>
  </si>
  <si>
    <t>EXT-909099</t>
  </si>
  <si>
    <t>EXT-909100</t>
  </si>
  <si>
    <t>REA-909101</t>
  </si>
  <si>
    <t>RET-909102</t>
  </si>
  <si>
    <t>MAN-909103</t>
  </si>
  <si>
    <t>RET-909104</t>
  </si>
  <si>
    <t>RET-909105</t>
  </si>
  <si>
    <t>EXT-909106</t>
  </si>
  <si>
    <t>MAN-909107</t>
  </si>
  <si>
    <t>REA-909108</t>
  </si>
  <si>
    <t>RET-909109</t>
  </si>
  <si>
    <t>MAN-909110</t>
  </si>
  <si>
    <t>AGR-909111</t>
  </si>
  <si>
    <t>EXT-909112</t>
  </si>
  <si>
    <t>AGR-909113</t>
  </si>
  <si>
    <t>RET-909114</t>
  </si>
  <si>
    <t>MAN-909115</t>
  </si>
  <si>
    <t>MAN-909116</t>
  </si>
  <si>
    <t>AGR-909117</t>
  </si>
  <si>
    <t>REA-909118</t>
  </si>
  <si>
    <t>EXT-909119</t>
  </si>
  <si>
    <t>AGR-909120</t>
  </si>
  <si>
    <t>AGR-909121</t>
  </si>
  <si>
    <t>MAN-909122</t>
  </si>
  <si>
    <t>RET-909123</t>
  </si>
  <si>
    <t>AGR-909124</t>
  </si>
  <si>
    <t>AGR-909125</t>
  </si>
  <si>
    <t>MAN-909126</t>
  </si>
  <si>
    <t>EXT-909127</t>
  </si>
  <si>
    <t>REA-909128</t>
  </si>
  <si>
    <t>MAN-909129</t>
  </si>
  <si>
    <t>EXT-909130</t>
  </si>
  <si>
    <t>MAN-909131</t>
  </si>
  <si>
    <t>MAN-909132</t>
  </si>
  <si>
    <t>REA-909133</t>
  </si>
  <si>
    <t>RET-909134</t>
  </si>
  <si>
    <t>MAN-909135</t>
  </si>
  <si>
    <t>REA-909136</t>
  </si>
  <si>
    <t>MAN-909137</t>
  </si>
  <si>
    <t>EXT-909138</t>
  </si>
  <si>
    <t>EXT-909139</t>
  </si>
  <si>
    <t>MAN-909140</t>
  </si>
  <si>
    <t>AGR-909141</t>
  </si>
  <si>
    <t>RET-909142</t>
  </si>
  <si>
    <t>AGR-909143</t>
  </si>
  <si>
    <t>RET-909144</t>
  </si>
  <si>
    <t>REA-909145</t>
  </si>
  <si>
    <t>MAN-909146</t>
  </si>
  <si>
    <t>MAN-909147</t>
  </si>
  <si>
    <t>RET-909148</t>
  </si>
  <si>
    <t>RET-909149</t>
  </si>
  <si>
    <t>RET-909150</t>
  </si>
  <si>
    <t>REA-909151</t>
  </si>
  <si>
    <t>RET-909152</t>
  </si>
  <si>
    <t>REA-909153</t>
  </si>
  <si>
    <t>MAN-909154</t>
  </si>
  <si>
    <t>MAN-909155</t>
  </si>
  <si>
    <t>MAN-909156</t>
  </si>
  <si>
    <t>RET-909157</t>
  </si>
  <si>
    <t>MAN-909158</t>
  </si>
  <si>
    <t>AGR-909159</t>
  </si>
  <si>
    <t>MAN-909160</t>
  </si>
  <si>
    <t>MAN-909161</t>
  </si>
  <si>
    <t>MAN-909162</t>
  </si>
  <si>
    <t>REA-909163</t>
  </si>
  <si>
    <t>MAN-909164</t>
  </si>
  <si>
    <t>MAN-909165</t>
  </si>
  <si>
    <t>RET-909166</t>
  </si>
  <si>
    <t>MAN-909167</t>
  </si>
  <si>
    <t>RET-909168</t>
  </si>
  <si>
    <t>RET-909169</t>
  </si>
  <si>
    <t>RET-909170</t>
  </si>
  <si>
    <t>MAN-909171</t>
  </si>
  <si>
    <t>EXT-909172</t>
  </si>
  <si>
    <t>RET-909173</t>
  </si>
  <si>
    <t>MAN-909174</t>
  </si>
  <si>
    <t>AGR-909175</t>
  </si>
  <si>
    <t>RET-909176</t>
  </si>
  <si>
    <t>EXT-909177</t>
  </si>
  <si>
    <t>RET-909178</t>
  </si>
  <si>
    <t>MAN-909179</t>
  </si>
  <si>
    <t>AGR-909180</t>
  </si>
  <si>
    <t>MAN-909181</t>
  </si>
  <si>
    <t>AGR-909182</t>
  </si>
  <si>
    <t>REA-909183</t>
  </si>
  <si>
    <t>EXT-909184</t>
  </si>
  <si>
    <t>REA-909185</t>
  </si>
  <si>
    <t>MAN-909186</t>
  </si>
  <si>
    <t>MAN-909187</t>
  </si>
  <si>
    <t>AGR-909188</t>
  </si>
  <si>
    <t>RET-909189</t>
  </si>
  <si>
    <t>MAN-909190</t>
  </si>
  <si>
    <t>MAN-909191</t>
  </si>
  <si>
    <t>REA-909192</t>
  </si>
  <si>
    <t>MAN-909193</t>
  </si>
  <si>
    <t>RET-909194</t>
  </si>
  <si>
    <t>AGR-909195</t>
  </si>
  <si>
    <t>AGR-909196</t>
  </si>
  <si>
    <t>EXT-909197</t>
  </si>
  <si>
    <t>RET-909198</t>
  </si>
  <si>
    <t>MAN-909199</t>
  </si>
  <si>
    <t>EXT-909200</t>
  </si>
  <si>
    <t>AGR-909201</t>
  </si>
  <si>
    <t>RET-909202</t>
  </si>
  <si>
    <t>REA-909203</t>
  </si>
  <si>
    <t>MAN-909204</t>
  </si>
  <si>
    <t>REA-909205</t>
  </si>
  <si>
    <t>RET-909206</t>
  </si>
  <si>
    <t>RET-909207</t>
  </si>
  <si>
    <t>MAN-909208</t>
  </si>
  <si>
    <t>MAN-909209</t>
  </si>
  <si>
    <t>REA-909210</t>
  </si>
  <si>
    <t>MAN-909211</t>
  </si>
  <si>
    <t>AGR-909212</t>
  </si>
  <si>
    <t>MAN-909213</t>
  </si>
  <si>
    <t>RET-909214</t>
  </si>
  <si>
    <t>REA-909215</t>
  </si>
  <si>
    <t>RET-909216</t>
  </si>
  <si>
    <t>RET-909217</t>
  </si>
  <si>
    <t>RET-909218</t>
  </si>
  <si>
    <t>REA-909219</t>
  </si>
  <si>
    <t>RET-909220</t>
  </si>
  <si>
    <t>AGR-909221</t>
  </si>
  <si>
    <t>MAN-909222</t>
  </si>
  <si>
    <t>MAN-909223</t>
  </si>
  <si>
    <t>MAN-909224</t>
  </si>
  <si>
    <t>AGR-909225</t>
  </si>
  <si>
    <t>REA-909226</t>
  </si>
  <si>
    <t>RET-909227</t>
  </si>
  <si>
    <t>MAN-909228</t>
  </si>
  <si>
    <t>RET-909229</t>
  </si>
  <si>
    <t>MAN-909230</t>
  </si>
  <si>
    <t>MAN-909231</t>
  </si>
  <si>
    <t>RET-909232</t>
  </si>
  <si>
    <t>MAN-909233</t>
  </si>
  <si>
    <t>RET-909234</t>
  </si>
  <si>
    <t>RET-909235</t>
  </si>
  <si>
    <t>AGR-909236</t>
  </si>
  <si>
    <t>RET-909237</t>
  </si>
  <si>
    <t>MAN-909238</t>
  </si>
  <si>
    <t>RET-909239</t>
  </si>
  <si>
    <t>MAN-909240</t>
  </si>
  <si>
    <t>RET-909241</t>
  </si>
  <si>
    <t>AGR-909242</t>
  </si>
  <si>
    <t>MAN-909243</t>
  </si>
  <si>
    <t>RET-909244</t>
  </si>
  <si>
    <t>MAN-909245</t>
  </si>
  <si>
    <t>MAN-909246</t>
  </si>
  <si>
    <t>REA-909247</t>
  </si>
  <si>
    <t>RET-909248</t>
  </si>
  <si>
    <t>MAN-909249</t>
  </si>
  <si>
    <t>MAN-909250</t>
  </si>
  <si>
    <t>MAN-909251</t>
  </si>
  <si>
    <t>RET-909252</t>
  </si>
  <si>
    <t>REA-909253</t>
  </si>
  <si>
    <t>RET-909254</t>
  </si>
  <si>
    <t>MAN-909255</t>
  </si>
  <si>
    <t>EXT-909256</t>
  </si>
  <si>
    <t>REA-909257</t>
  </si>
  <si>
    <t>EXT-909258</t>
  </si>
  <si>
    <t>EXT-909259</t>
  </si>
  <si>
    <t>RET-909260</t>
  </si>
  <si>
    <t>AGR-909261</t>
  </si>
  <si>
    <t>AGR-909262</t>
  </si>
  <si>
    <t>RET-909263</t>
  </si>
  <si>
    <t>REA-909264</t>
  </si>
  <si>
    <t>AGR-909265</t>
  </si>
  <si>
    <t>RET-909266</t>
  </si>
  <si>
    <t>RET-909267</t>
  </si>
  <si>
    <t>EXT-909268</t>
  </si>
  <si>
    <t>AGR-909269</t>
  </si>
  <si>
    <t>MAN-909270</t>
  </si>
  <si>
    <t>REA-909271</t>
  </si>
  <si>
    <t>MAN-909272</t>
  </si>
  <si>
    <t>REA-909273</t>
  </si>
  <si>
    <t>EXT-909274</t>
  </si>
  <si>
    <t>RET-909275</t>
  </si>
  <si>
    <t>AGR-909276</t>
  </si>
  <si>
    <t>MAN-909277</t>
  </si>
  <si>
    <t>AGR-909278</t>
  </si>
  <si>
    <t>EXT-909279</t>
  </si>
  <si>
    <t>AGR-909280</t>
  </si>
  <si>
    <t>REA-909281</t>
  </si>
  <si>
    <t>AGR-909282</t>
  </si>
  <si>
    <t>MAN-909283</t>
  </si>
  <si>
    <t>MAN-909284</t>
  </si>
  <si>
    <t>RET-909285</t>
  </si>
  <si>
    <t>AGR-909286</t>
  </si>
  <si>
    <t>RET-909287</t>
  </si>
  <si>
    <t>MAN-909288</t>
  </si>
  <si>
    <t>REA-909289</t>
  </si>
  <si>
    <t>AGR-909290</t>
  </si>
  <si>
    <t>MAN-909291</t>
  </si>
  <si>
    <t>RET-909292</t>
  </si>
  <si>
    <t>MAN-909293</t>
  </si>
  <si>
    <t>MAN-909294</t>
  </si>
  <si>
    <t>MAN-909295</t>
  </si>
  <si>
    <t>EXT-909296</t>
  </si>
  <si>
    <t>RET-909297</t>
  </si>
  <si>
    <t>AGR-909298</t>
  </si>
  <si>
    <t>RET-909299</t>
  </si>
  <si>
    <t>MAN-909300</t>
  </si>
  <si>
    <t>AGR-909301</t>
  </si>
  <si>
    <t>EXT-909302</t>
  </si>
  <si>
    <t>AGR-909303</t>
  </si>
  <si>
    <t>RET-909304</t>
  </si>
  <si>
    <t>MAN-909305</t>
  </si>
  <si>
    <t>AGR-909306</t>
  </si>
  <si>
    <t>RET-909307</t>
  </si>
  <si>
    <t>RET-909308</t>
  </si>
  <si>
    <t>RET-909309</t>
  </si>
  <si>
    <t>MAN-909310</t>
  </si>
  <si>
    <t>MAN-909311</t>
  </si>
  <si>
    <t>REA-909312</t>
  </si>
  <si>
    <t>MAN-909313</t>
  </si>
  <si>
    <t>RET-909314</t>
  </si>
  <si>
    <t>RET-909315</t>
  </si>
  <si>
    <t>MAN-909316</t>
  </si>
  <si>
    <t>RET-909317</t>
  </si>
  <si>
    <t>REA-909318</t>
  </si>
  <si>
    <t>MAN-909319</t>
  </si>
  <si>
    <t>AGR-909320</t>
  </si>
  <si>
    <t>REA-909321</t>
  </si>
  <si>
    <t>RET-909322</t>
  </si>
  <si>
    <t>RET-909323</t>
  </si>
  <si>
    <t>MAN-909324</t>
  </si>
  <si>
    <t>RET-909325</t>
  </si>
  <si>
    <t>RET-909326</t>
  </si>
  <si>
    <t>RET-909327</t>
  </si>
  <si>
    <t>MAN-909328</t>
  </si>
  <si>
    <t>RET-909329</t>
  </si>
  <si>
    <t>AGR-909330</t>
  </si>
  <si>
    <t>EXT-909331</t>
  </si>
  <si>
    <t>RET-909332</t>
  </si>
  <si>
    <t>MAN-909333</t>
  </si>
  <si>
    <t>MAN-909334</t>
  </si>
  <si>
    <t>AGR-909335</t>
  </si>
  <si>
    <t>EXT-909336</t>
  </si>
  <si>
    <t>AGR-909337</t>
  </si>
  <si>
    <t>EXT-909338</t>
  </si>
  <si>
    <t>MAN-909339</t>
  </si>
  <si>
    <t>MAN-909340</t>
  </si>
  <si>
    <t>AGR-909341</t>
  </si>
  <si>
    <t>AGR-909342</t>
  </si>
  <si>
    <t>RET-909343</t>
  </si>
  <si>
    <t>RET-909344</t>
  </si>
  <si>
    <t>EXT-909345</t>
  </si>
  <si>
    <t>MAN-909346</t>
  </si>
  <si>
    <t>REA-909347</t>
  </si>
  <si>
    <t>RET-909348</t>
  </si>
  <si>
    <t>RET-909349</t>
  </si>
  <si>
    <t>RET-909350</t>
  </si>
  <si>
    <t>REA-909351</t>
  </si>
  <si>
    <t>AGR-909352</t>
  </si>
  <si>
    <t>MAN-909353</t>
  </si>
  <si>
    <t>REA-909354</t>
  </si>
  <si>
    <t>AGR-909355</t>
  </si>
  <si>
    <t>RET-909356</t>
  </si>
  <si>
    <t>RET-909357</t>
  </si>
  <si>
    <t>MAN-909358</t>
  </si>
  <si>
    <t>MAN-909359</t>
  </si>
  <si>
    <t>MAN-909360</t>
  </si>
  <si>
    <t>MAN-909361</t>
  </si>
  <si>
    <t>AGR-909362</t>
  </si>
  <si>
    <t>EXT-909363</t>
  </si>
  <si>
    <t>MAN-909364</t>
  </si>
  <si>
    <t>RET-909365</t>
  </si>
  <si>
    <t>RET-909366</t>
  </si>
  <si>
    <t>MAN-909367</t>
  </si>
  <si>
    <t>RET-909368</t>
  </si>
  <si>
    <t>MAN-909369</t>
  </si>
  <si>
    <t>AGR-909370</t>
  </si>
  <si>
    <t>MAN-909371</t>
  </si>
  <si>
    <t>MAN-909372</t>
  </si>
  <si>
    <t>RET-909373</t>
  </si>
  <si>
    <t>RET-909374</t>
  </si>
  <si>
    <t>MAN-909375</t>
  </si>
  <si>
    <t>MAN-909376</t>
  </si>
  <si>
    <t>RET-909377</t>
  </si>
  <si>
    <t>AGR-909378</t>
  </si>
  <si>
    <t>EXT-909379</t>
  </si>
  <si>
    <t>REA-909380</t>
  </si>
  <si>
    <t>AGR-909381</t>
  </si>
  <si>
    <t>AGR-909382</t>
  </si>
  <si>
    <t>MAN-909383</t>
  </si>
  <si>
    <t>RET-909384</t>
  </si>
  <si>
    <t>REA-909385</t>
  </si>
  <si>
    <t>AGR-909386</t>
  </si>
  <si>
    <t>AGR-909387</t>
  </si>
  <si>
    <t>REA-909388</t>
  </si>
  <si>
    <t>RET-909389</t>
  </si>
  <si>
    <t>RET-909390</t>
  </si>
  <si>
    <t>MAN-909391</t>
  </si>
  <si>
    <t>RET-909392</t>
  </si>
  <si>
    <t>RET-909393</t>
  </si>
  <si>
    <t>MAN-909394</t>
  </si>
  <si>
    <t>RET-909395</t>
  </si>
  <si>
    <t>EXT-909396</t>
  </si>
  <si>
    <t>MAN-909397</t>
  </si>
  <si>
    <t>MAN-909398</t>
  </si>
  <si>
    <t>RET-909399</t>
  </si>
  <si>
    <t>REA-909400</t>
  </si>
  <si>
    <t>MAN-909401</t>
  </si>
  <si>
    <t>AGR-909402</t>
  </si>
  <si>
    <t>EXT-909403</t>
  </si>
  <si>
    <t>REA-909404</t>
  </si>
  <si>
    <t>RET-909405</t>
  </si>
  <si>
    <t>MAN-909406</t>
  </si>
  <si>
    <t>REA-909407</t>
  </si>
  <si>
    <t>EXT-909408</t>
  </si>
  <si>
    <t>AGR-909409</t>
  </si>
  <si>
    <t>RET-909410</t>
  </si>
  <si>
    <t>MAN-909411</t>
  </si>
  <si>
    <t>RET-909412</t>
  </si>
  <si>
    <t>AGR-909413</t>
  </si>
  <si>
    <t>AGR-909414</t>
  </si>
  <si>
    <t>MAN-909415</t>
  </si>
  <si>
    <t>EXT-909416</t>
  </si>
  <si>
    <t>RET-909417</t>
  </si>
  <si>
    <t>EXT-909418</t>
  </si>
  <si>
    <t>EXT-909419</t>
  </si>
  <si>
    <t>RET-909420</t>
  </si>
  <si>
    <t>RET-909421</t>
  </si>
  <si>
    <t>REA-909422</t>
  </si>
  <si>
    <t>AGR-909423</t>
  </si>
  <si>
    <t>AGR-909424</t>
  </si>
  <si>
    <t>EXT-909425</t>
  </si>
  <si>
    <t>EXT-909426</t>
  </si>
  <si>
    <t>MAN-909427</t>
  </si>
  <si>
    <t>REA-909428</t>
  </si>
  <si>
    <t>MAN-909429</t>
  </si>
  <si>
    <t>AGR-909430</t>
  </si>
  <si>
    <t>RET-909431</t>
  </si>
  <si>
    <t>RET-909432</t>
  </si>
  <si>
    <t>MAN-909433</t>
  </si>
  <si>
    <t>AGR-909434</t>
  </si>
  <si>
    <t>RET-909435</t>
  </si>
  <si>
    <t>MAN-909436</t>
  </si>
  <si>
    <t>MAN-909437</t>
  </si>
  <si>
    <t>MAN-909438</t>
  </si>
  <si>
    <t>AGR-909439</t>
  </si>
  <si>
    <t>MAN-909440</t>
  </si>
  <si>
    <t>AGR-909441</t>
  </si>
  <si>
    <t>REA-909442</t>
  </si>
  <si>
    <t>RET-909443</t>
  </si>
  <si>
    <t>MAN-909444</t>
  </si>
  <si>
    <t>MAN-909445</t>
  </si>
  <si>
    <t>MAN-909446</t>
  </si>
  <si>
    <t>REA-909447</t>
  </si>
  <si>
    <t>MAN-909448</t>
  </si>
  <si>
    <t>MAN-909449</t>
  </si>
  <si>
    <t>RET-909450</t>
  </si>
  <si>
    <t>MAN-909451</t>
  </si>
  <si>
    <t>RET-909452</t>
  </si>
  <si>
    <t>RET-909453</t>
  </si>
  <si>
    <t>MAN-909454</t>
  </si>
  <si>
    <t>EXT-909455</t>
  </si>
  <si>
    <t>MAN-909456</t>
  </si>
  <si>
    <t>AGR-909457</t>
  </si>
  <si>
    <t>REA-909458</t>
  </si>
  <si>
    <t>RET-909459</t>
  </si>
  <si>
    <t>MAN-909460</t>
  </si>
  <si>
    <t>RET-909461</t>
  </si>
  <si>
    <t>AGR-909462</t>
  </si>
  <si>
    <t>MAN-909463</t>
  </si>
  <si>
    <t>RET-909464</t>
  </si>
  <si>
    <t>MAN-909465</t>
  </si>
  <si>
    <t>RET-909466</t>
  </si>
  <si>
    <t>RET-909467</t>
  </si>
  <si>
    <t>RET-909468</t>
  </si>
  <si>
    <t>MAN-909469</t>
  </si>
  <si>
    <t>RET-909470</t>
  </si>
  <si>
    <t>MAN-909471</t>
  </si>
  <si>
    <t>MAN-909472</t>
  </si>
  <si>
    <t>EXT-909473</t>
  </si>
  <si>
    <t>EXT-909474</t>
  </si>
  <si>
    <t>AGR-909475</t>
  </si>
  <si>
    <t>AGR-909476</t>
  </si>
  <si>
    <t>RET-909477</t>
  </si>
  <si>
    <t>AGR-909478</t>
  </si>
  <si>
    <t>RET-909479</t>
  </si>
  <si>
    <t>MAN-909480</t>
  </si>
  <si>
    <t>EXT-909481</t>
  </si>
  <si>
    <t>MAN-909482</t>
  </si>
  <si>
    <t>MAN-909483</t>
  </si>
  <si>
    <t>AGR-909484</t>
  </si>
  <si>
    <t>EXT-909485</t>
  </si>
  <si>
    <t>MAN-909486</t>
  </si>
  <si>
    <t>REA-909487</t>
  </si>
  <si>
    <t>RET-909488</t>
  </si>
  <si>
    <t>AGR-909489</t>
  </si>
  <si>
    <t>RET-909490</t>
  </si>
  <si>
    <t>RET-909491</t>
  </si>
  <si>
    <t>MAN-909492</t>
  </si>
  <si>
    <t>RET-909493</t>
  </si>
  <si>
    <t>EXT-909494</t>
  </si>
  <si>
    <t>RET-909495</t>
  </si>
  <si>
    <t>EXT-909496</t>
  </si>
  <si>
    <t>RET-909497</t>
  </si>
  <si>
    <t>MAN-909498</t>
  </si>
  <si>
    <t>MAN-909499</t>
  </si>
  <si>
    <t>EXT-909500</t>
  </si>
  <si>
    <t>MAN-909501</t>
  </si>
  <si>
    <t>AGR-909502</t>
  </si>
  <si>
    <t>RET-909503</t>
  </si>
  <si>
    <t>EXT-909504</t>
  </si>
  <si>
    <t>MAN-909505</t>
  </si>
  <si>
    <t>RET-909506</t>
  </si>
  <si>
    <t>RET-909507</t>
  </si>
  <si>
    <t>AGR-909508</t>
  </si>
  <si>
    <t>AGR-909509</t>
  </si>
  <si>
    <t>RET-909510</t>
  </si>
  <si>
    <t>MAN-909511</t>
  </si>
  <si>
    <t>RET-909512</t>
  </si>
  <si>
    <t>MAN-909513</t>
  </si>
  <si>
    <t>AGR-909514</t>
  </si>
  <si>
    <t>MAN-909515</t>
  </si>
  <si>
    <t>RET-909516</t>
  </si>
  <si>
    <t>RET-909517</t>
  </si>
  <si>
    <t>EXT-909518</t>
  </si>
  <si>
    <t>EXT-909519</t>
  </si>
  <si>
    <t>RET-909520</t>
  </si>
  <si>
    <t>REA-909521</t>
  </si>
  <si>
    <t>MAN-909522</t>
  </si>
  <si>
    <t>MAN-909523</t>
  </si>
  <si>
    <t>MAN-909524</t>
  </si>
  <si>
    <t>MAN-909525</t>
  </si>
  <si>
    <t>RET-909526</t>
  </si>
  <si>
    <t>MAN-909527</t>
  </si>
  <si>
    <t>RET-909528</t>
  </si>
  <si>
    <t>AGR-909529</t>
  </si>
  <si>
    <t>RET-909530</t>
  </si>
  <si>
    <t>AGR-909531</t>
  </si>
  <si>
    <t>RET-909532</t>
  </si>
  <si>
    <t>MAN-909533</t>
  </si>
  <si>
    <t>AGR-909534</t>
  </si>
  <si>
    <t>AGR-909535</t>
  </si>
  <si>
    <t>MAN-909536</t>
  </si>
  <si>
    <t>RET-909537</t>
  </si>
  <si>
    <t>RET-909538</t>
  </si>
  <si>
    <t>EXT-909539</t>
  </si>
  <si>
    <t>AGR-909540</t>
  </si>
  <si>
    <t>EXT-909541</t>
  </si>
  <si>
    <t>AGR-909542</t>
  </si>
  <si>
    <t>RET-909543</t>
  </si>
  <si>
    <t>MAN-909544</t>
  </si>
  <si>
    <t>MAN-909545</t>
  </si>
  <si>
    <t>MAN-909546</t>
  </si>
  <si>
    <t>RET-909547</t>
  </si>
  <si>
    <t>RET-909548</t>
  </si>
  <si>
    <t>MAN-909549</t>
  </si>
  <si>
    <t>EXT-909550</t>
  </si>
  <si>
    <t>MAN-909551</t>
  </si>
  <si>
    <t>MAN-909552</t>
  </si>
  <si>
    <t>RET-909553</t>
  </si>
  <si>
    <t>MAN-909554</t>
  </si>
  <si>
    <t>REA-909555</t>
  </si>
  <si>
    <t>MAN-909556</t>
  </si>
  <si>
    <t>RET-909557</t>
  </si>
  <si>
    <t>EXT-909558</t>
  </si>
  <si>
    <t>RET-909559</t>
  </si>
  <si>
    <t>MAN-909560</t>
  </si>
  <si>
    <t>REA-909561</t>
  </si>
  <si>
    <t>RET-909562</t>
  </si>
  <si>
    <t>MAN-909563</t>
  </si>
  <si>
    <t>AGR-909564</t>
  </si>
  <si>
    <t>EXT-909565</t>
  </si>
  <si>
    <t>REA-909566</t>
  </si>
  <si>
    <t>REA-909567</t>
  </si>
  <si>
    <t>MAN-909568</t>
  </si>
  <si>
    <t>REA-909569</t>
  </si>
  <si>
    <t>AGR-909570</t>
  </si>
  <si>
    <t>EXT-909571</t>
  </si>
  <si>
    <t>RET-909572</t>
  </si>
  <si>
    <t>MAN-909573</t>
  </si>
  <si>
    <t>MAN-909574</t>
  </si>
  <si>
    <t>EXT-909575</t>
  </si>
  <si>
    <t>AGR-909576</t>
  </si>
  <si>
    <t>AGR-909577</t>
  </si>
  <si>
    <t>MAN-909578</t>
  </si>
  <si>
    <t>RET-909579</t>
  </si>
  <si>
    <t>RET-909580</t>
  </si>
  <si>
    <t>RET-909581</t>
  </si>
  <si>
    <t>RET-909582</t>
  </si>
  <si>
    <t>AGR-909583</t>
  </si>
  <si>
    <t>EXT-909584</t>
  </si>
  <si>
    <t>AGR-909585</t>
  </si>
  <si>
    <t>REA-909586</t>
  </si>
  <si>
    <t>EXT-909587</t>
  </si>
  <si>
    <t>AGR-909588</t>
  </si>
  <si>
    <t>AGR-909589</t>
  </si>
  <si>
    <t>RET-909590</t>
  </si>
  <si>
    <t>RET-909591</t>
  </si>
  <si>
    <t>RET-909592</t>
  </si>
  <si>
    <t>EXT-909593</t>
  </si>
  <si>
    <t>EXT-909594</t>
  </si>
  <si>
    <t>MAN-909595</t>
  </si>
  <si>
    <t>MAN-909596</t>
  </si>
  <si>
    <t>AGR-909597</t>
  </si>
  <si>
    <t>EXT-909598</t>
  </si>
  <si>
    <t>MAN-909599</t>
  </si>
  <si>
    <t>EXT-909600</t>
  </si>
  <si>
    <t>RET-909601</t>
  </si>
  <si>
    <t>EXT-909602</t>
  </si>
  <si>
    <t>EXT-909603</t>
  </si>
  <si>
    <t>RET-909604</t>
  </si>
  <si>
    <t>REA-909605</t>
  </si>
  <si>
    <t>MAN-909606</t>
  </si>
  <si>
    <t>MAN-909607</t>
  </si>
  <si>
    <t>MAN-909608</t>
  </si>
  <si>
    <t>RET-909609</t>
  </si>
  <si>
    <t>MAN-909610</t>
  </si>
  <si>
    <t>AGR-909611</t>
  </si>
  <si>
    <t>RET-909612</t>
  </si>
  <si>
    <t>MAN-909613</t>
  </si>
  <si>
    <t>MAN-909614</t>
  </si>
  <si>
    <t>RET-909615</t>
  </si>
  <si>
    <t>REA-909616</t>
  </si>
  <si>
    <t>MAN-909617</t>
  </si>
  <si>
    <t>AGR-909618</t>
  </si>
  <si>
    <t>RET-909619</t>
  </si>
  <si>
    <t>MAN-909620</t>
  </si>
  <si>
    <t>REA-909621</t>
  </si>
  <si>
    <t>RET-909622</t>
  </si>
  <si>
    <t>MAN-909623</t>
  </si>
  <si>
    <t>REA-909624</t>
  </si>
  <si>
    <t>EXT-909625</t>
  </si>
  <si>
    <t>REA-909626</t>
  </si>
  <si>
    <t>AGR-909627</t>
  </si>
  <si>
    <t>MAN-909628</t>
  </si>
  <si>
    <t>AGR-909629</t>
  </si>
  <si>
    <t>RET-909630</t>
  </si>
  <si>
    <t>RET-909631</t>
  </si>
  <si>
    <t>MAN-909632</t>
  </si>
  <si>
    <t>MAN-909633</t>
  </si>
  <si>
    <t>MAN-909634</t>
  </si>
  <si>
    <t>EXT-909635</t>
  </si>
  <si>
    <t>EXT-909636</t>
  </si>
  <si>
    <t>RET-909637</t>
  </si>
  <si>
    <t>RET-909638</t>
  </si>
  <si>
    <t>MAN-909639</t>
  </si>
  <si>
    <t>RET-909640</t>
  </si>
  <si>
    <t>RET-909641</t>
  </si>
  <si>
    <t>EXT-909642</t>
  </si>
  <si>
    <t>MAN-909643</t>
  </si>
  <si>
    <t>MAN-909644</t>
  </si>
  <si>
    <t>RET-909645</t>
  </si>
  <si>
    <t>MAN-909646</t>
  </si>
  <si>
    <t>EXT-909647</t>
  </si>
  <si>
    <t>RET-909648</t>
  </si>
  <si>
    <t>AGR-909649</t>
  </si>
  <si>
    <t>REA-909650</t>
  </si>
  <si>
    <t>RET-909651</t>
  </si>
  <si>
    <t>REA-909652</t>
  </si>
  <si>
    <t>RET-909653</t>
  </si>
  <si>
    <t>MAN-909654</t>
  </si>
  <si>
    <t>AGR-909655</t>
  </si>
  <si>
    <t>AGR-909656</t>
  </si>
  <si>
    <t>MAN-909657</t>
  </si>
  <si>
    <t>MAN-909658</t>
  </si>
  <si>
    <t>AGR-909659</t>
  </si>
  <si>
    <t>EXT-909660</t>
  </si>
  <si>
    <t>EXT-909661</t>
  </si>
  <si>
    <t>EXT-909662</t>
  </si>
  <si>
    <t>EXT-909663</t>
  </si>
  <si>
    <t>RET-909664</t>
  </si>
  <si>
    <t>AGR-909665</t>
  </si>
  <si>
    <t>AGR-909666</t>
  </si>
  <si>
    <t>AGR-909667</t>
  </si>
  <si>
    <t>EXT-909668</t>
  </si>
  <si>
    <t>MAN-909669</t>
  </si>
  <si>
    <t>AGR-909670</t>
  </si>
  <si>
    <t>RET-909671</t>
  </si>
  <si>
    <t>MAN-909672</t>
  </si>
  <si>
    <t>MAN-909673</t>
  </si>
  <si>
    <t>MAN-909674</t>
  </si>
  <si>
    <t>AGR-909675</t>
  </si>
  <si>
    <t>MAN-909676</t>
  </si>
  <si>
    <t>MAN-909677</t>
  </si>
  <si>
    <t>MAN-909678</t>
  </si>
  <si>
    <t>REA-909679</t>
  </si>
  <si>
    <t>MAN-909680</t>
  </si>
  <si>
    <t>RET-909681</t>
  </si>
  <si>
    <t>RET-909682</t>
  </si>
  <si>
    <t>EXT-909683</t>
  </si>
  <si>
    <t>RET-909684</t>
  </si>
  <si>
    <t>EXT-909685</t>
  </si>
  <si>
    <t>REA-909686</t>
  </si>
  <si>
    <t>RET-909687</t>
  </si>
  <si>
    <t>MAN-909688</t>
  </si>
  <si>
    <t>AGR-909689</t>
  </si>
  <si>
    <t>EXT-909690</t>
  </si>
  <si>
    <t>MAN-909691</t>
  </si>
  <si>
    <t>AGR-909692</t>
  </si>
  <si>
    <t>AGR-909693</t>
  </si>
  <si>
    <t>MAN-909694</t>
  </si>
  <si>
    <t>AGR-909695</t>
  </si>
  <si>
    <t>MAN-909696</t>
  </si>
  <si>
    <t>EXT-909697</t>
  </si>
  <si>
    <t>AGR-909698</t>
  </si>
  <si>
    <t>RET-909699</t>
  </si>
  <si>
    <t>AGR-909700</t>
  </si>
  <si>
    <t>EXT-909701</t>
  </si>
  <si>
    <t>AGR-909702</t>
  </si>
  <si>
    <t>EXT-909703</t>
  </si>
  <si>
    <t>REA-909704</t>
  </si>
  <si>
    <t>MAN-909705</t>
  </si>
  <si>
    <t>AGR-909706</t>
  </si>
  <si>
    <t>MAN-909707</t>
  </si>
  <si>
    <t>AGR-909708</t>
  </si>
  <si>
    <t>AGR-909709</t>
  </si>
  <si>
    <t>REA-909710</t>
  </si>
  <si>
    <t>EXT-909711</t>
  </si>
  <si>
    <t>EXT-909712</t>
  </si>
  <si>
    <t>MAN-909713</t>
  </si>
  <si>
    <t>MAN-909714</t>
  </si>
  <si>
    <t>MAN-909715</t>
  </si>
  <si>
    <t>RET-909716</t>
  </si>
  <si>
    <t>RET-909717</t>
  </si>
  <si>
    <t>EXT-909718</t>
  </si>
  <si>
    <t>MAN-909719</t>
  </si>
  <si>
    <t>AGR-909720</t>
  </si>
  <si>
    <t>AGR-909721</t>
  </si>
  <si>
    <t>RET-909722</t>
  </si>
  <si>
    <t>MAN-909723</t>
  </si>
  <si>
    <t>MAN-909724</t>
  </si>
  <si>
    <t>AGR-909725</t>
  </si>
  <si>
    <t>MAN-909726</t>
  </si>
  <si>
    <t>RET-909727</t>
  </si>
  <si>
    <t>RET-909728</t>
  </si>
  <si>
    <t>MAN-909729</t>
  </si>
  <si>
    <t>RET-909730</t>
  </si>
  <si>
    <t>MAN-909731</t>
  </si>
  <si>
    <t>RET-909732</t>
  </si>
  <si>
    <t>MAN-909733</t>
  </si>
  <si>
    <t>RET-909734</t>
  </si>
  <si>
    <t>RET-909735</t>
  </si>
  <si>
    <t>RET-909736</t>
  </si>
  <si>
    <t>RET-909737</t>
  </si>
  <si>
    <t>RET-909738</t>
  </si>
  <si>
    <t>AGR-909739</t>
  </si>
  <si>
    <t>MAN-909740</t>
  </si>
  <si>
    <t>RET-909741</t>
  </si>
  <si>
    <t>MAN-909742</t>
  </si>
  <si>
    <t>AGR-909743</t>
  </si>
  <si>
    <t>RET-909744</t>
  </si>
  <si>
    <t>RET-909745</t>
  </si>
  <si>
    <t>EXT-909746</t>
  </si>
  <si>
    <t>MAN-909747</t>
  </si>
  <si>
    <t>REA-909748</t>
  </si>
  <si>
    <t>RET-909749</t>
  </si>
  <si>
    <t>MAN-909750</t>
  </si>
  <si>
    <t>RET-909751</t>
  </si>
  <si>
    <t>RET-909752</t>
  </si>
  <si>
    <t>RET-909753</t>
  </si>
  <si>
    <t>MAN-909754</t>
  </si>
  <si>
    <t>MAN-909755</t>
  </si>
  <si>
    <t>RET-909756</t>
  </si>
  <si>
    <t>RET-909757</t>
  </si>
  <si>
    <t>EXT-909758</t>
  </si>
  <si>
    <t>MAN-909759</t>
  </si>
  <si>
    <t>MAN-909760</t>
  </si>
  <si>
    <t>MAN-909761</t>
  </si>
  <si>
    <t>REA-909762</t>
  </si>
  <si>
    <t>MAN-909763</t>
  </si>
  <si>
    <t>RET-909764</t>
  </si>
  <si>
    <t>RET-909765</t>
  </si>
  <si>
    <t>REA-909766</t>
  </si>
  <si>
    <t>MAN-909767</t>
  </si>
  <si>
    <t>AGR-909768</t>
  </si>
  <si>
    <t>EXT-909769</t>
  </si>
  <si>
    <t>RET-909770</t>
  </si>
  <si>
    <t>EXT-909771</t>
  </si>
  <si>
    <t>RET-909772</t>
  </si>
  <si>
    <t>MAN-909773</t>
  </si>
  <si>
    <t>AGR-909774</t>
  </si>
  <si>
    <t>MAN-909775</t>
  </si>
  <si>
    <t>MAN-909776</t>
  </si>
  <si>
    <t>MAN-909777</t>
  </si>
  <si>
    <t>MAN-909778</t>
  </si>
  <si>
    <t>EXT-909779</t>
  </si>
  <si>
    <t>MAN-909780</t>
  </si>
  <si>
    <t>RET-909781</t>
  </si>
  <si>
    <t>RET-909782</t>
  </si>
  <si>
    <t>RET-909783</t>
  </si>
  <si>
    <t>REA-909784</t>
  </si>
  <si>
    <t>RET-909785</t>
  </si>
  <si>
    <t>RET-909786</t>
  </si>
  <si>
    <t>AGR-909787</t>
  </si>
  <si>
    <t>EXT-909788</t>
  </si>
  <si>
    <t>AGR-909789</t>
  </si>
  <si>
    <t>REA-909790</t>
  </si>
  <si>
    <t>MAN-909791</t>
  </si>
  <si>
    <t>RET-909792</t>
  </si>
  <si>
    <t>AGR-909793</t>
  </si>
  <si>
    <t>MAN-909794</t>
  </si>
  <si>
    <t>RET-909795</t>
  </si>
  <si>
    <t>RET-909796</t>
  </si>
  <si>
    <t>RET-909797</t>
  </si>
  <si>
    <t>MAN-909798</t>
  </si>
  <si>
    <t>REA-909799</t>
  </si>
  <si>
    <t>AGR-909800</t>
  </si>
  <si>
    <t>AGR-909801</t>
  </si>
  <si>
    <t>EXT-909802</t>
  </si>
  <si>
    <t>AGR-909803</t>
  </si>
  <si>
    <t>RET-909804</t>
  </si>
  <si>
    <t>RET-909805</t>
  </si>
  <si>
    <t>EXT-909806</t>
  </si>
  <si>
    <t>MAN-909807</t>
  </si>
  <si>
    <t>MAN-909808</t>
  </si>
  <si>
    <t>AGR-909809</t>
  </si>
  <si>
    <t>AGR-909810</t>
  </si>
  <si>
    <t>REA-909811</t>
  </si>
  <si>
    <t>RET-909812</t>
  </si>
  <si>
    <t>MAN-909813</t>
  </si>
  <si>
    <t>AGR-909814</t>
  </si>
  <si>
    <t>REA-909815</t>
  </si>
  <si>
    <t>MAN-909816</t>
  </si>
  <si>
    <t>RET-909817</t>
  </si>
  <si>
    <t>RET-909818</t>
  </si>
  <si>
    <t>AGR-909819</t>
  </si>
  <si>
    <t>EXT-909820</t>
  </si>
  <si>
    <t>REA-909821</t>
  </si>
  <si>
    <t>EXT-909822</t>
  </si>
  <si>
    <t>EXT-909823</t>
  </si>
  <si>
    <t>MAN-909824</t>
  </si>
  <si>
    <t>EXT-909825</t>
  </si>
  <si>
    <t>EXT-909826</t>
  </si>
  <si>
    <t>RET-909827</t>
  </si>
  <si>
    <t>AGR-909828</t>
  </si>
  <si>
    <t>MAN-909829</t>
  </si>
  <si>
    <t>RET-909830</t>
  </si>
  <si>
    <t>REA-909831</t>
  </si>
  <si>
    <t>RET-909832</t>
  </si>
  <si>
    <t>MAN-909833</t>
  </si>
  <si>
    <t>RET-909834</t>
  </si>
  <si>
    <t>EXT-909835</t>
  </si>
  <si>
    <t>RET-909836</t>
  </si>
  <si>
    <t>REA-909837</t>
  </si>
  <si>
    <t>RET-909838</t>
  </si>
  <si>
    <t>RET-909839</t>
  </si>
  <si>
    <t>AGR-909840</t>
  </si>
  <si>
    <t>EXT-909841</t>
  </si>
  <si>
    <t>RET-909842</t>
  </si>
  <si>
    <t>REA-909843</t>
  </si>
  <si>
    <t>AGR-909844</t>
  </si>
  <si>
    <t>RET-909845</t>
  </si>
  <si>
    <t>RET-909846</t>
  </si>
  <si>
    <t>MAN-909847</t>
  </si>
  <si>
    <t>AGR-909848</t>
  </si>
  <si>
    <t>RET-909849</t>
  </si>
  <si>
    <t>RET-909850</t>
  </si>
  <si>
    <t>AGR-909851</t>
  </si>
  <si>
    <t>REA-909852</t>
  </si>
  <si>
    <t>REA-909853</t>
  </si>
  <si>
    <t>RET-909854</t>
  </si>
  <si>
    <t>AGR-909855</t>
  </si>
  <si>
    <t>RET-909856</t>
  </si>
  <si>
    <t>RET-909857</t>
  </si>
  <si>
    <t>EXT-909858</t>
  </si>
  <si>
    <t>RET-909859</t>
  </si>
  <si>
    <t>RET-909860</t>
  </si>
  <si>
    <t>RET-909861</t>
  </si>
  <si>
    <t>AGR-909862</t>
  </si>
  <si>
    <t>RET-909863</t>
  </si>
  <si>
    <t>REA-909864</t>
  </si>
  <si>
    <t>RET-909865</t>
  </si>
  <si>
    <t>AGR-909866</t>
  </si>
  <si>
    <t>AGR-909867</t>
  </si>
  <si>
    <t>EXT-909868</t>
  </si>
  <si>
    <t>MAN-909869</t>
  </si>
  <si>
    <t>RET-909870</t>
  </si>
  <si>
    <t>MAN-909871</t>
  </si>
  <si>
    <t>AGR-909872</t>
  </si>
  <si>
    <t>RET-909873</t>
  </si>
  <si>
    <t>AGR-909874</t>
  </si>
  <si>
    <t>MAN-909875</t>
  </si>
  <si>
    <t>AGR-909876</t>
  </si>
  <si>
    <t>RET-909877</t>
  </si>
  <si>
    <t>MAN-909878</t>
  </si>
  <si>
    <t>MAN-909879</t>
  </si>
  <si>
    <t>RET-909880</t>
  </si>
  <si>
    <t>REA-909881</t>
  </si>
  <si>
    <t>EXT-909882</t>
  </si>
  <si>
    <t>AGR-909883</t>
  </si>
  <si>
    <t>REA-909884</t>
  </si>
  <si>
    <t>RET-909885</t>
  </si>
  <si>
    <t>MAN-909886</t>
  </si>
  <si>
    <t>REA-909887</t>
  </si>
  <si>
    <t>MAN-909888</t>
  </si>
  <si>
    <t>EXT-909889</t>
  </si>
  <si>
    <t>AGR-909890</t>
  </si>
  <si>
    <t>MAN-909891</t>
  </si>
  <si>
    <t>RET-909892</t>
  </si>
  <si>
    <t>RET-909893</t>
  </si>
  <si>
    <t>RET-909894</t>
  </si>
  <si>
    <t>RET-909895</t>
  </si>
  <si>
    <t>RET-909896</t>
  </si>
  <si>
    <t>AGR-909897</t>
  </si>
  <si>
    <t>EXT-909898</t>
  </si>
  <si>
    <t>RET-909899</t>
  </si>
  <si>
    <t>MAN-909900</t>
  </si>
  <si>
    <t>MAN-909901</t>
  </si>
  <si>
    <t>AGR-909902</t>
  </si>
  <si>
    <t>RET-909903</t>
  </si>
  <si>
    <t>AGR-909904</t>
  </si>
  <si>
    <t>MAN-909905</t>
  </si>
  <si>
    <t>RET-909906</t>
  </si>
  <si>
    <t>MAN-909907</t>
  </si>
  <si>
    <t>AGR-909908</t>
  </si>
  <si>
    <t>EXT-909909</t>
  </si>
  <si>
    <t>RET-909910</t>
  </si>
  <si>
    <t>RET-909911</t>
  </si>
  <si>
    <t>MAN-909912</t>
  </si>
  <si>
    <t>EXT-909913</t>
  </si>
  <si>
    <t>RET-909914</t>
  </si>
  <si>
    <t>RET-909915</t>
  </si>
  <si>
    <t>RET-909916</t>
  </si>
  <si>
    <t>RET-909917</t>
  </si>
  <si>
    <t>RET-909918</t>
  </si>
  <si>
    <t>AGR-909919</t>
  </si>
  <si>
    <t>RET-909920</t>
  </si>
  <si>
    <t>EXT-909921</t>
  </si>
  <si>
    <t>MAN-909922</t>
  </si>
  <si>
    <t>MAN-909923</t>
  </si>
  <si>
    <t>MAN-909924</t>
  </si>
  <si>
    <t>RET-909925</t>
  </si>
  <si>
    <t>MAN-909926</t>
  </si>
  <si>
    <t>EXT-909927</t>
  </si>
  <si>
    <t>EXT-909928</t>
  </si>
  <si>
    <t>AGR-909929</t>
  </si>
  <si>
    <t>RET-909930</t>
  </si>
  <si>
    <t>MAN-909931</t>
  </si>
  <si>
    <t>AGR-909932</t>
  </si>
  <si>
    <t>REA-909933</t>
  </si>
  <si>
    <t>EXT-909934</t>
  </si>
  <si>
    <t>RET-909935</t>
  </si>
  <si>
    <t>RET-909936</t>
  </si>
  <si>
    <t>REA-909937</t>
  </si>
  <si>
    <t>AGR-909938</t>
  </si>
  <si>
    <t>RET-909939</t>
  </si>
  <si>
    <t>RET-909940</t>
  </si>
  <si>
    <t>MAN-909941</t>
  </si>
  <si>
    <t>AGR-909942</t>
  </si>
  <si>
    <t>AGR-909943</t>
  </si>
  <si>
    <t>RET-909944</t>
  </si>
  <si>
    <t>RET-909945</t>
  </si>
  <si>
    <t>RET-909946</t>
  </si>
  <si>
    <t>AGR-909947</t>
  </si>
  <si>
    <t>MAN-909948</t>
  </si>
  <si>
    <t>EXT-909949</t>
  </si>
  <si>
    <t>MAN-909950</t>
  </si>
  <si>
    <t>MAN-909951</t>
  </si>
  <si>
    <t>MAN-909952</t>
  </si>
  <si>
    <t>RET-909953</t>
  </si>
  <si>
    <t>MAN-909954</t>
  </si>
  <si>
    <t>EXT-909955</t>
  </si>
  <si>
    <t>RET-909956</t>
  </si>
  <si>
    <t>MAN-909957</t>
  </si>
  <si>
    <t>AGR-909958</t>
  </si>
  <si>
    <t>AGR-909959</t>
  </si>
  <si>
    <t>MAN-909960</t>
  </si>
  <si>
    <t>MAN-909961</t>
  </si>
  <si>
    <t>RET-909962</t>
  </si>
  <si>
    <t>EXT-909963</t>
  </si>
  <si>
    <t>RET-909964</t>
  </si>
  <si>
    <t>RET-909965</t>
  </si>
  <si>
    <t>EXT-909966</t>
  </si>
  <si>
    <t>MAN-909967</t>
  </si>
  <si>
    <t>EXT-909968</t>
  </si>
  <si>
    <t>MAN-909969</t>
  </si>
  <si>
    <t>RET-909970</t>
  </si>
  <si>
    <t>RET-909971</t>
  </si>
  <si>
    <t>RET-909972</t>
  </si>
  <si>
    <t>AGR-909973</t>
  </si>
  <si>
    <t>RET-909974</t>
  </si>
  <si>
    <t>RET-909975</t>
  </si>
  <si>
    <t>RET-909976</t>
  </si>
  <si>
    <t>MAN-909977</t>
  </si>
  <si>
    <t>RET-909978</t>
  </si>
  <si>
    <t>EXT-909979</t>
  </si>
  <si>
    <t>RET-909980</t>
  </si>
  <si>
    <t>RET-909981</t>
  </si>
  <si>
    <t>REA-909982</t>
  </si>
  <si>
    <t>REA-909983</t>
  </si>
  <si>
    <t>MAN-909984</t>
  </si>
  <si>
    <t>AGR-909985</t>
  </si>
  <si>
    <t>MAN-909986</t>
  </si>
  <si>
    <t>RET-909987</t>
  </si>
  <si>
    <t>AGR-909988</t>
  </si>
  <si>
    <t>RET-909989</t>
  </si>
  <si>
    <t>AGR-909990</t>
  </si>
  <si>
    <t>MAN-909991</t>
  </si>
  <si>
    <t>AGR-909992</t>
  </si>
  <si>
    <t>MAN-909993</t>
  </si>
  <si>
    <t>EXT-909994</t>
  </si>
  <si>
    <t>RET-909995</t>
  </si>
  <si>
    <t>RET-909996</t>
  </si>
  <si>
    <t>EXT-909997</t>
  </si>
  <si>
    <t>AGR-909998</t>
  </si>
  <si>
    <t>RET-909999</t>
  </si>
  <si>
    <t>MAN-910000</t>
  </si>
  <si>
    <t>REA-910001</t>
  </si>
  <si>
    <t>RET-910002</t>
  </si>
  <si>
    <t>MAN-910003</t>
  </si>
  <si>
    <t>MAN-910004</t>
  </si>
  <si>
    <t>AGR-910005</t>
  </si>
  <si>
    <t>AGR-910006</t>
  </si>
  <si>
    <t>AGR-910007</t>
  </si>
  <si>
    <t>MAN-910008</t>
  </si>
  <si>
    <t>REA-910009</t>
  </si>
  <si>
    <t>RET-910010</t>
  </si>
  <si>
    <t>EXT-910011</t>
  </si>
  <si>
    <t>MAN-910012</t>
  </si>
  <si>
    <t>RET-910013</t>
  </si>
  <si>
    <t>MAN-910014</t>
  </si>
  <si>
    <t>MAN-910015</t>
  </si>
  <si>
    <t>RET-910016</t>
  </si>
  <si>
    <t>RET-910017</t>
  </si>
  <si>
    <t>REA-910018</t>
  </si>
  <si>
    <t>REA-910019</t>
  </si>
  <si>
    <t>REA-910020</t>
  </si>
  <si>
    <t>MAN-910021</t>
  </si>
  <si>
    <t>AGR-910022</t>
  </si>
  <si>
    <t>MAN-910023</t>
  </si>
  <si>
    <t>MAN-910024</t>
  </si>
  <si>
    <t>RET-910025</t>
  </si>
  <si>
    <t>EXT-910026</t>
  </si>
  <si>
    <t>MAN-910027</t>
  </si>
  <si>
    <t>EXT-910028</t>
  </si>
  <si>
    <t>AGR-910029</t>
  </si>
  <si>
    <t>EXT-910030</t>
  </si>
  <si>
    <t>EXT-910031</t>
  </si>
  <si>
    <t>MAN-910032</t>
  </si>
  <si>
    <t>MAN-910033</t>
  </si>
  <si>
    <t>AGR-910034</t>
  </si>
  <si>
    <t>MAN-910035</t>
  </si>
  <si>
    <t>RET-910036</t>
  </si>
  <si>
    <t>MAN-910037</t>
  </si>
  <si>
    <t>REA-910038</t>
  </si>
  <si>
    <t>RET-910039</t>
  </si>
  <si>
    <t>REA-910040</t>
  </si>
  <si>
    <t>RET-910041</t>
  </si>
  <si>
    <t>RET-910042</t>
  </si>
  <si>
    <t>MAN-910043</t>
  </si>
  <si>
    <t>AGR-910044</t>
  </si>
  <si>
    <t>AGR-910045</t>
  </si>
  <si>
    <t>REA-910046</t>
  </si>
  <si>
    <t>MAN-910047</t>
  </si>
  <si>
    <t>MAN-910048</t>
  </si>
  <si>
    <t>AGR-910049</t>
  </si>
  <si>
    <t>REA-910050</t>
  </si>
  <si>
    <t>EXT-910051</t>
  </si>
  <si>
    <t>RET-910052</t>
  </si>
  <si>
    <t>MAN-910053</t>
  </si>
  <si>
    <t>RET-910054</t>
  </si>
  <si>
    <t>AGR-910055</t>
  </si>
  <si>
    <t>REA-910056</t>
  </si>
  <si>
    <t>EXT-910057</t>
  </si>
  <si>
    <t>AGR-910058</t>
  </si>
  <si>
    <t>AGR-910059</t>
  </si>
  <si>
    <t>AGR-910060</t>
  </si>
  <si>
    <t>EXT-910061</t>
  </si>
  <si>
    <t>RET-910062</t>
  </si>
  <si>
    <t>EXT-910063</t>
  </si>
  <si>
    <t>AGR-910064</t>
  </si>
  <si>
    <t>AGR-910065</t>
  </si>
  <si>
    <t>REA-910066</t>
  </si>
  <si>
    <t>RET-910067</t>
  </si>
  <si>
    <t>RET-910068</t>
  </si>
  <si>
    <t>REA-910069</t>
  </si>
  <si>
    <t>AGR-910070</t>
  </si>
  <si>
    <t>RET-910071</t>
  </si>
  <si>
    <t>AGR-910072</t>
  </si>
  <si>
    <t>RET-910073</t>
  </si>
  <si>
    <t>MAN-910074</t>
  </si>
  <si>
    <t>MAN-910075</t>
  </si>
  <si>
    <t>AGR-910076</t>
  </si>
  <si>
    <t>RET-910077</t>
  </si>
  <si>
    <t>AGR-910078</t>
  </si>
  <si>
    <t>MAN-910079</t>
  </si>
  <si>
    <t>RET-910080</t>
  </si>
  <si>
    <t>REA-910081</t>
  </si>
  <si>
    <t>EXT-910082</t>
  </si>
  <si>
    <t>RET-910083</t>
  </si>
  <si>
    <t>REA-910084</t>
  </si>
  <si>
    <t>RET-910085</t>
  </si>
  <si>
    <t>RET-910086</t>
  </si>
  <si>
    <t>AGR-910087</t>
  </si>
  <si>
    <t>RET-910088</t>
  </si>
  <si>
    <t>MAN-910089</t>
  </si>
  <si>
    <t>MAN-910090</t>
  </si>
  <si>
    <t>MAN-910091</t>
  </si>
  <si>
    <t>AGR-910092</t>
  </si>
  <si>
    <t>REA-910093</t>
  </si>
  <si>
    <t>MAN-910094</t>
  </si>
  <si>
    <t>MAN-910095</t>
  </si>
  <si>
    <t>RET-910096</t>
  </si>
  <si>
    <t>MAN-910097</t>
  </si>
  <si>
    <t>AGR-910098</t>
  </si>
  <si>
    <t>MAN-910099</t>
  </si>
  <si>
    <t>RET-910100</t>
  </si>
  <si>
    <t>RET-910101</t>
  </si>
  <si>
    <t>REA-910102</t>
  </si>
  <si>
    <t>REA-910103</t>
  </si>
  <si>
    <t>AGR-910104</t>
  </si>
  <si>
    <t>MAN-910105</t>
  </si>
  <si>
    <t>MAN-910106</t>
  </si>
  <si>
    <t>AGR-910107</t>
  </si>
  <si>
    <t>EXT-910108</t>
  </si>
  <si>
    <t>AGR-910109</t>
  </si>
  <si>
    <t>RET-910110</t>
  </si>
  <si>
    <t>MAN-910111</t>
  </si>
  <si>
    <t>RET-910112</t>
  </si>
  <si>
    <t>AGR-910113</t>
  </si>
  <si>
    <t>RET-910114</t>
  </si>
  <si>
    <t>MAN-910115</t>
  </si>
  <si>
    <t>RET-910116</t>
  </si>
  <si>
    <t>RET-910117</t>
  </si>
  <si>
    <t>RET-910118</t>
  </si>
  <si>
    <t>MAN-910119</t>
  </si>
  <si>
    <t>RET-910120</t>
  </si>
  <si>
    <t>MAN-910121</t>
  </si>
  <si>
    <t>MAN-910122</t>
  </si>
  <si>
    <t>RET-910123</t>
  </si>
  <si>
    <t>MAN-910124</t>
  </si>
  <si>
    <t>AGR-910125</t>
  </si>
  <si>
    <t>AGR-910126</t>
  </si>
  <si>
    <t>EXT-910127</t>
  </si>
  <si>
    <t>MAN-910128</t>
  </si>
  <si>
    <t>RET-910129</t>
  </si>
  <si>
    <t>RET-910130</t>
  </si>
  <si>
    <t>REA-910131</t>
  </si>
  <si>
    <t>RET-910132</t>
  </si>
  <si>
    <t>EXT-910133</t>
  </si>
  <si>
    <t>RET-910134</t>
  </si>
  <si>
    <t>REA-910135</t>
  </si>
  <si>
    <t>MAN-910136</t>
  </si>
  <si>
    <t>RET-910137</t>
  </si>
  <si>
    <t>EXT-910138</t>
  </si>
  <si>
    <t>MAN-910139</t>
  </si>
  <si>
    <t>REA-910140</t>
  </si>
  <si>
    <t>EXT-910141</t>
  </si>
  <si>
    <t>MAN-910142</t>
  </si>
  <si>
    <t>RET-910143</t>
  </si>
  <si>
    <t>EXT-910144</t>
  </si>
  <si>
    <t>MAN-910145</t>
  </si>
  <si>
    <t>RET-910146</t>
  </si>
  <si>
    <t>RET-910147</t>
  </si>
  <si>
    <t>MAN-910148</t>
  </si>
  <si>
    <t>MAN-910149</t>
  </si>
  <si>
    <t>MAN-910150</t>
  </si>
  <si>
    <t>RET-910151</t>
  </si>
  <si>
    <t>RET-910152</t>
  </si>
  <si>
    <t>EXT-910153</t>
  </si>
  <si>
    <t>MAN-910154</t>
  </si>
  <si>
    <t>AGR-910155</t>
  </si>
  <si>
    <t>RET-910156</t>
  </si>
  <si>
    <t>RET-910157</t>
  </si>
  <si>
    <t>EXT-910158</t>
  </si>
  <si>
    <t>REA-910159</t>
  </si>
  <si>
    <t>RET-910160</t>
  </si>
  <si>
    <t>RET-910161</t>
  </si>
  <si>
    <t>MAN-910162</t>
  </si>
  <si>
    <t>RET-910163</t>
  </si>
  <si>
    <t>MAN-910164</t>
  </si>
  <si>
    <t>EXT-910165</t>
  </si>
  <si>
    <t>RET-910166</t>
  </si>
  <si>
    <t>MAN-910167</t>
  </si>
  <si>
    <t>AGR-910168</t>
  </si>
  <si>
    <t>RET-910169</t>
  </si>
  <si>
    <t>EXT-910170</t>
  </si>
  <si>
    <t>MAN-910171</t>
  </si>
  <si>
    <t>AGR-910172</t>
  </si>
  <si>
    <t>MAN-910173</t>
  </si>
  <si>
    <t>RET-910174</t>
  </si>
  <si>
    <t>MAN-910175</t>
  </si>
  <si>
    <t>AGR-910176</t>
  </si>
  <si>
    <t>AGR-910177</t>
  </si>
  <si>
    <t>MAN-910178</t>
  </si>
  <si>
    <t>REA-910179</t>
  </si>
  <si>
    <t>RET-910180</t>
  </si>
  <si>
    <t>REA-910181</t>
  </si>
  <si>
    <t>RET-910182</t>
  </si>
  <si>
    <t>AGR-910183</t>
  </si>
  <si>
    <t>MAN-910184</t>
  </si>
  <si>
    <t>RET-910185</t>
  </si>
  <si>
    <t>AGR-910186</t>
  </si>
  <si>
    <t>RET-910187</t>
  </si>
  <si>
    <t>MAN-910188</t>
  </si>
  <si>
    <t>AGR-910189</t>
  </si>
  <si>
    <t>RET-910190</t>
  </si>
  <si>
    <t>MAN-910191</t>
  </si>
  <si>
    <t>RET-910192</t>
  </si>
  <si>
    <t>MAN-910193</t>
  </si>
  <si>
    <t>RET-910194</t>
  </si>
  <si>
    <t>MAN-910195</t>
  </si>
  <si>
    <t>RET-910196</t>
  </si>
  <si>
    <t>RET-910197</t>
  </si>
  <si>
    <t>REA-910198</t>
  </si>
  <si>
    <t>AGR-910199</t>
  </si>
  <si>
    <t>MAN-910200</t>
  </si>
  <si>
    <t>RET-910201</t>
  </si>
  <si>
    <t>MAN-910202</t>
  </si>
  <si>
    <t>RET-910203</t>
  </si>
  <si>
    <t>RET-910204</t>
  </si>
  <si>
    <t>MAN-910205</t>
  </si>
  <si>
    <t>MAN-910206</t>
  </si>
  <si>
    <t>MAN-910207</t>
  </si>
  <si>
    <t>RET-910208</t>
  </si>
  <si>
    <t>MAN-910209</t>
  </si>
  <si>
    <t>MAN-910210</t>
  </si>
  <si>
    <t>RET-910211</t>
  </si>
  <si>
    <t>MAN-910212</t>
  </si>
  <si>
    <t>REA-910213</t>
  </si>
  <si>
    <t>RET-910214</t>
  </si>
  <si>
    <t>RET-910215</t>
  </si>
  <si>
    <t>RET-910216</t>
  </si>
  <si>
    <t>RET-910217</t>
  </si>
  <si>
    <t>RET-910218</t>
  </si>
  <si>
    <t>RET-910219</t>
  </si>
  <si>
    <t>MAN-910220</t>
  </si>
  <si>
    <t>MAN-910221</t>
  </si>
  <si>
    <t>MAN-910222</t>
  </si>
  <si>
    <t>AGR-910223</t>
  </si>
  <si>
    <t>RET-910224</t>
  </si>
  <si>
    <t>RET-910225</t>
  </si>
  <si>
    <t>EXT-910226</t>
  </si>
  <si>
    <t>REA-910227</t>
  </si>
  <si>
    <t>RET-910228</t>
  </si>
  <si>
    <t>AGR-910229</t>
  </si>
  <si>
    <t>RET-910230</t>
  </si>
  <si>
    <t>EXT-910231</t>
  </si>
  <si>
    <t>MAN-910232</t>
  </si>
  <si>
    <t>MAN-910233</t>
  </si>
  <si>
    <t>RET-910234</t>
  </si>
  <si>
    <t>RET-910235</t>
  </si>
  <si>
    <t>REA-910236</t>
  </si>
  <si>
    <t>RET-910237</t>
  </si>
  <si>
    <t>MAN-910238</t>
  </si>
  <si>
    <t>REA-910239</t>
  </si>
  <si>
    <t>RET-910240</t>
  </si>
  <si>
    <t>MAN-910241</t>
  </si>
  <si>
    <t>EXT-910242</t>
  </si>
  <si>
    <t>RET-910243</t>
  </si>
  <si>
    <t>MAN-910244</t>
  </si>
  <si>
    <t>RET-910245</t>
  </si>
  <si>
    <t>RET-910246</t>
  </si>
  <si>
    <t>RET-910247</t>
  </si>
  <si>
    <t>AGR-910248</t>
  </si>
  <si>
    <t>RET-910249</t>
  </si>
  <si>
    <t>RET-910250</t>
  </si>
  <si>
    <t>AGR-910251</t>
  </si>
  <si>
    <t>EXT-910252</t>
  </si>
  <si>
    <t>REA-910253</t>
  </si>
  <si>
    <t>RET-910254</t>
  </si>
  <si>
    <t>REA-910255</t>
  </si>
  <si>
    <t>REA-910256</t>
  </si>
  <si>
    <t>MAN-910257</t>
  </si>
  <si>
    <t>EXT-910258</t>
  </si>
  <si>
    <t>MAN-910259</t>
  </si>
  <si>
    <t>AGR-910260</t>
  </si>
  <si>
    <t>AGR-910261</t>
  </si>
  <si>
    <t>RET-910262</t>
  </si>
  <si>
    <t>AGR-910263</t>
  </si>
  <si>
    <t>MAN-910264</t>
  </si>
  <si>
    <t>MAN-910265</t>
  </si>
  <si>
    <t>AGR-910266</t>
  </si>
  <si>
    <t>REA-910267</t>
  </si>
  <si>
    <t>RET-910268</t>
  </si>
  <si>
    <t>REA-910269</t>
  </si>
  <si>
    <t>RET-910270</t>
  </si>
  <si>
    <t>MAN-910271</t>
  </si>
  <si>
    <t>RET-910272</t>
  </si>
  <si>
    <t>RET-910273</t>
  </si>
  <si>
    <t>RET-910274</t>
  </si>
  <si>
    <t>RET-910275</t>
  </si>
  <si>
    <t>MAN-910276</t>
  </si>
  <si>
    <t>AGR-910277</t>
  </si>
  <si>
    <t>RET-910278</t>
  </si>
  <si>
    <t>AGR-910279</t>
  </si>
  <si>
    <t>RET-910280</t>
  </si>
  <si>
    <t>MAN-910281</t>
  </si>
  <si>
    <t>RET-910282</t>
  </si>
  <si>
    <t>RET-910283</t>
  </si>
  <si>
    <t>RET-910284</t>
  </si>
  <si>
    <t>MAN-910285</t>
  </si>
  <si>
    <t>RET-910286</t>
  </si>
  <si>
    <t>AGR-910287</t>
  </si>
  <si>
    <t>EXT-910288</t>
  </si>
  <si>
    <t>AGR-910289</t>
  </si>
  <si>
    <t>AGR-910290</t>
  </si>
  <si>
    <t>RET-910291</t>
  </si>
  <si>
    <t>MAN-910292</t>
  </si>
  <si>
    <t>REA-910293</t>
  </si>
  <si>
    <t>REA-910294</t>
  </si>
  <si>
    <t>RET-910295</t>
  </si>
  <si>
    <t>REA-910296</t>
  </si>
  <si>
    <t>RET-910297</t>
  </si>
  <si>
    <t>RET-910298</t>
  </si>
  <si>
    <t>RET-910299</t>
  </si>
  <si>
    <t>AGR-910300</t>
  </si>
  <si>
    <t>RET-910301</t>
  </si>
  <si>
    <t>RET-910302</t>
  </si>
  <si>
    <t>AGR-910303</t>
  </si>
  <si>
    <t>EXT-910304</t>
  </si>
  <si>
    <t>AGR-910305</t>
  </si>
  <si>
    <t>RET-910306</t>
  </si>
  <si>
    <t>RET-910307</t>
  </si>
  <si>
    <t>RET-910308</t>
  </si>
  <si>
    <t>EXT-910309</t>
  </si>
  <si>
    <t>RET-910310</t>
  </si>
  <si>
    <t>RET-910311</t>
  </si>
  <si>
    <t>REA-910312</t>
  </si>
  <si>
    <t>RET-910313</t>
  </si>
  <si>
    <t>AGR-910314</t>
  </si>
  <si>
    <t>AGR-910315</t>
  </si>
  <si>
    <t>RET-910316</t>
  </si>
  <si>
    <t>RET-910317</t>
  </si>
  <si>
    <t>MAN-910318</t>
  </si>
  <si>
    <t>RET-910319</t>
  </si>
  <si>
    <t>REA-910320</t>
  </si>
  <si>
    <t>REA-910321</t>
  </si>
  <si>
    <t>EXT-910322</t>
  </si>
  <si>
    <t>RET-910323</t>
  </si>
  <si>
    <t>AGR-910324</t>
  </si>
  <si>
    <t>AGR-910325</t>
  </si>
  <si>
    <t>AGR-910326</t>
  </si>
  <si>
    <t>MAN-910327</t>
  </si>
  <si>
    <t>EXT-910328</t>
  </si>
  <si>
    <t>MAN-910329</t>
  </si>
  <si>
    <t>RET-910330</t>
  </si>
  <si>
    <t>RET-910331</t>
  </si>
  <si>
    <t>REA-910332</t>
  </si>
  <si>
    <t>REA-910333</t>
  </si>
  <si>
    <t>REA-910334</t>
  </si>
  <si>
    <t>EXT-910335</t>
  </si>
  <si>
    <t>EXT-910336</t>
  </si>
  <si>
    <t>RET-910337</t>
  </si>
  <si>
    <t>RET-910338</t>
  </si>
  <si>
    <t>MAN-910339</t>
  </si>
  <si>
    <t>EXT-910340</t>
  </si>
  <si>
    <t>RET-910341</t>
  </si>
  <si>
    <t>MAN-910342</t>
  </si>
  <si>
    <t>AGR-910343</t>
  </si>
  <si>
    <t>EXT-910344</t>
  </si>
  <si>
    <t>RET-910345</t>
  </si>
  <si>
    <t>AGR-910346</t>
  </si>
  <si>
    <t>RET-910347</t>
  </si>
  <si>
    <t>MAN-910348</t>
  </si>
  <si>
    <t>MAN-910349</t>
  </si>
  <si>
    <t>MAN-910350</t>
  </si>
  <si>
    <t>REA-910351</t>
  </si>
  <si>
    <t>MAN-910352</t>
  </si>
  <si>
    <t>RET-910353</t>
  </si>
  <si>
    <t>EXT-910354</t>
  </si>
  <si>
    <t>MAN-910355</t>
  </si>
  <si>
    <t>RET-910356</t>
  </si>
  <si>
    <t>MAN-910357</t>
  </si>
  <si>
    <t>AGR-910358</t>
  </si>
  <si>
    <t>RET-910359</t>
  </si>
  <si>
    <t>REA-910360</t>
  </si>
  <si>
    <t>EXT-910361</t>
  </si>
  <si>
    <t>REA-910362</t>
  </si>
  <si>
    <t>RET-910363</t>
  </si>
  <si>
    <t>RET-910364</t>
  </si>
  <si>
    <t>MAN-910365</t>
  </si>
  <si>
    <t>MAN-910366</t>
  </si>
  <si>
    <t>AGR-910367</t>
  </si>
  <si>
    <t>RET-910368</t>
  </si>
  <si>
    <t>AGR-910369</t>
  </si>
  <si>
    <t>AGR-910370</t>
  </si>
  <si>
    <t>AGR-910371</t>
  </si>
  <si>
    <t>MAN-910372</t>
  </si>
  <si>
    <t>MAN-910373</t>
  </si>
  <si>
    <t>MAN-910374</t>
  </si>
  <si>
    <t>REA-910375</t>
  </si>
  <si>
    <t>AGR-910376</t>
  </si>
  <si>
    <t>RET-910377</t>
  </si>
  <si>
    <t>MAN-910378</t>
  </si>
  <si>
    <t>REA-910379</t>
  </si>
  <si>
    <t>EXT-910380</t>
  </si>
  <si>
    <t>RET-910381</t>
  </si>
  <si>
    <t>RET-910382</t>
  </si>
  <si>
    <t>RET-910383</t>
  </si>
  <si>
    <t>RET-910384</t>
  </si>
  <si>
    <t>REA-910385</t>
  </si>
  <si>
    <t>MAN-910386</t>
  </si>
  <si>
    <t>RET-910387</t>
  </si>
  <si>
    <t>REA-910388</t>
  </si>
  <si>
    <t>EXT-910389</t>
  </si>
  <si>
    <t>REA-910390</t>
  </si>
  <si>
    <t>RET-910391</t>
  </si>
  <si>
    <t>RET-910392</t>
  </si>
  <si>
    <t>REA-910393</t>
  </si>
  <si>
    <t>RET-910394</t>
  </si>
  <si>
    <t>AGR-910395</t>
  </si>
  <si>
    <t>RET-910396</t>
  </si>
  <si>
    <t>MAN-910397</t>
  </si>
  <si>
    <t>MAN-910398</t>
  </si>
  <si>
    <t>MAN-910399</t>
  </si>
  <si>
    <t>REA-910400</t>
  </si>
  <si>
    <t>RET-910401</t>
  </si>
  <si>
    <t>AGR-910402</t>
  </si>
  <si>
    <t>EXT-910403</t>
  </si>
  <si>
    <t>AGR-910404</t>
  </si>
  <si>
    <t>EXT-910405</t>
  </si>
  <si>
    <t>MAN-910406</t>
  </si>
  <si>
    <t>REA-910407</t>
  </si>
  <si>
    <t>REA-910408</t>
  </si>
  <si>
    <t>EXT-910409</t>
  </si>
  <si>
    <t>RET-910410</t>
  </si>
  <si>
    <t>MAN-910411</t>
  </si>
  <si>
    <t>AGR-910412</t>
  </si>
  <si>
    <t>RET-910413</t>
  </si>
  <si>
    <t>RET-910414</t>
  </si>
  <si>
    <t>RET-910415</t>
  </si>
  <si>
    <t>EXT-910416</t>
  </si>
  <si>
    <t>RET-910417</t>
  </si>
  <si>
    <t>MAN-910418</t>
  </si>
  <si>
    <t>RET-910419</t>
  </si>
  <si>
    <t>MAN-910420</t>
  </si>
  <si>
    <t>RET-910421</t>
  </si>
  <si>
    <t>REA-910422</t>
  </si>
  <si>
    <t>RET-910423</t>
  </si>
  <si>
    <t>RET-910424</t>
  </si>
  <si>
    <t>MAN-910425</t>
  </si>
  <si>
    <t>REA-910426</t>
  </si>
  <si>
    <t>RET-910427</t>
  </si>
  <si>
    <t>MAN-910428</t>
  </si>
  <si>
    <t>MAN-910429</t>
  </si>
  <si>
    <t>AGR-910430</t>
  </si>
  <si>
    <t>EXT-910431</t>
  </si>
  <si>
    <t>RET-910432</t>
  </si>
  <si>
    <t>MAN-910433</t>
  </si>
  <si>
    <t>REA-910434</t>
  </si>
  <si>
    <t>RET-910435</t>
  </si>
  <si>
    <t>RET-910436</t>
  </si>
  <si>
    <t>AGR-910437</t>
  </si>
  <si>
    <t>EXT-910438</t>
  </si>
  <si>
    <t>REA-910439</t>
  </si>
  <si>
    <t>EXT-910440</t>
  </si>
  <si>
    <t>AGR-910441</t>
  </si>
  <si>
    <t>EXT-910442</t>
  </si>
  <si>
    <t>RET-910443</t>
  </si>
  <si>
    <t>AGR-910444</t>
  </si>
  <si>
    <t>RET-910445</t>
  </si>
  <si>
    <t>AGR-910446</t>
  </si>
  <si>
    <t>AGR-910447</t>
  </si>
  <si>
    <t>MAN-910448</t>
  </si>
  <si>
    <t>REA-910449</t>
  </si>
  <si>
    <t>MAN-910450</t>
  </si>
  <si>
    <t>RET-910451</t>
  </si>
  <si>
    <t>REA-910452</t>
  </si>
  <si>
    <t>MAN-910453</t>
  </si>
  <si>
    <t>RET-910454</t>
  </si>
  <si>
    <t>EXT-910455</t>
  </si>
  <si>
    <t>REA-910456</t>
  </si>
  <si>
    <t>AGR-910457</t>
  </si>
  <si>
    <t>MAN-910458</t>
  </si>
  <si>
    <t>MAN-910459</t>
  </si>
  <si>
    <t>AGR-910460</t>
  </si>
  <si>
    <t>AGR-910461</t>
  </si>
  <si>
    <t>REA-910462</t>
  </si>
  <si>
    <t>RET-910463</t>
  </si>
  <si>
    <t>MAN-910464</t>
  </si>
  <si>
    <t>RET-910465</t>
  </si>
  <si>
    <t>MAN-910466</t>
  </si>
  <si>
    <t>MAN-910467</t>
  </si>
  <si>
    <t>RET-910468</t>
  </si>
  <si>
    <t>MAN-910469</t>
  </si>
  <si>
    <t>EXT-910470</t>
  </si>
  <si>
    <t>MAN-910471</t>
  </si>
  <si>
    <t>MAN-910472</t>
  </si>
  <si>
    <t>MAN-910473</t>
  </si>
  <si>
    <t>RET-910474</t>
  </si>
  <si>
    <t>RET-910475</t>
  </si>
  <si>
    <t>EXT-910476</t>
  </si>
  <si>
    <t>MAN-910477</t>
  </si>
  <si>
    <t>MAN-910478</t>
  </si>
  <si>
    <t>RET-910479</t>
  </si>
  <si>
    <t>MAN-910480</t>
  </si>
  <si>
    <t>RET-910481</t>
  </si>
  <si>
    <t>RET-910482</t>
  </si>
  <si>
    <t>AGR-910483</t>
  </si>
  <si>
    <t>EXT-910484</t>
  </si>
  <si>
    <t>MAN-910485</t>
  </si>
  <si>
    <t>AGR-910486</t>
  </si>
  <si>
    <t>RET-910487</t>
  </si>
  <si>
    <t>AGR-910488</t>
  </si>
  <si>
    <t>RET-910489</t>
  </si>
  <si>
    <t>MAN-910490</t>
  </si>
  <si>
    <t>RET-910491</t>
  </si>
  <si>
    <t>MAN-910492</t>
  </si>
  <si>
    <t>AGR-910493</t>
  </si>
  <si>
    <t>RET-910494</t>
  </si>
  <si>
    <t>RET-910495</t>
  </si>
  <si>
    <t>AGR-910496</t>
  </si>
  <si>
    <t>AGR-910497</t>
  </si>
  <si>
    <t>MAN-910498</t>
  </si>
  <si>
    <t>AGR-910499</t>
  </si>
  <si>
    <t>FIFO vs Weighted Average Cost Comparison - Purchase Layers</t>
  </si>
  <si>
    <t>Demonstrates both cost formulas on multi-layer purchase histories for a sample of SKUs (LIFO is prohibited under IFRS and is not modelled). Each SKU below has 3-5 purchase layers at different unit costs; an issue quantity is tested against both methods.</t>
  </si>
  <si>
    <t>SKU</t>
  </si>
  <si>
    <t>Layer</t>
  </si>
  <si>
    <t>Layer Qty</t>
  </si>
  <si>
    <t>Layer Unit Cost (GHS)</t>
  </si>
  <si>
    <t>Layer Total Cost (GHS)</t>
  </si>
  <si>
    <t>SAMPLE-2000</t>
  </si>
  <si>
    <t>SAMPLE-2001</t>
  </si>
  <si>
    <t>SAMPLE-2002</t>
  </si>
  <si>
    <t>SAMPLE-2003</t>
  </si>
  <si>
    <t>SAMPLE-2004</t>
  </si>
  <si>
    <t>SAMPLE-2005</t>
  </si>
  <si>
    <t>SAMPLE-2006</t>
  </si>
  <si>
    <t>SAMPLE-2007</t>
  </si>
  <si>
    <t>SAMPLE-2008</t>
  </si>
  <si>
    <t>SAMPLE-2009</t>
  </si>
  <si>
    <t>SAMPLE-2010</t>
  </si>
  <si>
    <t>SAMPLE-2011</t>
  </si>
  <si>
    <t>SAMPLE-2012</t>
  </si>
  <si>
    <t>SAMPLE-2013</t>
  </si>
  <si>
    <t>SAMPLE-2014</t>
  </si>
  <si>
    <t>SAMPLE-2015</t>
  </si>
  <si>
    <t>SAMPLE-2016</t>
  </si>
  <si>
    <t>SAMPLE-2017</t>
  </si>
  <si>
    <t>SAMPLE-2018</t>
  </si>
  <si>
    <t>SAMPLE-2019</t>
  </si>
  <si>
    <t>SAMPLE-2020</t>
  </si>
  <si>
    <t>SAMPLE-2021</t>
  </si>
  <si>
    <t>SAMPLE-2022</t>
  </si>
  <si>
    <t>SAMPLE-2023</t>
  </si>
  <si>
    <t>SAMPLE-2024</t>
  </si>
  <si>
    <t>SAMPLE-2025</t>
  </si>
  <si>
    <t>SAMPLE-2026</t>
  </si>
  <si>
    <t>SAMPLE-2027</t>
  </si>
  <si>
    <t>SAMPLE-2028</t>
  </si>
  <si>
    <t>SAMPLE-2029</t>
  </si>
  <si>
    <t>SAMPLE-2030</t>
  </si>
  <si>
    <t>SAMPLE-2031</t>
  </si>
  <si>
    <t>SAMPLE-2032</t>
  </si>
  <si>
    <t>SAMPLE-2033</t>
  </si>
  <si>
    <t>SAMPLE-2034</t>
  </si>
  <si>
    <t>SAMPLE-2035</t>
  </si>
  <si>
    <t>SAMPLE-2036</t>
  </si>
  <si>
    <t>SAMPLE-2037</t>
  </si>
  <si>
    <t>SAMPLE-2038</t>
  </si>
  <si>
    <t>SAMPLE-2039</t>
  </si>
  <si>
    <t>SAMPLE-2040</t>
  </si>
  <si>
    <t>SAMPLE-2041</t>
  </si>
  <si>
    <t>SAMPLE-2042</t>
  </si>
  <si>
    <t>SAMPLE-2043</t>
  </si>
  <si>
    <t>SAMPLE-2044</t>
  </si>
  <si>
    <t>SAMPLE-2045</t>
  </si>
  <si>
    <t>SAMPLE-2046</t>
  </si>
  <si>
    <t>SAMPLE-2047</t>
  </si>
  <si>
    <t>SAMPLE-2048</t>
  </si>
  <si>
    <t>SAMPLE-2049</t>
  </si>
  <si>
    <t>SAMPLE-2050</t>
  </si>
  <si>
    <t>SAMPLE-2051</t>
  </si>
  <si>
    <t>SAMPLE-2052</t>
  </si>
  <si>
    <t>SAMPLE-2053</t>
  </si>
  <si>
    <t>SAMPLE-2054</t>
  </si>
  <si>
    <t>SAMPLE-2055</t>
  </si>
  <si>
    <t>SAMPLE-2056</t>
  </si>
  <si>
    <t>SAMPLE-2057</t>
  </si>
  <si>
    <t>SAMPLE-2058</t>
  </si>
  <si>
    <t>SAMPLE-2059</t>
  </si>
  <si>
    <t>SAMPLE-2060</t>
  </si>
  <si>
    <t>SAMPLE-2061</t>
  </si>
  <si>
    <t>SAMPLE-2062</t>
  </si>
  <si>
    <t>SAMPLE-2063</t>
  </si>
  <si>
    <t>SAMPLE-2064</t>
  </si>
  <si>
    <t>SAMPLE-2065</t>
  </si>
  <si>
    <t>SAMPLE-2066</t>
  </si>
  <si>
    <t>SAMPLE-2067</t>
  </si>
  <si>
    <t>SAMPLE-2068</t>
  </si>
  <si>
    <t>SAMPLE-2069</t>
  </si>
  <si>
    <t>SAMPLE-2070</t>
  </si>
  <si>
    <t>SAMPLE-2071</t>
  </si>
  <si>
    <t>SAMPLE-2072</t>
  </si>
  <si>
    <t>SAMPLE-2073</t>
  </si>
  <si>
    <t>SAMPLE-2074</t>
  </si>
  <si>
    <t>SAMPLE-2075</t>
  </si>
  <si>
    <t>SAMPLE-2076</t>
  </si>
  <si>
    <t>SAMPLE-2077</t>
  </si>
  <si>
    <t>SAMPLE-2078</t>
  </si>
  <si>
    <t>SAMPLE-2079</t>
  </si>
  <si>
    <t>SAMPLE-2080</t>
  </si>
  <si>
    <t>SAMPLE-2081</t>
  </si>
  <si>
    <t>SAMPLE-2082</t>
  </si>
  <si>
    <t>SAMPLE-2083</t>
  </si>
  <si>
    <t>SAMPLE-2084</t>
  </si>
  <si>
    <t>SAMPLE-2085</t>
  </si>
  <si>
    <t>SAMPLE-2086</t>
  </si>
  <si>
    <t>SAMPLE-2087</t>
  </si>
  <si>
    <t>SAMPLE-2088</t>
  </si>
  <si>
    <t>SAMPLE-2089</t>
  </si>
  <si>
    <t>SAMPLE-2090</t>
  </si>
  <si>
    <t>SAMPLE-2091</t>
  </si>
  <si>
    <t>SAMPLE-2092</t>
  </si>
  <si>
    <t>SAMPLE-2093</t>
  </si>
  <si>
    <t>SAMPLE-2094</t>
  </si>
  <si>
    <t>SAMPLE-2095</t>
  </si>
  <si>
    <t>SAMPLE-2096</t>
  </si>
  <si>
    <t>SAMPLE-2097</t>
  </si>
  <si>
    <t>SAMPLE-2098</t>
  </si>
  <si>
    <t>SAMPLE-2099</t>
  </si>
  <si>
    <t>SAMPLE-2100</t>
  </si>
  <si>
    <t>SAMPLE-2101</t>
  </si>
  <si>
    <t>SAMPLE-2102</t>
  </si>
  <si>
    <t>SAMPLE-2103</t>
  </si>
  <si>
    <t>SAMPLE-2104</t>
  </si>
  <si>
    <t>SAMPLE-2105</t>
  </si>
  <si>
    <t>SAMPLE-2106</t>
  </si>
  <si>
    <t>SAMPLE-2107</t>
  </si>
  <si>
    <t>SAMPLE-2108</t>
  </si>
  <si>
    <t>SAMPLE-2109</t>
  </si>
  <si>
    <t>SAMPLE-2110</t>
  </si>
  <si>
    <t>SAMPLE-2111</t>
  </si>
  <si>
    <t>SAMPLE-2112</t>
  </si>
  <si>
    <t>SAMPLE-2113</t>
  </si>
  <si>
    <t>SAMPLE-2114</t>
  </si>
  <si>
    <t>SAMPLE-2115</t>
  </si>
  <si>
    <t>SAMPLE-2116</t>
  </si>
  <si>
    <t>SAMPLE-2117</t>
  </si>
  <si>
    <t>SAMPLE-2118</t>
  </si>
  <si>
    <t>SAMPLE-2119</t>
  </si>
  <si>
    <t>SAMPLE-2120</t>
  </si>
  <si>
    <t>SAMPLE-2121</t>
  </si>
  <si>
    <t>SAMPLE-2122</t>
  </si>
  <si>
    <t>SAMPLE-2123</t>
  </si>
  <si>
    <t>SAMPLE-2124</t>
  </si>
  <si>
    <t>SAMPLE-2125</t>
  </si>
  <si>
    <t>SAMPLE-2126</t>
  </si>
  <si>
    <t>SAMPLE-2127</t>
  </si>
  <si>
    <t>SAMPLE-2128</t>
  </si>
  <si>
    <t>SAMPLE-2129</t>
  </si>
  <si>
    <t>SAMPLE-2130</t>
  </si>
  <si>
    <t>SAMPLE-2131</t>
  </si>
  <si>
    <t>SAMPLE-2132</t>
  </si>
  <si>
    <t>SAMPLE-2133</t>
  </si>
  <si>
    <t>SAMPLE-2134</t>
  </si>
  <si>
    <t>SAMPLE-2135</t>
  </si>
  <si>
    <t>SAMPLE-2136</t>
  </si>
  <si>
    <t>SAMPLE-2137</t>
  </si>
  <si>
    <t>SAMPLE-2138</t>
  </si>
  <si>
    <t>SAMPLE-2139</t>
  </si>
  <si>
    <t>SAMPLE-2140</t>
  </si>
  <si>
    <t>SAMPLE-2141</t>
  </si>
  <si>
    <t>SAMPLE-2142</t>
  </si>
  <si>
    <t>SAMPLE-2143</t>
  </si>
  <si>
    <t>SAMPLE-2144</t>
  </si>
  <si>
    <t>SAMPLE-2145</t>
  </si>
  <si>
    <t>SAMPLE-2146</t>
  </si>
  <si>
    <t>SAMPLE-2147</t>
  </si>
  <si>
    <t>SAMPLE-2148</t>
  </si>
  <si>
    <t>SAMPLE-2149</t>
  </si>
  <si>
    <t>Issue Test - FIFO vs Weighted Average</t>
  </si>
  <si>
    <t>Total Qty Available</t>
  </si>
  <si>
    <t>Total Cost Available (GHS)</t>
  </si>
  <si>
    <t>Weighted Avg Unit Cost</t>
  </si>
  <si>
    <t>Issue Qty Tested</t>
  </si>
  <si>
    <t>FIFO Issue Cost (GHS)</t>
  </si>
  <si>
    <t>Weighted Avg Issue Cost (GHS)</t>
  </si>
  <si>
    <t>Variance (GHS)</t>
  </si>
  <si>
    <t>Standard Costing - Purchase Price and Usage Variances (Manufacturing)</t>
  </si>
  <si>
    <t>Standard cost approximates actual cost. Variances are allocated between COGS and inventory at period end per the closing-inventory proportion of total issues.</t>
  </si>
  <si>
    <t>Material</t>
  </si>
  <si>
    <t>Standard Qty</t>
  </si>
  <si>
    <t>Standard Price (GHS)</t>
  </si>
  <si>
    <t>Actual Qty</t>
  </si>
  <si>
    <t>Actual Price (GHS)</t>
  </si>
  <si>
    <t>Price Variance (GHS)</t>
  </si>
  <si>
    <t>Usage Variance (GHS)</t>
  </si>
  <si>
    <t>Total Variance (GHS)</t>
  </si>
  <si>
    <t>Closing Inventory % of Issues</t>
  </si>
  <si>
    <t>Variance to Inventory (GHS)</t>
  </si>
  <si>
    <t>Variance to COGS (GHS)</t>
  </si>
  <si>
    <t>Steel Coil #1</t>
  </si>
  <si>
    <t>Resin Pellets #2</t>
  </si>
  <si>
    <t>Packaging Film #3</t>
  </si>
  <si>
    <t>Aluminium Sheet #4</t>
  </si>
  <si>
    <t>Copper Wire #5</t>
  </si>
  <si>
    <t>Corrugated Board #6</t>
  </si>
  <si>
    <t>PET Preform #7</t>
  </si>
  <si>
    <t>Glass Cullet #8</t>
  </si>
  <si>
    <t>Cement Clinker #9</t>
  </si>
  <si>
    <t>Timber Board #10</t>
  </si>
  <si>
    <t>Steel Coil #11</t>
  </si>
  <si>
    <t>Resin Pellets #12</t>
  </si>
  <si>
    <t>Packaging Film #13</t>
  </si>
  <si>
    <t>Aluminium Sheet #14</t>
  </si>
  <si>
    <t>Copper Wire #15</t>
  </si>
  <si>
    <t>Corrugated Board #16</t>
  </si>
  <si>
    <t>PET Preform #17</t>
  </si>
  <si>
    <t>Glass Cullet #18</t>
  </si>
  <si>
    <t>Cement Clinker #19</t>
  </si>
  <si>
    <t>Timber Board #20</t>
  </si>
  <si>
    <t>Steel Coil #21</t>
  </si>
  <si>
    <t>Resin Pellets #22</t>
  </si>
  <si>
    <t>Packaging Film #23</t>
  </si>
  <si>
    <t>Aluminium Sheet #24</t>
  </si>
  <si>
    <t>Copper Wire #25</t>
  </si>
  <si>
    <t>Corrugated Board #26</t>
  </si>
  <si>
    <t>PET Preform #27</t>
  </si>
  <si>
    <t>Glass Cullet #28</t>
  </si>
  <si>
    <t>Cement Clinker #29</t>
  </si>
  <si>
    <t>Timber Board #30</t>
  </si>
  <si>
    <t>Steel Coil #31</t>
  </si>
  <si>
    <t>Resin Pellets #32</t>
  </si>
  <si>
    <t>Packaging Film #33</t>
  </si>
  <si>
    <t>Aluminium Sheet #34</t>
  </si>
  <si>
    <t>Copper Wire #35</t>
  </si>
  <si>
    <t>Corrugated Board #36</t>
  </si>
  <si>
    <t>PET Preform #37</t>
  </si>
  <si>
    <t>Glass Cullet #38</t>
  </si>
  <si>
    <t>Cement Clinker #39</t>
  </si>
  <si>
    <t>Timber Board #40</t>
  </si>
  <si>
    <t>Steel Coil #41</t>
  </si>
  <si>
    <t>Resin Pellets #42</t>
  </si>
  <si>
    <t>Packaging Film #43</t>
  </si>
  <si>
    <t>Aluminium Sheet #44</t>
  </si>
  <si>
    <t>Copper Wire #45</t>
  </si>
  <si>
    <t>Corrugated Board #46</t>
  </si>
  <si>
    <t>PET Preform #47</t>
  </si>
  <si>
    <t>Glass Cullet #48</t>
  </si>
  <si>
    <t>Cement Clinker #49</t>
  </si>
  <si>
    <t>Timber Board #50</t>
  </si>
  <si>
    <t>Steel Coil #51</t>
  </si>
  <si>
    <t>Resin Pellets #52</t>
  </si>
  <si>
    <t>Packaging Film #53</t>
  </si>
  <si>
    <t>Aluminium Sheet #54</t>
  </si>
  <si>
    <t>Copper Wire #55</t>
  </si>
  <si>
    <t>Corrugated Board #56</t>
  </si>
  <si>
    <t>PET Preform #57</t>
  </si>
  <si>
    <t>Glass Cullet #58</t>
  </si>
  <si>
    <t>Cement Clinker #59</t>
  </si>
  <si>
    <t>Timber Board #60</t>
  </si>
  <si>
    <t>Steel Coil #61</t>
  </si>
  <si>
    <t>Resin Pellets #62</t>
  </si>
  <si>
    <t>Packaging Film #63</t>
  </si>
  <si>
    <t>Aluminium Sheet #64</t>
  </si>
  <si>
    <t>Copper Wire #65</t>
  </si>
  <si>
    <t>Corrugated Board #66</t>
  </si>
  <si>
    <t>PET Preform #67</t>
  </si>
  <si>
    <t>Glass Cullet #68</t>
  </si>
  <si>
    <t>Cement Clinker #69</t>
  </si>
  <si>
    <t>Timber Board #70</t>
  </si>
  <si>
    <t>Steel Coil #71</t>
  </si>
  <si>
    <t>Resin Pellets #72</t>
  </si>
  <si>
    <t>Packaging Film #73</t>
  </si>
  <si>
    <t>Aluminium Sheet #74</t>
  </si>
  <si>
    <t>Copper Wire #75</t>
  </si>
  <si>
    <t>Corrugated Board #76</t>
  </si>
  <si>
    <t>PET Preform #77</t>
  </si>
  <si>
    <t>Glass Cullet #78</t>
  </si>
  <si>
    <t>Cement Clinker #79</t>
  </si>
  <si>
    <t>Timber Board #80</t>
  </si>
  <si>
    <t>Steel Coil #81</t>
  </si>
  <si>
    <t>Resin Pellets #82</t>
  </si>
  <si>
    <t>Packaging Film #83</t>
  </si>
  <si>
    <t>Aluminium Sheet #84</t>
  </si>
  <si>
    <t>Copper Wire #85</t>
  </si>
  <si>
    <t>Corrugated Board #86</t>
  </si>
  <si>
    <t>PET Preform #87</t>
  </si>
  <si>
    <t>Glass Cullet #88</t>
  </si>
  <si>
    <t>Cement Clinker #89</t>
  </si>
  <si>
    <t>Timber Board #90</t>
  </si>
  <si>
    <t>Steel Coil #91</t>
  </si>
  <si>
    <t>Resin Pellets #92</t>
  </si>
  <si>
    <t>Packaging Film #93</t>
  </si>
  <si>
    <t>Aluminium Sheet #94</t>
  </si>
  <si>
    <t>Copper Wire #95</t>
  </si>
  <si>
    <t>Corrugated Board #96</t>
  </si>
  <si>
    <t>PET Preform #97</t>
  </si>
  <si>
    <t>Glass Cullet #98</t>
  </si>
  <si>
    <t>Cement Clinker #99</t>
  </si>
  <si>
    <t>Timber Board #100</t>
  </si>
  <si>
    <t>Steel Coil #101</t>
  </si>
  <si>
    <t>Resin Pellets #102</t>
  </si>
  <si>
    <t>Packaging Film #103</t>
  </si>
  <si>
    <t>Aluminium Sheet #104</t>
  </si>
  <si>
    <t>Copper Wire #105</t>
  </si>
  <si>
    <t>Corrugated Board #106</t>
  </si>
  <si>
    <t>PET Preform #107</t>
  </si>
  <si>
    <t>Glass Cullet #108</t>
  </si>
  <si>
    <t>Cement Clinker #109</t>
  </si>
  <si>
    <t>Timber Board #110</t>
  </si>
  <si>
    <t>Steel Coil #111</t>
  </si>
  <si>
    <t>Resin Pellets #112</t>
  </si>
  <si>
    <t>Packaging Film #113</t>
  </si>
  <si>
    <t>Aluminium Sheet #114</t>
  </si>
  <si>
    <t>Copper Wire #115</t>
  </si>
  <si>
    <t>Corrugated Board #116</t>
  </si>
  <si>
    <t>PET Preform #117</t>
  </si>
  <si>
    <t>Glass Cullet #118</t>
  </si>
  <si>
    <t>Cement Clinker #119</t>
  </si>
  <si>
    <t>Timber Board #120</t>
  </si>
  <si>
    <t>Steel Coil #121</t>
  </si>
  <si>
    <t>Resin Pellets #122</t>
  </si>
  <si>
    <t>Packaging Film #123</t>
  </si>
  <si>
    <t>Aluminium Sheet #124</t>
  </si>
  <si>
    <t>Copper Wire #125</t>
  </si>
  <si>
    <t>Corrugated Board #126</t>
  </si>
  <si>
    <t>PET Preform #127</t>
  </si>
  <si>
    <t>Glass Cullet #128</t>
  </si>
  <si>
    <t>Cement Clinker #129</t>
  </si>
  <si>
    <t>Timber Board #130</t>
  </si>
  <si>
    <t>Steel Coil #131</t>
  </si>
  <si>
    <t>Resin Pellets #132</t>
  </si>
  <si>
    <t>Packaging Film #133</t>
  </si>
  <si>
    <t>Aluminium Sheet #134</t>
  </si>
  <si>
    <t>Copper Wire #135</t>
  </si>
  <si>
    <t>Corrugated Board #136</t>
  </si>
  <si>
    <t>PET Preform #137</t>
  </si>
  <si>
    <t>Glass Cullet #138</t>
  </si>
  <si>
    <t>Cement Clinker #139</t>
  </si>
  <si>
    <t>Timber Board #140</t>
  </si>
  <si>
    <t>Steel Coil #141</t>
  </si>
  <si>
    <t>Resin Pellets #142</t>
  </si>
  <si>
    <t>Packaging Film #143</t>
  </si>
  <si>
    <t>Aluminium Sheet #144</t>
  </si>
  <si>
    <t>Copper Wire #145</t>
  </si>
  <si>
    <t>Corrugated Board #146</t>
  </si>
  <si>
    <t>PET Preform #147</t>
  </si>
  <si>
    <t>Glass Cullet #148</t>
  </si>
  <si>
    <t>Cement Clinker #149</t>
  </si>
  <si>
    <t>Timber Board #150</t>
  </si>
  <si>
    <t>Steel Coil #151</t>
  </si>
  <si>
    <t>Resin Pellets #152</t>
  </si>
  <si>
    <t>Packaging Film #153</t>
  </si>
  <si>
    <t>Aluminium Sheet #154</t>
  </si>
  <si>
    <t>Copper Wire #155</t>
  </si>
  <si>
    <t>Corrugated Board #156</t>
  </si>
  <si>
    <t>PET Preform #157</t>
  </si>
  <si>
    <t>Glass Cullet #158</t>
  </si>
  <si>
    <t>Cement Clinker #159</t>
  </si>
  <si>
    <t>Timber Board #160</t>
  </si>
  <si>
    <t>Steel Coil #161</t>
  </si>
  <si>
    <t>Resin Pellets #162</t>
  </si>
  <si>
    <t>Packaging Film #163</t>
  </si>
  <si>
    <t>Aluminium Sheet #164</t>
  </si>
  <si>
    <t>Copper Wire #165</t>
  </si>
  <si>
    <t>Corrugated Board #166</t>
  </si>
  <si>
    <t>PET Preform #167</t>
  </si>
  <si>
    <t>Glass Cullet #168</t>
  </si>
  <si>
    <t>Cement Clinker #169</t>
  </si>
  <si>
    <t>Timber Board #170</t>
  </si>
  <si>
    <t>Steel Coil #171</t>
  </si>
  <si>
    <t>Resin Pellets #172</t>
  </si>
  <si>
    <t>Packaging Film #173</t>
  </si>
  <si>
    <t>Aluminium Sheet #174</t>
  </si>
  <si>
    <t>Copper Wire #175</t>
  </si>
  <si>
    <t>Corrugated Board #176</t>
  </si>
  <si>
    <t>PET Preform #177</t>
  </si>
  <si>
    <t>Glass Cullet #178</t>
  </si>
  <si>
    <t>Cement Clinker #179</t>
  </si>
  <si>
    <t>Timber Board #180</t>
  </si>
  <si>
    <t>Steel Coil #181</t>
  </si>
  <si>
    <t>Resin Pellets #182</t>
  </si>
  <si>
    <t>Packaging Film #183</t>
  </si>
  <si>
    <t>Aluminium Sheet #184</t>
  </si>
  <si>
    <t>Copper Wire #185</t>
  </si>
  <si>
    <t>Corrugated Board #186</t>
  </si>
  <si>
    <t>PET Preform #187</t>
  </si>
  <si>
    <t>Glass Cullet #188</t>
  </si>
  <si>
    <t>Cement Clinker #189</t>
  </si>
  <si>
    <t>Timber Board #190</t>
  </si>
  <si>
    <t>Steel Coil #191</t>
  </si>
  <si>
    <t>Resin Pellets #192</t>
  </si>
  <si>
    <t>Packaging Film #193</t>
  </si>
  <si>
    <t>Aluminium Sheet #194</t>
  </si>
  <si>
    <t>Copper Wire #195</t>
  </si>
  <si>
    <t>Corrugated Board #196</t>
  </si>
  <si>
    <t>PET Preform #197</t>
  </si>
  <si>
    <t>Glass Cullet #198</t>
  </si>
  <si>
    <t>Cement Clinker #199</t>
  </si>
  <si>
    <t>Timber Board #200</t>
  </si>
  <si>
    <t>Steel Coil #201</t>
  </si>
  <si>
    <t>Resin Pellets #202</t>
  </si>
  <si>
    <t>Packaging Film #203</t>
  </si>
  <si>
    <t>Aluminium Sheet #204</t>
  </si>
  <si>
    <t>Copper Wire #205</t>
  </si>
  <si>
    <t>Corrugated Board #206</t>
  </si>
  <si>
    <t>PET Preform #207</t>
  </si>
  <si>
    <t>Glass Cullet #208</t>
  </si>
  <si>
    <t>Cement Clinker #209</t>
  </si>
  <si>
    <t>Timber Board #210</t>
  </si>
  <si>
    <t>Steel Coil #211</t>
  </si>
  <si>
    <t>Resin Pellets #212</t>
  </si>
  <si>
    <t>Packaging Film #213</t>
  </si>
  <si>
    <t>Aluminium Sheet #214</t>
  </si>
  <si>
    <t>Copper Wire #215</t>
  </si>
  <si>
    <t>Corrugated Board #216</t>
  </si>
  <si>
    <t>PET Preform #217</t>
  </si>
  <si>
    <t>Glass Cullet #218</t>
  </si>
  <si>
    <t>Cement Clinker #219</t>
  </si>
  <si>
    <t>Timber Board #220</t>
  </si>
  <si>
    <t>Steel Coil #221</t>
  </si>
  <si>
    <t>Resin Pellets #222</t>
  </si>
  <si>
    <t>Packaging Film #223</t>
  </si>
  <si>
    <t>Aluminium Sheet #224</t>
  </si>
  <si>
    <t>Copper Wire #225</t>
  </si>
  <si>
    <t>Corrugated Board #226</t>
  </si>
  <si>
    <t>PET Preform #227</t>
  </si>
  <si>
    <t>Glass Cullet #228</t>
  </si>
  <si>
    <t>Cement Clinker #229</t>
  </si>
  <si>
    <t>Timber Board #230</t>
  </si>
  <si>
    <t>Steel Coil #231</t>
  </si>
  <si>
    <t>Resin Pellets #232</t>
  </si>
  <si>
    <t>Packaging Film #233</t>
  </si>
  <si>
    <t>Aluminium Sheet #234</t>
  </si>
  <si>
    <t>Copper Wire #235</t>
  </si>
  <si>
    <t>Corrugated Board #236</t>
  </si>
  <si>
    <t>PET Preform #237</t>
  </si>
  <si>
    <t>Glass Cullet #238</t>
  </si>
  <si>
    <t>Cement Clinker #239</t>
  </si>
  <si>
    <t>Timber Board #240</t>
  </si>
  <si>
    <t>Steel Coil #241</t>
  </si>
  <si>
    <t>Resin Pellets #242</t>
  </si>
  <si>
    <t>Packaging Film #243</t>
  </si>
  <si>
    <t>Aluminium Sheet #244</t>
  </si>
  <si>
    <t>Copper Wire #245</t>
  </si>
  <si>
    <t>Corrugated Board #246</t>
  </si>
  <si>
    <t>PET Preform #247</t>
  </si>
  <si>
    <t>Glass Cullet #248</t>
  </si>
  <si>
    <t>Cement Clinker #249</t>
  </si>
  <si>
    <t>Timber Board #250</t>
  </si>
  <si>
    <t>Steel Coil #251</t>
  </si>
  <si>
    <t>Resin Pellets #252</t>
  </si>
  <si>
    <t>Packaging Film #253</t>
  </si>
  <si>
    <t>Aluminium Sheet #254</t>
  </si>
  <si>
    <t>Copper Wire #255</t>
  </si>
  <si>
    <t>Corrugated Board #256</t>
  </si>
  <si>
    <t>PET Preform #257</t>
  </si>
  <si>
    <t>Glass Cullet #258</t>
  </si>
  <si>
    <t>Cement Clinker #259</t>
  </si>
  <si>
    <t>Timber Board #260</t>
  </si>
  <si>
    <t>Steel Coil #261</t>
  </si>
  <si>
    <t>Resin Pellets #262</t>
  </si>
  <si>
    <t>Packaging Film #263</t>
  </si>
  <si>
    <t>Aluminium Sheet #264</t>
  </si>
  <si>
    <t>Copper Wire #265</t>
  </si>
  <si>
    <t>Corrugated Board #266</t>
  </si>
  <si>
    <t>PET Preform #267</t>
  </si>
  <si>
    <t>Glass Cullet #268</t>
  </si>
  <si>
    <t>Cement Clinker #269</t>
  </si>
  <si>
    <t>Timber Board #270</t>
  </si>
  <si>
    <t>Steel Coil #271</t>
  </si>
  <si>
    <t>Resin Pellets #272</t>
  </si>
  <si>
    <t>Packaging Film #273</t>
  </si>
  <si>
    <t>Aluminium Sheet #274</t>
  </si>
  <si>
    <t>Copper Wire #275</t>
  </si>
  <si>
    <t>Corrugated Board #276</t>
  </si>
  <si>
    <t>PET Preform #277</t>
  </si>
  <si>
    <t>Glass Cullet #278</t>
  </si>
  <si>
    <t>Cement Clinker #279</t>
  </si>
  <si>
    <t>Timber Board #280</t>
  </si>
  <si>
    <t>Steel Coil #281</t>
  </si>
  <si>
    <t>Resin Pellets #282</t>
  </si>
  <si>
    <t>Packaging Film #283</t>
  </si>
  <si>
    <t>Aluminium Sheet #284</t>
  </si>
  <si>
    <t>Copper Wire #285</t>
  </si>
  <si>
    <t>Corrugated Board #286</t>
  </si>
  <si>
    <t>PET Preform #287</t>
  </si>
  <si>
    <t>Glass Cullet #288</t>
  </si>
  <si>
    <t>Cement Clinker #289</t>
  </si>
  <si>
    <t>Timber Board #290</t>
  </si>
  <si>
    <t>Steel Coil #291</t>
  </si>
  <si>
    <t>Resin Pellets #292</t>
  </si>
  <si>
    <t>Packaging Film #293</t>
  </si>
  <si>
    <t>Aluminium Sheet #294</t>
  </si>
  <si>
    <t>Copper Wire #295</t>
  </si>
  <si>
    <t>Corrugated Board #296</t>
  </si>
  <si>
    <t>PET Preform #297</t>
  </si>
  <si>
    <t>Glass Cullet #298</t>
  </si>
  <si>
    <t>Cement Clinker #299</t>
  </si>
  <si>
    <t>Timber Board #300</t>
  </si>
  <si>
    <t>Consignment Inventory Summary &amp; Period-End Cutoff Testing</t>
  </si>
  <si>
    <t>Consignment Summary (from Inventory Register)</t>
  </si>
  <si>
    <t>Count</t>
  </si>
  <si>
    <t>Period-End Cutoff Test (transactions around period end)</t>
  </si>
  <si>
    <t>Transaction ID</t>
  </si>
  <si>
    <t>Invoice Date</t>
  </si>
  <si>
    <t>Shipping Date</t>
  </si>
  <si>
    <t>FOB Terms</t>
  </si>
  <si>
    <t>Recorded In Period</t>
  </si>
  <si>
    <t>Correct Period (per FOB terms)</t>
  </si>
  <si>
    <t>Cutoff Error?</t>
  </si>
  <si>
    <t>TXN-3000</t>
  </si>
  <si>
    <t>FOB Destination</t>
  </si>
  <si>
    <t>Next</t>
  </si>
  <si>
    <t>TXN-3001</t>
  </si>
  <si>
    <t>TXN-3002</t>
  </si>
  <si>
    <t>FOB Shipping Point</t>
  </si>
  <si>
    <t>TXN-3003</t>
  </si>
  <si>
    <t>Current</t>
  </si>
  <si>
    <t>TXN-3004</t>
  </si>
  <si>
    <t>TXN-3005</t>
  </si>
  <si>
    <t>TXN-3006</t>
  </si>
  <si>
    <t>TXN-3007</t>
  </si>
  <si>
    <t>TXN-3008</t>
  </si>
  <si>
    <t>TXN-3009</t>
  </si>
  <si>
    <t>TXN-3010</t>
  </si>
  <si>
    <t>TXN-3011</t>
  </si>
  <si>
    <t>TXN-3012</t>
  </si>
  <si>
    <t>TXN-3013</t>
  </si>
  <si>
    <t>TXN-3014</t>
  </si>
  <si>
    <t>TXN-3015</t>
  </si>
  <si>
    <t>TXN-3016</t>
  </si>
  <si>
    <t>TXN-3017</t>
  </si>
  <si>
    <t>TXN-3018</t>
  </si>
  <si>
    <t>TXN-3019</t>
  </si>
  <si>
    <t>TXN-3020</t>
  </si>
  <si>
    <t>TXN-3021</t>
  </si>
  <si>
    <t>TXN-3022</t>
  </si>
  <si>
    <t>TXN-3023</t>
  </si>
  <si>
    <t>TXN-3024</t>
  </si>
  <si>
    <t>TXN-3025</t>
  </si>
  <si>
    <t>TXN-3026</t>
  </si>
  <si>
    <t>TXN-3027</t>
  </si>
  <si>
    <t>TXN-3028</t>
  </si>
  <si>
    <t>TXN-3029</t>
  </si>
  <si>
    <t>TXN-3030</t>
  </si>
  <si>
    <t>TXN-3031</t>
  </si>
  <si>
    <t>TXN-3032</t>
  </si>
  <si>
    <t>TXN-3033</t>
  </si>
  <si>
    <t>TXN-3034</t>
  </si>
  <si>
    <t>TXN-3035</t>
  </si>
  <si>
    <t>TXN-3036</t>
  </si>
  <si>
    <t>TXN-3037</t>
  </si>
  <si>
    <t>TXN-3038</t>
  </si>
  <si>
    <t>TXN-3039</t>
  </si>
  <si>
    <t>TXN-3040</t>
  </si>
  <si>
    <t>TXN-3041</t>
  </si>
  <si>
    <t>TXN-3042</t>
  </si>
  <si>
    <t>TXN-3043</t>
  </si>
  <si>
    <t>TXN-3044</t>
  </si>
  <si>
    <t>TXN-3045</t>
  </si>
  <si>
    <t>TXN-3046</t>
  </si>
  <si>
    <t>TXN-3047</t>
  </si>
  <si>
    <t>TXN-3048</t>
  </si>
  <si>
    <t>TXN-3049</t>
  </si>
  <si>
    <t>TXN-3050</t>
  </si>
  <si>
    <t>TXN-3051</t>
  </si>
  <si>
    <t>TXN-3052</t>
  </si>
  <si>
    <t>TXN-3053</t>
  </si>
  <si>
    <t>TXN-3054</t>
  </si>
  <si>
    <t>TXN-3055</t>
  </si>
  <si>
    <t>TXN-3056</t>
  </si>
  <si>
    <t>TXN-3057</t>
  </si>
  <si>
    <t>TXN-3058</t>
  </si>
  <si>
    <t>TXN-3059</t>
  </si>
  <si>
    <t>Intercompany Sales - Unrealized Profit Elimination on Consolidation</t>
  </si>
  <si>
    <t>Unrealized profit sitting in the buyer's closing inventory from an intragroup sale is eliminated on consolidation - it hasn't been realized through a sale to an external party.</t>
  </si>
  <si>
    <t>Transaction</t>
  </si>
  <si>
    <t>Selling Group Entity</t>
  </si>
  <si>
    <t>Buying Group Entity</t>
  </si>
  <si>
    <t>Intercompany Sale Price (GHS)</t>
  </si>
  <si>
    <t>Seller's Cost (GHS)</t>
  </si>
  <si>
    <t>Markup % on Cost</t>
  </si>
  <si>
    <t>Qty Sold Intercompany</t>
  </si>
  <si>
    <t>Qty Still in Buyer's Closing Inventory</t>
  </si>
  <si>
    <t>% Still on Hand</t>
  </si>
  <si>
    <t>Unrealized Profit to Eliminate (GHS)</t>
  </si>
  <si>
    <t>IC-4000</t>
  </si>
  <si>
    <t>Accra Distribution Ltd</t>
  </si>
  <si>
    <t>Kumasi Retail Ltd</t>
  </si>
  <si>
    <t>IC-4001</t>
  </si>
  <si>
    <t>Takoradi Processing Ltd</t>
  </si>
  <si>
    <t>Tema Manufacturing Ltd</t>
  </si>
  <si>
    <t>IC-4002</t>
  </si>
  <si>
    <t>IC-4003</t>
  </si>
  <si>
    <t>IC-4004</t>
  </si>
  <si>
    <t>IC-4005</t>
  </si>
  <si>
    <t>IC-4006</t>
  </si>
  <si>
    <t>IC-4007</t>
  </si>
  <si>
    <t>IC-4008</t>
  </si>
  <si>
    <t>IC-4009</t>
  </si>
  <si>
    <t>IC-4010</t>
  </si>
  <si>
    <t>IC-4011</t>
  </si>
  <si>
    <t>IC-4012</t>
  </si>
  <si>
    <t>IC-4013</t>
  </si>
  <si>
    <t>IC-4014</t>
  </si>
  <si>
    <t>IC-4015</t>
  </si>
  <si>
    <t>IC-4016</t>
  </si>
  <si>
    <t>IC-4017</t>
  </si>
  <si>
    <t>IC-4018</t>
  </si>
  <si>
    <t>IC-4019</t>
  </si>
  <si>
    <t>IC-4020</t>
  </si>
  <si>
    <t>IC-4021</t>
  </si>
  <si>
    <t>IC-4022</t>
  </si>
  <si>
    <t>IC-4023</t>
  </si>
  <si>
    <t>IC-4024</t>
  </si>
  <si>
    <t>Inventory Pledged as Loan Collateral (IAS 2.36(g) Disclosure)</t>
  </si>
  <si>
    <t>Summarizes pledged inventory from the register against the facilities it secures.</t>
  </si>
  <si>
    <t>Metric</t>
  </si>
  <si>
    <t>Value</t>
  </si>
  <si>
    <t>Total inventory pledged as collateral (GHS)</t>
  </si>
  <si>
    <t>Total inventory NOT pledged (GHS)</t>
  </si>
  <si>
    <t>Total inventory (GHS)</t>
  </si>
  <si>
    <t>Facilities Secured Against Pledged Inventory (illustrative)</t>
  </si>
  <si>
    <t>Lender</t>
  </si>
  <si>
    <t>Facility Type</t>
  </si>
  <si>
    <t>Facility Limit (GHS)</t>
  </si>
  <si>
    <t>Amount Drawn (GHS)</t>
  </si>
  <si>
    <t>Collateral Coverage Ratio</t>
  </si>
  <si>
    <t>GCB Bank</t>
  </si>
  <si>
    <t>Warehouse Receipt Facility</t>
  </si>
  <si>
    <t>Absa Ghana</t>
  </si>
  <si>
    <t>Inventory-Backed Overdraft</t>
  </si>
  <si>
    <t>Stanbic Bank</t>
  </si>
  <si>
    <t>Trade Finance Facility</t>
  </si>
  <si>
    <t>Borrowing Cost Capitalization on Qualifying Inventory (IAS 23)</t>
  </si>
  <si>
    <t>Applies to long-cycle development inventory (Real Estate Developer profile) that takes a substantial period to prepare for sale. Capitalization is suspended during extended interruptions.</t>
  </si>
  <si>
    <t>Development Project</t>
  </si>
  <si>
    <t>Eligible Expenditure (GHS)</t>
  </si>
  <si>
    <t>Capitalization Rate</t>
  </si>
  <si>
    <t>Months Active This Period</t>
  </si>
  <si>
    <t>Extended Interruption This Period?</t>
  </si>
  <si>
    <t>Capitalized Borrowing Cost (GHS)</t>
  </si>
  <si>
    <t>East Legon Residential Phase 2</t>
  </si>
  <si>
    <t>Airport City Mixed-Use Tower</t>
  </si>
  <si>
    <t>Trasacco Valley Extension</t>
  </si>
  <si>
    <t>Spintex Retail &amp; Residential</t>
  </si>
  <si>
    <t>Tema Community 25 Estate</t>
  </si>
  <si>
    <t>Inventory Note Disclosures (IAS 2.36)</t>
  </si>
  <si>
    <t>Disclosure Item</t>
  </si>
  <si>
    <t>Amount / Value (GHS)</t>
  </si>
  <si>
    <t>Total carrying amount of inventories</t>
  </si>
  <si>
    <t>Total inventory write-down (provision) recognized as expense</t>
  </si>
  <si>
    <t>Total carrying amount of inventories pledged as security</t>
  </si>
  <si>
    <t>Carrying amount of inventories carried at fair value less costs to sell</t>
  </si>
  <si>
    <t>Cost formula(s) used</t>
  </si>
  <si>
    <t>See Assumptions - Industry Profile Parameters (varies by profile: Weighted Average, FIFO, Specific Identification, Fair Value Less Costs to Sell)</t>
  </si>
  <si>
    <t>Carrying Amount by Industry Profile</t>
  </si>
  <si>
    <t>Carrying Amount (GHS)</t>
  </si>
  <si>
    <t>IAS 2 Model - Visualizations</t>
  </si>
  <si>
    <t>Inventory Value by Aging Bucket</t>
  </si>
  <si>
    <t>Bucket</t>
  </si>
  <si>
    <t>0-90d</t>
  </si>
  <si>
    <t>91-180d</t>
  </si>
  <si>
    <t>181-365d</t>
  </si>
  <si>
    <t>365d+</t>
  </si>
  <si>
    <t>Inventory Write-Down by Industry Profile</t>
  </si>
  <si>
    <t>Profile</t>
  </si>
  <si>
    <t>Write-Down (GHS)</t>
  </si>
  <si>
    <t>FIFO vs Weighted Average - Sample Variance Summary</t>
  </si>
  <si>
    <t>Value (GHS)</t>
  </si>
  <si>
    <t>Total FIFO Issue Cost (sample)</t>
  </si>
  <si>
    <t>Total Weighted Avg Issue Cost (sample)</t>
  </si>
  <si>
    <t>COGS Build Waterfall (Illustrative)</t>
  </si>
  <si>
    <t>Component</t>
  </si>
  <si>
    <t>Amount (GHS)</t>
  </si>
  <si>
    <t>Opening Inventory (illustrative, 90% of closing)</t>
  </si>
  <si>
    <t>Purchases (illustrative, 110% of closing)</t>
  </si>
  <si>
    <t>Closing Inventory</t>
  </si>
  <si>
    <t>COGS (Opening + Purchases - Closing)</t>
  </si>
  <si>
    <t>Inventory Carrying Value by Industry Profile</t>
  </si>
  <si>
    <t>IAS 2 Model - Audit Checks</t>
  </si>
  <si>
    <t>Check</t>
  </si>
  <si>
    <t>Result</t>
  </si>
  <si>
    <t>No negative inventory carrying amounts</t>
  </si>
  <si>
    <t>Cost formula consistently applied within each profile (single method per profile)</t>
  </si>
  <si>
    <t>NRV tested item-by-item (not by total class) - confirmed by row-level formula design</t>
  </si>
  <si>
    <t>Cutoff testing performed for period-end transactions</t>
  </si>
  <si>
    <t>Pledged inventory does not exceed total inventory on hand</t>
  </si>
  <si>
    <t>Capitalized borrowing cost does not exceed a reasonable cap of eligible expenditure</t>
  </si>
  <si>
    <t>Industry profile parameters fully populated (no hidden hard-coded values)</t>
  </si>
  <si>
    <t>Overall audit status</t>
  </si>
  <si>
    <t>Glossary</t>
  </si>
  <si>
    <t>A. Technical / Standards Terms</t>
  </si>
  <si>
    <t>NRV</t>
  </si>
  <si>
    <t>Net realizable value - estimated selling price less costs to complete and costs to sell.</t>
  </si>
  <si>
    <t>Cost of conversion</t>
  </si>
  <si>
    <t>Direct labour plus systematically allocated production overhead.</t>
  </si>
  <si>
    <t>Normal capacity</t>
  </si>
  <si>
    <t>The production expected to be achieved under normal circumstances, used to allocate fixed overhead.</t>
  </si>
  <si>
    <t>NRV reversal</t>
  </si>
  <si>
    <t>A previously recognized write-down is reversed (up to original cost) if NRV subsequently recovers.</t>
  </si>
  <si>
    <t>Consignment inventory</t>
  </si>
  <si>
    <t>Goods held by one party but owned by another; only the owner recognizes it as inventory.</t>
  </si>
  <si>
    <t>Cutoff</t>
  </si>
  <si>
    <t>Ensuring a transaction is recorded in the correct accounting period based on when risks/rewards transferred.</t>
  </si>
  <si>
    <t>B. Practical / Industry Terms</t>
  </si>
  <si>
    <t>Stock-keeping unit - a distinct trackable inventory item.</t>
  </si>
  <si>
    <t>Shrinkage</t>
  </si>
  <si>
    <t>Inventory loss from theft, damage, or spoilage.</t>
  </si>
  <si>
    <t>Standard cost</t>
  </si>
  <si>
    <t>A predetermined cost used for planning and control, compared against actual cost via variances.</t>
  </si>
  <si>
    <t>Purchase price variance</t>
  </si>
  <si>
    <t>The difference between actual and standard price, multiplied by actual quantity purchased.</t>
  </si>
  <si>
    <t>Usage variance</t>
  </si>
  <si>
    <t>The difference between actual and standard quantity used, multiplied by standard price.</t>
  </si>
  <si>
    <t>Byproduct</t>
  </si>
  <si>
    <t>A secondary product of lesser value arising from a joint production process.</t>
  </si>
  <si>
    <t>Warehouse receipt financing</t>
  </si>
  <si>
    <t>Borrowing secured against a warehouse receipt evidencing stored, pledged inventory.</t>
  </si>
  <si>
    <t>IAS 2 Inventory Model - Assumptions</t>
  </si>
  <si>
    <t>USD/GHS Rate (for foreign-currency-denominated purchases, historical rate only - IAS 21 non-monetary)</t>
  </si>
  <si>
    <t>Industry Profile Parameters</t>
  </si>
  <si>
    <t>Avg Gross Margin %</t>
  </si>
  <si>
    <t>Aging Threshold - Fast (days)</t>
  </si>
  <si>
    <t>Provision % - 91-180d</t>
  </si>
  <si>
    <t>Provision % - 181-365d</t>
  </si>
  <si>
    <t>Provision % - 365d+</t>
  </si>
  <si>
    <t>Weighted Average</t>
  </si>
  <si>
    <t>Specific Identification</t>
  </si>
  <si>
    <t>Fair Value Less Costs to Sell</t>
  </si>
  <si>
    <t>FIFO</t>
  </si>
  <si>
    <t>IAS 2 Model - Methodology Notes</t>
  </si>
  <si>
    <t>1. Industry profile adaptation</t>
  </si>
  <si>
    <t>2. Cost determination</t>
  </si>
  <si>
    <t>Total Cost = Quantity x Unit Cost, converted to GHS at the historical rate for foreign-currency purchases (IAS 21 non-monetary treatment - never retranslated). NRV = Quantity x (Selling Price - Costs to Complete - Costs to Sell), tested item-by-item, never by total class.</t>
  </si>
  <si>
    <t>3. Aging and provisioning</t>
  </si>
  <si>
    <t>4. FIFO vs Weighted Average</t>
  </si>
  <si>
    <t>Modelled on a 150-SKU representative sample with 3-5 purchase layers each, rather than multi-layer tracking across the full 10,000+ line register (which would require carrying full purchase history per SKU at a scale that adds complexity without adding insight into the mechanic itself). LIFO is prohibited under IFRS and is not modelled.</t>
  </si>
  <si>
    <t>5. Consignment, cutoff, and intercompany</t>
  </si>
  <si>
    <t>6. Borrowing cost capitalization</t>
  </si>
  <si>
    <t>7. Limitations</t>
  </si>
  <si>
    <t>Assumptions</t>
  </si>
  <si>
    <t>Methodology</t>
  </si>
  <si>
    <t>Visualizations</t>
  </si>
  <si>
    <t>Inventory Register</t>
  </si>
  <si>
    <t>FIFO vs Weighted Avg</t>
  </si>
  <si>
    <t>Standard Costing &amp; Variances</t>
  </si>
  <si>
    <t>Consignment &amp; Cutoff</t>
  </si>
  <si>
    <t>Intercompany Elimination</t>
  </si>
  <si>
    <t>Pledged Collateral</t>
  </si>
  <si>
    <t>Borrowing Cost Capitalization</t>
  </si>
  <si>
    <t>Disclosures Summary</t>
  </si>
  <si>
    <t>Checks &amp; Audit</t>
  </si>
  <si>
    <t>Ghana-domiciled entity, GHS functional/presentation currency. Each inventory line carries its own Industry Profile tag, and the parameters below drive that profiles costing/NRV mechanics via lookup - so all five profiles mechanics are visible side by side in one dataset.</t>
  </si>
  <si>
    <t>Rather than a single live on/off switch (impractical to demonstrate meaningfully across 10,000+ rows), each inventory line carries its own Industry Profile tag, with per-profile costing method, margin, and aging-provision parameters on the Assumptions sheet driving that rows mechanics via INDEX/MATCH lookup. This shows all five profiles practical outcomes side by side rather than one at a time.</t>
  </si>
  <si>
    <t>Days Held = todays date less purchase date, bucketed into 0-90/91-180/181-365/365+ days, each bucket carrying its own provision % by industry profile. Carrying Amount = MIN(Cost less aging provision, NRV) - the lower of cost and NRV, per item.</t>
  </si>
  <si>
    <t>Consignment status flags exclude goods held but not owned from the entitys own carrying amount. Cutoff testing compares FOB shipping point vs destination terms against the period-end date to flag misstatement risk. Intercompany elimination removes unrealized profit still sitting in a buyers closing inventory from an intragroup sale.</t>
  </si>
  <si>
    <t>Modelled for the Real Estate Developer profiles long-cycle development inventory, per IAS 23 - capitalization rate x eligible expenditure x proportion of the period the project was actively developed (not interrupted).</t>
  </si>
  <si>
    <t>All data is synthetic, for training/practice purposes only. Margin, provisioning, and rate assumptions are illustrative starting points - validate against your own institutions actual cost data, aging history, and borrowing arrangements before using this structure for anything other than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</si>
</sst>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0.00\x"/>
  </numFmts>
  <fonts count="18" x14ac:knownFonts="1">
    <font>
      <sz val="10"/>
      <name val="Arial"/>
      <charset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color rgb="FFFFFFFF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sz val="10"/>
      <color rgb="FF6D28D9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B21B6"/>
        <bgColor rgb="FF6D28D9"/>
      </patternFill>
    </fill>
    <fill>
      <patternFill patternType="solid">
        <fgColor rgb="FFEDE9FE"/>
        <bgColor rgb="FFF9F9F9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1" xfId="0" applyFont="1" applyBorder="1"/>
    <xf numFmtId="164" fontId="8" fillId="0" borderId="1" xfId="0" applyNumberFormat="1" applyFont="1" applyBorder="1"/>
    <xf numFmtId="4" fontId="8" fillId="0" borderId="1" xfId="0" applyNumberFormat="1" applyFont="1" applyBorder="1"/>
    <xf numFmtId="3" fontId="10" fillId="0" borderId="1" xfId="0" applyNumberFormat="1" applyFont="1" applyBorder="1"/>
    <xf numFmtId="0" fontId="10" fillId="0" borderId="1" xfId="0" applyFont="1" applyBorder="1"/>
    <xf numFmtId="4" fontId="10" fillId="0" borderId="1" xfId="0" applyNumberFormat="1" applyFont="1" applyBorder="1"/>
    <xf numFmtId="9" fontId="10" fillId="0" borderId="1" xfId="0" applyNumberFormat="1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164" fontId="8" fillId="0" borderId="8" xfId="0" applyNumberFormat="1" applyFont="1" applyBorder="1"/>
    <xf numFmtId="4" fontId="8" fillId="0" borderId="8" xfId="0" applyNumberFormat="1" applyFont="1" applyBorder="1"/>
    <xf numFmtId="3" fontId="10" fillId="0" borderId="8" xfId="0" applyNumberFormat="1" applyFont="1" applyBorder="1"/>
    <xf numFmtId="0" fontId="10" fillId="0" borderId="8" xfId="0" applyFont="1" applyBorder="1"/>
    <xf numFmtId="4" fontId="10" fillId="0" borderId="8" xfId="0" applyNumberFormat="1" applyFont="1" applyBorder="1"/>
    <xf numFmtId="9" fontId="10" fillId="0" borderId="8" xfId="0" applyNumberFormat="1" applyFont="1" applyBorder="1"/>
    <xf numFmtId="0" fontId="8" fillId="0" borderId="9" xfId="0" applyFont="1" applyBorder="1"/>
    <xf numFmtId="3" fontId="10" fillId="0" borderId="6" xfId="0" applyNumberFormat="1" applyFont="1" applyBorder="1"/>
    <xf numFmtId="3" fontId="10" fillId="0" borderId="9" xfId="0" applyNumberFormat="1" applyFont="1" applyBorder="1"/>
    <xf numFmtId="9" fontId="8" fillId="0" borderId="1" xfId="0" applyNumberFormat="1" applyFont="1" applyBorder="1"/>
    <xf numFmtId="9" fontId="8" fillId="0" borderId="8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8" fillId="0" borderId="1" xfId="0" applyNumberFormat="1" applyFont="1" applyBorder="1"/>
    <xf numFmtId="165" fontId="10" fillId="0" borderId="1" xfId="0" applyNumberFormat="1" applyFont="1" applyBorder="1"/>
    <xf numFmtId="10" fontId="8" fillId="0" borderId="1" xfId="0" applyNumberFormat="1" applyFont="1" applyBorder="1"/>
    <xf numFmtId="0" fontId="7" fillId="0" borderId="1" xfId="0" applyFont="1" applyBorder="1"/>
    <xf numFmtId="3" fontId="5" fillId="0" borderId="1" xfId="0" applyNumberFormat="1" applyFont="1" applyBorder="1"/>
    <xf numFmtId="0" fontId="3" fillId="0" borderId="1" xfId="0" applyFont="1" applyBorder="1"/>
    <xf numFmtId="0" fontId="9" fillId="0" borderId="1" xfId="0" applyFont="1" applyBorder="1"/>
    <xf numFmtId="0" fontId="8" fillId="3" borderId="1" xfId="0" applyFont="1" applyFill="1" applyBorder="1"/>
    <xf numFmtId="9" fontId="8" fillId="3" borderId="1" xfId="0" applyNumberFormat="1" applyFont="1" applyFill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43" fontId="2" fillId="0" borderId="0" xfId="1" applyFont="1"/>
    <xf numFmtId="43" fontId="2" fillId="0" borderId="0" xfId="0" applyNumberFormat="1" applyFont="1"/>
    <xf numFmtId="0" fontId="16" fillId="0" borderId="0" xfId="0" applyFont="1"/>
    <xf numFmtId="0" fontId="17" fillId="0" borderId="0" xfId="2" applyFont="1"/>
    <xf numFmtId="0" fontId="17" fillId="0" borderId="0" xfId="2" quotePrefix="1" applyFont="1"/>
    <xf numFmtId="0" fontId="7" fillId="0" borderId="0" xfId="0" applyFont="1" applyAlignment="1">
      <alignment horizontal="left" wrapText="1"/>
    </xf>
  </cellXfs>
  <cellStyles count="3">
    <cellStyle name="Comma" xfId="1" builtinId="3"/>
    <cellStyle name="Hyperlink" xfId="2" builtinId="8"/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13" formatCode="0%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border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rgb="FF6D28D9"/>
          <bgColor rgb="FF5B21B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164" formatCode="yyyy\-mm\-dd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rgb="FF6D28D9"/>
          <bgColor rgb="FF5B21B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3" formatCode="0%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4" formatCode="#,##0.0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numFmt numFmtId="164" formatCode="yyyy\-mm\-dd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D28D9"/>
        <name val="Times New Roman"/>
        <family val="1"/>
        <scheme val="none"/>
      </font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border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rgb="FF6D28D9"/>
          <bgColor rgb="FF5B21B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08080"/>
      <rgbColor rgb="FFB7B7B7"/>
      <rgbColor rgb="FF878787"/>
      <rgbColor rgb="FF9999FF"/>
      <rgbColor rgb="FFC0504D"/>
      <rgbColor rgb="FFF9F9F9"/>
      <rgbColor rgb="FFEDE9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B21B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B21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400"/>
              <a:t>Inventory Value by Aging Bucket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21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GH"/>
              </a:p>
            </c:txPr>
            <c:dLblPos val="outEnd"/>
            <c:showLegendKey val="1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Visualizations!$A$6:$A$9</c:f>
              <c:strCache>
                <c:ptCount val="4"/>
                <c:pt idx="0">
                  <c:v>0-90d</c:v>
                </c:pt>
                <c:pt idx="1">
                  <c:v>91-180d</c:v>
                </c:pt>
                <c:pt idx="2">
                  <c:v>181-365d</c:v>
                </c:pt>
                <c:pt idx="3">
                  <c:v>365d+</c:v>
                </c:pt>
              </c:strCache>
            </c:strRef>
          </c:cat>
          <c:val>
            <c:numRef>
              <c:f>Visualizations!$B$6:$B$9</c:f>
              <c:numCache>
                <c:formatCode>#,##0</c:formatCode>
                <c:ptCount val="4"/>
                <c:pt idx="0">
                  <c:v>198621944514.96988</c:v>
                </c:pt>
                <c:pt idx="1">
                  <c:v>421566594348.12512</c:v>
                </c:pt>
                <c:pt idx="2">
                  <c:v>929942457469.52405</c:v>
                </c:pt>
                <c:pt idx="3">
                  <c:v>678617349316.62317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9-8244-969C-193B891FE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52213"/>
        <c:axId val="72489497"/>
      </c:barChart>
      <c:catAx>
        <c:axId val="185522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72489497"/>
        <c:crosses val="autoZero"/>
        <c:auto val="1"/>
        <c:lblAlgn val="ctr"/>
        <c:lblOffset val="100"/>
        <c:noMultiLvlLbl val="0"/>
      </c:catAx>
      <c:valAx>
        <c:axId val="7248949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GHS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1855221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400"/>
              <a:t>NRV Write-Down Trend by Industry Profile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21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GH"/>
              </a:p>
            </c:txPr>
            <c:dLblPos val="outEnd"/>
            <c:showLegendKey val="1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Visualizations!$A$14:$A$18</c:f>
              <c:strCache>
                <c:ptCount val="5"/>
                <c:pt idx="0">
                  <c:v>Manufacturing</c:v>
                </c:pt>
                <c:pt idx="1">
                  <c:v>Retail/FMCG</c:v>
                </c:pt>
                <c:pt idx="2">
                  <c:v>Real Estate Developer</c:v>
                </c:pt>
                <c:pt idx="3">
                  <c:v>Agribusiness/Commodity</c:v>
                </c:pt>
                <c:pt idx="4">
                  <c:v>Extractives</c:v>
                </c:pt>
              </c:strCache>
            </c:strRef>
          </c:cat>
          <c:val>
            <c:numRef>
              <c:f>Visualizations!$B$14:$B$18</c:f>
              <c:numCache>
                <c:formatCode>#,##0</c:formatCode>
                <c:ptCount val="5"/>
                <c:pt idx="0">
                  <c:v>6040227530.4480076</c:v>
                </c:pt>
                <c:pt idx="1">
                  <c:v>1783004689.7989986</c:v>
                </c:pt>
                <c:pt idx="2">
                  <c:v>109990573821.54504</c:v>
                </c:pt>
                <c:pt idx="3">
                  <c:v>78990623151.680832</c:v>
                </c:pt>
                <c:pt idx="4">
                  <c:v>231977162596.08154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C-574C-92D6-732AA24F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77348"/>
        <c:axId val="72600538"/>
      </c:barChart>
      <c:catAx>
        <c:axId val="36577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72600538"/>
        <c:crosses val="autoZero"/>
        <c:auto val="1"/>
        <c:lblAlgn val="ctr"/>
        <c:lblOffset val="100"/>
        <c:noMultiLvlLbl val="0"/>
      </c:catAx>
      <c:valAx>
        <c:axId val="7260053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GHS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36577348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400"/>
              <a:t>FIFO vs Weighted Average - Sample Comparison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21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GH"/>
              </a:p>
            </c:txPr>
            <c:dLblPos val="outEnd"/>
            <c:showLegendKey val="1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Visualizations!$A$23:$A$24</c:f>
              <c:strCache>
                <c:ptCount val="2"/>
                <c:pt idx="0">
                  <c:v>Total FIFO Issue Cost (sample)</c:v>
                </c:pt>
                <c:pt idx="1">
                  <c:v>Total Weighted Avg Issue Cost (sample)</c:v>
                </c:pt>
              </c:strCache>
            </c:strRef>
          </c:cat>
          <c:val>
            <c:numRef>
              <c:f>Visualizations!$B$23:$B$24</c:f>
              <c:numCache>
                <c:formatCode>#,##0</c:formatCode>
                <c:ptCount val="2"/>
                <c:pt idx="0">
                  <c:v>207395876.56000006</c:v>
                </c:pt>
                <c:pt idx="1">
                  <c:v>212263524.48810783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4-304D-8489-4AAFD7AD5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3690"/>
        <c:axId val="84208783"/>
      </c:barChart>
      <c:catAx>
        <c:axId val="130836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84208783"/>
        <c:crosses val="autoZero"/>
        <c:auto val="1"/>
        <c:lblAlgn val="ctr"/>
        <c:lblOffset val="100"/>
        <c:noMultiLvlLbl val="0"/>
      </c:catAx>
      <c:valAx>
        <c:axId val="8420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GHS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13083690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400"/>
              <a:t>COGS Build Waterfall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21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GH"/>
              </a:p>
            </c:txPr>
            <c:dLblPos val="outEnd"/>
            <c:showLegendKey val="1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Visualizations!$A$29:$A$32</c:f>
              <c:strCache>
                <c:ptCount val="4"/>
                <c:pt idx="0">
                  <c:v>Opening Inventory (illustrative, 90% of closing)</c:v>
                </c:pt>
                <c:pt idx="1">
                  <c:v>Purchases (illustrative, 110% of closing)</c:v>
                </c:pt>
                <c:pt idx="2">
                  <c:v>Closing Inventory</c:v>
                </c:pt>
                <c:pt idx="3">
                  <c:v>COGS (Opening + Purchases - Closing)</c:v>
                </c:pt>
              </c:strCache>
            </c:strRef>
          </c:cat>
          <c:val>
            <c:numRef>
              <c:f>Visualizations!$B$29:$B$32</c:f>
              <c:numCache>
                <c:formatCode>#,##0</c:formatCode>
                <c:ptCount val="4"/>
                <c:pt idx="0">
                  <c:v>2005873511084.3181</c:v>
                </c:pt>
                <c:pt idx="1">
                  <c:v>2451623180214.1665</c:v>
                </c:pt>
                <c:pt idx="2">
                  <c:v>2228748345649.2422</c:v>
                </c:pt>
                <c:pt idx="3">
                  <c:v>2228748345649.2422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D-FD4A-83C3-7363E4CE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91533"/>
        <c:axId val="58615554"/>
      </c:barChart>
      <c:catAx>
        <c:axId val="249915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58615554"/>
        <c:crosses val="autoZero"/>
        <c:auto val="1"/>
        <c:lblAlgn val="ctr"/>
        <c:lblOffset val="100"/>
        <c:noMultiLvlLbl val="0"/>
      </c:catAx>
      <c:valAx>
        <c:axId val="5861555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GHS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GH"/>
          </a:p>
        </c:txPr>
        <c:crossAx val="2499153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400"/>
              <a:t>Inventory Value by Industry Profile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24-3348-A90B-5B071E48EC4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24-3348-A90B-5B071E48EC4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24-3348-A90B-5B071E48EC4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24-3348-A90B-5B071E48EC4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24-3348-A90B-5B071E48EC45}"/>
              </c:ext>
            </c:extLst>
          </c:dPt>
          <c:dLbls>
            <c:dLbl>
              <c:idx val="0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24-3348-A90B-5B071E48EC45}"/>
                </c:ext>
              </c:extLst>
            </c:dLbl>
            <c:dLbl>
              <c:idx val="1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24-3348-A90B-5B071E48EC45}"/>
                </c:ext>
              </c:extLst>
            </c:dLbl>
            <c:dLbl>
              <c:idx val="2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24-3348-A90B-5B071E48EC45}"/>
                </c:ext>
              </c:extLst>
            </c:dLbl>
            <c:dLbl>
              <c:idx val="3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24-3348-A90B-5B071E48EC45}"/>
                </c:ext>
              </c:extLst>
            </c:dLbl>
            <c:dLbl>
              <c:idx val="4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24-3348-A90B-5B071E48EC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GH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Visualizations!$A$37:$A$41</c:f>
              <c:strCache>
                <c:ptCount val="5"/>
                <c:pt idx="0">
                  <c:v>Manufacturing</c:v>
                </c:pt>
                <c:pt idx="1">
                  <c:v>Retail/FMCG</c:v>
                </c:pt>
                <c:pt idx="2">
                  <c:v>Real Estate Developer</c:v>
                </c:pt>
                <c:pt idx="3">
                  <c:v>Agribusiness/Commodity</c:v>
                </c:pt>
                <c:pt idx="4">
                  <c:v>Extractives</c:v>
                </c:pt>
              </c:strCache>
            </c:strRef>
          </c:cat>
          <c:val>
            <c:numRef>
              <c:f>Visualizations!$B$37:$B$41</c:f>
              <c:numCache>
                <c:formatCode>#,##0</c:formatCode>
                <c:ptCount val="5"/>
                <c:pt idx="0">
                  <c:v>12134249372.094513</c:v>
                </c:pt>
                <c:pt idx="1">
                  <c:v>1935737446.5154996</c:v>
                </c:pt>
                <c:pt idx="2">
                  <c:v>1270782923088.4636</c:v>
                </c:pt>
                <c:pt idx="3">
                  <c:v>300840349795.35339</c:v>
                </c:pt>
                <c:pt idx="4">
                  <c:v>643055085946.81421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24-3348-A90B-5B071E48E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H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135160</xdr:rowOff>
    </xdr:from>
    <xdr:to>
      <xdr:col>12</xdr:col>
      <xdr:colOff>457200</xdr:colOff>
      <xdr:row>22</xdr:row>
      <xdr:rowOff>109760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25</xdr:row>
      <xdr:rowOff>20860</xdr:rowOff>
    </xdr:from>
    <xdr:to>
      <xdr:col>12</xdr:col>
      <xdr:colOff>457200</xdr:colOff>
      <xdr:row>45</xdr:row>
      <xdr:rowOff>46260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101600</xdr:colOff>
      <xdr:row>2</xdr:row>
      <xdr:rowOff>135160</xdr:rowOff>
    </xdr:from>
    <xdr:to>
      <xdr:col>22</xdr:col>
      <xdr:colOff>558800</xdr:colOff>
      <xdr:row>22</xdr:row>
      <xdr:rowOff>109760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101600</xdr:colOff>
      <xdr:row>25</xdr:row>
      <xdr:rowOff>20860</xdr:rowOff>
    </xdr:from>
    <xdr:to>
      <xdr:col>22</xdr:col>
      <xdr:colOff>558800</xdr:colOff>
      <xdr:row>45</xdr:row>
      <xdr:rowOff>46260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368300</xdr:colOff>
      <xdr:row>47</xdr:row>
      <xdr:rowOff>122460</xdr:rowOff>
    </xdr:from>
    <xdr:to>
      <xdr:col>20</xdr:col>
      <xdr:colOff>266700</xdr:colOff>
      <xdr:row>75</xdr:row>
      <xdr:rowOff>71660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42E2D-E3B6-8646-A9F6-E7A49B99AD63}" name="Table1" displayName="Table1" ref="A1:U10501" totalsRowShown="0" headerRowDxfId="51" dataDxfId="49" headerRowBorderDxfId="50" tableBorderDxfId="48" totalsRowBorderDxfId="47">
  <autoFilter ref="A1:U10501" xr:uid="{0AF42E2D-E3B6-8646-A9F6-E7A49B99AD63}"/>
  <tableColumns count="21">
    <tableColumn id="1" xr3:uid="{A04EAEEC-F0BD-DC43-AD2F-2852AD47B0A6}" name="SKU/Batch ID" dataDxfId="46"/>
    <tableColumn id="2" xr3:uid="{E33A7AC2-806D-2342-98CF-CE812D90F3A2}" name="Industry Profile" dataDxfId="45"/>
    <tableColumn id="3" xr3:uid="{EFBAD157-23EF-D44A-87AE-13AD13588946}" name="Category" dataDxfId="44"/>
    <tableColumn id="4" xr3:uid="{083C2501-1D8F-814C-A037-834B078B9E92}" name="Purchase Date" dataDxfId="43"/>
    <tableColumn id="5" xr3:uid="{BDC1743B-33C8-364B-BC50-AC338F8D13B0}" name="Quantity" dataDxfId="42"/>
    <tableColumn id="6" xr3:uid="{DC81E8D7-34F6-4B47-8039-D6A72FBF3907}" name="Currency" dataDxfId="41"/>
    <tableColumn id="7" xr3:uid="{92241B43-1D3E-E04F-A66E-0B7F89A5FEAA}" name="Unit Cost" dataDxfId="40"/>
    <tableColumn id="8" xr3:uid="{1B2EDFDB-4BE8-9840-90EC-58345E5930F3}" name="Total Cost (Local Ccy)" dataDxfId="39">
      <calculatedColumnFormula>E2*G2</calculatedColumnFormula>
    </tableColumn>
    <tableColumn id="9" xr3:uid="{C49F44A5-6CF7-6843-809B-5B2864A6B9B7}" name="Total Cost (GHS)" dataDxfId="38">
      <calculatedColumnFormula>IF(F2="GHS",H2,H2*Assumptions!$B$4)</calculatedColumnFormula>
    </tableColumn>
    <tableColumn id="10" xr3:uid="{94BEAF09-9C2C-0E4C-95E3-2E94462FBC3A}" name="Costing Method" dataDxfId="37">
      <calculatedColumnFormula>INDEX(Assumptions!$B$8:$B$12,MATCH(B2,Assumptions!$A$8:$A$12,0))</calculatedColumnFormula>
    </tableColumn>
    <tableColumn id="11" xr3:uid="{2F082B52-E55A-924D-9FB9-B575CD3DCEEE}" name="Selling Price (Unit)" dataDxfId="36">
      <calculatedColumnFormula>G2/(1-INDEX(Assumptions!$D$8:$D$12,MATCH(B2,Assumptions!$A$8:$A$12,0)))</calculatedColumnFormula>
    </tableColumn>
    <tableColumn id="12" xr3:uid="{926D2EDF-50BD-3445-868A-347D84C9CC24}" name="Costs to Complete (Unit)" dataDxfId="35">
      <calculatedColumnFormula>G2*0.03</calculatedColumnFormula>
    </tableColumn>
    <tableColumn id="13" xr3:uid="{FA8DA6C0-C886-904D-91FC-9D9604DD26EB}" name="Costs to Sell (Unit)" dataDxfId="34">
      <calculatedColumnFormula>K2*0.05</calculatedColumnFormula>
    </tableColumn>
    <tableColumn id="14" xr3:uid="{1C18F9AF-C9B5-6541-8E2F-A643DC1A56EB}" name="NRV (Total, GHS)" dataDxfId="33">
      <calculatedColumnFormula>E2*(K2-L2-M2)*IF(F2="GHS",1,Assumptions!$B$4)</calculatedColumnFormula>
    </tableColumn>
    <tableColumn id="15" xr3:uid="{6E74EDAB-4186-3C4C-940B-0FFA5EBD8BF2}" name="Days Held" dataDxfId="32">
      <calculatedColumnFormula>TODAY()-D2</calculatedColumnFormula>
    </tableColumn>
    <tableColumn id="16" xr3:uid="{E374AD20-8165-2347-AA67-6463C36F3EB7}" name="Aging Bucket" dataDxfId="31">
      <calculatedColumnFormula>IF(O2&lt;=90,"0-90d",IF(O2&lt;=180,"91-180d",IF(O2&lt;=365,"181-365d","365d+")))</calculatedColumnFormula>
    </tableColumn>
    <tableColumn id="17" xr3:uid="{C1DF8BD9-B00D-F54E-9688-A6CC89B14221}" name="Provision %" dataDxfId="30">
      <calculatedColumnFormula>IF(P2="0-90d",0,IF(P2="91-180d",INDEX(Assumptions!$F$8:$F$12,MATCH(B2,Assumptions!$A$8:$A$12,0)),IF(P2="181-365d",INDEX(Assumptions!$G$8:$G$12,MATCH(B2,Assumptions!$A$8:$A$12,0)),INDEX(Assumptions!$H$8:$H$12,MATCH(B2,Assumptions!$A$8:$A$12,0)))))</calculatedColumnFormula>
    </tableColumn>
    <tableColumn id="18" xr3:uid="{38E557B1-9F0F-2543-8DB9-D084729BFABD}" name="Provision Amount (GHS)" dataDxfId="29">
      <calculatedColumnFormula>I2*Q2</calculatedColumnFormula>
    </tableColumn>
    <tableColumn id="19" xr3:uid="{E48F5219-F44A-7C49-BBFB-F73C69BC6381}" name="Carrying Amount (Lower of Cost/NRV, GHS)" dataDxfId="28">
      <calculatedColumnFormula>IF(T2="Held on Consignment (Not Owned)",0,MIN(I2-R2,N2))</calculatedColumnFormula>
    </tableColumn>
    <tableColumn id="20" xr3:uid="{F28B67A2-60A7-2F48-86AD-9C3EEBCA7D86}" name="Consignment Status" dataDxfId="27"/>
    <tableColumn id="21" xr3:uid="{DA6BE2F8-2C26-5D41-9591-B89093E38FAE}" name="Pledged as Collateral?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0D77D-CB83-954B-AB41-7F1688C6EFE7}" name="Table2" displayName="Table2" ref="A4:F624" totalsRowShown="0" headerRowDxfId="25" headerRowBorderDxfId="24" tableBorderDxfId="23" totalsRowBorderDxfId="22">
  <autoFilter ref="A4:F624" xr:uid="{CF20D77D-CB83-954B-AB41-7F1688C6EFE7}"/>
  <tableColumns count="6">
    <tableColumn id="1" xr3:uid="{79A2FB8E-828A-5C4D-9349-A5FD7E5C59F7}" name="SKU" dataDxfId="21"/>
    <tableColumn id="2" xr3:uid="{FFC42CA4-C639-ED45-BF03-573D562CAECB}" name="Layer" dataDxfId="20"/>
    <tableColumn id="3" xr3:uid="{28E53FAF-F71A-5245-8380-E41021BC6350}" name="Purchase Date" dataDxfId="19"/>
    <tableColumn id="4" xr3:uid="{3A782AA3-9DFA-1845-9158-6A9734282065}" name="Layer Qty" dataDxfId="18"/>
    <tableColumn id="5" xr3:uid="{A7FACF2E-D457-2C48-B1CD-39491C35213B}" name="Layer Unit Cost (GHS)" dataDxfId="17"/>
    <tableColumn id="6" xr3:uid="{01E96DE5-7F98-4341-A880-6973E08A8DA0}" name="Layer Total Cost (GHS)" dataDxfId="16">
      <calculatedColumnFormula>D5*E5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3FDA64-DB8F-0E4A-89B6-A0528A6F9B45}" name="Table3" displayName="Table3" ref="A4:K304" totalsRowShown="0" headerRowDxfId="15" dataDxfId="13" headerRowBorderDxfId="14" tableBorderDxfId="12" totalsRowBorderDxfId="11">
  <autoFilter ref="A4:K304" xr:uid="{7A3FDA64-DB8F-0E4A-89B6-A0528A6F9B45}"/>
  <tableColumns count="11">
    <tableColumn id="1" xr3:uid="{84F9DADC-4065-1B47-B893-3D21113D1B09}" name="Material" dataDxfId="10"/>
    <tableColumn id="2" xr3:uid="{FCAFB427-B6CC-F442-84F3-031BC109C99B}" name="Standard Qty" dataDxfId="9"/>
    <tableColumn id="3" xr3:uid="{08B9CA1D-6CB4-FF45-AE89-EFED03EBA913}" name="Standard Price (GHS)" dataDxfId="8"/>
    <tableColumn id="4" xr3:uid="{E10A2A57-3972-AA4A-9F2E-9AAFD7D41249}" name="Actual Qty" dataDxfId="7"/>
    <tableColumn id="5" xr3:uid="{C2DE2CA5-68ED-AB43-9E5C-BDCAB43E3412}" name="Actual Price (GHS)" dataDxfId="6"/>
    <tableColumn id="6" xr3:uid="{532BB1FA-82A9-9C44-9D9C-5332AFF7727F}" name="Price Variance (GHS)" dataDxfId="5">
      <calculatedColumnFormula>(E5-C5)*D5</calculatedColumnFormula>
    </tableColumn>
    <tableColumn id="7" xr3:uid="{B6AE1273-E96F-4E49-87BA-F0507427D872}" name="Usage Variance (GHS)" dataDxfId="4">
      <calculatedColumnFormula>(D5-B5)*C5</calculatedColumnFormula>
    </tableColumn>
    <tableColumn id="8" xr3:uid="{3430DC46-AF70-744F-9D67-E9E8C8C41891}" name="Total Variance (GHS)" dataDxfId="3">
      <calculatedColumnFormula>F5+G5</calculatedColumnFormula>
    </tableColumn>
    <tableColumn id="9" xr3:uid="{333ED498-43FD-7845-A0D2-606BD72C11BC}" name="Closing Inventory % of Issues" dataDxfId="2"/>
    <tableColumn id="10" xr3:uid="{B263D42D-3FED-4048-88A3-0FFEE0532763}" name="Variance to Inventory (GHS)" dataDxfId="1">
      <calculatedColumnFormula>H5*I5</calculatedColumnFormula>
    </tableColumn>
    <tableColumn id="11" xr3:uid="{BCB04703-9A54-C142-A637-666DF765EF73}" name="Variance to COGS (GHS)" dataDxfId="0">
      <calculatedColumnFormula>H5-J5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444D-1B08-824E-8EA5-D7C9779D9B85}">
  <dimension ref="B15:C27"/>
  <sheetViews>
    <sheetView showGridLines="0" tabSelected="1" workbookViewId="0">
      <selection activeCell="I18" sqref="I18"/>
    </sheetView>
  </sheetViews>
  <sheetFormatPr baseColWidth="10" defaultRowHeight="16" x14ac:dyDescent="0.2"/>
  <cols>
    <col min="1" max="16384" width="10.83203125" style="50"/>
  </cols>
  <sheetData>
    <row r="15" spans="2:3" x14ac:dyDescent="0.2">
      <c r="B15" s="50">
        <v>1</v>
      </c>
      <c r="C15" s="51" t="s">
        <v>11270</v>
      </c>
    </row>
    <row r="16" spans="2:3" x14ac:dyDescent="0.2">
      <c r="B16" s="50">
        <v>2</v>
      </c>
      <c r="C16" s="51" t="s">
        <v>11271</v>
      </c>
    </row>
    <row r="17" spans="2:3" x14ac:dyDescent="0.2">
      <c r="B17" s="50">
        <v>3</v>
      </c>
      <c r="C17" s="52" t="s">
        <v>11273</v>
      </c>
    </row>
    <row r="18" spans="2:3" x14ac:dyDescent="0.2">
      <c r="B18" s="50">
        <v>4</v>
      </c>
      <c r="C18" s="52" t="s">
        <v>11274</v>
      </c>
    </row>
    <row r="19" spans="2:3" x14ac:dyDescent="0.2">
      <c r="B19" s="50">
        <v>5</v>
      </c>
      <c r="C19" s="52" t="s">
        <v>11275</v>
      </c>
    </row>
    <row r="20" spans="2:3" x14ac:dyDescent="0.2">
      <c r="B20" s="50">
        <v>6</v>
      </c>
      <c r="C20" s="52" t="s">
        <v>11276</v>
      </c>
    </row>
    <row r="21" spans="2:3" x14ac:dyDescent="0.2">
      <c r="B21" s="50">
        <v>7</v>
      </c>
      <c r="C21" s="52" t="s">
        <v>11277</v>
      </c>
    </row>
    <row r="22" spans="2:3" x14ac:dyDescent="0.2">
      <c r="B22" s="50">
        <v>8</v>
      </c>
      <c r="C22" s="52" t="s">
        <v>11278</v>
      </c>
    </row>
    <row r="23" spans="2:3" x14ac:dyDescent="0.2">
      <c r="B23" s="50">
        <v>9</v>
      </c>
      <c r="C23" s="52" t="s">
        <v>11279</v>
      </c>
    </row>
    <row r="24" spans="2:3" x14ac:dyDescent="0.2">
      <c r="B24" s="50">
        <v>10</v>
      </c>
      <c r="C24" s="52" t="s">
        <v>11280</v>
      </c>
    </row>
    <row r="25" spans="2:3" x14ac:dyDescent="0.2">
      <c r="B25" s="50">
        <v>11</v>
      </c>
      <c r="C25" s="51" t="s">
        <v>11272</v>
      </c>
    </row>
    <row r="26" spans="2:3" x14ac:dyDescent="0.2">
      <c r="B26" s="50">
        <v>12</v>
      </c>
      <c r="C26" s="52" t="s">
        <v>11281</v>
      </c>
    </row>
    <row r="27" spans="2:3" x14ac:dyDescent="0.2">
      <c r="B27" s="50">
        <v>13</v>
      </c>
      <c r="C27" s="51" t="s">
        <v>11220</v>
      </c>
    </row>
  </sheetData>
  <hyperlinks>
    <hyperlink ref="C15" location="Assumptions!A1" display="Assumptions!A1" xr:uid="{81630529-FD7A-5B49-A855-0BAE1250A663}"/>
    <hyperlink ref="C16" location="Methodology!A1" display="Methodology!A1" xr:uid="{8A1DA7D5-372E-3348-9C98-E3F6346A1301}"/>
    <hyperlink ref="C17" location="'Inventory Register'!A1" display="'Inventory Register'!A1" xr:uid="{7B53521F-100D-CE44-BA57-EE0FC1BAA705}"/>
    <hyperlink ref="C18" location="'FIFO vs Weighted Avg'!A1" display="'FIFO vs Weighted Avg'!A1" xr:uid="{FDD0050F-675C-C246-9AA2-85E6ACB42B16}"/>
    <hyperlink ref="C19" location="'Standard Costing &amp; Variances'!A1" display="'Standard Costing &amp; Variances'!A1" xr:uid="{72912ABE-80CF-5144-870C-5B0ABC40F663}"/>
    <hyperlink ref="C20" location="'Consignment &amp; Cutoff'!A1" display="'Consignment &amp; Cutoff'!A1" xr:uid="{C479504F-BA7B-6841-8CD0-3F3CCC08239A}"/>
    <hyperlink ref="C21" location="'Intercompany Elimination'!A1" display="'Intercompany Elimination'!A1" xr:uid="{0815D318-3231-A64A-A0CB-AF55ABC315E5}"/>
    <hyperlink ref="C22" location="'Pledged Collateral'!A1" display="'Pledged Collateral'!A1" xr:uid="{BCD1C012-DB6C-DC4C-98E2-4BB7D213DE41}"/>
    <hyperlink ref="C23" location="'Borrowing Cost Capitalization'!A1" display="'Borrowing Cost Capitalization'!A1" xr:uid="{A69A4160-BD4C-1742-A37B-78B9365E4931}"/>
    <hyperlink ref="C24" location="'Disclosures Summary'!A1" display="'Disclosures Summary'!A1" xr:uid="{3964D330-E813-F841-B2BD-582D1E9B38DB}"/>
    <hyperlink ref="C25" location="Visualizations!A1" display="Visualizations!A1" xr:uid="{0DEB5F6B-7E5E-8542-9E77-B335B22297C7}"/>
    <hyperlink ref="C26" location="'Checks &amp; Audit'!A1" display="'Checks &amp; Audit'!A1" xr:uid="{3D6CDEBF-AA37-2444-9826-29BE87B19959}"/>
    <hyperlink ref="C27" location="Glossary!A1" display="Glossary!A1" xr:uid="{29C1512B-0A77-A24D-9665-A4E6CE0EA3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zoomScale="130" zoomScaleNormal="130" workbookViewId="0">
      <selection activeCell="O40" sqref="O40"/>
    </sheetView>
  </sheetViews>
  <sheetFormatPr baseColWidth="10" defaultColWidth="8.6640625" defaultRowHeight="13" x14ac:dyDescent="0.15"/>
  <cols>
    <col min="1" max="1" width="35.83203125" style="2" customWidth="1"/>
    <col min="2" max="2" width="26" style="2" customWidth="1"/>
    <col min="3" max="3" width="10" style="2" customWidth="1"/>
    <col min="4" max="4" width="16.83203125" style="2" bestFit="1" customWidth="1"/>
    <col min="5" max="5" width="23.1640625" style="2" bestFit="1" customWidth="1"/>
    <col min="6" max="6" width="17.5" style="2" bestFit="1" customWidth="1"/>
    <col min="7" max="7" width="18.33203125" style="2" bestFit="1" customWidth="1"/>
    <col min="8" max="8" width="16.33203125" style="2" bestFit="1" customWidth="1"/>
    <col min="9" max="16384" width="8.6640625" style="2"/>
  </cols>
  <sheetData>
    <row r="1" spans="1:8" ht="15.75" customHeight="1" x14ac:dyDescent="0.2">
      <c r="A1" s="4" t="s">
        <v>11248</v>
      </c>
    </row>
    <row r="2" spans="1:8" ht="78" x14ac:dyDescent="0.15">
      <c r="A2" s="47" t="s">
        <v>11282</v>
      </c>
    </row>
    <row r="3" spans="1:8" x14ac:dyDescent="0.15">
      <c r="A3" s="43"/>
    </row>
    <row r="4" spans="1:8" ht="42" x14ac:dyDescent="0.15">
      <c r="A4" s="43" t="s">
        <v>11249</v>
      </c>
      <c r="B4" s="46">
        <v>10.8</v>
      </c>
    </row>
    <row r="6" spans="1:8" ht="15" customHeight="1" x14ac:dyDescent="0.15">
      <c r="A6" s="3" t="s">
        <v>11250</v>
      </c>
    </row>
    <row r="7" spans="1:8" ht="23.25" customHeight="1" x14ac:dyDescent="0.15">
      <c r="A7" s="32" t="s">
        <v>11195</v>
      </c>
      <c r="B7" s="32" t="s">
        <v>9</v>
      </c>
      <c r="C7" s="32" t="s">
        <v>5</v>
      </c>
      <c r="D7" s="32" t="s">
        <v>11251</v>
      </c>
      <c r="E7" s="32" t="s">
        <v>11252</v>
      </c>
      <c r="F7" s="32" t="s">
        <v>11253</v>
      </c>
      <c r="G7" s="32" t="s">
        <v>11254</v>
      </c>
      <c r="H7" s="32" t="s">
        <v>11255</v>
      </c>
    </row>
    <row r="8" spans="1:8" ht="15" customHeight="1" x14ac:dyDescent="0.15">
      <c r="A8" s="40" t="s">
        <v>31</v>
      </c>
      <c r="B8" s="41" t="s">
        <v>11256</v>
      </c>
      <c r="C8" s="41" t="s">
        <v>33</v>
      </c>
      <c r="D8" s="42">
        <v>0.28000000000000003</v>
      </c>
      <c r="E8" s="41">
        <v>90</v>
      </c>
      <c r="F8" s="42">
        <v>0.05</v>
      </c>
      <c r="G8" s="42">
        <v>0.2</v>
      </c>
      <c r="H8" s="42">
        <v>0.6</v>
      </c>
    </row>
    <row r="9" spans="1:8" ht="15" customHeight="1" x14ac:dyDescent="0.15">
      <c r="A9" s="40" t="s">
        <v>41</v>
      </c>
      <c r="B9" s="41" t="s">
        <v>11256</v>
      </c>
      <c r="C9" s="41" t="s">
        <v>33</v>
      </c>
      <c r="D9" s="42">
        <v>0.35</v>
      </c>
      <c r="E9" s="41">
        <v>90</v>
      </c>
      <c r="F9" s="42">
        <v>0.1</v>
      </c>
      <c r="G9" s="42">
        <v>0.35</v>
      </c>
      <c r="H9" s="42">
        <v>0.8</v>
      </c>
    </row>
    <row r="10" spans="1:8" ht="15" customHeight="1" x14ac:dyDescent="0.15">
      <c r="A10" s="40" t="s">
        <v>46</v>
      </c>
      <c r="B10" s="41" t="s">
        <v>11257</v>
      </c>
      <c r="C10" s="41" t="s">
        <v>33</v>
      </c>
      <c r="D10" s="42">
        <v>0.22</v>
      </c>
      <c r="E10" s="41">
        <v>90</v>
      </c>
      <c r="F10" s="42">
        <v>0</v>
      </c>
      <c r="G10" s="42">
        <v>0.05</v>
      </c>
      <c r="H10" s="42">
        <v>0.15</v>
      </c>
    </row>
    <row r="11" spans="1:8" ht="15" customHeight="1" x14ac:dyDescent="0.15">
      <c r="A11" s="40" t="s">
        <v>28</v>
      </c>
      <c r="B11" s="41" t="s">
        <v>11258</v>
      </c>
      <c r="C11" s="41" t="s">
        <v>24</v>
      </c>
      <c r="D11" s="42">
        <v>0.12</v>
      </c>
      <c r="E11" s="41">
        <v>90</v>
      </c>
      <c r="F11" s="42">
        <v>0.02</v>
      </c>
      <c r="G11" s="42">
        <v>0.1</v>
      </c>
      <c r="H11" s="42">
        <v>0.4</v>
      </c>
    </row>
    <row r="12" spans="1:8" ht="15" customHeight="1" x14ac:dyDescent="0.15">
      <c r="A12" s="40" t="s">
        <v>22</v>
      </c>
      <c r="B12" s="41" t="s">
        <v>11259</v>
      </c>
      <c r="C12" s="41" t="s">
        <v>24</v>
      </c>
      <c r="D12" s="42">
        <v>0.18</v>
      </c>
      <c r="E12" s="41">
        <v>90</v>
      </c>
      <c r="F12" s="42">
        <v>0.03</v>
      </c>
      <c r="G12" s="42">
        <v>0.15</v>
      </c>
      <c r="H12" s="42"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1"/>
  <sheetViews>
    <sheetView showGridLines="0" zoomScale="120" zoomScaleNormal="120" workbookViewId="0">
      <selection activeCell="A15" sqref="A15"/>
    </sheetView>
  </sheetViews>
  <sheetFormatPr baseColWidth="10" defaultColWidth="8.6640625" defaultRowHeight="13" x14ac:dyDescent="0.15"/>
  <cols>
    <col min="1" max="1" width="130" style="2" customWidth="1"/>
    <col min="2" max="16384" width="8.6640625" style="2"/>
  </cols>
  <sheetData>
    <row r="1" spans="1:1" ht="15.75" customHeight="1" x14ac:dyDescent="0.15">
      <c r="A1" s="45" t="s">
        <v>11260</v>
      </c>
    </row>
    <row r="2" spans="1:1" ht="15" customHeight="1" x14ac:dyDescent="0.15">
      <c r="A2" s="39" t="s">
        <v>11261</v>
      </c>
    </row>
    <row r="3" spans="1:1" ht="54.75" customHeight="1" x14ac:dyDescent="0.15">
      <c r="A3" s="44" t="s">
        <v>11283</v>
      </c>
    </row>
    <row r="4" spans="1:1" x14ac:dyDescent="0.15">
      <c r="A4" s="33"/>
    </row>
    <row r="5" spans="1:1" ht="15" customHeight="1" x14ac:dyDescent="0.15">
      <c r="A5" s="39" t="s">
        <v>11262</v>
      </c>
    </row>
    <row r="6" spans="1:1" ht="54.75" customHeight="1" x14ac:dyDescent="0.15">
      <c r="A6" s="44" t="s">
        <v>11263</v>
      </c>
    </row>
    <row r="7" spans="1:1" x14ac:dyDescent="0.15">
      <c r="A7" s="33"/>
    </row>
    <row r="8" spans="1:1" ht="15" customHeight="1" x14ac:dyDescent="0.15">
      <c r="A8" s="39" t="s">
        <v>11264</v>
      </c>
    </row>
    <row r="9" spans="1:1" ht="54.75" customHeight="1" x14ac:dyDescent="0.15">
      <c r="A9" s="44" t="s">
        <v>11284</v>
      </c>
    </row>
    <row r="10" spans="1:1" x14ac:dyDescent="0.15">
      <c r="A10" s="33"/>
    </row>
    <row r="11" spans="1:1" ht="15" customHeight="1" x14ac:dyDescent="0.15">
      <c r="A11" s="39" t="s">
        <v>11265</v>
      </c>
    </row>
    <row r="12" spans="1:1" ht="54.75" customHeight="1" x14ac:dyDescent="0.15">
      <c r="A12" s="44" t="s">
        <v>11266</v>
      </c>
    </row>
    <row r="13" spans="1:1" x14ac:dyDescent="0.15">
      <c r="A13" s="33"/>
    </row>
    <row r="14" spans="1:1" ht="15" customHeight="1" x14ac:dyDescent="0.15">
      <c r="A14" s="39" t="s">
        <v>11267</v>
      </c>
    </row>
    <row r="15" spans="1:1" ht="54.75" customHeight="1" x14ac:dyDescent="0.15">
      <c r="A15" s="44" t="s">
        <v>11285</v>
      </c>
    </row>
    <row r="16" spans="1:1" x14ac:dyDescent="0.15">
      <c r="A16" s="33"/>
    </row>
    <row r="17" spans="1:1" ht="15" customHeight="1" x14ac:dyDescent="0.15">
      <c r="A17" s="39" t="s">
        <v>11268</v>
      </c>
    </row>
    <row r="18" spans="1:1" ht="54.75" customHeight="1" x14ac:dyDescent="0.15">
      <c r="A18" s="44" t="s">
        <v>11286</v>
      </c>
    </row>
    <row r="19" spans="1:1" x14ac:dyDescent="0.15">
      <c r="A19" s="33"/>
    </row>
    <row r="20" spans="1:1" ht="15" customHeight="1" x14ac:dyDescent="0.15">
      <c r="A20" s="39" t="s">
        <v>11269</v>
      </c>
    </row>
    <row r="21" spans="1:1" ht="54.75" customHeight="1" x14ac:dyDescent="0.15">
      <c r="A21" s="44" t="s">
        <v>11287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01"/>
  <sheetViews>
    <sheetView showGridLines="0" topLeftCell="G1" zoomScaleNormal="100" workbookViewId="0">
      <pane ySplit="1" topLeftCell="A2" activePane="bottomLeft" state="frozen"/>
      <selection sqref="A1:XFD1048576"/>
      <selection pane="bottomLeft" activeCell="T4" sqref="T4"/>
    </sheetView>
  </sheetViews>
  <sheetFormatPr baseColWidth="10" defaultColWidth="8.6640625" defaultRowHeight="13" x14ac:dyDescent="0.15"/>
  <cols>
    <col min="1" max="1" width="16" style="2" customWidth="1"/>
    <col min="2" max="2" width="22" style="2" customWidth="1"/>
    <col min="3" max="3" width="18" style="2" customWidth="1"/>
    <col min="4" max="4" width="13.6640625" style="2" customWidth="1"/>
    <col min="5" max="5" width="10" style="2" customWidth="1"/>
    <col min="6" max="6" width="10.1640625" style="2" customWidth="1"/>
    <col min="7" max="7" width="12" style="2" customWidth="1"/>
    <col min="8" max="8" width="19.6640625" style="2" customWidth="1"/>
    <col min="9" max="9" width="16.1640625" style="2" customWidth="1"/>
    <col min="10" max="10" width="24" style="2" customWidth="1"/>
    <col min="11" max="11" width="17.1640625" style="2" customWidth="1"/>
    <col min="12" max="12" width="21" style="2" customWidth="1"/>
    <col min="13" max="14" width="17" style="2" customWidth="1"/>
    <col min="15" max="15" width="11" style="2" customWidth="1"/>
    <col min="16" max="16" width="13.33203125" style="2" customWidth="1"/>
    <col min="17" max="17" width="12.5" style="2" customWidth="1"/>
    <col min="18" max="18" width="21.83203125" style="2" customWidth="1"/>
    <col min="19" max="19" width="36.5" style="2" customWidth="1"/>
    <col min="20" max="20" width="26" style="2" customWidth="1"/>
    <col min="21" max="21" width="19.5" style="2" customWidth="1"/>
    <col min="22" max="16384" width="8.6640625" style="2"/>
  </cols>
  <sheetData>
    <row r="1" spans="1:21" ht="23.25" customHeight="1" x14ac:dyDescent="0.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ht="15" customHeight="1" x14ac:dyDescent="0.15">
      <c r="A2" s="10" t="s">
        <v>21</v>
      </c>
      <c r="B2" s="11" t="s">
        <v>22</v>
      </c>
      <c r="C2" s="11" t="s">
        <v>23</v>
      </c>
      <c r="D2" s="12">
        <v>45948</v>
      </c>
      <c r="E2" s="11">
        <v>2935</v>
      </c>
      <c r="F2" s="11" t="s">
        <v>24</v>
      </c>
      <c r="G2" s="13">
        <v>19467</v>
      </c>
      <c r="H2" s="14">
        <f>E2*G2</f>
        <v>57135645</v>
      </c>
      <c r="I2" s="14">
        <f>IF(F2="GHS",H2,H2*Assumptions!$B$4)</f>
        <v>617064966</v>
      </c>
      <c r="J2" s="15" t="str">
        <f>INDEX(Assumptions!$B$8:$B$12,MATCH(B2,Assumptions!$A$8:$A$12,0))</f>
        <v>FIFO</v>
      </c>
      <c r="K2" s="16">
        <f>G2/(1-INDEX(Assumptions!$D$8:$D$12,MATCH(B2,Assumptions!$A$8:$A$12,0)))</f>
        <v>23740.243902439022</v>
      </c>
      <c r="L2" s="16">
        <f t="shared" ref="L2:L65" si="0">G2*0.03</f>
        <v>584.01</v>
      </c>
      <c r="M2" s="16">
        <f t="shared" ref="M2:M65" si="1">K2*0.05</f>
        <v>1187.0121951219512</v>
      </c>
      <c r="N2" s="14">
        <f>E2*(K2-L2-M2)*IF(F2="GHS",1,Assumptions!$B$4)</f>
        <v>696380389.67853665</v>
      </c>
      <c r="O2" s="15">
        <f t="shared" ref="O2:O65" ca="1" si="2">TODAY()-D2</f>
        <v>338</v>
      </c>
      <c r="P2" s="15" t="str">
        <f t="shared" ref="P2:P65" ca="1" si="3">IF(O2&lt;=90,"0-90d",IF(O2&lt;=180,"91-180d",IF(O2&lt;=365,"181-365d","365d+")))</f>
        <v>181-365d</v>
      </c>
      <c r="Q2" s="17">
        <f ca="1">IF(P2="0-90d",0,IF(P2="91-180d",INDEX(Assumptions!$F$8:$F$12,MATCH(B2,Assumptions!$A$8:$A$12,0)),IF(P2="181-365d",INDEX(Assumptions!$G$8:$G$12,MATCH(B2,Assumptions!$A$8:$A$12,0)),INDEX(Assumptions!$H$8:$H$12,MATCH(B2,Assumptions!$A$8:$A$12,0)))))</f>
        <v>0.15</v>
      </c>
      <c r="R2" s="14">
        <f t="shared" ref="R2:R65" ca="1" si="4">I2*Q2</f>
        <v>92559744.899999991</v>
      </c>
      <c r="S2" s="14">
        <f t="shared" ref="S2:S65" ca="1" si="5">IF(T2="Held on Consignment (Not Owned)",0,MIN(I2-R2,N2))</f>
        <v>524505221.10000002</v>
      </c>
      <c r="T2" s="11" t="s">
        <v>25</v>
      </c>
      <c r="U2" s="18" t="s">
        <v>26</v>
      </c>
    </row>
    <row r="3" spans="1:21" ht="15" customHeight="1" x14ac:dyDescent="0.15">
      <c r="A3" s="10" t="s">
        <v>27</v>
      </c>
      <c r="B3" s="11" t="s">
        <v>28</v>
      </c>
      <c r="C3" s="11" t="s">
        <v>29</v>
      </c>
      <c r="D3" s="12">
        <v>46013</v>
      </c>
      <c r="E3" s="11">
        <v>1804</v>
      </c>
      <c r="F3" s="11" t="s">
        <v>24</v>
      </c>
      <c r="G3" s="13">
        <v>8134.61</v>
      </c>
      <c r="H3" s="14">
        <f t="shared" ref="H3:H65" si="6">E3*G3</f>
        <v>14674836.439999999</v>
      </c>
      <c r="I3" s="14">
        <f>IF(F3="GHS",H3,H3*Assumptions!$B$4)</f>
        <v>158488233.55200002</v>
      </c>
      <c r="J3" s="15" t="str">
        <f>INDEX(Assumptions!$B$8:$B$12,MATCH(B3,Assumptions!$A$8:$A$12,0))</f>
        <v>Fair Value Less Costs to Sell</v>
      </c>
      <c r="K3" s="16">
        <f>G3/(1-INDEX(Assumptions!$D$8:$D$12,MATCH(B3,Assumptions!$A$8:$A$12,0)))</f>
        <v>9243.875</v>
      </c>
      <c r="L3" s="16">
        <f t="shared" si="0"/>
        <v>244.03829999999999</v>
      </c>
      <c r="M3" s="16">
        <f t="shared" si="1"/>
        <v>462.19375000000002</v>
      </c>
      <c r="N3" s="14">
        <f>E3*(K3-L3-M3)*IF(F3="GHS",1,Assumptions!$B$4)</f>
        <v>166340605.12344</v>
      </c>
      <c r="O3" s="15">
        <f t="shared" ca="1" si="2"/>
        <v>273</v>
      </c>
      <c r="P3" s="15" t="str">
        <f t="shared" ca="1" si="3"/>
        <v>181-365d</v>
      </c>
      <c r="Q3" s="17">
        <f ca="1">IF(P3="0-90d",0,IF(P3="91-180d",INDEX(Assumptions!$F$8:$F$12,MATCH(B3,Assumptions!$A$8:$A$12,0)),IF(P3="181-365d",INDEX(Assumptions!$G$8:$G$12,MATCH(B3,Assumptions!$A$8:$A$12,0)),INDEX(Assumptions!$H$8:$H$12,MATCH(B3,Assumptions!$A$8:$A$12,0)))))</f>
        <v>0.1</v>
      </c>
      <c r="R3" s="14">
        <f t="shared" ca="1" si="4"/>
        <v>15848823.355200002</v>
      </c>
      <c r="S3" s="14">
        <f t="shared" ca="1" si="5"/>
        <v>142639410.19680002</v>
      </c>
      <c r="T3" s="11" t="s">
        <v>25</v>
      </c>
      <c r="U3" s="18" t="s">
        <v>26</v>
      </c>
    </row>
    <row r="4" spans="1:21" ht="15" customHeight="1" x14ac:dyDescent="0.15">
      <c r="A4" s="10" t="s">
        <v>30</v>
      </c>
      <c r="B4" s="11" t="s">
        <v>31</v>
      </c>
      <c r="C4" s="11" t="s">
        <v>32</v>
      </c>
      <c r="D4" s="12">
        <v>45893</v>
      </c>
      <c r="E4" s="11">
        <v>2485</v>
      </c>
      <c r="F4" s="11" t="s">
        <v>33</v>
      </c>
      <c r="G4" s="13">
        <v>3576.45</v>
      </c>
      <c r="H4" s="14">
        <f t="shared" si="6"/>
        <v>8887478.25</v>
      </c>
      <c r="I4" s="14">
        <f>IF(F4="GHS",H4,H4*Assumptions!$B$4)</f>
        <v>8887478.25</v>
      </c>
      <c r="J4" s="15" t="str">
        <f>INDEX(Assumptions!$B$8:$B$12,MATCH(B4,Assumptions!$A$8:$A$12,0))</f>
        <v>Weighted Average</v>
      </c>
      <c r="K4" s="16">
        <f>G4/(1-INDEX(Assumptions!$D$8:$D$12,MATCH(B4,Assumptions!$A$8:$A$12,0)))</f>
        <v>4967.291666666667</v>
      </c>
      <c r="L4" s="16">
        <f t="shared" si="0"/>
        <v>107.29349999999999</v>
      </c>
      <c r="M4" s="16">
        <f t="shared" si="1"/>
        <v>248.36458333333337</v>
      </c>
      <c r="N4" s="14">
        <f>E4*(K4-L4-M4)*IF(F4="GHS",1,Assumptions!$B$4)</f>
        <v>11459909.454583336</v>
      </c>
      <c r="O4" s="15">
        <f t="shared" ca="1" si="2"/>
        <v>393</v>
      </c>
      <c r="P4" s="15" t="str">
        <f t="shared" ca="1" si="3"/>
        <v>365d+</v>
      </c>
      <c r="Q4" s="17">
        <f ca="1">IF(P4="0-90d",0,IF(P4="91-180d",INDEX(Assumptions!$F$8:$F$12,MATCH(B4,Assumptions!$A$8:$A$12,0)),IF(P4="181-365d",INDEX(Assumptions!$G$8:$G$12,MATCH(B4,Assumptions!$A$8:$A$12,0)),INDEX(Assumptions!$H$8:$H$12,MATCH(B4,Assumptions!$A$8:$A$12,0)))))</f>
        <v>0.6</v>
      </c>
      <c r="R4" s="14">
        <f t="shared" ca="1" si="4"/>
        <v>5332486.95</v>
      </c>
      <c r="S4" s="14">
        <f t="shared" ca="1" si="5"/>
        <v>3554991.3</v>
      </c>
      <c r="T4" s="11" t="s">
        <v>25</v>
      </c>
      <c r="U4" s="18" t="s">
        <v>26</v>
      </c>
    </row>
    <row r="5" spans="1:21" ht="15" customHeight="1" x14ac:dyDescent="0.15">
      <c r="A5" s="10" t="s">
        <v>34</v>
      </c>
      <c r="B5" s="11" t="s">
        <v>28</v>
      </c>
      <c r="C5" s="11" t="s">
        <v>35</v>
      </c>
      <c r="D5" s="12">
        <v>46109</v>
      </c>
      <c r="E5" s="11">
        <v>3757</v>
      </c>
      <c r="F5" s="11" t="s">
        <v>24</v>
      </c>
      <c r="G5" s="13">
        <v>8134.3</v>
      </c>
      <c r="H5" s="14">
        <f t="shared" si="6"/>
        <v>30560565.100000001</v>
      </c>
      <c r="I5" s="14">
        <f>IF(F5="GHS",H5,H5*Assumptions!$B$4)</f>
        <v>330054103.08000004</v>
      </c>
      <c r="J5" s="15" t="str">
        <f>INDEX(Assumptions!$B$8:$B$12,MATCH(B5,Assumptions!$A$8:$A$12,0))</f>
        <v>Fair Value Less Costs to Sell</v>
      </c>
      <c r="K5" s="16">
        <f>G5/(1-INDEX(Assumptions!$D$8:$D$12,MATCH(B5,Assumptions!$A$8:$A$12,0)))</f>
        <v>9243.5227272727279</v>
      </c>
      <c r="L5" s="16">
        <f t="shared" si="0"/>
        <v>244.029</v>
      </c>
      <c r="M5" s="16">
        <f t="shared" si="1"/>
        <v>462.17613636363643</v>
      </c>
      <c r="N5" s="14">
        <f>E5*(K5-L5-M5)*IF(F5="GHS",1,Assumptions!$B$4)</f>
        <v>346406783.64169097</v>
      </c>
      <c r="O5" s="15">
        <f t="shared" ca="1" si="2"/>
        <v>177</v>
      </c>
      <c r="P5" s="15" t="str">
        <f t="shared" ca="1" si="3"/>
        <v>91-180d</v>
      </c>
      <c r="Q5" s="17">
        <f ca="1">IF(P5="0-90d",0,IF(P5="91-180d",INDEX(Assumptions!$F$8:$F$12,MATCH(B5,Assumptions!$A$8:$A$12,0)),IF(P5="181-365d",INDEX(Assumptions!$G$8:$G$12,MATCH(B5,Assumptions!$A$8:$A$12,0)),INDEX(Assumptions!$H$8:$H$12,MATCH(B5,Assumptions!$A$8:$A$12,0)))))</f>
        <v>0.02</v>
      </c>
      <c r="R5" s="14">
        <f t="shared" ca="1" si="4"/>
        <v>6601082.0616000006</v>
      </c>
      <c r="S5" s="14">
        <f t="shared" ca="1" si="5"/>
        <v>323453021.01840001</v>
      </c>
      <c r="T5" s="11" t="s">
        <v>25</v>
      </c>
      <c r="U5" s="18" t="s">
        <v>36</v>
      </c>
    </row>
    <row r="6" spans="1:21" ht="15" customHeight="1" x14ac:dyDescent="0.15">
      <c r="A6" s="10" t="s">
        <v>37</v>
      </c>
      <c r="B6" s="11" t="s">
        <v>28</v>
      </c>
      <c r="C6" s="11" t="s">
        <v>38</v>
      </c>
      <c r="D6" s="12">
        <v>46116</v>
      </c>
      <c r="E6" s="11">
        <v>57</v>
      </c>
      <c r="F6" s="11" t="s">
        <v>24</v>
      </c>
      <c r="G6" s="13">
        <v>11465.23</v>
      </c>
      <c r="H6" s="14">
        <f t="shared" si="6"/>
        <v>653518.11</v>
      </c>
      <c r="I6" s="14">
        <f>IF(F6="GHS",H6,H6*Assumptions!$B$4)</f>
        <v>7057995.5880000005</v>
      </c>
      <c r="J6" s="15" t="str">
        <f>INDEX(Assumptions!$B$8:$B$12,MATCH(B6,Assumptions!$A$8:$A$12,0))</f>
        <v>Fair Value Less Costs to Sell</v>
      </c>
      <c r="K6" s="16">
        <f>G6/(1-INDEX(Assumptions!$D$8:$D$12,MATCH(B6,Assumptions!$A$8:$A$12,0)))</f>
        <v>13028.670454545454</v>
      </c>
      <c r="L6" s="16">
        <f t="shared" si="0"/>
        <v>343.95689999999996</v>
      </c>
      <c r="M6" s="16">
        <f t="shared" si="1"/>
        <v>651.4335227272727</v>
      </c>
      <c r="N6" s="14">
        <f>E6*(K6-L6-M6)*IF(F6="GHS",1,Assumptions!$B$4)</f>
        <v>7407687.1875872733</v>
      </c>
      <c r="O6" s="15">
        <f t="shared" ca="1" si="2"/>
        <v>170</v>
      </c>
      <c r="P6" s="15" t="str">
        <f t="shared" ca="1" si="3"/>
        <v>91-180d</v>
      </c>
      <c r="Q6" s="17">
        <f ca="1">IF(P6="0-90d",0,IF(P6="91-180d",INDEX(Assumptions!$F$8:$F$12,MATCH(B6,Assumptions!$A$8:$A$12,0)),IF(P6="181-365d",INDEX(Assumptions!$G$8:$G$12,MATCH(B6,Assumptions!$A$8:$A$12,0)),INDEX(Assumptions!$H$8:$H$12,MATCH(B6,Assumptions!$A$8:$A$12,0)))))</f>
        <v>0.02</v>
      </c>
      <c r="R6" s="14">
        <f t="shared" ca="1" si="4"/>
        <v>141159.91176000002</v>
      </c>
      <c r="S6" s="14">
        <f t="shared" si="5"/>
        <v>0</v>
      </c>
      <c r="T6" s="11" t="s">
        <v>39</v>
      </c>
      <c r="U6" s="18" t="s">
        <v>26</v>
      </c>
    </row>
    <row r="7" spans="1:21" ht="15" customHeight="1" x14ac:dyDescent="0.15">
      <c r="A7" s="10" t="s">
        <v>40</v>
      </c>
      <c r="B7" s="11" t="s">
        <v>41</v>
      </c>
      <c r="C7" s="11" t="s">
        <v>42</v>
      </c>
      <c r="D7" s="12">
        <v>46200</v>
      </c>
      <c r="E7" s="11">
        <v>3179</v>
      </c>
      <c r="F7" s="11" t="s">
        <v>33</v>
      </c>
      <c r="G7" s="13">
        <v>205.14</v>
      </c>
      <c r="H7" s="14">
        <f t="shared" si="6"/>
        <v>652140.05999999994</v>
      </c>
      <c r="I7" s="14">
        <f>IF(F7="GHS",H7,H7*Assumptions!$B$4)</f>
        <v>652140.05999999994</v>
      </c>
      <c r="J7" s="15" t="str">
        <f>INDEX(Assumptions!$B$8:$B$12,MATCH(B7,Assumptions!$A$8:$A$12,0))</f>
        <v>Weighted Average</v>
      </c>
      <c r="K7" s="16">
        <f>G7/(1-INDEX(Assumptions!$D$8:$D$12,MATCH(B7,Assumptions!$A$8:$A$12,0)))</f>
        <v>315.59999999999997</v>
      </c>
      <c r="L7" s="16">
        <f t="shared" si="0"/>
        <v>6.1541999999999994</v>
      </c>
      <c r="M7" s="16">
        <f t="shared" si="1"/>
        <v>15.78</v>
      </c>
      <c r="N7" s="14">
        <f>E7*(K7-L7-M7)*IF(F7="GHS",1,Assumptions!$B$4)</f>
        <v>933563.57819999999</v>
      </c>
      <c r="O7" s="15">
        <f t="shared" ca="1" si="2"/>
        <v>86</v>
      </c>
      <c r="P7" s="15" t="str">
        <f t="shared" ca="1" si="3"/>
        <v>0-90d</v>
      </c>
      <c r="Q7" s="17">
        <f ca="1">IF(P7="0-90d",0,IF(P7="91-180d",INDEX(Assumptions!$F$8:$F$12,MATCH(B7,Assumptions!$A$8:$A$12,0)),IF(P7="181-365d",INDEX(Assumptions!$G$8:$G$12,MATCH(B7,Assumptions!$A$8:$A$12,0)),INDEX(Assumptions!$H$8:$H$12,MATCH(B7,Assumptions!$A$8:$A$12,0)))))</f>
        <v>0</v>
      </c>
      <c r="R7" s="14">
        <f t="shared" ca="1" si="4"/>
        <v>0</v>
      </c>
      <c r="S7" s="14">
        <f t="shared" ca="1" si="5"/>
        <v>652140.05999999994</v>
      </c>
      <c r="T7" s="11" t="s">
        <v>25</v>
      </c>
      <c r="U7" s="18" t="s">
        <v>36</v>
      </c>
    </row>
    <row r="8" spans="1:21" ht="15" customHeight="1" x14ac:dyDescent="0.15">
      <c r="A8" s="10" t="s">
        <v>43</v>
      </c>
      <c r="B8" s="11" t="s">
        <v>41</v>
      </c>
      <c r="C8" s="11" t="s">
        <v>44</v>
      </c>
      <c r="D8" s="12">
        <v>45966</v>
      </c>
      <c r="E8" s="11">
        <v>4663</v>
      </c>
      <c r="F8" s="11" t="s">
        <v>33</v>
      </c>
      <c r="G8" s="13">
        <v>445.41</v>
      </c>
      <c r="H8" s="14">
        <f t="shared" si="6"/>
        <v>2076946.83</v>
      </c>
      <c r="I8" s="14">
        <f>IF(F8="GHS",H8,H8*Assumptions!$B$4)</f>
        <v>2076946.83</v>
      </c>
      <c r="J8" s="15" t="str">
        <f>INDEX(Assumptions!$B$8:$B$12,MATCH(B8,Assumptions!$A$8:$A$12,0))</f>
        <v>Weighted Average</v>
      </c>
      <c r="K8" s="16">
        <f>G8/(1-INDEX(Assumptions!$D$8:$D$12,MATCH(B8,Assumptions!$A$8:$A$12,0)))</f>
        <v>685.2461538461539</v>
      </c>
      <c r="L8" s="16">
        <f t="shared" si="0"/>
        <v>13.362299999999999</v>
      </c>
      <c r="M8" s="16">
        <f t="shared" si="1"/>
        <v>34.262307692307694</v>
      </c>
      <c r="N8" s="14">
        <f>E8*(K8-L8-M8)*IF(F8="GHS",1,Assumptions!$B$4)</f>
        <v>2973229.269715385</v>
      </c>
      <c r="O8" s="15">
        <f t="shared" ca="1" si="2"/>
        <v>320</v>
      </c>
      <c r="P8" s="15" t="str">
        <f t="shared" ca="1" si="3"/>
        <v>181-365d</v>
      </c>
      <c r="Q8" s="17">
        <f ca="1">IF(P8="0-90d",0,IF(P8="91-180d",INDEX(Assumptions!$F$8:$F$12,MATCH(B8,Assumptions!$A$8:$A$12,0)),IF(P8="181-365d",INDEX(Assumptions!$G$8:$G$12,MATCH(B8,Assumptions!$A$8:$A$12,0)),INDEX(Assumptions!$H$8:$H$12,MATCH(B8,Assumptions!$A$8:$A$12,0)))))</f>
        <v>0.35</v>
      </c>
      <c r="R8" s="14">
        <f t="shared" ca="1" si="4"/>
        <v>726931.39049999998</v>
      </c>
      <c r="S8" s="14">
        <f t="shared" ca="1" si="5"/>
        <v>1350015.4395000001</v>
      </c>
      <c r="T8" s="11" t="s">
        <v>25</v>
      </c>
      <c r="U8" s="18" t="s">
        <v>36</v>
      </c>
    </row>
    <row r="9" spans="1:21" ht="15" customHeight="1" x14ac:dyDescent="0.15">
      <c r="A9" s="10" t="s">
        <v>45</v>
      </c>
      <c r="B9" s="11" t="s">
        <v>46</v>
      </c>
      <c r="C9" s="11" t="s">
        <v>47</v>
      </c>
      <c r="D9" s="12">
        <v>46197</v>
      </c>
      <c r="E9" s="11">
        <v>2734</v>
      </c>
      <c r="F9" s="11" t="s">
        <v>33</v>
      </c>
      <c r="G9" s="13">
        <v>897884.18</v>
      </c>
      <c r="H9" s="14">
        <f t="shared" si="6"/>
        <v>2454815348.1200004</v>
      </c>
      <c r="I9" s="14">
        <f>IF(F9="GHS",H9,H9*Assumptions!$B$4)</f>
        <v>2454815348.1200004</v>
      </c>
      <c r="J9" s="15" t="str">
        <f>INDEX(Assumptions!$B$8:$B$12,MATCH(B9,Assumptions!$A$8:$A$12,0))</f>
        <v>Specific Identification</v>
      </c>
      <c r="K9" s="16">
        <f>G9/(1-INDEX(Assumptions!$D$8:$D$12,MATCH(B9,Assumptions!$A$8:$A$12,0)))</f>
        <v>1151133.5641025642</v>
      </c>
      <c r="L9" s="16">
        <f>G9*0.03</f>
        <v>26936.525400000002</v>
      </c>
      <c r="M9" s="16">
        <f t="shared" si="1"/>
        <v>57556.678205128213</v>
      </c>
      <c r="N9" s="14">
        <f>E9*(K9-L9-M9)*IF(F9="GHS",1,Assumptions!$B$4)</f>
        <v>2916194745.5999899</v>
      </c>
      <c r="O9" s="15">
        <f t="shared" ca="1" si="2"/>
        <v>89</v>
      </c>
      <c r="P9" s="15" t="str">
        <f ca="1">IF(O9&lt;=90,"0-90d",IF(O9&lt;=180,"91-180d",IF(O9&lt;=365,"181-365d","365d+")))</f>
        <v>0-90d</v>
      </c>
      <c r="Q9" s="17">
        <f ca="1">IF(P9="0-90d",0,IF(P9="91-180d",INDEX(Assumptions!$F$8:$F$12,MATCH(B9,Assumptions!$A$8:$A$12,0)),IF(P9="181-365d",INDEX(Assumptions!$G$8:$G$12,MATCH(B9,Assumptions!$A$8:$A$12,0)),INDEX(Assumptions!$H$8:$H$12,MATCH(B9,Assumptions!$A$8:$A$12,0)))))</f>
        <v>0</v>
      </c>
      <c r="R9" s="14">
        <f t="shared" ca="1" si="4"/>
        <v>0</v>
      </c>
      <c r="S9" s="14">
        <f t="shared" ca="1" si="5"/>
        <v>2454815348.1200004</v>
      </c>
      <c r="T9" s="11" t="s">
        <v>25</v>
      </c>
      <c r="U9" s="18" t="s">
        <v>26</v>
      </c>
    </row>
    <row r="10" spans="1:21" ht="15" customHeight="1" x14ac:dyDescent="0.15">
      <c r="A10" s="10" t="s">
        <v>48</v>
      </c>
      <c r="B10" s="11" t="s">
        <v>41</v>
      </c>
      <c r="C10" s="11" t="s">
        <v>49</v>
      </c>
      <c r="D10" s="12">
        <v>45922</v>
      </c>
      <c r="E10" s="11">
        <v>4706</v>
      </c>
      <c r="F10" s="11" t="s">
        <v>33</v>
      </c>
      <c r="G10" s="13">
        <v>346.41</v>
      </c>
      <c r="H10" s="14">
        <f t="shared" si="6"/>
        <v>1630205.4600000002</v>
      </c>
      <c r="I10" s="14">
        <f>IF(F10="GHS",H10,H10*Assumptions!$B$4)</f>
        <v>1630205.4600000002</v>
      </c>
      <c r="J10" s="15" t="str">
        <f>INDEX(Assumptions!$B$8:$B$12,MATCH(B10,Assumptions!$A$8:$A$12,0))</f>
        <v>Weighted Average</v>
      </c>
      <c r="K10" s="16">
        <f>G10/(1-INDEX(Assumptions!$D$8:$D$12,MATCH(B10,Assumptions!$A$8:$A$12,0)))</f>
        <v>532.93846153846152</v>
      </c>
      <c r="L10" s="16">
        <f t="shared" si="0"/>
        <v>10.392300000000001</v>
      </c>
      <c r="M10" s="16">
        <f t="shared" si="1"/>
        <v>26.646923076923077</v>
      </c>
      <c r="N10" s="14">
        <f>E10*(K10-L10-M10)*IF(F10="GHS",1,Assumptions!$B$4)</f>
        <v>2333701.8161999998</v>
      </c>
      <c r="O10" s="15">
        <f t="shared" ca="1" si="2"/>
        <v>364</v>
      </c>
      <c r="P10" s="15" t="str">
        <f t="shared" ca="1" si="3"/>
        <v>181-365d</v>
      </c>
      <c r="Q10" s="17">
        <f ca="1">IF(P10="0-90d",0,IF(P10="91-180d",INDEX(Assumptions!$F$8:$F$12,MATCH(B10,Assumptions!$A$8:$A$12,0)),IF(P10="181-365d",INDEX(Assumptions!$G$8:$G$12,MATCH(B10,Assumptions!$A$8:$A$12,0)),INDEX(Assumptions!$H$8:$H$12,MATCH(B10,Assumptions!$A$8:$A$12,0)))))</f>
        <v>0.35</v>
      </c>
      <c r="R10" s="14">
        <f t="shared" ca="1" si="4"/>
        <v>570571.91100000008</v>
      </c>
      <c r="S10" s="14">
        <f t="shared" ca="1" si="5"/>
        <v>1059633.5490000001</v>
      </c>
      <c r="T10" s="11" t="s">
        <v>50</v>
      </c>
      <c r="U10" s="18" t="s">
        <v>26</v>
      </c>
    </row>
    <row r="11" spans="1:21" ht="15" customHeight="1" x14ac:dyDescent="0.15">
      <c r="A11" s="10" t="s">
        <v>51</v>
      </c>
      <c r="B11" s="11" t="s">
        <v>46</v>
      </c>
      <c r="C11" s="11" t="s">
        <v>52</v>
      </c>
      <c r="D11" s="12">
        <v>46010</v>
      </c>
      <c r="E11" s="11">
        <v>672</v>
      </c>
      <c r="F11" s="11" t="s">
        <v>33</v>
      </c>
      <c r="G11" s="13">
        <v>281116.45</v>
      </c>
      <c r="H11" s="14">
        <f t="shared" si="6"/>
        <v>188910254.40000001</v>
      </c>
      <c r="I11" s="14">
        <f>IF(F11="GHS",H11,H11*Assumptions!$B$4)</f>
        <v>188910254.40000001</v>
      </c>
      <c r="J11" s="15" t="str">
        <f>INDEX(Assumptions!$B$8:$B$12,MATCH(B11,Assumptions!$A$8:$A$12,0))</f>
        <v>Specific Identification</v>
      </c>
      <c r="K11" s="16">
        <f>G11/(1-INDEX(Assumptions!$D$8:$D$12,MATCH(B11,Assumptions!$A$8:$A$12,0)))</f>
        <v>360405.70512820513</v>
      </c>
      <c r="L11" s="16">
        <f t="shared" si="0"/>
        <v>8433.4935000000005</v>
      </c>
      <c r="M11" s="16">
        <f t="shared" si="1"/>
        <v>18020.285256410258</v>
      </c>
      <c r="N11" s="14">
        <f>E11*(K11-L11-M11)*IF(F11="GHS",1,Assumptions!$B$4)</f>
        <v>224415694.52184618</v>
      </c>
      <c r="O11" s="15">
        <f t="shared" ca="1" si="2"/>
        <v>276</v>
      </c>
      <c r="P11" s="15" t="str">
        <f t="shared" ca="1" si="3"/>
        <v>181-365d</v>
      </c>
      <c r="Q11" s="17">
        <f ca="1">IF(P11="0-90d",0,IF(P11="91-180d",INDEX(Assumptions!$F$8:$F$12,MATCH(B11,Assumptions!$A$8:$A$12,0)),IF(P11="181-365d",INDEX(Assumptions!$G$8:$G$12,MATCH(B11,Assumptions!$A$8:$A$12,0)),INDEX(Assumptions!$H$8:$H$12,MATCH(B11,Assumptions!$A$8:$A$12,0)))))</f>
        <v>0.05</v>
      </c>
      <c r="R11" s="14">
        <f t="shared" ca="1" si="4"/>
        <v>9445512.7200000007</v>
      </c>
      <c r="S11" s="14">
        <f t="shared" si="5"/>
        <v>0</v>
      </c>
      <c r="T11" s="11" t="s">
        <v>39</v>
      </c>
      <c r="U11" s="18" t="s">
        <v>26</v>
      </c>
    </row>
    <row r="12" spans="1:21" ht="15" customHeight="1" x14ac:dyDescent="0.15">
      <c r="A12" s="10" t="s">
        <v>53</v>
      </c>
      <c r="B12" s="11" t="s">
        <v>28</v>
      </c>
      <c r="C12" s="11" t="s">
        <v>38</v>
      </c>
      <c r="D12" s="12">
        <v>46222</v>
      </c>
      <c r="E12" s="11">
        <v>2965</v>
      </c>
      <c r="F12" s="11" t="s">
        <v>24</v>
      </c>
      <c r="G12" s="13">
        <v>4301.3100000000004</v>
      </c>
      <c r="H12" s="14">
        <f t="shared" si="6"/>
        <v>12753384.15</v>
      </c>
      <c r="I12" s="14">
        <f>IF(F12="GHS",H12,H12*Assumptions!$B$4)</f>
        <v>137736548.82000002</v>
      </c>
      <c r="J12" s="15" t="str">
        <f>INDEX(Assumptions!$B$8:$B$12,MATCH(B12,Assumptions!$A$8:$A$12,0))</f>
        <v>Fair Value Less Costs to Sell</v>
      </c>
      <c r="K12" s="16">
        <f>G12/(1-INDEX(Assumptions!$D$8:$D$12,MATCH(B12,Assumptions!$A$8:$A$12,0)))</f>
        <v>4887.852272727273</v>
      </c>
      <c r="L12" s="16">
        <f t="shared" si="0"/>
        <v>129.0393</v>
      </c>
      <c r="M12" s="16">
        <f t="shared" si="1"/>
        <v>244.39261363636365</v>
      </c>
      <c r="N12" s="14">
        <f>E12*(K12-L12-M12)*IF(F12="GHS",1,Assumptions!$B$4)</f>
        <v>144560768.73880911</v>
      </c>
      <c r="O12" s="15">
        <f t="shared" ca="1" si="2"/>
        <v>64</v>
      </c>
      <c r="P12" s="15" t="str">
        <f t="shared" ca="1" si="3"/>
        <v>0-90d</v>
      </c>
      <c r="Q12" s="17">
        <f ca="1">IF(P12="0-90d",0,IF(P12="91-180d",INDEX(Assumptions!$F$8:$F$12,MATCH(B12,Assumptions!$A$8:$A$12,0)),IF(P12="181-365d",INDEX(Assumptions!$G$8:$G$12,MATCH(B12,Assumptions!$A$8:$A$12,0)),INDEX(Assumptions!$H$8:$H$12,MATCH(B12,Assumptions!$A$8:$A$12,0)))))</f>
        <v>0</v>
      </c>
      <c r="R12" s="14">
        <f t="shared" ca="1" si="4"/>
        <v>0</v>
      </c>
      <c r="S12" s="14">
        <f t="shared" ca="1" si="5"/>
        <v>137736548.82000002</v>
      </c>
      <c r="T12" s="11" t="s">
        <v>25</v>
      </c>
      <c r="U12" s="18" t="s">
        <v>26</v>
      </c>
    </row>
    <row r="13" spans="1:21" ht="15" customHeight="1" x14ac:dyDescent="0.15">
      <c r="A13" s="10" t="s">
        <v>54</v>
      </c>
      <c r="B13" s="11" t="s">
        <v>28</v>
      </c>
      <c r="C13" s="11" t="s">
        <v>55</v>
      </c>
      <c r="D13" s="12">
        <v>46132</v>
      </c>
      <c r="E13" s="11">
        <v>383</v>
      </c>
      <c r="F13" s="11" t="s">
        <v>24</v>
      </c>
      <c r="G13" s="13">
        <v>4203.29</v>
      </c>
      <c r="H13" s="14">
        <f t="shared" si="6"/>
        <v>1609860.07</v>
      </c>
      <c r="I13" s="14">
        <f>IF(F13="GHS",H13,H13*Assumptions!$B$4)</f>
        <v>17386488.756000001</v>
      </c>
      <c r="J13" s="15" t="str">
        <f>INDEX(Assumptions!$B$8:$B$12,MATCH(B13,Assumptions!$A$8:$A$12,0))</f>
        <v>Fair Value Less Costs to Sell</v>
      </c>
      <c r="K13" s="16">
        <f>G13/(1-INDEX(Assumptions!$D$8:$D$12,MATCH(B13,Assumptions!$A$8:$A$12,0)))</f>
        <v>4776.465909090909</v>
      </c>
      <c r="L13" s="16">
        <f t="shared" si="0"/>
        <v>126.09869999999999</v>
      </c>
      <c r="M13" s="16">
        <f t="shared" si="1"/>
        <v>238.82329545454547</v>
      </c>
      <c r="N13" s="14">
        <f>E13*(K13-L13-M13)*IF(F13="GHS",1,Assumptions!$B$4)</f>
        <v>18247910.244365457</v>
      </c>
      <c r="O13" s="15">
        <f t="shared" ca="1" si="2"/>
        <v>154</v>
      </c>
      <c r="P13" s="15" t="str">
        <f t="shared" ca="1" si="3"/>
        <v>91-180d</v>
      </c>
      <c r="Q13" s="17">
        <f ca="1">IF(P13="0-90d",0,IF(P13="91-180d",INDEX(Assumptions!$F$8:$F$12,MATCH(B13,Assumptions!$A$8:$A$12,0)),IF(P13="181-365d",INDEX(Assumptions!$G$8:$G$12,MATCH(B13,Assumptions!$A$8:$A$12,0)),INDEX(Assumptions!$H$8:$H$12,MATCH(B13,Assumptions!$A$8:$A$12,0)))))</f>
        <v>0.02</v>
      </c>
      <c r="R13" s="14">
        <f t="shared" ca="1" si="4"/>
        <v>347729.77512000001</v>
      </c>
      <c r="S13" s="14">
        <f t="shared" ca="1" si="5"/>
        <v>17038758.98088</v>
      </c>
      <c r="T13" s="11" t="s">
        <v>25</v>
      </c>
      <c r="U13" s="18" t="s">
        <v>26</v>
      </c>
    </row>
    <row r="14" spans="1:21" ht="15" customHeight="1" x14ac:dyDescent="0.15">
      <c r="A14" s="10" t="s">
        <v>56</v>
      </c>
      <c r="B14" s="11" t="s">
        <v>41</v>
      </c>
      <c r="C14" s="11" t="s">
        <v>42</v>
      </c>
      <c r="D14" s="12">
        <v>46199</v>
      </c>
      <c r="E14" s="11">
        <v>2758</v>
      </c>
      <c r="F14" s="11" t="s">
        <v>33</v>
      </c>
      <c r="G14" s="13">
        <v>243.63</v>
      </c>
      <c r="H14" s="14">
        <f t="shared" si="6"/>
        <v>671931.54</v>
      </c>
      <c r="I14" s="14">
        <f>IF(F14="GHS",H14,H14*Assumptions!$B$4)</f>
        <v>671931.54</v>
      </c>
      <c r="J14" s="15" t="str">
        <f>INDEX(Assumptions!$B$8:$B$12,MATCH(B14,Assumptions!$A$8:$A$12,0))</f>
        <v>Weighted Average</v>
      </c>
      <c r="K14" s="16">
        <f>G14/(1-INDEX(Assumptions!$D$8:$D$12,MATCH(B14,Assumptions!$A$8:$A$12,0)))</f>
        <v>374.81538461538457</v>
      </c>
      <c r="L14" s="16">
        <f t="shared" si="0"/>
        <v>7.3088999999999995</v>
      </c>
      <c r="M14" s="16">
        <f t="shared" si="1"/>
        <v>18.740769230769228</v>
      </c>
      <c r="N14" s="14">
        <f>E14*(K14-L14-M14)*IF(F14="GHS",1,Assumptions!$B$4)</f>
        <v>961895.84303076915</v>
      </c>
      <c r="O14" s="15">
        <f t="shared" ca="1" si="2"/>
        <v>87</v>
      </c>
      <c r="P14" s="15" t="str">
        <f t="shared" ca="1" si="3"/>
        <v>0-90d</v>
      </c>
      <c r="Q14" s="17">
        <f ca="1">IF(P14="0-90d",0,IF(P14="91-180d",INDEX(Assumptions!$F$8:$F$12,MATCH(B14,Assumptions!$A$8:$A$12,0)),IF(P14="181-365d",INDEX(Assumptions!$G$8:$G$12,MATCH(B14,Assumptions!$A$8:$A$12,0)),INDEX(Assumptions!$H$8:$H$12,MATCH(B14,Assumptions!$A$8:$A$12,0)))))</f>
        <v>0</v>
      </c>
      <c r="R14" s="14">
        <f t="shared" ca="1" si="4"/>
        <v>0</v>
      </c>
      <c r="S14" s="14">
        <f t="shared" ca="1" si="5"/>
        <v>671931.54</v>
      </c>
      <c r="T14" s="11" t="s">
        <v>25</v>
      </c>
      <c r="U14" s="18" t="s">
        <v>26</v>
      </c>
    </row>
    <row r="15" spans="1:21" ht="15" customHeight="1" x14ac:dyDescent="0.15">
      <c r="A15" s="10" t="s">
        <v>57</v>
      </c>
      <c r="B15" s="11" t="s">
        <v>41</v>
      </c>
      <c r="C15" s="11" t="s">
        <v>49</v>
      </c>
      <c r="D15" s="12">
        <v>45990</v>
      </c>
      <c r="E15" s="11">
        <v>1718</v>
      </c>
      <c r="F15" s="11" t="s">
        <v>33</v>
      </c>
      <c r="G15" s="13">
        <v>715.51</v>
      </c>
      <c r="H15" s="14">
        <f t="shared" si="6"/>
        <v>1229246.18</v>
      </c>
      <c r="I15" s="14">
        <f>IF(F15="GHS",H15,H15*Assumptions!$B$4)</f>
        <v>1229246.18</v>
      </c>
      <c r="J15" s="15" t="str">
        <f>INDEX(Assumptions!$B$8:$B$12,MATCH(B15,Assumptions!$A$8:$A$12,0))</f>
        <v>Weighted Average</v>
      </c>
      <c r="K15" s="16">
        <f>G15/(1-INDEX(Assumptions!$D$8:$D$12,MATCH(B15,Assumptions!$A$8:$A$12,0)))</f>
        <v>1100.7846153846153</v>
      </c>
      <c r="L15" s="16">
        <f t="shared" si="0"/>
        <v>21.465299999999999</v>
      </c>
      <c r="M15" s="16">
        <f t="shared" si="1"/>
        <v>55.03923076923077</v>
      </c>
      <c r="N15" s="14">
        <f>E15*(K15-L15-M15)*IF(F15="GHS",1,Assumptions!$B$4)</f>
        <v>1759713.1853692306</v>
      </c>
      <c r="O15" s="15">
        <f t="shared" ca="1" si="2"/>
        <v>296</v>
      </c>
      <c r="P15" s="15" t="str">
        <f t="shared" ca="1" si="3"/>
        <v>181-365d</v>
      </c>
      <c r="Q15" s="17">
        <f ca="1">IF(P15="0-90d",0,IF(P15="91-180d",INDEX(Assumptions!$F$8:$F$12,MATCH(B15,Assumptions!$A$8:$A$12,0)),IF(P15="181-365d",INDEX(Assumptions!$G$8:$G$12,MATCH(B15,Assumptions!$A$8:$A$12,0)),INDEX(Assumptions!$H$8:$H$12,MATCH(B15,Assumptions!$A$8:$A$12,0)))))</f>
        <v>0.35</v>
      </c>
      <c r="R15" s="14">
        <f t="shared" ca="1" si="4"/>
        <v>430236.16299999994</v>
      </c>
      <c r="S15" s="14">
        <f t="shared" ca="1" si="5"/>
        <v>799010.01699999999</v>
      </c>
      <c r="T15" s="11" t="s">
        <v>25</v>
      </c>
      <c r="U15" s="18" t="s">
        <v>26</v>
      </c>
    </row>
    <row r="16" spans="1:21" ht="15" customHeight="1" x14ac:dyDescent="0.15">
      <c r="A16" s="10" t="s">
        <v>58</v>
      </c>
      <c r="B16" s="11" t="s">
        <v>41</v>
      </c>
      <c r="C16" s="11" t="s">
        <v>42</v>
      </c>
      <c r="D16" s="12">
        <v>45902</v>
      </c>
      <c r="E16" s="11">
        <v>1058</v>
      </c>
      <c r="F16" s="11" t="s">
        <v>33</v>
      </c>
      <c r="G16" s="13">
        <v>390.11</v>
      </c>
      <c r="H16" s="14">
        <f t="shared" si="6"/>
        <v>412736.38</v>
      </c>
      <c r="I16" s="14">
        <f>IF(F16="GHS",H16,H16*Assumptions!$B$4)</f>
        <v>412736.38</v>
      </c>
      <c r="J16" s="15" t="str">
        <f>INDEX(Assumptions!$B$8:$B$12,MATCH(B16,Assumptions!$A$8:$A$12,0))</f>
        <v>Weighted Average</v>
      </c>
      <c r="K16" s="16">
        <f>G16/(1-INDEX(Assumptions!$D$8:$D$12,MATCH(B16,Assumptions!$A$8:$A$12,0)))</f>
        <v>600.16923076923081</v>
      </c>
      <c r="L16" s="16">
        <f t="shared" si="0"/>
        <v>11.7033</v>
      </c>
      <c r="M16" s="16">
        <f t="shared" si="1"/>
        <v>30.008461538461543</v>
      </c>
      <c r="N16" s="14">
        <f>E16*(K16-L16-M16)*IF(F16="GHS",1,Assumptions!$B$4)</f>
        <v>590848.00244615378</v>
      </c>
      <c r="O16" s="15">
        <f t="shared" ca="1" si="2"/>
        <v>384</v>
      </c>
      <c r="P16" s="15" t="str">
        <f t="shared" ca="1" si="3"/>
        <v>365d+</v>
      </c>
      <c r="Q16" s="17">
        <f ca="1">IF(P16="0-90d",0,IF(P16="91-180d",INDEX(Assumptions!$F$8:$F$12,MATCH(B16,Assumptions!$A$8:$A$12,0)),IF(P16="181-365d",INDEX(Assumptions!$G$8:$G$12,MATCH(B16,Assumptions!$A$8:$A$12,0)),INDEX(Assumptions!$H$8:$H$12,MATCH(B16,Assumptions!$A$8:$A$12,0)))))</f>
        <v>0.8</v>
      </c>
      <c r="R16" s="14">
        <f t="shared" ca="1" si="4"/>
        <v>330189.10400000005</v>
      </c>
      <c r="S16" s="14">
        <f t="shared" ca="1" si="5"/>
        <v>82547.275999999954</v>
      </c>
      <c r="T16" s="11" t="s">
        <v>50</v>
      </c>
      <c r="U16" s="18" t="s">
        <v>26</v>
      </c>
    </row>
    <row r="17" spans="1:21" ht="15" customHeight="1" x14ac:dyDescent="0.15">
      <c r="A17" s="10" t="s">
        <v>59</v>
      </c>
      <c r="B17" s="11" t="s">
        <v>22</v>
      </c>
      <c r="C17" s="11" t="s">
        <v>23</v>
      </c>
      <c r="D17" s="12">
        <v>46187</v>
      </c>
      <c r="E17" s="11">
        <v>2275</v>
      </c>
      <c r="F17" s="11" t="s">
        <v>24</v>
      </c>
      <c r="G17" s="13">
        <v>20023.900000000001</v>
      </c>
      <c r="H17" s="14">
        <f t="shared" si="6"/>
        <v>45554372.5</v>
      </c>
      <c r="I17" s="14">
        <f>IF(F17="GHS",H17,H17*Assumptions!$B$4)</f>
        <v>491987223.00000006</v>
      </c>
      <c r="J17" s="15" t="str">
        <f>INDEX(Assumptions!$B$8:$B$12,MATCH(B17,Assumptions!$A$8:$A$12,0))</f>
        <v>FIFO</v>
      </c>
      <c r="K17" s="16">
        <f>G17/(1-INDEX(Assumptions!$D$8:$D$12,MATCH(B17,Assumptions!$A$8:$A$12,0)))</f>
        <v>24419.390243902439</v>
      </c>
      <c r="L17" s="16">
        <f t="shared" si="0"/>
        <v>600.71699999999998</v>
      </c>
      <c r="M17" s="16">
        <f t="shared" si="1"/>
        <v>1220.969512195122</v>
      </c>
      <c r="N17" s="14">
        <f>E17*(K17-L17-M17)*IF(F17="GHS",1,Assumptions!$B$4)</f>
        <v>555225580.68804872</v>
      </c>
      <c r="O17" s="15">
        <f t="shared" ca="1" si="2"/>
        <v>99</v>
      </c>
      <c r="P17" s="15" t="str">
        <f t="shared" ca="1" si="3"/>
        <v>91-180d</v>
      </c>
      <c r="Q17" s="17">
        <f ca="1">IF(P17="0-90d",0,IF(P17="91-180d",INDEX(Assumptions!$F$8:$F$12,MATCH(B17,Assumptions!$A$8:$A$12,0)),IF(P17="181-365d",INDEX(Assumptions!$G$8:$G$12,MATCH(B17,Assumptions!$A$8:$A$12,0)),INDEX(Assumptions!$H$8:$H$12,MATCH(B17,Assumptions!$A$8:$A$12,0)))))</f>
        <v>0.03</v>
      </c>
      <c r="R17" s="14">
        <f t="shared" ca="1" si="4"/>
        <v>14759616.690000001</v>
      </c>
      <c r="S17" s="14">
        <f t="shared" ca="1" si="5"/>
        <v>477227606.31000006</v>
      </c>
      <c r="T17" s="11" t="s">
        <v>25</v>
      </c>
      <c r="U17" s="18" t="s">
        <v>36</v>
      </c>
    </row>
    <row r="18" spans="1:21" ht="15" customHeight="1" x14ac:dyDescent="0.15">
      <c r="A18" s="10" t="s">
        <v>60</v>
      </c>
      <c r="B18" s="11" t="s">
        <v>22</v>
      </c>
      <c r="C18" s="11" t="s">
        <v>61</v>
      </c>
      <c r="D18" s="12">
        <v>46211</v>
      </c>
      <c r="E18" s="11">
        <v>3576</v>
      </c>
      <c r="F18" s="11" t="s">
        <v>24</v>
      </c>
      <c r="G18" s="13">
        <v>30790.04</v>
      </c>
      <c r="H18" s="14">
        <f t="shared" si="6"/>
        <v>110105183.04000001</v>
      </c>
      <c r="I18" s="14">
        <f>IF(F18="GHS",H18,H18*Assumptions!$B$4)</f>
        <v>1189135976.8320003</v>
      </c>
      <c r="J18" s="15" t="str">
        <f>INDEX(Assumptions!$B$8:$B$12,MATCH(B18,Assumptions!$A$8:$A$12,0))</f>
        <v>FIFO</v>
      </c>
      <c r="K18" s="16">
        <f>G18/(1-INDEX(Assumptions!$D$8:$D$12,MATCH(B18,Assumptions!$A$8:$A$12,0)))</f>
        <v>37548.829268292684</v>
      </c>
      <c r="L18" s="16">
        <f t="shared" si="0"/>
        <v>923.70119999999997</v>
      </c>
      <c r="M18" s="16">
        <f t="shared" si="1"/>
        <v>1877.4414634146342</v>
      </c>
      <c r="N18" s="14">
        <f>E18*(K18-L18-M18)*IF(F18="GHS",1,Assumptions!$B$4)</f>
        <v>1341983454.8296742</v>
      </c>
      <c r="O18" s="15">
        <f t="shared" ca="1" si="2"/>
        <v>75</v>
      </c>
      <c r="P18" s="15" t="str">
        <f t="shared" ca="1" si="3"/>
        <v>0-90d</v>
      </c>
      <c r="Q18" s="17">
        <f ca="1">IF(P18="0-90d",0,IF(P18="91-180d",INDEX(Assumptions!$F$8:$F$12,MATCH(B18,Assumptions!$A$8:$A$12,0)),IF(P18="181-365d",INDEX(Assumptions!$G$8:$G$12,MATCH(B18,Assumptions!$A$8:$A$12,0)),INDEX(Assumptions!$H$8:$H$12,MATCH(B18,Assumptions!$A$8:$A$12,0)))))</f>
        <v>0</v>
      </c>
      <c r="R18" s="14">
        <f t="shared" ca="1" si="4"/>
        <v>0</v>
      </c>
      <c r="S18" s="14">
        <f t="shared" ca="1" si="5"/>
        <v>1189135976.8320003</v>
      </c>
      <c r="T18" s="11" t="s">
        <v>25</v>
      </c>
      <c r="U18" s="18" t="s">
        <v>26</v>
      </c>
    </row>
    <row r="19" spans="1:21" ht="15" customHeight="1" x14ac:dyDescent="0.15">
      <c r="A19" s="10" t="s">
        <v>62</v>
      </c>
      <c r="B19" s="11" t="s">
        <v>31</v>
      </c>
      <c r="C19" s="11" t="s">
        <v>63</v>
      </c>
      <c r="D19" s="12">
        <v>45923</v>
      </c>
      <c r="E19" s="11">
        <v>81</v>
      </c>
      <c r="F19" s="11" t="s">
        <v>33</v>
      </c>
      <c r="G19" s="13">
        <v>1421.58</v>
      </c>
      <c r="H19" s="14">
        <f t="shared" si="6"/>
        <v>115147.98</v>
      </c>
      <c r="I19" s="14">
        <f>IF(F19="GHS",H19,H19*Assumptions!$B$4)</f>
        <v>115147.98</v>
      </c>
      <c r="J19" s="15" t="str">
        <f>INDEX(Assumptions!$B$8:$B$12,MATCH(B19,Assumptions!$A$8:$A$12,0))</f>
        <v>Weighted Average</v>
      </c>
      <c r="K19" s="16">
        <f>G19/(1-INDEX(Assumptions!$D$8:$D$12,MATCH(B19,Assumptions!$A$8:$A$12,0)))</f>
        <v>1974.4166666666667</v>
      </c>
      <c r="L19" s="16">
        <f t="shared" si="0"/>
        <v>42.647399999999998</v>
      </c>
      <c r="M19" s="16">
        <f t="shared" si="1"/>
        <v>98.720833333333346</v>
      </c>
      <c r="N19" s="14">
        <f>E19*(K19-L19-M19)*IF(F19="GHS",1,Assumptions!$B$4)</f>
        <v>148476.92310000001</v>
      </c>
      <c r="O19" s="15">
        <f t="shared" ca="1" si="2"/>
        <v>363</v>
      </c>
      <c r="P19" s="15" t="str">
        <f t="shared" ca="1" si="3"/>
        <v>181-365d</v>
      </c>
      <c r="Q19" s="17">
        <f ca="1">IF(P19="0-90d",0,IF(P19="91-180d",INDEX(Assumptions!$F$8:$F$12,MATCH(B19,Assumptions!$A$8:$A$12,0)),IF(P19="181-365d",INDEX(Assumptions!$G$8:$G$12,MATCH(B19,Assumptions!$A$8:$A$12,0)),INDEX(Assumptions!$H$8:$H$12,MATCH(B19,Assumptions!$A$8:$A$12,0)))))</f>
        <v>0.2</v>
      </c>
      <c r="R19" s="14">
        <f t="shared" ca="1" si="4"/>
        <v>23029.596000000001</v>
      </c>
      <c r="S19" s="14">
        <f t="shared" ca="1" si="5"/>
        <v>92118.383999999991</v>
      </c>
      <c r="T19" s="11" t="s">
        <v>25</v>
      </c>
      <c r="U19" s="18" t="s">
        <v>26</v>
      </c>
    </row>
    <row r="20" spans="1:21" ht="15" customHeight="1" x14ac:dyDescent="0.15">
      <c r="A20" s="10" t="s">
        <v>64</v>
      </c>
      <c r="B20" s="11" t="s">
        <v>28</v>
      </c>
      <c r="C20" s="11" t="s">
        <v>55</v>
      </c>
      <c r="D20" s="12">
        <v>45906</v>
      </c>
      <c r="E20" s="11">
        <v>4645</v>
      </c>
      <c r="F20" s="11" t="s">
        <v>24</v>
      </c>
      <c r="G20" s="13">
        <v>9321.51</v>
      </c>
      <c r="H20" s="14">
        <f t="shared" si="6"/>
        <v>43298413.950000003</v>
      </c>
      <c r="I20" s="14">
        <f>IF(F20="GHS",H20,H20*Assumptions!$B$4)</f>
        <v>467622870.66000009</v>
      </c>
      <c r="J20" s="15" t="str">
        <f>INDEX(Assumptions!$B$8:$B$12,MATCH(B20,Assumptions!$A$8:$A$12,0))</f>
        <v>Fair Value Less Costs to Sell</v>
      </c>
      <c r="K20" s="16">
        <f>G20/(1-INDEX(Assumptions!$D$8:$D$12,MATCH(B20,Assumptions!$A$8:$A$12,0)))</f>
        <v>10592.625</v>
      </c>
      <c r="L20" s="16">
        <f t="shared" si="0"/>
        <v>279.64530000000002</v>
      </c>
      <c r="M20" s="16">
        <f t="shared" si="1"/>
        <v>529.63125000000002</v>
      </c>
      <c r="N20" s="14">
        <f>E20*(K20-L20-M20)*IF(F20="GHS",1,Assumptions!$B$4)</f>
        <v>490791458.34270006</v>
      </c>
      <c r="O20" s="15">
        <f t="shared" ca="1" si="2"/>
        <v>380</v>
      </c>
      <c r="P20" s="15" t="str">
        <f t="shared" ca="1" si="3"/>
        <v>365d+</v>
      </c>
      <c r="Q20" s="17">
        <f ca="1">IF(P20="0-90d",0,IF(P20="91-180d",INDEX(Assumptions!$F$8:$F$12,MATCH(B20,Assumptions!$A$8:$A$12,0)),IF(P20="181-365d",INDEX(Assumptions!$G$8:$G$12,MATCH(B20,Assumptions!$A$8:$A$12,0)),INDEX(Assumptions!$H$8:$H$12,MATCH(B20,Assumptions!$A$8:$A$12,0)))))</f>
        <v>0.4</v>
      </c>
      <c r="R20" s="14">
        <f t="shared" ca="1" si="4"/>
        <v>187049148.26400006</v>
      </c>
      <c r="S20" s="14">
        <f t="shared" ca="1" si="5"/>
        <v>280573722.39600003</v>
      </c>
      <c r="T20" s="11" t="s">
        <v>25</v>
      </c>
      <c r="U20" s="18" t="s">
        <v>26</v>
      </c>
    </row>
    <row r="21" spans="1:21" ht="15" customHeight="1" x14ac:dyDescent="0.15">
      <c r="A21" s="10" t="s">
        <v>65</v>
      </c>
      <c r="B21" s="11" t="s">
        <v>31</v>
      </c>
      <c r="C21" s="11" t="s">
        <v>32</v>
      </c>
      <c r="D21" s="12">
        <v>46024</v>
      </c>
      <c r="E21" s="11">
        <v>2236</v>
      </c>
      <c r="F21" s="11" t="s">
        <v>33</v>
      </c>
      <c r="G21" s="13">
        <v>3855.13</v>
      </c>
      <c r="H21" s="14">
        <f t="shared" si="6"/>
        <v>8620070.6799999997</v>
      </c>
      <c r="I21" s="14">
        <f>IF(F21="GHS",H21,H21*Assumptions!$B$4)</f>
        <v>8620070.6799999997</v>
      </c>
      <c r="J21" s="15" t="str">
        <f>INDEX(Assumptions!$B$8:$B$12,MATCH(B21,Assumptions!$A$8:$A$12,0))</f>
        <v>Weighted Average</v>
      </c>
      <c r="K21" s="16">
        <f>G21/(1-INDEX(Assumptions!$D$8:$D$12,MATCH(B21,Assumptions!$A$8:$A$12,0)))</f>
        <v>5354.3472222222226</v>
      </c>
      <c r="L21" s="16">
        <f t="shared" si="0"/>
        <v>115.65389999999999</v>
      </c>
      <c r="M21" s="16">
        <f t="shared" si="1"/>
        <v>267.71736111111113</v>
      </c>
      <c r="N21" s="14">
        <f>E21*(K21-L21-M21)*IF(F21="GHS",1,Assumptions!$B$4)</f>
        <v>11115102.249044444</v>
      </c>
      <c r="O21" s="15">
        <f t="shared" ca="1" si="2"/>
        <v>262</v>
      </c>
      <c r="P21" s="15" t="str">
        <f t="shared" ca="1" si="3"/>
        <v>181-365d</v>
      </c>
      <c r="Q21" s="17">
        <f ca="1">IF(P21="0-90d",0,IF(P21="91-180d",INDEX(Assumptions!$F$8:$F$12,MATCH(B21,Assumptions!$A$8:$A$12,0)),IF(P21="181-365d",INDEX(Assumptions!$G$8:$G$12,MATCH(B21,Assumptions!$A$8:$A$12,0)),INDEX(Assumptions!$H$8:$H$12,MATCH(B21,Assumptions!$A$8:$A$12,0)))))</f>
        <v>0.2</v>
      </c>
      <c r="R21" s="14">
        <f t="shared" ca="1" si="4"/>
        <v>1724014.1359999999</v>
      </c>
      <c r="S21" s="14">
        <f t="shared" ca="1" si="5"/>
        <v>6896056.5439999998</v>
      </c>
      <c r="T21" s="11" t="s">
        <v>25</v>
      </c>
      <c r="U21" s="18" t="s">
        <v>26</v>
      </c>
    </row>
    <row r="22" spans="1:21" ht="15" customHeight="1" x14ac:dyDescent="0.15">
      <c r="A22" s="10" t="s">
        <v>66</v>
      </c>
      <c r="B22" s="11" t="s">
        <v>31</v>
      </c>
      <c r="C22" s="11" t="s">
        <v>32</v>
      </c>
      <c r="D22" s="12">
        <v>46007</v>
      </c>
      <c r="E22" s="11">
        <v>2012</v>
      </c>
      <c r="F22" s="11" t="s">
        <v>33</v>
      </c>
      <c r="G22" s="13">
        <v>1336.56</v>
      </c>
      <c r="H22" s="14">
        <f t="shared" si="6"/>
        <v>2689158.7199999997</v>
      </c>
      <c r="I22" s="14">
        <f>IF(F22="GHS",H22,H22*Assumptions!$B$4)</f>
        <v>2689158.7199999997</v>
      </c>
      <c r="J22" s="15" t="str">
        <f>INDEX(Assumptions!$B$8:$B$12,MATCH(B22,Assumptions!$A$8:$A$12,0))</f>
        <v>Weighted Average</v>
      </c>
      <c r="K22" s="16">
        <f>G22/(1-INDEX(Assumptions!$D$8:$D$12,MATCH(B22,Assumptions!$A$8:$A$12,0)))</f>
        <v>1856.3333333333333</v>
      </c>
      <c r="L22" s="16">
        <f t="shared" si="0"/>
        <v>40.096799999999995</v>
      </c>
      <c r="M22" s="16">
        <f t="shared" si="1"/>
        <v>92.816666666666663</v>
      </c>
      <c r="N22" s="14">
        <f>E22*(K22-L22-M22)*IF(F22="GHS",1,Assumptions!$B$4)</f>
        <v>3467520.7717333334</v>
      </c>
      <c r="O22" s="15">
        <f t="shared" ca="1" si="2"/>
        <v>279</v>
      </c>
      <c r="P22" s="15" t="str">
        <f t="shared" ca="1" si="3"/>
        <v>181-365d</v>
      </c>
      <c r="Q22" s="17">
        <f ca="1">IF(P22="0-90d",0,IF(P22="91-180d",INDEX(Assumptions!$F$8:$F$12,MATCH(B22,Assumptions!$A$8:$A$12,0)),IF(P22="181-365d",INDEX(Assumptions!$G$8:$G$12,MATCH(B22,Assumptions!$A$8:$A$12,0)),INDEX(Assumptions!$H$8:$H$12,MATCH(B22,Assumptions!$A$8:$A$12,0)))))</f>
        <v>0.2</v>
      </c>
      <c r="R22" s="14">
        <f t="shared" ca="1" si="4"/>
        <v>537831.74399999995</v>
      </c>
      <c r="S22" s="14">
        <f t="shared" ca="1" si="5"/>
        <v>2151326.9759999998</v>
      </c>
      <c r="T22" s="11" t="s">
        <v>25</v>
      </c>
      <c r="U22" s="18" t="s">
        <v>26</v>
      </c>
    </row>
    <row r="23" spans="1:21" ht="15" customHeight="1" x14ac:dyDescent="0.15">
      <c r="A23" s="10" t="s">
        <v>67</v>
      </c>
      <c r="B23" s="11" t="s">
        <v>41</v>
      </c>
      <c r="C23" s="11" t="s">
        <v>42</v>
      </c>
      <c r="D23" s="12">
        <v>45920</v>
      </c>
      <c r="E23" s="11">
        <v>757</v>
      </c>
      <c r="F23" s="11" t="s">
        <v>33</v>
      </c>
      <c r="G23" s="13">
        <v>337.42</v>
      </c>
      <c r="H23" s="14">
        <f t="shared" si="6"/>
        <v>255426.94</v>
      </c>
      <c r="I23" s="14">
        <f>IF(F23="GHS",H23,H23*Assumptions!$B$4)</f>
        <v>255426.94</v>
      </c>
      <c r="J23" s="15" t="str">
        <f>INDEX(Assumptions!$B$8:$B$12,MATCH(B23,Assumptions!$A$8:$A$12,0))</f>
        <v>Weighted Average</v>
      </c>
      <c r="K23" s="16">
        <f>G23/(1-INDEX(Assumptions!$D$8:$D$12,MATCH(B23,Assumptions!$A$8:$A$12,0)))</f>
        <v>519.10769230769233</v>
      </c>
      <c r="L23" s="16">
        <f t="shared" si="0"/>
        <v>10.1226</v>
      </c>
      <c r="M23" s="16">
        <f t="shared" si="1"/>
        <v>25.955384615384617</v>
      </c>
      <c r="N23" s="14">
        <f>E23*(K23-L23-M23)*IF(F23="GHS",1,Assumptions!$B$4)</f>
        <v>365653.48872307694</v>
      </c>
      <c r="O23" s="15">
        <f t="shared" ca="1" si="2"/>
        <v>366</v>
      </c>
      <c r="P23" s="15" t="str">
        <f t="shared" ca="1" si="3"/>
        <v>365d+</v>
      </c>
      <c r="Q23" s="17">
        <f ca="1">IF(P23="0-90d",0,IF(P23="91-180d",INDEX(Assumptions!$F$8:$F$12,MATCH(B23,Assumptions!$A$8:$A$12,0)),IF(P23="181-365d",INDEX(Assumptions!$G$8:$G$12,MATCH(B23,Assumptions!$A$8:$A$12,0)),INDEX(Assumptions!$H$8:$H$12,MATCH(B23,Assumptions!$A$8:$A$12,0)))))</f>
        <v>0.8</v>
      </c>
      <c r="R23" s="14">
        <f t="shared" ca="1" si="4"/>
        <v>204341.55200000003</v>
      </c>
      <c r="S23" s="14">
        <f t="shared" ca="1" si="5"/>
        <v>51085.387999999977</v>
      </c>
      <c r="T23" s="11" t="s">
        <v>25</v>
      </c>
      <c r="U23" s="18" t="s">
        <v>26</v>
      </c>
    </row>
    <row r="24" spans="1:21" ht="15" customHeight="1" x14ac:dyDescent="0.15">
      <c r="A24" s="10" t="s">
        <v>68</v>
      </c>
      <c r="B24" s="11" t="s">
        <v>28</v>
      </c>
      <c r="C24" s="11" t="s">
        <v>29</v>
      </c>
      <c r="D24" s="12">
        <v>46032</v>
      </c>
      <c r="E24" s="11">
        <v>3931</v>
      </c>
      <c r="F24" s="11" t="s">
        <v>24</v>
      </c>
      <c r="G24" s="13">
        <v>2264.7399999999998</v>
      </c>
      <c r="H24" s="14">
        <f t="shared" si="6"/>
        <v>8902692.9399999995</v>
      </c>
      <c r="I24" s="14">
        <f>IF(F24="GHS",H24,H24*Assumptions!$B$4)</f>
        <v>96149083.752000004</v>
      </c>
      <c r="J24" s="15" t="str">
        <f>INDEX(Assumptions!$B$8:$B$12,MATCH(B24,Assumptions!$A$8:$A$12,0))</f>
        <v>Fair Value Less Costs to Sell</v>
      </c>
      <c r="K24" s="16">
        <f>G24/(1-INDEX(Assumptions!$D$8:$D$12,MATCH(B24,Assumptions!$A$8:$A$12,0)))</f>
        <v>2573.5681818181815</v>
      </c>
      <c r="L24" s="16">
        <f t="shared" si="0"/>
        <v>67.942199999999985</v>
      </c>
      <c r="M24" s="16">
        <f t="shared" si="1"/>
        <v>128.67840909090907</v>
      </c>
      <c r="N24" s="14">
        <f>E24*(K24-L24-M24)*IF(F24="GHS",1,Assumptions!$B$4)</f>
        <v>100912833.81062181</v>
      </c>
      <c r="O24" s="15">
        <f t="shared" ca="1" si="2"/>
        <v>254</v>
      </c>
      <c r="P24" s="15" t="str">
        <f t="shared" ca="1" si="3"/>
        <v>181-365d</v>
      </c>
      <c r="Q24" s="17">
        <f ca="1">IF(P24="0-90d",0,IF(P24="91-180d",INDEX(Assumptions!$F$8:$F$12,MATCH(B24,Assumptions!$A$8:$A$12,0)),IF(P24="181-365d",INDEX(Assumptions!$G$8:$G$12,MATCH(B24,Assumptions!$A$8:$A$12,0)),INDEX(Assumptions!$H$8:$H$12,MATCH(B24,Assumptions!$A$8:$A$12,0)))))</f>
        <v>0.1</v>
      </c>
      <c r="R24" s="14">
        <f t="shared" ca="1" si="4"/>
        <v>9614908.3752000015</v>
      </c>
      <c r="S24" s="14">
        <f t="shared" ca="1" si="5"/>
        <v>86534175.376800001</v>
      </c>
      <c r="T24" s="11" t="s">
        <v>25</v>
      </c>
      <c r="U24" s="18" t="s">
        <v>26</v>
      </c>
    </row>
    <row r="25" spans="1:21" ht="15" customHeight="1" x14ac:dyDescent="0.15">
      <c r="A25" s="10" t="s">
        <v>69</v>
      </c>
      <c r="B25" s="11" t="s">
        <v>31</v>
      </c>
      <c r="C25" s="11" t="s">
        <v>63</v>
      </c>
      <c r="D25" s="12">
        <v>45871</v>
      </c>
      <c r="E25" s="11">
        <v>2633</v>
      </c>
      <c r="F25" s="11" t="s">
        <v>33</v>
      </c>
      <c r="G25" s="13">
        <v>918.87</v>
      </c>
      <c r="H25" s="14">
        <f t="shared" si="6"/>
        <v>2419384.71</v>
      </c>
      <c r="I25" s="14">
        <f>IF(F25="GHS",H25,H25*Assumptions!$B$4)</f>
        <v>2419384.71</v>
      </c>
      <c r="J25" s="15" t="str">
        <f>INDEX(Assumptions!$B$8:$B$12,MATCH(B25,Assumptions!$A$8:$A$12,0))</f>
        <v>Weighted Average</v>
      </c>
      <c r="K25" s="16">
        <f>G25/(1-INDEX(Assumptions!$D$8:$D$12,MATCH(B25,Assumptions!$A$8:$A$12,0)))</f>
        <v>1276.2083333333335</v>
      </c>
      <c r="L25" s="16">
        <f t="shared" si="0"/>
        <v>27.566099999999999</v>
      </c>
      <c r="M25" s="16">
        <f t="shared" si="1"/>
        <v>63.810416666666676</v>
      </c>
      <c r="N25" s="14">
        <f>E25*(K25-L25-M25)*IF(F25="GHS",1,Assumptions!$B$4)</f>
        <v>3119662.1732833334</v>
      </c>
      <c r="O25" s="15">
        <f t="shared" ca="1" si="2"/>
        <v>415</v>
      </c>
      <c r="P25" s="15" t="str">
        <f t="shared" ca="1" si="3"/>
        <v>365d+</v>
      </c>
      <c r="Q25" s="17">
        <f ca="1">IF(P25="0-90d",0,IF(P25="91-180d",INDEX(Assumptions!$F$8:$F$12,MATCH(B25,Assumptions!$A$8:$A$12,0)),IF(P25="181-365d",INDEX(Assumptions!$G$8:$G$12,MATCH(B25,Assumptions!$A$8:$A$12,0)),INDEX(Assumptions!$H$8:$H$12,MATCH(B25,Assumptions!$A$8:$A$12,0)))))</f>
        <v>0.6</v>
      </c>
      <c r="R25" s="14">
        <f t="shared" ca="1" si="4"/>
        <v>1451630.8259999999</v>
      </c>
      <c r="S25" s="14">
        <f t="shared" ca="1" si="5"/>
        <v>967753.88400000008</v>
      </c>
      <c r="T25" s="11" t="s">
        <v>25</v>
      </c>
      <c r="U25" s="18" t="s">
        <v>26</v>
      </c>
    </row>
    <row r="26" spans="1:21" ht="15" customHeight="1" x14ac:dyDescent="0.15">
      <c r="A26" s="10" t="s">
        <v>70</v>
      </c>
      <c r="B26" s="11" t="s">
        <v>22</v>
      </c>
      <c r="C26" s="11" t="s">
        <v>23</v>
      </c>
      <c r="D26" s="12">
        <v>46217</v>
      </c>
      <c r="E26" s="11">
        <v>3107</v>
      </c>
      <c r="F26" s="11" t="s">
        <v>24</v>
      </c>
      <c r="G26" s="13">
        <v>30680.57</v>
      </c>
      <c r="H26" s="14">
        <f t="shared" si="6"/>
        <v>95324530.989999995</v>
      </c>
      <c r="I26" s="14">
        <f>IF(F26="GHS",H26,H26*Assumptions!$B$4)</f>
        <v>1029504934.692</v>
      </c>
      <c r="J26" s="15" t="str">
        <f>INDEX(Assumptions!$B$8:$B$12,MATCH(B26,Assumptions!$A$8:$A$12,0))</f>
        <v>FIFO</v>
      </c>
      <c r="K26" s="16">
        <f>G26/(1-INDEX(Assumptions!$D$8:$D$12,MATCH(B26,Assumptions!$A$8:$A$12,0)))</f>
        <v>37415.329268292677</v>
      </c>
      <c r="L26" s="16">
        <f t="shared" si="0"/>
        <v>920.4171</v>
      </c>
      <c r="M26" s="16">
        <f t="shared" si="1"/>
        <v>1870.766463414634</v>
      </c>
      <c r="N26" s="14">
        <f>E26*(K26-L26-M26)*IF(F26="GHS",1,Assumptions!$B$4)</f>
        <v>1161833983.6146059</v>
      </c>
      <c r="O26" s="15">
        <f t="shared" ca="1" si="2"/>
        <v>69</v>
      </c>
      <c r="P26" s="15" t="str">
        <f t="shared" ca="1" si="3"/>
        <v>0-90d</v>
      </c>
      <c r="Q26" s="17">
        <f ca="1">IF(P26="0-90d",0,IF(P26="91-180d",INDEX(Assumptions!$F$8:$F$12,MATCH(B26,Assumptions!$A$8:$A$12,0)),IF(P26="181-365d",INDEX(Assumptions!$G$8:$G$12,MATCH(B26,Assumptions!$A$8:$A$12,0)),INDEX(Assumptions!$H$8:$H$12,MATCH(B26,Assumptions!$A$8:$A$12,0)))))</f>
        <v>0</v>
      </c>
      <c r="R26" s="14">
        <f t="shared" ca="1" si="4"/>
        <v>0</v>
      </c>
      <c r="S26" s="14">
        <f t="shared" ca="1" si="5"/>
        <v>1029504934.692</v>
      </c>
      <c r="T26" s="11" t="s">
        <v>25</v>
      </c>
      <c r="U26" s="18" t="s">
        <v>26</v>
      </c>
    </row>
    <row r="27" spans="1:21" ht="15" customHeight="1" x14ac:dyDescent="0.15">
      <c r="A27" s="10" t="s">
        <v>71</v>
      </c>
      <c r="B27" s="11" t="s">
        <v>41</v>
      </c>
      <c r="C27" s="11" t="s">
        <v>44</v>
      </c>
      <c r="D27" s="12">
        <v>45797</v>
      </c>
      <c r="E27" s="11">
        <v>1221</v>
      </c>
      <c r="F27" s="11" t="s">
        <v>33</v>
      </c>
      <c r="G27" s="13">
        <v>191.87</v>
      </c>
      <c r="H27" s="14">
        <f t="shared" si="6"/>
        <v>234273.27000000002</v>
      </c>
      <c r="I27" s="14">
        <f>IF(F27="GHS",H27,H27*Assumptions!$B$4)</f>
        <v>234273.27000000002</v>
      </c>
      <c r="J27" s="15" t="str">
        <f>INDEX(Assumptions!$B$8:$B$12,MATCH(B27,Assumptions!$A$8:$A$12,0))</f>
        <v>Weighted Average</v>
      </c>
      <c r="K27" s="16">
        <f>G27/(1-INDEX(Assumptions!$D$8:$D$12,MATCH(B27,Assumptions!$A$8:$A$12,0)))</f>
        <v>295.18461538461537</v>
      </c>
      <c r="L27" s="16">
        <f t="shared" si="0"/>
        <v>5.7561</v>
      </c>
      <c r="M27" s="16">
        <f t="shared" si="1"/>
        <v>14.759230769230768</v>
      </c>
      <c r="N27" s="14">
        <f>E27*(K27-L27-M27)*IF(F27="GHS",1,Assumptions!$B$4)</f>
        <v>335371.1965153846</v>
      </c>
      <c r="O27" s="15">
        <f t="shared" ca="1" si="2"/>
        <v>489</v>
      </c>
      <c r="P27" s="15" t="str">
        <f t="shared" ca="1" si="3"/>
        <v>365d+</v>
      </c>
      <c r="Q27" s="17">
        <f ca="1">IF(P27="0-90d",0,IF(P27="91-180d",INDEX(Assumptions!$F$8:$F$12,MATCH(B27,Assumptions!$A$8:$A$12,0)),IF(P27="181-365d",INDEX(Assumptions!$G$8:$G$12,MATCH(B27,Assumptions!$A$8:$A$12,0)),INDEX(Assumptions!$H$8:$H$12,MATCH(B27,Assumptions!$A$8:$A$12,0)))))</f>
        <v>0.8</v>
      </c>
      <c r="R27" s="14">
        <f t="shared" ca="1" si="4"/>
        <v>187418.61600000004</v>
      </c>
      <c r="S27" s="14">
        <f t="shared" ca="1" si="5"/>
        <v>46854.65399999998</v>
      </c>
      <c r="T27" s="11" t="s">
        <v>25</v>
      </c>
      <c r="U27" s="18" t="s">
        <v>26</v>
      </c>
    </row>
    <row r="28" spans="1:21" ht="15" customHeight="1" x14ac:dyDescent="0.15">
      <c r="A28" s="10" t="s">
        <v>72</v>
      </c>
      <c r="B28" s="11" t="s">
        <v>28</v>
      </c>
      <c r="C28" s="11" t="s">
        <v>55</v>
      </c>
      <c r="D28" s="12">
        <v>45854</v>
      </c>
      <c r="E28" s="11">
        <v>4698</v>
      </c>
      <c r="F28" s="11" t="s">
        <v>24</v>
      </c>
      <c r="G28" s="13">
        <v>7041.12</v>
      </c>
      <c r="H28" s="14">
        <f t="shared" si="6"/>
        <v>33079181.759999998</v>
      </c>
      <c r="I28" s="14">
        <f>IF(F28="GHS",H28,H28*Assumptions!$B$4)</f>
        <v>357255163.00800002</v>
      </c>
      <c r="J28" s="15" t="str">
        <f>INDEX(Assumptions!$B$8:$B$12,MATCH(B28,Assumptions!$A$8:$A$12,0))</f>
        <v>Fair Value Less Costs to Sell</v>
      </c>
      <c r="K28" s="16">
        <f>G28/(1-INDEX(Assumptions!$D$8:$D$12,MATCH(B28,Assumptions!$A$8:$A$12,0)))</f>
        <v>8001.272727272727</v>
      </c>
      <c r="L28" s="16">
        <f t="shared" si="0"/>
        <v>211.2336</v>
      </c>
      <c r="M28" s="16">
        <f t="shared" si="1"/>
        <v>400.06363636363636</v>
      </c>
      <c r="N28" s="14">
        <f>E28*(K28-L28-M28)*IF(F28="GHS",1,Assumptions!$B$4)</f>
        <v>374955532.44794184</v>
      </c>
      <c r="O28" s="15">
        <f t="shared" ca="1" si="2"/>
        <v>432</v>
      </c>
      <c r="P28" s="15" t="str">
        <f t="shared" ca="1" si="3"/>
        <v>365d+</v>
      </c>
      <c r="Q28" s="17">
        <f ca="1">IF(P28="0-90d",0,IF(P28="91-180d",INDEX(Assumptions!$F$8:$F$12,MATCH(B28,Assumptions!$A$8:$A$12,0)),IF(P28="181-365d",INDEX(Assumptions!$G$8:$G$12,MATCH(B28,Assumptions!$A$8:$A$12,0)),INDEX(Assumptions!$H$8:$H$12,MATCH(B28,Assumptions!$A$8:$A$12,0)))))</f>
        <v>0.4</v>
      </c>
      <c r="R28" s="14">
        <f t="shared" ca="1" si="4"/>
        <v>142902065.20320001</v>
      </c>
      <c r="S28" s="14">
        <f t="shared" ca="1" si="5"/>
        <v>214353097.8048</v>
      </c>
      <c r="T28" s="11" t="s">
        <v>25</v>
      </c>
      <c r="U28" s="18" t="s">
        <v>26</v>
      </c>
    </row>
    <row r="29" spans="1:21" ht="15" customHeight="1" x14ac:dyDescent="0.15">
      <c r="A29" s="10" t="s">
        <v>73</v>
      </c>
      <c r="B29" s="11" t="s">
        <v>22</v>
      </c>
      <c r="C29" s="11" t="s">
        <v>23</v>
      </c>
      <c r="D29" s="12">
        <v>46042</v>
      </c>
      <c r="E29" s="11">
        <v>1327</v>
      </c>
      <c r="F29" s="11" t="s">
        <v>24</v>
      </c>
      <c r="G29" s="13">
        <v>28797.62</v>
      </c>
      <c r="H29" s="14">
        <f t="shared" si="6"/>
        <v>38214441.740000002</v>
      </c>
      <c r="I29" s="14">
        <f>IF(F29="GHS",H29,H29*Assumptions!$B$4)</f>
        <v>412715970.79200006</v>
      </c>
      <c r="J29" s="15" t="str">
        <f>INDEX(Assumptions!$B$8:$B$12,MATCH(B29,Assumptions!$A$8:$A$12,0))</f>
        <v>FIFO</v>
      </c>
      <c r="K29" s="16">
        <f>G29/(1-INDEX(Assumptions!$D$8:$D$12,MATCH(B29,Assumptions!$A$8:$A$12,0)))</f>
        <v>35119.048780487799</v>
      </c>
      <c r="L29" s="16">
        <f t="shared" si="0"/>
        <v>863.92859999999996</v>
      </c>
      <c r="M29" s="16">
        <f t="shared" si="1"/>
        <v>1755.9524390243901</v>
      </c>
      <c r="N29" s="14">
        <f>E29*(K29-L29-M29)*IF(F29="GHS",1,Assumptions!$B$4)</f>
        <v>465765072.403557</v>
      </c>
      <c r="O29" s="15">
        <f t="shared" ca="1" si="2"/>
        <v>244</v>
      </c>
      <c r="P29" s="15" t="str">
        <f t="shared" ca="1" si="3"/>
        <v>181-365d</v>
      </c>
      <c r="Q29" s="17">
        <f ca="1">IF(P29="0-90d",0,IF(P29="91-180d",INDEX(Assumptions!$F$8:$F$12,MATCH(B29,Assumptions!$A$8:$A$12,0)),IF(P29="181-365d",INDEX(Assumptions!$G$8:$G$12,MATCH(B29,Assumptions!$A$8:$A$12,0)),INDEX(Assumptions!$H$8:$H$12,MATCH(B29,Assumptions!$A$8:$A$12,0)))))</f>
        <v>0.15</v>
      </c>
      <c r="R29" s="14">
        <f t="shared" ca="1" si="4"/>
        <v>61907395.618800007</v>
      </c>
      <c r="S29" s="14">
        <f t="shared" ca="1" si="5"/>
        <v>350808575.17320007</v>
      </c>
      <c r="T29" s="11" t="s">
        <v>25</v>
      </c>
      <c r="U29" s="18" t="s">
        <v>26</v>
      </c>
    </row>
    <row r="30" spans="1:21" ht="15" customHeight="1" x14ac:dyDescent="0.15">
      <c r="A30" s="10" t="s">
        <v>74</v>
      </c>
      <c r="B30" s="11" t="s">
        <v>31</v>
      </c>
      <c r="C30" s="11" t="s">
        <v>63</v>
      </c>
      <c r="D30" s="12">
        <v>46144</v>
      </c>
      <c r="E30" s="11">
        <v>1951</v>
      </c>
      <c r="F30" s="11" t="s">
        <v>33</v>
      </c>
      <c r="G30" s="13">
        <v>1234.46</v>
      </c>
      <c r="H30" s="14">
        <f t="shared" si="6"/>
        <v>2408431.46</v>
      </c>
      <c r="I30" s="14">
        <f>IF(F30="GHS",H30,H30*Assumptions!$B$4)</f>
        <v>2408431.46</v>
      </c>
      <c r="J30" s="15" t="str">
        <f>INDEX(Assumptions!$B$8:$B$12,MATCH(B30,Assumptions!$A$8:$A$12,0))</f>
        <v>Weighted Average</v>
      </c>
      <c r="K30" s="16">
        <f>G30/(1-INDEX(Assumptions!$D$8:$D$12,MATCH(B30,Assumptions!$A$8:$A$12,0)))</f>
        <v>1714.5277777777778</v>
      </c>
      <c r="L30" s="16">
        <f t="shared" si="0"/>
        <v>37.033799999999999</v>
      </c>
      <c r="M30" s="16">
        <f t="shared" si="1"/>
        <v>85.726388888888891</v>
      </c>
      <c r="N30" s="14">
        <f>E30*(K30-L30-M30)*IF(F30="GHS",1,Assumptions!$B$4)</f>
        <v>3105538.5659222221</v>
      </c>
      <c r="O30" s="15">
        <f t="shared" ca="1" si="2"/>
        <v>142</v>
      </c>
      <c r="P30" s="15" t="str">
        <f t="shared" ca="1" si="3"/>
        <v>91-180d</v>
      </c>
      <c r="Q30" s="17">
        <f ca="1">IF(P30="0-90d",0,IF(P30="91-180d",INDEX(Assumptions!$F$8:$F$12,MATCH(B30,Assumptions!$A$8:$A$12,0)),IF(P30="181-365d",INDEX(Assumptions!$G$8:$G$12,MATCH(B30,Assumptions!$A$8:$A$12,0)),INDEX(Assumptions!$H$8:$H$12,MATCH(B30,Assumptions!$A$8:$A$12,0)))))</f>
        <v>0.05</v>
      </c>
      <c r="R30" s="14">
        <f t="shared" ca="1" si="4"/>
        <v>120421.573</v>
      </c>
      <c r="S30" s="14">
        <f t="shared" si="5"/>
        <v>0</v>
      </c>
      <c r="T30" s="11" t="s">
        <v>39</v>
      </c>
      <c r="U30" s="18" t="s">
        <v>26</v>
      </c>
    </row>
    <row r="31" spans="1:21" ht="15" customHeight="1" x14ac:dyDescent="0.15">
      <c r="A31" s="10" t="s">
        <v>75</v>
      </c>
      <c r="B31" s="11" t="s">
        <v>31</v>
      </c>
      <c r="C31" s="11" t="s">
        <v>76</v>
      </c>
      <c r="D31" s="12">
        <v>46225</v>
      </c>
      <c r="E31" s="11">
        <v>545</v>
      </c>
      <c r="F31" s="11" t="s">
        <v>33</v>
      </c>
      <c r="G31" s="13">
        <v>4863.46</v>
      </c>
      <c r="H31" s="14">
        <f t="shared" si="6"/>
        <v>2650585.7000000002</v>
      </c>
      <c r="I31" s="14">
        <f>IF(F31="GHS",H31,H31*Assumptions!$B$4)</f>
        <v>2650585.7000000002</v>
      </c>
      <c r="J31" s="15" t="str">
        <f>INDEX(Assumptions!$B$8:$B$12,MATCH(B31,Assumptions!$A$8:$A$12,0))</f>
        <v>Weighted Average</v>
      </c>
      <c r="K31" s="16">
        <f>G31/(1-INDEX(Assumptions!$D$8:$D$12,MATCH(B31,Assumptions!$A$8:$A$12,0)))</f>
        <v>6754.8055555555557</v>
      </c>
      <c r="L31" s="16">
        <f t="shared" si="0"/>
        <v>145.90379999999999</v>
      </c>
      <c r="M31" s="16">
        <f t="shared" si="1"/>
        <v>337.74027777777781</v>
      </c>
      <c r="N31" s="14">
        <f>E31*(K31-L31-M31)*IF(F31="GHS",1,Assumptions!$B$4)</f>
        <v>3417783.005388889</v>
      </c>
      <c r="O31" s="15">
        <f t="shared" ca="1" si="2"/>
        <v>61</v>
      </c>
      <c r="P31" s="15" t="str">
        <f t="shared" ca="1" si="3"/>
        <v>0-90d</v>
      </c>
      <c r="Q31" s="17">
        <f ca="1">IF(P31="0-90d",0,IF(P31="91-180d",INDEX(Assumptions!$F$8:$F$12,MATCH(B31,Assumptions!$A$8:$A$12,0)),IF(P31="181-365d",INDEX(Assumptions!$G$8:$G$12,MATCH(B31,Assumptions!$A$8:$A$12,0)),INDEX(Assumptions!$H$8:$H$12,MATCH(B31,Assumptions!$A$8:$A$12,0)))))</f>
        <v>0</v>
      </c>
      <c r="R31" s="14">
        <f t="shared" ca="1" si="4"/>
        <v>0</v>
      </c>
      <c r="S31" s="14">
        <f t="shared" ca="1" si="5"/>
        <v>2650585.7000000002</v>
      </c>
      <c r="T31" s="11" t="s">
        <v>25</v>
      </c>
      <c r="U31" s="18" t="s">
        <v>26</v>
      </c>
    </row>
    <row r="32" spans="1:21" ht="15" customHeight="1" x14ac:dyDescent="0.15">
      <c r="A32" s="10" t="s">
        <v>77</v>
      </c>
      <c r="B32" s="11" t="s">
        <v>28</v>
      </c>
      <c r="C32" s="11" t="s">
        <v>55</v>
      </c>
      <c r="D32" s="12">
        <v>45768</v>
      </c>
      <c r="E32" s="11">
        <v>3010</v>
      </c>
      <c r="F32" s="11" t="s">
        <v>24</v>
      </c>
      <c r="G32" s="13">
        <v>6444.71</v>
      </c>
      <c r="H32" s="14">
        <f t="shared" si="6"/>
        <v>19398577.100000001</v>
      </c>
      <c r="I32" s="14">
        <f>IF(F32="GHS",H32,H32*Assumptions!$B$4)</f>
        <v>209504632.68000004</v>
      </c>
      <c r="J32" s="15" t="str">
        <f>INDEX(Assumptions!$B$8:$B$12,MATCH(B32,Assumptions!$A$8:$A$12,0))</f>
        <v>Fair Value Less Costs to Sell</v>
      </c>
      <c r="K32" s="16">
        <f>G32/(1-INDEX(Assumptions!$D$8:$D$12,MATCH(B32,Assumptions!$A$8:$A$12,0)))</f>
        <v>7323.534090909091</v>
      </c>
      <c r="L32" s="16">
        <f t="shared" si="0"/>
        <v>193.34129999999999</v>
      </c>
      <c r="M32" s="16">
        <f t="shared" si="1"/>
        <v>366.17670454545458</v>
      </c>
      <c r="N32" s="14">
        <f>E32*(K32-L32-M32)*IF(F32="GHS",1,Assumptions!$B$4)</f>
        <v>219884634.93550912</v>
      </c>
      <c r="O32" s="15">
        <f t="shared" ca="1" si="2"/>
        <v>518</v>
      </c>
      <c r="P32" s="15" t="str">
        <f t="shared" ca="1" si="3"/>
        <v>365d+</v>
      </c>
      <c r="Q32" s="17">
        <f ca="1">IF(P32="0-90d",0,IF(P32="91-180d",INDEX(Assumptions!$F$8:$F$12,MATCH(B32,Assumptions!$A$8:$A$12,0)),IF(P32="181-365d",INDEX(Assumptions!$G$8:$G$12,MATCH(B32,Assumptions!$A$8:$A$12,0)),INDEX(Assumptions!$H$8:$H$12,MATCH(B32,Assumptions!$A$8:$A$12,0)))))</f>
        <v>0.4</v>
      </c>
      <c r="R32" s="14">
        <f t="shared" ca="1" si="4"/>
        <v>83801853.072000027</v>
      </c>
      <c r="S32" s="14">
        <f t="shared" ca="1" si="5"/>
        <v>125702779.60800001</v>
      </c>
      <c r="T32" s="11" t="s">
        <v>25</v>
      </c>
      <c r="U32" s="18" t="s">
        <v>26</v>
      </c>
    </row>
    <row r="33" spans="1:21" ht="15" customHeight="1" x14ac:dyDescent="0.15">
      <c r="A33" s="10" t="s">
        <v>78</v>
      </c>
      <c r="B33" s="11" t="s">
        <v>31</v>
      </c>
      <c r="C33" s="11" t="s">
        <v>32</v>
      </c>
      <c r="D33" s="12">
        <v>46138</v>
      </c>
      <c r="E33" s="11">
        <v>2886</v>
      </c>
      <c r="F33" s="11" t="s">
        <v>33</v>
      </c>
      <c r="G33" s="13">
        <v>1249.99</v>
      </c>
      <c r="H33" s="14">
        <f t="shared" si="6"/>
        <v>3607471.14</v>
      </c>
      <c r="I33" s="14">
        <f>IF(F33="GHS",H33,H33*Assumptions!$B$4)</f>
        <v>3607471.14</v>
      </c>
      <c r="J33" s="15" t="str">
        <f>INDEX(Assumptions!$B$8:$B$12,MATCH(B33,Assumptions!$A$8:$A$12,0))</f>
        <v>Weighted Average</v>
      </c>
      <c r="K33" s="16">
        <f>G33/(1-INDEX(Assumptions!$D$8:$D$12,MATCH(B33,Assumptions!$A$8:$A$12,0)))</f>
        <v>1736.0972222222224</v>
      </c>
      <c r="L33" s="16">
        <f t="shared" si="0"/>
        <v>37.499699999999997</v>
      </c>
      <c r="M33" s="16">
        <f t="shared" si="1"/>
        <v>86.804861111111123</v>
      </c>
      <c r="N33" s="14">
        <f>E33*(K33-L33-M33)*IF(F33="GHS",1,Assumptions!$B$4)</f>
        <v>4651633.6199666662</v>
      </c>
      <c r="O33" s="15">
        <f t="shared" ca="1" si="2"/>
        <v>148</v>
      </c>
      <c r="P33" s="15" t="str">
        <f t="shared" ca="1" si="3"/>
        <v>91-180d</v>
      </c>
      <c r="Q33" s="17">
        <f ca="1">IF(P33="0-90d",0,IF(P33="91-180d",INDEX(Assumptions!$F$8:$F$12,MATCH(B33,Assumptions!$A$8:$A$12,0)),IF(P33="181-365d",INDEX(Assumptions!$G$8:$G$12,MATCH(B33,Assumptions!$A$8:$A$12,0)),INDEX(Assumptions!$H$8:$H$12,MATCH(B33,Assumptions!$A$8:$A$12,0)))))</f>
        <v>0.05</v>
      </c>
      <c r="R33" s="14">
        <f t="shared" ca="1" si="4"/>
        <v>180373.55700000003</v>
      </c>
      <c r="S33" s="14">
        <f t="shared" si="5"/>
        <v>0</v>
      </c>
      <c r="T33" s="11" t="s">
        <v>39</v>
      </c>
      <c r="U33" s="18" t="s">
        <v>26</v>
      </c>
    </row>
    <row r="34" spans="1:21" ht="15" customHeight="1" x14ac:dyDescent="0.15">
      <c r="A34" s="10" t="s">
        <v>79</v>
      </c>
      <c r="B34" s="11" t="s">
        <v>28</v>
      </c>
      <c r="C34" s="11" t="s">
        <v>38</v>
      </c>
      <c r="D34" s="12">
        <v>45812</v>
      </c>
      <c r="E34" s="11">
        <v>3725</v>
      </c>
      <c r="F34" s="11" t="s">
        <v>24</v>
      </c>
      <c r="G34" s="13">
        <v>8333.9500000000007</v>
      </c>
      <c r="H34" s="14">
        <f t="shared" si="6"/>
        <v>31043963.750000004</v>
      </c>
      <c r="I34" s="14">
        <f>IF(F34="GHS",H34,H34*Assumptions!$B$4)</f>
        <v>335274808.50000006</v>
      </c>
      <c r="J34" s="15" t="str">
        <f>INDEX(Assumptions!$B$8:$B$12,MATCH(B34,Assumptions!$A$8:$A$12,0))</f>
        <v>Fair Value Less Costs to Sell</v>
      </c>
      <c r="K34" s="16">
        <f>G34/(1-INDEX(Assumptions!$D$8:$D$12,MATCH(B34,Assumptions!$A$8:$A$12,0)))</f>
        <v>9470.3977272727279</v>
      </c>
      <c r="L34" s="16">
        <f t="shared" si="0"/>
        <v>250.01850000000002</v>
      </c>
      <c r="M34" s="16">
        <f t="shared" si="1"/>
        <v>473.51988636363643</v>
      </c>
      <c r="N34" s="14">
        <f>E34*(K34-L34-M34)*IF(F34="GHS",1,Assumptions!$B$4)</f>
        <v>351886151.28477275</v>
      </c>
      <c r="O34" s="15">
        <f t="shared" ca="1" si="2"/>
        <v>474</v>
      </c>
      <c r="P34" s="15" t="str">
        <f t="shared" ca="1" si="3"/>
        <v>365d+</v>
      </c>
      <c r="Q34" s="17">
        <f ca="1">IF(P34="0-90d",0,IF(P34="91-180d",INDEX(Assumptions!$F$8:$F$12,MATCH(B34,Assumptions!$A$8:$A$12,0)),IF(P34="181-365d",INDEX(Assumptions!$G$8:$G$12,MATCH(B34,Assumptions!$A$8:$A$12,0)),INDEX(Assumptions!$H$8:$H$12,MATCH(B34,Assumptions!$A$8:$A$12,0)))))</f>
        <v>0.4</v>
      </c>
      <c r="R34" s="14">
        <f t="shared" ca="1" si="4"/>
        <v>134109923.40000004</v>
      </c>
      <c r="S34" s="14">
        <f t="shared" ca="1" si="5"/>
        <v>201164885.10000002</v>
      </c>
      <c r="T34" s="11" t="s">
        <v>25</v>
      </c>
      <c r="U34" s="18" t="s">
        <v>26</v>
      </c>
    </row>
    <row r="35" spans="1:21" ht="15" customHeight="1" x14ac:dyDescent="0.15">
      <c r="A35" s="10" t="s">
        <v>80</v>
      </c>
      <c r="B35" s="11" t="s">
        <v>22</v>
      </c>
      <c r="C35" s="11" t="s">
        <v>81</v>
      </c>
      <c r="D35" s="12">
        <v>46207</v>
      </c>
      <c r="E35" s="11">
        <v>2331</v>
      </c>
      <c r="F35" s="11" t="s">
        <v>24</v>
      </c>
      <c r="G35" s="13">
        <v>47592.5</v>
      </c>
      <c r="H35" s="14">
        <f t="shared" si="6"/>
        <v>110938117.5</v>
      </c>
      <c r="I35" s="14">
        <f>IF(F35="GHS",H35,H35*Assumptions!$B$4)</f>
        <v>1198131669</v>
      </c>
      <c r="J35" s="15" t="str">
        <f>INDEX(Assumptions!$B$8:$B$12,MATCH(B35,Assumptions!$A$8:$A$12,0))</f>
        <v>FIFO</v>
      </c>
      <c r="K35" s="16">
        <f>G35/(1-INDEX(Assumptions!$D$8:$D$12,MATCH(B35,Assumptions!$A$8:$A$12,0)))</f>
        <v>58039.634146341457</v>
      </c>
      <c r="L35" s="16">
        <f t="shared" si="0"/>
        <v>1427.7749999999999</v>
      </c>
      <c r="M35" s="16">
        <f t="shared" si="1"/>
        <v>2901.981707317073</v>
      </c>
      <c r="N35" s="14">
        <f>E35*(K35-L35-M35)*IF(F35="GHS",1,Assumptions!$B$4)</f>
        <v>1352135422.5519512</v>
      </c>
      <c r="O35" s="15">
        <f t="shared" ca="1" si="2"/>
        <v>79</v>
      </c>
      <c r="P35" s="15" t="str">
        <f t="shared" ca="1" si="3"/>
        <v>0-90d</v>
      </c>
      <c r="Q35" s="17">
        <f ca="1">IF(P35="0-90d",0,IF(P35="91-180d",INDEX(Assumptions!$F$8:$F$12,MATCH(B35,Assumptions!$A$8:$A$12,0)),IF(P35="181-365d",INDEX(Assumptions!$G$8:$G$12,MATCH(B35,Assumptions!$A$8:$A$12,0)),INDEX(Assumptions!$H$8:$H$12,MATCH(B35,Assumptions!$A$8:$A$12,0)))))</f>
        <v>0</v>
      </c>
      <c r="R35" s="14">
        <f t="shared" ca="1" si="4"/>
        <v>0</v>
      </c>
      <c r="S35" s="14">
        <f t="shared" ca="1" si="5"/>
        <v>1198131669</v>
      </c>
      <c r="T35" s="11" t="s">
        <v>25</v>
      </c>
      <c r="U35" s="18" t="s">
        <v>26</v>
      </c>
    </row>
    <row r="36" spans="1:21" ht="15" customHeight="1" x14ac:dyDescent="0.15">
      <c r="A36" s="10" t="s">
        <v>82</v>
      </c>
      <c r="B36" s="11" t="s">
        <v>31</v>
      </c>
      <c r="C36" s="11" t="s">
        <v>32</v>
      </c>
      <c r="D36" s="12">
        <v>45907</v>
      </c>
      <c r="E36" s="11">
        <v>3659</v>
      </c>
      <c r="F36" s="11" t="s">
        <v>33</v>
      </c>
      <c r="G36" s="13">
        <v>1468.68</v>
      </c>
      <c r="H36" s="14">
        <f t="shared" si="6"/>
        <v>5373900.1200000001</v>
      </c>
      <c r="I36" s="14">
        <f>IF(F36="GHS",H36,H36*Assumptions!$B$4)</f>
        <v>5373900.1200000001</v>
      </c>
      <c r="J36" s="15" t="str">
        <f>INDEX(Assumptions!$B$8:$B$12,MATCH(B36,Assumptions!$A$8:$A$12,0))</f>
        <v>Weighted Average</v>
      </c>
      <c r="K36" s="16">
        <f>G36/(1-INDEX(Assumptions!$D$8:$D$12,MATCH(B36,Assumptions!$A$8:$A$12,0)))</f>
        <v>2039.8333333333335</v>
      </c>
      <c r="L36" s="16">
        <f t="shared" si="0"/>
        <v>44.060400000000001</v>
      </c>
      <c r="M36" s="16">
        <f t="shared" si="1"/>
        <v>101.99166666666667</v>
      </c>
      <c r="N36" s="14">
        <f>E36*(K36-L36-M36)*IF(F36="GHS",1,Assumptions!$B$4)</f>
        <v>6929345.6547333337</v>
      </c>
      <c r="O36" s="15">
        <f t="shared" ca="1" si="2"/>
        <v>379</v>
      </c>
      <c r="P36" s="15" t="str">
        <f t="shared" ca="1" si="3"/>
        <v>365d+</v>
      </c>
      <c r="Q36" s="17">
        <f ca="1">IF(P36="0-90d",0,IF(P36="91-180d",INDEX(Assumptions!$F$8:$F$12,MATCH(B36,Assumptions!$A$8:$A$12,0)),IF(P36="181-365d",INDEX(Assumptions!$G$8:$G$12,MATCH(B36,Assumptions!$A$8:$A$12,0)),INDEX(Assumptions!$H$8:$H$12,MATCH(B36,Assumptions!$A$8:$A$12,0)))))</f>
        <v>0.6</v>
      </c>
      <c r="R36" s="14">
        <f t="shared" ca="1" si="4"/>
        <v>3224340.0720000002</v>
      </c>
      <c r="S36" s="14">
        <f t="shared" ca="1" si="5"/>
        <v>2149560.048</v>
      </c>
      <c r="T36" s="11" t="s">
        <v>25</v>
      </c>
      <c r="U36" s="18" t="s">
        <v>26</v>
      </c>
    </row>
    <row r="37" spans="1:21" ht="15" customHeight="1" x14ac:dyDescent="0.15">
      <c r="A37" s="10" t="s">
        <v>83</v>
      </c>
      <c r="B37" s="11" t="s">
        <v>41</v>
      </c>
      <c r="C37" s="11" t="s">
        <v>42</v>
      </c>
      <c r="D37" s="12">
        <v>45920</v>
      </c>
      <c r="E37" s="11">
        <v>1082</v>
      </c>
      <c r="F37" s="11" t="s">
        <v>33</v>
      </c>
      <c r="G37" s="13">
        <v>1039.57</v>
      </c>
      <c r="H37" s="14">
        <f t="shared" si="6"/>
        <v>1124814.74</v>
      </c>
      <c r="I37" s="14">
        <f>IF(F37="GHS",H37,H37*Assumptions!$B$4)</f>
        <v>1124814.74</v>
      </c>
      <c r="J37" s="15" t="str">
        <f>INDEX(Assumptions!$B$8:$B$12,MATCH(B37,Assumptions!$A$8:$A$12,0))</f>
        <v>Weighted Average</v>
      </c>
      <c r="K37" s="16">
        <f>G37/(1-INDEX(Assumptions!$D$8:$D$12,MATCH(B37,Assumptions!$A$8:$A$12,0)))</f>
        <v>1599.3384615384614</v>
      </c>
      <c r="L37" s="16">
        <f t="shared" si="0"/>
        <v>31.187099999999997</v>
      </c>
      <c r="M37" s="16">
        <f t="shared" si="1"/>
        <v>79.966923076923081</v>
      </c>
      <c r="N37" s="14">
        <f>E37*(K37-L37-M37)*IF(F37="GHS",1,Assumptions!$B$4)</f>
        <v>1610215.5624153845</v>
      </c>
      <c r="O37" s="15">
        <f t="shared" ca="1" si="2"/>
        <v>366</v>
      </c>
      <c r="P37" s="15" t="str">
        <f t="shared" ca="1" si="3"/>
        <v>365d+</v>
      </c>
      <c r="Q37" s="17">
        <f ca="1">IF(P37="0-90d",0,IF(P37="91-180d",INDEX(Assumptions!$F$8:$F$12,MATCH(B37,Assumptions!$A$8:$A$12,0)),IF(P37="181-365d",INDEX(Assumptions!$G$8:$G$12,MATCH(B37,Assumptions!$A$8:$A$12,0)),INDEX(Assumptions!$H$8:$H$12,MATCH(B37,Assumptions!$A$8:$A$12,0)))))</f>
        <v>0.8</v>
      </c>
      <c r="R37" s="14">
        <f t="shared" ca="1" si="4"/>
        <v>899851.79200000002</v>
      </c>
      <c r="S37" s="14">
        <f t="shared" ca="1" si="5"/>
        <v>224962.94799999997</v>
      </c>
      <c r="T37" s="11" t="s">
        <v>25</v>
      </c>
      <c r="U37" s="18" t="s">
        <v>26</v>
      </c>
    </row>
    <row r="38" spans="1:21" ht="15" customHeight="1" x14ac:dyDescent="0.15">
      <c r="A38" s="10" t="s">
        <v>84</v>
      </c>
      <c r="B38" s="11" t="s">
        <v>41</v>
      </c>
      <c r="C38" s="11" t="s">
        <v>44</v>
      </c>
      <c r="D38" s="12">
        <v>45942</v>
      </c>
      <c r="E38" s="11">
        <v>2667</v>
      </c>
      <c r="F38" s="11" t="s">
        <v>33</v>
      </c>
      <c r="G38" s="13">
        <v>291.08</v>
      </c>
      <c r="H38" s="14">
        <f t="shared" si="6"/>
        <v>776310.36</v>
      </c>
      <c r="I38" s="14">
        <f>IF(F38="GHS",H38,H38*Assumptions!$B$4)</f>
        <v>776310.36</v>
      </c>
      <c r="J38" s="15" t="str">
        <f>INDEX(Assumptions!$B$8:$B$12,MATCH(B38,Assumptions!$A$8:$A$12,0))</f>
        <v>Weighted Average</v>
      </c>
      <c r="K38" s="16">
        <f>G38/(1-INDEX(Assumptions!$D$8:$D$12,MATCH(B38,Assumptions!$A$8:$A$12,0)))</f>
        <v>447.81538461538457</v>
      </c>
      <c r="L38" s="16">
        <f t="shared" si="0"/>
        <v>8.7323999999999984</v>
      </c>
      <c r="M38" s="16">
        <f t="shared" si="1"/>
        <v>22.39076923076923</v>
      </c>
      <c r="N38" s="14">
        <f>E38*(K38-L38-M38)*IF(F38="GHS",1,Assumptions!$B$4)</f>
        <v>1111318.1384307691</v>
      </c>
      <c r="O38" s="15">
        <f t="shared" ca="1" si="2"/>
        <v>344</v>
      </c>
      <c r="P38" s="15" t="str">
        <f t="shared" ca="1" si="3"/>
        <v>181-365d</v>
      </c>
      <c r="Q38" s="17">
        <f ca="1">IF(P38="0-90d",0,IF(P38="91-180d",INDEX(Assumptions!$F$8:$F$12,MATCH(B38,Assumptions!$A$8:$A$12,0)),IF(P38="181-365d",INDEX(Assumptions!$G$8:$G$12,MATCH(B38,Assumptions!$A$8:$A$12,0)),INDEX(Assumptions!$H$8:$H$12,MATCH(B38,Assumptions!$A$8:$A$12,0)))))</f>
        <v>0.35</v>
      </c>
      <c r="R38" s="14">
        <f t="shared" ca="1" si="4"/>
        <v>271708.62599999999</v>
      </c>
      <c r="S38" s="14">
        <f t="shared" ca="1" si="5"/>
        <v>504601.734</v>
      </c>
      <c r="T38" s="11" t="s">
        <v>25</v>
      </c>
      <c r="U38" s="18" t="s">
        <v>26</v>
      </c>
    </row>
    <row r="39" spans="1:21" ht="15" customHeight="1" x14ac:dyDescent="0.15">
      <c r="A39" s="10" t="s">
        <v>85</v>
      </c>
      <c r="B39" s="11" t="s">
        <v>28</v>
      </c>
      <c r="C39" s="11" t="s">
        <v>35</v>
      </c>
      <c r="D39" s="12">
        <v>46166</v>
      </c>
      <c r="E39" s="11">
        <v>2036</v>
      </c>
      <c r="F39" s="11" t="s">
        <v>24</v>
      </c>
      <c r="G39" s="13">
        <v>2062.73</v>
      </c>
      <c r="H39" s="14">
        <f t="shared" si="6"/>
        <v>4199718.28</v>
      </c>
      <c r="I39" s="14">
        <f>IF(F39="GHS",H39,H39*Assumptions!$B$4)</f>
        <v>45356957.424000002</v>
      </c>
      <c r="J39" s="15" t="str">
        <f>INDEX(Assumptions!$B$8:$B$12,MATCH(B39,Assumptions!$A$8:$A$12,0))</f>
        <v>Fair Value Less Costs to Sell</v>
      </c>
      <c r="K39" s="16">
        <f>G39/(1-INDEX(Assumptions!$D$8:$D$12,MATCH(B39,Assumptions!$A$8:$A$12,0)))</f>
        <v>2344.0113636363635</v>
      </c>
      <c r="L39" s="16">
        <f t="shared" si="0"/>
        <v>61.881900000000002</v>
      </c>
      <c r="M39" s="16">
        <f t="shared" si="1"/>
        <v>117.20056818181818</v>
      </c>
      <c r="N39" s="14">
        <f>E39*(K39-L39-M39)*IF(F39="GHS",1,Assumptions!$B$4)</f>
        <v>47604188.496370912</v>
      </c>
      <c r="O39" s="15">
        <f t="shared" ca="1" si="2"/>
        <v>120</v>
      </c>
      <c r="P39" s="15" t="str">
        <f t="shared" ca="1" si="3"/>
        <v>91-180d</v>
      </c>
      <c r="Q39" s="17">
        <f ca="1">IF(P39="0-90d",0,IF(P39="91-180d",INDEX(Assumptions!$F$8:$F$12,MATCH(B39,Assumptions!$A$8:$A$12,0)),IF(P39="181-365d",INDEX(Assumptions!$G$8:$G$12,MATCH(B39,Assumptions!$A$8:$A$12,0)),INDEX(Assumptions!$H$8:$H$12,MATCH(B39,Assumptions!$A$8:$A$12,0)))))</f>
        <v>0.02</v>
      </c>
      <c r="R39" s="14">
        <f t="shared" ca="1" si="4"/>
        <v>907139.14848000009</v>
      </c>
      <c r="S39" s="14">
        <f t="shared" si="5"/>
        <v>0</v>
      </c>
      <c r="T39" s="11" t="s">
        <v>39</v>
      </c>
      <c r="U39" s="18" t="s">
        <v>26</v>
      </c>
    </row>
    <row r="40" spans="1:21" ht="15" customHeight="1" x14ac:dyDescent="0.15">
      <c r="A40" s="10" t="s">
        <v>86</v>
      </c>
      <c r="B40" s="11" t="s">
        <v>28</v>
      </c>
      <c r="C40" s="11" t="s">
        <v>29</v>
      </c>
      <c r="D40" s="12">
        <v>45980</v>
      </c>
      <c r="E40" s="11">
        <v>1528</v>
      </c>
      <c r="F40" s="11" t="s">
        <v>24</v>
      </c>
      <c r="G40" s="13">
        <v>9990.07</v>
      </c>
      <c r="H40" s="14">
        <f t="shared" si="6"/>
        <v>15264826.959999999</v>
      </c>
      <c r="I40" s="14">
        <f>IF(F40="GHS",H40,H40*Assumptions!$B$4)</f>
        <v>164860131.16800001</v>
      </c>
      <c r="J40" s="15" t="str">
        <f>INDEX(Assumptions!$B$8:$B$12,MATCH(B40,Assumptions!$A$8:$A$12,0))</f>
        <v>Fair Value Less Costs to Sell</v>
      </c>
      <c r="K40" s="16">
        <f>G40/(1-INDEX(Assumptions!$D$8:$D$12,MATCH(B40,Assumptions!$A$8:$A$12,0)))</f>
        <v>11352.352272727272</v>
      </c>
      <c r="L40" s="16">
        <f t="shared" si="0"/>
        <v>299.70209999999997</v>
      </c>
      <c r="M40" s="16">
        <f t="shared" si="1"/>
        <v>567.61761363636367</v>
      </c>
      <c r="N40" s="14">
        <f>E40*(K40-L40-M40)*IF(F40="GHS",1,Assumptions!$B$4)</f>
        <v>173028201.3031418</v>
      </c>
      <c r="O40" s="15">
        <f t="shared" ca="1" si="2"/>
        <v>306</v>
      </c>
      <c r="P40" s="15" t="str">
        <f t="shared" ca="1" si="3"/>
        <v>181-365d</v>
      </c>
      <c r="Q40" s="17">
        <f ca="1">IF(P40="0-90d",0,IF(P40="91-180d",INDEX(Assumptions!$F$8:$F$12,MATCH(B40,Assumptions!$A$8:$A$12,0)),IF(P40="181-365d",INDEX(Assumptions!$G$8:$G$12,MATCH(B40,Assumptions!$A$8:$A$12,0)),INDEX(Assumptions!$H$8:$H$12,MATCH(B40,Assumptions!$A$8:$A$12,0)))))</f>
        <v>0.1</v>
      </c>
      <c r="R40" s="14">
        <f t="shared" ca="1" si="4"/>
        <v>16486013.116800003</v>
      </c>
      <c r="S40" s="14">
        <f t="shared" ca="1" si="5"/>
        <v>148374118.0512</v>
      </c>
      <c r="T40" s="11" t="s">
        <v>25</v>
      </c>
      <c r="U40" s="18" t="s">
        <v>26</v>
      </c>
    </row>
    <row r="41" spans="1:21" ht="15" customHeight="1" x14ac:dyDescent="0.15">
      <c r="A41" s="10" t="s">
        <v>87</v>
      </c>
      <c r="B41" s="11" t="s">
        <v>41</v>
      </c>
      <c r="C41" s="11" t="s">
        <v>49</v>
      </c>
      <c r="D41" s="12">
        <v>45871</v>
      </c>
      <c r="E41" s="11">
        <v>27</v>
      </c>
      <c r="F41" s="11" t="s">
        <v>33</v>
      </c>
      <c r="G41" s="13">
        <v>292.23</v>
      </c>
      <c r="H41" s="14">
        <f t="shared" si="6"/>
        <v>7890.2100000000009</v>
      </c>
      <c r="I41" s="14">
        <f>IF(F41="GHS",H41,H41*Assumptions!$B$4)</f>
        <v>7890.2100000000009</v>
      </c>
      <c r="J41" s="15" t="str">
        <f>INDEX(Assumptions!$B$8:$B$12,MATCH(B41,Assumptions!$A$8:$A$12,0))</f>
        <v>Weighted Average</v>
      </c>
      <c r="K41" s="16">
        <f>G41/(1-INDEX(Assumptions!$D$8:$D$12,MATCH(B41,Assumptions!$A$8:$A$12,0)))</f>
        <v>449.5846153846154</v>
      </c>
      <c r="L41" s="16">
        <f t="shared" si="0"/>
        <v>8.7668999999999997</v>
      </c>
      <c r="M41" s="16">
        <f t="shared" si="1"/>
        <v>22.479230769230771</v>
      </c>
      <c r="N41" s="14">
        <f>E41*(K41-L41-M41)*IF(F41="GHS",1,Assumptions!$B$4)</f>
        <v>11295.139084615384</v>
      </c>
      <c r="O41" s="15">
        <f t="shared" ca="1" si="2"/>
        <v>415</v>
      </c>
      <c r="P41" s="15" t="str">
        <f t="shared" ca="1" si="3"/>
        <v>365d+</v>
      </c>
      <c r="Q41" s="17">
        <f ca="1">IF(P41="0-90d",0,IF(P41="91-180d",INDEX(Assumptions!$F$8:$F$12,MATCH(B41,Assumptions!$A$8:$A$12,0)),IF(P41="181-365d",INDEX(Assumptions!$G$8:$G$12,MATCH(B41,Assumptions!$A$8:$A$12,0)),INDEX(Assumptions!$H$8:$H$12,MATCH(B41,Assumptions!$A$8:$A$12,0)))))</f>
        <v>0.8</v>
      </c>
      <c r="R41" s="14">
        <f t="shared" ca="1" si="4"/>
        <v>6312.1680000000015</v>
      </c>
      <c r="S41" s="14">
        <f t="shared" ca="1" si="5"/>
        <v>1578.0419999999995</v>
      </c>
      <c r="T41" s="11" t="s">
        <v>25</v>
      </c>
      <c r="U41" s="18" t="s">
        <v>36</v>
      </c>
    </row>
    <row r="42" spans="1:21" ht="15" customHeight="1" x14ac:dyDescent="0.15">
      <c r="A42" s="10" t="s">
        <v>88</v>
      </c>
      <c r="B42" s="11" t="s">
        <v>41</v>
      </c>
      <c r="C42" s="11" t="s">
        <v>49</v>
      </c>
      <c r="D42" s="12">
        <v>46016</v>
      </c>
      <c r="E42" s="11">
        <v>1743</v>
      </c>
      <c r="F42" s="11" t="s">
        <v>33</v>
      </c>
      <c r="G42" s="13">
        <v>390.59</v>
      </c>
      <c r="H42" s="14">
        <f t="shared" si="6"/>
        <v>680798.37</v>
      </c>
      <c r="I42" s="14">
        <f>IF(F42="GHS",H42,H42*Assumptions!$B$4)</f>
        <v>680798.37</v>
      </c>
      <c r="J42" s="15" t="str">
        <f>INDEX(Assumptions!$B$8:$B$12,MATCH(B42,Assumptions!$A$8:$A$12,0))</f>
        <v>Weighted Average</v>
      </c>
      <c r="K42" s="16">
        <f>G42/(1-INDEX(Assumptions!$D$8:$D$12,MATCH(B42,Assumptions!$A$8:$A$12,0)))</f>
        <v>600.90769230769229</v>
      </c>
      <c r="L42" s="16">
        <f t="shared" si="0"/>
        <v>11.717699999999999</v>
      </c>
      <c r="M42" s="16">
        <f t="shared" si="1"/>
        <v>30.045384615384616</v>
      </c>
      <c r="N42" s="14">
        <f>E42*(K42-L42-M42)*IF(F42="GHS",1,Assumptions!$B$4)</f>
        <v>974589.05120769225</v>
      </c>
      <c r="O42" s="15">
        <f t="shared" ca="1" si="2"/>
        <v>270</v>
      </c>
      <c r="P42" s="15" t="str">
        <f t="shared" ca="1" si="3"/>
        <v>181-365d</v>
      </c>
      <c r="Q42" s="17">
        <f ca="1">IF(P42="0-90d",0,IF(P42="91-180d",INDEX(Assumptions!$F$8:$F$12,MATCH(B42,Assumptions!$A$8:$A$12,0)),IF(P42="181-365d",INDEX(Assumptions!$G$8:$G$12,MATCH(B42,Assumptions!$A$8:$A$12,0)),INDEX(Assumptions!$H$8:$H$12,MATCH(B42,Assumptions!$A$8:$A$12,0)))))</f>
        <v>0.35</v>
      </c>
      <c r="R42" s="14">
        <f t="shared" ca="1" si="4"/>
        <v>238279.42949999997</v>
      </c>
      <c r="S42" s="14">
        <f t="shared" ca="1" si="5"/>
        <v>442518.94050000003</v>
      </c>
      <c r="T42" s="11" t="s">
        <v>25</v>
      </c>
      <c r="U42" s="18" t="s">
        <v>26</v>
      </c>
    </row>
    <row r="43" spans="1:21" ht="15" customHeight="1" x14ac:dyDescent="0.15">
      <c r="A43" s="10" t="s">
        <v>89</v>
      </c>
      <c r="B43" s="11" t="s">
        <v>31</v>
      </c>
      <c r="C43" s="11" t="s">
        <v>76</v>
      </c>
      <c r="D43" s="12">
        <v>45858</v>
      </c>
      <c r="E43" s="11">
        <v>3196</v>
      </c>
      <c r="F43" s="11" t="s">
        <v>33</v>
      </c>
      <c r="G43" s="13">
        <v>3052.36</v>
      </c>
      <c r="H43" s="14">
        <f t="shared" si="6"/>
        <v>9755342.5600000005</v>
      </c>
      <c r="I43" s="14">
        <f>IF(F43="GHS",H43,H43*Assumptions!$B$4)</f>
        <v>9755342.5600000005</v>
      </c>
      <c r="J43" s="15" t="str">
        <f>INDEX(Assumptions!$B$8:$B$12,MATCH(B43,Assumptions!$A$8:$A$12,0))</f>
        <v>Weighted Average</v>
      </c>
      <c r="K43" s="16">
        <f>G43/(1-INDEX(Assumptions!$D$8:$D$12,MATCH(B43,Assumptions!$A$8:$A$12,0)))</f>
        <v>4239.3888888888896</v>
      </c>
      <c r="L43" s="16">
        <f t="shared" si="0"/>
        <v>91.570800000000006</v>
      </c>
      <c r="M43" s="16">
        <f t="shared" si="1"/>
        <v>211.96944444444449</v>
      </c>
      <c r="N43" s="14">
        <f>E43*(K43-L43-M43)*IF(F43="GHS",1,Assumptions!$B$4)</f>
        <v>12578972.267644444</v>
      </c>
      <c r="O43" s="15">
        <f t="shared" ca="1" si="2"/>
        <v>428</v>
      </c>
      <c r="P43" s="15" t="str">
        <f t="shared" ca="1" si="3"/>
        <v>365d+</v>
      </c>
      <c r="Q43" s="17">
        <f ca="1">IF(P43="0-90d",0,IF(P43="91-180d",INDEX(Assumptions!$F$8:$F$12,MATCH(B43,Assumptions!$A$8:$A$12,0)),IF(P43="181-365d",INDEX(Assumptions!$G$8:$G$12,MATCH(B43,Assumptions!$A$8:$A$12,0)),INDEX(Assumptions!$H$8:$H$12,MATCH(B43,Assumptions!$A$8:$A$12,0)))))</f>
        <v>0.6</v>
      </c>
      <c r="R43" s="14">
        <f t="shared" ca="1" si="4"/>
        <v>5853205.5360000003</v>
      </c>
      <c r="S43" s="14">
        <f t="shared" ca="1" si="5"/>
        <v>3902137.0240000002</v>
      </c>
      <c r="T43" s="11" t="s">
        <v>25</v>
      </c>
      <c r="U43" s="18" t="s">
        <v>26</v>
      </c>
    </row>
    <row r="44" spans="1:21" ht="15" customHeight="1" x14ac:dyDescent="0.15">
      <c r="A44" s="10" t="s">
        <v>90</v>
      </c>
      <c r="B44" s="11" t="s">
        <v>28</v>
      </c>
      <c r="C44" s="11" t="s">
        <v>35</v>
      </c>
      <c r="D44" s="12">
        <v>46062</v>
      </c>
      <c r="E44" s="11">
        <v>3392</v>
      </c>
      <c r="F44" s="11" t="s">
        <v>24</v>
      </c>
      <c r="G44" s="13">
        <v>7648.58</v>
      </c>
      <c r="H44" s="14">
        <f t="shared" si="6"/>
        <v>25943983.359999999</v>
      </c>
      <c r="I44" s="14">
        <f>IF(F44="GHS",H44,H44*Assumptions!$B$4)</f>
        <v>280195020.28799999</v>
      </c>
      <c r="J44" s="15" t="str">
        <f>INDEX(Assumptions!$B$8:$B$12,MATCH(B44,Assumptions!$A$8:$A$12,0))</f>
        <v>Fair Value Less Costs to Sell</v>
      </c>
      <c r="K44" s="16">
        <f>G44/(1-INDEX(Assumptions!$D$8:$D$12,MATCH(B44,Assumptions!$A$8:$A$12,0)))</f>
        <v>8691.568181818182</v>
      </c>
      <c r="L44" s="16">
        <f t="shared" si="0"/>
        <v>229.45739999999998</v>
      </c>
      <c r="M44" s="16">
        <f t="shared" si="1"/>
        <v>434.57840909090913</v>
      </c>
      <c r="N44" s="14">
        <f>E44*(K44-L44-M44)*IF(F44="GHS",1,Assumptions!$B$4)</f>
        <v>294077409.92954183</v>
      </c>
      <c r="O44" s="15">
        <f t="shared" ca="1" si="2"/>
        <v>224</v>
      </c>
      <c r="P44" s="15" t="str">
        <f t="shared" ca="1" si="3"/>
        <v>181-365d</v>
      </c>
      <c r="Q44" s="17">
        <f ca="1">IF(P44="0-90d",0,IF(P44="91-180d",INDEX(Assumptions!$F$8:$F$12,MATCH(B44,Assumptions!$A$8:$A$12,0)),IF(P44="181-365d",INDEX(Assumptions!$G$8:$G$12,MATCH(B44,Assumptions!$A$8:$A$12,0)),INDEX(Assumptions!$H$8:$H$12,MATCH(B44,Assumptions!$A$8:$A$12,0)))))</f>
        <v>0.1</v>
      </c>
      <c r="R44" s="14">
        <f t="shared" ca="1" si="4"/>
        <v>28019502.0288</v>
      </c>
      <c r="S44" s="14">
        <f t="shared" ca="1" si="5"/>
        <v>252175518.25919998</v>
      </c>
      <c r="T44" s="11" t="s">
        <v>50</v>
      </c>
      <c r="U44" s="18" t="s">
        <v>26</v>
      </c>
    </row>
    <row r="45" spans="1:21" ht="15" customHeight="1" x14ac:dyDescent="0.15">
      <c r="A45" s="10" t="s">
        <v>91</v>
      </c>
      <c r="B45" s="11" t="s">
        <v>28</v>
      </c>
      <c r="C45" s="11" t="s">
        <v>29</v>
      </c>
      <c r="D45" s="12">
        <v>45981</v>
      </c>
      <c r="E45" s="11">
        <v>3191</v>
      </c>
      <c r="F45" s="11" t="s">
        <v>24</v>
      </c>
      <c r="G45" s="13">
        <v>10459.200000000001</v>
      </c>
      <c r="H45" s="14">
        <f t="shared" si="6"/>
        <v>33375307.200000003</v>
      </c>
      <c r="I45" s="14">
        <f>IF(F45="GHS",H45,H45*Assumptions!$B$4)</f>
        <v>360453317.76000005</v>
      </c>
      <c r="J45" s="15" t="str">
        <f>INDEX(Assumptions!$B$8:$B$12,MATCH(B45,Assumptions!$A$8:$A$12,0))</f>
        <v>Fair Value Less Costs to Sell</v>
      </c>
      <c r="K45" s="16">
        <f>G45/(1-INDEX(Assumptions!$D$8:$D$12,MATCH(B45,Assumptions!$A$8:$A$12,0)))</f>
        <v>11885.454545454546</v>
      </c>
      <c r="L45" s="16">
        <f t="shared" si="0"/>
        <v>313.77600000000001</v>
      </c>
      <c r="M45" s="16">
        <f t="shared" si="1"/>
        <v>594.27272727272737</v>
      </c>
      <c r="N45" s="14">
        <f>E45*(K45-L45-M45)*IF(F45="GHS",1,Assumptions!$B$4)</f>
        <v>378312141.23083639</v>
      </c>
      <c r="O45" s="15">
        <f t="shared" ca="1" si="2"/>
        <v>305</v>
      </c>
      <c r="P45" s="15" t="str">
        <f t="shared" ca="1" si="3"/>
        <v>181-365d</v>
      </c>
      <c r="Q45" s="17">
        <f ca="1">IF(P45="0-90d",0,IF(P45="91-180d",INDEX(Assumptions!$F$8:$F$12,MATCH(B45,Assumptions!$A$8:$A$12,0)),IF(P45="181-365d",INDEX(Assumptions!$G$8:$G$12,MATCH(B45,Assumptions!$A$8:$A$12,0)),INDEX(Assumptions!$H$8:$H$12,MATCH(B45,Assumptions!$A$8:$A$12,0)))))</f>
        <v>0.1</v>
      </c>
      <c r="R45" s="14">
        <f t="shared" ca="1" si="4"/>
        <v>36045331.776000008</v>
      </c>
      <c r="S45" s="14">
        <f t="shared" ca="1" si="5"/>
        <v>324407985.98400003</v>
      </c>
      <c r="T45" s="11" t="s">
        <v>25</v>
      </c>
      <c r="U45" s="18" t="s">
        <v>26</v>
      </c>
    </row>
    <row r="46" spans="1:21" ht="15" customHeight="1" x14ac:dyDescent="0.15">
      <c r="A46" s="10" t="s">
        <v>92</v>
      </c>
      <c r="B46" s="11" t="s">
        <v>28</v>
      </c>
      <c r="C46" s="11" t="s">
        <v>55</v>
      </c>
      <c r="D46" s="12">
        <v>45808</v>
      </c>
      <c r="E46" s="11">
        <v>515</v>
      </c>
      <c r="F46" s="11" t="s">
        <v>24</v>
      </c>
      <c r="G46" s="13">
        <v>13042.83</v>
      </c>
      <c r="H46" s="14">
        <f t="shared" si="6"/>
        <v>6717057.4500000002</v>
      </c>
      <c r="I46" s="14">
        <f>IF(F46="GHS",H46,H46*Assumptions!$B$4)</f>
        <v>72544220.460000008</v>
      </c>
      <c r="J46" s="15" t="str">
        <f>INDEX(Assumptions!$B$8:$B$12,MATCH(B46,Assumptions!$A$8:$A$12,0))</f>
        <v>Fair Value Less Costs to Sell</v>
      </c>
      <c r="K46" s="16">
        <f>G46/(1-INDEX(Assumptions!$D$8:$D$12,MATCH(B46,Assumptions!$A$8:$A$12,0)))</f>
        <v>14821.397727272728</v>
      </c>
      <c r="L46" s="16">
        <f t="shared" si="0"/>
        <v>391.28489999999999</v>
      </c>
      <c r="M46" s="16">
        <f t="shared" si="1"/>
        <v>741.06988636363644</v>
      </c>
      <c r="N46" s="14">
        <f>E46*(K46-L46-M46)*IF(F46="GHS",1,Assumptions!$B$4)</f>
        <v>76138456.837336361</v>
      </c>
      <c r="O46" s="15">
        <f t="shared" ca="1" si="2"/>
        <v>478</v>
      </c>
      <c r="P46" s="15" t="str">
        <f t="shared" ca="1" si="3"/>
        <v>365d+</v>
      </c>
      <c r="Q46" s="17">
        <f ca="1">IF(P46="0-90d",0,IF(P46="91-180d",INDEX(Assumptions!$F$8:$F$12,MATCH(B46,Assumptions!$A$8:$A$12,0)),IF(P46="181-365d",INDEX(Assumptions!$G$8:$G$12,MATCH(B46,Assumptions!$A$8:$A$12,0)),INDEX(Assumptions!$H$8:$H$12,MATCH(B46,Assumptions!$A$8:$A$12,0)))))</f>
        <v>0.4</v>
      </c>
      <c r="R46" s="14">
        <f t="shared" ca="1" si="4"/>
        <v>29017688.184000004</v>
      </c>
      <c r="S46" s="14">
        <f t="shared" ca="1" si="5"/>
        <v>43526532.276000008</v>
      </c>
      <c r="T46" s="11" t="s">
        <v>25</v>
      </c>
      <c r="U46" s="18" t="s">
        <v>26</v>
      </c>
    </row>
    <row r="47" spans="1:21" ht="15" customHeight="1" x14ac:dyDescent="0.15">
      <c r="A47" s="10" t="s">
        <v>93</v>
      </c>
      <c r="B47" s="11" t="s">
        <v>41</v>
      </c>
      <c r="C47" s="11" t="s">
        <v>42</v>
      </c>
      <c r="D47" s="12">
        <v>45916</v>
      </c>
      <c r="E47" s="11">
        <v>1235</v>
      </c>
      <c r="F47" s="11" t="s">
        <v>33</v>
      </c>
      <c r="G47" s="13">
        <v>284.33</v>
      </c>
      <c r="H47" s="14">
        <f t="shared" si="6"/>
        <v>351147.55</v>
      </c>
      <c r="I47" s="14">
        <f>IF(F47="GHS",H47,H47*Assumptions!$B$4)</f>
        <v>351147.55</v>
      </c>
      <c r="J47" s="15" t="str">
        <f>INDEX(Assumptions!$B$8:$B$12,MATCH(B47,Assumptions!$A$8:$A$12,0))</f>
        <v>Weighted Average</v>
      </c>
      <c r="K47" s="16">
        <f>G47/(1-INDEX(Assumptions!$D$8:$D$12,MATCH(B47,Assumptions!$A$8:$A$12,0)))</f>
        <v>437.43076923076922</v>
      </c>
      <c r="L47" s="16">
        <f t="shared" si="0"/>
        <v>8.5298999999999996</v>
      </c>
      <c r="M47" s="16">
        <f t="shared" si="1"/>
        <v>21.871538461538464</v>
      </c>
      <c r="N47" s="14">
        <f>E47*(K47-L47-M47)*IF(F47="GHS",1,Assumptions!$B$4)</f>
        <v>502681.22349999996</v>
      </c>
      <c r="O47" s="15">
        <f t="shared" ca="1" si="2"/>
        <v>370</v>
      </c>
      <c r="P47" s="15" t="str">
        <f t="shared" ca="1" si="3"/>
        <v>365d+</v>
      </c>
      <c r="Q47" s="17">
        <f ca="1">IF(P47="0-90d",0,IF(P47="91-180d",INDEX(Assumptions!$F$8:$F$12,MATCH(B47,Assumptions!$A$8:$A$12,0)),IF(P47="181-365d",INDEX(Assumptions!$G$8:$G$12,MATCH(B47,Assumptions!$A$8:$A$12,0)),INDEX(Assumptions!$H$8:$H$12,MATCH(B47,Assumptions!$A$8:$A$12,0)))))</f>
        <v>0.8</v>
      </c>
      <c r="R47" s="14">
        <f t="shared" ca="1" si="4"/>
        <v>280918.03999999998</v>
      </c>
      <c r="S47" s="14">
        <f t="shared" ca="1" si="5"/>
        <v>70229.510000000009</v>
      </c>
      <c r="T47" s="11" t="s">
        <v>50</v>
      </c>
      <c r="U47" s="18" t="s">
        <v>36</v>
      </c>
    </row>
    <row r="48" spans="1:21" ht="15" customHeight="1" x14ac:dyDescent="0.15">
      <c r="A48" s="10" t="s">
        <v>94</v>
      </c>
      <c r="B48" s="11" t="s">
        <v>22</v>
      </c>
      <c r="C48" s="11" t="s">
        <v>23</v>
      </c>
      <c r="D48" s="12">
        <v>46110</v>
      </c>
      <c r="E48" s="11">
        <v>3135</v>
      </c>
      <c r="F48" s="11" t="s">
        <v>24</v>
      </c>
      <c r="G48" s="13">
        <v>32799.54</v>
      </c>
      <c r="H48" s="14">
        <f t="shared" si="6"/>
        <v>102826557.90000001</v>
      </c>
      <c r="I48" s="14">
        <f>IF(F48="GHS",H48,H48*Assumptions!$B$4)</f>
        <v>1110526825.3200002</v>
      </c>
      <c r="J48" s="15" t="str">
        <f>INDEX(Assumptions!$B$8:$B$12,MATCH(B48,Assumptions!$A$8:$A$12,0))</f>
        <v>FIFO</v>
      </c>
      <c r="K48" s="16">
        <f>G48/(1-INDEX(Assumptions!$D$8:$D$12,MATCH(B48,Assumptions!$A$8:$A$12,0)))</f>
        <v>39999.439024390245</v>
      </c>
      <c r="L48" s="16">
        <f t="shared" si="0"/>
        <v>983.98619999999994</v>
      </c>
      <c r="M48" s="16">
        <f t="shared" si="1"/>
        <v>1999.9719512195124</v>
      </c>
      <c r="N48" s="14">
        <f>E48*(K48-L48-M48)*IF(F48="GHS",1,Assumptions!$B$4)</f>
        <v>1253270151.4038148</v>
      </c>
      <c r="O48" s="15">
        <f t="shared" ca="1" si="2"/>
        <v>176</v>
      </c>
      <c r="P48" s="15" t="str">
        <f t="shared" ca="1" si="3"/>
        <v>91-180d</v>
      </c>
      <c r="Q48" s="17">
        <f ca="1">IF(P48="0-90d",0,IF(P48="91-180d",INDEX(Assumptions!$F$8:$F$12,MATCH(B48,Assumptions!$A$8:$A$12,0)),IF(P48="181-365d",INDEX(Assumptions!$G$8:$G$12,MATCH(B48,Assumptions!$A$8:$A$12,0)),INDEX(Assumptions!$H$8:$H$12,MATCH(B48,Assumptions!$A$8:$A$12,0)))))</f>
        <v>0.03</v>
      </c>
      <c r="R48" s="14">
        <f t="shared" ca="1" si="4"/>
        <v>33315804.759600002</v>
      </c>
      <c r="S48" s="14">
        <f t="shared" ca="1" si="5"/>
        <v>1077211020.5604002</v>
      </c>
      <c r="T48" s="11" t="s">
        <v>25</v>
      </c>
      <c r="U48" s="18" t="s">
        <v>36</v>
      </c>
    </row>
    <row r="49" spans="1:21" ht="15" customHeight="1" x14ac:dyDescent="0.15">
      <c r="A49" s="10" t="s">
        <v>95</v>
      </c>
      <c r="B49" s="11" t="s">
        <v>31</v>
      </c>
      <c r="C49" s="11" t="s">
        <v>63</v>
      </c>
      <c r="D49" s="12">
        <v>45767</v>
      </c>
      <c r="E49" s="11">
        <v>848</v>
      </c>
      <c r="F49" s="11" t="s">
        <v>33</v>
      </c>
      <c r="G49" s="13">
        <v>3636.88</v>
      </c>
      <c r="H49" s="14">
        <f t="shared" si="6"/>
        <v>3084074.24</v>
      </c>
      <c r="I49" s="14">
        <f>IF(F49="GHS",H49,H49*Assumptions!$B$4)</f>
        <v>3084074.24</v>
      </c>
      <c r="J49" s="15" t="str">
        <f>INDEX(Assumptions!$B$8:$B$12,MATCH(B49,Assumptions!$A$8:$A$12,0))</f>
        <v>Weighted Average</v>
      </c>
      <c r="K49" s="16">
        <f>G49/(1-INDEX(Assumptions!$D$8:$D$12,MATCH(B49,Assumptions!$A$8:$A$12,0)))</f>
        <v>5051.2222222222226</v>
      </c>
      <c r="L49" s="16">
        <f t="shared" si="0"/>
        <v>109.10639999999999</v>
      </c>
      <c r="M49" s="16">
        <f t="shared" si="1"/>
        <v>252.56111111111113</v>
      </c>
      <c r="N49" s="14">
        <f>E49*(K49-L49-M49)*IF(F49="GHS",1,Assumptions!$B$4)</f>
        <v>3976742.3950222228</v>
      </c>
      <c r="O49" s="15">
        <f t="shared" ca="1" si="2"/>
        <v>519</v>
      </c>
      <c r="P49" s="15" t="str">
        <f t="shared" ca="1" si="3"/>
        <v>365d+</v>
      </c>
      <c r="Q49" s="17">
        <f ca="1">IF(P49="0-90d",0,IF(P49="91-180d",INDEX(Assumptions!$F$8:$F$12,MATCH(B49,Assumptions!$A$8:$A$12,0)),IF(P49="181-365d",INDEX(Assumptions!$G$8:$G$12,MATCH(B49,Assumptions!$A$8:$A$12,0)),INDEX(Assumptions!$H$8:$H$12,MATCH(B49,Assumptions!$A$8:$A$12,0)))))</f>
        <v>0.6</v>
      </c>
      <c r="R49" s="14">
        <f t="shared" ca="1" si="4"/>
        <v>1850444.544</v>
      </c>
      <c r="S49" s="14">
        <f t="shared" ca="1" si="5"/>
        <v>1233629.6960000002</v>
      </c>
      <c r="T49" s="11" t="s">
        <v>25</v>
      </c>
      <c r="U49" s="18" t="s">
        <v>26</v>
      </c>
    </row>
    <row r="50" spans="1:21" ht="15" customHeight="1" x14ac:dyDescent="0.15">
      <c r="A50" s="10" t="s">
        <v>96</v>
      </c>
      <c r="B50" s="11" t="s">
        <v>22</v>
      </c>
      <c r="C50" s="11" t="s">
        <v>81</v>
      </c>
      <c r="D50" s="12">
        <v>46084</v>
      </c>
      <c r="E50" s="11">
        <v>2825</v>
      </c>
      <c r="F50" s="11" t="s">
        <v>24</v>
      </c>
      <c r="G50" s="13">
        <v>8421.86</v>
      </c>
      <c r="H50" s="14">
        <f t="shared" si="6"/>
        <v>23791754.5</v>
      </c>
      <c r="I50" s="14">
        <f>IF(F50="GHS",H50,H50*Assumptions!$B$4)</f>
        <v>256950948.60000002</v>
      </c>
      <c r="J50" s="15" t="str">
        <f>INDEX(Assumptions!$B$8:$B$12,MATCH(B50,Assumptions!$A$8:$A$12,0))</f>
        <v>FIFO</v>
      </c>
      <c r="K50" s="16">
        <f>G50/(1-INDEX(Assumptions!$D$8:$D$12,MATCH(B50,Assumptions!$A$8:$A$12,0)))</f>
        <v>10270.560975609756</v>
      </c>
      <c r="L50" s="16">
        <f t="shared" si="0"/>
        <v>252.6558</v>
      </c>
      <c r="M50" s="16">
        <f t="shared" si="1"/>
        <v>513.52804878048789</v>
      </c>
      <c r="N50" s="14">
        <f>E50*(K50-L50-M50)*IF(F50="GHS",1,Assumptions!$B$4)</f>
        <v>289978546.139561</v>
      </c>
      <c r="O50" s="15">
        <f t="shared" ca="1" si="2"/>
        <v>202</v>
      </c>
      <c r="P50" s="15" t="str">
        <f t="shared" ca="1" si="3"/>
        <v>181-365d</v>
      </c>
      <c r="Q50" s="17">
        <f ca="1">IF(P50="0-90d",0,IF(P50="91-180d",INDEX(Assumptions!$F$8:$F$12,MATCH(B50,Assumptions!$A$8:$A$12,0)),IF(P50="181-365d",INDEX(Assumptions!$G$8:$G$12,MATCH(B50,Assumptions!$A$8:$A$12,0)),INDEX(Assumptions!$H$8:$H$12,MATCH(B50,Assumptions!$A$8:$A$12,0)))))</f>
        <v>0.15</v>
      </c>
      <c r="R50" s="14">
        <f t="shared" ca="1" si="4"/>
        <v>38542642.289999999</v>
      </c>
      <c r="S50" s="14">
        <f t="shared" ca="1" si="5"/>
        <v>218408306.31000003</v>
      </c>
      <c r="T50" s="11" t="s">
        <v>25</v>
      </c>
      <c r="U50" s="18" t="s">
        <v>36</v>
      </c>
    </row>
    <row r="51" spans="1:21" ht="15" customHeight="1" x14ac:dyDescent="0.15">
      <c r="A51" s="10" t="s">
        <v>97</v>
      </c>
      <c r="B51" s="11" t="s">
        <v>41</v>
      </c>
      <c r="C51" s="11" t="s">
        <v>49</v>
      </c>
      <c r="D51" s="12">
        <v>45879</v>
      </c>
      <c r="E51" s="11">
        <v>4880</v>
      </c>
      <c r="F51" s="11" t="s">
        <v>33</v>
      </c>
      <c r="G51" s="13">
        <v>175.67</v>
      </c>
      <c r="H51" s="14">
        <f t="shared" si="6"/>
        <v>857269.6</v>
      </c>
      <c r="I51" s="14">
        <f>IF(F51="GHS",H51,H51*Assumptions!$B$4)</f>
        <v>857269.6</v>
      </c>
      <c r="J51" s="15" t="str">
        <f>INDEX(Assumptions!$B$8:$B$12,MATCH(B51,Assumptions!$A$8:$A$12,0))</f>
        <v>Weighted Average</v>
      </c>
      <c r="K51" s="16">
        <f>G51/(1-INDEX(Assumptions!$D$8:$D$12,MATCH(B51,Assumptions!$A$8:$A$12,0)))</f>
        <v>270.26153846153841</v>
      </c>
      <c r="L51" s="16">
        <f t="shared" si="0"/>
        <v>5.2700999999999993</v>
      </c>
      <c r="M51" s="16">
        <f t="shared" si="1"/>
        <v>13.513076923076921</v>
      </c>
      <c r="N51" s="14">
        <f>E51*(K51-L51-M51)*IF(F51="GHS",1,Assumptions!$B$4)</f>
        <v>1227214.4043076921</v>
      </c>
      <c r="O51" s="15">
        <f t="shared" ca="1" si="2"/>
        <v>407</v>
      </c>
      <c r="P51" s="15" t="str">
        <f t="shared" ca="1" si="3"/>
        <v>365d+</v>
      </c>
      <c r="Q51" s="17">
        <f ca="1">IF(P51="0-90d",0,IF(P51="91-180d",INDEX(Assumptions!$F$8:$F$12,MATCH(B51,Assumptions!$A$8:$A$12,0)),IF(P51="181-365d",INDEX(Assumptions!$G$8:$G$12,MATCH(B51,Assumptions!$A$8:$A$12,0)),INDEX(Assumptions!$H$8:$H$12,MATCH(B51,Assumptions!$A$8:$A$12,0)))))</f>
        <v>0.8</v>
      </c>
      <c r="R51" s="14">
        <f t="shared" ca="1" si="4"/>
        <v>685815.68</v>
      </c>
      <c r="S51" s="14">
        <f t="shared" ca="1" si="5"/>
        <v>171453.91999999993</v>
      </c>
      <c r="T51" s="11" t="s">
        <v>25</v>
      </c>
      <c r="U51" s="18" t="s">
        <v>36</v>
      </c>
    </row>
    <row r="52" spans="1:21" ht="15" customHeight="1" x14ac:dyDescent="0.15">
      <c r="A52" s="10" t="s">
        <v>98</v>
      </c>
      <c r="B52" s="11" t="s">
        <v>41</v>
      </c>
      <c r="C52" s="11" t="s">
        <v>49</v>
      </c>
      <c r="D52" s="12">
        <v>46169</v>
      </c>
      <c r="E52" s="11">
        <v>3045</v>
      </c>
      <c r="F52" s="11" t="s">
        <v>33</v>
      </c>
      <c r="G52" s="13">
        <v>272.87</v>
      </c>
      <c r="H52" s="14">
        <f t="shared" si="6"/>
        <v>830889.15</v>
      </c>
      <c r="I52" s="14">
        <f>IF(F52="GHS",H52,H52*Assumptions!$B$4)</f>
        <v>830889.15</v>
      </c>
      <c r="J52" s="15" t="str">
        <f>INDEX(Assumptions!$B$8:$B$12,MATCH(B52,Assumptions!$A$8:$A$12,0))</f>
        <v>Weighted Average</v>
      </c>
      <c r="K52" s="16">
        <f>G52/(1-INDEX(Assumptions!$D$8:$D$12,MATCH(B52,Assumptions!$A$8:$A$12,0)))</f>
        <v>419.8</v>
      </c>
      <c r="L52" s="16">
        <f t="shared" si="0"/>
        <v>8.1860999999999997</v>
      </c>
      <c r="M52" s="16">
        <f t="shared" si="1"/>
        <v>20.990000000000002</v>
      </c>
      <c r="N52" s="14">
        <f>E52*(K52-L52-M52)*IF(F52="GHS",1,Assumptions!$B$4)</f>
        <v>1189449.7755</v>
      </c>
      <c r="O52" s="15">
        <f t="shared" ca="1" si="2"/>
        <v>117</v>
      </c>
      <c r="P52" s="15" t="str">
        <f t="shared" ca="1" si="3"/>
        <v>91-180d</v>
      </c>
      <c r="Q52" s="17">
        <f ca="1">IF(P52="0-90d",0,IF(P52="91-180d",INDEX(Assumptions!$F$8:$F$12,MATCH(B52,Assumptions!$A$8:$A$12,0)),IF(P52="181-365d",INDEX(Assumptions!$G$8:$G$12,MATCH(B52,Assumptions!$A$8:$A$12,0)),INDEX(Assumptions!$H$8:$H$12,MATCH(B52,Assumptions!$A$8:$A$12,0)))))</f>
        <v>0.1</v>
      </c>
      <c r="R52" s="14">
        <f t="shared" ca="1" si="4"/>
        <v>83088.915000000008</v>
      </c>
      <c r="S52" s="14">
        <f t="shared" ca="1" si="5"/>
        <v>747800.23499999999</v>
      </c>
      <c r="T52" s="11" t="s">
        <v>25</v>
      </c>
      <c r="U52" s="18" t="s">
        <v>36</v>
      </c>
    </row>
    <row r="53" spans="1:21" ht="15" customHeight="1" x14ac:dyDescent="0.15">
      <c r="A53" s="10" t="s">
        <v>99</v>
      </c>
      <c r="B53" s="11" t="s">
        <v>28</v>
      </c>
      <c r="C53" s="11" t="s">
        <v>55</v>
      </c>
      <c r="D53" s="12">
        <v>46045</v>
      </c>
      <c r="E53" s="11">
        <v>2390</v>
      </c>
      <c r="F53" s="11" t="s">
        <v>24</v>
      </c>
      <c r="G53" s="13">
        <v>8674.0400000000009</v>
      </c>
      <c r="H53" s="14">
        <f t="shared" si="6"/>
        <v>20730955.600000001</v>
      </c>
      <c r="I53" s="14">
        <f>IF(F53="GHS",H53,H53*Assumptions!$B$4)</f>
        <v>223894320.48000002</v>
      </c>
      <c r="J53" s="15" t="str">
        <f>INDEX(Assumptions!$B$8:$B$12,MATCH(B53,Assumptions!$A$8:$A$12,0))</f>
        <v>Fair Value Less Costs to Sell</v>
      </c>
      <c r="K53" s="16">
        <f>G53/(1-INDEX(Assumptions!$D$8:$D$12,MATCH(B53,Assumptions!$A$8:$A$12,0)))</f>
        <v>9856.8636363636379</v>
      </c>
      <c r="L53" s="16">
        <f t="shared" si="0"/>
        <v>260.22120000000001</v>
      </c>
      <c r="M53" s="16">
        <f t="shared" si="1"/>
        <v>492.8431818181819</v>
      </c>
      <c r="N53" s="14">
        <f>E53*(K53-L53-M53)*IF(F53="GHS",1,Assumptions!$B$4)</f>
        <v>234987266.35832733</v>
      </c>
      <c r="O53" s="15">
        <f t="shared" ca="1" si="2"/>
        <v>241</v>
      </c>
      <c r="P53" s="15" t="str">
        <f t="shared" ca="1" si="3"/>
        <v>181-365d</v>
      </c>
      <c r="Q53" s="17">
        <f ca="1">IF(P53="0-90d",0,IF(P53="91-180d",INDEX(Assumptions!$F$8:$F$12,MATCH(B53,Assumptions!$A$8:$A$12,0)),IF(P53="181-365d",INDEX(Assumptions!$G$8:$G$12,MATCH(B53,Assumptions!$A$8:$A$12,0)),INDEX(Assumptions!$H$8:$H$12,MATCH(B53,Assumptions!$A$8:$A$12,0)))))</f>
        <v>0.1</v>
      </c>
      <c r="R53" s="14">
        <f t="shared" ca="1" si="4"/>
        <v>22389432.048000004</v>
      </c>
      <c r="S53" s="14">
        <f t="shared" ca="1" si="5"/>
        <v>201504888.43200001</v>
      </c>
      <c r="T53" s="11" t="s">
        <v>25</v>
      </c>
      <c r="U53" s="18" t="s">
        <v>26</v>
      </c>
    </row>
    <row r="54" spans="1:21" ht="15" customHeight="1" x14ac:dyDescent="0.15">
      <c r="A54" s="10" t="s">
        <v>100</v>
      </c>
      <c r="B54" s="11" t="s">
        <v>28</v>
      </c>
      <c r="C54" s="11" t="s">
        <v>29</v>
      </c>
      <c r="D54" s="12">
        <v>46120</v>
      </c>
      <c r="E54" s="11">
        <v>3956</v>
      </c>
      <c r="F54" s="11" t="s">
        <v>24</v>
      </c>
      <c r="G54" s="13">
        <v>4072.53</v>
      </c>
      <c r="H54" s="14">
        <f t="shared" si="6"/>
        <v>16110928.680000002</v>
      </c>
      <c r="I54" s="14">
        <f>IF(F54="GHS",H54,H54*Assumptions!$B$4)</f>
        <v>173998029.74400002</v>
      </c>
      <c r="J54" s="15" t="str">
        <f>INDEX(Assumptions!$B$8:$B$12,MATCH(B54,Assumptions!$A$8:$A$12,0))</f>
        <v>Fair Value Less Costs to Sell</v>
      </c>
      <c r="K54" s="16">
        <f>G54/(1-INDEX(Assumptions!$D$8:$D$12,MATCH(B54,Assumptions!$A$8:$A$12,0)))</f>
        <v>4627.875</v>
      </c>
      <c r="L54" s="16">
        <f t="shared" si="0"/>
        <v>122.1759</v>
      </c>
      <c r="M54" s="16">
        <f t="shared" si="1"/>
        <v>231.39375000000001</v>
      </c>
      <c r="N54" s="14">
        <f>E54*(K54-L54-M54)*IF(F54="GHS",1,Assumptions!$B$4)</f>
        <v>182618841.21767998</v>
      </c>
      <c r="O54" s="15">
        <f t="shared" ca="1" si="2"/>
        <v>166</v>
      </c>
      <c r="P54" s="15" t="str">
        <f t="shared" ca="1" si="3"/>
        <v>91-180d</v>
      </c>
      <c r="Q54" s="17">
        <f ca="1">IF(P54="0-90d",0,IF(P54="91-180d",INDEX(Assumptions!$F$8:$F$12,MATCH(B54,Assumptions!$A$8:$A$12,0)),IF(P54="181-365d",INDEX(Assumptions!$G$8:$G$12,MATCH(B54,Assumptions!$A$8:$A$12,0)),INDEX(Assumptions!$H$8:$H$12,MATCH(B54,Assumptions!$A$8:$A$12,0)))))</f>
        <v>0.02</v>
      </c>
      <c r="R54" s="14">
        <f t="shared" ca="1" si="4"/>
        <v>3479960.5948800002</v>
      </c>
      <c r="S54" s="14">
        <f t="shared" ca="1" si="5"/>
        <v>170518069.14912</v>
      </c>
      <c r="T54" s="11" t="s">
        <v>25</v>
      </c>
      <c r="U54" s="18" t="s">
        <v>26</v>
      </c>
    </row>
    <row r="55" spans="1:21" ht="15" customHeight="1" x14ac:dyDescent="0.15">
      <c r="A55" s="10" t="s">
        <v>101</v>
      </c>
      <c r="B55" s="11" t="s">
        <v>31</v>
      </c>
      <c r="C55" s="11" t="s">
        <v>76</v>
      </c>
      <c r="D55" s="12">
        <v>46135</v>
      </c>
      <c r="E55" s="11">
        <v>4138</v>
      </c>
      <c r="F55" s="11" t="s">
        <v>33</v>
      </c>
      <c r="G55" s="13">
        <v>1193.23</v>
      </c>
      <c r="H55" s="14">
        <f t="shared" si="6"/>
        <v>4937585.74</v>
      </c>
      <c r="I55" s="14">
        <f>IF(F55="GHS",H55,H55*Assumptions!$B$4)</f>
        <v>4937585.74</v>
      </c>
      <c r="J55" s="15" t="str">
        <f>INDEX(Assumptions!$B$8:$B$12,MATCH(B55,Assumptions!$A$8:$A$12,0))</f>
        <v>Weighted Average</v>
      </c>
      <c r="K55" s="16">
        <f>G55/(1-INDEX(Assumptions!$D$8:$D$12,MATCH(B55,Assumptions!$A$8:$A$12,0)))</f>
        <v>1657.2638888888889</v>
      </c>
      <c r="L55" s="16">
        <f t="shared" si="0"/>
        <v>35.796900000000001</v>
      </c>
      <c r="M55" s="16">
        <f t="shared" si="1"/>
        <v>82.863194444444446</v>
      </c>
      <c r="N55" s="14">
        <f>E55*(K55-L55-M55)*IF(F55="GHS",1,Assumptions!$B$4)</f>
        <v>6366742.5014111111</v>
      </c>
      <c r="O55" s="15">
        <f t="shared" ca="1" si="2"/>
        <v>151</v>
      </c>
      <c r="P55" s="15" t="str">
        <f t="shared" ca="1" si="3"/>
        <v>91-180d</v>
      </c>
      <c r="Q55" s="17">
        <f ca="1">IF(P55="0-90d",0,IF(P55="91-180d",INDEX(Assumptions!$F$8:$F$12,MATCH(B55,Assumptions!$A$8:$A$12,0)),IF(P55="181-365d",INDEX(Assumptions!$G$8:$G$12,MATCH(B55,Assumptions!$A$8:$A$12,0)),INDEX(Assumptions!$H$8:$H$12,MATCH(B55,Assumptions!$A$8:$A$12,0)))))</f>
        <v>0.05</v>
      </c>
      <c r="R55" s="14">
        <f t="shared" ca="1" si="4"/>
        <v>246879.28700000001</v>
      </c>
      <c r="S55" s="14">
        <f t="shared" ca="1" si="5"/>
        <v>4690706.4529999997</v>
      </c>
      <c r="T55" s="11" t="s">
        <v>25</v>
      </c>
      <c r="U55" s="18" t="s">
        <v>26</v>
      </c>
    </row>
    <row r="56" spans="1:21" ht="15" customHeight="1" x14ac:dyDescent="0.15">
      <c r="A56" s="10" t="s">
        <v>102</v>
      </c>
      <c r="B56" s="11" t="s">
        <v>31</v>
      </c>
      <c r="C56" s="11" t="s">
        <v>32</v>
      </c>
      <c r="D56" s="12">
        <v>46184</v>
      </c>
      <c r="E56" s="11">
        <v>704</v>
      </c>
      <c r="F56" s="11" t="s">
        <v>33</v>
      </c>
      <c r="G56" s="13">
        <v>2219.7600000000002</v>
      </c>
      <c r="H56" s="14">
        <f t="shared" si="6"/>
        <v>1562711.04</v>
      </c>
      <c r="I56" s="14">
        <f>IF(F56="GHS",H56,H56*Assumptions!$B$4)</f>
        <v>1562711.04</v>
      </c>
      <c r="J56" s="15" t="str">
        <f>INDEX(Assumptions!$B$8:$B$12,MATCH(B56,Assumptions!$A$8:$A$12,0))</f>
        <v>Weighted Average</v>
      </c>
      <c r="K56" s="16">
        <f>G56/(1-INDEX(Assumptions!$D$8:$D$12,MATCH(B56,Assumptions!$A$8:$A$12,0)))</f>
        <v>3083.0000000000005</v>
      </c>
      <c r="L56" s="16">
        <f t="shared" si="0"/>
        <v>66.592800000000011</v>
      </c>
      <c r="M56" s="16">
        <f t="shared" si="1"/>
        <v>154.15000000000003</v>
      </c>
      <c r="N56" s="14">
        <f>E56*(K56-L56-M56)*IF(F56="GHS",1,Assumptions!$B$4)</f>
        <v>2015029.0688000002</v>
      </c>
      <c r="O56" s="15">
        <f t="shared" ca="1" si="2"/>
        <v>102</v>
      </c>
      <c r="P56" s="15" t="str">
        <f t="shared" ca="1" si="3"/>
        <v>91-180d</v>
      </c>
      <c r="Q56" s="17">
        <f ca="1">IF(P56="0-90d",0,IF(P56="91-180d",INDEX(Assumptions!$F$8:$F$12,MATCH(B56,Assumptions!$A$8:$A$12,0)),IF(P56="181-365d",INDEX(Assumptions!$G$8:$G$12,MATCH(B56,Assumptions!$A$8:$A$12,0)),INDEX(Assumptions!$H$8:$H$12,MATCH(B56,Assumptions!$A$8:$A$12,0)))))</f>
        <v>0.05</v>
      </c>
      <c r="R56" s="14">
        <f t="shared" ca="1" si="4"/>
        <v>78135.552000000011</v>
      </c>
      <c r="S56" s="14">
        <f t="shared" ca="1" si="5"/>
        <v>1484575.4880000001</v>
      </c>
      <c r="T56" s="11" t="s">
        <v>25</v>
      </c>
      <c r="U56" s="18" t="s">
        <v>26</v>
      </c>
    </row>
    <row r="57" spans="1:21" ht="15" customHeight="1" x14ac:dyDescent="0.15">
      <c r="A57" s="10" t="s">
        <v>103</v>
      </c>
      <c r="B57" s="11" t="s">
        <v>22</v>
      </c>
      <c r="C57" s="11" t="s">
        <v>23</v>
      </c>
      <c r="D57" s="12">
        <v>46092</v>
      </c>
      <c r="E57" s="11">
        <v>3262</v>
      </c>
      <c r="F57" s="11" t="s">
        <v>24</v>
      </c>
      <c r="G57" s="13">
        <v>26023.67</v>
      </c>
      <c r="H57" s="14">
        <f t="shared" si="6"/>
        <v>84889211.539999992</v>
      </c>
      <c r="I57" s="14">
        <f>IF(F57="GHS",H57,H57*Assumptions!$B$4)</f>
        <v>916803484.63199997</v>
      </c>
      <c r="J57" s="15" t="str">
        <f>INDEX(Assumptions!$B$8:$B$12,MATCH(B57,Assumptions!$A$8:$A$12,0))</f>
        <v>FIFO</v>
      </c>
      <c r="K57" s="16">
        <f>G57/(1-INDEX(Assumptions!$D$8:$D$12,MATCH(B57,Assumptions!$A$8:$A$12,0)))</f>
        <v>31736.182926829264</v>
      </c>
      <c r="L57" s="16">
        <f t="shared" si="0"/>
        <v>780.7100999999999</v>
      </c>
      <c r="M57" s="16">
        <f t="shared" si="1"/>
        <v>1586.8091463414632</v>
      </c>
      <c r="N57" s="14">
        <f>E57*(K57-L57-M57)*IF(F57="GHS",1,Assumptions!$B$4)</f>
        <v>1034646273.9981132</v>
      </c>
      <c r="O57" s="15">
        <f t="shared" ca="1" si="2"/>
        <v>194</v>
      </c>
      <c r="P57" s="15" t="str">
        <f t="shared" ca="1" si="3"/>
        <v>181-365d</v>
      </c>
      <c r="Q57" s="17">
        <f ca="1">IF(P57="0-90d",0,IF(P57="91-180d",INDEX(Assumptions!$F$8:$F$12,MATCH(B57,Assumptions!$A$8:$A$12,0)),IF(P57="181-365d",INDEX(Assumptions!$G$8:$G$12,MATCH(B57,Assumptions!$A$8:$A$12,0)),INDEX(Assumptions!$H$8:$H$12,MATCH(B57,Assumptions!$A$8:$A$12,0)))))</f>
        <v>0.15</v>
      </c>
      <c r="R57" s="14">
        <f t="shared" ca="1" si="4"/>
        <v>137520522.69479999</v>
      </c>
      <c r="S57" s="14">
        <f t="shared" ca="1" si="5"/>
        <v>779282961.93719995</v>
      </c>
      <c r="T57" s="11" t="s">
        <v>25</v>
      </c>
      <c r="U57" s="18" t="s">
        <v>26</v>
      </c>
    </row>
    <row r="58" spans="1:21" ht="15" customHeight="1" x14ac:dyDescent="0.15">
      <c r="A58" s="10" t="s">
        <v>104</v>
      </c>
      <c r="B58" s="11" t="s">
        <v>31</v>
      </c>
      <c r="C58" s="11" t="s">
        <v>76</v>
      </c>
      <c r="D58" s="12">
        <v>45820</v>
      </c>
      <c r="E58" s="11">
        <v>3946</v>
      </c>
      <c r="F58" s="11" t="s">
        <v>33</v>
      </c>
      <c r="G58" s="13">
        <v>961.55</v>
      </c>
      <c r="H58" s="14">
        <f t="shared" si="6"/>
        <v>3794276.3</v>
      </c>
      <c r="I58" s="14">
        <f>IF(F58="GHS",H58,H58*Assumptions!$B$4)</f>
        <v>3794276.3</v>
      </c>
      <c r="J58" s="15" t="str">
        <f>INDEX(Assumptions!$B$8:$B$12,MATCH(B58,Assumptions!$A$8:$A$12,0))</f>
        <v>Weighted Average</v>
      </c>
      <c r="K58" s="16">
        <f>G58/(1-INDEX(Assumptions!$D$8:$D$12,MATCH(B58,Assumptions!$A$8:$A$12,0)))</f>
        <v>1335.4861111111111</v>
      </c>
      <c r="L58" s="16">
        <f t="shared" si="0"/>
        <v>28.846499999999999</v>
      </c>
      <c r="M58" s="16">
        <f t="shared" si="1"/>
        <v>66.774305555555557</v>
      </c>
      <c r="N58" s="14">
        <f>E58*(K58-L58-M58)*IF(F58="GHS",1,Assumptions!$B$4)</f>
        <v>4892508.4957222212</v>
      </c>
      <c r="O58" s="15">
        <f t="shared" ca="1" si="2"/>
        <v>466</v>
      </c>
      <c r="P58" s="15" t="str">
        <f t="shared" ca="1" si="3"/>
        <v>365d+</v>
      </c>
      <c r="Q58" s="17">
        <f ca="1">IF(P58="0-90d",0,IF(P58="91-180d",INDEX(Assumptions!$F$8:$F$12,MATCH(B58,Assumptions!$A$8:$A$12,0)),IF(P58="181-365d",INDEX(Assumptions!$G$8:$G$12,MATCH(B58,Assumptions!$A$8:$A$12,0)),INDEX(Assumptions!$H$8:$H$12,MATCH(B58,Assumptions!$A$8:$A$12,0)))))</f>
        <v>0.6</v>
      </c>
      <c r="R58" s="14">
        <f t="shared" ca="1" si="4"/>
        <v>2276565.7799999998</v>
      </c>
      <c r="S58" s="14">
        <f t="shared" si="5"/>
        <v>0</v>
      </c>
      <c r="T58" s="11" t="s">
        <v>39</v>
      </c>
      <c r="U58" s="18" t="s">
        <v>36</v>
      </c>
    </row>
    <row r="59" spans="1:21" ht="15" customHeight="1" x14ac:dyDescent="0.15">
      <c r="A59" s="10" t="s">
        <v>105</v>
      </c>
      <c r="B59" s="11" t="s">
        <v>28</v>
      </c>
      <c r="C59" s="11" t="s">
        <v>29</v>
      </c>
      <c r="D59" s="12">
        <v>45789</v>
      </c>
      <c r="E59" s="11">
        <v>4343</v>
      </c>
      <c r="F59" s="11" t="s">
        <v>24</v>
      </c>
      <c r="G59" s="13">
        <v>7441.6</v>
      </c>
      <c r="H59" s="14">
        <f t="shared" si="6"/>
        <v>32318868.800000001</v>
      </c>
      <c r="I59" s="14">
        <f>IF(F59="GHS",H59,H59*Assumptions!$B$4)</f>
        <v>349043783.04000002</v>
      </c>
      <c r="J59" s="15" t="str">
        <f>INDEX(Assumptions!$B$8:$B$12,MATCH(B59,Assumptions!$A$8:$A$12,0))</f>
        <v>Fair Value Less Costs to Sell</v>
      </c>
      <c r="K59" s="16">
        <f>G59/(1-INDEX(Assumptions!$D$8:$D$12,MATCH(B59,Assumptions!$A$8:$A$12,0)))</f>
        <v>8456.363636363636</v>
      </c>
      <c r="L59" s="16">
        <f t="shared" si="0"/>
        <v>223.24799999999999</v>
      </c>
      <c r="M59" s="16">
        <f t="shared" si="1"/>
        <v>422.81818181818181</v>
      </c>
      <c r="N59" s="14">
        <f>E59*(K59-L59-M59)*IF(F59="GHS",1,Assumptions!$B$4)</f>
        <v>366337315.92698187</v>
      </c>
      <c r="O59" s="15">
        <f t="shared" ca="1" si="2"/>
        <v>497</v>
      </c>
      <c r="P59" s="15" t="str">
        <f t="shared" ca="1" si="3"/>
        <v>365d+</v>
      </c>
      <c r="Q59" s="17">
        <f ca="1">IF(P59="0-90d",0,IF(P59="91-180d",INDEX(Assumptions!$F$8:$F$12,MATCH(B59,Assumptions!$A$8:$A$12,0)),IF(P59="181-365d",INDEX(Assumptions!$G$8:$G$12,MATCH(B59,Assumptions!$A$8:$A$12,0)),INDEX(Assumptions!$H$8:$H$12,MATCH(B59,Assumptions!$A$8:$A$12,0)))))</f>
        <v>0.4</v>
      </c>
      <c r="R59" s="14">
        <f t="shared" ca="1" si="4"/>
        <v>139617513.21600002</v>
      </c>
      <c r="S59" s="14">
        <f t="shared" ca="1" si="5"/>
        <v>209426269.824</v>
      </c>
      <c r="T59" s="11" t="s">
        <v>25</v>
      </c>
      <c r="U59" s="18" t="s">
        <v>26</v>
      </c>
    </row>
    <row r="60" spans="1:21" ht="15" customHeight="1" x14ac:dyDescent="0.15">
      <c r="A60" s="10" t="s">
        <v>106</v>
      </c>
      <c r="B60" s="11" t="s">
        <v>41</v>
      </c>
      <c r="C60" s="11" t="s">
        <v>49</v>
      </c>
      <c r="D60" s="12">
        <v>45954</v>
      </c>
      <c r="E60" s="11">
        <v>532</v>
      </c>
      <c r="F60" s="11" t="s">
        <v>33</v>
      </c>
      <c r="G60" s="13">
        <v>158.06</v>
      </c>
      <c r="H60" s="14">
        <f t="shared" si="6"/>
        <v>84087.92</v>
      </c>
      <c r="I60" s="14">
        <f>IF(F60="GHS",H60,H60*Assumptions!$B$4)</f>
        <v>84087.92</v>
      </c>
      <c r="J60" s="15" t="str">
        <f>INDEX(Assumptions!$B$8:$B$12,MATCH(B60,Assumptions!$A$8:$A$12,0))</f>
        <v>Weighted Average</v>
      </c>
      <c r="K60" s="16">
        <f>G60/(1-INDEX(Assumptions!$D$8:$D$12,MATCH(B60,Assumptions!$A$8:$A$12,0)))</f>
        <v>243.16923076923075</v>
      </c>
      <c r="L60" s="16">
        <f t="shared" si="0"/>
        <v>4.7417999999999996</v>
      </c>
      <c r="M60" s="16">
        <f t="shared" si="1"/>
        <v>12.158461538461538</v>
      </c>
      <c r="N60" s="14">
        <f>E60*(K60-L60-M60)*IF(F60="GHS",1,Assumptions!$B$4)</f>
        <v>120375.09163076921</v>
      </c>
      <c r="O60" s="15">
        <f t="shared" ca="1" si="2"/>
        <v>332</v>
      </c>
      <c r="P60" s="15" t="str">
        <f t="shared" ca="1" si="3"/>
        <v>181-365d</v>
      </c>
      <c r="Q60" s="17">
        <f ca="1">IF(P60="0-90d",0,IF(P60="91-180d",INDEX(Assumptions!$F$8:$F$12,MATCH(B60,Assumptions!$A$8:$A$12,0)),IF(P60="181-365d",INDEX(Assumptions!$G$8:$G$12,MATCH(B60,Assumptions!$A$8:$A$12,0)),INDEX(Assumptions!$H$8:$H$12,MATCH(B60,Assumptions!$A$8:$A$12,0)))))</f>
        <v>0.35</v>
      </c>
      <c r="R60" s="14">
        <f t="shared" ca="1" si="4"/>
        <v>29430.771999999997</v>
      </c>
      <c r="S60" s="14">
        <f t="shared" ca="1" si="5"/>
        <v>54657.148000000001</v>
      </c>
      <c r="T60" s="11" t="s">
        <v>25</v>
      </c>
      <c r="U60" s="18" t="s">
        <v>36</v>
      </c>
    </row>
    <row r="61" spans="1:21" ht="15" customHeight="1" x14ac:dyDescent="0.15">
      <c r="A61" s="10" t="s">
        <v>107</v>
      </c>
      <c r="B61" s="11" t="s">
        <v>41</v>
      </c>
      <c r="C61" s="11" t="s">
        <v>49</v>
      </c>
      <c r="D61" s="12">
        <v>45783</v>
      </c>
      <c r="E61" s="11">
        <v>4538</v>
      </c>
      <c r="F61" s="11" t="s">
        <v>33</v>
      </c>
      <c r="G61" s="13">
        <v>813.88</v>
      </c>
      <c r="H61" s="14">
        <f t="shared" si="6"/>
        <v>3693387.44</v>
      </c>
      <c r="I61" s="14">
        <f>IF(F61="GHS",H61,H61*Assumptions!$B$4)</f>
        <v>3693387.44</v>
      </c>
      <c r="J61" s="15" t="str">
        <f>INDEX(Assumptions!$B$8:$B$12,MATCH(B61,Assumptions!$A$8:$A$12,0))</f>
        <v>Weighted Average</v>
      </c>
      <c r="K61" s="16">
        <f>G61/(1-INDEX(Assumptions!$D$8:$D$12,MATCH(B61,Assumptions!$A$8:$A$12,0)))</f>
        <v>1252.123076923077</v>
      </c>
      <c r="L61" s="16">
        <f t="shared" si="0"/>
        <v>24.416399999999999</v>
      </c>
      <c r="M61" s="16">
        <f t="shared" si="1"/>
        <v>62.606153846153852</v>
      </c>
      <c r="N61" s="14">
        <f>E61*(K61-L61-M61)*IF(F61="GHS",1,Assumptions!$B$4)</f>
        <v>5287226.1737230774</v>
      </c>
      <c r="O61" s="15">
        <f t="shared" ca="1" si="2"/>
        <v>503</v>
      </c>
      <c r="P61" s="15" t="str">
        <f t="shared" ca="1" si="3"/>
        <v>365d+</v>
      </c>
      <c r="Q61" s="17">
        <f ca="1">IF(P61="0-90d",0,IF(P61="91-180d",INDEX(Assumptions!$F$8:$F$12,MATCH(B61,Assumptions!$A$8:$A$12,0)),IF(P61="181-365d",INDEX(Assumptions!$G$8:$G$12,MATCH(B61,Assumptions!$A$8:$A$12,0)),INDEX(Assumptions!$H$8:$H$12,MATCH(B61,Assumptions!$A$8:$A$12,0)))))</f>
        <v>0.8</v>
      </c>
      <c r="R61" s="14">
        <f t="shared" ca="1" si="4"/>
        <v>2954709.952</v>
      </c>
      <c r="S61" s="14">
        <f t="shared" ca="1" si="5"/>
        <v>738677.4879999999</v>
      </c>
      <c r="T61" s="11" t="s">
        <v>25</v>
      </c>
      <c r="U61" s="18" t="s">
        <v>26</v>
      </c>
    </row>
    <row r="62" spans="1:21" ht="15" customHeight="1" x14ac:dyDescent="0.15">
      <c r="A62" s="10" t="s">
        <v>108</v>
      </c>
      <c r="B62" s="11" t="s">
        <v>28</v>
      </c>
      <c r="C62" s="11" t="s">
        <v>38</v>
      </c>
      <c r="D62" s="12">
        <v>46015</v>
      </c>
      <c r="E62" s="11">
        <v>3689</v>
      </c>
      <c r="F62" s="11" t="s">
        <v>24</v>
      </c>
      <c r="G62" s="13">
        <v>3554.31</v>
      </c>
      <c r="H62" s="14">
        <f t="shared" si="6"/>
        <v>13111849.59</v>
      </c>
      <c r="I62" s="14">
        <f>IF(F62="GHS",H62,H62*Assumptions!$B$4)</f>
        <v>141607975.572</v>
      </c>
      <c r="J62" s="15" t="str">
        <f>INDEX(Assumptions!$B$8:$B$12,MATCH(B62,Assumptions!$A$8:$A$12,0))</f>
        <v>Fair Value Less Costs to Sell</v>
      </c>
      <c r="K62" s="16">
        <f>G62/(1-INDEX(Assumptions!$D$8:$D$12,MATCH(B62,Assumptions!$A$8:$A$12,0)))</f>
        <v>4038.9886363636365</v>
      </c>
      <c r="L62" s="16">
        <f t="shared" si="0"/>
        <v>106.6293</v>
      </c>
      <c r="M62" s="16">
        <f t="shared" si="1"/>
        <v>201.94943181818184</v>
      </c>
      <c r="N62" s="14">
        <f>E62*(K62-L62-M62)*IF(F62="GHS",1,Assumptions!$B$4)</f>
        <v>148624007.08897635</v>
      </c>
      <c r="O62" s="15">
        <f t="shared" ca="1" si="2"/>
        <v>271</v>
      </c>
      <c r="P62" s="15" t="str">
        <f t="shared" ca="1" si="3"/>
        <v>181-365d</v>
      </c>
      <c r="Q62" s="17">
        <f ca="1">IF(P62="0-90d",0,IF(P62="91-180d",INDEX(Assumptions!$F$8:$F$12,MATCH(B62,Assumptions!$A$8:$A$12,0)),IF(P62="181-365d",INDEX(Assumptions!$G$8:$G$12,MATCH(B62,Assumptions!$A$8:$A$12,0)),INDEX(Assumptions!$H$8:$H$12,MATCH(B62,Assumptions!$A$8:$A$12,0)))))</f>
        <v>0.1</v>
      </c>
      <c r="R62" s="14">
        <f t="shared" ca="1" si="4"/>
        <v>14160797.5572</v>
      </c>
      <c r="S62" s="14">
        <f t="shared" ca="1" si="5"/>
        <v>127447178.0148</v>
      </c>
      <c r="T62" s="11" t="s">
        <v>25</v>
      </c>
      <c r="U62" s="18" t="s">
        <v>36</v>
      </c>
    </row>
    <row r="63" spans="1:21" ht="15" customHeight="1" x14ac:dyDescent="0.15">
      <c r="A63" s="10" t="s">
        <v>109</v>
      </c>
      <c r="B63" s="11" t="s">
        <v>28</v>
      </c>
      <c r="C63" s="11" t="s">
        <v>29</v>
      </c>
      <c r="D63" s="12">
        <v>46085</v>
      </c>
      <c r="E63" s="11">
        <v>4459</v>
      </c>
      <c r="F63" s="11" t="s">
        <v>24</v>
      </c>
      <c r="G63" s="13">
        <v>7962.95</v>
      </c>
      <c r="H63" s="14">
        <f t="shared" si="6"/>
        <v>35506794.049999997</v>
      </c>
      <c r="I63" s="14">
        <f>IF(F63="GHS",H63,H63*Assumptions!$B$4)</f>
        <v>383473375.74000001</v>
      </c>
      <c r="J63" s="15" t="str">
        <f>INDEX(Assumptions!$B$8:$B$12,MATCH(B63,Assumptions!$A$8:$A$12,0))</f>
        <v>Fair Value Less Costs to Sell</v>
      </c>
      <c r="K63" s="16">
        <f>G63/(1-INDEX(Assumptions!$D$8:$D$12,MATCH(B63,Assumptions!$A$8:$A$12,0)))</f>
        <v>9048.806818181818</v>
      </c>
      <c r="L63" s="16">
        <f t="shared" si="0"/>
        <v>238.88849999999999</v>
      </c>
      <c r="M63" s="16">
        <f t="shared" si="1"/>
        <v>452.44034090909093</v>
      </c>
      <c r="N63" s="14">
        <f>E63*(K63-L63-M63)*IF(F63="GHS",1,Assumptions!$B$4)</f>
        <v>402472738.44711828</v>
      </c>
      <c r="O63" s="15">
        <f t="shared" ca="1" si="2"/>
        <v>201</v>
      </c>
      <c r="P63" s="15" t="str">
        <f t="shared" ca="1" si="3"/>
        <v>181-365d</v>
      </c>
      <c r="Q63" s="17">
        <f ca="1">IF(P63="0-90d",0,IF(P63="91-180d",INDEX(Assumptions!$F$8:$F$12,MATCH(B63,Assumptions!$A$8:$A$12,0)),IF(P63="181-365d",INDEX(Assumptions!$G$8:$G$12,MATCH(B63,Assumptions!$A$8:$A$12,0)),INDEX(Assumptions!$H$8:$H$12,MATCH(B63,Assumptions!$A$8:$A$12,0)))))</f>
        <v>0.1</v>
      </c>
      <c r="R63" s="14">
        <f t="shared" ca="1" si="4"/>
        <v>38347337.574000001</v>
      </c>
      <c r="S63" s="14">
        <f t="shared" ca="1" si="5"/>
        <v>345126038.16600001</v>
      </c>
      <c r="T63" s="11" t="s">
        <v>25</v>
      </c>
      <c r="U63" s="18" t="s">
        <v>26</v>
      </c>
    </row>
    <row r="64" spans="1:21" ht="15" customHeight="1" x14ac:dyDescent="0.15">
      <c r="A64" s="10" t="s">
        <v>110</v>
      </c>
      <c r="B64" s="11" t="s">
        <v>31</v>
      </c>
      <c r="C64" s="11" t="s">
        <v>76</v>
      </c>
      <c r="D64" s="12">
        <v>45937</v>
      </c>
      <c r="E64" s="11">
        <v>1148</v>
      </c>
      <c r="F64" s="11" t="s">
        <v>33</v>
      </c>
      <c r="G64" s="13">
        <v>1202.06</v>
      </c>
      <c r="H64" s="14">
        <f t="shared" si="6"/>
        <v>1379964.88</v>
      </c>
      <c r="I64" s="14">
        <f>IF(F64="GHS",H64,H64*Assumptions!$B$4)</f>
        <v>1379964.88</v>
      </c>
      <c r="J64" s="15" t="str">
        <f>INDEX(Assumptions!$B$8:$B$12,MATCH(B64,Assumptions!$A$8:$A$12,0))</f>
        <v>Weighted Average</v>
      </c>
      <c r="K64" s="16">
        <f>G64/(1-INDEX(Assumptions!$D$8:$D$12,MATCH(B64,Assumptions!$A$8:$A$12,0)))</f>
        <v>1669.5277777777778</v>
      </c>
      <c r="L64" s="16">
        <f t="shared" si="0"/>
        <v>36.061799999999998</v>
      </c>
      <c r="M64" s="16">
        <f t="shared" si="1"/>
        <v>83.476388888888891</v>
      </c>
      <c r="N64" s="14">
        <f>E64*(K64-L64-M64)*IF(F64="GHS",1,Assumptions!$B$4)</f>
        <v>1779388.0480444448</v>
      </c>
      <c r="O64" s="15">
        <f t="shared" ca="1" si="2"/>
        <v>349</v>
      </c>
      <c r="P64" s="15" t="str">
        <f t="shared" ca="1" si="3"/>
        <v>181-365d</v>
      </c>
      <c r="Q64" s="17">
        <f ca="1">IF(P64="0-90d",0,IF(P64="91-180d",INDEX(Assumptions!$F$8:$F$12,MATCH(B64,Assumptions!$A$8:$A$12,0)),IF(P64="181-365d",INDEX(Assumptions!$G$8:$G$12,MATCH(B64,Assumptions!$A$8:$A$12,0)),INDEX(Assumptions!$H$8:$H$12,MATCH(B64,Assumptions!$A$8:$A$12,0)))))</f>
        <v>0.2</v>
      </c>
      <c r="R64" s="14">
        <f t="shared" ca="1" si="4"/>
        <v>275992.97599999997</v>
      </c>
      <c r="S64" s="14">
        <f t="shared" ca="1" si="5"/>
        <v>1103971.9039999999</v>
      </c>
      <c r="T64" s="11" t="s">
        <v>25</v>
      </c>
      <c r="U64" s="18" t="s">
        <v>26</v>
      </c>
    </row>
    <row r="65" spans="1:21" ht="15" customHeight="1" x14ac:dyDescent="0.15">
      <c r="A65" s="10" t="s">
        <v>111</v>
      </c>
      <c r="B65" s="11" t="s">
        <v>22</v>
      </c>
      <c r="C65" s="11" t="s">
        <v>81</v>
      </c>
      <c r="D65" s="12">
        <v>45891</v>
      </c>
      <c r="E65" s="11">
        <v>1301</v>
      </c>
      <c r="F65" s="11" t="s">
        <v>24</v>
      </c>
      <c r="G65" s="13">
        <v>38644.730000000003</v>
      </c>
      <c r="H65" s="14">
        <f t="shared" si="6"/>
        <v>50276793.730000004</v>
      </c>
      <c r="I65" s="14">
        <f>IF(F65="GHS",H65,H65*Assumptions!$B$4)</f>
        <v>542989372.28400004</v>
      </c>
      <c r="J65" s="15" t="str">
        <f>INDEX(Assumptions!$B$8:$B$12,MATCH(B65,Assumptions!$A$8:$A$12,0))</f>
        <v>FIFO</v>
      </c>
      <c r="K65" s="16">
        <f>G65/(1-INDEX(Assumptions!$D$8:$D$12,MATCH(B65,Assumptions!$A$8:$A$12,0)))</f>
        <v>47127.719512195123</v>
      </c>
      <c r="L65" s="16">
        <f t="shared" si="0"/>
        <v>1159.3419000000001</v>
      </c>
      <c r="M65" s="16">
        <f t="shared" si="1"/>
        <v>2356.3859756097563</v>
      </c>
      <c r="N65" s="14">
        <f>E65*(K65-L65-M65)*IF(F65="GHS",1,Assumptions!$B$4)</f>
        <v>612783372.08733368</v>
      </c>
      <c r="O65" s="15">
        <f t="shared" ca="1" si="2"/>
        <v>395</v>
      </c>
      <c r="P65" s="15" t="str">
        <f t="shared" ca="1" si="3"/>
        <v>365d+</v>
      </c>
      <c r="Q65" s="17">
        <f ca="1">IF(P65="0-90d",0,IF(P65="91-180d",INDEX(Assumptions!$F$8:$F$12,MATCH(B65,Assumptions!$A$8:$A$12,0)),IF(P65="181-365d",INDEX(Assumptions!$G$8:$G$12,MATCH(B65,Assumptions!$A$8:$A$12,0)),INDEX(Assumptions!$H$8:$H$12,MATCH(B65,Assumptions!$A$8:$A$12,0)))))</f>
        <v>0.5</v>
      </c>
      <c r="R65" s="14">
        <f t="shared" ca="1" si="4"/>
        <v>271494686.14200002</v>
      </c>
      <c r="S65" s="14">
        <f t="shared" ca="1" si="5"/>
        <v>271494686.14200002</v>
      </c>
      <c r="T65" s="11" t="s">
        <v>25</v>
      </c>
      <c r="U65" s="18" t="s">
        <v>26</v>
      </c>
    </row>
    <row r="66" spans="1:21" ht="15" customHeight="1" x14ac:dyDescent="0.15">
      <c r="A66" s="10" t="s">
        <v>112</v>
      </c>
      <c r="B66" s="11" t="s">
        <v>31</v>
      </c>
      <c r="C66" s="11" t="s">
        <v>63</v>
      </c>
      <c r="D66" s="12">
        <v>46042</v>
      </c>
      <c r="E66" s="11">
        <v>2521</v>
      </c>
      <c r="F66" s="11" t="s">
        <v>33</v>
      </c>
      <c r="G66" s="13">
        <v>2732.77</v>
      </c>
      <c r="H66" s="14">
        <f t="shared" ref="H66:H129" si="7">E66*G66</f>
        <v>6889313.1699999999</v>
      </c>
      <c r="I66" s="14">
        <f>IF(F66="GHS",H66,H66*Assumptions!$B$4)</f>
        <v>6889313.1699999999</v>
      </c>
      <c r="J66" s="15" t="str">
        <f>INDEX(Assumptions!$B$8:$B$12,MATCH(B66,Assumptions!$A$8:$A$12,0))</f>
        <v>Weighted Average</v>
      </c>
      <c r="K66" s="16">
        <f>G66/(1-INDEX(Assumptions!$D$8:$D$12,MATCH(B66,Assumptions!$A$8:$A$12,0)))</f>
        <v>3795.5138888888891</v>
      </c>
      <c r="L66" s="16">
        <f t="shared" ref="L66:L129" si="8">G66*0.03</f>
        <v>81.983099999999993</v>
      </c>
      <c r="M66" s="16">
        <f t="shared" ref="M66:M129" si="9">K66*0.05</f>
        <v>189.77569444444447</v>
      </c>
      <c r="N66" s="14">
        <f>E66*(K66-L66-M66)*IF(F66="GHS",1,Assumptions!$B$4)</f>
        <v>8883386.5930944458</v>
      </c>
      <c r="O66" s="15">
        <f t="shared" ref="O66:O129" ca="1" si="10">TODAY()-D66</f>
        <v>244</v>
      </c>
      <c r="P66" s="15" t="str">
        <f t="shared" ref="P66:P129" ca="1" si="11">IF(O66&lt;=90,"0-90d",IF(O66&lt;=180,"91-180d",IF(O66&lt;=365,"181-365d","365d+")))</f>
        <v>181-365d</v>
      </c>
      <c r="Q66" s="17">
        <f ca="1">IF(P66="0-90d",0,IF(P66="91-180d",INDEX(Assumptions!$F$8:$F$12,MATCH(B66,Assumptions!$A$8:$A$12,0)),IF(P66="181-365d",INDEX(Assumptions!$G$8:$G$12,MATCH(B66,Assumptions!$A$8:$A$12,0)),INDEX(Assumptions!$H$8:$H$12,MATCH(B66,Assumptions!$A$8:$A$12,0)))))</f>
        <v>0.2</v>
      </c>
      <c r="R66" s="14">
        <f t="shared" ref="R66:R129" ca="1" si="12">I66*Q66</f>
        <v>1377862.6340000001</v>
      </c>
      <c r="S66" s="14">
        <f t="shared" ref="S66:S129" ca="1" si="13">IF(T66="Held on Consignment (Not Owned)",0,MIN(I66-R66,N66))</f>
        <v>5511450.5360000003</v>
      </c>
      <c r="T66" s="11" t="s">
        <v>25</v>
      </c>
      <c r="U66" s="18" t="s">
        <v>26</v>
      </c>
    </row>
    <row r="67" spans="1:21" ht="15" customHeight="1" x14ac:dyDescent="0.15">
      <c r="A67" s="10" t="s">
        <v>113</v>
      </c>
      <c r="B67" s="11" t="s">
        <v>46</v>
      </c>
      <c r="C67" s="11" t="s">
        <v>52</v>
      </c>
      <c r="D67" s="12">
        <v>46045</v>
      </c>
      <c r="E67" s="11">
        <v>2151</v>
      </c>
      <c r="F67" s="11" t="s">
        <v>33</v>
      </c>
      <c r="G67" s="13">
        <v>723206</v>
      </c>
      <c r="H67" s="14">
        <f t="shared" si="7"/>
        <v>1555616106</v>
      </c>
      <c r="I67" s="14">
        <f>IF(F67="GHS",H67,H67*Assumptions!$B$4)</f>
        <v>1555616106</v>
      </c>
      <c r="J67" s="15" t="str">
        <f>INDEX(Assumptions!$B$8:$B$12,MATCH(B67,Assumptions!$A$8:$A$12,0))</f>
        <v>Specific Identification</v>
      </c>
      <c r="K67" s="16">
        <f>G67/(1-INDEX(Assumptions!$D$8:$D$12,MATCH(B67,Assumptions!$A$8:$A$12,0)))</f>
        <v>927187.1794871795</v>
      </c>
      <c r="L67" s="16">
        <f t="shared" si="8"/>
        <v>21696.18</v>
      </c>
      <c r="M67" s="16">
        <f t="shared" si="9"/>
        <v>46359.358974358976</v>
      </c>
      <c r="N67" s="14">
        <f>E67*(K67-L67-M67)*IF(F67="GHS",1,Assumptions!$B$4)</f>
        <v>1847992158.7430768</v>
      </c>
      <c r="O67" s="15">
        <f t="shared" ca="1" si="10"/>
        <v>241</v>
      </c>
      <c r="P67" s="15" t="str">
        <f t="shared" ca="1" si="11"/>
        <v>181-365d</v>
      </c>
      <c r="Q67" s="17">
        <f ca="1">IF(P67="0-90d",0,IF(P67="91-180d",INDEX(Assumptions!$F$8:$F$12,MATCH(B67,Assumptions!$A$8:$A$12,0)),IF(P67="181-365d",INDEX(Assumptions!$G$8:$G$12,MATCH(B67,Assumptions!$A$8:$A$12,0)),INDEX(Assumptions!$H$8:$H$12,MATCH(B67,Assumptions!$A$8:$A$12,0)))))</f>
        <v>0.05</v>
      </c>
      <c r="R67" s="14">
        <f t="shared" ca="1" si="12"/>
        <v>77780805.299999997</v>
      </c>
      <c r="S67" s="14">
        <f t="shared" ca="1" si="13"/>
        <v>1477835300.7</v>
      </c>
      <c r="T67" s="11" t="s">
        <v>25</v>
      </c>
      <c r="U67" s="18" t="s">
        <v>26</v>
      </c>
    </row>
    <row r="68" spans="1:21" ht="15" customHeight="1" x14ac:dyDescent="0.15">
      <c r="A68" s="10" t="s">
        <v>114</v>
      </c>
      <c r="B68" s="11" t="s">
        <v>41</v>
      </c>
      <c r="C68" s="11" t="s">
        <v>115</v>
      </c>
      <c r="D68" s="12">
        <v>45971</v>
      </c>
      <c r="E68" s="11">
        <v>1168</v>
      </c>
      <c r="F68" s="11" t="s">
        <v>33</v>
      </c>
      <c r="G68" s="13">
        <v>217.77</v>
      </c>
      <c r="H68" s="14">
        <f t="shared" si="7"/>
        <v>254355.36000000002</v>
      </c>
      <c r="I68" s="14">
        <f>IF(F68="GHS",H68,H68*Assumptions!$B$4)</f>
        <v>254355.36000000002</v>
      </c>
      <c r="J68" s="15" t="str">
        <f>INDEX(Assumptions!$B$8:$B$12,MATCH(B68,Assumptions!$A$8:$A$12,0))</f>
        <v>Weighted Average</v>
      </c>
      <c r="K68" s="16">
        <f>G68/(1-INDEX(Assumptions!$D$8:$D$12,MATCH(B68,Assumptions!$A$8:$A$12,0)))</f>
        <v>335.03076923076924</v>
      </c>
      <c r="L68" s="16">
        <f t="shared" si="8"/>
        <v>6.5331000000000001</v>
      </c>
      <c r="M68" s="16">
        <f t="shared" si="9"/>
        <v>16.751538461538463</v>
      </c>
      <c r="N68" s="14">
        <f>E68*(K68-L68-M68)*IF(F68="GHS",1,Assumptions!$B$4)</f>
        <v>364119.48073846154</v>
      </c>
      <c r="O68" s="15">
        <f t="shared" ca="1" si="10"/>
        <v>315</v>
      </c>
      <c r="P68" s="15" t="str">
        <f t="shared" ca="1" si="11"/>
        <v>181-365d</v>
      </c>
      <c r="Q68" s="17">
        <f ca="1">IF(P68="0-90d",0,IF(P68="91-180d",INDEX(Assumptions!$F$8:$F$12,MATCH(B68,Assumptions!$A$8:$A$12,0)),IF(P68="181-365d",INDEX(Assumptions!$G$8:$G$12,MATCH(B68,Assumptions!$A$8:$A$12,0)),INDEX(Assumptions!$H$8:$H$12,MATCH(B68,Assumptions!$A$8:$A$12,0)))))</f>
        <v>0.35</v>
      </c>
      <c r="R68" s="14">
        <f t="shared" ca="1" si="12"/>
        <v>89024.376000000004</v>
      </c>
      <c r="S68" s="14">
        <f t="shared" ca="1" si="13"/>
        <v>165330.984</v>
      </c>
      <c r="T68" s="11" t="s">
        <v>25</v>
      </c>
      <c r="U68" s="18" t="s">
        <v>26</v>
      </c>
    </row>
    <row r="69" spans="1:21" ht="15" customHeight="1" x14ac:dyDescent="0.15">
      <c r="A69" s="10" t="s">
        <v>116</v>
      </c>
      <c r="B69" s="11" t="s">
        <v>31</v>
      </c>
      <c r="C69" s="11" t="s">
        <v>63</v>
      </c>
      <c r="D69" s="12">
        <v>45930</v>
      </c>
      <c r="E69" s="11">
        <v>4152</v>
      </c>
      <c r="F69" s="11" t="s">
        <v>33</v>
      </c>
      <c r="G69" s="13">
        <v>5586.88</v>
      </c>
      <c r="H69" s="14">
        <f t="shared" si="7"/>
        <v>23196725.760000002</v>
      </c>
      <c r="I69" s="14">
        <f>IF(F69="GHS",H69,H69*Assumptions!$B$4)</f>
        <v>23196725.760000002</v>
      </c>
      <c r="J69" s="15" t="str">
        <f>INDEX(Assumptions!$B$8:$B$12,MATCH(B69,Assumptions!$A$8:$A$12,0))</f>
        <v>Weighted Average</v>
      </c>
      <c r="K69" s="16">
        <f>G69/(1-INDEX(Assumptions!$D$8:$D$12,MATCH(B69,Assumptions!$A$8:$A$12,0)))</f>
        <v>7759.5555555555557</v>
      </c>
      <c r="L69" s="16">
        <f t="shared" si="8"/>
        <v>167.60640000000001</v>
      </c>
      <c r="M69" s="16">
        <f t="shared" si="9"/>
        <v>387.97777777777782</v>
      </c>
      <c r="N69" s="14">
        <f>E69*(K69-L69-M69)*IF(F69="GHS",1,Assumptions!$B$4)</f>
        <v>29910889.160533335</v>
      </c>
      <c r="O69" s="15">
        <f t="shared" ca="1" si="10"/>
        <v>356</v>
      </c>
      <c r="P69" s="15" t="str">
        <f t="shared" ca="1" si="11"/>
        <v>181-365d</v>
      </c>
      <c r="Q69" s="17">
        <f ca="1">IF(P69="0-90d",0,IF(P69="91-180d",INDEX(Assumptions!$F$8:$F$12,MATCH(B69,Assumptions!$A$8:$A$12,0)),IF(P69="181-365d",INDEX(Assumptions!$G$8:$G$12,MATCH(B69,Assumptions!$A$8:$A$12,0)),INDEX(Assumptions!$H$8:$H$12,MATCH(B69,Assumptions!$A$8:$A$12,0)))))</f>
        <v>0.2</v>
      </c>
      <c r="R69" s="14">
        <f t="shared" ca="1" si="12"/>
        <v>4639345.1520000007</v>
      </c>
      <c r="S69" s="14">
        <f t="shared" ca="1" si="13"/>
        <v>18557380.608000003</v>
      </c>
      <c r="T69" s="11" t="s">
        <v>25</v>
      </c>
      <c r="U69" s="18" t="s">
        <v>26</v>
      </c>
    </row>
    <row r="70" spans="1:21" ht="15" customHeight="1" x14ac:dyDescent="0.15">
      <c r="A70" s="10" t="s">
        <v>117</v>
      </c>
      <c r="B70" s="11" t="s">
        <v>22</v>
      </c>
      <c r="C70" s="11" t="s">
        <v>61</v>
      </c>
      <c r="D70" s="12">
        <v>45903</v>
      </c>
      <c r="E70" s="11">
        <v>3539</v>
      </c>
      <c r="F70" s="11" t="s">
        <v>24</v>
      </c>
      <c r="G70" s="13">
        <v>13733.31</v>
      </c>
      <c r="H70" s="14">
        <f t="shared" si="7"/>
        <v>48602184.089999996</v>
      </c>
      <c r="I70" s="14">
        <f>IF(F70="GHS",H70,H70*Assumptions!$B$4)</f>
        <v>524903588.17199999</v>
      </c>
      <c r="J70" s="15" t="str">
        <f>INDEX(Assumptions!$B$8:$B$12,MATCH(B70,Assumptions!$A$8:$A$12,0))</f>
        <v>FIFO</v>
      </c>
      <c r="K70" s="16">
        <f>G70/(1-INDEX(Assumptions!$D$8:$D$12,MATCH(B70,Assumptions!$A$8:$A$12,0)))</f>
        <v>16747.939024390242</v>
      </c>
      <c r="L70" s="16">
        <f t="shared" si="8"/>
        <v>411.99929999999995</v>
      </c>
      <c r="M70" s="16">
        <f t="shared" si="9"/>
        <v>837.39695121951218</v>
      </c>
      <c r="N70" s="14">
        <f>E70*(K70-L70-M70)*IF(F70="GHS",1,Assumptions!$B$4)</f>
        <v>592372903.04191315</v>
      </c>
      <c r="O70" s="15">
        <f t="shared" ca="1" si="10"/>
        <v>383</v>
      </c>
      <c r="P70" s="15" t="str">
        <f t="shared" ca="1" si="11"/>
        <v>365d+</v>
      </c>
      <c r="Q70" s="17">
        <f ca="1">IF(P70="0-90d",0,IF(P70="91-180d",INDEX(Assumptions!$F$8:$F$12,MATCH(B70,Assumptions!$A$8:$A$12,0)),IF(P70="181-365d",INDEX(Assumptions!$G$8:$G$12,MATCH(B70,Assumptions!$A$8:$A$12,0)),INDEX(Assumptions!$H$8:$H$12,MATCH(B70,Assumptions!$A$8:$A$12,0)))))</f>
        <v>0.5</v>
      </c>
      <c r="R70" s="14">
        <f t="shared" ca="1" si="12"/>
        <v>262451794.086</v>
      </c>
      <c r="S70" s="14">
        <f t="shared" ca="1" si="13"/>
        <v>262451794.086</v>
      </c>
      <c r="T70" s="11" t="s">
        <v>25</v>
      </c>
      <c r="U70" s="18" t="s">
        <v>26</v>
      </c>
    </row>
    <row r="71" spans="1:21" ht="15" customHeight="1" x14ac:dyDescent="0.15">
      <c r="A71" s="10" t="s">
        <v>118</v>
      </c>
      <c r="B71" s="11" t="s">
        <v>46</v>
      </c>
      <c r="C71" s="11" t="s">
        <v>119</v>
      </c>
      <c r="D71" s="12">
        <v>46110</v>
      </c>
      <c r="E71" s="11">
        <v>2157</v>
      </c>
      <c r="F71" s="11" t="s">
        <v>33</v>
      </c>
      <c r="G71" s="13">
        <v>495915.85</v>
      </c>
      <c r="H71" s="14">
        <f t="shared" si="7"/>
        <v>1069690488.4499999</v>
      </c>
      <c r="I71" s="14">
        <f>IF(F71="GHS",H71,H71*Assumptions!$B$4)</f>
        <v>1069690488.4499999</v>
      </c>
      <c r="J71" s="15" t="str">
        <f>INDEX(Assumptions!$B$8:$B$12,MATCH(B71,Assumptions!$A$8:$A$12,0))</f>
        <v>Specific Identification</v>
      </c>
      <c r="K71" s="16">
        <f>G71/(1-INDEX(Assumptions!$D$8:$D$12,MATCH(B71,Assumptions!$A$8:$A$12,0)))</f>
        <v>635789.55128205125</v>
      </c>
      <c r="L71" s="16">
        <f t="shared" si="8"/>
        <v>14877.475499999999</v>
      </c>
      <c r="M71" s="16">
        <f t="shared" si="9"/>
        <v>31789.477564102563</v>
      </c>
      <c r="N71" s="14">
        <f>E71*(K71-L71-M71)*IF(F71="GHS",1,Assumptions!$B$4)</f>
        <v>1270737444.3561156</v>
      </c>
      <c r="O71" s="15">
        <f t="shared" ca="1" si="10"/>
        <v>176</v>
      </c>
      <c r="P71" s="15" t="str">
        <f t="shared" ca="1" si="11"/>
        <v>91-180d</v>
      </c>
      <c r="Q71" s="17">
        <f ca="1">IF(P71="0-90d",0,IF(P71="91-180d",INDEX(Assumptions!$F$8:$F$12,MATCH(B71,Assumptions!$A$8:$A$12,0)),IF(P71="181-365d",INDEX(Assumptions!$G$8:$G$12,MATCH(B71,Assumptions!$A$8:$A$12,0)),INDEX(Assumptions!$H$8:$H$12,MATCH(B71,Assumptions!$A$8:$A$12,0)))))</f>
        <v>0</v>
      </c>
      <c r="R71" s="14">
        <f t="shared" ca="1" si="12"/>
        <v>0</v>
      </c>
      <c r="S71" s="14">
        <f t="shared" ca="1" si="13"/>
        <v>1069690488.4499999</v>
      </c>
      <c r="T71" s="11" t="s">
        <v>25</v>
      </c>
      <c r="U71" s="18" t="s">
        <v>26</v>
      </c>
    </row>
    <row r="72" spans="1:21" ht="15" customHeight="1" x14ac:dyDescent="0.15">
      <c r="A72" s="10" t="s">
        <v>120</v>
      </c>
      <c r="B72" s="11" t="s">
        <v>22</v>
      </c>
      <c r="C72" s="11" t="s">
        <v>61</v>
      </c>
      <c r="D72" s="12">
        <v>46060</v>
      </c>
      <c r="E72" s="11">
        <v>3222</v>
      </c>
      <c r="F72" s="11" t="s">
        <v>24</v>
      </c>
      <c r="G72" s="13">
        <v>31410.09</v>
      </c>
      <c r="H72" s="14">
        <f t="shared" si="7"/>
        <v>101203309.98</v>
      </c>
      <c r="I72" s="14">
        <f>IF(F72="GHS",H72,H72*Assumptions!$B$4)</f>
        <v>1092995747.7840002</v>
      </c>
      <c r="J72" s="15" t="str">
        <f>INDEX(Assumptions!$B$8:$B$12,MATCH(B72,Assumptions!$A$8:$A$12,0))</f>
        <v>FIFO</v>
      </c>
      <c r="K72" s="16">
        <f>G72/(1-INDEX(Assumptions!$D$8:$D$12,MATCH(B72,Assumptions!$A$8:$A$12,0)))</f>
        <v>38304.987804878045</v>
      </c>
      <c r="L72" s="16">
        <f t="shared" si="8"/>
        <v>942.30269999999996</v>
      </c>
      <c r="M72" s="16">
        <f t="shared" si="9"/>
        <v>1915.2493902439023</v>
      </c>
      <c r="N72" s="14">
        <f>E72*(K72-L72-M72)*IF(F72="GHS",1,Assumptions!$B$4)</f>
        <v>1233485689.0235531</v>
      </c>
      <c r="O72" s="15">
        <f t="shared" ca="1" si="10"/>
        <v>226</v>
      </c>
      <c r="P72" s="15" t="str">
        <f t="shared" ca="1" si="11"/>
        <v>181-365d</v>
      </c>
      <c r="Q72" s="17">
        <f ca="1">IF(P72="0-90d",0,IF(P72="91-180d",INDEX(Assumptions!$F$8:$F$12,MATCH(B72,Assumptions!$A$8:$A$12,0)),IF(P72="181-365d",INDEX(Assumptions!$G$8:$G$12,MATCH(B72,Assumptions!$A$8:$A$12,0)),INDEX(Assumptions!$H$8:$H$12,MATCH(B72,Assumptions!$A$8:$A$12,0)))))</f>
        <v>0.15</v>
      </c>
      <c r="R72" s="14">
        <f t="shared" ca="1" si="12"/>
        <v>163949362.16760001</v>
      </c>
      <c r="S72" s="14">
        <f t="shared" ca="1" si="13"/>
        <v>929046385.61640012</v>
      </c>
      <c r="T72" s="11" t="s">
        <v>25</v>
      </c>
      <c r="U72" s="18" t="s">
        <v>36</v>
      </c>
    </row>
    <row r="73" spans="1:21" ht="15" customHeight="1" x14ac:dyDescent="0.15">
      <c r="A73" s="10" t="s">
        <v>121</v>
      </c>
      <c r="B73" s="11" t="s">
        <v>46</v>
      </c>
      <c r="C73" s="11" t="s">
        <v>119</v>
      </c>
      <c r="D73" s="12">
        <v>46143</v>
      </c>
      <c r="E73" s="11">
        <v>3799</v>
      </c>
      <c r="F73" s="11" t="s">
        <v>33</v>
      </c>
      <c r="G73" s="13">
        <v>148795.04999999999</v>
      </c>
      <c r="H73" s="14">
        <f t="shared" si="7"/>
        <v>565272394.94999993</v>
      </c>
      <c r="I73" s="14">
        <f>IF(F73="GHS",H73,H73*Assumptions!$B$4)</f>
        <v>565272394.94999993</v>
      </c>
      <c r="J73" s="15" t="str">
        <f>INDEX(Assumptions!$B$8:$B$12,MATCH(B73,Assumptions!$A$8:$A$12,0))</f>
        <v>Specific Identification</v>
      </c>
      <c r="K73" s="16">
        <f>G73/(1-INDEX(Assumptions!$D$8:$D$12,MATCH(B73,Assumptions!$A$8:$A$12,0)))</f>
        <v>190762.8846153846</v>
      </c>
      <c r="L73" s="16">
        <f t="shared" si="8"/>
        <v>4463.8514999999998</v>
      </c>
      <c r="M73" s="16">
        <f t="shared" si="9"/>
        <v>9538.1442307692305</v>
      </c>
      <c r="N73" s="14">
        <f>E73*(K73-L73-M73)*IF(F73="GHS",1,Assumptions!$B$4)</f>
        <v>671514616.87265384</v>
      </c>
      <c r="O73" s="15">
        <f t="shared" ca="1" si="10"/>
        <v>143</v>
      </c>
      <c r="P73" s="15" t="str">
        <f t="shared" ca="1" si="11"/>
        <v>91-180d</v>
      </c>
      <c r="Q73" s="17">
        <f ca="1">IF(P73="0-90d",0,IF(P73="91-180d",INDEX(Assumptions!$F$8:$F$12,MATCH(B73,Assumptions!$A$8:$A$12,0)),IF(P73="181-365d",INDEX(Assumptions!$G$8:$G$12,MATCH(B73,Assumptions!$A$8:$A$12,0)),INDEX(Assumptions!$H$8:$H$12,MATCH(B73,Assumptions!$A$8:$A$12,0)))))</f>
        <v>0</v>
      </c>
      <c r="R73" s="14">
        <f t="shared" ca="1" si="12"/>
        <v>0</v>
      </c>
      <c r="S73" s="14">
        <f t="shared" ca="1" si="13"/>
        <v>565272394.94999993</v>
      </c>
      <c r="T73" s="11" t="s">
        <v>25</v>
      </c>
      <c r="U73" s="18" t="s">
        <v>26</v>
      </c>
    </row>
    <row r="74" spans="1:21" ht="15" customHeight="1" x14ac:dyDescent="0.15">
      <c r="A74" s="10" t="s">
        <v>122</v>
      </c>
      <c r="B74" s="11" t="s">
        <v>46</v>
      </c>
      <c r="C74" s="11" t="s">
        <v>119</v>
      </c>
      <c r="D74" s="12">
        <v>45816</v>
      </c>
      <c r="E74" s="11">
        <v>4446</v>
      </c>
      <c r="F74" s="11" t="s">
        <v>33</v>
      </c>
      <c r="G74" s="13">
        <v>546831.61</v>
      </c>
      <c r="H74" s="14">
        <f t="shared" si="7"/>
        <v>2431213338.0599999</v>
      </c>
      <c r="I74" s="14">
        <f>IF(F74="GHS",H74,H74*Assumptions!$B$4)</f>
        <v>2431213338.0599999</v>
      </c>
      <c r="J74" s="15" t="str">
        <f>INDEX(Assumptions!$B$8:$B$12,MATCH(B74,Assumptions!$A$8:$A$12,0))</f>
        <v>Specific Identification</v>
      </c>
      <c r="K74" s="16">
        <f>G74/(1-INDEX(Assumptions!$D$8:$D$12,MATCH(B74,Assumptions!$A$8:$A$12,0)))</f>
        <v>701066.16666666663</v>
      </c>
      <c r="L74" s="16">
        <f t="shared" si="8"/>
        <v>16404.9483</v>
      </c>
      <c r="M74" s="16">
        <f t="shared" si="9"/>
        <v>35053.308333333334</v>
      </c>
      <c r="N74" s="14">
        <f>E74*(K74-L74-M74)*IF(F74="GHS",1,Assumptions!$B$4)</f>
        <v>2888156768.0081997</v>
      </c>
      <c r="O74" s="15">
        <f t="shared" ca="1" si="10"/>
        <v>470</v>
      </c>
      <c r="P74" s="15" t="str">
        <f t="shared" ca="1" si="11"/>
        <v>365d+</v>
      </c>
      <c r="Q74" s="17">
        <f ca="1">IF(P74="0-90d",0,IF(P74="91-180d",INDEX(Assumptions!$F$8:$F$12,MATCH(B74,Assumptions!$A$8:$A$12,0)),IF(P74="181-365d",INDEX(Assumptions!$G$8:$G$12,MATCH(B74,Assumptions!$A$8:$A$12,0)),INDEX(Assumptions!$H$8:$H$12,MATCH(B74,Assumptions!$A$8:$A$12,0)))))</f>
        <v>0.15</v>
      </c>
      <c r="R74" s="14">
        <f t="shared" ca="1" si="12"/>
        <v>364682000.70899999</v>
      </c>
      <c r="S74" s="14">
        <f t="shared" ca="1" si="13"/>
        <v>2066531337.3509998</v>
      </c>
      <c r="T74" s="11" t="s">
        <v>25</v>
      </c>
      <c r="U74" s="18" t="s">
        <v>26</v>
      </c>
    </row>
    <row r="75" spans="1:21" ht="15" customHeight="1" x14ac:dyDescent="0.15">
      <c r="A75" s="10" t="s">
        <v>123</v>
      </c>
      <c r="B75" s="11" t="s">
        <v>31</v>
      </c>
      <c r="C75" s="11" t="s">
        <v>63</v>
      </c>
      <c r="D75" s="12">
        <v>46170</v>
      </c>
      <c r="E75" s="11">
        <v>383</v>
      </c>
      <c r="F75" s="11" t="s">
        <v>33</v>
      </c>
      <c r="G75" s="13">
        <v>1764.57</v>
      </c>
      <c r="H75" s="14">
        <f t="shared" si="7"/>
        <v>675830.30999999994</v>
      </c>
      <c r="I75" s="14">
        <f>IF(F75="GHS",H75,H75*Assumptions!$B$4)</f>
        <v>675830.30999999994</v>
      </c>
      <c r="J75" s="15" t="str">
        <f>INDEX(Assumptions!$B$8:$B$12,MATCH(B75,Assumptions!$A$8:$A$12,0))</f>
        <v>Weighted Average</v>
      </c>
      <c r="K75" s="16">
        <f>G75/(1-INDEX(Assumptions!$D$8:$D$12,MATCH(B75,Assumptions!$A$8:$A$12,0)))</f>
        <v>2450.7916666666665</v>
      </c>
      <c r="L75" s="16">
        <f t="shared" si="8"/>
        <v>52.937099999999994</v>
      </c>
      <c r="M75" s="16">
        <f t="shared" si="9"/>
        <v>122.53958333333333</v>
      </c>
      <c r="N75" s="14">
        <f>E75*(K75-L75-M75)*IF(F75="GHS",1,Assumptions!$B$4)</f>
        <v>871445.63861666666</v>
      </c>
      <c r="O75" s="15">
        <f t="shared" ca="1" si="10"/>
        <v>116</v>
      </c>
      <c r="P75" s="15" t="str">
        <f t="shared" ca="1" si="11"/>
        <v>91-180d</v>
      </c>
      <c r="Q75" s="17">
        <f ca="1">IF(P75="0-90d",0,IF(P75="91-180d",INDEX(Assumptions!$F$8:$F$12,MATCH(B75,Assumptions!$A$8:$A$12,0)),IF(P75="181-365d",INDEX(Assumptions!$G$8:$G$12,MATCH(B75,Assumptions!$A$8:$A$12,0)),INDEX(Assumptions!$H$8:$H$12,MATCH(B75,Assumptions!$A$8:$A$12,0)))))</f>
        <v>0.05</v>
      </c>
      <c r="R75" s="14">
        <f t="shared" ca="1" si="12"/>
        <v>33791.515500000001</v>
      </c>
      <c r="S75" s="14">
        <f t="shared" ca="1" si="13"/>
        <v>642038.79449999996</v>
      </c>
      <c r="T75" s="11" t="s">
        <v>25</v>
      </c>
      <c r="U75" s="18" t="s">
        <v>26</v>
      </c>
    </row>
    <row r="76" spans="1:21" ht="15" customHeight="1" x14ac:dyDescent="0.15">
      <c r="A76" s="10" t="s">
        <v>124</v>
      </c>
      <c r="B76" s="11" t="s">
        <v>41</v>
      </c>
      <c r="C76" s="11" t="s">
        <v>49</v>
      </c>
      <c r="D76" s="12">
        <v>45732</v>
      </c>
      <c r="E76" s="11">
        <v>3368</v>
      </c>
      <c r="F76" s="11" t="s">
        <v>33</v>
      </c>
      <c r="G76" s="13">
        <v>266.88</v>
      </c>
      <c r="H76" s="14">
        <f t="shared" si="7"/>
        <v>898851.83999999997</v>
      </c>
      <c r="I76" s="14">
        <f>IF(F76="GHS",H76,H76*Assumptions!$B$4)</f>
        <v>898851.83999999997</v>
      </c>
      <c r="J76" s="15" t="str">
        <f>INDEX(Assumptions!$B$8:$B$12,MATCH(B76,Assumptions!$A$8:$A$12,0))</f>
        <v>Weighted Average</v>
      </c>
      <c r="K76" s="16">
        <f>G76/(1-INDEX(Assumptions!$D$8:$D$12,MATCH(B76,Assumptions!$A$8:$A$12,0)))</f>
        <v>410.58461538461535</v>
      </c>
      <c r="L76" s="16">
        <f t="shared" si="8"/>
        <v>8.0063999999999993</v>
      </c>
      <c r="M76" s="16">
        <f t="shared" si="9"/>
        <v>20.529230769230768</v>
      </c>
      <c r="N76" s="14">
        <f>E76*(K76-L76-M76)*IF(F76="GHS",1,Assumptions!$B$4)</f>
        <v>1286740.9801846154</v>
      </c>
      <c r="O76" s="15">
        <f t="shared" ca="1" si="10"/>
        <v>554</v>
      </c>
      <c r="P76" s="15" t="str">
        <f t="shared" ca="1" si="11"/>
        <v>365d+</v>
      </c>
      <c r="Q76" s="17">
        <f ca="1">IF(P76="0-90d",0,IF(P76="91-180d",INDEX(Assumptions!$F$8:$F$12,MATCH(B76,Assumptions!$A$8:$A$12,0)),IF(P76="181-365d",INDEX(Assumptions!$G$8:$G$12,MATCH(B76,Assumptions!$A$8:$A$12,0)),INDEX(Assumptions!$H$8:$H$12,MATCH(B76,Assumptions!$A$8:$A$12,0)))))</f>
        <v>0.8</v>
      </c>
      <c r="R76" s="14">
        <f t="shared" ca="1" si="12"/>
        <v>719081.47200000007</v>
      </c>
      <c r="S76" s="14">
        <f t="shared" ca="1" si="13"/>
        <v>179770.3679999999</v>
      </c>
      <c r="T76" s="11" t="s">
        <v>25</v>
      </c>
      <c r="U76" s="18" t="s">
        <v>26</v>
      </c>
    </row>
    <row r="77" spans="1:21" ht="15" customHeight="1" x14ac:dyDescent="0.15">
      <c r="A77" s="10" t="s">
        <v>125</v>
      </c>
      <c r="B77" s="11" t="s">
        <v>41</v>
      </c>
      <c r="C77" s="11" t="s">
        <v>115</v>
      </c>
      <c r="D77" s="12">
        <v>46127</v>
      </c>
      <c r="E77" s="11">
        <v>2075</v>
      </c>
      <c r="F77" s="11" t="s">
        <v>33</v>
      </c>
      <c r="G77" s="13">
        <v>395.03</v>
      </c>
      <c r="H77" s="14">
        <f t="shared" si="7"/>
        <v>819687.25</v>
      </c>
      <c r="I77" s="14">
        <f>IF(F77="GHS",H77,H77*Assumptions!$B$4)</f>
        <v>819687.25</v>
      </c>
      <c r="J77" s="15" t="str">
        <f>INDEX(Assumptions!$B$8:$B$12,MATCH(B77,Assumptions!$A$8:$A$12,0))</f>
        <v>Weighted Average</v>
      </c>
      <c r="K77" s="16">
        <f>G77/(1-INDEX(Assumptions!$D$8:$D$12,MATCH(B77,Assumptions!$A$8:$A$12,0)))</f>
        <v>607.73846153846148</v>
      </c>
      <c r="L77" s="16">
        <f t="shared" si="8"/>
        <v>11.850899999999999</v>
      </c>
      <c r="M77" s="16">
        <f t="shared" si="9"/>
        <v>30.386923076923075</v>
      </c>
      <c r="N77" s="14">
        <f>E77*(K77-L77-M77)*IF(F77="GHS",1,Assumptions!$B$4)</f>
        <v>1173413.8248076923</v>
      </c>
      <c r="O77" s="15">
        <f t="shared" ca="1" si="10"/>
        <v>159</v>
      </c>
      <c r="P77" s="15" t="str">
        <f t="shared" ca="1" si="11"/>
        <v>91-180d</v>
      </c>
      <c r="Q77" s="17">
        <f ca="1">IF(P77="0-90d",0,IF(P77="91-180d",INDEX(Assumptions!$F$8:$F$12,MATCH(B77,Assumptions!$A$8:$A$12,0)),IF(P77="181-365d",INDEX(Assumptions!$G$8:$G$12,MATCH(B77,Assumptions!$A$8:$A$12,0)),INDEX(Assumptions!$H$8:$H$12,MATCH(B77,Assumptions!$A$8:$A$12,0)))))</f>
        <v>0.1</v>
      </c>
      <c r="R77" s="14">
        <f t="shared" ca="1" si="12"/>
        <v>81968.725000000006</v>
      </c>
      <c r="S77" s="14">
        <f t="shared" ca="1" si="13"/>
        <v>737718.52500000002</v>
      </c>
      <c r="T77" s="11" t="s">
        <v>25</v>
      </c>
      <c r="U77" s="18" t="s">
        <v>26</v>
      </c>
    </row>
    <row r="78" spans="1:21" ht="15" customHeight="1" x14ac:dyDescent="0.15">
      <c r="A78" s="10" t="s">
        <v>126</v>
      </c>
      <c r="B78" s="11" t="s">
        <v>31</v>
      </c>
      <c r="C78" s="11" t="s">
        <v>63</v>
      </c>
      <c r="D78" s="12">
        <v>45838</v>
      </c>
      <c r="E78" s="11">
        <v>1958</v>
      </c>
      <c r="F78" s="11" t="s">
        <v>33</v>
      </c>
      <c r="G78" s="13">
        <v>2831.62</v>
      </c>
      <c r="H78" s="14">
        <f t="shared" si="7"/>
        <v>5544311.96</v>
      </c>
      <c r="I78" s="14">
        <f>IF(F78="GHS",H78,H78*Assumptions!$B$4)</f>
        <v>5544311.96</v>
      </c>
      <c r="J78" s="15" t="str">
        <f>INDEX(Assumptions!$B$8:$B$12,MATCH(B78,Assumptions!$A$8:$A$12,0))</f>
        <v>Weighted Average</v>
      </c>
      <c r="K78" s="16">
        <f>G78/(1-INDEX(Assumptions!$D$8:$D$12,MATCH(B78,Assumptions!$A$8:$A$12,0)))</f>
        <v>3932.8055555555557</v>
      </c>
      <c r="L78" s="16">
        <f t="shared" si="8"/>
        <v>84.948599999999999</v>
      </c>
      <c r="M78" s="16">
        <f t="shared" si="9"/>
        <v>196.64027777777778</v>
      </c>
      <c r="N78" s="14">
        <f>E78*(K78-L78-M78)*IF(F78="GHS",1,Assumptions!$B$4)</f>
        <v>7149082.2550888881</v>
      </c>
      <c r="O78" s="15">
        <f t="shared" ca="1" si="10"/>
        <v>448</v>
      </c>
      <c r="P78" s="15" t="str">
        <f t="shared" ca="1" si="11"/>
        <v>365d+</v>
      </c>
      <c r="Q78" s="17">
        <f ca="1">IF(P78="0-90d",0,IF(P78="91-180d",INDEX(Assumptions!$F$8:$F$12,MATCH(B78,Assumptions!$A$8:$A$12,0)),IF(P78="181-365d",INDEX(Assumptions!$G$8:$G$12,MATCH(B78,Assumptions!$A$8:$A$12,0)),INDEX(Assumptions!$H$8:$H$12,MATCH(B78,Assumptions!$A$8:$A$12,0)))))</f>
        <v>0.6</v>
      </c>
      <c r="R78" s="14">
        <f t="shared" ca="1" si="12"/>
        <v>3326587.176</v>
      </c>
      <c r="S78" s="14">
        <f t="shared" ca="1" si="13"/>
        <v>2217724.784</v>
      </c>
      <c r="T78" s="11" t="s">
        <v>25</v>
      </c>
      <c r="U78" s="18" t="s">
        <v>26</v>
      </c>
    </row>
    <row r="79" spans="1:21" ht="15" customHeight="1" x14ac:dyDescent="0.15">
      <c r="A79" s="10" t="s">
        <v>127</v>
      </c>
      <c r="B79" s="11" t="s">
        <v>31</v>
      </c>
      <c r="C79" s="11" t="s">
        <v>76</v>
      </c>
      <c r="D79" s="12">
        <v>46136</v>
      </c>
      <c r="E79" s="11">
        <v>315</v>
      </c>
      <c r="F79" s="11" t="s">
        <v>33</v>
      </c>
      <c r="G79" s="13">
        <v>2374.5300000000002</v>
      </c>
      <c r="H79" s="14">
        <f t="shared" si="7"/>
        <v>747976.95000000007</v>
      </c>
      <c r="I79" s="14">
        <f>IF(F79="GHS",H79,H79*Assumptions!$B$4)</f>
        <v>747976.95000000007</v>
      </c>
      <c r="J79" s="15" t="str">
        <f>INDEX(Assumptions!$B$8:$B$12,MATCH(B79,Assumptions!$A$8:$A$12,0))</f>
        <v>Weighted Average</v>
      </c>
      <c r="K79" s="16">
        <f>G79/(1-INDEX(Assumptions!$D$8:$D$12,MATCH(B79,Assumptions!$A$8:$A$12,0)))</f>
        <v>3297.9583333333339</v>
      </c>
      <c r="L79" s="16">
        <f t="shared" si="8"/>
        <v>71.235900000000001</v>
      </c>
      <c r="M79" s="16">
        <f t="shared" si="9"/>
        <v>164.8979166666667</v>
      </c>
      <c r="N79" s="14">
        <f>E79*(K79-L79-M79)*IF(F79="GHS",1,Assumptions!$B$4)</f>
        <v>964474.72275000007</v>
      </c>
      <c r="O79" s="15">
        <f t="shared" ca="1" si="10"/>
        <v>150</v>
      </c>
      <c r="P79" s="15" t="str">
        <f t="shared" ca="1" si="11"/>
        <v>91-180d</v>
      </c>
      <c r="Q79" s="17">
        <f ca="1">IF(P79="0-90d",0,IF(P79="91-180d",INDEX(Assumptions!$F$8:$F$12,MATCH(B79,Assumptions!$A$8:$A$12,0)),IF(P79="181-365d",INDEX(Assumptions!$G$8:$G$12,MATCH(B79,Assumptions!$A$8:$A$12,0)),INDEX(Assumptions!$H$8:$H$12,MATCH(B79,Assumptions!$A$8:$A$12,0)))))</f>
        <v>0.05</v>
      </c>
      <c r="R79" s="14">
        <f t="shared" ca="1" si="12"/>
        <v>37398.847500000003</v>
      </c>
      <c r="S79" s="14">
        <f t="shared" ca="1" si="13"/>
        <v>710578.10250000004</v>
      </c>
      <c r="T79" s="11" t="s">
        <v>50</v>
      </c>
      <c r="U79" s="18" t="s">
        <v>26</v>
      </c>
    </row>
    <row r="80" spans="1:21" ht="15" customHeight="1" x14ac:dyDescent="0.15">
      <c r="A80" s="10" t="s">
        <v>128</v>
      </c>
      <c r="B80" s="11" t="s">
        <v>46</v>
      </c>
      <c r="C80" s="11" t="s">
        <v>47</v>
      </c>
      <c r="D80" s="12">
        <v>46084</v>
      </c>
      <c r="E80" s="11">
        <v>4372</v>
      </c>
      <c r="F80" s="11" t="s">
        <v>33</v>
      </c>
      <c r="G80" s="13">
        <v>604032.78</v>
      </c>
      <c r="H80" s="14">
        <f t="shared" si="7"/>
        <v>2640831314.1600003</v>
      </c>
      <c r="I80" s="14">
        <f>IF(F80="GHS",H80,H80*Assumptions!$B$4)</f>
        <v>2640831314.1600003</v>
      </c>
      <c r="J80" s="15" t="str">
        <f>INDEX(Assumptions!$B$8:$B$12,MATCH(B80,Assumptions!$A$8:$A$12,0))</f>
        <v>Specific Identification</v>
      </c>
      <c r="K80" s="16">
        <f>G80/(1-INDEX(Assumptions!$D$8:$D$12,MATCH(B80,Assumptions!$A$8:$A$12,0)))</f>
        <v>774401</v>
      </c>
      <c r="L80" s="16">
        <f t="shared" si="8"/>
        <v>18120.983400000001</v>
      </c>
      <c r="M80" s="16">
        <f t="shared" si="9"/>
        <v>38720.050000000003</v>
      </c>
      <c r="N80" s="14">
        <f>E80*(K80-L80-M80)*IF(F80="GHS",1,Assumptions!$B$4)</f>
        <v>3137172173.9751997</v>
      </c>
      <c r="O80" s="15">
        <f t="shared" ca="1" si="10"/>
        <v>202</v>
      </c>
      <c r="P80" s="15" t="str">
        <f t="shared" ca="1" si="11"/>
        <v>181-365d</v>
      </c>
      <c r="Q80" s="17">
        <f ca="1">IF(P80="0-90d",0,IF(P80="91-180d",INDEX(Assumptions!$F$8:$F$12,MATCH(B80,Assumptions!$A$8:$A$12,0)),IF(P80="181-365d",INDEX(Assumptions!$G$8:$G$12,MATCH(B80,Assumptions!$A$8:$A$12,0)),INDEX(Assumptions!$H$8:$H$12,MATCH(B80,Assumptions!$A$8:$A$12,0)))))</f>
        <v>0.05</v>
      </c>
      <c r="R80" s="14">
        <f t="shared" ca="1" si="12"/>
        <v>132041565.70800002</v>
      </c>
      <c r="S80" s="14">
        <f t="shared" ca="1" si="13"/>
        <v>2508789748.4520001</v>
      </c>
      <c r="T80" s="11" t="s">
        <v>25</v>
      </c>
      <c r="U80" s="18" t="s">
        <v>26</v>
      </c>
    </row>
    <row r="81" spans="1:21" ht="15" customHeight="1" x14ac:dyDescent="0.15">
      <c r="A81" s="10" t="s">
        <v>129</v>
      </c>
      <c r="B81" s="11" t="s">
        <v>41</v>
      </c>
      <c r="C81" s="11" t="s">
        <v>44</v>
      </c>
      <c r="D81" s="12">
        <v>45770</v>
      </c>
      <c r="E81" s="11">
        <v>3250</v>
      </c>
      <c r="F81" s="11" t="s">
        <v>33</v>
      </c>
      <c r="G81" s="13">
        <v>769.18</v>
      </c>
      <c r="H81" s="14">
        <f t="shared" si="7"/>
        <v>2499835</v>
      </c>
      <c r="I81" s="14">
        <f>IF(F81="GHS",H81,H81*Assumptions!$B$4)</f>
        <v>2499835</v>
      </c>
      <c r="J81" s="15" t="str">
        <f>INDEX(Assumptions!$B$8:$B$12,MATCH(B81,Assumptions!$A$8:$A$12,0))</f>
        <v>Weighted Average</v>
      </c>
      <c r="K81" s="16">
        <f>G81/(1-INDEX(Assumptions!$D$8:$D$12,MATCH(B81,Assumptions!$A$8:$A$12,0)))</f>
        <v>1183.353846153846</v>
      </c>
      <c r="L81" s="16">
        <f t="shared" si="8"/>
        <v>23.075399999999998</v>
      </c>
      <c r="M81" s="16">
        <f t="shared" si="9"/>
        <v>59.167692307692306</v>
      </c>
      <c r="N81" s="14">
        <f>E81*(K81-L81-M81)*IF(F81="GHS",1,Assumptions!$B$4)</f>
        <v>3578609.9499999997</v>
      </c>
      <c r="O81" s="15">
        <f t="shared" ca="1" si="10"/>
        <v>516</v>
      </c>
      <c r="P81" s="15" t="str">
        <f t="shared" ca="1" si="11"/>
        <v>365d+</v>
      </c>
      <c r="Q81" s="17">
        <f ca="1">IF(P81="0-90d",0,IF(P81="91-180d",INDEX(Assumptions!$F$8:$F$12,MATCH(B81,Assumptions!$A$8:$A$12,0)),IF(P81="181-365d",INDEX(Assumptions!$G$8:$G$12,MATCH(B81,Assumptions!$A$8:$A$12,0)),INDEX(Assumptions!$H$8:$H$12,MATCH(B81,Assumptions!$A$8:$A$12,0)))))</f>
        <v>0.8</v>
      </c>
      <c r="R81" s="14">
        <f t="shared" ca="1" si="12"/>
        <v>1999868</v>
      </c>
      <c r="S81" s="14">
        <f t="shared" ca="1" si="13"/>
        <v>499967</v>
      </c>
      <c r="T81" s="11" t="s">
        <v>25</v>
      </c>
      <c r="U81" s="18" t="s">
        <v>26</v>
      </c>
    </row>
    <row r="82" spans="1:21" ht="15" customHeight="1" x14ac:dyDescent="0.15">
      <c r="A82" s="10" t="s">
        <v>130</v>
      </c>
      <c r="B82" s="11" t="s">
        <v>41</v>
      </c>
      <c r="C82" s="11" t="s">
        <v>44</v>
      </c>
      <c r="D82" s="12">
        <v>45796</v>
      </c>
      <c r="E82" s="11">
        <v>718</v>
      </c>
      <c r="F82" s="11" t="s">
        <v>33</v>
      </c>
      <c r="G82" s="13">
        <v>950.57</v>
      </c>
      <c r="H82" s="14">
        <f t="shared" si="7"/>
        <v>682509.26</v>
      </c>
      <c r="I82" s="14">
        <f>IF(F82="GHS",H82,H82*Assumptions!$B$4)</f>
        <v>682509.26</v>
      </c>
      <c r="J82" s="15" t="str">
        <f>INDEX(Assumptions!$B$8:$B$12,MATCH(B82,Assumptions!$A$8:$A$12,0))</f>
        <v>Weighted Average</v>
      </c>
      <c r="K82" s="16">
        <f>G82/(1-INDEX(Assumptions!$D$8:$D$12,MATCH(B82,Assumptions!$A$8:$A$12,0)))</f>
        <v>1462.4153846153847</v>
      </c>
      <c r="L82" s="16">
        <f t="shared" si="8"/>
        <v>28.517099999999999</v>
      </c>
      <c r="M82" s="16">
        <f t="shared" si="9"/>
        <v>73.120769230769241</v>
      </c>
      <c r="N82" s="14">
        <f>E82*(K82-L82-M82)*IF(F82="GHS",1,Assumptions!$B$4)</f>
        <v>977038.25604615395</v>
      </c>
      <c r="O82" s="15">
        <f t="shared" ca="1" si="10"/>
        <v>490</v>
      </c>
      <c r="P82" s="15" t="str">
        <f t="shared" ca="1" si="11"/>
        <v>365d+</v>
      </c>
      <c r="Q82" s="17">
        <f ca="1">IF(P82="0-90d",0,IF(P82="91-180d",INDEX(Assumptions!$F$8:$F$12,MATCH(B82,Assumptions!$A$8:$A$12,0)),IF(P82="181-365d",INDEX(Assumptions!$G$8:$G$12,MATCH(B82,Assumptions!$A$8:$A$12,0)),INDEX(Assumptions!$H$8:$H$12,MATCH(B82,Assumptions!$A$8:$A$12,0)))))</f>
        <v>0.8</v>
      </c>
      <c r="R82" s="14">
        <f t="shared" ca="1" si="12"/>
        <v>546007.40800000005</v>
      </c>
      <c r="S82" s="14">
        <f t="shared" ca="1" si="13"/>
        <v>136501.85199999996</v>
      </c>
      <c r="T82" s="11" t="s">
        <v>50</v>
      </c>
      <c r="U82" s="18" t="s">
        <v>36</v>
      </c>
    </row>
    <row r="83" spans="1:21" ht="15" customHeight="1" x14ac:dyDescent="0.15">
      <c r="A83" s="10" t="s">
        <v>131</v>
      </c>
      <c r="B83" s="11" t="s">
        <v>28</v>
      </c>
      <c r="C83" s="11" t="s">
        <v>29</v>
      </c>
      <c r="D83" s="12">
        <v>45888</v>
      </c>
      <c r="E83" s="11">
        <v>57</v>
      </c>
      <c r="F83" s="11" t="s">
        <v>24</v>
      </c>
      <c r="G83" s="13">
        <v>9011.65</v>
      </c>
      <c r="H83" s="14">
        <f t="shared" si="7"/>
        <v>513664.05</v>
      </c>
      <c r="I83" s="14">
        <f>IF(F83="GHS",H83,H83*Assumptions!$B$4)</f>
        <v>5547571.7400000002</v>
      </c>
      <c r="J83" s="15" t="str">
        <f>INDEX(Assumptions!$B$8:$B$12,MATCH(B83,Assumptions!$A$8:$A$12,0))</f>
        <v>Fair Value Less Costs to Sell</v>
      </c>
      <c r="K83" s="16">
        <f>G83/(1-INDEX(Assumptions!$D$8:$D$12,MATCH(B83,Assumptions!$A$8:$A$12,0)))</f>
        <v>10240.511363636364</v>
      </c>
      <c r="L83" s="16">
        <f t="shared" si="8"/>
        <v>270.34949999999998</v>
      </c>
      <c r="M83" s="16">
        <f t="shared" si="9"/>
        <v>512.02556818181824</v>
      </c>
      <c r="N83" s="14">
        <f>E83*(K83-L83-M83)*IF(F83="GHS",1,Assumptions!$B$4)</f>
        <v>5822428.7034818185</v>
      </c>
      <c r="O83" s="15">
        <f t="shared" ca="1" si="10"/>
        <v>398</v>
      </c>
      <c r="P83" s="15" t="str">
        <f t="shared" ca="1" si="11"/>
        <v>365d+</v>
      </c>
      <c r="Q83" s="17">
        <f ca="1">IF(P83="0-90d",0,IF(P83="91-180d",INDEX(Assumptions!$F$8:$F$12,MATCH(B83,Assumptions!$A$8:$A$12,0)),IF(P83="181-365d",INDEX(Assumptions!$G$8:$G$12,MATCH(B83,Assumptions!$A$8:$A$12,0)),INDEX(Assumptions!$H$8:$H$12,MATCH(B83,Assumptions!$A$8:$A$12,0)))))</f>
        <v>0.4</v>
      </c>
      <c r="R83" s="14">
        <f t="shared" ca="1" si="12"/>
        <v>2219028.696</v>
      </c>
      <c r="S83" s="14">
        <f t="shared" ca="1" si="13"/>
        <v>3328543.0440000002</v>
      </c>
      <c r="T83" s="11" t="s">
        <v>25</v>
      </c>
      <c r="U83" s="18" t="s">
        <v>26</v>
      </c>
    </row>
    <row r="84" spans="1:21" ht="15" customHeight="1" x14ac:dyDescent="0.15">
      <c r="A84" s="10" t="s">
        <v>132</v>
      </c>
      <c r="B84" s="11" t="s">
        <v>41</v>
      </c>
      <c r="C84" s="11" t="s">
        <v>42</v>
      </c>
      <c r="D84" s="12">
        <v>46165</v>
      </c>
      <c r="E84" s="11">
        <v>1243</v>
      </c>
      <c r="F84" s="11" t="s">
        <v>33</v>
      </c>
      <c r="G84" s="13">
        <v>237.22</v>
      </c>
      <c r="H84" s="14">
        <f t="shared" si="7"/>
        <v>294864.46000000002</v>
      </c>
      <c r="I84" s="14">
        <f>IF(F84="GHS",H84,H84*Assumptions!$B$4)</f>
        <v>294864.46000000002</v>
      </c>
      <c r="J84" s="15" t="str">
        <f>INDEX(Assumptions!$B$8:$B$12,MATCH(B84,Assumptions!$A$8:$A$12,0))</f>
        <v>Weighted Average</v>
      </c>
      <c r="K84" s="16">
        <f>G84/(1-INDEX(Assumptions!$D$8:$D$12,MATCH(B84,Assumptions!$A$8:$A$12,0)))</f>
        <v>364.95384615384614</v>
      </c>
      <c r="L84" s="16">
        <f t="shared" si="8"/>
        <v>7.1166</v>
      </c>
      <c r="M84" s="16">
        <f t="shared" si="9"/>
        <v>18.247692307692308</v>
      </c>
      <c r="N84" s="14">
        <f>E84*(K84-L84-M84)*IF(F84="GHS",1,Assumptions!$B$4)</f>
        <v>422109.81543076917</v>
      </c>
      <c r="O84" s="15">
        <f t="shared" ca="1" si="10"/>
        <v>121</v>
      </c>
      <c r="P84" s="15" t="str">
        <f t="shared" ca="1" si="11"/>
        <v>91-180d</v>
      </c>
      <c r="Q84" s="17">
        <f ca="1">IF(P84="0-90d",0,IF(P84="91-180d",INDEX(Assumptions!$F$8:$F$12,MATCH(B84,Assumptions!$A$8:$A$12,0)),IF(P84="181-365d",INDEX(Assumptions!$G$8:$G$12,MATCH(B84,Assumptions!$A$8:$A$12,0)),INDEX(Assumptions!$H$8:$H$12,MATCH(B84,Assumptions!$A$8:$A$12,0)))))</f>
        <v>0.1</v>
      </c>
      <c r="R84" s="14">
        <f t="shared" ca="1" si="12"/>
        <v>29486.446000000004</v>
      </c>
      <c r="S84" s="14">
        <f t="shared" ca="1" si="13"/>
        <v>265378.01400000002</v>
      </c>
      <c r="T84" s="11" t="s">
        <v>25</v>
      </c>
      <c r="U84" s="18" t="s">
        <v>36</v>
      </c>
    </row>
    <row r="85" spans="1:21" ht="15" customHeight="1" x14ac:dyDescent="0.15">
      <c r="A85" s="10" t="s">
        <v>133</v>
      </c>
      <c r="B85" s="11" t="s">
        <v>28</v>
      </c>
      <c r="C85" s="11" t="s">
        <v>55</v>
      </c>
      <c r="D85" s="12">
        <v>46100</v>
      </c>
      <c r="E85" s="11">
        <v>489</v>
      </c>
      <c r="F85" s="11" t="s">
        <v>24</v>
      </c>
      <c r="G85" s="13">
        <v>9118.99</v>
      </c>
      <c r="H85" s="14">
        <f t="shared" si="7"/>
        <v>4459186.1100000003</v>
      </c>
      <c r="I85" s="14">
        <f>IF(F85="GHS",H85,H85*Assumptions!$B$4)</f>
        <v>48159209.988000005</v>
      </c>
      <c r="J85" s="15" t="str">
        <f>INDEX(Assumptions!$B$8:$B$12,MATCH(B85,Assumptions!$A$8:$A$12,0))</f>
        <v>Fair Value Less Costs to Sell</v>
      </c>
      <c r="K85" s="16">
        <f>G85/(1-INDEX(Assumptions!$D$8:$D$12,MATCH(B85,Assumptions!$A$8:$A$12,0)))</f>
        <v>10362.488636363636</v>
      </c>
      <c r="L85" s="16">
        <f t="shared" si="8"/>
        <v>273.56970000000001</v>
      </c>
      <c r="M85" s="16">
        <f t="shared" si="9"/>
        <v>518.12443181818185</v>
      </c>
      <c r="N85" s="14">
        <f>E85*(K85-L85-M85)*IF(F85="GHS",1,Assumptions!$B$4)</f>
        <v>50545279.937405452</v>
      </c>
      <c r="O85" s="15">
        <f t="shared" ca="1" si="10"/>
        <v>186</v>
      </c>
      <c r="P85" s="15" t="str">
        <f t="shared" ca="1" si="11"/>
        <v>181-365d</v>
      </c>
      <c r="Q85" s="17">
        <f ca="1">IF(P85="0-90d",0,IF(P85="91-180d",INDEX(Assumptions!$F$8:$F$12,MATCH(B85,Assumptions!$A$8:$A$12,0)),IF(P85="181-365d",INDEX(Assumptions!$G$8:$G$12,MATCH(B85,Assumptions!$A$8:$A$12,0)),INDEX(Assumptions!$H$8:$H$12,MATCH(B85,Assumptions!$A$8:$A$12,0)))))</f>
        <v>0.1</v>
      </c>
      <c r="R85" s="14">
        <f t="shared" ca="1" si="12"/>
        <v>4815920.9988000011</v>
      </c>
      <c r="S85" s="14">
        <f t="shared" ca="1" si="13"/>
        <v>43343288.989200003</v>
      </c>
      <c r="T85" s="11" t="s">
        <v>25</v>
      </c>
      <c r="U85" s="18" t="s">
        <v>26</v>
      </c>
    </row>
    <row r="86" spans="1:21" ht="15" customHeight="1" x14ac:dyDescent="0.15">
      <c r="A86" s="10" t="s">
        <v>134</v>
      </c>
      <c r="B86" s="11" t="s">
        <v>31</v>
      </c>
      <c r="C86" s="11" t="s">
        <v>63</v>
      </c>
      <c r="D86" s="12">
        <v>46076</v>
      </c>
      <c r="E86" s="11">
        <v>2361</v>
      </c>
      <c r="F86" s="11" t="s">
        <v>33</v>
      </c>
      <c r="G86" s="13">
        <v>1323.74</v>
      </c>
      <c r="H86" s="14">
        <f t="shared" si="7"/>
        <v>3125350.14</v>
      </c>
      <c r="I86" s="14">
        <f>IF(F86="GHS",H86,H86*Assumptions!$B$4)</f>
        <v>3125350.14</v>
      </c>
      <c r="J86" s="15" t="str">
        <f>INDEX(Assumptions!$B$8:$B$12,MATCH(B86,Assumptions!$A$8:$A$12,0))</f>
        <v>Weighted Average</v>
      </c>
      <c r="K86" s="16">
        <f>G86/(1-INDEX(Assumptions!$D$8:$D$12,MATCH(B86,Assumptions!$A$8:$A$12,0)))</f>
        <v>1838.5277777777778</v>
      </c>
      <c r="L86" s="16">
        <f t="shared" si="8"/>
        <v>39.712199999999996</v>
      </c>
      <c r="M86" s="16">
        <f t="shared" si="9"/>
        <v>91.926388888888894</v>
      </c>
      <c r="N86" s="14">
        <f>E86*(K86-L86-M86)*IF(F86="GHS",1,Assumptions!$B$4)</f>
        <v>4029965.374966667</v>
      </c>
      <c r="O86" s="15">
        <f t="shared" ca="1" si="10"/>
        <v>210</v>
      </c>
      <c r="P86" s="15" t="str">
        <f t="shared" ca="1" si="11"/>
        <v>181-365d</v>
      </c>
      <c r="Q86" s="17">
        <f ca="1">IF(P86="0-90d",0,IF(P86="91-180d",INDEX(Assumptions!$F$8:$F$12,MATCH(B86,Assumptions!$A$8:$A$12,0)),IF(P86="181-365d",INDEX(Assumptions!$G$8:$G$12,MATCH(B86,Assumptions!$A$8:$A$12,0)),INDEX(Assumptions!$H$8:$H$12,MATCH(B86,Assumptions!$A$8:$A$12,0)))))</f>
        <v>0.2</v>
      </c>
      <c r="R86" s="14">
        <f t="shared" ca="1" si="12"/>
        <v>625070.02800000005</v>
      </c>
      <c r="S86" s="14">
        <f t="shared" ca="1" si="13"/>
        <v>2500280.1120000002</v>
      </c>
      <c r="T86" s="11" t="s">
        <v>25</v>
      </c>
      <c r="U86" s="18" t="s">
        <v>26</v>
      </c>
    </row>
    <row r="87" spans="1:21" ht="15" customHeight="1" x14ac:dyDescent="0.15">
      <c r="A87" s="10" t="s">
        <v>135</v>
      </c>
      <c r="B87" s="11" t="s">
        <v>28</v>
      </c>
      <c r="C87" s="11" t="s">
        <v>29</v>
      </c>
      <c r="D87" s="12">
        <v>45962</v>
      </c>
      <c r="E87" s="11">
        <v>3306</v>
      </c>
      <c r="F87" s="11" t="s">
        <v>24</v>
      </c>
      <c r="G87" s="13">
        <v>7307.71</v>
      </c>
      <c r="H87" s="14">
        <f t="shared" si="7"/>
        <v>24159289.260000002</v>
      </c>
      <c r="I87" s="14">
        <f>IF(F87="GHS",H87,H87*Assumptions!$B$4)</f>
        <v>260920324.00800005</v>
      </c>
      <c r="J87" s="15" t="str">
        <f>INDEX(Assumptions!$B$8:$B$12,MATCH(B87,Assumptions!$A$8:$A$12,0))</f>
        <v>Fair Value Less Costs to Sell</v>
      </c>
      <c r="K87" s="16">
        <f>G87/(1-INDEX(Assumptions!$D$8:$D$12,MATCH(B87,Assumptions!$A$8:$A$12,0)))</f>
        <v>8304.2159090909099</v>
      </c>
      <c r="L87" s="16">
        <f t="shared" si="8"/>
        <v>219.2313</v>
      </c>
      <c r="M87" s="16">
        <f t="shared" si="9"/>
        <v>415.21079545454552</v>
      </c>
      <c r="N87" s="14">
        <f>E87*(K87-L87-M87)*IF(F87="GHS",1,Assumptions!$B$4)</f>
        <v>273847740.06112367</v>
      </c>
      <c r="O87" s="15">
        <f t="shared" ca="1" si="10"/>
        <v>324</v>
      </c>
      <c r="P87" s="15" t="str">
        <f t="shared" ca="1" si="11"/>
        <v>181-365d</v>
      </c>
      <c r="Q87" s="17">
        <f ca="1">IF(P87="0-90d",0,IF(P87="91-180d",INDEX(Assumptions!$F$8:$F$12,MATCH(B87,Assumptions!$A$8:$A$12,0)),IF(P87="181-365d",INDEX(Assumptions!$G$8:$G$12,MATCH(B87,Assumptions!$A$8:$A$12,0)),INDEX(Assumptions!$H$8:$H$12,MATCH(B87,Assumptions!$A$8:$A$12,0)))))</f>
        <v>0.1</v>
      </c>
      <c r="R87" s="14">
        <f t="shared" ca="1" si="12"/>
        <v>26092032.400800005</v>
      </c>
      <c r="S87" s="14">
        <f t="shared" ca="1" si="13"/>
        <v>234828291.60720003</v>
      </c>
      <c r="T87" s="11" t="s">
        <v>25</v>
      </c>
      <c r="U87" s="18" t="s">
        <v>26</v>
      </c>
    </row>
    <row r="88" spans="1:21" ht="15" customHeight="1" x14ac:dyDescent="0.15">
      <c r="A88" s="10" t="s">
        <v>136</v>
      </c>
      <c r="B88" s="11" t="s">
        <v>22</v>
      </c>
      <c r="C88" s="11" t="s">
        <v>23</v>
      </c>
      <c r="D88" s="12">
        <v>46048</v>
      </c>
      <c r="E88" s="11">
        <v>40</v>
      </c>
      <c r="F88" s="11" t="s">
        <v>24</v>
      </c>
      <c r="G88" s="13">
        <v>33991.78</v>
      </c>
      <c r="H88" s="14">
        <f t="shared" si="7"/>
        <v>1359671.2</v>
      </c>
      <c r="I88" s="14">
        <f>IF(F88="GHS",H88,H88*Assumptions!$B$4)</f>
        <v>14684448.960000001</v>
      </c>
      <c r="J88" s="15" t="str">
        <f>INDEX(Assumptions!$B$8:$B$12,MATCH(B88,Assumptions!$A$8:$A$12,0))</f>
        <v>FIFO</v>
      </c>
      <c r="K88" s="16">
        <f>G88/(1-INDEX(Assumptions!$D$8:$D$12,MATCH(B88,Assumptions!$A$8:$A$12,0)))</f>
        <v>41453.390243902431</v>
      </c>
      <c r="L88" s="16">
        <f t="shared" si="8"/>
        <v>1019.7533999999999</v>
      </c>
      <c r="M88" s="16">
        <f t="shared" si="9"/>
        <v>2072.6695121951216</v>
      </c>
      <c r="N88" s="14">
        <f>E88*(K88-L88-M88)*IF(F88="GHS",1,Assumptions!$B$4)</f>
        <v>16571937.887297558</v>
      </c>
      <c r="O88" s="15">
        <f t="shared" ca="1" si="10"/>
        <v>238</v>
      </c>
      <c r="P88" s="15" t="str">
        <f t="shared" ca="1" si="11"/>
        <v>181-365d</v>
      </c>
      <c r="Q88" s="17">
        <f ca="1">IF(P88="0-90d",0,IF(P88="91-180d",INDEX(Assumptions!$F$8:$F$12,MATCH(B88,Assumptions!$A$8:$A$12,0)),IF(P88="181-365d",INDEX(Assumptions!$G$8:$G$12,MATCH(B88,Assumptions!$A$8:$A$12,0)),INDEX(Assumptions!$H$8:$H$12,MATCH(B88,Assumptions!$A$8:$A$12,0)))))</f>
        <v>0.15</v>
      </c>
      <c r="R88" s="14">
        <f t="shared" ca="1" si="12"/>
        <v>2202667.344</v>
      </c>
      <c r="S88" s="14">
        <f t="shared" ca="1" si="13"/>
        <v>12481781.616</v>
      </c>
      <c r="T88" s="11" t="s">
        <v>25</v>
      </c>
      <c r="U88" s="18" t="s">
        <v>26</v>
      </c>
    </row>
    <row r="89" spans="1:21" ht="15" customHeight="1" x14ac:dyDescent="0.15">
      <c r="A89" s="10" t="s">
        <v>137</v>
      </c>
      <c r="B89" s="11" t="s">
        <v>46</v>
      </c>
      <c r="C89" s="11" t="s">
        <v>119</v>
      </c>
      <c r="D89" s="12">
        <v>46137</v>
      </c>
      <c r="E89" s="11">
        <v>1991</v>
      </c>
      <c r="F89" s="11" t="s">
        <v>33</v>
      </c>
      <c r="G89" s="13">
        <v>1348459.46</v>
      </c>
      <c r="H89" s="14">
        <f t="shared" si="7"/>
        <v>2684782784.8600001</v>
      </c>
      <c r="I89" s="14">
        <f>IF(F89="GHS",H89,H89*Assumptions!$B$4)</f>
        <v>2684782784.8600001</v>
      </c>
      <c r="J89" s="15" t="str">
        <f>INDEX(Assumptions!$B$8:$B$12,MATCH(B89,Assumptions!$A$8:$A$12,0))</f>
        <v>Specific Identification</v>
      </c>
      <c r="K89" s="16">
        <f>G89/(1-INDEX(Assumptions!$D$8:$D$12,MATCH(B89,Assumptions!$A$8:$A$12,0)))</f>
        <v>1728794.1794871793</v>
      </c>
      <c r="L89" s="16">
        <f t="shared" si="8"/>
        <v>40453.783799999997</v>
      </c>
      <c r="M89" s="16">
        <f t="shared" si="9"/>
        <v>86439.708974358975</v>
      </c>
      <c r="N89" s="14">
        <f>E89*(K89-L89-M89)*IF(F89="GHS",1,Assumptions!$B$4)</f>
        <v>3189384267.245225</v>
      </c>
      <c r="O89" s="15">
        <f t="shared" ca="1" si="10"/>
        <v>149</v>
      </c>
      <c r="P89" s="15" t="str">
        <f t="shared" ca="1" si="11"/>
        <v>91-180d</v>
      </c>
      <c r="Q89" s="17">
        <f ca="1">IF(P89="0-90d",0,IF(P89="91-180d",INDEX(Assumptions!$F$8:$F$12,MATCH(B89,Assumptions!$A$8:$A$12,0)),IF(P89="181-365d",INDEX(Assumptions!$G$8:$G$12,MATCH(B89,Assumptions!$A$8:$A$12,0)),INDEX(Assumptions!$H$8:$H$12,MATCH(B89,Assumptions!$A$8:$A$12,0)))))</f>
        <v>0</v>
      </c>
      <c r="R89" s="14">
        <f t="shared" ca="1" si="12"/>
        <v>0</v>
      </c>
      <c r="S89" s="14">
        <f t="shared" ca="1" si="13"/>
        <v>2684782784.8600001</v>
      </c>
      <c r="T89" s="11" t="s">
        <v>50</v>
      </c>
      <c r="U89" s="18" t="s">
        <v>26</v>
      </c>
    </row>
    <row r="90" spans="1:21" ht="15" customHeight="1" x14ac:dyDescent="0.15">
      <c r="A90" s="10" t="s">
        <v>138</v>
      </c>
      <c r="B90" s="11" t="s">
        <v>41</v>
      </c>
      <c r="C90" s="11" t="s">
        <v>49</v>
      </c>
      <c r="D90" s="12">
        <v>45937</v>
      </c>
      <c r="E90" s="11">
        <v>2074</v>
      </c>
      <c r="F90" s="11" t="s">
        <v>33</v>
      </c>
      <c r="G90" s="13">
        <v>563.79999999999995</v>
      </c>
      <c r="H90" s="14">
        <f t="shared" si="7"/>
        <v>1169321.2</v>
      </c>
      <c r="I90" s="14">
        <f>IF(F90="GHS",H90,H90*Assumptions!$B$4)</f>
        <v>1169321.2</v>
      </c>
      <c r="J90" s="15" t="str">
        <f>INDEX(Assumptions!$B$8:$B$12,MATCH(B90,Assumptions!$A$8:$A$12,0))</f>
        <v>Weighted Average</v>
      </c>
      <c r="K90" s="16">
        <f>G90/(1-INDEX(Assumptions!$D$8:$D$12,MATCH(B90,Assumptions!$A$8:$A$12,0)))</f>
        <v>867.38461538461524</v>
      </c>
      <c r="L90" s="16">
        <f t="shared" si="8"/>
        <v>16.913999999999998</v>
      </c>
      <c r="M90" s="16">
        <f t="shared" si="9"/>
        <v>43.369230769230768</v>
      </c>
      <c r="N90" s="14">
        <f>E90*(K90-L90-M90)*IF(F90="GHS",1,Assumptions!$B$4)</f>
        <v>1673928.2716923074</v>
      </c>
      <c r="O90" s="15">
        <f t="shared" ca="1" si="10"/>
        <v>349</v>
      </c>
      <c r="P90" s="15" t="str">
        <f t="shared" ca="1" si="11"/>
        <v>181-365d</v>
      </c>
      <c r="Q90" s="17">
        <f ca="1">IF(P90="0-90d",0,IF(P90="91-180d",INDEX(Assumptions!$F$8:$F$12,MATCH(B90,Assumptions!$A$8:$A$12,0)),IF(P90="181-365d",INDEX(Assumptions!$G$8:$G$12,MATCH(B90,Assumptions!$A$8:$A$12,0)),INDEX(Assumptions!$H$8:$H$12,MATCH(B90,Assumptions!$A$8:$A$12,0)))))</f>
        <v>0.35</v>
      </c>
      <c r="R90" s="14">
        <f t="shared" ca="1" si="12"/>
        <v>409262.42</v>
      </c>
      <c r="S90" s="14">
        <f t="shared" ca="1" si="13"/>
        <v>760058.78</v>
      </c>
      <c r="T90" s="11" t="s">
        <v>25</v>
      </c>
      <c r="U90" s="18" t="s">
        <v>26</v>
      </c>
    </row>
    <row r="91" spans="1:21" ht="15" customHeight="1" x14ac:dyDescent="0.15">
      <c r="A91" s="10" t="s">
        <v>139</v>
      </c>
      <c r="B91" s="11" t="s">
        <v>28</v>
      </c>
      <c r="C91" s="11" t="s">
        <v>35</v>
      </c>
      <c r="D91" s="12">
        <v>45893</v>
      </c>
      <c r="E91" s="11">
        <v>4041</v>
      </c>
      <c r="F91" s="11" t="s">
        <v>24</v>
      </c>
      <c r="G91" s="13">
        <v>5804.55</v>
      </c>
      <c r="H91" s="14">
        <f t="shared" si="7"/>
        <v>23456186.550000001</v>
      </c>
      <c r="I91" s="14">
        <f>IF(F91="GHS",H91,H91*Assumptions!$B$4)</f>
        <v>253326814.74000004</v>
      </c>
      <c r="J91" s="15" t="str">
        <f>INDEX(Assumptions!$B$8:$B$12,MATCH(B91,Assumptions!$A$8:$A$12,0))</f>
        <v>Fair Value Less Costs to Sell</v>
      </c>
      <c r="K91" s="16">
        <f>G91/(1-INDEX(Assumptions!$D$8:$D$12,MATCH(B91,Assumptions!$A$8:$A$12,0)))</f>
        <v>6596.079545454546</v>
      </c>
      <c r="L91" s="16">
        <f t="shared" si="8"/>
        <v>174.13650000000001</v>
      </c>
      <c r="M91" s="16">
        <f t="shared" si="9"/>
        <v>329.80397727272731</v>
      </c>
      <c r="N91" s="14">
        <f>E91*(K91-L91-M91)*IF(F91="GHS",1,Assumptions!$B$4)</f>
        <v>265878006.92484552</v>
      </c>
      <c r="O91" s="15">
        <f t="shared" ca="1" si="10"/>
        <v>393</v>
      </c>
      <c r="P91" s="15" t="str">
        <f t="shared" ca="1" si="11"/>
        <v>365d+</v>
      </c>
      <c r="Q91" s="17">
        <f ca="1">IF(P91="0-90d",0,IF(P91="91-180d",INDEX(Assumptions!$F$8:$F$12,MATCH(B91,Assumptions!$A$8:$A$12,0)),IF(P91="181-365d",INDEX(Assumptions!$G$8:$G$12,MATCH(B91,Assumptions!$A$8:$A$12,0)),INDEX(Assumptions!$H$8:$H$12,MATCH(B91,Assumptions!$A$8:$A$12,0)))))</f>
        <v>0.4</v>
      </c>
      <c r="R91" s="14">
        <f t="shared" ca="1" si="12"/>
        <v>101330725.89600003</v>
      </c>
      <c r="S91" s="14">
        <f t="shared" ca="1" si="13"/>
        <v>151996088.84400001</v>
      </c>
      <c r="T91" s="11" t="s">
        <v>25</v>
      </c>
      <c r="U91" s="18" t="s">
        <v>26</v>
      </c>
    </row>
    <row r="92" spans="1:21" ht="15" customHeight="1" x14ac:dyDescent="0.15">
      <c r="A92" s="10" t="s">
        <v>140</v>
      </c>
      <c r="B92" s="11" t="s">
        <v>31</v>
      </c>
      <c r="C92" s="11" t="s">
        <v>32</v>
      </c>
      <c r="D92" s="12">
        <v>45943</v>
      </c>
      <c r="E92" s="11">
        <v>1886</v>
      </c>
      <c r="F92" s="11" t="s">
        <v>33</v>
      </c>
      <c r="G92" s="13">
        <v>2509.6</v>
      </c>
      <c r="H92" s="14">
        <f t="shared" si="7"/>
        <v>4733105.5999999996</v>
      </c>
      <c r="I92" s="14">
        <f>IF(F92="GHS",H92,H92*Assumptions!$B$4)</f>
        <v>4733105.5999999996</v>
      </c>
      <c r="J92" s="15" t="str">
        <f>INDEX(Assumptions!$B$8:$B$12,MATCH(B92,Assumptions!$A$8:$A$12,0))</f>
        <v>Weighted Average</v>
      </c>
      <c r="K92" s="16">
        <f>G92/(1-INDEX(Assumptions!$D$8:$D$12,MATCH(B92,Assumptions!$A$8:$A$12,0)))</f>
        <v>3485.5555555555557</v>
      </c>
      <c r="L92" s="16">
        <f t="shared" si="8"/>
        <v>75.287999999999997</v>
      </c>
      <c r="M92" s="16">
        <f t="shared" si="9"/>
        <v>174.2777777777778</v>
      </c>
      <c r="N92" s="14">
        <f>E92*(K92-L92-M92)*IF(F92="GHS",1,Assumptions!$B$4)</f>
        <v>6103076.7208888894</v>
      </c>
      <c r="O92" s="15">
        <f t="shared" ca="1" si="10"/>
        <v>343</v>
      </c>
      <c r="P92" s="15" t="str">
        <f t="shared" ca="1" si="11"/>
        <v>181-365d</v>
      </c>
      <c r="Q92" s="17">
        <f ca="1">IF(P92="0-90d",0,IF(P92="91-180d",INDEX(Assumptions!$F$8:$F$12,MATCH(B92,Assumptions!$A$8:$A$12,0)),IF(P92="181-365d",INDEX(Assumptions!$G$8:$G$12,MATCH(B92,Assumptions!$A$8:$A$12,0)),INDEX(Assumptions!$H$8:$H$12,MATCH(B92,Assumptions!$A$8:$A$12,0)))))</f>
        <v>0.2</v>
      </c>
      <c r="R92" s="14">
        <f t="shared" ca="1" si="12"/>
        <v>946621.12</v>
      </c>
      <c r="S92" s="14">
        <f t="shared" ca="1" si="13"/>
        <v>3786484.4799999995</v>
      </c>
      <c r="T92" s="11" t="s">
        <v>25</v>
      </c>
      <c r="U92" s="18" t="s">
        <v>36</v>
      </c>
    </row>
    <row r="93" spans="1:21" ht="15" customHeight="1" x14ac:dyDescent="0.15">
      <c r="A93" s="10" t="s">
        <v>141</v>
      </c>
      <c r="B93" s="11" t="s">
        <v>28</v>
      </c>
      <c r="C93" s="11" t="s">
        <v>38</v>
      </c>
      <c r="D93" s="12">
        <v>45840</v>
      </c>
      <c r="E93" s="11">
        <v>4801</v>
      </c>
      <c r="F93" s="11" t="s">
        <v>24</v>
      </c>
      <c r="G93" s="13">
        <v>7424.06</v>
      </c>
      <c r="H93" s="14">
        <f t="shared" si="7"/>
        <v>35642912.060000002</v>
      </c>
      <c r="I93" s="14">
        <f>IF(F93="GHS",H93,H93*Assumptions!$B$4)</f>
        <v>384943450.24800003</v>
      </c>
      <c r="J93" s="15" t="str">
        <f>INDEX(Assumptions!$B$8:$B$12,MATCH(B93,Assumptions!$A$8:$A$12,0))</f>
        <v>Fair Value Less Costs to Sell</v>
      </c>
      <c r="K93" s="16">
        <f>G93/(1-INDEX(Assumptions!$D$8:$D$12,MATCH(B93,Assumptions!$A$8:$A$12,0)))</f>
        <v>8436.431818181818</v>
      </c>
      <c r="L93" s="16">
        <f t="shared" si="8"/>
        <v>222.7218</v>
      </c>
      <c r="M93" s="16">
        <f t="shared" si="9"/>
        <v>421.8215909090909</v>
      </c>
      <c r="N93" s="14">
        <f>E93*(K93-L93-M93)*IF(F93="GHS",1,Assumptions!$B$4)</f>
        <v>404015648.46483278</v>
      </c>
      <c r="O93" s="15">
        <f t="shared" ca="1" si="10"/>
        <v>446</v>
      </c>
      <c r="P93" s="15" t="str">
        <f t="shared" ca="1" si="11"/>
        <v>365d+</v>
      </c>
      <c r="Q93" s="17">
        <f ca="1">IF(P93="0-90d",0,IF(P93="91-180d",INDEX(Assumptions!$F$8:$F$12,MATCH(B93,Assumptions!$A$8:$A$12,0)),IF(P93="181-365d",INDEX(Assumptions!$G$8:$G$12,MATCH(B93,Assumptions!$A$8:$A$12,0)),INDEX(Assumptions!$H$8:$H$12,MATCH(B93,Assumptions!$A$8:$A$12,0)))))</f>
        <v>0.4</v>
      </c>
      <c r="R93" s="14">
        <f t="shared" ca="1" si="12"/>
        <v>153977380.09920001</v>
      </c>
      <c r="S93" s="14">
        <f t="shared" ca="1" si="13"/>
        <v>230966070.14880002</v>
      </c>
      <c r="T93" s="11" t="s">
        <v>25</v>
      </c>
      <c r="U93" s="18" t="s">
        <v>26</v>
      </c>
    </row>
    <row r="94" spans="1:21" ht="15" customHeight="1" x14ac:dyDescent="0.15">
      <c r="A94" s="10" t="s">
        <v>142</v>
      </c>
      <c r="B94" s="11" t="s">
        <v>41</v>
      </c>
      <c r="C94" s="11" t="s">
        <v>42</v>
      </c>
      <c r="D94" s="12">
        <v>45895</v>
      </c>
      <c r="E94" s="11">
        <v>1026</v>
      </c>
      <c r="F94" s="11" t="s">
        <v>33</v>
      </c>
      <c r="G94" s="13">
        <v>148.34</v>
      </c>
      <c r="H94" s="14">
        <f t="shared" si="7"/>
        <v>152196.84</v>
      </c>
      <c r="I94" s="14">
        <f>IF(F94="GHS",H94,H94*Assumptions!$B$4)</f>
        <v>152196.84</v>
      </c>
      <c r="J94" s="15" t="str">
        <f>INDEX(Assumptions!$B$8:$B$12,MATCH(B94,Assumptions!$A$8:$A$12,0))</f>
        <v>Weighted Average</v>
      </c>
      <c r="K94" s="16">
        <f>G94/(1-INDEX(Assumptions!$D$8:$D$12,MATCH(B94,Assumptions!$A$8:$A$12,0)))</f>
        <v>228.21538461538461</v>
      </c>
      <c r="L94" s="16">
        <f t="shared" si="8"/>
        <v>4.4501999999999997</v>
      </c>
      <c r="M94" s="16">
        <f t="shared" si="9"/>
        <v>11.410769230769231</v>
      </c>
      <c r="N94" s="14">
        <f>E94*(K94-L94-M94)*IF(F94="GHS",1,Assumptions!$B$4)</f>
        <v>217875.63018461538</v>
      </c>
      <c r="O94" s="15">
        <f t="shared" ca="1" si="10"/>
        <v>391</v>
      </c>
      <c r="P94" s="15" t="str">
        <f t="shared" ca="1" si="11"/>
        <v>365d+</v>
      </c>
      <c r="Q94" s="17">
        <f ca="1">IF(P94="0-90d",0,IF(P94="91-180d",INDEX(Assumptions!$F$8:$F$12,MATCH(B94,Assumptions!$A$8:$A$12,0)),IF(P94="181-365d",INDEX(Assumptions!$G$8:$G$12,MATCH(B94,Assumptions!$A$8:$A$12,0)),INDEX(Assumptions!$H$8:$H$12,MATCH(B94,Assumptions!$A$8:$A$12,0)))))</f>
        <v>0.8</v>
      </c>
      <c r="R94" s="14">
        <f t="shared" ca="1" si="12"/>
        <v>121757.47200000001</v>
      </c>
      <c r="S94" s="14">
        <f t="shared" ca="1" si="13"/>
        <v>30439.367999999988</v>
      </c>
      <c r="T94" s="11" t="s">
        <v>25</v>
      </c>
      <c r="U94" s="18" t="s">
        <v>26</v>
      </c>
    </row>
    <row r="95" spans="1:21" ht="15" customHeight="1" x14ac:dyDescent="0.15">
      <c r="A95" s="10" t="s">
        <v>143</v>
      </c>
      <c r="B95" s="11" t="s">
        <v>41</v>
      </c>
      <c r="C95" s="11" t="s">
        <v>42</v>
      </c>
      <c r="D95" s="12">
        <v>45951</v>
      </c>
      <c r="E95" s="11">
        <v>1662</v>
      </c>
      <c r="F95" s="11" t="s">
        <v>33</v>
      </c>
      <c r="G95" s="13">
        <v>111.72</v>
      </c>
      <c r="H95" s="14">
        <f t="shared" si="7"/>
        <v>185678.63999999998</v>
      </c>
      <c r="I95" s="14">
        <f>IF(F95="GHS",H95,H95*Assumptions!$B$4)</f>
        <v>185678.63999999998</v>
      </c>
      <c r="J95" s="15" t="str">
        <f>INDEX(Assumptions!$B$8:$B$12,MATCH(B95,Assumptions!$A$8:$A$12,0))</f>
        <v>Weighted Average</v>
      </c>
      <c r="K95" s="16">
        <f>G95/(1-INDEX(Assumptions!$D$8:$D$12,MATCH(B95,Assumptions!$A$8:$A$12,0)))</f>
        <v>171.87692307692308</v>
      </c>
      <c r="L95" s="16">
        <f t="shared" si="8"/>
        <v>3.3515999999999999</v>
      </c>
      <c r="M95" s="16">
        <f t="shared" si="9"/>
        <v>8.5938461538461546</v>
      </c>
      <c r="N95" s="14">
        <f>E95*(K95-L95-M95)*IF(F95="GHS",1,Assumptions!$B$4)</f>
        <v>265806.11464615387</v>
      </c>
      <c r="O95" s="15">
        <f t="shared" ca="1" si="10"/>
        <v>335</v>
      </c>
      <c r="P95" s="15" t="str">
        <f t="shared" ca="1" si="11"/>
        <v>181-365d</v>
      </c>
      <c r="Q95" s="17">
        <f ca="1">IF(P95="0-90d",0,IF(P95="91-180d",INDEX(Assumptions!$F$8:$F$12,MATCH(B95,Assumptions!$A$8:$A$12,0)),IF(P95="181-365d",INDEX(Assumptions!$G$8:$G$12,MATCH(B95,Assumptions!$A$8:$A$12,0)),INDEX(Assumptions!$H$8:$H$12,MATCH(B95,Assumptions!$A$8:$A$12,0)))))</f>
        <v>0.35</v>
      </c>
      <c r="R95" s="14">
        <f t="shared" ca="1" si="12"/>
        <v>64987.52399999999</v>
      </c>
      <c r="S95" s="14">
        <f t="shared" ca="1" si="13"/>
        <v>120691.11599999999</v>
      </c>
      <c r="T95" s="11" t="s">
        <v>50</v>
      </c>
      <c r="U95" s="18" t="s">
        <v>26</v>
      </c>
    </row>
    <row r="96" spans="1:21" ht="15" customHeight="1" x14ac:dyDescent="0.15">
      <c r="A96" s="10" t="s">
        <v>144</v>
      </c>
      <c r="B96" s="11" t="s">
        <v>41</v>
      </c>
      <c r="C96" s="11" t="s">
        <v>42</v>
      </c>
      <c r="D96" s="12">
        <v>45845</v>
      </c>
      <c r="E96" s="11">
        <v>29</v>
      </c>
      <c r="F96" s="11" t="s">
        <v>33</v>
      </c>
      <c r="G96" s="13">
        <v>502.56</v>
      </c>
      <c r="H96" s="14">
        <f t="shared" si="7"/>
        <v>14574.24</v>
      </c>
      <c r="I96" s="14">
        <f>IF(F96="GHS",H96,H96*Assumptions!$B$4)</f>
        <v>14574.24</v>
      </c>
      <c r="J96" s="15" t="str">
        <f>INDEX(Assumptions!$B$8:$B$12,MATCH(B96,Assumptions!$A$8:$A$12,0))</f>
        <v>Weighted Average</v>
      </c>
      <c r="K96" s="16">
        <f>G96/(1-INDEX(Assumptions!$D$8:$D$12,MATCH(B96,Assumptions!$A$8:$A$12,0)))</f>
        <v>773.16923076923069</v>
      </c>
      <c r="L96" s="16">
        <f t="shared" si="8"/>
        <v>15.076799999999999</v>
      </c>
      <c r="M96" s="16">
        <f t="shared" si="9"/>
        <v>38.658461538461538</v>
      </c>
      <c r="N96" s="14">
        <f>E96*(K96-L96-M96)*IF(F96="GHS",1,Assumptions!$B$4)</f>
        <v>20863.585107692303</v>
      </c>
      <c r="O96" s="15">
        <f t="shared" ca="1" si="10"/>
        <v>441</v>
      </c>
      <c r="P96" s="15" t="str">
        <f t="shared" ca="1" si="11"/>
        <v>365d+</v>
      </c>
      <c r="Q96" s="17">
        <f ca="1">IF(P96="0-90d",0,IF(P96="91-180d",INDEX(Assumptions!$F$8:$F$12,MATCH(B96,Assumptions!$A$8:$A$12,0)),IF(P96="181-365d",INDEX(Assumptions!$G$8:$G$12,MATCH(B96,Assumptions!$A$8:$A$12,0)),INDEX(Assumptions!$H$8:$H$12,MATCH(B96,Assumptions!$A$8:$A$12,0)))))</f>
        <v>0.8</v>
      </c>
      <c r="R96" s="14">
        <f t="shared" ca="1" si="12"/>
        <v>11659.392</v>
      </c>
      <c r="S96" s="14">
        <f t="shared" ca="1" si="13"/>
        <v>2914.848</v>
      </c>
      <c r="T96" s="11" t="s">
        <v>25</v>
      </c>
      <c r="U96" s="18" t="s">
        <v>26</v>
      </c>
    </row>
    <row r="97" spans="1:21" ht="15" customHeight="1" x14ac:dyDescent="0.15">
      <c r="A97" s="10" t="s">
        <v>145</v>
      </c>
      <c r="B97" s="11" t="s">
        <v>31</v>
      </c>
      <c r="C97" s="11" t="s">
        <v>32</v>
      </c>
      <c r="D97" s="12">
        <v>46138</v>
      </c>
      <c r="E97" s="11">
        <v>4564</v>
      </c>
      <c r="F97" s="11" t="s">
        <v>33</v>
      </c>
      <c r="G97" s="13">
        <v>3142.86</v>
      </c>
      <c r="H97" s="14">
        <f t="shared" si="7"/>
        <v>14344013.040000001</v>
      </c>
      <c r="I97" s="14">
        <f>IF(F97="GHS",H97,H97*Assumptions!$B$4)</f>
        <v>14344013.040000001</v>
      </c>
      <c r="J97" s="15" t="str">
        <f>INDEX(Assumptions!$B$8:$B$12,MATCH(B97,Assumptions!$A$8:$A$12,0))</f>
        <v>Weighted Average</v>
      </c>
      <c r="K97" s="16">
        <f>G97/(1-INDEX(Assumptions!$D$8:$D$12,MATCH(B97,Assumptions!$A$8:$A$12,0)))</f>
        <v>4365.0833333333339</v>
      </c>
      <c r="L97" s="16">
        <f t="shared" si="8"/>
        <v>94.285799999999995</v>
      </c>
      <c r="M97" s="16">
        <f t="shared" si="9"/>
        <v>218.25416666666672</v>
      </c>
      <c r="N97" s="14">
        <f>E97*(K97-L97-M97)*IF(F97="GHS",1,Assumptions!$B$4)</f>
        <v>18495807.925466672</v>
      </c>
      <c r="O97" s="15">
        <f t="shared" ca="1" si="10"/>
        <v>148</v>
      </c>
      <c r="P97" s="15" t="str">
        <f t="shared" ca="1" si="11"/>
        <v>91-180d</v>
      </c>
      <c r="Q97" s="17">
        <f ca="1">IF(P97="0-90d",0,IF(P97="91-180d",INDEX(Assumptions!$F$8:$F$12,MATCH(B97,Assumptions!$A$8:$A$12,0)),IF(P97="181-365d",INDEX(Assumptions!$G$8:$G$12,MATCH(B97,Assumptions!$A$8:$A$12,0)),INDEX(Assumptions!$H$8:$H$12,MATCH(B97,Assumptions!$A$8:$A$12,0)))))</f>
        <v>0.05</v>
      </c>
      <c r="R97" s="14">
        <f t="shared" ca="1" si="12"/>
        <v>717200.65200000012</v>
      </c>
      <c r="S97" s="14">
        <f t="shared" ca="1" si="13"/>
        <v>13626812.388</v>
      </c>
      <c r="T97" s="11" t="s">
        <v>25</v>
      </c>
      <c r="U97" s="18" t="s">
        <v>26</v>
      </c>
    </row>
    <row r="98" spans="1:21" ht="15" customHeight="1" x14ac:dyDescent="0.15">
      <c r="A98" s="10" t="s">
        <v>146</v>
      </c>
      <c r="B98" s="11" t="s">
        <v>31</v>
      </c>
      <c r="C98" s="11" t="s">
        <v>32</v>
      </c>
      <c r="D98" s="12">
        <v>45947</v>
      </c>
      <c r="E98" s="11">
        <v>3626</v>
      </c>
      <c r="F98" s="11" t="s">
        <v>33</v>
      </c>
      <c r="G98" s="13">
        <v>2192.6</v>
      </c>
      <c r="H98" s="14">
        <f t="shared" si="7"/>
        <v>7950367.5999999996</v>
      </c>
      <c r="I98" s="14">
        <f>IF(F98="GHS",H98,H98*Assumptions!$B$4)</f>
        <v>7950367.5999999996</v>
      </c>
      <c r="J98" s="15" t="str">
        <f>INDEX(Assumptions!$B$8:$B$12,MATCH(B98,Assumptions!$A$8:$A$12,0))</f>
        <v>Weighted Average</v>
      </c>
      <c r="K98" s="16">
        <f>G98/(1-INDEX(Assumptions!$D$8:$D$12,MATCH(B98,Assumptions!$A$8:$A$12,0)))</f>
        <v>3045.2777777777778</v>
      </c>
      <c r="L98" s="16">
        <f t="shared" si="8"/>
        <v>65.777999999999992</v>
      </c>
      <c r="M98" s="16">
        <f t="shared" si="9"/>
        <v>152.26388888888889</v>
      </c>
      <c r="N98" s="14">
        <f>E98*(K98-L98-M98)*IF(F98="GHS",1,Assumptions!$B$4)</f>
        <v>10251557.333111113</v>
      </c>
      <c r="O98" s="15">
        <f t="shared" ca="1" si="10"/>
        <v>339</v>
      </c>
      <c r="P98" s="15" t="str">
        <f t="shared" ca="1" si="11"/>
        <v>181-365d</v>
      </c>
      <c r="Q98" s="17">
        <f ca="1">IF(P98="0-90d",0,IF(P98="91-180d",INDEX(Assumptions!$F$8:$F$12,MATCH(B98,Assumptions!$A$8:$A$12,0)),IF(P98="181-365d",INDEX(Assumptions!$G$8:$G$12,MATCH(B98,Assumptions!$A$8:$A$12,0)),INDEX(Assumptions!$H$8:$H$12,MATCH(B98,Assumptions!$A$8:$A$12,0)))))</f>
        <v>0.2</v>
      </c>
      <c r="R98" s="14">
        <f t="shared" ca="1" si="12"/>
        <v>1590073.52</v>
      </c>
      <c r="S98" s="14">
        <f t="shared" ca="1" si="13"/>
        <v>6360294.0800000001</v>
      </c>
      <c r="T98" s="11" t="s">
        <v>25</v>
      </c>
      <c r="U98" s="18" t="s">
        <v>36</v>
      </c>
    </row>
    <row r="99" spans="1:21" ht="15" customHeight="1" x14ac:dyDescent="0.15">
      <c r="A99" s="10" t="s">
        <v>147</v>
      </c>
      <c r="B99" s="11" t="s">
        <v>28</v>
      </c>
      <c r="C99" s="11" t="s">
        <v>38</v>
      </c>
      <c r="D99" s="12">
        <v>46002</v>
      </c>
      <c r="E99" s="11">
        <v>3827</v>
      </c>
      <c r="F99" s="11" t="s">
        <v>24</v>
      </c>
      <c r="G99" s="13">
        <v>4081.56</v>
      </c>
      <c r="H99" s="14">
        <f t="shared" si="7"/>
        <v>15620130.119999999</v>
      </c>
      <c r="I99" s="14">
        <f>IF(F99="GHS",H99,H99*Assumptions!$B$4)</f>
        <v>168697405.296</v>
      </c>
      <c r="J99" s="15" t="str">
        <f>INDEX(Assumptions!$B$8:$B$12,MATCH(B99,Assumptions!$A$8:$A$12,0))</f>
        <v>Fair Value Less Costs to Sell</v>
      </c>
      <c r="K99" s="16">
        <f>G99/(1-INDEX(Assumptions!$D$8:$D$12,MATCH(B99,Assumptions!$A$8:$A$12,0)))</f>
        <v>4638.136363636364</v>
      </c>
      <c r="L99" s="16">
        <f t="shared" si="8"/>
        <v>122.4468</v>
      </c>
      <c r="M99" s="16">
        <f t="shared" si="9"/>
        <v>231.90681818181821</v>
      </c>
      <c r="N99" s="14">
        <f>E99*(K99-L99-M99)*IF(F99="GHS",1,Assumptions!$B$4)</f>
        <v>177055594.92202914</v>
      </c>
      <c r="O99" s="15">
        <f t="shared" ca="1" si="10"/>
        <v>284</v>
      </c>
      <c r="P99" s="15" t="str">
        <f t="shared" ca="1" si="11"/>
        <v>181-365d</v>
      </c>
      <c r="Q99" s="17">
        <f ca="1">IF(P99="0-90d",0,IF(P99="91-180d",INDEX(Assumptions!$F$8:$F$12,MATCH(B99,Assumptions!$A$8:$A$12,0)),IF(P99="181-365d",INDEX(Assumptions!$G$8:$G$12,MATCH(B99,Assumptions!$A$8:$A$12,0)),INDEX(Assumptions!$H$8:$H$12,MATCH(B99,Assumptions!$A$8:$A$12,0)))))</f>
        <v>0.1</v>
      </c>
      <c r="R99" s="14">
        <f t="shared" ca="1" si="12"/>
        <v>16869740.529600002</v>
      </c>
      <c r="S99" s="14">
        <f t="shared" ca="1" si="13"/>
        <v>151827664.76640001</v>
      </c>
      <c r="T99" s="11" t="s">
        <v>25</v>
      </c>
      <c r="U99" s="18" t="s">
        <v>26</v>
      </c>
    </row>
    <row r="100" spans="1:21" ht="15" customHeight="1" x14ac:dyDescent="0.15">
      <c r="A100" s="10" t="s">
        <v>148</v>
      </c>
      <c r="B100" s="11" t="s">
        <v>41</v>
      </c>
      <c r="C100" s="11" t="s">
        <v>49</v>
      </c>
      <c r="D100" s="12">
        <v>45887</v>
      </c>
      <c r="E100" s="11">
        <v>605</v>
      </c>
      <c r="F100" s="11" t="s">
        <v>33</v>
      </c>
      <c r="G100" s="13">
        <v>206.81</v>
      </c>
      <c r="H100" s="14">
        <f t="shared" si="7"/>
        <v>125120.05</v>
      </c>
      <c r="I100" s="14">
        <f>IF(F100="GHS",H100,H100*Assumptions!$B$4)</f>
        <v>125120.05</v>
      </c>
      <c r="J100" s="15" t="str">
        <f>INDEX(Assumptions!$B$8:$B$12,MATCH(B100,Assumptions!$A$8:$A$12,0))</f>
        <v>Weighted Average</v>
      </c>
      <c r="K100" s="16">
        <f>G100/(1-INDEX(Assumptions!$D$8:$D$12,MATCH(B100,Assumptions!$A$8:$A$12,0)))</f>
        <v>318.16923076923075</v>
      </c>
      <c r="L100" s="16">
        <f t="shared" si="8"/>
        <v>6.2042999999999999</v>
      </c>
      <c r="M100" s="16">
        <f t="shared" si="9"/>
        <v>15.908461538461538</v>
      </c>
      <c r="N100" s="14">
        <f>E100*(K100-L100-M100)*IF(F100="GHS",1,Assumptions!$B$4)</f>
        <v>179114.16388461538</v>
      </c>
      <c r="O100" s="15">
        <f t="shared" ca="1" si="10"/>
        <v>399</v>
      </c>
      <c r="P100" s="15" t="str">
        <f t="shared" ca="1" si="11"/>
        <v>365d+</v>
      </c>
      <c r="Q100" s="17">
        <f ca="1">IF(P100="0-90d",0,IF(P100="91-180d",INDEX(Assumptions!$F$8:$F$12,MATCH(B100,Assumptions!$A$8:$A$12,0)),IF(P100="181-365d",INDEX(Assumptions!$G$8:$G$12,MATCH(B100,Assumptions!$A$8:$A$12,0)),INDEX(Assumptions!$H$8:$H$12,MATCH(B100,Assumptions!$A$8:$A$12,0)))))</f>
        <v>0.8</v>
      </c>
      <c r="R100" s="14">
        <f t="shared" ca="1" si="12"/>
        <v>100096.04000000001</v>
      </c>
      <c r="S100" s="14">
        <f t="shared" ca="1" si="13"/>
        <v>25024.009999999995</v>
      </c>
      <c r="T100" s="11" t="s">
        <v>25</v>
      </c>
      <c r="U100" s="18" t="s">
        <v>26</v>
      </c>
    </row>
    <row r="101" spans="1:21" ht="15" customHeight="1" x14ac:dyDescent="0.15">
      <c r="A101" s="10" t="s">
        <v>149</v>
      </c>
      <c r="B101" s="11" t="s">
        <v>28</v>
      </c>
      <c r="C101" s="11" t="s">
        <v>38</v>
      </c>
      <c r="D101" s="12">
        <v>46217</v>
      </c>
      <c r="E101" s="11">
        <v>2053</v>
      </c>
      <c r="F101" s="11" t="s">
        <v>24</v>
      </c>
      <c r="G101" s="13">
        <v>16759.98</v>
      </c>
      <c r="H101" s="14">
        <f t="shared" si="7"/>
        <v>34408238.939999998</v>
      </c>
      <c r="I101" s="14">
        <f>IF(F101="GHS",H101,H101*Assumptions!$B$4)</f>
        <v>371608980.55199999</v>
      </c>
      <c r="J101" s="15" t="str">
        <f>INDEX(Assumptions!$B$8:$B$12,MATCH(B101,Assumptions!$A$8:$A$12,0))</f>
        <v>Fair Value Less Costs to Sell</v>
      </c>
      <c r="K101" s="16">
        <f>G101/(1-INDEX(Assumptions!$D$8:$D$12,MATCH(B101,Assumptions!$A$8:$A$12,0)))</f>
        <v>19045.431818181816</v>
      </c>
      <c r="L101" s="16">
        <f t="shared" si="8"/>
        <v>502.79939999999999</v>
      </c>
      <c r="M101" s="16">
        <f t="shared" si="9"/>
        <v>952.27159090909083</v>
      </c>
      <c r="N101" s="14">
        <f>E101*(K101-L101-M101)*IF(F101="GHS",1,Assumptions!$B$4)</f>
        <v>390020516.40662181</v>
      </c>
      <c r="O101" s="15">
        <f t="shared" ca="1" si="10"/>
        <v>69</v>
      </c>
      <c r="P101" s="15" t="str">
        <f t="shared" ca="1" si="11"/>
        <v>0-90d</v>
      </c>
      <c r="Q101" s="17">
        <f ca="1">IF(P101="0-90d",0,IF(P101="91-180d",INDEX(Assumptions!$F$8:$F$12,MATCH(B101,Assumptions!$A$8:$A$12,0)),IF(P101="181-365d",INDEX(Assumptions!$G$8:$G$12,MATCH(B101,Assumptions!$A$8:$A$12,0)),INDEX(Assumptions!$H$8:$H$12,MATCH(B101,Assumptions!$A$8:$A$12,0)))))</f>
        <v>0</v>
      </c>
      <c r="R101" s="14">
        <f t="shared" ca="1" si="12"/>
        <v>0</v>
      </c>
      <c r="S101" s="14">
        <f t="shared" ca="1" si="13"/>
        <v>371608980.55199999</v>
      </c>
      <c r="T101" s="11" t="s">
        <v>25</v>
      </c>
      <c r="U101" s="18" t="s">
        <v>26</v>
      </c>
    </row>
    <row r="102" spans="1:21" ht="15" customHeight="1" x14ac:dyDescent="0.15">
      <c r="A102" s="10" t="s">
        <v>150</v>
      </c>
      <c r="B102" s="11" t="s">
        <v>22</v>
      </c>
      <c r="C102" s="11" t="s">
        <v>81</v>
      </c>
      <c r="D102" s="12">
        <v>46220</v>
      </c>
      <c r="E102" s="11">
        <v>1959</v>
      </c>
      <c r="F102" s="11" t="s">
        <v>24</v>
      </c>
      <c r="G102" s="13">
        <v>30441.16</v>
      </c>
      <c r="H102" s="14">
        <f t="shared" si="7"/>
        <v>59634232.439999998</v>
      </c>
      <c r="I102" s="14">
        <f>IF(F102="GHS",H102,H102*Assumptions!$B$4)</f>
        <v>644049710.352</v>
      </c>
      <c r="J102" s="15" t="str">
        <f>INDEX(Assumptions!$B$8:$B$12,MATCH(B102,Assumptions!$A$8:$A$12,0))</f>
        <v>FIFO</v>
      </c>
      <c r="K102" s="16">
        <f>G102/(1-INDEX(Assumptions!$D$8:$D$12,MATCH(B102,Assumptions!$A$8:$A$12,0)))</f>
        <v>37123.365853658535</v>
      </c>
      <c r="L102" s="16">
        <f t="shared" si="8"/>
        <v>913.23479999999995</v>
      </c>
      <c r="M102" s="16">
        <f t="shared" si="9"/>
        <v>1856.1682926829269</v>
      </c>
      <c r="N102" s="14">
        <f>E102*(K102-L102-M102)*IF(F102="GHS",1,Assumptions!$B$4)</f>
        <v>726833660.9265132</v>
      </c>
      <c r="O102" s="15">
        <f t="shared" ca="1" si="10"/>
        <v>66</v>
      </c>
      <c r="P102" s="15" t="str">
        <f t="shared" ca="1" si="11"/>
        <v>0-90d</v>
      </c>
      <c r="Q102" s="17">
        <f ca="1">IF(P102="0-90d",0,IF(P102="91-180d",INDEX(Assumptions!$F$8:$F$12,MATCH(B102,Assumptions!$A$8:$A$12,0)),IF(P102="181-365d",INDEX(Assumptions!$G$8:$G$12,MATCH(B102,Assumptions!$A$8:$A$12,0)),INDEX(Assumptions!$H$8:$H$12,MATCH(B102,Assumptions!$A$8:$A$12,0)))))</f>
        <v>0</v>
      </c>
      <c r="R102" s="14">
        <f t="shared" ca="1" si="12"/>
        <v>0</v>
      </c>
      <c r="S102" s="14">
        <f t="shared" ca="1" si="13"/>
        <v>644049710.352</v>
      </c>
      <c r="T102" s="11" t="s">
        <v>25</v>
      </c>
      <c r="U102" s="18" t="s">
        <v>26</v>
      </c>
    </row>
    <row r="103" spans="1:21" ht="15" customHeight="1" x14ac:dyDescent="0.15">
      <c r="A103" s="10" t="s">
        <v>151</v>
      </c>
      <c r="B103" s="11" t="s">
        <v>28</v>
      </c>
      <c r="C103" s="11" t="s">
        <v>38</v>
      </c>
      <c r="D103" s="12">
        <v>45892</v>
      </c>
      <c r="E103" s="11">
        <v>1780</v>
      </c>
      <c r="F103" s="11" t="s">
        <v>24</v>
      </c>
      <c r="G103" s="13">
        <v>4526.26</v>
      </c>
      <c r="H103" s="14">
        <f t="shared" si="7"/>
        <v>8056742.8000000007</v>
      </c>
      <c r="I103" s="14">
        <f>IF(F103="GHS",H103,H103*Assumptions!$B$4)</f>
        <v>87012822.24000001</v>
      </c>
      <c r="J103" s="15" t="str">
        <f>INDEX(Assumptions!$B$8:$B$12,MATCH(B103,Assumptions!$A$8:$A$12,0))</f>
        <v>Fair Value Less Costs to Sell</v>
      </c>
      <c r="K103" s="16">
        <f>G103/(1-INDEX(Assumptions!$D$8:$D$12,MATCH(B103,Assumptions!$A$8:$A$12,0)))</f>
        <v>5143.477272727273</v>
      </c>
      <c r="L103" s="16">
        <f t="shared" si="8"/>
        <v>135.7878</v>
      </c>
      <c r="M103" s="16">
        <f t="shared" si="9"/>
        <v>257.17386363636365</v>
      </c>
      <c r="N103" s="14">
        <f>E103*(K103-L103-M103)*IF(F103="GHS",1,Assumptions!$B$4)</f>
        <v>91323912.06916365</v>
      </c>
      <c r="O103" s="15">
        <f t="shared" ca="1" si="10"/>
        <v>394</v>
      </c>
      <c r="P103" s="15" t="str">
        <f t="shared" ca="1" si="11"/>
        <v>365d+</v>
      </c>
      <c r="Q103" s="17">
        <f ca="1">IF(P103="0-90d",0,IF(P103="91-180d",INDEX(Assumptions!$F$8:$F$12,MATCH(B103,Assumptions!$A$8:$A$12,0)),IF(P103="181-365d",INDEX(Assumptions!$G$8:$G$12,MATCH(B103,Assumptions!$A$8:$A$12,0)),INDEX(Assumptions!$H$8:$H$12,MATCH(B103,Assumptions!$A$8:$A$12,0)))))</f>
        <v>0.4</v>
      </c>
      <c r="R103" s="14">
        <f t="shared" ca="1" si="12"/>
        <v>34805128.896000005</v>
      </c>
      <c r="S103" s="14">
        <f t="shared" ca="1" si="13"/>
        <v>52207693.344000004</v>
      </c>
      <c r="T103" s="11" t="s">
        <v>25</v>
      </c>
      <c r="U103" s="18" t="s">
        <v>26</v>
      </c>
    </row>
    <row r="104" spans="1:21" ht="15" customHeight="1" x14ac:dyDescent="0.15">
      <c r="A104" s="10" t="s">
        <v>152</v>
      </c>
      <c r="B104" s="11" t="s">
        <v>31</v>
      </c>
      <c r="C104" s="11" t="s">
        <v>32</v>
      </c>
      <c r="D104" s="12">
        <v>45768</v>
      </c>
      <c r="E104" s="11">
        <v>1619</v>
      </c>
      <c r="F104" s="11" t="s">
        <v>33</v>
      </c>
      <c r="G104" s="13">
        <v>1669.12</v>
      </c>
      <c r="H104" s="14">
        <f t="shared" si="7"/>
        <v>2702305.2799999998</v>
      </c>
      <c r="I104" s="14">
        <f>IF(F104="GHS",H104,H104*Assumptions!$B$4)</f>
        <v>2702305.2799999998</v>
      </c>
      <c r="J104" s="15" t="str">
        <f>INDEX(Assumptions!$B$8:$B$12,MATCH(B104,Assumptions!$A$8:$A$12,0))</f>
        <v>Weighted Average</v>
      </c>
      <c r="K104" s="16">
        <f>G104/(1-INDEX(Assumptions!$D$8:$D$12,MATCH(B104,Assumptions!$A$8:$A$12,0)))</f>
        <v>2318.2222222222222</v>
      </c>
      <c r="L104" s="16">
        <f t="shared" si="8"/>
        <v>50.073599999999992</v>
      </c>
      <c r="M104" s="16">
        <f t="shared" si="9"/>
        <v>115.91111111111111</v>
      </c>
      <c r="N104" s="14">
        <f>E104*(K104-L104-M104)*IF(F104="GHS",1,Assumptions!$B$4)</f>
        <v>3484472.5304888887</v>
      </c>
      <c r="O104" s="15">
        <f t="shared" ca="1" si="10"/>
        <v>518</v>
      </c>
      <c r="P104" s="15" t="str">
        <f t="shared" ca="1" si="11"/>
        <v>365d+</v>
      </c>
      <c r="Q104" s="17">
        <f ca="1">IF(P104="0-90d",0,IF(P104="91-180d",INDEX(Assumptions!$F$8:$F$12,MATCH(B104,Assumptions!$A$8:$A$12,0)),IF(P104="181-365d",INDEX(Assumptions!$G$8:$G$12,MATCH(B104,Assumptions!$A$8:$A$12,0)),INDEX(Assumptions!$H$8:$H$12,MATCH(B104,Assumptions!$A$8:$A$12,0)))))</f>
        <v>0.6</v>
      </c>
      <c r="R104" s="14">
        <f t="shared" ca="1" si="12"/>
        <v>1621383.1679999998</v>
      </c>
      <c r="S104" s="14">
        <f t="shared" ca="1" si="13"/>
        <v>1080922.112</v>
      </c>
      <c r="T104" s="11" t="s">
        <v>25</v>
      </c>
      <c r="U104" s="18" t="s">
        <v>26</v>
      </c>
    </row>
    <row r="105" spans="1:21" ht="15" customHeight="1" x14ac:dyDescent="0.15">
      <c r="A105" s="10" t="s">
        <v>153</v>
      </c>
      <c r="B105" s="11" t="s">
        <v>28</v>
      </c>
      <c r="C105" s="11" t="s">
        <v>35</v>
      </c>
      <c r="D105" s="12">
        <v>45960</v>
      </c>
      <c r="E105" s="11">
        <v>4486</v>
      </c>
      <c r="F105" s="11" t="s">
        <v>24</v>
      </c>
      <c r="G105" s="13">
        <v>4439.18</v>
      </c>
      <c r="H105" s="14">
        <f t="shared" si="7"/>
        <v>19914161.48</v>
      </c>
      <c r="I105" s="14">
        <f>IF(F105="GHS",H105,H105*Assumptions!$B$4)</f>
        <v>215072943.98400003</v>
      </c>
      <c r="J105" s="15" t="str">
        <f>INDEX(Assumptions!$B$8:$B$12,MATCH(B105,Assumptions!$A$8:$A$12,0))</f>
        <v>Fair Value Less Costs to Sell</v>
      </c>
      <c r="K105" s="16">
        <f>G105/(1-INDEX(Assumptions!$D$8:$D$12,MATCH(B105,Assumptions!$A$8:$A$12,0)))</f>
        <v>5044.5227272727279</v>
      </c>
      <c r="L105" s="16">
        <f t="shared" si="8"/>
        <v>133.1754</v>
      </c>
      <c r="M105" s="16">
        <f t="shared" si="9"/>
        <v>252.22613636363641</v>
      </c>
      <c r="N105" s="14">
        <f>E105*(K105-L105-M105)*IF(F105="GHS",1,Assumptions!$B$4)</f>
        <v>225728830.75411642</v>
      </c>
      <c r="O105" s="15">
        <f t="shared" ca="1" si="10"/>
        <v>326</v>
      </c>
      <c r="P105" s="15" t="str">
        <f t="shared" ca="1" si="11"/>
        <v>181-365d</v>
      </c>
      <c r="Q105" s="17">
        <f ca="1">IF(P105="0-90d",0,IF(P105="91-180d",INDEX(Assumptions!$F$8:$F$12,MATCH(B105,Assumptions!$A$8:$A$12,0)),IF(P105="181-365d",INDEX(Assumptions!$G$8:$G$12,MATCH(B105,Assumptions!$A$8:$A$12,0)),INDEX(Assumptions!$H$8:$H$12,MATCH(B105,Assumptions!$A$8:$A$12,0)))))</f>
        <v>0.1</v>
      </c>
      <c r="R105" s="14">
        <f t="shared" ca="1" si="12"/>
        <v>21507294.398400005</v>
      </c>
      <c r="S105" s="14">
        <f t="shared" ca="1" si="13"/>
        <v>193565649.58560002</v>
      </c>
      <c r="T105" s="11" t="s">
        <v>50</v>
      </c>
      <c r="U105" s="18" t="s">
        <v>26</v>
      </c>
    </row>
    <row r="106" spans="1:21" ht="15" customHeight="1" x14ac:dyDescent="0.15">
      <c r="A106" s="10" t="s">
        <v>154</v>
      </c>
      <c r="B106" s="11" t="s">
        <v>41</v>
      </c>
      <c r="C106" s="11" t="s">
        <v>115</v>
      </c>
      <c r="D106" s="12">
        <v>46050</v>
      </c>
      <c r="E106" s="11">
        <v>1136</v>
      </c>
      <c r="F106" s="11" t="s">
        <v>33</v>
      </c>
      <c r="G106" s="13">
        <v>418.91</v>
      </c>
      <c r="H106" s="14">
        <f t="shared" si="7"/>
        <v>475881.76</v>
      </c>
      <c r="I106" s="14">
        <f>IF(F106="GHS",H106,H106*Assumptions!$B$4)</f>
        <v>475881.76</v>
      </c>
      <c r="J106" s="15" t="str">
        <f>INDEX(Assumptions!$B$8:$B$12,MATCH(B106,Assumptions!$A$8:$A$12,0))</f>
        <v>Weighted Average</v>
      </c>
      <c r="K106" s="16">
        <f>G106/(1-INDEX(Assumptions!$D$8:$D$12,MATCH(B106,Assumptions!$A$8:$A$12,0)))</f>
        <v>644.47692307692307</v>
      </c>
      <c r="L106" s="16">
        <f t="shared" si="8"/>
        <v>12.567299999999999</v>
      </c>
      <c r="M106" s="16">
        <f t="shared" si="9"/>
        <v>32.223846153846154</v>
      </c>
      <c r="N106" s="14">
        <f>E106*(K106-L106-M106)*IF(F106="GHS",1,Assumptions!$B$4)</f>
        <v>681243.04258461541</v>
      </c>
      <c r="O106" s="15">
        <f t="shared" ca="1" si="10"/>
        <v>236</v>
      </c>
      <c r="P106" s="15" t="str">
        <f t="shared" ca="1" si="11"/>
        <v>181-365d</v>
      </c>
      <c r="Q106" s="17">
        <f ca="1">IF(P106="0-90d",0,IF(P106="91-180d",INDEX(Assumptions!$F$8:$F$12,MATCH(B106,Assumptions!$A$8:$A$12,0)),IF(P106="181-365d",INDEX(Assumptions!$G$8:$G$12,MATCH(B106,Assumptions!$A$8:$A$12,0)),INDEX(Assumptions!$H$8:$H$12,MATCH(B106,Assumptions!$A$8:$A$12,0)))))</f>
        <v>0.35</v>
      </c>
      <c r="R106" s="14">
        <f t="shared" ca="1" si="12"/>
        <v>166558.61599999998</v>
      </c>
      <c r="S106" s="14">
        <f t="shared" ca="1" si="13"/>
        <v>309323.14400000003</v>
      </c>
      <c r="T106" s="11" t="s">
        <v>25</v>
      </c>
      <c r="U106" s="18" t="s">
        <v>36</v>
      </c>
    </row>
    <row r="107" spans="1:21" ht="15" customHeight="1" x14ac:dyDescent="0.15">
      <c r="A107" s="10" t="s">
        <v>155</v>
      </c>
      <c r="B107" s="11" t="s">
        <v>28</v>
      </c>
      <c r="C107" s="11" t="s">
        <v>29</v>
      </c>
      <c r="D107" s="12">
        <v>45729</v>
      </c>
      <c r="E107" s="11">
        <v>4489</v>
      </c>
      <c r="F107" s="11" t="s">
        <v>24</v>
      </c>
      <c r="G107" s="13">
        <v>14377.47</v>
      </c>
      <c r="H107" s="14">
        <f t="shared" si="7"/>
        <v>64540462.829999998</v>
      </c>
      <c r="I107" s="14">
        <f>IF(F107="GHS",H107,H107*Assumptions!$B$4)</f>
        <v>697036998.56400001</v>
      </c>
      <c r="J107" s="15" t="str">
        <f>INDEX(Assumptions!$B$8:$B$12,MATCH(B107,Assumptions!$A$8:$A$12,0))</f>
        <v>Fair Value Less Costs to Sell</v>
      </c>
      <c r="K107" s="16">
        <f>G107/(1-INDEX(Assumptions!$D$8:$D$12,MATCH(B107,Assumptions!$A$8:$A$12,0)))</f>
        <v>16338.03409090909</v>
      </c>
      <c r="L107" s="16">
        <f t="shared" si="8"/>
        <v>431.32409999999999</v>
      </c>
      <c r="M107" s="16">
        <f t="shared" si="9"/>
        <v>816.90170454545455</v>
      </c>
      <c r="N107" s="14">
        <f>E107*(K107-L107-M107)*IF(F107="GHS",1,Assumptions!$B$4)</f>
        <v>731572013.49285269</v>
      </c>
      <c r="O107" s="15">
        <f t="shared" ca="1" si="10"/>
        <v>557</v>
      </c>
      <c r="P107" s="15" t="str">
        <f t="shared" ca="1" si="11"/>
        <v>365d+</v>
      </c>
      <c r="Q107" s="17">
        <f ca="1">IF(P107="0-90d",0,IF(P107="91-180d",INDEX(Assumptions!$F$8:$F$12,MATCH(B107,Assumptions!$A$8:$A$12,0)),IF(P107="181-365d",INDEX(Assumptions!$G$8:$G$12,MATCH(B107,Assumptions!$A$8:$A$12,0)),INDEX(Assumptions!$H$8:$H$12,MATCH(B107,Assumptions!$A$8:$A$12,0)))))</f>
        <v>0.4</v>
      </c>
      <c r="R107" s="14">
        <f t="shared" ca="1" si="12"/>
        <v>278814799.42559999</v>
      </c>
      <c r="S107" s="14">
        <f t="shared" ca="1" si="13"/>
        <v>418222199.13840002</v>
      </c>
      <c r="T107" s="11" t="s">
        <v>25</v>
      </c>
      <c r="U107" s="18" t="s">
        <v>36</v>
      </c>
    </row>
    <row r="108" spans="1:21" ht="15" customHeight="1" x14ac:dyDescent="0.15">
      <c r="A108" s="10" t="s">
        <v>156</v>
      </c>
      <c r="B108" s="11" t="s">
        <v>31</v>
      </c>
      <c r="C108" s="11" t="s">
        <v>63</v>
      </c>
      <c r="D108" s="12">
        <v>45994</v>
      </c>
      <c r="E108" s="11">
        <v>2257</v>
      </c>
      <c r="F108" s="11" t="s">
        <v>33</v>
      </c>
      <c r="G108" s="13">
        <v>5848.98</v>
      </c>
      <c r="H108" s="14">
        <f t="shared" si="7"/>
        <v>13201147.859999999</v>
      </c>
      <c r="I108" s="14">
        <f>IF(F108="GHS",H108,H108*Assumptions!$B$4)</f>
        <v>13201147.859999999</v>
      </c>
      <c r="J108" s="15" t="str">
        <f>INDEX(Assumptions!$B$8:$B$12,MATCH(B108,Assumptions!$A$8:$A$12,0))</f>
        <v>Weighted Average</v>
      </c>
      <c r="K108" s="16">
        <f>G108/(1-INDEX(Assumptions!$D$8:$D$12,MATCH(B108,Assumptions!$A$8:$A$12,0)))</f>
        <v>8123.583333333333</v>
      </c>
      <c r="L108" s="16">
        <f t="shared" si="8"/>
        <v>175.46939999999998</v>
      </c>
      <c r="M108" s="16">
        <f t="shared" si="9"/>
        <v>406.17916666666667</v>
      </c>
      <c r="N108" s="14">
        <f>E108*(K108-L108-M108)*IF(F108="GHS",1,Assumptions!$B$4)</f>
        <v>17022146.768366665</v>
      </c>
      <c r="O108" s="15">
        <f t="shared" ca="1" si="10"/>
        <v>292</v>
      </c>
      <c r="P108" s="15" t="str">
        <f t="shared" ca="1" si="11"/>
        <v>181-365d</v>
      </c>
      <c r="Q108" s="17">
        <f ca="1">IF(P108="0-90d",0,IF(P108="91-180d",INDEX(Assumptions!$F$8:$F$12,MATCH(B108,Assumptions!$A$8:$A$12,0)),IF(P108="181-365d",INDEX(Assumptions!$G$8:$G$12,MATCH(B108,Assumptions!$A$8:$A$12,0)),INDEX(Assumptions!$H$8:$H$12,MATCH(B108,Assumptions!$A$8:$A$12,0)))))</f>
        <v>0.2</v>
      </c>
      <c r="R108" s="14">
        <f t="shared" ca="1" si="12"/>
        <v>2640229.5720000002</v>
      </c>
      <c r="S108" s="14">
        <f t="shared" ca="1" si="13"/>
        <v>10560918.287999999</v>
      </c>
      <c r="T108" s="11" t="s">
        <v>25</v>
      </c>
      <c r="U108" s="18" t="s">
        <v>26</v>
      </c>
    </row>
    <row r="109" spans="1:21" ht="15" customHeight="1" x14ac:dyDescent="0.15">
      <c r="A109" s="10" t="s">
        <v>157</v>
      </c>
      <c r="B109" s="11" t="s">
        <v>31</v>
      </c>
      <c r="C109" s="11" t="s">
        <v>63</v>
      </c>
      <c r="D109" s="12">
        <v>45825</v>
      </c>
      <c r="E109" s="11">
        <v>4158</v>
      </c>
      <c r="F109" s="11" t="s">
        <v>33</v>
      </c>
      <c r="G109" s="13">
        <v>1180.3399999999999</v>
      </c>
      <c r="H109" s="14">
        <f t="shared" si="7"/>
        <v>4907853.72</v>
      </c>
      <c r="I109" s="14">
        <f>IF(F109="GHS",H109,H109*Assumptions!$B$4)</f>
        <v>4907853.72</v>
      </c>
      <c r="J109" s="15" t="str">
        <f>INDEX(Assumptions!$B$8:$B$12,MATCH(B109,Assumptions!$A$8:$A$12,0))</f>
        <v>Weighted Average</v>
      </c>
      <c r="K109" s="16">
        <f>G109/(1-INDEX(Assumptions!$D$8:$D$12,MATCH(B109,Assumptions!$A$8:$A$12,0)))</f>
        <v>1639.3611111111111</v>
      </c>
      <c r="L109" s="16">
        <f t="shared" si="8"/>
        <v>35.410199999999996</v>
      </c>
      <c r="M109" s="16">
        <f t="shared" si="9"/>
        <v>81.968055555555566</v>
      </c>
      <c r="N109" s="14">
        <f>E109*(K109-L109-M109)*IF(F109="GHS",1,Assumptions!$B$4)</f>
        <v>6328404.7133999998</v>
      </c>
      <c r="O109" s="15">
        <f t="shared" ca="1" si="10"/>
        <v>461</v>
      </c>
      <c r="P109" s="15" t="str">
        <f t="shared" ca="1" si="11"/>
        <v>365d+</v>
      </c>
      <c r="Q109" s="17">
        <f ca="1">IF(P109="0-90d",0,IF(P109="91-180d",INDEX(Assumptions!$F$8:$F$12,MATCH(B109,Assumptions!$A$8:$A$12,0)),IF(P109="181-365d",INDEX(Assumptions!$G$8:$G$12,MATCH(B109,Assumptions!$A$8:$A$12,0)),INDEX(Assumptions!$H$8:$H$12,MATCH(B109,Assumptions!$A$8:$A$12,0)))))</f>
        <v>0.6</v>
      </c>
      <c r="R109" s="14">
        <f t="shared" ca="1" si="12"/>
        <v>2944712.2319999998</v>
      </c>
      <c r="S109" s="14">
        <f t="shared" ca="1" si="13"/>
        <v>1963141.4879999999</v>
      </c>
      <c r="T109" s="11" t="s">
        <v>25</v>
      </c>
      <c r="U109" s="18" t="s">
        <v>26</v>
      </c>
    </row>
    <row r="110" spans="1:21" ht="15" customHeight="1" x14ac:dyDescent="0.15">
      <c r="A110" s="10" t="s">
        <v>158</v>
      </c>
      <c r="B110" s="11" t="s">
        <v>46</v>
      </c>
      <c r="C110" s="11" t="s">
        <v>52</v>
      </c>
      <c r="D110" s="12">
        <v>45880</v>
      </c>
      <c r="E110" s="11">
        <v>1191</v>
      </c>
      <c r="F110" s="11" t="s">
        <v>33</v>
      </c>
      <c r="G110" s="13">
        <v>330506.64</v>
      </c>
      <c r="H110" s="14">
        <f t="shared" si="7"/>
        <v>393633408.24000001</v>
      </c>
      <c r="I110" s="14">
        <f>IF(F110="GHS",H110,H110*Assumptions!$B$4)</f>
        <v>393633408.24000001</v>
      </c>
      <c r="J110" s="15" t="str">
        <f>INDEX(Assumptions!$B$8:$B$12,MATCH(B110,Assumptions!$A$8:$A$12,0))</f>
        <v>Specific Identification</v>
      </c>
      <c r="K110" s="16">
        <f>G110/(1-INDEX(Assumptions!$D$8:$D$12,MATCH(B110,Assumptions!$A$8:$A$12,0)))</f>
        <v>423726.46153846156</v>
      </c>
      <c r="L110" s="16">
        <f t="shared" si="8"/>
        <v>9915.1992000000009</v>
      </c>
      <c r="M110" s="16">
        <f t="shared" si="9"/>
        <v>21186.323076923079</v>
      </c>
      <c r="N110" s="14">
        <f>E110*(K110-L110-M110)*IF(F110="GHS",1,Assumptions!$B$4)</f>
        <v>467616302.66049236</v>
      </c>
      <c r="O110" s="15">
        <f t="shared" ca="1" si="10"/>
        <v>406</v>
      </c>
      <c r="P110" s="15" t="str">
        <f t="shared" ca="1" si="11"/>
        <v>365d+</v>
      </c>
      <c r="Q110" s="17">
        <f ca="1">IF(P110="0-90d",0,IF(P110="91-180d",INDEX(Assumptions!$F$8:$F$12,MATCH(B110,Assumptions!$A$8:$A$12,0)),IF(P110="181-365d",INDEX(Assumptions!$G$8:$G$12,MATCH(B110,Assumptions!$A$8:$A$12,0)),INDEX(Assumptions!$H$8:$H$12,MATCH(B110,Assumptions!$A$8:$A$12,0)))))</f>
        <v>0.15</v>
      </c>
      <c r="R110" s="14">
        <f t="shared" ca="1" si="12"/>
        <v>59045011.236000001</v>
      </c>
      <c r="S110" s="14">
        <f t="shared" ca="1" si="13"/>
        <v>334588397.00400001</v>
      </c>
      <c r="T110" s="11" t="s">
        <v>25</v>
      </c>
      <c r="U110" s="18" t="s">
        <v>26</v>
      </c>
    </row>
    <row r="111" spans="1:21" ht="15" customHeight="1" x14ac:dyDescent="0.15">
      <c r="A111" s="10" t="s">
        <v>159</v>
      </c>
      <c r="B111" s="11" t="s">
        <v>46</v>
      </c>
      <c r="C111" s="11" t="s">
        <v>47</v>
      </c>
      <c r="D111" s="12">
        <v>46173</v>
      </c>
      <c r="E111" s="11">
        <v>3420</v>
      </c>
      <c r="F111" s="11" t="s">
        <v>33</v>
      </c>
      <c r="G111" s="13">
        <v>423453.65</v>
      </c>
      <c r="H111" s="14">
        <f t="shared" si="7"/>
        <v>1448211483</v>
      </c>
      <c r="I111" s="14">
        <f>IF(F111="GHS",H111,H111*Assumptions!$B$4)</f>
        <v>1448211483</v>
      </c>
      <c r="J111" s="15" t="str">
        <f>INDEX(Assumptions!$B$8:$B$12,MATCH(B111,Assumptions!$A$8:$A$12,0))</f>
        <v>Specific Identification</v>
      </c>
      <c r="K111" s="16">
        <f>G111/(1-INDEX(Assumptions!$D$8:$D$12,MATCH(B111,Assumptions!$A$8:$A$12,0)))</f>
        <v>542889.29487179487</v>
      </c>
      <c r="L111" s="16">
        <f t="shared" si="8"/>
        <v>12703.6095</v>
      </c>
      <c r="M111" s="16">
        <f t="shared" si="9"/>
        <v>27144.464743589746</v>
      </c>
      <c r="N111" s="14">
        <f>E111*(K111-L111-M111)*IF(F111="GHS",1,Assumptions!$B$4)</f>
        <v>1720400974.5484614</v>
      </c>
      <c r="O111" s="15">
        <f t="shared" ca="1" si="10"/>
        <v>113</v>
      </c>
      <c r="P111" s="15" t="str">
        <f t="shared" ca="1" si="11"/>
        <v>91-180d</v>
      </c>
      <c r="Q111" s="17">
        <f ca="1">IF(P111="0-90d",0,IF(P111="91-180d",INDEX(Assumptions!$F$8:$F$12,MATCH(B111,Assumptions!$A$8:$A$12,0)),IF(P111="181-365d",INDEX(Assumptions!$G$8:$G$12,MATCH(B111,Assumptions!$A$8:$A$12,0)),INDEX(Assumptions!$H$8:$H$12,MATCH(B111,Assumptions!$A$8:$A$12,0)))))</f>
        <v>0</v>
      </c>
      <c r="R111" s="14">
        <f t="shared" ca="1" si="12"/>
        <v>0</v>
      </c>
      <c r="S111" s="14">
        <f t="shared" ca="1" si="13"/>
        <v>1448211483</v>
      </c>
      <c r="T111" s="11" t="s">
        <v>25</v>
      </c>
      <c r="U111" s="18" t="s">
        <v>26</v>
      </c>
    </row>
    <row r="112" spans="1:21" ht="15" customHeight="1" x14ac:dyDescent="0.15">
      <c r="A112" s="10" t="s">
        <v>160</v>
      </c>
      <c r="B112" s="11" t="s">
        <v>31</v>
      </c>
      <c r="C112" s="11" t="s">
        <v>32</v>
      </c>
      <c r="D112" s="12">
        <v>46217</v>
      </c>
      <c r="E112" s="11">
        <v>4235</v>
      </c>
      <c r="F112" s="11" t="s">
        <v>33</v>
      </c>
      <c r="G112" s="13">
        <v>8100</v>
      </c>
      <c r="H112" s="14">
        <f t="shared" si="7"/>
        <v>34303500</v>
      </c>
      <c r="I112" s="14">
        <f>IF(F112="GHS",H112,H112*Assumptions!$B$4)</f>
        <v>34303500</v>
      </c>
      <c r="J112" s="15" t="str">
        <f>INDEX(Assumptions!$B$8:$B$12,MATCH(B112,Assumptions!$A$8:$A$12,0))</f>
        <v>Weighted Average</v>
      </c>
      <c r="K112" s="16">
        <f>G112/(1-INDEX(Assumptions!$D$8:$D$12,MATCH(B112,Assumptions!$A$8:$A$12,0)))</f>
        <v>11250</v>
      </c>
      <c r="L112" s="16">
        <f t="shared" si="8"/>
        <v>243</v>
      </c>
      <c r="M112" s="16">
        <f t="shared" si="9"/>
        <v>562.5</v>
      </c>
      <c r="N112" s="14">
        <f>E112*(K112-L112-M112)*IF(F112="GHS",1,Assumptions!$B$4)</f>
        <v>44232457.5</v>
      </c>
      <c r="O112" s="15">
        <f t="shared" ca="1" si="10"/>
        <v>69</v>
      </c>
      <c r="P112" s="15" t="str">
        <f t="shared" ca="1" si="11"/>
        <v>0-90d</v>
      </c>
      <c r="Q112" s="17">
        <f ca="1">IF(P112="0-90d",0,IF(P112="91-180d",INDEX(Assumptions!$F$8:$F$12,MATCH(B112,Assumptions!$A$8:$A$12,0)),IF(P112="181-365d",INDEX(Assumptions!$G$8:$G$12,MATCH(B112,Assumptions!$A$8:$A$12,0)),INDEX(Assumptions!$H$8:$H$12,MATCH(B112,Assumptions!$A$8:$A$12,0)))))</f>
        <v>0</v>
      </c>
      <c r="R112" s="14">
        <f t="shared" ca="1" si="12"/>
        <v>0</v>
      </c>
      <c r="S112" s="14">
        <f t="shared" si="13"/>
        <v>0</v>
      </c>
      <c r="T112" s="11" t="s">
        <v>39</v>
      </c>
      <c r="U112" s="18" t="s">
        <v>26</v>
      </c>
    </row>
    <row r="113" spans="1:21" ht="15" customHeight="1" x14ac:dyDescent="0.15">
      <c r="A113" s="10" t="s">
        <v>161</v>
      </c>
      <c r="B113" s="11" t="s">
        <v>28</v>
      </c>
      <c r="C113" s="11" t="s">
        <v>55</v>
      </c>
      <c r="D113" s="12">
        <v>46047</v>
      </c>
      <c r="E113" s="11">
        <v>4401</v>
      </c>
      <c r="F113" s="11" t="s">
        <v>24</v>
      </c>
      <c r="G113" s="13">
        <v>13425.54</v>
      </c>
      <c r="H113" s="14">
        <f t="shared" si="7"/>
        <v>59085801.540000007</v>
      </c>
      <c r="I113" s="14">
        <f>IF(F113="GHS",H113,H113*Assumptions!$B$4)</f>
        <v>638126656.63200009</v>
      </c>
      <c r="J113" s="15" t="str">
        <f>INDEX(Assumptions!$B$8:$B$12,MATCH(B113,Assumptions!$A$8:$A$12,0))</f>
        <v>Fair Value Less Costs to Sell</v>
      </c>
      <c r="K113" s="16">
        <f>G113/(1-INDEX(Assumptions!$D$8:$D$12,MATCH(B113,Assumptions!$A$8:$A$12,0)))</f>
        <v>15256.295454545456</v>
      </c>
      <c r="L113" s="16">
        <f t="shared" si="8"/>
        <v>402.76620000000003</v>
      </c>
      <c r="M113" s="16">
        <f t="shared" si="9"/>
        <v>762.81477272727284</v>
      </c>
      <c r="N113" s="14">
        <f>E113*(K113-L113-M113)*IF(F113="GHS",1,Assumptions!$B$4)</f>
        <v>669742931.89240372</v>
      </c>
      <c r="O113" s="15">
        <f t="shared" ca="1" si="10"/>
        <v>239</v>
      </c>
      <c r="P113" s="15" t="str">
        <f t="shared" ca="1" si="11"/>
        <v>181-365d</v>
      </c>
      <c r="Q113" s="17">
        <f ca="1">IF(P113="0-90d",0,IF(P113="91-180d",INDEX(Assumptions!$F$8:$F$12,MATCH(B113,Assumptions!$A$8:$A$12,0)),IF(P113="181-365d",INDEX(Assumptions!$G$8:$G$12,MATCH(B113,Assumptions!$A$8:$A$12,0)),INDEX(Assumptions!$H$8:$H$12,MATCH(B113,Assumptions!$A$8:$A$12,0)))))</f>
        <v>0.1</v>
      </c>
      <c r="R113" s="14">
        <f t="shared" ca="1" si="12"/>
        <v>63812665.663200013</v>
      </c>
      <c r="S113" s="14">
        <f t="shared" ca="1" si="13"/>
        <v>574313990.96880007</v>
      </c>
      <c r="T113" s="11" t="s">
        <v>25</v>
      </c>
      <c r="U113" s="18" t="s">
        <v>26</v>
      </c>
    </row>
    <row r="114" spans="1:21" ht="15" customHeight="1" x14ac:dyDescent="0.15">
      <c r="A114" s="10" t="s">
        <v>162</v>
      </c>
      <c r="B114" s="11" t="s">
        <v>22</v>
      </c>
      <c r="C114" s="11" t="s">
        <v>81</v>
      </c>
      <c r="D114" s="12">
        <v>45961</v>
      </c>
      <c r="E114" s="11">
        <v>1400</v>
      </c>
      <c r="F114" s="11" t="s">
        <v>24</v>
      </c>
      <c r="G114" s="13">
        <v>42684.23</v>
      </c>
      <c r="H114" s="14">
        <f t="shared" si="7"/>
        <v>59757922.000000007</v>
      </c>
      <c r="I114" s="14">
        <f>IF(F114="GHS",H114,H114*Assumptions!$B$4)</f>
        <v>645385557.60000014</v>
      </c>
      <c r="J114" s="15" t="str">
        <f>INDEX(Assumptions!$B$8:$B$12,MATCH(B114,Assumptions!$A$8:$A$12,0))</f>
        <v>FIFO</v>
      </c>
      <c r="K114" s="16">
        <f>G114/(1-INDEX(Assumptions!$D$8:$D$12,MATCH(B114,Assumptions!$A$8:$A$12,0)))</f>
        <v>52053.939024390245</v>
      </c>
      <c r="L114" s="16">
        <f t="shared" si="8"/>
        <v>1280.5269000000001</v>
      </c>
      <c r="M114" s="16">
        <f t="shared" si="9"/>
        <v>2602.6969512195124</v>
      </c>
      <c r="N114" s="14">
        <f>E114*(K114-L114-M114)*IF(F114="GHS",1,Assumptions!$B$4)</f>
        <v>728341213.41834164</v>
      </c>
      <c r="O114" s="15">
        <f t="shared" ca="1" si="10"/>
        <v>325</v>
      </c>
      <c r="P114" s="15" t="str">
        <f t="shared" ca="1" si="11"/>
        <v>181-365d</v>
      </c>
      <c r="Q114" s="17">
        <f ca="1">IF(P114="0-90d",0,IF(P114="91-180d",INDEX(Assumptions!$F$8:$F$12,MATCH(B114,Assumptions!$A$8:$A$12,0)),IF(P114="181-365d",INDEX(Assumptions!$G$8:$G$12,MATCH(B114,Assumptions!$A$8:$A$12,0)),INDEX(Assumptions!$H$8:$H$12,MATCH(B114,Assumptions!$A$8:$A$12,0)))))</f>
        <v>0.15</v>
      </c>
      <c r="R114" s="14">
        <f t="shared" ca="1" si="12"/>
        <v>96807833.640000015</v>
      </c>
      <c r="S114" s="14">
        <f t="shared" ca="1" si="13"/>
        <v>548577723.96000016</v>
      </c>
      <c r="T114" s="11" t="s">
        <v>25</v>
      </c>
      <c r="U114" s="18" t="s">
        <v>36</v>
      </c>
    </row>
    <row r="115" spans="1:21" ht="15" customHeight="1" x14ac:dyDescent="0.15">
      <c r="A115" s="10" t="s">
        <v>163</v>
      </c>
      <c r="B115" s="11" t="s">
        <v>41</v>
      </c>
      <c r="C115" s="11" t="s">
        <v>44</v>
      </c>
      <c r="D115" s="12">
        <v>46054</v>
      </c>
      <c r="E115" s="11">
        <v>706</v>
      </c>
      <c r="F115" s="11" t="s">
        <v>33</v>
      </c>
      <c r="G115" s="13">
        <v>480.51</v>
      </c>
      <c r="H115" s="14">
        <f t="shared" si="7"/>
        <v>339240.06</v>
      </c>
      <c r="I115" s="14">
        <f>IF(F115="GHS",H115,H115*Assumptions!$B$4)</f>
        <v>339240.06</v>
      </c>
      <c r="J115" s="15" t="str">
        <f>INDEX(Assumptions!$B$8:$B$12,MATCH(B115,Assumptions!$A$8:$A$12,0))</f>
        <v>Weighted Average</v>
      </c>
      <c r="K115" s="16">
        <f>G115/(1-INDEX(Assumptions!$D$8:$D$12,MATCH(B115,Assumptions!$A$8:$A$12,0)))</f>
        <v>739.24615384615379</v>
      </c>
      <c r="L115" s="16">
        <f t="shared" si="8"/>
        <v>14.415299999999998</v>
      </c>
      <c r="M115" s="16">
        <f t="shared" si="9"/>
        <v>36.962307692307689</v>
      </c>
      <c r="N115" s="14">
        <f>E115*(K115-L115-M115)*IF(F115="GHS",1,Assumptions!$B$4)</f>
        <v>485635.19358461531</v>
      </c>
      <c r="O115" s="15">
        <f t="shared" ca="1" si="10"/>
        <v>232</v>
      </c>
      <c r="P115" s="15" t="str">
        <f t="shared" ca="1" si="11"/>
        <v>181-365d</v>
      </c>
      <c r="Q115" s="17">
        <f ca="1">IF(P115="0-90d",0,IF(P115="91-180d",INDEX(Assumptions!$F$8:$F$12,MATCH(B115,Assumptions!$A$8:$A$12,0)),IF(P115="181-365d",INDEX(Assumptions!$G$8:$G$12,MATCH(B115,Assumptions!$A$8:$A$12,0)),INDEX(Assumptions!$H$8:$H$12,MATCH(B115,Assumptions!$A$8:$A$12,0)))))</f>
        <v>0.35</v>
      </c>
      <c r="R115" s="14">
        <f t="shared" ca="1" si="12"/>
        <v>118734.02099999999</v>
      </c>
      <c r="S115" s="14">
        <f t="shared" ca="1" si="13"/>
        <v>220506.03899999999</v>
      </c>
      <c r="T115" s="11" t="s">
        <v>25</v>
      </c>
      <c r="U115" s="18" t="s">
        <v>26</v>
      </c>
    </row>
    <row r="116" spans="1:21" ht="15" customHeight="1" x14ac:dyDescent="0.15">
      <c r="A116" s="10" t="s">
        <v>164</v>
      </c>
      <c r="B116" s="11" t="s">
        <v>41</v>
      </c>
      <c r="C116" s="11" t="s">
        <v>44</v>
      </c>
      <c r="D116" s="12">
        <v>45822</v>
      </c>
      <c r="E116" s="11">
        <v>3300</v>
      </c>
      <c r="F116" s="11" t="s">
        <v>33</v>
      </c>
      <c r="G116" s="13">
        <v>658.33</v>
      </c>
      <c r="H116" s="14">
        <f t="shared" si="7"/>
        <v>2172489</v>
      </c>
      <c r="I116" s="14">
        <f>IF(F116="GHS",H116,H116*Assumptions!$B$4)</f>
        <v>2172489</v>
      </c>
      <c r="J116" s="15" t="str">
        <f>INDEX(Assumptions!$B$8:$B$12,MATCH(B116,Assumptions!$A$8:$A$12,0))</f>
        <v>Weighted Average</v>
      </c>
      <c r="K116" s="16">
        <f>G116/(1-INDEX(Assumptions!$D$8:$D$12,MATCH(B116,Assumptions!$A$8:$A$12,0)))</f>
        <v>1012.8153846153847</v>
      </c>
      <c r="L116" s="16">
        <f t="shared" si="8"/>
        <v>19.7499</v>
      </c>
      <c r="M116" s="16">
        <f t="shared" si="9"/>
        <v>50.640769230769237</v>
      </c>
      <c r="N116" s="14">
        <f>E116*(K116-L116-M116)*IF(F116="GHS",1,Assumptions!$B$4)</f>
        <v>3110001.5607692311</v>
      </c>
      <c r="O116" s="15">
        <f t="shared" ca="1" si="10"/>
        <v>464</v>
      </c>
      <c r="P116" s="15" t="str">
        <f t="shared" ca="1" si="11"/>
        <v>365d+</v>
      </c>
      <c r="Q116" s="17">
        <f ca="1">IF(P116="0-90d",0,IF(P116="91-180d",INDEX(Assumptions!$F$8:$F$12,MATCH(B116,Assumptions!$A$8:$A$12,0)),IF(P116="181-365d",INDEX(Assumptions!$G$8:$G$12,MATCH(B116,Assumptions!$A$8:$A$12,0)),INDEX(Assumptions!$H$8:$H$12,MATCH(B116,Assumptions!$A$8:$A$12,0)))))</f>
        <v>0.8</v>
      </c>
      <c r="R116" s="14">
        <f t="shared" ca="1" si="12"/>
        <v>1737991.2000000002</v>
      </c>
      <c r="S116" s="14">
        <f t="shared" ca="1" si="13"/>
        <v>434497.79999999981</v>
      </c>
      <c r="T116" s="11" t="s">
        <v>25</v>
      </c>
      <c r="U116" s="18" t="s">
        <v>36</v>
      </c>
    </row>
    <row r="117" spans="1:21" ht="15" customHeight="1" x14ac:dyDescent="0.15">
      <c r="A117" s="10" t="s">
        <v>165</v>
      </c>
      <c r="B117" s="11" t="s">
        <v>41</v>
      </c>
      <c r="C117" s="11" t="s">
        <v>44</v>
      </c>
      <c r="D117" s="12">
        <v>46170</v>
      </c>
      <c r="E117" s="11">
        <v>3833</v>
      </c>
      <c r="F117" s="11" t="s">
        <v>33</v>
      </c>
      <c r="G117" s="13">
        <v>755.54</v>
      </c>
      <c r="H117" s="14">
        <f t="shared" si="7"/>
        <v>2895984.82</v>
      </c>
      <c r="I117" s="14">
        <f>IF(F117="GHS",H117,H117*Assumptions!$B$4)</f>
        <v>2895984.82</v>
      </c>
      <c r="J117" s="15" t="str">
        <f>INDEX(Assumptions!$B$8:$B$12,MATCH(B117,Assumptions!$A$8:$A$12,0))</f>
        <v>Weighted Average</v>
      </c>
      <c r="K117" s="16">
        <f>G117/(1-INDEX(Assumptions!$D$8:$D$12,MATCH(B117,Assumptions!$A$8:$A$12,0)))</f>
        <v>1162.3692307692306</v>
      </c>
      <c r="L117" s="16">
        <f t="shared" si="8"/>
        <v>22.666199999999996</v>
      </c>
      <c r="M117" s="16">
        <f t="shared" si="9"/>
        <v>58.118461538461531</v>
      </c>
      <c r="N117" s="14">
        <f>E117*(K117-L117-M117)*IF(F117="GHS",1,Assumptions!$B$4)</f>
        <v>4145713.653861538</v>
      </c>
      <c r="O117" s="15">
        <f t="shared" ca="1" si="10"/>
        <v>116</v>
      </c>
      <c r="P117" s="15" t="str">
        <f t="shared" ca="1" si="11"/>
        <v>91-180d</v>
      </c>
      <c r="Q117" s="17">
        <f ca="1">IF(P117="0-90d",0,IF(P117="91-180d",INDEX(Assumptions!$F$8:$F$12,MATCH(B117,Assumptions!$A$8:$A$12,0)),IF(P117="181-365d",INDEX(Assumptions!$G$8:$G$12,MATCH(B117,Assumptions!$A$8:$A$12,0)),INDEX(Assumptions!$H$8:$H$12,MATCH(B117,Assumptions!$A$8:$A$12,0)))))</f>
        <v>0.1</v>
      </c>
      <c r="R117" s="14">
        <f t="shared" ca="1" si="12"/>
        <v>289598.48200000002</v>
      </c>
      <c r="S117" s="14">
        <f t="shared" ca="1" si="13"/>
        <v>2606386.338</v>
      </c>
      <c r="T117" s="11" t="s">
        <v>25</v>
      </c>
      <c r="U117" s="18" t="s">
        <v>26</v>
      </c>
    </row>
    <row r="118" spans="1:21" ht="15" customHeight="1" x14ac:dyDescent="0.15">
      <c r="A118" s="10" t="s">
        <v>166</v>
      </c>
      <c r="B118" s="11" t="s">
        <v>41</v>
      </c>
      <c r="C118" s="11" t="s">
        <v>44</v>
      </c>
      <c r="D118" s="12">
        <v>45847</v>
      </c>
      <c r="E118" s="11">
        <v>2913</v>
      </c>
      <c r="F118" s="11" t="s">
        <v>33</v>
      </c>
      <c r="G118" s="13">
        <v>550.71</v>
      </c>
      <c r="H118" s="14">
        <f t="shared" si="7"/>
        <v>1604218.2300000002</v>
      </c>
      <c r="I118" s="14">
        <f>IF(F118="GHS",H118,H118*Assumptions!$B$4)</f>
        <v>1604218.2300000002</v>
      </c>
      <c r="J118" s="15" t="str">
        <f>INDEX(Assumptions!$B$8:$B$12,MATCH(B118,Assumptions!$A$8:$A$12,0))</f>
        <v>Weighted Average</v>
      </c>
      <c r="K118" s="16">
        <f>G118/(1-INDEX(Assumptions!$D$8:$D$12,MATCH(B118,Assumptions!$A$8:$A$12,0)))</f>
        <v>847.2461538461539</v>
      </c>
      <c r="L118" s="16">
        <f t="shared" si="8"/>
        <v>16.5213</v>
      </c>
      <c r="M118" s="16">
        <f t="shared" si="9"/>
        <v>42.362307692307695</v>
      </c>
      <c r="N118" s="14">
        <f>E118*(K118-L118-M118)*IF(F118="GHS",1,Assumptions!$B$4)</f>
        <v>2296500.0969461538</v>
      </c>
      <c r="O118" s="15">
        <f t="shared" ca="1" si="10"/>
        <v>439</v>
      </c>
      <c r="P118" s="15" t="str">
        <f t="shared" ca="1" si="11"/>
        <v>365d+</v>
      </c>
      <c r="Q118" s="17">
        <f ca="1">IF(P118="0-90d",0,IF(P118="91-180d",INDEX(Assumptions!$F$8:$F$12,MATCH(B118,Assumptions!$A$8:$A$12,0)),IF(P118="181-365d",INDEX(Assumptions!$G$8:$G$12,MATCH(B118,Assumptions!$A$8:$A$12,0)),INDEX(Assumptions!$H$8:$H$12,MATCH(B118,Assumptions!$A$8:$A$12,0)))))</f>
        <v>0.8</v>
      </c>
      <c r="R118" s="14">
        <f t="shared" ca="1" si="12"/>
        <v>1283374.5840000003</v>
      </c>
      <c r="S118" s="14">
        <f t="shared" ca="1" si="13"/>
        <v>320843.64599999995</v>
      </c>
      <c r="T118" s="11" t="s">
        <v>25</v>
      </c>
      <c r="U118" s="18" t="s">
        <v>26</v>
      </c>
    </row>
    <row r="119" spans="1:21" ht="15" customHeight="1" x14ac:dyDescent="0.15">
      <c r="A119" s="10" t="s">
        <v>167</v>
      </c>
      <c r="B119" s="11" t="s">
        <v>41</v>
      </c>
      <c r="C119" s="11" t="s">
        <v>115</v>
      </c>
      <c r="D119" s="12">
        <v>45954</v>
      </c>
      <c r="E119" s="11">
        <v>3947</v>
      </c>
      <c r="F119" s="11" t="s">
        <v>33</v>
      </c>
      <c r="G119" s="13">
        <v>339.22</v>
      </c>
      <c r="H119" s="14">
        <f t="shared" si="7"/>
        <v>1338901.3400000001</v>
      </c>
      <c r="I119" s="14">
        <f>IF(F119="GHS",H119,H119*Assumptions!$B$4)</f>
        <v>1338901.3400000001</v>
      </c>
      <c r="J119" s="15" t="str">
        <f>INDEX(Assumptions!$B$8:$B$12,MATCH(B119,Assumptions!$A$8:$A$12,0))</f>
        <v>Weighted Average</v>
      </c>
      <c r="K119" s="16">
        <f>G119/(1-INDEX(Assumptions!$D$8:$D$12,MATCH(B119,Assumptions!$A$8:$A$12,0)))</f>
        <v>521.87692307692305</v>
      </c>
      <c r="L119" s="16">
        <f t="shared" si="8"/>
        <v>10.176600000000001</v>
      </c>
      <c r="M119" s="16">
        <f t="shared" si="9"/>
        <v>26.093846153846155</v>
      </c>
      <c r="N119" s="14">
        <f>E119*(K119-L119-M119)*IF(F119="GHS",1,Assumptions!$B$4)</f>
        <v>1916688.7644153845</v>
      </c>
      <c r="O119" s="15">
        <f t="shared" ca="1" si="10"/>
        <v>332</v>
      </c>
      <c r="P119" s="15" t="str">
        <f t="shared" ca="1" si="11"/>
        <v>181-365d</v>
      </c>
      <c r="Q119" s="17">
        <f ca="1">IF(P119="0-90d",0,IF(P119="91-180d",INDEX(Assumptions!$F$8:$F$12,MATCH(B119,Assumptions!$A$8:$A$12,0)),IF(P119="181-365d",INDEX(Assumptions!$G$8:$G$12,MATCH(B119,Assumptions!$A$8:$A$12,0)),INDEX(Assumptions!$H$8:$H$12,MATCH(B119,Assumptions!$A$8:$A$12,0)))))</f>
        <v>0.35</v>
      </c>
      <c r="R119" s="14">
        <f t="shared" ca="1" si="12"/>
        <v>468615.46899999998</v>
      </c>
      <c r="S119" s="14">
        <f t="shared" ca="1" si="13"/>
        <v>870285.87100000004</v>
      </c>
      <c r="T119" s="11" t="s">
        <v>25</v>
      </c>
      <c r="U119" s="18" t="s">
        <v>26</v>
      </c>
    </row>
    <row r="120" spans="1:21" ht="15" customHeight="1" x14ac:dyDescent="0.15">
      <c r="A120" s="10" t="s">
        <v>168</v>
      </c>
      <c r="B120" s="11" t="s">
        <v>28</v>
      </c>
      <c r="C120" s="11" t="s">
        <v>55</v>
      </c>
      <c r="D120" s="12">
        <v>45968</v>
      </c>
      <c r="E120" s="11">
        <v>3846</v>
      </c>
      <c r="F120" s="11" t="s">
        <v>24</v>
      </c>
      <c r="G120" s="13">
        <v>5103.93</v>
      </c>
      <c r="H120" s="14">
        <f t="shared" si="7"/>
        <v>19629714.780000001</v>
      </c>
      <c r="I120" s="14">
        <f>IF(F120="GHS",H120,H120*Assumptions!$B$4)</f>
        <v>212000919.62400001</v>
      </c>
      <c r="J120" s="15" t="str">
        <f>INDEX(Assumptions!$B$8:$B$12,MATCH(B120,Assumptions!$A$8:$A$12,0))</f>
        <v>Fair Value Less Costs to Sell</v>
      </c>
      <c r="K120" s="16">
        <f>G120/(1-INDEX(Assumptions!$D$8:$D$12,MATCH(B120,Assumptions!$A$8:$A$12,0)))</f>
        <v>5799.920454545455</v>
      </c>
      <c r="L120" s="16">
        <f t="shared" si="8"/>
        <v>153.11789999999999</v>
      </c>
      <c r="M120" s="16">
        <f t="shared" si="9"/>
        <v>289.99602272727276</v>
      </c>
      <c r="N120" s="14">
        <f>E120*(K120-L120-M120)*IF(F120="GHS",1,Assumptions!$B$4)</f>
        <v>222504601.55082545</v>
      </c>
      <c r="O120" s="15">
        <f t="shared" ca="1" si="10"/>
        <v>318</v>
      </c>
      <c r="P120" s="15" t="str">
        <f t="shared" ca="1" si="11"/>
        <v>181-365d</v>
      </c>
      <c r="Q120" s="17">
        <f ca="1">IF(P120="0-90d",0,IF(P120="91-180d",INDEX(Assumptions!$F$8:$F$12,MATCH(B120,Assumptions!$A$8:$A$12,0)),IF(P120="181-365d",INDEX(Assumptions!$G$8:$G$12,MATCH(B120,Assumptions!$A$8:$A$12,0)),INDEX(Assumptions!$H$8:$H$12,MATCH(B120,Assumptions!$A$8:$A$12,0)))))</f>
        <v>0.1</v>
      </c>
      <c r="R120" s="14">
        <f t="shared" ca="1" si="12"/>
        <v>21200091.962400004</v>
      </c>
      <c r="S120" s="14">
        <f t="shared" ca="1" si="13"/>
        <v>190800827.66159999</v>
      </c>
      <c r="T120" s="11" t="s">
        <v>25</v>
      </c>
      <c r="U120" s="18" t="s">
        <v>36</v>
      </c>
    </row>
    <row r="121" spans="1:21" ht="15" customHeight="1" x14ac:dyDescent="0.15">
      <c r="A121" s="10" t="s">
        <v>169</v>
      </c>
      <c r="B121" s="11" t="s">
        <v>31</v>
      </c>
      <c r="C121" s="11" t="s">
        <v>32</v>
      </c>
      <c r="D121" s="12">
        <v>45925</v>
      </c>
      <c r="E121" s="11">
        <v>768</v>
      </c>
      <c r="F121" s="11" t="s">
        <v>33</v>
      </c>
      <c r="G121" s="13">
        <v>1457.75</v>
      </c>
      <c r="H121" s="14">
        <f t="shared" si="7"/>
        <v>1119552</v>
      </c>
      <c r="I121" s="14">
        <f>IF(F121="GHS",H121,H121*Assumptions!$B$4)</f>
        <v>1119552</v>
      </c>
      <c r="J121" s="15" t="str">
        <f>INDEX(Assumptions!$B$8:$B$12,MATCH(B121,Assumptions!$A$8:$A$12,0))</f>
        <v>Weighted Average</v>
      </c>
      <c r="K121" s="16">
        <f>G121/(1-INDEX(Assumptions!$D$8:$D$12,MATCH(B121,Assumptions!$A$8:$A$12,0)))</f>
        <v>2024.6527777777778</v>
      </c>
      <c r="L121" s="16">
        <f t="shared" si="8"/>
        <v>43.732500000000002</v>
      </c>
      <c r="M121" s="16">
        <f t="shared" si="9"/>
        <v>101.2326388888889</v>
      </c>
      <c r="N121" s="14">
        <f>E121*(K121-L121-M121)*IF(F121="GHS",1,Assumptions!$B$4)</f>
        <v>1443600.1066666667</v>
      </c>
      <c r="O121" s="15">
        <f t="shared" ca="1" si="10"/>
        <v>361</v>
      </c>
      <c r="P121" s="15" t="str">
        <f t="shared" ca="1" si="11"/>
        <v>181-365d</v>
      </c>
      <c r="Q121" s="17">
        <f ca="1">IF(P121="0-90d",0,IF(P121="91-180d",INDEX(Assumptions!$F$8:$F$12,MATCH(B121,Assumptions!$A$8:$A$12,0)),IF(P121="181-365d",INDEX(Assumptions!$G$8:$G$12,MATCH(B121,Assumptions!$A$8:$A$12,0)),INDEX(Assumptions!$H$8:$H$12,MATCH(B121,Assumptions!$A$8:$A$12,0)))))</f>
        <v>0.2</v>
      </c>
      <c r="R121" s="14">
        <f t="shared" ca="1" si="12"/>
        <v>223910.40000000002</v>
      </c>
      <c r="S121" s="14">
        <f t="shared" ca="1" si="13"/>
        <v>895641.59999999998</v>
      </c>
      <c r="T121" s="11" t="s">
        <v>25</v>
      </c>
      <c r="U121" s="18" t="s">
        <v>36</v>
      </c>
    </row>
    <row r="122" spans="1:21" ht="15" customHeight="1" x14ac:dyDescent="0.15">
      <c r="A122" s="10" t="s">
        <v>170</v>
      </c>
      <c r="B122" s="11" t="s">
        <v>41</v>
      </c>
      <c r="C122" s="11" t="s">
        <v>49</v>
      </c>
      <c r="D122" s="12">
        <v>46049</v>
      </c>
      <c r="E122" s="11">
        <v>4322</v>
      </c>
      <c r="F122" s="11" t="s">
        <v>33</v>
      </c>
      <c r="G122" s="13">
        <v>262.76</v>
      </c>
      <c r="H122" s="14">
        <f t="shared" si="7"/>
        <v>1135648.72</v>
      </c>
      <c r="I122" s="14">
        <f>IF(F122="GHS",H122,H122*Assumptions!$B$4)</f>
        <v>1135648.72</v>
      </c>
      <c r="J122" s="15" t="str">
        <f>INDEX(Assumptions!$B$8:$B$12,MATCH(B122,Assumptions!$A$8:$A$12,0))</f>
        <v>Weighted Average</v>
      </c>
      <c r="K122" s="16">
        <f>G122/(1-INDEX(Assumptions!$D$8:$D$12,MATCH(B122,Assumptions!$A$8:$A$12,0)))</f>
        <v>404.24615384615385</v>
      </c>
      <c r="L122" s="16">
        <f t="shared" si="8"/>
        <v>7.8827999999999996</v>
      </c>
      <c r="M122" s="16">
        <f t="shared" si="9"/>
        <v>20.212307692307693</v>
      </c>
      <c r="N122" s="14">
        <f>E122*(K122-L122-M122)*IF(F122="GHS",1,Assumptions!$B$4)</f>
        <v>1625724.8214769231</v>
      </c>
      <c r="O122" s="15">
        <f t="shared" ca="1" si="10"/>
        <v>237</v>
      </c>
      <c r="P122" s="15" t="str">
        <f t="shared" ca="1" si="11"/>
        <v>181-365d</v>
      </c>
      <c r="Q122" s="17">
        <f ca="1">IF(P122="0-90d",0,IF(P122="91-180d",INDEX(Assumptions!$F$8:$F$12,MATCH(B122,Assumptions!$A$8:$A$12,0)),IF(P122="181-365d",INDEX(Assumptions!$G$8:$G$12,MATCH(B122,Assumptions!$A$8:$A$12,0)),INDEX(Assumptions!$H$8:$H$12,MATCH(B122,Assumptions!$A$8:$A$12,0)))))</f>
        <v>0.35</v>
      </c>
      <c r="R122" s="14">
        <f t="shared" ca="1" si="12"/>
        <v>397477.05199999997</v>
      </c>
      <c r="S122" s="14">
        <f t="shared" ca="1" si="13"/>
        <v>738171.66800000006</v>
      </c>
      <c r="T122" s="11" t="s">
        <v>25</v>
      </c>
      <c r="U122" s="18" t="s">
        <v>36</v>
      </c>
    </row>
    <row r="123" spans="1:21" ht="15" customHeight="1" x14ac:dyDescent="0.15">
      <c r="A123" s="10" t="s">
        <v>171</v>
      </c>
      <c r="B123" s="11" t="s">
        <v>22</v>
      </c>
      <c r="C123" s="11" t="s">
        <v>81</v>
      </c>
      <c r="D123" s="12">
        <v>45985</v>
      </c>
      <c r="E123" s="11">
        <v>3053</v>
      </c>
      <c r="F123" s="11" t="s">
        <v>24</v>
      </c>
      <c r="G123" s="13">
        <v>40896.800000000003</v>
      </c>
      <c r="H123" s="14">
        <f t="shared" si="7"/>
        <v>124857930.40000001</v>
      </c>
      <c r="I123" s="14">
        <f>IF(F123="GHS",H123,H123*Assumptions!$B$4)</f>
        <v>1348465648.3200002</v>
      </c>
      <c r="J123" s="15" t="str">
        <f>INDEX(Assumptions!$B$8:$B$12,MATCH(B123,Assumptions!$A$8:$A$12,0))</f>
        <v>FIFO</v>
      </c>
      <c r="K123" s="16">
        <f>G123/(1-INDEX(Assumptions!$D$8:$D$12,MATCH(B123,Assumptions!$A$8:$A$12,0)))</f>
        <v>49874.146341463413</v>
      </c>
      <c r="L123" s="16">
        <f t="shared" si="8"/>
        <v>1226.904</v>
      </c>
      <c r="M123" s="16">
        <f t="shared" si="9"/>
        <v>2493.707317073171</v>
      </c>
      <c r="N123" s="14">
        <f>E123*(K123-L123-M123)*IF(F123="GHS",1,Assumptions!$B$4)</f>
        <v>1521792818.2382047</v>
      </c>
      <c r="O123" s="15">
        <f t="shared" ca="1" si="10"/>
        <v>301</v>
      </c>
      <c r="P123" s="15" t="str">
        <f t="shared" ca="1" si="11"/>
        <v>181-365d</v>
      </c>
      <c r="Q123" s="17">
        <f ca="1">IF(P123="0-90d",0,IF(P123="91-180d",INDEX(Assumptions!$F$8:$F$12,MATCH(B123,Assumptions!$A$8:$A$12,0)),IF(P123="181-365d",INDEX(Assumptions!$G$8:$G$12,MATCH(B123,Assumptions!$A$8:$A$12,0)),INDEX(Assumptions!$H$8:$H$12,MATCH(B123,Assumptions!$A$8:$A$12,0)))))</f>
        <v>0.15</v>
      </c>
      <c r="R123" s="14">
        <f t="shared" ca="1" si="12"/>
        <v>202269847.24800003</v>
      </c>
      <c r="S123" s="14">
        <f t="shared" ca="1" si="13"/>
        <v>1146195801.072</v>
      </c>
      <c r="T123" s="11" t="s">
        <v>25</v>
      </c>
      <c r="U123" s="18" t="s">
        <v>36</v>
      </c>
    </row>
    <row r="124" spans="1:21" ht="15" customHeight="1" x14ac:dyDescent="0.15">
      <c r="A124" s="10" t="s">
        <v>172</v>
      </c>
      <c r="B124" s="11" t="s">
        <v>22</v>
      </c>
      <c r="C124" s="11" t="s">
        <v>23</v>
      </c>
      <c r="D124" s="12">
        <v>45955</v>
      </c>
      <c r="E124" s="11">
        <v>4446</v>
      </c>
      <c r="F124" s="11" t="s">
        <v>24</v>
      </c>
      <c r="G124" s="13">
        <v>20462.57</v>
      </c>
      <c r="H124" s="14">
        <f t="shared" si="7"/>
        <v>90976586.219999999</v>
      </c>
      <c r="I124" s="14">
        <f>IF(F124="GHS",H124,H124*Assumptions!$B$4)</f>
        <v>982547131.176</v>
      </c>
      <c r="J124" s="15" t="str">
        <f>INDEX(Assumptions!$B$8:$B$12,MATCH(B124,Assumptions!$A$8:$A$12,0))</f>
        <v>FIFO</v>
      </c>
      <c r="K124" s="16">
        <f>G124/(1-INDEX(Assumptions!$D$8:$D$12,MATCH(B124,Assumptions!$A$8:$A$12,0)))</f>
        <v>24954.353658536584</v>
      </c>
      <c r="L124" s="16">
        <f t="shared" si="8"/>
        <v>613.87709999999993</v>
      </c>
      <c r="M124" s="16">
        <f t="shared" si="9"/>
        <v>1247.7176829268292</v>
      </c>
      <c r="N124" s="14">
        <f>E124*(K124-L124-M124)*IF(F124="GHS",1,Assumptions!$B$4)</f>
        <v>1108840384.3783786</v>
      </c>
      <c r="O124" s="15">
        <f t="shared" ca="1" si="10"/>
        <v>331</v>
      </c>
      <c r="P124" s="15" t="str">
        <f t="shared" ca="1" si="11"/>
        <v>181-365d</v>
      </c>
      <c r="Q124" s="17">
        <f ca="1">IF(P124="0-90d",0,IF(P124="91-180d",INDEX(Assumptions!$F$8:$F$12,MATCH(B124,Assumptions!$A$8:$A$12,0)),IF(P124="181-365d",INDEX(Assumptions!$G$8:$G$12,MATCH(B124,Assumptions!$A$8:$A$12,0)),INDEX(Assumptions!$H$8:$H$12,MATCH(B124,Assumptions!$A$8:$A$12,0)))))</f>
        <v>0.15</v>
      </c>
      <c r="R124" s="14">
        <f t="shared" ca="1" si="12"/>
        <v>147382069.67640001</v>
      </c>
      <c r="S124" s="14">
        <f t="shared" ca="1" si="13"/>
        <v>835165061.49959993</v>
      </c>
      <c r="T124" s="11" t="s">
        <v>25</v>
      </c>
      <c r="U124" s="18" t="s">
        <v>26</v>
      </c>
    </row>
    <row r="125" spans="1:21" ht="15" customHeight="1" x14ac:dyDescent="0.15">
      <c r="A125" s="10" t="s">
        <v>173</v>
      </c>
      <c r="B125" s="11" t="s">
        <v>31</v>
      </c>
      <c r="C125" s="11" t="s">
        <v>63</v>
      </c>
      <c r="D125" s="12">
        <v>46196</v>
      </c>
      <c r="E125" s="11">
        <v>2160</v>
      </c>
      <c r="F125" s="11" t="s">
        <v>33</v>
      </c>
      <c r="G125" s="13">
        <v>1333.34</v>
      </c>
      <c r="H125" s="14">
        <f t="shared" si="7"/>
        <v>2880014.4</v>
      </c>
      <c r="I125" s="14">
        <f>IF(F125="GHS",H125,H125*Assumptions!$B$4)</f>
        <v>2880014.4</v>
      </c>
      <c r="J125" s="15" t="str">
        <f>INDEX(Assumptions!$B$8:$B$12,MATCH(B125,Assumptions!$A$8:$A$12,0))</f>
        <v>Weighted Average</v>
      </c>
      <c r="K125" s="16">
        <f>G125/(1-INDEX(Assumptions!$D$8:$D$12,MATCH(B125,Assumptions!$A$8:$A$12,0)))</f>
        <v>1851.8611111111111</v>
      </c>
      <c r="L125" s="16">
        <f t="shared" si="8"/>
        <v>40.0002</v>
      </c>
      <c r="M125" s="16">
        <f t="shared" si="9"/>
        <v>92.593055555555566</v>
      </c>
      <c r="N125" s="14">
        <f>E125*(K125-L125-M125)*IF(F125="GHS",1,Assumptions!$B$4)</f>
        <v>3713618.568</v>
      </c>
      <c r="O125" s="15">
        <f t="shared" ca="1" si="10"/>
        <v>90</v>
      </c>
      <c r="P125" s="15" t="str">
        <f t="shared" ca="1" si="11"/>
        <v>0-90d</v>
      </c>
      <c r="Q125" s="17">
        <f ca="1">IF(P125="0-90d",0,IF(P125="91-180d",INDEX(Assumptions!$F$8:$F$12,MATCH(B125,Assumptions!$A$8:$A$12,0)),IF(P125="181-365d",INDEX(Assumptions!$G$8:$G$12,MATCH(B125,Assumptions!$A$8:$A$12,0)),INDEX(Assumptions!$H$8:$H$12,MATCH(B125,Assumptions!$A$8:$A$12,0)))))</f>
        <v>0</v>
      </c>
      <c r="R125" s="14">
        <f t="shared" ca="1" si="12"/>
        <v>0</v>
      </c>
      <c r="S125" s="14">
        <f t="shared" ca="1" si="13"/>
        <v>2880014.4</v>
      </c>
      <c r="T125" s="11" t="s">
        <v>25</v>
      </c>
      <c r="U125" s="18" t="s">
        <v>26</v>
      </c>
    </row>
    <row r="126" spans="1:21" ht="15" customHeight="1" x14ac:dyDescent="0.15">
      <c r="A126" s="10" t="s">
        <v>174</v>
      </c>
      <c r="B126" s="11" t="s">
        <v>22</v>
      </c>
      <c r="C126" s="11" t="s">
        <v>23</v>
      </c>
      <c r="D126" s="12">
        <v>46112</v>
      </c>
      <c r="E126" s="11">
        <v>2833</v>
      </c>
      <c r="F126" s="11" t="s">
        <v>24</v>
      </c>
      <c r="G126" s="13">
        <v>17797.2</v>
      </c>
      <c r="H126" s="14">
        <f t="shared" si="7"/>
        <v>50419467.600000001</v>
      </c>
      <c r="I126" s="14">
        <f>IF(F126="GHS",H126,H126*Assumptions!$B$4)</f>
        <v>544530250.08000004</v>
      </c>
      <c r="J126" s="15" t="str">
        <f>INDEX(Assumptions!$B$8:$B$12,MATCH(B126,Assumptions!$A$8:$A$12,0))</f>
        <v>FIFO</v>
      </c>
      <c r="K126" s="16">
        <f>G126/(1-INDEX(Assumptions!$D$8:$D$12,MATCH(B126,Assumptions!$A$8:$A$12,0)))</f>
        <v>21703.90243902439</v>
      </c>
      <c r="L126" s="16">
        <f t="shared" si="8"/>
        <v>533.91600000000005</v>
      </c>
      <c r="M126" s="16">
        <f t="shared" si="9"/>
        <v>1085.1951219512196</v>
      </c>
      <c r="N126" s="14">
        <f>E126*(K126-L126-M126)*IF(F126="GHS",1,Assumptions!$B$4)</f>
        <v>614522309.05369759</v>
      </c>
      <c r="O126" s="15">
        <f t="shared" ca="1" si="10"/>
        <v>174</v>
      </c>
      <c r="P126" s="15" t="str">
        <f t="shared" ca="1" si="11"/>
        <v>91-180d</v>
      </c>
      <c r="Q126" s="17">
        <f ca="1">IF(P126="0-90d",0,IF(P126="91-180d",INDEX(Assumptions!$F$8:$F$12,MATCH(B126,Assumptions!$A$8:$A$12,0)),IF(P126="181-365d",INDEX(Assumptions!$G$8:$G$12,MATCH(B126,Assumptions!$A$8:$A$12,0)),INDEX(Assumptions!$H$8:$H$12,MATCH(B126,Assumptions!$A$8:$A$12,0)))))</f>
        <v>0.03</v>
      </c>
      <c r="R126" s="14">
        <f t="shared" ca="1" si="12"/>
        <v>16335907.502400002</v>
      </c>
      <c r="S126" s="14">
        <f t="shared" si="13"/>
        <v>0</v>
      </c>
      <c r="T126" s="11" t="s">
        <v>39</v>
      </c>
      <c r="U126" s="18" t="s">
        <v>26</v>
      </c>
    </row>
    <row r="127" spans="1:21" ht="15" customHeight="1" x14ac:dyDescent="0.15">
      <c r="A127" s="10" t="s">
        <v>175</v>
      </c>
      <c r="B127" s="11" t="s">
        <v>31</v>
      </c>
      <c r="C127" s="11" t="s">
        <v>63</v>
      </c>
      <c r="D127" s="12">
        <v>46036</v>
      </c>
      <c r="E127" s="11">
        <v>1524</v>
      </c>
      <c r="F127" s="11" t="s">
        <v>33</v>
      </c>
      <c r="G127" s="13">
        <v>2120.6</v>
      </c>
      <c r="H127" s="14">
        <f t="shared" si="7"/>
        <v>3231794.4</v>
      </c>
      <c r="I127" s="14">
        <f>IF(F127="GHS",H127,H127*Assumptions!$B$4)</f>
        <v>3231794.4</v>
      </c>
      <c r="J127" s="15" t="str">
        <f>INDEX(Assumptions!$B$8:$B$12,MATCH(B127,Assumptions!$A$8:$A$12,0))</f>
        <v>Weighted Average</v>
      </c>
      <c r="K127" s="16">
        <f>G127/(1-INDEX(Assumptions!$D$8:$D$12,MATCH(B127,Assumptions!$A$8:$A$12,0)))</f>
        <v>2945.2777777777778</v>
      </c>
      <c r="L127" s="16">
        <f t="shared" si="8"/>
        <v>63.617999999999995</v>
      </c>
      <c r="M127" s="16">
        <f t="shared" si="9"/>
        <v>147.26388888888889</v>
      </c>
      <c r="N127" s="14">
        <f>E127*(K127-L127-M127)*IF(F127="GHS",1,Assumptions!$B$4)</f>
        <v>4167219.334666667</v>
      </c>
      <c r="O127" s="15">
        <f t="shared" ca="1" si="10"/>
        <v>250</v>
      </c>
      <c r="P127" s="15" t="str">
        <f t="shared" ca="1" si="11"/>
        <v>181-365d</v>
      </c>
      <c r="Q127" s="17">
        <f ca="1">IF(P127="0-90d",0,IF(P127="91-180d",INDEX(Assumptions!$F$8:$F$12,MATCH(B127,Assumptions!$A$8:$A$12,0)),IF(P127="181-365d",INDEX(Assumptions!$G$8:$G$12,MATCH(B127,Assumptions!$A$8:$A$12,0)),INDEX(Assumptions!$H$8:$H$12,MATCH(B127,Assumptions!$A$8:$A$12,0)))))</f>
        <v>0.2</v>
      </c>
      <c r="R127" s="14">
        <f t="shared" ca="1" si="12"/>
        <v>646358.88</v>
      </c>
      <c r="S127" s="14">
        <f t="shared" ca="1" si="13"/>
        <v>2585435.52</v>
      </c>
      <c r="T127" s="11" t="s">
        <v>25</v>
      </c>
      <c r="U127" s="18" t="s">
        <v>26</v>
      </c>
    </row>
    <row r="128" spans="1:21" ht="15" customHeight="1" x14ac:dyDescent="0.15">
      <c r="A128" s="10" t="s">
        <v>176</v>
      </c>
      <c r="B128" s="11" t="s">
        <v>41</v>
      </c>
      <c r="C128" s="11" t="s">
        <v>42</v>
      </c>
      <c r="D128" s="12">
        <v>45787</v>
      </c>
      <c r="E128" s="11">
        <v>94</v>
      </c>
      <c r="F128" s="11" t="s">
        <v>33</v>
      </c>
      <c r="G128" s="13">
        <v>358.19</v>
      </c>
      <c r="H128" s="14">
        <f t="shared" si="7"/>
        <v>33669.86</v>
      </c>
      <c r="I128" s="14">
        <f>IF(F128="GHS",H128,H128*Assumptions!$B$4)</f>
        <v>33669.86</v>
      </c>
      <c r="J128" s="15" t="str">
        <f>INDEX(Assumptions!$B$8:$B$12,MATCH(B128,Assumptions!$A$8:$A$12,0))</f>
        <v>Weighted Average</v>
      </c>
      <c r="K128" s="16">
        <f>G128/(1-INDEX(Assumptions!$D$8:$D$12,MATCH(B128,Assumptions!$A$8:$A$12,0)))</f>
        <v>551.06153846153848</v>
      </c>
      <c r="L128" s="16">
        <f t="shared" si="8"/>
        <v>10.745699999999999</v>
      </c>
      <c r="M128" s="16">
        <f t="shared" si="9"/>
        <v>27.553076923076926</v>
      </c>
      <c r="N128" s="14">
        <f>E128*(K128-L128-M128)*IF(F128="GHS",1,Assumptions!$B$4)</f>
        <v>48199.699584615395</v>
      </c>
      <c r="O128" s="15">
        <f t="shared" ca="1" si="10"/>
        <v>499</v>
      </c>
      <c r="P128" s="15" t="str">
        <f t="shared" ca="1" si="11"/>
        <v>365d+</v>
      </c>
      <c r="Q128" s="17">
        <f ca="1">IF(P128="0-90d",0,IF(P128="91-180d",INDEX(Assumptions!$F$8:$F$12,MATCH(B128,Assumptions!$A$8:$A$12,0)),IF(P128="181-365d",INDEX(Assumptions!$G$8:$G$12,MATCH(B128,Assumptions!$A$8:$A$12,0)),INDEX(Assumptions!$H$8:$H$12,MATCH(B128,Assumptions!$A$8:$A$12,0)))))</f>
        <v>0.8</v>
      </c>
      <c r="R128" s="14">
        <f t="shared" ca="1" si="12"/>
        <v>26935.888000000003</v>
      </c>
      <c r="S128" s="14">
        <f t="shared" si="13"/>
        <v>0</v>
      </c>
      <c r="T128" s="11" t="s">
        <v>39</v>
      </c>
      <c r="U128" s="18" t="s">
        <v>26</v>
      </c>
    </row>
    <row r="129" spans="1:21" ht="15" customHeight="1" x14ac:dyDescent="0.15">
      <c r="A129" s="10" t="s">
        <v>177</v>
      </c>
      <c r="B129" s="11" t="s">
        <v>31</v>
      </c>
      <c r="C129" s="11" t="s">
        <v>76</v>
      </c>
      <c r="D129" s="12">
        <v>46082</v>
      </c>
      <c r="E129" s="11">
        <v>96</v>
      </c>
      <c r="F129" s="11" t="s">
        <v>33</v>
      </c>
      <c r="G129" s="13">
        <v>2382.5</v>
      </c>
      <c r="H129" s="14">
        <f t="shared" si="7"/>
        <v>228720</v>
      </c>
      <c r="I129" s="14">
        <f>IF(F129="GHS",H129,H129*Assumptions!$B$4)</f>
        <v>228720</v>
      </c>
      <c r="J129" s="15" t="str">
        <f>INDEX(Assumptions!$B$8:$B$12,MATCH(B129,Assumptions!$A$8:$A$12,0))</f>
        <v>Weighted Average</v>
      </c>
      <c r="K129" s="16">
        <f>G129/(1-INDEX(Assumptions!$D$8:$D$12,MATCH(B129,Assumptions!$A$8:$A$12,0)))</f>
        <v>3309.0277777777778</v>
      </c>
      <c r="L129" s="16">
        <f t="shared" si="8"/>
        <v>71.474999999999994</v>
      </c>
      <c r="M129" s="16">
        <f t="shared" si="9"/>
        <v>165.45138888888891</v>
      </c>
      <c r="N129" s="14">
        <f>E129*(K129-L129-M129)*IF(F129="GHS",1,Assumptions!$B$4)</f>
        <v>294921.7333333334</v>
      </c>
      <c r="O129" s="15">
        <f t="shared" ca="1" si="10"/>
        <v>204</v>
      </c>
      <c r="P129" s="15" t="str">
        <f t="shared" ca="1" si="11"/>
        <v>181-365d</v>
      </c>
      <c r="Q129" s="17">
        <f ca="1">IF(P129="0-90d",0,IF(P129="91-180d",INDEX(Assumptions!$F$8:$F$12,MATCH(B129,Assumptions!$A$8:$A$12,0)),IF(P129="181-365d",INDEX(Assumptions!$G$8:$G$12,MATCH(B129,Assumptions!$A$8:$A$12,0)),INDEX(Assumptions!$H$8:$H$12,MATCH(B129,Assumptions!$A$8:$A$12,0)))))</f>
        <v>0.2</v>
      </c>
      <c r="R129" s="14">
        <f t="shared" ca="1" si="12"/>
        <v>45744</v>
      </c>
      <c r="S129" s="14">
        <f t="shared" ca="1" si="13"/>
        <v>182976</v>
      </c>
      <c r="T129" s="11" t="s">
        <v>25</v>
      </c>
      <c r="U129" s="18" t="s">
        <v>26</v>
      </c>
    </row>
    <row r="130" spans="1:21" ht="15" customHeight="1" x14ac:dyDescent="0.15">
      <c r="A130" s="10" t="s">
        <v>178</v>
      </c>
      <c r="B130" s="11" t="s">
        <v>31</v>
      </c>
      <c r="C130" s="11" t="s">
        <v>63</v>
      </c>
      <c r="D130" s="12">
        <v>45793</v>
      </c>
      <c r="E130" s="11">
        <v>1345</v>
      </c>
      <c r="F130" s="11" t="s">
        <v>33</v>
      </c>
      <c r="G130" s="13">
        <v>3226.78</v>
      </c>
      <c r="H130" s="14">
        <f t="shared" ref="H130:H193" si="14">E130*G130</f>
        <v>4340019.1000000006</v>
      </c>
      <c r="I130" s="14">
        <f>IF(F130="GHS",H130,H130*Assumptions!$B$4)</f>
        <v>4340019.1000000006</v>
      </c>
      <c r="J130" s="15" t="str">
        <f>INDEX(Assumptions!$B$8:$B$12,MATCH(B130,Assumptions!$A$8:$A$12,0))</f>
        <v>Weighted Average</v>
      </c>
      <c r="K130" s="16">
        <f>G130/(1-INDEX(Assumptions!$D$8:$D$12,MATCH(B130,Assumptions!$A$8:$A$12,0)))</f>
        <v>4481.6388888888896</v>
      </c>
      <c r="L130" s="16">
        <f t="shared" ref="L130:L193" si="15">G130*0.03</f>
        <v>96.803399999999996</v>
      </c>
      <c r="M130" s="16">
        <f t="shared" ref="M130:M193" si="16">K130*0.05</f>
        <v>224.0819444444445</v>
      </c>
      <c r="N130" s="14">
        <f>E130*(K130-L130-M130)*IF(F130="GHS",1,Assumptions!$B$4)</f>
        <v>5596213.5172777791</v>
      </c>
      <c r="O130" s="15">
        <f t="shared" ref="O130:O193" ca="1" si="17">TODAY()-D130</f>
        <v>493</v>
      </c>
      <c r="P130" s="15" t="str">
        <f t="shared" ref="P130:P193" ca="1" si="18">IF(O130&lt;=90,"0-90d",IF(O130&lt;=180,"91-180d",IF(O130&lt;=365,"181-365d","365d+")))</f>
        <v>365d+</v>
      </c>
      <c r="Q130" s="17">
        <f ca="1">IF(P130="0-90d",0,IF(P130="91-180d",INDEX(Assumptions!$F$8:$F$12,MATCH(B130,Assumptions!$A$8:$A$12,0)),IF(P130="181-365d",INDEX(Assumptions!$G$8:$G$12,MATCH(B130,Assumptions!$A$8:$A$12,0)),INDEX(Assumptions!$H$8:$H$12,MATCH(B130,Assumptions!$A$8:$A$12,0)))))</f>
        <v>0.6</v>
      </c>
      <c r="R130" s="14">
        <f t="shared" ref="R130:R193" ca="1" si="19">I130*Q130</f>
        <v>2604011.4600000004</v>
      </c>
      <c r="S130" s="14">
        <f t="shared" ref="S130:S193" ca="1" si="20">IF(T130="Held on Consignment (Not Owned)",0,MIN(I130-R130,N130))</f>
        <v>1736007.6400000001</v>
      </c>
      <c r="T130" s="11" t="s">
        <v>25</v>
      </c>
      <c r="U130" s="18" t="s">
        <v>36</v>
      </c>
    </row>
    <row r="131" spans="1:21" ht="15" customHeight="1" x14ac:dyDescent="0.15">
      <c r="A131" s="10" t="s">
        <v>179</v>
      </c>
      <c r="B131" s="11" t="s">
        <v>41</v>
      </c>
      <c r="C131" s="11" t="s">
        <v>49</v>
      </c>
      <c r="D131" s="12">
        <v>45997</v>
      </c>
      <c r="E131" s="11">
        <v>2396</v>
      </c>
      <c r="F131" s="11" t="s">
        <v>33</v>
      </c>
      <c r="G131" s="13">
        <v>382.46</v>
      </c>
      <c r="H131" s="14">
        <f t="shared" si="14"/>
        <v>916374.15999999992</v>
      </c>
      <c r="I131" s="14">
        <f>IF(F131="GHS",H131,H131*Assumptions!$B$4)</f>
        <v>916374.15999999992</v>
      </c>
      <c r="J131" s="15" t="str">
        <f>INDEX(Assumptions!$B$8:$B$12,MATCH(B131,Assumptions!$A$8:$A$12,0))</f>
        <v>Weighted Average</v>
      </c>
      <c r="K131" s="16">
        <f>G131/(1-INDEX(Assumptions!$D$8:$D$12,MATCH(B131,Assumptions!$A$8:$A$12,0)))</f>
        <v>588.4</v>
      </c>
      <c r="L131" s="16">
        <f t="shared" si="15"/>
        <v>11.473799999999999</v>
      </c>
      <c r="M131" s="16">
        <f t="shared" si="16"/>
        <v>29.42</v>
      </c>
      <c r="N131" s="14">
        <f>E131*(K131-L131-M131)*IF(F131="GHS",1,Assumptions!$B$4)</f>
        <v>1311824.8552000001</v>
      </c>
      <c r="O131" s="15">
        <f t="shared" ca="1" si="17"/>
        <v>289</v>
      </c>
      <c r="P131" s="15" t="str">
        <f t="shared" ca="1" si="18"/>
        <v>181-365d</v>
      </c>
      <c r="Q131" s="17">
        <f ca="1">IF(P131="0-90d",0,IF(P131="91-180d",INDEX(Assumptions!$F$8:$F$12,MATCH(B131,Assumptions!$A$8:$A$12,0)),IF(P131="181-365d",INDEX(Assumptions!$G$8:$G$12,MATCH(B131,Assumptions!$A$8:$A$12,0)),INDEX(Assumptions!$H$8:$H$12,MATCH(B131,Assumptions!$A$8:$A$12,0)))))</f>
        <v>0.35</v>
      </c>
      <c r="R131" s="14">
        <f t="shared" ca="1" si="19"/>
        <v>320730.95599999995</v>
      </c>
      <c r="S131" s="14">
        <f t="shared" ca="1" si="20"/>
        <v>595643.20399999991</v>
      </c>
      <c r="T131" s="11" t="s">
        <v>25</v>
      </c>
      <c r="U131" s="18" t="s">
        <v>26</v>
      </c>
    </row>
    <row r="132" spans="1:21" ht="15" customHeight="1" x14ac:dyDescent="0.15">
      <c r="A132" s="10" t="s">
        <v>180</v>
      </c>
      <c r="B132" s="11" t="s">
        <v>41</v>
      </c>
      <c r="C132" s="11" t="s">
        <v>44</v>
      </c>
      <c r="D132" s="12">
        <v>46176</v>
      </c>
      <c r="E132" s="11">
        <v>499</v>
      </c>
      <c r="F132" s="11" t="s">
        <v>33</v>
      </c>
      <c r="G132" s="13">
        <v>404.73</v>
      </c>
      <c r="H132" s="14">
        <f t="shared" si="14"/>
        <v>201960.27000000002</v>
      </c>
      <c r="I132" s="14">
        <f>IF(F132="GHS",H132,H132*Assumptions!$B$4)</f>
        <v>201960.27000000002</v>
      </c>
      <c r="J132" s="15" t="str">
        <f>INDEX(Assumptions!$B$8:$B$12,MATCH(B132,Assumptions!$A$8:$A$12,0))</f>
        <v>Weighted Average</v>
      </c>
      <c r="K132" s="16">
        <f>G132/(1-INDEX(Assumptions!$D$8:$D$12,MATCH(B132,Assumptions!$A$8:$A$12,0)))</f>
        <v>622.6615384615385</v>
      </c>
      <c r="L132" s="16">
        <f t="shared" si="15"/>
        <v>12.1419</v>
      </c>
      <c r="M132" s="16">
        <f t="shared" si="16"/>
        <v>31.133076923076928</v>
      </c>
      <c r="N132" s="14">
        <f>E132*(K132-L132-M132)*IF(F132="GHS",1,Assumptions!$B$4)</f>
        <v>289113.89420769236</v>
      </c>
      <c r="O132" s="15">
        <f t="shared" ca="1" si="17"/>
        <v>110</v>
      </c>
      <c r="P132" s="15" t="str">
        <f t="shared" ca="1" si="18"/>
        <v>91-180d</v>
      </c>
      <c r="Q132" s="17">
        <f ca="1">IF(P132="0-90d",0,IF(P132="91-180d",INDEX(Assumptions!$F$8:$F$12,MATCH(B132,Assumptions!$A$8:$A$12,0)),IF(P132="181-365d",INDEX(Assumptions!$G$8:$G$12,MATCH(B132,Assumptions!$A$8:$A$12,0)),INDEX(Assumptions!$H$8:$H$12,MATCH(B132,Assumptions!$A$8:$A$12,0)))))</f>
        <v>0.1</v>
      </c>
      <c r="R132" s="14">
        <f t="shared" ca="1" si="19"/>
        <v>20196.027000000002</v>
      </c>
      <c r="S132" s="14">
        <f t="shared" ca="1" si="20"/>
        <v>181764.24300000002</v>
      </c>
      <c r="T132" s="11" t="s">
        <v>25</v>
      </c>
      <c r="U132" s="18" t="s">
        <v>26</v>
      </c>
    </row>
    <row r="133" spans="1:21" ht="15" customHeight="1" x14ac:dyDescent="0.15">
      <c r="A133" s="10" t="s">
        <v>181</v>
      </c>
      <c r="B133" s="11" t="s">
        <v>46</v>
      </c>
      <c r="C133" s="11" t="s">
        <v>52</v>
      </c>
      <c r="D133" s="12">
        <v>46145</v>
      </c>
      <c r="E133" s="11">
        <v>997</v>
      </c>
      <c r="F133" s="11" t="s">
        <v>33</v>
      </c>
      <c r="G133" s="13">
        <v>244142.06</v>
      </c>
      <c r="H133" s="14">
        <f t="shared" si="14"/>
        <v>243409633.81999999</v>
      </c>
      <c r="I133" s="14">
        <f>IF(F133="GHS",H133,H133*Assumptions!$B$4)</f>
        <v>243409633.81999999</v>
      </c>
      <c r="J133" s="15" t="str">
        <f>INDEX(Assumptions!$B$8:$B$12,MATCH(B133,Assumptions!$A$8:$A$12,0))</f>
        <v>Specific Identification</v>
      </c>
      <c r="K133" s="16">
        <f>G133/(1-INDEX(Assumptions!$D$8:$D$12,MATCH(B133,Assumptions!$A$8:$A$12,0)))</f>
        <v>313002.641025641</v>
      </c>
      <c r="L133" s="16">
        <f t="shared" si="15"/>
        <v>7324.2617999999993</v>
      </c>
      <c r="M133" s="16">
        <f t="shared" si="16"/>
        <v>15650.132051282051</v>
      </c>
      <c r="N133" s="14">
        <f>E133*(K133-L133-M133)*IF(F133="GHS",1,Assumptions!$B$4)</f>
        <v>289158162.43283594</v>
      </c>
      <c r="O133" s="15">
        <f t="shared" ca="1" si="17"/>
        <v>141</v>
      </c>
      <c r="P133" s="15" t="str">
        <f t="shared" ca="1" si="18"/>
        <v>91-180d</v>
      </c>
      <c r="Q133" s="17">
        <f ca="1">IF(P133="0-90d",0,IF(P133="91-180d",INDEX(Assumptions!$F$8:$F$12,MATCH(B133,Assumptions!$A$8:$A$12,0)),IF(P133="181-365d",INDEX(Assumptions!$G$8:$G$12,MATCH(B133,Assumptions!$A$8:$A$12,0)),INDEX(Assumptions!$H$8:$H$12,MATCH(B133,Assumptions!$A$8:$A$12,0)))))</f>
        <v>0</v>
      </c>
      <c r="R133" s="14">
        <f t="shared" ca="1" si="19"/>
        <v>0</v>
      </c>
      <c r="S133" s="14">
        <f t="shared" ca="1" si="20"/>
        <v>243409633.81999999</v>
      </c>
      <c r="T133" s="11" t="s">
        <v>25</v>
      </c>
      <c r="U133" s="18" t="s">
        <v>26</v>
      </c>
    </row>
    <row r="134" spans="1:21" ht="15" customHeight="1" x14ac:dyDescent="0.15">
      <c r="A134" s="10" t="s">
        <v>182</v>
      </c>
      <c r="B134" s="11" t="s">
        <v>31</v>
      </c>
      <c r="C134" s="11" t="s">
        <v>76</v>
      </c>
      <c r="D134" s="12">
        <v>45874</v>
      </c>
      <c r="E134" s="11">
        <v>2311</v>
      </c>
      <c r="F134" s="11" t="s">
        <v>33</v>
      </c>
      <c r="G134" s="13">
        <v>2606.34</v>
      </c>
      <c r="H134" s="14">
        <f t="shared" si="14"/>
        <v>6023251.7400000002</v>
      </c>
      <c r="I134" s="14">
        <f>IF(F134="GHS",H134,H134*Assumptions!$B$4)</f>
        <v>6023251.7400000002</v>
      </c>
      <c r="J134" s="15" t="str">
        <f>INDEX(Assumptions!$B$8:$B$12,MATCH(B134,Assumptions!$A$8:$A$12,0))</f>
        <v>Weighted Average</v>
      </c>
      <c r="K134" s="16">
        <f>G134/(1-INDEX(Assumptions!$D$8:$D$12,MATCH(B134,Assumptions!$A$8:$A$12,0)))</f>
        <v>3619.916666666667</v>
      </c>
      <c r="L134" s="16">
        <f t="shared" si="15"/>
        <v>78.190200000000004</v>
      </c>
      <c r="M134" s="16">
        <f t="shared" si="16"/>
        <v>180.99583333333337</v>
      </c>
      <c r="N134" s="14">
        <f>E134*(K134-L134-M134)*IF(F134="GHS",1,Assumptions!$B$4)</f>
        <v>7766648.4936333336</v>
      </c>
      <c r="O134" s="15">
        <f t="shared" ca="1" si="17"/>
        <v>412</v>
      </c>
      <c r="P134" s="15" t="str">
        <f t="shared" ca="1" si="18"/>
        <v>365d+</v>
      </c>
      <c r="Q134" s="17">
        <f ca="1">IF(P134="0-90d",0,IF(P134="91-180d",INDEX(Assumptions!$F$8:$F$12,MATCH(B134,Assumptions!$A$8:$A$12,0)),IF(P134="181-365d",INDEX(Assumptions!$G$8:$G$12,MATCH(B134,Assumptions!$A$8:$A$12,0)),INDEX(Assumptions!$H$8:$H$12,MATCH(B134,Assumptions!$A$8:$A$12,0)))))</f>
        <v>0.6</v>
      </c>
      <c r="R134" s="14">
        <f t="shared" ca="1" si="19"/>
        <v>3613951.0440000002</v>
      </c>
      <c r="S134" s="14">
        <f t="shared" ca="1" si="20"/>
        <v>2409300.696</v>
      </c>
      <c r="T134" s="11" t="s">
        <v>25</v>
      </c>
      <c r="U134" s="18" t="s">
        <v>26</v>
      </c>
    </row>
    <row r="135" spans="1:21" ht="15" customHeight="1" x14ac:dyDescent="0.15">
      <c r="A135" s="10" t="s">
        <v>183</v>
      </c>
      <c r="B135" s="11" t="s">
        <v>28</v>
      </c>
      <c r="C135" s="11" t="s">
        <v>38</v>
      </c>
      <c r="D135" s="12">
        <v>45848</v>
      </c>
      <c r="E135" s="11">
        <v>3703</v>
      </c>
      <c r="F135" s="11" t="s">
        <v>24</v>
      </c>
      <c r="G135" s="13">
        <v>4456.8900000000003</v>
      </c>
      <c r="H135" s="14">
        <f t="shared" si="14"/>
        <v>16503863.670000002</v>
      </c>
      <c r="I135" s="14">
        <f>IF(F135="GHS",H135,H135*Assumptions!$B$4)</f>
        <v>178241727.63600004</v>
      </c>
      <c r="J135" s="15" t="str">
        <f>INDEX(Assumptions!$B$8:$B$12,MATCH(B135,Assumptions!$A$8:$A$12,0))</f>
        <v>Fair Value Less Costs to Sell</v>
      </c>
      <c r="K135" s="16">
        <f>G135/(1-INDEX(Assumptions!$D$8:$D$12,MATCH(B135,Assumptions!$A$8:$A$12,0)))</f>
        <v>5064.6477272727279</v>
      </c>
      <c r="L135" s="16">
        <f t="shared" si="15"/>
        <v>133.70670000000001</v>
      </c>
      <c r="M135" s="16">
        <f t="shared" si="16"/>
        <v>253.23238636363641</v>
      </c>
      <c r="N135" s="14">
        <f>E135*(K135-L135-M135)*IF(F135="GHS",1,Assumptions!$B$4)</f>
        <v>187072795.05069277</v>
      </c>
      <c r="O135" s="15">
        <f t="shared" ca="1" si="17"/>
        <v>438</v>
      </c>
      <c r="P135" s="15" t="str">
        <f t="shared" ca="1" si="18"/>
        <v>365d+</v>
      </c>
      <c r="Q135" s="17">
        <f ca="1">IF(P135="0-90d",0,IF(P135="91-180d",INDEX(Assumptions!$F$8:$F$12,MATCH(B135,Assumptions!$A$8:$A$12,0)),IF(P135="181-365d",INDEX(Assumptions!$G$8:$G$12,MATCH(B135,Assumptions!$A$8:$A$12,0)),INDEX(Assumptions!$H$8:$H$12,MATCH(B135,Assumptions!$A$8:$A$12,0)))))</f>
        <v>0.4</v>
      </c>
      <c r="R135" s="14">
        <f t="shared" ca="1" si="19"/>
        <v>71296691.054400012</v>
      </c>
      <c r="S135" s="14">
        <f t="shared" ca="1" si="20"/>
        <v>106945036.58160003</v>
      </c>
      <c r="T135" s="11" t="s">
        <v>25</v>
      </c>
      <c r="U135" s="18" t="s">
        <v>26</v>
      </c>
    </row>
    <row r="136" spans="1:21" ht="15" customHeight="1" x14ac:dyDescent="0.15">
      <c r="A136" s="10" t="s">
        <v>184</v>
      </c>
      <c r="B136" s="11" t="s">
        <v>28</v>
      </c>
      <c r="C136" s="11" t="s">
        <v>55</v>
      </c>
      <c r="D136" s="12">
        <v>46149</v>
      </c>
      <c r="E136" s="11">
        <v>4974</v>
      </c>
      <c r="F136" s="11" t="s">
        <v>24</v>
      </c>
      <c r="G136" s="13">
        <v>8264.15</v>
      </c>
      <c r="H136" s="14">
        <f t="shared" si="14"/>
        <v>41105882.100000001</v>
      </c>
      <c r="I136" s="14">
        <f>IF(F136="GHS",H136,H136*Assumptions!$B$4)</f>
        <v>443943526.68000007</v>
      </c>
      <c r="J136" s="15" t="str">
        <f>INDEX(Assumptions!$B$8:$B$12,MATCH(B136,Assumptions!$A$8:$A$12,0))</f>
        <v>Fair Value Less Costs to Sell</v>
      </c>
      <c r="K136" s="16">
        <f>G136/(1-INDEX(Assumptions!$D$8:$D$12,MATCH(B136,Assumptions!$A$8:$A$12,0)))</f>
        <v>9391.0795454545441</v>
      </c>
      <c r="L136" s="16">
        <f t="shared" si="15"/>
        <v>247.92449999999997</v>
      </c>
      <c r="M136" s="16">
        <f t="shared" si="16"/>
        <v>469.55397727272725</v>
      </c>
      <c r="N136" s="14">
        <f>E136*(K136-L136-M136)*IF(F136="GHS",1,Assumptions!$B$4)</f>
        <v>465938910.50187272</v>
      </c>
      <c r="O136" s="15">
        <f t="shared" ca="1" si="17"/>
        <v>137</v>
      </c>
      <c r="P136" s="15" t="str">
        <f t="shared" ca="1" si="18"/>
        <v>91-180d</v>
      </c>
      <c r="Q136" s="17">
        <f ca="1">IF(P136="0-90d",0,IF(P136="91-180d",INDEX(Assumptions!$F$8:$F$12,MATCH(B136,Assumptions!$A$8:$A$12,0)),IF(P136="181-365d",INDEX(Assumptions!$G$8:$G$12,MATCH(B136,Assumptions!$A$8:$A$12,0)),INDEX(Assumptions!$H$8:$H$12,MATCH(B136,Assumptions!$A$8:$A$12,0)))))</f>
        <v>0.02</v>
      </c>
      <c r="R136" s="14">
        <f t="shared" ca="1" si="19"/>
        <v>8878870.5336000007</v>
      </c>
      <c r="S136" s="14">
        <f t="shared" ca="1" si="20"/>
        <v>435064656.14640009</v>
      </c>
      <c r="T136" s="11" t="s">
        <v>25</v>
      </c>
      <c r="U136" s="18" t="s">
        <v>26</v>
      </c>
    </row>
    <row r="137" spans="1:21" ht="15" customHeight="1" x14ac:dyDescent="0.15">
      <c r="A137" s="10" t="s">
        <v>185</v>
      </c>
      <c r="B137" s="11" t="s">
        <v>41</v>
      </c>
      <c r="C137" s="11" t="s">
        <v>49</v>
      </c>
      <c r="D137" s="12">
        <v>45918</v>
      </c>
      <c r="E137" s="11">
        <v>737</v>
      </c>
      <c r="F137" s="11" t="s">
        <v>33</v>
      </c>
      <c r="G137" s="13">
        <v>292.22000000000003</v>
      </c>
      <c r="H137" s="14">
        <f t="shared" si="14"/>
        <v>215366.14</v>
      </c>
      <c r="I137" s="14">
        <f>IF(F137="GHS",H137,H137*Assumptions!$B$4)</f>
        <v>215366.14</v>
      </c>
      <c r="J137" s="15" t="str">
        <f>INDEX(Assumptions!$B$8:$B$12,MATCH(B137,Assumptions!$A$8:$A$12,0))</f>
        <v>Weighted Average</v>
      </c>
      <c r="K137" s="16">
        <f>G137/(1-INDEX(Assumptions!$D$8:$D$12,MATCH(B137,Assumptions!$A$8:$A$12,0)))</f>
        <v>449.56923076923078</v>
      </c>
      <c r="L137" s="16">
        <f t="shared" si="15"/>
        <v>8.7666000000000004</v>
      </c>
      <c r="M137" s="16">
        <f t="shared" si="16"/>
        <v>22.478461538461541</v>
      </c>
      <c r="N137" s="14">
        <f>E137*(K137-L137-M137)*IF(F137="GHS",1,Assumptions!$B$4)</f>
        <v>308304.91272307694</v>
      </c>
      <c r="O137" s="15">
        <f t="shared" ca="1" si="17"/>
        <v>368</v>
      </c>
      <c r="P137" s="15" t="str">
        <f t="shared" ca="1" si="18"/>
        <v>365d+</v>
      </c>
      <c r="Q137" s="17">
        <f ca="1">IF(P137="0-90d",0,IF(P137="91-180d",INDEX(Assumptions!$F$8:$F$12,MATCH(B137,Assumptions!$A$8:$A$12,0)),IF(P137="181-365d",INDEX(Assumptions!$G$8:$G$12,MATCH(B137,Assumptions!$A$8:$A$12,0)),INDEX(Assumptions!$H$8:$H$12,MATCH(B137,Assumptions!$A$8:$A$12,0)))))</f>
        <v>0.8</v>
      </c>
      <c r="R137" s="14">
        <f t="shared" ca="1" si="19"/>
        <v>172292.91200000001</v>
      </c>
      <c r="S137" s="14">
        <f t="shared" ca="1" si="20"/>
        <v>43073.228000000003</v>
      </c>
      <c r="T137" s="11" t="s">
        <v>25</v>
      </c>
      <c r="U137" s="18" t="s">
        <v>26</v>
      </c>
    </row>
    <row r="138" spans="1:21" ht="15" customHeight="1" x14ac:dyDescent="0.15">
      <c r="A138" s="10" t="s">
        <v>186</v>
      </c>
      <c r="B138" s="11" t="s">
        <v>46</v>
      </c>
      <c r="C138" s="11" t="s">
        <v>52</v>
      </c>
      <c r="D138" s="12">
        <v>46007</v>
      </c>
      <c r="E138" s="11">
        <v>556</v>
      </c>
      <c r="F138" s="11" t="s">
        <v>33</v>
      </c>
      <c r="G138" s="13">
        <v>435716.38</v>
      </c>
      <c r="H138" s="14">
        <f t="shared" si="14"/>
        <v>242258307.28</v>
      </c>
      <c r="I138" s="14">
        <f>IF(F138="GHS",H138,H138*Assumptions!$B$4)</f>
        <v>242258307.28</v>
      </c>
      <c r="J138" s="15" t="str">
        <f>INDEX(Assumptions!$B$8:$B$12,MATCH(B138,Assumptions!$A$8:$A$12,0))</f>
        <v>Specific Identification</v>
      </c>
      <c r="K138" s="16">
        <f>G138/(1-INDEX(Assumptions!$D$8:$D$12,MATCH(B138,Assumptions!$A$8:$A$12,0)))</f>
        <v>558610.74358974362</v>
      </c>
      <c r="L138" s="16">
        <f t="shared" si="15"/>
        <v>13071.491399999999</v>
      </c>
      <c r="M138" s="16">
        <f t="shared" si="16"/>
        <v>27930.537179487183</v>
      </c>
      <c r="N138" s="14">
        <f>E138*(K138-L138-M138)*IF(F138="GHS",1,Assumptions!$B$4)</f>
        <v>287790445.54570258</v>
      </c>
      <c r="O138" s="15">
        <f t="shared" ca="1" si="17"/>
        <v>279</v>
      </c>
      <c r="P138" s="15" t="str">
        <f t="shared" ca="1" si="18"/>
        <v>181-365d</v>
      </c>
      <c r="Q138" s="17">
        <f ca="1">IF(P138="0-90d",0,IF(P138="91-180d",INDEX(Assumptions!$F$8:$F$12,MATCH(B138,Assumptions!$A$8:$A$12,0)),IF(P138="181-365d",INDEX(Assumptions!$G$8:$G$12,MATCH(B138,Assumptions!$A$8:$A$12,0)),INDEX(Assumptions!$H$8:$H$12,MATCH(B138,Assumptions!$A$8:$A$12,0)))))</f>
        <v>0.05</v>
      </c>
      <c r="R138" s="14">
        <f t="shared" ca="1" si="19"/>
        <v>12112915.364</v>
      </c>
      <c r="S138" s="14">
        <f t="shared" ca="1" si="20"/>
        <v>230145391.91600001</v>
      </c>
      <c r="T138" s="11" t="s">
        <v>25</v>
      </c>
      <c r="U138" s="18" t="s">
        <v>26</v>
      </c>
    </row>
    <row r="139" spans="1:21" ht="15" customHeight="1" x14ac:dyDescent="0.15">
      <c r="A139" s="10" t="s">
        <v>187</v>
      </c>
      <c r="B139" s="11" t="s">
        <v>28</v>
      </c>
      <c r="C139" s="11" t="s">
        <v>35</v>
      </c>
      <c r="D139" s="12">
        <v>46196</v>
      </c>
      <c r="E139" s="11">
        <v>2566</v>
      </c>
      <c r="F139" s="11" t="s">
        <v>24</v>
      </c>
      <c r="G139" s="13">
        <v>6403.04</v>
      </c>
      <c r="H139" s="14">
        <f t="shared" si="14"/>
        <v>16430200.640000001</v>
      </c>
      <c r="I139" s="14">
        <f>IF(F139="GHS",H139,H139*Assumptions!$B$4)</f>
        <v>177446166.91200003</v>
      </c>
      <c r="J139" s="15" t="str">
        <f>INDEX(Assumptions!$B$8:$B$12,MATCH(B139,Assumptions!$A$8:$A$12,0))</f>
        <v>Fair Value Less Costs to Sell</v>
      </c>
      <c r="K139" s="16">
        <f>G139/(1-INDEX(Assumptions!$D$8:$D$12,MATCH(B139,Assumptions!$A$8:$A$12,0)))</f>
        <v>7276.181818181818</v>
      </c>
      <c r="L139" s="16">
        <f t="shared" si="15"/>
        <v>192.09119999999999</v>
      </c>
      <c r="M139" s="16">
        <f t="shared" si="16"/>
        <v>363.80909090909091</v>
      </c>
      <c r="N139" s="14">
        <f>E139*(K139-L139-M139)*IF(F139="GHS",1,Assumptions!$B$4)</f>
        <v>186237817.90900365</v>
      </c>
      <c r="O139" s="15">
        <f t="shared" ca="1" si="17"/>
        <v>90</v>
      </c>
      <c r="P139" s="15" t="str">
        <f t="shared" ca="1" si="18"/>
        <v>0-90d</v>
      </c>
      <c r="Q139" s="17">
        <f ca="1">IF(P139="0-90d",0,IF(P139="91-180d",INDEX(Assumptions!$F$8:$F$12,MATCH(B139,Assumptions!$A$8:$A$12,0)),IF(P139="181-365d",INDEX(Assumptions!$G$8:$G$12,MATCH(B139,Assumptions!$A$8:$A$12,0)),INDEX(Assumptions!$H$8:$H$12,MATCH(B139,Assumptions!$A$8:$A$12,0)))))</f>
        <v>0</v>
      </c>
      <c r="R139" s="14">
        <f t="shared" ca="1" si="19"/>
        <v>0</v>
      </c>
      <c r="S139" s="14">
        <f t="shared" si="20"/>
        <v>0</v>
      </c>
      <c r="T139" s="11" t="s">
        <v>39</v>
      </c>
      <c r="U139" s="18" t="s">
        <v>26</v>
      </c>
    </row>
    <row r="140" spans="1:21" ht="15" customHeight="1" x14ac:dyDescent="0.15">
      <c r="A140" s="10" t="s">
        <v>188</v>
      </c>
      <c r="B140" s="11" t="s">
        <v>28</v>
      </c>
      <c r="C140" s="11" t="s">
        <v>35</v>
      </c>
      <c r="D140" s="12">
        <v>46006</v>
      </c>
      <c r="E140" s="11">
        <v>3406</v>
      </c>
      <c r="F140" s="11" t="s">
        <v>24</v>
      </c>
      <c r="G140" s="13">
        <v>19401.5</v>
      </c>
      <c r="H140" s="14">
        <f t="shared" si="14"/>
        <v>66081509</v>
      </c>
      <c r="I140" s="14">
        <f>IF(F140="GHS",H140,H140*Assumptions!$B$4)</f>
        <v>713680297.20000005</v>
      </c>
      <c r="J140" s="15" t="str">
        <f>INDEX(Assumptions!$B$8:$B$12,MATCH(B140,Assumptions!$A$8:$A$12,0))</f>
        <v>Fair Value Less Costs to Sell</v>
      </c>
      <c r="K140" s="16">
        <f>G140/(1-INDEX(Assumptions!$D$8:$D$12,MATCH(B140,Assumptions!$A$8:$A$12,0)))</f>
        <v>22047.159090909092</v>
      </c>
      <c r="L140" s="16">
        <f t="shared" si="15"/>
        <v>582.04499999999996</v>
      </c>
      <c r="M140" s="16">
        <f t="shared" si="16"/>
        <v>1102.3579545454547</v>
      </c>
      <c r="N140" s="14">
        <f>E140*(K140-L140-M140)*IF(F140="GHS",1,Assumptions!$B$4)</f>
        <v>749039911.92490923</v>
      </c>
      <c r="O140" s="15">
        <f t="shared" ca="1" si="17"/>
        <v>280</v>
      </c>
      <c r="P140" s="15" t="str">
        <f t="shared" ca="1" si="18"/>
        <v>181-365d</v>
      </c>
      <c r="Q140" s="17">
        <f ca="1">IF(P140="0-90d",0,IF(P140="91-180d",INDEX(Assumptions!$F$8:$F$12,MATCH(B140,Assumptions!$A$8:$A$12,0)),IF(P140="181-365d",INDEX(Assumptions!$G$8:$G$12,MATCH(B140,Assumptions!$A$8:$A$12,0)),INDEX(Assumptions!$H$8:$H$12,MATCH(B140,Assumptions!$A$8:$A$12,0)))))</f>
        <v>0.1</v>
      </c>
      <c r="R140" s="14">
        <f t="shared" ca="1" si="19"/>
        <v>71368029.720000014</v>
      </c>
      <c r="S140" s="14">
        <f t="shared" ca="1" si="20"/>
        <v>642312267.48000002</v>
      </c>
      <c r="T140" s="11" t="s">
        <v>25</v>
      </c>
      <c r="U140" s="18" t="s">
        <v>26</v>
      </c>
    </row>
    <row r="141" spans="1:21" ht="15" customHeight="1" x14ac:dyDescent="0.15">
      <c r="A141" s="10" t="s">
        <v>189</v>
      </c>
      <c r="B141" s="11" t="s">
        <v>41</v>
      </c>
      <c r="C141" s="11" t="s">
        <v>44</v>
      </c>
      <c r="D141" s="12">
        <v>45804</v>
      </c>
      <c r="E141" s="11">
        <v>3485</v>
      </c>
      <c r="F141" s="11" t="s">
        <v>33</v>
      </c>
      <c r="G141" s="13">
        <v>386.55</v>
      </c>
      <c r="H141" s="14">
        <f t="shared" si="14"/>
        <v>1347126.75</v>
      </c>
      <c r="I141" s="14">
        <f>IF(F141="GHS",H141,H141*Assumptions!$B$4)</f>
        <v>1347126.75</v>
      </c>
      <c r="J141" s="15" t="str">
        <f>INDEX(Assumptions!$B$8:$B$12,MATCH(B141,Assumptions!$A$8:$A$12,0))</f>
        <v>Weighted Average</v>
      </c>
      <c r="K141" s="16">
        <f>G141/(1-INDEX(Assumptions!$D$8:$D$12,MATCH(B141,Assumptions!$A$8:$A$12,0)))</f>
        <v>594.69230769230774</v>
      </c>
      <c r="L141" s="16">
        <f t="shared" si="15"/>
        <v>11.596500000000001</v>
      </c>
      <c r="M141" s="16">
        <f t="shared" si="16"/>
        <v>29.734615384615388</v>
      </c>
      <c r="N141" s="14">
        <f>E141*(K141-L141-M141)*IF(F141="GHS",1,Assumptions!$B$4)</f>
        <v>1928463.755192308</v>
      </c>
      <c r="O141" s="15">
        <f t="shared" ca="1" si="17"/>
        <v>482</v>
      </c>
      <c r="P141" s="15" t="str">
        <f t="shared" ca="1" si="18"/>
        <v>365d+</v>
      </c>
      <c r="Q141" s="17">
        <f ca="1">IF(P141="0-90d",0,IF(P141="91-180d",INDEX(Assumptions!$F$8:$F$12,MATCH(B141,Assumptions!$A$8:$A$12,0)),IF(P141="181-365d",INDEX(Assumptions!$G$8:$G$12,MATCH(B141,Assumptions!$A$8:$A$12,0)),INDEX(Assumptions!$H$8:$H$12,MATCH(B141,Assumptions!$A$8:$A$12,0)))))</f>
        <v>0.8</v>
      </c>
      <c r="R141" s="14">
        <f t="shared" ca="1" si="19"/>
        <v>1077701.4000000001</v>
      </c>
      <c r="S141" s="14">
        <f t="shared" ca="1" si="20"/>
        <v>269425.34999999986</v>
      </c>
      <c r="T141" s="11" t="s">
        <v>25</v>
      </c>
      <c r="U141" s="18" t="s">
        <v>26</v>
      </c>
    </row>
    <row r="142" spans="1:21" ht="15" customHeight="1" x14ac:dyDescent="0.15">
      <c r="A142" s="10" t="s">
        <v>190</v>
      </c>
      <c r="B142" s="11" t="s">
        <v>28</v>
      </c>
      <c r="C142" s="11" t="s">
        <v>38</v>
      </c>
      <c r="D142" s="12">
        <v>45763</v>
      </c>
      <c r="E142" s="11">
        <v>322</v>
      </c>
      <c r="F142" s="11" t="s">
        <v>24</v>
      </c>
      <c r="G142" s="13">
        <v>6065.19</v>
      </c>
      <c r="H142" s="14">
        <f t="shared" si="14"/>
        <v>1952991.18</v>
      </c>
      <c r="I142" s="14">
        <f>IF(F142="GHS",H142,H142*Assumptions!$B$4)</f>
        <v>21092304.743999999</v>
      </c>
      <c r="J142" s="15" t="str">
        <f>INDEX(Assumptions!$B$8:$B$12,MATCH(B142,Assumptions!$A$8:$A$12,0))</f>
        <v>Fair Value Less Costs to Sell</v>
      </c>
      <c r="K142" s="16">
        <f>G142/(1-INDEX(Assumptions!$D$8:$D$12,MATCH(B142,Assumptions!$A$8:$A$12,0)))</f>
        <v>6892.2613636363631</v>
      </c>
      <c r="L142" s="16">
        <f t="shared" si="15"/>
        <v>181.95569999999998</v>
      </c>
      <c r="M142" s="16">
        <f t="shared" si="16"/>
        <v>344.61306818181816</v>
      </c>
      <c r="N142" s="14">
        <f>E142*(K142-L142-M142)*IF(F142="GHS",1,Assumptions!$B$4)</f>
        <v>22137332.56995273</v>
      </c>
      <c r="O142" s="15">
        <f t="shared" ca="1" si="17"/>
        <v>523</v>
      </c>
      <c r="P142" s="15" t="str">
        <f t="shared" ca="1" si="18"/>
        <v>365d+</v>
      </c>
      <c r="Q142" s="17">
        <f ca="1">IF(P142="0-90d",0,IF(P142="91-180d",INDEX(Assumptions!$F$8:$F$12,MATCH(B142,Assumptions!$A$8:$A$12,0)),IF(P142="181-365d",INDEX(Assumptions!$G$8:$G$12,MATCH(B142,Assumptions!$A$8:$A$12,0)),INDEX(Assumptions!$H$8:$H$12,MATCH(B142,Assumptions!$A$8:$A$12,0)))))</f>
        <v>0.4</v>
      </c>
      <c r="R142" s="14">
        <f t="shared" ca="1" si="19"/>
        <v>8436921.8976000007</v>
      </c>
      <c r="S142" s="14">
        <f t="shared" ca="1" si="20"/>
        <v>12655382.846399998</v>
      </c>
      <c r="T142" s="11" t="s">
        <v>50</v>
      </c>
      <c r="U142" s="18" t="s">
        <v>26</v>
      </c>
    </row>
    <row r="143" spans="1:21" ht="15" customHeight="1" x14ac:dyDescent="0.15">
      <c r="A143" s="10" t="s">
        <v>191</v>
      </c>
      <c r="B143" s="11" t="s">
        <v>41</v>
      </c>
      <c r="C143" s="11" t="s">
        <v>115</v>
      </c>
      <c r="D143" s="12">
        <v>45782</v>
      </c>
      <c r="E143" s="11">
        <v>3077</v>
      </c>
      <c r="F143" s="11" t="s">
        <v>33</v>
      </c>
      <c r="G143" s="13">
        <v>372.63</v>
      </c>
      <c r="H143" s="14">
        <f t="shared" si="14"/>
        <v>1146582.51</v>
      </c>
      <c r="I143" s="14">
        <f>IF(F143="GHS",H143,H143*Assumptions!$B$4)</f>
        <v>1146582.51</v>
      </c>
      <c r="J143" s="15" t="str">
        <f>INDEX(Assumptions!$B$8:$B$12,MATCH(B143,Assumptions!$A$8:$A$12,0))</f>
        <v>Weighted Average</v>
      </c>
      <c r="K143" s="16">
        <f>G143/(1-INDEX(Assumptions!$D$8:$D$12,MATCH(B143,Assumptions!$A$8:$A$12,0)))</f>
        <v>573.27692307692303</v>
      </c>
      <c r="L143" s="16">
        <f t="shared" si="15"/>
        <v>11.178899999999999</v>
      </c>
      <c r="M143" s="16">
        <f t="shared" si="16"/>
        <v>28.663846153846151</v>
      </c>
      <c r="N143" s="14">
        <f>E143*(K143-L143-M143)*IF(F143="GHS",1,Assumptions!$B$4)</f>
        <v>1641376.9623923074</v>
      </c>
      <c r="O143" s="15">
        <f t="shared" ca="1" si="17"/>
        <v>504</v>
      </c>
      <c r="P143" s="15" t="str">
        <f t="shared" ca="1" si="18"/>
        <v>365d+</v>
      </c>
      <c r="Q143" s="17">
        <f ca="1">IF(P143="0-90d",0,IF(P143="91-180d",INDEX(Assumptions!$F$8:$F$12,MATCH(B143,Assumptions!$A$8:$A$12,0)),IF(P143="181-365d",INDEX(Assumptions!$G$8:$G$12,MATCH(B143,Assumptions!$A$8:$A$12,0)),INDEX(Assumptions!$H$8:$H$12,MATCH(B143,Assumptions!$A$8:$A$12,0)))))</f>
        <v>0.8</v>
      </c>
      <c r="R143" s="14">
        <f t="shared" ca="1" si="19"/>
        <v>917266.00800000003</v>
      </c>
      <c r="S143" s="14">
        <f t="shared" si="20"/>
        <v>0</v>
      </c>
      <c r="T143" s="11" t="s">
        <v>39</v>
      </c>
      <c r="U143" s="18" t="s">
        <v>36</v>
      </c>
    </row>
    <row r="144" spans="1:21" ht="15" customHeight="1" x14ac:dyDescent="0.15">
      <c r="A144" s="10" t="s">
        <v>192</v>
      </c>
      <c r="B144" s="11" t="s">
        <v>41</v>
      </c>
      <c r="C144" s="11" t="s">
        <v>115</v>
      </c>
      <c r="D144" s="12">
        <v>45803</v>
      </c>
      <c r="E144" s="11">
        <v>4916</v>
      </c>
      <c r="F144" s="11" t="s">
        <v>33</v>
      </c>
      <c r="G144" s="13">
        <v>962.95</v>
      </c>
      <c r="H144" s="14">
        <f t="shared" si="14"/>
        <v>4733862.2</v>
      </c>
      <c r="I144" s="14">
        <f>IF(F144="GHS",H144,H144*Assumptions!$B$4)</f>
        <v>4733862.2</v>
      </c>
      <c r="J144" s="15" t="str">
        <f>INDEX(Assumptions!$B$8:$B$12,MATCH(B144,Assumptions!$A$8:$A$12,0))</f>
        <v>Weighted Average</v>
      </c>
      <c r="K144" s="16">
        <f>G144/(1-INDEX(Assumptions!$D$8:$D$12,MATCH(B144,Assumptions!$A$8:$A$12,0)))</f>
        <v>1481.4615384615386</v>
      </c>
      <c r="L144" s="16">
        <f t="shared" si="15"/>
        <v>28.888500000000001</v>
      </c>
      <c r="M144" s="16">
        <f t="shared" si="16"/>
        <v>74.073076923076925</v>
      </c>
      <c r="N144" s="14">
        <f>E144*(K144-L144-M144)*IF(F144="GHS",1,Assumptions!$B$4)</f>
        <v>6776705.8109230772</v>
      </c>
      <c r="O144" s="15">
        <f t="shared" ca="1" si="17"/>
        <v>483</v>
      </c>
      <c r="P144" s="15" t="str">
        <f t="shared" ca="1" si="18"/>
        <v>365d+</v>
      </c>
      <c r="Q144" s="17">
        <f ca="1">IF(P144="0-90d",0,IF(P144="91-180d",INDEX(Assumptions!$F$8:$F$12,MATCH(B144,Assumptions!$A$8:$A$12,0)),IF(P144="181-365d",INDEX(Assumptions!$G$8:$G$12,MATCH(B144,Assumptions!$A$8:$A$12,0)),INDEX(Assumptions!$H$8:$H$12,MATCH(B144,Assumptions!$A$8:$A$12,0)))))</f>
        <v>0.8</v>
      </c>
      <c r="R144" s="14">
        <f t="shared" ca="1" si="19"/>
        <v>3787089.7600000002</v>
      </c>
      <c r="S144" s="14">
        <f t="shared" ca="1" si="20"/>
        <v>946772.44</v>
      </c>
      <c r="T144" s="11" t="s">
        <v>50</v>
      </c>
      <c r="U144" s="18" t="s">
        <v>26</v>
      </c>
    </row>
    <row r="145" spans="1:21" ht="15" customHeight="1" x14ac:dyDescent="0.15">
      <c r="A145" s="10" t="s">
        <v>193</v>
      </c>
      <c r="B145" s="11" t="s">
        <v>28</v>
      </c>
      <c r="C145" s="11" t="s">
        <v>55</v>
      </c>
      <c r="D145" s="12">
        <v>45981</v>
      </c>
      <c r="E145" s="11">
        <v>2431</v>
      </c>
      <c r="F145" s="11" t="s">
        <v>24</v>
      </c>
      <c r="G145" s="13">
        <v>8692.94</v>
      </c>
      <c r="H145" s="14">
        <f t="shared" si="14"/>
        <v>21132537.140000001</v>
      </c>
      <c r="I145" s="14">
        <f>IF(F145="GHS",H145,H145*Assumptions!$B$4)</f>
        <v>228231401.11200002</v>
      </c>
      <c r="J145" s="15" t="str">
        <f>INDEX(Assumptions!$B$8:$B$12,MATCH(B145,Assumptions!$A$8:$A$12,0))</f>
        <v>Fair Value Less Costs to Sell</v>
      </c>
      <c r="K145" s="16">
        <f>G145/(1-INDEX(Assumptions!$D$8:$D$12,MATCH(B145,Assumptions!$A$8:$A$12,0)))</f>
        <v>9878.3409090909099</v>
      </c>
      <c r="L145" s="16">
        <f t="shared" si="15"/>
        <v>260.78820000000002</v>
      </c>
      <c r="M145" s="16">
        <f t="shared" si="16"/>
        <v>493.91704545454553</v>
      </c>
      <c r="N145" s="14">
        <f>E145*(K145-L145-M145)*IF(F145="GHS",1,Assumptions!$B$4)</f>
        <v>239539229.62164</v>
      </c>
      <c r="O145" s="15">
        <f t="shared" ca="1" si="17"/>
        <v>305</v>
      </c>
      <c r="P145" s="15" t="str">
        <f t="shared" ca="1" si="18"/>
        <v>181-365d</v>
      </c>
      <c r="Q145" s="17">
        <f ca="1">IF(P145="0-90d",0,IF(P145="91-180d",INDEX(Assumptions!$F$8:$F$12,MATCH(B145,Assumptions!$A$8:$A$12,0)),IF(P145="181-365d",INDEX(Assumptions!$G$8:$G$12,MATCH(B145,Assumptions!$A$8:$A$12,0)),INDEX(Assumptions!$H$8:$H$12,MATCH(B145,Assumptions!$A$8:$A$12,0)))))</f>
        <v>0.1</v>
      </c>
      <c r="R145" s="14">
        <f t="shared" ca="1" si="19"/>
        <v>22823140.111200005</v>
      </c>
      <c r="S145" s="14">
        <f t="shared" ca="1" si="20"/>
        <v>205408261.00080001</v>
      </c>
      <c r="T145" s="11" t="s">
        <v>25</v>
      </c>
      <c r="U145" s="18" t="s">
        <v>36</v>
      </c>
    </row>
    <row r="146" spans="1:21" ht="15" customHeight="1" x14ac:dyDescent="0.15">
      <c r="A146" s="10" t="s">
        <v>194</v>
      </c>
      <c r="B146" s="11" t="s">
        <v>28</v>
      </c>
      <c r="C146" s="11" t="s">
        <v>35</v>
      </c>
      <c r="D146" s="12">
        <v>45925</v>
      </c>
      <c r="E146" s="11">
        <v>883</v>
      </c>
      <c r="F146" s="11" t="s">
        <v>24</v>
      </c>
      <c r="G146" s="13">
        <v>10210.99</v>
      </c>
      <c r="H146" s="14">
        <f t="shared" si="14"/>
        <v>9016304.1699999999</v>
      </c>
      <c r="I146" s="14">
        <f>IF(F146="GHS",H146,H146*Assumptions!$B$4)</f>
        <v>97376085.035999998</v>
      </c>
      <c r="J146" s="15" t="str">
        <f>INDEX(Assumptions!$B$8:$B$12,MATCH(B146,Assumptions!$A$8:$A$12,0))</f>
        <v>Fair Value Less Costs to Sell</v>
      </c>
      <c r="K146" s="16">
        <f>G146/(1-INDEX(Assumptions!$D$8:$D$12,MATCH(B146,Assumptions!$A$8:$A$12,0)))</f>
        <v>11603.397727272726</v>
      </c>
      <c r="L146" s="16">
        <f t="shared" si="15"/>
        <v>306.3297</v>
      </c>
      <c r="M146" s="16">
        <f t="shared" si="16"/>
        <v>580.16988636363635</v>
      </c>
      <c r="N146" s="14">
        <f>E146*(K146-L146-M146)*IF(F146="GHS",1,Assumptions!$B$4)</f>
        <v>102200627.43096547</v>
      </c>
      <c r="O146" s="15">
        <f t="shared" ca="1" si="17"/>
        <v>361</v>
      </c>
      <c r="P146" s="15" t="str">
        <f t="shared" ca="1" si="18"/>
        <v>181-365d</v>
      </c>
      <c r="Q146" s="17">
        <f ca="1">IF(P146="0-90d",0,IF(P146="91-180d",INDEX(Assumptions!$F$8:$F$12,MATCH(B146,Assumptions!$A$8:$A$12,0)),IF(P146="181-365d",INDEX(Assumptions!$G$8:$G$12,MATCH(B146,Assumptions!$A$8:$A$12,0)),INDEX(Assumptions!$H$8:$H$12,MATCH(B146,Assumptions!$A$8:$A$12,0)))))</f>
        <v>0.1</v>
      </c>
      <c r="R146" s="14">
        <f t="shared" ca="1" si="19"/>
        <v>9737608.5035999995</v>
      </c>
      <c r="S146" s="14">
        <f t="shared" si="20"/>
        <v>0</v>
      </c>
      <c r="T146" s="11" t="s">
        <v>39</v>
      </c>
      <c r="U146" s="18" t="s">
        <v>26</v>
      </c>
    </row>
    <row r="147" spans="1:21" ht="15" customHeight="1" x14ac:dyDescent="0.15">
      <c r="A147" s="10" t="s">
        <v>195</v>
      </c>
      <c r="B147" s="11" t="s">
        <v>31</v>
      </c>
      <c r="C147" s="11" t="s">
        <v>76</v>
      </c>
      <c r="D147" s="12">
        <v>46147</v>
      </c>
      <c r="E147" s="11">
        <v>3522</v>
      </c>
      <c r="F147" s="11" t="s">
        <v>33</v>
      </c>
      <c r="G147" s="13">
        <v>1343.31</v>
      </c>
      <c r="H147" s="14">
        <f t="shared" si="14"/>
        <v>4731137.8199999994</v>
      </c>
      <c r="I147" s="14">
        <f>IF(F147="GHS",H147,H147*Assumptions!$B$4)</f>
        <v>4731137.8199999994</v>
      </c>
      <c r="J147" s="15" t="str">
        <f>INDEX(Assumptions!$B$8:$B$12,MATCH(B147,Assumptions!$A$8:$A$12,0))</f>
        <v>Weighted Average</v>
      </c>
      <c r="K147" s="16">
        <f>G147/(1-INDEX(Assumptions!$D$8:$D$12,MATCH(B147,Assumptions!$A$8:$A$12,0)))</f>
        <v>1865.7083333333333</v>
      </c>
      <c r="L147" s="16">
        <f t="shared" si="15"/>
        <v>40.299299999999995</v>
      </c>
      <c r="M147" s="16">
        <f t="shared" si="16"/>
        <v>93.285416666666663</v>
      </c>
      <c r="N147" s="14">
        <f>E147*(K147-L147-M147)*IF(F147="GHS",1,Assumptions!$B$4)</f>
        <v>6100539.3779000007</v>
      </c>
      <c r="O147" s="15">
        <f t="shared" ca="1" si="17"/>
        <v>139</v>
      </c>
      <c r="P147" s="15" t="str">
        <f t="shared" ca="1" si="18"/>
        <v>91-180d</v>
      </c>
      <c r="Q147" s="17">
        <f ca="1">IF(P147="0-90d",0,IF(P147="91-180d",INDEX(Assumptions!$F$8:$F$12,MATCH(B147,Assumptions!$A$8:$A$12,0)),IF(P147="181-365d",INDEX(Assumptions!$G$8:$G$12,MATCH(B147,Assumptions!$A$8:$A$12,0)),INDEX(Assumptions!$H$8:$H$12,MATCH(B147,Assumptions!$A$8:$A$12,0)))))</f>
        <v>0.05</v>
      </c>
      <c r="R147" s="14">
        <f t="shared" ca="1" si="19"/>
        <v>236556.89099999997</v>
      </c>
      <c r="S147" s="14">
        <f t="shared" ca="1" si="20"/>
        <v>4494580.9289999995</v>
      </c>
      <c r="T147" s="11" t="s">
        <v>25</v>
      </c>
      <c r="U147" s="18" t="s">
        <v>26</v>
      </c>
    </row>
    <row r="148" spans="1:21" ht="15" customHeight="1" x14ac:dyDescent="0.15">
      <c r="A148" s="10" t="s">
        <v>196</v>
      </c>
      <c r="B148" s="11" t="s">
        <v>41</v>
      </c>
      <c r="C148" s="11" t="s">
        <v>115</v>
      </c>
      <c r="D148" s="12">
        <v>46204</v>
      </c>
      <c r="E148" s="11">
        <v>1920</v>
      </c>
      <c r="F148" s="11" t="s">
        <v>33</v>
      </c>
      <c r="G148" s="13">
        <v>264.06</v>
      </c>
      <c r="H148" s="14">
        <f t="shared" si="14"/>
        <v>506995.20000000001</v>
      </c>
      <c r="I148" s="14">
        <f>IF(F148="GHS",H148,H148*Assumptions!$B$4)</f>
        <v>506995.20000000001</v>
      </c>
      <c r="J148" s="15" t="str">
        <f>INDEX(Assumptions!$B$8:$B$12,MATCH(B148,Assumptions!$A$8:$A$12,0))</f>
        <v>Weighted Average</v>
      </c>
      <c r="K148" s="16">
        <f>G148/(1-INDEX(Assumptions!$D$8:$D$12,MATCH(B148,Assumptions!$A$8:$A$12,0)))</f>
        <v>406.24615384615385</v>
      </c>
      <c r="L148" s="16">
        <f t="shared" si="15"/>
        <v>7.9218000000000002</v>
      </c>
      <c r="M148" s="16">
        <f t="shared" si="16"/>
        <v>20.312307692307694</v>
      </c>
      <c r="N148" s="14">
        <f>E148*(K148-L148-M148)*IF(F148="GHS",1,Assumptions!$B$4)</f>
        <v>725783.12861538457</v>
      </c>
      <c r="O148" s="15">
        <f t="shared" ca="1" si="17"/>
        <v>82</v>
      </c>
      <c r="P148" s="15" t="str">
        <f t="shared" ca="1" si="18"/>
        <v>0-90d</v>
      </c>
      <c r="Q148" s="17">
        <f ca="1">IF(P148="0-90d",0,IF(P148="91-180d",INDEX(Assumptions!$F$8:$F$12,MATCH(B148,Assumptions!$A$8:$A$12,0)),IF(P148="181-365d",INDEX(Assumptions!$G$8:$G$12,MATCH(B148,Assumptions!$A$8:$A$12,0)),INDEX(Assumptions!$H$8:$H$12,MATCH(B148,Assumptions!$A$8:$A$12,0)))))</f>
        <v>0</v>
      </c>
      <c r="R148" s="14">
        <f t="shared" ca="1" si="19"/>
        <v>0</v>
      </c>
      <c r="S148" s="14">
        <f t="shared" ca="1" si="20"/>
        <v>506995.20000000001</v>
      </c>
      <c r="T148" s="11" t="s">
        <v>25</v>
      </c>
      <c r="U148" s="18" t="s">
        <v>26</v>
      </c>
    </row>
    <row r="149" spans="1:21" ht="15" customHeight="1" x14ac:dyDescent="0.15">
      <c r="A149" s="10" t="s">
        <v>197</v>
      </c>
      <c r="B149" s="11" t="s">
        <v>31</v>
      </c>
      <c r="C149" s="11" t="s">
        <v>76</v>
      </c>
      <c r="D149" s="12">
        <v>46093</v>
      </c>
      <c r="E149" s="11">
        <v>1748</v>
      </c>
      <c r="F149" s="11" t="s">
        <v>33</v>
      </c>
      <c r="G149" s="13">
        <v>2246.4</v>
      </c>
      <c r="H149" s="14">
        <f t="shared" si="14"/>
        <v>3926707.2</v>
      </c>
      <c r="I149" s="14">
        <f>IF(F149="GHS",H149,H149*Assumptions!$B$4)</f>
        <v>3926707.2</v>
      </c>
      <c r="J149" s="15" t="str">
        <f>INDEX(Assumptions!$B$8:$B$12,MATCH(B149,Assumptions!$A$8:$A$12,0))</f>
        <v>Weighted Average</v>
      </c>
      <c r="K149" s="16">
        <f>G149/(1-INDEX(Assumptions!$D$8:$D$12,MATCH(B149,Assumptions!$A$8:$A$12,0)))</f>
        <v>3120.0000000000005</v>
      </c>
      <c r="L149" s="16">
        <f t="shared" si="15"/>
        <v>67.391999999999996</v>
      </c>
      <c r="M149" s="16">
        <f t="shared" si="16"/>
        <v>156.00000000000003</v>
      </c>
      <c r="N149" s="14">
        <f>E149*(K149-L149-M149)*IF(F149="GHS",1,Assumptions!$B$4)</f>
        <v>5063270.7840000009</v>
      </c>
      <c r="O149" s="15">
        <f t="shared" ca="1" si="17"/>
        <v>193</v>
      </c>
      <c r="P149" s="15" t="str">
        <f t="shared" ca="1" si="18"/>
        <v>181-365d</v>
      </c>
      <c r="Q149" s="17">
        <f ca="1">IF(P149="0-90d",0,IF(P149="91-180d",INDEX(Assumptions!$F$8:$F$12,MATCH(B149,Assumptions!$A$8:$A$12,0)),IF(P149="181-365d",INDEX(Assumptions!$G$8:$G$12,MATCH(B149,Assumptions!$A$8:$A$12,0)),INDEX(Assumptions!$H$8:$H$12,MATCH(B149,Assumptions!$A$8:$A$12,0)))))</f>
        <v>0.2</v>
      </c>
      <c r="R149" s="14">
        <f t="shared" ca="1" si="19"/>
        <v>785341.44000000006</v>
      </c>
      <c r="S149" s="14">
        <f t="shared" si="20"/>
        <v>0</v>
      </c>
      <c r="T149" s="11" t="s">
        <v>39</v>
      </c>
      <c r="U149" s="18" t="s">
        <v>26</v>
      </c>
    </row>
    <row r="150" spans="1:21" ht="15" customHeight="1" x14ac:dyDescent="0.15">
      <c r="A150" s="10" t="s">
        <v>198</v>
      </c>
      <c r="B150" s="11" t="s">
        <v>31</v>
      </c>
      <c r="C150" s="11" t="s">
        <v>76</v>
      </c>
      <c r="D150" s="12">
        <v>45974</v>
      </c>
      <c r="E150" s="11">
        <v>4342</v>
      </c>
      <c r="F150" s="11" t="s">
        <v>33</v>
      </c>
      <c r="G150" s="13">
        <v>4905.37</v>
      </c>
      <c r="H150" s="14">
        <f t="shared" si="14"/>
        <v>21299116.539999999</v>
      </c>
      <c r="I150" s="14">
        <f>IF(F150="GHS",H150,H150*Assumptions!$B$4)</f>
        <v>21299116.539999999</v>
      </c>
      <c r="J150" s="15" t="str">
        <f>INDEX(Assumptions!$B$8:$B$12,MATCH(B150,Assumptions!$A$8:$A$12,0))</f>
        <v>Weighted Average</v>
      </c>
      <c r="K150" s="16">
        <f>G150/(1-INDEX(Assumptions!$D$8:$D$12,MATCH(B150,Assumptions!$A$8:$A$12,0)))</f>
        <v>6813.0138888888887</v>
      </c>
      <c r="L150" s="16">
        <f t="shared" si="15"/>
        <v>147.1611</v>
      </c>
      <c r="M150" s="16">
        <f t="shared" si="16"/>
        <v>340.65069444444447</v>
      </c>
      <c r="N150" s="14">
        <f>E150*(K150-L150-M150)*IF(F150="GHS",1,Assumptions!$B$4)</f>
        <v>27464027.494077776</v>
      </c>
      <c r="O150" s="15">
        <f t="shared" ca="1" si="17"/>
        <v>312</v>
      </c>
      <c r="P150" s="15" t="str">
        <f t="shared" ca="1" si="18"/>
        <v>181-365d</v>
      </c>
      <c r="Q150" s="17">
        <f ca="1">IF(P150="0-90d",0,IF(P150="91-180d",INDEX(Assumptions!$F$8:$F$12,MATCH(B150,Assumptions!$A$8:$A$12,0)),IF(P150="181-365d",INDEX(Assumptions!$G$8:$G$12,MATCH(B150,Assumptions!$A$8:$A$12,0)),INDEX(Assumptions!$H$8:$H$12,MATCH(B150,Assumptions!$A$8:$A$12,0)))))</f>
        <v>0.2</v>
      </c>
      <c r="R150" s="14">
        <f t="shared" ca="1" si="19"/>
        <v>4259823.3080000002</v>
      </c>
      <c r="S150" s="14">
        <f t="shared" ca="1" si="20"/>
        <v>17039293.232000001</v>
      </c>
      <c r="T150" s="11" t="s">
        <v>25</v>
      </c>
      <c r="U150" s="18" t="s">
        <v>26</v>
      </c>
    </row>
    <row r="151" spans="1:21" ht="15" customHeight="1" x14ac:dyDescent="0.15">
      <c r="A151" s="10" t="s">
        <v>199</v>
      </c>
      <c r="B151" s="11" t="s">
        <v>28</v>
      </c>
      <c r="C151" s="11" t="s">
        <v>38</v>
      </c>
      <c r="D151" s="12">
        <v>46027</v>
      </c>
      <c r="E151" s="11">
        <v>4022</v>
      </c>
      <c r="F151" s="11" t="s">
        <v>24</v>
      </c>
      <c r="G151" s="13">
        <v>10231.85</v>
      </c>
      <c r="H151" s="14">
        <f t="shared" si="14"/>
        <v>41152500.700000003</v>
      </c>
      <c r="I151" s="14">
        <f>IF(F151="GHS",H151,H151*Assumptions!$B$4)</f>
        <v>444447007.56000006</v>
      </c>
      <c r="J151" s="15" t="str">
        <f>INDEX(Assumptions!$B$8:$B$12,MATCH(B151,Assumptions!$A$8:$A$12,0))</f>
        <v>Fair Value Less Costs to Sell</v>
      </c>
      <c r="K151" s="16">
        <f>G151/(1-INDEX(Assumptions!$D$8:$D$12,MATCH(B151,Assumptions!$A$8:$A$12,0)))</f>
        <v>11627.102272727274</v>
      </c>
      <c r="L151" s="16">
        <f t="shared" si="15"/>
        <v>306.95549999999997</v>
      </c>
      <c r="M151" s="16">
        <f t="shared" si="16"/>
        <v>581.35511363636374</v>
      </c>
      <c r="N151" s="14">
        <f>E151*(K151-L151-M151)*IF(F151="GHS",1,Assumptions!$B$4)</f>
        <v>466467336.57092738</v>
      </c>
      <c r="O151" s="15">
        <f t="shared" ca="1" si="17"/>
        <v>259</v>
      </c>
      <c r="P151" s="15" t="str">
        <f t="shared" ca="1" si="18"/>
        <v>181-365d</v>
      </c>
      <c r="Q151" s="17">
        <f ca="1">IF(P151="0-90d",0,IF(P151="91-180d",INDEX(Assumptions!$F$8:$F$12,MATCH(B151,Assumptions!$A$8:$A$12,0)),IF(P151="181-365d",INDEX(Assumptions!$G$8:$G$12,MATCH(B151,Assumptions!$A$8:$A$12,0)),INDEX(Assumptions!$H$8:$H$12,MATCH(B151,Assumptions!$A$8:$A$12,0)))))</f>
        <v>0.1</v>
      </c>
      <c r="R151" s="14">
        <f t="shared" ca="1" si="19"/>
        <v>44444700.756000012</v>
      </c>
      <c r="S151" s="14">
        <f t="shared" ca="1" si="20"/>
        <v>400002306.80400002</v>
      </c>
      <c r="T151" s="11" t="s">
        <v>25</v>
      </c>
      <c r="U151" s="18" t="s">
        <v>36</v>
      </c>
    </row>
    <row r="152" spans="1:21" ht="15" customHeight="1" x14ac:dyDescent="0.15">
      <c r="A152" s="10" t="s">
        <v>200</v>
      </c>
      <c r="B152" s="11" t="s">
        <v>28</v>
      </c>
      <c r="C152" s="11" t="s">
        <v>55</v>
      </c>
      <c r="D152" s="12">
        <v>45794</v>
      </c>
      <c r="E152" s="11">
        <v>425</v>
      </c>
      <c r="F152" s="11" t="s">
        <v>24</v>
      </c>
      <c r="G152" s="13">
        <v>7961.48</v>
      </c>
      <c r="H152" s="14">
        <f t="shared" si="14"/>
        <v>3383629</v>
      </c>
      <c r="I152" s="14">
        <f>IF(F152="GHS",H152,H152*Assumptions!$B$4)</f>
        <v>36543193.200000003</v>
      </c>
      <c r="J152" s="15" t="str">
        <f>INDEX(Assumptions!$B$8:$B$12,MATCH(B152,Assumptions!$A$8:$A$12,0))</f>
        <v>Fair Value Less Costs to Sell</v>
      </c>
      <c r="K152" s="16">
        <f>G152/(1-INDEX(Assumptions!$D$8:$D$12,MATCH(B152,Assumptions!$A$8:$A$12,0)))</f>
        <v>9047.136363636364</v>
      </c>
      <c r="L152" s="16">
        <f t="shared" si="15"/>
        <v>238.84439999999998</v>
      </c>
      <c r="M152" s="16">
        <f t="shared" si="16"/>
        <v>452.3568181818182</v>
      </c>
      <c r="N152" s="14">
        <f>E152*(K152-L152-M152)*IF(F152="GHS",1,Assumptions!$B$4)</f>
        <v>38353742.317636371</v>
      </c>
      <c r="O152" s="15">
        <f t="shared" ca="1" si="17"/>
        <v>492</v>
      </c>
      <c r="P152" s="15" t="str">
        <f t="shared" ca="1" si="18"/>
        <v>365d+</v>
      </c>
      <c r="Q152" s="17">
        <f ca="1">IF(P152="0-90d",0,IF(P152="91-180d",INDEX(Assumptions!$F$8:$F$12,MATCH(B152,Assumptions!$A$8:$A$12,0)),IF(P152="181-365d",INDEX(Assumptions!$G$8:$G$12,MATCH(B152,Assumptions!$A$8:$A$12,0)),INDEX(Assumptions!$H$8:$H$12,MATCH(B152,Assumptions!$A$8:$A$12,0)))))</f>
        <v>0.4</v>
      </c>
      <c r="R152" s="14">
        <f t="shared" ca="1" si="19"/>
        <v>14617277.280000001</v>
      </c>
      <c r="S152" s="14">
        <f t="shared" ca="1" si="20"/>
        <v>21925915.920000002</v>
      </c>
      <c r="T152" s="11" t="s">
        <v>25</v>
      </c>
      <c r="U152" s="18" t="s">
        <v>26</v>
      </c>
    </row>
    <row r="153" spans="1:21" ht="15" customHeight="1" x14ac:dyDescent="0.15">
      <c r="A153" s="10" t="s">
        <v>201</v>
      </c>
      <c r="B153" s="11" t="s">
        <v>46</v>
      </c>
      <c r="C153" s="11" t="s">
        <v>47</v>
      </c>
      <c r="D153" s="12">
        <v>45944</v>
      </c>
      <c r="E153" s="11">
        <v>1467</v>
      </c>
      <c r="F153" s="11" t="s">
        <v>33</v>
      </c>
      <c r="G153" s="13">
        <v>504367.98</v>
      </c>
      <c r="H153" s="14">
        <f t="shared" si="14"/>
        <v>739907826.65999997</v>
      </c>
      <c r="I153" s="14">
        <f>IF(F153="GHS",H153,H153*Assumptions!$B$4)</f>
        <v>739907826.65999997</v>
      </c>
      <c r="J153" s="15" t="str">
        <f>INDEX(Assumptions!$B$8:$B$12,MATCH(B153,Assumptions!$A$8:$A$12,0))</f>
        <v>Specific Identification</v>
      </c>
      <c r="K153" s="16">
        <f>G153/(1-INDEX(Assumptions!$D$8:$D$12,MATCH(B153,Assumptions!$A$8:$A$12,0)))</f>
        <v>646625.61538461538</v>
      </c>
      <c r="L153" s="16">
        <f t="shared" si="15"/>
        <v>15131.0394</v>
      </c>
      <c r="M153" s="16">
        <f t="shared" si="16"/>
        <v>32331.280769230769</v>
      </c>
      <c r="N153" s="14">
        <f>E153*(K153-L153-M153)*IF(F153="GHS",1,Assumptions!$B$4)</f>
        <v>878972554.08096921</v>
      </c>
      <c r="O153" s="15">
        <f t="shared" ca="1" si="17"/>
        <v>342</v>
      </c>
      <c r="P153" s="15" t="str">
        <f t="shared" ca="1" si="18"/>
        <v>181-365d</v>
      </c>
      <c r="Q153" s="17">
        <f ca="1">IF(P153="0-90d",0,IF(P153="91-180d",INDEX(Assumptions!$F$8:$F$12,MATCH(B153,Assumptions!$A$8:$A$12,0)),IF(P153="181-365d",INDEX(Assumptions!$G$8:$G$12,MATCH(B153,Assumptions!$A$8:$A$12,0)),INDEX(Assumptions!$H$8:$H$12,MATCH(B153,Assumptions!$A$8:$A$12,0)))))</f>
        <v>0.05</v>
      </c>
      <c r="R153" s="14">
        <f t="shared" ca="1" si="19"/>
        <v>36995391.332999997</v>
      </c>
      <c r="S153" s="14">
        <f t="shared" ca="1" si="20"/>
        <v>702912435.32700002</v>
      </c>
      <c r="T153" s="11" t="s">
        <v>25</v>
      </c>
      <c r="U153" s="18" t="s">
        <v>26</v>
      </c>
    </row>
    <row r="154" spans="1:21" ht="15" customHeight="1" x14ac:dyDescent="0.15">
      <c r="A154" s="10" t="s">
        <v>202</v>
      </c>
      <c r="B154" s="11" t="s">
        <v>28</v>
      </c>
      <c r="C154" s="11" t="s">
        <v>55</v>
      </c>
      <c r="D154" s="12">
        <v>46160</v>
      </c>
      <c r="E154" s="11">
        <v>3754</v>
      </c>
      <c r="F154" s="11" t="s">
        <v>24</v>
      </c>
      <c r="G154" s="13">
        <v>6187.08</v>
      </c>
      <c r="H154" s="14">
        <f t="shared" si="14"/>
        <v>23226298.32</v>
      </c>
      <c r="I154" s="14">
        <f>IF(F154="GHS",H154,H154*Assumptions!$B$4)</f>
        <v>250844021.85600001</v>
      </c>
      <c r="J154" s="15" t="str">
        <f>INDEX(Assumptions!$B$8:$B$12,MATCH(B154,Assumptions!$A$8:$A$12,0))</f>
        <v>Fair Value Less Costs to Sell</v>
      </c>
      <c r="K154" s="16">
        <f>G154/(1-INDEX(Assumptions!$D$8:$D$12,MATCH(B154,Assumptions!$A$8:$A$12,0)))</f>
        <v>7030.772727272727</v>
      </c>
      <c r="L154" s="16">
        <f t="shared" si="15"/>
        <v>185.61239999999998</v>
      </c>
      <c r="M154" s="16">
        <f t="shared" si="16"/>
        <v>351.53863636363639</v>
      </c>
      <c r="N154" s="14">
        <f>E154*(K154-L154-M154)*IF(F154="GHS",1,Assumptions!$B$4)</f>
        <v>263272202.93886548</v>
      </c>
      <c r="O154" s="15">
        <f t="shared" ca="1" si="17"/>
        <v>126</v>
      </c>
      <c r="P154" s="15" t="str">
        <f t="shared" ca="1" si="18"/>
        <v>91-180d</v>
      </c>
      <c r="Q154" s="17">
        <f ca="1">IF(P154="0-90d",0,IF(P154="91-180d",INDEX(Assumptions!$F$8:$F$12,MATCH(B154,Assumptions!$A$8:$A$12,0)),IF(P154="181-365d",INDEX(Assumptions!$G$8:$G$12,MATCH(B154,Assumptions!$A$8:$A$12,0)),INDEX(Assumptions!$H$8:$H$12,MATCH(B154,Assumptions!$A$8:$A$12,0)))))</f>
        <v>0.02</v>
      </c>
      <c r="R154" s="14">
        <f t="shared" ca="1" si="19"/>
        <v>5016880.4371199999</v>
      </c>
      <c r="S154" s="14">
        <f t="shared" ca="1" si="20"/>
        <v>245827141.41888002</v>
      </c>
      <c r="T154" s="11" t="s">
        <v>25</v>
      </c>
      <c r="U154" s="18" t="s">
        <v>36</v>
      </c>
    </row>
    <row r="155" spans="1:21" ht="15" customHeight="1" x14ac:dyDescent="0.15">
      <c r="A155" s="10" t="s">
        <v>203</v>
      </c>
      <c r="B155" s="11" t="s">
        <v>28</v>
      </c>
      <c r="C155" s="11" t="s">
        <v>55</v>
      </c>
      <c r="D155" s="12">
        <v>45815</v>
      </c>
      <c r="E155" s="11">
        <v>75</v>
      </c>
      <c r="F155" s="11" t="s">
        <v>24</v>
      </c>
      <c r="G155" s="13">
        <v>3843.55</v>
      </c>
      <c r="H155" s="14">
        <f t="shared" si="14"/>
        <v>288266.25</v>
      </c>
      <c r="I155" s="14">
        <f>IF(F155="GHS",H155,H155*Assumptions!$B$4)</f>
        <v>3113275.5</v>
      </c>
      <c r="J155" s="15" t="str">
        <f>INDEX(Assumptions!$B$8:$B$12,MATCH(B155,Assumptions!$A$8:$A$12,0))</f>
        <v>Fair Value Less Costs to Sell</v>
      </c>
      <c r="K155" s="16">
        <f>G155/(1-INDEX(Assumptions!$D$8:$D$12,MATCH(B155,Assumptions!$A$8:$A$12,0)))</f>
        <v>4367.670454545455</v>
      </c>
      <c r="L155" s="16">
        <f t="shared" si="15"/>
        <v>115.3065</v>
      </c>
      <c r="M155" s="16">
        <f t="shared" si="16"/>
        <v>218.38352272727275</v>
      </c>
      <c r="N155" s="14">
        <f>E155*(K155-L155-M155)*IF(F155="GHS",1,Assumptions!$B$4)</f>
        <v>3267524.1497727279</v>
      </c>
      <c r="O155" s="15">
        <f t="shared" ca="1" si="17"/>
        <v>471</v>
      </c>
      <c r="P155" s="15" t="str">
        <f t="shared" ca="1" si="18"/>
        <v>365d+</v>
      </c>
      <c r="Q155" s="17">
        <f ca="1">IF(P155="0-90d",0,IF(P155="91-180d",INDEX(Assumptions!$F$8:$F$12,MATCH(B155,Assumptions!$A$8:$A$12,0)),IF(P155="181-365d",INDEX(Assumptions!$G$8:$G$12,MATCH(B155,Assumptions!$A$8:$A$12,0)),INDEX(Assumptions!$H$8:$H$12,MATCH(B155,Assumptions!$A$8:$A$12,0)))))</f>
        <v>0.4</v>
      </c>
      <c r="R155" s="14">
        <f t="shared" ca="1" si="19"/>
        <v>1245310.2</v>
      </c>
      <c r="S155" s="14">
        <f t="shared" ca="1" si="20"/>
        <v>1867965.3</v>
      </c>
      <c r="T155" s="11" t="s">
        <v>25</v>
      </c>
      <c r="U155" s="18" t="s">
        <v>26</v>
      </c>
    </row>
    <row r="156" spans="1:21" ht="15" customHeight="1" x14ac:dyDescent="0.15">
      <c r="A156" s="10" t="s">
        <v>204</v>
      </c>
      <c r="B156" s="11" t="s">
        <v>41</v>
      </c>
      <c r="C156" s="11" t="s">
        <v>49</v>
      </c>
      <c r="D156" s="12">
        <v>46151</v>
      </c>
      <c r="E156" s="11">
        <v>4780</v>
      </c>
      <c r="F156" s="11" t="s">
        <v>33</v>
      </c>
      <c r="G156" s="13">
        <v>329.97</v>
      </c>
      <c r="H156" s="14">
        <f t="shared" si="14"/>
        <v>1577256.6</v>
      </c>
      <c r="I156" s="14">
        <f>IF(F156="GHS",H156,H156*Assumptions!$B$4)</f>
        <v>1577256.6</v>
      </c>
      <c r="J156" s="15" t="str">
        <f>INDEX(Assumptions!$B$8:$B$12,MATCH(B156,Assumptions!$A$8:$A$12,0))</f>
        <v>Weighted Average</v>
      </c>
      <c r="K156" s="16">
        <f>G156/(1-INDEX(Assumptions!$D$8:$D$12,MATCH(B156,Assumptions!$A$8:$A$12,0)))</f>
        <v>507.64615384615388</v>
      </c>
      <c r="L156" s="16">
        <f t="shared" si="15"/>
        <v>9.8991000000000007</v>
      </c>
      <c r="M156" s="16">
        <f t="shared" si="16"/>
        <v>25.382307692307695</v>
      </c>
      <c r="N156" s="14">
        <f>E156*(K156-L156-M156)*IF(F156="GHS",1,Assumptions!$B$4)</f>
        <v>2257903.4866153849</v>
      </c>
      <c r="O156" s="15">
        <f t="shared" ca="1" si="17"/>
        <v>135</v>
      </c>
      <c r="P156" s="15" t="str">
        <f t="shared" ca="1" si="18"/>
        <v>91-180d</v>
      </c>
      <c r="Q156" s="17">
        <f ca="1">IF(P156="0-90d",0,IF(P156="91-180d",INDEX(Assumptions!$F$8:$F$12,MATCH(B156,Assumptions!$A$8:$A$12,0)),IF(P156="181-365d",INDEX(Assumptions!$G$8:$G$12,MATCH(B156,Assumptions!$A$8:$A$12,0)),INDEX(Assumptions!$H$8:$H$12,MATCH(B156,Assumptions!$A$8:$A$12,0)))))</f>
        <v>0.1</v>
      </c>
      <c r="R156" s="14">
        <f t="shared" ca="1" si="19"/>
        <v>157725.66000000003</v>
      </c>
      <c r="S156" s="14">
        <f t="shared" si="20"/>
        <v>0</v>
      </c>
      <c r="T156" s="11" t="s">
        <v>39</v>
      </c>
      <c r="U156" s="18" t="s">
        <v>26</v>
      </c>
    </row>
    <row r="157" spans="1:21" ht="15" customHeight="1" x14ac:dyDescent="0.15">
      <c r="A157" s="10" t="s">
        <v>205</v>
      </c>
      <c r="B157" s="11" t="s">
        <v>31</v>
      </c>
      <c r="C157" s="11" t="s">
        <v>63</v>
      </c>
      <c r="D157" s="12">
        <v>46103</v>
      </c>
      <c r="E157" s="11">
        <v>4923</v>
      </c>
      <c r="F157" s="11" t="s">
        <v>33</v>
      </c>
      <c r="G157" s="13">
        <v>2856.79</v>
      </c>
      <c r="H157" s="14">
        <f t="shared" si="14"/>
        <v>14063977.17</v>
      </c>
      <c r="I157" s="14">
        <f>IF(F157="GHS",H157,H157*Assumptions!$B$4)</f>
        <v>14063977.17</v>
      </c>
      <c r="J157" s="15" t="str">
        <f>INDEX(Assumptions!$B$8:$B$12,MATCH(B157,Assumptions!$A$8:$A$12,0))</f>
        <v>Weighted Average</v>
      </c>
      <c r="K157" s="16">
        <f>G157/(1-INDEX(Assumptions!$D$8:$D$12,MATCH(B157,Assumptions!$A$8:$A$12,0)))</f>
        <v>3967.7638888888891</v>
      </c>
      <c r="L157" s="16">
        <f t="shared" si="15"/>
        <v>85.703699999999998</v>
      </c>
      <c r="M157" s="16">
        <f t="shared" si="16"/>
        <v>198.38819444444448</v>
      </c>
      <c r="N157" s="14">
        <f>E157*(K157-L157-M157)*IF(F157="GHS",1,Assumptions!$B$4)</f>
        <v>18134717.228650004</v>
      </c>
      <c r="O157" s="15">
        <f t="shared" ca="1" si="17"/>
        <v>183</v>
      </c>
      <c r="P157" s="15" t="str">
        <f t="shared" ca="1" si="18"/>
        <v>181-365d</v>
      </c>
      <c r="Q157" s="17">
        <f ca="1">IF(P157="0-90d",0,IF(P157="91-180d",INDEX(Assumptions!$F$8:$F$12,MATCH(B157,Assumptions!$A$8:$A$12,0)),IF(P157="181-365d",INDEX(Assumptions!$G$8:$G$12,MATCH(B157,Assumptions!$A$8:$A$12,0)),INDEX(Assumptions!$H$8:$H$12,MATCH(B157,Assumptions!$A$8:$A$12,0)))))</f>
        <v>0.2</v>
      </c>
      <c r="R157" s="14">
        <f t="shared" ca="1" si="19"/>
        <v>2812795.4340000004</v>
      </c>
      <c r="S157" s="14">
        <f t="shared" ca="1" si="20"/>
        <v>11251181.736</v>
      </c>
      <c r="T157" s="11" t="s">
        <v>25</v>
      </c>
      <c r="U157" s="18" t="s">
        <v>26</v>
      </c>
    </row>
    <row r="158" spans="1:21" ht="15" customHeight="1" x14ac:dyDescent="0.15">
      <c r="A158" s="10" t="s">
        <v>206</v>
      </c>
      <c r="B158" s="11" t="s">
        <v>28</v>
      </c>
      <c r="C158" s="11" t="s">
        <v>38</v>
      </c>
      <c r="D158" s="12">
        <v>45912</v>
      </c>
      <c r="E158" s="11">
        <v>419</v>
      </c>
      <c r="F158" s="11" t="s">
        <v>24</v>
      </c>
      <c r="G158" s="13">
        <v>5978.71</v>
      </c>
      <c r="H158" s="14">
        <f t="shared" si="14"/>
        <v>2505079.4900000002</v>
      </c>
      <c r="I158" s="14">
        <f>IF(F158="GHS",H158,H158*Assumptions!$B$4)</f>
        <v>27054858.492000002</v>
      </c>
      <c r="J158" s="15" t="str">
        <f>INDEX(Assumptions!$B$8:$B$12,MATCH(B158,Assumptions!$A$8:$A$12,0))</f>
        <v>Fair Value Less Costs to Sell</v>
      </c>
      <c r="K158" s="16">
        <f>G158/(1-INDEX(Assumptions!$D$8:$D$12,MATCH(B158,Assumptions!$A$8:$A$12,0)))</f>
        <v>6793.988636363636</v>
      </c>
      <c r="L158" s="16">
        <f t="shared" si="15"/>
        <v>179.3613</v>
      </c>
      <c r="M158" s="16">
        <f t="shared" si="16"/>
        <v>339.69943181818184</v>
      </c>
      <c r="N158" s="14">
        <f>E158*(K158-L158-M158)*IF(F158="GHS",1,Assumptions!$B$4)</f>
        <v>28395303.753649097</v>
      </c>
      <c r="O158" s="15">
        <f t="shared" ca="1" si="17"/>
        <v>374</v>
      </c>
      <c r="P158" s="15" t="str">
        <f t="shared" ca="1" si="18"/>
        <v>365d+</v>
      </c>
      <c r="Q158" s="17">
        <f ca="1">IF(P158="0-90d",0,IF(P158="91-180d",INDEX(Assumptions!$F$8:$F$12,MATCH(B158,Assumptions!$A$8:$A$12,0)),IF(P158="181-365d",INDEX(Assumptions!$G$8:$G$12,MATCH(B158,Assumptions!$A$8:$A$12,0)),INDEX(Assumptions!$H$8:$H$12,MATCH(B158,Assumptions!$A$8:$A$12,0)))))</f>
        <v>0.4</v>
      </c>
      <c r="R158" s="14">
        <f t="shared" ca="1" si="19"/>
        <v>10821943.396800002</v>
      </c>
      <c r="S158" s="14">
        <f t="shared" si="20"/>
        <v>0</v>
      </c>
      <c r="T158" s="11" t="s">
        <v>39</v>
      </c>
      <c r="U158" s="18" t="s">
        <v>26</v>
      </c>
    </row>
    <row r="159" spans="1:21" ht="15" customHeight="1" x14ac:dyDescent="0.15">
      <c r="A159" s="10" t="s">
        <v>207</v>
      </c>
      <c r="B159" s="11" t="s">
        <v>31</v>
      </c>
      <c r="C159" s="11" t="s">
        <v>32</v>
      </c>
      <c r="D159" s="12">
        <v>45810</v>
      </c>
      <c r="E159" s="11">
        <v>891</v>
      </c>
      <c r="F159" s="11" t="s">
        <v>33</v>
      </c>
      <c r="G159" s="13">
        <v>2727.36</v>
      </c>
      <c r="H159" s="14">
        <f t="shared" si="14"/>
        <v>2430077.7600000002</v>
      </c>
      <c r="I159" s="14">
        <f>IF(F159="GHS",H159,H159*Assumptions!$B$4)</f>
        <v>2430077.7600000002</v>
      </c>
      <c r="J159" s="15" t="str">
        <f>INDEX(Assumptions!$B$8:$B$12,MATCH(B159,Assumptions!$A$8:$A$12,0))</f>
        <v>Weighted Average</v>
      </c>
      <c r="K159" s="16">
        <f>G159/(1-INDEX(Assumptions!$D$8:$D$12,MATCH(B159,Assumptions!$A$8:$A$12,0)))</f>
        <v>3788.0000000000005</v>
      </c>
      <c r="L159" s="16">
        <f t="shared" si="15"/>
        <v>81.820800000000006</v>
      </c>
      <c r="M159" s="16">
        <f t="shared" si="16"/>
        <v>189.40000000000003</v>
      </c>
      <c r="N159" s="14">
        <f>E159*(K159-L159-M159)*IF(F159="GHS",1,Assumptions!$B$4)</f>
        <v>3133450.2672000006</v>
      </c>
      <c r="O159" s="15">
        <f t="shared" ca="1" si="17"/>
        <v>476</v>
      </c>
      <c r="P159" s="15" t="str">
        <f t="shared" ca="1" si="18"/>
        <v>365d+</v>
      </c>
      <c r="Q159" s="17">
        <f ca="1">IF(P159="0-90d",0,IF(P159="91-180d",INDEX(Assumptions!$F$8:$F$12,MATCH(B159,Assumptions!$A$8:$A$12,0)),IF(P159="181-365d",INDEX(Assumptions!$G$8:$G$12,MATCH(B159,Assumptions!$A$8:$A$12,0)),INDEX(Assumptions!$H$8:$H$12,MATCH(B159,Assumptions!$A$8:$A$12,0)))))</f>
        <v>0.6</v>
      </c>
      <c r="R159" s="14">
        <f t="shared" ca="1" si="19"/>
        <v>1458046.6560000002</v>
      </c>
      <c r="S159" s="14">
        <f t="shared" ca="1" si="20"/>
        <v>972031.10400000005</v>
      </c>
      <c r="T159" s="11" t="s">
        <v>25</v>
      </c>
      <c r="U159" s="18" t="s">
        <v>26</v>
      </c>
    </row>
    <row r="160" spans="1:21" ht="15" customHeight="1" x14ac:dyDescent="0.15">
      <c r="A160" s="10" t="s">
        <v>208</v>
      </c>
      <c r="B160" s="11" t="s">
        <v>41</v>
      </c>
      <c r="C160" s="11" t="s">
        <v>115</v>
      </c>
      <c r="D160" s="12">
        <v>45742</v>
      </c>
      <c r="E160" s="11">
        <v>843</v>
      </c>
      <c r="F160" s="11" t="s">
        <v>33</v>
      </c>
      <c r="G160" s="13">
        <v>1148.97</v>
      </c>
      <c r="H160" s="14">
        <f t="shared" si="14"/>
        <v>968581.71000000008</v>
      </c>
      <c r="I160" s="14">
        <f>IF(F160="GHS",H160,H160*Assumptions!$B$4)</f>
        <v>968581.71000000008</v>
      </c>
      <c r="J160" s="15" t="str">
        <f>INDEX(Assumptions!$B$8:$B$12,MATCH(B160,Assumptions!$A$8:$A$12,0))</f>
        <v>Weighted Average</v>
      </c>
      <c r="K160" s="16">
        <f>G160/(1-INDEX(Assumptions!$D$8:$D$12,MATCH(B160,Assumptions!$A$8:$A$12,0)))</f>
        <v>1767.6461538461538</v>
      </c>
      <c r="L160" s="16">
        <f t="shared" si="15"/>
        <v>34.469099999999997</v>
      </c>
      <c r="M160" s="16">
        <f t="shared" si="16"/>
        <v>88.382307692307691</v>
      </c>
      <c r="N160" s="14">
        <f>E160*(K160-L160-M160)*IF(F160="GHS",1,Assumptions!$B$4)</f>
        <v>1386561.9710076922</v>
      </c>
      <c r="O160" s="15">
        <f t="shared" ca="1" si="17"/>
        <v>544</v>
      </c>
      <c r="P160" s="15" t="str">
        <f t="shared" ca="1" si="18"/>
        <v>365d+</v>
      </c>
      <c r="Q160" s="17">
        <f ca="1">IF(P160="0-90d",0,IF(P160="91-180d",INDEX(Assumptions!$F$8:$F$12,MATCH(B160,Assumptions!$A$8:$A$12,0)),IF(P160="181-365d",INDEX(Assumptions!$G$8:$G$12,MATCH(B160,Assumptions!$A$8:$A$12,0)),INDEX(Assumptions!$H$8:$H$12,MATCH(B160,Assumptions!$A$8:$A$12,0)))))</f>
        <v>0.8</v>
      </c>
      <c r="R160" s="14">
        <f t="shared" ca="1" si="19"/>
        <v>774865.36800000013</v>
      </c>
      <c r="S160" s="14">
        <f t="shared" ca="1" si="20"/>
        <v>193716.34199999995</v>
      </c>
      <c r="T160" s="11" t="s">
        <v>25</v>
      </c>
      <c r="U160" s="18" t="s">
        <v>36</v>
      </c>
    </row>
    <row r="161" spans="1:21" ht="15" customHeight="1" x14ac:dyDescent="0.15">
      <c r="A161" s="10" t="s">
        <v>209</v>
      </c>
      <c r="B161" s="11" t="s">
        <v>41</v>
      </c>
      <c r="C161" s="11" t="s">
        <v>44</v>
      </c>
      <c r="D161" s="12">
        <v>46084</v>
      </c>
      <c r="E161" s="11">
        <v>3875</v>
      </c>
      <c r="F161" s="11" t="s">
        <v>33</v>
      </c>
      <c r="G161" s="13">
        <v>785.35</v>
      </c>
      <c r="H161" s="14">
        <f t="shared" si="14"/>
        <v>3043231.25</v>
      </c>
      <c r="I161" s="14">
        <f>IF(F161="GHS",H161,H161*Assumptions!$B$4)</f>
        <v>3043231.25</v>
      </c>
      <c r="J161" s="15" t="str">
        <f>INDEX(Assumptions!$B$8:$B$12,MATCH(B161,Assumptions!$A$8:$A$12,0))</f>
        <v>Weighted Average</v>
      </c>
      <c r="K161" s="16">
        <f>G161/(1-INDEX(Assumptions!$D$8:$D$12,MATCH(B161,Assumptions!$A$8:$A$12,0)))</f>
        <v>1208.2307692307693</v>
      </c>
      <c r="L161" s="16">
        <f t="shared" si="15"/>
        <v>23.560500000000001</v>
      </c>
      <c r="M161" s="16">
        <f t="shared" si="16"/>
        <v>60.41153846153847</v>
      </c>
      <c r="N161" s="14">
        <f>E161*(K161-L161-M161)*IF(F161="GHS",1,Assumptions!$B$4)</f>
        <v>4356502.5817307699</v>
      </c>
      <c r="O161" s="15">
        <f t="shared" ca="1" si="17"/>
        <v>202</v>
      </c>
      <c r="P161" s="15" t="str">
        <f t="shared" ca="1" si="18"/>
        <v>181-365d</v>
      </c>
      <c r="Q161" s="17">
        <f ca="1">IF(P161="0-90d",0,IF(P161="91-180d",INDEX(Assumptions!$F$8:$F$12,MATCH(B161,Assumptions!$A$8:$A$12,0)),IF(P161="181-365d",INDEX(Assumptions!$G$8:$G$12,MATCH(B161,Assumptions!$A$8:$A$12,0)),INDEX(Assumptions!$H$8:$H$12,MATCH(B161,Assumptions!$A$8:$A$12,0)))))</f>
        <v>0.35</v>
      </c>
      <c r="R161" s="14">
        <f t="shared" ca="1" si="19"/>
        <v>1065130.9375</v>
      </c>
      <c r="S161" s="14">
        <f t="shared" ca="1" si="20"/>
        <v>1978100.3125</v>
      </c>
      <c r="T161" s="11" t="s">
        <v>25</v>
      </c>
      <c r="U161" s="18" t="s">
        <v>26</v>
      </c>
    </row>
    <row r="162" spans="1:21" ht="15" customHeight="1" x14ac:dyDescent="0.15">
      <c r="A162" s="10" t="s">
        <v>210</v>
      </c>
      <c r="B162" s="11" t="s">
        <v>31</v>
      </c>
      <c r="C162" s="11" t="s">
        <v>32</v>
      </c>
      <c r="D162" s="12">
        <v>46036</v>
      </c>
      <c r="E162" s="11">
        <v>1308</v>
      </c>
      <c r="F162" s="11" t="s">
        <v>33</v>
      </c>
      <c r="G162" s="13">
        <v>2270.4899999999998</v>
      </c>
      <c r="H162" s="14">
        <f t="shared" si="14"/>
        <v>2969800.92</v>
      </c>
      <c r="I162" s="14">
        <f>IF(F162="GHS",H162,H162*Assumptions!$B$4)</f>
        <v>2969800.92</v>
      </c>
      <c r="J162" s="15" t="str">
        <f>INDEX(Assumptions!$B$8:$B$12,MATCH(B162,Assumptions!$A$8:$A$12,0))</f>
        <v>Weighted Average</v>
      </c>
      <c r="K162" s="16">
        <f>G162/(1-INDEX(Assumptions!$D$8:$D$12,MATCH(B162,Assumptions!$A$8:$A$12,0)))</f>
        <v>3153.458333333333</v>
      </c>
      <c r="L162" s="16">
        <f t="shared" si="15"/>
        <v>68.114699999999985</v>
      </c>
      <c r="M162" s="16">
        <f t="shared" si="16"/>
        <v>157.67291666666665</v>
      </c>
      <c r="N162" s="14">
        <f>E162*(K162-L162-M162)*IF(F162="GHS",1,Assumptions!$B$4)</f>
        <v>3829393.2974</v>
      </c>
      <c r="O162" s="15">
        <f t="shared" ca="1" si="17"/>
        <v>250</v>
      </c>
      <c r="P162" s="15" t="str">
        <f t="shared" ca="1" si="18"/>
        <v>181-365d</v>
      </c>
      <c r="Q162" s="17">
        <f ca="1">IF(P162="0-90d",0,IF(P162="91-180d",INDEX(Assumptions!$F$8:$F$12,MATCH(B162,Assumptions!$A$8:$A$12,0)),IF(P162="181-365d",INDEX(Assumptions!$G$8:$G$12,MATCH(B162,Assumptions!$A$8:$A$12,0)),INDEX(Assumptions!$H$8:$H$12,MATCH(B162,Assumptions!$A$8:$A$12,0)))))</f>
        <v>0.2</v>
      </c>
      <c r="R162" s="14">
        <f t="shared" ca="1" si="19"/>
        <v>593960.18400000001</v>
      </c>
      <c r="S162" s="14">
        <f t="shared" ca="1" si="20"/>
        <v>2375840.736</v>
      </c>
      <c r="T162" s="11" t="s">
        <v>25</v>
      </c>
      <c r="U162" s="18" t="s">
        <v>26</v>
      </c>
    </row>
    <row r="163" spans="1:21" ht="15" customHeight="1" x14ac:dyDescent="0.15">
      <c r="A163" s="10" t="s">
        <v>211</v>
      </c>
      <c r="B163" s="11" t="s">
        <v>31</v>
      </c>
      <c r="C163" s="11" t="s">
        <v>32</v>
      </c>
      <c r="D163" s="12">
        <v>46017</v>
      </c>
      <c r="E163" s="11">
        <v>3505</v>
      </c>
      <c r="F163" s="11" t="s">
        <v>33</v>
      </c>
      <c r="G163" s="13">
        <v>3910.24</v>
      </c>
      <c r="H163" s="14">
        <f t="shared" si="14"/>
        <v>13705391.199999999</v>
      </c>
      <c r="I163" s="14">
        <f>IF(F163="GHS",H163,H163*Assumptions!$B$4)</f>
        <v>13705391.199999999</v>
      </c>
      <c r="J163" s="15" t="str">
        <f>INDEX(Assumptions!$B$8:$B$12,MATCH(B163,Assumptions!$A$8:$A$12,0))</f>
        <v>Weighted Average</v>
      </c>
      <c r="K163" s="16">
        <f>G163/(1-INDEX(Assumptions!$D$8:$D$12,MATCH(B163,Assumptions!$A$8:$A$12,0)))</f>
        <v>5430.8888888888887</v>
      </c>
      <c r="L163" s="16">
        <f t="shared" si="15"/>
        <v>117.30719999999999</v>
      </c>
      <c r="M163" s="16">
        <f t="shared" si="16"/>
        <v>271.54444444444442</v>
      </c>
      <c r="N163" s="14">
        <f>E163*(K163-L163-M163)*IF(F163="GHS",1,Assumptions!$B$4)</f>
        <v>17672340.541777775</v>
      </c>
      <c r="O163" s="15">
        <f t="shared" ca="1" si="17"/>
        <v>269</v>
      </c>
      <c r="P163" s="15" t="str">
        <f t="shared" ca="1" si="18"/>
        <v>181-365d</v>
      </c>
      <c r="Q163" s="17">
        <f ca="1">IF(P163="0-90d",0,IF(P163="91-180d",INDEX(Assumptions!$F$8:$F$12,MATCH(B163,Assumptions!$A$8:$A$12,0)),IF(P163="181-365d",INDEX(Assumptions!$G$8:$G$12,MATCH(B163,Assumptions!$A$8:$A$12,0)),INDEX(Assumptions!$H$8:$H$12,MATCH(B163,Assumptions!$A$8:$A$12,0)))))</f>
        <v>0.2</v>
      </c>
      <c r="R163" s="14">
        <f t="shared" ca="1" si="19"/>
        <v>2741078.24</v>
      </c>
      <c r="S163" s="14">
        <f t="shared" ca="1" si="20"/>
        <v>10964312.959999999</v>
      </c>
      <c r="T163" s="11" t="s">
        <v>25</v>
      </c>
      <c r="U163" s="18" t="s">
        <v>26</v>
      </c>
    </row>
    <row r="164" spans="1:21" ht="15" customHeight="1" x14ac:dyDescent="0.15">
      <c r="A164" s="10" t="s">
        <v>212</v>
      </c>
      <c r="B164" s="11" t="s">
        <v>28</v>
      </c>
      <c r="C164" s="11" t="s">
        <v>35</v>
      </c>
      <c r="D164" s="12">
        <v>45829</v>
      </c>
      <c r="E164" s="11">
        <v>4972</v>
      </c>
      <c r="F164" s="11" t="s">
        <v>24</v>
      </c>
      <c r="G164" s="13">
        <v>3229.96</v>
      </c>
      <c r="H164" s="14">
        <f t="shared" si="14"/>
        <v>16059361.120000001</v>
      </c>
      <c r="I164" s="14">
        <f>IF(F164="GHS",H164,H164*Assumptions!$B$4)</f>
        <v>173441100.09600002</v>
      </c>
      <c r="J164" s="15" t="str">
        <f>INDEX(Assumptions!$B$8:$B$12,MATCH(B164,Assumptions!$A$8:$A$12,0))</f>
        <v>Fair Value Less Costs to Sell</v>
      </c>
      <c r="K164" s="16">
        <f>G164/(1-INDEX(Assumptions!$D$8:$D$12,MATCH(B164,Assumptions!$A$8:$A$12,0)))</f>
        <v>3670.409090909091</v>
      </c>
      <c r="L164" s="16">
        <f t="shared" si="15"/>
        <v>96.898799999999994</v>
      </c>
      <c r="M164" s="16">
        <f t="shared" si="16"/>
        <v>183.52045454545456</v>
      </c>
      <c r="N164" s="14">
        <f>E164*(K164-L164-M164)*IF(F164="GHS",1,Assumptions!$B$4)</f>
        <v>182034318.23712003</v>
      </c>
      <c r="O164" s="15">
        <f t="shared" ca="1" si="17"/>
        <v>457</v>
      </c>
      <c r="P164" s="15" t="str">
        <f t="shared" ca="1" si="18"/>
        <v>365d+</v>
      </c>
      <c r="Q164" s="17">
        <f ca="1">IF(P164="0-90d",0,IF(P164="91-180d",INDEX(Assumptions!$F$8:$F$12,MATCH(B164,Assumptions!$A$8:$A$12,0)),IF(P164="181-365d",INDEX(Assumptions!$G$8:$G$12,MATCH(B164,Assumptions!$A$8:$A$12,0)),INDEX(Assumptions!$H$8:$H$12,MATCH(B164,Assumptions!$A$8:$A$12,0)))))</f>
        <v>0.4</v>
      </c>
      <c r="R164" s="14">
        <f t="shared" ca="1" si="19"/>
        <v>69376440.038400009</v>
      </c>
      <c r="S164" s="14">
        <f t="shared" ca="1" si="20"/>
        <v>104064660.05760001</v>
      </c>
      <c r="T164" s="11" t="s">
        <v>25</v>
      </c>
      <c r="U164" s="18" t="s">
        <v>26</v>
      </c>
    </row>
    <row r="165" spans="1:21" ht="15" customHeight="1" x14ac:dyDescent="0.15">
      <c r="A165" s="10" t="s">
        <v>213</v>
      </c>
      <c r="B165" s="11" t="s">
        <v>41</v>
      </c>
      <c r="C165" s="11" t="s">
        <v>49</v>
      </c>
      <c r="D165" s="12">
        <v>45904</v>
      </c>
      <c r="E165" s="11">
        <v>4904</v>
      </c>
      <c r="F165" s="11" t="s">
        <v>33</v>
      </c>
      <c r="G165" s="13">
        <v>203.31</v>
      </c>
      <c r="H165" s="14">
        <f t="shared" si="14"/>
        <v>997032.24</v>
      </c>
      <c r="I165" s="14">
        <f>IF(F165="GHS",H165,H165*Assumptions!$B$4)</f>
        <v>997032.24</v>
      </c>
      <c r="J165" s="15" t="str">
        <f>INDEX(Assumptions!$B$8:$B$12,MATCH(B165,Assumptions!$A$8:$A$12,0))</f>
        <v>Weighted Average</v>
      </c>
      <c r="K165" s="16">
        <f>G165/(1-INDEX(Assumptions!$D$8:$D$12,MATCH(B165,Assumptions!$A$8:$A$12,0)))</f>
        <v>312.78461538461539</v>
      </c>
      <c r="L165" s="16">
        <f t="shared" si="15"/>
        <v>6.0992999999999995</v>
      </c>
      <c r="M165" s="16">
        <f t="shared" si="16"/>
        <v>15.639230769230771</v>
      </c>
      <c r="N165" s="14">
        <f>E165*(K165-L165-M165)*IF(F165="GHS",1,Assumptions!$B$4)</f>
        <v>1427289.9989538461</v>
      </c>
      <c r="O165" s="15">
        <f t="shared" ca="1" si="17"/>
        <v>382</v>
      </c>
      <c r="P165" s="15" t="str">
        <f t="shared" ca="1" si="18"/>
        <v>365d+</v>
      </c>
      <c r="Q165" s="17">
        <f ca="1">IF(P165="0-90d",0,IF(P165="91-180d",INDEX(Assumptions!$F$8:$F$12,MATCH(B165,Assumptions!$A$8:$A$12,0)),IF(P165="181-365d",INDEX(Assumptions!$G$8:$G$12,MATCH(B165,Assumptions!$A$8:$A$12,0)),INDEX(Assumptions!$H$8:$H$12,MATCH(B165,Assumptions!$A$8:$A$12,0)))))</f>
        <v>0.8</v>
      </c>
      <c r="R165" s="14">
        <f t="shared" ca="1" si="19"/>
        <v>797625.79200000002</v>
      </c>
      <c r="S165" s="14">
        <f t="shared" ca="1" si="20"/>
        <v>199406.44799999997</v>
      </c>
      <c r="T165" s="11" t="s">
        <v>25</v>
      </c>
      <c r="U165" s="18" t="s">
        <v>26</v>
      </c>
    </row>
    <row r="166" spans="1:21" ht="15" customHeight="1" x14ac:dyDescent="0.15">
      <c r="A166" s="10" t="s">
        <v>214</v>
      </c>
      <c r="B166" s="11" t="s">
        <v>28</v>
      </c>
      <c r="C166" s="11" t="s">
        <v>55</v>
      </c>
      <c r="D166" s="12">
        <v>46134</v>
      </c>
      <c r="E166" s="11">
        <v>3541</v>
      </c>
      <c r="F166" s="11" t="s">
        <v>24</v>
      </c>
      <c r="G166" s="13">
        <v>11967.76</v>
      </c>
      <c r="H166" s="14">
        <f t="shared" si="14"/>
        <v>42377838.160000004</v>
      </c>
      <c r="I166" s="14">
        <f>IF(F166="GHS",H166,H166*Assumptions!$B$4)</f>
        <v>457680652.12800008</v>
      </c>
      <c r="J166" s="15" t="str">
        <f>INDEX(Assumptions!$B$8:$B$12,MATCH(B166,Assumptions!$A$8:$A$12,0))</f>
        <v>Fair Value Less Costs to Sell</v>
      </c>
      <c r="K166" s="16">
        <f>G166/(1-INDEX(Assumptions!$D$8:$D$12,MATCH(B166,Assumptions!$A$8:$A$12,0)))</f>
        <v>13599.727272727272</v>
      </c>
      <c r="L166" s="16">
        <f t="shared" si="15"/>
        <v>359.03280000000001</v>
      </c>
      <c r="M166" s="16">
        <f t="shared" si="16"/>
        <v>679.98636363636365</v>
      </c>
      <c r="N166" s="14">
        <f>E166*(K166-L166-M166)*IF(F166="GHS",1,Assumptions!$B$4)</f>
        <v>480356648.07434171</v>
      </c>
      <c r="O166" s="15">
        <f t="shared" ca="1" si="17"/>
        <v>152</v>
      </c>
      <c r="P166" s="15" t="str">
        <f t="shared" ca="1" si="18"/>
        <v>91-180d</v>
      </c>
      <c r="Q166" s="17">
        <f ca="1">IF(P166="0-90d",0,IF(P166="91-180d",INDEX(Assumptions!$F$8:$F$12,MATCH(B166,Assumptions!$A$8:$A$12,0)),IF(P166="181-365d",INDEX(Assumptions!$G$8:$G$12,MATCH(B166,Assumptions!$A$8:$A$12,0)),INDEX(Assumptions!$H$8:$H$12,MATCH(B166,Assumptions!$A$8:$A$12,0)))))</f>
        <v>0.02</v>
      </c>
      <c r="R166" s="14">
        <f t="shared" ca="1" si="19"/>
        <v>9153613.0425600018</v>
      </c>
      <c r="S166" s="14">
        <f t="shared" ca="1" si="20"/>
        <v>448527039.0854401</v>
      </c>
      <c r="T166" s="11" t="s">
        <v>25</v>
      </c>
      <c r="U166" s="18" t="s">
        <v>26</v>
      </c>
    </row>
    <row r="167" spans="1:21" ht="15" customHeight="1" x14ac:dyDescent="0.15">
      <c r="A167" s="10" t="s">
        <v>215</v>
      </c>
      <c r="B167" s="11" t="s">
        <v>41</v>
      </c>
      <c r="C167" s="11" t="s">
        <v>42</v>
      </c>
      <c r="D167" s="12">
        <v>45992</v>
      </c>
      <c r="E167" s="11">
        <v>188</v>
      </c>
      <c r="F167" s="11" t="s">
        <v>33</v>
      </c>
      <c r="G167" s="13">
        <v>304.39999999999998</v>
      </c>
      <c r="H167" s="14">
        <f t="shared" si="14"/>
        <v>57227.199999999997</v>
      </c>
      <c r="I167" s="14">
        <f>IF(F167="GHS",H167,H167*Assumptions!$B$4)</f>
        <v>57227.199999999997</v>
      </c>
      <c r="J167" s="15" t="str">
        <f>INDEX(Assumptions!$B$8:$B$12,MATCH(B167,Assumptions!$A$8:$A$12,0))</f>
        <v>Weighted Average</v>
      </c>
      <c r="K167" s="16">
        <f>G167/(1-INDEX(Assumptions!$D$8:$D$12,MATCH(B167,Assumptions!$A$8:$A$12,0)))</f>
        <v>468.30769230769226</v>
      </c>
      <c r="L167" s="16">
        <f t="shared" si="15"/>
        <v>9.1319999999999997</v>
      </c>
      <c r="M167" s="16">
        <f t="shared" si="16"/>
        <v>23.415384615384614</v>
      </c>
      <c r="N167" s="14">
        <f>E167*(K167-L167-M167)*IF(F167="GHS",1,Assumptions!$B$4)</f>
        <v>81922.937846153844</v>
      </c>
      <c r="O167" s="15">
        <f t="shared" ca="1" si="17"/>
        <v>294</v>
      </c>
      <c r="P167" s="15" t="str">
        <f t="shared" ca="1" si="18"/>
        <v>181-365d</v>
      </c>
      <c r="Q167" s="17">
        <f ca="1">IF(P167="0-90d",0,IF(P167="91-180d",INDEX(Assumptions!$F$8:$F$12,MATCH(B167,Assumptions!$A$8:$A$12,0)),IF(P167="181-365d",INDEX(Assumptions!$G$8:$G$12,MATCH(B167,Assumptions!$A$8:$A$12,0)),INDEX(Assumptions!$H$8:$H$12,MATCH(B167,Assumptions!$A$8:$A$12,0)))))</f>
        <v>0.35</v>
      </c>
      <c r="R167" s="14">
        <f t="shared" ca="1" si="19"/>
        <v>20029.519999999997</v>
      </c>
      <c r="S167" s="14">
        <f t="shared" ca="1" si="20"/>
        <v>37197.68</v>
      </c>
      <c r="T167" s="11" t="s">
        <v>25</v>
      </c>
      <c r="U167" s="18" t="s">
        <v>26</v>
      </c>
    </row>
    <row r="168" spans="1:21" ht="15" customHeight="1" x14ac:dyDescent="0.15">
      <c r="A168" s="10" t="s">
        <v>216</v>
      </c>
      <c r="B168" s="11" t="s">
        <v>41</v>
      </c>
      <c r="C168" s="11" t="s">
        <v>49</v>
      </c>
      <c r="D168" s="12">
        <v>45790</v>
      </c>
      <c r="E168" s="11">
        <v>2652</v>
      </c>
      <c r="F168" s="11" t="s">
        <v>33</v>
      </c>
      <c r="G168" s="13">
        <v>191.13</v>
      </c>
      <c r="H168" s="14">
        <f t="shared" si="14"/>
        <v>506876.76</v>
      </c>
      <c r="I168" s="14">
        <f>IF(F168="GHS",H168,H168*Assumptions!$B$4)</f>
        <v>506876.76</v>
      </c>
      <c r="J168" s="15" t="str">
        <f>INDEX(Assumptions!$B$8:$B$12,MATCH(B168,Assumptions!$A$8:$A$12,0))</f>
        <v>Weighted Average</v>
      </c>
      <c r="K168" s="16">
        <f>G168/(1-INDEX(Assumptions!$D$8:$D$12,MATCH(B168,Assumptions!$A$8:$A$12,0)))</f>
        <v>294.04615384615386</v>
      </c>
      <c r="L168" s="16">
        <f t="shared" si="15"/>
        <v>5.7338999999999993</v>
      </c>
      <c r="M168" s="16">
        <f t="shared" si="16"/>
        <v>14.702307692307693</v>
      </c>
      <c r="N168" s="14">
        <f>E168*(K168-L168-M168)*IF(F168="GHS",1,Assumptions!$B$4)</f>
        <v>725613.57720000006</v>
      </c>
      <c r="O168" s="15">
        <f t="shared" ca="1" si="17"/>
        <v>496</v>
      </c>
      <c r="P168" s="15" t="str">
        <f t="shared" ca="1" si="18"/>
        <v>365d+</v>
      </c>
      <c r="Q168" s="17">
        <f ca="1">IF(P168="0-90d",0,IF(P168="91-180d",INDEX(Assumptions!$F$8:$F$12,MATCH(B168,Assumptions!$A$8:$A$12,0)),IF(P168="181-365d",INDEX(Assumptions!$G$8:$G$12,MATCH(B168,Assumptions!$A$8:$A$12,0)),INDEX(Assumptions!$H$8:$H$12,MATCH(B168,Assumptions!$A$8:$A$12,0)))))</f>
        <v>0.8</v>
      </c>
      <c r="R168" s="14">
        <f t="shared" ca="1" si="19"/>
        <v>405501.40800000005</v>
      </c>
      <c r="S168" s="14">
        <f t="shared" ca="1" si="20"/>
        <v>101375.35199999996</v>
      </c>
      <c r="T168" s="11" t="s">
        <v>25</v>
      </c>
      <c r="U168" s="18" t="s">
        <v>26</v>
      </c>
    </row>
    <row r="169" spans="1:21" ht="15" customHeight="1" x14ac:dyDescent="0.15">
      <c r="A169" s="10" t="s">
        <v>217</v>
      </c>
      <c r="B169" s="11" t="s">
        <v>41</v>
      </c>
      <c r="C169" s="11" t="s">
        <v>115</v>
      </c>
      <c r="D169" s="12">
        <v>45847</v>
      </c>
      <c r="E169" s="11">
        <v>1104</v>
      </c>
      <c r="F169" s="11" t="s">
        <v>33</v>
      </c>
      <c r="G169" s="13">
        <v>216.52</v>
      </c>
      <c r="H169" s="14">
        <f t="shared" si="14"/>
        <v>239038.08000000002</v>
      </c>
      <c r="I169" s="14">
        <f>IF(F169="GHS",H169,H169*Assumptions!$B$4)</f>
        <v>239038.08000000002</v>
      </c>
      <c r="J169" s="15" t="str">
        <f>INDEX(Assumptions!$B$8:$B$12,MATCH(B169,Assumptions!$A$8:$A$12,0))</f>
        <v>Weighted Average</v>
      </c>
      <c r="K169" s="16">
        <f>G169/(1-INDEX(Assumptions!$D$8:$D$12,MATCH(B169,Assumptions!$A$8:$A$12,0)))</f>
        <v>333.10769230769233</v>
      </c>
      <c r="L169" s="16">
        <f t="shared" si="15"/>
        <v>6.4956000000000005</v>
      </c>
      <c r="M169" s="16">
        <f t="shared" si="16"/>
        <v>16.655384615384616</v>
      </c>
      <c r="N169" s="14">
        <f>E169*(K169-L169-M169)*IF(F169="GHS",1,Assumptions!$B$4)</f>
        <v>342192.20529230771</v>
      </c>
      <c r="O169" s="15">
        <f t="shared" ca="1" si="17"/>
        <v>439</v>
      </c>
      <c r="P169" s="15" t="str">
        <f t="shared" ca="1" si="18"/>
        <v>365d+</v>
      </c>
      <c r="Q169" s="17">
        <f ca="1">IF(P169="0-90d",0,IF(P169="91-180d",INDEX(Assumptions!$F$8:$F$12,MATCH(B169,Assumptions!$A$8:$A$12,0)),IF(P169="181-365d",INDEX(Assumptions!$G$8:$G$12,MATCH(B169,Assumptions!$A$8:$A$12,0)),INDEX(Assumptions!$H$8:$H$12,MATCH(B169,Assumptions!$A$8:$A$12,0)))))</f>
        <v>0.8</v>
      </c>
      <c r="R169" s="14">
        <f t="shared" ca="1" si="19"/>
        <v>191230.46400000004</v>
      </c>
      <c r="S169" s="14">
        <f t="shared" ca="1" si="20"/>
        <v>47807.61599999998</v>
      </c>
      <c r="T169" s="11" t="s">
        <v>25</v>
      </c>
      <c r="U169" s="18" t="s">
        <v>26</v>
      </c>
    </row>
    <row r="170" spans="1:21" ht="15" customHeight="1" x14ac:dyDescent="0.15">
      <c r="A170" s="10" t="s">
        <v>218</v>
      </c>
      <c r="B170" s="11" t="s">
        <v>41</v>
      </c>
      <c r="C170" s="11" t="s">
        <v>115</v>
      </c>
      <c r="D170" s="12">
        <v>46179</v>
      </c>
      <c r="E170" s="11">
        <v>277</v>
      </c>
      <c r="F170" s="11" t="s">
        <v>33</v>
      </c>
      <c r="G170" s="13">
        <v>522.1</v>
      </c>
      <c r="H170" s="14">
        <f t="shared" si="14"/>
        <v>144621.70000000001</v>
      </c>
      <c r="I170" s="14">
        <f>IF(F170="GHS",H170,H170*Assumptions!$B$4)</f>
        <v>144621.70000000001</v>
      </c>
      <c r="J170" s="15" t="str">
        <f>INDEX(Assumptions!$B$8:$B$12,MATCH(B170,Assumptions!$A$8:$A$12,0))</f>
        <v>Weighted Average</v>
      </c>
      <c r="K170" s="16">
        <f>G170/(1-INDEX(Assumptions!$D$8:$D$12,MATCH(B170,Assumptions!$A$8:$A$12,0)))</f>
        <v>803.23076923076928</v>
      </c>
      <c r="L170" s="16">
        <f t="shared" si="15"/>
        <v>15.663</v>
      </c>
      <c r="M170" s="16">
        <f t="shared" si="16"/>
        <v>40.16153846153847</v>
      </c>
      <c r="N170" s="14">
        <f>E170*(K170-L170-M170)*IF(F170="GHS",1,Assumptions!$B$4)</f>
        <v>207031.52592307693</v>
      </c>
      <c r="O170" s="15">
        <f t="shared" ca="1" si="17"/>
        <v>107</v>
      </c>
      <c r="P170" s="15" t="str">
        <f t="shared" ca="1" si="18"/>
        <v>91-180d</v>
      </c>
      <c r="Q170" s="17">
        <f ca="1">IF(P170="0-90d",0,IF(P170="91-180d",INDEX(Assumptions!$F$8:$F$12,MATCH(B170,Assumptions!$A$8:$A$12,0)),IF(P170="181-365d",INDEX(Assumptions!$G$8:$G$12,MATCH(B170,Assumptions!$A$8:$A$12,0)),INDEX(Assumptions!$H$8:$H$12,MATCH(B170,Assumptions!$A$8:$A$12,0)))))</f>
        <v>0.1</v>
      </c>
      <c r="R170" s="14">
        <f t="shared" ca="1" si="19"/>
        <v>14462.170000000002</v>
      </c>
      <c r="S170" s="14">
        <f t="shared" ca="1" si="20"/>
        <v>130159.53000000001</v>
      </c>
      <c r="T170" s="11" t="s">
        <v>25</v>
      </c>
      <c r="U170" s="18" t="s">
        <v>26</v>
      </c>
    </row>
    <row r="171" spans="1:21" ht="15" customHeight="1" x14ac:dyDescent="0.15">
      <c r="A171" s="10" t="s">
        <v>219</v>
      </c>
      <c r="B171" s="11" t="s">
        <v>28</v>
      </c>
      <c r="C171" s="11" t="s">
        <v>55</v>
      </c>
      <c r="D171" s="12">
        <v>45828</v>
      </c>
      <c r="E171" s="11">
        <v>1451</v>
      </c>
      <c r="F171" s="11" t="s">
        <v>24</v>
      </c>
      <c r="G171" s="13">
        <v>9182.48</v>
      </c>
      <c r="H171" s="14">
        <f t="shared" si="14"/>
        <v>13323778.479999999</v>
      </c>
      <c r="I171" s="14">
        <f>IF(F171="GHS",H171,H171*Assumptions!$B$4)</f>
        <v>143896807.58399999</v>
      </c>
      <c r="J171" s="15" t="str">
        <f>INDEX(Assumptions!$B$8:$B$12,MATCH(B171,Assumptions!$A$8:$A$12,0))</f>
        <v>Fair Value Less Costs to Sell</v>
      </c>
      <c r="K171" s="16">
        <f>G171/(1-INDEX(Assumptions!$D$8:$D$12,MATCH(B171,Assumptions!$A$8:$A$12,0)))</f>
        <v>10434.636363636364</v>
      </c>
      <c r="L171" s="16">
        <f t="shared" si="15"/>
        <v>275.4744</v>
      </c>
      <c r="M171" s="16">
        <f t="shared" si="16"/>
        <v>521.7318181818182</v>
      </c>
      <c r="N171" s="14">
        <f>E171*(K171-L171-M171)*IF(F171="GHS",1,Assumptions!$B$4)</f>
        <v>151026240.32338911</v>
      </c>
      <c r="O171" s="15">
        <f t="shared" ca="1" si="17"/>
        <v>458</v>
      </c>
      <c r="P171" s="15" t="str">
        <f t="shared" ca="1" si="18"/>
        <v>365d+</v>
      </c>
      <c r="Q171" s="17">
        <f ca="1">IF(P171="0-90d",0,IF(P171="91-180d",INDEX(Assumptions!$F$8:$F$12,MATCH(B171,Assumptions!$A$8:$A$12,0)),IF(P171="181-365d",INDEX(Assumptions!$G$8:$G$12,MATCH(B171,Assumptions!$A$8:$A$12,0)),INDEX(Assumptions!$H$8:$H$12,MATCH(B171,Assumptions!$A$8:$A$12,0)))))</f>
        <v>0.4</v>
      </c>
      <c r="R171" s="14">
        <f t="shared" ca="1" si="19"/>
        <v>57558723.033600003</v>
      </c>
      <c r="S171" s="14">
        <f t="shared" ca="1" si="20"/>
        <v>86338084.550399989</v>
      </c>
      <c r="T171" s="11" t="s">
        <v>25</v>
      </c>
      <c r="U171" s="18" t="s">
        <v>36</v>
      </c>
    </row>
    <row r="172" spans="1:21" ht="15" customHeight="1" x14ac:dyDescent="0.15">
      <c r="A172" s="10" t="s">
        <v>220</v>
      </c>
      <c r="B172" s="11" t="s">
        <v>46</v>
      </c>
      <c r="C172" s="11" t="s">
        <v>52</v>
      </c>
      <c r="D172" s="12">
        <v>45827</v>
      </c>
      <c r="E172" s="11">
        <v>2609</v>
      </c>
      <c r="F172" s="11" t="s">
        <v>33</v>
      </c>
      <c r="G172" s="13">
        <v>448444.19</v>
      </c>
      <c r="H172" s="14">
        <f t="shared" si="14"/>
        <v>1169990891.71</v>
      </c>
      <c r="I172" s="14">
        <f>IF(F172="GHS",H172,H172*Assumptions!$B$4)</f>
        <v>1169990891.71</v>
      </c>
      <c r="J172" s="15" t="str">
        <f>INDEX(Assumptions!$B$8:$B$12,MATCH(B172,Assumptions!$A$8:$A$12,0))</f>
        <v>Specific Identification</v>
      </c>
      <c r="K172" s="16">
        <f>G172/(1-INDEX(Assumptions!$D$8:$D$12,MATCH(B172,Assumptions!$A$8:$A$12,0)))</f>
        <v>574928.44871794875</v>
      </c>
      <c r="L172" s="16">
        <f t="shared" si="15"/>
        <v>13453.325699999999</v>
      </c>
      <c r="M172" s="16">
        <f t="shared" si="16"/>
        <v>28746.422435897439</v>
      </c>
      <c r="N172" s="14">
        <f>E172*(K172-L172-M172)*IF(F172="GHS",1,Assumptions!$B$4)</f>
        <v>1389889179.8185718</v>
      </c>
      <c r="O172" s="15">
        <f t="shared" ca="1" si="17"/>
        <v>459</v>
      </c>
      <c r="P172" s="15" t="str">
        <f t="shared" ca="1" si="18"/>
        <v>365d+</v>
      </c>
      <c r="Q172" s="17">
        <f ca="1">IF(P172="0-90d",0,IF(P172="91-180d",INDEX(Assumptions!$F$8:$F$12,MATCH(B172,Assumptions!$A$8:$A$12,0)),IF(P172="181-365d",INDEX(Assumptions!$G$8:$G$12,MATCH(B172,Assumptions!$A$8:$A$12,0)),INDEX(Assumptions!$H$8:$H$12,MATCH(B172,Assumptions!$A$8:$A$12,0)))))</f>
        <v>0.15</v>
      </c>
      <c r="R172" s="14">
        <f t="shared" ca="1" si="19"/>
        <v>175498633.75650001</v>
      </c>
      <c r="S172" s="14">
        <f t="shared" si="20"/>
        <v>0</v>
      </c>
      <c r="T172" s="11" t="s">
        <v>39</v>
      </c>
      <c r="U172" s="18" t="s">
        <v>36</v>
      </c>
    </row>
    <row r="173" spans="1:21" ht="15" customHeight="1" x14ac:dyDescent="0.15">
      <c r="A173" s="10" t="s">
        <v>221</v>
      </c>
      <c r="B173" s="11" t="s">
        <v>31</v>
      </c>
      <c r="C173" s="11" t="s">
        <v>76</v>
      </c>
      <c r="D173" s="12">
        <v>46027</v>
      </c>
      <c r="E173" s="11">
        <v>1780</v>
      </c>
      <c r="F173" s="11" t="s">
        <v>33</v>
      </c>
      <c r="G173" s="13">
        <v>1850.72</v>
      </c>
      <c r="H173" s="14">
        <f t="shared" si="14"/>
        <v>3294281.6</v>
      </c>
      <c r="I173" s="14">
        <f>IF(F173="GHS",H173,H173*Assumptions!$B$4)</f>
        <v>3294281.6</v>
      </c>
      <c r="J173" s="15" t="str">
        <f>INDEX(Assumptions!$B$8:$B$12,MATCH(B173,Assumptions!$A$8:$A$12,0))</f>
        <v>Weighted Average</v>
      </c>
      <c r="K173" s="16">
        <f>G173/(1-INDEX(Assumptions!$D$8:$D$12,MATCH(B173,Assumptions!$A$8:$A$12,0)))</f>
        <v>2570.4444444444448</v>
      </c>
      <c r="L173" s="16">
        <f t="shared" si="15"/>
        <v>55.521599999999999</v>
      </c>
      <c r="M173" s="16">
        <f t="shared" si="16"/>
        <v>128.52222222222224</v>
      </c>
      <c r="N173" s="14">
        <f>E173*(K173-L173-M173)*IF(F173="GHS",1,Assumptions!$B$4)</f>
        <v>4247793.1075555561</v>
      </c>
      <c r="O173" s="15">
        <f t="shared" ca="1" si="17"/>
        <v>259</v>
      </c>
      <c r="P173" s="15" t="str">
        <f t="shared" ca="1" si="18"/>
        <v>181-365d</v>
      </c>
      <c r="Q173" s="17">
        <f ca="1">IF(P173="0-90d",0,IF(P173="91-180d",INDEX(Assumptions!$F$8:$F$12,MATCH(B173,Assumptions!$A$8:$A$12,0)),IF(P173="181-365d",INDEX(Assumptions!$G$8:$G$12,MATCH(B173,Assumptions!$A$8:$A$12,0)),INDEX(Assumptions!$H$8:$H$12,MATCH(B173,Assumptions!$A$8:$A$12,0)))))</f>
        <v>0.2</v>
      </c>
      <c r="R173" s="14">
        <f t="shared" ca="1" si="19"/>
        <v>658856.32000000007</v>
      </c>
      <c r="S173" s="14">
        <f t="shared" ca="1" si="20"/>
        <v>2635425.2800000003</v>
      </c>
      <c r="T173" s="11" t="s">
        <v>25</v>
      </c>
      <c r="U173" s="18" t="s">
        <v>36</v>
      </c>
    </row>
    <row r="174" spans="1:21" ht="15" customHeight="1" x14ac:dyDescent="0.15">
      <c r="A174" s="10" t="s">
        <v>222</v>
      </c>
      <c r="B174" s="11" t="s">
        <v>46</v>
      </c>
      <c r="C174" s="11" t="s">
        <v>47</v>
      </c>
      <c r="D174" s="12">
        <v>46159</v>
      </c>
      <c r="E174" s="11">
        <v>257</v>
      </c>
      <c r="F174" s="11" t="s">
        <v>33</v>
      </c>
      <c r="G174" s="13">
        <v>241844.25</v>
      </c>
      <c r="H174" s="14">
        <f t="shared" si="14"/>
        <v>62153972.25</v>
      </c>
      <c r="I174" s="14">
        <f>IF(F174="GHS",H174,H174*Assumptions!$B$4)</f>
        <v>62153972.25</v>
      </c>
      <c r="J174" s="15" t="str">
        <f>INDEX(Assumptions!$B$8:$B$12,MATCH(B174,Assumptions!$A$8:$A$12,0))</f>
        <v>Specific Identification</v>
      </c>
      <c r="K174" s="16">
        <f>G174/(1-INDEX(Assumptions!$D$8:$D$12,MATCH(B174,Assumptions!$A$8:$A$12,0)))</f>
        <v>310056.73076923075</v>
      </c>
      <c r="L174" s="16">
        <f t="shared" si="15"/>
        <v>7255.3274999999994</v>
      </c>
      <c r="M174" s="16">
        <f t="shared" si="16"/>
        <v>15502.836538461539</v>
      </c>
      <c r="N174" s="14">
        <f>E174*(K174-L174-M174)*IF(F174="GHS",1,Assumptions!$B$4)</f>
        <v>73835731.649807677</v>
      </c>
      <c r="O174" s="15">
        <f t="shared" ca="1" si="17"/>
        <v>127</v>
      </c>
      <c r="P174" s="15" t="str">
        <f t="shared" ca="1" si="18"/>
        <v>91-180d</v>
      </c>
      <c r="Q174" s="17">
        <f ca="1">IF(P174="0-90d",0,IF(P174="91-180d",INDEX(Assumptions!$F$8:$F$12,MATCH(B174,Assumptions!$A$8:$A$12,0)),IF(P174="181-365d",INDEX(Assumptions!$G$8:$G$12,MATCH(B174,Assumptions!$A$8:$A$12,0)),INDEX(Assumptions!$H$8:$H$12,MATCH(B174,Assumptions!$A$8:$A$12,0)))))</f>
        <v>0</v>
      </c>
      <c r="R174" s="14">
        <f t="shared" ca="1" si="19"/>
        <v>0</v>
      </c>
      <c r="S174" s="14">
        <f t="shared" ca="1" si="20"/>
        <v>62153972.25</v>
      </c>
      <c r="T174" s="11" t="s">
        <v>50</v>
      </c>
      <c r="U174" s="18" t="s">
        <v>26</v>
      </c>
    </row>
    <row r="175" spans="1:21" ht="15" customHeight="1" x14ac:dyDescent="0.15">
      <c r="A175" s="10" t="s">
        <v>223</v>
      </c>
      <c r="B175" s="11" t="s">
        <v>28</v>
      </c>
      <c r="C175" s="11" t="s">
        <v>38</v>
      </c>
      <c r="D175" s="12">
        <v>46080</v>
      </c>
      <c r="E175" s="11">
        <v>2841</v>
      </c>
      <c r="F175" s="11" t="s">
        <v>24</v>
      </c>
      <c r="G175" s="13">
        <v>5005.04</v>
      </c>
      <c r="H175" s="14">
        <f t="shared" si="14"/>
        <v>14219318.640000001</v>
      </c>
      <c r="I175" s="14">
        <f>IF(F175="GHS",H175,H175*Assumptions!$B$4)</f>
        <v>153568641.31200001</v>
      </c>
      <c r="J175" s="15" t="str">
        <f>INDEX(Assumptions!$B$8:$B$12,MATCH(B175,Assumptions!$A$8:$A$12,0))</f>
        <v>Fair Value Less Costs to Sell</v>
      </c>
      <c r="K175" s="16">
        <f>G175/(1-INDEX(Assumptions!$D$8:$D$12,MATCH(B175,Assumptions!$A$8:$A$12,0)))</f>
        <v>5687.545454545454</v>
      </c>
      <c r="L175" s="16">
        <f t="shared" si="15"/>
        <v>150.15119999999999</v>
      </c>
      <c r="M175" s="16">
        <f t="shared" si="16"/>
        <v>284.37727272727273</v>
      </c>
      <c r="N175" s="14">
        <f>E175*(K175-L175-M175)*IF(F175="GHS",1,Assumptions!$B$4)</f>
        <v>161177269.4497309</v>
      </c>
      <c r="O175" s="15">
        <f t="shared" ca="1" si="17"/>
        <v>206</v>
      </c>
      <c r="P175" s="15" t="str">
        <f t="shared" ca="1" si="18"/>
        <v>181-365d</v>
      </c>
      <c r="Q175" s="17">
        <f ca="1">IF(P175="0-90d",0,IF(P175="91-180d",INDEX(Assumptions!$F$8:$F$12,MATCH(B175,Assumptions!$A$8:$A$12,0)),IF(P175="181-365d",INDEX(Assumptions!$G$8:$G$12,MATCH(B175,Assumptions!$A$8:$A$12,0)),INDEX(Assumptions!$H$8:$H$12,MATCH(B175,Assumptions!$A$8:$A$12,0)))))</f>
        <v>0.1</v>
      </c>
      <c r="R175" s="14">
        <f t="shared" ca="1" si="19"/>
        <v>15356864.131200001</v>
      </c>
      <c r="S175" s="14">
        <f t="shared" ca="1" si="20"/>
        <v>138211777.18080002</v>
      </c>
      <c r="T175" s="11" t="s">
        <v>25</v>
      </c>
      <c r="U175" s="18" t="s">
        <v>36</v>
      </c>
    </row>
    <row r="176" spans="1:21" ht="15" customHeight="1" x14ac:dyDescent="0.15">
      <c r="A176" s="10" t="s">
        <v>224</v>
      </c>
      <c r="B176" s="11" t="s">
        <v>41</v>
      </c>
      <c r="C176" s="11" t="s">
        <v>44</v>
      </c>
      <c r="D176" s="12">
        <v>46077</v>
      </c>
      <c r="E176" s="11">
        <v>1411</v>
      </c>
      <c r="F176" s="11" t="s">
        <v>33</v>
      </c>
      <c r="G176" s="13">
        <v>790.01</v>
      </c>
      <c r="H176" s="14">
        <f t="shared" si="14"/>
        <v>1114704.1100000001</v>
      </c>
      <c r="I176" s="14">
        <f>IF(F176="GHS",H176,H176*Assumptions!$B$4)</f>
        <v>1114704.1100000001</v>
      </c>
      <c r="J176" s="15" t="str">
        <f>INDEX(Assumptions!$B$8:$B$12,MATCH(B176,Assumptions!$A$8:$A$12,0))</f>
        <v>Weighted Average</v>
      </c>
      <c r="K176" s="16">
        <f>G176/(1-INDEX(Assumptions!$D$8:$D$12,MATCH(B176,Assumptions!$A$8:$A$12,0)))</f>
        <v>1215.3999999999999</v>
      </c>
      <c r="L176" s="16">
        <f t="shared" si="15"/>
        <v>23.700299999999999</v>
      </c>
      <c r="M176" s="16">
        <f t="shared" si="16"/>
        <v>60.769999999999996</v>
      </c>
      <c r="N176" s="14">
        <f>E176*(K176-L176-M176)*IF(F176="GHS",1,Assumptions!$B$4)</f>
        <v>1595741.8066999998</v>
      </c>
      <c r="O176" s="15">
        <f t="shared" ca="1" si="17"/>
        <v>209</v>
      </c>
      <c r="P176" s="15" t="str">
        <f t="shared" ca="1" si="18"/>
        <v>181-365d</v>
      </c>
      <c r="Q176" s="17">
        <f ca="1">IF(P176="0-90d",0,IF(P176="91-180d",INDEX(Assumptions!$F$8:$F$12,MATCH(B176,Assumptions!$A$8:$A$12,0)),IF(P176="181-365d",INDEX(Assumptions!$G$8:$G$12,MATCH(B176,Assumptions!$A$8:$A$12,0)),INDEX(Assumptions!$H$8:$H$12,MATCH(B176,Assumptions!$A$8:$A$12,0)))))</f>
        <v>0.35</v>
      </c>
      <c r="R176" s="14">
        <f t="shared" ca="1" si="19"/>
        <v>390146.43849999999</v>
      </c>
      <c r="S176" s="14">
        <f t="shared" ca="1" si="20"/>
        <v>724557.67150000017</v>
      </c>
      <c r="T176" s="11" t="s">
        <v>25</v>
      </c>
      <c r="U176" s="18" t="s">
        <v>36</v>
      </c>
    </row>
    <row r="177" spans="1:21" ht="15" customHeight="1" x14ac:dyDescent="0.15">
      <c r="A177" s="10" t="s">
        <v>225</v>
      </c>
      <c r="B177" s="11" t="s">
        <v>22</v>
      </c>
      <c r="C177" s="11" t="s">
        <v>81</v>
      </c>
      <c r="D177" s="12">
        <v>45783</v>
      </c>
      <c r="E177" s="11">
        <v>1774</v>
      </c>
      <c r="F177" s="11" t="s">
        <v>24</v>
      </c>
      <c r="G177" s="13">
        <v>17090.87</v>
      </c>
      <c r="H177" s="14">
        <f t="shared" si="14"/>
        <v>30319203.379999999</v>
      </c>
      <c r="I177" s="14">
        <f>IF(F177="GHS",H177,H177*Assumptions!$B$4)</f>
        <v>327447396.50400001</v>
      </c>
      <c r="J177" s="15" t="str">
        <f>INDEX(Assumptions!$B$8:$B$12,MATCH(B177,Assumptions!$A$8:$A$12,0))</f>
        <v>FIFO</v>
      </c>
      <c r="K177" s="16">
        <f>G177/(1-INDEX(Assumptions!$D$8:$D$12,MATCH(B177,Assumptions!$A$8:$A$12,0)))</f>
        <v>20842.5243902439</v>
      </c>
      <c r="L177" s="16">
        <f t="shared" si="15"/>
        <v>512.72609999999997</v>
      </c>
      <c r="M177" s="16">
        <f t="shared" si="16"/>
        <v>1042.1262195121951</v>
      </c>
      <c r="N177" s="14">
        <f>E177*(K177-L177-M177)*IF(F177="GHS",1,Assumptions!$B$4)</f>
        <v>369536366.73756289</v>
      </c>
      <c r="O177" s="15">
        <f t="shared" ca="1" si="17"/>
        <v>503</v>
      </c>
      <c r="P177" s="15" t="str">
        <f t="shared" ca="1" si="18"/>
        <v>365d+</v>
      </c>
      <c r="Q177" s="17">
        <f ca="1">IF(P177="0-90d",0,IF(P177="91-180d",INDEX(Assumptions!$F$8:$F$12,MATCH(B177,Assumptions!$A$8:$A$12,0)),IF(P177="181-365d",INDEX(Assumptions!$G$8:$G$12,MATCH(B177,Assumptions!$A$8:$A$12,0)),INDEX(Assumptions!$H$8:$H$12,MATCH(B177,Assumptions!$A$8:$A$12,0)))))</f>
        <v>0.5</v>
      </c>
      <c r="R177" s="14">
        <f t="shared" ca="1" si="19"/>
        <v>163723698.252</v>
      </c>
      <c r="S177" s="14">
        <f t="shared" ca="1" si="20"/>
        <v>163723698.252</v>
      </c>
      <c r="T177" s="11" t="s">
        <v>25</v>
      </c>
      <c r="U177" s="18" t="s">
        <v>26</v>
      </c>
    </row>
    <row r="178" spans="1:21" ht="15" customHeight="1" x14ac:dyDescent="0.15">
      <c r="A178" s="10" t="s">
        <v>226</v>
      </c>
      <c r="B178" s="11" t="s">
        <v>28</v>
      </c>
      <c r="C178" s="11" t="s">
        <v>55</v>
      </c>
      <c r="D178" s="12">
        <v>45913</v>
      </c>
      <c r="E178" s="11">
        <v>3979</v>
      </c>
      <c r="F178" s="11" t="s">
        <v>24</v>
      </c>
      <c r="G178" s="13">
        <v>7557.87</v>
      </c>
      <c r="H178" s="14">
        <f t="shared" si="14"/>
        <v>30072764.73</v>
      </c>
      <c r="I178" s="14">
        <f>IF(F178="GHS",H178,H178*Assumptions!$B$4)</f>
        <v>324785859.08400005</v>
      </c>
      <c r="J178" s="15" t="str">
        <f>INDEX(Assumptions!$B$8:$B$12,MATCH(B178,Assumptions!$A$8:$A$12,0))</f>
        <v>Fair Value Less Costs to Sell</v>
      </c>
      <c r="K178" s="16">
        <f>G178/(1-INDEX(Assumptions!$D$8:$D$12,MATCH(B178,Assumptions!$A$8:$A$12,0)))</f>
        <v>8588.488636363636</v>
      </c>
      <c r="L178" s="16">
        <f t="shared" si="15"/>
        <v>226.73609999999999</v>
      </c>
      <c r="M178" s="16">
        <f t="shared" si="16"/>
        <v>429.4244318181818</v>
      </c>
      <c r="N178" s="14">
        <f>E178*(K178-L178-M178)*IF(F178="GHS",1,Assumptions!$B$4)</f>
        <v>340877522.10225272</v>
      </c>
      <c r="O178" s="15">
        <f t="shared" ca="1" si="17"/>
        <v>373</v>
      </c>
      <c r="P178" s="15" t="str">
        <f t="shared" ca="1" si="18"/>
        <v>365d+</v>
      </c>
      <c r="Q178" s="17">
        <f ca="1">IF(P178="0-90d",0,IF(P178="91-180d",INDEX(Assumptions!$F$8:$F$12,MATCH(B178,Assumptions!$A$8:$A$12,0)),IF(P178="181-365d",INDEX(Assumptions!$G$8:$G$12,MATCH(B178,Assumptions!$A$8:$A$12,0)),INDEX(Assumptions!$H$8:$H$12,MATCH(B178,Assumptions!$A$8:$A$12,0)))))</f>
        <v>0.4</v>
      </c>
      <c r="R178" s="14">
        <f t="shared" ca="1" si="19"/>
        <v>129914343.63360003</v>
      </c>
      <c r="S178" s="14">
        <f t="shared" ca="1" si="20"/>
        <v>194871515.45040002</v>
      </c>
      <c r="T178" s="11" t="s">
        <v>25</v>
      </c>
      <c r="U178" s="18" t="s">
        <v>26</v>
      </c>
    </row>
    <row r="179" spans="1:21" ht="15" customHeight="1" x14ac:dyDescent="0.15">
      <c r="A179" s="10" t="s">
        <v>227</v>
      </c>
      <c r="B179" s="11" t="s">
        <v>31</v>
      </c>
      <c r="C179" s="11" t="s">
        <v>63</v>
      </c>
      <c r="D179" s="12">
        <v>46120</v>
      </c>
      <c r="E179" s="11">
        <v>4961</v>
      </c>
      <c r="F179" s="11" t="s">
        <v>33</v>
      </c>
      <c r="G179" s="13">
        <v>2655.79</v>
      </c>
      <c r="H179" s="14">
        <f t="shared" si="14"/>
        <v>13175374.189999999</v>
      </c>
      <c r="I179" s="14">
        <f>IF(F179="GHS",H179,H179*Assumptions!$B$4)</f>
        <v>13175374.189999999</v>
      </c>
      <c r="J179" s="15" t="str">
        <f>INDEX(Assumptions!$B$8:$B$12,MATCH(B179,Assumptions!$A$8:$A$12,0))</f>
        <v>Weighted Average</v>
      </c>
      <c r="K179" s="16">
        <f>G179/(1-INDEX(Assumptions!$D$8:$D$12,MATCH(B179,Assumptions!$A$8:$A$12,0)))</f>
        <v>3688.5972222222222</v>
      </c>
      <c r="L179" s="16">
        <f t="shared" si="15"/>
        <v>79.673699999999997</v>
      </c>
      <c r="M179" s="16">
        <f t="shared" si="16"/>
        <v>184.42986111111111</v>
      </c>
      <c r="N179" s="14">
        <f>E179*(K179-L179-M179)*IF(F179="GHS",1,Assumptions!$B$4)</f>
        <v>16988913.052772224</v>
      </c>
      <c r="O179" s="15">
        <f t="shared" ca="1" si="17"/>
        <v>166</v>
      </c>
      <c r="P179" s="15" t="str">
        <f t="shared" ca="1" si="18"/>
        <v>91-180d</v>
      </c>
      <c r="Q179" s="17">
        <f ca="1">IF(P179="0-90d",0,IF(P179="91-180d",INDEX(Assumptions!$F$8:$F$12,MATCH(B179,Assumptions!$A$8:$A$12,0)),IF(P179="181-365d",INDEX(Assumptions!$G$8:$G$12,MATCH(B179,Assumptions!$A$8:$A$12,0)),INDEX(Assumptions!$H$8:$H$12,MATCH(B179,Assumptions!$A$8:$A$12,0)))))</f>
        <v>0.05</v>
      </c>
      <c r="R179" s="14">
        <f t="shared" ca="1" si="19"/>
        <v>658768.7095</v>
      </c>
      <c r="S179" s="14">
        <f t="shared" ca="1" si="20"/>
        <v>12516605.4805</v>
      </c>
      <c r="T179" s="11" t="s">
        <v>25</v>
      </c>
      <c r="U179" s="18" t="s">
        <v>26</v>
      </c>
    </row>
    <row r="180" spans="1:21" ht="15" customHeight="1" x14ac:dyDescent="0.15">
      <c r="A180" s="10" t="s">
        <v>228</v>
      </c>
      <c r="B180" s="11" t="s">
        <v>28</v>
      </c>
      <c r="C180" s="11" t="s">
        <v>55</v>
      </c>
      <c r="D180" s="12">
        <v>45990</v>
      </c>
      <c r="E180" s="11">
        <v>376</v>
      </c>
      <c r="F180" s="11" t="s">
        <v>24</v>
      </c>
      <c r="G180" s="13">
        <v>8730.73</v>
      </c>
      <c r="H180" s="14">
        <f t="shared" si="14"/>
        <v>3282754.48</v>
      </c>
      <c r="I180" s="14">
        <f>IF(F180="GHS",H180,H180*Assumptions!$B$4)</f>
        <v>35453748.384000003</v>
      </c>
      <c r="J180" s="15" t="str">
        <f>INDEX(Assumptions!$B$8:$B$12,MATCH(B180,Assumptions!$A$8:$A$12,0))</f>
        <v>Fair Value Less Costs to Sell</v>
      </c>
      <c r="K180" s="16">
        <f>G180/(1-INDEX(Assumptions!$D$8:$D$12,MATCH(B180,Assumptions!$A$8:$A$12,0)))</f>
        <v>9921.2840909090901</v>
      </c>
      <c r="L180" s="16">
        <f t="shared" si="15"/>
        <v>261.92189999999999</v>
      </c>
      <c r="M180" s="16">
        <f t="shared" si="16"/>
        <v>496.06420454545452</v>
      </c>
      <c r="N180" s="14">
        <f>E180*(K180-L180-M180)*IF(F180="GHS",1,Assumptions!$B$4)</f>
        <v>37210320.463025451</v>
      </c>
      <c r="O180" s="15">
        <f t="shared" ca="1" si="17"/>
        <v>296</v>
      </c>
      <c r="P180" s="15" t="str">
        <f t="shared" ca="1" si="18"/>
        <v>181-365d</v>
      </c>
      <c r="Q180" s="17">
        <f ca="1">IF(P180="0-90d",0,IF(P180="91-180d",INDEX(Assumptions!$F$8:$F$12,MATCH(B180,Assumptions!$A$8:$A$12,0)),IF(P180="181-365d",INDEX(Assumptions!$G$8:$G$12,MATCH(B180,Assumptions!$A$8:$A$12,0)),INDEX(Assumptions!$H$8:$H$12,MATCH(B180,Assumptions!$A$8:$A$12,0)))))</f>
        <v>0.1</v>
      </c>
      <c r="R180" s="14">
        <f t="shared" ca="1" si="19"/>
        <v>3545374.8384000007</v>
      </c>
      <c r="S180" s="14">
        <f t="shared" ca="1" si="20"/>
        <v>31908373.545600004</v>
      </c>
      <c r="T180" s="11" t="s">
        <v>25</v>
      </c>
      <c r="U180" s="18" t="s">
        <v>26</v>
      </c>
    </row>
    <row r="181" spans="1:21" ht="15" customHeight="1" x14ac:dyDescent="0.15">
      <c r="A181" s="10" t="s">
        <v>229</v>
      </c>
      <c r="B181" s="11" t="s">
        <v>46</v>
      </c>
      <c r="C181" s="11" t="s">
        <v>119</v>
      </c>
      <c r="D181" s="12">
        <v>46152</v>
      </c>
      <c r="E181" s="11">
        <v>3871</v>
      </c>
      <c r="F181" s="11" t="s">
        <v>33</v>
      </c>
      <c r="G181" s="13">
        <v>468644.36</v>
      </c>
      <c r="H181" s="14">
        <f t="shared" si="14"/>
        <v>1814122317.5599999</v>
      </c>
      <c r="I181" s="14">
        <f>IF(F181="GHS",H181,H181*Assumptions!$B$4)</f>
        <v>1814122317.5599999</v>
      </c>
      <c r="J181" s="15" t="str">
        <f>INDEX(Assumptions!$B$8:$B$12,MATCH(B181,Assumptions!$A$8:$A$12,0))</f>
        <v>Specific Identification</v>
      </c>
      <c r="K181" s="16">
        <f>G181/(1-INDEX(Assumptions!$D$8:$D$12,MATCH(B181,Assumptions!$A$8:$A$12,0)))</f>
        <v>600826.1025641025</v>
      </c>
      <c r="L181" s="16">
        <f t="shared" si="15"/>
        <v>14059.3308</v>
      </c>
      <c r="M181" s="16">
        <f t="shared" si="16"/>
        <v>30041.305128205127</v>
      </c>
      <c r="N181" s="14">
        <f>E181*(K181-L181-M181)*IF(F181="GHS",1,Assumptions!$B$4)</f>
        <v>2155084281.347559</v>
      </c>
      <c r="O181" s="15">
        <f t="shared" ca="1" si="17"/>
        <v>134</v>
      </c>
      <c r="P181" s="15" t="str">
        <f t="shared" ca="1" si="18"/>
        <v>91-180d</v>
      </c>
      <c r="Q181" s="17">
        <f ca="1">IF(P181="0-90d",0,IF(P181="91-180d",INDEX(Assumptions!$F$8:$F$12,MATCH(B181,Assumptions!$A$8:$A$12,0)),IF(P181="181-365d",INDEX(Assumptions!$G$8:$G$12,MATCH(B181,Assumptions!$A$8:$A$12,0)),INDEX(Assumptions!$H$8:$H$12,MATCH(B181,Assumptions!$A$8:$A$12,0)))))</f>
        <v>0</v>
      </c>
      <c r="R181" s="14">
        <f t="shared" ca="1" si="19"/>
        <v>0</v>
      </c>
      <c r="S181" s="14">
        <f t="shared" ca="1" si="20"/>
        <v>1814122317.5599999</v>
      </c>
      <c r="T181" s="11" t="s">
        <v>25</v>
      </c>
      <c r="U181" s="18" t="s">
        <v>36</v>
      </c>
    </row>
    <row r="182" spans="1:21" ht="15" customHeight="1" x14ac:dyDescent="0.15">
      <c r="A182" s="10" t="s">
        <v>230</v>
      </c>
      <c r="B182" s="11" t="s">
        <v>46</v>
      </c>
      <c r="C182" s="11" t="s">
        <v>119</v>
      </c>
      <c r="D182" s="12">
        <v>45987</v>
      </c>
      <c r="E182" s="11">
        <v>4714</v>
      </c>
      <c r="F182" s="11" t="s">
        <v>33</v>
      </c>
      <c r="G182" s="13">
        <v>366447.31</v>
      </c>
      <c r="H182" s="14">
        <f t="shared" si="14"/>
        <v>1727432619.3399999</v>
      </c>
      <c r="I182" s="14">
        <f>IF(F182="GHS",H182,H182*Assumptions!$B$4)</f>
        <v>1727432619.3399999</v>
      </c>
      <c r="J182" s="15" t="str">
        <f>INDEX(Assumptions!$B$8:$B$12,MATCH(B182,Assumptions!$A$8:$A$12,0))</f>
        <v>Specific Identification</v>
      </c>
      <c r="K182" s="16">
        <f>G182/(1-INDEX(Assumptions!$D$8:$D$12,MATCH(B182,Assumptions!$A$8:$A$12,0)))</f>
        <v>469804.24358974356</v>
      </c>
      <c r="L182" s="16">
        <f t="shared" si="15"/>
        <v>10993.4193</v>
      </c>
      <c r="M182" s="16">
        <f t="shared" si="16"/>
        <v>23490.212179487178</v>
      </c>
      <c r="N182" s="14">
        <f>E182*(K182-L182-M182)*IF(F182="GHS",1,Assumptions!$B$4)</f>
        <v>2052101365.4877486</v>
      </c>
      <c r="O182" s="15">
        <f t="shared" ca="1" si="17"/>
        <v>299</v>
      </c>
      <c r="P182" s="15" t="str">
        <f t="shared" ca="1" si="18"/>
        <v>181-365d</v>
      </c>
      <c r="Q182" s="17">
        <f ca="1">IF(P182="0-90d",0,IF(P182="91-180d",INDEX(Assumptions!$F$8:$F$12,MATCH(B182,Assumptions!$A$8:$A$12,0)),IF(P182="181-365d",INDEX(Assumptions!$G$8:$G$12,MATCH(B182,Assumptions!$A$8:$A$12,0)),INDEX(Assumptions!$H$8:$H$12,MATCH(B182,Assumptions!$A$8:$A$12,0)))))</f>
        <v>0.05</v>
      </c>
      <c r="R182" s="14">
        <f t="shared" ca="1" si="19"/>
        <v>86371630.967000008</v>
      </c>
      <c r="S182" s="14">
        <f t="shared" ca="1" si="20"/>
        <v>1641060988.3729999</v>
      </c>
      <c r="T182" s="11" t="s">
        <v>25</v>
      </c>
      <c r="U182" s="18" t="s">
        <v>26</v>
      </c>
    </row>
    <row r="183" spans="1:21" ht="15" customHeight="1" x14ac:dyDescent="0.15">
      <c r="A183" s="10" t="s">
        <v>231</v>
      </c>
      <c r="B183" s="11" t="s">
        <v>31</v>
      </c>
      <c r="C183" s="11" t="s">
        <v>63</v>
      </c>
      <c r="D183" s="12">
        <v>46001</v>
      </c>
      <c r="E183" s="11">
        <v>2882</v>
      </c>
      <c r="F183" s="11" t="s">
        <v>33</v>
      </c>
      <c r="G183" s="13">
        <v>2508.94</v>
      </c>
      <c r="H183" s="14">
        <f t="shared" si="14"/>
        <v>7230765.0800000001</v>
      </c>
      <c r="I183" s="14">
        <f>IF(F183="GHS",H183,H183*Assumptions!$B$4)</f>
        <v>7230765.0800000001</v>
      </c>
      <c r="J183" s="15" t="str">
        <f>INDEX(Assumptions!$B$8:$B$12,MATCH(B183,Assumptions!$A$8:$A$12,0))</f>
        <v>Weighted Average</v>
      </c>
      <c r="K183" s="16">
        <f>G183/(1-INDEX(Assumptions!$D$8:$D$12,MATCH(B183,Assumptions!$A$8:$A$12,0)))</f>
        <v>3484.6388888888891</v>
      </c>
      <c r="L183" s="16">
        <f t="shared" si="15"/>
        <v>75.268199999999993</v>
      </c>
      <c r="M183" s="16">
        <f t="shared" si="16"/>
        <v>174.23194444444448</v>
      </c>
      <c r="N183" s="14">
        <f>E183*(K183-L183-M183)*IF(F183="GHS",1,Assumptions!$B$4)</f>
        <v>9323669.861488888</v>
      </c>
      <c r="O183" s="15">
        <f t="shared" ca="1" si="17"/>
        <v>285</v>
      </c>
      <c r="P183" s="15" t="str">
        <f t="shared" ca="1" si="18"/>
        <v>181-365d</v>
      </c>
      <c r="Q183" s="17">
        <f ca="1">IF(P183="0-90d",0,IF(P183="91-180d",INDEX(Assumptions!$F$8:$F$12,MATCH(B183,Assumptions!$A$8:$A$12,0)),IF(P183="181-365d",INDEX(Assumptions!$G$8:$G$12,MATCH(B183,Assumptions!$A$8:$A$12,0)),INDEX(Assumptions!$H$8:$H$12,MATCH(B183,Assumptions!$A$8:$A$12,0)))))</f>
        <v>0.2</v>
      </c>
      <c r="R183" s="14">
        <f t="shared" ca="1" si="19"/>
        <v>1446153.0160000001</v>
      </c>
      <c r="S183" s="14">
        <f t="shared" ca="1" si="20"/>
        <v>5784612.0640000002</v>
      </c>
      <c r="T183" s="11" t="s">
        <v>25</v>
      </c>
      <c r="U183" s="18" t="s">
        <v>36</v>
      </c>
    </row>
    <row r="184" spans="1:21" ht="15" customHeight="1" x14ac:dyDescent="0.15">
      <c r="A184" s="10" t="s">
        <v>232</v>
      </c>
      <c r="B184" s="11" t="s">
        <v>31</v>
      </c>
      <c r="C184" s="11" t="s">
        <v>63</v>
      </c>
      <c r="D184" s="12">
        <v>46003</v>
      </c>
      <c r="E184" s="11">
        <v>2296</v>
      </c>
      <c r="F184" s="11" t="s">
        <v>33</v>
      </c>
      <c r="G184" s="13">
        <v>7188.28</v>
      </c>
      <c r="H184" s="14">
        <f t="shared" si="14"/>
        <v>16504290.879999999</v>
      </c>
      <c r="I184" s="14">
        <f>IF(F184="GHS",H184,H184*Assumptions!$B$4)</f>
        <v>16504290.879999999</v>
      </c>
      <c r="J184" s="15" t="str">
        <f>INDEX(Assumptions!$B$8:$B$12,MATCH(B184,Assumptions!$A$8:$A$12,0))</f>
        <v>Weighted Average</v>
      </c>
      <c r="K184" s="16">
        <f>G184/(1-INDEX(Assumptions!$D$8:$D$12,MATCH(B184,Assumptions!$A$8:$A$12,0)))</f>
        <v>9983.7222222222226</v>
      </c>
      <c r="L184" s="16">
        <f t="shared" si="15"/>
        <v>215.64839999999998</v>
      </c>
      <c r="M184" s="16">
        <f t="shared" si="16"/>
        <v>499.18611111111113</v>
      </c>
      <c r="N184" s="14">
        <f>E184*(K184-L184-M184)*IF(F184="GHS",1,Assumptions!$B$4)</f>
        <v>21281366.18471111</v>
      </c>
      <c r="O184" s="15">
        <f t="shared" ca="1" si="17"/>
        <v>283</v>
      </c>
      <c r="P184" s="15" t="str">
        <f t="shared" ca="1" si="18"/>
        <v>181-365d</v>
      </c>
      <c r="Q184" s="17">
        <f ca="1">IF(P184="0-90d",0,IF(P184="91-180d",INDEX(Assumptions!$F$8:$F$12,MATCH(B184,Assumptions!$A$8:$A$12,0)),IF(P184="181-365d",INDEX(Assumptions!$G$8:$G$12,MATCH(B184,Assumptions!$A$8:$A$12,0)),INDEX(Assumptions!$H$8:$H$12,MATCH(B184,Assumptions!$A$8:$A$12,0)))))</f>
        <v>0.2</v>
      </c>
      <c r="R184" s="14">
        <f t="shared" ca="1" si="19"/>
        <v>3300858.176</v>
      </c>
      <c r="S184" s="14">
        <f t="shared" ca="1" si="20"/>
        <v>13203432.704</v>
      </c>
      <c r="T184" s="11" t="s">
        <v>25</v>
      </c>
      <c r="U184" s="18" t="s">
        <v>36</v>
      </c>
    </row>
    <row r="185" spans="1:21" ht="15" customHeight="1" x14ac:dyDescent="0.15">
      <c r="A185" s="10" t="s">
        <v>233</v>
      </c>
      <c r="B185" s="11" t="s">
        <v>31</v>
      </c>
      <c r="C185" s="11" t="s">
        <v>76</v>
      </c>
      <c r="D185" s="12">
        <v>46057</v>
      </c>
      <c r="E185" s="11">
        <v>1150</v>
      </c>
      <c r="F185" s="11" t="s">
        <v>33</v>
      </c>
      <c r="G185" s="13">
        <v>2065.9499999999998</v>
      </c>
      <c r="H185" s="14">
        <f t="shared" si="14"/>
        <v>2375842.5</v>
      </c>
      <c r="I185" s="14">
        <f>IF(F185="GHS",H185,H185*Assumptions!$B$4)</f>
        <v>2375842.5</v>
      </c>
      <c r="J185" s="15" t="str">
        <f>INDEX(Assumptions!$B$8:$B$12,MATCH(B185,Assumptions!$A$8:$A$12,0))</f>
        <v>Weighted Average</v>
      </c>
      <c r="K185" s="16">
        <f>G185/(1-INDEX(Assumptions!$D$8:$D$12,MATCH(B185,Assumptions!$A$8:$A$12,0)))</f>
        <v>2869.375</v>
      </c>
      <c r="L185" s="16">
        <f t="shared" si="15"/>
        <v>61.97849999999999</v>
      </c>
      <c r="M185" s="16">
        <f t="shared" si="16"/>
        <v>143.46875</v>
      </c>
      <c r="N185" s="14">
        <f>E185*(K185-L185-M185)*IF(F185="GHS",1,Assumptions!$B$4)</f>
        <v>3063516.9124999996</v>
      </c>
      <c r="O185" s="15">
        <f t="shared" ca="1" si="17"/>
        <v>229</v>
      </c>
      <c r="P185" s="15" t="str">
        <f t="shared" ca="1" si="18"/>
        <v>181-365d</v>
      </c>
      <c r="Q185" s="17">
        <f ca="1">IF(P185="0-90d",0,IF(P185="91-180d",INDEX(Assumptions!$F$8:$F$12,MATCH(B185,Assumptions!$A$8:$A$12,0)),IF(P185="181-365d",INDEX(Assumptions!$G$8:$G$12,MATCH(B185,Assumptions!$A$8:$A$12,0)),INDEX(Assumptions!$H$8:$H$12,MATCH(B185,Assumptions!$A$8:$A$12,0)))))</f>
        <v>0.2</v>
      </c>
      <c r="R185" s="14">
        <f t="shared" ca="1" si="19"/>
        <v>475168.5</v>
      </c>
      <c r="S185" s="14">
        <f t="shared" ca="1" si="20"/>
        <v>1900674</v>
      </c>
      <c r="T185" s="11" t="s">
        <v>25</v>
      </c>
      <c r="U185" s="18" t="s">
        <v>36</v>
      </c>
    </row>
    <row r="186" spans="1:21" ht="15" customHeight="1" x14ac:dyDescent="0.15">
      <c r="A186" s="10" t="s">
        <v>234</v>
      </c>
      <c r="B186" s="11" t="s">
        <v>22</v>
      </c>
      <c r="C186" s="11" t="s">
        <v>23</v>
      </c>
      <c r="D186" s="12">
        <v>45920</v>
      </c>
      <c r="E186" s="11">
        <v>3874</v>
      </c>
      <c r="F186" s="11" t="s">
        <v>24</v>
      </c>
      <c r="G186" s="13">
        <v>12283.76</v>
      </c>
      <c r="H186" s="14">
        <f t="shared" si="14"/>
        <v>47587286.240000002</v>
      </c>
      <c r="I186" s="14">
        <f>IF(F186="GHS",H186,H186*Assumptions!$B$4)</f>
        <v>513942691.39200008</v>
      </c>
      <c r="J186" s="15" t="str">
        <f>INDEX(Assumptions!$B$8:$B$12,MATCH(B186,Assumptions!$A$8:$A$12,0))</f>
        <v>FIFO</v>
      </c>
      <c r="K186" s="16">
        <f>G186/(1-INDEX(Assumptions!$D$8:$D$12,MATCH(B186,Assumptions!$A$8:$A$12,0)))</f>
        <v>14980.195121951219</v>
      </c>
      <c r="L186" s="16">
        <f t="shared" si="15"/>
        <v>368.51279999999997</v>
      </c>
      <c r="M186" s="16">
        <f t="shared" si="16"/>
        <v>749.00975609756097</v>
      </c>
      <c r="N186" s="14">
        <f>E186*(K186-L186-M186)*IF(F186="GHS",1,Assumptions!$B$4)</f>
        <v>580003130.01726449</v>
      </c>
      <c r="O186" s="15">
        <f t="shared" ca="1" si="17"/>
        <v>366</v>
      </c>
      <c r="P186" s="15" t="str">
        <f t="shared" ca="1" si="18"/>
        <v>365d+</v>
      </c>
      <c r="Q186" s="17">
        <f ca="1">IF(P186="0-90d",0,IF(P186="91-180d",INDEX(Assumptions!$F$8:$F$12,MATCH(B186,Assumptions!$A$8:$A$12,0)),IF(P186="181-365d",INDEX(Assumptions!$G$8:$G$12,MATCH(B186,Assumptions!$A$8:$A$12,0)),INDEX(Assumptions!$H$8:$H$12,MATCH(B186,Assumptions!$A$8:$A$12,0)))))</f>
        <v>0.5</v>
      </c>
      <c r="R186" s="14">
        <f t="shared" ca="1" si="19"/>
        <v>256971345.69600004</v>
      </c>
      <c r="S186" s="14">
        <f t="shared" ca="1" si="20"/>
        <v>256971345.69600004</v>
      </c>
      <c r="T186" s="11" t="s">
        <v>25</v>
      </c>
      <c r="U186" s="18" t="s">
        <v>26</v>
      </c>
    </row>
    <row r="187" spans="1:21" ht="15" customHeight="1" x14ac:dyDescent="0.15">
      <c r="A187" s="10" t="s">
        <v>235</v>
      </c>
      <c r="B187" s="11" t="s">
        <v>41</v>
      </c>
      <c r="C187" s="11" t="s">
        <v>115</v>
      </c>
      <c r="D187" s="12">
        <v>46025</v>
      </c>
      <c r="E187" s="11">
        <v>2056</v>
      </c>
      <c r="F187" s="11" t="s">
        <v>33</v>
      </c>
      <c r="G187" s="13">
        <v>727.26</v>
      </c>
      <c r="H187" s="14">
        <f t="shared" si="14"/>
        <v>1495246.56</v>
      </c>
      <c r="I187" s="14">
        <f>IF(F187="GHS",H187,H187*Assumptions!$B$4)</f>
        <v>1495246.56</v>
      </c>
      <c r="J187" s="15" t="str">
        <f>INDEX(Assumptions!$B$8:$B$12,MATCH(B187,Assumptions!$A$8:$A$12,0))</f>
        <v>Weighted Average</v>
      </c>
      <c r="K187" s="16">
        <f>G187/(1-INDEX(Assumptions!$D$8:$D$12,MATCH(B187,Assumptions!$A$8:$A$12,0)))</f>
        <v>1118.8615384615384</v>
      </c>
      <c r="L187" s="16">
        <f t="shared" si="15"/>
        <v>21.817799999999998</v>
      </c>
      <c r="M187" s="16">
        <f t="shared" si="16"/>
        <v>55.943076923076923</v>
      </c>
      <c r="N187" s="14">
        <f>E187*(K187-L187-M187)*IF(F187="GHS",1,Assumptions!$B$4)</f>
        <v>2140502.960123077</v>
      </c>
      <c r="O187" s="15">
        <f t="shared" ca="1" si="17"/>
        <v>261</v>
      </c>
      <c r="P187" s="15" t="str">
        <f t="shared" ca="1" si="18"/>
        <v>181-365d</v>
      </c>
      <c r="Q187" s="17">
        <f ca="1">IF(P187="0-90d",0,IF(P187="91-180d",INDEX(Assumptions!$F$8:$F$12,MATCH(B187,Assumptions!$A$8:$A$12,0)),IF(P187="181-365d",INDEX(Assumptions!$G$8:$G$12,MATCH(B187,Assumptions!$A$8:$A$12,0)),INDEX(Assumptions!$H$8:$H$12,MATCH(B187,Assumptions!$A$8:$A$12,0)))))</f>
        <v>0.35</v>
      </c>
      <c r="R187" s="14">
        <f t="shared" ca="1" si="19"/>
        <v>523336.29599999997</v>
      </c>
      <c r="S187" s="14">
        <f t="shared" ca="1" si="20"/>
        <v>971910.26400000008</v>
      </c>
      <c r="T187" s="11" t="s">
        <v>50</v>
      </c>
      <c r="U187" s="18" t="s">
        <v>26</v>
      </c>
    </row>
    <row r="188" spans="1:21" ht="15" customHeight="1" x14ac:dyDescent="0.15">
      <c r="A188" s="10" t="s">
        <v>236</v>
      </c>
      <c r="B188" s="11" t="s">
        <v>41</v>
      </c>
      <c r="C188" s="11" t="s">
        <v>42</v>
      </c>
      <c r="D188" s="12">
        <v>45984</v>
      </c>
      <c r="E188" s="11">
        <v>4750</v>
      </c>
      <c r="F188" s="11" t="s">
        <v>33</v>
      </c>
      <c r="G188" s="13">
        <v>307.5</v>
      </c>
      <c r="H188" s="14">
        <f t="shared" si="14"/>
        <v>1460625</v>
      </c>
      <c r="I188" s="14">
        <f>IF(F188="GHS",H188,H188*Assumptions!$B$4)</f>
        <v>1460625</v>
      </c>
      <c r="J188" s="15" t="str">
        <f>INDEX(Assumptions!$B$8:$B$12,MATCH(B188,Assumptions!$A$8:$A$12,0))</f>
        <v>Weighted Average</v>
      </c>
      <c r="K188" s="16">
        <f>G188/(1-INDEX(Assumptions!$D$8:$D$12,MATCH(B188,Assumptions!$A$8:$A$12,0)))</f>
        <v>473.07692307692304</v>
      </c>
      <c r="L188" s="16">
        <f t="shared" si="15"/>
        <v>9.2249999999999996</v>
      </c>
      <c r="M188" s="16">
        <f t="shared" si="16"/>
        <v>23.653846153846153</v>
      </c>
      <c r="N188" s="14">
        <f>E188*(K188-L188-M188)*IF(F188="GHS",1,Assumptions!$B$4)</f>
        <v>2090940.8653846153</v>
      </c>
      <c r="O188" s="15">
        <f t="shared" ca="1" si="17"/>
        <v>302</v>
      </c>
      <c r="P188" s="15" t="str">
        <f t="shared" ca="1" si="18"/>
        <v>181-365d</v>
      </c>
      <c r="Q188" s="17">
        <f ca="1">IF(P188="0-90d",0,IF(P188="91-180d",INDEX(Assumptions!$F$8:$F$12,MATCH(B188,Assumptions!$A$8:$A$12,0)),IF(P188="181-365d",INDEX(Assumptions!$G$8:$G$12,MATCH(B188,Assumptions!$A$8:$A$12,0)),INDEX(Assumptions!$H$8:$H$12,MATCH(B188,Assumptions!$A$8:$A$12,0)))))</f>
        <v>0.35</v>
      </c>
      <c r="R188" s="14">
        <f t="shared" ca="1" si="19"/>
        <v>511218.74999999994</v>
      </c>
      <c r="S188" s="14">
        <f t="shared" ca="1" si="20"/>
        <v>949406.25</v>
      </c>
      <c r="T188" s="11" t="s">
        <v>25</v>
      </c>
      <c r="U188" s="18" t="s">
        <v>26</v>
      </c>
    </row>
    <row r="189" spans="1:21" ht="15" customHeight="1" x14ac:dyDescent="0.15">
      <c r="A189" s="10" t="s">
        <v>237</v>
      </c>
      <c r="B189" s="11" t="s">
        <v>22</v>
      </c>
      <c r="C189" s="11" t="s">
        <v>23</v>
      </c>
      <c r="D189" s="12">
        <v>45864</v>
      </c>
      <c r="E189" s="11">
        <v>40</v>
      </c>
      <c r="F189" s="11" t="s">
        <v>24</v>
      </c>
      <c r="G189" s="13">
        <v>29321.97</v>
      </c>
      <c r="H189" s="14">
        <f t="shared" si="14"/>
        <v>1172878.8</v>
      </c>
      <c r="I189" s="14">
        <f>IF(F189="GHS",H189,H189*Assumptions!$B$4)</f>
        <v>12667091.040000001</v>
      </c>
      <c r="J189" s="15" t="str">
        <f>INDEX(Assumptions!$B$8:$B$12,MATCH(B189,Assumptions!$A$8:$A$12,0))</f>
        <v>FIFO</v>
      </c>
      <c r="K189" s="16">
        <f>G189/(1-INDEX(Assumptions!$D$8:$D$12,MATCH(B189,Assumptions!$A$8:$A$12,0)))</f>
        <v>35758.5</v>
      </c>
      <c r="L189" s="16">
        <f t="shared" si="15"/>
        <v>879.65909999999997</v>
      </c>
      <c r="M189" s="16">
        <f t="shared" si="16"/>
        <v>1787.9250000000002</v>
      </c>
      <c r="N189" s="14">
        <f>E189*(K189-L189-M189)*IF(F189="GHS",1,Assumptions!$B$4)</f>
        <v>14295275.6688</v>
      </c>
      <c r="O189" s="15">
        <f t="shared" ca="1" si="17"/>
        <v>422</v>
      </c>
      <c r="P189" s="15" t="str">
        <f t="shared" ca="1" si="18"/>
        <v>365d+</v>
      </c>
      <c r="Q189" s="17">
        <f ca="1">IF(P189="0-90d",0,IF(P189="91-180d",INDEX(Assumptions!$F$8:$F$12,MATCH(B189,Assumptions!$A$8:$A$12,0)),IF(P189="181-365d",INDEX(Assumptions!$G$8:$G$12,MATCH(B189,Assumptions!$A$8:$A$12,0)),INDEX(Assumptions!$H$8:$H$12,MATCH(B189,Assumptions!$A$8:$A$12,0)))))</f>
        <v>0.5</v>
      </c>
      <c r="R189" s="14">
        <f t="shared" ca="1" si="19"/>
        <v>6333545.5200000005</v>
      </c>
      <c r="S189" s="14">
        <f t="shared" ca="1" si="20"/>
        <v>6333545.5200000005</v>
      </c>
      <c r="T189" s="11" t="s">
        <v>25</v>
      </c>
      <c r="U189" s="18" t="s">
        <v>26</v>
      </c>
    </row>
    <row r="190" spans="1:21" ht="15" customHeight="1" x14ac:dyDescent="0.15">
      <c r="A190" s="10" t="s">
        <v>238</v>
      </c>
      <c r="B190" s="11" t="s">
        <v>41</v>
      </c>
      <c r="C190" s="11" t="s">
        <v>44</v>
      </c>
      <c r="D190" s="12">
        <v>45921</v>
      </c>
      <c r="E190" s="11">
        <v>1271</v>
      </c>
      <c r="F190" s="11" t="s">
        <v>33</v>
      </c>
      <c r="G190" s="13">
        <v>624.95000000000005</v>
      </c>
      <c r="H190" s="14">
        <f t="shared" si="14"/>
        <v>794311.45000000007</v>
      </c>
      <c r="I190" s="14">
        <f>IF(F190="GHS",H190,H190*Assumptions!$B$4)</f>
        <v>794311.45000000007</v>
      </c>
      <c r="J190" s="15" t="str">
        <f>INDEX(Assumptions!$B$8:$B$12,MATCH(B190,Assumptions!$A$8:$A$12,0))</f>
        <v>Weighted Average</v>
      </c>
      <c r="K190" s="16">
        <f>G190/(1-INDEX(Assumptions!$D$8:$D$12,MATCH(B190,Assumptions!$A$8:$A$12,0)))</f>
        <v>961.46153846153845</v>
      </c>
      <c r="L190" s="16">
        <f t="shared" si="15"/>
        <v>18.7485</v>
      </c>
      <c r="M190" s="16">
        <f t="shared" si="16"/>
        <v>48.073076923076925</v>
      </c>
      <c r="N190" s="14">
        <f>E190*(K190-L190-M190)*IF(F190="GHS",1,Assumptions!$B$4)</f>
        <v>1137087.3911153846</v>
      </c>
      <c r="O190" s="15">
        <f t="shared" ca="1" si="17"/>
        <v>365</v>
      </c>
      <c r="P190" s="15" t="str">
        <f t="shared" ca="1" si="18"/>
        <v>181-365d</v>
      </c>
      <c r="Q190" s="17">
        <f ca="1">IF(P190="0-90d",0,IF(P190="91-180d",INDEX(Assumptions!$F$8:$F$12,MATCH(B190,Assumptions!$A$8:$A$12,0)),IF(P190="181-365d",INDEX(Assumptions!$G$8:$G$12,MATCH(B190,Assumptions!$A$8:$A$12,0)),INDEX(Assumptions!$H$8:$H$12,MATCH(B190,Assumptions!$A$8:$A$12,0)))))</f>
        <v>0.35</v>
      </c>
      <c r="R190" s="14">
        <f t="shared" ca="1" si="19"/>
        <v>278009.00750000001</v>
      </c>
      <c r="S190" s="14">
        <f t="shared" ca="1" si="20"/>
        <v>516302.44250000006</v>
      </c>
      <c r="T190" s="11" t="s">
        <v>25</v>
      </c>
      <c r="U190" s="18" t="s">
        <v>26</v>
      </c>
    </row>
    <row r="191" spans="1:21" ht="15" customHeight="1" x14ac:dyDescent="0.15">
      <c r="A191" s="10" t="s">
        <v>239</v>
      </c>
      <c r="B191" s="11" t="s">
        <v>46</v>
      </c>
      <c r="C191" s="11" t="s">
        <v>119</v>
      </c>
      <c r="D191" s="12">
        <v>46087</v>
      </c>
      <c r="E191" s="11">
        <v>359</v>
      </c>
      <c r="F191" s="11" t="s">
        <v>33</v>
      </c>
      <c r="G191" s="13">
        <v>790271.54</v>
      </c>
      <c r="H191" s="14">
        <f t="shared" si="14"/>
        <v>283707482.86000001</v>
      </c>
      <c r="I191" s="14">
        <f>IF(F191="GHS",H191,H191*Assumptions!$B$4)</f>
        <v>283707482.86000001</v>
      </c>
      <c r="J191" s="15" t="str">
        <f>INDEX(Assumptions!$B$8:$B$12,MATCH(B191,Assumptions!$A$8:$A$12,0))</f>
        <v>Specific Identification</v>
      </c>
      <c r="K191" s="16">
        <f>G191/(1-INDEX(Assumptions!$D$8:$D$12,MATCH(B191,Assumptions!$A$8:$A$12,0)))</f>
        <v>1013168.641025641</v>
      </c>
      <c r="L191" s="16">
        <f t="shared" si="15"/>
        <v>23708.146199999999</v>
      </c>
      <c r="M191" s="16">
        <f t="shared" si="16"/>
        <v>50658.432051282056</v>
      </c>
      <c r="N191" s="14">
        <f>E191*(K191-L191-M191)*IF(F191="GHS",1,Assumptions!$B$4)</f>
        <v>337029940.53599489</v>
      </c>
      <c r="O191" s="15">
        <f t="shared" ca="1" si="17"/>
        <v>199</v>
      </c>
      <c r="P191" s="15" t="str">
        <f t="shared" ca="1" si="18"/>
        <v>181-365d</v>
      </c>
      <c r="Q191" s="17">
        <f ca="1">IF(P191="0-90d",0,IF(P191="91-180d",INDEX(Assumptions!$F$8:$F$12,MATCH(B191,Assumptions!$A$8:$A$12,0)),IF(P191="181-365d",INDEX(Assumptions!$G$8:$G$12,MATCH(B191,Assumptions!$A$8:$A$12,0)),INDEX(Assumptions!$H$8:$H$12,MATCH(B191,Assumptions!$A$8:$A$12,0)))))</f>
        <v>0.05</v>
      </c>
      <c r="R191" s="14">
        <f t="shared" ca="1" si="19"/>
        <v>14185374.143000001</v>
      </c>
      <c r="S191" s="14">
        <f t="shared" ca="1" si="20"/>
        <v>269522108.71700001</v>
      </c>
      <c r="T191" s="11" t="s">
        <v>25</v>
      </c>
      <c r="U191" s="18" t="s">
        <v>26</v>
      </c>
    </row>
    <row r="192" spans="1:21" ht="15" customHeight="1" x14ac:dyDescent="0.15">
      <c r="A192" s="10" t="s">
        <v>240</v>
      </c>
      <c r="B192" s="11" t="s">
        <v>31</v>
      </c>
      <c r="C192" s="11" t="s">
        <v>32</v>
      </c>
      <c r="D192" s="12">
        <v>46084</v>
      </c>
      <c r="E192" s="11">
        <v>309</v>
      </c>
      <c r="F192" s="11" t="s">
        <v>33</v>
      </c>
      <c r="G192" s="13">
        <v>3355.49</v>
      </c>
      <c r="H192" s="14">
        <f t="shared" si="14"/>
        <v>1036846.4099999999</v>
      </c>
      <c r="I192" s="14">
        <f>IF(F192="GHS",H192,H192*Assumptions!$B$4)</f>
        <v>1036846.4099999999</v>
      </c>
      <c r="J192" s="15" t="str">
        <f>INDEX(Assumptions!$B$8:$B$12,MATCH(B192,Assumptions!$A$8:$A$12,0))</f>
        <v>Weighted Average</v>
      </c>
      <c r="K192" s="16">
        <f>G192/(1-INDEX(Assumptions!$D$8:$D$12,MATCH(B192,Assumptions!$A$8:$A$12,0)))</f>
        <v>4660.4027777777774</v>
      </c>
      <c r="L192" s="16">
        <f t="shared" si="15"/>
        <v>100.6647</v>
      </c>
      <c r="M192" s="16">
        <f t="shared" si="16"/>
        <v>233.02013888888888</v>
      </c>
      <c r="N192" s="14">
        <f>E192*(K192-L192-M192)*IF(F192="GHS",1,Assumptions!$B$4)</f>
        <v>1336955.8431166664</v>
      </c>
      <c r="O192" s="15">
        <f t="shared" ca="1" si="17"/>
        <v>202</v>
      </c>
      <c r="P192" s="15" t="str">
        <f t="shared" ca="1" si="18"/>
        <v>181-365d</v>
      </c>
      <c r="Q192" s="17">
        <f ca="1">IF(P192="0-90d",0,IF(P192="91-180d",INDEX(Assumptions!$F$8:$F$12,MATCH(B192,Assumptions!$A$8:$A$12,0)),IF(P192="181-365d",INDEX(Assumptions!$G$8:$G$12,MATCH(B192,Assumptions!$A$8:$A$12,0)),INDEX(Assumptions!$H$8:$H$12,MATCH(B192,Assumptions!$A$8:$A$12,0)))))</f>
        <v>0.2</v>
      </c>
      <c r="R192" s="14">
        <f t="shared" ca="1" si="19"/>
        <v>207369.28200000001</v>
      </c>
      <c r="S192" s="14">
        <f t="shared" ca="1" si="20"/>
        <v>829477.12799999991</v>
      </c>
      <c r="T192" s="11" t="s">
        <v>50</v>
      </c>
      <c r="U192" s="18" t="s">
        <v>26</v>
      </c>
    </row>
    <row r="193" spans="1:21" ht="15" customHeight="1" x14ac:dyDescent="0.15">
      <c r="A193" s="10" t="s">
        <v>241</v>
      </c>
      <c r="B193" s="11" t="s">
        <v>31</v>
      </c>
      <c r="C193" s="11" t="s">
        <v>76</v>
      </c>
      <c r="D193" s="12">
        <v>45994</v>
      </c>
      <c r="E193" s="11">
        <v>681</v>
      </c>
      <c r="F193" s="11" t="s">
        <v>33</v>
      </c>
      <c r="G193" s="13">
        <v>6521.41</v>
      </c>
      <c r="H193" s="14">
        <f t="shared" si="14"/>
        <v>4441080.21</v>
      </c>
      <c r="I193" s="14">
        <f>IF(F193="GHS",H193,H193*Assumptions!$B$4)</f>
        <v>4441080.21</v>
      </c>
      <c r="J193" s="15" t="str">
        <f>INDEX(Assumptions!$B$8:$B$12,MATCH(B193,Assumptions!$A$8:$A$12,0))</f>
        <v>Weighted Average</v>
      </c>
      <c r="K193" s="16">
        <f>G193/(1-INDEX(Assumptions!$D$8:$D$12,MATCH(B193,Assumptions!$A$8:$A$12,0)))</f>
        <v>9057.5138888888887</v>
      </c>
      <c r="L193" s="16">
        <f t="shared" si="15"/>
        <v>195.64229999999998</v>
      </c>
      <c r="M193" s="16">
        <f t="shared" si="16"/>
        <v>452.87569444444443</v>
      </c>
      <c r="N193" s="14">
        <f>E193*(K193-L193-M193)*IF(F193="GHS",1,Assumptions!$B$4)</f>
        <v>5726526.2041166667</v>
      </c>
      <c r="O193" s="15">
        <f t="shared" ca="1" si="17"/>
        <v>292</v>
      </c>
      <c r="P193" s="15" t="str">
        <f t="shared" ca="1" si="18"/>
        <v>181-365d</v>
      </c>
      <c r="Q193" s="17">
        <f ca="1">IF(P193="0-90d",0,IF(P193="91-180d",INDEX(Assumptions!$F$8:$F$12,MATCH(B193,Assumptions!$A$8:$A$12,0)),IF(P193="181-365d",INDEX(Assumptions!$G$8:$G$12,MATCH(B193,Assumptions!$A$8:$A$12,0)),INDEX(Assumptions!$H$8:$H$12,MATCH(B193,Assumptions!$A$8:$A$12,0)))))</f>
        <v>0.2</v>
      </c>
      <c r="R193" s="14">
        <f t="shared" ca="1" si="19"/>
        <v>888216.04200000002</v>
      </c>
      <c r="S193" s="14">
        <f t="shared" ca="1" si="20"/>
        <v>3552864.1680000001</v>
      </c>
      <c r="T193" s="11" t="s">
        <v>25</v>
      </c>
      <c r="U193" s="18" t="s">
        <v>26</v>
      </c>
    </row>
    <row r="194" spans="1:21" ht="15" customHeight="1" x14ac:dyDescent="0.15">
      <c r="A194" s="10" t="s">
        <v>242</v>
      </c>
      <c r="B194" s="11" t="s">
        <v>41</v>
      </c>
      <c r="C194" s="11" t="s">
        <v>44</v>
      </c>
      <c r="D194" s="12">
        <v>45876</v>
      </c>
      <c r="E194" s="11">
        <v>2354</v>
      </c>
      <c r="F194" s="11" t="s">
        <v>33</v>
      </c>
      <c r="G194" s="13">
        <v>442.75</v>
      </c>
      <c r="H194" s="14">
        <f t="shared" ref="H194:H257" si="21">E194*G194</f>
        <v>1042233.5</v>
      </c>
      <c r="I194" s="14">
        <f>IF(F194="GHS",H194,H194*Assumptions!$B$4)</f>
        <v>1042233.5</v>
      </c>
      <c r="J194" s="15" t="str">
        <f>INDEX(Assumptions!$B$8:$B$12,MATCH(B194,Assumptions!$A$8:$A$12,0))</f>
        <v>Weighted Average</v>
      </c>
      <c r="K194" s="16">
        <f>G194/(1-INDEX(Assumptions!$D$8:$D$12,MATCH(B194,Assumptions!$A$8:$A$12,0)))</f>
        <v>681.15384615384608</v>
      </c>
      <c r="L194" s="16">
        <f t="shared" ref="L194:L257" si="22">G194*0.03</f>
        <v>13.282499999999999</v>
      </c>
      <c r="M194" s="16">
        <f t="shared" ref="M194:M257" si="23">K194*0.05</f>
        <v>34.057692307692307</v>
      </c>
      <c r="N194" s="14">
        <f>E194*(K194-L194-M194)*IF(F194="GHS",1,Assumptions!$B$4)</f>
        <v>1491997.3411538461</v>
      </c>
      <c r="O194" s="15">
        <f t="shared" ref="O194:O257" ca="1" si="24">TODAY()-D194</f>
        <v>410</v>
      </c>
      <c r="P194" s="15" t="str">
        <f t="shared" ref="P194:P257" ca="1" si="25">IF(O194&lt;=90,"0-90d",IF(O194&lt;=180,"91-180d",IF(O194&lt;=365,"181-365d","365d+")))</f>
        <v>365d+</v>
      </c>
      <c r="Q194" s="17">
        <f ca="1">IF(P194="0-90d",0,IF(P194="91-180d",INDEX(Assumptions!$F$8:$F$12,MATCH(B194,Assumptions!$A$8:$A$12,0)),IF(P194="181-365d",INDEX(Assumptions!$G$8:$G$12,MATCH(B194,Assumptions!$A$8:$A$12,0)),INDEX(Assumptions!$H$8:$H$12,MATCH(B194,Assumptions!$A$8:$A$12,0)))))</f>
        <v>0.8</v>
      </c>
      <c r="R194" s="14">
        <f t="shared" ref="R194:R257" ca="1" si="26">I194*Q194</f>
        <v>833786.8</v>
      </c>
      <c r="S194" s="14">
        <f t="shared" ref="S194:S257" ca="1" si="27">IF(T194="Held on Consignment (Not Owned)",0,MIN(I194-R194,N194))</f>
        <v>208446.69999999995</v>
      </c>
      <c r="T194" s="11" t="s">
        <v>25</v>
      </c>
      <c r="U194" s="18" t="s">
        <v>26</v>
      </c>
    </row>
    <row r="195" spans="1:21" ht="15" customHeight="1" x14ac:dyDescent="0.15">
      <c r="A195" s="10" t="s">
        <v>243</v>
      </c>
      <c r="B195" s="11" t="s">
        <v>41</v>
      </c>
      <c r="C195" s="11" t="s">
        <v>44</v>
      </c>
      <c r="D195" s="12">
        <v>46086</v>
      </c>
      <c r="E195" s="11">
        <v>2913</v>
      </c>
      <c r="F195" s="11" t="s">
        <v>33</v>
      </c>
      <c r="G195" s="13">
        <v>176.52</v>
      </c>
      <c r="H195" s="14">
        <f t="shared" si="21"/>
        <v>514202.76</v>
      </c>
      <c r="I195" s="14">
        <f>IF(F195="GHS",H195,H195*Assumptions!$B$4)</f>
        <v>514202.76</v>
      </c>
      <c r="J195" s="15" t="str">
        <f>INDEX(Assumptions!$B$8:$B$12,MATCH(B195,Assumptions!$A$8:$A$12,0))</f>
        <v>Weighted Average</v>
      </c>
      <c r="K195" s="16">
        <f>G195/(1-INDEX(Assumptions!$D$8:$D$12,MATCH(B195,Assumptions!$A$8:$A$12,0)))</f>
        <v>271.56923076923078</v>
      </c>
      <c r="L195" s="16">
        <f t="shared" si="22"/>
        <v>5.2956000000000003</v>
      </c>
      <c r="M195" s="16">
        <f t="shared" si="23"/>
        <v>13.578461538461539</v>
      </c>
      <c r="N195" s="14">
        <f>E195*(K195-L195-M195)*IF(F195="GHS",1,Assumptions!$B$4)</f>
        <v>736101.0279692309</v>
      </c>
      <c r="O195" s="15">
        <f t="shared" ca="1" si="24"/>
        <v>200</v>
      </c>
      <c r="P195" s="15" t="str">
        <f t="shared" ca="1" si="25"/>
        <v>181-365d</v>
      </c>
      <c r="Q195" s="17">
        <f ca="1">IF(P195="0-90d",0,IF(P195="91-180d",INDEX(Assumptions!$F$8:$F$12,MATCH(B195,Assumptions!$A$8:$A$12,0)),IF(P195="181-365d",INDEX(Assumptions!$G$8:$G$12,MATCH(B195,Assumptions!$A$8:$A$12,0)),INDEX(Assumptions!$H$8:$H$12,MATCH(B195,Assumptions!$A$8:$A$12,0)))))</f>
        <v>0.35</v>
      </c>
      <c r="R195" s="14">
        <f t="shared" ca="1" si="26"/>
        <v>179970.96599999999</v>
      </c>
      <c r="S195" s="14">
        <f t="shared" ca="1" si="27"/>
        <v>334231.79399999999</v>
      </c>
      <c r="T195" s="11" t="s">
        <v>25</v>
      </c>
      <c r="U195" s="18" t="s">
        <v>26</v>
      </c>
    </row>
    <row r="196" spans="1:21" ht="15" customHeight="1" x14ac:dyDescent="0.15">
      <c r="A196" s="10" t="s">
        <v>244</v>
      </c>
      <c r="B196" s="11" t="s">
        <v>31</v>
      </c>
      <c r="C196" s="11" t="s">
        <v>63</v>
      </c>
      <c r="D196" s="12">
        <v>45950</v>
      </c>
      <c r="E196" s="11">
        <v>4606</v>
      </c>
      <c r="F196" s="11" t="s">
        <v>33</v>
      </c>
      <c r="G196" s="13">
        <v>3213.05</v>
      </c>
      <c r="H196" s="14">
        <f t="shared" si="21"/>
        <v>14799308.300000001</v>
      </c>
      <c r="I196" s="14">
        <f>IF(F196="GHS",H196,H196*Assumptions!$B$4)</f>
        <v>14799308.300000001</v>
      </c>
      <c r="J196" s="15" t="str">
        <f>INDEX(Assumptions!$B$8:$B$12,MATCH(B196,Assumptions!$A$8:$A$12,0))</f>
        <v>Weighted Average</v>
      </c>
      <c r="K196" s="16">
        <f>G196/(1-INDEX(Assumptions!$D$8:$D$12,MATCH(B196,Assumptions!$A$8:$A$12,0)))</f>
        <v>4462.5694444444453</v>
      </c>
      <c r="L196" s="16">
        <f t="shared" si="22"/>
        <v>96.391500000000008</v>
      </c>
      <c r="M196" s="16">
        <f t="shared" si="23"/>
        <v>223.12847222222229</v>
      </c>
      <c r="N196" s="14">
        <f>E196*(K196-L196-M196)*IF(F196="GHS",1,Assumptions!$B$4)</f>
        <v>19082885.869055558</v>
      </c>
      <c r="O196" s="15">
        <f t="shared" ca="1" si="24"/>
        <v>336</v>
      </c>
      <c r="P196" s="15" t="str">
        <f t="shared" ca="1" si="25"/>
        <v>181-365d</v>
      </c>
      <c r="Q196" s="17">
        <f ca="1">IF(P196="0-90d",0,IF(P196="91-180d",INDEX(Assumptions!$F$8:$F$12,MATCH(B196,Assumptions!$A$8:$A$12,0)),IF(P196="181-365d",INDEX(Assumptions!$G$8:$G$12,MATCH(B196,Assumptions!$A$8:$A$12,0)),INDEX(Assumptions!$H$8:$H$12,MATCH(B196,Assumptions!$A$8:$A$12,0)))))</f>
        <v>0.2</v>
      </c>
      <c r="R196" s="14">
        <f t="shared" ca="1" si="26"/>
        <v>2959861.66</v>
      </c>
      <c r="S196" s="14">
        <f t="shared" ca="1" si="27"/>
        <v>11839446.640000001</v>
      </c>
      <c r="T196" s="11" t="s">
        <v>25</v>
      </c>
      <c r="U196" s="18" t="s">
        <v>26</v>
      </c>
    </row>
    <row r="197" spans="1:21" ht="15" customHeight="1" x14ac:dyDescent="0.15">
      <c r="A197" s="10" t="s">
        <v>245</v>
      </c>
      <c r="B197" s="11" t="s">
        <v>31</v>
      </c>
      <c r="C197" s="11" t="s">
        <v>76</v>
      </c>
      <c r="D197" s="12">
        <v>45976</v>
      </c>
      <c r="E197" s="11">
        <v>2457</v>
      </c>
      <c r="F197" s="11" t="s">
        <v>33</v>
      </c>
      <c r="G197" s="13">
        <v>4808.2700000000004</v>
      </c>
      <c r="H197" s="14">
        <f t="shared" si="21"/>
        <v>11813919.390000001</v>
      </c>
      <c r="I197" s="14">
        <f>IF(F197="GHS",H197,H197*Assumptions!$B$4)</f>
        <v>11813919.390000001</v>
      </c>
      <c r="J197" s="15" t="str">
        <f>INDEX(Assumptions!$B$8:$B$12,MATCH(B197,Assumptions!$A$8:$A$12,0))</f>
        <v>Weighted Average</v>
      </c>
      <c r="K197" s="16">
        <f>G197/(1-INDEX(Assumptions!$D$8:$D$12,MATCH(B197,Assumptions!$A$8:$A$12,0)))</f>
        <v>6678.1527777777783</v>
      </c>
      <c r="L197" s="16">
        <f t="shared" si="22"/>
        <v>144.24809999999999</v>
      </c>
      <c r="M197" s="16">
        <f t="shared" si="23"/>
        <v>333.90763888888893</v>
      </c>
      <c r="N197" s="14">
        <f>E197*(K197-L197-M197)*IF(F197="GHS",1,Assumptions!$B$4)</f>
        <v>15233392.724550001</v>
      </c>
      <c r="O197" s="15">
        <f t="shared" ca="1" si="24"/>
        <v>310</v>
      </c>
      <c r="P197" s="15" t="str">
        <f t="shared" ca="1" si="25"/>
        <v>181-365d</v>
      </c>
      <c r="Q197" s="17">
        <f ca="1">IF(P197="0-90d",0,IF(P197="91-180d",INDEX(Assumptions!$F$8:$F$12,MATCH(B197,Assumptions!$A$8:$A$12,0)),IF(P197="181-365d",INDEX(Assumptions!$G$8:$G$12,MATCH(B197,Assumptions!$A$8:$A$12,0)),INDEX(Assumptions!$H$8:$H$12,MATCH(B197,Assumptions!$A$8:$A$12,0)))))</f>
        <v>0.2</v>
      </c>
      <c r="R197" s="14">
        <f t="shared" ca="1" si="26"/>
        <v>2362783.878</v>
      </c>
      <c r="S197" s="14">
        <f t="shared" ca="1" si="27"/>
        <v>9451135.5120000001</v>
      </c>
      <c r="T197" s="11" t="s">
        <v>25</v>
      </c>
      <c r="U197" s="18" t="s">
        <v>26</v>
      </c>
    </row>
    <row r="198" spans="1:21" ht="15" customHeight="1" x14ac:dyDescent="0.15">
      <c r="A198" s="10" t="s">
        <v>246</v>
      </c>
      <c r="B198" s="11" t="s">
        <v>31</v>
      </c>
      <c r="C198" s="11" t="s">
        <v>63</v>
      </c>
      <c r="D198" s="12">
        <v>45862</v>
      </c>
      <c r="E198" s="11">
        <v>3156</v>
      </c>
      <c r="F198" s="11" t="s">
        <v>33</v>
      </c>
      <c r="G198" s="13">
        <v>4198.8999999999996</v>
      </c>
      <c r="H198" s="14">
        <f t="shared" si="21"/>
        <v>13251728.399999999</v>
      </c>
      <c r="I198" s="14">
        <f>IF(F198="GHS",H198,H198*Assumptions!$B$4)</f>
        <v>13251728.399999999</v>
      </c>
      <c r="J198" s="15" t="str">
        <f>INDEX(Assumptions!$B$8:$B$12,MATCH(B198,Assumptions!$A$8:$A$12,0))</f>
        <v>Weighted Average</v>
      </c>
      <c r="K198" s="16">
        <f>G198/(1-INDEX(Assumptions!$D$8:$D$12,MATCH(B198,Assumptions!$A$8:$A$12,0)))</f>
        <v>5831.8055555555557</v>
      </c>
      <c r="L198" s="16">
        <f t="shared" si="22"/>
        <v>125.96699999999998</v>
      </c>
      <c r="M198" s="16">
        <f t="shared" si="23"/>
        <v>291.59027777777777</v>
      </c>
      <c r="N198" s="14">
        <f>E198*(K198-L198-M198)*IF(F198="GHS",1,Assumptions!$B$4)</f>
        <v>17087367.56466667</v>
      </c>
      <c r="O198" s="15">
        <f t="shared" ca="1" si="24"/>
        <v>424</v>
      </c>
      <c r="P198" s="15" t="str">
        <f t="shared" ca="1" si="25"/>
        <v>365d+</v>
      </c>
      <c r="Q198" s="17">
        <f ca="1">IF(P198="0-90d",0,IF(P198="91-180d",INDEX(Assumptions!$F$8:$F$12,MATCH(B198,Assumptions!$A$8:$A$12,0)),IF(P198="181-365d",INDEX(Assumptions!$G$8:$G$12,MATCH(B198,Assumptions!$A$8:$A$12,0)),INDEX(Assumptions!$H$8:$H$12,MATCH(B198,Assumptions!$A$8:$A$12,0)))))</f>
        <v>0.6</v>
      </c>
      <c r="R198" s="14">
        <f t="shared" ca="1" si="26"/>
        <v>7951037.0399999991</v>
      </c>
      <c r="S198" s="14">
        <f t="shared" ca="1" si="27"/>
        <v>5300691.3599999994</v>
      </c>
      <c r="T198" s="11" t="s">
        <v>25</v>
      </c>
      <c r="U198" s="18" t="s">
        <v>26</v>
      </c>
    </row>
    <row r="199" spans="1:21" ht="15" customHeight="1" x14ac:dyDescent="0.15">
      <c r="A199" s="10" t="s">
        <v>247</v>
      </c>
      <c r="B199" s="11" t="s">
        <v>31</v>
      </c>
      <c r="C199" s="11" t="s">
        <v>32</v>
      </c>
      <c r="D199" s="12">
        <v>46094</v>
      </c>
      <c r="E199" s="11">
        <v>1623</v>
      </c>
      <c r="F199" s="11" t="s">
        <v>33</v>
      </c>
      <c r="G199" s="13">
        <v>2309.6799999999998</v>
      </c>
      <c r="H199" s="14">
        <f t="shared" si="21"/>
        <v>3748610.6399999997</v>
      </c>
      <c r="I199" s="14">
        <f>IF(F199="GHS",H199,H199*Assumptions!$B$4)</f>
        <v>3748610.6399999997</v>
      </c>
      <c r="J199" s="15" t="str">
        <f>INDEX(Assumptions!$B$8:$B$12,MATCH(B199,Assumptions!$A$8:$A$12,0))</f>
        <v>Weighted Average</v>
      </c>
      <c r="K199" s="16">
        <f>G199/(1-INDEX(Assumptions!$D$8:$D$12,MATCH(B199,Assumptions!$A$8:$A$12,0)))</f>
        <v>3207.8888888888887</v>
      </c>
      <c r="L199" s="16">
        <f t="shared" si="22"/>
        <v>69.290399999999991</v>
      </c>
      <c r="M199" s="16">
        <f t="shared" si="23"/>
        <v>160.39444444444445</v>
      </c>
      <c r="N199" s="14">
        <f>E199*(K199-L199-M199)*IF(F199="GHS",1,Assumptions!$B$4)</f>
        <v>4833625.1641333327</v>
      </c>
      <c r="O199" s="15">
        <f t="shared" ca="1" si="24"/>
        <v>192</v>
      </c>
      <c r="P199" s="15" t="str">
        <f t="shared" ca="1" si="25"/>
        <v>181-365d</v>
      </c>
      <c r="Q199" s="17">
        <f ca="1">IF(P199="0-90d",0,IF(P199="91-180d",INDEX(Assumptions!$F$8:$F$12,MATCH(B199,Assumptions!$A$8:$A$12,0)),IF(P199="181-365d",INDEX(Assumptions!$G$8:$G$12,MATCH(B199,Assumptions!$A$8:$A$12,0)),INDEX(Assumptions!$H$8:$H$12,MATCH(B199,Assumptions!$A$8:$A$12,0)))))</f>
        <v>0.2</v>
      </c>
      <c r="R199" s="14">
        <f t="shared" ca="1" si="26"/>
        <v>749722.12800000003</v>
      </c>
      <c r="S199" s="14">
        <f t="shared" ca="1" si="27"/>
        <v>2998888.5119999996</v>
      </c>
      <c r="T199" s="11" t="s">
        <v>25</v>
      </c>
      <c r="U199" s="18" t="s">
        <v>26</v>
      </c>
    </row>
    <row r="200" spans="1:21" ht="15" customHeight="1" x14ac:dyDescent="0.15">
      <c r="A200" s="10" t="s">
        <v>248</v>
      </c>
      <c r="B200" s="11" t="s">
        <v>41</v>
      </c>
      <c r="C200" s="11" t="s">
        <v>115</v>
      </c>
      <c r="D200" s="12">
        <v>45744</v>
      </c>
      <c r="E200" s="11">
        <v>1797</v>
      </c>
      <c r="F200" s="11" t="s">
        <v>33</v>
      </c>
      <c r="G200" s="13">
        <v>1116.69</v>
      </c>
      <c r="H200" s="14">
        <f t="shared" si="21"/>
        <v>2006691.9300000002</v>
      </c>
      <c r="I200" s="14">
        <f>IF(F200="GHS",H200,H200*Assumptions!$B$4)</f>
        <v>2006691.9300000002</v>
      </c>
      <c r="J200" s="15" t="str">
        <f>INDEX(Assumptions!$B$8:$B$12,MATCH(B200,Assumptions!$A$8:$A$12,0))</f>
        <v>Weighted Average</v>
      </c>
      <c r="K200" s="16">
        <f>G200/(1-INDEX(Assumptions!$D$8:$D$12,MATCH(B200,Assumptions!$A$8:$A$12,0)))</f>
        <v>1717.9846153846154</v>
      </c>
      <c r="L200" s="16">
        <f t="shared" si="22"/>
        <v>33.500700000000002</v>
      </c>
      <c r="M200" s="16">
        <f t="shared" si="23"/>
        <v>85.899230769230769</v>
      </c>
      <c r="N200" s="14">
        <f>E200*(K200-L200-M200)*IF(F200="GHS",1,Assumptions!$B$4)</f>
        <v>2872656.6782538458</v>
      </c>
      <c r="O200" s="15">
        <f t="shared" ca="1" si="24"/>
        <v>542</v>
      </c>
      <c r="P200" s="15" t="str">
        <f t="shared" ca="1" si="25"/>
        <v>365d+</v>
      </c>
      <c r="Q200" s="17">
        <f ca="1">IF(P200="0-90d",0,IF(P200="91-180d",INDEX(Assumptions!$F$8:$F$12,MATCH(B200,Assumptions!$A$8:$A$12,0)),IF(P200="181-365d",INDEX(Assumptions!$G$8:$G$12,MATCH(B200,Assumptions!$A$8:$A$12,0)),INDEX(Assumptions!$H$8:$H$12,MATCH(B200,Assumptions!$A$8:$A$12,0)))))</f>
        <v>0.8</v>
      </c>
      <c r="R200" s="14">
        <f t="shared" ca="1" si="26"/>
        <v>1605353.5440000002</v>
      </c>
      <c r="S200" s="14">
        <f t="shared" ca="1" si="27"/>
        <v>401338.38599999994</v>
      </c>
      <c r="T200" s="11" t="s">
        <v>25</v>
      </c>
      <c r="U200" s="18" t="s">
        <v>36</v>
      </c>
    </row>
    <row r="201" spans="1:21" ht="15" customHeight="1" x14ac:dyDescent="0.15">
      <c r="A201" s="10" t="s">
        <v>249</v>
      </c>
      <c r="B201" s="11" t="s">
        <v>28</v>
      </c>
      <c r="C201" s="11" t="s">
        <v>55</v>
      </c>
      <c r="D201" s="12">
        <v>45868</v>
      </c>
      <c r="E201" s="11">
        <v>2301</v>
      </c>
      <c r="F201" s="11" t="s">
        <v>24</v>
      </c>
      <c r="G201" s="13">
        <v>2474.35</v>
      </c>
      <c r="H201" s="14">
        <f t="shared" si="21"/>
        <v>5693479.3499999996</v>
      </c>
      <c r="I201" s="14">
        <f>IF(F201="GHS",H201,H201*Assumptions!$B$4)</f>
        <v>61489576.979999997</v>
      </c>
      <c r="J201" s="15" t="str">
        <f>INDEX(Assumptions!$B$8:$B$12,MATCH(B201,Assumptions!$A$8:$A$12,0))</f>
        <v>Fair Value Less Costs to Sell</v>
      </c>
      <c r="K201" s="16">
        <f>G201/(1-INDEX(Assumptions!$D$8:$D$12,MATCH(B201,Assumptions!$A$8:$A$12,0)))</f>
        <v>2811.7613636363635</v>
      </c>
      <c r="L201" s="16">
        <f t="shared" si="22"/>
        <v>74.230499999999992</v>
      </c>
      <c r="M201" s="16">
        <f t="shared" si="23"/>
        <v>140.58806818181819</v>
      </c>
      <c r="N201" s="14">
        <f>E201*(K201-L201-M201)*IF(F201="GHS",1,Assumptions!$B$4)</f>
        <v>64536106.021281824</v>
      </c>
      <c r="O201" s="15">
        <f t="shared" ca="1" si="24"/>
        <v>418</v>
      </c>
      <c r="P201" s="15" t="str">
        <f t="shared" ca="1" si="25"/>
        <v>365d+</v>
      </c>
      <c r="Q201" s="17">
        <f ca="1">IF(P201="0-90d",0,IF(P201="91-180d",INDEX(Assumptions!$F$8:$F$12,MATCH(B201,Assumptions!$A$8:$A$12,0)),IF(P201="181-365d",INDEX(Assumptions!$G$8:$G$12,MATCH(B201,Assumptions!$A$8:$A$12,0)),INDEX(Assumptions!$H$8:$H$12,MATCH(B201,Assumptions!$A$8:$A$12,0)))))</f>
        <v>0.4</v>
      </c>
      <c r="R201" s="14">
        <f t="shared" ca="1" si="26"/>
        <v>24595830.791999999</v>
      </c>
      <c r="S201" s="14">
        <f t="shared" ca="1" si="27"/>
        <v>36893746.187999994</v>
      </c>
      <c r="T201" s="11" t="s">
        <v>25</v>
      </c>
      <c r="U201" s="18" t="s">
        <v>26</v>
      </c>
    </row>
    <row r="202" spans="1:21" ht="15" customHeight="1" x14ac:dyDescent="0.15">
      <c r="A202" s="10" t="s">
        <v>250</v>
      </c>
      <c r="B202" s="11" t="s">
        <v>31</v>
      </c>
      <c r="C202" s="11" t="s">
        <v>76</v>
      </c>
      <c r="D202" s="12">
        <v>45988</v>
      </c>
      <c r="E202" s="11">
        <v>768</v>
      </c>
      <c r="F202" s="11" t="s">
        <v>33</v>
      </c>
      <c r="G202" s="13">
        <v>798.08</v>
      </c>
      <c r="H202" s="14">
        <f t="shared" si="21"/>
        <v>612925.44000000006</v>
      </c>
      <c r="I202" s="14">
        <f>IF(F202="GHS",H202,H202*Assumptions!$B$4)</f>
        <v>612925.44000000006</v>
      </c>
      <c r="J202" s="15" t="str">
        <f>INDEX(Assumptions!$B$8:$B$12,MATCH(B202,Assumptions!$A$8:$A$12,0))</f>
        <v>Weighted Average</v>
      </c>
      <c r="K202" s="16">
        <f>G202/(1-INDEX(Assumptions!$D$8:$D$12,MATCH(B202,Assumptions!$A$8:$A$12,0)))</f>
        <v>1108.4444444444446</v>
      </c>
      <c r="L202" s="16">
        <f t="shared" si="22"/>
        <v>23.942399999999999</v>
      </c>
      <c r="M202" s="16">
        <f t="shared" si="23"/>
        <v>55.422222222222231</v>
      </c>
      <c r="N202" s="14">
        <f>E202*(K202-L202-M202)*IF(F202="GHS",1,Assumptions!$B$4)</f>
        <v>790333.30346666684</v>
      </c>
      <c r="O202" s="15">
        <f t="shared" ca="1" si="24"/>
        <v>298</v>
      </c>
      <c r="P202" s="15" t="str">
        <f t="shared" ca="1" si="25"/>
        <v>181-365d</v>
      </c>
      <c r="Q202" s="17">
        <f ca="1">IF(P202="0-90d",0,IF(P202="91-180d",INDEX(Assumptions!$F$8:$F$12,MATCH(B202,Assumptions!$A$8:$A$12,0)),IF(P202="181-365d",INDEX(Assumptions!$G$8:$G$12,MATCH(B202,Assumptions!$A$8:$A$12,0)),INDEX(Assumptions!$H$8:$H$12,MATCH(B202,Assumptions!$A$8:$A$12,0)))))</f>
        <v>0.2</v>
      </c>
      <c r="R202" s="14">
        <f t="shared" ca="1" si="26"/>
        <v>122585.08800000002</v>
      </c>
      <c r="S202" s="14">
        <f t="shared" ca="1" si="27"/>
        <v>490340.35200000007</v>
      </c>
      <c r="T202" s="11" t="s">
        <v>25</v>
      </c>
      <c r="U202" s="18" t="s">
        <v>26</v>
      </c>
    </row>
    <row r="203" spans="1:21" ht="15" customHeight="1" x14ac:dyDescent="0.15">
      <c r="A203" s="10" t="s">
        <v>251</v>
      </c>
      <c r="B203" s="11" t="s">
        <v>46</v>
      </c>
      <c r="C203" s="11" t="s">
        <v>119</v>
      </c>
      <c r="D203" s="12">
        <v>45926</v>
      </c>
      <c r="E203" s="11">
        <v>1227</v>
      </c>
      <c r="F203" s="11" t="s">
        <v>33</v>
      </c>
      <c r="G203" s="13">
        <v>727531.15</v>
      </c>
      <c r="H203" s="14">
        <f t="shared" si="21"/>
        <v>892680721.05000007</v>
      </c>
      <c r="I203" s="14">
        <f>IF(F203="GHS",H203,H203*Assumptions!$B$4)</f>
        <v>892680721.05000007</v>
      </c>
      <c r="J203" s="15" t="str">
        <f>INDEX(Assumptions!$B$8:$B$12,MATCH(B203,Assumptions!$A$8:$A$12,0))</f>
        <v>Specific Identification</v>
      </c>
      <c r="K203" s="16">
        <f>G203/(1-INDEX(Assumptions!$D$8:$D$12,MATCH(B203,Assumptions!$A$8:$A$12,0)))</f>
        <v>932732.24358974362</v>
      </c>
      <c r="L203" s="16">
        <f t="shared" si="22"/>
        <v>21825.934499999999</v>
      </c>
      <c r="M203" s="16">
        <f t="shared" si="23"/>
        <v>46636.612179487187</v>
      </c>
      <c r="N203" s="14">
        <f>E203*(K203-L203-M203)*IF(F203="GHS",1,Assumptions!$B$4)</f>
        <v>1060458918.1088847</v>
      </c>
      <c r="O203" s="15">
        <f t="shared" ca="1" si="24"/>
        <v>360</v>
      </c>
      <c r="P203" s="15" t="str">
        <f t="shared" ca="1" si="25"/>
        <v>181-365d</v>
      </c>
      <c r="Q203" s="17">
        <f ca="1">IF(P203="0-90d",0,IF(P203="91-180d",INDEX(Assumptions!$F$8:$F$12,MATCH(B203,Assumptions!$A$8:$A$12,0)),IF(P203="181-365d",INDEX(Assumptions!$G$8:$G$12,MATCH(B203,Assumptions!$A$8:$A$12,0)),INDEX(Assumptions!$H$8:$H$12,MATCH(B203,Assumptions!$A$8:$A$12,0)))))</f>
        <v>0.05</v>
      </c>
      <c r="R203" s="14">
        <f t="shared" ca="1" si="26"/>
        <v>44634036.05250001</v>
      </c>
      <c r="S203" s="14">
        <f t="shared" ca="1" si="27"/>
        <v>848046684.99750006</v>
      </c>
      <c r="T203" s="11" t="s">
        <v>25</v>
      </c>
      <c r="U203" s="18" t="s">
        <v>36</v>
      </c>
    </row>
    <row r="204" spans="1:21" ht="15" customHeight="1" x14ac:dyDescent="0.15">
      <c r="A204" s="10" t="s">
        <v>252</v>
      </c>
      <c r="B204" s="11" t="s">
        <v>31</v>
      </c>
      <c r="C204" s="11" t="s">
        <v>63</v>
      </c>
      <c r="D204" s="12">
        <v>46004</v>
      </c>
      <c r="E204" s="11">
        <v>4044</v>
      </c>
      <c r="F204" s="11" t="s">
        <v>33</v>
      </c>
      <c r="G204" s="13">
        <v>2573.86</v>
      </c>
      <c r="H204" s="14">
        <f t="shared" si="21"/>
        <v>10408689.84</v>
      </c>
      <c r="I204" s="14">
        <f>IF(F204="GHS",H204,H204*Assumptions!$B$4)</f>
        <v>10408689.84</v>
      </c>
      <c r="J204" s="15" t="str">
        <f>INDEX(Assumptions!$B$8:$B$12,MATCH(B204,Assumptions!$A$8:$A$12,0))</f>
        <v>Weighted Average</v>
      </c>
      <c r="K204" s="16">
        <f>G204/(1-INDEX(Assumptions!$D$8:$D$12,MATCH(B204,Assumptions!$A$8:$A$12,0)))</f>
        <v>3574.8055555555557</v>
      </c>
      <c r="L204" s="16">
        <f t="shared" si="22"/>
        <v>77.215800000000002</v>
      </c>
      <c r="M204" s="16">
        <f t="shared" si="23"/>
        <v>178.74027777777781</v>
      </c>
      <c r="N204" s="14">
        <f>E204*(K204-L204-M204)*IF(F204="GHS",1,Assumptions!$B$4)</f>
        <v>13421427.288133333</v>
      </c>
      <c r="O204" s="15">
        <f t="shared" ca="1" si="24"/>
        <v>282</v>
      </c>
      <c r="P204" s="15" t="str">
        <f t="shared" ca="1" si="25"/>
        <v>181-365d</v>
      </c>
      <c r="Q204" s="17">
        <f ca="1">IF(P204="0-90d",0,IF(P204="91-180d",INDEX(Assumptions!$F$8:$F$12,MATCH(B204,Assumptions!$A$8:$A$12,0)),IF(P204="181-365d",INDEX(Assumptions!$G$8:$G$12,MATCH(B204,Assumptions!$A$8:$A$12,0)),INDEX(Assumptions!$H$8:$H$12,MATCH(B204,Assumptions!$A$8:$A$12,0)))))</f>
        <v>0.2</v>
      </c>
      <c r="R204" s="14">
        <f t="shared" ca="1" si="26"/>
        <v>2081737.9680000001</v>
      </c>
      <c r="S204" s="14">
        <f t="shared" ca="1" si="27"/>
        <v>8326951.8719999995</v>
      </c>
      <c r="T204" s="11" t="s">
        <v>25</v>
      </c>
      <c r="U204" s="18" t="s">
        <v>26</v>
      </c>
    </row>
    <row r="205" spans="1:21" ht="15" customHeight="1" x14ac:dyDescent="0.15">
      <c r="A205" s="10" t="s">
        <v>253</v>
      </c>
      <c r="B205" s="11" t="s">
        <v>46</v>
      </c>
      <c r="C205" s="11" t="s">
        <v>52</v>
      </c>
      <c r="D205" s="12">
        <v>45783</v>
      </c>
      <c r="E205" s="11">
        <v>744</v>
      </c>
      <c r="F205" s="11" t="s">
        <v>33</v>
      </c>
      <c r="G205" s="13">
        <v>1381669.64</v>
      </c>
      <c r="H205" s="14">
        <f t="shared" si="21"/>
        <v>1027962212.16</v>
      </c>
      <c r="I205" s="14">
        <f>IF(F205="GHS",H205,H205*Assumptions!$B$4)</f>
        <v>1027962212.16</v>
      </c>
      <c r="J205" s="15" t="str">
        <f>INDEX(Assumptions!$B$8:$B$12,MATCH(B205,Assumptions!$A$8:$A$12,0))</f>
        <v>Specific Identification</v>
      </c>
      <c r="K205" s="16">
        <f>G205/(1-INDEX(Assumptions!$D$8:$D$12,MATCH(B205,Assumptions!$A$8:$A$12,0)))</f>
        <v>1771371.3333333333</v>
      </c>
      <c r="L205" s="16">
        <f t="shared" si="22"/>
        <v>41450.089199999995</v>
      </c>
      <c r="M205" s="16">
        <f t="shared" si="23"/>
        <v>88568.566666666666</v>
      </c>
      <c r="N205" s="14">
        <f>E205*(K205-L205-M205)*IF(F205="GHS",1,Assumptions!$B$4)</f>
        <v>1221166392.0351999</v>
      </c>
      <c r="O205" s="15">
        <f t="shared" ca="1" si="24"/>
        <v>503</v>
      </c>
      <c r="P205" s="15" t="str">
        <f t="shared" ca="1" si="25"/>
        <v>365d+</v>
      </c>
      <c r="Q205" s="17">
        <f ca="1">IF(P205="0-90d",0,IF(P205="91-180d",INDEX(Assumptions!$F$8:$F$12,MATCH(B205,Assumptions!$A$8:$A$12,0)),IF(P205="181-365d",INDEX(Assumptions!$G$8:$G$12,MATCH(B205,Assumptions!$A$8:$A$12,0)),INDEX(Assumptions!$H$8:$H$12,MATCH(B205,Assumptions!$A$8:$A$12,0)))))</f>
        <v>0.15</v>
      </c>
      <c r="R205" s="14">
        <f t="shared" ca="1" si="26"/>
        <v>154194331.824</v>
      </c>
      <c r="S205" s="14">
        <f t="shared" ca="1" si="27"/>
        <v>873767880.33599997</v>
      </c>
      <c r="T205" s="11" t="s">
        <v>25</v>
      </c>
      <c r="U205" s="18" t="s">
        <v>36</v>
      </c>
    </row>
    <row r="206" spans="1:21" ht="15" customHeight="1" x14ac:dyDescent="0.15">
      <c r="A206" s="10" t="s">
        <v>254</v>
      </c>
      <c r="B206" s="11" t="s">
        <v>41</v>
      </c>
      <c r="C206" s="11" t="s">
        <v>115</v>
      </c>
      <c r="D206" s="12">
        <v>45869</v>
      </c>
      <c r="E206" s="11">
        <v>1350</v>
      </c>
      <c r="F206" s="11" t="s">
        <v>33</v>
      </c>
      <c r="G206" s="13">
        <v>197.33</v>
      </c>
      <c r="H206" s="14">
        <f t="shared" si="21"/>
        <v>266395.5</v>
      </c>
      <c r="I206" s="14">
        <f>IF(F206="GHS",H206,H206*Assumptions!$B$4)</f>
        <v>266395.5</v>
      </c>
      <c r="J206" s="15" t="str">
        <f>INDEX(Assumptions!$B$8:$B$12,MATCH(B206,Assumptions!$A$8:$A$12,0))</f>
        <v>Weighted Average</v>
      </c>
      <c r="K206" s="16">
        <f>G206/(1-INDEX(Assumptions!$D$8:$D$12,MATCH(B206,Assumptions!$A$8:$A$12,0)))</f>
        <v>303.5846153846154</v>
      </c>
      <c r="L206" s="16">
        <f t="shared" si="22"/>
        <v>5.9199000000000002</v>
      </c>
      <c r="M206" s="16">
        <f t="shared" si="23"/>
        <v>15.17923076923077</v>
      </c>
      <c r="N206" s="14">
        <f>E206*(K206-L206-M206)*IF(F206="GHS",1,Assumptions!$B$4)</f>
        <v>381355.40423076926</v>
      </c>
      <c r="O206" s="15">
        <f t="shared" ca="1" si="24"/>
        <v>417</v>
      </c>
      <c r="P206" s="15" t="str">
        <f t="shared" ca="1" si="25"/>
        <v>365d+</v>
      </c>
      <c r="Q206" s="17">
        <f ca="1">IF(P206="0-90d",0,IF(P206="91-180d",INDEX(Assumptions!$F$8:$F$12,MATCH(B206,Assumptions!$A$8:$A$12,0)),IF(P206="181-365d",INDEX(Assumptions!$G$8:$G$12,MATCH(B206,Assumptions!$A$8:$A$12,0)),INDEX(Assumptions!$H$8:$H$12,MATCH(B206,Assumptions!$A$8:$A$12,0)))))</f>
        <v>0.8</v>
      </c>
      <c r="R206" s="14">
        <f t="shared" ca="1" si="26"/>
        <v>213116.40000000002</v>
      </c>
      <c r="S206" s="14">
        <f t="shared" ca="1" si="27"/>
        <v>53279.099999999977</v>
      </c>
      <c r="T206" s="11" t="s">
        <v>25</v>
      </c>
      <c r="U206" s="18" t="s">
        <v>26</v>
      </c>
    </row>
    <row r="207" spans="1:21" ht="15" customHeight="1" x14ac:dyDescent="0.15">
      <c r="A207" s="10" t="s">
        <v>255</v>
      </c>
      <c r="B207" s="11" t="s">
        <v>31</v>
      </c>
      <c r="C207" s="11" t="s">
        <v>32</v>
      </c>
      <c r="D207" s="12">
        <v>46184</v>
      </c>
      <c r="E207" s="11">
        <v>2275</v>
      </c>
      <c r="F207" s="11" t="s">
        <v>33</v>
      </c>
      <c r="G207" s="13">
        <v>1645.73</v>
      </c>
      <c r="H207" s="14">
        <f t="shared" si="21"/>
        <v>3744035.75</v>
      </c>
      <c r="I207" s="14">
        <f>IF(F207="GHS",H207,H207*Assumptions!$B$4)</f>
        <v>3744035.75</v>
      </c>
      <c r="J207" s="15" t="str">
        <f>INDEX(Assumptions!$B$8:$B$12,MATCH(B207,Assumptions!$A$8:$A$12,0))</f>
        <v>Weighted Average</v>
      </c>
      <c r="K207" s="16">
        <f>G207/(1-INDEX(Assumptions!$D$8:$D$12,MATCH(B207,Assumptions!$A$8:$A$12,0)))</f>
        <v>2285.7361111111113</v>
      </c>
      <c r="L207" s="16">
        <f t="shared" si="22"/>
        <v>49.371899999999997</v>
      </c>
      <c r="M207" s="16">
        <f t="shared" si="23"/>
        <v>114.28680555555557</v>
      </c>
      <c r="N207" s="14">
        <f>E207*(K207-L207-M207)*IF(F207="GHS",1,Assumptions!$B$4)</f>
        <v>4827726.0976388892</v>
      </c>
      <c r="O207" s="15">
        <f t="shared" ca="1" si="24"/>
        <v>102</v>
      </c>
      <c r="P207" s="15" t="str">
        <f t="shared" ca="1" si="25"/>
        <v>91-180d</v>
      </c>
      <c r="Q207" s="17">
        <f ca="1">IF(P207="0-90d",0,IF(P207="91-180d",INDEX(Assumptions!$F$8:$F$12,MATCH(B207,Assumptions!$A$8:$A$12,0)),IF(P207="181-365d",INDEX(Assumptions!$G$8:$G$12,MATCH(B207,Assumptions!$A$8:$A$12,0)),INDEX(Assumptions!$H$8:$H$12,MATCH(B207,Assumptions!$A$8:$A$12,0)))))</f>
        <v>0.05</v>
      </c>
      <c r="R207" s="14">
        <f t="shared" ca="1" si="26"/>
        <v>187201.78750000001</v>
      </c>
      <c r="S207" s="14">
        <f t="shared" ca="1" si="27"/>
        <v>3556833.9624999999</v>
      </c>
      <c r="T207" s="11" t="s">
        <v>25</v>
      </c>
      <c r="U207" s="18" t="s">
        <v>26</v>
      </c>
    </row>
    <row r="208" spans="1:21" ht="15" customHeight="1" x14ac:dyDescent="0.15">
      <c r="A208" s="10" t="s">
        <v>256</v>
      </c>
      <c r="B208" s="11" t="s">
        <v>31</v>
      </c>
      <c r="C208" s="11" t="s">
        <v>32</v>
      </c>
      <c r="D208" s="12">
        <v>45761</v>
      </c>
      <c r="E208" s="11">
        <v>2415</v>
      </c>
      <c r="F208" s="11" t="s">
        <v>33</v>
      </c>
      <c r="G208" s="13">
        <v>2400.96</v>
      </c>
      <c r="H208" s="14">
        <f t="shared" si="21"/>
        <v>5798318.4000000004</v>
      </c>
      <c r="I208" s="14">
        <f>IF(F208="GHS",H208,H208*Assumptions!$B$4)</f>
        <v>5798318.4000000004</v>
      </c>
      <c r="J208" s="15" t="str">
        <f>INDEX(Assumptions!$B$8:$B$12,MATCH(B208,Assumptions!$A$8:$A$12,0))</f>
        <v>Weighted Average</v>
      </c>
      <c r="K208" s="16">
        <f>G208/(1-INDEX(Assumptions!$D$8:$D$12,MATCH(B208,Assumptions!$A$8:$A$12,0)))</f>
        <v>3334.666666666667</v>
      </c>
      <c r="L208" s="16">
        <f t="shared" si="22"/>
        <v>72.028800000000004</v>
      </c>
      <c r="M208" s="16">
        <f t="shared" si="23"/>
        <v>166.73333333333335</v>
      </c>
      <c r="N208" s="14">
        <f>E208*(K208-L208-M208)*IF(F208="GHS",1,Assumptions!$B$4)</f>
        <v>7476609.4479999999</v>
      </c>
      <c r="O208" s="15">
        <f t="shared" ca="1" si="24"/>
        <v>525</v>
      </c>
      <c r="P208" s="15" t="str">
        <f t="shared" ca="1" si="25"/>
        <v>365d+</v>
      </c>
      <c r="Q208" s="17">
        <f ca="1">IF(P208="0-90d",0,IF(P208="91-180d",INDEX(Assumptions!$F$8:$F$12,MATCH(B208,Assumptions!$A$8:$A$12,0)),IF(P208="181-365d",INDEX(Assumptions!$G$8:$G$12,MATCH(B208,Assumptions!$A$8:$A$12,0)),INDEX(Assumptions!$H$8:$H$12,MATCH(B208,Assumptions!$A$8:$A$12,0)))))</f>
        <v>0.6</v>
      </c>
      <c r="R208" s="14">
        <f t="shared" ca="1" si="26"/>
        <v>3478991.04</v>
      </c>
      <c r="S208" s="14">
        <f t="shared" ca="1" si="27"/>
        <v>2319327.3600000003</v>
      </c>
      <c r="T208" s="11" t="s">
        <v>25</v>
      </c>
      <c r="U208" s="18" t="s">
        <v>26</v>
      </c>
    </row>
    <row r="209" spans="1:21" ht="15" customHeight="1" x14ac:dyDescent="0.15">
      <c r="A209" s="10" t="s">
        <v>257</v>
      </c>
      <c r="B209" s="11" t="s">
        <v>41</v>
      </c>
      <c r="C209" s="11" t="s">
        <v>42</v>
      </c>
      <c r="D209" s="12">
        <v>46197</v>
      </c>
      <c r="E209" s="11">
        <v>4854</v>
      </c>
      <c r="F209" s="11" t="s">
        <v>33</v>
      </c>
      <c r="G209" s="13">
        <v>266.52999999999997</v>
      </c>
      <c r="H209" s="14">
        <f t="shared" si="21"/>
        <v>1293736.6199999999</v>
      </c>
      <c r="I209" s="14">
        <f>IF(F209="GHS",H209,H209*Assumptions!$B$4)</f>
        <v>1293736.6199999999</v>
      </c>
      <c r="J209" s="15" t="str">
        <f>INDEX(Assumptions!$B$8:$B$12,MATCH(B209,Assumptions!$A$8:$A$12,0))</f>
        <v>Weighted Average</v>
      </c>
      <c r="K209" s="16">
        <f>G209/(1-INDEX(Assumptions!$D$8:$D$12,MATCH(B209,Assumptions!$A$8:$A$12,0)))</f>
        <v>410.0461538461538</v>
      </c>
      <c r="L209" s="16">
        <f t="shared" si="22"/>
        <v>7.9958999999999989</v>
      </c>
      <c r="M209" s="16">
        <f t="shared" si="23"/>
        <v>20.502307692307692</v>
      </c>
      <c r="N209" s="14">
        <f>E209*(K209-L209-M209)*IF(F209="GHS",1,Assumptions!$B$4)</f>
        <v>1852033.7306307689</v>
      </c>
      <c r="O209" s="15">
        <f t="shared" ca="1" si="24"/>
        <v>89</v>
      </c>
      <c r="P209" s="15" t="str">
        <f t="shared" ca="1" si="25"/>
        <v>0-90d</v>
      </c>
      <c r="Q209" s="17">
        <f ca="1">IF(P209="0-90d",0,IF(P209="91-180d",INDEX(Assumptions!$F$8:$F$12,MATCH(B209,Assumptions!$A$8:$A$12,0)),IF(P209="181-365d",INDEX(Assumptions!$G$8:$G$12,MATCH(B209,Assumptions!$A$8:$A$12,0)),INDEX(Assumptions!$H$8:$H$12,MATCH(B209,Assumptions!$A$8:$A$12,0)))))</f>
        <v>0</v>
      </c>
      <c r="R209" s="14">
        <f t="shared" ca="1" si="26"/>
        <v>0</v>
      </c>
      <c r="S209" s="14">
        <f t="shared" ca="1" si="27"/>
        <v>1293736.6199999999</v>
      </c>
      <c r="T209" s="11" t="s">
        <v>25</v>
      </c>
      <c r="U209" s="18" t="s">
        <v>26</v>
      </c>
    </row>
    <row r="210" spans="1:21" ht="15" customHeight="1" x14ac:dyDescent="0.15">
      <c r="A210" s="10" t="s">
        <v>258</v>
      </c>
      <c r="B210" s="11" t="s">
        <v>41</v>
      </c>
      <c r="C210" s="11" t="s">
        <v>44</v>
      </c>
      <c r="D210" s="12">
        <v>45992</v>
      </c>
      <c r="E210" s="11">
        <v>868</v>
      </c>
      <c r="F210" s="11" t="s">
        <v>33</v>
      </c>
      <c r="G210" s="13">
        <v>387.94</v>
      </c>
      <c r="H210" s="14">
        <f t="shared" si="21"/>
        <v>336731.92</v>
      </c>
      <c r="I210" s="14">
        <f>IF(F210="GHS",H210,H210*Assumptions!$B$4)</f>
        <v>336731.92</v>
      </c>
      <c r="J210" s="15" t="str">
        <f>INDEX(Assumptions!$B$8:$B$12,MATCH(B210,Assumptions!$A$8:$A$12,0))</f>
        <v>Weighted Average</v>
      </c>
      <c r="K210" s="16">
        <f>G210/(1-INDEX(Assumptions!$D$8:$D$12,MATCH(B210,Assumptions!$A$8:$A$12,0)))</f>
        <v>596.83076923076919</v>
      </c>
      <c r="L210" s="16">
        <f t="shared" si="22"/>
        <v>11.638199999999999</v>
      </c>
      <c r="M210" s="16">
        <f t="shared" si="23"/>
        <v>29.841538461538462</v>
      </c>
      <c r="N210" s="14">
        <f>E210*(K210-L210-M210)*IF(F210="GHS",1,Assumptions!$B$4)</f>
        <v>482044.69470769231</v>
      </c>
      <c r="O210" s="15">
        <f t="shared" ca="1" si="24"/>
        <v>294</v>
      </c>
      <c r="P210" s="15" t="str">
        <f t="shared" ca="1" si="25"/>
        <v>181-365d</v>
      </c>
      <c r="Q210" s="17">
        <f ca="1">IF(P210="0-90d",0,IF(P210="91-180d",INDEX(Assumptions!$F$8:$F$12,MATCH(B210,Assumptions!$A$8:$A$12,0)),IF(P210="181-365d",INDEX(Assumptions!$G$8:$G$12,MATCH(B210,Assumptions!$A$8:$A$12,0)),INDEX(Assumptions!$H$8:$H$12,MATCH(B210,Assumptions!$A$8:$A$12,0)))))</f>
        <v>0.35</v>
      </c>
      <c r="R210" s="14">
        <f t="shared" ca="1" si="26"/>
        <v>117856.17199999999</v>
      </c>
      <c r="S210" s="14">
        <f t="shared" ca="1" si="27"/>
        <v>218875.74799999999</v>
      </c>
      <c r="T210" s="11" t="s">
        <v>25</v>
      </c>
      <c r="U210" s="18" t="s">
        <v>26</v>
      </c>
    </row>
    <row r="211" spans="1:21" ht="15" customHeight="1" x14ac:dyDescent="0.15">
      <c r="A211" s="10" t="s">
        <v>259</v>
      </c>
      <c r="B211" s="11" t="s">
        <v>41</v>
      </c>
      <c r="C211" s="11" t="s">
        <v>49</v>
      </c>
      <c r="D211" s="12">
        <v>45984</v>
      </c>
      <c r="E211" s="11">
        <v>1524</v>
      </c>
      <c r="F211" s="11" t="s">
        <v>33</v>
      </c>
      <c r="G211" s="13">
        <v>637.92999999999995</v>
      </c>
      <c r="H211" s="14">
        <f t="shared" si="21"/>
        <v>972205.32</v>
      </c>
      <c r="I211" s="14">
        <f>IF(F211="GHS",H211,H211*Assumptions!$B$4)</f>
        <v>972205.32</v>
      </c>
      <c r="J211" s="15" t="str">
        <f>INDEX(Assumptions!$B$8:$B$12,MATCH(B211,Assumptions!$A$8:$A$12,0))</f>
        <v>Weighted Average</v>
      </c>
      <c r="K211" s="16">
        <f>G211/(1-INDEX(Assumptions!$D$8:$D$12,MATCH(B211,Assumptions!$A$8:$A$12,0)))</f>
        <v>981.4307692307691</v>
      </c>
      <c r="L211" s="16">
        <f t="shared" si="22"/>
        <v>19.137899999999998</v>
      </c>
      <c r="M211" s="16">
        <f t="shared" si="23"/>
        <v>49.071538461538459</v>
      </c>
      <c r="N211" s="14">
        <f>E211*(K211-L211-M211)*IF(F211="GHS",1,Assumptions!$B$4)</f>
        <v>1391749.3080923075</v>
      </c>
      <c r="O211" s="15">
        <f t="shared" ca="1" si="24"/>
        <v>302</v>
      </c>
      <c r="P211" s="15" t="str">
        <f t="shared" ca="1" si="25"/>
        <v>181-365d</v>
      </c>
      <c r="Q211" s="17">
        <f ca="1">IF(P211="0-90d",0,IF(P211="91-180d",INDEX(Assumptions!$F$8:$F$12,MATCH(B211,Assumptions!$A$8:$A$12,0)),IF(P211="181-365d",INDEX(Assumptions!$G$8:$G$12,MATCH(B211,Assumptions!$A$8:$A$12,0)),INDEX(Assumptions!$H$8:$H$12,MATCH(B211,Assumptions!$A$8:$A$12,0)))))</f>
        <v>0.35</v>
      </c>
      <c r="R211" s="14">
        <f t="shared" ca="1" si="26"/>
        <v>340271.86199999996</v>
      </c>
      <c r="S211" s="14">
        <f t="shared" ca="1" si="27"/>
        <v>631933.45799999998</v>
      </c>
      <c r="T211" s="11" t="s">
        <v>25</v>
      </c>
      <c r="U211" s="18" t="s">
        <v>36</v>
      </c>
    </row>
    <row r="212" spans="1:21" ht="15" customHeight="1" x14ac:dyDescent="0.15">
      <c r="A212" s="10" t="s">
        <v>260</v>
      </c>
      <c r="B212" s="11" t="s">
        <v>41</v>
      </c>
      <c r="C212" s="11" t="s">
        <v>49</v>
      </c>
      <c r="D212" s="12">
        <v>45937</v>
      </c>
      <c r="E212" s="11">
        <v>4269</v>
      </c>
      <c r="F212" s="11" t="s">
        <v>33</v>
      </c>
      <c r="G212" s="13">
        <v>465.79</v>
      </c>
      <c r="H212" s="14">
        <f t="shared" si="21"/>
        <v>1988457.51</v>
      </c>
      <c r="I212" s="14">
        <f>IF(F212="GHS",H212,H212*Assumptions!$B$4)</f>
        <v>1988457.51</v>
      </c>
      <c r="J212" s="15" t="str">
        <f>INDEX(Assumptions!$B$8:$B$12,MATCH(B212,Assumptions!$A$8:$A$12,0))</f>
        <v>Weighted Average</v>
      </c>
      <c r="K212" s="16">
        <f>G212/(1-INDEX(Assumptions!$D$8:$D$12,MATCH(B212,Assumptions!$A$8:$A$12,0)))</f>
        <v>716.6</v>
      </c>
      <c r="L212" s="16">
        <f t="shared" si="22"/>
        <v>13.973700000000001</v>
      </c>
      <c r="M212" s="16">
        <f t="shared" si="23"/>
        <v>35.830000000000005</v>
      </c>
      <c r="N212" s="14">
        <f>E212*(K212-L212-M212)*IF(F212="GHS",1,Assumptions!$B$4)</f>
        <v>2846553.4046999998</v>
      </c>
      <c r="O212" s="15">
        <f t="shared" ca="1" si="24"/>
        <v>349</v>
      </c>
      <c r="P212" s="15" t="str">
        <f t="shared" ca="1" si="25"/>
        <v>181-365d</v>
      </c>
      <c r="Q212" s="17">
        <f ca="1">IF(P212="0-90d",0,IF(P212="91-180d",INDEX(Assumptions!$F$8:$F$12,MATCH(B212,Assumptions!$A$8:$A$12,0)),IF(P212="181-365d",INDEX(Assumptions!$G$8:$G$12,MATCH(B212,Assumptions!$A$8:$A$12,0)),INDEX(Assumptions!$H$8:$H$12,MATCH(B212,Assumptions!$A$8:$A$12,0)))))</f>
        <v>0.35</v>
      </c>
      <c r="R212" s="14">
        <f t="shared" ca="1" si="26"/>
        <v>695960.12849999999</v>
      </c>
      <c r="S212" s="14">
        <f t="shared" ca="1" si="27"/>
        <v>1292497.3815000001</v>
      </c>
      <c r="T212" s="11" t="s">
        <v>25</v>
      </c>
      <c r="U212" s="18" t="s">
        <v>26</v>
      </c>
    </row>
    <row r="213" spans="1:21" ht="15" customHeight="1" x14ac:dyDescent="0.15">
      <c r="A213" s="10" t="s">
        <v>261</v>
      </c>
      <c r="B213" s="11" t="s">
        <v>41</v>
      </c>
      <c r="C213" s="11" t="s">
        <v>44</v>
      </c>
      <c r="D213" s="12">
        <v>46024</v>
      </c>
      <c r="E213" s="11">
        <v>1405</v>
      </c>
      <c r="F213" s="11" t="s">
        <v>33</v>
      </c>
      <c r="G213" s="13">
        <v>522.47</v>
      </c>
      <c r="H213" s="14">
        <f t="shared" si="21"/>
        <v>734070.35000000009</v>
      </c>
      <c r="I213" s="14">
        <f>IF(F213="GHS",H213,H213*Assumptions!$B$4)</f>
        <v>734070.35000000009</v>
      </c>
      <c r="J213" s="15" t="str">
        <f>INDEX(Assumptions!$B$8:$B$12,MATCH(B213,Assumptions!$A$8:$A$12,0))</f>
        <v>Weighted Average</v>
      </c>
      <c r="K213" s="16">
        <f>G213/(1-INDEX(Assumptions!$D$8:$D$12,MATCH(B213,Assumptions!$A$8:$A$12,0)))</f>
        <v>803.80000000000007</v>
      </c>
      <c r="L213" s="16">
        <f t="shared" si="22"/>
        <v>15.674100000000001</v>
      </c>
      <c r="M213" s="16">
        <f t="shared" si="23"/>
        <v>40.190000000000005</v>
      </c>
      <c r="N213" s="14">
        <f>E213*(K213-L213-M213)*IF(F213="GHS",1,Assumptions!$B$4)</f>
        <v>1050849.9395000001</v>
      </c>
      <c r="O213" s="15">
        <f t="shared" ca="1" si="24"/>
        <v>262</v>
      </c>
      <c r="P213" s="15" t="str">
        <f t="shared" ca="1" si="25"/>
        <v>181-365d</v>
      </c>
      <c r="Q213" s="17">
        <f ca="1">IF(P213="0-90d",0,IF(P213="91-180d",INDEX(Assumptions!$F$8:$F$12,MATCH(B213,Assumptions!$A$8:$A$12,0)),IF(P213="181-365d",INDEX(Assumptions!$G$8:$G$12,MATCH(B213,Assumptions!$A$8:$A$12,0)),INDEX(Assumptions!$H$8:$H$12,MATCH(B213,Assumptions!$A$8:$A$12,0)))))</f>
        <v>0.35</v>
      </c>
      <c r="R213" s="14">
        <f t="shared" ca="1" si="26"/>
        <v>256924.62250000003</v>
      </c>
      <c r="S213" s="14">
        <f t="shared" ca="1" si="27"/>
        <v>477145.72750000004</v>
      </c>
      <c r="T213" s="11" t="s">
        <v>25</v>
      </c>
      <c r="U213" s="18" t="s">
        <v>36</v>
      </c>
    </row>
    <row r="214" spans="1:21" ht="15" customHeight="1" x14ac:dyDescent="0.15">
      <c r="A214" s="10" t="s">
        <v>262</v>
      </c>
      <c r="B214" s="11" t="s">
        <v>41</v>
      </c>
      <c r="C214" s="11" t="s">
        <v>42</v>
      </c>
      <c r="D214" s="12">
        <v>45975</v>
      </c>
      <c r="E214" s="11">
        <v>3159</v>
      </c>
      <c r="F214" s="11" t="s">
        <v>33</v>
      </c>
      <c r="G214" s="13">
        <v>299.05</v>
      </c>
      <c r="H214" s="14">
        <f t="shared" si="21"/>
        <v>944698.95000000007</v>
      </c>
      <c r="I214" s="14">
        <f>IF(F214="GHS",H214,H214*Assumptions!$B$4)</f>
        <v>944698.95000000007</v>
      </c>
      <c r="J214" s="15" t="str">
        <f>INDEX(Assumptions!$B$8:$B$12,MATCH(B214,Assumptions!$A$8:$A$12,0))</f>
        <v>Weighted Average</v>
      </c>
      <c r="K214" s="16">
        <f>G214/(1-INDEX(Assumptions!$D$8:$D$12,MATCH(B214,Assumptions!$A$8:$A$12,0)))</f>
        <v>460.07692307692309</v>
      </c>
      <c r="L214" s="16">
        <f t="shared" si="22"/>
        <v>8.9715000000000007</v>
      </c>
      <c r="M214" s="16">
        <f t="shared" si="23"/>
        <v>23.003846153846155</v>
      </c>
      <c r="N214" s="14">
        <f>E214*(K214-L214-M214)*IF(F214="GHS",1,Assumptions!$B$4)</f>
        <v>1352372.8815000001</v>
      </c>
      <c r="O214" s="15">
        <f t="shared" ca="1" si="24"/>
        <v>311</v>
      </c>
      <c r="P214" s="15" t="str">
        <f t="shared" ca="1" si="25"/>
        <v>181-365d</v>
      </c>
      <c r="Q214" s="17">
        <f ca="1">IF(P214="0-90d",0,IF(P214="91-180d",INDEX(Assumptions!$F$8:$F$12,MATCH(B214,Assumptions!$A$8:$A$12,0)),IF(P214="181-365d",INDEX(Assumptions!$G$8:$G$12,MATCH(B214,Assumptions!$A$8:$A$12,0)),INDEX(Assumptions!$H$8:$H$12,MATCH(B214,Assumptions!$A$8:$A$12,0)))))</f>
        <v>0.35</v>
      </c>
      <c r="R214" s="14">
        <f t="shared" ca="1" si="26"/>
        <v>330644.63250000001</v>
      </c>
      <c r="S214" s="14">
        <f t="shared" ca="1" si="27"/>
        <v>614054.31750000012</v>
      </c>
      <c r="T214" s="11" t="s">
        <v>25</v>
      </c>
      <c r="U214" s="18" t="s">
        <v>26</v>
      </c>
    </row>
    <row r="215" spans="1:21" ht="15" customHeight="1" x14ac:dyDescent="0.15">
      <c r="A215" s="10" t="s">
        <v>263</v>
      </c>
      <c r="B215" s="11" t="s">
        <v>41</v>
      </c>
      <c r="C215" s="11" t="s">
        <v>44</v>
      </c>
      <c r="D215" s="12">
        <v>45987</v>
      </c>
      <c r="E215" s="11">
        <v>3139</v>
      </c>
      <c r="F215" s="11" t="s">
        <v>33</v>
      </c>
      <c r="G215" s="13">
        <v>228.74</v>
      </c>
      <c r="H215" s="14">
        <f t="shared" si="21"/>
        <v>718014.86</v>
      </c>
      <c r="I215" s="14">
        <f>IF(F215="GHS",H215,H215*Assumptions!$B$4)</f>
        <v>718014.86</v>
      </c>
      <c r="J215" s="15" t="str">
        <f>INDEX(Assumptions!$B$8:$B$12,MATCH(B215,Assumptions!$A$8:$A$12,0))</f>
        <v>Weighted Average</v>
      </c>
      <c r="K215" s="16">
        <f>G215/(1-INDEX(Assumptions!$D$8:$D$12,MATCH(B215,Assumptions!$A$8:$A$12,0)))</f>
        <v>351.90769230769229</v>
      </c>
      <c r="L215" s="16">
        <f t="shared" si="22"/>
        <v>6.8621999999999996</v>
      </c>
      <c r="M215" s="16">
        <f t="shared" si="23"/>
        <v>17.595384615384614</v>
      </c>
      <c r="N215" s="14">
        <f>E215*(K215-L215-M215)*IF(F215="GHS",1,Assumptions!$B$4)</f>
        <v>1027865.8880461539</v>
      </c>
      <c r="O215" s="15">
        <f t="shared" ca="1" si="24"/>
        <v>299</v>
      </c>
      <c r="P215" s="15" t="str">
        <f t="shared" ca="1" si="25"/>
        <v>181-365d</v>
      </c>
      <c r="Q215" s="17">
        <f ca="1">IF(P215="0-90d",0,IF(P215="91-180d",INDEX(Assumptions!$F$8:$F$12,MATCH(B215,Assumptions!$A$8:$A$12,0)),IF(P215="181-365d",INDEX(Assumptions!$G$8:$G$12,MATCH(B215,Assumptions!$A$8:$A$12,0)),INDEX(Assumptions!$H$8:$H$12,MATCH(B215,Assumptions!$A$8:$A$12,0)))))</f>
        <v>0.35</v>
      </c>
      <c r="R215" s="14">
        <f t="shared" ca="1" si="26"/>
        <v>251305.20099999997</v>
      </c>
      <c r="S215" s="14">
        <f t="shared" ca="1" si="27"/>
        <v>466709.65899999999</v>
      </c>
      <c r="T215" s="11" t="s">
        <v>25</v>
      </c>
      <c r="U215" s="18" t="s">
        <v>26</v>
      </c>
    </row>
    <row r="216" spans="1:21" ht="15" customHeight="1" x14ac:dyDescent="0.15">
      <c r="A216" s="10" t="s">
        <v>264</v>
      </c>
      <c r="B216" s="11" t="s">
        <v>46</v>
      </c>
      <c r="C216" s="11" t="s">
        <v>47</v>
      </c>
      <c r="D216" s="12">
        <v>45908</v>
      </c>
      <c r="E216" s="11">
        <v>3397</v>
      </c>
      <c r="F216" s="11" t="s">
        <v>33</v>
      </c>
      <c r="G216" s="13">
        <v>285968.33</v>
      </c>
      <c r="H216" s="14">
        <f t="shared" si="21"/>
        <v>971434417.01000011</v>
      </c>
      <c r="I216" s="14">
        <f>IF(F216="GHS",H216,H216*Assumptions!$B$4)</f>
        <v>971434417.01000011</v>
      </c>
      <c r="J216" s="15" t="str">
        <f>INDEX(Assumptions!$B$8:$B$12,MATCH(B216,Assumptions!$A$8:$A$12,0))</f>
        <v>Specific Identification</v>
      </c>
      <c r="K216" s="16">
        <f>G216/(1-INDEX(Assumptions!$D$8:$D$12,MATCH(B216,Assumptions!$A$8:$A$12,0)))</f>
        <v>366626.06410256412</v>
      </c>
      <c r="L216" s="16">
        <f t="shared" si="22"/>
        <v>8579.0499</v>
      </c>
      <c r="M216" s="16">
        <f t="shared" si="23"/>
        <v>18331.303205128206</v>
      </c>
      <c r="N216" s="14">
        <f>E216*(K216-L216-M216)*IF(F216="GHS",1,Assumptions!$B$4)</f>
        <v>1154014270.2582901</v>
      </c>
      <c r="O216" s="15">
        <f t="shared" ca="1" si="24"/>
        <v>378</v>
      </c>
      <c r="P216" s="15" t="str">
        <f t="shared" ca="1" si="25"/>
        <v>365d+</v>
      </c>
      <c r="Q216" s="17">
        <f ca="1">IF(P216="0-90d",0,IF(P216="91-180d",INDEX(Assumptions!$F$8:$F$12,MATCH(B216,Assumptions!$A$8:$A$12,0)),IF(P216="181-365d",INDEX(Assumptions!$G$8:$G$12,MATCH(B216,Assumptions!$A$8:$A$12,0)),INDEX(Assumptions!$H$8:$H$12,MATCH(B216,Assumptions!$A$8:$A$12,0)))))</f>
        <v>0.15</v>
      </c>
      <c r="R216" s="14">
        <f t="shared" ca="1" si="26"/>
        <v>145715162.55150002</v>
      </c>
      <c r="S216" s="14">
        <f t="shared" ca="1" si="27"/>
        <v>825719254.45850015</v>
      </c>
      <c r="T216" s="11" t="s">
        <v>25</v>
      </c>
      <c r="U216" s="18" t="s">
        <v>26</v>
      </c>
    </row>
    <row r="217" spans="1:21" ht="15" customHeight="1" x14ac:dyDescent="0.15">
      <c r="A217" s="10" t="s">
        <v>265</v>
      </c>
      <c r="B217" s="11" t="s">
        <v>28</v>
      </c>
      <c r="C217" s="11" t="s">
        <v>35</v>
      </c>
      <c r="D217" s="12">
        <v>46129</v>
      </c>
      <c r="E217" s="11">
        <v>2432</v>
      </c>
      <c r="F217" s="11" t="s">
        <v>24</v>
      </c>
      <c r="G217" s="13">
        <v>4263.18</v>
      </c>
      <c r="H217" s="14">
        <f t="shared" si="21"/>
        <v>10368053.760000002</v>
      </c>
      <c r="I217" s="14">
        <f>IF(F217="GHS",H217,H217*Assumptions!$B$4)</f>
        <v>111974980.60800003</v>
      </c>
      <c r="J217" s="15" t="str">
        <f>INDEX(Assumptions!$B$8:$B$12,MATCH(B217,Assumptions!$A$8:$A$12,0))</f>
        <v>Fair Value Less Costs to Sell</v>
      </c>
      <c r="K217" s="16">
        <f>G217/(1-INDEX(Assumptions!$D$8:$D$12,MATCH(B217,Assumptions!$A$8:$A$12,0)))</f>
        <v>4844.5227272727279</v>
      </c>
      <c r="L217" s="16">
        <f t="shared" si="22"/>
        <v>127.89540000000001</v>
      </c>
      <c r="M217" s="16">
        <f t="shared" si="23"/>
        <v>242.22613636363641</v>
      </c>
      <c r="N217" s="14">
        <f>E217*(K217-L217-M217)*IF(F217="GHS",1,Assumptions!$B$4)</f>
        <v>117522831.91994184</v>
      </c>
      <c r="O217" s="15">
        <f t="shared" ca="1" si="24"/>
        <v>157</v>
      </c>
      <c r="P217" s="15" t="str">
        <f t="shared" ca="1" si="25"/>
        <v>91-180d</v>
      </c>
      <c r="Q217" s="17">
        <f ca="1">IF(P217="0-90d",0,IF(P217="91-180d",INDEX(Assumptions!$F$8:$F$12,MATCH(B217,Assumptions!$A$8:$A$12,0)),IF(P217="181-365d",INDEX(Assumptions!$G$8:$G$12,MATCH(B217,Assumptions!$A$8:$A$12,0)),INDEX(Assumptions!$H$8:$H$12,MATCH(B217,Assumptions!$A$8:$A$12,0)))))</f>
        <v>0.02</v>
      </c>
      <c r="R217" s="14">
        <f t="shared" ca="1" si="26"/>
        <v>2239499.6121600005</v>
      </c>
      <c r="S217" s="14">
        <f t="shared" si="27"/>
        <v>0</v>
      </c>
      <c r="T217" s="11" t="s">
        <v>39</v>
      </c>
      <c r="U217" s="18" t="s">
        <v>26</v>
      </c>
    </row>
    <row r="218" spans="1:21" ht="15" customHeight="1" x14ac:dyDescent="0.15">
      <c r="A218" s="10" t="s">
        <v>266</v>
      </c>
      <c r="B218" s="11" t="s">
        <v>31</v>
      </c>
      <c r="C218" s="11" t="s">
        <v>63</v>
      </c>
      <c r="D218" s="12">
        <v>45967</v>
      </c>
      <c r="E218" s="11">
        <v>2112</v>
      </c>
      <c r="F218" s="11" t="s">
        <v>33</v>
      </c>
      <c r="G218" s="13">
        <v>2954.86</v>
      </c>
      <c r="H218" s="14">
        <f t="shared" si="21"/>
        <v>6240664.3200000003</v>
      </c>
      <c r="I218" s="14">
        <f>IF(F218="GHS",H218,H218*Assumptions!$B$4)</f>
        <v>6240664.3200000003</v>
      </c>
      <c r="J218" s="15" t="str">
        <f>INDEX(Assumptions!$B$8:$B$12,MATCH(B218,Assumptions!$A$8:$A$12,0))</f>
        <v>Weighted Average</v>
      </c>
      <c r="K218" s="16">
        <f>G218/(1-INDEX(Assumptions!$D$8:$D$12,MATCH(B218,Assumptions!$A$8:$A$12,0)))</f>
        <v>4103.9722222222226</v>
      </c>
      <c r="L218" s="16">
        <f t="shared" si="22"/>
        <v>88.645799999999994</v>
      </c>
      <c r="M218" s="16">
        <f t="shared" si="23"/>
        <v>205.19861111111115</v>
      </c>
      <c r="N218" s="14">
        <f>E218*(K218-L218-M218)*IF(F218="GHS",1,Assumptions!$B$4)</f>
        <v>8046989.9370666686</v>
      </c>
      <c r="O218" s="15">
        <f t="shared" ca="1" si="24"/>
        <v>319</v>
      </c>
      <c r="P218" s="15" t="str">
        <f t="shared" ca="1" si="25"/>
        <v>181-365d</v>
      </c>
      <c r="Q218" s="17">
        <f ca="1">IF(P218="0-90d",0,IF(P218="91-180d",INDEX(Assumptions!$F$8:$F$12,MATCH(B218,Assumptions!$A$8:$A$12,0)),IF(P218="181-365d",INDEX(Assumptions!$G$8:$G$12,MATCH(B218,Assumptions!$A$8:$A$12,0)),INDEX(Assumptions!$H$8:$H$12,MATCH(B218,Assumptions!$A$8:$A$12,0)))))</f>
        <v>0.2</v>
      </c>
      <c r="R218" s="14">
        <f t="shared" ca="1" si="26"/>
        <v>1248132.8640000001</v>
      </c>
      <c r="S218" s="14">
        <f t="shared" ca="1" si="27"/>
        <v>4992531.4560000002</v>
      </c>
      <c r="T218" s="11" t="s">
        <v>25</v>
      </c>
      <c r="U218" s="18" t="s">
        <v>26</v>
      </c>
    </row>
    <row r="219" spans="1:21" ht="15" customHeight="1" x14ac:dyDescent="0.15">
      <c r="A219" s="10" t="s">
        <v>267</v>
      </c>
      <c r="B219" s="11" t="s">
        <v>28</v>
      </c>
      <c r="C219" s="11" t="s">
        <v>38</v>
      </c>
      <c r="D219" s="12">
        <v>45871</v>
      </c>
      <c r="E219" s="11">
        <v>1756</v>
      </c>
      <c r="F219" s="11" t="s">
        <v>24</v>
      </c>
      <c r="G219" s="13">
        <v>6821.87</v>
      </c>
      <c r="H219" s="14">
        <f t="shared" si="21"/>
        <v>11979203.720000001</v>
      </c>
      <c r="I219" s="14">
        <f>IF(F219="GHS",H219,H219*Assumptions!$B$4)</f>
        <v>129375400.17600001</v>
      </c>
      <c r="J219" s="15" t="str">
        <f>INDEX(Assumptions!$B$8:$B$12,MATCH(B219,Assumptions!$A$8:$A$12,0))</f>
        <v>Fair Value Less Costs to Sell</v>
      </c>
      <c r="K219" s="16">
        <f>G219/(1-INDEX(Assumptions!$D$8:$D$12,MATCH(B219,Assumptions!$A$8:$A$12,0)))</f>
        <v>7752.125</v>
      </c>
      <c r="L219" s="16">
        <f t="shared" si="22"/>
        <v>204.65609999999998</v>
      </c>
      <c r="M219" s="16">
        <f t="shared" si="23"/>
        <v>387.60625000000005</v>
      </c>
      <c r="N219" s="14">
        <f>E219*(K219-L219-M219)*IF(F219="GHS",1,Assumptions!$B$4)</f>
        <v>135785363.18472001</v>
      </c>
      <c r="O219" s="15">
        <f t="shared" ca="1" si="24"/>
        <v>415</v>
      </c>
      <c r="P219" s="15" t="str">
        <f t="shared" ca="1" si="25"/>
        <v>365d+</v>
      </c>
      <c r="Q219" s="17">
        <f ca="1">IF(P219="0-90d",0,IF(P219="91-180d",INDEX(Assumptions!$F$8:$F$12,MATCH(B219,Assumptions!$A$8:$A$12,0)),IF(P219="181-365d",INDEX(Assumptions!$G$8:$G$12,MATCH(B219,Assumptions!$A$8:$A$12,0)),INDEX(Assumptions!$H$8:$H$12,MATCH(B219,Assumptions!$A$8:$A$12,0)))))</f>
        <v>0.4</v>
      </c>
      <c r="R219" s="14">
        <f t="shared" ca="1" si="26"/>
        <v>51750160.070400007</v>
      </c>
      <c r="S219" s="14">
        <f t="shared" ca="1" si="27"/>
        <v>77625240.105599999</v>
      </c>
      <c r="T219" s="11" t="s">
        <v>25</v>
      </c>
      <c r="U219" s="18" t="s">
        <v>26</v>
      </c>
    </row>
    <row r="220" spans="1:21" ht="15" customHeight="1" x14ac:dyDescent="0.15">
      <c r="A220" s="10" t="s">
        <v>268</v>
      </c>
      <c r="B220" s="11" t="s">
        <v>41</v>
      </c>
      <c r="C220" s="11" t="s">
        <v>44</v>
      </c>
      <c r="D220" s="12">
        <v>46165</v>
      </c>
      <c r="E220" s="11">
        <v>2397</v>
      </c>
      <c r="F220" s="11" t="s">
        <v>33</v>
      </c>
      <c r="G220" s="13">
        <v>1440</v>
      </c>
      <c r="H220" s="14">
        <f t="shared" si="21"/>
        <v>3451680</v>
      </c>
      <c r="I220" s="14">
        <f>IF(F220="GHS",H220,H220*Assumptions!$B$4)</f>
        <v>3451680</v>
      </c>
      <c r="J220" s="15" t="str">
        <f>INDEX(Assumptions!$B$8:$B$12,MATCH(B220,Assumptions!$A$8:$A$12,0))</f>
        <v>Weighted Average</v>
      </c>
      <c r="K220" s="16">
        <f>G220/(1-INDEX(Assumptions!$D$8:$D$12,MATCH(B220,Assumptions!$A$8:$A$12,0)))</f>
        <v>2215.3846153846152</v>
      </c>
      <c r="L220" s="16">
        <f t="shared" si="22"/>
        <v>43.199999999999996</v>
      </c>
      <c r="M220" s="16">
        <f t="shared" si="23"/>
        <v>110.76923076923077</v>
      </c>
      <c r="N220" s="14">
        <f>E220*(K220-L220-M220)*IF(F220="GHS",1,Assumptions!$B$4)</f>
        <v>4941212.6769230766</v>
      </c>
      <c r="O220" s="15">
        <f t="shared" ca="1" si="24"/>
        <v>121</v>
      </c>
      <c r="P220" s="15" t="str">
        <f t="shared" ca="1" si="25"/>
        <v>91-180d</v>
      </c>
      <c r="Q220" s="17">
        <f ca="1">IF(P220="0-90d",0,IF(P220="91-180d",INDEX(Assumptions!$F$8:$F$12,MATCH(B220,Assumptions!$A$8:$A$12,0)),IF(P220="181-365d",INDEX(Assumptions!$G$8:$G$12,MATCH(B220,Assumptions!$A$8:$A$12,0)),INDEX(Assumptions!$H$8:$H$12,MATCH(B220,Assumptions!$A$8:$A$12,0)))))</f>
        <v>0.1</v>
      </c>
      <c r="R220" s="14">
        <f t="shared" ca="1" si="26"/>
        <v>345168</v>
      </c>
      <c r="S220" s="14">
        <f t="shared" ca="1" si="27"/>
        <v>3106512</v>
      </c>
      <c r="T220" s="11" t="s">
        <v>50</v>
      </c>
      <c r="U220" s="18" t="s">
        <v>26</v>
      </c>
    </row>
    <row r="221" spans="1:21" ht="15" customHeight="1" x14ac:dyDescent="0.15">
      <c r="A221" s="10" t="s">
        <v>269</v>
      </c>
      <c r="B221" s="11" t="s">
        <v>28</v>
      </c>
      <c r="C221" s="11" t="s">
        <v>38</v>
      </c>
      <c r="D221" s="12">
        <v>46066</v>
      </c>
      <c r="E221" s="11">
        <v>1951</v>
      </c>
      <c r="F221" s="11" t="s">
        <v>24</v>
      </c>
      <c r="G221" s="13">
        <v>7779.6</v>
      </c>
      <c r="H221" s="14">
        <f t="shared" si="21"/>
        <v>15177999.600000001</v>
      </c>
      <c r="I221" s="14">
        <f>IF(F221="GHS",H221,H221*Assumptions!$B$4)</f>
        <v>163922395.68000004</v>
      </c>
      <c r="J221" s="15" t="str">
        <f>INDEX(Assumptions!$B$8:$B$12,MATCH(B221,Assumptions!$A$8:$A$12,0))</f>
        <v>Fair Value Less Costs to Sell</v>
      </c>
      <c r="K221" s="16">
        <f>G221/(1-INDEX(Assumptions!$D$8:$D$12,MATCH(B221,Assumptions!$A$8:$A$12,0)))</f>
        <v>8840.454545454546</v>
      </c>
      <c r="L221" s="16">
        <f t="shared" si="22"/>
        <v>233.38800000000001</v>
      </c>
      <c r="M221" s="16">
        <f t="shared" si="23"/>
        <v>442.02272727272731</v>
      </c>
      <c r="N221" s="14">
        <f>E221*(K221-L221-M221)*IF(F221="GHS",1,Assumptions!$B$4)</f>
        <v>172044005.28414547</v>
      </c>
      <c r="O221" s="15">
        <f t="shared" ca="1" si="24"/>
        <v>220</v>
      </c>
      <c r="P221" s="15" t="str">
        <f t="shared" ca="1" si="25"/>
        <v>181-365d</v>
      </c>
      <c r="Q221" s="17">
        <f ca="1">IF(P221="0-90d",0,IF(P221="91-180d",INDEX(Assumptions!$F$8:$F$12,MATCH(B221,Assumptions!$A$8:$A$12,0)),IF(P221="181-365d",INDEX(Assumptions!$G$8:$G$12,MATCH(B221,Assumptions!$A$8:$A$12,0)),INDEX(Assumptions!$H$8:$H$12,MATCH(B221,Assumptions!$A$8:$A$12,0)))))</f>
        <v>0.1</v>
      </c>
      <c r="R221" s="14">
        <f t="shared" ca="1" si="26"/>
        <v>16392239.568000004</v>
      </c>
      <c r="S221" s="14">
        <f t="shared" ca="1" si="27"/>
        <v>147530156.11200005</v>
      </c>
      <c r="T221" s="11" t="s">
        <v>25</v>
      </c>
      <c r="U221" s="18" t="s">
        <v>26</v>
      </c>
    </row>
    <row r="222" spans="1:21" ht="15" customHeight="1" x14ac:dyDescent="0.15">
      <c r="A222" s="10" t="s">
        <v>270</v>
      </c>
      <c r="B222" s="11" t="s">
        <v>28</v>
      </c>
      <c r="C222" s="11" t="s">
        <v>29</v>
      </c>
      <c r="D222" s="12">
        <v>46002</v>
      </c>
      <c r="E222" s="11">
        <v>1970</v>
      </c>
      <c r="F222" s="11" t="s">
        <v>24</v>
      </c>
      <c r="G222" s="13">
        <v>4368.82</v>
      </c>
      <c r="H222" s="14">
        <f t="shared" si="21"/>
        <v>8606575.3999999985</v>
      </c>
      <c r="I222" s="14">
        <f>IF(F222="GHS",H222,H222*Assumptions!$B$4)</f>
        <v>92951014.319999993</v>
      </c>
      <c r="J222" s="15" t="str">
        <f>INDEX(Assumptions!$B$8:$B$12,MATCH(B222,Assumptions!$A$8:$A$12,0))</f>
        <v>Fair Value Less Costs to Sell</v>
      </c>
      <c r="K222" s="16">
        <f>G222/(1-INDEX(Assumptions!$D$8:$D$12,MATCH(B222,Assumptions!$A$8:$A$12,0)))</f>
        <v>4964.5681818181811</v>
      </c>
      <c r="L222" s="16">
        <f t="shared" si="22"/>
        <v>131.06459999999998</v>
      </c>
      <c r="M222" s="16">
        <f t="shared" si="23"/>
        <v>248.22840909090905</v>
      </c>
      <c r="N222" s="14">
        <f>E222*(K222-L222-M222)*IF(F222="GHS",1,Assumptions!$B$4)</f>
        <v>97556314.57494545</v>
      </c>
      <c r="O222" s="15">
        <f t="shared" ca="1" si="24"/>
        <v>284</v>
      </c>
      <c r="P222" s="15" t="str">
        <f t="shared" ca="1" si="25"/>
        <v>181-365d</v>
      </c>
      <c r="Q222" s="17">
        <f ca="1">IF(P222="0-90d",0,IF(P222="91-180d",INDEX(Assumptions!$F$8:$F$12,MATCH(B222,Assumptions!$A$8:$A$12,0)),IF(P222="181-365d",INDEX(Assumptions!$G$8:$G$12,MATCH(B222,Assumptions!$A$8:$A$12,0)),INDEX(Assumptions!$H$8:$H$12,MATCH(B222,Assumptions!$A$8:$A$12,0)))))</f>
        <v>0.1</v>
      </c>
      <c r="R222" s="14">
        <f t="shared" ca="1" si="26"/>
        <v>9295101.432</v>
      </c>
      <c r="S222" s="14">
        <f t="shared" ca="1" si="27"/>
        <v>83655912.887999997</v>
      </c>
      <c r="T222" s="11" t="s">
        <v>25</v>
      </c>
      <c r="U222" s="18" t="s">
        <v>36</v>
      </c>
    </row>
    <row r="223" spans="1:21" ht="15" customHeight="1" x14ac:dyDescent="0.15">
      <c r="A223" s="10" t="s">
        <v>271</v>
      </c>
      <c r="B223" s="11" t="s">
        <v>31</v>
      </c>
      <c r="C223" s="11" t="s">
        <v>63</v>
      </c>
      <c r="D223" s="12">
        <v>46138</v>
      </c>
      <c r="E223" s="11">
        <v>3629</v>
      </c>
      <c r="F223" s="11" t="s">
        <v>33</v>
      </c>
      <c r="G223" s="13">
        <v>4219.47</v>
      </c>
      <c r="H223" s="14">
        <f t="shared" si="21"/>
        <v>15312456.630000001</v>
      </c>
      <c r="I223" s="14">
        <f>IF(F223="GHS",H223,H223*Assumptions!$B$4)</f>
        <v>15312456.630000001</v>
      </c>
      <c r="J223" s="15" t="str">
        <f>INDEX(Assumptions!$B$8:$B$12,MATCH(B223,Assumptions!$A$8:$A$12,0))</f>
        <v>Weighted Average</v>
      </c>
      <c r="K223" s="16">
        <f>G223/(1-INDEX(Assumptions!$D$8:$D$12,MATCH(B223,Assumptions!$A$8:$A$12,0)))</f>
        <v>5860.3750000000009</v>
      </c>
      <c r="L223" s="16">
        <f t="shared" si="22"/>
        <v>126.58410000000001</v>
      </c>
      <c r="M223" s="16">
        <f t="shared" si="23"/>
        <v>293.01875000000007</v>
      </c>
      <c r="N223" s="14">
        <f>E223*(K223-L223-M223)*IF(F223="GHS",1,Assumptions!$B$4)</f>
        <v>19744562.132350001</v>
      </c>
      <c r="O223" s="15">
        <f t="shared" ca="1" si="24"/>
        <v>148</v>
      </c>
      <c r="P223" s="15" t="str">
        <f t="shared" ca="1" si="25"/>
        <v>91-180d</v>
      </c>
      <c r="Q223" s="17">
        <f ca="1">IF(P223="0-90d",0,IF(P223="91-180d",INDEX(Assumptions!$F$8:$F$12,MATCH(B223,Assumptions!$A$8:$A$12,0)),IF(P223="181-365d",INDEX(Assumptions!$G$8:$G$12,MATCH(B223,Assumptions!$A$8:$A$12,0)),INDEX(Assumptions!$H$8:$H$12,MATCH(B223,Assumptions!$A$8:$A$12,0)))))</f>
        <v>0.05</v>
      </c>
      <c r="R223" s="14">
        <f t="shared" ca="1" si="26"/>
        <v>765622.83150000009</v>
      </c>
      <c r="S223" s="14">
        <f t="shared" ca="1" si="27"/>
        <v>14546833.798500001</v>
      </c>
      <c r="T223" s="11" t="s">
        <v>25</v>
      </c>
      <c r="U223" s="18" t="s">
        <v>36</v>
      </c>
    </row>
    <row r="224" spans="1:21" ht="15" customHeight="1" x14ac:dyDescent="0.15">
      <c r="A224" s="10" t="s">
        <v>272</v>
      </c>
      <c r="B224" s="11" t="s">
        <v>41</v>
      </c>
      <c r="C224" s="11" t="s">
        <v>115</v>
      </c>
      <c r="D224" s="12">
        <v>46056</v>
      </c>
      <c r="E224" s="11">
        <v>4271</v>
      </c>
      <c r="F224" s="11" t="s">
        <v>33</v>
      </c>
      <c r="G224" s="13">
        <v>574.08000000000004</v>
      </c>
      <c r="H224" s="14">
        <f t="shared" si="21"/>
        <v>2451895.6800000002</v>
      </c>
      <c r="I224" s="14">
        <f>IF(F224="GHS",H224,H224*Assumptions!$B$4)</f>
        <v>2451895.6800000002</v>
      </c>
      <c r="J224" s="15" t="str">
        <f>INDEX(Assumptions!$B$8:$B$12,MATCH(B224,Assumptions!$A$8:$A$12,0))</f>
        <v>Weighted Average</v>
      </c>
      <c r="K224" s="16">
        <f>G224/(1-INDEX(Assumptions!$D$8:$D$12,MATCH(B224,Assumptions!$A$8:$A$12,0)))</f>
        <v>883.2</v>
      </c>
      <c r="L224" s="16">
        <f t="shared" si="22"/>
        <v>17.2224</v>
      </c>
      <c r="M224" s="16">
        <f t="shared" si="23"/>
        <v>44.160000000000004</v>
      </c>
      <c r="N224" s="14">
        <f>E224*(K224-L224-M224)*IF(F224="GHS",1,Assumptions!$B$4)</f>
        <v>3509982.9696000004</v>
      </c>
      <c r="O224" s="15">
        <f t="shared" ca="1" si="24"/>
        <v>230</v>
      </c>
      <c r="P224" s="15" t="str">
        <f t="shared" ca="1" si="25"/>
        <v>181-365d</v>
      </c>
      <c r="Q224" s="17">
        <f ca="1">IF(P224="0-90d",0,IF(P224="91-180d",INDEX(Assumptions!$F$8:$F$12,MATCH(B224,Assumptions!$A$8:$A$12,0)),IF(P224="181-365d",INDEX(Assumptions!$G$8:$G$12,MATCH(B224,Assumptions!$A$8:$A$12,0)),INDEX(Assumptions!$H$8:$H$12,MATCH(B224,Assumptions!$A$8:$A$12,0)))))</f>
        <v>0.35</v>
      </c>
      <c r="R224" s="14">
        <f t="shared" ca="1" si="26"/>
        <v>858163.48800000001</v>
      </c>
      <c r="S224" s="14">
        <f t="shared" ca="1" si="27"/>
        <v>1593732.1920000003</v>
      </c>
      <c r="T224" s="11" t="s">
        <v>25</v>
      </c>
      <c r="U224" s="18" t="s">
        <v>36</v>
      </c>
    </row>
    <row r="225" spans="1:21" ht="15" customHeight="1" x14ac:dyDescent="0.15">
      <c r="A225" s="10" t="s">
        <v>273</v>
      </c>
      <c r="B225" s="11" t="s">
        <v>31</v>
      </c>
      <c r="C225" s="11" t="s">
        <v>63</v>
      </c>
      <c r="D225" s="12">
        <v>45897</v>
      </c>
      <c r="E225" s="11">
        <v>326</v>
      </c>
      <c r="F225" s="11" t="s">
        <v>33</v>
      </c>
      <c r="G225" s="13">
        <v>2902.19</v>
      </c>
      <c r="H225" s="14">
        <f t="shared" si="21"/>
        <v>946113.94000000006</v>
      </c>
      <c r="I225" s="14">
        <f>IF(F225="GHS",H225,H225*Assumptions!$B$4)</f>
        <v>946113.94000000006</v>
      </c>
      <c r="J225" s="15" t="str">
        <f>INDEX(Assumptions!$B$8:$B$12,MATCH(B225,Assumptions!$A$8:$A$12,0))</f>
        <v>Weighted Average</v>
      </c>
      <c r="K225" s="16">
        <f>G225/(1-INDEX(Assumptions!$D$8:$D$12,MATCH(B225,Assumptions!$A$8:$A$12,0)))</f>
        <v>4030.8194444444448</v>
      </c>
      <c r="L225" s="16">
        <f t="shared" si="22"/>
        <v>87.065699999999993</v>
      </c>
      <c r="M225" s="16">
        <f t="shared" si="23"/>
        <v>201.54097222222225</v>
      </c>
      <c r="N225" s="14">
        <f>E225*(K225-L225-M225)*IF(F225="GHS",1,Assumptions!$B$4)</f>
        <v>1219961.3637444447</v>
      </c>
      <c r="O225" s="15">
        <f t="shared" ca="1" si="24"/>
        <v>389</v>
      </c>
      <c r="P225" s="15" t="str">
        <f t="shared" ca="1" si="25"/>
        <v>365d+</v>
      </c>
      <c r="Q225" s="17">
        <f ca="1">IF(P225="0-90d",0,IF(P225="91-180d",INDEX(Assumptions!$F$8:$F$12,MATCH(B225,Assumptions!$A$8:$A$12,0)),IF(P225="181-365d",INDEX(Assumptions!$G$8:$G$12,MATCH(B225,Assumptions!$A$8:$A$12,0)),INDEX(Assumptions!$H$8:$H$12,MATCH(B225,Assumptions!$A$8:$A$12,0)))))</f>
        <v>0.6</v>
      </c>
      <c r="R225" s="14">
        <f t="shared" ca="1" si="26"/>
        <v>567668.36400000006</v>
      </c>
      <c r="S225" s="14">
        <f t="shared" ca="1" si="27"/>
        <v>378445.576</v>
      </c>
      <c r="T225" s="11" t="s">
        <v>25</v>
      </c>
      <c r="U225" s="18" t="s">
        <v>26</v>
      </c>
    </row>
    <row r="226" spans="1:21" ht="15" customHeight="1" x14ac:dyDescent="0.15">
      <c r="A226" s="10" t="s">
        <v>274</v>
      </c>
      <c r="B226" s="11" t="s">
        <v>31</v>
      </c>
      <c r="C226" s="11" t="s">
        <v>76</v>
      </c>
      <c r="D226" s="12">
        <v>46044</v>
      </c>
      <c r="E226" s="11">
        <v>3956</v>
      </c>
      <c r="F226" s="11" t="s">
        <v>33</v>
      </c>
      <c r="G226" s="13">
        <v>2597.7800000000002</v>
      </c>
      <c r="H226" s="14">
        <f t="shared" si="21"/>
        <v>10276817.680000002</v>
      </c>
      <c r="I226" s="14">
        <f>IF(F226="GHS",H226,H226*Assumptions!$B$4)</f>
        <v>10276817.680000002</v>
      </c>
      <c r="J226" s="15" t="str">
        <f>INDEX(Assumptions!$B$8:$B$12,MATCH(B226,Assumptions!$A$8:$A$12,0))</f>
        <v>Weighted Average</v>
      </c>
      <c r="K226" s="16">
        <f>G226/(1-INDEX(Assumptions!$D$8:$D$12,MATCH(B226,Assumptions!$A$8:$A$12,0)))</f>
        <v>3608.0277777777783</v>
      </c>
      <c r="L226" s="16">
        <f t="shared" si="22"/>
        <v>77.933400000000006</v>
      </c>
      <c r="M226" s="16">
        <f t="shared" si="23"/>
        <v>180.40138888888893</v>
      </c>
      <c r="N226" s="14">
        <f>E226*(K226-L226-M226)*IF(F226="GHS",1,Assumptions!$B$4)</f>
        <v>13251385.464044446</v>
      </c>
      <c r="O226" s="15">
        <f t="shared" ca="1" si="24"/>
        <v>242</v>
      </c>
      <c r="P226" s="15" t="str">
        <f t="shared" ca="1" si="25"/>
        <v>181-365d</v>
      </c>
      <c r="Q226" s="17">
        <f ca="1">IF(P226="0-90d",0,IF(P226="91-180d",INDEX(Assumptions!$F$8:$F$12,MATCH(B226,Assumptions!$A$8:$A$12,0)),IF(P226="181-365d",INDEX(Assumptions!$G$8:$G$12,MATCH(B226,Assumptions!$A$8:$A$12,0)),INDEX(Assumptions!$H$8:$H$12,MATCH(B226,Assumptions!$A$8:$A$12,0)))))</f>
        <v>0.2</v>
      </c>
      <c r="R226" s="14">
        <f t="shared" ca="1" si="26"/>
        <v>2055363.5360000003</v>
      </c>
      <c r="S226" s="14">
        <f t="shared" ca="1" si="27"/>
        <v>8221454.1440000013</v>
      </c>
      <c r="T226" s="11" t="s">
        <v>25</v>
      </c>
      <c r="U226" s="18" t="s">
        <v>26</v>
      </c>
    </row>
    <row r="227" spans="1:21" ht="15" customHeight="1" x14ac:dyDescent="0.15">
      <c r="A227" s="10" t="s">
        <v>275</v>
      </c>
      <c r="B227" s="11" t="s">
        <v>28</v>
      </c>
      <c r="C227" s="11" t="s">
        <v>35</v>
      </c>
      <c r="D227" s="12">
        <v>45740</v>
      </c>
      <c r="E227" s="11">
        <v>205</v>
      </c>
      <c r="F227" s="11" t="s">
        <v>24</v>
      </c>
      <c r="G227" s="13">
        <v>7662.95</v>
      </c>
      <c r="H227" s="14">
        <f t="shared" si="21"/>
        <v>1570904.75</v>
      </c>
      <c r="I227" s="14">
        <f>IF(F227="GHS",H227,H227*Assumptions!$B$4)</f>
        <v>16965771.300000001</v>
      </c>
      <c r="J227" s="15" t="str">
        <f>INDEX(Assumptions!$B$8:$B$12,MATCH(B227,Assumptions!$A$8:$A$12,0))</f>
        <v>Fair Value Less Costs to Sell</v>
      </c>
      <c r="K227" s="16">
        <f>G227/(1-INDEX(Assumptions!$D$8:$D$12,MATCH(B227,Assumptions!$A$8:$A$12,0)))</f>
        <v>8707.8977272727261</v>
      </c>
      <c r="L227" s="16">
        <f t="shared" si="22"/>
        <v>229.88849999999999</v>
      </c>
      <c r="M227" s="16">
        <f t="shared" si="23"/>
        <v>435.39488636363632</v>
      </c>
      <c r="N227" s="14">
        <f>E227*(K227-L227-M227)*IF(F227="GHS",1,Assumptions!$B$4)</f>
        <v>17806348.150772728</v>
      </c>
      <c r="O227" s="15">
        <f t="shared" ca="1" si="24"/>
        <v>546</v>
      </c>
      <c r="P227" s="15" t="str">
        <f t="shared" ca="1" si="25"/>
        <v>365d+</v>
      </c>
      <c r="Q227" s="17">
        <f ca="1">IF(P227="0-90d",0,IF(P227="91-180d",INDEX(Assumptions!$F$8:$F$12,MATCH(B227,Assumptions!$A$8:$A$12,0)),IF(P227="181-365d",INDEX(Assumptions!$G$8:$G$12,MATCH(B227,Assumptions!$A$8:$A$12,0)),INDEX(Assumptions!$H$8:$H$12,MATCH(B227,Assumptions!$A$8:$A$12,0)))))</f>
        <v>0.4</v>
      </c>
      <c r="R227" s="14">
        <f t="shared" ca="1" si="26"/>
        <v>6786308.5200000005</v>
      </c>
      <c r="S227" s="14">
        <f t="shared" ca="1" si="27"/>
        <v>10179462.780000001</v>
      </c>
      <c r="T227" s="11" t="s">
        <v>25</v>
      </c>
      <c r="U227" s="18" t="s">
        <v>26</v>
      </c>
    </row>
    <row r="228" spans="1:21" ht="15" customHeight="1" x14ac:dyDescent="0.15">
      <c r="A228" s="10" t="s">
        <v>276</v>
      </c>
      <c r="B228" s="11" t="s">
        <v>28</v>
      </c>
      <c r="C228" s="11" t="s">
        <v>29</v>
      </c>
      <c r="D228" s="12">
        <v>45737</v>
      </c>
      <c r="E228" s="11">
        <v>509</v>
      </c>
      <c r="F228" s="11" t="s">
        <v>24</v>
      </c>
      <c r="G228" s="13">
        <v>10727.39</v>
      </c>
      <c r="H228" s="14">
        <f t="shared" si="21"/>
        <v>5460241.5099999998</v>
      </c>
      <c r="I228" s="14">
        <f>IF(F228="GHS",H228,H228*Assumptions!$B$4)</f>
        <v>58970608.307999998</v>
      </c>
      <c r="J228" s="15" t="str">
        <f>INDEX(Assumptions!$B$8:$B$12,MATCH(B228,Assumptions!$A$8:$A$12,0))</f>
        <v>Fair Value Less Costs to Sell</v>
      </c>
      <c r="K228" s="16">
        <f>G228/(1-INDEX(Assumptions!$D$8:$D$12,MATCH(B228,Assumptions!$A$8:$A$12,0)))</f>
        <v>12190.215909090908</v>
      </c>
      <c r="L228" s="16">
        <f t="shared" si="22"/>
        <v>321.82169999999996</v>
      </c>
      <c r="M228" s="16">
        <f t="shared" si="23"/>
        <v>609.51079545454547</v>
      </c>
      <c r="N228" s="14">
        <f>E228*(K228-L228-M228)*IF(F228="GHS",1,Assumptions!$B$4)</f>
        <v>61892333.901441813</v>
      </c>
      <c r="O228" s="15">
        <f t="shared" ca="1" si="24"/>
        <v>549</v>
      </c>
      <c r="P228" s="15" t="str">
        <f t="shared" ca="1" si="25"/>
        <v>365d+</v>
      </c>
      <c r="Q228" s="17">
        <f ca="1">IF(P228="0-90d",0,IF(P228="91-180d",INDEX(Assumptions!$F$8:$F$12,MATCH(B228,Assumptions!$A$8:$A$12,0)),IF(P228="181-365d",INDEX(Assumptions!$G$8:$G$12,MATCH(B228,Assumptions!$A$8:$A$12,0)),INDEX(Assumptions!$H$8:$H$12,MATCH(B228,Assumptions!$A$8:$A$12,0)))))</f>
        <v>0.4</v>
      </c>
      <c r="R228" s="14">
        <f t="shared" ca="1" si="26"/>
        <v>23588243.323200002</v>
      </c>
      <c r="S228" s="14">
        <f t="shared" si="27"/>
        <v>0</v>
      </c>
      <c r="T228" s="11" t="s">
        <v>39</v>
      </c>
      <c r="U228" s="18" t="s">
        <v>36</v>
      </c>
    </row>
    <row r="229" spans="1:21" ht="15" customHeight="1" x14ac:dyDescent="0.15">
      <c r="A229" s="10" t="s">
        <v>277</v>
      </c>
      <c r="B229" s="11" t="s">
        <v>46</v>
      </c>
      <c r="C229" s="11" t="s">
        <v>119</v>
      </c>
      <c r="D229" s="12">
        <v>45783</v>
      </c>
      <c r="E229" s="11">
        <v>2730</v>
      </c>
      <c r="F229" s="11" t="s">
        <v>33</v>
      </c>
      <c r="G229" s="13">
        <v>561577.25</v>
      </c>
      <c r="H229" s="14">
        <f t="shared" si="21"/>
        <v>1533105892.5</v>
      </c>
      <c r="I229" s="14">
        <f>IF(F229="GHS",H229,H229*Assumptions!$B$4)</f>
        <v>1533105892.5</v>
      </c>
      <c r="J229" s="15" t="str">
        <f>INDEX(Assumptions!$B$8:$B$12,MATCH(B229,Assumptions!$A$8:$A$12,0))</f>
        <v>Specific Identification</v>
      </c>
      <c r="K229" s="16">
        <f>G229/(1-INDEX(Assumptions!$D$8:$D$12,MATCH(B229,Assumptions!$A$8:$A$12,0)))</f>
        <v>719970.83333333326</v>
      </c>
      <c r="L229" s="16">
        <f t="shared" si="22"/>
        <v>16847.317500000001</v>
      </c>
      <c r="M229" s="16">
        <f t="shared" si="23"/>
        <v>35998.541666666664</v>
      </c>
      <c r="N229" s="14">
        <f>E229*(K229-L229-M229)*IF(F229="GHS",1,Assumptions!$B$4)</f>
        <v>1821251179.4749999</v>
      </c>
      <c r="O229" s="15">
        <f t="shared" ca="1" si="24"/>
        <v>503</v>
      </c>
      <c r="P229" s="15" t="str">
        <f t="shared" ca="1" si="25"/>
        <v>365d+</v>
      </c>
      <c r="Q229" s="17">
        <f ca="1">IF(P229="0-90d",0,IF(P229="91-180d",INDEX(Assumptions!$F$8:$F$12,MATCH(B229,Assumptions!$A$8:$A$12,0)),IF(P229="181-365d",INDEX(Assumptions!$G$8:$G$12,MATCH(B229,Assumptions!$A$8:$A$12,0)),INDEX(Assumptions!$H$8:$H$12,MATCH(B229,Assumptions!$A$8:$A$12,0)))))</f>
        <v>0.15</v>
      </c>
      <c r="R229" s="14">
        <f t="shared" ca="1" si="26"/>
        <v>229965883.875</v>
      </c>
      <c r="S229" s="14">
        <f t="shared" ca="1" si="27"/>
        <v>1303140008.625</v>
      </c>
      <c r="T229" s="11" t="s">
        <v>25</v>
      </c>
      <c r="U229" s="18" t="s">
        <v>26</v>
      </c>
    </row>
    <row r="230" spans="1:21" ht="15" customHeight="1" x14ac:dyDescent="0.15">
      <c r="A230" s="10" t="s">
        <v>278</v>
      </c>
      <c r="B230" s="11" t="s">
        <v>41</v>
      </c>
      <c r="C230" s="11" t="s">
        <v>49</v>
      </c>
      <c r="D230" s="12">
        <v>45896</v>
      </c>
      <c r="E230" s="11">
        <v>2526</v>
      </c>
      <c r="F230" s="11" t="s">
        <v>33</v>
      </c>
      <c r="G230" s="13">
        <v>1083.6099999999999</v>
      </c>
      <c r="H230" s="14">
        <f t="shared" si="21"/>
        <v>2737198.86</v>
      </c>
      <c r="I230" s="14">
        <f>IF(F230="GHS",H230,H230*Assumptions!$B$4)</f>
        <v>2737198.86</v>
      </c>
      <c r="J230" s="15" t="str">
        <f>INDEX(Assumptions!$B$8:$B$12,MATCH(B230,Assumptions!$A$8:$A$12,0))</f>
        <v>Weighted Average</v>
      </c>
      <c r="K230" s="16">
        <f>G230/(1-INDEX(Assumptions!$D$8:$D$12,MATCH(B230,Assumptions!$A$8:$A$12,0)))</f>
        <v>1667.0923076923075</v>
      </c>
      <c r="L230" s="16">
        <f t="shared" si="22"/>
        <v>32.508299999999998</v>
      </c>
      <c r="M230" s="16">
        <f t="shared" si="23"/>
        <v>83.354615384615386</v>
      </c>
      <c r="N230" s="14">
        <f>E230*(K230-L230-M230)*IF(F230="GHS",1,Assumptions!$B$4)</f>
        <v>3918405.4449692308</v>
      </c>
      <c r="O230" s="15">
        <f t="shared" ca="1" si="24"/>
        <v>390</v>
      </c>
      <c r="P230" s="15" t="str">
        <f t="shared" ca="1" si="25"/>
        <v>365d+</v>
      </c>
      <c r="Q230" s="17">
        <f ca="1">IF(P230="0-90d",0,IF(P230="91-180d",INDEX(Assumptions!$F$8:$F$12,MATCH(B230,Assumptions!$A$8:$A$12,0)),IF(P230="181-365d",INDEX(Assumptions!$G$8:$G$12,MATCH(B230,Assumptions!$A$8:$A$12,0)),INDEX(Assumptions!$H$8:$H$12,MATCH(B230,Assumptions!$A$8:$A$12,0)))))</f>
        <v>0.8</v>
      </c>
      <c r="R230" s="14">
        <f t="shared" ca="1" si="26"/>
        <v>2189759.088</v>
      </c>
      <c r="S230" s="14">
        <f t="shared" ca="1" si="27"/>
        <v>547439.77199999988</v>
      </c>
      <c r="T230" s="11" t="s">
        <v>25</v>
      </c>
      <c r="U230" s="18" t="s">
        <v>26</v>
      </c>
    </row>
    <row r="231" spans="1:21" ht="15" customHeight="1" x14ac:dyDescent="0.15">
      <c r="A231" s="10" t="s">
        <v>279</v>
      </c>
      <c r="B231" s="11" t="s">
        <v>28</v>
      </c>
      <c r="C231" s="11" t="s">
        <v>38</v>
      </c>
      <c r="D231" s="12">
        <v>45915</v>
      </c>
      <c r="E231" s="11">
        <v>4493</v>
      </c>
      <c r="F231" s="11" t="s">
        <v>24</v>
      </c>
      <c r="G231" s="13">
        <v>7194.37</v>
      </c>
      <c r="H231" s="14">
        <f t="shared" si="21"/>
        <v>32324304.41</v>
      </c>
      <c r="I231" s="14">
        <f>IF(F231="GHS",H231,H231*Assumptions!$B$4)</f>
        <v>349102487.62800002</v>
      </c>
      <c r="J231" s="15" t="str">
        <f>INDEX(Assumptions!$B$8:$B$12,MATCH(B231,Assumptions!$A$8:$A$12,0))</f>
        <v>Fair Value Less Costs to Sell</v>
      </c>
      <c r="K231" s="16">
        <f>G231/(1-INDEX(Assumptions!$D$8:$D$12,MATCH(B231,Assumptions!$A$8:$A$12,0)))</f>
        <v>8175.420454545454</v>
      </c>
      <c r="L231" s="16">
        <f t="shared" si="22"/>
        <v>215.83109999999999</v>
      </c>
      <c r="M231" s="16">
        <f t="shared" si="23"/>
        <v>408.77102272727274</v>
      </c>
      <c r="N231" s="14">
        <f>E231*(K231-L231-M231)*IF(F231="GHS",1,Assumptions!$B$4)</f>
        <v>366398929.06047815</v>
      </c>
      <c r="O231" s="15">
        <f t="shared" ca="1" si="24"/>
        <v>371</v>
      </c>
      <c r="P231" s="15" t="str">
        <f t="shared" ca="1" si="25"/>
        <v>365d+</v>
      </c>
      <c r="Q231" s="17">
        <f ca="1">IF(P231="0-90d",0,IF(P231="91-180d",INDEX(Assumptions!$F$8:$F$12,MATCH(B231,Assumptions!$A$8:$A$12,0)),IF(P231="181-365d",INDEX(Assumptions!$G$8:$G$12,MATCH(B231,Assumptions!$A$8:$A$12,0)),INDEX(Assumptions!$H$8:$H$12,MATCH(B231,Assumptions!$A$8:$A$12,0)))))</f>
        <v>0.4</v>
      </c>
      <c r="R231" s="14">
        <f t="shared" ca="1" si="26"/>
        <v>139640995.0512</v>
      </c>
      <c r="S231" s="14">
        <f t="shared" si="27"/>
        <v>0</v>
      </c>
      <c r="T231" s="11" t="s">
        <v>39</v>
      </c>
      <c r="U231" s="18" t="s">
        <v>26</v>
      </c>
    </row>
    <row r="232" spans="1:21" ht="15" customHeight="1" x14ac:dyDescent="0.15">
      <c r="A232" s="10" t="s">
        <v>280</v>
      </c>
      <c r="B232" s="11" t="s">
        <v>41</v>
      </c>
      <c r="C232" s="11" t="s">
        <v>44</v>
      </c>
      <c r="D232" s="12">
        <v>46018</v>
      </c>
      <c r="E232" s="11">
        <v>3765</v>
      </c>
      <c r="F232" s="11" t="s">
        <v>33</v>
      </c>
      <c r="G232" s="13">
        <v>202.6</v>
      </c>
      <c r="H232" s="14">
        <f t="shared" si="21"/>
        <v>762789</v>
      </c>
      <c r="I232" s="14">
        <f>IF(F232="GHS",H232,H232*Assumptions!$B$4)</f>
        <v>762789</v>
      </c>
      <c r="J232" s="15" t="str">
        <f>INDEX(Assumptions!$B$8:$B$12,MATCH(B232,Assumptions!$A$8:$A$12,0))</f>
        <v>Weighted Average</v>
      </c>
      <c r="K232" s="16">
        <f>G232/(1-INDEX(Assumptions!$D$8:$D$12,MATCH(B232,Assumptions!$A$8:$A$12,0)))</f>
        <v>311.69230769230768</v>
      </c>
      <c r="L232" s="16">
        <f t="shared" si="22"/>
        <v>6.0779999999999994</v>
      </c>
      <c r="M232" s="16">
        <f t="shared" si="23"/>
        <v>15.584615384615384</v>
      </c>
      <c r="N232" s="14">
        <f>E232*(K232-L232-M232)*IF(F232="GHS",1,Assumptions!$B$4)</f>
        <v>1091961.7915384616</v>
      </c>
      <c r="O232" s="15">
        <f t="shared" ca="1" si="24"/>
        <v>268</v>
      </c>
      <c r="P232" s="15" t="str">
        <f t="shared" ca="1" si="25"/>
        <v>181-365d</v>
      </c>
      <c r="Q232" s="17">
        <f ca="1">IF(P232="0-90d",0,IF(P232="91-180d",INDEX(Assumptions!$F$8:$F$12,MATCH(B232,Assumptions!$A$8:$A$12,0)),IF(P232="181-365d",INDEX(Assumptions!$G$8:$G$12,MATCH(B232,Assumptions!$A$8:$A$12,0)),INDEX(Assumptions!$H$8:$H$12,MATCH(B232,Assumptions!$A$8:$A$12,0)))))</f>
        <v>0.35</v>
      </c>
      <c r="R232" s="14">
        <f t="shared" ca="1" si="26"/>
        <v>266976.14999999997</v>
      </c>
      <c r="S232" s="14">
        <f t="shared" ca="1" si="27"/>
        <v>495812.85000000003</v>
      </c>
      <c r="T232" s="11" t="s">
        <v>25</v>
      </c>
      <c r="U232" s="18" t="s">
        <v>36</v>
      </c>
    </row>
    <row r="233" spans="1:21" ht="15" customHeight="1" x14ac:dyDescent="0.15">
      <c r="A233" s="10" t="s">
        <v>281</v>
      </c>
      <c r="B233" s="11" t="s">
        <v>46</v>
      </c>
      <c r="C233" s="11" t="s">
        <v>119</v>
      </c>
      <c r="D233" s="12">
        <v>46169</v>
      </c>
      <c r="E233" s="11">
        <v>654</v>
      </c>
      <c r="F233" s="11" t="s">
        <v>33</v>
      </c>
      <c r="G233" s="13">
        <v>364170.65</v>
      </c>
      <c r="H233" s="14">
        <f t="shared" si="21"/>
        <v>238167605.10000002</v>
      </c>
      <c r="I233" s="14">
        <f>IF(F233="GHS",H233,H233*Assumptions!$B$4)</f>
        <v>238167605.10000002</v>
      </c>
      <c r="J233" s="15" t="str">
        <f>INDEX(Assumptions!$B$8:$B$12,MATCH(B233,Assumptions!$A$8:$A$12,0))</f>
        <v>Specific Identification</v>
      </c>
      <c r="K233" s="16">
        <f>G233/(1-INDEX(Assumptions!$D$8:$D$12,MATCH(B233,Assumptions!$A$8:$A$12,0)))</f>
        <v>466885.44871794875</v>
      </c>
      <c r="L233" s="16">
        <f t="shared" si="22"/>
        <v>10925.119500000001</v>
      </c>
      <c r="M233" s="16">
        <f t="shared" si="23"/>
        <v>23344.272435897437</v>
      </c>
      <c r="N233" s="14">
        <f>E233*(K233-L233-M233)*IF(F233="GHS",1,Assumptions!$B$4)</f>
        <v>282930901.13546151</v>
      </c>
      <c r="O233" s="15">
        <f t="shared" ca="1" si="24"/>
        <v>117</v>
      </c>
      <c r="P233" s="15" t="str">
        <f t="shared" ca="1" si="25"/>
        <v>91-180d</v>
      </c>
      <c r="Q233" s="17">
        <f ca="1">IF(P233="0-90d",0,IF(P233="91-180d",INDEX(Assumptions!$F$8:$F$12,MATCH(B233,Assumptions!$A$8:$A$12,0)),IF(P233="181-365d",INDEX(Assumptions!$G$8:$G$12,MATCH(B233,Assumptions!$A$8:$A$12,0)),INDEX(Assumptions!$H$8:$H$12,MATCH(B233,Assumptions!$A$8:$A$12,0)))))</f>
        <v>0</v>
      </c>
      <c r="R233" s="14">
        <f t="shared" ca="1" si="26"/>
        <v>0</v>
      </c>
      <c r="S233" s="14">
        <f t="shared" ca="1" si="27"/>
        <v>238167605.10000002</v>
      </c>
      <c r="T233" s="11" t="s">
        <v>25</v>
      </c>
      <c r="U233" s="18" t="s">
        <v>26</v>
      </c>
    </row>
    <row r="234" spans="1:21" ht="15" customHeight="1" x14ac:dyDescent="0.15">
      <c r="A234" s="10" t="s">
        <v>282</v>
      </c>
      <c r="B234" s="11" t="s">
        <v>46</v>
      </c>
      <c r="C234" s="11" t="s">
        <v>52</v>
      </c>
      <c r="D234" s="12">
        <v>46177</v>
      </c>
      <c r="E234" s="11">
        <v>1463</v>
      </c>
      <c r="F234" s="11" t="s">
        <v>33</v>
      </c>
      <c r="G234" s="13">
        <v>892231.44</v>
      </c>
      <c r="H234" s="14">
        <f t="shared" si="21"/>
        <v>1305334596.72</v>
      </c>
      <c r="I234" s="14">
        <f>IF(F234="GHS",H234,H234*Assumptions!$B$4)</f>
        <v>1305334596.72</v>
      </c>
      <c r="J234" s="15" t="str">
        <f>INDEX(Assumptions!$B$8:$B$12,MATCH(B234,Assumptions!$A$8:$A$12,0))</f>
        <v>Specific Identification</v>
      </c>
      <c r="K234" s="16">
        <f>G234/(1-INDEX(Assumptions!$D$8:$D$12,MATCH(B234,Assumptions!$A$8:$A$12,0)))</f>
        <v>1143886.4615384615</v>
      </c>
      <c r="L234" s="16">
        <f t="shared" si="22"/>
        <v>26766.943199999998</v>
      </c>
      <c r="M234" s="16">
        <f t="shared" si="23"/>
        <v>57194.323076923079</v>
      </c>
      <c r="N234" s="14">
        <f>E234*(K234-L234-M234)*IF(F234="GHS",1,Assumptions!$B$4)</f>
        <v>1550670560.6676304</v>
      </c>
      <c r="O234" s="15">
        <f t="shared" ca="1" si="24"/>
        <v>109</v>
      </c>
      <c r="P234" s="15" t="str">
        <f t="shared" ca="1" si="25"/>
        <v>91-180d</v>
      </c>
      <c r="Q234" s="17">
        <f ca="1">IF(P234="0-90d",0,IF(P234="91-180d",INDEX(Assumptions!$F$8:$F$12,MATCH(B234,Assumptions!$A$8:$A$12,0)),IF(P234="181-365d",INDEX(Assumptions!$G$8:$G$12,MATCH(B234,Assumptions!$A$8:$A$12,0)),INDEX(Assumptions!$H$8:$H$12,MATCH(B234,Assumptions!$A$8:$A$12,0)))))</f>
        <v>0</v>
      </c>
      <c r="R234" s="14">
        <f t="shared" ca="1" si="26"/>
        <v>0</v>
      </c>
      <c r="S234" s="14">
        <f t="shared" ca="1" si="27"/>
        <v>1305334596.72</v>
      </c>
      <c r="T234" s="11" t="s">
        <v>25</v>
      </c>
      <c r="U234" s="18" t="s">
        <v>36</v>
      </c>
    </row>
    <row r="235" spans="1:21" ht="15" customHeight="1" x14ac:dyDescent="0.15">
      <c r="A235" s="10" t="s">
        <v>283</v>
      </c>
      <c r="B235" s="11" t="s">
        <v>31</v>
      </c>
      <c r="C235" s="11" t="s">
        <v>32</v>
      </c>
      <c r="D235" s="12">
        <v>45747</v>
      </c>
      <c r="E235" s="11">
        <v>3434</v>
      </c>
      <c r="F235" s="11" t="s">
        <v>33</v>
      </c>
      <c r="G235" s="13">
        <v>693.12</v>
      </c>
      <c r="H235" s="14">
        <f t="shared" si="21"/>
        <v>2380174.08</v>
      </c>
      <c r="I235" s="14">
        <f>IF(F235="GHS",H235,H235*Assumptions!$B$4)</f>
        <v>2380174.08</v>
      </c>
      <c r="J235" s="15" t="str">
        <f>INDEX(Assumptions!$B$8:$B$12,MATCH(B235,Assumptions!$A$8:$A$12,0))</f>
        <v>Weighted Average</v>
      </c>
      <c r="K235" s="16">
        <f>G235/(1-INDEX(Assumptions!$D$8:$D$12,MATCH(B235,Assumptions!$A$8:$A$12,0)))</f>
        <v>962.66666666666674</v>
      </c>
      <c r="L235" s="16">
        <f t="shared" si="22"/>
        <v>20.793599999999998</v>
      </c>
      <c r="M235" s="16">
        <f t="shared" si="23"/>
        <v>48.13333333333334</v>
      </c>
      <c r="N235" s="14">
        <f>E235*(K235-L235-M235)*IF(F235="GHS",1,Assumptions!$B$4)</f>
        <v>3069102.2442666669</v>
      </c>
      <c r="O235" s="15">
        <f t="shared" ca="1" si="24"/>
        <v>539</v>
      </c>
      <c r="P235" s="15" t="str">
        <f t="shared" ca="1" si="25"/>
        <v>365d+</v>
      </c>
      <c r="Q235" s="17">
        <f ca="1">IF(P235="0-90d",0,IF(P235="91-180d",INDEX(Assumptions!$F$8:$F$12,MATCH(B235,Assumptions!$A$8:$A$12,0)),IF(P235="181-365d",INDEX(Assumptions!$G$8:$G$12,MATCH(B235,Assumptions!$A$8:$A$12,0)),INDEX(Assumptions!$H$8:$H$12,MATCH(B235,Assumptions!$A$8:$A$12,0)))))</f>
        <v>0.6</v>
      </c>
      <c r="R235" s="14">
        <f t="shared" ca="1" si="26"/>
        <v>1428104.4480000001</v>
      </c>
      <c r="S235" s="14">
        <f t="shared" ca="1" si="27"/>
        <v>952069.63199999998</v>
      </c>
      <c r="T235" s="11" t="s">
        <v>25</v>
      </c>
      <c r="U235" s="18" t="s">
        <v>26</v>
      </c>
    </row>
    <row r="236" spans="1:21" ht="15" customHeight="1" x14ac:dyDescent="0.15">
      <c r="A236" s="10" t="s">
        <v>284</v>
      </c>
      <c r="B236" s="11" t="s">
        <v>41</v>
      </c>
      <c r="C236" s="11" t="s">
        <v>44</v>
      </c>
      <c r="D236" s="12">
        <v>46078</v>
      </c>
      <c r="E236" s="11">
        <v>305</v>
      </c>
      <c r="F236" s="11" t="s">
        <v>33</v>
      </c>
      <c r="G236" s="13">
        <v>186.15</v>
      </c>
      <c r="H236" s="14">
        <f t="shared" si="21"/>
        <v>56775.75</v>
      </c>
      <c r="I236" s="14">
        <f>IF(F236="GHS",H236,H236*Assumptions!$B$4)</f>
        <v>56775.75</v>
      </c>
      <c r="J236" s="15" t="str">
        <f>INDEX(Assumptions!$B$8:$B$12,MATCH(B236,Assumptions!$A$8:$A$12,0))</f>
        <v>Weighted Average</v>
      </c>
      <c r="K236" s="16">
        <f>G236/(1-INDEX(Assumptions!$D$8:$D$12,MATCH(B236,Assumptions!$A$8:$A$12,0)))</f>
        <v>286.38461538461536</v>
      </c>
      <c r="L236" s="16">
        <f t="shared" si="22"/>
        <v>5.5845000000000002</v>
      </c>
      <c r="M236" s="16">
        <f t="shared" si="23"/>
        <v>14.319230769230769</v>
      </c>
      <c r="N236" s="14">
        <f>E236*(K236-L236-M236)*IF(F236="GHS",1,Assumptions!$B$4)</f>
        <v>81276.669807692291</v>
      </c>
      <c r="O236" s="15">
        <f t="shared" ca="1" si="24"/>
        <v>208</v>
      </c>
      <c r="P236" s="15" t="str">
        <f t="shared" ca="1" si="25"/>
        <v>181-365d</v>
      </c>
      <c r="Q236" s="17">
        <f ca="1">IF(P236="0-90d",0,IF(P236="91-180d",INDEX(Assumptions!$F$8:$F$12,MATCH(B236,Assumptions!$A$8:$A$12,0)),IF(P236="181-365d",INDEX(Assumptions!$G$8:$G$12,MATCH(B236,Assumptions!$A$8:$A$12,0)),INDEX(Assumptions!$H$8:$H$12,MATCH(B236,Assumptions!$A$8:$A$12,0)))))</f>
        <v>0.35</v>
      </c>
      <c r="R236" s="14">
        <f t="shared" ca="1" si="26"/>
        <v>19871.512499999997</v>
      </c>
      <c r="S236" s="14">
        <f t="shared" ca="1" si="27"/>
        <v>36904.237500000003</v>
      </c>
      <c r="T236" s="11" t="s">
        <v>25</v>
      </c>
      <c r="U236" s="18" t="s">
        <v>26</v>
      </c>
    </row>
    <row r="237" spans="1:21" ht="15" customHeight="1" x14ac:dyDescent="0.15">
      <c r="A237" s="10" t="s">
        <v>285</v>
      </c>
      <c r="B237" s="11" t="s">
        <v>31</v>
      </c>
      <c r="C237" s="11" t="s">
        <v>32</v>
      </c>
      <c r="D237" s="12">
        <v>45808</v>
      </c>
      <c r="E237" s="11">
        <v>1288</v>
      </c>
      <c r="F237" s="11" t="s">
        <v>33</v>
      </c>
      <c r="G237" s="13">
        <v>2793.28</v>
      </c>
      <c r="H237" s="14">
        <f t="shared" si="21"/>
        <v>3597744.64</v>
      </c>
      <c r="I237" s="14">
        <f>IF(F237="GHS",H237,H237*Assumptions!$B$4)</f>
        <v>3597744.64</v>
      </c>
      <c r="J237" s="15" t="str">
        <f>INDEX(Assumptions!$B$8:$B$12,MATCH(B237,Assumptions!$A$8:$A$12,0))</f>
        <v>Weighted Average</v>
      </c>
      <c r="K237" s="16">
        <f>G237/(1-INDEX(Assumptions!$D$8:$D$12,MATCH(B237,Assumptions!$A$8:$A$12,0)))</f>
        <v>3879.5555555555561</v>
      </c>
      <c r="L237" s="16">
        <f t="shared" si="22"/>
        <v>83.798400000000001</v>
      </c>
      <c r="M237" s="16">
        <f t="shared" si="23"/>
        <v>193.97777777777782</v>
      </c>
      <c r="N237" s="14">
        <f>E237*(K237-L237-M237)*IF(F237="GHS",1,Assumptions!$B$4)</f>
        <v>4639091.8385777781</v>
      </c>
      <c r="O237" s="15">
        <f t="shared" ca="1" si="24"/>
        <v>478</v>
      </c>
      <c r="P237" s="15" t="str">
        <f t="shared" ca="1" si="25"/>
        <v>365d+</v>
      </c>
      <c r="Q237" s="17">
        <f ca="1">IF(P237="0-90d",0,IF(P237="91-180d",INDEX(Assumptions!$F$8:$F$12,MATCH(B237,Assumptions!$A$8:$A$12,0)),IF(P237="181-365d",INDEX(Assumptions!$G$8:$G$12,MATCH(B237,Assumptions!$A$8:$A$12,0)),INDEX(Assumptions!$H$8:$H$12,MATCH(B237,Assumptions!$A$8:$A$12,0)))))</f>
        <v>0.6</v>
      </c>
      <c r="R237" s="14">
        <f t="shared" ca="1" si="26"/>
        <v>2158646.784</v>
      </c>
      <c r="S237" s="14">
        <f t="shared" ca="1" si="27"/>
        <v>1439097.8560000001</v>
      </c>
      <c r="T237" s="11" t="s">
        <v>25</v>
      </c>
      <c r="U237" s="18" t="s">
        <v>26</v>
      </c>
    </row>
    <row r="238" spans="1:21" ht="15" customHeight="1" x14ac:dyDescent="0.15">
      <c r="A238" s="10" t="s">
        <v>286</v>
      </c>
      <c r="B238" s="11" t="s">
        <v>22</v>
      </c>
      <c r="C238" s="11" t="s">
        <v>61</v>
      </c>
      <c r="D238" s="12">
        <v>45965</v>
      </c>
      <c r="E238" s="11">
        <v>241</v>
      </c>
      <c r="F238" s="11" t="s">
        <v>24</v>
      </c>
      <c r="G238" s="13">
        <v>17322.25</v>
      </c>
      <c r="H238" s="14">
        <f t="shared" si="21"/>
        <v>4174662.25</v>
      </c>
      <c r="I238" s="14">
        <f>IF(F238="GHS",H238,H238*Assumptions!$B$4)</f>
        <v>45086352.300000004</v>
      </c>
      <c r="J238" s="15" t="str">
        <f>INDEX(Assumptions!$B$8:$B$12,MATCH(B238,Assumptions!$A$8:$A$12,0))</f>
        <v>FIFO</v>
      </c>
      <c r="K238" s="16">
        <f>G238/(1-INDEX(Assumptions!$D$8:$D$12,MATCH(B238,Assumptions!$A$8:$A$12,0)))</f>
        <v>21124.695121951219</v>
      </c>
      <c r="L238" s="16">
        <f t="shared" si="22"/>
        <v>519.66750000000002</v>
      </c>
      <c r="M238" s="16">
        <f t="shared" si="23"/>
        <v>1056.2347560975611</v>
      </c>
      <c r="N238" s="14">
        <f>E238*(K238-L238-M238)*IF(F238="GHS",1,Assumptions!$B$4)</f>
        <v>50881598.071243912</v>
      </c>
      <c r="O238" s="15">
        <f t="shared" ca="1" si="24"/>
        <v>321</v>
      </c>
      <c r="P238" s="15" t="str">
        <f t="shared" ca="1" si="25"/>
        <v>181-365d</v>
      </c>
      <c r="Q238" s="17">
        <f ca="1">IF(P238="0-90d",0,IF(P238="91-180d",INDEX(Assumptions!$F$8:$F$12,MATCH(B238,Assumptions!$A$8:$A$12,0)),IF(P238="181-365d",INDEX(Assumptions!$G$8:$G$12,MATCH(B238,Assumptions!$A$8:$A$12,0)),INDEX(Assumptions!$H$8:$H$12,MATCH(B238,Assumptions!$A$8:$A$12,0)))))</f>
        <v>0.15</v>
      </c>
      <c r="R238" s="14">
        <f t="shared" ca="1" si="26"/>
        <v>6762952.8450000007</v>
      </c>
      <c r="S238" s="14">
        <f t="shared" ca="1" si="27"/>
        <v>38323399.455000006</v>
      </c>
      <c r="T238" s="11" t="s">
        <v>25</v>
      </c>
      <c r="U238" s="18" t="s">
        <v>26</v>
      </c>
    </row>
    <row r="239" spans="1:21" ht="15" customHeight="1" x14ac:dyDescent="0.15">
      <c r="A239" s="10" t="s">
        <v>287</v>
      </c>
      <c r="B239" s="11" t="s">
        <v>22</v>
      </c>
      <c r="C239" s="11" t="s">
        <v>23</v>
      </c>
      <c r="D239" s="12">
        <v>45849</v>
      </c>
      <c r="E239" s="11">
        <v>3541</v>
      </c>
      <c r="F239" s="11" t="s">
        <v>24</v>
      </c>
      <c r="G239" s="13">
        <v>18330.41</v>
      </c>
      <c r="H239" s="14">
        <f t="shared" si="21"/>
        <v>64907981.810000002</v>
      </c>
      <c r="I239" s="14">
        <f>IF(F239="GHS",H239,H239*Assumptions!$B$4)</f>
        <v>701006203.5480001</v>
      </c>
      <c r="J239" s="15" t="str">
        <f>INDEX(Assumptions!$B$8:$B$12,MATCH(B239,Assumptions!$A$8:$A$12,0))</f>
        <v>FIFO</v>
      </c>
      <c r="K239" s="16">
        <f>G239/(1-INDEX(Assumptions!$D$8:$D$12,MATCH(B239,Assumptions!$A$8:$A$12,0)))</f>
        <v>22354.158536585364</v>
      </c>
      <c r="L239" s="16">
        <f t="shared" si="22"/>
        <v>549.91229999999996</v>
      </c>
      <c r="M239" s="16">
        <f t="shared" si="23"/>
        <v>1117.7079268292682</v>
      </c>
      <c r="N239" s="14">
        <f>E239*(K239-L239-M239)*IF(F239="GHS",1,Assumptions!$B$4)</f>
        <v>791111147.27234054</v>
      </c>
      <c r="O239" s="15">
        <f t="shared" ca="1" si="24"/>
        <v>437</v>
      </c>
      <c r="P239" s="15" t="str">
        <f t="shared" ca="1" si="25"/>
        <v>365d+</v>
      </c>
      <c r="Q239" s="17">
        <f ca="1">IF(P239="0-90d",0,IF(P239="91-180d",INDEX(Assumptions!$F$8:$F$12,MATCH(B239,Assumptions!$A$8:$A$12,0)),IF(P239="181-365d",INDEX(Assumptions!$G$8:$G$12,MATCH(B239,Assumptions!$A$8:$A$12,0)),INDEX(Assumptions!$H$8:$H$12,MATCH(B239,Assumptions!$A$8:$A$12,0)))))</f>
        <v>0.5</v>
      </c>
      <c r="R239" s="14">
        <f t="shared" ca="1" si="26"/>
        <v>350503101.77400005</v>
      </c>
      <c r="S239" s="14">
        <f t="shared" ca="1" si="27"/>
        <v>350503101.77400005</v>
      </c>
      <c r="T239" s="11" t="s">
        <v>25</v>
      </c>
      <c r="U239" s="18" t="s">
        <v>26</v>
      </c>
    </row>
    <row r="240" spans="1:21" ht="15" customHeight="1" x14ac:dyDescent="0.15">
      <c r="A240" s="10" t="s">
        <v>288</v>
      </c>
      <c r="B240" s="11" t="s">
        <v>46</v>
      </c>
      <c r="C240" s="11" t="s">
        <v>119</v>
      </c>
      <c r="D240" s="12">
        <v>45840</v>
      </c>
      <c r="E240" s="11">
        <v>643</v>
      </c>
      <c r="F240" s="11" t="s">
        <v>33</v>
      </c>
      <c r="G240" s="13">
        <v>738015.22</v>
      </c>
      <c r="H240" s="14">
        <f t="shared" si="21"/>
        <v>474543786.45999998</v>
      </c>
      <c r="I240" s="14">
        <f>IF(F240="GHS",H240,H240*Assumptions!$B$4)</f>
        <v>474543786.45999998</v>
      </c>
      <c r="J240" s="15" t="str">
        <f>INDEX(Assumptions!$B$8:$B$12,MATCH(B240,Assumptions!$A$8:$A$12,0))</f>
        <v>Specific Identification</v>
      </c>
      <c r="K240" s="16">
        <f>G240/(1-INDEX(Assumptions!$D$8:$D$12,MATCH(B240,Assumptions!$A$8:$A$12,0)))</f>
        <v>946173.35897435888</v>
      </c>
      <c r="L240" s="16">
        <f t="shared" si="22"/>
        <v>22140.456599999998</v>
      </c>
      <c r="M240" s="16">
        <f t="shared" si="23"/>
        <v>47308.66794871795</v>
      </c>
      <c r="N240" s="14">
        <f>E240*(K240-L240-M240)*IF(F240="GHS",1,Assumptions!$B$4)</f>
        <v>563733682.73568714</v>
      </c>
      <c r="O240" s="15">
        <f t="shared" ca="1" si="24"/>
        <v>446</v>
      </c>
      <c r="P240" s="15" t="str">
        <f t="shared" ca="1" si="25"/>
        <v>365d+</v>
      </c>
      <c r="Q240" s="17">
        <f ca="1">IF(P240="0-90d",0,IF(P240="91-180d",INDEX(Assumptions!$F$8:$F$12,MATCH(B240,Assumptions!$A$8:$A$12,0)),IF(P240="181-365d",INDEX(Assumptions!$G$8:$G$12,MATCH(B240,Assumptions!$A$8:$A$12,0)),INDEX(Assumptions!$H$8:$H$12,MATCH(B240,Assumptions!$A$8:$A$12,0)))))</f>
        <v>0.15</v>
      </c>
      <c r="R240" s="14">
        <f t="shared" ca="1" si="26"/>
        <v>71181567.968999997</v>
      </c>
      <c r="S240" s="14">
        <f t="shared" ca="1" si="27"/>
        <v>403362218.491</v>
      </c>
      <c r="T240" s="11" t="s">
        <v>25</v>
      </c>
      <c r="U240" s="18" t="s">
        <v>26</v>
      </c>
    </row>
    <row r="241" spans="1:21" ht="15" customHeight="1" x14ac:dyDescent="0.15">
      <c r="A241" s="10" t="s">
        <v>289</v>
      </c>
      <c r="B241" s="11" t="s">
        <v>31</v>
      </c>
      <c r="C241" s="11" t="s">
        <v>32</v>
      </c>
      <c r="D241" s="12">
        <v>46061</v>
      </c>
      <c r="E241" s="11">
        <v>184</v>
      </c>
      <c r="F241" s="11" t="s">
        <v>33</v>
      </c>
      <c r="G241" s="13">
        <v>3389.58</v>
      </c>
      <c r="H241" s="14">
        <f t="shared" si="21"/>
        <v>623682.72</v>
      </c>
      <c r="I241" s="14">
        <f>IF(F241="GHS",H241,H241*Assumptions!$B$4)</f>
        <v>623682.72</v>
      </c>
      <c r="J241" s="15" t="str">
        <f>INDEX(Assumptions!$B$8:$B$12,MATCH(B241,Assumptions!$A$8:$A$12,0))</f>
        <v>Weighted Average</v>
      </c>
      <c r="K241" s="16">
        <f>G241/(1-INDEX(Assumptions!$D$8:$D$12,MATCH(B241,Assumptions!$A$8:$A$12,0)))</f>
        <v>4707.75</v>
      </c>
      <c r="L241" s="16">
        <f t="shared" si="22"/>
        <v>101.6874</v>
      </c>
      <c r="M241" s="16">
        <f t="shared" si="23"/>
        <v>235.38750000000002</v>
      </c>
      <c r="N241" s="14">
        <f>E241*(K241-L241-M241)*IF(F241="GHS",1,Assumptions!$B$4)</f>
        <v>804204.21840000013</v>
      </c>
      <c r="O241" s="15">
        <f t="shared" ca="1" si="24"/>
        <v>225</v>
      </c>
      <c r="P241" s="15" t="str">
        <f t="shared" ca="1" si="25"/>
        <v>181-365d</v>
      </c>
      <c r="Q241" s="17">
        <f ca="1">IF(P241="0-90d",0,IF(P241="91-180d",INDEX(Assumptions!$F$8:$F$12,MATCH(B241,Assumptions!$A$8:$A$12,0)),IF(P241="181-365d",INDEX(Assumptions!$G$8:$G$12,MATCH(B241,Assumptions!$A$8:$A$12,0)),INDEX(Assumptions!$H$8:$H$12,MATCH(B241,Assumptions!$A$8:$A$12,0)))))</f>
        <v>0.2</v>
      </c>
      <c r="R241" s="14">
        <f t="shared" ca="1" si="26"/>
        <v>124736.54399999999</v>
      </c>
      <c r="S241" s="14">
        <f t="shared" ca="1" si="27"/>
        <v>498946.17599999998</v>
      </c>
      <c r="T241" s="11" t="s">
        <v>25</v>
      </c>
      <c r="U241" s="18" t="s">
        <v>36</v>
      </c>
    </row>
    <row r="242" spans="1:21" ht="15" customHeight="1" x14ac:dyDescent="0.15">
      <c r="A242" s="10" t="s">
        <v>290</v>
      </c>
      <c r="B242" s="11" t="s">
        <v>31</v>
      </c>
      <c r="C242" s="11" t="s">
        <v>63</v>
      </c>
      <c r="D242" s="12">
        <v>46006</v>
      </c>
      <c r="E242" s="11">
        <v>2519</v>
      </c>
      <c r="F242" s="11" t="s">
        <v>33</v>
      </c>
      <c r="G242" s="13">
        <v>3076.74</v>
      </c>
      <c r="H242" s="14">
        <f t="shared" si="21"/>
        <v>7750308.0599999996</v>
      </c>
      <c r="I242" s="14">
        <f>IF(F242="GHS",H242,H242*Assumptions!$B$4)</f>
        <v>7750308.0599999996</v>
      </c>
      <c r="J242" s="15" t="str">
        <f>INDEX(Assumptions!$B$8:$B$12,MATCH(B242,Assumptions!$A$8:$A$12,0))</f>
        <v>Weighted Average</v>
      </c>
      <c r="K242" s="16">
        <f>G242/(1-INDEX(Assumptions!$D$8:$D$12,MATCH(B242,Assumptions!$A$8:$A$12,0)))</f>
        <v>4273.25</v>
      </c>
      <c r="L242" s="16">
        <f t="shared" si="22"/>
        <v>92.302199999999985</v>
      </c>
      <c r="M242" s="16">
        <f t="shared" si="23"/>
        <v>213.66250000000002</v>
      </c>
      <c r="N242" s="14">
        <f>E242*(K242-L242-M242)*IF(F242="GHS",1,Assumptions!$B$4)</f>
        <v>9993591.6707000006</v>
      </c>
      <c r="O242" s="15">
        <f t="shared" ca="1" si="24"/>
        <v>280</v>
      </c>
      <c r="P242" s="15" t="str">
        <f t="shared" ca="1" si="25"/>
        <v>181-365d</v>
      </c>
      <c r="Q242" s="17">
        <f ca="1">IF(P242="0-90d",0,IF(P242="91-180d",INDEX(Assumptions!$F$8:$F$12,MATCH(B242,Assumptions!$A$8:$A$12,0)),IF(P242="181-365d",INDEX(Assumptions!$G$8:$G$12,MATCH(B242,Assumptions!$A$8:$A$12,0)),INDEX(Assumptions!$H$8:$H$12,MATCH(B242,Assumptions!$A$8:$A$12,0)))))</f>
        <v>0.2</v>
      </c>
      <c r="R242" s="14">
        <f t="shared" ca="1" si="26"/>
        <v>1550061.612</v>
      </c>
      <c r="S242" s="14">
        <f t="shared" ca="1" si="27"/>
        <v>6200246.4479999999</v>
      </c>
      <c r="T242" s="11" t="s">
        <v>25</v>
      </c>
      <c r="U242" s="18" t="s">
        <v>26</v>
      </c>
    </row>
    <row r="243" spans="1:21" ht="15" customHeight="1" x14ac:dyDescent="0.15">
      <c r="A243" s="10" t="s">
        <v>291</v>
      </c>
      <c r="B243" s="11" t="s">
        <v>41</v>
      </c>
      <c r="C243" s="11" t="s">
        <v>49</v>
      </c>
      <c r="D243" s="12">
        <v>46060</v>
      </c>
      <c r="E243" s="11">
        <v>2381</v>
      </c>
      <c r="F243" s="11" t="s">
        <v>33</v>
      </c>
      <c r="G243" s="13">
        <v>531.21</v>
      </c>
      <c r="H243" s="14">
        <f t="shared" si="21"/>
        <v>1264811.01</v>
      </c>
      <c r="I243" s="14">
        <f>IF(F243="GHS",H243,H243*Assumptions!$B$4)</f>
        <v>1264811.01</v>
      </c>
      <c r="J243" s="15" t="str">
        <f>INDEX(Assumptions!$B$8:$B$12,MATCH(B243,Assumptions!$A$8:$A$12,0))</f>
        <v>Weighted Average</v>
      </c>
      <c r="K243" s="16">
        <f>G243/(1-INDEX(Assumptions!$D$8:$D$12,MATCH(B243,Assumptions!$A$8:$A$12,0)))</f>
        <v>817.2461538461539</v>
      </c>
      <c r="L243" s="16">
        <f t="shared" si="22"/>
        <v>15.936300000000001</v>
      </c>
      <c r="M243" s="16">
        <f t="shared" si="23"/>
        <v>40.862307692307695</v>
      </c>
      <c r="N243" s="14">
        <f>E243*(K243-L243-M243)*IF(F243="GHS",1,Assumptions!$B$4)</f>
        <v>1810625.6073923078</v>
      </c>
      <c r="O243" s="15">
        <f t="shared" ca="1" si="24"/>
        <v>226</v>
      </c>
      <c r="P243" s="15" t="str">
        <f t="shared" ca="1" si="25"/>
        <v>181-365d</v>
      </c>
      <c r="Q243" s="17">
        <f ca="1">IF(P243="0-90d",0,IF(P243="91-180d",INDEX(Assumptions!$F$8:$F$12,MATCH(B243,Assumptions!$A$8:$A$12,0)),IF(P243="181-365d",INDEX(Assumptions!$G$8:$G$12,MATCH(B243,Assumptions!$A$8:$A$12,0)),INDEX(Assumptions!$H$8:$H$12,MATCH(B243,Assumptions!$A$8:$A$12,0)))))</f>
        <v>0.35</v>
      </c>
      <c r="R243" s="14">
        <f t="shared" ca="1" si="26"/>
        <v>442683.85349999997</v>
      </c>
      <c r="S243" s="14">
        <f t="shared" ca="1" si="27"/>
        <v>822127.15650000004</v>
      </c>
      <c r="T243" s="11" t="s">
        <v>25</v>
      </c>
      <c r="U243" s="18" t="s">
        <v>26</v>
      </c>
    </row>
    <row r="244" spans="1:21" ht="15" customHeight="1" x14ac:dyDescent="0.15">
      <c r="A244" s="10" t="s">
        <v>292</v>
      </c>
      <c r="B244" s="11" t="s">
        <v>46</v>
      </c>
      <c r="C244" s="11" t="s">
        <v>47</v>
      </c>
      <c r="D244" s="12">
        <v>45982</v>
      </c>
      <c r="E244" s="11">
        <v>1451</v>
      </c>
      <c r="F244" s="11" t="s">
        <v>33</v>
      </c>
      <c r="G244" s="13">
        <v>652012.93999999994</v>
      </c>
      <c r="H244" s="14">
        <f t="shared" si="21"/>
        <v>946070775.93999994</v>
      </c>
      <c r="I244" s="14">
        <f>IF(F244="GHS",H244,H244*Assumptions!$B$4)</f>
        <v>946070775.93999994</v>
      </c>
      <c r="J244" s="15" t="str">
        <f>INDEX(Assumptions!$B$8:$B$12,MATCH(B244,Assumptions!$A$8:$A$12,0))</f>
        <v>Specific Identification</v>
      </c>
      <c r="K244" s="16">
        <f>G244/(1-INDEX(Assumptions!$D$8:$D$12,MATCH(B244,Assumptions!$A$8:$A$12,0)))</f>
        <v>835914.02564102551</v>
      </c>
      <c r="L244" s="16">
        <f t="shared" si="22"/>
        <v>19560.388199999998</v>
      </c>
      <c r="M244" s="16">
        <f t="shared" si="23"/>
        <v>41795.701282051275</v>
      </c>
      <c r="N244" s="14">
        <f>E244*(K244-L244-M244)*IF(F244="GHS",1,Assumptions!$B$4)</f>
        <v>1123883565.3666716</v>
      </c>
      <c r="O244" s="15">
        <f t="shared" ca="1" si="24"/>
        <v>304</v>
      </c>
      <c r="P244" s="15" t="str">
        <f t="shared" ca="1" si="25"/>
        <v>181-365d</v>
      </c>
      <c r="Q244" s="17">
        <f ca="1">IF(P244="0-90d",0,IF(P244="91-180d",INDEX(Assumptions!$F$8:$F$12,MATCH(B244,Assumptions!$A$8:$A$12,0)),IF(P244="181-365d",INDEX(Assumptions!$G$8:$G$12,MATCH(B244,Assumptions!$A$8:$A$12,0)),INDEX(Assumptions!$H$8:$H$12,MATCH(B244,Assumptions!$A$8:$A$12,0)))))</f>
        <v>0.05</v>
      </c>
      <c r="R244" s="14">
        <f t="shared" ca="1" si="26"/>
        <v>47303538.796999998</v>
      </c>
      <c r="S244" s="14">
        <f t="shared" ca="1" si="27"/>
        <v>898767237.14299989</v>
      </c>
      <c r="T244" s="11" t="s">
        <v>25</v>
      </c>
      <c r="U244" s="18" t="s">
        <v>26</v>
      </c>
    </row>
    <row r="245" spans="1:21" ht="15" customHeight="1" x14ac:dyDescent="0.15">
      <c r="A245" s="10" t="s">
        <v>293</v>
      </c>
      <c r="B245" s="11" t="s">
        <v>41</v>
      </c>
      <c r="C245" s="11" t="s">
        <v>49</v>
      </c>
      <c r="D245" s="12">
        <v>45846</v>
      </c>
      <c r="E245" s="11">
        <v>4955</v>
      </c>
      <c r="F245" s="11" t="s">
        <v>33</v>
      </c>
      <c r="G245" s="13">
        <v>535.79999999999995</v>
      </c>
      <c r="H245" s="14">
        <f t="shared" si="21"/>
        <v>2654889</v>
      </c>
      <c r="I245" s="14">
        <f>IF(F245="GHS",H245,H245*Assumptions!$B$4)</f>
        <v>2654889</v>
      </c>
      <c r="J245" s="15" t="str">
        <f>INDEX(Assumptions!$B$8:$B$12,MATCH(B245,Assumptions!$A$8:$A$12,0))</f>
        <v>Weighted Average</v>
      </c>
      <c r="K245" s="16">
        <f>G245/(1-INDEX(Assumptions!$D$8:$D$12,MATCH(B245,Assumptions!$A$8:$A$12,0)))</f>
        <v>824.30769230769226</v>
      </c>
      <c r="L245" s="16">
        <f t="shared" si="22"/>
        <v>16.073999999999998</v>
      </c>
      <c r="M245" s="16">
        <f t="shared" si="23"/>
        <v>41.215384615384615</v>
      </c>
      <c r="N245" s="14">
        <f>E245*(K245-L245-M245)*IF(F245="GHS",1,Assumptions!$B$4)</f>
        <v>3800575.7146153846</v>
      </c>
      <c r="O245" s="15">
        <f t="shared" ca="1" si="24"/>
        <v>440</v>
      </c>
      <c r="P245" s="15" t="str">
        <f t="shared" ca="1" si="25"/>
        <v>365d+</v>
      </c>
      <c r="Q245" s="17">
        <f ca="1">IF(P245="0-90d",0,IF(P245="91-180d",INDEX(Assumptions!$F$8:$F$12,MATCH(B245,Assumptions!$A$8:$A$12,0)),IF(P245="181-365d",INDEX(Assumptions!$G$8:$G$12,MATCH(B245,Assumptions!$A$8:$A$12,0)),INDEX(Assumptions!$H$8:$H$12,MATCH(B245,Assumptions!$A$8:$A$12,0)))))</f>
        <v>0.8</v>
      </c>
      <c r="R245" s="14">
        <f t="shared" ca="1" si="26"/>
        <v>2123911.2000000002</v>
      </c>
      <c r="S245" s="14">
        <f t="shared" ca="1" si="27"/>
        <v>530977.79999999981</v>
      </c>
      <c r="T245" s="11" t="s">
        <v>25</v>
      </c>
      <c r="U245" s="18" t="s">
        <v>26</v>
      </c>
    </row>
    <row r="246" spans="1:21" ht="15" customHeight="1" x14ac:dyDescent="0.15">
      <c r="A246" s="10" t="s">
        <v>294</v>
      </c>
      <c r="B246" s="11" t="s">
        <v>31</v>
      </c>
      <c r="C246" s="11" t="s">
        <v>63</v>
      </c>
      <c r="D246" s="12">
        <v>45898</v>
      </c>
      <c r="E246" s="11">
        <v>639</v>
      </c>
      <c r="F246" s="11" t="s">
        <v>33</v>
      </c>
      <c r="G246" s="13">
        <v>2153.96</v>
      </c>
      <c r="H246" s="14">
        <f t="shared" si="21"/>
        <v>1376380.44</v>
      </c>
      <c r="I246" s="14">
        <f>IF(F246="GHS",H246,H246*Assumptions!$B$4)</f>
        <v>1376380.44</v>
      </c>
      <c r="J246" s="15" t="str">
        <f>INDEX(Assumptions!$B$8:$B$12,MATCH(B246,Assumptions!$A$8:$A$12,0))</f>
        <v>Weighted Average</v>
      </c>
      <c r="K246" s="16">
        <f>G246/(1-INDEX(Assumptions!$D$8:$D$12,MATCH(B246,Assumptions!$A$8:$A$12,0)))</f>
        <v>2991.6111111111113</v>
      </c>
      <c r="L246" s="16">
        <f t="shared" si="22"/>
        <v>64.618799999999993</v>
      </c>
      <c r="M246" s="16">
        <f t="shared" si="23"/>
        <v>149.58055555555558</v>
      </c>
      <c r="N246" s="14">
        <f>E246*(K246-L246-M246)*IF(F246="GHS",1,Assumptions!$B$4)</f>
        <v>1774766.1117999998</v>
      </c>
      <c r="O246" s="15">
        <f t="shared" ca="1" si="24"/>
        <v>388</v>
      </c>
      <c r="P246" s="15" t="str">
        <f t="shared" ca="1" si="25"/>
        <v>365d+</v>
      </c>
      <c r="Q246" s="17">
        <f ca="1">IF(P246="0-90d",0,IF(P246="91-180d",INDEX(Assumptions!$F$8:$F$12,MATCH(B246,Assumptions!$A$8:$A$12,0)),IF(P246="181-365d",INDEX(Assumptions!$G$8:$G$12,MATCH(B246,Assumptions!$A$8:$A$12,0)),INDEX(Assumptions!$H$8:$H$12,MATCH(B246,Assumptions!$A$8:$A$12,0)))))</f>
        <v>0.6</v>
      </c>
      <c r="R246" s="14">
        <f t="shared" ca="1" si="26"/>
        <v>825828.26399999997</v>
      </c>
      <c r="S246" s="14">
        <f t="shared" ca="1" si="27"/>
        <v>550552.17599999998</v>
      </c>
      <c r="T246" s="11" t="s">
        <v>25</v>
      </c>
      <c r="U246" s="18" t="s">
        <v>26</v>
      </c>
    </row>
    <row r="247" spans="1:21" ht="15" customHeight="1" x14ac:dyDescent="0.15">
      <c r="A247" s="10" t="s">
        <v>295</v>
      </c>
      <c r="B247" s="11" t="s">
        <v>31</v>
      </c>
      <c r="C247" s="11" t="s">
        <v>76</v>
      </c>
      <c r="D247" s="12">
        <v>46217</v>
      </c>
      <c r="E247" s="11">
        <v>1223</v>
      </c>
      <c r="F247" s="11" t="s">
        <v>33</v>
      </c>
      <c r="G247" s="13">
        <v>3926.06</v>
      </c>
      <c r="H247" s="14">
        <f t="shared" si="21"/>
        <v>4801571.38</v>
      </c>
      <c r="I247" s="14">
        <f>IF(F247="GHS",H247,H247*Assumptions!$B$4)</f>
        <v>4801571.38</v>
      </c>
      <c r="J247" s="15" t="str">
        <f>INDEX(Assumptions!$B$8:$B$12,MATCH(B247,Assumptions!$A$8:$A$12,0))</f>
        <v>Weighted Average</v>
      </c>
      <c r="K247" s="16">
        <f>G247/(1-INDEX(Assumptions!$D$8:$D$12,MATCH(B247,Assumptions!$A$8:$A$12,0)))</f>
        <v>5452.8611111111113</v>
      </c>
      <c r="L247" s="16">
        <f t="shared" si="22"/>
        <v>117.78179999999999</v>
      </c>
      <c r="M247" s="16">
        <f t="shared" si="23"/>
        <v>272.64305555555558</v>
      </c>
      <c r="N247" s="14">
        <f>E247*(K247-L247-M247)*IF(F247="GHS",1,Assumptions!$B$4)</f>
        <v>6191359.5405444456</v>
      </c>
      <c r="O247" s="15">
        <f t="shared" ca="1" si="24"/>
        <v>69</v>
      </c>
      <c r="P247" s="15" t="str">
        <f t="shared" ca="1" si="25"/>
        <v>0-90d</v>
      </c>
      <c r="Q247" s="17">
        <f ca="1">IF(P247="0-90d",0,IF(P247="91-180d",INDEX(Assumptions!$F$8:$F$12,MATCH(B247,Assumptions!$A$8:$A$12,0)),IF(P247="181-365d",INDEX(Assumptions!$G$8:$G$12,MATCH(B247,Assumptions!$A$8:$A$12,0)),INDEX(Assumptions!$H$8:$H$12,MATCH(B247,Assumptions!$A$8:$A$12,0)))))</f>
        <v>0</v>
      </c>
      <c r="R247" s="14">
        <f t="shared" ca="1" si="26"/>
        <v>0</v>
      </c>
      <c r="S247" s="14">
        <f t="shared" ca="1" si="27"/>
        <v>4801571.38</v>
      </c>
      <c r="T247" s="11" t="s">
        <v>25</v>
      </c>
      <c r="U247" s="18" t="s">
        <v>26</v>
      </c>
    </row>
    <row r="248" spans="1:21" ht="15" customHeight="1" x14ac:dyDescent="0.15">
      <c r="A248" s="10" t="s">
        <v>296</v>
      </c>
      <c r="B248" s="11" t="s">
        <v>41</v>
      </c>
      <c r="C248" s="11" t="s">
        <v>42</v>
      </c>
      <c r="D248" s="12">
        <v>45936</v>
      </c>
      <c r="E248" s="11">
        <v>4595</v>
      </c>
      <c r="F248" s="11" t="s">
        <v>33</v>
      </c>
      <c r="G248" s="13">
        <v>582.44000000000005</v>
      </c>
      <c r="H248" s="14">
        <f t="shared" si="21"/>
        <v>2676311.8000000003</v>
      </c>
      <c r="I248" s="14">
        <f>IF(F248="GHS",H248,H248*Assumptions!$B$4)</f>
        <v>2676311.8000000003</v>
      </c>
      <c r="J248" s="15" t="str">
        <f>INDEX(Assumptions!$B$8:$B$12,MATCH(B248,Assumptions!$A$8:$A$12,0))</f>
        <v>Weighted Average</v>
      </c>
      <c r="K248" s="16">
        <f>G248/(1-INDEX(Assumptions!$D$8:$D$12,MATCH(B248,Assumptions!$A$8:$A$12,0)))</f>
        <v>896.06153846153848</v>
      </c>
      <c r="L248" s="16">
        <f t="shared" si="22"/>
        <v>17.473200000000002</v>
      </c>
      <c r="M248" s="16">
        <f t="shared" si="23"/>
        <v>44.803076923076929</v>
      </c>
      <c r="N248" s="14">
        <f>E248*(K248-L248-M248)*IF(F248="GHS",1,Assumptions!$B$4)</f>
        <v>3831243.2767692311</v>
      </c>
      <c r="O248" s="15">
        <f t="shared" ca="1" si="24"/>
        <v>350</v>
      </c>
      <c r="P248" s="15" t="str">
        <f t="shared" ca="1" si="25"/>
        <v>181-365d</v>
      </c>
      <c r="Q248" s="17">
        <f ca="1">IF(P248="0-90d",0,IF(P248="91-180d",INDEX(Assumptions!$F$8:$F$12,MATCH(B248,Assumptions!$A$8:$A$12,0)),IF(P248="181-365d",INDEX(Assumptions!$G$8:$G$12,MATCH(B248,Assumptions!$A$8:$A$12,0)),INDEX(Assumptions!$H$8:$H$12,MATCH(B248,Assumptions!$A$8:$A$12,0)))))</f>
        <v>0.35</v>
      </c>
      <c r="R248" s="14">
        <f t="shared" ca="1" si="26"/>
        <v>936709.13</v>
      </c>
      <c r="S248" s="14">
        <f t="shared" ca="1" si="27"/>
        <v>1739602.6700000004</v>
      </c>
      <c r="T248" s="11" t="s">
        <v>25</v>
      </c>
      <c r="U248" s="18" t="s">
        <v>26</v>
      </c>
    </row>
    <row r="249" spans="1:21" ht="15" customHeight="1" x14ac:dyDescent="0.15">
      <c r="A249" s="10" t="s">
        <v>297</v>
      </c>
      <c r="B249" s="11" t="s">
        <v>22</v>
      </c>
      <c r="C249" s="11" t="s">
        <v>23</v>
      </c>
      <c r="D249" s="12">
        <v>45758</v>
      </c>
      <c r="E249" s="11">
        <v>3730</v>
      </c>
      <c r="F249" s="11" t="s">
        <v>24</v>
      </c>
      <c r="G249" s="13">
        <v>23407.35</v>
      </c>
      <c r="H249" s="14">
        <f t="shared" si="21"/>
        <v>87309415.5</v>
      </c>
      <c r="I249" s="14">
        <f>IF(F249="GHS",H249,H249*Assumptions!$B$4)</f>
        <v>942941687.4000001</v>
      </c>
      <c r="J249" s="15" t="str">
        <f>INDEX(Assumptions!$B$8:$B$12,MATCH(B249,Assumptions!$A$8:$A$12,0))</f>
        <v>FIFO</v>
      </c>
      <c r="K249" s="16">
        <f>G249/(1-INDEX(Assumptions!$D$8:$D$12,MATCH(B249,Assumptions!$A$8:$A$12,0)))</f>
        <v>28545.548780487799</v>
      </c>
      <c r="L249" s="16">
        <f t="shared" si="22"/>
        <v>702.2204999999999</v>
      </c>
      <c r="M249" s="16">
        <f t="shared" si="23"/>
        <v>1427.2774390243901</v>
      </c>
      <c r="N249" s="14">
        <f>E249*(K249-L249-M249)*IF(F249="GHS",1,Assumptions!$B$4)</f>
        <v>1064144192.0975121</v>
      </c>
      <c r="O249" s="15">
        <f t="shared" ca="1" si="24"/>
        <v>528</v>
      </c>
      <c r="P249" s="15" t="str">
        <f t="shared" ca="1" si="25"/>
        <v>365d+</v>
      </c>
      <c r="Q249" s="17">
        <f ca="1">IF(P249="0-90d",0,IF(P249="91-180d",INDEX(Assumptions!$F$8:$F$12,MATCH(B249,Assumptions!$A$8:$A$12,0)),IF(P249="181-365d",INDEX(Assumptions!$G$8:$G$12,MATCH(B249,Assumptions!$A$8:$A$12,0)),INDEX(Assumptions!$H$8:$H$12,MATCH(B249,Assumptions!$A$8:$A$12,0)))))</f>
        <v>0.5</v>
      </c>
      <c r="R249" s="14">
        <f t="shared" ca="1" si="26"/>
        <v>471470843.70000005</v>
      </c>
      <c r="S249" s="14">
        <f t="shared" ca="1" si="27"/>
        <v>471470843.70000005</v>
      </c>
      <c r="T249" s="11" t="s">
        <v>25</v>
      </c>
      <c r="U249" s="18" t="s">
        <v>26</v>
      </c>
    </row>
    <row r="250" spans="1:21" ht="15" customHeight="1" x14ac:dyDescent="0.15">
      <c r="A250" s="10" t="s">
        <v>298</v>
      </c>
      <c r="B250" s="11" t="s">
        <v>31</v>
      </c>
      <c r="C250" s="11" t="s">
        <v>32</v>
      </c>
      <c r="D250" s="12">
        <v>45754</v>
      </c>
      <c r="E250" s="11">
        <v>2409</v>
      </c>
      <c r="F250" s="11" t="s">
        <v>33</v>
      </c>
      <c r="G250" s="13">
        <v>4301.84</v>
      </c>
      <c r="H250" s="14">
        <f t="shared" si="21"/>
        <v>10363132.560000001</v>
      </c>
      <c r="I250" s="14">
        <f>IF(F250="GHS",H250,H250*Assumptions!$B$4)</f>
        <v>10363132.560000001</v>
      </c>
      <c r="J250" s="15" t="str">
        <f>INDEX(Assumptions!$B$8:$B$12,MATCH(B250,Assumptions!$A$8:$A$12,0))</f>
        <v>Weighted Average</v>
      </c>
      <c r="K250" s="16">
        <f>G250/(1-INDEX(Assumptions!$D$8:$D$12,MATCH(B250,Assumptions!$A$8:$A$12,0)))</f>
        <v>5974.7777777777783</v>
      </c>
      <c r="L250" s="16">
        <f t="shared" si="22"/>
        <v>129.05520000000001</v>
      </c>
      <c r="M250" s="16">
        <f t="shared" si="23"/>
        <v>298.73888888888894</v>
      </c>
      <c r="N250" s="14">
        <f>E250*(K250-L250-M250)*IF(F250="GHS",1,Assumptions!$B$4)</f>
        <v>13362683.706533335</v>
      </c>
      <c r="O250" s="15">
        <f t="shared" ca="1" si="24"/>
        <v>532</v>
      </c>
      <c r="P250" s="15" t="str">
        <f t="shared" ca="1" si="25"/>
        <v>365d+</v>
      </c>
      <c r="Q250" s="17">
        <f ca="1">IF(P250="0-90d",0,IF(P250="91-180d",INDEX(Assumptions!$F$8:$F$12,MATCH(B250,Assumptions!$A$8:$A$12,0)),IF(P250="181-365d",INDEX(Assumptions!$G$8:$G$12,MATCH(B250,Assumptions!$A$8:$A$12,0)),INDEX(Assumptions!$H$8:$H$12,MATCH(B250,Assumptions!$A$8:$A$12,0)))))</f>
        <v>0.6</v>
      </c>
      <c r="R250" s="14">
        <f t="shared" ca="1" si="26"/>
        <v>6217879.5360000003</v>
      </c>
      <c r="S250" s="14">
        <f t="shared" ca="1" si="27"/>
        <v>4145253.0240000002</v>
      </c>
      <c r="T250" s="11" t="s">
        <v>25</v>
      </c>
      <c r="U250" s="18" t="s">
        <v>36</v>
      </c>
    </row>
    <row r="251" spans="1:21" ht="15" customHeight="1" x14ac:dyDescent="0.15">
      <c r="A251" s="10" t="s">
        <v>299</v>
      </c>
      <c r="B251" s="11" t="s">
        <v>28</v>
      </c>
      <c r="C251" s="11" t="s">
        <v>29</v>
      </c>
      <c r="D251" s="12">
        <v>46008</v>
      </c>
      <c r="E251" s="11">
        <v>4355</v>
      </c>
      <c r="F251" s="11" t="s">
        <v>24</v>
      </c>
      <c r="G251" s="13">
        <v>4316.01</v>
      </c>
      <c r="H251" s="14">
        <f t="shared" si="21"/>
        <v>18796223.550000001</v>
      </c>
      <c r="I251" s="14">
        <f>IF(F251="GHS",H251,H251*Assumptions!$B$4)</f>
        <v>202999214.34000003</v>
      </c>
      <c r="J251" s="15" t="str">
        <f>INDEX(Assumptions!$B$8:$B$12,MATCH(B251,Assumptions!$A$8:$A$12,0))</f>
        <v>Fair Value Less Costs to Sell</v>
      </c>
      <c r="K251" s="16">
        <f>G251/(1-INDEX(Assumptions!$D$8:$D$12,MATCH(B251,Assumptions!$A$8:$A$12,0)))</f>
        <v>4904.556818181818</v>
      </c>
      <c r="L251" s="16">
        <f t="shared" si="22"/>
        <v>129.4803</v>
      </c>
      <c r="M251" s="16">
        <f t="shared" si="23"/>
        <v>245.2278409090909</v>
      </c>
      <c r="N251" s="14">
        <f>E251*(K251-L251-M251)*IF(F251="GHS",1,Assumptions!$B$4)</f>
        <v>213056902.68684545</v>
      </c>
      <c r="O251" s="15">
        <f t="shared" ca="1" si="24"/>
        <v>278</v>
      </c>
      <c r="P251" s="15" t="str">
        <f t="shared" ca="1" si="25"/>
        <v>181-365d</v>
      </c>
      <c r="Q251" s="17">
        <f ca="1">IF(P251="0-90d",0,IF(P251="91-180d",INDEX(Assumptions!$F$8:$F$12,MATCH(B251,Assumptions!$A$8:$A$12,0)),IF(P251="181-365d",INDEX(Assumptions!$G$8:$G$12,MATCH(B251,Assumptions!$A$8:$A$12,0)),INDEX(Assumptions!$H$8:$H$12,MATCH(B251,Assumptions!$A$8:$A$12,0)))))</f>
        <v>0.1</v>
      </c>
      <c r="R251" s="14">
        <f t="shared" ca="1" si="26"/>
        <v>20299921.434000004</v>
      </c>
      <c r="S251" s="14">
        <f t="shared" ca="1" si="27"/>
        <v>182699292.90600002</v>
      </c>
      <c r="T251" s="11" t="s">
        <v>25</v>
      </c>
      <c r="U251" s="18" t="s">
        <v>36</v>
      </c>
    </row>
    <row r="252" spans="1:21" ht="15" customHeight="1" x14ac:dyDescent="0.15">
      <c r="A252" s="10" t="s">
        <v>300</v>
      </c>
      <c r="B252" s="11" t="s">
        <v>41</v>
      </c>
      <c r="C252" s="11" t="s">
        <v>44</v>
      </c>
      <c r="D252" s="12">
        <v>45828</v>
      </c>
      <c r="E252" s="11">
        <v>1661</v>
      </c>
      <c r="F252" s="11" t="s">
        <v>33</v>
      </c>
      <c r="G252" s="13">
        <v>336.99</v>
      </c>
      <c r="H252" s="14">
        <f t="shared" si="21"/>
        <v>559740.39</v>
      </c>
      <c r="I252" s="14">
        <f>IF(F252="GHS",H252,H252*Assumptions!$B$4)</f>
        <v>559740.39</v>
      </c>
      <c r="J252" s="15" t="str">
        <f>INDEX(Assumptions!$B$8:$B$12,MATCH(B252,Assumptions!$A$8:$A$12,0))</f>
        <v>Weighted Average</v>
      </c>
      <c r="K252" s="16">
        <f>G252/(1-INDEX(Assumptions!$D$8:$D$12,MATCH(B252,Assumptions!$A$8:$A$12,0)))</f>
        <v>518.44615384615383</v>
      </c>
      <c r="L252" s="16">
        <f t="shared" si="22"/>
        <v>10.1097</v>
      </c>
      <c r="M252" s="16">
        <f t="shared" si="23"/>
        <v>25.922307692307694</v>
      </c>
      <c r="N252" s="14">
        <f>E252*(K252-L252-M252)*IF(F252="GHS",1,Assumptions!$B$4)</f>
        <v>801289.89676153846</v>
      </c>
      <c r="O252" s="15">
        <f t="shared" ca="1" si="24"/>
        <v>458</v>
      </c>
      <c r="P252" s="15" t="str">
        <f t="shared" ca="1" si="25"/>
        <v>365d+</v>
      </c>
      <c r="Q252" s="17">
        <f ca="1">IF(P252="0-90d",0,IF(P252="91-180d",INDEX(Assumptions!$F$8:$F$12,MATCH(B252,Assumptions!$A$8:$A$12,0)),IF(P252="181-365d",INDEX(Assumptions!$G$8:$G$12,MATCH(B252,Assumptions!$A$8:$A$12,0)),INDEX(Assumptions!$H$8:$H$12,MATCH(B252,Assumptions!$A$8:$A$12,0)))))</f>
        <v>0.8</v>
      </c>
      <c r="R252" s="14">
        <f t="shared" ca="1" si="26"/>
        <v>447792.31200000003</v>
      </c>
      <c r="S252" s="14">
        <f t="shared" ca="1" si="27"/>
        <v>111948.07799999998</v>
      </c>
      <c r="T252" s="11" t="s">
        <v>25</v>
      </c>
      <c r="U252" s="18" t="s">
        <v>26</v>
      </c>
    </row>
    <row r="253" spans="1:21" ht="15" customHeight="1" x14ac:dyDescent="0.15">
      <c r="A253" s="10" t="s">
        <v>301</v>
      </c>
      <c r="B253" s="11" t="s">
        <v>41</v>
      </c>
      <c r="C253" s="11" t="s">
        <v>49</v>
      </c>
      <c r="D253" s="12">
        <v>45936</v>
      </c>
      <c r="E253" s="11">
        <v>3696</v>
      </c>
      <c r="F253" s="11" t="s">
        <v>33</v>
      </c>
      <c r="G253" s="13">
        <v>791.93</v>
      </c>
      <c r="H253" s="14">
        <f t="shared" si="21"/>
        <v>2926973.28</v>
      </c>
      <c r="I253" s="14">
        <f>IF(F253="GHS",H253,H253*Assumptions!$B$4)</f>
        <v>2926973.28</v>
      </c>
      <c r="J253" s="15" t="str">
        <f>INDEX(Assumptions!$B$8:$B$12,MATCH(B253,Assumptions!$A$8:$A$12,0))</f>
        <v>Weighted Average</v>
      </c>
      <c r="K253" s="16">
        <f>G253/(1-INDEX(Assumptions!$D$8:$D$12,MATCH(B253,Assumptions!$A$8:$A$12,0)))</f>
        <v>1218.353846153846</v>
      </c>
      <c r="L253" s="16">
        <f t="shared" si="22"/>
        <v>23.757899999999999</v>
      </c>
      <c r="M253" s="16">
        <f t="shared" si="23"/>
        <v>60.917692307692306</v>
      </c>
      <c r="N253" s="14">
        <f>E253*(K253-L253-M253)*IF(F253="GHS",1,Assumptions!$B$4)</f>
        <v>4190074.8262153841</v>
      </c>
      <c r="O253" s="15">
        <f t="shared" ca="1" si="24"/>
        <v>350</v>
      </c>
      <c r="P253" s="15" t="str">
        <f t="shared" ca="1" si="25"/>
        <v>181-365d</v>
      </c>
      <c r="Q253" s="17">
        <f ca="1">IF(P253="0-90d",0,IF(P253="91-180d",INDEX(Assumptions!$F$8:$F$12,MATCH(B253,Assumptions!$A$8:$A$12,0)),IF(P253="181-365d",INDEX(Assumptions!$G$8:$G$12,MATCH(B253,Assumptions!$A$8:$A$12,0)),INDEX(Assumptions!$H$8:$H$12,MATCH(B253,Assumptions!$A$8:$A$12,0)))))</f>
        <v>0.35</v>
      </c>
      <c r="R253" s="14">
        <f t="shared" ca="1" si="26"/>
        <v>1024440.6479999998</v>
      </c>
      <c r="S253" s="14">
        <f t="shared" ca="1" si="27"/>
        <v>1902532.632</v>
      </c>
      <c r="T253" s="11" t="s">
        <v>25</v>
      </c>
      <c r="U253" s="18" t="s">
        <v>26</v>
      </c>
    </row>
    <row r="254" spans="1:21" ht="15" customHeight="1" x14ac:dyDescent="0.15">
      <c r="A254" s="10" t="s">
        <v>302</v>
      </c>
      <c r="B254" s="11" t="s">
        <v>41</v>
      </c>
      <c r="C254" s="11" t="s">
        <v>44</v>
      </c>
      <c r="D254" s="12">
        <v>45961</v>
      </c>
      <c r="E254" s="11">
        <v>827</v>
      </c>
      <c r="F254" s="11" t="s">
        <v>33</v>
      </c>
      <c r="G254" s="13">
        <v>463.61</v>
      </c>
      <c r="H254" s="14">
        <f t="shared" si="21"/>
        <v>383405.47000000003</v>
      </c>
      <c r="I254" s="14">
        <f>IF(F254="GHS",H254,H254*Assumptions!$B$4)</f>
        <v>383405.47000000003</v>
      </c>
      <c r="J254" s="15" t="str">
        <f>INDEX(Assumptions!$B$8:$B$12,MATCH(B254,Assumptions!$A$8:$A$12,0))</f>
        <v>Weighted Average</v>
      </c>
      <c r="K254" s="16">
        <f>G254/(1-INDEX(Assumptions!$D$8:$D$12,MATCH(B254,Assumptions!$A$8:$A$12,0)))</f>
        <v>713.24615384615379</v>
      </c>
      <c r="L254" s="16">
        <f t="shared" si="22"/>
        <v>13.908300000000001</v>
      </c>
      <c r="M254" s="16">
        <f t="shared" si="23"/>
        <v>35.662307692307692</v>
      </c>
      <c r="N254" s="14">
        <f>E254*(K254-L254-M254)*IF(F254="GHS",1,Assumptions!$B$4)</f>
        <v>548859.67666923068</v>
      </c>
      <c r="O254" s="15">
        <f t="shared" ca="1" si="24"/>
        <v>325</v>
      </c>
      <c r="P254" s="15" t="str">
        <f t="shared" ca="1" si="25"/>
        <v>181-365d</v>
      </c>
      <c r="Q254" s="17">
        <f ca="1">IF(P254="0-90d",0,IF(P254="91-180d",INDEX(Assumptions!$F$8:$F$12,MATCH(B254,Assumptions!$A$8:$A$12,0)),IF(P254="181-365d",INDEX(Assumptions!$G$8:$G$12,MATCH(B254,Assumptions!$A$8:$A$12,0)),INDEX(Assumptions!$H$8:$H$12,MATCH(B254,Assumptions!$A$8:$A$12,0)))))</f>
        <v>0.35</v>
      </c>
      <c r="R254" s="14">
        <f t="shared" ca="1" si="26"/>
        <v>134191.91450000001</v>
      </c>
      <c r="S254" s="14">
        <f t="shared" ca="1" si="27"/>
        <v>249213.55550000002</v>
      </c>
      <c r="T254" s="11" t="s">
        <v>25</v>
      </c>
      <c r="U254" s="18" t="s">
        <v>26</v>
      </c>
    </row>
    <row r="255" spans="1:21" ht="15" customHeight="1" x14ac:dyDescent="0.15">
      <c r="A255" s="10" t="s">
        <v>303</v>
      </c>
      <c r="B255" s="11" t="s">
        <v>41</v>
      </c>
      <c r="C255" s="11" t="s">
        <v>49</v>
      </c>
      <c r="D255" s="12">
        <v>45730</v>
      </c>
      <c r="E255" s="11">
        <v>2135</v>
      </c>
      <c r="F255" s="11" t="s">
        <v>33</v>
      </c>
      <c r="G255" s="13">
        <v>141.24</v>
      </c>
      <c r="H255" s="14">
        <f t="shared" si="21"/>
        <v>301547.40000000002</v>
      </c>
      <c r="I255" s="14">
        <f>IF(F255="GHS",H255,H255*Assumptions!$B$4)</f>
        <v>301547.40000000002</v>
      </c>
      <c r="J255" s="15" t="str">
        <f>INDEX(Assumptions!$B$8:$B$12,MATCH(B255,Assumptions!$A$8:$A$12,0))</f>
        <v>Weighted Average</v>
      </c>
      <c r="K255" s="16">
        <f>G255/(1-INDEX(Assumptions!$D$8:$D$12,MATCH(B255,Assumptions!$A$8:$A$12,0)))</f>
        <v>217.2923076923077</v>
      </c>
      <c r="L255" s="16">
        <f t="shared" si="22"/>
        <v>4.2372000000000005</v>
      </c>
      <c r="M255" s="16">
        <f t="shared" si="23"/>
        <v>10.864615384615385</v>
      </c>
      <c r="N255" s="14">
        <f>E255*(K255-L255-M255)*IF(F255="GHS",1,Assumptions!$B$4)</f>
        <v>431676.70107692311</v>
      </c>
      <c r="O255" s="15">
        <f t="shared" ca="1" si="24"/>
        <v>556</v>
      </c>
      <c r="P255" s="15" t="str">
        <f t="shared" ca="1" si="25"/>
        <v>365d+</v>
      </c>
      <c r="Q255" s="17">
        <f ca="1">IF(P255="0-90d",0,IF(P255="91-180d",INDEX(Assumptions!$F$8:$F$12,MATCH(B255,Assumptions!$A$8:$A$12,0)),IF(P255="181-365d",INDEX(Assumptions!$G$8:$G$12,MATCH(B255,Assumptions!$A$8:$A$12,0)),INDEX(Assumptions!$H$8:$H$12,MATCH(B255,Assumptions!$A$8:$A$12,0)))))</f>
        <v>0.8</v>
      </c>
      <c r="R255" s="14">
        <f t="shared" ca="1" si="26"/>
        <v>241237.92000000004</v>
      </c>
      <c r="S255" s="14">
        <f t="shared" ca="1" si="27"/>
        <v>60309.479999999981</v>
      </c>
      <c r="T255" s="11" t="s">
        <v>25</v>
      </c>
      <c r="U255" s="18" t="s">
        <v>26</v>
      </c>
    </row>
    <row r="256" spans="1:21" ht="15" customHeight="1" x14ac:dyDescent="0.15">
      <c r="A256" s="10" t="s">
        <v>304</v>
      </c>
      <c r="B256" s="11" t="s">
        <v>31</v>
      </c>
      <c r="C256" s="11" t="s">
        <v>76</v>
      </c>
      <c r="D256" s="12">
        <v>46108</v>
      </c>
      <c r="E256" s="11">
        <v>4926</v>
      </c>
      <c r="F256" s="11" t="s">
        <v>33</v>
      </c>
      <c r="G256" s="13">
        <v>1733.71</v>
      </c>
      <c r="H256" s="14">
        <f t="shared" si="21"/>
        <v>8540255.4600000009</v>
      </c>
      <c r="I256" s="14">
        <f>IF(F256="GHS",H256,H256*Assumptions!$B$4)</f>
        <v>8540255.4600000009</v>
      </c>
      <c r="J256" s="15" t="str">
        <f>INDEX(Assumptions!$B$8:$B$12,MATCH(B256,Assumptions!$A$8:$A$12,0))</f>
        <v>Weighted Average</v>
      </c>
      <c r="K256" s="16">
        <f>G256/(1-INDEX(Assumptions!$D$8:$D$12,MATCH(B256,Assumptions!$A$8:$A$12,0)))</f>
        <v>2407.9305555555557</v>
      </c>
      <c r="L256" s="16">
        <f t="shared" si="22"/>
        <v>52.011299999999999</v>
      </c>
      <c r="M256" s="16">
        <f t="shared" si="23"/>
        <v>120.39652777777779</v>
      </c>
      <c r="N256" s="14">
        <f>E256*(K256-L256-M256)*IF(F256="GHS",1,Assumptions!$B$4)</f>
        <v>11012184.957033332</v>
      </c>
      <c r="O256" s="15">
        <f t="shared" ca="1" si="24"/>
        <v>178</v>
      </c>
      <c r="P256" s="15" t="str">
        <f t="shared" ca="1" si="25"/>
        <v>91-180d</v>
      </c>
      <c r="Q256" s="17">
        <f ca="1">IF(P256="0-90d",0,IF(P256="91-180d",INDEX(Assumptions!$F$8:$F$12,MATCH(B256,Assumptions!$A$8:$A$12,0)),IF(P256="181-365d",INDEX(Assumptions!$G$8:$G$12,MATCH(B256,Assumptions!$A$8:$A$12,0)),INDEX(Assumptions!$H$8:$H$12,MATCH(B256,Assumptions!$A$8:$A$12,0)))))</f>
        <v>0.05</v>
      </c>
      <c r="R256" s="14">
        <f t="shared" ca="1" si="26"/>
        <v>427012.77300000004</v>
      </c>
      <c r="S256" s="14">
        <f t="shared" ca="1" si="27"/>
        <v>8113242.6870000008</v>
      </c>
      <c r="T256" s="11" t="s">
        <v>25</v>
      </c>
      <c r="U256" s="18" t="s">
        <v>26</v>
      </c>
    </row>
    <row r="257" spans="1:21" ht="15" customHeight="1" x14ac:dyDescent="0.15">
      <c r="A257" s="10" t="s">
        <v>305</v>
      </c>
      <c r="B257" s="11" t="s">
        <v>41</v>
      </c>
      <c r="C257" s="11" t="s">
        <v>115</v>
      </c>
      <c r="D257" s="12">
        <v>46226</v>
      </c>
      <c r="E257" s="11">
        <v>4750</v>
      </c>
      <c r="F257" s="11" t="s">
        <v>33</v>
      </c>
      <c r="G257" s="13">
        <v>225.42</v>
      </c>
      <c r="H257" s="14">
        <f t="shared" si="21"/>
        <v>1070745</v>
      </c>
      <c r="I257" s="14">
        <f>IF(F257="GHS",H257,H257*Assumptions!$B$4)</f>
        <v>1070745</v>
      </c>
      <c r="J257" s="15" t="str">
        <f>INDEX(Assumptions!$B$8:$B$12,MATCH(B257,Assumptions!$A$8:$A$12,0))</f>
        <v>Weighted Average</v>
      </c>
      <c r="K257" s="16">
        <f>G257/(1-INDEX(Assumptions!$D$8:$D$12,MATCH(B257,Assumptions!$A$8:$A$12,0)))</f>
        <v>346.79999999999995</v>
      </c>
      <c r="L257" s="16">
        <f t="shared" si="22"/>
        <v>6.7625999999999991</v>
      </c>
      <c r="M257" s="16">
        <f t="shared" si="23"/>
        <v>17.34</v>
      </c>
      <c r="N257" s="14">
        <f>E257*(K257-L257-M257)*IF(F257="GHS",1,Assumptions!$B$4)</f>
        <v>1532812.65</v>
      </c>
      <c r="O257" s="15">
        <f t="shared" ca="1" si="24"/>
        <v>60</v>
      </c>
      <c r="P257" s="15" t="str">
        <f t="shared" ca="1" si="25"/>
        <v>0-90d</v>
      </c>
      <c r="Q257" s="17">
        <f ca="1">IF(P257="0-90d",0,IF(P257="91-180d",INDEX(Assumptions!$F$8:$F$12,MATCH(B257,Assumptions!$A$8:$A$12,0)),IF(P257="181-365d",INDEX(Assumptions!$G$8:$G$12,MATCH(B257,Assumptions!$A$8:$A$12,0)),INDEX(Assumptions!$H$8:$H$12,MATCH(B257,Assumptions!$A$8:$A$12,0)))))</f>
        <v>0</v>
      </c>
      <c r="R257" s="14">
        <f t="shared" ca="1" si="26"/>
        <v>0</v>
      </c>
      <c r="S257" s="14">
        <f t="shared" ca="1" si="27"/>
        <v>1070745</v>
      </c>
      <c r="T257" s="11" t="s">
        <v>25</v>
      </c>
      <c r="U257" s="18" t="s">
        <v>26</v>
      </c>
    </row>
    <row r="258" spans="1:21" ht="15" customHeight="1" x14ac:dyDescent="0.15">
      <c r="A258" s="10" t="s">
        <v>306</v>
      </c>
      <c r="B258" s="11" t="s">
        <v>41</v>
      </c>
      <c r="C258" s="11" t="s">
        <v>115</v>
      </c>
      <c r="D258" s="12">
        <v>45827</v>
      </c>
      <c r="E258" s="11">
        <v>4865</v>
      </c>
      <c r="F258" s="11" t="s">
        <v>33</v>
      </c>
      <c r="G258" s="13">
        <v>380.28</v>
      </c>
      <c r="H258" s="14">
        <f t="shared" ref="H258:H321" si="28">E258*G258</f>
        <v>1850062.2</v>
      </c>
      <c r="I258" s="14">
        <f>IF(F258="GHS",H258,H258*Assumptions!$B$4)</f>
        <v>1850062.2</v>
      </c>
      <c r="J258" s="15" t="str">
        <f>INDEX(Assumptions!$B$8:$B$12,MATCH(B258,Assumptions!$A$8:$A$12,0))</f>
        <v>Weighted Average</v>
      </c>
      <c r="K258" s="16">
        <f>G258/(1-INDEX(Assumptions!$D$8:$D$12,MATCH(B258,Assumptions!$A$8:$A$12,0)))</f>
        <v>585.04615384615374</v>
      </c>
      <c r="L258" s="16">
        <f t="shared" ref="L258:L321" si="29">G258*0.03</f>
        <v>11.408399999999999</v>
      </c>
      <c r="M258" s="16">
        <f t="shared" ref="M258:M321" si="30">K258*0.05</f>
        <v>29.252307692307689</v>
      </c>
      <c r="N258" s="14">
        <f>E258*(K258-L258-M258)*IF(F258="GHS",1,Assumptions!$B$4)</f>
        <v>2648435.1955384607</v>
      </c>
      <c r="O258" s="15">
        <f t="shared" ref="O258:O321" ca="1" si="31">TODAY()-D258</f>
        <v>459</v>
      </c>
      <c r="P258" s="15" t="str">
        <f t="shared" ref="P258:P321" ca="1" si="32">IF(O258&lt;=90,"0-90d",IF(O258&lt;=180,"91-180d",IF(O258&lt;=365,"181-365d","365d+")))</f>
        <v>365d+</v>
      </c>
      <c r="Q258" s="17">
        <f ca="1">IF(P258="0-90d",0,IF(P258="91-180d",INDEX(Assumptions!$F$8:$F$12,MATCH(B258,Assumptions!$A$8:$A$12,0)),IF(P258="181-365d",INDEX(Assumptions!$G$8:$G$12,MATCH(B258,Assumptions!$A$8:$A$12,0)),INDEX(Assumptions!$H$8:$H$12,MATCH(B258,Assumptions!$A$8:$A$12,0)))))</f>
        <v>0.8</v>
      </c>
      <c r="R258" s="14">
        <f t="shared" ref="R258:R321" ca="1" si="33">I258*Q258</f>
        <v>1480049.76</v>
      </c>
      <c r="S258" s="14">
        <f t="shared" ref="S258:S321" ca="1" si="34">IF(T258="Held on Consignment (Not Owned)",0,MIN(I258-R258,N258))</f>
        <v>370012.43999999994</v>
      </c>
      <c r="T258" s="11" t="s">
        <v>25</v>
      </c>
      <c r="U258" s="18" t="s">
        <v>36</v>
      </c>
    </row>
    <row r="259" spans="1:21" ht="15" customHeight="1" x14ac:dyDescent="0.15">
      <c r="A259" s="10" t="s">
        <v>307</v>
      </c>
      <c r="B259" s="11" t="s">
        <v>41</v>
      </c>
      <c r="C259" s="11" t="s">
        <v>42</v>
      </c>
      <c r="D259" s="12">
        <v>45902</v>
      </c>
      <c r="E259" s="11">
        <v>1314</v>
      </c>
      <c r="F259" s="11" t="s">
        <v>33</v>
      </c>
      <c r="G259" s="13">
        <v>502.97</v>
      </c>
      <c r="H259" s="14">
        <f t="shared" si="28"/>
        <v>660902.58000000007</v>
      </c>
      <c r="I259" s="14">
        <f>IF(F259="GHS",H259,H259*Assumptions!$B$4)</f>
        <v>660902.58000000007</v>
      </c>
      <c r="J259" s="15" t="str">
        <f>INDEX(Assumptions!$B$8:$B$12,MATCH(B259,Assumptions!$A$8:$A$12,0))</f>
        <v>Weighted Average</v>
      </c>
      <c r="K259" s="16">
        <f>G259/(1-INDEX(Assumptions!$D$8:$D$12,MATCH(B259,Assumptions!$A$8:$A$12,0)))</f>
        <v>773.80000000000007</v>
      </c>
      <c r="L259" s="16">
        <f t="shared" si="29"/>
        <v>15.0891</v>
      </c>
      <c r="M259" s="16">
        <f t="shared" si="30"/>
        <v>38.690000000000005</v>
      </c>
      <c r="N259" s="14">
        <f>E259*(K259-L259-M259)*IF(F259="GHS",1,Assumptions!$B$4)</f>
        <v>946107.46259999997</v>
      </c>
      <c r="O259" s="15">
        <f t="shared" ca="1" si="31"/>
        <v>384</v>
      </c>
      <c r="P259" s="15" t="str">
        <f t="shared" ca="1" si="32"/>
        <v>365d+</v>
      </c>
      <c r="Q259" s="17">
        <f ca="1">IF(P259="0-90d",0,IF(P259="91-180d",INDEX(Assumptions!$F$8:$F$12,MATCH(B259,Assumptions!$A$8:$A$12,0)),IF(P259="181-365d",INDEX(Assumptions!$G$8:$G$12,MATCH(B259,Assumptions!$A$8:$A$12,0)),INDEX(Assumptions!$H$8:$H$12,MATCH(B259,Assumptions!$A$8:$A$12,0)))))</f>
        <v>0.8</v>
      </c>
      <c r="R259" s="14">
        <f t="shared" ca="1" si="33"/>
        <v>528722.06400000013</v>
      </c>
      <c r="S259" s="14">
        <f t="shared" ca="1" si="34"/>
        <v>132180.51599999995</v>
      </c>
      <c r="T259" s="11" t="s">
        <v>25</v>
      </c>
      <c r="U259" s="18" t="s">
        <v>26</v>
      </c>
    </row>
    <row r="260" spans="1:21" ht="15" customHeight="1" x14ac:dyDescent="0.15">
      <c r="A260" s="10" t="s">
        <v>308</v>
      </c>
      <c r="B260" s="11" t="s">
        <v>41</v>
      </c>
      <c r="C260" s="11" t="s">
        <v>42</v>
      </c>
      <c r="D260" s="12">
        <v>46124</v>
      </c>
      <c r="E260" s="11">
        <v>3859</v>
      </c>
      <c r="F260" s="11" t="s">
        <v>33</v>
      </c>
      <c r="G260" s="13">
        <v>460.7</v>
      </c>
      <c r="H260" s="14">
        <f t="shared" si="28"/>
        <v>1777841.3</v>
      </c>
      <c r="I260" s="14">
        <f>IF(F260="GHS",H260,H260*Assumptions!$B$4)</f>
        <v>1777841.3</v>
      </c>
      <c r="J260" s="15" t="str">
        <f>INDEX(Assumptions!$B$8:$B$12,MATCH(B260,Assumptions!$A$8:$A$12,0))</f>
        <v>Weighted Average</v>
      </c>
      <c r="K260" s="16">
        <f>G260/(1-INDEX(Assumptions!$D$8:$D$12,MATCH(B260,Assumptions!$A$8:$A$12,0)))</f>
        <v>708.76923076923072</v>
      </c>
      <c r="L260" s="16">
        <f t="shared" si="29"/>
        <v>13.821</v>
      </c>
      <c r="M260" s="16">
        <f t="shared" si="30"/>
        <v>35.438461538461539</v>
      </c>
      <c r="N260" s="14">
        <f>E260*(K260-L260-M260)*IF(F260="GHS",1,Assumptions!$B$4)</f>
        <v>2545048.1994615383</v>
      </c>
      <c r="O260" s="15">
        <f t="shared" ca="1" si="31"/>
        <v>162</v>
      </c>
      <c r="P260" s="15" t="str">
        <f t="shared" ca="1" si="32"/>
        <v>91-180d</v>
      </c>
      <c r="Q260" s="17">
        <f ca="1">IF(P260="0-90d",0,IF(P260="91-180d",INDEX(Assumptions!$F$8:$F$12,MATCH(B260,Assumptions!$A$8:$A$12,0)),IF(P260="181-365d",INDEX(Assumptions!$G$8:$G$12,MATCH(B260,Assumptions!$A$8:$A$12,0)),INDEX(Assumptions!$H$8:$H$12,MATCH(B260,Assumptions!$A$8:$A$12,0)))))</f>
        <v>0.1</v>
      </c>
      <c r="R260" s="14">
        <f t="shared" ca="1" si="33"/>
        <v>177784.13</v>
      </c>
      <c r="S260" s="14">
        <f t="shared" ca="1" si="34"/>
        <v>1600057.17</v>
      </c>
      <c r="T260" s="11" t="s">
        <v>25</v>
      </c>
      <c r="U260" s="18" t="s">
        <v>26</v>
      </c>
    </row>
    <row r="261" spans="1:21" ht="15" customHeight="1" x14ac:dyDescent="0.15">
      <c r="A261" s="10" t="s">
        <v>309</v>
      </c>
      <c r="B261" s="11" t="s">
        <v>46</v>
      </c>
      <c r="C261" s="11" t="s">
        <v>119</v>
      </c>
      <c r="D261" s="12">
        <v>45842</v>
      </c>
      <c r="E261" s="11">
        <v>2490</v>
      </c>
      <c r="F261" s="11" t="s">
        <v>33</v>
      </c>
      <c r="G261" s="13">
        <v>651326.51</v>
      </c>
      <c r="H261" s="14">
        <f t="shared" si="28"/>
        <v>1621803009.9000001</v>
      </c>
      <c r="I261" s="14">
        <f>IF(F261="GHS",H261,H261*Assumptions!$B$4)</f>
        <v>1621803009.9000001</v>
      </c>
      <c r="J261" s="15" t="str">
        <f>INDEX(Assumptions!$B$8:$B$12,MATCH(B261,Assumptions!$A$8:$A$12,0))</f>
        <v>Specific Identification</v>
      </c>
      <c r="K261" s="16">
        <f>G261/(1-INDEX(Assumptions!$D$8:$D$12,MATCH(B261,Assumptions!$A$8:$A$12,0)))</f>
        <v>835033.98717948713</v>
      </c>
      <c r="L261" s="16">
        <f t="shared" si="29"/>
        <v>19539.795299999998</v>
      </c>
      <c r="M261" s="16">
        <f t="shared" si="30"/>
        <v>41751.699358974358</v>
      </c>
      <c r="N261" s="14">
        <f>E261*(K261-L261-M261)*IF(F261="GHS",1,Assumptions!$B$4)</f>
        <v>1926618806.3760769</v>
      </c>
      <c r="O261" s="15">
        <f t="shared" ca="1" si="31"/>
        <v>444</v>
      </c>
      <c r="P261" s="15" t="str">
        <f t="shared" ca="1" si="32"/>
        <v>365d+</v>
      </c>
      <c r="Q261" s="17">
        <f ca="1">IF(P261="0-90d",0,IF(P261="91-180d",INDEX(Assumptions!$F$8:$F$12,MATCH(B261,Assumptions!$A$8:$A$12,0)),IF(P261="181-365d",INDEX(Assumptions!$G$8:$G$12,MATCH(B261,Assumptions!$A$8:$A$12,0)),INDEX(Assumptions!$H$8:$H$12,MATCH(B261,Assumptions!$A$8:$A$12,0)))))</f>
        <v>0.15</v>
      </c>
      <c r="R261" s="14">
        <f t="shared" ca="1" si="33"/>
        <v>243270451.48500001</v>
      </c>
      <c r="S261" s="14">
        <f t="shared" ca="1" si="34"/>
        <v>1378532558.415</v>
      </c>
      <c r="T261" s="11" t="s">
        <v>25</v>
      </c>
      <c r="U261" s="18" t="s">
        <v>36</v>
      </c>
    </row>
    <row r="262" spans="1:21" ht="15" customHeight="1" x14ac:dyDescent="0.15">
      <c r="A262" s="10" t="s">
        <v>310</v>
      </c>
      <c r="B262" s="11" t="s">
        <v>31</v>
      </c>
      <c r="C262" s="11" t="s">
        <v>76</v>
      </c>
      <c r="D262" s="12">
        <v>45876</v>
      </c>
      <c r="E262" s="11">
        <v>2625</v>
      </c>
      <c r="F262" s="11" t="s">
        <v>33</v>
      </c>
      <c r="G262" s="13">
        <v>5708.49</v>
      </c>
      <c r="H262" s="14">
        <f t="shared" si="28"/>
        <v>14984786.25</v>
      </c>
      <c r="I262" s="14">
        <f>IF(F262="GHS",H262,H262*Assumptions!$B$4)</f>
        <v>14984786.25</v>
      </c>
      <c r="J262" s="15" t="str">
        <f>INDEX(Assumptions!$B$8:$B$12,MATCH(B262,Assumptions!$A$8:$A$12,0))</f>
        <v>Weighted Average</v>
      </c>
      <c r="K262" s="16">
        <f>G262/(1-INDEX(Assumptions!$D$8:$D$12,MATCH(B262,Assumptions!$A$8:$A$12,0)))</f>
        <v>7928.458333333333</v>
      </c>
      <c r="L262" s="16">
        <f t="shared" si="29"/>
        <v>171.25469999999999</v>
      </c>
      <c r="M262" s="16">
        <f t="shared" si="30"/>
        <v>396.42291666666665</v>
      </c>
      <c r="N262" s="14">
        <f>E262*(K262-L262-M262)*IF(F262="GHS",1,Assumptions!$B$4)</f>
        <v>19322049.381249998</v>
      </c>
      <c r="O262" s="15">
        <f t="shared" ca="1" si="31"/>
        <v>410</v>
      </c>
      <c r="P262" s="15" t="str">
        <f t="shared" ca="1" si="32"/>
        <v>365d+</v>
      </c>
      <c r="Q262" s="17">
        <f ca="1">IF(P262="0-90d",0,IF(P262="91-180d",INDEX(Assumptions!$F$8:$F$12,MATCH(B262,Assumptions!$A$8:$A$12,0)),IF(P262="181-365d",INDEX(Assumptions!$G$8:$G$12,MATCH(B262,Assumptions!$A$8:$A$12,0)),INDEX(Assumptions!$H$8:$H$12,MATCH(B262,Assumptions!$A$8:$A$12,0)))))</f>
        <v>0.6</v>
      </c>
      <c r="R262" s="14">
        <f t="shared" ca="1" si="33"/>
        <v>8990871.75</v>
      </c>
      <c r="S262" s="14">
        <f t="shared" ca="1" si="34"/>
        <v>5993914.5</v>
      </c>
      <c r="T262" s="11" t="s">
        <v>25</v>
      </c>
      <c r="U262" s="18" t="s">
        <v>26</v>
      </c>
    </row>
    <row r="263" spans="1:21" ht="15" customHeight="1" x14ac:dyDescent="0.15">
      <c r="A263" s="10" t="s">
        <v>311</v>
      </c>
      <c r="B263" s="11" t="s">
        <v>22</v>
      </c>
      <c r="C263" s="11" t="s">
        <v>23</v>
      </c>
      <c r="D263" s="12">
        <v>45966</v>
      </c>
      <c r="E263" s="11">
        <v>1653</v>
      </c>
      <c r="F263" s="11" t="s">
        <v>24</v>
      </c>
      <c r="G263" s="13">
        <v>12159.54</v>
      </c>
      <c r="H263" s="14">
        <f t="shared" si="28"/>
        <v>20099719.620000001</v>
      </c>
      <c r="I263" s="14">
        <f>IF(F263="GHS",H263,H263*Assumptions!$B$4)</f>
        <v>217076971.89600003</v>
      </c>
      <c r="J263" s="15" t="str">
        <f>INDEX(Assumptions!$B$8:$B$12,MATCH(B263,Assumptions!$A$8:$A$12,0))</f>
        <v>FIFO</v>
      </c>
      <c r="K263" s="16">
        <f>G263/(1-INDEX(Assumptions!$D$8:$D$12,MATCH(B263,Assumptions!$A$8:$A$12,0)))</f>
        <v>14828.707317073171</v>
      </c>
      <c r="L263" s="16">
        <f t="shared" si="29"/>
        <v>364.78620000000001</v>
      </c>
      <c r="M263" s="16">
        <f t="shared" si="30"/>
        <v>741.4353658536586</v>
      </c>
      <c r="N263" s="14">
        <f>E263*(K263-L263-M263)*IF(F263="GHS",1,Assumptions!$B$4)</f>
        <v>244979304.62507126</v>
      </c>
      <c r="O263" s="15">
        <f t="shared" ca="1" si="31"/>
        <v>320</v>
      </c>
      <c r="P263" s="15" t="str">
        <f t="shared" ca="1" si="32"/>
        <v>181-365d</v>
      </c>
      <c r="Q263" s="17">
        <f ca="1">IF(P263="0-90d",0,IF(P263="91-180d",INDEX(Assumptions!$F$8:$F$12,MATCH(B263,Assumptions!$A$8:$A$12,0)),IF(P263="181-365d",INDEX(Assumptions!$G$8:$G$12,MATCH(B263,Assumptions!$A$8:$A$12,0)),INDEX(Assumptions!$H$8:$H$12,MATCH(B263,Assumptions!$A$8:$A$12,0)))))</f>
        <v>0.15</v>
      </c>
      <c r="R263" s="14">
        <f t="shared" ca="1" si="33"/>
        <v>32561545.784400001</v>
      </c>
      <c r="S263" s="14">
        <f t="shared" ca="1" si="34"/>
        <v>184515426.11160004</v>
      </c>
      <c r="T263" s="11" t="s">
        <v>25</v>
      </c>
      <c r="U263" s="18" t="s">
        <v>26</v>
      </c>
    </row>
    <row r="264" spans="1:21" ht="15" customHeight="1" x14ac:dyDescent="0.15">
      <c r="A264" s="10" t="s">
        <v>312</v>
      </c>
      <c r="B264" s="11" t="s">
        <v>31</v>
      </c>
      <c r="C264" s="11" t="s">
        <v>32</v>
      </c>
      <c r="D264" s="12">
        <v>46192</v>
      </c>
      <c r="E264" s="11">
        <v>3011</v>
      </c>
      <c r="F264" s="11" t="s">
        <v>33</v>
      </c>
      <c r="G264" s="13">
        <v>1361.99</v>
      </c>
      <c r="H264" s="14">
        <f t="shared" si="28"/>
        <v>4100951.89</v>
      </c>
      <c r="I264" s="14">
        <f>IF(F264="GHS",H264,H264*Assumptions!$B$4)</f>
        <v>4100951.89</v>
      </c>
      <c r="J264" s="15" t="str">
        <f>INDEX(Assumptions!$B$8:$B$12,MATCH(B264,Assumptions!$A$8:$A$12,0))</f>
        <v>Weighted Average</v>
      </c>
      <c r="K264" s="16">
        <f>G264/(1-INDEX(Assumptions!$D$8:$D$12,MATCH(B264,Assumptions!$A$8:$A$12,0)))</f>
        <v>1891.6527777777778</v>
      </c>
      <c r="L264" s="16">
        <f t="shared" si="29"/>
        <v>40.859699999999997</v>
      </c>
      <c r="M264" s="16">
        <f t="shared" si="30"/>
        <v>94.582638888888894</v>
      </c>
      <c r="N264" s="14">
        <f>E264*(K264-L264-M264)*IF(F264="GHS",1,Assumptions!$B$4)</f>
        <v>5287949.6314944448</v>
      </c>
      <c r="O264" s="15">
        <f t="shared" ca="1" si="31"/>
        <v>94</v>
      </c>
      <c r="P264" s="15" t="str">
        <f t="shared" ca="1" si="32"/>
        <v>91-180d</v>
      </c>
      <c r="Q264" s="17">
        <f ca="1">IF(P264="0-90d",0,IF(P264="91-180d",INDEX(Assumptions!$F$8:$F$12,MATCH(B264,Assumptions!$A$8:$A$12,0)),IF(P264="181-365d",INDEX(Assumptions!$G$8:$G$12,MATCH(B264,Assumptions!$A$8:$A$12,0)),INDEX(Assumptions!$H$8:$H$12,MATCH(B264,Assumptions!$A$8:$A$12,0)))))</f>
        <v>0.05</v>
      </c>
      <c r="R264" s="14">
        <f t="shared" ca="1" si="33"/>
        <v>205047.59450000001</v>
      </c>
      <c r="S264" s="14">
        <f t="shared" ca="1" si="34"/>
        <v>3895904.2955</v>
      </c>
      <c r="T264" s="11" t="s">
        <v>25</v>
      </c>
      <c r="U264" s="18" t="s">
        <v>26</v>
      </c>
    </row>
    <row r="265" spans="1:21" ht="15" customHeight="1" x14ac:dyDescent="0.15">
      <c r="A265" s="10" t="s">
        <v>313</v>
      </c>
      <c r="B265" s="11" t="s">
        <v>41</v>
      </c>
      <c r="C265" s="11" t="s">
        <v>44</v>
      </c>
      <c r="D265" s="12">
        <v>45828</v>
      </c>
      <c r="E265" s="11">
        <v>4233</v>
      </c>
      <c r="F265" s="11" t="s">
        <v>33</v>
      </c>
      <c r="G265" s="13">
        <v>822.44</v>
      </c>
      <c r="H265" s="14">
        <f t="shared" si="28"/>
        <v>3481388.52</v>
      </c>
      <c r="I265" s="14">
        <f>IF(F265="GHS",H265,H265*Assumptions!$B$4)</f>
        <v>3481388.52</v>
      </c>
      <c r="J265" s="15" t="str">
        <f>INDEX(Assumptions!$B$8:$B$12,MATCH(B265,Assumptions!$A$8:$A$12,0))</f>
        <v>Weighted Average</v>
      </c>
      <c r="K265" s="16">
        <f>G265/(1-INDEX(Assumptions!$D$8:$D$12,MATCH(B265,Assumptions!$A$8:$A$12,0)))</f>
        <v>1265.2923076923078</v>
      </c>
      <c r="L265" s="16">
        <f t="shared" si="29"/>
        <v>24.673200000000001</v>
      </c>
      <c r="M265" s="16">
        <f t="shared" si="30"/>
        <v>63.264615384615389</v>
      </c>
      <c r="N265" s="14">
        <f>E265*(K265-L265-M265)*IF(F265="GHS",1,Assumptions!$B$4)</f>
        <v>4983741.5659384625</v>
      </c>
      <c r="O265" s="15">
        <f t="shared" ca="1" si="31"/>
        <v>458</v>
      </c>
      <c r="P265" s="15" t="str">
        <f t="shared" ca="1" si="32"/>
        <v>365d+</v>
      </c>
      <c r="Q265" s="17">
        <f ca="1">IF(P265="0-90d",0,IF(P265="91-180d",INDEX(Assumptions!$F$8:$F$12,MATCH(B265,Assumptions!$A$8:$A$12,0)),IF(P265="181-365d",INDEX(Assumptions!$G$8:$G$12,MATCH(B265,Assumptions!$A$8:$A$12,0)),INDEX(Assumptions!$H$8:$H$12,MATCH(B265,Assumptions!$A$8:$A$12,0)))))</f>
        <v>0.8</v>
      </c>
      <c r="R265" s="14">
        <f t="shared" ca="1" si="33"/>
        <v>2785110.8160000001</v>
      </c>
      <c r="S265" s="14">
        <f t="shared" si="34"/>
        <v>0</v>
      </c>
      <c r="T265" s="11" t="s">
        <v>39</v>
      </c>
      <c r="U265" s="18" t="s">
        <v>26</v>
      </c>
    </row>
    <row r="266" spans="1:21" ht="15" customHeight="1" x14ac:dyDescent="0.15">
      <c r="A266" s="10" t="s">
        <v>314</v>
      </c>
      <c r="B266" s="11" t="s">
        <v>41</v>
      </c>
      <c r="C266" s="11" t="s">
        <v>115</v>
      </c>
      <c r="D266" s="12">
        <v>46004</v>
      </c>
      <c r="E266" s="11">
        <v>183</v>
      </c>
      <c r="F266" s="11" t="s">
        <v>33</v>
      </c>
      <c r="G266" s="13">
        <v>513.69000000000005</v>
      </c>
      <c r="H266" s="14">
        <f t="shared" si="28"/>
        <v>94005.27</v>
      </c>
      <c r="I266" s="14">
        <f>IF(F266="GHS",H266,H266*Assumptions!$B$4)</f>
        <v>94005.27</v>
      </c>
      <c r="J266" s="15" t="str">
        <f>INDEX(Assumptions!$B$8:$B$12,MATCH(B266,Assumptions!$A$8:$A$12,0))</f>
        <v>Weighted Average</v>
      </c>
      <c r="K266" s="16">
        <f>G266/(1-INDEX(Assumptions!$D$8:$D$12,MATCH(B266,Assumptions!$A$8:$A$12,0)))</f>
        <v>790.29230769230776</v>
      </c>
      <c r="L266" s="16">
        <f t="shared" si="29"/>
        <v>15.4107</v>
      </c>
      <c r="M266" s="16">
        <f t="shared" si="30"/>
        <v>39.514615384615389</v>
      </c>
      <c r="N266" s="14">
        <f>E266*(K266-L266-M266)*IF(F266="GHS",1,Assumptions!$B$4)</f>
        <v>134572.1595923077</v>
      </c>
      <c r="O266" s="15">
        <f t="shared" ca="1" si="31"/>
        <v>282</v>
      </c>
      <c r="P266" s="15" t="str">
        <f t="shared" ca="1" si="32"/>
        <v>181-365d</v>
      </c>
      <c r="Q266" s="17">
        <f ca="1">IF(P266="0-90d",0,IF(P266="91-180d",INDEX(Assumptions!$F$8:$F$12,MATCH(B266,Assumptions!$A$8:$A$12,0)),IF(P266="181-365d",INDEX(Assumptions!$G$8:$G$12,MATCH(B266,Assumptions!$A$8:$A$12,0)),INDEX(Assumptions!$H$8:$H$12,MATCH(B266,Assumptions!$A$8:$A$12,0)))))</f>
        <v>0.35</v>
      </c>
      <c r="R266" s="14">
        <f t="shared" ca="1" si="33"/>
        <v>32901.844499999999</v>
      </c>
      <c r="S266" s="14">
        <f t="shared" si="34"/>
        <v>0</v>
      </c>
      <c r="T266" s="11" t="s">
        <v>39</v>
      </c>
      <c r="U266" s="18" t="s">
        <v>26</v>
      </c>
    </row>
    <row r="267" spans="1:21" ht="15" customHeight="1" x14ac:dyDescent="0.15">
      <c r="A267" s="10" t="s">
        <v>315</v>
      </c>
      <c r="B267" s="11" t="s">
        <v>46</v>
      </c>
      <c r="C267" s="11" t="s">
        <v>119</v>
      </c>
      <c r="D267" s="12">
        <v>46179</v>
      </c>
      <c r="E267" s="11">
        <v>3425</v>
      </c>
      <c r="F267" s="11" t="s">
        <v>33</v>
      </c>
      <c r="G267" s="13">
        <v>244705.93</v>
      </c>
      <c r="H267" s="14">
        <f t="shared" si="28"/>
        <v>838117810.25</v>
      </c>
      <c r="I267" s="14">
        <f>IF(F267="GHS",H267,H267*Assumptions!$B$4)</f>
        <v>838117810.25</v>
      </c>
      <c r="J267" s="15" t="str">
        <f>INDEX(Assumptions!$B$8:$B$12,MATCH(B267,Assumptions!$A$8:$A$12,0))</f>
        <v>Specific Identification</v>
      </c>
      <c r="K267" s="16">
        <f>G267/(1-INDEX(Assumptions!$D$8:$D$12,MATCH(B267,Assumptions!$A$8:$A$12,0)))</f>
        <v>313725.55128205125</v>
      </c>
      <c r="L267" s="16">
        <f t="shared" si="29"/>
        <v>7341.1778999999997</v>
      </c>
      <c r="M267" s="16">
        <f t="shared" si="30"/>
        <v>15686.277564102564</v>
      </c>
      <c r="N267" s="14">
        <f>E267*(K267-L267-M267)*IF(F267="GHS",1,Assumptions!$B$4)</f>
        <v>995640978.17647421</v>
      </c>
      <c r="O267" s="15">
        <f t="shared" ca="1" si="31"/>
        <v>107</v>
      </c>
      <c r="P267" s="15" t="str">
        <f t="shared" ca="1" si="32"/>
        <v>91-180d</v>
      </c>
      <c r="Q267" s="17">
        <f ca="1">IF(P267="0-90d",0,IF(P267="91-180d",INDEX(Assumptions!$F$8:$F$12,MATCH(B267,Assumptions!$A$8:$A$12,0)),IF(P267="181-365d",INDEX(Assumptions!$G$8:$G$12,MATCH(B267,Assumptions!$A$8:$A$12,0)),INDEX(Assumptions!$H$8:$H$12,MATCH(B267,Assumptions!$A$8:$A$12,0)))))</f>
        <v>0</v>
      </c>
      <c r="R267" s="14">
        <f t="shared" ca="1" si="33"/>
        <v>0</v>
      </c>
      <c r="S267" s="14">
        <f t="shared" ca="1" si="34"/>
        <v>838117810.25</v>
      </c>
      <c r="T267" s="11" t="s">
        <v>25</v>
      </c>
      <c r="U267" s="18" t="s">
        <v>26</v>
      </c>
    </row>
    <row r="268" spans="1:21" ht="15" customHeight="1" x14ac:dyDescent="0.15">
      <c r="A268" s="10" t="s">
        <v>316</v>
      </c>
      <c r="B268" s="11" t="s">
        <v>41</v>
      </c>
      <c r="C268" s="11" t="s">
        <v>49</v>
      </c>
      <c r="D268" s="12">
        <v>46092</v>
      </c>
      <c r="E268" s="11">
        <v>733</v>
      </c>
      <c r="F268" s="11" t="s">
        <v>33</v>
      </c>
      <c r="G268" s="13">
        <v>331.01</v>
      </c>
      <c r="H268" s="14">
        <f t="shared" si="28"/>
        <v>242630.33</v>
      </c>
      <c r="I268" s="14">
        <f>IF(F268="GHS",H268,H268*Assumptions!$B$4)</f>
        <v>242630.33</v>
      </c>
      <c r="J268" s="15" t="str">
        <f>INDEX(Assumptions!$B$8:$B$12,MATCH(B268,Assumptions!$A$8:$A$12,0))</f>
        <v>Weighted Average</v>
      </c>
      <c r="K268" s="16">
        <f>G268/(1-INDEX(Assumptions!$D$8:$D$12,MATCH(B268,Assumptions!$A$8:$A$12,0)))</f>
        <v>509.24615384615379</v>
      </c>
      <c r="L268" s="16">
        <f t="shared" si="29"/>
        <v>9.930299999999999</v>
      </c>
      <c r="M268" s="16">
        <f t="shared" si="30"/>
        <v>25.462307692307689</v>
      </c>
      <c r="N268" s="14">
        <f>E268*(K268-L268-M268)*IF(F268="GHS",1,Assumptions!$B$4)</f>
        <v>347334.6493307692</v>
      </c>
      <c r="O268" s="15">
        <f t="shared" ca="1" si="31"/>
        <v>194</v>
      </c>
      <c r="P268" s="15" t="str">
        <f t="shared" ca="1" si="32"/>
        <v>181-365d</v>
      </c>
      <c r="Q268" s="17">
        <f ca="1">IF(P268="0-90d",0,IF(P268="91-180d",INDEX(Assumptions!$F$8:$F$12,MATCH(B268,Assumptions!$A$8:$A$12,0)),IF(P268="181-365d",INDEX(Assumptions!$G$8:$G$12,MATCH(B268,Assumptions!$A$8:$A$12,0)),INDEX(Assumptions!$H$8:$H$12,MATCH(B268,Assumptions!$A$8:$A$12,0)))))</f>
        <v>0.35</v>
      </c>
      <c r="R268" s="14">
        <f t="shared" ca="1" si="33"/>
        <v>84920.615499999985</v>
      </c>
      <c r="S268" s="14">
        <f t="shared" ca="1" si="34"/>
        <v>157709.7145</v>
      </c>
      <c r="T268" s="11" t="s">
        <v>25</v>
      </c>
      <c r="U268" s="18" t="s">
        <v>26</v>
      </c>
    </row>
    <row r="269" spans="1:21" ht="15" customHeight="1" x14ac:dyDescent="0.15">
      <c r="A269" s="10" t="s">
        <v>317</v>
      </c>
      <c r="B269" s="11" t="s">
        <v>46</v>
      </c>
      <c r="C269" s="11" t="s">
        <v>47</v>
      </c>
      <c r="D269" s="12">
        <v>45782</v>
      </c>
      <c r="E269" s="11">
        <v>4049</v>
      </c>
      <c r="F269" s="11" t="s">
        <v>33</v>
      </c>
      <c r="G269" s="13">
        <v>398520.22</v>
      </c>
      <c r="H269" s="14">
        <f t="shared" si="28"/>
        <v>1613608370.78</v>
      </c>
      <c r="I269" s="14">
        <f>IF(F269="GHS",H269,H269*Assumptions!$B$4)</f>
        <v>1613608370.78</v>
      </c>
      <c r="J269" s="15" t="str">
        <f>INDEX(Assumptions!$B$8:$B$12,MATCH(B269,Assumptions!$A$8:$A$12,0))</f>
        <v>Specific Identification</v>
      </c>
      <c r="K269" s="16">
        <f>G269/(1-INDEX(Assumptions!$D$8:$D$12,MATCH(B269,Assumptions!$A$8:$A$12,0)))</f>
        <v>510923.35897435894</v>
      </c>
      <c r="L269" s="16">
        <f t="shared" si="29"/>
        <v>11955.606599999999</v>
      </c>
      <c r="M269" s="16">
        <f t="shared" si="30"/>
        <v>25546.16794871795</v>
      </c>
      <c r="N269" s="14">
        <f>E269*(K269-L269-M269)*IF(F269="GHS",1,Assumptions!$B$4)</f>
        <v>1916883995.3394203</v>
      </c>
      <c r="O269" s="15">
        <f t="shared" ca="1" si="31"/>
        <v>504</v>
      </c>
      <c r="P269" s="15" t="str">
        <f t="shared" ca="1" si="32"/>
        <v>365d+</v>
      </c>
      <c r="Q269" s="17">
        <f ca="1">IF(P269="0-90d",0,IF(P269="91-180d",INDEX(Assumptions!$F$8:$F$12,MATCH(B269,Assumptions!$A$8:$A$12,0)),IF(P269="181-365d",INDEX(Assumptions!$G$8:$G$12,MATCH(B269,Assumptions!$A$8:$A$12,0)),INDEX(Assumptions!$H$8:$H$12,MATCH(B269,Assumptions!$A$8:$A$12,0)))))</f>
        <v>0.15</v>
      </c>
      <c r="R269" s="14">
        <f t="shared" ca="1" si="33"/>
        <v>242041255.61699998</v>
      </c>
      <c r="S269" s="14">
        <f t="shared" ca="1" si="34"/>
        <v>1371567115.1630001</v>
      </c>
      <c r="T269" s="11" t="s">
        <v>25</v>
      </c>
      <c r="U269" s="18" t="s">
        <v>26</v>
      </c>
    </row>
    <row r="270" spans="1:21" ht="15" customHeight="1" x14ac:dyDescent="0.15">
      <c r="A270" s="10" t="s">
        <v>318</v>
      </c>
      <c r="B270" s="11" t="s">
        <v>31</v>
      </c>
      <c r="C270" s="11" t="s">
        <v>32</v>
      </c>
      <c r="D270" s="12">
        <v>45936</v>
      </c>
      <c r="E270" s="11">
        <v>95</v>
      </c>
      <c r="F270" s="11" t="s">
        <v>33</v>
      </c>
      <c r="G270" s="13">
        <v>3135.2</v>
      </c>
      <c r="H270" s="14">
        <f t="shared" si="28"/>
        <v>297844</v>
      </c>
      <c r="I270" s="14">
        <f>IF(F270="GHS",H270,H270*Assumptions!$B$4)</f>
        <v>297844</v>
      </c>
      <c r="J270" s="15" t="str">
        <f>INDEX(Assumptions!$B$8:$B$12,MATCH(B270,Assumptions!$A$8:$A$12,0))</f>
        <v>Weighted Average</v>
      </c>
      <c r="K270" s="16">
        <f>G270/(1-INDEX(Assumptions!$D$8:$D$12,MATCH(B270,Assumptions!$A$8:$A$12,0)))</f>
        <v>4354.4444444444443</v>
      </c>
      <c r="L270" s="16">
        <f t="shared" si="29"/>
        <v>94.055999999999997</v>
      </c>
      <c r="M270" s="16">
        <f t="shared" si="30"/>
        <v>217.72222222222223</v>
      </c>
      <c r="N270" s="14">
        <f>E270*(K270-L270-M270)*IF(F270="GHS",1,Assumptions!$B$4)</f>
        <v>384053.29111111112</v>
      </c>
      <c r="O270" s="15">
        <f t="shared" ca="1" si="31"/>
        <v>350</v>
      </c>
      <c r="P270" s="15" t="str">
        <f t="shared" ca="1" si="32"/>
        <v>181-365d</v>
      </c>
      <c r="Q270" s="17">
        <f ca="1">IF(P270="0-90d",0,IF(P270="91-180d",INDEX(Assumptions!$F$8:$F$12,MATCH(B270,Assumptions!$A$8:$A$12,0)),IF(P270="181-365d",INDEX(Assumptions!$G$8:$G$12,MATCH(B270,Assumptions!$A$8:$A$12,0)),INDEX(Assumptions!$H$8:$H$12,MATCH(B270,Assumptions!$A$8:$A$12,0)))))</f>
        <v>0.2</v>
      </c>
      <c r="R270" s="14">
        <f t="shared" ca="1" si="33"/>
        <v>59568.800000000003</v>
      </c>
      <c r="S270" s="14">
        <f t="shared" ca="1" si="34"/>
        <v>238275.20000000001</v>
      </c>
      <c r="T270" s="11" t="s">
        <v>50</v>
      </c>
      <c r="U270" s="18" t="s">
        <v>26</v>
      </c>
    </row>
    <row r="271" spans="1:21" ht="15" customHeight="1" x14ac:dyDescent="0.15">
      <c r="A271" s="10" t="s">
        <v>319</v>
      </c>
      <c r="B271" s="11" t="s">
        <v>41</v>
      </c>
      <c r="C271" s="11" t="s">
        <v>44</v>
      </c>
      <c r="D271" s="12">
        <v>46067</v>
      </c>
      <c r="E271" s="11">
        <v>3606</v>
      </c>
      <c r="F271" s="11" t="s">
        <v>33</v>
      </c>
      <c r="G271" s="13">
        <v>571.79</v>
      </c>
      <c r="H271" s="14">
        <f t="shared" si="28"/>
        <v>2061874.7399999998</v>
      </c>
      <c r="I271" s="14">
        <f>IF(F271="GHS",H271,H271*Assumptions!$B$4)</f>
        <v>2061874.7399999998</v>
      </c>
      <c r="J271" s="15" t="str">
        <f>INDEX(Assumptions!$B$8:$B$12,MATCH(B271,Assumptions!$A$8:$A$12,0))</f>
        <v>Weighted Average</v>
      </c>
      <c r="K271" s="16">
        <f>G271/(1-INDEX(Assumptions!$D$8:$D$12,MATCH(B271,Assumptions!$A$8:$A$12,0)))</f>
        <v>879.676923076923</v>
      </c>
      <c r="L271" s="16">
        <f t="shared" si="29"/>
        <v>17.153699999999997</v>
      </c>
      <c r="M271" s="16">
        <f t="shared" si="30"/>
        <v>43.983846153846152</v>
      </c>
      <c r="N271" s="14">
        <f>E271*(K271-L271-M271)*IF(F271="GHS",1,Assumptions!$B$4)</f>
        <v>2951652.9931846154</v>
      </c>
      <c r="O271" s="15">
        <f t="shared" ca="1" si="31"/>
        <v>219</v>
      </c>
      <c r="P271" s="15" t="str">
        <f t="shared" ca="1" si="32"/>
        <v>181-365d</v>
      </c>
      <c r="Q271" s="17">
        <f ca="1">IF(P271="0-90d",0,IF(P271="91-180d",INDEX(Assumptions!$F$8:$F$12,MATCH(B271,Assumptions!$A$8:$A$12,0)),IF(P271="181-365d",INDEX(Assumptions!$G$8:$G$12,MATCH(B271,Assumptions!$A$8:$A$12,0)),INDEX(Assumptions!$H$8:$H$12,MATCH(B271,Assumptions!$A$8:$A$12,0)))))</f>
        <v>0.35</v>
      </c>
      <c r="R271" s="14">
        <f t="shared" ca="1" si="33"/>
        <v>721656.15899999987</v>
      </c>
      <c r="S271" s="14">
        <f t="shared" ca="1" si="34"/>
        <v>1340218.5809999998</v>
      </c>
      <c r="T271" s="11" t="s">
        <v>25</v>
      </c>
      <c r="U271" s="18" t="s">
        <v>36</v>
      </c>
    </row>
    <row r="272" spans="1:21" ht="15" customHeight="1" x14ac:dyDescent="0.15">
      <c r="A272" s="10" t="s">
        <v>320</v>
      </c>
      <c r="B272" s="11" t="s">
        <v>31</v>
      </c>
      <c r="C272" s="11" t="s">
        <v>63</v>
      </c>
      <c r="D272" s="12">
        <v>46156</v>
      </c>
      <c r="E272" s="11">
        <v>1478</v>
      </c>
      <c r="F272" s="11" t="s">
        <v>33</v>
      </c>
      <c r="G272" s="13">
        <v>924.91</v>
      </c>
      <c r="H272" s="14">
        <f t="shared" si="28"/>
        <v>1367016.98</v>
      </c>
      <c r="I272" s="14">
        <f>IF(F272="GHS",H272,H272*Assumptions!$B$4)</f>
        <v>1367016.98</v>
      </c>
      <c r="J272" s="15" t="str">
        <f>INDEX(Assumptions!$B$8:$B$12,MATCH(B272,Assumptions!$A$8:$A$12,0))</f>
        <v>Weighted Average</v>
      </c>
      <c r="K272" s="16">
        <f>G272/(1-INDEX(Assumptions!$D$8:$D$12,MATCH(B272,Assumptions!$A$8:$A$12,0)))</f>
        <v>1284.5972222222222</v>
      </c>
      <c r="L272" s="16">
        <f t="shared" si="29"/>
        <v>27.747299999999999</v>
      </c>
      <c r="M272" s="16">
        <f t="shared" si="30"/>
        <v>64.229861111111106</v>
      </c>
      <c r="N272" s="14">
        <f>E272*(K272-L272-M272)*IF(F272="GHS",1,Assumptions!$B$4)</f>
        <v>1762692.450322222</v>
      </c>
      <c r="O272" s="15">
        <f t="shared" ca="1" si="31"/>
        <v>130</v>
      </c>
      <c r="P272" s="15" t="str">
        <f t="shared" ca="1" si="32"/>
        <v>91-180d</v>
      </c>
      <c r="Q272" s="17">
        <f ca="1">IF(P272="0-90d",0,IF(P272="91-180d",INDEX(Assumptions!$F$8:$F$12,MATCH(B272,Assumptions!$A$8:$A$12,0)),IF(P272="181-365d",INDEX(Assumptions!$G$8:$G$12,MATCH(B272,Assumptions!$A$8:$A$12,0)),INDEX(Assumptions!$H$8:$H$12,MATCH(B272,Assumptions!$A$8:$A$12,0)))))</f>
        <v>0.05</v>
      </c>
      <c r="R272" s="14">
        <f t="shared" ca="1" si="33"/>
        <v>68350.849000000002</v>
      </c>
      <c r="S272" s="14">
        <f t="shared" ca="1" si="34"/>
        <v>1298666.1310000001</v>
      </c>
      <c r="T272" s="11" t="s">
        <v>25</v>
      </c>
      <c r="U272" s="18" t="s">
        <v>26</v>
      </c>
    </row>
    <row r="273" spans="1:21" ht="15" customHeight="1" x14ac:dyDescent="0.15">
      <c r="A273" s="10" t="s">
        <v>321</v>
      </c>
      <c r="B273" s="11" t="s">
        <v>28</v>
      </c>
      <c r="C273" s="11" t="s">
        <v>38</v>
      </c>
      <c r="D273" s="12">
        <v>45959</v>
      </c>
      <c r="E273" s="11">
        <v>117</v>
      </c>
      <c r="F273" s="11" t="s">
        <v>24</v>
      </c>
      <c r="G273" s="13">
        <v>8729.42</v>
      </c>
      <c r="H273" s="14">
        <f t="shared" si="28"/>
        <v>1021342.14</v>
      </c>
      <c r="I273" s="14">
        <f>IF(F273="GHS",H273,H273*Assumptions!$B$4)</f>
        <v>11030495.112000002</v>
      </c>
      <c r="J273" s="15" t="str">
        <f>INDEX(Assumptions!$B$8:$B$12,MATCH(B273,Assumptions!$A$8:$A$12,0))</f>
        <v>Fair Value Less Costs to Sell</v>
      </c>
      <c r="K273" s="16">
        <f>G273/(1-INDEX(Assumptions!$D$8:$D$12,MATCH(B273,Assumptions!$A$8:$A$12,0)))</f>
        <v>9919.795454545454</v>
      </c>
      <c r="L273" s="16">
        <f t="shared" si="29"/>
        <v>261.88259999999997</v>
      </c>
      <c r="M273" s="16">
        <f t="shared" si="30"/>
        <v>495.98977272727274</v>
      </c>
      <c r="N273" s="14">
        <f>E273*(K273-L273-M273)*IF(F273="GHS",1,Assumptions!$B$4)</f>
        <v>11577006.006185453</v>
      </c>
      <c r="O273" s="15">
        <f t="shared" ca="1" si="31"/>
        <v>327</v>
      </c>
      <c r="P273" s="15" t="str">
        <f t="shared" ca="1" si="32"/>
        <v>181-365d</v>
      </c>
      <c r="Q273" s="17">
        <f ca="1">IF(P273="0-90d",0,IF(P273="91-180d",INDEX(Assumptions!$F$8:$F$12,MATCH(B273,Assumptions!$A$8:$A$12,0)),IF(P273="181-365d",INDEX(Assumptions!$G$8:$G$12,MATCH(B273,Assumptions!$A$8:$A$12,0)),INDEX(Assumptions!$H$8:$H$12,MATCH(B273,Assumptions!$A$8:$A$12,0)))))</f>
        <v>0.1</v>
      </c>
      <c r="R273" s="14">
        <f t="shared" ca="1" si="33"/>
        <v>1103049.5112000003</v>
      </c>
      <c r="S273" s="14">
        <f t="shared" ca="1" si="34"/>
        <v>9927445.600800002</v>
      </c>
      <c r="T273" s="11" t="s">
        <v>25</v>
      </c>
      <c r="U273" s="18" t="s">
        <v>26</v>
      </c>
    </row>
    <row r="274" spans="1:21" ht="15" customHeight="1" x14ac:dyDescent="0.15">
      <c r="A274" s="10" t="s">
        <v>322</v>
      </c>
      <c r="B274" s="11" t="s">
        <v>46</v>
      </c>
      <c r="C274" s="11" t="s">
        <v>119</v>
      </c>
      <c r="D274" s="12">
        <v>46178</v>
      </c>
      <c r="E274" s="11">
        <v>1987</v>
      </c>
      <c r="F274" s="11" t="s">
        <v>33</v>
      </c>
      <c r="G274" s="13">
        <v>394270.56</v>
      </c>
      <c r="H274" s="14">
        <f t="shared" si="28"/>
        <v>783415602.72000003</v>
      </c>
      <c r="I274" s="14">
        <f>IF(F274="GHS",H274,H274*Assumptions!$B$4)</f>
        <v>783415602.72000003</v>
      </c>
      <c r="J274" s="15" t="str">
        <f>INDEX(Assumptions!$B$8:$B$12,MATCH(B274,Assumptions!$A$8:$A$12,0))</f>
        <v>Specific Identification</v>
      </c>
      <c r="K274" s="16">
        <f>G274/(1-INDEX(Assumptions!$D$8:$D$12,MATCH(B274,Assumptions!$A$8:$A$12,0)))</f>
        <v>505475.07692307688</v>
      </c>
      <c r="L274" s="16">
        <f t="shared" si="29"/>
        <v>11828.1168</v>
      </c>
      <c r="M274" s="16">
        <f t="shared" si="30"/>
        <v>25273.753846153846</v>
      </c>
      <c r="N274" s="14">
        <f>E274*(K274-L274-M274)*IF(F274="GHS",1,Assumptions!$B$4)</f>
        <v>930657560.87224603</v>
      </c>
      <c r="O274" s="15">
        <f t="shared" ca="1" si="31"/>
        <v>108</v>
      </c>
      <c r="P274" s="15" t="str">
        <f t="shared" ca="1" si="32"/>
        <v>91-180d</v>
      </c>
      <c r="Q274" s="17">
        <f ca="1">IF(P274="0-90d",0,IF(P274="91-180d",INDEX(Assumptions!$F$8:$F$12,MATCH(B274,Assumptions!$A$8:$A$12,0)),IF(P274="181-365d",INDEX(Assumptions!$G$8:$G$12,MATCH(B274,Assumptions!$A$8:$A$12,0)),INDEX(Assumptions!$H$8:$H$12,MATCH(B274,Assumptions!$A$8:$A$12,0)))))</f>
        <v>0</v>
      </c>
      <c r="R274" s="14">
        <f t="shared" ca="1" si="33"/>
        <v>0</v>
      </c>
      <c r="S274" s="14">
        <f t="shared" ca="1" si="34"/>
        <v>783415602.72000003</v>
      </c>
      <c r="T274" s="11" t="s">
        <v>25</v>
      </c>
      <c r="U274" s="18" t="s">
        <v>26</v>
      </c>
    </row>
    <row r="275" spans="1:21" ht="15" customHeight="1" x14ac:dyDescent="0.15">
      <c r="A275" s="10" t="s">
        <v>323</v>
      </c>
      <c r="B275" s="11" t="s">
        <v>46</v>
      </c>
      <c r="C275" s="11" t="s">
        <v>52</v>
      </c>
      <c r="D275" s="12">
        <v>46182</v>
      </c>
      <c r="E275" s="11">
        <v>1285</v>
      </c>
      <c r="F275" s="11" t="s">
        <v>33</v>
      </c>
      <c r="G275" s="13">
        <v>742172.09</v>
      </c>
      <c r="H275" s="14">
        <f t="shared" si="28"/>
        <v>953691135.64999998</v>
      </c>
      <c r="I275" s="14">
        <f>IF(F275="GHS",H275,H275*Assumptions!$B$4)</f>
        <v>953691135.64999998</v>
      </c>
      <c r="J275" s="15" t="str">
        <f>INDEX(Assumptions!$B$8:$B$12,MATCH(B275,Assumptions!$A$8:$A$12,0))</f>
        <v>Specific Identification</v>
      </c>
      <c r="K275" s="16">
        <f>G275/(1-INDEX(Assumptions!$D$8:$D$12,MATCH(B275,Assumptions!$A$8:$A$12,0)))</f>
        <v>951502.67948717938</v>
      </c>
      <c r="L275" s="16">
        <f t="shared" si="29"/>
        <v>22265.162699999997</v>
      </c>
      <c r="M275" s="16">
        <f t="shared" si="30"/>
        <v>47575.133974358971</v>
      </c>
      <c r="N275" s="14">
        <f>E275*(K275-L275-M275)*IF(F275="GHS",1,Assumptions!$B$4)</f>
        <v>1132936161.9144742</v>
      </c>
      <c r="O275" s="15">
        <f t="shared" ca="1" si="31"/>
        <v>104</v>
      </c>
      <c r="P275" s="15" t="str">
        <f t="shared" ca="1" si="32"/>
        <v>91-180d</v>
      </c>
      <c r="Q275" s="17">
        <f ca="1">IF(P275="0-90d",0,IF(P275="91-180d",INDEX(Assumptions!$F$8:$F$12,MATCH(B275,Assumptions!$A$8:$A$12,0)),IF(P275="181-365d",INDEX(Assumptions!$G$8:$G$12,MATCH(B275,Assumptions!$A$8:$A$12,0)),INDEX(Assumptions!$H$8:$H$12,MATCH(B275,Assumptions!$A$8:$A$12,0)))))</f>
        <v>0</v>
      </c>
      <c r="R275" s="14">
        <f t="shared" ca="1" si="33"/>
        <v>0</v>
      </c>
      <c r="S275" s="14">
        <f t="shared" ca="1" si="34"/>
        <v>953691135.64999998</v>
      </c>
      <c r="T275" s="11" t="s">
        <v>25</v>
      </c>
      <c r="U275" s="18" t="s">
        <v>26</v>
      </c>
    </row>
    <row r="276" spans="1:21" ht="15" customHeight="1" x14ac:dyDescent="0.15">
      <c r="A276" s="10" t="s">
        <v>324</v>
      </c>
      <c r="B276" s="11" t="s">
        <v>31</v>
      </c>
      <c r="C276" s="11" t="s">
        <v>32</v>
      </c>
      <c r="D276" s="12">
        <v>46120</v>
      </c>
      <c r="E276" s="11">
        <v>512</v>
      </c>
      <c r="F276" s="11" t="s">
        <v>33</v>
      </c>
      <c r="G276" s="13">
        <v>3474.48</v>
      </c>
      <c r="H276" s="14">
        <f t="shared" si="28"/>
        <v>1778933.76</v>
      </c>
      <c r="I276" s="14">
        <f>IF(F276="GHS",H276,H276*Assumptions!$B$4)</f>
        <v>1778933.76</v>
      </c>
      <c r="J276" s="15" t="str">
        <f>INDEX(Assumptions!$B$8:$B$12,MATCH(B276,Assumptions!$A$8:$A$12,0))</f>
        <v>Weighted Average</v>
      </c>
      <c r="K276" s="16">
        <f>G276/(1-INDEX(Assumptions!$D$8:$D$12,MATCH(B276,Assumptions!$A$8:$A$12,0)))</f>
        <v>4825.666666666667</v>
      </c>
      <c r="L276" s="16">
        <f t="shared" si="29"/>
        <v>104.23439999999999</v>
      </c>
      <c r="M276" s="16">
        <f t="shared" si="30"/>
        <v>241.28333333333336</v>
      </c>
      <c r="N276" s="14">
        <f>E276*(K276-L276-M276)*IF(F276="GHS",1,Assumptions!$B$4)</f>
        <v>2293836.2538666665</v>
      </c>
      <c r="O276" s="15">
        <f t="shared" ca="1" si="31"/>
        <v>166</v>
      </c>
      <c r="P276" s="15" t="str">
        <f t="shared" ca="1" si="32"/>
        <v>91-180d</v>
      </c>
      <c r="Q276" s="17">
        <f ca="1">IF(P276="0-90d",0,IF(P276="91-180d",INDEX(Assumptions!$F$8:$F$12,MATCH(B276,Assumptions!$A$8:$A$12,0)),IF(P276="181-365d",INDEX(Assumptions!$G$8:$G$12,MATCH(B276,Assumptions!$A$8:$A$12,0)),INDEX(Assumptions!$H$8:$H$12,MATCH(B276,Assumptions!$A$8:$A$12,0)))))</f>
        <v>0.05</v>
      </c>
      <c r="R276" s="14">
        <f t="shared" ca="1" si="33"/>
        <v>88946.688000000009</v>
      </c>
      <c r="S276" s="14">
        <f t="shared" ca="1" si="34"/>
        <v>1689987.0719999999</v>
      </c>
      <c r="T276" s="11" t="s">
        <v>25</v>
      </c>
      <c r="U276" s="18" t="s">
        <v>26</v>
      </c>
    </row>
    <row r="277" spans="1:21" ht="15" customHeight="1" x14ac:dyDescent="0.15">
      <c r="A277" s="10" t="s">
        <v>325</v>
      </c>
      <c r="B277" s="11" t="s">
        <v>28</v>
      </c>
      <c r="C277" s="11" t="s">
        <v>29</v>
      </c>
      <c r="D277" s="12">
        <v>46176</v>
      </c>
      <c r="E277" s="11">
        <v>566</v>
      </c>
      <c r="F277" s="11" t="s">
        <v>24</v>
      </c>
      <c r="G277" s="13">
        <v>5800.64</v>
      </c>
      <c r="H277" s="14">
        <f t="shared" si="28"/>
        <v>3283162.24</v>
      </c>
      <c r="I277" s="14">
        <f>IF(F277="GHS",H277,H277*Assumptions!$B$4)</f>
        <v>35458152.192000002</v>
      </c>
      <c r="J277" s="15" t="str">
        <f>INDEX(Assumptions!$B$8:$B$12,MATCH(B277,Assumptions!$A$8:$A$12,0))</f>
        <v>Fair Value Less Costs to Sell</v>
      </c>
      <c r="K277" s="16">
        <f>G277/(1-INDEX(Assumptions!$D$8:$D$12,MATCH(B277,Assumptions!$A$8:$A$12,0)))</f>
        <v>6591.636363636364</v>
      </c>
      <c r="L277" s="16">
        <f t="shared" si="29"/>
        <v>174.01920000000001</v>
      </c>
      <c r="M277" s="16">
        <f t="shared" si="30"/>
        <v>329.58181818181822</v>
      </c>
      <c r="N277" s="14">
        <f>E277*(K277-L277-M277)*IF(F277="GHS",1,Assumptions!$B$4)</f>
        <v>37214942.459694549</v>
      </c>
      <c r="O277" s="15">
        <f t="shared" ca="1" si="31"/>
        <v>110</v>
      </c>
      <c r="P277" s="15" t="str">
        <f t="shared" ca="1" si="32"/>
        <v>91-180d</v>
      </c>
      <c r="Q277" s="17">
        <f ca="1">IF(P277="0-90d",0,IF(P277="91-180d",INDEX(Assumptions!$F$8:$F$12,MATCH(B277,Assumptions!$A$8:$A$12,0)),IF(P277="181-365d",INDEX(Assumptions!$G$8:$G$12,MATCH(B277,Assumptions!$A$8:$A$12,0)),INDEX(Assumptions!$H$8:$H$12,MATCH(B277,Assumptions!$A$8:$A$12,0)))))</f>
        <v>0.02</v>
      </c>
      <c r="R277" s="14">
        <f t="shared" ca="1" si="33"/>
        <v>709163.04384000006</v>
      </c>
      <c r="S277" s="14">
        <f t="shared" ca="1" si="34"/>
        <v>34748989.148160003</v>
      </c>
      <c r="T277" s="11" t="s">
        <v>25</v>
      </c>
      <c r="U277" s="18" t="s">
        <v>26</v>
      </c>
    </row>
    <row r="278" spans="1:21" ht="15" customHeight="1" x14ac:dyDescent="0.15">
      <c r="A278" s="10" t="s">
        <v>326</v>
      </c>
      <c r="B278" s="11" t="s">
        <v>31</v>
      </c>
      <c r="C278" s="11" t="s">
        <v>63</v>
      </c>
      <c r="D278" s="12">
        <v>46089</v>
      </c>
      <c r="E278" s="11">
        <v>532</v>
      </c>
      <c r="F278" s="11" t="s">
        <v>33</v>
      </c>
      <c r="G278" s="13">
        <v>1385.97</v>
      </c>
      <c r="H278" s="14">
        <f t="shared" si="28"/>
        <v>737336.04</v>
      </c>
      <c r="I278" s="14">
        <f>IF(F278="GHS",H278,H278*Assumptions!$B$4)</f>
        <v>737336.04</v>
      </c>
      <c r="J278" s="15" t="str">
        <f>INDEX(Assumptions!$B$8:$B$12,MATCH(B278,Assumptions!$A$8:$A$12,0))</f>
        <v>Weighted Average</v>
      </c>
      <c r="K278" s="16">
        <f>G278/(1-INDEX(Assumptions!$D$8:$D$12,MATCH(B278,Assumptions!$A$8:$A$12,0)))</f>
        <v>1924.9583333333335</v>
      </c>
      <c r="L278" s="16">
        <f t="shared" si="29"/>
        <v>41.579099999999997</v>
      </c>
      <c r="M278" s="16">
        <f t="shared" si="30"/>
        <v>96.247916666666683</v>
      </c>
      <c r="N278" s="14">
        <f>E278*(K278-L278-M278)*IF(F278="GHS",1,Assumptions!$B$4)</f>
        <v>950753.86046666675</v>
      </c>
      <c r="O278" s="15">
        <f t="shared" ca="1" si="31"/>
        <v>197</v>
      </c>
      <c r="P278" s="15" t="str">
        <f t="shared" ca="1" si="32"/>
        <v>181-365d</v>
      </c>
      <c r="Q278" s="17">
        <f ca="1">IF(P278="0-90d",0,IF(P278="91-180d",INDEX(Assumptions!$F$8:$F$12,MATCH(B278,Assumptions!$A$8:$A$12,0)),IF(P278="181-365d",INDEX(Assumptions!$G$8:$G$12,MATCH(B278,Assumptions!$A$8:$A$12,0)),INDEX(Assumptions!$H$8:$H$12,MATCH(B278,Assumptions!$A$8:$A$12,0)))))</f>
        <v>0.2</v>
      </c>
      <c r="R278" s="14">
        <f t="shared" ca="1" si="33"/>
        <v>147467.20800000001</v>
      </c>
      <c r="S278" s="14">
        <f t="shared" ca="1" si="34"/>
        <v>589868.83200000005</v>
      </c>
      <c r="T278" s="11" t="s">
        <v>25</v>
      </c>
      <c r="U278" s="18" t="s">
        <v>26</v>
      </c>
    </row>
    <row r="279" spans="1:21" ht="15" customHeight="1" x14ac:dyDescent="0.15">
      <c r="A279" s="10" t="s">
        <v>327</v>
      </c>
      <c r="B279" s="11" t="s">
        <v>28</v>
      </c>
      <c r="C279" s="11" t="s">
        <v>35</v>
      </c>
      <c r="D279" s="12">
        <v>46056</v>
      </c>
      <c r="E279" s="11">
        <v>4888</v>
      </c>
      <c r="F279" s="11" t="s">
        <v>24</v>
      </c>
      <c r="G279" s="13">
        <v>7268.95</v>
      </c>
      <c r="H279" s="14">
        <f t="shared" si="28"/>
        <v>35530627.600000001</v>
      </c>
      <c r="I279" s="14">
        <f>IF(F279="GHS",H279,H279*Assumptions!$B$4)</f>
        <v>383730778.08000004</v>
      </c>
      <c r="J279" s="15" t="str">
        <f>INDEX(Assumptions!$B$8:$B$12,MATCH(B279,Assumptions!$A$8:$A$12,0))</f>
        <v>Fair Value Less Costs to Sell</v>
      </c>
      <c r="K279" s="16">
        <f>G279/(1-INDEX(Assumptions!$D$8:$D$12,MATCH(B279,Assumptions!$A$8:$A$12,0)))</f>
        <v>8260.170454545454</v>
      </c>
      <c r="L279" s="16">
        <f t="shared" si="29"/>
        <v>218.0685</v>
      </c>
      <c r="M279" s="16">
        <f t="shared" si="30"/>
        <v>413.00852272727275</v>
      </c>
      <c r="N279" s="14">
        <f>E279*(K279-L279-M279)*IF(F279="GHS",1,Assumptions!$B$4)</f>
        <v>402742893.90305448</v>
      </c>
      <c r="O279" s="15">
        <f t="shared" ca="1" si="31"/>
        <v>230</v>
      </c>
      <c r="P279" s="15" t="str">
        <f t="shared" ca="1" si="32"/>
        <v>181-365d</v>
      </c>
      <c r="Q279" s="17">
        <f ca="1">IF(P279="0-90d",0,IF(P279="91-180d",INDEX(Assumptions!$F$8:$F$12,MATCH(B279,Assumptions!$A$8:$A$12,0)),IF(P279="181-365d",INDEX(Assumptions!$G$8:$G$12,MATCH(B279,Assumptions!$A$8:$A$12,0)),INDEX(Assumptions!$H$8:$H$12,MATCH(B279,Assumptions!$A$8:$A$12,0)))))</f>
        <v>0.1</v>
      </c>
      <c r="R279" s="14">
        <f t="shared" ca="1" si="33"/>
        <v>38373077.808000006</v>
      </c>
      <c r="S279" s="14">
        <f t="shared" ca="1" si="34"/>
        <v>345357700.27200001</v>
      </c>
      <c r="T279" s="11" t="s">
        <v>25</v>
      </c>
      <c r="U279" s="18" t="s">
        <v>26</v>
      </c>
    </row>
    <row r="280" spans="1:21" ht="15" customHeight="1" x14ac:dyDescent="0.15">
      <c r="A280" s="10" t="s">
        <v>328</v>
      </c>
      <c r="B280" s="11" t="s">
        <v>31</v>
      </c>
      <c r="C280" s="11" t="s">
        <v>32</v>
      </c>
      <c r="D280" s="12">
        <v>45732</v>
      </c>
      <c r="E280" s="11">
        <v>749</v>
      </c>
      <c r="F280" s="11" t="s">
        <v>33</v>
      </c>
      <c r="G280" s="13">
        <v>1784.21</v>
      </c>
      <c r="H280" s="14">
        <f t="shared" si="28"/>
        <v>1336373.29</v>
      </c>
      <c r="I280" s="14">
        <f>IF(F280="GHS",H280,H280*Assumptions!$B$4)</f>
        <v>1336373.29</v>
      </c>
      <c r="J280" s="15" t="str">
        <f>INDEX(Assumptions!$B$8:$B$12,MATCH(B280,Assumptions!$A$8:$A$12,0))</f>
        <v>Weighted Average</v>
      </c>
      <c r="K280" s="16">
        <f>G280/(1-INDEX(Assumptions!$D$8:$D$12,MATCH(B280,Assumptions!$A$8:$A$12,0)))</f>
        <v>2478.0694444444448</v>
      </c>
      <c r="L280" s="16">
        <f t="shared" si="29"/>
        <v>53.526299999999999</v>
      </c>
      <c r="M280" s="16">
        <f t="shared" si="30"/>
        <v>123.90347222222225</v>
      </c>
      <c r="N280" s="14">
        <f>E280*(K280-L280-M280)*IF(F280="GHS",1,Assumptions!$B$4)</f>
        <v>1723179.1144944446</v>
      </c>
      <c r="O280" s="15">
        <f t="shared" ca="1" si="31"/>
        <v>554</v>
      </c>
      <c r="P280" s="15" t="str">
        <f t="shared" ca="1" si="32"/>
        <v>365d+</v>
      </c>
      <c r="Q280" s="17">
        <f ca="1">IF(P280="0-90d",0,IF(P280="91-180d",INDEX(Assumptions!$F$8:$F$12,MATCH(B280,Assumptions!$A$8:$A$12,0)),IF(P280="181-365d",INDEX(Assumptions!$G$8:$G$12,MATCH(B280,Assumptions!$A$8:$A$12,0)),INDEX(Assumptions!$H$8:$H$12,MATCH(B280,Assumptions!$A$8:$A$12,0)))))</f>
        <v>0.6</v>
      </c>
      <c r="R280" s="14">
        <f t="shared" ca="1" si="33"/>
        <v>801823.97400000005</v>
      </c>
      <c r="S280" s="14">
        <f t="shared" ca="1" si="34"/>
        <v>534549.31599999999</v>
      </c>
      <c r="T280" s="11" t="s">
        <v>25</v>
      </c>
      <c r="U280" s="18" t="s">
        <v>26</v>
      </c>
    </row>
    <row r="281" spans="1:21" ht="15" customHeight="1" x14ac:dyDescent="0.15">
      <c r="A281" s="10" t="s">
        <v>329</v>
      </c>
      <c r="B281" s="11" t="s">
        <v>22</v>
      </c>
      <c r="C281" s="11" t="s">
        <v>23</v>
      </c>
      <c r="D281" s="12">
        <v>46130</v>
      </c>
      <c r="E281" s="11">
        <v>988</v>
      </c>
      <c r="F281" s="11" t="s">
        <v>24</v>
      </c>
      <c r="G281" s="13">
        <v>28664.54</v>
      </c>
      <c r="H281" s="14">
        <f t="shared" si="28"/>
        <v>28320565.52</v>
      </c>
      <c r="I281" s="14">
        <f>IF(F281="GHS",H281,H281*Assumptions!$B$4)</f>
        <v>305862107.616</v>
      </c>
      <c r="J281" s="15" t="str">
        <f>INDEX(Assumptions!$B$8:$B$12,MATCH(B281,Assumptions!$A$8:$A$12,0))</f>
        <v>FIFO</v>
      </c>
      <c r="K281" s="16">
        <f>G281/(1-INDEX(Assumptions!$D$8:$D$12,MATCH(B281,Assumptions!$A$8:$A$12,0)))</f>
        <v>34956.756097560974</v>
      </c>
      <c r="L281" s="16">
        <f t="shared" si="29"/>
        <v>859.93619999999999</v>
      </c>
      <c r="M281" s="16">
        <f t="shared" si="30"/>
        <v>1747.8378048780487</v>
      </c>
      <c r="N281" s="14">
        <f>E281*(K281-L281-M281)*IF(F281="GHS",1,Assumptions!$B$4)</f>
        <v>345176578.52176392</v>
      </c>
      <c r="O281" s="15">
        <f t="shared" ca="1" si="31"/>
        <v>156</v>
      </c>
      <c r="P281" s="15" t="str">
        <f t="shared" ca="1" si="32"/>
        <v>91-180d</v>
      </c>
      <c r="Q281" s="17">
        <f ca="1">IF(P281="0-90d",0,IF(P281="91-180d",INDEX(Assumptions!$F$8:$F$12,MATCH(B281,Assumptions!$A$8:$A$12,0)),IF(P281="181-365d",INDEX(Assumptions!$G$8:$G$12,MATCH(B281,Assumptions!$A$8:$A$12,0)),INDEX(Assumptions!$H$8:$H$12,MATCH(B281,Assumptions!$A$8:$A$12,0)))))</f>
        <v>0.03</v>
      </c>
      <c r="R281" s="14">
        <f t="shared" ca="1" si="33"/>
        <v>9175863.22848</v>
      </c>
      <c r="S281" s="14">
        <f t="shared" ca="1" si="34"/>
        <v>296686244.38752002</v>
      </c>
      <c r="T281" s="11" t="s">
        <v>25</v>
      </c>
      <c r="U281" s="18" t="s">
        <v>26</v>
      </c>
    </row>
    <row r="282" spans="1:21" ht="15" customHeight="1" x14ac:dyDescent="0.15">
      <c r="A282" s="10" t="s">
        <v>330</v>
      </c>
      <c r="B282" s="11" t="s">
        <v>28</v>
      </c>
      <c r="C282" s="11" t="s">
        <v>29</v>
      </c>
      <c r="D282" s="12">
        <v>45787</v>
      </c>
      <c r="E282" s="11">
        <v>1140</v>
      </c>
      <c r="F282" s="11" t="s">
        <v>24</v>
      </c>
      <c r="G282" s="13">
        <v>5936.13</v>
      </c>
      <c r="H282" s="14">
        <f t="shared" si="28"/>
        <v>6767188.2000000002</v>
      </c>
      <c r="I282" s="14">
        <f>IF(F282="GHS",H282,H282*Assumptions!$B$4)</f>
        <v>73085632.560000002</v>
      </c>
      <c r="J282" s="15" t="str">
        <f>INDEX(Assumptions!$B$8:$B$12,MATCH(B282,Assumptions!$A$8:$A$12,0))</f>
        <v>Fair Value Less Costs to Sell</v>
      </c>
      <c r="K282" s="16">
        <f>G282/(1-INDEX(Assumptions!$D$8:$D$12,MATCH(B282,Assumptions!$A$8:$A$12,0)))</f>
        <v>6745.602272727273</v>
      </c>
      <c r="L282" s="16">
        <f t="shared" si="29"/>
        <v>178.0839</v>
      </c>
      <c r="M282" s="16">
        <f t="shared" si="30"/>
        <v>337.28011363636369</v>
      </c>
      <c r="N282" s="14">
        <f>E282*(K282-L282-M282)*IF(F282="GHS",1,Assumptions!$B$4)</f>
        <v>76706693.445927277</v>
      </c>
      <c r="O282" s="15">
        <f t="shared" ca="1" si="31"/>
        <v>499</v>
      </c>
      <c r="P282" s="15" t="str">
        <f t="shared" ca="1" si="32"/>
        <v>365d+</v>
      </c>
      <c r="Q282" s="17">
        <f ca="1">IF(P282="0-90d",0,IF(P282="91-180d",INDEX(Assumptions!$F$8:$F$12,MATCH(B282,Assumptions!$A$8:$A$12,0)),IF(P282="181-365d",INDEX(Assumptions!$G$8:$G$12,MATCH(B282,Assumptions!$A$8:$A$12,0)),INDEX(Assumptions!$H$8:$H$12,MATCH(B282,Assumptions!$A$8:$A$12,0)))))</f>
        <v>0.4</v>
      </c>
      <c r="R282" s="14">
        <f t="shared" ca="1" si="33"/>
        <v>29234253.024000004</v>
      </c>
      <c r="S282" s="14">
        <f t="shared" ca="1" si="34"/>
        <v>43851379.535999998</v>
      </c>
      <c r="T282" s="11" t="s">
        <v>25</v>
      </c>
      <c r="U282" s="18" t="s">
        <v>26</v>
      </c>
    </row>
    <row r="283" spans="1:21" ht="15" customHeight="1" x14ac:dyDescent="0.15">
      <c r="A283" s="10" t="s">
        <v>331</v>
      </c>
      <c r="B283" s="11" t="s">
        <v>22</v>
      </c>
      <c r="C283" s="11" t="s">
        <v>81</v>
      </c>
      <c r="D283" s="12">
        <v>45993</v>
      </c>
      <c r="E283" s="11">
        <v>99</v>
      </c>
      <c r="F283" s="11" t="s">
        <v>24</v>
      </c>
      <c r="G283" s="13">
        <v>41734.559999999998</v>
      </c>
      <c r="H283" s="14">
        <f t="shared" si="28"/>
        <v>4131721.44</v>
      </c>
      <c r="I283" s="14">
        <f>IF(F283="GHS",H283,H283*Assumptions!$B$4)</f>
        <v>44622591.552000001</v>
      </c>
      <c r="J283" s="15" t="str">
        <f>INDEX(Assumptions!$B$8:$B$12,MATCH(B283,Assumptions!$A$8:$A$12,0))</f>
        <v>FIFO</v>
      </c>
      <c r="K283" s="16">
        <f>G283/(1-INDEX(Assumptions!$D$8:$D$12,MATCH(B283,Assumptions!$A$8:$A$12,0)))</f>
        <v>50895.804878048773</v>
      </c>
      <c r="L283" s="16">
        <f t="shared" si="29"/>
        <v>1252.0367999999999</v>
      </c>
      <c r="M283" s="16">
        <f t="shared" si="30"/>
        <v>2544.7902439024388</v>
      </c>
      <c r="N283" s="14">
        <f>E283*(K283-L283-M283)*IF(F283="GHS",1,Assumptions!$B$4)</f>
        <v>50358227.100269258</v>
      </c>
      <c r="O283" s="15">
        <f t="shared" ca="1" si="31"/>
        <v>293</v>
      </c>
      <c r="P283" s="15" t="str">
        <f t="shared" ca="1" si="32"/>
        <v>181-365d</v>
      </c>
      <c r="Q283" s="17">
        <f ca="1">IF(P283="0-90d",0,IF(P283="91-180d",INDEX(Assumptions!$F$8:$F$12,MATCH(B283,Assumptions!$A$8:$A$12,0)),IF(P283="181-365d",INDEX(Assumptions!$G$8:$G$12,MATCH(B283,Assumptions!$A$8:$A$12,0)),INDEX(Assumptions!$H$8:$H$12,MATCH(B283,Assumptions!$A$8:$A$12,0)))))</f>
        <v>0.15</v>
      </c>
      <c r="R283" s="14">
        <f t="shared" ca="1" si="33"/>
        <v>6693388.7328000003</v>
      </c>
      <c r="S283" s="14">
        <f t="shared" ca="1" si="34"/>
        <v>37929202.819200002</v>
      </c>
      <c r="T283" s="11" t="s">
        <v>25</v>
      </c>
      <c r="U283" s="18" t="s">
        <v>36</v>
      </c>
    </row>
    <row r="284" spans="1:21" ht="15" customHeight="1" x14ac:dyDescent="0.15">
      <c r="A284" s="10" t="s">
        <v>332</v>
      </c>
      <c r="B284" s="11" t="s">
        <v>41</v>
      </c>
      <c r="C284" s="11" t="s">
        <v>42</v>
      </c>
      <c r="D284" s="12">
        <v>46213</v>
      </c>
      <c r="E284" s="11">
        <v>514</v>
      </c>
      <c r="F284" s="11" t="s">
        <v>33</v>
      </c>
      <c r="G284" s="13">
        <v>322.60000000000002</v>
      </c>
      <c r="H284" s="14">
        <f t="shared" si="28"/>
        <v>165816.40000000002</v>
      </c>
      <c r="I284" s="14">
        <f>IF(F284="GHS",H284,H284*Assumptions!$B$4)</f>
        <v>165816.40000000002</v>
      </c>
      <c r="J284" s="15" t="str">
        <f>INDEX(Assumptions!$B$8:$B$12,MATCH(B284,Assumptions!$A$8:$A$12,0))</f>
        <v>Weighted Average</v>
      </c>
      <c r="K284" s="16">
        <f>G284/(1-INDEX(Assumptions!$D$8:$D$12,MATCH(B284,Assumptions!$A$8:$A$12,0)))</f>
        <v>496.30769230769232</v>
      </c>
      <c r="L284" s="16">
        <f t="shared" si="29"/>
        <v>9.6780000000000008</v>
      </c>
      <c r="M284" s="16">
        <f t="shared" si="30"/>
        <v>24.815384615384616</v>
      </c>
      <c r="N284" s="14">
        <f>E284*(K284-L284-M284)*IF(F284="GHS",1,Assumptions!$B$4)</f>
        <v>237372.55415384614</v>
      </c>
      <c r="O284" s="15">
        <f t="shared" ca="1" si="31"/>
        <v>73</v>
      </c>
      <c r="P284" s="15" t="str">
        <f t="shared" ca="1" si="32"/>
        <v>0-90d</v>
      </c>
      <c r="Q284" s="17">
        <f ca="1">IF(P284="0-90d",0,IF(P284="91-180d",INDEX(Assumptions!$F$8:$F$12,MATCH(B284,Assumptions!$A$8:$A$12,0)),IF(P284="181-365d",INDEX(Assumptions!$G$8:$G$12,MATCH(B284,Assumptions!$A$8:$A$12,0)),INDEX(Assumptions!$H$8:$H$12,MATCH(B284,Assumptions!$A$8:$A$12,0)))))</f>
        <v>0</v>
      </c>
      <c r="R284" s="14">
        <f t="shared" ca="1" si="33"/>
        <v>0</v>
      </c>
      <c r="S284" s="14">
        <f t="shared" ca="1" si="34"/>
        <v>165816.40000000002</v>
      </c>
      <c r="T284" s="11" t="s">
        <v>25</v>
      </c>
      <c r="U284" s="18" t="s">
        <v>26</v>
      </c>
    </row>
    <row r="285" spans="1:21" ht="15" customHeight="1" x14ac:dyDescent="0.15">
      <c r="A285" s="10" t="s">
        <v>333</v>
      </c>
      <c r="B285" s="11" t="s">
        <v>41</v>
      </c>
      <c r="C285" s="11" t="s">
        <v>115</v>
      </c>
      <c r="D285" s="12">
        <v>45840</v>
      </c>
      <c r="E285" s="11">
        <v>193</v>
      </c>
      <c r="F285" s="11" t="s">
        <v>33</v>
      </c>
      <c r="G285" s="13">
        <v>266.45999999999998</v>
      </c>
      <c r="H285" s="14">
        <f t="shared" si="28"/>
        <v>51426.78</v>
      </c>
      <c r="I285" s="14">
        <f>IF(F285="GHS",H285,H285*Assumptions!$B$4)</f>
        <v>51426.78</v>
      </c>
      <c r="J285" s="15" t="str">
        <f>INDEX(Assumptions!$B$8:$B$12,MATCH(B285,Assumptions!$A$8:$A$12,0))</f>
        <v>Weighted Average</v>
      </c>
      <c r="K285" s="16">
        <f>G285/(1-INDEX(Assumptions!$D$8:$D$12,MATCH(B285,Assumptions!$A$8:$A$12,0)))</f>
        <v>409.93846153846147</v>
      </c>
      <c r="L285" s="16">
        <f t="shared" si="29"/>
        <v>7.9937999999999994</v>
      </c>
      <c r="M285" s="16">
        <f t="shared" si="30"/>
        <v>20.496923076923075</v>
      </c>
      <c r="N285" s="14">
        <f>E285*(K285-L285-M285)*IF(F285="GHS",1,Assumptions!$B$4)</f>
        <v>73619.413523076917</v>
      </c>
      <c r="O285" s="15">
        <f t="shared" ca="1" si="31"/>
        <v>446</v>
      </c>
      <c r="P285" s="15" t="str">
        <f t="shared" ca="1" si="32"/>
        <v>365d+</v>
      </c>
      <c r="Q285" s="17">
        <f ca="1">IF(P285="0-90d",0,IF(P285="91-180d",INDEX(Assumptions!$F$8:$F$12,MATCH(B285,Assumptions!$A$8:$A$12,0)),IF(P285="181-365d",INDEX(Assumptions!$G$8:$G$12,MATCH(B285,Assumptions!$A$8:$A$12,0)),INDEX(Assumptions!$H$8:$H$12,MATCH(B285,Assumptions!$A$8:$A$12,0)))))</f>
        <v>0.8</v>
      </c>
      <c r="R285" s="14">
        <f t="shared" ca="1" si="33"/>
        <v>41141.423999999999</v>
      </c>
      <c r="S285" s="14">
        <f t="shared" ca="1" si="34"/>
        <v>10285.356</v>
      </c>
      <c r="T285" s="11" t="s">
        <v>25</v>
      </c>
      <c r="U285" s="18" t="s">
        <v>26</v>
      </c>
    </row>
    <row r="286" spans="1:21" ht="15" customHeight="1" x14ac:dyDescent="0.15">
      <c r="A286" s="10" t="s">
        <v>334</v>
      </c>
      <c r="B286" s="11" t="s">
        <v>28</v>
      </c>
      <c r="C286" s="11" t="s">
        <v>35</v>
      </c>
      <c r="D286" s="12">
        <v>45908</v>
      </c>
      <c r="E286" s="11">
        <v>2075</v>
      </c>
      <c r="F286" s="11" t="s">
        <v>24</v>
      </c>
      <c r="G286" s="13">
        <v>5198.8900000000003</v>
      </c>
      <c r="H286" s="14">
        <f t="shared" si="28"/>
        <v>10787696.75</v>
      </c>
      <c r="I286" s="14">
        <f>IF(F286="GHS",H286,H286*Assumptions!$B$4)</f>
        <v>116507124.90000001</v>
      </c>
      <c r="J286" s="15" t="str">
        <f>INDEX(Assumptions!$B$8:$B$12,MATCH(B286,Assumptions!$A$8:$A$12,0))</f>
        <v>Fair Value Less Costs to Sell</v>
      </c>
      <c r="K286" s="16">
        <f>G286/(1-INDEX(Assumptions!$D$8:$D$12,MATCH(B286,Assumptions!$A$8:$A$12,0)))</f>
        <v>5907.829545454546</v>
      </c>
      <c r="L286" s="16">
        <f t="shared" si="29"/>
        <v>155.9667</v>
      </c>
      <c r="M286" s="16">
        <f t="shared" si="30"/>
        <v>295.39147727272729</v>
      </c>
      <c r="N286" s="14">
        <f>E286*(K286-L286-M286)*IF(F286="GHS",1,Assumptions!$B$4)</f>
        <v>122279523.36095457</v>
      </c>
      <c r="O286" s="15">
        <f t="shared" ca="1" si="31"/>
        <v>378</v>
      </c>
      <c r="P286" s="15" t="str">
        <f t="shared" ca="1" si="32"/>
        <v>365d+</v>
      </c>
      <c r="Q286" s="17">
        <f ca="1">IF(P286="0-90d",0,IF(P286="91-180d",INDEX(Assumptions!$F$8:$F$12,MATCH(B286,Assumptions!$A$8:$A$12,0)),IF(P286="181-365d",INDEX(Assumptions!$G$8:$G$12,MATCH(B286,Assumptions!$A$8:$A$12,0)),INDEX(Assumptions!$H$8:$H$12,MATCH(B286,Assumptions!$A$8:$A$12,0)))))</f>
        <v>0.4</v>
      </c>
      <c r="R286" s="14">
        <f t="shared" ca="1" si="33"/>
        <v>46602849.960000008</v>
      </c>
      <c r="S286" s="14">
        <f t="shared" ca="1" si="34"/>
        <v>69904274.939999998</v>
      </c>
      <c r="T286" s="11" t="s">
        <v>50</v>
      </c>
      <c r="U286" s="18" t="s">
        <v>36</v>
      </c>
    </row>
    <row r="287" spans="1:21" ht="15" customHeight="1" x14ac:dyDescent="0.15">
      <c r="A287" s="10" t="s">
        <v>335</v>
      </c>
      <c r="B287" s="11" t="s">
        <v>31</v>
      </c>
      <c r="C287" s="11" t="s">
        <v>76</v>
      </c>
      <c r="D287" s="12">
        <v>46161</v>
      </c>
      <c r="E287" s="11">
        <v>4965</v>
      </c>
      <c r="F287" s="11" t="s">
        <v>33</v>
      </c>
      <c r="G287" s="13">
        <v>2836.86</v>
      </c>
      <c r="H287" s="14">
        <f t="shared" si="28"/>
        <v>14085009.9</v>
      </c>
      <c r="I287" s="14">
        <f>IF(F287="GHS",H287,H287*Assumptions!$B$4)</f>
        <v>14085009.9</v>
      </c>
      <c r="J287" s="15" t="str">
        <f>INDEX(Assumptions!$B$8:$B$12,MATCH(B287,Assumptions!$A$8:$A$12,0))</f>
        <v>Weighted Average</v>
      </c>
      <c r="K287" s="16">
        <f>G287/(1-INDEX(Assumptions!$D$8:$D$12,MATCH(B287,Assumptions!$A$8:$A$12,0)))</f>
        <v>3940.0833333333335</v>
      </c>
      <c r="L287" s="16">
        <f t="shared" si="29"/>
        <v>85.105800000000002</v>
      </c>
      <c r="M287" s="16">
        <f t="shared" si="30"/>
        <v>197.00416666666669</v>
      </c>
      <c r="N287" s="14">
        <f>E287*(K287-L287-M287)*IF(F287="GHS",1,Assumptions!$B$4)</f>
        <v>18161837.765500002</v>
      </c>
      <c r="O287" s="15">
        <f t="shared" ca="1" si="31"/>
        <v>125</v>
      </c>
      <c r="P287" s="15" t="str">
        <f t="shared" ca="1" si="32"/>
        <v>91-180d</v>
      </c>
      <c r="Q287" s="17">
        <f ca="1">IF(P287="0-90d",0,IF(P287="91-180d",INDEX(Assumptions!$F$8:$F$12,MATCH(B287,Assumptions!$A$8:$A$12,0)),IF(P287="181-365d",INDEX(Assumptions!$G$8:$G$12,MATCH(B287,Assumptions!$A$8:$A$12,0)),INDEX(Assumptions!$H$8:$H$12,MATCH(B287,Assumptions!$A$8:$A$12,0)))))</f>
        <v>0.05</v>
      </c>
      <c r="R287" s="14">
        <f t="shared" ca="1" si="33"/>
        <v>704250.49500000011</v>
      </c>
      <c r="S287" s="14">
        <f t="shared" ca="1" si="34"/>
        <v>13380759.405000001</v>
      </c>
      <c r="T287" s="11" t="s">
        <v>25</v>
      </c>
      <c r="U287" s="18" t="s">
        <v>36</v>
      </c>
    </row>
    <row r="288" spans="1:21" ht="15" customHeight="1" x14ac:dyDescent="0.15">
      <c r="A288" s="10" t="s">
        <v>336</v>
      </c>
      <c r="B288" s="11" t="s">
        <v>31</v>
      </c>
      <c r="C288" s="11" t="s">
        <v>32</v>
      </c>
      <c r="D288" s="12">
        <v>46162</v>
      </c>
      <c r="E288" s="11">
        <v>507</v>
      </c>
      <c r="F288" s="11" t="s">
        <v>33</v>
      </c>
      <c r="G288" s="13">
        <v>1437.7</v>
      </c>
      <c r="H288" s="14">
        <f t="shared" si="28"/>
        <v>728913.9</v>
      </c>
      <c r="I288" s="14">
        <f>IF(F288="GHS",H288,H288*Assumptions!$B$4)</f>
        <v>728913.9</v>
      </c>
      <c r="J288" s="15" t="str">
        <f>INDEX(Assumptions!$B$8:$B$12,MATCH(B288,Assumptions!$A$8:$A$12,0))</f>
        <v>Weighted Average</v>
      </c>
      <c r="K288" s="16">
        <f>G288/(1-INDEX(Assumptions!$D$8:$D$12,MATCH(B288,Assumptions!$A$8:$A$12,0)))</f>
        <v>1996.8055555555557</v>
      </c>
      <c r="L288" s="16">
        <f t="shared" si="29"/>
        <v>43.131</v>
      </c>
      <c r="M288" s="16">
        <f t="shared" si="30"/>
        <v>99.840277777777786</v>
      </c>
      <c r="N288" s="14">
        <f>E288*(K288-L288-M288)*IF(F288="GHS",1,Assumptions!$B$4)</f>
        <v>939893.97883333336</v>
      </c>
      <c r="O288" s="15">
        <f t="shared" ca="1" si="31"/>
        <v>124</v>
      </c>
      <c r="P288" s="15" t="str">
        <f t="shared" ca="1" si="32"/>
        <v>91-180d</v>
      </c>
      <c r="Q288" s="17">
        <f ca="1">IF(P288="0-90d",0,IF(P288="91-180d",INDEX(Assumptions!$F$8:$F$12,MATCH(B288,Assumptions!$A$8:$A$12,0)),IF(P288="181-365d",INDEX(Assumptions!$G$8:$G$12,MATCH(B288,Assumptions!$A$8:$A$12,0)),INDEX(Assumptions!$H$8:$H$12,MATCH(B288,Assumptions!$A$8:$A$12,0)))))</f>
        <v>0.05</v>
      </c>
      <c r="R288" s="14">
        <f t="shared" ca="1" si="33"/>
        <v>36445.695</v>
      </c>
      <c r="S288" s="14">
        <f t="shared" ca="1" si="34"/>
        <v>692468.20500000007</v>
      </c>
      <c r="T288" s="11" t="s">
        <v>25</v>
      </c>
      <c r="U288" s="18" t="s">
        <v>26</v>
      </c>
    </row>
    <row r="289" spans="1:21" ht="15" customHeight="1" x14ac:dyDescent="0.15">
      <c r="A289" s="10" t="s">
        <v>337</v>
      </c>
      <c r="B289" s="11" t="s">
        <v>41</v>
      </c>
      <c r="C289" s="11" t="s">
        <v>44</v>
      </c>
      <c r="D289" s="12">
        <v>45936</v>
      </c>
      <c r="E289" s="11">
        <v>921</v>
      </c>
      <c r="F289" s="11" t="s">
        <v>33</v>
      </c>
      <c r="G289" s="13">
        <v>455.73</v>
      </c>
      <c r="H289" s="14">
        <f t="shared" si="28"/>
        <v>419727.33</v>
      </c>
      <c r="I289" s="14">
        <f>IF(F289="GHS",H289,H289*Assumptions!$B$4)</f>
        <v>419727.33</v>
      </c>
      <c r="J289" s="15" t="str">
        <f>INDEX(Assumptions!$B$8:$B$12,MATCH(B289,Assumptions!$A$8:$A$12,0))</f>
        <v>Weighted Average</v>
      </c>
      <c r="K289" s="16">
        <f>G289/(1-INDEX(Assumptions!$D$8:$D$12,MATCH(B289,Assumptions!$A$8:$A$12,0)))</f>
        <v>701.12307692307695</v>
      </c>
      <c r="L289" s="16">
        <f t="shared" si="29"/>
        <v>13.671900000000001</v>
      </c>
      <c r="M289" s="16">
        <f t="shared" si="30"/>
        <v>35.056153846153848</v>
      </c>
      <c r="N289" s="14">
        <f>E289*(K289-L289-M289)*IF(F289="GHS",1,Assumptions!$B$4)</f>
        <v>600855.81625384616</v>
      </c>
      <c r="O289" s="15">
        <f t="shared" ca="1" si="31"/>
        <v>350</v>
      </c>
      <c r="P289" s="15" t="str">
        <f t="shared" ca="1" si="32"/>
        <v>181-365d</v>
      </c>
      <c r="Q289" s="17">
        <f ca="1">IF(P289="0-90d",0,IF(P289="91-180d",INDEX(Assumptions!$F$8:$F$12,MATCH(B289,Assumptions!$A$8:$A$12,0)),IF(P289="181-365d",INDEX(Assumptions!$G$8:$G$12,MATCH(B289,Assumptions!$A$8:$A$12,0)),INDEX(Assumptions!$H$8:$H$12,MATCH(B289,Assumptions!$A$8:$A$12,0)))))</f>
        <v>0.35</v>
      </c>
      <c r="R289" s="14">
        <f t="shared" ca="1" si="33"/>
        <v>146904.5655</v>
      </c>
      <c r="S289" s="14">
        <f t="shared" ca="1" si="34"/>
        <v>272822.76450000005</v>
      </c>
      <c r="T289" s="11" t="s">
        <v>25</v>
      </c>
      <c r="U289" s="18" t="s">
        <v>26</v>
      </c>
    </row>
    <row r="290" spans="1:21" ht="15" customHeight="1" x14ac:dyDescent="0.15">
      <c r="A290" s="10" t="s">
        <v>338</v>
      </c>
      <c r="B290" s="11" t="s">
        <v>31</v>
      </c>
      <c r="C290" s="11" t="s">
        <v>32</v>
      </c>
      <c r="D290" s="12">
        <v>45950</v>
      </c>
      <c r="E290" s="11">
        <v>4720</v>
      </c>
      <c r="F290" s="11" t="s">
        <v>33</v>
      </c>
      <c r="G290" s="13">
        <v>3322.91</v>
      </c>
      <c r="H290" s="14">
        <f t="shared" si="28"/>
        <v>15684135.199999999</v>
      </c>
      <c r="I290" s="14">
        <f>IF(F290="GHS",H290,H290*Assumptions!$B$4)</f>
        <v>15684135.199999999</v>
      </c>
      <c r="J290" s="15" t="str">
        <f>INDEX(Assumptions!$B$8:$B$12,MATCH(B290,Assumptions!$A$8:$A$12,0))</f>
        <v>Weighted Average</v>
      </c>
      <c r="K290" s="16">
        <f>G290/(1-INDEX(Assumptions!$D$8:$D$12,MATCH(B290,Assumptions!$A$8:$A$12,0)))</f>
        <v>4615.1527777777774</v>
      </c>
      <c r="L290" s="16">
        <f t="shared" si="29"/>
        <v>99.687299999999993</v>
      </c>
      <c r="M290" s="16">
        <f t="shared" si="30"/>
        <v>230.75763888888889</v>
      </c>
      <c r="N290" s="14">
        <f>E290*(K290-L290-M290)*IF(F290="GHS",1,Assumptions!$B$4)</f>
        <v>20223820.999555554</v>
      </c>
      <c r="O290" s="15">
        <f t="shared" ca="1" si="31"/>
        <v>336</v>
      </c>
      <c r="P290" s="15" t="str">
        <f t="shared" ca="1" si="32"/>
        <v>181-365d</v>
      </c>
      <c r="Q290" s="17">
        <f ca="1">IF(P290="0-90d",0,IF(P290="91-180d",INDEX(Assumptions!$F$8:$F$12,MATCH(B290,Assumptions!$A$8:$A$12,0)),IF(P290="181-365d",INDEX(Assumptions!$G$8:$G$12,MATCH(B290,Assumptions!$A$8:$A$12,0)),INDEX(Assumptions!$H$8:$H$12,MATCH(B290,Assumptions!$A$8:$A$12,0)))))</f>
        <v>0.2</v>
      </c>
      <c r="R290" s="14">
        <f t="shared" ca="1" si="33"/>
        <v>3136827.04</v>
      </c>
      <c r="S290" s="14">
        <f t="shared" ca="1" si="34"/>
        <v>12547308.16</v>
      </c>
      <c r="T290" s="11" t="s">
        <v>25</v>
      </c>
      <c r="U290" s="18" t="s">
        <v>36</v>
      </c>
    </row>
    <row r="291" spans="1:21" ht="15" customHeight="1" x14ac:dyDescent="0.15">
      <c r="A291" s="10" t="s">
        <v>339</v>
      </c>
      <c r="B291" s="11" t="s">
        <v>46</v>
      </c>
      <c r="C291" s="11" t="s">
        <v>52</v>
      </c>
      <c r="D291" s="12">
        <v>45939</v>
      </c>
      <c r="E291" s="11">
        <v>4302</v>
      </c>
      <c r="F291" s="11" t="s">
        <v>33</v>
      </c>
      <c r="G291" s="13">
        <v>336951.51</v>
      </c>
      <c r="H291" s="14">
        <f t="shared" si="28"/>
        <v>1449565396.02</v>
      </c>
      <c r="I291" s="14">
        <f>IF(F291="GHS",H291,H291*Assumptions!$B$4)</f>
        <v>1449565396.02</v>
      </c>
      <c r="J291" s="15" t="str">
        <f>INDEX(Assumptions!$B$8:$B$12,MATCH(B291,Assumptions!$A$8:$A$12,0))</f>
        <v>Specific Identification</v>
      </c>
      <c r="K291" s="16">
        <f>G291/(1-INDEX(Assumptions!$D$8:$D$12,MATCH(B291,Assumptions!$A$8:$A$12,0)))</f>
        <v>431989.11538461538</v>
      </c>
      <c r="L291" s="16">
        <f t="shared" si="29"/>
        <v>10108.5453</v>
      </c>
      <c r="M291" s="16">
        <f t="shared" si="30"/>
        <v>21599.455769230772</v>
      </c>
      <c r="N291" s="14">
        <f>E291*(K291-L291-M291)*IF(F291="GHS",1,Assumptions!$B$4)</f>
        <v>1722009353.7847846</v>
      </c>
      <c r="O291" s="15">
        <f t="shared" ca="1" si="31"/>
        <v>347</v>
      </c>
      <c r="P291" s="15" t="str">
        <f t="shared" ca="1" si="32"/>
        <v>181-365d</v>
      </c>
      <c r="Q291" s="17">
        <f ca="1">IF(P291="0-90d",0,IF(P291="91-180d",INDEX(Assumptions!$F$8:$F$12,MATCH(B291,Assumptions!$A$8:$A$12,0)),IF(P291="181-365d",INDEX(Assumptions!$G$8:$G$12,MATCH(B291,Assumptions!$A$8:$A$12,0)),INDEX(Assumptions!$H$8:$H$12,MATCH(B291,Assumptions!$A$8:$A$12,0)))))</f>
        <v>0.05</v>
      </c>
      <c r="R291" s="14">
        <f t="shared" ca="1" si="33"/>
        <v>72478269.800999999</v>
      </c>
      <c r="S291" s="14">
        <f t="shared" si="34"/>
        <v>0</v>
      </c>
      <c r="T291" s="11" t="s">
        <v>39</v>
      </c>
      <c r="U291" s="18" t="s">
        <v>36</v>
      </c>
    </row>
    <row r="292" spans="1:21" ht="15" customHeight="1" x14ac:dyDescent="0.15">
      <c r="A292" s="10" t="s">
        <v>340</v>
      </c>
      <c r="B292" s="11" t="s">
        <v>46</v>
      </c>
      <c r="C292" s="11" t="s">
        <v>52</v>
      </c>
      <c r="D292" s="12">
        <v>45999</v>
      </c>
      <c r="E292" s="11">
        <v>82</v>
      </c>
      <c r="F292" s="11" t="s">
        <v>33</v>
      </c>
      <c r="G292" s="13">
        <v>667970.84</v>
      </c>
      <c r="H292" s="14">
        <f t="shared" si="28"/>
        <v>54773608.879999995</v>
      </c>
      <c r="I292" s="14">
        <f>IF(F292="GHS",H292,H292*Assumptions!$B$4)</f>
        <v>54773608.879999995</v>
      </c>
      <c r="J292" s="15" t="str">
        <f>INDEX(Assumptions!$B$8:$B$12,MATCH(B292,Assumptions!$A$8:$A$12,0))</f>
        <v>Specific Identification</v>
      </c>
      <c r="K292" s="16">
        <f>G292/(1-INDEX(Assumptions!$D$8:$D$12,MATCH(B292,Assumptions!$A$8:$A$12,0)))</f>
        <v>856372.87179487175</v>
      </c>
      <c r="L292" s="16">
        <f t="shared" si="29"/>
        <v>20039.125199999999</v>
      </c>
      <c r="M292" s="16">
        <f t="shared" si="30"/>
        <v>42818.643589743588</v>
      </c>
      <c r="N292" s="14">
        <f>E292*(K292-L292-M292)*IF(F292="GHS",1,Assumptions!$B$4)</f>
        <v>65068238.446420513</v>
      </c>
      <c r="O292" s="15">
        <f t="shared" ca="1" si="31"/>
        <v>287</v>
      </c>
      <c r="P292" s="15" t="str">
        <f t="shared" ca="1" si="32"/>
        <v>181-365d</v>
      </c>
      <c r="Q292" s="17">
        <f ca="1">IF(P292="0-90d",0,IF(P292="91-180d",INDEX(Assumptions!$F$8:$F$12,MATCH(B292,Assumptions!$A$8:$A$12,0)),IF(P292="181-365d",INDEX(Assumptions!$G$8:$G$12,MATCH(B292,Assumptions!$A$8:$A$12,0)),INDEX(Assumptions!$H$8:$H$12,MATCH(B292,Assumptions!$A$8:$A$12,0)))))</f>
        <v>0.05</v>
      </c>
      <c r="R292" s="14">
        <f t="shared" ca="1" si="33"/>
        <v>2738680.4440000001</v>
      </c>
      <c r="S292" s="14">
        <f t="shared" ca="1" si="34"/>
        <v>52034928.435999997</v>
      </c>
      <c r="T292" s="11" t="s">
        <v>25</v>
      </c>
      <c r="U292" s="18" t="s">
        <v>36</v>
      </c>
    </row>
    <row r="293" spans="1:21" ht="15" customHeight="1" x14ac:dyDescent="0.15">
      <c r="A293" s="10" t="s">
        <v>341</v>
      </c>
      <c r="B293" s="11" t="s">
        <v>22</v>
      </c>
      <c r="C293" s="11" t="s">
        <v>23</v>
      </c>
      <c r="D293" s="12">
        <v>45747</v>
      </c>
      <c r="E293" s="11">
        <v>3016</v>
      </c>
      <c r="F293" s="11" t="s">
        <v>24</v>
      </c>
      <c r="G293" s="13">
        <v>22682.15</v>
      </c>
      <c r="H293" s="14">
        <f t="shared" si="28"/>
        <v>68409364.400000006</v>
      </c>
      <c r="I293" s="14">
        <f>IF(F293="GHS",H293,H293*Assumptions!$B$4)</f>
        <v>738821135.5200001</v>
      </c>
      <c r="J293" s="15" t="str">
        <f>INDEX(Assumptions!$B$8:$B$12,MATCH(B293,Assumptions!$A$8:$A$12,0))</f>
        <v>FIFO</v>
      </c>
      <c r="K293" s="16">
        <f>G293/(1-INDEX(Assumptions!$D$8:$D$12,MATCH(B293,Assumptions!$A$8:$A$12,0)))</f>
        <v>27661.158536585364</v>
      </c>
      <c r="L293" s="16">
        <f t="shared" si="29"/>
        <v>680.46450000000004</v>
      </c>
      <c r="M293" s="16">
        <f t="shared" si="30"/>
        <v>1383.0579268292684</v>
      </c>
      <c r="N293" s="14">
        <f>E293*(K293-L293-M293)*IF(F293="GHS",1,Assumptions!$B$4)</f>
        <v>833786681.47586346</v>
      </c>
      <c r="O293" s="15">
        <f t="shared" ca="1" si="31"/>
        <v>539</v>
      </c>
      <c r="P293" s="15" t="str">
        <f t="shared" ca="1" si="32"/>
        <v>365d+</v>
      </c>
      <c r="Q293" s="17">
        <f ca="1">IF(P293="0-90d",0,IF(P293="91-180d",INDEX(Assumptions!$F$8:$F$12,MATCH(B293,Assumptions!$A$8:$A$12,0)),IF(P293="181-365d",INDEX(Assumptions!$G$8:$G$12,MATCH(B293,Assumptions!$A$8:$A$12,0)),INDEX(Assumptions!$H$8:$H$12,MATCH(B293,Assumptions!$A$8:$A$12,0)))))</f>
        <v>0.5</v>
      </c>
      <c r="R293" s="14">
        <f t="shared" ca="1" si="33"/>
        <v>369410567.76000005</v>
      </c>
      <c r="S293" s="14">
        <f t="shared" ca="1" si="34"/>
        <v>369410567.76000005</v>
      </c>
      <c r="T293" s="11" t="s">
        <v>25</v>
      </c>
      <c r="U293" s="18" t="s">
        <v>26</v>
      </c>
    </row>
    <row r="294" spans="1:21" ht="15" customHeight="1" x14ac:dyDescent="0.15">
      <c r="A294" s="10" t="s">
        <v>342</v>
      </c>
      <c r="B294" s="11" t="s">
        <v>22</v>
      </c>
      <c r="C294" s="11" t="s">
        <v>61</v>
      </c>
      <c r="D294" s="12">
        <v>45873</v>
      </c>
      <c r="E294" s="11">
        <v>3294</v>
      </c>
      <c r="F294" s="11" t="s">
        <v>24</v>
      </c>
      <c r="G294" s="13">
        <v>27440.5</v>
      </c>
      <c r="H294" s="14">
        <f t="shared" si="28"/>
        <v>90389007</v>
      </c>
      <c r="I294" s="14">
        <f>IF(F294="GHS",H294,H294*Assumptions!$B$4)</f>
        <v>976201275.60000002</v>
      </c>
      <c r="J294" s="15" t="str">
        <f>INDEX(Assumptions!$B$8:$B$12,MATCH(B294,Assumptions!$A$8:$A$12,0))</f>
        <v>FIFO</v>
      </c>
      <c r="K294" s="16">
        <f>G294/(1-INDEX(Assumptions!$D$8:$D$12,MATCH(B294,Assumptions!$A$8:$A$12,0)))</f>
        <v>33464.024390243903</v>
      </c>
      <c r="L294" s="16">
        <f t="shared" si="29"/>
        <v>823.21499999999992</v>
      </c>
      <c r="M294" s="16">
        <f t="shared" si="30"/>
        <v>1673.2012195121952</v>
      </c>
      <c r="N294" s="14">
        <f>E294*(K294-L294-M294)*IF(F294="GHS",1,Assumptions!$B$4)</f>
        <v>1101678854.1954148</v>
      </c>
      <c r="O294" s="15">
        <f t="shared" ca="1" si="31"/>
        <v>413</v>
      </c>
      <c r="P294" s="15" t="str">
        <f t="shared" ca="1" si="32"/>
        <v>365d+</v>
      </c>
      <c r="Q294" s="17">
        <f ca="1">IF(P294="0-90d",0,IF(P294="91-180d",INDEX(Assumptions!$F$8:$F$12,MATCH(B294,Assumptions!$A$8:$A$12,0)),IF(P294="181-365d",INDEX(Assumptions!$G$8:$G$12,MATCH(B294,Assumptions!$A$8:$A$12,0)),INDEX(Assumptions!$H$8:$H$12,MATCH(B294,Assumptions!$A$8:$A$12,0)))))</f>
        <v>0.5</v>
      </c>
      <c r="R294" s="14">
        <f t="shared" ca="1" si="33"/>
        <v>488100637.80000001</v>
      </c>
      <c r="S294" s="14">
        <f t="shared" si="34"/>
        <v>0</v>
      </c>
      <c r="T294" s="11" t="s">
        <v>39</v>
      </c>
      <c r="U294" s="18" t="s">
        <v>26</v>
      </c>
    </row>
    <row r="295" spans="1:21" ht="15" customHeight="1" x14ac:dyDescent="0.15">
      <c r="A295" s="10" t="s">
        <v>343</v>
      </c>
      <c r="B295" s="11" t="s">
        <v>31</v>
      </c>
      <c r="C295" s="11" t="s">
        <v>32</v>
      </c>
      <c r="D295" s="12">
        <v>46167</v>
      </c>
      <c r="E295" s="11">
        <v>236</v>
      </c>
      <c r="F295" s="11" t="s">
        <v>33</v>
      </c>
      <c r="G295" s="13">
        <v>2999.02</v>
      </c>
      <c r="H295" s="14">
        <f t="shared" si="28"/>
        <v>707768.72</v>
      </c>
      <c r="I295" s="14">
        <f>IF(F295="GHS",H295,H295*Assumptions!$B$4)</f>
        <v>707768.72</v>
      </c>
      <c r="J295" s="15" t="str">
        <f>INDEX(Assumptions!$B$8:$B$12,MATCH(B295,Assumptions!$A$8:$A$12,0))</f>
        <v>Weighted Average</v>
      </c>
      <c r="K295" s="16">
        <f>G295/(1-INDEX(Assumptions!$D$8:$D$12,MATCH(B295,Assumptions!$A$8:$A$12,0)))</f>
        <v>4165.3055555555557</v>
      </c>
      <c r="L295" s="16">
        <f t="shared" si="29"/>
        <v>89.97059999999999</v>
      </c>
      <c r="M295" s="16">
        <f t="shared" si="30"/>
        <v>208.26527777777778</v>
      </c>
      <c r="N295" s="14">
        <f>E295*(K295-L295-M295)*IF(F295="GHS",1,Assumptions!$B$4)</f>
        <v>912628.44395555556</v>
      </c>
      <c r="O295" s="15">
        <f t="shared" ca="1" si="31"/>
        <v>119</v>
      </c>
      <c r="P295" s="15" t="str">
        <f t="shared" ca="1" si="32"/>
        <v>91-180d</v>
      </c>
      <c r="Q295" s="17">
        <f ca="1">IF(P295="0-90d",0,IF(P295="91-180d",INDEX(Assumptions!$F$8:$F$12,MATCH(B295,Assumptions!$A$8:$A$12,0)),IF(P295="181-365d",INDEX(Assumptions!$G$8:$G$12,MATCH(B295,Assumptions!$A$8:$A$12,0)),INDEX(Assumptions!$H$8:$H$12,MATCH(B295,Assumptions!$A$8:$A$12,0)))))</f>
        <v>0.05</v>
      </c>
      <c r="R295" s="14">
        <f t="shared" ca="1" si="33"/>
        <v>35388.436000000002</v>
      </c>
      <c r="S295" s="14">
        <f t="shared" ca="1" si="34"/>
        <v>672380.28399999999</v>
      </c>
      <c r="T295" s="11" t="s">
        <v>25</v>
      </c>
      <c r="U295" s="18" t="s">
        <v>26</v>
      </c>
    </row>
    <row r="296" spans="1:21" ht="15" customHeight="1" x14ac:dyDescent="0.15">
      <c r="A296" s="10" t="s">
        <v>344</v>
      </c>
      <c r="B296" s="11" t="s">
        <v>28</v>
      </c>
      <c r="C296" s="11" t="s">
        <v>55</v>
      </c>
      <c r="D296" s="12">
        <v>45738</v>
      </c>
      <c r="E296" s="11">
        <v>31</v>
      </c>
      <c r="F296" s="11" t="s">
        <v>24</v>
      </c>
      <c r="G296" s="13">
        <v>7362.29</v>
      </c>
      <c r="H296" s="14">
        <f t="shared" si="28"/>
        <v>228230.99</v>
      </c>
      <c r="I296" s="14">
        <f>IF(F296="GHS",H296,H296*Assumptions!$B$4)</f>
        <v>2464894.6920000003</v>
      </c>
      <c r="J296" s="15" t="str">
        <f>INDEX(Assumptions!$B$8:$B$12,MATCH(B296,Assumptions!$A$8:$A$12,0))</f>
        <v>Fair Value Less Costs to Sell</v>
      </c>
      <c r="K296" s="16">
        <f>G296/(1-INDEX(Assumptions!$D$8:$D$12,MATCH(B296,Assumptions!$A$8:$A$12,0)))</f>
        <v>8366.238636363636</v>
      </c>
      <c r="L296" s="16">
        <f t="shared" si="29"/>
        <v>220.86869999999999</v>
      </c>
      <c r="M296" s="16">
        <f t="shared" si="30"/>
        <v>418.31193181818185</v>
      </c>
      <c r="N296" s="14">
        <f>E296*(K296-L296-M296)*IF(F296="GHS",1,Assumptions!$B$4)</f>
        <v>2587019.0199218183</v>
      </c>
      <c r="O296" s="15">
        <f t="shared" ca="1" si="31"/>
        <v>548</v>
      </c>
      <c r="P296" s="15" t="str">
        <f t="shared" ca="1" si="32"/>
        <v>365d+</v>
      </c>
      <c r="Q296" s="17">
        <f ca="1">IF(P296="0-90d",0,IF(P296="91-180d",INDEX(Assumptions!$F$8:$F$12,MATCH(B296,Assumptions!$A$8:$A$12,0)),IF(P296="181-365d",INDEX(Assumptions!$G$8:$G$12,MATCH(B296,Assumptions!$A$8:$A$12,0)),INDEX(Assumptions!$H$8:$H$12,MATCH(B296,Assumptions!$A$8:$A$12,0)))))</f>
        <v>0.4</v>
      </c>
      <c r="R296" s="14">
        <f t="shared" ca="1" si="33"/>
        <v>985957.8768000002</v>
      </c>
      <c r="S296" s="14">
        <f t="shared" ca="1" si="34"/>
        <v>1478936.8152000001</v>
      </c>
      <c r="T296" s="11" t="s">
        <v>25</v>
      </c>
      <c r="U296" s="18" t="s">
        <v>26</v>
      </c>
    </row>
    <row r="297" spans="1:21" ht="15" customHeight="1" x14ac:dyDescent="0.15">
      <c r="A297" s="10" t="s">
        <v>345</v>
      </c>
      <c r="B297" s="11" t="s">
        <v>22</v>
      </c>
      <c r="C297" s="11" t="s">
        <v>23</v>
      </c>
      <c r="D297" s="12">
        <v>46141</v>
      </c>
      <c r="E297" s="11">
        <v>2602</v>
      </c>
      <c r="F297" s="11" t="s">
        <v>24</v>
      </c>
      <c r="G297" s="13">
        <v>17762.03</v>
      </c>
      <c r="H297" s="14">
        <f t="shared" si="28"/>
        <v>46216802.059999995</v>
      </c>
      <c r="I297" s="14">
        <f>IF(F297="GHS",H297,H297*Assumptions!$B$4)</f>
        <v>499141462.24799997</v>
      </c>
      <c r="J297" s="15" t="str">
        <f>INDEX(Assumptions!$B$8:$B$12,MATCH(B297,Assumptions!$A$8:$A$12,0))</f>
        <v>FIFO</v>
      </c>
      <c r="K297" s="16">
        <f>G297/(1-INDEX(Assumptions!$D$8:$D$12,MATCH(B297,Assumptions!$A$8:$A$12,0)))</f>
        <v>21661.012195121948</v>
      </c>
      <c r="L297" s="16">
        <f t="shared" si="29"/>
        <v>532.8608999999999</v>
      </c>
      <c r="M297" s="16">
        <f t="shared" si="30"/>
        <v>1083.0506097560974</v>
      </c>
      <c r="N297" s="14">
        <f>E297*(K297-L297-M297)*IF(F297="GHS",1,Assumptions!$B$4)</f>
        <v>563299401.41987705</v>
      </c>
      <c r="O297" s="15">
        <f t="shared" ca="1" si="31"/>
        <v>145</v>
      </c>
      <c r="P297" s="15" t="str">
        <f t="shared" ca="1" si="32"/>
        <v>91-180d</v>
      </c>
      <c r="Q297" s="17">
        <f ca="1">IF(P297="0-90d",0,IF(P297="91-180d",INDEX(Assumptions!$F$8:$F$12,MATCH(B297,Assumptions!$A$8:$A$12,0)),IF(P297="181-365d",INDEX(Assumptions!$G$8:$G$12,MATCH(B297,Assumptions!$A$8:$A$12,0)),INDEX(Assumptions!$H$8:$H$12,MATCH(B297,Assumptions!$A$8:$A$12,0)))))</f>
        <v>0.03</v>
      </c>
      <c r="R297" s="14">
        <f t="shared" ca="1" si="33"/>
        <v>14974243.867439998</v>
      </c>
      <c r="S297" s="14">
        <f t="shared" ca="1" si="34"/>
        <v>484167218.38055998</v>
      </c>
      <c r="T297" s="11" t="s">
        <v>25</v>
      </c>
      <c r="U297" s="18" t="s">
        <v>26</v>
      </c>
    </row>
    <row r="298" spans="1:21" ht="15" customHeight="1" x14ac:dyDescent="0.15">
      <c r="A298" s="10" t="s">
        <v>346</v>
      </c>
      <c r="B298" s="11" t="s">
        <v>22</v>
      </c>
      <c r="C298" s="11" t="s">
        <v>81</v>
      </c>
      <c r="D298" s="12">
        <v>45980</v>
      </c>
      <c r="E298" s="11">
        <v>4409</v>
      </c>
      <c r="F298" s="11" t="s">
        <v>24</v>
      </c>
      <c r="G298" s="13">
        <v>56685.88</v>
      </c>
      <c r="H298" s="14">
        <f t="shared" si="28"/>
        <v>249928044.91999999</v>
      </c>
      <c r="I298" s="14">
        <f>IF(F298="GHS",H298,H298*Assumptions!$B$4)</f>
        <v>2699222885.1360002</v>
      </c>
      <c r="J298" s="15" t="str">
        <f>INDEX(Assumptions!$B$8:$B$12,MATCH(B298,Assumptions!$A$8:$A$12,0))</f>
        <v>FIFO</v>
      </c>
      <c r="K298" s="16">
        <f>G298/(1-INDEX(Assumptions!$D$8:$D$12,MATCH(B298,Assumptions!$A$8:$A$12,0)))</f>
        <v>69129.121951219509</v>
      </c>
      <c r="L298" s="16">
        <f t="shared" si="29"/>
        <v>1700.5763999999999</v>
      </c>
      <c r="M298" s="16">
        <f t="shared" si="30"/>
        <v>3456.4560975609756</v>
      </c>
      <c r="N298" s="14">
        <f>E298*(K298-L298-M298)*IF(F298="GHS",1,Assumptions!$B$4)</f>
        <v>3046171777.9327488</v>
      </c>
      <c r="O298" s="15">
        <f t="shared" ca="1" si="31"/>
        <v>306</v>
      </c>
      <c r="P298" s="15" t="str">
        <f t="shared" ca="1" si="32"/>
        <v>181-365d</v>
      </c>
      <c r="Q298" s="17">
        <f ca="1">IF(P298="0-90d",0,IF(P298="91-180d",INDEX(Assumptions!$F$8:$F$12,MATCH(B298,Assumptions!$A$8:$A$12,0)),IF(P298="181-365d",INDEX(Assumptions!$G$8:$G$12,MATCH(B298,Assumptions!$A$8:$A$12,0)),INDEX(Assumptions!$H$8:$H$12,MATCH(B298,Assumptions!$A$8:$A$12,0)))))</f>
        <v>0.15</v>
      </c>
      <c r="R298" s="14">
        <f t="shared" ca="1" si="33"/>
        <v>404883432.77039999</v>
      </c>
      <c r="S298" s="14">
        <f t="shared" si="34"/>
        <v>0</v>
      </c>
      <c r="T298" s="11" t="s">
        <v>39</v>
      </c>
      <c r="U298" s="18" t="s">
        <v>26</v>
      </c>
    </row>
    <row r="299" spans="1:21" ht="15" customHeight="1" x14ac:dyDescent="0.15">
      <c r="A299" s="10" t="s">
        <v>347</v>
      </c>
      <c r="B299" s="11" t="s">
        <v>41</v>
      </c>
      <c r="C299" s="11" t="s">
        <v>42</v>
      </c>
      <c r="D299" s="12">
        <v>45978</v>
      </c>
      <c r="E299" s="11">
        <v>2937</v>
      </c>
      <c r="F299" s="11" t="s">
        <v>33</v>
      </c>
      <c r="G299" s="13">
        <v>509.38</v>
      </c>
      <c r="H299" s="14">
        <f t="shared" si="28"/>
        <v>1496049.06</v>
      </c>
      <c r="I299" s="14">
        <f>IF(F299="GHS",H299,H299*Assumptions!$B$4)</f>
        <v>1496049.06</v>
      </c>
      <c r="J299" s="15" t="str">
        <f>INDEX(Assumptions!$B$8:$B$12,MATCH(B299,Assumptions!$A$8:$A$12,0))</f>
        <v>Weighted Average</v>
      </c>
      <c r="K299" s="16">
        <f>G299/(1-INDEX(Assumptions!$D$8:$D$12,MATCH(B299,Assumptions!$A$8:$A$12,0)))</f>
        <v>783.66153846153838</v>
      </c>
      <c r="L299" s="16">
        <f t="shared" si="29"/>
        <v>15.2814</v>
      </c>
      <c r="M299" s="16">
        <f t="shared" si="30"/>
        <v>39.183076923076925</v>
      </c>
      <c r="N299" s="14">
        <f>E299*(K299-L299-M299)*IF(F299="GHS",1,Assumptions!$B$4)</f>
        <v>2141651.7697384614</v>
      </c>
      <c r="O299" s="15">
        <f t="shared" ca="1" si="31"/>
        <v>308</v>
      </c>
      <c r="P299" s="15" t="str">
        <f t="shared" ca="1" si="32"/>
        <v>181-365d</v>
      </c>
      <c r="Q299" s="17">
        <f ca="1">IF(P299="0-90d",0,IF(P299="91-180d",INDEX(Assumptions!$F$8:$F$12,MATCH(B299,Assumptions!$A$8:$A$12,0)),IF(P299="181-365d",INDEX(Assumptions!$G$8:$G$12,MATCH(B299,Assumptions!$A$8:$A$12,0)),INDEX(Assumptions!$H$8:$H$12,MATCH(B299,Assumptions!$A$8:$A$12,0)))))</f>
        <v>0.35</v>
      </c>
      <c r="R299" s="14">
        <f t="shared" ca="1" si="33"/>
        <v>523617.17099999997</v>
      </c>
      <c r="S299" s="14">
        <f t="shared" ca="1" si="34"/>
        <v>972431.88900000008</v>
      </c>
      <c r="T299" s="11" t="s">
        <v>25</v>
      </c>
      <c r="U299" s="18" t="s">
        <v>26</v>
      </c>
    </row>
    <row r="300" spans="1:21" ht="15" customHeight="1" x14ac:dyDescent="0.15">
      <c r="A300" s="10" t="s">
        <v>348</v>
      </c>
      <c r="B300" s="11" t="s">
        <v>41</v>
      </c>
      <c r="C300" s="11" t="s">
        <v>42</v>
      </c>
      <c r="D300" s="12">
        <v>45974</v>
      </c>
      <c r="E300" s="11">
        <v>3486</v>
      </c>
      <c r="F300" s="11" t="s">
        <v>33</v>
      </c>
      <c r="G300" s="13">
        <v>396.56</v>
      </c>
      <c r="H300" s="14">
        <f t="shared" si="28"/>
        <v>1382408.16</v>
      </c>
      <c r="I300" s="14">
        <f>IF(F300="GHS",H300,H300*Assumptions!$B$4)</f>
        <v>1382408.16</v>
      </c>
      <c r="J300" s="15" t="str">
        <f>INDEX(Assumptions!$B$8:$B$12,MATCH(B300,Assumptions!$A$8:$A$12,0))</f>
        <v>Weighted Average</v>
      </c>
      <c r="K300" s="16">
        <f>G300/(1-INDEX(Assumptions!$D$8:$D$12,MATCH(B300,Assumptions!$A$8:$A$12,0)))</f>
        <v>610.09230769230771</v>
      </c>
      <c r="L300" s="16">
        <f t="shared" si="29"/>
        <v>11.896799999999999</v>
      </c>
      <c r="M300" s="16">
        <f t="shared" si="30"/>
        <v>30.504615384615388</v>
      </c>
      <c r="N300" s="14">
        <f>E300*(K300-L300-M300)*IF(F300="GHS",1,Assumptions!$B$4)</f>
        <v>1978970.4505846156</v>
      </c>
      <c r="O300" s="15">
        <f t="shared" ca="1" si="31"/>
        <v>312</v>
      </c>
      <c r="P300" s="15" t="str">
        <f t="shared" ca="1" si="32"/>
        <v>181-365d</v>
      </c>
      <c r="Q300" s="17">
        <f ca="1">IF(P300="0-90d",0,IF(P300="91-180d",INDEX(Assumptions!$F$8:$F$12,MATCH(B300,Assumptions!$A$8:$A$12,0)),IF(P300="181-365d",INDEX(Assumptions!$G$8:$G$12,MATCH(B300,Assumptions!$A$8:$A$12,0)),INDEX(Assumptions!$H$8:$H$12,MATCH(B300,Assumptions!$A$8:$A$12,0)))))</f>
        <v>0.35</v>
      </c>
      <c r="R300" s="14">
        <f t="shared" ca="1" si="33"/>
        <v>483842.85599999991</v>
      </c>
      <c r="S300" s="14">
        <f t="shared" ca="1" si="34"/>
        <v>898565.304</v>
      </c>
      <c r="T300" s="11" t="s">
        <v>25</v>
      </c>
      <c r="U300" s="18" t="s">
        <v>26</v>
      </c>
    </row>
    <row r="301" spans="1:21" ht="15" customHeight="1" x14ac:dyDescent="0.15">
      <c r="A301" s="10" t="s">
        <v>349</v>
      </c>
      <c r="B301" s="11" t="s">
        <v>31</v>
      </c>
      <c r="C301" s="11" t="s">
        <v>76</v>
      </c>
      <c r="D301" s="12">
        <v>45783</v>
      </c>
      <c r="E301" s="11">
        <v>3185</v>
      </c>
      <c r="F301" s="11" t="s">
        <v>33</v>
      </c>
      <c r="G301" s="13">
        <v>3585.92</v>
      </c>
      <c r="H301" s="14">
        <f t="shared" si="28"/>
        <v>11421155.200000001</v>
      </c>
      <c r="I301" s="14">
        <f>IF(F301="GHS",H301,H301*Assumptions!$B$4)</f>
        <v>11421155.200000001</v>
      </c>
      <c r="J301" s="15" t="str">
        <f>INDEX(Assumptions!$B$8:$B$12,MATCH(B301,Assumptions!$A$8:$A$12,0))</f>
        <v>Weighted Average</v>
      </c>
      <c r="K301" s="16">
        <f>G301/(1-INDEX(Assumptions!$D$8:$D$12,MATCH(B301,Assumptions!$A$8:$A$12,0)))</f>
        <v>4980.4444444444443</v>
      </c>
      <c r="L301" s="16">
        <f t="shared" si="29"/>
        <v>107.5776</v>
      </c>
      <c r="M301" s="16">
        <f t="shared" si="30"/>
        <v>249.02222222222224</v>
      </c>
      <c r="N301" s="14">
        <f>E301*(K301-L301-M301)*IF(F301="GHS",1,Assumptions!$B$4)</f>
        <v>14726945.12177778</v>
      </c>
      <c r="O301" s="15">
        <f t="shared" ca="1" si="31"/>
        <v>503</v>
      </c>
      <c r="P301" s="15" t="str">
        <f t="shared" ca="1" si="32"/>
        <v>365d+</v>
      </c>
      <c r="Q301" s="17">
        <f ca="1">IF(P301="0-90d",0,IF(P301="91-180d",INDEX(Assumptions!$F$8:$F$12,MATCH(B301,Assumptions!$A$8:$A$12,0)),IF(P301="181-365d",INDEX(Assumptions!$G$8:$G$12,MATCH(B301,Assumptions!$A$8:$A$12,0)),INDEX(Assumptions!$H$8:$H$12,MATCH(B301,Assumptions!$A$8:$A$12,0)))))</f>
        <v>0.6</v>
      </c>
      <c r="R301" s="14">
        <f t="shared" ca="1" si="33"/>
        <v>6852693.1200000001</v>
      </c>
      <c r="S301" s="14">
        <f t="shared" ca="1" si="34"/>
        <v>4568462.080000001</v>
      </c>
      <c r="T301" s="11" t="s">
        <v>25</v>
      </c>
      <c r="U301" s="18" t="s">
        <v>26</v>
      </c>
    </row>
    <row r="302" spans="1:21" ht="15" customHeight="1" x14ac:dyDescent="0.15">
      <c r="A302" s="10" t="s">
        <v>350</v>
      </c>
      <c r="B302" s="11" t="s">
        <v>31</v>
      </c>
      <c r="C302" s="11" t="s">
        <v>63</v>
      </c>
      <c r="D302" s="12">
        <v>45850</v>
      </c>
      <c r="E302" s="11">
        <v>575</v>
      </c>
      <c r="F302" s="11" t="s">
        <v>33</v>
      </c>
      <c r="G302" s="13">
        <v>1629.22</v>
      </c>
      <c r="H302" s="14">
        <f t="shared" si="28"/>
        <v>936801.5</v>
      </c>
      <c r="I302" s="14">
        <f>IF(F302="GHS",H302,H302*Assumptions!$B$4)</f>
        <v>936801.5</v>
      </c>
      <c r="J302" s="15" t="str">
        <f>INDEX(Assumptions!$B$8:$B$12,MATCH(B302,Assumptions!$A$8:$A$12,0))</f>
        <v>Weighted Average</v>
      </c>
      <c r="K302" s="16">
        <f>G302/(1-INDEX(Assumptions!$D$8:$D$12,MATCH(B302,Assumptions!$A$8:$A$12,0)))</f>
        <v>2262.8055555555557</v>
      </c>
      <c r="L302" s="16">
        <f t="shared" si="29"/>
        <v>48.876599999999996</v>
      </c>
      <c r="M302" s="16">
        <f t="shared" si="30"/>
        <v>113.14027777777778</v>
      </c>
      <c r="N302" s="14">
        <f>E302*(K302-L302-M302)*IF(F302="GHS",1,Assumptions!$B$4)</f>
        <v>1207953.4897222221</v>
      </c>
      <c r="O302" s="15">
        <f t="shared" ca="1" si="31"/>
        <v>436</v>
      </c>
      <c r="P302" s="15" t="str">
        <f t="shared" ca="1" si="32"/>
        <v>365d+</v>
      </c>
      <c r="Q302" s="17">
        <f ca="1">IF(P302="0-90d",0,IF(P302="91-180d",INDEX(Assumptions!$F$8:$F$12,MATCH(B302,Assumptions!$A$8:$A$12,0)),IF(P302="181-365d",INDEX(Assumptions!$G$8:$G$12,MATCH(B302,Assumptions!$A$8:$A$12,0)),INDEX(Assumptions!$H$8:$H$12,MATCH(B302,Assumptions!$A$8:$A$12,0)))))</f>
        <v>0.6</v>
      </c>
      <c r="R302" s="14">
        <f t="shared" ca="1" si="33"/>
        <v>562080.9</v>
      </c>
      <c r="S302" s="14">
        <f t="shared" ca="1" si="34"/>
        <v>374720.6</v>
      </c>
      <c r="T302" s="11" t="s">
        <v>25</v>
      </c>
      <c r="U302" s="18" t="s">
        <v>26</v>
      </c>
    </row>
    <row r="303" spans="1:21" ht="15" customHeight="1" x14ac:dyDescent="0.15">
      <c r="A303" s="10" t="s">
        <v>351</v>
      </c>
      <c r="B303" s="11" t="s">
        <v>22</v>
      </c>
      <c r="C303" s="11" t="s">
        <v>81</v>
      </c>
      <c r="D303" s="12">
        <v>45886</v>
      </c>
      <c r="E303" s="11">
        <v>3412</v>
      </c>
      <c r="F303" s="11" t="s">
        <v>24</v>
      </c>
      <c r="G303" s="13">
        <v>33949.760000000002</v>
      </c>
      <c r="H303" s="14">
        <f t="shared" si="28"/>
        <v>115836581.12</v>
      </c>
      <c r="I303" s="14">
        <f>IF(F303="GHS",H303,H303*Assumptions!$B$4)</f>
        <v>1251035076.0960002</v>
      </c>
      <c r="J303" s="15" t="str">
        <f>INDEX(Assumptions!$B$8:$B$12,MATCH(B303,Assumptions!$A$8:$A$12,0))</f>
        <v>FIFO</v>
      </c>
      <c r="K303" s="16">
        <f>G303/(1-INDEX(Assumptions!$D$8:$D$12,MATCH(B303,Assumptions!$A$8:$A$12,0)))</f>
        <v>41402.146341463413</v>
      </c>
      <c r="L303" s="16">
        <f t="shared" si="29"/>
        <v>1018.4928</v>
      </c>
      <c r="M303" s="16">
        <f t="shared" si="30"/>
        <v>2070.1073170731706</v>
      </c>
      <c r="N303" s="14">
        <f>E303*(K303-L303-M303)*IF(F303="GHS",1,Assumptions!$B$4)</f>
        <v>1411838852.9502907</v>
      </c>
      <c r="O303" s="15">
        <f t="shared" ca="1" si="31"/>
        <v>400</v>
      </c>
      <c r="P303" s="15" t="str">
        <f t="shared" ca="1" si="32"/>
        <v>365d+</v>
      </c>
      <c r="Q303" s="17">
        <f ca="1">IF(P303="0-90d",0,IF(P303="91-180d",INDEX(Assumptions!$F$8:$F$12,MATCH(B303,Assumptions!$A$8:$A$12,0)),IF(P303="181-365d",INDEX(Assumptions!$G$8:$G$12,MATCH(B303,Assumptions!$A$8:$A$12,0)),INDEX(Assumptions!$H$8:$H$12,MATCH(B303,Assumptions!$A$8:$A$12,0)))))</f>
        <v>0.5</v>
      </c>
      <c r="R303" s="14">
        <f t="shared" ca="1" si="33"/>
        <v>625517538.0480001</v>
      </c>
      <c r="S303" s="14">
        <f t="shared" ca="1" si="34"/>
        <v>625517538.0480001</v>
      </c>
      <c r="T303" s="11" t="s">
        <v>25</v>
      </c>
      <c r="U303" s="18" t="s">
        <v>26</v>
      </c>
    </row>
    <row r="304" spans="1:21" ht="15" customHeight="1" x14ac:dyDescent="0.15">
      <c r="A304" s="10" t="s">
        <v>352</v>
      </c>
      <c r="B304" s="11" t="s">
        <v>41</v>
      </c>
      <c r="C304" s="11" t="s">
        <v>42</v>
      </c>
      <c r="D304" s="12">
        <v>45950</v>
      </c>
      <c r="E304" s="11">
        <v>4502</v>
      </c>
      <c r="F304" s="11" t="s">
        <v>33</v>
      </c>
      <c r="G304" s="13">
        <v>286.16000000000003</v>
      </c>
      <c r="H304" s="14">
        <f t="shared" si="28"/>
        <v>1288292.32</v>
      </c>
      <c r="I304" s="14">
        <f>IF(F304="GHS",H304,H304*Assumptions!$B$4)</f>
        <v>1288292.32</v>
      </c>
      <c r="J304" s="15" t="str">
        <f>INDEX(Assumptions!$B$8:$B$12,MATCH(B304,Assumptions!$A$8:$A$12,0))</f>
        <v>Weighted Average</v>
      </c>
      <c r="K304" s="16">
        <f>G304/(1-INDEX(Assumptions!$D$8:$D$12,MATCH(B304,Assumptions!$A$8:$A$12,0)))</f>
        <v>440.24615384615385</v>
      </c>
      <c r="L304" s="16">
        <f t="shared" si="29"/>
        <v>8.5848000000000013</v>
      </c>
      <c r="M304" s="16">
        <f t="shared" si="30"/>
        <v>22.012307692307694</v>
      </c>
      <c r="N304" s="14">
        <f>E304*(K304-L304-M304)*IF(F304="GHS",1,Assumptions!$B$4)</f>
        <v>1844240.0057846154</v>
      </c>
      <c r="O304" s="15">
        <f t="shared" ca="1" si="31"/>
        <v>336</v>
      </c>
      <c r="P304" s="15" t="str">
        <f t="shared" ca="1" si="32"/>
        <v>181-365d</v>
      </c>
      <c r="Q304" s="17">
        <f ca="1">IF(P304="0-90d",0,IF(P304="91-180d",INDEX(Assumptions!$F$8:$F$12,MATCH(B304,Assumptions!$A$8:$A$12,0)),IF(P304="181-365d",INDEX(Assumptions!$G$8:$G$12,MATCH(B304,Assumptions!$A$8:$A$12,0)),INDEX(Assumptions!$H$8:$H$12,MATCH(B304,Assumptions!$A$8:$A$12,0)))))</f>
        <v>0.35</v>
      </c>
      <c r="R304" s="14">
        <f t="shared" ca="1" si="33"/>
        <v>450902.31199999998</v>
      </c>
      <c r="S304" s="14">
        <f t="shared" ca="1" si="34"/>
        <v>837390.00800000015</v>
      </c>
      <c r="T304" s="11" t="s">
        <v>25</v>
      </c>
      <c r="U304" s="18" t="s">
        <v>26</v>
      </c>
    </row>
    <row r="305" spans="1:21" ht="15" customHeight="1" x14ac:dyDescent="0.15">
      <c r="A305" s="10" t="s">
        <v>353</v>
      </c>
      <c r="B305" s="11" t="s">
        <v>46</v>
      </c>
      <c r="C305" s="11" t="s">
        <v>47</v>
      </c>
      <c r="D305" s="12">
        <v>45761</v>
      </c>
      <c r="E305" s="11">
        <v>3197</v>
      </c>
      <c r="F305" s="11" t="s">
        <v>33</v>
      </c>
      <c r="G305" s="13">
        <v>390170.69</v>
      </c>
      <c r="H305" s="14">
        <f t="shared" si="28"/>
        <v>1247375695.9300001</v>
      </c>
      <c r="I305" s="14">
        <f>IF(F305="GHS",H305,H305*Assumptions!$B$4)</f>
        <v>1247375695.9300001</v>
      </c>
      <c r="J305" s="15" t="str">
        <f>INDEX(Assumptions!$B$8:$B$12,MATCH(B305,Assumptions!$A$8:$A$12,0))</f>
        <v>Specific Identification</v>
      </c>
      <c r="K305" s="16">
        <f>G305/(1-INDEX(Assumptions!$D$8:$D$12,MATCH(B305,Assumptions!$A$8:$A$12,0)))</f>
        <v>500218.83333333331</v>
      </c>
      <c r="L305" s="16">
        <f t="shared" si="29"/>
        <v>11705.120699999999</v>
      </c>
      <c r="M305" s="16">
        <f t="shared" si="30"/>
        <v>25010.941666666666</v>
      </c>
      <c r="N305" s="14">
        <f>E305*(K305-L305-M305)*IF(F305="GHS",1,Assumptions!$B$4)</f>
        <v>1481818358.7804332</v>
      </c>
      <c r="O305" s="15">
        <f t="shared" ca="1" si="31"/>
        <v>525</v>
      </c>
      <c r="P305" s="15" t="str">
        <f t="shared" ca="1" si="32"/>
        <v>365d+</v>
      </c>
      <c r="Q305" s="17">
        <f ca="1">IF(P305="0-90d",0,IF(P305="91-180d",INDEX(Assumptions!$F$8:$F$12,MATCH(B305,Assumptions!$A$8:$A$12,0)),IF(P305="181-365d",INDEX(Assumptions!$G$8:$G$12,MATCH(B305,Assumptions!$A$8:$A$12,0)),INDEX(Assumptions!$H$8:$H$12,MATCH(B305,Assumptions!$A$8:$A$12,0)))))</f>
        <v>0.15</v>
      </c>
      <c r="R305" s="14">
        <f t="shared" ca="1" si="33"/>
        <v>187106354.38949999</v>
      </c>
      <c r="S305" s="14">
        <f t="shared" ca="1" si="34"/>
        <v>1060269341.5405</v>
      </c>
      <c r="T305" s="11" t="s">
        <v>25</v>
      </c>
      <c r="U305" s="18" t="s">
        <v>26</v>
      </c>
    </row>
    <row r="306" spans="1:21" ht="15" customHeight="1" x14ac:dyDescent="0.15">
      <c r="A306" s="10" t="s">
        <v>354</v>
      </c>
      <c r="B306" s="11" t="s">
        <v>46</v>
      </c>
      <c r="C306" s="11" t="s">
        <v>119</v>
      </c>
      <c r="D306" s="12">
        <v>46172</v>
      </c>
      <c r="E306" s="11">
        <v>913</v>
      </c>
      <c r="F306" s="11" t="s">
        <v>33</v>
      </c>
      <c r="G306" s="13">
        <v>374162.39</v>
      </c>
      <c r="H306" s="14">
        <f t="shared" si="28"/>
        <v>341610262.06999999</v>
      </c>
      <c r="I306" s="14">
        <f>IF(F306="GHS",H306,H306*Assumptions!$B$4)</f>
        <v>341610262.06999999</v>
      </c>
      <c r="J306" s="15" t="str">
        <f>INDEX(Assumptions!$B$8:$B$12,MATCH(B306,Assumptions!$A$8:$A$12,0))</f>
        <v>Specific Identification</v>
      </c>
      <c r="K306" s="16">
        <f>G306/(1-INDEX(Assumptions!$D$8:$D$12,MATCH(B306,Assumptions!$A$8:$A$12,0)))</f>
        <v>479695.37179487181</v>
      </c>
      <c r="L306" s="16">
        <f t="shared" si="29"/>
        <v>11224.8717</v>
      </c>
      <c r="M306" s="16">
        <f t="shared" si="30"/>
        <v>23984.768589743591</v>
      </c>
      <c r="N306" s="14">
        <f>E306*(K306-L306-M306)*IF(F306="GHS",1,Assumptions!$B$4)</f>
        <v>405815472.86418205</v>
      </c>
      <c r="O306" s="15">
        <f t="shared" ca="1" si="31"/>
        <v>114</v>
      </c>
      <c r="P306" s="15" t="str">
        <f t="shared" ca="1" si="32"/>
        <v>91-180d</v>
      </c>
      <c r="Q306" s="17">
        <f ca="1">IF(P306="0-90d",0,IF(P306="91-180d",INDEX(Assumptions!$F$8:$F$12,MATCH(B306,Assumptions!$A$8:$A$12,0)),IF(P306="181-365d",INDEX(Assumptions!$G$8:$G$12,MATCH(B306,Assumptions!$A$8:$A$12,0)),INDEX(Assumptions!$H$8:$H$12,MATCH(B306,Assumptions!$A$8:$A$12,0)))))</f>
        <v>0</v>
      </c>
      <c r="R306" s="14">
        <f t="shared" ca="1" si="33"/>
        <v>0</v>
      </c>
      <c r="S306" s="14">
        <f t="shared" ca="1" si="34"/>
        <v>341610262.06999999</v>
      </c>
      <c r="T306" s="11" t="s">
        <v>25</v>
      </c>
      <c r="U306" s="18" t="s">
        <v>26</v>
      </c>
    </row>
    <row r="307" spans="1:21" ht="15" customHeight="1" x14ac:dyDescent="0.15">
      <c r="A307" s="10" t="s">
        <v>355</v>
      </c>
      <c r="B307" s="11" t="s">
        <v>22</v>
      </c>
      <c r="C307" s="11" t="s">
        <v>23</v>
      </c>
      <c r="D307" s="12">
        <v>45989</v>
      </c>
      <c r="E307" s="11">
        <v>4223</v>
      </c>
      <c r="F307" s="11" t="s">
        <v>24</v>
      </c>
      <c r="G307" s="13">
        <v>22980.23</v>
      </c>
      <c r="H307" s="14">
        <f t="shared" si="28"/>
        <v>97045511.289999992</v>
      </c>
      <c r="I307" s="14">
        <f>IF(F307="GHS",H307,H307*Assumptions!$B$4)</f>
        <v>1048091521.9319999</v>
      </c>
      <c r="J307" s="15" t="str">
        <f>INDEX(Assumptions!$B$8:$B$12,MATCH(B307,Assumptions!$A$8:$A$12,0))</f>
        <v>FIFO</v>
      </c>
      <c r="K307" s="16">
        <f>G307/(1-INDEX(Assumptions!$D$8:$D$12,MATCH(B307,Assumptions!$A$8:$A$12,0)))</f>
        <v>28024.670731707316</v>
      </c>
      <c r="L307" s="16">
        <f t="shared" si="29"/>
        <v>689.40689999999995</v>
      </c>
      <c r="M307" s="16">
        <f t="shared" si="30"/>
        <v>1401.233536585366</v>
      </c>
      <c r="N307" s="14">
        <f>E307*(K307-L307-M307)*IF(F307="GHS",1,Assumptions!$B$4)</f>
        <v>1182809627.3120401</v>
      </c>
      <c r="O307" s="15">
        <f t="shared" ca="1" si="31"/>
        <v>297</v>
      </c>
      <c r="P307" s="15" t="str">
        <f t="shared" ca="1" si="32"/>
        <v>181-365d</v>
      </c>
      <c r="Q307" s="17">
        <f ca="1">IF(P307="0-90d",0,IF(P307="91-180d",INDEX(Assumptions!$F$8:$F$12,MATCH(B307,Assumptions!$A$8:$A$12,0)),IF(P307="181-365d",INDEX(Assumptions!$G$8:$G$12,MATCH(B307,Assumptions!$A$8:$A$12,0)),INDEX(Assumptions!$H$8:$H$12,MATCH(B307,Assumptions!$A$8:$A$12,0)))))</f>
        <v>0.15</v>
      </c>
      <c r="R307" s="14">
        <f t="shared" ca="1" si="33"/>
        <v>157213728.28979999</v>
      </c>
      <c r="S307" s="14">
        <f t="shared" si="34"/>
        <v>0</v>
      </c>
      <c r="T307" s="11" t="s">
        <v>39</v>
      </c>
      <c r="U307" s="18" t="s">
        <v>26</v>
      </c>
    </row>
    <row r="308" spans="1:21" ht="15" customHeight="1" x14ac:dyDescent="0.15">
      <c r="A308" s="10" t="s">
        <v>356</v>
      </c>
      <c r="B308" s="11" t="s">
        <v>41</v>
      </c>
      <c r="C308" s="11" t="s">
        <v>42</v>
      </c>
      <c r="D308" s="12">
        <v>46179</v>
      </c>
      <c r="E308" s="11">
        <v>354</v>
      </c>
      <c r="F308" s="11" t="s">
        <v>33</v>
      </c>
      <c r="G308" s="13">
        <v>392.85</v>
      </c>
      <c r="H308" s="14">
        <f t="shared" si="28"/>
        <v>139068.9</v>
      </c>
      <c r="I308" s="14">
        <f>IF(F308="GHS",H308,H308*Assumptions!$B$4)</f>
        <v>139068.9</v>
      </c>
      <c r="J308" s="15" t="str">
        <f>INDEX(Assumptions!$B$8:$B$12,MATCH(B308,Assumptions!$A$8:$A$12,0))</f>
        <v>Weighted Average</v>
      </c>
      <c r="K308" s="16">
        <f>G308/(1-INDEX(Assumptions!$D$8:$D$12,MATCH(B308,Assumptions!$A$8:$A$12,0)))</f>
        <v>604.38461538461536</v>
      </c>
      <c r="L308" s="16">
        <f t="shared" si="29"/>
        <v>11.785500000000001</v>
      </c>
      <c r="M308" s="16">
        <f t="shared" si="30"/>
        <v>30.219230769230769</v>
      </c>
      <c r="N308" s="14">
        <f>E308*(K308-L308-M308)*IF(F308="GHS",1,Assumptions!$B$4)</f>
        <v>199082.47915384616</v>
      </c>
      <c r="O308" s="15">
        <f t="shared" ca="1" si="31"/>
        <v>107</v>
      </c>
      <c r="P308" s="15" t="str">
        <f t="shared" ca="1" si="32"/>
        <v>91-180d</v>
      </c>
      <c r="Q308" s="17">
        <f ca="1">IF(P308="0-90d",0,IF(P308="91-180d",INDEX(Assumptions!$F$8:$F$12,MATCH(B308,Assumptions!$A$8:$A$12,0)),IF(P308="181-365d",INDEX(Assumptions!$G$8:$G$12,MATCH(B308,Assumptions!$A$8:$A$12,0)),INDEX(Assumptions!$H$8:$H$12,MATCH(B308,Assumptions!$A$8:$A$12,0)))))</f>
        <v>0.1</v>
      </c>
      <c r="R308" s="14">
        <f t="shared" ca="1" si="33"/>
        <v>13906.89</v>
      </c>
      <c r="S308" s="14">
        <f t="shared" ca="1" si="34"/>
        <v>125162.01</v>
      </c>
      <c r="T308" s="11" t="s">
        <v>25</v>
      </c>
      <c r="U308" s="18" t="s">
        <v>36</v>
      </c>
    </row>
    <row r="309" spans="1:21" ht="15" customHeight="1" x14ac:dyDescent="0.15">
      <c r="A309" s="10" t="s">
        <v>357</v>
      </c>
      <c r="B309" s="11" t="s">
        <v>31</v>
      </c>
      <c r="C309" s="11" t="s">
        <v>32</v>
      </c>
      <c r="D309" s="12">
        <v>45892</v>
      </c>
      <c r="E309" s="11">
        <v>1260</v>
      </c>
      <c r="F309" s="11" t="s">
        <v>33</v>
      </c>
      <c r="G309" s="13">
        <v>1892.43</v>
      </c>
      <c r="H309" s="14">
        <f t="shared" si="28"/>
        <v>2384461.8000000003</v>
      </c>
      <c r="I309" s="14">
        <f>IF(F309="GHS",H309,H309*Assumptions!$B$4)</f>
        <v>2384461.8000000003</v>
      </c>
      <c r="J309" s="15" t="str">
        <f>INDEX(Assumptions!$B$8:$B$12,MATCH(B309,Assumptions!$A$8:$A$12,0))</f>
        <v>Weighted Average</v>
      </c>
      <c r="K309" s="16">
        <f>G309/(1-INDEX(Assumptions!$D$8:$D$12,MATCH(B309,Assumptions!$A$8:$A$12,0)))</f>
        <v>2628.375</v>
      </c>
      <c r="L309" s="16">
        <f t="shared" si="29"/>
        <v>56.7729</v>
      </c>
      <c r="M309" s="16">
        <f t="shared" si="30"/>
        <v>131.41875000000002</v>
      </c>
      <c r="N309" s="14">
        <f>E309*(K309-L309-M309)*IF(F309="GHS",1,Assumptions!$B$4)</f>
        <v>3074631.0210000002</v>
      </c>
      <c r="O309" s="15">
        <f t="shared" ca="1" si="31"/>
        <v>394</v>
      </c>
      <c r="P309" s="15" t="str">
        <f t="shared" ca="1" si="32"/>
        <v>365d+</v>
      </c>
      <c r="Q309" s="17">
        <f ca="1">IF(P309="0-90d",0,IF(P309="91-180d",INDEX(Assumptions!$F$8:$F$12,MATCH(B309,Assumptions!$A$8:$A$12,0)),IF(P309="181-365d",INDEX(Assumptions!$G$8:$G$12,MATCH(B309,Assumptions!$A$8:$A$12,0)),INDEX(Assumptions!$H$8:$H$12,MATCH(B309,Assumptions!$A$8:$A$12,0)))))</f>
        <v>0.6</v>
      </c>
      <c r="R309" s="14">
        <f t="shared" ca="1" si="33"/>
        <v>1430677.08</v>
      </c>
      <c r="S309" s="14">
        <f t="shared" ca="1" si="34"/>
        <v>953784.7200000002</v>
      </c>
      <c r="T309" s="11" t="s">
        <v>25</v>
      </c>
      <c r="U309" s="18" t="s">
        <v>26</v>
      </c>
    </row>
    <row r="310" spans="1:21" ht="15" customHeight="1" x14ac:dyDescent="0.15">
      <c r="A310" s="10" t="s">
        <v>358</v>
      </c>
      <c r="B310" s="11" t="s">
        <v>28</v>
      </c>
      <c r="C310" s="11" t="s">
        <v>55</v>
      </c>
      <c r="D310" s="12">
        <v>46117</v>
      </c>
      <c r="E310" s="11">
        <v>4585</v>
      </c>
      <c r="F310" s="11" t="s">
        <v>24</v>
      </c>
      <c r="G310" s="13">
        <v>6073.92</v>
      </c>
      <c r="H310" s="14">
        <f t="shared" si="28"/>
        <v>27848923.199999999</v>
      </c>
      <c r="I310" s="14">
        <f>IF(F310="GHS",H310,H310*Assumptions!$B$4)</f>
        <v>300768370.56</v>
      </c>
      <c r="J310" s="15" t="str">
        <f>INDEX(Assumptions!$B$8:$B$12,MATCH(B310,Assumptions!$A$8:$A$12,0))</f>
        <v>Fair Value Less Costs to Sell</v>
      </c>
      <c r="K310" s="16">
        <f>G310/(1-INDEX(Assumptions!$D$8:$D$12,MATCH(B310,Assumptions!$A$8:$A$12,0)))</f>
        <v>6902.181818181818</v>
      </c>
      <c r="L310" s="16">
        <f t="shared" si="29"/>
        <v>182.2176</v>
      </c>
      <c r="M310" s="16">
        <f t="shared" si="30"/>
        <v>345.10909090909092</v>
      </c>
      <c r="N310" s="14">
        <f>E310*(K310-L310-M310)*IF(F310="GHS",1,Assumptions!$B$4)</f>
        <v>315670076.1922909</v>
      </c>
      <c r="O310" s="15">
        <f t="shared" ca="1" si="31"/>
        <v>169</v>
      </c>
      <c r="P310" s="15" t="str">
        <f t="shared" ca="1" si="32"/>
        <v>91-180d</v>
      </c>
      <c r="Q310" s="17">
        <f ca="1">IF(P310="0-90d",0,IF(P310="91-180d",INDEX(Assumptions!$F$8:$F$12,MATCH(B310,Assumptions!$A$8:$A$12,0)),IF(P310="181-365d",INDEX(Assumptions!$G$8:$G$12,MATCH(B310,Assumptions!$A$8:$A$12,0)),INDEX(Assumptions!$H$8:$H$12,MATCH(B310,Assumptions!$A$8:$A$12,0)))))</f>
        <v>0.02</v>
      </c>
      <c r="R310" s="14">
        <f t="shared" ca="1" si="33"/>
        <v>6015367.4112</v>
      </c>
      <c r="S310" s="14">
        <f t="shared" ca="1" si="34"/>
        <v>294753003.14880002</v>
      </c>
      <c r="T310" s="11" t="s">
        <v>25</v>
      </c>
      <c r="U310" s="18" t="s">
        <v>26</v>
      </c>
    </row>
    <row r="311" spans="1:21" ht="15" customHeight="1" x14ac:dyDescent="0.15">
      <c r="A311" s="10" t="s">
        <v>359</v>
      </c>
      <c r="B311" s="11" t="s">
        <v>28</v>
      </c>
      <c r="C311" s="11" t="s">
        <v>55</v>
      </c>
      <c r="D311" s="12">
        <v>45767</v>
      </c>
      <c r="E311" s="11">
        <v>1067</v>
      </c>
      <c r="F311" s="11" t="s">
        <v>24</v>
      </c>
      <c r="G311" s="13">
        <v>11374.97</v>
      </c>
      <c r="H311" s="14">
        <f t="shared" si="28"/>
        <v>12137092.99</v>
      </c>
      <c r="I311" s="14">
        <f>IF(F311="GHS",H311,H311*Assumptions!$B$4)</f>
        <v>131080604.29200001</v>
      </c>
      <c r="J311" s="15" t="str">
        <f>INDEX(Assumptions!$B$8:$B$12,MATCH(B311,Assumptions!$A$8:$A$12,0))</f>
        <v>Fair Value Less Costs to Sell</v>
      </c>
      <c r="K311" s="16">
        <f>G311/(1-INDEX(Assumptions!$D$8:$D$12,MATCH(B311,Assumptions!$A$8:$A$12,0)))</f>
        <v>12926.102272727272</v>
      </c>
      <c r="L311" s="16">
        <f t="shared" si="29"/>
        <v>341.24909999999994</v>
      </c>
      <c r="M311" s="16">
        <f t="shared" si="30"/>
        <v>646.30511363636367</v>
      </c>
      <c r="N311" s="14">
        <f>E311*(K311-L311-M311)*IF(F311="GHS",1,Assumptions!$B$4)</f>
        <v>137575052.41374004</v>
      </c>
      <c r="O311" s="15">
        <f t="shared" ca="1" si="31"/>
        <v>519</v>
      </c>
      <c r="P311" s="15" t="str">
        <f t="shared" ca="1" si="32"/>
        <v>365d+</v>
      </c>
      <c r="Q311" s="17">
        <f ca="1">IF(P311="0-90d",0,IF(P311="91-180d",INDEX(Assumptions!$F$8:$F$12,MATCH(B311,Assumptions!$A$8:$A$12,0)),IF(P311="181-365d",INDEX(Assumptions!$G$8:$G$12,MATCH(B311,Assumptions!$A$8:$A$12,0)),INDEX(Assumptions!$H$8:$H$12,MATCH(B311,Assumptions!$A$8:$A$12,0)))))</f>
        <v>0.4</v>
      </c>
      <c r="R311" s="14">
        <f t="shared" ca="1" si="33"/>
        <v>52432241.716800004</v>
      </c>
      <c r="S311" s="14">
        <f t="shared" ca="1" si="34"/>
        <v>78648362.575200006</v>
      </c>
      <c r="T311" s="11" t="s">
        <v>25</v>
      </c>
      <c r="U311" s="18" t="s">
        <v>36</v>
      </c>
    </row>
    <row r="312" spans="1:21" ht="15" customHeight="1" x14ac:dyDescent="0.15">
      <c r="A312" s="10" t="s">
        <v>360</v>
      </c>
      <c r="B312" s="11" t="s">
        <v>41</v>
      </c>
      <c r="C312" s="11" t="s">
        <v>115</v>
      </c>
      <c r="D312" s="12">
        <v>45813</v>
      </c>
      <c r="E312" s="11">
        <v>1646</v>
      </c>
      <c r="F312" s="11" t="s">
        <v>33</v>
      </c>
      <c r="G312" s="13">
        <v>279.31</v>
      </c>
      <c r="H312" s="14">
        <f t="shared" si="28"/>
        <v>459744.26</v>
      </c>
      <c r="I312" s="14">
        <f>IF(F312="GHS",H312,H312*Assumptions!$B$4)</f>
        <v>459744.26</v>
      </c>
      <c r="J312" s="15" t="str">
        <f>INDEX(Assumptions!$B$8:$B$12,MATCH(B312,Assumptions!$A$8:$A$12,0))</f>
        <v>Weighted Average</v>
      </c>
      <c r="K312" s="16">
        <f>G312/(1-INDEX(Assumptions!$D$8:$D$12,MATCH(B312,Assumptions!$A$8:$A$12,0)))</f>
        <v>429.7076923076923</v>
      </c>
      <c r="L312" s="16">
        <f t="shared" si="29"/>
        <v>8.3793000000000006</v>
      </c>
      <c r="M312" s="16">
        <f t="shared" si="30"/>
        <v>21.485384615384618</v>
      </c>
      <c r="N312" s="14">
        <f>E312*(K312-L312-M312)*IF(F312="GHS",1,Assumptions!$B$4)</f>
        <v>658141.59066153842</v>
      </c>
      <c r="O312" s="15">
        <f t="shared" ca="1" si="31"/>
        <v>473</v>
      </c>
      <c r="P312" s="15" t="str">
        <f t="shared" ca="1" si="32"/>
        <v>365d+</v>
      </c>
      <c r="Q312" s="17">
        <f ca="1">IF(P312="0-90d",0,IF(P312="91-180d",INDEX(Assumptions!$F$8:$F$12,MATCH(B312,Assumptions!$A$8:$A$12,0)),IF(P312="181-365d",INDEX(Assumptions!$G$8:$G$12,MATCH(B312,Assumptions!$A$8:$A$12,0)),INDEX(Assumptions!$H$8:$H$12,MATCH(B312,Assumptions!$A$8:$A$12,0)))))</f>
        <v>0.8</v>
      </c>
      <c r="R312" s="14">
        <f t="shared" ca="1" si="33"/>
        <v>367795.40800000005</v>
      </c>
      <c r="S312" s="14">
        <f t="shared" ca="1" si="34"/>
        <v>91948.851999999955</v>
      </c>
      <c r="T312" s="11" t="s">
        <v>25</v>
      </c>
      <c r="U312" s="18" t="s">
        <v>26</v>
      </c>
    </row>
    <row r="313" spans="1:21" ht="15" customHeight="1" x14ac:dyDescent="0.15">
      <c r="A313" s="10" t="s">
        <v>361</v>
      </c>
      <c r="B313" s="11" t="s">
        <v>31</v>
      </c>
      <c r="C313" s="11" t="s">
        <v>63</v>
      </c>
      <c r="D313" s="12">
        <v>46034</v>
      </c>
      <c r="E313" s="11">
        <v>1414</v>
      </c>
      <c r="F313" s="11" t="s">
        <v>33</v>
      </c>
      <c r="G313" s="13">
        <v>2007.11</v>
      </c>
      <c r="H313" s="14">
        <f t="shared" si="28"/>
        <v>2838053.54</v>
      </c>
      <c r="I313" s="14">
        <f>IF(F313="GHS",H313,H313*Assumptions!$B$4)</f>
        <v>2838053.54</v>
      </c>
      <c r="J313" s="15" t="str">
        <f>INDEX(Assumptions!$B$8:$B$12,MATCH(B313,Assumptions!$A$8:$A$12,0))</f>
        <v>Weighted Average</v>
      </c>
      <c r="K313" s="16">
        <f>G313/(1-INDEX(Assumptions!$D$8:$D$12,MATCH(B313,Assumptions!$A$8:$A$12,0)))</f>
        <v>2787.6527777777778</v>
      </c>
      <c r="L313" s="16">
        <f t="shared" si="29"/>
        <v>60.213299999999997</v>
      </c>
      <c r="M313" s="16">
        <f t="shared" si="30"/>
        <v>139.38263888888889</v>
      </c>
      <c r="N313" s="14">
        <f>E313*(K313-L313-M313)*IF(F313="GHS",1,Assumptions!$B$4)</f>
        <v>3659512.3701888891</v>
      </c>
      <c r="O313" s="15">
        <f t="shared" ca="1" si="31"/>
        <v>252</v>
      </c>
      <c r="P313" s="15" t="str">
        <f t="shared" ca="1" si="32"/>
        <v>181-365d</v>
      </c>
      <c r="Q313" s="17">
        <f ca="1">IF(P313="0-90d",0,IF(P313="91-180d",INDEX(Assumptions!$F$8:$F$12,MATCH(B313,Assumptions!$A$8:$A$12,0)),IF(P313="181-365d",INDEX(Assumptions!$G$8:$G$12,MATCH(B313,Assumptions!$A$8:$A$12,0)),INDEX(Assumptions!$H$8:$H$12,MATCH(B313,Assumptions!$A$8:$A$12,0)))))</f>
        <v>0.2</v>
      </c>
      <c r="R313" s="14">
        <f t="shared" ca="1" si="33"/>
        <v>567610.70799999998</v>
      </c>
      <c r="S313" s="14">
        <f t="shared" ca="1" si="34"/>
        <v>2270442.8319999999</v>
      </c>
      <c r="T313" s="11" t="s">
        <v>25</v>
      </c>
      <c r="U313" s="18" t="s">
        <v>26</v>
      </c>
    </row>
    <row r="314" spans="1:21" ht="15" customHeight="1" x14ac:dyDescent="0.15">
      <c r="A314" s="10" t="s">
        <v>362</v>
      </c>
      <c r="B314" s="11" t="s">
        <v>28</v>
      </c>
      <c r="C314" s="11" t="s">
        <v>55</v>
      </c>
      <c r="D314" s="12">
        <v>46000</v>
      </c>
      <c r="E314" s="11">
        <v>3294</v>
      </c>
      <c r="F314" s="11" t="s">
        <v>24</v>
      </c>
      <c r="G314" s="13">
        <v>6093.9</v>
      </c>
      <c r="H314" s="14">
        <f t="shared" si="28"/>
        <v>20073306.599999998</v>
      </c>
      <c r="I314" s="14">
        <f>IF(F314="GHS",H314,H314*Assumptions!$B$4)</f>
        <v>216791711.28</v>
      </c>
      <c r="J314" s="15" t="str">
        <f>INDEX(Assumptions!$B$8:$B$12,MATCH(B314,Assumptions!$A$8:$A$12,0))</f>
        <v>Fair Value Less Costs to Sell</v>
      </c>
      <c r="K314" s="16">
        <f>G314/(1-INDEX(Assumptions!$D$8:$D$12,MATCH(B314,Assumptions!$A$8:$A$12,0)))</f>
        <v>6924.8863636363631</v>
      </c>
      <c r="L314" s="16">
        <f t="shared" si="29"/>
        <v>182.81699999999998</v>
      </c>
      <c r="M314" s="16">
        <f t="shared" si="30"/>
        <v>346.24431818181819</v>
      </c>
      <c r="N314" s="14">
        <f>E314*(K314-L314-M314)*IF(F314="GHS",1,Assumptions!$B$4)</f>
        <v>227532755.15705454</v>
      </c>
      <c r="O314" s="15">
        <f t="shared" ca="1" si="31"/>
        <v>286</v>
      </c>
      <c r="P314" s="15" t="str">
        <f t="shared" ca="1" si="32"/>
        <v>181-365d</v>
      </c>
      <c r="Q314" s="17">
        <f ca="1">IF(P314="0-90d",0,IF(P314="91-180d",INDEX(Assumptions!$F$8:$F$12,MATCH(B314,Assumptions!$A$8:$A$12,0)),IF(P314="181-365d",INDEX(Assumptions!$G$8:$G$12,MATCH(B314,Assumptions!$A$8:$A$12,0)),INDEX(Assumptions!$H$8:$H$12,MATCH(B314,Assumptions!$A$8:$A$12,0)))))</f>
        <v>0.1</v>
      </c>
      <c r="R314" s="14">
        <f t="shared" ca="1" si="33"/>
        <v>21679171.128000002</v>
      </c>
      <c r="S314" s="14">
        <f t="shared" si="34"/>
        <v>0</v>
      </c>
      <c r="T314" s="11" t="s">
        <v>39</v>
      </c>
      <c r="U314" s="18" t="s">
        <v>36</v>
      </c>
    </row>
    <row r="315" spans="1:21" ht="15" customHeight="1" x14ac:dyDescent="0.15">
      <c r="A315" s="10" t="s">
        <v>363</v>
      </c>
      <c r="B315" s="11" t="s">
        <v>41</v>
      </c>
      <c r="C315" s="11" t="s">
        <v>42</v>
      </c>
      <c r="D315" s="12">
        <v>45778</v>
      </c>
      <c r="E315" s="11">
        <v>2913</v>
      </c>
      <c r="F315" s="11" t="s">
        <v>33</v>
      </c>
      <c r="G315" s="13">
        <v>203.57</v>
      </c>
      <c r="H315" s="14">
        <f t="shared" si="28"/>
        <v>592999.41</v>
      </c>
      <c r="I315" s="14">
        <f>IF(F315="GHS",H315,H315*Assumptions!$B$4)</f>
        <v>592999.41</v>
      </c>
      <c r="J315" s="15" t="str">
        <f>INDEX(Assumptions!$B$8:$B$12,MATCH(B315,Assumptions!$A$8:$A$12,0))</f>
        <v>Weighted Average</v>
      </c>
      <c r="K315" s="16">
        <f>G315/(1-INDEX(Assumptions!$D$8:$D$12,MATCH(B315,Assumptions!$A$8:$A$12,0)))</f>
        <v>313.18461538461537</v>
      </c>
      <c r="L315" s="16">
        <f t="shared" si="29"/>
        <v>6.1071</v>
      </c>
      <c r="M315" s="16">
        <f t="shared" si="30"/>
        <v>15.659230769230769</v>
      </c>
      <c r="N315" s="14">
        <f>E315*(K315-L315-M315)*IF(F315="GHS",1,Assumptions!$B$4)</f>
        <v>848901.46308461542</v>
      </c>
      <c r="O315" s="15">
        <f t="shared" ca="1" si="31"/>
        <v>508</v>
      </c>
      <c r="P315" s="15" t="str">
        <f t="shared" ca="1" si="32"/>
        <v>365d+</v>
      </c>
      <c r="Q315" s="17">
        <f ca="1">IF(P315="0-90d",0,IF(P315="91-180d",INDEX(Assumptions!$F$8:$F$12,MATCH(B315,Assumptions!$A$8:$A$12,0)),IF(P315="181-365d",INDEX(Assumptions!$G$8:$G$12,MATCH(B315,Assumptions!$A$8:$A$12,0)),INDEX(Assumptions!$H$8:$H$12,MATCH(B315,Assumptions!$A$8:$A$12,0)))))</f>
        <v>0.8</v>
      </c>
      <c r="R315" s="14">
        <f t="shared" ca="1" si="33"/>
        <v>474399.52800000005</v>
      </c>
      <c r="S315" s="14">
        <f t="shared" ca="1" si="34"/>
        <v>118599.88199999998</v>
      </c>
      <c r="T315" s="11" t="s">
        <v>25</v>
      </c>
      <c r="U315" s="18" t="s">
        <v>26</v>
      </c>
    </row>
    <row r="316" spans="1:21" ht="15" customHeight="1" x14ac:dyDescent="0.15">
      <c r="A316" s="10" t="s">
        <v>364</v>
      </c>
      <c r="B316" s="11" t="s">
        <v>31</v>
      </c>
      <c r="C316" s="11" t="s">
        <v>63</v>
      </c>
      <c r="D316" s="12">
        <v>46142</v>
      </c>
      <c r="E316" s="11">
        <v>2667</v>
      </c>
      <c r="F316" s="11" t="s">
        <v>33</v>
      </c>
      <c r="G316" s="13">
        <v>3721.57</v>
      </c>
      <c r="H316" s="14">
        <f t="shared" si="28"/>
        <v>9925427.1900000013</v>
      </c>
      <c r="I316" s="14">
        <f>IF(F316="GHS",H316,H316*Assumptions!$B$4)</f>
        <v>9925427.1900000013</v>
      </c>
      <c r="J316" s="15" t="str">
        <f>INDEX(Assumptions!$B$8:$B$12,MATCH(B316,Assumptions!$A$8:$A$12,0))</f>
        <v>Weighted Average</v>
      </c>
      <c r="K316" s="16">
        <f>G316/(1-INDEX(Assumptions!$D$8:$D$12,MATCH(B316,Assumptions!$A$8:$A$12,0)))</f>
        <v>5168.8472222222226</v>
      </c>
      <c r="L316" s="16">
        <f t="shared" si="29"/>
        <v>111.64709999999999</v>
      </c>
      <c r="M316" s="16">
        <f t="shared" si="30"/>
        <v>258.44236111111115</v>
      </c>
      <c r="N316" s="14">
        <f>E316*(K316-L316-M316)*IF(F316="GHS",1,Assumptions!$B$4)</f>
        <v>12798286.948883332</v>
      </c>
      <c r="O316" s="15">
        <f t="shared" ca="1" si="31"/>
        <v>144</v>
      </c>
      <c r="P316" s="15" t="str">
        <f t="shared" ca="1" si="32"/>
        <v>91-180d</v>
      </c>
      <c r="Q316" s="17">
        <f ca="1">IF(P316="0-90d",0,IF(P316="91-180d",INDEX(Assumptions!$F$8:$F$12,MATCH(B316,Assumptions!$A$8:$A$12,0)),IF(P316="181-365d",INDEX(Assumptions!$G$8:$G$12,MATCH(B316,Assumptions!$A$8:$A$12,0)),INDEX(Assumptions!$H$8:$H$12,MATCH(B316,Assumptions!$A$8:$A$12,0)))))</f>
        <v>0.05</v>
      </c>
      <c r="R316" s="14">
        <f t="shared" ca="1" si="33"/>
        <v>496271.35950000008</v>
      </c>
      <c r="S316" s="14">
        <f t="shared" ca="1" si="34"/>
        <v>9429155.8305000011</v>
      </c>
      <c r="T316" s="11" t="s">
        <v>25</v>
      </c>
      <c r="U316" s="18" t="s">
        <v>26</v>
      </c>
    </row>
    <row r="317" spans="1:21" ht="15" customHeight="1" x14ac:dyDescent="0.15">
      <c r="A317" s="10" t="s">
        <v>365</v>
      </c>
      <c r="B317" s="11" t="s">
        <v>46</v>
      </c>
      <c r="C317" s="11" t="s">
        <v>119</v>
      </c>
      <c r="D317" s="12">
        <v>45981</v>
      </c>
      <c r="E317" s="11">
        <v>3987</v>
      </c>
      <c r="F317" s="11" t="s">
        <v>33</v>
      </c>
      <c r="G317" s="13">
        <v>344296.52</v>
      </c>
      <c r="H317" s="14">
        <f t="shared" si="28"/>
        <v>1372710225.24</v>
      </c>
      <c r="I317" s="14">
        <f>IF(F317="GHS",H317,H317*Assumptions!$B$4)</f>
        <v>1372710225.24</v>
      </c>
      <c r="J317" s="15" t="str">
        <f>INDEX(Assumptions!$B$8:$B$12,MATCH(B317,Assumptions!$A$8:$A$12,0))</f>
        <v>Specific Identification</v>
      </c>
      <c r="K317" s="16">
        <f>G317/(1-INDEX(Assumptions!$D$8:$D$12,MATCH(B317,Assumptions!$A$8:$A$12,0)))</f>
        <v>441405.79487179487</v>
      </c>
      <c r="L317" s="16">
        <f t="shared" si="29"/>
        <v>10328.8956</v>
      </c>
      <c r="M317" s="16">
        <f t="shared" si="30"/>
        <v>22070.289743589747</v>
      </c>
      <c r="N317" s="14">
        <f>E317*(K317-L317-M317)*IF(F317="GHS",1,Assumptions!$B$4)</f>
        <v>1630709352.1889539</v>
      </c>
      <c r="O317" s="15">
        <f t="shared" ca="1" si="31"/>
        <v>305</v>
      </c>
      <c r="P317" s="15" t="str">
        <f t="shared" ca="1" si="32"/>
        <v>181-365d</v>
      </c>
      <c r="Q317" s="17">
        <f ca="1">IF(P317="0-90d",0,IF(P317="91-180d",INDEX(Assumptions!$F$8:$F$12,MATCH(B317,Assumptions!$A$8:$A$12,0)),IF(P317="181-365d",INDEX(Assumptions!$G$8:$G$12,MATCH(B317,Assumptions!$A$8:$A$12,0)),INDEX(Assumptions!$H$8:$H$12,MATCH(B317,Assumptions!$A$8:$A$12,0)))))</f>
        <v>0.05</v>
      </c>
      <c r="R317" s="14">
        <f t="shared" ca="1" si="33"/>
        <v>68635511.262000009</v>
      </c>
      <c r="S317" s="14">
        <f t="shared" si="34"/>
        <v>0</v>
      </c>
      <c r="T317" s="11" t="s">
        <v>39</v>
      </c>
      <c r="U317" s="18" t="s">
        <v>26</v>
      </c>
    </row>
    <row r="318" spans="1:21" ht="15" customHeight="1" x14ac:dyDescent="0.15">
      <c r="A318" s="10" t="s">
        <v>366</v>
      </c>
      <c r="B318" s="11" t="s">
        <v>41</v>
      </c>
      <c r="C318" s="11" t="s">
        <v>44</v>
      </c>
      <c r="D318" s="12">
        <v>45868</v>
      </c>
      <c r="E318" s="11">
        <v>4786</v>
      </c>
      <c r="F318" s="11" t="s">
        <v>33</v>
      </c>
      <c r="G318" s="13">
        <v>312.36</v>
      </c>
      <c r="H318" s="14">
        <f t="shared" si="28"/>
        <v>1494954.96</v>
      </c>
      <c r="I318" s="14">
        <f>IF(F318="GHS",H318,H318*Assumptions!$B$4)</f>
        <v>1494954.96</v>
      </c>
      <c r="J318" s="15" t="str">
        <f>INDEX(Assumptions!$B$8:$B$12,MATCH(B318,Assumptions!$A$8:$A$12,0))</f>
        <v>Weighted Average</v>
      </c>
      <c r="K318" s="16">
        <f>G318/(1-INDEX(Assumptions!$D$8:$D$12,MATCH(B318,Assumptions!$A$8:$A$12,0)))</f>
        <v>480.55384615384617</v>
      </c>
      <c r="L318" s="16">
        <f t="shared" si="29"/>
        <v>9.3708000000000009</v>
      </c>
      <c r="M318" s="16">
        <f t="shared" si="30"/>
        <v>24.027692307692309</v>
      </c>
      <c r="N318" s="14">
        <f>E318*(K318-L318-M318)*IF(F318="GHS",1,Assumptions!$B$4)</f>
        <v>2140085.5235076924</v>
      </c>
      <c r="O318" s="15">
        <f t="shared" ca="1" si="31"/>
        <v>418</v>
      </c>
      <c r="P318" s="15" t="str">
        <f t="shared" ca="1" si="32"/>
        <v>365d+</v>
      </c>
      <c r="Q318" s="17">
        <f ca="1">IF(P318="0-90d",0,IF(P318="91-180d",INDEX(Assumptions!$F$8:$F$12,MATCH(B318,Assumptions!$A$8:$A$12,0)),IF(P318="181-365d",INDEX(Assumptions!$G$8:$G$12,MATCH(B318,Assumptions!$A$8:$A$12,0)),INDEX(Assumptions!$H$8:$H$12,MATCH(B318,Assumptions!$A$8:$A$12,0)))))</f>
        <v>0.8</v>
      </c>
      <c r="R318" s="14">
        <f t="shared" ca="1" si="33"/>
        <v>1195963.9680000001</v>
      </c>
      <c r="S318" s="14">
        <f t="shared" ca="1" si="34"/>
        <v>298990.99199999985</v>
      </c>
      <c r="T318" s="11" t="s">
        <v>25</v>
      </c>
      <c r="U318" s="18" t="s">
        <v>26</v>
      </c>
    </row>
    <row r="319" spans="1:21" ht="15" customHeight="1" x14ac:dyDescent="0.15">
      <c r="A319" s="10" t="s">
        <v>367</v>
      </c>
      <c r="B319" s="11" t="s">
        <v>31</v>
      </c>
      <c r="C319" s="11" t="s">
        <v>32</v>
      </c>
      <c r="D319" s="12">
        <v>46038</v>
      </c>
      <c r="E319" s="11">
        <v>2193</v>
      </c>
      <c r="F319" s="11" t="s">
        <v>33</v>
      </c>
      <c r="G319" s="13">
        <v>1399.88</v>
      </c>
      <c r="H319" s="14">
        <f t="shared" si="28"/>
        <v>3069936.8400000003</v>
      </c>
      <c r="I319" s="14">
        <f>IF(F319="GHS",H319,H319*Assumptions!$B$4)</f>
        <v>3069936.8400000003</v>
      </c>
      <c r="J319" s="15" t="str">
        <f>INDEX(Assumptions!$B$8:$B$12,MATCH(B319,Assumptions!$A$8:$A$12,0))</f>
        <v>Weighted Average</v>
      </c>
      <c r="K319" s="16">
        <f>G319/(1-INDEX(Assumptions!$D$8:$D$12,MATCH(B319,Assumptions!$A$8:$A$12,0)))</f>
        <v>1944.2777777777781</v>
      </c>
      <c r="L319" s="16">
        <f t="shared" si="29"/>
        <v>41.996400000000001</v>
      </c>
      <c r="M319" s="16">
        <f t="shared" si="30"/>
        <v>97.213888888888903</v>
      </c>
      <c r="N319" s="14">
        <f>E319*(K319-L319-M319)*IF(F319="GHS",1,Assumptions!$B$4)</f>
        <v>3958513.0031333338</v>
      </c>
      <c r="O319" s="15">
        <f t="shared" ca="1" si="31"/>
        <v>248</v>
      </c>
      <c r="P319" s="15" t="str">
        <f t="shared" ca="1" si="32"/>
        <v>181-365d</v>
      </c>
      <c r="Q319" s="17">
        <f ca="1">IF(P319="0-90d",0,IF(P319="91-180d",INDEX(Assumptions!$F$8:$F$12,MATCH(B319,Assumptions!$A$8:$A$12,0)),IF(P319="181-365d",INDEX(Assumptions!$G$8:$G$12,MATCH(B319,Assumptions!$A$8:$A$12,0)),INDEX(Assumptions!$H$8:$H$12,MATCH(B319,Assumptions!$A$8:$A$12,0)))))</f>
        <v>0.2</v>
      </c>
      <c r="R319" s="14">
        <f t="shared" ca="1" si="33"/>
        <v>613987.36800000013</v>
      </c>
      <c r="S319" s="14">
        <f t="shared" ca="1" si="34"/>
        <v>2455949.4720000001</v>
      </c>
      <c r="T319" s="11" t="s">
        <v>25</v>
      </c>
      <c r="U319" s="18" t="s">
        <v>26</v>
      </c>
    </row>
    <row r="320" spans="1:21" ht="15" customHeight="1" x14ac:dyDescent="0.15">
      <c r="A320" s="10" t="s">
        <v>368</v>
      </c>
      <c r="B320" s="11" t="s">
        <v>28</v>
      </c>
      <c r="C320" s="11" t="s">
        <v>55</v>
      </c>
      <c r="D320" s="12">
        <v>46178</v>
      </c>
      <c r="E320" s="11">
        <v>1254</v>
      </c>
      <c r="F320" s="11" t="s">
        <v>24</v>
      </c>
      <c r="G320" s="13">
        <v>2793.08</v>
      </c>
      <c r="H320" s="14">
        <f t="shared" si="28"/>
        <v>3502522.32</v>
      </c>
      <c r="I320" s="14">
        <f>IF(F320="GHS",H320,H320*Assumptions!$B$4)</f>
        <v>37827241.056000002</v>
      </c>
      <c r="J320" s="15" t="str">
        <f>INDEX(Assumptions!$B$8:$B$12,MATCH(B320,Assumptions!$A$8:$A$12,0))</f>
        <v>Fair Value Less Costs to Sell</v>
      </c>
      <c r="K320" s="16">
        <f>G320/(1-INDEX(Assumptions!$D$8:$D$12,MATCH(B320,Assumptions!$A$8:$A$12,0)))</f>
        <v>3173.9545454545455</v>
      </c>
      <c r="L320" s="16">
        <f t="shared" si="29"/>
        <v>83.792400000000001</v>
      </c>
      <c r="M320" s="16">
        <f t="shared" si="30"/>
        <v>158.69772727272729</v>
      </c>
      <c r="N320" s="14">
        <f>E320*(K320-L320-M320)*IF(F320="GHS",1,Assumptions!$B$4)</f>
        <v>39701408.908320002</v>
      </c>
      <c r="O320" s="15">
        <f t="shared" ca="1" si="31"/>
        <v>108</v>
      </c>
      <c r="P320" s="15" t="str">
        <f t="shared" ca="1" si="32"/>
        <v>91-180d</v>
      </c>
      <c r="Q320" s="17">
        <f ca="1">IF(P320="0-90d",0,IF(P320="91-180d",INDEX(Assumptions!$F$8:$F$12,MATCH(B320,Assumptions!$A$8:$A$12,0)),IF(P320="181-365d",INDEX(Assumptions!$G$8:$G$12,MATCH(B320,Assumptions!$A$8:$A$12,0)),INDEX(Assumptions!$H$8:$H$12,MATCH(B320,Assumptions!$A$8:$A$12,0)))))</f>
        <v>0.02</v>
      </c>
      <c r="R320" s="14">
        <f t="shared" ca="1" si="33"/>
        <v>756544.8211200001</v>
      </c>
      <c r="S320" s="14">
        <f t="shared" ca="1" si="34"/>
        <v>37070696.23488</v>
      </c>
      <c r="T320" s="11" t="s">
        <v>25</v>
      </c>
      <c r="U320" s="18" t="s">
        <v>26</v>
      </c>
    </row>
    <row r="321" spans="1:21" ht="15" customHeight="1" x14ac:dyDescent="0.15">
      <c r="A321" s="10" t="s">
        <v>369</v>
      </c>
      <c r="B321" s="11" t="s">
        <v>31</v>
      </c>
      <c r="C321" s="11" t="s">
        <v>76</v>
      </c>
      <c r="D321" s="12">
        <v>45944</v>
      </c>
      <c r="E321" s="11">
        <v>3490</v>
      </c>
      <c r="F321" s="11" t="s">
        <v>33</v>
      </c>
      <c r="G321" s="13">
        <v>2974.8</v>
      </c>
      <c r="H321" s="14">
        <f t="shared" si="28"/>
        <v>10382052</v>
      </c>
      <c r="I321" s="14">
        <f>IF(F321="GHS",H321,H321*Assumptions!$B$4)</f>
        <v>10382052</v>
      </c>
      <c r="J321" s="15" t="str">
        <f>INDEX(Assumptions!$B$8:$B$12,MATCH(B321,Assumptions!$A$8:$A$12,0))</f>
        <v>Weighted Average</v>
      </c>
      <c r="K321" s="16">
        <f>G321/(1-INDEX(Assumptions!$D$8:$D$12,MATCH(B321,Assumptions!$A$8:$A$12,0)))</f>
        <v>4131.666666666667</v>
      </c>
      <c r="L321" s="16">
        <f t="shared" si="29"/>
        <v>89.244</v>
      </c>
      <c r="M321" s="16">
        <f t="shared" si="30"/>
        <v>206.58333333333337</v>
      </c>
      <c r="N321" s="14">
        <f>E321*(K321-L321-M321)*IF(F321="GHS",1,Assumptions!$B$4)</f>
        <v>13387079.273333333</v>
      </c>
      <c r="O321" s="15">
        <f t="shared" ca="1" si="31"/>
        <v>342</v>
      </c>
      <c r="P321" s="15" t="str">
        <f t="shared" ca="1" si="32"/>
        <v>181-365d</v>
      </c>
      <c r="Q321" s="17">
        <f ca="1">IF(P321="0-90d",0,IF(P321="91-180d",INDEX(Assumptions!$F$8:$F$12,MATCH(B321,Assumptions!$A$8:$A$12,0)),IF(P321="181-365d",INDEX(Assumptions!$G$8:$G$12,MATCH(B321,Assumptions!$A$8:$A$12,0)),INDEX(Assumptions!$H$8:$H$12,MATCH(B321,Assumptions!$A$8:$A$12,0)))))</f>
        <v>0.2</v>
      </c>
      <c r="R321" s="14">
        <f t="shared" ca="1" si="33"/>
        <v>2076410.4000000001</v>
      </c>
      <c r="S321" s="14">
        <f t="shared" ca="1" si="34"/>
        <v>8305641.5999999996</v>
      </c>
      <c r="T321" s="11" t="s">
        <v>50</v>
      </c>
      <c r="U321" s="18" t="s">
        <v>36</v>
      </c>
    </row>
    <row r="322" spans="1:21" ht="15" customHeight="1" x14ac:dyDescent="0.15">
      <c r="A322" s="10" t="s">
        <v>370</v>
      </c>
      <c r="B322" s="11" t="s">
        <v>28</v>
      </c>
      <c r="C322" s="11" t="s">
        <v>55</v>
      </c>
      <c r="D322" s="12">
        <v>45815</v>
      </c>
      <c r="E322" s="11">
        <v>2475</v>
      </c>
      <c r="F322" s="11" t="s">
        <v>24</v>
      </c>
      <c r="G322" s="13">
        <v>7576.32</v>
      </c>
      <c r="H322" s="14">
        <f t="shared" ref="H322:H385" si="35">E322*G322</f>
        <v>18751392</v>
      </c>
      <c r="I322" s="14">
        <f>IF(F322="GHS",H322,H322*Assumptions!$B$4)</f>
        <v>202515033.60000002</v>
      </c>
      <c r="J322" s="15" t="str">
        <f>INDEX(Assumptions!$B$8:$B$12,MATCH(B322,Assumptions!$A$8:$A$12,0))</f>
        <v>Fair Value Less Costs to Sell</v>
      </c>
      <c r="K322" s="16">
        <f>G322/(1-INDEX(Assumptions!$D$8:$D$12,MATCH(B322,Assumptions!$A$8:$A$12,0)))</f>
        <v>8609.454545454546</v>
      </c>
      <c r="L322" s="16">
        <f t="shared" ref="L322:L385" si="36">G322*0.03</f>
        <v>227.28959999999998</v>
      </c>
      <c r="M322" s="16">
        <f t="shared" ref="M322:M385" si="37">K322*0.05</f>
        <v>430.4727272727273</v>
      </c>
      <c r="N322" s="14">
        <f>E322*(K322-L322-M322)*IF(F322="GHS",1,Assumptions!$B$4)</f>
        <v>212548732.99200004</v>
      </c>
      <c r="O322" s="15">
        <f t="shared" ref="O322:O385" ca="1" si="38">TODAY()-D322</f>
        <v>471</v>
      </c>
      <c r="P322" s="15" t="str">
        <f t="shared" ref="P322:P385" ca="1" si="39">IF(O322&lt;=90,"0-90d",IF(O322&lt;=180,"91-180d",IF(O322&lt;=365,"181-365d","365d+")))</f>
        <v>365d+</v>
      </c>
      <c r="Q322" s="17">
        <f ca="1">IF(P322="0-90d",0,IF(P322="91-180d",INDEX(Assumptions!$F$8:$F$12,MATCH(B322,Assumptions!$A$8:$A$12,0)),IF(P322="181-365d",INDEX(Assumptions!$G$8:$G$12,MATCH(B322,Assumptions!$A$8:$A$12,0)),INDEX(Assumptions!$H$8:$H$12,MATCH(B322,Assumptions!$A$8:$A$12,0)))))</f>
        <v>0.4</v>
      </c>
      <c r="R322" s="14">
        <f t="shared" ref="R322:R385" ca="1" si="40">I322*Q322</f>
        <v>81006013.440000013</v>
      </c>
      <c r="S322" s="14">
        <f t="shared" ref="S322:S385" si="41">IF(T322="Held on Consignment (Not Owned)",0,MIN(I322-R322,N322))</f>
        <v>0</v>
      </c>
      <c r="T322" s="11" t="s">
        <v>39</v>
      </c>
      <c r="U322" s="18" t="s">
        <v>26</v>
      </c>
    </row>
    <row r="323" spans="1:21" ht="15" customHeight="1" x14ac:dyDescent="0.15">
      <c r="A323" s="10" t="s">
        <v>371</v>
      </c>
      <c r="B323" s="11" t="s">
        <v>41</v>
      </c>
      <c r="C323" s="11" t="s">
        <v>49</v>
      </c>
      <c r="D323" s="12">
        <v>46185</v>
      </c>
      <c r="E323" s="11">
        <v>3693</v>
      </c>
      <c r="F323" s="11" t="s">
        <v>33</v>
      </c>
      <c r="G323" s="13">
        <v>325.48</v>
      </c>
      <c r="H323" s="14">
        <f t="shared" si="35"/>
        <v>1201997.6400000001</v>
      </c>
      <c r="I323" s="14">
        <f>IF(F323="GHS",H323,H323*Assumptions!$B$4)</f>
        <v>1201997.6400000001</v>
      </c>
      <c r="J323" s="15" t="str">
        <f>INDEX(Assumptions!$B$8:$B$12,MATCH(B323,Assumptions!$A$8:$A$12,0))</f>
        <v>Weighted Average</v>
      </c>
      <c r="K323" s="16">
        <f>G323/(1-INDEX(Assumptions!$D$8:$D$12,MATCH(B323,Assumptions!$A$8:$A$12,0)))</f>
        <v>500.73846153846154</v>
      </c>
      <c r="L323" s="16">
        <f t="shared" si="36"/>
        <v>9.7644000000000002</v>
      </c>
      <c r="M323" s="16">
        <f t="shared" si="37"/>
        <v>25.036923076923078</v>
      </c>
      <c r="N323" s="14">
        <f>E323*(K323-L323-M323)*IF(F323="GHS",1,Assumptions!$B$4)</f>
        <v>1720705.8523384614</v>
      </c>
      <c r="O323" s="15">
        <f t="shared" ca="1" si="38"/>
        <v>101</v>
      </c>
      <c r="P323" s="15" t="str">
        <f t="shared" ca="1" si="39"/>
        <v>91-180d</v>
      </c>
      <c r="Q323" s="17">
        <f ca="1">IF(P323="0-90d",0,IF(P323="91-180d",INDEX(Assumptions!$F$8:$F$12,MATCH(B323,Assumptions!$A$8:$A$12,0)),IF(P323="181-365d",INDEX(Assumptions!$G$8:$G$12,MATCH(B323,Assumptions!$A$8:$A$12,0)),INDEX(Assumptions!$H$8:$H$12,MATCH(B323,Assumptions!$A$8:$A$12,0)))))</f>
        <v>0.1</v>
      </c>
      <c r="R323" s="14">
        <f t="shared" ca="1" si="40"/>
        <v>120199.76400000002</v>
      </c>
      <c r="S323" s="14">
        <f t="shared" ca="1" si="41"/>
        <v>1081797.8760000002</v>
      </c>
      <c r="T323" s="11" t="s">
        <v>25</v>
      </c>
      <c r="U323" s="18" t="s">
        <v>26</v>
      </c>
    </row>
    <row r="324" spans="1:21" ht="15" customHeight="1" x14ac:dyDescent="0.15">
      <c r="A324" s="10" t="s">
        <v>372</v>
      </c>
      <c r="B324" s="11" t="s">
        <v>41</v>
      </c>
      <c r="C324" s="11" t="s">
        <v>44</v>
      </c>
      <c r="D324" s="12">
        <v>46081</v>
      </c>
      <c r="E324" s="11">
        <v>3768</v>
      </c>
      <c r="F324" s="11" t="s">
        <v>33</v>
      </c>
      <c r="G324" s="13">
        <v>535.76</v>
      </c>
      <c r="H324" s="14">
        <f t="shared" si="35"/>
        <v>2018743.68</v>
      </c>
      <c r="I324" s="14">
        <f>IF(F324="GHS",H324,H324*Assumptions!$B$4)</f>
        <v>2018743.68</v>
      </c>
      <c r="J324" s="15" t="str">
        <f>INDEX(Assumptions!$B$8:$B$12,MATCH(B324,Assumptions!$A$8:$A$12,0))</f>
        <v>Weighted Average</v>
      </c>
      <c r="K324" s="16">
        <f>G324/(1-INDEX(Assumptions!$D$8:$D$12,MATCH(B324,Assumptions!$A$8:$A$12,0)))</f>
        <v>824.24615384615379</v>
      </c>
      <c r="L324" s="16">
        <f t="shared" si="36"/>
        <v>16.072800000000001</v>
      </c>
      <c r="M324" s="16">
        <f t="shared" si="37"/>
        <v>41.212307692307689</v>
      </c>
      <c r="N324" s="14">
        <f>E324*(K324-L324-M324)*IF(F324="GHS",1,Assumptions!$B$4)</f>
        <v>2889909.221907692</v>
      </c>
      <c r="O324" s="15">
        <f t="shared" ca="1" si="38"/>
        <v>205</v>
      </c>
      <c r="P324" s="15" t="str">
        <f t="shared" ca="1" si="39"/>
        <v>181-365d</v>
      </c>
      <c r="Q324" s="17">
        <f ca="1">IF(P324="0-90d",0,IF(P324="91-180d",INDEX(Assumptions!$F$8:$F$12,MATCH(B324,Assumptions!$A$8:$A$12,0)),IF(P324="181-365d",INDEX(Assumptions!$G$8:$G$12,MATCH(B324,Assumptions!$A$8:$A$12,0)),INDEX(Assumptions!$H$8:$H$12,MATCH(B324,Assumptions!$A$8:$A$12,0)))))</f>
        <v>0.35</v>
      </c>
      <c r="R324" s="14">
        <f t="shared" ca="1" si="40"/>
        <v>706560.28799999994</v>
      </c>
      <c r="S324" s="14">
        <f t="shared" ca="1" si="41"/>
        <v>1312183.392</v>
      </c>
      <c r="T324" s="11" t="s">
        <v>25</v>
      </c>
      <c r="U324" s="18" t="s">
        <v>26</v>
      </c>
    </row>
    <row r="325" spans="1:21" ht="15" customHeight="1" x14ac:dyDescent="0.15">
      <c r="A325" s="10" t="s">
        <v>373</v>
      </c>
      <c r="B325" s="11" t="s">
        <v>31</v>
      </c>
      <c r="C325" s="11" t="s">
        <v>32</v>
      </c>
      <c r="D325" s="12">
        <v>46116</v>
      </c>
      <c r="E325" s="11">
        <v>1162</v>
      </c>
      <c r="F325" s="11" t="s">
        <v>33</v>
      </c>
      <c r="G325" s="13">
        <v>3675.1</v>
      </c>
      <c r="H325" s="14">
        <f t="shared" si="35"/>
        <v>4270466.2</v>
      </c>
      <c r="I325" s="14">
        <f>IF(F325="GHS",H325,H325*Assumptions!$B$4)</f>
        <v>4270466.2</v>
      </c>
      <c r="J325" s="15" t="str">
        <f>INDEX(Assumptions!$B$8:$B$12,MATCH(B325,Assumptions!$A$8:$A$12,0))</f>
        <v>Weighted Average</v>
      </c>
      <c r="K325" s="16">
        <f>G325/(1-INDEX(Assumptions!$D$8:$D$12,MATCH(B325,Assumptions!$A$8:$A$12,0)))</f>
        <v>5104.3055555555557</v>
      </c>
      <c r="L325" s="16">
        <f t="shared" si="36"/>
        <v>110.253</v>
      </c>
      <c r="M325" s="16">
        <f t="shared" si="37"/>
        <v>255.2152777777778</v>
      </c>
      <c r="N325" s="14">
        <f>E325*(K325-L325-M325)*IF(F325="GHS",1,Assumptions!$B$4)</f>
        <v>5506528.9167777784</v>
      </c>
      <c r="O325" s="15">
        <f t="shared" ca="1" si="38"/>
        <v>170</v>
      </c>
      <c r="P325" s="15" t="str">
        <f t="shared" ca="1" si="39"/>
        <v>91-180d</v>
      </c>
      <c r="Q325" s="17">
        <f ca="1">IF(P325="0-90d",0,IF(P325="91-180d",INDEX(Assumptions!$F$8:$F$12,MATCH(B325,Assumptions!$A$8:$A$12,0)),IF(P325="181-365d",INDEX(Assumptions!$G$8:$G$12,MATCH(B325,Assumptions!$A$8:$A$12,0)),INDEX(Assumptions!$H$8:$H$12,MATCH(B325,Assumptions!$A$8:$A$12,0)))))</f>
        <v>0.05</v>
      </c>
      <c r="R325" s="14">
        <f t="shared" ca="1" si="40"/>
        <v>213523.31000000003</v>
      </c>
      <c r="S325" s="14">
        <f t="shared" ca="1" si="41"/>
        <v>4056942.89</v>
      </c>
      <c r="T325" s="11" t="s">
        <v>25</v>
      </c>
      <c r="U325" s="18" t="s">
        <v>26</v>
      </c>
    </row>
    <row r="326" spans="1:21" ht="15" customHeight="1" x14ac:dyDescent="0.15">
      <c r="A326" s="10" t="s">
        <v>374</v>
      </c>
      <c r="B326" s="11" t="s">
        <v>46</v>
      </c>
      <c r="C326" s="11" t="s">
        <v>119</v>
      </c>
      <c r="D326" s="12">
        <v>46127</v>
      </c>
      <c r="E326" s="11">
        <v>3064</v>
      </c>
      <c r="F326" s="11" t="s">
        <v>33</v>
      </c>
      <c r="G326" s="13">
        <v>224387.09</v>
      </c>
      <c r="H326" s="14">
        <f t="shared" si="35"/>
        <v>687522043.75999999</v>
      </c>
      <c r="I326" s="14">
        <f>IF(F326="GHS",H326,H326*Assumptions!$B$4)</f>
        <v>687522043.75999999</v>
      </c>
      <c r="J326" s="15" t="str">
        <f>INDEX(Assumptions!$B$8:$B$12,MATCH(B326,Assumptions!$A$8:$A$12,0))</f>
        <v>Specific Identification</v>
      </c>
      <c r="K326" s="16">
        <f>G326/(1-INDEX(Assumptions!$D$8:$D$12,MATCH(B326,Assumptions!$A$8:$A$12,0)))</f>
        <v>287675.75641025638</v>
      </c>
      <c r="L326" s="16">
        <f t="shared" si="36"/>
        <v>6731.6126999999997</v>
      </c>
      <c r="M326" s="16">
        <f t="shared" si="37"/>
        <v>14383.78782051282</v>
      </c>
      <c r="N326" s="14">
        <f>E326*(K326-L326-M326)*IF(F326="GHS",1,Assumptions!$B$4)</f>
        <v>816740930.44617426</v>
      </c>
      <c r="O326" s="15">
        <f t="shared" ca="1" si="38"/>
        <v>159</v>
      </c>
      <c r="P326" s="15" t="str">
        <f t="shared" ca="1" si="39"/>
        <v>91-180d</v>
      </c>
      <c r="Q326" s="17">
        <f ca="1">IF(P326="0-90d",0,IF(P326="91-180d",INDEX(Assumptions!$F$8:$F$12,MATCH(B326,Assumptions!$A$8:$A$12,0)),IF(P326="181-365d",INDEX(Assumptions!$G$8:$G$12,MATCH(B326,Assumptions!$A$8:$A$12,0)),INDEX(Assumptions!$H$8:$H$12,MATCH(B326,Assumptions!$A$8:$A$12,0)))))</f>
        <v>0</v>
      </c>
      <c r="R326" s="14">
        <f t="shared" ca="1" si="40"/>
        <v>0</v>
      </c>
      <c r="S326" s="14">
        <f t="shared" ca="1" si="41"/>
        <v>687522043.75999999</v>
      </c>
      <c r="T326" s="11" t="s">
        <v>25</v>
      </c>
      <c r="U326" s="18" t="s">
        <v>36</v>
      </c>
    </row>
    <row r="327" spans="1:21" ht="15" customHeight="1" x14ac:dyDescent="0.15">
      <c r="A327" s="10" t="s">
        <v>375</v>
      </c>
      <c r="B327" s="11" t="s">
        <v>22</v>
      </c>
      <c r="C327" s="11" t="s">
        <v>23</v>
      </c>
      <c r="D327" s="12">
        <v>45947</v>
      </c>
      <c r="E327" s="11">
        <v>3439</v>
      </c>
      <c r="F327" s="11" t="s">
        <v>24</v>
      </c>
      <c r="G327" s="13">
        <v>27355.63</v>
      </c>
      <c r="H327" s="14">
        <f t="shared" si="35"/>
        <v>94076011.570000008</v>
      </c>
      <c r="I327" s="14">
        <f>IF(F327="GHS",H327,H327*Assumptions!$B$4)</f>
        <v>1016020924.9560002</v>
      </c>
      <c r="J327" s="15" t="str">
        <f>INDEX(Assumptions!$B$8:$B$12,MATCH(B327,Assumptions!$A$8:$A$12,0))</f>
        <v>FIFO</v>
      </c>
      <c r="K327" s="16">
        <f>G327/(1-INDEX(Assumptions!$D$8:$D$12,MATCH(B327,Assumptions!$A$8:$A$12,0)))</f>
        <v>33360.524390243903</v>
      </c>
      <c r="L327" s="16">
        <f t="shared" si="36"/>
        <v>820.66890000000001</v>
      </c>
      <c r="M327" s="16">
        <f t="shared" si="37"/>
        <v>1668.0262195121952</v>
      </c>
      <c r="N327" s="14">
        <f>E327*(K327-L327-M327)*IF(F327="GHS",1,Assumptions!$B$4)</f>
        <v>1146616785.3101006</v>
      </c>
      <c r="O327" s="15">
        <f t="shared" ca="1" si="38"/>
        <v>339</v>
      </c>
      <c r="P327" s="15" t="str">
        <f t="shared" ca="1" si="39"/>
        <v>181-365d</v>
      </c>
      <c r="Q327" s="17">
        <f ca="1">IF(P327="0-90d",0,IF(P327="91-180d",INDEX(Assumptions!$F$8:$F$12,MATCH(B327,Assumptions!$A$8:$A$12,0)),IF(P327="181-365d",INDEX(Assumptions!$G$8:$G$12,MATCH(B327,Assumptions!$A$8:$A$12,0)),INDEX(Assumptions!$H$8:$H$12,MATCH(B327,Assumptions!$A$8:$A$12,0)))))</f>
        <v>0.15</v>
      </c>
      <c r="R327" s="14">
        <f t="shared" ca="1" si="40"/>
        <v>152403138.74340004</v>
      </c>
      <c r="S327" s="14">
        <f t="shared" ca="1" si="41"/>
        <v>863617786.21260023</v>
      </c>
      <c r="T327" s="11" t="s">
        <v>25</v>
      </c>
      <c r="U327" s="18" t="s">
        <v>36</v>
      </c>
    </row>
    <row r="328" spans="1:21" ht="15" customHeight="1" x14ac:dyDescent="0.15">
      <c r="A328" s="10" t="s">
        <v>376</v>
      </c>
      <c r="B328" s="11" t="s">
        <v>28</v>
      </c>
      <c r="C328" s="11" t="s">
        <v>29</v>
      </c>
      <c r="D328" s="12">
        <v>46204</v>
      </c>
      <c r="E328" s="11">
        <v>3365</v>
      </c>
      <c r="F328" s="11" t="s">
        <v>24</v>
      </c>
      <c r="G328" s="13">
        <v>7509.13</v>
      </c>
      <c r="H328" s="14">
        <f t="shared" si="35"/>
        <v>25268222.449999999</v>
      </c>
      <c r="I328" s="14">
        <f>IF(F328="GHS",H328,H328*Assumptions!$B$4)</f>
        <v>272896802.46000004</v>
      </c>
      <c r="J328" s="15" t="str">
        <f>INDEX(Assumptions!$B$8:$B$12,MATCH(B328,Assumptions!$A$8:$A$12,0))</f>
        <v>Fair Value Less Costs to Sell</v>
      </c>
      <c r="K328" s="16">
        <f>G328/(1-INDEX(Assumptions!$D$8:$D$12,MATCH(B328,Assumptions!$A$8:$A$12,0)))</f>
        <v>8533.1022727272721</v>
      </c>
      <c r="L328" s="16">
        <f t="shared" si="36"/>
        <v>225.2739</v>
      </c>
      <c r="M328" s="16">
        <f t="shared" si="37"/>
        <v>426.65511363636364</v>
      </c>
      <c r="N328" s="14">
        <f>E328*(K328-L328-M328)*IF(F328="GHS",1,Assumptions!$B$4)</f>
        <v>286417598.58188182</v>
      </c>
      <c r="O328" s="15">
        <f t="shared" ca="1" si="38"/>
        <v>82</v>
      </c>
      <c r="P328" s="15" t="str">
        <f t="shared" ca="1" si="39"/>
        <v>0-90d</v>
      </c>
      <c r="Q328" s="17">
        <f ca="1">IF(P328="0-90d",0,IF(P328="91-180d",INDEX(Assumptions!$F$8:$F$12,MATCH(B328,Assumptions!$A$8:$A$12,0)),IF(P328="181-365d",INDEX(Assumptions!$G$8:$G$12,MATCH(B328,Assumptions!$A$8:$A$12,0)),INDEX(Assumptions!$H$8:$H$12,MATCH(B328,Assumptions!$A$8:$A$12,0)))))</f>
        <v>0</v>
      </c>
      <c r="R328" s="14">
        <f t="shared" ca="1" si="40"/>
        <v>0</v>
      </c>
      <c r="S328" s="14">
        <f t="shared" ca="1" si="41"/>
        <v>272896802.46000004</v>
      </c>
      <c r="T328" s="11" t="s">
        <v>25</v>
      </c>
      <c r="U328" s="18" t="s">
        <v>36</v>
      </c>
    </row>
    <row r="329" spans="1:21" ht="15" customHeight="1" x14ac:dyDescent="0.15">
      <c r="A329" s="10" t="s">
        <v>377</v>
      </c>
      <c r="B329" s="11" t="s">
        <v>28</v>
      </c>
      <c r="C329" s="11" t="s">
        <v>29</v>
      </c>
      <c r="D329" s="12">
        <v>45743</v>
      </c>
      <c r="E329" s="11">
        <v>2991</v>
      </c>
      <c r="F329" s="11" t="s">
        <v>24</v>
      </c>
      <c r="G329" s="13">
        <v>10966.37</v>
      </c>
      <c r="H329" s="14">
        <f t="shared" si="35"/>
        <v>32800412.670000002</v>
      </c>
      <c r="I329" s="14">
        <f>IF(F329="GHS",H329,H329*Assumptions!$B$4)</f>
        <v>354244456.83600003</v>
      </c>
      <c r="J329" s="15" t="str">
        <f>INDEX(Assumptions!$B$8:$B$12,MATCH(B329,Assumptions!$A$8:$A$12,0))</f>
        <v>Fair Value Less Costs to Sell</v>
      </c>
      <c r="K329" s="16">
        <f>G329/(1-INDEX(Assumptions!$D$8:$D$12,MATCH(B329,Assumptions!$A$8:$A$12,0)))</f>
        <v>12461.784090909092</v>
      </c>
      <c r="L329" s="16">
        <f t="shared" si="36"/>
        <v>328.99110000000002</v>
      </c>
      <c r="M329" s="16">
        <f t="shared" si="37"/>
        <v>623.08920454545466</v>
      </c>
      <c r="N329" s="14">
        <f>E329*(K329-L329-M329)*IF(F329="GHS",1,Assumptions!$B$4)</f>
        <v>371795659.47014737</v>
      </c>
      <c r="O329" s="15">
        <f t="shared" ca="1" si="38"/>
        <v>543</v>
      </c>
      <c r="P329" s="15" t="str">
        <f t="shared" ca="1" si="39"/>
        <v>365d+</v>
      </c>
      <c r="Q329" s="17">
        <f ca="1">IF(P329="0-90d",0,IF(P329="91-180d",INDEX(Assumptions!$F$8:$F$12,MATCH(B329,Assumptions!$A$8:$A$12,0)),IF(P329="181-365d",INDEX(Assumptions!$G$8:$G$12,MATCH(B329,Assumptions!$A$8:$A$12,0)),INDEX(Assumptions!$H$8:$H$12,MATCH(B329,Assumptions!$A$8:$A$12,0)))))</f>
        <v>0.4</v>
      </c>
      <c r="R329" s="14">
        <f t="shared" ca="1" si="40"/>
        <v>141697782.7344</v>
      </c>
      <c r="S329" s="14">
        <f t="shared" si="41"/>
        <v>0</v>
      </c>
      <c r="T329" s="11" t="s">
        <v>39</v>
      </c>
      <c r="U329" s="18" t="s">
        <v>26</v>
      </c>
    </row>
    <row r="330" spans="1:21" ht="15" customHeight="1" x14ac:dyDescent="0.15">
      <c r="A330" s="10" t="s">
        <v>378</v>
      </c>
      <c r="B330" s="11" t="s">
        <v>31</v>
      </c>
      <c r="C330" s="11" t="s">
        <v>63</v>
      </c>
      <c r="D330" s="12">
        <v>45761</v>
      </c>
      <c r="E330" s="11">
        <v>1599</v>
      </c>
      <c r="F330" s="11" t="s">
        <v>33</v>
      </c>
      <c r="G330" s="13">
        <v>1613.85</v>
      </c>
      <c r="H330" s="14">
        <f t="shared" si="35"/>
        <v>2580546.15</v>
      </c>
      <c r="I330" s="14">
        <f>IF(F330="GHS",H330,H330*Assumptions!$B$4)</f>
        <v>2580546.15</v>
      </c>
      <c r="J330" s="15" t="str">
        <f>INDEX(Assumptions!$B$8:$B$12,MATCH(B330,Assumptions!$A$8:$A$12,0))</f>
        <v>Weighted Average</v>
      </c>
      <c r="K330" s="16">
        <f>G330/(1-INDEX(Assumptions!$D$8:$D$12,MATCH(B330,Assumptions!$A$8:$A$12,0)))</f>
        <v>2241.4583333333335</v>
      </c>
      <c r="L330" s="16">
        <f t="shared" si="36"/>
        <v>48.415499999999994</v>
      </c>
      <c r="M330" s="16">
        <f t="shared" si="37"/>
        <v>112.07291666666669</v>
      </c>
      <c r="N330" s="14">
        <f>E330*(K330-L330-M330)*IF(F330="GHS",1,Assumptions!$B$4)</f>
        <v>3327470.8967500003</v>
      </c>
      <c r="O330" s="15">
        <f t="shared" ca="1" si="38"/>
        <v>525</v>
      </c>
      <c r="P330" s="15" t="str">
        <f t="shared" ca="1" si="39"/>
        <v>365d+</v>
      </c>
      <c r="Q330" s="17">
        <f ca="1">IF(P330="0-90d",0,IF(P330="91-180d",INDEX(Assumptions!$F$8:$F$12,MATCH(B330,Assumptions!$A$8:$A$12,0)),IF(P330="181-365d",INDEX(Assumptions!$G$8:$G$12,MATCH(B330,Assumptions!$A$8:$A$12,0)),INDEX(Assumptions!$H$8:$H$12,MATCH(B330,Assumptions!$A$8:$A$12,0)))))</f>
        <v>0.6</v>
      </c>
      <c r="R330" s="14">
        <f t="shared" ca="1" si="40"/>
        <v>1548327.69</v>
      </c>
      <c r="S330" s="14">
        <f t="shared" ca="1" si="41"/>
        <v>1032218.46</v>
      </c>
      <c r="T330" s="11" t="s">
        <v>25</v>
      </c>
      <c r="U330" s="18" t="s">
        <v>26</v>
      </c>
    </row>
    <row r="331" spans="1:21" ht="15" customHeight="1" x14ac:dyDescent="0.15">
      <c r="A331" s="10" t="s">
        <v>379</v>
      </c>
      <c r="B331" s="11" t="s">
        <v>28</v>
      </c>
      <c r="C331" s="11" t="s">
        <v>55</v>
      </c>
      <c r="D331" s="12">
        <v>45793</v>
      </c>
      <c r="E331" s="11">
        <v>619</v>
      </c>
      <c r="F331" s="11" t="s">
        <v>24</v>
      </c>
      <c r="G331" s="13">
        <v>8711.5</v>
      </c>
      <c r="H331" s="14">
        <f t="shared" si="35"/>
        <v>5392418.5</v>
      </c>
      <c r="I331" s="14">
        <f>IF(F331="GHS",H331,H331*Assumptions!$B$4)</f>
        <v>58238119.800000004</v>
      </c>
      <c r="J331" s="15" t="str">
        <f>INDEX(Assumptions!$B$8:$B$12,MATCH(B331,Assumptions!$A$8:$A$12,0))</f>
        <v>Fair Value Less Costs to Sell</v>
      </c>
      <c r="K331" s="16">
        <f>G331/(1-INDEX(Assumptions!$D$8:$D$12,MATCH(B331,Assumptions!$A$8:$A$12,0)))</f>
        <v>9899.431818181818</v>
      </c>
      <c r="L331" s="16">
        <f t="shared" si="36"/>
        <v>261.34499999999997</v>
      </c>
      <c r="M331" s="16">
        <f t="shared" si="37"/>
        <v>494.97159090909093</v>
      </c>
      <c r="N331" s="14">
        <f>E331*(K331-L331-M331)*IF(F331="GHS",1,Assumptions!$B$4)</f>
        <v>61123553.917363644</v>
      </c>
      <c r="O331" s="15">
        <f t="shared" ca="1" si="38"/>
        <v>493</v>
      </c>
      <c r="P331" s="15" t="str">
        <f t="shared" ca="1" si="39"/>
        <v>365d+</v>
      </c>
      <c r="Q331" s="17">
        <f ca="1">IF(P331="0-90d",0,IF(P331="91-180d",INDEX(Assumptions!$F$8:$F$12,MATCH(B331,Assumptions!$A$8:$A$12,0)),IF(P331="181-365d",INDEX(Assumptions!$G$8:$G$12,MATCH(B331,Assumptions!$A$8:$A$12,0)),INDEX(Assumptions!$H$8:$H$12,MATCH(B331,Assumptions!$A$8:$A$12,0)))))</f>
        <v>0.4</v>
      </c>
      <c r="R331" s="14">
        <f t="shared" ca="1" si="40"/>
        <v>23295247.920000002</v>
      </c>
      <c r="S331" s="14">
        <f t="shared" ca="1" si="41"/>
        <v>34942871.880000003</v>
      </c>
      <c r="T331" s="11" t="s">
        <v>25</v>
      </c>
      <c r="U331" s="18" t="s">
        <v>36</v>
      </c>
    </row>
    <row r="332" spans="1:21" ht="15" customHeight="1" x14ac:dyDescent="0.15">
      <c r="A332" s="10" t="s">
        <v>380</v>
      </c>
      <c r="B332" s="11" t="s">
        <v>22</v>
      </c>
      <c r="C332" s="11" t="s">
        <v>61</v>
      </c>
      <c r="D332" s="12">
        <v>45797</v>
      </c>
      <c r="E332" s="11">
        <v>851</v>
      </c>
      <c r="F332" s="11" t="s">
        <v>24</v>
      </c>
      <c r="G332" s="13">
        <v>19479.62</v>
      </c>
      <c r="H332" s="14">
        <f t="shared" si="35"/>
        <v>16577156.619999999</v>
      </c>
      <c r="I332" s="14">
        <f>IF(F332="GHS",H332,H332*Assumptions!$B$4)</f>
        <v>179033291.49599999</v>
      </c>
      <c r="J332" s="15" t="str">
        <f>INDEX(Assumptions!$B$8:$B$12,MATCH(B332,Assumptions!$A$8:$A$12,0))</f>
        <v>FIFO</v>
      </c>
      <c r="K332" s="16">
        <f>G332/(1-INDEX(Assumptions!$D$8:$D$12,MATCH(B332,Assumptions!$A$8:$A$12,0)))</f>
        <v>23755.634146341461</v>
      </c>
      <c r="L332" s="16">
        <f t="shared" si="36"/>
        <v>584.3886</v>
      </c>
      <c r="M332" s="16">
        <f t="shared" si="37"/>
        <v>1187.7817073170731</v>
      </c>
      <c r="N332" s="14">
        <f>E332*(K332-L332-M332)*IF(F332="GHS",1,Assumptions!$B$4)</f>
        <v>202045619.45170537</v>
      </c>
      <c r="O332" s="15">
        <f t="shared" ca="1" si="38"/>
        <v>489</v>
      </c>
      <c r="P332" s="15" t="str">
        <f t="shared" ca="1" si="39"/>
        <v>365d+</v>
      </c>
      <c r="Q332" s="17">
        <f ca="1">IF(P332="0-90d",0,IF(P332="91-180d",INDEX(Assumptions!$F$8:$F$12,MATCH(B332,Assumptions!$A$8:$A$12,0)),IF(P332="181-365d",INDEX(Assumptions!$G$8:$G$12,MATCH(B332,Assumptions!$A$8:$A$12,0)),INDEX(Assumptions!$H$8:$H$12,MATCH(B332,Assumptions!$A$8:$A$12,0)))))</f>
        <v>0.5</v>
      </c>
      <c r="R332" s="14">
        <f t="shared" ca="1" si="40"/>
        <v>89516645.747999996</v>
      </c>
      <c r="S332" s="14">
        <f t="shared" ca="1" si="41"/>
        <v>89516645.747999996</v>
      </c>
      <c r="T332" s="11" t="s">
        <v>25</v>
      </c>
      <c r="U332" s="18" t="s">
        <v>36</v>
      </c>
    </row>
    <row r="333" spans="1:21" ht="15" customHeight="1" x14ac:dyDescent="0.15">
      <c r="A333" s="10" t="s">
        <v>381</v>
      </c>
      <c r="B333" s="11" t="s">
        <v>22</v>
      </c>
      <c r="C333" s="11" t="s">
        <v>23</v>
      </c>
      <c r="D333" s="12">
        <v>46123</v>
      </c>
      <c r="E333" s="11">
        <v>4025</v>
      </c>
      <c r="F333" s="11" t="s">
        <v>24</v>
      </c>
      <c r="G333" s="13">
        <v>38077.64</v>
      </c>
      <c r="H333" s="14">
        <f t="shared" si="35"/>
        <v>153262501</v>
      </c>
      <c r="I333" s="14">
        <f>IF(F333="GHS",H333,H333*Assumptions!$B$4)</f>
        <v>1655235010.8000002</v>
      </c>
      <c r="J333" s="15" t="str">
        <f>INDEX(Assumptions!$B$8:$B$12,MATCH(B333,Assumptions!$A$8:$A$12,0))</f>
        <v>FIFO</v>
      </c>
      <c r="K333" s="16">
        <f>G333/(1-INDEX(Assumptions!$D$8:$D$12,MATCH(B333,Assumptions!$A$8:$A$12,0)))</f>
        <v>46436.146341463413</v>
      </c>
      <c r="L333" s="16">
        <f t="shared" si="36"/>
        <v>1142.3291999999999</v>
      </c>
      <c r="M333" s="16">
        <f t="shared" si="37"/>
        <v>2321.8073170731709</v>
      </c>
      <c r="N333" s="14">
        <f>E333*(K333-L333-M333)*IF(F333="GHS",1,Assumptions!$B$4)</f>
        <v>1867993267.0662439</v>
      </c>
      <c r="O333" s="15">
        <f t="shared" ca="1" si="38"/>
        <v>163</v>
      </c>
      <c r="P333" s="15" t="str">
        <f t="shared" ca="1" si="39"/>
        <v>91-180d</v>
      </c>
      <c r="Q333" s="17">
        <f ca="1">IF(P333="0-90d",0,IF(P333="91-180d",INDEX(Assumptions!$F$8:$F$12,MATCH(B333,Assumptions!$A$8:$A$12,0)),IF(P333="181-365d",INDEX(Assumptions!$G$8:$G$12,MATCH(B333,Assumptions!$A$8:$A$12,0)),INDEX(Assumptions!$H$8:$H$12,MATCH(B333,Assumptions!$A$8:$A$12,0)))))</f>
        <v>0.03</v>
      </c>
      <c r="R333" s="14">
        <f t="shared" ca="1" si="40"/>
        <v>49657050.324000001</v>
      </c>
      <c r="S333" s="14">
        <f t="shared" ca="1" si="41"/>
        <v>1605577960.4760003</v>
      </c>
      <c r="T333" s="11" t="s">
        <v>25</v>
      </c>
      <c r="U333" s="18" t="s">
        <v>36</v>
      </c>
    </row>
    <row r="334" spans="1:21" ht="15" customHeight="1" x14ac:dyDescent="0.15">
      <c r="A334" s="10" t="s">
        <v>382</v>
      </c>
      <c r="B334" s="11" t="s">
        <v>41</v>
      </c>
      <c r="C334" s="11" t="s">
        <v>42</v>
      </c>
      <c r="D334" s="12">
        <v>46112</v>
      </c>
      <c r="E334" s="11">
        <v>829</v>
      </c>
      <c r="F334" s="11" t="s">
        <v>33</v>
      </c>
      <c r="G334" s="13">
        <v>442.33</v>
      </c>
      <c r="H334" s="14">
        <f t="shared" si="35"/>
        <v>366691.57</v>
      </c>
      <c r="I334" s="14">
        <f>IF(F334="GHS",H334,H334*Assumptions!$B$4)</f>
        <v>366691.57</v>
      </c>
      <c r="J334" s="15" t="str">
        <f>INDEX(Assumptions!$B$8:$B$12,MATCH(B334,Assumptions!$A$8:$A$12,0))</f>
        <v>Weighted Average</v>
      </c>
      <c r="K334" s="16">
        <f>G334/(1-INDEX(Assumptions!$D$8:$D$12,MATCH(B334,Assumptions!$A$8:$A$12,0)))</f>
        <v>680.50769230769231</v>
      </c>
      <c r="L334" s="16">
        <f t="shared" si="36"/>
        <v>13.2699</v>
      </c>
      <c r="M334" s="16">
        <f t="shared" si="37"/>
        <v>34.025384615384617</v>
      </c>
      <c r="N334" s="14">
        <f>E334*(K334-L334-M334)*IF(F334="GHS",1,Assumptions!$B$4)</f>
        <v>524933.08597692312</v>
      </c>
      <c r="O334" s="15">
        <f t="shared" ca="1" si="38"/>
        <v>174</v>
      </c>
      <c r="P334" s="15" t="str">
        <f t="shared" ca="1" si="39"/>
        <v>91-180d</v>
      </c>
      <c r="Q334" s="17">
        <f ca="1">IF(P334="0-90d",0,IF(P334="91-180d",INDEX(Assumptions!$F$8:$F$12,MATCH(B334,Assumptions!$A$8:$A$12,0)),IF(P334="181-365d",INDEX(Assumptions!$G$8:$G$12,MATCH(B334,Assumptions!$A$8:$A$12,0)),INDEX(Assumptions!$H$8:$H$12,MATCH(B334,Assumptions!$A$8:$A$12,0)))))</f>
        <v>0.1</v>
      </c>
      <c r="R334" s="14">
        <f t="shared" ca="1" si="40"/>
        <v>36669.156999999999</v>
      </c>
      <c r="S334" s="14">
        <f t="shared" ca="1" si="41"/>
        <v>330022.413</v>
      </c>
      <c r="T334" s="11" t="s">
        <v>25</v>
      </c>
      <c r="U334" s="18" t="s">
        <v>36</v>
      </c>
    </row>
    <row r="335" spans="1:21" ht="15" customHeight="1" x14ac:dyDescent="0.15">
      <c r="A335" s="10" t="s">
        <v>383</v>
      </c>
      <c r="B335" s="11" t="s">
        <v>46</v>
      </c>
      <c r="C335" s="11" t="s">
        <v>119</v>
      </c>
      <c r="D335" s="12">
        <v>45892</v>
      </c>
      <c r="E335" s="11">
        <v>1389</v>
      </c>
      <c r="F335" s="11" t="s">
        <v>33</v>
      </c>
      <c r="G335" s="13">
        <v>547357.34</v>
      </c>
      <c r="H335" s="14">
        <f t="shared" si="35"/>
        <v>760279345.25999999</v>
      </c>
      <c r="I335" s="14">
        <f>IF(F335="GHS",H335,H335*Assumptions!$B$4)</f>
        <v>760279345.25999999</v>
      </c>
      <c r="J335" s="15" t="str">
        <f>INDEX(Assumptions!$B$8:$B$12,MATCH(B335,Assumptions!$A$8:$A$12,0))</f>
        <v>Specific Identification</v>
      </c>
      <c r="K335" s="16">
        <f>G335/(1-INDEX(Assumptions!$D$8:$D$12,MATCH(B335,Assumptions!$A$8:$A$12,0)))</f>
        <v>701740.17948717938</v>
      </c>
      <c r="L335" s="16">
        <f t="shared" si="36"/>
        <v>16420.7202</v>
      </c>
      <c r="M335" s="16">
        <f t="shared" si="37"/>
        <v>35087.008974358971</v>
      </c>
      <c r="N335" s="14">
        <f>E335*(K335-L335-M335)*IF(F335="GHS",1,Assumptions!$B$4)</f>
        <v>903172873.48450756</v>
      </c>
      <c r="O335" s="15">
        <f t="shared" ca="1" si="38"/>
        <v>394</v>
      </c>
      <c r="P335" s="15" t="str">
        <f t="shared" ca="1" si="39"/>
        <v>365d+</v>
      </c>
      <c r="Q335" s="17">
        <f ca="1">IF(P335="0-90d",0,IF(P335="91-180d",INDEX(Assumptions!$F$8:$F$12,MATCH(B335,Assumptions!$A$8:$A$12,0)),IF(P335="181-365d",INDEX(Assumptions!$G$8:$G$12,MATCH(B335,Assumptions!$A$8:$A$12,0)),INDEX(Assumptions!$H$8:$H$12,MATCH(B335,Assumptions!$A$8:$A$12,0)))))</f>
        <v>0.15</v>
      </c>
      <c r="R335" s="14">
        <f t="shared" ca="1" si="40"/>
        <v>114041901.78899999</v>
      </c>
      <c r="S335" s="14">
        <f t="shared" si="41"/>
        <v>0</v>
      </c>
      <c r="T335" s="11" t="s">
        <v>39</v>
      </c>
      <c r="U335" s="18" t="s">
        <v>26</v>
      </c>
    </row>
    <row r="336" spans="1:21" ht="15" customHeight="1" x14ac:dyDescent="0.15">
      <c r="A336" s="10" t="s">
        <v>384</v>
      </c>
      <c r="B336" s="11" t="s">
        <v>41</v>
      </c>
      <c r="C336" s="11" t="s">
        <v>44</v>
      </c>
      <c r="D336" s="12">
        <v>45803</v>
      </c>
      <c r="E336" s="11">
        <v>3914</v>
      </c>
      <c r="F336" s="11" t="s">
        <v>33</v>
      </c>
      <c r="G336" s="13">
        <v>443.17</v>
      </c>
      <c r="H336" s="14">
        <f t="shared" si="35"/>
        <v>1734567.3800000001</v>
      </c>
      <c r="I336" s="14">
        <f>IF(F336="GHS",H336,H336*Assumptions!$B$4)</f>
        <v>1734567.3800000001</v>
      </c>
      <c r="J336" s="15" t="str">
        <f>INDEX(Assumptions!$B$8:$B$12,MATCH(B336,Assumptions!$A$8:$A$12,0))</f>
        <v>Weighted Average</v>
      </c>
      <c r="K336" s="16">
        <f>G336/(1-INDEX(Assumptions!$D$8:$D$12,MATCH(B336,Assumptions!$A$8:$A$12,0)))</f>
        <v>681.8</v>
      </c>
      <c r="L336" s="16">
        <f t="shared" si="36"/>
        <v>13.2951</v>
      </c>
      <c r="M336" s="16">
        <f t="shared" si="37"/>
        <v>34.089999999999996</v>
      </c>
      <c r="N336" s="14">
        <f>E336*(K336-L336-M336)*IF(F336="GHS",1,Assumptions!$B$4)</f>
        <v>2483099.9185999995</v>
      </c>
      <c r="O336" s="15">
        <f t="shared" ca="1" si="38"/>
        <v>483</v>
      </c>
      <c r="P336" s="15" t="str">
        <f t="shared" ca="1" si="39"/>
        <v>365d+</v>
      </c>
      <c r="Q336" s="17">
        <f ca="1">IF(P336="0-90d",0,IF(P336="91-180d",INDEX(Assumptions!$F$8:$F$12,MATCH(B336,Assumptions!$A$8:$A$12,0)),IF(P336="181-365d",INDEX(Assumptions!$G$8:$G$12,MATCH(B336,Assumptions!$A$8:$A$12,0)),INDEX(Assumptions!$H$8:$H$12,MATCH(B336,Assumptions!$A$8:$A$12,0)))))</f>
        <v>0.8</v>
      </c>
      <c r="R336" s="14">
        <f t="shared" ca="1" si="40"/>
        <v>1387653.9040000001</v>
      </c>
      <c r="S336" s="14">
        <f t="shared" ca="1" si="41"/>
        <v>346913.47600000002</v>
      </c>
      <c r="T336" s="11" t="s">
        <v>25</v>
      </c>
      <c r="U336" s="18" t="s">
        <v>26</v>
      </c>
    </row>
    <row r="337" spans="1:21" ht="15" customHeight="1" x14ac:dyDescent="0.15">
      <c r="A337" s="10" t="s">
        <v>385</v>
      </c>
      <c r="B337" s="11" t="s">
        <v>31</v>
      </c>
      <c r="C337" s="11" t="s">
        <v>63</v>
      </c>
      <c r="D337" s="12">
        <v>46167</v>
      </c>
      <c r="E337" s="11">
        <v>2923</v>
      </c>
      <c r="F337" s="11" t="s">
        <v>33</v>
      </c>
      <c r="G337" s="13">
        <v>1896.47</v>
      </c>
      <c r="H337" s="14">
        <f t="shared" si="35"/>
        <v>5543381.8100000005</v>
      </c>
      <c r="I337" s="14">
        <f>IF(F337="GHS",H337,H337*Assumptions!$B$4)</f>
        <v>5543381.8100000005</v>
      </c>
      <c r="J337" s="15" t="str">
        <f>INDEX(Assumptions!$B$8:$B$12,MATCH(B337,Assumptions!$A$8:$A$12,0))</f>
        <v>Weighted Average</v>
      </c>
      <c r="K337" s="16">
        <f>G337/(1-INDEX(Assumptions!$D$8:$D$12,MATCH(B337,Assumptions!$A$8:$A$12,0)))</f>
        <v>2633.9861111111113</v>
      </c>
      <c r="L337" s="16">
        <f t="shared" si="36"/>
        <v>56.894100000000002</v>
      </c>
      <c r="M337" s="16">
        <f t="shared" si="37"/>
        <v>131.69930555555558</v>
      </c>
      <c r="N337" s="14">
        <f>E337*(K337-L337-M337)*IF(F337="GHS",1,Assumptions!$B$4)</f>
        <v>7147882.8783388902</v>
      </c>
      <c r="O337" s="15">
        <f t="shared" ca="1" si="38"/>
        <v>119</v>
      </c>
      <c r="P337" s="15" t="str">
        <f t="shared" ca="1" si="39"/>
        <v>91-180d</v>
      </c>
      <c r="Q337" s="17">
        <f ca="1">IF(P337="0-90d",0,IF(P337="91-180d",INDEX(Assumptions!$F$8:$F$12,MATCH(B337,Assumptions!$A$8:$A$12,0)),IF(P337="181-365d",INDEX(Assumptions!$G$8:$G$12,MATCH(B337,Assumptions!$A$8:$A$12,0)),INDEX(Assumptions!$H$8:$H$12,MATCH(B337,Assumptions!$A$8:$A$12,0)))))</f>
        <v>0.05</v>
      </c>
      <c r="R337" s="14">
        <f t="shared" ca="1" si="40"/>
        <v>277169.09050000005</v>
      </c>
      <c r="S337" s="14">
        <f t="shared" si="41"/>
        <v>0</v>
      </c>
      <c r="T337" s="11" t="s">
        <v>39</v>
      </c>
      <c r="U337" s="18" t="s">
        <v>36</v>
      </c>
    </row>
    <row r="338" spans="1:21" ht="15" customHeight="1" x14ac:dyDescent="0.15">
      <c r="A338" s="10" t="s">
        <v>386</v>
      </c>
      <c r="B338" s="11" t="s">
        <v>46</v>
      </c>
      <c r="C338" s="11" t="s">
        <v>52</v>
      </c>
      <c r="D338" s="12">
        <v>46123</v>
      </c>
      <c r="E338" s="11">
        <v>4292</v>
      </c>
      <c r="F338" s="11" t="s">
        <v>33</v>
      </c>
      <c r="G338" s="13">
        <v>463873.48</v>
      </c>
      <c r="H338" s="14">
        <f t="shared" si="35"/>
        <v>1990944976.1599998</v>
      </c>
      <c r="I338" s="14">
        <f>IF(F338="GHS",H338,H338*Assumptions!$B$4)</f>
        <v>1990944976.1599998</v>
      </c>
      <c r="J338" s="15" t="str">
        <f>INDEX(Assumptions!$B$8:$B$12,MATCH(B338,Assumptions!$A$8:$A$12,0))</f>
        <v>Specific Identification</v>
      </c>
      <c r="K338" s="16">
        <f>G338/(1-INDEX(Assumptions!$D$8:$D$12,MATCH(B338,Assumptions!$A$8:$A$12,0)))</f>
        <v>594709.58974358975</v>
      </c>
      <c r="L338" s="16">
        <f t="shared" si="36"/>
        <v>13916.204399999999</v>
      </c>
      <c r="M338" s="16">
        <f t="shared" si="37"/>
        <v>29735.479487179487</v>
      </c>
      <c r="N338" s="14">
        <f>E338*(K338-L338-M338)*IF(F338="GHS",1,Assumptions!$B$4)</f>
        <v>2365140531.9357128</v>
      </c>
      <c r="O338" s="15">
        <f t="shared" ca="1" si="38"/>
        <v>163</v>
      </c>
      <c r="P338" s="15" t="str">
        <f t="shared" ca="1" si="39"/>
        <v>91-180d</v>
      </c>
      <c r="Q338" s="17">
        <f ca="1">IF(P338="0-90d",0,IF(P338="91-180d",INDEX(Assumptions!$F$8:$F$12,MATCH(B338,Assumptions!$A$8:$A$12,0)),IF(P338="181-365d",INDEX(Assumptions!$G$8:$G$12,MATCH(B338,Assumptions!$A$8:$A$12,0)),INDEX(Assumptions!$H$8:$H$12,MATCH(B338,Assumptions!$A$8:$A$12,0)))))</f>
        <v>0</v>
      </c>
      <c r="R338" s="14">
        <f t="shared" ca="1" si="40"/>
        <v>0</v>
      </c>
      <c r="S338" s="14">
        <f t="shared" ca="1" si="41"/>
        <v>1990944976.1599998</v>
      </c>
      <c r="T338" s="11" t="s">
        <v>25</v>
      </c>
      <c r="U338" s="18" t="s">
        <v>26</v>
      </c>
    </row>
    <row r="339" spans="1:21" ht="15" customHeight="1" x14ac:dyDescent="0.15">
      <c r="A339" s="10" t="s">
        <v>387</v>
      </c>
      <c r="B339" s="11" t="s">
        <v>31</v>
      </c>
      <c r="C339" s="11" t="s">
        <v>32</v>
      </c>
      <c r="D339" s="12">
        <v>45981</v>
      </c>
      <c r="E339" s="11">
        <v>102</v>
      </c>
      <c r="F339" s="11" t="s">
        <v>33</v>
      </c>
      <c r="G339" s="13">
        <v>3524.25</v>
      </c>
      <c r="H339" s="14">
        <f t="shared" si="35"/>
        <v>359473.5</v>
      </c>
      <c r="I339" s="14">
        <f>IF(F339="GHS",H339,H339*Assumptions!$B$4)</f>
        <v>359473.5</v>
      </c>
      <c r="J339" s="15" t="str">
        <f>INDEX(Assumptions!$B$8:$B$12,MATCH(B339,Assumptions!$A$8:$A$12,0))</f>
        <v>Weighted Average</v>
      </c>
      <c r="K339" s="16">
        <f>G339/(1-INDEX(Assumptions!$D$8:$D$12,MATCH(B339,Assumptions!$A$8:$A$12,0)))</f>
        <v>4894.791666666667</v>
      </c>
      <c r="L339" s="16">
        <f t="shared" si="36"/>
        <v>105.72749999999999</v>
      </c>
      <c r="M339" s="16">
        <f t="shared" si="37"/>
        <v>244.73958333333337</v>
      </c>
      <c r="N339" s="14">
        <f>E339*(K339-L339-M339)*IF(F339="GHS",1,Assumptions!$B$4)</f>
        <v>463521.10750000004</v>
      </c>
      <c r="O339" s="15">
        <f t="shared" ca="1" si="38"/>
        <v>305</v>
      </c>
      <c r="P339" s="15" t="str">
        <f t="shared" ca="1" si="39"/>
        <v>181-365d</v>
      </c>
      <c r="Q339" s="17">
        <f ca="1">IF(P339="0-90d",0,IF(P339="91-180d",INDEX(Assumptions!$F$8:$F$12,MATCH(B339,Assumptions!$A$8:$A$12,0)),IF(P339="181-365d",INDEX(Assumptions!$G$8:$G$12,MATCH(B339,Assumptions!$A$8:$A$12,0)),INDEX(Assumptions!$H$8:$H$12,MATCH(B339,Assumptions!$A$8:$A$12,0)))))</f>
        <v>0.2</v>
      </c>
      <c r="R339" s="14">
        <f t="shared" ca="1" si="40"/>
        <v>71894.7</v>
      </c>
      <c r="S339" s="14">
        <f t="shared" ca="1" si="41"/>
        <v>287578.8</v>
      </c>
      <c r="T339" s="11" t="s">
        <v>25</v>
      </c>
      <c r="U339" s="18" t="s">
        <v>36</v>
      </c>
    </row>
    <row r="340" spans="1:21" ht="15" customHeight="1" x14ac:dyDescent="0.15">
      <c r="A340" s="10" t="s">
        <v>388</v>
      </c>
      <c r="B340" s="11" t="s">
        <v>31</v>
      </c>
      <c r="C340" s="11" t="s">
        <v>32</v>
      </c>
      <c r="D340" s="12">
        <v>46055</v>
      </c>
      <c r="E340" s="11">
        <v>4315</v>
      </c>
      <c r="F340" s="11" t="s">
        <v>33</v>
      </c>
      <c r="G340" s="13">
        <v>1820.34</v>
      </c>
      <c r="H340" s="14">
        <f t="shared" si="35"/>
        <v>7854767.0999999996</v>
      </c>
      <c r="I340" s="14">
        <f>IF(F340="GHS",H340,H340*Assumptions!$B$4)</f>
        <v>7854767.0999999996</v>
      </c>
      <c r="J340" s="15" t="str">
        <f>INDEX(Assumptions!$B$8:$B$12,MATCH(B340,Assumptions!$A$8:$A$12,0))</f>
        <v>Weighted Average</v>
      </c>
      <c r="K340" s="16">
        <f>G340/(1-INDEX(Assumptions!$D$8:$D$12,MATCH(B340,Assumptions!$A$8:$A$12,0)))</f>
        <v>2528.25</v>
      </c>
      <c r="L340" s="16">
        <f t="shared" si="36"/>
        <v>54.610199999999999</v>
      </c>
      <c r="M340" s="16">
        <f t="shared" si="37"/>
        <v>126.41250000000001</v>
      </c>
      <c r="N340" s="14">
        <f>E340*(K340-L340-M340)*IF(F340="GHS",1,Assumptions!$B$4)</f>
        <v>10128285.7995</v>
      </c>
      <c r="O340" s="15">
        <f t="shared" ca="1" si="38"/>
        <v>231</v>
      </c>
      <c r="P340" s="15" t="str">
        <f t="shared" ca="1" si="39"/>
        <v>181-365d</v>
      </c>
      <c r="Q340" s="17">
        <f ca="1">IF(P340="0-90d",0,IF(P340="91-180d",INDEX(Assumptions!$F$8:$F$12,MATCH(B340,Assumptions!$A$8:$A$12,0)),IF(P340="181-365d",INDEX(Assumptions!$G$8:$G$12,MATCH(B340,Assumptions!$A$8:$A$12,0)),INDEX(Assumptions!$H$8:$H$12,MATCH(B340,Assumptions!$A$8:$A$12,0)))))</f>
        <v>0.2</v>
      </c>
      <c r="R340" s="14">
        <f t="shared" ca="1" si="40"/>
        <v>1570953.42</v>
      </c>
      <c r="S340" s="14">
        <f t="shared" ca="1" si="41"/>
        <v>6283813.6799999997</v>
      </c>
      <c r="T340" s="11" t="s">
        <v>25</v>
      </c>
      <c r="U340" s="18" t="s">
        <v>26</v>
      </c>
    </row>
    <row r="341" spans="1:21" ht="15" customHeight="1" x14ac:dyDescent="0.15">
      <c r="A341" s="10" t="s">
        <v>389</v>
      </c>
      <c r="B341" s="11" t="s">
        <v>31</v>
      </c>
      <c r="C341" s="11" t="s">
        <v>32</v>
      </c>
      <c r="D341" s="12">
        <v>45940</v>
      </c>
      <c r="E341" s="11">
        <v>1227</v>
      </c>
      <c r="F341" s="11" t="s">
        <v>33</v>
      </c>
      <c r="G341" s="13">
        <v>941.63</v>
      </c>
      <c r="H341" s="14">
        <f t="shared" si="35"/>
        <v>1155380.01</v>
      </c>
      <c r="I341" s="14">
        <f>IF(F341="GHS",H341,H341*Assumptions!$B$4)</f>
        <v>1155380.01</v>
      </c>
      <c r="J341" s="15" t="str">
        <f>INDEX(Assumptions!$B$8:$B$12,MATCH(B341,Assumptions!$A$8:$A$12,0))</f>
        <v>Weighted Average</v>
      </c>
      <c r="K341" s="16">
        <f>G341/(1-INDEX(Assumptions!$D$8:$D$12,MATCH(B341,Assumptions!$A$8:$A$12,0)))</f>
        <v>1307.8194444444446</v>
      </c>
      <c r="L341" s="16">
        <f t="shared" si="36"/>
        <v>28.248899999999999</v>
      </c>
      <c r="M341" s="16">
        <f t="shared" si="37"/>
        <v>65.390972222222231</v>
      </c>
      <c r="N341" s="14">
        <f>E341*(K341-L341-M341)*IF(F341="GHS",1,Assumptions!$B$4)</f>
        <v>1489798.3351166667</v>
      </c>
      <c r="O341" s="15">
        <f t="shared" ca="1" si="38"/>
        <v>346</v>
      </c>
      <c r="P341" s="15" t="str">
        <f t="shared" ca="1" si="39"/>
        <v>181-365d</v>
      </c>
      <c r="Q341" s="17">
        <f ca="1">IF(P341="0-90d",0,IF(P341="91-180d",INDEX(Assumptions!$F$8:$F$12,MATCH(B341,Assumptions!$A$8:$A$12,0)),IF(P341="181-365d",INDEX(Assumptions!$G$8:$G$12,MATCH(B341,Assumptions!$A$8:$A$12,0)),INDEX(Assumptions!$H$8:$H$12,MATCH(B341,Assumptions!$A$8:$A$12,0)))))</f>
        <v>0.2</v>
      </c>
      <c r="R341" s="14">
        <f t="shared" ca="1" si="40"/>
        <v>231076.00200000001</v>
      </c>
      <c r="S341" s="14">
        <f t="shared" ca="1" si="41"/>
        <v>924304.00800000003</v>
      </c>
      <c r="T341" s="11" t="s">
        <v>25</v>
      </c>
      <c r="U341" s="18" t="s">
        <v>36</v>
      </c>
    </row>
    <row r="342" spans="1:21" ht="15" customHeight="1" x14ac:dyDescent="0.15">
      <c r="A342" s="10" t="s">
        <v>390</v>
      </c>
      <c r="B342" s="11" t="s">
        <v>41</v>
      </c>
      <c r="C342" s="11" t="s">
        <v>115</v>
      </c>
      <c r="D342" s="12">
        <v>45983</v>
      </c>
      <c r="E342" s="11">
        <v>4588</v>
      </c>
      <c r="F342" s="11" t="s">
        <v>33</v>
      </c>
      <c r="G342" s="13">
        <v>568.14</v>
      </c>
      <c r="H342" s="14">
        <f t="shared" si="35"/>
        <v>2606626.3199999998</v>
      </c>
      <c r="I342" s="14">
        <f>IF(F342="GHS",H342,H342*Assumptions!$B$4)</f>
        <v>2606626.3199999998</v>
      </c>
      <c r="J342" s="15" t="str">
        <f>INDEX(Assumptions!$B$8:$B$12,MATCH(B342,Assumptions!$A$8:$A$12,0))</f>
        <v>Weighted Average</v>
      </c>
      <c r="K342" s="16">
        <f>G342/(1-INDEX(Assumptions!$D$8:$D$12,MATCH(B342,Assumptions!$A$8:$A$12,0)))</f>
        <v>874.06153846153836</v>
      </c>
      <c r="L342" s="16">
        <f t="shared" si="36"/>
        <v>17.0442</v>
      </c>
      <c r="M342" s="16">
        <f t="shared" si="37"/>
        <v>43.703076923076921</v>
      </c>
      <c r="N342" s="14">
        <f>E342*(K342-L342-M342)*IF(F342="GHS",1,Assumptions!$B$4)</f>
        <v>3731485.8319384609</v>
      </c>
      <c r="O342" s="15">
        <f t="shared" ca="1" si="38"/>
        <v>303</v>
      </c>
      <c r="P342" s="15" t="str">
        <f t="shared" ca="1" si="39"/>
        <v>181-365d</v>
      </c>
      <c r="Q342" s="17">
        <f ca="1">IF(P342="0-90d",0,IF(P342="91-180d",INDEX(Assumptions!$F$8:$F$12,MATCH(B342,Assumptions!$A$8:$A$12,0)),IF(P342="181-365d",INDEX(Assumptions!$G$8:$G$12,MATCH(B342,Assumptions!$A$8:$A$12,0)),INDEX(Assumptions!$H$8:$H$12,MATCH(B342,Assumptions!$A$8:$A$12,0)))))</f>
        <v>0.35</v>
      </c>
      <c r="R342" s="14">
        <f t="shared" ca="1" si="40"/>
        <v>912319.21199999994</v>
      </c>
      <c r="S342" s="14">
        <f t="shared" ca="1" si="41"/>
        <v>1694307.108</v>
      </c>
      <c r="T342" s="11" t="s">
        <v>25</v>
      </c>
      <c r="U342" s="18" t="s">
        <v>26</v>
      </c>
    </row>
    <row r="343" spans="1:21" ht="15" customHeight="1" x14ac:dyDescent="0.15">
      <c r="A343" s="10" t="s">
        <v>391</v>
      </c>
      <c r="B343" s="11" t="s">
        <v>28</v>
      </c>
      <c r="C343" s="11" t="s">
        <v>55</v>
      </c>
      <c r="D343" s="12">
        <v>45809</v>
      </c>
      <c r="E343" s="11">
        <v>3479</v>
      </c>
      <c r="F343" s="11" t="s">
        <v>24</v>
      </c>
      <c r="G343" s="13">
        <v>5955.4</v>
      </c>
      <c r="H343" s="14">
        <f t="shared" si="35"/>
        <v>20718836.599999998</v>
      </c>
      <c r="I343" s="14">
        <f>IF(F343="GHS",H343,H343*Assumptions!$B$4)</f>
        <v>223763435.28</v>
      </c>
      <c r="J343" s="15" t="str">
        <f>INDEX(Assumptions!$B$8:$B$12,MATCH(B343,Assumptions!$A$8:$A$12,0))</f>
        <v>Fair Value Less Costs to Sell</v>
      </c>
      <c r="K343" s="16">
        <f>G343/(1-INDEX(Assumptions!$D$8:$D$12,MATCH(B343,Assumptions!$A$8:$A$12,0)))</f>
        <v>6767.5</v>
      </c>
      <c r="L343" s="16">
        <f t="shared" si="36"/>
        <v>178.66199999999998</v>
      </c>
      <c r="M343" s="16">
        <f t="shared" si="37"/>
        <v>338.375</v>
      </c>
      <c r="N343" s="14">
        <f>E343*(K343-L343-M343)*IF(F343="GHS",1,Assumptions!$B$4)</f>
        <v>234849896.39160001</v>
      </c>
      <c r="O343" s="15">
        <f t="shared" ca="1" si="38"/>
        <v>477</v>
      </c>
      <c r="P343" s="15" t="str">
        <f t="shared" ca="1" si="39"/>
        <v>365d+</v>
      </c>
      <c r="Q343" s="17">
        <f ca="1">IF(P343="0-90d",0,IF(P343="91-180d",INDEX(Assumptions!$F$8:$F$12,MATCH(B343,Assumptions!$A$8:$A$12,0)),IF(P343="181-365d",INDEX(Assumptions!$G$8:$G$12,MATCH(B343,Assumptions!$A$8:$A$12,0)),INDEX(Assumptions!$H$8:$H$12,MATCH(B343,Assumptions!$A$8:$A$12,0)))))</f>
        <v>0.4</v>
      </c>
      <c r="R343" s="14">
        <f t="shared" ca="1" si="40"/>
        <v>89505374.112000003</v>
      </c>
      <c r="S343" s="14">
        <f t="shared" ca="1" si="41"/>
        <v>134258061.16799998</v>
      </c>
      <c r="T343" s="11" t="s">
        <v>25</v>
      </c>
      <c r="U343" s="18" t="s">
        <v>26</v>
      </c>
    </row>
    <row r="344" spans="1:21" ht="15" customHeight="1" x14ac:dyDescent="0.15">
      <c r="A344" s="10" t="s">
        <v>392</v>
      </c>
      <c r="B344" s="11" t="s">
        <v>28</v>
      </c>
      <c r="C344" s="11" t="s">
        <v>38</v>
      </c>
      <c r="D344" s="12">
        <v>46070</v>
      </c>
      <c r="E344" s="11">
        <v>1373</v>
      </c>
      <c r="F344" s="11" t="s">
        <v>24</v>
      </c>
      <c r="G344" s="13">
        <v>6047.36</v>
      </c>
      <c r="H344" s="14">
        <f t="shared" si="35"/>
        <v>8303025.2799999993</v>
      </c>
      <c r="I344" s="14">
        <f>IF(F344="GHS",H344,H344*Assumptions!$B$4)</f>
        <v>89672673.024000004</v>
      </c>
      <c r="J344" s="15" t="str">
        <f>INDEX(Assumptions!$B$8:$B$12,MATCH(B344,Assumptions!$A$8:$A$12,0))</f>
        <v>Fair Value Less Costs to Sell</v>
      </c>
      <c r="K344" s="16">
        <f>G344/(1-INDEX(Assumptions!$D$8:$D$12,MATCH(B344,Assumptions!$A$8:$A$12,0)))</f>
        <v>6872</v>
      </c>
      <c r="L344" s="16">
        <f t="shared" si="36"/>
        <v>181.42079999999999</v>
      </c>
      <c r="M344" s="16">
        <f t="shared" si="37"/>
        <v>343.6</v>
      </c>
      <c r="N344" s="14">
        <f>E344*(K344-L344-M344)*IF(F344="GHS",1,Assumptions!$B$4)</f>
        <v>94115546.36928001</v>
      </c>
      <c r="O344" s="15">
        <f t="shared" ca="1" si="38"/>
        <v>216</v>
      </c>
      <c r="P344" s="15" t="str">
        <f t="shared" ca="1" si="39"/>
        <v>181-365d</v>
      </c>
      <c r="Q344" s="17">
        <f ca="1">IF(P344="0-90d",0,IF(P344="91-180d",INDEX(Assumptions!$F$8:$F$12,MATCH(B344,Assumptions!$A$8:$A$12,0)),IF(P344="181-365d",INDEX(Assumptions!$G$8:$G$12,MATCH(B344,Assumptions!$A$8:$A$12,0)),INDEX(Assumptions!$H$8:$H$12,MATCH(B344,Assumptions!$A$8:$A$12,0)))))</f>
        <v>0.1</v>
      </c>
      <c r="R344" s="14">
        <f t="shared" ca="1" si="40"/>
        <v>8967267.3024000004</v>
      </c>
      <c r="S344" s="14">
        <f t="shared" ca="1" si="41"/>
        <v>80705405.721599996</v>
      </c>
      <c r="T344" s="11" t="s">
        <v>25</v>
      </c>
      <c r="U344" s="18" t="s">
        <v>36</v>
      </c>
    </row>
    <row r="345" spans="1:21" ht="15" customHeight="1" x14ac:dyDescent="0.15">
      <c r="A345" s="10" t="s">
        <v>393</v>
      </c>
      <c r="B345" s="11" t="s">
        <v>31</v>
      </c>
      <c r="C345" s="11" t="s">
        <v>32</v>
      </c>
      <c r="D345" s="12">
        <v>46047</v>
      </c>
      <c r="E345" s="11">
        <v>3995</v>
      </c>
      <c r="F345" s="11" t="s">
        <v>33</v>
      </c>
      <c r="G345" s="13">
        <v>1189.58</v>
      </c>
      <c r="H345" s="14">
        <f t="shared" si="35"/>
        <v>4752372.0999999996</v>
      </c>
      <c r="I345" s="14">
        <f>IF(F345="GHS",H345,H345*Assumptions!$B$4)</f>
        <v>4752372.0999999996</v>
      </c>
      <c r="J345" s="15" t="str">
        <f>INDEX(Assumptions!$B$8:$B$12,MATCH(B345,Assumptions!$A$8:$A$12,0))</f>
        <v>Weighted Average</v>
      </c>
      <c r="K345" s="16">
        <f>G345/(1-INDEX(Assumptions!$D$8:$D$12,MATCH(B345,Assumptions!$A$8:$A$12,0)))</f>
        <v>1652.1944444444443</v>
      </c>
      <c r="L345" s="16">
        <f t="shared" si="36"/>
        <v>35.687399999999997</v>
      </c>
      <c r="M345" s="16">
        <f t="shared" si="37"/>
        <v>82.609722222222217</v>
      </c>
      <c r="N345" s="14">
        <f>E345*(K345-L345-M345)*IF(F345="GHS",1,Assumptions!$B$4)</f>
        <v>6127919.8022777773</v>
      </c>
      <c r="O345" s="15">
        <f t="shared" ca="1" si="38"/>
        <v>239</v>
      </c>
      <c r="P345" s="15" t="str">
        <f t="shared" ca="1" si="39"/>
        <v>181-365d</v>
      </c>
      <c r="Q345" s="17">
        <f ca="1">IF(P345="0-90d",0,IF(P345="91-180d",INDEX(Assumptions!$F$8:$F$12,MATCH(B345,Assumptions!$A$8:$A$12,0)),IF(P345="181-365d",INDEX(Assumptions!$G$8:$G$12,MATCH(B345,Assumptions!$A$8:$A$12,0)),INDEX(Assumptions!$H$8:$H$12,MATCH(B345,Assumptions!$A$8:$A$12,0)))))</f>
        <v>0.2</v>
      </c>
      <c r="R345" s="14">
        <f t="shared" ca="1" si="40"/>
        <v>950474.41999999993</v>
      </c>
      <c r="S345" s="14">
        <f t="shared" ca="1" si="41"/>
        <v>3801897.6799999997</v>
      </c>
      <c r="T345" s="11" t="s">
        <v>25</v>
      </c>
      <c r="U345" s="18" t="s">
        <v>26</v>
      </c>
    </row>
    <row r="346" spans="1:21" ht="15" customHeight="1" x14ac:dyDescent="0.15">
      <c r="A346" s="10" t="s">
        <v>394</v>
      </c>
      <c r="B346" s="11" t="s">
        <v>22</v>
      </c>
      <c r="C346" s="11" t="s">
        <v>81</v>
      </c>
      <c r="D346" s="12">
        <v>45741</v>
      </c>
      <c r="E346" s="11">
        <v>1228</v>
      </c>
      <c r="F346" s="11" t="s">
        <v>24</v>
      </c>
      <c r="G346" s="13">
        <v>13275.36</v>
      </c>
      <c r="H346" s="14">
        <f t="shared" si="35"/>
        <v>16302142.08</v>
      </c>
      <c r="I346" s="14">
        <f>IF(F346="GHS",H346,H346*Assumptions!$B$4)</f>
        <v>176063134.46400002</v>
      </c>
      <c r="J346" s="15" t="str">
        <f>INDEX(Assumptions!$B$8:$B$12,MATCH(B346,Assumptions!$A$8:$A$12,0))</f>
        <v>FIFO</v>
      </c>
      <c r="K346" s="16">
        <f>G346/(1-INDEX(Assumptions!$D$8:$D$12,MATCH(B346,Assumptions!$A$8:$A$12,0)))</f>
        <v>16189.463414634145</v>
      </c>
      <c r="L346" s="16">
        <f t="shared" si="36"/>
        <v>398.26080000000002</v>
      </c>
      <c r="M346" s="16">
        <f t="shared" si="37"/>
        <v>809.47317073170734</v>
      </c>
      <c r="N346" s="14">
        <f>E346*(K346-L346-M346)*IF(F346="GHS",1,Assumptions!$B$4)</f>
        <v>198693688.5768117</v>
      </c>
      <c r="O346" s="15">
        <f t="shared" ca="1" si="38"/>
        <v>545</v>
      </c>
      <c r="P346" s="15" t="str">
        <f t="shared" ca="1" si="39"/>
        <v>365d+</v>
      </c>
      <c r="Q346" s="17">
        <f ca="1">IF(P346="0-90d",0,IF(P346="91-180d",INDEX(Assumptions!$F$8:$F$12,MATCH(B346,Assumptions!$A$8:$A$12,0)),IF(P346="181-365d",INDEX(Assumptions!$G$8:$G$12,MATCH(B346,Assumptions!$A$8:$A$12,0)),INDEX(Assumptions!$H$8:$H$12,MATCH(B346,Assumptions!$A$8:$A$12,0)))))</f>
        <v>0.5</v>
      </c>
      <c r="R346" s="14">
        <f t="shared" ca="1" si="40"/>
        <v>88031567.232000008</v>
      </c>
      <c r="S346" s="14">
        <f t="shared" ca="1" si="41"/>
        <v>88031567.232000008</v>
      </c>
      <c r="T346" s="11" t="s">
        <v>50</v>
      </c>
      <c r="U346" s="18" t="s">
        <v>26</v>
      </c>
    </row>
    <row r="347" spans="1:21" ht="15" customHeight="1" x14ac:dyDescent="0.15">
      <c r="A347" s="10" t="s">
        <v>395</v>
      </c>
      <c r="B347" s="11" t="s">
        <v>28</v>
      </c>
      <c r="C347" s="11" t="s">
        <v>35</v>
      </c>
      <c r="D347" s="12">
        <v>45951</v>
      </c>
      <c r="E347" s="11">
        <v>1671</v>
      </c>
      <c r="F347" s="11" t="s">
        <v>24</v>
      </c>
      <c r="G347" s="13">
        <v>14979.82</v>
      </c>
      <c r="H347" s="14">
        <f t="shared" si="35"/>
        <v>25031279.219999999</v>
      </c>
      <c r="I347" s="14">
        <f>IF(F347="GHS",H347,H347*Assumptions!$B$4)</f>
        <v>270337815.57599998</v>
      </c>
      <c r="J347" s="15" t="str">
        <f>INDEX(Assumptions!$B$8:$B$12,MATCH(B347,Assumptions!$A$8:$A$12,0))</f>
        <v>Fair Value Less Costs to Sell</v>
      </c>
      <c r="K347" s="16">
        <f>G347/(1-INDEX(Assumptions!$D$8:$D$12,MATCH(B347,Assumptions!$A$8:$A$12,0)))</f>
        <v>17022.522727272728</v>
      </c>
      <c r="L347" s="16">
        <f t="shared" si="36"/>
        <v>449.39459999999997</v>
      </c>
      <c r="M347" s="16">
        <f t="shared" si="37"/>
        <v>851.12613636363642</v>
      </c>
      <c r="N347" s="14">
        <f>E347*(K347-L347-M347)*IF(F347="GHS",1,Assumptions!$B$4)</f>
        <v>283731825.52953821</v>
      </c>
      <c r="O347" s="15">
        <f t="shared" ca="1" si="38"/>
        <v>335</v>
      </c>
      <c r="P347" s="15" t="str">
        <f t="shared" ca="1" si="39"/>
        <v>181-365d</v>
      </c>
      <c r="Q347" s="17">
        <f ca="1">IF(P347="0-90d",0,IF(P347="91-180d",INDEX(Assumptions!$F$8:$F$12,MATCH(B347,Assumptions!$A$8:$A$12,0)),IF(P347="181-365d",INDEX(Assumptions!$G$8:$G$12,MATCH(B347,Assumptions!$A$8:$A$12,0)),INDEX(Assumptions!$H$8:$H$12,MATCH(B347,Assumptions!$A$8:$A$12,0)))))</f>
        <v>0.1</v>
      </c>
      <c r="R347" s="14">
        <f t="shared" ca="1" si="40"/>
        <v>27033781.557599999</v>
      </c>
      <c r="S347" s="14">
        <f t="shared" ca="1" si="41"/>
        <v>243304034.01839998</v>
      </c>
      <c r="T347" s="11" t="s">
        <v>25</v>
      </c>
      <c r="U347" s="18" t="s">
        <v>26</v>
      </c>
    </row>
    <row r="348" spans="1:21" ht="15" customHeight="1" x14ac:dyDescent="0.15">
      <c r="A348" s="10" t="s">
        <v>396</v>
      </c>
      <c r="B348" s="11" t="s">
        <v>41</v>
      </c>
      <c r="C348" s="11" t="s">
        <v>42</v>
      </c>
      <c r="D348" s="12">
        <v>45956</v>
      </c>
      <c r="E348" s="11">
        <v>4337</v>
      </c>
      <c r="F348" s="11" t="s">
        <v>33</v>
      </c>
      <c r="G348" s="13">
        <v>517.75</v>
      </c>
      <c r="H348" s="14">
        <f t="shared" si="35"/>
        <v>2245481.75</v>
      </c>
      <c r="I348" s="14">
        <f>IF(F348="GHS",H348,H348*Assumptions!$B$4)</f>
        <v>2245481.75</v>
      </c>
      <c r="J348" s="15" t="str">
        <f>INDEX(Assumptions!$B$8:$B$12,MATCH(B348,Assumptions!$A$8:$A$12,0))</f>
        <v>Weighted Average</v>
      </c>
      <c r="K348" s="16">
        <f>G348/(1-INDEX(Assumptions!$D$8:$D$12,MATCH(B348,Assumptions!$A$8:$A$12,0)))</f>
        <v>796.53846153846155</v>
      </c>
      <c r="L348" s="16">
        <f t="shared" si="36"/>
        <v>15.532499999999999</v>
      </c>
      <c r="M348" s="16">
        <f t="shared" si="37"/>
        <v>39.82692307692308</v>
      </c>
      <c r="N348" s="14">
        <f>E348*(K348-L348-M348)*IF(F348="GHS",1,Assumptions!$B$4)</f>
        <v>3214493.4898076924</v>
      </c>
      <c r="O348" s="15">
        <f t="shared" ca="1" si="38"/>
        <v>330</v>
      </c>
      <c r="P348" s="15" t="str">
        <f t="shared" ca="1" si="39"/>
        <v>181-365d</v>
      </c>
      <c r="Q348" s="17">
        <f ca="1">IF(P348="0-90d",0,IF(P348="91-180d",INDEX(Assumptions!$F$8:$F$12,MATCH(B348,Assumptions!$A$8:$A$12,0)),IF(P348="181-365d",INDEX(Assumptions!$G$8:$G$12,MATCH(B348,Assumptions!$A$8:$A$12,0)),INDEX(Assumptions!$H$8:$H$12,MATCH(B348,Assumptions!$A$8:$A$12,0)))))</f>
        <v>0.35</v>
      </c>
      <c r="R348" s="14">
        <f t="shared" ca="1" si="40"/>
        <v>785918.61249999993</v>
      </c>
      <c r="S348" s="14">
        <f t="shared" ca="1" si="41"/>
        <v>1459563.1375000002</v>
      </c>
      <c r="T348" s="11" t="s">
        <v>25</v>
      </c>
      <c r="U348" s="18" t="s">
        <v>26</v>
      </c>
    </row>
    <row r="349" spans="1:21" ht="15" customHeight="1" x14ac:dyDescent="0.15">
      <c r="A349" s="10" t="s">
        <v>397</v>
      </c>
      <c r="B349" s="11" t="s">
        <v>31</v>
      </c>
      <c r="C349" s="11" t="s">
        <v>63</v>
      </c>
      <c r="D349" s="12">
        <v>45767</v>
      </c>
      <c r="E349" s="11">
        <v>3348</v>
      </c>
      <c r="F349" s="11" t="s">
        <v>33</v>
      </c>
      <c r="G349" s="13">
        <v>1218.9100000000001</v>
      </c>
      <c r="H349" s="14">
        <f t="shared" si="35"/>
        <v>4080910.68</v>
      </c>
      <c r="I349" s="14">
        <f>IF(F349="GHS",H349,H349*Assumptions!$B$4)</f>
        <v>4080910.68</v>
      </c>
      <c r="J349" s="15" t="str">
        <f>INDEX(Assumptions!$B$8:$B$12,MATCH(B349,Assumptions!$A$8:$A$12,0))</f>
        <v>Weighted Average</v>
      </c>
      <c r="K349" s="16">
        <f>G349/(1-INDEX(Assumptions!$D$8:$D$12,MATCH(B349,Assumptions!$A$8:$A$12,0)))</f>
        <v>1692.9305555555557</v>
      </c>
      <c r="L349" s="16">
        <f t="shared" si="36"/>
        <v>36.567300000000003</v>
      </c>
      <c r="M349" s="16">
        <f t="shared" si="37"/>
        <v>84.646527777777791</v>
      </c>
      <c r="N349" s="14">
        <f>E349*(K349-L349-M349)*IF(F349="GHS",1,Assumptions!$B$4)</f>
        <v>5262107.6046000011</v>
      </c>
      <c r="O349" s="15">
        <f t="shared" ca="1" si="38"/>
        <v>519</v>
      </c>
      <c r="P349" s="15" t="str">
        <f t="shared" ca="1" si="39"/>
        <v>365d+</v>
      </c>
      <c r="Q349" s="17">
        <f ca="1">IF(P349="0-90d",0,IF(P349="91-180d",INDEX(Assumptions!$F$8:$F$12,MATCH(B349,Assumptions!$A$8:$A$12,0)),IF(P349="181-365d",INDEX(Assumptions!$G$8:$G$12,MATCH(B349,Assumptions!$A$8:$A$12,0)),INDEX(Assumptions!$H$8:$H$12,MATCH(B349,Assumptions!$A$8:$A$12,0)))))</f>
        <v>0.6</v>
      </c>
      <c r="R349" s="14">
        <f t="shared" ca="1" si="40"/>
        <v>2448546.4079999998</v>
      </c>
      <c r="S349" s="14">
        <f t="shared" ca="1" si="41"/>
        <v>1632364.2720000003</v>
      </c>
      <c r="T349" s="11" t="s">
        <v>25</v>
      </c>
      <c r="U349" s="18" t="s">
        <v>26</v>
      </c>
    </row>
    <row r="350" spans="1:21" ht="15" customHeight="1" x14ac:dyDescent="0.15">
      <c r="A350" s="10" t="s">
        <v>398</v>
      </c>
      <c r="B350" s="11" t="s">
        <v>31</v>
      </c>
      <c r="C350" s="11" t="s">
        <v>32</v>
      </c>
      <c r="D350" s="12">
        <v>46004</v>
      </c>
      <c r="E350" s="11">
        <v>3634</v>
      </c>
      <c r="F350" s="11" t="s">
        <v>33</v>
      </c>
      <c r="G350" s="13">
        <v>2451.7399999999998</v>
      </c>
      <c r="H350" s="14">
        <f t="shared" si="35"/>
        <v>8909623.1599999983</v>
      </c>
      <c r="I350" s="14">
        <f>IF(F350="GHS",H350,H350*Assumptions!$B$4)</f>
        <v>8909623.1599999983</v>
      </c>
      <c r="J350" s="15" t="str">
        <f>INDEX(Assumptions!$B$8:$B$12,MATCH(B350,Assumptions!$A$8:$A$12,0))</f>
        <v>Weighted Average</v>
      </c>
      <c r="K350" s="16">
        <f>G350/(1-INDEX(Assumptions!$D$8:$D$12,MATCH(B350,Assumptions!$A$8:$A$12,0)))</f>
        <v>3405.1944444444443</v>
      </c>
      <c r="L350" s="16">
        <f t="shared" si="36"/>
        <v>73.552199999999985</v>
      </c>
      <c r="M350" s="16">
        <f t="shared" si="37"/>
        <v>170.25972222222222</v>
      </c>
      <c r="N350" s="14">
        <f>E350*(K350-L350-M350)*IF(F350="GHS",1,Assumptions!$B$4)</f>
        <v>11488464.085755555</v>
      </c>
      <c r="O350" s="15">
        <f t="shared" ca="1" si="38"/>
        <v>282</v>
      </c>
      <c r="P350" s="15" t="str">
        <f t="shared" ca="1" si="39"/>
        <v>181-365d</v>
      </c>
      <c r="Q350" s="17">
        <f ca="1">IF(P350="0-90d",0,IF(P350="91-180d",INDEX(Assumptions!$F$8:$F$12,MATCH(B350,Assumptions!$A$8:$A$12,0)),IF(P350="181-365d",INDEX(Assumptions!$G$8:$G$12,MATCH(B350,Assumptions!$A$8:$A$12,0)),INDEX(Assumptions!$H$8:$H$12,MATCH(B350,Assumptions!$A$8:$A$12,0)))))</f>
        <v>0.2</v>
      </c>
      <c r="R350" s="14">
        <f t="shared" ca="1" si="40"/>
        <v>1781924.6319999998</v>
      </c>
      <c r="S350" s="14">
        <f t="shared" ca="1" si="41"/>
        <v>7127698.527999999</v>
      </c>
      <c r="T350" s="11" t="s">
        <v>25</v>
      </c>
      <c r="U350" s="18" t="s">
        <v>26</v>
      </c>
    </row>
    <row r="351" spans="1:21" ht="15" customHeight="1" x14ac:dyDescent="0.15">
      <c r="A351" s="10" t="s">
        <v>399</v>
      </c>
      <c r="B351" s="11" t="s">
        <v>31</v>
      </c>
      <c r="C351" s="11" t="s">
        <v>76</v>
      </c>
      <c r="D351" s="12">
        <v>45922</v>
      </c>
      <c r="E351" s="11">
        <v>1768</v>
      </c>
      <c r="F351" s="11" t="s">
        <v>33</v>
      </c>
      <c r="G351" s="13">
        <v>2399.08</v>
      </c>
      <c r="H351" s="14">
        <f t="shared" si="35"/>
        <v>4241573.4399999995</v>
      </c>
      <c r="I351" s="14">
        <f>IF(F351="GHS",H351,H351*Assumptions!$B$4)</f>
        <v>4241573.4399999995</v>
      </c>
      <c r="J351" s="15" t="str">
        <f>INDEX(Assumptions!$B$8:$B$12,MATCH(B351,Assumptions!$A$8:$A$12,0))</f>
        <v>Weighted Average</v>
      </c>
      <c r="K351" s="16">
        <f>G351/(1-INDEX(Assumptions!$D$8:$D$12,MATCH(B351,Assumptions!$A$8:$A$12,0)))</f>
        <v>3332.0555555555557</v>
      </c>
      <c r="L351" s="16">
        <f t="shared" si="36"/>
        <v>71.972399999999993</v>
      </c>
      <c r="M351" s="16">
        <f t="shared" si="37"/>
        <v>166.60277777777779</v>
      </c>
      <c r="N351" s="14">
        <f>E351*(K351-L351-M351)*IF(F351="GHS",1,Assumptions!$B$4)</f>
        <v>5469273.307911111</v>
      </c>
      <c r="O351" s="15">
        <f t="shared" ca="1" si="38"/>
        <v>364</v>
      </c>
      <c r="P351" s="15" t="str">
        <f t="shared" ca="1" si="39"/>
        <v>181-365d</v>
      </c>
      <c r="Q351" s="17">
        <f ca="1">IF(P351="0-90d",0,IF(P351="91-180d",INDEX(Assumptions!$F$8:$F$12,MATCH(B351,Assumptions!$A$8:$A$12,0)),IF(P351="181-365d",INDEX(Assumptions!$G$8:$G$12,MATCH(B351,Assumptions!$A$8:$A$12,0)),INDEX(Assumptions!$H$8:$H$12,MATCH(B351,Assumptions!$A$8:$A$12,0)))))</f>
        <v>0.2</v>
      </c>
      <c r="R351" s="14">
        <f t="shared" ca="1" si="40"/>
        <v>848314.68799999997</v>
      </c>
      <c r="S351" s="14">
        <f t="shared" si="41"/>
        <v>0</v>
      </c>
      <c r="T351" s="11" t="s">
        <v>39</v>
      </c>
      <c r="U351" s="18" t="s">
        <v>26</v>
      </c>
    </row>
    <row r="352" spans="1:21" ht="15" customHeight="1" x14ac:dyDescent="0.15">
      <c r="A352" s="10" t="s">
        <v>400</v>
      </c>
      <c r="B352" s="11" t="s">
        <v>41</v>
      </c>
      <c r="C352" s="11" t="s">
        <v>42</v>
      </c>
      <c r="D352" s="12">
        <v>46006</v>
      </c>
      <c r="E352" s="11">
        <v>3110</v>
      </c>
      <c r="F352" s="11" t="s">
        <v>33</v>
      </c>
      <c r="G352" s="13">
        <v>509.79</v>
      </c>
      <c r="H352" s="14">
        <f t="shared" si="35"/>
        <v>1585446.9000000001</v>
      </c>
      <c r="I352" s="14">
        <f>IF(F352="GHS",H352,H352*Assumptions!$B$4)</f>
        <v>1585446.9000000001</v>
      </c>
      <c r="J352" s="15" t="str">
        <f>INDEX(Assumptions!$B$8:$B$12,MATCH(B352,Assumptions!$A$8:$A$12,0))</f>
        <v>Weighted Average</v>
      </c>
      <c r="K352" s="16">
        <f>G352/(1-INDEX(Assumptions!$D$8:$D$12,MATCH(B352,Assumptions!$A$8:$A$12,0)))</f>
        <v>784.29230769230765</v>
      </c>
      <c r="L352" s="16">
        <f t="shared" si="36"/>
        <v>15.293699999999999</v>
      </c>
      <c r="M352" s="16">
        <f t="shared" si="37"/>
        <v>39.214615384615385</v>
      </c>
      <c r="N352" s="14">
        <f>E352*(K352-L352-M352)*IF(F352="GHS",1,Assumptions!$B$4)</f>
        <v>2269628.2160769231</v>
      </c>
      <c r="O352" s="15">
        <f t="shared" ca="1" si="38"/>
        <v>280</v>
      </c>
      <c r="P352" s="15" t="str">
        <f t="shared" ca="1" si="39"/>
        <v>181-365d</v>
      </c>
      <c r="Q352" s="17">
        <f ca="1">IF(P352="0-90d",0,IF(P352="91-180d",INDEX(Assumptions!$F$8:$F$12,MATCH(B352,Assumptions!$A$8:$A$12,0)),IF(P352="181-365d",INDEX(Assumptions!$G$8:$G$12,MATCH(B352,Assumptions!$A$8:$A$12,0)),INDEX(Assumptions!$H$8:$H$12,MATCH(B352,Assumptions!$A$8:$A$12,0)))))</f>
        <v>0.35</v>
      </c>
      <c r="R352" s="14">
        <f t="shared" ca="1" si="40"/>
        <v>554906.41500000004</v>
      </c>
      <c r="S352" s="14">
        <f t="shared" ca="1" si="41"/>
        <v>1030540.4850000001</v>
      </c>
      <c r="T352" s="11" t="s">
        <v>25</v>
      </c>
      <c r="U352" s="18" t="s">
        <v>26</v>
      </c>
    </row>
    <row r="353" spans="1:21" ht="15" customHeight="1" x14ac:dyDescent="0.15">
      <c r="A353" s="10" t="s">
        <v>401</v>
      </c>
      <c r="B353" s="11" t="s">
        <v>46</v>
      </c>
      <c r="C353" s="11" t="s">
        <v>52</v>
      </c>
      <c r="D353" s="12">
        <v>46007</v>
      </c>
      <c r="E353" s="11">
        <v>3857</v>
      </c>
      <c r="F353" s="11" t="s">
        <v>33</v>
      </c>
      <c r="G353" s="13">
        <v>269798.40000000002</v>
      </c>
      <c r="H353" s="14">
        <f t="shared" si="35"/>
        <v>1040612428.8000001</v>
      </c>
      <c r="I353" s="14">
        <f>IF(F353="GHS",H353,H353*Assumptions!$B$4)</f>
        <v>1040612428.8000001</v>
      </c>
      <c r="J353" s="15" t="str">
        <f>INDEX(Assumptions!$B$8:$B$12,MATCH(B353,Assumptions!$A$8:$A$12,0))</f>
        <v>Specific Identification</v>
      </c>
      <c r="K353" s="16">
        <f>G353/(1-INDEX(Assumptions!$D$8:$D$12,MATCH(B353,Assumptions!$A$8:$A$12,0)))</f>
        <v>345895.38461538462</v>
      </c>
      <c r="L353" s="16">
        <f t="shared" si="36"/>
        <v>8093.9520000000002</v>
      </c>
      <c r="M353" s="16">
        <f t="shared" si="37"/>
        <v>17294.76923076923</v>
      </c>
      <c r="N353" s="14">
        <f>E353*(K353-L353-M353)*IF(F353="GHS",1,Assumptions!$B$4)</f>
        <v>1236194200.6744616</v>
      </c>
      <c r="O353" s="15">
        <f t="shared" ca="1" si="38"/>
        <v>279</v>
      </c>
      <c r="P353" s="15" t="str">
        <f t="shared" ca="1" si="39"/>
        <v>181-365d</v>
      </c>
      <c r="Q353" s="17">
        <f ca="1">IF(P353="0-90d",0,IF(P353="91-180d",INDEX(Assumptions!$F$8:$F$12,MATCH(B353,Assumptions!$A$8:$A$12,0)),IF(P353="181-365d",INDEX(Assumptions!$G$8:$G$12,MATCH(B353,Assumptions!$A$8:$A$12,0)),INDEX(Assumptions!$H$8:$H$12,MATCH(B353,Assumptions!$A$8:$A$12,0)))))</f>
        <v>0.05</v>
      </c>
      <c r="R353" s="14">
        <f t="shared" ca="1" si="40"/>
        <v>52030621.440000005</v>
      </c>
      <c r="S353" s="14">
        <f t="shared" ca="1" si="41"/>
        <v>988581807.36000001</v>
      </c>
      <c r="T353" s="11" t="s">
        <v>25</v>
      </c>
      <c r="U353" s="18" t="s">
        <v>26</v>
      </c>
    </row>
    <row r="354" spans="1:21" ht="15" customHeight="1" x14ac:dyDescent="0.15">
      <c r="A354" s="10" t="s">
        <v>402</v>
      </c>
      <c r="B354" s="11" t="s">
        <v>41</v>
      </c>
      <c r="C354" s="11" t="s">
        <v>42</v>
      </c>
      <c r="D354" s="12">
        <v>45759</v>
      </c>
      <c r="E354" s="11">
        <v>2077</v>
      </c>
      <c r="F354" s="11" t="s">
        <v>33</v>
      </c>
      <c r="G354" s="13">
        <v>237.17</v>
      </c>
      <c r="H354" s="14">
        <f t="shared" si="35"/>
        <v>492602.08999999997</v>
      </c>
      <c r="I354" s="14">
        <f>IF(F354="GHS",H354,H354*Assumptions!$B$4)</f>
        <v>492602.08999999997</v>
      </c>
      <c r="J354" s="15" t="str">
        <f>INDEX(Assumptions!$B$8:$B$12,MATCH(B354,Assumptions!$A$8:$A$12,0))</f>
        <v>Weighted Average</v>
      </c>
      <c r="K354" s="16">
        <f>G354/(1-INDEX(Assumptions!$D$8:$D$12,MATCH(B354,Assumptions!$A$8:$A$12,0)))</f>
        <v>364.87692307692305</v>
      </c>
      <c r="L354" s="16">
        <f t="shared" si="36"/>
        <v>7.1150999999999991</v>
      </c>
      <c r="M354" s="16">
        <f t="shared" si="37"/>
        <v>18.243846153846153</v>
      </c>
      <c r="N354" s="14">
        <f>E354*(K354-L354-M354)*IF(F354="GHS",1,Assumptions!$B$4)</f>
        <v>705178.83806923067</v>
      </c>
      <c r="O354" s="15">
        <f t="shared" ca="1" si="38"/>
        <v>527</v>
      </c>
      <c r="P354" s="15" t="str">
        <f t="shared" ca="1" si="39"/>
        <v>365d+</v>
      </c>
      <c r="Q354" s="17">
        <f ca="1">IF(P354="0-90d",0,IF(P354="91-180d",INDEX(Assumptions!$F$8:$F$12,MATCH(B354,Assumptions!$A$8:$A$12,0)),IF(P354="181-365d",INDEX(Assumptions!$G$8:$G$12,MATCH(B354,Assumptions!$A$8:$A$12,0)),INDEX(Assumptions!$H$8:$H$12,MATCH(B354,Assumptions!$A$8:$A$12,0)))))</f>
        <v>0.8</v>
      </c>
      <c r="R354" s="14">
        <f t="shared" ca="1" si="40"/>
        <v>394081.67200000002</v>
      </c>
      <c r="S354" s="14">
        <f t="shared" ca="1" si="41"/>
        <v>98520.417999999947</v>
      </c>
      <c r="T354" s="11" t="s">
        <v>25</v>
      </c>
      <c r="U354" s="18" t="s">
        <v>36</v>
      </c>
    </row>
    <row r="355" spans="1:21" ht="15" customHeight="1" x14ac:dyDescent="0.15">
      <c r="A355" s="10" t="s">
        <v>403</v>
      </c>
      <c r="B355" s="11" t="s">
        <v>31</v>
      </c>
      <c r="C355" s="11" t="s">
        <v>76</v>
      </c>
      <c r="D355" s="12">
        <v>45801</v>
      </c>
      <c r="E355" s="11">
        <v>3924</v>
      </c>
      <c r="F355" s="11" t="s">
        <v>33</v>
      </c>
      <c r="G355" s="13">
        <v>2669.85</v>
      </c>
      <c r="H355" s="14">
        <f t="shared" si="35"/>
        <v>10476491.4</v>
      </c>
      <c r="I355" s="14">
        <f>IF(F355="GHS",H355,H355*Assumptions!$B$4)</f>
        <v>10476491.4</v>
      </c>
      <c r="J355" s="15" t="str">
        <f>INDEX(Assumptions!$B$8:$B$12,MATCH(B355,Assumptions!$A$8:$A$12,0))</f>
        <v>Weighted Average</v>
      </c>
      <c r="K355" s="16">
        <f>G355/(1-INDEX(Assumptions!$D$8:$D$12,MATCH(B355,Assumptions!$A$8:$A$12,0)))</f>
        <v>3708.125</v>
      </c>
      <c r="L355" s="16">
        <f t="shared" si="36"/>
        <v>80.095500000000001</v>
      </c>
      <c r="M355" s="16">
        <f t="shared" si="37"/>
        <v>185.40625</v>
      </c>
      <c r="N355" s="14">
        <f>E355*(K355-L355-M355)*IF(F355="GHS",1,Assumptions!$B$4)</f>
        <v>13508853.633000001</v>
      </c>
      <c r="O355" s="15">
        <f t="shared" ca="1" si="38"/>
        <v>485</v>
      </c>
      <c r="P355" s="15" t="str">
        <f t="shared" ca="1" si="39"/>
        <v>365d+</v>
      </c>
      <c r="Q355" s="17">
        <f ca="1">IF(P355="0-90d",0,IF(P355="91-180d",INDEX(Assumptions!$F$8:$F$12,MATCH(B355,Assumptions!$A$8:$A$12,0)),IF(P355="181-365d",INDEX(Assumptions!$G$8:$G$12,MATCH(B355,Assumptions!$A$8:$A$12,0)),INDEX(Assumptions!$H$8:$H$12,MATCH(B355,Assumptions!$A$8:$A$12,0)))))</f>
        <v>0.6</v>
      </c>
      <c r="R355" s="14">
        <f t="shared" ca="1" si="40"/>
        <v>6285894.8399999999</v>
      </c>
      <c r="S355" s="14">
        <f t="shared" ca="1" si="41"/>
        <v>4190596.5600000005</v>
      </c>
      <c r="T355" s="11" t="s">
        <v>25</v>
      </c>
      <c r="U355" s="18" t="s">
        <v>26</v>
      </c>
    </row>
    <row r="356" spans="1:21" ht="15" customHeight="1" x14ac:dyDescent="0.15">
      <c r="A356" s="10" t="s">
        <v>404</v>
      </c>
      <c r="B356" s="11" t="s">
        <v>46</v>
      </c>
      <c r="C356" s="11" t="s">
        <v>52</v>
      </c>
      <c r="D356" s="12">
        <v>45847</v>
      </c>
      <c r="E356" s="11">
        <v>737</v>
      </c>
      <c r="F356" s="11" t="s">
        <v>33</v>
      </c>
      <c r="G356" s="13">
        <v>274489.24</v>
      </c>
      <c r="H356" s="14">
        <f t="shared" si="35"/>
        <v>202298569.88</v>
      </c>
      <c r="I356" s="14">
        <f>IF(F356="GHS",H356,H356*Assumptions!$B$4)</f>
        <v>202298569.88</v>
      </c>
      <c r="J356" s="15" t="str">
        <f>INDEX(Assumptions!$B$8:$B$12,MATCH(B356,Assumptions!$A$8:$A$12,0))</f>
        <v>Specific Identification</v>
      </c>
      <c r="K356" s="16">
        <f>G356/(1-INDEX(Assumptions!$D$8:$D$12,MATCH(B356,Assumptions!$A$8:$A$12,0)))</f>
        <v>351909.282051282</v>
      </c>
      <c r="L356" s="16">
        <f t="shared" si="36"/>
        <v>8234.6772000000001</v>
      </c>
      <c r="M356" s="16">
        <f t="shared" si="37"/>
        <v>17595.464102564099</v>
      </c>
      <c r="N356" s="14">
        <f>E356*(K356-L356-M356)*IF(F356="GHS",1,Assumptions!$B$4)</f>
        <v>240320326.73180512</v>
      </c>
      <c r="O356" s="15">
        <f t="shared" ca="1" si="38"/>
        <v>439</v>
      </c>
      <c r="P356" s="15" t="str">
        <f t="shared" ca="1" si="39"/>
        <v>365d+</v>
      </c>
      <c r="Q356" s="17">
        <f ca="1">IF(P356="0-90d",0,IF(P356="91-180d",INDEX(Assumptions!$F$8:$F$12,MATCH(B356,Assumptions!$A$8:$A$12,0)),IF(P356="181-365d",INDEX(Assumptions!$G$8:$G$12,MATCH(B356,Assumptions!$A$8:$A$12,0)),INDEX(Assumptions!$H$8:$H$12,MATCH(B356,Assumptions!$A$8:$A$12,0)))))</f>
        <v>0.15</v>
      </c>
      <c r="R356" s="14">
        <f t="shared" ca="1" si="40"/>
        <v>30344785.481999997</v>
      </c>
      <c r="S356" s="14">
        <f t="shared" ca="1" si="41"/>
        <v>171953784.398</v>
      </c>
      <c r="T356" s="11" t="s">
        <v>25</v>
      </c>
      <c r="U356" s="18" t="s">
        <v>26</v>
      </c>
    </row>
    <row r="357" spans="1:21" ht="15" customHeight="1" x14ac:dyDescent="0.15">
      <c r="A357" s="10" t="s">
        <v>405</v>
      </c>
      <c r="B357" s="11" t="s">
        <v>41</v>
      </c>
      <c r="C357" s="11" t="s">
        <v>49</v>
      </c>
      <c r="D357" s="12">
        <v>46000</v>
      </c>
      <c r="E357" s="11">
        <v>991</v>
      </c>
      <c r="F357" s="11" t="s">
        <v>33</v>
      </c>
      <c r="G357" s="13">
        <v>293.18</v>
      </c>
      <c r="H357" s="14">
        <f t="shared" si="35"/>
        <v>290541.38</v>
      </c>
      <c r="I357" s="14">
        <f>IF(F357="GHS",H357,H357*Assumptions!$B$4)</f>
        <v>290541.38</v>
      </c>
      <c r="J357" s="15" t="str">
        <f>INDEX(Assumptions!$B$8:$B$12,MATCH(B357,Assumptions!$A$8:$A$12,0))</f>
        <v>Weighted Average</v>
      </c>
      <c r="K357" s="16">
        <f>G357/(1-INDEX(Assumptions!$D$8:$D$12,MATCH(B357,Assumptions!$A$8:$A$12,0)))</f>
        <v>451.04615384615386</v>
      </c>
      <c r="L357" s="16">
        <f t="shared" si="36"/>
        <v>8.795399999999999</v>
      </c>
      <c r="M357" s="16">
        <f t="shared" si="37"/>
        <v>22.552307692307693</v>
      </c>
      <c r="N357" s="14">
        <f>E357*(K357-L357-M357)*IF(F357="GHS",1,Assumptions!$B$4)</f>
        <v>415921.16013846156</v>
      </c>
      <c r="O357" s="15">
        <f t="shared" ca="1" si="38"/>
        <v>286</v>
      </c>
      <c r="P357" s="15" t="str">
        <f t="shared" ca="1" si="39"/>
        <v>181-365d</v>
      </c>
      <c r="Q357" s="17">
        <f ca="1">IF(P357="0-90d",0,IF(P357="91-180d",INDEX(Assumptions!$F$8:$F$12,MATCH(B357,Assumptions!$A$8:$A$12,0)),IF(P357="181-365d",INDEX(Assumptions!$G$8:$G$12,MATCH(B357,Assumptions!$A$8:$A$12,0)),INDEX(Assumptions!$H$8:$H$12,MATCH(B357,Assumptions!$A$8:$A$12,0)))))</f>
        <v>0.35</v>
      </c>
      <c r="R357" s="14">
        <f t="shared" ca="1" si="40"/>
        <v>101689.48299999999</v>
      </c>
      <c r="S357" s="14">
        <f t="shared" ca="1" si="41"/>
        <v>188851.897</v>
      </c>
      <c r="T357" s="11" t="s">
        <v>25</v>
      </c>
      <c r="U357" s="18" t="s">
        <v>26</v>
      </c>
    </row>
    <row r="358" spans="1:21" ht="15" customHeight="1" x14ac:dyDescent="0.15">
      <c r="A358" s="10" t="s">
        <v>406</v>
      </c>
      <c r="B358" s="11" t="s">
        <v>22</v>
      </c>
      <c r="C358" s="11" t="s">
        <v>81</v>
      </c>
      <c r="D358" s="12">
        <v>46124</v>
      </c>
      <c r="E358" s="11">
        <v>1171</v>
      </c>
      <c r="F358" s="11" t="s">
        <v>24</v>
      </c>
      <c r="G358" s="13">
        <v>23878.32</v>
      </c>
      <c r="H358" s="14">
        <f t="shared" si="35"/>
        <v>27961512.719999999</v>
      </c>
      <c r="I358" s="14">
        <f>IF(F358="GHS",H358,H358*Assumptions!$B$4)</f>
        <v>301984337.37599999</v>
      </c>
      <c r="J358" s="15" t="str">
        <f>INDEX(Assumptions!$B$8:$B$12,MATCH(B358,Assumptions!$A$8:$A$12,0))</f>
        <v>FIFO</v>
      </c>
      <c r="K358" s="16">
        <f>G358/(1-INDEX(Assumptions!$D$8:$D$12,MATCH(B358,Assumptions!$A$8:$A$12,0)))</f>
        <v>29119.902439024387</v>
      </c>
      <c r="L358" s="16">
        <f t="shared" si="36"/>
        <v>716.34960000000001</v>
      </c>
      <c r="M358" s="16">
        <f t="shared" si="37"/>
        <v>1455.9951219512195</v>
      </c>
      <c r="N358" s="14">
        <f>E358*(K358-L358-M358)*IF(F358="GHS",1,Assumptions!$B$4)</f>
        <v>340800372.93628097</v>
      </c>
      <c r="O358" s="15">
        <f t="shared" ca="1" si="38"/>
        <v>162</v>
      </c>
      <c r="P358" s="15" t="str">
        <f t="shared" ca="1" si="39"/>
        <v>91-180d</v>
      </c>
      <c r="Q358" s="17">
        <f ca="1">IF(P358="0-90d",0,IF(P358="91-180d",INDEX(Assumptions!$F$8:$F$12,MATCH(B358,Assumptions!$A$8:$A$12,0)),IF(P358="181-365d",INDEX(Assumptions!$G$8:$G$12,MATCH(B358,Assumptions!$A$8:$A$12,0)),INDEX(Assumptions!$H$8:$H$12,MATCH(B358,Assumptions!$A$8:$A$12,0)))))</f>
        <v>0.03</v>
      </c>
      <c r="R358" s="14">
        <f t="shared" ca="1" si="40"/>
        <v>9059530.1212799996</v>
      </c>
      <c r="S358" s="14">
        <f t="shared" ca="1" si="41"/>
        <v>292924807.25471997</v>
      </c>
      <c r="T358" s="11" t="s">
        <v>25</v>
      </c>
      <c r="U358" s="18" t="s">
        <v>26</v>
      </c>
    </row>
    <row r="359" spans="1:21" ht="15" customHeight="1" x14ac:dyDescent="0.15">
      <c r="A359" s="10" t="s">
        <v>407</v>
      </c>
      <c r="B359" s="11" t="s">
        <v>41</v>
      </c>
      <c r="C359" s="11" t="s">
        <v>42</v>
      </c>
      <c r="D359" s="12">
        <v>46093</v>
      </c>
      <c r="E359" s="11">
        <v>2304</v>
      </c>
      <c r="F359" s="11" t="s">
        <v>33</v>
      </c>
      <c r="G359" s="13">
        <v>244.55</v>
      </c>
      <c r="H359" s="14">
        <f t="shared" si="35"/>
        <v>563443.20000000007</v>
      </c>
      <c r="I359" s="14">
        <f>IF(F359="GHS",H359,H359*Assumptions!$B$4)</f>
        <v>563443.20000000007</v>
      </c>
      <c r="J359" s="15" t="str">
        <f>INDEX(Assumptions!$B$8:$B$12,MATCH(B359,Assumptions!$A$8:$A$12,0))</f>
        <v>Weighted Average</v>
      </c>
      <c r="K359" s="16">
        <f>G359/(1-INDEX(Assumptions!$D$8:$D$12,MATCH(B359,Assumptions!$A$8:$A$12,0)))</f>
        <v>376.23076923076923</v>
      </c>
      <c r="L359" s="16">
        <f t="shared" si="36"/>
        <v>7.3365</v>
      </c>
      <c r="M359" s="16">
        <f t="shared" si="37"/>
        <v>18.811538461538461</v>
      </c>
      <c r="N359" s="14">
        <f>E359*(K359-L359-M359)*IF(F359="GHS",1,Assumptions!$B$4)</f>
        <v>806590.61169230763</v>
      </c>
      <c r="O359" s="15">
        <f t="shared" ca="1" si="38"/>
        <v>193</v>
      </c>
      <c r="P359" s="15" t="str">
        <f t="shared" ca="1" si="39"/>
        <v>181-365d</v>
      </c>
      <c r="Q359" s="17">
        <f ca="1">IF(P359="0-90d",0,IF(P359="91-180d",INDEX(Assumptions!$F$8:$F$12,MATCH(B359,Assumptions!$A$8:$A$12,0)),IF(P359="181-365d",INDEX(Assumptions!$G$8:$G$12,MATCH(B359,Assumptions!$A$8:$A$12,0)),INDEX(Assumptions!$H$8:$H$12,MATCH(B359,Assumptions!$A$8:$A$12,0)))))</f>
        <v>0.35</v>
      </c>
      <c r="R359" s="14">
        <f t="shared" ca="1" si="40"/>
        <v>197205.12000000002</v>
      </c>
      <c r="S359" s="14">
        <f t="shared" ca="1" si="41"/>
        <v>366238.08000000007</v>
      </c>
      <c r="T359" s="11" t="s">
        <v>25</v>
      </c>
      <c r="U359" s="18" t="s">
        <v>36</v>
      </c>
    </row>
    <row r="360" spans="1:21" ht="15" customHeight="1" x14ac:dyDescent="0.15">
      <c r="A360" s="10" t="s">
        <v>408</v>
      </c>
      <c r="B360" s="11" t="s">
        <v>28</v>
      </c>
      <c r="C360" s="11" t="s">
        <v>38</v>
      </c>
      <c r="D360" s="12">
        <v>45979</v>
      </c>
      <c r="E360" s="11">
        <v>4665</v>
      </c>
      <c r="F360" s="11" t="s">
        <v>24</v>
      </c>
      <c r="G360" s="13">
        <v>9809.19</v>
      </c>
      <c r="H360" s="14">
        <f t="shared" si="35"/>
        <v>45759871.350000001</v>
      </c>
      <c r="I360" s="14">
        <f>IF(F360="GHS",H360,H360*Assumptions!$B$4)</f>
        <v>494206610.58000004</v>
      </c>
      <c r="J360" s="15" t="str">
        <f>INDEX(Assumptions!$B$8:$B$12,MATCH(B360,Assumptions!$A$8:$A$12,0))</f>
        <v>Fair Value Less Costs to Sell</v>
      </c>
      <c r="K360" s="16">
        <f>G360/(1-INDEX(Assumptions!$D$8:$D$12,MATCH(B360,Assumptions!$A$8:$A$12,0)))</f>
        <v>11146.806818181818</v>
      </c>
      <c r="L360" s="16">
        <f t="shared" si="36"/>
        <v>294.27570000000003</v>
      </c>
      <c r="M360" s="16">
        <f t="shared" si="37"/>
        <v>557.34034090909097</v>
      </c>
      <c r="N360" s="14">
        <f>E360*(K360-L360-M360)*IF(F360="GHS",1,Assumptions!$B$4)</f>
        <v>518692301.74055457</v>
      </c>
      <c r="O360" s="15">
        <f t="shared" ca="1" si="38"/>
        <v>307</v>
      </c>
      <c r="P360" s="15" t="str">
        <f t="shared" ca="1" si="39"/>
        <v>181-365d</v>
      </c>
      <c r="Q360" s="17">
        <f ca="1">IF(P360="0-90d",0,IF(P360="91-180d",INDEX(Assumptions!$F$8:$F$12,MATCH(B360,Assumptions!$A$8:$A$12,0)),IF(P360="181-365d",INDEX(Assumptions!$G$8:$G$12,MATCH(B360,Assumptions!$A$8:$A$12,0)),INDEX(Assumptions!$H$8:$H$12,MATCH(B360,Assumptions!$A$8:$A$12,0)))))</f>
        <v>0.1</v>
      </c>
      <c r="R360" s="14">
        <f t="shared" ca="1" si="40"/>
        <v>49420661.058000006</v>
      </c>
      <c r="S360" s="14">
        <f t="shared" ca="1" si="41"/>
        <v>444785949.52200001</v>
      </c>
      <c r="T360" s="11" t="s">
        <v>25</v>
      </c>
      <c r="U360" s="18" t="s">
        <v>26</v>
      </c>
    </row>
    <row r="361" spans="1:21" ht="15" customHeight="1" x14ac:dyDescent="0.15">
      <c r="A361" s="10" t="s">
        <v>409</v>
      </c>
      <c r="B361" s="11" t="s">
        <v>28</v>
      </c>
      <c r="C361" s="11" t="s">
        <v>29</v>
      </c>
      <c r="D361" s="12">
        <v>45801</v>
      </c>
      <c r="E361" s="11">
        <v>1208</v>
      </c>
      <c r="F361" s="11" t="s">
        <v>24</v>
      </c>
      <c r="G361" s="13">
        <v>4053.57</v>
      </c>
      <c r="H361" s="14">
        <f t="shared" si="35"/>
        <v>4896712.5600000005</v>
      </c>
      <c r="I361" s="14">
        <f>IF(F361="GHS",H361,H361*Assumptions!$B$4)</f>
        <v>52884495.648000009</v>
      </c>
      <c r="J361" s="15" t="str">
        <f>INDEX(Assumptions!$B$8:$B$12,MATCH(B361,Assumptions!$A$8:$A$12,0))</f>
        <v>Fair Value Less Costs to Sell</v>
      </c>
      <c r="K361" s="16">
        <f>G361/(1-INDEX(Assumptions!$D$8:$D$12,MATCH(B361,Assumptions!$A$8:$A$12,0)))</f>
        <v>4606.329545454546</v>
      </c>
      <c r="L361" s="16">
        <f t="shared" si="36"/>
        <v>121.6071</v>
      </c>
      <c r="M361" s="16">
        <f t="shared" si="37"/>
        <v>230.3164772727273</v>
      </c>
      <c r="N361" s="14">
        <f>E361*(K361-L361-M361)*IF(F361="GHS",1,Assumptions!$B$4)</f>
        <v>55504682.023287274</v>
      </c>
      <c r="O361" s="15">
        <f t="shared" ca="1" si="38"/>
        <v>485</v>
      </c>
      <c r="P361" s="15" t="str">
        <f t="shared" ca="1" si="39"/>
        <v>365d+</v>
      </c>
      <c r="Q361" s="17">
        <f ca="1">IF(P361="0-90d",0,IF(P361="91-180d",INDEX(Assumptions!$F$8:$F$12,MATCH(B361,Assumptions!$A$8:$A$12,0)),IF(P361="181-365d",INDEX(Assumptions!$G$8:$G$12,MATCH(B361,Assumptions!$A$8:$A$12,0)),INDEX(Assumptions!$H$8:$H$12,MATCH(B361,Assumptions!$A$8:$A$12,0)))))</f>
        <v>0.4</v>
      </c>
      <c r="R361" s="14">
        <f t="shared" ca="1" si="40"/>
        <v>21153798.259200007</v>
      </c>
      <c r="S361" s="14">
        <f t="shared" ca="1" si="41"/>
        <v>31730697.388800003</v>
      </c>
      <c r="T361" s="11" t="s">
        <v>25</v>
      </c>
      <c r="U361" s="18" t="s">
        <v>26</v>
      </c>
    </row>
    <row r="362" spans="1:21" ht="15" customHeight="1" x14ac:dyDescent="0.15">
      <c r="A362" s="10" t="s">
        <v>410</v>
      </c>
      <c r="B362" s="11" t="s">
        <v>31</v>
      </c>
      <c r="C362" s="11" t="s">
        <v>76</v>
      </c>
      <c r="D362" s="12">
        <v>45865</v>
      </c>
      <c r="E362" s="11">
        <v>4174</v>
      </c>
      <c r="F362" s="11" t="s">
        <v>33</v>
      </c>
      <c r="G362" s="13">
        <v>1351.78</v>
      </c>
      <c r="H362" s="14">
        <f t="shared" si="35"/>
        <v>5642329.7199999997</v>
      </c>
      <c r="I362" s="14">
        <f>IF(F362="GHS",H362,H362*Assumptions!$B$4)</f>
        <v>5642329.7199999997</v>
      </c>
      <c r="J362" s="15" t="str">
        <f>INDEX(Assumptions!$B$8:$B$12,MATCH(B362,Assumptions!$A$8:$A$12,0))</f>
        <v>Weighted Average</v>
      </c>
      <c r="K362" s="16">
        <f>G362/(1-INDEX(Assumptions!$D$8:$D$12,MATCH(B362,Assumptions!$A$8:$A$12,0)))</f>
        <v>1877.4722222222222</v>
      </c>
      <c r="L362" s="16">
        <f t="shared" si="36"/>
        <v>40.553399999999996</v>
      </c>
      <c r="M362" s="16">
        <f t="shared" si="37"/>
        <v>93.873611111111117</v>
      </c>
      <c r="N362" s="14">
        <f>E362*(K362-L362-M362)*IF(F362="GHS",1,Assumptions!$B$4)</f>
        <v>7275470.7111777775</v>
      </c>
      <c r="O362" s="15">
        <f t="shared" ca="1" si="38"/>
        <v>421</v>
      </c>
      <c r="P362" s="15" t="str">
        <f t="shared" ca="1" si="39"/>
        <v>365d+</v>
      </c>
      <c r="Q362" s="17">
        <f ca="1">IF(P362="0-90d",0,IF(P362="91-180d",INDEX(Assumptions!$F$8:$F$12,MATCH(B362,Assumptions!$A$8:$A$12,0)),IF(P362="181-365d",INDEX(Assumptions!$G$8:$G$12,MATCH(B362,Assumptions!$A$8:$A$12,0)),INDEX(Assumptions!$H$8:$H$12,MATCH(B362,Assumptions!$A$8:$A$12,0)))))</f>
        <v>0.6</v>
      </c>
      <c r="R362" s="14">
        <f t="shared" ca="1" si="40"/>
        <v>3385397.8319999999</v>
      </c>
      <c r="S362" s="14">
        <f t="shared" ca="1" si="41"/>
        <v>2256931.8879999998</v>
      </c>
      <c r="T362" s="11" t="s">
        <v>25</v>
      </c>
      <c r="U362" s="18" t="s">
        <v>26</v>
      </c>
    </row>
    <row r="363" spans="1:21" ht="15" customHeight="1" x14ac:dyDescent="0.15">
      <c r="A363" s="10" t="s">
        <v>411</v>
      </c>
      <c r="B363" s="11" t="s">
        <v>46</v>
      </c>
      <c r="C363" s="11" t="s">
        <v>52</v>
      </c>
      <c r="D363" s="12">
        <v>46157</v>
      </c>
      <c r="E363" s="11">
        <v>2716</v>
      </c>
      <c r="F363" s="11" t="s">
        <v>33</v>
      </c>
      <c r="G363" s="13">
        <v>822425.45</v>
      </c>
      <c r="H363" s="14">
        <f t="shared" si="35"/>
        <v>2233707522.1999998</v>
      </c>
      <c r="I363" s="14">
        <f>IF(F363="GHS",H363,H363*Assumptions!$B$4)</f>
        <v>2233707522.1999998</v>
      </c>
      <c r="J363" s="15" t="str">
        <f>INDEX(Assumptions!$B$8:$B$12,MATCH(B363,Assumptions!$A$8:$A$12,0))</f>
        <v>Specific Identification</v>
      </c>
      <c r="K363" s="16">
        <f>G363/(1-INDEX(Assumptions!$D$8:$D$12,MATCH(B363,Assumptions!$A$8:$A$12,0)))</f>
        <v>1054391.6025641025</v>
      </c>
      <c r="L363" s="16">
        <f t="shared" si="36"/>
        <v>24672.763499999997</v>
      </c>
      <c r="M363" s="16">
        <f t="shared" si="37"/>
        <v>52719.580128205125</v>
      </c>
      <c r="N363" s="14">
        <f>E363*(K363-L363-M363)*IF(F363="GHS",1,Assumptions!$B$4)</f>
        <v>2653529987.2698975</v>
      </c>
      <c r="O363" s="15">
        <f t="shared" ca="1" si="38"/>
        <v>129</v>
      </c>
      <c r="P363" s="15" t="str">
        <f t="shared" ca="1" si="39"/>
        <v>91-180d</v>
      </c>
      <c r="Q363" s="17">
        <f ca="1">IF(P363="0-90d",0,IF(P363="91-180d",INDEX(Assumptions!$F$8:$F$12,MATCH(B363,Assumptions!$A$8:$A$12,0)),IF(P363="181-365d",INDEX(Assumptions!$G$8:$G$12,MATCH(B363,Assumptions!$A$8:$A$12,0)),INDEX(Assumptions!$H$8:$H$12,MATCH(B363,Assumptions!$A$8:$A$12,0)))))</f>
        <v>0</v>
      </c>
      <c r="R363" s="14">
        <f t="shared" ca="1" si="40"/>
        <v>0</v>
      </c>
      <c r="S363" s="14">
        <f t="shared" ca="1" si="41"/>
        <v>2233707522.1999998</v>
      </c>
      <c r="T363" s="11" t="s">
        <v>25</v>
      </c>
      <c r="U363" s="18" t="s">
        <v>36</v>
      </c>
    </row>
    <row r="364" spans="1:21" ht="15" customHeight="1" x14ac:dyDescent="0.15">
      <c r="A364" s="10" t="s">
        <v>412</v>
      </c>
      <c r="B364" s="11" t="s">
        <v>31</v>
      </c>
      <c r="C364" s="11" t="s">
        <v>63</v>
      </c>
      <c r="D364" s="12">
        <v>46170</v>
      </c>
      <c r="E364" s="11">
        <v>4179</v>
      </c>
      <c r="F364" s="11" t="s">
        <v>33</v>
      </c>
      <c r="G364" s="13">
        <v>1908.63</v>
      </c>
      <c r="H364" s="14">
        <f t="shared" si="35"/>
        <v>7976164.7700000005</v>
      </c>
      <c r="I364" s="14">
        <f>IF(F364="GHS",H364,H364*Assumptions!$B$4)</f>
        <v>7976164.7700000005</v>
      </c>
      <c r="J364" s="15" t="str">
        <f>INDEX(Assumptions!$B$8:$B$12,MATCH(B364,Assumptions!$A$8:$A$12,0))</f>
        <v>Weighted Average</v>
      </c>
      <c r="K364" s="16">
        <f>G364/(1-INDEX(Assumptions!$D$8:$D$12,MATCH(B364,Assumptions!$A$8:$A$12,0)))</f>
        <v>2650.8750000000005</v>
      </c>
      <c r="L364" s="16">
        <f t="shared" si="36"/>
        <v>57.258900000000004</v>
      </c>
      <c r="M364" s="16">
        <f t="shared" si="37"/>
        <v>132.54375000000002</v>
      </c>
      <c r="N364" s="14">
        <f>E364*(K364-L364-M364)*IF(F364="GHS",1,Assumptions!$B$4)</f>
        <v>10284821.350650003</v>
      </c>
      <c r="O364" s="15">
        <f t="shared" ca="1" si="38"/>
        <v>116</v>
      </c>
      <c r="P364" s="15" t="str">
        <f t="shared" ca="1" si="39"/>
        <v>91-180d</v>
      </c>
      <c r="Q364" s="17">
        <f ca="1">IF(P364="0-90d",0,IF(P364="91-180d",INDEX(Assumptions!$F$8:$F$12,MATCH(B364,Assumptions!$A$8:$A$12,0)),IF(P364="181-365d",INDEX(Assumptions!$G$8:$G$12,MATCH(B364,Assumptions!$A$8:$A$12,0)),INDEX(Assumptions!$H$8:$H$12,MATCH(B364,Assumptions!$A$8:$A$12,0)))))</f>
        <v>0.05</v>
      </c>
      <c r="R364" s="14">
        <f t="shared" ca="1" si="40"/>
        <v>398808.23850000004</v>
      </c>
      <c r="S364" s="14">
        <f t="shared" ca="1" si="41"/>
        <v>7577356.5315000005</v>
      </c>
      <c r="T364" s="11" t="s">
        <v>25</v>
      </c>
      <c r="U364" s="18" t="s">
        <v>26</v>
      </c>
    </row>
    <row r="365" spans="1:21" ht="15" customHeight="1" x14ac:dyDescent="0.15">
      <c r="A365" s="10" t="s">
        <v>413</v>
      </c>
      <c r="B365" s="11" t="s">
        <v>41</v>
      </c>
      <c r="C365" s="11" t="s">
        <v>49</v>
      </c>
      <c r="D365" s="12">
        <v>46007</v>
      </c>
      <c r="E365" s="11">
        <v>168</v>
      </c>
      <c r="F365" s="11" t="s">
        <v>33</v>
      </c>
      <c r="G365" s="13">
        <v>208.2</v>
      </c>
      <c r="H365" s="14">
        <f t="shared" si="35"/>
        <v>34977.599999999999</v>
      </c>
      <c r="I365" s="14">
        <f>IF(F365="GHS",H365,H365*Assumptions!$B$4)</f>
        <v>34977.599999999999</v>
      </c>
      <c r="J365" s="15" t="str">
        <f>INDEX(Assumptions!$B$8:$B$12,MATCH(B365,Assumptions!$A$8:$A$12,0))</f>
        <v>Weighted Average</v>
      </c>
      <c r="K365" s="16">
        <f>G365/(1-INDEX(Assumptions!$D$8:$D$12,MATCH(B365,Assumptions!$A$8:$A$12,0)))</f>
        <v>320.30769230769226</v>
      </c>
      <c r="L365" s="16">
        <f t="shared" si="36"/>
        <v>6.2459999999999996</v>
      </c>
      <c r="M365" s="16">
        <f t="shared" si="37"/>
        <v>16.015384615384615</v>
      </c>
      <c r="N365" s="14">
        <f>E365*(K365-L365-M365)*IF(F365="GHS",1,Assumptions!$B$4)</f>
        <v>50071.779692307689</v>
      </c>
      <c r="O365" s="15">
        <f t="shared" ca="1" si="38"/>
        <v>279</v>
      </c>
      <c r="P365" s="15" t="str">
        <f t="shared" ca="1" si="39"/>
        <v>181-365d</v>
      </c>
      <c r="Q365" s="17">
        <f ca="1">IF(P365="0-90d",0,IF(P365="91-180d",INDEX(Assumptions!$F$8:$F$12,MATCH(B365,Assumptions!$A$8:$A$12,0)),IF(P365="181-365d",INDEX(Assumptions!$G$8:$G$12,MATCH(B365,Assumptions!$A$8:$A$12,0)),INDEX(Assumptions!$H$8:$H$12,MATCH(B365,Assumptions!$A$8:$A$12,0)))))</f>
        <v>0.35</v>
      </c>
      <c r="R365" s="14">
        <f t="shared" ca="1" si="40"/>
        <v>12242.159999999998</v>
      </c>
      <c r="S365" s="14">
        <f t="shared" ca="1" si="41"/>
        <v>22735.440000000002</v>
      </c>
      <c r="T365" s="11" t="s">
        <v>25</v>
      </c>
      <c r="U365" s="18" t="s">
        <v>26</v>
      </c>
    </row>
    <row r="366" spans="1:21" ht="15" customHeight="1" x14ac:dyDescent="0.15">
      <c r="A366" s="10" t="s">
        <v>414</v>
      </c>
      <c r="B366" s="11" t="s">
        <v>22</v>
      </c>
      <c r="C366" s="11" t="s">
        <v>61</v>
      </c>
      <c r="D366" s="12">
        <v>45943</v>
      </c>
      <c r="E366" s="11">
        <v>2246</v>
      </c>
      <c r="F366" s="11" t="s">
        <v>24</v>
      </c>
      <c r="G366" s="13">
        <v>29660.58</v>
      </c>
      <c r="H366" s="14">
        <f t="shared" si="35"/>
        <v>66617662.680000007</v>
      </c>
      <c r="I366" s="14">
        <f>IF(F366="GHS",H366,H366*Assumptions!$B$4)</f>
        <v>719470756.94400012</v>
      </c>
      <c r="J366" s="15" t="str">
        <f>INDEX(Assumptions!$B$8:$B$12,MATCH(B366,Assumptions!$A$8:$A$12,0))</f>
        <v>FIFO</v>
      </c>
      <c r="K366" s="16">
        <f>G366/(1-INDEX(Assumptions!$D$8:$D$12,MATCH(B366,Assumptions!$A$8:$A$12,0)))</f>
        <v>36171.439024390245</v>
      </c>
      <c r="L366" s="16">
        <f t="shared" si="36"/>
        <v>889.81740000000002</v>
      </c>
      <c r="M366" s="16">
        <f t="shared" si="37"/>
        <v>1808.5719512195124</v>
      </c>
      <c r="N366" s="14">
        <f>E366*(K366-L366-M366)*IF(F366="GHS",1,Assumptions!$B$4)</f>
        <v>811949071.31216788</v>
      </c>
      <c r="O366" s="15">
        <f t="shared" ca="1" si="38"/>
        <v>343</v>
      </c>
      <c r="P366" s="15" t="str">
        <f t="shared" ca="1" si="39"/>
        <v>181-365d</v>
      </c>
      <c r="Q366" s="17">
        <f ca="1">IF(P366="0-90d",0,IF(P366="91-180d",INDEX(Assumptions!$F$8:$F$12,MATCH(B366,Assumptions!$A$8:$A$12,0)),IF(P366="181-365d",INDEX(Assumptions!$G$8:$G$12,MATCH(B366,Assumptions!$A$8:$A$12,0)),INDEX(Assumptions!$H$8:$H$12,MATCH(B366,Assumptions!$A$8:$A$12,0)))))</f>
        <v>0.15</v>
      </c>
      <c r="R366" s="14">
        <f t="shared" ca="1" si="40"/>
        <v>107920613.54160002</v>
      </c>
      <c r="S366" s="14">
        <f t="shared" ca="1" si="41"/>
        <v>611550143.40240014</v>
      </c>
      <c r="T366" s="11" t="s">
        <v>25</v>
      </c>
      <c r="U366" s="18" t="s">
        <v>26</v>
      </c>
    </row>
    <row r="367" spans="1:21" ht="15" customHeight="1" x14ac:dyDescent="0.15">
      <c r="A367" s="10" t="s">
        <v>415</v>
      </c>
      <c r="B367" s="11" t="s">
        <v>31</v>
      </c>
      <c r="C367" s="11" t="s">
        <v>32</v>
      </c>
      <c r="D367" s="12">
        <v>45926</v>
      </c>
      <c r="E367" s="11">
        <v>1549</v>
      </c>
      <c r="F367" s="11" t="s">
        <v>33</v>
      </c>
      <c r="G367" s="13">
        <v>1807.48</v>
      </c>
      <c r="H367" s="14">
        <f t="shared" si="35"/>
        <v>2799786.52</v>
      </c>
      <c r="I367" s="14">
        <f>IF(F367="GHS",H367,H367*Assumptions!$B$4)</f>
        <v>2799786.52</v>
      </c>
      <c r="J367" s="15" t="str">
        <f>INDEX(Assumptions!$B$8:$B$12,MATCH(B367,Assumptions!$A$8:$A$12,0))</f>
        <v>Weighted Average</v>
      </c>
      <c r="K367" s="16">
        <f>G367/(1-INDEX(Assumptions!$D$8:$D$12,MATCH(B367,Assumptions!$A$8:$A$12,0)))</f>
        <v>2510.3888888888891</v>
      </c>
      <c r="L367" s="16">
        <f t="shared" si="36"/>
        <v>54.224399999999996</v>
      </c>
      <c r="M367" s="16">
        <f t="shared" si="37"/>
        <v>125.51944444444446</v>
      </c>
      <c r="N367" s="14">
        <f>E367*(K367-L367-M367)*IF(F367="GHS",1,Assumptions!$B$4)</f>
        <v>3610169.1738444446</v>
      </c>
      <c r="O367" s="15">
        <f t="shared" ca="1" si="38"/>
        <v>360</v>
      </c>
      <c r="P367" s="15" t="str">
        <f t="shared" ca="1" si="39"/>
        <v>181-365d</v>
      </c>
      <c r="Q367" s="17">
        <f ca="1">IF(P367="0-90d",0,IF(P367="91-180d",INDEX(Assumptions!$F$8:$F$12,MATCH(B367,Assumptions!$A$8:$A$12,0)),IF(P367="181-365d",INDEX(Assumptions!$G$8:$G$12,MATCH(B367,Assumptions!$A$8:$A$12,0)),INDEX(Assumptions!$H$8:$H$12,MATCH(B367,Assumptions!$A$8:$A$12,0)))))</f>
        <v>0.2</v>
      </c>
      <c r="R367" s="14">
        <f t="shared" ca="1" si="40"/>
        <v>559957.304</v>
      </c>
      <c r="S367" s="14">
        <f t="shared" ca="1" si="41"/>
        <v>2239829.216</v>
      </c>
      <c r="T367" s="11" t="s">
        <v>25</v>
      </c>
      <c r="U367" s="18" t="s">
        <v>26</v>
      </c>
    </row>
    <row r="368" spans="1:21" ht="15" customHeight="1" x14ac:dyDescent="0.15">
      <c r="A368" s="10" t="s">
        <v>416</v>
      </c>
      <c r="B368" s="11" t="s">
        <v>41</v>
      </c>
      <c r="C368" s="11" t="s">
        <v>49</v>
      </c>
      <c r="D368" s="12">
        <v>45752</v>
      </c>
      <c r="E368" s="11">
        <v>96</v>
      </c>
      <c r="F368" s="11" t="s">
        <v>33</v>
      </c>
      <c r="G368" s="13">
        <v>221.91</v>
      </c>
      <c r="H368" s="14">
        <f t="shared" si="35"/>
        <v>21303.360000000001</v>
      </c>
      <c r="I368" s="14">
        <f>IF(F368="GHS",H368,H368*Assumptions!$B$4)</f>
        <v>21303.360000000001</v>
      </c>
      <c r="J368" s="15" t="str">
        <f>INDEX(Assumptions!$B$8:$B$12,MATCH(B368,Assumptions!$A$8:$A$12,0))</f>
        <v>Weighted Average</v>
      </c>
      <c r="K368" s="16">
        <f>G368/(1-INDEX(Assumptions!$D$8:$D$12,MATCH(B368,Assumptions!$A$8:$A$12,0)))</f>
        <v>341.4</v>
      </c>
      <c r="L368" s="16">
        <f t="shared" si="36"/>
        <v>6.6572999999999993</v>
      </c>
      <c r="M368" s="16">
        <f t="shared" si="37"/>
        <v>17.07</v>
      </c>
      <c r="N368" s="14">
        <f>E368*(K368-L368-M368)*IF(F368="GHS",1,Assumptions!$B$4)</f>
        <v>30496.579199999996</v>
      </c>
      <c r="O368" s="15">
        <f t="shared" ca="1" si="38"/>
        <v>534</v>
      </c>
      <c r="P368" s="15" t="str">
        <f t="shared" ca="1" si="39"/>
        <v>365d+</v>
      </c>
      <c r="Q368" s="17">
        <f ca="1">IF(P368="0-90d",0,IF(P368="91-180d",INDEX(Assumptions!$F$8:$F$12,MATCH(B368,Assumptions!$A$8:$A$12,0)),IF(P368="181-365d",INDEX(Assumptions!$G$8:$G$12,MATCH(B368,Assumptions!$A$8:$A$12,0)),INDEX(Assumptions!$H$8:$H$12,MATCH(B368,Assumptions!$A$8:$A$12,0)))))</f>
        <v>0.8</v>
      </c>
      <c r="R368" s="14">
        <f t="shared" ca="1" si="40"/>
        <v>17042.688000000002</v>
      </c>
      <c r="S368" s="14">
        <f t="shared" ca="1" si="41"/>
        <v>4260.6719999999987</v>
      </c>
      <c r="T368" s="11" t="s">
        <v>25</v>
      </c>
      <c r="U368" s="18" t="s">
        <v>26</v>
      </c>
    </row>
    <row r="369" spans="1:21" ht="15" customHeight="1" x14ac:dyDescent="0.15">
      <c r="A369" s="10" t="s">
        <v>417</v>
      </c>
      <c r="B369" s="11" t="s">
        <v>22</v>
      </c>
      <c r="C369" s="11" t="s">
        <v>23</v>
      </c>
      <c r="D369" s="12">
        <v>45914</v>
      </c>
      <c r="E369" s="11">
        <v>4876</v>
      </c>
      <c r="F369" s="11" t="s">
        <v>24</v>
      </c>
      <c r="G369" s="13">
        <v>23831.88</v>
      </c>
      <c r="H369" s="14">
        <f t="shared" si="35"/>
        <v>116204246.88000001</v>
      </c>
      <c r="I369" s="14">
        <f>IF(F369="GHS",H369,H369*Assumptions!$B$4)</f>
        <v>1255005866.3040001</v>
      </c>
      <c r="J369" s="15" t="str">
        <f>INDEX(Assumptions!$B$8:$B$12,MATCH(B369,Assumptions!$A$8:$A$12,0))</f>
        <v>FIFO</v>
      </c>
      <c r="K369" s="16">
        <f>G369/(1-INDEX(Assumptions!$D$8:$D$12,MATCH(B369,Assumptions!$A$8:$A$12,0)))</f>
        <v>29063.268292682926</v>
      </c>
      <c r="L369" s="16">
        <f t="shared" si="36"/>
        <v>714.95640000000003</v>
      </c>
      <c r="M369" s="16">
        <f t="shared" si="37"/>
        <v>1453.1634146341464</v>
      </c>
      <c r="N369" s="14">
        <f>E369*(K369-L369-M369)*IF(F369="GHS",1,Assumptions!$B$4)</f>
        <v>1416320034.9728312</v>
      </c>
      <c r="O369" s="15">
        <f t="shared" ca="1" si="38"/>
        <v>372</v>
      </c>
      <c r="P369" s="15" t="str">
        <f t="shared" ca="1" si="39"/>
        <v>365d+</v>
      </c>
      <c r="Q369" s="17">
        <f ca="1">IF(P369="0-90d",0,IF(P369="91-180d",INDEX(Assumptions!$F$8:$F$12,MATCH(B369,Assumptions!$A$8:$A$12,0)),IF(P369="181-365d",INDEX(Assumptions!$G$8:$G$12,MATCH(B369,Assumptions!$A$8:$A$12,0)),INDEX(Assumptions!$H$8:$H$12,MATCH(B369,Assumptions!$A$8:$A$12,0)))))</f>
        <v>0.5</v>
      </c>
      <c r="R369" s="14">
        <f t="shared" ca="1" si="40"/>
        <v>627502933.15200007</v>
      </c>
      <c r="S369" s="14">
        <f t="shared" ca="1" si="41"/>
        <v>627502933.15200007</v>
      </c>
      <c r="T369" s="11" t="s">
        <v>25</v>
      </c>
      <c r="U369" s="18" t="s">
        <v>26</v>
      </c>
    </row>
    <row r="370" spans="1:21" ht="15" customHeight="1" x14ac:dyDescent="0.15">
      <c r="A370" s="10" t="s">
        <v>418</v>
      </c>
      <c r="B370" s="11" t="s">
        <v>22</v>
      </c>
      <c r="C370" s="11" t="s">
        <v>81</v>
      </c>
      <c r="D370" s="12">
        <v>45929</v>
      </c>
      <c r="E370" s="11">
        <v>3096</v>
      </c>
      <c r="F370" s="11" t="s">
        <v>24</v>
      </c>
      <c r="G370" s="13">
        <v>23562.43</v>
      </c>
      <c r="H370" s="14">
        <f t="shared" si="35"/>
        <v>72949283.280000001</v>
      </c>
      <c r="I370" s="14">
        <f>IF(F370="GHS",H370,H370*Assumptions!$B$4)</f>
        <v>787852259.42400002</v>
      </c>
      <c r="J370" s="15" t="str">
        <f>INDEX(Assumptions!$B$8:$B$12,MATCH(B370,Assumptions!$A$8:$A$12,0))</f>
        <v>FIFO</v>
      </c>
      <c r="K370" s="16">
        <f>G370/(1-INDEX(Assumptions!$D$8:$D$12,MATCH(B370,Assumptions!$A$8:$A$12,0)))</f>
        <v>28734.670731707316</v>
      </c>
      <c r="L370" s="16">
        <f t="shared" si="36"/>
        <v>706.87289999999996</v>
      </c>
      <c r="M370" s="16">
        <f t="shared" si="37"/>
        <v>1436.733536585366</v>
      </c>
      <c r="N370" s="14">
        <f>E370*(K370-L370-M370)*IF(F370="GHS",1,Assumptions!$B$4)</f>
        <v>889120098.62313378</v>
      </c>
      <c r="O370" s="15">
        <f t="shared" ca="1" si="38"/>
        <v>357</v>
      </c>
      <c r="P370" s="15" t="str">
        <f t="shared" ca="1" si="39"/>
        <v>181-365d</v>
      </c>
      <c r="Q370" s="17">
        <f ca="1">IF(P370="0-90d",0,IF(P370="91-180d",INDEX(Assumptions!$F$8:$F$12,MATCH(B370,Assumptions!$A$8:$A$12,0)),IF(P370="181-365d",INDEX(Assumptions!$G$8:$G$12,MATCH(B370,Assumptions!$A$8:$A$12,0)),INDEX(Assumptions!$H$8:$H$12,MATCH(B370,Assumptions!$A$8:$A$12,0)))))</f>
        <v>0.15</v>
      </c>
      <c r="R370" s="14">
        <f t="shared" ca="1" si="40"/>
        <v>118177838.9136</v>
      </c>
      <c r="S370" s="14">
        <f t="shared" ca="1" si="41"/>
        <v>669674420.51040006</v>
      </c>
      <c r="T370" s="11" t="s">
        <v>25</v>
      </c>
      <c r="U370" s="18" t="s">
        <v>26</v>
      </c>
    </row>
    <row r="371" spans="1:21" ht="15" customHeight="1" x14ac:dyDescent="0.15">
      <c r="A371" s="10" t="s">
        <v>419</v>
      </c>
      <c r="B371" s="11" t="s">
        <v>28</v>
      </c>
      <c r="C371" s="11" t="s">
        <v>38</v>
      </c>
      <c r="D371" s="12">
        <v>45965</v>
      </c>
      <c r="E371" s="11">
        <v>4446</v>
      </c>
      <c r="F371" s="11" t="s">
        <v>24</v>
      </c>
      <c r="G371" s="13">
        <v>4891.2299999999996</v>
      </c>
      <c r="H371" s="14">
        <f t="shared" si="35"/>
        <v>21746408.579999998</v>
      </c>
      <c r="I371" s="14">
        <f>IF(F371="GHS",H371,H371*Assumptions!$B$4)</f>
        <v>234861212.664</v>
      </c>
      <c r="J371" s="15" t="str">
        <f>INDEX(Assumptions!$B$8:$B$12,MATCH(B371,Assumptions!$A$8:$A$12,0))</f>
        <v>Fair Value Less Costs to Sell</v>
      </c>
      <c r="K371" s="16">
        <f>G371/(1-INDEX(Assumptions!$D$8:$D$12,MATCH(B371,Assumptions!$A$8:$A$12,0)))</f>
        <v>5558.215909090909</v>
      </c>
      <c r="L371" s="16">
        <f t="shared" si="36"/>
        <v>146.73689999999999</v>
      </c>
      <c r="M371" s="16">
        <f t="shared" si="37"/>
        <v>277.91079545454545</v>
      </c>
      <c r="N371" s="14">
        <f>E371*(K371-L371-M371)*IF(F371="GHS",1,Assumptions!$B$4)</f>
        <v>246497518.20053458</v>
      </c>
      <c r="O371" s="15">
        <f t="shared" ca="1" si="38"/>
        <v>321</v>
      </c>
      <c r="P371" s="15" t="str">
        <f t="shared" ca="1" si="39"/>
        <v>181-365d</v>
      </c>
      <c r="Q371" s="17">
        <f ca="1">IF(P371="0-90d",0,IF(P371="91-180d",INDEX(Assumptions!$F$8:$F$12,MATCH(B371,Assumptions!$A$8:$A$12,0)),IF(P371="181-365d",INDEX(Assumptions!$G$8:$G$12,MATCH(B371,Assumptions!$A$8:$A$12,0)),INDEX(Assumptions!$H$8:$H$12,MATCH(B371,Assumptions!$A$8:$A$12,0)))))</f>
        <v>0.1</v>
      </c>
      <c r="R371" s="14">
        <f t="shared" ca="1" si="40"/>
        <v>23486121.266400002</v>
      </c>
      <c r="S371" s="14">
        <f t="shared" ca="1" si="41"/>
        <v>211375091.3976</v>
      </c>
      <c r="T371" s="11" t="s">
        <v>50</v>
      </c>
      <c r="U371" s="18" t="s">
        <v>26</v>
      </c>
    </row>
    <row r="372" spans="1:21" ht="15" customHeight="1" x14ac:dyDescent="0.15">
      <c r="A372" s="10" t="s">
        <v>420</v>
      </c>
      <c r="B372" s="11" t="s">
        <v>41</v>
      </c>
      <c r="C372" s="11" t="s">
        <v>49</v>
      </c>
      <c r="D372" s="12">
        <v>45806</v>
      </c>
      <c r="E372" s="11">
        <v>1178</v>
      </c>
      <c r="F372" s="11" t="s">
        <v>33</v>
      </c>
      <c r="G372" s="13">
        <v>282.49</v>
      </c>
      <c r="H372" s="14">
        <f t="shared" si="35"/>
        <v>332773.22000000003</v>
      </c>
      <c r="I372" s="14">
        <f>IF(F372="GHS",H372,H372*Assumptions!$B$4)</f>
        <v>332773.22000000003</v>
      </c>
      <c r="J372" s="15" t="str">
        <f>INDEX(Assumptions!$B$8:$B$12,MATCH(B372,Assumptions!$A$8:$A$12,0))</f>
        <v>Weighted Average</v>
      </c>
      <c r="K372" s="16">
        <f>G372/(1-INDEX(Assumptions!$D$8:$D$12,MATCH(B372,Assumptions!$A$8:$A$12,0)))</f>
        <v>434.6</v>
      </c>
      <c r="L372" s="16">
        <f t="shared" si="36"/>
        <v>8.4747000000000003</v>
      </c>
      <c r="M372" s="16">
        <f t="shared" si="37"/>
        <v>21.730000000000004</v>
      </c>
      <c r="N372" s="14">
        <f>E372*(K372-L372-M372)*IF(F372="GHS",1,Assumptions!$B$4)</f>
        <v>476377.66340000002</v>
      </c>
      <c r="O372" s="15">
        <f t="shared" ca="1" si="38"/>
        <v>480</v>
      </c>
      <c r="P372" s="15" t="str">
        <f t="shared" ca="1" si="39"/>
        <v>365d+</v>
      </c>
      <c r="Q372" s="17">
        <f ca="1">IF(P372="0-90d",0,IF(P372="91-180d",INDEX(Assumptions!$F$8:$F$12,MATCH(B372,Assumptions!$A$8:$A$12,0)),IF(P372="181-365d",INDEX(Assumptions!$G$8:$G$12,MATCH(B372,Assumptions!$A$8:$A$12,0)),INDEX(Assumptions!$H$8:$H$12,MATCH(B372,Assumptions!$A$8:$A$12,0)))))</f>
        <v>0.8</v>
      </c>
      <c r="R372" s="14">
        <f t="shared" ca="1" si="40"/>
        <v>266218.57600000006</v>
      </c>
      <c r="S372" s="14">
        <f t="shared" ca="1" si="41"/>
        <v>66554.643999999971</v>
      </c>
      <c r="T372" s="11" t="s">
        <v>25</v>
      </c>
      <c r="U372" s="18" t="s">
        <v>26</v>
      </c>
    </row>
    <row r="373" spans="1:21" ht="15" customHeight="1" x14ac:dyDescent="0.15">
      <c r="A373" s="10" t="s">
        <v>421</v>
      </c>
      <c r="B373" s="11" t="s">
        <v>28</v>
      </c>
      <c r="C373" s="11" t="s">
        <v>38</v>
      </c>
      <c r="D373" s="12">
        <v>45735</v>
      </c>
      <c r="E373" s="11">
        <v>3864</v>
      </c>
      <c r="F373" s="11" t="s">
        <v>24</v>
      </c>
      <c r="G373" s="13">
        <v>3946.68</v>
      </c>
      <c r="H373" s="14">
        <f t="shared" si="35"/>
        <v>15249971.52</v>
      </c>
      <c r="I373" s="14">
        <f>IF(F373="GHS",H373,H373*Assumptions!$B$4)</f>
        <v>164699692.41600001</v>
      </c>
      <c r="J373" s="15" t="str">
        <f>INDEX(Assumptions!$B$8:$B$12,MATCH(B373,Assumptions!$A$8:$A$12,0))</f>
        <v>Fair Value Less Costs to Sell</v>
      </c>
      <c r="K373" s="16">
        <f>G373/(1-INDEX(Assumptions!$D$8:$D$12,MATCH(B373,Assumptions!$A$8:$A$12,0)))</f>
        <v>4484.863636363636</v>
      </c>
      <c r="L373" s="16">
        <f t="shared" si="36"/>
        <v>118.40039999999999</v>
      </c>
      <c r="M373" s="16">
        <f t="shared" si="37"/>
        <v>224.24318181818182</v>
      </c>
      <c r="N373" s="14">
        <f>E373*(K373-L373-M373)*IF(F373="GHS",1,Assumptions!$B$4)</f>
        <v>172859813.54024723</v>
      </c>
      <c r="O373" s="15">
        <f t="shared" ca="1" si="38"/>
        <v>551</v>
      </c>
      <c r="P373" s="15" t="str">
        <f t="shared" ca="1" si="39"/>
        <v>365d+</v>
      </c>
      <c r="Q373" s="17">
        <f ca="1">IF(P373="0-90d",0,IF(P373="91-180d",INDEX(Assumptions!$F$8:$F$12,MATCH(B373,Assumptions!$A$8:$A$12,0)),IF(P373="181-365d",INDEX(Assumptions!$G$8:$G$12,MATCH(B373,Assumptions!$A$8:$A$12,0)),INDEX(Assumptions!$H$8:$H$12,MATCH(B373,Assumptions!$A$8:$A$12,0)))))</f>
        <v>0.4</v>
      </c>
      <c r="R373" s="14">
        <f t="shared" ca="1" si="40"/>
        <v>65879876.966400005</v>
      </c>
      <c r="S373" s="14">
        <f t="shared" ca="1" si="41"/>
        <v>98819815.449600011</v>
      </c>
      <c r="T373" s="11" t="s">
        <v>25</v>
      </c>
      <c r="U373" s="18" t="s">
        <v>26</v>
      </c>
    </row>
    <row r="374" spans="1:21" ht="15" customHeight="1" x14ac:dyDescent="0.15">
      <c r="A374" s="10" t="s">
        <v>422</v>
      </c>
      <c r="B374" s="11" t="s">
        <v>31</v>
      </c>
      <c r="C374" s="11" t="s">
        <v>32</v>
      </c>
      <c r="D374" s="12">
        <v>46187</v>
      </c>
      <c r="E374" s="11">
        <v>3249</v>
      </c>
      <c r="F374" s="11" t="s">
        <v>33</v>
      </c>
      <c r="G374" s="13">
        <v>1218.8599999999999</v>
      </c>
      <c r="H374" s="14">
        <f t="shared" si="35"/>
        <v>3960076.1399999997</v>
      </c>
      <c r="I374" s="14">
        <f>IF(F374="GHS",H374,H374*Assumptions!$B$4)</f>
        <v>3960076.1399999997</v>
      </c>
      <c r="J374" s="15" t="str">
        <f>INDEX(Assumptions!$B$8:$B$12,MATCH(B374,Assumptions!$A$8:$A$12,0))</f>
        <v>Weighted Average</v>
      </c>
      <c r="K374" s="16">
        <f>G374/(1-INDEX(Assumptions!$D$8:$D$12,MATCH(B374,Assumptions!$A$8:$A$12,0)))</f>
        <v>1692.8611111111111</v>
      </c>
      <c r="L374" s="16">
        <f t="shared" si="36"/>
        <v>36.565799999999996</v>
      </c>
      <c r="M374" s="16">
        <f t="shared" si="37"/>
        <v>84.643055555555563</v>
      </c>
      <c r="N374" s="14">
        <f>E374*(K374-L374-M374)*IF(F374="GHS",1,Assumptions!$B$4)</f>
        <v>5106298.1782999998</v>
      </c>
      <c r="O374" s="15">
        <f t="shared" ca="1" si="38"/>
        <v>99</v>
      </c>
      <c r="P374" s="15" t="str">
        <f t="shared" ca="1" si="39"/>
        <v>91-180d</v>
      </c>
      <c r="Q374" s="17">
        <f ca="1">IF(P374="0-90d",0,IF(P374="91-180d",INDEX(Assumptions!$F$8:$F$12,MATCH(B374,Assumptions!$A$8:$A$12,0)),IF(P374="181-365d",INDEX(Assumptions!$G$8:$G$12,MATCH(B374,Assumptions!$A$8:$A$12,0)),INDEX(Assumptions!$H$8:$H$12,MATCH(B374,Assumptions!$A$8:$A$12,0)))))</f>
        <v>0.05</v>
      </c>
      <c r="R374" s="14">
        <f t="shared" ca="1" si="40"/>
        <v>198003.807</v>
      </c>
      <c r="S374" s="14">
        <f t="shared" ca="1" si="41"/>
        <v>3762072.3329999996</v>
      </c>
      <c r="T374" s="11" t="s">
        <v>25</v>
      </c>
      <c r="U374" s="18" t="s">
        <v>26</v>
      </c>
    </row>
    <row r="375" spans="1:21" ht="15" customHeight="1" x14ac:dyDescent="0.15">
      <c r="A375" s="10" t="s">
        <v>423</v>
      </c>
      <c r="B375" s="11" t="s">
        <v>31</v>
      </c>
      <c r="C375" s="11" t="s">
        <v>63</v>
      </c>
      <c r="D375" s="12">
        <v>46183</v>
      </c>
      <c r="E375" s="11">
        <v>3716</v>
      </c>
      <c r="F375" s="11" t="s">
        <v>33</v>
      </c>
      <c r="G375" s="13">
        <v>3812.07</v>
      </c>
      <c r="H375" s="14">
        <f t="shared" si="35"/>
        <v>14165652.120000001</v>
      </c>
      <c r="I375" s="14">
        <f>IF(F375="GHS",H375,H375*Assumptions!$B$4)</f>
        <v>14165652.120000001</v>
      </c>
      <c r="J375" s="15" t="str">
        <f>INDEX(Assumptions!$B$8:$B$12,MATCH(B375,Assumptions!$A$8:$A$12,0))</f>
        <v>Weighted Average</v>
      </c>
      <c r="K375" s="16">
        <f>G375/(1-INDEX(Assumptions!$D$8:$D$12,MATCH(B375,Assumptions!$A$8:$A$12,0)))</f>
        <v>5294.541666666667</v>
      </c>
      <c r="L375" s="16">
        <f t="shared" si="36"/>
        <v>114.3621</v>
      </c>
      <c r="M375" s="16">
        <f t="shared" si="37"/>
        <v>264.72708333333338</v>
      </c>
      <c r="N375" s="14">
        <f>E375*(K375-L375-M375)*IF(F375="GHS",1,Assumptions!$B$4)</f>
        <v>18265821.428066667</v>
      </c>
      <c r="O375" s="15">
        <f t="shared" ca="1" si="38"/>
        <v>103</v>
      </c>
      <c r="P375" s="15" t="str">
        <f t="shared" ca="1" si="39"/>
        <v>91-180d</v>
      </c>
      <c r="Q375" s="17">
        <f ca="1">IF(P375="0-90d",0,IF(P375="91-180d",INDEX(Assumptions!$F$8:$F$12,MATCH(B375,Assumptions!$A$8:$A$12,0)),IF(P375="181-365d",INDEX(Assumptions!$G$8:$G$12,MATCH(B375,Assumptions!$A$8:$A$12,0)),INDEX(Assumptions!$H$8:$H$12,MATCH(B375,Assumptions!$A$8:$A$12,0)))))</f>
        <v>0.05</v>
      </c>
      <c r="R375" s="14">
        <f t="shared" ca="1" si="40"/>
        <v>708282.60600000015</v>
      </c>
      <c r="S375" s="14">
        <f t="shared" ca="1" si="41"/>
        <v>13457369.514</v>
      </c>
      <c r="T375" s="11" t="s">
        <v>25</v>
      </c>
      <c r="U375" s="18" t="s">
        <v>26</v>
      </c>
    </row>
    <row r="376" spans="1:21" ht="15" customHeight="1" x14ac:dyDescent="0.15">
      <c r="A376" s="10" t="s">
        <v>424</v>
      </c>
      <c r="B376" s="11" t="s">
        <v>22</v>
      </c>
      <c r="C376" s="11" t="s">
        <v>81</v>
      </c>
      <c r="D376" s="12">
        <v>45969</v>
      </c>
      <c r="E376" s="11">
        <v>2857</v>
      </c>
      <c r="F376" s="11" t="s">
        <v>24</v>
      </c>
      <c r="G376" s="13">
        <v>33025.57</v>
      </c>
      <c r="H376" s="14">
        <f t="shared" si="35"/>
        <v>94354053.489999995</v>
      </c>
      <c r="I376" s="14">
        <f>IF(F376="GHS",H376,H376*Assumptions!$B$4)</f>
        <v>1019023777.692</v>
      </c>
      <c r="J376" s="15" t="str">
        <f>INDEX(Assumptions!$B$8:$B$12,MATCH(B376,Assumptions!$A$8:$A$12,0))</f>
        <v>FIFO</v>
      </c>
      <c r="K376" s="16">
        <f>G376/(1-INDEX(Assumptions!$D$8:$D$12,MATCH(B376,Assumptions!$A$8:$A$12,0)))</f>
        <v>40275.085365853658</v>
      </c>
      <c r="L376" s="16">
        <f t="shared" si="36"/>
        <v>990.76709999999991</v>
      </c>
      <c r="M376" s="16">
        <f t="shared" si="37"/>
        <v>2013.754268292683</v>
      </c>
      <c r="N376" s="14">
        <f>E376*(K376-L376-M376)*IF(F376="GHS",1,Assumptions!$B$4)</f>
        <v>1150005614.4831429</v>
      </c>
      <c r="O376" s="15">
        <f t="shared" ca="1" si="38"/>
        <v>317</v>
      </c>
      <c r="P376" s="15" t="str">
        <f t="shared" ca="1" si="39"/>
        <v>181-365d</v>
      </c>
      <c r="Q376" s="17">
        <f ca="1">IF(P376="0-90d",0,IF(P376="91-180d",INDEX(Assumptions!$F$8:$F$12,MATCH(B376,Assumptions!$A$8:$A$12,0)),IF(P376="181-365d",INDEX(Assumptions!$G$8:$G$12,MATCH(B376,Assumptions!$A$8:$A$12,0)),INDEX(Assumptions!$H$8:$H$12,MATCH(B376,Assumptions!$A$8:$A$12,0)))))</f>
        <v>0.15</v>
      </c>
      <c r="R376" s="14">
        <f t="shared" ca="1" si="40"/>
        <v>152853566.65380001</v>
      </c>
      <c r="S376" s="14">
        <f t="shared" ca="1" si="41"/>
        <v>866170211.03820002</v>
      </c>
      <c r="T376" s="11" t="s">
        <v>25</v>
      </c>
      <c r="U376" s="18" t="s">
        <v>26</v>
      </c>
    </row>
    <row r="377" spans="1:21" ht="15" customHeight="1" x14ac:dyDescent="0.15">
      <c r="A377" s="10" t="s">
        <v>425</v>
      </c>
      <c r="B377" s="11" t="s">
        <v>28</v>
      </c>
      <c r="C377" s="11" t="s">
        <v>38</v>
      </c>
      <c r="D377" s="12">
        <v>46003</v>
      </c>
      <c r="E377" s="11">
        <v>2268</v>
      </c>
      <c r="F377" s="11" t="s">
        <v>24</v>
      </c>
      <c r="G377" s="13">
        <v>13774.35</v>
      </c>
      <c r="H377" s="14">
        <f t="shared" si="35"/>
        <v>31240225.800000001</v>
      </c>
      <c r="I377" s="14">
        <f>IF(F377="GHS",H377,H377*Assumptions!$B$4)</f>
        <v>337394438.64000005</v>
      </c>
      <c r="J377" s="15" t="str">
        <f>INDEX(Assumptions!$B$8:$B$12,MATCH(B377,Assumptions!$A$8:$A$12,0))</f>
        <v>Fair Value Less Costs to Sell</v>
      </c>
      <c r="K377" s="16">
        <f>G377/(1-INDEX(Assumptions!$D$8:$D$12,MATCH(B377,Assumptions!$A$8:$A$12,0)))</f>
        <v>15652.670454545454</v>
      </c>
      <c r="L377" s="16">
        <f t="shared" si="36"/>
        <v>413.23050000000001</v>
      </c>
      <c r="M377" s="16">
        <f t="shared" si="37"/>
        <v>782.63352272727275</v>
      </c>
      <c r="N377" s="14">
        <f>E377*(K377-L377-M377)*IF(F377="GHS",1,Assumptions!$B$4)</f>
        <v>354110799.46352732</v>
      </c>
      <c r="O377" s="15">
        <f t="shared" ca="1" si="38"/>
        <v>283</v>
      </c>
      <c r="P377" s="15" t="str">
        <f t="shared" ca="1" si="39"/>
        <v>181-365d</v>
      </c>
      <c r="Q377" s="17">
        <f ca="1">IF(P377="0-90d",0,IF(P377="91-180d",INDEX(Assumptions!$F$8:$F$12,MATCH(B377,Assumptions!$A$8:$A$12,0)),IF(P377="181-365d",INDEX(Assumptions!$G$8:$G$12,MATCH(B377,Assumptions!$A$8:$A$12,0)),INDEX(Assumptions!$H$8:$H$12,MATCH(B377,Assumptions!$A$8:$A$12,0)))))</f>
        <v>0.1</v>
      </c>
      <c r="R377" s="14">
        <f t="shared" ca="1" si="40"/>
        <v>33739443.864000008</v>
      </c>
      <c r="S377" s="14">
        <f t="shared" ca="1" si="41"/>
        <v>303654994.77600002</v>
      </c>
      <c r="T377" s="11" t="s">
        <v>25</v>
      </c>
      <c r="U377" s="18" t="s">
        <v>26</v>
      </c>
    </row>
    <row r="378" spans="1:21" ht="15" customHeight="1" x14ac:dyDescent="0.15">
      <c r="A378" s="10" t="s">
        <v>426</v>
      </c>
      <c r="B378" s="11" t="s">
        <v>31</v>
      </c>
      <c r="C378" s="11" t="s">
        <v>76</v>
      </c>
      <c r="D378" s="12">
        <v>45777</v>
      </c>
      <c r="E378" s="11">
        <v>4474</v>
      </c>
      <c r="F378" s="11" t="s">
        <v>33</v>
      </c>
      <c r="G378" s="13">
        <v>5520.68</v>
      </c>
      <c r="H378" s="14">
        <f t="shared" si="35"/>
        <v>24699522.32</v>
      </c>
      <c r="I378" s="14">
        <f>IF(F378="GHS",H378,H378*Assumptions!$B$4)</f>
        <v>24699522.32</v>
      </c>
      <c r="J378" s="15" t="str">
        <f>INDEX(Assumptions!$B$8:$B$12,MATCH(B378,Assumptions!$A$8:$A$12,0))</f>
        <v>Weighted Average</v>
      </c>
      <c r="K378" s="16">
        <f>G378/(1-INDEX(Assumptions!$D$8:$D$12,MATCH(B378,Assumptions!$A$8:$A$12,0)))</f>
        <v>7667.6111111111122</v>
      </c>
      <c r="L378" s="16">
        <f t="shared" si="36"/>
        <v>165.62039999999999</v>
      </c>
      <c r="M378" s="16">
        <f t="shared" si="37"/>
        <v>383.38055555555565</v>
      </c>
      <c r="N378" s="14">
        <f>E378*(K378-L378-M378)*IF(F378="GHS",1,Assumptions!$B$4)</f>
        <v>31848661.83595556</v>
      </c>
      <c r="O378" s="15">
        <f t="shared" ca="1" si="38"/>
        <v>509</v>
      </c>
      <c r="P378" s="15" t="str">
        <f t="shared" ca="1" si="39"/>
        <v>365d+</v>
      </c>
      <c r="Q378" s="17">
        <f ca="1">IF(P378="0-90d",0,IF(P378="91-180d",INDEX(Assumptions!$F$8:$F$12,MATCH(B378,Assumptions!$A$8:$A$12,0)),IF(P378="181-365d",INDEX(Assumptions!$G$8:$G$12,MATCH(B378,Assumptions!$A$8:$A$12,0)),INDEX(Assumptions!$H$8:$H$12,MATCH(B378,Assumptions!$A$8:$A$12,0)))))</f>
        <v>0.6</v>
      </c>
      <c r="R378" s="14">
        <f t="shared" ca="1" si="40"/>
        <v>14819713.391999999</v>
      </c>
      <c r="S378" s="14">
        <f t="shared" ca="1" si="41"/>
        <v>9879808.9280000012</v>
      </c>
      <c r="T378" s="11" t="s">
        <v>25</v>
      </c>
      <c r="U378" s="18" t="s">
        <v>26</v>
      </c>
    </row>
    <row r="379" spans="1:21" ht="15" customHeight="1" x14ac:dyDescent="0.15">
      <c r="A379" s="10" t="s">
        <v>427</v>
      </c>
      <c r="B379" s="11" t="s">
        <v>41</v>
      </c>
      <c r="C379" s="11" t="s">
        <v>44</v>
      </c>
      <c r="D379" s="12">
        <v>45972</v>
      </c>
      <c r="E379" s="11">
        <v>4085</v>
      </c>
      <c r="F379" s="11" t="s">
        <v>33</v>
      </c>
      <c r="G379" s="13">
        <v>279.18</v>
      </c>
      <c r="H379" s="14">
        <f t="shared" si="35"/>
        <v>1140450.3</v>
      </c>
      <c r="I379" s="14">
        <f>IF(F379="GHS",H379,H379*Assumptions!$B$4)</f>
        <v>1140450.3</v>
      </c>
      <c r="J379" s="15" t="str">
        <f>INDEX(Assumptions!$B$8:$B$12,MATCH(B379,Assumptions!$A$8:$A$12,0))</f>
        <v>Weighted Average</v>
      </c>
      <c r="K379" s="16">
        <f>G379/(1-INDEX(Assumptions!$D$8:$D$12,MATCH(B379,Assumptions!$A$8:$A$12,0)))</f>
        <v>429.50769230769231</v>
      </c>
      <c r="L379" s="16">
        <f t="shared" si="36"/>
        <v>8.3753999999999991</v>
      </c>
      <c r="M379" s="16">
        <f t="shared" si="37"/>
        <v>21.475384615384616</v>
      </c>
      <c r="N379" s="14">
        <f>E379*(K379-L379-M379)*IF(F379="GHS",1,Assumptions!$B$4)</f>
        <v>1632598.4679230771</v>
      </c>
      <c r="O379" s="15">
        <f t="shared" ca="1" si="38"/>
        <v>314</v>
      </c>
      <c r="P379" s="15" t="str">
        <f t="shared" ca="1" si="39"/>
        <v>181-365d</v>
      </c>
      <c r="Q379" s="17">
        <f ca="1">IF(P379="0-90d",0,IF(P379="91-180d",INDEX(Assumptions!$F$8:$F$12,MATCH(B379,Assumptions!$A$8:$A$12,0)),IF(P379="181-365d",INDEX(Assumptions!$G$8:$G$12,MATCH(B379,Assumptions!$A$8:$A$12,0)),INDEX(Assumptions!$H$8:$H$12,MATCH(B379,Assumptions!$A$8:$A$12,0)))))</f>
        <v>0.35</v>
      </c>
      <c r="R379" s="14">
        <f t="shared" ca="1" si="40"/>
        <v>399157.60499999998</v>
      </c>
      <c r="S379" s="14">
        <f t="shared" ca="1" si="41"/>
        <v>741292.69500000007</v>
      </c>
      <c r="T379" s="11" t="s">
        <v>25</v>
      </c>
      <c r="U379" s="18" t="s">
        <v>36</v>
      </c>
    </row>
    <row r="380" spans="1:21" ht="15" customHeight="1" x14ac:dyDescent="0.15">
      <c r="A380" s="10" t="s">
        <v>428</v>
      </c>
      <c r="B380" s="11" t="s">
        <v>22</v>
      </c>
      <c r="C380" s="11" t="s">
        <v>81</v>
      </c>
      <c r="D380" s="12">
        <v>46043</v>
      </c>
      <c r="E380" s="11">
        <v>2244</v>
      </c>
      <c r="F380" s="11" t="s">
        <v>24</v>
      </c>
      <c r="G380" s="13">
        <v>30926.39</v>
      </c>
      <c r="H380" s="14">
        <f t="shared" si="35"/>
        <v>69398819.159999996</v>
      </c>
      <c r="I380" s="14">
        <f>IF(F380="GHS",H380,H380*Assumptions!$B$4)</f>
        <v>749507246.92799997</v>
      </c>
      <c r="J380" s="15" t="str">
        <f>INDEX(Assumptions!$B$8:$B$12,MATCH(B380,Assumptions!$A$8:$A$12,0))</f>
        <v>FIFO</v>
      </c>
      <c r="K380" s="16">
        <f>G380/(1-INDEX(Assumptions!$D$8:$D$12,MATCH(B380,Assumptions!$A$8:$A$12,0)))</f>
        <v>37715.109756097554</v>
      </c>
      <c r="L380" s="16">
        <f t="shared" si="36"/>
        <v>927.79169999999999</v>
      </c>
      <c r="M380" s="16">
        <f t="shared" si="37"/>
        <v>1885.7554878048777</v>
      </c>
      <c r="N380" s="14">
        <f>E380*(K380-L380-M380)*IF(F380="GHS",1,Assumptions!$B$4)</f>
        <v>845846349.15508676</v>
      </c>
      <c r="O380" s="15">
        <f t="shared" ca="1" si="38"/>
        <v>243</v>
      </c>
      <c r="P380" s="15" t="str">
        <f t="shared" ca="1" si="39"/>
        <v>181-365d</v>
      </c>
      <c r="Q380" s="17">
        <f ca="1">IF(P380="0-90d",0,IF(P380="91-180d",INDEX(Assumptions!$F$8:$F$12,MATCH(B380,Assumptions!$A$8:$A$12,0)),IF(P380="181-365d",INDEX(Assumptions!$G$8:$G$12,MATCH(B380,Assumptions!$A$8:$A$12,0)),INDEX(Assumptions!$H$8:$H$12,MATCH(B380,Assumptions!$A$8:$A$12,0)))))</f>
        <v>0.15</v>
      </c>
      <c r="R380" s="14">
        <f t="shared" ca="1" si="40"/>
        <v>112426087.03919999</v>
      </c>
      <c r="S380" s="14">
        <f t="shared" ca="1" si="41"/>
        <v>637081159.88880002</v>
      </c>
      <c r="T380" s="11" t="s">
        <v>25</v>
      </c>
      <c r="U380" s="18" t="s">
        <v>26</v>
      </c>
    </row>
    <row r="381" spans="1:21" ht="15" customHeight="1" x14ac:dyDescent="0.15">
      <c r="A381" s="10" t="s">
        <v>429</v>
      </c>
      <c r="B381" s="11" t="s">
        <v>46</v>
      </c>
      <c r="C381" s="11" t="s">
        <v>119</v>
      </c>
      <c r="D381" s="12">
        <v>45740</v>
      </c>
      <c r="E381" s="11">
        <v>2331</v>
      </c>
      <c r="F381" s="11" t="s">
        <v>33</v>
      </c>
      <c r="G381" s="13">
        <v>395479.76</v>
      </c>
      <c r="H381" s="14">
        <f t="shared" si="35"/>
        <v>921863320.56000006</v>
      </c>
      <c r="I381" s="14">
        <f>IF(F381="GHS",H381,H381*Assumptions!$B$4)</f>
        <v>921863320.56000006</v>
      </c>
      <c r="J381" s="15" t="str">
        <f>INDEX(Assumptions!$B$8:$B$12,MATCH(B381,Assumptions!$A$8:$A$12,0))</f>
        <v>Specific Identification</v>
      </c>
      <c r="K381" s="16">
        <f>G381/(1-INDEX(Assumptions!$D$8:$D$12,MATCH(B381,Assumptions!$A$8:$A$12,0)))</f>
        <v>507025.33333333331</v>
      </c>
      <c r="L381" s="16">
        <f t="shared" si="36"/>
        <v>11864.3928</v>
      </c>
      <c r="M381" s="16">
        <f t="shared" si="37"/>
        <v>25351.266666666666</v>
      </c>
      <c r="N381" s="14">
        <f>E381*(K381-L381-M381)*IF(F381="GHS",1,Assumptions!$B$4)</f>
        <v>1095126349.7832</v>
      </c>
      <c r="O381" s="15">
        <f t="shared" ca="1" si="38"/>
        <v>546</v>
      </c>
      <c r="P381" s="15" t="str">
        <f t="shared" ca="1" si="39"/>
        <v>365d+</v>
      </c>
      <c r="Q381" s="17">
        <f ca="1">IF(P381="0-90d",0,IF(P381="91-180d",INDEX(Assumptions!$F$8:$F$12,MATCH(B381,Assumptions!$A$8:$A$12,0)),IF(P381="181-365d",INDEX(Assumptions!$G$8:$G$12,MATCH(B381,Assumptions!$A$8:$A$12,0)),INDEX(Assumptions!$H$8:$H$12,MATCH(B381,Assumptions!$A$8:$A$12,0)))))</f>
        <v>0.15</v>
      </c>
      <c r="R381" s="14">
        <f t="shared" ca="1" si="40"/>
        <v>138279498.08399999</v>
      </c>
      <c r="S381" s="14">
        <f t="shared" ca="1" si="41"/>
        <v>783583822.47600007</v>
      </c>
      <c r="T381" s="11" t="s">
        <v>25</v>
      </c>
      <c r="U381" s="18" t="s">
        <v>26</v>
      </c>
    </row>
    <row r="382" spans="1:21" ht="15" customHeight="1" x14ac:dyDescent="0.15">
      <c r="A382" s="10" t="s">
        <v>430</v>
      </c>
      <c r="B382" s="11" t="s">
        <v>22</v>
      </c>
      <c r="C382" s="11" t="s">
        <v>61</v>
      </c>
      <c r="D382" s="12">
        <v>45910</v>
      </c>
      <c r="E382" s="11">
        <v>4644</v>
      </c>
      <c r="F382" s="11" t="s">
        <v>24</v>
      </c>
      <c r="G382" s="13">
        <v>57592.95</v>
      </c>
      <c r="H382" s="14">
        <f t="shared" si="35"/>
        <v>267461659.79999998</v>
      </c>
      <c r="I382" s="14">
        <f>IF(F382="GHS",H382,H382*Assumptions!$B$4)</f>
        <v>2888585925.8400002</v>
      </c>
      <c r="J382" s="15" t="str">
        <f>INDEX(Assumptions!$B$8:$B$12,MATCH(B382,Assumptions!$A$8:$A$12,0))</f>
        <v>FIFO</v>
      </c>
      <c r="K382" s="16">
        <f>G382/(1-INDEX(Assumptions!$D$8:$D$12,MATCH(B382,Assumptions!$A$8:$A$12,0)))</f>
        <v>70235.304878048773</v>
      </c>
      <c r="L382" s="16">
        <f t="shared" si="36"/>
        <v>1727.7884999999999</v>
      </c>
      <c r="M382" s="16">
        <f t="shared" si="37"/>
        <v>3511.7652439024387</v>
      </c>
      <c r="N382" s="14">
        <f>E382*(K382-L382-M382)*IF(F382="GHS",1,Assumptions!$B$4)</f>
        <v>3259874897.2833366</v>
      </c>
      <c r="O382" s="15">
        <f t="shared" ca="1" si="38"/>
        <v>376</v>
      </c>
      <c r="P382" s="15" t="str">
        <f t="shared" ca="1" si="39"/>
        <v>365d+</v>
      </c>
      <c r="Q382" s="17">
        <f ca="1">IF(P382="0-90d",0,IF(P382="91-180d",INDEX(Assumptions!$F$8:$F$12,MATCH(B382,Assumptions!$A$8:$A$12,0)),IF(P382="181-365d",INDEX(Assumptions!$G$8:$G$12,MATCH(B382,Assumptions!$A$8:$A$12,0)),INDEX(Assumptions!$H$8:$H$12,MATCH(B382,Assumptions!$A$8:$A$12,0)))))</f>
        <v>0.5</v>
      </c>
      <c r="R382" s="14">
        <f t="shared" ca="1" si="40"/>
        <v>1444292962.9200001</v>
      </c>
      <c r="S382" s="14">
        <f t="shared" ca="1" si="41"/>
        <v>1444292962.9200001</v>
      </c>
      <c r="T382" s="11" t="s">
        <v>25</v>
      </c>
      <c r="U382" s="18" t="s">
        <v>26</v>
      </c>
    </row>
    <row r="383" spans="1:21" ht="15" customHeight="1" x14ac:dyDescent="0.15">
      <c r="A383" s="10" t="s">
        <v>431</v>
      </c>
      <c r="B383" s="11" t="s">
        <v>22</v>
      </c>
      <c r="C383" s="11" t="s">
        <v>61</v>
      </c>
      <c r="D383" s="12">
        <v>46139</v>
      </c>
      <c r="E383" s="11">
        <v>3711</v>
      </c>
      <c r="F383" s="11" t="s">
        <v>24</v>
      </c>
      <c r="G383" s="13">
        <v>18395.490000000002</v>
      </c>
      <c r="H383" s="14">
        <f t="shared" si="35"/>
        <v>68265663.390000001</v>
      </c>
      <c r="I383" s="14">
        <f>IF(F383="GHS",H383,H383*Assumptions!$B$4)</f>
        <v>737269164.61200011</v>
      </c>
      <c r="J383" s="15" t="str">
        <f>INDEX(Assumptions!$B$8:$B$12,MATCH(B383,Assumptions!$A$8:$A$12,0))</f>
        <v>FIFO</v>
      </c>
      <c r="K383" s="16">
        <f>G383/(1-INDEX(Assumptions!$D$8:$D$12,MATCH(B383,Assumptions!$A$8:$A$12,0)))</f>
        <v>22433.524390243903</v>
      </c>
      <c r="L383" s="16">
        <f t="shared" si="36"/>
        <v>551.86470000000008</v>
      </c>
      <c r="M383" s="16">
        <f t="shared" si="37"/>
        <v>1121.6762195121953</v>
      </c>
      <c r="N383" s="14">
        <f>E383*(K383-L383-M383)*IF(F383="GHS",1,Assumptions!$B$4)</f>
        <v>832035225.52676213</v>
      </c>
      <c r="O383" s="15">
        <f t="shared" ca="1" si="38"/>
        <v>147</v>
      </c>
      <c r="P383" s="15" t="str">
        <f t="shared" ca="1" si="39"/>
        <v>91-180d</v>
      </c>
      <c r="Q383" s="17">
        <f ca="1">IF(P383="0-90d",0,IF(P383="91-180d",INDEX(Assumptions!$F$8:$F$12,MATCH(B383,Assumptions!$A$8:$A$12,0)),IF(P383="181-365d",INDEX(Assumptions!$G$8:$G$12,MATCH(B383,Assumptions!$A$8:$A$12,0)),INDEX(Assumptions!$H$8:$H$12,MATCH(B383,Assumptions!$A$8:$A$12,0)))))</f>
        <v>0.03</v>
      </c>
      <c r="R383" s="14">
        <f t="shared" ca="1" si="40"/>
        <v>22118074.938360002</v>
      </c>
      <c r="S383" s="14">
        <f t="shared" ca="1" si="41"/>
        <v>715151089.67364013</v>
      </c>
      <c r="T383" s="11" t="s">
        <v>25</v>
      </c>
      <c r="U383" s="18" t="s">
        <v>26</v>
      </c>
    </row>
    <row r="384" spans="1:21" ht="15" customHeight="1" x14ac:dyDescent="0.15">
      <c r="A384" s="10" t="s">
        <v>432</v>
      </c>
      <c r="B384" s="11" t="s">
        <v>31</v>
      </c>
      <c r="C384" s="11" t="s">
        <v>32</v>
      </c>
      <c r="D384" s="12">
        <v>46200</v>
      </c>
      <c r="E384" s="11">
        <v>1207</v>
      </c>
      <c r="F384" s="11" t="s">
        <v>33</v>
      </c>
      <c r="G384" s="13">
        <v>1386.93</v>
      </c>
      <c r="H384" s="14">
        <f t="shared" si="35"/>
        <v>1674024.51</v>
      </c>
      <c r="I384" s="14">
        <f>IF(F384="GHS",H384,H384*Assumptions!$B$4)</f>
        <v>1674024.51</v>
      </c>
      <c r="J384" s="15" t="str">
        <f>INDEX(Assumptions!$B$8:$B$12,MATCH(B384,Assumptions!$A$8:$A$12,0))</f>
        <v>Weighted Average</v>
      </c>
      <c r="K384" s="16">
        <f>G384/(1-INDEX(Assumptions!$D$8:$D$12,MATCH(B384,Assumptions!$A$8:$A$12,0)))</f>
        <v>1926.2916666666667</v>
      </c>
      <c r="L384" s="16">
        <f t="shared" si="36"/>
        <v>41.607900000000001</v>
      </c>
      <c r="M384" s="16">
        <f t="shared" si="37"/>
        <v>96.314583333333346</v>
      </c>
      <c r="N384" s="14">
        <f>E384*(K384-L384-M384)*IF(F384="GHS",1,Assumptions!$B$4)</f>
        <v>2158561.6042833333</v>
      </c>
      <c r="O384" s="15">
        <f t="shared" ca="1" si="38"/>
        <v>86</v>
      </c>
      <c r="P384" s="15" t="str">
        <f t="shared" ca="1" si="39"/>
        <v>0-90d</v>
      </c>
      <c r="Q384" s="17">
        <f ca="1">IF(P384="0-90d",0,IF(P384="91-180d",INDEX(Assumptions!$F$8:$F$12,MATCH(B384,Assumptions!$A$8:$A$12,0)),IF(P384="181-365d",INDEX(Assumptions!$G$8:$G$12,MATCH(B384,Assumptions!$A$8:$A$12,0)),INDEX(Assumptions!$H$8:$H$12,MATCH(B384,Assumptions!$A$8:$A$12,0)))))</f>
        <v>0</v>
      </c>
      <c r="R384" s="14">
        <f t="shared" ca="1" si="40"/>
        <v>0</v>
      </c>
      <c r="S384" s="14">
        <f t="shared" ca="1" si="41"/>
        <v>1674024.51</v>
      </c>
      <c r="T384" s="11" t="s">
        <v>25</v>
      </c>
      <c r="U384" s="18" t="s">
        <v>26</v>
      </c>
    </row>
    <row r="385" spans="1:21" ht="15" customHeight="1" x14ac:dyDescent="0.15">
      <c r="A385" s="10" t="s">
        <v>433</v>
      </c>
      <c r="B385" s="11" t="s">
        <v>28</v>
      </c>
      <c r="C385" s="11" t="s">
        <v>35</v>
      </c>
      <c r="D385" s="12">
        <v>45933</v>
      </c>
      <c r="E385" s="11">
        <v>1253</v>
      </c>
      <c r="F385" s="11" t="s">
        <v>24</v>
      </c>
      <c r="G385" s="13">
        <v>13944.19</v>
      </c>
      <c r="H385" s="14">
        <f t="shared" si="35"/>
        <v>17472070.07</v>
      </c>
      <c r="I385" s="14">
        <f>IF(F385="GHS",H385,H385*Assumptions!$B$4)</f>
        <v>188698356.75600001</v>
      </c>
      <c r="J385" s="15" t="str">
        <f>INDEX(Assumptions!$B$8:$B$12,MATCH(B385,Assumptions!$A$8:$A$12,0))</f>
        <v>Fair Value Less Costs to Sell</v>
      </c>
      <c r="K385" s="16">
        <f>G385/(1-INDEX(Assumptions!$D$8:$D$12,MATCH(B385,Assumptions!$A$8:$A$12,0)))</f>
        <v>15845.670454545456</v>
      </c>
      <c r="L385" s="16">
        <f t="shared" si="36"/>
        <v>418.32569999999998</v>
      </c>
      <c r="M385" s="16">
        <f t="shared" si="37"/>
        <v>792.28352272727284</v>
      </c>
      <c r="N385" s="14">
        <f>E385*(K385-L385-M385)*IF(F385="GHS",1,Assumptions!$B$4)</f>
        <v>198047502.6134564</v>
      </c>
      <c r="O385" s="15">
        <f t="shared" ca="1" si="38"/>
        <v>353</v>
      </c>
      <c r="P385" s="15" t="str">
        <f t="shared" ca="1" si="39"/>
        <v>181-365d</v>
      </c>
      <c r="Q385" s="17">
        <f ca="1">IF(P385="0-90d",0,IF(P385="91-180d",INDEX(Assumptions!$F$8:$F$12,MATCH(B385,Assumptions!$A$8:$A$12,0)),IF(P385="181-365d",INDEX(Assumptions!$G$8:$G$12,MATCH(B385,Assumptions!$A$8:$A$12,0)),INDEX(Assumptions!$H$8:$H$12,MATCH(B385,Assumptions!$A$8:$A$12,0)))))</f>
        <v>0.1</v>
      </c>
      <c r="R385" s="14">
        <f t="shared" ca="1" si="40"/>
        <v>18869835.675600003</v>
      </c>
      <c r="S385" s="14">
        <f t="shared" ca="1" si="41"/>
        <v>169828521.08040002</v>
      </c>
      <c r="T385" s="11" t="s">
        <v>25</v>
      </c>
      <c r="U385" s="18" t="s">
        <v>26</v>
      </c>
    </row>
    <row r="386" spans="1:21" ht="15" customHeight="1" x14ac:dyDescent="0.15">
      <c r="A386" s="10" t="s">
        <v>434</v>
      </c>
      <c r="B386" s="11" t="s">
        <v>31</v>
      </c>
      <c r="C386" s="11" t="s">
        <v>76</v>
      </c>
      <c r="D386" s="12">
        <v>46159</v>
      </c>
      <c r="E386" s="11">
        <v>1095</v>
      </c>
      <c r="F386" s="11" t="s">
        <v>33</v>
      </c>
      <c r="G386" s="13">
        <v>2968.53</v>
      </c>
      <c r="H386" s="14">
        <f t="shared" ref="H386:H449" si="42">E386*G386</f>
        <v>3250540.35</v>
      </c>
      <c r="I386" s="14">
        <f>IF(F386="GHS",H386,H386*Assumptions!$B$4)</f>
        <v>3250540.35</v>
      </c>
      <c r="J386" s="15" t="str">
        <f>INDEX(Assumptions!$B$8:$B$12,MATCH(B386,Assumptions!$A$8:$A$12,0))</f>
        <v>Weighted Average</v>
      </c>
      <c r="K386" s="16">
        <f>G386/(1-INDEX(Assumptions!$D$8:$D$12,MATCH(B386,Assumptions!$A$8:$A$12,0)))</f>
        <v>4122.9583333333339</v>
      </c>
      <c r="L386" s="16">
        <f t="shared" ref="L386:L449" si="43">G386*0.03</f>
        <v>89.055900000000008</v>
      </c>
      <c r="M386" s="16">
        <f t="shared" ref="M386:M449" si="44">K386*0.05</f>
        <v>206.1479166666667</v>
      </c>
      <c r="N386" s="14">
        <f>E386*(K386-L386-M386)*IF(F386="GHS",1,Assumptions!$B$4)</f>
        <v>4191391.1957500009</v>
      </c>
      <c r="O386" s="15">
        <f t="shared" ref="O386:O449" ca="1" si="45">TODAY()-D386</f>
        <v>127</v>
      </c>
      <c r="P386" s="15" t="str">
        <f t="shared" ref="P386:P449" ca="1" si="46">IF(O386&lt;=90,"0-90d",IF(O386&lt;=180,"91-180d",IF(O386&lt;=365,"181-365d","365d+")))</f>
        <v>91-180d</v>
      </c>
      <c r="Q386" s="17">
        <f ca="1">IF(P386="0-90d",0,IF(P386="91-180d",INDEX(Assumptions!$F$8:$F$12,MATCH(B386,Assumptions!$A$8:$A$12,0)),IF(P386="181-365d",INDEX(Assumptions!$G$8:$G$12,MATCH(B386,Assumptions!$A$8:$A$12,0)),INDEX(Assumptions!$H$8:$H$12,MATCH(B386,Assumptions!$A$8:$A$12,0)))))</f>
        <v>0.05</v>
      </c>
      <c r="R386" s="14">
        <f t="shared" ref="R386:R449" ca="1" si="47">I386*Q386</f>
        <v>162527.01750000002</v>
      </c>
      <c r="S386" s="14">
        <f t="shared" ref="S386:S449" si="48">IF(T386="Held on Consignment (Not Owned)",0,MIN(I386-R386,N386))</f>
        <v>0</v>
      </c>
      <c r="T386" s="11" t="s">
        <v>39</v>
      </c>
      <c r="U386" s="18" t="s">
        <v>26</v>
      </c>
    </row>
    <row r="387" spans="1:21" ht="15" customHeight="1" x14ac:dyDescent="0.15">
      <c r="A387" s="10" t="s">
        <v>435</v>
      </c>
      <c r="B387" s="11" t="s">
        <v>46</v>
      </c>
      <c r="C387" s="11" t="s">
        <v>119</v>
      </c>
      <c r="D387" s="12">
        <v>45888</v>
      </c>
      <c r="E387" s="11">
        <v>744</v>
      </c>
      <c r="F387" s="11" t="s">
        <v>33</v>
      </c>
      <c r="G387" s="13">
        <v>681338.49</v>
      </c>
      <c r="H387" s="14">
        <f t="shared" si="42"/>
        <v>506915836.56</v>
      </c>
      <c r="I387" s="14">
        <f>IF(F387="GHS",H387,H387*Assumptions!$B$4)</f>
        <v>506915836.56</v>
      </c>
      <c r="J387" s="15" t="str">
        <f>INDEX(Assumptions!$B$8:$B$12,MATCH(B387,Assumptions!$A$8:$A$12,0))</f>
        <v>Specific Identification</v>
      </c>
      <c r="K387" s="16">
        <f>G387/(1-INDEX(Assumptions!$D$8:$D$12,MATCH(B387,Assumptions!$A$8:$A$12,0)))</f>
        <v>873510.88461538462</v>
      </c>
      <c r="L387" s="16">
        <f t="shared" si="43"/>
        <v>20440.154699999999</v>
      </c>
      <c r="M387" s="16">
        <f t="shared" si="44"/>
        <v>43675.544230769236</v>
      </c>
      <c r="N387" s="14">
        <f>E387*(K387-L387-M387)*IF(F387="GHS",1,Assumptions!$B$4)</f>
        <v>602190018.14935386</v>
      </c>
      <c r="O387" s="15">
        <f t="shared" ca="1" si="45"/>
        <v>398</v>
      </c>
      <c r="P387" s="15" t="str">
        <f t="shared" ca="1" si="46"/>
        <v>365d+</v>
      </c>
      <c r="Q387" s="17">
        <f ca="1">IF(P387="0-90d",0,IF(P387="91-180d",INDEX(Assumptions!$F$8:$F$12,MATCH(B387,Assumptions!$A$8:$A$12,0)),IF(P387="181-365d",INDEX(Assumptions!$G$8:$G$12,MATCH(B387,Assumptions!$A$8:$A$12,0)),INDEX(Assumptions!$H$8:$H$12,MATCH(B387,Assumptions!$A$8:$A$12,0)))))</f>
        <v>0.15</v>
      </c>
      <c r="R387" s="14">
        <f t="shared" ca="1" si="47"/>
        <v>76037375.483999997</v>
      </c>
      <c r="S387" s="14">
        <f t="shared" ca="1" si="48"/>
        <v>430878461.07599998</v>
      </c>
      <c r="T387" s="11" t="s">
        <v>25</v>
      </c>
      <c r="U387" s="18" t="s">
        <v>26</v>
      </c>
    </row>
    <row r="388" spans="1:21" ht="15" customHeight="1" x14ac:dyDescent="0.15">
      <c r="A388" s="10" t="s">
        <v>436</v>
      </c>
      <c r="B388" s="11" t="s">
        <v>41</v>
      </c>
      <c r="C388" s="11" t="s">
        <v>115</v>
      </c>
      <c r="D388" s="12">
        <v>46076</v>
      </c>
      <c r="E388" s="11">
        <v>4890</v>
      </c>
      <c r="F388" s="11" t="s">
        <v>33</v>
      </c>
      <c r="G388" s="13">
        <v>231.34</v>
      </c>
      <c r="H388" s="14">
        <f t="shared" si="42"/>
        <v>1131252.6000000001</v>
      </c>
      <c r="I388" s="14">
        <f>IF(F388="GHS",H388,H388*Assumptions!$B$4)</f>
        <v>1131252.6000000001</v>
      </c>
      <c r="J388" s="15" t="str">
        <f>INDEX(Assumptions!$B$8:$B$12,MATCH(B388,Assumptions!$A$8:$A$12,0))</f>
        <v>Weighted Average</v>
      </c>
      <c r="K388" s="16">
        <f>G388/(1-INDEX(Assumptions!$D$8:$D$12,MATCH(B388,Assumptions!$A$8:$A$12,0)))</f>
        <v>355.90769230769229</v>
      </c>
      <c r="L388" s="16">
        <f t="shared" si="43"/>
        <v>6.9401999999999999</v>
      </c>
      <c r="M388" s="16">
        <f t="shared" si="44"/>
        <v>17.795384615384616</v>
      </c>
      <c r="N388" s="14">
        <f>E388*(K388-L388-M388)*IF(F388="GHS",1,Assumptions!$B$4)</f>
        <v>1619431.6066153846</v>
      </c>
      <c r="O388" s="15">
        <f t="shared" ca="1" si="45"/>
        <v>210</v>
      </c>
      <c r="P388" s="15" t="str">
        <f t="shared" ca="1" si="46"/>
        <v>181-365d</v>
      </c>
      <c r="Q388" s="17">
        <f ca="1">IF(P388="0-90d",0,IF(P388="91-180d",INDEX(Assumptions!$F$8:$F$12,MATCH(B388,Assumptions!$A$8:$A$12,0)),IF(P388="181-365d",INDEX(Assumptions!$G$8:$G$12,MATCH(B388,Assumptions!$A$8:$A$12,0)),INDEX(Assumptions!$H$8:$H$12,MATCH(B388,Assumptions!$A$8:$A$12,0)))))</f>
        <v>0.35</v>
      </c>
      <c r="R388" s="14">
        <f t="shared" ca="1" si="47"/>
        <v>395938.41000000003</v>
      </c>
      <c r="S388" s="14">
        <f t="shared" ca="1" si="48"/>
        <v>735314.19000000006</v>
      </c>
      <c r="T388" s="11" t="s">
        <v>25</v>
      </c>
      <c r="U388" s="18" t="s">
        <v>26</v>
      </c>
    </row>
    <row r="389" spans="1:21" ht="15" customHeight="1" x14ac:dyDescent="0.15">
      <c r="A389" s="10" t="s">
        <v>437</v>
      </c>
      <c r="B389" s="11" t="s">
        <v>46</v>
      </c>
      <c r="C389" s="11" t="s">
        <v>119</v>
      </c>
      <c r="D389" s="12">
        <v>45826</v>
      </c>
      <c r="E389" s="11">
        <v>3990</v>
      </c>
      <c r="F389" s="11" t="s">
        <v>33</v>
      </c>
      <c r="G389" s="13">
        <v>565904.17000000004</v>
      </c>
      <c r="H389" s="14">
        <f t="shared" si="42"/>
        <v>2257957638.3000002</v>
      </c>
      <c r="I389" s="14">
        <f>IF(F389="GHS",H389,H389*Assumptions!$B$4)</f>
        <v>2257957638.3000002</v>
      </c>
      <c r="J389" s="15" t="str">
        <f>INDEX(Assumptions!$B$8:$B$12,MATCH(B389,Assumptions!$A$8:$A$12,0))</f>
        <v>Specific Identification</v>
      </c>
      <c r="K389" s="16">
        <f>G389/(1-INDEX(Assumptions!$D$8:$D$12,MATCH(B389,Assumptions!$A$8:$A$12,0)))</f>
        <v>725518.16666666674</v>
      </c>
      <c r="L389" s="16">
        <f t="shared" si="43"/>
        <v>16977.125100000001</v>
      </c>
      <c r="M389" s="16">
        <f t="shared" si="44"/>
        <v>36275.90833333334</v>
      </c>
      <c r="N389" s="14">
        <f>E389*(K389-L389-M389)*IF(F389="GHS",1,Assumptions!$B$4)</f>
        <v>2682337881.6010008</v>
      </c>
      <c r="O389" s="15">
        <f t="shared" ca="1" si="45"/>
        <v>460</v>
      </c>
      <c r="P389" s="15" t="str">
        <f t="shared" ca="1" si="46"/>
        <v>365d+</v>
      </c>
      <c r="Q389" s="17">
        <f ca="1">IF(P389="0-90d",0,IF(P389="91-180d",INDEX(Assumptions!$F$8:$F$12,MATCH(B389,Assumptions!$A$8:$A$12,0)),IF(P389="181-365d",INDEX(Assumptions!$G$8:$G$12,MATCH(B389,Assumptions!$A$8:$A$12,0)),INDEX(Assumptions!$H$8:$H$12,MATCH(B389,Assumptions!$A$8:$A$12,0)))))</f>
        <v>0.15</v>
      </c>
      <c r="R389" s="14">
        <f t="shared" ca="1" si="47"/>
        <v>338693645.745</v>
      </c>
      <c r="S389" s="14">
        <f t="shared" ca="1" si="48"/>
        <v>1919263992.5550003</v>
      </c>
      <c r="T389" s="11" t="s">
        <v>25</v>
      </c>
      <c r="U389" s="18" t="s">
        <v>26</v>
      </c>
    </row>
    <row r="390" spans="1:21" ht="15" customHeight="1" x14ac:dyDescent="0.15">
      <c r="A390" s="10" t="s">
        <v>438</v>
      </c>
      <c r="B390" s="11" t="s">
        <v>41</v>
      </c>
      <c r="C390" s="11" t="s">
        <v>49</v>
      </c>
      <c r="D390" s="12">
        <v>46069</v>
      </c>
      <c r="E390" s="11">
        <v>428</v>
      </c>
      <c r="F390" s="11" t="s">
        <v>33</v>
      </c>
      <c r="G390" s="13">
        <v>399.71</v>
      </c>
      <c r="H390" s="14">
        <f t="shared" si="42"/>
        <v>171075.88</v>
      </c>
      <c r="I390" s="14">
        <f>IF(F390="GHS",H390,H390*Assumptions!$B$4)</f>
        <v>171075.88</v>
      </c>
      <c r="J390" s="15" t="str">
        <f>INDEX(Assumptions!$B$8:$B$12,MATCH(B390,Assumptions!$A$8:$A$12,0))</f>
        <v>Weighted Average</v>
      </c>
      <c r="K390" s="16">
        <f>G390/(1-INDEX(Assumptions!$D$8:$D$12,MATCH(B390,Assumptions!$A$8:$A$12,0)))</f>
        <v>614.93846153846152</v>
      </c>
      <c r="L390" s="16">
        <f t="shared" si="43"/>
        <v>11.991299999999999</v>
      </c>
      <c r="M390" s="16">
        <f t="shared" si="44"/>
        <v>30.746923076923078</v>
      </c>
      <c r="N390" s="14">
        <f>E390*(K390-L390-M390)*IF(F390="GHS",1,Assumptions!$B$4)</f>
        <v>244901.70206153847</v>
      </c>
      <c r="O390" s="15">
        <f t="shared" ca="1" si="45"/>
        <v>217</v>
      </c>
      <c r="P390" s="15" t="str">
        <f t="shared" ca="1" si="46"/>
        <v>181-365d</v>
      </c>
      <c r="Q390" s="17">
        <f ca="1">IF(P390="0-90d",0,IF(P390="91-180d",INDEX(Assumptions!$F$8:$F$12,MATCH(B390,Assumptions!$A$8:$A$12,0)),IF(P390="181-365d",INDEX(Assumptions!$G$8:$G$12,MATCH(B390,Assumptions!$A$8:$A$12,0)),INDEX(Assumptions!$H$8:$H$12,MATCH(B390,Assumptions!$A$8:$A$12,0)))))</f>
        <v>0.35</v>
      </c>
      <c r="R390" s="14">
        <f t="shared" ca="1" si="47"/>
        <v>59876.557999999997</v>
      </c>
      <c r="S390" s="14">
        <f t="shared" ca="1" si="48"/>
        <v>111199.32200000001</v>
      </c>
      <c r="T390" s="11" t="s">
        <v>25</v>
      </c>
      <c r="U390" s="18" t="s">
        <v>26</v>
      </c>
    </row>
    <row r="391" spans="1:21" ht="15" customHeight="1" x14ac:dyDescent="0.15">
      <c r="A391" s="10" t="s">
        <v>439</v>
      </c>
      <c r="B391" s="11" t="s">
        <v>28</v>
      </c>
      <c r="C391" s="11" t="s">
        <v>55</v>
      </c>
      <c r="D391" s="12">
        <v>46009</v>
      </c>
      <c r="E391" s="11">
        <v>1378</v>
      </c>
      <c r="F391" s="11" t="s">
        <v>24</v>
      </c>
      <c r="G391" s="13">
        <v>5789.36</v>
      </c>
      <c r="H391" s="14">
        <f t="shared" si="42"/>
        <v>7977738.0799999991</v>
      </c>
      <c r="I391" s="14">
        <f>IF(F391="GHS",H391,H391*Assumptions!$B$4)</f>
        <v>86159571.263999999</v>
      </c>
      <c r="J391" s="15" t="str">
        <f>INDEX(Assumptions!$B$8:$B$12,MATCH(B391,Assumptions!$A$8:$A$12,0))</f>
        <v>Fair Value Less Costs to Sell</v>
      </c>
      <c r="K391" s="16">
        <f>G391/(1-INDEX(Assumptions!$D$8:$D$12,MATCH(B391,Assumptions!$A$8:$A$12,0)))</f>
        <v>6578.8181818181811</v>
      </c>
      <c r="L391" s="16">
        <f t="shared" si="43"/>
        <v>173.68079999999998</v>
      </c>
      <c r="M391" s="16">
        <f t="shared" si="44"/>
        <v>328.94090909090909</v>
      </c>
      <c r="N391" s="14">
        <f>E391*(K391-L391-M391)*IF(F391="GHS",1,Assumptions!$B$4)</f>
        <v>90428386.385716364</v>
      </c>
      <c r="O391" s="15">
        <f t="shared" ca="1" si="45"/>
        <v>277</v>
      </c>
      <c r="P391" s="15" t="str">
        <f t="shared" ca="1" si="46"/>
        <v>181-365d</v>
      </c>
      <c r="Q391" s="17">
        <f ca="1">IF(P391="0-90d",0,IF(P391="91-180d",INDEX(Assumptions!$F$8:$F$12,MATCH(B391,Assumptions!$A$8:$A$12,0)),IF(P391="181-365d",INDEX(Assumptions!$G$8:$G$12,MATCH(B391,Assumptions!$A$8:$A$12,0)),INDEX(Assumptions!$H$8:$H$12,MATCH(B391,Assumptions!$A$8:$A$12,0)))))</f>
        <v>0.1</v>
      </c>
      <c r="R391" s="14">
        <f t="shared" ca="1" si="47"/>
        <v>8615957.1263999995</v>
      </c>
      <c r="S391" s="14">
        <f t="shared" ca="1" si="48"/>
        <v>77543614.137600005</v>
      </c>
      <c r="T391" s="11" t="s">
        <v>25</v>
      </c>
      <c r="U391" s="18" t="s">
        <v>26</v>
      </c>
    </row>
    <row r="392" spans="1:21" ht="15" customHeight="1" x14ac:dyDescent="0.15">
      <c r="A392" s="10" t="s">
        <v>440</v>
      </c>
      <c r="B392" s="11" t="s">
        <v>46</v>
      </c>
      <c r="C392" s="11" t="s">
        <v>47</v>
      </c>
      <c r="D392" s="12">
        <v>45936</v>
      </c>
      <c r="E392" s="11">
        <v>4344</v>
      </c>
      <c r="F392" s="11" t="s">
        <v>33</v>
      </c>
      <c r="G392" s="13">
        <v>462455.46</v>
      </c>
      <c r="H392" s="14">
        <f t="shared" si="42"/>
        <v>2008906518.24</v>
      </c>
      <c r="I392" s="14">
        <f>IF(F392="GHS",H392,H392*Assumptions!$B$4)</f>
        <v>2008906518.24</v>
      </c>
      <c r="J392" s="15" t="str">
        <f>INDEX(Assumptions!$B$8:$B$12,MATCH(B392,Assumptions!$A$8:$A$12,0))</f>
        <v>Specific Identification</v>
      </c>
      <c r="K392" s="16">
        <f>G392/(1-INDEX(Assumptions!$D$8:$D$12,MATCH(B392,Assumptions!$A$8:$A$12,0)))</f>
        <v>592891.61538461538</v>
      </c>
      <c r="L392" s="16">
        <f t="shared" si="43"/>
        <v>13873.6638</v>
      </c>
      <c r="M392" s="16">
        <f t="shared" si="44"/>
        <v>29644.580769230772</v>
      </c>
      <c r="N392" s="14">
        <f>E392*(K392-L392-M392)*IF(F392="GHS",1,Assumptions!$B$4)</f>
        <v>2386477922.822031</v>
      </c>
      <c r="O392" s="15">
        <f t="shared" ca="1" si="45"/>
        <v>350</v>
      </c>
      <c r="P392" s="15" t="str">
        <f t="shared" ca="1" si="46"/>
        <v>181-365d</v>
      </c>
      <c r="Q392" s="17">
        <f ca="1">IF(P392="0-90d",0,IF(P392="91-180d",INDEX(Assumptions!$F$8:$F$12,MATCH(B392,Assumptions!$A$8:$A$12,0)),IF(P392="181-365d",INDEX(Assumptions!$G$8:$G$12,MATCH(B392,Assumptions!$A$8:$A$12,0)),INDEX(Assumptions!$H$8:$H$12,MATCH(B392,Assumptions!$A$8:$A$12,0)))))</f>
        <v>0.05</v>
      </c>
      <c r="R392" s="14">
        <f t="shared" ca="1" si="47"/>
        <v>100445325.912</v>
      </c>
      <c r="S392" s="14">
        <f t="shared" ca="1" si="48"/>
        <v>1908461192.3280001</v>
      </c>
      <c r="T392" s="11" t="s">
        <v>25</v>
      </c>
      <c r="U392" s="18" t="s">
        <v>26</v>
      </c>
    </row>
    <row r="393" spans="1:21" ht="15" customHeight="1" x14ac:dyDescent="0.15">
      <c r="A393" s="10" t="s">
        <v>441</v>
      </c>
      <c r="B393" s="11" t="s">
        <v>31</v>
      </c>
      <c r="C393" s="11" t="s">
        <v>63</v>
      </c>
      <c r="D393" s="12">
        <v>45814</v>
      </c>
      <c r="E393" s="11">
        <v>4009</v>
      </c>
      <c r="F393" s="11" t="s">
        <v>33</v>
      </c>
      <c r="G393" s="13">
        <v>1526.59</v>
      </c>
      <c r="H393" s="14">
        <f t="shared" si="42"/>
        <v>6120099.3099999996</v>
      </c>
      <c r="I393" s="14">
        <f>IF(F393="GHS",H393,H393*Assumptions!$B$4)</f>
        <v>6120099.3099999996</v>
      </c>
      <c r="J393" s="15" t="str">
        <f>INDEX(Assumptions!$B$8:$B$12,MATCH(B393,Assumptions!$A$8:$A$12,0))</f>
        <v>Weighted Average</v>
      </c>
      <c r="K393" s="16">
        <f>G393/(1-INDEX(Assumptions!$D$8:$D$12,MATCH(B393,Assumptions!$A$8:$A$12,0)))</f>
        <v>2120.2638888888887</v>
      </c>
      <c r="L393" s="16">
        <f t="shared" si="43"/>
        <v>45.797699999999999</v>
      </c>
      <c r="M393" s="16">
        <f t="shared" si="44"/>
        <v>106.01319444444444</v>
      </c>
      <c r="N393" s="14">
        <f>E393*(K393-L393-M393)*IF(F393="GHS",1,Assumptions!$B$4)</f>
        <v>7891528.0547277769</v>
      </c>
      <c r="O393" s="15">
        <f t="shared" ca="1" si="45"/>
        <v>472</v>
      </c>
      <c r="P393" s="15" t="str">
        <f t="shared" ca="1" si="46"/>
        <v>365d+</v>
      </c>
      <c r="Q393" s="17">
        <f ca="1">IF(P393="0-90d",0,IF(P393="91-180d",INDEX(Assumptions!$F$8:$F$12,MATCH(B393,Assumptions!$A$8:$A$12,0)),IF(P393="181-365d",INDEX(Assumptions!$G$8:$G$12,MATCH(B393,Assumptions!$A$8:$A$12,0)),INDEX(Assumptions!$H$8:$H$12,MATCH(B393,Assumptions!$A$8:$A$12,0)))))</f>
        <v>0.6</v>
      </c>
      <c r="R393" s="14">
        <f t="shared" ca="1" si="47"/>
        <v>3672059.5859999997</v>
      </c>
      <c r="S393" s="14">
        <f t="shared" ca="1" si="48"/>
        <v>2448039.7239999999</v>
      </c>
      <c r="T393" s="11" t="s">
        <v>25</v>
      </c>
      <c r="U393" s="18" t="s">
        <v>26</v>
      </c>
    </row>
    <row r="394" spans="1:21" ht="15" customHeight="1" x14ac:dyDescent="0.15">
      <c r="A394" s="10" t="s">
        <v>442</v>
      </c>
      <c r="B394" s="11" t="s">
        <v>28</v>
      </c>
      <c r="C394" s="11" t="s">
        <v>29</v>
      </c>
      <c r="D394" s="12">
        <v>46175</v>
      </c>
      <c r="E394" s="11">
        <v>2952</v>
      </c>
      <c r="F394" s="11" t="s">
        <v>24</v>
      </c>
      <c r="G394" s="13">
        <v>9836.61</v>
      </c>
      <c r="H394" s="14">
        <f t="shared" si="42"/>
        <v>29037672.720000003</v>
      </c>
      <c r="I394" s="14">
        <f>IF(F394="GHS",H394,H394*Assumptions!$B$4)</f>
        <v>313606865.37600005</v>
      </c>
      <c r="J394" s="15" t="str">
        <f>INDEX(Assumptions!$B$8:$B$12,MATCH(B394,Assumptions!$A$8:$A$12,0))</f>
        <v>Fair Value Less Costs to Sell</v>
      </c>
      <c r="K394" s="16">
        <f>G394/(1-INDEX(Assumptions!$D$8:$D$12,MATCH(B394,Assumptions!$A$8:$A$12,0)))</f>
        <v>11177.96590909091</v>
      </c>
      <c r="L394" s="16">
        <f t="shared" si="43"/>
        <v>295.09829999999999</v>
      </c>
      <c r="M394" s="16">
        <f t="shared" si="44"/>
        <v>558.89829545454552</v>
      </c>
      <c r="N394" s="14">
        <f>E394*(K394-L394-M394)*IF(F394="GHS",1,Assumptions!$B$4)</f>
        <v>329144660.06962913</v>
      </c>
      <c r="O394" s="15">
        <f t="shared" ca="1" si="45"/>
        <v>111</v>
      </c>
      <c r="P394" s="15" t="str">
        <f t="shared" ca="1" si="46"/>
        <v>91-180d</v>
      </c>
      <c r="Q394" s="17">
        <f ca="1">IF(P394="0-90d",0,IF(P394="91-180d",INDEX(Assumptions!$F$8:$F$12,MATCH(B394,Assumptions!$A$8:$A$12,0)),IF(P394="181-365d",INDEX(Assumptions!$G$8:$G$12,MATCH(B394,Assumptions!$A$8:$A$12,0)),INDEX(Assumptions!$H$8:$H$12,MATCH(B394,Assumptions!$A$8:$A$12,0)))))</f>
        <v>0.02</v>
      </c>
      <c r="R394" s="14">
        <f t="shared" ca="1" si="47"/>
        <v>6272137.3075200012</v>
      </c>
      <c r="S394" s="14">
        <f t="shared" ca="1" si="48"/>
        <v>307334728.06848007</v>
      </c>
      <c r="T394" s="11" t="s">
        <v>25</v>
      </c>
      <c r="U394" s="18" t="s">
        <v>36</v>
      </c>
    </row>
    <row r="395" spans="1:21" ht="15" customHeight="1" x14ac:dyDescent="0.15">
      <c r="A395" s="10" t="s">
        <v>443</v>
      </c>
      <c r="B395" s="11" t="s">
        <v>31</v>
      </c>
      <c r="C395" s="11" t="s">
        <v>63</v>
      </c>
      <c r="D395" s="12">
        <v>46213</v>
      </c>
      <c r="E395" s="11">
        <v>1620</v>
      </c>
      <c r="F395" s="11" t="s">
        <v>33</v>
      </c>
      <c r="G395" s="13">
        <v>2183.3000000000002</v>
      </c>
      <c r="H395" s="14">
        <f t="shared" si="42"/>
        <v>3536946.0000000005</v>
      </c>
      <c r="I395" s="14">
        <f>IF(F395="GHS",H395,H395*Assumptions!$B$4)</f>
        <v>3536946.0000000005</v>
      </c>
      <c r="J395" s="15" t="str">
        <f>INDEX(Assumptions!$B$8:$B$12,MATCH(B395,Assumptions!$A$8:$A$12,0))</f>
        <v>Weighted Average</v>
      </c>
      <c r="K395" s="16">
        <f>G395/(1-INDEX(Assumptions!$D$8:$D$12,MATCH(B395,Assumptions!$A$8:$A$12,0)))</f>
        <v>3032.3611111111113</v>
      </c>
      <c r="L395" s="16">
        <f t="shared" si="43"/>
        <v>65.499000000000009</v>
      </c>
      <c r="M395" s="16">
        <f t="shared" si="44"/>
        <v>151.61805555555557</v>
      </c>
      <c r="N395" s="14">
        <f>E395*(K395-L395-M395)*IF(F395="GHS",1,Assumptions!$B$4)</f>
        <v>4560695.37</v>
      </c>
      <c r="O395" s="15">
        <f t="shared" ca="1" si="45"/>
        <v>73</v>
      </c>
      <c r="P395" s="15" t="str">
        <f t="shared" ca="1" si="46"/>
        <v>0-90d</v>
      </c>
      <c r="Q395" s="17">
        <f ca="1">IF(P395="0-90d",0,IF(P395="91-180d",INDEX(Assumptions!$F$8:$F$12,MATCH(B395,Assumptions!$A$8:$A$12,0)),IF(P395="181-365d",INDEX(Assumptions!$G$8:$G$12,MATCH(B395,Assumptions!$A$8:$A$12,0)),INDEX(Assumptions!$H$8:$H$12,MATCH(B395,Assumptions!$A$8:$A$12,0)))))</f>
        <v>0</v>
      </c>
      <c r="R395" s="14">
        <f t="shared" ca="1" si="47"/>
        <v>0</v>
      </c>
      <c r="S395" s="14">
        <f t="shared" ca="1" si="48"/>
        <v>3536946.0000000005</v>
      </c>
      <c r="T395" s="11" t="s">
        <v>50</v>
      </c>
      <c r="U395" s="18" t="s">
        <v>36</v>
      </c>
    </row>
    <row r="396" spans="1:21" ht="15" customHeight="1" x14ac:dyDescent="0.15">
      <c r="A396" s="10" t="s">
        <v>444</v>
      </c>
      <c r="B396" s="11" t="s">
        <v>41</v>
      </c>
      <c r="C396" s="11" t="s">
        <v>49</v>
      </c>
      <c r="D396" s="12">
        <v>45892</v>
      </c>
      <c r="E396" s="11">
        <v>3400</v>
      </c>
      <c r="F396" s="11" t="s">
        <v>33</v>
      </c>
      <c r="G396" s="13">
        <v>918.74</v>
      </c>
      <c r="H396" s="14">
        <f t="shared" si="42"/>
        <v>3123716</v>
      </c>
      <c r="I396" s="14">
        <f>IF(F396="GHS",H396,H396*Assumptions!$B$4)</f>
        <v>3123716</v>
      </c>
      <c r="J396" s="15" t="str">
        <f>INDEX(Assumptions!$B$8:$B$12,MATCH(B396,Assumptions!$A$8:$A$12,0))</f>
        <v>Weighted Average</v>
      </c>
      <c r="K396" s="16">
        <f>G396/(1-INDEX(Assumptions!$D$8:$D$12,MATCH(B396,Assumptions!$A$8:$A$12,0)))</f>
        <v>1413.4461538461537</v>
      </c>
      <c r="L396" s="16">
        <f t="shared" si="43"/>
        <v>27.562200000000001</v>
      </c>
      <c r="M396" s="16">
        <f t="shared" si="44"/>
        <v>70.672307692307683</v>
      </c>
      <c r="N396" s="14">
        <f>E396*(K396-L396-M396)*IF(F396="GHS",1,Assumptions!$B$4)</f>
        <v>4471719.5969230765</v>
      </c>
      <c r="O396" s="15">
        <f t="shared" ca="1" si="45"/>
        <v>394</v>
      </c>
      <c r="P396" s="15" t="str">
        <f t="shared" ca="1" si="46"/>
        <v>365d+</v>
      </c>
      <c r="Q396" s="17">
        <f ca="1">IF(P396="0-90d",0,IF(P396="91-180d",INDEX(Assumptions!$F$8:$F$12,MATCH(B396,Assumptions!$A$8:$A$12,0)),IF(P396="181-365d",INDEX(Assumptions!$G$8:$G$12,MATCH(B396,Assumptions!$A$8:$A$12,0)),INDEX(Assumptions!$H$8:$H$12,MATCH(B396,Assumptions!$A$8:$A$12,0)))))</f>
        <v>0.8</v>
      </c>
      <c r="R396" s="14">
        <f t="shared" ca="1" si="47"/>
        <v>2498972.8000000003</v>
      </c>
      <c r="S396" s="14">
        <f t="shared" ca="1" si="48"/>
        <v>624743.19999999972</v>
      </c>
      <c r="T396" s="11" t="s">
        <v>25</v>
      </c>
      <c r="U396" s="18" t="s">
        <v>26</v>
      </c>
    </row>
    <row r="397" spans="1:21" ht="15" customHeight="1" x14ac:dyDescent="0.15">
      <c r="A397" s="10" t="s">
        <v>445</v>
      </c>
      <c r="B397" s="11" t="s">
        <v>41</v>
      </c>
      <c r="C397" s="11" t="s">
        <v>115</v>
      </c>
      <c r="D397" s="12">
        <v>46030</v>
      </c>
      <c r="E397" s="11">
        <v>1000</v>
      </c>
      <c r="F397" s="11" t="s">
        <v>33</v>
      </c>
      <c r="G397" s="13">
        <v>302.06</v>
      </c>
      <c r="H397" s="14">
        <f t="shared" si="42"/>
        <v>302060</v>
      </c>
      <c r="I397" s="14">
        <f>IF(F397="GHS",H397,H397*Assumptions!$B$4)</f>
        <v>302060</v>
      </c>
      <c r="J397" s="15" t="str">
        <f>INDEX(Assumptions!$B$8:$B$12,MATCH(B397,Assumptions!$A$8:$A$12,0))</f>
        <v>Weighted Average</v>
      </c>
      <c r="K397" s="16">
        <f>G397/(1-INDEX(Assumptions!$D$8:$D$12,MATCH(B397,Assumptions!$A$8:$A$12,0)))</f>
        <v>464.7076923076923</v>
      </c>
      <c r="L397" s="16">
        <f t="shared" si="43"/>
        <v>9.0617999999999999</v>
      </c>
      <c r="M397" s="16">
        <f t="shared" si="44"/>
        <v>23.235384615384618</v>
      </c>
      <c r="N397" s="14">
        <f>E397*(K397-L397-M397)*IF(F397="GHS",1,Assumptions!$B$4)</f>
        <v>432410.50769230764</v>
      </c>
      <c r="O397" s="15">
        <f t="shared" ca="1" si="45"/>
        <v>256</v>
      </c>
      <c r="P397" s="15" t="str">
        <f t="shared" ca="1" si="46"/>
        <v>181-365d</v>
      </c>
      <c r="Q397" s="17">
        <f ca="1">IF(P397="0-90d",0,IF(P397="91-180d",INDEX(Assumptions!$F$8:$F$12,MATCH(B397,Assumptions!$A$8:$A$12,0)),IF(P397="181-365d",INDEX(Assumptions!$G$8:$G$12,MATCH(B397,Assumptions!$A$8:$A$12,0)),INDEX(Assumptions!$H$8:$H$12,MATCH(B397,Assumptions!$A$8:$A$12,0)))))</f>
        <v>0.35</v>
      </c>
      <c r="R397" s="14">
        <f t="shared" ca="1" si="47"/>
        <v>105721</v>
      </c>
      <c r="S397" s="14">
        <f t="shared" ca="1" si="48"/>
        <v>196339</v>
      </c>
      <c r="T397" s="11" t="s">
        <v>25</v>
      </c>
      <c r="U397" s="18" t="s">
        <v>36</v>
      </c>
    </row>
    <row r="398" spans="1:21" ht="15" customHeight="1" x14ac:dyDescent="0.15">
      <c r="A398" s="10" t="s">
        <v>446</v>
      </c>
      <c r="B398" s="11" t="s">
        <v>22</v>
      </c>
      <c r="C398" s="11" t="s">
        <v>23</v>
      </c>
      <c r="D398" s="12">
        <v>45999</v>
      </c>
      <c r="E398" s="11">
        <v>1886</v>
      </c>
      <c r="F398" s="11" t="s">
        <v>24</v>
      </c>
      <c r="G398" s="13">
        <v>37944.199999999997</v>
      </c>
      <c r="H398" s="14">
        <f t="shared" si="42"/>
        <v>71562761.199999988</v>
      </c>
      <c r="I398" s="14">
        <f>IF(F398="GHS",H398,H398*Assumptions!$B$4)</f>
        <v>772877820.95999992</v>
      </c>
      <c r="J398" s="15" t="str">
        <f>INDEX(Assumptions!$B$8:$B$12,MATCH(B398,Assumptions!$A$8:$A$12,0))</f>
        <v>FIFO</v>
      </c>
      <c r="K398" s="16">
        <f>G398/(1-INDEX(Assumptions!$D$8:$D$12,MATCH(B398,Assumptions!$A$8:$A$12,0)))</f>
        <v>46273.414634146335</v>
      </c>
      <c r="L398" s="16">
        <f t="shared" si="43"/>
        <v>1138.3259999999998</v>
      </c>
      <c r="M398" s="16">
        <f t="shared" si="44"/>
        <v>2313.6707317073169</v>
      </c>
      <c r="N398" s="14">
        <f>E398*(K398-L398-M398)*IF(F398="GHS",1,Assumptions!$B$4)</f>
        <v>872220896.97119999</v>
      </c>
      <c r="O398" s="15">
        <f t="shared" ca="1" si="45"/>
        <v>287</v>
      </c>
      <c r="P398" s="15" t="str">
        <f t="shared" ca="1" si="46"/>
        <v>181-365d</v>
      </c>
      <c r="Q398" s="17">
        <f ca="1">IF(P398="0-90d",0,IF(P398="91-180d",INDEX(Assumptions!$F$8:$F$12,MATCH(B398,Assumptions!$A$8:$A$12,0)),IF(P398="181-365d",INDEX(Assumptions!$G$8:$G$12,MATCH(B398,Assumptions!$A$8:$A$12,0)),INDEX(Assumptions!$H$8:$H$12,MATCH(B398,Assumptions!$A$8:$A$12,0)))))</f>
        <v>0.15</v>
      </c>
      <c r="R398" s="14">
        <f t="shared" ca="1" si="47"/>
        <v>115931673.14399998</v>
      </c>
      <c r="S398" s="14">
        <f t="shared" ca="1" si="48"/>
        <v>656946147.81599998</v>
      </c>
      <c r="T398" s="11" t="s">
        <v>25</v>
      </c>
      <c r="U398" s="18" t="s">
        <v>26</v>
      </c>
    </row>
    <row r="399" spans="1:21" ht="15" customHeight="1" x14ac:dyDescent="0.15">
      <c r="A399" s="10" t="s">
        <v>447</v>
      </c>
      <c r="B399" s="11" t="s">
        <v>22</v>
      </c>
      <c r="C399" s="11" t="s">
        <v>23</v>
      </c>
      <c r="D399" s="12">
        <v>46160</v>
      </c>
      <c r="E399" s="11">
        <v>2781</v>
      </c>
      <c r="F399" s="11" t="s">
        <v>24</v>
      </c>
      <c r="G399" s="13">
        <v>25309.38</v>
      </c>
      <c r="H399" s="14">
        <f t="shared" si="42"/>
        <v>70385385.780000001</v>
      </c>
      <c r="I399" s="14">
        <f>IF(F399="GHS",H399,H399*Assumptions!$B$4)</f>
        <v>760162166.42400002</v>
      </c>
      <c r="J399" s="15" t="str">
        <f>INDEX(Assumptions!$B$8:$B$12,MATCH(B399,Assumptions!$A$8:$A$12,0))</f>
        <v>FIFO</v>
      </c>
      <c r="K399" s="16">
        <f>G399/(1-INDEX(Assumptions!$D$8:$D$12,MATCH(B399,Assumptions!$A$8:$A$12,0)))</f>
        <v>30865.09756097561</v>
      </c>
      <c r="L399" s="16">
        <f t="shared" si="43"/>
        <v>759.28139999999996</v>
      </c>
      <c r="M399" s="16">
        <f t="shared" si="44"/>
        <v>1543.2548780487805</v>
      </c>
      <c r="N399" s="14">
        <f>E399*(K399-L399-M399)*IF(F399="GHS",1,Assumptions!$B$4)</f>
        <v>857870815.62045074</v>
      </c>
      <c r="O399" s="15">
        <f t="shared" ca="1" si="45"/>
        <v>126</v>
      </c>
      <c r="P399" s="15" t="str">
        <f t="shared" ca="1" si="46"/>
        <v>91-180d</v>
      </c>
      <c r="Q399" s="17">
        <f ca="1">IF(P399="0-90d",0,IF(P399="91-180d",INDEX(Assumptions!$F$8:$F$12,MATCH(B399,Assumptions!$A$8:$A$12,0)),IF(P399="181-365d",INDEX(Assumptions!$G$8:$G$12,MATCH(B399,Assumptions!$A$8:$A$12,0)),INDEX(Assumptions!$H$8:$H$12,MATCH(B399,Assumptions!$A$8:$A$12,0)))))</f>
        <v>0.03</v>
      </c>
      <c r="R399" s="14">
        <f t="shared" ca="1" si="47"/>
        <v>22804864.99272</v>
      </c>
      <c r="S399" s="14">
        <f t="shared" ca="1" si="48"/>
        <v>737357301.43128002</v>
      </c>
      <c r="T399" s="11" t="s">
        <v>25</v>
      </c>
      <c r="U399" s="18" t="s">
        <v>26</v>
      </c>
    </row>
    <row r="400" spans="1:21" ht="15" customHeight="1" x14ac:dyDescent="0.15">
      <c r="A400" s="10" t="s">
        <v>448</v>
      </c>
      <c r="B400" s="11" t="s">
        <v>46</v>
      </c>
      <c r="C400" s="11" t="s">
        <v>52</v>
      </c>
      <c r="D400" s="12">
        <v>46148</v>
      </c>
      <c r="E400" s="11">
        <v>3998</v>
      </c>
      <c r="F400" s="11" t="s">
        <v>33</v>
      </c>
      <c r="G400" s="13">
        <v>1428859.36</v>
      </c>
      <c r="H400" s="14">
        <f t="shared" si="42"/>
        <v>5712579721.2800007</v>
      </c>
      <c r="I400" s="14">
        <f>IF(F400="GHS",H400,H400*Assumptions!$B$4)</f>
        <v>5712579721.2800007</v>
      </c>
      <c r="J400" s="15" t="str">
        <f>INDEX(Assumptions!$B$8:$B$12,MATCH(B400,Assumptions!$A$8:$A$12,0))</f>
        <v>Specific Identification</v>
      </c>
      <c r="K400" s="16">
        <f>G400/(1-INDEX(Assumptions!$D$8:$D$12,MATCH(B400,Assumptions!$A$8:$A$12,0)))</f>
        <v>1831870.9743589745</v>
      </c>
      <c r="L400" s="16">
        <f t="shared" si="43"/>
        <v>42865.7808</v>
      </c>
      <c r="M400" s="16">
        <f t="shared" si="44"/>
        <v>91593.548717948725</v>
      </c>
      <c r="N400" s="14">
        <f>E400*(K400-L400-M400)*IF(F400="GHS",1,Assumptions!$B$4)</f>
        <v>6786251756.07442</v>
      </c>
      <c r="O400" s="15">
        <f t="shared" ca="1" si="45"/>
        <v>138</v>
      </c>
      <c r="P400" s="15" t="str">
        <f t="shared" ca="1" si="46"/>
        <v>91-180d</v>
      </c>
      <c r="Q400" s="17">
        <f ca="1">IF(P400="0-90d",0,IF(P400="91-180d",INDEX(Assumptions!$F$8:$F$12,MATCH(B400,Assumptions!$A$8:$A$12,0)),IF(P400="181-365d",INDEX(Assumptions!$G$8:$G$12,MATCH(B400,Assumptions!$A$8:$A$12,0)),INDEX(Assumptions!$H$8:$H$12,MATCH(B400,Assumptions!$A$8:$A$12,0)))))</f>
        <v>0</v>
      </c>
      <c r="R400" s="14">
        <f t="shared" ca="1" si="47"/>
        <v>0</v>
      </c>
      <c r="S400" s="14">
        <f t="shared" si="48"/>
        <v>0</v>
      </c>
      <c r="T400" s="11" t="s">
        <v>39</v>
      </c>
      <c r="U400" s="18" t="s">
        <v>36</v>
      </c>
    </row>
    <row r="401" spans="1:21" ht="15" customHeight="1" x14ac:dyDescent="0.15">
      <c r="A401" s="10" t="s">
        <v>449</v>
      </c>
      <c r="B401" s="11" t="s">
        <v>28</v>
      </c>
      <c r="C401" s="11" t="s">
        <v>35</v>
      </c>
      <c r="D401" s="12">
        <v>46130</v>
      </c>
      <c r="E401" s="11">
        <v>3889</v>
      </c>
      <c r="F401" s="11" t="s">
        <v>24</v>
      </c>
      <c r="G401" s="13">
        <v>9465.8799999999992</v>
      </c>
      <c r="H401" s="14">
        <f t="shared" si="42"/>
        <v>36812807.32</v>
      </c>
      <c r="I401" s="14">
        <f>IF(F401="GHS",H401,H401*Assumptions!$B$4)</f>
        <v>397578319.05600005</v>
      </c>
      <c r="J401" s="15" t="str">
        <f>INDEX(Assumptions!$B$8:$B$12,MATCH(B401,Assumptions!$A$8:$A$12,0))</f>
        <v>Fair Value Less Costs to Sell</v>
      </c>
      <c r="K401" s="16">
        <f>G401/(1-INDEX(Assumptions!$D$8:$D$12,MATCH(B401,Assumptions!$A$8:$A$12,0)))</f>
        <v>10756.681818181818</v>
      </c>
      <c r="L401" s="16">
        <f t="shared" si="43"/>
        <v>283.97639999999996</v>
      </c>
      <c r="M401" s="16">
        <f t="shared" si="44"/>
        <v>537.83409090909095</v>
      </c>
      <c r="N401" s="14">
        <f>E401*(K401-L401-M401)*IF(F401="GHS",1,Assumptions!$B$4)</f>
        <v>417276517.59104735</v>
      </c>
      <c r="O401" s="15">
        <f t="shared" ca="1" si="45"/>
        <v>156</v>
      </c>
      <c r="P401" s="15" t="str">
        <f t="shared" ca="1" si="46"/>
        <v>91-180d</v>
      </c>
      <c r="Q401" s="17">
        <f ca="1">IF(P401="0-90d",0,IF(P401="91-180d",INDEX(Assumptions!$F$8:$F$12,MATCH(B401,Assumptions!$A$8:$A$12,0)),IF(P401="181-365d",INDEX(Assumptions!$G$8:$G$12,MATCH(B401,Assumptions!$A$8:$A$12,0)),INDEX(Assumptions!$H$8:$H$12,MATCH(B401,Assumptions!$A$8:$A$12,0)))))</f>
        <v>0.02</v>
      </c>
      <c r="R401" s="14">
        <f t="shared" ca="1" si="47"/>
        <v>7951566.381120001</v>
      </c>
      <c r="S401" s="14">
        <f t="shared" si="48"/>
        <v>0</v>
      </c>
      <c r="T401" s="11" t="s">
        <v>39</v>
      </c>
      <c r="U401" s="18" t="s">
        <v>26</v>
      </c>
    </row>
    <row r="402" spans="1:21" ht="15" customHeight="1" x14ac:dyDescent="0.15">
      <c r="A402" s="10" t="s">
        <v>450</v>
      </c>
      <c r="B402" s="11" t="s">
        <v>31</v>
      </c>
      <c r="C402" s="11" t="s">
        <v>32</v>
      </c>
      <c r="D402" s="12">
        <v>46134</v>
      </c>
      <c r="E402" s="11">
        <v>1995</v>
      </c>
      <c r="F402" s="11" t="s">
        <v>33</v>
      </c>
      <c r="G402" s="13">
        <v>2872.99</v>
      </c>
      <c r="H402" s="14">
        <f t="shared" si="42"/>
        <v>5731615.0499999998</v>
      </c>
      <c r="I402" s="14">
        <f>IF(F402="GHS",H402,H402*Assumptions!$B$4)</f>
        <v>5731615.0499999998</v>
      </c>
      <c r="J402" s="15" t="str">
        <f>INDEX(Assumptions!$B$8:$B$12,MATCH(B402,Assumptions!$A$8:$A$12,0))</f>
        <v>Weighted Average</v>
      </c>
      <c r="K402" s="16">
        <f>G402/(1-INDEX(Assumptions!$D$8:$D$12,MATCH(B402,Assumptions!$A$8:$A$12,0)))</f>
        <v>3990.2638888888887</v>
      </c>
      <c r="L402" s="16">
        <f t="shared" si="43"/>
        <v>86.189699999999988</v>
      </c>
      <c r="M402" s="16">
        <f t="shared" si="44"/>
        <v>199.51319444444445</v>
      </c>
      <c r="N402" s="14">
        <f>E402*(K402-L402-M402)*IF(F402="GHS",1,Assumptions!$B$4)</f>
        <v>7390599.1839166665</v>
      </c>
      <c r="O402" s="15">
        <f t="shared" ca="1" si="45"/>
        <v>152</v>
      </c>
      <c r="P402" s="15" t="str">
        <f t="shared" ca="1" si="46"/>
        <v>91-180d</v>
      </c>
      <c r="Q402" s="17">
        <f ca="1">IF(P402="0-90d",0,IF(P402="91-180d",INDEX(Assumptions!$F$8:$F$12,MATCH(B402,Assumptions!$A$8:$A$12,0)),IF(P402="181-365d",INDEX(Assumptions!$G$8:$G$12,MATCH(B402,Assumptions!$A$8:$A$12,0)),INDEX(Assumptions!$H$8:$H$12,MATCH(B402,Assumptions!$A$8:$A$12,0)))))</f>
        <v>0.05</v>
      </c>
      <c r="R402" s="14">
        <f t="shared" ca="1" si="47"/>
        <v>286580.7525</v>
      </c>
      <c r="S402" s="14">
        <f t="shared" ca="1" si="48"/>
        <v>5445034.2974999994</v>
      </c>
      <c r="T402" s="11" t="s">
        <v>25</v>
      </c>
      <c r="U402" s="18" t="s">
        <v>36</v>
      </c>
    </row>
    <row r="403" spans="1:21" ht="15" customHeight="1" x14ac:dyDescent="0.15">
      <c r="A403" s="10" t="s">
        <v>451</v>
      </c>
      <c r="B403" s="11" t="s">
        <v>46</v>
      </c>
      <c r="C403" s="11" t="s">
        <v>47</v>
      </c>
      <c r="D403" s="12">
        <v>45932</v>
      </c>
      <c r="E403" s="11">
        <v>710</v>
      </c>
      <c r="F403" s="11" t="s">
        <v>33</v>
      </c>
      <c r="G403" s="13">
        <v>347805.94</v>
      </c>
      <c r="H403" s="14">
        <f t="shared" si="42"/>
        <v>246942217.40000001</v>
      </c>
      <c r="I403" s="14">
        <f>IF(F403="GHS",H403,H403*Assumptions!$B$4)</f>
        <v>246942217.40000001</v>
      </c>
      <c r="J403" s="15" t="str">
        <f>INDEX(Assumptions!$B$8:$B$12,MATCH(B403,Assumptions!$A$8:$A$12,0))</f>
        <v>Specific Identification</v>
      </c>
      <c r="K403" s="16">
        <f>G403/(1-INDEX(Assumptions!$D$8:$D$12,MATCH(B403,Assumptions!$A$8:$A$12,0)))</f>
        <v>445905.05128205125</v>
      </c>
      <c r="L403" s="16">
        <f t="shared" si="43"/>
        <v>10434.1782</v>
      </c>
      <c r="M403" s="16">
        <f t="shared" si="44"/>
        <v>22295.252564102564</v>
      </c>
      <c r="N403" s="14">
        <f>E403*(K403-L403-M403)*IF(F403="GHS",1,Assumptions!$B$4)</f>
        <v>293354690.56774354</v>
      </c>
      <c r="O403" s="15">
        <f t="shared" ca="1" si="45"/>
        <v>354</v>
      </c>
      <c r="P403" s="15" t="str">
        <f t="shared" ca="1" si="46"/>
        <v>181-365d</v>
      </c>
      <c r="Q403" s="17">
        <f ca="1">IF(P403="0-90d",0,IF(P403="91-180d",INDEX(Assumptions!$F$8:$F$12,MATCH(B403,Assumptions!$A$8:$A$12,0)),IF(P403="181-365d",INDEX(Assumptions!$G$8:$G$12,MATCH(B403,Assumptions!$A$8:$A$12,0)),INDEX(Assumptions!$H$8:$H$12,MATCH(B403,Assumptions!$A$8:$A$12,0)))))</f>
        <v>0.05</v>
      </c>
      <c r="R403" s="14">
        <f t="shared" ca="1" si="47"/>
        <v>12347110.870000001</v>
      </c>
      <c r="S403" s="14">
        <f t="shared" ca="1" si="48"/>
        <v>234595106.53</v>
      </c>
      <c r="T403" s="11" t="s">
        <v>50</v>
      </c>
      <c r="U403" s="18" t="s">
        <v>26</v>
      </c>
    </row>
    <row r="404" spans="1:21" ht="15" customHeight="1" x14ac:dyDescent="0.15">
      <c r="A404" s="10" t="s">
        <v>452</v>
      </c>
      <c r="B404" s="11" t="s">
        <v>22</v>
      </c>
      <c r="C404" s="11" t="s">
        <v>23</v>
      </c>
      <c r="D404" s="12">
        <v>45896</v>
      </c>
      <c r="E404" s="11">
        <v>1557</v>
      </c>
      <c r="F404" s="11" t="s">
        <v>24</v>
      </c>
      <c r="G404" s="13">
        <v>24772.26</v>
      </c>
      <c r="H404" s="14">
        <f t="shared" si="42"/>
        <v>38570408.82</v>
      </c>
      <c r="I404" s="14">
        <f>IF(F404="GHS",H404,H404*Assumptions!$B$4)</f>
        <v>416560415.25600004</v>
      </c>
      <c r="J404" s="15" t="str">
        <f>INDEX(Assumptions!$B$8:$B$12,MATCH(B404,Assumptions!$A$8:$A$12,0))</f>
        <v>FIFO</v>
      </c>
      <c r="K404" s="16">
        <f>G404/(1-INDEX(Assumptions!$D$8:$D$12,MATCH(B404,Assumptions!$A$8:$A$12,0)))</f>
        <v>30210.073170731703</v>
      </c>
      <c r="L404" s="16">
        <f t="shared" si="43"/>
        <v>743.16779999999994</v>
      </c>
      <c r="M404" s="16">
        <f t="shared" si="44"/>
        <v>1510.5036585365851</v>
      </c>
      <c r="N404" s="14">
        <f>E404*(K404-L404-M404)*IF(F404="GHS",1,Assumptions!$B$4)</f>
        <v>470103668.63158828</v>
      </c>
      <c r="O404" s="15">
        <f t="shared" ca="1" si="45"/>
        <v>390</v>
      </c>
      <c r="P404" s="15" t="str">
        <f t="shared" ca="1" si="46"/>
        <v>365d+</v>
      </c>
      <c r="Q404" s="17">
        <f ca="1">IF(P404="0-90d",0,IF(P404="91-180d",INDEX(Assumptions!$F$8:$F$12,MATCH(B404,Assumptions!$A$8:$A$12,0)),IF(P404="181-365d",INDEX(Assumptions!$G$8:$G$12,MATCH(B404,Assumptions!$A$8:$A$12,0)),INDEX(Assumptions!$H$8:$H$12,MATCH(B404,Assumptions!$A$8:$A$12,0)))))</f>
        <v>0.5</v>
      </c>
      <c r="R404" s="14">
        <f t="shared" ca="1" si="47"/>
        <v>208280207.62800002</v>
      </c>
      <c r="S404" s="14">
        <f t="shared" ca="1" si="48"/>
        <v>208280207.62800002</v>
      </c>
      <c r="T404" s="11" t="s">
        <v>25</v>
      </c>
      <c r="U404" s="18" t="s">
        <v>36</v>
      </c>
    </row>
    <row r="405" spans="1:21" ht="15" customHeight="1" x14ac:dyDescent="0.15">
      <c r="A405" s="10" t="s">
        <v>453</v>
      </c>
      <c r="B405" s="11" t="s">
        <v>41</v>
      </c>
      <c r="C405" s="11" t="s">
        <v>42</v>
      </c>
      <c r="D405" s="12">
        <v>46122</v>
      </c>
      <c r="E405" s="11">
        <v>3030</v>
      </c>
      <c r="F405" s="11" t="s">
        <v>33</v>
      </c>
      <c r="G405" s="13">
        <v>915.45</v>
      </c>
      <c r="H405" s="14">
        <f t="shared" si="42"/>
        <v>2773813.5</v>
      </c>
      <c r="I405" s="14">
        <f>IF(F405="GHS",H405,H405*Assumptions!$B$4)</f>
        <v>2773813.5</v>
      </c>
      <c r="J405" s="15" t="str">
        <f>INDEX(Assumptions!$B$8:$B$12,MATCH(B405,Assumptions!$A$8:$A$12,0))</f>
        <v>Weighted Average</v>
      </c>
      <c r="K405" s="16">
        <f>G405/(1-INDEX(Assumptions!$D$8:$D$12,MATCH(B405,Assumptions!$A$8:$A$12,0)))</f>
        <v>1408.3846153846155</v>
      </c>
      <c r="L405" s="16">
        <f t="shared" si="43"/>
        <v>27.4635</v>
      </c>
      <c r="M405" s="16">
        <f t="shared" si="44"/>
        <v>70.419230769230779</v>
      </c>
      <c r="N405" s="14">
        <f>E405*(K405-L405-M405)*IF(F405="GHS",1,Assumptions!$B$4)</f>
        <v>3970820.7103846152</v>
      </c>
      <c r="O405" s="15">
        <f t="shared" ca="1" si="45"/>
        <v>164</v>
      </c>
      <c r="P405" s="15" t="str">
        <f t="shared" ca="1" si="46"/>
        <v>91-180d</v>
      </c>
      <c r="Q405" s="17">
        <f ca="1">IF(P405="0-90d",0,IF(P405="91-180d",INDEX(Assumptions!$F$8:$F$12,MATCH(B405,Assumptions!$A$8:$A$12,0)),IF(P405="181-365d",INDEX(Assumptions!$G$8:$G$12,MATCH(B405,Assumptions!$A$8:$A$12,0)),INDEX(Assumptions!$H$8:$H$12,MATCH(B405,Assumptions!$A$8:$A$12,0)))))</f>
        <v>0.1</v>
      </c>
      <c r="R405" s="14">
        <f t="shared" ca="1" si="47"/>
        <v>277381.35000000003</v>
      </c>
      <c r="S405" s="14">
        <f t="shared" ca="1" si="48"/>
        <v>2496432.15</v>
      </c>
      <c r="T405" s="11" t="s">
        <v>25</v>
      </c>
      <c r="U405" s="18" t="s">
        <v>36</v>
      </c>
    </row>
    <row r="406" spans="1:21" ht="15" customHeight="1" x14ac:dyDescent="0.15">
      <c r="A406" s="10" t="s">
        <v>454</v>
      </c>
      <c r="B406" s="11" t="s">
        <v>31</v>
      </c>
      <c r="C406" s="11" t="s">
        <v>32</v>
      </c>
      <c r="D406" s="12">
        <v>45788</v>
      </c>
      <c r="E406" s="11">
        <v>288</v>
      </c>
      <c r="F406" s="11" t="s">
        <v>33</v>
      </c>
      <c r="G406" s="13">
        <v>2353.3200000000002</v>
      </c>
      <c r="H406" s="14">
        <f t="shared" si="42"/>
        <v>677756.16</v>
      </c>
      <c r="I406" s="14">
        <f>IF(F406="GHS",H406,H406*Assumptions!$B$4)</f>
        <v>677756.16</v>
      </c>
      <c r="J406" s="15" t="str">
        <f>INDEX(Assumptions!$B$8:$B$12,MATCH(B406,Assumptions!$A$8:$A$12,0))</f>
        <v>Weighted Average</v>
      </c>
      <c r="K406" s="16">
        <f>G406/(1-INDEX(Assumptions!$D$8:$D$12,MATCH(B406,Assumptions!$A$8:$A$12,0)))</f>
        <v>3268.5000000000005</v>
      </c>
      <c r="L406" s="16">
        <f t="shared" si="43"/>
        <v>70.599599999999995</v>
      </c>
      <c r="M406" s="16">
        <f t="shared" si="44"/>
        <v>163.42500000000004</v>
      </c>
      <c r="N406" s="14">
        <f>E406*(K406-L406-M406)*IF(F406="GHS",1,Assumptions!$B$4)</f>
        <v>873928.91520000005</v>
      </c>
      <c r="O406" s="15">
        <f t="shared" ca="1" si="45"/>
        <v>498</v>
      </c>
      <c r="P406" s="15" t="str">
        <f t="shared" ca="1" si="46"/>
        <v>365d+</v>
      </c>
      <c r="Q406" s="17">
        <f ca="1">IF(P406="0-90d",0,IF(P406="91-180d",INDEX(Assumptions!$F$8:$F$12,MATCH(B406,Assumptions!$A$8:$A$12,0)),IF(P406="181-365d",INDEX(Assumptions!$G$8:$G$12,MATCH(B406,Assumptions!$A$8:$A$12,0)),INDEX(Assumptions!$H$8:$H$12,MATCH(B406,Assumptions!$A$8:$A$12,0)))))</f>
        <v>0.6</v>
      </c>
      <c r="R406" s="14">
        <f t="shared" ca="1" si="47"/>
        <v>406653.696</v>
      </c>
      <c r="S406" s="14">
        <f t="shared" ca="1" si="48"/>
        <v>271102.46400000004</v>
      </c>
      <c r="T406" s="11" t="s">
        <v>25</v>
      </c>
      <c r="U406" s="18" t="s">
        <v>26</v>
      </c>
    </row>
    <row r="407" spans="1:21" ht="15" customHeight="1" x14ac:dyDescent="0.15">
      <c r="A407" s="10" t="s">
        <v>455</v>
      </c>
      <c r="B407" s="11" t="s">
        <v>46</v>
      </c>
      <c r="C407" s="11" t="s">
        <v>47</v>
      </c>
      <c r="D407" s="12">
        <v>45995</v>
      </c>
      <c r="E407" s="11">
        <v>3678</v>
      </c>
      <c r="F407" s="11" t="s">
        <v>33</v>
      </c>
      <c r="G407" s="13">
        <v>737926.27</v>
      </c>
      <c r="H407" s="14">
        <f t="shared" si="42"/>
        <v>2714092821.0599999</v>
      </c>
      <c r="I407" s="14">
        <f>IF(F407="GHS",H407,H407*Assumptions!$B$4)</f>
        <v>2714092821.0599999</v>
      </c>
      <c r="J407" s="15" t="str">
        <f>INDEX(Assumptions!$B$8:$B$12,MATCH(B407,Assumptions!$A$8:$A$12,0))</f>
        <v>Specific Identification</v>
      </c>
      <c r="K407" s="16">
        <f>G407/(1-INDEX(Assumptions!$D$8:$D$12,MATCH(B407,Assumptions!$A$8:$A$12,0)))</f>
        <v>946059.3205128205</v>
      </c>
      <c r="L407" s="16">
        <f t="shared" si="43"/>
        <v>22137.788099999998</v>
      </c>
      <c r="M407" s="16">
        <f t="shared" si="44"/>
        <v>47302.966025641028</v>
      </c>
      <c r="N407" s="14">
        <f>E407*(K407-L407-M407)*IF(F407="GHS",1,Assumptions!$B$4)</f>
        <v>3224203087.1720457</v>
      </c>
      <c r="O407" s="15">
        <f t="shared" ca="1" si="45"/>
        <v>291</v>
      </c>
      <c r="P407" s="15" t="str">
        <f t="shared" ca="1" si="46"/>
        <v>181-365d</v>
      </c>
      <c r="Q407" s="17">
        <f ca="1">IF(P407="0-90d",0,IF(P407="91-180d",INDEX(Assumptions!$F$8:$F$12,MATCH(B407,Assumptions!$A$8:$A$12,0)),IF(P407="181-365d",INDEX(Assumptions!$G$8:$G$12,MATCH(B407,Assumptions!$A$8:$A$12,0)),INDEX(Assumptions!$H$8:$H$12,MATCH(B407,Assumptions!$A$8:$A$12,0)))))</f>
        <v>0.05</v>
      </c>
      <c r="R407" s="14">
        <f t="shared" ca="1" si="47"/>
        <v>135704641.053</v>
      </c>
      <c r="S407" s="14">
        <f t="shared" ca="1" si="48"/>
        <v>2578388180.007</v>
      </c>
      <c r="T407" s="11" t="s">
        <v>25</v>
      </c>
      <c r="U407" s="18" t="s">
        <v>36</v>
      </c>
    </row>
    <row r="408" spans="1:21" ht="15" customHeight="1" x14ac:dyDescent="0.15">
      <c r="A408" s="10" t="s">
        <v>456</v>
      </c>
      <c r="B408" s="11" t="s">
        <v>22</v>
      </c>
      <c r="C408" s="11" t="s">
        <v>81</v>
      </c>
      <c r="D408" s="12">
        <v>46205</v>
      </c>
      <c r="E408" s="11">
        <v>3427</v>
      </c>
      <c r="F408" s="11" t="s">
        <v>24</v>
      </c>
      <c r="G408" s="13">
        <v>17865.09</v>
      </c>
      <c r="H408" s="14">
        <f t="shared" si="42"/>
        <v>61223663.43</v>
      </c>
      <c r="I408" s="14">
        <f>IF(F408="GHS",H408,H408*Assumptions!$B$4)</f>
        <v>661215565.04400003</v>
      </c>
      <c r="J408" s="15" t="str">
        <f>INDEX(Assumptions!$B$8:$B$12,MATCH(B408,Assumptions!$A$8:$A$12,0))</f>
        <v>FIFO</v>
      </c>
      <c r="K408" s="16">
        <f>G408/(1-INDEX(Assumptions!$D$8:$D$12,MATCH(B408,Assumptions!$A$8:$A$12,0)))</f>
        <v>21786.695121951219</v>
      </c>
      <c r="L408" s="16">
        <f t="shared" si="43"/>
        <v>535.95269999999994</v>
      </c>
      <c r="M408" s="16">
        <f t="shared" si="44"/>
        <v>1089.334756097561</v>
      </c>
      <c r="N408" s="14">
        <f>E408*(K408-L408-M408)*IF(F408="GHS",1,Assumptions!$B$4)</f>
        <v>746205955.9655093</v>
      </c>
      <c r="O408" s="15">
        <f t="shared" ca="1" si="45"/>
        <v>81</v>
      </c>
      <c r="P408" s="15" t="str">
        <f t="shared" ca="1" si="46"/>
        <v>0-90d</v>
      </c>
      <c r="Q408" s="17">
        <f ca="1">IF(P408="0-90d",0,IF(P408="91-180d",INDEX(Assumptions!$F$8:$F$12,MATCH(B408,Assumptions!$A$8:$A$12,0)),IF(P408="181-365d",INDEX(Assumptions!$G$8:$G$12,MATCH(B408,Assumptions!$A$8:$A$12,0)),INDEX(Assumptions!$H$8:$H$12,MATCH(B408,Assumptions!$A$8:$A$12,0)))))</f>
        <v>0</v>
      </c>
      <c r="R408" s="14">
        <f t="shared" ca="1" si="47"/>
        <v>0</v>
      </c>
      <c r="S408" s="14">
        <f t="shared" ca="1" si="48"/>
        <v>661215565.04400003</v>
      </c>
      <c r="T408" s="11" t="s">
        <v>25</v>
      </c>
      <c r="U408" s="18" t="s">
        <v>26</v>
      </c>
    </row>
    <row r="409" spans="1:21" ht="15" customHeight="1" x14ac:dyDescent="0.15">
      <c r="A409" s="10" t="s">
        <v>457</v>
      </c>
      <c r="B409" s="11" t="s">
        <v>22</v>
      </c>
      <c r="C409" s="11" t="s">
        <v>23</v>
      </c>
      <c r="D409" s="12">
        <v>45935</v>
      </c>
      <c r="E409" s="11">
        <v>4396</v>
      </c>
      <c r="F409" s="11" t="s">
        <v>24</v>
      </c>
      <c r="G409" s="13">
        <v>8820.6200000000008</v>
      </c>
      <c r="H409" s="14">
        <f t="shared" si="42"/>
        <v>38775445.520000003</v>
      </c>
      <c r="I409" s="14">
        <f>IF(F409="GHS",H409,H409*Assumptions!$B$4)</f>
        <v>418774811.61600006</v>
      </c>
      <c r="J409" s="15" t="str">
        <f>INDEX(Assumptions!$B$8:$B$12,MATCH(B409,Assumptions!$A$8:$A$12,0))</f>
        <v>FIFO</v>
      </c>
      <c r="K409" s="16">
        <f>G409/(1-INDEX(Assumptions!$D$8:$D$12,MATCH(B409,Assumptions!$A$8:$A$12,0)))</f>
        <v>10756.853658536585</v>
      </c>
      <c r="L409" s="16">
        <f t="shared" si="43"/>
        <v>264.61860000000001</v>
      </c>
      <c r="M409" s="16">
        <f t="shared" si="44"/>
        <v>537.8426829268293</v>
      </c>
      <c r="N409" s="14">
        <f>E409*(K409-L409-M409)*IF(F409="GHS",1,Assumptions!$B$4)</f>
        <v>472602695.93834925</v>
      </c>
      <c r="O409" s="15">
        <f t="shared" ca="1" si="45"/>
        <v>351</v>
      </c>
      <c r="P409" s="15" t="str">
        <f t="shared" ca="1" si="46"/>
        <v>181-365d</v>
      </c>
      <c r="Q409" s="17">
        <f ca="1">IF(P409="0-90d",0,IF(P409="91-180d",INDEX(Assumptions!$F$8:$F$12,MATCH(B409,Assumptions!$A$8:$A$12,0)),IF(P409="181-365d",INDEX(Assumptions!$G$8:$G$12,MATCH(B409,Assumptions!$A$8:$A$12,0)),INDEX(Assumptions!$H$8:$H$12,MATCH(B409,Assumptions!$A$8:$A$12,0)))))</f>
        <v>0.15</v>
      </c>
      <c r="R409" s="14">
        <f t="shared" ca="1" si="47"/>
        <v>62816221.742400005</v>
      </c>
      <c r="S409" s="14">
        <f t="shared" ca="1" si="48"/>
        <v>355958589.87360007</v>
      </c>
      <c r="T409" s="11" t="s">
        <v>25</v>
      </c>
      <c r="U409" s="18" t="s">
        <v>36</v>
      </c>
    </row>
    <row r="410" spans="1:21" ht="15" customHeight="1" x14ac:dyDescent="0.15">
      <c r="A410" s="10" t="s">
        <v>458</v>
      </c>
      <c r="B410" s="11" t="s">
        <v>41</v>
      </c>
      <c r="C410" s="11" t="s">
        <v>115</v>
      </c>
      <c r="D410" s="12">
        <v>45813</v>
      </c>
      <c r="E410" s="11">
        <v>2956</v>
      </c>
      <c r="F410" s="11" t="s">
        <v>33</v>
      </c>
      <c r="G410" s="13">
        <v>205.99</v>
      </c>
      <c r="H410" s="14">
        <f t="shared" si="42"/>
        <v>608906.44000000006</v>
      </c>
      <c r="I410" s="14">
        <f>IF(F410="GHS",H410,H410*Assumptions!$B$4)</f>
        <v>608906.44000000006</v>
      </c>
      <c r="J410" s="15" t="str">
        <f>INDEX(Assumptions!$B$8:$B$12,MATCH(B410,Assumptions!$A$8:$A$12,0))</f>
        <v>Weighted Average</v>
      </c>
      <c r="K410" s="16">
        <f>G410/(1-INDEX(Assumptions!$D$8:$D$12,MATCH(B410,Assumptions!$A$8:$A$12,0)))</f>
        <v>316.90769230769229</v>
      </c>
      <c r="L410" s="16">
        <f t="shared" si="43"/>
        <v>6.1797000000000004</v>
      </c>
      <c r="M410" s="16">
        <f t="shared" si="44"/>
        <v>15.845384615384615</v>
      </c>
      <c r="N410" s="14">
        <f>E410*(K410-L410-M410)*IF(F410="GHS",1,Assumptions!$B$4)</f>
        <v>871672.9883384615</v>
      </c>
      <c r="O410" s="15">
        <f t="shared" ca="1" si="45"/>
        <v>473</v>
      </c>
      <c r="P410" s="15" t="str">
        <f t="shared" ca="1" si="46"/>
        <v>365d+</v>
      </c>
      <c r="Q410" s="17">
        <f ca="1">IF(P410="0-90d",0,IF(P410="91-180d",INDEX(Assumptions!$F$8:$F$12,MATCH(B410,Assumptions!$A$8:$A$12,0)),IF(P410="181-365d",INDEX(Assumptions!$G$8:$G$12,MATCH(B410,Assumptions!$A$8:$A$12,0)),INDEX(Assumptions!$H$8:$H$12,MATCH(B410,Assumptions!$A$8:$A$12,0)))))</f>
        <v>0.8</v>
      </c>
      <c r="R410" s="14">
        <f t="shared" ca="1" si="47"/>
        <v>487125.15200000006</v>
      </c>
      <c r="S410" s="14">
        <f t="shared" ca="1" si="48"/>
        <v>121781.288</v>
      </c>
      <c r="T410" s="11" t="s">
        <v>25</v>
      </c>
      <c r="U410" s="18" t="s">
        <v>26</v>
      </c>
    </row>
    <row r="411" spans="1:21" ht="15" customHeight="1" x14ac:dyDescent="0.15">
      <c r="A411" s="10" t="s">
        <v>459</v>
      </c>
      <c r="B411" s="11" t="s">
        <v>28</v>
      </c>
      <c r="C411" s="11" t="s">
        <v>55</v>
      </c>
      <c r="D411" s="12">
        <v>45799</v>
      </c>
      <c r="E411" s="11">
        <v>2184</v>
      </c>
      <c r="F411" s="11" t="s">
        <v>24</v>
      </c>
      <c r="G411" s="13">
        <v>5902.19</v>
      </c>
      <c r="H411" s="14">
        <f t="shared" si="42"/>
        <v>12890382.959999999</v>
      </c>
      <c r="I411" s="14">
        <f>IF(F411="GHS",H411,H411*Assumptions!$B$4)</f>
        <v>139216135.96799999</v>
      </c>
      <c r="J411" s="15" t="str">
        <f>INDEX(Assumptions!$B$8:$B$12,MATCH(B411,Assumptions!$A$8:$A$12,0))</f>
        <v>Fair Value Less Costs to Sell</v>
      </c>
      <c r="K411" s="16">
        <f>G411/(1-INDEX(Assumptions!$D$8:$D$12,MATCH(B411,Assumptions!$A$8:$A$12,0)))</f>
        <v>6707.0340909090901</v>
      </c>
      <c r="L411" s="16">
        <f t="shared" si="43"/>
        <v>177.06569999999999</v>
      </c>
      <c r="M411" s="16">
        <f t="shared" si="44"/>
        <v>335.35170454545454</v>
      </c>
      <c r="N411" s="14">
        <f>E411*(K411-L411-M411)*IF(F411="GHS",1,Assumptions!$B$4)</f>
        <v>146113662.70459634</v>
      </c>
      <c r="O411" s="15">
        <f t="shared" ca="1" si="45"/>
        <v>487</v>
      </c>
      <c r="P411" s="15" t="str">
        <f t="shared" ca="1" si="46"/>
        <v>365d+</v>
      </c>
      <c r="Q411" s="17">
        <f ca="1">IF(P411="0-90d",0,IF(P411="91-180d",INDEX(Assumptions!$F$8:$F$12,MATCH(B411,Assumptions!$A$8:$A$12,0)),IF(P411="181-365d",INDEX(Assumptions!$G$8:$G$12,MATCH(B411,Assumptions!$A$8:$A$12,0)),INDEX(Assumptions!$H$8:$H$12,MATCH(B411,Assumptions!$A$8:$A$12,0)))))</f>
        <v>0.4</v>
      </c>
      <c r="R411" s="14">
        <f t="shared" ca="1" si="47"/>
        <v>55686454.387199998</v>
      </c>
      <c r="S411" s="14">
        <f t="shared" ca="1" si="48"/>
        <v>83529681.580799997</v>
      </c>
      <c r="T411" s="11" t="s">
        <v>25</v>
      </c>
      <c r="U411" s="18" t="s">
        <v>26</v>
      </c>
    </row>
    <row r="412" spans="1:21" ht="15" customHeight="1" x14ac:dyDescent="0.15">
      <c r="A412" s="10" t="s">
        <v>460</v>
      </c>
      <c r="B412" s="11" t="s">
        <v>28</v>
      </c>
      <c r="C412" s="11" t="s">
        <v>35</v>
      </c>
      <c r="D412" s="12">
        <v>45925</v>
      </c>
      <c r="E412" s="11">
        <v>327</v>
      </c>
      <c r="F412" s="11" t="s">
        <v>24</v>
      </c>
      <c r="G412" s="13">
        <v>12463.42</v>
      </c>
      <c r="H412" s="14">
        <f t="shared" si="42"/>
        <v>4075538.34</v>
      </c>
      <c r="I412" s="14">
        <f>IF(F412="GHS",H412,H412*Assumptions!$B$4)</f>
        <v>44015814.072000004</v>
      </c>
      <c r="J412" s="15" t="str">
        <f>INDEX(Assumptions!$B$8:$B$12,MATCH(B412,Assumptions!$A$8:$A$12,0))</f>
        <v>Fair Value Less Costs to Sell</v>
      </c>
      <c r="K412" s="16">
        <f>G412/(1-INDEX(Assumptions!$D$8:$D$12,MATCH(B412,Assumptions!$A$8:$A$12,0)))</f>
        <v>14162.977272727272</v>
      </c>
      <c r="L412" s="16">
        <f t="shared" si="43"/>
        <v>373.90260000000001</v>
      </c>
      <c r="M412" s="16">
        <f t="shared" si="44"/>
        <v>708.14886363636367</v>
      </c>
      <c r="N412" s="14">
        <f>E412*(K412-L412-M412)*IF(F412="GHS",1,Assumptions!$B$4)</f>
        <v>46196597.587385453</v>
      </c>
      <c r="O412" s="15">
        <f t="shared" ca="1" si="45"/>
        <v>361</v>
      </c>
      <c r="P412" s="15" t="str">
        <f t="shared" ca="1" si="46"/>
        <v>181-365d</v>
      </c>
      <c r="Q412" s="17">
        <f ca="1">IF(P412="0-90d",0,IF(P412="91-180d",INDEX(Assumptions!$F$8:$F$12,MATCH(B412,Assumptions!$A$8:$A$12,0)),IF(P412="181-365d",INDEX(Assumptions!$G$8:$G$12,MATCH(B412,Assumptions!$A$8:$A$12,0)),INDEX(Assumptions!$H$8:$H$12,MATCH(B412,Assumptions!$A$8:$A$12,0)))))</f>
        <v>0.1</v>
      </c>
      <c r="R412" s="14">
        <f t="shared" ca="1" si="47"/>
        <v>4401581.4072000002</v>
      </c>
      <c r="S412" s="14">
        <f t="shared" ca="1" si="48"/>
        <v>39614232.664800003</v>
      </c>
      <c r="T412" s="11" t="s">
        <v>25</v>
      </c>
      <c r="U412" s="18" t="s">
        <v>26</v>
      </c>
    </row>
    <row r="413" spans="1:21" ht="15" customHeight="1" x14ac:dyDescent="0.15">
      <c r="A413" s="10" t="s">
        <v>461</v>
      </c>
      <c r="B413" s="11" t="s">
        <v>31</v>
      </c>
      <c r="C413" s="11" t="s">
        <v>63</v>
      </c>
      <c r="D413" s="12">
        <v>45820</v>
      </c>
      <c r="E413" s="11">
        <v>3250</v>
      </c>
      <c r="F413" s="11" t="s">
        <v>33</v>
      </c>
      <c r="G413" s="13">
        <v>830.69</v>
      </c>
      <c r="H413" s="14">
        <f t="shared" si="42"/>
        <v>2699742.5</v>
      </c>
      <c r="I413" s="14">
        <f>IF(F413="GHS",H413,H413*Assumptions!$B$4)</f>
        <v>2699742.5</v>
      </c>
      <c r="J413" s="15" t="str">
        <f>INDEX(Assumptions!$B$8:$B$12,MATCH(B413,Assumptions!$A$8:$A$12,0))</f>
        <v>Weighted Average</v>
      </c>
      <c r="K413" s="16">
        <f>G413/(1-INDEX(Assumptions!$D$8:$D$12,MATCH(B413,Assumptions!$A$8:$A$12,0)))</f>
        <v>1153.7361111111113</v>
      </c>
      <c r="L413" s="16">
        <f t="shared" si="43"/>
        <v>24.9207</v>
      </c>
      <c r="M413" s="16">
        <f t="shared" si="44"/>
        <v>57.686805555555566</v>
      </c>
      <c r="N413" s="14">
        <f>E413*(K413-L413-M413)*IF(F413="GHS",1,Assumptions!$B$4)</f>
        <v>3481167.9680555565</v>
      </c>
      <c r="O413" s="15">
        <f t="shared" ca="1" si="45"/>
        <v>466</v>
      </c>
      <c r="P413" s="15" t="str">
        <f t="shared" ca="1" si="46"/>
        <v>365d+</v>
      </c>
      <c r="Q413" s="17">
        <f ca="1">IF(P413="0-90d",0,IF(P413="91-180d",INDEX(Assumptions!$F$8:$F$12,MATCH(B413,Assumptions!$A$8:$A$12,0)),IF(P413="181-365d",INDEX(Assumptions!$G$8:$G$12,MATCH(B413,Assumptions!$A$8:$A$12,0)),INDEX(Assumptions!$H$8:$H$12,MATCH(B413,Assumptions!$A$8:$A$12,0)))))</f>
        <v>0.6</v>
      </c>
      <c r="R413" s="14">
        <f t="shared" ca="1" si="47"/>
        <v>1619845.5</v>
      </c>
      <c r="S413" s="14">
        <f t="shared" ca="1" si="48"/>
        <v>1079897</v>
      </c>
      <c r="T413" s="11" t="s">
        <v>25</v>
      </c>
      <c r="U413" s="18" t="s">
        <v>36</v>
      </c>
    </row>
    <row r="414" spans="1:21" ht="15" customHeight="1" x14ac:dyDescent="0.15">
      <c r="A414" s="10" t="s">
        <v>462</v>
      </c>
      <c r="B414" s="11" t="s">
        <v>41</v>
      </c>
      <c r="C414" s="11" t="s">
        <v>115</v>
      </c>
      <c r="D414" s="12">
        <v>45968</v>
      </c>
      <c r="E414" s="11">
        <v>3169</v>
      </c>
      <c r="F414" s="11" t="s">
        <v>33</v>
      </c>
      <c r="G414" s="13">
        <v>364.57</v>
      </c>
      <c r="H414" s="14">
        <f t="shared" si="42"/>
        <v>1155322.33</v>
      </c>
      <c r="I414" s="14">
        <f>IF(F414="GHS",H414,H414*Assumptions!$B$4)</f>
        <v>1155322.33</v>
      </c>
      <c r="J414" s="15" t="str">
        <f>INDEX(Assumptions!$B$8:$B$12,MATCH(B414,Assumptions!$A$8:$A$12,0))</f>
        <v>Weighted Average</v>
      </c>
      <c r="K414" s="16">
        <f>G414/(1-INDEX(Assumptions!$D$8:$D$12,MATCH(B414,Assumptions!$A$8:$A$12,0)))</f>
        <v>560.87692307692305</v>
      </c>
      <c r="L414" s="16">
        <f t="shared" si="43"/>
        <v>10.937099999999999</v>
      </c>
      <c r="M414" s="16">
        <f t="shared" si="44"/>
        <v>28.043846153846154</v>
      </c>
      <c r="N414" s="14">
        <f>E414*(K414-L414-M414)*IF(F414="GHS",1,Assumptions!$B$4)</f>
        <v>1653888.3508692307</v>
      </c>
      <c r="O414" s="15">
        <f t="shared" ca="1" si="45"/>
        <v>318</v>
      </c>
      <c r="P414" s="15" t="str">
        <f t="shared" ca="1" si="46"/>
        <v>181-365d</v>
      </c>
      <c r="Q414" s="17">
        <f ca="1">IF(P414="0-90d",0,IF(P414="91-180d",INDEX(Assumptions!$F$8:$F$12,MATCH(B414,Assumptions!$A$8:$A$12,0)),IF(P414="181-365d",INDEX(Assumptions!$G$8:$G$12,MATCH(B414,Assumptions!$A$8:$A$12,0)),INDEX(Assumptions!$H$8:$H$12,MATCH(B414,Assumptions!$A$8:$A$12,0)))))</f>
        <v>0.35</v>
      </c>
      <c r="R414" s="14">
        <f t="shared" ca="1" si="47"/>
        <v>404362.81550000003</v>
      </c>
      <c r="S414" s="14">
        <f t="shared" ca="1" si="48"/>
        <v>750959.51450000005</v>
      </c>
      <c r="T414" s="11" t="s">
        <v>25</v>
      </c>
      <c r="U414" s="18" t="s">
        <v>26</v>
      </c>
    </row>
    <row r="415" spans="1:21" ht="15" customHeight="1" x14ac:dyDescent="0.15">
      <c r="A415" s="10" t="s">
        <v>463</v>
      </c>
      <c r="B415" s="11" t="s">
        <v>28</v>
      </c>
      <c r="C415" s="11" t="s">
        <v>38</v>
      </c>
      <c r="D415" s="12">
        <v>45737</v>
      </c>
      <c r="E415" s="11">
        <v>3702</v>
      </c>
      <c r="F415" s="11" t="s">
        <v>24</v>
      </c>
      <c r="G415" s="13">
        <v>5623.65</v>
      </c>
      <c r="H415" s="14">
        <f t="shared" si="42"/>
        <v>20818752.299999997</v>
      </c>
      <c r="I415" s="14">
        <f>IF(F415="GHS",H415,H415*Assumptions!$B$4)</f>
        <v>224842524.83999997</v>
      </c>
      <c r="J415" s="15" t="str">
        <f>INDEX(Assumptions!$B$8:$B$12,MATCH(B415,Assumptions!$A$8:$A$12,0))</f>
        <v>Fair Value Less Costs to Sell</v>
      </c>
      <c r="K415" s="16">
        <f>G415/(1-INDEX(Assumptions!$D$8:$D$12,MATCH(B415,Assumptions!$A$8:$A$12,0)))</f>
        <v>6390.5113636363631</v>
      </c>
      <c r="L415" s="16">
        <f t="shared" si="43"/>
        <v>168.70949999999999</v>
      </c>
      <c r="M415" s="16">
        <f t="shared" si="44"/>
        <v>319.52556818181819</v>
      </c>
      <c r="N415" s="14">
        <f>E415*(K415-L415-M415)*IF(F415="GHS",1,Assumptions!$B$4)</f>
        <v>235982449.93434545</v>
      </c>
      <c r="O415" s="15">
        <f t="shared" ca="1" si="45"/>
        <v>549</v>
      </c>
      <c r="P415" s="15" t="str">
        <f t="shared" ca="1" si="46"/>
        <v>365d+</v>
      </c>
      <c r="Q415" s="17">
        <f ca="1">IF(P415="0-90d",0,IF(P415="91-180d",INDEX(Assumptions!$F$8:$F$12,MATCH(B415,Assumptions!$A$8:$A$12,0)),IF(P415="181-365d",INDEX(Assumptions!$G$8:$G$12,MATCH(B415,Assumptions!$A$8:$A$12,0)),INDEX(Assumptions!$H$8:$H$12,MATCH(B415,Assumptions!$A$8:$A$12,0)))))</f>
        <v>0.4</v>
      </c>
      <c r="R415" s="14">
        <f t="shared" ca="1" si="47"/>
        <v>89937009.93599999</v>
      </c>
      <c r="S415" s="14">
        <f t="shared" ca="1" si="48"/>
        <v>134905514.90399998</v>
      </c>
      <c r="T415" s="11" t="s">
        <v>25</v>
      </c>
      <c r="U415" s="18" t="s">
        <v>26</v>
      </c>
    </row>
    <row r="416" spans="1:21" ht="15" customHeight="1" x14ac:dyDescent="0.15">
      <c r="A416" s="10" t="s">
        <v>464</v>
      </c>
      <c r="B416" s="11" t="s">
        <v>41</v>
      </c>
      <c r="C416" s="11" t="s">
        <v>49</v>
      </c>
      <c r="D416" s="12">
        <v>45982</v>
      </c>
      <c r="E416" s="11">
        <v>1121</v>
      </c>
      <c r="F416" s="11" t="s">
        <v>33</v>
      </c>
      <c r="G416" s="13">
        <v>339.91</v>
      </c>
      <c r="H416" s="14">
        <f t="shared" si="42"/>
        <v>381039.11000000004</v>
      </c>
      <c r="I416" s="14">
        <f>IF(F416="GHS",H416,H416*Assumptions!$B$4)</f>
        <v>381039.11000000004</v>
      </c>
      <c r="J416" s="15" t="str">
        <f>INDEX(Assumptions!$B$8:$B$12,MATCH(B416,Assumptions!$A$8:$A$12,0))</f>
        <v>Weighted Average</v>
      </c>
      <c r="K416" s="16">
        <f>G416/(1-INDEX(Assumptions!$D$8:$D$12,MATCH(B416,Assumptions!$A$8:$A$12,0)))</f>
        <v>522.93846153846152</v>
      </c>
      <c r="L416" s="16">
        <f t="shared" si="43"/>
        <v>10.1973</v>
      </c>
      <c r="M416" s="16">
        <f t="shared" si="44"/>
        <v>26.146923076923077</v>
      </c>
      <c r="N416" s="14">
        <f>E416*(K416-L416-M416)*IF(F416="GHS",1,Assumptions!$B$4)</f>
        <v>545472.14131538454</v>
      </c>
      <c r="O416" s="15">
        <f t="shared" ca="1" si="45"/>
        <v>304</v>
      </c>
      <c r="P416" s="15" t="str">
        <f t="shared" ca="1" si="46"/>
        <v>181-365d</v>
      </c>
      <c r="Q416" s="17">
        <f ca="1">IF(P416="0-90d",0,IF(P416="91-180d",INDEX(Assumptions!$F$8:$F$12,MATCH(B416,Assumptions!$A$8:$A$12,0)),IF(P416="181-365d",INDEX(Assumptions!$G$8:$G$12,MATCH(B416,Assumptions!$A$8:$A$12,0)),INDEX(Assumptions!$H$8:$H$12,MATCH(B416,Assumptions!$A$8:$A$12,0)))))</f>
        <v>0.35</v>
      </c>
      <c r="R416" s="14">
        <f t="shared" ca="1" si="47"/>
        <v>133363.68850000002</v>
      </c>
      <c r="S416" s="14">
        <f t="shared" ca="1" si="48"/>
        <v>247675.42150000003</v>
      </c>
      <c r="T416" s="11" t="s">
        <v>25</v>
      </c>
      <c r="U416" s="18" t="s">
        <v>26</v>
      </c>
    </row>
    <row r="417" spans="1:21" ht="15" customHeight="1" x14ac:dyDescent="0.15">
      <c r="A417" s="10" t="s">
        <v>465</v>
      </c>
      <c r="B417" s="11" t="s">
        <v>31</v>
      </c>
      <c r="C417" s="11" t="s">
        <v>32</v>
      </c>
      <c r="D417" s="12">
        <v>46009</v>
      </c>
      <c r="E417" s="11">
        <v>145</v>
      </c>
      <c r="F417" s="11" t="s">
        <v>33</v>
      </c>
      <c r="G417" s="13">
        <v>1821.41</v>
      </c>
      <c r="H417" s="14">
        <f t="shared" si="42"/>
        <v>264104.45</v>
      </c>
      <c r="I417" s="14">
        <f>IF(F417="GHS",H417,H417*Assumptions!$B$4)</f>
        <v>264104.45</v>
      </c>
      <c r="J417" s="15" t="str">
        <f>INDEX(Assumptions!$B$8:$B$12,MATCH(B417,Assumptions!$A$8:$A$12,0))</f>
        <v>Weighted Average</v>
      </c>
      <c r="K417" s="16">
        <f>G417/(1-INDEX(Assumptions!$D$8:$D$12,MATCH(B417,Assumptions!$A$8:$A$12,0)))</f>
        <v>2529.7361111111113</v>
      </c>
      <c r="L417" s="16">
        <f t="shared" si="43"/>
        <v>54.642299999999999</v>
      </c>
      <c r="M417" s="16">
        <f t="shared" si="44"/>
        <v>126.48680555555558</v>
      </c>
      <c r="N417" s="14">
        <f>E417*(K417-L417-M417)*IF(F417="GHS",1,Assumptions!$B$4)</f>
        <v>340548.01580555557</v>
      </c>
      <c r="O417" s="15">
        <f t="shared" ca="1" si="45"/>
        <v>277</v>
      </c>
      <c r="P417" s="15" t="str">
        <f t="shared" ca="1" si="46"/>
        <v>181-365d</v>
      </c>
      <c r="Q417" s="17">
        <f ca="1">IF(P417="0-90d",0,IF(P417="91-180d",INDEX(Assumptions!$F$8:$F$12,MATCH(B417,Assumptions!$A$8:$A$12,0)),IF(P417="181-365d",INDEX(Assumptions!$G$8:$G$12,MATCH(B417,Assumptions!$A$8:$A$12,0)),INDEX(Assumptions!$H$8:$H$12,MATCH(B417,Assumptions!$A$8:$A$12,0)))))</f>
        <v>0.2</v>
      </c>
      <c r="R417" s="14">
        <f t="shared" ca="1" si="47"/>
        <v>52820.890000000007</v>
      </c>
      <c r="S417" s="14">
        <f t="shared" ca="1" si="48"/>
        <v>211283.56</v>
      </c>
      <c r="T417" s="11" t="s">
        <v>25</v>
      </c>
      <c r="U417" s="18" t="s">
        <v>26</v>
      </c>
    </row>
    <row r="418" spans="1:21" ht="15" customHeight="1" x14ac:dyDescent="0.15">
      <c r="A418" s="10" t="s">
        <v>466</v>
      </c>
      <c r="B418" s="11" t="s">
        <v>28</v>
      </c>
      <c r="C418" s="11" t="s">
        <v>35</v>
      </c>
      <c r="D418" s="12">
        <v>45864</v>
      </c>
      <c r="E418" s="11">
        <v>299</v>
      </c>
      <c r="F418" s="11" t="s">
        <v>24</v>
      </c>
      <c r="G418" s="13">
        <v>4037.92</v>
      </c>
      <c r="H418" s="14">
        <f t="shared" si="42"/>
        <v>1207338.08</v>
      </c>
      <c r="I418" s="14">
        <f>IF(F418="GHS",H418,H418*Assumptions!$B$4)</f>
        <v>13039251.264000002</v>
      </c>
      <c r="J418" s="15" t="str">
        <f>INDEX(Assumptions!$B$8:$B$12,MATCH(B418,Assumptions!$A$8:$A$12,0))</f>
        <v>Fair Value Less Costs to Sell</v>
      </c>
      <c r="K418" s="16">
        <f>G418/(1-INDEX(Assumptions!$D$8:$D$12,MATCH(B418,Assumptions!$A$8:$A$12,0)))</f>
        <v>4588.545454545455</v>
      </c>
      <c r="L418" s="16">
        <f t="shared" si="43"/>
        <v>121.13759999999999</v>
      </c>
      <c r="M418" s="16">
        <f t="shared" si="44"/>
        <v>229.42727272727276</v>
      </c>
      <c r="N418" s="14">
        <f>E418*(K418-L418-M418)*IF(F418="GHS",1,Assumptions!$B$4)</f>
        <v>13685286.894807274</v>
      </c>
      <c r="O418" s="15">
        <f t="shared" ca="1" si="45"/>
        <v>422</v>
      </c>
      <c r="P418" s="15" t="str">
        <f t="shared" ca="1" si="46"/>
        <v>365d+</v>
      </c>
      <c r="Q418" s="17">
        <f ca="1">IF(P418="0-90d",0,IF(P418="91-180d",INDEX(Assumptions!$F$8:$F$12,MATCH(B418,Assumptions!$A$8:$A$12,0)),IF(P418="181-365d",INDEX(Assumptions!$G$8:$G$12,MATCH(B418,Assumptions!$A$8:$A$12,0)),INDEX(Assumptions!$H$8:$H$12,MATCH(B418,Assumptions!$A$8:$A$12,0)))))</f>
        <v>0.4</v>
      </c>
      <c r="R418" s="14">
        <f t="shared" ca="1" si="47"/>
        <v>5215700.5056000017</v>
      </c>
      <c r="S418" s="14">
        <f t="shared" ca="1" si="48"/>
        <v>7823550.7584000006</v>
      </c>
      <c r="T418" s="11" t="s">
        <v>50</v>
      </c>
      <c r="U418" s="18" t="s">
        <v>26</v>
      </c>
    </row>
    <row r="419" spans="1:21" ht="15" customHeight="1" x14ac:dyDescent="0.15">
      <c r="A419" s="10" t="s">
        <v>467</v>
      </c>
      <c r="B419" s="11" t="s">
        <v>31</v>
      </c>
      <c r="C419" s="11" t="s">
        <v>76</v>
      </c>
      <c r="D419" s="12">
        <v>45794</v>
      </c>
      <c r="E419" s="11">
        <v>1602</v>
      </c>
      <c r="F419" s="11" t="s">
        <v>33</v>
      </c>
      <c r="G419" s="13">
        <v>3201.06</v>
      </c>
      <c r="H419" s="14">
        <f t="shared" si="42"/>
        <v>5128098.12</v>
      </c>
      <c r="I419" s="14">
        <f>IF(F419="GHS",H419,H419*Assumptions!$B$4)</f>
        <v>5128098.12</v>
      </c>
      <c r="J419" s="15" t="str">
        <f>INDEX(Assumptions!$B$8:$B$12,MATCH(B419,Assumptions!$A$8:$A$12,0))</f>
        <v>Weighted Average</v>
      </c>
      <c r="K419" s="16">
        <f>G419/(1-INDEX(Assumptions!$D$8:$D$12,MATCH(B419,Assumptions!$A$8:$A$12,0)))</f>
        <v>4445.916666666667</v>
      </c>
      <c r="L419" s="16">
        <f t="shared" si="43"/>
        <v>96.03179999999999</v>
      </c>
      <c r="M419" s="16">
        <f t="shared" si="44"/>
        <v>222.29583333333335</v>
      </c>
      <c r="N419" s="14">
        <f>E419*(K419-L419-M419)*IF(F419="GHS",1,Assumptions!$B$4)</f>
        <v>6612397.6314000003</v>
      </c>
      <c r="O419" s="15">
        <f t="shared" ca="1" si="45"/>
        <v>492</v>
      </c>
      <c r="P419" s="15" t="str">
        <f t="shared" ca="1" si="46"/>
        <v>365d+</v>
      </c>
      <c r="Q419" s="17">
        <f ca="1">IF(P419="0-90d",0,IF(P419="91-180d",INDEX(Assumptions!$F$8:$F$12,MATCH(B419,Assumptions!$A$8:$A$12,0)),IF(P419="181-365d",INDEX(Assumptions!$G$8:$G$12,MATCH(B419,Assumptions!$A$8:$A$12,0)),INDEX(Assumptions!$H$8:$H$12,MATCH(B419,Assumptions!$A$8:$A$12,0)))))</f>
        <v>0.6</v>
      </c>
      <c r="R419" s="14">
        <f t="shared" ca="1" si="47"/>
        <v>3076858.872</v>
      </c>
      <c r="S419" s="14">
        <f t="shared" ca="1" si="48"/>
        <v>2051239.2480000001</v>
      </c>
      <c r="T419" s="11" t="s">
        <v>25</v>
      </c>
      <c r="U419" s="18" t="s">
        <v>26</v>
      </c>
    </row>
    <row r="420" spans="1:21" ht="15" customHeight="1" x14ac:dyDescent="0.15">
      <c r="A420" s="10" t="s">
        <v>468</v>
      </c>
      <c r="B420" s="11" t="s">
        <v>31</v>
      </c>
      <c r="C420" s="11" t="s">
        <v>76</v>
      </c>
      <c r="D420" s="12">
        <v>45735</v>
      </c>
      <c r="E420" s="11">
        <v>667</v>
      </c>
      <c r="F420" s="11" t="s">
        <v>33</v>
      </c>
      <c r="G420" s="13">
        <v>2353.7199999999998</v>
      </c>
      <c r="H420" s="14">
        <f t="shared" si="42"/>
        <v>1569931.2399999998</v>
      </c>
      <c r="I420" s="14">
        <f>IF(F420="GHS",H420,H420*Assumptions!$B$4)</f>
        <v>1569931.2399999998</v>
      </c>
      <c r="J420" s="15" t="str">
        <f>INDEX(Assumptions!$B$8:$B$12,MATCH(B420,Assumptions!$A$8:$A$12,0))</f>
        <v>Weighted Average</v>
      </c>
      <c r="K420" s="16">
        <f>G420/(1-INDEX(Assumptions!$D$8:$D$12,MATCH(B420,Assumptions!$A$8:$A$12,0)))</f>
        <v>3269.0555555555552</v>
      </c>
      <c r="L420" s="16">
        <f t="shared" si="43"/>
        <v>70.611599999999996</v>
      </c>
      <c r="M420" s="16">
        <f t="shared" si="44"/>
        <v>163.45277777777778</v>
      </c>
      <c r="N420" s="14">
        <f>E420*(K420-L420-M420)*IF(F420="GHS",1,Assumptions!$B$4)</f>
        <v>2024339.1155777774</v>
      </c>
      <c r="O420" s="15">
        <f t="shared" ca="1" si="45"/>
        <v>551</v>
      </c>
      <c r="P420" s="15" t="str">
        <f t="shared" ca="1" si="46"/>
        <v>365d+</v>
      </c>
      <c r="Q420" s="17">
        <f ca="1">IF(P420="0-90d",0,IF(P420="91-180d",INDEX(Assumptions!$F$8:$F$12,MATCH(B420,Assumptions!$A$8:$A$12,0)),IF(P420="181-365d",INDEX(Assumptions!$G$8:$G$12,MATCH(B420,Assumptions!$A$8:$A$12,0)),INDEX(Assumptions!$H$8:$H$12,MATCH(B420,Assumptions!$A$8:$A$12,0)))))</f>
        <v>0.6</v>
      </c>
      <c r="R420" s="14">
        <f t="shared" ca="1" si="47"/>
        <v>941958.74399999983</v>
      </c>
      <c r="S420" s="14">
        <f t="shared" ca="1" si="48"/>
        <v>627972.49599999993</v>
      </c>
      <c r="T420" s="11" t="s">
        <v>25</v>
      </c>
      <c r="U420" s="18" t="s">
        <v>26</v>
      </c>
    </row>
    <row r="421" spans="1:21" ht="15" customHeight="1" x14ac:dyDescent="0.15">
      <c r="A421" s="10" t="s">
        <v>469</v>
      </c>
      <c r="B421" s="11" t="s">
        <v>41</v>
      </c>
      <c r="C421" s="11" t="s">
        <v>115</v>
      </c>
      <c r="D421" s="12">
        <v>46169</v>
      </c>
      <c r="E421" s="11">
        <v>1613</v>
      </c>
      <c r="F421" s="11" t="s">
        <v>33</v>
      </c>
      <c r="G421" s="13">
        <v>674.04</v>
      </c>
      <c r="H421" s="14">
        <f t="shared" si="42"/>
        <v>1087226.52</v>
      </c>
      <c r="I421" s="14">
        <f>IF(F421="GHS",H421,H421*Assumptions!$B$4)</f>
        <v>1087226.52</v>
      </c>
      <c r="J421" s="15" t="str">
        <f>INDEX(Assumptions!$B$8:$B$12,MATCH(B421,Assumptions!$A$8:$A$12,0))</f>
        <v>Weighted Average</v>
      </c>
      <c r="K421" s="16">
        <f>G421/(1-INDEX(Assumptions!$D$8:$D$12,MATCH(B421,Assumptions!$A$8:$A$12,0)))</f>
        <v>1036.9846153846154</v>
      </c>
      <c r="L421" s="16">
        <f t="shared" si="43"/>
        <v>20.2212</v>
      </c>
      <c r="M421" s="16">
        <f t="shared" si="44"/>
        <v>51.849230769230772</v>
      </c>
      <c r="N421" s="14">
        <f>E421*(K421-L421-M421)*IF(F421="GHS",1,Assumptions!$B$4)</f>
        <v>1556406.5797846154</v>
      </c>
      <c r="O421" s="15">
        <f t="shared" ca="1" si="45"/>
        <v>117</v>
      </c>
      <c r="P421" s="15" t="str">
        <f t="shared" ca="1" si="46"/>
        <v>91-180d</v>
      </c>
      <c r="Q421" s="17">
        <f ca="1">IF(P421="0-90d",0,IF(P421="91-180d",INDEX(Assumptions!$F$8:$F$12,MATCH(B421,Assumptions!$A$8:$A$12,0)),IF(P421="181-365d",INDEX(Assumptions!$G$8:$G$12,MATCH(B421,Assumptions!$A$8:$A$12,0)),INDEX(Assumptions!$H$8:$H$12,MATCH(B421,Assumptions!$A$8:$A$12,0)))))</f>
        <v>0.1</v>
      </c>
      <c r="R421" s="14">
        <f t="shared" ca="1" si="47"/>
        <v>108722.652</v>
      </c>
      <c r="S421" s="14">
        <f t="shared" ca="1" si="48"/>
        <v>978503.86800000002</v>
      </c>
      <c r="T421" s="11" t="s">
        <v>25</v>
      </c>
      <c r="U421" s="18" t="s">
        <v>26</v>
      </c>
    </row>
    <row r="422" spans="1:21" ht="15" customHeight="1" x14ac:dyDescent="0.15">
      <c r="A422" s="10" t="s">
        <v>470</v>
      </c>
      <c r="B422" s="11" t="s">
        <v>46</v>
      </c>
      <c r="C422" s="11" t="s">
        <v>47</v>
      </c>
      <c r="D422" s="12">
        <v>45903</v>
      </c>
      <c r="E422" s="11">
        <v>214</v>
      </c>
      <c r="F422" s="11" t="s">
        <v>33</v>
      </c>
      <c r="G422" s="13">
        <v>366341.24</v>
      </c>
      <c r="H422" s="14">
        <f t="shared" si="42"/>
        <v>78397025.359999999</v>
      </c>
      <c r="I422" s="14">
        <f>IF(F422="GHS",H422,H422*Assumptions!$B$4)</f>
        <v>78397025.359999999</v>
      </c>
      <c r="J422" s="15" t="str">
        <f>INDEX(Assumptions!$B$8:$B$12,MATCH(B422,Assumptions!$A$8:$A$12,0))</f>
        <v>Specific Identification</v>
      </c>
      <c r="K422" s="16">
        <f>G422/(1-INDEX(Assumptions!$D$8:$D$12,MATCH(B422,Assumptions!$A$8:$A$12,0)))</f>
        <v>469668.25641025638</v>
      </c>
      <c r="L422" s="16">
        <f t="shared" si="43"/>
        <v>10990.2372</v>
      </c>
      <c r="M422" s="16">
        <f t="shared" si="44"/>
        <v>23483.412820512822</v>
      </c>
      <c r="N422" s="14">
        <f>E422*(K422-L422-M422)*IF(F422="GHS",1,Assumptions!$B$4)</f>
        <v>93131645.767405123</v>
      </c>
      <c r="O422" s="15">
        <f t="shared" ca="1" si="45"/>
        <v>383</v>
      </c>
      <c r="P422" s="15" t="str">
        <f t="shared" ca="1" si="46"/>
        <v>365d+</v>
      </c>
      <c r="Q422" s="17">
        <f ca="1">IF(P422="0-90d",0,IF(P422="91-180d",INDEX(Assumptions!$F$8:$F$12,MATCH(B422,Assumptions!$A$8:$A$12,0)),IF(P422="181-365d",INDEX(Assumptions!$G$8:$G$12,MATCH(B422,Assumptions!$A$8:$A$12,0)),INDEX(Assumptions!$H$8:$H$12,MATCH(B422,Assumptions!$A$8:$A$12,0)))))</f>
        <v>0.15</v>
      </c>
      <c r="R422" s="14">
        <f t="shared" ca="1" si="47"/>
        <v>11759553.804</v>
      </c>
      <c r="S422" s="14">
        <f t="shared" ca="1" si="48"/>
        <v>66637471.556000002</v>
      </c>
      <c r="T422" s="11" t="s">
        <v>25</v>
      </c>
      <c r="U422" s="18" t="s">
        <v>26</v>
      </c>
    </row>
    <row r="423" spans="1:21" ht="15" customHeight="1" x14ac:dyDescent="0.15">
      <c r="A423" s="10" t="s">
        <v>471</v>
      </c>
      <c r="B423" s="11" t="s">
        <v>41</v>
      </c>
      <c r="C423" s="11" t="s">
        <v>44</v>
      </c>
      <c r="D423" s="12">
        <v>45846</v>
      </c>
      <c r="E423" s="11">
        <v>807</v>
      </c>
      <c r="F423" s="11" t="s">
        <v>33</v>
      </c>
      <c r="G423" s="13">
        <v>507.48</v>
      </c>
      <c r="H423" s="14">
        <f t="shared" si="42"/>
        <v>409536.36</v>
      </c>
      <c r="I423" s="14">
        <f>IF(F423="GHS",H423,H423*Assumptions!$B$4)</f>
        <v>409536.36</v>
      </c>
      <c r="J423" s="15" t="str">
        <f>INDEX(Assumptions!$B$8:$B$12,MATCH(B423,Assumptions!$A$8:$A$12,0))</f>
        <v>Weighted Average</v>
      </c>
      <c r="K423" s="16">
        <f>G423/(1-INDEX(Assumptions!$D$8:$D$12,MATCH(B423,Assumptions!$A$8:$A$12,0)))</f>
        <v>780.73846153846159</v>
      </c>
      <c r="L423" s="16">
        <f t="shared" si="43"/>
        <v>15.224399999999999</v>
      </c>
      <c r="M423" s="16">
        <f t="shared" si="44"/>
        <v>39.036923076923081</v>
      </c>
      <c r="N423" s="14">
        <f>E423*(K423-L423-M423)*IF(F423="GHS",1,Assumptions!$B$4)</f>
        <v>586267.05073846155</v>
      </c>
      <c r="O423" s="15">
        <f t="shared" ca="1" si="45"/>
        <v>440</v>
      </c>
      <c r="P423" s="15" t="str">
        <f t="shared" ca="1" si="46"/>
        <v>365d+</v>
      </c>
      <c r="Q423" s="17">
        <f ca="1">IF(P423="0-90d",0,IF(P423="91-180d",INDEX(Assumptions!$F$8:$F$12,MATCH(B423,Assumptions!$A$8:$A$12,0)),IF(P423="181-365d",INDEX(Assumptions!$G$8:$G$12,MATCH(B423,Assumptions!$A$8:$A$12,0)),INDEX(Assumptions!$H$8:$H$12,MATCH(B423,Assumptions!$A$8:$A$12,0)))))</f>
        <v>0.8</v>
      </c>
      <c r="R423" s="14">
        <f t="shared" ca="1" si="47"/>
        <v>327629.08799999999</v>
      </c>
      <c r="S423" s="14">
        <f t="shared" ca="1" si="48"/>
        <v>81907.271999999997</v>
      </c>
      <c r="T423" s="11" t="s">
        <v>25</v>
      </c>
      <c r="U423" s="18" t="s">
        <v>26</v>
      </c>
    </row>
    <row r="424" spans="1:21" ht="15" customHeight="1" x14ac:dyDescent="0.15">
      <c r="A424" s="10" t="s">
        <v>472</v>
      </c>
      <c r="B424" s="11" t="s">
        <v>31</v>
      </c>
      <c r="C424" s="11" t="s">
        <v>63</v>
      </c>
      <c r="D424" s="12">
        <v>45903</v>
      </c>
      <c r="E424" s="11">
        <v>4461</v>
      </c>
      <c r="F424" s="11" t="s">
        <v>33</v>
      </c>
      <c r="G424" s="13">
        <v>2121.3000000000002</v>
      </c>
      <c r="H424" s="14">
        <f t="shared" si="42"/>
        <v>9463119.3000000007</v>
      </c>
      <c r="I424" s="14">
        <f>IF(F424="GHS",H424,H424*Assumptions!$B$4)</f>
        <v>9463119.3000000007</v>
      </c>
      <c r="J424" s="15" t="str">
        <f>INDEX(Assumptions!$B$8:$B$12,MATCH(B424,Assumptions!$A$8:$A$12,0))</f>
        <v>Weighted Average</v>
      </c>
      <c r="K424" s="16">
        <f>G424/(1-INDEX(Assumptions!$D$8:$D$12,MATCH(B424,Assumptions!$A$8:$A$12,0)))</f>
        <v>2946.2500000000005</v>
      </c>
      <c r="L424" s="16">
        <f t="shared" si="43"/>
        <v>63.639000000000003</v>
      </c>
      <c r="M424" s="16">
        <f t="shared" si="44"/>
        <v>147.31250000000003</v>
      </c>
      <c r="N424" s="14">
        <f>E424*(K424-L424-M424)*IF(F424="GHS",1,Assumptions!$B$4)</f>
        <v>12202166.608500002</v>
      </c>
      <c r="O424" s="15">
        <f t="shared" ca="1" si="45"/>
        <v>383</v>
      </c>
      <c r="P424" s="15" t="str">
        <f t="shared" ca="1" si="46"/>
        <v>365d+</v>
      </c>
      <c r="Q424" s="17">
        <f ca="1">IF(P424="0-90d",0,IF(P424="91-180d",INDEX(Assumptions!$F$8:$F$12,MATCH(B424,Assumptions!$A$8:$A$12,0)),IF(P424="181-365d",INDEX(Assumptions!$G$8:$G$12,MATCH(B424,Assumptions!$A$8:$A$12,0)),INDEX(Assumptions!$H$8:$H$12,MATCH(B424,Assumptions!$A$8:$A$12,0)))))</f>
        <v>0.6</v>
      </c>
      <c r="R424" s="14">
        <f t="shared" ca="1" si="47"/>
        <v>5677871.5800000001</v>
      </c>
      <c r="S424" s="14">
        <f t="shared" ca="1" si="48"/>
        <v>3785247.7200000007</v>
      </c>
      <c r="T424" s="11" t="s">
        <v>25</v>
      </c>
      <c r="U424" s="18" t="s">
        <v>26</v>
      </c>
    </row>
    <row r="425" spans="1:21" ht="15" customHeight="1" x14ac:dyDescent="0.15">
      <c r="A425" s="10" t="s">
        <v>473</v>
      </c>
      <c r="B425" s="11" t="s">
        <v>31</v>
      </c>
      <c r="C425" s="11" t="s">
        <v>76</v>
      </c>
      <c r="D425" s="12">
        <v>46167</v>
      </c>
      <c r="E425" s="11">
        <v>1052</v>
      </c>
      <c r="F425" s="11" t="s">
        <v>33</v>
      </c>
      <c r="G425" s="13">
        <v>2451.27</v>
      </c>
      <c r="H425" s="14">
        <f t="shared" si="42"/>
        <v>2578736.04</v>
      </c>
      <c r="I425" s="14">
        <f>IF(F425="GHS",H425,H425*Assumptions!$B$4)</f>
        <v>2578736.04</v>
      </c>
      <c r="J425" s="15" t="str">
        <f>INDEX(Assumptions!$B$8:$B$12,MATCH(B425,Assumptions!$A$8:$A$12,0))</f>
        <v>Weighted Average</v>
      </c>
      <c r="K425" s="16">
        <f>G425/(1-INDEX(Assumptions!$D$8:$D$12,MATCH(B425,Assumptions!$A$8:$A$12,0)))</f>
        <v>3404.541666666667</v>
      </c>
      <c r="L425" s="16">
        <f t="shared" si="43"/>
        <v>73.5381</v>
      </c>
      <c r="M425" s="16">
        <f t="shared" si="44"/>
        <v>170.22708333333335</v>
      </c>
      <c r="N425" s="14">
        <f>E425*(K425-L425-M425)*IF(F425="GHS",1,Assumptions!$B$4)</f>
        <v>3325136.860466667</v>
      </c>
      <c r="O425" s="15">
        <f t="shared" ca="1" si="45"/>
        <v>119</v>
      </c>
      <c r="P425" s="15" t="str">
        <f t="shared" ca="1" si="46"/>
        <v>91-180d</v>
      </c>
      <c r="Q425" s="17">
        <f ca="1">IF(P425="0-90d",0,IF(P425="91-180d",INDEX(Assumptions!$F$8:$F$12,MATCH(B425,Assumptions!$A$8:$A$12,0)),IF(P425="181-365d",INDEX(Assumptions!$G$8:$G$12,MATCH(B425,Assumptions!$A$8:$A$12,0)),INDEX(Assumptions!$H$8:$H$12,MATCH(B425,Assumptions!$A$8:$A$12,0)))))</f>
        <v>0.05</v>
      </c>
      <c r="R425" s="14">
        <f t="shared" ca="1" si="47"/>
        <v>128936.80200000001</v>
      </c>
      <c r="S425" s="14">
        <f t="shared" ca="1" si="48"/>
        <v>2449799.2379999999</v>
      </c>
      <c r="T425" s="11" t="s">
        <v>50</v>
      </c>
      <c r="U425" s="18" t="s">
        <v>26</v>
      </c>
    </row>
    <row r="426" spans="1:21" ht="15" customHeight="1" x14ac:dyDescent="0.15">
      <c r="A426" s="10" t="s">
        <v>474</v>
      </c>
      <c r="B426" s="11" t="s">
        <v>46</v>
      </c>
      <c r="C426" s="11" t="s">
        <v>52</v>
      </c>
      <c r="D426" s="12">
        <v>45998</v>
      </c>
      <c r="E426" s="11">
        <v>498</v>
      </c>
      <c r="F426" s="11" t="s">
        <v>33</v>
      </c>
      <c r="G426" s="13">
        <v>281937.18</v>
      </c>
      <c r="H426" s="14">
        <f t="shared" si="42"/>
        <v>140404715.63999999</v>
      </c>
      <c r="I426" s="14">
        <f>IF(F426="GHS",H426,H426*Assumptions!$B$4)</f>
        <v>140404715.63999999</v>
      </c>
      <c r="J426" s="15" t="str">
        <f>INDEX(Assumptions!$B$8:$B$12,MATCH(B426,Assumptions!$A$8:$A$12,0))</f>
        <v>Specific Identification</v>
      </c>
      <c r="K426" s="16">
        <f>G426/(1-INDEX(Assumptions!$D$8:$D$12,MATCH(B426,Assumptions!$A$8:$A$12,0)))</f>
        <v>361457.92307692306</v>
      </c>
      <c r="L426" s="16">
        <f t="shared" si="43"/>
        <v>8458.1153999999988</v>
      </c>
      <c r="M426" s="16">
        <f t="shared" si="44"/>
        <v>18072.896153846155</v>
      </c>
      <c r="N426" s="14">
        <f>E426*(K426-L426-M426)*IF(F426="GHS",1,Assumptions!$B$4)</f>
        <v>166793601.9384923</v>
      </c>
      <c r="O426" s="15">
        <f t="shared" ca="1" si="45"/>
        <v>288</v>
      </c>
      <c r="P426" s="15" t="str">
        <f t="shared" ca="1" si="46"/>
        <v>181-365d</v>
      </c>
      <c r="Q426" s="17">
        <f ca="1">IF(P426="0-90d",0,IF(P426="91-180d",INDEX(Assumptions!$F$8:$F$12,MATCH(B426,Assumptions!$A$8:$A$12,0)),IF(P426="181-365d",INDEX(Assumptions!$G$8:$G$12,MATCH(B426,Assumptions!$A$8:$A$12,0)),INDEX(Assumptions!$H$8:$H$12,MATCH(B426,Assumptions!$A$8:$A$12,0)))))</f>
        <v>0.05</v>
      </c>
      <c r="R426" s="14">
        <f t="shared" ca="1" si="47"/>
        <v>7020235.7819999997</v>
      </c>
      <c r="S426" s="14">
        <f t="shared" ca="1" si="48"/>
        <v>133384479.85799998</v>
      </c>
      <c r="T426" s="11" t="s">
        <v>25</v>
      </c>
      <c r="U426" s="18" t="s">
        <v>26</v>
      </c>
    </row>
    <row r="427" spans="1:21" ht="15" customHeight="1" x14ac:dyDescent="0.15">
      <c r="A427" s="10" t="s">
        <v>475</v>
      </c>
      <c r="B427" s="11" t="s">
        <v>22</v>
      </c>
      <c r="C427" s="11" t="s">
        <v>81</v>
      </c>
      <c r="D427" s="12">
        <v>46022</v>
      </c>
      <c r="E427" s="11">
        <v>379</v>
      </c>
      <c r="F427" s="11" t="s">
        <v>24</v>
      </c>
      <c r="G427" s="13">
        <v>15424.61</v>
      </c>
      <c r="H427" s="14">
        <f t="shared" si="42"/>
        <v>5845927.1900000004</v>
      </c>
      <c r="I427" s="14">
        <f>IF(F427="GHS",H427,H427*Assumptions!$B$4)</f>
        <v>63136013.65200001</v>
      </c>
      <c r="J427" s="15" t="str">
        <f>INDEX(Assumptions!$B$8:$B$12,MATCH(B427,Assumptions!$A$8:$A$12,0))</f>
        <v>FIFO</v>
      </c>
      <c r="K427" s="16">
        <f>G427/(1-INDEX(Assumptions!$D$8:$D$12,MATCH(B427,Assumptions!$A$8:$A$12,0)))</f>
        <v>18810.5</v>
      </c>
      <c r="L427" s="16">
        <f t="shared" si="43"/>
        <v>462.73829999999998</v>
      </c>
      <c r="M427" s="16">
        <f t="shared" si="44"/>
        <v>940.52500000000009</v>
      </c>
      <c r="N427" s="14">
        <f>E427*(K427-L427-M427)*IF(F427="GHS",1,Assumptions!$B$4)</f>
        <v>71251301.260439992</v>
      </c>
      <c r="O427" s="15">
        <f t="shared" ca="1" si="45"/>
        <v>264</v>
      </c>
      <c r="P427" s="15" t="str">
        <f t="shared" ca="1" si="46"/>
        <v>181-365d</v>
      </c>
      <c r="Q427" s="17">
        <f ca="1">IF(P427="0-90d",0,IF(P427="91-180d",INDEX(Assumptions!$F$8:$F$12,MATCH(B427,Assumptions!$A$8:$A$12,0)),IF(P427="181-365d",INDEX(Assumptions!$G$8:$G$12,MATCH(B427,Assumptions!$A$8:$A$12,0)),INDEX(Assumptions!$H$8:$H$12,MATCH(B427,Assumptions!$A$8:$A$12,0)))))</f>
        <v>0.15</v>
      </c>
      <c r="R427" s="14">
        <f t="shared" ca="1" si="47"/>
        <v>9470402.0478000008</v>
      </c>
      <c r="S427" s="14">
        <f t="shared" ca="1" si="48"/>
        <v>53665611.604200006</v>
      </c>
      <c r="T427" s="11" t="s">
        <v>25</v>
      </c>
      <c r="U427" s="18" t="s">
        <v>26</v>
      </c>
    </row>
    <row r="428" spans="1:21" ht="15" customHeight="1" x14ac:dyDescent="0.15">
      <c r="A428" s="10" t="s">
        <v>476</v>
      </c>
      <c r="B428" s="11" t="s">
        <v>28</v>
      </c>
      <c r="C428" s="11" t="s">
        <v>55</v>
      </c>
      <c r="D428" s="12">
        <v>45975</v>
      </c>
      <c r="E428" s="11">
        <v>1262</v>
      </c>
      <c r="F428" s="11" t="s">
        <v>24</v>
      </c>
      <c r="G428" s="13">
        <v>15782.3</v>
      </c>
      <c r="H428" s="14">
        <f t="shared" si="42"/>
        <v>19917262.599999998</v>
      </c>
      <c r="I428" s="14">
        <f>IF(F428="GHS",H428,H428*Assumptions!$B$4)</f>
        <v>215106436.07999998</v>
      </c>
      <c r="J428" s="15" t="str">
        <f>INDEX(Assumptions!$B$8:$B$12,MATCH(B428,Assumptions!$A$8:$A$12,0))</f>
        <v>Fair Value Less Costs to Sell</v>
      </c>
      <c r="K428" s="16">
        <f>G428/(1-INDEX(Assumptions!$D$8:$D$12,MATCH(B428,Assumptions!$A$8:$A$12,0)))</f>
        <v>17934.431818181816</v>
      </c>
      <c r="L428" s="16">
        <f t="shared" si="43"/>
        <v>473.46899999999994</v>
      </c>
      <c r="M428" s="16">
        <f t="shared" si="44"/>
        <v>896.72159090909088</v>
      </c>
      <c r="N428" s="14">
        <f>E428*(K428-L428-M428)*IF(F428="GHS",1,Assumptions!$B$4)</f>
        <v>225763982.23123634</v>
      </c>
      <c r="O428" s="15">
        <f t="shared" ca="1" si="45"/>
        <v>311</v>
      </c>
      <c r="P428" s="15" t="str">
        <f t="shared" ca="1" si="46"/>
        <v>181-365d</v>
      </c>
      <c r="Q428" s="17">
        <f ca="1">IF(P428="0-90d",0,IF(P428="91-180d",INDEX(Assumptions!$F$8:$F$12,MATCH(B428,Assumptions!$A$8:$A$12,0)),IF(P428="181-365d",INDEX(Assumptions!$G$8:$G$12,MATCH(B428,Assumptions!$A$8:$A$12,0)),INDEX(Assumptions!$H$8:$H$12,MATCH(B428,Assumptions!$A$8:$A$12,0)))))</f>
        <v>0.1</v>
      </c>
      <c r="R428" s="14">
        <f t="shared" ca="1" si="47"/>
        <v>21510643.607999999</v>
      </c>
      <c r="S428" s="14">
        <f t="shared" ca="1" si="48"/>
        <v>193595792.47199997</v>
      </c>
      <c r="T428" s="11" t="s">
        <v>25</v>
      </c>
      <c r="U428" s="18" t="s">
        <v>26</v>
      </c>
    </row>
    <row r="429" spans="1:21" ht="15" customHeight="1" x14ac:dyDescent="0.15">
      <c r="A429" s="10" t="s">
        <v>477</v>
      </c>
      <c r="B429" s="11" t="s">
        <v>31</v>
      </c>
      <c r="C429" s="11" t="s">
        <v>63</v>
      </c>
      <c r="D429" s="12">
        <v>45955</v>
      </c>
      <c r="E429" s="11">
        <v>2056</v>
      </c>
      <c r="F429" s="11" t="s">
        <v>33</v>
      </c>
      <c r="G429" s="13">
        <v>2392.08</v>
      </c>
      <c r="H429" s="14">
        <f t="shared" si="42"/>
        <v>4918116.4799999995</v>
      </c>
      <c r="I429" s="14">
        <f>IF(F429="GHS",H429,H429*Assumptions!$B$4)</f>
        <v>4918116.4799999995</v>
      </c>
      <c r="J429" s="15" t="str">
        <f>INDEX(Assumptions!$B$8:$B$12,MATCH(B429,Assumptions!$A$8:$A$12,0))</f>
        <v>Weighted Average</v>
      </c>
      <c r="K429" s="16">
        <f>G429/(1-INDEX(Assumptions!$D$8:$D$12,MATCH(B429,Assumptions!$A$8:$A$12,0)))</f>
        <v>3322.3333333333335</v>
      </c>
      <c r="L429" s="16">
        <f t="shared" si="43"/>
        <v>71.7624</v>
      </c>
      <c r="M429" s="16">
        <f t="shared" si="44"/>
        <v>166.11666666666667</v>
      </c>
      <c r="N429" s="14">
        <f>E429*(K429-L429-M429)*IF(F429="GHS",1,Assumptions!$B$4)</f>
        <v>6341637.9722666666</v>
      </c>
      <c r="O429" s="15">
        <f t="shared" ca="1" si="45"/>
        <v>331</v>
      </c>
      <c r="P429" s="15" t="str">
        <f t="shared" ca="1" si="46"/>
        <v>181-365d</v>
      </c>
      <c r="Q429" s="17">
        <f ca="1">IF(P429="0-90d",0,IF(P429="91-180d",INDEX(Assumptions!$F$8:$F$12,MATCH(B429,Assumptions!$A$8:$A$12,0)),IF(P429="181-365d",INDEX(Assumptions!$G$8:$G$12,MATCH(B429,Assumptions!$A$8:$A$12,0)),INDEX(Assumptions!$H$8:$H$12,MATCH(B429,Assumptions!$A$8:$A$12,0)))))</f>
        <v>0.2</v>
      </c>
      <c r="R429" s="14">
        <f t="shared" ca="1" si="47"/>
        <v>983623.29599999997</v>
      </c>
      <c r="S429" s="14">
        <f t="shared" ca="1" si="48"/>
        <v>3934493.1839999994</v>
      </c>
      <c r="T429" s="11" t="s">
        <v>25</v>
      </c>
      <c r="U429" s="18" t="s">
        <v>26</v>
      </c>
    </row>
    <row r="430" spans="1:21" ht="15" customHeight="1" x14ac:dyDescent="0.15">
      <c r="A430" s="10" t="s">
        <v>478</v>
      </c>
      <c r="B430" s="11" t="s">
        <v>41</v>
      </c>
      <c r="C430" s="11" t="s">
        <v>49</v>
      </c>
      <c r="D430" s="12">
        <v>45814</v>
      </c>
      <c r="E430" s="11">
        <v>4740</v>
      </c>
      <c r="F430" s="11" t="s">
        <v>33</v>
      </c>
      <c r="G430" s="13">
        <v>844.77</v>
      </c>
      <c r="H430" s="14">
        <f t="shared" si="42"/>
        <v>4004209.8</v>
      </c>
      <c r="I430" s="14">
        <f>IF(F430="GHS",H430,H430*Assumptions!$B$4)</f>
        <v>4004209.8</v>
      </c>
      <c r="J430" s="15" t="str">
        <f>INDEX(Assumptions!$B$8:$B$12,MATCH(B430,Assumptions!$A$8:$A$12,0))</f>
        <v>Weighted Average</v>
      </c>
      <c r="K430" s="16">
        <f>G430/(1-INDEX(Assumptions!$D$8:$D$12,MATCH(B430,Assumptions!$A$8:$A$12,0)))</f>
        <v>1299.6461538461538</v>
      </c>
      <c r="L430" s="16">
        <f t="shared" si="43"/>
        <v>25.3431</v>
      </c>
      <c r="M430" s="16">
        <f t="shared" si="44"/>
        <v>64.982307692307685</v>
      </c>
      <c r="N430" s="14">
        <f>E430*(K430-L430-M430)*IF(F430="GHS",1,Assumptions!$B$4)</f>
        <v>5732180.3367692307</v>
      </c>
      <c r="O430" s="15">
        <f t="shared" ca="1" si="45"/>
        <v>472</v>
      </c>
      <c r="P430" s="15" t="str">
        <f t="shared" ca="1" si="46"/>
        <v>365d+</v>
      </c>
      <c r="Q430" s="17">
        <f ca="1">IF(P430="0-90d",0,IF(P430="91-180d",INDEX(Assumptions!$F$8:$F$12,MATCH(B430,Assumptions!$A$8:$A$12,0)),IF(P430="181-365d",INDEX(Assumptions!$G$8:$G$12,MATCH(B430,Assumptions!$A$8:$A$12,0)),INDEX(Assumptions!$H$8:$H$12,MATCH(B430,Assumptions!$A$8:$A$12,0)))))</f>
        <v>0.8</v>
      </c>
      <c r="R430" s="14">
        <f t="shared" ca="1" si="47"/>
        <v>3203367.84</v>
      </c>
      <c r="S430" s="14">
        <f t="shared" ca="1" si="48"/>
        <v>800841.96</v>
      </c>
      <c r="T430" s="11" t="s">
        <v>25</v>
      </c>
      <c r="U430" s="18" t="s">
        <v>26</v>
      </c>
    </row>
    <row r="431" spans="1:21" ht="15" customHeight="1" x14ac:dyDescent="0.15">
      <c r="A431" s="10" t="s">
        <v>479</v>
      </c>
      <c r="B431" s="11" t="s">
        <v>22</v>
      </c>
      <c r="C431" s="11" t="s">
        <v>23</v>
      </c>
      <c r="D431" s="12">
        <v>45772</v>
      </c>
      <c r="E431" s="11">
        <v>3331</v>
      </c>
      <c r="F431" s="11" t="s">
        <v>24</v>
      </c>
      <c r="G431" s="13">
        <v>36036.199999999997</v>
      </c>
      <c r="H431" s="14">
        <f t="shared" si="42"/>
        <v>120036582.19999999</v>
      </c>
      <c r="I431" s="14">
        <f>IF(F431="GHS",H431,H431*Assumptions!$B$4)</f>
        <v>1296395087.76</v>
      </c>
      <c r="J431" s="15" t="str">
        <f>INDEX(Assumptions!$B$8:$B$12,MATCH(B431,Assumptions!$A$8:$A$12,0))</f>
        <v>FIFO</v>
      </c>
      <c r="K431" s="16">
        <f>G431/(1-INDEX(Assumptions!$D$8:$D$12,MATCH(B431,Assumptions!$A$8:$A$12,0)))</f>
        <v>43946.585365853651</v>
      </c>
      <c r="L431" s="16">
        <f t="shared" si="43"/>
        <v>1081.0859999999998</v>
      </c>
      <c r="M431" s="16">
        <f t="shared" si="44"/>
        <v>2197.3292682926826</v>
      </c>
      <c r="N431" s="14">
        <f>E431*(K431-L431-M431)*IF(F431="GHS",1,Assumptions!$B$4)</f>
        <v>1463029285.6257362</v>
      </c>
      <c r="O431" s="15">
        <f t="shared" ca="1" si="45"/>
        <v>514</v>
      </c>
      <c r="P431" s="15" t="str">
        <f t="shared" ca="1" si="46"/>
        <v>365d+</v>
      </c>
      <c r="Q431" s="17">
        <f ca="1">IF(P431="0-90d",0,IF(P431="91-180d",INDEX(Assumptions!$F$8:$F$12,MATCH(B431,Assumptions!$A$8:$A$12,0)),IF(P431="181-365d",INDEX(Assumptions!$G$8:$G$12,MATCH(B431,Assumptions!$A$8:$A$12,0)),INDEX(Assumptions!$H$8:$H$12,MATCH(B431,Assumptions!$A$8:$A$12,0)))))</f>
        <v>0.5</v>
      </c>
      <c r="R431" s="14">
        <f t="shared" ca="1" si="47"/>
        <v>648197543.88</v>
      </c>
      <c r="S431" s="14">
        <f t="shared" ca="1" si="48"/>
        <v>648197543.88</v>
      </c>
      <c r="T431" s="11" t="s">
        <v>25</v>
      </c>
      <c r="U431" s="18" t="s">
        <v>26</v>
      </c>
    </row>
    <row r="432" spans="1:21" ht="15" customHeight="1" x14ac:dyDescent="0.15">
      <c r="A432" s="10" t="s">
        <v>480</v>
      </c>
      <c r="B432" s="11" t="s">
        <v>28</v>
      </c>
      <c r="C432" s="11" t="s">
        <v>55</v>
      </c>
      <c r="D432" s="12">
        <v>46126</v>
      </c>
      <c r="E432" s="11">
        <v>235</v>
      </c>
      <c r="F432" s="11" t="s">
        <v>24</v>
      </c>
      <c r="G432" s="13">
        <v>10714.18</v>
      </c>
      <c r="H432" s="14">
        <f t="shared" si="42"/>
        <v>2517832.3000000003</v>
      </c>
      <c r="I432" s="14">
        <f>IF(F432="GHS",H432,H432*Assumptions!$B$4)</f>
        <v>27192588.840000004</v>
      </c>
      <c r="J432" s="15" t="str">
        <f>INDEX(Assumptions!$B$8:$B$12,MATCH(B432,Assumptions!$A$8:$A$12,0))</f>
        <v>Fair Value Less Costs to Sell</v>
      </c>
      <c r="K432" s="16">
        <f>G432/(1-INDEX(Assumptions!$D$8:$D$12,MATCH(B432,Assumptions!$A$8:$A$12,0)))</f>
        <v>12175.204545454546</v>
      </c>
      <c r="L432" s="16">
        <f t="shared" si="43"/>
        <v>321.42540000000002</v>
      </c>
      <c r="M432" s="16">
        <f t="shared" si="44"/>
        <v>608.76022727272732</v>
      </c>
      <c r="N432" s="14">
        <f>E432*(K432-L432-M432)*IF(F432="GHS",1,Assumptions!$B$4)</f>
        <v>28539858.01434546</v>
      </c>
      <c r="O432" s="15">
        <f t="shared" ca="1" si="45"/>
        <v>160</v>
      </c>
      <c r="P432" s="15" t="str">
        <f t="shared" ca="1" si="46"/>
        <v>91-180d</v>
      </c>
      <c r="Q432" s="17">
        <f ca="1">IF(P432="0-90d",0,IF(P432="91-180d",INDEX(Assumptions!$F$8:$F$12,MATCH(B432,Assumptions!$A$8:$A$12,0)),IF(P432="181-365d",INDEX(Assumptions!$G$8:$G$12,MATCH(B432,Assumptions!$A$8:$A$12,0)),INDEX(Assumptions!$H$8:$H$12,MATCH(B432,Assumptions!$A$8:$A$12,0)))))</f>
        <v>0.02</v>
      </c>
      <c r="R432" s="14">
        <f t="shared" ca="1" si="47"/>
        <v>543851.77680000011</v>
      </c>
      <c r="S432" s="14">
        <f t="shared" ca="1" si="48"/>
        <v>26648737.063200004</v>
      </c>
      <c r="T432" s="11" t="s">
        <v>25</v>
      </c>
      <c r="U432" s="18" t="s">
        <v>26</v>
      </c>
    </row>
    <row r="433" spans="1:21" ht="15" customHeight="1" x14ac:dyDescent="0.15">
      <c r="A433" s="10" t="s">
        <v>481</v>
      </c>
      <c r="B433" s="11" t="s">
        <v>41</v>
      </c>
      <c r="C433" s="11" t="s">
        <v>115</v>
      </c>
      <c r="D433" s="12">
        <v>46108</v>
      </c>
      <c r="E433" s="11">
        <v>4795</v>
      </c>
      <c r="F433" s="11" t="s">
        <v>33</v>
      </c>
      <c r="G433" s="13">
        <v>446.8</v>
      </c>
      <c r="H433" s="14">
        <f t="shared" si="42"/>
        <v>2142406</v>
      </c>
      <c r="I433" s="14">
        <f>IF(F433="GHS",H433,H433*Assumptions!$B$4)</f>
        <v>2142406</v>
      </c>
      <c r="J433" s="15" t="str">
        <f>INDEX(Assumptions!$B$8:$B$12,MATCH(B433,Assumptions!$A$8:$A$12,0))</f>
        <v>Weighted Average</v>
      </c>
      <c r="K433" s="16">
        <f>G433/(1-INDEX(Assumptions!$D$8:$D$12,MATCH(B433,Assumptions!$A$8:$A$12,0)))</f>
        <v>687.38461538461536</v>
      </c>
      <c r="L433" s="16">
        <f t="shared" si="43"/>
        <v>13.404</v>
      </c>
      <c r="M433" s="16">
        <f t="shared" si="44"/>
        <v>34.369230769230768</v>
      </c>
      <c r="N433" s="14">
        <f>E433*(K433-L433-M433)*IF(F433="GHS",1,Assumptions!$B$4)</f>
        <v>3066936.5892307693</v>
      </c>
      <c r="O433" s="15">
        <f t="shared" ca="1" si="45"/>
        <v>178</v>
      </c>
      <c r="P433" s="15" t="str">
        <f t="shared" ca="1" si="46"/>
        <v>91-180d</v>
      </c>
      <c r="Q433" s="17">
        <f ca="1">IF(P433="0-90d",0,IF(P433="91-180d",INDEX(Assumptions!$F$8:$F$12,MATCH(B433,Assumptions!$A$8:$A$12,0)),IF(P433="181-365d",INDEX(Assumptions!$G$8:$G$12,MATCH(B433,Assumptions!$A$8:$A$12,0)),INDEX(Assumptions!$H$8:$H$12,MATCH(B433,Assumptions!$A$8:$A$12,0)))))</f>
        <v>0.1</v>
      </c>
      <c r="R433" s="14">
        <f t="shared" ca="1" si="47"/>
        <v>214240.6</v>
      </c>
      <c r="S433" s="14">
        <f t="shared" ca="1" si="48"/>
        <v>1928165.4</v>
      </c>
      <c r="T433" s="11" t="s">
        <v>25</v>
      </c>
      <c r="U433" s="18" t="s">
        <v>36</v>
      </c>
    </row>
    <row r="434" spans="1:21" ht="15" customHeight="1" x14ac:dyDescent="0.15">
      <c r="A434" s="10" t="s">
        <v>482</v>
      </c>
      <c r="B434" s="11" t="s">
        <v>31</v>
      </c>
      <c r="C434" s="11" t="s">
        <v>76</v>
      </c>
      <c r="D434" s="12">
        <v>46118</v>
      </c>
      <c r="E434" s="11">
        <v>1090</v>
      </c>
      <c r="F434" s="11" t="s">
        <v>33</v>
      </c>
      <c r="G434" s="13">
        <v>2566.86</v>
      </c>
      <c r="H434" s="14">
        <f t="shared" si="42"/>
        <v>2797877.4</v>
      </c>
      <c r="I434" s="14">
        <f>IF(F434="GHS",H434,H434*Assumptions!$B$4)</f>
        <v>2797877.4</v>
      </c>
      <c r="J434" s="15" t="str">
        <f>INDEX(Assumptions!$B$8:$B$12,MATCH(B434,Assumptions!$A$8:$A$12,0))</f>
        <v>Weighted Average</v>
      </c>
      <c r="K434" s="16">
        <f>G434/(1-INDEX(Assumptions!$D$8:$D$12,MATCH(B434,Assumptions!$A$8:$A$12,0)))</f>
        <v>3565.0833333333335</v>
      </c>
      <c r="L434" s="16">
        <f t="shared" si="43"/>
        <v>77.005800000000008</v>
      </c>
      <c r="M434" s="16">
        <f t="shared" si="44"/>
        <v>178.25416666666669</v>
      </c>
      <c r="N434" s="14">
        <f>E434*(K434-L434-M434)*IF(F434="GHS",1,Assumptions!$B$4)</f>
        <v>3607707.4696666668</v>
      </c>
      <c r="O434" s="15">
        <f t="shared" ca="1" si="45"/>
        <v>168</v>
      </c>
      <c r="P434" s="15" t="str">
        <f t="shared" ca="1" si="46"/>
        <v>91-180d</v>
      </c>
      <c r="Q434" s="17">
        <f ca="1">IF(P434="0-90d",0,IF(P434="91-180d",INDEX(Assumptions!$F$8:$F$12,MATCH(B434,Assumptions!$A$8:$A$12,0)),IF(P434="181-365d",INDEX(Assumptions!$G$8:$G$12,MATCH(B434,Assumptions!$A$8:$A$12,0)),INDEX(Assumptions!$H$8:$H$12,MATCH(B434,Assumptions!$A$8:$A$12,0)))))</f>
        <v>0.05</v>
      </c>
      <c r="R434" s="14">
        <f t="shared" ca="1" si="47"/>
        <v>139893.87</v>
      </c>
      <c r="S434" s="14">
        <f t="shared" ca="1" si="48"/>
        <v>2657983.5299999998</v>
      </c>
      <c r="T434" s="11" t="s">
        <v>25</v>
      </c>
      <c r="U434" s="18" t="s">
        <v>26</v>
      </c>
    </row>
    <row r="435" spans="1:21" ht="15" customHeight="1" x14ac:dyDescent="0.15">
      <c r="A435" s="10" t="s">
        <v>483</v>
      </c>
      <c r="B435" s="11" t="s">
        <v>46</v>
      </c>
      <c r="C435" s="11" t="s">
        <v>119</v>
      </c>
      <c r="D435" s="12">
        <v>45920</v>
      </c>
      <c r="E435" s="11">
        <v>4345</v>
      </c>
      <c r="F435" s="11" t="s">
        <v>33</v>
      </c>
      <c r="G435" s="13">
        <v>1074035.3999999999</v>
      </c>
      <c r="H435" s="14">
        <f t="shared" si="42"/>
        <v>4666683813</v>
      </c>
      <c r="I435" s="14">
        <f>IF(F435="GHS",H435,H435*Assumptions!$B$4)</f>
        <v>4666683813</v>
      </c>
      <c r="J435" s="15" t="str">
        <f>INDEX(Assumptions!$B$8:$B$12,MATCH(B435,Assumptions!$A$8:$A$12,0))</f>
        <v>Specific Identification</v>
      </c>
      <c r="K435" s="16">
        <f>G435/(1-INDEX(Assumptions!$D$8:$D$12,MATCH(B435,Assumptions!$A$8:$A$12,0)))</f>
        <v>1376968.4615384613</v>
      </c>
      <c r="L435" s="16">
        <f t="shared" si="43"/>
        <v>32221.061999999994</v>
      </c>
      <c r="M435" s="16">
        <f t="shared" si="44"/>
        <v>68848.423076923063</v>
      </c>
      <c r="N435" s="14">
        <f>E435*(K435-L435-M435)*IF(F435="GHS",1,Assumptions!$B$4)</f>
        <v>5543781052.7253838</v>
      </c>
      <c r="O435" s="15">
        <f t="shared" ca="1" si="45"/>
        <v>366</v>
      </c>
      <c r="P435" s="15" t="str">
        <f t="shared" ca="1" si="46"/>
        <v>365d+</v>
      </c>
      <c r="Q435" s="17">
        <f ca="1">IF(P435="0-90d",0,IF(P435="91-180d",INDEX(Assumptions!$F$8:$F$12,MATCH(B435,Assumptions!$A$8:$A$12,0)),IF(P435="181-365d",INDEX(Assumptions!$G$8:$G$12,MATCH(B435,Assumptions!$A$8:$A$12,0)),INDEX(Assumptions!$H$8:$H$12,MATCH(B435,Assumptions!$A$8:$A$12,0)))))</f>
        <v>0.15</v>
      </c>
      <c r="R435" s="14">
        <f t="shared" ca="1" si="47"/>
        <v>700002571.94999993</v>
      </c>
      <c r="S435" s="14">
        <f t="shared" ca="1" si="48"/>
        <v>3966681241.0500002</v>
      </c>
      <c r="T435" s="11" t="s">
        <v>25</v>
      </c>
      <c r="U435" s="18" t="s">
        <v>26</v>
      </c>
    </row>
    <row r="436" spans="1:21" ht="15" customHeight="1" x14ac:dyDescent="0.15">
      <c r="A436" s="10" t="s">
        <v>484</v>
      </c>
      <c r="B436" s="11" t="s">
        <v>22</v>
      </c>
      <c r="C436" s="11" t="s">
        <v>61</v>
      </c>
      <c r="D436" s="12">
        <v>46091</v>
      </c>
      <c r="E436" s="11">
        <v>304</v>
      </c>
      <c r="F436" s="11" t="s">
        <v>24</v>
      </c>
      <c r="G436" s="13">
        <v>46888.08</v>
      </c>
      <c r="H436" s="14">
        <f t="shared" si="42"/>
        <v>14253976.32</v>
      </c>
      <c r="I436" s="14">
        <f>IF(F436="GHS",H436,H436*Assumptions!$B$4)</f>
        <v>153942944.25600001</v>
      </c>
      <c r="J436" s="15" t="str">
        <f>INDEX(Assumptions!$B$8:$B$12,MATCH(B436,Assumptions!$A$8:$A$12,0))</f>
        <v>FIFO</v>
      </c>
      <c r="K436" s="16">
        <f>G436/(1-INDEX(Assumptions!$D$8:$D$12,MATCH(B436,Assumptions!$A$8:$A$12,0)))</f>
        <v>57180.585365853658</v>
      </c>
      <c r="L436" s="16">
        <f t="shared" si="43"/>
        <v>1406.6424</v>
      </c>
      <c r="M436" s="16">
        <f t="shared" si="44"/>
        <v>2859.0292682926829</v>
      </c>
      <c r="N436" s="14">
        <f>E436*(K436-L436-M436)*IF(F436="GHS",1,Assumptions!$B$4)</f>
        <v>173730244.65183222</v>
      </c>
      <c r="O436" s="15">
        <f t="shared" ca="1" si="45"/>
        <v>195</v>
      </c>
      <c r="P436" s="15" t="str">
        <f t="shared" ca="1" si="46"/>
        <v>181-365d</v>
      </c>
      <c r="Q436" s="17">
        <f ca="1">IF(P436="0-90d",0,IF(P436="91-180d",INDEX(Assumptions!$F$8:$F$12,MATCH(B436,Assumptions!$A$8:$A$12,0)),IF(P436="181-365d",INDEX(Assumptions!$G$8:$G$12,MATCH(B436,Assumptions!$A$8:$A$12,0)),INDEX(Assumptions!$H$8:$H$12,MATCH(B436,Assumptions!$A$8:$A$12,0)))))</f>
        <v>0.15</v>
      </c>
      <c r="R436" s="14">
        <f t="shared" ca="1" si="47"/>
        <v>23091441.6384</v>
      </c>
      <c r="S436" s="14">
        <f t="shared" ca="1" si="48"/>
        <v>130851502.61760001</v>
      </c>
      <c r="T436" s="11" t="s">
        <v>25</v>
      </c>
      <c r="U436" s="18" t="s">
        <v>26</v>
      </c>
    </row>
    <row r="437" spans="1:21" ht="15" customHeight="1" x14ac:dyDescent="0.15">
      <c r="A437" s="10" t="s">
        <v>485</v>
      </c>
      <c r="B437" s="11" t="s">
        <v>41</v>
      </c>
      <c r="C437" s="11" t="s">
        <v>44</v>
      </c>
      <c r="D437" s="12">
        <v>45828</v>
      </c>
      <c r="E437" s="11">
        <v>2231</v>
      </c>
      <c r="F437" s="11" t="s">
        <v>33</v>
      </c>
      <c r="G437" s="13">
        <v>169.01</v>
      </c>
      <c r="H437" s="14">
        <f t="shared" si="42"/>
        <v>377061.31</v>
      </c>
      <c r="I437" s="14">
        <f>IF(F437="GHS",H437,H437*Assumptions!$B$4)</f>
        <v>377061.31</v>
      </c>
      <c r="J437" s="15" t="str">
        <f>INDEX(Assumptions!$B$8:$B$12,MATCH(B437,Assumptions!$A$8:$A$12,0))</f>
        <v>Weighted Average</v>
      </c>
      <c r="K437" s="16">
        <f>G437/(1-INDEX(Assumptions!$D$8:$D$12,MATCH(B437,Assumptions!$A$8:$A$12,0)))</f>
        <v>260.01538461538462</v>
      </c>
      <c r="L437" s="16">
        <f t="shared" si="43"/>
        <v>5.0702999999999996</v>
      </c>
      <c r="M437" s="16">
        <f t="shared" si="44"/>
        <v>13.000769230769231</v>
      </c>
      <c r="N437" s="14">
        <f>E437*(K437-L437-M437)*IF(F437="GHS",1,Assumptions!$B$4)</f>
        <v>539777.76762307691</v>
      </c>
      <c r="O437" s="15">
        <f t="shared" ca="1" si="45"/>
        <v>458</v>
      </c>
      <c r="P437" s="15" t="str">
        <f t="shared" ca="1" si="46"/>
        <v>365d+</v>
      </c>
      <c r="Q437" s="17">
        <f ca="1">IF(P437="0-90d",0,IF(P437="91-180d",INDEX(Assumptions!$F$8:$F$12,MATCH(B437,Assumptions!$A$8:$A$12,0)),IF(P437="181-365d",INDEX(Assumptions!$G$8:$G$12,MATCH(B437,Assumptions!$A$8:$A$12,0)),INDEX(Assumptions!$H$8:$H$12,MATCH(B437,Assumptions!$A$8:$A$12,0)))))</f>
        <v>0.8</v>
      </c>
      <c r="R437" s="14">
        <f t="shared" ca="1" si="47"/>
        <v>301649.04800000001</v>
      </c>
      <c r="S437" s="14">
        <f t="shared" ca="1" si="48"/>
        <v>75412.261999999988</v>
      </c>
      <c r="T437" s="11" t="s">
        <v>25</v>
      </c>
      <c r="U437" s="18" t="s">
        <v>26</v>
      </c>
    </row>
    <row r="438" spans="1:21" ht="15" customHeight="1" x14ac:dyDescent="0.15">
      <c r="A438" s="10" t="s">
        <v>486</v>
      </c>
      <c r="B438" s="11" t="s">
        <v>31</v>
      </c>
      <c r="C438" s="11" t="s">
        <v>63</v>
      </c>
      <c r="D438" s="12">
        <v>46081</v>
      </c>
      <c r="E438" s="11">
        <v>3557</v>
      </c>
      <c r="F438" s="11" t="s">
        <v>33</v>
      </c>
      <c r="G438" s="13">
        <v>1182.97</v>
      </c>
      <c r="H438" s="14">
        <f t="shared" si="42"/>
        <v>4207824.29</v>
      </c>
      <c r="I438" s="14">
        <f>IF(F438="GHS",H438,H438*Assumptions!$B$4)</f>
        <v>4207824.29</v>
      </c>
      <c r="J438" s="15" t="str">
        <f>INDEX(Assumptions!$B$8:$B$12,MATCH(B438,Assumptions!$A$8:$A$12,0))</f>
        <v>Weighted Average</v>
      </c>
      <c r="K438" s="16">
        <f>G438/(1-INDEX(Assumptions!$D$8:$D$12,MATCH(B438,Assumptions!$A$8:$A$12,0)))</f>
        <v>1643.0138888888889</v>
      </c>
      <c r="L438" s="16">
        <f t="shared" si="43"/>
        <v>35.489100000000001</v>
      </c>
      <c r="M438" s="16">
        <f t="shared" si="44"/>
        <v>82.150694444444454</v>
      </c>
      <c r="N438" s="14">
        <f>E438*(K438-L438-M438)*IF(F438="GHS",1,Assumptions!$B$4)</f>
        <v>5425755.6539388886</v>
      </c>
      <c r="O438" s="15">
        <f t="shared" ca="1" si="45"/>
        <v>205</v>
      </c>
      <c r="P438" s="15" t="str">
        <f t="shared" ca="1" si="46"/>
        <v>181-365d</v>
      </c>
      <c r="Q438" s="17">
        <f ca="1">IF(P438="0-90d",0,IF(P438="91-180d",INDEX(Assumptions!$F$8:$F$12,MATCH(B438,Assumptions!$A$8:$A$12,0)),IF(P438="181-365d",INDEX(Assumptions!$G$8:$G$12,MATCH(B438,Assumptions!$A$8:$A$12,0)),INDEX(Assumptions!$H$8:$H$12,MATCH(B438,Assumptions!$A$8:$A$12,0)))))</f>
        <v>0.2</v>
      </c>
      <c r="R438" s="14">
        <f t="shared" ca="1" si="47"/>
        <v>841564.85800000001</v>
      </c>
      <c r="S438" s="14">
        <f t="shared" ca="1" si="48"/>
        <v>3366259.432</v>
      </c>
      <c r="T438" s="11" t="s">
        <v>25</v>
      </c>
      <c r="U438" s="18" t="s">
        <v>26</v>
      </c>
    </row>
    <row r="439" spans="1:21" ht="15" customHeight="1" x14ac:dyDescent="0.15">
      <c r="A439" s="10" t="s">
        <v>487</v>
      </c>
      <c r="B439" s="11" t="s">
        <v>22</v>
      </c>
      <c r="C439" s="11" t="s">
        <v>23</v>
      </c>
      <c r="D439" s="12">
        <v>45948</v>
      </c>
      <c r="E439" s="11">
        <v>4945</v>
      </c>
      <c r="F439" s="11" t="s">
        <v>24</v>
      </c>
      <c r="G439" s="13">
        <v>58164.17</v>
      </c>
      <c r="H439" s="14">
        <f t="shared" si="42"/>
        <v>287621820.64999998</v>
      </c>
      <c r="I439" s="14">
        <f>IF(F439="GHS",H439,H439*Assumptions!$B$4)</f>
        <v>3106315663.02</v>
      </c>
      <c r="J439" s="15" t="str">
        <f>INDEX(Assumptions!$B$8:$B$12,MATCH(B439,Assumptions!$A$8:$A$12,0))</f>
        <v>FIFO</v>
      </c>
      <c r="K439" s="16">
        <f>G439/(1-INDEX(Assumptions!$D$8:$D$12,MATCH(B439,Assumptions!$A$8:$A$12,0)))</f>
        <v>70931.914634146335</v>
      </c>
      <c r="L439" s="16">
        <f t="shared" si="43"/>
        <v>1744.9250999999999</v>
      </c>
      <c r="M439" s="16">
        <f t="shared" si="44"/>
        <v>3546.5957317073171</v>
      </c>
      <c r="N439" s="14">
        <f>E439*(K439-L439-M439)*IF(F439="GHS",1,Assumptions!$B$4)</f>
        <v>3505590871.4130588</v>
      </c>
      <c r="O439" s="15">
        <f t="shared" ca="1" si="45"/>
        <v>338</v>
      </c>
      <c r="P439" s="15" t="str">
        <f t="shared" ca="1" si="46"/>
        <v>181-365d</v>
      </c>
      <c r="Q439" s="17">
        <f ca="1">IF(P439="0-90d",0,IF(P439="91-180d",INDEX(Assumptions!$F$8:$F$12,MATCH(B439,Assumptions!$A$8:$A$12,0)),IF(P439="181-365d",INDEX(Assumptions!$G$8:$G$12,MATCH(B439,Assumptions!$A$8:$A$12,0)),INDEX(Assumptions!$H$8:$H$12,MATCH(B439,Assumptions!$A$8:$A$12,0)))))</f>
        <v>0.15</v>
      </c>
      <c r="R439" s="14">
        <f t="shared" ca="1" si="47"/>
        <v>465947349.45300001</v>
      </c>
      <c r="S439" s="14">
        <f t="shared" ca="1" si="48"/>
        <v>2640368313.5669999</v>
      </c>
      <c r="T439" s="11" t="s">
        <v>25</v>
      </c>
      <c r="U439" s="18" t="s">
        <v>26</v>
      </c>
    </row>
    <row r="440" spans="1:21" ht="15" customHeight="1" x14ac:dyDescent="0.15">
      <c r="A440" s="10" t="s">
        <v>488</v>
      </c>
      <c r="B440" s="11" t="s">
        <v>28</v>
      </c>
      <c r="C440" s="11" t="s">
        <v>29</v>
      </c>
      <c r="D440" s="12">
        <v>46128</v>
      </c>
      <c r="E440" s="11">
        <v>2063</v>
      </c>
      <c r="F440" s="11" t="s">
        <v>24</v>
      </c>
      <c r="G440" s="13">
        <v>5955.34</v>
      </c>
      <c r="H440" s="14">
        <f t="shared" si="42"/>
        <v>12285866.42</v>
      </c>
      <c r="I440" s="14">
        <f>IF(F440="GHS",H440,H440*Assumptions!$B$4)</f>
        <v>132687357.33600001</v>
      </c>
      <c r="J440" s="15" t="str">
        <f>INDEX(Assumptions!$B$8:$B$12,MATCH(B440,Assumptions!$A$8:$A$12,0))</f>
        <v>Fair Value Less Costs to Sell</v>
      </c>
      <c r="K440" s="16">
        <f>G440/(1-INDEX(Assumptions!$D$8:$D$12,MATCH(B440,Assumptions!$A$8:$A$12,0)))</f>
        <v>6767.431818181818</v>
      </c>
      <c r="L440" s="16">
        <f t="shared" si="43"/>
        <v>178.6602</v>
      </c>
      <c r="M440" s="16">
        <f t="shared" si="44"/>
        <v>338.37159090909091</v>
      </c>
      <c r="N440" s="14">
        <f>E440*(K440-L440-M440)*IF(F440="GHS",1,Assumptions!$B$4)</f>
        <v>139261412.76764727</v>
      </c>
      <c r="O440" s="15">
        <f t="shared" ca="1" si="45"/>
        <v>158</v>
      </c>
      <c r="P440" s="15" t="str">
        <f t="shared" ca="1" si="46"/>
        <v>91-180d</v>
      </c>
      <c r="Q440" s="17">
        <f ca="1">IF(P440="0-90d",0,IF(P440="91-180d",INDEX(Assumptions!$F$8:$F$12,MATCH(B440,Assumptions!$A$8:$A$12,0)),IF(P440="181-365d",INDEX(Assumptions!$G$8:$G$12,MATCH(B440,Assumptions!$A$8:$A$12,0)),INDEX(Assumptions!$H$8:$H$12,MATCH(B440,Assumptions!$A$8:$A$12,0)))))</f>
        <v>0.02</v>
      </c>
      <c r="R440" s="14">
        <f t="shared" ca="1" si="47"/>
        <v>2653747.1467200001</v>
      </c>
      <c r="S440" s="14">
        <f t="shared" ca="1" si="48"/>
        <v>130033610.18928</v>
      </c>
      <c r="T440" s="11" t="s">
        <v>25</v>
      </c>
      <c r="U440" s="18" t="s">
        <v>26</v>
      </c>
    </row>
    <row r="441" spans="1:21" ht="15" customHeight="1" x14ac:dyDescent="0.15">
      <c r="A441" s="10" t="s">
        <v>489</v>
      </c>
      <c r="B441" s="11" t="s">
        <v>46</v>
      </c>
      <c r="C441" s="11" t="s">
        <v>119</v>
      </c>
      <c r="D441" s="12">
        <v>46173</v>
      </c>
      <c r="E441" s="11">
        <v>1995</v>
      </c>
      <c r="F441" s="11" t="s">
        <v>33</v>
      </c>
      <c r="G441" s="13">
        <v>676897.76</v>
      </c>
      <c r="H441" s="14">
        <f t="shared" si="42"/>
        <v>1350411031.2</v>
      </c>
      <c r="I441" s="14">
        <f>IF(F441="GHS",H441,H441*Assumptions!$B$4)</f>
        <v>1350411031.2</v>
      </c>
      <c r="J441" s="15" t="str">
        <f>INDEX(Assumptions!$B$8:$B$12,MATCH(B441,Assumptions!$A$8:$A$12,0))</f>
        <v>Specific Identification</v>
      </c>
      <c r="K441" s="16">
        <f>G441/(1-INDEX(Assumptions!$D$8:$D$12,MATCH(B441,Assumptions!$A$8:$A$12,0)))</f>
        <v>867817.641025641</v>
      </c>
      <c r="L441" s="16">
        <f t="shared" si="43"/>
        <v>20306.932799999999</v>
      </c>
      <c r="M441" s="16">
        <f t="shared" si="44"/>
        <v>43390.882051282053</v>
      </c>
      <c r="N441" s="14">
        <f>E441*(K441-L441-M441)*IF(F441="GHS",1,Assumptions!$B$4)</f>
        <v>1604219053.2178462</v>
      </c>
      <c r="O441" s="15">
        <f t="shared" ca="1" si="45"/>
        <v>113</v>
      </c>
      <c r="P441" s="15" t="str">
        <f t="shared" ca="1" si="46"/>
        <v>91-180d</v>
      </c>
      <c r="Q441" s="17">
        <f ca="1">IF(P441="0-90d",0,IF(P441="91-180d",INDEX(Assumptions!$F$8:$F$12,MATCH(B441,Assumptions!$A$8:$A$12,0)),IF(P441="181-365d",INDEX(Assumptions!$G$8:$G$12,MATCH(B441,Assumptions!$A$8:$A$12,0)),INDEX(Assumptions!$H$8:$H$12,MATCH(B441,Assumptions!$A$8:$A$12,0)))))</f>
        <v>0</v>
      </c>
      <c r="R441" s="14">
        <f t="shared" ca="1" si="47"/>
        <v>0</v>
      </c>
      <c r="S441" s="14">
        <f t="shared" ca="1" si="48"/>
        <v>1350411031.2</v>
      </c>
      <c r="T441" s="11" t="s">
        <v>25</v>
      </c>
      <c r="U441" s="18" t="s">
        <v>36</v>
      </c>
    </row>
    <row r="442" spans="1:21" ht="15" customHeight="1" x14ac:dyDescent="0.15">
      <c r="A442" s="10" t="s">
        <v>490</v>
      </c>
      <c r="B442" s="11" t="s">
        <v>22</v>
      </c>
      <c r="C442" s="11" t="s">
        <v>81</v>
      </c>
      <c r="D442" s="12">
        <v>46109</v>
      </c>
      <c r="E442" s="11">
        <v>2462</v>
      </c>
      <c r="F442" s="11" t="s">
        <v>24</v>
      </c>
      <c r="G442" s="13">
        <v>40113.96</v>
      </c>
      <c r="H442" s="14">
        <f t="shared" si="42"/>
        <v>98760569.519999996</v>
      </c>
      <c r="I442" s="14">
        <f>IF(F442="GHS",H442,H442*Assumptions!$B$4)</f>
        <v>1066614150.816</v>
      </c>
      <c r="J442" s="15" t="str">
        <f>INDEX(Assumptions!$B$8:$B$12,MATCH(B442,Assumptions!$A$8:$A$12,0))</f>
        <v>FIFO</v>
      </c>
      <c r="K442" s="16">
        <f>G442/(1-INDEX(Assumptions!$D$8:$D$12,MATCH(B442,Assumptions!$A$8:$A$12,0)))</f>
        <v>48919.463414634141</v>
      </c>
      <c r="L442" s="16">
        <f t="shared" si="43"/>
        <v>1203.4187999999999</v>
      </c>
      <c r="M442" s="16">
        <f t="shared" si="44"/>
        <v>2445.9731707317073</v>
      </c>
      <c r="N442" s="14">
        <f>E442*(K442-L442-M442)*IF(F442="GHS",1,Assumptions!$B$4)</f>
        <v>1203713091.6647885</v>
      </c>
      <c r="O442" s="15">
        <f t="shared" ca="1" si="45"/>
        <v>177</v>
      </c>
      <c r="P442" s="15" t="str">
        <f t="shared" ca="1" si="46"/>
        <v>91-180d</v>
      </c>
      <c r="Q442" s="17">
        <f ca="1">IF(P442="0-90d",0,IF(P442="91-180d",INDEX(Assumptions!$F$8:$F$12,MATCH(B442,Assumptions!$A$8:$A$12,0)),IF(P442="181-365d",INDEX(Assumptions!$G$8:$G$12,MATCH(B442,Assumptions!$A$8:$A$12,0)),INDEX(Assumptions!$H$8:$H$12,MATCH(B442,Assumptions!$A$8:$A$12,0)))))</f>
        <v>0.03</v>
      </c>
      <c r="R442" s="14">
        <f t="shared" ca="1" si="47"/>
        <v>31998424.52448</v>
      </c>
      <c r="S442" s="14">
        <f t="shared" ca="1" si="48"/>
        <v>1034615726.29152</v>
      </c>
      <c r="T442" s="11" t="s">
        <v>25</v>
      </c>
      <c r="U442" s="18" t="s">
        <v>26</v>
      </c>
    </row>
    <row r="443" spans="1:21" ht="15" customHeight="1" x14ac:dyDescent="0.15">
      <c r="A443" s="10" t="s">
        <v>491</v>
      </c>
      <c r="B443" s="11" t="s">
        <v>41</v>
      </c>
      <c r="C443" s="11" t="s">
        <v>42</v>
      </c>
      <c r="D443" s="12">
        <v>46178</v>
      </c>
      <c r="E443" s="11">
        <v>1979</v>
      </c>
      <c r="F443" s="11" t="s">
        <v>33</v>
      </c>
      <c r="G443" s="13">
        <v>808</v>
      </c>
      <c r="H443" s="14">
        <f t="shared" si="42"/>
        <v>1599032</v>
      </c>
      <c r="I443" s="14">
        <f>IF(F443="GHS",H443,H443*Assumptions!$B$4)</f>
        <v>1599032</v>
      </c>
      <c r="J443" s="15" t="str">
        <f>INDEX(Assumptions!$B$8:$B$12,MATCH(B443,Assumptions!$A$8:$A$12,0))</f>
        <v>Weighted Average</v>
      </c>
      <c r="K443" s="16">
        <f>G443/(1-INDEX(Assumptions!$D$8:$D$12,MATCH(B443,Assumptions!$A$8:$A$12,0)))</f>
        <v>1243.0769230769231</v>
      </c>
      <c r="L443" s="16">
        <f t="shared" si="43"/>
        <v>24.24</v>
      </c>
      <c r="M443" s="16">
        <f t="shared" si="44"/>
        <v>62.15384615384616</v>
      </c>
      <c r="N443" s="14">
        <f>E443*(K443-L443-M443)*IF(F443="GHS",1,Assumptions!$B$4)</f>
        <v>2289075.8092307691</v>
      </c>
      <c r="O443" s="15">
        <f t="shared" ca="1" si="45"/>
        <v>108</v>
      </c>
      <c r="P443" s="15" t="str">
        <f t="shared" ca="1" si="46"/>
        <v>91-180d</v>
      </c>
      <c r="Q443" s="17">
        <f ca="1">IF(P443="0-90d",0,IF(P443="91-180d",INDEX(Assumptions!$F$8:$F$12,MATCH(B443,Assumptions!$A$8:$A$12,0)),IF(P443="181-365d",INDEX(Assumptions!$G$8:$G$12,MATCH(B443,Assumptions!$A$8:$A$12,0)),INDEX(Assumptions!$H$8:$H$12,MATCH(B443,Assumptions!$A$8:$A$12,0)))))</f>
        <v>0.1</v>
      </c>
      <c r="R443" s="14">
        <f t="shared" ca="1" si="47"/>
        <v>159903.20000000001</v>
      </c>
      <c r="S443" s="14">
        <f t="shared" ca="1" si="48"/>
        <v>1439128.8</v>
      </c>
      <c r="T443" s="11" t="s">
        <v>25</v>
      </c>
      <c r="U443" s="18" t="s">
        <v>26</v>
      </c>
    </row>
    <row r="444" spans="1:21" ht="15" customHeight="1" x14ac:dyDescent="0.15">
      <c r="A444" s="10" t="s">
        <v>492</v>
      </c>
      <c r="B444" s="11" t="s">
        <v>41</v>
      </c>
      <c r="C444" s="11" t="s">
        <v>115</v>
      </c>
      <c r="D444" s="12">
        <v>46058</v>
      </c>
      <c r="E444" s="11">
        <v>1790</v>
      </c>
      <c r="F444" s="11" t="s">
        <v>33</v>
      </c>
      <c r="G444" s="13">
        <v>136.03</v>
      </c>
      <c r="H444" s="14">
        <f t="shared" si="42"/>
        <v>243493.7</v>
      </c>
      <c r="I444" s="14">
        <f>IF(F444="GHS",H444,H444*Assumptions!$B$4)</f>
        <v>243493.7</v>
      </c>
      <c r="J444" s="15" t="str">
        <f>INDEX(Assumptions!$B$8:$B$12,MATCH(B444,Assumptions!$A$8:$A$12,0))</f>
        <v>Weighted Average</v>
      </c>
      <c r="K444" s="16">
        <f>G444/(1-INDEX(Assumptions!$D$8:$D$12,MATCH(B444,Assumptions!$A$8:$A$12,0)))</f>
        <v>209.27692307692308</v>
      </c>
      <c r="L444" s="16">
        <f t="shared" si="43"/>
        <v>4.0808999999999997</v>
      </c>
      <c r="M444" s="16">
        <f t="shared" si="44"/>
        <v>10.463846153846156</v>
      </c>
      <c r="N444" s="14">
        <f>E444*(K444-L444-M444)*IF(F444="GHS",1,Assumptions!$B$4)</f>
        <v>348570.59669230774</v>
      </c>
      <c r="O444" s="15">
        <f t="shared" ca="1" si="45"/>
        <v>228</v>
      </c>
      <c r="P444" s="15" t="str">
        <f t="shared" ca="1" si="46"/>
        <v>181-365d</v>
      </c>
      <c r="Q444" s="17">
        <f ca="1">IF(P444="0-90d",0,IF(P444="91-180d",INDEX(Assumptions!$F$8:$F$12,MATCH(B444,Assumptions!$A$8:$A$12,0)),IF(P444="181-365d",INDEX(Assumptions!$G$8:$G$12,MATCH(B444,Assumptions!$A$8:$A$12,0)),INDEX(Assumptions!$H$8:$H$12,MATCH(B444,Assumptions!$A$8:$A$12,0)))))</f>
        <v>0.35</v>
      </c>
      <c r="R444" s="14">
        <f t="shared" ca="1" si="47"/>
        <v>85222.794999999998</v>
      </c>
      <c r="S444" s="14">
        <f t="shared" ca="1" si="48"/>
        <v>158270.90500000003</v>
      </c>
      <c r="T444" s="11" t="s">
        <v>25</v>
      </c>
      <c r="U444" s="18" t="s">
        <v>26</v>
      </c>
    </row>
    <row r="445" spans="1:21" ht="15" customHeight="1" x14ac:dyDescent="0.15">
      <c r="A445" s="10" t="s">
        <v>493</v>
      </c>
      <c r="B445" s="11" t="s">
        <v>31</v>
      </c>
      <c r="C445" s="11" t="s">
        <v>76</v>
      </c>
      <c r="D445" s="12">
        <v>45873</v>
      </c>
      <c r="E445" s="11">
        <v>3772</v>
      </c>
      <c r="F445" s="11" t="s">
        <v>33</v>
      </c>
      <c r="G445" s="13">
        <v>2360.83</v>
      </c>
      <c r="H445" s="14">
        <f t="shared" si="42"/>
        <v>8905050.7599999998</v>
      </c>
      <c r="I445" s="14">
        <f>IF(F445="GHS",H445,H445*Assumptions!$B$4)</f>
        <v>8905050.7599999998</v>
      </c>
      <c r="J445" s="15" t="str">
        <f>INDEX(Assumptions!$B$8:$B$12,MATCH(B445,Assumptions!$A$8:$A$12,0))</f>
        <v>Weighted Average</v>
      </c>
      <c r="K445" s="16">
        <f>G445/(1-INDEX(Assumptions!$D$8:$D$12,MATCH(B445,Assumptions!$A$8:$A$12,0)))</f>
        <v>3278.9305555555557</v>
      </c>
      <c r="L445" s="16">
        <f t="shared" si="43"/>
        <v>70.8249</v>
      </c>
      <c r="M445" s="16">
        <f t="shared" si="44"/>
        <v>163.94652777777779</v>
      </c>
      <c r="N445" s="14">
        <f>E445*(K445-L445-M445)*IF(F445="GHS",1,Assumptions!$B$4)</f>
        <v>11482568.229977779</v>
      </c>
      <c r="O445" s="15">
        <f t="shared" ca="1" si="45"/>
        <v>413</v>
      </c>
      <c r="P445" s="15" t="str">
        <f t="shared" ca="1" si="46"/>
        <v>365d+</v>
      </c>
      <c r="Q445" s="17">
        <f ca="1">IF(P445="0-90d",0,IF(P445="91-180d",INDEX(Assumptions!$F$8:$F$12,MATCH(B445,Assumptions!$A$8:$A$12,0)),IF(P445="181-365d",INDEX(Assumptions!$G$8:$G$12,MATCH(B445,Assumptions!$A$8:$A$12,0)),INDEX(Assumptions!$H$8:$H$12,MATCH(B445,Assumptions!$A$8:$A$12,0)))))</f>
        <v>0.6</v>
      </c>
      <c r="R445" s="14">
        <f t="shared" ca="1" si="47"/>
        <v>5343030.4559999993</v>
      </c>
      <c r="S445" s="14">
        <f t="shared" si="48"/>
        <v>0</v>
      </c>
      <c r="T445" s="11" t="s">
        <v>39</v>
      </c>
      <c r="U445" s="18" t="s">
        <v>26</v>
      </c>
    </row>
    <row r="446" spans="1:21" ht="15" customHeight="1" x14ac:dyDescent="0.15">
      <c r="A446" s="10" t="s">
        <v>494</v>
      </c>
      <c r="B446" s="11" t="s">
        <v>22</v>
      </c>
      <c r="C446" s="11" t="s">
        <v>61</v>
      </c>
      <c r="D446" s="12">
        <v>45837</v>
      </c>
      <c r="E446" s="11">
        <v>543</v>
      </c>
      <c r="F446" s="11" t="s">
        <v>24</v>
      </c>
      <c r="G446" s="13">
        <v>9850.69</v>
      </c>
      <c r="H446" s="14">
        <f t="shared" si="42"/>
        <v>5348924.67</v>
      </c>
      <c r="I446" s="14">
        <f>IF(F446="GHS",H446,H446*Assumptions!$B$4)</f>
        <v>57768386.436000004</v>
      </c>
      <c r="J446" s="15" t="str">
        <f>INDEX(Assumptions!$B$8:$B$12,MATCH(B446,Assumptions!$A$8:$A$12,0))</f>
        <v>FIFO</v>
      </c>
      <c r="K446" s="16">
        <f>G446/(1-INDEX(Assumptions!$D$8:$D$12,MATCH(B446,Assumptions!$A$8:$A$12,0)))</f>
        <v>12013.036585365853</v>
      </c>
      <c r="L446" s="16">
        <f t="shared" si="43"/>
        <v>295.52069999999998</v>
      </c>
      <c r="M446" s="16">
        <f t="shared" si="44"/>
        <v>600.65182926829266</v>
      </c>
      <c r="N446" s="14">
        <f>E446*(K446-L446-M446)*IF(F446="GHS",1,Assumptions!$B$4)</f>
        <v>65193737.570578545</v>
      </c>
      <c r="O446" s="15">
        <f t="shared" ca="1" si="45"/>
        <v>449</v>
      </c>
      <c r="P446" s="15" t="str">
        <f t="shared" ca="1" si="46"/>
        <v>365d+</v>
      </c>
      <c r="Q446" s="17">
        <f ca="1">IF(P446="0-90d",0,IF(P446="91-180d",INDEX(Assumptions!$F$8:$F$12,MATCH(B446,Assumptions!$A$8:$A$12,0)),IF(P446="181-365d",INDEX(Assumptions!$G$8:$G$12,MATCH(B446,Assumptions!$A$8:$A$12,0)),INDEX(Assumptions!$H$8:$H$12,MATCH(B446,Assumptions!$A$8:$A$12,0)))))</f>
        <v>0.5</v>
      </c>
      <c r="R446" s="14">
        <f t="shared" ca="1" si="47"/>
        <v>28884193.218000002</v>
      </c>
      <c r="S446" s="14">
        <f t="shared" ca="1" si="48"/>
        <v>28884193.218000002</v>
      </c>
      <c r="T446" s="11" t="s">
        <v>25</v>
      </c>
      <c r="U446" s="18" t="s">
        <v>26</v>
      </c>
    </row>
    <row r="447" spans="1:21" ht="15" customHeight="1" x14ac:dyDescent="0.15">
      <c r="A447" s="10" t="s">
        <v>495</v>
      </c>
      <c r="B447" s="11" t="s">
        <v>22</v>
      </c>
      <c r="C447" s="11" t="s">
        <v>23</v>
      </c>
      <c r="D447" s="12">
        <v>45758</v>
      </c>
      <c r="E447" s="11">
        <v>3490</v>
      </c>
      <c r="F447" s="11" t="s">
        <v>24</v>
      </c>
      <c r="G447" s="13">
        <v>18415.53</v>
      </c>
      <c r="H447" s="14">
        <f t="shared" si="42"/>
        <v>64270199.699999996</v>
      </c>
      <c r="I447" s="14">
        <f>IF(F447="GHS",H447,H447*Assumptions!$B$4)</f>
        <v>694118156.75999999</v>
      </c>
      <c r="J447" s="15" t="str">
        <f>INDEX(Assumptions!$B$8:$B$12,MATCH(B447,Assumptions!$A$8:$A$12,0))</f>
        <v>FIFO</v>
      </c>
      <c r="K447" s="16">
        <f>G447/(1-INDEX(Assumptions!$D$8:$D$12,MATCH(B447,Assumptions!$A$8:$A$12,0)))</f>
        <v>22457.963414634145</v>
      </c>
      <c r="L447" s="16">
        <f t="shared" si="43"/>
        <v>552.46589999999992</v>
      </c>
      <c r="M447" s="16">
        <f t="shared" si="44"/>
        <v>1122.8981707317073</v>
      </c>
      <c r="N447" s="14">
        <f>E447*(K447-L447-M447)*IF(F447="GHS",1,Assumptions!$B$4)</f>
        <v>783337734.47037089</v>
      </c>
      <c r="O447" s="15">
        <f t="shared" ca="1" si="45"/>
        <v>528</v>
      </c>
      <c r="P447" s="15" t="str">
        <f t="shared" ca="1" si="46"/>
        <v>365d+</v>
      </c>
      <c r="Q447" s="17">
        <f ca="1">IF(P447="0-90d",0,IF(P447="91-180d",INDEX(Assumptions!$F$8:$F$12,MATCH(B447,Assumptions!$A$8:$A$12,0)),IF(P447="181-365d",INDEX(Assumptions!$G$8:$G$12,MATCH(B447,Assumptions!$A$8:$A$12,0)),INDEX(Assumptions!$H$8:$H$12,MATCH(B447,Assumptions!$A$8:$A$12,0)))))</f>
        <v>0.5</v>
      </c>
      <c r="R447" s="14">
        <f t="shared" ca="1" si="47"/>
        <v>347059078.38</v>
      </c>
      <c r="S447" s="14">
        <f t="shared" ca="1" si="48"/>
        <v>347059078.38</v>
      </c>
      <c r="T447" s="11" t="s">
        <v>25</v>
      </c>
      <c r="U447" s="18" t="s">
        <v>26</v>
      </c>
    </row>
    <row r="448" spans="1:21" ht="15" customHeight="1" x14ac:dyDescent="0.15">
      <c r="A448" s="10" t="s">
        <v>496</v>
      </c>
      <c r="B448" s="11" t="s">
        <v>31</v>
      </c>
      <c r="C448" s="11" t="s">
        <v>63</v>
      </c>
      <c r="D448" s="12">
        <v>46034</v>
      </c>
      <c r="E448" s="11">
        <v>4632</v>
      </c>
      <c r="F448" s="11" t="s">
        <v>33</v>
      </c>
      <c r="G448" s="13">
        <v>1880.85</v>
      </c>
      <c r="H448" s="14">
        <f t="shared" si="42"/>
        <v>8712097.1999999993</v>
      </c>
      <c r="I448" s="14">
        <f>IF(F448="GHS",H448,H448*Assumptions!$B$4)</f>
        <v>8712097.1999999993</v>
      </c>
      <c r="J448" s="15" t="str">
        <f>INDEX(Assumptions!$B$8:$B$12,MATCH(B448,Assumptions!$A$8:$A$12,0))</f>
        <v>Weighted Average</v>
      </c>
      <c r="K448" s="16">
        <f>G448/(1-INDEX(Assumptions!$D$8:$D$12,MATCH(B448,Assumptions!$A$8:$A$12,0)))</f>
        <v>2612.2916666666665</v>
      </c>
      <c r="L448" s="16">
        <f t="shared" si="43"/>
        <v>56.425499999999992</v>
      </c>
      <c r="M448" s="16">
        <f t="shared" si="44"/>
        <v>130.61458333333334</v>
      </c>
      <c r="N448" s="14">
        <f>E448*(K448-L448-M448)*IF(F448="GHS",1,Assumptions!$B$4)</f>
        <v>11233765.333999999</v>
      </c>
      <c r="O448" s="15">
        <f t="shared" ca="1" si="45"/>
        <v>252</v>
      </c>
      <c r="P448" s="15" t="str">
        <f t="shared" ca="1" si="46"/>
        <v>181-365d</v>
      </c>
      <c r="Q448" s="17">
        <f ca="1">IF(P448="0-90d",0,IF(P448="91-180d",INDEX(Assumptions!$F$8:$F$12,MATCH(B448,Assumptions!$A$8:$A$12,0)),IF(P448="181-365d",INDEX(Assumptions!$G$8:$G$12,MATCH(B448,Assumptions!$A$8:$A$12,0)),INDEX(Assumptions!$H$8:$H$12,MATCH(B448,Assumptions!$A$8:$A$12,0)))))</f>
        <v>0.2</v>
      </c>
      <c r="R448" s="14">
        <f t="shared" ca="1" si="47"/>
        <v>1742419.44</v>
      </c>
      <c r="S448" s="14">
        <f t="shared" ca="1" si="48"/>
        <v>6969677.7599999998</v>
      </c>
      <c r="T448" s="11" t="s">
        <v>25</v>
      </c>
      <c r="U448" s="18" t="s">
        <v>26</v>
      </c>
    </row>
    <row r="449" spans="1:21" ht="15" customHeight="1" x14ac:dyDescent="0.15">
      <c r="A449" s="10" t="s">
        <v>497</v>
      </c>
      <c r="B449" s="11" t="s">
        <v>31</v>
      </c>
      <c r="C449" s="11" t="s">
        <v>32</v>
      </c>
      <c r="D449" s="12">
        <v>45919</v>
      </c>
      <c r="E449" s="11">
        <v>3949</v>
      </c>
      <c r="F449" s="11" t="s">
        <v>33</v>
      </c>
      <c r="G449" s="13">
        <v>2162.87</v>
      </c>
      <c r="H449" s="14">
        <f t="shared" si="42"/>
        <v>8541173.629999999</v>
      </c>
      <c r="I449" s="14">
        <f>IF(F449="GHS",H449,H449*Assumptions!$B$4)</f>
        <v>8541173.629999999</v>
      </c>
      <c r="J449" s="15" t="str">
        <f>INDEX(Assumptions!$B$8:$B$12,MATCH(B449,Assumptions!$A$8:$A$12,0))</f>
        <v>Weighted Average</v>
      </c>
      <c r="K449" s="16">
        <f>G449/(1-INDEX(Assumptions!$D$8:$D$12,MATCH(B449,Assumptions!$A$8:$A$12,0)))</f>
        <v>3003.9861111111109</v>
      </c>
      <c r="L449" s="16">
        <f t="shared" si="43"/>
        <v>64.886099999999999</v>
      </c>
      <c r="M449" s="16">
        <f t="shared" si="44"/>
        <v>150.19930555555555</v>
      </c>
      <c r="N449" s="14">
        <f>E449*(K449-L449-M449)*IF(F449="GHS",1,Assumptions!$B$4)</f>
        <v>11013368.886238888</v>
      </c>
      <c r="O449" s="15">
        <f t="shared" ca="1" si="45"/>
        <v>367</v>
      </c>
      <c r="P449" s="15" t="str">
        <f t="shared" ca="1" si="46"/>
        <v>365d+</v>
      </c>
      <c r="Q449" s="17">
        <f ca="1">IF(P449="0-90d",0,IF(P449="91-180d",INDEX(Assumptions!$F$8:$F$12,MATCH(B449,Assumptions!$A$8:$A$12,0)),IF(P449="181-365d",INDEX(Assumptions!$G$8:$G$12,MATCH(B449,Assumptions!$A$8:$A$12,0)),INDEX(Assumptions!$H$8:$H$12,MATCH(B449,Assumptions!$A$8:$A$12,0)))))</f>
        <v>0.6</v>
      </c>
      <c r="R449" s="14">
        <f t="shared" ca="1" si="47"/>
        <v>5124704.1779999994</v>
      </c>
      <c r="S449" s="14">
        <f t="shared" ca="1" si="48"/>
        <v>3416469.4519999996</v>
      </c>
      <c r="T449" s="11" t="s">
        <v>25</v>
      </c>
      <c r="U449" s="18" t="s">
        <v>26</v>
      </c>
    </row>
    <row r="450" spans="1:21" ht="15" customHeight="1" x14ac:dyDescent="0.15">
      <c r="A450" s="10" t="s">
        <v>498</v>
      </c>
      <c r="B450" s="11" t="s">
        <v>31</v>
      </c>
      <c r="C450" s="11" t="s">
        <v>32</v>
      </c>
      <c r="D450" s="12">
        <v>46057</v>
      </c>
      <c r="E450" s="11">
        <v>3998</v>
      </c>
      <c r="F450" s="11" t="s">
        <v>33</v>
      </c>
      <c r="G450" s="13">
        <v>1294.3599999999999</v>
      </c>
      <c r="H450" s="14">
        <f t="shared" ref="H450:H513" si="49">E450*G450</f>
        <v>5174851.2799999993</v>
      </c>
      <c r="I450" s="14">
        <f>IF(F450="GHS",H450,H450*Assumptions!$B$4)</f>
        <v>5174851.2799999993</v>
      </c>
      <c r="J450" s="15" t="str">
        <f>INDEX(Assumptions!$B$8:$B$12,MATCH(B450,Assumptions!$A$8:$A$12,0))</f>
        <v>Weighted Average</v>
      </c>
      <c r="K450" s="16">
        <f>G450/(1-INDEX(Assumptions!$D$8:$D$12,MATCH(B450,Assumptions!$A$8:$A$12,0)))</f>
        <v>1797.7222222222222</v>
      </c>
      <c r="L450" s="16">
        <f t="shared" ref="L450:L513" si="50">G450*0.03</f>
        <v>38.830799999999996</v>
      </c>
      <c r="M450" s="16">
        <f t="shared" ref="M450:M513" si="51">K450*0.05</f>
        <v>89.88611111111112</v>
      </c>
      <c r="N450" s="14">
        <f>E450*(K450-L450-M450)*IF(F450="GHS",1,Assumptions!$B$4)</f>
        <v>6672683.2338222219</v>
      </c>
      <c r="O450" s="15">
        <f t="shared" ref="O450:O513" ca="1" si="52">TODAY()-D450</f>
        <v>229</v>
      </c>
      <c r="P450" s="15" t="str">
        <f t="shared" ref="P450:P513" ca="1" si="53">IF(O450&lt;=90,"0-90d",IF(O450&lt;=180,"91-180d",IF(O450&lt;=365,"181-365d","365d+")))</f>
        <v>181-365d</v>
      </c>
      <c r="Q450" s="17">
        <f ca="1">IF(P450="0-90d",0,IF(P450="91-180d",INDEX(Assumptions!$F$8:$F$12,MATCH(B450,Assumptions!$A$8:$A$12,0)),IF(P450="181-365d",INDEX(Assumptions!$G$8:$G$12,MATCH(B450,Assumptions!$A$8:$A$12,0)),INDEX(Assumptions!$H$8:$H$12,MATCH(B450,Assumptions!$A$8:$A$12,0)))))</f>
        <v>0.2</v>
      </c>
      <c r="R450" s="14">
        <f t="shared" ref="R450:R513" ca="1" si="54">I450*Q450</f>
        <v>1034970.2559999999</v>
      </c>
      <c r="S450" s="14">
        <f t="shared" ref="S450:S513" ca="1" si="55">IF(T450="Held on Consignment (Not Owned)",0,MIN(I450-R450,N450))</f>
        <v>4139881.0239999993</v>
      </c>
      <c r="T450" s="11" t="s">
        <v>25</v>
      </c>
      <c r="U450" s="18" t="s">
        <v>26</v>
      </c>
    </row>
    <row r="451" spans="1:21" ht="15" customHeight="1" x14ac:dyDescent="0.15">
      <c r="A451" s="10" t="s">
        <v>499</v>
      </c>
      <c r="B451" s="11" t="s">
        <v>31</v>
      </c>
      <c r="C451" s="11" t="s">
        <v>63</v>
      </c>
      <c r="D451" s="12">
        <v>46024</v>
      </c>
      <c r="E451" s="11">
        <v>2368</v>
      </c>
      <c r="F451" s="11" t="s">
        <v>33</v>
      </c>
      <c r="G451" s="13">
        <v>544.02</v>
      </c>
      <c r="H451" s="14">
        <f t="shared" si="49"/>
        <v>1288239.3599999999</v>
      </c>
      <c r="I451" s="14">
        <f>IF(F451="GHS",H451,H451*Assumptions!$B$4)</f>
        <v>1288239.3599999999</v>
      </c>
      <c r="J451" s="15" t="str">
        <f>INDEX(Assumptions!$B$8:$B$12,MATCH(B451,Assumptions!$A$8:$A$12,0))</f>
        <v>Weighted Average</v>
      </c>
      <c r="K451" s="16">
        <f>G451/(1-INDEX(Assumptions!$D$8:$D$12,MATCH(B451,Assumptions!$A$8:$A$12,0)))</f>
        <v>755.58333333333337</v>
      </c>
      <c r="L451" s="16">
        <f t="shared" si="50"/>
        <v>16.320599999999999</v>
      </c>
      <c r="M451" s="16">
        <f t="shared" si="51"/>
        <v>37.779166666666669</v>
      </c>
      <c r="N451" s="14">
        <f>E451*(K451-L451-M451)*IF(F451="GHS",1,Assumptions!$B$4)</f>
        <v>1661113.0858666666</v>
      </c>
      <c r="O451" s="15">
        <f t="shared" ca="1" si="52"/>
        <v>262</v>
      </c>
      <c r="P451" s="15" t="str">
        <f t="shared" ca="1" si="53"/>
        <v>181-365d</v>
      </c>
      <c r="Q451" s="17">
        <f ca="1">IF(P451="0-90d",0,IF(P451="91-180d",INDEX(Assumptions!$F$8:$F$12,MATCH(B451,Assumptions!$A$8:$A$12,0)),IF(P451="181-365d",INDEX(Assumptions!$G$8:$G$12,MATCH(B451,Assumptions!$A$8:$A$12,0)),INDEX(Assumptions!$H$8:$H$12,MATCH(B451,Assumptions!$A$8:$A$12,0)))))</f>
        <v>0.2</v>
      </c>
      <c r="R451" s="14">
        <f t="shared" ca="1" si="54"/>
        <v>257647.87199999997</v>
      </c>
      <c r="S451" s="14">
        <f t="shared" ca="1" si="55"/>
        <v>1030591.4879999999</v>
      </c>
      <c r="T451" s="11" t="s">
        <v>25</v>
      </c>
      <c r="U451" s="18" t="s">
        <v>26</v>
      </c>
    </row>
    <row r="452" spans="1:21" ht="15" customHeight="1" x14ac:dyDescent="0.15">
      <c r="A452" s="10" t="s">
        <v>500</v>
      </c>
      <c r="B452" s="11" t="s">
        <v>28</v>
      </c>
      <c r="C452" s="11" t="s">
        <v>29</v>
      </c>
      <c r="D452" s="12">
        <v>46079</v>
      </c>
      <c r="E452" s="11">
        <v>21</v>
      </c>
      <c r="F452" s="11" t="s">
        <v>24</v>
      </c>
      <c r="G452" s="13">
        <v>5787.3</v>
      </c>
      <c r="H452" s="14">
        <f t="shared" si="49"/>
        <v>121533.3</v>
      </c>
      <c r="I452" s="14">
        <f>IF(F452="GHS",H452,H452*Assumptions!$B$4)</f>
        <v>1312559.6400000001</v>
      </c>
      <c r="J452" s="15" t="str">
        <f>INDEX(Assumptions!$B$8:$B$12,MATCH(B452,Assumptions!$A$8:$A$12,0))</f>
        <v>Fair Value Less Costs to Sell</v>
      </c>
      <c r="K452" s="16">
        <f>G452/(1-INDEX(Assumptions!$D$8:$D$12,MATCH(B452,Assumptions!$A$8:$A$12,0)))</f>
        <v>6576.477272727273</v>
      </c>
      <c r="L452" s="16">
        <f t="shared" si="50"/>
        <v>173.619</v>
      </c>
      <c r="M452" s="16">
        <f t="shared" si="51"/>
        <v>328.82386363636368</v>
      </c>
      <c r="N452" s="14">
        <f>E452*(K452-L452-M452)*IF(F452="GHS",1,Assumptions!$B$4)</f>
        <v>1377591.0039818182</v>
      </c>
      <c r="O452" s="15">
        <f t="shared" ca="1" si="52"/>
        <v>207</v>
      </c>
      <c r="P452" s="15" t="str">
        <f t="shared" ca="1" si="53"/>
        <v>181-365d</v>
      </c>
      <c r="Q452" s="17">
        <f ca="1">IF(P452="0-90d",0,IF(P452="91-180d",INDEX(Assumptions!$F$8:$F$12,MATCH(B452,Assumptions!$A$8:$A$12,0)),IF(P452="181-365d",INDEX(Assumptions!$G$8:$G$12,MATCH(B452,Assumptions!$A$8:$A$12,0)),INDEX(Assumptions!$H$8:$H$12,MATCH(B452,Assumptions!$A$8:$A$12,0)))))</f>
        <v>0.1</v>
      </c>
      <c r="R452" s="14">
        <f t="shared" ca="1" si="54"/>
        <v>131255.96400000001</v>
      </c>
      <c r="S452" s="14">
        <f t="shared" ca="1" si="55"/>
        <v>1181303.6760000002</v>
      </c>
      <c r="T452" s="11" t="s">
        <v>25</v>
      </c>
      <c r="U452" s="18" t="s">
        <v>26</v>
      </c>
    </row>
    <row r="453" spans="1:21" ht="15" customHeight="1" x14ac:dyDescent="0.15">
      <c r="A453" s="10" t="s">
        <v>501</v>
      </c>
      <c r="B453" s="11" t="s">
        <v>31</v>
      </c>
      <c r="C453" s="11" t="s">
        <v>63</v>
      </c>
      <c r="D453" s="12">
        <v>46195</v>
      </c>
      <c r="E453" s="11">
        <v>1565</v>
      </c>
      <c r="F453" s="11" t="s">
        <v>33</v>
      </c>
      <c r="G453" s="13">
        <v>4243.76</v>
      </c>
      <c r="H453" s="14">
        <f t="shared" si="49"/>
        <v>6641484.4000000004</v>
      </c>
      <c r="I453" s="14">
        <f>IF(F453="GHS",H453,H453*Assumptions!$B$4)</f>
        <v>6641484.4000000004</v>
      </c>
      <c r="J453" s="15" t="str">
        <f>INDEX(Assumptions!$B$8:$B$12,MATCH(B453,Assumptions!$A$8:$A$12,0))</f>
        <v>Weighted Average</v>
      </c>
      <c r="K453" s="16">
        <f>G453/(1-INDEX(Assumptions!$D$8:$D$12,MATCH(B453,Assumptions!$A$8:$A$12,0)))</f>
        <v>5894.1111111111113</v>
      </c>
      <c r="L453" s="16">
        <f t="shared" si="50"/>
        <v>127.3128</v>
      </c>
      <c r="M453" s="16">
        <f t="shared" si="51"/>
        <v>294.70555555555558</v>
      </c>
      <c r="N453" s="14">
        <f>E453*(K453-L453-M453)*IF(F453="GHS",1,Assumptions!$B$4)</f>
        <v>8563825.1624444462</v>
      </c>
      <c r="O453" s="15">
        <f t="shared" ca="1" si="52"/>
        <v>91</v>
      </c>
      <c r="P453" s="15" t="str">
        <f t="shared" ca="1" si="53"/>
        <v>91-180d</v>
      </c>
      <c r="Q453" s="17">
        <f ca="1">IF(P453="0-90d",0,IF(P453="91-180d",INDEX(Assumptions!$F$8:$F$12,MATCH(B453,Assumptions!$A$8:$A$12,0)),IF(P453="181-365d",INDEX(Assumptions!$G$8:$G$12,MATCH(B453,Assumptions!$A$8:$A$12,0)),INDEX(Assumptions!$H$8:$H$12,MATCH(B453,Assumptions!$A$8:$A$12,0)))))</f>
        <v>0.05</v>
      </c>
      <c r="R453" s="14">
        <f t="shared" ca="1" si="54"/>
        <v>332074.22000000003</v>
      </c>
      <c r="S453" s="14">
        <f t="shared" ca="1" si="55"/>
        <v>6309410.1800000006</v>
      </c>
      <c r="T453" s="11" t="s">
        <v>25</v>
      </c>
      <c r="U453" s="18" t="s">
        <v>26</v>
      </c>
    </row>
    <row r="454" spans="1:21" ht="15" customHeight="1" x14ac:dyDescent="0.15">
      <c r="A454" s="10" t="s">
        <v>502</v>
      </c>
      <c r="B454" s="11" t="s">
        <v>31</v>
      </c>
      <c r="C454" s="11" t="s">
        <v>32</v>
      </c>
      <c r="D454" s="12">
        <v>45979</v>
      </c>
      <c r="E454" s="11">
        <v>938</v>
      </c>
      <c r="F454" s="11" t="s">
        <v>33</v>
      </c>
      <c r="G454" s="13">
        <v>1986.94</v>
      </c>
      <c r="H454" s="14">
        <f t="shared" si="49"/>
        <v>1863749.72</v>
      </c>
      <c r="I454" s="14">
        <f>IF(F454="GHS",H454,H454*Assumptions!$B$4)</f>
        <v>1863749.72</v>
      </c>
      <c r="J454" s="15" t="str">
        <f>INDEX(Assumptions!$B$8:$B$12,MATCH(B454,Assumptions!$A$8:$A$12,0))</f>
        <v>Weighted Average</v>
      </c>
      <c r="K454" s="16">
        <f>G454/(1-INDEX(Assumptions!$D$8:$D$12,MATCH(B454,Assumptions!$A$8:$A$12,0)))</f>
        <v>2759.6388888888891</v>
      </c>
      <c r="L454" s="16">
        <f t="shared" si="50"/>
        <v>59.608199999999997</v>
      </c>
      <c r="M454" s="16">
        <f t="shared" si="51"/>
        <v>137.98194444444445</v>
      </c>
      <c r="N454" s="14">
        <f>E454*(K454-L454-M454)*IF(F454="GHS",1,Assumptions!$B$4)</f>
        <v>2403201.7222888893</v>
      </c>
      <c r="O454" s="15">
        <f t="shared" ca="1" si="52"/>
        <v>307</v>
      </c>
      <c r="P454" s="15" t="str">
        <f t="shared" ca="1" si="53"/>
        <v>181-365d</v>
      </c>
      <c r="Q454" s="17">
        <f ca="1">IF(P454="0-90d",0,IF(P454="91-180d",INDEX(Assumptions!$F$8:$F$12,MATCH(B454,Assumptions!$A$8:$A$12,0)),IF(P454="181-365d",INDEX(Assumptions!$G$8:$G$12,MATCH(B454,Assumptions!$A$8:$A$12,0)),INDEX(Assumptions!$H$8:$H$12,MATCH(B454,Assumptions!$A$8:$A$12,0)))))</f>
        <v>0.2</v>
      </c>
      <c r="R454" s="14">
        <f t="shared" ca="1" si="54"/>
        <v>372749.94400000002</v>
      </c>
      <c r="S454" s="14">
        <f t="shared" ca="1" si="55"/>
        <v>1490999.7760000001</v>
      </c>
      <c r="T454" s="11" t="s">
        <v>25</v>
      </c>
      <c r="U454" s="18" t="s">
        <v>36</v>
      </c>
    </row>
    <row r="455" spans="1:21" ht="15" customHeight="1" x14ac:dyDescent="0.15">
      <c r="A455" s="10" t="s">
        <v>503</v>
      </c>
      <c r="B455" s="11" t="s">
        <v>22</v>
      </c>
      <c r="C455" s="11" t="s">
        <v>23</v>
      </c>
      <c r="D455" s="12">
        <v>45765</v>
      </c>
      <c r="E455" s="11">
        <v>494</v>
      </c>
      <c r="F455" s="11" t="s">
        <v>24</v>
      </c>
      <c r="G455" s="13">
        <v>81000</v>
      </c>
      <c r="H455" s="14">
        <f t="shared" si="49"/>
        <v>40014000</v>
      </c>
      <c r="I455" s="14">
        <f>IF(F455="GHS",H455,H455*Assumptions!$B$4)</f>
        <v>432151200</v>
      </c>
      <c r="J455" s="15" t="str">
        <f>INDEX(Assumptions!$B$8:$B$12,MATCH(B455,Assumptions!$A$8:$A$12,0))</f>
        <v>FIFO</v>
      </c>
      <c r="K455" s="16">
        <f>G455/(1-INDEX(Assumptions!$D$8:$D$12,MATCH(B455,Assumptions!$A$8:$A$12,0)))</f>
        <v>98780.487804878037</v>
      </c>
      <c r="L455" s="16">
        <f t="shared" si="50"/>
        <v>2430</v>
      </c>
      <c r="M455" s="16">
        <f t="shared" si="51"/>
        <v>4939.0243902439024</v>
      </c>
      <c r="N455" s="14">
        <f>E455*(K455-L455-M455)*IF(F455="GHS",1,Assumptions!$B$4)</f>
        <v>487698439.60975605</v>
      </c>
      <c r="O455" s="15">
        <f t="shared" ca="1" si="52"/>
        <v>521</v>
      </c>
      <c r="P455" s="15" t="str">
        <f t="shared" ca="1" si="53"/>
        <v>365d+</v>
      </c>
      <c r="Q455" s="17">
        <f ca="1">IF(P455="0-90d",0,IF(P455="91-180d",INDEX(Assumptions!$F$8:$F$12,MATCH(B455,Assumptions!$A$8:$A$12,0)),IF(P455="181-365d",INDEX(Assumptions!$G$8:$G$12,MATCH(B455,Assumptions!$A$8:$A$12,0)),INDEX(Assumptions!$H$8:$H$12,MATCH(B455,Assumptions!$A$8:$A$12,0)))))</f>
        <v>0.5</v>
      </c>
      <c r="R455" s="14">
        <f t="shared" ca="1" si="54"/>
        <v>216075600</v>
      </c>
      <c r="S455" s="14">
        <f t="shared" ca="1" si="55"/>
        <v>216075600</v>
      </c>
      <c r="T455" s="11" t="s">
        <v>25</v>
      </c>
      <c r="U455" s="18" t="s">
        <v>36</v>
      </c>
    </row>
    <row r="456" spans="1:21" ht="15" customHeight="1" x14ac:dyDescent="0.15">
      <c r="A456" s="10" t="s">
        <v>504</v>
      </c>
      <c r="B456" s="11" t="s">
        <v>31</v>
      </c>
      <c r="C456" s="11" t="s">
        <v>76</v>
      </c>
      <c r="D456" s="12">
        <v>45908</v>
      </c>
      <c r="E456" s="11">
        <v>386</v>
      </c>
      <c r="F456" s="11" t="s">
        <v>33</v>
      </c>
      <c r="G456" s="13">
        <v>1657.07</v>
      </c>
      <c r="H456" s="14">
        <f t="shared" si="49"/>
        <v>639629.02</v>
      </c>
      <c r="I456" s="14">
        <f>IF(F456="GHS",H456,H456*Assumptions!$B$4)</f>
        <v>639629.02</v>
      </c>
      <c r="J456" s="15" t="str">
        <f>INDEX(Assumptions!$B$8:$B$12,MATCH(B456,Assumptions!$A$8:$A$12,0))</f>
        <v>Weighted Average</v>
      </c>
      <c r="K456" s="16">
        <f>G456/(1-INDEX(Assumptions!$D$8:$D$12,MATCH(B456,Assumptions!$A$8:$A$12,0)))</f>
        <v>2301.4861111111113</v>
      </c>
      <c r="L456" s="16">
        <f t="shared" si="50"/>
        <v>49.7121</v>
      </c>
      <c r="M456" s="16">
        <f t="shared" si="51"/>
        <v>115.07430555555557</v>
      </c>
      <c r="N456" s="14">
        <f>E456*(K456-L456-M456)*IF(F456="GHS",1,Assumptions!$B$4)</f>
        <v>824766.08634444454</v>
      </c>
      <c r="O456" s="15">
        <f t="shared" ca="1" si="52"/>
        <v>378</v>
      </c>
      <c r="P456" s="15" t="str">
        <f t="shared" ca="1" si="53"/>
        <v>365d+</v>
      </c>
      <c r="Q456" s="17">
        <f ca="1">IF(P456="0-90d",0,IF(P456="91-180d",INDEX(Assumptions!$F$8:$F$12,MATCH(B456,Assumptions!$A$8:$A$12,0)),IF(P456="181-365d",INDEX(Assumptions!$G$8:$G$12,MATCH(B456,Assumptions!$A$8:$A$12,0)),INDEX(Assumptions!$H$8:$H$12,MATCH(B456,Assumptions!$A$8:$A$12,0)))))</f>
        <v>0.6</v>
      </c>
      <c r="R456" s="14">
        <f t="shared" ca="1" si="54"/>
        <v>383777.41200000001</v>
      </c>
      <c r="S456" s="14">
        <f t="shared" ca="1" si="55"/>
        <v>255851.60800000001</v>
      </c>
      <c r="T456" s="11" t="s">
        <v>25</v>
      </c>
      <c r="U456" s="18" t="s">
        <v>36</v>
      </c>
    </row>
    <row r="457" spans="1:21" ht="15" customHeight="1" x14ac:dyDescent="0.15">
      <c r="A457" s="10" t="s">
        <v>505</v>
      </c>
      <c r="B457" s="11" t="s">
        <v>22</v>
      </c>
      <c r="C457" s="11" t="s">
        <v>81</v>
      </c>
      <c r="D457" s="12">
        <v>45994</v>
      </c>
      <c r="E457" s="11">
        <v>3162</v>
      </c>
      <c r="F457" s="11" t="s">
        <v>24</v>
      </c>
      <c r="G457" s="13">
        <v>23897.83</v>
      </c>
      <c r="H457" s="14">
        <f t="shared" si="49"/>
        <v>75564938.460000008</v>
      </c>
      <c r="I457" s="14">
        <f>IF(F457="GHS",H457,H457*Assumptions!$B$4)</f>
        <v>816101335.36800015</v>
      </c>
      <c r="J457" s="15" t="str">
        <f>INDEX(Assumptions!$B$8:$B$12,MATCH(B457,Assumptions!$A$8:$A$12,0))</f>
        <v>FIFO</v>
      </c>
      <c r="K457" s="16">
        <f>G457/(1-INDEX(Assumptions!$D$8:$D$12,MATCH(B457,Assumptions!$A$8:$A$12,0)))</f>
        <v>29143.695121951219</v>
      </c>
      <c r="L457" s="16">
        <f t="shared" si="50"/>
        <v>716.93489999999997</v>
      </c>
      <c r="M457" s="16">
        <f t="shared" si="51"/>
        <v>1457.1847560975611</v>
      </c>
      <c r="N457" s="14">
        <f>E457*(K457-L457-M457)*IF(F457="GHS",1,Assumptions!$B$4)</f>
        <v>921000214.32871604</v>
      </c>
      <c r="O457" s="15">
        <f t="shared" ca="1" si="52"/>
        <v>292</v>
      </c>
      <c r="P457" s="15" t="str">
        <f t="shared" ca="1" si="53"/>
        <v>181-365d</v>
      </c>
      <c r="Q457" s="17">
        <f ca="1">IF(P457="0-90d",0,IF(P457="91-180d",INDEX(Assumptions!$F$8:$F$12,MATCH(B457,Assumptions!$A$8:$A$12,0)),IF(P457="181-365d",INDEX(Assumptions!$G$8:$G$12,MATCH(B457,Assumptions!$A$8:$A$12,0)),INDEX(Assumptions!$H$8:$H$12,MATCH(B457,Assumptions!$A$8:$A$12,0)))))</f>
        <v>0.15</v>
      </c>
      <c r="R457" s="14">
        <f t="shared" ca="1" si="54"/>
        <v>122415200.30520001</v>
      </c>
      <c r="S457" s="14">
        <f t="shared" ca="1" si="55"/>
        <v>693686135.06280017</v>
      </c>
      <c r="T457" s="11" t="s">
        <v>25</v>
      </c>
      <c r="U457" s="18" t="s">
        <v>26</v>
      </c>
    </row>
    <row r="458" spans="1:21" ht="15" customHeight="1" x14ac:dyDescent="0.15">
      <c r="A458" s="10" t="s">
        <v>506</v>
      </c>
      <c r="B458" s="11" t="s">
        <v>28</v>
      </c>
      <c r="C458" s="11" t="s">
        <v>55</v>
      </c>
      <c r="D458" s="12">
        <v>45775</v>
      </c>
      <c r="E458" s="11">
        <v>4010</v>
      </c>
      <c r="F458" s="11" t="s">
        <v>24</v>
      </c>
      <c r="G458" s="13">
        <v>7968.32</v>
      </c>
      <c r="H458" s="14">
        <f t="shared" si="49"/>
        <v>31952963.199999999</v>
      </c>
      <c r="I458" s="14">
        <f>IF(F458="GHS",H458,H458*Assumptions!$B$4)</f>
        <v>345092002.56</v>
      </c>
      <c r="J458" s="15" t="str">
        <f>INDEX(Assumptions!$B$8:$B$12,MATCH(B458,Assumptions!$A$8:$A$12,0))</f>
        <v>Fair Value Less Costs to Sell</v>
      </c>
      <c r="K458" s="16">
        <f>G458/(1-INDEX(Assumptions!$D$8:$D$12,MATCH(B458,Assumptions!$A$8:$A$12,0)))</f>
        <v>9054.9090909090901</v>
      </c>
      <c r="L458" s="16">
        <f t="shared" si="50"/>
        <v>239.04959999999997</v>
      </c>
      <c r="M458" s="16">
        <f t="shared" si="51"/>
        <v>452.74545454545455</v>
      </c>
      <c r="N458" s="14">
        <f>E458*(K458-L458-M458)*IF(F458="GHS",1,Assumptions!$B$4)</f>
        <v>362189742.68683636</v>
      </c>
      <c r="O458" s="15">
        <f t="shared" ca="1" si="52"/>
        <v>511</v>
      </c>
      <c r="P458" s="15" t="str">
        <f t="shared" ca="1" si="53"/>
        <v>365d+</v>
      </c>
      <c r="Q458" s="17">
        <f ca="1">IF(P458="0-90d",0,IF(P458="91-180d",INDEX(Assumptions!$F$8:$F$12,MATCH(B458,Assumptions!$A$8:$A$12,0)),IF(P458="181-365d",INDEX(Assumptions!$G$8:$G$12,MATCH(B458,Assumptions!$A$8:$A$12,0)),INDEX(Assumptions!$H$8:$H$12,MATCH(B458,Assumptions!$A$8:$A$12,0)))))</f>
        <v>0.4</v>
      </c>
      <c r="R458" s="14">
        <f t="shared" ca="1" si="54"/>
        <v>138036801.02400002</v>
      </c>
      <c r="S458" s="14">
        <f t="shared" ca="1" si="55"/>
        <v>207055201.53599998</v>
      </c>
      <c r="T458" s="11" t="s">
        <v>25</v>
      </c>
      <c r="U458" s="18" t="s">
        <v>26</v>
      </c>
    </row>
    <row r="459" spans="1:21" ht="15" customHeight="1" x14ac:dyDescent="0.15">
      <c r="A459" s="10" t="s">
        <v>507</v>
      </c>
      <c r="B459" s="11" t="s">
        <v>31</v>
      </c>
      <c r="C459" s="11" t="s">
        <v>76</v>
      </c>
      <c r="D459" s="12">
        <v>46096</v>
      </c>
      <c r="E459" s="11">
        <v>2163</v>
      </c>
      <c r="F459" s="11" t="s">
        <v>33</v>
      </c>
      <c r="G459" s="13">
        <v>2002.78</v>
      </c>
      <c r="H459" s="14">
        <f t="shared" si="49"/>
        <v>4332013.1399999997</v>
      </c>
      <c r="I459" s="14">
        <f>IF(F459="GHS",H459,H459*Assumptions!$B$4)</f>
        <v>4332013.1399999997</v>
      </c>
      <c r="J459" s="15" t="str">
        <f>INDEX(Assumptions!$B$8:$B$12,MATCH(B459,Assumptions!$A$8:$A$12,0))</f>
        <v>Weighted Average</v>
      </c>
      <c r="K459" s="16">
        <f>G459/(1-INDEX(Assumptions!$D$8:$D$12,MATCH(B459,Assumptions!$A$8:$A$12,0)))</f>
        <v>2781.6388888888891</v>
      </c>
      <c r="L459" s="16">
        <f t="shared" si="50"/>
        <v>60.083399999999997</v>
      </c>
      <c r="M459" s="16">
        <f t="shared" si="51"/>
        <v>139.08194444444447</v>
      </c>
      <c r="N459" s="14">
        <f>E459*(K459-L459-M459)*IF(F459="GHS",1,Assumptions!$B$4)</f>
        <v>5585890.2766333334</v>
      </c>
      <c r="O459" s="15">
        <f t="shared" ca="1" si="52"/>
        <v>190</v>
      </c>
      <c r="P459" s="15" t="str">
        <f t="shared" ca="1" si="53"/>
        <v>181-365d</v>
      </c>
      <c r="Q459" s="17">
        <f ca="1">IF(P459="0-90d",0,IF(P459="91-180d",INDEX(Assumptions!$F$8:$F$12,MATCH(B459,Assumptions!$A$8:$A$12,0)),IF(P459="181-365d",INDEX(Assumptions!$G$8:$G$12,MATCH(B459,Assumptions!$A$8:$A$12,0)),INDEX(Assumptions!$H$8:$H$12,MATCH(B459,Assumptions!$A$8:$A$12,0)))))</f>
        <v>0.2</v>
      </c>
      <c r="R459" s="14">
        <f t="shared" ca="1" si="54"/>
        <v>866402.62800000003</v>
      </c>
      <c r="S459" s="14">
        <f t="shared" ca="1" si="55"/>
        <v>3465610.5119999996</v>
      </c>
      <c r="T459" s="11" t="s">
        <v>25</v>
      </c>
      <c r="U459" s="18" t="s">
        <v>26</v>
      </c>
    </row>
    <row r="460" spans="1:21" ht="15" customHeight="1" x14ac:dyDescent="0.15">
      <c r="A460" s="10" t="s">
        <v>508</v>
      </c>
      <c r="B460" s="11" t="s">
        <v>41</v>
      </c>
      <c r="C460" s="11" t="s">
        <v>42</v>
      </c>
      <c r="D460" s="12">
        <v>46147</v>
      </c>
      <c r="E460" s="11">
        <v>4373</v>
      </c>
      <c r="F460" s="11" t="s">
        <v>33</v>
      </c>
      <c r="G460" s="13">
        <v>714</v>
      </c>
      <c r="H460" s="14">
        <f t="shared" si="49"/>
        <v>3122322</v>
      </c>
      <c r="I460" s="14">
        <f>IF(F460="GHS",H460,H460*Assumptions!$B$4)</f>
        <v>3122322</v>
      </c>
      <c r="J460" s="15" t="str">
        <f>INDEX(Assumptions!$B$8:$B$12,MATCH(B460,Assumptions!$A$8:$A$12,0))</f>
        <v>Weighted Average</v>
      </c>
      <c r="K460" s="16">
        <f>G460/(1-INDEX(Assumptions!$D$8:$D$12,MATCH(B460,Assumptions!$A$8:$A$12,0)))</f>
        <v>1098.4615384615383</v>
      </c>
      <c r="L460" s="16">
        <f t="shared" si="50"/>
        <v>21.419999999999998</v>
      </c>
      <c r="M460" s="16">
        <f t="shared" si="51"/>
        <v>54.92307692307692</v>
      </c>
      <c r="N460" s="14">
        <f>E460*(K460-L460-M460)*IF(F460="GHS",1,Assumptions!$B$4)</f>
        <v>4469724.0323076919</v>
      </c>
      <c r="O460" s="15">
        <f t="shared" ca="1" si="52"/>
        <v>139</v>
      </c>
      <c r="P460" s="15" t="str">
        <f t="shared" ca="1" si="53"/>
        <v>91-180d</v>
      </c>
      <c r="Q460" s="17">
        <f ca="1">IF(P460="0-90d",0,IF(P460="91-180d",INDEX(Assumptions!$F$8:$F$12,MATCH(B460,Assumptions!$A$8:$A$12,0)),IF(P460="181-365d",INDEX(Assumptions!$G$8:$G$12,MATCH(B460,Assumptions!$A$8:$A$12,0)),INDEX(Assumptions!$H$8:$H$12,MATCH(B460,Assumptions!$A$8:$A$12,0)))))</f>
        <v>0.1</v>
      </c>
      <c r="R460" s="14">
        <f t="shared" ca="1" si="54"/>
        <v>312232.2</v>
      </c>
      <c r="S460" s="14">
        <f t="shared" si="55"/>
        <v>0</v>
      </c>
      <c r="T460" s="11" t="s">
        <v>39</v>
      </c>
      <c r="U460" s="18" t="s">
        <v>26</v>
      </c>
    </row>
    <row r="461" spans="1:21" ht="15" customHeight="1" x14ac:dyDescent="0.15">
      <c r="A461" s="10" t="s">
        <v>509</v>
      </c>
      <c r="B461" s="11" t="s">
        <v>31</v>
      </c>
      <c r="C461" s="11" t="s">
        <v>76</v>
      </c>
      <c r="D461" s="12">
        <v>46022</v>
      </c>
      <c r="E461" s="11">
        <v>2080</v>
      </c>
      <c r="F461" s="11" t="s">
        <v>33</v>
      </c>
      <c r="G461" s="13">
        <v>2582.38</v>
      </c>
      <c r="H461" s="14">
        <f t="shared" si="49"/>
        <v>5371350.4000000004</v>
      </c>
      <c r="I461" s="14">
        <f>IF(F461="GHS",H461,H461*Assumptions!$B$4)</f>
        <v>5371350.4000000004</v>
      </c>
      <c r="J461" s="15" t="str">
        <f>INDEX(Assumptions!$B$8:$B$12,MATCH(B461,Assumptions!$A$8:$A$12,0))</f>
        <v>Weighted Average</v>
      </c>
      <c r="K461" s="16">
        <f>G461/(1-INDEX(Assumptions!$D$8:$D$12,MATCH(B461,Assumptions!$A$8:$A$12,0)))</f>
        <v>3586.6388888888891</v>
      </c>
      <c r="L461" s="16">
        <f t="shared" si="50"/>
        <v>77.471400000000003</v>
      </c>
      <c r="M461" s="16">
        <f t="shared" si="51"/>
        <v>179.33194444444447</v>
      </c>
      <c r="N461" s="14">
        <f>E461*(K461-L461-M461)*IF(F461="GHS",1,Assumptions!$B$4)</f>
        <v>6926057.9324444449</v>
      </c>
      <c r="O461" s="15">
        <f t="shared" ca="1" si="52"/>
        <v>264</v>
      </c>
      <c r="P461" s="15" t="str">
        <f t="shared" ca="1" si="53"/>
        <v>181-365d</v>
      </c>
      <c r="Q461" s="17">
        <f ca="1">IF(P461="0-90d",0,IF(P461="91-180d",INDEX(Assumptions!$F$8:$F$12,MATCH(B461,Assumptions!$A$8:$A$12,0)),IF(P461="181-365d",INDEX(Assumptions!$G$8:$G$12,MATCH(B461,Assumptions!$A$8:$A$12,0)),INDEX(Assumptions!$H$8:$H$12,MATCH(B461,Assumptions!$A$8:$A$12,0)))))</f>
        <v>0.2</v>
      </c>
      <c r="R461" s="14">
        <f t="shared" ca="1" si="54"/>
        <v>1074270.08</v>
      </c>
      <c r="S461" s="14">
        <f t="shared" ca="1" si="55"/>
        <v>4297080.32</v>
      </c>
      <c r="T461" s="11" t="s">
        <v>25</v>
      </c>
      <c r="U461" s="18" t="s">
        <v>26</v>
      </c>
    </row>
    <row r="462" spans="1:21" ht="15" customHeight="1" x14ac:dyDescent="0.15">
      <c r="A462" s="10" t="s">
        <v>510</v>
      </c>
      <c r="B462" s="11" t="s">
        <v>31</v>
      </c>
      <c r="C462" s="11" t="s">
        <v>63</v>
      </c>
      <c r="D462" s="12">
        <v>46110</v>
      </c>
      <c r="E462" s="11">
        <v>413</v>
      </c>
      <c r="F462" s="11" t="s">
        <v>33</v>
      </c>
      <c r="G462" s="13">
        <v>1207.5899999999999</v>
      </c>
      <c r="H462" s="14">
        <f t="shared" si="49"/>
        <v>498734.67</v>
      </c>
      <c r="I462" s="14">
        <f>IF(F462="GHS",H462,H462*Assumptions!$B$4)</f>
        <v>498734.67</v>
      </c>
      <c r="J462" s="15" t="str">
        <f>INDEX(Assumptions!$B$8:$B$12,MATCH(B462,Assumptions!$A$8:$A$12,0))</f>
        <v>Weighted Average</v>
      </c>
      <c r="K462" s="16">
        <f>G462/(1-INDEX(Assumptions!$D$8:$D$12,MATCH(B462,Assumptions!$A$8:$A$12,0)))</f>
        <v>1677.2083333333333</v>
      </c>
      <c r="L462" s="16">
        <f t="shared" si="50"/>
        <v>36.227699999999999</v>
      </c>
      <c r="M462" s="16">
        <f t="shared" si="51"/>
        <v>83.860416666666666</v>
      </c>
      <c r="N462" s="14">
        <f>E462*(K462-L462-M462)*IF(F462="GHS",1,Assumptions!$B$4)</f>
        <v>643090.64948333334</v>
      </c>
      <c r="O462" s="15">
        <f t="shared" ca="1" si="52"/>
        <v>176</v>
      </c>
      <c r="P462" s="15" t="str">
        <f t="shared" ca="1" si="53"/>
        <v>91-180d</v>
      </c>
      <c r="Q462" s="17">
        <f ca="1">IF(P462="0-90d",0,IF(P462="91-180d",INDEX(Assumptions!$F$8:$F$12,MATCH(B462,Assumptions!$A$8:$A$12,0)),IF(P462="181-365d",INDEX(Assumptions!$G$8:$G$12,MATCH(B462,Assumptions!$A$8:$A$12,0)),INDEX(Assumptions!$H$8:$H$12,MATCH(B462,Assumptions!$A$8:$A$12,0)))))</f>
        <v>0.05</v>
      </c>
      <c r="R462" s="14">
        <f t="shared" ca="1" si="54"/>
        <v>24936.733500000002</v>
      </c>
      <c r="S462" s="14">
        <f t="shared" ca="1" si="55"/>
        <v>473797.93649999995</v>
      </c>
      <c r="T462" s="11" t="s">
        <v>25</v>
      </c>
      <c r="U462" s="18" t="s">
        <v>36</v>
      </c>
    </row>
    <row r="463" spans="1:21" ht="15" customHeight="1" x14ac:dyDescent="0.15">
      <c r="A463" s="10" t="s">
        <v>511</v>
      </c>
      <c r="B463" s="11" t="s">
        <v>31</v>
      </c>
      <c r="C463" s="11" t="s">
        <v>63</v>
      </c>
      <c r="D463" s="12">
        <v>46190</v>
      </c>
      <c r="E463" s="11">
        <v>3061</v>
      </c>
      <c r="F463" s="11" t="s">
        <v>33</v>
      </c>
      <c r="G463" s="13">
        <v>3821.76</v>
      </c>
      <c r="H463" s="14">
        <f t="shared" si="49"/>
        <v>11698407.360000001</v>
      </c>
      <c r="I463" s="14">
        <f>IF(F463="GHS",H463,H463*Assumptions!$B$4)</f>
        <v>11698407.360000001</v>
      </c>
      <c r="J463" s="15" t="str">
        <f>INDEX(Assumptions!$B$8:$B$12,MATCH(B463,Assumptions!$A$8:$A$12,0))</f>
        <v>Weighted Average</v>
      </c>
      <c r="K463" s="16">
        <f>G463/(1-INDEX(Assumptions!$D$8:$D$12,MATCH(B463,Assumptions!$A$8:$A$12,0)))</f>
        <v>5308.0000000000009</v>
      </c>
      <c r="L463" s="16">
        <f t="shared" si="50"/>
        <v>114.6528</v>
      </c>
      <c r="M463" s="16">
        <f t="shared" si="51"/>
        <v>265.40000000000003</v>
      </c>
      <c r="N463" s="14">
        <f>E463*(K463-L463-M463)*IF(F463="GHS",1,Assumptions!$B$4)</f>
        <v>15084446.379200004</v>
      </c>
      <c r="O463" s="15">
        <f t="shared" ca="1" si="52"/>
        <v>96</v>
      </c>
      <c r="P463" s="15" t="str">
        <f t="shared" ca="1" si="53"/>
        <v>91-180d</v>
      </c>
      <c r="Q463" s="17">
        <f ca="1">IF(P463="0-90d",0,IF(P463="91-180d",INDEX(Assumptions!$F$8:$F$12,MATCH(B463,Assumptions!$A$8:$A$12,0)),IF(P463="181-365d",INDEX(Assumptions!$G$8:$G$12,MATCH(B463,Assumptions!$A$8:$A$12,0)),INDEX(Assumptions!$H$8:$H$12,MATCH(B463,Assumptions!$A$8:$A$12,0)))))</f>
        <v>0.05</v>
      </c>
      <c r="R463" s="14">
        <f t="shared" ca="1" si="54"/>
        <v>584920.36800000013</v>
      </c>
      <c r="S463" s="14">
        <f t="shared" ca="1" si="55"/>
        <v>11113486.992000001</v>
      </c>
      <c r="T463" s="11" t="s">
        <v>25</v>
      </c>
      <c r="U463" s="18" t="s">
        <v>26</v>
      </c>
    </row>
    <row r="464" spans="1:21" ht="15" customHeight="1" x14ac:dyDescent="0.15">
      <c r="A464" s="10" t="s">
        <v>512</v>
      </c>
      <c r="B464" s="11" t="s">
        <v>28</v>
      </c>
      <c r="C464" s="11" t="s">
        <v>29</v>
      </c>
      <c r="D464" s="12">
        <v>45786</v>
      </c>
      <c r="E464" s="11">
        <v>3543</v>
      </c>
      <c r="F464" s="11" t="s">
        <v>24</v>
      </c>
      <c r="G464" s="13">
        <v>11647.6</v>
      </c>
      <c r="H464" s="14">
        <f t="shared" si="49"/>
        <v>41267446.800000004</v>
      </c>
      <c r="I464" s="14">
        <f>IF(F464="GHS",H464,H464*Assumptions!$B$4)</f>
        <v>445688425.44000006</v>
      </c>
      <c r="J464" s="15" t="str">
        <f>INDEX(Assumptions!$B$8:$B$12,MATCH(B464,Assumptions!$A$8:$A$12,0))</f>
        <v>Fair Value Less Costs to Sell</v>
      </c>
      <c r="K464" s="16">
        <f>G464/(1-INDEX(Assumptions!$D$8:$D$12,MATCH(B464,Assumptions!$A$8:$A$12,0)))</f>
        <v>13235.909090909092</v>
      </c>
      <c r="L464" s="16">
        <f t="shared" si="50"/>
        <v>349.428</v>
      </c>
      <c r="M464" s="16">
        <f t="shared" si="51"/>
        <v>661.79545454545462</v>
      </c>
      <c r="N464" s="14">
        <f>E464*(K464-L464-M464)*IF(F464="GHS",1,Assumptions!$B$4)</f>
        <v>467770261.06407279</v>
      </c>
      <c r="O464" s="15">
        <f t="shared" ca="1" si="52"/>
        <v>500</v>
      </c>
      <c r="P464" s="15" t="str">
        <f t="shared" ca="1" si="53"/>
        <v>365d+</v>
      </c>
      <c r="Q464" s="17">
        <f ca="1">IF(P464="0-90d",0,IF(P464="91-180d",INDEX(Assumptions!$F$8:$F$12,MATCH(B464,Assumptions!$A$8:$A$12,0)),IF(P464="181-365d",INDEX(Assumptions!$G$8:$G$12,MATCH(B464,Assumptions!$A$8:$A$12,0)),INDEX(Assumptions!$H$8:$H$12,MATCH(B464,Assumptions!$A$8:$A$12,0)))))</f>
        <v>0.4</v>
      </c>
      <c r="R464" s="14">
        <f t="shared" ca="1" si="54"/>
        <v>178275370.17600003</v>
      </c>
      <c r="S464" s="14">
        <f t="shared" ca="1" si="55"/>
        <v>267413055.26400003</v>
      </c>
      <c r="T464" s="11" t="s">
        <v>25</v>
      </c>
      <c r="U464" s="18" t="s">
        <v>26</v>
      </c>
    </row>
    <row r="465" spans="1:21" ht="15" customHeight="1" x14ac:dyDescent="0.15">
      <c r="A465" s="10" t="s">
        <v>513</v>
      </c>
      <c r="B465" s="11" t="s">
        <v>41</v>
      </c>
      <c r="C465" s="11" t="s">
        <v>44</v>
      </c>
      <c r="D465" s="12">
        <v>45797</v>
      </c>
      <c r="E465" s="11">
        <v>3112</v>
      </c>
      <c r="F465" s="11" t="s">
        <v>33</v>
      </c>
      <c r="G465" s="13">
        <v>341.65</v>
      </c>
      <c r="H465" s="14">
        <f t="shared" si="49"/>
        <v>1063214.7999999998</v>
      </c>
      <c r="I465" s="14">
        <f>IF(F465="GHS",H465,H465*Assumptions!$B$4)</f>
        <v>1063214.7999999998</v>
      </c>
      <c r="J465" s="15" t="str">
        <f>INDEX(Assumptions!$B$8:$B$12,MATCH(B465,Assumptions!$A$8:$A$12,0))</f>
        <v>Weighted Average</v>
      </c>
      <c r="K465" s="16">
        <f>G465/(1-INDEX(Assumptions!$D$8:$D$12,MATCH(B465,Assumptions!$A$8:$A$12,0)))</f>
        <v>525.61538461538453</v>
      </c>
      <c r="L465" s="16">
        <f t="shared" si="50"/>
        <v>10.249499999999999</v>
      </c>
      <c r="M465" s="16">
        <f t="shared" si="51"/>
        <v>26.280769230769227</v>
      </c>
      <c r="N465" s="14">
        <f>E465*(K465-L465-M465)*IF(F465="GHS",1,Assumptions!$B$4)</f>
        <v>1522032.8790769228</v>
      </c>
      <c r="O465" s="15">
        <f t="shared" ca="1" si="52"/>
        <v>489</v>
      </c>
      <c r="P465" s="15" t="str">
        <f t="shared" ca="1" si="53"/>
        <v>365d+</v>
      </c>
      <c r="Q465" s="17">
        <f ca="1">IF(P465="0-90d",0,IF(P465="91-180d",INDEX(Assumptions!$F$8:$F$12,MATCH(B465,Assumptions!$A$8:$A$12,0)),IF(P465="181-365d",INDEX(Assumptions!$G$8:$G$12,MATCH(B465,Assumptions!$A$8:$A$12,0)),INDEX(Assumptions!$H$8:$H$12,MATCH(B465,Assumptions!$A$8:$A$12,0)))))</f>
        <v>0.8</v>
      </c>
      <c r="R465" s="14">
        <f t="shared" ca="1" si="54"/>
        <v>850571.83999999985</v>
      </c>
      <c r="S465" s="14">
        <f t="shared" ca="1" si="55"/>
        <v>212642.95999999996</v>
      </c>
      <c r="T465" s="11" t="s">
        <v>25</v>
      </c>
      <c r="U465" s="18" t="s">
        <v>36</v>
      </c>
    </row>
    <row r="466" spans="1:21" ht="15" customHeight="1" x14ac:dyDescent="0.15">
      <c r="A466" s="10" t="s">
        <v>514</v>
      </c>
      <c r="B466" s="11" t="s">
        <v>41</v>
      </c>
      <c r="C466" s="11" t="s">
        <v>49</v>
      </c>
      <c r="D466" s="12">
        <v>46195</v>
      </c>
      <c r="E466" s="11">
        <v>4245</v>
      </c>
      <c r="F466" s="11" t="s">
        <v>33</v>
      </c>
      <c r="G466" s="13">
        <v>432.42</v>
      </c>
      <c r="H466" s="14">
        <f t="shared" si="49"/>
        <v>1835622.9000000001</v>
      </c>
      <c r="I466" s="14">
        <f>IF(F466="GHS",H466,H466*Assumptions!$B$4)</f>
        <v>1835622.9000000001</v>
      </c>
      <c r="J466" s="15" t="str">
        <f>INDEX(Assumptions!$B$8:$B$12,MATCH(B466,Assumptions!$A$8:$A$12,0))</f>
        <v>Weighted Average</v>
      </c>
      <c r="K466" s="16">
        <f>G466/(1-INDEX(Assumptions!$D$8:$D$12,MATCH(B466,Assumptions!$A$8:$A$12,0)))</f>
        <v>665.26153846153841</v>
      </c>
      <c r="L466" s="16">
        <f t="shared" si="50"/>
        <v>12.9726</v>
      </c>
      <c r="M466" s="16">
        <f t="shared" si="51"/>
        <v>33.263076923076923</v>
      </c>
      <c r="N466" s="14">
        <f>E466*(K466-L466-M466)*IF(F466="GHS",1,Assumptions!$B$4)</f>
        <v>2627764.7822307693</v>
      </c>
      <c r="O466" s="15">
        <f t="shared" ca="1" si="52"/>
        <v>91</v>
      </c>
      <c r="P466" s="15" t="str">
        <f t="shared" ca="1" si="53"/>
        <v>91-180d</v>
      </c>
      <c r="Q466" s="17">
        <f ca="1">IF(P466="0-90d",0,IF(P466="91-180d",INDEX(Assumptions!$F$8:$F$12,MATCH(B466,Assumptions!$A$8:$A$12,0)),IF(P466="181-365d",INDEX(Assumptions!$G$8:$G$12,MATCH(B466,Assumptions!$A$8:$A$12,0)),INDEX(Assumptions!$H$8:$H$12,MATCH(B466,Assumptions!$A$8:$A$12,0)))))</f>
        <v>0.1</v>
      </c>
      <c r="R466" s="14">
        <f t="shared" ca="1" si="54"/>
        <v>183562.29000000004</v>
      </c>
      <c r="S466" s="14">
        <f t="shared" ca="1" si="55"/>
        <v>1652060.61</v>
      </c>
      <c r="T466" s="11" t="s">
        <v>25</v>
      </c>
      <c r="U466" s="18" t="s">
        <v>26</v>
      </c>
    </row>
    <row r="467" spans="1:21" ht="15" customHeight="1" x14ac:dyDescent="0.15">
      <c r="A467" s="10" t="s">
        <v>515</v>
      </c>
      <c r="B467" s="11" t="s">
        <v>41</v>
      </c>
      <c r="C467" s="11" t="s">
        <v>49</v>
      </c>
      <c r="D467" s="12">
        <v>46097</v>
      </c>
      <c r="E467" s="11">
        <v>2969</v>
      </c>
      <c r="F467" s="11" t="s">
        <v>33</v>
      </c>
      <c r="G467" s="13">
        <v>192.93</v>
      </c>
      <c r="H467" s="14">
        <f t="shared" si="49"/>
        <v>572809.17000000004</v>
      </c>
      <c r="I467" s="14">
        <f>IF(F467="GHS",H467,H467*Assumptions!$B$4)</f>
        <v>572809.17000000004</v>
      </c>
      <c r="J467" s="15" t="str">
        <f>INDEX(Assumptions!$B$8:$B$12,MATCH(B467,Assumptions!$A$8:$A$12,0))</f>
        <v>Weighted Average</v>
      </c>
      <c r="K467" s="16">
        <f>G467/(1-INDEX(Assumptions!$D$8:$D$12,MATCH(B467,Assumptions!$A$8:$A$12,0)))</f>
        <v>296.81538461538463</v>
      </c>
      <c r="L467" s="16">
        <f t="shared" si="50"/>
        <v>5.7878999999999996</v>
      </c>
      <c r="M467" s="16">
        <f t="shared" si="51"/>
        <v>14.840769230769233</v>
      </c>
      <c r="N467" s="14">
        <f>E467*(K467-L467-M467)*IF(F467="GHS",1,Assumptions!$B$4)</f>
        <v>819998.35797692311</v>
      </c>
      <c r="O467" s="15">
        <f t="shared" ca="1" si="52"/>
        <v>189</v>
      </c>
      <c r="P467" s="15" t="str">
        <f t="shared" ca="1" si="53"/>
        <v>181-365d</v>
      </c>
      <c r="Q467" s="17">
        <f ca="1">IF(P467="0-90d",0,IF(P467="91-180d",INDEX(Assumptions!$F$8:$F$12,MATCH(B467,Assumptions!$A$8:$A$12,0)),IF(P467="181-365d",INDEX(Assumptions!$G$8:$G$12,MATCH(B467,Assumptions!$A$8:$A$12,0)),INDEX(Assumptions!$H$8:$H$12,MATCH(B467,Assumptions!$A$8:$A$12,0)))))</f>
        <v>0.35</v>
      </c>
      <c r="R467" s="14">
        <f t="shared" ca="1" si="54"/>
        <v>200483.2095</v>
      </c>
      <c r="S467" s="14">
        <f t="shared" ca="1" si="55"/>
        <v>372325.96050000004</v>
      </c>
      <c r="T467" s="11" t="s">
        <v>25</v>
      </c>
      <c r="U467" s="18" t="s">
        <v>26</v>
      </c>
    </row>
    <row r="468" spans="1:21" ht="15" customHeight="1" x14ac:dyDescent="0.15">
      <c r="A468" s="10" t="s">
        <v>516</v>
      </c>
      <c r="B468" s="11" t="s">
        <v>41</v>
      </c>
      <c r="C468" s="11" t="s">
        <v>49</v>
      </c>
      <c r="D468" s="12">
        <v>46056</v>
      </c>
      <c r="E468" s="11">
        <v>1193</v>
      </c>
      <c r="F468" s="11" t="s">
        <v>33</v>
      </c>
      <c r="G468" s="13">
        <v>688.15</v>
      </c>
      <c r="H468" s="14">
        <f t="shared" si="49"/>
        <v>820962.95</v>
      </c>
      <c r="I468" s="14">
        <f>IF(F468="GHS",H468,H468*Assumptions!$B$4)</f>
        <v>820962.95</v>
      </c>
      <c r="J468" s="15" t="str">
        <f>INDEX(Assumptions!$B$8:$B$12,MATCH(B468,Assumptions!$A$8:$A$12,0))</f>
        <v>Weighted Average</v>
      </c>
      <c r="K468" s="16">
        <f>G468/(1-INDEX(Assumptions!$D$8:$D$12,MATCH(B468,Assumptions!$A$8:$A$12,0)))</f>
        <v>1058.6923076923076</v>
      </c>
      <c r="L468" s="16">
        <f t="shared" si="50"/>
        <v>20.644499999999997</v>
      </c>
      <c r="M468" s="16">
        <f t="shared" si="51"/>
        <v>52.934615384615384</v>
      </c>
      <c r="N468" s="14">
        <f>E468*(K468-L468-M468)*IF(F468="GHS",1,Assumptions!$B$4)</f>
        <v>1175240.0384230767</v>
      </c>
      <c r="O468" s="15">
        <f t="shared" ca="1" si="52"/>
        <v>230</v>
      </c>
      <c r="P468" s="15" t="str">
        <f t="shared" ca="1" si="53"/>
        <v>181-365d</v>
      </c>
      <c r="Q468" s="17">
        <f ca="1">IF(P468="0-90d",0,IF(P468="91-180d",INDEX(Assumptions!$F$8:$F$12,MATCH(B468,Assumptions!$A$8:$A$12,0)),IF(P468="181-365d",INDEX(Assumptions!$G$8:$G$12,MATCH(B468,Assumptions!$A$8:$A$12,0)),INDEX(Assumptions!$H$8:$H$12,MATCH(B468,Assumptions!$A$8:$A$12,0)))))</f>
        <v>0.35</v>
      </c>
      <c r="R468" s="14">
        <f t="shared" ca="1" si="54"/>
        <v>287337.03249999997</v>
      </c>
      <c r="S468" s="14">
        <f t="shared" ca="1" si="55"/>
        <v>533625.91749999998</v>
      </c>
      <c r="T468" s="11" t="s">
        <v>25</v>
      </c>
      <c r="U468" s="18" t="s">
        <v>26</v>
      </c>
    </row>
    <row r="469" spans="1:21" ht="15" customHeight="1" x14ac:dyDescent="0.15">
      <c r="A469" s="10" t="s">
        <v>517</v>
      </c>
      <c r="B469" s="11" t="s">
        <v>22</v>
      </c>
      <c r="C469" s="11" t="s">
        <v>81</v>
      </c>
      <c r="D469" s="12">
        <v>46095</v>
      </c>
      <c r="E469" s="11">
        <v>550</v>
      </c>
      <c r="F469" s="11" t="s">
        <v>24</v>
      </c>
      <c r="G469" s="13">
        <v>19955.330000000002</v>
      </c>
      <c r="H469" s="14">
        <f t="shared" si="49"/>
        <v>10975431.500000002</v>
      </c>
      <c r="I469" s="14">
        <f>IF(F469="GHS",H469,H469*Assumptions!$B$4)</f>
        <v>118534660.20000003</v>
      </c>
      <c r="J469" s="15" t="str">
        <f>INDEX(Assumptions!$B$8:$B$12,MATCH(B469,Assumptions!$A$8:$A$12,0))</f>
        <v>FIFO</v>
      </c>
      <c r="K469" s="16">
        <f>G469/(1-INDEX(Assumptions!$D$8:$D$12,MATCH(B469,Assumptions!$A$8:$A$12,0)))</f>
        <v>24335.768292682926</v>
      </c>
      <c r="L469" s="16">
        <f t="shared" si="50"/>
        <v>598.65989999999999</v>
      </c>
      <c r="M469" s="16">
        <f t="shared" si="51"/>
        <v>1216.7884146341464</v>
      </c>
      <c r="N469" s="14">
        <f>E469*(K469-L469-M469)*IF(F469="GHS",1,Assumptions!$B$4)</f>
        <v>133770700.66960977</v>
      </c>
      <c r="O469" s="15">
        <f t="shared" ca="1" si="52"/>
        <v>191</v>
      </c>
      <c r="P469" s="15" t="str">
        <f t="shared" ca="1" si="53"/>
        <v>181-365d</v>
      </c>
      <c r="Q469" s="17">
        <f ca="1">IF(P469="0-90d",0,IF(P469="91-180d",INDEX(Assumptions!$F$8:$F$12,MATCH(B469,Assumptions!$A$8:$A$12,0)),IF(P469="181-365d",INDEX(Assumptions!$G$8:$G$12,MATCH(B469,Assumptions!$A$8:$A$12,0)),INDEX(Assumptions!$H$8:$H$12,MATCH(B469,Assumptions!$A$8:$A$12,0)))))</f>
        <v>0.15</v>
      </c>
      <c r="R469" s="14">
        <f t="shared" ca="1" si="54"/>
        <v>17780199.030000005</v>
      </c>
      <c r="S469" s="14">
        <f t="shared" ca="1" si="55"/>
        <v>100754461.17000003</v>
      </c>
      <c r="T469" s="11" t="s">
        <v>25</v>
      </c>
      <c r="U469" s="18" t="s">
        <v>26</v>
      </c>
    </row>
    <row r="470" spans="1:21" ht="15" customHeight="1" x14ac:dyDescent="0.15">
      <c r="A470" s="10" t="s">
        <v>518</v>
      </c>
      <c r="B470" s="11" t="s">
        <v>31</v>
      </c>
      <c r="C470" s="11" t="s">
        <v>32</v>
      </c>
      <c r="D470" s="12">
        <v>46077</v>
      </c>
      <c r="E470" s="11">
        <v>1978</v>
      </c>
      <c r="F470" s="11" t="s">
        <v>33</v>
      </c>
      <c r="G470" s="13">
        <v>2061.5300000000002</v>
      </c>
      <c r="H470" s="14">
        <f t="shared" si="49"/>
        <v>4077706.3400000003</v>
      </c>
      <c r="I470" s="14">
        <f>IF(F470="GHS",H470,H470*Assumptions!$B$4)</f>
        <v>4077706.3400000003</v>
      </c>
      <c r="J470" s="15" t="str">
        <f>INDEX(Assumptions!$B$8:$B$12,MATCH(B470,Assumptions!$A$8:$A$12,0))</f>
        <v>Weighted Average</v>
      </c>
      <c r="K470" s="16">
        <f>G470/(1-INDEX(Assumptions!$D$8:$D$12,MATCH(B470,Assumptions!$A$8:$A$12,0)))</f>
        <v>2863.2361111111113</v>
      </c>
      <c r="L470" s="16">
        <f t="shared" si="50"/>
        <v>61.8459</v>
      </c>
      <c r="M470" s="16">
        <f t="shared" si="51"/>
        <v>143.16180555555556</v>
      </c>
      <c r="N470" s="14">
        <f>E470*(K470-L470-M470)*IF(F470="GHS",1,Assumptions!$B$4)</f>
        <v>5257975.7861888902</v>
      </c>
      <c r="O470" s="15">
        <f t="shared" ca="1" si="52"/>
        <v>209</v>
      </c>
      <c r="P470" s="15" t="str">
        <f t="shared" ca="1" si="53"/>
        <v>181-365d</v>
      </c>
      <c r="Q470" s="17">
        <f ca="1">IF(P470="0-90d",0,IF(P470="91-180d",INDEX(Assumptions!$F$8:$F$12,MATCH(B470,Assumptions!$A$8:$A$12,0)),IF(P470="181-365d",INDEX(Assumptions!$G$8:$G$12,MATCH(B470,Assumptions!$A$8:$A$12,0)),INDEX(Assumptions!$H$8:$H$12,MATCH(B470,Assumptions!$A$8:$A$12,0)))))</f>
        <v>0.2</v>
      </c>
      <c r="R470" s="14">
        <f t="shared" ca="1" si="54"/>
        <v>815541.26800000016</v>
      </c>
      <c r="S470" s="14">
        <f t="shared" ca="1" si="55"/>
        <v>3262165.0720000002</v>
      </c>
      <c r="T470" s="11" t="s">
        <v>25</v>
      </c>
      <c r="U470" s="18" t="s">
        <v>26</v>
      </c>
    </row>
    <row r="471" spans="1:21" ht="15" customHeight="1" x14ac:dyDescent="0.15">
      <c r="A471" s="10" t="s">
        <v>519</v>
      </c>
      <c r="B471" s="11" t="s">
        <v>41</v>
      </c>
      <c r="C471" s="11" t="s">
        <v>42</v>
      </c>
      <c r="D471" s="12">
        <v>46168</v>
      </c>
      <c r="E471" s="11">
        <v>1133</v>
      </c>
      <c r="F471" s="11" t="s">
        <v>33</v>
      </c>
      <c r="G471" s="13">
        <v>557.61</v>
      </c>
      <c r="H471" s="14">
        <f t="shared" si="49"/>
        <v>631772.13</v>
      </c>
      <c r="I471" s="14">
        <f>IF(F471="GHS",H471,H471*Assumptions!$B$4)</f>
        <v>631772.13</v>
      </c>
      <c r="J471" s="15" t="str">
        <f>INDEX(Assumptions!$B$8:$B$12,MATCH(B471,Assumptions!$A$8:$A$12,0))</f>
        <v>Weighted Average</v>
      </c>
      <c r="K471" s="16">
        <f>G471/(1-INDEX(Assumptions!$D$8:$D$12,MATCH(B471,Assumptions!$A$8:$A$12,0)))</f>
        <v>857.86153846153843</v>
      </c>
      <c r="L471" s="16">
        <f t="shared" si="50"/>
        <v>16.728300000000001</v>
      </c>
      <c r="M471" s="16">
        <f t="shared" si="51"/>
        <v>42.893076923076926</v>
      </c>
      <c r="N471" s="14">
        <f>E471*(K471-L471-M471)*IF(F471="GHS",1,Assumptions!$B$4)</f>
        <v>904406.1030230769</v>
      </c>
      <c r="O471" s="15">
        <f t="shared" ca="1" si="52"/>
        <v>118</v>
      </c>
      <c r="P471" s="15" t="str">
        <f t="shared" ca="1" si="53"/>
        <v>91-180d</v>
      </c>
      <c r="Q471" s="17">
        <f ca="1">IF(P471="0-90d",0,IF(P471="91-180d",INDEX(Assumptions!$F$8:$F$12,MATCH(B471,Assumptions!$A$8:$A$12,0)),IF(P471="181-365d",INDEX(Assumptions!$G$8:$G$12,MATCH(B471,Assumptions!$A$8:$A$12,0)),INDEX(Assumptions!$H$8:$H$12,MATCH(B471,Assumptions!$A$8:$A$12,0)))))</f>
        <v>0.1</v>
      </c>
      <c r="R471" s="14">
        <f t="shared" ca="1" si="54"/>
        <v>63177.213000000003</v>
      </c>
      <c r="S471" s="14">
        <f t="shared" si="55"/>
        <v>0</v>
      </c>
      <c r="T471" s="11" t="s">
        <v>39</v>
      </c>
      <c r="U471" s="18" t="s">
        <v>26</v>
      </c>
    </row>
    <row r="472" spans="1:21" ht="15" customHeight="1" x14ac:dyDescent="0.15">
      <c r="A472" s="10" t="s">
        <v>520</v>
      </c>
      <c r="B472" s="11" t="s">
        <v>46</v>
      </c>
      <c r="C472" s="11" t="s">
        <v>52</v>
      </c>
      <c r="D472" s="12">
        <v>45987</v>
      </c>
      <c r="E472" s="11">
        <v>1111</v>
      </c>
      <c r="F472" s="11" t="s">
        <v>33</v>
      </c>
      <c r="G472" s="13">
        <v>737246.6</v>
      </c>
      <c r="H472" s="14">
        <f t="shared" si="49"/>
        <v>819080972.60000002</v>
      </c>
      <c r="I472" s="14">
        <f>IF(F472="GHS",H472,H472*Assumptions!$B$4)</f>
        <v>819080972.60000002</v>
      </c>
      <c r="J472" s="15" t="str">
        <f>INDEX(Assumptions!$B$8:$B$12,MATCH(B472,Assumptions!$A$8:$A$12,0))</f>
        <v>Specific Identification</v>
      </c>
      <c r="K472" s="16">
        <f>G472/(1-INDEX(Assumptions!$D$8:$D$12,MATCH(B472,Assumptions!$A$8:$A$12,0)))</f>
        <v>945187.94871794863</v>
      </c>
      <c r="L472" s="16">
        <f t="shared" si="50"/>
        <v>22117.397999999997</v>
      </c>
      <c r="M472" s="16">
        <f t="shared" si="51"/>
        <v>47259.397435897437</v>
      </c>
      <c r="N472" s="14">
        <f>E472*(K472-L472-M472)*IF(F472="GHS",1,Assumptions!$B$4)</f>
        <v>973026191.29635894</v>
      </c>
      <c r="O472" s="15">
        <f t="shared" ca="1" si="52"/>
        <v>299</v>
      </c>
      <c r="P472" s="15" t="str">
        <f t="shared" ca="1" si="53"/>
        <v>181-365d</v>
      </c>
      <c r="Q472" s="17">
        <f ca="1">IF(P472="0-90d",0,IF(P472="91-180d",INDEX(Assumptions!$F$8:$F$12,MATCH(B472,Assumptions!$A$8:$A$12,0)),IF(P472="181-365d",INDEX(Assumptions!$G$8:$G$12,MATCH(B472,Assumptions!$A$8:$A$12,0)),INDEX(Assumptions!$H$8:$H$12,MATCH(B472,Assumptions!$A$8:$A$12,0)))))</f>
        <v>0.05</v>
      </c>
      <c r="R472" s="14">
        <f t="shared" ca="1" si="54"/>
        <v>40954048.630000003</v>
      </c>
      <c r="S472" s="14">
        <f t="shared" ca="1" si="55"/>
        <v>778126923.97000003</v>
      </c>
      <c r="T472" s="11" t="s">
        <v>25</v>
      </c>
      <c r="U472" s="18" t="s">
        <v>26</v>
      </c>
    </row>
    <row r="473" spans="1:21" ht="15" customHeight="1" x14ac:dyDescent="0.15">
      <c r="A473" s="10" t="s">
        <v>521</v>
      </c>
      <c r="B473" s="11" t="s">
        <v>22</v>
      </c>
      <c r="C473" s="11" t="s">
        <v>61</v>
      </c>
      <c r="D473" s="12">
        <v>46087</v>
      </c>
      <c r="E473" s="11">
        <v>4951</v>
      </c>
      <c r="F473" s="11" t="s">
        <v>24</v>
      </c>
      <c r="G473" s="13">
        <v>22156.86</v>
      </c>
      <c r="H473" s="14">
        <f t="shared" si="49"/>
        <v>109698613.86</v>
      </c>
      <c r="I473" s="14">
        <f>IF(F473="GHS",H473,H473*Assumptions!$B$4)</f>
        <v>1184745029.688</v>
      </c>
      <c r="J473" s="15" t="str">
        <f>INDEX(Assumptions!$B$8:$B$12,MATCH(B473,Assumptions!$A$8:$A$12,0))</f>
        <v>FIFO</v>
      </c>
      <c r="K473" s="16">
        <f>G473/(1-INDEX(Assumptions!$D$8:$D$12,MATCH(B473,Assumptions!$A$8:$A$12,0)))</f>
        <v>27020.560975609755</v>
      </c>
      <c r="L473" s="16">
        <f t="shared" si="50"/>
        <v>664.70579999999995</v>
      </c>
      <c r="M473" s="16">
        <f t="shared" si="51"/>
        <v>1351.0280487804878</v>
      </c>
      <c r="N473" s="14">
        <f>E473*(K473-L473-M473)*IF(F473="GHS",1,Assumptions!$B$4)</f>
        <v>1337028110.3332624</v>
      </c>
      <c r="O473" s="15">
        <f t="shared" ca="1" si="52"/>
        <v>199</v>
      </c>
      <c r="P473" s="15" t="str">
        <f t="shared" ca="1" si="53"/>
        <v>181-365d</v>
      </c>
      <c r="Q473" s="17">
        <f ca="1">IF(P473="0-90d",0,IF(P473="91-180d",INDEX(Assumptions!$F$8:$F$12,MATCH(B473,Assumptions!$A$8:$A$12,0)),IF(P473="181-365d",INDEX(Assumptions!$G$8:$G$12,MATCH(B473,Assumptions!$A$8:$A$12,0)),INDEX(Assumptions!$H$8:$H$12,MATCH(B473,Assumptions!$A$8:$A$12,0)))))</f>
        <v>0.15</v>
      </c>
      <c r="R473" s="14">
        <f t="shared" ca="1" si="54"/>
        <v>177711754.45319998</v>
      </c>
      <c r="S473" s="14">
        <f t="shared" si="55"/>
        <v>0</v>
      </c>
      <c r="T473" s="11" t="s">
        <v>39</v>
      </c>
      <c r="U473" s="18" t="s">
        <v>26</v>
      </c>
    </row>
    <row r="474" spans="1:21" ht="15" customHeight="1" x14ac:dyDescent="0.15">
      <c r="A474" s="10" t="s">
        <v>522</v>
      </c>
      <c r="B474" s="11" t="s">
        <v>41</v>
      </c>
      <c r="C474" s="11" t="s">
        <v>42</v>
      </c>
      <c r="D474" s="12">
        <v>45791</v>
      </c>
      <c r="E474" s="11">
        <v>1380</v>
      </c>
      <c r="F474" s="11" t="s">
        <v>33</v>
      </c>
      <c r="G474" s="13">
        <v>833.78</v>
      </c>
      <c r="H474" s="14">
        <f t="shared" si="49"/>
        <v>1150616.3999999999</v>
      </c>
      <c r="I474" s="14">
        <f>IF(F474="GHS",H474,H474*Assumptions!$B$4)</f>
        <v>1150616.3999999999</v>
      </c>
      <c r="J474" s="15" t="str">
        <f>INDEX(Assumptions!$B$8:$B$12,MATCH(B474,Assumptions!$A$8:$A$12,0))</f>
        <v>Weighted Average</v>
      </c>
      <c r="K474" s="16">
        <f>G474/(1-INDEX(Assumptions!$D$8:$D$12,MATCH(B474,Assumptions!$A$8:$A$12,0)))</f>
        <v>1282.7384615384615</v>
      </c>
      <c r="L474" s="16">
        <f t="shared" si="50"/>
        <v>25.013399999999997</v>
      </c>
      <c r="M474" s="16">
        <f t="shared" si="51"/>
        <v>64.136923076923082</v>
      </c>
      <c r="N474" s="14">
        <f>E474*(K474-L474-M474)*IF(F474="GHS",1,Assumptions!$B$4)</f>
        <v>1647151.6310769229</v>
      </c>
      <c r="O474" s="15">
        <f t="shared" ca="1" si="52"/>
        <v>495</v>
      </c>
      <c r="P474" s="15" t="str">
        <f t="shared" ca="1" si="53"/>
        <v>365d+</v>
      </c>
      <c r="Q474" s="17">
        <f ca="1">IF(P474="0-90d",0,IF(P474="91-180d",INDEX(Assumptions!$F$8:$F$12,MATCH(B474,Assumptions!$A$8:$A$12,0)),IF(P474="181-365d",INDEX(Assumptions!$G$8:$G$12,MATCH(B474,Assumptions!$A$8:$A$12,0)),INDEX(Assumptions!$H$8:$H$12,MATCH(B474,Assumptions!$A$8:$A$12,0)))))</f>
        <v>0.8</v>
      </c>
      <c r="R474" s="14">
        <f t="shared" ca="1" si="54"/>
        <v>920493.12</v>
      </c>
      <c r="S474" s="14">
        <f t="shared" ca="1" si="55"/>
        <v>230123.27999999991</v>
      </c>
      <c r="T474" s="11" t="s">
        <v>25</v>
      </c>
      <c r="U474" s="18" t="s">
        <v>26</v>
      </c>
    </row>
    <row r="475" spans="1:21" ht="15" customHeight="1" x14ac:dyDescent="0.15">
      <c r="A475" s="10" t="s">
        <v>523</v>
      </c>
      <c r="B475" s="11" t="s">
        <v>41</v>
      </c>
      <c r="C475" s="11" t="s">
        <v>44</v>
      </c>
      <c r="D475" s="12">
        <v>45985</v>
      </c>
      <c r="E475" s="11">
        <v>576</v>
      </c>
      <c r="F475" s="11" t="s">
        <v>33</v>
      </c>
      <c r="G475" s="13">
        <v>772.9</v>
      </c>
      <c r="H475" s="14">
        <f t="shared" si="49"/>
        <v>445190.39999999997</v>
      </c>
      <c r="I475" s="14">
        <f>IF(F475="GHS",H475,H475*Assumptions!$B$4)</f>
        <v>445190.39999999997</v>
      </c>
      <c r="J475" s="15" t="str">
        <f>INDEX(Assumptions!$B$8:$B$12,MATCH(B475,Assumptions!$A$8:$A$12,0))</f>
        <v>Weighted Average</v>
      </c>
      <c r="K475" s="16">
        <f>G475/(1-INDEX(Assumptions!$D$8:$D$12,MATCH(B475,Assumptions!$A$8:$A$12,0)))</f>
        <v>1189.0769230769231</v>
      </c>
      <c r="L475" s="16">
        <f t="shared" si="50"/>
        <v>23.186999999999998</v>
      </c>
      <c r="M475" s="16">
        <f t="shared" si="51"/>
        <v>59.453846153846158</v>
      </c>
      <c r="N475" s="14">
        <f>E475*(K475-L475-M475)*IF(F475="GHS",1,Assumptions!$B$4)</f>
        <v>637307.18030769238</v>
      </c>
      <c r="O475" s="15">
        <f t="shared" ca="1" si="52"/>
        <v>301</v>
      </c>
      <c r="P475" s="15" t="str">
        <f t="shared" ca="1" si="53"/>
        <v>181-365d</v>
      </c>
      <c r="Q475" s="17">
        <f ca="1">IF(P475="0-90d",0,IF(P475="91-180d",INDEX(Assumptions!$F$8:$F$12,MATCH(B475,Assumptions!$A$8:$A$12,0)),IF(P475="181-365d",INDEX(Assumptions!$G$8:$G$12,MATCH(B475,Assumptions!$A$8:$A$12,0)),INDEX(Assumptions!$H$8:$H$12,MATCH(B475,Assumptions!$A$8:$A$12,0)))))</f>
        <v>0.35</v>
      </c>
      <c r="R475" s="14">
        <f t="shared" ca="1" si="54"/>
        <v>155816.63999999998</v>
      </c>
      <c r="S475" s="14">
        <f t="shared" ca="1" si="55"/>
        <v>289373.76</v>
      </c>
      <c r="T475" s="11" t="s">
        <v>50</v>
      </c>
      <c r="U475" s="18" t="s">
        <v>36</v>
      </c>
    </row>
    <row r="476" spans="1:21" ht="15" customHeight="1" x14ac:dyDescent="0.15">
      <c r="A476" s="10" t="s">
        <v>524</v>
      </c>
      <c r="B476" s="11" t="s">
        <v>31</v>
      </c>
      <c r="C476" s="11" t="s">
        <v>32</v>
      </c>
      <c r="D476" s="12">
        <v>46050</v>
      </c>
      <c r="E476" s="11">
        <v>2390</v>
      </c>
      <c r="F476" s="11" t="s">
        <v>33</v>
      </c>
      <c r="G476" s="13">
        <v>4707.9399999999996</v>
      </c>
      <c r="H476" s="14">
        <f t="shared" si="49"/>
        <v>11251976.6</v>
      </c>
      <c r="I476" s="14">
        <f>IF(F476="GHS",H476,H476*Assumptions!$B$4)</f>
        <v>11251976.6</v>
      </c>
      <c r="J476" s="15" t="str">
        <f>INDEX(Assumptions!$B$8:$B$12,MATCH(B476,Assumptions!$A$8:$A$12,0))</f>
        <v>Weighted Average</v>
      </c>
      <c r="K476" s="16">
        <f>G476/(1-INDEX(Assumptions!$D$8:$D$12,MATCH(B476,Assumptions!$A$8:$A$12,0)))</f>
        <v>6538.8055555555557</v>
      </c>
      <c r="L476" s="16">
        <f t="shared" si="50"/>
        <v>141.23819999999998</v>
      </c>
      <c r="M476" s="16">
        <f t="shared" si="51"/>
        <v>326.94027777777779</v>
      </c>
      <c r="N476" s="14">
        <f>E476*(K476-L476-M476)*IF(F476="GHS",1,Assumptions!$B$4)</f>
        <v>14508798.71588889</v>
      </c>
      <c r="O476" s="15">
        <f t="shared" ca="1" si="52"/>
        <v>236</v>
      </c>
      <c r="P476" s="15" t="str">
        <f t="shared" ca="1" si="53"/>
        <v>181-365d</v>
      </c>
      <c r="Q476" s="17">
        <f ca="1">IF(P476="0-90d",0,IF(P476="91-180d",INDEX(Assumptions!$F$8:$F$12,MATCH(B476,Assumptions!$A$8:$A$12,0)),IF(P476="181-365d",INDEX(Assumptions!$G$8:$G$12,MATCH(B476,Assumptions!$A$8:$A$12,0)),INDEX(Assumptions!$H$8:$H$12,MATCH(B476,Assumptions!$A$8:$A$12,0)))))</f>
        <v>0.2</v>
      </c>
      <c r="R476" s="14">
        <f t="shared" ca="1" si="54"/>
        <v>2250395.3199999998</v>
      </c>
      <c r="S476" s="14">
        <f t="shared" ca="1" si="55"/>
        <v>9001581.2799999993</v>
      </c>
      <c r="T476" s="11" t="s">
        <v>25</v>
      </c>
      <c r="U476" s="18" t="s">
        <v>36</v>
      </c>
    </row>
    <row r="477" spans="1:21" ht="15" customHeight="1" x14ac:dyDescent="0.15">
      <c r="A477" s="10" t="s">
        <v>525</v>
      </c>
      <c r="B477" s="11" t="s">
        <v>28</v>
      </c>
      <c r="C477" s="11" t="s">
        <v>55</v>
      </c>
      <c r="D477" s="12">
        <v>45745</v>
      </c>
      <c r="E477" s="11">
        <v>3551</v>
      </c>
      <c r="F477" s="11" t="s">
        <v>24</v>
      </c>
      <c r="G477" s="13">
        <v>3686.87</v>
      </c>
      <c r="H477" s="14">
        <f t="shared" si="49"/>
        <v>13092075.369999999</v>
      </c>
      <c r="I477" s="14">
        <f>IF(F477="GHS",H477,H477*Assumptions!$B$4)</f>
        <v>141394413.99599999</v>
      </c>
      <c r="J477" s="15" t="str">
        <f>INDEX(Assumptions!$B$8:$B$12,MATCH(B477,Assumptions!$A$8:$A$12,0))</f>
        <v>Fair Value Less Costs to Sell</v>
      </c>
      <c r="K477" s="16">
        <f>G477/(1-INDEX(Assumptions!$D$8:$D$12,MATCH(B477,Assumptions!$A$8:$A$12,0)))</f>
        <v>4189.625</v>
      </c>
      <c r="L477" s="16">
        <f t="shared" si="50"/>
        <v>110.6061</v>
      </c>
      <c r="M477" s="16">
        <f t="shared" si="51"/>
        <v>209.48125000000002</v>
      </c>
      <c r="N477" s="14">
        <f>E477*(K477-L477-M477)*IF(F477="GHS",1,Assumptions!$B$4)</f>
        <v>148399864.50762001</v>
      </c>
      <c r="O477" s="15">
        <f t="shared" ca="1" si="52"/>
        <v>541</v>
      </c>
      <c r="P477" s="15" t="str">
        <f t="shared" ca="1" si="53"/>
        <v>365d+</v>
      </c>
      <c r="Q477" s="17">
        <f ca="1">IF(P477="0-90d",0,IF(P477="91-180d",INDEX(Assumptions!$F$8:$F$12,MATCH(B477,Assumptions!$A$8:$A$12,0)),IF(P477="181-365d",INDEX(Assumptions!$G$8:$G$12,MATCH(B477,Assumptions!$A$8:$A$12,0)),INDEX(Assumptions!$H$8:$H$12,MATCH(B477,Assumptions!$A$8:$A$12,0)))))</f>
        <v>0.4</v>
      </c>
      <c r="R477" s="14">
        <f t="shared" ca="1" si="54"/>
        <v>56557765.598399997</v>
      </c>
      <c r="S477" s="14">
        <f t="shared" ca="1" si="55"/>
        <v>84836648.397599995</v>
      </c>
      <c r="T477" s="11" t="s">
        <v>25</v>
      </c>
      <c r="U477" s="18" t="s">
        <v>26</v>
      </c>
    </row>
    <row r="478" spans="1:21" ht="15" customHeight="1" x14ac:dyDescent="0.15">
      <c r="A478" s="10" t="s">
        <v>526</v>
      </c>
      <c r="B478" s="11" t="s">
        <v>31</v>
      </c>
      <c r="C478" s="11" t="s">
        <v>76</v>
      </c>
      <c r="D478" s="12">
        <v>45748</v>
      </c>
      <c r="E478" s="11">
        <v>3054</v>
      </c>
      <c r="F478" s="11" t="s">
        <v>33</v>
      </c>
      <c r="G478" s="13">
        <v>3395.17</v>
      </c>
      <c r="H478" s="14">
        <f t="shared" si="49"/>
        <v>10368849.18</v>
      </c>
      <c r="I478" s="14">
        <f>IF(F478="GHS",H478,H478*Assumptions!$B$4)</f>
        <v>10368849.18</v>
      </c>
      <c r="J478" s="15" t="str">
        <f>INDEX(Assumptions!$B$8:$B$12,MATCH(B478,Assumptions!$A$8:$A$12,0))</f>
        <v>Weighted Average</v>
      </c>
      <c r="K478" s="16">
        <f>G478/(1-INDEX(Assumptions!$D$8:$D$12,MATCH(B478,Assumptions!$A$8:$A$12,0)))</f>
        <v>4715.5138888888896</v>
      </c>
      <c r="L478" s="16">
        <f t="shared" si="50"/>
        <v>101.85509999999999</v>
      </c>
      <c r="M478" s="16">
        <f t="shared" si="51"/>
        <v>235.7756944444445</v>
      </c>
      <c r="N478" s="14">
        <f>E478*(K478-L478-M478)*IF(F478="GHS",1,Assumptions!$B$4)</f>
        <v>13370054.970433336</v>
      </c>
      <c r="O478" s="15">
        <f t="shared" ca="1" si="52"/>
        <v>538</v>
      </c>
      <c r="P478" s="15" t="str">
        <f t="shared" ca="1" si="53"/>
        <v>365d+</v>
      </c>
      <c r="Q478" s="17">
        <f ca="1">IF(P478="0-90d",0,IF(P478="91-180d",INDEX(Assumptions!$F$8:$F$12,MATCH(B478,Assumptions!$A$8:$A$12,0)),IF(P478="181-365d",INDEX(Assumptions!$G$8:$G$12,MATCH(B478,Assumptions!$A$8:$A$12,0)),INDEX(Assumptions!$H$8:$H$12,MATCH(B478,Assumptions!$A$8:$A$12,0)))))</f>
        <v>0.6</v>
      </c>
      <c r="R478" s="14">
        <f t="shared" ca="1" si="54"/>
        <v>6221309.5079999994</v>
      </c>
      <c r="S478" s="14">
        <f t="shared" ca="1" si="55"/>
        <v>4147539.6720000003</v>
      </c>
      <c r="T478" s="11" t="s">
        <v>25</v>
      </c>
      <c r="U478" s="18" t="s">
        <v>26</v>
      </c>
    </row>
    <row r="479" spans="1:21" ht="15" customHeight="1" x14ac:dyDescent="0.15">
      <c r="A479" s="10" t="s">
        <v>527</v>
      </c>
      <c r="B479" s="11" t="s">
        <v>31</v>
      </c>
      <c r="C479" s="11" t="s">
        <v>76</v>
      </c>
      <c r="D479" s="12">
        <v>45883</v>
      </c>
      <c r="E479" s="11">
        <v>4679</v>
      </c>
      <c r="F479" s="11" t="s">
        <v>33</v>
      </c>
      <c r="G479" s="13">
        <v>2514.0700000000002</v>
      </c>
      <c r="H479" s="14">
        <f t="shared" si="49"/>
        <v>11763333.530000001</v>
      </c>
      <c r="I479" s="14">
        <f>IF(F479="GHS",H479,H479*Assumptions!$B$4)</f>
        <v>11763333.530000001</v>
      </c>
      <c r="J479" s="15" t="str">
        <f>INDEX(Assumptions!$B$8:$B$12,MATCH(B479,Assumptions!$A$8:$A$12,0))</f>
        <v>Weighted Average</v>
      </c>
      <c r="K479" s="16">
        <f>G479/(1-INDEX(Assumptions!$D$8:$D$12,MATCH(B479,Assumptions!$A$8:$A$12,0)))</f>
        <v>3491.7638888888891</v>
      </c>
      <c r="L479" s="16">
        <f t="shared" si="50"/>
        <v>75.4221</v>
      </c>
      <c r="M479" s="16">
        <f t="shared" si="51"/>
        <v>174.58819444444447</v>
      </c>
      <c r="N479" s="14">
        <f>E479*(K479-L479-M479)*IF(F479="GHS",1,Assumptions!$B$4)</f>
        <v>15168165.068405556</v>
      </c>
      <c r="O479" s="15">
        <f t="shared" ca="1" si="52"/>
        <v>403</v>
      </c>
      <c r="P479" s="15" t="str">
        <f t="shared" ca="1" si="53"/>
        <v>365d+</v>
      </c>
      <c r="Q479" s="17">
        <f ca="1">IF(P479="0-90d",0,IF(P479="91-180d",INDEX(Assumptions!$F$8:$F$12,MATCH(B479,Assumptions!$A$8:$A$12,0)),IF(P479="181-365d",INDEX(Assumptions!$G$8:$G$12,MATCH(B479,Assumptions!$A$8:$A$12,0)),INDEX(Assumptions!$H$8:$H$12,MATCH(B479,Assumptions!$A$8:$A$12,0)))))</f>
        <v>0.6</v>
      </c>
      <c r="R479" s="14">
        <f t="shared" ca="1" si="54"/>
        <v>7058000.1180000007</v>
      </c>
      <c r="S479" s="14">
        <f t="shared" ca="1" si="55"/>
        <v>4705333.4120000005</v>
      </c>
      <c r="T479" s="11" t="s">
        <v>25</v>
      </c>
      <c r="U479" s="18" t="s">
        <v>26</v>
      </c>
    </row>
    <row r="480" spans="1:21" ht="15" customHeight="1" x14ac:dyDescent="0.15">
      <c r="A480" s="10" t="s">
        <v>528</v>
      </c>
      <c r="B480" s="11" t="s">
        <v>31</v>
      </c>
      <c r="C480" s="11" t="s">
        <v>63</v>
      </c>
      <c r="D480" s="12">
        <v>45944</v>
      </c>
      <c r="E480" s="11">
        <v>2045</v>
      </c>
      <c r="F480" s="11" t="s">
        <v>33</v>
      </c>
      <c r="G480" s="13">
        <v>4378.95</v>
      </c>
      <c r="H480" s="14">
        <f t="shared" si="49"/>
        <v>8954952.75</v>
      </c>
      <c r="I480" s="14">
        <f>IF(F480="GHS",H480,H480*Assumptions!$B$4)</f>
        <v>8954952.75</v>
      </c>
      <c r="J480" s="15" t="str">
        <f>INDEX(Assumptions!$B$8:$B$12,MATCH(B480,Assumptions!$A$8:$A$12,0))</f>
        <v>Weighted Average</v>
      </c>
      <c r="K480" s="16">
        <f>G480/(1-INDEX(Assumptions!$D$8:$D$12,MATCH(B480,Assumptions!$A$8:$A$12,0)))</f>
        <v>6081.875</v>
      </c>
      <c r="L480" s="16">
        <f t="shared" si="50"/>
        <v>131.36849999999998</v>
      </c>
      <c r="M480" s="16">
        <f t="shared" si="51"/>
        <v>304.09375</v>
      </c>
      <c r="N480" s="14">
        <f>E480*(K480-L480-M480)*IF(F480="GHS",1,Assumptions!$B$4)</f>
        <v>11546914.07375</v>
      </c>
      <c r="O480" s="15">
        <f t="shared" ca="1" si="52"/>
        <v>342</v>
      </c>
      <c r="P480" s="15" t="str">
        <f t="shared" ca="1" si="53"/>
        <v>181-365d</v>
      </c>
      <c r="Q480" s="17">
        <f ca="1">IF(P480="0-90d",0,IF(P480="91-180d",INDEX(Assumptions!$F$8:$F$12,MATCH(B480,Assumptions!$A$8:$A$12,0)),IF(P480="181-365d",INDEX(Assumptions!$G$8:$G$12,MATCH(B480,Assumptions!$A$8:$A$12,0)),INDEX(Assumptions!$H$8:$H$12,MATCH(B480,Assumptions!$A$8:$A$12,0)))))</f>
        <v>0.2</v>
      </c>
      <c r="R480" s="14">
        <f t="shared" ca="1" si="54"/>
        <v>1790990.55</v>
      </c>
      <c r="S480" s="14">
        <f t="shared" si="55"/>
        <v>0</v>
      </c>
      <c r="T480" s="11" t="s">
        <v>39</v>
      </c>
      <c r="U480" s="18" t="s">
        <v>26</v>
      </c>
    </row>
    <row r="481" spans="1:21" ht="15" customHeight="1" x14ac:dyDescent="0.15">
      <c r="A481" s="10" t="s">
        <v>529</v>
      </c>
      <c r="B481" s="11" t="s">
        <v>28</v>
      </c>
      <c r="C481" s="11" t="s">
        <v>29</v>
      </c>
      <c r="D481" s="12">
        <v>46132</v>
      </c>
      <c r="E481" s="11">
        <v>4332</v>
      </c>
      <c r="F481" s="11" t="s">
        <v>24</v>
      </c>
      <c r="G481" s="13">
        <v>6576.79</v>
      </c>
      <c r="H481" s="14">
        <f t="shared" si="49"/>
        <v>28490654.280000001</v>
      </c>
      <c r="I481" s="14">
        <f>IF(F481="GHS",H481,H481*Assumptions!$B$4)</f>
        <v>307699066.22400004</v>
      </c>
      <c r="J481" s="15" t="str">
        <f>INDEX(Assumptions!$B$8:$B$12,MATCH(B481,Assumptions!$A$8:$A$12,0))</f>
        <v>Fair Value Less Costs to Sell</v>
      </c>
      <c r="K481" s="16">
        <f>G481/(1-INDEX(Assumptions!$D$8:$D$12,MATCH(B481,Assumptions!$A$8:$A$12,0)))</f>
        <v>7473.625</v>
      </c>
      <c r="L481" s="16">
        <f t="shared" si="50"/>
        <v>197.30369999999999</v>
      </c>
      <c r="M481" s="16">
        <f t="shared" si="51"/>
        <v>373.68125000000003</v>
      </c>
      <c r="N481" s="14">
        <f>E481*(K481-L481-M481)*IF(F481="GHS",1,Assumptions!$B$4)</f>
        <v>322944156.32328004</v>
      </c>
      <c r="O481" s="15">
        <f t="shared" ca="1" si="52"/>
        <v>154</v>
      </c>
      <c r="P481" s="15" t="str">
        <f t="shared" ca="1" si="53"/>
        <v>91-180d</v>
      </c>
      <c r="Q481" s="17">
        <f ca="1">IF(P481="0-90d",0,IF(P481="91-180d",INDEX(Assumptions!$F$8:$F$12,MATCH(B481,Assumptions!$A$8:$A$12,0)),IF(P481="181-365d",INDEX(Assumptions!$G$8:$G$12,MATCH(B481,Assumptions!$A$8:$A$12,0)),INDEX(Assumptions!$H$8:$H$12,MATCH(B481,Assumptions!$A$8:$A$12,0)))))</f>
        <v>0.02</v>
      </c>
      <c r="R481" s="14">
        <f t="shared" ca="1" si="54"/>
        <v>6153981.3244800009</v>
      </c>
      <c r="S481" s="14">
        <f t="shared" ca="1" si="55"/>
        <v>301545084.89952004</v>
      </c>
      <c r="T481" s="11" t="s">
        <v>25</v>
      </c>
      <c r="U481" s="18" t="s">
        <v>36</v>
      </c>
    </row>
    <row r="482" spans="1:21" ht="15" customHeight="1" x14ac:dyDescent="0.15">
      <c r="A482" s="10" t="s">
        <v>530</v>
      </c>
      <c r="B482" s="11" t="s">
        <v>28</v>
      </c>
      <c r="C482" s="11" t="s">
        <v>55</v>
      </c>
      <c r="D482" s="12">
        <v>46069</v>
      </c>
      <c r="E482" s="11">
        <v>2548</v>
      </c>
      <c r="F482" s="11" t="s">
        <v>24</v>
      </c>
      <c r="G482" s="13">
        <v>6178.89</v>
      </c>
      <c r="H482" s="14">
        <f t="shared" si="49"/>
        <v>15743811.720000001</v>
      </c>
      <c r="I482" s="14">
        <f>IF(F482="GHS",H482,H482*Assumptions!$B$4)</f>
        <v>170033166.57600001</v>
      </c>
      <c r="J482" s="15" t="str">
        <f>INDEX(Assumptions!$B$8:$B$12,MATCH(B482,Assumptions!$A$8:$A$12,0))</f>
        <v>Fair Value Less Costs to Sell</v>
      </c>
      <c r="K482" s="16">
        <f>G482/(1-INDEX(Assumptions!$D$8:$D$12,MATCH(B482,Assumptions!$A$8:$A$12,0)))</f>
        <v>7021.465909090909</v>
      </c>
      <c r="L482" s="16">
        <f t="shared" si="50"/>
        <v>185.36670000000001</v>
      </c>
      <c r="M482" s="16">
        <f t="shared" si="51"/>
        <v>351.07329545454547</v>
      </c>
      <c r="N482" s="14">
        <f>E482*(K482-L482-M482)*IF(F482="GHS",1,Assumptions!$B$4)</f>
        <v>178457537.10181093</v>
      </c>
      <c r="O482" s="15">
        <f t="shared" ca="1" si="52"/>
        <v>217</v>
      </c>
      <c r="P482" s="15" t="str">
        <f t="shared" ca="1" si="53"/>
        <v>181-365d</v>
      </c>
      <c r="Q482" s="17">
        <f ca="1">IF(P482="0-90d",0,IF(P482="91-180d",INDEX(Assumptions!$F$8:$F$12,MATCH(B482,Assumptions!$A$8:$A$12,0)),IF(P482="181-365d",INDEX(Assumptions!$G$8:$G$12,MATCH(B482,Assumptions!$A$8:$A$12,0)),INDEX(Assumptions!$H$8:$H$12,MATCH(B482,Assumptions!$A$8:$A$12,0)))))</f>
        <v>0.1</v>
      </c>
      <c r="R482" s="14">
        <f t="shared" ca="1" si="54"/>
        <v>17003316.657600001</v>
      </c>
      <c r="S482" s="14">
        <f t="shared" ca="1" si="55"/>
        <v>153029849.91839999</v>
      </c>
      <c r="T482" s="11" t="s">
        <v>25</v>
      </c>
      <c r="U482" s="18" t="s">
        <v>26</v>
      </c>
    </row>
    <row r="483" spans="1:21" ht="15" customHeight="1" x14ac:dyDescent="0.15">
      <c r="A483" s="10" t="s">
        <v>531</v>
      </c>
      <c r="B483" s="11" t="s">
        <v>28</v>
      </c>
      <c r="C483" s="11" t="s">
        <v>29</v>
      </c>
      <c r="D483" s="12">
        <v>46225</v>
      </c>
      <c r="E483" s="11">
        <v>2085</v>
      </c>
      <c r="F483" s="11" t="s">
        <v>24</v>
      </c>
      <c r="G483" s="13">
        <v>5183.78</v>
      </c>
      <c r="H483" s="14">
        <f t="shared" si="49"/>
        <v>10808181.299999999</v>
      </c>
      <c r="I483" s="14">
        <f>IF(F483="GHS",H483,H483*Assumptions!$B$4)</f>
        <v>116728358.03999999</v>
      </c>
      <c r="J483" s="15" t="str">
        <f>INDEX(Assumptions!$B$8:$B$12,MATCH(B483,Assumptions!$A$8:$A$12,0))</f>
        <v>Fair Value Less Costs to Sell</v>
      </c>
      <c r="K483" s="16">
        <f>G483/(1-INDEX(Assumptions!$D$8:$D$12,MATCH(B483,Assumptions!$A$8:$A$12,0)))</f>
        <v>5890.659090909091</v>
      </c>
      <c r="L483" s="16">
        <f t="shared" si="50"/>
        <v>155.51339999999999</v>
      </c>
      <c r="M483" s="16">
        <f t="shared" si="51"/>
        <v>294.53295454545457</v>
      </c>
      <c r="N483" s="14">
        <f>E483*(K483-L483-M483)*IF(F483="GHS",1,Assumptions!$B$4)</f>
        <v>122511717.59743638</v>
      </c>
      <c r="O483" s="15">
        <f t="shared" ca="1" si="52"/>
        <v>61</v>
      </c>
      <c r="P483" s="15" t="str">
        <f t="shared" ca="1" si="53"/>
        <v>0-90d</v>
      </c>
      <c r="Q483" s="17">
        <f ca="1">IF(P483="0-90d",0,IF(P483="91-180d",INDEX(Assumptions!$F$8:$F$12,MATCH(B483,Assumptions!$A$8:$A$12,0)),IF(P483="181-365d",INDEX(Assumptions!$G$8:$G$12,MATCH(B483,Assumptions!$A$8:$A$12,0)),INDEX(Assumptions!$H$8:$H$12,MATCH(B483,Assumptions!$A$8:$A$12,0)))))</f>
        <v>0</v>
      </c>
      <c r="R483" s="14">
        <f t="shared" ca="1" si="54"/>
        <v>0</v>
      </c>
      <c r="S483" s="14">
        <f t="shared" ca="1" si="55"/>
        <v>116728358.03999999</v>
      </c>
      <c r="T483" s="11" t="s">
        <v>25</v>
      </c>
      <c r="U483" s="18" t="s">
        <v>26</v>
      </c>
    </row>
    <row r="484" spans="1:21" ht="15" customHeight="1" x14ac:dyDescent="0.15">
      <c r="A484" s="10" t="s">
        <v>532</v>
      </c>
      <c r="B484" s="11" t="s">
        <v>28</v>
      </c>
      <c r="C484" s="11" t="s">
        <v>38</v>
      </c>
      <c r="D484" s="12">
        <v>46051</v>
      </c>
      <c r="E484" s="11">
        <v>2407</v>
      </c>
      <c r="F484" s="11" t="s">
        <v>24</v>
      </c>
      <c r="G484" s="13">
        <v>6546.19</v>
      </c>
      <c r="H484" s="14">
        <f t="shared" si="49"/>
        <v>15756679.329999998</v>
      </c>
      <c r="I484" s="14">
        <f>IF(F484="GHS",H484,H484*Assumptions!$B$4)</f>
        <v>170172136.764</v>
      </c>
      <c r="J484" s="15" t="str">
        <f>INDEX(Assumptions!$B$8:$B$12,MATCH(B484,Assumptions!$A$8:$A$12,0))</f>
        <v>Fair Value Less Costs to Sell</v>
      </c>
      <c r="K484" s="16">
        <f>G484/(1-INDEX(Assumptions!$D$8:$D$12,MATCH(B484,Assumptions!$A$8:$A$12,0)))</f>
        <v>7438.8522727272721</v>
      </c>
      <c r="L484" s="16">
        <f t="shared" si="50"/>
        <v>196.38569999999999</v>
      </c>
      <c r="M484" s="16">
        <f t="shared" si="51"/>
        <v>371.9426136363636</v>
      </c>
      <c r="N484" s="14">
        <f>E484*(K484-L484-M484)*IF(F484="GHS",1,Assumptions!$B$4)</f>
        <v>178603392.63094363</v>
      </c>
      <c r="O484" s="15">
        <f t="shared" ca="1" si="52"/>
        <v>235</v>
      </c>
      <c r="P484" s="15" t="str">
        <f t="shared" ca="1" si="53"/>
        <v>181-365d</v>
      </c>
      <c r="Q484" s="17">
        <f ca="1">IF(P484="0-90d",0,IF(P484="91-180d",INDEX(Assumptions!$F$8:$F$12,MATCH(B484,Assumptions!$A$8:$A$12,0)),IF(P484="181-365d",INDEX(Assumptions!$G$8:$G$12,MATCH(B484,Assumptions!$A$8:$A$12,0)),INDEX(Assumptions!$H$8:$H$12,MATCH(B484,Assumptions!$A$8:$A$12,0)))))</f>
        <v>0.1</v>
      </c>
      <c r="R484" s="14">
        <f t="shared" ca="1" si="54"/>
        <v>17017213.676400002</v>
      </c>
      <c r="S484" s="14">
        <f t="shared" ca="1" si="55"/>
        <v>153154923.08759999</v>
      </c>
      <c r="T484" s="11" t="s">
        <v>25</v>
      </c>
      <c r="U484" s="18" t="s">
        <v>26</v>
      </c>
    </row>
    <row r="485" spans="1:21" ht="15" customHeight="1" x14ac:dyDescent="0.15">
      <c r="A485" s="10" t="s">
        <v>533</v>
      </c>
      <c r="B485" s="11" t="s">
        <v>31</v>
      </c>
      <c r="C485" s="11" t="s">
        <v>76</v>
      </c>
      <c r="D485" s="12">
        <v>45945</v>
      </c>
      <c r="E485" s="11">
        <v>3128</v>
      </c>
      <c r="F485" s="11" t="s">
        <v>33</v>
      </c>
      <c r="G485" s="13">
        <v>2205.35</v>
      </c>
      <c r="H485" s="14">
        <f t="shared" si="49"/>
        <v>6898334.7999999998</v>
      </c>
      <c r="I485" s="14">
        <f>IF(F485="GHS",H485,H485*Assumptions!$B$4)</f>
        <v>6898334.7999999998</v>
      </c>
      <c r="J485" s="15" t="str">
        <f>INDEX(Assumptions!$B$8:$B$12,MATCH(B485,Assumptions!$A$8:$A$12,0))</f>
        <v>Weighted Average</v>
      </c>
      <c r="K485" s="16">
        <f>G485/(1-INDEX(Assumptions!$D$8:$D$12,MATCH(B485,Assumptions!$A$8:$A$12,0)))</f>
        <v>3062.9861111111113</v>
      </c>
      <c r="L485" s="16">
        <f t="shared" si="50"/>
        <v>66.160499999999999</v>
      </c>
      <c r="M485" s="16">
        <f t="shared" si="51"/>
        <v>153.14930555555557</v>
      </c>
      <c r="N485" s="14">
        <f>E485*(K485-L485-M485)*IF(F485="GHS",1,Assumptions!$B$4)</f>
        <v>8895019.4837777782</v>
      </c>
      <c r="O485" s="15">
        <f t="shared" ca="1" si="52"/>
        <v>341</v>
      </c>
      <c r="P485" s="15" t="str">
        <f t="shared" ca="1" si="53"/>
        <v>181-365d</v>
      </c>
      <c r="Q485" s="17">
        <f ca="1">IF(P485="0-90d",0,IF(P485="91-180d",INDEX(Assumptions!$F$8:$F$12,MATCH(B485,Assumptions!$A$8:$A$12,0)),IF(P485="181-365d",INDEX(Assumptions!$G$8:$G$12,MATCH(B485,Assumptions!$A$8:$A$12,0)),INDEX(Assumptions!$H$8:$H$12,MATCH(B485,Assumptions!$A$8:$A$12,0)))))</f>
        <v>0.2</v>
      </c>
      <c r="R485" s="14">
        <f t="shared" ca="1" si="54"/>
        <v>1379666.96</v>
      </c>
      <c r="S485" s="14">
        <f t="shared" ca="1" si="55"/>
        <v>5518667.8399999999</v>
      </c>
      <c r="T485" s="11" t="s">
        <v>25</v>
      </c>
      <c r="U485" s="18" t="s">
        <v>26</v>
      </c>
    </row>
    <row r="486" spans="1:21" ht="15" customHeight="1" x14ac:dyDescent="0.15">
      <c r="A486" s="10" t="s">
        <v>534</v>
      </c>
      <c r="B486" s="11" t="s">
        <v>31</v>
      </c>
      <c r="C486" s="11" t="s">
        <v>63</v>
      </c>
      <c r="D486" s="12">
        <v>45976</v>
      </c>
      <c r="E486" s="11">
        <v>434</v>
      </c>
      <c r="F486" s="11" t="s">
        <v>33</v>
      </c>
      <c r="G486" s="13">
        <v>938.17</v>
      </c>
      <c r="H486" s="14">
        <f t="shared" si="49"/>
        <v>407165.77999999997</v>
      </c>
      <c r="I486" s="14">
        <f>IF(F486="GHS",H486,H486*Assumptions!$B$4)</f>
        <v>407165.77999999997</v>
      </c>
      <c r="J486" s="15" t="str">
        <f>INDEX(Assumptions!$B$8:$B$12,MATCH(B486,Assumptions!$A$8:$A$12,0))</f>
        <v>Weighted Average</v>
      </c>
      <c r="K486" s="16">
        <f>G486/(1-INDEX(Assumptions!$D$8:$D$12,MATCH(B486,Assumptions!$A$8:$A$12,0)))</f>
        <v>1303.0138888888889</v>
      </c>
      <c r="L486" s="16">
        <f t="shared" si="50"/>
        <v>28.145099999999999</v>
      </c>
      <c r="M486" s="16">
        <f t="shared" si="51"/>
        <v>65.150694444444454</v>
      </c>
      <c r="N486" s="14">
        <f>E486*(K486-L486-M486)*IF(F486="GHS",1,Assumptions!$B$4)</f>
        <v>525017.65298888891</v>
      </c>
      <c r="O486" s="15">
        <f t="shared" ca="1" si="52"/>
        <v>310</v>
      </c>
      <c r="P486" s="15" t="str">
        <f t="shared" ca="1" si="53"/>
        <v>181-365d</v>
      </c>
      <c r="Q486" s="17">
        <f ca="1">IF(P486="0-90d",0,IF(P486="91-180d",INDEX(Assumptions!$F$8:$F$12,MATCH(B486,Assumptions!$A$8:$A$12,0)),IF(P486="181-365d",INDEX(Assumptions!$G$8:$G$12,MATCH(B486,Assumptions!$A$8:$A$12,0)),INDEX(Assumptions!$H$8:$H$12,MATCH(B486,Assumptions!$A$8:$A$12,0)))))</f>
        <v>0.2</v>
      </c>
      <c r="R486" s="14">
        <f t="shared" ca="1" si="54"/>
        <v>81433.156000000003</v>
      </c>
      <c r="S486" s="14">
        <f t="shared" ca="1" si="55"/>
        <v>325732.62399999995</v>
      </c>
      <c r="T486" s="11" t="s">
        <v>25</v>
      </c>
      <c r="U486" s="18" t="s">
        <v>26</v>
      </c>
    </row>
    <row r="487" spans="1:21" ht="15" customHeight="1" x14ac:dyDescent="0.15">
      <c r="A487" s="10" t="s">
        <v>535</v>
      </c>
      <c r="B487" s="11" t="s">
        <v>41</v>
      </c>
      <c r="C487" s="11" t="s">
        <v>115</v>
      </c>
      <c r="D487" s="12">
        <v>46157</v>
      </c>
      <c r="E487" s="11">
        <v>4657</v>
      </c>
      <c r="F487" s="11" t="s">
        <v>33</v>
      </c>
      <c r="G487" s="13">
        <v>730.44</v>
      </c>
      <c r="H487" s="14">
        <f t="shared" si="49"/>
        <v>3401659.08</v>
      </c>
      <c r="I487" s="14">
        <f>IF(F487="GHS",H487,H487*Assumptions!$B$4)</f>
        <v>3401659.08</v>
      </c>
      <c r="J487" s="15" t="str">
        <f>INDEX(Assumptions!$B$8:$B$12,MATCH(B487,Assumptions!$A$8:$A$12,0))</f>
        <v>Weighted Average</v>
      </c>
      <c r="K487" s="16">
        <f>G487/(1-INDEX(Assumptions!$D$8:$D$12,MATCH(B487,Assumptions!$A$8:$A$12,0)))</f>
        <v>1123.7538461538461</v>
      </c>
      <c r="L487" s="16">
        <f t="shared" si="50"/>
        <v>21.9132</v>
      </c>
      <c r="M487" s="16">
        <f t="shared" si="51"/>
        <v>56.187692307692309</v>
      </c>
      <c r="N487" s="14">
        <f>E487*(K487-L487-M487)*IF(F487="GHS",1,Assumptions!$B$4)</f>
        <v>4869605.8060615389</v>
      </c>
      <c r="O487" s="15">
        <f t="shared" ca="1" si="52"/>
        <v>129</v>
      </c>
      <c r="P487" s="15" t="str">
        <f t="shared" ca="1" si="53"/>
        <v>91-180d</v>
      </c>
      <c r="Q487" s="17">
        <f ca="1">IF(P487="0-90d",0,IF(P487="91-180d",INDEX(Assumptions!$F$8:$F$12,MATCH(B487,Assumptions!$A$8:$A$12,0)),IF(P487="181-365d",INDEX(Assumptions!$G$8:$G$12,MATCH(B487,Assumptions!$A$8:$A$12,0)),INDEX(Assumptions!$H$8:$H$12,MATCH(B487,Assumptions!$A$8:$A$12,0)))))</f>
        <v>0.1</v>
      </c>
      <c r="R487" s="14">
        <f t="shared" ca="1" si="54"/>
        <v>340165.90800000005</v>
      </c>
      <c r="S487" s="14">
        <f t="shared" ca="1" si="55"/>
        <v>3061493.1720000003</v>
      </c>
      <c r="T487" s="11" t="s">
        <v>25</v>
      </c>
      <c r="U487" s="18" t="s">
        <v>26</v>
      </c>
    </row>
    <row r="488" spans="1:21" ht="15" customHeight="1" x14ac:dyDescent="0.15">
      <c r="A488" s="10" t="s">
        <v>536</v>
      </c>
      <c r="B488" s="11" t="s">
        <v>31</v>
      </c>
      <c r="C488" s="11" t="s">
        <v>63</v>
      </c>
      <c r="D488" s="12">
        <v>45837</v>
      </c>
      <c r="E488" s="11">
        <v>3881</v>
      </c>
      <c r="F488" s="11" t="s">
        <v>33</v>
      </c>
      <c r="G488" s="13">
        <v>2596.87</v>
      </c>
      <c r="H488" s="14">
        <f t="shared" si="49"/>
        <v>10078452.469999999</v>
      </c>
      <c r="I488" s="14">
        <f>IF(F488="GHS",H488,H488*Assumptions!$B$4)</f>
        <v>10078452.469999999</v>
      </c>
      <c r="J488" s="15" t="str">
        <f>INDEX(Assumptions!$B$8:$B$12,MATCH(B488,Assumptions!$A$8:$A$12,0))</f>
        <v>Weighted Average</v>
      </c>
      <c r="K488" s="16">
        <f>G488/(1-INDEX(Assumptions!$D$8:$D$12,MATCH(B488,Assumptions!$A$8:$A$12,0)))</f>
        <v>3606.7638888888887</v>
      </c>
      <c r="L488" s="16">
        <f t="shared" si="50"/>
        <v>77.906099999999995</v>
      </c>
      <c r="M488" s="16">
        <f t="shared" si="51"/>
        <v>180.33819444444444</v>
      </c>
      <c r="N488" s="14">
        <f>E488*(K488-L488-M488)*IF(F488="GHS",1,Assumptions!$B$4)</f>
        <v>12995604.546038887</v>
      </c>
      <c r="O488" s="15">
        <f t="shared" ca="1" si="52"/>
        <v>449</v>
      </c>
      <c r="P488" s="15" t="str">
        <f t="shared" ca="1" si="53"/>
        <v>365d+</v>
      </c>
      <c r="Q488" s="17">
        <f ca="1">IF(P488="0-90d",0,IF(P488="91-180d",INDEX(Assumptions!$F$8:$F$12,MATCH(B488,Assumptions!$A$8:$A$12,0)),IF(P488="181-365d",INDEX(Assumptions!$G$8:$G$12,MATCH(B488,Assumptions!$A$8:$A$12,0)),INDEX(Assumptions!$H$8:$H$12,MATCH(B488,Assumptions!$A$8:$A$12,0)))))</f>
        <v>0.6</v>
      </c>
      <c r="R488" s="14">
        <f t="shared" ca="1" si="54"/>
        <v>6047071.4819999989</v>
      </c>
      <c r="S488" s="14">
        <f t="shared" ca="1" si="55"/>
        <v>4031380.9879999999</v>
      </c>
      <c r="T488" s="11" t="s">
        <v>25</v>
      </c>
      <c r="U488" s="18" t="s">
        <v>26</v>
      </c>
    </row>
    <row r="489" spans="1:21" ht="15" customHeight="1" x14ac:dyDescent="0.15">
      <c r="A489" s="10" t="s">
        <v>537</v>
      </c>
      <c r="B489" s="11" t="s">
        <v>46</v>
      </c>
      <c r="C489" s="11" t="s">
        <v>52</v>
      </c>
      <c r="D489" s="12">
        <v>46018</v>
      </c>
      <c r="E489" s="11">
        <v>4372</v>
      </c>
      <c r="F489" s="11" t="s">
        <v>33</v>
      </c>
      <c r="G489" s="13">
        <v>280606.53000000003</v>
      </c>
      <c r="H489" s="14">
        <f t="shared" si="49"/>
        <v>1226811749.1600001</v>
      </c>
      <c r="I489" s="14">
        <f>IF(F489="GHS",H489,H489*Assumptions!$B$4)</f>
        <v>1226811749.1600001</v>
      </c>
      <c r="J489" s="15" t="str">
        <f>INDEX(Assumptions!$B$8:$B$12,MATCH(B489,Assumptions!$A$8:$A$12,0))</f>
        <v>Specific Identification</v>
      </c>
      <c r="K489" s="16">
        <f>G489/(1-INDEX(Assumptions!$D$8:$D$12,MATCH(B489,Assumptions!$A$8:$A$12,0)))</f>
        <v>359751.96153846156</v>
      </c>
      <c r="L489" s="16">
        <f t="shared" si="50"/>
        <v>8418.1959000000006</v>
      </c>
      <c r="M489" s="16">
        <f t="shared" si="51"/>
        <v>17987.598076923077</v>
      </c>
      <c r="N489" s="14">
        <f>E489*(K489-L489-M489)*IF(F489="GHS",1,Assumptions!$B$4)</f>
        <v>1457389444.5790465</v>
      </c>
      <c r="O489" s="15">
        <f t="shared" ca="1" si="52"/>
        <v>268</v>
      </c>
      <c r="P489" s="15" t="str">
        <f t="shared" ca="1" si="53"/>
        <v>181-365d</v>
      </c>
      <c r="Q489" s="17">
        <f ca="1">IF(P489="0-90d",0,IF(P489="91-180d",INDEX(Assumptions!$F$8:$F$12,MATCH(B489,Assumptions!$A$8:$A$12,0)),IF(P489="181-365d",INDEX(Assumptions!$G$8:$G$12,MATCH(B489,Assumptions!$A$8:$A$12,0)),INDEX(Assumptions!$H$8:$H$12,MATCH(B489,Assumptions!$A$8:$A$12,0)))))</f>
        <v>0.05</v>
      </c>
      <c r="R489" s="14">
        <f t="shared" ca="1" si="54"/>
        <v>61340587.458000004</v>
      </c>
      <c r="S489" s="14">
        <f t="shared" ca="1" si="55"/>
        <v>1165471161.7020001</v>
      </c>
      <c r="T489" s="11" t="s">
        <v>25</v>
      </c>
      <c r="U489" s="18" t="s">
        <v>26</v>
      </c>
    </row>
    <row r="490" spans="1:21" ht="15" customHeight="1" x14ac:dyDescent="0.15">
      <c r="A490" s="10" t="s">
        <v>538</v>
      </c>
      <c r="B490" s="11" t="s">
        <v>46</v>
      </c>
      <c r="C490" s="11" t="s">
        <v>47</v>
      </c>
      <c r="D490" s="12">
        <v>46080</v>
      </c>
      <c r="E490" s="11">
        <v>1250</v>
      </c>
      <c r="F490" s="11" t="s">
        <v>33</v>
      </c>
      <c r="G490" s="13">
        <v>572354.18999999994</v>
      </c>
      <c r="H490" s="14">
        <f t="shared" si="49"/>
        <v>715442737.49999988</v>
      </c>
      <c r="I490" s="14">
        <f>IF(F490="GHS",H490,H490*Assumptions!$B$4)</f>
        <v>715442737.49999988</v>
      </c>
      <c r="J490" s="15" t="str">
        <f>INDEX(Assumptions!$B$8:$B$12,MATCH(B490,Assumptions!$A$8:$A$12,0))</f>
        <v>Specific Identification</v>
      </c>
      <c r="K490" s="16">
        <f>G490/(1-INDEX(Assumptions!$D$8:$D$12,MATCH(B490,Assumptions!$A$8:$A$12,0)))</f>
        <v>733787.42307692301</v>
      </c>
      <c r="L490" s="16">
        <f t="shared" si="50"/>
        <v>17170.625699999997</v>
      </c>
      <c r="M490" s="16">
        <f t="shared" si="51"/>
        <v>36689.37115384615</v>
      </c>
      <c r="N490" s="14">
        <f>E490*(K490-L490-M490)*IF(F490="GHS",1,Assumptions!$B$4)</f>
        <v>849909282.77884614</v>
      </c>
      <c r="O490" s="15">
        <f t="shared" ca="1" si="52"/>
        <v>206</v>
      </c>
      <c r="P490" s="15" t="str">
        <f t="shared" ca="1" si="53"/>
        <v>181-365d</v>
      </c>
      <c r="Q490" s="17">
        <f ca="1">IF(P490="0-90d",0,IF(P490="91-180d",INDEX(Assumptions!$F$8:$F$12,MATCH(B490,Assumptions!$A$8:$A$12,0)),IF(P490="181-365d",INDEX(Assumptions!$G$8:$G$12,MATCH(B490,Assumptions!$A$8:$A$12,0)),INDEX(Assumptions!$H$8:$H$12,MATCH(B490,Assumptions!$A$8:$A$12,0)))))</f>
        <v>0.05</v>
      </c>
      <c r="R490" s="14">
        <f t="shared" ca="1" si="54"/>
        <v>35772136.874999993</v>
      </c>
      <c r="S490" s="14">
        <f t="shared" ca="1" si="55"/>
        <v>679670600.62499988</v>
      </c>
      <c r="T490" s="11" t="s">
        <v>25</v>
      </c>
      <c r="U490" s="18" t="s">
        <v>26</v>
      </c>
    </row>
    <row r="491" spans="1:21" ht="15" customHeight="1" x14ac:dyDescent="0.15">
      <c r="A491" s="10" t="s">
        <v>539</v>
      </c>
      <c r="B491" s="11" t="s">
        <v>41</v>
      </c>
      <c r="C491" s="11" t="s">
        <v>44</v>
      </c>
      <c r="D491" s="12">
        <v>46099</v>
      </c>
      <c r="E491" s="11">
        <v>2316</v>
      </c>
      <c r="F491" s="11" t="s">
        <v>33</v>
      </c>
      <c r="G491" s="13">
        <v>631.11</v>
      </c>
      <c r="H491" s="14">
        <f t="shared" si="49"/>
        <v>1461650.76</v>
      </c>
      <c r="I491" s="14">
        <f>IF(F491="GHS",H491,H491*Assumptions!$B$4)</f>
        <v>1461650.76</v>
      </c>
      <c r="J491" s="15" t="str">
        <f>INDEX(Assumptions!$B$8:$B$12,MATCH(B491,Assumptions!$A$8:$A$12,0))</f>
        <v>Weighted Average</v>
      </c>
      <c r="K491" s="16">
        <f>G491/(1-INDEX(Assumptions!$D$8:$D$12,MATCH(B491,Assumptions!$A$8:$A$12,0)))</f>
        <v>970.93846153846152</v>
      </c>
      <c r="L491" s="16">
        <f t="shared" si="50"/>
        <v>18.933299999999999</v>
      </c>
      <c r="M491" s="16">
        <f t="shared" si="51"/>
        <v>48.546923076923079</v>
      </c>
      <c r="N491" s="14">
        <f>E491*(K491-L491-M491)*IF(F491="GHS",1,Assumptions!$B$4)</f>
        <v>2092409.280276923</v>
      </c>
      <c r="O491" s="15">
        <f t="shared" ca="1" si="52"/>
        <v>187</v>
      </c>
      <c r="P491" s="15" t="str">
        <f t="shared" ca="1" si="53"/>
        <v>181-365d</v>
      </c>
      <c r="Q491" s="17">
        <f ca="1">IF(P491="0-90d",0,IF(P491="91-180d",INDEX(Assumptions!$F$8:$F$12,MATCH(B491,Assumptions!$A$8:$A$12,0)),IF(P491="181-365d",INDEX(Assumptions!$G$8:$G$12,MATCH(B491,Assumptions!$A$8:$A$12,0)),INDEX(Assumptions!$H$8:$H$12,MATCH(B491,Assumptions!$A$8:$A$12,0)))))</f>
        <v>0.35</v>
      </c>
      <c r="R491" s="14">
        <f t="shared" ca="1" si="54"/>
        <v>511577.76599999995</v>
      </c>
      <c r="S491" s="14">
        <f t="shared" ca="1" si="55"/>
        <v>950072.99400000006</v>
      </c>
      <c r="T491" s="11" t="s">
        <v>25</v>
      </c>
      <c r="U491" s="18" t="s">
        <v>26</v>
      </c>
    </row>
    <row r="492" spans="1:21" ht="15" customHeight="1" x14ac:dyDescent="0.15">
      <c r="A492" s="10" t="s">
        <v>540</v>
      </c>
      <c r="B492" s="11" t="s">
        <v>41</v>
      </c>
      <c r="C492" s="11" t="s">
        <v>44</v>
      </c>
      <c r="D492" s="12">
        <v>46120</v>
      </c>
      <c r="E492" s="11">
        <v>1733</v>
      </c>
      <c r="F492" s="11" t="s">
        <v>33</v>
      </c>
      <c r="G492" s="13">
        <v>654.49</v>
      </c>
      <c r="H492" s="14">
        <f t="shared" si="49"/>
        <v>1134231.17</v>
      </c>
      <c r="I492" s="14">
        <f>IF(F492="GHS",H492,H492*Assumptions!$B$4)</f>
        <v>1134231.17</v>
      </c>
      <c r="J492" s="15" t="str">
        <f>INDEX(Assumptions!$B$8:$B$12,MATCH(B492,Assumptions!$A$8:$A$12,0))</f>
        <v>Weighted Average</v>
      </c>
      <c r="K492" s="16">
        <f>G492/(1-INDEX(Assumptions!$D$8:$D$12,MATCH(B492,Assumptions!$A$8:$A$12,0)))</f>
        <v>1006.9076923076923</v>
      </c>
      <c r="L492" s="16">
        <f t="shared" si="50"/>
        <v>19.634699999999999</v>
      </c>
      <c r="M492" s="16">
        <f t="shared" si="51"/>
        <v>50.345384615384617</v>
      </c>
      <c r="N492" s="14">
        <f>E492*(K492-L492-M492)*IF(F492="GHS",1,Assumptions!$B$4)</f>
        <v>1623695.5441307691</v>
      </c>
      <c r="O492" s="15">
        <f t="shared" ca="1" si="52"/>
        <v>166</v>
      </c>
      <c r="P492" s="15" t="str">
        <f t="shared" ca="1" si="53"/>
        <v>91-180d</v>
      </c>
      <c r="Q492" s="17">
        <f ca="1">IF(P492="0-90d",0,IF(P492="91-180d",INDEX(Assumptions!$F$8:$F$12,MATCH(B492,Assumptions!$A$8:$A$12,0)),IF(P492="181-365d",INDEX(Assumptions!$G$8:$G$12,MATCH(B492,Assumptions!$A$8:$A$12,0)),INDEX(Assumptions!$H$8:$H$12,MATCH(B492,Assumptions!$A$8:$A$12,0)))))</f>
        <v>0.1</v>
      </c>
      <c r="R492" s="14">
        <f t="shared" ca="1" si="54"/>
        <v>113423.117</v>
      </c>
      <c r="S492" s="14">
        <f t="shared" ca="1" si="55"/>
        <v>1020808.053</v>
      </c>
      <c r="T492" s="11" t="s">
        <v>25</v>
      </c>
      <c r="U492" s="18" t="s">
        <v>26</v>
      </c>
    </row>
    <row r="493" spans="1:21" ht="15" customHeight="1" x14ac:dyDescent="0.15">
      <c r="A493" s="10" t="s">
        <v>541</v>
      </c>
      <c r="B493" s="11" t="s">
        <v>31</v>
      </c>
      <c r="C493" s="11" t="s">
        <v>63</v>
      </c>
      <c r="D493" s="12">
        <v>45860</v>
      </c>
      <c r="E493" s="11">
        <v>248</v>
      </c>
      <c r="F493" s="11" t="s">
        <v>33</v>
      </c>
      <c r="G493" s="13">
        <v>1072.04</v>
      </c>
      <c r="H493" s="14">
        <f t="shared" si="49"/>
        <v>265865.92</v>
      </c>
      <c r="I493" s="14">
        <f>IF(F493="GHS",H493,H493*Assumptions!$B$4)</f>
        <v>265865.92</v>
      </c>
      <c r="J493" s="15" t="str">
        <f>INDEX(Assumptions!$B$8:$B$12,MATCH(B493,Assumptions!$A$8:$A$12,0))</f>
        <v>Weighted Average</v>
      </c>
      <c r="K493" s="16">
        <f>G493/(1-INDEX(Assumptions!$D$8:$D$12,MATCH(B493,Assumptions!$A$8:$A$12,0)))</f>
        <v>1488.9444444444443</v>
      </c>
      <c r="L493" s="16">
        <f t="shared" si="50"/>
        <v>32.161200000000001</v>
      </c>
      <c r="M493" s="16">
        <f t="shared" si="51"/>
        <v>74.447222222222223</v>
      </c>
      <c r="N493" s="14">
        <f>E493*(K493-L493-M493)*IF(F493="GHS",1,Assumptions!$B$4)</f>
        <v>342819.33351111104</v>
      </c>
      <c r="O493" s="15">
        <f t="shared" ca="1" si="52"/>
        <v>426</v>
      </c>
      <c r="P493" s="15" t="str">
        <f t="shared" ca="1" si="53"/>
        <v>365d+</v>
      </c>
      <c r="Q493" s="17">
        <f ca="1">IF(P493="0-90d",0,IF(P493="91-180d",INDEX(Assumptions!$F$8:$F$12,MATCH(B493,Assumptions!$A$8:$A$12,0)),IF(P493="181-365d",INDEX(Assumptions!$G$8:$G$12,MATCH(B493,Assumptions!$A$8:$A$12,0)),INDEX(Assumptions!$H$8:$H$12,MATCH(B493,Assumptions!$A$8:$A$12,0)))))</f>
        <v>0.6</v>
      </c>
      <c r="R493" s="14">
        <f t="shared" ca="1" si="54"/>
        <v>159519.552</v>
      </c>
      <c r="S493" s="14">
        <f t="shared" ca="1" si="55"/>
        <v>106346.36799999999</v>
      </c>
      <c r="T493" s="11" t="s">
        <v>25</v>
      </c>
      <c r="U493" s="18" t="s">
        <v>26</v>
      </c>
    </row>
    <row r="494" spans="1:21" ht="15" customHeight="1" x14ac:dyDescent="0.15">
      <c r="A494" s="10" t="s">
        <v>542</v>
      </c>
      <c r="B494" s="11" t="s">
        <v>31</v>
      </c>
      <c r="C494" s="11" t="s">
        <v>63</v>
      </c>
      <c r="D494" s="12">
        <v>46050</v>
      </c>
      <c r="E494" s="11">
        <v>4252</v>
      </c>
      <c r="F494" s="11" t="s">
        <v>33</v>
      </c>
      <c r="G494" s="13">
        <v>3837.57</v>
      </c>
      <c r="H494" s="14">
        <f t="shared" si="49"/>
        <v>16317347.640000001</v>
      </c>
      <c r="I494" s="14">
        <f>IF(F494="GHS",H494,H494*Assumptions!$B$4)</f>
        <v>16317347.640000001</v>
      </c>
      <c r="J494" s="15" t="str">
        <f>INDEX(Assumptions!$B$8:$B$12,MATCH(B494,Assumptions!$A$8:$A$12,0))</f>
        <v>Weighted Average</v>
      </c>
      <c r="K494" s="16">
        <f>G494/(1-INDEX(Assumptions!$D$8:$D$12,MATCH(B494,Assumptions!$A$8:$A$12,0)))</f>
        <v>5329.9583333333339</v>
      </c>
      <c r="L494" s="16">
        <f t="shared" si="50"/>
        <v>115.1271</v>
      </c>
      <c r="M494" s="16">
        <f t="shared" si="51"/>
        <v>266.4979166666667</v>
      </c>
      <c r="N494" s="14">
        <f>E494*(K494-L494-M494)*IF(F494="GHS",1,Assumptions!$B$4)</f>
        <v>21040313.262466669</v>
      </c>
      <c r="O494" s="15">
        <f t="shared" ca="1" si="52"/>
        <v>236</v>
      </c>
      <c r="P494" s="15" t="str">
        <f t="shared" ca="1" si="53"/>
        <v>181-365d</v>
      </c>
      <c r="Q494" s="17">
        <f ca="1">IF(P494="0-90d",0,IF(P494="91-180d",INDEX(Assumptions!$F$8:$F$12,MATCH(B494,Assumptions!$A$8:$A$12,0)),IF(P494="181-365d",INDEX(Assumptions!$G$8:$G$12,MATCH(B494,Assumptions!$A$8:$A$12,0)),INDEX(Assumptions!$H$8:$H$12,MATCH(B494,Assumptions!$A$8:$A$12,0)))))</f>
        <v>0.2</v>
      </c>
      <c r="R494" s="14">
        <f t="shared" ca="1" si="54"/>
        <v>3263469.5280000004</v>
      </c>
      <c r="S494" s="14">
        <f t="shared" ca="1" si="55"/>
        <v>13053878.112</v>
      </c>
      <c r="T494" s="11" t="s">
        <v>25</v>
      </c>
      <c r="U494" s="18" t="s">
        <v>26</v>
      </c>
    </row>
    <row r="495" spans="1:21" ht="15" customHeight="1" x14ac:dyDescent="0.15">
      <c r="A495" s="10" t="s">
        <v>543</v>
      </c>
      <c r="B495" s="11" t="s">
        <v>22</v>
      </c>
      <c r="C495" s="11" t="s">
        <v>81</v>
      </c>
      <c r="D495" s="12">
        <v>45889</v>
      </c>
      <c r="E495" s="11">
        <v>1557</v>
      </c>
      <c r="F495" s="11" t="s">
        <v>24</v>
      </c>
      <c r="G495" s="13">
        <v>30439.47</v>
      </c>
      <c r="H495" s="14">
        <f t="shared" si="49"/>
        <v>47394254.789999999</v>
      </c>
      <c r="I495" s="14">
        <f>IF(F495="GHS",H495,H495*Assumptions!$B$4)</f>
        <v>511857951.73200005</v>
      </c>
      <c r="J495" s="15" t="str">
        <f>INDEX(Assumptions!$B$8:$B$12,MATCH(B495,Assumptions!$A$8:$A$12,0))</f>
        <v>FIFO</v>
      </c>
      <c r="K495" s="16">
        <f>G495/(1-INDEX(Assumptions!$D$8:$D$12,MATCH(B495,Assumptions!$A$8:$A$12,0)))</f>
        <v>37121.304878048781</v>
      </c>
      <c r="L495" s="16">
        <f t="shared" si="50"/>
        <v>913.18410000000006</v>
      </c>
      <c r="M495" s="16">
        <f t="shared" si="51"/>
        <v>1856.0652439024391</v>
      </c>
      <c r="N495" s="14">
        <f>E495*(K495-L495-M495)*IF(F495="GHS",1,Assumptions!$B$4)</f>
        <v>577650425.03999126</v>
      </c>
      <c r="O495" s="15">
        <f t="shared" ca="1" si="52"/>
        <v>397</v>
      </c>
      <c r="P495" s="15" t="str">
        <f t="shared" ca="1" si="53"/>
        <v>365d+</v>
      </c>
      <c r="Q495" s="17">
        <f ca="1">IF(P495="0-90d",0,IF(P495="91-180d",INDEX(Assumptions!$F$8:$F$12,MATCH(B495,Assumptions!$A$8:$A$12,0)),IF(P495="181-365d",INDEX(Assumptions!$G$8:$G$12,MATCH(B495,Assumptions!$A$8:$A$12,0)),INDEX(Assumptions!$H$8:$H$12,MATCH(B495,Assumptions!$A$8:$A$12,0)))))</f>
        <v>0.5</v>
      </c>
      <c r="R495" s="14">
        <f t="shared" ca="1" si="54"/>
        <v>255928975.86600003</v>
      </c>
      <c r="S495" s="14">
        <f t="shared" ca="1" si="55"/>
        <v>255928975.86600003</v>
      </c>
      <c r="T495" s="11" t="s">
        <v>25</v>
      </c>
      <c r="U495" s="18" t="s">
        <v>26</v>
      </c>
    </row>
    <row r="496" spans="1:21" ht="15" customHeight="1" x14ac:dyDescent="0.15">
      <c r="A496" s="10" t="s">
        <v>544</v>
      </c>
      <c r="B496" s="11" t="s">
        <v>41</v>
      </c>
      <c r="C496" s="11" t="s">
        <v>42</v>
      </c>
      <c r="D496" s="12">
        <v>46177</v>
      </c>
      <c r="E496" s="11">
        <v>1329</v>
      </c>
      <c r="F496" s="11" t="s">
        <v>33</v>
      </c>
      <c r="G496" s="13">
        <v>288.41000000000003</v>
      </c>
      <c r="H496" s="14">
        <f t="shared" si="49"/>
        <v>383296.89</v>
      </c>
      <c r="I496" s="14">
        <f>IF(F496="GHS",H496,H496*Assumptions!$B$4)</f>
        <v>383296.89</v>
      </c>
      <c r="J496" s="15" t="str">
        <f>INDEX(Assumptions!$B$8:$B$12,MATCH(B496,Assumptions!$A$8:$A$12,0))</f>
        <v>Weighted Average</v>
      </c>
      <c r="K496" s="16">
        <f>G496/(1-INDEX(Assumptions!$D$8:$D$12,MATCH(B496,Assumptions!$A$8:$A$12,0)))</f>
        <v>443.70769230769235</v>
      </c>
      <c r="L496" s="16">
        <f t="shared" si="50"/>
        <v>8.6523000000000003</v>
      </c>
      <c r="M496" s="16">
        <f t="shared" si="51"/>
        <v>22.185384615384621</v>
      </c>
      <c r="N496" s="14">
        <f>E496*(K496-L496-M496)*IF(F496="GHS",1,Assumptions!$B$4)</f>
        <v>548704.24022307689</v>
      </c>
      <c r="O496" s="15">
        <f t="shared" ca="1" si="52"/>
        <v>109</v>
      </c>
      <c r="P496" s="15" t="str">
        <f t="shared" ca="1" si="53"/>
        <v>91-180d</v>
      </c>
      <c r="Q496" s="17">
        <f ca="1">IF(P496="0-90d",0,IF(P496="91-180d",INDEX(Assumptions!$F$8:$F$12,MATCH(B496,Assumptions!$A$8:$A$12,0)),IF(P496="181-365d",INDEX(Assumptions!$G$8:$G$12,MATCH(B496,Assumptions!$A$8:$A$12,0)),INDEX(Assumptions!$H$8:$H$12,MATCH(B496,Assumptions!$A$8:$A$12,0)))))</f>
        <v>0.1</v>
      </c>
      <c r="R496" s="14">
        <f t="shared" ca="1" si="54"/>
        <v>38329.689000000006</v>
      </c>
      <c r="S496" s="14">
        <f t="shared" ca="1" si="55"/>
        <v>344967.201</v>
      </c>
      <c r="T496" s="11" t="s">
        <v>25</v>
      </c>
      <c r="U496" s="18" t="s">
        <v>26</v>
      </c>
    </row>
    <row r="497" spans="1:21" ht="15" customHeight="1" x14ac:dyDescent="0.15">
      <c r="A497" s="10" t="s">
        <v>545</v>
      </c>
      <c r="B497" s="11" t="s">
        <v>28</v>
      </c>
      <c r="C497" s="11" t="s">
        <v>35</v>
      </c>
      <c r="D497" s="12">
        <v>45759</v>
      </c>
      <c r="E497" s="11">
        <v>1248</v>
      </c>
      <c r="F497" s="11" t="s">
        <v>24</v>
      </c>
      <c r="G497" s="13">
        <v>7654.63</v>
      </c>
      <c r="H497" s="14">
        <f t="shared" si="49"/>
        <v>9552978.2400000002</v>
      </c>
      <c r="I497" s="14">
        <f>IF(F497="GHS",H497,H497*Assumptions!$B$4)</f>
        <v>103172164.99200001</v>
      </c>
      <c r="J497" s="15" t="str">
        <f>INDEX(Assumptions!$B$8:$B$12,MATCH(B497,Assumptions!$A$8:$A$12,0))</f>
        <v>Fair Value Less Costs to Sell</v>
      </c>
      <c r="K497" s="16">
        <f>G497/(1-INDEX(Assumptions!$D$8:$D$12,MATCH(B497,Assumptions!$A$8:$A$12,0)))</f>
        <v>8698.443181818182</v>
      </c>
      <c r="L497" s="16">
        <f t="shared" si="50"/>
        <v>229.63890000000001</v>
      </c>
      <c r="M497" s="16">
        <f t="shared" si="51"/>
        <v>434.92215909090913</v>
      </c>
      <c r="N497" s="14">
        <f>E497*(K497-L497-M497)*IF(F497="GHS",1,Assumptions!$B$4)</f>
        <v>108283876.80296727</v>
      </c>
      <c r="O497" s="15">
        <f t="shared" ca="1" si="52"/>
        <v>527</v>
      </c>
      <c r="P497" s="15" t="str">
        <f t="shared" ca="1" si="53"/>
        <v>365d+</v>
      </c>
      <c r="Q497" s="17">
        <f ca="1">IF(P497="0-90d",0,IF(P497="91-180d",INDEX(Assumptions!$F$8:$F$12,MATCH(B497,Assumptions!$A$8:$A$12,0)),IF(P497="181-365d",INDEX(Assumptions!$G$8:$G$12,MATCH(B497,Assumptions!$A$8:$A$12,0)),INDEX(Assumptions!$H$8:$H$12,MATCH(B497,Assumptions!$A$8:$A$12,0)))))</f>
        <v>0.4</v>
      </c>
      <c r="R497" s="14">
        <f t="shared" ca="1" si="54"/>
        <v>41268865.996800005</v>
      </c>
      <c r="S497" s="14">
        <f t="shared" ca="1" si="55"/>
        <v>61903298.995200008</v>
      </c>
      <c r="T497" s="11" t="s">
        <v>50</v>
      </c>
      <c r="U497" s="18" t="s">
        <v>26</v>
      </c>
    </row>
    <row r="498" spans="1:21" ht="15" customHeight="1" x14ac:dyDescent="0.15">
      <c r="A498" s="10" t="s">
        <v>546</v>
      </c>
      <c r="B498" s="11" t="s">
        <v>41</v>
      </c>
      <c r="C498" s="11" t="s">
        <v>44</v>
      </c>
      <c r="D498" s="12">
        <v>45871</v>
      </c>
      <c r="E498" s="11">
        <v>907</v>
      </c>
      <c r="F498" s="11" t="s">
        <v>33</v>
      </c>
      <c r="G498" s="13">
        <v>681.73</v>
      </c>
      <c r="H498" s="14">
        <f t="shared" si="49"/>
        <v>618329.11</v>
      </c>
      <c r="I498" s="14">
        <f>IF(F498="GHS",H498,H498*Assumptions!$B$4)</f>
        <v>618329.11</v>
      </c>
      <c r="J498" s="15" t="str">
        <f>INDEX(Assumptions!$B$8:$B$12,MATCH(B498,Assumptions!$A$8:$A$12,0))</f>
        <v>Weighted Average</v>
      </c>
      <c r="K498" s="16">
        <f>G498/(1-INDEX(Assumptions!$D$8:$D$12,MATCH(B498,Assumptions!$A$8:$A$12,0)))</f>
        <v>1048.8153846153846</v>
      </c>
      <c r="L498" s="16">
        <f t="shared" si="50"/>
        <v>20.451899999999998</v>
      </c>
      <c r="M498" s="16">
        <f t="shared" si="51"/>
        <v>52.440769230769234</v>
      </c>
      <c r="N498" s="14">
        <f>E498*(K498-L498-M498)*IF(F498="GHS",1,Assumptions!$B$4)</f>
        <v>885161.90285384608</v>
      </c>
      <c r="O498" s="15">
        <f t="shared" ca="1" si="52"/>
        <v>415</v>
      </c>
      <c r="P498" s="15" t="str">
        <f t="shared" ca="1" si="53"/>
        <v>365d+</v>
      </c>
      <c r="Q498" s="17">
        <f ca="1">IF(P498="0-90d",0,IF(P498="91-180d",INDEX(Assumptions!$F$8:$F$12,MATCH(B498,Assumptions!$A$8:$A$12,0)),IF(P498="181-365d",INDEX(Assumptions!$G$8:$G$12,MATCH(B498,Assumptions!$A$8:$A$12,0)),INDEX(Assumptions!$H$8:$H$12,MATCH(B498,Assumptions!$A$8:$A$12,0)))))</f>
        <v>0.8</v>
      </c>
      <c r="R498" s="14">
        <f t="shared" ca="1" si="54"/>
        <v>494663.288</v>
      </c>
      <c r="S498" s="14">
        <f t="shared" ca="1" si="55"/>
        <v>123665.82199999999</v>
      </c>
      <c r="T498" s="11" t="s">
        <v>25</v>
      </c>
      <c r="U498" s="18" t="s">
        <v>26</v>
      </c>
    </row>
    <row r="499" spans="1:21" ht="15" customHeight="1" x14ac:dyDescent="0.15">
      <c r="A499" s="10" t="s">
        <v>547</v>
      </c>
      <c r="B499" s="11" t="s">
        <v>41</v>
      </c>
      <c r="C499" s="11" t="s">
        <v>49</v>
      </c>
      <c r="D499" s="12">
        <v>45796</v>
      </c>
      <c r="E499" s="11">
        <v>3030</v>
      </c>
      <c r="F499" s="11" t="s">
        <v>33</v>
      </c>
      <c r="G499" s="13">
        <v>446.93</v>
      </c>
      <c r="H499" s="14">
        <f t="shared" si="49"/>
        <v>1354197.9</v>
      </c>
      <c r="I499" s="14">
        <f>IF(F499="GHS",H499,H499*Assumptions!$B$4)</f>
        <v>1354197.9</v>
      </c>
      <c r="J499" s="15" t="str">
        <f>INDEX(Assumptions!$B$8:$B$12,MATCH(B499,Assumptions!$A$8:$A$12,0))</f>
        <v>Weighted Average</v>
      </c>
      <c r="K499" s="16">
        <f>G499/(1-INDEX(Assumptions!$D$8:$D$12,MATCH(B499,Assumptions!$A$8:$A$12,0)))</f>
        <v>687.5846153846154</v>
      </c>
      <c r="L499" s="16">
        <f t="shared" si="50"/>
        <v>13.4079</v>
      </c>
      <c r="M499" s="16">
        <f t="shared" si="51"/>
        <v>34.379230769230773</v>
      </c>
      <c r="N499" s="14">
        <f>E499*(K499-L499-M499)*IF(F499="GHS",1,Assumptions!$B$4)</f>
        <v>1938586.3783846155</v>
      </c>
      <c r="O499" s="15">
        <f t="shared" ca="1" si="52"/>
        <v>490</v>
      </c>
      <c r="P499" s="15" t="str">
        <f t="shared" ca="1" si="53"/>
        <v>365d+</v>
      </c>
      <c r="Q499" s="17">
        <f ca="1">IF(P499="0-90d",0,IF(P499="91-180d",INDEX(Assumptions!$F$8:$F$12,MATCH(B499,Assumptions!$A$8:$A$12,0)),IF(P499="181-365d",INDEX(Assumptions!$G$8:$G$12,MATCH(B499,Assumptions!$A$8:$A$12,0)),INDEX(Assumptions!$H$8:$H$12,MATCH(B499,Assumptions!$A$8:$A$12,0)))))</f>
        <v>0.8</v>
      </c>
      <c r="R499" s="14">
        <f t="shared" ca="1" si="54"/>
        <v>1083358.32</v>
      </c>
      <c r="S499" s="14">
        <f t="shared" ca="1" si="55"/>
        <v>270839.57999999984</v>
      </c>
      <c r="T499" s="11" t="s">
        <v>25</v>
      </c>
      <c r="U499" s="18" t="s">
        <v>26</v>
      </c>
    </row>
    <row r="500" spans="1:21" ht="15" customHeight="1" x14ac:dyDescent="0.15">
      <c r="A500" s="10" t="s">
        <v>548</v>
      </c>
      <c r="B500" s="11" t="s">
        <v>31</v>
      </c>
      <c r="C500" s="11" t="s">
        <v>32</v>
      </c>
      <c r="D500" s="12">
        <v>46166</v>
      </c>
      <c r="E500" s="11">
        <v>970</v>
      </c>
      <c r="F500" s="11" t="s">
        <v>33</v>
      </c>
      <c r="G500" s="13">
        <v>1418.89</v>
      </c>
      <c r="H500" s="14">
        <f t="shared" si="49"/>
        <v>1376323.3</v>
      </c>
      <c r="I500" s="14">
        <f>IF(F500="GHS",H500,H500*Assumptions!$B$4)</f>
        <v>1376323.3</v>
      </c>
      <c r="J500" s="15" t="str">
        <f>INDEX(Assumptions!$B$8:$B$12,MATCH(B500,Assumptions!$A$8:$A$12,0))</f>
        <v>Weighted Average</v>
      </c>
      <c r="K500" s="16">
        <f>G500/(1-INDEX(Assumptions!$D$8:$D$12,MATCH(B500,Assumptions!$A$8:$A$12,0)))</f>
        <v>1970.6805555555557</v>
      </c>
      <c r="L500" s="16">
        <f t="shared" si="50"/>
        <v>42.566700000000004</v>
      </c>
      <c r="M500" s="16">
        <f t="shared" si="51"/>
        <v>98.534027777777794</v>
      </c>
      <c r="N500" s="14">
        <f>E500*(K500-L500-M500)*IF(F500="GHS",1,Assumptions!$B$4)</f>
        <v>1774692.4329444445</v>
      </c>
      <c r="O500" s="15">
        <f t="shared" ca="1" si="52"/>
        <v>120</v>
      </c>
      <c r="P500" s="15" t="str">
        <f t="shared" ca="1" si="53"/>
        <v>91-180d</v>
      </c>
      <c r="Q500" s="17">
        <f ca="1">IF(P500="0-90d",0,IF(P500="91-180d",INDEX(Assumptions!$F$8:$F$12,MATCH(B500,Assumptions!$A$8:$A$12,0)),IF(P500="181-365d",INDEX(Assumptions!$G$8:$G$12,MATCH(B500,Assumptions!$A$8:$A$12,0)),INDEX(Assumptions!$H$8:$H$12,MATCH(B500,Assumptions!$A$8:$A$12,0)))))</f>
        <v>0.05</v>
      </c>
      <c r="R500" s="14">
        <f t="shared" ca="1" si="54"/>
        <v>68816.165000000008</v>
      </c>
      <c r="S500" s="14">
        <f t="shared" ca="1" si="55"/>
        <v>1307507.135</v>
      </c>
      <c r="T500" s="11" t="s">
        <v>25</v>
      </c>
      <c r="U500" s="18" t="s">
        <v>26</v>
      </c>
    </row>
    <row r="501" spans="1:21" ht="15" customHeight="1" x14ac:dyDescent="0.15">
      <c r="A501" s="10" t="s">
        <v>549</v>
      </c>
      <c r="B501" s="11" t="s">
        <v>22</v>
      </c>
      <c r="C501" s="11" t="s">
        <v>23</v>
      </c>
      <c r="D501" s="12">
        <v>45857</v>
      </c>
      <c r="E501" s="11">
        <v>1069</v>
      </c>
      <c r="F501" s="11" t="s">
        <v>24</v>
      </c>
      <c r="G501" s="13">
        <v>16693.59</v>
      </c>
      <c r="H501" s="14">
        <f t="shared" si="49"/>
        <v>17845447.710000001</v>
      </c>
      <c r="I501" s="14">
        <f>IF(F501="GHS",H501,H501*Assumptions!$B$4)</f>
        <v>192730835.26800004</v>
      </c>
      <c r="J501" s="15" t="str">
        <f>INDEX(Assumptions!$B$8:$B$12,MATCH(B501,Assumptions!$A$8:$A$12,0))</f>
        <v>FIFO</v>
      </c>
      <c r="K501" s="16">
        <f>G501/(1-INDEX(Assumptions!$D$8:$D$12,MATCH(B501,Assumptions!$A$8:$A$12,0)))</f>
        <v>20358.036585365851</v>
      </c>
      <c r="L501" s="16">
        <f t="shared" si="50"/>
        <v>500.80770000000001</v>
      </c>
      <c r="M501" s="16">
        <f t="shared" si="51"/>
        <v>1017.9018292682927</v>
      </c>
      <c r="N501" s="14">
        <f>E501*(K501-L501-M501)*IF(F501="GHS",1,Assumptions!$B$4)</f>
        <v>217503798.72805753</v>
      </c>
      <c r="O501" s="15">
        <f t="shared" ca="1" si="52"/>
        <v>429</v>
      </c>
      <c r="P501" s="15" t="str">
        <f t="shared" ca="1" si="53"/>
        <v>365d+</v>
      </c>
      <c r="Q501" s="17">
        <f ca="1">IF(P501="0-90d",0,IF(P501="91-180d",INDEX(Assumptions!$F$8:$F$12,MATCH(B501,Assumptions!$A$8:$A$12,0)),IF(P501="181-365d",INDEX(Assumptions!$G$8:$G$12,MATCH(B501,Assumptions!$A$8:$A$12,0)),INDEX(Assumptions!$H$8:$H$12,MATCH(B501,Assumptions!$A$8:$A$12,0)))))</f>
        <v>0.5</v>
      </c>
      <c r="R501" s="14">
        <f t="shared" ca="1" si="54"/>
        <v>96365417.634000018</v>
      </c>
      <c r="S501" s="14">
        <f t="shared" ca="1" si="55"/>
        <v>96365417.634000018</v>
      </c>
      <c r="T501" s="11" t="s">
        <v>25</v>
      </c>
      <c r="U501" s="18" t="s">
        <v>36</v>
      </c>
    </row>
    <row r="502" spans="1:21" ht="15" customHeight="1" x14ac:dyDescent="0.15">
      <c r="A502" s="10" t="s">
        <v>550</v>
      </c>
      <c r="B502" s="11" t="s">
        <v>41</v>
      </c>
      <c r="C502" s="11" t="s">
        <v>42</v>
      </c>
      <c r="D502" s="12">
        <v>46076</v>
      </c>
      <c r="E502" s="11">
        <v>4087</v>
      </c>
      <c r="F502" s="11" t="s">
        <v>33</v>
      </c>
      <c r="G502" s="13">
        <v>409.25</v>
      </c>
      <c r="H502" s="14">
        <f t="shared" si="49"/>
        <v>1672604.75</v>
      </c>
      <c r="I502" s="14">
        <f>IF(F502="GHS",H502,H502*Assumptions!$B$4)</f>
        <v>1672604.75</v>
      </c>
      <c r="J502" s="15" t="str">
        <f>INDEX(Assumptions!$B$8:$B$12,MATCH(B502,Assumptions!$A$8:$A$12,0))</f>
        <v>Weighted Average</v>
      </c>
      <c r="K502" s="16">
        <f>G502/(1-INDEX(Assumptions!$D$8:$D$12,MATCH(B502,Assumptions!$A$8:$A$12,0)))</f>
        <v>629.61538461538464</v>
      </c>
      <c r="L502" s="16">
        <f t="shared" si="50"/>
        <v>12.2775</v>
      </c>
      <c r="M502" s="16">
        <f t="shared" si="51"/>
        <v>31.480769230769234</v>
      </c>
      <c r="N502" s="14">
        <f>E502*(K502-L502-M502)*IF(F502="GHS",1,Assumptions!$B$4)</f>
        <v>2394398.0305769229</v>
      </c>
      <c r="O502" s="15">
        <f t="shared" ca="1" si="52"/>
        <v>210</v>
      </c>
      <c r="P502" s="15" t="str">
        <f t="shared" ca="1" si="53"/>
        <v>181-365d</v>
      </c>
      <c r="Q502" s="17">
        <f ca="1">IF(P502="0-90d",0,IF(P502="91-180d",INDEX(Assumptions!$F$8:$F$12,MATCH(B502,Assumptions!$A$8:$A$12,0)),IF(P502="181-365d",INDEX(Assumptions!$G$8:$G$12,MATCH(B502,Assumptions!$A$8:$A$12,0)),INDEX(Assumptions!$H$8:$H$12,MATCH(B502,Assumptions!$A$8:$A$12,0)))))</f>
        <v>0.35</v>
      </c>
      <c r="R502" s="14">
        <f t="shared" ca="1" si="54"/>
        <v>585411.66249999998</v>
      </c>
      <c r="S502" s="14">
        <f t="shared" ca="1" si="55"/>
        <v>1087193.0874999999</v>
      </c>
      <c r="T502" s="11" t="s">
        <v>25</v>
      </c>
      <c r="U502" s="18" t="s">
        <v>26</v>
      </c>
    </row>
    <row r="503" spans="1:21" ht="15" customHeight="1" x14ac:dyDescent="0.15">
      <c r="A503" s="10" t="s">
        <v>551</v>
      </c>
      <c r="B503" s="11" t="s">
        <v>31</v>
      </c>
      <c r="C503" s="11" t="s">
        <v>32</v>
      </c>
      <c r="D503" s="12">
        <v>45944</v>
      </c>
      <c r="E503" s="11">
        <v>659</v>
      </c>
      <c r="F503" s="11" t="s">
        <v>33</v>
      </c>
      <c r="G503" s="13">
        <v>1884.83</v>
      </c>
      <c r="H503" s="14">
        <f t="shared" si="49"/>
        <v>1242102.97</v>
      </c>
      <c r="I503" s="14">
        <f>IF(F503="GHS",H503,H503*Assumptions!$B$4)</f>
        <v>1242102.97</v>
      </c>
      <c r="J503" s="15" t="str">
        <f>INDEX(Assumptions!$B$8:$B$12,MATCH(B503,Assumptions!$A$8:$A$12,0))</f>
        <v>Weighted Average</v>
      </c>
      <c r="K503" s="16">
        <f>G503/(1-INDEX(Assumptions!$D$8:$D$12,MATCH(B503,Assumptions!$A$8:$A$12,0)))</f>
        <v>2617.8194444444443</v>
      </c>
      <c r="L503" s="16">
        <f t="shared" si="50"/>
        <v>56.544899999999998</v>
      </c>
      <c r="M503" s="16">
        <f t="shared" si="51"/>
        <v>130.89097222222222</v>
      </c>
      <c r="N503" s="14">
        <f>E503*(K503-L503-M503)*IF(F503="GHS",1,Assumptions!$B$4)</f>
        <v>1601622.7740944442</v>
      </c>
      <c r="O503" s="15">
        <f t="shared" ca="1" si="52"/>
        <v>342</v>
      </c>
      <c r="P503" s="15" t="str">
        <f t="shared" ca="1" si="53"/>
        <v>181-365d</v>
      </c>
      <c r="Q503" s="17">
        <f ca="1">IF(P503="0-90d",0,IF(P503="91-180d",INDEX(Assumptions!$F$8:$F$12,MATCH(B503,Assumptions!$A$8:$A$12,0)),IF(P503="181-365d",INDEX(Assumptions!$G$8:$G$12,MATCH(B503,Assumptions!$A$8:$A$12,0)),INDEX(Assumptions!$H$8:$H$12,MATCH(B503,Assumptions!$A$8:$A$12,0)))))</f>
        <v>0.2</v>
      </c>
      <c r="R503" s="14">
        <f t="shared" ca="1" si="54"/>
        <v>248420.59400000001</v>
      </c>
      <c r="S503" s="14">
        <f t="shared" ca="1" si="55"/>
        <v>993682.37599999993</v>
      </c>
      <c r="T503" s="11" t="s">
        <v>25</v>
      </c>
      <c r="U503" s="18" t="s">
        <v>26</v>
      </c>
    </row>
    <row r="504" spans="1:21" ht="15" customHeight="1" x14ac:dyDescent="0.15">
      <c r="A504" s="10" t="s">
        <v>552</v>
      </c>
      <c r="B504" s="11" t="s">
        <v>31</v>
      </c>
      <c r="C504" s="11" t="s">
        <v>76</v>
      </c>
      <c r="D504" s="12">
        <v>46123</v>
      </c>
      <c r="E504" s="11">
        <v>276</v>
      </c>
      <c r="F504" s="11" t="s">
        <v>33</v>
      </c>
      <c r="G504" s="13">
        <v>3692.25</v>
      </c>
      <c r="H504" s="14">
        <f t="shared" si="49"/>
        <v>1019061</v>
      </c>
      <c r="I504" s="14">
        <f>IF(F504="GHS",H504,H504*Assumptions!$B$4)</f>
        <v>1019061</v>
      </c>
      <c r="J504" s="15" t="str">
        <f>INDEX(Assumptions!$B$8:$B$12,MATCH(B504,Assumptions!$A$8:$A$12,0))</f>
        <v>Weighted Average</v>
      </c>
      <c r="K504" s="16">
        <f>G504/(1-INDEX(Assumptions!$D$8:$D$12,MATCH(B504,Assumptions!$A$8:$A$12,0)))</f>
        <v>5128.125</v>
      </c>
      <c r="L504" s="16">
        <f t="shared" si="50"/>
        <v>110.7675</v>
      </c>
      <c r="M504" s="16">
        <f t="shared" si="51"/>
        <v>256.40625</v>
      </c>
      <c r="N504" s="14">
        <f>E504*(K504-L504-M504)*IF(F504="GHS",1,Assumptions!$B$4)</f>
        <v>1314022.5449999999</v>
      </c>
      <c r="O504" s="15">
        <f t="shared" ca="1" si="52"/>
        <v>163</v>
      </c>
      <c r="P504" s="15" t="str">
        <f t="shared" ca="1" si="53"/>
        <v>91-180d</v>
      </c>
      <c r="Q504" s="17">
        <f ca="1">IF(P504="0-90d",0,IF(P504="91-180d",INDEX(Assumptions!$F$8:$F$12,MATCH(B504,Assumptions!$A$8:$A$12,0)),IF(P504="181-365d",INDEX(Assumptions!$G$8:$G$12,MATCH(B504,Assumptions!$A$8:$A$12,0)),INDEX(Assumptions!$H$8:$H$12,MATCH(B504,Assumptions!$A$8:$A$12,0)))))</f>
        <v>0.05</v>
      </c>
      <c r="R504" s="14">
        <f t="shared" ca="1" si="54"/>
        <v>50953.05</v>
      </c>
      <c r="S504" s="14">
        <f t="shared" ca="1" si="55"/>
        <v>968107.95</v>
      </c>
      <c r="T504" s="11" t="s">
        <v>25</v>
      </c>
      <c r="U504" s="18" t="s">
        <v>26</v>
      </c>
    </row>
    <row r="505" spans="1:21" ht="15" customHeight="1" x14ac:dyDescent="0.15">
      <c r="A505" s="10" t="s">
        <v>553</v>
      </c>
      <c r="B505" s="11" t="s">
        <v>28</v>
      </c>
      <c r="C505" s="11" t="s">
        <v>35</v>
      </c>
      <c r="D505" s="12">
        <v>45894</v>
      </c>
      <c r="E505" s="11">
        <v>2844</v>
      </c>
      <c r="F505" s="11" t="s">
        <v>24</v>
      </c>
      <c r="G505" s="13">
        <v>6556.3</v>
      </c>
      <c r="H505" s="14">
        <f t="shared" si="49"/>
        <v>18646117.199999999</v>
      </c>
      <c r="I505" s="14">
        <f>IF(F505="GHS",H505,H505*Assumptions!$B$4)</f>
        <v>201378065.75999999</v>
      </c>
      <c r="J505" s="15" t="str">
        <f>INDEX(Assumptions!$B$8:$B$12,MATCH(B505,Assumptions!$A$8:$A$12,0))</f>
        <v>Fair Value Less Costs to Sell</v>
      </c>
      <c r="K505" s="16">
        <f>G505/(1-INDEX(Assumptions!$D$8:$D$12,MATCH(B505,Assumptions!$A$8:$A$12,0)))</f>
        <v>7450.340909090909</v>
      </c>
      <c r="L505" s="16">
        <f t="shared" si="50"/>
        <v>196.68899999999999</v>
      </c>
      <c r="M505" s="16">
        <f t="shared" si="51"/>
        <v>372.5170454545455</v>
      </c>
      <c r="N505" s="14">
        <f>E505*(K505-L505-M505)*IF(F505="GHS",1,Assumptions!$B$4)</f>
        <v>211355433.56356364</v>
      </c>
      <c r="O505" s="15">
        <f t="shared" ca="1" si="52"/>
        <v>392</v>
      </c>
      <c r="P505" s="15" t="str">
        <f t="shared" ca="1" si="53"/>
        <v>365d+</v>
      </c>
      <c r="Q505" s="17">
        <f ca="1">IF(P505="0-90d",0,IF(P505="91-180d",INDEX(Assumptions!$F$8:$F$12,MATCH(B505,Assumptions!$A$8:$A$12,0)),IF(P505="181-365d",INDEX(Assumptions!$G$8:$G$12,MATCH(B505,Assumptions!$A$8:$A$12,0)),INDEX(Assumptions!$H$8:$H$12,MATCH(B505,Assumptions!$A$8:$A$12,0)))))</f>
        <v>0.4</v>
      </c>
      <c r="R505" s="14">
        <f t="shared" ca="1" si="54"/>
        <v>80551226.304000005</v>
      </c>
      <c r="S505" s="14">
        <f t="shared" ca="1" si="55"/>
        <v>120826839.45599999</v>
      </c>
      <c r="T505" s="11" t="s">
        <v>25</v>
      </c>
      <c r="U505" s="18" t="s">
        <v>26</v>
      </c>
    </row>
    <row r="506" spans="1:21" ht="15" customHeight="1" x14ac:dyDescent="0.15">
      <c r="A506" s="10" t="s">
        <v>554</v>
      </c>
      <c r="B506" s="11" t="s">
        <v>41</v>
      </c>
      <c r="C506" s="11" t="s">
        <v>42</v>
      </c>
      <c r="D506" s="12">
        <v>46095</v>
      </c>
      <c r="E506" s="11">
        <v>3808</v>
      </c>
      <c r="F506" s="11" t="s">
        <v>33</v>
      </c>
      <c r="G506" s="13">
        <v>443.14</v>
      </c>
      <c r="H506" s="14">
        <f t="shared" si="49"/>
        <v>1687477.1199999999</v>
      </c>
      <c r="I506" s="14">
        <f>IF(F506="GHS",H506,H506*Assumptions!$B$4)</f>
        <v>1687477.1199999999</v>
      </c>
      <c r="J506" s="15" t="str">
        <f>INDEX(Assumptions!$B$8:$B$12,MATCH(B506,Assumptions!$A$8:$A$12,0))</f>
        <v>Weighted Average</v>
      </c>
      <c r="K506" s="16">
        <f>G506/(1-INDEX(Assumptions!$D$8:$D$12,MATCH(B506,Assumptions!$A$8:$A$12,0)))</f>
        <v>681.7538461538461</v>
      </c>
      <c r="L506" s="16">
        <f t="shared" si="50"/>
        <v>13.294199999999998</v>
      </c>
      <c r="M506" s="16">
        <f t="shared" si="51"/>
        <v>34.087692307692308</v>
      </c>
      <c r="N506" s="14">
        <f>E506*(K506-L506-M506)*IF(F506="GHS",1,Assumptions!$B$4)</f>
        <v>2415688.4002461531</v>
      </c>
      <c r="O506" s="15">
        <f t="shared" ca="1" si="52"/>
        <v>191</v>
      </c>
      <c r="P506" s="15" t="str">
        <f t="shared" ca="1" si="53"/>
        <v>181-365d</v>
      </c>
      <c r="Q506" s="17">
        <f ca="1">IF(P506="0-90d",0,IF(P506="91-180d",INDEX(Assumptions!$F$8:$F$12,MATCH(B506,Assumptions!$A$8:$A$12,0)),IF(P506="181-365d",INDEX(Assumptions!$G$8:$G$12,MATCH(B506,Assumptions!$A$8:$A$12,0)),INDEX(Assumptions!$H$8:$H$12,MATCH(B506,Assumptions!$A$8:$A$12,0)))))</f>
        <v>0.35</v>
      </c>
      <c r="R506" s="14">
        <f t="shared" ca="1" si="54"/>
        <v>590616.99199999997</v>
      </c>
      <c r="S506" s="14">
        <f t="shared" ca="1" si="55"/>
        <v>1096860.128</v>
      </c>
      <c r="T506" s="11" t="s">
        <v>25</v>
      </c>
      <c r="U506" s="18" t="s">
        <v>36</v>
      </c>
    </row>
    <row r="507" spans="1:21" ht="15" customHeight="1" x14ac:dyDescent="0.15">
      <c r="A507" s="10" t="s">
        <v>555</v>
      </c>
      <c r="B507" s="11" t="s">
        <v>28</v>
      </c>
      <c r="C507" s="11" t="s">
        <v>35</v>
      </c>
      <c r="D507" s="12">
        <v>45984</v>
      </c>
      <c r="E507" s="11">
        <v>2318</v>
      </c>
      <c r="F507" s="11" t="s">
        <v>24</v>
      </c>
      <c r="G507" s="13">
        <v>7771.83</v>
      </c>
      <c r="H507" s="14">
        <f t="shared" si="49"/>
        <v>18015101.940000001</v>
      </c>
      <c r="I507" s="14">
        <f>IF(F507="GHS",H507,H507*Assumptions!$B$4)</f>
        <v>194563100.95200002</v>
      </c>
      <c r="J507" s="15" t="str">
        <f>INDEX(Assumptions!$B$8:$B$12,MATCH(B507,Assumptions!$A$8:$A$12,0))</f>
        <v>Fair Value Less Costs to Sell</v>
      </c>
      <c r="K507" s="16">
        <f>G507/(1-INDEX(Assumptions!$D$8:$D$12,MATCH(B507,Assumptions!$A$8:$A$12,0)))</f>
        <v>8831.625</v>
      </c>
      <c r="L507" s="16">
        <f t="shared" si="50"/>
        <v>233.1549</v>
      </c>
      <c r="M507" s="16">
        <f t="shared" si="51"/>
        <v>441.58125000000001</v>
      </c>
      <c r="N507" s="14">
        <f>E507*(K507-L507-M507)*IF(F507="GHS",1,Assumptions!$B$4)</f>
        <v>204202818.22644001</v>
      </c>
      <c r="O507" s="15">
        <f t="shared" ca="1" si="52"/>
        <v>302</v>
      </c>
      <c r="P507" s="15" t="str">
        <f t="shared" ca="1" si="53"/>
        <v>181-365d</v>
      </c>
      <c r="Q507" s="17">
        <f ca="1">IF(P507="0-90d",0,IF(P507="91-180d",INDEX(Assumptions!$F$8:$F$12,MATCH(B507,Assumptions!$A$8:$A$12,0)),IF(P507="181-365d",INDEX(Assumptions!$G$8:$G$12,MATCH(B507,Assumptions!$A$8:$A$12,0)),INDEX(Assumptions!$H$8:$H$12,MATCH(B507,Assumptions!$A$8:$A$12,0)))))</f>
        <v>0.1</v>
      </c>
      <c r="R507" s="14">
        <f t="shared" ca="1" si="54"/>
        <v>19456310.095200002</v>
      </c>
      <c r="S507" s="14">
        <f t="shared" ca="1" si="55"/>
        <v>175106790.85680002</v>
      </c>
      <c r="T507" s="11" t="s">
        <v>25</v>
      </c>
      <c r="U507" s="18" t="s">
        <v>26</v>
      </c>
    </row>
    <row r="508" spans="1:21" ht="15" customHeight="1" x14ac:dyDescent="0.15">
      <c r="A508" s="10" t="s">
        <v>556</v>
      </c>
      <c r="B508" s="11" t="s">
        <v>41</v>
      </c>
      <c r="C508" s="11" t="s">
        <v>49</v>
      </c>
      <c r="D508" s="12">
        <v>46193</v>
      </c>
      <c r="E508" s="11">
        <v>1044</v>
      </c>
      <c r="F508" s="11" t="s">
        <v>33</v>
      </c>
      <c r="G508" s="13">
        <v>446.16</v>
      </c>
      <c r="H508" s="14">
        <f t="shared" si="49"/>
        <v>465791.04000000004</v>
      </c>
      <c r="I508" s="14">
        <f>IF(F508="GHS",H508,H508*Assumptions!$B$4)</f>
        <v>465791.04000000004</v>
      </c>
      <c r="J508" s="15" t="str">
        <f>INDEX(Assumptions!$B$8:$B$12,MATCH(B508,Assumptions!$A$8:$A$12,0))</f>
        <v>Weighted Average</v>
      </c>
      <c r="K508" s="16">
        <f>G508/(1-INDEX(Assumptions!$D$8:$D$12,MATCH(B508,Assumptions!$A$8:$A$12,0)))</f>
        <v>686.4</v>
      </c>
      <c r="L508" s="16">
        <f t="shared" si="50"/>
        <v>13.3848</v>
      </c>
      <c r="M508" s="16">
        <f t="shared" si="51"/>
        <v>34.32</v>
      </c>
      <c r="N508" s="14">
        <f>E508*(K508-L508-M508)*IF(F508="GHS",1,Assumptions!$B$4)</f>
        <v>666797.78879999986</v>
      </c>
      <c r="O508" s="15">
        <f t="shared" ca="1" si="52"/>
        <v>93</v>
      </c>
      <c r="P508" s="15" t="str">
        <f t="shared" ca="1" si="53"/>
        <v>91-180d</v>
      </c>
      <c r="Q508" s="17">
        <f ca="1">IF(P508="0-90d",0,IF(P508="91-180d",INDEX(Assumptions!$F$8:$F$12,MATCH(B508,Assumptions!$A$8:$A$12,0)),IF(P508="181-365d",INDEX(Assumptions!$G$8:$G$12,MATCH(B508,Assumptions!$A$8:$A$12,0)),INDEX(Assumptions!$H$8:$H$12,MATCH(B508,Assumptions!$A$8:$A$12,0)))))</f>
        <v>0.1</v>
      </c>
      <c r="R508" s="14">
        <f t="shared" ca="1" si="54"/>
        <v>46579.104000000007</v>
      </c>
      <c r="S508" s="14">
        <f t="shared" ca="1" si="55"/>
        <v>419211.93600000005</v>
      </c>
      <c r="T508" s="11" t="s">
        <v>25</v>
      </c>
      <c r="U508" s="18" t="s">
        <v>26</v>
      </c>
    </row>
    <row r="509" spans="1:21" ht="15" customHeight="1" x14ac:dyDescent="0.15">
      <c r="A509" s="10" t="s">
        <v>557</v>
      </c>
      <c r="B509" s="11" t="s">
        <v>41</v>
      </c>
      <c r="C509" s="11" t="s">
        <v>44</v>
      </c>
      <c r="D509" s="12">
        <v>46123</v>
      </c>
      <c r="E509" s="11">
        <v>4488</v>
      </c>
      <c r="F509" s="11" t="s">
        <v>33</v>
      </c>
      <c r="G509" s="13">
        <v>531.79</v>
      </c>
      <c r="H509" s="14">
        <f t="shared" si="49"/>
        <v>2386673.52</v>
      </c>
      <c r="I509" s="14">
        <f>IF(F509="GHS",H509,H509*Assumptions!$B$4)</f>
        <v>2386673.52</v>
      </c>
      <c r="J509" s="15" t="str">
        <f>INDEX(Assumptions!$B$8:$B$12,MATCH(B509,Assumptions!$A$8:$A$12,0))</f>
        <v>Weighted Average</v>
      </c>
      <c r="K509" s="16">
        <f>G509/(1-INDEX(Assumptions!$D$8:$D$12,MATCH(B509,Assumptions!$A$8:$A$12,0)))</f>
        <v>818.13846153846146</v>
      </c>
      <c r="L509" s="16">
        <f t="shared" si="50"/>
        <v>15.953699999999998</v>
      </c>
      <c r="M509" s="16">
        <f t="shared" si="51"/>
        <v>40.906923076923078</v>
      </c>
      <c r="N509" s="14">
        <f>E509*(K509-L509-M509)*IF(F509="GHS",1,Assumptions!$B$4)</f>
        <v>3416614.9390153838</v>
      </c>
      <c r="O509" s="15">
        <f t="shared" ca="1" si="52"/>
        <v>163</v>
      </c>
      <c r="P509" s="15" t="str">
        <f t="shared" ca="1" si="53"/>
        <v>91-180d</v>
      </c>
      <c r="Q509" s="17">
        <f ca="1">IF(P509="0-90d",0,IF(P509="91-180d",INDEX(Assumptions!$F$8:$F$12,MATCH(B509,Assumptions!$A$8:$A$12,0)),IF(P509="181-365d",INDEX(Assumptions!$G$8:$G$12,MATCH(B509,Assumptions!$A$8:$A$12,0)),INDEX(Assumptions!$H$8:$H$12,MATCH(B509,Assumptions!$A$8:$A$12,0)))))</f>
        <v>0.1</v>
      </c>
      <c r="R509" s="14">
        <f t="shared" ca="1" si="54"/>
        <v>238667.35200000001</v>
      </c>
      <c r="S509" s="14">
        <f t="shared" ca="1" si="55"/>
        <v>2148006.1680000001</v>
      </c>
      <c r="T509" s="11" t="s">
        <v>50</v>
      </c>
      <c r="U509" s="18" t="s">
        <v>26</v>
      </c>
    </row>
    <row r="510" spans="1:21" ht="15" customHeight="1" x14ac:dyDescent="0.15">
      <c r="A510" s="10" t="s">
        <v>558</v>
      </c>
      <c r="B510" s="11" t="s">
        <v>41</v>
      </c>
      <c r="C510" s="11" t="s">
        <v>42</v>
      </c>
      <c r="D510" s="12">
        <v>45730</v>
      </c>
      <c r="E510" s="11">
        <v>4307</v>
      </c>
      <c r="F510" s="11" t="s">
        <v>33</v>
      </c>
      <c r="G510" s="13">
        <v>251.41</v>
      </c>
      <c r="H510" s="14">
        <f t="shared" si="49"/>
        <v>1082822.8699999999</v>
      </c>
      <c r="I510" s="14">
        <f>IF(F510="GHS",H510,H510*Assumptions!$B$4)</f>
        <v>1082822.8699999999</v>
      </c>
      <c r="J510" s="15" t="str">
        <f>INDEX(Assumptions!$B$8:$B$12,MATCH(B510,Assumptions!$A$8:$A$12,0))</f>
        <v>Weighted Average</v>
      </c>
      <c r="K510" s="16">
        <f>G510/(1-INDEX(Assumptions!$D$8:$D$12,MATCH(B510,Assumptions!$A$8:$A$12,0)))</f>
        <v>386.78461538461539</v>
      </c>
      <c r="L510" s="16">
        <f t="shared" si="50"/>
        <v>7.5423</v>
      </c>
      <c r="M510" s="16">
        <f t="shared" si="51"/>
        <v>19.33923076923077</v>
      </c>
      <c r="N510" s="14">
        <f>E510*(K510-L510-M510)*IF(F510="GHS",1,Assumptions!$B$4)</f>
        <v>1550102.5854384615</v>
      </c>
      <c r="O510" s="15">
        <f t="shared" ca="1" si="52"/>
        <v>556</v>
      </c>
      <c r="P510" s="15" t="str">
        <f t="shared" ca="1" si="53"/>
        <v>365d+</v>
      </c>
      <c r="Q510" s="17">
        <f ca="1">IF(P510="0-90d",0,IF(P510="91-180d",INDEX(Assumptions!$F$8:$F$12,MATCH(B510,Assumptions!$A$8:$A$12,0)),IF(P510="181-365d",INDEX(Assumptions!$G$8:$G$12,MATCH(B510,Assumptions!$A$8:$A$12,0)),INDEX(Assumptions!$H$8:$H$12,MATCH(B510,Assumptions!$A$8:$A$12,0)))))</f>
        <v>0.8</v>
      </c>
      <c r="R510" s="14">
        <f t="shared" ca="1" si="54"/>
        <v>866258.29599999997</v>
      </c>
      <c r="S510" s="14">
        <f t="shared" ca="1" si="55"/>
        <v>216564.57399999991</v>
      </c>
      <c r="T510" s="11" t="s">
        <v>25</v>
      </c>
      <c r="U510" s="18" t="s">
        <v>26</v>
      </c>
    </row>
    <row r="511" spans="1:21" ht="15" customHeight="1" x14ac:dyDescent="0.15">
      <c r="A511" s="10" t="s">
        <v>559</v>
      </c>
      <c r="B511" s="11" t="s">
        <v>28</v>
      </c>
      <c r="C511" s="11" t="s">
        <v>35</v>
      </c>
      <c r="D511" s="12">
        <v>45846</v>
      </c>
      <c r="E511" s="11">
        <v>3922</v>
      </c>
      <c r="F511" s="11" t="s">
        <v>24</v>
      </c>
      <c r="G511" s="13">
        <v>5635.61</v>
      </c>
      <c r="H511" s="14">
        <f t="shared" si="49"/>
        <v>22102862.419999998</v>
      </c>
      <c r="I511" s="14">
        <f>IF(F511="GHS",H511,H511*Assumptions!$B$4)</f>
        <v>238710914.13600001</v>
      </c>
      <c r="J511" s="15" t="str">
        <f>INDEX(Assumptions!$B$8:$B$12,MATCH(B511,Assumptions!$A$8:$A$12,0))</f>
        <v>Fair Value Less Costs to Sell</v>
      </c>
      <c r="K511" s="16">
        <f>G511/(1-INDEX(Assumptions!$D$8:$D$12,MATCH(B511,Assumptions!$A$8:$A$12,0)))</f>
        <v>6404.1022727272721</v>
      </c>
      <c r="L511" s="16">
        <f t="shared" si="50"/>
        <v>169.06829999999999</v>
      </c>
      <c r="M511" s="16">
        <f t="shared" si="51"/>
        <v>320.20511363636365</v>
      </c>
      <c r="N511" s="14">
        <f>E511*(K511-L511-M511)*IF(F511="GHS",1,Assumptions!$B$4)</f>
        <v>250537954.88182908</v>
      </c>
      <c r="O511" s="15">
        <f t="shared" ca="1" si="52"/>
        <v>440</v>
      </c>
      <c r="P511" s="15" t="str">
        <f t="shared" ca="1" si="53"/>
        <v>365d+</v>
      </c>
      <c r="Q511" s="17">
        <f ca="1">IF(P511="0-90d",0,IF(P511="91-180d",INDEX(Assumptions!$F$8:$F$12,MATCH(B511,Assumptions!$A$8:$A$12,0)),IF(P511="181-365d",INDEX(Assumptions!$G$8:$G$12,MATCH(B511,Assumptions!$A$8:$A$12,0)),INDEX(Assumptions!$H$8:$H$12,MATCH(B511,Assumptions!$A$8:$A$12,0)))))</f>
        <v>0.4</v>
      </c>
      <c r="R511" s="14">
        <f t="shared" ca="1" si="54"/>
        <v>95484365.654400006</v>
      </c>
      <c r="S511" s="14">
        <f t="shared" ca="1" si="55"/>
        <v>143226548.48159999</v>
      </c>
      <c r="T511" s="11" t="s">
        <v>25</v>
      </c>
      <c r="U511" s="18" t="s">
        <v>26</v>
      </c>
    </row>
    <row r="512" spans="1:21" ht="15" customHeight="1" x14ac:dyDescent="0.15">
      <c r="A512" s="10" t="s">
        <v>560</v>
      </c>
      <c r="B512" s="11" t="s">
        <v>22</v>
      </c>
      <c r="C512" s="11" t="s">
        <v>23</v>
      </c>
      <c r="D512" s="12">
        <v>46124</v>
      </c>
      <c r="E512" s="11">
        <v>2372</v>
      </c>
      <c r="F512" s="11" t="s">
        <v>24</v>
      </c>
      <c r="G512" s="13">
        <v>15664.21</v>
      </c>
      <c r="H512" s="14">
        <f t="shared" si="49"/>
        <v>37155506.119999997</v>
      </c>
      <c r="I512" s="14">
        <f>IF(F512="GHS",H512,H512*Assumptions!$B$4)</f>
        <v>401279466.09600002</v>
      </c>
      <c r="J512" s="15" t="str">
        <f>INDEX(Assumptions!$B$8:$B$12,MATCH(B512,Assumptions!$A$8:$A$12,0))</f>
        <v>FIFO</v>
      </c>
      <c r="K512" s="16">
        <f>G512/(1-INDEX(Assumptions!$D$8:$D$12,MATCH(B512,Assumptions!$A$8:$A$12,0)))</f>
        <v>19102.695121951216</v>
      </c>
      <c r="L512" s="16">
        <f t="shared" si="50"/>
        <v>469.92629999999997</v>
      </c>
      <c r="M512" s="16">
        <f t="shared" si="51"/>
        <v>955.13475609756085</v>
      </c>
      <c r="N512" s="14">
        <f>E512*(K512-L512-M512)*IF(F512="GHS",1,Assumptions!$B$4)</f>
        <v>452858558.4454127</v>
      </c>
      <c r="O512" s="15">
        <f t="shared" ca="1" si="52"/>
        <v>162</v>
      </c>
      <c r="P512" s="15" t="str">
        <f t="shared" ca="1" si="53"/>
        <v>91-180d</v>
      </c>
      <c r="Q512" s="17">
        <f ca="1">IF(P512="0-90d",0,IF(P512="91-180d",INDEX(Assumptions!$F$8:$F$12,MATCH(B512,Assumptions!$A$8:$A$12,0)),IF(P512="181-365d",INDEX(Assumptions!$G$8:$G$12,MATCH(B512,Assumptions!$A$8:$A$12,0)),INDEX(Assumptions!$H$8:$H$12,MATCH(B512,Assumptions!$A$8:$A$12,0)))))</f>
        <v>0.03</v>
      </c>
      <c r="R512" s="14">
        <f t="shared" ca="1" si="54"/>
        <v>12038383.98288</v>
      </c>
      <c r="S512" s="14">
        <f t="shared" ca="1" si="55"/>
        <v>389241082.11312002</v>
      </c>
      <c r="T512" s="11" t="s">
        <v>50</v>
      </c>
      <c r="U512" s="18" t="s">
        <v>26</v>
      </c>
    </row>
    <row r="513" spans="1:21" ht="15" customHeight="1" x14ac:dyDescent="0.15">
      <c r="A513" s="10" t="s">
        <v>561</v>
      </c>
      <c r="B513" s="11" t="s">
        <v>31</v>
      </c>
      <c r="C513" s="11" t="s">
        <v>63</v>
      </c>
      <c r="D513" s="12">
        <v>45894</v>
      </c>
      <c r="E513" s="11">
        <v>2534</v>
      </c>
      <c r="F513" s="11" t="s">
        <v>33</v>
      </c>
      <c r="G513" s="13">
        <v>1586.45</v>
      </c>
      <c r="H513" s="14">
        <f t="shared" si="49"/>
        <v>4020064.3000000003</v>
      </c>
      <c r="I513" s="14">
        <f>IF(F513="GHS",H513,H513*Assumptions!$B$4)</f>
        <v>4020064.3000000003</v>
      </c>
      <c r="J513" s="15" t="str">
        <f>INDEX(Assumptions!$B$8:$B$12,MATCH(B513,Assumptions!$A$8:$A$12,0))</f>
        <v>Weighted Average</v>
      </c>
      <c r="K513" s="16">
        <f>G513/(1-INDEX(Assumptions!$D$8:$D$12,MATCH(B513,Assumptions!$A$8:$A$12,0)))</f>
        <v>2203.4027777777778</v>
      </c>
      <c r="L513" s="16">
        <f t="shared" si="50"/>
        <v>47.593499999999999</v>
      </c>
      <c r="M513" s="16">
        <f t="shared" si="51"/>
        <v>110.1701388888889</v>
      </c>
      <c r="N513" s="14">
        <f>E513*(K513-L513-M513)*IF(F513="GHS",1,Assumptions!$B$4)</f>
        <v>5183649.5779444445</v>
      </c>
      <c r="O513" s="15">
        <f t="shared" ca="1" si="52"/>
        <v>392</v>
      </c>
      <c r="P513" s="15" t="str">
        <f t="shared" ca="1" si="53"/>
        <v>365d+</v>
      </c>
      <c r="Q513" s="17">
        <f ca="1">IF(P513="0-90d",0,IF(P513="91-180d",INDEX(Assumptions!$F$8:$F$12,MATCH(B513,Assumptions!$A$8:$A$12,0)),IF(P513="181-365d",INDEX(Assumptions!$G$8:$G$12,MATCH(B513,Assumptions!$A$8:$A$12,0)),INDEX(Assumptions!$H$8:$H$12,MATCH(B513,Assumptions!$A$8:$A$12,0)))))</f>
        <v>0.6</v>
      </c>
      <c r="R513" s="14">
        <f t="shared" ca="1" si="54"/>
        <v>2412038.58</v>
      </c>
      <c r="S513" s="14">
        <f t="shared" ca="1" si="55"/>
        <v>1608025.7200000002</v>
      </c>
      <c r="T513" s="11" t="s">
        <v>25</v>
      </c>
      <c r="U513" s="18" t="s">
        <v>26</v>
      </c>
    </row>
    <row r="514" spans="1:21" ht="15" customHeight="1" x14ac:dyDescent="0.15">
      <c r="A514" s="10" t="s">
        <v>562</v>
      </c>
      <c r="B514" s="11" t="s">
        <v>41</v>
      </c>
      <c r="C514" s="11" t="s">
        <v>42</v>
      </c>
      <c r="D514" s="12">
        <v>45849</v>
      </c>
      <c r="E514" s="11">
        <v>33</v>
      </c>
      <c r="F514" s="11" t="s">
        <v>33</v>
      </c>
      <c r="G514" s="13">
        <v>517.86</v>
      </c>
      <c r="H514" s="14">
        <f t="shared" ref="H514:H577" si="56">E514*G514</f>
        <v>17089.38</v>
      </c>
      <c r="I514" s="14">
        <f>IF(F514="GHS",H514,H514*Assumptions!$B$4)</f>
        <v>17089.38</v>
      </c>
      <c r="J514" s="15" t="str">
        <f>INDEX(Assumptions!$B$8:$B$12,MATCH(B514,Assumptions!$A$8:$A$12,0))</f>
        <v>Weighted Average</v>
      </c>
      <c r="K514" s="16">
        <f>G514/(1-INDEX(Assumptions!$D$8:$D$12,MATCH(B514,Assumptions!$A$8:$A$12,0)))</f>
        <v>796.70769230769235</v>
      </c>
      <c r="L514" s="16">
        <f t="shared" ref="L514:L577" si="57">G514*0.03</f>
        <v>15.5358</v>
      </c>
      <c r="M514" s="16">
        <f t="shared" ref="M514:M577" si="58">K514*0.05</f>
        <v>39.835384615384619</v>
      </c>
      <c r="N514" s="14">
        <f>E514*(K514-L514-M514)*IF(F514="GHS",1,Assumptions!$B$4)</f>
        <v>24464.104753846153</v>
      </c>
      <c r="O514" s="15">
        <f t="shared" ref="O514:O577" ca="1" si="59">TODAY()-D514</f>
        <v>437</v>
      </c>
      <c r="P514" s="15" t="str">
        <f t="shared" ref="P514:P577" ca="1" si="60">IF(O514&lt;=90,"0-90d",IF(O514&lt;=180,"91-180d",IF(O514&lt;=365,"181-365d","365d+")))</f>
        <v>365d+</v>
      </c>
      <c r="Q514" s="17">
        <f ca="1">IF(P514="0-90d",0,IF(P514="91-180d",INDEX(Assumptions!$F$8:$F$12,MATCH(B514,Assumptions!$A$8:$A$12,0)),IF(P514="181-365d",INDEX(Assumptions!$G$8:$G$12,MATCH(B514,Assumptions!$A$8:$A$12,0)),INDEX(Assumptions!$H$8:$H$12,MATCH(B514,Assumptions!$A$8:$A$12,0)))))</f>
        <v>0.8</v>
      </c>
      <c r="R514" s="14">
        <f t="shared" ref="R514:R577" ca="1" si="61">I514*Q514</f>
        <v>13671.504000000001</v>
      </c>
      <c r="S514" s="14">
        <f t="shared" ref="S514:S577" ca="1" si="62">IF(T514="Held on Consignment (Not Owned)",0,MIN(I514-R514,N514))</f>
        <v>3417.8760000000002</v>
      </c>
      <c r="T514" s="11" t="s">
        <v>25</v>
      </c>
      <c r="U514" s="18" t="s">
        <v>26</v>
      </c>
    </row>
    <row r="515" spans="1:21" ht="15" customHeight="1" x14ac:dyDescent="0.15">
      <c r="A515" s="10" t="s">
        <v>563</v>
      </c>
      <c r="B515" s="11" t="s">
        <v>41</v>
      </c>
      <c r="C515" s="11" t="s">
        <v>115</v>
      </c>
      <c r="D515" s="12">
        <v>46217</v>
      </c>
      <c r="E515" s="11">
        <v>3569</v>
      </c>
      <c r="F515" s="11" t="s">
        <v>33</v>
      </c>
      <c r="G515" s="13">
        <v>354.45</v>
      </c>
      <c r="H515" s="14">
        <f t="shared" si="56"/>
        <v>1265032.05</v>
      </c>
      <c r="I515" s="14">
        <f>IF(F515="GHS",H515,H515*Assumptions!$B$4)</f>
        <v>1265032.05</v>
      </c>
      <c r="J515" s="15" t="str">
        <f>INDEX(Assumptions!$B$8:$B$12,MATCH(B515,Assumptions!$A$8:$A$12,0))</f>
        <v>Weighted Average</v>
      </c>
      <c r="K515" s="16">
        <f>G515/(1-INDEX(Assumptions!$D$8:$D$12,MATCH(B515,Assumptions!$A$8:$A$12,0)))</f>
        <v>545.30769230769226</v>
      </c>
      <c r="L515" s="16">
        <f t="shared" si="57"/>
        <v>10.6335</v>
      </c>
      <c r="M515" s="16">
        <f t="shared" si="58"/>
        <v>27.265384615384615</v>
      </c>
      <c r="N515" s="14">
        <f>E515*(K515-L515-M515)*IF(F515="GHS",1,Assumptions!$B$4)</f>
        <v>1810942.0346538459</v>
      </c>
      <c r="O515" s="15">
        <f t="shared" ca="1" si="59"/>
        <v>69</v>
      </c>
      <c r="P515" s="15" t="str">
        <f t="shared" ca="1" si="60"/>
        <v>0-90d</v>
      </c>
      <c r="Q515" s="17">
        <f ca="1">IF(P515="0-90d",0,IF(P515="91-180d",INDEX(Assumptions!$F$8:$F$12,MATCH(B515,Assumptions!$A$8:$A$12,0)),IF(P515="181-365d",INDEX(Assumptions!$G$8:$G$12,MATCH(B515,Assumptions!$A$8:$A$12,0)),INDEX(Assumptions!$H$8:$H$12,MATCH(B515,Assumptions!$A$8:$A$12,0)))))</f>
        <v>0</v>
      </c>
      <c r="R515" s="14">
        <f t="shared" ca="1" si="61"/>
        <v>0</v>
      </c>
      <c r="S515" s="14">
        <f t="shared" ca="1" si="62"/>
        <v>1265032.05</v>
      </c>
      <c r="T515" s="11" t="s">
        <v>25</v>
      </c>
      <c r="U515" s="18" t="s">
        <v>26</v>
      </c>
    </row>
    <row r="516" spans="1:21" ht="15" customHeight="1" x14ac:dyDescent="0.15">
      <c r="A516" s="10" t="s">
        <v>564</v>
      </c>
      <c r="B516" s="11" t="s">
        <v>31</v>
      </c>
      <c r="C516" s="11" t="s">
        <v>63</v>
      </c>
      <c r="D516" s="12">
        <v>46126</v>
      </c>
      <c r="E516" s="11">
        <v>3579</v>
      </c>
      <c r="F516" s="11" t="s">
        <v>33</v>
      </c>
      <c r="G516" s="13">
        <v>3827.88</v>
      </c>
      <c r="H516" s="14">
        <f t="shared" si="56"/>
        <v>13699982.52</v>
      </c>
      <c r="I516" s="14">
        <f>IF(F516="GHS",H516,H516*Assumptions!$B$4)</f>
        <v>13699982.52</v>
      </c>
      <c r="J516" s="15" t="str">
        <f>INDEX(Assumptions!$B$8:$B$12,MATCH(B516,Assumptions!$A$8:$A$12,0))</f>
        <v>Weighted Average</v>
      </c>
      <c r="K516" s="16">
        <f>G516/(1-INDEX(Assumptions!$D$8:$D$12,MATCH(B516,Assumptions!$A$8:$A$12,0)))</f>
        <v>5316.5</v>
      </c>
      <c r="L516" s="16">
        <f t="shared" si="57"/>
        <v>114.8364</v>
      </c>
      <c r="M516" s="16">
        <f t="shared" si="58"/>
        <v>265.82499999999999</v>
      </c>
      <c r="N516" s="14">
        <f>E516*(K516-L516-M516)*IF(F516="GHS",1,Assumptions!$B$4)</f>
        <v>17665366.349399999</v>
      </c>
      <c r="O516" s="15">
        <f t="shared" ca="1" si="59"/>
        <v>160</v>
      </c>
      <c r="P516" s="15" t="str">
        <f t="shared" ca="1" si="60"/>
        <v>91-180d</v>
      </c>
      <c r="Q516" s="17">
        <f ca="1">IF(P516="0-90d",0,IF(P516="91-180d",INDEX(Assumptions!$F$8:$F$12,MATCH(B516,Assumptions!$A$8:$A$12,0)),IF(P516="181-365d",INDEX(Assumptions!$G$8:$G$12,MATCH(B516,Assumptions!$A$8:$A$12,0)),INDEX(Assumptions!$H$8:$H$12,MATCH(B516,Assumptions!$A$8:$A$12,0)))))</f>
        <v>0.05</v>
      </c>
      <c r="R516" s="14">
        <f t="shared" ca="1" si="61"/>
        <v>684999.12600000005</v>
      </c>
      <c r="S516" s="14">
        <f t="shared" si="62"/>
        <v>0</v>
      </c>
      <c r="T516" s="11" t="s">
        <v>39</v>
      </c>
      <c r="U516" s="18" t="s">
        <v>26</v>
      </c>
    </row>
    <row r="517" spans="1:21" ht="15" customHeight="1" x14ac:dyDescent="0.15">
      <c r="A517" s="10" t="s">
        <v>565</v>
      </c>
      <c r="B517" s="11" t="s">
        <v>41</v>
      </c>
      <c r="C517" s="11" t="s">
        <v>44</v>
      </c>
      <c r="D517" s="12">
        <v>45921</v>
      </c>
      <c r="E517" s="11">
        <v>3332</v>
      </c>
      <c r="F517" s="11" t="s">
        <v>33</v>
      </c>
      <c r="G517" s="13">
        <v>880.73</v>
      </c>
      <c r="H517" s="14">
        <f t="shared" si="56"/>
        <v>2934592.36</v>
      </c>
      <c r="I517" s="14">
        <f>IF(F517="GHS",H517,H517*Assumptions!$B$4)</f>
        <v>2934592.36</v>
      </c>
      <c r="J517" s="15" t="str">
        <f>INDEX(Assumptions!$B$8:$B$12,MATCH(B517,Assumptions!$A$8:$A$12,0))</f>
        <v>Weighted Average</v>
      </c>
      <c r="K517" s="16">
        <f>G517/(1-INDEX(Assumptions!$D$8:$D$12,MATCH(B517,Assumptions!$A$8:$A$12,0)))</f>
        <v>1354.9692307692308</v>
      </c>
      <c r="L517" s="16">
        <f t="shared" si="57"/>
        <v>26.421900000000001</v>
      </c>
      <c r="M517" s="16">
        <f t="shared" si="58"/>
        <v>67.748461538461541</v>
      </c>
      <c r="N517" s="14">
        <f>E517*(K517-L517-M517)*IF(F517="GHS",1,Assumptions!$B$4)</f>
        <v>4200981.8322769227</v>
      </c>
      <c r="O517" s="15">
        <f t="shared" ca="1" si="59"/>
        <v>365</v>
      </c>
      <c r="P517" s="15" t="str">
        <f t="shared" ca="1" si="60"/>
        <v>181-365d</v>
      </c>
      <c r="Q517" s="17">
        <f ca="1">IF(P517="0-90d",0,IF(P517="91-180d",INDEX(Assumptions!$F$8:$F$12,MATCH(B517,Assumptions!$A$8:$A$12,0)),IF(P517="181-365d",INDEX(Assumptions!$G$8:$G$12,MATCH(B517,Assumptions!$A$8:$A$12,0)),INDEX(Assumptions!$H$8:$H$12,MATCH(B517,Assumptions!$A$8:$A$12,0)))))</f>
        <v>0.35</v>
      </c>
      <c r="R517" s="14">
        <f t="shared" ca="1" si="61"/>
        <v>1027107.3259999999</v>
      </c>
      <c r="S517" s="14">
        <f t="shared" si="62"/>
        <v>0</v>
      </c>
      <c r="T517" s="11" t="s">
        <v>39</v>
      </c>
      <c r="U517" s="18" t="s">
        <v>26</v>
      </c>
    </row>
    <row r="518" spans="1:21" ht="15" customHeight="1" x14ac:dyDescent="0.15">
      <c r="A518" s="10" t="s">
        <v>566</v>
      </c>
      <c r="B518" s="11" t="s">
        <v>41</v>
      </c>
      <c r="C518" s="11" t="s">
        <v>49</v>
      </c>
      <c r="D518" s="12">
        <v>46033</v>
      </c>
      <c r="E518" s="11">
        <v>4097</v>
      </c>
      <c r="F518" s="11" t="s">
        <v>33</v>
      </c>
      <c r="G518" s="13">
        <v>445.22</v>
      </c>
      <c r="H518" s="14">
        <f t="shared" si="56"/>
        <v>1824066.34</v>
      </c>
      <c r="I518" s="14">
        <f>IF(F518="GHS",H518,H518*Assumptions!$B$4)</f>
        <v>1824066.34</v>
      </c>
      <c r="J518" s="15" t="str">
        <f>INDEX(Assumptions!$B$8:$B$12,MATCH(B518,Assumptions!$A$8:$A$12,0))</f>
        <v>Weighted Average</v>
      </c>
      <c r="K518" s="16">
        <f>G518/(1-INDEX(Assumptions!$D$8:$D$12,MATCH(B518,Assumptions!$A$8:$A$12,0)))</f>
        <v>684.95384615384614</v>
      </c>
      <c r="L518" s="16">
        <f t="shared" si="57"/>
        <v>13.3566</v>
      </c>
      <c r="M518" s="16">
        <f t="shared" si="58"/>
        <v>34.247692307692311</v>
      </c>
      <c r="N518" s="14">
        <f>E518*(K518-L518-M518)*IF(F518="GHS",1,Assumptions!$B$4)</f>
        <v>2611221.1221076925</v>
      </c>
      <c r="O518" s="15">
        <f t="shared" ca="1" si="59"/>
        <v>253</v>
      </c>
      <c r="P518" s="15" t="str">
        <f t="shared" ca="1" si="60"/>
        <v>181-365d</v>
      </c>
      <c r="Q518" s="17">
        <f ca="1">IF(P518="0-90d",0,IF(P518="91-180d",INDEX(Assumptions!$F$8:$F$12,MATCH(B518,Assumptions!$A$8:$A$12,0)),IF(P518="181-365d",INDEX(Assumptions!$G$8:$G$12,MATCH(B518,Assumptions!$A$8:$A$12,0)),INDEX(Assumptions!$H$8:$H$12,MATCH(B518,Assumptions!$A$8:$A$12,0)))))</f>
        <v>0.35</v>
      </c>
      <c r="R518" s="14">
        <f t="shared" ca="1" si="61"/>
        <v>638423.21900000004</v>
      </c>
      <c r="S518" s="14">
        <f t="shared" ca="1" si="62"/>
        <v>1185643.121</v>
      </c>
      <c r="T518" s="11" t="s">
        <v>25</v>
      </c>
      <c r="U518" s="18" t="s">
        <v>26</v>
      </c>
    </row>
    <row r="519" spans="1:21" ht="15" customHeight="1" x14ac:dyDescent="0.15">
      <c r="A519" s="10" t="s">
        <v>567</v>
      </c>
      <c r="B519" s="11" t="s">
        <v>41</v>
      </c>
      <c r="C519" s="11" t="s">
        <v>42</v>
      </c>
      <c r="D519" s="12">
        <v>46002</v>
      </c>
      <c r="E519" s="11">
        <v>4392</v>
      </c>
      <c r="F519" s="11" t="s">
        <v>33</v>
      </c>
      <c r="G519" s="13">
        <v>254.73</v>
      </c>
      <c r="H519" s="14">
        <f t="shared" si="56"/>
        <v>1118774.1599999999</v>
      </c>
      <c r="I519" s="14">
        <f>IF(F519="GHS",H519,H519*Assumptions!$B$4)</f>
        <v>1118774.1599999999</v>
      </c>
      <c r="J519" s="15" t="str">
        <f>INDEX(Assumptions!$B$8:$B$12,MATCH(B519,Assumptions!$A$8:$A$12,0))</f>
        <v>Weighted Average</v>
      </c>
      <c r="K519" s="16">
        <f>G519/(1-INDEX(Assumptions!$D$8:$D$12,MATCH(B519,Assumptions!$A$8:$A$12,0)))</f>
        <v>391.89230769230767</v>
      </c>
      <c r="L519" s="16">
        <f t="shared" si="57"/>
        <v>7.6418999999999997</v>
      </c>
      <c r="M519" s="16">
        <f t="shared" si="58"/>
        <v>19.594615384615384</v>
      </c>
      <c r="N519" s="14">
        <f>E519*(K519-L519-M519)*IF(F519="GHS",1,Assumptions!$B$4)</f>
        <v>1601568.2398153844</v>
      </c>
      <c r="O519" s="15">
        <f t="shared" ca="1" si="59"/>
        <v>284</v>
      </c>
      <c r="P519" s="15" t="str">
        <f t="shared" ca="1" si="60"/>
        <v>181-365d</v>
      </c>
      <c r="Q519" s="17">
        <f ca="1">IF(P519="0-90d",0,IF(P519="91-180d",INDEX(Assumptions!$F$8:$F$12,MATCH(B519,Assumptions!$A$8:$A$12,0)),IF(P519="181-365d",INDEX(Assumptions!$G$8:$G$12,MATCH(B519,Assumptions!$A$8:$A$12,0)),INDEX(Assumptions!$H$8:$H$12,MATCH(B519,Assumptions!$A$8:$A$12,0)))))</f>
        <v>0.35</v>
      </c>
      <c r="R519" s="14">
        <f t="shared" ca="1" si="61"/>
        <v>391570.95599999995</v>
      </c>
      <c r="S519" s="14">
        <f t="shared" ca="1" si="62"/>
        <v>727203.20399999991</v>
      </c>
      <c r="T519" s="11" t="s">
        <v>25</v>
      </c>
      <c r="U519" s="18" t="s">
        <v>26</v>
      </c>
    </row>
    <row r="520" spans="1:21" ht="15" customHeight="1" x14ac:dyDescent="0.15">
      <c r="A520" s="10" t="s">
        <v>568</v>
      </c>
      <c r="B520" s="11" t="s">
        <v>31</v>
      </c>
      <c r="C520" s="11" t="s">
        <v>76</v>
      </c>
      <c r="D520" s="12">
        <v>46181</v>
      </c>
      <c r="E520" s="11">
        <v>4684</v>
      </c>
      <c r="F520" s="11" t="s">
        <v>33</v>
      </c>
      <c r="G520" s="13">
        <v>3772.87</v>
      </c>
      <c r="H520" s="14">
        <f t="shared" si="56"/>
        <v>17672123.079999998</v>
      </c>
      <c r="I520" s="14">
        <f>IF(F520="GHS",H520,H520*Assumptions!$B$4)</f>
        <v>17672123.079999998</v>
      </c>
      <c r="J520" s="15" t="str">
        <f>INDEX(Assumptions!$B$8:$B$12,MATCH(B520,Assumptions!$A$8:$A$12,0))</f>
        <v>Weighted Average</v>
      </c>
      <c r="K520" s="16">
        <f>G520/(1-INDEX(Assumptions!$D$8:$D$12,MATCH(B520,Assumptions!$A$8:$A$12,0)))</f>
        <v>5240.0972222222226</v>
      </c>
      <c r="L520" s="16">
        <f t="shared" si="57"/>
        <v>113.1861</v>
      </c>
      <c r="M520" s="16">
        <f t="shared" si="58"/>
        <v>262.00486111111115</v>
      </c>
      <c r="N520" s="14">
        <f>E520*(K520-L520-M520)*IF(F520="GHS",1,Assumptions!$B$4)</f>
        <v>22787220.927044444</v>
      </c>
      <c r="O520" s="15">
        <f t="shared" ca="1" si="59"/>
        <v>105</v>
      </c>
      <c r="P520" s="15" t="str">
        <f t="shared" ca="1" si="60"/>
        <v>91-180d</v>
      </c>
      <c r="Q520" s="17">
        <f ca="1">IF(P520="0-90d",0,IF(P520="91-180d",INDEX(Assumptions!$F$8:$F$12,MATCH(B520,Assumptions!$A$8:$A$12,0)),IF(P520="181-365d",INDEX(Assumptions!$G$8:$G$12,MATCH(B520,Assumptions!$A$8:$A$12,0)),INDEX(Assumptions!$H$8:$H$12,MATCH(B520,Assumptions!$A$8:$A$12,0)))))</f>
        <v>0.05</v>
      </c>
      <c r="R520" s="14">
        <f t="shared" ca="1" si="61"/>
        <v>883606.15399999998</v>
      </c>
      <c r="S520" s="14">
        <f t="shared" ca="1" si="62"/>
        <v>16788516.925999999</v>
      </c>
      <c r="T520" s="11" t="s">
        <v>25</v>
      </c>
      <c r="U520" s="18" t="s">
        <v>36</v>
      </c>
    </row>
    <row r="521" spans="1:21" ht="15" customHeight="1" x14ac:dyDescent="0.15">
      <c r="A521" s="10" t="s">
        <v>569</v>
      </c>
      <c r="B521" s="11" t="s">
        <v>28</v>
      </c>
      <c r="C521" s="11" t="s">
        <v>35</v>
      </c>
      <c r="D521" s="12">
        <v>46121</v>
      </c>
      <c r="E521" s="11">
        <v>2379</v>
      </c>
      <c r="F521" s="11" t="s">
        <v>24</v>
      </c>
      <c r="G521" s="13">
        <v>3742.87</v>
      </c>
      <c r="H521" s="14">
        <f t="shared" si="56"/>
        <v>8904287.7300000004</v>
      </c>
      <c r="I521" s="14">
        <f>IF(F521="GHS",H521,H521*Assumptions!$B$4)</f>
        <v>96166307.484000012</v>
      </c>
      <c r="J521" s="15" t="str">
        <f>INDEX(Assumptions!$B$8:$B$12,MATCH(B521,Assumptions!$A$8:$A$12,0))</f>
        <v>Fair Value Less Costs to Sell</v>
      </c>
      <c r="K521" s="16">
        <f>G521/(1-INDEX(Assumptions!$D$8:$D$12,MATCH(B521,Assumptions!$A$8:$A$12,0)))</f>
        <v>4253.2613636363631</v>
      </c>
      <c r="L521" s="16">
        <f t="shared" si="57"/>
        <v>112.28609999999999</v>
      </c>
      <c r="M521" s="16">
        <f t="shared" si="58"/>
        <v>212.66306818181818</v>
      </c>
      <c r="N521" s="14">
        <f>E521*(K521-L521-M521)*IF(F521="GHS",1,Assumptions!$B$4)</f>
        <v>100930910.90025271</v>
      </c>
      <c r="O521" s="15">
        <f t="shared" ca="1" si="59"/>
        <v>165</v>
      </c>
      <c r="P521" s="15" t="str">
        <f t="shared" ca="1" si="60"/>
        <v>91-180d</v>
      </c>
      <c r="Q521" s="17">
        <f ca="1">IF(P521="0-90d",0,IF(P521="91-180d",INDEX(Assumptions!$F$8:$F$12,MATCH(B521,Assumptions!$A$8:$A$12,0)),IF(P521="181-365d",INDEX(Assumptions!$G$8:$G$12,MATCH(B521,Assumptions!$A$8:$A$12,0)),INDEX(Assumptions!$H$8:$H$12,MATCH(B521,Assumptions!$A$8:$A$12,0)))))</f>
        <v>0.02</v>
      </c>
      <c r="R521" s="14">
        <f t="shared" ca="1" si="61"/>
        <v>1923326.1496800003</v>
      </c>
      <c r="S521" s="14">
        <f t="shared" ca="1" si="62"/>
        <v>94242981.334320009</v>
      </c>
      <c r="T521" s="11" t="s">
        <v>25</v>
      </c>
      <c r="U521" s="18" t="s">
        <v>36</v>
      </c>
    </row>
    <row r="522" spans="1:21" ht="15" customHeight="1" x14ac:dyDescent="0.15">
      <c r="A522" s="10" t="s">
        <v>570</v>
      </c>
      <c r="B522" s="11" t="s">
        <v>41</v>
      </c>
      <c r="C522" s="11" t="s">
        <v>42</v>
      </c>
      <c r="D522" s="12">
        <v>46075</v>
      </c>
      <c r="E522" s="11">
        <v>532</v>
      </c>
      <c r="F522" s="11" t="s">
        <v>33</v>
      </c>
      <c r="G522" s="13">
        <v>851.24</v>
      </c>
      <c r="H522" s="14">
        <f t="shared" si="56"/>
        <v>452859.68</v>
      </c>
      <c r="I522" s="14">
        <f>IF(F522="GHS",H522,H522*Assumptions!$B$4)</f>
        <v>452859.68</v>
      </c>
      <c r="J522" s="15" t="str">
        <f>INDEX(Assumptions!$B$8:$B$12,MATCH(B522,Assumptions!$A$8:$A$12,0))</f>
        <v>Weighted Average</v>
      </c>
      <c r="K522" s="16">
        <f>G522/(1-INDEX(Assumptions!$D$8:$D$12,MATCH(B522,Assumptions!$A$8:$A$12,0)))</f>
        <v>1309.5999999999999</v>
      </c>
      <c r="L522" s="16">
        <f t="shared" si="57"/>
        <v>25.537199999999999</v>
      </c>
      <c r="M522" s="16">
        <f t="shared" si="58"/>
        <v>65.48</v>
      </c>
      <c r="N522" s="14">
        <f>E522*(K522-L522-M522)*IF(F522="GHS",1,Assumptions!$B$4)</f>
        <v>648286.04959999991</v>
      </c>
      <c r="O522" s="15">
        <f t="shared" ca="1" si="59"/>
        <v>211</v>
      </c>
      <c r="P522" s="15" t="str">
        <f t="shared" ca="1" si="60"/>
        <v>181-365d</v>
      </c>
      <c r="Q522" s="17">
        <f ca="1">IF(P522="0-90d",0,IF(P522="91-180d",INDEX(Assumptions!$F$8:$F$12,MATCH(B522,Assumptions!$A$8:$A$12,0)),IF(P522="181-365d",INDEX(Assumptions!$G$8:$G$12,MATCH(B522,Assumptions!$A$8:$A$12,0)),INDEX(Assumptions!$H$8:$H$12,MATCH(B522,Assumptions!$A$8:$A$12,0)))))</f>
        <v>0.35</v>
      </c>
      <c r="R522" s="14">
        <f t="shared" ca="1" si="61"/>
        <v>158500.88799999998</v>
      </c>
      <c r="S522" s="14">
        <f t="shared" ca="1" si="62"/>
        <v>294358.79200000002</v>
      </c>
      <c r="T522" s="11" t="s">
        <v>25</v>
      </c>
      <c r="U522" s="18" t="s">
        <v>26</v>
      </c>
    </row>
    <row r="523" spans="1:21" ht="15" customHeight="1" x14ac:dyDescent="0.15">
      <c r="A523" s="10" t="s">
        <v>571</v>
      </c>
      <c r="B523" s="11" t="s">
        <v>31</v>
      </c>
      <c r="C523" s="11" t="s">
        <v>63</v>
      </c>
      <c r="D523" s="12">
        <v>45750</v>
      </c>
      <c r="E523" s="11">
        <v>662</v>
      </c>
      <c r="F523" s="11" t="s">
        <v>33</v>
      </c>
      <c r="G523" s="13">
        <v>2991.26</v>
      </c>
      <c r="H523" s="14">
        <f t="shared" si="56"/>
        <v>1980214.12</v>
      </c>
      <c r="I523" s="14">
        <f>IF(F523="GHS",H523,H523*Assumptions!$B$4)</f>
        <v>1980214.12</v>
      </c>
      <c r="J523" s="15" t="str">
        <f>INDEX(Assumptions!$B$8:$B$12,MATCH(B523,Assumptions!$A$8:$A$12,0))</f>
        <v>Weighted Average</v>
      </c>
      <c r="K523" s="16">
        <f>G523/(1-INDEX(Assumptions!$D$8:$D$12,MATCH(B523,Assumptions!$A$8:$A$12,0)))</f>
        <v>4154.5277777777783</v>
      </c>
      <c r="L523" s="16">
        <f t="shared" si="57"/>
        <v>89.737800000000007</v>
      </c>
      <c r="M523" s="16">
        <f t="shared" si="58"/>
        <v>207.72638888888892</v>
      </c>
      <c r="N523" s="14">
        <f>E523*(K523-L523-M523)*IF(F523="GHS",1,Assumptions!$B$4)</f>
        <v>2553376.0958444448</v>
      </c>
      <c r="O523" s="15">
        <f t="shared" ca="1" si="59"/>
        <v>536</v>
      </c>
      <c r="P523" s="15" t="str">
        <f t="shared" ca="1" si="60"/>
        <v>365d+</v>
      </c>
      <c r="Q523" s="17">
        <f ca="1">IF(P523="0-90d",0,IF(P523="91-180d",INDEX(Assumptions!$F$8:$F$12,MATCH(B523,Assumptions!$A$8:$A$12,0)),IF(P523="181-365d",INDEX(Assumptions!$G$8:$G$12,MATCH(B523,Assumptions!$A$8:$A$12,0)),INDEX(Assumptions!$H$8:$H$12,MATCH(B523,Assumptions!$A$8:$A$12,0)))))</f>
        <v>0.6</v>
      </c>
      <c r="R523" s="14">
        <f t="shared" ca="1" si="61"/>
        <v>1188128.4720000001</v>
      </c>
      <c r="S523" s="14">
        <f t="shared" ca="1" si="62"/>
        <v>792085.64800000004</v>
      </c>
      <c r="T523" s="11" t="s">
        <v>25</v>
      </c>
      <c r="U523" s="18" t="s">
        <v>36</v>
      </c>
    </row>
    <row r="524" spans="1:21" ht="15" customHeight="1" x14ac:dyDescent="0.15">
      <c r="A524" s="10" t="s">
        <v>572</v>
      </c>
      <c r="B524" s="11" t="s">
        <v>31</v>
      </c>
      <c r="C524" s="11" t="s">
        <v>63</v>
      </c>
      <c r="D524" s="12">
        <v>45827</v>
      </c>
      <c r="E524" s="11">
        <v>816</v>
      </c>
      <c r="F524" s="11" t="s">
        <v>33</v>
      </c>
      <c r="G524" s="13">
        <v>2780.83</v>
      </c>
      <c r="H524" s="14">
        <f t="shared" si="56"/>
        <v>2269157.2799999998</v>
      </c>
      <c r="I524" s="14">
        <f>IF(F524="GHS",H524,H524*Assumptions!$B$4)</f>
        <v>2269157.2799999998</v>
      </c>
      <c r="J524" s="15" t="str">
        <f>INDEX(Assumptions!$B$8:$B$12,MATCH(B524,Assumptions!$A$8:$A$12,0))</f>
        <v>Weighted Average</v>
      </c>
      <c r="K524" s="16">
        <f>G524/(1-INDEX(Assumptions!$D$8:$D$12,MATCH(B524,Assumptions!$A$8:$A$12,0)))</f>
        <v>3862.2638888888891</v>
      </c>
      <c r="L524" s="16">
        <f t="shared" si="57"/>
        <v>83.424899999999994</v>
      </c>
      <c r="M524" s="16">
        <f t="shared" si="58"/>
        <v>193.11319444444447</v>
      </c>
      <c r="N524" s="14">
        <f>E524*(K524-L524-M524)*IF(F524="GHS",1,Assumptions!$B$4)</f>
        <v>2925952.2482666667</v>
      </c>
      <c r="O524" s="15">
        <f t="shared" ca="1" si="59"/>
        <v>459</v>
      </c>
      <c r="P524" s="15" t="str">
        <f t="shared" ca="1" si="60"/>
        <v>365d+</v>
      </c>
      <c r="Q524" s="17">
        <f ca="1">IF(P524="0-90d",0,IF(P524="91-180d",INDEX(Assumptions!$F$8:$F$12,MATCH(B524,Assumptions!$A$8:$A$12,0)),IF(P524="181-365d",INDEX(Assumptions!$G$8:$G$12,MATCH(B524,Assumptions!$A$8:$A$12,0)),INDEX(Assumptions!$H$8:$H$12,MATCH(B524,Assumptions!$A$8:$A$12,0)))))</f>
        <v>0.6</v>
      </c>
      <c r="R524" s="14">
        <f t="shared" ca="1" si="61"/>
        <v>1361494.3679999998</v>
      </c>
      <c r="S524" s="14">
        <f t="shared" ca="1" si="62"/>
        <v>907662.91200000001</v>
      </c>
      <c r="T524" s="11" t="s">
        <v>25</v>
      </c>
      <c r="U524" s="18" t="s">
        <v>26</v>
      </c>
    </row>
    <row r="525" spans="1:21" ht="15" customHeight="1" x14ac:dyDescent="0.15">
      <c r="A525" s="10" t="s">
        <v>573</v>
      </c>
      <c r="B525" s="11" t="s">
        <v>31</v>
      </c>
      <c r="C525" s="11" t="s">
        <v>63</v>
      </c>
      <c r="D525" s="12">
        <v>46174</v>
      </c>
      <c r="E525" s="11">
        <v>2061</v>
      </c>
      <c r="F525" s="11" t="s">
        <v>33</v>
      </c>
      <c r="G525" s="13">
        <v>1517.83</v>
      </c>
      <c r="H525" s="14">
        <f t="shared" si="56"/>
        <v>3128247.63</v>
      </c>
      <c r="I525" s="14">
        <f>IF(F525="GHS",H525,H525*Assumptions!$B$4)</f>
        <v>3128247.63</v>
      </c>
      <c r="J525" s="15" t="str">
        <f>INDEX(Assumptions!$B$8:$B$12,MATCH(B525,Assumptions!$A$8:$A$12,0))</f>
        <v>Weighted Average</v>
      </c>
      <c r="K525" s="16">
        <f>G525/(1-INDEX(Assumptions!$D$8:$D$12,MATCH(B525,Assumptions!$A$8:$A$12,0)))</f>
        <v>2108.0972222222222</v>
      </c>
      <c r="L525" s="16">
        <f t="shared" si="57"/>
        <v>45.534899999999993</v>
      </c>
      <c r="M525" s="16">
        <f t="shared" si="58"/>
        <v>105.40486111111112</v>
      </c>
      <c r="N525" s="14">
        <f>E525*(K525-L525-M525)*IF(F525="GHS",1,Assumptions!$B$4)</f>
        <v>4033701.5273499996</v>
      </c>
      <c r="O525" s="15">
        <f t="shared" ca="1" si="59"/>
        <v>112</v>
      </c>
      <c r="P525" s="15" t="str">
        <f t="shared" ca="1" si="60"/>
        <v>91-180d</v>
      </c>
      <c r="Q525" s="17">
        <f ca="1">IF(P525="0-90d",0,IF(P525="91-180d",INDEX(Assumptions!$F$8:$F$12,MATCH(B525,Assumptions!$A$8:$A$12,0)),IF(P525="181-365d",INDEX(Assumptions!$G$8:$G$12,MATCH(B525,Assumptions!$A$8:$A$12,0)),INDEX(Assumptions!$H$8:$H$12,MATCH(B525,Assumptions!$A$8:$A$12,0)))))</f>
        <v>0.05</v>
      </c>
      <c r="R525" s="14">
        <f t="shared" ca="1" si="61"/>
        <v>156412.38149999999</v>
      </c>
      <c r="S525" s="14">
        <f t="shared" ca="1" si="62"/>
        <v>2971835.2484999998</v>
      </c>
      <c r="T525" s="11" t="s">
        <v>25</v>
      </c>
      <c r="U525" s="18" t="s">
        <v>26</v>
      </c>
    </row>
    <row r="526" spans="1:21" ht="15" customHeight="1" x14ac:dyDescent="0.15">
      <c r="A526" s="10" t="s">
        <v>574</v>
      </c>
      <c r="B526" s="11" t="s">
        <v>31</v>
      </c>
      <c r="C526" s="11" t="s">
        <v>32</v>
      </c>
      <c r="D526" s="12">
        <v>45775</v>
      </c>
      <c r="E526" s="11">
        <v>436</v>
      </c>
      <c r="F526" s="11" t="s">
        <v>33</v>
      </c>
      <c r="G526" s="13">
        <v>4152.6899999999996</v>
      </c>
      <c r="H526" s="14">
        <f t="shared" si="56"/>
        <v>1810572.8399999999</v>
      </c>
      <c r="I526" s="14">
        <f>IF(F526="GHS",H526,H526*Assumptions!$B$4)</f>
        <v>1810572.8399999999</v>
      </c>
      <c r="J526" s="15" t="str">
        <f>INDEX(Assumptions!$B$8:$B$12,MATCH(B526,Assumptions!$A$8:$A$12,0))</f>
        <v>Weighted Average</v>
      </c>
      <c r="K526" s="16">
        <f>G526/(1-INDEX(Assumptions!$D$8:$D$12,MATCH(B526,Assumptions!$A$8:$A$12,0)))</f>
        <v>5767.625</v>
      </c>
      <c r="L526" s="16">
        <f t="shared" si="57"/>
        <v>124.58069999999998</v>
      </c>
      <c r="M526" s="16">
        <f t="shared" si="58"/>
        <v>288.38125000000002</v>
      </c>
      <c r="N526" s="14">
        <f>E526*(K526-L526-M526)*IF(F526="GHS",1,Assumptions!$B$4)</f>
        <v>2334633.0897999997</v>
      </c>
      <c r="O526" s="15">
        <f t="shared" ca="1" si="59"/>
        <v>511</v>
      </c>
      <c r="P526" s="15" t="str">
        <f t="shared" ca="1" si="60"/>
        <v>365d+</v>
      </c>
      <c r="Q526" s="17">
        <f ca="1">IF(P526="0-90d",0,IF(P526="91-180d",INDEX(Assumptions!$F$8:$F$12,MATCH(B526,Assumptions!$A$8:$A$12,0)),IF(P526="181-365d",INDEX(Assumptions!$G$8:$G$12,MATCH(B526,Assumptions!$A$8:$A$12,0)),INDEX(Assumptions!$H$8:$H$12,MATCH(B526,Assumptions!$A$8:$A$12,0)))))</f>
        <v>0.6</v>
      </c>
      <c r="R526" s="14">
        <f t="shared" ca="1" si="61"/>
        <v>1086343.7039999999</v>
      </c>
      <c r="S526" s="14">
        <f t="shared" ca="1" si="62"/>
        <v>724229.13599999994</v>
      </c>
      <c r="T526" s="11" t="s">
        <v>25</v>
      </c>
      <c r="U526" s="18" t="s">
        <v>36</v>
      </c>
    </row>
    <row r="527" spans="1:21" ht="15" customHeight="1" x14ac:dyDescent="0.15">
      <c r="A527" s="10" t="s">
        <v>575</v>
      </c>
      <c r="B527" s="11" t="s">
        <v>46</v>
      </c>
      <c r="C527" s="11" t="s">
        <v>119</v>
      </c>
      <c r="D527" s="12">
        <v>45870</v>
      </c>
      <c r="E527" s="11">
        <v>2965</v>
      </c>
      <c r="F527" s="11" t="s">
        <v>33</v>
      </c>
      <c r="G527" s="13">
        <v>1161413.71</v>
      </c>
      <c r="H527" s="14">
        <f t="shared" si="56"/>
        <v>3443591650.1500001</v>
      </c>
      <c r="I527" s="14">
        <f>IF(F527="GHS",H527,H527*Assumptions!$B$4)</f>
        <v>3443591650.1500001</v>
      </c>
      <c r="J527" s="15" t="str">
        <f>INDEX(Assumptions!$B$8:$B$12,MATCH(B527,Assumptions!$A$8:$A$12,0))</f>
        <v>Specific Identification</v>
      </c>
      <c r="K527" s="16">
        <f>G527/(1-INDEX(Assumptions!$D$8:$D$12,MATCH(B527,Assumptions!$A$8:$A$12,0)))</f>
        <v>1488991.9358974358</v>
      </c>
      <c r="L527" s="16">
        <f t="shared" si="57"/>
        <v>34842.4113</v>
      </c>
      <c r="M527" s="16">
        <f t="shared" si="58"/>
        <v>74449.596794871788</v>
      </c>
      <c r="N527" s="14">
        <f>E527*(K527-L527-M527)*IF(F527="GHS",1,Assumptions!$B$4)</f>
        <v>4090810285.9346018</v>
      </c>
      <c r="O527" s="15">
        <f t="shared" ca="1" si="59"/>
        <v>416</v>
      </c>
      <c r="P527" s="15" t="str">
        <f t="shared" ca="1" si="60"/>
        <v>365d+</v>
      </c>
      <c r="Q527" s="17">
        <f ca="1">IF(P527="0-90d",0,IF(P527="91-180d",INDEX(Assumptions!$F$8:$F$12,MATCH(B527,Assumptions!$A$8:$A$12,0)),IF(P527="181-365d",INDEX(Assumptions!$G$8:$G$12,MATCH(B527,Assumptions!$A$8:$A$12,0)),INDEX(Assumptions!$H$8:$H$12,MATCH(B527,Assumptions!$A$8:$A$12,0)))))</f>
        <v>0.15</v>
      </c>
      <c r="R527" s="14">
        <f t="shared" ca="1" si="61"/>
        <v>516538747.52249998</v>
      </c>
      <c r="S527" s="14">
        <f t="shared" ca="1" si="62"/>
        <v>2927052902.6275001</v>
      </c>
      <c r="T527" s="11" t="s">
        <v>50</v>
      </c>
      <c r="U527" s="18" t="s">
        <v>36</v>
      </c>
    </row>
    <row r="528" spans="1:21" ht="15" customHeight="1" x14ac:dyDescent="0.15">
      <c r="A528" s="10" t="s">
        <v>576</v>
      </c>
      <c r="B528" s="11" t="s">
        <v>41</v>
      </c>
      <c r="C528" s="11" t="s">
        <v>44</v>
      </c>
      <c r="D528" s="12">
        <v>46008</v>
      </c>
      <c r="E528" s="11">
        <v>1088</v>
      </c>
      <c r="F528" s="11" t="s">
        <v>33</v>
      </c>
      <c r="G528" s="13">
        <v>388.61</v>
      </c>
      <c r="H528" s="14">
        <f t="shared" si="56"/>
        <v>422807.68</v>
      </c>
      <c r="I528" s="14">
        <f>IF(F528="GHS",H528,H528*Assumptions!$B$4)</f>
        <v>422807.68</v>
      </c>
      <c r="J528" s="15" t="str">
        <f>INDEX(Assumptions!$B$8:$B$12,MATCH(B528,Assumptions!$A$8:$A$12,0))</f>
        <v>Weighted Average</v>
      </c>
      <c r="K528" s="16">
        <f>G528/(1-INDEX(Assumptions!$D$8:$D$12,MATCH(B528,Assumptions!$A$8:$A$12,0)))</f>
        <v>597.86153846153843</v>
      </c>
      <c r="L528" s="16">
        <f t="shared" si="57"/>
        <v>11.658300000000001</v>
      </c>
      <c r="M528" s="16">
        <f t="shared" si="58"/>
        <v>29.893076923076922</v>
      </c>
      <c r="N528" s="14">
        <f>E528*(K528-L528-M528)*IF(F528="GHS",1,Assumptions!$B$4)</f>
        <v>605265.45575384609</v>
      </c>
      <c r="O528" s="15">
        <f t="shared" ca="1" si="59"/>
        <v>278</v>
      </c>
      <c r="P528" s="15" t="str">
        <f t="shared" ca="1" si="60"/>
        <v>181-365d</v>
      </c>
      <c r="Q528" s="17">
        <f ca="1">IF(P528="0-90d",0,IF(P528="91-180d",INDEX(Assumptions!$F$8:$F$12,MATCH(B528,Assumptions!$A$8:$A$12,0)),IF(P528="181-365d",INDEX(Assumptions!$G$8:$G$12,MATCH(B528,Assumptions!$A$8:$A$12,0)),INDEX(Assumptions!$H$8:$H$12,MATCH(B528,Assumptions!$A$8:$A$12,0)))))</f>
        <v>0.35</v>
      </c>
      <c r="R528" s="14">
        <f t="shared" ca="1" si="61"/>
        <v>147982.68799999999</v>
      </c>
      <c r="S528" s="14">
        <f t="shared" ca="1" si="62"/>
        <v>274824.99199999997</v>
      </c>
      <c r="T528" s="11" t="s">
        <v>25</v>
      </c>
      <c r="U528" s="18" t="s">
        <v>26</v>
      </c>
    </row>
    <row r="529" spans="1:21" ht="15" customHeight="1" x14ac:dyDescent="0.15">
      <c r="A529" s="10" t="s">
        <v>577</v>
      </c>
      <c r="B529" s="11" t="s">
        <v>31</v>
      </c>
      <c r="C529" s="11" t="s">
        <v>76</v>
      </c>
      <c r="D529" s="12">
        <v>46005</v>
      </c>
      <c r="E529" s="11">
        <v>870</v>
      </c>
      <c r="F529" s="11" t="s">
        <v>33</v>
      </c>
      <c r="G529" s="13">
        <v>4068.09</v>
      </c>
      <c r="H529" s="14">
        <f t="shared" si="56"/>
        <v>3539238.3000000003</v>
      </c>
      <c r="I529" s="14">
        <f>IF(F529="GHS",H529,H529*Assumptions!$B$4)</f>
        <v>3539238.3000000003</v>
      </c>
      <c r="J529" s="15" t="str">
        <f>INDEX(Assumptions!$B$8:$B$12,MATCH(B529,Assumptions!$A$8:$A$12,0))</f>
        <v>Weighted Average</v>
      </c>
      <c r="K529" s="16">
        <f>G529/(1-INDEX(Assumptions!$D$8:$D$12,MATCH(B529,Assumptions!$A$8:$A$12,0)))</f>
        <v>5650.125</v>
      </c>
      <c r="L529" s="16">
        <f t="shared" si="57"/>
        <v>122.0427</v>
      </c>
      <c r="M529" s="16">
        <f t="shared" si="58"/>
        <v>282.50625000000002</v>
      </c>
      <c r="N529" s="14">
        <f>E529*(K529-L529-M529)*IF(F529="GHS",1,Assumptions!$B$4)</f>
        <v>4563651.1634999998</v>
      </c>
      <c r="O529" s="15">
        <f t="shared" ca="1" si="59"/>
        <v>281</v>
      </c>
      <c r="P529" s="15" t="str">
        <f t="shared" ca="1" si="60"/>
        <v>181-365d</v>
      </c>
      <c r="Q529" s="17">
        <f ca="1">IF(P529="0-90d",0,IF(P529="91-180d",INDEX(Assumptions!$F$8:$F$12,MATCH(B529,Assumptions!$A$8:$A$12,0)),IF(P529="181-365d",INDEX(Assumptions!$G$8:$G$12,MATCH(B529,Assumptions!$A$8:$A$12,0)),INDEX(Assumptions!$H$8:$H$12,MATCH(B529,Assumptions!$A$8:$A$12,0)))))</f>
        <v>0.2</v>
      </c>
      <c r="R529" s="14">
        <f t="shared" ca="1" si="61"/>
        <v>707847.66000000015</v>
      </c>
      <c r="S529" s="14">
        <f t="shared" ca="1" si="62"/>
        <v>2831390.64</v>
      </c>
      <c r="T529" s="11" t="s">
        <v>25</v>
      </c>
      <c r="U529" s="18" t="s">
        <v>26</v>
      </c>
    </row>
    <row r="530" spans="1:21" ht="15" customHeight="1" x14ac:dyDescent="0.15">
      <c r="A530" s="10" t="s">
        <v>578</v>
      </c>
      <c r="B530" s="11" t="s">
        <v>31</v>
      </c>
      <c r="C530" s="11" t="s">
        <v>63</v>
      </c>
      <c r="D530" s="12">
        <v>45977</v>
      </c>
      <c r="E530" s="11">
        <v>131</v>
      </c>
      <c r="F530" s="11" t="s">
        <v>33</v>
      </c>
      <c r="G530" s="13">
        <v>1463.86</v>
      </c>
      <c r="H530" s="14">
        <f t="shared" si="56"/>
        <v>191765.65999999997</v>
      </c>
      <c r="I530" s="14">
        <f>IF(F530="GHS",H530,H530*Assumptions!$B$4)</f>
        <v>191765.65999999997</v>
      </c>
      <c r="J530" s="15" t="str">
        <f>INDEX(Assumptions!$B$8:$B$12,MATCH(B530,Assumptions!$A$8:$A$12,0))</f>
        <v>Weighted Average</v>
      </c>
      <c r="K530" s="16">
        <f>G530/(1-INDEX(Assumptions!$D$8:$D$12,MATCH(B530,Assumptions!$A$8:$A$12,0)))</f>
        <v>2033.1388888888889</v>
      </c>
      <c r="L530" s="16">
        <f t="shared" si="57"/>
        <v>43.915799999999997</v>
      </c>
      <c r="M530" s="16">
        <f t="shared" si="58"/>
        <v>101.65694444444445</v>
      </c>
      <c r="N530" s="14">
        <f>E530*(K530-L530-M530)*IF(F530="GHS",1,Assumptions!$B$4)</f>
        <v>247271.16492222223</v>
      </c>
      <c r="O530" s="15">
        <f t="shared" ca="1" si="59"/>
        <v>309</v>
      </c>
      <c r="P530" s="15" t="str">
        <f t="shared" ca="1" si="60"/>
        <v>181-365d</v>
      </c>
      <c r="Q530" s="17">
        <f ca="1">IF(P530="0-90d",0,IF(P530="91-180d",INDEX(Assumptions!$F$8:$F$12,MATCH(B530,Assumptions!$A$8:$A$12,0)),IF(P530="181-365d",INDEX(Assumptions!$G$8:$G$12,MATCH(B530,Assumptions!$A$8:$A$12,0)),INDEX(Assumptions!$H$8:$H$12,MATCH(B530,Assumptions!$A$8:$A$12,0)))))</f>
        <v>0.2</v>
      </c>
      <c r="R530" s="14">
        <f t="shared" ca="1" si="61"/>
        <v>38353.131999999998</v>
      </c>
      <c r="S530" s="14">
        <f t="shared" ca="1" si="62"/>
        <v>153412.52799999999</v>
      </c>
      <c r="T530" s="11" t="s">
        <v>25</v>
      </c>
      <c r="U530" s="18" t="s">
        <v>26</v>
      </c>
    </row>
    <row r="531" spans="1:21" ht="15" customHeight="1" x14ac:dyDescent="0.15">
      <c r="A531" s="10" t="s">
        <v>579</v>
      </c>
      <c r="B531" s="11" t="s">
        <v>28</v>
      </c>
      <c r="C531" s="11" t="s">
        <v>29</v>
      </c>
      <c r="D531" s="12">
        <v>45977</v>
      </c>
      <c r="E531" s="11">
        <v>3597</v>
      </c>
      <c r="F531" s="11" t="s">
        <v>24</v>
      </c>
      <c r="G531" s="13">
        <v>5664.63</v>
      </c>
      <c r="H531" s="14">
        <f t="shared" si="56"/>
        <v>20375674.109999999</v>
      </c>
      <c r="I531" s="14">
        <f>IF(F531="GHS",H531,H531*Assumptions!$B$4)</f>
        <v>220057280.38800001</v>
      </c>
      <c r="J531" s="15" t="str">
        <f>INDEX(Assumptions!$B$8:$B$12,MATCH(B531,Assumptions!$A$8:$A$12,0))</f>
        <v>Fair Value Less Costs to Sell</v>
      </c>
      <c r="K531" s="16">
        <f>G531/(1-INDEX(Assumptions!$D$8:$D$12,MATCH(B531,Assumptions!$A$8:$A$12,0)))</f>
        <v>6437.079545454546</v>
      </c>
      <c r="L531" s="16">
        <f t="shared" si="57"/>
        <v>169.93889999999999</v>
      </c>
      <c r="M531" s="16">
        <f t="shared" si="58"/>
        <v>321.85397727272732</v>
      </c>
      <c r="N531" s="14">
        <f>E531*(K531-L531-M531)*IF(F531="GHS",1,Assumptions!$B$4)</f>
        <v>230960118.37086004</v>
      </c>
      <c r="O531" s="15">
        <f t="shared" ca="1" si="59"/>
        <v>309</v>
      </c>
      <c r="P531" s="15" t="str">
        <f t="shared" ca="1" si="60"/>
        <v>181-365d</v>
      </c>
      <c r="Q531" s="17">
        <f ca="1">IF(P531="0-90d",0,IF(P531="91-180d",INDEX(Assumptions!$F$8:$F$12,MATCH(B531,Assumptions!$A$8:$A$12,0)),IF(P531="181-365d",INDEX(Assumptions!$G$8:$G$12,MATCH(B531,Assumptions!$A$8:$A$12,0)),INDEX(Assumptions!$H$8:$H$12,MATCH(B531,Assumptions!$A$8:$A$12,0)))))</f>
        <v>0.1</v>
      </c>
      <c r="R531" s="14">
        <f t="shared" ca="1" si="61"/>
        <v>22005728.038800001</v>
      </c>
      <c r="S531" s="14">
        <f t="shared" ca="1" si="62"/>
        <v>198051552.34920001</v>
      </c>
      <c r="T531" s="11" t="s">
        <v>25</v>
      </c>
      <c r="U531" s="18" t="s">
        <v>26</v>
      </c>
    </row>
    <row r="532" spans="1:21" ht="15" customHeight="1" x14ac:dyDescent="0.15">
      <c r="A532" s="10" t="s">
        <v>580</v>
      </c>
      <c r="B532" s="11" t="s">
        <v>41</v>
      </c>
      <c r="C532" s="11" t="s">
        <v>44</v>
      </c>
      <c r="D532" s="12">
        <v>46171</v>
      </c>
      <c r="E532" s="11">
        <v>1623</v>
      </c>
      <c r="F532" s="11" t="s">
        <v>33</v>
      </c>
      <c r="G532" s="13">
        <v>409.35</v>
      </c>
      <c r="H532" s="14">
        <f t="shared" si="56"/>
        <v>664375.05000000005</v>
      </c>
      <c r="I532" s="14">
        <f>IF(F532="GHS",H532,H532*Assumptions!$B$4)</f>
        <v>664375.05000000005</v>
      </c>
      <c r="J532" s="15" t="str">
        <f>INDEX(Assumptions!$B$8:$B$12,MATCH(B532,Assumptions!$A$8:$A$12,0))</f>
        <v>Weighted Average</v>
      </c>
      <c r="K532" s="16">
        <f>G532/(1-INDEX(Assumptions!$D$8:$D$12,MATCH(B532,Assumptions!$A$8:$A$12,0)))</f>
        <v>629.76923076923083</v>
      </c>
      <c r="L532" s="16">
        <f t="shared" si="57"/>
        <v>12.2805</v>
      </c>
      <c r="M532" s="16">
        <f t="shared" si="58"/>
        <v>31.488461538461543</v>
      </c>
      <c r="N532" s="14">
        <f>E532*(K532-L532-M532)*IF(F532="GHS",1,Assumptions!$B$4)</f>
        <v>951078.43696153851</v>
      </c>
      <c r="O532" s="15">
        <f t="shared" ca="1" si="59"/>
        <v>115</v>
      </c>
      <c r="P532" s="15" t="str">
        <f t="shared" ca="1" si="60"/>
        <v>91-180d</v>
      </c>
      <c r="Q532" s="17">
        <f ca="1">IF(P532="0-90d",0,IF(P532="91-180d",INDEX(Assumptions!$F$8:$F$12,MATCH(B532,Assumptions!$A$8:$A$12,0)),IF(P532="181-365d",INDEX(Assumptions!$G$8:$G$12,MATCH(B532,Assumptions!$A$8:$A$12,0)),INDEX(Assumptions!$H$8:$H$12,MATCH(B532,Assumptions!$A$8:$A$12,0)))))</f>
        <v>0.1</v>
      </c>
      <c r="R532" s="14">
        <f t="shared" ca="1" si="61"/>
        <v>66437.505000000005</v>
      </c>
      <c r="S532" s="14">
        <f t="shared" ca="1" si="62"/>
        <v>597937.54500000004</v>
      </c>
      <c r="T532" s="11" t="s">
        <v>25</v>
      </c>
      <c r="U532" s="18" t="s">
        <v>26</v>
      </c>
    </row>
    <row r="533" spans="1:21" ht="15" customHeight="1" x14ac:dyDescent="0.15">
      <c r="A533" s="10" t="s">
        <v>581</v>
      </c>
      <c r="B533" s="11" t="s">
        <v>28</v>
      </c>
      <c r="C533" s="11" t="s">
        <v>35</v>
      </c>
      <c r="D533" s="12">
        <v>45990</v>
      </c>
      <c r="E533" s="11">
        <v>2750</v>
      </c>
      <c r="F533" s="11" t="s">
        <v>24</v>
      </c>
      <c r="G533" s="13">
        <v>4377.22</v>
      </c>
      <c r="H533" s="14">
        <f t="shared" si="56"/>
        <v>12037355</v>
      </c>
      <c r="I533" s="14">
        <f>IF(F533="GHS",H533,H533*Assumptions!$B$4)</f>
        <v>130003434.00000001</v>
      </c>
      <c r="J533" s="15" t="str">
        <f>INDEX(Assumptions!$B$8:$B$12,MATCH(B533,Assumptions!$A$8:$A$12,0))</f>
        <v>Fair Value Less Costs to Sell</v>
      </c>
      <c r="K533" s="16">
        <f>G533/(1-INDEX(Assumptions!$D$8:$D$12,MATCH(B533,Assumptions!$A$8:$A$12,0)))</f>
        <v>4974.1136363636369</v>
      </c>
      <c r="L533" s="16">
        <f t="shared" si="57"/>
        <v>131.31659999999999</v>
      </c>
      <c r="M533" s="16">
        <f t="shared" si="58"/>
        <v>248.70568181818186</v>
      </c>
      <c r="N533" s="14">
        <f>E533*(K533-L533-M533)*IF(F533="GHS",1,Assumptions!$B$4)</f>
        <v>136444513.23000002</v>
      </c>
      <c r="O533" s="15">
        <f t="shared" ca="1" si="59"/>
        <v>296</v>
      </c>
      <c r="P533" s="15" t="str">
        <f t="shared" ca="1" si="60"/>
        <v>181-365d</v>
      </c>
      <c r="Q533" s="17">
        <f ca="1">IF(P533="0-90d",0,IF(P533="91-180d",INDEX(Assumptions!$F$8:$F$12,MATCH(B533,Assumptions!$A$8:$A$12,0)),IF(P533="181-365d",INDEX(Assumptions!$G$8:$G$12,MATCH(B533,Assumptions!$A$8:$A$12,0)),INDEX(Assumptions!$H$8:$H$12,MATCH(B533,Assumptions!$A$8:$A$12,0)))))</f>
        <v>0.1</v>
      </c>
      <c r="R533" s="14">
        <f t="shared" ca="1" si="61"/>
        <v>13000343.400000002</v>
      </c>
      <c r="S533" s="14">
        <f t="shared" ca="1" si="62"/>
        <v>117003090.60000001</v>
      </c>
      <c r="T533" s="11" t="s">
        <v>25</v>
      </c>
      <c r="U533" s="18" t="s">
        <v>26</v>
      </c>
    </row>
    <row r="534" spans="1:21" ht="15" customHeight="1" x14ac:dyDescent="0.15">
      <c r="A534" s="10" t="s">
        <v>582</v>
      </c>
      <c r="B534" s="11" t="s">
        <v>41</v>
      </c>
      <c r="C534" s="11" t="s">
        <v>115</v>
      </c>
      <c r="D534" s="12">
        <v>45794</v>
      </c>
      <c r="E534" s="11">
        <v>1909</v>
      </c>
      <c r="F534" s="11" t="s">
        <v>33</v>
      </c>
      <c r="G534" s="13">
        <v>246.49</v>
      </c>
      <c r="H534" s="14">
        <f t="shared" si="56"/>
        <v>470549.41000000003</v>
      </c>
      <c r="I534" s="14">
        <f>IF(F534="GHS",H534,H534*Assumptions!$B$4)</f>
        <v>470549.41000000003</v>
      </c>
      <c r="J534" s="15" t="str">
        <f>INDEX(Assumptions!$B$8:$B$12,MATCH(B534,Assumptions!$A$8:$A$12,0))</f>
        <v>Weighted Average</v>
      </c>
      <c r="K534" s="16">
        <f>G534/(1-INDEX(Assumptions!$D$8:$D$12,MATCH(B534,Assumptions!$A$8:$A$12,0)))</f>
        <v>379.21538461538461</v>
      </c>
      <c r="L534" s="16">
        <f t="shared" si="57"/>
        <v>7.3947000000000003</v>
      </c>
      <c r="M534" s="16">
        <f t="shared" si="58"/>
        <v>18.96076923076923</v>
      </c>
      <c r="N534" s="14">
        <f>E534*(K534-L534-M534)*IF(F534="GHS",1,Assumptions!$B$4)</f>
        <v>673609.57846923068</v>
      </c>
      <c r="O534" s="15">
        <f t="shared" ca="1" si="59"/>
        <v>492</v>
      </c>
      <c r="P534" s="15" t="str">
        <f t="shared" ca="1" si="60"/>
        <v>365d+</v>
      </c>
      <c r="Q534" s="17">
        <f ca="1">IF(P534="0-90d",0,IF(P534="91-180d",INDEX(Assumptions!$F$8:$F$12,MATCH(B534,Assumptions!$A$8:$A$12,0)),IF(P534="181-365d",INDEX(Assumptions!$G$8:$G$12,MATCH(B534,Assumptions!$A$8:$A$12,0)),INDEX(Assumptions!$H$8:$H$12,MATCH(B534,Assumptions!$A$8:$A$12,0)))))</f>
        <v>0.8</v>
      </c>
      <c r="R534" s="14">
        <f t="shared" ca="1" si="61"/>
        <v>376439.52800000005</v>
      </c>
      <c r="S534" s="14">
        <f t="shared" ca="1" si="62"/>
        <v>94109.881999999983</v>
      </c>
      <c r="T534" s="11" t="s">
        <v>25</v>
      </c>
      <c r="U534" s="18" t="s">
        <v>26</v>
      </c>
    </row>
    <row r="535" spans="1:21" ht="15" customHeight="1" x14ac:dyDescent="0.15">
      <c r="A535" s="10" t="s">
        <v>583</v>
      </c>
      <c r="B535" s="11" t="s">
        <v>46</v>
      </c>
      <c r="C535" s="11" t="s">
        <v>47</v>
      </c>
      <c r="D535" s="12">
        <v>46081</v>
      </c>
      <c r="E535" s="11">
        <v>1320</v>
      </c>
      <c r="F535" s="11" t="s">
        <v>33</v>
      </c>
      <c r="G535" s="13">
        <v>702380.15</v>
      </c>
      <c r="H535" s="14">
        <f t="shared" si="56"/>
        <v>927141798</v>
      </c>
      <c r="I535" s="14">
        <f>IF(F535="GHS",H535,H535*Assumptions!$B$4)</f>
        <v>927141798</v>
      </c>
      <c r="J535" s="15" t="str">
        <f>INDEX(Assumptions!$B$8:$B$12,MATCH(B535,Assumptions!$A$8:$A$12,0))</f>
        <v>Specific Identification</v>
      </c>
      <c r="K535" s="16">
        <f>G535/(1-INDEX(Assumptions!$D$8:$D$12,MATCH(B535,Assumptions!$A$8:$A$12,0)))</f>
        <v>900487.37179487175</v>
      </c>
      <c r="L535" s="16">
        <f t="shared" si="57"/>
        <v>21071.404500000001</v>
      </c>
      <c r="M535" s="16">
        <f t="shared" si="58"/>
        <v>45024.368589743593</v>
      </c>
      <c r="N535" s="14">
        <f>E535*(K535-L535-M535)*IF(F535="GHS",1,Assumptions!$B$4)</f>
        <v>1101396910.2907691</v>
      </c>
      <c r="O535" s="15">
        <f t="shared" ca="1" si="59"/>
        <v>205</v>
      </c>
      <c r="P535" s="15" t="str">
        <f t="shared" ca="1" si="60"/>
        <v>181-365d</v>
      </c>
      <c r="Q535" s="17">
        <f ca="1">IF(P535="0-90d",0,IF(P535="91-180d",INDEX(Assumptions!$F$8:$F$12,MATCH(B535,Assumptions!$A$8:$A$12,0)),IF(P535="181-365d",INDEX(Assumptions!$G$8:$G$12,MATCH(B535,Assumptions!$A$8:$A$12,0)),INDEX(Assumptions!$H$8:$H$12,MATCH(B535,Assumptions!$A$8:$A$12,0)))))</f>
        <v>0.05</v>
      </c>
      <c r="R535" s="14">
        <f t="shared" ca="1" si="61"/>
        <v>46357089.900000006</v>
      </c>
      <c r="S535" s="14">
        <f t="shared" ca="1" si="62"/>
        <v>880784708.10000002</v>
      </c>
      <c r="T535" s="11" t="s">
        <v>25</v>
      </c>
      <c r="U535" s="18" t="s">
        <v>26</v>
      </c>
    </row>
    <row r="536" spans="1:21" ht="15" customHeight="1" x14ac:dyDescent="0.15">
      <c r="A536" s="10" t="s">
        <v>584</v>
      </c>
      <c r="B536" s="11" t="s">
        <v>41</v>
      </c>
      <c r="C536" s="11" t="s">
        <v>49</v>
      </c>
      <c r="D536" s="12">
        <v>46112</v>
      </c>
      <c r="E536" s="11">
        <v>3875</v>
      </c>
      <c r="F536" s="11" t="s">
        <v>33</v>
      </c>
      <c r="G536" s="13">
        <v>437.68</v>
      </c>
      <c r="H536" s="14">
        <f t="shared" si="56"/>
        <v>1696010</v>
      </c>
      <c r="I536" s="14">
        <f>IF(F536="GHS",H536,H536*Assumptions!$B$4)</f>
        <v>1696010</v>
      </c>
      <c r="J536" s="15" t="str">
        <f>INDEX(Assumptions!$B$8:$B$12,MATCH(B536,Assumptions!$A$8:$A$12,0))</f>
        <v>Weighted Average</v>
      </c>
      <c r="K536" s="16">
        <f>G536/(1-INDEX(Assumptions!$D$8:$D$12,MATCH(B536,Assumptions!$A$8:$A$12,0)))</f>
        <v>673.35384615384612</v>
      </c>
      <c r="L536" s="16">
        <f t="shared" si="57"/>
        <v>13.1304</v>
      </c>
      <c r="M536" s="16">
        <f t="shared" si="58"/>
        <v>33.667692307692306</v>
      </c>
      <c r="N536" s="14">
        <f>E536*(K536-L536-M536)*IF(F536="GHS",1,Assumptions!$B$4)</f>
        <v>2427903.5461538462</v>
      </c>
      <c r="O536" s="15">
        <f t="shared" ca="1" si="59"/>
        <v>174</v>
      </c>
      <c r="P536" s="15" t="str">
        <f t="shared" ca="1" si="60"/>
        <v>91-180d</v>
      </c>
      <c r="Q536" s="17">
        <f ca="1">IF(P536="0-90d",0,IF(P536="91-180d",INDEX(Assumptions!$F$8:$F$12,MATCH(B536,Assumptions!$A$8:$A$12,0)),IF(P536="181-365d",INDEX(Assumptions!$G$8:$G$12,MATCH(B536,Assumptions!$A$8:$A$12,0)),INDEX(Assumptions!$H$8:$H$12,MATCH(B536,Assumptions!$A$8:$A$12,0)))))</f>
        <v>0.1</v>
      </c>
      <c r="R536" s="14">
        <f t="shared" ca="1" si="61"/>
        <v>169601</v>
      </c>
      <c r="S536" s="14">
        <f t="shared" ca="1" si="62"/>
        <v>1526409</v>
      </c>
      <c r="T536" s="11" t="s">
        <v>25</v>
      </c>
      <c r="U536" s="18" t="s">
        <v>26</v>
      </c>
    </row>
    <row r="537" spans="1:21" ht="15" customHeight="1" x14ac:dyDescent="0.15">
      <c r="A537" s="10" t="s">
        <v>585</v>
      </c>
      <c r="B537" s="11" t="s">
        <v>31</v>
      </c>
      <c r="C537" s="11" t="s">
        <v>32</v>
      </c>
      <c r="D537" s="12">
        <v>45821</v>
      </c>
      <c r="E537" s="11">
        <v>1577</v>
      </c>
      <c r="F537" s="11" t="s">
        <v>33</v>
      </c>
      <c r="G537" s="13">
        <v>4625.57</v>
      </c>
      <c r="H537" s="14">
        <f t="shared" si="56"/>
        <v>7294523.8899999997</v>
      </c>
      <c r="I537" s="14">
        <f>IF(F537="GHS",H537,H537*Assumptions!$B$4)</f>
        <v>7294523.8899999997</v>
      </c>
      <c r="J537" s="15" t="str">
        <f>INDEX(Assumptions!$B$8:$B$12,MATCH(B537,Assumptions!$A$8:$A$12,0))</f>
        <v>Weighted Average</v>
      </c>
      <c r="K537" s="16">
        <f>G537/(1-INDEX(Assumptions!$D$8:$D$12,MATCH(B537,Assumptions!$A$8:$A$12,0)))</f>
        <v>6424.4027777777774</v>
      </c>
      <c r="L537" s="16">
        <f t="shared" si="57"/>
        <v>138.7671</v>
      </c>
      <c r="M537" s="16">
        <f t="shared" si="58"/>
        <v>321.22013888888887</v>
      </c>
      <c r="N537" s="14">
        <f>E537*(K537-L537-M537)*IF(F537="GHS",1,Assumptions!$B$4)</f>
        <v>9405883.3048277777</v>
      </c>
      <c r="O537" s="15">
        <f t="shared" ca="1" si="59"/>
        <v>465</v>
      </c>
      <c r="P537" s="15" t="str">
        <f t="shared" ca="1" si="60"/>
        <v>365d+</v>
      </c>
      <c r="Q537" s="17">
        <f ca="1">IF(P537="0-90d",0,IF(P537="91-180d",INDEX(Assumptions!$F$8:$F$12,MATCH(B537,Assumptions!$A$8:$A$12,0)),IF(P537="181-365d",INDEX(Assumptions!$G$8:$G$12,MATCH(B537,Assumptions!$A$8:$A$12,0)),INDEX(Assumptions!$H$8:$H$12,MATCH(B537,Assumptions!$A$8:$A$12,0)))))</f>
        <v>0.6</v>
      </c>
      <c r="R537" s="14">
        <f t="shared" ca="1" si="61"/>
        <v>4376714.3339999998</v>
      </c>
      <c r="S537" s="14">
        <f t="shared" ca="1" si="62"/>
        <v>2917809.5559999999</v>
      </c>
      <c r="T537" s="11" t="s">
        <v>25</v>
      </c>
      <c r="U537" s="18" t="s">
        <v>26</v>
      </c>
    </row>
    <row r="538" spans="1:21" ht="15" customHeight="1" x14ac:dyDescent="0.15">
      <c r="A538" s="10" t="s">
        <v>586</v>
      </c>
      <c r="B538" s="11" t="s">
        <v>22</v>
      </c>
      <c r="C538" s="11" t="s">
        <v>61</v>
      </c>
      <c r="D538" s="12">
        <v>45825</v>
      </c>
      <c r="E538" s="11">
        <v>2906</v>
      </c>
      <c r="F538" s="11" t="s">
        <v>24</v>
      </c>
      <c r="G538" s="13">
        <v>17267.939999999999</v>
      </c>
      <c r="H538" s="14">
        <f t="shared" si="56"/>
        <v>50180633.639999993</v>
      </c>
      <c r="I538" s="14">
        <f>IF(F538="GHS",H538,H538*Assumptions!$B$4)</f>
        <v>541950843.31199992</v>
      </c>
      <c r="J538" s="15" t="str">
        <f>INDEX(Assumptions!$B$8:$B$12,MATCH(B538,Assumptions!$A$8:$A$12,0))</f>
        <v>FIFO</v>
      </c>
      <c r="K538" s="16">
        <f>G538/(1-INDEX(Assumptions!$D$8:$D$12,MATCH(B538,Assumptions!$A$8:$A$12,0)))</f>
        <v>21058.463414634141</v>
      </c>
      <c r="L538" s="16">
        <f t="shared" si="57"/>
        <v>518.03819999999996</v>
      </c>
      <c r="M538" s="16">
        <f t="shared" si="58"/>
        <v>1052.9231707317072</v>
      </c>
      <c r="N538" s="14">
        <f>E538*(K538-L538-M538)*IF(F538="GHS",1,Assumptions!$B$4)</f>
        <v>611611354.14746916</v>
      </c>
      <c r="O538" s="15">
        <f t="shared" ca="1" si="59"/>
        <v>461</v>
      </c>
      <c r="P538" s="15" t="str">
        <f t="shared" ca="1" si="60"/>
        <v>365d+</v>
      </c>
      <c r="Q538" s="17">
        <f ca="1">IF(P538="0-90d",0,IF(P538="91-180d",INDEX(Assumptions!$F$8:$F$12,MATCH(B538,Assumptions!$A$8:$A$12,0)),IF(P538="181-365d",INDEX(Assumptions!$G$8:$G$12,MATCH(B538,Assumptions!$A$8:$A$12,0)),INDEX(Assumptions!$H$8:$H$12,MATCH(B538,Assumptions!$A$8:$A$12,0)))))</f>
        <v>0.5</v>
      </c>
      <c r="R538" s="14">
        <f t="shared" ca="1" si="61"/>
        <v>270975421.65599996</v>
      </c>
      <c r="S538" s="14">
        <f t="shared" ca="1" si="62"/>
        <v>270975421.65599996</v>
      </c>
      <c r="T538" s="11" t="s">
        <v>25</v>
      </c>
      <c r="U538" s="18" t="s">
        <v>36</v>
      </c>
    </row>
    <row r="539" spans="1:21" ht="15" customHeight="1" x14ac:dyDescent="0.15">
      <c r="A539" s="10" t="s">
        <v>587</v>
      </c>
      <c r="B539" s="11" t="s">
        <v>31</v>
      </c>
      <c r="C539" s="11" t="s">
        <v>32</v>
      </c>
      <c r="D539" s="12">
        <v>46064</v>
      </c>
      <c r="E539" s="11">
        <v>2887</v>
      </c>
      <c r="F539" s="11" t="s">
        <v>33</v>
      </c>
      <c r="G539" s="13">
        <v>2355</v>
      </c>
      <c r="H539" s="14">
        <f t="shared" si="56"/>
        <v>6798885</v>
      </c>
      <c r="I539" s="14">
        <f>IF(F539="GHS",H539,H539*Assumptions!$B$4)</f>
        <v>6798885</v>
      </c>
      <c r="J539" s="15" t="str">
        <f>INDEX(Assumptions!$B$8:$B$12,MATCH(B539,Assumptions!$A$8:$A$12,0))</f>
        <v>Weighted Average</v>
      </c>
      <c r="K539" s="16">
        <f>G539/(1-INDEX(Assumptions!$D$8:$D$12,MATCH(B539,Assumptions!$A$8:$A$12,0)))</f>
        <v>3270.8333333333335</v>
      </c>
      <c r="L539" s="16">
        <f t="shared" si="57"/>
        <v>70.649999999999991</v>
      </c>
      <c r="M539" s="16">
        <f t="shared" si="58"/>
        <v>163.54166666666669</v>
      </c>
      <c r="N539" s="14">
        <f>E539*(K539-L539-M539)*IF(F539="GHS",1,Assumptions!$B$4)</f>
        <v>8766784.4916666672</v>
      </c>
      <c r="O539" s="15">
        <f t="shared" ca="1" si="59"/>
        <v>222</v>
      </c>
      <c r="P539" s="15" t="str">
        <f t="shared" ca="1" si="60"/>
        <v>181-365d</v>
      </c>
      <c r="Q539" s="17">
        <f ca="1">IF(P539="0-90d",0,IF(P539="91-180d",INDEX(Assumptions!$F$8:$F$12,MATCH(B539,Assumptions!$A$8:$A$12,0)),IF(P539="181-365d",INDEX(Assumptions!$G$8:$G$12,MATCH(B539,Assumptions!$A$8:$A$12,0)),INDEX(Assumptions!$H$8:$H$12,MATCH(B539,Assumptions!$A$8:$A$12,0)))))</f>
        <v>0.2</v>
      </c>
      <c r="R539" s="14">
        <f t="shared" ca="1" si="61"/>
        <v>1359777</v>
      </c>
      <c r="S539" s="14">
        <f t="shared" ca="1" si="62"/>
        <v>5439108</v>
      </c>
      <c r="T539" s="11" t="s">
        <v>25</v>
      </c>
      <c r="U539" s="18" t="s">
        <v>36</v>
      </c>
    </row>
    <row r="540" spans="1:21" ht="15" customHeight="1" x14ac:dyDescent="0.15">
      <c r="A540" s="10" t="s">
        <v>588</v>
      </c>
      <c r="B540" s="11" t="s">
        <v>22</v>
      </c>
      <c r="C540" s="11" t="s">
        <v>61</v>
      </c>
      <c r="D540" s="12">
        <v>46037</v>
      </c>
      <c r="E540" s="11">
        <v>4674</v>
      </c>
      <c r="F540" s="11" t="s">
        <v>24</v>
      </c>
      <c r="G540" s="13">
        <v>15097.87</v>
      </c>
      <c r="H540" s="14">
        <f t="shared" si="56"/>
        <v>70567444.38000001</v>
      </c>
      <c r="I540" s="14">
        <f>IF(F540="GHS",H540,H540*Assumptions!$B$4)</f>
        <v>762128399.30400014</v>
      </c>
      <c r="J540" s="15" t="str">
        <f>INDEX(Assumptions!$B$8:$B$12,MATCH(B540,Assumptions!$A$8:$A$12,0))</f>
        <v>FIFO</v>
      </c>
      <c r="K540" s="16">
        <f>G540/(1-INDEX(Assumptions!$D$8:$D$12,MATCH(B540,Assumptions!$A$8:$A$12,0)))</f>
        <v>18412.036585365855</v>
      </c>
      <c r="L540" s="16">
        <f t="shared" si="57"/>
        <v>452.93610000000001</v>
      </c>
      <c r="M540" s="16">
        <f t="shared" si="58"/>
        <v>920.60182926829282</v>
      </c>
      <c r="N540" s="14">
        <f>E540*(K540-L540-M540)*IF(F540="GHS",1,Assumptions!$B$4)</f>
        <v>860089781.36088014</v>
      </c>
      <c r="O540" s="15">
        <f t="shared" ca="1" si="59"/>
        <v>249</v>
      </c>
      <c r="P540" s="15" t="str">
        <f t="shared" ca="1" si="60"/>
        <v>181-365d</v>
      </c>
      <c r="Q540" s="17">
        <f ca="1">IF(P540="0-90d",0,IF(P540="91-180d",INDEX(Assumptions!$F$8:$F$12,MATCH(B540,Assumptions!$A$8:$A$12,0)),IF(P540="181-365d",INDEX(Assumptions!$G$8:$G$12,MATCH(B540,Assumptions!$A$8:$A$12,0)),INDEX(Assumptions!$H$8:$H$12,MATCH(B540,Assumptions!$A$8:$A$12,0)))))</f>
        <v>0.15</v>
      </c>
      <c r="R540" s="14">
        <f t="shared" ca="1" si="61"/>
        <v>114319259.89560002</v>
      </c>
      <c r="S540" s="14">
        <f t="shared" ca="1" si="62"/>
        <v>647809139.40840006</v>
      </c>
      <c r="T540" s="11" t="s">
        <v>50</v>
      </c>
      <c r="U540" s="18" t="s">
        <v>26</v>
      </c>
    </row>
    <row r="541" spans="1:21" ht="15" customHeight="1" x14ac:dyDescent="0.15">
      <c r="A541" s="10" t="s">
        <v>589</v>
      </c>
      <c r="B541" s="11" t="s">
        <v>41</v>
      </c>
      <c r="C541" s="11" t="s">
        <v>44</v>
      </c>
      <c r="D541" s="12">
        <v>45966</v>
      </c>
      <c r="E541" s="11">
        <v>2552</v>
      </c>
      <c r="F541" s="11" t="s">
        <v>33</v>
      </c>
      <c r="G541" s="13">
        <v>740.28</v>
      </c>
      <c r="H541" s="14">
        <f t="shared" si="56"/>
        <v>1889194.5599999998</v>
      </c>
      <c r="I541" s="14">
        <f>IF(F541="GHS",H541,H541*Assumptions!$B$4)</f>
        <v>1889194.5599999998</v>
      </c>
      <c r="J541" s="15" t="str">
        <f>INDEX(Assumptions!$B$8:$B$12,MATCH(B541,Assumptions!$A$8:$A$12,0))</f>
        <v>Weighted Average</v>
      </c>
      <c r="K541" s="16">
        <f>G541/(1-INDEX(Assumptions!$D$8:$D$12,MATCH(B541,Assumptions!$A$8:$A$12,0)))</f>
        <v>1138.8923076923077</v>
      </c>
      <c r="L541" s="16">
        <f t="shared" si="57"/>
        <v>22.208399999999997</v>
      </c>
      <c r="M541" s="16">
        <f t="shared" si="58"/>
        <v>56.944615384615389</v>
      </c>
      <c r="N541" s="14">
        <f>E541*(K541-L541-M541)*IF(F541="GHS",1,Assumptions!$B$4)</f>
        <v>2704454.6739692306</v>
      </c>
      <c r="O541" s="15">
        <f t="shared" ca="1" si="59"/>
        <v>320</v>
      </c>
      <c r="P541" s="15" t="str">
        <f t="shared" ca="1" si="60"/>
        <v>181-365d</v>
      </c>
      <c r="Q541" s="17">
        <f ca="1">IF(P541="0-90d",0,IF(P541="91-180d",INDEX(Assumptions!$F$8:$F$12,MATCH(B541,Assumptions!$A$8:$A$12,0)),IF(P541="181-365d",INDEX(Assumptions!$G$8:$G$12,MATCH(B541,Assumptions!$A$8:$A$12,0)),INDEX(Assumptions!$H$8:$H$12,MATCH(B541,Assumptions!$A$8:$A$12,0)))))</f>
        <v>0.35</v>
      </c>
      <c r="R541" s="14">
        <f t="shared" ca="1" si="61"/>
        <v>661218.0959999999</v>
      </c>
      <c r="S541" s="14">
        <f t="shared" ca="1" si="62"/>
        <v>1227976.4639999999</v>
      </c>
      <c r="T541" s="11" t="s">
        <v>25</v>
      </c>
      <c r="U541" s="18" t="s">
        <v>26</v>
      </c>
    </row>
    <row r="542" spans="1:21" ht="15" customHeight="1" x14ac:dyDescent="0.15">
      <c r="A542" s="10" t="s">
        <v>590</v>
      </c>
      <c r="B542" s="11" t="s">
        <v>31</v>
      </c>
      <c r="C542" s="11" t="s">
        <v>63</v>
      </c>
      <c r="D542" s="12">
        <v>45953</v>
      </c>
      <c r="E542" s="11">
        <v>4314</v>
      </c>
      <c r="F542" s="11" t="s">
        <v>33</v>
      </c>
      <c r="G542" s="13">
        <v>2394.52</v>
      </c>
      <c r="H542" s="14">
        <f t="shared" si="56"/>
        <v>10329959.279999999</v>
      </c>
      <c r="I542" s="14">
        <f>IF(F542="GHS",H542,H542*Assumptions!$B$4)</f>
        <v>10329959.279999999</v>
      </c>
      <c r="J542" s="15" t="str">
        <f>INDEX(Assumptions!$B$8:$B$12,MATCH(B542,Assumptions!$A$8:$A$12,0))</f>
        <v>Weighted Average</v>
      </c>
      <c r="K542" s="16">
        <f>G542/(1-INDEX(Assumptions!$D$8:$D$12,MATCH(B542,Assumptions!$A$8:$A$12,0)))</f>
        <v>3325.7222222222222</v>
      </c>
      <c r="L542" s="16">
        <f t="shared" si="57"/>
        <v>71.835599999999999</v>
      </c>
      <c r="M542" s="16">
        <f t="shared" si="58"/>
        <v>166.28611111111113</v>
      </c>
      <c r="N542" s="14">
        <f>E542*(K542-L542-M542)*IF(F542="GHS",1,Assumptions!$B$4)</f>
        <v>13319908.604933335</v>
      </c>
      <c r="O542" s="15">
        <f t="shared" ca="1" si="59"/>
        <v>333</v>
      </c>
      <c r="P542" s="15" t="str">
        <f t="shared" ca="1" si="60"/>
        <v>181-365d</v>
      </c>
      <c r="Q542" s="17">
        <f ca="1">IF(P542="0-90d",0,IF(P542="91-180d",INDEX(Assumptions!$F$8:$F$12,MATCH(B542,Assumptions!$A$8:$A$12,0)),IF(P542="181-365d",INDEX(Assumptions!$G$8:$G$12,MATCH(B542,Assumptions!$A$8:$A$12,0)),INDEX(Assumptions!$H$8:$H$12,MATCH(B542,Assumptions!$A$8:$A$12,0)))))</f>
        <v>0.2</v>
      </c>
      <c r="R542" s="14">
        <f t="shared" ca="1" si="61"/>
        <v>2065991.8559999999</v>
      </c>
      <c r="S542" s="14">
        <f t="shared" ca="1" si="62"/>
        <v>8263967.4239999996</v>
      </c>
      <c r="T542" s="11" t="s">
        <v>25</v>
      </c>
      <c r="U542" s="18" t="s">
        <v>26</v>
      </c>
    </row>
    <row r="543" spans="1:21" ht="15" customHeight="1" x14ac:dyDescent="0.15">
      <c r="A543" s="10" t="s">
        <v>591</v>
      </c>
      <c r="B543" s="11" t="s">
        <v>41</v>
      </c>
      <c r="C543" s="11" t="s">
        <v>115</v>
      </c>
      <c r="D543" s="12">
        <v>46098</v>
      </c>
      <c r="E543" s="11">
        <v>4167</v>
      </c>
      <c r="F543" s="11" t="s">
        <v>33</v>
      </c>
      <c r="G543" s="13">
        <v>396.62</v>
      </c>
      <c r="H543" s="14">
        <f t="shared" si="56"/>
        <v>1652715.54</v>
      </c>
      <c r="I543" s="14">
        <f>IF(F543="GHS",H543,H543*Assumptions!$B$4)</f>
        <v>1652715.54</v>
      </c>
      <c r="J543" s="15" t="str">
        <f>INDEX(Assumptions!$B$8:$B$12,MATCH(B543,Assumptions!$A$8:$A$12,0))</f>
        <v>Weighted Average</v>
      </c>
      <c r="K543" s="16">
        <f>G543/(1-INDEX(Assumptions!$D$8:$D$12,MATCH(B543,Assumptions!$A$8:$A$12,0)))</f>
        <v>610.18461538461543</v>
      </c>
      <c r="L543" s="16">
        <f t="shared" si="57"/>
        <v>11.8986</v>
      </c>
      <c r="M543" s="16">
        <f t="shared" si="58"/>
        <v>30.509230769230772</v>
      </c>
      <c r="N543" s="14">
        <f>E543*(K543-L543-M543)*IF(F543="GHS",1,Assumptions!$B$4)</f>
        <v>2365925.8614923083</v>
      </c>
      <c r="O543" s="15">
        <f t="shared" ca="1" si="59"/>
        <v>188</v>
      </c>
      <c r="P543" s="15" t="str">
        <f t="shared" ca="1" si="60"/>
        <v>181-365d</v>
      </c>
      <c r="Q543" s="17">
        <f ca="1">IF(P543="0-90d",0,IF(P543="91-180d",INDEX(Assumptions!$F$8:$F$12,MATCH(B543,Assumptions!$A$8:$A$12,0)),IF(P543="181-365d",INDEX(Assumptions!$G$8:$G$12,MATCH(B543,Assumptions!$A$8:$A$12,0)),INDEX(Assumptions!$H$8:$H$12,MATCH(B543,Assumptions!$A$8:$A$12,0)))))</f>
        <v>0.35</v>
      </c>
      <c r="R543" s="14">
        <f t="shared" ca="1" si="61"/>
        <v>578450.43900000001</v>
      </c>
      <c r="S543" s="14">
        <f t="shared" ca="1" si="62"/>
        <v>1074265.101</v>
      </c>
      <c r="T543" s="11" t="s">
        <v>25</v>
      </c>
      <c r="U543" s="18" t="s">
        <v>26</v>
      </c>
    </row>
    <row r="544" spans="1:21" ht="15" customHeight="1" x14ac:dyDescent="0.15">
      <c r="A544" s="10" t="s">
        <v>592</v>
      </c>
      <c r="B544" s="11" t="s">
        <v>41</v>
      </c>
      <c r="C544" s="11" t="s">
        <v>115</v>
      </c>
      <c r="D544" s="12">
        <v>45811</v>
      </c>
      <c r="E544" s="11">
        <v>1400</v>
      </c>
      <c r="F544" s="11" t="s">
        <v>33</v>
      </c>
      <c r="G544" s="13">
        <v>349.75</v>
      </c>
      <c r="H544" s="14">
        <f t="shared" si="56"/>
        <v>489650</v>
      </c>
      <c r="I544" s="14">
        <f>IF(F544="GHS",H544,H544*Assumptions!$B$4)</f>
        <v>489650</v>
      </c>
      <c r="J544" s="15" t="str">
        <f>INDEX(Assumptions!$B$8:$B$12,MATCH(B544,Assumptions!$A$8:$A$12,0))</f>
        <v>Weighted Average</v>
      </c>
      <c r="K544" s="16">
        <f>G544/(1-INDEX(Assumptions!$D$8:$D$12,MATCH(B544,Assumptions!$A$8:$A$12,0)))</f>
        <v>538.07692307692309</v>
      </c>
      <c r="L544" s="16">
        <f t="shared" si="57"/>
        <v>10.4925</v>
      </c>
      <c r="M544" s="16">
        <f t="shared" si="58"/>
        <v>26.903846153846157</v>
      </c>
      <c r="N544" s="14">
        <f>E544*(K544-L544-M544)*IF(F544="GHS",1,Assumptions!$B$4)</f>
        <v>700952.80769230786</v>
      </c>
      <c r="O544" s="15">
        <f t="shared" ca="1" si="59"/>
        <v>475</v>
      </c>
      <c r="P544" s="15" t="str">
        <f t="shared" ca="1" si="60"/>
        <v>365d+</v>
      </c>
      <c r="Q544" s="17">
        <f ca="1">IF(P544="0-90d",0,IF(P544="91-180d",INDEX(Assumptions!$F$8:$F$12,MATCH(B544,Assumptions!$A$8:$A$12,0)),IF(P544="181-365d",INDEX(Assumptions!$G$8:$G$12,MATCH(B544,Assumptions!$A$8:$A$12,0)),INDEX(Assumptions!$H$8:$H$12,MATCH(B544,Assumptions!$A$8:$A$12,0)))))</f>
        <v>0.8</v>
      </c>
      <c r="R544" s="14">
        <f t="shared" ca="1" si="61"/>
        <v>391720</v>
      </c>
      <c r="S544" s="14">
        <f t="shared" ca="1" si="62"/>
        <v>97930</v>
      </c>
      <c r="T544" s="11" t="s">
        <v>25</v>
      </c>
      <c r="U544" s="18" t="s">
        <v>26</v>
      </c>
    </row>
    <row r="545" spans="1:21" ht="15" customHeight="1" x14ac:dyDescent="0.15">
      <c r="A545" s="10" t="s">
        <v>593</v>
      </c>
      <c r="B545" s="11" t="s">
        <v>28</v>
      </c>
      <c r="C545" s="11" t="s">
        <v>35</v>
      </c>
      <c r="D545" s="12">
        <v>46192</v>
      </c>
      <c r="E545" s="11">
        <v>3222</v>
      </c>
      <c r="F545" s="11" t="s">
        <v>24</v>
      </c>
      <c r="G545" s="13">
        <v>4007.28</v>
      </c>
      <c r="H545" s="14">
        <f t="shared" si="56"/>
        <v>12911456.16</v>
      </c>
      <c r="I545" s="14">
        <f>IF(F545="GHS",H545,H545*Assumptions!$B$4)</f>
        <v>139443726.528</v>
      </c>
      <c r="J545" s="15" t="str">
        <f>INDEX(Assumptions!$B$8:$B$12,MATCH(B545,Assumptions!$A$8:$A$12,0))</f>
        <v>Fair Value Less Costs to Sell</v>
      </c>
      <c r="K545" s="16">
        <f>G545/(1-INDEX(Assumptions!$D$8:$D$12,MATCH(B545,Assumptions!$A$8:$A$12,0)))</f>
        <v>4553.727272727273</v>
      </c>
      <c r="L545" s="16">
        <f t="shared" si="57"/>
        <v>120.2184</v>
      </c>
      <c r="M545" s="16">
        <f t="shared" si="58"/>
        <v>227.68636363636367</v>
      </c>
      <c r="N545" s="14">
        <f>E545*(K545-L545-M545)*IF(F545="GHS",1,Assumptions!$B$4)</f>
        <v>146352529.34234184</v>
      </c>
      <c r="O545" s="15">
        <f t="shared" ca="1" si="59"/>
        <v>94</v>
      </c>
      <c r="P545" s="15" t="str">
        <f t="shared" ca="1" si="60"/>
        <v>91-180d</v>
      </c>
      <c r="Q545" s="17">
        <f ca="1">IF(P545="0-90d",0,IF(P545="91-180d",INDEX(Assumptions!$F$8:$F$12,MATCH(B545,Assumptions!$A$8:$A$12,0)),IF(P545="181-365d",INDEX(Assumptions!$G$8:$G$12,MATCH(B545,Assumptions!$A$8:$A$12,0)),INDEX(Assumptions!$H$8:$H$12,MATCH(B545,Assumptions!$A$8:$A$12,0)))))</f>
        <v>0.02</v>
      </c>
      <c r="R545" s="14">
        <f t="shared" ca="1" si="61"/>
        <v>2788874.5305599999</v>
      </c>
      <c r="S545" s="14">
        <f t="shared" ca="1" si="62"/>
        <v>136654851.99744001</v>
      </c>
      <c r="T545" s="11" t="s">
        <v>25</v>
      </c>
      <c r="U545" s="18" t="s">
        <v>26</v>
      </c>
    </row>
    <row r="546" spans="1:21" ht="15" customHeight="1" x14ac:dyDescent="0.15">
      <c r="A546" s="10" t="s">
        <v>594</v>
      </c>
      <c r="B546" s="11" t="s">
        <v>28</v>
      </c>
      <c r="C546" s="11" t="s">
        <v>35</v>
      </c>
      <c r="D546" s="12">
        <v>45830</v>
      </c>
      <c r="E546" s="11">
        <v>2447</v>
      </c>
      <c r="F546" s="11" t="s">
        <v>24</v>
      </c>
      <c r="G546" s="13">
        <v>13711.23</v>
      </c>
      <c r="H546" s="14">
        <f t="shared" si="56"/>
        <v>33551379.809999999</v>
      </c>
      <c r="I546" s="14">
        <f>IF(F546="GHS",H546,H546*Assumptions!$B$4)</f>
        <v>362354901.94800001</v>
      </c>
      <c r="J546" s="15" t="str">
        <f>INDEX(Assumptions!$B$8:$B$12,MATCH(B546,Assumptions!$A$8:$A$12,0))</f>
        <v>Fair Value Less Costs to Sell</v>
      </c>
      <c r="K546" s="16">
        <f>G546/(1-INDEX(Assumptions!$D$8:$D$12,MATCH(B546,Assumptions!$A$8:$A$12,0)))</f>
        <v>15580.943181818182</v>
      </c>
      <c r="L546" s="16">
        <f t="shared" si="57"/>
        <v>411.33689999999996</v>
      </c>
      <c r="M546" s="16">
        <f t="shared" si="58"/>
        <v>779.04715909090919</v>
      </c>
      <c r="N546" s="14">
        <f>E546*(K546-L546-M546)*IF(F546="GHS",1,Assumptions!$B$4)</f>
        <v>380307940.27178729</v>
      </c>
      <c r="O546" s="15">
        <f t="shared" ca="1" si="59"/>
        <v>456</v>
      </c>
      <c r="P546" s="15" t="str">
        <f t="shared" ca="1" si="60"/>
        <v>365d+</v>
      </c>
      <c r="Q546" s="17">
        <f ca="1">IF(P546="0-90d",0,IF(P546="91-180d",INDEX(Assumptions!$F$8:$F$12,MATCH(B546,Assumptions!$A$8:$A$12,0)),IF(P546="181-365d",INDEX(Assumptions!$G$8:$G$12,MATCH(B546,Assumptions!$A$8:$A$12,0)),INDEX(Assumptions!$H$8:$H$12,MATCH(B546,Assumptions!$A$8:$A$12,0)))))</f>
        <v>0.4</v>
      </c>
      <c r="R546" s="14">
        <f t="shared" ca="1" si="61"/>
        <v>144941960.77920002</v>
      </c>
      <c r="S546" s="14">
        <f t="shared" ca="1" si="62"/>
        <v>217412941.1688</v>
      </c>
      <c r="T546" s="11" t="s">
        <v>25</v>
      </c>
      <c r="U546" s="18" t="s">
        <v>26</v>
      </c>
    </row>
    <row r="547" spans="1:21" ht="15" customHeight="1" x14ac:dyDescent="0.15">
      <c r="A547" s="10" t="s">
        <v>595</v>
      </c>
      <c r="B547" s="11" t="s">
        <v>41</v>
      </c>
      <c r="C547" s="11" t="s">
        <v>42</v>
      </c>
      <c r="D547" s="12">
        <v>45783</v>
      </c>
      <c r="E547" s="11">
        <v>3262</v>
      </c>
      <c r="F547" s="11" t="s">
        <v>33</v>
      </c>
      <c r="G547" s="13">
        <v>157.27000000000001</v>
      </c>
      <c r="H547" s="14">
        <f t="shared" si="56"/>
        <v>513014.74000000005</v>
      </c>
      <c r="I547" s="14">
        <f>IF(F547="GHS",H547,H547*Assumptions!$B$4)</f>
        <v>513014.74000000005</v>
      </c>
      <c r="J547" s="15" t="str">
        <f>INDEX(Assumptions!$B$8:$B$12,MATCH(B547,Assumptions!$A$8:$A$12,0))</f>
        <v>Weighted Average</v>
      </c>
      <c r="K547" s="16">
        <f>G547/(1-INDEX(Assumptions!$D$8:$D$12,MATCH(B547,Assumptions!$A$8:$A$12,0)))</f>
        <v>241.95384615384617</v>
      </c>
      <c r="L547" s="16">
        <f t="shared" si="57"/>
        <v>4.7180999999999997</v>
      </c>
      <c r="M547" s="16">
        <f t="shared" si="58"/>
        <v>12.097692307692309</v>
      </c>
      <c r="N547" s="14">
        <f>E547*(K547-L547-M547)*IF(F547="GHS",1,Assumptions!$B$4)</f>
        <v>734400.33164615394</v>
      </c>
      <c r="O547" s="15">
        <f t="shared" ca="1" si="59"/>
        <v>503</v>
      </c>
      <c r="P547" s="15" t="str">
        <f t="shared" ca="1" si="60"/>
        <v>365d+</v>
      </c>
      <c r="Q547" s="17">
        <f ca="1">IF(P547="0-90d",0,IF(P547="91-180d",INDEX(Assumptions!$F$8:$F$12,MATCH(B547,Assumptions!$A$8:$A$12,0)),IF(P547="181-365d",INDEX(Assumptions!$G$8:$G$12,MATCH(B547,Assumptions!$A$8:$A$12,0)),INDEX(Assumptions!$H$8:$H$12,MATCH(B547,Assumptions!$A$8:$A$12,0)))))</f>
        <v>0.8</v>
      </c>
      <c r="R547" s="14">
        <f t="shared" ca="1" si="61"/>
        <v>410411.79200000007</v>
      </c>
      <c r="S547" s="14">
        <f t="shared" ca="1" si="62"/>
        <v>102602.94799999997</v>
      </c>
      <c r="T547" s="11" t="s">
        <v>50</v>
      </c>
      <c r="U547" s="18" t="s">
        <v>36</v>
      </c>
    </row>
    <row r="548" spans="1:21" ht="15" customHeight="1" x14ac:dyDescent="0.15">
      <c r="A548" s="10" t="s">
        <v>596</v>
      </c>
      <c r="B548" s="11" t="s">
        <v>31</v>
      </c>
      <c r="C548" s="11" t="s">
        <v>32</v>
      </c>
      <c r="D548" s="12">
        <v>46155</v>
      </c>
      <c r="E548" s="11">
        <v>510</v>
      </c>
      <c r="F548" s="11" t="s">
        <v>33</v>
      </c>
      <c r="G548" s="13">
        <v>3978.22</v>
      </c>
      <c r="H548" s="14">
        <f t="shared" si="56"/>
        <v>2028892.2</v>
      </c>
      <c r="I548" s="14">
        <f>IF(F548="GHS",H548,H548*Assumptions!$B$4)</f>
        <v>2028892.2</v>
      </c>
      <c r="J548" s="15" t="str">
        <f>INDEX(Assumptions!$B$8:$B$12,MATCH(B548,Assumptions!$A$8:$A$12,0))</f>
        <v>Weighted Average</v>
      </c>
      <c r="K548" s="16">
        <f>G548/(1-INDEX(Assumptions!$D$8:$D$12,MATCH(B548,Assumptions!$A$8:$A$12,0)))</f>
        <v>5525.3055555555557</v>
      </c>
      <c r="L548" s="16">
        <f t="shared" si="57"/>
        <v>119.3466</v>
      </c>
      <c r="M548" s="16">
        <f t="shared" si="58"/>
        <v>276.26527777777778</v>
      </c>
      <c r="N548" s="14">
        <f>E548*(K548-L548-M548)*IF(F548="GHS",1,Assumptions!$B$4)</f>
        <v>2616143.7756666667</v>
      </c>
      <c r="O548" s="15">
        <f t="shared" ca="1" si="59"/>
        <v>131</v>
      </c>
      <c r="P548" s="15" t="str">
        <f t="shared" ca="1" si="60"/>
        <v>91-180d</v>
      </c>
      <c r="Q548" s="17">
        <f ca="1">IF(P548="0-90d",0,IF(P548="91-180d",INDEX(Assumptions!$F$8:$F$12,MATCH(B548,Assumptions!$A$8:$A$12,0)),IF(P548="181-365d",INDEX(Assumptions!$G$8:$G$12,MATCH(B548,Assumptions!$A$8:$A$12,0)),INDEX(Assumptions!$H$8:$H$12,MATCH(B548,Assumptions!$A$8:$A$12,0)))))</f>
        <v>0.05</v>
      </c>
      <c r="R548" s="14">
        <f t="shared" ca="1" si="61"/>
        <v>101444.61</v>
      </c>
      <c r="S548" s="14">
        <f t="shared" si="62"/>
        <v>0</v>
      </c>
      <c r="T548" s="11" t="s">
        <v>39</v>
      </c>
      <c r="U548" s="18" t="s">
        <v>26</v>
      </c>
    </row>
    <row r="549" spans="1:21" ht="15" customHeight="1" x14ac:dyDescent="0.15">
      <c r="A549" s="10" t="s">
        <v>597</v>
      </c>
      <c r="B549" s="11" t="s">
        <v>41</v>
      </c>
      <c r="C549" s="11" t="s">
        <v>115</v>
      </c>
      <c r="D549" s="12">
        <v>46087</v>
      </c>
      <c r="E549" s="11">
        <v>735</v>
      </c>
      <c r="F549" s="11" t="s">
        <v>33</v>
      </c>
      <c r="G549" s="13">
        <v>751.96</v>
      </c>
      <c r="H549" s="14">
        <f t="shared" si="56"/>
        <v>552690.6</v>
      </c>
      <c r="I549" s="14">
        <f>IF(F549="GHS",H549,H549*Assumptions!$B$4)</f>
        <v>552690.6</v>
      </c>
      <c r="J549" s="15" t="str">
        <f>INDEX(Assumptions!$B$8:$B$12,MATCH(B549,Assumptions!$A$8:$A$12,0))</f>
        <v>Weighted Average</v>
      </c>
      <c r="K549" s="16">
        <f>G549/(1-INDEX(Assumptions!$D$8:$D$12,MATCH(B549,Assumptions!$A$8:$A$12,0)))</f>
        <v>1156.8615384615384</v>
      </c>
      <c r="L549" s="16">
        <f t="shared" si="57"/>
        <v>22.558800000000002</v>
      </c>
      <c r="M549" s="16">
        <f t="shared" si="58"/>
        <v>57.843076923076922</v>
      </c>
      <c r="N549" s="14">
        <f>E549*(K549-L549-M549)*IF(F549="GHS",1,Assumptions!$B$4)</f>
        <v>791197.85123076919</v>
      </c>
      <c r="O549" s="15">
        <f t="shared" ca="1" si="59"/>
        <v>199</v>
      </c>
      <c r="P549" s="15" t="str">
        <f t="shared" ca="1" si="60"/>
        <v>181-365d</v>
      </c>
      <c r="Q549" s="17">
        <f ca="1">IF(P549="0-90d",0,IF(P549="91-180d",INDEX(Assumptions!$F$8:$F$12,MATCH(B549,Assumptions!$A$8:$A$12,0)),IF(P549="181-365d",INDEX(Assumptions!$G$8:$G$12,MATCH(B549,Assumptions!$A$8:$A$12,0)),INDEX(Assumptions!$H$8:$H$12,MATCH(B549,Assumptions!$A$8:$A$12,0)))))</f>
        <v>0.35</v>
      </c>
      <c r="R549" s="14">
        <f t="shared" ca="1" si="61"/>
        <v>193441.71</v>
      </c>
      <c r="S549" s="14">
        <f t="shared" ca="1" si="62"/>
        <v>359248.89</v>
      </c>
      <c r="T549" s="11" t="s">
        <v>25</v>
      </c>
      <c r="U549" s="18" t="s">
        <v>26</v>
      </c>
    </row>
    <row r="550" spans="1:21" ht="15" customHeight="1" x14ac:dyDescent="0.15">
      <c r="A550" s="10" t="s">
        <v>598</v>
      </c>
      <c r="B550" s="11" t="s">
        <v>41</v>
      </c>
      <c r="C550" s="11" t="s">
        <v>49</v>
      </c>
      <c r="D550" s="12">
        <v>46103</v>
      </c>
      <c r="E550" s="11">
        <v>2293</v>
      </c>
      <c r="F550" s="11" t="s">
        <v>33</v>
      </c>
      <c r="G550" s="13">
        <v>459.87</v>
      </c>
      <c r="H550" s="14">
        <f t="shared" si="56"/>
        <v>1054481.9099999999</v>
      </c>
      <c r="I550" s="14">
        <f>IF(F550="GHS",H550,H550*Assumptions!$B$4)</f>
        <v>1054481.9099999999</v>
      </c>
      <c r="J550" s="15" t="str">
        <f>INDEX(Assumptions!$B$8:$B$12,MATCH(B550,Assumptions!$A$8:$A$12,0))</f>
        <v>Weighted Average</v>
      </c>
      <c r="K550" s="16">
        <f>G550/(1-INDEX(Assumptions!$D$8:$D$12,MATCH(B550,Assumptions!$A$8:$A$12,0)))</f>
        <v>707.49230769230769</v>
      </c>
      <c r="L550" s="16">
        <f t="shared" si="57"/>
        <v>13.796099999999999</v>
      </c>
      <c r="M550" s="16">
        <f t="shared" si="58"/>
        <v>35.374615384615389</v>
      </c>
      <c r="N550" s="14">
        <f>E550*(K550-L550-M550)*IF(F550="GHS",1,Assumptions!$B$4)</f>
        <v>1509531.4111615384</v>
      </c>
      <c r="O550" s="15">
        <f t="shared" ca="1" si="59"/>
        <v>183</v>
      </c>
      <c r="P550" s="15" t="str">
        <f t="shared" ca="1" si="60"/>
        <v>181-365d</v>
      </c>
      <c r="Q550" s="17">
        <f ca="1">IF(P550="0-90d",0,IF(P550="91-180d",INDEX(Assumptions!$F$8:$F$12,MATCH(B550,Assumptions!$A$8:$A$12,0)),IF(P550="181-365d",INDEX(Assumptions!$G$8:$G$12,MATCH(B550,Assumptions!$A$8:$A$12,0)),INDEX(Assumptions!$H$8:$H$12,MATCH(B550,Assumptions!$A$8:$A$12,0)))))</f>
        <v>0.35</v>
      </c>
      <c r="R550" s="14">
        <f t="shared" ca="1" si="61"/>
        <v>369068.66849999997</v>
      </c>
      <c r="S550" s="14">
        <f t="shared" ca="1" si="62"/>
        <v>685413.2415</v>
      </c>
      <c r="T550" s="11" t="s">
        <v>25</v>
      </c>
      <c r="U550" s="18" t="s">
        <v>36</v>
      </c>
    </row>
    <row r="551" spans="1:21" ht="15" customHeight="1" x14ac:dyDescent="0.15">
      <c r="A551" s="10" t="s">
        <v>599</v>
      </c>
      <c r="B551" s="11" t="s">
        <v>41</v>
      </c>
      <c r="C551" s="11" t="s">
        <v>42</v>
      </c>
      <c r="D551" s="12">
        <v>45885</v>
      </c>
      <c r="E551" s="11">
        <v>2993</v>
      </c>
      <c r="F551" s="11" t="s">
        <v>33</v>
      </c>
      <c r="G551" s="13">
        <v>684.67</v>
      </c>
      <c r="H551" s="14">
        <f t="shared" si="56"/>
        <v>2049217.3099999998</v>
      </c>
      <c r="I551" s="14">
        <f>IF(F551="GHS",H551,H551*Assumptions!$B$4)</f>
        <v>2049217.3099999998</v>
      </c>
      <c r="J551" s="15" t="str">
        <f>INDEX(Assumptions!$B$8:$B$12,MATCH(B551,Assumptions!$A$8:$A$12,0))</f>
        <v>Weighted Average</v>
      </c>
      <c r="K551" s="16">
        <f>G551/(1-INDEX(Assumptions!$D$8:$D$12,MATCH(B551,Assumptions!$A$8:$A$12,0)))</f>
        <v>1053.3384615384614</v>
      </c>
      <c r="L551" s="16">
        <f t="shared" si="57"/>
        <v>20.540099999999999</v>
      </c>
      <c r="M551" s="16">
        <f t="shared" si="58"/>
        <v>52.666923076923069</v>
      </c>
      <c r="N551" s="14">
        <f>E551*(K551-L551-M551)*IF(F551="GHS",1,Assumptions!$B$4)</f>
        <v>2933533.3953153845</v>
      </c>
      <c r="O551" s="15">
        <f t="shared" ca="1" si="59"/>
        <v>401</v>
      </c>
      <c r="P551" s="15" t="str">
        <f t="shared" ca="1" si="60"/>
        <v>365d+</v>
      </c>
      <c r="Q551" s="17">
        <f ca="1">IF(P551="0-90d",0,IF(P551="91-180d",INDEX(Assumptions!$F$8:$F$12,MATCH(B551,Assumptions!$A$8:$A$12,0)),IF(P551="181-365d",INDEX(Assumptions!$G$8:$G$12,MATCH(B551,Assumptions!$A$8:$A$12,0)),INDEX(Assumptions!$H$8:$H$12,MATCH(B551,Assumptions!$A$8:$A$12,0)))))</f>
        <v>0.8</v>
      </c>
      <c r="R551" s="14">
        <f t="shared" ca="1" si="61"/>
        <v>1639373.848</v>
      </c>
      <c r="S551" s="14">
        <f t="shared" ca="1" si="62"/>
        <v>409843.46199999982</v>
      </c>
      <c r="T551" s="11" t="s">
        <v>25</v>
      </c>
      <c r="U551" s="18" t="s">
        <v>36</v>
      </c>
    </row>
    <row r="552" spans="1:21" ht="15" customHeight="1" x14ac:dyDescent="0.15">
      <c r="A552" s="10" t="s">
        <v>600</v>
      </c>
      <c r="B552" s="11" t="s">
        <v>41</v>
      </c>
      <c r="C552" s="11" t="s">
        <v>115</v>
      </c>
      <c r="D552" s="12">
        <v>46037</v>
      </c>
      <c r="E552" s="11">
        <v>4215</v>
      </c>
      <c r="F552" s="11" t="s">
        <v>33</v>
      </c>
      <c r="G552" s="13">
        <v>152.65</v>
      </c>
      <c r="H552" s="14">
        <f t="shared" si="56"/>
        <v>643419.75</v>
      </c>
      <c r="I552" s="14">
        <f>IF(F552="GHS",H552,H552*Assumptions!$B$4)</f>
        <v>643419.75</v>
      </c>
      <c r="J552" s="15" t="str">
        <f>INDEX(Assumptions!$B$8:$B$12,MATCH(B552,Assumptions!$A$8:$A$12,0))</f>
        <v>Weighted Average</v>
      </c>
      <c r="K552" s="16">
        <f>G552/(1-INDEX(Assumptions!$D$8:$D$12,MATCH(B552,Assumptions!$A$8:$A$12,0)))</f>
        <v>234.84615384615384</v>
      </c>
      <c r="L552" s="16">
        <f t="shared" si="57"/>
        <v>4.5795000000000003</v>
      </c>
      <c r="M552" s="16">
        <f t="shared" si="58"/>
        <v>11.742307692307692</v>
      </c>
      <c r="N552" s="14">
        <f>E552*(K552-L552-M552)*IF(F552="GHS",1,Assumptions!$B$4)</f>
        <v>921080.11903846159</v>
      </c>
      <c r="O552" s="15">
        <f t="shared" ca="1" si="59"/>
        <v>249</v>
      </c>
      <c r="P552" s="15" t="str">
        <f t="shared" ca="1" si="60"/>
        <v>181-365d</v>
      </c>
      <c r="Q552" s="17">
        <f ca="1">IF(P552="0-90d",0,IF(P552="91-180d",INDEX(Assumptions!$F$8:$F$12,MATCH(B552,Assumptions!$A$8:$A$12,0)),IF(P552="181-365d",INDEX(Assumptions!$G$8:$G$12,MATCH(B552,Assumptions!$A$8:$A$12,0)),INDEX(Assumptions!$H$8:$H$12,MATCH(B552,Assumptions!$A$8:$A$12,0)))))</f>
        <v>0.35</v>
      </c>
      <c r="R552" s="14">
        <f t="shared" ca="1" si="61"/>
        <v>225196.91249999998</v>
      </c>
      <c r="S552" s="14">
        <f t="shared" si="62"/>
        <v>0</v>
      </c>
      <c r="T552" s="11" t="s">
        <v>39</v>
      </c>
      <c r="U552" s="18" t="s">
        <v>26</v>
      </c>
    </row>
    <row r="553" spans="1:21" ht="15" customHeight="1" x14ac:dyDescent="0.15">
      <c r="A553" s="10" t="s">
        <v>601</v>
      </c>
      <c r="B553" s="11" t="s">
        <v>31</v>
      </c>
      <c r="C553" s="11" t="s">
        <v>76</v>
      </c>
      <c r="D553" s="12">
        <v>46200</v>
      </c>
      <c r="E553" s="11">
        <v>3937</v>
      </c>
      <c r="F553" s="11" t="s">
        <v>33</v>
      </c>
      <c r="G553" s="13">
        <v>1794.76</v>
      </c>
      <c r="H553" s="14">
        <f t="shared" si="56"/>
        <v>7065970.1200000001</v>
      </c>
      <c r="I553" s="14">
        <f>IF(F553="GHS",H553,H553*Assumptions!$B$4)</f>
        <v>7065970.1200000001</v>
      </c>
      <c r="J553" s="15" t="str">
        <f>INDEX(Assumptions!$B$8:$B$12,MATCH(B553,Assumptions!$A$8:$A$12,0))</f>
        <v>Weighted Average</v>
      </c>
      <c r="K553" s="16">
        <f>G553/(1-INDEX(Assumptions!$D$8:$D$12,MATCH(B553,Assumptions!$A$8:$A$12,0)))</f>
        <v>2492.7222222222222</v>
      </c>
      <c r="L553" s="16">
        <f t="shared" si="57"/>
        <v>53.842799999999997</v>
      </c>
      <c r="M553" s="16">
        <f t="shared" si="58"/>
        <v>124.63611111111112</v>
      </c>
      <c r="N553" s="14">
        <f>E553*(K553-L553-M553)*IF(F553="GHS",1,Assumptions!$B$4)</f>
        <v>9111175.915844446</v>
      </c>
      <c r="O553" s="15">
        <f t="shared" ca="1" si="59"/>
        <v>86</v>
      </c>
      <c r="P553" s="15" t="str">
        <f t="shared" ca="1" si="60"/>
        <v>0-90d</v>
      </c>
      <c r="Q553" s="17">
        <f ca="1">IF(P553="0-90d",0,IF(P553="91-180d",INDEX(Assumptions!$F$8:$F$12,MATCH(B553,Assumptions!$A$8:$A$12,0)),IF(P553="181-365d",INDEX(Assumptions!$G$8:$G$12,MATCH(B553,Assumptions!$A$8:$A$12,0)),INDEX(Assumptions!$H$8:$H$12,MATCH(B553,Assumptions!$A$8:$A$12,0)))))</f>
        <v>0</v>
      </c>
      <c r="R553" s="14">
        <f t="shared" ca="1" si="61"/>
        <v>0</v>
      </c>
      <c r="S553" s="14">
        <f t="shared" ca="1" si="62"/>
        <v>7065970.1200000001</v>
      </c>
      <c r="T553" s="11" t="s">
        <v>25</v>
      </c>
      <c r="U553" s="18" t="s">
        <v>26</v>
      </c>
    </row>
    <row r="554" spans="1:21" ht="15" customHeight="1" x14ac:dyDescent="0.15">
      <c r="A554" s="10" t="s">
        <v>602</v>
      </c>
      <c r="B554" s="11" t="s">
        <v>22</v>
      </c>
      <c r="C554" s="11" t="s">
        <v>23</v>
      </c>
      <c r="D554" s="12">
        <v>45884</v>
      </c>
      <c r="E554" s="11">
        <v>2320</v>
      </c>
      <c r="F554" s="11" t="s">
        <v>24</v>
      </c>
      <c r="G554" s="13">
        <v>27220.93</v>
      </c>
      <c r="H554" s="14">
        <f t="shared" si="56"/>
        <v>63152557.600000001</v>
      </c>
      <c r="I554" s="14">
        <f>IF(F554="GHS",H554,H554*Assumptions!$B$4)</f>
        <v>682047622.08000004</v>
      </c>
      <c r="J554" s="15" t="str">
        <f>INDEX(Assumptions!$B$8:$B$12,MATCH(B554,Assumptions!$A$8:$A$12,0))</f>
        <v>FIFO</v>
      </c>
      <c r="K554" s="16">
        <f>G554/(1-INDEX(Assumptions!$D$8:$D$12,MATCH(B554,Assumptions!$A$8:$A$12,0)))</f>
        <v>33196.256097560974</v>
      </c>
      <c r="L554" s="16">
        <f t="shared" si="57"/>
        <v>816.62789999999995</v>
      </c>
      <c r="M554" s="16">
        <f t="shared" si="58"/>
        <v>1659.8128048780488</v>
      </c>
      <c r="N554" s="14">
        <f>E554*(K554-L554-M554)*IF(F554="GHS",1,Assumptions!$B$4)</f>
        <v>769715694.47906339</v>
      </c>
      <c r="O554" s="15">
        <f t="shared" ca="1" si="59"/>
        <v>402</v>
      </c>
      <c r="P554" s="15" t="str">
        <f t="shared" ca="1" si="60"/>
        <v>365d+</v>
      </c>
      <c r="Q554" s="17">
        <f ca="1">IF(P554="0-90d",0,IF(P554="91-180d",INDEX(Assumptions!$F$8:$F$12,MATCH(B554,Assumptions!$A$8:$A$12,0)),IF(P554="181-365d",INDEX(Assumptions!$G$8:$G$12,MATCH(B554,Assumptions!$A$8:$A$12,0)),INDEX(Assumptions!$H$8:$H$12,MATCH(B554,Assumptions!$A$8:$A$12,0)))))</f>
        <v>0.5</v>
      </c>
      <c r="R554" s="14">
        <f t="shared" ca="1" si="61"/>
        <v>341023811.04000002</v>
      </c>
      <c r="S554" s="14">
        <f t="shared" si="62"/>
        <v>0</v>
      </c>
      <c r="T554" s="11" t="s">
        <v>39</v>
      </c>
      <c r="U554" s="18" t="s">
        <v>26</v>
      </c>
    </row>
    <row r="555" spans="1:21" ht="15" customHeight="1" x14ac:dyDescent="0.15">
      <c r="A555" s="10" t="s">
        <v>603</v>
      </c>
      <c r="B555" s="11" t="s">
        <v>41</v>
      </c>
      <c r="C555" s="11" t="s">
        <v>44</v>
      </c>
      <c r="D555" s="12">
        <v>45732</v>
      </c>
      <c r="E555" s="11">
        <v>1975</v>
      </c>
      <c r="F555" s="11" t="s">
        <v>33</v>
      </c>
      <c r="G555" s="13">
        <v>795.66</v>
      </c>
      <c r="H555" s="14">
        <f t="shared" si="56"/>
        <v>1571428.5</v>
      </c>
      <c r="I555" s="14">
        <f>IF(F555="GHS",H555,H555*Assumptions!$B$4)</f>
        <v>1571428.5</v>
      </c>
      <c r="J555" s="15" t="str">
        <f>INDEX(Assumptions!$B$8:$B$12,MATCH(B555,Assumptions!$A$8:$A$12,0))</f>
        <v>Weighted Average</v>
      </c>
      <c r="K555" s="16">
        <f>G555/(1-INDEX(Assumptions!$D$8:$D$12,MATCH(B555,Assumptions!$A$8:$A$12,0)))</f>
        <v>1224.0923076923077</v>
      </c>
      <c r="L555" s="16">
        <f t="shared" si="57"/>
        <v>23.869799999999998</v>
      </c>
      <c r="M555" s="16">
        <f t="shared" si="58"/>
        <v>61.204615384615387</v>
      </c>
      <c r="N555" s="14">
        <f>E555*(K555-L555-M555)*IF(F555="GHS",1,Assumptions!$B$4)</f>
        <v>2249560.3373076925</v>
      </c>
      <c r="O555" s="15">
        <f t="shared" ca="1" si="59"/>
        <v>554</v>
      </c>
      <c r="P555" s="15" t="str">
        <f t="shared" ca="1" si="60"/>
        <v>365d+</v>
      </c>
      <c r="Q555" s="17">
        <f ca="1">IF(P555="0-90d",0,IF(P555="91-180d",INDEX(Assumptions!$F$8:$F$12,MATCH(B555,Assumptions!$A$8:$A$12,0)),IF(P555="181-365d",INDEX(Assumptions!$G$8:$G$12,MATCH(B555,Assumptions!$A$8:$A$12,0)),INDEX(Assumptions!$H$8:$H$12,MATCH(B555,Assumptions!$A$8:$A$12,0)))))</f>
        <v>0.8</v>
      </c>
      <c r="R555" s="14">
        <f t="shared" ca="1" si="61"/>
        <v>1257142.8</v>
      </c>
      <c r="S555" s="14">
        <f t="shared" ca="1" si="62"/>
        <v>314285.69999999995</v>
      </c>
      <c r="T555" s="11" t="s">
        <v>25</v>
      </c>
      <c r="U555" s="18" t="s">
        <v>36</v>
      </c>
    </row>
    <row r="556" spans="1:21" ht="15" customHeight="1" x14ac:dyDescent="0.15">
      <c r="A556" s="10" t="s">
        <v>604</v>
      </c>
      <c r="B556" s="11" t="s">
        <v>41</v>
      </c>
      <c r="C556" s="11" t="s">
        <v>115</v>
      </c>
      <c r="D556" s="12">
        <v>45780</v>
      </c>
      <c r="E556" s="11">
        <v>2099</v>
      </c>
      <c r="F556" s="11" t="s">
        <v>33</v>
      </c>
      <c r="G556" s="13">
        <v>320.82</v>
      </c>
      <c r="H556" s="14">
        <f t="shared" si="56"/>
        <v>673401.17999999993</v>
      </c>
      <c r="I556" s="14">
        <f>IF(F556="GHS",H556,H556*Assumptions!$B$4)</f>
        <v>673401.17999999993</v>
      </c>
      <c r="J556" s="15" t="str">
        <f>INDEX(Assumptions!$B$8:$B$12,MATCH(B556,Assumptions!$A$8:$A$12,0))</f>
        <v>Weighted Average</v>
      </c>
      <c r="K556" s="16">
        <f>G556/(1-INDEX(Assumptions!$D$8:$D$12,MATCH(B556,Assumptions!$A$8:$A$12,0)))</f>
        <v>493.56923076923073</v>
      </c>
      <c r="L556" s="16">
        <f t="shared" si="57"/>
        <v>9.6245999999999992</v>
      </c>
      <c r="M556" s="16">
        <f t="shared" si="58"/>
        <v>24.678461538461537</v>
      </c>
      <c r="N556" s="14">
        <f>E556*(K556-L556-M556)*IF(F556="GHS",1,Assumptions!$B$4)</f>
        <v>963999.68921538454</v>
      </c>
      <c r="O556" s="15">
        <f t="shared" ca="1" si="59"/>
        <v>506</v>
      </c>
      <c r="P556" s="15" t="str">
        <f t="shared" ca="1" si="60"/>
        <v>365d+</v>
      </c>
      <c r="Q556" s="17">
        <f ca="1">IF(P556="0-90d",0,IF(P556="91-180d",INDEX(Assumptions!$F$8:$F$12,MATCH(B556,Assumptions!$A$8:$A$12,0)),IF(P556="181-365d",INDEX(Assumptions!$G$8:$G$12,MATCH(B556,Assumptions!$A$8:$A$12,0)),INDEX(Assumptions!$H$8:$H$12,MATCH(B556,Assumptions!$A$8:$A$12,0)))))</f>
        <v>0.8</v>
      </c>
      <c r="R556" s="14">
        <f t="shared" ca="1" si="61"/>
        <v>538720.94400000002</v>
      </c>
      <c r="S556" s="14">
        <f t="shared" ca="1" si="62"/>
        <v>134680.23599999992</v>
      </c>
      <c r="T556" s="11" t="s">
        <v>25</v>
      </c>
      <c r="U556" s="18" t="s">
        <v>26</v>
      </c>
    </row>
    <row r="557" spans="1:21" ht="15" customHeight="1" x14ac:dyDescent="0.15">
      <c r="A557" s="10" t="s">
        <v>605</v>
      </c>
      <c r="B557" s="11" t="s">
        <v>46</v>
      </c>
      <c r="C557" s="11" t="s">
        <v>47</v>
      </c>
      <c r="D557" s="12">
        <v>46074</v>
      </c>
      <c r="E557" s="11">
        <v>4654</v>
      </c>
      <c r="F557" s="11" t="s">
        <v>33</v>
      </c>
      <c r="G557" s="13">
        <v>245760.09</v>
      </c>
      <c r="H557" s="14">
        <f t="shared" si="56"/>
        <v>1143767458.8599999</v>
      </c>
      <c r="I557" s="14">
        <f>IF(F557="GHS",H557,H557*Assumptions!$B$4)</f>
        <v>1143767458.8599999</v>
      </c>
      <c r="J557" s="15" t="str">
        <f>INDEX(Assumptions!$B$8:$B$12,MATCH(B557,Assumptions!$A$8:$A$12,0))</f>
        <v>Specific Identification</v>
      </c>
      <c r="K557" s="16">
        <f>G557/(1-INDEX(Assumptions!$D$8:$D$12,MATCH(B557,Assumptions!$A$8:$A$12,0)))</f>
        <v>315077.03846153844</v>
      </c>
      <c r="L557" s="16">
        <f t="shared" si="57"/>
        <v>7372.8026999999993</v>
      </c>
      <c r="M557" s="16">
        <f t="shared" si="58"/>
        <v>15753.851923076923</v>
      </c>
      <c r="N557" s="14">
        <f>E557*(K557-L557-M557)*IF(F557="GHS",1,Assumptions!$B$4)</f>
        <v>1358737086.3842001</v>
      </c>
      <c r="O557" s="15">
        <f t="shared" ca="1" si="59"/>
        <v>212</v>
      </c>
      <c r="P557" s="15" t="str">
        <f t="shared" ca="1" si="60"/>
        <v>181-365d</v>
      </c>
      <c r="Q557" s="17">
        <f ca="1">IF(P557="0-90d",0,IF(P557="91-180d",INDEX(Assumptions!$F$8:$F$12,MATCH(B557,Assumptions!$A$8:$A$12,0)),IF(P557="181-365d",INDEX(Assumptions!$G$8:$G$12,MATCH(B557,Assumptions!$A$8:$A$12,0)),INDEX(Assumptions!$H$8:$H$12,MATCH(B557,Assumptions!$A$8:$A$12,0)))))</f>
        <v>0.05</v>
      </c>
      <c r="R557" s="14">
        <f t="shared" ca="1" si="61"/>
        <v>57188372.942999996</v>
      </c>
      <c r="S557" s="14">
        <f t="shared" ca="1" si="62"/>
        <v>1086579085.9169998</v>
      </c>
      <c r="T557" s="11" t="s">
        <v>25</v>
      </c>
      <c r="U557" s="18" t="s">
        <v>26</v>
      </c>
    </row>
    <row r="558" spans="1:21" ht="15" customHeight="1" x14ac:dyDescent="0.15">
      <c r="A558" s="10" t="s">
        <v>606</v>
      </c>
      <c r="B558" s="11" t="s">
        <v>41</v>
      </c>
      <c r="C558" s="11" t="s">
        <v>49</v>
      </c>
      <c r="D558" s="12">
        <v>46138</v>
      </c>
      <c r="E558" s="11">
        <v>546</v>
      </c>
      <c r="F558" s="11" t="s">
        <v>33</v>
      </c>
      <c r="G558" s="13">
        <v>150.52000000000001</v>
      </c>
      <c r="H558" s="14">
        <f t="shared" si="56"/>
        <v>82183.920000000013</v>
      </c>
      <c r="I558" s="14">
        <f>IF(F558="GHS",H558,H558*Assumptions!$B$4)</f>
        <v>82183.920000000013</v>
      </c>
      <c r="J558" s="15" t="str">
        <f>INDEX(Assumptions!$B$8:$B$12,MATCH(B558,Assumptions!$A$8:$A$12,0))</f>
        <v>Weighted Average</v>
      </c>
      <c r="K558" s="16">
        <f>G558/(1-INDEX(Assumptions!$D$8:$D$12,MATCH(B558,Assumptions!$A$8:$A$12,0)))</f>
        <v>231.56923076923078</v>
      </c>
      <c r="L558" s="16">
        <f t="shared" si="57"/>
        <v>4.5156000000000001</v>
      </c>
      <c r="M558" s="16">
        <f t="shared" si="58"/>
        <v>11.578461538461539</v>
      </c>
      <c r="N558" s="14">
        <f>E558*(K558-L558-M558)*IF(F558="GHS",1,Assumptions!$B$4)</f>
        <v>117649.4424</v>
      </c>
      <c r="O558" s="15">
        <f t="shared" ca="1" si="59"/>
        <v>148</v>
      </c>
      <c r="P558" s="15" t="str">
        <f t="shared" ca="1" si="60"/>
        <v>91-180d</v>
      </c>
      <c r="Q558" s="17">
        <f ca="1">IF(P558="0-90d",0,IF(P558="91-180d",INDEX(Assumptions!$F$8:$F$12,MATCH(B558,Assumptions!$A$8:$A$12,0)),IF(P558="181-365d",INDEX(Assumptions!$G$8:$G$12,MATCH(B558,Assumptions!$A$8:$A$12,0)),INDEX(Assumptions!$H$8:$H$12,MATCH(B558,Assumptions!$A$8:$A$12,0)))))</f>
        <v>0.1</v>
      </c>
      <c r="R558" s="14">
        <f t="shared" ca="1" si="61"/>
        <v>8218.3920000000016</v>
      </c>
      <c r="S558" s="14">
        <f t="shared" ca="1" si="62"/>
        <v>73965.528000000006</v>
      </c>
      <c r="T558" s="11" t="s">
        <v>25</v>
      </c>
      <c r="U558" s="18" t="s">
        <v>36</v>
      </c>
    </row>
    <row r="559" spans="1:21" ht="15" customHeight="1" x14ac:dyDescent="0.15">
      <c r="A559" s="10" t="s">
        <v>607</v>
      </c>
      <c r="B559" s="11" t="s">
        <v>46</v>
      </c>
      <c r="C559" s="11" t="s">
        <v>119</v>
      </c>
      <c r="D559" s="12">
        <v>46008</v>
      </c>
      <c r="E559" s="11">
        <v>660</v>
      </c>
      <c r="F559" s="11" t="s">
        <v>33</v>
      </c>
      <c r="G559" s="13">
        <v>720410.23</v>
      </c>
      <c r="H559" s="14">
        <f t="shared" si="56"/>
        <v>475470751.80000001</v>
      </c>
      <c r="I559" s="14">
        <f>IF(F559="GHS",H559,H559*Assumptions!$B$4)</f>
        <v>475470751.80000001</v>
      </c>
      <c r="J559" s="15" t="str">
        <f>INDEX(Assumptions!$B$8:$B$12,MATCH(B559,Assumptions!$A$8:$A$12,0))</f>
        <v>Specific Identification</v>
      </c>
      <c r="K559" s="16">
        <f>G559/(1-INDEX(Assumptions!$D$8:$D$12,MATCH(B559,Assumptions!$A$8:$A$12,0)))</f>
        <v>923602.85897435888</v>
      </c>
      <c r="L559" s="16">
        <f t="shared" si="57"/>
        <v>21612.3069</v>
      </c>
      <c r="M559" s="16">
        <f t="shared" si="58"/>
        <v>46180.142948717948</v>
      </c>
      <c r="N559" s="14">
        <f>E559*(K559-L559-M559)*IF(F559="GHS",1,Assumptions!$B$4)</f>
        <v>564834870.02292299</v>
      </c>
      <c r="O559" s="15">
        <f t="shared" ca="1" si="59"/>
        <v>278</v>
      </c>
      <c r="P559" s="15" t="str">
        <f t="shared" ca="1" si="60"/>
        <v>181-365d</v>
      </c>
      <c r="Q559" s="17">
        <f ca="1">IF(P559="0-90d",0,IF(P559="91-180d",INDEX(Assumptions!$F$8:$F$12,MATCH(B559,Assumptions!$A$8:$A$12,0)),IF(P559="181-365d",INDEX(Assumptions!$G$8:$G$12,MATCH(B559,Assumptions!$A$8:$A$12,0)),INDEX(Assumptions!$H$8:$H$12,MATCH(B559,Assumptions!$A$8:$A$12,0)))))</f>
        <v>0.05</v>
      </c>
      <c r="R559" s="14">
        <f t="shared" ca="1" si="61"/>
        <v>23773537.590000004</v>
      </c>
      <c r="S559" s="14">
        <f t="shared" ca="1" si="62"/>
        <v>451697214.21000004</v>
      </c>
      <c r="T559" s="11" t="s">
        <v>25</v>
      </c>
      <c r="U559" s="18" t="s">
        <v>26</v>
      </c>
    </row>
    <row r="560" spans="1:21" ht="15" customHeight="1" x14ac:dyDescent="0.15">
      <c r="A560" s="10" t="s">
        <v>608</v>
      </c>
      <c r="B560" s="11" t="s">
        <v>41</v>
      </c>
      <c r="C560" s="11" t="s">
        <v>49</v>
      </c>
      <c r="D560" s="12">
        <v>45885</v>
      </c>
      <c r="E560" s="11">
        <v>3599</v>
      </c>
      <c r="F560" s="11" t="s">
        <v>33</v>
      </c>
      <c r="G560" s="13">
        <v>1318.57</v>
      </c>
      <c r="H560" s="14">
        <f t="shared" si="56"/>
        <v>4745533.43</v>
      </c>
      <c r="I560" s="14">
        <f>IF(F560="GHS",H560,H560*Assumptions!$B$4)</f>
        <v>4745533.43</v>
      </c>
      <c r="J560" s="15" t="str">
        <f>INDEX(Assumptions!$B$8:$B$12,MATCH(B560,Assumptions!$A$8:$A$12,0))</f>
        <v>Weighted Average</v>
      </c>
      <c r="K560" s="16">
        <f>G560/(1-INDEX(Assumptions!$D$8:$D$12,MATCH(B560,Assumptions!$A$8:$A$12,0)))</f>
        <v>2028.5692307692307</v>
      </c>
      <c r="L560" s="16">
        <f t="shared" si="57"/>
        <v>39.557099999999998</v>
      </c>
      <c r="M560" s="16">
        <f t="shared" si="58"/>
        <v>101.42846153846153</v>
      </c>
      <c r="N560" s="14">
        <f>E560*(K560-L560-M560)*IF(F560="GHS",1,Assumptions!$B$4)</f>
        <v>6793413.6255615382</v>
      </c>
      <c r="O560" s="15">
        <f t="shared" ca="1" si="59"/>
        <v>401</v>
      </c>
      <c r="P560" s="15" t="str">
        <f t="shared" ca="1" si="60"/>
        <v>365d+</v>
      </c>
      <c r="Q560" s="17">
        <f ca="1">IF(P560="0-90d",0,IF(P560="91-180d",INDEX(Assumptions!$F$8:$F$12,MATCH(B560,Assumptions!$A$8:$A$12,0)),IF(P560="181-365d",INDEX(Assumptions!$G$8:$G$12,MATCH(B560,Assumptions!$A$8:$A$12,0)),INDEX(Assumptions!$H$8:$H$12,MATCH(B560,Assumptions!$A$8:$A$12,0)))))</f>
        <v>0.8</v>
      </c>
      <c r="R560" s="14">
        <f t="shared" ca="1" si="61"/>
        <v>3796426.7439999999</v>
      </c>
      <c r="S560" s="14">
        <f t="shared" ca="1" si="62"/>
        <v>949106.68599999975</v>
      </c>
      <c r="T560" s="11" t="s">
        <v>25</v>
      </c>
      <c r="U560" s="18" t="s">
        <v>26</v>
      </c>
    </row>
    <row r="561" spans="1:21" ht="15" customHeight="1" x14ac:dyDescent="0.15">
      <c r="A561" s="10" t="s">
        <v>609</v>
      </c>
      <c r="B561" s="11" t="s">
        <v>28</v>
      </c>
      <c r="C561" s="11" t="s">
        <v>38</v>
      </c>
      <c r="D561" s="12">
        <v>45860</v>
      </c>
      <c r="E561" s="11">
        <v>1198</v>
      </c>
      <c r="F561" s="11" t="s">
        <v>24</v>
      </c>
      <c r="G561" s="13">
        <v>4542.91</v>
      </c>
      <c r="H561" s="14">
        <f t="shared" si="56"/>
        <v>5442406.1799999997</v>
      </c>
      <c r="I561" s="14">
        <f>IF(F561="GHS",H561,H561*Assumptions!$B$4)</f>
        <v>58777986.744000003</v>
      </c>
      <c r="J561" s="15" t="str">
        <f>INDEX(Assumptions!$B$8:$B$12,MATCH(B561,Assumptions!$A$8:$A$12,0))</f>
        <v>Fair Value Less Costs to Sell</v>
      </c>
      <c r="K561" s="16">
        <f>G561/(1-INDEX(Assumptions!$D$8:$D$12,MATCH(B561,Assumptions!$A$8:$A$12,0)))</f>
        <v>5162.397727272727</v>
      </c>
      <c r="L561" s="16">
        <f t="shared" si="57"/>
        <v>136.28729999999999</v>
      </c>
      <c r="M561" s="16">
        <f t="shared" si="58"/>
        <v>258.11988636363634</v>
      </c>
      <c r="N561" s="14">
        <f>E561*(K561-L561-M561)*IF(F561="GHS",1,Assumptions!$B$4)</f>
        <v>61690168.814498179</v>
      </c>
      <c r="O561" s="15">
        <f t="shared" ca="1" si="59"/>
        <v>426</v>
      </c>
      <c r="P561" s="15" t="str">
        <f t="shared" ca="1" si="60"/>
        <v>365d+</v>
      </c>
      <c r="Q561" s="17">
        <f ca="1">IF(P561="0-90d",0,IF(P561="91-180d",INDEX(Assumptions!$F$8:$F$12,MATCH(B561,Assumptions!$A$8:$A$12,0)),IF(P561="181-365d",INDEX(Assumptions!$G$8:$G$12,MATCH(B561,Assumptions!$A$8:$A$12,0)),INDEX(Assumptions!$H$8:$H$12,MATCH(B561,Assumptions!$A$8:$A$12,0)))))</f>
        <v>0.4</v>
      </c>
      <c r="R561" s="14">
        <f t="shared" ca="1" si="61"/>
        <v>23511194.697600003</v>
      </c>
      <c r="S561" s="14">
        <f t="shared" ca="1" si="62"/>
        <v>35266792.046399996</v>
      </c>
      <c r="T561" s="11" t="s">
        <v>25</v>
      </c>
      <c r="U561" s="18" t="s">
        <v>26</v>
      </c>
    </row>
    <row r="562" spans="1:21" ht="15" customHeight="1" x14ac:dyDescent="0.15">
      <c r="A562" s="10" t="s">
        <v>610</v>
      </c>
      <c r="B562" s="11" t="s">
        <v>41</v>
      </c>
      <c r="C562" s="11" t="s">
        <v>44</v>
      </c>
      <c r="D562" s="12">
        <v>46190</v>
      </c>
      <c r="E562" s="11">
        <v>1456</v>
      </c>
      <c r="F562" s="11" t="s">
        <v>33</v>
      </c>
      <c r="G562" s="13">
        <v>261.02999999999997</v>
      </c>
      <c r="H562" s="14">
        <f t="shared" si="56"/>
        <v>380059.67999999993</v>
      </c>
      <c r="I562" s="14">
        <f>IF(F562="GHS",H562,H562*Assumptions!$B$4)</f>
        <v>380059.67999999993</v>
      </c>
      <c r="J562" s="15" t="str">
        <f>INDEX(Assumptions!$B$8:$B$12,MATCH(B562,Assumptions!$A$8:$A$12,0))</f>
        <v>Weighted Average</v>
      </c>
      <c r="K562" s="16">
        <f>G562/(1-INDEX(Assumptions!$D$8:$D$12,MATCH(B562,Assumptions!$A$8:$A$12,0)))</f>
        <v>401.58461538461535</v>
      </c>
      <c r="L562" s="16">
        <f t="shared" si="57"/>
        <v>7.8308999999999989</v>
      </c>
      <c r="M562" s="16">
        <f t="shared" si="58"/>
        <v>20.079230769230769</v>
      </c>
      <c r="N562" s="14">
        <f>E562*(K562-L562-M562)*IF(F562="GHS",1,Assumptions!$B$4)</f>
        <v>544070.04959999991</v>
      </c>
      <c r="O562" s="15">
        <f t="shared" ca="1" si="59"/>
        <v>96</v>
      </c>
      <c r="P562" s="15" t="str">
        <f t="shared" ca="1" si="60"/>
        <v>91-180d</v>
      </c>
      <c r="Q562" s="17">
        <f ca="1">IF(P562="0-90d",0,IF(P562="91-180d",INDEX(Assumptions!$F$8:$F$12,MATCH(B562,Assumptions!$A$8:$A$12,0)),IF(P562="181-365d",INDEX(Assumptions!$G$8:$G$12,MATCH(B562,Assumptions!$A$8:$A$12,0)),INDEX(Assumptions!$H$8:$H$12,MATCH(B562,Assumptions!$A$8:$A$12,0)))))</f>
        <v>0.1</v>
      </c>
      <c r="R562" s="14">
        <f t="shared" ca="1" si="61"/>
        <v>38005.967999999993</v>
      </c>
      <c r="S562" s="14">
        <f t="shared" ca="1" si="62"/>
        <v>342053.71199999994</v>
      </c>
      <c r="T562" s="11" t="s">
        <v>25</v>
      </c>
      <c r="U562" s="18" t="s">
        <v>26</v>
      </c>
    </row>
    <row r="563" spans="1:21" ht="15" customHeight="1" x14ac:dyDescent="0.15">
      <c r="A563" s="10" t="s">
        <v>611</v>
      </c>
      <c r="B563" s="11" t="s">
        <v>22</v>
      </c>
      <c r="C563" s="11" t="s">
        <v>23</v>
      </c>
      <c r="D563" s="12">
        <v>45762</v>
      </c>
      <c r="E563" s="11">
        <v>1573</v>
      </c>
      <c r="F563" s="11" t="s">
        <v>24</v>
      </c>
      <c r="G563" s="13">
        <v>40479.07</v>
      </c>
      <c r="H563" s="14">
        <f t="shared" si="56"/>
        <v>63673577.109999999</v>
      </c>
      <c r="I563" s="14">
        <f>IF(F563="GHS",H563,H563*Assumptions!$B$4)</f>
        <v>687674632.78799999</v>
      </c>
      <c r="J563" s="15" t="str">
        <f>INDEX(Assumptions!$B$8:$B$12,MATCH(B563,Assumptions!$A$8:$A$12,0))</f>
        <v>FIFO</v>
      </c>
      <c r="K563" s="16">
        <f>G563/(1-INDEX(Assumptions!$D$8:$D$12,MATCH(B563,Assumptions!$A$8:$A$12,0)))</f>
        <v>49364.719512195115</v>
      </c>
      <c r="L563" s="16">
        <f t="shared" si="57"/>
        <v>1214.3721</v>
      </c>
      <c r="M563" s="16">
        <f t="shared" si="58"/>
        <v>2468.2359756097558</v>
      </c>
      <c r="N563" s="14">
        <f>E563*(K563-L563-M563)*IF(F563="GHS",1,Assumptions!$B$4)</f>
        <v>776065981.92928684</v>
      </c>
      <c r="O563" s="15">
        <f t="shared" ca="1" si="59"/>
        <v>524</v>
      </c>
      <c r="P563" s="15" t="str">
        <f t="shared" ca="1" si="60"/>
        <v>365d+</v>
      </c>
      <c r="Q563" s="17">
        <f ca="1">IF(P563="0-90d",0,IF(P563="91-180d",INDEX(Assumptions!$F$8:$F$12,MATCH(B563,Assumptions!$A$8:$A$12,0)),IF(P563="181-365d",INDEX(Assumptions!$G$8:$G$12,MATCH(B563,Assumptions!$A$8:$A$12,0)),INDEX(Assumptions!$H$8:$H$12,MATCH(B563,Assumptions!$A$8:$A$12,0)))))</f>
        <v>0.5</v>
      </c>
      <c r="R563" s="14">
        <f t="shared" ca="1" si="61"/>
        <v>343837316.39399999</v>
      </c>
      <c r="S563" s="14">
        <f t="shared" ca="1" si="62"/>
        <v>343837316.39399999</v>
      </c>
      <c r="T563" s="11" t="s">
        <v>25</v>
      </c>
      <c r="U563" s="18" t="s">
        <v>26</v>
      </c>
    </row>
    <row r="564" spans="1:21" ht="15" customHeight="1" x14ac:dyDescent="0.15">
      <c r="A564" s="10" t="s">
        <v>612</v>
      </c>
      <c r="B564" s="11" t="s">
        <v>31</v>
      </c>
      <c r="C564" s="11" t="s">
        <v>76</v>
      </c>
      <c r="D564" s="12">
        <v>46171</v>
      </c>
      <c r="E564" s="11">
        <v>1106</v>
      </c>
      <c r="F564" s="11" t="s">
        <v>33</v>
      </c>
      <c r="G564" s="13">
        <v>1979.42</v>
      </c>
      <c r="H564" s="14">
        <f t="shared" si="56"/>
        <v>2189238.52</v>
      </c>
      <c r="I564" s="14">
        <f>IF(F564="GHS",H564,H564*Assumptions!$B$4)</f>
        <v>2189238.52</v>
      </c>
      <c r="J564" s="15" t="str">
        <f>INDEX(Assumptions!$B$8:$B$12,MATCH(B564,Assumptions!$A$8:$A$12,0))</f>
        <v>Weighted Average</v>
      </c>
      <c r="K564" s="16">
        <f>G564/(1-INDEX(Assumptions!$D$8:$D$12,MATCH(B564,Assumptions!$A$8:$A$12,0)))</f>
        <v>2749.1944444444448</v>
      </c>
      <c r="L564" s="16">
        <f t="shared" si="57"/>
        <v>59.382599999999996</v>
      </c>
      <c r="M564" s="16">
        <f t="shared" si="58"/>
        <v>137.45972222222224</v>
      </c>
      <c r="N564" s="14">
        <f>E564*(K564-L564-M564)*IF(F564="GHS",1,Assumptions!$B$4)</f>
        <v>2822901.447177778</v>
      </c>
      <c r="O564" s="15">
        <f t="shared" ca="1" si="59"/>
        <v>115</v>
      </c>
      <c r="P564" s="15" t="str">
        <f t="shared" ca="1" si="60"/>
        <v>91-180d</v>
      </c>
      <c r="Q564" s="17">
        <f ca="1">IF(P564="0-90d",0,IF(P564="91-180d",INDEX(Assumptions!$F$8:$F$12,MATCH(B564,Assumptions!$A$8:$A$12,0)),IF(P564="181-365d",INDEX(Assumptions!$G$8:$G$12,MATCH(B564,Assumptions!$A$8:$A$12,0)),INDEX(Assumptions!$H$8:$H$12,MATCH(B564,Assumptions!$A$8:$A$12,0)))))</f>
        <v>0.05</v>
      </c>
      <c r="R564" s="14">
        <f t="shared" ca="1" si="61"/>
        <v>109461.92600000001</v>
      </c>
      <c r="S564" s="14">
        <f t="shared" ca="1" si="62"/>
        <v>2079776.594</v>
      </c>
      <c r="T564" s="11" t="s">
        <v>25</v>
      </c>
      <c r="U564" s="18" t="s">
        <v>26</v>
      </c>
    </row>
    <row r="565" spans="1:21" ht="15" customHeight="1" x14ac:dyDescent="0.15">
      <c r="A565" s="10" t="s">
        <v>613</v>
      </c>
      <c r="B565" s="11" t="s">
        <v>28</v>
      </c>
      <c r="C565" s="11" t="s">
        <v>55</v>
      </c>
      <c r="D565" s="12">
        <v>46040</v>
      </c>
      <c r="E565" s="11">
        <v>818</v>
      </c>
      <c r="F565" s="11" t="s">
        <v>24</v>
      </c>
      <c r="G565" s="13">
        <v>6874.87</v>
      </c>
      <c r="H565" s="14">
        <f t="shared" si="56"/>
        <v>5623643.6600000001</v>
      </c>
      <c r="I565" s="14">
        <f>IF(F565="GHS",H565,H565*Assumptions!$B$4)</f>
        <v>60735351.528000005</v>
      </c>
      <c r="J565" s="15" t="str">
        <f>INDEX(Assumptions!$B$8:$B$12,MATCH(B565,Assumptions!$A$8:$A$12,0))</f>
        <v>Fair Value Less Costs to Sell</v>
      </c>
      <c r="K565" s="16">
        <f>G565/(1-INDEX(Assumptions!$D$8:$D$12,MATCH(B565,Assumptions!$A$8:$A$12,0)))</f>
        <v>7812.352272727273</v>
      </c>
      <c r="L565" s="16">
        <f t="shared" si="57"/>
        <v>206.24609999999998</v>
      </c>
      <c r="M565" s="16">
        <f t="shared" si="58"/>
        <v>390.61761363636367</v>
      </c>
      <c r="N565" s="14">
        <f>E565*(K565-L565-M565)*IF(F565="GHS",1,Assumptions!$B$4)</f>
        <v>63744512.126432732</v>
      </c>
      <c r="O565" s="15">
        <f t="shared" ca="1" si="59"/>
        <v>246</v>
      </c>
      <c r="P565" s="15" t="str">
        <f t="shared" ca="1" si="60"/>
        <v>181-365d</v>
      </c>
      <c r="Q565" s="17">
        <f ca="1">IF(P565="0-90d",0,IF(P565="91-180d",INDEX(Assumptions!$F$8:$F$12,MATCH(B565,Assumptions!$A$8:$A$12,0)),IF(P565="181-365d",INDEX(Assumptions!$G$8:$G$12,MATCH(B565,Assumptions!$A$8:$A$12,0)),INDEX(Assumptions!$H$8:$H$12,MATCH(B565,Assumptions!$A$8:$A$12,0)))))</f>
        <v>0.1</v>
      </c>
      <c r="R565" s="14">
        <f t="shared" ca="1" si="61"/>
        <v>6073535.1528000012</v>
      </c>
      <c r="S565" s="14">
        <f t="shared" ca="1" si="62"/>
        <v>54661816.375200003</v>
      </c>
      <c r="T565" s="11" t="s">
        <v>25</v>
      </c>
      <c r="U565" s="18" t="s">
        <v>26</v>
      </c>
    </row>
    <row r="566" spans="1:21" ht="15" customHeight="1" x14ac:dyDescent="0.15">
      <c r="A566" s="10" t="s">
        <v>614</v>
      </c>
      <c r="B566" s="11" t="s">
        <v>31</v>
      </c>
      <c r="C566" s="11" t="s">
        <v>63</v>
      </c>
      <c r="D566" s="12">
        <v>45821</v>
      </c>
      <c r="E566" s="11">
        <v>3644</v>
      </c>
      <c r="F566" s="11" t="s">
        <v>33</v>
      </c>
      <c r="G566" s="13">
        <v>2465.85</v>
      </c>
      <c r="H566" s="14">
        <f t="shared" si="56"/>
        <v>8985557.4000000004</v>
      </c>
      <c r="I566" s="14">
        <f>IF(F566="GHS",H566,H566*Assumptions!$B$4)</f>
        <v>8985557.4000000004</v>
      </c>
      <c r="J566" s="15" t="str">
        <f>INDEX(Assumptions!$B$8:$B$12,MATCH(B566,Assumptions!$A$8:$A$12,0))</f>
        <v>Weighted Average</v>
      </c>
      <c r="K566" s="16">
        <f>G566/(1-INDEX(Assumptions!$D$8:$D$12,MATCH(B566,Assumptions!$A$8:$A$12,0)))</f>
        <v>3424.7916666666665</v>
      </c>
      <c r="L566" s="16">
        <f t="shared" si="57"/>
        <v>73.975499999999997</v>
      </c>
      <c r="M566" s="16">
        <f t="shared" si="58"/>
        <v>171.23958333333334</v>
      </c>
      <c r="N566" s="14">
        <f>E566*(K566-L566-M566)*IF(F566="GHS",1,Assumptions!$B$4)</f>
        <v>11586377.069666665</v>
      </c>
      <c r="O566" s="15">
        <f t="shared" ca="1" si="59"/>
        <v>465</v>
      </c>
      <c r="P566" s="15" t="str">
        <f t="shared" ca="1" si="60"/>
        <v>365d+</v>
      </c>
      <c r="Q566" s="17">
        <f ca="1">IF(P566="0-90d",0,IF(P566="91-180d",INDEX(Assumptions!$F$8:$F$12,MATCH(B566,Assumptions!$A$8:$A$12,0)),IF(P566="181-365d",INDEX(Assumptions!$G$8:$G$12,MATCH(B566,Assumptions!$A$8:$A$12,0)),INDEX(Assumptions!$H$8:$H$12,MATCH(B566,Assumptions!$A$8:$A$12,0)))))</f>
        <v>0.6</v>
      </c>
      <c r="R566" s="14">
        <f t="shared" ca="1" si="61"/>
        <v>5391334.4400000004</v>
      </c>
      <c r="S566" s="14">
        <f t="shared" ca="1" si="62"/>
        <v>3594222.96</v>
      </c>
      <c r="T566" s="11" t="s">
        <v>25</v>
      </c>
      <c r="U566" s="18" t="s">
        <v>26</v>
      </c>
    </row>
    <row r="567" spans="1:21" ht="15" customHeight="1" x14ac:dyDescent="0.15">
      <c r="A567" s="10" t="s">
        <v>615</v>
      </c>
      <c r="B567" s="11" t="s">
        <v>41</v>
      </c>
      <c r="C567" s="11" t="s">
        <v>49</v>
      </c>
      <c r="D567" s="12">
        <v>45899</v>
      </c>
      <c r="E567" s="11">
        <v>4819</v>
      </c>
      <c r="F567" s="11" t="s">
        <v>33</v>
      </c>
      <c r="G567" s="13">
        <v>511.34</v>
      </c>
      <c r="H567" s="14">
        <f t="shared" si="56"/>
        <v>2464147.46</v>
      </c>
      <c r="I567" s="14">
        <f>IF(F567="GHS",H567,H567*Assumptions!$B$4)</f>
        <v>2464147.46</v>
      </c>
      <c r="J567" s="15" t="str">
        <f>INDEX(Assumptions!$B$8:$B$12,MATCH(B567,Assumptions!$A$8:$A$12,0))</f>
        <v>Weighted Average</v>
      </c>
      <c r="K567" s="16">
        <f>G567/(1-INDEX(Assumptions!$D$8:$D$12,MATCH(B567,Assumptions!$A$8:$A$12,0)))</f>
        <v>786.676923076923</v>
      </c>
      <c r="L567" s="16">
        <f t="shared" si="57"/>
        <v>15.340199999999999</v>
      </c>
      <c r="M567" s="16">
        <f t="shared" si="58"/>
        <v>39.333846153846153</v>
      </c>
      <c r="N567" s="14">
        <f>E567*(K567-L567-M567)*IF(F567="GHS",1,Assumptions!$B$4)</f>
        <v>3527521.8638923075</v>
      </c>
      <c r="O567" s="15">
        <f t="shared" ca="1" si="59"/>
        <v>387</v>
      </c>
      <c r="P567" s="15" t="str">
        <f t="shared" ca="1" si="60"/>
        <v>365d+</v>
      </c>
      <c r="Q567" s="17">
        <f ca="1">IF(P567="0-90d",0,IF(P567="91-180d",INDEX(Assumptions!$F$8:$F$12,MATCH(B567,Assumptions!$A$8:$A$12,0)),IF(P567="181-365d",INDEX(Assumptions!$G$8:$G$12,MATCH(B567,Assumptions!$A$8:$A$12,0)),INDEX(Assumptions!$H$8:$H$12,MATCH(B567,Assumptions!$A$8:$A$12,0)))))</f>
        <v>0.8</v>
      </c>
      <c r="R567" s="14">
        <f t="shared" ca="1" si="61"/>
        <v>1971317.9680000001</v>
      </c>
      <c r="S567" s="14">
        <f t="shared" ca="1" si="62"/>
        <v>492829.49199999985</v>
      </c>
      <c r="T567" s="11" t="s">
        <v>25</v>
      </c>
      <c r="U567" s="18" t="s">
        <v>36</v>
      </c>
    </row>
    <row r="568" spans="1:21" ht="15" customHeight="1" x14ac:dyDescent="0.15">
      <c r="A568" s="10" t="s">
        <v>616</v>
      </c>
      <c r="B568" s="11" t="s">
        <v>28</v>
      </c>
      <c r="C568" s="11" t="s">
        <v>29</v>
      </c>
      <c r="D568" s="12">
        <v>45991</v>
      </c>
      <c r="E568" s="11">
        <v>1148</v>
      </c>
      <c r="F568" s="11" t="s">
        <v>24</v>
      </c>
      <c r="G568" s="13">
        <v>5638.12</v>
      </c>
      <c r="H568" s="14">
        <f t="shared" si="56"/>
        <v>6472561.7599999998</v>
      </c>
      <c r="I568" s="14">
        <f>IF(F568="GHS",H568,H568*Assumptions!$B$4)</f>
        <v>69903667.008000001</v>
      </c>
      <c r="J568" s="15" t="str">
        <f>INDEX(Assumptions!$B$8:$B$12,MATCH(B568,Assumptions!$A$8:$A$12,0))</f>
        <v>Fair Value Less Costs to Sell</v>
      </c>
      <c r="K568" s="16">
        <f>G568/(1-INDEX(Assumptions!$D$8:$D$12,MATCH(B568,Assumptions!$A$8:$A$12,0)))</f>
        <v>6406.954545454545</v>
      </c>
      <c r="L568" s="16">
        <f t="shared" si="57"/>
        <v>169.14359999999999</v>
      </c>
      <c r="M568" s="16">
        <f t="shared" si="58"/>
        <v>320.3477272727273</v>
      </c>
      <c r="N568" s="14">
        <f>E568*(K568-L568-M568)*IF(F568="GHS",1,Assumptions!$B$4)</f>
        <v>73367075.964305446</v>
      </c>
      <c r="O568" s="15">
        <f t="shared" ca="1" si="59"/>
        <v>295</v>
      </c>
      <c r="P568" s="15" t="str">
        <f t="shared" ca="1" si="60"/>
        <v>181-365d</v>
      </c>
      <c r="Q568" s="17">
        <f ca="1">IF(P568="0-90d",0,IF(P568="91-180d",INDEX(Assumptions!$F$8:$F$12,MATCH(B568,Assumptions!$A$8:$A$12,0)),IF(P568="181-365d",INDEX(Assumptions!$G$8:$G$12,MATCH(B568,Assumptions!$A$8:$A$12,0)),INDEX(Assumptions!$H$8:$H$12,MATCH(B568,Assumptions!$A$8:$A$12,0)))))</f>
        <v>0.1</v>
      </c>
      <c r="R568" s="14">
        <f t="shared" ca="1" si="61"/>
        <v>6990366.7008000007</v>
      </c>
      <c r="S568" s="14">
        <f t="shared" ca="1" si="62"/>
        <v>62913300.3072</v>
      </c>
      <c r="T568" s="11" t="s">
        <v>25</v>
      </c>
      <c r="U568" s="18" t="s">
        <v>26</v>
      </c>
    </row>
    <row r="569" spans="1:21" ht="15" customHeight="1" x14ac:dyDescent="0.15">
      <c r="A569" s="10" t="s">
        <v>617</v>
      </c>
      <c r="B569" s="11" t="s">
        <v>41</v>
      </c>
      <c r="C569" s="11" t="s">
        <v>42</v>
      </c>
      <c r="D569" s="12">
        <v>45776</v>
      </c>
      <c r="E569" s="11">
        <v>1744</v>
      </c>
      <c r="F569" s="11" t="s">
        <v>33</v>
      </c>
      <c r="G569" s="13">
        <v>290.35000000000002</v>
      </c>
      <c r="H569" s="14">
        <f t="shared" si="56"/>
        <v>506370.4</v>
      </c>
      <c r="I569" s="14">
        <f>IF(F569="GHS",H569,H569*Assumptions!$B$4)</f>
        <v>506370.4</v>
      </c>
      <c r="J569" s="15" t="str">
        <f>INDEX(Assumptions!$B$8:$B$12,MATCH(B569,Assumptions!$A$8:$A$12,0))</f>
        <v>Weighted Average</v>
      </c>
      <c r="K569" s="16">
        <f>G569/(1-INDEX(Assumptions!$D$8:$D$12,MATCH(B569,Assumptions!$A$8:$A$12,0)))</f>
        <v>446.69230769230774</v>
      </c>
      <c r="L569" s="16">
        <f t="shared" si="57"/>
        <v>8.7104999999999997</v>
      </c>
      <c r="M569" s="16">
        <f t="shared" si="58"/>
        <v>22.33461538461539</v>
      </c>
      <c r="N569" s="14">
        <f>E569*(K569-L569-M569)*IF(F569="GHS",1,Assumptions!$B$4)</f>
        <v>724888.70338461536</v>
      </c>
      <c r="O569" s="15">
        <f t="shared" ca="1" si="59"/>
        <v>510</v>
      </c>
      <c r="P569" s="15" t="str">
        <f t="shared" ca="1" si="60"/>
        <v>365d+</v>
      </c>
      <c r="Q569" s="17">
        <f ca="1">IF(P569="0-90d",0,IF(P569="91-180d",INDEX(Assumptions!$F$8:$F$12,MATCH(B569,Assumptions!$A$8:$A$12,0)),IF(P569="181-365d",INDEX(Assumptions!$G$8:$G$12,MATCH(B569,Assumptions!$A$8:$A$12,0)),INDEX(Assumptions!$H$8:$H$12,MATCH(B569,Assumptions!$A$8:$A$12,0)))))</f>
        <v>0.8</v>
      </c>
      <c r="R569" s="14">
        <f t="shared" ca="1" si="61"/>
        <v>405096.32000000007</v>
      </c>
      <c r="S569" s="14">
        <f t="shared" ca="1" si="62"/>
        <v>101274.07999999996</v>
      </c>
      <c r="T569" s="11" t="s">
        <v>25</v>
      </c>
      <c r="U569" s="18" t="s">
        <v>26</v>
      </c>
    </row>
    <row r="570" spans="1:21" ht="15" customHeight="1" x14ac:dyDescent="0.15">
      <c r="A570" s="10" t="s">
        <v>618</v>
      </c>
      <c r="B570" s="11" t="s">
        <v>28</v>
      </c>
      <c r="C570" s="11" t="s">
        <v>29</v>
      </c>
      <c r="D570" s="12">
        <v>45830</v>
      </c>
      <c r="E570" s="11">
        <v>353</v>
      </c>
      <c r="F570" s="11" t="s">
        <v>24</v>
      </c>
      <c r="G570" s="13">
        <v>15132.34</v>
      </c>
      <c r="H570" s="14">
        <f t="shared" si="56"/>
        <v>5341716.0200000005</v>
      </c>
      <c r="I570" s="14">
        <f>IF(F570="GHS",H570,H570*Assumptions!$B$4)</f>
        <v>57690533.01600001</v>
      </c>
      <c r="J570" s="15" t="str">
        <f>INDEX(Assumptions!$B$8:$B$12,MATCH(B570,Assumptions!$A$8:$A$12,0))</f>
        <v>Fair Value Less Costs to Sell</v>
      </c>
      <c r="K570" s="16">
        <f>G570/(1-INDEX(Assumptions!$D$8:$D$12,MATCH(B570,Assumptions!$A$8:$A$12,0)))</f>
        <v>17195.840909090908</v>
      </c>
      <c r="L570" s="16">
        <f t="shared" si="57"/>
        <v>453.97019999999998</v>
      </c>
      <c r="M570" s="16">
        <f t="shared" si="58"/>
        <v>859.79204545454547</v>
      </c>
      <c r="N570" s="14">
        <f>E570*(K570-L570-M570)*IF(F570="GHS",1,Assumptions!$B$4)</f>
        <v>60548836.697247274</v>
      </c>
      <c r="O570" s="15">
        <f t="shared" ca="1" si="59"/>
        <v>456</v>
      </c>
      <c r="P570" s="15" t="str">
        <f t="shared" ca="1" si="60"/>
        <v>365d+</v>
      </c>
      <c r="Q570" s="17">
        <f ca="1">IF(P570="0-90d",0,IF(P570="91-180d",INDEX(Assumptions!$F$8:$F$12,MATCH(B570,Assumptions!$A$8:$A$12,0)),IF(P570="181-365d",INDEX(Assumptions!$G$8:$G$12,MATCH(B570,Assumptions!$A$8:$A$12,0)),INDEX(Assumptions!$H$8:$H$12,MATCH(B570,Assumptions!$A$8:$A$12,0)))))</f>
        <v>0.4</v>
      </c>
      <c r="R570" s="14">
        <f t="shared" ca="1" si="61"/>
        <v>23076213.206400007</v>
      </c>
      <c r="S570" s="14">
        <f t="shared" si="62"/>
        <v>0</v>
      </c>
      <c r="T570" s="11" t="s">
        <v>39</v>
      </c>
      <c r="U570" s="18" t="s">
        <v>26</v>
      </c>
    </row>
    <row r="571" spans="1:21" ht="15" customHeight="1" x14ac:dyDescent="0.15">
      <c r="A571" s="10" t="s">
        <v>619</v>
      </c>
      <c r="B571" s="11" t="s">
        <v>41</v>
      </c>
      <c r="C571" s="11" t="s">
        <v>115</v>
      </c>
      <c r="D571" s="12">
        <v>46064</v>
      </c>
      <c r="E571" s="11">
        <v>506</v>
      </c>
      <c r="F571" s="11" t="s">
        <v>33</v>
      </c>
      <c r="G571" s="13">
        <v>223.92</v>
      </c>
      <c r="H571" s="14">
        <f t="shared" si="56"/>
        <v>113303.51999999999</v>
      </c>
      <c r="I571" s="14">
        <f>IF(F571="GHS",H571,H571*Assumptions!$B$4)</f>
        <v>113303.51999999999</v>
      </c>
      <c r="J571" s="15" t="str">
        <f>INDEX(Assumptions!$B$8:$B$12,MATCH(B571,Assumptions!$A$8:$A$12,0))</f>
        <v>Weighted Average</v>
      </c>
      <c r="K571" s="16">
        <f>G571/(1-INDEX(Assumptions!$D$8:$D$12,MATCH(B571,Assumptions!$A$8:$A$12,0)))</f>
        <v>344.49230769230763</v>
      </c>
      <c r="L571" s="16">
        <f t="shared" si="57"/>
        <v>6.7175999999999991</v>
      </c>
      <c r="M571" s="16">
        <f t="shared" si="58"/>
        <v>17.224615384615383</v>
      </c>
      <c r="N571" s="14">
        <f>E571*(K571-L571-M571)*IF(F571="GHS",1,Assumptions!$B$4)</f>
        <v>162198.34670769228</v>
      </c>
      <c r="O571" s="15">
        <f t="shared" ca="1" si="59"/>
        <v>222</v>
      </c>
      <c r="P571" s="15" t="str">
        <f t="shared" ca="1" si="60"/>
        <v>181-365d</v>
      </c>
      <c r="Q571" s="17">
        <f ca="1">IF(P571="0-90d",0,IF(P571="91-180d",INDEX(Assumptions!$F$8:$F$12,MATCH(B571,Assumptions!$A$8:$A$12,0)),IF(P571="181-365d",INDEX(Assumptions!$G$8:$G$12,MATCH(B571,Assumptions!$A$8:$A$12,0)),INDEX(Assumptions!$H$8:$H$12,MATCH(B571,Assumptions!$A$8:$A$12,0)))))</f>
        <v>0.35</v>
      </c>
      <c r="R571" s="14">
        <f t="shared" ca="1" si="61"/>
        <v>39656.231999999996</v>
      </c>
      <c r="S571" s="14">
        <f t="shared" ca="1" si="62"/>
        <v>73647.288</v>
      </c>
      <c r="T571" s="11" t="s">
        <v>50</v>
      </c>
      <c r="U571" s="18" t="s">
        <v>36</v>
      </c>
    </row>
    <row r="572" spans="1:21" ht="15" customHeight="1" x14ac:dyDescent="0.15">
      <c r="A572" s="10" t="s">
        <v>620</v>
      </c>
      <c r="B572" s="11" t="s">
        <v>31</v>
      </c>
      <c r="C572" s="11" t="s">
        <v>32</v>
      </c>
      <c r="D572" s="12">
        <v>45875</v>
      </c>
      <c r="E572" s="11">
        <v>3117</v>
      </c>
      <c r="F572" s="11" t="s">
        <v>33</v>
      </c>
      <c r="G572" s="13">
        <v>2120.69</v>
      </c>
      <c r="H572" s="14">
        <f t="shared" si="56"/>
        <v>6610190.7300000004</v>
      </c>
      <c r="I572" s="14">
        <f>IF(F572="GHS",H572,H572*Assumptions!$B$4)</f>
        <v>6610190.7300000004</v>
      </c>
      <c r="J572" s="15" t="str">
        <f>INDEX(Assumptions!$B$8:$B$12,MATCH(B572,Assumptions!$A$8:$A$12,0))</f>
        <v>Weighted Average</v>
      </c>
      <c r="K572" s="16">
        <f>G572/(1-INDEX(Assumptions!$D$8:$D$12,MATCH(B572,Assumptions!$A$8:$A$12,0)))</f>
        <v>2945.4027777777778</v>
      </c>
      <c r="L572" s="16">
        <f t="shared" si="57"/>
        <v>63.620699999999999</v>
      </c>
      <c r="M572" s="16">
        <f t="shared" si="58"/>
        <v>147.27013888888891</v>
      </c>
      <c r="N572" s="14">
        <f>E572*(K572-L572-M572)*IF(F572="GHS",1,Assumptions!$B$4)</f>
        <v>8523473.7135166656</v>
      </c>
      <c r="O572" s="15">
        <f t="shared" ca="1" si="59"/>
        <v>411</v>
      </c>
      <c r="P572" s="15" t="str">
        <f t="shared" ca="1" si="60"/>
        <v>365d+</v>
      </c>
      <c r="Q572" s="17">
        <f ca="1">IF(P572="0-90d",0,IF(P572="91-180d",INDEX(Assumptions!$F$8:$F$12,MATCH(B572,Assumptions!$A$8:$A$12,0)),IF(P572="181-365d",INDEX(Assumptions!$G$8:$G$12,MATCH(B572,Assumptions!$A$8:$A$12,0)),INDEX(Assumptions!$H$8:$H$12,MATCH(B572,Assumptions!$A$8:$A$12,0)))))</f>
        <v>0.6</v>
      </c>
      <c r="R572" s="14">
        <f t="shared" ca="1" si="61"/>
        <v>3966114.4380000001</v>
      </c>
      <c r="S572" s="14">
        <f t="shared" ca="1" si="62"/>
        <v>2644076.2920000004</v>
      </c>
      <c r="T572" s="11" t="s">
        <v>25</v>
      </c>
      <c r="U572" s="18" t="s">
        <v>26</v>
      </c>
    </row>
    <row r="573" spans="1:21" ht="15" customHeight="1" x14ac:dyDescent="0.15">
      <c r="A573" s="10" t="s">
        <v>621</v>
      </c>
      <c r="B573" s="11" t="s">
        <v>41</v>
      </c>
      <c r="C573" s="11" t="s">
        <v>49</v>
      </c>
      <c r="D573" s="12">
        <v>46108</v>
      </c>
      <c r="E573" s="11">
        <v>4557</v>
      </c>
      <c r="F573" s="11" t="s">
        <v>33</v>
      </c>
      <c r="G573" s="13">
        <v>338.26</v>
      </c>
      <c r="H573" s="14">
        <f t="shared" si="56"/>
        <v>1541450.82</v>
      </c>
      <c r="I573" s="14">
        <f>IF(F573="GHS",H573,H573*Assumptions!$B$4)</f>
        <v>1541450.82</v>
      </c>
      <c r="J573" s="15" t="str">
        <f>INDEX(Assumptions!$B$8:$B$12,MATCH(B573,Assumptions!$A$8:$A$12,0))</f>
        <v>Weighted Average</v>
      </c>
      <c r="K573" s="16">
        <f>G573/(1-INDEX(Assumptions!$D$8:$D$12,MATCH(B573,Assumptions!$A$8:$A$12,0)))</f>
        <v>520.4</v>
      </c>
      <c r="L573" s="16">
        <f t="shared" si="57"/>
        <v>10.1478</v>
      </c>
      <c r="M573" s="16">
        <f t="shared" si="58"/>
        <v>26.02</v>
      </c>
      <c r="N573" s="14">
        <f>E573*(K573-L573-M573)*IF(F573="GHS",1,Assumptions!$B$4)</f>
        <v>2206646.1354</v>
      </c>
      <c r="O573" s="15">
        <f t="shared" ca="1" si="59"/>
        <v>178</v>
      </c>
      <c r="P573" s="15" t="str">
        <f t="shared" ca="1" si="60"/>
        <v>91-180d</v>
      </c>
      <c r="Q573" s="17">
        <f ca="1">IF(P573="0-90d",0,IF(P573="91-180d",INDEX(Assumptions!$F$8:$F$12,MATCH(B573,Assumptions!$A$8:$A$12,0)),IF(P573="181-365d",INDEX(Assumptions!$G$8:$G$12,MATCH(B573,Assumptions!$A$8:$A$12,0)),INDEX(Assumptions!$H$8:$H$12,MATCH(B573,Assumptions!$A$8:$A$12,0)))))</f>
        <v>0.1</v>
      </c>
      <c r="R573" s="14">
        <f t="shared" ca="1" si="61"/>
        <v>154145.08200000002</v>
      </c>
      <c r="S573" s="14">
        <f t="shared" ca="1" si="62"/>
        <v>1387305.7380000001</v>
      </c>
      <c r="T573" s="11" t="s">
        <v>25</v>
      </c>
      <c r="U573" s="18" t="s">
        <v>26</v>
      </c>
    </row>
    <row r="574" spans="1:21" ht="15" customHeight="1" x14ac:dyDescent="0.15">
      <c r="A574" s="10" t="s">
        <v>622</v>
      </c>
      <c r="B574" s="11" t="s">
        <v>31</v>
      </c>
      <c r="C574" s="11" t="s">
        <v>32</v>
      </c>
      <c r="D574" s="12">
        <v>45982</v>
      </c>
      <c r="E574" s="11">
        <v>1128</v>
      </c>
      <c r="F574" s="11" t="s">
        <v>33</v>
      </c>
      <c r="G574" s="13">
        <v>1620.89</v>
      </c>
      <c r="H574" s="14">
        <f t="shared" si="56"/>
        <v>1828363.9200000002</v>
      </c>
      <c r="I574" s="14">
        <f>IF(F574="GHS",H574,H574*Assumptions!$B$4)</f>
        <v>1828363.9200000002</v>
      </c>
      <c r="J574" s="15" t="str">
        <f>INDEX(Assumptions!$B$8:$B$12,MATCH(B574,Assumptions!$A$8:$A$12,0))</f>
        <v>Weighted Average</v>
      </c>
      <c r="K574" s="16">
        <f>G574/(1-INDEX(Assumptions!$D$8:$D$12,MATCH(B574,Assumptions!$A$8:$A$12,0)))</f>
        <v>2251.2361111111113</v>
      </c>
      <c r="L574" s="16">
        <f t="shared" si="57"/>
        <v>48.6267</v>
      </c>
      <c r="M574" s="16">
        <f t="shared" si="58"/>
        <v>112.56180555555557</v>
      </c>
      <c r="N574" s="14">
        <f>E574*(K574-L574-M574)*IF(F574="GHS",1,Assumptions!$B$4)</f>
        <v>2357573.6990666669</v>
      </c>
      <c r="O574" s="15">
        <f t="shared" ca="1" si="59"/>
        <v>304</v>
      </c>
      <c r="P574" s="15" t="str">
        <f t="shared" ca="1" si="60"/>
        <v>181-365d</v>
      </c>
      <c r="Q574" s="17">
        <f ca="1">IF(P574="0-90d",0,IF(P574="91-180d",INDEX(Assumptions!$F$8:$F$12,MATCH(B574,Assumptions!$A$8:$A$12,0)),IF(P574="181-365d",INDEX(Assumptions!$G$8:$G$12,MATCH(B574,Assumptions!$A$8:$A$12,0)),INDEX(Assumptions!$H$8:$H$12,MATCH(B574,Assumptions!$A$8:$A$12,0)))))</f>
        <v>0.2</v>
      </c>
      <c r="R574" s="14">
        <f t="shared" ca="1" si="61"/>
        <v>365672.78400000004</v>
      </c>
      <c r="S574" s="14">
        <f t="shared" ca="1" si="62"/>
        <v>1462691.1360000002</v>
      </c>
      <c r="T574" s="11" t="s">
        <v>25</v>
      </c>
      <c r="U574" s="18" t="s">
        <v>26</v>
      </c>
    </row>
    <row r="575" spans="1:21" ht="15" customHeight="1" x14ac:dyDescent="0.15">
      <c r="A575" s="10" t="s">
        <v>623</v>
      </c>
      <c r="B575" s="11" t="s">
        <v>31</v>
      </c>
      <c r="C575" s="11" t="s">
        <v>32</v>
      </c>
      <c r="D575" s="12">
        <v>46114</v>
      </c>
      <c r="E575" s="11">
        <v>3057</v>
      </c>
      <c r="F575" s="11" t="s">
        <v>33</v>
      </c>
      <c r="G575" s="13">
        <v>4249.2700000000004</v>
      </c>
      <c r="H575" s="14">
        <f t="shared" si="56"/>
        <v>12990018.390000001</v>
      </c>
      <c r="I575" s="14">
        <f>IF(F575="GHS",H575,H575*Assumptions!$B$4)</f>
        <v>12990018.390000001</v>
      </c>
      <c r="J575" s="15" t="str">
        <f>INDEX(Assumptions!$B$8:$B$12,MATCH(B575,Assumptions!$A$8:$A$12,0))</f>
        <v>Weighted Average</v>
      </c>
      <c r="K575" s="16">
        <f>G575/(1-INDEX(Assumptions!$D$8:$D$12,MATCH(B575,Assumptions!$A$8:$A$12,0)))</f>
        <v>5901.7638888888896</v>
      </c>
      <c r="L575" s="16">
        <f t="shared" si="57"/>
        <v>127.47810000000001</v>
      </c>
      <c r="M575" s="16">
        <f t="shared" si="58"/>
        <v>295.08819444444447</v>
      </c>
      <c r="N575" s="14">
        <f>E575*(K575-L575-M575)*IF(F575="GHS",1,Assumptions!$B$4)</f>
        <v>16749907.046216669</v>
      </c>
      <c r="O575" s="15">
        <f t="shared" ca="1" si="59"/>
        <v>172</v>
      </c>
      <c r="P575" s="15" t="str">
        <f t="shared" ca="1" si="60"/>
        <v>91-180d</v>
      </c>
      <c r="Q575" s="17">
        <f ca="1">IF(P575="0-90d",0,IF(P575="91-180d",INDEX(Assumptions!$F$8:$F$12,MATCH(B575,Assumptions!$A$8:$A$12,0)),IF(P575="181-365d",INDEX(Assumptions!$G$8:$G$12,MATCH(B575,Assumptions!$A$8:$A$12,0)),INDEX(Assumptions!$H$8:$H$12,MATCH(B575,Assumptions!$A$8:$A$12,0)))))</f>
        <v>0.05</v>
      </c>
      <c r="R575" s="14">
        <f t="shared" ca="1" si="61"/>
        <v>649500.91950000008</v>
      </c>
      <c r="S575" s="14">
        <f t="shared" ca="1" si="62"/>
        <v>12340517.4705</v>
      </c>
      <c r="T575" s="11" t="s">
        <v>25</v>
      </c>
      <c r="U575" s="18" t="s">
        <v>26</v>
      </c>
    </row>
    <row r="576" spans="1:21" ht="15" customHeight="1" x14ac:dyDescent="0.15">
      <c r="A576" s="10" t="s">
        <v>624</v>
      </c>
      <c r="B576" s="11" t="s">
        <v>28</v>
      </c>
      <c r="C576" s="11" t="s">
        <v>35</v>
      </c>
      <c r="D576" s="12">
        <v>45867</v>
      </c>
      <c r="E576" s="11">
        <v>1432</v>
      </c>
      <c r="F576" s="11" t="s">
        <v>24</v>
      </c>
      <c r="G576" s="13">
        <v>8086.82</v>
      </c>
      <c r="H576" s="14">
        <f t="shared" si="56"/>
        <v>11580326.24</v>
      </c>
      <c r="I576" s="14">
        <f>IF(F576="GHS",H576,H576*Assumptions!$B$4)</f>
        <v>125067523.392</v>
      </c>
      <c r="J576" s="15" t="str">
        <f>INDEX(Assumptions!$B$8:$B$12,MATCH(B576,Assumptions!$A$8:$A$12,0))</f>
        <v>Fair Value Less Costs to Sell</v>
      </c>
      <c r="K576" s="16">
        <f>G576/(1-INDEX(Assumptions!$D$8:$D$12,MATCH(B576,Assumptions!$A$8:$A$12,0)))</f>
        <v>9189.568181818182</v>
      </c>
      <c r="L576" s="16">
        <f t="shared" si="57"/>
        <v>242.60459999999998</v>
      </c>
      <c r="M576" s="16">
        <f t="shared" si="58"/>
        <v>459.47840909090911</v>
      </c>
      <c r="N576" s="14">
        <f>E576*(K576-L576-M576)*IF(F576="GHS",1,Assumptions!$B$4)</f>
        <v>131264050.68733092</v>
      </c>
      <c r="O576" s="15">
        <f t="shared" ca="1" si="59"/>
        <v>419</v>
      </c>
      <c r="P576" s="15" t="str">
        <f t="shared" ca="1" si="60"/>
        <v>365d+</v>
      </c>
      <c r="Q576" s="17">
        <f ca="1">IF(P576="0-90d",0,IF(P576="91-180d",INDEX(Assumptions!$F$8:$F$12,MATCH(B576,Assumptions!$A$8:$A$12,0)),IF(P576="181-365d",INDEX(Assumptions!$G$8:$G$12,MATCH(B576,Assumptions!$A$8:$A$12,0)),INDEX(Assumptions!$H$8:$H$12,MATCH(B576,Assumptions!$A$8:$A$12,0)))))</f>
        <v>0.4</v>
      </c>
      <c r="R576" s="14">
        <f t="shared" ca="1" si="61"/>
        <v>50027009.356800005</v>
      </c>
      <c r="S576" s="14">
        <f t="shared" ca="1" si="62"/>
        <v>75040514.0352</v>
      </c>
      <c r="T576" s="11" t="s">
        <v>25</v>
      </c>
      <c r="U576" s="18" t="s">
        <v>36</v>
      </c>
    </row>
    <row r="577" spans="1:21" ht="15" customHeight="1" x14ac:dyDescent="0.15">
      <c r="A577" s="10" t="s">
        <v>625</v>
      </c>
      <c r="B577" s="11" t="s">
        <v>31</v>
      </c>
      <c r="C577" s="11" t="s">
        <v>32</v>
      </c>
      <c r="D577" s="12">
        <v>46110</v>
      </c>
      <c r="E577" s="11">
        <v>4273</v>
      </c>
      <c r="F577" s="11" t="s">
        <v>33</v>
      </c>
      <c r="G577" s="13">
        <v>1361.28</v>
      </c>
      <c r="H577" s="14">
        <f t="shared" si="56"/>
        <v>5816749.4399999995</v>
      </c>
      <c r="I577" s="14">
        <f>IF(F577="GHS",H577,H577*Assumptions!$B$4)</f>
        <v>5816749.4399999995</v>
      </c>
      <c r="J577" s="15" t="str">
        <f>INDEX(Assumptions!$B$8:$B$12,MATCH(B577,Assumptions!$A$8:$A$12,0))</f>
        <v>Weighted Average</v>
      </c>
      <c r="K577" s="16">
        <f>G577/(1-INDEX(Assumptions!$D$8:$D$12,MATCH(B577,Assumptions!$A$8:$A$12,0)))</f>
        <v>1890.6666666666667</v>
      </c>
      <c r="L577" s="16">
        <f t="shared" si="57"/>
        <v>40.8384</v>
      </c>
      <c r="M577" s="16">
        <f t="shared" si="58"/>
        <v>94.533333333333346</v>
      </c>
      <c r="N577" s="14">
        <f>E577*(K577-L577-M577)*IF(F577="GHS",1,Assumptions!$B$4)</f>
        <v>7500375.2501333337</v>
      </c>
      <c r="O577" s="15">
        <f t="shared" ca="1" si="59"/>
        <v>176</v>
      </c>
      <c r="P577" s="15" t="str">
        <f t="shared" ca="1" si="60"/>
        <v>91-180d</v>
      </c>
      <c r="Q577" s="17">
        <f ca="1">IF(P577="0-90d",0,IF(P577="91-180d",INDEX(Assumptions!$F$8:$F$12,MATCH(B577,Assumptions!$A$8:$A$12,0)),IF(P577="181-365d",INDEX(Assumptions!$G$8:$G$12,MATCH(B577,Assumptions!$A$8:$A$12,0)),INDEX(Assumptions!$H$8:$H$12,MATCH(B577,Assumptions!$A$8:$A$12,0)))))</f>
        <v>0.05</v>
      </c>
      <c r="R577" s="14">
        <f t="shared" ca="1" si="61"/>
        <v>290837.47200000001</v>
      </c>
      <c r="S577" s="14">
        <f t="shared" ca="1" si="62"/>
        <v>5525911.9679999994</v>
      </c>
      <c r="T577" s="11" t="s">
        <v>25</v>
      </c>
      <c r="U577" s="18" t="s">
        <v>26</v>
      </c>
    </row>
    <row r="578" spans="1:21" ht="15" customHeight="1" x14ac:dyDescent="0.15">
      <c r="A578" s="10" t="s">
        <v>626</v>
      </c>
      <c r="B578" s="11" t="s">
        <v>22</v>
      </c>
      <c r="C578" s="11" t="s">
        <v>61</v>
      </c>
      <c r="D578" s="12">
        <v>46007</v>
      </c>
      <c r="E578" s="11">
        <v>2684</v>
      </c>
      <c r="F578" s="11" t="s">
        <v>24</v>
      </c>
      <c r="G578" s="13">
        <v>54435.71</v>
      </c>
      <c r="H578" s="14">
        <f t="shared" ref="H578:H641" si="63">E578*G578</f>
        <v>146105445.63999999</v>
      </c>
      <c r="I578" s="14">
        <f>IF(F578="GHS",H578,H578*Assumptions!$B$4)</f>
        <v>1577938812.9119999</v>
      </c>
      <c r="J578" s="15" t="str">
        <f>INDEX(Assumptions!$B$8:$B$12,MATCH(B578,Assumptions!$A$8:$A$12,0))</f>
        <v>FIFO</v>
      </c>
      <c r="K578" s="16">
        <f>G578/(1-INDEX(Assumptions!$D$8:$D$12,MATCH(B578,Assumptions!$A$8:$A$12,0)))</f>
        <v>66385.012195121948</v>
      </c>
      <c r="L578" s="16">
        <f t="shared" ref="L578:L641" si="64">G578*0.03</f>
        <v>1633.0712999999998</v>
      </c>
      <c r="M578" s="16">
        <f t="shared" ref="M578:M641" si="65">K578*0.05</f>
        <v>3319.2506097560977</v>
      </c>
      <c r="N578" s="14">
        <f>E578*(K578-L578-M578)*IF(F578="GHS",1,Assumptions!$B$4)</f>
        <v>1780761679.839957</v>
      </c>
      <c r="O578" s="15">
        <f t="shared" ref="O578:O641" ca="1" si="66">TODAY()-D578</f>
        <v>279</v>
      </c>
      <c r="P578" s="15" t="str">
        <f t="shared" ref="P578:P641" ca="1" si="67">IF(O578&lt;=90,"0-90d",IF(O578&lt;=180,"91-180d",IF(O578&lt;=365,"181-365d","365d+")))</f>
        <v>181-365d</v>
      </c>
      <c r="Q578" s="17">
        <f ca="1">IF(P578="0-90d",0,IF(P578="91-180d",INDEX(Assumptions!$F$8:$F$12,MATCH(B578,Assumptions!$A$8:$A$12,0)),IF(P578="181-365d",INDEX(Assumptions!$G$8:$G$12,MATCH(B578,Assumptions!$A$8:$A$12,0)),INDEX(Assumptions!$H$8:$H$12,MATCH(B578,Assumptions!$A$8:$A$12,0)))))</f>
        <v>0.15</v>
      </c>
      <c r="R578" s="14">
        <f t="shared" ref="R578:R641" ca="1" si="68">I578*Q578</f>
        <v>236690821.93679997</v>
      </c>
      <c r="S578" s="14">
        <f t="shared" ref="S578:S641" si="69">IF(T578="Held on Consignment (Not Owned)",0,MIN(I578-R578,N578))</f>
        <v>0</v>
      </c>
      <c r="T578" s="11" t="s">
        <v>39</v>
      </c>
      <c r="U578" s="18" t="s">
        <v>26</v>
      </c>
    </row>
    <row r="579" spans="1:21" ht="15" customHeight="1" x14ac:dyDescent="0.15">
      <c r="A579" s="10" t="s">
        <v>627</v>
      </c>
      <c r="B579" s="11" t="s">
        <v>41</v>
      </c>
      <c r="C579" s="11" t="s">
        <v>44</v>
      </c>
      <c r="D579" s="12">
        <v>45782</v>
      </c>
      <c r="E579" s="11">
        <v>232</v>
      </c>
      <c r="F579" s="11" t="s">
        <v>33</v>
      </c>
      <c r="G579" s="13">
        <v>172.71</v>
      </c>
      <c r="H579" s="14">
        <f t="shared" si="63"/>
        <v>40068.720000000001</v>
      </c>
      <c r="I579" s="14">
        <f>IF(F579="GHS",H579,H579*Assumptions!$B$4)</f>
        <v>40068.720000000001</v>
      </c>
      <c r="J579" s="15" t="str">
        <f>INDEX(Assumptions!$B$8:$B$12,MATCH(B579,Assumptions!$A$8:$A$12,0))</f>
        <v>Weighted Average</v>
      </c>
      <c r="K579" s="16">
        <f>G579/(1-INDEX(Assumptions!$D$8:$D$12,MATCH(B579,Assumptions!$A$8:$A$12,0)))</f>
        <v>265.7076923076923</v>
      </c>
      <c r="L579" s="16">
        <f t="shared" si="64"/>
        <v>5.1813000000000002</v>
      </c>
      <c r="M579" s="16">
        <f t="shared" si="65"/>
        <v>13.285384615384615</v>
      </c>
      <c r="N579" s="14">
        <f>E579*(K579-L579-M579)*IF(F579="GHS",1,Assumptions!$B$4)</f>
        <v>57359.913784615383</v>
      </c>
      <c r="O579" s="15">
        <f t="shared" ca="1" si="66"/>
        <v>504</v>
      </c>
      <c r="P579" s="15" t="str">
        <f t="shared" ca="1" si="67"/>
        <v>365d+</v>
      </c>
      <c r="Q579" s="17">
        <f ca="1">IF(P579="0-90d",0,IF(P579="91-180d",INDEX(Assumptions!$F$8:$F$12,MATCH(B579,Assumptions!$A$8:$A$12,0)),IF(P579="181-365d",INDEX(Assumptions!$G$8:$G$12,MATCH(B579,Assumptions!$A$8:$A$12,0)),INDEX(Assumptions!$H$8:$H$12,MATCH(B579,Assumptions!$A$8:$A$12,0)))))</f>
        <v>0.8</v>
      </c>
      <c r="R579" s="14">
        <f t="shared" ca="1" si="68"/>
        <v>32054.976000000002</v>
      </c>
      <c r="S579" s="14">
        <f t="shared" ca="1" si="69"/>
        <v>8013.7439999999988</v>
      </c>
      <c r="T579" s="11" t="s">
        <v>25</v>
      </c>
      <c r="U579" s="18" t="s">
        <v>26</v>
      </c>
    </row>
    <row r="580" spans="1:21" ht="15" customHeight="1" x14ac:dyDescent="0.15">
      <c r="A580" s="10" t="s">
        <v>628</v>
      </c>
      <c r="B580" s="11" t="s">
        <v>41</v>
      </c>
      <c r="C580" s="11" t="s">
        <v>42</v>
      </c>
      <c r="D580" s="12">
        <v>45920</v>
      </c>
      <c r="E580" s="11">
        <v>3085</v>
      </c>
      <c r="F580" s="11" t="s">
        <v>33</v>
      </c>
      <c r="G580" s="13">
        <v>746.55</v>
      </c>
      <c r="H580" s="14">
        <f t="shared" si="63"/>
        <v>2303106.75</v>
      </c>
      <c r="I580" s="14">
        <f>IF(F580="GHS",H580,H580*Assumptions!$B$4)</f>
        <v>2303106.75</v>
      </c>
      <c r="J580" s="15" t="str">
        <f>INDEX(Assumptions!$B$8:$B$12,MATCH(B580,Assumptions!$A$8:$A$12,0))</f>
        <v>Weighted Average</v>
      </c>
      <c r="K580" s="16">
        <f>G580/(1-INDEX(Assumptions!$D$8:$D$12,MATCH(B580,Assumptions!$A$8:$A$12,0)))</f>
        <v>1148.5384615384614</v>
      </c>
      <c r="L580" s="16">
        <f t="shared" si="64"/>
        <v>22.396499999999996</v>
      </c>
      <c r="M580" s="16">
        <f t="shared" si="65"/>
        <v>57.426923076923075</v>
      </c>
      <c r="N580" s="14">
        <f>E580*(K580-L580-M580)*IF(F580="GHS",1,Assumptions!$B$4)</f>
        <v>3296985.8936538459</v>
      </c>
      <c r="O580" s="15">
        <f t="shared" ca="1" si="66"/>
        <v>366</v>
      </c>
      <c r="P580" s="15" t="str">
        <f t="shared" ca="1" si="67"/>
        <v>365d+</v>
      </c>
      <c r="Q580" s="17">
        <f ca="1">IF(P580="0-90d",0,IF(P580="91-180d",INDEX(Assumptions!$F$8:$F$12,MATCH(B580,Assumptions!$A$8:$A$12,0)),IF(P580="181-365d",INDEX(Assumptions!$G$8:$G$12,MATCH(B580,Assumptions!$A$8:$A$12,0)),INDEX(Assumptions!$H$8:$H$12,MATCH(B580,Assumptions!$A$8:$A$12,0)))))</f>
        <v>0.8</v>
      </c>
      <c r="R580" s="14">
        <f t="shared" ca="1" si="68"/>
        <v>1842485.4000000001</v>
      </c>
      <c r="S580" s="14">
        <f t="shared" ca="1" si="69"/>
        <v>460621.34999999986</v>
      </c>
      <c r="T580" s="11" t="s">
        <v>25</v>
      </c>
      <c r="U580" s="18" t="s">
        <v>26</v>
      </c>
    </row>
    <row r="581" spans="1:21" ht="15" customHeight="1" x14ac:dyDescent="0.15">
      <c r="A581" s="10" t="s">
        <v>629</v>
      </c>
      <c r="B581" s="11" t="s">
        <v>22</v>
      </c>
      <c r="C581" s="11" t="s">
        <v>81</v>
      </c>
      <c r="D581" s="12">
        <v>46139</v>
      </c>
      <c r="E581" s="11">
        <v>4939</v>
      </c>
      <c r="F581" s="11" t="s">
        <v>24</v>
      </c>
      <c r="G581" s="13">
        <v>22342.66</v>
      </c>
      <c r="H581" s="14">
        <f t="shared" si="63"/>
        <v>110350397.73999999</v>
      </c>
      <c r="I581" s="14">
        <f>IF(F581="GHS",H581,H581*Assumptions!$B$4)</f>
        <v>1191784295.592</v>
      </c>
      <c r="J581" s="15" t="str">
        <f>INDEX(Assumptions!$B$8:$B$12,MATCH(B581,Assumptions!$A$8:$A$12,0))</f>
        <v>FIFO</v>
      </c>
      <c r="K581" s="16">
        <f>G581/(1-INDEX(Assumptions!$D$8:$D$12,MATCH(B581,Assumptions!$A$8:$A$12,0)))</f>
        <v>27247.146341463413</v>
      </c>
      <c r="L581" s="16">
        <f t="shared" si="64"/>
        <v>670.27980000000002</v>
      </c>
      <c r="M581" s="16">
        <f t="shared" si="65"/>
        <v>1362.3573170731706</v>
      </c>
      <c r="N581" s="14">
        <f>E581*(K581-L581-M581)*IF(F581="GHS",1,Assumptions!$B$4)</f>
        <v>1344972179.4400446</v>
      </c>
      <c r="O581" s="15">
        <f t="shared" ca="1" si="66"/>
        <v>147</v>
      </c>
      <c r="P581" s="15" t="str">
        <f t="shared" ca="1" si="67"/>
        <v>91-180d</v>
      </c>
      <c r="Q581" s="17">
        <f ca="1">IF(P581="0-90d",0,IF(P581="91-180d",INDEX(Assumptions!$F$8:$F$12,MATCH(B581,Assumptions!$A$8:$A$12,0)),IF(P581="181-365d",INDEX(Assumptions!$G$8:$G$12,MATCH(B581,Assumptions!$A$8:$A$12,0)),INDEX(Assumptions!$H$8:$H$12,MATCH(B581,Assumptions!$A$8:$A$12,0)))))</f>
        <v>0.03</v>
      </c>
      <c r="R581" s="14">
        <f t="shared" ca="1" si="68"/>
        <v>35753528.867760003</v>
      </c>
      <c r="S581" s="14">
        <f t="shared" ca="1" si="69"/>
        <v>1156030766.7242401</v>
      </c>
      <c r="T581" s="11" t="s">
        <v>25</v>
      </c>
      <c r="U581" s="18" t="s">
        <v>26</v>
      </c>
    </row>
    <row r="582" spans="1:21" ht="15" customHeight="1" x14ac:dyDescent="0.15">
      <c r="A582" s="10" t="s">
        <v>630</v>
      </c>
      <c r="B582" s="11" t="s">
        <v>41</v>
      </c>
      <c r="C582" s="11" t="s">
        <v>115</v>
      </c>
      <c r="D582" s="12">
        <v>46025</v>
      </c>
      <c r="E582" s="11">
        <v>4191</v>
      </c>
      <c r="F582" s="11" t="s">
        <v>33</v>
      </c>
      <c r="G582" s="13">
        <v>615.62</v>
      </c>
      <c r="H582" s="14">
        <f t="shared" si="63"/>
        <v>2580063.42</v>
      </c>
      <c r="I582" s="14">
        <f>IF(F582="GHS",H582,H582*Assumptions!$B$4)</f>
        <v>2580063.42</v>
      </c>
      <c r="J582" s="15" t="str">
        <f>INDEX(Assumptions!$B$8:$B$12,MATCH(B582,Assumptions!$A$8:$A$12,0))</f>
        <v>Weighted Average</v>
      </c>
      <c r="K582" s="16">
        <f>G582/(1-INDEX(Assumptions!$D$8:$D$12,MATCH(B582,Assumptions!$A$8:$A$12,0)))</f>
        <v>947.10769230769233</v>
      </c>
      <c r="L582" s="16">
        <f t="shared" si="64"/>
        <v>18.468599999999999</v>
      </c>
      <c r="M582" s="16">
        <f t="shared" si="65"/>
        <v>47.355384615384622</v>
      </c>
      <c r="N582" s="14">
        <f>E582*(K582-L582-M582)*IF(F582="GHS",1,Assumptions!$B$4)</f>
        <v>3693460.0189384613</v>
      </c>
      <c r="O582" s="15">
        <f t="shared" ca="1" si="66"/>
        <v>261</v>
      </c>
      <c r="P582" s="15" t="str">
        <f t="shared" ca="1" si="67"/>
        <v>181-365d</v>
      </c>
      <c r="Q582" s="17">
        <f ca="1">IF(P582="0-90d",0,IF(P582="91-180d",INDEX(Assumptions!$F$8:$F$12,MATCH(B582,Assumptions!$A$8:$A$12,0)),IF(P582="181-365d",INDEX(Assumptions!$G$8:$G$12,MATCH(B582,Assumptions!$A$8:$A$12,0)),INDEX(Assumptions!$H$8:$H$12,MATCH(B582,Assumptions!$A$8:$A$12,0)))))</f>
        <v>0.35</v>
      </c>
      <c r="R582" s="14">
        <f t="shared" ca="1" si="68"/>
        <v>903022.19699999993</v>
      </c>
      <c r="S582" s="14">
        <f t="shared" ca="1" si="69"/>
        <v>1677041.223</v>
      </c>
      <c r="T582" s="11" t="s">
        <v>25</v>
      </c>
      <c r="U582" s="18" t="s">
        <v>26</v>
      </c>
    </row>
    <row r="583" spans="1:21" ht="15" customHeight="1" x14ac:dyDescent="0.15">
      <c r="A583" s="10" t="s">
        <v>631</v>
      </c>
      <c r="B583" s="11" t="s">
        <v>31</v>
      </c>
      <c r="C583" s="11" t="s">
        <v>63</v>
      </c>
      <c r="D583" s="12">
        <v>45732</v>
      </c>
      <c r="E583" s="11">
        <v>3896</v>
      </c>
      <c r="F583" s="11" t="s">
        <v>33</v>
      </c>
      <c r="G583" s="13">
        <v>990.47</v>
      </c>
      <c r="H583" s="14">
        <f t="shared" si="63"/>
        <v>3858871.12</v>
      </c>
      <c r="I583" s="14">
        <f>IF(F583="GHS",H583,H583*Assumptions!$B$4)</f>
        <v>3858871.12</v>
      </c>
      <c r="J583" s="15" t="str">
        <f>INDEX(Assumptions!$B$8:$B$12,MATCH(B583,Assumptions!$A$8:$A$12,0))</f>
        <v>Weighted Average</v>
      </c>
      <c r="K583" s="16">
        <f>G583/(1-INDEX(Assumptions!$D$8:$D$12,MATCH(B583,Assumptions!$A$8:$A$12,0)))</f>
        <v>1375.6527777777778</v>
      </c>
      <c r="L583" s="16">
        <f t="shared" si="64"/>
        <v>29.714099999999998</v>
      </c>
      <c r="M583" s="16">
        <f t="shared" si="65"/>
        <v>68.782638888888897</v>
      </c>
      <c r="N583" s="14">
        <f>E583*(K583-L583-M583)*IF(F583="GHS",1,Assumptions!$B$4)</f>
        <v>4975799.9275111118</v>
      </c>
      <c r="O583" s="15">
        <f t="shared" ca="1" si="66"/>
        <v>554</v>
      </c>
      <c r="P583" s="15" t="str">
        <f t="shared" ca="1" si="67"/>
        <v>365d+</v>
      </c>
      <c r="Q583" s="17">
        <f ca="1">IF(P583="0-90d",0,IF(P583="91-180d",INDEX(Assumptions!$F$8:$F$12,MATCH(B583,Assumptions!$A$8:$A$12,0)),IF(P583="181-365d",INDEX(Assumptions!$G$8:$G$12,MATCH(B583,Assumptions!$A$8:$A$12,0)),INDEX(Assumptions!$H$8:$H$12,MATCH(B583,Assumptions!$A$8:$A$12,0)))))</f>
        <v>0.6</v>
      </c>
      <c r="R583" s="14">
        <f t="shared" ca="1" si="68"/>
        <v>2315322.6719999998</v>
      </c>
      <c r="S583" s="14">
        <f t="shared" ca="1" si="69"/>
        <v>1543548.4480000003</v>
      </c>
      <c r="T583" s="11" t="s">
        <v>25</v>
      </c>
      <c r="U583" s="18" t="s">
        <v>26</v>
      </c>
    </row>
    <row r="584" spans="1:21" ht="15" customHeight="1" x14ac:dyDescent="0.15">
      <c r="A584" s="10" t="s">
        <v>632</v>
      </c>
      <c r="B584" s="11" t="s">
        <v>46</v>
      </c>
      <c r="C584" s="11" t="s">
        <v>119</v>
      </c>
      <c r="D584" s="12">
        <v>46036</v>
      </c>
      <c r="E584" s="11">
        <v>3106</v>
      </c>
      <c r="F584" s="11" t="s">
        <v>33</v>
      </c>
      <c r="G584" s="13">
        <v>412403.52</v>
      </c>
      <c r="H584" s="14">
        <f t="shared" si="63"/>
        <v>1280925333.1200001</v>
      </c>
      <c r="I584" s="14">
        <f>IF(F584="GHS",H584,H584*Assumptions!$B$4)</f>
        <v>1280925333.1200001</v>
      </c>
      <c r="J584" s="15" t="str">
        <f>INDEX(Assumptions!$B$8:$B$12,MATCH(B584,Assumptions!$A$8:$A$12,0))</f>
        <v>Specific Identification</v>
      </c>
      <c r="K584" s="16">
        <f>G584/(1-INDEX(Assumptions!$D$8:$D$12,MATCH(B584,Assumptions!$A$8:$A$12,0)))</f>
        <v>528722.4615384615</v>
      </c>
      <c r="L584" s="16">
        <f t="shared" si="64"/>
        <v>12372.105600000001</v>
      </c>
      <c r="M584" s="16">
        <f t="shared" si="65"/>
        <v>26436.123076923075</v>
      </c>
      <c r="N584" s="14">
        <f>E584*(K584-L584-M584)*IF(F584="GHS",1,Assumptions!$B$4)</f>
        <v>1521673607.2679384</v>
      </c>
      <c r="O584" s="15">
        <f t="shared" ca="1" si="66"/>
        <v>250</v>
      </c>
      <c r="P584" s="15" t="str">
        <f t="shared" ca="1" si="67"/>
        <v>181-365d</v>
      </c>
      <c r="Q584" s="17">
        <f ca="1">IF(P584="0-90d",0,IF(P584="91-180d",INDEX(Assumptions!$F$8:$F$12,MATCH(B584,Assumptions!$A$8:$A$12,0)),IF(P584="181-365d",INDEX(Assumptions!$G$8:$G$12,MATCH(B584,Assumptions!$A$8:$A$12,0)),INDEX(Assumptions!$H$8:$H$12,MATCH(B584,Assumptions!$A$8:$A$12,0)))))</f>
        <v>0.05</v>
      </c>
      <c r="R584" s="14">
        <f t="shared" ca="1" si="68"/>
        <v>64046266.656000011</v>
      </c>
      <c r="S584" s="14">
        <f t="shared" ca="1" si="69"/>
        <v>1216879066.4640002</v>
      </c>
      <c r="T584" s="11" t="s">
        <v>25</v>
      </c>
      <c r="U584" s="18" t="s">
        <v>36</v>
      </c>
    </row>
    <row r="585" spans="1:21" ht="15" customHeight="1" x14ac:dyDescent="0.15">
      <c r="A585" s="10" t="s">
        <v>633</v>
      </c>
      <c r="B585" s="11" t="s">
        <v>31</v>
      </c>
      <c r="C585" s="11" t="s">
        <v>76</v>
      </c>
      <c r="D585" s="12">
        <v>46155</v>
      </c>
      <c r="E585" s="11">
        <v>4275</v>
      </c>
      <c r="F585" s="11" t="s">
        <v>33</v>
      </c>
      <c r="G585" s="13">
        <v>1529.63</v>
      </c>
      <c r="H585" s="14">
        <f t="shared" si="63"/>
        <v>6539168.2500000009</v>
      </c>
      <c r="I585" s="14">
        <f>IF(F585="GHS",H585,H585*Assumptions!$B$4)</f>
        <v>6539168.2500000009</v>
      </c>
      <c r="J585" s="15" t="str">
        <f>INDEX(Assumptions!$B$8:$B$12,MATCH(B585,Assumptions!$A$8:$A$12,0))</f>
        <v>Weighted Average</v>
      </c>
      <c r="K585" s="16">
        <f>G585/(1-INDEX(Assumptions!$D$8:$D$12,MATCH(B585,Assumptions!$A$8:$A$12,0)))</f>
        <v>2124.4861111111113</v>
      </c>
      <c r="L585" s="16">
        <f t="shared" si="64"/>
        <v>45.8889</v>
      </c>
      <c r="M585" s="16">
        <f t="shared" si="65"/>
        <v>106.22430555555557</v>
      </c>
      <c r="N585" s="14">
        <f>E585*(K585-L585-M585)*IF(F585="GHS",1,Assumptions!$B$4)</f>
        <v>8431894.1712500025</v>
      </c>
      <c r="O585" s="15">
        <f t="shared" ca="1" si="66"/>
        <v>131</v>
      </c>
      <c r="P585" s="15" t="str">
        <f t="shared" ca="1" si="67"/>
        <v>91-180d</v>
      </c>
      <c r="Q585" s="17">
        <f ca="1">IF(P585="0-90d",0,IF(P585="91-180d",INDEX(Assumptions!$F$8:$F$12,MATCH(B585,Assumptions!$A$8:$A$12,0)),IF(P585="181-365d",INDEX(Assumptions!$G$8:$G$12,MATCH(B585,Assumptions!$A$8:$A$12,0)),INDEX(Assumptions!$H$8:$H$12,MATCH(B585,Assumptions!$A$8:$A$12,0)))))</f>
        <v>0.05</v>
      </c>
      <c r="R585" s="14">
        <f t="shared" ca="1" si="68"/>
        <v>326958.41250000009</v>
      </c>
      <c r="S585" s="14">
        <f t="shared" ca="1" si="69"/>
        <v>6212209.8375000004</v>
      </c>
      <c r="T585" s="11" t="s">
        <v>25</v>
      </c>
      <c r="U585" s="18" t="s">
        <v>26</v>
      </c>
    </row>
    <row r="586" spans="1:21" ht="15" customHeight="1" x14ac:dyDescent="0.15">
      <c r="A586" s="10" t="s">
        <v>634</v>
      </c>
      <c r="B586" s="11" t="s">
        <v>28</v>
      </c>
      <c r="C586" s="11" t="s">
        <v>38</v>
      </c>
      <c r="D586" s="12">
        <v>46033</v>
      </c>
      <c r="E586" s="11">
        <v>1943</v>
      </c>
      <c r="F586" s="11" t="s">
        <v>24</v>
      </c>
      <c r="G586" s="13">
        <v>9100.84</v>
      </c>
      <c r="H586" s="14">
        <f t="shared" si="63"/>
        <v>17682932.120000001</v>
      </c>
      <c r="I586" s="14">
        <f>IF(F586="GHS",H586,H586*Assumptions!$B$4)</f>
        <v>190975666.89600003</v>
      </c>
      <c r="J586" s="15" t="str">
        <f>INDEX(Assumptions!$B$8:$B$12,MATCH(B586,Assumptions!$A$8:$A$12,0))</f>
        <v>Fair Value Less Costs to Sell</v>
      </c>
      <c r="K586" s="16">
        <f>G586/(1-INDEX(Assumptions!$D$8:$D$12,MATCH(B586,Assumptions!$A$8:$A$12,0)))</f>
        <v>10341.863636363636</v>
      </c>
      <c r="L586" s="16">
        <f t="shared" si="64"/>
        <v>273.02519999999998</v>
      </c>
      <c r="M586" s="16">
        <f t="shared" si="65"/>
        <v>517.09318181818185</v>
      </c>
      <c r="N586" s="14">
        <f>E586*(K586-L586-M586)*IF(F586="GHS",1,Assumptions!$B$4)</f>
        <v>200437643.11948365</v>
      </c>
      <c r="O586" s="15">
        <f t="shared" ca="1" si="66"/>
        <v>253</v>
      </c>
      <c r="P586" s="15" t="str">
        <f t="shared" ca="1" si="67"/>
        <v>181-365d</v>
      </c>
      <c r="Q586" s="17">
        <f ca="1">IF(P586="0-90d",0,IF(P586="91-180d",INDEX(Assumptions!$F$8:$F$12,MATCH(B586,Assumptions!$A$8:$A$12,0)),IF(P586="181-365d",INDEX(Assumptions!$G$8:$G$12,MATCH(B586,Assumptions!$A$8:$A$12,0)),INDEX(Assumptions!$H$8:$H$12,MATCH(B586,Assumptions!$A$8:$A$12,0)))))</f>
        <v>0.1</v>
      </c>
      <c r="R586" s="14">
        <f t="shared" ca="1" si="68"/>
        <v>19097566.689600002</v>
      </c>
      <c r="S586" s="14">
        <f t="shared" ca="1" si="69"/>
        <v>171878100.20640004</v>
      </c>
      <c r="T586" s="11" t="s">
        <v>25</v>
      </c>
      <c r="U586" s="18" t="s">
        <v>26</v>
      </c>
    </row>
    <row r="587" spans="1:21" ht="15" customHeight="1" x14ac:dyDescent="0.15">
      <c r="A587" s="10" t="s">
        <v>635</v>
      </c>
      <c r="B587" s="11" t="s">
        <v>31</v>
      </c>
      <c r="C587" s="11" t="s">
        <v>63</v>
      </c>
      <c r="D587" s="12">
        <v>46015</v>
      </c>
      <c r="E587" s="11">
        <v>652</v>
      </c>
      <c r="F587" s="11" t="s">
        <v>33</v>
      </c>
      <c r="G587" s="13">
        <v>2267.27</v>
      </c>
      <c r="H587" s="14">
        <f t="shared" si="63"/>
        <v>1478260.04</v>
      </c>
      <c r="I587" s="14">
        <f>IF(F587="GHS",H587,H587*Assumptions!$B$4)</f>
        <v>1478260.04</v>
      </c>
      <c r="J587" s="15" t="str">
        <f>INDEX(Assumptions!$B$8:$B$12,MATCH(B587,Assumptions!$A$8:$A$12,0))</f>
        <v>Weighted Average</v>
      </c>
      <c r="K587" s="16">
        <f>G587/(1-INDEX(Assumptions!$D$8:$D$12,MATCH(B587,Assumptions!$A$8:$A$12,0)))</f>
        <v>3148.9861111111113</v>
      </c>
      <c r="L587" s="16">
        <f t="shared" si="64"/>
        <v>68.018100000000004</v>
      </c>
      <c r="M587" s="16">
        <f t="shared" si="65"/>
        <v>157.44930555555558</v>
      </c>
      <c r="N587" s="14">
        <f>E587*(K587-L587-M587)*IF(F587="GHS",1,Assumptions!$B$4)</f>
        <v>1906134.1960222223</v>
      </c>
      <c r="O587" s="15">
        <f t="shared" ca="1" si="66"/>
        <v>271</v>
      </c>
      <c r="P587" s="15" t="str">
        <f t="shared" ca="1" si="67"/>
        <v>181-365d</v>
      </c>
      <c r="Q587" s="17">
        <f ca="1">IF(P587="0-90d",0,IF(P587="91-180d",INDEX(Assumptions!$F$8:$F$12,MATCH(B587,Assumptions!$A$8:$A$12,0)),IF(P587="181-365d",INDEX(Assumptions!$G$8:$G$12,MATCH(B587,Assumptions!$A$8:$A$12,0)),INDEX(Assumptions!$H$8:$H$12,MATCH(B587,Assumptions!$A$8:$A$12,0)))))</f>
        <v>0.2</v>
      </c>
      <c r="R587" s="14">
        <f t="shared" ca="1" si="68"/>
        <v>295652.00800000003</v>
      </c>
      <c r="S587" s="14">
        <f t="shared" ca="1" si="69"/>
        <v>1182608.0320000001</v>
      </c>
      <c r="T587" s="11" t="s">
        <v>25</v>
      </c>
      <c r="U587" s="18" t="s">
        <v>26</v>
      </c>
    </row>
    <row r="588" spans="1:21" ht="15" customHeight="1" x14ac:dyDescent="0.15">
      <c r="A588" s="10" t="s">
        <v>636</v>
      </c>
      <c r="B588" s="11" t="s">
        <v>46</v>
      </c>
      <c r="C588" s="11" t="s">
        <v>52</v>
      </c>
      <c r="D588" s="12">
        <v>45797</v>
      </c>
      <c r="E588" s="11">
        <v>1371</v>
      </c>
      <c r="F588" s="11" t="s">
        <v>33</v>
      </c>
      <c r="G588" s="13">
        <v>132465.37</v>
      </c>
      <c r="H588" s="14">
        <f t="shared" si="63"/>
        <v>181610022.26999998</v>
      </c>
      <c r="I588" s="14">
        <f>IF(F588="GHS",H588,H588*Assumptions!$B$4)</f>
        <v>181610022.26999998</v>
      </c>
      <c r="J588" s="15" t="str">
        <f>INDEX(Assumptions!$B$8:$B$12,MATCH(B588,Assumptions!$A$8:$A$12,0))</f>
        <v>Specific Identification</v>
      </c>
      <c r="K588" s="16">
        <f>G588/(1-INDEX(Assumptions!$D$8:$D$12,MATCH(B588,Assumptions!$A$8:$A$12,0)))</f>
        <v>169827.39743589744</v>
      </c>
      <c r="L588" s="16">
        <f t="shared" si="64"/>
        <v>3973.9610999999995</v>
      </c>
      <c r="M588" s="16">
        <f t="shared" si="65"/>
        <v>8491.3698717948719</v>
      </c>
      <c r="N588" s="14">
        <f>E588*(K588-L588-M588)*IF(F588="GHS",1,Assumptions!$B$4)</f>
        <v>215743393.12228465</v>
      </c>
      <c r="O588" s="15">
        <f t="shared" ca="1" si="66"/>
        <v>489</v>
      </c>
      <c r="P588" s="15" t="str">
        <f t="shared" ca="1" si="67"/>
        <v>365d+</v>
      </c>
      <c r="Q588" s="17">
        <f ca="1">IF(P588="0-90d",0,IF(P588="91-180d",INDEX(Assumptions!$F$8:$F$12,MATCH(B588,Assumptions!$A$8:$A$12,0)),IF(P588="181-365d",INDEX(Assumptions!$G$8:$G$12,MATCH(B588,Assumptions!$A$8:$A$12,0)),INDEX(Assumptions!$H$8:$H$12,MATCH(B588,Assumptions!$A$8:$A$12,0)))))</f>
        <v>0.15</v>
      </c>
      <c r="R588" s="14">
        <f t="shared" ca="1" si="68"/>
        <v>27241503.340499997</v>
      </c>
      <c r="S588" s="14">
        <f t="shared" ca="1" si="69"/>
        <v>154368518.92949998</v>
      </c>
      <c r="T588" s="11" t="s">
        <v>50</v>
      </c>
      <c r="U588" s="18" t="s">
        <v>26</v>
      </c>
    </row>
    <row r="589" spans="1:21" ht="15" customHeight="1" x14ac:dyDescent="0.15">
      <c r="A589" s="10" t="s">
        <v>637</v>
      </c>
      <c r="B589" s="11" t="s">
        <v>41</v>
      </c>
      <c r="C589" s="11" t="s">
        <v>49</v>
      </c>
      <c r="D589" s="12">
        <v>45798</v>
      </c>
      <c r="E589" s="11">
        <v>2137</v>
      </c>
      <c r="F589" s="11" t="s">
        <v>33</v>
      </c>
      <c r="G589" s="13">
        <v>432.11</v>
      </c>
      <c r="H589" s="14">
        <f t="shared" si="63"/>
        <v>923419.07000000007</v>
      </c>
      <c r="I589" s="14">
        <f>IF(F589="GHS",H589,H589*Assumptions!$B$4)</f>
        <v>923419.07000000007</v>
      </c>
      <c r="J589" s="15" t="str">
        <f>INDEX(Assumptions!$B$8:$B$12,MATCH(B589,Assumptions!$A$8:$A$12,0))</f>
        <v>Weighted Average</v>
      </c>
      <c r="K589" s="16">
        <f>G589/(1-INDEX(Assumptions!$D$8:$D$12,MATCH(B589,Assumptions!$A$8:$A$12,0)))</f>
        <v>664.78461538461534</v>
      </c>
      <c r="L589" s="16">
        <f t="shared" si="64"/>
        <v>12.9633</v>
      </c>
      <c r="M589" s="16">
        <f t="shared" si="65"/>
        <v>33.239230769230765</v>
      </c>
      <c r="N589" s="14">
        <f>E589*(K589-L589-M589)*IF(F589="GHS",1,Assumptions!$B$4)</f>
        <v>1321909.9148230769</v>
      </c>
      <c r="O589" s="15">
        <f t="shared" ca="1" si="66"/>
        <v>488</v>
      </c>
      <c r="P589" s="15" t="str">
        <f t="shared" ca="1" si="67"/>
        <v>365d+</v>
      </c>
      <c r="Q589" s="17">
        <f ca="1">IF(P589="0-90d",0,IF(P589="91-180d",INDEX(Assumptions!$F$8:$F$12,MATCH(B589,Assumptions!$A$8:$A$12,0)),IF(P589="181-365d",INDEX(Assumptions!$G$8:$G$12,MATCH(B589,Assumptions!$A$8:$A$12,0)),INDEX(Assumptions!$H$8:$H$12,MATCH(B589,Assumptions!$A$8:$A$12,0)))))</f>
        <v>0.8</v>
      </c>
      <c r="R589" s="14">
        <f t="shared" ca="1" si="68"/>
        <v>738735.25600000005</v>
      </c>
      <c r="S589" s="14">
        <f t="shared" ca="1" si="69"/>
        <v>184683.81400000001</v>
      </c>
      <c r="T589" s="11" t="s">
        <v>25</v>
      </c>
      <c r="U589" s="18" t="s">
        <v>36</v>
      </c>
    </row>
    <row r="590" spans="1:21" ht="15" customHeight="1" x14ac:dyDescent="0.15">
      <c r="A590" s="10" t="s">
        <v>638</v>
      </c>
      <c r="B590" s="11" t="s">
        <v>41</v>
      </c>
      <c r="C590" s="11" t="s">
        <v>44</v>
      </c>
      <c r="D590" s="12">
        <v>46211</v>
      </c>
      <c r="E590" s="11">
        <v>12</v>
      </c>
      <c r="F590" s="11" t="s">
        <v>33</v>
      </c>
      <c r="G590" s="13">
        <v>366.27</v>
      </c>
      <c r="H590" s="14">
        <f t="shared" si="63"/>
        <v>4395.24</v>
      </c>
      <c r="I590" s="14">
        <f>IF(F590="GHS",H590,H590*Assumptions!$B$4)</f>
        <v>4395.24</v>
      </c>
      <c r="J590" s="15" t="str">
        <f>INDEX(Assumptions!$B$8:$B$12,MATCH(B590,Assumptions!$A$8:$A$12,0))</f>
        <v>Weighted Average</v>
      </c>
      <c r="K590" s="16">
        <f>G590/(1-INDEX(Assumptions!$D$8:$D$12,MATCH(B590,Assumptions!$A$8:$A$12,0)))</f>
        <v>563.49230769230769</v>
      </c>
      <c r="L590" s="16">
        <f t="shared" si="64"/>
        <v>10.988099999999999</v>
      </c>
      <c r="M590" s="16">
        <f t="shared" si="65"/>
        <v>28.174615384615386</v>
      </c>
      <c r="N590" s="14">
        <f>E590*(K590-L590-M590)*IF(F590="GHS",1,Assumptions!$B$4)</f>
        <v>6291.9551076923071</v>
      </c>
      <c r="O590" s="15">
        <f t="shared" ca="1" si="66"/>
        <v>75</v>
      </c>
      <c r="P590" s="15" t="str">
        <f t="shared" ca="1" si="67"/>
        <v>0-90d</v>
      </c>
      <c r="Q590" s="17">
        <f ca="1">IF(P590="0-90d",0,IF(P590="91-180d",INDEX(Assumptions!$F$8:$F$12,MATCH(B590,Assumptions!$A$8:$A$12,0)),IF(P590="181-365d",INDEX(Assumptions!$G$8:$G$12,MATCH(B590,Assumptions!$A$8:$A$12,0)),INDEX(Assumptions!$H$8:$H$12,MATCH(B590,Assumptions!$A$8:$A$12,0)))))</f>
        <v>0</v>
      </c>
      <c r="R590" s="14">
        <f t="shared" ca="1" si="68"/>
        <v>0</v>
      </c>
      <c r="S590" s="14">
        <f t="shared" ca="1" si="69"/>
        <v>4395.24</v>
      </c>
      <c r="T590" s="11" t="s">
        <v>25</v>
      </c>
      <c r="U590" s="18" t="s">
        <v>26</v>
      </c>
    </row>
    <row r="591" spans="1:21" ht="15" customHeight="1" x14ac:dyDescent="0.15">
      <c r="A591" s="10" t="s">
        <v>639</v>
      </c>
      <c r="B591" s="11" t="s">
        <v>41</v>
      </c>
      <c r="C591" s="11" t="s">
        <v>44</v>
      </c>
      <c r="D591" s="12">
        <v>45731</v>
      </c>
      <c r="E591" s="11">
        <v>868</v>
      </c>
      <c r="F591" s="11" t="s">
        <v>33</v>
      </c>
      <c r="G591" s="13">
        <v>348.3</v>
      </c>
      <c r="H591" s="14">
        <f t="shared" si="63"/>
        <v>302324.40000000002</v>
      </c>
      <c r="I591" s="14">
        <f>IF(F591="GHS",H591,H591*Assumptions!$B$4)</f>
        <v>302324.40000000002</v>
      </c>
      <c r="J591" s="15" t="str">
        <f>INDEX(Assumptions!$B$8:$B$12,MATCH(B591,Assumptions!$A$8:$A$12,0))</f>
        <v>Weighted Average</v>
      </c>
      <c r="K591" s="16">
        <f>G591/(1-INDEX(Assumptions!$D$8:$D$12,MATCH(B591,Assumptions!$A$8:$A$12,0)))</f>
        <v>535.84615384615381</v>
      </c>
      <c r="L591" s="16">
        <f t="shared" si="64"/>
        <v>10.449</v>
      </c>
      <c r="M591" s="16">
        <f t="shared" si="65"/>
        <v>26.792307692307691</v>
      </c>
      <c r="N591" s="14">
        <f>E591*(K591-L591-M591)*IF(F591="GHS",1,Assumptions!$B$4)</f>
        <v>432789.00646153843</v>
      </c>
      <c r="O591" s="15">
        <f t="shared" ca="1" si="66"/>
        <v>555</v>
      </c>
      <c r="P591" s="15" t="str">
        <f t="shared" ca="1" si="67"/>
        <v>365d+</v>
      </c>
      <c r="Q591" s="17">
        <f ca="1">IF(P591="0-90d",0,IF(P591="91-180d",INDEX(Assumptions!$F$8:$F$12,MATCH(B591,Assumptions!$A$8:$A$12,0)),IF(P591="181-365d",INDEX(Assumptions!$G$8:$G$12,MATCH(B591,Assumptions!$A$8:$A$12,0)),INDEX(Assumptions!$H$8:$H$12,MATCH(B591,Assumptions!$A$8:$A$12,0)))))</f>
        <v>0.8</v>
      </c>
      <c r="R591" s="14">
        <f t="shared" ca="1" si="68"/>
        <v>241859.52000000002</v>
      </c>
      <c r="S591" s="14">
        <f t="shared" ca="1" si="69"/>
        <v>60464.880000000005</v>
      </c>
      <c r="T591" s="11" t="s">
        <v>50</v>
      </c>
      <c r="U591" s="18" t="s">
        <v>26</v>
      </c>
    </row>
    <row r="592" spans="1:21" ht="15" customHeight="1" x14ac:dyDescent="0.15">
      <c r="A592" s="10" t="s">
        <v>640</v>
      </c>
      <c r="B592" s="11" t="s">
        <v>28</v>
      </c>
      <c r="C592" s="11" t="s">
        <v>35</v>
      </c>
      <c r="D592" s="12">
        <v>45739</v>
      </c>
      <c r="E592" s="11">
        <v>1733</v>
      </c>
      <c r="F592" s="11" t="s">
        <v>24</v>
      </c>
      <c r="G592" s="13">
        <v>8670.82</v>
      </c>
      <c r="H592" s="14">
        <f t="shared" si="63"/>
        <v>15026531.059999999</v>
      </c>
      <c r="I592" s="14">
        <f>IF(F592="GHS",H592,H592*Assumptions!$B$4)</f>
        <v>162286535.44799998</v>
      </c>
      <c r="J592" s="15" t="str">
        <f>INDEX(Assumptions!$B$8:$B$12,MATCH(B592,Assumptions!$A$8:$A$12,0))</f>
        <v>Fair Value Less Costs to Sell</v>
      </c>
      <c r="K592" s="16">
        <f>G592/(1-INDEX(Assumptions!$D$8:$D$12,MATCH(B592,Assumptions!$A$8:$A$12,0)))</f>
        <v>9853.204545454546</v>
      </c>
      <c r="L592" s="16">
        <f t="shared" si="64"/>
        <v>260.12459999999999</v>
      </c>
      <c r="M592" s="16">
        <f t="shared" si="65"/>
        <v>492.6602272727273</v>
      </c>
      <c r="N592" s="14">
        <f>E592*(K592-L592-M592)*IF(F592="GHS",1,Assumptions!$B$4)</f>
        <v>170327095.61337823</v>
      </c>
      <c r="O592" s="15">
        <f t="shared" ca="1" si="66"/>
        <v>547</v>
      </c>
      <c r="P592" s="15" t="str">
        <f t="shared" ca="1" si="67"/>
        <v>365d+</v>
      </c>
      <c r="Q592" s="17">
        <f ca="1">IF(P592="0-90d",0,IF(P592="91-180d",INDEX(Assumptions!$F$8:$F$12,MATCH(B592,Assumptions!$A$8:$A$12,0)),IF(P592="181-365d",INDEX(Assumptions!$G$8:$G$12,MATCH(B592,Assumptions!$A$8:$A$12,0)),INDEX(Assumptions!$H$8:$H$12,MATCH(B592,Assumptions!$A$8:$A$12,0)))))</f>
        <v>0.4</v>
      </c>
      <c r="R592" s="14">
        <f t="shared" ca="1" si="68"/>
        <v>64914614.179199994</v>
      </c>
      <c r="S592" s="14">
        <f t="shared" ca="1" si="69"/>
        <v>97371921.26879999</v>
      </c>
      <c r="T592" s="11" t="s">
        <v>25</v>
      </c>
      <c r="U592" s="18" t="s">
        <v>36</v>
      </c>
    </row>
    <row r="593" spans="1:21" ht="15" customHeight="1" x14ac:dyDescent="0.15">
      <c r="A593" s="10" t="s">
        <v>641</v>
      </c>
      <c r="B593" s="11" t="s">
        <v>22</v>
      </c>
      <c r="C593" s="11" t="s">
        <v>81</v>
      </c>
      <c r="D593" s="12">
        <v>46088</v>
      </c>
      <c r="E593" s="11">
        <v>4599</v>
      </c>
      <c r="F593" s="11" t="s">
        <v>24</v>
      </c>
      <c r="G593" s="13">
        <v>51213.33</v>
      </c>
      <c r="H593" s="14">
        <f t="shared" si="63"/>
        <v>235530104.67000002</v>
      </c>
      <c r="I593" s="14">
        <f>IF(F593="GHS",H593,H593*Assumptions!$B$4)</f>
        <v>2543725130.4360003</v>
      </c>
      <c r="J593" s="15" t="str">
        <f>INDEX(Assumptions!$B$8:$B$12,MATCH(B593,Assumptions!$A$8:$A$12,0))</f>
        <v>FIFO</v>
      </c>
      <c r="K593" s="16">
        <f>G593/(1-INDEX(Assumptions!$D$8:$D$12,MATCH(B593,Assumptions!$A$8:$A$12,0)))</f>
        <v>62455.280487804877</v>
      </c>
      <c r="L593" s="16">
        <f t="shared" si="64"/>
        <v>1536.3998999999999</v>
      </c>
      <c r="M593" s="16">
        <f t="shared" si="65"/>
        <v>3122.7640243902442</v>
      </c>
      <c r="N593" s="14">
        <f>E593*(K593-L593-M593)*IF(F593="GHS",1,Assumptions!$B$4)</f>
        <v>2870686872.8115544</v>
      </c>
      <c r="O593" s="15">
        <f t="shared" ca="1" si="66"/>
        <v>198</v>
      </c>
      <c r="P593" s="15" t="str">
        <f t="shared" ca="1" si="67"/>
        <v>181-365d</v>
      </c>
      <c r="Q593" s="17">
        <f ca="1">IF(P593="0-90d",0,IF(P593="91-180d",INDEX(Assumptions!$F$8:$F$12,MATCH(B593,Assumptions!$A$8:$A$12,0)),IF(P593="181-365d",INDEX(Assumptions!$G$8:$G$12,MATCH(B593,Assumptions!$A$8:$A$12,0)),INDEX(Assumptions!$H$8:$H$12,MATCH(B593,Assumptions!$A$8:$A$12,0)))))</f>
        <v>0.15</v>
      </c>
      <c r="R593" s="14">
        <f t="shared" ca="1" si="68"/>
        <v>381558769.56540006</v>
      </c>
      <c r="S593" s="14">
        <f t="shared" ca="1" si="69"/>
        <v>2162166360.8706002</v>
      </c>
      <c r="T593" s="11" t="s">
        <v>25</v>
      </c>
      <c r="U593" s="18" t="s">
        <v>26</v>
      </c>
    </row>
    <row r="594" spans="1:21" ht="15" customHeight="1" x14ac:dyDescent="0.15">
      <c r="A594" s="10" t="s">
        <v>642</v>
      </c>
      <c r="B594" s="11" t="s">
        <v>41</v>
      </c>
      <c r="C594" s="11" t="s">
        <v>115</v>
      </c>
      <c r="D594" s="12">
        <v>46064</v>
      </c>
      <c r="E594" s="11">
        <v>3619</v>
      </c>
      <c r="F594" s="11" t="s">
        <v>33</v>
      </c>
      <c r="G594" s="13">
        <v>336.14</v>
      </c>
      <c r="H594" s="14">
        <f t="shared" si="63"/>
        <v>1216490.6599999999</v>
      </c>
      <c r="I594" s="14">
        <f>IF(F594="GHS",H594,H594*Assumptions!$B$4)</f>
        <v>1216490.6599999999</v>
      </c>
      <c r="J594" s="15" t="str">
        <f>INDEX(Assumptions!$B$8:$B$12,MATCH(B594,Assumptions!$A$8:$A$12,0))</f>
        <v>Weighted Average</v>
      </c>
      <c r="K594" s="16">
        <f>G594/(1-INDEX(Assumptions!$D$8:$D$12,MATCH(B594,Assumptions!$A$8:$A$12,0)))</f>
        <v>517.13846153846146</v>
      </c>
      <c r="L594" s="16">
        <f t="shared" si="64"/>
        <v>10.084199999999999</v>
      </c>
      <c r="M594" s="16">
        <f t="shared" si="65"/>
        <v>25.856923076923074</v>
      </c>
      <c r="N594" s="14">
        <f>E594*(K594-L594-M594)*IF(F594="GHS",1,Assumptions!$B$4)</f>
        <v>1741453.1678923075</v>
      </c>
      <c r="O594" s="15">
        <f t="shared" ca="1" si="66"/>
        <v>222</v>
      </c>
      <c r="P594" s="15" t="str">
        <f t="shared" ca="1" si="67"/>
        <v>181-365d</v>
      </c>
      <c r="Q594" s="17">
        <f ca="1">IF(P594="0-90d",0,IF(P594="91-180d",INDEX(Assumptions!$F$8:$F$12,MATCH(B594,Assumptions!$A$8:$A$12,0)),IF(P594="181-365d",INDEX(Assumptions!$G$8:$G$12,MATCH(B594,Assumptions!$A$8:$A$12,0)),INDEX(Assumptions!$H$8:$H$12,MATCH(B594,Assumptions!$A$8:$A$12,0)))))</f>
        <v>0.35</v>
      </c>
      <c r="R594" s="14">
        <f t="shared" ca="1" si="68"/>
        <v>425771.73099999997</v>
      </c>
      <c r="S594" s="14">
        <f t="shared" ca="1" si="69"/>
        <v>790718.929</v>
      </c>
      <c r="T594" s="11" t="s">
        <v>25</v>
      </c>
      <c r="U594" s="18" t="s">
        <v>26</v>
      </c>
    </row>
    <row r="595" spans="1:21" ht="15" customHeight="1" x14ac:dyDescent="0.15">
      <c r="A595" s="10" t="s">
        <v>643</v>
      </c>
      <c r="B595" s="11" t="s">
        <v>41</v>
      </c>
      <c r="C595" s="11" t="s">
        <v>49</v>
      </c>
      <c r="D595" s="12">
        <v>45932</v>
      </c>
      <c r="E595" s="11">
        <v>4326</v>
      </c>
      <c r="F595" s="11" t="s">
        <v>33</v>
      </c>
      <c r="G595" s="13">
        <v>366.87</v>
      </c>
      <c r="H595" s="14">
        <f t="shared" si="63"/>
        <v>1587079.62</v>
      </c>
      <c r="I595" s="14">
        <f>IF(F595="GHS",H595,H595*Assumptions!$B$4)</f>
        <v>1587079.62</v>
      </c>
      <c r="J595" s="15" t="str">
        <f>INDEX(Assumptions!$B$8:$B$12,MATCH(B595,Assumptions!$A$8:$A$12,0))</f>
        <v>Weighted Average</v>
      </c>
      <c r="K595" s="16">
        <f>G595/(1-INDEX(Assumptions!$D$8:$D$12,MATCH(B595,Assumptions!$A$8:$A$12,0)))</f>
        <v>564.4153846153846</v>
      </c>
      <c r="L595" s="16">
        <f t="shared" si="64"/>
        <v>11.0061</v>
      </c>
      <c r="M595" s="16">
        <f t="shared" si="65"/>
        <v>28.220769230769232</v>
      </c>
      <c r="N595" s="14">
        <f>E595*(K595-L595-M595)*IF(F595="GHS",1,Assumptions!$B$4)</f>
        <v>2271965.5175538464</v>
      </c>
      <c r="O595" s="15">
        <f t="shared" ca="1" si="66"/>
        <v>354</v>
      </c>
      <c r="P595" s="15" t="str">
        <f t="shared" ca="1" si="67"/>
        <v>181-365d</v>
      </c>
      <c r="Q595" s="17">
        <f ca="1">IF(P595="0-90d",0,IF(P595="91-180d",INDEX(Assumptions!$F$8:$F$12,MATCH(B595,Assumptions!$A$8:$A$12,0)),IF(P595="181-365d",INDEX(Assumptions!$G$8:$G$12,MATCH(B595,Assumptions!$A$8:$A$12,0)),INDEX(Assumptions!$H$8:$H$12,MATCH(B595,Assumptions!$A$8:$A$12,0)))))</f>
        <v>0.35</v>
      </c>
      <c r="R595" s="14">
        <f t="shared" ca="1" si="68"/>
        <v>555477.86699999997</v>
      </c>
      <c r="S595" s="14">
        <f t="shared" ca="1" si="69"/>
        <v>1031601.7530000001</v>
      </c>
      <c r="T595" s="11" t="s">
        <v>25</v>
      </c>
      <c r="U595" s="18" t="s">
        <v>26</v>
      </c>
    </row>
    <row r="596" spans="1:21" ht="15" customHeight="1" x14ac:dyDescent="0.15">
      <c r="A596" s="10" t="s">
        <v>644</v>
      </c>
      <c r="B596" s="11" t="s">
        <v>41</v>
      </c>
      <c r="C596" s="11" t="s">
        <v>42</v>
      </c>
      <c r="D596" s="12">
        <v>45832</v>
      </c>
      <c r="E596" s="11">
        <v>523</v>
      </c>
      <c r="F596" s="11" t="s">
        <v>33</v>
      </c>
      <c r="G596" s="13">
        <v>568.27</v>
      </c>
      <c r="H596" s="14">
        <f t="shared" si="63"/>
        <v>297205.20999999996</v>
      </c>
      <c r="I596" s="14">
        <f>IF(F596="GHS",H596,H596*Assumptions!$B$4)</f>
        <v>297205.20999999996</v>
      </c>
      <c r="J596" s="15" t="str">
        <f>INDEX(Assumptions!$B$8:$B$12,MATCH(B596,Assumptions!$A$8:$A$12,0))</f>
        <v>Weighted Average</v>
      </c>
      <c r="K596" s="16">
        <f>G596/(1-INDEX(Assumptions!$D$8:$D$12,MATCH(B596,Assumptions!$A$8:$A$12,0)))</f>
        <v>874.26153846153841</v>
      </c>
      <c r="L596" s="16">
        <f t="shared" si="64"/>
        <v>17.048099999999998</v>
      </c>
      <c r="M596" s="16">
        <f t="shared" si="65"/>
        <v>43.713076923076926</v>
      </c>
      <c r="N596" s="14">
        <f>E596*(K596-L596-M596)*IF(F596="GHS",1,Assumptions!$B$4)</f>
        <v>425460.68908461533</v>
      </c>
      <c r="O596" s="15">
        <f t="shared" ca="1" si="66"/>
        <v>454</v>
      </c>
      <c r="P596" s="15" t="str">
        <f t="shared" ca="1" si="67"/>
        <v>365d+</v>
      </c>
      <c r="Q596" s="17">
        <f ca="1">IF(P596="0-90d",0,IF(P596="91-180d",INDEX(Assumptions!$F$8:$F$12,MATCH(B596,Assumptions!$A$8:$A$12,0)),IF(P596="181-365d",INDEX(Assumptions!$G$8:$G$12,MATCH(B596,Assumptions!$A$8:$A$12,0)),INDEX(Assumptions!$H$8:$H$12,MATCH(B596,Assumptions!$A$8:$A$12,0)))))</f>
        <v>0.8</v>
      </c>
      <c r="R596" s="14">
        <f t="shared" ca="1" si="68"/>
        <v>237764.16799999998</v>
      </c>
      <c r="S596" s="14">
        <f t="shared" ca="1" si="69"/>
        <v>59441.041999999987</v>
      </c>
      <c r="T596" s="11" t="s">
        <v>25</v>
      </c>
      <c r="U596" s="18" t="s">
        <v>26</v>
      </c>
    </row>
    <row r="597" spans="1:21" ht="15" customHeight="1" x14ac:dyDescent="0.15">
      <c r="A597" s="10" t="s">
        <v>645</v>
      </c>
      <c r="B597" s="11" t="s">
        <v>31</v>
      </c>
      <c r="C597" s="11" t="s">
        <v>76</v>
      </c>
      <c r="D597" s="12">
        <v>45795</v>
      </c>
      <c r="E597" s="11">
        <v>4831</v>
      </c>
      <c r="F597" s="11" t="s">
        <v>33</v>
      </c>
      <c r="G597" s="13">
        <v>2435.1999999999998</v>
      </c>
      <c r="H597" s="14">
        <f t="shared" si="63"/>
        <v>11764451.199999999</v>
      </c>
      <c r="I597" s="14">
        <f>IF(F597="GHS",H597,H597*Assumptions!$B$4)</f>
        <v>11764451.199999999</v>
      </c>
      <c r="J597" s="15" t="str">
        <f>INDEX(Assumptions!$B$8:$B$12,MATCH(B597,Assumptions!$A$8:$A$12,0))</f>
        <v>Weighted Average</v>
      </c>
      <c r="K597" s="16">
        <f>G597/(1-INDEX(Assumptions!$D$8:$D$12,MATCH(B597,Assumptions!$A$8:$A$12,0)))</f>
        <v>3382.2222222222222</v>
      </c>
      <c r="L597" s="16">
        <f t="shared" si="64"/>
        <v>73.055999999999997</v>
      </c>
      <c r="M597" s="16">
        <f t="shared" si="65"/>
        <v>169.11111111111111</v>
      </c>
      <c r="N597" s="14">
        <f>E597*(K597-L597-M597)*IF(F597="GHS",1,Assumptions!$B$4)</f>
        <v>15169606.241777776</v>
      </c>
      <c r="O597" s="15">
        <f t="shared" ca="1" si="66"/>
        <v>491</v>
      </c>
      <c r="P597" s="15" t="str">
        <f t="shared" ca="1" si="67"/>
        <v>365d+</v>
      </c>
      <c r="Q597" s="17">
        <f ca="1">IF(P597="0-90d",0,IF(P597="91-180d",INDEX(Assumptions!$F$8:$F$12,MATCH(B597,Assumptions!$A$8:$A$12,0)),IF(P597="181-365d",INDEX(Assumptions!$G$8:$G$12,MATCH(B597,Assumptions!$A$8:$A$12,0)),INDEX(Assumptions!$H$8:$H$12,MATCH(B597,Assumptions!$A$8:$A$12,0)))))</f>
        <v>0.6</v>
      </c>
      <c r="R597" s="14">
        <f t="shared" ca="1" si="68"/>
        <v>7058670.7199999997</v>
      </c>
      <c r="S597" s="14">
        <f t="shared" ca="1" si="69"/>
        <v>4705780.4799999995</v>
      </c>
      <c r="T597" s="11" t="s">
        <v>25</v>
      </c>
      <c r="U597" s="18" t="s">
        <v>26</v>
      </c>
    </row>
    <row r="598" spans="1:21" ht="15" customHeight="1" x14ac:dyDescent="0.15">
      <c r="A598" s="10" t="s">
        <v>646</v>
      </c>
      <c r="B598" s="11" t="s">
        <v>41</v>
      </c>
      <c r="C598" s="11" t="s">
        <v>42</v>
      </c>
      <c r="D598" s="12">
        <v>45884</v>
      </c>
      <c r="E598" s="11">
        <v>1595</v>
      </c>
      <c r="F598" s="11" t="s">
        <v>33</v>
      </c>
      <c r="G598" s="13">
        <v>287.38</v>
      </c>
      <c r="H598" s="14">
        <f t="shared" si="63"/>
        <v>458371.1</v>
      </c>
      <c r="I598" s="14">
        <f>IF(F598="GHS",H598,H598*Assumptions!$B$4)</f>
        <v>458371.1</v>
      </c>
      <c r="J598" s="15" t="str">
        <f>INDEX(Assumptions!$B$8:$B$12,MATCH(B598,Assumptions!$A$8:$A$12,0))</f>
        <v>Weighted Average</v>
      </c>
      <c r="K598" s="16">
        <f>G598/(1-INDEX(Assumptions!$D$8:$D$12,MATCH(B598,Assumptions!$A$8:$A$12,0)))</f>
        <v>442.12307692307689</v>
      </c>
      <c r="L598" s="16">
        <f t="shared" si="64"/>
        <v>8.6213999999999995</v>
      </c>
      <c r="M598" s="16">
        <f t="shared" si="65"/>
        <v>22.106153846153845</v>
      </c>
      <c r="N598" s="14">
        <f>E598*(K598-L598-M598)*IF(F598="GHS",1,Assumptions!$B$4)</f>
        <v>656175.85930769227</v>
      </c>
      <c r="O598" s="15">
        <f t="shared" ca="1" si="66"/>
        <v>402</v>
      </c>
      <c r="P598" s="15" t="str">
        <f t="shared" ca="1" si="67"/>
        <v>365d+</v>
      </c>
      <c r="Q598" s="17">
        <f ca="1">IF(P598="0-90d",0,IF(P598="91-180d",INDEX(Assumptions!$F$8:$F$12,MATCH(B598,Assumptions!$A$8:$A$12,0)),IF(P598="181-365d",INDEX(Assumptions!$G$8:$G$12,MATCH(B598,Assumptions!$A$8:$A$12,0)),INDEX(Assumptions!$H$8:$H$12,MATCH(B598,Assumptions!$A$8:$A$12,0)))))</f>
        <v>0.8</v>
      </c>
      <c r="R598" s="14">
        <f t="shared" ca="1" si="68"/>
        <v>366696.88</v>
      </c>
      <c r="S598" s="14">
        <f t="shared" si="69"/>
        <v>0</v>
      </c>
      <c r="T598" s="11" t="s">
        <v>39</v>
      </c>
      <c r="U598" s="18" t="s">
        <v>26</v>
      </c>
    </row>
    <row r="599" spans="1:21" ht="15" customHeight="1" x14ac:dyDescent="0.15">
      <c r="A599" s="10" t="s">
        <v>647</v>
      </c>
      <c r="B599" s="11" t="s">
        <v>28</v>
      </c>
      <c r="C599" s="11" t="s">
        <v>55</v>
      </c>
      <c r="D599" s="12">
        <v>45968</v>
      </c>
      <c r="E599" s="11">
        <v>1608</v>
      </c>
      <c r="F599" s="11" t="s">
        <v>24</v>
      </c>
      <c r="G599" s="13">
        <v>9723.36</v>
      </c>
      <c r="H599" s="14">
        <f t="shared" si="63"/>
        <v>15635162.880000001</v>
      </c>
      <c r="I599" s="14">
        <f>IF(F599="GHS",H599,H599*Assumptions!$B$4)</f>
        <v>168859759.10400003</v>
      </c>
      <c r="J599" s="15" t="str">
        <f>INDEX(Assumptions!$B$8:$B$12,MATCH(B599,Assumptions!$A$8:$A$12,0))</f>
        <v>Fair Value Less Costs to Sell</v>
      </c>
      <c r="K599" s="16">
        <f>G599/(1-INDEX(Assumptions!$D$8:$D$12,MATCH(B599,Assumptions!$A$8:$A$12,0)))</f>
        <v>11049.272727272728</v>
      </c>
      <c r="L599" s="16">
        <f t="shared" si="64"/>
        <v>291.70080000000002</v>
      </c>
      <c r="M599" s="16">
        <f t="shared" si="65"/>
        <v>552.4636363636364</v>
      </c>
      <c r="N599" s="14">
        <f>E599*(K599-L599-M599)*IF(F599="GHS",1,Assumptions!$B$4)</f>
        <v>177225992.62324366</v>
      </c>
      <c r="O599" s="15">
        <f t="shared" ca="1" si="66"/>
        <v>318</v>
      </c>
      <c r="P599" s="15" t="str">
        <f t="shared" ca="1" si="67"/>
        <v>181-365d</v>
      </c>
      <c r="Q599" s="17">
        <f ca="1">IF(P599="0-90d",0,IF(P599="91-180d",INDEX(Assumptions!$F$8:$F$12,MATCH(B599,Assumptions!$A$8:$A$12,0)),IF(P599="181-365d",INDEX(Assumptions!$G$8:$G$12,MATCH(B599,Assumptions!$A$8:$A$12,0)),INDEX(Assumptions!$H$8:$H$12,MATCH(B599,Assumptions!$A$8:$A$12,0)))))</f>
        <v>0.1</v>
      </c>
      <c r="R599" s="14">
        <f t="shared" ca="1" si="68"/>
        <v>16885975.910400003</v>
      </c>
      <c r="S599" s="14">
        <f t="shared" ca="1" si="69"/>
        <v>151973783.19360003</v>
      </c>
      <c r="T599" s="11" t="s">
        <v>25</v>
      </c>
      <c r="U599" s="18" t="s">
        <v>36</v>
      </c>
    </row>
    <row r="600" spans="1:21" ht="15" customHeight="1" x14ac:dyDescent="0.15">
      <c r="A600" s="10" t="s">
        <v>648</v>
      </c>
      <c r="B600" s="11" t="s">
        <v>31</v>
      </c>
      <c r="C600" s="11" t="s">
        <v>32</v>
      </c>
      <c r="D600" s="12">
        <v>46030</v>
      </c>
      <c r="E600" s="11">
        <v>20</v>
      </c>
      <c r="F600" s="11" t="s">
        <v>33</v>
      </c>
      <c r="G600" s="13">
        <v>4056.93</v>
      </c>
      <c r="H600" s="14">
        <f t="shared" si="63"/>
        <v>81138.599999999991</v>
      </c>
      <c r="I600" s="14">
        <f>IF(F600="GHS",H600,H600*Assumptions!$B$4)</f>
        <v>81138.599999999991</v>
      </c>
      <c r="J600" s="15" t="str">
        <f>INDEX(Assumptions!$B$8:$B$12,MATCH(B600,Assumptions!$A$8:$A$12,0))</f>
        <v>Weighted Average</v>
      </c>
      <c r="K600" s="16">
        <f>G600/(1-INDEX(Assumptions!$D$8:$D$12,MATCH(B600,Assumptions!$A$8:$A$12,0)))</f>
        <v>5634.625</v>
      </c>
      <c r="L600" s="16">
        <f t="shared" si="64"/>
        <v>121.7079</v>
      </c>
      <c r="M600" s="16">
        <f t="shared" si="65"/>
        <v>281.73124999999999</v>
      </c>
      <c r="N600" s="14">
        <f>E600*(K600-L600-M600)*IF(F600="GHS",1,Assumptions!$B$4)</f>
        <v>104623.717</v>
      </c>
      <c r="O600" s="15">
        <f t="shared" ca="1" si="66"/>
        <v>256</v>
      </c>
      <c r="P600" s="15" t="str">
        <f t="shared" ca="1" si="67"/>
        <v>181-365d</v>
      </c>
      <c r="Q600" s="17">
        <f ca="1">IF(P600="0-90d",0,IF(P600="91-180d",INDEX(Assumptions!$F$8:$F$12,MATCH(B600,Assumptions!$A$8:$A$12,0)),IF(P600="181-365d",INDEX(Assumptions!$G$8:$G$12,MATCH(B600,Assumptions!$A$8:$A$12,0)),INDEX(Assumptions!$H$8:$H$12,MATCH(B600,Assumptions!$A$8:$A$12,0)))))</f>
        <v>0.2</v>
      </c>
      <c r="R600" s="14">
        <f t="shared" ca="1" si="68"/>
        <v>16227.72</v>
      </c>
      <c r="S600" s="14">
        <f t="shared" ca="1" si="69"/>
        <v>64910.87999999999</v>
      </c>
      <c r="T600" s="11" t="s">
        <v>25</v>
      </c>
      <c r="U600" s="18" t="s">
        <v>26</v>
      </c>
    </row>
    <row r="601" spans="1:21" ht="15" customHeight="1" x14ac:dyDescent="0.15">
      <c r="A601" s="10" t="s">
        <v>649</v>
      </c>
      <c r="B601" s="11" t="s">
        <v>31</v>
      </c>
      <c r="C601" s="11" t="s">
        <v>32</v>
      </c>
      <c r="D601" s="12">
        <v>45862</v>
      </c>
      <c r="E601" s="11">
        <v>175</v>
      </c>
      <c r="F601" s="11" t="s">
        <v>33</v>
      </c>
      <c r="G601" s="13">
        <v>2603.02</v>
      </c>
      <c r="H601" s="14">
        <f t="shared" si="63"/>
        <v>455528.5</v>
      </c>
      <c r="I601" s="14">
        <f>IF(F601="GHS",H601,H601*Assumptions!$B$4)</f>
        <v>455528.5</v>
      </c>
      <c r="J601" s="15" t="str">
        <f>INDEX(Assumptions!$B$8:$B$12,MATCH(B601,Assumptions!$A$8:$A$12,0))</f>
        <v>Weighted Average</v>
      </c>
      <c r="K601" s="16">
        <f>G601/(1-INDEX(Assumptions!$D$8:$D$12,MATCH(B601,Assumptions!$A$8:$A$12,0)))</f>
        <v>3615.3055555555557</v>
      </c>
      <c r="L601" s="16">
        <f t="shared" si="64"/>
        <v>78.090599999999995</v>
      </c>
      <c r="M601" s="16">
        <f t="shared" si="65"/>
        <v>180.76527777777778</v>
      </c>
      <c r="N601" s="14">
        <f>E601*(K601-L601-M601)*IF(F601="GHS",1,Assumptions!$B$4)</f>
        <v>587378.69361111114</v>
      </c>
      <c r="O601" s="15">
        <f t="shared" ca="1" si="66"/>
        <v>424</v>
      </c>
      <c r="P601" s="15" t="str">
        <f t="shared" ca="1" si="67"/>
        <v>365d+</v>
      </c>
      <c r="Q601" s="17">
        <f ca="1">IF(P601="0-90d",0,IF(P601="91-180d",INDEX(Assumptions!$F$8:$F$12,MATCH(B601,Assumptions!$A$8:$A$12,0)),IF(P601="181-365d",INDEX(Assumptions!$G$8:$G$12,MATCH(B601,Assumptions!$A$8:$A$12,0)),INDEX(Assumptions!$H$8:$H$12,MATCH(B601,Assumptions!$A$8:$A$12,0)))))</f>
        <v>0.6</v>
      </c>
      <c r="R601" s="14">
        <f t="shared" ca="1" si="68"/>
        <v>273317.09999999998</v>
      </c>
      <c r="S601" s="14">
        <f t="shared" ca="1" si="69"/>
        <v>182211.40000000002</v>
      </c>
      <c r="T601" s="11" t="s">
        <v>50</v>
      </c>
      <c r="U601" s="18" t="s">
        <v>26</v>
      </c>
    </row>
    <row r="602" spans="1:21" ht="15" customHeight="1" x14ac:dyDescent="0.15">
      <c r="A602" s="10" t="s">
        <v>650</v>
      </c>
      <c r="B602" s="11" t="s">
        <v>28</v>
      </c>
      <c r="C602" s="11" t="s">
        <v>38</v>
      </c>
      <c r="D602" s="12">
        <v>45971</v>
      </c>
      <c r="E602" s="11">
        <v>3056</v>
      </c>
      <c r="F602" s="11" t="s">
        <v>24</v>
      </c>
      <c r="G602" s="13">
        <v>6992.05</v>
      </c>
      <c r="H602" s="14">
        <f t="shared" si="63"/>
        <v>21367704.800000001</v>
      </c>
      <c r="I602" s="14">
        <f>IF(F602="GHS",H602,H602*Assumptions!$B$4)</f>
        <v>230771211.84000003</v>
      </c>
      <c r="J602" s="15" t="str">
        <f>INDEX(Assumptions!$B$8:$B$12,MATCH(B602,Assumptions!$A$8:$A$12,0))</f>
        <v>Fair Value Less Costs to Sell</v>
      </c>
      <c r="K602" s="16">
        <f>G602/(1-INDEX(Assumptions!$D$8:$D$12,MATCH(B602,Assumptions!$A$8:$A$12,0)))</f>
        <v>7945.511363636364</v>
      </c>
      <c r="L602" s="16">
        <f t="shared" si="64"/>
        <v>209.76149999999998</v>
      </c>
      <c r="M602" s="16">
        <f t="shared" si="65"/>
        <v>397.27556818181824</v>
      </c>
      <c r="N602" s="14">
        <f>E602*(K602-L602-M602)*IF(F602="GHS",1,Assumptions!$B$4)</f>
        <v>242204876.42661822</v>
      </c>
      <c r="O602" s="15">
        <f t="shared" ca="1" si="66"/>
        <v>315</v>
      </c>
      <c r="P602" s="15" t="str">
        <f t="shared" ca="1" si="67"/>
        <v>181-365d</v>
      </c>
      <c r="Q602" s="17">
        <f ca="1">IF(P602="0-90d",0,IF(P602="91-180d",INDEX(Assumptions!$F$8:$F$12,MATCH(B602,Assumptions!$A$8:$A$12,0)),IF(P602="181-365d",INDEX(Assumptions!$G$8:$G$12,MATCH(B602,Assumptions!$A$8:$A$12,0)),INDEX(Assumptions!$H$8:$H$12,MATCH(B602,Assumptions!$A$8:$A$12,0)))))</f>
        <v>0.1</v>
      </c>
      <c r="R602" s="14">
        <f t="shared" ca="1" si="68"/>
        <v>23077121.184000004</v>
      </c>
      <c r="S602" s="14">
        <f t="shared" ca="1" si="69"/>
        <v>207694090.65600002</v>
      </c>
      <c r="T602" s="11" t="s">
        <v>25</v>
      </c>
      <c r="U602" s="18" t="s">
        <v>26</v>
      </c>
    </row>
    <row r="603" spans="1:21" ht="15" customHeight="1" x14ac:dyDescent="0.15">
      <c r="A603" s="10" t="s">
        <v>651</v>
      </c>
      <c r="B603" s="11" t="s">
        <v>28</v>
      </c>
      <c r="C603" s="11" t="s">
        <v>38</v>
      </c>
      <c r="D603" s="12">
        <v>46188</v>
      </c>
      <c r="E603" s="11">
        <v>4922</v>
      </c>
      <c r="F603" s="11" t="s">
        <v>24</v>
      </c>
      <c r="G603" s="13">
        <v>14365.32</v>
      </c>
      <c r="H603" s="14">
        <f t="shared" si="63"/>
        <v>70706105.039999992</v>
      </c>
      <c r="I603" s="14">
        <f>IF(F603="GHS",H603,H603*Assumptions!$B$4)</f>
        <v>763625934.43199992</v>
      </c>
      <c r="J603" s="15" t="str">
        <f>INDEX(Assumptions!$B$8:$B$12,MATCH(B603,Assumptions!$A$8:$A$12,0))</f>
        <v>Fair Value Less Costs to Sell</v>
      </c>
      <c r="K603" s="16">
        <f>G603/(1-INDEX(Assumptions!$D$8:$D$12,MATCH(B603,Assumptions!$A$8:$A$12,0)))</f>
        <v>16324.227272727272</v>
      </c>
      <c r="L603" s="16">
        <f t="shared" si="64"/>
        <v>430.95959999999997</v>
      </c>
      <c r="M603" s="16">
        <f t="shared" si="65"/>
        <v>816.21136363636367</v>
      </c>
      <c r="N603" s="14">
        <f>E603*(K603-L603-M603)*IF(F603="GHS",1,Assumptions!$B$4)</f>
        <v>801460128.45613086</v>
      </c>
      <c r="O603" s="15">
        <f t="shared" ca="1" si="66"/>
        <v>98</v>
      </c>
      <c r="P603" s="15" t="str">
        <f t="shared" ca="1" si="67"/>
        <v>91-180d</v>
      </c>
      <c r="Q603" s="17">
        <f ca="1">IF(P603="0-90d",0,IF(P603="91-180d",INDEX(Assumptions!$F$8:$F$12,MATCH(B603,Assumptions!$A$8:$A$12,0)),IF(P603="181-365d",INDEX(Assumptions!$G$8:$G$12,MATCH(B603,Assumptions!$A$8:$A$12,0)),INDEX(Assumptions!$H$8:$H$12,MATCH(B603,Assumptions!$A$8:$A$12,0)))))</f>
        <v>0.02</v>
      </c>
      <c r="R603" s="14">
        <f t="shared" ca="1" si="68"/>
        <v>15272518.688639998</v>
      </c>
      <c r="S603" s="14">
        <f t="shared" ca="1" si="69"/>
        <v>748353415.74335992</v>
      </c>
      <c r="T603" s="11" t="s">
        <v>25</v>
      </c>
      <c r="U603" s="18" t="s">
        <v>26</v>
      </c>
    </row>
    <row r="604" spans="1:21" ht="15" customHeight="1" x14ac:dyDescent="0.15">
      <c r="A604" s="10" t="s">
        <v>652</v>
      </c>
      <c r="B604" s="11" t="s">
        <v>46</v>
      </c>
      <c r="C604" s="11" t="s">
        <v>119</v>
      </c>
      <c r="D604" s="12">
        <v>45978</v>
      </c>
      <c r="E604" s="11">
        <v>4864</v>
      </c>
      <c r="F604" s="11" t="s">
        <v>33</v>
      </c>
      <c r="G604" s="13">
        <v>365400.7</v>
      </c>
      <c r="H604" s="14">
        <f t="shared" si="63"/>
        <v>1777309004.8</v>
      </c>
      <c r="I604" s="14">
        <f>IF(F604="GHS",H604,H604*Assumptions!$B$4)</f>
        <v>1777309004.8</v>
      </c>
      <c r="J604" s="15" t="str">
        <f>INDEX(Assumptions!$B$8:$B$12,MATCH(B604,Assumptions!$A$8:$A$12,0))</f>
        <v>Specific Identification</v>
      </c>
      <c r="K604" s="16">
        <f>G604/(1-INDEX(Assumptions!$D$8:$D$12,MATCH(B604,Assumptions!$A$8:$A$12,0)))</f>
        <v>468462.43589743588</v>
      </c>
      <c r="L604" s="16">
        <f t="shared" si="64"/>
        <v>10962.021000000001</v>
      </c>
      <c r="M604" s="16">
        <f t="shared" si="65"/>
        <v>23423.121794871797</v>
      </c>
      <c r="N604" s="14">
        <f>E604*(K604-L604-M604)*IF(F604="GHS",1,Assumptions!$B$4)</f>
        <v>2111351953.6508715</v>
      </c>
      <c r="O604" s="15">
        <f t="shared" ca="1" si="66"/>
        <v>308</v>
      </c>
      <c r="P604" s="15" t="str">
        <f t="shared" ca="1" si="67"/>
        <v>181-365d</v>
      </c>
      <c r="Q604" s="17">
        <f ca="1">IF(P604="0-90d",0,IF(P604="91-180d",INDEX(Assumptions!$F$8:$F$12,MATCH(B604,Assumptions!$A$8:$A$12,0)),IF(P604="181-365d",INDEX(Assumptions!$G$8:$G$12,MATCH(B604,Assumptions!$A$8:$A$12,0)),INDEX(Assumptions!$H$8:$H$12,MATCH(B604,Assumptions!$A$8:$A$12,0)))))</f>
        <v>0.05</v>
      </c>
      <c r="R604" s="14">
        <f t="shared" ca="1" si="68"/>
        <v>88865450.24000001</v>
      </c>
      <c r="S604" s="14">
        <f t="shared" ca="1" si="69"/>
        <v>1688443554.5599999</v>
      </c>
      <c r="T604" s="11" t="s">
        <v>25</v>
      </c>
      <c r="U604" s="18" t="s">
        <v>26</v>
      </c>
    </row>
    <row r="605" spans="1:21" ht="15" customHeight="1" x14ac:dyDescent="0.15">
      <c r="A605" s="10" t="s">
        <v>653</v>
      </c>
      <c r="B605" s="11" t="s">
        <v>41</v>
      </c>
      <c r="C605" s="11" t="s">
        <v>42</v>
      </c>
      <c r="D605" s="12">
        <v>46120</v>
      </c>
      <c r="E605" s="11">
        <v>2308</v>
      </c>
      <c r="F605" s="11" t="s">
        <v>33</v>
      </c>
      <c r="G605" s="13">
        <v>336.65</v>
      </c>
      <c r="H605" s="14">
        <f t="shared" si="63"/>
        <v>776988.2</v>
      </c>
      <c r="I605" s="14">
        <f>IF(F605="GHS",H605,H605*Assumptions!$B$4)</f>
        <v>776988.2</v>
      </c>
      <c r="J605" s="15" t="str">
        <f>INDEX(Assumptions!$B$8:$B$12,MATCH(B605,Assumptions!$A$8:$A$12,0))</f>
        <v>Weighted Average</v>
      </c>
      <c r="K605" s="16">
        <f>G605/(1-INDEX(Assumptions!$D$8:$D$12,MATCH(B605,Assumptions!$A$8:$A$12,0)))</f>
        <v>517.92307692307691</v>
      </c>
      <c r="L605" s="16">
        <f t="shared" si="64"/>
        <v>10.099499999999999</v>
      </c>
      <c r="M605" s="16">
        <f t="shared" si="65"/>
        <v>25.896153846153847</v>
      </c>
      <c r="N605" s="14">
        <f>E605*(K605-L605-M605)*IF(F605="GHS",1,Assumptions!$B$4)</f>
        <v>1112288.4924615386</v>
      </c>
      <c r="O605" s="15">
        <f t="shared" ca="1" si="66"/>
        <v>166</v>
      </c>
      <c r="P605" s="15" t="str">
        <f t="shared" ca="1" si="67"/>
        <v>91-180d</v>
      </c>
      <c r="Q605" s="17">
        <f ca="1">IF(P605="0-90d",0,IF(P605="91-180d",INDEX(Assumptions!$F$8:$F$12,MATCH(B605,Assumptions!$A$8:$A$12,0)),IF(P605="181-365d",INDEX(Assumptions!$G$8:$G$12,MATCH(B605,Assumptions!$A$8:$A$12,0)),INDEX(Assumptions!$H$8:$H$12,MATCH(B605,Assumptions!$A$8:$A$12,0)))))</f>
        <v>0.1</v>
      </c>
      <c r="R605" s="14">
        <f t="shared" ca="1" si="68"/>
        <v>77698.819999999992</v>
      </c>
      <c r="S605" s="14">
        <f t="shared" ca="1" si="69"/>
        <v>699289.38</v>
      </c>
      <c r="T605" s="11" t="s">
        <v>25</v>
      </c>
      <c r="U605" s="18" t="s">
        <v>36</v>
      </c>
    </row>
    <row r="606" spans="1:21" ht="15" customHeight="1" x14ac:dyDescent="0.15">
      <c r="A606" s="10" t="s">
        <v>654</v>
      </c>
      <c r="B606" s="11" t="s">
        <v>31</v>
      </c>
      <c r="C606" s="11" t="s">
        <v>63</v>
      </c>
      <c r="D606" s="12">
        <v>45852</v>
      </c>
      <c r="E606" s="11">
        <v>2233</v>
      </c>
      <c r="F606" s="11" t="s">
        <v>33</v>
      </c>
      <c r="G606" s="13">
        <v>2475.84</v>
      </c>
      <c r="H606" s="14">
        <f t="shared" si="63"/>
        <v>5528550.7200000007</v>
      </c>
      <c r="I606" s="14">
        <f>IF(F606="GHS",H606,H606*Assumptions!$B$4)</f>
        <v>5528550.7200000007</v>
      </c>
      <c r="J606" s="15" t="str">
        <f>INDEX(Assumptions!$B$8:$B$12,MATCH(B606,Assumptions!$A$8:$A$12,0))</f>
        <v>Weighted Average</v>
      </c>
      <c r="K606" s="16">
        <f>G606/(1-INDEX(Assumptions!$D$8:$D$12,MATCH(B606,Assumptions!$A$8:$A$12,0)))</f>
        <v>3438.666666666667</v>
      </c>
      <c r="L606" s="16">
        <f t="shared" si="64"/>
        <v>74.275199999999998</v>
      </c>
      <c r="M606" s="16">
        <f t="shared" si="65"/>
        <v>171.93333333333337</v>
      </c>
      <c r="N606" s="14">
        <f>E606*(K606-L606-M606)*IF(F606="GHS",1,Assumptions!$B$4)</f>
        <v>7128759.0117333336</v>
      </c>
      <c r="O606" s="15">
        <f t="shared" ca="1" si="66"/>
        <v>434</v>
      </c>
      <c r="P606" s="15" t="str">
        <f t="shared" ca="1" si="67"/>
        <v>365d+</v>
      </c>
      <c r="Q606" s="17">
        <f ca="1">IF(P606="0-90d",0,IF(P606="91-180d",INDEX(Assumptions!$F$8:$F$12,MATCH(B606,Assumptions!$A$8:$A$12,0)),IF(P606="181-365d",INDEX(Assumptions!$G$8:$G$12,MATCH(B606,Assumptions!$A$8:$A$12,0)),INDEX(Assumptions!$H$8:$H$12,MATCH(B606,Assumptions!$A$8:$A$12,0)))))</f>
        <v>0.6</v>
      </c>
      <c r="R606" s="14">
        <f t="shared" ca="1" si="68"/>
        <v>3317130.4320000005</v>
      </c>
      <c r="S606" s="14">
        <f t="shared" ca="1" si="69"/>
        <v>2211420.2880000002</v>
      </c>
      <c r="T606" s="11" t="s">
        <v>50</v>
      </c>
      <c r="U606" s="18" t="s">
        <v>26</v>
      </c>
    </row>
    <row r="607" spans="1:21" ht="15" customHeight="1" x14ac:dyDescent="0.15">
      <c r="A607" s="10" t="s">
        <v>655</v>
      </c>
      <c r="B607" s="11" t="s">
        <v>41</v>
      </c>
      <c r="C607" s="11" t="s">
        <v>44</v>
      </c>
      <c r="D607" s="12">
        <v>45842</v>
      </c>
      <c r="E607" s="11">
        <v>3320</v>
      </c>
      <c r="F607" s="11" t="s">
        <v>33</v>
      </c>
      <c r="G607" s="13">
        <v>886.28</v>
      </c>
      <c r="H607" s="14">
        <f t="shared" si="63"/>
        <v>2942449.6</v>
      </c>
      <c r="I607" s="14">
        <f>IF(F607="GHS",H607,H607*Assumptions!$B$4)</f>
        <v>2942449.6</v>
      </c>
      <c r="J607" s="15" t="str">
        <f>INDEX(Assumptions!$B$8:$B$12,MATCH(B607,Assumptions!$A$8:$A$12,0))</f>
        <v>Weighted Average</v>
      </c>
      <c r="K607" s="16">
        <f>G607/(1-INDEX(Assumptions!$D$8:$D$12,MATCH(B607,Assumptions!$A$8:$A$12,0)))</f>
        <v>1363.5076923076922</v>
      </c>
      <c r="L607" s="16">
        <f t="shared" si="64"/>
        <v>26.588399999999996</v>
      </c>
      <c r="M607" s="16">
        <f t="shared" si="65"/>
        <v>68.175384615384615</v>
      </c>
      <c r="N607" s="14">
        <f>E607*(K607-L607-M607)*IF(F607="GHS",1,Assumptions!$B$4)</f>
        <v>4212229.773538461</v>
      </c>
      <c r="O607" s="15">
        <f t="shared" ca="1" si="66"/>
        <v>444</v>
      </c>
      <c r="P607" s="15" t="str">
        <f t="shared" ca="1" si="67"/>
        <v>365d+</v>
      </c>
      <c r="Q607" s="17">
        <f ca="1">IF(P607="0-90d",0,IF(P607="91-180d",INDEX(Assumptions!$F$8:$F$12,MATCH(B607,Assumptions!$A$8:$A$12,0)),IF(P607="181-365d",INDEX(Assumptions!$G$8:$G$12,MATCH(B607,Assumptions!$A$8:$A$12,0)),INDEX(Assumptions!$H$8:$H$12,MATCH(B607,Assumptions!$A$8:$A$12,0)))))</f>
        <v>0.8</v>
      </c>
      <c r="R607" s="14">
        <f t="shared" ca="1" si="68"/>
        <v>2353959.6800000002</v>
      </c>
      <c r="S607" s="14">
        <f t="shared" ca="1" si="69"/>
        <v>588489.91999999993</v>
      </c>
      <c r="T607" s="11" t="s">
        <v>25</v>
      </c>
      <c r="U607" s="18" t="s">
        <v>26</v>
      </c>
    </row>
    <row r="608" spans="1:21" ht="15" customHeight="1" x14ac:dyDescent="0.15">
      <c r="A608" s="10" t="s">
        <v>656</v>
      </c>
      <c r="B608" s="11" t="s">
        <v>28</v>
      </c>
      <c r="C608" s="11" t="s">
        <v>35</v>
      </c>
      <c r="D608" s="12">
        <v>45842</v>
      </c>
      <c r="E608" s="11">
        <v>4491</v>
      </c>
      <c r="F608" s="11" t="s">
        <v>24</v>
      </c>
      <c r="G608" s="13">
        <v>6893.77</v>
      </c>
      <c r="H608" s="14">
        <f t="shared" si="63"/>
        <v>30959921.07</v>
      </c>
      <c r="I608" s="14">
        <f>IF(F608="GHS",H608,H608*Assumptions!$B$4)</f>
        <v>334367147.55600005</v>
      </c>
      <c r="J608" s="15" t="str">
        <f>INDEX(Assumptions!$B$8:$B$12,MATCH(B608,Assumptions!$A$8:$A$12,0))</f>
        <v>Fair Value Less Costs to Sell</v>
      </c>
      <c r="K608" s="16">
        <f>G608/(1-INDEX(Assumptions!$D$8:$D$12,MATCH(B608,Assumptions!$A$8:$A$12,0)))</f>
        <v>7833.829545454546</v>
      </c>
      <c r="L608" s="16">
        <f t="shared" si="64"/>
        <v>206.81309999999999</v>
      </c>
      <c r="M608" s="16">
        <f t="shared" si="65"/>
        <v>391.6914772727273</v>
      </c>
      <c r="N608" s="14">
        <f>E608*(K608-L608-M608)*IF(F608="GHS",1,Assumptions!$B$4)</f>
        <v>350933519.86672908</v>
      </c>
      <c r="O608" s="15">
        <f t="shared" ca="1" si="66"/>
        <v>444</v>
      </c>
      <c r="P608" s="15" t="str">
        <f t="shared" ca="1" si="67"/>
        <v>365d+</v>
      </c>
      <c r="Q608" s="17">
        <f ca="1">IF(P608="0-90d",0,IF(P608="91-180d",INDEX(Assumptions!$F$8:$F$12,MATCH(B608,Assumptions!$A$8:$A$12,0)),IF(P608="181-365d",INDEX(Assumptions!$G$8:$G$12,MATCH(B608,Assumptions!$A$8:$A$12,0)),INDEX(Assumptions!$H$8:$H$12,MATCH(B608,Assumptions!$A$8:$A$12,0)))))</f>
        <v>0.4</v>
      </c>
      <c r="R608" s="14">
        <f t="shared" ca="1" si="68"/>
        <v>133746859.02240002</v>
      </c>
      <c r="S608" s="14">
        <f t="shared" ca="1" si="69"/>
        <v>200620288.53360003</v>
      </c>
      <c r="T608" s="11" t="s">
        <v>25</v>
      </c>
      <c r="U608" s="18" t="s">
        <v>26</v>
      </c>
    </row>
    <row r="609" spans="1:21" ht="15" customHeight="1" x14ac:dyDescent="0.15">
      <c r="A609" s="10" t="s">
        <v>657</v>
      </c>
      <c r="B609" s="11" t="s">
        <v>46</v>
      </c>
      <c r="C609" s="11" t="s">
        <v>119</v>
      </c>
      <c r="D609" s="12">
        <v>46042</v>
      </c>
      <c r="E609" s="11">
        <v>3078</v>
      </c>
      <c r="F609" s="11" t="s">
        <v>33</v>
      </c>
      <c r="G609" s="13">
        <v>280902.03000000003</v>
      </c>
      <c r="H609" s="14">
        <f t="shared" si="63"/>
        <v>864616448.34000003</v>
      </c>
      <c r="I609" s="14">
        <f>IF(F609="GHS",H609,H609*Assumptions!$B$4)</f>
        <v>864616448.34000003</v>
      </c>
      <c r="J609" s="15" t="str">
        <f>INDEX(Assumptions!$B$8:$B$12,MATCH(B609,Assumptions!$A$8:$A$12,0))</f>
        <v>Specific Identification</v>
      </c>
      <c r="K609" s="16">
        <f>G609/(1-INDEX(Assumptions!$D$8:$D$12,MATCH(B609,Assumptions!$A$8:$A$12,0)))</f>
        <v>360130.80769230769</v>
      </c>
      <c r="L609" s="16">
        <f t="shared" si="64"/>
        <v>8427.0609000000004</v>
      </c>
      <c r="M609" s="16">
        <f t="shared" si="65"/>
        <v>18006.540384615386</v>
      </c>
      <c r="N609" s="14">
        <f>E609*(K609-L609-M609)*IF(F609="GHS",1,Assumptions!$B$4)</f>
        <v>1027120001.322877</v>
      </c>
      <c r="O609" s="15">
        <f t="shared" ca="1" si="66"/>
        <v>244</v>
      </c>
      <c r="P609" s="15" t="str">
        <f t="shared" ca="1" si="67"/>
        <v>181-365d</v>
      </c>
      <c r="Q609" s="17">
        <f ca="1">IF(P609="0-90d",0,IF(P609="91-180d",INDEX(Assumptions!$F$8:$F$12,MATCH(B609,Assumptions!$A$8:$A$12,0)),IF(P609="181-365d",INDEX(Assumptions!$G$8:$G$12,MATCH(B609,Assumptions!$A$8:$A$12,0)),INDEX(Assumptions!$H$8:$H$12,MATCH(B609,Assumptions!$A$8:$A$12,0)))))</f>
        <v>0.05</v>
      </c>
      <c r="R609" s="14">
        <f t="shared" ca="1" si="68"/>
        <v>43230822.417000003</v>
      </c>
      <c r="S609" s="14">
        <f t="shared" ca="1" si="69"/>
        <v>821385625.92299998</v>
      </c>
      <c r="T609" s="11" t="s">
        <v>25</v>
      </c>
      <c r="U609" s="18" t="s">
        <v>26</v>
      </c>
    </row>
    <row r="610" spans="1:21" ht="15" customHeight="1" x14ac:dyDescent="0.15">
      <c r="A610" s="10" t="s">
        <v>658</v>
      </c>
      <c r="B610" s="11" t="s">
        <v>46</v>
      </c>
      <c r="C610" s="11" t="s">
        <v>47</v>
      </c>
      <c r="D610" s="12">
        <v>45928</v>
      </c>
      <c r="E610" s="11">
        <v>2467</v>
      </c>
      <c r="F610" s="11" t="s">
        <v>33</v>
      </c>
      <c r="G610" s="13">
        <v>561436.11</v>
      </c>
      <c r="H610" s="14">
        <f t="shared" si="63"/>
        <v>1385062883.3699999</v>
      </c>
      <c r="I610" s="14">
        <f>IF(F610="GHS",H610,H610*Assumptions!$B$4)</f>
        <v>1385062883.3699999</v>
      </c>
      <c r="J610" s="15" t="str">
        <f>INDEX(Assumptions!$B$8:$B$12,MATCH(B610,Assumptions!$A$8:$A$12,0))</f>
        <v>Specific Identification</v>
      </c>
      <c r="K610" s="16">
        <f>G610/(1-INDEX(Assumptions!$D$8:$D$12,MATCH(B610,Assumptions!$A$8:$A$12,0)))</f>
        <v>719789.88461538462</v>
      </c>
      <c r="L610" s="16">
        <f t="shared" si="64"/>
        <v>16843.083299999998</v>
      </c>
      <c r="M610" s="16">
        <f t="shared" si="65"/>
        <v>35989.494230769233</v>
      </c>
      <c r="N610" s="14">
        <f>E610*(K610-L610-M610)*IF(F610="GHS",1,Assumptions!$B$4)</f>
        <v>1645383676.5777464</v>
      </c>
      <c r="O610" s="15">
        <f t="shared" ca="1" si="66"/>
        <v>358</v>
      </c>
      <c r="P610" s="15" t="str">
        <f t="shared" ca="1" si="67"/>
        <v>181-365d</v>
      </c>
      <c r="Q610" s="17">
        <f ca="1">IF(P610="0-90d",0,IF(P610="91-180d",INDEX(Assumptions!$F$8:$F$12,MATCH(B610,Assumptions!$A$8:$A$12,0)),IF(P610="181-365d",INDEX(Assumptions!$G$8:$G$12,MATCH(B610,Assumptions!$A$8:$A$12,0)),INDEX(Assumptions!$H$8:$H$12,MATCH(B610,Assumptions!$A$8:$A$12,0)))))</f>
        <v>0.05</v>
      </c>
      <c r="R610" s="14">
        <f t="shared" ca="1" si="68"/>
        <v>69253144.168499991</v>
      </c>
      <c r="S610" s="14">
        <f t="shared" ca="1" si="69"/>
        <v>1315809739.2014999</v>
      </c>
      <c r="T610" s="11" t="s">
        <v>25</v>
      </c>
      <c r="U610" s="18" t="s">
        <v>26</v>
      </c>
    </row>
    <row r="611" spans="1:21" ht="15" customHeight="1" x14ac:dyDescent="0.15">
      <c r="A611" s="10" t="s">
        <v>659</v>
      </c>
      <c r="B611" s="11" t="s">
        <v>46</v>
      </c>
      <c r="C611" s="11" t="s">
        <v>52</v>
      </c>
      <c r="D611" s="12">
        <v>46050</v>
      </c>
      <c r="E611" s="11">
        <v>2514</v>
      </c>
      <c r="F611" s="11" t="s">
        <v>33</v>
      </c>
      <c r="G611" s="13">
        <v>292745.71999999997</v>
      </c>
      <c r="H611" s="14">
        <f t="shared" si="63"/>
        <v>735962740.07999992</v>
      </c>
      <c r="I611" s="14">
        <f>IF(F611="GHS",H611,H611*Assumptions!$B$4)</f>
        <v>735962740.07999992</v>
      </c>
      <c r="J611" s="15" t="str">
        <f>INDEX(Assumptions!$B$8:$B$12,MATCH(B611,Assumptions!$A$8:$A$12,0))</f>
        <v>Specific Identification</v>
      </c>
      <c r="K611" s="16">
        <f>G611/(1-INDEX(Assumptions!$D$8:$D$12,MATCH(B611,Assumptions!$A$8:$A$12,0)))</f>
        <v>375315.02564102557</v>
      </c>
      <c r="L611" s="16">
        <f t="shared" si="64"/>
        <v>8782.3715999999986</v>
      </c>
      <c r="M611" s="16">
        <f t="shared" si="65"/>
        <v>18765.751282051278</v>
      </c>
      <c r="N611" s="14">
        <f>E611*(K611-L611-M611)*IF(F611="GHS",1,Assumptions!$B$4)</f>
        <v>874285993.53606141</v>
      </c>
      <c r="O611" s="15">
        <f t="shared" ca="1" si="66"/>
        <v>236</v>
      </c>
      <c r="P611" s="15" t="str">
        <f t="shared" ca="1" si="67"/>
        <v>181-365d</v>
      </c>
      <c r="Q611" s="17">
        <f ca="1">IF(P611="0-90d",0,IF(P611="91-180d",INDEX(Assumptions!$F$8:$F$12,MATCH(B611,Assumptions!$A$8:$A$12,0)),IF(P611="181-365d",INDEX(Assumptions!$G$8:$G$12,MATCH(B611,Assumptions!$A$8:$A$12,0)),INDEX(Assumptions!$H$8:$H$12,MATCH(B611,Assumptions!$A$8:$A$12,0)))))</f>
        <v>0.05</v>
      </c>
      <c r="R611" s="14">
        <f t="shared" ca="1" si="68"/>
        <v>36798137.004000001</v>
      </c>
      <c r="S611" s="14">
        <f t="shared" ca="1" si="69"/>
        <v>699164603.07599998</v>
      </c>
      <c r="T611" s="11" t="s">
        <v>25</v>
      </c>
      <c r="U611" s="18" t="s">
        <v>26</v>
      </c>
    </row>
    <row r="612" spans="1:21" ht="15" customHeight="1" x14ac:dyDescent="0.15">
      <c r="A612" s="10" t="s">
        <v>660</v>
      </c>
      <c r="B612" s="11" t="s">
        <v>28</v>
      </c>
      <c r="C612" s="11" t="s">
        <v>29</v>
      </c>
      <c r="D612" s="12">
        <v>45898</v>
      </c>
      <c r="E612" s="11">
        <v>3092</v>
      </c>
      <c r="F612" s="11" t="s">
        <v>24</v>
      </c>
      <c r="G612" s="13">
        <v>8793.9699999999993</v>
      </c>
      <c r="H612" s="14">
        <f t="shared" si="63"/>
        <v>27190955.239999998</v>
      </c>
      <c r="I612" s="14">
        <f>IF(F612="GHS",H612,H612*Assumptions!$B$4)</f>
        <v>293662316.59200001</v>
      </c>
      <c r="J612" s="15" t="str">
        <f>INDEX(Assumptions!$B$8:$B$12,MATCH(B612,Assumptions!$A$8:$A$12,0))</f>
        <v>Fair Value Less Costs to Sell</v>
      </c>
      <c r="K612" s="16">
        <f>G612/(1-INDEX(Assumptions!$D$8:$D$12,MATCH(B612,Assumptions!$A$8:$A$12,0)))</f>
        <v>9993.1477272727261</v>
      </c>
      <c r="L612" s="16">
        <f t="shared" si="64"/>
        <v>263.81909999999999</v>
      </c>
      <c r="M612" s="16">
        <f t="shared" si="65"/>
        <v>499.65738636363631</v>
      </c>
      <c r="N612" s="14">
        <f>E612*(K612-L612-M612)*IF(F612="GHS",1,Assumptions!$B$4)</f>
        <v>308211949.55042177</v>
      </c>
      <c r="O612" s="15">
        <f t="shared" ca="1" si="66"/>
        <v>388</v>
      </c>
      <c r="P612" s="15" t="str">
        <f t="shared" ca="1" si="67"/>
        <v>365d+</v>
      </c>
      <c r="Q612" s="17">
        <f ca="1">IF(P612="0-90d",0,IF(P612="91-180d",INDEX(Assumptions!$F$8:$F$12,MATCH(B612,Assumptions!$A$8:$A$12,0)),IF(P612="181-365d",INDEX(Assumptions!$G$8:$G$12,MATCH(B612,Assumptions!$A$8:$A$12,0)),INDEX(Assumptions!$H$8:$H$12,MATCH(B612,Assumptions!$A$8:$A$12,0)))))</f>
        <v>0.4</v>
      </c>
      <c r="R612" s="14">
        <f t="shared" ca="1" si="68"/>
        <v>117464926.63680001</v>
      </c>
      <c r="S612" s="14">
        <f t="shared" ca="1" si="69"/>
        <v>176197389.95520002</v>
      </c>
      <c r="T612" s="11" t="s">
        <v>25</v>
      </c>
      <c r="U612" s="18" t="s">
        <v>26</v>
      </c>
    </row>
    <row r="613" spans="1:21" ht="15" customHeight="1" x14ac:dyDescent="0.15">
      <c r="A613" s="10" t="s">
        <v>661</v>
      </c>
      <c r="B613" s="11" t="s">
        <v>22</v>
      </c>
      <c r="C613" s="11" t="s">
        <v>23</v>
      </c>
      <c r="D613" s="12">
        <v>46049</v>
      </c>
      <c r="E613" s="11">
        <v>3738</v>
      </c>
      <c r="F613" s="11" t="s">
        <v>24</v>
      </c>
      <c r="G613" s="13">
        <v>24577.16</v>
      </c>
      <c r="H613" s="14">
        <f t="shared" si="63"/>
        <v>91869424.079999998</v>
      </c>
      <c r="I613" s="14">
        <f>IF(F613="GHS",H613,H613*Assumptions!$B$4)</f>
        <v>992189780.06400001</v>
      </c>
      <c r="J613" s="15" t="str">
        <f>INDEX(Assumptions!$B$8:$B$12,MATCH(B613,Assumptions!$A$8:$A$12,0))</f>
        <v>FIFO</v>
      </c>
      <c r="K613" s="16">
        <f>G613/(1-INDEX(Assumptions!$D$8:$D$12,MATCH(B613,Assumptions!$A$8:$A$12,0)))</f>
        <v>29972.146341463413</v>
      </c>
      <c r="L613" s="16">
        <f t="shared" si="64"/>
        <v>737.31479999999999</v>
      </c>
      <c r="M613" s="16">
        <f t="shared" si="65"/>
        <v>1498.6073170731706</v>
      </c>
      <c r="N613" s="14">
        <f>E613*(K613-L613-M613)*IF(F613="GHS",1,Assumptions!$B$4)</f>
        <v>1119722466.428324</v>
      </c>
      <c r="O613" s="15">
        <f t="shared" ca="1" si="66"/>
        <v>237</v>
      </c>
      <c r="P613" s="15" t="str">
        <f t="shared" ca="1" si="67"/>
        <v>181-365d</v>
      </c>
      <c r="Q613" s="17">
        <f ca="1">IF(P613="0-90d",0,IF(P613="91-180d",INDEX(Assumptions!$F$8:$F$12,MATCH(B613,Assumptions!$A$8:$A$12,0)),IF(P613="181-365d",INDEX(Assumptions!$G$8:$G$12,MATCH(B613,Assumptions!$A$8:$A$12,0)),INDEX(Assumptions!$H$8:$H$12,MATCH(B613,Assumptions!$A$8:$A$12,0)))))</f>
        <v>0.15</v>
      </c>
      <c r="R613" s="14">
        <f t="shared" ca="1" si="68"/>
        <v>148828467.00959998</v>
      </c>
      <c r="S613" s="14">
        <f t="shared" ca="1" si="69"/>
        <v>843361313.05439997</v>
      </c>
      <c r="T613" s="11" t="s">
        <v>25</v>
      </c>
      <c r="U613" s="18" t="s">
        <v>26</v>
      </c>
    </row>
    <row r="614" spans="1:21" ht="15" customHeight="1" x14ac:dyDescent="0.15">
      <c r="A614" s="10" t="s">
        <v>662</v>
      </c>
      <c r="B614" s="11" t="s">
        <v>22</v>
      </c>
      <c r="C614" s="11" t="s">
        <v>81</v>
      </c>
      <c r="D614" s="12">
        <v>45858</v>
      </c>
      <c r="E614" s="11">
        <v>3104</v>
      </c>
      <c r="F614" s="11" t="s">
        <v>24</v>
      </c>
      <c r="G614" s="13">
        <v>34010.15</v>
      </c>
      <c r="H614" s="14">
        <f t="shared" si="63"/>
        <v>105567505.60000001</v>
      </c>
      <c r="I614" s="14">
        <f>IF(F614="GHS",H614,H614*Assumptions!$B$4)</f>
        <v>1140129060.4800003</v>
      </c>
      <c r="J614" s="15" t="str">
        <f>INDEX(Assumptions!$B$8:$B$12,MATCH(B614,Assumptions!$A$8:$A$12,0))</f>
        <v>FIFO</v>
      </c>
      <c r="K614" s="16">
        <f>G614/(1-INDEX(Assumptions!$D$8:$D$12,MATCH(B614,Assumptions!$A$8:$A$12,0)))</f>
        <v>41475.792682926825</v>
      </c>
      <c r="L614" s="16">
        <f t="shared" si="64"/>
        <v>1020.3045</v>
      </c>
      <c r="M614" s="16">
        <f t="shared" si="65"/>
        <v>2073.7896341463415</v>
      </c>
      <c r="N614" s="14">
        <f>E614*(K614-L614-M614)*IF(F614="GHS",1,Assumptions!$B$4)</f>
        <v>1286677356.790478</v>
      </c>
      <c r="O614" s="15">
        <f t="shared" ca="1" si="66"/>
        <v>428</v>
      </c>
      <c r="P614" s="15" t="str">
        <f t="shared" ca="1" si="67"/>
        <v>365d+</v>
      </c>
      <c r="Q614" s="17">
        <f ca="1">IF(P614="0-90d",0,IF(P614="91-180d",INDEX(Assumptions!$F$8:$F$12,MATCH(B614,Assumptions!$A$8:$A$12,0)),IF(P614="181-365d",INDEX(Assumptions!$G$8:$G$12,MATCH(B614,Assumptions!$A$8:$A$12,0)),INDEX(Assumptions!$H$8:$H$12,MATCH(B614,Assumptions!$A$8:$A$12,0)))))</f>
        <v>0.5</v>
      </c>
      <c r="R614" s="14">
        <f t="shared" ca="1" si="68"/>
        <v>570064530.24000013</v>
      </c>
      <c r="S614" s="14">
        <f t="shared" ca="1" si="69"/>
        <v>570064530.24000013</v>
      </c>
      <c r="T614" s="11" t="s">
        <v>25</v>
      </c>
      <c r="U614" s="18" t="s">
        <v>26</v>
      </c>
    </row>
    <row r="615" spans="1:21" ht="15" customHeight="1" x14ac:dyDescent="0.15">
      <c r="A615" s="10" t="s">
        <v>663</v>
      </c>
      <c r="B615" s="11" t="s">
        <v>31</v>
      </c>
      <c r="C615" s="11" t="s">
        <v>32</v>
      </c>
      <c r="D615" s="12">
        <v>46042</v>
      </c>
      <c r="E615" s="11">
        <v>1548</v>
      </c>
      <c r="F615" s="11" t="s">
        <v>33</v>
      </c>
      <c r="G615" s="13">
        <v>2196.65</v>
      </c>
      <c r="H615" s="14">
        <f t="shared" si="63"/>
        <v>3400414.2</v>
      </c>
      <c r="I615" s="14">
        <f>IF(F615="GHS",H615,H615*Assumptions!$B$4)</f>
        <v>3400414.2</v>
      </c>
      <c r="J615" s="15" t="str">
        <f>INDEX(Assumptions!$B$8:$B$12,MATCH(B615,Assumptions!$A$8:$A$12,0))</f>
        <v>Weighted Average</v>
      </c>
      <c r="K615" s="16">
        <f>G615/(1-INDEX(Assumptions!$D$8:$D$12,MATCH(B615,Assumptions!$A$8:$A$12,0)))</f>
        <v>3050.9027777777778</v>
      </c>
      <c r="L615" s="16">
        <f t="shared" si="64"/>
        <v>65.899500000000003</v>
      </c>
      <c r="M615" s="16">
        <f t="shared" si="65"/>
        <v>152.54513888888889</v>
      </c>
      <c r="N615" s="14">
        <f>E615*(K615-L615-M615)*IF(F615="GHS",1,Assumptions!$B$4)</f>
        <v>4384645.199</v>
      </c>
      <c r="O615" s="15">
        <f t="shared" ca="1" si="66"/>
        <v>244</v>
      </c>
      <c r="P615" s="15" t="str">
        <f t="shared" ca="1" si="67"/>
        <v>181-365d</v>
      </c>
      <c r="Q615" s="17">
        <f ca="1">IF(P615="0-90d",0,IF(P615="91-180d",INDEX(Assumptions!$F$8:$F$12,MATCH(B615,Assumptions!$A$8:$A$12,0)),IF(P615="181-365d",INDEX(Assumptions!$G$8:$G$12,MATCH(B615,Assumptions!$A$8:$A$12,0)),INDEX(Assumptions!$H$8:$H$12,MATCH(B615,Assumptions!$A$8:$A$12,0)))))</f>
        <v>0.2</v>
      </c>
      <c r="R615" s="14">
        <f t="shared" ca="1" si="68"/>
        <v>680082.84000000008</v>
      </c>
      <c r="S615" s="14">
        <f t="shared" ca="1" si="69"/>
        <v>2720331.3600000003</v>
      </c>
      <c r="T615" s="11" t="s">
        <v>25</v>
      </c>
      <c r="U615" s="18" t="s">
        <v>26</v>
      </c>
    </row>
    <row r="616" spans="1:21" ht="15" customHeight="1" x14ac:dyDescent="0.15">
      <c r="A616" s="10" t="s">
        <v>664</v>
      </c>
      <c r="B616" s="11" t="s">
        <v>41</v>
      </c>
      <c r="C616" s="11" t="s">
        <v>115</v>
      </c>
      <c r="D616" s="12">
        <v>45922</v>
      </c>
      <c r="E616" s="11">
        <v>3349</v>
      </c>
      <c r="F616" s="11" t="s">
        <v>33</v>
      </c>
      <c r="G616" s="13">
        <v>411.68</v>
      </c>
      <c r="H616" s="14">
        <f t="shared" si="63"/>
        <v>1378716.32</v>
      </c>
      <c r="I616" s="14">
        <f>IF(F616="GHS",H616,H616*Assumptions!$B$4)</f>
        <v>1378716.32</v>
      </c>
      <c r="J616" s="15" t="str">
        <f>INDEX(Assumptions!$B$8:$B$12,MATCH(B616,Assumptions!$A$8:$A$12,0))</f>
        <v>Weighted Average</v>
      </c>
      <c r="K616" s="16">
        <f>G616/(1-INDEX(Assumptions!$D$8:$D$12,MATCH(B616,Assumptions!$A$8:$A$12,0)))</f>
        <v>633.35384615384612</v>
      </c>
      <c r="L616" s="16">
        <f t="shared" si="64"/>
        <v>12.3504</v>
      </c>
      <c r="M616" s="16">
        <f t="shared" si="65"/>
        <v>31.667692307692306</v>
      </c>
      <c r="N616" s="14">
        <f>E616*(K616-L616-M616)*IF(F616="GHS",1,Assumptions!$B$4)</f>
        <v>1973685.4396307692</v>
      </c>
      <c r="O616" s="15">
        <f t="shared" ca="1" si="66"/>
        <v>364</v>
      </c>
      <c r="P616" s="15" t="str">
        <f t="shared" ca="1" si="67"/>
        <v>181-365d</v>
      </c>
      <c r="Q616" s="17">
        <f ca="1">IF(P616="0-90d",0,IF(P616="91-180d",INDEX(Assumptions!$F$8:$F$12,MATCH(B616,Assumptions!$A$8:$A$12,0)),IF(P616="181-365d",INDEX(Assumptions!$G$8:$G$12,MATCH(B616,Assumptions!$A$8:$A$12,0)),INDEX(Assumptions!$H$8:$H$12,MATCH(B616,Assumptions!$A$8:$A$12,0)))))</f>
        <v>0.35</v>
      </c>
      <c r="R616" s="14">
        <f t="shared" ca="1" si="68"/>
        <v>482550.712</v>
      </c>
      <c r="S616" s="14">
        <f t="shared" ca="1" si="69"/>
        <v>896165.60800000001</v>
      </c>
      <c r="T616" s="11" t="s">
        <v>25</v>
      </c>
      <c r="U616" s="18" t="s">
        <v>26</v>
      </c>
    </row>
    <row r="617" spans="1:21" ht="15" customHeight="1" x14ac:dyDescent="0.15">
      <c r="A617" s="10" t="s">
        <v>665</v>
      </c>
      <c r="B617" s="11" t="s">
        <v>41</v>
      </c>
      <c r="C617" s="11" t="s">
        <v>115</v>
      </c>
      <c r="D617" s="12">
        <v>45998</v>
      </c>
      <c r="E617" s="11">
        <v>641</v>
      </c>
      <c r="F617" s="11" t="s">
        <v>33</v>
      </c>
      <c r="G617" s="13">
        <v>310.36</v>
      </c>
      <c r="H617" s="14">
        <f t="shared" si="63"/>
        <v>198940.76</v>
      </c>
      <c r="I617" s="14">
        <f>IF(F617="GHS",H617,H617*Assumptions!$B$4)</f>
        <v>198940.76</v>
      </c>
      <c r="J617" s="15" t="str">
        <f>INDEX(Assumptions!$B$8:$B$12,MATCH(B617,Assumptions!$A$8:$A$12,0))</f>
        <v>Weighted Average</v>
      </c>
      <c r="K617" s="16">
        <f>G617/(1-INDEX(Assumptions!$D$8:$D$12,MATCH(B617,Assumptions!$A$8:$A$12,0)))</f>
        <v>477.47692307692307</v>
      </c>
      <c r="L617" s="16">
        <f t="shared" si="64"/>
        <v>9.3108000000000004</v>
      </c>
      <c r="M617" s="16">
        <f t="shared" si="65"/>
        <v>23.873846153846156</v>
      </c>
      <c r="N617" s="14">
        <f>E617*(K617-L617-M617)*IF(F617="GHS",1,Assumptions!$B$4)</f>
        <v>284791.34950769233</v>
      </c>
      <c r="O617" s="15">
        <f t="shared" ca="1" si="66"/>
        <v>288</v>
      </c>
      <c r="P617" s="15" t="str">
        <f t="shared" ca="1" si="67"/>
        <v>181-365d</v>
      </c>
      <c r="Q617" s="17">
        <f ca="1">IF(P617="0-90d",0,IF(P617="91-180d",INDEX(Assumptions!$F$8:$F$12,MATCH(B617,Assumptions!$A$8:$A$12,0)),IF(P617="181-365d",INDEX(Assumptions!$G$8:$G$12,MATCH(B617,Assumptions!$A$8:$A$12,0)),INDEX(Assumptions!$H$8:$H$12,MATCH(B617,Assumptions!$A$8:$A$12,0)))))</f>
        <v>0.35</v>
      </c>
      <c r="R617" s="14">
        <f t="shared" ca="1" si="68"/>
        <v>69629.266000000003</v>
      </c>
      <c r="S617" s="14">
        <f t="shared" ca="1" si="69"/>
        <v>129311.49400000001</v>
      </c>
      <c r="T617" s="11" t="s">
        <v>25</v>
      </c>
      <c r="U617" s="18" t="s">
        <v>26</v>
      </c>
    </row>
    <row r="618" spans="1:21" ht="15" customHeight="1" x14ac:dyDescent="0.15">
      <c r="A618" s="10" t="s">
        <v>666</v>
      </c>
      <c r="B618" s="11" t="s">
        <v>41</v>
      </c>
      <c r="C618" s="11" t="s">
        <v>49</v>
      </c>
      <c r="D618" s="12">
        <v>45763</v>
      </c>
      <c r="E618" s="11">
        <v>3623</v>
      </c>
      <c r="F618" s="11" t="s">
        <v>33</v>
      </c>
      <c r="G618" s="13">
        <v>290.45</v>
      </c>
      <c r="H618" s="14">
        <f t="shared" si="63"/>
        <v>1052300.3499999999</v>
      </c>
      <c r="I618" s="14">
        <f>IF(F618="GHS",H618,H618*Assumptions!$B$4)</f>
        <v>1052300.3499999999</v>
      </c>
      <c r="J618" s="15" t="str">
        <f>INDEX(Assumptions!$B$8:$B$12,MATCH(B618,Assumptions!$A$8:$A$12,0))</f>
        <v>Weighted Average</v>
      </c>
      <c r="K618" s="16">
        <f>G618/(1-INDEX(Assumptions!$D$8:$D$12,MATCH(B618,Assumptions!$A$8:$A$12,0)))</f>
        <v>446.84615384615381</v>
      </c>
      <c r="L618" s="16">
        <f t="shared" si="64"/>
        <v>8.7134999999999998</v>
      </c>
      <c r="M618" s="16">
        <f t="shared" si="65"/>
        <v>22.342307692307692</v>
      </c>
      <c r="N618" s="14">
        <f>E618*(K618-L618-M618)*IF(F618="GHS",1,Assumptions!$B$4)</f>
        <v>1506408.4241153845</v>
      </c>
      <c r="O618" s="15">
        <f t="shared" ca="1" si="66"/>
        <v>523</v>
      </c>
      <c r="P618" s="15" t="str">
        <f t="shared" ca="1" si="67"/>
        <v>365d+</v>
      </c>
      <c r="Q618" s="17">
        <f ca="1">IF(P618="0-90d",0,IF(P618="91-180d",INDEX(Assumptions!$F$8:$F$12,MATCH(B618,Assumptions!$A$8:$A$12,0)),IF(P618="181-365d",INDEX(Assumptions!$G$8:$G$12,MATCH(B618,Assumptions!$A$8:$A$12,0)),INDEX(Assumptions!$H$8:$H$12,MATCH(B618,Assumptions!$A$8:$A$12,0)))))</f>
        <v>0.8</v>
      </c>
      <c r="R618" s="14">
        <f t="shared" ca="1" si="68"/>
        <v>841840.27999999991</v>
      </c>
      <c r="S618" s="14">
        <f t="shared" si="69"/>
        <v>0</v>
      </c>
      <c r="T618" s="11" t="s">
        <v>39</v>
      </c>
      <c r="U618" s="18" t="s">
        <v>26</v>
      </c>
    </row>
    <row r="619" spans="1:21" ht="15" customHeight="1" x14ac:dyDescent="0.15">
      <c r="A619" s="10" t="s">
        <v>667</v>
      </c>
      <c r="B619" s="11" t="s">
        <v>28</v>
      </c>
      <c r="C619" s="11" t="s">
        <v>38</v>
      </c>
      <c r="D619" s="12">
        <v>45980</v>
      </c>
      <c r="E619" s="11">
        <v>2403</v>
      </c>
      <c r="F619" s="11" t="s">
        <v>24</v>
      </c>
      <c r="G619" s="13">
        <v>4730.47</v>
      </c>
      <c r="H619" s="14">
        <f t="shared" si="63"/>
        <v>11367319.41</v>
      </c>
      <c r="I619" s="14">
        <f>IF(F619="GHS",H619,H619*Assumptions!$B$4)</f>
        <v>122767049.62800001</v>
      </c>
      <c r="J619" s="15" t="str">
        <f>INDEX(Assumptions!$B$8:$B$12,MATCH(B619,Assumptions!$A$8:$A$12,0))</f>
        <v>Fair Value Less Costs to Sell</v>
      </c>
      <c r="K619" s="16">
        <f>G619/(1-INDEX(Assumptions!$D$8:$D$12,MATCH(B619,Assumptions!$A$8:$A$12,0)))</f>
        <v>5375.534090909091</v>
      </c>
      <c r="L619" s="16">
        <f t="shared" si="64"/>
        <v>141.91409999999999</v>
      </c>
      <c r="M619" s="16">
        <f t="shared" si="65"/>
        <v>268.77670454545455</v>
      </c>
      <c r="N619" s="14">
        <f>E619*(K619-L619-M619)*IF(F619="GHS",1,Assumptions!$B$4)</f>
        <v>128849598.90502365</v>
      </c>
      <c r="O619" s="15">
        <f t="shared" ca="1" si="66"/>
        <v>306</v>
      </c>
      <c r="P619" s="15" t="str">
        <f t="shared" ca="1" si="67"/>
        <v>181-365d</v>
      </c>
      <c r="Q619" s="17">
        <f ca="1">IF(P619="0-90d",0,IF(P619="91-180d",INDEX(Assumptions!$F$8:$F$12,MATCH(B619,Assumptions!$A$8:$A$12,0)),IF(P619="181-365d",INDEX(Assumptions!$G$8:$G$12,MATCH(B619,Assumptions!$A$8:$A$12,0)),INDEX(Assumptions!$H$8:$H$12,MATCH(B619,Assumptions!$A$8:$A$12,0)))))</f>
        <v>0.1</v>
      </c>
      <c r="R619" s="14">
        <f t="shared" ca="1" si="68"/>
        <v>12276704.962800002</v>
      </c>
      <c r="S619" s="14">
        <f t="shared" ca="1" si="69"/>
        <v>110490344.66520001</v>
      </c>
      <c r="T619" s="11" t="s">
        <v>25</v>
      </c>
      <c r="U619" s="18" t="s">
        <v>26</v>
      </c>
    </row>
    <row r="620" spans="1:21" ht="15" customHeight="1" x14ac:dyDescent="0.15">
      <c r="A620" s="10" t="s">
        <v>668</v>
      </c>
      <c r="B620" s="11" t="s">
        <v>31</v>
      </c>
      <c r="C620" s="11" t="s">
        <v>32</v>
      </c>
      <c r="D620" s="12">
        <v>46080</v>
      </c>
      <c r="E620" s="11">
        <v>997</v>
      </c>
      <c r="F620" s="11" t="s">
        <v>33</v>
      </c>
      <c r="G620" s="13">
        <v>3335.47</v>
      </c>
      <c r="H620" s="14">
        <f t="shared" si="63"/>
        <v>3325463.59</v>
      </c>
      <c r="I620" s="14">
        <f>IF(F620="GHS",H620,H620*Assumptions!$B$4)</f>
        <v>3325463.59</v>
      </c>
      <c r="J620" s="15" t="str">
        <f>INDEX(Assumptions!$B$8:$B$12,MATCH(B620,Assumptions!$A$8:$A$12,0))</f>
        <v>Weighted Average</v>
      </c>
      <c r="K620" s="16">
        <f>G620/(1-INDEX(Assumptions!$D$8:$D$12,MATCH(B620,Assumptions!$A$8:$A$12,0)))</f>
        <v>4632.5972222222217</v>
      </c>
      <c r="L620" s="16">
        <f t="shared" si="64"/>
        <v>100.0641</v>
      </c>
      <c r="M620" s="16">
        <f t="shared" si="65"/>
        <v>231.6298611111111</v>
      </c>
      <c r="N620" s="14">
        <f>E620*(K620-L620-M620)*IF(F620="GHS",1,Assumptions!$B$4)</f>
        <v>4288000.5513277771</v>
      </c>
      <c r="O620" s="15">
        <f t="shared" ca="1" si="66"/>
        <v>206</v>
      </c>
      <c r="P620" s="15" t="str">
        <f t="shared" ca="1" si="67"/>
        <v>181-365d</v>
      </c>
      <c r="Q620" s="17">
        <f ca="1">IF(P620="0-90d",0,IF(P620="91-180d",INDEX(Assumptions!$F$8:$F$12,MATCH(B620,Assumptions!$A$8:$A$12,0)),IF(P620="181-365d",INDEX(Assumptions!$G$8:$G$12,MATCH(B620,Assumptions!$A$8:$A$12,0)),INDEX(Assumptions!$H$8:$H$12,MATCH(B620,Assumptions!$A$8:$A$12,0)))))</f>
        <v>0.2</v>
      </c>
      <c r="R620" s="14">
        <f t="shared" ca="1" si="68"/>
        <v>665092.71799999999</v>
      </c>
      <c r="S620" s="14">
        <f t="shared" ca="1" si="69"/>
        <v>2660370.872</v>
      </c>
      <c r="T620" s="11" t="s">
        <v>25</v>
      </c>
      <c r="U620" s="18" t="s">
        <v>36</v>
      </c>
    </row>
    <row r="621" spans="1:21" ht="15" customHeight="1" x14ac:dyDescent="0.15">
      <c r="A621" s="10" t="s">
        <v>669</v>
      </c>
      <c r="B621" s="11" t="s">
        <v>31</v>
      </c>
      <c r="C621" s="11" t="s">
        <v>63</v>
      </c>
      <c r="D621" s="12">
        <v>45935</v>
      </c>
      <c r="E621" s="11">
        <v>478</v>
      </c>
      <c r="F621" s="11" t="s">
        <v>33</v>
      </c>
      <c r="G621" s="13">
        <v>2018.33</v>
      </c>
      <c r="H621" s="14">
        <f t="shared" si="63"/>
        <v>964761.74</v>
      </c>
      <c r="I621" s="14">
        <f>IF(F621="GHS",H621,H621*Assumptions!$B$4)</f>
        <v>964761.74</v>
      </c>
      <c r="J621" s="15" t="str">
        <f>INDEX(Assumptions!$B$8:$B$12,MATCH(B621,Assumptions!$A$8:$A$12,0))</f>
        <v>Weighted Average</v>
      </c>
      <c r="K621" s="16">
        <f>G621/(1-INDEX(Assumptions!$D$8:$D$12,MATCH(B621,Assumptions!$A$8:$A$12,0)))</f>
        <v>2803.2361111111113</v>
      </c>
      <c r="L621" s="16">
        <f t="shared" si="64"/>
        <v>60.549899999999994</v>
      </c>
      <c r="M621" s="16">
        <f t="shared" si="65"/>
        <v>140.16180555555556</v>
      </c>
      <c r="N621" s="14">
        <f>E621*(K621-L621-M621)*IF(F621="GHS",1,Assumptions!$B$4)</f>
        <v>1244006.6658555558</v>
      </c>
      <c r="O621" s="15">
        <f t="shared" ca="1" si="66"/>
        <v>351</v>
      </c>
      <c r="P621" s="15" t="str">
        <f t="shared" ca="1" si="67"/>
        <v>181-365d</v>
      </c>
      <c r="Q621" s="17">
        <f ca="1">IF(P621="0-90d",0,IF(P621="91-180d",INDEX(Assumptions!$F$8:$F$12,MATCH(B621,Assumptions!$A$8:$A$12,0)),IF(P621="181-365d",INDEX(Assumptions!$G$8:$G$12,MATCH(B621,Assumptions!$A$8:$A$12,0)),INDEX(Assumptions!$H$8:$H$12,MATCH(B621,Assumptions!$A$8:$A$12,0)))))</f>
        <v>0.2</v>
      </c>
      <c r="R621" s="14">
        <f t="shared" ca="1" si="68"/>
        <v>192952.348</v>
      </c>
      <c r="S621" s="14">
        <f t="shared" ca="1" si="69"/>
        <v>771809.39199999999</v>
      </c>
      <c r="T621" s="11" t="s">
        <v>25</v>
      </c>
      <c r="U621" s="18" t="s">
        <v>26</v>
      </c>
    </row>
    <row r="622" spans="1:21" ht="15" customHeight="1" x14ac:dyDescent="0.15">
      <c r="A622" s="10" t="s">
        <v>670</v>
      </c>
      <c r="B622" s="11" t="s">
        <v>41</v>
      </c>
      <c r="C622" s="11" t="s">
        <v>115</v>
      </c>
      <c r="D622" s="12">
        <v>46050</v>
      </c>
      <c r="E622" s="11">
        <v>2999</v>
      </c>
      <c r="F622" s="11" t="s">
        <v>33</v>
      </c>
      <c r="G622" s="13">
        <v>834.44</v>
      </c>
      <c r="H622" s="14">
        <f t="shared" si="63"/>
        <v>2502485.56</v>
      </c>
      <c r="I622" s="14">
        <f>IF(F622="GHS",H622,H622*Assumptions!$B$4)</f>
        <v>2502485.56</v>
      </c>
      <c r="J622" s="15" t="str">
        <f>INDEX(Assumptions!$B$8:$B$12,MATCH(B622,Assumptions!$A$8:$A$12,0))</f>
        <v>Weighted Average</v>
      </c>
      <c r="K622" s="16">
        <f>G622/(1-INDEX(Assumptions!$D$8:$D$12,MATCH(B622,Assumptions!$A$8:$A$12,0)))</f>
        <v>1283.7538461538461</v>
      </c>
      <c r="L622" s="16">
        <f t="shared" si="64"/>
        <v>25.033200000000001</v>
      </c>
      <c r="M622" s="16">
        <f t="shared" si="65"/>
        <v>64.187692307692302</v>
      </c>
      <c r="N622" s="14">
        <f>E622*(K622-L622-M622)*IF(F622="GHS",1,Assumptions!$B$4)</f>
        <v>3582404.3285846151</v>
      </c>
      <c r="O622" s="15">
        <f t="shared" ca="1" si="66"/>
        <v>236</v>
      </c>
      <c r="P622" s="15" t="str">
        <f t="shared" ca="1" si="67"/>
        <v>181-365d</v>
      </c>
      <c r="Q622" s="17">
        <f ca="1">IF(P622="0-90d",0,IF(P622="91-180d",INDEX(Assumptions!$F$8:$F$12,MATCH(B622,Assumptions!$A$8:$A$12,0)),IF(P622="181-365d",INDEX(Assumptions!$G$8:$G$12,MATCH(B622,Assumptions!$A$8:$A$12,0)),INDEX(Assumptions!$H$8:$H$12,MATCH(B622,Assumptions!$A$8:$A$12,0)))))</f>
        <v>0.35</v>
      </c>
      <c r="R622" s="14">
        <f t="shared" ca="1" si="68"/>
        <v>875869.946</v>
      </c>
      <c r="S622" s="14">
        <f t="shared" ca="1" si="69"/>
        <v>1626615.6140000001</v>
      </c>
      <c r="T622" s="11" t="s">
        <v>25</v>
      </c>
      <c r="U622" s="18" t="s">
        <v>26</v>
      </c>
    </row>
    <row r="623" spans="1:21" ht="15" customHeight="1" x14ac:dyDescent="0.15">
      <c r="A623" s="10" t="s">
        <v>671</v>
      </c>
      <c r="B623" s="11" t="s">
        <v>28</v>
      </c>
      <c r="C623" s="11" t="s">
        <v>29</v>
      </c>
      <c r="D623" s="12">
        <v>46197</v>
      </c>
      <c r="E623" s="11">
        <v>1157</v>
      </c>
      <c r="F623" s="11" t="s">
        <v>24</v>
      </c>
      <c r="G623" s="13">
        <v>9703.01</v>
      </c>
      <c r="H623" s="14">
        <f t="shared" si="63"/>
        <v>11226382.57</v>
      </c>
      <c r="I623" s="14">
        <f>IF(F623="GHS",H623,H623*Assumptions!$B$4)</f>
        <v>121244931.75600001</v>
      </c>
      <c r="J623" s="15" t="str">
        <f>INDEX(Assumptions!$B$8:$B$12,MATCH(B623,Assumptions!$A$8:$A$12,0))</f>
        <v>Fair Value Less Costs to Sell</v>
      </c>
      <c r="K623" s="16">
        <f>G623/(1-INDEX(Assumptions!$D$8:$D$12,MATCH(B623,Assumptions!$A$8:$A$12,0)))</f>
        <v>11026.147727272728</v>
      </c>
      <c r="L623" s="16">
        <f t="shared" si="64"/>
        <v>291.09030000000001</v>
      </c>
      <c r="M623" s="16">
        <f t="shared" si="65"/>
        <v>551.3073863636364</v>
      </c>
      <c r="N623" s="14">
        <f>E623*(K623-L623-M623)*IF(F623="GHS",1,Assumptions!$B$4)</f>
        <v>127252067.01118366</v>
      </c>
      <c r="O623" s="15">
        <f t="shared" ca="1" si="66"/>
        <v>89</v>
      </c>
      <c r="P623" s="15" t="str">
        <f t="shared" ca="1" si="67"/>
        <v>0-90d</v>
      </c>
      <c r="Q623" s="17">
        <f ca="1">IF(P623="0-90d",0,IF(P623="91-180d",INDEX(Assumptions!$F$8:$F$12,MATCH(B623,Assumptions!$A$8:$A$12,0)),IF(P623="181-365d",INDEX(Assumptions!$G$8:$G$12,MATCH(B623,Assumptions!$A$8:$A$12,0)),INDEX(Assumptions!$H$8:$H$12,MATCH(B623,Assumptions!$A$8:$A$12,0)))))</f>
        <v>0</v>
      </c>
      <c r="R623" s="14">
        <f t="shared" ca="1" si="68"/>
        <v>0</v>
      </c>
      <c r="S623" s="14">
        <f t="shared" ca="1" si="69"/>
        <v>121244931.75600001</v>
      </c>
      <c r="T623" s="11" t="s">
        <v>25</v>
      </c>
      <c r="U623" s="18" t="s">
        <v>26</v>
      </c>
    </row>
    <row r="624" spans="1:21" ht="15" customHeight="1" x14ac:dyDescent="0.15">
      <c r="A624" s="10" t="s">
        <v>672</v>
      </c>
      <c r="B624" s="11" t="s">
        <v>41</v>
      </c>
      <c r="C624" s="11" t="s">
        <v>42</v>
      </c>
      <c r="D624" s="12">
        <v>45801</v>
      </c>
      <c r="E624" s="11">
        <v>4991</v>
      </c>
      <c r="F624" s="11" t="s">
        <v>33</v>
      </c>
      <c r="G624" s="13">
        <v>219.15</v>
      </c>
      <c r="H624" s="14">
        <f t="shared" si="63"/>
        <v>1093777.6500000001</v>
      </c>
      <c r="I624" s="14">
        <f>IF(F624="GHS",H624,H624*Assumptions!$B$4)</f>
        <v>1093777.6500000001</v>
      </c>
      <c r="J624" s="15" t="str">
        <f>INDEX(Assumptions!$B$8:$B$12,MATCH(B624,Assumptions!$A$8:$A$12,0))</f>
        <v>Weighted Average</v>
      </c>
      <c r="K624" s="16">
        <f>G624/(1-INDEX(Assumptions!$D$8:$D$12,MATCH(B624,Assumptions!$A$8:$A$12,0)))</f>
        <v>337.15384615384613</v>
      </c>
      <c r="L624" s="16">
        <f t="shared" si="64"/>
        <v>6.5744999999999996</v>
      </c>
      <c r="M624" s="16">
        <f t="shared" si="65"/>
        <v>16.857692307692307</v>
      </c>
      <c r="N624" s="14">
        <f>E624*(K624-L624-M624)*IF(F624="GHS",1,Assumptions!$B$4)</f>
        <v>1565784.7743461537</v>
      </c>
      <c r="O624" s="15">
        <f t="shared" ca="1" si="66"/>
        <v>485</v>
      </c>
      <c r="P624" s="15" t="str">
        <f t="shared" ca="1" si="67"/>
        <v>365d+</v>
      </c>
      <c r="Q624" s="17">
        <f ca="1">IF(P624="0-90d",0,IF(P624="91-180d",INDEX(Assumptions!$F$8:$F$12,MATCH(B624,Assumptions!$A$8:$A$12,0)),IF(P624="181-365d",INDEX(Assumptions!$G$8:$G$12,MATCH(B624,Assumptions!$A$8:$A$12,0)),INDEX(Assumptions!$H$8:$H$12,MATCH(B624,Assumptions!$A$8:$A$12,0)))))</f>
        <v>0.8</v>
      </c>
      <c r="R624" s="14">
        <f t="shared" ca="1" si="68"/>
        <v>875022.12000000011</v>
      </c>
      <c r="S624" s="14">
        <f t="shared" ca="1" si="69"/>
        <v>218755.53000000003</v>
      </c>
      <c r="T624" s="11" t="s">
        <v>25</v>
      </c>
      <c r="U624" s="18" t="s">
        <v>36</v>
      </c>
    </row>
    <row r="625" spans="1:21" ht="15" customHeight="1" x14ac:dyDescent="0.15">
      <c r="A625" s="10" t="s">
        <v>673</v>
      </c>
      <c r="B625" s="11" t="s">
        <v>31</v>
      </c>
      <c r="C625" s="11" t="s">
        <v>76</v>
      </c>
      <c r="D625" s="12">
        <v>45766</v>
      </c>
      <c r="E625" s="11">
        <v>2851</v>
      </c>
      <c r="F625" s="11" t="s">
        <v>33</v>
      </c>
      <c r="G625" s="13">
        <v>1779.92</v>
      </c>
      <c r="H625" s="14">
        <f t="shared" si="63"/>
        <v>5074551.92</v>
      </c>
      <c r="I625" s="14">
        <f>IF(F625="GHS",H625,H625*Assumptions!$B$4)</f>
        <v>5074551.92</v>
      </c>
      <c r="J625" s="15" t="str">
        <f>INDEX(Assumptions!$B$8:$B$12,MATCH(B625,Assumptions!$A$8:$A$12,0))</f>
        <v>Weighted Average</v>
      </c>
      <c r="K625" s="16">
        <f>G625/(1-INDEX(Assumptions!$D$8:$D$12,MATCH(B625,Assumptions!$A$8:$A$12,0)))</f>
        <v>2472.1111111111113</v>
      </c>
      <c r="L625" s="16">
        <f t="shared" si="64"/>
        <v>53.397599999999997</v>
      </c>
      <c r="M625" s="16">
        <f t="shared" si="65"/>
        <v>123.60555555555557</v>
      </c>
      <c r="N625" s="14">
        <f>E625*(K625-L625-M625)*IF(F625="GHS",1,Assumptions!$B$4)</f>
        <v>6543352.7812888902</v>
      </c>
      <c r="O625" s="15">
        <f t="shared" ca="1" si="66"/>
        <v>520</v>
      </c>
      <c r="P625" s="15" t="str">
        <f t="shared" ca="1" si="67"/>
        <v>365d+</v>
      </c>
      <c r="Q625" s="17">
        <f ca="1">IF(P625="0-90d",0,IF(P625="91-180d",INDEX(Assumptions!$F$8:$F$12,MATCH(B625,Assumptions!$A$8:$A$12,0)),IF(P625="181-365d",INDEX(Assumptions!$G$8:$G$12,MATCH(B625,Assumptions!$A$8:$A$12,0)),INDEX(Assumptions!$H$8:$H$12,MATCH(B625,Assumptions!$A$8:$A$12,0)))))</f>
        <v>0.6</v>
      </c>
      <c r="R625" s="14">
        <f t="shared" ca="1" si="68"/>
        <v>3044731.1519999998</v>
      </c>
      <c r="S625" s="14">
        <f t="shared" ca="1" si="69"/>
        <v>2029820.7680000002</v>
      </c>
      <c r="T625" s="11" t="s">
        <v>25</v>
      </c>
      <c r="U625" s="18" t="s">
        <v>26</v>
      </c>
    </row>
    <row r="626" spans="1:21" ht="15" customHeight="1" x14ac:dyDescent="0.15">
      <c r="A626" s="10" t="s">
        <v>674</v>
      </c>
      <c r="B626" s="11" t="s">
        <v>41</v>
      </c>
      <c r="C626" s="11" t="s">
        <v>42</v>
      </c>
      <c r="D626" s="12">
        <v>45945</v>
      </c>
      <c r="E626" s="11">
        <v>1107</v>
      </c>
      <c r="F626" s="11" t="s">
        <v>33</v>
      </c>
      <c r="G626" s="13">
        <v>468.12</v>
      </c>
      <c r="H626" s="14">
        <f t="shared" si="63"/>
        <v>518208.84</v>
      </c>
      <c r="I626" s="14">
        <f>IF(F626="GHS",H626,H626*Assumptions!$B$4)</f>
        <v>518208.84</v>
      </c>
      <c r="J626" s="15" t="str">
        <f>INDEX(Assumptions!$B$8:$B$12,MATCH(B626,Assumptions!$A$8:$A$12,0))</f>
        <v>Weighted Average</v>
      </c>
      <c r="K626" s="16">
        <f>G626/(1-INDEX(Assumptions!$D$8:$D$12,MATCH(B626,Assumptions!$A$8:$A$12,0)))</f>
        <v>720.18461538461531</v>
      </c>
      <c r="L626" s="16">
        <f t="shared" si="64"/>
        <v>14.0436</v>
      </c>
      <c r="M626" s="16">
        <f t="shared" si="65"/>
        <v>36.009230769230768</v>
      </c>
      <c r="N626" s="14">
        <f>E626*(K626-L626-M626)*IF(F626="GHS",1,Assumptions!$B$4)</f>
        <v>741835.88556923077</v>
      </c>
      <c r="O626" s="15">
        <f t="shared" ca="1" si="66"/>
        <v>341</v>
      </c>
      <c r="P626" s="15" t="str">
        <f t="shared" ca="1" si="67"/>
        <v>181-365d</v>
      </c>
      <c r="Q626" s="17">
        <f ca="1">IF(P626="0-90d",0,IF(P626="91-180d",INDEX(Assumptions!$F$8:$F$12,MATCH(B626,Assumptions!$A$8:$A$12,0)),IF(P626="181-365d",INDEX(Assumptions!$G$8:$G$12,MATCH(B626,Assumptions!$A$8:$A$12,0)),INDEX(Assumptions!$H$8:$H$12,MATCH(B626,Assumptions!$A$8:$A$12,0)))))</f>
        <v>0.35</v>
      </c>
      <c r="R626" s="14">
        <f t="shared" ca="1" si="68"/>
        <v>181373.09400000001</v>
      </c>
      <c r="S626" s="14">
        <f t="shared" ca="1" si="69"/>
        <v>336835.74600000004</v>
      </c>
      <c r="T626" s="11" t="s">
        <v>25</v>
      </c>
      <c r="U626" s="18" t="s">
        <v>26</v>
      </c>
    </row>
    <row r="627" spans="1:21" ht="15" customHeight="1" x14ac:dyDescent="0.15">
      <c r="A627" s="10" t="s">
        <v>675</v>
      </c>
      <c r="B627" s="11" t="s">
        <v>41</v>
      </c>
      <c r="C627" s="11" t="s">
        <v>115</v>
      </c>
      <c r="D627" s="12">
        <v>46034</v>
      </c>
      <c r="E627" s="11">
        <v>2695</v>
      </c>
      <c r="F627" s="11" t="s">
        <v>33</v>
      </c>
      <c r="G627" s="13">
        <v>654.30999999999995</v>
      </c>
      <c r="H627" s="14">
        <f t="shared" si="63"/>
        <v>1763365.45</v>
      </c>
      <c r="I627" s="14">
        <f>IF(F627="GHS",H627,H627*Assumptions!$B$4)</f>
        <v>1763365.45</v>
      </c>
      <c r="J627" s="15" t="str">
        <f>INDEX(Assumptions!$B$8:$B$12,MATCH(B627,Assumptions!$A$8:$A$12,0))</f>
        <v>Weighted Average</v>
      </c>
      <c r="K627" s="16">
        <f>G627/(1-INDEX(Assumptions!$D$8:$D$12,MATCH(B627,Assumptions!$A$8:$A$12,0)))</f>
        <v>1006.6307692307691</v>
      </c>
      <c r="L627" s="16">
        <f t="shared" si="64"/>
        <v>19.629299999999997</v>
      </c>
      <c r="M627" s="16">
        <f t="shared" si="65"/>
        <v>50.331538461538457</v>
      </c>
      <c r="N627" s="14">
        <f>E627*(K627-L627-M627)*IF(F627="GHS",1,Assumptions!$B$4)</f>
        <v>2524325.463423077</v>
      </c>
      <c r="O627" s="15">
        <f t="shared" ca="1" si="66"/>
        <v>252</v>
      </c>
      <c r="P627" s="15" t="str">
        <f t="shared" ca="1" si="67"/>
        <v>181-365d</v>
      </c>
      <c r="Q627" s="17">
        <f ca="1">IF(P627="0-90d",0,IF(P627="91-180d",INDEX(Assumptions!$F$8:$F$12,MATCH(B627,Assumptions!$A$8:$A$12,0)),IF(P627="181-365d",INDEX(Assumptions!$G$8:$G$12,MATCH(B627,Assumptions!$A$8:$A$12,0)),INDEX(Assumptions!$H$8:$H$12,MATCH(B627,Assumptions!$A$8:$A$12,0)))))</f>
        <v>0.35</v>
      </c>
      <c r="R627" s="14">
        <f t="shared" ca="1" si="68"/>
        <v>617177.90749999997</v>
      </c>
      <c r="S627" s="14">
        <f t="shared" ca="1" si="69"/>
        <v>1146187.5425</v>
      </c>
      <c r="T627" s="11" t="s">
        <v>25</v>
      </c>
      <c r="U627" s="18" t="s">
        <v>26</v>
      </c>
    </row>
    <row r="628" spans="1:21" ht="15" customHeight="1" x14ac:dyDescent="0.15">
      <c r="A628" s="10" t="s">
        <v>676</v>
      </c>
      <c r="B628" s="11" t="s">
        <v>22</v>
      </c>
      <c r="C628" s="11" t="s">
        <v>61</v>
      </c>
      <c r="D628" s="12">
        <v>46181</v>
      </c>
      <c r="E628" s="11">
        <v>4022</v>
      </c>
      <c r="F628" s="11" t="s">
        <v>24</v>
      </c>
      <c r="G628" s="13">
        <v>19383.39</v>
      </c>
      <c r="H628" s="14">
        <f t="shared" si="63"/>
        <v>77959994.579999998</v>
      </c>
      <c r="I628" s="14">
        <f>IF(F628="GHS",H628,H628*Assumptions!$B$4)</f>
        <v>841967941.46399999</v>
      </c>
      <c r="J628" s="15" t="str">
        <f>INDEX(Assumptions!$B$8:$B$12,MATCH(B628,Assumptions!$A$8:$A$12,0))</f>
        <v>FIFO</v>
      </c>
      <c r="K628" s="16">
        <f>G628/(1-INDEX(Assumptions!$D$8:$D$12,MATCH(B628,Assumptions!$A$8:$A$12,0)))</f>
        <v>23638.280487804877</v>
      </c>
      <c r="L628" s="16">
        <f t="shared" si="64"/>
        <v>581.50169999999991</v>
      </c>
      <c r="M628" s="16">
        <f t="shared" si="65"/>
        <v>1181.9140243902439</v>
      </c>
      <c r="N628" s="14">
        <f>E628*(K628-L628-M628)*IF(F628="GHS",1,Assumptions!$B$4)</f>
        <v>950191625.64729965</v>
      </c>
      <c r="O628" s="15">
        <f t="shared" ca="1" si="66"/>
        <v>105</v>
      </c>
      <c r="P628" s="15" t="str">
        <f t="shared" ca="1" si="67"/>
        <v>91-180d</v>
      </c>
      <c r="Q628" s="17">
        <f ca="1">IF(P628="0-90d",0,IF(P628="91-180d",INDEX(Assumptions!$F$8:$F$12,MATCH(B628,Assumptions!$A$8:$A$12,0)),IF(P628="181-365d",INDEX(Assumptions!$G$8:$G$12,MATCH(B628,Assumptions!$A$8:$A$12,0)),INDEX(Assumptions!$H$8:$H$12,MATCH(B628,Assumptions!$A$8:$A$12,0)))))</f>
        <v>0.03</v>
      </c>
      <c r="R628" s="14">
        <f t="shared" ca="1" si="68"/>
        <v>25259038.243919998</v>
      </c>
      <c r="S628" s="14">
        <f t="shared" ca="1" si="69"/>
        <v>816708903.22008002</v>
      </c>
      <c r="T628" s="11" t="s">
        <v>25</v>
      </c>
      <c r="U628" s="18" t="s">
        <v>26</v>
      </c>
    </row>
    <row r="629" spans="1:21" ht="15" customHeight="1" x14ac:dyDescent="0.15">
      <c r="A629" s="10" t="s">
        <v>677</v>
      </c>
      <c r="B629" s="11" t="s">
        <v>22</v>
      </c>
      <c r="C629" s="11" t="s">
        <v>61</v>
      </c>
      <c r="D629" s="12">
        <v>46023</v>
      </c>
      <c r="E629" s="11">
        <v>646</v>
      </c>
      <c r="F629" s="11" t="s">
        <v>24</v>
      </c>
      <c r="G629" s="13">
        <v>45194.92</v>
      </c>
      <c r="H629" s="14">
        <f t="shared" si="63"/>
        <v>29195918.32</v>
      </c>
      <c r="I629" s="14">
        <f>IF(F629="GHS",H629,H629*Assumptions!$B$4)</f>
        <v>315315917.85600001</v>
      </c>
      <c r="J629" s="15" t="str">
        <f>INDEX(Assumptions!$B$8:$B$12,MATCH(B629,Assumptions!$A$8:$A$12,0))</f>
        <v>FIFO</v>
      </c>
      <c r="K629" s="16">
        <f>G629/(1-INDEX(Assumptions!$D$8:$D$12,MATCH(B629,Assumptions!$A$8:$A$12,0)))</f>
        <v>55115.756097560967</v>
      </c>
      <c r="L629" s="16">
        <f t="shared" si="64"/>
        <v>1355.8475999999998</v>
      </c>
      <c r="M629" s="16">
        <f t="shared" si="65"/>
        <v>2755.7878048780485</v>
      </c>
      <c r="N629" s="14">
        <f>E629*(K629-L629-M629)*IF(F629="GHS",1,Assumptions!$B$4)</f>
        <v>355845549.24871022</v>
      </c>
      <c r="O629" s="15">
        <f t="shared" ca="1" si="66"/>
        <v>263</v>
      </c>
      <c r="P629" s="15" t="str">
        <f t="shared" ca="1" si="67"/>
        <v>181-365d</v>
      </c>
      <c r="Q629" s="17">
        <f ca="1">IF(P629="0-90d",0,IF(P629="91-180d",INDEX(Assumptions!$F$8:$F$12,MATCH(B629,Assumptions!$A$8:$A$12,0)),IF(P629="181-365d",INDEX(Assumptions!$G$8:$G$12,MATCH(B629,Assumptions!$A$8:$A$12,0)),INDEX(Assumptions!$H$8:$H$12,MATCH(B629,Assumptions!$A$8:$A$12,0)))))</f>
        <v>0.15</v>
      </c>
      <c r="R629" s="14">
        <f t="shared" ca="1" si="68"/>
        <v>47297387.678400002</v>
      </c>
      <c r="S629" s="14">
        <f t="shared" ca="1" si="69"/>
        <v>268018530.1776</v>
      </c>
      <c r="T629" s="11" t="s">
        <v>25</v>
      </c>
      <c r="U629" s="18" t="s">
        <v>26</v>
      </c>
    </row>
    <row r="630" spans="1:21" ht="15" customHeight="1" x14ac:dyDescent="0.15">
      <c r="A630" s="10" t="s">
        <v>678</v>
      </c>
      <c r="B630" s="11" t="s">
        <v>22</v>
      </c>
      <c r="C630" s="11" t="s">
        <v>61</v>
      </c>
      <c r="D630" s="12">
        <v>46016</v>
      </c>
      <c r="E630" s="11">
        <v>4381</v>
      </c>
      <c r="F630" s="11" t="s">
        <v>24</v>
      </c>
      <c r="G630" s="13">
        <v>55598.64</v>
      </c>
      <c r="H630" s="14">
        <f t="shared" si="63"/>
        <v>243577641.84</v>
      </c>
      <c r="I630" s="14">
        <f>IF(F630="GHS",H630,H630*Assumptions!$B$4)</f>
        <v>2630638531.8720002</v>
      </c>
      <c r="J630" s="15" t="str">
        <f>INDEX(Assumptions!$B$8:$B$12,MATCH(B630,Assumptions!$A$8:$A$12,0))</f>
        <v>FIFO</v>
      </c>
      <c r="K630" s="16">
        <f>G630/(1-INDEX(Assumptions!$D$8:$D$12,MATCH(B630,Assumptions!$A$8:$A$12,0)))</f>
        <v>67803.219512195123</v>
      </c>
      <c r="L630" s="16">
        <f t="shared" si="64"/>
        <v>1667.9592</v>
      </c>
      <c r="M630" s="16">
        <f t="shared" si="65"/>
        <v>3390.1609756097564</v>
      </c>
      <c r="N630" s="14">
        <f>E630*(K630-L630-M630)*IF(F630="GHS",1,Assumptions!$B$4)</f>
        <v>2968771826.0906696</v>
      </c>
      <c r="O630" s="15">
        <f t="shared" ca="1" si="66"/>
        <v>270</v>
      </c>
      <c r="P630" s="15" t="str">
        <f t="shared" ca="1" si="67"/>
        <v>181-365d</v>
      </c>
      <c r="Q630" s="17">
        <f ca="1">IF(P630="0-90d",0,IF(P630="91-180d",INDEX(Assumptions!$F$8:$F$12,MATCH(B630,Assumptions!$A$8:$A$12,0)),IF(P630="181-365d",INDEX(Assumptions!$G$8:$G$12,MATCH(B630,Assumptions!$A$8:$A$12,0)),INDEX(Assumptions!$H$8:$H$12,MATCH(B630,Assumptions!$A$8:$A$12,0)))))</f>
        <v>0.15</v>
      </c>
      <c r="R630" s="14">
        <f t="shared" ca="1" si="68"/>
        <v>394595779.78080004</v>
      </c>
      <c r="S630" s="14">
        <f t="shared" si="69"/>
        <v>0</v>
      </c>
      <c r="T630" s="11" t="s">
        <v>39</v>
      </c>
      <c r="U630" s="18" t="s">
        <v>26</v>
      </c>
    </row>
    <row r="631" spans="1:21" ht="15" customHeight="1" x14ac:dyDescent="0.15">
      <c r="A631" s="10" t="s">
        <v>679</v>
      </c>
      <c r="B631" s="11" t="s">
        <v>28</v>
      </c>
      <c r="C631" s="11" t="s">
        <v>29</v>
      </c>
      <c r="D631" s="12">
        <v>46012</v>
      </c>
      <c r="E631" s="11">
        <v>2518</v>
      </c>
      <c r="F631" s="11" t="s">
        <v>24</v>
      </c>
      <c r="G631" s="13">
        <v>6750.31</v>
      </c>
      <c r="H631" s="14">
        <f t="shared" si="63"/>
        <v>16997280.580000002</v>
      </c>
      <c r="I631" s="14">
        <f>IF(F631="GHS",H631,H631*Assumptions!$B$4)</f>
        <v>183570630.26400003</v>
      </c>
      <c r="J631" s="15" t="str">
        <f>INDEX(Assumptions!$B$8:$B$12,MATCH(B631,Assumptions!$A$8:$A$12,0))</f>
        <v>Fair Value Less Costs to Sell</v>
      </c>
      <c r="K631" s="16">
        <f>G631/(1-INDEX(Assumptions!$D$8:$D$12,MATCH(B631,Assumptions!$A$8:$A$12,0)))</f>
        <v>7670.8068181818189</v>
      </c>
      <c r="L631" s="16">
        <f t="shared" si="64"/>
        <v>202.5093</v>
      </c>
      <c r="M631" s="16">
        <f t="shared" si="65"/>
        <v>383.54034090909096</v>
      </c>
      <c r="N631" s="14">
        <f>E631*(K631-L631-M631)*IF(F631="GHS",1,Assumptions!$B$4)</f>
        <v>192665720.58162546</v>
      </c>
      <c r="O631" s="15">
        <f t="shared" ca="1" si="66"/>
        <v>274</v>
      </c>
      <c r="P631" s="15" t="str">
        <f t="shared" ca="1" si="67"/>
        <v>181-365d</v>
      </c>
      <c r="Q631" s="17">
        <f ca="1">IF(P631="0-90d",0,IF(P631="91-180d",INDEX(Assumptions!$F$8:$F$12,MATCH(B631,Assumptions!$A$8:$A$12,0)),IF(P631="181-365d",INDEX(Assumptions!$G$8:$G$12,MATCH(B631,Assumptions!$A$8:$A$12,0)),INDEX(Assumptions!$H$8:$H$12,MATCH(B631,Assumptions!$A$8:$A$12,0)))))</f>
        <v>0.1</v>
      </c>
      <c r="R631" s="14">
        <f t="shared" ca="1" si="68"/>
        <v>18357063.026400004</v>
      </c>
      <c r="S631" s="14">
        <f t="shared" ca="1" si="69"/>
        <v>165213567.23760003</v>
      </c>
      <c r="T631" s="11" t="s">
        <v>25</v>
      </c>
      <c r="U631" s="18" t="s">
        <v>26</v>
      </c>
    </row>
    <row r="632" spans="1:21" ht="15" customHeight="1" x14ac:dyDescent="0.15">
      <c r="A632" s="10" t="s">
        <v>680</v>
      </c>
      <c r="B632" s="11" t="s">
        <v>41</v>
      </c>
      <c r="C632" s="11" t="s">
        <v>42</v>
      </c>
      <c r="D632" s="12">
        <v>45816</v>
      </c>
      <c r="E632" s="11">
        <v>2575</v>
      </c>
      <c r="F632" s="11" t="s">
        <v>33</v>
      </c>
      <c r="G632" s="13">
        <v>564.69000000000005</v>
      </c>
      <c r="H632" s="14">
        <f t="shared" si="63"/>
        <v>1454076.7500000002</v>
      </c>
      <c r="I632" s="14">
        <f>IF(F632="GHS",H632,H632*Assumptions!$B$4)</f>
        <v>1454076.7500000002</v>
      </c>
      <c r="J632" s="15" t="str">
        <f>INDEX(Assumptions!$B$8:$B$12,MATCH(B632,Assumptions!$A$8:$A$12,0))</f>
        <v>Weighted Average</v>
      </c>
      <c r="K632" s="16">
        <f>G632/(1-INDEX(Assumptions!$D$8:$D$12,MATCH(B632,Assumptions!$A$8:$A$12,0)))</f>
        <v>868.75384615384621</v>
      </c>
      <c r="L632" s="16">
        <f t="shared" si="64"/>
        <v>16.9407</v>
      </c>
      <c r="M632" s="16">
        <f t="shared" si="65"/>
        <v>43.437692307692316</v>
      </c>
      <c r="N632" s="14">
        <f>E632*(K632-L632-M632)*IF(F632="GHS",1,Assumptions!$B$4)</f>
        <v>2081566.7936538465</v>
      </c>
      <c r="O632" s="15">
        <f t="shared" ca="1" si="66"/>
        <v>470</v>
      </c>
      <c r="P632" s="15" t="str">
        <f t="shared" ca="1" si="67"/>
        <v>365d+</v>
      </c>
      <c r="Q632" s="17">
        <f ca="1">IF(P632="0-90d",0,IF(P632="91-180d",INDEX(Assumptions!$F$8:$F$12,MATCH(B632,Assumptions!$A$8:$A$12,0)),IF(P632="181-365d",INDEX(Assumptions!$G$8:$G$12,MATCH(B632,Assumptions!$A$8:$A$12,0)),INDEX(Assumptions!$H$8:$H$12,MATCH(B632,Assumptions!$A$8:$A$12,0)))))</f>
        <v>0.8</v>
      </c>
      <c r="R632" s="14">
        <f t="shared" ca="1" si="68"/>
        <v>1163261.4000000001</v>
      </c>
      <c r="S632" s="14">
        <f t="shared" ca="1" si="69"/>
        <v>290815.35000000009</v>
      </c>
      <c r="T632" s="11" t="s">
        <v>25</v>
      </c>
      <c r="U632" s="18" t="s">
        <v>26</v>
      </c>
    </row>
    <row r="633" spans="1:21" ht="15" customHeight="1" x14ac:dyDescent="0.15">
      <c r="A633" s="10" t="s">
        <v>681</v>
      </c>
      <c r="B633" s="11" t="s">
        <v>41</v>
      </c>
      <c r="C633" s="11" t="s">
        <v>44</v>
      </c>
      <c r="D633" s="12">
        <v>46038</v>
      </c>
      <c r="E633" s="11">
        <v>4509</v>
      </c>
      <c r="F633" s="11" t="s">
        <v>33</v>
      </c>
      <c r="G633" s="13">
        <v>467.75</v>
      </c>
      <c r="H633" s="14">
        <f t="shared" si="63"/>
        <v>2109084.75</v>
      </c>
      <c r="I633" s="14">
        <f>IF(F633="GHS",H633,H633*Assumptions!$B$4)</f>
        <v>2109084.75</v>
      </c>
      <c r="J633" s="15" t="str">
        <f>INDEX(Assumptions!$B$8:$B$12,MATCH(B633,Assumptions!$A$8:$A$12,0))</f>
        <v>Weighted Average</v>
      </c>
      <c r="K633" s="16">
        <f>G633/(1-INDEX(Assumptions!$D$8:$D$12,MATCH(B633,Assumptions!$A$8:$A$12,0)))</f>
        <v>719.61538461538464</v>
      </c>
      <c r="L633" s="16">
        <f t="shared" si="64"/>
        <v>14.032499999999999</v>
      </c>
      <c r="M633" s="16">
        <f t="shared" si="65"/>
        <v>35.980769230769234</v>
      </c>
      <c r="N633" s="14">
        <f>E633*(K633-L633-M633)*IF(F633="GHS",1,Assumptions!$B$4)</f>
        <v>3019235.9382692305</v>
      </c>
      <c r="O633" s="15">
        <f t="shared" ca="1" si="66"/>
        <v>248</v>
      </c>
      <c r="P633" s="15" t="str">
        <f t="shared" ca="1" si="67"/>
        <v>181-365d</v>
      </c>
      <c r="Q633" s="17">
        <f ca="1">IF(P633="0-90d",0,IF(P633="91-180d",INDEX(Assumptions!$F$8:$F$12,MATCH(B633,Assumptions!$A$8:$A$12,0)),IF(P633="181-365d",INDEX(Assumptions!$G$8:$G$12,MATCH(B633,Assumptions!$A$8:$A$12,0)),INDEX(Assumptions!$H$8:$H$12,MATCH(B633,Assumptions!$A$8:$A$12,0)))))</f>
        <v>0.35</v>
      </c>
      <c r="R633" s="14">
        <f t="shared" ca="1" si="68"/>
        <v>738179.66249999998</v>
      </c>
      <c r="S633" s="14">
        <f t="shared" ca="1" si="69"/>
        <v>1370905.0874999999</v>
      </c>
      <c r="T633" s="11" t="s">
        <v>25</v>
      </c>
      <c r="U633" s="18" t="s">
        <v>26</v>
      </c>
    </row>
    <row r="634" spans="1:21" ht="15" customHeight="1" x14ac:dyDescent="0.15">
      <c r="A634" s="10" t="s">
        <v>682</v>
      </c>
      <c r="B634" s="11" t="s">
        <v>28</v>
      </c>
      <c r="C634" s="11" t="s">
        <v>35</v>
      </c>
      <c r="D634" s="12">
        <v>46008</v>
      </c>
      <c r="E634" s="11">
        <v>171</v>
      </c>
      <c r="F634" s="11" t="s">
        <v>24</v>
      </c>
      <c r="G634" s="13">
        <v>9255.02</v>
      </c>
      <c r="H634" s="14">
        <f t="shared" si="63"/>
        <v>1582608.4200000002</v>
      </c>
      <c r="I634" s="14">
        <f>IF(F634="GHS",H634,H634*Assumptions!$B$4)</f>
        <v>17092170.936000004</v>
      </c>
      <c r="J634" s="15" t="str">
        <f>INDEX(Assumptions!$B$8:$B$12,MATCH(B634,Assumptions!$A$8:$A$12,0))</f>
        <v>Fair Value Less Costs to Sell</v>
      </c>
      <c r="K634" s="16">
        <f>G634/(1-INDEX(Assumptions!$D$8:$D$12,MATCH(B634,Assumptions!$A$8:$A$12,0)))</f>
        <v>10517.068181818182</v>
      </c>
      <c r="L634" s="16">
        <f t="shared" si="64"/>
        <v>277.6506</v>
      </c>
      <c r="M634" s="16">
        <f t="shared" si="65"/>
        <v>525.85340909090917</v>
      </c>
      <c r="N634" s="14">
        <f>E634*(K634-L634-M634)*IF(F634="GHS",1,Assumptions!$B$4)</f>
        <v>17939010.314192727</v>
      </c>
      <c r="O634" s="15">
        <f t="shared" ca="1" si="66"/>
        <v>278</v>
      </c>
      <c r="P634" s="15" t="str">
        <f t="shared" ca="1" si="67"/>
        <v>181-365d</v>
      </c>
      <c r="Q634" s="17">
        <f ca="1">IF(P634="0-90d",0,IF(P634="91-180d",INDEX(Assumptions!$F$8:$F$12,MATCH(B634,Assumptions!$A$8:$A$12,0)),IF(P634="181-365d",INDEX(Assumptions!$G$8:$G$12,MATCH(B634,Assumptions!$A$8:$A$12,0)),INDEX(Assumptions!$H$8:$H$12,MATCH(B634,Assumptions!$A$8:$A$12,0)))))</f>
        <v>0.1</v>
      </c>
      <c r="R634" s="14">
        <f t="shared" ca="1" si="68"/>
        <v>1709217.0936000005</v>
      </c>
      <c r="S634" s="14">
        <f t="shared" ca="1" si="69"/>
        <v>15382953.842400003</v>
      </c>
      <c r="T634" s="11" t="s">
        <v>25</v>
      </c>
      <c r="U634" s="18" t="s">
        <v>26</v>
      </c>
    </row>
    <row r="635" spans="1:21" ht="15" customHeight="1" x14ac:dyDescent="0.15">
      <c r="A635" s="10" t="s">
        <v>683</v>
      </c>
      <c r="B635" s="11" t="s">
        <v>28</v>
      </c>
      <c r="C635" s="11" t="s">
        <v>35</v>
      </c>
      <c r="D635" s="12">
        <v>45832</v>
      </c>
      <c r="E635" s="11">
        <v>1415</v>
      </c>
      <c r="F635" s="11" t="s">
        <v>24</v>
      </c>
      <c r="G635" s="13">
        <v>3878.45</v>
      </c>
      <c r="H635" s="14">
        <f t="shared" si="63"/>
        <v>5488006.75</v>
      </c>
      <c r="I635" s="14">
        <f>IF(F635="GHS",H635,H635*Assumptions!$B$4)</f>
        <v>59270472.900000006</v>
      </c>
      <c r="J635" s="15" t="str">
        <f>INDEX(Assumptions!$B$8:$B$12,MATCH(B635,Assumptions!$A$8:$A$12,0))</f>
        <v>Fair Value Less Costs to Sell</v>
      </c>
      <c r="K635" s="16">
        <f>G635/(1-INDEX(Assumptions!$D$8:$D$12,MATCH(B635,Assumptions!$A$8:$A$12,0)))</f>
        <v>4407.329545454545</v>
      </c>
      <c r="L635" s="16">
        <f t="shared" si="64"/>
        <v>116.3535</v>
      </c>
      <c r="M635" s="16">
        <f t="shared" si="65"/>
        <v>220.36647727272725</v>
      </c>
      <c r="N635" s="14">
        <f>E635*(K635-L635-M635)*IF(F635="GHS",1,Assumptions!$B$4)</f>
        <v>62207055.42095454</v>
      </c>
      <c r="O635" s="15">
        <f t="shared" ca="1" si="66"/>
        <v>454</v>
      </c>
      <c r="P635" s="15" t="str">
        <f t="shared" ca="1" si="67"/>
        <v>365d+</v>
      </c>
      <c r="Q635" s="17">
        <f ca="1">IF(P635="0-90d",0,IF(P635="91-180d",INDEX(Assumptions!$F$8:$F$12,MATCH(B635,Assumptions!$A$8:$A$12,0)),IF(P635="181-365d",INDEX(Assumptions!$G$8:$G$12,MATCH(B635,Assumptions!$A$8:$A$12,0)),INDEX(Assumptions!$H$8:$H$12,MATCH(B635,Assumptions!$A$8:$A$12,0)))))</f>
        <v>0.4</v>
      </c>
      <c r="R635" s="14">
        <f t="shared" ca="1" si="68"/>
        <v>23708189.160000004</v>
      </c>
      <c r="S635" s="14">
        <f t="shared" si="69"/>
        <v>0</v>
      </c>
      <c r="T635" s="11" t="s">
        <v>39</v>
      </c>
      <c r="U635" s="18" t="s">
        <v>26</v>
      </c>
    </row>
    <row r="636" spans="1:21" ht="15" customHeight="1" x14ac:dyDescent="0.15">
      <c r="A636" s="10" t="s">
        <v>684</v>
      </c>
      <c r="B636" s="11" t="s">
        <v>31</v>
      </c>
      <c r="C636" s="11" t="s">
        <v>76</v>
      </c>
      <c r="D636" s="12">
        <v>46015</v>
      </c>
      <c r="E636" s="11">
        <v>2545</v>
      </c>
      <c r="F636" s="11" t="s">
        <v>33</v>
      </c>
      <c r="G636" s="13">
        <v>2179.6999999999998</v>
      </c>
      <c r="H636" s="14">
        <f t="shared" si="63"/>
        <v>5547336.5</v>
      </c>
      <c r="I636" s="14">
        <f>IF(F636="GHS",H636,H636*Assumptions!$B$4)</f>
        <v>5547336.5</v>
      </c>
      <c r="J636" s="15" t="str">
        <f>INDEX(Assumptions!$B$8:$B$12,MATCH(B636,Assumptions!$A$8:$A$12,0))</f>
        <v>Weighted Average</v>
      </c>
      <c r="K636" s="16">
        <f>G636/(1-INDEX(Assumptions!$D$8:$D$12,MATCH(B636,Assumptions!$A$8:$A$12,0)))</f>
        <v>3027.3611111111109</v>
      </c>
      <c r="L636" s="16">
        <f t="shared" si="64"/>
        <v>65.390999999999991</v>
      </c>
      <c r="M636" s="16">
        <f t="shared" si="65"/>
        <v>151.36805555555554</v>
      </c>
      <c r="N636" s="14">
        <f>E636*(K636-L636-M636)*IF(F636="GHS",1,Assumptions!$B$4)</f>
        <v>7152982.2313888874</v>
      </c>
      <c r="O636" s="15">
        <f t="shared" ca="1" si="66"/>
        <v>271</v>
      </c>
      <c r="P636" s="15" t="str">
        <f t="shared" ca="1" si="67"/>
        <v>181-365d</v>
      </c>
      <c r="Q636" s="17">
        <f ca="1">IF(P636="0-90d",0,IF(P636="91-180d",INDEX(Assumptions!$F$8:$F$12,MATCH(B636,Assumptions!$A$8:$A$12,0)),IF(P636="181-365d",INDEX(Assumptions!$G$8:$G$12,MATCH(B636,Assumptions!$A$8:$A$12,0)),INDEX(Assumptions!$H$8:$H$12,MATCH(B636,Assumptions!$A$8:$A$12,0)))))</f>
        <v>0.2</v>
      </c>
      <c r="R636" s="14">
        <f t="shared" ca="1" si="68"/>
        <v>1109467.3</v>
      </c>
      <c r="S636" s="14">
        <f t="shared" ca="1" si="69"/>
        <v>4437869.2</v>
      </c>
      <c r="T636" s="11" t="s">
        <v>25</v>
      </c>
      <c r="U636" s="18" t="s">
        <v>36</v>
      </c>
    </row>
    <row r="637" spans="1:21" ht="15" customHeight="1" x14ac:dyDescent="0.15">
      <c r="A637" s="10" t="s">
        <v>685</v>
      </c>
      <c r="B637" s="11" t="s">
        <v>46</v>
      </c>
      <c r="C637" s="11" t="s">
        <v>47</v>
      </c>
      <c r="D637" s="12">
        <v>45807</v>
      </c>
      <c r="E637" s="11">
        <v>2636</v>
      </c>
      <c r="F637" s="11" t="s">
        <v>33</v>
      </c>
      <c r="G637" s="13">
        <v>791376.27</v>
      </c>
      <c r="H637" s="14">
        <f t="shared" si="63"/>
        <v>2086067847.72</v>
      </c>
      <c r="I637" s="14">
        <f>IF(F637="GHS",H637,H637*Assumptions!$B$4)</f>
        <v>2086067847.72</v>
      </c>
      <c r="J637" s="15" t="str">
        <f>INDEX(Assumptions!$B$8:$B$12,MATCH(B637,Assumptions!$A$8:$A$12,0))</f>
        <v>Specific Identification</v>
      </c>
      <c r="K637" s="16">
        <f>G637/(1-INDEX(Assumptions!$D$8:$D$12,MATCH(B637,Assumptions!$A$8:$A$12,0)))</f>
        <v>1014584.9615384615</v>
      </c>
      <c r="L637" s="16">
        <f t="shared" si="64"/>
        <v>23741.288099999998</v>
      </c>
      <c r="M637" s="16">
        <f t="shared" si="65"/>
        <v>50729.248076923075</v>
      </c>
      <c r="N637" s="14">
        <f>E637*(K637-L637-M637)*IF(F637="GHS",1,Assumptions!$B$4)</f>
        <v>2478141625.2530155</v>
      </c>
      <c r="O637" s="15">
        <f t="shared" ca="1" si="66"/>
        <v>479</v>
      </c>
      <c r="P637" s="15" t="str">
        <f t="shared" ca="1" si="67"/>
        <v>365d+</v>
      </c>
      <c r="Q637" s="17">
        <f ca="1">IF(P637="0-90d",0,IF(P637="91-180d",INDEX(Assumptions!$F$8:$F$12,MATCH(B637,Assumptions!$A$8:$A$12,0)),IF(P637="181-365d",INDEX(Assumptions!$G$8:$G$12,MATCH(B637,Assumptions!$A$8:$A$12,0)),INDEX(Assumptions!$H$8:$H$12,MATCH(B637,Assumptions!$A$8:$A$12,0)))))</f>
        <v>0.15</v>
      </c>
      <c r="R637" s="14">
        <f t="shared" ca="1" si="68"/>
        <v>312910177.15799999</v>
      </c>
      <c r="S637" s="14">
        <f t="shared" ca="1" si="69"/>
        <v>1773157670.562</v>
      </c>
      <c r="T637" s="11" t="s">
        <v>25</v>
      </c>
      <c r="U637" s="18" t="s">
        <v>26</v>
      </c>
    </row>
    <row r="638" spans="1:21" ht="15" customHeight="1" x14ac:dyDescent="0.15">
      <c r="A638" s="10" t="s">
        <v>686</v>
      </c>
      <c r="B638" s="11" t="s">
        <v>22</v>
      </c>
      <c r="C638" s="11" t="s">
        <v>61</v>
      </c>
      <c r="D638" s="12">
        <v>45991</v>
      </c>
      <c r="E638" s="11">
        <v>270</v>
      </c>
      <c r="F638" s="11" t="s">
        <v>24</v>
      </c>
      <c r="G638" s="13">
        <v>36321.279999999999</v>
      </c>
      <c r="H638" s="14">
        <f t="shared" si="63"/>
        <v>9806745.5999999996</v>
      </c>
      <c r="I638" s="14">
        <f>IF(F638="GHS",H638,H638*Assumptions!$B$4)</f>
        <v>105912852.48</v>
      </c>
      <c r="J638" s="15" t="str">
        <f>INDEX(Assumptions!$B$8:$B$12,MATCH(B638,Assumptions!$A$8:$A$12,0))</f>
        <v>FIFO</v>
      </c>
      <c r="K638" s="16">
        <f>G638/(1-INDEX(Assumptions!$D$8:$D$12,MATCH(B638,Assumptions!$A$8:$A$12,0)))</f>
        <v>44294.243902439019</v>
      </c>
      <c r="L638" s="16">
        <f t="shared" si="64"/>
        <v>1089.6383999999998</v>
      </c>
      <c r="M638" s="16">
        <f t="shared" si="65"/>
        <v>2214.712195121951</v>
      </c>
      <c r="N638" s="14">
        <f>E638*(K638-L638-M638)*IF(F638="GHS",1,Assumptions!$B$4)</f>
        <v>119526528.88413659</v>
      </c>
      <c r="O638" s="15">
        <f t="shared" ca="1" si="66"/>
        <v>295</v>
      </c>
      <c r="P638" s="15" t="str">
        <f t="shared" ca="1" si="67"/>
        <v>181-365d</v>
      </c>
      <c r="Q638" s="17">
        <f ca="1">IF(P638="0-90d",0,IF(P638="91-180d",INDEX(Assumptions!$F$8:$F$12,MATCH(B638,Assumptions!$A$8:$A$12,0)),IF(P638="181-365d",INDEX(Assumptions!$G$8:$G$12,MATCH(B638,Assumptions!$A$8:$A$12,0)),INDEX(Assumptions!$H$8:$H$12,MATCH(B638,Assumptions!$A$8:$A$12,0)))))</f>
        <v>0.15</v>
      </c>
      <c r="R638" s="14">
        <f t="shared" ca="1" si="68"/>
        <v>15886927.872</v>
      </c>
      <c r="S638" s="14">
        <f t="shared" ca="1" si="69"/>
        <v>90025924.60800001</v>
      </c>
      <c r="T638" s="11" t="s">
        <v>50</v>
      </c>
      <c r="U638" s="18" t="s">
        <v>26</v>
      </c>
    </row>
    <row r="639" spans="1:21" ht="15" customHeight="1" x14ac:dyDescent="0.15">
      <c r="A639" s="10" t="s">
        <v>687</v>
      </c>
      <c r="B639" s="11" t="s">
        <v>41</v>
      </c>
      <c r="C639" s="11" t="s">
        <v>44</v>
      </c>
      <c r="D639" s="12">
        <v>46045</v>
      </c>
      <c r="E639" s="11">
        <v>431</v>
      </c>
      <c r="F639" s="11" t="s">
        <v>33</v>
      </c>
      <c r="G639" s="13">
        <v>266.63</v>
      </c>
      <c r="H639" s="14">
        <f t="shared" si="63"/>
        <v>114917.53</v>
      </c>
      <c r="I639" s="14">
        <f>IF(F639="GHS",H639,H639*Assumptions!$B$4)</f>
        <v>114917.53</v>
      </c>
      <c r="J639" s="15" t="str">
        <f>INDEX(Assumptions!$B$8:$B$12,MATCH(B639,Assumptions!$A$8:$A$12,0))</f>
        <v>Weighted Average</v>
      </c>
      <c r="K639" s="16">
        <f>G639/(1-INDEX(Assumptions!$D$8:$D$12,MATCH(B639,Assumptions!$A$8:$A$12,0)))</f>
        <v>410.2</v>
      </c>
      <c r="L639" s="16">
        <f t="shared" si="64"/>
        <v>7.9988999999999999</v>
      </c>
      <c r="M639" s="16">
        <f t="shared" si="65"/>
        <v>20.51</v>
      </c>
      <c r="N639" s="14">
        <f>E639*(K639-L639-M639)*IF(F639="GHS",1,Assumptions!$B$4)</f>
        <v>164508.86410000001</v>
      </c>
      <c r="O639" s="15">
        <f t="shared" ca="1" si="66"/>
        <v>241</v>
      </c>
      <c r="P639" s="15" t="str">
        <f t="shared" ca="1" si="67"/>
        <v>181-365d</v>
      </c>
      <c r="Q639" s="17">
        <f ca="1">IF(P639="0-90d",0,IF(P639="91-180d",INDEX(Assumptions!$F$8:$F$12,MATCH(B639,Assumptions!$A$8:$A$12,0)),IF(P639="181-365d",INDEX(Assumptions!$G$8:$G$12,MATCH(B639,Assumptions!$A$8:$A$12,0)),INDEX(Assumptions!$H$8:$H$12,MATCH(B639,Assumptions!$A$8:$A$12,0)))))</f>
        <v>0.35</v>
      </c>
      <c r="R639" s="14">
        <f t="shared" ca="1" si="68"/>
        <v>40221.135499999997</v>
      </c>
      <c r="S639" s="14">
        <f t="shared" ca="1" si="69"/>
        <v>74696.394499999995</v>
      </c>
      <c r="T639" s="11" t="s">
        <v>50</v>
      </c>
      <c r="U639" s="18" t="s">
        <v>26</v>
      </c>
    </row>
    <row r="640" spans="1:21" ht="15" customHeight="1" x14ac:dyDescent="0.15">
      <c r="A640" s="10" t="s">
        <v>688</v>
      </c>
      <c r="B640" s="11" t="s">
        <v>28</v>
      </c>
      <c r="C640" s="11" t="s">
        <v>29</v>
      </c>
      <c r="D640" s="12">
        <v>45755</v>
      </c>
      <c r="E640" s="11">
        <v>2447</v>
      </c>
      <c r="F640" s="11" t="s">
        <v>24</v>
      </c>
      <c r="G640" s="13">
        <v>12177.05</v>
      </c>
      <c r="H640" s="14">
        <f t="shared" si="63"/>
        <v>29797241.349999998</v>
      </c>
      <c r="I640" s="14">
        <f>IF(F640="GHS",H640,H640*Assumptions!$B$4)</f>
        <v>321810206.57999998</v>
      </c>
      <c r="J640" s="15" t="str">
        <f>INDEX(Assumptions!$B$8:$B$12,MATCH(B640,Assumptions!$A$8:$A$12,0))</f>
        <v>Fair Value Less Costs to Sell</v>
      </c>
      <c r="K640" s="16">
        <f>G640/(1-INDEX(Assumptions!$D$8:$D$12,MATCH(B640,Assumptions!$A$8:$A$12,0)))</f>
        <v>13837.556818181818</v>
      </c>
      <c r="L640" s="16">
        <f t="shared" si="64"/>
        <v>365.31149999999997</v>
      </c>
      <c r="M640" s="16">
        <f t="shared" si="65"/>
        <v>691.87784090909099</v>
      </c>
      <c r="N640" s="14">
        <f>E640*(K640-L640-M640)*IF(F640="GHS",1,Assumptions!$B$4)</f>
        <v>337754439.54237276</v>
      </c>
      <c r="O640" s="15">
        <f t="shared" ca="1" si="66"/>
        <v>531</v>
      </c>
      <c r="P640" s="15" t="str">
        <f t="shared" ca="1" si="67"/>
        <v>365d+</v>
      </c>
      <c r="Q640" s="17">
        <f ca="1">IF(P640="0-90d",0,IF(P640="91-180d",INDEX(Assumptions!$F$8:$F$12,MATCH(B640,Assumptions!$A$8:$A$12,0)),IF(P640="181-365d",INDEX(Assumptions!$G$8:$G$12,MATCH(B640,Assumptions!$A$8:$A$12,0)),INDEX(Assumptions!$H$8:$H$12,MATCH(B640,Assumptions!$A$8:$A$12,0)))))</f>
        <v>0.4</v>
      </c>
      <c r="R640" s="14">
        <f t="shared" ca="1" si="68"/>
        <v>128724082.632</v>
      </c>
      <c r="S640" s="14">
        <f t="shared" si="69"/>
        <v>0</v>
      </c>
      <c r="T640" s="11" t="s">
        <v>39</v>
      </c>
      <c r="U640" s="18" t="s">
        <v>26</v>
      </c>
    </row>
    <row r="641" spans="1:21" ht="15" customHeight="1" x14ac:dyDescent="0.15">
      <c r="A641" s="10" t="s">
        <v>689</v>
      </c>
      <c r="B641" s="11" t="s">
        <v>46</v>
      </c>
      <c r="C641" s="11" t="s">
        <v>47</v>
      </c>
      <c r="D641" s="12">
        <v>46110</v>
      </c>
      <c r="E641" s="11">
        <v>3074</v>
      </c>
      <c r="F641" s="11" t="s">
        <v>33</v>
      </c>
      <c r="G641" s="13">
        <v>232304.23</v>
      </c>
      <c r="H641" s="14">
        <f t="shared" si="63"/>
        <v>714103203.01999998</v>
      </c>
      <c r="I641" s="14">
        <f>IF(F641="GHS",H641,H641*Assumptions!$B$4)</f>
        <v>714103203.01999998</v>
      </c>
      <c r="J641" s="15" t="str">
        <f>INDEX(Assumptions!$B$8:$B$12,MATCH(B641,Assumptions!$A$8:$A$12,0))</f>
        <v>Specific Identification</v>
      </c>
      <c r="K641" s="16">
        <f>G641/(1-INDEX(Assumptions!$D$8:$D$12,MATCH(B641,Assumptions!$A$8:$A$12,0)))</f>
        <v>297825.93589743588</v>
      </c>
      <c r="L641" s="16">
        <f t="shared" si="64"/>
        <v>6969.1269000000002</v>
      </c>
      <c r="M641" s="16">
        <f t="shared" si="65"/>
        <v>14891.296794871794</v>
      </c>
      <c r="N641" s="14">
        <f>E641*(K641-L641-M641)*IF(F641="GHS",1,Assumptions!$B$4)</f>
        <v>848317984.51068211</v>
      </c>
      <c r="O641" s="15">
        <f t="shared" ca="1" si="66"/>
        <v>176</v>
      </c>
      <c r="P641" s="15" t="str">
        <f t="shared" ca="1" si="67"/>
        <v>91-180d</v>
      </c>
      <c r="Q641" s="17">
        <f ca="1">IF(P641="0-90d",0,IF(P641="91-180d",INDEX(Assumptions!$F$8:$F$12,MATCH(B641,Assumptions!$A$8:$A$12,0)),IF(P641="181-365d",INDEX(Assumptions!$G$8:$G$12,MATCH(B641,Assumptions!$A$8:$A$12,0)),INDEX(Assumptions!$H$8:$H$12,MATCH(B641,Assumptions!$A$8:$A$12,0)))))</f>
        <v>0</v>
      </c>
      <c r="R641" s="14">
        <f t="shared" ca="1" si="68"/>
        <v>0</v>
      </c>
      <c r="S641" s="14">
        <f t="shared" ca="1" si="69"/>
        <v>714103203.01999998</v>
      </c>
      <c r="T641" s="11" t="s">
        <v>50</v>
      </c>
      <c r="U641" s="18" t="s">
        <v>26</v>
      </c>
    </row>
    <row r="642" spans="1:21" ht="15" customHeight="1" x14ac:dyDescent="0.15">
      <c r="A642" s="10" t="s">
        <v>690</v>
      </c>
      <c r="B642" s="11" t="s">
        <v>31</v>
      </c>
      <c r="C642" s="11" t="s">
        <v>76</v>
      </c>
      <c r="D642" s="12">
        <v>45864</v>
      </c>
      <c r="E642" s="11">
        <v>3285</v>
      </c>
      <c r="F642" s="11" t="s">
        <v>33</v>
      </c>
      <c r="G642" s="13">
        <v>3687.28</v>
      </c>
      <c r="H642" s="14">
        <f t="shared" ref="H642:H705" si="70">E642*G642</f>
        <v>12112714.800000001</v>
      </c>
      <c r="I642" s="14">
        <f>IF(F642="GHS",H642,H642*Assumptions!$B$4)</f>
        <v>12112714.800000001</v>
      </c>
      <c r="J642" s="15" t="str">
        <f>INDEX(Assumptions!$B$8:$B$12,MATCH(B642,Assumptions!$A$8:$A$12,0))</f>
        <v>Weighted Average</v>
      </c>
      <c r="K642" s="16">
        <f>G642/(1-INDEX(Assumptions!$D$8:$D$12,MATCH(B642,Assumptions!$A$8:$A$12,0)))</f>
        <v>5121.2222222222226</v>
      </c>
      <c r="L642" s="16">
        <f t="shared" ref="L642:L705" si="71">G642*0.03</f>
        <v>110.61840000000001</v>
      </c>
      <c r="M642" s="16">
        <f t="shared" ref="M642:M705" si="72">K642*0.05</f>
        <v>256.06111111111113</v>
      </c>
      <c r="N642" s="14">
        <f>E642*(K642-L642-M642)*IF(F642="GHS",1,Assumptions!$B$4)</f>
        <v>15618672.806</v>
      </c>
      <c r="O642" s="15">
        <f t="shared" ref="O642:O705" ca="1" si="73">TODAY()-D642</f>
        <v>422</v>
      </c>
      <c r="P642" s="15" t="str">
        <f t="shared" ref="P642:P705" ca="1" si="74">IF(O642&lt;=90,"0-90d",IF(O642&lt;=180,"91-180d",IF(O642&lt;=365,"181-365d","365d+")))</f>
        <v>365d+</v>
      </c>
      <c r="Q642" s="17">
        <f ca="1">IF(P642="0-90d",0,IF(P642="91-180d",INDEX(Assumptions!$F$8:$F$12,MATCH(B642,Assumptions!$A$8:$A$12,0)),IF(P642="181-365d",INDEX(Assumptions!$G$8:$G$12,MATCH(B642,Assumptions!$A$8:$A$12,0)),INDEX(Assumptions!$H$8:$H$12,MATCH(B642,Assumptions!$A$8:$A$12,0)))))</f>
        <v>0.6</v>
      </c>
      <c r="R642" s="14">
        <f t="shared" ref="R642:R705" ca="1" si="75">I642*Q642</f>
        <v>7267628.8799999999</v>
      </c>
      <c r="S642" s="14">
        <f t="shared" ref="S642:S705" ca="1" si="76">IF(T642="Held on Consignment (Not Owned)",0,MIN(I642-R642,N642))</f>
        <v>4845085.9200000009</v>
      </c>
      <c r="T642" s="11" t="s">
        <v>25</v>
      </c>
      <c r="U642" s="18" t="s">
        <v>26</v>
      </c>
    </row>
    <row r="643" spans="1:21" ht="15" customHeight="1" x14ac:dyDescent="0.15">
      <c r="A643" s="10" t="s">
        <v>691</v>
      </c>
      <c r="B643" s="11" t="s">
        <v>31</v>
      </c>
      <c r="C643" s="11" t="s">
        <v>63</v>
      </c>
      <c r="D643" s="12">
        <v>45896</v>
      </c>
      <c r="E643" s="11">
        <v>3443</v>
      </c>
      <c r="F643" s="11" t="s">
        <v>33</v>
      </c>
      <c r="G643" s="13">
        <v>2632.23</v>
      </c>
      <c r="H643" s="14">
        <f t="shared" si="70"/>
        <v>9062767.8900000006</v>
      </c>
      <c r="I643" s="14">
        <f>IF(F643="GHS",H643,H643*Assumptions!$B$4)</f>
        <v>9062767.8900000006</v>
      </c>
      <c r="J643" s="15" t="str">
        <f>INDEX(Assumptions!$B$8:$B$12,MATCH(B643,Assumptions!$A$8:$A$12,0))</f>
        <v>Weighted Average</v>
      </c>
      <c r="K643" s="16">
        <f>G643/(1-INDEX(Assumptions!$D$8:$D$12,MATCH(B643,Assumptions!$A$8:$A$12,0)))</f>
        <v>3655.875</v>
      </c>
      <c r="L643" s="16">
        <f t="shared" si="71"/>
        <v>78.966899999999995</v>
      </c>
      <c r="M643" s="16">
        <f t="shared" si="72"/>
        <v>182.79375000000002</v>
      </c>
      <c r="N643" s="14">
        <f>E643*(K643-L643-M643)*IF(F643="GHS",1,Assumptions!$B$4)</f>
        <v>11685935.707050001</v>
      </c>
      <c r="O643" s="15">
        <f t="shared" ca="1" si="73"/>
        <v>390</v>
      </c>
      <c r="P643" s="15" t="str">
        <f t="shared" ca="1" si="74"/>
        <v>365d+</v>
      </c>
      <c r="Q643" s="17">
        <f ca="1">IF(P643="0-90d",0,IF(P643="91-180d",INDEX(Assumptions!$F$8:$F$12,MATCH(B643,Assumptions!$A$8:$A$12,0)),IF(P643="181-365d",INDEX(Assumptions!$G$8:$G$12,MATCH(B643,Assumptions!$A$8:$A$12,0)),INDEX(Assumptions!$H$8:$H$12,MATCH(B643,Assumptions!$A$8:$A$12,0)))))</f>
        <v>0.6</v>
      </c>
      <c r="R643" s="14">
        <f t="shared" ca="1" si="75"/>
        <v>5437660.7340000002</v>
      </c>
      <c r="S643" s="14">
        <f t="shared" ca="1" si="76"/>
        <v>3625107.1560000004</v>
      </c>
      <c r="T643" s="11" t="s">
        <v>25</v>
      </c>
      <c r="U643" s="18" t="s">
        <v>26</v>
      </c>
    </row>
    <row r="644" spans="1:21" ht="15" customHeight="1" x14ac:dyDescent="0.15">
      <c r="A644" s="10" t="s">
        <v>692</v>
      </c>
      <c r="B644" s="11" t="s">
        <v>31</v>
      </c>
      <c r="C644" s="11" t="s">
        <v>32</v>
      </c>
      <c r="D644" s="12">
        <v>46136</v>
      </c>
      <c r="E644" s="11">
        <v>10</v>
      </c>
      <c r="F644" s="11" t="s">
        <v>33</v>
      </c>
      <c r="G644" s="13">
        <v>1376.31</v>
      </c>
      <c r="H644" s="14">
        <f t="shared" si="70"/>
        <v>13763.099999999999</v>
      </c>
      <c r="I644" s="14">
        <f>IF(F644="GHS",H644,H644*Assumptions!$B$4)</f>
        <v>13763.099999999999</v>
      </c>
      <c r="J644" s="15" t="str">
        <f>INDEX(Assumptions!$B$8:$B$12,MATCH(B644,Assumptions!$A$8:$A$12,0))</f>
        <v>Weighted Average</v>
      </c>
      <c r="K644" s="16">
        <f>G644/(1-INDEX(Assumptions!$D$8:$D$12,MATCH(B644,Assumptions!$A$8:$A$12,0)))</f>
        <v>1911.5416666666667</v>
      </c>
      <c r="L644" s="16">
        <f t="shared" si="71"/>
        <v>41.289299999999997</v>
      </c>
      <c r="M644" s="16">
        <f t="shared" si="72"/>
        <v>95.577083333333348</v>
      </c>
      <c r="N644" s="14">
        <f>E644*(K644-L644-M644)*IF(F644="GHS",1,Assumptions!$B$4)</f>
        <v>17746.752833333336</v>
      </c>
      <c r="O644" s="15">
        <f t="shared" ca="1" si="73"/>
        <v>150</v>
      </c>
      <c r="P644" s="15" t="str">
        <f t="shared" ca="1" si="74"/>
        <v>91-180d</v>
      </c>
      <c r="Q644" s="17">
        <f ca="1">IF(P644="0-90d",0,IF(P644="91-180d",INDEX(Assumptions!$F$8:$F$12,MATCH(B644,Assumptions!$A$8:$A$12,0)),IF(P644="181-365d",INDEX(Assumptions!$G$8:$G$12,MATCH(B644,Assumptions!$A$8:$A$12,0)),INDEX(Assumptions!$H$8:$H$12,MATCH(B644,Assumptions!$A$8:$A$12,0)))))</f>
        <v>0.05</v>
      </c>
      <c r="R644" s="14">
        <f t="shared" ca="1" si="75"/>
        <v>688.15499999999997</v>
      </c>
      <c r="S644" s="14">
        <f t="shared" si="76"/>
        <v>0</v>
      </c>
      <c r="T644" s="11" t="s">
        <v>39</v>
      </c>
      <c r="U644" s="18" t="s">
        <v>36</v>
      </c>
    </row>
    <row r="645" spans="1:21" ht="15" customHeight="1" x14ac:dyDescent="0.15">
      <c r="A645" s="10" t="s">
        <v>693</v>
      </c>
      <c r="B645" s="11" t="s">
        <v>41</v>
      </c>
      <c r="C645" s="11" t="s">
        <v>49</v>
      </c>
      <c r="D645" s="12">
        <v>45825</v>
      </c>
      <c r="E645" s="11">
        <v>1599</v>
      </c>
      <c r="F645" s="11" t="s">
        <v>33</v>
      </c>
      <c r="G645" s="13">
        <v>190.85</v>
      </c>
      <c r="H645" s="14">
        <f t="shared" si="70"/>
        <v>305169.14999999997</v>
      </c>
      <c r="I645" s="14">
        <f>IF(F645="GHS",H645,H645*Assumptions!$B$4)</f>
        <v>305169.14999999997</v>
      </c>
      <c r="J645" s="15" t="str">
        <f>INDEX(Assumptions!$B$8:$B$12,MATCH(B645,Assumptions!$A$8:$A$12,0))</f>
        <v>Weighted Average</v>
      </c>
      <c r="K645" s="16">
        <f>G645/(1-INDEX(Assumptions!$D$8:$D$12,MATCH(B645,Assumptions!$A$8:$A$12,0)))</f>
        <v>293.61538461538458</v>
      </c>
      <c r="L645" s="16">
        <f t="shared" si="71"/>
        <v>5.7254999999999994</v>
      </c>
      <c r="M645" s="16">
        <f t="shared" si="72"/>
        <v>14.680769230769229</v>
      </c>
      <c r="N645" s="14">
        <f>E645*(K645-L645-M645)*IF(F645="GHS",1,Assumptions!$B$4)</f>
        <v>436861.37549999997</v>
      </c>
      <c r="O645" s="15">
        <f t="shared" ca="1" si="73"/>
        <v>461</v>
      </c>
      <c r="P645" s="15" t="str">
        <f t="shared" ca="1" si="74"/>
        <v>365d+</v>
      </c>
      <c r="Q645" s="17">
        <f ca="1">IF(P645="0-90d",0,IF(P645="91-180d",INDEX(Assumptions!$F$8:$F$12,MATCH(B645,Assumptions!$A$8:$A$12,0)),IF(P645="181-365d",INDEX(Assumptions!$G$8:$G$12,MATCH(B645,Assumptions!$A$8:$A$12,0)),INDEX(Assumptions!$H$8:$H$12,MATCH(B645,Assumptions!$A$8:$A$12,0)))))</f>
        <v>0.8</v>
      </c>
      <c r="R645" s="14">
        <f t="shared" ca="1" si="75"/>
        <v>244135.31999999998</v>
      </c>
      <c r="S645" s="14">
        <f t="shared" si="76"/>
        <v>0</v>
      </c>
      <c r="T645" s="11" t="s">
        <v>39</v>
      </c>
      <c r="U645" s="18" t="s">
        <v>36</v>
      </c>
    </row>
    <row r="646" spans="1:21" ht="15" customHeight="1" x14ac:dyDescent="0.15">
      <c r="A646" s="10" t="s">
        <v>694</v>
      </c>
      <c r="B646" s="11" t="s">
        <v>41</v>
      </c>
      <c r="C646" s="11" t="s">
        <v>42</v>
      </c>
      <c r="D646" s="12">
        <v>45940</v>
      </c>
      <c r="E646" s="11">
        <v>4157</v>
      </c>
      <c r="F646" s="11" t="s">
        <v>33</v>
      </c>
      <c r="G646" s="13">
        <v>672.44</v>
      </c>
      <c r="H646" s="14">
        <f t="shared" si="70"/>
        <v>2795333.08</v>
      </c>
      <c r="I646" s="14">
        <f>IF(F646="GHS",H646,H646*Assumptions!$B$4)</f>
        <v>2795333.08</v>
      </c>
      <c r="J646" s="15" t="str">
        <f>INDEX(Assumptions!$B$8:$B$12,MATCH(B646,Assumptions!$A$8:$A$12,0))</f>
        <v>Weighted Average</v>
      </c>
      <c r="K646" s="16">
        <f>G646/(1-INDEX(Assumptions!$D$8:$D$12,MATCH(B646,Assumptions!$A$8:$A$12,0)))</f>
        <v>1034.523076923077</v>
      </c>
      <c r="L646" s="16">
        <f t="shared" si="71"/>
        <v>20.173200000000001</v>
      </c>
      <c r="M646" s="16">
        <f t="shared" si="72"/>
        <v>51.726153846153856</v>
      </c>
      <c r="N646" s="14">
        <f>E646*(K646-L646-M646)*IF(F646="GHS",1,Assumptions!$B$4)</f>
        <v>4001626.8168307701</v>
      </c>
      <c r="O646" s="15">
        <f t="shared" ca="1" si="73"/>
        <v>346</v>
      </c>
      <c r="P646" s="15" t="str">
        <f t="shared" ca="1" si="74"/>
        <v>181-365d</v>
      </c>
      <c r="Q646" s="17">
        <f ca="1">IF(P646="0-90d",0,IF(P646="91-180d",INDEX(Assumptions!$F$8:$F$12,MATCH(B646,Assumptions!$A$8:$A$12,0)),IF(P646="181-365d",INDEX(Assumptions!$G$8:$G$12,MATCH(B646,Assumptions!$A$8:$A$12,0)),INDEX(Assumptions!$H$8:$H$12,MATCH(B646,Assumptions!$A$8:$A$12,0)))))</f>
        <v>0.35</v>
      </c>
      <c r="R646" s="14">
        <f t="shared" ca="1" si="75"/>
        <v>978366.57799999998</v>
      </c>
      <c r="S646" s="14">
        <f t="shared" ca="1" si="76"/>
        <v>1816966.5020000001</v>
      </c>
      <c r="T646" s="11" t="s">
        <v>25</v>
      </c>
      <c r="U646" s="18" t="s">
        <v>26</v>
      </c>
    </row>
    <row r="647" spans="1:21" ht="15" customHeight="1" x14ac:dyDescent="0.15">
      <c r="A647" s="10" t="s">
        <v>695</v>
      </c>
      <c r="B647" s="11" t="s">
        <v>31</v>
      </c>
      <c r="C647" s="11" t="s">
        <v>32</v>
      </c>
      <c r="D647" s="12">
        <v>46058</v>
      </c>
      <c r="E647" s="11">
        <v>2353</v>
      </c>
      <c r="F647" s="11" t="s">
        <v>33</v>
      </c>
      <c r="G647" s="13">
        <v>2194.5700000000002</v>
      </c>
      <c r="H647" s="14">
        <f t="shared" si="70"/>
        <v>5163823.21</v>
      </c>
      <c r="I647" s="14">
        <f>IF(F647="GHS",H647,H647*Assumptions!$B$4)</f>
        <v>5163823.21</v>
      </c>
      <c r="J647" s="15" t="str">
        <f>INDEX(Assumptions!$B$8:$B$12,MATCH(B647,Assumptions!$A$8:$A$12,0))</f>
        <v>Weighted Average</v>
      </c>
      <c r="K647" s="16">
        <f>G647/(1-INDEX(Assumptions!$D$8:$D$12,MATCH(B647,Assumptions!$A$8:$A$12,0)))</f>
        <v>3048.0138888888891</v>
      </c>
      <c r="L647" s="16">
        <f t="shared" si="71"/>
        <v>65.837100000000007</v>
      </c>
      <c r="M647" s="16">
        <f t="shared" si="72"/>
        <v>152.40069444444447</v>
      </c>
      <c r="N647" s="14">
        <f>E647*(K647-L647-M647)*IF(F647="GHS",1,Assumptions!$B$4)</f>
        <v>6658463.1502277777</v>
      </c>
      <c r="O647" s="15">
        <f t="shared" ca="1" si="73"/>
        <v>228</v>
      </c>
      <c r="P647" s="15" t="str">
        <f t="shared" ca="1" si="74"/>
        <v>181-365d</v>
      </c>
      <c r="Q647" s="17">
        <f ca="1">IF(P647="0-90d",0,IF(P647="91-180d",INDEX(Assumptions!$F$8:$F$12,MATCH(B647,Assumptions!$A$8:$A$12,0)),IF(P647="181-365d",INDEX(Assumptions!$G$8:$G$12,MATCH(B647,Assumptions!$A$8:$A$12,0)),INDEX(Assumptions!$H$8:$H$12,MATCH(B647,Assumptions!$A$8:$A$12,0)))))</f>
        <v>0.2</v>
      </c>
      <c r="R647" s="14">
        <f t="shared" ca="1" si="75"/>
        <v>1032764.642</v>
      </c>
      <c r="S647" s="14">
        <f t="shared" ca="1" si="76"/>
        <v>4131058.568</v>
      </c>
      <c r="T647" s="11" t="s">
        <v>25</v>
      </c>
      <c r="U647" s="18" t="s">
        <v>26</v>
      </c>
    </row>
    <row r="648" spans="1:21" ht="15" customHeight="1" x14ac:dyDescent="0.15">
      <c r="A648" s="10" t="s">
        <v>696</v>
      </c>
      <c r="B648" s="11" t="s">
        <v>31</v>
      </c>
      <c r="C648" s="11" t="s">
        <v>63</v>
      </c>
      <c r="D648" s="12">
        <v>46125</v>
      </c>
      <c r="E648" s="11">
        <v>3937</v>
      </c>
      <c r="F648" s="11" t="s">
        <v>33</v>
      </c>
      <c r="G648" s="13">
        <v>4473.21</v>
      </c>
      <c r="H648" s="14">
        <f t="shared" si="70"/>
        <v>17611027.77</v>
      </c>
      <c r="I648" s="14">
        <f>IF(F648="GHS",H648,H648*Assumptions!$B$4)</f>
        <v>17611027.77</v>
      </c>
      <c r="J648" s="15" t="str">
        <f>INDEX(Assumptions!$B$8:$B$12,MATCH(B648,Assumptions!$A$8:$A$12,0))</f>
        <v>Weighted Average</v>
      </c>
      <c r="K648" s="16">
        <f>G648/(1-INDEX(Assumptions!$D$8:$D$12,MATCH(B648,Assumptions!$A$8:$A$12,0)))</f>
        <v>6212.791666666667</v>
      </c>
      <c r="L648" s="16">
        <f t="shared" si="71"/>
        <v>134.19630000000001</v>
      </c>
      <c r="M648" s="16">
        <f t="shared" si="72"/>
        <v>310.63958333333335</v>
      </c>
      <c r="N648" s="14">
        <f>E648*(K648-L648-M648)*IF(F648="GHS",1,Assumptions!$B$4)</f>
        <v>22708441.918983337</v>
      </c>
      <c r="O648" s="15">
        <f t="shared" ca="1" si="73"/>
        <v>161</v>
      </c>
      <c r="P648" s="15" t="str">
        <f t="shared" ca="1" si="74"/>
        <v>91-180d</v>
      </c>
      <c r="Q648" s="17">
        <f ca="1">IF(P648="0-90d",0,IF(P648="91-180d",INDEX(Assumptions!$F$8:$F$12,MATCH(B648,Assumptions!$A$8:$A$12,0)),IF(P648="181-365d",INDEX(Assumptions!$G$8:$G$12,MATCH(B648,Assumptions!$A$8:$A$12,0)),INDEX(Assumptions!$H$8:$H$12,MATCH(B648,Assumptions!$A$8:$A$12,0)))))</f>
        <v>0.05</v>
      </c>
      <c r="R648" s="14">
        <f t="shared" ca="1" si="75"/>
        <v>880551.3885</v>
      </c>
      <c r="S648" s="14">
        <f t="shared" ca="1" si="76"/>
        <v>16730476.3815</v>
      </c>
      <c r="T648" s="11" t="s">
        <v>25</v>
      </c>
      <c r="U648" s="18" t="s">
        <v>26</v>
      </c>
    </row>
    <row r="649" spans="1:21" ht="15" customHeight="1" x14ac:dyDescent="0.15">
      <c r="A649" s="10" t="s">
        <v>697</v>
      </c>
      <c r="B649" s="11" t="s">
        <v>31</v>
      </c>
      <c r="C649" s="11" t="s">
        <v>63</v>
      </c>
      <c r="D649" s="12">
        <v>46219</v>
      </c>
      <c r="E649" s="11">
        <v>3513</v>
      </c>
      <c r="F649" s="11" t="s">
        <v>33</v>
      </c>
      <c r="G649" s="13">
        <v>2140.4299999999998</v>
      </c>
      <c r="H649" s="14">
        <f t="shared" si="70"/>
        <v>7519330.5899999999</v>
      </c>
      <c r="I649" s="14">
        <f>IF(F649="GHS",H649,H649*Assumptions!$B$4)</f>
        <v>7519330.5899999999</v>
      </c>
      <c r="J649" s="15" t="str">
        <f>INDEX(Assumptions!$B$8:$B$12,MATCH(B649,Assumptions!$A$8:$A$12,0))</f>
        <v>Weighted Average</v>
      </c>
      <c r="K649" s="16">
        <f>G649/(1-INDEX(Assumptions!$D$8:$D$12,MATCH(B649,Assumptions!$A$8:$A$12,0)))</f>
        <v>2972.8194444444443</v>
      </c>
      <c r="L649" s="16">
        <f t="shared" si="71"/>
        <v>64.212899999999991</v>
      </c>
      <c r="M649" s="16">
        <f t="shared" si="72"/>
        <v>148.64097222222222</v>
      </c>
      <c r="N649" s="14">
        <f>E649*(K649-L649-M649)*IF(F649="GHS",1,Assumptions!$B$4)</f>
        <v>9695759.0552166663</v>
      </c>
      <c r="O649" s="15">
        <f t="shared" ca="1" si="73"/>
        <v>67</v>
      </c>
      <c r="P649" s="15" t="str">
        <f t="shared" ca="1" si="74"/>
        <v>0-90d</v>
      </c>
      <c r="Q649" s="17">
        <f ca="1">IF(P649="0-90d",0,IF(P649="91-180d",INDEX(Assumptions!$F$8:$F$12,MATCH(B649,Assumptions!$A$8:$A$12,0)),IF(P649="181-365d",INDEX(Assumptions!$G$8:$G$12,MATCH(B649,Assumptions!$A$8:$A$12,0)),INDEX(Assumptions!$H$8:$H$12,MATCH(B649,Assumptions!$A$8:$A$12,0)))))</f>
        <v>0</v>
      </c>
      <c r="R649" s="14">
        <f t="shared" ca="1" si="75"/>
        <v>0</v>
      </c>
      <c r="S649" s="14">
        <f t="shared" ca="1" si="76"/>
        <v>7519330.5899999999</v>
      </c>
      <c r="T649" s="11" t="s">
        <v>25</v>
      </c>
      <c r="U649" s="18" t="s">
        <v>26</v>
      </c>
    </row>
    <row r="650" spans="1:21" ht="15" customHeight="1" x14ac:dyDescent="0.15">
      <c r="A650" s="10" t="s">
        <v>698</v>
      </c>
      <c r="B650" s="11" t="s">
        <v>28</v>
      </c>
      <c r="C650" s="11" t="s">
        <v>29</v>
      </c>
      <c r="D650" s="12">
        <v>46166</v>
      </c>
      <c r="E650" s="11">
        <v>1709</v>
      </c>
      <c r="F650" s="11" t="s">
        <v>24</v>
      </c>
      <c r="G650" s="13">
        <v>8295.98</v>
      </c>
      <c r="H650" s="14">
        <f t="shared" si="70"/>
        <v>14177829.819999998</v>
      </c>
      <c r="I650" s="14">
        <f>IF(F650="GHS",H650,H650*Assumptions!$B$4)</f>
        <v>153120562.05599999</v>
      </c>
      <c r="J650" s="15" t="str">
        <f>INDEX(Assumptions!$B$8:$B$12,MATCH(B650,Assumptions!$A$8:$A$12,0))</f>
        <v>Fair Value Less Costs to Sell</v>
      </c>
      <c r="K650" s="16">
        <f>G650/(1-INDEX(Assumptions!$D$8:$D$12,MATCH(B650,Assumptions!$A$8:$A$12,0)))</f>
        <v>9427.25</v>
      </c>
      <c r="L650" s="16">
        <f t="shared" si="71"/>
        <v>248.87939999999998</v>
      </c>
      <c r="M650" s="16">
        <f t="shared" si="72"/>
        <v>471.36250000000001</v>
      </c>
      <c r="N650" s="14">
        <f>E650*(K650-L650-M650)*IF(F650="GHS",1,Assumptions!$B$4)</f>
        <v>160706989.90332004</v>
      </c>
      <c r="O650" s="15">
        <f t="shared" ca="1" si="73"/>
        <v>120</v>
      </c>
      <c r="P650" s="15" t="str">
        <f t="shared" ca="1" si="74"/>
        <v>91-180d</v>
      </c>
      <c r="Q650" s="17">
        <f ca="1">IF(P650="0-90d",0,IF(P650="91-180d",INDEX(Assumptions!$F$8:$F$12,MATCH(B650,Assumptions!$A$8:$A$12,0)),IF(P650="181-365d",INDEX(Assumptions!$G$8:$G$12,MATCH(B650,Assumptions!$A$8:$A$12,0)),INDEX(Assumptions!$H$8:$H$12,MATCH(B650,Assumptions!$A$8:$A$12,0)))))</f>
        <v>0.02</v>
      </c>
      <c r="R650" s="14">
        <f t="shared" ca="1" si="75"/>
        <v>3062411.2411199999</v>
      </c>
      <c r="S650" s="14">
        <f t="shared" ca="1" si="76"/>
        <v>150058150.81487998</v>
      </c>
      <c r="T650" s="11" t="s">
        <v>25</v>
      </c>
      <c r="U650" s="18" t="s">
        <v>26</v>
      </c>
    </row>
    <row r="651" spans="1:21" ht="15" customHeight="1" x14ac:dyDescent="0.15">
      <c r="A651" s="10" t="s">
        <v>699</v>
      </c>
      <c r="B651" s="11" t="s">
        <v>31</v>
      </c>
      <c r="C651" s="11" t="s">
        <v>63</v>
      </c>
      <c r="D651" s="12">
        <v>45821</v>
      </c>
      <c r="E651" s="11">
        <v>2846</v>
      </c>
      <c r="F651" s="11" t="s">
        <v>33</v>
      </c>
      <c r="G651" s="13">
        <v>1292.8699999999999</v>
      </c>
      <c r="H651" s="14">
        <f t="shared" si="70"/>
        <v>3679508.0199999996</v>
      </c>
      <c r="I651" s="14">
        <f>IF(F651="GHS",H651,H651*Assumptions!$B$4)</f>
        <v>3679508.0199999996</v>
      </c>
      <c r="J651" s="15" t="str">
        <f>INDEX(Assumptions!$B$8:$B$12,MATCH(B651,Assumptions!$A$8:$A$12,0))</f>
        <v>Weighted Average</v>
      </c>
      <c r="K651" s="16">
        <f>G651/(1-INDEX(Assumptions!$D$8:$D$12,MATCH(B651,Assumptions!$A$8:$A$12,0)))</f>
        <v>1795.6527777777776</v>
      </c>
      <c r="L651" s="16">
        <f t="shared" si="71"/>
        <v>38.786099999999998</v>
      </c>
      <c r="M651" s="16">
        <f t="shared" si="72"/>
        <v>89.782638888888883</v>
      </c>
      <c r="N651" s="14">
        <f>E651*(K651-L651-M651)*IF(F651="GHS",1,Assumptions!$B$4)</f>
        <v>4744521.1746777771</v>
      </c>
      <c r="O651" s="15">
        <f t="shared" ca="1" si="73"/>
        <v>465</v>
      </c>
      <c r="P651" s="15" t="str">
        <f t="shared" ca="1" si="74"/>
        <v>365d+</v>
      </c>
      <c r="Q651" s="17">
        <f ca="1">IF(P651="0-90d",0,IF(P651="91-180d",INDEX(Assumptions!$F$8:$F$12,MATCH(B651,Assumptions!$A$8:$A$12,0)),IF(P651="181-365d",INDEX(Assumptions!$G$8:$G$12,MATCH(B651,Assumptions!$A$8:$A$12,0)),INDEX(Assumptions!$H$8:$H$12,MATCH(B651,Assumptions!$A$8:$A$12,0)))))</f>
        <v>0.6</v>
      </c>
      <c r="R651" s="14">
        <f t="shared" ca="1" si="75"/>
        <v>2207704.8119999995</v>
      </c>
      <c r="S651" s="14">
        <f t="shared" ca="1" si="76"/>
        <v>1471803.2080000001</v>
      </c>
      <c r="T651" s="11" t="s">
        <v>25</v>
      </c>
      <c r="U651" s="18" t="s">
        <v>26</v>
      </c>
    </row>
    <row r="652" spans="1:21" ht="15" customHeight="1" x14ac:dyDescent="0.15">
      <c r="A652" s="10" t="s">
        <v>700</v>
      </c>
      <c r="B652" s="11" t="s">
        <v>41</v>
      </c>
      <c r="C652" s="11" t="s">
        <v>49</v>
      </c>
      <c r="D652" s="12">
        <v>45736</v>
      </c>
      <c r="E652" s="11">
        <v>2831</v>
      </c>
      <c r="F652" s="11" t="s">
        <v>33</v>
      </c>
      <c r="G652" s="13">
        <v>245.5</v>
      </c>
      <c r="H652" s="14">
        <f t="shared" si="70"/>
        <v>695010.5</v>
      </c>
      <c r="I652" s="14">
        <f>IF(F652="GHS",H652,H652*Assumptions!$B$4)</f>
        <v>695010.5</v>
      </c>
      <c r="J652" s="15" t="str">
        <f>INDEX(Assumptions!$B$8:$B$12,MATCH(B652,Assumptions!$A$8:$A$12,0))</f>
        <v>Weighted Average</v>
      </c>
      <c r="K652" s="16">
        <f>G652/(1-INDEX(Assumptions!$D$8:$D$12,MATCH(B652,Assumptions!$A$8:$A$12,0)))</f>
        <v>377.69230769230768</v>
      </c>
      <c r="L652" s="16">
        <f t="shared" si="71"/>
        <v>7.3649999999999993</v>
      </c>
      <c r="M652" s="16">
        <f t="shared" si="72"/>
        <v>18.884615384615383</v>
      </c>
      <c r="N652" s="14">
        <f>E652*(K652-L652-M652)*IF(F652="GHS",1,Assumptions!$B$4)</f>
        <v>994934.26192307693</v>
      </c>
      <c r="O652" s="15">
        <f t="shared" ca="1" si="73"/>
        <v>550</v>
      </c>
      <c r="P652" s="15" t="str">
        <f t="shared" ca="1" si="74"/>
        <v>365d+</v>
      </c>
      <c r="Q652" s="17">
        <f ca="1">IF(P652="0-90d",0,IF(P652="91-180d",INDEX(Assumptions!$F$8:$F$12,MATCH(B652,Assumptions!$A$8:$A$12,0)),IF(P652="181-365d",INDEX(Assumptions!$G$8:$G$12,MATCH(B652,Assumptions!$A$8:$A$12,0)),INDEX(Assumptions!$H$8:$H$12,MATCH(B652,Assumptions!$A$8:$A$12,0)))))</f>
        <v>0.8</v>
      </c>
      <c r="R652" s="14">
        <f t="shared" ca="1" si="75"/>
        <v>556008.4</v>
      </c>
      <c r="S652" s="14">
        <f t="shared" ca="1" si="76"/>
        <v>139002.09999999998</v>
      </c>
      <c r="T652" s="11" t="s">
        <v>25</v>
      </c>
      <c r="U652" s="18" t="s">
        <v>26</v>
      </c>
    </row>
    <row r="653" spans="1:21" ht="15" customHeight="1" x14ac:dyDescent="0.15">
      <c r="A653" s="10" t="s">
        <v>701</v>
      </c>
      <c r="B653" s="11" t="s">
        <v>22</v>
      </c>
      <c r="C653" s="11" t="s">
        <v>81</v>
      </c>
      <c r="D653" s="12">
        <v>45989</v>
      </c>
      <c r="E653" s="11">
        <v>4982</v>
      </c>
      <c r="F653" s="11" t="s">
        <v>24</v>
      </c>
      <c r="G653" s="13">
        <v>21488.28</v>
      </c>
      <c r="H653" s="14">
        <f t="shared" si="70"/>
        <v>107054610.95999999</v>
      </c>
      <c r="I653" s="14">
        <f>IF(F653="GHS",H653,H653*Assumptions!$B$4)</f>
        <v>1156189798.368</v>
      </c>
      <c r="J653" s="15" t="str">
        <f>INDEX(Assumptions!$B$8:$B$12,MATCH(B653,Assumptions!$A$8:$A$12,0))</f>
        <v>FIFO</v>
      </c>
      <c r="K653" s="16">
        <f>G653/(1-INDEX(Assumptions!$D$8:$D$12,MATCH(B653,Assumptions!$A$8:$A$12,0)))</f>
        <v>26205.219512195119</v>
      </c>
      <c r="L653" s="16">
        <f t="shared" si="71"/>
        <v>644.64839999999992</v>
      </c>
      <c r="M653" s="16">
        <f t="shared" si="72"/>
        <v>1310.2609756097561</v>
      </c>
      <c r="N653" s="14">
        <f>E653*(K653-L653-M653)*IF(F653="GHS",1,Assumptions!$B$4)</f>
        <v>1304802487.0850577</v>
      </c>
      <c r="O653" s="15">
        <f t="shared" ca="1" si="73"/>
        <v>297</v>
      </c>
      <c r="P653" s="15" t="str">
        <f t="shared" ca="1" si="74"/>
        <v>181-365d</v>
      </c>
      <c r="Q653" s="17">
        <f ca="1">IF(P653="0-90d",0,IF(P653="91-180d",INDEX(Assumptions!$F$8:$F$12,MATCH(B653,Assumptions!$A$8:$A$12,0)),IF(P653="181-365d",INDEX(Assumptions!$G$8:$G$12,MATCH(B653,Assumptions!$A$8:$A$12,0)),INDEX(Assumptions!$H$8:$H$12,MATCH(B653,Assumptions!$A$8:$A$12,0)))))</f>
        <v>0.15</v>
      </c>
      <c r="R653" s="14">
        <f t="shared" ca="1" si="75"/>
        <v>173428469.7552</v>
      </c>
      <c r="S653" s="14">
        <f t="shared" ca="1" si="76"/>
        <v>982761328.6128</v>
      </c>
      <c r="T653" s="11" t="s">
        <v>25</v>
      </c>
      <c r="U653" s="18" t="s">
        <v>26</v>
      </c>
    </row>
    <row r="654" spans="1:21" ht="15" customHeight="1" x14ac:dyDescent="0.15">
      <c r="A654" s="10" t="s">
        <v>702</v>
      </c>
      <c r="B654" s="11" t="s">
        <v>41</v>
      </c>
      <c r="C654" s="11" t="s">
        <v>42</v>
      </c>
      <c r="D654" s="12">
        <v>45979</v>
      </c>
      <c r="E654" s="11">
        <v>3252</v>
      </c>
      <c r="F654" s="11" t="s">
        <v>33</v>
      </c>
      <c r="G654" s="13">
        <v>171.78</v>
      </c>
      <c r="H654" s="14">
        <f t="shared" si="70"/>
        <v>558628.56000000006</v>
      </c>
      <c r="I654" s="14">
        <f>IF(F654="GHS",H654,H654*Assumptions!$B$4)</f>
        <v>558628.56000000006</v>
      </c>
      <c r="J654" s="15" t="str">
        <f>INDEX(Assumptions!$B$8:$B$12,MATCH(B654,Assumptions!$A$8:$A$12,0))</f>
        <v>Weighted Average</v>
      </c>
      <c r="K654" s="16">
        <f>G654/(1-INDEX(Assumptions!$D$8:$D$12,MATCH(B654,Assumptions!$A$8:$A$12,0)))</f>
        <v>264.27692307692308</v>
      </c>
      <c r="L654" s="16">
        <f t="shared" si="71"/>
        <v>5.1533999999999995</v>
      </c>
      <c r="M654" s="16">
        <f t="shared" si="72"/>
        <v>13.213846153846156</v>
      </c>
      <c r="N654" s="14">
        <f>E654*(K654-L654-M654)*IF(F654="GHS",1,Assumptions!$B$4)</f>
        <v>799698.2693538462</v>
      </c>
      <c r="O654" s="15">
        <f t="shared" ca="1" si="73"/>
        <v>307</v>
      </c>
      <c r="P654" s="15" t="str">
        <f t="shared" ca="1" si="74"/>
        <v>181-365d</v>
      </c>
      <c r="Q654" s="17">
        <f ca="1">IF(P654="0-90d",0,IF(P654="91-180d",INDEX(Assumptions!$F$8:$F$12,MATCH(B654,Assumptions!$A$8:$A$12,0)),IF(P654="181-365d",INDEX(Assumptions!$G$8:$G$12,MATCH(B654,Assumptions!$A$8:$A$12,0)),INDEX(Assumptions!$H$8:$H$12,MATCH(B654,Assumptions!$A$8:$A$12,0)))))</f>
        <v>0.35</v>
      </c>
      <c r="R654" s="14">
        <f t="shared" ca="1" si="75"/>
        <v>195519.99600000001</v>
      </c>
      <c r="S654" s="14">
        <f t="shared" ca="1" si="76"/>
        <v>363108.56400000001</v>
      </c>
      <c r="T654" s="11" t="s">
        <v>25</v>
      </c>
      <c r="U654" s="18" t="s">
        <v>26</v>
      </c>
    </row>
    <row r="655" spans="1:21" ht="15" customHeight="1" x14ac:dyDescent="0.15">
      <c r="A655" s="10" t="s">
        <v>703</v>
      </c>
      <c r="B655" s="11" t="s">
        <v>41</v>
      </c>
      <c r="C655" s="11" t="s">
        <v>44</v>
      </c>
      <c r="D655" s="12">
        <v>45819</v>
      </c>
      <c r="E655" s="11">
        <v>1000</v>
      </c>
      <c r="F655" s="11" t="s">
        <v>33</v>
      </c>
      <c r="G655" s="13">
        <v>351.72</v>
      </c>
      <c r="H655" s="14">
        <f t="shared" si="70"/>
        <v>351720</v>
      </c>
      <c r="I655" s="14">
        <f>IF(F655="GHS",H655,H655*Assumptions!$B$4)</f>
        <v>351720</v>
      </c>
      <c r="J655" s="15" t="str">
        <f>INDEX(Assumptions!$B$8:$B$12,MATCH(B655,Assumptions!$A$8:$A$12,0))</f>
        <v>Weighted Average</v>
      </c>
      <c r="K655" s="16">
        <f>G655/(1-INDEX(Assumptions!$D$8:$D$12,MATCH(B655,Assumptions!$A$8:$A$12,0)))</f>
        <v>541.10769230769233</v>
      </c>
      <c r="L655" s="16">
        <f t="shared" si="71"/>
        <v>10.551600000000001</v>
      </c>
      <c r="M655" s="16">
        <f t="shared" si="72"/>
        <v>27.055384615384618</v>
      </c>
      <c r="N655" s="14">
        <f>E655*(K655-L655-M655)*IF(F655="GHS",1,Assumptions!$B$4)</f>
        <v>503500.70769230771</v>
      </c>
      <c r="O655" s="15">
        <f t="shared" ca="1" si="73"/>
        <v>467</v>
      </c>
      <c r="P655" s="15" t="str">
        <f t="shared" ca="1" si="74"/>
        <v>365d+</v>
      </c>
      <c r="Q655" s="17">
        <f ca="1">IF(P655="0-90d",0,IF(P655="91-180d",INDEX(Assumptions!$F$8:$F$12,MATCH(B655,Assumptions!$A$8:$A$12,0)),IF(P655="181-365d",INDEX(Assumptions!$G$8:$G$12,MATCH(B655,Assumptions!$A$8:$A$12,0)),INDEX(Assumptions!$H$8:$H$12,MATCH(B655,Assumptions!$A$8:$A$12,0)))))</f>
        <v>0.8</v>
      </c>
      <c r="R655" s="14">
        <f t="shared" ca="1" si="75"/>
        <v>281376</v>
      </c>
      <c r="S655" s="14">
        <f t="shared" ca="1" si="76"/>
        <v>70344</v>
      </c>
      <c r="T655" s="11" t="s">
        <v>25</v>
      </c>
      <c r="U655" s="18" t="s">
        <v>36</v>
      </c>
    </row>
    <row r="656" spans="1:21" ht="15" customHeight="1" x14ac:dyDescent="0.15">
      <c r="A656" s="10" t="s">
        <v>704</v>
      </c>
      <c r="B656" s="11" t="s">
        <v>41</v>
      </c>
      <c r="C656" s="11" t="s">
        <v>115</v>
      </c>
      <c r="D656" s="12">
        <v>46137</v>
      </c>
      <c r="E656" s="11">
        <v>37</v>
      </c>
      <c r="F656" s="11" t="s">
        <v>33</v>
      </c>
      <c r="G656" s="13">
        <v>207.24</v>
      </c>
      <c r="H656" s="14">
        <f t="shared" si="70"/>
        <v>7667.88</v>
      </c>
      <c r="I656" s="14">
        <f>IF(F656="GHS",H656,H656*Assumptions!$B$4)</f>
        <v>7667.88</v>
      </c>
      <c r="J656" s="15" t="str">
        <f>INDEX(Assumptions!$B$8:$B$12,MATCH(B656,Assumptions!$A$8:$A$12,0))</f>
        <v>Weighted Average</v>
      </c>
      <c r="K656" s="16">
        <f>G656/(1-INDEX(Assumptions!$D$8:$D$12,MATCH(B656,Assumptions!$A$8:$A$12,0)))</f>
        <v>318.83076923076925</v>
      </c>
      <c r="L656" s="16">
        <f t="shared" si="71"/>
        <v>6.2172000000000001</v>
      </c>
      <c r="M656" s="16">
        <f t="shared" si="72"/>
        <v>15.941538461538464</v>
      </c>
      <c r="N656" s="14">
        <f>E656*(K656-L656-M656)*IF(F656="GHS",1,Assumptions!$B$4)</f>
        <v>10976.865138461539</v>
      </c>
      <c r="O656" s="15">
        <f t="shared" ca="1" si="73"/>
        <v>149</v>
      </c>
      <c r="P656" s="15" t="str">
        <f t="shared" ca="1" si="74"/>
        <v>91-180d</v>
      </c>
      <c r="Q656" s="17">
        <f ca="1">IF(P656="0-90d",0,IF(P656="91-180d",INDEX(Assumptions!$F$8:$F$12,MATCH(B656,Assumptions!$A$8:$A$12,0)),IF(P656="181-365d",INDEX(Assumptions!$G$8:$G$12,MATCH(B656,Assumptions!$A$8:$A$12,0)),INDEX(Assumptions!$H$8:$H$12,MATCH(B656,Assumptions!$A$8:$A$12,0)))))</f>
        <v>0.1</v>
      </c>
      <c r="R656" s="14">
        <f t="shared" ca="1" si="75"/>
        <v>766.78800000000001</v>
      </c>
      <c r="S656" s="14">
        <f t="shared" ca="1" si="76"/>
        <v>6901.0920000000006</v>
      </c>
      <c r="T656" s="11" t="s">
        <v>25</v>
      </c>
      <c r="U656" s="18" t="s">
        <v>26</v>
      </c>
    </row>
    <row r="657" spans="1:21" ht="15" customHeight="1" x14ac:dyDescent="0.15">
      <c r="A657" s="10" t="s">
        <v>705</v>
      </c>
      <c r="B657" s="11" t="s">
        <v>46</v>
      </c>
      <c r="C657" s="11" t="s">
        <v>52</v>
      </c>
      <c r="D657" s="12">
        <v>46151</v>
      </c>
      <c r="E657" s="11">
        <v>1864</v>
      </c>
      <c r="F657" s="11" t="s">
        <v>33</v>
      </c>
      <c r="G657" s="13">
        <v>219620.33</v>
      </c>
      <c r="H657" s="14">
        <f t="shared" si="70"/>
        <v>409372295.12</v>
      </c>
      <c r="I657" s="14">
        <f>IF(F657="GHS",H657,H657*Assumptions!$B$4)</f>
        <v>409372295.12</v>
      </c>
      <c r="J657" s="15" t="str">
        <f>INDEX(Assumptions!$B$8:$B$12,MATCH(B657,Assumptions!$A$8:$A$12,0))</f>
        <v>Specific Identification</v>
      </c>
      <c r="K657" s="16">
        <f>G657/(1-INDEX(Assumptions!$D$8:$D$12,MATCH(B657,Assumptions!$A$8:$A$12,0)))</f>
        <v>281564.52564102563</v>
      </c>
      <c r="L657" s="16">
        <f t="shared" si="71"/>
        <v>6588.6098999999995</v>
      </c>
      <c r="M657" s="16">
        <f t="shared" si="72"/>
        <v>14078.226282051282</v>
      </c>
      <c r="N657" s="14">
        <f>E657*(K657-L657-M657)*IF(F657="GHS",1,Assumptions!$B$4)</f>
        <v>486313293.15152824</v>
      </c>
      <c r="O657" s="15">
        <f t="shared" ca="1" si="73"/>
        <v>135</v>
      </c>
      <c r="P657" s="15" t="str">
        <f t="shared" ca="1" si="74"/>
        <v>91-180d</v>
      </c>
      <c r="Q657" s="17">
        <f ca="1">IF(P657="0-90d",0,IF(P657="91-180d",INDEX(Assumptions!$F$8:$F$12,MATCH(B657,Assumptions!$A$8:$A$12,0)),IF(P657="181-365d",INDEX(Assumptions!$G$8:$G$12,MATCH(B657,Assumptions!$A$8:$A$12,0)),INDEX(Assumptions!$H$8:$H$12,MATCH(B657,Assumptions!$A$8:$A$12,0)))))</f>
        <v>0</v>
      </c>
      <c r="R657" s="14">
        <f t="shared" ca="1" si="75"/>
        <v>0</v>
      </c>
      <c r="S657" s="14">
        <f t="shared" ca="1" si="76"/>
        <v>409372295.12</v>
      </c>
      <c r="T657" s="11" t="s">
        <v>25</v>
      </c>
      <c r="U657" s="18" t="s">
        <v>36</v>
      </c>
    </row>
    <row r="658" spans="1:21" ht="15" customHeight="1" x14ac:dyDescent="0.15">
      <c r="A658" s="10" t="s">
        <v>706</v>
      </c>
      <c r="B658" s="11" t="s">
        <v>46</v>
      </c>
      <c r="C658" s="11" t="s">
        <v>47</v>
      </c>
      <c r="D658" s="12">
        <v>45957</v>
      </c>
      <c r="E658" s="11">
        <v>2274</v>
      </c>
      <c r="F658" s="11" t="s">
        <v>33</v>
      </c>
      <c r="G658" s="13">
        <v>242290.92</v>
      </c>
      <c r="H658" s="14">
        <f t="shared" si="70"/>
        <v>550969552.08000004</v>
      </c>
      <c r="I658" s="14">
        <f>IF(F658="GHS",H658,H658*Assumptions!$B$4)</f>
        <v>550969552.08000004</v>
      </c>
      <c r="J658" s="15" t="str">
        <f>INDEX(Assumptions!$B$8:$B$12,MATCH(B658,Assumptions!$A$8:$A$12,0))</f>
        <v>Specific Identification</v>
      </c>
      <c r="K658" s="16">
        <f>G658/(1-INDEX(Assumptions!$D$8:$D$12,MATCH(B658,Assumptions!$A$8:$A$12,0)))</f>
        <v>310629.38461538462</v>
      </c>
      <c r="L658" s="16">
        <f t="shared" si="71"/>
        <v>7268.7276000000002</v>
      </c>
      <c r="M658" s="16">
        <f t="shared" si="72"/>
        <v>15531.469230769231</v>
      </c>
      <c r="N658" s="14">
        <f>E658*(K658-L658-M658)*IF(F658="GHS",1,Assumptions!$B$4)</f>
        <v>654523573.02221549</v>
      </c>
      <c r="O658" s="15">
        <f t="shared" ca="1" si="73"/>
        <v>329</v>
      </c>
      <c r="P658" s="15" t="str">
        <f t="shared" ca="1" si="74"/>
        <v>181-365d</v>
      </c>
      <c r="Q658" s="17">
        <f ca="1">IF(P658="0-90d",0,IF(P658="91-180d",INDEX(Assumptions!$F$8:$F$12,MATCH(B658,Assumptions!$A$8:$A$12,0)),IF(P658="181-365d",INDEX(Assumptions!$G$8:$G$12,MATCH(B658,Assumptions!$A$8:$A$12,0)),INDEX(Assumptions!$H$8:$H$12,MATCH(B658,Assumptions!$A$8:$A$12,0)))))</f>
        <v>0.05</v>
      </c>
      <c r="R658" s="14">
        <f t="shared" ca="1" si="75"/>
        <v>27548477.604000002</v>
      </c>
      <c r="S658" s="14">
        <f t="shared" ca="1" si="76"/>
        <v>523421074.47600007</v>
      </c>
      <c r="T658" s="11" t="s">
        <v>25</v>
      </c>
      <c r="U658" s="18" t="s">
        <v>26</v>
      </c>
    </row>
    <row r="659" spans="1:21" ht="15" customHeight="1" x14ac:dyDescent="0.15">
      <c r="A659" s="10" t="s">
        <v>707</v>
      </c>
      <c r="B659" s="11" t="s">
        <v>28</v>
      </c>
      <c r="C659" s="11" t="s">
        <v>29</v>
      </c>
      <c r="D659" s="12">
        <v>46142</v>
      </c>
      <c r="E659" s="11">
        <v>4747</v>
      </c>
      <c r="F659" s="11" t="s">
        <v>24</v>
      </c>
      <c r="G659" s="13">
        <v>7851.84</v>
      </c>
      <c r="H659" s="14">
        <f t="shared" si="70"/>
        <v>37272684.480000004</v>
      </c>
      <c r="I659" s="14">
        <f>IF(F659="GHS",H659,H659*Assumptions!$B$4)</f>
        <v>402544992.38400006</v>
      </c>
      <c r="J659" s="15" t="str">
        <f>INDEX(Assumptions!$B$8:$B$12,MATCH(B659,Assumptions!$A$8:$A$12,0))</f>
        <v>Fair Value Less Costs to Sell</v>
      </c>
      <c r="K659" s="16">
        <f>G659/(1-INDEX(Assumptions!$D$8:$D$12,MATCH(B659,Assumptions!$A$8:$A$12,0)))</f>
        <v>8922.545454545454</v>
      </c>
      <c r="L659" s="16">
        <f t="shared" si="71"/>
        <v>235.55519999999999</v>
      </c>
      <c r="M659" s="16">
        <f t="shared" si="72"/>
        <v>446.12727272727273</v>
      </c>
      <c r="N659" s="14">
        <f>E659*(K659-L659-M659)*IF(F659="GHS",1,Assumptions!$B$4)</f>
        <v>422489267.00666177</v>
      </c>
      <c r="O659" s="15">
        <f t="shared" ca="1" si="73"/>
        <v>144</v>
      </c>
      <c r="P659" s="15" t="str">
        <f t="shared" ca="1" si="74"/>
        <v>91-180d</v>
      </c>
      <c r="Q659" s="17">
        <f ca="1">IF(P659="0-90d",0,IF(P659="91-180d",INDEX(Assumptions!$F$8:$F$12,MATCH(B659,Assumptions!$A$8:$A$12,0)),IF(P659="181-365d",INDEX(Assumptions!$G$8:$G$12,MATCH(B659,Assumptions!$A$8:$A$12,0)),INDEX(Assumptions!$H$8:$H$12,MATCH(B659,Assumptions!$A$8:$A$12,0)))))</f>
        <v>0.02</v>
      </c>
      <c r="R659" s="14">
        <f t="shared" ca="1" si="75"/>
        <v>8050899.8476800015</v>
      </c>
      <c r="S659" s="14">
        <f t="shared" ca="1" si="76"/>
        <v>394494092.53632009</v>
      </c>
      <c r="T659" s="11" t="s">
        <v>25</v>
      </c>
      <c r="U659" s="18" t="s">
        <v>26</v>
      </c>
    </row>
    <row r="660" spans="1:21" ht="15" customHeight="1" x14ac:dyDescent="0.15">
      <c r="A660" s="10" t="s">
        <v>708</v>
      </c>
      <c r="B660" s="11" t="s">
        <v>41</v>
      </c>
      <c r="C660" s="11" t="s">
        <v>49</v>
      </c>
      <c r="D660" s="12">
        <v>46077</v>
      </c>
      <c r="E660" s="11">
        <v>1505</v>
      </c>
      <c r="F660" s="11" t="s">
        <v>33</v>
      </c>
      <c r="G660" s="13">
        <v>176.45</v>
      </c>
      <c r="H660" s="14">
        <f t="shared" si="70"/>
        <v>265557.25</v>
      </c>
      <c r="I660" s="14">
        <f>IF(F660="GHS",H660,H660*Assumptions!$B$4)</f>
        <v>265557.25</v>
      </c>
      <c r="J660" s="15" t="str">
        <f>INDEX(Assumptions!$B$8:$B$12,MATCH(B660,Assumptions!$A$8:$A$12,0))</f>
        <v>Weighted Average</v>
      </c>
      <c r="K660" s="16">
        <f>G660/(1-INDEX(Assumptions!$D$8:$D$12,MATCH(B660,Assumptions!$A$8:$A$12,0)))</f>
        <v>271.46153846153845</v>
      </c>
      <c r="L660" s="16">
        <f t="shared" si="71"/>
        <v>5.2934999999999999</v>
      </c>
      <c r="M660" s="16">
        <f t="shared" si="72"/>
        <v>13.573076923076924</v>
      </c>
      <c r="N660" s="14">
        <f>E660*(K660-L660-M660)*IF(F660="GHS",1,Assumptions!$B$4)</f>
        <v>380155.41711538465</v>
      </c>
      <c r="O660" s="15">
        <f t="shared" ca="1" si="73"/>
        <v>209</v>
      </c>
      <c r="P660" s="15" t="str">
        <f t="shared" ca="1" si="74"/>
        <v>181-365d</v>
      </c>
      <c r="Q660" s="17">
        <f ca="1">IF(P660="0-90d",0,IF(P660="91-180d",INDEX(Assumptions!$F$8:$F$12,MATCH(B660,Assumptions!$A$8:$A$12,0)),IF(P660="181-365d",INDEX(Assumptions!$G$8:$G$12,MATCH(B660,Assumptions!$A$8:$A$12,0)),INDEX(Assumptions!$H$8:$H$12,MATCH(B660,Assumptions!$A$8:$A$12,0)))))</f>
        <v>0.35</v>
      </c>
      <c r="R660" s="14">
        <f t="shared" ca="1" si="75"/>
        <v>92945.037499999991</v>
      </c>
      <c r="S660" s="14">
        <f t="shared" ca="1" si="76"/>
        <v>172612.21250000002</v>
      </c>
      <c r="T660" s="11" t="s">
        <v>25</v>
      </c>
      <c r="U660" s="18" t="s">
        <v>26</v>
      </c>
    </row>
    <row r="661" spans="1:21" ht="15" customHeight="1" x14ac:dyDescent="0.15">
      <c r="A661" s="10" t="s">
        <v>709</v>
      </c>
      <c r="B661" s="11" t="s">
        <v>31</v>
      </c>
      <c r="C661" s="11" t="s">
        <v>63</v>
      </c>
      <c r="D661" s="12">
        <v>46014</v>
      </c>
      <c r="E661" s="11">
        <v>3586</v>
      </c>
      <c r="F661" s="11" t="s">
        <v>33</v>
      </c>
      <c r="G661" s="13">
        <v>5386.72</v>
      </c>
      <c r="H661" s="14">
        <f t="shared" si="70"/>
        <v>19316777.920000002</v>
      </c>
      <c r="I661" s="14">
        <f>IF(F661="GHS",H661,H661*Assumptions!$B$4)</f>
        <v>19316777.920000002</v>
      </c>
      <c r="J661" s="15" t="str">
        <f>INDEX(Assumptions!$B$8:$B$12,MATCH(B661,Assumptions!$A$8:$A$12,0))</f>
        <v>Weighted Average</v>
      </c>
      <c r="K661" s="16">
        <f>G661/(1-INDEX(Assumptions!$D$8:$D$12,MATCH(B661,Assumptions!$A$8:$A$12,0)))</f>
        <v>7481.5555555555566</v>
      </c>
      <c r="L661" s="16">
        <f t="shared" si="71"/>
        <v>161.60159999999999</v>
      </c>
      <c r="M661" s="16">
        <f t="shared" si="72"/>
        <v>374.07777777777784</v>
      </c>
      <c r="N661" s="14">
        <f>E661*(K661-L661-M661)*IF(F661="GHS",1,Assumptions!$B$4)</f>
        <v>24907911.973511115</v>
      </c>
      <c r="O661" s="15">
        <f t="shared" ca="1" si="73"/>
        <v>272</v>
      </c>
      <c r="P661" s="15" t="str">
        <f t="shared" ca="1" si="74"/>
        <v>181-365d</v>
      </c>
      <c r="Q661" s="17">
        <f ca="1">IF(P661="0-90d",0,IF(P661="91-180d",INDEX(Assumptions!$F$8:$F$12,MATCH(B661,Assumptions!$A$8:$A$12,0)),IF(P661="181-365d",INDEX(Assumptions!$G$8:$G$12,MATCH(B661,Assumptions!$A$8:$A$12,0)),INDEX(Assumptions!$H$8:$H$12,MATCH(B661,Assumptions!$A$8:$A$12,0)))))</f>
        <v>0.2</v>
      </c>
      <c r="R661" s="14">
        <f t="shared" ca="1" si="75"/>
        <v>3863355.5840000007</v>
      </c>
      <c r="S661" s="14">
        <f t="shared" ca="1" si="76"/>
        <v>15453422.336000001</v>
      </c>
      <c r="T661" s="11" t="s">
        <v>25</v>
      </c>
      <c r="U661" s="18" t="s">
        <v>36</v>
      </c>
    </row>
    <row r="662" spans="1:21" ht="15" customHeight="1" x14ac:dyDescent="0.15">
      <c r="A662" s="10" t="s">
        <v>710</v>
      </c>
      <c r="B662" s="11" t="s">
        <v>22</v>
      </c>
      <c r="C662" s="11" t="s">
        <v>81</v>
      </c>
      <c r="D662" s="12">
        <v>45954</v>
      </c>
      <c r="E662" s="11">
        <v>3371</v>
      </c>
      <c r="F662" s="11" t="s">
        <v>24</v>
      </c>
      <c r="G662" s="13">
        <v>33981.18</v>
      </c>
      <c r="H662" s="14">
        <f t="shared" si="70"/>
        <v>114550557.78</v>
      </c>
      <c r="I662" s="14">
        <f>IF(F662="GHS",H662,H662*Assumptions!$B$4)</f>
        <v>1237146024.0240002</v>
      </c>
      <c r="J662" s="15" t="str">
        <f>INDEX(Assumptions!$B$8:$B$12,MATCH(B662,Assumptions!$A$8:$A$12,0))</f>
        <v>FIFO</v>
      </c>
      <c r="K662" s="16">
        <f>G662/(1-INDEX(Assumptions!$D$8:$D$12,MATCH(B662,Assumptions!$A$8:$A$12,0)))</f>
        <v>41440.463414634141</v>
      </c>
      <c r="L662" s="16">
        <f t="shared" si="71"/>
        <v>1019.4354</v>
      </c>
      <c r="M662" s="16">
        <f t="shared" si="72"/>
        <v>2072.0231707317071</v>
      </c>
      <c r="N662" s="14">
        <f>E662*(K662-L662-M662)*IF(F662="GHS",1,Assumptions!$B$4)</f>
        <v>1396164549.5509872</v>
      </c>
      <c r="O662" s="15">
        <f t="shared" ca="1" si="73"/>
        <v>332</v>
      </c>
      <c r="P662" s="15" t="str">
        <f t="shared" ca="1" si="74"/>
        <v>181-365d</v>
      </c>
      <c r="Q662" s="17">
        <f ca="1">IF(P662="0-90d",0,IF(P662="91-180d",INDEX(Assumptions!$F$8:$F$12,MATCH(B662,Assumptions!$A$8:$A$12,0)),IF(P662="181-365d",INDEX(Assumptions!$G$8:$G$12,MATCH(B662,Assumptions!$A$8:$A$12,0)),INDEX(Assumptions!$H$8:$H$12,MATCH(B662,Assumptions!$A$8:$A$12,0)))))</f>
        <v>0.15</v>
      </c>
      <c r="R662" s="14">
        <f t="shared" ca="1" si="75"/>
        <v>185571903.60360003</v>
      </c>
      <c r="S662" s="14">
        <f t="shared" ca="1" si="76"/>
        <v>1051574120.4204001</v>
      </c>
      <c r="T662" s="11" t="s">
        <v>25</v>
      </c>
      <c r="U662" s="18" t="s">
        <v>26</v>
      </c>
    </row>
    <row r="663" spans="1:21" ht="15" customHeight="1" x14ac:dyDescent="0.15">
      <c r="A663" s="10" t="s">
        <v>711</v>
      </c>
      <c r="B663" s="11" t="s">
        <v>31</v>
      </c>
      <c r="C663" s="11" t="s">
        <v>32</v>
      </c>
      <c r="D663" s="12">
        <v>46000</v>
      </c>
      <c r="E663" s="11">
        <v>1364</v>
      </c>
      <c r="F663" s="11" t="s">
        <v>33</v>
      </c>
      <c r="G663" s="13">
        <v>3786.08</v>
      </c>
      <c r="H663" s="14">
        <f t="shared" si="70"/>
        <v>5164213.12</v>
      </c>
      <c r="I663" s="14">
        <f>IF(F663="GHS",H663,H663*Assumptions!$B$4)</f>
        <v>5164213.12</v>
      </c>
      <c r="J663" s="15" t="str">
        <f>INDEX(Assumptions!$B$8:$B$12,MATCH(B663,Assumptions!$A$8:$A$12,0))</f>
        <v>Weighted Average</v>
      </c>
      <c r="K663" s="16">
        <f>G663/(1-INDEX(Assumptions!$D$8:$D$12,MATCH(B663,Assumptions!$A$8:$A$12,0)))</f>
        <v>5258.4444444444443</v>
      </c>
      <c r="L663" s="16">
        <f t="shared" si="71"/>
        <v>113.58239999999999</v>
      </c>
      <c r="M663" s="16">
        <f t="shared" si="72"/>
        <v>262.92222222222222</v>
      </c>
      <c r="N663" s="14">
        <f>E663*(K663-L663-M663)*IF(F663="GHS",1,Assumptions!$B$4)</f>
        <v>6658965.9175111102</v>
      </c>
      <c r="O663" s="15">
        <f t="shared" ca="1" si="73"/>
        <v>286</v>
      </c>
      <c r="P663" s="15" t="str">
        <f t="shared" ca="1" si="74"/>
        <v>181-365d</v>
      </c>
      <c r="Q663" s="17">
        <f ca="1">IF(P663="0-90d",0,IF(P663="91-180d",INDEX(Assumptions!$F$8:$F$12,MATCH(B663,Assumptions!$A$8:$A$12,0)),IF(P663="181-365d",INDEX(Assumptions!$G$8:$G$12,MATCH(B663,Assumptions!$A$8:$A$12,0)),INDEX(Assumptions!$H$8:$H$12,MATCH(B663,Assumptions!$A$8:$A$12,0)))))</f>
        <v>0.2</v>
      </c>
      <c r="R663" s="14">
        <f t="shared" ca="1" si="75"/>
        <v>1032842.6240000001</v>
      </c>
      <c r="S663" s="14">
        <f t="shared" ca="1" si="76"/>
        <v>4131370.4960000003</v>
      </c>
      <c r="T663" s="11" t="s">
        <v>25</v>
      </c>
      <c r="U663" s="18" t="s">
        <v>26</v>
      </c>
    </row>
    <row r="664" spans="1:21" ht="15" customHeight="1" x14ac:dyDescent="0.15">
      <c r="A664" s="10" t="s">
        <v>712</v>
      </c>
      <c r="B664" s="11" t="s">
        <v>46</v>
      </c>
      <c r="C664" s="11" t="s">
        <v>47</v>
      </c>
      <c r="D664" s="12">
        <v>45936</v>
      </c>
      <c r="E664" s="11">
        <v>2726</v>
      </c>
      <c r="F664" s="11" t="s">
        <v>33</v>
      </c>
      <c r="G664" s="13">
        <v>621884.84</v>
      </c>
      <c r="H664" s="14">
        <f t="shared" si="70"/>
        <v>1695258073.8399999</v>
      </c>
      <c r="I664" s="14">
        <f>IF(F664="GHS",H664,H664*Assumptions!$B$4)</f>
        <v>1695258073.8399999</v>
      </c>
      <c r="J664" s="15" t="str">
        <f>INDEX(Assumptions!$B$8:$B$12,MATCH(B664,Assumptions!$A$8:$A$12,0))</f>
        <v>Specific Identification</v>
      </c>
      <c r="K664" s="16">
        <f>G664/(1-INDEX(Assumptions!$D$8:$D$12,MATCH(B664,Assumptions!$A$8:$A$12,0)))</f>
        <v>797288.25641025638</v>
      </c>
      <c r="L664" s="16">
        <f t="shared" si="71"/>
        <v>18656.545199999997</v>
      </c>
      <c r="M664" s="16">
        <f t="shared" si="72"/>
        <v>39864.412820512822</v>
      </c>
      <c r="N664" s="14">
        <f>E664*(K664-L664-M664)*IF(F664="GHS",1,Assumptions!$B$4)</f>
        <v>2013879655.4104409</v>
      </c>
      <c r="O664" s="15">
        <f t="shared" ca="1" si="73"/>
        <v>350</v>
      </c>
      <c r="P664" s="15" t="str">
        <f t="shared" ca="1" si="74"/>
        <v>181-365d</v>
      </c>
      <c r="Q664" s="17">
        <f ca="1">IF(P664="0-90d",0,IF(P664="91-180d",INDEX(Assumptions!$F$8:$F$12,MATCH(B664,Assumptions!$A$8:$A$12,0)),IF(P664="181-365d",INDEX(Assumptions!$G$8:$G$12,MATCH(B664,Assumptions!$A$8:$A$12,0)),INDEX(Assumptions!$H$8:$H$12,MATCH(B664,Assumptions!$A$8:$A$12,0)))))</f>
        <v>0.05</v>
      </c>
      <c r="R664" s="14">
        <f t="shared" ca="1" si="75"/>
        <v>84762903.692000002</v>
      </c>
      <c r="S664" s="14">
        <f t="shared" ca="1" si="76"/>
        <v>1610495170.148</v>
      </c>
      <c r="T664" s="11" t="s">
        <v>25</v>
      </c>
      <c r="U664" s="18" t="s">
        <v>26</v>
      </c>
    </row>
    <row r="665" spans="1:21" ht="15" customHeight="1" x14ac:dyDescent="0.15">
      <c r="A665" s="10" t="s">
        <v>713</v>
      </c>
      <c r="B665" s="11" t="s">
        <v>41</v>
      </c>
      <c r="C665" s="11" t="s">
        <v>42</v>
      </c>
      <c r="D665" s="12">
        <v>46213</v>
      </c>
      <c r="E665" s="11">
        <v>3001</v>
      </c>
      <c r="F665" s="11" t="s">
        <v>33</v>
      </c>
      <c r="G665" s="13">
        <v>207.52</v>
      </c>
      <c r="H665" s="14">
        <f t="shared" si="70"/>
        <v>622767.52</v>
      </c>
      <c r="I665" s="14">
        <f>IF(F665="GHS",H665,H665*Assumptions!$B$4)</f>
        <v>622767.52</v>
      </c>
      <c r="J665" s="15" t="str">
        <f>INDEX(Assumptions!$B$8:$B$12,MATCH(B665,Assumptions!$A$8:$A$12,0))</f>
        <v>Weighted Average</v>
      </c>
      <c r="K665" s="16">
        <f>G665/(1-INDEX(Assumptions!$D$8:$D$12,MATCH(B665,Assumptions!$A$8:$A$12,0)))</f>
        <v>319.26153846153846</v>
      </c>
      <c r="L665" s="16">
        <f t="shared" si="71"/>
        <v>6.2256</v>
      </c>
      <c r="M665" s="16">
        <f t="shared" si="72"/>
        <v>15.963076923076924</v>
      </c>
      <c r="N665" s="14">
        <f>E665*(K665-L665-M665)*IF(F665="GHS",1,Assumptions!$B$4)</f>
        <v>891515.65747692308</v>
      </c>
      <c r="O665" s="15">
        <f t="shared" ca="1" si="73"/>
        <v>73</v>
      </c>
      <c r="P665" s="15" t="str">
        <f t="shared" ca="1" si="74"/>
        <v>0-90d</v>
      </c>
      <c r="Q665" s="17">
        <f ca="1">IF(P665="0-90d",0,IF(P665="91-180d",INDEX(Assumptions!$F$8:$F$12,MATCH(B665,Assumptions!$A$8:$A$12,0)),IF(P665="181-365d",INDEX(Assumptions!$G$8:$G$12,MATCH(B665,Assumptions!$A$8:$A$12,0)),INDEX(Assumptions!$H$8:$H$12,MATCH(B665,Assumptions!$A$8:$A$12,0)))))</f>
        <v>0</v>
      </c>
      <c r="R665" s="14">
        <f t="shared" ca="1" si="75"/>
        <v>0</v>
      </c>
      <c r="S665" s="14">
        <f t="shared" ca="1" si="76"/>
        <v>622767.52</v>
      </c>
      <c r="T665" s="11" t="s">
        <v>25</v>
      </c>
      <c r="U665" s="18" t="s">
        <v>26</v>
      </c>
    </row>
    <row r="666" spans="1:21" ht="15" customHeight="1" x14ac:dyDescent="0.15">
      <c r="A666" s="10" t="s">
        <v>714</v>
      </c>
      <c r="B666" s="11" t="s">
        <v>31</v>
      </c>
      <c r="C666" s="11" t="s">
        <v>63</v>
      </c>
      <c r="D666" s="12">
        <v>45790</v>
      </c>
      <c r="E666" s="11">
        <v>2042</v>
      </c>
      <c r="F666" s="11" t="s">
        <v>33</v>
      </c>
      <c r="G666" s="13">
        <v>3167.51</v>
      </c>
      <c r="H666" s="14">
        <f t="shared" si="70"/>
        <v>6468055.4200000009</v>
      </c>
      <c r="I666" s="14">
        <f>IF(F666="GHS",H666,H666*Assumptions!$B$4)</f>
        <v>6468055.4200000009</v>
      </c>
      <c r="J666" s="15" t="str">
        <f>INDEX(Assumptions!$B$8:$B$12,MATCH(B666,Assumptions!$A$8:$A$12,0))</f>
        <v>Weighted Average</v>
      </c>
      <c r="K666" s="16">
        <f>G666/(1-INDEX(Assumptions!$D$8:$D$12,MATCH(B666,Assumptions!$A$8:$A$12,0)))</f>
        <v>4399.3194444444453</v>
      </c>
      <c r="L666" s="16">
        <f t="shared" si="71"/>
        <v>95.025300000000001</v>
      </c>
      <c r="M666" s="16">
        <f t="shared" si="72"/>
        <v>219.96597222222226</v>
      </c>
      <c r="N666" s="14">
        <f>E666*(K666-L666-M666)*IF(F666="GHS",1,Assumptions!$B$4)</f>
        <v>8340198.1276777787</v>
      </c>
      <c r="O666" s="15">
        <f t="shared" ca="1" si="73"/>
        <v>496</v>
      </c>
      <c r="P666" s="15" t="str">
        <f t="shared" ca="1" si="74"/>
        <v>365d+</v>
      </c>
      <c r="Q666" s="17">
        <f ca="1">IF(P666="0-90d",0,IF(P666="91-180d",INDEX(Assumptions!$F$8:$F$12,MATCH(B666,Assumptions!$A$8:$A$12,0)),IF(P666="181-365d",INDEX(Assumptions!$G$8:$G$12,MATCH(B666,Assumptions!$A$8:$A$12,0)),INDEX(Assumptions!$H$8:$H$12,MATCH(B666,Assumptions!$A$8:$A$12,0)))))</f>
        <v>0.6</v>
      </c>
      <c r="R666" s="14">
        <f t="shared" ca="1" si="75"/>
        <v>3880833.2520000003</v>
      </c>
      <c r="S666" s="14">
        <f t="shared" ca="1" si="76"/>
        <v>2587222.1680000005</v>
      </c>
      <c r="T666" s="11" t="s">
        <v>25</v>
      </c>
      <c r="U666" s="18" t="s">
        <v>26</v>
      </c>
    </row>
    <row r="667" spans="1:21" ht="15" customHeight="1" x14ac:dyDescent="0.15">
      <c r="A667" s="10" t="s">
        <v>715</v>
      </c>
      <c r="B667" s="11" t="s">
        <v>31</v>
      </c>
      <c r="C667" s="11" t="s">
        <v>76</v>
      </c>
      <c r="D667" s="12">
        <v>45764</v>
      </c>
      <c r="E667" s="11">
        <v>788</v>
      </c>
      <c r="F667" s="11" t="s">
        <v>33</v>
      </c>
      <c r="G667" s="13">
        <v>1457.85</v>
      </c>
      <c r="H667" s="14">
        <f t="shared" si="70"/>
        <v>1148785.7999999998</v>
      </c>
      <c r="I667" s="14">
        <f>IF(F667="GHS",H667,H667*Assumptions!$B$4)</f>
        <v>1148785.7999999998</v>
      </c>
      <c r="J667" s="15" t="str">
        <f>INDEX(Assumptions!$B$8:$B$12,MATCH(B667,Assumptions!$A$8:$A$12,0))</f>
        <v>Weighted Average</v>
      </c>
      <c r="K667" s="16">
        <f>G667/(1-INDEX(Assumptions!$D$8:$D$12,MATCH(B667,Assumptions!$A$8:$A$12,0)))</f>
        <v>2024.7916666666665</v>
      </c>
      <c r="L667" s="16">
        <f t="shared" si="71"/>
        <v>43.735499999999995</v>
      </c>
      <c r="M667" s="16">
        <f t="shared" si="72"/>
        <v>101.23958333333333</v>
      </c>
      <c r="N667" s="14">
        <f>E667*(K667-L667-M667)*IF(F667="GHS",1,Assumptions!$B$4)</f>
        <v>1481295.4676666665</v>
      </c>
      <c r="O667" s="15">
        <f t="shared" ca="1" si="73"/>
        <v>522</v>
      </c>
      <c r="P667" s="15" t="str">
        <f t="shared" ca="1" si="74"/>
        <v>365d+</v>
      </c>
      <c r="Q667" s="17">
        <f ca="1">IF(P667="0-90d",0,IF(P667="91-180d",INDEX(Assumptions!$F$8:$F$12,MATCH(B667,Assumptions!$A$8:$A$12,0)),IF(P667="181-365d",INDEX(Assumptions!$G$8:$G$12,MATCH(B667,Assumptions!$A$8:$A$12,0)),INDEX(Assumptions!$H$8:$H$12,MATCH(B667,Assumptions!$A$8:$A$12,0)))))</f>
        <v>0.6</v>
      </c>
      <c r="R667" s="14">
        <f t="shared" ca="1" si="75"/>
        <v>689271.47999999986</v>
      </c>
      <c r="S667" s="14">
        <f t="shared" ca="1" si="76"/>
        <v>459514.31999999995</v>
      </c>
      <c r="T667" s="11" t="s">
        <v>25</v>
      </c>
      <c r="U667" s="18" t="s">
        <v>26</v>
      </c>
    </row>
    <row r="668" spans="1:21" ht="15" customHeight="1" x14ac:dyDescent="0.15">
      <c r="A668" s="10" t="s">
        <v>716</v>
      </c>
      <c r="B668" s="11" t="s">
        <v>41</v>
      </c>
      <c r="C668" s="11" t="s">
        <v>44</v>
      </c>
      <c r="D668" s="12">
        <v>46202</v>
      </c>
      <c r="E668" s="11">
        <v>2326</v>
      </c>
      <c r="F668" s="11" t="s">
        <v>33</v>
      </c>
      <c r="G668" s="13">
        <v>195.19</v>
      </c>
      <c r="H668" s="14">
        <f t="shared" si="70"/>
        <v>454011.94</v>
      </c>
      <c r="I668" s="14">
        <f>IF(F668="GHS",H668,H668*Assumptions!$B$4)</f>
        <v>454011.94</v>
      </c>
      <c r="J668" s="15" t="str">
        <f>INDEX(Assumptions!$B$8:$B$12,MATCH(B668,Assumptions!$A$8:$A$12,0))</f>
        <v>Weighted Average</v>
      </c>
      <c r="K668" s="16">
        <f>G668/(1-INDEX(Assumptions!$D$8:$D$12,MATCH(B668,Assumptions!$A$8:$A$12,0)))</f>
        <v>300.2923076923077</v>
      </c>
      <c r="L668" s="16">
        <f t="shared" si="71"/>
        <v>5.8556999999999997</v>
      </c>
      <c r="M668" s="16">
        <f t="shared" si="72"/>
        <v>15.014615384615386</v>
      </c>
      <c r="N668" s="14">
        <f>E668*(K668-L668-M668)*IF(F668="GHS",1,Assumptions!$B$4)</f>
        <v>649935.55410769221</v>
      </c>
      <c r="O668" s="15">
        <f t="shared" ca="1" si="73"/>
        <v>84</v>
      </c>
      <c r="P668" s="15" t="str">
        <f t="shared" ca="1" si="74"/>
        <v>0-90d</v>
      </c>
      <c r="Q668" s="17">
        <f ca="1">IF(P668="0-90d",0,IF(P668="91-180d",INDEX(Assumptions!$F$8:$F$12,MATCH(B668,Assumptions!$A$8:$A$12,0)),IF(P668="181-365d",INDEX(Assumptions!$G$8:$G$12,MATCH(B668,Assumptions!$A$8:$A$12,0)),INDEX(Assumptions!$H$8:$H$12,MATCH(B668,Assumptions!$A$8:$A$12,0)))))</f>
        <v>0</v>
      </c>
      <c r="R668" s="14">
        <f t="shared" ca="1" si="75"/>
        <v>0</v>
      </c>
      <c r="S668" s="14">
        <f t="shared" ca="1" si="76"/>
        <v>454011.94</v>
      </c>
      <c r="T668" s="11" t="s">
        <v>25</v>
      </c>
      <c r="U668" s="18" t="s">
        <v>26</v>
      </c>
    </row>
    <row r="669" spans="1:21" ht="15" customHeight="1" x14ac:dyDescent="0.15">
      <c r="A669" s="10" t="s">
        <v>717</v>
      </c>
      <c r="B669" s="11" t="s">
        <v>31</v>
      </c>
      <c r="C669" s="11" t="s">
        <v>32</v>
      </c>
      <c r="D669" s="12">
        <v>46001</v>
      </c>
      <c r="E669" s="11">
        <v>4151</v>
      </c>
      <c r="F669" s="11" t="s">
        <v>33</v>
      </c>
      <c r="G669" s="13">
        <v>3600.77</v>
      </c>
      <c r="H669" s="14">
        <f t="shared" si="70"/>
        <v>14946796.27</v>
      </c>
      <c r="I669" s="14">
        <f>IF(F669="GHS",H669,H669*Assumptions!$B$4)</f>
        <v>14946796.27</v>
      </c>
      <c r="J669" s="15" t="str">
        <f>INDEX(Assumptions!$B$8:$B$12,MATCH(B669,Assumptions!$A$8:$A$12,0))</f>
        <v>Weighted Average</v>
      </c>
      <c r="K669" s="16">
        <f>G669/(1-INDEX(Assumptions!$D$8:$D$12,MATCH(B669,Assumptions!$A$8:$A$12,0)))</f>
        <v>5001.0694444444443</v>
      </c>
      <c r="L669" s="16">
        <f t="shared" si="71"/>
        <v>108.0231</v>
      </c>
      <c r="M669" s="16">
        <f t="shared" si="72"/>
        <v>250.05347222222224</v>
      </c>
      <c r="N669" s="14">
        <f>E669*(K669-L669-M669)*IF(F669="GHS",1,Assumptions!$B$4)</f>
        <v>19273063.412594445</v>
      </c>
      <c r="O669" s="15">
        <f t="shared" ca="1" si="73"/>
        <v>285</v>
      </c>
      <c r="P669" s="15" t="str">
        <f t="shared" ca="1" si="74"/>
        <v>181-365d</v>
      </c>
      <c r="Q669" s="17">
        <f ca="1">IF(P669="0-90d",0,IF(P669="91-180d",INDEX(Assumptions!$F$8:$F$12,MATCH(B669,Assumptions!$A$8:$A$12,0)),IF(P669="181-365d",INDEX(Assumptions!$G$8:$G$12,MATCH(B669,Assumptions!$A$8:$A$12,0)),INDEX(Assumptions!$H$8:$H$12,MATCH(B669,Assumptions!$A$8:$A$12,0)))))</f>
        <v>0.2</v>
      </c>
      <c r="R669" s="14">
        <f t="shared" ca="1" si="75"/>
        <v>2989359.2540000002</v>
      </c>
      <c r="S669" s="14">
        <f t="shared" ca="1" si="76"/>
        <v>11957437.015999999</v>
      </c>
      <c r="T669" s="11" t="s">
        <v>25</v>
      </c>
      <c r="U669" s="18" t="s">
        <v>26</v>
      </c>
    </row>
    <row r="670" spans="1:21" ht="15" customHeight="1" x14ac:dyDescent="0.15">
      <c r="A670" s="10" t="s">
        <v>718</v>
      </c>
      <c r="B670" s="11" t="s">
        <v>22</v>
      </c>
      <c r="C670" s="11" t="s">
        <v>81</v>
      </c>
      <c r="D670" s="12">
        <v>45951</v>
      </c>
      <c r="E670" s="11">
        <v>2854</v>
      </c>
      <c r="F670" s="11" t="s">
        <v>24</v>
      </c>
      <c r="G670" s="13">
        <v>35796.639999999999</v>
      </c>
      <c r="H670" s="14">
        <f t="shared" si="70"/>
        <v>102163610.56</v>
      </c>
      <c r="I670" s="14">
        <f>IF(F670="GHS",H670,H670*Assumptions!$B$4)</f>
        <v>1103366994.0480001</v>
      </c>
      <c r="J670" s="15" t="str">
        <f>INDEX(Assumptions!$B$8:$B$12,MATCH(B670,Assumptions!$A$8:$A$12,0))</f>
        <v>FIFO</v>
      </c>
      <c r="K670" s="16">
        <f>G670/(1-INDEX(Assumptions!$D$8:$D$12,MATCH(B670,Assumptions!$A$8:$A$12,0)))</f>
        <v>43654.439024390238</v>
      </c>
      <c r="L670" s="16">
        <f t="shared" si="71"/>
        <v>1073.8991999999998</v>
      </c>
      <c r="M670" s="16">
        <f t="shared" si="72"/>
        <v>2182.721951219512</v>
      </c>
      <c r="N670" s="14">
        <f>E670*(K670-L670-M670)*IF(F670="GHS",1,Assumptions!$B$4)</f>
        <v>1245190019.8683159</v>
      </c>
      <c r="O670" s="15">
        <f t="shared" ca="1" si="73"/>
        <v>335</v>
      </c>
      <c r="P670" s="15" t="str">
        <f t="shared" ca="1" si="74"/>
        <v>181-365d</v>
      </c>
      <c r="Q670" s="17">
        <f ca="1">IF(P670="0-90d",0,IF(P670="91-180d",INDEX(Assumptions!$F$8:$F$12,MATCH(B670,Assumptions!$A$8:$A$12,0)),IF(P670="181-365d",INDEX(Assumptions!$G$8:$G$12,MATCH(B670,Assumptions!$A$8:$A$12,0)),INDEX(Assumptions!$H$8:$H$12,MATCH(B670,Assumptions!$A$8:$A$12,0)))))</f>
        <v>0.15</v>
      </c>
      <c r="R670" s="14">
        <f t="shared" ca="1" si="75"/>
        <v>165505049.1072</v>
      </c>
      <c r="S670" s="14">
        <f t="shared" ca="1" si="76"/>
        <v>937861944.94080007</v>
      </c>
      <c r="T670" s="11" t="s">
        <v>25</v>
      </c>
      <c r="U670" s="18" t="s">
        <v>26</v>
      </c>
    </row>
    <row r="671" spans="1:21" ht="15" customHeight="1" x14ac:dyDescent="0.15">
      <c r="A671" s="10" t="s">
        <v>719</v>
      </c>
      <c r="B671" s="11" t="s">
        <v>31</v>
      </c>
      <c r="C671" s="11" t="s">
        <v>63</v>
      </c>
      <c r="D671" s="12">
        <v>46163</v>
      </c>
      <c r="E671" s="11">
        <v>2418</v>
      </c>
      <c r="F671" s="11" t="s">
        <v>33</v>
      </c>
      <c r="G671" s="13">
        <v>2304.9499999999998</v>
      </c>
      <c r="H671" s="14">
        <f t="shared" si="70"/>
        <v>5573369.0999999996</v>
      </c>
      <c r="I671" s="14">
        <f>IF(F671="GHS",H671,H671*Assumptions!$B$4)</f>
        <v>5573369.0999999996</v>
      </c>
      <c r="J671" s="15" t="str">
        <f>INDEX(Assumptions!$B$8:$B$12,MATCH(B671,Assumptions!$A$8:$A$12,0))</f>
        <v>Weighted Average</v>
      </c>
      <c r="K671" s="16">
        <f>G671/(1-INDEX(Assumptions!$D$8:$D$12,MATCH(B671,Assumptions!$A$8:$A$12,0)))</f>
        <v>3201.3194444444443</v>
      </c>
      <c r="L671" s="16">
        <f t="shared" si="71"/>
        <v>69.148499999999999</v>
      </c>
      <c r="M671" s="16">
        <f t="shared" si="72"/>
        <v>160.06597222222223</v>
      </c>
      <c r="N671" s="14">
        <f>E671*(K671-L671-M671)*IF(F671="GHS",1,Assumptions!$B$4)</f>
        <v>7186549.8228333341</v>
      </c>
      <c r="O671" s="15">
        <f t="shared" ca="1" si="73"/>
        <v>123</v>
      </c>
      <c r="P671" s="15" t="str">
        <f t="shared" ca="1" si="74"/>
        <v>91-180d</v>
      </c>
      <c r="Q671" s="17">
        <f ca="1">IF(P671="0-90d",0,IF(P671="91-180d",INDEX(Assumptions!$F$8:$F$12,MATCH(B671,Assumptions!$A$8:$A$12,0)),IF(P671="181-365d",INDEX(Assumptions!$G$8:$G$12,MATCH(B671,Assumptions!$A$8:$A$12,0)),INDEX(Assumptions!$H$8:$H$12,MATCH(B671,Assumptions!$A$8:$A$12,0)))))</f>
        <v>0.05</v>
      </c>
      <c r="R671" s="14">
        <f t="shared" ca="1" si="75"/>
        <v>278668.45500000002</v>
      </c>
      <c r="S671" s="14">
        <f t="shared" ca="1" si="76"/>
        <v>5294700.6449999996</v>
      </c>
      <c r="T671" s="11" t="s">
        <v>25</v>
      </c>
      <c r="U671" s="18" t="s">
        <v>26</v>
      </c>
    </row>
    <row r="672" spans="1:21" ht="15" customHeight="1" x14ac:dyDescent="0.15">
      <c r="A672" s="10" t="s">
        <v>720</v>
      </c>
      <c r="B672" s="11" t="s">
        <v>46</v>
      </c>
      <c r="C672" s="11" t="s">
        <v>119</v>
      </c>
      <c r="D672" s="12">
        <v>45896</v>
      </c>
      <c r="E672" s="11">
        <v>20</v>
      </c>
      <c r="F672" s="11" t="s">
        <v>33</v>
      </c>
      <c r="G672" s="13">
        <v>548415.41</v>
      </c>
      <c r="H672" s="14">
        <f t="shared" si="70"/>
        <v>10968308.200000001</v>
      </c>
      <c r="I672" s="14">
        <f>IF(F672="GHS",H672,H672*Assumptions!$B$4)</f>
        <v>10968308.200000001</v>
      </c>
      <c r="J672" s="15" t="str">
        <f>INDEX(Assumptions!$B$8:$B$12,MATCH(B672,Assumptions!$A$8:$A$12,0))</f>
        <v>Specific Identification</v>
      </c>
      <c r="K672" s="16">
        <f>G672/(1-INDEX(Assumptions!$D$8:$D$12,MATCH(B672,Assumptions!$A$8:$A$12,0)))</f>
        <v>703096.6794871795</v>
      </c>
      <c r="L672" s="16">
        <f t="shared" si="71"/>
        <v>16452.462299999999</v>
      </c>
      <c r="M672" s="16">
        <f t="shared" si="72"/>
        <v>35154.833974358975</v>
      </c>
      <c r="N672" s="14">
        <f>E672*(K672-L672-M672)*IF(F672="GHS",1,Assumptions!$B$4)</f>
        <v>13029787.664256411</v>
      </c>
      <c r="O672" s="15">
        <f t="shared" ca="1" si="73"/>
        <v>390</v>
      </c>
      <c r="P672" s="15" t="str">
        <f t="shared" ca="1" si="74"/>
        <v>365d+</v>
      </c>
      <c r="Q672" s="17">
        <f ca="1">IF(P672="0-90d",0,IF(P672="91-180d",INDEX(Assumptions!$F$8:$F$12,MATCH(B672,Assumptions!$A$8:$A$12,0)),IF(P672="181-365d",INDEX(Assumptions!$G$8:$G$12,MATCH(B672,Assumptions!$A$8:$A$12,0)),INDEX(Assumptions!$H$8:$H$12,MATCH(B672,Assumptions!$A$8:$A$12,0)))))</f>
        <v>0.15</v>
      </c>
      <c r="R672" s="14">
        <f t="shared" ca="1" si="75"/>
        <v>1645246.2300000002</v>
      </c>
      <c r="S672" s="14">
        <f t="shared" ca="1" si="76"/>
        <v>9323061.9700000007</v>
      </c>
      <c r="T672" s="11" t="s">
        <v>50</v>
      </c>
      <c r="U672" s="18" t="s">
        <v>26</v>
      </c>
    </row>
    <row r="673" spans="1:21" ht="15" customHeight="1" x14ac:dyDescent="0.15">
      <c r="A673" s="10" t="s">
        <v>721</v>
      </c>
      <c r="B673" s="11" t="s">
        <v>46</v>
      </c>
      <c r="C673" s="11" t="s">
        <v>47</v>
      </c>
      <c r="D673" s="12">
        <v>45896</v>
      </c>
      <c r="E673" s="11">
        <v>1610</v>
      </c>
      <c r="F673" s="11" t="s">
        <v>33</v>
      </c>
      <c r="G673" s="13">
        <v>508458.92</v>
      </c>
      <c r="H673" s="14">
        <f t="shared" si="70"/>
        <v>818618861.19999993</v>
      </c>
      <c r="I673" s="14">
        <f>IF(F673="GHS",H673,H673*Assumptions!$B$4)</f>
        <v>818618861.19999993</v>
      </c>
      <c r="J673" s="15" t="str">
        <f>INDEX(Assumptions!$B$8:$B$12,MATCH(B673,Assumptions!$A$8:$A$12,0))</f>
        <v>Specific Identification</v>
      </c>
      <c r="K673" s="16">
        <f>G673/(1-INDEX(Assumptions!$D$8:$D$12,MATCH(B673,Assumptions!$A$8:$A$12,0)))</f>
        <v>651870.41025641025</v>
      </c>
      <c r="L673" s="16">
        <f t="shared" si="71"/>
        <v>15253.767599999999</v>
      </c>
      <c r="M673" s="16">
        <f t="shared" si="72"/>
        <v>32593.520512820513</v>
      </c>
      <c r="N673" s="14">
        <f>E673*(K673-L673-M673)*IF(F673="GHS",1,Assumptions!$B$4)</f>
        <v>972477226.65117931</v>
      </c>
      <c r="O673" s="15">
        <f t="shared" ca="1" si="73"/>
        <v>390</v>
      </c>
      <c r="P673" s="15" t="str">
        <f t="shared" ca="1" si="74"/>
        <v>365d+</v>
      </c>
      <c r="Q673" s="17">
        <f ca="1">IF(P673="0-90d",0,IF(P673="91-180d",INDEX(Assumptions!$F$8:$F$12,MATCH(B673,Assumptions!$A$8:$A$12,0)),IF(P673="181-365d",INDEX(Assumptions!$G$8:$G$12,MATCH(B673,Assumptions!$A$8:$A$12,0)),INDEX(Assumptions!$H$8:$H$12,MATCH(B673,Assumptions!$A$8:$A$12,0)))))</f>
        <v>0.15</v>
      </c>
      <c r="R673" s="14">
        <f t="shared" ca="1" si="75"/>
        <v>122792829.17999998</v>
      </c>
      <c r="S673" s="14">
        <f t="shared" ca="1" si="76"/>
        <v>695826032.01999998</v>
      </c>
      <c r="T673" s="11" t="s">
        <v>25</v>
      </c>
      <c r="U673" s="18" t="s">
        <v>26</v>
      </c>
    </row>
    <row r="674" spans="1:21" ht="15" customHeight="1" x14ac:dyDescent="0.15">
      <c r="A674" s="10" t="s">
        <v>722</v>
      </c>
      <c r="B674" s="11" t="s">
        <v>28</v>
      </c>
      <c r="C674" s="11" t="s">
        <v>38</v>
      </c>
      <c r="D674" s="12">
        <v>45875</v>
      </c>
      <c r="E674" s="11">
        <v>1845</v>
      </c>
      <c r="F674" s="11" t="s">
        <v>24</v>
      </c>
      <c r="G674" s="13">
        <v>7113.9</v>
      </c>
      <c r="H674" s="14">
        <f t="shared" si="70"/>
        <v>13125145.5</v>
      </c>
      <c r="I674" s="14">
        <f>IF(F674="GHS",H674,H674*Assumptions!$B$4)</f>
        <v>141751571.40000001</v>
      </c>
      <c r="J674" s="15" t="str">
        <f>INDEX(Assumptions!$B$8:$B$12,MATCH(B674,Assumptions!$A$8:$A$12,0))</f>
        <v>Fair Value Less Costs to Sell</v>
      </c>
      <c r="K674" s="16">
        <f>G674/(1-INDEX(Assumptions!$D$8:$D$12,MATCH(B674,Assumptions!$A$8:$A$12,0)))</f>
        <v>8083.9772727272721</v>
      </c>
      <c r="L674" s="16">
        <f t="shared" si="71"/>
        <v>213.41699999999997</v>
      </c>
      <c r="M674" s="16">
        <f t="shared" si="72"/>
        <v>404.19886363636363</v>
      </c>
      <c r="N674" s="14">
        <f>E674*(K674-L674-M674)*IF(F674="GHS",1,Assumptions!$B$4)</f>
        <v>148774717.43754545</v>
      </c>
      <c r="O674" s="15">
        <f t="shared" ca="1" si="73"/>
        <v>411</v>
      </c>
      <c r="P674" s="15" t="str">
        <f t="shared" ca="1" si="74"/>
        <v>365d+</v>
      </c>
      <c r="Q674" s="17">
        <f ca="1">IF(P674="0-90d",0,IF(P674="91-180d",INDEX(Assumptions!$F$8:$F$12,MATCH(B674,Assumptions!$A$8:$A$12,0)),IF(P674="181-365d",INDEX(Assumptions!$G$8:$G$12,MATCH(B674,Assumptions!$A$8:$A$12,0)),INDEX(Assumptions!$H$8:$H$12,MATCH(B674,Assumptions!$A$8:$A$12,0)))))</f>
        <v>0.4</v>
      </c>
      <c r="R674" s="14">
        <f t="shared" ca="1" si="75"/>
        <v>56700628.560000002</v>
      </c>
      <c r="S674" s="14">
        <f t="shared" ca="1" si="76"/>
        <v>85050942.840000004</v>
      </c>
      <c r="T674" s="11" t="s">
        <v>25</v>
      </c>
      <c r="U674" s="18" t="s">
        <v>26</v>
      </c>
    </row>
    <row r="675" spans="1:21" ht="15" customHeight="1" x14ac:dyDescent="0.15">
      <c r="A675" s="10" t="s">
        <v>723</v>
      </c>
      <c r="B675" s="11" t="s">
        <v>41</v>
      </c>
      <c r="C675" s="11" t="s">
        <v>49</v>
      </c>
      <c r="D675" s="12">
        <v>45933</v>
      </c>
      <c r="E675" s="11">
        <v>749</v>
      </c>
      <c r="F675" s="11" t="s">
        <v>33</v>
      </c>
      <c r="G675" s="13">
        <v>244.83</v>
      </c>
      <c r="H675" s="14">
        <f t="shared" si="70"/>
        <v>183377.67</v>
      </c>
      <c r="I675" s="14">
        <f>IF(F675="GHS",H675,H675*Assumptions!$B$4)</f>
        <v>183377.67</v>
      </c>
      <c r="J675" s="15" t="str">
        <f>INDEX(Assumptions!$B$8:$B$12,MATCH(B675,Assumptions!$A$8:$A$12,0))</f>
        <v>Weighted Average</v>
      </c>
      <c r="K675" s="16">
        <f>G675/(1-INDEX(Assumptions!$D$8:$D$12,MATCH(B675,Assumptions!$A$8:$A$12,0)))</f>
        <v>376.66153846153844</v>
      </c>
      <c r="L675" s="16">
        <f t="shared" si="71"/>
        <v>7.3449</v>
      </c>
      <c r="M675" s="16">
        <f t="shared" si="72"/>
        <v>18.833076923076923</v>
      </c>
      <c r="N675" s="14">
        <f>E675*(K675-L675-M675)*IF(F675="GHS",1,Assumptions!$B$4)</f>
        <v>262512.18759230769</v>
      </c>
      <c r="O675" s="15">
        <f t="shared" ca="1" si="73"/>
        <v>353</v>
      </c>
      <c r="P675" s="15" t="str">
        <f t="shared" ca="1" si="74"/>
        <v>181-365d</v>
      </c>
      <c r="Q675" s="17">
        <f ca="1">IF(P675="0-90d",0,IF(P675="91-180d",INDEX(Assumptions!$F$8:$F$12,MATCH(B675,Assumptions!$A$8:$A$12,0)),IF(P675="181-365d",INDEX(Assumptions!$G$8:$G$12,MATCH(B675,Assumptions!$A$8:$A$12,0)),INDEX(Assumptions!$H$8:$H$12,MATCH(B675,Assumptions!$A$8:$A$12,0)))))</f>
        <v>0.35</v>
      </c>
      <c r="R675" s="14">
        <f t="shared" ca="1" si="75"/>
        <v>64182.184500000003</v>
      </c>
      <c r="S675" s="14">
        <f t="shared" ca="1" si="76"/>
        <v>119195.48550000001</v>
      </c>
      <c r="T675" s="11" t="s">
        <v>25</v>
      </c>
      <c r="U675" s="18" t="s">
        <v>26</v>
      </c>
    </row>
    <row r="676" spans="1:21" ht="15" customHeight="1" x14ac:dyDescent="0.15">
      <c r="A676" s="10" t="s">
        <v>724</v>
      </c>
      <c r="B676" s="11" t="s">
        <v>22</v>
      </c>
      <c r="C676" s="11" t="s">
        <v>81</v>
      </c>
      <c r="D676" s="12">
        <v>46085</v>
      </c>
      <c r="E676" s="11">
        <v>4210</v>
      </c>
      <c r="F676" s="11" t="s">
        <v>24</v>
      </c>
      <c r="G676" s="13">
        <v>45811.05</v>
      </c>
      <c r="H676" s="14">
        <f t="shared" si="70"/>
        <v>192864520.5</v>
      </c>
      <c r="I676" s="14">
        <f>IF(F676="GHS",H676,H676*Assumptions!$B$4)</f>
        <v>2082936821.4000001</v>
      </c>
      <c r="J676" s="15" t="str">
        <f>INDEX(Assumptions!$B$8:$B$12,MATCH(B676,Assumptions!$A$8:$A$12,0))</f>
        <v>FIFO</v>
      </c>
      <c r="K676" s="16">
        <f>G676/(1-INDEX(Assumptions!$D$8:$D$12,MATCH(B676,Assumptions!$A$8:$A$12,0)))</f>
        <v>55867.134146341465</v>
      </c>
      <c r="L676" s="16">
        <f t="shared" si="71"/>
        <v>1374.3315</v>
      </c>
      <c r="M676" s="16">
        <f t="shared" si="72"/>
        <v>2793.3567073170734</v>
      </c>
      <c r="N676" s="14">
        <f>E676*(K676-L676-M676)*IF(F676="GHS",1,Assumptions!$B$4)</f>
        <v>2350670407.9555612</v>
      </c>
      <c r="O676" s="15">
        <f t="shared" ca="1" si="73"/>
        <v>201</v>
      </c>
      <c r="P676" s="15" t="str">
        <f t="shared" ca="1" si="74"/>
        <v>181-365d</v>
      </c>
      <c r="Q676" s="17">
        <f ca="1">IF(P676="0-90d",0,IF(P676="91-180d",INDEX(Assumptions!$F$8:$F$12,MATCH(B676,Assumptions!$A$8:$A$12,0)),IF(P676="181-365d",INDEX(Assumptions!$G$8:$G$12,MATCH(B676,Assumptions!$A$8:$A$12,0)),INDEX(Assumptions!$H$8:$H$12,MATCH(B676,Assumptions!$A$8:$A$12,0)))))</f>
        <v>0.15</v>
      </c>
      <c r="R676" s="14">
        <f t="shared" ca="1" si="75"/>
        <v>312440523.20999998</v>
      </c>
      <c r="S676" s="14">
        <f t="shared" ca="1" si="76"/>
        <v>1770496298.1900001</v>
      </c>
      <c r="T676" s="11" t="s">
        <v>25</v>
      </c>
      <c r="U676" s="18" t="s">
        <v>26</v>
      </c>
    </row>
    <row r="677" spans="1:21" ht="15" customHeight="1" x14ac:dyDescent="0.15">
      <c r="A677" s="10" t="s">
        <v>725</v>
      </c>
      <c r="B677" s="11" t="s">
        <v>31</v>
      </c>
      <c r="C677" s="11" t="s">
        <v>76</v>
      </c>
      <c r="D677" s="12">
        <v>45868</v>
      </c>
      <c r="E677" s="11">
        <v>1174</v>
      </c>
      <c r="F677" s="11" t="s">
        <v>33</v>
      </c>
      <c r="G677" s="13">
        <v>1682.02</v>
      </c>
      <c r="H677" s="14">
        <f t="shared" si="70"/>
        <v>1974691.48</v>
      </c>
      <c r="I677" s="14">
        <f>IF(F677="GHS",H677,H677*Assumptions!$B$4)</f>
        <v>1974691.48</v>
      </c>
      <c r="J677" s="15" t="str">
        <f>INDEX(Assumptions!$B$8:$B$12,MATCH(B677,Assumptions!$A$8:$A$12,0))</f>
        <v>Weighted Average</v>
      </c>
      <c r="K677" s="16">
        <f>G677/(1-INDEX(Assumptions!$D$8:$D$12,MATCH(B677,Assumptions!$A$8:$A$12,0)))</f>
        <v>2336.1388888888891</v>
      </c>
      <c r="L677" s="16">
        <f t="shared" si="71"/>
        <v>50.460599999999999</v>
      </c>
      <c r="M677" s="16">
        <f t="shared" si="72"/>
        <v>116.80694444444447</v>
      </c>
      <c r="N677" s="14">
        <f>E677*(K677-L677-M677)*IF(F677="GHS",1,Assumptions!$B$4)</f>
        <v>2546254.9583777781</v>
      </c>
      <c r="O677" s="15">
        <f t="shared" ca="1" si="73"/>
        <v>418</v>
      </c>
      <c r="P677" s="15" t="str">
        <f t="shared" ca="1" si="74"/>
        <v>365d+</v>
      </c>
      <c r="Q677" s="17">
        <f ca="1">IF(P677="0-90d",0,IF(P677="91-180d",INDEX(Assumptions!$F$8:$F$12,MATCH(B677,Assumptions!$A$8:$A$12,0)),IF(P677="181-365d",INDEX(Assumptions!$G$8:$G$12,MATCH(B677,Assumptions!$A$8:$A$12,0)),INDEX(Assumptions!$H$8:$H$12,MATCH(B677,Assumptions!$A$8:$A$12,0)))))</f>
        <v>0.6</v>
      </c>
      <c r="R677" s="14">
        <f t="shared" ca="1" si="75"/>
        <v>1184814.888</v>
      </c>
      <c r="S677" s="14">
        <f t="shared" ca="1" si="76"/>
        <v>789876.59199999995</v>
      </c>
      <c r="T677" s="11" t="s">
        <v>25</v>
      </c>
      <c r="U677" s="18" t="s">
        <v>26</v>
      </c>
    </row>
    <row r="678" spans="1:21" ht="15" customHeight="1" x14ac:dyDescent="0.15">
      <c r="A678" s="10" t="s">
        <v>726</v>
      </c>
      <c r="B678" s="11" t="s">
        <v>41</v>
      </c>
      <c r="C678" s="11" t="s">
        <v>115</v>
      </c>
      <c r="D678" s="12">
        <v>46072</v>
      </c>
      <c r="E678" s="11">
        <v>1250</v>
      </c>
      <c r="F678" s="11" t="s">
        <v>33</v>
      </c>
      <c r="G678" s="13">
        <v>246.61</v>
      </c>
      <c r="H678" s="14">
        <f t="shared" si="70"/>
        <v>308262.5</v>
      </c>
      <c r="I678" s="14">
        <f>IF(F678="GHS",H678,H678*Assumptions!$B$4)</f>
        <v>308262.5</v>
      </c>
      <c r="J678" s="15" t="str">
        <f>INDEX(Assumptions!$B$8:$B$12,MATCH(B678,Assumptions!$A$8:$A$12,0))</f>
        <v>Weighted Average</v>
      </c>
      <c r="K678" s="16">
        <f>G678/(1-INDEX(Assumptions!$D$8:$D$12,MATCH(B678,Assumptions!$A$8:$A$12,0)))</f>
        <v>379.40000000000003</v>
      </c>
      <c r="L678" s="16">
        <f t="shared" si="71"/>
        <v>7.3982999999999999</v>
      </c>
      <c r="M678" s="16">
        <f t="shared" si="72"/>
        <v>18.970000000000002</v>
      </c>
      <c r="N678" s="14">
        <f>E678*(K678-L678-M678)*IF(F678="GHS",1,Assumptions!$B$4)</f>
        <v>441289.625</v>
      </c>
      <c r="O678" s="15">
        <f t="shared" ca="1" si="73"/>
        <v>214</v>
      </c>
      <c r="P678" s="15" t="str">
        <f t="shared" ca="1" si="74"/>
        <v>181-365d</v>
      </c>
      <c r="Q678" s="17">
        <f ca="1">IF(P678="0-90d",0,IF(P678="91-180d",INDEX(Assumptions!$F$8:$F$12,MATCH(B678,Assumptions!$A$8:$A$12,0)),IF(P678="181-365d",INDEX(Assumptions!$G$8:$G$12,MATCH(B678,Assumptions!$A$8:$A$12,0)),INDEX(Assumptions!$H$8:$H$12,MATCH(B678,Assumptions!$A$8:$A$12,0)))))</f>
        <v>0.35</v>
      </c>
      <c r="R678" s="14">
        <f t="shared" ca="1" si="75"/>
        <v>107891.875</v>
      </c>
      <c r="S678" s="14">
        <f t="shared" ca="1" si="76"/>
        <v>200370.625</v>
      </c>
      <c r="T678" s="11" t="s">
        <v>50</v>
      </c>
      <c r="U678" s="18" t="s">
        <v>26</v>
      </c>
    </row>
    <row r="679" spans="1:21" ht="15" customHeight="1" x14ac:dyDescent="0.15">
      <c r="A679" s="10" t="s">
        <v>727</v>
      </c>
      <c r="B679" s="11" t="s">
        <v>41</v>
      </c>
      <c r="C679" s="11" t="s">
        <v>49</v>
      </c>
      <c r="D679" s="12">
        <v>46176</v>
      </c>
      <c r="E679" s="11">
        <v>2250</v>
      </c>
      <c r="F679" s="11" t="s">
        <v>33</v>
      </c>
      <c r="G679" s="13">
        <v>868.56</v>
      </c>
      <c r="H679" s="14">
        <f t="shared" si="70"/>
        <v>1954259.9999999998</v>
      </c>
      <c r="I679" s="14">
        <f>IF(F679="GHS",H679,H679*Assumptions!$B$4)</f>
        <v>1954259.9999999998</v>
      </c>
      <c r="J679" s="15" t="str">
        <f>INDEX(Assumptions!$B$8:$B$12,MATCH(B679,Assumptions!$A$8:$A$12,0))</f>
        <v>Weighted Average</v>
      </c>
      <c r="K679" s="16">
        <f>G679/(1-INDEX(Assumptions!$D$8:$D$12,MATCH(B679,Assumptions!$A$8:$A$12,0)))</f>
        <v>1336.2461538461537</v>
      </c>
      <c r="L679" s="16">
        <f t="shared" si="71"/>
        <v>26.056799999999999</v>
      </c>
      <c r="M679" s="16">
        <f t="shared" si="72"/>
        <v>66.812307692307684</v>
      </c>
      <c r="N679" s="14">
        <f>E679*(K679-L679-M679)*IF(F679="GHS",1,Assumptions!$B$4)</f>
        <v>2797598.3538461532</v>
      </c>
      <c r="O679" s="15">
        <f t="shared" ca="1" si="73"/>
        <v>110</v>
      </c>
      <c r="P679" s="15" t="str">
        <f t="shared" ca="1" si="74"/>
        <v>91-180d</v>
      </c>
      <c r="Q679" s="17">
        <f ca="1">IF(P679="0-90d",0,IF(P679="91-180d",INDEX(Assumptions!$F$8:$F$12,MATCH(B679,Assumptions!$A$8:$A$12,0)),IF(P679="181-365d",INDEX(Assumptions!$G$8:$G$12,MATCH(B679,Assumptions!$A$8:$A$12,0)),INDEX(Assumptions!$H$8:$H$12,MATCH(B679,Assumptions!$A$8:$A$12,0)))))</f>
        <v>0.1</v>
      </c>
      <c r="R679" s="14">
        <f t="shared" ca="1" si="75"/>
        <v>195426</v>
      </c>
      <c r="S679" s="14">
        <f t="shared" ca="1" si="76"/>
        <v>1758833.9999999998</v>
      </c>
      <c r="T679" s="11" t="s">
        <v>25</v>
      </c>
      <c r="U679" s="18" t="s">
        <v>26</v>
      </c>
    </row>
    <row r="680" spans="1:21" ht="15" customHeight="1" x14ac:dyDescent="0.15">
      <c r="A680" s="10" t="s">
        <v>728</v>
      </c>
      <c r="B680" s="11" t="s">
        <v>46</v>
      </c>
      <c r="C680" s="11" t="s">
        <v>52</v>
      </c>
      <c r="D680" s="12">
        <v>45921</v>
      </c>
      <c r="E680" s="11">
        <v>4664</v>
      </c>
      <c r="F680" s="11" t="s">
        <v>33</v>
      </c>
      <c r="G680" s="13">
        <v>311038.09999999998</v>
      </c>
      <c r="H680" s="14">
        <f t="shared" si="70"/>
        <v>1450681698.3999999</v>
      </c>
      <c r="I680" s="14">
        <f>IF(F680="GHS",H680,H680*Assumptions!$B$4)</f>
        <v>1450681698.3999999</v>
      </c>
      <c r="J680" s="15" t="str">
        <f>INDEX(Assumptions!$B$8:$B$12,MATCH(B680,Assumptions!$A$8:$A$12,0))</f>
        <v>Specific Identification</v>
      </c>
      <c r="K680" s="16">
        <f>G680/(1-INDEX(Assumptions!$D$8:$D$12,MATCH(B680,Assumptions!$A$8:$A$12,0)))</f>
        <v>398766.79487179482</v>
      </c>
      <c r="L680" s="16">
        <f t="shared" si="71"/>
        <v>9331.1429999999982</v>
      </c>
      <c r="M680" s="16">
        <f t="shared" si="72"/>
        <v>19938.339743589742</v>
      </c>
      <c r="N680" s="14">
        <f>E680*(K680-L680-M680)*IF(F680="GHS",1,Assumptions!$B$4)</f>
        <v>1723335463.7659485</v>
      </c>
      <c r="O680" s="15">
        <f t="shared" ca="1" si="73"/>
        <v>365</v>
      </c>
      <c r="P680" s="15" t="str">
        <f t="shared" ca="1" si="74"/>
        <v>181-365d</v>
      </c>
      <c r="Q680" s="17">
        <f ca="1">IF(P680="0-90d",0,IF(P680="91-180d",INDEX(Assumptions!$F$8:$F$12,MATCH(B680,Assumptions!$A$8:$A$12,0)),IF(P680="181-365d",INDEX(Assumptions!$G$8:$G$12,MATCH(B680,Assumptions!$A$8:$A$12,0)),INDEX(Assumptions!$H$8:$H$12,MATCH(B680,Assumptions!$A$8:$A$12,0)))))</f>
        <v>0.05</v>
      </c>
      <c r="R680" s="14">
        <f t="shared" ca="1" si="75"/>
        <v>72534084.920000002</v>
      </c>
      <c r="S680" s="14">
        <f t="shared" ca="1" si="76"/>
        <v>1378147613.4799998</v>
      </c>
      <c r="T680" s="11" t="s">
        <v>25</v>
      </c>
      <c r="U680" s="18" t="s">
        <v>26</v>
      </c>
    </row>
    <row r="681" spans="1:21" ht="15" customHeight="1" x14ac:dyDescent="0.15">
      <c r="A681" s="10" t="s">
        <v>729</v>
      </c>
      <c r="B681" s="11" t="s">
        <v>31</v>
      </c>
      <c r="C681" s="11" t="s">
        <v>32</v>
      </c>
      <c r="D681" s="12">
        <v>45772</v>
      </c>
      <c r="E681" s="11">
        <v>3837</v>
      </c>
      <c r="F681" s="11" t="s">
        <v>33</v>
      </c>
      <c r="G681" s="13">
        <v>3139.28</v>
      </c>
      <c r="H681" s="14">
        <f t="shared" si="70"/>
        <v>12045417.360000001</v>
      </c>
      <c r="I681" s="14">
        <f>IF(F681="GHS",H681,H681*Assumptions!$B$4)</f>
        <v>12045417.360000001</v>
      </c>
      <c r="J681" s="15" t="str">
        <f>INDEX(Assumptions!$B$8:$B$12,MATCH(B681,Assumptions!$A$8:$A$12,0))</f>
        <v>Weighted Average</v>
      </c>
      <c r="K681" s="16">
        <f>G681/(1-INDEX(Assumptions!$D$8:$D$12,MATCH(B681,Assumptions!$A$8:$A$12,0)))</f>
        <v>4360.1111111111113</v>
      </c>
      <c r="L681" s="16">
        <f t="shared" si="71"/>
        <v>94.178399999999996</v>
      </c>
      <c r="M681" s="16">
        <f t="shared" si="72"/>
        <v>218.00555555555559</v>
      </c>
      <c r="N681" s="14">
        <f>E681*(K681-L681-M681)*IF(F681="GHS",1,Assumptions!$B$4)</f>
        <v>15531896.495866669</v>
      </c>
      <c r="O681" s="15">
        <f t="shared" ca="1" si="73"/>
        <v>514</v>
      </c>
      <c r="P681" s="15" t="str">
        <f t="shared" ca="1" si="74"/>
        <v>365d+</v>
      </c>
      <c r="Q681" s="17">
        <f ca="1">IF(P681="0-90d",0,IF(P681="91-180d",INDEX(Assumptions!$F$8:$F$12,MATCH(B681,Assumptions!$A$8:$A$12,0)),IF(P681="181-365d",INDEX(Assumptions!$G$8:$G$12,MATCH(B681,Assumptions!$A$8:$A$12,0)),INDEX(Assumptions!$H$8:$H$12,MATCH(B681,Assumptions!$A$8:$A$12,0)))))</f>
        <v>0.6</v>
      </c>
      <c r="R681" s="14">
        <f t="shared" ca="1" si="75"/>
        <v>7227250.4160000002</v>
      </c>
      <c r="S681" s="14">
        <f t="shared" ca="1" si="76"/>
        <v>4818166.9440000011</v>
      </c>
      <c r="T681" s="11" t="s">
        <v>25</v>
      </c>
      <c r="U681" s="18" t="s">
        <v>26</v>
      </c>
    </row>
    <row r="682" spans="1:21" ht="15" customHeight="1" x14ac:dyDescent="0.15">
      <c r="A682" s="10" t="s">
        <v>730</v>
      </c>
      <c r="B682" s="11" t="s">
        <v>22</v>
      </c>
      <c r="C682" s="11" t="s">
        <v>81</v>
      </c>
      <c r="D682" s="12">
        <v>45848</v>
      </c>
      <c r="E682" s="11">
        <v>3719</v>
      </c>
      <c r="F682" s="11" t="s">
        <v>24</v>
      </c>
      <c r="G682" s="13">
        <v>13384.1</v>
      </c>
      <c r="H682" s="14">
        <f t="shared" si="70"/>
        <v>49775467.899999999</v>
      </c>
      <c r="I682" s="14">
        <f>IF(F682="GHS",H682,H682*Assumptions!$B$4)</f>
        <v>537575053.32000005</v>
      </c>
      <c r="J682" s="15" t="str">
        <f>INDEX(Assumptions!$B$8:$B$12,MATCH(B682,Assumptions!$A$8:$A$12,0))</f>
        <v>FIFO</v>
      </c>
      <c r="K682" s="16">
        <f>G682/(1-INDEX(Assumptions!$D$8:$D$12,MATCH(B682,Assumptions!$A$8:$A$12,0)))</f>
        <v>16322.073170731706</v>
      </c>
      <c r="L682" s="16">
        <f t="shared" si="71"/>
        <v>401.52299999999997</v>
      </c>
      <c r="M682" s="16">
        <f t="shared" si="72"/>
        <v>816.10365853658539</v>
      </c>
      <c r="N682" s="14">
        <f>E682*(K682-L682-M682)*IF(F682="GHS",1,Assumptions!$B$4)</f>
        <v>606673115.05161953</v>
      </c>
      <c r="O682" s="15">
        <f t="shared" ca="1" si="73"/>
        <v>438</v>
      </c>
      <c r="P682" s="15" t="str">
        <f t="shared" ca="1" si="74"/>
        <v>365d+</v>
      </c>
      <c r="Q682" s="17">
        <f ca="1">IF(P682="0-90d",0,IF(P682="91-180d",INDEX(Assumptions!$F$8:$F$12,MATCH(B682,Assumptions!$A$8:$A$12,0)),IF(P682="181-365d",INDEX(Assumptions!$G$8:$G$12,MATCH(B682,Assumptions!$A$8:$A$12,0)),INDEX(Assumptions!$H$8:$H$12,MATCH(B682,Assumptions!$A$8:$A$12,0)))))</f>
        <v>0.5</v>
      </c>
      <c r="R682" s="14">
        <f t="shared" ca="1" si="75"/>
        <v>268787526.66000003</v>
      </c>
      <c r="S682" s="14">
        <f t="shared" ca="1" si="76"/>
        <v>268787526.66000003</v>
      </c>
      <c r="T682" s="11" t="s">
        <v>25</v>
      </c>
      <c r="U682" s="18" t="s">
        <v>26</v>
      </c>
    </row>
    <row r="683" spans="1:21" ht="15" customHeight="1" x14ac:dyDescent="0.15">
      <c r="A683" s="10" t="s">
        <v>731</v>
      </c>
      <c r="B683" s="11" t="s">
        <v>28</v>
      </c>
      <c r="C683" s="11" t="s">
        <v>38</v>
      </c>
      <c r="D683" s="12">
        <v>45998</v>
      </c>
      <c r="E683" s="11">
        <v>605</v>
      </c>
      <c r="F683" s="11" t="s">
        <v>24</v>
      </c>
      <c r="G683" s="13">
        <v>4022.22</v>
      </c>
      <c r="H683" s="14">
        <f t="shared" si="70"/>
        <v>2433443.1</v>
      </c>
      <c r="I683" s="14">
        <f>IF(F683="GHS",H683,H683*Assumptions!$B$4)</f>
        <v>26281185.480000004</v>
      </c>
      <c r="J683" s="15" t="str">
        <f>INDEX(Assumptions!$B$8:$B$12,MATCH(B683,Assumptions!$A$8:$A$12,0))</f>
        <v>Fair Value Less Costs to Sell</v>
      </c>
      <c r="K683" s="16">
        <f>G683/(1-INDEX(Assumptions!$D$8:$D$12,MATCH(B683,Assumptions!$A$8:$A$12,0)))</f>
        <v>4570.704545454545</v>
      </c>
      <c r="L683" s="16">
        <f t="shared" si="71"/>
        <v>120.66659999999999</v>
      </c>
      <c r="M683" s="16">
        <f t="shared" si="72"/>
        <v>228.53522727272727</v>
      </c>
      <c r="N683" s="14">
        <f>E683*(K683-L683-M683)*IF(F683="GHS",1,Assumptions!$B$4)</f>
        <v>27583298.760600004</v>
      </c>
      <c r="O683" s="15">
        <f t="shared" ca="1" si="73"/>
        <v>288</v>
      </c>
      <c r="P683" s="15" t="str">
        <f t="shared" ca="1" si="74"/>
        <v>181-365d</v>
      </c>
      <c r="Q683" s="17">
        <f ca="1">IF(P683="0-90d",0,IF(P683="91-180d",INDEX(Assumptions!$F$8:$F$12,MATCH(B683,Assumptions!$A$8:$A$12,0)),IF(P683="181-365d",INDEX(Assumptions!$G$8:$G$12,MATCH(B683,Assumptions!$A$8:$A$12,0)),INDEX(Assumptions!$H$8:$H$12,MATCH(B683,Assumptions!$A$8:$A$12,0)))))</f>
        <v>0.1</v>
      </c>
      <c r="R683" s="14">
        <f t="shared" ca="1" si="75"/>
        <v>2628118.5480000004</v>
      </c>
      <c r="S683" s="14">
        <f t="shared" ca="1" si="76"/>
        <v>23653066.932000004</v>
      </c>
      <c r="T683" s="11" t="s">
        <v>25</v>
      </c>
      <c r="U683" s="18" t="s">
        <v>26</v>
      </c>
    </row>
    <row r="684" spans="1:21" ht="15" customHeight="1" x14ac:dyDescent="0.15">
      <c r="A684" s="10" t="s">
        <v>732</v>
      </c>
      <c r="B684" s="11" t="s">
        <v>41</v>
      </c>
      <c r="C684" s="11" t="s">
        <v>49</v>
      </c>
      <c r="D684" s="12">
        <v>46151</v>
      </c>
      <c r="E684" s="11">
        <v>2248</v>
      </c>
      <c r="F684" s="11" t="s">
        <v>33</v>
      </c>
      <c r="G684" s="13">
        <v>697.88</v>
      </c>
      <c r="H684" s="14">
        <f t="shared" si="70"/>
        <v>1568834.24</v>
      </c>
      <c r="I684" s="14">
        <f>IF(F684="GHS",H684,H684*Assumptions!$B$4)</f>
        <v>1568834.24</v>
      </c>
      <c r="J684" s="15" t="str">
        <f>INDEX(Assumptions!$B$8:$B$12,MATCH(B684,Assumptions!$A$8:$A$12,0))</f>
        <v>Weighted Average</v>
      </c>
      <c r="K684" s="16">
        <f>G684/(1-INDEX(Assumptions!$D$8:$D$12,MATCH(B684,Assumptions!$A$8:$A$12,0)))</f>
        <v>1073.6615384615384</v>
      </c>
      <c r="L684" s="16">
        <f t="shared" si="71"/>
        <v>20.936399999999999</v>
      </c>
      <c r="M684" s="16">
        <f t="shared" si="72"/>
        <v>53.683076923076925</v>
      </c>
      <c r="N684" s="14">
        <f>E684*(K684-L684-M684)*IF(F684="GHS",1,Assumptions!$B$4)</f>
        <v>2245846.5543384613</v>
      </c>
      <c r="O684" s="15">
        <f t="shared" ca="1" si="73"/>
        <v>135</v>
      </c>
      <c r="P684" s="15" t="str">
        <f t="shared" ca="1" si="74"/>
        <v>91-180d</v>
      </c>
      <c r="Q684" s="17">
        <f ca="1">IF(P684="0-90d",0,IF(P684="91-180d",INDEX(Assumptions!$F$8:$F$12,MATCH(B684,Assumptions!$A$8:$A$12,0)),IF(P684="181-365d",INDEX(Assumptions!$G$8:$G$12,MATCH(B684,Assumptions!$A$8:$A$12,0)),INDEX(Assumptions!$H$8:$H$12,MATCH(B684,Assumptions!$A$8:$A$12,0)))))</f>
        <v>0.1</v>
      </c>
      <c r="R684" s="14">
        <f t="shared" ca="1" si="75"/>
        <v>156883.424</v>
      </c>
      <c r="S684" s="14">
        <f t="shared" si="76"/>
        <v>0</v>
      </c>
      <c r="T684" s="11" t="s">
        <v>39</v>
      </c>
      <c r="U684" s="18" t="s">
        <v>26</v>
      </c>
    </row>
    <row r="685" spans="1:21" ht="15" customHeight="1" x14ac:dyDescent="0.15">
      <c r="A685" s="10" t="s">
        <v>733</v>
      </c>
      <c r="B685" s="11" t="s">
        <v>41</v>
      </c>
      <c r="C685" s="11" t="s">
        <v>115</v>
      </c>
      <c r="D685" s="12">
        <v>46011</v>
      </c>
      <c r="E685" s="11">
        <v>2978</v>
      </c>
      <c r="F685" s="11" t="s">
        <v>33</v>
      </c>
      <c r="G685" s="13">
        <v>419.56</v>
      </c>
      <c r="H685" s="14">
        <f t="shared" si="70"/>
        <v>1249449.68</v>
      </c>
      <c r="I685" s="14">
        <f>IF(F685="GHS",H685,H685*Assumptions!$B$4)</f>
        <v>1249449.68</v>
      </c>
      <c r="J685" s="15" t="str">
        <f>INDEX(Assumptions!$B$8:$B$12,MATCH(B685,Assumptions!$A$8:$A$12,0))</f>
        <v>Weighted Average</v>
      </c>
      <c r="K685" s="16">
        <f>G685/(1-INDEX(Assumptions!$D$8:$D$12,MATCH(B685,Assumptions!$A$8:$A$12,0)))</f>
        <v>645.47692307692307</v>
      </c>
      <c r="L685" s="16">
        <f t="shared" si="71"/>
        <v>12.5868</v>
      </c>
      <c r="M685" s="16">
        <f t="shared" si="72"/>
        <v>32.273846153846158</v>
      </c>
      <c r="N685" s="14">
        <f>E685*(K685-L685-M685)*IF(F685="GHS",1,Assumptions!$B$4)</f>
        <v>1788635.2726769228</v>
      </c>
      <c r="O685" s="15">
        <f t="shared" ca="1" si="73"/>
        <v>275</v>
      </c>
      <c r="P685" s="15" t="str">
        <f t="shared" ca="1" si="74"/>
        <v>181-365d</v>
      </c>
      <c r="Q685" s="17">
        <f ca="1">IF(P685="0-90d",0,IF(P685="91-180d",INDEX(Assumptions!$F$8:$F$12,MATCH(B685,Assumptions!$A$8:$A$12,0)),IF(P685="181-365d",INDEX(Assumptions!$G$8:$G$12,MATCH(B685,Assumptions!$A$8:$A$12,0)),INDEX(Assumptions!$H$8:$H$12,MATCH(B685,Assumptions!$A$8:$A$12,0)))))</f>
        <v>0.35</v>
      </c>
      <c r="R685" s="14">
        <f t="shared" ca="1" si="75"/>
        <v>437307.38799999998</v>
      </c>
      <c r="S685" s="14">
        <f t="shared" ca="1" si="76"/>
        <v>812142.2919999999</v>
      </c>
      <c r="T685" s="11" t="s">
        <v>25</v>
      </c>
      <c r="U685" s="18" t="s">
        <v>26</v>
      </c>
    </row>
    <row r="686" spans="1:21" ht="15" customHeight="1" x14ac:dyDescent="0.15">
      <c r="A686" s="10" t="s">
        <v>734</v>
      </c>
      <c r="B686" s="11" t="s">
        <v>41</v>
      </c>
      <c r="C686" s="11" t="s">
        <v>115</v>
      </c>
      <c r="D686" s="12">
        <v>45910</v>
      </c>
      <c r="E686" s="11">
        <v>4154</v>
      </c>
      <c r="F686" s="11" t="s">
        <v>33</v>
      </c>
      <c r="G686" s="13">
        <v>270.37</v>
      </c>
      <c r="H686" s="14">
        <f t="shared" si="70"/>
        <v>1123116.98</v>
      </c>
      <c r="I686" s="14">
        <f>IF(F686="GHS",H686,H686*Assumptions!$B$4)</f>
        <v>1123116.98</v>
      </c>
      <c r="J686" s="15" t="str">
        <f>INDEX(Assumptions!$B$8:$B$12,MATCH(B686,Assumptions!$A$8:$A$12,0))</f>
        <v>Weighted Average</v>
      </c>
      <c r="K686" s="16">
        <f>G686/(1-INDEX(Assumptions!$D$8:$D$12,MATCH(B686,Assumptions!$A$8:$A$12,0)))</f>
        <v>415.95384615384614</v>
      </c>
      <c r="L686" s="16">
        <f t="shared" si="71"/>
        <v>8.1111000000000004</v>
      </c>
      <c r="M686" s="16">
        <f t="shared" si="72"/>
        <v>20.797692307692309</v>
      </c>
      <c r="N686" s="14">
        <f>E686*(K686-L686-M686)*IF(F686="GHS",1,Assumptions!$B$4)</f>
        <v>1607785.1536769229</v>
      </c>
      <c r="O686" s="15">
        <f t="shared" ca="1" si="73"/>
        <v>376</v>
      </c>
      <c r="P686" s="15" t="str">
        <f t="shared" ca="1" si="74"/>
        <v>365d+</v>
      </c>
      <c r="Q686" s="17">
        <f ca="1">IF(P686="0-90d",0,IF(P686="91-180d",INDEX(Assumptions!$F$8:$F$12,MATCH(B686,Assumptions!$A$8:$A$12,0)),IF(P686="181-365d",INDEX(Assumptions!$G$8:$G$12,MATCH(B686,Assumptions!$A$8:$A$12,0)),INDEX(Assumptions!$H$8:$H$12,MATCH(B686,Assumptions!$A$8:$A$12,0)))))</f>
        <v>0.8</v>
      </c>
      <c r="R686" s="14">
        <f t="shared" ca="1" si="75"/>
        <v>898493.58400000003</v>
      </c>
      <c r="S686" s="14">
        <f t="shared" si="76"/>
        <v>0</v>
      </c>
      <c r="T686" s="11" t="s">
        <v>39</v>
      </c>
      <c r="U686" s="18" t="s">
        <v>26</v>
      </c>
    </row>
    <row r="687" spans="1:21" ht="15" customHeight="1" x14ac:dyDescent="0.15">
      <c r="A687" s="10" t="s">
        <v>735</v>
      </c>
      <c r="B687" s="11" t="s">
        <v>28</v>
      </c>
      <c r="C687" s="11" t="s">
        <v>29</v>
      </c>
      <c r="D687" s="12">
        <v>46016</v>
      </c>
      <c r="E687" s="11">
        <v>3851</v>
      </c>
      <c r="F687" s="11" t="s">
        <v>24</v>
      </c>
      <c r="G687" s="13">
        <v>9449.06</v>
      </c>
      <c r="H687" s="14">
        <f t="shared" si="70"/>
        <v>36388330.059999995</v>
      </c>
      <c r="I687" s="14">
        <f>IF(F687="GHS",H687,H687*Assumptions!$B$4)</f>
        <v>392993964.64799994</v>
      </c>
      <c r="J687" s="15" t="str">
        <f>INDEX(Assumptions!$B$8:$B$12,MATCH(B687,Assumptions!$A$8:$A$12,0))</f>
        <v>Fair Value Less Costs to Sell</v>
      </c>
      <c r="K687" s="16">
        <f>G687/(1-INDEX(Assumptions!$D$8:$D$12,MATCH(B687,Assumptions!$A$8:$A$12,0)))</f>
        <v>10737.568181818182</v>
      </c>
      <c r="L687" s="16">
        <f t="shared" si="71"/>
        <v>283.47179999999997</v>
      </c>
      <c r="M687" s="16">
        <f t="shared" si="72"/>
        <v>536.87840909090914</v>
      </c>
      <c r="N687" s="14">
        <f>E687*(K687-L687-M687)*IF(F687="GHS",1,Assumptions!$B$4)</f>
        <v>412465029.26010555</v>
      </c>
      <c r="O687" s="15">
        <f t="shared" ca="1" si="73"/>
        <v>270</v>
      </c>
      <c r="P687" s="15" t="str">
        <f t="shared" ca="1" si="74"/>
        <v>181-365d</v>
      </c>
      <c r="Q687" s="17">
        <f ca="1">IF(P687="0-90d",0,IF(P687="91-180d",INDEX(Assumptions!$F$8:$F$12,MATCH(B687,Assumptions!$A$8:$A$12,0)),IF(P687="181-365d",INDEX(Assumptions!$G$8:$G$12,MATCH(B687,Assumptions!$A$8:$A$12,0)),INDEX(Assumptions!$H$8:$H$12,MATCH(B687,Assumptions!$A$8:$A$12,0)))))</f>
        <v>0.1</v>
      </c>
      <c r="R687" s="14">
        <f t="shared" ca="1" si="75"/>
        <v>39299396.464799993</v>
      </c>
      <c r="S687" s="14">
        <f t="shared" ca="1" si="76"/>
        <v>353694568.18319994</v>
      </c>
      <c r="T687" s="11" t="s">
        <v>25</v>
      </c>
      <c r="U687" s="18" t="s">
        <v>36</v>
      </c>
    </row>
    <row r="688" spans="1:21" ht="15" customHeight="1" x14ac:dyDescent="0.15">
      <c r="A688" s="10" t="s">
        <v>736</v>
      </c>
      <c r="B688" s="11" t="s">
        <v>46</v>
      </c>
      <c r="C688" s="11" t="s">
        <v>52</v>
      </c>
      <c r="D688" s="12">
        <v>46023</v>
      </c>
      <c r="E688" s="11">
        <v>3104</v>
      </c>
      <c r="F688" s="11" t="s">
        <v>33</v>
      </c>
      <c r="G688" s="13">
        <v>953661.81</v>
      </c>
      <c r="H688" s="14">
        <f t="shared" si="70"/>
        <v>2960166258.2400002</v>
      </c>
      <c r="I688" s="14">
        <f>IF(F688="GHS",H688,H688*Assumptions!$B$4)</f>
        <v>2960166258.2400002</v>
      </c>
      <c r="J688" s="15" t="str">
        <f>INDEX(Assumptions!$B$8:$B$12,MATCH(B688,Assumptions!$A$8:$A$12,0))</f>
        <v>Specific Identification</v>
      </c>
      <c r="K688" s="16">
        <f>G688/(1-INDEX(Assumptions!$D$8:$D$12,MATCH(B688,Assumptions!$A$8:$A$12,0)))</f>
        <v>1222643.3461538462</v>
      </c>
      <c r="L688" s="16">
        <f t="shared" si="71"/>
        <v>28609.854299999999</v>
      </c>
      <c r="M688" s="16">
        <f t="shared" si="72"/>
        <v>61132.167307692318</v>
      </c>
      <c r="N688" s="14">
        <f>E688*(K688-L688-M688)*IF(F688="GHS",1,Assumptions!$B$4)</f>
        <v>3516525711.3912616</v>
      </c>
      <c r="O688" s="15">
        <f t="shared" ca="1" si="73"/>
        <v>263</v>
      </c>
      <c r="P688" s="15" t="str">
        <f t="shared" ca="1" si="74"/>
        <v>181-365d</v>
      </c>
      <c r="Q688" s="17">
        <f ca="1">IF(P688="0-90d",0,IF(P688="91-180d",INDEX(Assumptions!$F$8:$F$12,MATCH(B688,Assumptions!$A$8:$A$12,0)),IF(P688="181-365d",INDEX(Assumptions!$G$8:$G$12,MATCH(B688,Assumptions!$A$8:$A$12,0)),INDEX(Assumptions!$H$8:$H$12,MATCH(B688,Assumptions!$A$8:$A$12,0)))))</f>
        <v>0.05</v>
      </c>
      <c r="R688" s="14">
        <f t="shared" ca="1" si="75"/>
        <v>148008312.91200003</v>
      </c>
      <c r="S688" s="14">
        <f t="shared" ca="1" si="76"/>
        <v>2812157945.3280001</v>
      </c>
      <c r="T688" s="11" t="s">
        <v>25</v>
      </c>
      <c r="U688" s="18" t="s">
        <v>36</v>
      </c>
    </row>
    <row r="689" spans="1:21" ht="15" customHeight="1" x14ac:dyDescent="0.15">
      <c r="A689" s="10" t="s">
        <v>737</v>
      </c>
      <c r="B689" s="11" t="s">
        <v>31</v>
      </c>
      <c r="C689" s="11" t="s">
        <v>63</v>
      </c>
      <c r="D689" s="12">
        <v>46094</v>
      </c>
      <c r="E689" s="11">
        <v>3241</v>
      </c>
      <c r="F689" s="11" t="s">
        <v>33</v>
      </c>
      <c r="G689" s="13">
        <v>4163.01</v>
      </c>
      <c r="H689" s="14">
        <f t="shared" si="70"/>
        <v>13492315.41</v>
      </c>
      <c r="I689" s="14">
        <f>IF(F689="GHS",H689,H689*Assumptions!$B$4)</f>
        <v>13492315.41</v>
      </c>
      <c r="J689" s="15" t="str">
        <f>INDEX(Assumptions!$B$8:$B$12,MATCH(B689,Assumptions!$A$8:$A$12,0))</f>
        <v>Weighted Average</v>
      </c>
      <c r="K689" s="16">
        <f>G689/(1-INDEX(Assumptions!$D$8:$D$12,MATCH(B689,Assumptions!$A$8:$A$12,0)))</f>
        <v>5781.9583333333339</v>
      </c>
      <c r="L689" s="16">
        <f t="shared" si="71"/>
        <v>124.8903</v>
      </c>
      <c r="M689" s="16">
        <f t="shared" si="72"/>
        <v>289.09791666666672</v>
      </c>
      <c r="N689" s="14">
        <f>E689*(K689-L689-M689)*IF(F689="GHS",1,Assumptions!$B$4)</f>
        <v>17397591.148116671</v>
      </c>
      <c r="O689" s="15">
        <f t="shared" ca="1" si="73"/>
        <v>192</v>
      </c>
      <c r="P689" s="15" t="str">
        <f t="shared" ca="1" si="74"/>
        <v>181-365d</v>
      </c>
      <c r="Q689" s="17">
        <f ca="1">IF(P689="0-90d",0,IF(P689="91-180d",INDEX(Assumptions!$F$8:$F$12,MATCH(B689,Assumptions!$A$8:$A$12,0)),IF(P689="181-365d",INDEX(Assumptions!$G$8:$G$12,MATCH(B689,Assumptions!$A$8:$A$12,0)),INDEX(Assumptions!$H$8:$H$12,MATCH(B689,Assumptions!$A$8:$A$12,0)))))</f>
        <v>0.2</v>
      </c>
      <c r="R689" s="14">
        <f t="shared" ca="1" si="75"/>
        <v>2698463.0820000004</v>
      </c>
      <c r="S689" s="14">
        <f t="shared" ca="1" si="76"/>
        <v>10793852.328</v>
      </c>
      <c r="T689" s="11" t="s">
        <v>25</v>
      </c>
      <c r="U689" s="18" t="s">
        <v>36</v>
      </c>
    </row>
    <row r="690" spans="1:21" ht="15" customHeight="1" x14ac:dyDescent="0.15">
      <c r="A690" s="10" t="s">
        <v>738</v>
      </c>
      <c r="B690" s="11" t="s">
        <v>22</v>
      </c>
      <c r="C690" s="11" t="s">
        <v>81</v>
      </c>
      <c r="D690" s="12">
        <v>46111</v>
      </c>
      <c r="E690" s="11">
        <v>505</v>
      </c>
      <c r="F690" s="11" t="s">
        <v>24</v>
      </c>
      <c r="G690" s="13">
        <v>33302.99</v>
      </c>
      <c r="H690" s="14">
        <f t="shared" si="70"/>
        <v>16818009.949999999</v>
      </c>
      <c r="I690" s="14">
        <f>IF(F690="GHS",H690,H690*Assumptions!$B$4)</f>
        <v>181634507.46000001</v>
      </c>
      <c r="J690" s="15" t="str">
        <f>INDEX(Assumptions!$B$8:$B$12,MATCH(B690,Assumptions!$A$8:$A$12,0))</f>
        <v>FIFO</v>
      </c>
      <c r="K690" s="16">
        <f>G690/(1-INDEX(Assumptions!$D$8:$D$12,MATCH(B690,Assumptions!$A$8:$A$12,0)))</f>
        <v>40613.402439024387</v>
      </c>
      <c r="L690" s="16">
        <f t="shared" si="71"/>
        <v>999.08969999999988</v>
      </c>
      <c r="M690" s="16">
        <f t="shared" si="72"/>
        <v>2030.6701219512195</v>
      </c>
      <c r="N690" s="14">
        <f>E690*(K690-L690-M690)*IF(F690="GHS",1,Assumptions!$B$4)</f>
        <v>204981186.8335171</v>
      </c>
      <c r="O690" s="15">
        <f t="shared" ca="1" si="73"/>
        <v>175</v>
      </c>
      <c r="P690" s="15" t="str">
        <f t="shared" ca="1" si="74"/>
        <v>91-180d</v>
      </c>
      <c r="Q690" s="17">
        <f ca="1">IF(P690="0-90d",0,IF(P690="91-180d",INDEX(Assumptions!$F$8:$F$12,MATCH(B690,Assumptions!$A$8:$A$12,0)),IF(P690="181-365d",INDEX(Assumptions!$G$8:$G$12,MATCH(B690,Assumptions!$A$8:$A$12,0)),INDEX(Assumptions!$H$8:$H$12,MATCH(B690,Assumptions!$A$8:$A$12,0)))))</f>
        <v>0.03</v>
      </c>
      <c r="R690" s="14">
        <f t="shared" ca="1" si="75"/>
        <v>5449035.2237999998</v>
      </c>
      <c r="S690" s="14">
        <f t="shared" ca="1" si="76"/>
        <v>176185472.2362</v>
      </c>
      <c r="T690" s="11" t="s">
        <v>25</v>
      </c>
      <c r="U690" s="18" t="s">
        <v>26</v>
      </c>
    </row>
    <row r="691" spans="1:21" ht="15" customHeight="1" x14ac:dyDescent="0.15">
      <c r="A691" s="10" t="s">
        <v>739</v>
      </c>
      <c r="B691" s="11" t="s">
        <v>41</v>
      </c>
      <c r="C691" s="11" t="s">
        <v>49</v>
      </c>
      <c r="D691" s="12">
        <v>45774</v>
      </c>
      <c r="E691" s="11">
        <v>4619</v>
      </c>
      <c r="F691" s="11" t="s">
        <v>33</v>
      </c>
      <c r="G691" s="13">
        <v>500.74</v>
      </c>
      <c r="H691" s="14">
        <f t="shared" si="70"/>
        <v>2312918.06</v>
      </c>
      <c r="I691" s="14">
        <f>IF(F691="GHS",H691,H691*Assumptions!$B$4)</f>
        <v>2312918.06</v>
      </c>
      <c r="J691" s="15" t="str">
        <f>INDEX(Assumptions!$B$8:$B$12,MATCH(B691,Assumptions!$A$8:$A$12,0))</f>
        <v>Weighted Average</v>
      </c>
      <c r="K691" s="16">
        <f>G691/(1-INDEX(Assumptions!$D$8:$D$12,MATCH(B691,Assumptions!$A$8:$A$12,0)))</f>
        <v>770.36923076923074</v>
      </c>
      <c r="L691" s="16">
        <f t="shared" si="71"/>
        <v>15.0222</v>
      </c>
      <c r="M691" s="16">
        <f t="shared" si="72"/>
        <v>38.518461538461537</v>
      </c>
      <c r="N691" s="14">
        <f>E691*(K691-L691-M691)*IF(F691="GHS",1,Assumptions!$B$4)</f>
        <v>3311031.161276923</v>
      </c>
      <c r="O691" s="15">
        <f t="shared" ca="1" si="73"/>
        <v>512</v>
      </c>
      <c r="P691" s="15" t="str">
        <f t="shared" ca="1" si="74"/>
        <v>365d+</v>
      </c>
      <c r="Q691" s="17">
        <f ca="1">IF(P691="0-90d",0,IF(P691="91-180d",INDEX(Assumptions!$F$8:$F$12,MATCH(B691,Assumptions!$A$8:$A$12,0)),IF(P691="181-365d",INDEX(Assumptions!$G$8:$G$12,MATCH(B691,Assumptions!$A$8:$A$12,0)),INDEX(Assumptions!$H$8:$H$12,MATCH(B691,Assumptions!$A$8:$A$12,0)))))</f>
        <v>0.8</v>
      </c>
      <c r="R691" s="14">
        <f t="shared" ca="1" si="75"/>
        <v>1850334.4480000001</v>
      </c>
      <c r="S691" s="14">
        <f t="shared" ca="1" si="76"/>
        <v>462583.61199999996</v>
      </c>
      <c r="T691" s="11" t="s">
        <v>25</v>
      </c>
      <c r="U691" s="18" t="s">
        <v>26</v>
      </c>
    </row>
    <row r="692" spans="1:21" ht="15" customHeight="1" x14ac:dyDescent="0.15">
      <c r="A692" s="10" t="s">
        <v>740</v>
      </c>
      <c r="B692" s="11" t="s">
        <v>28</v>
      </c>
      <c r="C692" s="11" t="s">
        <v>55</v>
      </c>
      <c r="D692" s="12">
        <v>46040</v>
      </c>
      <c r="E692" s="11">
        <v>1892</v>
      </c>
      <c r="F692" s="11" t="s">
        <v>24</v>
      </c>
      <c r="G692" s="13">
        <v>5680.9</v>
      </c>
      <c r="H692" s="14">
        <f t="shared" si="70"/>
        <v>10748262.799999999</v>
      </c>
      <c r="I692" s="14">
        <f>IF(F692="GHS",H692,H692*Assumptions!$B$4)</f>
        <v>116081238.23999999</v>
      </c>
      <c r="J692" s="15" t="str">
        <f>INDEX(Assumptions!$B$8:$B$12,MATCH(B692,Assumptions!$A$8:$A$12,0))</f>
        <v>Fair Value Less Costs to Sell</v>
      </c>
      <c r="K692" s="16">
        <f>G692/(1-INDEX(Assumptions!$D$8:$D$12,MATCH(B692,Assumptions!$A$8:$A$12,0)))</f>
        <v>6455.5681818181811</v>
      </c>
      <c r="L692" s="16">
        <f t="shared" si="71"/>
        <v>170.42699999999999</v>
      </c>
      <c r="M692" s="16">
        <f t="shared" si="72"/>
        <v>322.77840909090907</v>
      </c>
      <c r="N692" s="14">
        <f>E692*(K692-L692-M692)*IF(F692="GHS",1,Assumptions!$B$4)</f>
        <v>121832535.95279999</v>
      </c>
      <c r="O692" s="15">
        <f t="shared" ca="1" si="73"/>
        <v>246</v>
      </c>
      <c r="P692" s="15" t="str">
        <f t="shared" ca="1" si="74"/>
        <v>181-365d</v>
      </c>
      <c r="Q692" s="17">
        <f ca="1">IF(P692="0-90d",0,IF(P692="91-180d",INDEX(Assumptions!$F$8:$F$12,MATCH(B692,Assumptions!$A$8:$A$12,0)),IF(P692="181-365d",INDEX(Assumptions!$G$8:$G$12,MATCH(B692,Assumptions!$A$8:$A$12,0)),INDEX(Assumptions!$H$8:$H$12,MATCH(B692,Assumptions!$A$8:$A$12,0)))))</f>
        <v>0.1</v>
      </c>
      <c r="R692" s="14">
        <f t="shared" ca="1" si="75"/>
        <v>11608123.824000001</v>
      </c>
      <c r="S692" s="14">
        <f t="shared" si="76"/>
        <v>0</v>
      </c>
      <c r="T692" s="11" t="s">
        <v>39</v>
      </c>
      <c r="U692" s="18" t="s">
        <v>26</v>
      </c>
    </row>
    <row r="693" spans="1:21" ht="15" customHeight="1" x14ac:dyDescent="0.15">
      <c r="A693" s="10" t="s">
        <v>741</v>
      </c>
      <c r="B693" s="11" t="s">
        <v>28</v>
      </c>
      <c r="C693" s="11" t="s">
        <v>38</v>
      </c>
      <c r="D693" s="12">
        <v>45967</v>
      </c>
      <c r="E693" s="11">
        <v>140</v>
      </c>
      <c r="F693" s="11" t="s">
        <v>24</v>
      </c>
      <c r="G693" s="13">
        <v>7895.42</v>
      </c>
      <c r="H693" s="14">
        <f t="shared" si="70"/>
        <v>1105358.8</v>
      </c>
      <c r="I693" s="14">
        <f>IF(F693="GHS",H693,H693*Assumptions!$B$4)</f>
        <v>11937875.040000001</v>
      </c>
      <c r="J693" s="15" t="str">
        <f>INDEX(Assumptions!$B$8:$B$12,MATCH(B693,Assumptions!$A$8:$A$12,0))</f>
        <v>Fair Value Less Costs to Sell</v>
      </c>
      <c r="K693" s="16">
        <f>G693/(1-INDEX(Assumptions!$D$8:$D$12,MATCH(B693,Assumptions!$A$8:$A$12,0)))</f>
        <v>8972.068181818182</v>
      </c>
      <c r="L693" s="16">
        <f t="shared" si="71"/>
        <v>236.86259999999999</v>
      </c>
      <c r="M693" s="16">
        <f t="shared" si="72"/>
        <v>448.60340909090911</v>
      </c>
      <c r="N693" s="14">
        <f>E693*(K693-L693-M693)*IF(F693="GHS",1,Assumptions!$B$4)</f>
        <v>12529342.485163637</v>
      </c>
      <c r="O693" s="15">
        <f t="shared" ca="1" si="73"/>
        <v>319</v>
      </c>
      <c r="P693" s="15" t="str">
        <f t="shared" ca="1" si="74"/>
        <v>181-365d</v>
      </c>
      <c r="Q693" s="17">
        <f ca="1">IF(P693="0-90d",0,IF(P693="91-180d",INDEX(Assumptions!$F$8:$F$12,MATCH(B693,Assumptions!$A$8:$A$12,0)),IF(P693="181-365d",INDEX(Assumptions!$G$8:$G$12,MATCH(B693,Assumptions!$A$8:$A$12,0)),INDEX(Assumptions!$H$8:$H$12,MATCH(B693,Assumptions!$A$8:$A$12,0)))))</f>
        <v>0.1</v>
      </c>
      <c r="R693" s="14">
        <f t="shared" ca="1" si="75"/>
        <v>1193787.5040000002</v>
      </c>
      <c r="S693" s="14">
        <f t="shared" ca="1" si="76"/>
        <v>10744087.536</v>
      </c>
      <c r="T693" s="11" t="s">
        <v>25</v>
      </c>
      <c r="U693" s="18" t="s">
        <v>26</v>
      </c>
    </row>
    <row r="694" spans="1:21" ht="15" customHeight="1" x14ac:dyDescent="0.15">
      <c r="A694" s="10" t="s">
        <v>742</v>
      </c>
      <c r="B694" s="11" t="s">
        <v>46</v>
      </c>
      <c r="C694" s="11" t="s">
        <v>52</v>
      </c>
      <c r="D694" s="12">
        <v>46129</v>
      </c>
      <c r="E694" s="11">
        <v>1824</v>
      </c>
      <c r="F694" s="11" t="s">
        <v>33</v>
      </c>
      <c r="G694" s="13">
        <v>330402.7</v>
      </c>
      <c r="H694" s="14">
        <f t="shared" si="70"/>
        <v>602654524.80000007</v>
      </c>
      <c r="I694" s="14">
        <f>IF(F694="GHS",H694,H694*Assumptions!$B$4)</f>
        <v>602654524.80000007</v>
      </c>
      <c r="J694" s="15" t="str">
        <f>INDEX(Assumptions!$B$8:$B$12,MATCH(B694,Assumptions!$A$8:$A$12,0))</f>
        <v>Specific Identification</v>
      </c>
      <c r="K694" s="16">
        <f>G694/(1-INDEX(Assumptions!$D$8:$D$12,MATCH(B694,Assumptions!$A$8:$A$12,0)))</f>
        <v>423593.20512820513</v>
      </c>
      <c r="L694" s="16">
        <f t="shared" si="71"/>
        <v>9912.0810000000001</v>
      </c>
      <c r="M694" s="16">
        <f t="shared" si="72"/>
        <v>21179.660256410258</v>
      </c>
      <c r="N694" s="14">
        <f>E694*(K694-L694-M694)*IF(F694="GHS",1,Assumptions!$B$4)</f>
        <v>715922670.1021539</v>
      </c>
      <c r="O694" s="15">
        <f t="shared" ca="1" si="73"/>
        <v>157</v>
      </c>
      <c r="P694" s="15" t="str">
        <f t="shared" ca="1" si="74"/>
        <v>91-180d</v>
      </c>
      <c r="Q694" s="17">
        <f ca="1">IF(P694="0-90d",0,IF(P694="91-180d",INDEX(Assumptions!$F$8:$F$12,MATCH(B694,Assumptions!$A$8:$A$12,0)),IF(P694="181-365d",INDEX(Assumptions!$G$8:$G$12,MATCH(B694,Assumptions!$A$8:$A$12,0)),INDEX(Assumptions!$H$8:$H$12,MATCH(B694,Assumptions!$A$8:$A$12,0)))))</f>
        <v>0</v>
      </c>
      <c r="R694" s="14">
        <f t="shared" ca="1" si="75"/>
        <v>0</v>
      </c>
      <c r="S694" s="14">
        <f t="shared" si="76"/>
        <v>0</v>
      </c>
      <c r="T694" s="11" t="s">
        <v>39</v>
      </c>
      <c r="U694" s="18" t="s">
        <v>26</v>
      </c>
    </row>
    <row r="695" spans="1:21" ht="15" customHeight="1" x14ac:dyDescent="0.15">
      <c r="A695" s="10" t="s">
        <v>743</v>
      </c>
      <c r="B695" s="11" t="s">
        <v>41</v>
      </c>
      <c r="C695" s="11" t="s">
        <v>42</v>
      </c>
      <c r="D695" s="12">
        <v>45816</v>
      </c>
      <c r="E695" s="11">
        <v>3938</v>
      </c>
      <c r="F695" s="11" t="s">
        <v>33</v>
      </c>
      <c r="G695" s="13">
        <v>494.45</v>
      </c>
      <c r="H695" s="14">
        <f t="shared" si="70"/>
        <v>1947144.0999999999</v>
      </c>
      <c r="I695" s="14">
        <f>IF(F695="GHS",H695,H695*Assumptions!$B$4)</f>
        <v>1947144.0999999999</v>
      </c>
      <c r="J695" s="15" t="str">
        <f>INDEX(Assumptions!$B$8:$B$12,MATCH(B695,Assumptions!$A$8:$A$12,0))</f>
        <v>Weighted Average</v>
      </c>
      <c r="K695" s="16">
        <f>G695/(1-INDEX(Assumptions!$D$8:$D$12,MATCH(B695,Assumptions!$A$8:$A$12,0)))</f>
        <v>760.69230769230762</v>
      </c>
      <c r="L695" s="16">
        <f t="shared" si="71"/>
        <v>14.833499999999999</v>
      </c>
      <c r="M695" s="16">
        <f t="shared" si="72"/>
        <v>38.034615384615385</v>
      </c>
      <c r="N695" s="14">
        <f>E695*(K695-L695-M695)*IF(F695="GHS",1,Assumptions!$B$4)</f>
        <v>2787411.6693076924</v>
      </c>
      <c r="O695" s="15">
        <f t="shared" ca="1" si="73"/>
        <v>470</v>
      </c>
      <c r="P695" s="15" t="str">
        <f t="shared" ca="1" si="74"/>
        <v>365d+</v>
      </c>
      <c r="Q695" s="17">
        <f ca="1">IF(P695="0-90d",0,IF(P695="91-180d",INDEX(Assumptions!$F$8:$F$12,MATCH(B695,Assumptions!$A$8:$A$12,0)),IF(P695="181-365d",INDEX(Assumptions!$G$8:$G$12,MATCH(B695,Assumptions!$A$8:$A$12,0)),INDEX(Assumptions!$H$8:$H$12,MATCH(B695,Assumptions!$A$8:$A$12,0)))))</f>
        <v>0.8</v>
      </c>
      <c r="R695" s="14">
        <f t="shared" ca="1" si="75"/>
        <v>1557715.28</v>
      </c>
      <c r="S695" s="14">
        <f t="shared" ca="1" si="76"/>
        <v>389428.81999999983</v>
      </c>
      <c r="T695" s="11" t="s">
        <v>25</v>
      </c>
      <c r="U695" s="18" t="s">
        <v>36</v>
      </c>
    </row>
    <row r="696" spans="1:21" ht="15" customHeight="1" x14ac:dyDescent="0.15">
      <c r="A696" s="10" t="s">
        <v>744</v>
      </c>
      <c r="B696" s="11" t="s">
        <v>46</v>
      </c>
      <c r="C696" s="11" t="s">
        <v>119</v>
      </c>
      <c r="D696" s="12">
        <v>45822</v>
      </c>
      <c r="E696" s="11">
        <v>4028</v>
      </c>
      <c r="F696" s="11" t="s">
        <v>33</v>
      </c>
      <c r="G696" s="13">
        <v>663451.49</v>
      </c>
      <c r="H696" s="14">
        <f t="shared" si="70"/>
        <v>2672382601.7199998</v>
      </c>
      <c r="I696" s="14">
        <f>IF(F696="GHS",H696,H696*Assumptions!$B$4)</f>
        <v>2672382601.7199998</v>
      </c>
      <c r="J696" s="15" t="str">
        <f>INDEX(Assumptions!$B$8:$B$12,MATCH(B696,Assumptions!$A$8:$A$12,0))</f>
        <v>Specific Identification</v>
      </c>
      <c r="K696" s="16">
        <f>G696/(1-INDEX(Assumptions!$D$8:$D$12,MATCH(B696,Assumptions!$A$8:$A$12,0)))</f>
        <v>850578.83333333326</v>
      </c>
      <c r="L696" s="16">
        <f t="shared" si="71"/>
        <v>19903.544699999999</v>
      </c>
      <c r="M696" s="16">
        <f t="shared" si="72"/>
        <v>42528.941666666666</v>
      </c>
      <c r="N696" s="14">
        <f>E696*(K696-L696-M696)*IF(F696="GHS",1,Assumptions!$B$4)</f>
        <v>3174653485.5817332</v>
      </c>
      <c r="O696" s="15">
        <f t="shared" ca="1" si="73"/>
        <v>464</v>
      </c>
      <c r="P696" s="15" t="str">
        <f t="shared" ca="1" si="74"/>
        <v>365d+</v>
      </c>
      <c r="Q696" s="17">
        <f ca="1">IF(P696="0-90d",0,IF(P696="91-180d",INDEX(Assumptions!$F$8:$F$12,MATCH(B696,Assumptions!$A$8:$A$12,0)),IF(P696="181-365d",INDEX(Assumptions!$G$8:$G$12,MATCH(B696,Assumptions!$A$8:$A$12,0)),INDEX(Assumptions!$H$8:$H$12,MATCH(B696,Assumptions!$A$8:$A$12,0)))))</f>
        <v>0.15</v>
      </c>
      <c r="R696" s="14">
        <f t="shared" ca="1" si="75"/>
        <v>400857390.25799996</v>
      </c>
      <c r="S696" s="14">
        <f t="shared" ca="1" si="76"/>
        <v>2271525211.4619999</v>
      </c>
      <c r="T696" s="11" t="s">
        <v>25</v>
      </c>
      <c r="U696" s="18" t="s">
        <v>26</v>
      </c>
    </row>
    <row r="697" spans="1:21" ht="15" customHeight="1" x14ac:dyDescent="0.15">
      <c r="A697" s="10" t="s">
        <v>745</v>
      </c>
      <c r="B697" s="11" t="s">
        <v>41</v>
      </c>
      <c r="C697" s="11" t="s">
        <v>44</v>
      </c>
      <c r="D697" s="12">
        <v>46146</v>
      </c>
      <c r="E697" s="11">
        <v>4640</v>
      </c>
      <c r="F697" s="11" t="s">
        <v>33</v>
      </c>
      <c r="G697" s="13">
        <v>470.89</v>
      </c>
      <c r="H697" s="14">
        <f t="shared" si="70"/>
        <v>2184929.6</v>
      </c>
      <c r="I697" s="14">
        <f>IF(F697="GHS",H697,H697*Assumptions!$B$4)</f>
        <v>2184929.6</v>
      </c>
      <c r="J697" s="15" t="str">
        <f>INDEX(Assumptions!$B$8:$B$12,MATCH(B697,Assumptions!$A$8:$A$12,0))</f>
        <v>Weighted Average</v>
      </c>
      <c r="K697" s="16">
        <f>G697/(1-INDEX(Assumptions!$D$8:$D$12,MATCH(B697,Assumptions!$A$8:$A$12,0)))</f>
        <v>724.44615384615383</v>
      </c>
      <c r="L697" s="16">
        <f t="shared" si="71"/>
        <v>14.1267</v>
      </c>
      <c r="M697" s="16">
        <f t="shared" si="72"/>
        <v>36.222307692307695</v>
      </c>
      <c r="N697" s="14">
        <f>E697*(K697-L697-M697)*IF(F697="GHS",1,Assumptions!$B$4)</f>
        <v>3127810.758153846</v>
      </c>
      <c r="O697" s="15">
        <f t="shared" ca="1" si="73"/>
        <v>140</v>
      </c>
      <c r="P697" s="15" t="str">
        <f t="shared" ca="1" si="74"/>
        <v>91-180d</v>
      </c>
      <c r="Q697" s="17">
        <f ca="1">IF(P697="0-90d",0,IF(P697="91-180d",INDEX(Assumptions!$F$8:$F$12,MATCH(B697,Assumptions!$A$8:$A$12,0)),IF(P697="181-365d",INDEX(Assumptions!$G$8:$G$12,MATCH(B697,Assumptions!$A$8:$A$12,0)),INDEX(Assumptions!$H$8:$H$12,MATCH(B697,Assumptions!$A$8:$A$12,0)))))</f>
        <v>0.1</v>
      </c>
      <c r="R697" s="14">
        <f t="shared" ca="1" si="75"/>
        <v>218492.96000000002</v>
      </c>
      <c r="S697" s="14">
        <f t="shared" ca="1" si="76"/>
        <v>1966436.6400000001</v>
      </c>
      <c r="T697" s="11" t="s">
        <v>25</v>
      </c>
      <c r="U697" s="18" t="s">
        <v>26</v>
      </c>
    </row>
    <row r="698" spans="1:21" ht="15" customHeight="1" x14ac:dyDescent="0.15">
      <c r="A698" s="10" t="s">
        <v>746</v>
      </c>
      <c r="B698" s="11" t="s">
        <v>41</v>
      </c>
      <c r="C698" s="11" t="s">
        <v>49</v>
      </c>
      <c r="D698" s="12">
        <v>46001</v>
      </c>
      <c r="E698" s="11">
        <v>1106</v>
      </c>
      <c r="F698" s="11" t="s">
        <v>33</v>
      </c>
      <c r="G698" s="13">
        <v>256.69</v>
      </c>
      <c r="H698" s="14">
        <f t="shared" si="70"/>
        <v>283899.14</v>
      </c>
      <c r="I698" s="14">
        <f>IF(F698="GHS",H698,H698*Assumptions!$B$4)</f>
        <v>283899.14</v>
      </c>
      <c r="J698" s="15" t="str">
        <f>INDEX(Assumptions!$B$8:$B$12,MATCH(B698,Assumptions!$A$8:$A$12,0))</f>
        <v>Weighted Average</v>
      </c>
      <c r="K698" s="16">
        <f>G698/(1-INDEX(Assumptions!$D$8:$D$12,MATCH(B698,Assumptions!$A$8:$A$12,0)))</f>
        <v>394.90769230769229</v>
      </c>
      <c r="L698" s="16">
        <f t="shared" si="71"/>
        <v>7.7006999999999994</v>
      </c>
      <c r="M698" s="16">
        <f t="shared" si="72"/>
        <v>19.745384615384616</v>
      </c>
      <c r="N698" s="14">
        <f>E698*(K698-L698-M698)*IF(F698="GHS",1,Assumptions!$B$4)</f>
        <v>406412.53810769226</v>
      </c>
      <c r="O698" s="15">
        <f t="shared" ca="1" si="73"/>
        <v>285</v>
      </c>
      <c r="P698" s="15" t="str">
        <f t="shared" ca="1" si="74"/>
        <v>181-365d</v>
      </c>
      <c r="Q698" s="17">
        <f ca="1">IF(P698="0-90d",0,IF(P698="91-180d",INDEX(Assumptions!$F$8:$F$12,MATCH(B698,Assumptions!$A$8:$A$12,0)),IF(P698="181-365d",INDEX(Assumptions!$G$8:$G$12,MATCH(B698,Assumptions!$A$8:$A$12,0)),INDEX(Assumptions!$H$8:$H$12,MATCH(B698,Assumptions!$A$8:$A$12,0)))))</f>
        <v>0.35</v>
      </c>
      <c r="R698" s="14">
        <f t="shared" ca="1" si="75"/>
        <v>99364.698999999993</v>
      </c>
      <c r="S698" s="14">
        <f t="shared" ca="1" si="76"/>
        <v>184534.44100000002</v>
      </c>
      <c r="T698" s="11" t="s">
        <v>25</v>
      </c>
      <c r="U698" s="18" t="s">
        <v>26</v>
      </c>
    </row>
    <row r="699" spans="1:21" ht="15" customHeight="1" x14ac:dyDescent="0.15">
      <c r="A699" s="10" t="s">
        <v>747</v>
      </c>
      <c r="B699" s="11" t="s">
        <v>31</v>
      </c>
      <c r="C699" s="11" t="s">
        <v>76</v>
      </c>
      <c r="D699" s="12">
        <v>45991</v>
      </c>
      <c r="E699" s="11">
        <v>1458</v>
      </c>
      <c r="F699" s="11" t="s">
        <v>33</v>
      </c>
      <c r="G699" s="13">
        <v>1617.77</v>
      </c>
      <c r="H699" s="14">
        <f t="shared" si="70"/>
        <v>2358708.66</v>
      </c>
      <c r="I699" s="14">
        <f>IF(F699="GHS",H699,H699*Assumptions!$B$4)</f>
        <v>2358708.66</v>
      </c>
      <c r="J699" s="15" t="str">
        <f>INDEX(Assumptions!$B$8:$B$12,MATCH(B699,Assumptions!$A$8:$A$12,0))</f>
        <v>Weighted Average</v>
      </c>
      <c r="K699" s="16">
        <f>G699/(1-INDEX(Assumptions!$D$8:$D$12,MATCH(B699,Assumptions!$A$8:$A$12,0)))</f>
        <v>2246.9027777777778</v>
      </c>
      <c r="L699" s="16">
        <f t="shared" si="71"/>
        <v>48.533099999999997</v>
      </c>
      <c r="M699" s="16">
        <f t="shared" si="72"/>
        <v>112.3451388888889</v>
      </c>
      <c r="N699" s="14">
        <f>E699*(K699-L699-M699)*IF(F699="GHS",1,Assumptions!$B$4)</f>
        <v>3041423.7777</v>
      </c>
      <c r="O699" s="15">
        <f t="shared" ca="1" si="73"/>
        <v>295</v>
      </c>
      <c r="P699" s="15" t="str">
        <f t="shared" ca="1" si="74"/>
        <v>181-365d</v>
      </c>
      <c r="Q699" s="17">
        <f ca="1">IF(P699="0-90d",0,IF(P699="91-180d",INDEX(Assumptions!$F$8:$F$12,MATCH(B699,Assumptions!$A$8:$A$12,0)),IF(P699="181-365d",INDEX(Assumptions!$G$8:$G$12,MATCH(B699,Assumptions!$A$8:$A$12,0)),INDEX(Assumptions!$H$8:$H$12,MATCH(B699,Assumptions!$A$8:$A$12,0)))))</f>
        <v>0.2</v>
      </c>
      <c r="R699" s="14">
        <f t="shared" ca="1" si="75"/>
        <v>471741.73200000008</v>
      </c>
      <c r="S699" s="14">
        <f t="shared" si="76"/>
        <v>0</v>
      </c>
      <c r="T699" s="11" t="s">
        <v>39</v>
      </c>
      <c r="U699" s="18" t="s">
        <v>36</v>
      </c>
    </row>
    <row r="700" spans="1:21" ht="15" customHeight="1" x14ac:dyDescent="0.15">
      <c r="A700" s="10" t="s">
        <v>748</v>
      </c>
      <c r="B700" s="11" t="s">
        <v>22</v>
      </c>
      <c r="C700" s="11" t="s">
        <v>81</v>
      </c>
      <c r="D700" s="12">
        <v>46038</v>
      </c>
      <c r="E700" s="11">
        <v>640</v>
      </c>
      <c r="F700" s="11" t="s">
        <v>24</v>
      </c>
      <c r="G700" s="13">
        <v>15251.4</v>
      </c>
      <c r="H700" s="14">
        <f t="shared" si="70"/>
        <v>9760896</v>
      </c>
      <c r="I700" s="14">
        <f>IF(F700="GHS",H700,H700*Assumptions!$B$4)</f>
        <v>105417676.80000001</v>
      </c>
      <c r="J700" s="15" t="str">
        <f>INDEX(Assumptions!$B$8:$B$12,MATCH(B700,Assumptions!$A$8:$A$12,0))</f>
        <v>FIFO</v>
      </c>
      <c r="K700" s="16">
        <f>G700/(1-INDEX(Assumptions!$D$8:$D$12,MATCH(B700,Assumptions!$A$8:$A$12,0)))</f>
        <v>18599.268292682926</v>
      </c>
      <c r="L700" s="16">
        <f t="shared" si="71"/>
        <v>457.54199999999997</v>
      </c>
      <c r="M700" s="16">
        <f t="shared" si="72"/>
        <v>929.96341463414637</v>
      </c>
      <c r="N700" s="14">
        <f>E700*(K700-L700-M700)*IF(F700="GHS",1,Assumptions!$B$4)</f>
        <v>118967705.01307318</v>
      </c>
      <c r="O700" s="15">
        <f t="shared" ca="1" si="73"/>
        <v>248</v>
      </c>
      <c r="P700" s="15" t="str">
        <f t="shared" ca="1" si="74"/>
        <v>181-365d</v>
      </c>
      <c r="Q700" s="17">
        <f ca="1">IF(P700="0-90d",0,IF(P700="91-180d",INDEX(Assumptions!$F$8:$F$12,MATCH(B700,Assumptions!$A$8:$A$12,0)),IF(P700="181-365d",INDEX(Assumptions!$G$8:$G$12,MATCH(B700,Assumptions!$A$8:$A$12,0)),INDEX(Assumptions!$H$8:$H$12,MATCH(B700,Assumptions!$A$8:$A$12,0)))))</f>
        <v>0.15</v>
      </c>
      <c r="R700" s="14">
        <f t="shared" ca="1" si="75"/>
        <v>15812651.520000001</v>
      </c>
      <c r="S700" s="14">
        <f t="shared" ca="1" si="76"/>
        <v>89605025.280000016</v>
      </c>
      <c r="T700" s="11" t="s">
        <v>25</v>
      </c>
      <c r="U700" s="18" t="s">
        <v>26</v>
      </c>
    </row>
    <row r="701" spans="1:21" ht="15" customHeight="1" x14ac:dyDescent="0.15">
      <c r="A701" s="10" t="s">
        <v>749</v>
      </c>
      <c r="B701" s="11" t="s">
        <v>41</v>
      </c>
      <c r="C701" s="11" t="s">
        <v>115</v>
      </c>
      <c r="D701" s="12">
        <v>46220</v>
      </c>
      <c r="E701" s="11">
        <v>4233</v>
      </c>
      <c r="F701" s="11" t="s">
        <v>33</v>
      </c>
      <c r="G701" s="13">
        <v>440.53</v>
      </c>
      <c r="H701" s="14">
        <f t="shared" si="70"/>
        <v>1864763.49</v>
      </c>
      <c r="I701" s="14">
        <f>IF(F701="GHS",H701,H701*Assumptions!$B$4)</f>
        <v>1864763.49</v>
      </c>
      <c r="J701" s="15" t="str">
        <f>INDEX(Assumptions!$B$8:$B$12,MATCH(B701,Assumptions!$A$8:$A$12,0))</f>
        <v>Weighted Average</v>
      </c>
      <c r="K701" s="16">
        <f>G701/(1-INDEX(Assumptions!$D$8:$D$12,MATCH(B701,Assumptions!$A$8:$A$12,0)))</f>
        <v>677.73846153846148</v>
      </c>
      <c r="L701" s="16">
        <f t="shared" si="71"/>
        <v>13.2159</v>
      </c>
      <c r="M701" s="16">
        <f t="shared" si="72"/>
        <v>33.886923076923075</v>
      </c>
      <c r="N701" s="14">
        <f>E701*(K701-L701-M701)*IF(F701="GHS",1,Assumptions!$B$4)</f>
        <v>2669480.6576076923</v>
      </c>
      <c r="O701" s="15">
        <f t="shared" ca="1" si="73"/>
        <v>66</v>
      </c>
      <c r="P701" s="15" t="str">
        <f t="shared" ca="1" si="74"/>
        <v>0-90d</v>
      </c>
      <c r="Q701" s="17">
        <f ca="1">IF(P701="0-90d",0,IF(P701="91-180d",INDEX(Assumptions!$F$8:$F$12,MATCH(B701,Assumptions!$A$8:$A$12,0)),IF(P701="181-365d",INDEX(Assumptions!$G$8:$G$12,MATCH(B701,Assumptions!$A$8:$A$12,0)),INDEX(Assumptions!$H$8:$H$12,MATCH(B701,Assumptions!$A$8:$A$12,0)))))</f>
        <v>0</v>
      </c>
      <c r="R701" s="14">
        <f t="shared" ca="1" si="75"/>
        <v>0</v>
      </c>
      <c r="S701" s="14">
        <f t="shared" ca="1" si="76"/>
        <v>1864763.49</v>
      </c>
      <c r="T701" s="11" t="s">
        <v>25</v>
      </c>
      <c r="U701" s="18" t="s">
        <v>36</v>
      </c>
    </row>
    <row r="702" spans="1:21" ht="15" customHeight="1" x14ac:dyDescent="0.15">
      <c r="A702" s="10" t="s">
        <v>750</v>
      </c>
      <c r="B702" s="11" t="s">
        <v>41</v>
      </c>
      <c r="C702" s="11" t="s">
        <v>42</v>
      </c>
      <c r="D702" s="12">
        <v>46010</v>
      </c>
      <c r="E702" s="11">
        <v>695</v>
      </c>
      <c r="F702" s="11" t="s">
        <v>33</v>
      </c>
      <c r="G702" s="13">
        <v>251.76</v>
      </c>
      <c r="H702" s="14">
        <f t="shared" si="70"/>
        <v>174973.19999999998</v>
      </c>
      <c r="I702" s="14">
        <f>IF(F702="GHS",H702,H702*Assumptions!$B$4)</f>
        <v>174973.19999999998</v>
      </c>
      <c r="J702" s="15" t="str">
        <f>INDEX(Assumptions!$B$8:$B$12,MATCH(B702,Assumptions!$A$8:$A$12,0))</f>
        <v>Weighted Average</v>
      </c>
      <c r="K702" s="16">
        <f>G702/(1-INDEX(Assumptions!$D$8:$D$12,MATCH(B702,Assumptions!$A$8:$A$12,0)))</f>
        <v>387.32307692307688</v>
      </c>
      <c r="L702" s="16">
        <f t="shared" si="71"/>
        <v>7.5527999999999995</v>
      </c>
      <c r="M702" s="16">
        <f t="shared" si="72"/>
        <v>19.366153846153846</v>
      </c>
      <c r="N702" s="14">
        <f>E702*(K702-L702-M702)*IF(F702="GHS",1,Assumptions!$B$4)</f>
        <v>250480.86553846151</v>
      </c>
      <c r="O702" s="15">
        <f t="shared" ca="1" si="73"/>
        <v>276</v>
      </c>
      <c r="P702" s="15" t="str">
        <f t="shared" ca="1" si="74"/>
        <v>181-365d</v>
      </c>
      <c r="Q702" s="17">
        <f ca="1">IF(P702="0-90d",0,IF(P702="91-180d",INDEX(Assumptions!$F$8:$F$12,MATCH(B702,Assumptions!$A$8:$A$12,0)),IF(P702="181-365d",INDEX(Assumptions!$G$8:$G$12,MATCH(B702,Assumptions!$A$8:$A$12,0)),INDEX(Assumptions!$H$8:$H$12,MATCH(B702,Assumptions!$A$8:$A$12,0)))))</f>
        <v>0.35</v>
      </c>
      <c r="R702" s="14">
        <f t="shared" ca="1" si="75"/>
        <v>61240.619999999988</v>
      </c>
      <c r="S702" s="14">
        <f t="shared" ca="1" si="76"/>
        <v>113732.57999999999</v>
      </c>
      <c r="T702" s="11" t="s">
        <v>25</v>
      </c>
      <c r="U702" s="18" t="s">
        <v>36</v>
      </c>
    </row>
    <row r="703" spans="1:21" ht="15" customHeight="1" x14ac:dyDescent="0.15">
      <c r="A703" s="10" t="s">
        <v>751</v>
      </c>
      <c r="B703" s="11" t="s">
        <v>31</v>
      </c>
      <c r="C703" s="11" t="s">
        <v>76</v>
      </c>
      <c r="D703" s="12">
        <v>45760</v>
      </c>
      <c r="E703" s="11">
        <v>3228</v>
      </c>
      <c r="F703" s="11" t="s">
        <v>33</v>
      </c>
      <c r="G703" s="13">
        <v>1996.28</v>
      </c>
      <c r="H703" s="14">
        <f t="shared" si="70"/>
        <v>6443991.8399999999</v>
      </c>
      <c r="I703" s="14">
        <f>IF(F703="GHS",H703,H703*Assumptions!$B$4)</f>
        <v>6443991.8399999999</v>
      </c>
      <c r="J703" s="15" t="str">
        <f>INDEX(Assumptions!$B$8:$B$12,MATCH(B703,Assumptions!$A$8:$A$12,0))</f>
        <v>Weighted Average</v>
      </c>
      <c r="K703" s="16">
        <f>G703/(1-INDEX(Assumptions!$D$8:$D$12,MATCH(B703,Assumptions!$A$8:$A$12,0)))</f>
        <v>2772.6111111111113</v>
      </c>
      <c r="L703" s="16">
        <f t="shared" si="71"/>
        <v>59.888399999999997</v>
      </c>
      <c r="M703" s="16">
        <f t="shared" si="72"/>
        <v>138.63055555555556</v>
      </c>
      <c r="N703" s="14">
        <f>E703*(K703-L703-M703)*IF(F703="GHS",1,Assumptions!$B$4)</f>
        <v>8309169.4781333348</v>
      </c>
      <c r="O703" s="15">
        <f t="shared" ca="1" si="73"/>
        <v>526</v>
      </c>
      <c r="P703" s="15" t="str">
        <f t="shared" ca="1" si="74"/>
        <v>365d+</v>
      </c>
      <c r="Q703" s="17">
        <f ca="1">IF(P703="0-90d",0,IF(P703="91-180d",INDEX(Assumptions!$F$8:$F$12,MATCH(B703,Assumptions!$A$8:$A$12,0)),IF(P703="181-365d",INDEX(Assumptions!$G$8:$G$12,MATCH(B703,Assumptions!$A$8:$A$12,0)),INDEX(Assumptions!$H$8:$H$12,MATCH(B703,Assumptions!$A$8:$A$12,0)))))</f>
        <v>0.6</v>
      </c>
      <c r="R703" s="14">
        <f t="shared" ca="1" si="75"/>
        <v>3866395.1039999998</v>
      </c>
      <c r="S703" s="14">
        <f t="shared" ca="1" si="76"/>
        <v>2577596.736</v>
      </c>
      <c r="T703" s="11" t="s">
        <v>25</v>
      </c>
      <c r="U703" s="18" t="s">
        <v>26</v>
      </c>
    </row>
    <row r="704" spans="1:21" ht="15" customHeight="1" x14ac:dyDescent="0.15">
      <c r="A704" s="10" t="s">
        <v>752</v>
      </c>
      <c r="B704" s="11" t="s">
        <v>41</v>
      </c>
      <c r="C704" s="11" t="s">
        <v>49</v>
      </c>
      <c r="D704" s="12">
        <v>46008</v>
      </c>
      <c r="E704" s="11">
        <v>1035</v>
      </c>
      <c r="F704" s="11" t="s">
        <v>33</v>
      </c>
      <c r="G704" s="13">
        <v>671.1</v>
      </c>
      <c r="H704" s="14">
        <f t="shared" si="70"/>
        <v>694588.5</v>
      </c>
      <c r="I704" s="14">
        <f>IF(F704="GHS",H704,H704*Assumptions!$B$4)</f>
        <v>694588.5</v>
      </c>
      <c r="J704" s="15" t="str">
        <f>INDEX(Assumptions!$B$8:$B$12,MATCH(B704,Assumptions!$A$8:$A$12,0))</f>
        <v>Weighted Average</v>
      </c>
      <c r="K704" s="16">
        <f>G704/(1-INDEX(Assumptions!$D$8:$D$12,MATCH(B704,Assumptions!$A$8:$A$12,0)))</f>
        <v>1032.4615384615386</v>
      </c>
      <c r="L704" s="16">
        <f t="shared" si="71"/>
        <v>20.132999999999999</v>
      </c>
      <c r="M704" s="16">
        <f t="shared" si="72"/>
        <v>51.62307692307693</v>
      </c>
      <c r="N704" s="14">
        <f>E704*(K704-L704-M704)*IF(F704="GHS",1,Assumptions!$B$4)</f>
        <v>994330.15269230772</v>
      </c>
      <c r="O704" s="15">
        <f t="shared" ca="1" si="73"/>
        <v>278</v>
      </c>
      <c r="P704" s="15" t="str">
        <f t="shared" ca="1" si="74"/>
        <v>181-365d</v>
      </c>
      <c r="Q704" s="17">
        <f ca="1">IF(P704="0-90d",0,IF(P704="91-180d",INDEX(Assumptions!$F$8:$F$12,MATCH(B704,Assumptions!$A$8:$A$12,0)),IF(P704="181-365d",INDEX(Assumptions!$G$8:$G$12,MATCH(B704,Assumptions!$A$8:$A$12,0)),INDEX(Assumptions!$H$8:$H$12,MATCH(B704,Assumptions!$A$8:$A$12,0)))))</f>
        <v>0.35</v>
      </c>
      <c r="R704" s="14">
        <f t="shared" ca="1" si="75"/>
        <v>243105.97499999998</v>
      </c>
      <c r="S704" s="14">
        <f t="shared" ca="1" si="76"/>
        <v>451482.52500000002</v>
      </c>
      <c r="T704" s="11" t="s">
        <v>25</v>
      </c>
      <c r="U704" s="18" t="s">
        <v>26</v>
      </c>
    </row>
    <row r="705" spans="1:21" ht="15" customHeight="1" x14ac:dyDescent="0.15">
      <c r="A705" s="10" t="s">
        <v>753</v>
      </c>
      <c r="B705" s="11" t="s">
        <v>31</v>
      </c>
      <c r="C705" s="11" t="s">
        <v>76</v>
      </c>
      <c r="D705" s="12">
        <v>45826</v>
      </c>
      <c r="E705" s="11">
        <v>4569</v>
      </c>
      <c r="F705" s="11" t="s">
        <v>33</v>
      </c>
      <c r="G705" s="13">
        <v>3425.98</v>
      </c>
      <c r="H705" s="14">
        <f t="shared" si="70"/>
        <v>15653302.619999999</v>
      </c>
      <c r="I705" s="14">
        <f>IF(F705="GHS",H705,H705*Assumptions!$B$4)</f>
        <v>15653302.619999999</v>
      </c>
      <c r="J705" s="15" t="str">
        <f>INDEX(Assumptions!$B$8:$B$12,MATCH(B705,Assumptions!$A$8:$A$12,0))</f>
        <v>Weighted Average</v>
      </c>
      <c r="K705" s="16">
        <f>G705/(1-INDEX(Assumptions!$D$8:$D$12,MATCH(B705,Assumptions!$A$8:$A$12,0)))</f>
        <v>4758.3055555555557</v>
      </c>
      <c r="L705" s="16">
        <f t="shared" si="71"/>
        <v>102.7794</v>
      </c>
      <c r="M705" s="16">
        <f t="shared" si="72"/>
        <v>237.91527777777779</v>
      </c>
      <c r="N705" s="14">
        <f>E705*(K705-L705-M705)*IF(F705="GHS",1,Assumptions!$B$4)</f>
        <v>20184064.100566663</v>
      </c>
      <c r="O705" s="15">
        <f t="shared" ca="1" si="73"/>
        <v>460</v>
      </c>
      <c r="P705" s="15" t="str">
        <f t="shared" ca="1" si="74"/>
        <v>365d+</v>
      </c>
      <c r="Q705" s="17">
        <f ca="1">IF(P705="0-90d",0,IF(P705="91-180d",INDEX(Assumptions!$F$8:$F$12,MATCH(B705,Assumptions!$A$8:$A$12,0)),IF(P705="181-365d",INDEX(Assumptions!$G$8:$G$12,MATCH(B705,Assumptions!$A$8:$A$12,0)),INDEX(Assumptions!$H$8:$H$12,MATCH(B705,Assumptions!$A$8:$A$12,0)))))</f>
        <v>0.6</v>
      </c>
      <c r="R705" s="14">
        <f t="shared" ca="1" si="75"/>
        <v>9391981.5719999988</v>
      </c>
      <c r="S705" s="14">
        <f t="shared" ca="1" si="76"/>
        <v>6261321.0480000004</v>
      </c>
      <c r="T705" s="11" t="s">
        <v>25</v>
      </c>
      <c r="U705" s="18" t="s">
        <v>26</v>
      </c>
    </row>
    <row r="706" spans="1:21" ht="15" customHeight="1" x14ac:dyDescent="0.15">
      <c r="A706" s="10" t="s">
        <v>754</v>
      </c>
      <c r="B706" s="11" t="s">
        <v>28</v>
      </c>
      <c r="C706" s="11" t="s">
        <v>29</v>
      </c>
      <c r="D706" s="12">
        <v>45867</v>
      </c>
      <c r="E706" s="11">
        <v>3804</v>
      </c>
      <c r="F706" s="11" t="s">
        <v>24</v>
      </c>
      <c r="G706" s="13">
        <v>8606.0300000000007</v>
      </c>
      <c r="H706" s="14">
        <f t="shared" ref="H706:H769" si="77">E706*G706</f>
        <v>32737338.120000001</v>
      </c>
      <c r="I706" s="14">
        <f>IF(F706="GHS",H706,H706*Assumptions!$B$4)</f>
        <v>353563251.69600004</v>
      </c>
      <c r="J706" s="15" t="str">
        <f>INDEX(Assumptions!$B$8:$B$12,MATCH(B706,Assumptions!$A$8:$A$12,0))</f>
        <v>Fair Value Less Costs to Sell</v>
      </c>
      <c r="K706" s="16">
        <f>G706/(1-INDEX(Assumptions!$D$8:$D$12,MATCH(B706,Assumptions!$A$8:$A$12,0)))</f>
        <v>9779.579545454546</v>
      </c>
      <c r="L706" s="16">
        <f t="shared" ref="L706:L769" si="78">G706*0.03</f>
        <v>258.18090000000001</v>
      </c>
      <c r="M706" s="16">
        <f t="shared" ref="M706:M769" si="79">K706*0.05</f>
        <v>488.97897727272732</v>
      </c>
      <c r="N706" s="14">
        <f>E706*(K706-L706-M706)*IF(F706="GHS",1,Assumptions!$B$4)</f>
        <v>371080703.71184736</v>
      </c>
      <c r="O706" s="15">
        <f t="shared" ref="O706:O769" ca="1" si="80">TODAY()-D706</f>
        <v>419</v>
      </c>
      <c r="P706" s="15" t="str">
        <f t="shared" ref="P706:P769" ca="1" si="81">IF(O706&lt;=90,"0-90d",IF(O706&lt;=180,"91-180d",IF(O706&lt;=365,"181-365d","365d+")))</f>
        <v>365d+</v>
      </c>
      <c r="Q706" s="17">
        <f ca="1">IF(P706="0-90d",0,IF(P706="91-180d",INDEX(Assumptions!$F$8:$F$12,MATCH(B706,Assumptions!$A$8:$A$12,0)),IF(P706="181-365d",INDEX(Assumptions!$G$8:$G$12,MATCH(B706,Assumptions!$A$8:$A$12,0)),INDEX(Assumptions!$H$8:$H$12,MATCH(B706,Assumptions!$A$8:$A$12,0)))))</f>
        <v>0.4</v>
      </c>
      <c r="R706" s="14">
        <f t="shared" ref="R706:R769" ca="1" si="82">I706*Q706</f>
        <v>141425300.67840001</v>
      </c>
      <c r="S706" s="14">
        <f t="shared" ref="S706:S769" si="83">IF(T706="Held on Consignment (Not Owned)",0,MIN(I706-R706,N706))</f>
        <v>0</v>
      </c>
      <c r="T706" s="11" t="s">
        <v>39</v>
      </c>
      <c r="U706" s="18" t="s">
        <v>26</v>
      </c>
    </row>
    <row r="707" spans="1:21" ht="15" customHeight="1" x14ac:dyDescent="0.15">
      <c r="A707" s="10" t="s">
        <v>755</v>
      </c>
      <c r="B707" s="11" t="s">
        <v>41</v>
      </c>
      <c r="C707" s="11" t="s">
        <v>49</v>
      </c>
      <c r="D707" s="12">
        <v>45903</v>
      </c>
      <c r="E707" s="11">
        <v>3815</v>
      </c>
      <c r="F707" s="11" t="s">
        <v>33</v>
      </c>
      <c r="G707" s="13">
        <v>425.03</v>
      </c>
      <c r="H707" s="14">
        <f t="shared" si="77"/>
        <v>1621489.45</v>
      </c>
      <c r="I707" s="14">
        <f>IF(F707="GHS",H707,H707*Assumptions!$B$4)</f>
        <v>1621489.45</v>
      </c>
      <c r="J707" s="15" t="str">
        <f>INDEX(Assumptions!$B$8:$B$12,MATCH(B707,Assumptions!$A$8:$A$12,0))</f>
        <v>Weighted Average</v>
      </c>
      <c r="K707" s="16">
        <f>G707/(1-INDEX(Assumptions!$D$8:$D$12,MATCH(B707,Assumptions!$A$8:$A$12,0)))</f>
        <v>653.89230769230767</v>
      </c>
      <c r="L707" s="16">
        <f t="shared" si="78"/>
        <v>12.750899999999998</v>
      </c>
      <c r="M707" s="16">
        <f t="shared" si="79"/>
        <v>32.694615384615382</v>
      </c>
      <c r="N707" s="14">
        <f>E707*(K707-L707-M707)*IF(F707="GHS",1,Assumptions!$B$4)</f>
        <v>2321224.5126538458</v>
      </c>
      <c r="O707" s="15">
        <f t="shared" ca="1" si="80"/>
        <v>383</v>
      </c>
      <c r="P707" s="15" t="str">
        <f t="shared" ca="1" si="81"/>
        <v>365d+</v>
      </c>
      <c r="Q707" s="17">
        <f ca="1">IF(P707="0-90d",0,IF(P707="91-180d",INDEX(Assumptions!$F$8:$F$12,MATCH(B707,Assumptions!$A$8:$A$12,0)),IF(P707="181-365d",INDEX(Assumptions!$G$8:$G$12,MATCH(B707,Assumptions!$A$8:$A$12,0)),INDEX(Assumptions!$H$8:$H$12,MATCH(B707,Assumptions!$A$8:$A$12,0)))))</f>
        <v>0.8</v>
      </c>
      <c r="R707" s="14">
        <f t="shared" ca="1" si="82"/>
        <v>1297191.56</v>
      </c>
      <c r="S707" s="14">
        <f t="shared" ca="1" si="83"/>
        <v>324297.8899999999</v>
      </c>
      <c r="T707" s="11" t="s">
        <v>25</v>
      </c>
      <c r="U707" s="18" t="s">
        <v>26</v>
      </c>
    </row>
    <row r="708" spans="1:21" ht="15" customHeight="1" x14ac:dyDescent="0.15">
      <c r="A708" s="10" t="s">
        <v>756</v>
      </c>
      <c r="B708" s="11" t="s">
        <v>22</v>
      </c>
      <c r="C708" s="11" t="s">
        <v>23</v>
      </c>
      <c r="D708" s="12">
        <v>45951</v>
      </c>
      <c r="E708" s="11">
        <v>3601</v>
      </c>
      <c r="F708" s="11" t="s">
        <v>24</v>
      </c>
      <c r="G708" s="13">
        <v>17182.009999999998</v>
      </c>
      <c r="H708" s="14">
        <f t="shared" si="77"/>
        <v>61872418.009999998</v>
      </c>
      <c r="I708" s="14">
        <f>IF(F708="GHS",H708,H708*Assumptions!$B$4)</f>
        <v>668222114.50800002</v>
      </c>
      <c r="J708" s="15" t="str">
        <f>INDEX(Assumptions!$B$8:$B$12,MATCH(B708,Assumptions!$A$8:$A$12,0))</f>
        <v>FIFO</v>
      </c>
      <c r="K708" s="16">
        <f>G708/(1-INDEX(Assumptions!$D$8:$D$12,MATCH(B708,Assumptions!$A$8:$A$12,0)))</f>
        <v>20953.670731707312</v>
      </c>
      <c r="L708" s="16">
        <f t="shared" si="78"/>
        <v>515.46029999999996</v>
      </c>
      <c r="M708" s="16">
        <f t="shared" si="79"/>
        <v>1047.6835365853656</v>
      </c>
      <c r="N708" s="14">
        <f>E708*(K708-L708-M708)*IF(F708="GHS",1,Assumptions!$B$4)</f>
        <v>754113103.37280869</v>
      </c>
      <c r="O708" s="15">
        <f t="shared" ca="1" si="80"/>
        <v>335</v>
      </c>
      <c r="P708" s="15" t="str">
        <f t="shared" ca="1" si="81"/>
        <v>181-365d</v>
      </c>
      <c r="Q708" s="17">
        <f ca="1">IF(P708="0-90d",0,IF(P708="91-180d",INDEX(Assumptions!$F$8:$F$12,MATCH(B708,Assumptions!$A$8:$A$12,0)),IF(P708="181-365d",INDEX(Assumptions!$G$8:$G$12,MATCH(B708,Assumptions!$A$8:$A$12,0)),INDEX(Assumptions!$H$8:$H$12,MATCH(B708,Assumptions!$A$8:$A$12,0)))))</f>
        <v>0.15</v>
      </c>
      <c r="R708" s="14">
        <f t="shared" ca="1" si="82"/>
        <v>100233317.1762</v>
      </c>
      <c r="S708" s="14">
        <f t="shared" ca="1" si="83"/>
        <v>567988797.33179998</v>
      </c>
      <c r="T708" s="11" t="s">
        <v>25</v>
      </c>
      <c r="U708" s="18" t="s">
        <v>26</v>
      </c>
    </row>
    <row r="709" spans="1:21" ht="15" customHeight="1" x14ac:dyDescent="0.15">
      <c r="A709" s="10" t="s">
        <v>757</v>
      </c>
      <c r="B709" s="11" t="s">
        <v>41</v>
      </c>
      <c r="C709" s="11" t="s">
        <v>42</v>
      </c>
      <c r="D709" s="12">
        <v>45996</v>
      </c>
      <c r="E709" s="11">
        <v>593</v>
      </c>
      <c r="F709" s="11" t="s">
        <v>33</v>
      </c>
      <c r="G709" s="13">
        <v>314.42</v>
      </c>
      <c r="H709" s="14">
        <f t="shared" si="77"/>
        <v>186451.06</v>
      </c>
      <c r="I709" s="14">
        <f>IF(F709="GHS",H709,H709*Assumptions!$B$4)</f>
        <v>186451.06</v>
      </c>
      <c r="J709" s="15" t="str">
        <f>INDEX(Assumptions!$B$8:$B$12,MATCH(B709,Assumptions!$A$8:$A$12,0))</f>
        <v>Weighted Average</v>
      </c>
      <c r="K709" s="16">
        <f>G709/(1-INDEX(Assumptions!$D$8:$D$12,MATCH(B709,Assumptions!$A$8:$A$12,0)))</f>
        <v>483.72307692307692</v>
      </c>
      <c r="L709" s="16">
        <f t="shared" si="78"/>
        <v>9.4326000000000008</v>
      </c>
      <c r="M709" s="16">
        <f t="shared" si="79"/>
        <v>24.186153846153847</v>
      </c>
      <c r="N709" s="14">
        <f>E709*(K709-L709-M709)*IF(F709="GHS",1,Assumptions!$B$4)</f>
        <v>266911.86358461541</v>
      </c>
      <c r="O709" s="15">
        <f t="shared" ca="1" si="80"/>
        <v>290</v>
      </c>
      <c r="P709" s="15" t="str">
        <f t="shared" ca="1" si="81"/>
        <v>181-365d</v>
      </c>
      <c r="Q709" s="17">
        <f ca="1">IF(P709="0-90d",0,IF(P709="91-180d",INDEX(Assumptions!$F$8:$F$12,MATCH(B709,Assumptions!$A$8:$A$12,0)),IF(P709="181-365d",INDEX(Assumptions!$G$8:$G$12,MATCH(B709,Assumptions!$A$8:$A$12,0)),INDEX(Assumptions!$H$8:$H$12,MATCH(B709,Assumptions!$A$8:$A$12,0)))))</f>
        <v>0.35</v>
      </c>
      <c r="R709" s="14">
        <f t="shared" ca="1" si="82"/>
        <v>65257.870999999992</v>
      </c>
      <c r="S709" s="14">
        <f t="shared" ca="1" si="83"/>
        <v>121193.18900000001</v>
      </c>
      <c r="T709" s="11" t="s">
        <v>25</v>
      </c>
      <c r="U709" s="18" t="s">
        <v>26</v>
      </c>
    </row>
    <row r="710" spans="1:21" ht="15" customHeight="1" x14ac:dyDescent="0.15">
      <c r="A710" s="10" t="s">
        <v>758</v>
      </c>
      <c r="B710" s="11" t="s">
        <v>31</v>
      </c>
      <c r="C710" s="11" t="s">
        <v>63</v>
      </c>
      <c r="D710" s="12">
        <v>45806</v>
      </c>
      <c r="E710" s="11">
        <v>1194</v>
      </c>
      <c r="F710" s="11" t="s">
        <v>33</v>
      </c>
      <c r="G710" s="13">
        <v>1228.0899999999999</v>
      </c>
      <c r="H710" s="14">
        <f t="shared" si="77"/>
        <v>1466339.46</v>
      </c>
      <c r="I710" s="14">
        <f>IF(F710="GHS",H710,H710*Assumptions!$B$4)</f>
        <v>1466339.46</v>
      </c>
      <c r="J710" s="15" t="str">
        <f>INDEX(Assumptions!$B$8:$B$12,MATCH(B710,Assumptions!$A$8:$A$12,0))</f>
        <v>Weighted Average</v>
      </c>
      <c r="K710" s="16">
        <f>G710/(1-INDEX(Assumptions!$D$8:$D$12,MATCH(B710,Assumptions!$A$8:$A$12,0)))</f>
        <v>1705.6805555555554</v>
      </c>
      <c r="L710" s="16">
        <f t="shared" si="78"/>
        <v>36.842699999999994</v>
      </c>
      <c r="M710" s="16">
        <f t="shared" si="79"/>
        <v>85.28402777777778</v>
      </c>
      <c r="N710" s="14">
        <f>E710*(K710-L710-M710)*IF(F710="GHS",1,Assumptions!$B$4)</f>
        <v>1890763.2703666666</v>
      </c>
      <c r="O710" s="15">
        <f t="shared" ca="1" si="80"/>
        <v>480</v>
      </c>
      <c r="P710" s="15" t="str">
        <f t="shared" ca="1" si="81"/>
        <v>365d+</v>
      </c>
      <c r="Q710" s="17">
        <f ca="1">IF(P710="0-90d",0,IF(P710="91-180d",INDEX(Assumptions!$F$8:$F$12,MATCH(B710,Assumptions!$A$8:$A$12,0)),IF(P710="181-365d",INDEX(Assumptions!$G$8:$G$12,MATCH(B710,Assumptions!$A$8:$A$12,0)),INDEX(Assumptions!$H$8:$H$12,MATCH(B710,Assumptions!$A$8:$A$12,0)))))</f>
        <v>0.6</v>
      </c>
      <c r="R710" s="14">
        <f t="shared" ca="1" si="82"/>
        <v>879803.67599999998</v>
      </c>
      <c r="S710" s="14">
        <f t="shared" ca="1" si="83"/>
        <v>586535.78399999999</v>
      </c>
      <c r="T710" s="11" t="s">
        <v>25</v>
      </c>
      <c r="U710" s="18" t="s">
        <v>36</v>
      </c>
    </row>
    <row r="711" spans="1:21" ht="15" customHeight="1" x14ac:dyDescent="0.15">
      <c r="A711" s="10" t="s">
        <v>759</v>
      </c>
      <c r="B711" s="11" t="s">
        <v>41</v>
      </c>
      <c r="C711" s="11" t="s">
        <v>115</v>
      </c>
      <c r="D711" s="12">
        <v>46085</v>
      </c>
      <c r="E711" s="11">
        <v>1643</v>
      </c>
      <c r="F711" s="11" t="s">
        <v>33</v>
      </c>
      <c r="G711" s="13">
        <v>899.57</v>
      </c>
      <c r="H711" s="14">
        <f t="shared" si="77"/>
        <v>1477993.51</v>
      </c>
      <c r="I711" s="14">
        <f>IF(F711="GHS",H711,H711*Assumptions!$B$4)</f>
        <v>1477993.51</v>
      </c>
      <c r="J711" s="15" t="str">
        <f>INDEX(Assumptions!$B$8:$B$12,MATCH(B711,Assumptions!$A$8:$A$12,0))</f>
        <v>Weighted Average</v>
      </c>
      <c r="K711" s="16">
        <f>G711/(1-INDEX(Assumptions!$D$8:$D$12,MATCH(B711,Assumptions!$A$8:$A$12,0)))</f>
        <v>1383.9538461538461</v>
      </c>
      <c r="L711" s="16">
        <f t="shared" si="78"/>
        <v>26.987100000000002</v>
      </c>
      <c r="M711" s="16">
        <f t="shared" si="79"/>
        <v>69.197692307692307</v>
      </c>
      <c r="N711" s="14">
        <f>E711*(K711-L711-M711)*IF(F711="GHS",1,Assumptions!$B$4)</f>
        <v>2115804.5554692307</v>
      </c>
      <c r="O711" s="15">
        <f t="shared" ca="1" si="80"/>
        <v>201</v>
      </c>
      <c r="P711" s="15" t="str">
        <f t="shared" ca="1" si="81"/>
        <v>181-365d</v>
      </c>
      <c r="Q711" s="17">
        <f ca="1">IF(P711="0-90d",0,IF(P711="91-180d",INDEX(Assumptions!$F$8:$F$12,MATCH(B711,Assumptions!$A$8:$A$12,0)),IF(P711="181-365d",INDEX(Assumptions!$G$8:$G$12,MATCH(B711,Assumptions!$A$8:$A$12,0)),INDEX(Assumptions!$H$8:$H$12,MATCH(B711,Assumptions!$A$8:$A$12,0)))))</f>
        <v>0.35</v>
      </c>
      <c r="R711" s="14">
        <f t="shared" ca="1" si="82"/>
        <v>517297.72849999997</v>
      </c>
      <c r="S711" s="14">
        <f t="shared" ca="1" si="83"/>
        <v>960695.78150000004</v>
      </c>
      <c r="T711" s="11" t="s">
        <v>25</v>
      </c>
      <c r="U711" s="18" t="s">
        <v>26</v>
      </c>
    </row>
    <row r="712" spans="1:21" ht="15" customHeight="1" x14ac:dyDescent="0.15">
      <c r="A712" s="10" t="s">
        <v>760</v>
      </c>
      <c r="B712" s="11" t="s">
        <v>31</v>
      </c>
      <c r="C712" s="11" t="s">
        <v>76</v>
      </c>
      <c r="D712" s="12">
        <v>45749</v>
      </c>
      <c r="E712" s="11">
        <v>1674</v>
      </c>
      <c r="F712" s="11" t="s">
        <v>33</v>
      </c>
      <c r="G712" s="13">
        <v>2105.77</v>
      </c>
      <c r="H712" s="14">
        <f t="shared" si="77"/>
        <v>3525058.98</v>
      </c>
      <c r="I712" s="14">
        <f>IF(F712="GHS",H712,H712*Assumptions!$B$4)</f>
        <v>3525058.98</v>
      </c>
      <c r="J712" s="15" t="str">
        <f>INDEX(Assumptions!$B$8:$B$12,MATCH(B712,Assumptions!$A$8:$A$12,0))</f>
        <v>Weighted Average</v>
      </c>
      <c r="K712" s="16">
        <f>G712/(1-INDEX(Assumptions!$D$8:$D$12,MATCH(B712,Assumptions!$A$8:$A$12,0)))</f>
        <v>2924.6805555555557</v>
      </c>
      <c r="L712" s="16">
        <f t="shared" si="78"/>
        <v>63.173099999999998</v>
      </c>
      <c r="M712" s="16">
        <f t="shared" si="79"/>
        <v>146.23402777777778</v>
      </c>
      <c r="N712" s="14">
        <f>E712*(K712-L712-M712)*IF(F712="GHS",1,Assumptions!$B$4)</f>
        <v>4545367.7181000002</v>
      </c>
      <c r="O712" s="15">
        <f t="shared" ca="1" si="80"/>
        <v>537</v>
      </c>
      <c r="P712" s="15" t="str">
        <f t="shared" ca="1" si="81"/>
        <v>365d+</v>
      </c>
      <c r="Q712" s="17">
        <f ca="1">IF(P712="0-90d",0,IF(P712="91-180d",INDEX(Assumptions!$F$8:$F$12,MATCH(B712,Assumptions!$A$8:$A$12,0)),IF(P712="181-365d",INDEX(Assumptions!$G$8:$G$12,MATCH(B712,Assumptions!$A$8:$A$12,0)),INDEX(Assumptions!$H$8:$H$12,MATCH(B712,Assumptions!$A$8:$A$12,0)))))</f>
        <v>0.6</v>
      </c>
      <c r="R712" s="14">
        <f t="shared" ca="1" si="82"/>
        <v>2115035.3879999998</v>
      </c>
      <c r="S712" s="14">
        <f t="shared" ca="1" si="83"/>
        <v>1410023.5920000002</v>
      </c>
      <c r="T712" s="11" t="s">
        <v>25</v>
      </c>
      <c r="U712" s="18" t="s">
        <v>26</v>
      </c>
    </row>
    <row r="713" spans="1:21" ht="15" customHeight="1" x14ac:dyDescent="0.15">
      <c r="A713" s="10" t="s">
        <v>761</v>
      </c>
      <c r="B713" s="11" t="s">
        <v>46</v>
      </c>
      <c r="C713" s="11" t="s">
        <v>119</v>
      </c>
      <c r="D713" s="12">
        <v>45818</v>
      </c>
      <c r="E713" s="11">
        <v>2104</v>
      </c>
      <c r="F713" s="11" t="s">
        <v>33</v>
      </c>
      <c r="G713" s="13">
        <v>782448.7</v>
      </c>
      <c r="H713" s="14">
        <f t="shared" si="77"/>
        <v>1646272064.8</v>
      </c>
      <c r="I713" s="14">
        <f>IF(F713="GHS",H713,H713*Assumptions!$B$4)</f>
        <v>1646272064.8</v>
      </c>
      <c r="J713" s="15" t="str">
        <f>INDEX(Assumptions!$B$8:$B$12,MATCH(B713,Assumptions!$A$8:$A$12,0))</f>
        <v>Specific Identification</v>
      </c>
      <c r="K713" s="16">
        <f>G713/(1-INDEX(Assumptions!$D$8:$D$12,MATCH(B713,Assumptions!$A$8:$A$12,0)))</f>
        <v>1003139.3589743589</v>
      </c>
      <c r="L713" s="16">
        <f t="shared" si="78"/>
        <v>23473.460999999999</v>
      </c>
      <c r="M713" s="16">
        <f t="shared" si="79"/>
        <v>50156.967948717946</v>
      </c>
      <c r="N713" s="14">
        <f>E713*(K713-L713-M713)*IF(F713="GHS",1,Assumptions!$B$4)</f>
        <v>1955686788.7739484</v>
      </c>
      <c r="O713" s="15">
        <f t="shared" ca="1" si="80"/>
        <v>468</v>
      </c>
      <c r="P713" s="15" t="str">
        <f t="shared" ca="1" si="81"/>
        <v>365d+</v>
      </c>
      <c r="Q713" s="17">
        <f ca="1">IF(P713="0-90d",0,IF(P713="91-180d",INDEX(Assumptions!$F$8:$F$12,MATCH(B713,Assumptions!$A$8:$A$12,0)),IF(P713="181-365d",INDEX(Assumptions!$G$8:$G$12,MATCH(B713,Assumptions!$A$8:$A$12,0)),INDEX(Assumptions!$H$8:$H$12,MATCH(B713,Assumptions!$A$8:$A$12,0)))))</f>
        <v>0.15</v>
      </c>
      <c r="R713" s="14">
        <f t="shared" ca="1" si="82"/>
        <v>246940809.71999997</v>
      </c>
      <c r="S713" s="14">
        <f t="shared" ca="1" si="83"/>
        <v>1399331255.0799999</v>
      </c>
      <c r="T713" s="11" t="s">
        <v>25</v>
      </c>
      <c r="U713" s="18" t="s">
        <v>26</v>
      </c>
    </row>
    <row r="714" spans="1:21" ht="15" customHeight="1" x14ac:dyDescent="0.15">
      <c r="A714" s="10" t="s">
        <v>762</v>
      </c>
      <c r="B714" s="11" t="s">
        <v>22</v>
      </c>
      <c r="C714" s="11" t="s">
        <v>81</v>
      </c>
      <c r="D714" s="12">
        <v>45766</v>
      </c>
      <c r="E714" s="11">
        <v>309</v>
      </c>
      <c r="F714" s="11" t="s">
        <v>24</v>
      </c>
      <c r="G714" s="13">
        <v>26813.33</v>
      </c>
      <c r="H714" s="14">
        <f t="shared" si="77"/>
        <v>8285318.9700000007</v>
      </c>
      <c r="I714" s="14">
        <f>IF(F714="GHS",H714,H714*Assumptions!$B$4)</f>
        <v>89481444.876000017</v>
      </c>
      <c r="J714" s="15" t="str">
        <f>INDEX(Assumptions!$B$8:$B$12,MATCH(B714,Assumptions!$A$8:$A$12,0))</f>
        <v>FIFO</v>
      </c>
      <c r="K714" s="16">
        <f>G714/(1-INDEX(Assumptions!$D$8:$D$12,MATCH(B714,Assumptions!$A$8:$A$12,0)))</f>
        <v>32699.182926829268</v>
      </c>
      <c r="L714" s="16">
        <f t="shared" si="78"/>
        <v>804.3999</v>
      </c>
      <c r="M714" s="16">
        <f t="shared" si="79"/>
        <v>1634.9591463414636</v>
      </c>
      <c r="N714" s="14">
        <f>E714*(K714-L714-M714)*IF(F714="GHS",1,Assumptions!$B$4)</f>
        <v>100983084.25396392</v>
      </c>
      <c r="O714" s="15">
        <f t="shared" ca="1" si="80"/>
        <v>520</v>
      </c>
      <c r="P714" s="15" t="str">
        <f t="shared" ca="1" si="81"/>
        <v>365d+</v>
      </c>
      <c r="Q714" s="17">
        <f ca="1">IF(P714="0-90d",0,IF(P714="91-180d",INDEX(Assumptions!$F$8:$F$12,MATCH(B714,Assumptions!$A$8:$A$12,0)),IF(P714="181-365d",INDEX(Assumptions!$G$8:$G$12,MATCH(B714,Assumptions!$A$8:$A$12,0)),INDEX(Assumptions!$H$8:$H$12,MATCH(B714,Assumptions!$A$8:$A$12,0)))))</f>
        <v>0.5</v>
      </c>
      <c r="R714" s="14">
        <f t="shared" ca="1" si="82"/>
        <v>44740722.438000008</v>
      </c>
      <c r="S714" s="14">
        <f t="shared" ca="1" si="83"/>
        <v>44740722.438000008</v>
      </c>
      <c r="T714" s="11" t="s">
        <v>25</v>
      </c>
      <c r="U714" s="18" t="s">
        <v>26</v>
      </c>
    </row>
    <row r="715" spans="1:21" ht="15" customHeight="1" x14ac:dyDescent="0.15">
      <c r="A715" s="10" t="s">
        <v>763</v>
      </c>
      <c r="B715" s="11" t="s">
        <v>31</v>
      </c>
      <c r="C715" s="11" t="s">
        <v>76</v>
      </c>
      <c r="D715" s="12">
        <v>46115</v>
      </c>
      <c r="E715" s="11">
        <v>4740</v>
      </c>
      <c r="F715" s="11" t="s">
        <v>33</v>
      </c>
      <c r="G715" s="13">
        <v>2402.16</v>
      </c>
      <c r="H715" s="14">
        <f t="shared" si="77"/>
        <v>11386238.399999999</v>
      </c>
      <c r="I715" s="14">
        <f>IF(F715="GHS",H715,H715*Assumptions!$B$4)</f>
        <v>11386238.399999999</v>
      </c>
      <c r="J715" s="15" t="str">
        <f>INDEX(Assumptions!$B$8:$B$12,MATCH(B715,Assumptions!$A$8:$A$12,0))</f>
        <v>Weighted Average</v>
      </c>
      <c r="K715" s="16">
        <f>G715/(1-INDEX(Assumptions!$D$8:$D$12,MATCH(B715,Assumptions!$A$8:$A$12,0)))</f>
        <v>3336.333333333333</v>
      </c>
      <c r="L715" s="16">
        <f t="shared" si="78"/>
        <v>72.064799999999991</v>
      </c>
      <c r="M715" s="16">
        <f t="shared" si="79"/>
        <v>166.81666666666666</v>
      </c>
      <c r="N715" s="14">
        <f>E715*(K715-L715-M715)*IF(F715="GHS",1,Assumptions!$B$4)</f>
        <v>14681921.847999997</v>
      </c>
      <c r="O715" s="15">
        <f t="shared" ca="1" si="80"/>
        <v>171</v>
      </c>
      <c r="P715" s="15" t="str">
        <f t="shared" ca="1" si="81"/>
        <v>91-180d</v>
      </c>
      <c r="Q715" s="17">
        <f ca="1">IF(P715="0-90d",0,IF(P715="91-180d",INDEX(Assumptions!$F$8:$F$12,MATCH(B715,Assumptions!$A$8:$A$12,0)),IF(P715="181-365d",INDEX(Assumptions!$G$8:$G$12,MATCH(B715,Assumptions!$A$8:$A$12,0)),INDEX(Assumptions!$H$8:$H$12,MATCH(B715,Assumptions!$A$8:$A$12,0)))))</f>
        <v>0.05</v>
      </c>
      <c r="R715" s="14">
        <f t="shared" ca="1" si="82"/>
        <v>569311.91999999993</v>
      </c>
      <c r="S715" s="14">
        <f t="shared" ca="1" si="83"/>
        <v>10816926.479999999</v>
      </c>
      <c r="T715" s="11" t="s">
        <v>25</v>
      </c>
      <c r="U715" s="18" t="s">
        <v>36</v>
      </c>
    </row>
    <row r="716" spans="1:21" ht="15" customHeight="1" x14ac:dyDescent="0.15">
      <c r="A716" s="10" t="s">
        <v>764</v>
      </c>
      <c r="B716" s="11" t="s">
        <v>28</v>
      </c>
      <c r="C716" s="11" t="s">
        <v>29</v>
      </c>
      <c r="D716" s="12">
        <v>45911</v>
      </c>
      <c r="E716" s="11">
        <v>1631</v>
      </c>
      <c r="F716" s="11" t="s">
        <v>24</v>
      </c>
      <c r="G716" s="13">
        <v>5913.49</v>
      </c>
      <c r="H716" s="14">
        <f t="shared" si="77"/>
        <v>9644902.1899999995</v>
      </c>
      <c r="I716" s="14">
        <f>IF(F716="GHS",H716,H716*Assumptions!$B$4)</f>
        <v>104164943.652</v>
      </c>
      <c r="J716" s="15" t="str">
        <f>INDEX(Assumptions!$B$8:$B$12,MATCH(B716,Assumptions!$A$8:$A$12,0))</f>
        <v>Fair Value Less Costs to Sell</v>
      </c>
      <c r="K716" s="16">
        <f>G716/(1-INDEX(Assumptions!$D$8:$D$12,MATCH(B716,Assumptions!$A$8:$A$12,0)))</f>
        <v>6719.875</v>
      </c>
      <c r="L716" s="16">
        <f t="shared" si="78"/>
        <v>177.40469999999999</v>
      </c>
      <c r="M716" s="16">
        <f t="shared" si="79"/>
        <v>335.99375000000003</v>
      </c>
      <c r="N716" s="14">
        <f>E716*(K716-L716-M716)*IF(F716="GHS",1,Assumptions!$B$4)</f>
        <v>109325843.13294002</v>
      </c>
      <c r="O716" s="15">
        <f t="shared" ca="1" si="80"/>
        <v>375</v>
      </c>
      <c r="P716" s="15" t="str">
        <f t="shared" ca="1" si="81"/>
        <v>365d+</v>
      </c>
      <c r="Q716" s="17">
        <f ca="1">IF(P716="0-90d",0,IF(P716="91-180d",INDEX(Assumptions!$F$8:$F$12,MATCH(B716,Assumptions!$A$8:$A$12,0)),IF(P716="181-365d",INDEX(Assumptions!$G$8:$G$12,MATCH(B716,Assumptions!$A$8:$A$12,0)),INDEX(Assumptions!$H$8:$H$12,MATCH(B716,Assumptions!$A$8:$A$12,0)))))</f>
        <v>0.4</v>
      </c>
      <c r="R716" s="14">
        <f t="shared" ca="1" si="82"/>
        <v>41665977.4608</v>
      </c>
      <c r="S716" s="14">
        <f t="shared" ca="1" si="83"/>
        <v>62498966.191199996</v>
      </c>
      <c r="T716" s="11" t="s">
        <v>25</v>
      </c>
      <c r="U716" s="18" t="s">
        <v>26</v>
      </c>
    </row>
    <row r="717" spans="1:21" ht="15" customHeight="1" x14ac:dyDescent="0.15">
      <c r="A717" s="10" t="s">
        <v>765</v>
      </c>
      <c r="B717" s="11" t="s">
        <v>31</v>
      </c>
      <c r="C717" s="11" t="s">
        <v>76</v>
      </c>
      <c r="D717" s="12">
        <v>45902</v>
      </c>
      <c r="E717" s="11">
        <v>1411</v>
      </c>
      <c r="F717" s="11" t="s">
        <v>33</v>
      </c>
      <c r="G717" s="13">
        <v>1754.57</v>
      </c>
      <c r="H717" s="14">
        <f t="shared" si="77"/>
        <v>2475698.27</v>
      </c>
      <c r="I717" s="14">
        <f>IF(F717="GHS",H717,H717*Assumptions!$B$4)</f>
        <v>2475698.27</v>
      </c>
      <c r="J717" s="15" t="str">
        <f>INDEX(Assumptions!$B$8:$B$12,MATCH(B717,Assumptions!$A$8:$A$12,0))</f>
        <v>Weighted Average</v>
      </c>
      <c r="K717" s="16">
        <f>G717/(1-INDEX(Assumptions!$D$8:$D$12,MATCH(B717,Assumptions!$A$8:$A$12,0)))</f>
        <v>2436.9027777777778</v>
      </c>
      <c r="L717" s="16">
        <f t="shared" si="78"/>
        <v>52.637099999999997</v>
      </c>
      <c r="M717" s="16">
        <f t="shared" si="79"/>
        <v>121.8451388888889</v>
      </c>
      <c r="N717" s="14">
        <f>E717*(K717-L717-M717)*IF(F717="GHS",1,Assumptions!$B$4)</f>
        <v>3192275.3803722225</v>
      </c>
      <c r="O717" s="15">
        <f t="shared" ca="1" si="80"/>
        <v>384</v>
      </c>
      <c r="P717" s="15" t="str">
        <f t="shared" ca="1" si="81"/>
        <v>365d+</v>
      </c>
      <c r="Q717" s="17">
        <f ca="1">IF(P717="0-90d",0,IF(P717="91-180d",INDEX(Assumptions!$F$8:$F$12,MATCH(B717,Assumptions!$A$8:$A$12,0)),IF(P717="181-365d",INDEX(Assumptions!$G$8:$G$12,MATCH(B717,Assumptions!$A$8:$A$12,0)),INDEX(Assumptions!$H$8:$H$12,MATCH(B717,Assumptions!$A$8:$A$12,0)))))</f>
        <v>0.6</v>
      </c>
      <c r="R717" s="14">
        <f t="shared" ca="1" si="82"/>
        <v>1485418.9620000001</v>
      </c>
      <c r="S717" s="14">
        <f t="shared" ca="1" si="83"/>
        <v>990279.30799999996</v>
      </c>
      <c r="T717" s="11" t="s">
        <v>25</v>
      </c>
      <c r="U717" s="18" t="s">
        <v>26</v>
      </c>
    </row>
    <row r="718" spans="1:21" ht="15" customHeight="1" x14ac:dyDescent="0.15">
      <c r="A718" s="10" t="s">
        <v>766</v>
      </c>
      <c r="B718" s="11" t="s">
        <v>41</v>
      </c>
      <c r="C718" s="11" t="s">
        <v>42</v>
      </c>
      <c r="D718" s="12">
        <v>45930</v>
      </c>
      <c r="E718" s="11">
        <v>2720</v>
      </c>
      <c r="F718" s="11" t="s">
        <v>33</v>
      </c>
      <c r="G718" s="13">
        <v>497.3</v>
      </c>
      <c r="H718" s="14">
        <f t="shared" si="77"/>
        <v>1352656</v>
      </c>
      <c r="I718" s="14">
        <f>IF(F718="GHS",H718,H718*Assumptions!$B$4)</f>
        <v>1352656</v>
      </c>
      <c r="J718" s="15" t="str">
        <f>INDEX(Assumptions!$B$8:$B$12,MATCH(B718,Assumptions!$A$8:$A$12,0))</f>
        <v>Weighted Average</v>
      </c>
      <c r="K718" s="16">
        <f>G718/(1-INDEX(Assumptions!$D$8:$D$12,MATCH(B718,Assumptions!$A$8:$A$12,0)))</f>
        <v>765.07692307692309</v>
      </c>
      <c r="L718" s="16">
        <f t="shared" si="78"/>
        <v>14.919</v>
      </c>
      <c r="M718" s="16">
        <f t="shared" si="79"/>
        <v>38.253846153846155</v>
      </c>
      <c r="N718" s="14">
        <f>E718*(K718-L718-M718)*IF(F718="GHS",1,Assumptions!$B$4)</f>
        <v>1936379.0892307691</v>
      </c>
      <c r="O718" s="15">
        <f t="shared" ca="1" si="80"/>
        <v>356</v>
      </c>
      <c r="P718" s="15" t="str">
        <f t="shared" ca="1" si="81"/>
        <v>181-365d</v>
      </c>
      <c r="Q718" s="17">
        <f ca="1">IF(P718="0-90d",0,IF(P718="91-180d",INDEX(Assumptions!$F$8:$F$12,MATCH(B718,Assumptions!$A$8:$A$12,0)),IF(P718="181-365d",INDEX(Assumptions!$G$8:$G$12,MATCH(B718,Assumptions!$A$8:$A$12,0)),INDEX(Assumptions!$H$8:$H$12,MATCH(B718,Assumptions!$A$8:$A$12,0)))))</f>
        <v>0.35</v>
      </c>
      <c r="R718" s="14">
        <f t="shared" ca="1" si="82"/>
        <v>473429.6</v>
      </c>
      <c r="S718" s="14">
        <f t="shared" ca="1" si="83"/>
        <v>879226.4</v>
      </c>
      <c r="T718" s="11" t="s">
        <v>25</v>
      </c>
      <c r="U718" s="18" t="s">
        <v>26</v>
      </c>
    </row>
    <row r="719" spans="1:21" ht="15" customHeight="1" x14ac:dyDescent="0.15">
      <c r="A719" s="10" t="s">
        <v>767</v>
      </c>
      <c r="B719" s="11" t="s">
        <v>41</v>
      </c>
      <c r="C719" s="11" t="s">
        <v>42</v>
      </c>
      <c r="D719" s="12">
        <v>45995</v>
      </c>
      <c r="E719" s="11">
        <v>3722</v>
      </c>
      <c r="F719" s="11" t="s">
        <v>33</v>
      </c>
      <c r="G719" s="13">
        <v>612.33000000000004</v>
      </c>
      <c r="H719" s="14">
        <f t="shared" si="77"/>
        <v>2279092.2600000002</v>
      </c>
      <c r="I719" s="14">
        <f>IF(F719="GHS",H719,H719*Assumptions!$B$4)</f>
        <v>2279092.2600000002</v>
      </c>
      <c r="J719" s="15" t="str">
        <f>INDEX(Assumptions!$B$8:$B$12,MATCH(B719,Assumptions!$A$8:$A$12,0))</f>
        <v>Weighted Average</v>
      </c>
      <c r="K719" s="16">
        <f>G719/(1-INDEX(Assumptions!$D$8:$D$12,MATCH(B719,Assumptions!$A$8:$A$12,0)))</f>
        <v>942.04615384615386</v>
      </c>
      <c r="L719" s="16">
        <f t="shared" si="78"/>
        <v>18.369900000000001</v>
      </c>
      <c r="M719" s="16">
        <f t="shared" si="79"/>
        <v>47.102307692307697</v>
      </c>
      <c r="N719" s="14">
        <f>E719*(K719-L719-M719)*IF(F719="GHS",1,Assumptions!$B$4)</f>
        <v>3262608.2275846153</v>
      </c>
      <c r="O719" s="15">
        <f t="shared" ca="1" si="80"/>
        <v>291</v>
      </c>
      <c r="P719" s="15" t="str">
        <f t="shared" ca="1" si="81"/>
        <v>181-365d</v>
      </c>
      <c r="Q719" s="17">
        <f ca="1">IF(P719="0-90d",0,IF(P719="91-180d",INDEX(Assumptions!$F$8:$F$12,MATCH(B719,Assumptions!$A$8:$A$12,0)),IF(P719="181-365d",INDEX(Assumptions!$G$8:$G$12,MATCH(B719,Assumptions!$A$8:$A$12,0)),INDEX(Assumptions!$H$8:$H$12,MATCH(B719,Assumptions!$A$8:$A$12,0)))))</f>
        <v>0.35</v>
      </c>
      <c r="R719" s="14">
        <f t="shared" ca="1" si="82"/>
        <v>797682.29100000008</v>
      </c>
      <c r="S719" s="14">
        <f t="shared" ca="1" si="83"/>
        <v>1481409.969</v>
      </c>
      <c r="T719" s="11" t="s">
        <v>25</v>
      </c>
      <c r="U719" s="18" t="s">
        <v>26</v>
      </c>
    </row>
    <row r="720" spans="1:21" ht="15" customHeight="1" x14ac:dyDescent="0.15">
      <c r="A720" s="10" t="s">
        <v>768</v>
      </c>
      <c r="B720" s="11" t="s">
        <v>31</v>
      </c>
      <c r="C720" s="11" t="s">
        <v>76</v>
      </c>
      <c r="D720" s="12">
        <v>46209</v>
      </c>
      <c r="E720" s="11">
        <v>2253</v>
      </c>
      <c r="F720" s="11" t="s">
        <v>33</v>
      </c>
      <c r="G720" s="13">
        <v>1997.23</v>
      </c>
      <c r="H720" s="14">
        <f t="shared" si="77"/>
        <v>4499759.1900000004</v>
      </c>
      <c r="I720" s="14">
        <f>IF(F720="GHS",H720,H720*Assumptions!$B$4)</f>
        <v>4499759.1900000004</v>
      </c>
      <c r="J720" s="15" t="str">
        <f>INDEX(Assumptions!$B$8:$B$12,MATCH(B720,Assumptions!$A$8:$A$12,0))</f>
        <v>Weighted Average</v>
      </c>
      <c r="K720" s="16">
        <f>G720/(1-INDEX(Assumptions!$D$8:$D$12,MATCH(B720,Assumptions!$A$8:$A$12,0)))</f>
        <v>2773.9305555555557</v>
      </c>
      <c r="L720" s="16">
        <f t="shared" si="78"/>
        <v>59.916899999999998</v>
      </c>
      <c r="M720" s="16">
        <f t="shared" si="79"/>
        <v>138.69652777777779</v>
      </c>
      <c r="N720" s="14">
        <f>E720*(K720-L720-M720)*IF(F720="GHS",1,Assumptions!$B$4)</f>
        <v>5802189.4888833333</v>
      </c>
      <c r="O720" s="15">
        <f t="shared" ca="1" si="80"/>
        <v>77</v>
      </c>
      <c r="P720" s="15" t="str">
        <f t="shared" ca="1" si="81"/>
        <v>0-90d</v>
      </c>
      <c r="Q720" s="17">
        <f ca="1">IF(P720="0-90d",0,IF(P720="91-180d",INDEX(Assumptions!$F$8:$F$12,MATCH(B720,Assumptions!$A$8:$A$12,0)),IF(P720="181-365d",INDEX(Assumptions!$G$8:$G$12,MATCH(B720,Assumptions!$A$8:$A$12,0)),INDEX(Assumptions!$H$8:$H$12,MATCH(B720,Assumptions!$A$8:$A$12,0)))))</f>
        <v>0</v>
      </c>
      <c r="R720" s="14">
        <f t="shared" ca="1" si="82"/>
        <v>0</v>
      </c>
      <c r="S720" s="14">
        <f t="shared" ca="1" si="83"/>
        <v>4499759.1900000004</v>
      </c>
      <c r="T720" s="11" t="s">
        <v>25</v>
      </c>
      <c r="U720" s="18" t="s">
        <v>26</v>
      </c>
    </row>
    <row r="721" spans="1:21" ht="15" customHeight="1" x14ac:dyDescent="0.15">
      <c r="A721" s="10" t="s">
        <v>769</v>
      </c>
      <c r="B721" s="11" t="s">
        <v>22</v>
      </c>
      <c r="C721" s="11" t="s">
        <v>61</v>
      </c>
      <c r="D721" s="12">
        <v>45888</v>
      </c>
      <c r="E721" s="11">
        <v>2367</v>
      </c>
      <c r="F721" s="11" t="s">
        <v>24</v>
      </c>
      <c r="G721" s="13">
        <v>10433.86</v>
      </c>
      <c r="H721" s="14">
        <f t="shared" si="77"/>
        <v>24696946.620000001</v>
      </c>
      <c r="I721" s="14">
        <f>IF(F721="GHS",H721,H721*Assumptions!$B$4)</f>
        <v>266727023.49600002</v>
      </c>
      <c r="J721" s="15" t="str">
        <f>INDEX(Assumptions!$B$8:$B$12,MATCH(B721,Assumptions!$A$8:$A$12,0))</f>
        <v>FIFO</v>
      </c>
      <c r="K721" s="16">
        <f>G721/(1-INDEX(Assumptions!$D$8:$D$12,MATCH(B721,Assumptions!$A$8:$A$12,0)))</f>
        <v>12724.219512195121</v>
      </c>
      <c r="L721" s="16">
        <f t="shared" si="78"/>
        <v>313.01580000000001</v>
      </c>
      <c r="M721" s="16">
        <f t="shared" si="79"/>
        <v>636.21097560975613</v>
      </c>
      <c r="N721" s="14">
        <f>E721*(K721-L721-M721)*IF(F721="GHS",1,Assumptions!$B$4)</f>
        <v>301011204.32097369</v>
      </c>
      <c r="O721" s="15">
        <f t="shared" ca="1" si="80"/>
        <v>398</v>
      </c>
      <c r="P721" s="15" t="str">
        <f t="shared" ca="1" si="81"/>
        <v>365d+</v>
      </c>
      <c r="Q721" s="17">
        <f ca="1">IF(P721="0-90d",0,IF(P721="91-180d",INDEX(Assumptions!$F$8:$F$12,MATCH(B721,Assumptions!$A$8:$A$12,0)),IF(P721="181-365d",INDEX(Assumptions!$G$8:$G$12,MATCH(B721,Assumptions!$A$8:$A$12,0)),INDEX(Assumptions!$H$8:$H$12,MATCH(B721,Assumptions!$A$8:$A$12,0)))))</f>
        <v>0.5</v>
      </c>
      <c r="R721" s="14">
        <f t="shared" ca="1" si="82"/>
        <v>133363511.74800001</v>
      </c>
      <c r="S721" s="14">
        <f t="shared" ca="1" si="83"/>
        <v>133363511.74800001</v>
      </c>
      <c r="T721" s="11" t="s">
        <v>25</v>
      </c>
      <c r="U721" s="18" t="s">
        <v>36</v>
      </c>
    </row>
    <row r="722" spans="1:21" ht="15" customHeight="1" x14ac:dyDescent="0.15">
      <c r="A722" s="10" t="s">
        <v>770</v>
      </c>
      <c r="B722" s="11" t="s">
        <v>31</v>
      </c>
      <c r="C722" s="11" t="s">
        <v>76</v>
      </c>
      <c r="D722" s="12">
        <v>46067</v>
      </c>
      <c r="E722" s="11">
        <v>2660</v>
      </c>
      <c r="F722" s="11" t="s">
        <v>33</v>
      </c>
      <c r="G722" s="13">
        <v>4650.28</v>
      </c>
      <c r="H722" s="14">
        <f t="shared" si="77"/>
        <v>12369744.799999999</v>
      </c>
      <c r="I722" s="14">
        <f>IF(F722="GHS",H722,H722*Assumptions!$B$4)</f>
        <v>12369744.799999999</v>
      </c>
      <c r="J722" s="15" t="str">
        <f>INDEX(Assumptions!$B$8:$B$12,MATCH(B722,Assumptions!$A$8:$A$12,0))</f>
        <v>Weighted Average</v>
      </c>
      <c r="K722" s="16">
        <f>G722/(1-INDEX(Assumptions!$D$8:$D$12,MATCH(B722,Assumptions!$A$8:$A$12,0)))</f>
        <v>6458.7222222222217</v>
      </c>
      <c r="L722" s="16">
        <f t="shared" si="78"/>
        <v>139.50839999999999</v>
      </c>
      <c r="M722" s="16">
        <f t="shared" si="79"/>
        <v>322.93611111111113</v>
      </c>
      <c r="N722" s="14">
        <f>E722*(K722-L722-M722)*IF(F722="GHS",1,Assumptions!$B$4)</f>
        <v>15950098.711555555</v>
      </c>
      <c r="O722" s="15">
        <f t="shared" ca="1" si="80"/>
        <v>219</v>
      </c>
      <c r="P722" s="15" t="str">
        <f t="shared" ca="1" si="81"/>
        <v>181-365d</v>
      </c>
      <c r="Q722" s="17">
        <f ca="1">IF(P722="0-90d",0,IF(P722="91-180d",INDEX(Assumptions!$F$8:$F$12,MATCH(B722,Assumptions!$A$8:$A$12,0)),IF(P722="181-365d",INDEX(Assumptions!$G$8:$G$12,MATCH(B722,Assumptions!$A$8:$A$12,0)),INDEX(Assumptions!$H$8:$H$12,MATCH(B722,Assumptions!$A$8:$A$12,0)))))</f>
        <v>0.2</v>
      </c>
      <c r="R722" s="14">
        <f t="shared" ca="1" si="82"/>
        <v>2473948.96</v>
      </c>
      <c r="S722" s="14">
        <f t="shared" ca="1" si="83"/>
        <v>9895795.8399999999</v>
      </c>
      <c r="T722" s="11" t="s">
        <v>25</v>
      </c>
      <c r="U722" s="18" t="s">
        <v>26</v>
      </c>
    </row>
    <row r="723" spans="1:21" ht="15" customHeight="1" x14ac:dyDescent="0.15">
      <c r="A723" s="10" t="s">
        <v>771</v>
      </c>
      <c r="B723" s="11" t="s">
        <v>31</v>
      </c>
      <c r="C723" s="11" t="s">
        <v>32</v>
      </c>
      <c r="D723" s="12">
        <v>45831</v>
      </c>
      <c r="E723" s="11">
        <v>1545</v>
      </c>
      <c r="F723" s="11" t="s">
        <v>33</v>
      </c>
      <c r="G723" s="13">
        <v>5846.5</v>
      </c>
      <c r="H723" s="14">
        <f t="shared" si="77"/>
        <v>9032842.5</v>
      </c>
      <c r="I723" s="14">
        <f>IF(F723="GHS",H723,H723*Assumptions!$B$4)</f>
        <v>9032842.5</v>
      </c>
      <c r="J723" s="15" t="str">
        <f>INDEX(Assumptions!$B$8:$B$12,MATCH(B723,Assumptions!$A$8:$A$12,0))</f>
        <v>Weighted Average</v>
      </c>
      <c r="K723" s="16">
        <f>G723/(1-INDEX(Assumptions!$D$8:$D$12,MATCH(B723,Assumptions!$A$8:$A$12,0)))</f>
        <v>8120.1388888888896</v>
      </c>
      <c r="L723" s="16">
        <f t="shared" si="78"/>
        <v>175.39499999999998</v>
      </c>
      <c r="M723" s="16">
        <f t="shared" si="79"/>
        <v>406.00694444444451</v>
      </c>
      <c r="N723" s="14">
        <f>E723*(K723-L723-M723)*IF(F723="GHS",1,Assumptions!$B$4)</f>
        <v>11647348.579166669</v>
      </c>
      <c r="O723" s="15">
        <f t="shared" ca="1" si="80"/>
        <v>455</v>
      </c>
      <c r="P723" s="15" t="str">
        <f t="shared" ca="1" si="81"/>
        <v>365d+</v>
      </c>
      <c r="Q723" s="17">
        <f ca="1">IF(P723="0-90d",0,IF(P723="91-180d",INDEX(Assumptions!$F$8:$F$12,MATCH(B723,Assumptions!$A$8:$A$12,0)),IF(P723="181-365d",INDEX(Assumptions!$G$8:$G$12,MATCH(B723,Assumptions!$A$8:$A$12,0)),INDEX(Assumptions!$H$8:$H$12,MATCH(B723,Assumptions!$A$8:$A$12,0)))))</f>
        <v>0.6</v>
      </c>
      <c r="R723" s="14">
        <f t="shared" ca="1" si="82"/>
        <v>5419705.5</v>
      </c>
      <c r="S723" s="14">
        <f t="shared" ca="1" si="83"/>
        <v>3613137</v>
      </c>
      <c r="T723" s="11" t="s">
        <v>25</v>
      </c>
      <c r="U723" s="18" t="s">
        <v>36</v>
      </c>
    </row>
    <row r="724" spans="1:21" ht="15" customHeight="1" x14ac:dyDescent="0.15">
      <c r="A724" s="10" t="s">
        <v>772</v>
      </c>
      <c r="B724" s="11" t="s">
        <v>22</v>
      </c>
      <c r="C724" s="11" t="s">
        <v>23</v>
      </c>
      <c r="D724" s="12">
        <v>45775</v>
      </c>
      <c r="E724" s="11">
        <v>3092</v>
      </c>
      <c r="F724" s="11" t="s">
        <v>24</v>
      </c>
      <c r="G724" s="13">
        <v>12604.45</v>
      </c>
      <c r="H724" s="14">
        <f t="shared" si="77"/>
        <v>38972959.400000006</v>
      </c>
      <c r="I724" s="14">
        <f>IF(F724="GHS",H724,H724*Assumptions!$B$4)</f>
        <v>420907961.5200001</v>
      </c>
      <c r="J724" s="15" t="str">
        <f>INDEX(Assumptions!$B$8:$B$12,MATCH(B724,Assumptions!$A$8:$A$12,0))</f>
        <v>FIFO</v>
      </c>
      <c r="K724" s="16">
        <f>G724/(1-INDEX(Assumptions!$D$8:$D$12,MATCH(B724,Assumptions!$A$8:$A$12,0)))</f>
        <v>15371.280487804877</v>
      </c>
      <c r="L724" s="16">
        <f t="shared" si="78"/>
        <v>378.13350000000003</v>
      </c>
      <c r="M724" s="16">
        <f t="shared" si="79"/>
        <v>768.56402439024396</v>
      </c>
      <c r="N724" s="14">
        <f>E724*(K724-L724-M724)*IF(F724="GHS",1,Assumptions!$B$4)</f>
        <v>475010033.64708298</v>
      </c>
      <c r="O724" s="15">
        <f t="shared" ca="1" si="80"/>
        <v>511</v>
      </c>
      <c r="P724" s="15" t="str">
        <f t="shared" ca="1" si="81"/>
        <v>365d+</v>
      </c>
      <c r="Q724" s="17">
        <f ca="1">IF(P724="0-90d",0,IF(P724="91-180d",INDEX(Assumptions!$F$8:$F$12,MATCH(B724,Assumptions!$A$8:$A$12,0)),IF(P724="181-365d",INDEX(Assumptions!$G$8:$G$12,MATCH(B724,Assumptions!$A$8:$A$12,0)),INDEX(Assumptions!$H$8:$H$12,MATCH(B724,Assumptions!$A$8:$A$12,0)))))</f>
        <v>0.5</v>
      </c>
      <c r="R724" s="14">
        <f t="shared" ca="1" si="82"/>
        <v>210453980.76000005</v>
      </c>
      <c r="S724" s="14">
        <f t="shared" ca="1" si="83"/>
        <v>210453980.76000005</v>
      </c>
      <c r="T724" s="11" t="s">
        <v>25</v>
      </c>
      <c r="U724" s="18" t="s">
        <v>36</v>
      </c>
    </row>
    <row r="725" spans="1:21" ht="15" customHeight="1" x14ac:dyDescent="0.15">
      <c r="A725" s="10" t="s">
        <v>773</v>
      </c>
      <c r="B725" s="11" t="s">
        <v>28</v>
      </c>
      <c r="C725" s="11" t="s">
        <v>38</v>
      </c>
      <c r="D725" s="12">
        <v>45787</v>
      </c>
      <c r="E725" s="11">
        <v>3857</v>
      </c>
      <c r="F725" s="11" t="s">
        <v>24</v>
      </c>
      <c r="G725" s="13">
        <v>3826.78</v>
      </c>
      <c r="H725" s="14">
        <f t="shared" si="77"/>
        <v>14759890.460000001</v>
      </c>
      <c r="I725" s="14">
        <f>IF(F725="GHS",H725,H725*Assumptions!$B$4)</f>
        <v>159406816.96800002</v>
      </c>
      <c r="J725" s="15" t="str">
        <f>INDEX(Assumptions!$B$8:$B$12,MATCH(B725,Assumptions!$A$8:$A$12,0))</f>
        <v>Fair Value Less Costs to Sell</v>
      </c>
      <c r="K725" s="16">
        <f>G725/(1-INDEX(Assumptions!$D$8:$D$12,MATCH(B725,Assumptions!$A$8:$A$12,0)))</f>
        <v>4348.6136363636369</v>
      </c>
      <c r="L725" s="16">
        <f t="shared" si="78"/>
        <v>114.8034</v>
      </c>
      <c r="M725" s="16">
        <f t="shared" si="79"/>
        <v>217.43068181818185</v>
      </c>
      <c r="N725" s="14">
        <f>E725*(K725-L725-M725)*IF(F725="GHS",1,Assumptions!$B$4)</f>
        <v>167304700.1723237</v>
      </c>
      <c r="O725" s="15">
        <f t="shared" ca="1" si="80"/>
        <v>499</v>
      </c>
      <c r="P725" s="15" t="str">
        <f t="shared" ca="1" si="81"/>
        <v>365d+</v>
      </c>
      <c r="Q725" s="17">
        <f ca="1">IF(P725="0-90d",0,IF(P725="91-180d",INDEX(Assumptions!$F$8:$F$12,MATCH(B725,Assumptions!$A$8:$A$12,0)),IF(P725="181-365d",INDEX(Assumptions!$G$8:$G$12,MATCH(B725,Assumptions!$A$8:$A$12,0)),INDEX(Assumptions!$H$8:$H$12,MATCH(B725,Assumptions!$A$8:$A$12,0)))))</f>
        <v>0.4</v>
      </c>
      <c r="R725" s="14">
        <f t="shared" ca="1" si="82"/>
        <v>63762726.787200011</v>
      </c>
      <c r="S725" s="14">
        <f t="shared" ca="1" si="83"/>
        <v>95644090.180800021</v>
      </c>
      <c r="T725" s="11" t="s">
        <v>25</v>
      </c>
      <c r="U725" s="18" t="s">
        <v>26</v>
      </c>
    </row>
    <row r="726" spans="1:21" ht="15" customHeight="1" x14ac:dyDescent="0.15">
      <c r="A726" s="10" t="s">
        <v>774</v>
      </c>
      <c r="B726" s="11" t="s">
        <v>28</v>
      </c>
      <c r="C726" s="11" t="s">
        <v>35</v>
      </c>
      <c r="D726" s="12">
        <v>45913</v>
      </c>
      <c r="E726" s="11">
        <v>3436</v>
      </c>
      <c r="F726" s="11" t="s">
        <v>24</v>
      </c>
      <c r="G726" s="13">
        <v>8571.33</v>
      </c>
      <c r="H726" s="14">
        <f t="shared" si="77"/>
        <v>29451089.879999999</v>
      </c>
      <c r="I726" s="14">
        <f>IF(F726="GHS",H726,H726*Assumptions!$B$4)</f>
        <v>318071770.704</v>
      </c>
      <c r="J726" s="15" t="str">
        <f>INDEX(Assumptions!$B$8:$B$12,MATCH(B726,Assumptions!$A$8:$A$12,0))</f>
        <v>Fair Value Less Costs to Sell</v>
      </c>
      <c r="K726" s="16">
        <f>G726/(1-INDEX(Assumptions!$D$8:$D$12,MATCH(B726,Assumptions!$A$8:$A$12,0)))</f>
        <v>9740.1477272727279</v>
      </c>
      <c r="L726" s="16">
        <f t="shared" si="78"/>
        <v>257.13990000000001</v>
      </c>
      <c r="M726" s="16">
        <f t="shared" si="79"/>
        <v>487.00738636363644</v>
      </c>
      <c r="N726" s="14">
        <f>E726*(K726-L726-M726)*IF(F726="GHS",1,Assumptions!$B$4)</f>
        <v>333830781.16160727</v>
      </c>
      <c r="O726" s="15">
        <f t="shared" ca="1" si="80"/>
        <v>373</v>
      </c>
      <c r="P726" s="15" t="str">
        <f t="shared" ca="1" si="81"/>
        <v>365d+</v>
      </c>
      <c r="Q726" s="17">
        <f ca="1">IF(P726="0-90d",0,IF(P726="91-180d",INDEX(Assumptions!$F$8:$F$12,MATCH(B726,Assumptions!$A$8:$A$12,0)),IF(P726="181-365d",INDEX(Assumptions!$G$8:$G$12,MATCH(B726,Assumptions!$A$8:$A$12,0)),INDEX(Assumptions!$H$8:$H$12,MATCH(B726,Assumptions!$A$8:$A$12,0)))))</f>
        <v>0.4</v>
      </c>
      <c r="R726" s="14">
        <f t="shared" ca="1" si="82"/>
        <v>127228708.2816</v>
      </c>
      <c r="S726" s="14">
        <f t="shared" ca="1" si="83"/>
        <v>190843062.4224</v>
      </c>
      <c r="T726" s="11" t="s">
        <v>25</v>
      </c>
      <c r="U726" s="18" t="s">
        <v>26</v>
      </c>
    </row>
    <row r="727" spans="1:21" ht="15" customHeight="1" x14ac:dyDescent="0.15">
      <c r="A727" s="10" t="s">
        <v>775</v>
      </c>
      <c r="B727" s="11" t="s">
        <v>46</v>
      </c>
      <c r="C727" s="11" t="s">
        <v>47</v>
      </c>
      <c r="D727" s="12">
        <v>46051</v>
      </c>
      <c r="E727" s="11">
        <v>3875</v>
      </c>
      <c r="F727" s="11" t="s">
        <v>33</v>
      </c>
      <c r="G727" s="13">
        <v>355057.28</v>
      </c>
      <c r="H727" s="14">
        <f t="shared" si="77"/>
        <v>1375846960</v>
      </c>
      <c r="I727" s="14">
        <f>IF(F727="GHS",H727,H727*Assumptions!$B$4)</f>
        <v>1375846960</v>
      </c>
      <c r="J727" s="15" t="str">
        <f>INDEX(Assumptions!$B$8:$B$12,MATCH(B727,Assumptions!$A$8:$A$12,0))</f>
        <v>Specific Identification</v>
      </c>
      <c r="K727" s="16">
        <f>G727/(1-INDEX(Assumptions!$D$8:$D$12,MATCH(B727,Assumptions!$A$8:$A$12,0)))</f>
        <v>455201.64102564106</v>
      </c>
      <c r="L727" s="16">
        <f t="shared" si="78"/>
        <v>10651.7184</v>
      </c>
      <c r="M727" s="16">
        <f t="shared" si="79"/>
        <v>22760.082051282054</v>
      </c>
      <c r="N727" s="14">
        <f>E727*(K727-L727-M727)*IF(F727="GHS",1,Assumptions!$B$4)</f>
        <v>1634435632.225641</v>
      </c>
      <c r="O727" s="15">
        <f t="shared" ca="1" si="80"/>
        <v>235</v>
      </c>
      <c r="P727" s="15" t="str">
        <f t="shared" ca="1" si="81"/>
        <v>181-365d</v>
      </c>
      <c r="Q727" s="17">
        <f ca="1">IF(P727="0-90d",0,IF(P727="91-180d",INDEX(Assumptions!$F$8:$F$12,MATCH(B727,Assumptions!$A$8:$A$12,0)),IF(P727="181-365d",INDEX(Assumptions!$G$8:$G$12,MATCH(B727,Assumptions!$A$8:$A$12,0)),INDEX(Assumptions!$H$8:$H$12,MATCH(B727,Assumptions!$A$8:$A$12,0)))))</f>
        <v>0.05</v>
      </c>
      <c r="R727" s="14">
        <f t="shared" ca="1" si="82"/>
        <v>68792348</v>
      </c>
      <c r="S727" s="14">
        <f t="shared" ca="1" si="83"/>
        <v>1307054612</v>
      </c>
      <c r="T727" s="11" t="s">
        <v>25</v>
      </c>
      <c r="U727" s="18" t="s">
        <v>26</v>
      </c>
    </row>
    <row r="728" spans="1:21" ht="15" customHeight="1" x14ac:dyDescent="0.15">
      <c r="A728" s="10" t="s">
        <v>776</v>
      </c>
      <c r="B728" s="11" t="s">
        <v>46</v>
      </c>
      <c r="C728" s="11" t="s">
        <v>119</v>
      </c>
      <c r="D728" s="12">
        <v>45894</v>
      </c>
      <c r="E728" s="11">
        <v>2079</v>
      </c>
      <c r="F728" s="11" t="s">
        <v>33</v>
      </c>
      <c r="G728" s="13">
        <v>1431252.6</v>
      </c>
      <c r="H728" s="14">
        <f t="shared" si="77"/>
        <v>2975574155.4000001</v>
      </c>
      <c r="I728" s="14">
        <f>IF(F728="GHS",H728,H728*Assumptions!$B$4)</f>
        <v>2975574155.4000001</v>
      </c>
      <c r="J728" s="15" t="str">
        <f>INDEX(Assumptions!$B$8:$B$12,MATCH(B728,Assumptions!$A$8:$A$12,0))</f>
        <v>Specific Identification</v>
      </c>
      <c r="K728" s="16">
        <f>G728/(1-INDEX(Assumptions!$D$8:$D$12,MATCH(B728,Assumptions!$A$8:$A$12,0)))</f>
        <v>1834939.2307692308</v>
      </c>
      <c r="L728" s="16">
        <f t="shared" si="78"/>
        <v>42937.578000000001</v>
      </c>
      <c r="M728" s="16">
        <f t="shared" si="79"/>
        <v>91746.961538461546</v>
      </c>
      <c r="N728" s="14">
        <f>E728*(K728-L728-M728)*IF(F728="GHS",1,Assumptions!$B$4)</f>
        <v>3534829503.0687695</v>
      </c>
      <c r="O728" s="15">
        <f t="shared" ca="1" si="80"/>
        <v>392</v>
      </c>
      <c r="P728" s="15" t="str">
        <f t="shared" ca="1" si="81"/>
        <v>365d+</v>
      </c>
      <c r="Q728" s="17">
        <f ca="1">IF(P728="0-90d",0,IF(P728="91-180d",INDEX(Assumptions!$F$8:$F$12,MATCH(B728,Assumptions!$A$8:$A$12,0)),IF(P728="181-365d",INDEX(Assumptions!$G$8:$G$12,MATCH(B728,Assumptions!$A$8:$A$12,0)),INDEX(Assumptions!$H$8:$H$12,MATCH(B728,Assumptions!$A$8:$A$12,0)))))</f>
        <v>0.15</v>
      </c>
      <c r="R728" s="14">
        <f t="shared" ca="1" si="82"/>
        <v>446336123.31</v>
      </c>
      <c r="S728" s="14">
        <f t="shared" ca="1" si="83"/>
        <v>2529238032.0900002</v>
      </c>
      <c r="T728" s="11" t="s">
        <v>25</v>
      </c>
      <c r="U728" s="18" t="s">
        <v>26</v>
      </c>
    </row>
    <row r="729" spans="1:21" ht="15" customHeight="1" x14ac:dyDescent="0.15">
      <c r="A729" s="10" t="s">
        <v>777</v>
      </c>
      <c r="B729" s="11" t="s">
        <v>31</v>
      </c>
      <c r="C729" s="11" t="s">
        <v>76</v>
      </c>
      <c r="D729" s="12">
        <v>45902</v>
      </c>
      <c r="E729" s="11">
        <v>2707</v>
      </c>
      <c r="F729" s="11" t="s">
        <v>33</v>
      </c>
      <c r="G729" s="13">
        <v>4497.42</v>
      </c>
      <c r="H729" s="14">
        <f t="shared" si="77"/>
        <v>12174515.939999999</v>
      </c>
      <c r="I729" s="14">
        <f>IF(F729="GHS",H729,H729*Assumptions!$B$4)</f>
        <v>12174515.939999999</v>
      </c>
      <c r="J729" s="15" t="str">
        <f>INDEX(Assumptions!$B$8:$B$12,MATCH(B729,Assumptions!$A$8:$A$12,0))</f>
        <v>Weighted Average</v>
      </c>
      <c r="K729" s="16">
        <f>G729/(1-INDEX(Assumptions!$D$8:$D$12,MATCH(B729,Assumptions!$A$8:$A$12,0)))</f>
        <v>6246.416666666667</v>
      </c>
      <c r="L729" s="16">
        <f t="shared" si="78"/>
        <v>134.92259999999999</v>
      </c>
      <c r="M729" s="16">
        <f t="shared" si="79"/>
        <v>312.32083333333338</v>
      </c>
      <c r="N729" s="14">
        <f>E729*(K729-L729-M729)*IF(F729="GHS",1,Assumptions!$B$4)</f>
        <v>15698361.942633335</v>
      </c>
      <c r="O729" s="15">
        <f t="shared" ca="1" si="80"/>
        <v>384</v>
      </c>
      <c r="P729" s="15" t="str">
        <f t="shared" ca="1" si="81"/>
        <v>365d+</v>
      </c>
      <c r="Q729" s="17">
        <f ca="1">IF(P729="0-90d",0,IF(P729="91-180d",INDEX(Assumptions!$F$8:$F$12,MATCH(B729,Assumptions!$A$8:$A$12,0)),IF(P729="181-365d",INDEX(Assumptions!$G$8:$G$12,MATCH(B729,Assumptions!$A$8:$A$12,0)),INDEX(Assumptions!$H$8:$H$12,MATCH(B729,Assumptions!$A$8:$A$12,0)))))</f>
        <v>0.6</v>
      </c>
      <c r="R729" s="14">
        <f t="shared" ca="1" si="82"/>
        <v>7304709.5639999993</v>
      </c>
      <c r="S729" s="14">
        <f t="shared" ca="1" si="83"/>
        <v>4869806.3760000002</v>
      </c>
      <c r="T729" s="11" t="s">
        <v>25</v>
      </c>
      <c r="U729" s="18" t="s">
        <v>26</v>
      </c>
    </row>
    <row r="730" spans="1:21" ht="15" customHeight="1" x14ac:dyDescent="0.15">
      <c r="A730" s="10" t="s">
        <v>778</v>
      </c>
      <c r="B730" s="11" t="s">
        <v>41</v>
      </c>
      <c r="C730" s="11" t="s">
        <v>42</v>
      </c>
      <c r="D730" s="12">
        <v>45891</v>
      </c>
      <c r="E730" s="11">
        <v>1028</v>
      </c>
      <c r="F730" s="11" t="s">
        <v>33</v>
      </c>
      <c r="G730" s="13">
        <v>573</v>
      </c>
      <c r="H730" s="14">
        <f t="shared" si="77"/>
        <v>589044</v>
      </c>
      <c r="I730" s="14">
        <f>IF(F730="GHS",H730,H730*Assumptions!$B$4)</f>
        <v>589044</v>
      </c>
      <c r="J730" s="15" t="str">
        <f>INDEX(Assumptions!$B$8:$B$12,MATCH(B730,Assumptions!$A$8:$A$12,0))</f>
        <v>Weighted Average</v>
      </c>
      <c r="K730" s="16">
        <f>G730/(1-INDEX(Assumptions!$D$8:$D$12,MATCH(B730,Assumptions!$A$8:$A$12,0)))</f>
        <v>881.53846153846155</v>
      </c>
      <c r="L730" s="16">
        <f t="shared" si="78"/>
        <v>17.189999999999998</v>
      </c>
      <c r="M730" s="16">
        <f t="shared" si="79"/>
        <v>44.07692307692308</v>
      </c>
      <c r="N730" s="14">
        <f>E730*(K730-L730-M730)*IF(F730="GHS",1,Assumptions!$B$4)</f>
        <v>843239.14153846155</v>
      </c>
      <c r="O730" s="15">
        <f t="shared" ca="1" si="80"/>
        <v>395</v>
      </c>
      <c r="P730" s="15" t="str">
        <f t="shared" ca="1" si="81"/>
        <v>365d+</v>
      </c>
      <c r="Q730" s="17">
        <f ca="1">IF(P730="0-90d",0,IF(P730="91-180d",INDEX(Assumptions!$F$8:$F$12,MATCH(B730,Assumptions!$A$8:$A$12,0)),IF(P730="181-365d",INDEX(Assumptions!$G$8:$G$12,MATCH(B730,Assumptions!$A$8:$A$12,0)),INDEX(Assumptions!$H$8:$H$12,MATCH(B730,Assumptions!$A$8:$A$12,0)))))</f>
        <v>0.8</v>
      </c>
      <c r="R730" s="14">
        <f t="shared" ca="1" si="82"/>
        <v>471235.2</v>
      </c>
      <c r="S730" s="14">
        <f t="shared" ca="1" si="83"/>
        <v>117808.79999999999</v>
      </c>
      <c r="T730" s="11" t="s">
        <v>25</v>
      </c>
      <c r="U730" s="18" t="s">
        <v>26</v>
      </c>
    </row>
    <row r="731" spans="1:21" ht="15" customHeight="1" x14ac:dyDescent="0.15">
      <c r="A731" s="10" t="s">
        <v>779</v>
      </c>
      <c r="B731" s="11" t="s">
        <v>28</v>
      </c>
      <c r="C731" s="11" t="s">
        <v>55</v>
      </c>
      <c r="D731" s="12">
        <v>46123</v>
      </c>
      <c r="E731" s="11">
        <v>755</v>
      </c>
      <c r="F731" s="11" t="s">
        <v>24</v>
      </c>
      <c r="G731" s="13">
        <v>4894.75</v>
      </c>
      <c r="H731" s="14">
        <f t="shared" si="77"/>
        <v>3695536.25</v>
      </c>
      <c r="I731" s="14">
        <f>IF(F731="GHS",H731,H731*Assumptions!$B$4)</f>
        <v>39911791.5</v>
      </c>
      <c r="J731" s="15" t="str">
        <f>INDEX(Assumptions!$B$8:$B$12,MATCH(B731,Assumptions!$A$8:$A$12,0))</f>
        <v>Fair Value Less Costs to Sell</v>
      </c>
      <c r="K731" s="16">
        <f>G731/(1-INDEX(Assumptions!$D$8:$D$12,MATCH(B731,Assumptions!$A$8:$A$12,0)))</f>
        <v>5562.215909090909</v>
      </c>
      <c r="L731" s="16">
        <f t="shared" si="78"/>
        <v>146.8425</v>
      </c>
      <c r="M731" s="16">
        <f t="shared" si="79"/>
        <v>278.11079545454544</v>
      </c>
      <c r="N731" s="14">
        <f>E731*(K731-L731-M731)*IF(F731="GHS",1,Assumptions!$B$4)</f>
        <v>41889239.351590917</v>
      </c>
      <c r="O731" s="15">
        <f t="shared" ca="1" si="80"/>
        <v>163</v>
      </c>
      <c r="P731" s="15" t="str">
        <f t="shared" ca="1" si="81"/>
        <v>91-180d</v>
      </c>
      <c r="Q731" s="17">
        <f ca="1">IF(P731="0-90d",0,IF(P731="91-180d",INDEX(Assumptions!$F$8:$F$12,MATCH(B731,Assumptions!$A$8:$A$12,0)),IF(P731="181-365d",INDEX(Assumptions!$G$8:$G$12,MATCH(B731,Assumptions!$A$8:$A$12,0)),INDEX(Assumptions!$H$8:$H$12,MATCH(B731,Assumptions!$A$8:$A$12,0)))))</f>
        <v>0.02</v>
      </c>
      <c r="R731" s="14">
        <f t="shared" ca="1" si="82"/>
        <v>798235.83000000007</v>
      </c>
      <c r="S731" s="14">
        <f t="shared" ca="1" si="83"/>
        <v>39113555.670000002</v>
      </c>
      <c r="T731" s="11" t="s">
        <v>25</v>
      </c>
      <c r="U731" s="18" t="s">
        <v>26</v>
      </c>
    </row>
    <row r="732" spans="1:21" ht="15" customHeight="1" x14ac:dyDescent="0.15">
      <c r="A732" s="10" t="s">
        <v>780</v>
      </c>
      <c r="B732" s="11" t="s">
        <v>41</v>
      </c>
      <c r="C732" s="11" t="s">
        <v>44</v>
      </c>
      <c r="D732" s="12">
        <v>46029</v>
      </c>
      <c r="E732" s="11">
        <v>4107</v>
      </c>
      <c r="F732" s="11" t="s">
        <v>33</v>
      </c>
      <c r="G732" s="13">
        <v>293.14</v>
      </c>
      <c r="H732" s="14">
        <f t="shared" si="77"/>
        <v>1203925.98</v>
      </c>
      <c r="I732" s="14">
        <f>IF(F732="GHS",H732,H732*Assumptions!$B$4)</f>
        <v>1203925.98</v>
      </c>
      <c r="J732" s="15" t="str">
        <f>INDEX(Assumptions!$B$8:$B$12,MATCH(B732,Assumptions!$A$8:$A$12,0))</f>
        <v>Weighted Average</v>
      </c>
      <c r="K732" s="16">
        <f>G732/(1-INDEX(Assumptions!$D$8:$D$12,MATCH(B732,Assumptions!$A$8:$A$12,0)))</f>
        <v>450.98461538461532</v>
      </c>
      <c r="L732" s="16">
        <f t="shared" si="78"/>
        <v>8.7942</v>
      </c>
      <c r="M732" s="16">
        <f t="shared" si="79"/>
        <v>22.549230769230768</v>
      </c>
      <c r="N732" s="14">
        <f>E732*(K732-L732-M732)*IF(F732="GHS",1,Assumptions!$B$4)</f>
        <v>1723466.3452153846</v>
      </c>
      <c r="O732" s="15">
        <f t="shared" ca="1" si="80"/>
        <v>257</v>
      </c>
      <c r="P732" s="15" t="str">
        <f t="shared" ca="1" si="81"/>
        <v>181-365d</v>
      </c>
      <c r="Q732" s="17">
        <f ca="1">IF(P732="0-90d",0,IF(P732="91-180d",INDEX(Assumptions!$F$8:$F$12,MATCH(B732,Assumptions!$A$8:$A$12,0)),IF(P732="181-365d",INDEX(Assumptions!$G$8:$G$12,MATCH(B732,Assumptions!$A$8:$A$12,0)),INDEX(Assumptions!$H$8:$H$12,MATCH(B732,Assumptions!$A$8:$A$12,0)))))</f>
        <v>0.35</v>
      </c>
      <c r="R732" s="14">
        <f t="shared" ca="1" si="82"/>
        <v>421374.09299999999</v>
      </c>
      <c r="S732" s="14">
        <f t="shared" ca="1" si="83"/>
        <v>782551.88699999999</v>
      </c>
      <c r="T732" s="11" t="s">
        <v>25</v>
      </c>
      <c r="U732" s="18" t="s">
        <v>26</v>
      </c>
    </row>
    <row r="733" spans="1:21" ht="15" customHeight="1" x14ac:dyDescent="0.15">
      <c r="A733" s="10" t="s">
        <v>781</v>
      </c>
      <c r="B733" s="11" t="s">
        <v>31</v>
      </c>
      <c r="C733" s="11" t="s">
        <v>76</v>
      </c>
      <c r="D733" s="12">
        <v>46028</v>
      </c>
      <c r="E733" s="11">
        <v>1291</v>
      </c>
      <c r="F733" s="11" t="s">
        <v>33</v>
      </c>
      <c r="G733" s="13">
        <v>2222.1</v>
      </c>
      <c r="H733" s="14">
        <f t="shared" si="77"/>
        <v>2868731.1</v>
      </c>
      <c r="I733" s="14">
        <f>IF(F733="GHS",H733,H733*Assumptions!$B$4)</f>
        <v>2868731.1</v>
      </c>
      <c r="J733" s="15" t="str">
        <f>INDEX(Assumptions!$B$8:$B$12,MATCH(B733,Assumptions!$A$8:$A$12,0))</f>
        <v>Weighted Average</v>
      </c>
      <c r="K733" s="16">
        <f>G733/(1-INDEX(Assumptions!$D$8:$D$12,MATCH(B733,Assumptions!$A$8:$A$12,0)))</f>
        <v>3086.25</v>
      </c>
      <c r="L733" s="16">
        <f t="shared" si="78"/>
        <v>66.662999999999997</v>
      </c>
      <c r="M733" s="16">
        <f t="shared" si="79"/>
        <v>154.3125</v>
      </c>
      <c r="N733" s="14">
        <f>E733*(K733-L733-M733)*IF(F733="GHS",1,Assumptions!$B$4)</f>
        <v>3699069.3794999998</v>
      </c>
      <c r="O733" s="15">
        <f t="shared" ca="1" si="80"/>
        <v>258</v>
      </c>
      <c r="P733" s="15" t="str">
        <f t="shared" ca="1" si="81"/>
        <v>181-365d</v>
      </c>
      <c r="Q733" s="17">
        <f ca="1">IF(P733="0-90d",0,IF(P733="91-180d",INDEX(Assumptions!$F$8:$F$12,MATCH(B733,Assumptions!$A$8:$A$12,0)),IF(P733="181-365d",INDEX(Assumptions!$G$8:$G$12,MATCH(B733,Assumptions!$A$8:$A$12,0)),INDEX(Assumptions!$H$8:$H$12,MATCH(B733,Assumptions!$A$8:$A$12,0)))))</f>
        <v>0.2</v>
      </c>
      <c r="R733" s="14">
        <f t="shared" ca="1" si="82"/>
        <v>573746.22000000009</v>
      </c>
      <c r="S733" s="14">
        <f t="shared" ca="1" si="83"/>
        <v>2294984.88</v>
      </c>
      <c r="T733" s="11" t="s">
        <v>25</v>
      </c>
      <c r="U733" s="18" t="s">
        <v>26</v>
      </c>
    </row>
    <row r="734" spans="1:21" ht="15" customHeight="1" x14ac:dyDescent="0.15">
      <c r="A734" s="10" t="s">
        <v>782</v>
      </c>
      <c r="B734" s="11" t="s">
        <v>31</v>
      </c>
      <c r="C734" s="11" t="s">
        <v>63</v>
      </c>
      <c r="D734" s="12">
        <v>46044</v>
      </c>
      <c r="E734" s="11">
        <v>807</v>
      </c>
      <c r="F734" s="11" t="s">
        <v>33</v>
      </c>
      <c r="G734" s="13">
        <v>1233.49</v>
      </c>
      <c r="H734" s="14">
        <f t="shared" si="77"/>
        <v>995426.43</v>
      </c>
      <c r="I734" s="14">
        <f>IF(F734="GHS",H734,H734*Assumptions!$B$4)</f>
        <v>995426.43</v>
      </c>
      <c r="J734" s="15" t="str">
        <f>INDEX(Assumptions!$B$8:$B$12,MATCH(B734,Assumptions!$A$8:$A$12,0))</f>
        <v>Weighted Average</v>
      </c>
      <c r="K734" s="16">
        <f>G734/(1-INDEX(Assumptions!$D$8:$D$12,MATCH(B734,Assumptions!$A$8:$A$12,0)))</f>
        <v>1713.1805555555557</v>
      </c>
      <c r="L734" s="16">
        <f t="shared" si="78"/>
        <v>37.0047</v>
      </c>
      <c r="M734" s="16">
        <f t="shared" si="79"/>
        <v>85.659027777777794</v>
      </c>
      <c r="N734" s="14">
        <f>E734*(K734-L734-M734)*IF(F734="GHS",1,Assumptions!$B$4)</f>
        <v>1283547.0800166668</v>
      </c>
      <c r="O734" s="15">
        <f t="shared" ca="1" si="80"/>
        <v>242</v>
      </c>
      <c r="P734" s="15" t="str">
        <f t="shared" ca="1" si="81"/>
        <v>181-365d</v>
      </c>
      <c r="Q734" s="17">
        <f ca="1">IF(P734="0-90d",0,IF(P734="91-180d",INDEX(Assumptions!$F$8:$F$12,MATCH(B734,Assumptions!$A$8:$A$12,0)),IF(P734="181-365d",INDEX(Assumptions!$G$8:$G$12,MATCH(B734,Assumptions!$A$8:$A$12,0)),INDEX(Assumptions!$H$8:$H$12,MATCH(B734,Assumptions!$A$8:$A$12,0)))))</f>
        <v>0.2</v>
      </c>
      <c r="R734" s="14">
        <f t="shared" ca="1" si="82"/>
        <v>199085.28600000002</v>
      </c>
      <c r="S734" s="14">
        <f t="shared" ca="1" si="83"/>
        <v>796341.14400000009</v>
      </c>
      <c r="T734" s="11" t="s">
        <v>25</v>
      </c>
      <c r="U734" s="18" t="s">
        <v>26</v>
      </c>
    </row>
    <row r="735" spans="1:21" ht="15" customHeight="1" x14ac:dyDescent="0.15">
      <c r="A735" s="10" t="s">
        <v>783</v>
      </c>
      <c r="B735" s="11" t="s">
        <v>31</v>
      </c>
      <c r="C735" s="11" t="s">
        <v>32</v>
      </c>
      <c r="D735" s="12">
        <v>45731</v>
      </c>
      <c r="E735" s="11">
        <v>1392</v>
      </c>
      <c r="F735" s="11" t="s">
        <v>33</v>
      </c>
      <c r="G735" s="13">
        <v>2058.0300000000002</v>
      </c>
      <c r="H735" s="14">
        <f t="shared" si="77"/>
        <v>2864777.7600000002</v>
      </c>
      <c r="I735" s="14">
        <f>IF(F735="GHS",H735,H735*Assumptions!$B$4)</f>
        <v>2864777.7600000002</v>
      </c>
      <c r="J735" s="15" t="str">
        <f>INDEX(Assumptions!$B$8:$B$12,MATCH(B735,Assumptions!$A$8:$A$12,0))</f>
        <v>Weighted Average</v>
      </c>
      <c r="K735" s="16">
        <f>G735/(1-INDEX(Assumptions!$D$8:$D$12,MATCH(B735,Assumptions!$A$8:$A$12,0)))</f>
        <v>2858.3750000000005</v>
      </c>
      <c r="L735" s="16">
        <f t="shared" si="78"/>
        <v>61.740900000000003</v>
      </c>
      <c r="M735" s="16">
        <f t="shared" si="79"/>
        <v>142.91875000000002</v>
      </c>
      <c r="N735" s="14">
        <f>E735*(K735-L735-M735)*IF(F735="GHS",1,Assumptions!$B$4)</f>
        <v>3693971.767200001</v>
      </c>
      <c r="O735" s="15">
        <f t="shared" ca="1" si="80"/>
        <v>555</v>
      </c>
      <c r="P735" s="15" t="str">
        <f t="shared" ca="1" si="81"/>
        <v>365d+</v>
      </c>
      <c r="Q735" s="17">
        <f ca="1">IF(P735="0-90d",0,IF(P735="91-180d",INDEX(Assumptions!$F$8:$F$12,MATCH(B735,Assumptions!$A$8:$A$12,0)),IF(P735="181-365d",INDEX(Assumptions!$G$8:$G$12,MATCH(B735,Assumptions!$A$8:$A$12,0)),INDEX(Assumptions!$H$8:$H$12,MATCH(B735,Assumptions!$A$8:$A$12,0)))))</f>
        <v>0.6</v>
      </c>
      <c r="R735" s="14">
        <f t="shared" ca="1" si="82"/>
        <v>1718866.6560000002</v>
      </c>
      <c r="S735" s="14">
        <f t="shared" ca="1" si="83"/>
        <v>1145911.1040000001</v>
      </c>
      <c r="T735" s="11" t="s">
        <v>25</v>
      </c>
      <c r="U735" s="18" t="s">
        <v>26</v>
      </c>
    </row>
    <row r="736" spans="1:21" ht="15" customHeight="1" x14ac:dyDescent="0.15">
      <c r="A736" s="10" t="s">
        <v>784</v>
      </c>
      <c r="B736" s="11" t="s">
        <v>46</v>
      </c>
      <c r="C736" s="11" t="s">
        <v>47</v>
      </c>
      <c r="D736" s="12">
        <v>45751</v>
      </c>
      <c r="E736" s="11">
        <v>2577</v>
      </c>
      <c r="F736" s="11" t="s">
        <v>33</v>
      </c>
      <c r="G736" s="13">
        <v>862966</v>
      </c>
      <c r="H736" s="14">
        <f t="shared" si="77"/>
        <v>2223863382</v>
      </c>
      <c r="I736" s="14">
        <f>IF(F736="GHS",H736,H736*Assumptions!$B$4)</f>
        <v>2223863382</v>
      </c>
      <c r="J736" s="15" t="str">
        <f>INDEX(Assumptions!$B$8:$B$12,MATCH(B736,Assumptions!$A$8:$A$12,0))</f>
        <v>Specific Identification</v>
      </c>
      <c r="K736" s="16">
        <f>G736/(1-INDEX(Assumptions!$D$8:$D$12,MATCH(B736,Assumptions!$A$8:$A$12,0)))</f>
        <v>1106366.6666666667</v>
      </c>
      <c r="L736" s="16">
        <f t="shared" si="78"/>
        <v>25888.98</v>
      </c>
      <c r="M736" s="16">
        <f t="shared" si="79"/>
        <v>55318.333333333343</v>
      </c>
      <c r="N736" s="14">
        <f>E736*(K736-L736-M736)*IF(F736="GHS",1,Assumptions!$B$4)</f>
        <v>2641835653.54</v>
      </c>
      <c r="O736" s="15">
        <f t="shared" ca="1" si="80"/>
        <v>535</v>
      </c>
      <c r="P736" s="15" t="str">
        <f t="shared" ca="1" si="81"/>
        <v>365d+</v>
      </c>
      <c r="Q736" s="17">
        <f ca="1">IF(P736="0-90d",0,IF(P736="91-180d",INDEX(Assumptions!$F$8:$F$12,MATCH(B736,Assumptions!$A$8:$A$12,0)),IF(P736="181-365d",INDEX(Assumptions!$G$8:$G$12,MATCH(B736,Assumptions!$A$8:$A$12,0)),INDEX(Assumptions!$H$8:$H$12,MATCH(B736,Assumptions!$A$8:$A$12,0)))))</f>
        <v>0.15</v>
      </c>
      <c r="R736" s="14">
        <f t="shared" ca="1" si="82"/>
        <v>333579507.30000001</v>
      </c>
      <c r="S736" s="14">
        <f t="shared" ca="1" si="83"/>
        <v>1890283874.7</v>
      </c>
      <c r="T736" s="11" t="s">
        <v>25</v>
      </c>
      <c r="U736" s="18" t="s">
        <v>26</v>
      </c>
    </row>
    <row r="737" spans="1:21" ht="15" customHeight="1" x14ac:dyDescent="0.15">
      <c r="A737" s="10" t="s">
        <v>785</v>
      </c>
      <c r="B737" s="11" t="s">
        <v>41</v>
      </c>
      <c r="C737" s="11" t="s">
        <v>115</v>
      </c>
      <c r="D737" s="12">
        <v>45981</v>
      </c>
      <c r="E737" s="11">
        <v>428</v>
      </c>
      <c r="F737" s="11" t="s">
        <v>33</v>
      </c>
      <c r="G737" s="13">
        <v>655.9</v>
      </c>
      <c r="H737" s="14">
        <f t="shared" si="77"/>
        <v>280725.2</v>
      </c>
      <c r="I737" s="14">
        <f>IF(F737="GHS",H737,H737*Assumptions!$B$4)</f>
        <v>280725.2</v>
      </c>
      <c r="J737" s="15" t="str">
        <f>INDEX(Assumptions!$B$8:$B$12,MATCH(B737,Assumptions!$A$8:$A$12,0))</f>
        <v>Weighted Average</v>
      </c>
      <c r="K737" s="16">
        <f>G737/(1-INDEX(Assumptions!$D$8:$D$12,MATCH(B737,Assumptions!$A$8:$A$12,0)))</f>
        <v>1009.076923076923</v>
      </c>
      <c r="L737" s="16">
        <f t="shared" si="78"/>
        <v>19.677</v>
      </c>
      <c r="M737" s="16">
        <f t="shared" si="79"/>
        <v>50.45384615384615</v>
      </c>
      <c r="N737" s="14">
        <f>E737*(K737-L737-M737)*IF(F737="GHS",1,Assumptions!$B$4)</f>
        <v>401868.92092307686</v>
      </c>
      <c r="O737" s="15">
        <f t="shared" ca="1" si="80"/>
        <v>305</v>
      </c>
      <c r="P737" s="15" t="str">
        <f t="shared" ca="1" si="81"/>
        <v>181-365d</v>
      </c>
      <c r="Q737" s="17">
        <f ca="1">IF(P737="0-90d",0,IF(P737="91-180d",INDEX(Assumptions!$F$8:$F$12,MATCH(B737,Assumptions!$A$8:$A$12,0)),IF(P737="181-365d",INDEX(Assumptions!$G$8:$G$12,MATCH(B737,Assumptions!$A$8:$A$12,0)),INDEX(Assumptions!$H$8:$H$12,MATCH(B737,Assumptions!$A$8:$A$12,0)))))</f>
        <v>0.35</v>
      </c>
      <c r="R737" s="14">
        <f t="shared" ca="1" si="82"/>
        <v>98253.819999999992</v>
      </c>
      <c r="S737" s="14">
        <f t="shared" ca="1" si="83"/>
        <v>182471.38</v>
      </c>
      <c r="T737" s="11" t="s">
        <v>25</v>
      </c>
      <c r="U737" s="18" t="s">
        <v>26</v>
      </c>
    </row>
    <row r="738" spans="1:21" ht="15" customHeight="1" x14ac:dyDescent="0.15">
      <c r="A738" s="10" t="s">
        <v>786</v>
      </c>
      <c r="B738" s="11" t="s">
        <v>28</v>
      </c>
      <c r="C738" s="11" t="s">
        <v>38</v>
      </c>
      <c r="D738" s="12">
        <v>46036</v>
      </c>
      <c r="E738" s="11">
        <v>3953</v>
      </c>
      <c r="F738" s="11" t="s">
        <v>24</v>
      </c>
      <c r="G738" s="13">
        <v>9202.93</v>
      </c>
      <c r="H738" s="14">
        <f t="shared" si="77"/>
        <v>36379182.289999999</v>
      </c>
      <c r="I738" s="14">
        <f>IF(F738="GHS",H738,H738*Assumptions!$B$4)</f>
        <v>392895168.73199999</v>
      </c>
      <c r="J738" s="15" t="str">
        <f>INDEX(Assumptions!$B$8:$B$12,MATCH(B738,Assumptions!$A$8:$A$12,0))</f>
        <v>Fair Value Less Costs to Sell</v>
      </c>
      <c r="K738" s="16">
        <f>G738/(1-INDEX(Assumptions!$D$8:$D$12,MATCH(B738,Assumptions!$A$8:$A$12,0)))</f>
        <v>10457.875</v>
      </c>
      <c r="L738" s="16">
        <f t="shared" si="78"/>
        <v>276.08789999999999</v>
      </c>
      <c r="M738" s="16">
        <f t="shared" si="79"/>
        <v>522.89375000000007</v>
      </c>
      <c r="N738" s="14">
        <f>E738*(K738-L738-M738)*IF(F738="GHS",1,Assumptions!$B$4)</f>
        <v>412361338.45554006</v>
      </c>
      <c r="O738" s="15">
        <f t="shared" ca="1" si="80"/>
        <v>250</v>
      </c>
      <c r="P738" s="15" t="str">
        <f t="shared" ca="1" si="81"/>
        <v>181-365d</v>
      </c>
      <c r="Q738" s="17">
        <f ca="1">IF(P738="0-90d",0,IF(P738="91-180d",INDEX(Assumptions!$F$8:$F$12,MATCH(B738,Assumptions!$A$8:$A$12,0)),IF(P738="181-365d",INDEX(Assumptions!$G$8:$G$12,MATCH(B738,Assumptions!$A$8:$A$12,0)),INDEX(Assumptions!$H$8:$H$12,MATCH(B738,Assumptions!$A$8:$A$12,0)))))</f>
        <v>0.1</v>
      </c>
      <c r="R738" s="14">
        <f t="shared" ca="1" si="82"/>
        <v>39289516.873199999</v>
      </c>
      <c r="S738" s="14">
        <f t="shared" ca="1" si="83"/>
        <v>353605651.85879999</v>
      </c>
      <c r="T738" s="11" t="s">
        <v>25</v>
      </c>
      <c r="U738" s="18" t="s">
        <v>26</v>
      </c>
    </row>
    <row r="739" spans="1:21" ht="15" customHeight="1" x14ac:dyDescent="0.15">
      <c r="A739" s="10" t="s">
        <v>787</v>
      </c>
      <c r="B739" s="11" t="s">
        <v>46</v>
      </c>
      <c r="C739" s="11" t="s">
        <v>47</v>
      </c>
      <c r="D739" s="12">
        <v>45850</v>
      </c>
      <c r="E739" s="11">
        <v>2594</v>
      </c>
      <c r="F739" s="11" t="s">
        <v>33</v>
      </c>
      <c r="G739" s="13">
        <v>459680.12</v>
      </c>
      <c r="H739" s="14">
        <f t="shared" si="77"/>
        <v>1192410231.28</v>
      </c>
      <c r="I739" s="14">
        <f>IF(F739="GHS",H739,H739*Assumptions!$B$4)</f>
        <v>1192410231.28</v>
      </c>
      <c r="J739" s="15" t="str">
        <f>INDEX(Assumptions!$B$8:$B$12,MATCH(B739,Assumptions!$A$8:$A$12,0))</f>
        <v>Specific Identification</v>
      </c>
      <c r="K739" s="16">
        <f>G739/(1-INDEX(Assumptions!$D$8:$D$12,MATCH(B739,Assumptions!$A$8:$A$12,0)))</f>
        <v>589333.48717948713</v>
      </c>
      <c r="L739" s="16">
        <f t="shared" si="78"/>
        <v>13790.4036</v>
      </c>
      <c r="M739" s="16">
        <f t="shared" si="79"/>
        <v>29466.674358974356</v>
      </c>
      <c r="N739" s="14">
        <f>E739*(K739-L739-M739)*IF(F739="GHS",1,Assumptions!$B$4)</f>
        <v>1416522205.5180104</v>
      </c>
      <c r="O739" s="15">
        <f t="shared" ca="1" si="80"/>
        <v>436</v>
      </c>
      <c r="P739" s="15" t="str">
        <f t="shared" ca="1" si="81"/>
        <v>365d+</v>
      </c>
      <c r="Q739" s="17">
        <f ca="1">IF(P739="0-90d",0,IF(P739="91-180d",INDEX(Assumptions!$F$8:$F$12,MATCH(B739,Assumptions!$A$8:$A$12,0)),IF(P739="181-365d",INDEX(Assumptions!$G$8:$G$12,MATCH(B739,Assumptions!$A$8:$A$12,0)),INDEX(Assumptions!$H$8:$H$12,MATCH(B739,Assumptions!$A$8:$A$12,0)))))</f>
        <v>0.15</v>
      </c>
      <c r="R739" s="14">
        <f t="shared" ca="1" si="82"/>
        <v>178861534.692</v>
      </c>
      <c r="S739" s="14">
        <f t="shared" ca="1" si="83"/>
        <v>1013548696.5879999</v>
      </c>
      <c r="T739" s="11" t="s">
        <v>25</v>
      </c>
      <c r="U739" s="18" t="s">
        <v>36</v>
      </c>
    </row>
    <row r="740" spans="1:21" ht="15" customHeight="1" x14ac:dyDescent="0.15">
      <c r="A740" s="10" t="s">
        <v>788</v>
      </c>
      <c r="B740" s="11" t="s">
        <v>41</v>
      </c>
      <c r="C740" s="11" t="s">
        <v>115</v>
      </c>
      <c r="D740" s="12">
        <v>45932</v>
      </c>
      <c r="E740" s="11">
        <v>3950</v>
      </c>
      <c r="F740" s="11" t="s">
        <v>33</v>
      </c>
      <c r="G740" s="13">
        <v>453.25</v>
      </c>
      <c r="H740" s="14">
        <f t="shared" si="77"/>
        <v>1790337.5</v>
      </c>
      <c r="I740" s="14">
        <f>IF(F740="GHS",H740,H740*Assumptions!$B$4)</f>
        <v>1790337.5</v>
      </c>
      <c r="J740" s="15" t="str">
        <f>INDEX(Assumptions!$B$8:$B$12,MATCH(B740,Assumptions!$A$8:$A$12,0))</f>
        <v>Weighted Average</v>
      </c>
      <c r="K740" s="16">
        <f>G740/(1-INDEX(Assumptions!$D$8:$D$12,MATCH(B740,Assumptions!$A$8:$A$12,0)))</f>
        <v>697.30769230769226</v>
      </c>
      <c r="L740" s="16">
        <f t="shared" si="78"/>
        <v>13.5975</v>
      </c>
      <c r="M740" s="16">
        <f t="shared" si="79"/>
        <v>34.865384615384613</v>
      </c>
      <c r="N740" s="14">
        <f>E740*(K740-L740-M740)*IF(F740="GHS",1,Assumptions!$B$4)</f>
        <v>2562936.990384615</v>
      </c>
      <c r="O740" s="15">
        <f t="shared" ca="1" si="80"/>
        <v>354</v>
      </c>
      <c r="P740" s="15" t="str">
        <f t="shared" ca="1" si="81"/>
        <v>181-365d</v>
      </c>
      <c r="Q740" s="17">
        <f ca="1">IF(P740="0-90d",0,IF(P740="91-180d",INDEX(Assumptions!$F$8:$F$12,MATCH(B740,Assumptions!$A$8:$A$12,0)),IF(P740="181-365d",INDEX(Assumptions!$G$8:$G$12,MATCH(B740,Assumptions!$A$8:$A$12,0)),INDEX(Assumptions!$H$8:$H$12,MATCH(B740,Assumptions!$A$8:$A$12,0)))))</f>
        <v>0.35</v>
      </c>
      <c r="R740" s="14">
        <f t="shared" ca="1" si="82"/>
        <v>626618.125</v>
      </c>
      <c r="S740" s="14">
        <f t="shared" si="83"/>
        <v>0</v>
      </c>
      <c r="T740" s="11" t="s">
        <v>39</v>
      </c>
      <c r="U740" s="18" t="s">
        <v>26</v>
      </c>
    </row>
    <row r="741" spans="1:21" ht="15" customHeight="1" x14ac:dyDescent="0.15">
      <c r="A741" s="10" t="s">
        <v>789</v>
      </c>
      <c r="B741" s="11" t="s">
        <v>41</v>
      </c>
      <c r="C741" s="11" t="s">
        <v>44</v>
      </c>
      <c r="D741" s="12">
        <v>45881</v>
      </c>
      <c r="E741" s="11">
        <v>3234</v>
      </c>
      <c r="F741" s="11" t="s">
        <v>33</v>
      </c>
      <c r="G741" s="13">
        <v>573.66</v>
      </c>
      <c r="H741" s="14">
        <f t="shared" si="77"/>
        <v>1855216.44</v>
      </c>
      <c r="I741" s="14">
        <f>IF(F741="GHS",H741,H741*Assumptions!$B$4)</f>
        <v>1855216.44</v>
      </c>
      <c r="J741" s="15" t="str">
        <f>INDEX(Assumptions!$B$8:$B$12,MATCH(B741,Assumptions!$A$8:$A$12,0))</f>
        <v>Weighted Average</v>
      </c>
      <c r="K741" s="16">
        <f>G741/(1-INDEX(Assumptions!$D$8:$D$12,MATCH(B741,Assumptions!$A$8:$A$12,0)))</f>
        <v>882.55384615384605</v>
      </c>
      <c r="L741" s="16">
        <f t="shared" si="78"/>
        <v>17.209799999999998</v>
      </c>
      <c r="M741" s="16">
        <f t="shared" si="79"/>
        <v>44.127692307692307</v>
      </c>
      <c r="N741" s="14">
        <f>E741*(K741-L741-M741)*IF(F741="GHS",1,Assumptions!$B$4)</f>
        <v>2655813.6883384613</v>
      </c>
      <c r="O741" s="15">
        <f t="shared" ca="1" si="80"/>
        <v>405</v>
      </c>
      <c r="P741" s="15" t="str">
        <f t="shared" ca="1" si="81"/>
        <v>365d+</v>
      </c>
      <c r="Q741" s="17">
        <f ca="1">IF(P741="0-90d",0,IF(P741="91-180d",INDEX(Assumptions!$F$8:$F$12,MATCH(B741,Assumptions!$A$8:$A$12,0)),IF(P741="181-365d",INDEX(Assumptions!$G$8:$G$12,MATCH(B741,Assumptions!$A$8:$A$12,0)),INDEX(Assumptions!$H$8:$H$12,MATCH(B741,Assumptions!$A$8:$A$12,0)))))</f>
        <v>0.8</v>
      </c>
      <c r="R741" s="14">
        <f t="shared" ca="1" si="82"/>
        <v>1484173.152</v>
      </c>
      <c r="S741" s="14">
        <f t="shared" ca="1" si="83"/>
        <v>371043.28799999994</v>
      </c>
      <c r="T741" s="11" t="s">
        <v>25</v>
      </c>
      <c r="U741" s="18" t="s">
        <v>26</v>
      </c>
    </row>
    <row r="742" spans="1:21" ht="15" customHeight="1" x14ac:dyDescent="0.15">
      <c r="A742" s="10" t="s">
        <v>790</v>
      </c>
      <c r="B742" s="11" t="s">
        <v>28</v>
      </c>
      <c r="C742" s="11" t="s">
        <v>38</v>
      </c>
      <c r="D742" s="12">
        <v>46214</v>
      </c>
      <c r="E742" s="11">
        <v>3919</v>
      </c>
      <c r="F742" s="11" t="s">
        <v>24</v>
      </c>
      <c r="G742" s="13">
        <v>5376.22</v>
      </c>
      <c r="H742" s="14">
        <f t="shared" si="77"/>
        <v>21069406.18</v>
      </c>
      <c r="I742" s="14">
        <f>IF(F742="GHS",H742,H742*Assumptions!$B$4)</f>
        <v>227549586.74400002</v>
      </c>
      <c r="J742" s="15" t="str">
        <f>INDEX(Assumptions!$B$8:$B$12,MATCH(B742,Assumptions!$A$8:$A$12,0))</f>
        <v>Fair Value Less Costs to Sell</v>
      </c>
      <c r="K742" s="16">
        <f>G742/(1-INDEX(Assumptions!$D$8:$D$12,MATCH(B742,Assumptions!$A$8:$A$12,0)))</f>
        <v>6109.340909090909</v>
      </c>
      <c r="L742" s="16">
        <f t="shared" si="78"/>
        <v>161.28659999999999</v>
      </c>
      <c r="M742" s="16">
        <f t="shared" si="79"/>
        <v>305.46704545454548</v>
      </c>
      <c r="N742" s="14">
        <f>E742*(K742-L742-M742)*IF(F742="GHS",1,Assumptions!$B$4)</f>
        <v>238823634.45086181</v>
      </c>
      <c r="O742" s="15">
        <f t="shared" ca="1" si="80"/>
        <v>72</v>
      </c>
      <c r="P742" s="15" t="str">
        <f t="shared" ca="1" si="81"/>
        <v>0-90d</v>
      </c>
      <c r="Q742" s="17">
        <f ca="1">IF(P742="0-90d",0,IF(P742="91-180d",INDEX(Assumptions!$F$8:$F$12,MATCH(B742,Assumptions!$A$8:$A$12,0)),IF(P742="181-365d",INDEX(Assumptions!$G$8:$G$12,MATCH(B742,Assumptions!$A$8:$A$12,0)),INDEX(Assumptions!$H$8:$H$12,MATCH(B742,Assumptions!$A$8:$A$12,0)))))</f>
        <v>0</v>
      </c>
      <c r="R742" s="14">
        <f t="shared" ca="1" si="82"/>
        <v>0</v>
      </c>
      <c r="S742" s="14">
        <f t="shared" ca="1" si="83"/>
        <v>227549586.74400002</v>
      </c>
      <c r="T742" s="11" t="s">
        <v>25</v>
      </c>
      <c r="U742" s="18" t="s">
        <v>26</v>
      </c>
    </row>
    <row r="743" spans="1:21" ht="15" customHeight="1" x14ac:dyDescent="0.15">
      <c r="A743" s="10" t="s">
        <v>791</v>
      </c>
      <c r="B743" s="11" t="s">
        <v>28</v>
      </c>
      <c r="C743" s="11" t="s">
        <v>55</v>
      </c>
      <c r="D743" s="12">
        <v>45755</v>
      </c>
      <c r="E743" s="11">
        <v>4874</v>
      </c>
      <c r="F743" s="11" t="s">
        <v>24</v>
      </c>
      <c r="G743" s="13">
        <v>5980.15</v>
      </c>
      <c r="H743" s="14">
        <f t="shared" si="77"/>
        <v>29147251.099999998</v>
      </c>
      <c r="I743" s="14">
        <f>IF(F743="GHS",H743,H743*Assumptions!$B$4)</f>
        <v>314790311.88</v>
      </c>
      <c r="J743" s="15" t="str">
        <f>INDEX(Assumptions!$B$8:$B$12,MATCH(B743,Assumptions!$A$8:$A$12,0))</f>
        <v>Fair Value Less Costs to Sell</v>
      </c>
      <c r="K743" s="16">
        <f>G743/(1-INDEX(Assumptions!$D$8:$D$12,MATCH(B743,Assumptions!$A$8:$A$12,0)))</f>
        <v>6795.625</v>
      </c>
      <c r="L743" s="16">
        <f t="shared" si="78"/>
        <v>179.40449999999998</v>
      </c>
      <c r="M743" s="16">
        <f t="shared" si="79"/>
        <v>339.78125</v>
      </c>
      <c r="N743" s="14">
        <f>E743*(K743-L743-M743)*IF(F743="GHS",1,Assumptions!$B$4)</f>
        <v>330386740.96860003</v>
      </c>
      <c r="O743" s="15">
        <f t="shared" ca="1" si="80"/>
        <v>531</v>
      </c>
      <c r="P743" s="15" t="str">
        <f t="shared" ca="1" si="81"/>
        <v>365d+</v>
      </c>
      <c r="Q743" s="17">
        <f ca="1">IF(P743="0-90d",0,IF(P743="91-180d",INDEX(Assumptions!$F$8:$F$12,MATCH(B743,Assumptions!$A$8:$A$12,0)),IF(P743="181-365d",INDEX(Assumptions!$G$8:$G$12,MATCH(B743,Assumptions!$A$8:$A$12,0)),INDEX(Assumptions!$H$8:$H$12,MATCH(B743,Assumptions!$A$8:$A$12,0)))))</f>
        <v>0.4</v>
      </c>
      <c r="R743" s="14">
        <f t="shared" ca="1" si="82"/>
        <v>125916124.752</v>
      </c>
      <c r="S743" s="14">
        <f t="shared" ca="1" si="83"/>
        <v>188874187.12799999</v>
      </c>
      <c r="T743" s="11" t="s">
        <v>25</v>
      </c>
      <c r="U743" s="18" t="s">
        <v>26</v>
      </c>
    </row>
    <row r="744" spans="1:21" ht="15" customHeight="1" x14ac:dyDescent="0.15">
      <c r="A744" s="10" t="s">
        <v>792</v>
      </c>
      <c r="B744" s="11" t="s">
        <v>46</v>
      </c>
      <c r="C744" s="11" t="s">
        <v>119</v>
      </c>
      <c r="D744" s="12">
        <v>46155</v>
      </c>
      <c r="E744" s="11">
        <v>3805</v>
      </c>
      <c r="F744" s="11" t="s">
        <v>33</v>
      </c>
      <c r="G744" s="13">
        <v>262082.13</v>
      </c>
      <c r="H744" s="14">
        <f t="shared" si="77"/>
        <v>997222504.64999998</v>
      </c>
      <c r="I744" s="14">
        <f>IF(F744="GHS",H744,H744*Assumptions!$B$4)</f>
        <v>997222504.64999998</v>
      </c>
      <c r="J744" s="15" t="str">
        <f>INDEX(Assumptions!$B$8:$B$12,MATCH(B744,Assumptions!$A$8:$A$12,0))</f>
        <v>Specific Identification</v>
      </c>
      <c r="K744" s="16">
        <f>G744/(1-INDEX(Assumptions!$D$8:$D$12,MATCH(B744,Assumptions!$A$8:$A$12,0)))</f>
        <v>336002.73076923075</v>
      </c>
      <c r="L744" s="16">
        <f t="shared" si="78"/>
        <v>7862.4638999999997</v>
      </c>
      <c r="M744" s="16">
        <f t="shared" si="79"/>
        <v>16800.136538461538</v>
      </c>
      <c r="N744" s="14">
        <f>E744*(K744-L744-M744)*IF(F744="GHS",1,Assumptions!$B$4)</f>
        <v>1184649195.908577</v>
      </c>
      <c r="O744" s="15">
        <f t="shared" ca="1" si="80"/>
        <v>131</v>
      </c>
      <c r="P744" s="15" t="str">
        <f t="shared" ca="1" si="81"/>
        <v>91-180d</v>
      </c>
      <c r="Q744" s="17">
        <f ca="1">IF(P744="0-90d",0,IF(P744="91-180d",INDEX(Assumptions!$F$8:$F$12,MATCH(B744,Assumptions!$A$8:$A$12,0)),IF(P744="181-365d",INDEX(Assumptions!$G$8:$G$12,MATCH(B744,Assumptions!$A$8:$A$12,0)),INDEX(Assumptions!$H$8:$H$12,MATCH(B744,Assumptions!$A$8:$A$12,0)))))</f>
        <v>0</v>
      </c>
      <c r="R744" s="14">
        <f t="shared" ca="1" si="82"/>
        <v>0</v>
      </c>
      <c r="S744" s="14">
        <f t="shared" ca="1" si="83"/>
        <v>997222504.64999998</v>
      </c>
      <c r="T744" s="11" t="s">
        <v>25</v>
      </c>
      <c r="U744" s="18" t="s">
        <v>26</v>
      </c>
    </row>
    <row r="745" spans="1:21" ht="15" customHeight="1" x14ac:dyDescent="0.15">
      <c r="A745" s="10" t="s">
        <v>793</v>
      </c>
      <c r="B745" s="11" t="s">
        <v>46</v>
      </c>
      <c r="C745" s="11" t="s">
        <v>47</v>
      </c>
      <c r="D745" s="12">
        <v>45743</v>
      </c>
      <c r="E745" s="11">
        <v>3400</v>
      </c>
      <c r="F745" s="11" t="s">
        <v>33</v>
      </c>
      <c r="G745" s="13">
        <v>295633.71999999997</v>
      </c>
      <c r="H745" s="14">
        <f t="shared" si="77"/>
        <v>1005154647.9999999</v>
      </c>
      <c r="I745" s="14">
        <f>IF(F745="GHS",H745,H745*Assumptions!$B$4)</f>
        <v>1005154647.9999999</v>
      </c>
      <c r="J745" s="15" t="str">
        <f>INDEX(Assumptions!$B$8:$B$12,MATCH(B745,Assumptions!$A$8:$A$12,0))</f>
        <v>Specific Identification</v>
      </c>
      <c r="K745" s="16">
        <f>G745/(1-INDEX(Assumptions!$D$8:$D$12,MATCH(B745,Assumptions!$A$8:$A$12,0)))</f>
        <v>379017.58974358969</v>
      </c>
      <c r="L745" s="16">
        <f t="shared" si="78"/>
        <v>8869.011599999998</v>
      </c>
      <c r="M745" s="16">
        <f t="shared" si="79"/>
        <v>18950.879487179485</v>
      </c>
      <c r="N745" s="14">
        <f>E745*(K745-L745-M745)*IF(F745="GHS",1,Assumptions!$B$4)</f>
        <v>1194072175.4317944</v>
      </c>
      <c r="O745" s="15">
        <f t="shared" ca="1" si="80"/>
        <v>543</v>
      </c>
      <c r="P745" s="15" t="str">
        <f t="shared" ca="1" si="81"/>
        <v>365d+</v>
      </c>
      <c r="Q745" s="17">
        <f ca="1">IF(P745="0-90d",0,IF(P745="91-180d",INDEX(Assumptions!$F$8:$F$12,MATCH(B745,Assumptions!$A$8:$A$12,0)),IF(P745="181-365d",INDEX(Assumptions!$G$8:$G$12,MATCH(B745,Assumptions!$A$8:$A$12,0)),INDEX(Assumptions!$H$8:$H$12,MATCH(B745,Assumptions!$A$8:$A$12,0)))))</f>
        <v>0.15</v>
      </c>
      <c r="R745" s="14">
        <f t="shared" ca="1" si="82"/>
        <v>150773197.19999999</v>
      </c>
      <c r="S745" s="14">
        <f t="shared" ca="1" si="83"/>
        <v>854381450.79999995</v>
      </c>
      <c r="T745" s="11" t="s">
        <v>25</v>
      </c>
      <c r="U745" s="18" t="s">
        <v>26</v>
      </c>
    </row>
    <row r="746" spans="1:21" ht="15" customHeight="1" x14ac:dyDescent="0.15">
      <c r="A746" s="10" t="s">
        <v>794</v>
      </c>
      <c r="B746" s="11" t="s">
        <v>28</v>
      </c>
      <c r="C746" s="11" t="s">
        <v>55</v>
      </c>
      <c r="D746" s="12">
        <v>46124</v>
      </c>
      <c r="E746" s="11">
        <v>1366</v>
      </c>
      <c r="F746" s="11" t="s">
        <v>24</v>
      </c>
      <c r="G746" s="13">
        <v>8019.97</v>
      </c>
      <c r="H746" s="14">
        <f t="shared" si="77"/>
        <v>10955279.02</v>
      </c>
      <c r="I746" s="14">
        <f>IF(F746="GHS",H746,H746*Assumptions!$B$4)</f>
        <v>118317013.41600001</v>
      </c>
      <c r="J746" s="15" t="str">
        <f>INDEX(Assumptions!$B$8:$B$12,MATCH(B746,Assumptions!$A$8:$A$12,0))</f>
        <v>Fair Value Less Costs to Sell</v>
      </c>
      <c r="K746" s="16">
        <f>G746/(1-INDEX(Assumptions!$D$8:$D$12,MATCH(B746,Assumptions!$A$8:$A$12,0)))</f>
        <v>9113.6022727272721</v>
      </c>
      <c r="L746" s="16">
        <f t="shared" si="78"/>
        <v>240.59909999999999</v>
      </c>
      <c r="M746" s="16">
        <f t="shared" si="79"/>
        <v>455.68011363636361</v>
      </c>
      <c r="N746" s="14">
        <f>E746*(K746-L746-M746)*IF(F746="GHS",1,Assumptions!$B$4)</f>
        <v>124179083.62615637</v>
      </c>
      <c r="O746" s="15">
        <f t="shared" ca="1" si="80"/>
        <v>162</v>
      </c>
      <c r="P746" s="15" t="str">
        <f t="shared" ca="1" si="81"/>
        <v>91-180d</v>
      </c>
      <c r="Q746" s="17">
        <f ca="1">IF(P746="0-90d",0,IF(P746="91-180d",INDEX(Assumptions!$F$8:$F$12,MATCH(B746,Assumptions!$A$8:$A$12,0)),IF(P746="181-365d",INDEX(Assumptions!$G$8:$G$12,MATCH(B746,Assumptions!$A$8:$A$12,0)),INDEX(Assumptions!$H$8:$H$12,MATCH(B746,Assumptions!$A$8:$A$12,0)))))</f>
        <v>0.02</v>
      </c>
      <c r="R746" s="14">
        <f t="shared" ca="1" si="82"/>
        <v>2366340.2683200003</v>
      </c>
      <c r="S746" s="14">
        <f t="shared" ca="1" si="83"/>
        <v>115950673.14768001</v>
      </c>
      <c r="T746" s="11" t="s">
        <v>25</v>
      </c>
      <c r="U746" s="18" t="s">
        <v>26</v>
      </c>
    </row>
    <row r="747" spans="1:21" ht="15" customHeight="1" x14ac:dyDescent="0.15">
      <c r="A747" s="10" t="s">
        <v>795</v>
      </c>
      <c r="B747" s="11" t="s">
        <v>28</v>
      </c>
      <c r="C747" s="11" t="s">
        <v>35</v>
      </c>
      <c r="D747" s="12">
        <v>46010</v>
      </c>
      <c r="E747" s="11">
        <v>3327</v>
      </c>
      <c r="F747" s="11" t="s">
        <v>24</v>
      </c>
      <c r="G747" s="13">
        <v>21600</v>
      </c>
      <c r="H747" s="14">
        <f t="shared" si="77"/>
        <v>71863200</v>
      </c>
      <c r="I747" s="14">
        <f>IF(F747="GHS",H747,H747*Assumptions!$B$4)</f>
        <v>776122560</v>
      </c>
      <c r="J747" s="15" t="str">
        <f>INDEX(Assumptions!$B$8:$B$12,MATCH(B747,Assumptions!$A$8:$A$12,0))</f>
        <v>Fair Value Less Costs to Sell</v>
      </c>
      <c r="K747" s="16">
        <f>G747/(1-INDEX(Assumptions!$D$8:$D$12,MATCH(B747,Assumptions!$A$8:$A$12,0)))</f>
        <v>24545.454545454544</v>
      </c>
      <c r="L747" s="16">
        <f t="shared" si="78"/>
        <v>648</v>
      </c>
      <c r="M747" s="16">
        <f t="shared" si="79"/>
        <v>1227.2727272727273</v>
      </c>
      <c r="N747" s="14">
        <f>E747*(K747-L747-M747)*IF(F747="GHS",1,Assumptions!$B$4)</f>
        <v>814575905.0181818</v>
      </c>
      <c r="O747" s="15">
        <f t="shared" ca="1" si="80"/>
        <v>276</v>
      </c>
      <c r="P747" s="15" t="str">
        <f t="shared" ca="1" si="81"/>
        <v>181-365d</v>
      </c>
      <c r="Q747" s="17">
        <f ca="1">IF(P747="0-90d",0,IF(P747="91-180d",INDEX(Assumptions!$F$8:$F$12,MATCH(B747,Assumptions!$A$8:$A$12,0)),IF(P747="181-365d",INDEX(Assumptions!$G$8:$G$12,MATCH(B747,Assumptions!$A$8:$A$12,0)),INDEX(Assumptions!$H$8:$H$12,MATCH(B747,Assumptions!$A$8:$A$12,0)))))</f>
        <v>0.1</v>
      </c>
      <c r="R747" s="14">
        <f t="shared" ca="1" si="82"/>
        <v>77612256</v>
      </c>
      <c r="S747" s="14">
        <f t="shared" si="83"/>
        <v>0</v>
      </c>
      <c r="T747" s="11" t="s">
        <v>39</v>
      </c>
      <c r="U747" s="18" t="s">
        <v>36</v>
      </c>
    </row>
    <row r="748" spans="1:21" ht="15" customHeight="1" x14ac:dyDescent="0.15">
      <c r="A748" s="10" t="s">
        <v>796</v>
      </c>
      <c r="B748" s="11" t="s">
        <v>31</v>
      </c>
      <c r="C748" s="11" t="s">
        <v>76</v>
      </c>
      <c r="D748" s="12">
        <v>46097</v>
      </c>
      <c r="E748" s="11">
        <v>4697</v>
      </c>
      <c r="F748" s="11" t="s">
        <v>33</v>
      </c>
      <c r="G748" s="13">
        <v>1869.22</v>
      </c>
      <c r="H748" s="14">
        <f t="shared" si="77"/>
        <v>8779726.3399999999</v>
      </c>
      <c r="I748" s="14">
        <f>IF(F748="GHS",H748,H748*Assumptions!$B$4)</f>
        <v>8779726.3399999999</v>
      </c>
      <c r="J748" s="15" t="str">
        <f>INDEX(Assumptions!$B$8:$B$12,MATCH(B748,Assumptions!$A$8:$A$12,0))</f>
        <v>Weighted Average</v>
      </c>
      <c r="K748" s="16">
        <f>G748/(1-INDEX(Assumptions!$D$8:$D$12,MATCH(B748,Assumptions!$A$8:$A$12,0)))</f>
        <v>2596.1388888888891</v>
      </c>
      <c r="L748" s="16">
        <f t="shared" si="78"/>
        <v>56.076599999999999</v>
      </c>
      <c r="M748" s="16">
        <f t="shared" si="79"/>
        <v>129.80694444444447</v>
      </c>
      <c r="N748" s="14">
        <f>E748*(K748-L748-M748)*IF(F748="GHS",1,Assumptions!$B$4)</f>
        <v>11320969.352855558</v>
      </c>
      <c r="O748" s="15">
        <f t="shared" ca="1" si="80"/>
        <v>189</v>
      </c>
      <c r="P748" s="15" t="str">
        <f t="shared" ca="1" si="81"/>
        <v>181-365d</v>
      </c>
      <c r="Q748" s="17">
        <f ca="1">IF(P748="0-90d",0,IF(P748="91-180d",INDEX(Assumptions!$F$8:$F$12,MATCH(B748,Assumptions!$A$8:$A$12,0)),IF(P748="181-365d",INDEX(Assumptions!$G$8:$G$12,MATCH(B748,Assumptions!$A$8:$A$12,0)),INDEX(Assumptions!$H$8:$H$12,MATCH(B748,Assumptions!$A$8:$A$12,0)))))</f>
        <v>0.2</v>
      </c>
      <c r="R748" s="14">
        <f t="shared" ca="1" si="82"/>
        <v>1755945.2680000002</v>
      </c>
      <c r="S748" s="14">
        <f t="shared" ca="1" si="83"/>
        <v>7023781.0719999997</v>
      </c>
      <c r="T748" s="11" t="s">
        <v>25</v>
      </c>
      <c r="U748" s="18" t="s">
        <v>26</v>
      </c>
    </row>
    <row r="749" spans="1:21" ht="15" customHeight="1" x14ac:dyDescent="0.15">
      <c r="A749" s="10" t="s">
        <v>797</v>
      </c>
      <c r="B749" s="11" t="s">
        <v>22</v>
      </c>
      <c r="C749" s="11" t="s">
        <v>61</v>
      </c>
      <c r="D749" s="12">
        <v>45900</v>
      </c>
      <c r="E749" s="11">
        <v>1136</v>
      </c>
      <c r="F749" s="11" t="s">
        <v>24</v>
      </c>
      <c r="G749" s="13">
        <v>23880.11</v>
      </c>
      <c r="H749" s="14">
        <f t="shared" si="77"/>
        <v>27127804.960000001</v>
      </c>
      <c r="I749" s="14">
        <f>IF(F749="GHS",H749,H749*Assumptions!$B$4)</f>
        <v>292980293.56800002</v>
      </c>
      <c r="J749" s="15" t="str">
        <f>INDEX(Assumptions!$B$8:$B$12,MATCH(B749,Assumptions!$A$8:$A$12,0))</f>
        <v>FIFO</v>
      </c>
      <c r="K749" s="16">
        <f>G749/(1-INDEX(Assumptions!$D$8:$D$12,MATCH(B749,Assumptions!$A$8:$A$12,0)))</f>
        <v>29122.085365853658</v>
      </c>
      <c r="L749" s="16">
        <f t="shared" si="78"/>
        <v>716.40329999999994</v>
      </c>
      <c r="M749" s="16">
        <f t="shared" si="79"/>
        <v>1456.1042682926829</v>
      </c>
      <c r="N749" s="14">
        <f>E749*(K749-L749-M749)*IF(F749="GHS",1,Assumptions!$B$4)</f>
        <v>330638980.08271617</v>
      </c>
      <c r="O749" s="15">
        <f t="shared" ca="1" si="80"/>
        <v>386</v>
      </c>
      <c r="P749" s="15" t="str">
        <f t="shared" ca="1" si="81"/>
        <v>365d+</v>
      </c>
      <c r="Q749" s="17">
        <f ca="1">IF(P749="0-90d",0,IF(P749="91-180d",INDEX(Assumptions!$F$8:$F$12,MATCH(B749,Assumptions!$A$8:$A$12,0)),IF(P749="181-365d",INDEX(Assumptions!$G$8:$G$12,MATCH(B749,Assumptions!$A$8:$A$12,0)),INDEX(Assumptions!$H$8:$H$12,MATCH(B749,Assumptions!$A$8:$A$12,0)))))</f>
        <v>0.5</v>
      </c>
      <c r="R749" s="14">
        <f t="shared" ca="1" si="82"/>
        <v>146490146.78400001</v>
      </c>
      <c r="S749" s="14">
        <f t="shared" ca="1" si="83"/>
        <v>146490146.78400001</v>
      </c>
      <c r="T749" s="11" t="s">
        <v>25</v>
      </c>
      <c r="U749" s="18" t="s">
        <v>26</v>
      </c>
    </row>
    <row r="750" spans="1:21" ht="15" customHeight="1" x14ac:dyDescent="0.15">
      <c r="A750" s="10" t="s">
        <v>798</v>
      </c>
      <c r="B750" s="11" t="s">
        <v>31</v>
      </c>
      <c r="C750" s="11" t="s">
        <v>32</v>
      </c>
      <c r="D750" s="12">
        <v>45979</v>
      </c>
      <c r="E750" s="11">
        <v>463</v>
      </c>
      <c r="F750" s="11" t="s">
        <v>33</v>
      </c>
      <c r="G750" s="13">
        <v>3436.06</v>
      </c>
      <c r="H750" s="14">
        <f t="shared" si="77"/>
        <v>1590895.78</v>
      </c>
      <c r="I750" s="14">
        <f>IF(F750="GHS",H750,H750*Assumptions!$B$4)</f>
        <v>1590895.78</v>
      </c>
      <c r="J750" s="15" t="str">
        <f>INDEX(Assumptions!$B$8:$B$12,MATCH(B750,Assumptions!$A$8:$A$12,0))</f>
        <v>Weighted Average</v>
      </c>
      <c r="K750" s="16">
        <f>G750/(1-INDEX(Assumptions!$D$8:$D$12,MATCH(B750,Assumptions!$A$8:$A$12,0)))</f>
        <v>4772.3055555555557</v>
      </c>
      <c r="L750" s="16">
        <f t="shared" si="78"/>
        <v>103.0818</v>
      </c>
      <c r="M750" s="16">
        <f t="shared" si="79"/>
        <v>238.61527777777781</v>
      </c>
      <c r="N750" s="14">
        <f>E750*(K750-L750-M750)*IF(F750="GHS",1,Assumptions!$B$4)</f>
        <v>2051371.7252111111</v>
      </c>
      <c r="O750" s="15">
        <f t="shared" ca="1" si="80"/>
        <v>307</v>
      </c>
      <c r="P750" s="15" t="str">
        <f t="shared" ca="1" si="81"/>
        <v>181-365d</v>
      </c>
      <c r="Q750" s="17">
        <f ca="1">IF(P750="0-90d",0,IF(P750="91-180d",INDEX(Assumptions!$F$8:$F$12,MATCH(B750,Assumptions!$A$8:$A$12,0)),IF(P750="181-365d",INDEX(Assumptions!$G$8:$G$12,MATCH(B750,Assumptions!$A$8:$A$12,0)),INDEX(Assumptions!$H$8:$H$12,MATCH(B750,Assumptions!$A$8:$A$12,0)))))</f>
        <v>0.2</v>
      </c>
      <c r="R750" s="14">
        <f t="shared" ca="1" si="82"/>
        <v>318179.15600000002</v>
      </c>
      <c r="S750" s="14">
        <f t="shared" ca="1" si="83"/>
        <v>1272716.6240000001</v>
      </c>
      <c r="T750" s="11" t="s">
        <v>25</v>
      </c>
      <c r="U750" s="18" t="s">
        <v>26</v>
      </c>
    </row>
    <row r="751" spans="1:21" ht="15" customHeight="1" x14ac:dyDescent="0.15">
      <c r="A751" s="10" t="s">
        <v>799</v>
      </c>
      <c r="B751" s="11" t="s">
        <v>46</v>
      </c>
      <c r="C751" s="11" t="s">
        <v>119</v>
      </c>
      <c r="D751" s="12">
        <v>45899</v>
      </c>
      <c r="E751" s="11">
        <v>2134</v>
      </c>
      <c r="F751" s="11" t="s">
        <v>33</v>
      </c>
      <c r="G751" s="13">
        <v>553725.02</v>
      </c>
      <c r="H751" s="14">
        <f t="shared" si="77"/>
        <v>1181649192.6800001</v>
      </c>
      <c r="I751" s="14">
        <f>IF(F751="GHS",H751,H751*Assumptions!$B$4)</f>
        <v>1181649192.6800001</v>
      </c>
      <c r="J751" s="15" t="str">
        <f>INDEX(Assumptions!$B$8:$B$12,MATCH(B751,Assumptions!$A$8:$A$12,0))</f>
        <v>Specific Identification</v>
      </c>
      <c r="K751" s="16">
        <f>G751/(1-INDEX(Assumptions!$D$8:$D$12,MATCH(B751,Assumptions!$A$8:$A$12,0)))</f>
        <v>709903.87179487175</v>
      </c>
      <c r="L751" s="16">
        <f t="shared" si="78"/>
        <v>16611.750599999999</v>
      </c>
      <c r="M751" s="16">
        <f t="shared" si="79"/>
        <v>35495.193589743591</v>
      </c>
      <c r="N751" s="14">
        <f>E751*(K751-L751-M751)*IF(F751="GHS",1,Assumptions!$B$4)</f>
        <v>1403738643.5093434</v>
      </c>
      <c r="O751" s="15">
        <f t="shared" ca="1" si="80"/>
        <v>387</v>
      </c>
      <c r="P751" s="15" t="str">
        <f t="shared" ca="1" si="81"/>
        <v>365d+</v>
      </c>
      <c r="Q751" s="17">
        <f ca="1">IF(P751="0-90d",0,IF(P751="91-180d",INDEX(Assumptions!$F$8:$F$12,MATCH(B751,Assumptions!$A$8:$A$12,0)),IF(P751="181-365d",INDEX(Assumptions!$G$8:$G$12,MATCH(B751,Assumptions!$A$8:$A$12,0)),INDEX(Assumptions!$H$8:$H$12,MATCH(B751,Assumptions!$A$8:$A$12,0)))))</f>
        <v>0.15</v>
      </c>
      <c r="R751" s="14">
        <f t="shared" ca="1" si="82"/>
        <v>177247378.90200001</v>
      </c>
      <c r="S751" s="14">
        <f t="shared" ca="1" si="83"/>
        <v>1004401813.7780001</v>
      </c>
      <c r="T751" s="11" t="s">
        <v>25</v>
      </c>
      <c r="U751" s="18" t="s">
        <v>26</v>
      </c>
    </row>
    <row r="752" spans="1:21" ht="15" customHeight="1" x14ac:dyDescent="0.15">
      <c r="A752" s="10" t="s">
        <v>800</v>
      </c>
      <c r="B752" s="11" t="s">
        <v>22</v>
      </c>
      <c r="C752" s="11" t="s">
        <v>81</v>
      </c>
      <c r="D752" s="12">
        <v>45930</v>
      </c>
      <c r="E752" s="11">
        <v>2042</v>
      </c>
      <c r="F752" s="11" t="s">
        <v>24</v>
      </c>
      <c r="G752" s="13">
        <v>6727.49</v>
      </c>
      <c r="H752" s="14">
        <f t="shared" si="77"/>
        <v>13737534.58</v>
      </c>
      <c r="I752" s="14">
        <f>IF(F752="GHS",H752,H752*Assumptions!$B$4)</f>
        <v>148365373.46400002</v>
      </c>
      <c r="J752" s="15" t="str">
        <f>INDEX(Assumptions!$B$8:$B$12,MATCH(B752,Assumptions!$A$8:$A$12,0))</f>
        <v>FIFO</v>
      </c>
      <c r="K752" s="16">
        <f>G752/(1-INDEX(Assumptions!$D$8:$D$12,MATCH(B752,Assumptions!$A$8:$A$12,0)))</f>
        <v>8204.256097560974</v>
      </c>
      <c r="L752" s="16">
        <f t="shared" si="78"/>
        <v>201.82469999999998</v>
      </c>
      <c r="M752" s="16">
        <f t="shared" si="79"/>
        <v>410.2128048780487</v>
      </c>
      <c r="N752" s="14">
        <f>E752*(K752-L752-M752)*IF(F752="GHS",1,Assumptions!$B$4)</f>
        <v>167435751.95559219</v>
      </c>
      <c r="O752" s="15">
        <f t="shared" ca="1" si="80"/>
        <v>356</v>
      </c>
      <c r="P752" s="15" t="str">
        <f t="shared" ca="1" si="81"/>
        <v>181-365d</v>
      </c>
      <c r="Q752" s="17">
        <f ca="1">IF(P752="0-90d",0,IF(P752="91-180d",INDEX(Assumptions!$F$8:$F$12,MATCH(B752,Assumptions!$A$8:$A$12,0)),IF(P752="181-365d",INDEX(Assumptions!$G$8:$G$12,MATCH(B752,Assumptions!$A$8:$A$12,0)),INDEX(Assumptions!$H$8:$H$12,MATCH(B752,Assumptions!$A$8:$A$12,0)))))</f>
        <v>0.15</v>
      </c>
      <c r="R752" s="14">
        <f t="shared" ca="1" si="82"/>
        <v>22254806.0196</v>
      </c>
      <c r="S752" s="14">
        <f t="shared" ca="1" si="83"/>
        <v>126110567.44440001</v>
      </c>
      <c r="T752" s="11" t="s">
        <v>25</v>
      </c>
      <c r="U752" s="18" t="s">
        <v>26</v>
      </c>
    </row>
    <row r="753" spans="1:21" ht="15" customHeight="1" x14ac:dyDescent="0.15">
      <c r="A753" s="10" t="s">
        <v>801</v>
      </c>
      <c r="B753" s="11" t="s">
        <v>28</v>
      </c>
      <c r="C753" s="11" t="s">
        <v>35</v>
      </c>
      <c r="D753" s="12">
        <v>45943</v>
      </c>
      <c r="E753" s="11">
        <v>4549</v>
      </c>
      <c r="F753" s="11" t="s">
        <v>24</v>
      </c>
      <c r="G753" s="13">
        <v>14189.75</v>
      </c>
      <c r="H753" s="14">
        <f t="shared" si="77"/>
        <v>64549172.75</v>
      </c>
      <c r="I753" s="14">
        <f>IF(F753="GHS",H753,H753*Assumptions!$B$4)</f>
        <v>697131065.70000005</v>
      </c>
      <c r="J753" s="15" t="str">
        <f>INDEX(Assumptions!$B$8:$B$12,MATCH(B753,Assumptions!$A$8:$A$12,0))</f>
        <v>Fair Value Less Costs to Sell</v>
      </c>
      <c r="K753" s="16">
        <f>G753/(1-INDEX(Assumptions!$D$8:$D$12,MATCH(B753,Assumptions!$A$8:$A$12,0)))</f>
        <v>16124.71590909091</v>
      </c>
      <c r="L753" s="16">
        <f t="shared" si="78"/>
        <v>425.6925</v>
      </c>
      <c r="M753" s="16">
        <f t="shared" si="79"/>
        <v>806.2357954545455</v>
      </c>
      <c r="N753" s="14">
        <f>E753*(K753-L753-M753)*IF(F753="GHS",1,Assumptions!$B$4)</f>
        <v>731670741.22786379</v>
      </c>
      <c r="O753" s="15">
        <f t="shared" ca="1" si="80"/>
        <v>343</v>
      </c>
      <c r="P753" s="15" t="str">
        <f t="shared" ca="1" si="81"/>
        <v>181-365d</v>
      </c>
      <c r="Q753" s="17">
        <f ca="1">IF(P753="0-90d",0,IF(P753="91-180d",INDEX(Assumptions!$F$8:$F$12,MATCH(B753,Assumptions!$A$8:$A$12,0)),IF(P753="181-365d",INDEX(Assumptions!$G$8:$G$12,MATCH(B753,Assumptions!$A$8:$A$12,0)),INDEX(Assumptions!$H$8:$H$12,MATCH(B753,Assumptions!$A$8:$A$12,0)))))</f>
        <v>0.1</v>
      </c>
      <c r="R753" s="14">
        <f t="shared" ca="1" si="82"/>
        <v>69713106.570000008</v>
      </c>
      <c r="S753" s="14">
        <f t="shared" ca="1" si="83"/>
        <v>627417959.13</v>
      </c>
      <c r="T753" s="11" t="s">
        <v>25</v>
      </c>
      <c r="U753" s="18" t="s">
        <v>26</v>
      </c>
    </row>
    <row r="754" spans="1:21" ht="15" customHeight="1" x14ac:dyDescent="0.15">
      <c r="A754" s="10" t="s">
        <v>802</v>
      </c>
      <c r="B754" s="11" t="s">
        <v>31</v>
      </c>
      <c r="C754" s="11" t="s">
        <v>76</v>
      </c>
      <c r="D754" s="12">
        <v>45850</v>
      </c>
      <c r="E754" s="11">
        <v>3838</v>
      </c>
      <c r="F754" s="11" t="s">
        <v>33</v>
      </c>
      <c r="G754" s="13">
        <v>3977.15</v>
      </c>
      <c r="H754" s="14">
        <f t="shared" si="77"/>
        <v>15264301.700000001</v>
      </c>
      <c r="I754" s="14">
        <f>IF(F754="GHS",H754,H754*Assumptions!$B$4)</f>
        <v>15264301.700000001</v>
      </c>
      <c r="J754" s="15" t="str">
        <f>INDEX(Assumptions!$B$8:$B$12,MATCH(B754,Assumptions!$A$8:$A$12,0))</f>
        <v>Weighted Average</v>
      </c>
      <c r="K754" s="16">
        <f>G754/(1-INDEX(Assumptions!$D$8:$D$12,MATCH(B754,Assumptions!$A$8:$A$12,0)))</f>
        <v>5523.8194444444443</v>
      </c>
      <c r="L754" s="16">
        <f t="shared" si="78"/>
        <v>119.3145</v>
      </c>
      <c r="M754" s="16">
        <f t="shared" si="79"/>
        <v>276.19097222222223</v>
      </c>
      <c r="N754" s="14">
        <f>E754*(K754-L754-M754)*IF(F754="GHS",1,Assumptions!$B$4)</f>
        <v>19682469.025388885</v>
      </c>
      <c r="O754" s="15">
        <f t="shared" ca="1" si="80"/>
        <v>436</v>
      </c>
      <c r="P754" s="15" t="str">
        <f t="shared" ca="1" si="81"/>
        <v>365d+</v>
      </c>
      <c r="Q754" s="17">
        <f ca="1">IF(P754="0-90d",0,IF(P754="91-180d",INDEX(Assumptions!$F$8:$F$12,MATCH(B754,Assumptions!$A$8:$A$12,0)),IF(P754="181-365d",INDEX(Assumptions!$G$8:$G$12,MATCH(B754,Assumptions!$A$8:$A$12,0)),INDEX(Assumptions!$H$8:$H$12,MATCH(B754,Assumptions!$A$8:$A$12,0)))))</f>
        <v>0.6</v>
      </c>
      <c r="R754" s="14">
        <f t="shared" ca="1" si="82"/>
        <v>9158581.0199999996</v>
      </c>
      <c r="S754" s="14">
        <f t="shared" ca="1" si="83"/>
        <v>6105720.6800000016</v>
      </c>
      <c r="T754" s="11" t="s">
        <v>25</v>
      </c>
      <c r="U754" s="18" t="s">
        <v>26</v>
      </c>
    </row>
    <row r="755" spans="1:21" ht="15" customHeight="1" x14ac:dyDescent="0.15">
      <c r="A755" s="10" t="s">
        <v>803</v>
      </c>
      <c r="B755" s="11" t="s">
        <v>22</v>
      </c>
      <c r="C755" s="11" t="s">
        <v>61</v>
      </c>
      <c r="D755" s="12">
        <v>46005</v>
      </c>
      <c r="E755" s="11">
        <v>2807</v>
      </c>
      <c r="F755" s="11" t="s">
        <v>24</v>
      </c>
      <c r="G755" s="13">
        <v>10135.33</v>
      </c>
      <c r="H755" s="14">
        <f t="shared" si="77"/>
        <v>28449871.309999999</v>
      </c>
      <c r="I755" s="14">
        <f>IF(F755="GHS",H755,H755*Assumptions!$B$4)</f>
        <v>307258610.148</v>
      </c>
      <c r="J755" s="15" t="str">
        <f>INDEX(Assumptions!$B$8:$B$12,MATCH(B755,Assumptions!$A$8:$A$12,0))</f>
        <v>FIFO</v>
      </c>
      <c r="K755" s="16">
        <f>G755/(1-INDEX(Assumptions!$D$8:$D$12,MATCH(B755,Assumptions!$A$8:$A$12,0)))</f>
        <v>12360.158536585364</v>
      </c>
      <c r="L755" s="16">
        <f t="shared" si="78"/>
        <v>304.05989999999997</v>
      </c>
      <c r="M755" s="16">
        <f t="shared" si="79"/>
        <v>618.00792682926829</v>
      </c>
      <c r="N755" s="14">
        <f>E755*(K755-L755-M755)*IF(F755="GHS",1,Assumptions!$B$4)</f>
        <v>346752582.72068197</v>
      </c>
      <c r="O755" s="15">
        <f t="shared" ca="1" si="80"/>
        <v>281</v>
      </c>
      <c r="P755" s="15" t="str">
        <f t="shared" ca="1" si="81"/>
        <v>181-365d</v>
      </c>
      <c r="Q755" s="17">
        <f ca="1">IF(P755="0-90d",0,IF(P755="91-180d",INDEX(Assumptions!$F$8:$F$12,MATCH(B755,Assumptions!$A$8:$A$12,0)),IF(P755="181-365d",INDEX(Assumptions!$G$8:$G$12,MATCH(B755,Assumptions!$A$8:$A$12,0)),INDEX(Assumptions!$H$8:$H$12,MATCH(B755,Assumptions!$A$8:$A$12,0)))))</f>
        <v>0.15</v>
      </c>
      <c r="R755" s="14">
        <f t="shared" ca="1" si="82"/>
        <v>46088791.522199996</v>
      </c>
      <c r="S755" s="14">
        <f t="shared" si="83"/>
        <v>0</v>
      </c>
      <c r="T755" s="11" t="s">
        <v>39</v>
      </c>
      <c r="U755" s="18" t="s">
        <v>26</v>
      </c>
    </row>
    <row r="756" spans="1:21" ht="15" customHeight="1" x14ac:dyDescent="0.15">
      <c r="A756" s="10" t="s">
        <v>804</v>
      </c>
      <c r="B756" s="11" t="s">
        <v>31</v>
      </c>
      <c r="C756" s="11" t="s">
        <v>63</v>
      </c>
      <c r="D756" s="12">
        <v>46004</v>
      </c>
      <c r="E756" s="11">
        <v>2183</v>
      </c>
      <c r="F756" s="11" t="s">
        <v>33</v>
      </c>
      <c r="G756" s="13">
        <v>1633.4</v>
      </c>
      <c r="H756" s="14">
        <f t="shared" si="77"/>
        <v>3565712.2</v>
      </c>
      <c r="I756" s="14">
        <f>IF(F756="GHS",H756,H756*Assumptions!$B$4)</f>
        <v>3565712.2</v>
      </c>
      <c r="J756" s="15" t="str">
        <f>INDEX(Assumptions!$B$8:$B$12,MATCH(B756,Assumptions!$A$8:$A$12,0))</f>
        <v>Weighted Average</v>
      </c>
      <c r="K756" s="16">
        <f>G756/(1-INDEX(Assumptions!$D$8:$D$12,MATCH(B756,Assumptions!$A$8:$A$12,0)))</f>
        <v>2268.6111111111113</v>
      </c>
      <c r="L756" s="16">
        <f t="shared" si="78"/>
        <v>49.002000000000002</v>
      </c>
      <c r="M756" s="16">
        <f t="shared" si="79"/>
        <v>113.43055555555557</v>
      </c>
      <c r="N756" s="14">
        <f>E756*(K756-L756-M756)*IF(F756="GHS",1,Assumptions!$B$4)</f>
        <v>4597787.7867777785</v>
      </c>
      <c r="O756" s="15">
        <f t="shared" ca="1" si="80"/>
        <v>282</v>
      </c>
      <c r="P756" s="15" t="str">
        <f t="shared" ca="1" si="81"/>
        <v>181-365d</v>
      </c>
      <c r="Q756" s="17">
        <f ca="1">IF(P756="0-90d",0,IF(P756="91-180d",INDEX(Assumptions!$F$8:$F$12,MATCH(B756,Assumptions!$A$8:$A$12,0)),IF(P756="181-365d",INDEX(Assumptions!$G$8:$G$12,MATCH(B756,Assumptions!$A$8:$A$12,0)),INDEX(Assumptions!$H$8:$H$12,MATCH(B756,Assumptions!$A$8:$A$12,0)))))</f>
        <v>0.2</v>
      </c>
      <c r="R756" s="14">
        <f t="shared" ca="1" si="82"/>
        <v>713142.44000000006</v>
      </c>
      <c r="S756" s="14">
        <f t="shared" ca="1" si="83"/>
        <v>2852569.7600000002</v>
      </c>
      <c r="T756" s="11" t="s">
        <v>25</v>
      </c>
      <c r="U756" s="18" t="s">
        <v>26</v>
      </c>
    </row>
    <row r="757" spans="1:21" ht="15" customHeight="1" x14ac:dyDescent="0.15">
      <c r="A757" s="10" t="s">
        <v>805</v>
      </c>
      <c r="B757" s="11" t="s">
        <v>41</v>
      </c>
      <c r="C757" s="11" t="s">
        <v>49</v>
      </c>
      <c r="D757" s="12">
        <v>46029</v>
      </c>
      <c r="E757" s="11">
        <v>1482</v>
      </c>
      <c r="F757" s="11" t="s">
        <v>33</v>
      </c>
      <c r="G757" s="13">
        <v>217.17</v>
      </c>
      <c r="H757" s="14">
        <f t="shared" si="77"/>
        <v>321845.94</v>
      </c>
      <c r="I757" s="14">
        <f>IF(F757="GHS",H757,H757*Assumptions!$B$4)</f>
        <v>321845.94</v>
      </c>
      <c r="J757" s="15" t="str">
        <f>INDEX(Assumptions!$B$8:$B$12,MATCH(B757,Assumptions!$A$8:$A$12,0))</f>
        <v>Weighted Average</v>
      </c>
      <c r="K757" s="16">
        <f>G757/(1-INDEX(Assumptions!$D$8:$D$12,MATCH(B757,Assumptions!$A$8:$A$12,0)))</f>
        <v>334.10769230769228</v>
      </c>
      <c r="L757" s="16">
        <f t="shared" si="78"/>
        <v>6.5150999999999994</v>
      </c>
      <c r="M757" s="16">
        <f t="shared" si="79"/>
        <v>16.705384615384613</v>
      </c>
      <c r="N757" s="14">
        <f>E757*(K757-L757-M757)*IF(F757="GHS",1,Assumptions!$B$4)</f>
        <v>460734.84179999994</v>
      </c>
      <c r="O757" s="15">
        <f t="shared" ca="1" si="80"/>
        <v>257</v>
      </c>
      <c r="P757" s="15" t="str">
        <f t="shared" ca="1" si="81"/>
        <v>181-365d</v>
      </c>
      <c r="Q757" s="17">
        <f ca="1">IF(P757="0-90d",0,IF(P757="91-180d",INDEX(Assumptions!$F$8:$F$12,MATCH(B757,Assumptions!$A$8:$A$12,0)),IF(P757="181-365d",INDEX(Assumptions!$G$8:$G$12,MATCH(B757,Assumptions!$A$8:$A$12,0)),INDEX(Assumptions!$H$8:$H$12,MATCH(B757,Assumptions!$A$8:$A$12,0)))))</f>
        <v>0.35</v>
      </c>
      <c r="R757" s="14">
        <f t="shared" ca="1" si="82"/>
        <v>112646.079</v>
      </c>
      <c r="S757" s="14">
        <f t="shared" ca="1" si="83"/>
        <v>209199.861</v>
      </c>
      <c r="T757" s="11" t="s">
        <v>25</v>
      </c>
      <c r="U757" s="18" t="s">
        <v>26</v>
      </c>
    </row>
    <row r="758" spans="1:21" ht="15" customHeight="1" x14ac:dyDescent="0.15">
      <c r="A758" s="10" t="s">
        <v>806</v>
      </c>
      <c r="B758" s="11" t="s">
        <v>31</v>
      </c>
      <c r="C758" s="11" t="s">
        <v>63</v>
      </c>
      <c r="D758" s="12">
        <v>45899</v>
      </c>
      <c r="E758" s="11">
        <v>3541</v>
      </c>
      <c r="F758" s="11" t="s">
        <v>33</v>
      </c>
      <c r="G758" s="13">
        <v>6225.42</v>
      </c>
      <c r="H758" s="14">
        <f t="shared" si="77"/>
        <v>22044212.219999999</v>
      </c>
      <c r="I758" s="14">
        <f>IF(F758="GHS",H758,H758*Assumptions!$B$4)</f>
        <v>22044212.219999999</v>
      </c>
      <c r="J758" s="15" t="str">
        <f>INDEX(Assumptions!$B$8:$B$12,MATCH(B758,Assumptions!$A$8:$A$12,0))</f>
        <v>Weighted Average</v>
      </c>
      <c r="K758" s="16">
        <f>G758/(1-INDEX(Assumptions!$D$8:$D$12,MATCH(B758,Assumptions!$A$8:$A$12,0)))</f>
        <v>8646.4166666666679</v>
      </c>
      <c r="L758" s="16">
        <f t="shared" si="78"/>
        <v>186.76259999999999</v>
      </c>
      <c r="M758" s="16">
        <f t="shared" si="79"/>
        <v>432.32083333333344</v>
      </c>
      <c r="N758" s="14">
        <f>E758*(K758-L758-M758)*IF(F758="GHS",1,Assumptions!$B$4)</f>
        <v>28424786.979233339</v>
      </c>
      <c r="O758" s="15">
        <f t="shared" ca="1" si="80"/>
        <v>387</v>
      </c>
      <c r="P758" s="15" t="str">
        <f t="shared" ca="1" si="81"/>
        <v>365d+</v>
      </c>
      <c r="Q758" s="17">
        <f ca="1">IF(P758="0-90d",0,IF(P758="91-180d",INDEX(Assumptions!$F$8:$F$12,MATCH(B758,Assumptions!$A$8:$A$12,0)),IF(P758="181-365d",INDEX(Assumptions!$G$8:$G$12,MATCH(B758,Assumptions!$A$8:$A$12,0)),INDEX(Assumptions!$H$8:$H$12,MATCH(B758,Assumptions!$A$8:$A$12,0)))))</f>
        <v>0.6</v>
      </c>
      <c r="R758" s="14">
        <f t="shared" ca="1" si="82"/>
        <v>13226527.331999999</v>
      </c>
      <c r="S758" s="14">
        <f t="shared" ca="1" si="83"/>
        <v>8817684.8880000003</v>
      </c>
      <c r="T758" s="11" t="s">
        <v>25</v>
      </c>
      <c r="U758" s="18" t="s">
        <v>26</v>
      </c>
    </row>
    <row r="759" spans="1:21" ht="15" customHeight="1" x14ac:dyDescent="0.15">
      <c r="A759" s="10" t="s">
        <v>807</v>
      </c>
      <c r="B759" s="11" t="s">
        <v>41</v>
      </c>
      <c r="C759" s="11" t="s">
        <v>115</v>
      </c>
      <c r="D759" s="12">
        <v>46200</v>
      </c>
      <c r="E759" s="11">
        <v>3271</v>
      </c>
      <c r="F759" s="11" t="s">
        <v>33</v>
      </c>
      <c r="G759" s="13">
        <v>241.83</v>
      </c>
      <c r="H759" s="14">
        <f t="shared" si="77"/>
        <v>791025.93</v>
      </c>
      <c r="I759" s="14">
        <f>IF(F759="GHS",H759,H759*Assumptions!$B$4)</f>
        <v>791025.93</v>
      </c>
      <c r="J759" s="15" t="str">
        <f>INDEX(Assumptions!$B$8:$B$12,MATCH(B759,Assumptions!$A$8:$A$12,0))</f>
        <v>Weighted Average</v>
      </c>
      <c r="K759" s="16">
        <f>G759/(1-INDEX(Assumptions!$D$8:$D$12,MATCH(B759,Assumptions!$A$8:$A$12,0)))</f>
        <v>372.04615384615386</v>
      </c>
      <c r="L759" s="16">
        <f t="shared" si="78"/>
        <v>7.2549000000000001</v>
      </c>
      <c r="M759" s="16">
        <f t="shared" si="79"/>
        <v>18.602307692307694</v>
      </c>
      <c r="N759" s="14">
        <f>E759*(K759-L759-M759)*IF(F759="GHS",1,Assumptions!$B$4)</f>
        <v>1132384.0428692307</v>
      </c>
      <c r="O759" s="15">
        <f t="shared" ca="1" si="80"/>
        <v>86</v>
      </c>
      <c r="P759" s="15" t="str">
        <f t="shared" ca="1" si="81"/>
        <v>0-90d</v>
      </c>
      <c r="Q759" s="17">
        <f ca="1">IF(P759="0-90d",0,IF(P759="91-180d",INDEX(Assumptions!$F$8:$F$12,MATCH(B759,Assumptions!$A$8:$A$12,0)),IF(P759="181-365d",INDEX(Assumptions!$G$8:$G$12,MATCH(B759,Assumptions!$A$8:$A$12,0)),INDEX(Assumptions!$H$8:$H$12,MATCH(B759,Assumptions!$A$8:$A$12,0)))))</f>
        <v>0</v>
      </c>
      <c r="R759" s="14">
        <f t="shared" ca="1" si="82"/>
        <v>0</v>
      </c>
      <c r="S759" s="14">
        <f t="shared" ca="1" si="83"/>
        <v>791025.93</v>
      </c>
      <c r="T759" s="11" t="s">
        <v>25</v>
      </c>
      <c r="U759" s="18" t="s">
        <v>26</v>
      </c>
    </row>
    <row r="760" spans="1:21" ht="15" customHeight="1" x14ac:dyDescent="0.15">
      <c r="A760" s="10" t="s">
        <v>808</v>
      </c>
      <c r="B760" s="11" t="s">
        <v>22</v>
      </c>
      <c r="C760" s="11" t="s">
        <v>23</v>
      </c>
      <c r="D760" s="12">
        <v>45961</v>
      </c>
      <c r="E760" s="11">
        <v>717</v>
      </c>
      <c r="F760" s="11" t="s">
        <v>24</v>
      </c>
      <c r="G760" s="13">
        <v>33261.31</v>
      </c>
      <c r="H760" s="14">
        <f t="shared" si="77"/>
        <v>23848359.27</v>
      </c>
      <c r="I760" s="14">
        <f>IF(F760="GHS",H760,H760*Assumptions!$B$4)</f>
        <v>257562280.11600003</v>
      </c>
      <c r="J760" s="15" t="str">
        <f>INDEX(Assumptions!$B$8:$B$12,MATCH(B760,Assumptions!$A$8:$A$12,0))</f>
        <v>FIFO</v>
      </c>
      <c r="K760" s="16">
        <f>G760/(1-INDEX(Assumptions!$D$8:$D$12,MATCH(B760,Assumptions!$A$8:$A$12,0)))</f>
        <v>40562.573170731703</v>
      </c>
      <c r="L760" s="16">
        <f t="shared" si="78"/>
        <v>997.83929999999987</v>
      </c>
      <c r="M760" s="16">
        <f t="shared" si="79"/>
        <v>2028.1286585365851</v>
      </c>
      <c r="N760" s="14">
        <f>E760*(K760-L760-M760)*IF(F760="GHS",1,Assumptions!$B$4)</f>
        <v>290668456.12115419</v>
      </c>
      <c r="O760" s="15">
        <f t="shared" ca="1" si="80"/>
        <v>325</v>
      </c>
      <c r="P760" s="15" t="str">
        <f t="shared" ca="1" si="81"/>
        <v>181-365d</v>
      </c>
      <c r="Q760" s="17">
        <f ca="1">IF(P760="0-90d",0,IF(P760="91-180d",INDEX(Assumptions!$F$8:$F$12,MATCH(B760,Assumptions!$A$8:$A$12,0)),IF(P760="181-365d",INDEX(Assumptions!$G$8:$G$12,MATCH(B760,Assumptions!$A$8:$A$12,0)),INDEX(Assumptions!$H$8:$H$12,MATCH(B760,Assumptions!$A$8:$A$12,0)))))</f>
        <v>0.15</v>
      </c>
      <c r="R760" s="14">
        <f t="shared" ca="1" si="82"/>
        <v>38634342.017400004</v>
      </c>
      <c r="S760" s="14">
        <f t="shared" ca="1" si="83"/>
        <v>218927938.09860003</v>
      </c>
      <c r="T760" s="11" t="s">
        <v>25</v>
      </c>
      <c r="U760" s="18" t="s">
        <v>26</v>
      </c>
    </row>
    <row r="761" spans="1:21" ht="15" customHeight="1" x14ac:dyDescent="0.15">
      <c r="A761" s="10" t="s">
        <v>809</v>
      </c>
      <c r="B761" s="11" t="s">
        <v>22</v>
      </c>
      <c r="C761" s="11" t="s">
        <v>23</v>
      </c>
      <c r="D761" s="12">
        <v>46179</v>
      </c>
      <c r="E761" s="11">
        <v>2897</v>
      </c>
      <c r="F761" s="11" t="s">
        <v>24</v>
      </c>
      <c r="G761" s="13">
        <v>42611.37</v>
      </c>
      <c r="H761" s="14">
        <f t="shared" si="77"/>
        <v>123445138.89</v>
      </c>
      <c r="I761" s="14">
        <f>IF(F761="GHS",H761,H761*Assumptions!$B$4)</f>
        <v>1333207500.0120001</v>
      </c>
      <c r="J761" s="15" t="str">
        <f>INDEX(Assumptions!$B$8:$B$12,MATCH(B761,Assumptions!$A$8:$A$12,0))</f>
        <v>FIFO</v>
      </c>
      <c r="K761" s="16">
        <f>G761/(1-INDEX(Assumptions!$D$8:$D$12,MATCH(B761,Assumptions!$A$8:$A$12,0)))</f>
        <v>51965.085365853658</v>
      </c>
      <c r="L761" s="16">
        <f t="shared" si="78"/>
        <v>1278.3411000000001</v>
      </c>
      <c r="M761" s="16">
        <f t="shared" si="79"/>
        <v>2598.2542682926833</v>
      </c>
      <c r="N761" s="14">
        <f>E761*(K761-L761-M761)*IF(F761="GHS",1,Assumptions!$B$4)</f>
        <v>1504573439.6476889</v>
      </c>
      <c r="O761" s="15">
        <f t="shared" ca="1" si="80"/>
        <v>107</v>
      </c>
      <c r="P761" s="15" t="str">
        <f t="shared" ca="1" si="81"/>
        <v>91-180d</v>
      </c>
      <c r="Q761" s="17">
        <f ca="1">IF(P761="0-90d",0,IF(P761="91-180d",INDEX(Assumptions!$F$8:$F$12,MATCH(B761,Assumptions!$A$8:$A$12,0)),IF(P761="181-365d",INDEX(Assumptions!$G$8:$G$12,MATCH(B761,Assumptions!$A$8:$A$12,0)),INDEX(Assumptions!$H$8:$H$12,MATCH(B761,Assumptions!$A$8:$A$12,0)))))</f>
        <v>0.03</v>
      </c>
      <c r="R761" s="14">
        <f t="shared" ca="1" si="82"/>
        <v>39996225.000360005</v>
      </c>
      <c r="S761" s="14">
        <f t="shared" ca="1" si="83"/>
        <v>1293211275.0116401</v>
      </c>
      <c r="T761" s="11" t="s">
        <v>25</v>
      </c>
      <c r="U761" s="18" t="s">
        <v>26</v>
      </c>
    </row>
    <row r="762" spans="1:21" ht="15" customHeight="1" x14ac:dyDescent="0.15">
      <c r="A762" s="10" t="s">
        <v>810</v>
      </c>
      <c r="B762" s="11" t="s">
        <v>22</v>
      </c>
      <c r="C762" s="11" t="s">
        <v>23</v>
      </c>
      <c r="D762" s="12">
        <v>46161</v>
      </c>
      <c r="E762" s="11">
        <v>1359</v>
      </c>
      <c r="F762" s="11" t="s">
        <v>24</v>
      </c>
      <c r="G762" s="13">
        <v>12749.13</v>
      </c>
      <c r="H762" s="14">
        <f t="shared" si="77"/>
        <v>17326067.669999998</v>
      </c>
      <c r="I762" s="14">
        <f>IF(F762="GHS",H762,H762*Assumptions!$B$4)</f>
        <v>187121530.836</v>
      </c>
      <c r="J762" s="15" t="str">
        <f>INDEX(Assumptions!$B$8:$B$12,MATCH(B762,Assumptions!$A$8:$A$12,0))</f>
        <v>FIFO</v>
      </c>
      <c r="K762" s="16">
        <f>G762/(1-INDEX(Assumptions!$D$8:$D$12,MATCH(B762,Assumptions!$A$8:$A$12,0)))</f>
        <v>15547.719512195119</v>
      </c>
      <c r="L762" s="16">
        <f t="shared" si="78"/>
        <v>382.47389999999996</v>
      </c>
      <c r="M762" s="16">
        <f t="shared" si="79"/>
        <v>777.38597560975597</v>
      </c>
      <c r="N762" s="14">
        <f>E762*(K762-L762-M762)*IF(F762="GHS",1,Assumptions!$B$4)</f>
        <v>211173493.45809069</v>
      </c>
      <c r="O762" s="15">
        <f t="shared" ca="1" si="80"/>
        <v>125</v>
      </c>
      <c r="P762" s="15" t="str">
        <f t="shared" ca="1" si="81"/>
        <v>91-180d</v>
      </c>
      <c r="Q762" s="17">
        <f ca="1">IF(P762="0-90d",0,IF(P762="91-180d",INDEX(Assumptions!$F$8:$F$12,MATCH(B762,Assumptions!$A$8:$A$12,0)),IF(P762="181-365d",INDEX(Assumptions!$G$8:$G$12,MATCH(B762,Assumptions!$A$8:$A$12,0)),INDEX(Assumptions!$H$8:$H$12,MATCH(B762,Assumptions!$A$8:$A$12,0)))))</f>
        <v>0.03</v>
      </c>
      <c r="R762" s="14">
        <f t="shared" ca="1" si="82"/>
        <v>5613645.9250799995</v>
      </c>
      <c r="S762" s="14">
        <f t="shared" ca="1" si="83"/>
        <v>181507884.91091999</v>
      </c>
      <c r="T762" s="11" t="s">
        <v>25</v>
      </c>
      <c r="U762" s="18" t="s">
        <v>26</v>
      </c>
    </row>
    <row r="763" spans="1:21" ht="15" customHeight="1" x14ac:dyDescent="0.15">
      <c r="A763" s="10" t="s">
        <v>811</v>
      </c>
      <c r="B763" s="11" t="s">
        <v>22</v>
      </c>
      <c r="C763" s="11" t="s">
        <v>61</v>
      </c>
      <c r="D763" s="12">
        <v>46118</v>
      </c>
      <c r="E763" s="11">
        <v>3273</v>
      </c>
      <c r="F763" s="11" t="s">
        <v>24</v>
      </c>
      <c r="G763" s="13">
        <v>34147.660000000003</v>
      </c>
      <c r="H763" s="14">
        <f t="shared" si="77"/>
        <v>111765291.18000001</v>
      </c>
      <c r="I763" s="14">
        <f>IF(F763="GHS",H763,H763*Assumptions!$B$4)</f>
        <v>1207065144.7440002</v>
      </c>
      <c r="J763" s="15" t="str">
        <f>INDEX(Assumptions!$B$8:$B$12,MATCH(B763,Assumptions!$A$8:$A$12,0))</f>
        <v>FIFO</v>
      </c>
      <c r="K763" s="16">
        <f>G763/(1-INDEX(Assumptions!$D$8:$D$12,MATCH(B763,Assumptions!$A$8:$A$12,0)))</f>
        <v>41643.487804878052</v>
      </c>
      <c r="L763" s="16">
        <f t="shared" si="78"/>
        <v>1024.4298000000001</v>
      </c>
      <c r="M763" s="16">
        <f t="shared" si="79"/>
        <v>2082.1743902439025</v>
      </c>
      <c r="N763" s="14">
        <f>E763*(K763-L763-M763)*IF(F763="GHS",1,Assumptions!$B$4)</f>
        <v>1362217176.7635338</v>
      </c>
      <c r="O763" s="15">
        <f t="shared" ca="1" si="80"/>
        <v>168</v>
      </c>
      <c r="P763" s="15" t="str">
        <f t="shared" ca="1" si="81"/>
        <v>91-180d</v>
      </c>
      <c r="Q763" s="17">
        <f ca="1">IF(P763="0-90d",0,IF(P763="91-180d",INDEX(Assumptions!$F$8:$F$12,MATCH(B763,Assumptions!$A$8:$A$12,0)),IF(P763="181-365d",INDEX(Assumptions!$G$8:$G$12,MATCH(B763,Assumptions!$A$8:$A$12,0)),INDEX(Assumptions!$H$8:$H$12,MATCH(B763,Assumptions!$A$8:$A$12,0)))))</f>
        <v>0.03</v>
      </c>
      <c r="R763" s="14">
        <f t="shared" ca="1" si="82"/>
        <v>36211954.342320003</v>
      </c>
      <c r="S763" s="14">
        <f t="shared" ca="1" si="83"/>
        <v>1170853190.4016802</v>
      </c>
      <c r="T763" s="11" t="s">
        <v>25</v>
      </c>
      <c r="U763" s="18" t="s">
        <v>26</v>
      </c>
    </row>
    <row r="764" spans="1:21" ht="15" customHeight="1" x14ac:dyDescent="0.15">
      <c r="A764" s="10" t="s">
        <v>812</v>
      </c>
      <c r="B764" s="11" t="s">
        <v>46</v>
      </c>
      <c r="C764" s="11" t="s">
        <v>52</v>
      </c>
      <c r="D764" s="12">
        <v>46009</v>
      </c>
      <c r="E764" s="11">
        <v>792</v>
      </c>
      <c r="F764" s="11" t="s">
        <v>33</v>
      </c>
      <c r="G764" s="13">
        <v>309301.33</v>
      </c>
      <c r="H764" s="14">
        <f t="shared" si="77"/>
        <v>244966653.36000001</v>
      </c>
      <c r="I764" s="14">
        <f>IF(F764="GHS",H764,H764*Assumptions!$B$4)</f>
        <v>244966653.36000001</v>
      </c>
      <c r="J764" s="15" t="str">
        <f>INDEX(Assumptions!$B$8:$B$12,MATCH(B764,Assumptions!$A$8:$A$12,0))</f>
        <v>Specific Identification</v>
      </c>
      <c r="K764" s="16">
        <f>G764/(1-INDEX(Assumptions!$D$8:$D$12,MATCH(B764,Assumptions!$A$8:$A$12,0)))</f>
        <v>396540.16666666669</v>
      </c>
      <c r="L764" s="16">
        <f t="shared" si="78"/>
        <v>9279.0398999999998</v>
      </c>
      <c r="M764" s="16">
        <f t="shared" si="79"/>
        <v>19827.008333333335</v>
      </c>
      <c r="N764" s="14">
        <f>E764*(K764-L764-M764)*IF(F764="GHS",1,Assumptions!$B$4)</f>
        <v>291007821.7992</v>
      </c>
      <c r="O764" s="15">
        <f t="shared" ca="1" si="80"/>
        <v>277</v>
      </c>
      <c r="P764" s="15" t="str">
        <f t="shared" ca="1" si="81"/>
        <v>181-365d</v>
      </c>
      <c r="Q764" s="17">
        <f ca="1">IF(P764="0-90d",0,IF(P764="91-180d",INDEX(Assumptions!$F$8:$F$12,MATCH(B764,Assumptions!$A$8:$A$12,0)),IF(P764="181-365d",INDEX(Assumptions!$G$8:$G$12,MATCH(B764,Assumptions!$A$8:$A$12,0)),INDEX(Assumptions!$H$8:$H$12,MATCH(B764,Assumptions!$A$8:$A$12,0)))))</f>
        <v>0.05</v>
      </c>
      <c r="R764" s="14">
        <f t="shared" ca="1" si="82"/>
        <v>12248332.668000001</v>
      </c>
      <c r="S764" s="14">
        <f t="shared" ca="1" si="83"/>
        <v>232718320.692</v>
      </c>
      <c r="T764" s="11" t="s">
        <v>25</v>
      </c>
      <c r="U764" s="18" t="s">
        <v>36</v>
      </c>
    </row>
    <row r="765" spans="1:21" ht="15" customHeight="1" x14ac:dyDescent="0.15">
      <c r="A765" s="10" t="s">
        <v>813</v>
      </c>
      <c r="B765" s="11" t="s">
        <v>31</v>
      </c>
      <c r="C765" s="11" t="s">
        <v>76</v>
      </c>
      <c r="D765" s="12">
        <v>45978</v>
      </c>
      <c r="E765" s="11">
        <v>650</v>
      </c>
      <c r="F765" s="11" t="s">
        <v>33</v>
      </c>
      <c r="G765" s="13">
        <v>2019.62</v>
      </c>
      <c r="H765" s="14">
        <f t="shared" si="77"/>
        <v>1312753</v>
      </c>
      <c r="I765" s="14">
        <f>IF(F765="GHS",H765,H765*Assumptions!$B$4)</f>
        <v>1312753</v>
      </c>
      <c r="J765" s="15" t="str">
        <f>INDEX(Assumptions!$B$8:$B$12,MATCH(B765,Assumptions!$A$8:$A$12,0))</f>
        <v>Weighted Average</v>
      </c>
      <c r="K765" s="16">
        <f>G765/(1-INDEX(Assumptions!$D$8:$D$12,MATCH(B765,Assumptions!$A$8:$A$12,0)))</f>
        <v>2805.0277777777778</v>
      </c>
      <c r="L765" s="16">
        <f t="shared" si="78"/>
        <v>60.588599999999992</v>
      </c>
      <c r="M765" s="16">
        <f t="shared" si="79"/>
        <v>140.2513888888889</v>
      </c>
      <c r="N765" s="14">
        <f>E765*(K765-L765-M765)*IF(F765="GHS",1,Assumptions!$B$4)</f>
        <v>1692722.0627777779</v>
      </c>
      <c r="O765" s="15">
        <f t="shared" ca="1" si="80"/>
        <v>308</v>
      </c>
      <c r="P765" s="15" t="str">
        <f t="shared" ca="1" si="81"/>
        <v>181-365d</v>
      </c>
      <c r="Q765" s="17">
        <f ca="1">IF(P765="0-90d",0,IF(P765="91-180d",INDEX(Assumptions!$F$8:$F$12,MATCH(B765,Assumptions!$A$8:$A$12,0)),IF(P765="181-365d",INDEX(Assumptions!$G$8:$G$12,MATCH(B765,Assumptions!$A$8:$A$12,0)),INDEX(Assumptions!$H$8:$H$12,MATCH(B765,Assumptions!$A$8:$A$12,0)))))</f>
        <v>0.2</v>
      </c>
      <c r="R765" s="14">
        <f t="shared" ca="1" si="82"/>
        <v>262550.60000000003</v>
      </c>
      <c r="S765" s="14">
        <f t="shared" ca="1" si="83"/>
        <v>1050202.3999999999</v>
      </c>
      <c r="T765" s="11" t="s">
        <v>25</v>
      </c>
      <c r="U765" s="18" t="s">
        <v>26</v>
      </c>
    </row>
    <row r="766" spans="1:21" ht="15" customHeight="1" x14ac:dyDescent="0.15">
      <c r="A766" s="10" t="s">
        <v>814</v>
      </c>
      <c r="B766" s="11" t="s">
        <v>31</v>
      </c>
      <c r="C766" s="11" t="s">
        <v>76</v>
      </c>
      <c r="D766" s="12">
        <v>46200</v>
      </c>
      <c r="E766" s="11">
        <v>3543</v>
      </c>
      <c r="F766" s="11" t="s">
        <v>33</v>
      </c>
      <c r="G766" s="13">
        <v>1817.68</v>
      </c>
      <c r="H766" s="14">
        <f t="shared" si="77"/>
        <v>6440040.2400000002</v>
      </c>
      <c r="I766" s="14">
        <f>IF(F766="GHS",H766,H766*Assumptions!$B$4)</f>
        <v>6440040.2400000002</v>
      </c>
      <c r="J766" s="15" t="str">
        <f>INDEX(Assumptions!$B$8:$B$12,MATCH(B766,Assumptions!$A$8:$A$12,0))</f>
        <v>Weighted Average</v>
      </c>
      <c r="K766" s="16">
        <f>G766/(1-INDEX(Assumptions!$D$8:$D$12,MATCH(B766,Assumptions!$A$8:$A$12,0)))</f>
        <v>2524.5555555555557</v>
      </c>
      <c r="L766" s="16">
        <f t="shared" si="78"/>
        <v>54.5304</v>
      </c>
      <c r="M766" s="16">
        <f t="shared" si="79"/>
        <v>126.22777777777779</v>
      </c>
      <c r="N766" s="14">
        <f>E766*(K766-L766-M766)*IF(F766="GHS",1,Assumptions!$B$4)</f>
        <v>8304074.1094666673</v>
      </c>
      <c r="O766" s="15">
        <f t="shared" ca="1" si="80"/>
        <v>86</v>
      </c>
      <c r="P766" s="15" t="str">
        <f t="shared" ca="1" si="81"/>
        <v>0-90d</v>
      </c>
      <c r="Q766" s="17">
        <f ca="1">IF(P766="0-90d",0,IF(P766="91-180d",INDEX(Assumptions!$F$8:$F$12,MATCH(B766,Assumptions!$A$8:$A$12,0)),IF(P766="181-365d",INDEX(Assumptions!$G$8:$G$12,MATCH(B766,Assumptions!$A$8:$A$12,0)),INDEX(Assumptions!$H$8:$H$12,MATCH(B766,Assumptions!$A$8:$A$12,0)))))</f>
        <v>0</v>
      </c>
      <c r="R766" s="14">
        <f t="shared" ca="1" si="82"/>
        <v>0</v>
      </c>
      <c r="S766" s="14">
        <f t="shared" ca="1" si="83"/>
        <v>6440040.2400000002</v>
      </c>
      <c r="T766" s="11" t="s">
        <v>25</v>
      </c>
      <c r="U766" s="18" t="s">
        <v>36</v>
      </c>
    </row>
    <row r="767" spans="1:21" ht="15" customHeight="1" x14ac:dyDescent="0.15">
      <c r="A767" s="10" t="s">
        <v>815</v>
      </c>
      <c r="B767" s="11" t="s">
        <v>41</v>
      </c>
      <c r="C767" s="11" t="s">
        <v>115</v>
      </c>
      <c r="D767" s="12">
        <v>45798</v>
      </c>
      <c r="E767" s="11">
        <v>4696</v>
      </c>
      <c r="F767" s="11" t="s">
        <v>33</v>
      </c>
      <c r="G767" s="13">
        <v>468.13</v>
      </c>
      <c r="H767" s="14">
        <f t="shared" si="77"/>
        <v>2198338.48</v>
      </c>
      <c r="I767" s="14">
        <f>IF(F767="GHS",H767,H767*Assumptions!$B$4)</f>
        <v>2198338.48</v>
      </c>
      <c r="J767" s="15" t="str">
        <f>INDEX(Assumptions!$B$8:$B$12,MATCH(B767,Assumptions!$A$8:$A$12,0))</f>
        <v>Weighted Average</v>
      </c>
      <c r="K767" s="16">
        <f>G767/(1-INDEX(Assumptions!$D$8:$D$12,MATCH(B767,Assumptions!$A$8:$A$12,0)))</f>
        <v>720.19999999999993</v>
      </c>
      <c r="L767" s="16">
        <f t="shared" si="78"/>
        <v>14.043899999999999</v>
      </c>
      <c r="M767" s="16">
        <f t="shared" si="79"/>
        <v>36.01</v>
      </c>
      <c r="N767" s="14">
        <f>E767*(K767-L767-M767)*IF(F767="GHS",1,Assumptions!$B$4)</f>
        <v>3147006.0855999999</v>
      </c>
      <c r="O767" s="15">
        <f t="shared" ca="1" si="80"/>
        <v>488</v>
      </c>
      <c r="P767" s="15" t="str">
        <f t="shared" ca="1" si="81"/>
        <v>365d+</v>
      </c>
      <c r="Q767" s="17">
        <f ca="1">IF(P767="0-90d",0,IF(P767="91-180d",INDEX(Assumptions!$F$8:$F$12,MATCH(B767,Assumptions!$A$8:$A$12,0)),IF(P767="181-365d",INDEX(Assumptions!$G$8:$G$12,MATCH(B767,Assumptions!$A$8:$A$12,0)),INDEX(Assumptions!$H$8:$H$12,MATCH(B767,Assumptions!$A$8:$A$12,0)))))</f>
        <v>0.8</v>
      </c>
      <c r="R767" s="14">
        <f t="shared" ca="1" si="82"/>
        <v>1758670.784</v>
      </c>
      <c r="S767" s="14">
        <f t="shared" ca="1" si="83"/>
        <v>439667.696</v>
      </c>
      <c r="T767" s="11" t="s">
        <v>25</v>
      </c>
      <c r="U767" s="18" t="s">
        <v>26</v>
      </c>
    </row>
    <row r="768" spans="1:21" ht="15" customHeight="1" x14ac:dyDescent="0.15">
      <c r="A768" s="10" t="s">
        <v>816</v>
      </c>
      <c r="B768" s="11" t="s">
        <v>41</v>
      </c>
      <c r="C768" s="11" t="s">
        <v>42</v>
      </c>
      <c r="D768" s="12">
        <v>46024</v>
      </c>
      <c r="E768" s="11">
        <v>4374</v>
      </c>
      <c r="F768" s="11" t="s">
        <v>33</v>
      </c>
      <c r="G768" s="13">
        <v>246.42</v>
      </c>
      <c r="H768" s="14">
        <f t="shared" si="77"/>
        <v>1077841.0799999998</v>
      </c>
      <c r="I768" s="14">
        <f>IF(F768="GHS",H768,H768*Assumptions!$B$4)</f>
        <v>1077841.0799999998</v>
      </c>
      <c r="J768" s="15" t="str">
        <f>INDEX(Assumptions!$B$8:$B$12,MATCH(B768,Assumptions!$A$8:$A$12,0))</f>
        <v>Weighted Average</v>
      </c>
      <c r="K768" s="16">
        <f>G768/(1-INDEX(Assumptions!$D$8:$D$12,MATCH(B768,Assumptions!$A$8:$A$12,0)))</f>
        <v>379.10769230769228</v>
      </c>
      <c r="L768" s="16">
        <f t="shared" si="78"/>
        <v>7.3925999999999989</v>
      </c>
      <c r="M768" s="16">
        <f t="shared" si="79"/>
        <v>18.955384615384613</v>
      </c>
      <c r="N768" s="14">
        <f>E768*(K768-L768-M768)*IF(F768="GHS",1,Assumptions!$B$4)</f>
        <v>1542970.9614461537</v>
      </c>
      <c r="O768" s="15">
        <f t="shared" ca="1" si="80"/>
        <v>262</v>
      </c>
      <c r="P768" s="15" t="str">
        <f t="shared" ca="1" si="81"/>
        <v>181-365d</v>
      </c>
      <c r="Q768" s="17">
        <f ca="1">IF(P768="0-90d",0,IF(P768="91-180d",INDEX(Assumptions!$F$8:$F$12,MATCH(B768,Assumptions!$A$8:$A$12,0)),IF(P768="181-365d",INDEX(Assumptions!$G$8:$G$12,MATCH(B768,Assumptions!$A$8:$A$12,0)),INDEX(Assumptions!$H$8:$H$12,MATCH(B768,Assumptions!$A$8:$A$12,0)))))</f>
        <v>0.35</v>
      </c>
      <c r="R768" s="14">
        <f t="shared" ca="1" si="82"/>
        <v>377244.37799999991</v>
      </c>
      <c r="S768" s="14">
        <f t="shared" si="83"/>
        <v>0</v>
      </c>
      <c r="T768" s="11" t="s">
        <v>39</v>
      </c>
      <c r="U768" s="18" t="s">
        <v>26</v>
      </c>
    </row>
    <row r="769" spans="1:21" ht="15" customHeight="1" x14ac:dyDescent="0.15">
      <c r="A769" s="10" t="s">
        <v>817</v>
      </c>
      <c r="B769" s="11" t="s">
        <v>41</v>
      </c>
      <c r="C769" s="11" t="s">
        <v>42</v>
      </c>
      <c r="D769" s="12">
        <v>45888</v>
      </c>
      <c r="E769" s="11">
        <v>3992</v>
      </c>
      <c r="F769" s="11" t="s">
        <v>33</v>
      </c>
      <c r="G769" s="13">
        <v>531.03</v>
      </c>
      <c r="H769" s="14">
        <f t="shared" si="77"/>
        <v>2119871.7599999998</v>
      </c>
      <c r="I769" s="14">
        <f>IF(F769="GHS",H769,H769*Assumptions!$B$4)</f>
        <v>2119871.7599999998</v>
      </c>
      <c r="J769" s="15" t="str">
        <f>INDEX(Assumptions!$B$8:$B$12,MATCH(B769,Assumptions!$A$8:$A$12,0))</f>
        <v>Weighted Average</v>
      </c>
      <c r="K769" s="16">
        <f>G769/(1-INDEX(Assumptions!$D$8:$D$12,MATCH(B769,Assumptions!$A$8:$A$12,0)))</f>
        <v>816.96923076923065</v>
      </c>
      <c r="L769" s="16">
        <f t="shared" si="78"/>
        <v>15.930899999999999</v>
      </c>
      <c r="M769" s="16">
        <f t="shared" si="79"/>
        <v>40.848461538461535</v>
      </c>
      <c r="N769" s="14">
        <f>E769*(K769-L769-M769)*IF(F769="GHS",1,Assumptions!$B$4)</f>
        <v>3034677.9579692306</v>
      </c>
      <c r="O769" s="15">
        <f t="shared" ca="1" si="80"/>
        <v>398</v>
      </c>
      <c r="P769" s="15" t="str">
        <f t="shared" ca="1" si="81"/>
        <v>365d+</v>
      </c>
      <c r="Q769" s="17">
        <f ca="1">IF(P769="0-90d",0,IF(P769="91-180d",INDEX(Assumptions!$F$8:$F$12,MATCH(B769,Assumptions!$A$8:$A$12,0)),IF(P769="181-365d",INDEX(Assumptions!$G$8:$G$12,MATCH(B769,Assumptions!$A$8:$A$12,0)),INDEX(Assumptions!$H$8:$H$12,MATCH(B769,Assumptions!$A$8:$A$12,0)))))</f>
        <v>0.8</v>
      </c>
      <c r="R769" s="14">
        <f t="shared" ca="1" si="82"/>
        <v>1695897.4079999998</v>
      </c>
      <c r="S769" s="14">
        <f t="shared" ca="1" si="83"/>
        <v>423974.35199999996</v>
      </c>
      <c r="T769" s="11" t="s">
        <v>25</v>
      </c>
      <c r="U769" s="18" t="s">
        <v>36</v>
      </c>
    </row>
    <row r="770" spans="1:21" ht="15" customHeight="1" x14ac:dyDescent="0.15">
      <c r="A770" s="10" t="s">
        <v>818</v>
      </c>
      <c r="B770" s="11" t="s">
        <v>41</v>
      </c>
      <c r="C770" s="11" t="s">
        <v>49</v>
      </c>
      <c r="D770" s="12">
        <v>46219</v>
      </c>
      <c r="E770" s="11">
        <v>4776</v>
      </c>
      <c r="F770" s="11" t="s">
        <v>33</v>
      </c>
      <c r="G770" s="13">
        <v>352.96</v>
      </c>
      <c r="H770" s="14">
        <f t="shared" ref="H770:H833" si="84">E770*G770</f>
        <v>1685736.96</v>
      </c>
      <c r="I770" s="14">
        <f>IF(F770="GHS",H770,H770*Assumptions!$B$4)</f>
        <v>1685736.96</v>
      </c>
      <c r="J770" s="15" t="str">
        <f>INDEX(Assumptions!$B$8:$B$12,MATCH(B770,Assumptions!$A$8:$A$12,0))</f>
        <v>Weighted Average</v>
      </c>
      <c r="K770" s="16">
        <f>G770/(1-INDEX(Assumptions!$D$8:$D$12,MATCH(B770,Assumptions!$A$8:$A$12,0)))</f>
        <v>543.01538461538462</v>
      </c>
      <c r="L770" s="16">
        <f t="shared" ref="L770:L833" si="85">G770*0.03</f>
        <v>10.588799999999999</v>
      </c>
      <c r="M770" s="16">
        <f t="shared" ref="M770:M833" si="86">K770*0.05</f>
        <v>27.150769230769232</v>
      </c>
      <c r="N770" s="14">
        <f>E770*(K770-L770-M770)*IF(F770="GHS",1,Assumptions!$B$4)</f>
        <v>2413197.2942769229</v>
      </c>
      <c r="O770" s="15">
        <f t="shared" ref="O770:O833" ca="1" si="87">TODAY()-D770</f>
        <v>67</v>
      </c>
      <c r="P770" s="15" t="str">
        <f t="shared" ref="P770:P833" ca="1" si="88">IF(O770&lt;=90,"0-90d",IF(O770&lt;=180,"91-180d",IF(O770&lt;=365,"181-365d","365d+")))</f>
        <v>0-90d</v>
      </c>
      <c r="Q770" s="17">
        <f ca="1">IF(P770="0-90d",0,IF(P770="91-180d",INDEX(Assumptions!$F$8:$F$12,MATCH(B770,Assumptions!$A$8:$A$12,0)),IF(P770="181-365d",INDEX(Assumptions!$G$8:$G$12,MATCH(B770,Assumptions!$A$8:$A$12,0)),INDEX(Assumptions!$H$8:$H$12,MATCH(B770,Assumptions!$A$8:$A$12,0)))))</f>
        <v>0</v>
      </c>
      <c r="R770" s="14">
        <f t="shared" ref="R770:R833" ca="1" si="89">I770*Q770</f>
        <v>0</v>
      </c>
      <c r="S770" s="14">
        <f t="shared" ref="S770:S833" ca="1" si="90">IF(T770="Held on Consignment (Not Owned)",0,MIN(I770-R770,N770))</f>
        <v>1685736.96</v>
      </c>
      <c r="T770" s="11" t="s">
        <v>25</v>
      </c>
      <c r="U770" s="18" t="s">
        <v>36</v>
      </c>
    </row>
    <row r="771" spans="1:21" ht="15" customHeight="1" x14ac:dyDescent="0.15">
      <c r="A771" s="10" t="s">
        <v>819</v>
      </c>
      <c r="B771" s="11" t="s">
        <v>41</v>
      </c>
      <c r="C771" s="11" t="s">
        <v>42</v>
      </c>
      <c r="D771" s="12">
        <v>46111</v>
      </c>
      <c r="E771" s="11">
        <v>1020</v>
      </c>
      <c r="F771" s="11" t="s">
        <v>33</v>
      </c>
      <c r="G771" s="13">
        <v>712.3</v>
      </c>
      <c r="H771" s="14">
        <f t="shared" si="84"/>
        <v>726546</v>
      </c>
      <c r="I771" s="14">
        <f>IF(F771="GHS",H771,H771*Assumptions!$B$4)</f>
        <v>726546</v>
      </c>
      <c r="J771" s="15" t="str">
        <f>INDEX(Assumptions!$B$8:$B$12,MATCH(B771,Assumptions!$A$8:$A$12,0))</f>
        <v>Weighted Average</v>
      </c>
      <c r="K771" s="16">
        <f>G771/(1-INDEX(Assumptions!$D$8:$D$12,MATCH(B771,Assumptions!$A$8:$A$12,0)))</f>
        <v>1095.8461538461538</v>
      </c>
      <c r="L771" s="16">
        <f t="shared" si="85"/>
        <v>21.368999999999996</v>
      </c>
      <c r="M771" s="16">
        <f t="shared" si="86"/>
        <v>54.792307692307695</v>
      </c>
      <c r="N771" s="14">
        <f>E771*(K771-L771-M771)*IF(F771="GHS",1,Assumptions!$B$4)</f>
        <v>1040078.5430769232</v>
      </c>
      <c r="O771" s="15">
        <f t="shared" ca="1" si="87"/>
        <v>175</v>
      </c>
      <c r="P771" s="15" t="str">
        <f t="shared" ca="1" si="88"/>
        <v>91-180d</v>
      </c>
      <c r="Q771" s="17">
        <f ca="1">IF(P771="0-90d",0,IF(P771="91-180d",INDEX(Assumptions!$F$8:$F$12,MATCH(B771,Assumptions!$A$8:$A$12,0)),IF(P771="181-365d",INDEX(Assumptions!$G$8:$G$12,MATCH(B771,Assumptions!$A$8:$A$12,0)),INDEX(Assumptions!$H$8:$H$12,MATCH(B771,Assumptions!$A$8:$A$12,0)))))</f>
        <v>0.1</v>
      </c>
      <c r="R771" s="14">
        <f t="shared" ca="1" si="89"/>
        <v>72654.600000000006</v>
      </c>
      <c r="S771" s="14">
        <f t="shared" ca="1" si="90"/>
        <v>653891.4</v>
      </c>
      <c r="T771" s="11" t="s">
        <v>25</v>
      </c>
      <c r="U771" s="18" t="s">
        <v>26</v>
      </c>
    </row>
    <row r="772" spans="1:21" ht="15" customHeight="1" x14ac:dyDescent="0.15">
      <c r="A772" s="10" t="s">
        <v>820</v>
      </c>
      <c r="B772" s="11" t="s">
        <v>41</v>
      </c>
      <c r="C772" s="11" t="s">
        <v>44</v>
      </c>
      <c r="D772" s="12">
        <v>45832</v>
      </c>
      <c r="E772" s="11">
        <v>1751</v>
      </c>
      <c r="F772" s="11" t="s">
        <v>33</v>
      </c>
      <c r="G772" s="13">
        <v>331.38</v>
      </c>
      <c r="H772" s="14">
        <f t="shared" si="84"/>
        <v>580246.38</v>
      </c>
      <c r="I772" s="14">
        <f>IF(F772="GHS",H772,H772*Assumptions!$B$4)</f>
        <v>580246.38</v>
      </c>
      <c r="J772" s="15" t="str">
        <f>INDEX(Assumptions!$B$8:$B$12,MATCH(B772,Assumptions!$A$8:$A$12,0))</f>
        <v>Weighted Average</v>
      </c>
      <c r="K772" s="16">
        <f>G772/(1-INDEX(Assumptions!$D$8:$D$12,MATCH(B772,Assumptions!$A$8:$A$12,0)))</f>
        <v>509.81538461538457</v>
      </c>
      <c r="L772" s="16">
        <f t="shared" si="85"/>
        <v>9.9413999999999998</v>
      </c>
      <c r="M772" s="16">
        <f t="shared" si="86"/>
        <v>25.490769230769232</v>
      </c>
      <c r="N772" s="14">
        <f>E772*(K772-L772-M772)*IF(F772="GHS",1,Assumptions!$B$4)</f>
        <v>830645.01013846148</v>
      </c>
      <c r="O772" s="15">
        <f t="shared" ca="1" si="87"/>
        <v>454</v>
      </c>
      <c r="P772" s="15" t="str">
        <f t="shared" ca="1" si="88"/>
        <v>365d+</v>
      </c>
      <c r="Q772" s="17">
        <f ca="1">IF(P772="0-90d",0,IF(P772="91-180d",INDEX(Assumptions!$F$8:$F$12,MATCH(B772,Assumptions!$A$8:$A$12,0)),IF(P772="181-365d",INDEX(Assumptions!$G$8:$G$12,MATCH(B772,Assumptions!$A$8:$A$12,0)),INDEX(Assumptions!$H$8:$H$12,MATCH(B772,Assumptions!$A$8:$A$12,0)))))</f>
        <v>0.8</v>
      </c>
      <c r="R772" s="14">
        <f t="shared" ca="1" si="89"/>
        <v>464197.10400000005</v>
      </c>
      <c r="S772" s="14">
        <f t="shared" ca="1" si="90"/>
        <v>116049.27599999995</v>
      </c>
      <c r="T772" s="11" t="s">
        <v>50</v>
      </c>
      <c r="U772" s="18" t="s">
        <v>26</v>
      </c>
    </row>
    <row r="773" spans="1:21" ht="15" customHeight="1" x14ac:dyDescent="0.15">
      <c r="A773" s="10" t="s">
        <v>821</v>
      </c>
      <c r="B773" s="11" t="s">
        <v>28</v>
      </c>
      <c r="C773" s="11" t="s">
        <v>29</v>
      </c>
      <c r="D773" s="12">
        <v>46167</v>
      </c>
      <c r="E773" s="11">
        <v>523</v>
      </c>
      <c r="F773" s="11" t="s">
        <v>24</v>
      </c>
      <c r="G773" s="13">
        <v>8399.08</v>
      </c>
      <c r="H773" s="14">
        <f t="shared" si="84"/>
        <v>4392718.84</v>
      </c>
      <c r="I773" s="14">
        <f>IF(F773="GHS",H773,H773*Assumptions!$B$4)</f>
        <v>47441363.472000003</v>
      </c>
      <c r="J773" s="15" t="str">
        <f>INDEX(Assumptions!$B$8:$B$12,MATCH(B773,Assumptions!$A$8:$A$12,0))</f>
        <v>Fair Value Less Costs to Sell</v>
      </c>
      <c r="K773" s="16">
        <f>G773/(1-INDEX(Assumptions!$D$8:$D$12,MATCH(B773,Assumptions!$A$8:$A$12,0)))</f>
        <v>9544.4090909090901</v>
      </c>
      <c r="L773" s="16">
        <f t="shared" si="85"/>
        <v>251.97239999999999</v>
      </c>
      <c r="M773" s="16">
        <f t="shared" si="86"/>
        <v>477.22045454545452</v>
      </c>
      <c r="N773" s="14">
        <f>E773*(K773-L773-M773)*IF(F773="GHS",1,Assumptions!$B$4)</f>
        <v>49791867.389476359</v>
      </c>
      <c r="O773" s="15">
        <f t="shared" ca="1" si="87"/>
        <v>119</v>
      </c>
      <c r="P773" s="15" t="str">
        <f t="shared" ca="1" si="88"/>
        <v>91-180d</v>
      </c>
      <c r="Q773" s="17">
        <f ca="1">IF(P773="0-90d",0,IF(P773="91-180d",INDEX(Assumptions!$F$8:$F$12,MATCH(B773,Assumptions!$A$8:$A$12,0)),IF(P773="181-365d",INDEX(Assumptions!$G$8:$G$12,MATCH(B773,Assumptions!$A$8:$A$12,0)),INDEX(Assumptions!$H$8:$H$12,MATCH(B773,Assumptions!$A$8:$A$12,0)))))</f>
        <v>0.02</v>
      </c>
      <c r="R773" s="14">
        <f t="shared" ca="1" si="89"/>
        <v>948827.26944000006</v>
      </c>
      <c r="S773" s="14">
        <f t="shared" ca="1" si="90"/>
        <v>46492536.20256</v>
      </c>
      <c r="T773" s="11" t="s">
        <v>25</v>
      </c>
      <c r="U773" s="18" t="s">
        <v>26</v>
      </c>
    </row>
    <row r="774" spans="1:21" ht="15" customHeight="1" x14ac:dyDescent="0.15">
      <c r="A774" s="10" t="s">
        <v>822</v>
      </c>
      <c r="B774" s="11" t="s">
        <v>41</v>
      </c>
      <c r="C774" s="11" t="s">
        <v>115</v>
      </c>
      <c r="D774" s="12">
        <v>45738</v>
      </c>
      <c r="E774" s="11">
        <v>99</v>
      </c>
      <c r="F774" s="11" t="s">
        <v>33</v>
      </c>
      <c r="G774" s="13">
        <v>274.14999999999998</v>
      </c>
      <c r="H774" s="14">
        <f t="shared" si="84"/>
        <v>27140.85</v>
      </c>
      <c r="I774" s="14">
        <f>IF(F774="GHS",H774,H774*Assumptions!$B$4)</f>
        <v>27140.85</v>
      </c>
      <c r="J774" s="15" t="str">
        <f>INDEX(Assumptions!$B$8:$B$12,MATCH(B774,Assumptions!$A$8:$A$12,0))</f>
        <v>Weighted Average</v>
      </c>
      <c r="K774" s="16">
        <f>G774/(1-INDEX(Assumptions!$D$8:$D$12,MATCH(B774,Assumptions!$A$8:$A$12,0)))</f>
        <v>421.76923076923072</v>
      </c>
      <c r="L774" s="16">
        <f t="shared" si="85"/>
        <v>8.224499999999999</v>
      </c>
      <c r="M774" s="16">
        <f t="shared" si="86"/>
        <v>21.088461538461537</v>
      </c>
      <c r="N774" s="14">
        <f>E774*(K774-L774-M774)*IF(F774="GHS",1,Assumptions!$B$4)</f>
        <v>38853.170653846151</v>
      </c>
      <c r="O774" s="15">
        <f t="shared" ca="1" si="87"/>
        <v>548</v>
      </c>
      <c r="P774" s="15" t="str">
        <f t="shared" ca="1" si="88"/>
        <v>365d+</v>
      </c>
      <c r="Q774" s="17">
        <f ca="1">IF(P774="0-90d",0,IF(P774="91-180d",INDEX(Assumptions!$F$8:$F$12,MATCH(B774,Assumptions!$A$8:$A$12,0)),IF(P774="181-365d",INDEX(Assumptions!$G$8:$G$12,MATCH(B774,Assumptions!$A$8:$A$12,0)),INDEX(Assumptions!$H$8:$H$12,MATCH(B774,Assumptions!$A$8:$A$12,0)))))</f>
        <v>0.8</v>
      </c>
      <c r="R774" s="14">
        <f t="shared" ca="1" si="89"/>
        <v>21712.68</v>
      </c>
      <c r="S774" s="14">
        <f t="shared" ca="1" si="90"/>
        <v>5428.1699999999983</v>
      </c>
      <c r="T774" s="11" t="s">
        <v>25</v>
      </c>
      <c r="U774" s="18" t="s">
        <v>26</v>
      </c>
    </row>
    <row r="775" spans="1:21" ht="15" customHeight="1" x14ac:dyDescent="0.15">
      <c r="A775" s="10" t="s">
        <v>823</v>
      </c>
      <c r="B775" s="11" t="s">
        <v>31</v>
      </c>
      <c r="C775" s="11" t="s">
        <v>32</v>
      </c>
      <c r="D775" s="12">
        <v>46006</v>
      </c>
      <c r="E775" s="11">
        <v>612</v>
      </c>
      <c r="F775" s="11" t="s">
        <v>33</v>
      </c>
      <c r="G775" s="13">
        <v>2429.85</v>
      </c>
      <c r="H775" s="14">
        <f t="shared" si="84"/>
        <v>1487068.2</v>
      </c>
      <c r="I775" s="14">
        <f>IF(F775="GHS",H775,H775*Assumptions!$B$4)</f>
        <v>1487068.2</v>
      </c>
      <c r="J775" s="15" t="str">
        <f>INDEX(Assumptions!$B$8:$B$12,MATCH(B775,Assumptions!$A$8:$A$12,0))</f>
        <v>Weighted Average</v>
      </c>
      <c r="K775" s="16">
        <f>G775/(1-INDEX(Assumptions!$D$8:$D$12,MATCH(B775,Assumptions!$A$8:$A$12,0)))</f>
        <v>3374.7916666666665</v>
      </c>
      <c r="L775" s="16">
        <f t="shared" si="85"/>
        <v>72.895499999999998</v>
      </c>
      <c r="M775" s="16">
        <f t="shared" si="86"/>
        <v>168.73958333333334</v>
      </c>
      <c r="N775" s="14">
        <f>E775*(K775-L775-M775)*IF(F775="GHS",1,Assumptions!$B$4)</f>
        <v>1917491.8289999997</v>
      </c>
      <c r="O775" s="15">
        <f t="shared" ca="1" si="87"/>
        <v>280</v>
      </c>
      <c r="P775" s="15" t="str">
        <f t="shared" ca="1" si="88"/>
        <v>181-365d</v>
      </c>
      <c r="Q775" s="17">
        <f ca="1">IF(P775="0-90d",0,IF(P775="91-180d",INDEX(Assumptions!$F$8:$F$12,MATCH(B775,Assumptions!$A$8:$A$12,0)),IF(P775="181-365d",INDEX(Assumptions!$G$8:$G$12,MATCH(B775,Assumptions!$A$8:$A$12,0)),INDEX(Assumptions!$H$8:$H$12,MATCH(B775,Assumptions!$A$8:$A$12,0)))))</f>
        <v>0.2</v>
      </c>
      <c r="R775" s="14">
        <f t="shared" ca="1" si="89"/>
        <v>297413.64</v>
      </c>
      <c r="S775" s="14">
        <f t="shared" ca="1" si="90"/>
        <v>1189654.56</v>
      </c>
      <c r="T775" s="11" t="s">
        <v>25</v>
      </c>
      <c r="U775" s="18" t="s">
        <v>26</v>
      </c>
    </row>
    <row r="776" spans="1:21" ht="15" customHeight="1" x14ac:dyDescent="0.15">
      <c r="A776" s="10" t="s">
        <v>824</v>
      </c>
      <c r="B776" s="11" t="s">
        <v>22</v>
      </c>
      <c r="C776" s="11" t="s">
        <v>61</v>
      </c>
      <c r="D776" s="12">
        <v>45915</v>
      </c>
      <c r="E776" s="11">
        <v>1140</v>
      </c>
      <c r="F776" s="11" t="s">
        <v>24</v>
      </c>
      <c r="G776" s="13">
        <v>38020.699999999997</v>
      </c>
      <c r="H776" s="14">
        <f t="shared" si="84"/>
        <v>43343598</v>
      </c>
      <c r="I776" s="14">
        <f>IF(F776="GHS",H776,H776*Assumptions!$B$4)</f>
        <v>468110858.40000004</v>
      </c>
      <c r="J776" s="15" t="str">
        <f>INDEX(Assumptions!$B$8:$B$12,MATCH(B776,Assumptions!$A$8:$A$12,0))</f>
        <v>FIFO</v>
      </c>
      <c r="K776" s="16">
        <f>G776/(1-INDEX(Assumptions!$D$8:$D$12,MATCH(B776,Assumptions!$A$8:$A$12,0)))</f>
        <v>46366.70731707316</v>
      </c>
      <c r="L776" s="16">
        <f t="shared" si="85"/>
        <v>1140.6209999999999</v>
      </c>
      <c r="M776" s="16">
        <f t="shared" si="86"/>
        <v>2318.335365853658</v>
      </c>
      <c r="N776" s="14">
        <f>E776*(K776-L776-M776)*IF(F776="GHS",1,Assumptions!$B$4)</f>
        <v>528280229.71141452</v>
      </c>
      <c r="O776" s="15">
        <f t="shared" ca="1" si="87"/>
        <v>371</v>
      </c>
      <c r="P776" s="15" t="str">
        <f t="shared" ca="1" si="88"/>
        <v>365d+</v>
      </c>
      <c r="Q776" s="17">
        <f ca="1">IF(P776="0-90d",0,IF(P776="91-180d",INDEX(Assumptions!$F$8:$F$12,MATCH(B776,Assumptions!$A$8:$A$12,0)),IF(P776="181-365d",INDEX(Assumptions!$G$8:$G$12,MATCH(B776,Assumptions!$A$8:$A$12,0)),INDEX(Assumptions!$H$8:$H$12,MATCH(B776,Assumptions!$A$8:$A$12,0)))))</f>
        <v>0.5</v>
      </c>
      <c r="R776" s="14">
        <f t="shared" ca="1" si="89"/>
        <v>234055429.20000002</v>
      </c>
      <c r="S776" s="14">
        <f t="shared" ca="1" si="90"/>
        <v>234055429.20000002</v>
      </c>
      <c r="T776" s="11" t="s">
        <v>25</v>
      </c>
      <c r="U776" s="18" t="s">
        <v>36</v>
      </c>
    </row>
    <row r="777" spans="1:21" ht="15" customHeight="1" x14ac:dyDescent="0.15">
      <c r="A777" s="10" t="s">
        <v>825</v>
      </c>
      <c r="B777" s="11" t="s">
        <v>41</v>
      </c>
      <c r="C777" s="11" t="s">
        <v>42</v>
      </c>
      <c r="D777" s="12">
        <v>46019</v>
      </c>
      <c r="E777" s="11">
        <v>1127</v>
      </c>
      <c r="F777" s="11" t="s">
        <v>33</v>
      </c>
      <c r="G777" s="13">
        <v>551.91999999999996</v>
      </c>
      <c r="H777" s="14">
        <f t="shared" si="84"/>
        <v>622013.84</v>
      </c>
      <c r="I777" s="14">
        <f>IF(F777="GHS",H777,H777*Assumptions!$B$4)</f>
        <v>622013.84</v>
      </c>
      <c r="J777" s="15" t="str">
        <f>INDEX(Assumptions!$B$8:$B$12,MATCH(B777,Assumptions!$A$8:$A$12,0))</f>
        <v>Weighted Average</v>
      </c>
      <c r="K777" s="16">
        <f>G777/(1-INDEX(Assumptions!$D$8:$D$12,MATCH(B777,Assumptions!$A$8:$A$12,0)))</f>
        <v>849.10769230769222</v>
      </c>
      <c r="L777" s="16">
        <f t="shared" si="85"/>
        <v>16.557599999999997</v>
      </c>
      <c r="M777" s="16">
        <f t="shared" si="86"/>
        <v>42.455384615384617</v>
      </c>
      <c r="N777" s="14">
        <f>E777*(K777-L777-M777)*IF(F777="GHS",1,Assumptions!$B$4)</f>
        <v>890436.73556923063</v>
      </c>
      <c r="O777" s="15">
        <f t="shared" ca="1" si="87"/>
        <v>267</v>
      </c>
      <c r="P777" s="15" t="str">
        <f t="shared" ca="1" si="88"/>
        <v>181-365d</v>
      </c>
      <c r="Q777" s="17">
        <f ca="1">IF(P777="0-90d",0,IF(P777="91-180d",INDEX(Assumptions!$F$8:$F$12,MATCH(B777,Assumptions!$A$8:$A$12,0)),IF(P777="181-365d",INDEX(Assumptions!$G$8:$G$12,MATCH(B777,Assumptions!$A$8:$A$12,0)),INDEX(Assumptions!$H$8:$H$12,MATCH(B777,Assumptions!$A$8:$A$12,0)))))</f>
        <v>0.35</v>
      </c>
      <c r="R777" s="14">
        <f t="shared" ca="1" si="89"/>
        <v>217704.84399999998</v>
      </c>
      <c r="S777" s="14">
        <f t="shared" ca="1" si="90"/>
        <v>404308.99599999998</v>
      </c>
      <c r="T777" s="11" t="s">
        <v>25</v>
      </c>
      <c r="U777" s="18" t="s">
        <v>26</v>
      </c>
    </row>
    <row r="778" spans="1:21" ht="15" customHeight="1" x14ac:dyDescent="0.15">
      <c r="A778" s="10" t="s">
        <v>826</v>
      </c>
      <c r="B778" s="11" t="s">
        <v>28</v>
      </c>
      <c r="C778" s="11" t="s">
        <v>55</v>
      </c>
      <c r="D778" s="12">
        <v>46126</v>
      </c>
      <c r="E778" s="11">
        <v>3359</v>
      </c>
      <c r="F778" s="11" t="s">
        <v>24</v>
      </c>
      <c r="G778" s="13">
        <v>4614.6499999999996</v>
      </c>
      <c r="H778" s="14">
        <f t="shared" si="84"/>
        <v>15500609.35</v>
      </c>
      <c r="I778" s="14">
        <f>IF(F778="GHS",H778,H778*Assumptions!$B$4)</f>
        <v>167406580.98000002</v>
      </c>
      <c r="J778" s="15" t="str">
        <f>INDEX(Assumptions!$B$8:$B$12,MATCH(B778,Assumptions!$A$8:$A$12,0))</f>
        <v>Fair Value Less Costs to Sell</v>
      </c>
      <c r="K778" s="16">
        <f>G778/(1-INDEX(Assumptions!$D$8:$D$12,MATCH(B778,Assumptions!$A$8:$A$12,0)))</f>
        <v>5243.920454545454</v>
      </c>
      <c r="L778" s="16">
        <f t="shared" si="85"/>
        <v>138.43949999999998</v>
      </c>
      <c r="M778" s="16">
        <f t="shared" si="86"/>
        <v>262.19602272727269</v>
      </c>
      <c r="N778" s="14">
        <f>E778*(K778-L778-M778)*IF(F778="GHS",1,Assumptions!$B$4)</f>
        <v>175700816.12855452</v>
      </c>
      <c r="O778" s="15">
        <f t="shared" ca="1" si="87"/>
        <v>160</v>
      </c>
      <c r="P778" s="15" t="str">
        <f t="shared" ca="1" si="88"/>
        <v>91-180d</v>
      </c>
      <c r="Q778" s="17">
        <f ca="1">IF(P778="0-90d",0,IF(P778="91-180d",INDEX(Assumptions!$F$8:$F$12,MATCH(B778,Assumptions!$A$8:$A$12,0)),IF(P778="181-365d",INDEX(Assumptions!$G$8:$G$12,MATCH(B778,Assumptions!$A$8:$A$12,0)),INDEX(Assumptions!$H$8:$H$12,MATCH(B778,Assumptions!$A$8:$A$12,0)))))</f>
        <v>0.02</v>
      </c>
      <c r="R778" s="14">
        <f t="shared" ca="1" si="89"/>
        <v>3348131.6196000003</v>
      </c>
      <c r="S778" s="14">
        <f t="shared" ca="1" si="90"/>
        <v>164058449.36040002</v>
      </c>
      <c r="T778" s="11" t="s">
        <v>25</v>
      </c>
      <c r="U778" s="18" t="s">
        <v>26</v>
      </c>
    </row>
    <row r="779" spans="1:21" ht="15" customHeight="1" x14ac:dyDescent="0.15">
      <c r="A779" s="10" t="s">
        <v>827</v>
      </c>
      <c r="B779" s="11" t="s">
        <v>31</v>
      </c>
      <c r="C779" s="11" t="s">
        <v>32</v>
      </c>
      <c r="D779" s="12">
        <v>45918</v>
      </c>
      <c r="E779" s="11">
        <v>2020</v>
      </c>
      <c r="F779" s="11" t="s">
        <v>33</v>
      </c>
      <c r="G779" s="13">
        <v>2014.99</v>
      </c>
      <c r="H779" s="14">
        <f t="shared" si="84"/>
        <v>4070279.8</v>
      </c>
      <c r="I779" s="14">
        <f>IF(F779="GHS",H779,H779*Assumptions!$B$4)</f>
        <v>4070279.8</v>
      </c>
      <c r="J779" s="15" t="str">
        <f>INDEX(Assumptions!$B$8:$B$12,MATCH(B779,Assumptions!$A$8:$A$12,0))</f>
        <v>Weighted Average</v>
      </c>
      <c r="K779" s="16">
        <f>G779/(1-INDEX(Assumptions!$D$8:$D$12,MATCH(B779,Assumptions!$A$8:$A$12,0)))</f>
        <v>2798.5972222222222</v>
      </c>
      <c r="L779" s="16">
        <f t="shared" si="85"/>
        <v>60.4497</v>
      </c>
      <c r="M779" s="16">
        <f t="shared" si="86"/>
        <v>139.92986111111111</v>
      </c>
      <c r="N779" s="14">
        <f>E779*(K779-L779-M779)*IF(F779="GHS",1,Assumptions!$B$4)</f>
        <v>5248399.6754444437</v>
      </c>
      <c r="O779" s="15">
        <f t="shared" ca="1" si="87"/>
        <v>368</v>
      </c>
      <c r="P779" s="15" t="str">
        <f t="shared" ca="1" si="88"/>
        <v>365d+</v>
      </c>
      <c r="Q779" s="17">
        <f ca="1">IF(P779="0-90d",0,IF(P779="91-180d",INDEX(Assumptions!$F$8:$F$12,MATCH(B779,Assumptions!$A$8:$A$12,0)),IF(P779="181-365d",INDEX(Assumptions!$G$8:$G$12,MATCH(B779,Assumptions!$A$8:$A$12,0)),INDEX(Assumptions!$H$8:$H$12,MATCH(B779,Assumptions!$A$8:$A$12,0)))))</f>
        <v>0.6</v>
      </c>
      <c r="R779" s="14">
        <f t="shared" ca="1" si="89"/>
        <v>2442167.88</v>
      </c>
      <c r="S779" s="14">
        <f t="shared" ca="1" si="90"/>
        <v>1628111.92</v>
      </c>
      <c r="T779" s="11" t="s">
        <v>25</v>
      </c>
      <c r="U779" s="18" t="s">
        <v>26</v>
      </c>
    </row>
    <row r="780" spans="1:21" ht="15" customHeight="1" x14ac:dyDescent="0.15">
      <c r="A780" s="10" t="s">
        <v>828</v>
      </c>
      <c r="B780" s="11" t="s">
        <v>28</v>
      </c>
      <c r="C780" s="11" t="s">
        <v>55</v>
      </c>
      <c r="D780" s="12">
        <v>45739</v>
      </c>
      <c r="E780" s="11">
        <v>1816</v>
      </c>
      <c r="F780" s="11" t="s">
        <v>24</v>
      </c>
      <c r="G780" s="13">
        <v>14742.15</v>
      </c>
      <c r="H780" s="14">
        <f t="shared" si="84"/>
        <v>26771744.399999999</v>
      </c>
      <c r="I780" s="14">
        <f>IF(F780="GHS",H780,H780*Assumptions!$B$4)</f>
        <v>289134839.51999998</v>
      </c>
      <c r="J780" s="15" t="str">
        <f>INDEX(Assumptions!$B$8:$B$12,MATCH(B780,Assumptions!$A$8:$A$12,0))</f>
        <v>Fair Value Less Costs to Sell</v>
      </c>
      <c r="K780" s="16">
        <f>G780/(1-INDEX(Assumptions!$D$8:$D$12,MATCH(B780,Assumptions!$A$8:$A$12,0)))</f>
        <v>16752.44318181818</v>
      </c>
      <c r="L780" s="16">
        <f t="shared" si="85"/>
        <v>442.2645</v>
      </c>
      <c r="M780" s="16">
        <f t="shared" si="86"/>
        <v>837.62215909090901</v>
      </c>
      <c r="N780" s="14">
        <f>E780*(K780-L780-M780)*IF(F780="GHS",1,Assumptions!$B$4)</f>
        <v>303460156.56894547</v>
      </c>
      <c r="O780" s="15">
        <f t="shared" ca="1" si="87"/>
        <v>547</v>
      </c>
      <c r="P780" s="15" t="str">
        <f t="shared" ca="1" si="88"/>
        <v>365d+</v>
      </c>
      <c r="Q780" s="17">
        <f ca="1">IF(P780="0-90d",0,IF(P780="91-180d",INDEX(Assumptions!$F$8:$F$12,MATCH(B780,Assumptions!$A$8:$A$12,0)),IF(P780="181-365d",INDEX(Assumptions!$G$8:$G$12,MATCH(B780,Assumptions!$A$8:$A$12,0)),INDEX(Assumptions!$H$8:$H$12,MATCH(B780,Assumptions!$A$8:$A$12,0)))))</f>
        <v>0.4</v>
      </c>
      <c r="R780" s="14">
        <f t="shared" ca="1" si="89"/>
        <v>115653935.808</v>
      </c>
      <c r="S780" s="14">
        <f t="shared" ca="1" si="90"/>
        <v>173480903.71199998</v>
      </c>
      <c r="T780" s="11" t="s">
        <v>25</v>
      </c>
      <c r="U780" s="18" t="s">
        <v>26</v>
      </c>
    </row>
    <row r="781" spans="1:21" ht="15" customHeight="1" x14ac:dyDescent="0.15">
      <c r="A781" s="10" t="s">
        <v>829</v>
      </c>
      <c r="B781" s="11" t="s">
        <v>28</v>
      </c>
      <c r="C781" s="11" t="s">
        <v>29</v>
      </c>
      <c r="D781" s="12">
        <v>46059</v>
      </c>
      <c r="E781" s="11">
        <v>4698</v>
      </c>
      <c r="F781" s="11" t="s">
        <v>24</v>
      </c>
      <c r="G781" s="13">
        <v>5867.99</v>
      </c>
      <c r="H781" s="14">
        <f t="shared" si="84"/>
        <v>27567817.02</v>
      </c>
      <c r="I781" s="14">
        <f>IF(F781="GHS",H781,H781*Assumptions!$B$4)</f>
        <v>297732423.81600004</v>
      </c>
      <c r="J781" s="15" t="str">
        <f>INDEX(Assumptions!$B$8:$B$12,MATCH(B781,Assumptions!$A$8:$A$12,0))</f>
        <v>Fair Value Less Costs to Sell</v>
      </c>
      <c r="K781" s="16">
        <f>G781/(1-INDEX(Assumptions!$D$8:$D$12,MATCH(B781,Assumptions!$A$8:$A$12,0)))</f>
        <v>6668.170454545454</v>
      </c>
      <c r="L781" s="16">
        <f t="shared" si="85"/>
        <v>176.03969999999998</v>
      </c>
      <c r="M781" s="16">
        <f t="shared" si="86"/>
        <v>333.40852272727273</v>
      </c>
      <c r="N781" s="14">
        <f>E781*(K781-L781-M781)*IF(F781="GHS",1,Assumptions!$B$4)</f>
        <v>312483712.08688366</v>
      </c>
      <c r="O781" s="15">
        <f t="shared" ca="1" si="87"/>
        <v>227</v>
      </c>
      <c r="P781" s="15" t="str">
        <f t="shared" ca="1" si="88"/>
        <v>181-365d</v>
      </c>
      <c r="Q781" s="17">
        <f ca="1">IF(P781="0-90d",0,IF(P781="91-180d",INDEX(Assumptions!$F$8:$F$12,MATCH(B781,Assumptions!$A$8:$A$12,0)),IF(P781="181-365d",INDEX(Assumptions!$G$8:$G$12,MATCH(B781,Assumptions!$A$8:$A$12,0)),INDEX(Assumptions!$H$8:$H$12,MATCH(B781,Assumptions!$A$8:$A$12,0)))))</f>
        <v>0.1</v>
      </c>
      <c r="R781" s="14">
        <f t="shared" ca="1" si="89"/>
        <v>29773242.381600007</v>
      </c>
      <c r="S781" s="14">
        <f t="shared" ca="1" si="90"/>
        <v>267959181.43440002</v>
      </c>
      <c r="T781" s="11" t="s">
        <v>25</v>
      </c>
      <c r="U781" s="18" t="s">
        <v>26</v>
      </c>
    </row>
    <row r="782" spans="1:21" ht="15" customHeight="1" x14ac:dyDescent="0.15">
      <c r="A782" s="10" t="s">
        <v>830</v>
      </c>
      <c r="B782" s="11" t="s">
        <v>41</v>
      </c>
      <c r="C782" s="11" t="s">
        <v>49</v>
      </c>
      <c r="D782" s="12">
        <v>45803</v>
      </c>
      <c r="E782" s="11">
        <v>4297</v>
      </c>
      <c r="F782" s="11" t="s">
        <v>33</v>
      </c>
      <c r="G782" s="13">
        <v>465.14</v>
      </c>
      <c r="H782" s="14">
        <f t="shared" si="84"/>
        <v>1998706.5799999998</v>
      </c>
      <c r="I782" s="14">
        <f>IF(F782="GHS",H782,H782*Assumptions!$B$4)</f>
        <v>1998706.5799999998</v>
      </c>
      <c r="J782" s="15" t="str">
        <f>INDEX(Assumptions!$B$8:$B$12,MATCH(B782,Assumptions!$A$8:$A$12,0))</f>
        <v>Weighted Average</v>
      </c>
      <c r="K782" s="16">
        <f>G782/(1-INDEX(Assumptions!$D$8:$D$12,MATCH(B782,Assumptions!$A$8:$A$12,0)))</f>
        <v>715.59999999999991</v>
      </c>
      <c r="L782" s="16">
        <f t="shared" si="85"/>
        <v>13.954199999999998</v>
      </c>
      <c r="M782" s="16">
        <f t="shared" si="86"/>
        <v>35.779999999999994</v>
      </c>
      <c r="N782" s="14">
        <f>E782*(K782-L782-M782)*IF(F782="GHS",1,Assumptions!$B$4)</f>
        <v>2861225.3425999996</v>
      </c>
      <c r="O782" s="15">
        <f t="shared" ca="1" si="87"/>
        <v>483</v>
      </c>
      <c r="P782" s="15" t="str">
        <f t="shared" ca="1" si="88"/>
        <v>365d+</v>
      </c>
      <c r="Q782" s="17">
        <f ca="1">IF(P782="0-90d",0,IF(P782="91-180d",INDEX(Assumptions!$F$8:$F$12,MATCH(B782,Assumptions!$A$8:$A$12,0)),IF(P782="181-365d",INDEX(Assumptions!$G$8:$G$12,MATCH(B782,Assumptions!$A$8:$A$12,0)),INDEX(Assumptions!$H$8:$H$12,MATCH(B782,Assumptions!$A$8:$A$12,0)))))</f>
        <v>0.8</v>
      </c>
      <c r="R782" s="14">
        <f t="shared" ca="1" si="89"/>
        <v>1598965.264</v>
      </c>
      <c r="S782" s="14">
        <f t="shared" ca="1" si="90"/>
        <v>399741.31599999988</v>
      </c>
      <c r="T782" s="11" t="s">
        <v>25</v>
      </c>
      <c r="U782" s="18" t="s">
        <v>26</v>
      </c>
    </row>
    <row r="783" spans="1:21" ht="15" customHeight="1" x14ac:dyDescent="0.15">
      <c r="A783" s="10" t="s">
        <v>831</v>
      </c>
      <c r="B783" s="11" t="s">
        <v>31</v>
      </c>
      <c r="C783" s="11" t="s">
        <v>76</v>
      </c>
      <c r="D783" s="12">
        <v>46144</v>
      </c>
      <c r="E783" s="11">
        <v>2031</v>
      </c>
      <c r="F783" s="11" t="s">
        <v>33</v>
      </c>
      <c r="G783" s="13">
        <v>662.07</v>
      </c>
      <c r="H783" s="14">
        <f t="shared" si="84"/>
        <v>1344664.1700000002</v>
      </c>
      <c r="I783" s="14">
        <f>IF(F783="GHS",H783,H783*Assumptions!$B$4)</f>
        <v>1344664.1700000002</v>
      </c>
      <c r="J783" s="15" t="str">
        <f>INDEX(Assumptions!$B$8:$B$12,MATCH(B783,Assumptions!$A$8:$A$12,0))</f>
        <v>Weighted Average</v>
      </c>
      <c r="K783" s="16">
        <f>G783/(1-INDEX(Assumptions!$D$8:$D$12,MATCH(B783,Assumptions!$A$8:$A$12,0)))</f>
        <v>919.54166666666674</v>
      </c>
      <c r="L783" s="16">
        <f t="shared" si="85"/>
        <v>19.862100000000002</v>
      </c>
      <c r="M783" s="16">
        <f t="shared" si="86"/>
        <v>45.97708333333334</v>
      </c>
      <c r="N783" s="14">
        <f>E783*(K783-L783-M783)*IF(F783="GHS",1,Assumptions!$B$4)</f>
        <v>1733869.7436500001</v>
      </c>
      <c r="O783" s="15">
        <f t="shared" ca="1" si="87"/>
        <v>142</v>
      </c>
      <c r="P783" s="15" t="str">
        <f t="shared" ca="1" si="88"/>
        <v>91-180d</v>
      </c>
      <c r="Q783" s="17">
        <f ca="1">IF(P783="0-90d",0,IF(P783="91-180d",INDEX(Assumptions!$F$8:$F$12,MATCH(B783,Assumptions!$A$8:$A$12,0)),IF(P783="181-365d",INDEX(Assumptions!$G$8:$G$12,MATCH(B783,Assumptions!$A$8:$A$12,0)),INDEX(Assumptions!$H$8:$H$12,MATCH(B783,Assumptions!$A$8:$A$12,0)))))</f>
        <v>0.05</v>
      </c>
      <c r="R783" s="14">
        <f t="shared" ca="1" si="89"/>
        <v>67233.208500000008</v>
      </c>
      <c r="S783" s="14">
        <f t="shared" si="90"/>
        <v>0</v>
      </c>
      <c r="T783" s="11" t="s">
        <v>39</v>
      </c>
      <c r="U783" s="18" t="s">
        <v>26</v>
      </c>
    </row>
    <row r="784" spans="1:21" ht="15" customHeight="1" x14ac:dyDescent="0.15">
      <c r="A784" s="10" t="s">
        <v>832</v>
      </c>
      <c r="B784" s="11" t="s">
        <v>31</v>
      </c>
      <c r="C784" s="11" t="s">
        <v>32</v>
      </c>
      <c r="D784" s="12">
        <v>46177</v>
      </c>
      <c r="E784" s="11">
        <v>1779</v>
      </c>
      <c r="F784" s="11" t="s">
        <v>33</v>
      </c>
      <c r="G784" s="13">
        <v>5541.68</v>
      </c>
      <c r="H784" s="14">
        <f t="shared" si="84"/>
        <v>9858648.7200000007</v>
      </c>
      <c r="I784" s="14">
        <f>IF(F784="GHS",H784,H784*Assumptions!$B$4)</f>
        <v>9858648.7200000007</v>
      </c>
      <c r="J784" s="15" t="str">
        <f>INDEX(Assumptions!$B$8:$B$12,MATCH(B784,Assumptions!$A$8:$A$12,0))</f>
        <v>Weighted Average</v>
      </c>
      <c r="K784" s="16">
        <f>G784/(1-INDEX(Assumptions!$D$8:$D$12,MATCH(B784,Assumptions!$A$8:$A$12,0)))</f>
        <v>7696.7777777777783</v>
      </c>
      <c r="L784" s="16">
        <f t="shared" si="85"/>
        <v>166.25040000000001</v>
      </c>
      <c r="M784" s="16">
        <f t="shared" si="86"/>
        <v>384.83888888888896</v>
      </c>
      <c r="N784" s="14">
        <f>E784*(K784-L784-M784)*IF(F784="GHS",1,Assumptions!$B$4)</f>
        <v>12712179.821733333</v>
      </c>
      <c r="O784" s="15">
        <f t="shared" ca="1" si="87"/>
        <v>109</v>
      </c>
      <c r="P784" s="15" t="str">
        <f t="shared" ca="1" si="88"/>
        <v>91-180d</v>
      </c>
      <c r="Q784" s="17">
        <f ca="1">IF(P784="0-90d",0,IF(P784="91-180d",INDEX(Assumptions!$F$8:$F$12,MATCH(B784,Assumptions!$A$8:$A$12,0)),IF(P784="181-365d",INDEX(Assumptions!$G$8:$G$12,MATCH(B784,Assumptions!$A$8:$A$12,0)),INDEX(Assumptions!$H$8:$H$12,MATCH(B784,Assumptions!$A$8:$A$12,0)))))</f>
        <v>0.05</v>
      </c>
      <c r="R784" s="14">
        <f t="shared" ca="1" si="89"/>
        <v>492932.43600000005</v>
      </c>
      <c r="S784" s="14">
        <f t="shared" ca="1" si="90"/>
        <v>9365716.284</v>
      </c>
      <c r="T784" s="11" t="s">
        <v>25</v>
      </c>
      <c r="U784" s="18" t="s">
        <v>26</v>
      </c>
    </row>
    <row r="785" spans="1:21" ht="15" customHeight="1" x14ac:dyDescent="0.15">
      <c r="A785" s="10" t="s">
        <v>833</v>
      </c>
      <c r="B785" s="11" t="s">
        <v>41</v>
      </c>
      <c r="C785" s="11" t="s">
        <v>44</v>
      </c>
      <c r="D785" s="12">
        <v>45918</v>
      </c>
      <c r="E785" s="11">
        <v>4005</v>
      </c>
      <c r="F785" s="11" t="s">
        <v>33</v>
      </c>
      <c r="G785" s="13">
        <v>180.8</v>
      </c>
      <c r="H785" s="14">
        <f t="shared" si="84"/>
        <v>724104</v>
      </c>
      <c r="I785" s="14">
        <f>IF(F785="GHS",H785,H785*Assumptions!$B$4)</f>
        <v>724104</v>
      </c>
      <c r="J785" s="15" t="str">
        <f>INDEX(Assumptions!$B$8:$B$12,MATCH(B785,Assumptions!$A$8:$A$12,0))</f>
        <v>Weighted Average</v>
      </c>
      <c r="K785" s="16">
        <f>G785/(1-INDEX(Assumptions!$D$8:$D$12,MATCH(B785,Assumptions!$A$8:$A$12,0)))</f>
        <v>278.15384615384619</v>
      </c>
      <c r="L785" s="16">
        <f t="shared" si="85"/>
        <v>5.4240000000000004</v>
      </c>
      <c r="M785" s="16">
        <f t="shared" si="86"/>
        <v>13.90769230769231</v>
      </c>
      <c r="N785" s="14">
        <f>E785*(K785-L785-M785)*IF(F785="GHS",1,Assumptions!$B$4)</f>
        <v>1036582.7261538465</v>
      </c>
      <c r="O785" s="15">
        <f t="shared" ca="1" si="87"/>
        <v>368</v>
      </c>
      <c r="P785" s="15" t="str">
        <f t="shared" ca="1" si="88"/>
        <v>365d+</v>
      </c>
      <c r="Q785" s="17">
        <f ca="1">IF(P785="0-90d",0,IF(P785="91-180d",INDEX(Assumptions!$F$8:$F$12,MATCH(B785,Assumptions!$A$8:$A$12,0)),IF(P785="181-365d",INDEX(Assumptions!$G$8:$G$12,MATCH(B785,Assumptions!$A$8:$A$12,0)),INDEX(Assumptions!$H$8:$H$12,MATCH(B785,Assumptions!$A$8:$A$12,0)))))</f>
        <v>0.8</v>
      </c>
      <c r="R785" s="14">
        <f t="shared" ca="1" si="89"/>
        <v>579283.20000000007</v>
      </c>
      <c r="S785" s="14">
        <f t="shared" ca="1" si="90"/>
        <v>144820.79999999993</v>
      </c>
      <c r="T785" s="11" t="s">
        <v>25</v>
      </c>
      <c r="U785" s="18" t="s">
        <v>26</v>
      </c>
    </row>
    <row r="786" spans="1:21" ht="15" customHeight="1" x14ac:dyDescent="0.15">
      <c r="A786" s="10" t="s">
        <v>834</v>
      </c>
      <c r="B786" s="11" t="s">
        <v>46</v>
      </c>
      <c r="C786" s="11" t="s">
        <v>119</v>
      </c>
      <c r="D786" s="12">
        <v>46152</v>
      </c>
      <c r="E786" s="11">
        <v>4426</v>
      </c>
      <c r="F786" s="11" t="s">
        <v>33</v>
      </c>
      <c r="G786" s="13">
        <v>402087.96</v>
      </c>
      <c r="H786" s="14">
        <f t="shared" si="84"/>
        <v>1779641310.96</v>
      </c>
      <c r="I786" s="14">
        <f>IF(F786="GHS",H786,H786*Assumptions!$B$4)</f>
        <v>1779641310.96</v>
      </c>
      <c r="J786" s="15" t="str">
        <f>INDEX(Assumptions!$B$8:$B$12,MATCH(B786,Assumptions!$A$8:$A$12,0))</f>
        <v>Specific Identification</v>
      </c>
      <c r="K786" s="16">
        <f>G786/(1-INDEX(Assumptions!$D$8:$D$12,MATCH(B786,Assumptions!$A$8:$A$12,0)))</f>
        <v>515497.38461538462</v>
      </c>
      <c r="L786" s="16">
        <f t="shared" si="85"/>
        <v>12062.638800000001</v>
      </c>
      <c r="M786" s="16">
        <f t="shared" si="86"/>
        <v>25774.869230769233</v>
      </c>
      <c r="N786" s="14">
        <f>E786*(K786-L786-M786)*IF(F786="GHS",1,Assumptions!$B$4)</f>
        <v>2114122613.7635076</v>
      </c>
      <c r="O786" s="15">
        <f t="shared" ca="1" si="87"/>
        <v>134</v>
      </c>
      <c r="P786" s="15" t="str">
        <f t="shared" ca="1" si="88"/>
        <v>91-180d</v>
      </c>
      <c r="Q786" s="17">
        <f ca="1">IF(P786="0-90d",0,IF(P786="91-180d",INDEX(Assumptions!$F$8:$F$12,MATCH(B786,Assumptions!$A$8:$A$12,0)),IF(P786="181-365d",INDEX(Assumptions!$G$8:$G$12,MATCH(B786,Assumptions!$A$8:$A$12,0)),INDEX(Assumptions!$H$8:$H$12,MATCH(B786,Assumptions!$A$8:$A$12,0)))))</f>
        <v>0</v>
      </c>
      <c r="R786" s="14">
        <f t="shared" ca="1" si="89"/>
        <v>0</v>
      </c>
      <c r="S786" s="14">
        <f t="shared" ca="1" si="90"/>
        <v>1779641310.96</v>
      </c>
      <c r="T786" s="11" t="s">
        <v>25</v>
      </c>
      <c r="U786" s="18" t="s">
        <v>26</v>
      </c>
    </row>
    <row r="787" spans="1:21" ht="15" customHeight="1" x14ac:dyDescent="0.15">
      <c r="A787" s="10" t="s">
        <v>835</v>
      </c>
      <c r="B787" s="11" t="s">
        <v>46</v>
      </c>
      <c r="C787" s="11" t="s">
        <v>52</v>
      </c>
      <c r="D787" s="12">
        <v>45823</v>
      </c>
      <c r="E787" s="11">
        <v>3684</v>
      </c>
      <c r="F787" s="11" t="s">
        <v>33</v>
      </c>
      <c r="G787" s="13">
        <v>620351.14</v>
      </c>
      <c r="H787" s="14">
        <f t="shared" si="84"/>
        <v>2285373599.7600002</v>
      </c>
      <c r="I787" s="14">
        <f>IF(F787="GHS",H787,H787*Assumptions!$B$4)</f>
        <v>2285373599.7600002</v>
      </c>
      <c r="J787" s="15" t="str">
        <f>INDEX(Assumptions!$B$8:$B$12,MATCH(B787,Assumptions!$A$8:$A$12,0))</f>
        <v>Specific Identification</v>
      </c>
      <c r="K787" s="16">
        <f>G787/(1-INDEX(Assumptions!$D$8:$D$12,MATCH(B787,Assumptions!$A$8:$A$12,0)))</f>
        <v>795321.97435897437</v>
      </c>
      <c r="L787" s="16">
        <f t="shared" si="85"/>
        <v>18610.534199999998</v>
      </c>
      <c r="M787" s="16">
        <f t="shared" si="86"/>
        <v>39766.09871794872</v>
      </c>
      <c r="N787" s="14">
        <f>E787*(K787-L787-M787)*IF(F787="GHS",1,Assumptions!$B$4)</f>
        <v>2714906637.8687382</v>
      </c>
      <c r="O787" s="15">
        <f t="shared" ca="1" si="87"/>
        <v>463</v>
      </c>
      <c r="P787" s="15" t="str">
        <f t="shared" ca="1" si="88"/>
        <v>365d+</v>
      </c>
      <c r="Q787" s="17">
        <f ca="1">IF(P787="0-90d",0,IF(P787="91-180d",INDEX(Assumptions!$F$8:$F$12,MATCH(B787,Assumptions!$A$8:$A$12,0)),IF(P787="181-365d",INDEX(Assumptions!$G$8:$G$12,MATCH(B787,Assumptions!$A$8:$A$12,0)),INDEX(Assumptions!$H$8:$H$12,MATCH(B787,Assumptions!$A$8:$A$12,0)))))</f>
        <v>0.15</v>
      </c>
      <c r="R787" s="14">
        <f t="shared" ca="1" si="89"/>
        <v>342806039.96400005</v>
      </c>
      <c r="S787" s="14">
        <f t="shared" ca="1" si="90"/>
        <v>1942567559.7960002</v>
      </c>
      <c r="T787" s="11" t="s">
        <v>25</v>
      </c>
      <c r="U787" s="18" t="s">
        <v>26</v>
      </c>
    </row>
    <row r="788" spans="1:21" ht="15" customHeight="1" x14ac:dyDescent="0.15">
      <c r="A788" s="10" t="s">
        <v>836</v>
      </c>
      <c r="B788" s="11" t="s">
        <v>41</v>
      </c>
      <c r="C788" s="11" t="s">
        <v>42</v>
      </c>
      <c r="D788" s="12">
        <v>46156</v>
      </c>
      <c r="E788" s="11">
        <v>4654</v>
      </c>
      <c r="F788" s="11" t="s">
        <v>33</v>
      </c>
      <c r="G788" s="13">
        <v>452.42</v>
      </c>
      <c r="H788" s="14">
        <f t="shared" si="84"/>
        <v>2105562.6800000002</v>
      </c>
      <c r="I788" s="14">
        <f>IF(F788="GHS",H788,H788*Assumptions!$B$4)</f>
        <v>2105562.6800000002</v>
      </c>
      <c r="J788" s="15" t="str">
        <f>INDEX(Assumptions!$B$8:$B$12,MATCH(B788,Assumptions!$A$8:$A$12,0))</f>
        <v>Weighted Average</v>
      </c>
      <c r="K788" s="16">
        <f>G788/(1-INDEX(Assumptions!$D$8:$D$12,MATCH(B788,Assumptions!$A$8:$A$12,0)))</f>
        <v>696.03076923076924</v>
      </c>
      <c r="L788" s="16">
        <f t="shared" si="85"/>
        <v>13.5726</v>
      </c>
      <c r="M788" s="16">
        <f t="shared" si="86"/>
        <v>34.801538461538463</v>
      </c>
      <c r="N788" s="14">
        <f>E788*(K788-L788-M788)*IF(F788="GHS",1,Assumptions!$B$4)</f>
        <v>3014193.9596000002</v>
      </c>
      <c r="O788" s="15">
        <f t="shared" ca="1" si="87"/>
        <v>130</v>
      </c>
      <c r="P788" s="15" t="str">
        <f t="shared" ca="1" si="88"/>
        <v>91-180d</v>
      </c>
      <c r="Q788" s="17">
        <f ca="1">IF(P788="0-90d",0,IF(P788="91-180d",INDEX(Assumptions!$F$8:$F$12,MATCH(B788,Assumptions!$A$8:$A$12,0)),IF(P788="181-365d",INDEX(Assumptions!$G$8:$G$12,MATCH(B788,Assumptions!$A$8:$A$12,0)),INDEX(Assumptions!$H$8:$H$12,MATCH(B788,Assumptions!$A$8:$A$12,0)))))</f>
        <v>0.1</v>
      </c>
      <c r="R788" s="14">
        <f t="shared" ca="1" si="89"/>
        <v>210556.26800000004</v>
      </c>
      <c r="S788" s="14">
        <f t="shared" ca="1" si="90"/>
        <v>1895006.412</v>
      </c>
      <c r="T788" s="11" t="s">
        <v>25</v>
      </c>
      <c r="U788" s="18" t="s">
        <v>26</v>
      </c>
    </row>
    <row r="789" spans="1:21" ht="15" customHeight="1" x14ac:dyDescent="0.15">
      <c r="A789" s="10" t="s">
        <v>837</v>
      </c>
      <c r="B789" s="11" t="s">
        <v>31</v>
      </c>
      <c r="C789" s="11" t="s">
        <v>63</v>
      </c>
      <c r="D789" s="12">
        <v>45732</v>
      </c>
      <c r="E789" s="11">
        <v>19</v>
      </c>
      <c r="F789" s="11" t="s">
        <v>33</v>
      </c>
      <c r="G789" s="13">
        <v>2384.27</v>
      </c>
      <c r="H789" s="14">
        <f t="shared" si="84"/>
        <v>45301.13</v>
      </c>
      <c r="I789" s="14">
        <f>IF(F789="GHS",H789,H789*Assumptions!$B$4)</f>
        <v>45301.13</v>
      </c>
      <c r="J789" s="15" t="str">
        <f>INDEX(Assumptions!$B$8:$B$12,MATCH(B789,Assumptions!$A$8:$A$12,0))</f>
        <v>Weighted Average</v>
      </c>
      <c r="K789" s="16">
        <f>G789/(1-INDEX(Assumptions!$D$8:$D$12,MATCH(B789,Assumptions!$A$8:$A$12,0)))</f>
        <v>3311.4861111111113</v>
      </c>
      <c r="L789" s="16">
        <f t="shared" si="85"/>
        <v>71.528099999999995</v>
      </c>
      <c r="M789" s="16">
        <f t="shared" si="86"/>
        <v>165.57430555555558</v>
      </c>
      <c r="N789" s="14">
        <f>E789*(K789-L789-M789)*IF(F789="GHS",1,Assumptions!$B$4)</f>
        <v>58413.290405555563</v>
      </c>
      <c r="O789" s="15">
        <f t="shared" ca="1" si="87"/>
        <v>554</v>
      </c>
      <c r="P789" s="15" t="str">
        <f t="shared" ca="1" si="88"/>
        <v>365d+</v>
      </c>
      <c r="Q789" s="17">
        <f ca="1">IF(P789="0-90d",0,IF(P789="91-180d",INDEX(Assumptions!$F$8:$F$12,MATCH(B789,Assumptions!$A$8:$A$12,0)),IF(P789="181-365d",INDEX(Assumptions!$G$8:$G$12,MATCH(B789,Assumptions!$A$8:$A$12,0)),INDEX(Assumptions!$H$8:$H$12,MATCH(B789,Assumptions!$A$8:$A$12,0)))))</f>
        <v>0.6</v>
      </c>
      <c r="R789" s="14">
        <f t="shared" ca="1" si="89"/>
        <v>27180.677999999996</v>
      </c>
      <c r="S789" s="14">
        <f t="shared" ca="1" si="90"/>
        <v>18120.452000000001</v>
      </c>
      <c r="T789" s="11" t="s">
        <v>25</v>
      </c>
      <c r="U789" s="18" t="s">
        <v>26</v>
      </c>
    </row>
    <row r="790" spans="1:21" ht="15" customHeight="1" x14ac:dyDescent="0.15">
      <c r="A790" s="10" t="s">
        <v>838</v>
      </c>
      <c r="B790" s="11" t="s">
        <v>31</v>
      </c>
      <c r="C790" s="11" t="s">
        <v>63</v>
      </c>
      <c r="D790" s="12">
        <v>46077</v>
      </c>
      <c r="E790" s="11">
        <v>1046</v>
      </c>
      <c r="F790" s="11" t="s">
        <v>33</v>
      </c>
      <c r="G790" s="13">
        <v>3848.16</v>
      </c>
      <c r="H790" s="14">
        <f t="shared" si="84"/>
        <v>4025175.36</v>
      </c>
      <c r="I790" s="14">
        <f>IF(F790="GHS",H790,H790*Assumptions!$B$4)</f>
        <v>4025175.36</v>
      </c>
      <c r="J790" s="15" t="str">
        <f>INDEX(Assumptions!$B$8:$B$12,MATCH(B790,Assumptions!$A$8:$A$12,0))</f>
        <v>Weighted Average</v>
      </c>
      <c r="K790" s="16">
        <f>G790/(1-INDEX(Assumptions!$D$8:$D$12,MATCH(B790,Assumptions!$A$8:$A$12,0)))</f>
        <v>5344.666666666667</v>
      </c>
      <c r="L790" s="16">
        <f t="shared" si="85"/>
        <v>115.44479999999999</v>
      </c>
      <c r="M790" s="16">
        <f t="shared" si="86"/>
        <v>267.23333333333335</v>
      </c>
      <c r="N790" s="14">
        <f>E790*(K790-L790-M790)*IF(F790="GHS",1,Assumptions!$B$4)</f>
        <v>5190240.0058666663</v>
      </c>
      <c r="O790" s="15">
        <f t="shared" ca="1" si="87"/>
        <v>209</v>
      </c>
      <c r="P790" s="15" t="str">
        <f t="shared" ca="1" si="88"/>
        <v>181-365d</v>
      </c>
      <c r="Q790" s="17">
        <f ca="1">IF(P790="0-90d",0,IF(P790="91-180d",INDEX(Assumptions!$F$8:$F$12,MATCH(B790,Assumptions!$A$8:$A$12,0)),IF(P790="181-365d",INDEX(Assumptions!$G$8:$G$12,MATCH(B790,Assumptions!$A$8:$A$12,0)),INDEX(Assumptions!$H$8:$H$12,MATCH(B790,Assumptions!$A$8:$A$12,0)))))</f>
        <v>0.2</v>
      </c>
      <c r="R790" s="14">
        <f t="shared" ca="1" si="89"/>
        <v>805035.07200000004</v>
      </c>
      <c r="S790" s="14">
        <f t="shared" ca="1" si="90"/>
        <v>3220140.2879999997</v>
      </c>
      <c r="T790" s="11" t="s">
        <v>25</v>
      </c>
      <c r="U790" s="18" t="s">
        <v>36</v>
      </c>
    </row>
    <row r="791" spans="1:21" ht="15" customHeight="1" x14ac:dyDescent="0.15">
      <c r="A791" s="10" t="s">
        <v>839</v>
      </c>
      <c r="B791" s="11" t="s">
        <v>41</v>
      </c>
      <c r="C791" s="11" t="s">
        <v>115</v>
      </c>
      <c r="D791" s="12">
        <v>45869</v>
      </c>
      <c r="E791" s="11">
        <v>2995</v>
      </c>
      <c r="F791" s="11" t="s">
        <v>33</v>
      </c>
      <c r="G791" s="13">
        <v>455.49</v>
      </c>
      <c r="H791" s="14">
        <f t="shared" si="84"/>
        <v>1364192.55</v>
      </c>
      <c r="I791" s="14">
        <f>IF(F791="GHS",H791,H791*Assumptions!$B$4)</f>
        <v>1364192.55</v>
      </c>
      <c r="J791" s="15" t="str">
        <f>INDEX(Assumptions!$B$8:$B$12,MATCH(B791,Assumptions!$A$8:$A$12,0))</f>
        <v>Weighted Average</v>
      </c>
      <c r="K791" s="16">
        <f>G791/(1-INDEX(Assumptions!$D$8:$D$12,MATCH(B791,Assumptions!$A$8:$A$12,0)))</f>
        <v>700.7538461538461</v>
      </c>
      <c r="L791" s="16">
        <f t="shared" si="85"/>
        <v>13.6647</v>
      </c>
      <c r="M791" s="16">
        <f t="shared" si="86"/>
        <v>35.037692307692303</v>
      </c>
      <c r="N791" s="14">
        <f>E791*(K791-L791-M791)*IF(F791="GHS",1,Assumptions!$B$4)</f>
        <v>1952894.1042692305</v>
      </c>
      <c r="O791" s="15">
        <f t="shared" ca="1" si="87"/>
        <v>417</v>
      </c>
      <c r="P791" s="15" t="str">
        <f t="shared" ca="1" si="88"/>
        <v>365d+</v>
      </c>
      <c r="Q791" s="17">
        <f ca="1">IF(P791="0-90d",0,IF(P791="91-180d",INDEX(Assumptions!$F$8:$F$12,MATCH(B791,Assumptions!$A$8:$A$12,0)),IF(P791="181-365d",INDEX(Assumptions!$G$8:$G$12,MATCH(B791,Assumptions!$A$8:$A$12,0)),INDEX(Assumptions!$H$8:$H$12,MATCH(B791,Assumptions!$A$8:$A$12,0)))))</f>
        <v>0.8</v>
      </c>
      <c r="R791" s="14">
        <f t="shared" ca="1" si="89"/>
        <v>1091354.04</v>
      </c>
      <c r="S791" s="14">
        <f t="shared" ca="1" si="90"/>
        <v>272838.51</v>
      </c>
      <c r="T791" s="11" t="s">
        <v>50</v>
      </c>
      <c r="U791" s="18" t="s">
        <v>26</v>
      </c>
    </row>
    <row r="792" spans="1:21" ht="15" customHeight="1" x14ac:dyDescent="0.15">
      <c r="A792" s="10" t="s">
        <v>840</v>
      </c>
      <c r="B792" s="11" t="s">
        <v>31</v>
      </c>
      <c r="C792" s="11" t="s">
        <v>76</v>
      </c>
      <c r="D792" s="12">
        <v>46010</v>
      </c>
      <c r="E792" s="11">
        <v>4537</v>
      </c>
      <c r="F792" s="11" t="s">
        <v>33</v>
      </c>
      <c r="G792" s="13">
        <v>2975.62</v>
      </c>
      <c r="H792" s="14">
        <f t="shared" si="84"/>
        <v>13500387.939999999</v>
      </c>
      <c r="I792" s="14">
        <f>IF(F792="GHS",H792,H792*Assumptions!$B$4)</f>
        <v>13500387.939999999</v>
      </c>
      <c r="J792" s="15" t="str">
        <f>INDEX(Assumptions!$B$8:$B$12,MATCH(B792,Assumptions!$A$8:$A$12,0))</f>
        <v>Weighted Average</v>
      </c>
      <c r="K792" s="16">
        <f>G792/(1-INDEX(Assumptions!$D$8:$D$12,MATCH(B792,Assumptions!$A$8:$A$12,0)))</f>
        <v>4132.8055555555557</v>
      </c>
      <c r="L792" s="16">
        <f t="shared" si="85"/>
        <v>89.268599999999992</v>
      </c>
      <c r="M792" s="16">
        <f t="shared" si="86"/>
        <v>206.64027777777778</v>
      </c>
      <c r="N792" s="14">
        <f>E792*(K792-L792-M792)*IF(F792="GHS",1,Assumptions!$B$4)</f>
        <v>17408000.227077778</v>
      </c>
      <c r="O792" s="15">
        <f t="shared" ca="1" si="87"/>
        <v>276</v>
      </c>
      <c r="P792" s="15" t="str">
        <f t="shared" ca="1" si="88"/>
        <v>181-365d</v>
      </c>
      <c r="Q792" s="17">
        <f ca="1">IF(P792="0-90d",0,IF(P792="91-180d",INDEX(Assumptions!$F$8:$F$12,MATCH(B792,Assumptions!$A$8:$A$12,0)),IF(P792="181-365d",INDEX(Assumptions!$G$8:$G$12,MATCH(B792,Assumptions!$A$8:$A$12,0)),INDEX(Assumptions!$H$8:$H$12,MATCH(B792,Assumptions!$A$8:$A$12,0)))))</f>
        <v>0.2</v>
      </c>
      <c r="R792" s="14">
        <f t="shared" ca="1" si="89"/>
        <v>2700077.588</v>
      </c>
      <c r="S792" s="14">
        <f t="shared" ca="1" si="90"/>
        <v>10800310.352</v>
      </c>
      <c r="T792" s="11" t="s">
        <v>25</v>
      </c>
      <c r="U792" s="18" t="s">
        <v>26</v>
      </c>
    </row>
    <row r="793" spans="1:21" ht="15" customHeight="1" x14ac:dyDescent="0.15">
      <c r="A793" s="10" t="s">
        <v>841</v>
      </c>
      <c r="B793" s="11" t="s">
        <v>46</v>
      </c>
      <c r="C793" s="11" t="s">
        <v>52</v>
      </c>
      <c r="D793" s="12">
        <v>46009</v>
      </c>
      <c r="E793" s="11">
        <v>2345</v>
      </c>
      <c r="F793" s="11" t="s">
        <v>33</v>
      </c>
      <c r="G793" s="13">
        <v>319707.84000000003</v>
      </c>
      <c r="H793" s="14">
        <f t="shared" si="84"/>
        <v>749714884.80000007</v>
      </c>
      <c r="I793" s="14">
        <f>IF(F793="GHS",H793,H793*Assumptions!$B$4)</f>
        <v>749714884.80000007</v>
      </c>
      <c r="J793" s="15" t="str">
        <f>INDEX(Assumptions!$B$8:$B$12,MATCH(B793,Assumptions!$A$8:$A$12,0))</f>
        <v>Specific Identification</v>
      </c>
      <c r="K793" s="16">
        <f>G793/(1-INDEX(Assumptions!$D$8:$D$12,MATCH(B793,Assumptions!$A$8:$A$12,0)))</f>
        <v>409881.84615384619</v>
      </c>
      <c r="L793" s="16">
        <f t="shared" si="85"/>
        <v>9591.235200000001</v>
      </c>
      <c r="M793" s="16">
        <f t="shared" si="86"/>
        <v>20494.09230769231</v>
      </c>
      <c r="N793" s="14">
        <f>E793*(K793-L793-M793)*IF(F793="GHS",1,Assumptions!$B$4)</f>
        <v>890622836.22523081</v>
      </c>
      <c r="O793" s="15">
        <f t="shared" ca="1" si="87"/>
        <v>277</v>
      </c>
      <c r="P793" s="15" t="str">
        <f t="shared" ca="1" si="88"/>
        <v>181-365d</v>
      </c>
      <c r="Q793" s="17">
        <f ca="1">IF(P793="0-90d",0,IF(P793="91-180d",INDEX(Assumptions!$F$8:$F$12,MATCH(B793,Assumptions!$A$8:$A$12,0)),IF(P793="181-365d",INDEX(Assumptions!$G$8:$G$12,MATCH(B793,Assumptions!$A$8:$A$12,0)),INDEX(Assumptions!$H$8:$H$12,MATCH(B793,Assumptions!$A$8:$A$12,0)))))</f>
        <v>0.05</v>
      </c>
      <c r="R793" s="14">
        <f t="shared" ca="1" si="89"/>
        <v>37485744.240000002</v>
      </c>
      <c r="S793" s="14">
        <f t="shared" ca="1" si="90"/>
        <v>712229140.56000006</v>
      </c>
      <c r="T793" s="11" t="s">
        <v>25</v>
      </c>
      <c r="U793" s="18" t="s">
        <v>26</v>
      </c>
    </row>
    <row r="794" spans="1:21" ht="15" customHeight="1" x14ac:dyDescent="0.15">
      <c r="A794" s="10" t="s">
        <v>842</v>
      </c>
      <c r="B794" s="11" t="s">
        <v>22</v>
      </c>
      <c r="C794" s="11" t="s">
        <v>81</v>
      </c>
      <c r="D794" s="12">
        <v>45800</v>
      </c>
      <c r="E794" s="11">
        <v>412</v>
      </c>
      <c r="F794" s="11" t="s">
        <v>24</v>
      </c>
      <c r="G794" s="13">
        <v>11020.17</v>
      </c>
      <c r="H794" s="14">
        <f t="shared" si="84"/>
        <v>4540310.04</v>
      </c>
      <c r="I794" s="14">
        <f>IF(F794="GHS",H794,H794*Assumptions!$B$4)</f>
        <v>49035348.432000004</v>
      </c>
      <c r="J794" s="15" t="str">
        <f>INDEX(Assumptions!$B$8:$B$12,MATCH(B794,Assumptions!$A$8:$A$12,0))</f>
        <v>FIFO</v>
      </c>
      <c r="K794" s="16">
        <f>G794/(1-INDEX(Assumptions!$D$8:$D$12,MATCH(B794,Assumptions!$A$8:$A$12,0)))</f>
        <v>13439.231707317073</v>
      </c>
      <c r="L794" s="16">
        <f t="shared" si="85"/>
        <v>330.60509999999999</v>
      </c>
      <c r="M794" s="16">
        <f t="shared" si="86"/>
        <v>671.96158536585369</v>
      </c>
      <c r="N794" s="14">
        <f>E794*(K794-L794-M794)*IF(F794="GHS",1,Assumptions!$B$4)</f>
        <v>55338184.681674145</v>
      </c>
      <c r="O794" s="15">
        <f t="shared" ca="1" si="87"/>
        <v>486</v>
      </c>
      <c r="P794" s="15" t="str">
        <f t="shared" ca="1" si="88"/>
        <v>365d+</v>
      </c>
      <c r="Q794" s="17">
        <f ca="1">IF(P794="0-90d",0,IF(P794="91-180d",INDEX(Assumptions!$F$8:$F$12,MATCH(B794,Assumptions!$A$8:$A$12,0)),IF(P794="181-365d",INDEX(Assumptions!$G$8:$G$12,MATCH(B794,Assumptions!$A$8:$A$12,0)),INDEX(Assumptions!$H$8:$H$12,MATCH(B794,Assumptions!$A$8:$A$12,0)))))</f>
        <v>0.5</v>
      </c>
      <c r="R794" s="14">
        <f t="shared" ca="1" si="89"/>
        <v>24517674.216000002</v>
      </c>
      <c r="S794" s="14">
        <f t="shared" ca="1" si="90"/>
        <v>24517674.216000002</v>
      </c>
      <c r="T794" s="11" t="s">
        <v>25</v>
      </c>
      <c r="U794" s="18" t="s">
        <v>26</v>
      </c>
    </row>
    <row r="795" spans="1:21" ht="15" customHeight="1" x14ac:dyDescent="0.15">
      <c r="A795" s="10" t="s">
        <v>843</v>
      </c>
      <c r="B795" s="11" t="s">
        <v>41</v>
      </c>
      <c r="C795" s="11" t="s">
        <v>49</v>
      </c>
      <c r="D795" s="12">
        <v>46024</v>
      </c>
      <c r="E795" s="11">
        <v>4421</v>
      </c>
      <c r="F795" s="11" t="s">
        <v>33</v>
      </c>
      <c r="G795" s="13">
        <v>626.75</v>
      </c>
      <c r="H795" s="14">
        <f t="shared" si="84"/>
        <v>2770861.75</v>
      </c>
      <c r="I795" s="14">
        <f>IF(F795="GHS",H795,H795*Assumptions!$B$4)</f>
        <v>2770861.75</v>
      </c>
      <c r="J795" s="15" t="str">
        <f>INDEX(Assumptions!$B$8:$B$12,MATCH(B795,Assumptions!$A$8:$A$12,0))</f>
        <v>Weighted Average</v>
      </c>
      <c r="K795" s="16">
        <f>G795/(1-INDEX(Assumptions!$D$8:$D$12,MATCH(B795,Assumptions!$A$8:$A$12,0)))</f>
        <v>964.23076923076917</v>
      </c>
      <c r="L795" s="16">
        <f t="shared" si="85"/>
        <v>18.802499999999998</v>
      </c>
      <c r="M795" s="16">
        <f t="shared" si="86"/>
        <v>48.21153846153846</v>
      </c>
      <c r="N795" s="14">
        <f>E795*(K795-L795-M795)*IF(F795="GHS",1,Assumptions!$B$4)</f>
        <v>3966595.166730769</v>
      </c>
      <c r="O795" s="15">
        <f t="shared" ca="1" si="87"/>
        <v>262</v>
      </c>
      <c r="P795" s="15" t="str">
        <f t="shared" ca="1" si="88"/>
        <v>181-365d</v>
      </c>
      <c r="Q795" s="17">
        <f ca="1">IF(P795="0-90d",0,IF(P795="91-180d",INDEX(Assumptions!$F$8:$F$12,MATCH(B795,Assumptions!$A$8:$A$12,0)),IF(P795="181-365d",INDEX(Assumptions!$G$8:$G$12,MATCH(B795,Assumptions!$A$8:$A$12,0)),INDEX(Assumptions!$H$8:$H$12,MATCH(B795,Assumptions!$A$8:$A$12,0)))))</f>
        <v>0.35</v>
      </c>
      <c r="R795" s="14">
        <f t="shared" ca="1" si="89"/>
        <v>969801.61249999993</v>
      </c>
      <c r="S795" s="14">
        <f t="shared" ca="1" si="90"/>
        <v>1801060.1375000002</v>
      </c>
      <c r="T795" s="11" t="s">
        <v>25</v>
      </c>
      <c r="U795" s="18" t="s">
        <v>26</v>
      </c>
    </row>
    <row r="796" spans="1:21" ht="15" customHeight="1" x14ac:dyDescent="0.15">
      <c r="A796" s="10" t="s">
        <v>844</v>
      </c>
      <c r="B796" s="11" t="s">
        <v>31</v>
      </c>
      <c r="C796" s="11" t="s">
        <v>76</v>
      </c>
      <c r="D796" s="12">
        <v>45767</v>
      </c>
      <c r="E796" s="11">
        <v>4858</v>
      </c>
      <c r="F796" s="11" t="s">
        <v>33</v>
      </c>
      <c r="G796" s="13">
        <v>6255.16</v>
      </c>
      <c r="H796" s="14">
        <f t="shared" si="84"/>
        <v>30387567.279999997</v>
      </c>
      <c r="I796" s="14">
        <f>IF(F796="GHS",H796,H796*Assumptions!$B$4)</f>
        <v>30387567.279999997</v>
      </c>
      <c r="J796" s="15" t="str">
        <f>INDEX(Assumptions!$B$8:$B$12,MATCH(B796,Assumptions!$A$8:$A$12,0))</f>
        <v>Weighted Average</v>
      </c>
      <c r="K796" s="16">
        <f>G796/(1-INDEX(Assumptions!$D$8:$D$12,MATCH(B796,Assumptions!$A$8:$A$12,0)))</f>
        <v>8687.7222222222226</v>
      </c>
      <c r="L796" s="16">
        <f t="shared" si="85"/>
        <v>187.65479999999999</v>
      </c>
      <c r="M796" s="16">
        <f t="shared" si="86"/>
        <v>434.38611111111118</v>
      </c>
      <c r="N796" s="14">
        <f>E796*(K796-L796-M796)*IF(F796="GHS",1,Assumptions!$B$4)</f>
        <v>39183079.809377782</v>
      </c>
      <c r="O796" s="15">
        <f t="shared" ca="1" si="87"/>
        <v>519</v>
      </c>
      <c r="P796" s="15" t="str">
        <f t="shared" ca="1" si="88"/>
        <v>365d+</v>
      </c>
      <c r="Q796" s="17">
        <f ca="1">IF(P796="0-90d",0,IF(P796="91-180d",INDEX(Assumptions!$F$8:$F$12,MATCH(B796,Assumptions!$A$8:$A$12,0)),IF(P796="181-365d",INDEX(Assumptions!$G$8:$G$12,MATCH(B796,Assumptions!$A$8:$A$12,0)),INDEX(Assumptions!$H$8:$H$12,MATCH(B796,Assumptions!$A$8:$A$12,0)))))</f>
        <v>0.6</v>
      </c>
      <c r="R796" s="14">
        <f t="shared" ca="1" si="89"/>
        <v>18232540.367999997</v>
      </c>
      <c r="S796" s="14">
        <f t="shared" ca="1" si="90"/>
        <v>12155026.912</v>
      </c>
      <c r="T796" s="11" t="s">
        <v>25</v>
      </c>
      <c r="U796" s="18" t="s">
        <v>26</v>
      </c>
    </row>
    <row r="797" spans="1:21" ht="15" customHeight="1" x14ac:dyDescent="0.15">
      <c r="A797" s="10" t="s">
        <v>845</v>
      </c>
      <c r="B797" s="11" t="s">
        <v>31</v>
      </c>
      <c r="C797" s="11" t="s">
        <v>32</v>
      </c>
      <c r="D797" s="12">
        <v>46153</v>
      </c>
      <c r="E797" s="11">
        <v>482</v>
      </c>
      <c r="F797" s="11" t="s">
        <v>33</v>
      </c>
      <c r="G797" s="13">
        <v>5687.26</v>
      </c>
      <c r="H797" s="14">
        <f t="shared" si="84"/>
        <v>2741259.3200000003</v>
      </c>
      <c r="I797" s="14">
        <f>IF(F797="GHS",H797,H797*Assumptions!$B$4)</f>
        <v>2741259.3200000003</v>
      </c>
      <c r="J797" s="15" t="str">
        <f>INDEX(Assumptions!$B$8:$B$12,MATCH(B797,Assumptions!$A$8:$A$12,0))</f>
        <v>Weighted Average</v>
      </c>
      <c r="K797" s="16">
        <f>G797/(1-INDEX(Assumptions!$D$8:$D$12,MATCH(B797,Assumptions!$A$8:$A$12,0)))</f>
        <v>7898.9722222222226</v>
      </c>
      <c r="L797" s="16">
        <f t="shared" si="85"/>
        <v>170.61779999999999</v>
      </c>
      <c r="M797" s="16">
        <f t="shared" si="86"/>
        <v>394.94861111111118</v>
      </c>
      <c r="N797" s="14">
        <f>E797*(K797-L797-M797)*IF(F797="GHS",1,Assumptions!$B$4)</f>
        <v>3534701.6009555557</v>
      </c>
      <c r="O797" s="15">
        <f t="shared" ca="1" si="87"/>
        <v>133</v>
      </c>
      <c r="P797" s="15" t="str">
        <f t="shared" ca="1" si="88"/>
        <v>91-180d</v>
      </c>
      <c r="Q797" s="17">
        <f ca="1">IF(P797="0-90d",0,IF(P797="91-180d",INDEX(Assumptions!$F$8:$F$12,MATCH(B797,Assumptions!$A$8:$A$12,0)),IF(P797="181-365d",INDEX(Assumptions!$G$8:$G$12,MATCH(B797,Assumptions!$A$8:$A$12,0)),INDEX(Assumptions!$H$8:$H$12,MATCH(B797,Assumptions!$A$8:$A$12,0)))))</f>
        <v>0.05</v>
      </c>
      <c r="R797" s="14">
        <f t="shared" ca="1" si="89"/>
        <v>137062.96600000001</v>
      </c>
      <c r="S797" s="14">
        <f t="shared" si="90"/>
        <v>0</v>
      </c>
      <c r="T797" s="11" t="s">
        <v>39</v>
      </c>
      <c r="U797" s="18" t="s">
        <v>26</v>
      </c>
    </row>
    <row r="798" spans="1:21" ht="15" customHeight="1" x14ac:dyDescent="0.15">
      <c r="A798" s="10" t="s">
        <v>846</v>
      </c>
      <c r="B798" s="11" t="s">
        <v>46</v>
      </c>
      <c r="C798" s="11" t="s">
        <v>119</v>
      </c>
      <c r="D798" s="12">
        <v>46092</v>
      </c>
      <c r="E798" s="11">
        <v>3095</v>
      </c>
      <c r="F798" s="11" t="s">
        <v>33</v>
      </c>
      <c r="G798" s="13">
        <v>986994.46</v>
      </c>
      <c r="H798" s="14">
        <f t="shared" si="84"/>
        <v>3054747853.6999998</v>
      </c>
      <c r="I798" s="14">
        <f>IF(F798="GHS",H798,H798*Assumptions!$B$4)</f>
        <v>3054747853.6999998</v>
      </c>
      <c r="J798" s="15" t="str">
        <f>INDEX(Assumptions!$B$8:$B$12,MATCH(B798,Assumptions!$A$8:$A$12,0))</f>
        <v>Specific Identification</v>
      </c>
      <c r="K798" s="16">
        <f>G798/(1-INDEX(Assumptions!$D$8:$D$12,MATCH(B798,Assumptions!$A$8:$A$12,0)))</f>
        <v>1265377.5128205128</v>
      </c>
      <c r="L798" s="16">
        <f t="shared" si="85"/>
        <v>29609.833799999997</v>
      </c>
      <c r="M798" s="16">
        <f t="shared" si="86"/>
        <v>63268.875641025639</v>
      </c>
      <c r="N798" s="14">
        <f>E798*(K798-L798-M798)*IF(F798="GHS",1,Assumptions!$B$4)</f>
        <v>3628883796.4595132</v>
      </c>
      <c r="O798" s="15">
        <f t="shared" ca="1" si="87"/>
        <v>194</v>
      </c>
      <c r="P798" s="15" t="str">
        <f t="shared" ca="1" si="88"/>
        <v>181-365d</v>
      </c>
      <c r="Q798" s="17">
        <f ca="1">IF(P798="0-90d",0,IF(P798="91-180d",INDEX(Assumptions!$F$8:$F$12,MATCH(B798,Assumptions!$A$8:$A$12,0)),IF(P798="181-365d",INDEX(Assumptions!$G$8:$G$12,MATCH(B798,Assumptions!$A$8:$A$12,0)),INDEX(Assumptions!$H$8:$H$12,MATCH(B798,Assumptions!$A$8:$A$12,0)))))</f>
        <v>0.05</v>
      </c>
      <c r="R798" s="14">
        <f t="shared" ca="1" si="89"/>
        <v>152737392.685</v>
      </c>
      <c r="S798" s="14">
        <f t="shared" ca="1" si="90"/>
        <v>2902010461.0149999</v>
      </c>
      <c r="T798" s="11" t="s">
        <v>50</v>
      </c>
      <c r="U798" s="18" t="s">
        <v>26</v>
      </c>
    </row>
    <row r="799" spans="1:21" ht="15" customHeight="1" x14ac:dyDescent="0.15">
      <c r="A799" s="10" t="s">
        <v>847</v>
      </c>
      <c r="B799" s="11" t="s">
        <v>31</v>
      </c>
      <c r="C799" s="11" t="s">
        <v>76</v>
      </c>
      <c r="D799" s="12">
        <v>45907</v>
      </c>
      <c r="E799" s="11">
        <v>4513</v>
      </c>
      <c r="F799" s="11" t="s">
        <v>33</v>
      </c>
      <c r="G799" s="13">
        <v>5636.32</v>
      </c>
      <c r="H799" s="14">
        <f t="shared" si="84"/>
        <v>25436712.16</v>
      </c>
      <c r="I799" s="14">
        <f>IF(F799="GHS",H799,H799*Assumptions!$B$4)</f>
        <v>25436712.16</v>
      </c>
      <c r="J799" s="15" t="str">
        <f>INDEX(Assumptions!$B$8:$B$12,MATCH(B799,Assumptions!$A$8:$A$12,0))</f>
        <v>Weighted Average</v>
      </c>
      <c r="K799" s="16">
        <f>G799/(1-INDEX(Assumptions!$D$8:$D$12,MATCH(B799,Assumptions!$A$8:$A$12,0)))</f>
        <v>7828.2222222222217</v>
      </c>
      <c r="L799" s="16">
        <f t="shared" si="85"/>
        <v>169.08959999999999</v>
      </c>
      <c r="M799" s="16">
        <f t="shared" si="86"/>
        <v>391.4111111111111</v>
      </c>
      <c r="N799" s="14">
        <f>E799*(K799-L799-M799)*IF(F799="GHS",1,Assumptions!$B$4)</f>
        <v>32799227.179644439</v>
      </c>
      <c r="O799" s="15">
        <f t="shared" ca="1" si="87"/>
        <v>379</v>
      </c>
      <c r="P799" s="15" t="str">
        <f t="shared" ca="1" si="88"/>
        <v>365d+</v>
      </c>
      <c r="Q799" s="17">
        <f ca="1">IF(P799="0-90d",0,IF(P799="91-180d",INDEX(Assumptions!$F$8:$F$12,MATCH(B799,Assumptions!$A$8:$A$12,0)),IF(P799="181-365d",INDEX(Assumptions!$G$8:$G$12,MATCH(B799,Assumptions!$A$8:$A$12,0)),INDEX(Assumptions!$H$8:$H$12,MATCH(B799,Assumptions!$A$8:$A$12,0)))))</f>
        <v>0.6</v>
      </c>
      <c r="R799" s="14">
        <f t="shared" ca="1" si="89"/>
        <v>15262027.296</v>
      </c>
      <c r="S799" s="14">
        <f t="shared" ca="1" si="90"/>
        <v>10174684.864</v>
      </c>
      <c r="T799" s="11" t="s">
        <v>25</v>
      </c>
      <c r="U799" s="18" t="s">
        <v>26</v>
      </c>
    </row>
    <row r="800" spans="1:21" ht="15" customHeight="1" x14ac:dyDescent="0.15">
      <c r="A800" s="10" t="s">
        <v>848</v>
      </c>
      <c r="B800" s="11" t="s">
        <v>31</v>
      </c>
      <c r="C800" s="11" t="s">
        <v>63</v>
      </c>
      <c r="D800" s="12">
        <v>45978</v>
      </c>
      <c r="E800" s="11">
        <v>1884</v>
      </c>
      <c r="F800" s="11" t="s">
        <v>33</v>
      </c>
      <c r="G800" s="13">
        <v>4377.13</v>
      </c>
      <c r="H800" s="14">
        <f t="shared" si="84"/>
        <v>8246512.9199999999</v>
      </c>
      <c r="I800" s="14">
        <f>IF(F800="GHS",H800,H800*Assumptions!$B$4)</f>
        <v>8246512.9199999999</v>
      </c>
      <c r="J800" s="15" t="str">
        <f>INDEX(Assumptions!$B$8:$B$12,MATCH(B800,Assumptions!$A$8:$A$12,0))</f>
        <v>Weighted Average</v>
      </c>
      <c r="K800" s="16">
        <f>G800/(1-INDEX(Assumptions!$D$8:$D$12,MATCH(B800,Assumptions!$A$8:$A$12,0)))</f>
        <v>6079.3472222222226</v>
      </c>
      <c r="L800" s="16">
        <f t="shared" si="85"/>
        <v>131.31389999999999</v>
      </c>
      <c r="M800" s="16">
        <f t="shared" si="86"/>
        <v>303.96736111111113</v>
      </c>
      <c r="N800" s="14">
        <f>E800*(K800-L800-M800)*IF(F800="GHS",1,Assumptions!$B$4)</f>
        <v>10633420.270733334</v>
      </c>
      <c r="O800" s="15">
        <f t="shared" ca="1" si="87"/>
        <v>308</v>
      </c>
      <c r="P800" s="15" t="str">
        <f t="shared" ca="1" si="88"/>
        <v>181-365d</v>
      </c>
      <c r="Q800" s="17">
        <f ca="1">IF(P800="0-90d",0,IF(P800="91-180d",INDEX(Assumptions!$F$8:$F$12,MATCH(B800,Assumptions!$A$8:$A$12,0)),IF(P800="181-365d",INDEX(Assumptions!$G$8:$G$12,MATCH(B800,Assumptions!$A$8:$A$12,0)),INDEX(Assumptions!$H$8:$H$12,MATCH(B800,Assumptions!$A$8:$A$12,0)))))</f>
        <v>0.2</v>
      </c>
      <c r="R800" s="14">
        <f t="shared" ca="1" si="89"/>
        <v>1649302.584</v>
      </c>
      <c r="S800" s="14">
        <f t="shared" ca="1" si="90"/>
        <v>6597210.3360000001</v>
      </c>
      <c r="T800" s="11" t="s">
        <v>25</v>
      </c>
      <c r="U800" s="18" t="s">
        <v>26</v>
      </c>
    </row>
    <row r="801" spans="1:21" ht="15" customHeight="1" x14ac:dyDescent="0.15">
      <c r="A801" s="10" t="s">
        <v>849</v>
      </c>
      <c r="B801" s="11" t="s">
        <v>28</v>
      </c>
      <c r="C801" s="11" t="s">
        <v>55</v>
      </c>
      <c r="D801" s="12">
        <v>45825</v>
      </c>
      <c r="E801" s="11">
        <v>780</v>
      </c>
      <c r="F801" s="11" t="s">
        <v>24</v>
      </c>
      <c r="G801" s="13">
        <v>4428.4399999999996</v>
      </c>
      <c r="H801" s="14">
        <f t="shared" si="84"/>
        <v>3454183.1999999997</v>
      </c>
      <c r="I801" s="14">
        <f>IF(F801="GHS",H801,H801*Assumptions!$B$4)</f>
        <v>37305178.560000002</v>
      </c>
      <c r="J801" s="15" t="str">
        <f>INDEX(Assumptions!$B$8:$B$12,MATCH(B801,Assumptions!$A$8:$A$12,0))</f>
        <v>Fair Value Less Costs to Sell</v>
      </c>
      <c r="K801" s="16">
        <f>G801/(1-INDEX(Assumptions!$D$8:$D$12,MATCH(B801,Assumptions!$A$8:$A$12,0)))</f>
        <v>5032.3181818181811</v>
      </c>
      <c r="L801" s="16">
        <f t="shared" si="85"/>
        <v>132.85319999999999</v>
      </c>
      <c r="M801" s="16">
        <f t="shared" si="86"/>
        <v>251.61590909090907</v>
      </c>
      <c r="N801" s="14">
        <f>E801*(K801-L801-M801)*IF(F801="GHS",1,Assumptions!$B$4)</f>
        <v>39153480.588654548</v>
      </c>
      <c r="O801" s="15">
        <f t="shared" ca="1" si="87"/>
        <v>461</v>
      </c>
      <c r="P801" s="15" t="str">
        <f t="shared" ca="1" si="88"/>
        <v>365d+</v>
      </c>
      <c r="Q801" s="17">
        <f ca="1">IF(P801="0-90d",0,IF(P801="91-180d",INDEX(Assumptions!$F$8:$F$12,MATCH(B801,Assumptions!$A$8:$A$12,0)),IF(P801="181-365d",INDEX(Assumptions!$G$8:$G$12,MATCH(B801,Assumptions!$A$8:$A$12,0)),INDEX(Assumptions!$H$8:$H$12,MATCH(B801,Assumptions!$A$8:$A$12,0)))))</f>
        <v>0.4</v>
      </c>
      <c r="R801" s="14">
        <f t="shared" ca="1" si="89"/>
        <v>14922071.424000002</v>
      </c>
      <c r="S801" s="14">
        <f t="shared" ca="1" si="90"/>
        <v>22383107.136</v>
      </c>
      <c r="T801" s="11" t="s">
        <v>25</v>
      </c>
      <c r="U801" s="18" t="s">
        <v>26</v>
      </c>
    </row>
    <row r="802" spans="1:21" ht="15" customHeight="1" x14ac:dyDescent="0.15">
      <c r="A802" s="10" t="s">
        <v>850</v>
      </c>
      <c r="B802" s="11" t="s">
        <v>31</v>
      </c>
      <c r="C802" s="11" t="s">
        <v>63</v>
      </c>
      <c r="D802" s="12">
        <v>45805</v>
      </c>
      <c r="E802" s="11">
        <v>2396</v>
      </c>
      <c r="F802" s="11" t="s">
        <v>33</v>
      </c>
      <c r="G802" s="13">
        <v>1711.56</v>
      </c>
      <c r="H802" s="14">
        <f t="shared" si="84"/>
        <v>4100897.76</v>
      </c>
      <c r="I802" s="14">
        <f>IF(F802="GHS",H802,H802*Assumptions!$B$4)</f>
        <v>4100897.76</v>
      </c>
      <c r="J802" s="15" t="str">
        <f>INDEX(Assumptions!$B$8:$B$12,MATCH(B802,Assumptions!$A$8:$A$12,0))</f>
        <v>Weighted Average</v>
      </c>
      <c r="K802" s="16">
        <f>G802/(1-INDEX(Assumptions!$D$8:$D$12,MATCH(B802,Assumptions!$A$8:$A$12,0)))</f>
        <v>2377.1666666666665</v>
      </c>
      <c r="L802" s="16">
        <f t="shared" si="85"/>
        <v>51.346799999999995</v>
      </c>
      <c r="M802" s="16">
        <f t="shared" si="86"/>
        <v>118.85833333333333</v>
      </c>
      <c r="N802" s="14">
        <f>E802*(K802-L802-M802)*IF(F802="GHS",1,Assumptions!$B$4)</f>
        <v>5287879.833866667</v>
      </c>
      <c r="O802" s="15">
        <f t="shared" ca="1" si="87"/>
        <v>481</v>
      </c>
      <c r="P802" s="15" t="str">
        <f t="shared" ca="1" si="88"/>
        <v>365d+</v>
      </c>
      <c r="Q802" s="17">
        <f ca="1">IF(P802="0-90d",0,IF(P802="91-180d",INDEX(Assumptions!$F$8:$F$12,MATCH(B802,Assumptions!$A$8:$A$12,0)),IF(P802="181-365d",INDEX(Assumptions!$G$8:$G$12,MATCH(B802,Assumptions!$A$8:$A$12,0)),INDEX(Assumptions!$H$8:$H$12,MATCH(B802,Assumptions!$A$8:$A$12,0)))))</f>
        <v>0.6</v>
      </c>
      <c r="R802" s="14">
        <f t="shared" ca="1" si="89"/>
        <v>2460538.656</v>
      </c>
      <c r="S802" s="14">
        <f t="shared" ca="1" si="90"/>
        <v>1640359.1039999998</v>
      </c>
      <c r="T802" s="11" t="s">
        <v>25</v>
      </c>
      <c r="U802" s="18" t="s">
        <v>26</v>
      </c>
    </row>
    <row r="803" spans="1:21" ht="15" customHeight="1" x14ac:dyDescent="0.15">
      <c r="A803" s="10" t="s">
        <v>851</v>
      </c>
      <c r="B803" s="11" t="s">
        <v>31</v>
      </c>
      <c r="C803" s="11" t="s">
        <v>63</v>
      </c>
      <c r="D803" s="12">
        <v>46139</v>
      </c>
      <c r="E803" s="11">
        <v>2890</v>
      </c>
      <c r="F803" s="11" t="s">
        <v>33</v>
      </c>
      <c r="G803" s="13">
        <v>849.7</v>
      </c>
      <c r="H803" s="14">
        <f t="shared" si="84"/>
        <v>2455633</v>
      </c>
      <c r="I803" s="14">
        <f>IF(F803="GHS",H803,H803*Assumptions!$B$4)</f>
        <v>2455633</v>
      </c>
      <c r="J803" s="15" t="str">
        <f>INDEX(Assumptions!$B$8:$B$12,MATCH(B803,Assumptions!$A$8:$A$12,0))</f>
        <v>Weighted Average</v>
      </c>
      <c r="K803" s="16">
        <f>G803/(1-INDEX(Assumptions!$D$8:$D$12,MATCH(B803,Assumptions!$A$8:$A$12,0)))</f>
        <v>1180.1388888888889</v>
      </c>
      <c r="L803" s="16">
        <f t="shared" si="85"/>
        <v>25.491</v>
      </c>
      <c r="M803" s="16">
        <f t="shared" si="86"/>
        <v>59.00694444444445</v>
      </c>
      <c r="N803" s="14">
        <f>E803*(K803-L803-M803)*IF(F803="GHS",1,Assumptions!$B$4)</f>
        <v>3166402.3294444447</v>
      </c>
      <c r="O803" s="15">
        <f t="shared" ca="1" si="87"/>
        <v>147</v>
      </c>
      <c r="P803" s="15" t="str">
        <f t="shared" ca="1" si="88"/>
        <v>91-180d</v>
      </c>
      <c r="Q803" s="17">
        <f ca="1">IF(P803="0-90d",0,IF(P803="91-180d",INDEX(Assumptions!$F$8:$F$12,MATCH(B803,Assumptions!$A$8:$A$12,0)),IF(P803="181-365d",INDEX(Assumptions!$G$8:$G$12,MATCH(B803,Assumptions!$A$8:$A$12,0)),INDEX(Assumptions!$H$8:$H$12,MATCH(B803,Assumptions!$A$8:$A$12,0)))))</f>
        <v>0.05</v>
      </c>
      <c r="R803" s="14">
        <f t="shared" ca="1" si="89"/>
        <v>122781.65000000001</v>
      </c>
      <c r="S803" s="14">
        <f t="shared" ca="1" si="90"/>
        <v>2332851.35</v>
      </c>
      <c r="T803" s="11" t="s">
        <v>25</v>
      </c>
      <c r="U803" s="18" t="s">
        <v>26</v>
      </c>
    </row>
    <row r="804" spans="1:21" ht="15" customHeight="1" x14ac:dyDescent="0.15">
      <c r="A804" s="10" t="s">
        <v>852</v>
      </c>
      <c r="B804" s="11" t="s">
        <v>31</v>
      </c>
      <c r="C804" s="11" t="s">
        <v>32</v>
      </c>
      <c r="D804" s="12">
        <v>46075</v>
      </c>
      <c r="E804" s="11">
        <v>1291</v>
      </c>
      <c r="F804" s="11" t="s">
        <v>33</v>
      </c>
      <c r="G804" s="13">
        <v>1927.16</v>
      </c>
      <c r="H804" s="14">
        <f t="shared" si="84"/>
        <v>2487963.56</v>
      </c>
      <c r="I804" s="14">
        <f>IF(F804="GHS",H804,H804*Assumptions!$B$4)</f>
        <v>2487963.56</v>
      </c>
      <c r="J804" s="15" t="str">
        <f>INDEX(Assumptions!$B$8:$B$12,MATCH(B804,Assumptions!$A$8:$A$12,0))</f>
        <v>Weighted Average</v>
      </c>
      <c r="K804" s="16">
        <f>G804/(1-INDEX(Assumptions!$D$8:$D$12,MATCH(B804,Assumptions!$A$8:$A$12,0)))</f>
        <v>2676.6111111111113</v>
      </c>
      <c r="L804" s="16">
        <f t="shared" si="85"/>
        <v>57.814799999999998</v>
      </c>
      <c r="M804" s="16">
        <f t="shared" si="86"/>
        <v>133.83055555555558</v>
      </c>
      <c r="N804" s="14">
        <f>E804*(K804-L804-M804)*IF(F804="GHS",1,Assumptions!$B$4)</f>
        <v>3208090.7904222221</v>
      </c>
      <c r="O804" s="15">
        <f t="shared" ca="1" si="87"/>
        <v>211</v>
      </c>
      <c r="P804" s="15" t="str">
        <f t="shared" ca="1" si="88"/>
        <v>181-365d</v>
      </c>
      <c r="Q804" s="17">
        <f ca="1">IF(P804="0-90d",0,IF(P804="91-180d",INDEX(Assumptions!$F$8:$F$12,MATCH(B804,Assumptions!$A$8:$A$12,0)),IF(P804="181-365d",INDEX(Assumptions!$G$8:$G$12,MATCH(B804,Assumptions!$A$8:$A$12,0)),INDEX(Assumptions!$H$8:$H$12,MATCH(B804,Assumptions!$A$8:$A$12,0)))))</f>
        <v>0.2</v>
      </c>
      <c r="R804" s="14">
        <f t="shared" ca="1" si="89"/>
        <v>497592.71200000006</v>
      </c>
      <c r="S804" s="14">
        <f t="shared" ca="1" si="90"/>
        <v>1990370.848</v>
      </c>
      <c r="T804" s="11" t="s">
        <v>25</v>
      </c>
      <c r="U804" s="18" t="s">
        <v>26</v>
      </c>
    </row>
    <row r="805" spans="1:21" ht="15" customHeight="1" x14ac:dyDescent="0.15">
      <c r="A805" s="10" t="s">
        <v>853</v>
      </c>
      <c r="B805" s="11" t="s">
        <v>28</v>
      </c>
      <c r="C805" s="11" t="s">
        <v>38</v>
      </c>
      <c r="D805" s="12">
        <v>46122</v>
      </c>
      <c r="E805" s="11">
        <v>3453</v>
      </c>
      <c r="F805" s="11" t="s">
        <v>24</v>
      </c>
      <c r="G805" s="13">
        <v>3786.45</v>
      </c>
      <c r="H805" s="14">
        <f t="shared" si="84"/>
        <v>13074611.85</v>
      </c>
      <c r="I805" s="14">
        <f>IF(F805="GHS",H805,H805*Assumptions!$B$4)</f>
        <v>141205807.98000002</v>
      </c>
      <c r="J805" s="15" t="str">
        <f>INDEX(Assumptions!$B$8:$B$12,MATCH(B805,Assumptions!$A$8:$A$12,0))</f>
        <v>Fair Value Less Costs to Sell</v>
      </c>
      <c r="K805" s="16">
        <f>G805/(1-INDEX(Assumptions!$D$8:$D$12,MATCH(B805,Assumptions!$A$8:$A$12,0)))</f>
        <v>4302.784090909091</v>
      </c>
      <c r="L805" s="16">
        <f t="shared" si="85"/>
        <v>113.59349999999999</v>
      </c>
      <c r="M805" s="16">
        <f t="shared" si="86"/>
        <v>215.13920454545456</v>
      </c>
      <c r="N805" s="14">
        <f>E805*(K805-L805-M805)*IF(F805="GHS",1,Assumptions!$B$4)</f>
        <v>148201913.9208273</v>
      </c>
      <c r="O805" s="15">
        <f t="shared" ca="1" si="87"/>
        <v>164</v>
      </c>
      <c r="P805" s="15" t="str">
        <f t="shared" ca="1" si="88"/>
        <v>91-180d</v>
      </c>
      <c r="Q805" s="17">
        <f ca="1">IF(P805="0-90d",0,IF(P805="91-180d",INDEX(Assumptions!$F$8:$F$12,MATCH(B805,Assumptions!$A$8:$A$12,0)),IF(P805="181-365d",INDEX(Assumptions!$G$8:$G$12,MATCH(B805,Assumptions!$A$8:$A$12,0)),INDEX(Assumptions!$H$8:$H$12,MATCH(B805,Assumptions!$A$8:$A$12,0)))))</f>
        <v>0.02</v>
      </c>
      <c r="R805" s="14">
        <f t="shared" ca="1" si="89"/>
        <v>2824116.1596000004</v>
      </c>
      <c r="S805" s="14">
        <f t="shared" ca="1" si="90"/>
        <v>138381691.82040003</v>
      </c>
      <c r="T805" s="11" t="s">
        <v>25</v>
      </c>
      <c r="U805" s="18" t="s">
        <v>26</v>
      </c>
    </row>
    <row r="806" spans="1:21" ht="15" customHeight="1" x14ac:dyDescent="0.15">
      <c r="A806" s="10" t="s">
        <v>854</v>
      </c>
      <c r="B806" s="11" t="s">
        <v>41</v>
      </c>
      <c r="C806" s="11" t="s">
        <v>44</v>
      </c>
      <c r="D806" s="12">
        <v>46219</v>
      </c>
      <c r="E806" s="11">
        <v>4729</v>
      </c>
      <c r="F806" s="11" t="s">
        <v>33</v>
      </c>
      <c r="G806" s="13">
        <v>269.25</v>
      </c>
      <c r="H806" s="14">
        <f t="shared" si="84"/>
        <v>1273283.25</v>
      </c>
      <c r="I806" s="14">
        <f>IF(F806="GHS",H806,H806*Assumptions!$B$4)</f>
        <v>1273283.25</v>
      </c>
      <c r="J806" s="15" t="str">
        <f>INDEX(Assumptions!$B$8:$B$12,MATCH(B806,Assumptions!$A$8:$A$12,0))</f>
        <v>Weighted Average</v>
      </c>
      <c r="K806" s="16">
        <f>G806/(1-INDEX(Assumptions!$D$8:$D$12,MATCH(B806,Assumptions!$A$8:$A$12,0)))</f>
        <v>414.23076923076923</v>
      </c>
      <c r="L806" s="16">
        <f t="shared" si="85"/>
        <v>8.0775000000000006</v>
      </c>
      <c r="M806" s="16">
        <f t="shared" si="86"/>
        <v>20.711538461538463</v>
      </c>
      <c r="N806" s="14">
        <f>E806*(K806-L806-M806)*IF(F806="GHS",1,Assumptions!$B$4)</f>
        <v>1822753.9448076924</v>
      </c>
      <c r="O806" s="15">
        <f t="shared" ca="1" si="87"/>
        <v>67</v>
      </c>
      <c r="P806" s="15" t="str">
        <f t="shared" ca="1" si="88"/>
        <v>0-90d</v>
      </c>
      <c r="Q806" s="17">
        <f ca="1">IF(P806="0-90d",0,IF(P806="91-180d",INDEX(Assumptions!$F$8:$F$12,MATCH(B806,Assumptions!$A$8:$A$12,0)),IF(P806="181-365d",INDEX(Assumptions!$G$8:$G$12,MATCH(B806,Assumptions!$A$8:$A$12,0)),INDEX(Assumptions!$H$8:$H$12,MATCH(B806,Assumptions!$A$8:$A$12,0)))))</f>
        <v>0</v>
      </c>
      <c r="R806" s="14">
        <f t="shared" ca="1" si="89"/>
        <v>0</v>
      </c>
      <c r="S806" s="14">
        <f t="shared" ca="1" si="90"/>
        <v>1273283.25</v>
      </c>
      <c r="T806" s="11" t="s">
        <v>25</v>
      </c>
      <c r="U806" s="18" t="s">
        <v>26</v>
      </c>
    </row>
    <row r="807" spans="1:21" ht="15" customHeight="1" x14ac:dyDescent="0.15">
      <c r="A807" s="10" t="s">
        <v>855</v>
      </c>
      <c r="B807" s="11" t="s">
        <v>41</v>
      </c>
      <c r="C807" s="11" t="s">
        <v>115</v>
      </c>
      <c r="D807" s="12">
        <v>46029</v>
      </c>
      <c r="E807" s="11">
        <v>1834</v>
      </c>
      <c r="F807" s="11" t="s">
        <v>33</v>
      </c>
      <c r="G807" s="13">
        <v>795.01</v>
      </c>
      <c r="H807" s="14">
        <f t="shared" si="84"/>
        <v>1458048.34</v>
      </c>
      <c r="I807" s="14">
        <f>IF(F807="GHS",H807,H807*Assumptions!$B$4)</f>
        <v>1458048.34</v>
      </c>
      <c r="J807" s="15" t="str">
        <f>INDEX(Assumptions!$B$8:$B$12,MATCH(B807,Assumptions!$A$8:$A$12,0))</f>
        <v>Weighted Average</v>
      </c>
      <c r="K807" s="16">
        <f>G807/(1-INDEX(Assumptions!$D$8:$D$12,MATCH(B807,Assumptions!$A$8:$A$12,0)))</f>
        <v>1223.0923076923077</v>
      </c>
      <c r="L807" s="16">
        <f t="shared" si="85"/>
        <v>23.850299999999997</v>
      </c>
      <c r="M807" s="16">
        <f t="shared" si="86"/>
        <v>61.15461538461539</v>
      </c>
      <c r="N807" s="14">
        <f>E807*(K807-L807-M807)*IF(F807="GHS",1,Assumptions!$B$4)</f>
        <v>2087252.2774923076</v>
      </c>
      <c r="O807" s="15">
        <f t="shared" ca="1" si="87"/>
        <v>257</v>
      </c>
      <c r="P807" s="15" t="str">
        <f t="shared" ca="1" si="88"/>
        <v>181-365d</v>
      </c>
      <c r="Q807" s="17">
        <f ca="1">IF(P807="0-90d",0,IF(P807="91-180d",INDEX(Assumptions!$F$8:$F$12,MATCH(B807,Assumptions!$A$8:$A$12,0)),IF(P807="181-365d",INDEX(Assumptions!$G$8:$G$12,MATCH(B807,Assumptions!$A$8:$A$12,0)),INDEX(Assumptions!$H$8:$H$12,MATCH(B807,Assumptions!$A$8:$A$12,0)))))</f>
        <v>0.35</v>
      </c>
      <c r="R807" s="14">
        <f t="shared" ca="1" si="89"/>
        <v>510316.91899999999</v>
      </c>
      <c r="S807" s="14">
        <f t="shared" ca="1" si="90"/>
        <v>947731.42100000009</v>
      </c>
      <c r="T807" s="11" t="s">
        <v>25</v>
      </c>
      <c r="U807" s="18" t="s">
        <v>26</v>
      </c>
    </row>
    <row r="808" spans="1:21" ht="15" customHeight="1" x14ac:dyDescent="0.15">
      <c r="A808" s="10" t="s">
        <v>856</v>
      </c>
      <c r="B808" s="11" t="s">
        <v>31</v>
      </c>
      <c r="C808" s="11" t="s">
        <v>63</v>
      </c>
      <c r="D808" s="12">
        <v>45906</v>
      </c>
      <c r="E808" s="11">
        <v>1821</v>
      </c>
      <c r="F808" s="11" t="s">
        <v>33</v>
      </c>
      <c r="G808" s="13">
        <v>6457.05</v>
      </c>
      <c r="H808" s="14">
        <f t="shared" si="84"/>
        <v>11758288.050000001</v>
      </c>
      <c r="I808" s="14">
        <f>IF(F808="GHS",H808,H808*Assumptions!$B$4)</f>
        <v>11758288.050000001</v>
      </c>
      <c r="J808" s="15" t="str">
        <f>INDEX(Assumptions!$B$8:$B$12,MATCH(B808,Assumptions!$A$8:$A$12,0))</f>
        <v>Weighted Average</v>
      </c>
      <c r="K808" s="16">
        <f>G808/(1-INDEX(Assumptions!$D$8:$D$12,MATCH(B808,Assumptions!$A$8:$A$12,0)))</f>
        <v>8968.125</v>
      </c>
      <c r="L808" s="16">
        <f t="shared" si="85"/>
        <v>193.7115</v>
      </c>
      <c r="M808" s="16">
        <f t="shared" si="86"/>
        <v>448.40625</v>
      </c>
      <c r="N808" s="14">
        <f>E808*(K808-L808-M808)*IF(F808="GHS",1,Assumptions!$B$4)</f>
        <v>15161659.202250002</v>
      </c>
      <c r="O808" s="15">
        <f t="shared" ca="1" si="87"/>
        <v>380</v>
      </c>
      <c r="P808" s="15" t="str">
        <f t="shared" ca="1" si="88"/>
        <v>365d+</v>
      </c>
      <c r="Q808" s="17">
        <f ca="1">IF(P808="0-90d",0,IF(P808="91-180d",INDEX(Assumptions!$F$8:$F$12,MATCH(B808,Assumptions!$A$8:$A$12,0)),IF(P808="181-365d",INDEX(Assumptions!$G$8:$G$12,MATCH(B808,Assumptions!$A$8:$A$12,0)),INDEX(Assumptions!$H$8:$H$12,MATCH(B808,Assumptions!$A$8:$A$12,0)))))</f>
        <v>0.6</v>
      </c>
      <c r="R808" s="14">
        <f t="shared" ca="1" si="89"/>
        <v>7054972.8300000001</v>
      </c>
      <c r="S808" s="14">
        <f t="shared" ca="1" si="90"/>
        <v>4703315.2200000007</v>
      </c>
      <c r="T808" s="11" t="s">
        <v>25</v>
      </c>
      <c r="U808" s="18" t="s">
        <v>26</v>
      </c>
    </row>
    <row r="809" spans="1:21" ht="15" customHeight="1" x14ac:dyDescent="0.15">
      <c r="A809" s="10" t="s">
        <v>857</v>
      </c>
      <c r="B809" s="11" t="s">
        <v>28</v>
      </c>
      <c r="C809" s="11" t="s">
        <v>38</v>
      </c>
      <c r="D809" s="12">
        <v>46089</v>
      </c>
      <c r="E809" s="11">
        <v>4149</v>
      </c>
      <c r="F809" s="11" t="s">
        <v>24</v>
      </c>
      <c r="G809" s="13">
        <v>4253.8500000000004</v>
      </c>
      <c r="H809" s="14">
        <f t="shared" si="84"/>
        <v>17649223.650000002</v>
      </c>
      <c r="I809" s="14">
        <f>IF(F809="GHS",H809,H809*Assumptions!$B$4)</f>
        <v>190611615.42000005</v>
      </c>
      <c r="J809" s="15" t="str">
        <f>INDEX(Assumptions!$B$8:$B$12,MATCH(B809,Assumptions!$A$8:$A$12,0))</f>
        <v>Fair Value Less Costs to Sell</v>
      </c>
      <c r="K809" s="16">
        <f>G809/(1-INDEX(Assumptions!$D$8:$D$12,MATCH(B809,Assumptions!$A$8:$A$12,0)))</f>
        <v>4833.920454545455</v>
      </c>
      <c r="L809" s="16">
        <f t="shared" si="85"/>
        <v>127.61550000000001</v>
      </c>
      <c r="M809" s="16">
        <f t="shared" si="86"/>
        <v>241.69602272727275</v>
      </c>
      <c r="N809" s="14">
        <f>E809*(K809-L809-M809)*IF(F809="GHS",1,Assumptions!$B$4)</f>
        <v>200055554.5476273</v>
      </c>
      <c r="O809" s="15">
        <f t="shared" ca="1" si="87"/>
        <v>197</v>
      </c>
      <c r="P809" s="15" t="str">
        <f t="shared" ca="1" si="88"/>
        <v>181-365d</v>
      </c>
      <c r="Q809" s="17">
        <f ca="1">IF(P809="0-90d",0,IF(P809="91-180d",INDEX(Assumptions!$F$8:$F$12,MATCH(B809,Assumptions!$A$8:$A$12,0)),IF(P809="181-365d",INDEX(Assumptions!$G$8:$G$12,MATCH(B809,Assumptions!$A$8:$A$12,0)),INDEX(Assumptions!$H$8:$H$12,MATCH(B809,Assumptions!$A$8:$A$12,0)))))</f>
        <v>0.1</v>
      </c>
      <c r="R809" s="14">
        <f t="shared" ca="1" si="89"/>
        <v>19061161.542000007</v>
      </c>
      <c r="S809" s="14">
        <f t="shared" ca="1" si="90"/>
        <v>171550453.87800005</v>
      </c>
      <c r="T809" s="11" t="s">
        <v>25</v>
      </c>
      <c r="U809" s="18" t="s">
        <v>26</v>
      </c>
    </row>
    <row r="810" spans="1:21" ht="15" customHeight="1" x14ac:dyDescent="0.15">
      <c r="A810" s="10" t="s">
        <v>858</v>
      </c>
      <c r="B810" s="11" t="s">
        <v>41</v>
      </c>
      <c r="C810" s="11" t="s">
        <v>42</v>
      </c>
      <c r="D810" s="12">
        <v>46142</v>
      </c>
      <c r="E810" s="11">
        <v>3578</v>
      </c>
      <c r="F810" s="11" t="s">
        <v>33</v>
      </c>
      <c r="G810" s="13">
        <v>448.79</v>
      </c>
      <c r="H810" s="14">
        <f t="shared" si="84"/>
        <v>1605770.62</v>
      </c>
      <c r="I810" s="14">
        <f>IF(F810="GHS",H810,H810*Assumptions!$B$4)</f>
        <v>1605770.62</v>
      </c>
      <c r="J810" s="15" t="str">
        <f>INDEX(Assumptions!$B$8:$B$12,MATCH(B810,Assumptions!$A$8:$A$12,0))</f>
        <v>Weighted Average</v>
      </c>
      <c r="K810" s="16">
        <f>G810/(1-INDEX(Assumptions!$D$8:$D$12,MATCH(B810,Assumptions!$A$8:$A$12,0)))</f>
        <v>690.44615384615383</v>
      </c>
      <c r="L810" s="16">
        <f t="shared" si="85"/>
        <v>13.463699999999999</v>
      </c>
      <c r="M810" s="16">
        <f t="shared" si="86"/>
        <v>34.522307692307692</v>
      </c>
      <c r="N810" s="14">
        <f>E810*(K810-L810-M810)*IF(F810="GHS",1,Assumptions!$B$4)</f>
        <v>2298722.4029384614</v>
      </c>
      <c r="O810" s="15">
        <f t="shared" ca="1" si="87"/>
        <v>144</v>
      </c>
      <c r="P810" s="15" t="str">
        <f t="shared" ca="1" si="88"/>
        <v>91-180d</v>
      </c>
      <c r="Q810" s="17">
        <f ca="1">IF(P810="0-90d",0,IF(P810="91-180d",INDEX(Assumptions!$F$8:$F$12,MATCH(B810,Assumptions!$A$8:$A$12,0)),IF(P810="181-365d",INDEX(Assumptions!$G$8:$G$12,MATCH(B810,Assumptions!$A$8:$A$12,0)),INDEX(Assumptions!$H$8:$H$12,MATCH(B810,Assumptions!$A$8:$A$12,0)))))</f>
        <v>0.1</v>
      </c>
      <c r="R810" s="14">
        <f t="shared" ca="1" si="89"/>
        <v>160577.06200000003</v>
      </c>
      <c r="S810" s="14">
        <f t="shared" ca="1" si="90"/>
        <v>1445193.5580000002</v>
      </c>
      <c r="T810" s="11" t="s">
        <v>25</v>
      </c>
      <c r="U810" s="18" t="s">
        <v>26</v>
      </c>
    </row>
    <row r="811" spans="1:21" ht="15" customHeight="1" x14ac:dyDescent="0.15">
      <c r="A811" s="10" t="s">
        <v>859</v>
      </c>
      <c r="B811" s="11" t="s">
        <v>28</v>
      </c>
      <c r="C811" s="11" t="s">
        <v>35</v>
      </c>
      <c r="D811" s="12">
        <v>45934</v>
      </c>
      <c r="E811" s="11">
        <v>2903</v>
      </c>
      <c r="F811" s="11" t="s">
        <v>24</v>
      </c>
      <c r="G811" s="13">
        <v>8779.43</v>
      </c>
      <c r="H811" s="14">
        <f t="shared" si="84"/>
        <v>25486685.289999999</v>
      </c>
      <c r="I811" s="14">
        <f>IF(F811="GHS",H811,H811*Assumptions!$B$4)</f>
        <v>275256201.13200003</v>
      </c>
      <c r="J811" s="15" t="str">
        <f>INDEX(Assumptions!$B$8:$B$12,MATCH(B811,Assumptions!$A$8:$A$12,0))</f>
        <v>Fair Value Less Costs to Sell</v>
      </c>
      <c r="K811" s="16">
        <f>G811/(1-INDEX(Assumptions!$D$8:$D$12,MATCH(B811,Assumptions!$A$8:$A$12,0)))</f>
        <v>9976.625</v>
      </c>
      <c r="L811" s="16">
        <f t="shared" si="85"/>
        <v>263.38290000000001</v>
      </c>
      <c r="M811" s="16">
        <f t="shared" si="86"/>
        <v>498.83125000000001</v>
      </c>
      <c r="N811" s="14">
        <f>E811*(K811-L811-M811)*IF(F811="GHS",1,Assumptions!$B$4)</f>
        <v>288893894.73354</v>
      </c>
      <c r="O811" s="15">
        <f t="shared" ca="1" si="87"/>
        <v>352</v>
      </c>
      <c r="P811" s="15" t="str">
        <f t="shared" ca="1" si="88"/>
        <v>181-365d</v>
      </c>
      <c r="Q811" s="17">
        <f ca="1">IF(P811="0-90d",0,IF(P811="91-180d",INDEX(Assumptions!$F$8:$F$12,MATCH(B811,Assumptions!$A$8:$A$12,0)),IF(P811="181-365d",INDEX(Assumptions!$G$8:$G$12,MATCH(B811,Assumptions!$A$8:$A$12,0)),INDEX(Assumptions!$H$8:$H$12,MATCH(B811,Assumptions!$A$8:$A$12,0)))))</f>
        <v>0.1</v>
      </c>
      <c r="R811" s="14">
        <f t="shared" ca="1" si="89"/>
        <v>27525620.113200005</v>
      </c>
      <c r="S811" s="14">
        <f t="shared" ca="1" si="90"/>
        <v>247730581.01880002</v>
      </c>
      <c r="T811" s="11" t="s">
        <v>25</v>
      </c>
      <c r="U811" s="18" t="s">
        <v>36</v>
      </c>
    </row>
    <row r="812" spans="1:21" ht="15" customHeight="1" x14ac:dyDescent="0.15">
      <c r="A812" s="10" t="s">
        <v>860</v>
      </c>
      <c r="B812" s="11" t="s">
        <v>41</v>
      </c>
      <c r="C812" s="11" t="s">
        <v>44</v>
      </c>
      <c r="D812" s="12">
        <v>46110</v>
      </c>
      <c r="E812" s="11">
        <v>4611</v>
      </c>
      <c r="F812" s="11" t="s">
        <v>33</v>
      </c>
      <c r="G812" s="13">
        <v>178.56</v>
      </c>
      <c r="H812" s="14">
        <f t="shared" si="84"/>
        <v>823340.16</v>
      </c>
      <c r="I812" s="14">
        <f>IF(F812="GHS",H812,H812*Assumptions!$B$4)</f>
        <v>823340.16</v>
      </c>
      <c r="J812" s="15" t="str">
        <f>INDEX(Assumptions!$B$8:$B$12,MATCH(B812,Assumptions!$A$8:$A$12,0))</f>
        <v>Weighted Average</v>
      </c>
      <c r="K812" s="16">
        <f>G812/(1-INDEX(Assumptions!$D$8:$D$12,MATCH(B812,Assumptions!$A$8:$A$12,0)))</f>
        <v>274.7076923076923</v>
      </c>
      <c r="L812" s="16">
        <f t="shared" si="85"/>
        <v>5.3567999999999998</v>
      </c>
      <c r="M812" s="16">
        <f t="shared" si="86"/>
        <v>13.735384615384616</v>
      </c>
      <c r="N812" s="14">
        <f>E812*(K812-L812-M812)*IF(F812="GHS",1,Assumptions!$B$4)</f>
        <v>1178643.1059692306</v>
      </c>
      <c r="O812" s="15">
        <f t="shared" ca="1" si="87"/>
        <v>176</v>
      </c>
      <c r="P812" s="15" t="str">
        <f t="shared" ca="1" si="88"/>
        <v>91-180d</v>
      </c>
      <c r="Q812" s="17">
        <f ca="1">IF(P812="0-90d",0,IF(P812="91-180d",INDEX(Assumptions!$F$8:$F$12,MATCH(B812,Assumptions!$A$8:$A$12,0)),IF(P812="181-365d",INDEX(Assumptions!$G$8:$G$12,MATCH(B812,Assumptions!$A$8:$A$12,0)),INDEX(Assumptions!$H$8:$H$12,MATCH(B812,Assumptions!$A$8:$A$12,0)))))</f>
        <v>0.1</v>
      </c>
      <c r="R812" s="14">
        <f t="shared" ca="1" si="89"/>
        <v>82334.016000000003</v>
      </c>
      <c r="S812" s="14">
        <f t="shared" ca="1" si="90"/>
        <v>741006.14400000009</v>
      </c>
      <c r="T812" s="11" t="s">
        <v>25</v>
      </c>
      <c r="U812" s="18" t="s">
        <v>36</v>
      </c>
    </row>
    <row r="813" spans="1:21" ht="15" customHeight="1" x14ac:dyDescent="0.15">
      <c r="A813" s="10" t="s">
        <v>861</v>
      </c>
      <c r="B813" s="11" t="s">
        <v>41</v>
      </c>
      <c r="C813" s="11" t="s">
        <v>115</v>
      </c>
      <c r="D813" s="12">
        <v>46008</v>
      </c>
      <c r="E813" s="11">
        <v>4603</v>
      </c>
      <c r="F813" s="11" t="s">
        <v>33</v>
      </c>
      <c r="G813" s="13">
        <v>174.16</v>
      </c>
      <c r="H813" s="14">
        <f t="shared" si="84"/>
        <v>801658.48</v>
      </c>
      <c r="I813" s="14">
        <f>IF(F813="GHS",H813,H813*Assumptions!$B$4)</f>
        <v>801658.48</v>
      </c>
      <c r="J813" s="15" t="str">
        <f>INDEX(Assumptions!$B$8:$B$12,MATCH(B813,Assumptions!$A$8:$A$12,0))</f>
        <v>Weighted Average</v>
      </c>
      <c r="K813" s="16">
        <f>G813/(1-INDEX(Assumptions!$D$8:$D$12,MATCH(B813,Assumptions!$A$8:$A$12,0)))</f>
        <v>267.93846153846152</v>
      </c>
      <c r="L813" s="16">
        <f t="shared" si="85"/>
        <v>5.2248000000000001</v>
      </c>
      <c r="M813" s="16">
        <f t="shared" si="86"/>
        <v>13.396923076923077</v>
      </c>
      <c r="N813" s="14">
        <f>E813*(K813-L813-M813)*IF(F813="GHS",1,Assumptions!$B$4)</f>
        <v>1147604.9471384613</v>
      </c>
      <c r="O813" s="15">
        <f t="shared" ca="1" si="87"/>
        <v>278</v>
      </c>
      <c r="P813" s="15" t="str">
        <f t="shared" ca="1" si="88"/>
        <v>181-365d</v>
      </c>
      <c r="Q813" s="17">
        <f ca="1">IF(P813="0-90d",0,IF(P813="91-180d",INDEX(Assumptions!$F$8:$F$12,MATCH(B813,Assumptions!$A$8:$A$12,0)),IF(P813="181-365d",INDEX(Assumptions!$G$8:$G$12,MATCH(B813,Assumptions!$A$8:$A$12,0)),INDEX(Assumptions!$H$8:$H$12,MATCH(B813,Assumptions!$A$8:$A$12,0)))))</f>
        <v>0.35</v>
      </c>
      <c r="R813" s="14">
        <f t="shared" ca="1" si="89"/>
        <v>280580.46799999999</v>
      </c>
      <c r="S813" s="14">
        <f t="shared" si="90"/>
        <v>0</v>
      </c>
      <c r="T813" s="11" t="s">
        <v>39</v>
      </c>
      <c r="U813" s="18" t="s">
        <v>26</v>
      </c>
    </row>
    <row r="814" spans="1:21" ht="15" customHeight="1" x14ac:dyDescent="0.15">
      <c r="A814" s="10" t="s">
        <v>862</v>
      </c>
      <c r="B814" s="11" t="s">
        <v>28</v>
      </c>
      <c r="C814" s="11" t="s">
        <v>29</v>
      </c>
      <c r="D814" s="12">
        <v>45792</v>
      </c>
      <c r="E814" s="11">
        <v>4700</v>
      </c>
      <c r="F814" s="11" t="s">
        <v>24</v>
      </c>
      <c r="G814" s="13">
        <v>8969.01</v>
      </c>
      <c r="H814" s="14">
        <f t="shared" si="84"/>
        <v>42154347</v>
      </c>
      <c r="I814" s="14">
        <f>IF(F814="GHS",H814,H814*Assumptions!$B$4)</f>
        <v>455266947.60000002</v>
      </c>
      <c r="J814" s="15" t="str">
        <f>INDEX(Assumptions!$B$8:$B$12,MATCH(B814,Assumptions!$A$8:$A$12,0))</f>
        <v>Fair Value Less Costs to Sell</v>
      </c>
      <c r="K814" s="16">
        <f>G814/(1-INDEX(Assumptions!$D$8:$D$12,MATCH(B814,Assumptions!$A$8:$A$12,0)))</f>
        <v>10192.056818181818</v>
      </c>
      <c r="L814" s="16">
        <f t="shared" si="85"/>
        <v>269.07029999999997</v>
      </c>
      <c r="M814" s="16">
        <f t="shared" si="86"/>
        <v>509.6028409090909</v>
      </c>
      <c r="N814" s="14">
        <f>E814*(K814-L814-M814)*IF(F814="GHS",1,Assumptions!$B$4)</f>
        <v>477823355.45836371</v>
      </c>
      <c r="O814" s="15">
        <f t="shared" ca="1" si="87"/>
        <v>494</v>
      </c>
      <c r="P814" s="15" t="str">
        <f t="shared" ca="1" si="88"/>
        <v>365d+</v>
      </c>
      <c r="Q814" s="17">
        <f ca="1">IF(P814="0-90d",0,IF(P814="91-180d",INDEX(Assumptions!$F$8:$F$12,MATCH(B814,Assumptions!$A$8:$A$12,0)),IF(P814="181-365d",INDEX(Assumptions!$G$8:$G$12,MATCH(B814,Assumptions!$A$8:$A$12,0)),INDEX(Assumptions!$H$8:$H$12,MATCH(B814,Assumptions!$A$8:$A$12,0)))))</f>
        <v>0.4</v>
      </c>
      <c r="R814" s="14">
        <f t="shared" ca="1" si="89"/>
        <v>182106779.04000002</v>
      </c>
      <c r="S814" s="14">
        <f t="shared" ca="1" si="90"/>
        <v>273160168.56</v>
      </c>
      <c r="T814" s="11" t="s">
        <v>25</v>
      </c>
      <c r="U814" s="18" t="s">
        <v>26</v>
      </c>
    </row>
    <row r="815" spans="1:21" ht="15" customHeight="1" x14ac:dyDescent="0.15">
      <c r="A815" s="10" t="s">
        <v>863</v>
      </c>
      <c r="B815" s="11" t="s">
        <v>41</v>
      </c>
      <c r="C815" s="11" t="s">
        <v>44</v>
      </c>
      <c r="D815" s="12">
        <v>46115</v>
      </c>
      <c r="E815" s="11">
        <v>4128</v>
      </c>
      <c r="F815" s="11" t="s">
        <v>33</v>
      </c>
      <c r="G815" s="13">
        <v>406.75</v>
      </c>
      <c r="H815" s="14">
        <f t="shared" si="84"/>
        <v>1679064</v>
      </c>
      <c r="I815" s="14">
        <f>IF(F815="GHS",H815,H815*Assumptions!$B$4)</f>
        <v>1679064</v>
      </c>
      <c r="J815" s="15" t="str">
        <f>INDEX(Assumptions!$B$8:$B$12,MATCH(B815,Assumptions!$A$8:$A$12,0))</f>
        <v>Weighted Average</v>
      </c>
      <c r="K815" s="16">
        <f>G815/(1-INDEX(Assumptions!$D$8:$D$12,MATCH(B815,Assumptions!$A$8:$A$12,0)))</f>
        <v>625.76923076923072</v>
      </c>
      <c r="L815" s="16">
        <f t="shared" si="85"/>
        <v>12.202499999999999</v>
      </c>
      <c r="M815" s="16">
        <f t="shared" si="86"/>
        <v>31.288461538461537</v>
      </c>
      <c r="N815" s="14">
        <f>E815*(K815-L815-M815)*IF(F815="GHS",1,Assumptions!$B$4)</f>
        <v>2403644.6953846151</v>
      </c>
      <c r="O815" s="15">
        <f t="shared" ca="1" si="87"/>
        <v>171</v>
      </c>
      <c r="P815" s="15" t="str">
        <f t="shared" ca="1" si="88"/>
        <v>91-180d</v>
      </c>
      <c r="Q815" s="17">
        <f ca="1">IF(P815="0-90d",0,IF(P815="91-180d",INDEX(Assumptions!$F$8:$F$12,MATCH(B815,Assumptions!$A$8:$A$12,0)),IF(P815="181-365d",INDEX(Assumptions!$G$8:$G$12,MATCH(B815,Assumptions!$A$8:$A$12,0)),INDEX(Assumptions!$H$8:$H$12,MATCH(B815,Assumptions!$A$8:$A$12,0)))))</f>
        <v>0.1</v>
      </c>
      <c r="R815" s="14">
        <f t="shared" ca="1" si="89"/>
        <v>167906.40000000002</v>
      </c>
      <c r="S815" s="14">
        <f t="shared" ca="1" si="90"/>
        <v>1511157.6</v>
      </c>
      <c r="T815" s="11" t="s">
        <v>25</v>
      </c>
      <c r="U815" s="18" t="s">
        <v>26</v>
      </c>
    </row>
    <row r="816" spans="1:21" ht="15" customHeight="1" x14ac:dyDescent="0.15">
      <c r="A816" s="10" t="s">
        <v>864</v>
      </c>
      <c r="B816" s="11" t="s">
        <v>41</v>
      </c>
      <c r="C816" s="11" t="s">
        <v>42</v>
      </c>
      <c r="D816" s="12">
        <v>45907</v>
      </c>
      <c r="E816" s="11">
        <v>4979</v>
      </c>
      <c r="F816" s="11" t="s">
        <v>33</v>
      </c>
      <c r="G816" s="13">
        <v>1032.1600000000001</v>
      </c>
      <c r="H816" s="14">
        <f t="shared" si="84"/>
        <v>5139124.6400000006</v>
      </c>
      <c r="I816" s="14">
        <f>IF(F816="GHS",H816,H816*Assumptions!$B$4)</f>
        <v>5139124.6400000006</v>
      </c>
      <c r="J816" s="15" t="str">
        <f>INDEX(Assumptions!$B$8:$B$12,MATCH(B816,Assumptions!$A$8:$A$12,0))</f>
        <v>Weighted Average</v>
      </c>
      <c r="K816" s="16">
        <f>G816/(1-INDEX(Assumptions!$D$8:$D$12,MATCH(B816,Assumptions!$A$8:$A$12,0)))</f>
        <v>1587.9384615384615</v>
      </c>
      <c r="L816" s="16">
        <f t="shared" si="85"/>
        <v>30.9648</v>
      </c>
      <c r="M816" s="16">
        <f t="shared" si="86"/>
        <v>79.396923076923088</v>
      </c>
      <c r="N816" s="14">
        <f>E816*(K816-L816-M816)*IF(F816="GHS",1,Assumptions!$B$4)</f>
        <v>7356854.5808000006</v>
      </c>
      <c r="O816" s="15">
        <f t="shared" ca="1" si="87"/>
        <v>379</v>
      </c>
      <c r="P816" s="15" t="str">
        <f t="shared" ca="1" si="88"/>
        <v>365d+</v>
      </c>
      <c r="Q816" s="17">
        <f ca="1">IF(P816="0-90d",0,IF(P816="91-180d",INDEX(Assumptions!$F$8:$F$12,MATCH(B816,Assumptions!$A$8:$A$12,0)),IF(P816="181-365d",INDEX(Assumptions!$G$8:$G$12,MATCH(B816,Assumptions!$A$8:$A$12,0)),INDEX(Assumptions!$H$8:$H$12,MATCH(B816,Assumptions!$A$8:$A$12,0)))))</f>
        <v>0.8</v>
      </c>
      <c r="R816" s="14">
        <f t="shared" ca="1" si="89"/>
        <v>4111299.7120000008</v>
      </c>
      <c r="S816" s="14">
        <f t="shared" ca="1" si="90"/>
        <v>1027824.9279999998</v>
      </c>
      <c r="T816" s="11" t="s">
        <v>25</v>
      </c>
      <c r="U816" s="18" t="s">
        <v>26</v>
      </c>
    </row>
    <row r="817" spans="1:21" ht="15" customHeight="1" x14ac:dyDescent="0.15">
      <c r="A817" s="10" t="s">
        <v>865</v>
      </c>
      <c r="B817" s="11" t="s">
        <v>41</v>
      </c>
      <c r="C817" s="11" t="s">
        <v>49</v>
      </c>
      <c r="D817" s="12">
        <v>45955</v>
      </c>
      <c r="E817" s="11">
        <v>4984</v>
      </c>
      <c r="F817" s="11" t="s">
        <v>33</v>
      </c>
      <c r="G817" s="13">
        <v>343.72</v>
      </c>
      <c r="H817" s="14">
        <f t="shared" si="84"/>
        <v>1713100.4800000002</v>
      </c>
      <c r="I817" s="14">
        <f>IF(F817="GHS",H817,H817*Assumptions!$B$4)</f>
        <v>1713100.4800000002</v>
      </c>
      <c r="J817" s="15" t="str">
        <f>INDEX(Assumptions!$B$8:$B$12,MATCH(B817,Assumptions!$A$8:$A$12,0))</f>
        <v>Weighted Average</v>
      </c>
      <c r="K817" s="16">
        <f>G817/(1-INDEX(Assumptions!$D$8:$D$12,MATCH(B817,Assumptions!$A$8:$A$12,0)))</f>
        <v>528.80000000000007</v>
      </c>
      <c r="L817" s="16">
        <f t="shared" si="85"/>
        <v>10.3116</v>
      </c>
      <c r="M817" s="16">
        <f t="shared" si="86"/>
        <v>26.440000000000005</v>
      </c>
      <c r="N817" s="14">
        <f>E817*(K817-L817-M817)*IF(F817="GHS",1,Assumptions!$B$4)</f>
        <v>2452369.2256000005</v>
      </c>
      <c r="O817" s="15">
        <f t="shared" ca="1" si="87"/>
        <v>331</v>
      </c>
      <c r="P817" s="15" t="str">
        <f t="shared" ca="1" si="88"/>
        <v>181-365d</v>
      </c>
      <c r="Q817" s="17">
        <f ca="1">IF(P817="0-90d",0,IF(P817="91-180d",INDEX(Assumptions!$F$8:$F$12,MATCH(B817,Assumptions!$A$8:$A$12,0)),IF(P817="181-365d",INDEX(Assumptions!$G$8:$G$12,MATCH(B817,Assumptions!$A$8:$A$12,0)),INDEX(Assumptions!$H$8:$H$12,MATCH(B817,Assumptions!$A$8:$A$12,0)))))</f>
        <v>0.35</v>
      </c>
      <c r="R817" s="14">
        <f t="shared" ca="1" si="89"/>
        <v>599585.16800000006</v>
      </c>
      <c r="S817" s="14">
        <f t="shared" ca="1" si="90"/>
        <v>1113515.3120000002</v>
      </c>
      <c r="T817" s="11" t="s">
        <v>25</v>
      </c>
      <c r="U817" s="18" t="s">
        <v>26</v>
      </c>
    </row>
    <row r="818" spans="1:21" ht="15" customHeight="1" x14ac:dyDescent="0.15">
      <c r="A818" s="10" t="s">
        <v>866</v>
      </c>
      <c r="B818" s="11" t="s">
        <v>28</v>
      </c>
      <c r="C818" s="11" t="s">
        <v>38</v>
      </c>
      <c r="D818" s="12">
        <v>45844</v>
      </c>
      <c r="E818" s="11">
        <v>517</v>
      </c>
      <c r="F818" s="11" t="s">
        <v>24</v>
      </c>
      <c r="G818" s="13">
        <v>5575.79</v>
      </c>
      <c r="H818" s="14">
        <f t="shared" si="84"/>
        <v>2882683.43</v>
      </c>
      <c r="I818" s="14">
        <f>IF(F818="GHS",H818,H818*Assumptions!$B$4)</f>
        <v>31132981.044000003</v>
      </c>
      <c r="J818" s="15" t="str">
        <f>INDEX(Assumptions!$B$8:$B$12,MATCH(B818,Assumptions!$A$8:$A$12,0))</f>
        <v>Fair Value Less Costs to Sell</v>
      </c>
      <c r="K818" s="16">
        <f>G818/(1-INDEX(Assumptions!$D$8:$D$12,MATCH(B818,Assumptions!$A$8:$A$12,0)))</f>
        <v>6336.125</v>
      </c>
      <c r="L818" s="16">
        <f t="shared" si="85"/>
        <v>167.27369999999999</v>
      </c>
      <c r="M818" s="16">
        <f t="shared" si="86"/>
        <v>316.80625000000003</v>
      </c>
      <c r="N818" s="14">
        <f>E818*(K818-L818-M818)*IF(F818="GHS",1,Assumptions!$B$4)</f>
        <v>32675478.741180006</v>
      </c>
      <c r="O818" s="15">
        <f t="shared" ca="1" si="87"/>
        <v>442</v>
      </c>
      <c r="P818" s="15" t="str">
        <f t="shared" ca="1" si="88"/>
        <v>365d+</v>
      </c>
      <c r="Q818" s="17">
        <f ca="1">IF(P818="0-90d",0,IF(P818="91-180d",INDEX(Assumptions!$F$8:$F$12,MATCH(B818,Assumptions!$A$8:$A$12,0)),IF(P818="181-365d",INDEX(Assumptions!$G$8:$G$12,MATCH(B818,Assumptions!$A$8:$A$12,0)),INDEX(Assumptions!$H$8:$H$12,MATCH(B818,Assumptions!$A$8:$A$12,0)))))</f>
        <v>0.4</v>
      </c>
      <c r="R818" s="14">
        <f t="shared" ca="1" si="89"/>
        <v>12453192.417600002</v>
      </c>
      <c r="S818" s="14">
        <f t="shared" ca="1" si="90"/>
        <v>18679788.626400001</v>
      </c>
      <c r="T818" s="11" t="s">
        <v>25</v>
      </c>
      <c r="U818" s="18" t="s">
        <v>26</v>
      </c>
    </row>
    <row r="819" spans="1:21" ht="15" customHeight="1" x14ac:dyDescent="0.15">
      <c r="A819" s="10" t="s">
        <v>867</v>
      </c>
      <c r="B819" s="11" t="s">
        <v>41</v>
      </c>
      <c r="C819" s="11" t="s">
        <v>42</v>
      </c>
      <c r="D819" s="12">
        <v>46024</v>
      </c>
      <c r="E819" s="11">
        <v>3802</v>
      </c>
      <c r="F819" s="11" t="s">
        <v>33</v>
      </c>
      <c r="G819" s="13">
        <v>254.4</v>
      </c>
      <c r="H819" s="14">
        <f t="shared" si="84"/>
        <v>967228.8</v>
      </c>
      <c r="I819" s="14">
        <f>IF(F819="GHS",H819,H819*Assumptions!$B$4)</f>
        <v>967228.8</v>
      </c>
      <c r="J819" s="15" t="str">
        <f>INDEX(Assumptions!$B$8:$B$12,MATCH(B819,Assumptions!$A$8:$A$12,0))</f>
        <v>Weighted Average</v>
      </c>
      <c r="K819" s="16">
        <f>G819/(1-INDEX(Assumptions!$D$8:$D$12,MATCH(B819,Assumptions!$A$8:$A$12,0)))</f>
        <v>391.38461538461536</v>
      </c>
      <c r="L819" s="16">
        <f t="shared" si="85"/>
        <v>7.6319999999999997</v>
      </c>
      <c r="M819" s="16">
        <f t="shared" si="86"/>
        <v>19.569230769230771</v>
      </c>
      <c r="N819" s="14">
        <f>E819*(K819-L819-M819)*IF(F819="GHS",1,Assumptions!$B$4)</f>
        <v>1384625.2283076921</v>
      </c>
      <c r="O819" s="15">
        <f t="shared" ca="1" si="87"/>
        <v>262</v>
      </c>
      <c r="P819" s="15" t="str">
        <f t="shared" ca="1" si="88"/>
        <v>181-365d</v>
      </c>
      <c r="Q819" s="17">
        <f ca="1">IF(P819="0-90d",0,IF(P819="91-180d",INDEX(Assumptions!$F$8:$F$12,MATCH(B819,Assumptions!$A$8:$A$12,0)),IF(P819="181-365d",INDEX(Assumptions!$G$8:$G$12,MATCH(B819,Assumptions!$A$8:$A$12,0)),INDEX(Assumptions!$H$8:$H$12,MATCH(B819,Assumptions!$A$8:$A$12,0)))))</f>
        <v>0.35</v>
      </c>
      <c r="R819" s="14">
        <f t="shared" ca="1" si="89"/>
        <v>338530.08</v>
      </c>
      <c r="S819" s="14">
        <f t="shared" si="90"/>
        <v>0</v>
      </c>
      <c r="T819" s="11" t="s">
        <v>39</v>
      </c>
      <c r="U819" s="18" t="s">
        <v>26</v>
      </c>
    </row>
    <row r="820" spans="1:21" ht="15" customHeight="1" x14ac:dyDescent="0.15">
      <c r="A820" s="10" t="s">
        <v>868</v>
      </c>
      <c r="B820" s="11" t="s">
        <v>22</v>
      </c>
      <c r="C820" s="11" t="s">
        <v>23</v>
      </c>
      <c r="D820" s="12">
        <v>45931</v>
      </c>
      <c r="E820" s="11">
        <v>2351</v>
      </c>
      <c r="F820" s="11" t="s">
        <v>24</v>
      </c>
      <c r="G820" s="13">
        <v>24459.919999999998</v>
      </c>
      <c r="H820" s="14">
        <f t="shared" si="84"/>
        <v>57505271.919999994</v>
      </c>
      <c r="I820" s="14">
        <f>IF(F820="GHS",H820,H820*Assumptions!$B$4)</f>
        <v>621056936.73599994</v>
      </c>
      <c r="J820" s="15" t="str">
        <f>INDEX(Assumptions!$B$8:$B$12,MATCH(B820,Assumptions!$A$8:$A$12,0))</f>
        <v>FIFO</v>
      </c>
      <c r="K820" s="16">
        <f>G820/(1-INDEX(Assumptions!$D$8:$D$12,MATCH(B820,Assumptions!$A$8:$A$12,0)))</f>
        <v>29829.170731707312</v>
      </c>
      <c r="L820" s="16">
        <f t="shared" si="85"/>
        <v>733.79759999999987</v>
      </c>
      <c r="M820" s="16">
        <f t="shared" si="86"/>
        <v>1491.4585365853657</v>
      </c>
      <c r="N820" s="14">
        <f>E820*(K820-L820-M820)*IF(F820="GHS",1,Assumptions!$B$4)</f>
        <v>700885474.70182228</v>
      </c>
      <c r="O820" s="15">
        <f t="shared" ca="1" si="87"/>
        <v>355</v>
      </c>
      <c r="P820" s="15" t="str">
        <f t="shared" ca="1" si="88"/>
        <v>181-365d</v>
      </c>
      <c r="Q820" s="17">
        <f ca="1">IF(P820="0-90d",0,IF(P820="91-180d",INDEX(Assumptions!$F$8:$F$12,MATCH(B820,Assumptions!$A$8:$A$12,0)),IF(P820="181-365d",INDEX(Assumptions!$G$8:$G$12,MATCH(B820,Assumptions!$A$8:$A$12,0)),INDEX(Assumptions!$H$8:$H$12,MATCH(B820,Assumptions!$A$8:$A$12,0)))))</f>
        <v>0.15</v>
      </c>
      <c r="R820" s="14">
        <f t="shared" ca="1" si="89"/>
        <v>93158540.510399982</v>
      </c>
      <c r="S820" s="14">
        <f t="shared" ca="1" si="90"/>
        <v>527898396.22559994</v>
      </c>
      <c r="T820" s="11" t="s">
        <v>25</v>
      </c>
      <c r="U820" s="18" t="s">
        <v>36</v>
      </c>
    </row>
    <row r="821" spans="1:21" ht="15" customHeight="1" x14ac:dyDescent="0.15">
      <c r="A821" s="10" t="s">
        <v>869</v>
      </c>
      <c r="B821" s="11" t="s">
        <v>46</v>
      </c>
      <c r="C821" s="11" t="s">
        <v>52</v>
      </c>
      <c r="D821" s="12">
        <v>46001</v>
      </c>
      <c r="E821" s="11">
        <v>4535</v>
      </c>
      <c r="F821" s="11" t="s">
        <v>33</v>
      </c>
      <c r="G821" s="13">
        <v>645167.05000000005</v>
      </c>
      <c r="H821" s="14">
        <f t="shared" si="84"/>
        <v>2925832571.75</v>
      </c>
      <c r="I821" s="14">
        <f>IF(F821="GHS",H821,H821*Assumptions!$B$4)</f>
        <v>2925832571.75</v>
      </c>
      <c r="J821" s="15" t="str">
        <f>INDEX(Assumptions!$B$8:$B$12,MATCH(B821,Assumptions!$A$8:$A$12,0))</f>
        <v>Specific Identification</v>
      </c>
      <c r="K821" s="16">
        <f>G821/(1-INDEX(Assumptions!$D$8:$D$12,MATCH(B821,Assumptions!$A$8:$A$12,0)))</f>
        <v>827137.24358974362</v>
      </c>
      <c r="L821" s="16">
        <f t="shared" si="85"/>
        <v>19355.011500000001</v>
      </c>
      <c r="M821" s="16">
        <f t="shared" si="86"/>
        <v>41356.862179487187</v>
      </c>
      <c r="N821" s="14">
        <f>E821*(K821-L821-M821)*IF(F821="GHS",1,Assumptions!$B$4)</f>
        <v>3475739052.5430131</v>
      </c>
      <c r="O821" s="15">
        <f t="shared" ca="1" si="87"/>
        <v>285</v>
      </c>
      <c r="P821" s="15" t="str">
        <f t="shared" ca="1" si="88"/>
        <v>181-365d</v>
      </c>
      <c r="Q821" s="17">
        <f ca="1">IF(P821="0-90d",0,IF(P821="91-180d",INDEX(Assumptions!$F$8:$F$12,MATCH(B821,Assumptions!$A$8:$A$12,0)),IF(P821="181-365d",INDEX(Assumptions!$G$8:$G$12,MATCH(B821,Assumptions!$A$8:$A$12,0)),INDEX(Assumptions!$H$8:$H$12,MATCH(B821,Assumptions!$A$8:$A$12,0)))))</f>
        <v>0.05</v>
      </c>
      <c r="R821" s="14">
        <f t="shared" ca="1" si="89"/>
        <v>146291628.58750001</v>
      </c>
      <c r="S821" s="14">
        <f t="shared" ca="1" si="90"/>
        <v>2779540943.1624999</v>
      </c>
      <c r="T821" s="11" t="s">
        <v>25</v>
      </c>
      <c r="U821" s="18" t="s">
        <v>26</v>
      </c>
    </row>
    <row r="822" spans="1:21" ht="15" customHeight="1" x14ac:dyDescent="0.15">
      <c r="A822" s="10" t="s">
        <v>870</v>
      </c>
      <c r="B822" s="11" t="s">
        <v>41</v>
      </c>
      <c r="C822" s="11" t="s">
        <v>115</v>
      </c>
      <c r="D822" s="12">
        <v>45837</v>
      </c>
      <c r="E822" s="11">
        <v>4682</v>
      </c>
      <c r="F822" s="11" t="s">
        <v>33</v>
      </c>
      <c r="G822" s="13">
        <v>179.2</v>
      </c>
      <c r="H822" s="14">
        <f t="shared" si="84"/>
        <v>839014.39999999991</v>
      </c>
      <c r="I822" s="14">
        <f>IF(F822="GHS",H822,H822*Assumptions!$B$4)</f>
        <v>839014.39999999991</v>
      </c>
      <c r="J822" s="15" t="str">
        <f>INDEX(Assumptions!$B$8:$B$12,MATCH(B822,Assumptions!$A$8:$A$12,0))</f>
        <v>Weighted Average</v>
      </c>
      <c r="K822" s="16">
        <f>G822/(1-INDEX(Assumptions!$D$8:$D$12,MATCH(B822,Assumptions!$A$8:$A$12,0)))</f>
        <v>275.69230769230768</v>
      </c>
      <c r="L822" s="16">
        <f t="shared" si="85"/>
        <v>5.3759999999999994</v>
      </c>
      <c r="M822" s="16">
        <f t="shared" si="86"/>
        <v>13.784615384615385</v>
      </c>
      <c r="N822" s="14">
        <f>E822*(K822-L822-M822)*IF(F822="GHS",1,Assumptions!$B$4)</f>
        <v>1201081.3833846154</v>
      </c>
      <c r="O822" s="15">
        <f t="shared" ca="1" si="87"/>
        <v>449</v>
      </c>
      <c r="P822" s="15" t="str">
        <f t="shared" ca="1" si="88"/>
        <v>365d+</v>
      </c>
      <c r="Q822" s="17">
        <f ca="1">IF(P822="0-90d",0,IF(P822="91-180d",INDEX(Assumptions!$F$8:$F$12,MATCH(B822,Assumptions!$A$8:$A$12,0)),IF(P822="181-365d",INDEX(Assumptions!$G$8:$G$12,MATCH(B822,Assumptions!$A$8:$A$12,0)),INDEX(Assumptions!$H$8:$H$12,MATCH(B822,Assumptions!$A$8:$A$12,0)))))</f>
        <v>0.8</v>
      </c>
      <c r="R822" s="14">
        <f t="shared" ca="1" si="89"/>
        <v>671211.52000000002</v>
      </c>
      <c r="S822" s="14">
        <f t="shared" ca="1" si="90"/>
        <v>167802.87999999989</v>
      </c>
      <c r="T822" s="11" t="s">
        <v>25</v>
      </c>
      <c r="U822" s="18" t="s">
        <v>26</v>
      </c>
    </row>
    <row r="823" spans="1:21" ht="15" customHeight="1" x14ac:dyDescent="0.15">
      <c r="A823" s="10" t="s">
        <v>871</v>
      </c>
      <c r="B823" s="11" t="s">
        <v>41</v>
      </c>
      <c r="C823" s="11" t="s">
        <v>44</v>
      </c>
      <c r="D823" s="12">
        <v>46106</v>
      </c>
      <c r="E823" s="11">
        <v>4251</v>
      </c>
      <c r="F823" s="11" t="s">
        <v>33</v>
      </c>
      <c r="G823" s="13">
        <v>860.36</v>
      </c>
      <c r="H823" s="14">
        <f t="shared" si="84"/>
        <v>3657390.36</v>
      </c>
      <c r="I823" s="14">
        <f>IF(F823="GHS",H823,H823*Assumptions!$B$4)</f>
        <v>3657390.36</v>
      </c>
      <c r="J823" s="15" t="str">
        <f>INDEX(Assumptions!$B$8:$B$12,MATCH(B823,Assumptions!$A$8:$A$12,0))</f>
        <v>Weighted Average</v>
      </c>
      <c r="K823" s="16">
        <f>G823/(1-INDEX(Assumptions!$D$8:$D$12,MATCH(B823,Assumptions!$A$8:$A$12,0)))</f>
        <v>1323.6307692307691</v>
      </c>
      <c r="L823" s="16">
        <f t="shared" si="85"/>
        <v>25.8108</v>
      </c>
      <c r="M823" s="16">
        <f t="shared" si="86"/>
        <v>66.181538461538466</v>
      </c>
      <c r="N823" s="14">
        <f>E823*(K823-L823-M823)*IF(F823="GHS",1,Assumptions!$B$4)</f>
        <v>5235694.9692000002</v>
      </c>
      <c r="O823" s="15">
        <f t="shared" ca="1" si="87"/>
        <v>180</v>
      </c>
      <c r="P823" s="15" t="str">
        <f t="shared" ca="1" si="88"/>
        <v>91-180d</v>
      </c>
      <c r="Q823" s="17">
        <f ca="1">IF(P823="0-90d",0,IF(P823="91-180d",INDEX(Assumptions!$F$8:$F$12,MATCH(B823,Assumptions!$A$8:$A$12,0)),IF(P823="181-365d",INDEX(Assumptions!$G$8:$G$12,MATCH(B823,Assumptions!$A$8:$A$12,0)),INDEX(Assumptions!$H$8:$H$12,MATCH(B823,Assumptions!$A$8:$A$12,0)))))</f>
        <v>0.1</v>
      </c>
      <c r="R823" s="14">
        <f t="shared" ca="1" si="89"/>
        <v>365739.03600000002</v>
      </c>
      <c r="S823" s="14">
        <f t="shared" ca="1" si="90"/>
        <v>3291651.324</v>
      </c>
      <c r="T823" s="11" t="s">
        <v>50</v>
      </c>
      <c r="U823" s="18" t="s">
        <v>26</v>
      </c>
    </row>
    <row r="824" spans="1:21" ht="15" customHeight="1" x14ac:dyDescent="0.15">
      <c r="A824" s="10" t="s">
        <v>872</v>
      </c>
      <c r="B824" s="11" t="s">
        <v>28</v>
      </c>
      <c r="C824" s="11" t="s">
        <v>35</v>
      </c>
      <c r="D824" s="12">
        <v>46128</v>
      </c>
      <c r="E824" s="11">
        <v>4579</v>
      </c>
      <c r="F824" s="11" t="s">
        <v>24</v>
      </c>
      <c r="G824" s="13">
        <v>5466.18</v>
      </c>
      <c r="H824" s="14">
        <f t="shared" si="84"/>
        <v>25029638.220000003</v>
      </c>
      <c r="I824" s="14">
        <f>IF(F824="GHS",H824,H824*Assumptions!$B$4)</f>
        <v>270320092.77600002</v>
      </c>
      <c r="J824" s="15" t="str">
        <f>INDEX(Assumptions!$B$8:$B$12,MATCH(B824,Assumptions!$A$8:$A$12,0))</f>
        <v>Fair Value Less Costs to Sell</v>
      </c>
      <c r="K824" s="16">
        <f>G824/(1-INDEX(Assumptions!$D$8:$D$12,MATCH(B824,Assumptions!$A$8:$A$12,0)))</f>
        <v>6211.568181818182</v>
      </c>
      <c r="L824" s="16">
        <f t="shared" si="85"/>
        <v>163.9854</v>
      </c>
      <c r="M824" s="16">
        <f t="shared" si="86"/>
        <v>310.57840909090913</v>
      </c>
      <c r="N824" s="14">
        <f>E824*(K824-L824-M824)*IF(F824="GHS",1,Assumptions!$B$4)</f>
        <v>283713224.64535642</v>
      </c>
      <c r="O824" s="15">
        <f t="shared" ca="1" si="87"/>
        <v>158</v>
      </c>
      <c r="P824" s="15" t="str">
        <f t="shared" ca="1" si="88"/>
        <v>91-180d</v>
      </c>
      <c r="Q824" s="17">
        <f ca="1">IF(P824="0-90d",0,IF(P824="91-180d",INDEX(Assumptions!$F$8:$F$12,MATCH(B824,Assumptions!$A$8:$A$12,0)),IF(P824="181-365d",INDEX(Assumptions!$G$8:$G$12,MATCH(B824,Assumptions!$A$8:$A$12,0)),INDEX(Assumptions!$H$8:$H$12,MATCH(B824,Assumptions!$A$8:$A$12,0)))))</f>
        <v>0.02</v>
      </c>
      <c r="R824" s="14">
        <f t="shared" ca="1" si="89"/>
        <v>5406401.8555200007</v>
      </c>
      <c r="S824" s="14">
        <f t="shared" si="90"/>
        <v>0</v>
      </c>
      <c r="T824" s="11" t="s">
        <v>39</v>
      </c>
      <c r="U824" s="18" t="s">
        <v>26</v>
      </c>
    </row>
    <row r="825" spans="1:21" ht="15" customHeight="1" x14ac:dyDescent="0.15">
      <c r="A825" s="10" t="s">
        <v>873</v>
      </c>
      <c r="B825" s="11" t="s">
        <v>41</v>
      </c>
      <c r="C825" s="11" t="s">
        <v>49</v>
      </c>
      <c r="D825" s="12">
        <v>45991</v>
      </c>
      <c r="E825" s="11">
        <v>4408</v>
      </c>
      <c r="F825" s="11" t="s">
        <v>33</v>
      </c>
      <c r="G825" s="13">
        <v>949.33</v>
      </c>
      <c r="H825" s="14">
        <f t="shared" si="84"/>
        <v>4184646.64</v>
      </c>
      <c r="I825" s="14">
        <f>IF(F825="GHS",H825,H825*Assumptions!$B$4)</f>
        <v>4184646.64</v>
      </c>
      <c r="J825" s="15" t="str">
        <f>INDEX(Assumptions!$B$8:$B$12,MATCH(B825,Assumptions!$A$8:$A$12,0))</f>
        <v>Weighted Average</v>
      </c>
      <c r="K825" s="16">
        <f>G825/(1-INDEX(Assumptions!$D$8:$D$12,MATCH(B825,Assumptions!$A$8:$A$12,0)))</f>
        <v>1460.5076923076924</v>
      </c>
      <c r="L825" s="16">
        <f t="shared" si="85"/>
        <v>28.479900000000001</v>
      </c>
      <c r="M825" s="16">
        <f t="shared" si="86"/>
        <v>73.025384615384624</v>
      </c>
      <c r="N825" s="14">
        <f>E825*(K825-L825-M825)*IF(F825="GHS",1,Assumptions!$B$4)</f>
        <v>5990482.6131076925</v>
      </c>
      <c r="O825" s="15">
        <f t="shared" ca="1" si="87"/>
        <v>295</v>
      </c>
      <c r="P825" s="15" t="str">
        <f t="shared" ca="1" si="88"/>
        <v>181-365d</v>
      </c>
      <c r="Q825" s="17">
        <f ca="1">IF(P825="0-90d",0,IF(P825="91-180d",INDEX(Assumptions!$F$8:$F$12,MATCH(B825,Assumptions!$A$8:$A$12,0)),IF(P825="181-365d",INDEX(Assumptions!$G$8:$G$12,MATCH(B825,Assumptions!$A$8:$A$12,0)),INDEX(Assumptions!$H$8:$H$12,MATCH(B825,Assumptions!$A$8:$A$12,0)))))</f>
        <v>0.35</v>
      </c>
      <c r="R825" s="14">
        <f t="shared" ca="1" si="89"/>
        <v>1464626.324</v>
      </c>
      <c r="S825" s="14">
        <f t="shared" ca="1" si="90"/>
        <v>2720020.3160000001</v>
      </c>
      <c r="T825" s="11" t="s">
        <v>50</v>
      </c>
      <c r="U825" s="18" t="s">
        <v>26</v>
      </c>
    </row>
    <row r="826" spans="1:21" ht="15" customHeight="1" x14ac:dyDescent="0.15">
      <c r="A826" s="10" t="s">
        <v>874</v>
      </c>
      <c r="B826" s="11" t="s">
        <v>41</v>
      </c>
      <c r="C826" s="11" t="s">
        <v>49</v>
      </c>
      <c r="D826" s="12">
        <v>45743</v>
      </c>
      <c r="E826" s="11">
        <v>3297</v>
      </c>
      <c r="F826" s="11" t="s">
        <v>33</v>
      </c>
      <c r="G826" s="13">
        <v>534.22</v>
      </c>
      <c r="H826" s="14">
        <f t="shared" si="84"/>
        <v>1761323.34</v>
      </c>
      <c r="I826" s="14">
        <f>IF(F826="GHS",H826,H826*Assumptions!$B$4)</f>
        <v>1761323.34</v>
      </c>
      <c r="J826" s="15" t="str">
        <f>INDEX(Assumptions!$B$8:$B$12,MATCH(B826,Assumptions!$A$8:$A$12,0))</f>
        <v>Weighted Average</v>
      </c>
      <c r="K826" s="16">
        <f>G826/(1-INDEX(Assumptions!$D$8:$D$12,MATCH(B826,Assumptions!$A$8:$A$12,0)))</f>
        <v>821.87692307692305</v>
      </c>
      <c r="L826" s="16">
        <f t="shared" si="85"/>
        <v>16.026600000000002</v>
      </c>
      <c r="M826" s="16">
        <f t="shared" si="86"/>
        <v>41.093846153846158</v>
      </c>
      <c r="N826" s="14">
        <f>E826*(K826-L826-M826)*IF(F826="GHS",1,Assumptions!$B$4)</f>
        <v>2521402.1044153846</v>
      </c>
      <c r="O826" s="15">
        <f t="shared" ca="1" si="87"/>
        <v>543</v>
      </c>
      <c r="P826" s="15" t="str">
        <f t="shared" ca="1" si="88"/>
        <v>365d+</v>
      </c>
      <c r="Q826" s="17">
        <f ca="1">IF(P826="0-90d",0,IF(P826="91-180d",INDEX(Assumptions!$F$8:$F$12,MATCH(B826,Assumptions!$A$8:$A$12,0)),IF(P826="181-365d",INDEX(Assumptions!$G$8:$G$12,MATCH(B826,Assumptions!$A$8:$A$12,0)),INDEX(Assumptions!$H$8:$H$12,MATCH(B826,Assumptions!$A$8:$A$12,0)))))</f>
        <v>0.8</v>
      </c>
      <c r="R826" s="14">
        <f t="shared" ca="1" si="89"/>
        <v>1409058.6720000003</v>
      </c>
      <c r="S826" s="14">
        <f t="shared" ca="1" si="90"/>
        <v>352264.66799999983</v>
      </c>
      <c r="T826" s="11" t="s">
        <v>25</v>
      </c>
      <c r="U826" s="18" t="s">
        <v>26</v>
      </c>
    </row>
    <row r="827" spans="1:21" ht="15" customHeight="1" x14ac:dyDescent="0.15">
      <c r="A827" s="10" t="s">
        <v>875</v>
      </c>
      <c r="B827" s="11" t="s">
        <v>28</v>
      </c>
      <c r="C827" s="11" t="s">
        <v>29</v>
      </c>
      <c r="D827" s="12">
        <v>46176</v>
      </c>
      <c r="E827" s="11">
        <v>4057</v>
      </c>
      <c r="F827" s="11" t="s">
        <v>24</v>
      </c>
      <c r="G827" s="13">
        <v>5804.31</v>
      </c>
      <c r="H827" s="14">
        <f t="shared" si="84"/>
        <v>23548085.670000002</v>
      </c>
      <c r="I827" s="14">
        <f>IF(F827="GHS",H827,H827*Assumptions!$B$4)</f>
        <v>254319325.23600003</v>
      </c>
      <c r="J827" s="15" t="str">
        <f>INDEX(Assumptions!$B$8:$B$12,MATCH(B827,Assumptions!$A$8:$A$12,0))</f>
        <v>Fair Value Less Costs to Sell</v>
      </c>
      <c r="K827" s="16">
        <f>G827/(1-INDEX(Assumptions!$D$8:$D$12,MATCH(B827,Assumptions!$A$8:$A$12,0)))</f>
        <v>6595.8068181818189</v>
      </c>
      <c r="L827" s="16">
        <f t="shared" si="85"/>
        <v>174.1293</v>
      </c>
      <c r="M827" s="16">
        <f t="shared" si="86"/>
        <v>329.79034090909096</v>
      </c>
      <c r="N827" s="14">
        <f>E827*(K827-L827-M827)*IF(F827="GHS",1,Assumptions!$B$4)</f>
        <v>266919691.80451095</v>
      </c>
      <c r="O827" s="15">
        <f t="shared" ca="1" si="87"/>
        <v>110</v>
      </c>
      <c r="P827" s="15" t="str">
        <f t="shared" ca="1" si="88"/>
        <v>91-180d</v>
      </c>
      <c r="Q827" s="17">
        <f ca="1">IF(P827="0-90d",0,IF(P827="91-180d",INDEX(Assumptions!$F$8:$F$12,MATCH(B827,Assumptions!$A$8:$A$12,0)),IF(P827="181-365d",INDEX(Assumptions!$G$8:$G$12,MATCH(B827,Assumptions!$A$8:$A$12,0)),INDEX(Assumptions!$H$8:$H$12,MATCH(B827,Assumptions!$A$8:$A$12,0)))))</f>
        <v>0.02</v>
      </c>
      <c r="R827" s="14">
        <f t="shared" ca="1" si="89"/>
        <v>5086386.5047200006</v>
      </c>
      <c r="S827" s="14">
        <f t="shared" si="90"/>
        <v>0</v>
      </c>
      <c r="T827" s="11" t="s">
        <v>39</v>
      </c>
      <c r="U827" s="18" t="s">
        <v>26</v>
      </c>
    </row>
    <row r="828" spans="1:21" ht="15" customHeight="1" x14ac:dyDescent="0.15">
      <c r="A828" s="10" t="s">
        <v>876</v>
      </c>
      <c r="B828" s="11" t="s">
        <v>31</v>
      </c>
      <c r="C828" s="11" t="s">
        <v>76</v>
      </c>
      <c r="D828" s="12">
        <v>46065</v>
      </c>
      <c r="E828" s="11">
        <v>2548</v>
      </c>
      <c r="F828" s="11" t="s">
        <v>33</v>
      </c>
      <c r="G828" s="13">
        <v>4713.04</v>
      </c>
      <c r="H828" s="14">
        <f t="shared" si="84"/>
        <v>12008825.92</v>
      </c>
      <c r="I828" s="14">
        <f>IF(F828="GHS",H828,H828*Assumptions!$B$4)</f>
        <v>12008825.92</v>
      </c>
      <c r="J828" s="15" t="str">
        <f>INDEX(Assumptions!$B$8:$B$12,MATCH(B828,Assumptions!$A$8:$A$12,0))</f>
        <v>Weighted Average</v>
      </c>
      <c r="K828" s="16">
        <f>G828/(1-INDEX(Assumptions!$D$8:$D$12,MATCH(B828,Assumptions!$A$8:$A$12,0)))</f>
        <v>6545.8888888888887</v>
      </c>
      <c r="L828" s="16">
        <f t="shared" si="85"/>
        <v>141.3912</v>
      </c>
      <c r="M828" s="16">
        <f t="shared" si="86"/>
        <v>327.29444444444448</v>
      </c>
      <c r="N828" s="14">
        <f>E828*(K828-L828-M828)*IF(F828="GHS",1,Assumptions!$B$4)</f>
        <v>15484713.866844444</v>
      </c>
      <c r="O828" s="15">
        <f t="shared" ca="1" si="87"/>
        <v>221</v>
      </c>
      <c r="P828" s="15" t="str">
        <f t="shared" ca="1" si="88"/>
        <v>181-365d</v>
      </c>
      <c r="Q828" s="17">
        <f ca="1">IF(P828="0-90d",0,IF(P828="91-180d",INDEX(Assumptions!$F$8:$F$12,MATCH(B828,Assumptions!$A$8:$A$12,0)),IF(P828="181-365d",INDEX(Assumptions!$G$8:$G$12,MATCH(B828,Assumptions!$A$8:$A$12,0)),INDEX(Assumptions!$H$8:$H$12,MATCH(B828,Assumptions!$A$8:$A$12,0)))))</f>
        <v>0.2</v>
      </c>
      <c r="R828" s="14">
        <f t="shared" ca="1" si="89"/>
        <v>2401765.1839999999</v>
      </c>
      <c r="S828" s="14">
        <f t="shared" ca="1" si="90"/>
        <v>9607060.7359999996</v>
      </c>
      <c r="T828" s="11" t="s">
        <v>50</v>
      </c>
      <c r="U828" s="18" t="s">
        <v>26</v>
      </c>
    </row>
    <row r="829" spans="1:21" ht="15" customHeight="1" x14ac:dyDescent="0.15">
      <c r="A829" s="10" t="s">
        <v>877</v>
      </c>
      <c r="B829" s="11" t="s">
        <v>41</v>
      </c>
      <c r="C829" s="11" t="s">
        <v>49</v>
      </c>
      <c r="D829" s="12">
        <v>45774</v>
      </c>
      <c r="E829" s="11">
        <v>2807</v>
      </c>
      <c r="F829" s="11" t="s">
        <v>33</v>
      </c>
      <c r="G829" s="13">
        <v>398</v>
      </c>
      <c r="H829" s="14">
        <f t="shared" si="84"/>
        <v>1117186</v>
      </c>
      <c r="I829" s="14">
        <f>IF(F829="GHS",H829,H829*Assumptions!$B$4)</f>
        <v>1117186</v>
      </c>
      <c r="J829" s="15" t="str">
        <f>INDEX(Assumptions!$B$8:$B$12,MATCH(B829,Assumptions!$A$8:$A$12,0))</f>
        <v>Weighted Average</v>
      </c>
      <c r="K829" s="16">
        <f>G829/(1-INDEX(Assumptions!$D$8:$D$12,MATCH(B829,Assumptions!$A$8:$A$12,0)))</f>
        <v>612.30769230769226</v>
      </c>
      <c r="L829" s="16">
        <f t="shared" si="85"/>
        <v>11.94</v>
      </c>
      <c r="M829" s="16">
        <f t="shared" si="86"/>
        <v>30.615384615384613</v>
      </c>
      <c r="N829" s="14">
        <f>E829*(K829-L829-M829)*IF(F829="GHS",1,Assumptions!$B$4)</f>
        <v>1599294.7276923074</v>
      </c>
      <c r="O829" s="15">
        <f t="shared" ca="1" si="87"/>
        <v>512</v>
      </c>
      <c r="P829" s="15" t="str">
        <f t="shared" ca="1" si="88"/>
        <v>365d+</v>
      </c>
      <c r="Q829" s="17">
        <f ca="1">IF(P829="0-90d",0,IF(P829="91-180d",INDEX(Assumptions!$F$8:$F$12,MATCH(B829,Assumptions!$A$8:$A$12,0)),IF(P829="181-365d",INDEX(Assumptions!$G$8:$G$12,MATCH(B829,Assumptions!$A$8:$A$12,0)),INDEX(Assumptions!$H$8:$H$12,MATCH(B829,Assumptions!$A$8:$A$12,0)))))</f>
        <v>0.8</v>
      </c>
      <c r="R829" s="14">
        <f t="shared" ca="1" si="89"/>
        <v>893748.8</v>
      </c>
      <c r="S829" s="14">
        <f t="shared" ca="1" si="90"/>
        <v>223437.19999999995</v>
      </c>
      <c r="T829" s="11" t="s">
        <v>25</v>
      </c>
      <c r="U829" s="18" t="s">
        <v>26</v>
      </c>
    </row>
    <row r="830" spans="1:21" ht="15" customHeight="1" x14ac:dyDescent="0.15">
      <c r="A830" s="10" t="s">
        <v>878</v>
      </c>
      <c r="B830" s="11" t="s">
        <v>28</v>
      </c>
      <c r="C830" s="11" t="s">
        <v>55</v>
      </c>
      <c r="D830" s="12">
        <v>46043</v>
      </c>
      <c r="E830" s="11">
        <v>1020</v>
      </c>
      <c r="F830" s="11" t="s">
        <v>24</v>
      </c>
      <c r="G830" s="13">
        <v>10921.79</v>
      </c>
      <c r="H830" s="14">
        <f t="shared" si="84"/>
        <v>11140225.800000001</v>
      </c>
      <c r="I830" s="14">
        <f>IF(F830="GHS",H830,H830*Assumptions!$B$4)</f>
        <v>120314438.64000002</v>
      </c>
      <c r="J830" s="15" t="str">
        <f>INDEX(Assumptions!$B$8:$B$12,MATCH(B830,Assumptions!$A$8:$A$12,0))</f>
        <v>Fair Value Less Costs to Sell</v>
      </c>
      <c r="K830" s="16">
        <f>G830/(1-INDEX(Assumptions!$D$8:$D$12,MATCH(B830,Assumptions!$A$8:$A$12,0)))</f>
        <v>12411.125000000002</v>
      </c>
      <c r="L830" s="16">
        <f t="shared" si="85"/>
        <v>327.65370000000001</v>
      </c>
      <c r="M830" s="16">
        <f t="shared" si="86"/>
        <v>620.55625000000009</v>
      </c>
      <c r="N830" s="14">
        <f>E830*(K830-L830-M830)*IF(F830="GHS",1,Assumptions!$B$4)</f>
        <v>126275472.19080003</v>
      </c>
      <c r="O830" s="15">
        <f t="shared" ca="1" si="87"/>
        <v>243</v>
      </c>
      <c r="P830" s="15" t="str">
        <f t="shared" ca="1" si="88"/>
        <v>181-365d</v>
      </c>
      <c r="Q830" s="17">
        <f ca="1">IF(P830="0-90d",0,IF(P830="91-180d",INDEX(Assumptions!$F$8:$F$12,MATCH(B830,Assumptions!$A$8:$A$12,0)),IF(P830="181-365d",INDEX(Assumptions!$G$8:$G$12,MATCH(B830,Assumptions!$A$8:$A$12,0)),INDEX(Assumptions!$H$8:$H$12,MATCH(B830,Assumptions!$A$8:$A$12,0)))))</f>
        <v>0.1</v>
      </c>
      <c r="R830" s="14">
        <f t="shared" ca="1" si="89"/>
        <v>12031443.864000002</v>
      </c>
      <c r="S830" s="14">
        <f t="shared" ca="1" si="90"/>
        <v>108282994.77600001</v>
      </c>
      <c r="T830" s="11" t="s">
        <v>25</v>
      </c>
      <c r="U830" s="18" t="s">
        <v>26</v>
      </c>
    </row>
    <row r="831" spans="1:21" ht="15" customHeight="1" x14ac:dyDescent="0.15">
      <c r="A831" s="10" t="s">
        <v>879</v>
      </c>
      <c r="B831" s="11" t="s">
        <v>41</v>
      </c>
      <c r="C831" s="11" t="s">
        <v>49</v>
      </c>
      <c r="D831" s="12">
        <v>46129</v>
      </c>
      <c r="E831" s="11">
        <v>4517</v>
      </c>
      <c r="F831" s="11" t="s">
        <v>33</v>
      </c>
      <c r="G831" s="13">
        <v>231.43</v>
      </c>
      <c r="H831" s="14">
        <f t="shared" si="84"/>
        <v>1045369.31</v>
      </c>
      <c r="I831" s="14">
        <f>IF(F831="GHS",H831,H831*Assumptions!$B$4)</f>
        <v>1045369.31</v>
      </c>
      <c r="J831" s="15" t="str">
        <f>INDEX(Assumptions!$B$8:$B$12,MATCH(B831,Assumptions!$A$8:$A$12,0))</f>
        <v>Weighted Average</v>
      </c>
      <c r="K831" s="16">
        <f>G831/(1-INDEX(Assumptions!$D$8:$D$12,MATCH(B831,Assumptions!$A$8:$A$12,0)))</f>
        <v>356.04615384615386</v>
      </c>
      <c r="L831" s="16">
        <f t="shared" si="85"/>
        <v>6.9428999999999998</v>
      </c>
      <c r="M831" s="16">
        <f t="shared" si="86"/>
        <v>17.802307692307693</v>
      </c>
      <c r="N831" s="14">
        <f>E831*(K831-L831-M831)*IF(F831="GHS",1,Assumptions!$B$4)</f>
        <v>1496486.3737769232</v>
      </c>
      <c r="O831" s="15">
        <f t="shared" ca="1" si="87"/>
        <v>157</v>
      </c>
      <c r="P831" s="15" t="str">
        <f t="shared" ca="1" si="88"/>
        <v>91-180d</v>
      </c>
      <c r="Q831" s="17">
        <f ca="1">IF(P831="0-90d",0,IF(P831="91-180d",INDEX(Assumptions!$F$8:$F$12,MATCH(B831,Assumptions!$A$8:$A$12,0)),IF(P831="181-365d",INDEX(Assumptions!$G$8:$G$12,MATCH(B831,Assumptions!$A$8:$A$12,0)),INDEX(Assumptions!$H$8:$H$12,MATCH(B831,Assumptions!$A$8:$A$12,0)))))</f>
        <v>0.1</v>
      </c>
      <c r="R831" s="14">
        <f t="shared" ca="1" si="89"/>
        <v>104536.93100000001</v>
      </c>
      <c r="S831" s="14">
        <f t="shared" ca="1" si="90"/>
        <v>940832.37900000007</v>
      </c>
      <c r="T831" s="11" t="s">
        <v>25</v>
      </c>
      <c r="U831" s="18" t="s">
        <v>26</v>
      </c>
    </row>
    <row r="832" spans="1:21" ht="15" customHeight="1" x14ac:dyDescent="0.15">
      <c r="A832" s="10" t="s">
        <v>880</v>
      </c>
      <c r="B832" s="11" t="s">
        <v>22</v>
      </c>
      <c r="C832" s="11" t="s">
        <v>23</v>
      </c>
      <c r="D832" s="12">
        <v>46034</v>
      </c>
      <c r="E832" s="11">
        <v>4398</v>
      </c>
      <c r="F832" s="11" t="s">
        <v>24</v>
      </c>
      <c r="G832" s="13">
        <v>31112.91</v>
      </c>
      <c r="H832" s="14">
        <f t="shared" si="84"/>
        <v>136834578.18000001</v>
      </c>
      <c r="I832" s="14">
        <f>IF(F832="GHS",H832,H832*Assumptions!$B$4)</f>
        <v>1477813444.3440001</v>
      </c>
      <c r="J832" s="15" t="str">
        <f>INDEX(Assumptions!$B$8:$B$12,MATCH(B832,Assumptions!$A$8:$A$12,0))</f>
        <v>FIFO</v>
      </c>
      <c r="K832" s="16">
        <f>G832/(1-INDEX(Assumptions!$D$8:$D$12,MATCH(B832,Assumptions!$A$8:$A$12,0)))</f>
        <v>37942.573170731703</v>
      </c>
      <c r="L832" s="16">
        <f t="shared" si="85"/>
        <v>933.38729999999998</v>
      </c>
      <c r="M832" s="16">
        <f t="shared" si="86"/>
        <v>1897.1286585365851</v>
      </c>
      <c r="N832" s="14">
        <f>E832*(K832-L832-M832)*IF(F832="GHS",1,Assumptions!$B$4)</f>
        <v>1667766538.2877285</v>
      </c>
      <c r="O832" s="15">
        <f t="shared" ca="1" si="87"/>
        <v>252</v>
      </c>
      <c r="P832" s="15" t="str">
        <f t="shared" ca="1" si="88"/>
        <v>181-365d</v>
      </c>
      <c r="Q832" s="17">
        <f ca="1">IF(P832="0-90d",0,IF(P832="91-180d",INDEX(Assumptions!$F$8:$F$12,MATCH(B832,Assumptions!$A$8:$A$12,0)),IF(P832="181-365d",INDEX(Assumptions!$G$8:$G$12,MATCH(B832,Assumptions!$A$8:$A$12,0)),INDEX(Assumptions!$H$8:$H$12,MATCH(B832,Assumptions!$A$8:$A$12,0)))))</f>
        <v>0.15</v>
      </c>
      <c r="R832" s="14">
        <f t="shared" ca="1" si="89"/>
        <v>221672016.6516</v>
      </c>
      <c r="S832" s="14">
        <f t="shared" ca="1" si="90"/>
        <v>1256141427.6924</v>
      </c>
      <c r="T832" s="11" t="s">
        <v>25</v>
      </c>
      <c r="U832" s="18" t="s">
        <v>36</v>
      </c>
    </row>
    <row r="833" spans="1:21" ht="15" customHeight="1" x14ac:dyDescent="0.15">
      <c r="A833" s="10" t="s">
        <v>881</v>
      </c>
      <c r="B833" s="11" t="s">
        <v>28</v>
      </c>
      <c r="C833" s="11" t="s">
        <v>35</v>
      </c>
      <c r="D833" s="12">
        <v>45973</v>
      </c>
      <c r="E833" s="11">
        <v>3466</v>
      </c>
      <c r="F833" s="11" t="s">
        <v>24</v>
      </c>
      <c r="G833" s="13">
        <v>8545.07</v>
      </c>
      <c r="H833" s="14">
        <f t="shared" si="84"/>
        <v>29617212.619999997</v>
      </c>
      <c r="I833" s="14">
        <f>IF(F833="GHS",H833,H833*Assumptions!$B$4)</f>
        <v>319865896.296</v>
      </c>
      <c r="J833" s="15" t="str">
        <f>INDEX(Assumptions!$B$8:$B$12,MATCH(B833,Assumptions!$A$8:$A$12,0))</f>
        <v>Fair Value Less Costs to Sell</v>
      </c>
      <c r="K833" s="16">
        <f>G833/(1-INDEX(Assumptions!$D$8:$D$12,MATCH(B833,Assumptions!$A$8:$A$12,0)))</f>
        <v>9710.306818181818</v>
      </c>
      <c r="L833" s="16">
        <f t="shared" si="85"/>
        <v>256.35210000000001</v>
      </c>
      <c r="M833" s="16">
        <f t="shared" si="86"/>
        <v>485.51534090909092</v>
      </c>
      <c r="N833" s="14">
        <f>E833*(K833-L833-M833)*IF(F833="GHS",1,Assumptions!$B$4)</f>
        <v>335713797.52157456</v>
      </c>
      <c r="O833" s="15">
        <f t="shared" ca="1" si="87"/>
        <v>313</v>
      </c>
      <c r="P833" s="15" t="str">
        <f t="shared" ca="1" si="88"/>
        <v>181-365d</v>
      </c>
      <c r="Q833" s="17">
        <f ca="1">IF(P833="0-90d",0,IF(P833="91-180d",INDEX(Assumptions!$F$8:$F$12,MATCH(B833,Assumptions!$A$8:$A$12,0)),IF(P833="181-365d",INDEX(Assumptions!$G$8:$G$12,MATCH(B833,Assumptions!$A$8:$A$12,0)),INDEX(Assumptions!$H$8:$H$12,MATCH(B833,Assumptions!$A$8:$A$12,0)))))</f>
        <v>0.1</v>
      </c>
      <c r="R833" s="14">
        <f t="shared" ca="1" si="89"/>
        <v>31986589.629600003</v>
      </c>
      <c r="S833" s="14">
        <f t="shared" ca="1" si="90"/>
        <v>287879306.66640002</v>
      </c>
      <c r="T833" s="11" t="s">
        <v>25</v>
      </c>
      <c r="U833" s="18" t="s">
        <v>26</v>
      </c>
    </row>
    <row r="834" spans="1:21" ht="15" customHeight="1" x14ac:dyDescent="0.15">
      <c r="A834" s="10" t="s">
        <v>882</v>
      </c>
      <c r="B834" s="11" t="s">
        <v>31</v>
      </c>
      <c r="C834" s="11" t="s">
        <v>32</v>
      </c>
      <c r="D834" s="12">
        <v>45983</v>
      </c>
      <c r="E834" s="11">
        <v>3727</v>
      </c>
      <c r="F834" s="11" t="s">
        <v>33</v>
      </c>
      <c r="G834" s="13">
        <v>4433.75</v>
      </c>
      <c r="H834" s="14">
        <f t="shared" ref="H834:H897" si="91">E834*G834</f>
        <v>16524586.25</v>
      </c>
      <c r="I834" s="14">
        <f>IF(F834="GHS",H834,H834*Assumptions!$B$4)</f>
        <v>16524586.25</v>
      </c>
      <c r="J834" s="15" t="str">
        <f>INDEX(Assumptions!$B$8:$B$12,MATCH(B834,Assumptions!$A$8:$A$12,0))</f>
        <v>Weighted Average</v>
      </c>
      <c r="K834" s="16">
        <f>G834/(1-INDEX(Assumptions!$D$8:$D$12,MATCH(B834,Assumptions!$A$8:$A$12,0)))</f>
        <v>6157.9861111111113</v>
      </c>
      <c r="L834" s="16">
        <f t="shared" ref="L834:L897" si="92">G834*0.03</f>
        <v>133.01249999999999</v>
      </c>
      <c r="M834" s="16">
        <f t="shared" ref="M834:M897" si="93">K834*0.05</f>
        <v>307.8993055555556</v>
      </c>
      <c r="N834" s="14">
        <f>E834*(K834-L834-M834)*IF(F834="GHS",1,Assumptions!$B$4)</f>
        <v>21307535.936805557</v>
      </c>
      <c r="O834" s="15">
        <f t="shared" ref="O834:O897" ca="1" si="94">TODAY()-D834</f>
        <v>303</v>
      </c>
      <c r="P834" s="15" t="str">
        <f t="shared" ref="P834:P897" ca="1" si="95">IF(O834&lt;=90,"0-90d",IF(O834&lt;=180,"91-180d",IF(O834&lt;=365,"181-365d","365d+")))</f>
        <v>181-365d</v>
      </c>
      <c r="Q834" s="17">
        <f ca="1">IF(P834="0-90d",0,IF(P834="91-180d",INDEX(Assumptions!$F$8:$F$12,MATCH(B834,Assumptions!$A$8:$A$12,0)),IF(P834="181-365d",INDEX(Assumptions!$G$8:$G$12,MATCH(B834,Assumptions!$A$8:$A$12,0)),INDEX(Assumptions!$H$8:$H$12,MATCH(B834,Assumptions!$A$8:$A$12,0)))))</f>
        <v>0.2</v>
      </c>
      <c r="R834" s="14">
        <f t="shared" ref="R834:R897" ca="1" si="96">I834*Q834</f>
        <v>3304917.25</v>
      </c>
      <c r="S834" s="14">
        <f t="shared" ref="S834:S897" si="97">IF(T834="Held on Consignment (Not Owned)",0,MIN(I834-R834,N834))</f>
        <v>0</v>
      </c>
      <c r="T834" s="11" t="s">
        <v>39</v>
      </c>
      <c r="U834" s="18" t="s">
        <v>26</v>
      </c>
    </row>
    <row r="835" spans="1:21" ht="15" customHeight="1" x14ac:dyDescent="0.15">
      <c r="A835" s="10" t="s">
        <v>883</v>
      </c>
      <c r="B835" s="11" t="s">
        <v>41</v>
      </c>
      <c r="C835" s="11" t="s">
        <v>42</v>
      </c>
      <c r="D835" s="12">
        <v>45819</v>
      </c>
      <c r="E835" s="11">
        <v>872</v>
      </c>
      <c r="F835" s="11" t="s">
        <v>33</v>
      </c>
      <c r="G835" s="13">
        <v>355.31</v>
      </c>
      <c r="H835" s="14">
        <f t="shared" si="91"/>
        <v>309830.32</v>
      </c>
      <c r="I835" s="14">
        <f>IF(F835="GHS",H835,H835*Assumptions!$B$4)</f>
        <v>309830.32</v>
      </c>
      <c r="J835" s="15" t="str">
        <f>INDEX(Assumptions!$B$8:$B$12,MATCH(B835,Assumptions!$A$8:$A$12,0))</f>
        <v>Weighted Average</v>
      </c>
      <c r="K835" s="16">
        <f>G835/(1-INDEX(Assumptions!$D$8:$D$12,MATCH(B835,Assumptions!$A$8:$A$12,0)))</f>
        <v>546.63076923076926</v>
      </c>
      <c r="L835" s="16">
        <f t="shared" si="92"/>
        <v>10.6593</v>
      </c>
      <c r="M835" s="16">
        <f t="shared" si="93"/>
        <v>27.331538461538464</v>
      </c>
      <c r="N835" s="14">
        <f>E835*(K835-L835-M835)*IF(F835="GHS",1,Assumptions!$B$4)</f>
        <v>443534.01963076921</v>
      </c>
      <c r="O835" s="15">
        <f t="shared" ca="1" si="94"/>
        <v>467</v>
      </c>
      <c r="P835" s="15" t="str">
        <f t="shared" ca="1" si="95"/>
        <v>365d+</v>
      </c>
      <c r="Q835" s="17">
        <f ca="1">IF(P835="0-90d",0,IF(P835="91-180d",INDEX(Assumptions!$F$8:$F$12,MATCH(B835,Assumptions!$A$8:$A$12,0)),IF(P835="181-365d",INDEX(Assumptions!$G$8:$G$12,MATCH(B835,Assumptions!$A$8:$A$12,0)),INDEX(Assumptions!$H$8:$H$12,MATCH(B835,Assumptions!$A$8:$A$12,0)))))</f>
        <v>0.8</v>
      </c>
      <c r="R835" s="14">
        <f t="shared" ca="1" si="96"/>
        <v>247864.25600000002</v>
      </c>
      <c r="S835" s="14">
        <f t="shared" ca="1" si="97"/>
        <v>61966.063999999984</v>
      </c>
      <c r="T835" s="11" t="s">
        <v>50</v>
      </c>
      <c r="U835" s="18" t="s">
        <v>26</v>
      </c>
    </row>
    <row r="836" spans="1:21" ht="15" customHeight="1" x14ac:dyDescent="0.15">
      <c r="A836" s="10" t="s">
        <v>884</v>
      </c>
      <c r="B836" s="11" t="s">
        <v>31</v>
      </c>
      <c r="C836" s="11" t="s">
        <v>76</v>
      </c>
      <c r="D836" s="12">
        <v>45812</v>
      </c>
      <c r="E836" s="11">
        <v>2941</v>
      </c>
      <c r="F836" s="11" t="s">
        <v>33</v>
      </c>
      <c r="G836" s="13">
        <v>1755.85</v>
      </c>
      <c r="H836" s="14">
        <f t="shared" si="91"/>
        <v>5163954.8499999996</v>
      </c>
      <c r="I836" s="14">
        <f>IF(F836="GHS",H836,H836*Assumptions!$B$4)</f>
        <v>5163954.8499999996</v>
      </c>
      <c r="J836" s="15" t="str">
        <f>INDEX(Assumptions!$B$8:$B$12,MATCH(B836,Assumptions!$A$8:$A$12,0))</f>
        <v>Weighted Average</v>
      </c>
      <c r="K836" s="16">
        <f>G836/(1-INDEX(Assumptions!$D$8:$D$12,MATCH(B836,Assumptions!$A$8:$A$12,0)))</f>
        <v>2438.6805555555557</v>
      </c>
      <c r="L836" s="16">
        <f t="shared" si="92"/>
        <v>52.675499999999992</v>
      </c>
      <c r="M836" s="16">
        <f t="shared" si="93"/>
        <v>121.93402777777779</v>
      </c>
      <c r="N836" s="14">
        <f>E836*(K836-L836-M836)*IF(F836="GHS",1,Assumptions!$B$4)</f>
        <v>6658632.8926944453</v>
      </c>
      <c r="O836" s="15">
        <f t="shared" ca="1" si="94"/>
        <v>474</v>
      </c>
      <c r="P836" s="15" t="str">
        <f t="shared" ca="1" si="95"/>
        <v>365d+</v>
      </c>
      <c r="Q836" s="17">
        <f ca="1">IF(P836="0-90d",0,IF(P836="91-180d",INDEX(Assumptions!$F$8:$F$12,MATCH(B836,Assumptions!$A$8:$A$12,0)),IF(P836="181-365d",INDEX(Assumptions!$G$8:$G$12,MATCH(B836,Assumptions!$A$8:$A$12,0)),INDEX(Assumptions!$H$8:$H$12,MATCH(B836,Assumptions!$A$8:$A$12,0)))))</f>
        <v>0.6</v>
      </c>
      <c r="R836" s="14">
        <f t="shared" ca="1" si="96"/>
        <v>3098372.9099999997</v>
      </c>
      <c r="S836" s="14">
        <f t="shared" ca="1" si="97"/>
        <v>2065581.94</v>
      </c>
      <c r="T836" s="11" t="s">
        <v>25</v>
      </c>
      <c r="U836" s="18" t="s">
        <v>36</v>
      </c>
    </row>
    <row r="837" spans="1:21" ht="15" customHeight="1" x14ac:dyDescent="0.15">
      <c r="A837" s="10" t="s">
        <v>885</v>
      </c>
      <c r="B837" s="11" t="s">
        <v>28</v>
      </c>
      <c r="C837" s="11" t="s">
        <v>29</v>
      </c>
      <c r="D837" s="12">
        <v>46208</v>
      </c>
      <c r="E837" s="11">
        <v>4565</v>
      </c>
      <c r="F837" s="11" t="s">
        <v>24</v>
      </c>
      <c r="G837" s="13">
        <v>2488.5500000000002</v>
      </c>
      <c r="H837" s="14">
        <f t="shared" si="91"/>
        <v>11360230.75</v>
      </c>
      <c r="I837" s="14">
        <f>IF(F837="GHS",H837,H837*Assumptions!$B$4)</f>
        <v>122690492.10000001</v>
      </c>
      <c r="J837" s="15" t="str">
        <f>INDEX(Assumptions!$B$8:$B$12,MATCH(B837,Assumptions!$A$8:$A$12,0))</f>
        <v>Fair Value Less Costs to Sell</v>
      </c>
      <c r="K837" s="16">
        <f>G837/(1-INDEX(Assumptions!$D$8:$D$12,MATCH(B837,Assumptions!$A$8:$A$12,0)))</f>
        <v>2827.8977272727275</v>
      </c>
      <c r="L837" s="16">
        <f t="shared" si="92"/>
        <v>74.656500000000008</v>
      </c>
      <c r="M837" s="16">
        <f t="shared" si="93"/>
        <v>141.39488636363637</v>
      </c>
      <c r="N837" s="14">
        <f>E837*(K837-L837-M837)*IF(F837="GHS",1,Assumptions!$B$4)</f>
        <v>128769248.29950002</v>
      </c>
      <c r="O837" s="15">
        <f t="shared" ca="1" si="94"/>
        <v>78</v>
      </c>
      <c r="P837" s="15" t="str">
        <f t="shared" ca="1" si="95"/>
        <v>0-90d</v>
      </c>
      <c r="Q837" s="17">
        <f ca="1">IF(P837="0-90d",0,IF(P837="91-180d",INDEX(Assumptions!$F$8:$F$12,MATCH(B837,Assumptions!$A$8:$A$12,0)),IF(P837="181-365d",INDEX(Assumptions!$G$8:$G$12,MATCH(B837,Assumptions!$A$8:$A$12,0)),INDEX(Assumptions!$H$8:$H$12,MATCH(B837,Assumptions!$A$8:$A$12,0)))))</f>
        <v>0</v>
      </c>
      <c r="R837" s="14">
        <f t="shared" ca="1" si="96"/>
        <v>0</v>
      </c>
      <c r="S837" s="14">
        <f t="shared" ca="1" si="97"/>
        <v>122690492.10000001</v>
      </c>
      <c r="T837" s="11" t="s">
        <v>25</v>
      </c>
      <c r="U837" s="18" t="s">
        <v>26</v>
      </c>
    </row>
    <row r="838" spans="1:21" ht="15" customHeight="1" x14ac:dyDescent="0.15">
      <c r="A838" s="10" t="s">
        <v>886</v>
      </c>
      <c r="B838" s="11" t="s">
        <v>22</v>
      </c>
      <c r="C838" s="11" t="s">
        <v>61</v>
      </c>
      <c r="D838" s="12">
        <v>46179</v>
      </c>
      <c r="E838" s="11">
        <v>2716</v>
      </c>
      <c r="F838" s="11" t="s">
        <v>24</v>
      </c>
      <c r="G838" s="13">
        <v>32153.86</v>
      </c>
      <c r="H838" s="14">
        <f t="shared" si="91"/>
        <v>87329883.760000005</v>
      </c>
      <c r="I838" s="14">
        <f>IF(F838="GHS",H838,H838*Assumptions!$B$4)</f>
        <v>943162744.60800016</v>
      </c>
      <c r="J838" s="15" t="str">
        <f>INDEX(Assumptions!$B$8:$B$12,MATCH(B838,Assumptions!$A$8:$A$12,0))</f>
        <v>FIFO</v>
      </c>
      <c r="K838" s="16">
        <f>G838/(1-INDEX(Assumptions!$D$8:$D$12,MATCH(B838,Assumptions!$A$8:$A$12,0)))</f>
        <v>39212.024390243903</v>
      </c>
      <c r="L838" s="16">
        <f t="shared" si="92"/>
        <v>964.61580000000004</v>
      </c>
      <c r="M838" s="16">
        <f t="shared" si="93"/>
        <v>1960.6012195121953</v>
      </c>
      <c r="N838" s="14">
        <f>E838*(K838-L838-M838)*IF(F838="GHS",1,Assumptions!$B$4)</f>
        <v>1064393663.2441992</v>
      </c>
      <c r="O838" s="15">
        <f t="shared" ca="1" si="94"/>
        <v>107</v>
      </c>
      <c r="P838" s="15" t="str">
        <f t="shared" ca="1" si="95"/>
        <v>91-180d</v>
      </c>
      <c r="Q838" s="17">
        <f ca="1">IF(P838="0-90d",0,IF(P838="91-180d",INDEX(Assumptions!$F$8:$F$12,MATCH(B838,Assumptions!$A$8:$A$12,0)),IF(P838="181-365d",INDEX(Assumptions!$G$8:$G$12,MATCH(B838,Assumptions!$A$8:$A$12,0)),INDEX(Assumptions!$H$8:$H$12,MATCH(B838,Assumptions!$A$8:$A$12,0)))))</f>
        <v>0.03</v>
      </c>
      <c r="R838" s="14">
        <f t="shared" ca="1" si="96"/>
        <v>28294882.338240005</v>
      </c>
      <c r="S838" s="14">
        <f t="shared" ca="1" si="97"/>
        <v>914867862.26976013</v>
      </c>
      <c r="T838" s="11" t="s">
        <v>25</v>
      </c>
      <c r="U838" s="18" t="s">
        <v>26</v>
      </c>
    </row>
    <row r="839" spans="1:21" ht="15" customHeight="1" x14ac:dyDescent="0.15">
      <c r="A839" s="10" t="s">
        <v>887</v>
      </c>
      <c r="B839" s="11" t="s">
        <v>28</v>
      </c>
      <c r="C839" s="11" t="s">
        <v>38</v>
      </c>
      <c r="D839" s="12">
        <v>45954</v>
      </c>
      <c r="E839" s="11">
        <v>2680</v>
      </c>
      <c r="F839" s="11" t="s">
        <v>24</v>
      </c>
      <c r="G839" s="13">
        <v>6109.13</v>
      </c>
      <c r="H839" s="14">
        <f t="shared" si="91"/>
        <v>16372468.4</v>
      </c>
      <c r="I839" s="14">
        <f>IF(F839="GHS",H839,H839*Assumptions!$B$4)</f>
        <v>176822658.72000003</v>
      </c>
      <c r="J839" s="15" t="str">
        <f>INDEX(Assumptions!$B$8:$B$12,MATCH(B839,Assumptions!$A$8:$A$12,0))</f>
        <v>Fair Value Less Costs to Sell</v>
      </c>
      <c r="K839" s="16">
        <f>G839/(1-INDEX(Assumptions!$D$8:$D$12,MATCH(B839,Assumptions!$A$8:$A$12,0)))</f>
        <v>6942.193181818182</v>
      </c>
      <c r="L839" s="16">
        <f t="shared" si="92"/>
        <v>183.2739</v>
      </c>
      <c r="M839" s="16">
        <f t="shared" si="93"/>
        <v>347.10965909090913</v>
      </c>
      <c r="N839" s="14">
        <f>E839*(K839-L839-M839)*IF(F839="GHS",1,Assumptions!$B$4)</f>
        <v>185583417.72021821</v>
      </c>
      <c r="O839" s="15">
        <f t="shared" ca="1" si="94"/>
        <v>332</v>
      </c>
      <c r="P839" s="15" t="str">
        <f t="shared" ca="1" si="95"/>
        <v>181-365d</v>
      </c>
      <c r="Q839" s="17">
        <f ca="1">IF(P839="0-90d",0,IF(P839="91-180d",INDEX(Assumptions!$F$8:$F$12,MATCH(B839,Assumptions!$A$8:$A$12,0)),IF(P839="181-365d",INDEX(Assumptions!$G$8:$G$12,MATCH(B839,Assumptions!$A$8:$A$12,0)),INDEX(Assumptions!$H$8:$H$12,MATCH(B839,Assumptions!$A$8:$A$12,0)))))</f>
        <v>0.1</v>
      </c>
      <c r="R839" s="14">
        <f t="shared" ca="1" si="96"/>
        <v>17682265.872000005</v>
      </c>
      <c r="S839" s="14">
        <f t="shared" ca="1" si="97"/>
        <v>159140392.84800002</v>
      </c>
      <c r="T839" s="11" t="s">
        <v>25</v>
      </c>
      <c r="U839" s="18" t="s">
        <v>26</v>
      </c>
    </row>
    <row r="840" spans="1:21" ht="15" customHeight="1" x14ac:dyDescent="0.15">
      <c r="A840" s="10" t="s">
        <v>888</v>
      </c>
      <c r="B840" s="11" t="s">
        <v>22</v>
      </c>
      <c r="C840" s="11" t="s">
        <v>23</v>
      </c>
      <c r="D840" s="12">
        <v>45963</v>
      </c>
      <c r="E840" s="11">
        <v>1119</v>
      </c>
      <c r="F840" s="11" t="s">
        <v>24</v>
      </c>
      <c r="G840" s="13">
        <v>23159.1</v>
      </c>
      <c r="H840" s="14">
        <f t="shared" si="91"/>
        <v>25915032.899999999</v>
      </c>
      <c r="I840" s="14">
        <f>IF(F840="GHS",H840,H840*Assumptions!$B$4)</f>
        <v>279882355.31999999</v>
      </c>
      <c r="J840" s="15" t="str">
        <f>INDEX(Assumptions!$B$8:$B$12,MATCH(B840,Assumptions!$A$8:$A$12,0))</f>
        <v>FIFO</v>
      </c>
      <c r="K840" s="16">
        <f>G840/(1-INDEX(Assumptions!$D$8:$D$12,MATCH(B840,Assumptions!$A$8:$A$12,0)))</f>
        <v>28242.804878048777</v>
      </c>
      <c r="L840" s="16">
        <f t="shared" si="92"/>
        <v>694.77299999999991</v>
      </c>
      <c r="M840" s="16">
        <f t="shared" si="93"/>
        <v>1412.1402439024389</v>
      </c>
      <c r="N840" s="14">
        <f>E840*(K840-L840-M840)*IF(F840="GHS",1,Assumptions!$B$4)</f>
        <v>315857477.5769853</v>
      </c>
      <c r="O840" s="15">
        <f t="shared" ca="1" si="94"/>
        <v>323</v>
      </c>
      <c r="P840" s="15" t="str">
        <f t="shared" ca="1" si="95"/>
        <v>181-365d</v>
      </c>
      <c r="Q840" s="17">
        <f ca="1">IF(P840="0-90d",0,IF(P840="91-180d",INDEX(Assumptions!$F$8:$F$12,MATCH(B840,Assumptions!$A$8:$A$12,0)),IF(P840="181-365d",INDEX(Assumptions!$G$8:$G$12,MATCH(B840,Assumptions!$A$8:$A$12,0)),INDEX(Assumptions!$H$8:$H$12,MATCH(B840,Assumptions!$A$8:$A$12,0)))))</f>
        <v>0.15</v>
      </c>
      <c r="R840" s="14">
        <f t="shared" ca="1" si="96"/>
        <v>41982353.298</v>
      </c>
      <c r="S840" s="14">
        <f t="shared" ca="1" si="97"/>
        <v>237900002.02199998</v>
      </c>
      <c r="T840" s="11" t="s">
        <v>25</v>
      </c>
      <c r="U840" s="18" t="s">
        <v>26</v>
      </c>
    </row>
    <row r="841" spans="1:21" ht="15" customHeight="1" x14ac:dyDescent="0.15">
      <c r="A841" s="10" t="s">
        <v>889</v>
      </c>
      <c r="B841" s="11" t="s">
        <v>46</v>
      </c>
      <c r="C841" s="11" t="s">
        <v>52</v>
      </c>
      <c r="D841" s="12">
        <v>45925</v>
      </c>
      <c r="E841" s="11">
        <v>3250</v>
      </c>
      <c r="F841" s="11" t="s">
        <v>33</v>
      </c>
      <c r="G841" s="13">
        <v>675135.97</v>
      </c>
      <c r="H841" s="14">
        <f t="shared" si="91"/>
        <v>2194191902.5</v>
      </c>
      <c r="I841" s="14">
        <f>IF(F841="GHS",H841,H841*Assumptions!$B$4)</f>
        <v>2194191902.5</v>
      </c>
      <c r="J841" s="15" t="str">
        <f>INDEX(Assumptions!$B$8:$B$12,MATCH(B841,Assumptions!$A$8:$A$12,0))</f>
        <v>Specific Identification</v>
      </c>
      <c r="K841" s="16">
        <f>G841/(1-INDEX(Assumptions!$D$8:$D$12,MATCH(B841,Assumptions!$A$8:$A$12,0)))</f>
        <v>865558.93589743588</v>
      </c>
      <c r="L841" s="16">
        <f t="shared" si="92"/>
        <v>20254.079099999999</v>
      </c>
      <c r="M841" s="16">
        <f t="shared" si="93"/>
        <v>43277.946794871794</v>
      </c>
      <c r="N841" s="14">
        <f>E841*(K841-L841-M841)*IF(F841="GHS",1,Assumptions!$B$4)</f>
        <v>2606587457.5083332</v>
      </c>
      <c r="O841" s="15">
        <f t="shared" ca="1" si="94"/>
        <v>361</v>
      </c>
      <c r="P841" s="15" t="str">
        <f t="shared" ca="1" si="95"/>
        <v>181-365d</v>
      </c>
      <c r="Q841" s="17">
        <f ca="1">IF(P841="0-90d",0,IF(P841="91-180d",INDEX(Assumptions!$F$8:$F$12,MATCH(B841,Assumptions!$A$8:$A$12,0)),IF(P841="181-365d",INDEX(Assumptions!$G$8:$G$12,MATCH(B841,Assumptions!$A$8:$A$12,0)),INDEX(Assumptions!$H$8:$H$12,MATCH(B841,Assumptions!$A$8:$A$12,0)))))</f>
        <v>0.05</v>
      </c>
      <c r="R841" s="14">
        <f t="shared" ca="1" si="96"/>
        <v>109709595.125</v>
      </c>
      <c r="S841" s="14">
        <f t="shared" ca="1" si="97"/>
        <v>2084482307.375</v>
      </c>
      <c r="T841" s="11" t="s">
        <v>25</v>
      </c>
      <c r="U841" s="18" t="s">
        <v>26</v>
      </c>
    </row>
    <row r="842" spans="1:21" ht="15" customHeight="1" x14ac:dyDescent="0.15">
      <c r="A842" s="10" t="s">
        <v>890</v>
      </c>
      <c r="B842" s="11" t="s">
        <v>31</v>
      </c>
      <c r="C842" s="11" t="s">
        <v>63</v>
      </c>
      <c r="D842" s="12">
        <v>45805</v>
      </c>
      <c r="E842" s="11">
        <v>2235</v>
      </c>
      <c r="F842" s="11" t="s">
        <v>33</v>
      </c>
      <c r="G842" s="13">
        <v>1912.4</v>
      </c>
      <c r="H842" s="14">
        <f t="shared" si="91"/>
        <v>4274214</v>
      </c>
      <c r="I842" s="14">
        <f>IF(F842="GHS",H842,H842*Assumptions!$B$4)</f>
        <v>4274214</v>
      </c>
      <c r="J842" s="15" t="str">
        <f>INDEX(Assumptions!$B$8:$B$12,MATCH(B842,Assumptions!$A$8:$A$12,0))</f>
        <v>Weighted Average</v>
      </c>
      <c r="K842" s="16">
        <f>G842/(1-INDEX(Assumptions!$D$8:$D$12,MATCH(B842,Assumptions!$A$8:$A$12,0)))</f>
        <v>2656.1111111111113</v>
      </c>
      <c r="L842" s="16">
        <f t="shared" si="92"/>
        <v>57.372</v>
      </c>
      <c r="M842" s="16">
        <f t="shared" si="93"/>
        <v>132.80555555555557</v>
      </c>
      <c r="N842" s="14">
        <f>E842*(K842-L842-M842)*IF(F842="GHS",1,Assumptions!$B$4)</f>
        <v>5511361.4966666671</v>
      </c>
      <c r="O842" s="15">
        <f t="shared" ca="1" si="94"/>
        <v>481</v>
      </c>
      <c r="P842" s="15" t="str">
        <f t="shared" ca="1" si="95"/>
        <v>365d+</v>
      </c>
      <c r="Q842" s="17">
        <f ca="1">IF(P842="0-90d",0,IF(P842="91-180d",INDEX(Assumptions!$F$8:$F$12,MATCH(B842,Assumptions!$A$8:$A$12,0)),IF(P842="181-365d",INDEX(Assumptions!$G$8:$G$12,MATCH(B842,Assumptions!$A$8:$A$12,0)),INDEX(Assumptions!$H$8:$H$12,MATCH(B842,Assumptions!$A$8:$A$12,0)))))</f>
        <v>0.6</v>
      </c>
      <c r="R842" s="14">
        <f t="shared" ca="1" si="96"/>
        <v>2564528.4</v>
      </c>
      <c r="S842" s="14">
        <f t="shared" ca="1" si="97"/>
        <v>1709685.6</v>
      </c>
      <c r="T842" s="11" t="s">
        <v>25</v>
      </c>
      <c r="U842" s="18" t="s">
        <v>26</v>
      </c>
    </row>
    <row r="843" spans="1:21" ht="15" customHeight="1" x14ac:dyDescent="0.15">
      <c r="A843" s="10" t="s">
        <v>891</v>
      </c>
      <c r="B843" s="11" t="s">
        <v>41</v>
      </c>
      <c r="C843" s="11" t="s">
        <v>115</v>
      </c>
      <c r="D843" s="12">
        <v>46103</v>
      </c>
      <c r="E843" s="11">
        <v>1274</v>
      </c>
      <c r="F843" s="11" t="s">
        <v>33</v>
      </c>
      <c r="G843" s="13">
        <v>836.46</v>
      </c>
      <c r="H843" s="14">
        <f t="shared" si="91"/>
        <v>1065650.04</v>
      </c>
      <c r="I843" s="14">
        <f>IF(F843="GHS",H843,H843*Assumptions!$B$4)</f>
        <v>1065650.04</v>
      </c>
      <c r="J843" s="15" t="str">
        <f>INDEX(Assumptions!$B$8:$B$12,MATCH(B843,Assumptions!$A$8:$A$12,0))</f>
        <v>Weighted Average</v>
      </c>
      <c r="K843" s="16">
        <f>G843/(1-INDEX(Assumptions!$D$8:$D$12,MATCH(B843,Assumptions!$A$8:$A$12,0)))</f>
        <v>1286.8615384615384</v>
      </c>
      <c r="L843" s="16">
        <f t="shared" si="92"/>
        <v>25.093800000000002</v>
      </c>
      <c r="M843" s="16">
        <f t="shared" si="93"/>
        <v>64.343076923076922</v>
      </c>
      <c r="N843" s="14">
        <f>E843*(K843-L843-M843)*IF(F843="GHS",1,Assumptions!$B$4)</f>
        <v>1525519.0187999997</v>
      </c>
      <c r="O843" s="15">
        <f t="shared" ca="1" si="94"/>
        <v>183</v>
      </c>
      <c r="P843" s="15" t="str">
        <f t="shared" ca="1" si="95"/>
        <v>181-365d</v>
      </c>
      <c r="Q843" s="17">
        <f ca="1">IF(P843="0-90d",0,IF(P843="91-180d",INDEX(Assumptions!$F$8:$F$12,MATCH(B843,Assumptions!$A$8:$A$12,0)),IF(P843="181-365d",INDEX(Assumptions!$G$8:$G$12,MATCH(B843,Assumptions!$A$8:$A$12,0)),INDEX(Assumptions!$H$8:$H$12,MATCH(B843,Assumptions!$A$8:$A$12,0)))))</f>
        <v>0.35</v>
      </c>
      <c r="R843" s="14">
        <f t="shared" ca="1" si="96"/>
        <v>372977.51399999997</v>
      </c>
      <c r="S843" s="14">
        <f t="shared" ca="1" si="97"/>
        <v>692672.52600000007</v>
      </c>
      <c r="T843" s="11" t="s">
        <v>25</v>
      </c>
      <c r="U843" s="18" t="s">
        <v>36</v>
      </c>
    </row>
    <row r="844" spans="1:21" ht="15" customHeight="1" x14ac:dyDescent="0.15">
      <c r="A844" s="10" t="s">
        <v>892</v>
      </c>
      <c r="B844" s="11" t="s">
        <v>41</v>
      </c>
      <c r="C844" s="11" t="s">
        <v>42</v>
      </c>
      <c r="D844" s="12">
        <v>46052</v>
      </c>
      <c r="E844" s="11">
        <v>450</v>
      </c>
      <c r="F844" s="11" t="s">
        <v>33</v>
      </c>
      <c r="G844" s="13">
        <v>542.75</v>
      </c>
      <c r="H844" s="14">
        <f t="shared" si="91"/>
        <v>244237.5</v>
      </c>
      <c r="I844" s="14">
        <f>IF(F844="GHS",H844,H844*Assumptions!$B$4)</f>
        <v>244237.5</v>
      </c>
      <c r="J844" s="15" t="str">
        <f>INDEX(Assumptions!$B$8:$B$12,MATCH(B844,Assumptions!$A$8:$A$12,0))</f>
        <v>Weighted Average</v>
      </c>
      <c r="K844" s="16">
        <f>G844/(1-INDEX(Assumptions!$D$8:$D$12,MATCH(B844,Assumptions!$A$8:$A$12,0)))</f>
        <v>835</v>
      </c>
      <c r="L844" s="16">
        <f t="shared" si="92"/>
        <v>16.282499999999999</v>
      </c>
      <c r="M844" s="16">
        <f t="shared" si="93"/>
        <v>41.75</v>
      </c>
      <c r="N844" s="14">
        <f>E844*(K844-L844-M844)*IF(F844="GHS",1,Assumptions!$B$4)</f>
        <v>349635.375</v>
      </c>
      <c r="O844" s="15">
        <f t="shared" ca="1" si="94"/>
        <v>234</v>
      </c>
      <c r="P844" s="15" t="str">
        <f t="shared" ca="1" si="95"/>
        <v>181-365d</v>
      </c>
      <c r="Q844" s="17">
        <f ca="1">IF(P844="0-90d",0,IF(P844="91-180d",INDEX(Assumptions!$F$8:$F$12,MATCH(B844,Assumptions!$A$8:$A$12,0)),IF(P844="181-365d",INDEX(Assumptions!$G$8:$G$12,MATCH(B844,Assumptions!$A$8:$A$12,0)),INDEX(Assumptions!$H$8:$H$12,MATCH(B844,Assumptions!$A$8:$A$12,0)))))</f>
        <v>0.35</v>
      </c>
      <c r="R844" s="14">
        <f t="shared" ca="1" si="96"/>
        <v>85483.125</v>
      </c>
      <c r="S844" s="14">
        <f t="shared" ca="1" si="97"/>
        <v>158754.375</v>
      </c>
      <c r="T844" s="11" t="s">
        <v>25</v>
      </c>
      <c r="U844" s="18" t="s">
        <v>26</v>
      </c>
    </row>
    <row r="845" spans="1:21" ht="15" customHeight="1" x14ac:dyDescent="0.15">
      <c r="A845" s="10" t="s">
        <v>893</v>
      </c>
      <c r="B845" s="11" t="s">
        <v>31</v>
      </c>
      <c r="C845" s="11" t="s">
        <v>32</v>
      </c>
      <c r="D845" s="12">
        <v>45944</v>
      </c>
      <c r="E845" s="11">
        <v>3781</v>
      </c>
      <c r="F845" s="11" t="s">
        <v>33</v>
      </c>
      <c r="G845" s="13">
        <v>2602.11</v>
      </c>
      <c r="H845" s="14">
        <f t="shared" si="91"/>
        <v>9838577.9100000001</v>
      </c>
      <c r="I845" s="14">
        <f>IF(F845="GHS",H845,H845*Assumptions!$B$4)</f>
        <v>9838577.9100000001</v>
      </c>
      <c r="J845" s="15" t="str">
        <f>INDEX(Assumptions!$B$8:$B$12,MATCH(B845,Assumptions!$A$8:$A$12,0))</f>
        <v>Weighted Average</v>
      </c>
      <c r="K845" s="16">
        <f>G845/(1-INDEX(Assumptions!$D$8:$D$12,MATCH(B845,Assumptions!$A$8:$A$12,0)))</f>
        <v>3614.041666666667</v>
      </c>
      <c r="L845" s="16">
        <f t="shared" si="92"/>
        <v>78.063299999999998</v>
      </c>
      <c r="M845" s="16">
        <f t="shared" si="93"/>
        <v>180.70208333333335</v>
      </c>
      <c r="N845" s="14">
        <f>E845*(K845-L845-M845)*IF(F845="GHS",1,Assumptions!$B$4)</f>
        <v>12686299.627283335</v>
      </c>
      <c r="O845" s="15">
        <f t="shared" ca="1" si="94"/>
        <v>342</v>
      </c>
      <c r="P845" s="15" t="str">
        <f t="shared" ca="1" si="95"/>
        <v>181-365d</v>
      </c>
      <c r="Q845" s="17">
        <f ca="1">IF(P845="0-90d",0,IF(P845="91-180d",INDEX(Assumptions!$F$8:$F$12,MATCH(B845,Assumptions!$A$8:$A$12,0)),IF(P845="181-365d",INDEX(Assumptions!$G$8:$G$12,MATCH(B845,Assumptions!$A$8:$A$12,0)),INDEX(Assumptions!$H$8:$H$12,MATCH(B845,Assumptions!$A$8:$A$12,0)))))</f>
        <v>0.2</v>
      </c>
      <c r="R845" s="14">
        <f t="shared" ca="1" si="96"/>
        <v>1967715.5820000002</v>
      </c>
      <c r="S845" s="14">
        <f t="shared" ca="1" si="97"/>
        <v>7870862.3279999997</v>
      </c>
      <c r="T845" s="11" t="s">
        <v>50</v>
      </c>
      <c r="U845" s="18" t="s">
        <v>26</v>
      </c>
    </row>
    <row r="846" spans="1:21" ht="15" customHeight="1" x14ac:dyDescent="0.15">
      <c r="A846" s="10" t="s">
        <v>894</v>
      </c>
      <c r="B846" s="11" t="s">
        <v>31</v>
      </c>
      <c r="C846" s="11" t="s">
        <v>32</v>
      </c>
      <c r="D846" s="12">
        <v>45852</v>
      </c>
      <c r="E846" s="11">
        <v>1566</v>
      </c>
      <c r="F846" s="11" t="s">
        <v>33</v>
      </c>
      <c r="G846" s="13">
        <v>3480.9</v>
      </c>
      <c r="H846" s="14">
        <f t="shared" si="91"/>
        <v>5451089.4000000004</v>
      </c>
      <c r="I846" s="14">
        <f>IF(F846="GHS",H846,H846*Assumptions!$B$4)</f>
        <v>5451089.4000000004</v>
      </c>
      <c r="J846" s="15" t="str">
        <f>INDEX(Assumptions!$B$8:$B$12,MATCH(B846,Assumptions!$A$8:$A$12,0))</f>
        <v>Weighted Average</v>
      </c>
      <c r="K846" s="16">
        <f>G846/(1-INDEX(Assumptions!$D$8:$D$12,MATCH(B846,Assumptions!$A$8:$A$12,0)))</f>
        <v>4834.5833333333339</v>
      </c>
      <c r="L846" s="16">
        <f t="shared" si="92"/>
        <v>104.42699999999999</v>
      </c>
      <c r="M846" s="16">
        <f t="shared" si="93"/>
        <v>241.72916666666671</v>
      </c>
      <c r="N846" s="14">
        <f>E846*(K846-L846-M846)*IF(F846="GHS",1,Assumptions!$B$4)</f>
        <v>7028876.9430000009</v>
      </c>
      <c r="O846" s="15">
        <f t="shared" ca="1" si="94"/>
        <v>434</v>
      </c>
      <c r="P846" s="15" t="str">
        <f t="shared" ca="1" si="95"/>
        <v>365d+</v>
      </c>
      <c r="Q846" s="17">
        <f ca="1">IF(P846="0-90d",0,IF(P846="91-180d",INDEX(Assumptions!$F$8:$F$12,MATCH(B846,Assumptions!$A$8:$A$12,0)),IF(P846="181-365d",INDEX(Assumptions!$G$8:$G$12,MATCH(B846,Assumptions!$A$8:$A$12,0)),INDEX(Assumptions!$H$8:$H$12,MATCH(B846,Assumptions!$A$8:$A$12,0)))))</f>
        <v>0.6</v>
      </c>
      <c r="R846" s="14">
        <f t="shared" ca="1" si="96"/>
        <v>3270653.64</v>
      </c>
      <c r="S846" s="14">
        <f t="shared" ca="1" si="97"/>
        <v>2180435.7600000002</v>
      </c>
      <c r="T846" s="11" t="s">
        <v>25</v>
      </c>
      <c r="U846" s="18" t="s">
        <v>36</v>
      </c>
    </row>
    <row r="847" spans="1:21" ht="15" customHeight="1" x14ac:dyDescent="0.15">
      <c r="A847" s="10" t="s">
        <v>895</v>
      </c>
      <c r="B847" s="11" t="s">
        <v>31</v>
      </c>
      <c r="C847" s="11" t="s">
        <v>32</v>
      </c>
      <c r="D847" s="12">
        <v>45743</v>
      </c>
      <c r="E847" s="11">
        <v>4192</v>
      </c>
      <c r="F847" s="11" t="s">
        <v>33</v>
      </c>
      <c r="G847" s="13">
        <v>1284.23</v>
      </c>
      <c r="H847" s="14">
        <f t="shared" si="91"/>
        <v>5383492.1600000001</v>
      </c>
      <c r="I847" s="14">
        <f>IF(F847="GHS",H847,H847*Assumptions!$B$4)</f>
        <v>5383492.1600000001</v>
      </c>
      <c r="J847" s="15" t="str">
        <f>INDEX(Assumptions!$B$8:$B$12,MATCH(B847,Assumptions!$A$8:$A$12,0))</f>
        <v>Weighted Average</v>
      </c>
      <c r="K847" s="16">
        <f>G847/(1-INDEX(Assumptions!$D$8:$D$12,MATCH(B847,Assumptions!$A$8:$A$12,0)))</f>
        <v>1783.6527777777778</v>
      </c>
      <c r="L847" s="16">
        <f t="shared" si="92"/>
        <v>38.526899999999998</v>
      </c>
      <c r="M847" s="16">
        <f t="shared" si="93"/>
        <v>89.182638888888903</v>
      </c>
      <c r="N847" s="14">
        <f>E847*(K847-L847-M847)*IF(F847="GHS",1,Assumptions!$B$4)</f>
        <v>6941714.0574222216</v>
      </c>
      <c r="O847" s="15">
        <f t="shared" ca="1" si="94"/>
        <v>543</v>
      </c>
      <c r="P847" s="15" t="str">
        <f t="shared" ca="1" si="95"/>
        <v>365d+</v>
      </c>
      <c r="Q847" s="17">
        <f ca="1">IF(P847="0-90d",0,IF(P847="91-180d",INDEX(Assumptions!$F$8:$F$12,MATCH(B847,Assumptions!$A$8:$A$12,0)),IF(P847="181-365d",INDEX(Assumptions!$G$8:$G$12,MATCH(B847,Assumptions!$A$8:$A$12,0)),INDEX(Assumptions!$H$8:$H$12,MATCH(B847,Assumptions!$A$8:$A$12,0)))))</f>
        <v>0.6</v>
      </c>
      <c r="R847" s="14">
        <f t="shared" ca="1" si="96"/>
        <v>3230095.2960000001</v>
      </c>
      <c r="S847" s="14">
        <f t="shared" ca="1" si="97"/>
        <v>2153396.8640000001</v>
      </c>
      <c r="T847" s="11" t="s">
        <v>25</v>
      </c>
      <c r="U847" s="18" t="s">
        <v>26</v>
      </c>
    </row>
    <row r="848" spans="1:21" ht="15" customHeight="1" x14ac:dyDescent="0.15">
      <c r="A848" s="10" t="s">
        <v>896</v>
      </c>
      <c r="B848" s="11" t="s">
        <v>41</v>
      </c>
      <c r="C848" s="11" t="s">
        <v>42</v>
      </c>
      <c r="D848" s="12">
        <v>46140</v>
      </c>
      <c r="E848" s="11">
        <v>2967</v>
      </c>
      <c r="F848" s="11" t="s">
        <v>33</v>
      </c>
      <c r="G848" s="13">
        <v>303.27999999999997</v>
      </c>
      <c r="H848" s="14">
        <f t="shared" si="91"/>
        <v>899831.75999999989</v>
      </c>
      <c r="I848" s="14">
        <f>IF(F848="GHS",H848,H848*Assumptions!$B$4)</f>
        <v>899831.75999999989</v>
      </c>
      <c r="J848" s="15" t="str">
        <f>INDEX(Assumptions!$B$8:$B$12,MATCH(B848,Assumptions!$A$8:$A$12,0))</f>
        <v>Weighted Average</v>
      </c>
      <c r="K848" s="16">
        <f>G848/(1-INDEX(Assumptions!$D$8:$D$12,MATCH(B848,Assumptions!$A$8:$A$12,0)))</f>
        <v>466.58461538461535</v>
      </c>
      <c r="L848" s="16">
        <f t="shared" si="92"/>
        <v>9.098399999999998</v>
      </c>
      <c r="M848" s="16">
        <f t="shared" si="93"/>
        <v>23.329230769230769</v>
      </c>
      <c r="N848" s="14">
        <f>E848*(K848-L848-M848)*IF(F848="GHS",1,Assumptions!$B$4)</f>
        <v>1288143.773353846</v>
      </c>
      <c r="O848" s="15">
        <f t="shared" ca="1" si="94"/>
        <v>146</v>
      </c>
      <c r="P848" s="15" t="str">
        <f t="shared" ca="1" si="95"/>
        <v>91-180d</v>
      </c>
      <c r="Q848" s="17">
        <f ca="1">IF(P848="0-90d",0,IF(P848="91-180d",INDEX(Assumptions!$F$8:$F$12,MATCH(B848,Assumptions!$A$8:$A$12,0)),IF(P848="181-365d",INDEX(Assumptions!$G$8:$G$12,MATCH(B848,Assumptions!$A$8:$A$12,0)),INDEX(Assumptions!$H$8:$H$12,MATCH(B848,Assumptions!$A$8:$A$12,0)))))</f>
        <v>0.1</v>
      </c>
      <c r="R848" s="14">
        <f t="shared" ca="1" si="96"/>
        <v>89983.175999999992</v>
      </c>
      <c r="S848" s="14">
        <f t="shared" ca="1" si="97"/>
        <v>809848.58399999992</v>
      </c>
      <c r="T848" s="11" t="s">
        <v>25</v>
      </c>
      <c r="U848" s="18" t="s">
        <v>26</v>
      </c>
    </row>
    <row r="849" spans="1:21" ht="15" customHeight="1" x14ac:dyDescent="0.15">
      <c r="A849" s="10" t="s">
        <v>897</v>
      </c>
      <c r="B849" s="11" t="s">
        <v>31</v>
      </c>
      <c r="C849" s="11" t="s">
        <v>76</v>
      </c>
      <c r="D849" s="12">
        <v>46182</v>
      </c>
      <c r="E849" s="11">
        <v>4186</v>
      </c>
      <c r="F849" s="11" t="s">
        <v>33</v>
      </c>
      <c r="G849" s="13">
        <v>1728.48</v>
      </c>
      <c r="H849" s="14">
        <f t="shared" si="91"/>
        <v>7235417.2800000003</v>
      </c>
      <c r="I849" s="14">
        <f>IF(F849="GHS",H849,H849*Assumptions!$B$4)</f>
        <v>7235417.2800000003</v>
      </c>
      <c r="J849" s="15" t="str">
        <f>INDEX(Assumptions!$B$8:$B$12,MATCH(B849,Assumptions!$A$8:$A$12,0))</f>
        <v>Weighted Average</v>
      </c>
      <c r="K849" s="16">
        <f>G849/(1-INDEX(Assumptions!$D$8:$D$12,MATCH(B849,Assumptions!$A$8:$A$12,0)))</f>
        <v>2400.666666666667</v>
      </c>
      <c r="L849" s="16">
        <f t="shared" si="92"/>
        <v>51.854399999999998</v>
      </c>
      <c r="M849" s="16">
        <f t="shared" si="93"/>
        <v>120.03333333333336</v>
      </c>
      <c r="N849" s="14">
        <f>E849*(K849-L849-M849)*IF(F849="GHS",1,Assumptions!$B$4)</f>
        <v>9329668.6149333343</v>
      </c>
      <c r="O849" s="15">
        <f t="shared" ca="1" si="94"/>
        <v>104</v>
      </c>
      <c r="P849" s="15" t="str">
        <f t="shared" ca="1" si="95"/>
        <v>91-180d</v>
      </c>
      <c r="Q849" s="17">
        <f ca="1">IF(P849="0-90d",0,IF(P849="91-180d",INDEX(Assumptions!$F$8:$F$12,MATCH(B849,Assumptions!$A$8:$A$12,0)),IF(P849="181-365d",INDEX(Assumptions!$G$8:$G$12,MATCH(B849,Assumptions!$A$8:$A$12,0)),INDEX(Assumptions!$H$8:$H$12,MATCH(B849,Assumptions!$A$8:$A$12,0)))))</f>
        <v>0.05</v>
      </c>
      <c r="R849" s="14">
        <f t="shared" ca="1" si="96"/>
        <v>361770.86400000006</v>
      </c>
      <c r="S849" s="14">
        <f t="shared" ca="1" si="97"/>
        <v>6873646.4160000002</v>
      </c>
      <c r="T849" s="11" t="s">
        <v>25</v>
      </c>
      <c r="U849" s="18" t="s">
        <v>26</v>
      </c>
    </row>
    <row r="850" spans="1:21" ht="15" customHeight="1" x14ac:dyDescent="0.15">
      <c r="A850" s="10" t="s">
        <v>898</v>
      </c>
      <c r="B850" s="11" t="s">
        <v>41</v>
      </c>
      <c r="C850" s="11" t="s">
        <v>115</v>
      </c>
      <c r="D850" s="12">
        <v>45749</v>
      </c>
      <c r="E850" s="11">
        <v>4179</v>
      </c>
      <c r="F850" s="11" t="s">
        <v>33</v>
      </c>
      <c r="G850" s="13">
        <v>291.44</v>
      </c>
      <c r="H850" s="14">
        <f t="shared" si="91"/>
        <v>1217927.76</v>
      </c>
      <c r="I850" s="14">
        <f>IF(F850="GHS",H850,H850*Assumptions!$B$4)</f>
        <v>1217927.76</v>
      </c>
      <c r="J850" s="15" t="str">
        <f>INDEX(Assumptions!$B$8:$B$12,MATCH(B850,Assumptions!$A$8:$A$12,0))</f>
        <v>Weighted Average</v>
      </c>
      <c r="K850" s="16">
        <f>G850/(1-INDEX(Assumptions!$D$8:$D$12,MATCH(B850,Assumptions!$A$8:$A$12,0)))</f>
        <v>448.36923076923074</v>
      </c>
      <c r="L850" s="16">
        <f t="shared" si="92"/>
        <v>8.7431999999999999</v>
      </c>
      <c r="M850" s="16">
        <f t="shared" si="93"/>
        <v>22.418461538461539</v>
      </c>
      <c r="N850" s="14">
        <f>E850*(K850-L850-M850)*IF(F850="GHS",1,Assumptions!$B$4)</f>
        <v>1743510.4318153844</v>
      </c>
      <c r="O850" s="15">
        <f t="shared" ca="1" si="94"/>
        <v>537</v>
      </c>
      <c r="P850" s="15" t="str">
        <f t="shared" ca="1" si="95"/>
        <v>365d+</v>
      </c>
      <c r="Q850" s="17">
        <f ca="1">IF(P850="0-90d",0,IF(P850="91-180d",INDEX(Assumptions!$F$8:$F$12,MATCH(B850,Assumptions!$A$8:$A$12,0)),IF(P850="181-365d",INDEX(Assumptions!$G$8:$G$12,MATCH(B850,Assumptions!$A$8:$A$12,0)),INDEX(Assumptions!$H$8:$H$12,MATCH(B850,Assumptions!$A$8:$A$12,0)))))</f>
        <v>0.8</v>
      </c>
      <c r="R850" s="14">
        <f t="shared" ca="1" si="96"/>
        <v>974342.2080000001</v>
      </c>
      <c r="S850" s="14">
        <f t="shared" ca="1" si="97"/>
        <v>243585.55199999991</v>
      </c>
      <c r="T850" s="11" t="s">
        <v>50</v>
      </c>
      <c r="U850" s="18" t="s">
        <v>26</v>
      </c>
    </row>
    <row r="851" spans="1:21" ht="15" customHeight="1" x14ac:dyDescent="0.15">
      <c r="A851" s="10" t="s">
        <v>899</v>
      </c>
      <c r="B851" s="11" t="s">
        <v>46</v>
      </c>
      <c r="C851" s="11" t="s">
        <v>119</v>
      </c>
      <c r="D851" s="12">
        <v>46196</v>
      </c>
      <c r="E851" s="11">
        <v>881</v>
      </c>
      <c r="F851" s="11" t="s">
        <v>33</v>
      </c>
      <c r="G851" s="13">
        <v>1082986.3999999999</v>
      </c>
      <c r="H851" s="14">
        <f t="shared" si="91"/>
        <v>954111018.39999998</v>
      </c>
      <c r="I851" s="14">
        <f>IF(F851="GHS",H851,H851*Assumptions!$B$4)</f>
        <v>954111018.39999998</v>
      </c>
      <c r="J851" s="15" t="str">
        <f>INDEX(Assumptions!$B$8:$B$12,MATCH(B851,Assumptions!$A$8:$A$12,0))</f>
        <v>Specific Identification</v>
      </c>
      <c r="K851" s="16">
        <f>G851/(1-INDEX(Assumptions!$D$8:$D$12,MATCH(B851,Assumptions!$A$8:$A$12,0)))</f>
        <v>1388444.1025641025</v>
      </c>
      <c r="L851" s="16">
        <f t="shared" si="92"/>
        <v>32489.591999999997</v>
      </c>
      <c r="M851" s="16">
        <f t="shared" si="93"/>
        <v>69422.205128205125</v>
      </c>
      <c r="N851" s="14">
        <f>E851*(K851-L851-M851)*IF(F851="GHS",1,Assumptions!$B$4)</f>
        <v>1133434961.0890255</v>
      </c>
      <c r="O851" s="15">
        <f t="shared" ca="1" si="94"/>
        <v>90</v>
      </c>
      <c r="P851" s="15" t="str">
        <f t="shared" ca="1" si="95"/>
        <v>0-90d</v>
      </c>
      <c r="Q851" s="17">
        <f ca="1">IF(P851="0-90d",0,IF(P851="91-180d",INDEX(Assumptions!$F$8:$F$12,MATCH(B851,Assumptions!$A$8:$A$12,0)),IF(P851="181-365d",INDEX(Assumptions!$G$8:$G$12,MATCH(B851,Assumptions!$A$8:$A$12,0)),INDEX(Assumptions!$H$8:$H$12,MATCH(B851,Assumptions!$A$8:$A$12,0)))))</f>
        <v>0</v>
      </c>
      <c r="R851" s="14">
        <f t="shared" ca="1" si="96"/>
        <v>0</v>
      </c>
      <c r="S851" s="14">
        <f t="shared" ca="1" si="97"/>
        <v>954111018.39999998</v>
      </c>
      <c r="T851" s="11" t="s">
        <v>25</v>
      </c>
      <c r="U851" s="18" t="s">
        <v>26</v>
      </c>
    </row>
    <row r="852" spans="1:21" ht="15" customHeight="1" x14ac:dyDescent="0.15">
      <c r="A852" s="10" t="s">
        <v>900</v>
      </c>
      <c r="B852" s="11" t="s">
        <v>31</v>
      </c>
      <c r="C852" s="11" t="s">
        <v>76</v>
      </c>
      <c r="D852" s="12">
        <v>46100</v>
      </c>
      <c r="E852" s="11">
        <v>579</v>
      </c>
      <c r="F852" s="11" t="s">
        <v>33</v>
      </c>
      <c r="G852" s="13">
        <v>1021.59</v>
      </c>
      <c r="H852" s="14">
        <f t="shared" si="91"/>
        <v>591500.61</v>
      </c>
      <c r="I852" s="14">
        <f>IF(F852="GHS",H852,H852*Assumptions!$B$4)</f>
        <v>591500.61</v>
      </c>
      <c r="J852" s="15" t="str">
        <f>INDEX(Assumptions!$B$8:$B$12,MATCH(B852,Assumptions!$A$8:$A$12,0))</f>
        <v>Weighted Average</v>
      </c>
      <c r="K852" s="16">
        <f>G852/(1-INDEX(Assumptions!$D$8:$D$12,MATCH(B852,Assumptions!$A$8:$A$12,0)))</f>
        <v>1418.875</v>
      </c>
      <c r="L852" s="16">
        <f t="shared" si="92"/>
        <v>30.6477</v>
      </c>
      <c r="M852" s="16">
        <f t="shared" si="93"/>
        <v>70.943750000000009</v>
      </c>
      <c r="N852" s="14">
        <f>E852*(K852-L852-M852)*IF(F852="GHS",1,Assumptions!$B$4)</f>
        <v>762707.1754500001</v>
      </c>
      <c r="O852" s="15">
        <f t="shared" ca="1" si="94"/>
        <v>186</v>
      </c>
      <c r="P852" s="15" t="str">
        <f t="shared" ca="1" si="95"/>
        <v>181-365d</v>
      </c>
      <c r="Q852" s="17">
        <f ca="1">IF(P852="0-90d",0,IF(P852="91-180d",INDEX(Assumptions!$F$8:$F$12,MATCH(B852,Assumptions!$A$8:$A$12,0)),IF(P852="181-365d",INDEX(Assumptions!$G$8:$G$12,MATCH(B852,Assumptions!$A$8:$A$12,0)),INDEX(Assumptions!$H$8:$H$12,MATCH(B852,Assumptions!$A$8:$A$12,0)))))</f>
        <v>0.2</v>
      </c>
      <c r="R852" s="14">
        <f t="shared" ca="1" si="96"/>
        <v>118300.122</v>
      </c>
      <c r="S852" s="14">
        <f t="shared" ca="1" si="97"/>
        <v>473200.48800000001</v>
      </c>
      <c r="T852" s="11" t="s">
        <v>25</v>
      </c>
      <c r="U852" s="18" t="s">
        <v>26</v>
      </c>
    </row>
    <row r="853" spans="1:21" ht="15" customHeight="1" x14ac:dyDescent="0.15">
      <c r="A853" s="10" t="s">
        <v>901</v>
      </c>
      <c r="B853" s="11" t="s">
        <v>31</v>
      </c>
      <c r="C853" s="11" t="s">
        <v>32</v>
      </c>
      <c r="D853" s="12">
        <v>46119</v>
      </c>
      <c r="E853" s="11">
        <v>2552</v>
      </c>
      <c r="F853" s="11" t="s">
        <v>33</v>
      </c>
      <c r="G853" s="13">
        <v>3209.86</v>
      </c>
      <c r="H853" s="14">
        <f t="shared" si="91"/>
        <v>8191562.7200000007</v>
      </c>
      <c r="I853" s="14">
        <f>IF(F853="GHS",H853,H853*Assumptions!$B$4)</f>
        <v>8191562.7200000007</v>
      </c>
      <c r="J853" s="15" t="str">
        <f>INDEX(Assumptions!$B$8:$B$12,MATCH(B853,Assumptions!$A$8:$A$12,0))</f>
        <v>Weighted Average</v>
      </c>
      <c r="K853" s="16">
        <f>G853/(1-INDEX(Assumptions!$D$8:$D$12,MATCH(B853,Assumptions!$A$8:$A$12,0)))</f>
        <v>4458.1388888888896</v>
      </c>
      <c r="L853" s="16">
        <f t="shared" si="92"/>
        <v>96.2958</v>
      </c>
      <c r="M853" s="16">
        <f t="shared" si="93"/>
        <v>222.90694444444449</v>
      </c>
      <c r="N853" s="14">
        <f>E853*(K853-L853-M853)*IF(F853="GHS",1,Assumptions!$B$4)</f>
        <v>10562565.040622223</v>
      </c>
      <c r="O853" s="15">
        <f t="shared" ca="1" si="94"/>
        <v>167</v>
      </c>
      <c r="P853" s="15" t="str">
        <f t="shared" ca="1" si="95"/>
        <v>91-180d</v>
      </c>
      <c r="Q853" s="17">
        <f ca="1">IF(P853="0-90d",0,IF(P853="91-180d",INDEX(Assumptions!$F$8:$F$12,MATCH(B853,Assumptions!$A$8:$A$12,0)),IF(P853="181-365d",INDEX(Assumptions!$G$8:$G$12,MATCH(B853,Assumptions!$A$8:$A$12,0)),INDEX(Assumptions!$H$8:$H$12,MATCH(B853,Assumptions!$A$8:$A$12,0)))))</f>
        <v>0.05</v>
      </c>
      <c r="R853" s="14">
        <f t="shared" ca="1" si="96"/>
        <v>409578.13600000006</v>
      </c>
      <c r="S853" s="14">
        <f t="shared" ca="1" si="97"/>
        <v>7781984.5840000007</v>
      </c>
      <c r="T853" s="11" t="s">
        <v>25</v>
      </c>
      <c r="U853" s="18" t="s">
        <v>26</v>
      </c>
    </row>
    <row r="854" spans="1:21" ht="15" customHeight="1" x14ac:dyDescent="0.15">
      <c r="A854" s="10" t="s">
        <v>902</v>
      </c>
      <c r="B854" s="11" t="s">
        <v>28</v>
      </c>
      <c r="C854" s="11" t="s">
        <v>55</v>
      </c>
      <c r="D854" s="12">
        <v>45863</v>
      </c>
      <c r="E854" s="11">
        <v>1068</v>
      </c>
      <c r="F854" s="11" t="s">
        <v>24</v>
      </c>
      <c r="G854" s="13">
        <v>5121.21</v>
      </c>
      <c r="H854" s="14">
        <f t="shared" si="91"/>
        <v>5469452.2800000003</v>
      </c>
      <c r="I854" s="14">
        <f>IF(F854="GHS",H854,H854*Assumptions!$B$4)</f>
        <v>59070084.624000005</v>
      </c>
      <c r="J854" s="15" t="str">
        <f>INDEX(Assumptions!$B$8:$B$12,MATCH(B854,Assumptions!$A$8:$A$12,0))</f>
        <v>Fair Value Less Costs to Sell</v>
      </c>
      <c r="K854" s="16">
        <f>G854/(1-INDEX(Assumptions!$D$8:$D$12,MATCH(B854,Assumptions!$A$8:$A$12,0)))</f>
        <v>5819.556818181818</v>
      </c>
      <c r="L854" s="16">
        <f t="shared" si="92"/>
        <v>153.63630000000001</v>
      </c>
      <c r="M854" s="16">
        <f t="shared" si="93"/>
        <v>290.9778409090909</v>
      </c>
      <c r="N854" s="14">
        <f>E854*(K854-L854-M854)*IF(F854="GHS",1,Assumptions!$B$4)</f>
        <v>61996738.81673456</v>
      </c>
      <c r="O854" s="15">
        <f t="shared" ca="1" si="94"/>
        <v>423</v>
      </c>
      <c r="P854" s="15" t="str">
        <f t="shared" ca="1" si="95"/>
        <v>365d+</v>
      </c>
      <c r="Q854" s="17">
        <f ca="1">IF(P854="0-90d",0,IF(P854="91-180d",INDEX(Assumptions!$F$8:$F$12,MATCH(B854,Assumptions!$A$8:$A$12,0)),IF(P854="181-365d",INDEX(Assumptions!$G$8:$G$12,MATCH(B854,Assumptions!$A$8:$A$12,0)),INDEX(Assumptions!$H$8:$H$12,MATCH(B854,Assumptions!$A$8:$A$12,0)))))</f>
        <v>0.4</v>
      </c>
      <c r="R854" s="14">
        <f t="shared" ca="1" si="96"/>
        <v>23628033.849600002</v>
      </c>
      <c r="S854" s="14">
        <f t="shared" ca="1" si="97"/>
        <v>35442050.774400003</v>
      </c>
      <c r="T854" s="11" t="s">
        <v>25</v>
      </c>
      <c r="U854" s="18" t="s">
        <v>36</v>
      </c>
    </row>
    <row r="855" spans="1:21" ht="15" customHeight="1" x14ac:dyDescent="0.15">
      <c r="A855" s="10" t="s">
        <v>903</v>
      </c>
      <c r="B855" s="11" t="s">
        <v>41</v>
      </c>
      <c r="C855" s="11" t="s">
        <v>44</v>
      </c>
      <c r="D855" s="12">
        <v>46043</v>
      </c>
      <c r="E855" s="11">
        <v>4769</v>
      </c>
      <c r="F855" s="11" t="s">
        <v>33</v>
      </c>
      <c r="G855" s="13">
        <v>336.54</v>
      </c>
      <c r="H855" s="14">
        <f t="shared" si="91"/>
        <v>1604959.26</v>
      </c>
      <c r="I855" s="14">
        <f>IF(F855="GHS",H855,H855*Assumptions!$B$4)</f>
        <v>1604959.26</v>
      </c>
      <c r="J855" s="15" t="str">
        <f>INDEX(Assumptions!$B$8:$B$12,MATCH(B855,Assumptions!$A$8:$A$12,0))</f>
        <v>Weighted Average</v>
      </c>
      <c r="K855" s="16">
        <f>G855/(1-INDEX(Assumptions!$D$8:$D$12,MATCH(B855,Assumptions!$A$8:$A$12,0)))</f>
        <v>517.75384615384621</v>
      </c>
      <c r="L855" s="16">
        <f t="shared" si="92"/>
        <v>10.0962</v>
      </c>
      <c r="M855" s="16">
        <f t="shared" si="93"/>
        <v>25.887692307692312</v>
      </c>
      <c r="N855" s="14">
        <f>E855*(K855-L855-M855)*IF(F855="GHS",1,Assumptions!$B$4)</f>
        <v>2297560.9098923081</v>
      </c>
      <c r="O855" s="15">
        <f t="shared" ca="1" si="94"/>
        <v>243</v>
      </c>
      <c r="P855" s="15" t="str">
        <f t="shared" ca="1" si="95"/>
        <v>181-365d</v>
      </c>
      <c r="Q855" s="17">
        <f ca="1">IF(P855="0-90d",0,IF(P855="91-180d",INDEX(Assumptions!$F$8:$F$12,MATCH(B855,Assumptions!$A$8:$A$12,0)),IF(P855="181-365d",INDEX(Assumptions!$G$8:$G$12,MATCH(B855,Assumptions!$A$8:$A$12,0)),INDEX(Assumptions!$H$8:$H$12,MATCH(B855,Assumptions!$A$8:$A$12,0)))))</f>
        <v>0.35</v>
      </c>
      <c r="R855" s="14">
        <f t="shared" ca="1" si="96"/>
        <v>561735.74099999992</v>
      </c>
      <c r="S855" s="14">
        <f t="shared" ca="1" si="97"/>
        <v>1043223.5190000001</v>
      </c>
      <c r="T855" s="11" t="s">
        <v>25</v>
      </c>
      <c r="U855" s="18" t="s">
        <v>26</v>
      </c>
    </row>
    <row r="856" spans="1:21" ht="15" customHeight="1" x14ac:dyDescent="0.15">
      <c r="A856" s="10" t="s">
        <v>904</v>
      </c>
      <c r="B856" s="11" t="s">
        <v>31</v>
      </c>
      <c r="C856" s="11" t="s">
        <v>76</v>
      </c>
      <c r="D856" s="12">
        <v>46219</v>
      </c>
      <c r="E856" s="11">
        <v>683</v>
      </c>
      <c r="F856" s="11" t="s">
        <v>33</v>
      </c>
      <c r="G856" s="13">
        <v>3720.8</v>
      </c>
      <c r="H856" s="14">
        <f t="shared" si="91"/>
        <v>2541306.4</v>
      </c>
      <c r="I856" s="14">
        <f>IF(F856="GHS",H856,H856*Assumptions!$B$4)</f>
        <v>2541306.4</v>
      </c>
      <c r="J856" s="15" t="str">
        <f>INDEX(Assumptions!$B$8:$B$12,MATCH(B856,Assumptions!$A$8:$A$12,0))</f>
        <v>Weighted Average</v>
      </c>
      <c r="K856" s="16">
        <f>G856/(1-INDEX(Assumptions!$D$8:$D$12,MATCH(B856,Assumptions!$A$8:$A$12,0)))</f>
        <v>5167.7777777777783</v>
      </c>
      <c r="L856" s="16">
        <f t="shared" si="92"/>
        <v>111.624</v>
      </c>
      <c r="M856" s="16">
        <f t="shared" si="93"/>
        <v>258.38888888888891</v>
      </c>
      <c r="N856" s="14">
        <f>E856*(K856-L856-M856)*IF(F856="GHS",1,Assumptions!$B$4)</f>
        <v>3276873.4191111117</v>
      </c>
      <c r="O856" s="15">
        <f t="shared" ca="1" si="94"/>
        <v>67</v>
      </c>
      <c r="P856" s="15" t="str">
        <f t="shared" ca="1" si="95"/>
        <v>0-90d</v>
      </c>
      <c r="Q856" s="17">
        <f ca="1">IF(P856="0-90d",0,IF(P856="91-180d",INDEX(Assumptions!$F$8:$F$12,MATCH(B856,Assumptions!$A$8:$A$12,0)),IF(P856="181-365d",INDEX(Assumptions!$G$8:$G$12,MATCH(B856,Assumptions!$A$8:$A$12,0)),INDEX(Assumptions!$H$8:$H$12,MATCH(B856,Assumptions!$A$8:$A$12,0)))))</f>
        <v>0</v>
      </c>
      <c r="R856" s="14">
        <f t="shared" ca="1" si="96"/>
        <v>0</v>
      </c>
      <c r="S856" s="14">
        <f t="shared" si="97"/>
        <v>0</v>
      </c>
      <c r="T856" s="11" t="s">
        <v>39</v>
      </c>
      <c r="U856" s="18" t="s">
        <v>26</v>
      </c>
    </row>
    <row r="857" spans="1:21" ht="15" customHeight="1" x14ac:dyDescent="0.15">
      <c r="A857" s="10" t="s">
        <v>905</v>
      </c>
      <c r="B857" s="11" t="s">
        <v>46</v>
      </c>
      <c r="C857" s="11" t="s">
        <v>119</v>
      </c>
      <c r="D857" s="12">
        <v>45857</v>
      </c>
      <c r="E857" s="11">
        <v>4009</v>
      </c>
      <c r="F857" s="11" t="s">
        <v>33</v>
      </c>
      <c r="G857" s="13">
        <v>451178.84</v>
      </c>
      <c r="H857" s="14">
        <f t="shared" si="91"/>
        <v>1808775969.5600002</v>
      </c>
      <c r="I857" s="14">
        <f>IF(F857="GHS",H857,H857*Assumptions!$B$4)</f>
        <v>1808775969.5600002</v>
      </c>
      <c r="J857" s="15" t="str">
        <f>INDEX(Assumptions!$B$8:$B$12,MATCH(B857,Assumptions!$A$8:$A$12,0))</f>
        <v>Specific Identification</v>
      </c>
      <c r="K857" s="16">
        <f>G857/(1-INDEX(Assumptions!$D$8:$D$12,MATCH(B857,Assumptions!$A$8:$A$12,0)))</f>
        <v>578434.41025641025</v>
      </c>
      <c r="L857" s="16">
        <f t="shared" si="92"/>
        <v>13535.3652</v>
      </c>
      <c r="M857" s="16">
        <f t="shared" si="93"/>
        <v>28921.720512820513</v>
      </c>
      <c r="N857" s="14">
        <f>E857*(K857-L857-M857)*IF(F857="GHS",1,Assumptions!$B$4)</f>
        <v>2148733094.0952511</v>
      </c>
      <c r="O857" s="15">
        <f t="shared" ca="1" si="94"/>
        <v>429</v>
      </c>
      <c r="P857" s="15" t="str">
        <f t="shared" ca="1" si="95"/>
        <v>365d+</v>
      </c>
      <c r="Q857" s="17">
        <f ca="1">IF(P857="0-90d",0,IF(P857="91-180d",INDEX(Assumptions!$F$8:$F$12,MATCH(B857,Assumptions!$A$8:$A$12,0)),IF(P857="181-365d",INDEX(Assumptions!$G$8:$G$12,MATCH(B857,Assumptions!$A$8:$A$12,0)),INDEX(Assumptions!$H$8:$H$12,MATCH(B857,Assumptions!$A$8:$A$12,0)))))</f>
        <v>0.15</v>
      </c>
      <c r="R857" s="14">
        <f t="shared" ca="1" si="96"/>
        <v>271316395.43400002</v>
      </c>
      <c r="S857" s="14">
        <f t="shared" ca="1" si="97"/>
        <v>1537459574.1260002</v>
      </c>
      <c r="T857" s="11" t="s">
        <v>25</v>
      </c>
      <c r="U857" s="18" t="s">
        <v>36</v>
      </c>
    </row>
    <row r="858" spans="1:21" ht="15" customHeight="1" x14ac:dyDescent="0.15">
      <c r="A858" s="10" t="s">
        <v>906</v>
      </c>
      <c r="B858" s="11" t="s">
        <v>22</v>
      </c>
      <c r="C858" s="11" t="s">
        <v>81</v>
      </c>
      <c r="D858" s="12">
        <v>45914</v>
      </c>
      <c r="E858" s="11">
        <v>4626</v>
      </c>
      <c r="F858" s="11" t="s">
        <v>24</v>
      </c>
      <c r="G858" s="13">
        <v>29960.12</v>
      </c>
      <c r="H858" s="14">
        <f t="shared" si="91"/>
        <v>138595515.12</v>
      </c>
      <c r="I858" s="14">
        <f>IF(F858="GHS",H858,H858*Assumptions!$B$4)</f>
        <v>1496831563.2960002</v>
      </c>
      <c r="J858" s="15" t="str">
        <f>INDEX(Assumptions!$B$8:$B$12,MATCH(B858,Assumptions!$A$8:$A$12,0))</f>
        <v>FIFO</v>
      </c>
      <c r="K858" s="16">
        <f>G858/(1-INDEX(Assumptions!$D$8:$D$12,MATCH(B858,Assumptions!$A$8:$A$12,0)))</f>
        <v>36536.731707317071</v>
      </c>
      <c r="L858" s="16">
        <f t="shared" si="92"/>
        <v>898.80359999999996</v>
      </c>
      <c r="M858" s="16">
        <f t="shared" si="93"/>
        <v>1826.8365853658536</v>
      </c>
      <c r="N858" s="14">
        <f>E858*(K858-L858-M858)*IF(F858="GHS",1,Assumptions!$B$4)</f>
        <v>1689229181.3099005</v>
      </c>
      <c r="O858" s="15">
        <f t="shared" ca="1" si="94"/>
        <v>372</v>
      </c>
      <c r="P858" s="15" t="str">
        <f t="shared" ca="1" si="95"/>
        <v>365d+</v>
      </c>
      <c r="Q858" s="17">
        <f ca="1">IF(P858="0-90d",0,IF(P858="91-180d",INDEX(Assumptions!$F$8:$F$12,MATCH(B858,Assumptions!$A$8:$A$12,0)),IF(P858="181-365d",INDEX(Assumptions!$G$8:$G$12,MATCH(B858,Assumptions!$A$8:$A$12,0)),INDEX(Assumptions!$H$8:$H$12,MATCH(B858,Assumptions!$A$8:$A$12,0)))))</f>
        <v>0.5</v>
      </c>
      <c r="R858" s="14">
        <f t="shared" ca="1" si="96"/>
        <v>748415781.64800012</v>
      </c>
      <c r="S858" s="14">
        <f t="shared" si="97"/>
        <v>0</v>
      </c>
      <c r="T858" s="11" t="s">
        <v>39</v>
      </c>
      <c r="U858" s="18" t="s">
        <v>26</v>
      </c>
    </row>
    <row r="859" spans="1:21" ht="15" customHeight="1" x14ac:dyDescent="0.15">
      <c r="A859" s="10" t="s">
        <v>907</v>
      </c>
      <c r="B859" s="11" t="s">
        <v>41</v>
      </c>
      <c r="C859" s="11" t="s">
        <v>115</v>
      </c>
      <c r="D859" s="12">
        <v>46080</v>
      </c>
      <c r="E859" s="11">
        <v>1082</v>
      </c>
      <c r="F859" s="11" t="s">
        <v>33</v>
      </c>
      <c r="G859" s="13">
        <v>578.32000000000005</v>
      </c>
      <c r="H859" s="14">
        <f t="shared" si="91"/>
        <v>625742.24000000011</v>
      </c>
      <c r="I859" s="14">
        <f>IF(F859="GHS",H859,H859*Assumptions!$B$4)</f>
        <v>625742.24000000011</v>
      </c>
      <c r="J859" s="15" t="str">
        <f>INDEX(Assumptions!$B$8:$B$12,MATCH(B859,Assumptions!$A$8:$A$12,0))</f>
        <v>Weighted Average</v>
      </c>
      <c r="K859" s="16">
        <f>G859/(1-INDEX(Assumptions!$D$8:$D$12,MATCH(B859,Assumptions!$A$8:$A$12,0)))</f>
        <v>889.72307692307697</v>
      </c>
      <c r="L859" s="16">
        <f t="shared" si="92"/>
        <v>17.349600000000002</v>
      </c>
      <c r="M859" s="16">
        <f t="shared" si="93"/>
        <v>44.486153846153854</v>
      </c>
      <c r="N859" s="14">
        <f>E859*(K859-L859-M859)*IF(F859="GHS",1,Assumptions!$B$4)</f>
        <v>895774.08356923086</v>
      </c>
      <c r="O859" s="15">
        <f t="shared" ca="1" si="94"/>
        <v>206</v>
      </c>
      <c r="P859" s="15" t="str">
        <f t="shared" ca="1" si="95"/>
        <v>181-365d</v>
      </c>
      <c r="Q859" s="17">
        <f ca="1">IF(P859="0-90d",0,IF(P859="91-180d",INDEX(Assumptions!$F$8:$F$12,MATCH(B859,Assumptions!$A$8:$A$12,0)),IF(P859="181-365d",INDEX(Assumptions!$G$8:$G$12,MATCH(B859,Assumptions!$A$8:$A$12,0)),INDEX(Assumptions!$H$8:$H$12,MATCH(B859,Assumptions!$A$8:$A$12,0)))))</f>
        <v>0.35</v>
      </c>
      <c r="R859" s="14">
        <f t="shared" ca="1" si="96"/>
        <v>219009.78400000001</v>
      </c>
      <c r="S859" s="14">
        <f t="shared" ca="1" si="97"/>
        <v>406732.45600000012</v>
      </c>
      <c r="T859" s="11" t="s">
        <v>25</v>
      </c>
      <c r="U859" s="18" t="s">
        <v>26</v>
      </c>
    </row>
    <row r="860" spans="1:21" ht="15" customHeight="1" x14ac:dyDescent="0.15">
      <c r="A860" s="10" t="s">
        <v>908</v>
      </c>
      <c r="B860" s="11" t="s">
        <v>41</v>
      </c>
      <c r="C860" s="11" t="s">
        <v>115</v>
      </c>
      <c r="D860" s="12">
        <v>45848</v>
      </c>
      <c r="E860" s="11">
        <v>1306</v>
      </c>
      <c r="F860" s="11" t="s">
        <v>33</v>
      </c>
      <c r="G860" s="13">
        <v>253.08</v>
      </c>
      <c r="H860" s="14">
        <f t="shared" si="91"/>
        <v>330522.48000000004</v>
      </c>
      <c r="I860" s="14">
        <f>IF(F860="GHS",H860,H860*Assumptions!$B$4)</f>
        <v>330522.48000000004</v>
      </c>
      <c r="J860" s="15" t="str">
        <f>INDEX(Assumptions!$B$8:$B$12,MATCH(B860,Assumptions!$A$8:$A$12,0))</f>
        <v>Weighted Average</v>
      </c>
      <c r="K860" s="16">
        <f>G860/(1-INDEX(Assumptions!$D$8:$D$12,MATCH(B860,Assumptions!$A$8:$A$12,0)))</f>
        <v>389.35384615384618</v>
      </c>
      <c r="L860" s="16">
        <f t="shared" si="92"/>
        <v>7.5924000000000005</v>
      </c>
      <c r="M860" s="16">
        <f t="shared" si="93"/>
        <v>19.46769230769231</v>
      </c>
      <c r="N860" s="14">
        <f>E860*(K860-L860-M860)*IF(F860="GHS",1,Assumptions!$B$4)</f>
        <v>473155.64252307697</v>
      </c>
      <c r="O860" s="15">
        <f t="shared" ca="1" si="94"/>
        <v>438</v>
      </c>
      <c r="P860" s="15" t="str">
        <f t="shared" ca="1" si="95"/>
        <v>365d+</v>
      </c>
      <c r="Q860" s="17">
        <f ca="1">IF(P860="0-90d",0,IF(P860="91-180d",INDEX(Assumptions!$F$8:$F$12,MATCH(B860,Assumptions!$A$8:$A$12,0)),IF(P860="181-365d",INDEX(Assumptions!$G$8:$G$12,MATCH(B860,Assumptions!$A$8:$A$12,0)),INDEX(Assumptions!$H$8:$H$12,MATCH(B860,Assumptions!$A$8:$A$12,0)))))</f>
        <v>0.8</v>
      </c>
      <c r="R860" s="14">
        <f t="shared" ca="1" si="96"/>
        <v>264417.98400000005</v>
      </c>
      <c r="S860" s="14">
        <f t="shared" ca="1" si="97"/>
        <v>66104.495999999985</v>
      </c>
      <c r="T860" s="11" t="s">
        <v>25</v>
      </c>
      <c r="U860" s="18" t="s">
        <v>26</v>
      </c>
    </row>
    <row r="861" spans="1:21" ht="15" customHeight="1" x14ac:dyDescent="0.15">
      <c r="A861" s="10" t="s">
        <v>909</v>
      </c>
      <c r="B861" s="11" t="s">
        <v>41</v>
      </c>
      <c r="C861" s="11" t="s">
        <v>115</v>
      </c>
      <c r="D861" s="12">
        <v>45964</v>
      </c>
      <c r="E861" s="11">
        <v>1881</v>
      </c>
      <c r="F861" s="11" t="s">
        <v>33</v>
      </c>
      <c r="G861" s="13">
        <v>440.42</v>
      </c>
      <c r="H861" s="14">
        <f t="shared" si="91"/>
        <v>828430.02</v>
      </c>
      <c r="I861" s="14">
        <f>IF(F861="GHS",H861,H861*Assumptions!$B$4)</f>
        <v>828430.02</v>
      </c>
      <c r="J861" s="15" t="str">
        <f>INDEX(Assumptions!$B$8:$B$12,MATCH(B861,Assumptions!$A$8:$A$12,0))</f>
        <v>Weighted Average</v>
      </c>
      <c r="K861" s="16">
        <f>G861/(1-INDEX(Assumptions!$D$8:$D$12,MATCH(B861,Assumptions!$A$8:$A$12,0)))</f>
        <v>677.56923076923078</v>
      </c>
      <c r="L861" s="16">
        <f t="shared" si="92"/>
        <v>13.2126</v>
      </c>
      <c r="M861" s="16">
        <f t="shared" si="93"/>
        <v>33.878461538461544</v>
      </c>
      <c r="N861" s="14">
        <f>E861*(K861-L861-M861)*IF(F861="GHS",1,Assumptions!$B$4)</f>
        <v>1185929.436323077</v>
      </c>
      <c r="O861" s="15">
        <f t="shared" ca="1" si="94"/>
        <v>322</v>
      </c>
      <c r="P861" s="15" t="str">
        <f t="shared" ca="1" si="95"/>
        <v>181-365d</v>
      </c>
      <c r="Q861" s="17">
        <f ca="1">IF(P861="0-90d",0,IF(P861="91-180d",INDEX(Assumptions!$F$8:$F$12,MATCH(B861,Assumptions!$A$8:$A$12,0)),IF(P861="181-365d",INDEX(Assumptions!$G$8:$G$12,MATCH(B861,Assumptions!$A$8:$A$12,0)),INDEX(Assumptions!$H$8:$H$12,MATCH(B861,Assumptions!$A$8:$A$12,0)))))</f>
        <v>0.35</v>
      </c>
      <c r="R861" s="14">
        <f t="shared" ca="1" si="96"/>
        <v>289950.50699999998</v>
      </c>
      <c r="S861" s="14">
        <f t="shared" ca="1" si="97"/>
        <v>538479.51300000004</v>
      </c>
      <c r="T861" s="11" t="s">
        <v>25</v>
      </c>
      <c r="U861" s="18" t="s">
        <v>26</v>
      </c>
    </row>
    <row r="862" spans="1:21" ht="15" customHeight="1" x14ac:dyDescent="0.15">
      <c r="A862" s="10" t="s">
        <v>910</v>
      </c>
      <c r="B862" s="11" t="s">
        <v>28</v>
      </c>
      <c r="C862" s="11" t="s">
        <v>55</v>
      </c>
      <c r="D862" s="12">
        <v>45832</v>
      </c>
      <c r="E862" s="11">
        <v>523</v>
      </c>
      <c r="F862" s="11" t="s">
        <v>24</v>
      </c>
      <c r="G862" s="13">
        <v>12877.07</v>
      </c>
      <c r="H862" s="14">
        <f t="shared" si="91"/>
        <v>6734707.6099999994</v>
      </c>
      <c r="I862" s="14">
        <f>IF(F862="GHS",H862,H862*Assumptions!$B$4)</f>
        <v>72734842.187999994</v>
      </c>
      <c r="J862" s="15" t="str">
        <f>INDEX(Assumptions!$B$8:$B$12,MATCH(B862,Assumptions!$A$8:$A$12,0))</f>
        <v>Fair Value Less Costs to Sell</v>
      </c>
      <c r="K862" s="16">
        <f>G862/(1-INDEX(Assumptions!$D$8:$D$12,MATCH(B862,Assumptions!$A$8:$A$12,0)))</f>
        <v>14633.03409090909</v>
      </c>
      <c r="L862" s="16">
        <f t="shared" si="92"/>
        <v>386.31209999999999</v>
      </c>
      <c r="M862" s="16">
        <f t="shared" si="93"/>
        <v>731.65170454545455</v>
      </c>
      <c r="N862" s="14">
        <f>E862*(K862-L862-M862)*IF(F862="GHS",1,Assumptions!$B$4)</f>
        <v>76338523.005496368</v>
      </c>
      <c r="O862" s="15">
        <f t="shared" ca="1" si="94"/>
        <v>454</v>
      </c>
      <c r="P862" s="15" t="str">
        <f t="shared" ca="1" si="95"/>
        <v>365d+</v>
      </c>
      <c r="Q862" s="17">
        <f ca="1">IF(P862="0-90d",0,IF(P862="91-180d",INDEX(Assumptions!$F$8:$F$12,MATCH(B862,Assumptions!$A$8:$A$12,0)),IF(P862="181-365d",INDEX(Assumptions!$G$8:$G$12,MATCH(B862,Assumptions!$A$8:$A$12,0)),INDEX(Assumptions!$H$8:$H$12,MATCH(B862,Assumptions!$A$8:$A$12,0)))))</f>
        <v>0.4</v>
      </c>
      <c r="R862" s="14">
        <f t="shared" ca="1" si="96"/>
        <v>29093936.8752</v>
      </c>
      <c r="S862" s="14">
        <f t="shared" si="97"/>
        <v>0</v>
      </c>
      <c r="T862" s="11" t="s">
        <v>39</v>
      </c>
      <c r="U862" s="18" t="s">
        <v>36</v>
      </c>
    </row>
    <row r="863" spans="1:21" ht="15" customHeight="1" x14ac:dyDescent="0.15">
      <c r="A863" s="10" t="s">
        <v>911</v>
      </c>
      <c r="B863" s="11" t="s">
        <v>31</v>
      </c>
      <c r="C863" s="11" t="s">
        <v>76</v>
      </c>
      <c r="D863" s="12">
        <v>46221</v>
      </c>
      <c r="E863" s="11">
        <v>4645</v>
      </c>
      <c r="F863" s="11" t="s">
        <v>33</v>
      </c>
      <c r="G863" s="13">
        <v>2268.86</v>
      </c>
      <c r="H863" s="14">
        <f t="shared" si="91"/>
        <v>10538854.700000001</v>
      </c>
      <c r="I863" s="14">
        <f>IF(F863="GHS",H863,H863*Assumptions!$B$4)</f>
        <v>10538854.700000001</v>
      </c>
      <c r="J863" s="15" t="str">
        <f>INDEX(Assumptions!$B$8:$B$12,MATCH(B863,Assumptions!$A$8:$A$12,0))</f>
        <v>Weighted Average</v>
      </c>
      <c r="K863" s="16">
        <f>G863/(1-INDEX(Assumptions!$D$8:$D$12,MATCH(B863,Assumptions!$A$8:$A$12,0)))</f>
        <v>3151.1944444444448</v>
      </c>
      <c r="L863" s="16">
        <f t="shared" si="92"/>
        <v>68.065799999999996</v>
      </c>
      <c r="M863" s="16">
        <f t="shared" si="93"/>
        <v>157.55972222222226</v>
      </c>
      <c r="N863" s="14">
        <f>E863*(K863-L863-M863)*IF(F863="GHS",1,Assumptions!$B$4)</f>
        <v>13589267.643722225</v>
      </c>
      <c r="O863" s="15">
        <f t="shared" ca="1" si="94"/>
        <v>65</v>
      </c>
      <c r="P863" s="15" t="str">
        <f t="shared" ca="1" si="95"/>
        <v>0-90d</v>
      </c>
      <c r="Q863" s="17">
        <f ca="1">IF(P863="0-90d",0,IF(P863="91-180d",INDEX(Assumptions!$F$8:$F$12,MATCH(B863,Assumptions!$A$8:$A$12,0)),IF(P863="181-365d",INDEX(Assumptions!$G$8:$G$12,MATCH(B863,Assumptions!$A$8:$A$12,0)),INDEX(Assumptions!$H$8:$H$12,MATCH(B863,Assumptions!$A$8:$A$12,0)))))</f>
        <v>0</v>
      </c>
      <c r="R863" s="14">
        <f t="shared" ca="1" si="96"/>
        <v>0</v>
      </c>
      <c r="S863" s="14">
        <f t="shared" ca="1" si="97"/>
        <v>10538854.700000001</v>
      </c>
      <c r="T863" s="11" t="s">
        <v>25</v>
      </c>
      <c r="U863" s="18" t="s">
        <v>36</v>
      </c>
    </row>
    <row r="864" spans="1:21" ht="15" customHeight="1" x14ac:dyDescent="0.15">
      <c r="A864" s="10" t="s">
        <v>912</v>
      </c>
      <c r="B864" s="11" t="s">
        <v>41</v>
      </c>
      <c r="C864" s="11" t="s">
        <v>42</v>
      </c>
      <c r="D864" s="12">
        <v>46070</v>
      </c>
      <c r="E864" s="11">
        <v>232</v>
      </c>
      <c r="F864" s="11" t="s">
        <v>33</v>
      </c>
      <c r="G864" s="13">
        <v>169.53</v>
      </c>
      <c r="H864" s="14">
        <f t="shared" si="91"/>
        <v>39330.959999999999</v>
      </c>
      <c r="I864" s="14">
        <f>IF(F864="GHS",H864,H864*Assumptions!$B$4)</f>
        <v>39330.959999999999</v>
      </c>
      <c r="J864" s="15" t="str">
        <f>INDEX(Assumptions!$B$8:$B$12,MATCH(B864,Assumptions!$A$8:$A$12,0))</f>
        <v>Weighted Average</v>
      </c>
      <c r="K864" s="16">
        <f>G864/(1-INDEX(Assumptions!$D$8:$D$12,MATCH(B864,Assumptions!$A$8:$A$12,0)))</f>
        <v>260.81538461538463</v>
      </c>
      <c r="L864" s="16">
        <f t="shared" si="92"/>
        <v>5.0858999999999996</v>
      </c>
      <c r="M864" s="16">
        <f t="shared" si="93"/>
        <v>13.040769230769232</v>
      </c>
      <c r="N864" s="14">
        <f>E864*(K864-L864-M864)*IF(F864="GHS",1,Assumptions!$B$4)</f>
        <v>56303.781969230768</v>
      </c>
      <c r="O864" s="15">
        <f t="shared" ca="1" si="94"/>
        <v>216</v>
      </c>
      <c r="P864" s="15" t="str">
        <f t="shared" ca="1" si="95"/>
        <v>181-365d</v>
      </c>
      <c r="Q864" s="17">
        <f ca="1">IF(P864="0-90d",0,IF(P864="91-180d",INDEX(Assumptions!$F$8:$F$12,MATCH(B864,Assumptions!$A$8:$A$12,0)),IF(P864="181-365d",INDEX(Assumptions!$G$8:$G$12,MATCH(B864,Assumptions!$A$8:$A$12,0)),INDEX(Assumptions!$H$8:$H$12,MATCH(B864,Assumptions!$A$8:$A$12,0)))))</f>
        <v>0.35</v>
      </c>
      <c r="R864" s="14">
        <f t="shared" ca="1" si="96"/>
        <v>13765.835999999999</v>
      </c>
      <c r="S864" s="14">
        <f t="shared" ca="1" si="97"/>
        <v>25565.124</v>
      </c>
      <c r="T864" s="11" t="s">
        <v>25</v>
      </c>
      <c r="U864" s="18" t="s">
        <v>26</v>
      </c>
    </row>
    <row r="865" spans="1:21" ht="15" customHeight="1" x14ac:dyDescent="0.15">
      <c r="A865" s="10" t="s">
        <v>913</v>
      </c>
      <c r="B865" s="11" t="s">
        <v>28</v>
      </c>
      <c r="C865" s="11" t="s">
        <v>29</v>
      </c>
      <c r="D865" s="12">
        <v>46211</v>
      </c>
      <c r="E865" s="11">
        <v>661</v>
      </c>
      <c r="F865" s="11" t="s">
        <v>24</v>
      </c>
      <c r="G865" s="13">
        <v>7667.44</v>
      </c>
      <c r="H865" s="14">
        <f t="shared" si="91"/>
        <v>5068177.84</v>
      </c>
      <c r="I865" s="14">
        <f>IF(F865="GHS",H865,H865*Assumptions!$B$4)</f>
        <v>54736320.671999998</v>
      </c>
      <c r="J865" s="15" t="str">
        <f>INDEX(Assumptions!$B$8:$B$12,MATCH(B865,Assumptions!$A$8:$A$12,0))</f>
        <v>Fair Value Less Costs to Sell</v>
      </c>
      <c r="K865" s="16">
        <f>G865/(1-INDEX(Assumptions!$D$8:$D$12,MATCH(B865,Assumptions!$A$8:$A$12,0)))</f>
        <v>8713</v>
      </c>
      <c r="L865" s="16">
        <f t="shared" si="92"/>
        <v>230.02319999999997</v>
      </c>
      <c r="M865" s="16">
        <f t="shared" si="93"/>
        <v>435.65000000000003</v>
      </c>
      <c r="N865" s="14">
        <f>E865*(K865-L865-M865)*IF(F865="GHS",1,Assumptions!$B$4)</f>
        <v>57448256.559840016</v>
      </c>
      <c r="O865" s="15">
        <f t="shared" ca="1" si="94"/>
        <v>75</v>
      </c>
      <c r="P865" s="15" t="str">
        <f t="shared" ca="1" si="95"/>
        <v>0-90d</v>
      </c>
      <c r="Q865" s="17">
        <f ca="1">IF(P865="0-90d",0,IF(P865="91-180d",INDEX(Assumptions!$F$8:$F$12,MATCH(B865,Assumptions!$A$8:$A$12,0)),IF(P865="181-365d",INDEX(Assumptions!$G$8:$G$12,MATCH(B865,Assumptions!$A$8:$A$12,0)),INDEX(Assumptions!$H$8:$H$12,MATCH(B865,Assumptions!$A$8:$A$12,0)))))</f>
        <v>0</v>
      </c>
      <c r="R865" s="14">
        <f t="shared" ca="1" si="96"/>
        <v>0</v>
      </c>
      <c r="S865" s="14">
        <f t="shared" ca="1" si="97"/>
        <v>54736320.671999998</v>
      </c>
      <c r="T865" s="11" t="s">
        <v>25</v>
      </c>
      <c r="U865" s="18" t="s">
        <v>26</v>
      </c>
    </row>
    <row r="866" spans="1:21" ht="15" customHeight="1" x14ac:dyDescent="0.15">
      <c r="A866" s="10" t="s">
        <v>914</v>
      </c>
      <c r="B866" s="11" t="s">
        <v>28</v>
      </c>
      <c r="C866" s="11" t="s">
        <v>55</v>
      </c>
      <c r="D866" s="12">
        <v>46125</v>
      </c>
      <c r="E866" s="11">
        <v>2393</v>
      </c>
      <c r="F866" s="11" t="s">
        <v>24</v>
      </c>
      <c r="G866" s="13">
        <v>4417.0600000000004</v>
      </c>
      <c r="H866" s="14">
        <f t="shared" si="91"/>
        <v>10570024.58</v>
      </c>
      <c r="I866" s="14">
        <f>IF(F866="GHS",H866,H866*Assumptions!$B$4)</f>
        <v>114156265.464</v>
      </c>
      <c r="J866" s="15" t="str">
        <f>INDEX(Assumptions!$B$8:$B$12,MATCH(B866,Assumptions!$A$8:$A$12,0))</f>
        <v>Fair Value Less Costs to Sell</v>
      </c>
      <c r="K866" s="16">
        <f>G866/(1-INDEX(Assumptions!$D$8:$D$12,MATCH(B866,Assumptions!$A$8:$A$12,0)))</f>
        <v>5019.386363636364</v>
      </c>
      <c r="L866" s="16">
        <f t="shared" si="92"/>
        <v>132.51179999999999</v>
      </c>
      <c r="M866" s="16">
        <f t="shared" si="93"/>
        <v>250.96931818181821</v>
      </c>
      <c r="N866" s="14">
        <f>E866*(K866-L866-M866)*IF(F866="GHS",1,Assumptions!$B$4)</f>
        <v>119812189.52562545</v>
      </c>
      <c r="O866" s="15">
        <f t="shared" ca="1" si="94"/>
        <v>161</v>
      </c>
      <c r="P866" s="15" t="str">
        <f t="shared" ca="1" si="95"/>
        <v>91-180d</v>
      </c>
      <c r="Q866" s="17">
        <f ca="1">IF(P866="0-90d",0,IF(P866="91-180d",INDEX(Assumptions!$F$8:$F$12,MATCH(B866,Assumptions!$A$8:$A$12,0)),IF(P866="181-365d",INDEX(Assumptions!$G$8:$G$12,MATCH(B866,Assumptions!$A$8:$A$12,0)),INDEX(Assumptions!$H$8:$H$12,MATCH(B866,Assumptions!$A$8:$A$12,0)))))</f>
        <v>0.02</v>
      </c>
      <c r="R866" s="14">
        <f t="shared" ca="1" si="96"/>
        <v>2283125.3092800002</v>
      </c>
      <c r="S866" s="14">
        <f t="shared" ca="1" si="97"/>
        <v>111873140.15472001</v>
      </c>
      <c r="T866" s="11" t="s">
        <v>25</v>
      </c>
      <c r="U866" s="18" t="s">
        <v>26</v>
      </c>
    </row>
    <row r="867" spans="1:21" ht="15" customHeight="1" x14ac:dyDescent="0.15">
      <c r="A867" s="10" t="s">
        <v>915</v>
      </c>
      <c r="B867" s="11" t="s">
        <v>28</v>
      </c>
      <c r="C867" s="11" t="s">
        <v>35</v>
      </c>
      <c r="D867" s="12">
        <v>45970</v>
      </c>
      <c r="E867" s="11">
        <v>4583</v>
      </c>
      <c r="F867" s="11" t="s">
        <v>24</v>
      </c>
      <c r="G867" s="13">
        <v>5881.21</v>
      </c>
      <c r="H867" s="14">
        <f t="shared" si="91"/>
        <v>26953585.43</v>
      </c>
      <c r="I867" s="14">
        <f>IF(F867="GHS",H867,H867*Assumptions!$B$4)</f>
        <v>291098722.64399999</v>
      </c>
      <c r="J867" s="15" t="str">
        <f>INDEX(Assumptions!$B$8:$B$12,MATCH(B867,Assumptions!$A$8:$A$12,0))</f>
        <v>Fair Value Less Costs to Sell</v>
      </c>
      <c r="K867" s="16">
        <f>G867/(1-INDEX(Assumptions!$D$8:$D$12,MATCH(B867,Assumptions!$A$8:$A$12,0)))</f>
        <v>6683.193181818182</v>
      </c>
      <c r="L867" s="16">
        <f t="shared" si="92"/>
        <v>176.43629999999999</v>
      </c>
      <c r="M867" s="16">
        <f t="shared" si="93"/>
        <v>334.15965909090914</v>
      </c>
      <c r="N867" s="14">
        <f>E867*(K867-L867-M867)*IF(F867="GHS",1,Assumptions!$B$4)</f>
        <v>305521341.17499816</v>
      </c>
      <c r="O867" s="15">
        <f t="shared" ca="1" si="94"/>
        <v>316</v>
      </c>
      <c r="P867" s="15" t="str">
        <f t="shared" ca="1" si="95"/>
        <v>181-365d</v>
      </c>
      <c r="Q867" s="17">
        <f ca="1">IF(P867="0-90d",0,IF(P867="91-180d",INDEX(Assumptions!$F$8:$F$12,MATCH(B867,Assumptions!$A$8:$A$12,0)),IF(P867="181-365d",INDEX(Assumptions!$G$8:$G$12,MATCH(B867,Assumptions!$A$8:$A$12,0)),INDEX(Assumptions!$H$8:$H$12,MATCH(B867,Assumptions!$A$8:$A$12,0)))))</f>
        <v>0.1</v>
      </c>
      <c r="R867" s="14">
        <f t="shared" ca="1" si="96"/>
        <v>29109872.264400002</v>
      </c>
      <c r="S867" s="14">
        <f t="shared" ca="1" si="97"/>
        <v>261988850.37959999</v>
      </c>
      <c r="T867" s="11" t="s">
        <v>25</v>
      </c>
      <c r="U867" s="18" t="s">
        <v>26</v>
      </c>
    </row>
    <row r="868" spans="1:21" ht="15" customHeight="1" x14ac:dyDescent="0.15">
      <c r="A868" s="10" t="s">
        <v>916</v>
      </c>
      <c r="B868" s="11" t="s">
        <v>46</v>
      </c>
      <c r="C868" s="11" t="s">
        <v>47</v>
      </c>
      <c r="D868" s="12">
        <v>46043</v>
      </c>
      <c r="E868" s="11">
        <v>3823</v>
      </c>
      <c r="F868" s="11" t="s">
        <v>33</v>
      </c>
      <c r="G868" s="13">
        <v>580776.51</v>
      </c>
      <c r="H868" s="14">
        <f t="shared" si="91"/>
        <v>2220308597.73</v>
      </c>
      <c r="I868" s="14">
        <f>IF(F868="GHS",H868,H868*Assumptions!$B$4)</f>
        <v>2220308597.73</v>
      </c>
      <c r="J868" s="15" t="str">
        <f>INDEX(Assumptions!$B$8:$B$12,MATCH(B868,Assumptions!$A$8:$A$12,0))</f>
        <v>Specific Identification</v>
      </c>
      <c r="K868" s="16">
        <f>G868/(1-INDEX(Assumptions!$D$8:$D$12,MATCH(B868,Assumptions!$A$8:$A$12,0)))</f>
        <v>744585.26923076925</v>
      </c>
      <c r="L868" s="16">
        <f t="shared" si="92"/>
        <v>17423.295299999998</v>
      </c>
      <c r="M868" s="16">
        <f t="shared" si="93"/>
        <v>37229.263461538467</v>
      </c>
      <c r="N868" s="14">
        <f>E868*(K868-L868-M868)*IF(F868="GHS",1,Assumptions!$B$4)</f>
        <v>2637612752.1238694</v>
      </c>
      <c r="O868" s="15">
        <f t="shared" ca="1" si="94"/>
        <v>243</v>
      </c>
      <c r="P868" s="15" t="str">
        <f t="shared" ca="1" si="95"/>
        <v>181-365d</v>
      </c>
      <c r="Q868" s="17">
        <f ca="1">IF(P868="0-90d",0,IF(P868="91-180d",INDEX(Assumptions!$F$8:$F$12,MATCH(B868,Assumptions!$A$8:$A$12,0)),IF(P868="181-365d",INDEX(Assumptions!$G$8:$G$12,MATCH(B868,Assumptions!$A$8:$A$12,0)),INDEX(Assumptions!$H$8:$H$12,MATCH(B868,Assumptions!$A$8:$A$12,0)))))</f>
        <v>0.05</v>
      </c>
      <c r="R868" s="14">
        <f t="shared" ca="1" si="96"/>
        <v>111015429.8865</v>
      </c>
      <c r="S868" s="14">
        <f t="shared" ca="1" si="97"/>
        <v>2109293167.8435001</v>
      </c>
      <c r="T868" s="11" t="s">
        <v>50</v>
      </c>
      <c r="U868" s="18" t="s">
        <v>26</v>
      </c>
    </row>
    <row r="869" spans="1:21" ht="15" customHeight="1" x14ac:dyDescent="0.15">
      <c r="A869" s="10" t="s">
        <v>917</v>
      </c>
      <c r="B869" s="11" t="s">
        <v>46</v>
      </c>
      <c r="C869" s="11" t="s">
        <v>52</v>
      </c>
      <c r="D869" s="12">
        <v>46200</v>
      </c>
      <c r="E869" s="11">
        <v>4790</v>
      </c>
      <c r="F869" s="11" t="s">
        <v>33</v>
      </c>
      <c r="G869" s="13">
        <v>485897.04</v>
      </c>
      <c r="H869" s="14">
        <f t="shared" si="91"/>
        <v>2327446821.5999999</v>
      </c>
      <c r="I869" s="14">
        <f>IF(F869="GHS",H869,H869*Assumptions!$B$4)</f>
        <v>2327446821.5999999</v>
      </c>
      <c r="J869" s="15" t="str">
        <f>INDEX(Assumptions!$B$8:$B$12,MATCH(B869,Assumptions!$A$8:$A$12,0))</f>
        <v>Specific Identification</v>
      </c>
      <c r="K869" s="16">
        <f>G869/(1-INDEX(Assumptions!$D$8:$D$12,MATCH(B869,Assumptions!$A$8:$A$12,0)))</f>
        <v>622944.92307692301</v>
      </c>
      <c r="L869" s="16">
        <f t="shared" si="92"/>
        <v>14576.911199999999</v>
      </c>
      <c r="M869" s="16">
        <f t="shared" si="93"/>
        <v>31147.24615384615</v>
      </c>
      <c r="N869" s="14">
        <f>E869*(K869-L869-M869)*IF(F869="GHS",1,Assumptions!$B$4)</f>
        <v>2764887467.8135381</v>
      </c>
      <c r="O869" s="15">
        <f t="shared" ca="1" si="94"/>
        <v>86</v>
      </c>
      <c r="P869" s="15" t="str">
        <f t="shared" ca="1" si="95"/>
        <v>0-90d</v>
      </c>
      <c r="Q869" s="17">
        <f ca="1">IF(P869="0-90d",0,IF(P869="91-180d",INDEX(Assumptions!$F$8:$F$12,MATCH(B869,Assumptions!$A$8:$A$12,0)),IF(P869="181-365d",INDEX(Assumptions!$G$8:$G$12,MATCH(B869,Assumptions!$A$8:$A$12,0)),INDEX(Assumptions!$H$8:$H$12,MATCH(B869,Assumptions!$A$8:$A$12,0)))))</f>
        <v>0</v>
      </c>
      <c r="R869" s="14">
        <f t="shared" ca="1" si="96"/>
        <v>0</v>
      </c>
      <c r="S869" s="14">
        <f t="shared" ca="1" si="97"/>
        <v>2327446821.5999999</v>
      </c>
      <c r="T869" s="11" t="s">
        <v>25</v>
      </c>
      <c r="U869" s="18" t="s">
        <v>26</v>
      </c>
    </row>
    <row r="870" spans="1:21" ht="15" customHeight="1" x14ac:dyDescent="0.15">
      <c r="A870" s="10" t="s">
        <v>918</v>
      </c>
      <c r="B870" s="11" t="s">
        <v>31</v>
      </c>
      <c r="C870" s="11" t="s">
        <v>76</v>
      </c>
      <c r="D870" s="12">
        <v>45961</v>
      </c>
      <c r="E870" s="11">
        <v>2514</v>
      </c>
      <c r="F870" s="11" t="s">
        <v>33</v>
      </c>
      <c r="G870" s="13">
        <v>3889.12</v>
      </c>
      <c r="H870" s="14">
        <f t="shared" si="91"/>
        <v>9777247.6799999997</v>
      </c>
      <c r="I870" s="14">
        <f>IF(F870="GHS",H870,H870*Assumptions!$B$4)</f>
        <v>9777247.6799999997</v>
      </c>
      <c r="J870" s="15" t="str">
        <f>INDEX(Assumptions!$B$8:$B$12,MATCH(B870,Assumptions!$A$8:$A$12,0))</f>
        <v>Weighted Average</v>
      </c>
      <c r="K870" s="16">
        <f>G870/(1-INDEX(Assumptions!$D$8:$D$12,MATCH(B870,Assumptions!$A$8:$A$12,0)))</f>
        <v>5401.5555555555557</v>
      </c>
      <c r="L870" s="16">
        <f t="shared" si="92"/>
        <v>116.67359999999999</v>
      </c>
      <c r="M870" s="16">
        <f t="shared" si="93"/>
        <v>270.07777777777778</v>
      </c>
      <c r="N870" s="14">
        <f>E870*(K870-L870-M870)*IF(F870="GHS",1,Assumptions!$B$4)</f>
        <v>12607217.702933334</v>
      </c>
      <c r="O870" s="15">
        <f t="shared" ca="1" si="94"/>
        <v>325</v>
      </c>
      <c r="P870" s="15" t="str">
        <f t="shared" ca="1" si="95"/>
        <v>181-365d</v>
      </c>
      <c r="Q870" s="17">
        <f ca="1">IF(P870="0-90d",0,IF(P870="91-180d",INDEX(Assumptions!$F$8:$F$12,MATCH(B870,Assumptions!$A$8:$A$12,0)),IF(P870="181-365d",INDEX(Assumptions!$G$8:$G$12,MATCH(B870,Assumptions!$A$8:$A$12,0)),INDEX(Assumptions!$H$8:$H$12,MATCH(B870,Assumptions!$A$8:$A$12,0)))))</f>
        <v>0.2</v>
      </c>
      <c r="R870" s="14">
        <f t="shared" ca="1" si="96"/>
        <v>1955449.5360000001</v>
      </c>
      <c r="S870" s="14">
        <f t="shared" ca="1" si="97"/>
        <v>7821798.1439999994</v>
      </c>
      <c r="T870" s="11" t="s">
        <v>25</v>
      </c>
      <c r="U870" s="18" t="s">
        <v>26</v>
      </c>
    </row>
    <row r="871" spans="1:21" ht="15" customHeight="1" x14ac:dyDescent="0.15">
      <c r="A871" s="10" t="s">
        <v>919</v>
      </c>
      <c r="B871" s="11" t="s">
        <v>41</v>
      </c>
      <c r="C871" s="11" t="s">
        <v>115</v>
      </c>
      <c r="D871" s="12">
        <v>46161</v>
      </c>
      <c r="E871" s="11">
        <v>2193</v>
      </c>
      <c r="F871" s="11" t="s">
        <v>33</v>
      </c>
      <c r="G871" s="13">
        <v>449.13</v>
      </c>
      <c r="H871" s="14">
        <f t="shared" si="91"/>
        <v>984942.09</v>
      </c>
      <c r="I871" s="14">
        <f>IF(F871="GHS",H871,H871*Assumptions!$B$4)</f>
        <v>984942.09</v>
      </c>
      <c r="J871" s="15" t="str">
        <f>INDEX(Assumptions!$B$8:$B$12,MATCH(B871,Assumptions!$A$8:$A$12,0))</f>
        <v>Weighted Average</v>
      </c>
      <c r="K871" s="16">
        <f>G871/(1-INDEX(Assumptions!$D$8:$D$12,MATCH(B871,Assumptions!$A$8:$A$12,0)))</f>
        <v>690.96923076923076</v>
      </c>
      <c r="L871" s="16">
        <f t="shared" si="92"/>
        <v>13.473899999999999</v>
      </c>
      <c r="M871" s="16">
        <f t="shared" si="93"/>
        <v>34.548461538461538</v>
      </c>
      <c r="N871" s="14">
        <f>E871*(K871-L871-M871)*IF(F871="GHS",1,Assumptions!$B$4)</f>
        <v>1409982.4842230771</v>
      </c>
      <c r="O871" s="15">
        <f t="shared" ca="1" si="94"/>
        <v>125</v>
      </c>
      <c r="P871" s="15" t="str">
        <f t="shared" ca="1" si="95"/>
        <v>91-180d</v>
      </c>
      <c r="Q871" s="17">
        <f ca="1">IF(P871="0-90d",0,IF(P871="91-180d",INDEX(Assumptions!$F$8:$F$12,MATCH(B871,Assumptions!$A$8:$A$12,0)),IF(P871="181-365d",INDEX(Assumptions!$G$8:$G$12,MATCH(B871,Assumptions!$A$8:$A$12,0)),INDEX(Assumptions!$H$8:$H$12,MATCH(B871,Assumptions!$A$8:$A$12,0)))))</f>
        <v>0.1</v>
      </c>
      <c r="R871" s="14">
        <f t="shared" ca="1" si="96"/>
        <v>98494.209000000003</v>
      </c>
      <c r="S871" s="14">
        <f t="shared" ca="1" si="97"/>
        <v>886447.88099999994</v>
      </c>
      <c r="T871" s="11" t="s">
        <v>25</v>
      </c>
      <c r="U871" s="18" t="s">
        <v>26</v>
      </c>
    </row>
    <row r="872" spans="1:21" ht="15" customHeight="1" x14ac:dyDescent="0.15">
      <c r="A872" s="10" t="s">
        <v>920</v>
      </c>
      <c r="B872" s="11" t="s">
        <v>28</v>
      </c>
      <c r="C872" s="11" t="s">
        <v>55</v>
      </c>
      <c r="D872" s="12">
        <v>46084</v>
      </c>
      <c r="E872" s="11">
        <v>2955</v>
      </c>
      <c r="F872" s="11" t="s">
        <v>24</v>
      </c>
      <c r="G872" s="13">
        <v>6956.58</v>
      </c>
      <c r="H872" s="14">
        <f t="shared" si="91"/>
        <v>20556693.899999999</v>
      </c>
      <c r="I872" s="14">
        <f>IF(F872="GHS",H872,H872*Assumptions!$B$4)</f>
        <v>222012294.12</v>
      </c>
      <c r="J872" s="15" t="str">
        <f>INDEX(Assumptions!$B$8:$B$12,MATCH(B872,Assumptions!$A$8:$A$12,0))</f>
        <v>Fair Value Less Costs to Sell</v>
      </c>
      <c r="K872" s="16">
        <f>G872/(1-INDEX(Assumptions!$D$8:$D$12,MATCH(B872,Assumptions!$A$8:$A$12,0)))</f>
        <v>7905.204545454545</v>
      </c>
      <c r="L872" s="16">
        <f t="shared" si="92"/>
        <v>208.69739999999999</v>
      </c>
      <c r="M872" s="16">
        <f t="shared" si="93"/>
        <v>395.26022727272726</v>
      </c>
      <c r="N872" s="14">
        <f>E872*(K872-L872-M872)*IF(F872="GHS",1,Assumptions!$B$4)</f>
        <v>233011994.14685455</v>
      </c>
      <c r="O872" s="15">
        <f t="shared" ca="1" si="94"/>
        <v>202</v>
      </c>
      <c r="P872" s="15" t="str">
        <f t="shared" ca="1" si="95"/>
        <v>181-365d</v>
      </c>
      <c r="Q872" s="17">
        <f ca="1">IF(P872="0-90d",0,IF(P872="91-180d",INDEX(Assumptions!$F$8:$F$12,MATCH(B872,Assumptions!$A$8:$A$12,0)),IF(P872="181-365d",INDEX(Assumptions!$G$8:$G$12,MATCH(B872,Assumptions!$A$8:$A$12,0)),INDEX(Assumptions!$H$8:$H$12,MATCH(B872,Assumptions!$A$8:$A$12,0)))))</f>
        <v>0.1</v>
      </c>
      <c r="R872" s="14">
        <f t="shared" ca="1" si="96"/>
        <v>22201229.412</v>
      </c>
      <c r="S872" s="14">
        <f t="shared" ca="1" si="97"/>
        <v>199811064.708</v>
      </c>
      <c r="T872" s="11" t="s">
        <v>25</v>
      </c>
      <c r="U872" s="18" t="s">
        <v>26</v>
      </c>
    </row>
    <row r="873" spans="1:21" ht="15" customHeight="1" x14ac:dyDescent="0.15">
      <c r="A873" s="10" t="s">
        <v>921</v>
      </c>
      <c r="B873" s="11" t="s">
        <v>28</v>
      </c>
      <c r="C873" s="11" t="s">
        <v>29</v>
      </c>
      <c r="D873" s="12">
        <v>45793</v>
      </c>
      <c r="E873" s="11">
        <v>4443</v>
      </c>
      <c r="F873" s="11" t="s">
        <v>24</v>
      </c>
      <c r="G873" s="13">
        <v>4454.4399999999996</v>
      </c>
      <c r="H873" s="14">
        <f t="shared" si="91"/>
        <v>19791076.919999998</v>
      </c>
      <c r="I873" s="14">
        <f>IF(F873="GHS",H873,H873*Assumptions!$B$4)</f>
        <v>213743630.736</v>
      </c>
      <c r="J873" s="15" t="str">
        <f>INDEX(Assumptions!$B$8:$B$12,MATCH(B873,Assumptions!$A$8:$A$12,0))</f>
        <v>Fair Value Less Costs to Sell</v>
      </c>
      <c r="K873" s="16">
        <f>G873/(1-INDEX(Assumptions!$D$8:$D$12,MATCH(B873,Assumptions!$A$8:$A$12,0)))</f>
        <v>5061.863636363636</v>
      </c>
      <c r="L873" s="16">
        <f t="shared" si="92"/>
        <v>133.63319999999999</v>
      </c>
      <c r="M873" s="16">
        <f t="shared" si="93"/>
        <v>253.09318181818182</v>
      </c>
      <c r="N873" s="14">
        <f>E873*(K873-L873-M873)*IF(F873="GHS",1,Assumptions!$B$4)</f>
        <v>224333656.0770109</v>
      </c>
      <c r="O873" s="15">
        <f t="shared" ca="1" si="94"/>
        <v>493</v>
      </c>
      <c r="P873" s="15" t="str">
        <f t="shared" ca="1" si="95"/>
        <v>365d+</v>
      </c>
      <c r="Q873" s="17">
        <f ca="1">IF(P873="0-90d",0,IF(P873="91-180d",INDEX(Assumptions!$F$8:$F$12,MATCH(B873,Assumptions!$A$8:$A$12,0)),IF(P873="181-365d",INDEX(Assumptions!$G$8:$G$12,MATCH(B873,Assumptions!$A$8:$A$12,0)),INDEX(Assumptions!$H$8:$H$12,MATCH(B873,Assumptions!$A$8:$A$12,0)))))</f>
        <v>0.4</v>
      </c>
      <c r="R873" s="14">
        <f t="shared" ca="1" si="96"/>
        <v>85497452.294400007</v>
      </c>
      <c r="S873" s="14">
        <f t="shared" ca="1" si="97"/>
        <v>128246178.44159999</v>
      </c>
      <c r="T873" s="11" t="s">
        <v>25</v>
      </c>
      <c r="U873" s="18" t="s">
        <v>26</v>
      </c>
    </row>
    <row r="874" spans="1:21" ht="15" customHeight="1" x14ac:dyDescent="0.15">
      <c r="A874" s="10" t="s">
        <v>922</v>
      </c>
      <c r="B874" s="11" t="s">
        <v>41</v>
      </c>
      <c r="C874" s="11" t="s">
        <v>44</v>
      </c>
      <c r="D874" s="12">
        <v>46044</v>
      </c>
      <c r="E874" s="11">
        <v>2657</v>
      </c>
      <c r="F874" s="11" t="s">
        <v>33</v>
      </c>
      <c r="G874" s="13">
        <v>749.78</v>
      </c>
      <c r="H874" s="14">
        <f t="shared" si="91"/>
        <v>1992165.46</v>
      </c>
      <c r="I874" s="14">
        <f>IF(F874="GHS",H874,H874*Assumptions!$B$4)</f>
        <v>1992165.46</v>
      </c>
      <c r="J874" s="15" t="str">
        <f>INDEX(Assumptions!$B$8:$B$12,MATCH(B874,Assumptions!$A$8:$A$12,0))</f>
        <v>Weighted Average</v>
      </c>
      <c r="K874" s="16">
        <f>G874/(1-INDEX(Assumptions!$D$8:$D$12,MATCH(B874,Assumptions!$A$8:$A$12,0)))</f>
        <v>1153.5076923076922</v>
      </c>
      <c r="L874" s="16">
        <f t="shared" si="92"/>
        <v>22.493399999999998</v>
      </c>
      <c r="M874" s="16">
        <f t="shared" si="93"/>
        <v>57.675384615384615</v>
      </c>
      <c r="N874" s="14">
        <f>E874*(K874-L874-M874)*IF(F874="GHS",1,Assumptions!$B$4)</f>
        <v>2851861.477738461</v>
      </c>
      <c r="O874" s="15">
        <f t="shared" ca="1" si="94"/>
        <v>242</v>
      </c>
      <c r="P874" s="15" t="str">
        <f t="shared" ca="1" si="95"/>
        <v>181-365d</v>
      </c>
      <c r="Q874" s="17">
        <f ca="1">IF(P874="0-90d",0,IF(P874="91-180d",INDEX(Assumptions!$F$8:$F$12,MATCH(B874,Assumptions!$A$8:$A$12,0)),IF(P874="181-365d",INDEX(Assumptions!$G$8:$G$12,MATCH(B874,Assumptions!$A$8:$A$12,0)),INDEX(Assumptions!$H$8:$H$12,MATCH(B874,Assumptions!$A$8:$A$12,0)))))</f>
        <v>0.35</v>
      </c>
      <c r="R874" s="14">
        <f t="shared" ca="1" si="96"/>
        <v>697257.91099999996</v>
      </c>
      <c r="S874" s="14">
        <f t="shared" ca="1" si="97"/>
        <v>1294907.5490000001</v>
      </c>
      <c r="T874" s="11" t="s">
        <v>25</v>
      </c>
      <c r="U874" s="18" t="s">
        <v>26</v>
      </c>
    </row>
    <row r="875" spans="1:21" ht="15" customHeight="1" x14ac:dyDescent="0.15">
      <c r="A875" s="10" t="s">
        <v>923</v>
      </c>
      <c r="B875" s="11" t="s">
        <v>41</v>
      </c>
      <c r="C875" s="11" t="s">
        <v>44</v>
      </c>
      <c r="D875" s="12">
        <v>46053</v>
      </c>
      <c r="E875" s="11">
        <v>4097</v>
      </c>
      <c r="F875" s="11" t="s">
        <v>33</v>
      </c>
      <c r="G875" s="13">
        <v>680.2</v>
      </c>
      <c r="H875" s="14">
        <f t="shared" si="91"/>
        <v>2786779.4000000004</v>
      </c>
      <c r="I875" s="14">
        <f>IF(F875="GHS",H875,H875*Assumptions!$B$4)</f>
        <v>2786779.4000000004</v>
      </c>
      <c r="J875" s="15" t="str">
        <f>INDEX(Assumptions!$B$8:$B$12,MATCH(B875,Assumptions!$A$8:$A$12,0))</f>
        <v>Weighted Average</v>
      </c>
      <c r="K875" s="16">
        <f>G875/(1-INDEX(Assumptions!$D$8:$D$12,MATCH(B875,Assumptions!$A$8:$A$12,0)))</f>
        <v>1046.4615384615386</v>
      </c>
      <c r="L875" s="16">
        <f t="shared" si="92"/>
        <v>20.406000000000002</v>
      </c>
      <c r="M875" s="16">
        <f t="shared" si="93"/>
        <v>52.323076923076933</v>
      </c>
      <c r="N875" s="14">
        <f>E875*(K875-L875-M875)*IF(F875="GHS",1,Assumptions!$B$4)</f>
        <v>3989381.8949230779</v>
      </c>
      <c r="O875" s="15">
        <f t="shared" ca="1" si="94"/>
        <v>233</v>
      </c>
      <c r="P875" s="15" t="str">
        <f t="shared" ca="1" si="95"/>
        <v>181-365d</v>
      </c>
      <c r="Q875" s="17">
        <f ca="1">IF(P875="0-90d",0,IF(P875="91-180d",INDEX(Assumptions!$F$8:$F$12,MATCH(B875,Assumptions!$A$8:$A$12,0)),IF(P875="181-365d",INDEX(Assumptions!$G$8:$G$12,MATCH(B875,Assumptions!$A$8:$A$12,0)),INDEX(Assumptions!$H$8:$H$12,MATCH(B875,Assumptions!$A$8:$A$12,0)))))</f>
        <v>0.35</v>
      </c>
      <c r="R875" s="14">
        <f t="shared" ca="1" si="96"/>
        <v>975372.79</v>
      </c>
      <c r="S875" s="14">
        <f t="shared" ca="1" si="97"/>
        <v>1811406.6100000003</v>
      </c>
      <c r="T875" s="11" t="s">
        <v>25</v>
      </c>
      <c r="U875" s="18" t="s">
        <v>26</v>
      </c>
    </row>
    <row r="876" spans="1:21" ht="15" customHeight="1" x14ac:dyDescent="0.15">
      <c r="A876" s="10" t="s">
        <v>924</v>
      </c>
      <c r="B876" s="11" t="s">
        <v>46</v>
      </c>
      <c r="C876" s="11" t="s">
        <v>119</v>
      </c>
      <c r="D876" s="12">
        <v>45822</v>
      </c>
      <c r="E876" s="11">
        <v>2897</v>
      </c>
      <c r="F876" s="11" t="s">
        <v>33</v>
      </c>
      <c r="G876" s="13">
        <v>634923.68000000005</v>
      </c>
      <c r="H876" s="14">
        <f t="shared" si="91"/>
        <v>1839373900.96</v>
      </c>
      <c r="I876" s="14">
        <f>IF(F876="GHS",H876,H876*Assumptions!$B$4)</f>
        <v>1839373900.96</v>
      </c>
      <c r="J876" s="15" t="str">
        <f>INDEX(Assumptions!$B$8:$B$12,MATCH(B876,Assumptions!$A$8:$A$12,0))</f>
        <v>Specific Identification</v>
      </c>
      <c r="K876" s="16">
        <f>G876/(1-INDEX(Assumptions!$D$8:$D$12,MATCH(B876,Assumptions!$A$8:$A$12,0)))</f>
        <v>814004.717948718</v>
      </c>
      <c r="L876" s="16">
        <f t="shared" si="92"/>
        <v>19047.7104</v>
      </c>
      <c r="M876" s="16">
        <f t="shared" si="93"/>
        <v>40700.235897435901</v>
      </c>
      <c r="N876" s="14">
        <f>E876*(K876-L876-M876)*IF(F876="GHS",1,Assumptions!$B$4)</f>
        <v>2185081867.4737644</v>
      </c>
      <c r="O876" s="15">
        <f t="shared" ca="1" si="94"/>
        <v>464</v>
      </c>
      <c r="P876" s="15" t="str">
        <f t="shared" ca="1" si="95"/>
        <v>365d+</v>
      </c>
      <c r="Q876" s="17">
        <f ca="1">IF(P876="0-90d",0,IF(P876="91-180d",INDEX(Assumptions!$F$8:$F$12,MATCH(B876,Assumptions!$A$8:$A$12,0)),IF(P876="181-365d",INDEX(Assumptions!$G$8:$G$12,MATCH(B876,Assumptions!$A$8:$A$12,0)),INDEX(Assumptions!$H$8:$H$12,MATCH(B876,Assumptions!$A$8:$A$12,0)))))</f>
        <v>0.15</v>
      </c>
      <c r="R876" s="14">
        <f t="shared" ca="1" si="96"/>
        <v>275906085.14399999</v>
      </c>
      <c r="S876" s="14">
        <f t="shared" ca="1" si="97"/>
        <v>1563467815.816</v>
      </c>
      <c r="T876" s="11" t="s">
        <v>25</v>
      </c>
      <c r="U876" s="18" t="s">
        <v>26</v>
      </c>
    </row>
    <row r="877" spans="1:21" ht="15" customHeight="1" x14ac:dyDescent="0.15">
      <c r="A877" s="10" t="s">
        <v>925</v>
      </c>
      <c r="B877" s="11" t="s">
        <v>46</v>
      </c>
      <c r="C877" s="11" t="s">
        <v>52</v>
      </c>
      <c r="D877" s="12">
        <v>46037</v>
      </c>
      <c r="E877" s="11">
        <v>482</v>
      </c>
      <c r="F877" s="11" t="s">
        <v>33</v>
      </c>
      <c r="G877" s="13">
        <v>408920.59</v>
      </c>
      <c r="H877" s="14">
        <f t="shared" si="91"/>
        <v>197099724.38000003</v>
      </c>
      <c r="I877" s="14">
        <f>IF(F877="GHS",H877,H877*Assumptions!$B$4)</f>
        <v>197099724.38000003</v>
      </c>
      <c r="J877" s="15" t="str">
        <f>INDEX(Assumptions!$B$8:$B$12,MATCH(B877,Assumptions!$A$8:$A$12,0))</f>
        <v>Specific Identification</v>
      </c>
      <c r="K877" s="16">
        <f>G877/(1-INDEX(Assumptions!$D$8:$D$12,MATCH(B877,Assumptions!$A$8:$A$12,0)))</f>
        <v>524257.16666666669</v>
      </c>
      <c r="L877" s="16">
        <f t="shared" si="92"/>
        <v>12267.617700000001</v>
      </c>
      <c r="M877" s="16">
        <f t="shared" si="93"/>
        <v>26212.858333333337</v>
      </c>
      <c r="N877" s="14">
        <f>E877*(K877-L877-M877)*IF(F877="GHS",1,Assumptions!$B$4)</f>
        <v>234144364.88526666</v>
      </c>
      <c r="O877" s="15">
        <f t="shared" ca="1" si="94"/>
        <v>249</v>
      </c>
      <c r="P877" s="15" t="str">
        <f t="shared" ca="1" si="95"/>
        <v>181-365d</v>
      </c>
      <c r="Q877" s="17">
        <f ca="1">IF(P877="0-90d",0,IF(P877="91-180d",INDEX(Assumptions!$F$8:$F$12,MATCH(B877,Assumptions!$A$8:$A$12,0)),IF(P877="181-365d",INDEX(Assumptions!$G$8:$G$12,MATCH(B877,Assumptions!$A$8:$A$12,0)),INDEX(Assumptions!$H$8:$H$12,MATCH(B877,Assumptions!$A$8:$A$12,0)))))</f>
        <v>0.05</v>
      </c>
      <c r="R877" s="14">
        <f t="shared" ca="1" si="96"/>
        <v>9854986.2190000024</v>
      </c>
      <c r="S877" s="14">
        <f t="shared" ca="1" si="97"/>
        <v>187244738.16100001</v>
      </c>
      <c r="T877" s="11" t="s">
        <v>25</v>
      </c>
      <c r="U877" s="18" t="s">
        <v>36</v>
      </c>
    </row>
    <row r="878" spans="1:21" ht="15" customHeight="1" x14ac:dyDescent="0.15">
      <c r="A878" s="10" t="s">
        <v>926</v>
      </c>
      <c r="B878" s="11" t="s">
        <v>31</v>
      </c>
      <c r="C878" s="11" t="s">
        <v>76</v>
      </c>
      <c r="D878" s="12">
        <v>45891</v>
      </c>
      <c r="E878" s="11">
        <v>194</v>
      </c>
      <c r="F878" s="11" t="s">
        <v>33</v>
      </c>
      <c r="G878" s="13">
        <v>2144.7199999999998</v>
      </c>
      <c r="H878" s="14">
        <f t="shared" si="91"/>
        <v>416075.67999999993</v>
      </c>
      <c r="I878" s="14">
        <f>IF(F878="GHS",H878,H878*Assumptions!$B$4)</f>
        <v>416075.67999999993</v>
      </c>
      <c r="J878" s="15" t="str">
        <f>INDEX(Assumptions!$B$8:$B$12,MATCH(B878,Assumptions!$A$8:$A$12,0))</f>
        <v>Weighted Average</v>
      </c>
      <c r="K878" s="16">
        <f>G878/(1-INDEX(Assumptions!$D$8:$D$12,MATCH(B878,Assumptions!$A$8:$A$12,0)))</f>
        <v>2978.7777777777778</v>
      </c>
      <c r="L878" s="16">
        <f t="shared" si="92"/>
        <v>64.341599999999985</v>
      </c>
      <c r="M878" s="16">
        <f t="shared" si="93"/>
        <v>148.9388888888889</v>
      </c>
      <c r="N878" s="14">
        <f>E878*(K878-L878-M878)*IF(F878="GHS",1,Assumptions!$B$4)</f>
        <v>536506.47404444439</v>
      </c>
      <c r="O878" s="15">
        <f t="shared" ca="1" si="94"/>
        <v>395</v>
      </c>
      <c r="P878" s="15" t="str">
        <f t="shared" ca="1" si="95"/>
        <v>365d+</v>
      </c>
      <c r="Q878" s="17">
        <f ca="1">IF(P878="0-90d",0,IF(P878="91-180d",INDEX(Assumptions!$F$8:$F$12,MATCH(B878,Assumptions!$A$8:$A$12,0)),IF(P878="181-365d",INDEX(Assumptions!$G$8:$G$12,MATCH(B878,Assumptions!$A$8:$A$12,0)),INDEX(Assumptions!$H$8:$H$12,MATCH(B878,Assumptions!$A$8:$A$12,0)))))</f>
        <v>0.6</v>
      </c>
      <c r="R878" s="14">
        <f t="shared" ca="1" si="96"/>
        <v>249645.40799999994</v>
      </c>
      <c r="S878" s="14">
        <f t="shared" ca="1" si="97"/>
        <v>166430.272</v>
      </c>
      <c r="T878" s="11" t="s">
        <v>25</v>
      </c>
      <c r="U878" s="18" t="s">
        <v>26</v>
      </c>
    </row>
    <row r="879" spans="1:21" ht="15" customHeight="1" x14ac:dyDescent="0.15">
      <c r="A879" s="10" t="s">
        <v>927</v>
      </c>
      <c r="B879" s="11" t="s">
        <v>46</v>
      </c>
      <c r="C879" s="11" t="s">
        <v>52</v>
      </c>
      <c r="D879" s="12">
        <v>46070</v>
      </c>
      <c r="E879" s="11">
        <v>4709</v>
      </c>
      <c r="F879" s="11" t="s">
        <v>33</v>
      </c>
      <c r="G879" s="13">
        <v>246053.44</v>
      </c>
      <c r="H879" s="14">
        <f t="shared" si="91"/>
        <v>1158665648.96</v>
      </c>
      <c r="I879" s="14">
        <f>IF(F879="GHS",H879,H879*Assumptions!$B$4)</f>
        <v>1158665648.96</v>
      </c>
      <c r="J879" s="15" t="str">
        <f>INDEX(Assumptions!$B$8:$B$12,MATCH(B879,Assumptions!$A$8:$A$12,0))</f>
        <v>Specific Identification</v>
      </c>
      <c r="K879" s="16">
        <f>G879/(1-INDEX(Assumptions!$D$8:$D$12,MATCH(B879,Assumptions!$A$8:$A$12,0)))</f>
        <v>315453.12820512819</v>
      </c>
      <c r="L879" s="16">
        <f t="shared" si="92"/>
        <v>7381.6031999999996</v>
      </c>
      <c r="M879" s="16">
        <f t="shared" si="93"/>
        <v>15772.65641025641</v>
      </c>
      <c r="N879" s="14">
        <f>E879*(K879-L879-M879)*IF(F879="GHS",1,Assumptions!$B$4)</f>
        <v>1376435372.2132511</v>
      </c>
      <c r="O879" s="15">
        <f t="shared" ca="1" si="94"/>
        <v>216</v>
      </c>
      <c r="P879" s="15" t="str">
        <f t="shared" ca="1" si="95"/>
        <v>181-365d</v>
      </c>
      <c r="Q879" s="17">
        <f ca="1">IF(P879="0-90d",0,IF(P879="91-180d",INDEX(Assumptions!$F$8:$F$12,MATCH(B879,Assumptions!$A$8:$A$12,0)),IF(P879="181-365d",INDEX(Assumptions!$G$8:$G$12,MATCH(B879,Assumptions!$A$8:$A$12,0)),INDEX(Assumptions!$H$8:$H$12,MATCH(B879,Assumptions!$A$8:$A$12,0)))))</f>
        <v>0.05</v>
      </c>
      <c r="R879" s="14">
        <f t="shared" ca="1" si="96"/>
        <v>57933282.448000006</v>
      </c>
      <c r="S879" s="14">
        <f t="shared" ca="1" si="97"/>
        <v>1100732366.5120001</v>
      </c>
      <c r="T879" s="11" t="s">
        <v>25</v>
      </c>
      <c r="U879" s="18" t="s">
        <v>26</v>
      </c>
    </row>
    <row r="880" spans="1:21" ht="15" customHeight="1" x14ac:dyDescent="0.15">
      <c r="A880" s="10" t="s">
        <v>928</v>
      </c>
      <c r="B880" s="11" t="s">
        <v>31</v>
      </c>
      <c r="C880" s="11" t="s">
        <v>63</v>
      </c>
      <c r="D880" s="12">
        <v>45810</v>
      </c>
      <c r="E880" s="11">
        <v>1451</v>
      </c>
      <c r="F880" s="11" t="s">
        <v>33</v>
      </c>
      <c r="G880" s="13">
        <v>2983.68</v>
      </c>
      <c r="H880" s="14">
        <f t="shared" si="91"/>
        <v>4329319.68</v>
      </c>
      <c r="I880" s="14">
        <f>IF(F880="GHS",H880,H880*Assumptions!$B$4)</f>
        <v>4329319.68</v>
      </c>
      <c r="J880" s="15" t="str">
        <f>INDEX(Assumptions!$B$8:$B$12,MATCH(B880,Assumptions!$A$8:$A$12,0))</f>
        <v>Weighted Average</v>
      </c>
      <c r="K880" s="16">
        <f>G880/(1-INDEX(Assumptions!$D$8:$D$12,MATCH(B880,Assumptions!$A$8:$A$12,0)))</f>
        <v>4144</v>
      </c>
      <c r="L880" s="16">
        <f t="shared" si="92"/>
        <v>89.51039999999999</v>
      </c>
      <c r="M880" s="16">
        <f t="shared" si="93"/>
        <v>207.20000000000002</v>
      </c>
      <c r="N880" s="14">
        <f>E880*(K880-L880-M880)*IF(F880="GHS",1,Assumptions!$B$4)</f>
        <v>5582417.2095999997</v>
      </c>
      <c r="O880" s="15">
        <f t="shared" ca="1" si="94"/>
        <v>476</v>
      </c>
      <c r="P880" s="15" t="str">
        <f t="shared" ca="1" si="95"/>
        <v>365d+</v>
      </c>
      <c r="Q880" s="17">
        <f ca="1">IF(P880="0-90d",0,IF(P880="91-180d",INDEX(Assumptions!$F$8:$F$12,MATCH(B880,Assumptions!$A$8:$A$12,0)),IF(P880="181-365d",INDEX(Assumptions!$G$8:$G$12,MATCH(B880,Assumptions!$A$8:$A$12,0)),INDEX(Assumptions!$H$8:$H$12,MATCH(B880,Assumptions!$A$8:$A$12,0)))))</f>
        <v>0.6</v>
      </c>
      <c r="R880" s="14">
        <f t="shared" ca="1" si="96"/>
        <v>2597591.8079999997</v>
      </c>
      <c r="S880" s="14">
        <f t="shared" si="97"/>
        <v>0</v>
      </c>
      <c r="T880" s="11" t="s">
        <v>39</v>
      </c>
      <c r="U880" s="18" t="s">
        <v>26</v>
      </c>
    </row>
    <row r="881" spans="1:21" ht="15" customHeight="1" x14ac:dyDescent="0.15">
      <c r="A881" s="10" t="s">
        <v>929</v>
      </c>
      <c r="B881" s="11" t="s">
        <v>31</v>
      </c>
      <c r="C881" s="11" t="s">
        <v>63</v>
      </c>
      <c r="D881" s="12">
        <v>46064</v>
      </c>
      <c r="E881" s="11">
        <v>4854</v>
      </c>
      <c r="F881" s="11" t="s">
        <v>33</v>
      </c>
      <c r="G881" s="13">
        <v>2770.83</v>
      </c>
      <c r="H881" s="14">
        <f t="shared" si="91"/>
        <v>13449608.82</v>
      </c>
      <c r="I881" s="14">
        <f>IF(F881="GHS",H881,H881*Assumptions!$B$4)</f>
        <v>13449608.82</v>
      </c>
      <c r="J881" s="15" t="str">
        <f>INDEX(Assumptions!$B$8:$B$12,MATCH(B881,Assumptions!$A$8:$A$12,0))</f>
        <v>Weighted Average</v>
      </c>
      <c r="K881" s="16">
        <f>G881/(1-INDEX(Assumptions!$D$8:$D$12,MATCH(B881,Assumptions!$A$8:$A$12,0)))</f>
        <v>3848.375</v>
      </c>
      <c r="L881" s="16">
        <f t="shared" si="92"/>
        <v>83.124899999999997</v>
      </c>
      <c r="M881" s="16">
        <f t="shared" si="93"/>
        <v>192.41875000000002</v>
      </c>
      <c r="N881" s="14">
        <f>E881*(K881-L881-M881)*IF(F881="GHS",1,Assumptions!$B$4)</f>
        <v>17342523.372900002</v>
      </c>
      <c r="O881" s="15">
        <f t="shared" ca="1" si="94"/>
        <v>222</v>
      </c>
      <c r="P881" s="15" t="str">
        <f t="shared" ca="1" si="95"/>
        <v>181-365d</v>
      </c>
      <c r="Q881" s="17">
        <f ca="1">IF(P881="0-90d",0,IF(P881="91-180d",INDEX(Assumptions!$F$8:$F$12,MATCH(B881,Assumptions!$A$8:$A$12,0)),IF(P881="181-365d",INDEX(Assumptions!$G$8:$G$12,MATCH(B881,Assumptions!$A$8:$A$12,0)),INDEX(Assumptions!$H$8:$H$12,MATCH(B881,Assumptions!$A$8:$A$12,0)))))</f>
        <v>0.2</v>
      </c>
      <c r="R881" s="14">
        <f t="shared" ca="1" si="96"/>
        <v>2689921.7640000004</v>
      </c>
      <c r="S881" s="14">
        <f t="shared" ca="1" si="97"/>
        <v>10759687.056</v>
      </c>
      <c r="T881" s="11" t="s">
        <v>25</v>
      </c>
      <c r="U881" s="18" t="s">
        <v>36</v>
      </c>
    </row>
    <row r="882" spans="1:21" ht="15" customHeight="1" x14ac:dyDescent="0.15">
      <c r="A882" s="10" t="s">
        <v>930</v>
      </c>
      <c r="B882" s="11" t="s">
        <v>31</v>
      </c>
      <c r="C882" s="11" t="s">
        <v>32</v>
      </c>
      <c r="D882" s="12">
        <v>46023</v>
      </c>
      <c r="E882" s="11">
        <v>3789</v>
      </c>
      <c r="F882" s="11" t="s">
        <v>33</v>
      </c>
      <c r="G882" s="13">
        <v>3758.88</v>
      </c>
      <c r="H882" s="14">
        <f t="shared" si="91"/>
        <v>14242396.32</v>
      </c>
      <c r="I882" s="14">
        <f>IF(F882="GHS",H882,H882*Assumptions!$B$4)</f>
        <v>14242396.32</v>
      </c>
      <c r="J882" s="15" t="str">
        <f>INDEX(Assumptions!$B$8:$B$12,MATCH(B882,Assumptions!$A$8:$A$12,0))</f>
        <v>Weighted Average</v>
      </c>
      <c r="K882" s="16">
        <f>G882/(1-INDEX(Assumptions!$D$8:$D$12,MATCH(B882,Assumptions!$A$8:$A$12,0)))</f>
        <v>5220.666666666667</v>
      </c>
      <c r="L882" s="16">
        <f t="shared" si="92"/>
        <v>112.7664</v>
      </c>
      <c r="M882" s="16">
        <f t="shared" si="93"/>
        <v>261.03333333333336</v>
      </c>
      <c r="N882" s="14">
        <f>E882*(K882-L882-M882)*IF(F882="GHS",1,Assumptions!$B$4)</f>
        <v>18364778.810399998</v>
      </c>
      <c r="O882" s="15">
        <f t="shared" ca="1" si="94"/>
        <v>263</v>
      </c>
      <c r="P882" s="15" t="str">
        <f t="shared" ca="1" si="95"/>
        <v>181-365d</v>
      </c>
      <c r="Q882" s="17">
        <f ca="1">IF(P882="0-90d",0,IF(P882="91-180d",INDEX(Assumptions!$F$8:$F$12,MATCH(B882,Assumptions!$A$8:$A$12,0)),IF(P882="181-365d",INDEX(Assumptions!$G$8:$G$12,MATCH(B882,Assumptions!$A$8:$A$12,0)),INDEX(Assumptions!$H$8:$H$12,MATCH(B882,Assumptions!$A$8:$A$12,0)))))</f>
        <v>0.2</v>
      </c>
      <c r="R882" s="14">
        <f t="shared" ca="1" si="96"/>
        <v>2848479.2640000004</v>
      </c>
      <c r="S882" s="14">
        <f t="shared" ca="1" si="97"/>
        <v>11393917.056</v>
      </c>
      <c r="T882" s="11" t="s">
        <v>25</v>
      </c>
      <c r="U882" s="18" t="s">
        <v>26</v>
      </c>
    </row>
    <row r="883" spans="1:21" ht="15" customHeight="1" x14ac:dyDescent="0.15">
      <c r="A883" s="10" t="s">
        <v>931</v>
      </c>
      <c r="B883" s="11" t="s">
        <v>41</v>
      </c>
      <c r="C883" s="11" t="s">
        <v>49</v>
      </c>
      <c r="D883" s="12">
        <v>45853</v>
      </c>
      <c r="E883" s="11">
        <v>2509</v>
      </c>
      <c r="F883" s="11" t="s">
        <v>33</v>
      </c>
      <c r="G883" s="13">
        <v>519.80999999999995</v>
      </c>
      <c r="H883" s="14">
        <f t="shared" si="91"/>
        <v>1304203.2899999998</v>
      </c>
      <c r="I883" s="14">
        <f>IF(F883="GHS",H883,H883*Assumptions!$B$4)</f>
        <v>1304203.2899999998</v>
      </c>
      <c r="J883" s="15" t="str">
        <f>INDEX(Assumptions!$B$8:$B$12,MATCH(B883,Assumptions!$A$8:$A$12,0))</f>
        <v>Weighted Average</v>
      </c>
      <c r="K883" s="16">
        <f>G883/(1-INDEX(Assumptions!$D$8:$D$12,MATCH(B883,Assumptions!$A$8:$A$12,0)))</f>
        <v>799.70769230769224</v>
      </c>
      <c r="L883" s="16">
        <f t="shared" si="92"/>
        <v>15.594299999999997</v>
      </c>
      <c r="M883" s="16">
        <f t="shared" si="93"/>
        <v>39.985384615384618</v>
      </c>
      <c r="N883" s="14">
        <f>E883*(K883-L883-M883)*IF(F883="GHS",1,Assumptions!$B$4)</f>
        <v>1867017.1712999998</v>
      </c>
      <c r="O883" s="15">
        <f t="shared" ca="1" si="94"/>
        <v>433</v>
      </c>
      <c r="P883" s="15" t="str">
        <f t="shared" ca="1" si="95"/>
        <v>365d+</v>
      </c>
      <c r="Q883" s="17">
        <f ca="1">IF(P883="0-90d",0,IF(P883="91-180d",INDEX(Assumptions!$F$8:$F$12,MATCH(B883,Assumptions!$A$8:$A$12,0)),IF(P883="181-365d",INDEX(Assumptions!$G$8:$G$12,MATCH(B883,Assumptions!$A$8:$A$12,0)),INDEX(Assumptions!$H$8:$H$12,MATCH(B883,Assumptions!$A$8:$A$12,0)))))</f>
        <v>0.8</v>
      </c>
      <c r="R883" s="14">
        <f t="shared" ca="1" si="96"/>
        <v>1043362.6319999999</v>
      </c>
      <c r="S883" s="14">
        <f t="shared" ca="1" si="97"/>
        <v>260840.65799999994</v>
      </c>
      <c r="T883" s="11" t="s">
        <v>25</v>
      </c>
      <c r="U883" s="18" t="s">
        <v>26</v>
      </c>
    </row>
    <row r="884" spans="1:21" ht="15" customHeight="1" x14ac:dyDescent="0.15">
      <c r="A884" s="10" t="s">
        <v>932</v>
      </c>
      <c r="B884" s="11" t="s">
        <v>46</v>
      </c>
      <c r="C884" s="11" t="s">
        <v>52</v>
      </c>
      <c r="D884" s="12">
        <v>45869</v>
      </c>
      <c r="E884" s="11">
        <v>796</v>
      </c>
      <c r="F884" s="11" t="s">
        <v>33</v>
      </c>
      <c r="G884" s="13">
        <v>420219.05</v>
      </c>
      <c r="H884" s="14">
        <f t="shared" si="91"/>
        <v>334494363.80000001</v>
      </c>
      <c r="I884" s="14">
        <f>IF(F884="GHS",H884,H884*Assumptions!$B$4)</f>
        <v>334494363.80000001</v>
      </c>
      <c r="J884" s="15" t="str">
        <f>INDEX(Assumptions!$B$8:$B$12,MATCH(B884,Assumptions!$A$8:$A$12,0))</f>
        <v>Specific Identification</v>
      </c>
      <c r="K884" s="16">
        <f>G884/(1-INDEX(Assumptions!$D$8:$D$12,MATCH(B884,Assumptions!$A$8:$A$12,0)))</f>
        <v>538742.37179487175</v>
      </c>
      <c r="L884" s="16">
        <f t="shared" si="92"/>
        <v>12606.5715</v>
      </c>
      <c r="M884" s="16">
        <f t="shared" si="93"/>
        <v>26937.11858974359</v>
      </c>
      <c r="N884" s="14">
        <f>E884*(K884-L884-M884)*IF(F884="GHS",1,Assumptions!$B$4)</f>
        <v>397362150.63728207</v>
      </c>
      <c r="O884" s="15">
        <f t="shared" ca="1" si="94"/>
        <v>417</v>
      </c>
      <c r="P884" s="15" t="str">
        <f t="shared" ca="1" si="95"/>
        <v>365d+</v>
      </c>
      <c r="Q884" s="17">
        <f ca="1">IF(P884="0-90d",0,IF(P884="91-180d",INDEX(Assumptions!$F$8:$F$12,MATCH(B884,Assumptions!$A$8:$A$12,0)),IF(P884="181-365d",INDEX(Assumptions!$G$8:$G$12,MATCH(B884,Assumptions!$A$8:$A$12,0)),INDEX(Assumptions!$H$8:$H$12,MATCH(B884,Assumptions!$A$8:$A$12,0)))))</f>
        <v>0.15</v>
      </c>
      <c r="R884" s="14">
        <f t="shared" ca="1" si="96"/>
        <v>50174154.57</v>
      </c>
      <c r="S884" s="14">
        <f t="shared" ca="1" si="97"/>
        <v>284320209.23000002</v>
      </c>
      <c r="T884" s="11" t="s">
        <v>25</v>
      </c>
      <c r="U884" s="18" t="s">
        <v>36</v>
      </c>
    </row>
    <row r="885" spans="1:21" ht="15" customHeight="1" x14ac:dyDescent="0.15">
      <c r="A885" s="10" t="s">
        <v>933</v>
      </c>
      <c r="B885" s="11" t="s">
        <v>41</v>
      </c>
      <c r="C885" s="11" t="s">
        <v>44</v>
      </c>
      <c r="D885" s="12">
        <v>46137</v>
      </c>
      <c r="E885" s="11">
        <v>2743</v>
      </c>
      <c r="F885" s="11" t="s">
        <v>33</v>
      </c>
      <c r="G885" s="13">
        <v>381.71</v>
      </c>
      <c r="H885" s="14">
        <f t="shared" si="91"/>
        <v>1047030.5299999999</v>
      </c>
      <c r="I885" s="14">
        <f>IF(F885="GHS",H885,H885*Assumptions!$B$4)</f>
        <v>1047030.5299999999</v>
      </c>
      <c r="J885" s="15" t="str">
        <f>INDEX(Assumptions!$B$8:$B$12,MATCH(B885,Assumptions!$A$8:$A$12,0))</f>
        <v>Weighted Average</v>
      </c>
      <c r="K885" s="16">
        <f>G885/(1-INDEX(Assumptions!$D$8:$D$12,MATCH(B885,Assumptions!$A$8:$A$12,0)))</f>
        <v>587.24615384615379</v>
      </c>
      <c r="L885" s="16">
        <f t="shared" si="92"/>
        <v>11.4513</v>
      </c>
      <c r="M885" s="16">
        <f t="shared" si="93"/>
        <v>29.362307692307692</v>
      </c>
      <c r="N885" s="14">
        <f>E885*(K885-L885-M885)*IF(F885="GHS",1,Assumptions!$B$4)</f>
        <v>1498864.4741</v>
      </c>
      <c r="O885" s="15">
        <f t="shared" ca="1" si="94"/>
        <v>149</v>
      </c>
      <c r="P885" s="15" t="str">
        <f t="shared" ca="1" si="95"/>
        <v>91-180d</v>
      </c>
      <c r="Q885" s="17">
        <f ca="1">IF(P885="0-90d",0,IF(P885="91-180d",INDEX(Assumptions!$F$8:$F$12,MATCH(B885,Assumptions!$A$8:$A$12,0)),IF(P885="181-365d",INDEX(Assumptions!$G$8:$G$12,MATCH(B885,Assumptions!$A$8:$A$12,0)),INDEX(Assumptions!$H$8:$H$12,MATCH(B885,Assumptions!$A$8:$A$12,0)))))</f>
        <v>0.1</v>
      </c>
      <c r="R885" s="14">
        <f t="shared" ca="1" si="96"/>
        <v>104703.053</v>
      </c>
      <c r="S885" s="14">
        <f t="shared" ca="1" si="97"/>
        <v>942327.47699999996</v>
      </c>
      <c r="T885" s="11" t="s">
        <v>25</v>
      </c>
      <c r="U885" s="18" t="s">
        <v>26</v>
      </c>
    </row>
    <row r="886" spans="1:21" ht="15" customHeight="1" x14ac:dyDescent="0.15">
      <c r="A886" s="10" t="s">
        <v>934</v>
      </c>
      <c r="B886" s="11" t="s">
        <v>41</v>
      </c>
      <c r="C886" s="11" t="s">
        <v>44</v>
      </c>
      <c r="D886" s="12">
        <v>45895</v>
      </c>
      <c r="E886" s="11">
        <v>498</v>
      </c>
      <c r="F886" s="11" t="s">
        <v>33</v>
      </c>
      <c r="G886" s="13">
        <v>306.42</v>
      </c>
      <c r="H886" s="14">
        <f t="shared" si="91"/>
        <v>152597.16</v>
      </c>
      <c r="I886" s="14">
        <f>IF(F886="GHS",H886,H886*Assumptions!$B$4)</f>
        <v>152597.16</v>
      </c>
      <c r="J886" s="15" t="str">
        <f>INDEX(Assumptions!$B$8:$B$12,MATCH(B886,Assumptions!$A$8:$A$12,0))</f>
        <v>Weighted Average</v>
      </c>
      <c r="K886" s="16">
        <f>G886/(1-INDEX(Assumptions!$D$8:$D$12,MATCH(B886,Assumptions!$A$8:$A$12,0)))</f>
        <v>471.4153846153846</v>
      </c>
      <c r="L886" s="16">
        <f t="shared" si="92"/>
        <v>9.1926000000000005</v>
      </c>
      <c r="M886" s="16">
        <f t="shared" si="93"/>
        <v>23.57076923076923</v>
      </c>
      <c r="N886" s="14">
        <f>E886*(K886-L886-M886)*IF(F886="GHS",1,Assumptions!$B$4)</f>
        <v>218448.70366153843</v>
      </c>
      <c r="O886" s="15">
        <f t="shared" ca="1" si="94"/>
        <v>391</v>
      </c>
      <c r="P886" s="15" t="str">
        <f t="shared" ca="1" si="95"/>
        <v>365d+</v>
      </c>
      <c r="Q886" s="17">
        <f ca="1">IF(P886="0-90d",0,IF(P886="91-180d",INDEX(Assumptions!$F$8:$F$12,MATCH(B886,Assumptions!$A$8:$A$12,0)),IF(P886="181-365d",INDEX(Assumptions!$G$8:$G$12,MATCH(B886,Assumptions!$A$8:$A$12,0)),INDEX(Assumptions!$H$8:$H$12,MATCH(B886,Assumptions!$A$8:$A$12,0)))))</f>
        <v>0.8</v>
      </c>
      <c r="R886" s="14">
        <f t="shared" ca="1" si="96"/>
        <v>122077.728</v>
      </c>
      <c r="S886" s="14">
        <f t="shared" ca="1" si="97"/>
        <v>30519.432000000001</v>
      </c>
      <c r="T886" s="11" t="s">
        <v>25</v>
      </c>
      <c r="U886" s="18" t="s">
        <v>26</v>
      </c>
    </row>
    <row r="887" spans="1:21" ht="15" customHeight="1" x14ac:dyDescent="0.15">
      <c r="A887" s="10" t="s">
        <v>935</v>
      </c>
      <c r="B887" s="11" t="s">
        <v>41</v>
      </c>
      <c r="C887" s="11" t="s">
        <v>42</v>
      </c>
      <c r="D887" s="12">
        <v>46105</v>
      </c>
      <c r="E887" s="11">
        <v>2787</v>
      </c>
      <c r="F887" s="11" t="s">
        <v>33</v>
      </c>
      <c r="G887" s="13">
        <v>150.47</v>
      </c>
      <c r="H887" s="14">
        <f t="shared" si="91"/>
        <v>419359.89</v>
      </c>
      <c r="I887" s="14">
        <f>IF(F887="GHS",H887,H887*Assumptions!$B$4)</f>
        <v>419359.89</v>
      </c>
      <c r="J887" s="15" t="str">
        <f>INDEX(Assumptions!$B$8:$B$12,MATCH(B887,Assumptions!$A$8:$A$12,0))</f>
        <v>Weighted Average</v>
      </c>
      <c r="K887" s="16">
        <f>G887/(1-INDEX(Assumptions!$D$8:$D$12,MATCH(B887,Assumptions!$A$8:$A$12,0)))</f>
        <v>231.49230769230769</v>
      </c>
      <c r="L887" s="16">
        <f t="shared" si="92"/>
        <v>4.5141</v>
      </c>
      <c r="M887" s="16">
        <f t="shared" si="93"/>
        <v>11.574615384615385</v>
      </c>
      <c r="N887" s="14">
        <f>E887*(K887-L887-M887)*IF(F887="GHS",1,Assumptions!$B$4)</f>
        <v>600329.81176153838</v>
      </c>
      <c r="O887" s="15">
        <f t="shared" ca="1" si="94"/>
        <v>181</v>
      </c>
      <c r="P887" s="15" t="str">
        <f t="shared" ca="1" si="95"/>
        <v>181-365d</v>
      </c>
      <c r="Q887" s="17">
        <f ca="1">IF(P887="0-90d",0,IF(P887="91-180d",INDEX(Assumptions!$F$8:$F$12,MATCH(B887,Assumptions!$A$8:$A$12,0)),IF(P887="181-365d",INDEX(Assumptions!$G$8:$G$12,MATCH(B887,Assumptions!$A$8:$A$12,0)),INDEX(Assumptions!$H$8:$H$12,MATCH(B887,Assumptions!$A$8:$A$12,0)))))</f>
        <v>0.35</v>
      </c>
      <c r="R887" s="14">
        <f t="shared" ca="1" si="96"/>
        <v>146775.9615</v>
      </c>
      <c r="S887" s="14">
        <f t="shared" ca="1" si="97"/>
        <v>272583.92850000004</v>
      </c>
      <c r="T887" s="11" t="s">
        <v>25</v>
      </c>
      <c r="U887" s="18" t="s">
        <v>36</v>
      </c>
    </row>
    <row r="888" spans="1:21" ht="15" customHeight="1" x14ac:dyDescent="0.15">
      <c r="A888" s="10" t="s">
        <v>936</v>
      </c>
      <c r="B888" s="11" t="s">
        <v>31</v>
      </c>
      <c r="C888" s="11" t="s">
        <v>76</v>
      </c>
      <c r="D888" s="12">
        <v>46178</v>
      </c>
      <c r="E888" s="11">
        <v>2225</v>
      </c>
      <c r="F888" s="11" t="s">
        <v>33</v>
      </c>
      <c r="G888" s="13">
        <v>2381.94</v>
      </c>
      <c r="H888" s="14">
        <f t="shared" si="91"/>
        <v>5299816.5</v>
      </c>
      <c r="I888" s="14">
        <f>IF(F888="GHS",H888,H888*Assumptions!$B$4)</f>
        <v>5299816.5</v>
      </c>
      <c r="J888" s="15" t="str">
        <f>INDEX(Assumptions!$B$8:$B$12,MATCH(B888,Assumptions!$A$8:$A$12,0))</f>
        <v>Weighted Average</v>
      </c>
      <c r="K888" s="16">
        <f>G888/(1-INDEX(Assumptions!$D$8:$D$12,MATCH(B888,Assumptions!$A$8:$A$12,0)))</f>
        <v>3308.25</v>
      </c>
      <c r="L888" s="16">
        <f t="shared" si="92"/>
        <v>71.458200000000005</v>
      </c>
      <c r="M888" s="16">
        <f t="shared" si="93"/>
        <v>165.41250000000002</v>
      </c>
      <c r="N888" s="14">
        <f>E888*(K888-L888-M888)*IF(F888="GHS",1,Assumptions!$B$4)</f>
        <v>6833818.9424999999</v>
      </c>
      <c r="O888" s="15">
        <f t="shared" ca="1" si="94"/>
        <v>108</v>
      </c>
      <c r="P888" s="15" t="str">
        <f t="shared" ca="1" si="95"/>
        <v>91-180d</v>
      </c>
      <c r="Q888" s="17">
        <f ca="1">IF(P888="0-90d",0,IF(P888="91-180d",INDEX(Assumptions!$F$8:$F$12,MATCH(B888,Assumptions!$A$8:$A$12,0)),IF(P888="181-365d",INDEX(Assumptions!$G$8:$G$12,MATCH(B888,Assumptions!$A$8:$A$12,0)),INDEX(Assumptions!$H$8:$H$12,MATCH(B888,Assumptions!$A$8:$A$12,0)))))</f>
        <v>0.05</v>
      </c>
      <c r="R888" s="14">
        <f t="shared" ca="1" si="96"/>
        <v>264990.82500000001</v>
      </c>
      <c r="S888" s="14">
        <f t="shared" ca="1" si="97"/>
        <v>5034825.6749999998</v>
      </c>
      <c r="T888" s="11" t="s">
        <v>25</v>
      </c>
      <c r="U888" s="18" t="s">
        <v>26</v>
      </c>
    </row>
    <row r="889" spans="1:21" ht="15" customHeight="1" x14ac:dyDescent="0.15">
      <c r="A889" s="10" t="s">
        <v>937</v>
      </c>
      <c r="B889" s="11" t="s">
        <v>46</v>
      </c>
      <c r="C889" s="11" t="s">
        <v>52</v>
      </c>
      <c r="D889" s="12">
        <v>45885</v>
      </c>
      <c r="E889" s="11">
        <v>304</v>
      </c>
      <c r="F889" s="11" t="s">
        <v>33</v>
      </c>
      <c r="G889" s="13">
        <v>526096.62</v>
      </c>
      <c r="H889" s="14">
        <f t="shared" si="91"/>
        <v>159933372.47999999</v>
      </c>
      <c r="I889" s="14">
        <f>IF(F889="GHS",H889,H889*Assumptions!$B$4)</f>
        <v>159933372.47999999</v>
      </c>
      <c r="J889" s="15" t="str">
        <f>INDEX(Assumptions!$B$8:$B$12,MATCH(B889,Assumptions!$A$8:$A$12,0))</f>
        <v>Specific Identification</v>
      </c>
      <c r="K889" s="16">
        <f>G889/(1-INDEX(Assumptions!$D$8:$D$12,MATCH(B889,Assumptions!$A$8:$A$12,0)))</f>
        <v>674482.84615384613</v>
      </c>
      <c r="L889" s="16">
        <f t="shared" si="92"/>
        <v>15782.898599999999</v>
      </c>
      <c r="M889" s="16">
        <f t="shared" si="93"/>
        <v>33724.142307692309</v>
      </c>
      <c r="N889" s="14">
        <f>E889*(K889-L889-M889)*IF(F889="GHS",1,Assumptions!$B$4)</f>
        <v>189992644.79483077</v>
      </c>
      <c r="O889" s="15">
        <f t="shared" ca="1" si="94"/>
        <v>401</v>
      </c>
      <c r="P889" s="15" t="str">
        <f t="shared" ca="1" si="95"/>
        <v>365d+</v>
      </c>
      <c r="Q889" s="17">
        <f ca="1">IF(P889="0-90d",0,IF(P889="91-180d",INDEX(Assumptions!$F$8:$F$12,MATCH(B889,Assumptions!$A$8:$A$12,0)),IF(P889="181-365d",INDEX(Assumptions!$G$8:$G$12,MATCH(B889,Assumptions!$A$8:$A$12,0)),INDEX(Assumptions!$H$8:$H$12,MATCH(B889,Assumptions!$A$8:$A$12,0)))))</f>
        <v>0.15</v>
      </c>
      <c r="R889" s="14">
        <f t="shared" ca="1" si="96"/>
        <v>23990005.871999998</v>
      </c>
      <c r="S889" s="14">
        <f t="shared" ca="1" si="97"/>
        <v>135943366.60799998</v>
      </c>
      <c r="T889" s="11" t="s">
        <v>25</v>
      </c>
      <c r="U889" s="18" t="s">
        <v>36</v>
      </c>
    </row>
    <row r="890" spans="1:21" ht="15" customHeight="1" x14ac:dyDescent="0.15">
      <c r="A890" s="10" t="s">
        <v>938</v>
      </c>
      <c r="B890" s="11" t="s">
        <v>31</v>
      </c>
      <c r="C890" s="11" t="s">
        <v>32</v>
      </c>
      <c r="D890" s="12">
        <v>45794</v>
      </c>
      <c r="E890" s="11">
        <v>4499</v>
      </c>
      <c r="F890" s="11" t="s">
        <v>33</v>
      </c>
      <c r="G890" s="13">
        <v>1129.69</v>
      </c>
      <c r="H890" s="14">
        <f t="shared" si="91"/>
        <v>5082475.3100000005</v>
      </c>
      <c r="I890" s="14">
        <f>IF(F890="GHS",H890,H890*Assumptions!$B$4)</f>
        <v>5082475.3100000005</v>
      </c>
      <c r="J890" s="15" t="str">
        <f>INDEX(Assumptions!$B$8:$B$12,MATCH(B890,Assumptions!$A$8:$A$12,0))</f>
        <v>Weighted Average</v>
      </c>
      <c r="K890" s="16">
        <f>G890/(1-INDEX(Assumptions!$D$8:$D$12,MATCH(B890,Assumptions!$A$8:$A$12,0)))</f>
        <v>1569.0138888888889</v>
      </c>
      <c r="L890" s="16">
        <f t="shared" si="92"/>
        <v>33.890700000000002</v>
      </c>
      <c r="M890" s="16">
        <f t="shared" si="93"/>
        <v>78.450694444444451</v>
      </c>
      <c r="N890" s="14">
        <f>E890*(K890-L890-M890)*IF(F890="GHS",1,Assumptions!$B$4)</f>
        <v>6553569.5525055556</v>
      </c>
      <c r="O890" s="15">
        <f t="shared" ca="1" si="94"/>
        <v>492</v>
      </c>
      <c r="P890" s="15" t="str">
        <f t="shared" ca="1" si="95"/>
        <v>365d+</v>
      </c>
      <c r="Q890" s="17">
        <f ca="1">IF(P890="0-90d",0,IF(P890="91-180d",INDEX(Assumptions!$F$8:$F$12,MATCH(B890,Assumptions!$A$8:$A$12,0)),IF(P890="181-365d",INDEX(Assumptions!$G$8:$G$12,MATCH(B890,Assumptions!$A$8:$A$12,0)),INDEX(Assumptions!$H$8:$H$12,MATCH(B890,Assumptions!$A$8:$A$12,0)))))</f>
        <v>0.6</v>
      </c>
      <c r="R890" s="14">
        <f t="shared" ca="1" si="96"/>
        <v>3049485.1860000002</v>
      </c>
      <c r="S890" s="14">
        <f t="shared" ca="1" si="97"/>
        <v>2032990.1240000003</v>
      </c>
      <c r="T890" s="11" t="s">
        <v>25</v>
      </c>
      <c r="U890" s="18" t="s">
        <v>26</v>
      </c>
    </row>
    <row r="891" spans="1:21" ht="15" customHeight="1" x14ac:dyDescent="0.15">
      <c r="A891" s="10" t="s">
        <v>939</v>
      </c>
      <c r="B891" s="11" t="s">
        <v>41</v>
      </c>
      <c r="C891" s="11" t="s">
        <v>44</v>
      </c>
      <c r="D891" s="12">
        <v>46169</v>
      </c>
      <c r="E891" s="11">
        <v>3013</v>
      </c>
      <c r="F891" s="11" t="s">
        <v>33</v>
      </c>
      <c r="G891" s="13">
        <v>253.54</v>
      </c>
      <c r="H891" s="14">
        <f t="shared" si="91"/>
        <v>763916.02</v>
      </c>
      <c r="I891" s="14">
        <f>IF(F891="GHS",H891,H891*Assumptions!$B$4)</f>
        <v>763916.02</v>
      </c>
      <c r="J891" s="15" t="str">
        <f>INDEX(Assumptions!$B$8:$B$12,MATCH(B891,Assumptions!$A$8:$A$12,0))</f>
        <v>Weighted Average</v>
      </c>
      <c r="K891" s="16">
        <f>G891/(1-INDEX(Assumptions!$D$8:$D$12,MATCH(B891,Assumptions!$A$8:$A$12,0)))</f>
        <v>390.06153846153842</v>
      </c>
      <c r="L891" s="16">
        <f t="shared" si="92"/>
        <v>7.6061999999999994</v>
      </c>
      <c r="M891" s="16">
        <f t="shared" si="93"/>
        <v>19.503076923076922</v>
      </c>
      <c r="N891" s="14">
        <f>E891*(K891-L891-M891)*IF(F891="GHS",1,Assumptions!$B$4)</f>
        <v>1093575.1640153844</v>
      </c>
      <c r="O891" s="15">
        <f t="shared" ca="1" si="94"/>
        <v>117</v>
      </c>
      <c r="P891" s="15" t="str">
        <f t="shared" ca="1" si="95"/>
        <v>91-180d</v>
      </c>
      <c r="Q891" s="17">
        <f ca="1">IF(P891="0-90d",0,IF(P891="91-180d",INDEX(Assumptions!$F$8:$F$12,MATCH(B891,Assumptions!$A$8:$A$12,0)),IF(P891="181-365d",INDEX(Assumptions!$G$8:$G$12,MATCH(B891,Assumptions!$A$8:$A$12,0)),INDEX(Assumptions!$H$8:$H$12,MATCH(B891,Assumptions!$A$8:$A$12,0)))))</f>
        <v>0.1</v>
      </c>
      <c r="R891" s="14">
        <f t="shared" ca="1" si="96"/>
        <v>76391.601999999999</v>
      </c>
      <c r="S891" s="14">
        <f t="shared" ca="1" si="97"/>
        <v>687524.41800000006</v>
      </c>
      <c r="T891" s="11" t="s">
        <v>25</v>
      </c>
      <c r="U891" s="18" t="s">
        <v>26</v>
      </c>
    </row>
    <row r="892" spans="1:21" ht="15" customHeight="1" x14ac:dyDescent="0.15">
      <c r="A892" s="10" t="s">
        <v>940</v>
      </c>
      <c r="B892" s="11" t="s">
        <v>22</v>
      </c>
      <c r="C892" s="11" t="s">
        <v>23</v>
      </c>
      <c r="D892" s="12">
        <v>46184</v>
      </c>
      <c r="E892" s="11">
        <v>408</v>
      </c>
      <c r="F892" s="11" t="s">
        <v>24</v>
      </c>
      <c r="G892" s="13">
        <v>20805.02</v>
      </c>
      <c r="H892" s="14">
        <f t="shared" si="91"/>
        <v>8488448.1600000001</v>
      </c>
      <c r="I892" s="14">
        <f>IF(F892="GHS",H892,H892*Assumptions!$B$4)</f>
        <v>91675240.128000006</v>
      </c>
      <c r="J892" s="15" t="str">
        <f>INDEX(Assumptions!$B$8:$B$12,MATCH(B892,Assumptions!$A$8:$A$12,0))</f>
        <v>FIFO</v>
      </c>
      <c r="K892" s="16">
        <f>G892/(1-INDEX(Assumptions!$D$8:$D$12,MATCH(B892,Assumptions!$A$8:$A$12,0)))</f>
        <v>25371.975609756097</v>
      </c>
      <c r="L892" s="16">
        <f t="shared" si="92"/>
        <v>624.15059999999994</v>
      </c>
      <c r="M892" s="16">
        <f t="shared" si="93"/>
        <v>1268.598780487805</v>
      </c>
      <c r="N892" s="14">
        <f>E892*(K892-L892-M892)*IF(F892="GHS",1,Assumptions!$B$4)</f>
        <v>103458862.4566478</v>
      </c>
      <c r="O892" s="15">
        <f t="shared" ca="1" si="94"/>
        <v>102</v>
      </c>
      <c r="P892" s="15" t="str">
        <f t="shared" ca="1" si="95"/>
        <v>91-180d</v>
      </c>
      <c r="Q892" s="17">
        <f ca="1">IF(P892="0-90d",0,IF(P892="91-180d",INDEX(Assumptions!$F$8:$F$12,MATCH(B892,Assumptions!$A$8:$A$12,0)),IF(P892="181-365d",INDEX(Assumptions!$G$8:$G$12,MATCH(B892,Assumptions!$A$8:$A$12,0)),INDEX(Assumptions!$H$8:$H$12,MATCH(B892,Assumptions!$A$8:$A$12,0)))))</f>
        <v>0.03</v>
      </c>
      <c r="R892" s="14">
        <f t="shared" ca="1" si="96"/>
        <v>2750257.2038400001</v>
      </c>
      <c r="S892" s="14">
        <f t="shared" ca="1" si="97"/>
        <v>88924982.924160004</v>
      </c>
      <c r="T892" s="11" t="s">
        <v>25</v>
      </c>
      <c r="U892" s="18" t="s">
        <v>26</v>
      </c>
    </row>
    <row r="893" spans="1:21" ht="15" customHeight="1" x14ac:dyDescent="0.15">
      <c r="A893" s="10" t="s">
        <v>941</v>
      </c>
      <c r="B893" s="11" t="s">
        <v>31</v>
      </c>
      <c r="C893" s="11" t="s">
        <v>63</v>
      </c>
      <c r="D893" s="12">
        <v>45782</v>
      </c>
      <c r="E893" s="11">
        <v>521</v>
      </c>
      <c r="F893" s="11" t="s">
        <v>33</v>
      </c>
      <c r="G893" s="13">
        <v>3936.47</v>
      </c>
      <c r="H893" s="14">
        <f t="shared" si="91"/>
        <v>2050900.8699999999</v>
      </c>
      <c r="I893" s="14">
        <f>IF(F893="GHS",H893,H893*Assumptions!$B$4)</f>
        <v>2050900.8699999999</v>
      </c>
      <c r="J893" s="15" t="str">
        <f>INDEX(Assumptions!$B$8:$B$12,MATCH(B893,Assumptions!$A$8:$A$12,0))</f>
        <v>Weighted Average</v>
      </c>
      <c r="K893" s="16">
        <f>G893/(1-INDEX(Assumptions!$D$8:$D$12,MATCH(B893,Assumptions!$A$8:$A$12,0)))</f>
        <v>5467.3194444444443</v>
      </c>
      <c r="L893" s="16">
        <f t="shared" si="92"/>
        <v>118.09409999999998</v>
      </c>
      <c r="M893" s="16">
        <f t="shared" si="93"/>
        <v>273.36597222222224</v>
      </c>
      <c r="N893" s="14">
        <f>E893*(K893-L893-M893)*IF(F893="GHS",1,Assumptions!$B$4)</f>
        <v>2644522.7329277778</v>
      </c>
      <c r="O893" s="15">
        <f t="shared" ca="1" si="94"/>
        <v>504</v>
      </c>
      <c r="P893" s="15" t="str">
        <f t="shared" ca="1" si="95"/>
        <v>365d+</v>
      </c>
      <c r="Q893" s="17">
        <f ca="1">IF(P893="0-90d",0,IF(P893="91-180d",INDEX(Assumptions!$F$8:$F$12,MATCH(B893,Assumptions!$A$8:$A$12,0)),IF(P893="181-365d",INDEX(Assumptions!$G$8:$G$12,MATCH(B893,Assumptions!$A$8:$A$12,0)),INDEX(Assumptions!$H$8:$H$12,MATCH(B893,Assumptions!$A$8:$A$12,0)))))</f>
        <v>0.6</v>
      </c>
      <c r="R893" s="14">
        <f t="shared" ca="1" si="96"/>
        <v>1230540.5219999999</v>
      </c>
      <c r="S893" s="14">
        <f t="shared" ca="1" si="97"/>
        <v>820360.348</v>
      </c>
      <c r="T893" s="11" t="s">
        <v>25</v>
      </c>
      <c r="U893" s="18" t="s">
        <v>26</v>
      </c>
    </row>
    <row r="894" spans="1:21" ht="15" customHeight="1" x14ac:dyDescent="0.15">
      <c r="A894" s="10" t="s">
        <v>942</v>
      </c>
      <c r="B894" s="11" t="s">
        <v>31</v>
      </c>
      <c r="C894" s="11" t="s">
        <v>63</v>
      </c>
      <c r="D894" s="12">
        <v>46065</v>
      </c>
      <c r="E894" s="11">
        <v>3093</v>
      </c>
      <c r="F894" s="11" t="s">
        <v>33</v>
      </c>
      <c r="G894" s="13">
        <v>2637.74</v>
      </c>
      <c r="H894" s="14">
        <f t="shared" si="91"/>
        <v>8158529.8199999994</v>
      </c>
      <c r="I894" s="14">
        <f>IF(F894="GHS",H894,H894*Assumptions!$B$4)</f>
        <v>8158529.8199999994</v>
      </c>
      <c r="J894" s="15" t="str">
        <f>INDEX(Assumptions!$B$8:$B$12,MATCH(B894,Assumptions!$A$8:$A$12,0))</f>
        <v>Weighted Average</v>
      </c>
      <c r="K894" s="16">
        <f>G894/(1-INDEX(Assumptions!$D$8:$D$12,MATCH(B894,Assumptions!$A$8:$A$12,0)))</f>
        <v>3663.5277777777778</v>
      </c>
      <c r="L894" s="16">
        <f t="shared" si="92"/>
        <v>79.132199999999997</v>
      </c>
      <c r="M894" s="16">
        <f t="shared" si="93"/>
        <v>183.17638888888891</v>
      </c>
      <c r="N894" s="14">
        <f>E894*(K894-L894-M894)*IF(F894="GHS",1,Assumptions!$B$4)</f>
        <v>10519970.951233333</v>
      </c>
      <c r="O894" s="15">
        <f t="shared" ca="1" si="94"/>
        <v>221</v>
      </c>
      <c r="P894" s="15" t="str">
        <f t="shared" ca="1" si="95"/>
        <v>181-365d</v>
      </c>
      <c r="Q894" s="17">
        <f ca="1">IF(P894="0-90d",0,IF(P894="91-180d",INDEX(Assumptions!$F$8:$F$12,MATCH(B894,Assumptions!$A$8:$A$12,0)),IF(P894="181-365d",INDEX(Assumptions!$G$8:$G$12,MATCH(B894,Assumptions!$A$8:$A$12,0)),INDEX(Assumptions!$H$8:$H$12,MATCH(B894,Assumptions!$A$8:$A$12,0)))))</f>
        <v>0.2</v>
      </c>
      <c r="R894" s="14">
        <f t="shared" ca="1" si="96"/>
        <v>1631705.9639999999</v>
      </c>
      <c r="S894" s="14">
        <f t="shared" ca="1" si="97"/>
        <v>6526823.8559999997</v>
      </c>
      <c r="T894" s="11" t="s">
        <v>25</v>
      </c>
      <c r="U894" s="18" t="s">
        <v>26</v>
      </c>
    </row>
    <row r="895" spans="1:21" ht="15" customHeight="1" x14ac:dyDescent="0.15">
      <c r="A895" s="10" t="s">
        <v>943</v>
      </c>
      <c r="B895" s="11" t="s">
        <v>28</v>
      </c>
      <c r="C895" s="11" t="s">
        <v>55</v>
      </c>
      <c r="D895" s="12">
        <v>45935</v>
      </c>
      <c r="E895" s="11">
        <v>1293</v>
      </c>
      <c r="F895" s="11" t="s">
        <v>24</v>
      </c>
      <c r="G895" s="13">
        <v>15098.46</v>
      </c>
      <c r="H895" s="14">
        <f t="shared" si="91"/>
        <v>19522308.779999997</v>
      </c>
      <c r="I895" s="14">
        <f>IF(F895="GHS",H895,H895*Assumptions!$B$4)</f>
        <v>210840934.824</v>
      </c>
      <c r="J895" s="15" t="str">
        <f>INDEX(Assumptions!$B$8:$B$12,MATCH(B895,Assumptions!$A$8:$A$12,0))</f>
        <v>Fair Value Less Costs to Sell</v>
      </c>
      <c r="K895" s="16">
        <f>G895/(1-INDEX(Assumptions!$D$8:$D$12,MATCH(B895,Assumptions!$A$8:$A$12,0)))</f>
        <v>17157.340909090908</v>
      </c>
      <c r="L895" s="16">
        <f t="shared" si="92"/>
        <v>452.95379999999994</v>
      </c>
      <c r="M895" s="16">
        <f t="shared" si="93"/>
        <v>857.8670454545454</v>
      </c>
      <c r="N895" s="14">
        <f>E895*(K895-L895-M895)*IF(F895="GHS",1,Assumptions!$B$4)</f>
        <v>221287144.77664363</v>
      </c>
      <c r="O895" s="15">
        <f t="shared" ca="1" si="94"/>
        <v>351</v>
      </c>
      <c r="P895" s="15" t="str">
        <f t="shared" ca="1" si="95"/>
        <v>181-365d</v>
      </c>
      <c r="Q895" s="17">
        <f ca="1">IF(P895="0-90d",0,IF(P895="91-180d",INDEX(Assumptions!$F$8:$F$12,MATCH(B895,Assumptions!$A$8:$A$12,0)),IF(P895="181-365d",INDEX(Assumptions!$G$8:$G$12,MATCH(B895,Assumptions!$A$8:$A$12,0)),INDEX(Assumptions!$H$8:$H$12,MATCH(B895,Assumptions!$A$8:$A$12,0)))))</f>
        <v>0.1</v>
      </c>
      <c r="R895" s="14">
        <f t="shared" ca="1" si="96"/>
        <v>21084093.4824</v>
      </c>
      <c r="S895" s="14">
        <f t="shared" ca="1" si="97"/>
        <v>189756841.3416</v>
      </c>
      <c r="T895" s="11" t="s">
        <v>25</v>
      </c>
      <c r="U895" s="18" t="s">
        <v>26</v>
      </c>
    </row>
    <row r="896" spans="1:21" ht="15" customHeight="1" x14ac:dyDescent="0.15">
      <c r="A896" s="10" t="s">
        <v>944</v>
      </c>
      <c r="B896" s="11" t="s">
        <v>46</v>
      </c>
      <c r="C896" s="11" t="s">
        <v>52</v>
      </c>
      <c r="D896" s="12">
        <v>45929</v>
      </c>
      <c r="E896" s="11">
        <v>4529</v>
      </c>
      <c r="F896" s="11" t="s">
        <v>33</v>
      </c>
      <c r="G896" s="13">
        <v>366139.17</v>
      </c>
      <c r="H896" s="14">
        <f t="shared" si="91"/>
        <v>1658244300.9299998</v>
      </c>
      <c r="I896" s="14">
        <f>IF(F896="GHS",H896,H896*Assumptions!$B$4)</f>
        <v>1658244300.9299998</v>
      </c>
      <c r="J896" s="15" t="str">
        <f>INDEX(Assumptions!$B$8:$B$12,MATCH(B896,Assumptions!$A$8:$A$12,0))</f>
        <v>Specific Identification</v>
      </c>
      <c r="K896" s="16">
        <f>G896/(1-INDEX(Assumptions!$D$8:$D$12,MATCH(B896,Assumptions!$A$8:$A$12,0)))</f>
        <v>469409.19230769225</v>
      </c>
      <c r="L896" s="16">
        <f t="shared" si="92"/>
        <v>10984.175099999999</v>
      </c>
      <c r="M896" s="16">
        <f t="shared" si="93"/>
        <v>23470.459615384614</v>
      </c>
      <c r="N896" s="14">
        <f>E896*(K896-L896-M896)*IF(F896="GHS",1,Assumptions!$B$4)</f>
        <v>1969909191.3355613</v>
      </c>
      <c r="O896" s="15">
        <f t="shared" ca="1" si="94"/>
        <v>357</v>
      </c>
      <c r="P896" s="15" t="str">
        <f t="shared" ca="1" si="95"/>
        <v>181-365d</v>
      </c>
      <c r="Q896" s="17">
        <f ca="1">IF(P896="0-90d",0,IF(P896="91-180d",INDEX(Assumptions!$F$8:$F$12,MATCH(B896,Assumptions!$A$8:$A$12,0)),IF(P896="181-365d",INDEX(Assumptions!$G$8:$G$12,MATCH(B896,Assumptions!$A$8:$A$12,0)),INDEX(Assumptions!$H$8:$H$12,MATCH(B896,Assumptions!$A$8:$A$12,0)))))</f>
        <v>0.05</v>
      </c>
      <c r="R896" s="14">
        <f t="shared" ca="1" si="96"/>
        <v>82912215.046499997</v>
      </c>
      <c r="S896" s="14">
        <f t="shared" ca="1" si="97"/>
        <v>1575332085.8834999</v>
      </c>
      <c r="T896" s="11" t="s">
        <v>25</v>
      </c>
      <c r="U896" s="18" t="s">
        <v>26</v>
      </c>
    </row>
    <row r="897" spans="1:21" ht="15" customHeight="1" x14ac:dyDescent="0.15">
      <c r="A897" s="10" t="s">
        <v>945</v>
      </c>
      <c r="B897" s="11" t="s">
        <v>31</v>
      </c>
      <c r="C897" s="11" t="s">
        <v>76</v>
      </c>
      <c r="D897" s="12">
        <v>45837</v>
      </c>
      <c r="E897" s="11">
        <v>3686</v>
      </c>
      <c r="F897" s="11" t="s">
        <v>33</v>
      </c>
      <c r="G897" s="13">
        <v>701</v>
      </c>
      <c r="H897" s="14">
        <f t="shared" si="91"/>
        <v>2583886</v>
      </c>
      <c r="I897" s="14">
        <f>IF(F897="GHS",H897,H897*Assumptions!$B$4)</f>
        <v>2583886</v>
      </c>
      <c r="J897" s="15" t="str">
        <f>INDEX(Assumptions!$B$8:$B$12,MATCH(B897,Assumptions!$A$8:$A$12,0))</f>
        <v>Weighted Average</v>
      </c>
      <c r="K897" s="16">
        <f>G897/(1-INDEX(Assumptions!$D$8:$D$12,MATCH(B897,Assumptions!$A$8:$A$12,0)))</f>
        <v>973.6111111111112</v>
      </c>
      <c r="L897" s="16">
        <f t="shared" si="92"/>
        <v>21.029999999999998</v>
      </c>
      <c r="M897" s="16">
        <f t="shared" si="93"/>
        <v>48.680555555555564</v>
      </c>
      <c r="N897" s="14">
        <f>E897*(K897-L897-M897)*IF(F897="GHS",1,Assumptions!$B$4)</f>
        <v>3331777.4477777784</v>
      </c>
      <c r="O897" s="15">
        <f t="shared" ca="1" si="94"/>
        <v>449</v>
      </c>
      <c r="P897" s="15" t="str">
        <f t="shared" ca="1" si="95"/>
        <v>365d+</v>
      </c>
      <c r="Q897" s="17">
        <f ca="1">IF(P897="0-90d",0,IF(P897="91-180d",INDEX(Assumptions!$F$8:$F$12,MATCH(B897,Assumptions!$A$8:$A$12,0)),IF(P897="181-365d",INDEX(Assumptions!$G$8:$G$12,MATCH(B897,Assumptions!$A$8:$A$12,0)),INDEX(Assumptions!$H$8:$H$12,MATCH(B897,Assumptions!$A$8:$A$12,0)))))</f>
        <v>0.6</v>
      </c>
      <c r="R897" s="14">
        <f t="shared" ca="1" si="96"/>
        <v>1550331.5999999999</v>
      </c>
      <c r="S897" s="14">
        <f t="shared" ca="1" si="97"/>
        <v>1033554.4000000001</v>
      </c>
      <c r="T897" s="11" t="s">
        <v>25</v>
      </c>
      <c r="U897" s="18" t="s">
        <v>36</v>
      </c>
    </row>
    <row r="898" spans="1:21" ht="15" customHeight="1" x14ac:dyDescent="0.15">
      <c r="A898" s="10" t="s">
        <v>946</v>
      </c>
      <c r="B898" s="11" t="s">
        <v>41</v>
      </c>
      <c r="C898" s="11" t="s">
        <v>49</v>
      </c>
      <c r="D898" s="12">
        <v>45924</v>
      </c>
      <c r="E898" s="11">
        <v>3711</v>
      </c>
      <c r="F898" s="11" t="s">
        <v>33</v>
      </c>
      <c r="G898" s="13">
        <v>430.25</v>
      </c>
      <c r="H898" s="14">
        <f t="shared" ref="H898:H961" si="98">E898*G898</f>
        <v>1596657.75</v>
      </c>
      <c r="I898" s="14">
        <f>IF(F898="GHS",H898,H898*Assumptions!$B$4)</f>
        <v>1596657.75</v>
      </c>
      <c r="J898" s="15" t="str">
        <f>INDEX(Assumptions!$B$8:$B$12,MATCH(B898,Assumptions!$A$8:$A$12,0))</f>
        <v>Weighted Average</v>
      </c>
      <c r="K898" s="16">
        <f>G898/(1-INDEX(Assumptions!$D$8:$D$12,MATCH(B898,Assumptions!$A$8:$A$12,0)))</f>
        <v>661.92307692307691</v>
      </c>
      <c r="L898" s="16">
        <f t="shared" ref="L898:L961" si="99">G898*0.03</f>
        <v>12.907499999999999</v>
      </c>
      <c r="M898" s="16">
        <f t="shared" ref="M898:M961" si="100">K898*0.05</f>
        <v>33.096153846153847</v>
      </c>
      <c r="N898" s="14">
        <f>E898*(K898-L898-M898)*IF(F898="GHS",1,Assumptions!$B$4)</f>
        <v>2285676.9790384616</v>
      </c>
      <c r="O898" s="15">
        <f t="shared" ref="O898:O961" ca="1" si="101">TODAY()-D898</f>
        <v>362</v>
      </c>
      <c r="P898" s="15" t="str">
        <f t="shared" ref="P898:P961" ca="1" si="102">IF(O898&lt;=90,"0-90d",IF(O898&lt;=180,"91-180d",IF(O898&lt;=365,"181-365d","365d+")))</f>
        <v>181-365d</v>
      </c>
      <c r="Q898" s="17">
        <f ca="1">IF(P898="0-90d",0,IF(P898="91-180d",INDEX(Assumptions!$F$8:$F$12,MATCH(B898,Assumptions!$A$8:$A$12,0)),IF(P898="181-365d",INDEX(Assumptions!$G$8:$G$12,MATCH(B898,Assumptions!$A$8:$A$12,0)),INDEX(Assumptions!$H$8:$H$12,MATCH(B898,Assumptions!$A$8:$A$12,0)))))</f>
        <v>0.35</v>
      </c>
      <c r="R898" s="14">
        <f t="shared" ref="R898:R961" ca="1" si="103">I898*Q898</f>
        <v>558830.21249999991</v>
      </c>
      <c r="S898" s="14">
        <f t="shared" ref="S898:S961" ca="1" si="104">IF(T898="Held on Consignment (Not Owned)",0,MIN(I898-R898,N898))</f>
        <v>1037827.5375000001</v>
      </c>
      <c r="T898" s="11" t="s">
        <v>25</v>
      </c>
      <c r="U898" s="18" t="s">
        <v>26</v>
      </c>
    </row>
    <row r="899" spans="1:21" ht="15" customHeight="1" x14ac:dyDescent="0.15">
      <c r="A899" s="10" t="s">
        <v>947</v>
      </c>
      <c r="B899" s="11" t="s">
        <v>22</v>
      </c>
      <c r="C899" s="11" t="s">
        <v>61</v>
      </c>
      <c r="D899" s="12">
        <v>46173</v>
      </c>
      <c r="E899" s="11">
        <v>2878</v>
      </c>
      <c r="F899" s="11" t="s">
        <v>24</v>
      </c>
      <c r="G899" s="13">
        <v>35070.5</v>
      </c>
      <c r="H899" s="14">
        <f t="shared" si="98"/>
        <v>100932899</v>
      </c>
      <c r="I899" s="14">
        <f>IF(F899="GHS",H899,H899*Assumptions!$B$4)</f>
        <v>1090075309.2</v>
      </c>
      <c r="J899" s="15" t="str">
        <f>INDEX(Assumptions!$B$8:$B$12,MATCH(B899,Assumptions!$A$8:$A$12,0))</f>
        <v>FIFO</v>
      </c>
      <c r="K899" s="16">
        <f>G899/(1-INDEX(Assumptions!$D$8:$D$12,MATCH(B899,Assumptions!$A$8:$A$12,0)))</f>
        <v>42768.902439024387</v>
      </c>
      <c r="L899" s="16">
        <f t="shared" si="99"/>
        <v>1052.115</v>
      </c>
      <c r="M899" s="16">
        <f t="shared" si="100"/>
        <v>2138.4451219512193</v>
      </c>
      <c r="N899" s="14">
        <f>E899*(K899-L899-M899)*IF(F899="GHS",1,Assumptions!$B$4)</f>
        <v>1230189867.2361951</v>
      </c>
      <c r="O899" s="15">
        <f t="shared" ca="1" si="101"/>
        <v>113</v>
      </c>
      <c r="P899" s="15" t="str">
        <f t="shared" ca="1" si="102"/>
        <v>91-180d</v>
      </c>
      <c r="Q899" s="17">
        <f ca="1">IF(P899="0-90d",0,IF(P899="91-180d",INDEX(Assumptions!$F$8:$F$12,MATCH(B899,Assumptions!$A$8:$A$12,0)),IF(P899="181-365d",INDEX(Assumptions!$G$8:$G$12,MATCH(B899,Assumptions!$A$8:$A$12,0)),INDEX(Assumptions!$H$8:$H$12,MATCH(B899,Assumptions!$A$8:$A$12,0)))))</f>
        <v>0.03</v>
      </c>
      <c r="R899" s="14">
        <f t="shared" ca="1" si="103"/>
        <v>32702259.276000001</v>
      </c>
      <c r="S899" s="14">
        <f t="shared" ca="1" si="104"/>
        <v>1057373049.924</v>
      </c>
      <c r="T899" s="11" t="s">
        <v>25</v>
      </c>
      <c r="U899" s="18" t="s">
        <v>26</v>
      </c>
    </row>
    <row r="900" spans="1:21" ht="15" customHeight="1" x14ac:dyDescent="0.15">
      <c r="A900" s="10" t="s">
        <v>948</v>
      </c>
      <c r="B900" s="11" t="s">
        <v>31</v>
      </c>
      <c r="C900" s="11" t="s">
        <v>32</v>
      </c>
      <c r="D900" s="12">
        <v>45887</v>
      </c>
      <c r="E900" s="11">
        <v>4261</v>
      </c>
      <c r="F900" s="11" t="s">
        <v>33</v>
      </c>
      <c r="G900" s="13">
        <v>1329.93</v>
      </c>
      <c r="H900" s="14">
        <f t="shared" si="98"/>
        <v>5666831.7300000004</v>
      </c>
      <c r="I900" s="14">
        <f>IF(F900="GHS",H900,H900*Assumptions!$B$4)</f>
        <v>5666831.7300000004</v>
      </c>
      <c r="J900" s="15" t="str">
        <f>INDEX(Assumptions!$B$8:$B$12,MATCH(B900,Assumptions!$A$8:$A$12,0))</f>
        <v>Weighted Average</v>
      </c>
      <c r="K900" s="16">
        <f>G900/(1-INDEX(Assumptions!$D$8:$D$12,MATCH(B900,Assumptions!$A$8:$A$12,0)))</f>
        <v>1847.1250000000002</v>
      </c>
      <c r="L900" s="16">
        <f t="shared" si="99"/>
        <v>39.8979</v>
      </c>
      <c r="M900" s="16">
        <f t="shared" si="100"/>
        <v>92.356250000000017</v>
      </c>
      <c r="N900" s="14">
        <f>E900*(K900-L900-M900)*IF(F900="GHS",1,Assumptions!$B$4)</f>
        <v>7307064.691850001</v>
      </c>
      <c r="O900" s="15">
        <f t="shared" ca="1" si="101"/>
        <v>399</v>
      </c>
      <c r="P900" s="15" t="str">
        <f t="shared" ca="1" si="102"/>
        <v>365d+</v>
      </c>
      <c r="Q900" s="17">
        <f ca="1">IF(P900="0-90d",0,IF(P900="91-180d",INDEX(Assumptions!$F$8:$F$12,MATCH(B900,Assumptions!$A$8:$A$12,0)),IF(P900="181-365d",INDEX(Assumptions!$G$8:$G$12,MATCH(B900,Assumptions!$A$8:$A$12,0)),INDEX(Assumptions!$H$8:$H$12,MATCH(B900,Assumptions!$A$8:$A$12,0)))))</f>
        <v>0.6</v>
      </c>
      <c r="R900" s="14">
        <f t="shared" ca="1" si="103"/>
        <v>3400099.0380000002</v>
      </c>
      <c r="S900" s="14">
        <f t="shared" ca="1" si="104"/>
        <v>2266732.6920000003</v>
      </c>
      <c r="T900" s="11" t="s">
        <v>25</v>
      </c>
      <c r="U900" s="18" t="s">
        <v>26</v>
      </c>
    </row>
    <row r="901" spans="1:21" ht="15" customHeight="1" x14ac:dyDescent="0.15">
      <c r="A901" s="10" t="s">
        <v>949</v>
      </c>
      <c r="B901" s="11" t="s">
        <v>41</v>
      </c>
      <c r="C901" s="11" t="s">
        <v>44</v>
      </c>
      <c r="D901" s="12">
        <v>45935</v>
      </c>
      <c r="E901" s="11">
        <v>2877</v>
      </c>
      <c r="F901" s="11" t="s">
        <v>33</v>
      </c>
      <c r="G901" s="13">
        <v>314.18</v>
      </c>
      <c r="H901" s="14">
        <f t="shared" si="98"/>
        <v>903895.86</v>
      </c>
      <c r="I901" s="14">
        <f>IF(F901="GHS",H901,H901*Assumptions!$B$4)</f>
        <v>903895.86</v>
      </c>
      <c r="J901" s="15" t="str">
        <f>INDEX(Assumptions!$B$8:$B$12,MATCH(B901,Assumptions!$A$8:$A$12,0))</f>
        <v>Weighted Average</v>
      </c>
      <c r="K901" s="16">
        <f>G901/(1-INDEX(Assumptions!$D$8:$D$12,MATCH(B901,Assumptions!$A$8:$A$12,0)))</f>
        <v>483.35384615384612</v>
      </c>
      <c r="L901" s="16">
        <f t="shared" si="99"/>
        <v>9.4253999999999998</v>
      </c>
      <c r="M901" s="16">
        <f t="shared" si="100"/>
        <v>24.167692307692306</v>
      </c>
      <c r="N901" s="14">
        <f>E901*(K901-L901-M901)*IF(F901="GHS",1,Assumptions!$B$4)</f>
        <v>1293961.6888153844</v>
      </c>
      <c r="O901" s="15">
        <f t="shared" ca="1" si="101"/>
        <v>351</v>
      </c>
      <c r="P901" s="15" t="str">
        <f t="shared" ca="1" si="102"/>
        <v>181-365d</v>
      </c>
      <c r="Q901" s="17">
        <f ca="1">IF(P901="0-90d",0,IF(P901="91-180d",INDEX(Assumptions!$F$8:$F$12,MATCH(B901,Assumptions!$A$8:$A$12,0)),IF(P901="181-365d",INDEX(Assumptions!$G$8:$G$12,MATCH(B901,Assumptions!$A$8:$A$12,0)),INDEX(Assumptions!$H$8:$H$12,MATCH(B901,Assumptions!$A$8:$A$12,0)))))</f>
        <v>0.35</v>
      </c>
      <c r="R901" s="14">
        <f t="shared" ca="1" si="103"/>
        <v>316363.55099999998</v>
      </c>
      <c r="S901" s="14">
        <f t="shared" ca="1" si="104"/>
        <v>587532.30900000001</v>
      </c>
      <c r="T901" s="11" t="s">
        <v>50</v>
      </c>
      <c r="U901" s="18" t="s">
        <v>26</v>
      </c>
    </row>
    <row r="902" spans="1:21" ht="15" customHeight="1" x14ac:dyDescent="0.15">
      <c r="A902" s="10" t="s">
        <v>950</v>
      </c>
      <c r="B902" s="11" t="s">
        <v>28</v>
      </c>
      <c r="C902" s="11" t="s">
        <v>55</v>
      </c>
      <c r="D902" s="12">
        <v>46171</v>
      </c>
      <c r="E902" s="11">
        <v>1790</v>
      </c>
      <c r="F902" s="11" t="s">
        <v>24</v>
      </c>
      <c r="G902" s="13">
        <v>2628.45</v>
      </c>
      <c r="H902" s="14">
        <f t="shared" si="98"/>
        <v>4704925.5</v>
      </c>
      <c r="I902" s="14">
        <f>IF(F902="GHS",H902,H902*Assumptions!$B$4)</f>
        <v>50813195.400000006</v>
      </c>
      <c r="J902" s="15" t="str">
        <f>INDEX(Assumptions!$B$8:$B$12,MATCH(B902,Assumptions!$A$8:$A$12,0))</f>
        <v>Fair Value Less Costs to Sell</v>
      </c>
      <c r="K902" s="16">
        <f>G902/(1-INDEX(Assumptions!$D$8:$D$12,MATCH(B902,Assumptions!$A$8:$A$12,0)))</f>
        <v>2986.875</v>
      </c>
      <c r="L902" s="16">
        <f t="shared" si="99"/>
        <v>78.853499999999997</v>
      </c>
      <c r="M902" s="16">
        <f t="shared" si="100"/>
        <v>149.34375</v>
      </c>
      <c r="N902" s="14">
        <f>E902*(K902-L902-M902)*IF(F902="GHS",1,Assumptions!$B$4)</f>
        <v>53330758.262999997</v>
      </c>
      <c r="O902" s="15">
        <f t="shared" ca="1" si="101"/>
        <v>115</v>
      </c>
      <c r="P902" s="15" t="str">
        <f t="shared" ca="1" si="102"/>
        <v>91-180d</v>
      </c>
      <c r="Q902" s="17">
        <f ca="1">IF(P902="0-90d",0,IF(P902="91-180d",INDEX(Assumptions!$F$8:$F$12,MATCH(B902,Assumptions!$A$8:$A$12,0)),IF(P902="181-365d",INDEX(Assumptions!$G$8:$G$12,MATCH(B902,Assumptions!$A$8:$A$12,0)),INDEX(Assumptions!$H$8:$H$12,MATCH(B902,Assumptions!$A$8:$A$12,0)))))</f>
        <v>0.02</v>
      </c>
      <c r="R902" s="14">
        <f t="shared" ca="1" si="103"/>
        <v>1016263.9080000002</v>
      </c>
      <c r="S902" s="14">
        <f t="shared" ca="1" si="104"/>
        <v>49796931.492000006</v>
      </c>
      <c r="T902" s="11" t="s">
        <v>25</v>
      </c>
      <c r="U902" s="18" t="s">
        <v>36</v>
      </c>
    </row>
    <row r="903" spans="1:21" ht="15" customHeight="1" x14ac:dyDescent="0.15">
      <c r="A903" s="10" t="s">
        <v>951</v>
      </c>
      <c r="B903" s="11" t="s">
        <v>31</v>
      </c>
      <c r="C903" s="11" t="s">
        <v>32</v>
      </c>
      <c r="D903" s="12">
        <v>46023</v>
      </c>
      <c r="E903" s="11">
        <v>4709</v>
      </c>
      <c r="F903" s="11" t="s">
        <v>33</v>
      </c>
      <c r="G903" s="13">
        <v>2632.15</v>
      </c>
      <c r="H903" s="14">
        <f t="shared" si="98"/>
        <v>12394794.35</v>
      </c>
      <c r="I903" s="14">
        <f>IF(F903="GHS",H903,H903*Assumptions!$B$4)</f>
        <v>12394794.35</v>
      </c>
      <c r="J903" s="15" t="str">
        <f>INDEX(Assumptions!$B$8:$B$12,MATCH(B903,Assumptions!$A$8:$A$12,0))</f>
        <v>Weighted Average</v>
      </c>
      <c r="K903" s="16">
        <f>G903/(1-INDEX(Assumptions!$D$8:$D$12,MATCH(B903,Assumptions!$A$8:$A$12,0)))</f>
        <v>3655.7638888888891</v>
      </c>
      <c r="L903" s="16">
        <f t="shared" si="99"/>
        <v>78.964500000000001</v>
      </c>
      <c r="M903" s="16">
        <f t="shared" si="100"/>
        <v>182.78819444444446</v>
      </c>
      <c r="N903" s="14">
        <f>E903*(K903-L903-M903)*IF(F903="GHS",1,Assumptions!$B$4)</f>
        <v>15982398.714638891</v>
      </c>
      <c r="O903" s="15">
        <f t="shared" ca="1" si="101"/>
        <v>263</v>
      </c>
      <c r="P903" s="15" t="str">
        <f t="shared" ca="1" si="102"/>
        <v>181-365d</v>
      </c>
      <c r="Q903" s="17">
        <f ca="1">IF(P903="0-90d",0,IF(P903="91-180d",INDEX(Assumptions!$F$8:$F$12,MATCH(B903,Assumptions!$A$8:$A$12,0)),IF(P903="181-365d",INDEX(Assumptions!$G$8:$G$12,MATCH(B903,Assumptions!$A$8:$A$12,0)),INDEX(Assumptions!$H$8:$H$12,MATCH(B903,Assumptions!$A$8:$A$12,0)))))</f>
        <v>0.2</v>
      </c>
      <c r="R903" s="14">
        <f t="shared" ca="1" si="103"/>
        <v>2478958.87</v>
      </c>
      <c r="S903" s="14">
        <f t="shared" ca="1" si="104"/>
        <v>9915835.4800000004</v>
      </c>
      <c r="T903" s="11" t="s">
        <v>25</v>
      </c>
      <c r="U903" s="18" t="s">
        <v>26</v>
      </c>
    </row>
    <row r="904" spans="1:21" ht="15" customHeight="1" x14ac:dyDescent="0.15">
      <c r="A904" s="10" t="s">
        <v>952</v>
      </c>
      <c r="B904" s="11" t="s">
        <v>28</v>
      </c>
      <c r="C904" s="11" t="s">
        <v>29</v>
      </c>
      <c r="D904" s="12">
        <v>45857</v>
      </c>
      <c r="E904" s="11">
        <v>2228</v>
      </c>
      <c r="F904" s="11" t="s">
        <v>24</v>
      </c>
      <c r="G904" s="13">
        <v>11788.19</v>
      </c>
      <c r="H904" s="14">
        <f t="shared" si="98"/>
        <v>26264087.32</v>
      </c>
      <c r="I904" s="14">
        <f>IF(F904="GHS",H904,H904*Assumptions!$B$4)</f>
        <v>283652143.05599999</v>
      </c>
      <c r="J904" s="15" t="str">
        <f>INDEX(Assumptions!$B$8:$B$12,MATCH(B904,Assumptions!$A$8:$A$12,0))</f>
        <v>Fair Value Less Costs to Sell</v>
      </c>
      <c r="K904" s="16">
        <f>G904/(1-INDEX(Assumptions!$D$8:$D$12,MATCH(B904,Assumptions!$A$8:$A$12,0)))</f>
        <v>13395.670454545456</v>
      </c>
      <c r="L904" s="16">
        <f t="shared" si="99"/>
        <v>353.64569999999998</v>
      </c>
      <c r="M904" s="16">
        <f t="shared" si="100"/>
        <v>669.78352272727284</v>
      </c>
      <c r="N904" s="14">
        <f>E904*(K904-L904-M904)*IF(F904="GHS",1,Assumptions!$B$4)</f>
        <v>297705817.41650188</v>
      </c>
      <c r="O904" s="15">
        <f t="shared" ca="1" si="101"/>
        <v>429</v>
      </c>
      <c r="P904" s="15" t="str">
        <f t="shared" ca="1" si="102"/>
        <v>365d+</v>
      </c>
      <c r="Q904" s="17">
        <f ca="1">IF(P904="0-90d",0,IF(P904="91-180d",INDEX(Assumptions!$F$8:$F$12,MATCH(B904,Assumptions!$A$8:$A$12,0)),IF(P904="181-365d",INDEX(Assumptions!$G$8:$G$12,MATCH(B904,Assumptions!$A$8:$A$12,0)),INDEX(Assumptions!$H$8:$H$12,MATCH(B904,Assumptions!$A$8:$A$12,0)))))</f>
        <v>0.4</v>
      </c>
      <c r="R904" s="14">
        <f t="shared" ca="1" si="103"/>
        <v>113460857.22240001</v>
      </c>
      <c r="S904" s="14">
        <f t="shared" ca="1" si="104"/>
        <v>170191285.83359998</v>
      </c>
      <c r="T904" s="11" t="s">
        <v>25</v>
      </c>
      <c r="U904" s="18" t="s">
        <v>26</v>
      </c>
    </row>
    <row r="905" spans="1:21" ht="15" customHeight="1" x14ac:dyDescent="0.15">
      <c r="A905" s="10" t="s">
        <v>953</v>
      </c>
      <c r="B905" s="11" t="s">
        <v>28</v>
      </c>
      <c r="C905" s="11" t="s">
        <v>38</v>
      </c>
      <c r="D905" s="12">
        <v>45926</v>
      </c>
      <c r="E905" s="11">
        <v>4652</v>
      </c>
      <c r="F905" s="11" t="s">
        <v>24</v>
      </c>
      <c r="G905" s="13">
        <v>7771.17</v>
      </c>
      <c r="H905" s="14">
        <f t="shared" si="98"/>
        <v>36151482.840000004</v>
      </c>
      <c r="I905" s="14">
        <f>IF(F905="GHS",H905,H905*Assumptions!$B$4)</f>
        <v>390436014.67200005</v>
      </c>
      <c r="J905" s="15" t="str">
        <f>INDEX(Assumptions!$B$8:$B$12,MATCH(B905,Assumptions!$A$8:$A$12,0))</f>
        <v>Fair Value Less Costs to Sell</v>
      </c>
      <c r="K905" s="16">
        <f>G905/(1-INDEX(Assumptions!$D$8:$D$12,MATCH(B905,Assumptions!$A$8:$A$12,0)))</f>
        <v>8830.875</v>
      </c>
      <c r="L905" s="16">
        <f t="shared" si="99"/>
        <v>233.13509999999999</v>
      </c>
      <c r="M905" s="16">
        <f t="shared" si="100"/>
        <v>441.54375000000005</v>
      </c>
      <c r="N905" s="14">
        <f>E905*(K905-L905-M905)*IF(F905="GHS",1,Assumptions!$B$4)</f>
        <v>409780344.48984009</v>
      </c>
      <c r="O905" s="15">
        <f t="shared" ca="1" si="101"/>
        <v>360</v>
      </c>
      <c r="P905" s="15" t="str">
        <f t="shared" ca="1" si="102"/>
        <v>181-365d</v>
      </c>
      <c r="Q905" s="17">
        <f ca="1">IF(P905="0-90d",0,IF(P905="91-180d",INDEX(Assumptions!$F$8:$F$12,MATCH(B905,Assumptions!$A$8:$A$12,0)),IF(P905="181-365d",INDEX(Assumptions!$G$8:$G$12,MATCH(B905,Assumptions!$A$8:$A$12,0)),INDEX(Assumptions!$H$8:$H$12,MATCH(B905,Assumptions!$A$8:$A$12,0)))))</f>
        <v>0.1</v>
      </c>
      <c r="R905" s="14">
        <f t="shared" ca="1" si="103"/>
        <v>39043601.467200004</v>
      </c>
      <c r="S905" s="14">
        <f t="shared" ca="1" si="104"/>
        <v>351392413.20480007</v>
      </c>
      <c r="T905" s="11" t="s">
        <v>25</v>
      </c>
      <c r="U905" s="18" t="s">
        <v>26</v>
      </c>
    </row>
    <row r="906" spans="1:21" ht="15" customHeight="1" x14ac:dyDescent="0.15">
      <c r="A906" s="10" t="s">
        <v>954</v>
      </c>
      <c r="B906" s="11" t="s">
        <v>31</v>
      </c>
      <c r="C906" s="11" t="s">
        <v>63</v>
      </c>
      <c r="D906" s="12">
        <v>46188</v>
      </c>
      <c r="E906" s="11">
        <v>2815</v>
      </c>
      <c r="F906" s="11" t="s">
        <v>33</v>
      </c>
      <c r="G906" s="13">
        <v>5123.16</v>
      </c>
      <c r="H906" s="14">
        <f t="shared" si="98"/>
        <v>14421695.4</v>
      </c>
      <c r="I906" s="14">
        <f>IF(F906="GHS",H906,H906*Assumptions!$B$4)</f>
        <v>14421695.4</v>
      </c>
      <c r="J906" s="15" t="str">
        <f>INDEX(Assumptions!$B$8:$B$12,MATCH(B906,Assumptions!$A$8:$A$12,0))</f>
        <v>Weighted Average</v>
      </c>
      <c r="K906" s="16">
        <f>G906/(1-INDEX(Assumptions!$D$8:$D$12,MATCH(B906,Assumptions!$A$8:$A$12,0)))</f>
        <v>7115.5</v>
      </c>
      <c r="L906" s="16">
        <f t="shared" si="99"/>
        <v>153.69479999999999</v>
      </c>
      <c r="M906" s="16">
        <f t="shared" si="100"/>
        <v>355.77500000000003</v>
      </c>
      <c r="N906" s="14">
        <f>E906*(K906-L906-M906)*IF(F906="GHS",1,Assumptions!$B$4)</f>
        <v>18595975.013</v>
      </c>
      <c r="O906" s="15">
        <f t="shared" ca="1" si="101"/>
        <v>98</v>
      </c>
      <c r="P906" s="15" t="str">
        <f t="shared" ca="1" si="102"/>
        <v>91-180d</v>
      </c>
      <c r="Q906" s="17">
        <f ca="1">IF(P906="0-90d",0,IF(P906="91-180d",INDEX(Assumptions!$F$8:$F$12,MATCH(B906,Assumptions!$A$8:$A$12,0)),IF(P906="181-365d",INDEX(Assumptions!$G$8:$G$12,MATCH(B906,Assumptions!$A$8:$A$12,0)),INDEX(Assumptions!$H$8:$H$12,MATCH(B906,Assumptions!$A$8:$A$12,0)))))</f>
        <v>0.05</v>
      </c>
      <c r="R906" s="14">
        <f t="shared" ca="1" si="103"/>
        <v>721084.77</v>
      </c>
      <c r="S906" s="14">
        <f t="shared" ca="1" si="104"/>
        <v>13700610.630000001</v>
      </c>
      <c r="T906" s="11" t="s">
        <v>25</v>
      </c>
      <c r="U906" s="18" t="s">
        <v>26</v>
      </c>
    </row>
    <row r="907" spans="1:21" ht="15" customHeight="1" x14ac:dyDescent="0.15">
      <c r="A907" s="10" t="s">
        <v>955</v>
      </c>
      <c r="B907" s="11" t="s">
        <v>28</v>
      </c>
      <c r="C907" s="11" t="s">
        <v>35</v>
      </c>
      <c r="D907" s="12">
        <v>46054</v>
      </c>
      <c r="E907" s="11">
        <v>230</v>
      </c>
      <c r="F907" s="11" t="s">
        <v>24</v>
      </c>
      <c r="G907" s="13">
        <v>5368.5</v>
      </c>
      <c r="H907" s="14">
        <f t="shared" si="98"/>
        <v>1234755</v>
      </c>
      <c r="I907" s="14">
        <f>IF(F907="GHS",H907,H907*Assumptions!$B$4)</f>
        <v>13335354</v>
      </c>
      <c r="J907" s="15" t="str">
        <f>INDEX(Assumptions!$B$8:$B$12,MATCH(B907,Assumptions!$A$8:$A$12,0))</f>
        <v>Fair Value Less Costs to Sell</v>
      </c>
      <c r="K907" s="16">
        <f>G907/(1-INDEX(Assumptions!$D$8:$D$12,MATCH(B907,Assumptions!$A$8:$A$12,0)))</f>
        <v>6100.568181818182</v>
      </c>
      <c r="L907" s="16">
        <f t="shared" si="99"/>
        <v>161.05500000000001</v>
      </c>
      <c r="M907" s="16">
        <f t="shared" si="100"/>
        <v>305.02840909090912</v>
      </c>
      <c r="N907" s="14">
        <f>E907*(K907-L907-M907)*IF(F907="GHS",1,Assumptions!$B$4)</f>
        <v>13996060.175454548</v>
      </c>
      <c r="O907" s="15">
        <f t="shared" ca="1" si="101"/>
        <v>232</v>
      </c>
      <c r="P907" s="15" t="str">
        <f t="shared" ca="1" si="102"/>
        <v>181-365d</v>
      </c>
      <c r="Q907" s="17">
        <f ca="1">IF(P907="0-90d",0,IF(P907="91-180d",INDEX(Assumptions!$F$8:$F$12,MATCH(B907,Assumptions!$A$8:$A$12,0)),IF(P907="181-365d",INDEX(Assumptions!$G$8:$G$12,MATCH(B907,Assumptions!$A$8:$A$12,0)),INDEX(Assumptions!$H$8:$H$12,MATCH(B907,Assumptions!$A$8:$A$12,0)))))</f>
        <v>0.1</v>
      </c>
      <c r="R907" s="14">
        <f t="shared" ca="1" si="103"/>
        <v>1333535.4000000001</v>
      </c>
      <c r="S907" s="14">
        <f t="shared" si="104"/>
        <v>0</v>
      </c>
      <c r="T907" s="11" t="s">
        <v>39</v>
      </c>
      <c r="U907" s="18" t="s">
        <v>26</v>
      </c>
    </row>
    <row r="908" spans="1:21" ht="15" customHeight="1" x14ac:dyDescent="0.15">
      <c r="A908" s="10" t="s">
        <v>956</v>
      </c>
      <c r="B908" s="11" t="s">
        <v>28</v>
      </c>
      <c r="C908" s="11" t="s">
        <v>29</v>
      </c>
      <c r="D908" s="12">
        <v>46150</v>
      </c>
      <c r="E908" s="11">
        <v>4389</v>
      </c>
      <c r="F908" s="11" t="s">
        <v>24</v>
      </c>
      <c r="G908" s="13">
        <v>11725.29</v>
      </c>
      <c r="H908" s="14">
        <f t="shared" si="98"/>
        <v>51462297.810000002</v>
      </c>
      <c r="I908" s="14">
        <f>IF(F908="GHS",H908,H908*Assumptions!$B$4)</f>
        <v>555792816.34800005</v>
      </c>
      <c r="J908" s="15" t="str">
        <f>INDEX(Assumptions!$B$8:$B$12,MATCH(B908,Assumptions!$A$8:$A$12,0))</f>
        <v>Fair Value Less Costs to Sell</v>
      </c>
      <c r="K908" s="16">
        <f>G908/(1-INDEX(Assumptions!$D$8:$D$12,MATCH(B908,Assumptions!$A$8:$A$12,0)))</f>
        <v>13324.193181818182</v>
      </c>
      <c r="L908" s="16">
        <f t="shared" si="99"/>
        <v>351.75870000000003</v>
      </c>
      <c r="M908" s="16">
        <f t="shared" si="100"/>
        <v>666.2096590909091</v>
      </c>
      <c r="N908" s="14">
        <f>E908*(K908-L908-M908)*IF(F908="GHS",1,Assumptions!$B$4)</f>
        <v>583329824.06705999</v>
      </c>
      <c r="O908" s="15">
        <f t="shared" ca="1" si="101"/>
        <v>136</v>
      </c>
      <c r="P908" s="15" t="str">
        <f t="shared" ca="1" si="102"/>
        <v>91-180d</v>
      </c>
      <c r="Q908" s="17">
        <f ca="1">IF(P908="0-90d",0,IF(P908="91-180d",INDEX(Assumptions!$F$8:$F$12,MATCH(B908,Assumptions!$A$8:$A$12,0)),IF(P908="181-365d",INDEX(Assumptions!$G$8:$G$12,MATCH(B908,Assumptions!$A$8:$A$12,0)),INDEX(Assumptions!$H$8:$H$12,MATCH(B908,Assumptions!$A$8:$A$12,0)))))</f>
        <v>0.02</v>
      </c>
      <c r="R908" s="14">
        <f t="shared" ca="1" si="103"/>
        <v>11115856.326960001</v>
      </c>
      <c r="S908" s="14">
        <f t="shared" ca="1" si="104"/>
        <v>544676960.02104008</v>
      </c>
      <c r="T908" s="11" t="s">
        <v>25</v>
      </c>
      <c r="U908" s="18" t="s">
        <v>36</v>
      </c>
    </row>
    <row r="909" spans="1:21" ht="15" customHeight="1" x14ac:dyDescent="0.15">
      <c r="A909" s="10" t="s">
        <v>957</v>
      </c>
      <c r="B909" s="11" t="s">
        <v>31</v>
      </c>
      <c r="C909" s="11" t="s">
        <v>63</v>
      </c>
      <c r="D909" s="12">
        <v>46087</v>
      </c>
      <c r="E909" s="11">
        <v>2896</v>
      </c>
      <c r="F909" s="11" t="s">
        <v>33</v>
      </c>
      <c r="G909" s="13">
        <v>2366.33</v>
      </c>
      <c r="H909" s="14">
        <f t="shared" si="98"/>
        <v>6852891.6799999997</v>
      </c>
      <c r="I909" s="14">
        <f>IF(F909="GHS",H909,H909*Assumptions!$B$4)</f>
        <v>6852891.6799999997</v>
      </c>
      <c r="J909" s="15" t="str">
        <f>INDEX(Assumptions!$B$8:$B$12,MATCH(B909,Assumptions!$A$8:$A$12,0))</f>
        <v>Weighted Average</v>
      </c>
      <c r="K909" s="16">
        <f>G909/(1-INDEX(Assumptions!$D$8:$D$12,MATCH(B909,Assumptions!$A$8:$A$12,0)))</f>
        <v>3286.5694444444443</v>
      </c>
      <c r="L909" s="16">
        <f t="shared" si="99"/>
        <v>70.989899999999992</v>
      </c>
      <c r="M909" s="16">
        <f t="shared" si="100"/>
        <v>164.32847222222222</v>
      </c>
      <c r="N909" s="14">
        <f>E909*(K909-L909-M909)*IF(F909="GHS",1,Assumptions!$B$4)</f>
        <v>8836423.1051555555</v>
      </c>
      <c r="O909" s="15">
        <f t="shared" ca="1" si="101"/>
        <v>199</v>
      </c>
      <c r="P909" s="15" t="str">
        <f t="shared" ca="1" si="102"/>
        <v>181-365d</v>
      </c>
      <c r="Q909" s="17">
        <f ca="1">IF(P909="0-90d",0,IF(P909="91-180d",INDEX(Assumptions!$F$8:$F$12,MATCH(B909,Assumptions!$A$8:$A$12,0)),IF(P909="181-365d",INDEX(Assumptions!$G$8:$G$12,MATCH(B909,Assumptions!$A$8:$A$12,0)),INDEX(Assumptions!$H$8:$H$12,MATCH(B909,Assumptions!$A$8:$A$12,0)))))</f>
        <v>0.2</v>
      </c>
      <c r="R909" s="14">
        <f t="shared" ca="1" si="103"/>
        <v>1370578.3360000001</v>
      </c>
      <c r="S909" s="14">
        <f t="shared" ca="1" si="104"/>
        <v>5482313.3439999996</v>
      </c>
      <c r="T909" s="11" t="s">
        <v>50</v>
      </c>
      <c r="U909" s="18" t="s">
        <v>26</v>
      </c>
    </row>
    <row r="910" spans="1:21" ht="15" customHeight="1" x14ac:dyDescent="0.15">
      <c r="A910" s="10" t="s">
        <v>958</v>
      </c>
      <c r="B910" s="11" t="s">
        <v>41</v>
      </c>
      <c r="C910" s="11" t="s">
        <v>49</v>
      </c>
      <c r="D910" s="12">
        <v>45833</v>
      </c>
      <c r="E910" s="11">
        <v>192</v>
      </c>
      <c r="F910" s="11" t="s">
        <v>33</v>
      </c>
      <c r="G910" s="13">
        <v>1249.8800000000001</v>
      </c>
      <c r="H910" s="14">
        <f t="shared" si="98"/>
        <v>239976.96000000002</v>
      </c>
      <c r="I910" s="14">
        <f>IF(F910="GHS",H910,H910*Assumptions!$B$4)</f>
        <v>239976.96000000002</v>
      </c>
      <c r="J910" s="15" t="str">
        <f>INDEX(Assumptions!$B$8:$B$12,MATCH(B910,Assumptions!$A$8:$A$12,0))</f>
        <v>Weighted Average</v>
      </c>
      <c r="K910" s="16">
        <f>G910/(1-INDEX(Assumptions!$D$8:$D$12,MATCH(B910,Assumptions!$A$8:$A$12,0)))</f>
        <v>1922.8923076923079</v>
      </c>
      <c r="L910" s="16">
        <f t="shared" si="99"/>
        <v>37.496400000000001</v>
      </c>
      <c r="M910" s="16">
        <f t="shared" si="100"/>
        <v>96.144615384615406</v>
      </c>
      <c r="N910" s="14">
        <f>E910*(K910-L910-M910)*IF(F910="GHS",1,Assumptions!$B$4)</f>
        <v>343536.24812307698</v>
      </c>
      <c r="O910" s="15">
        <f t="shared" ca="1" si="101"/>
        <v>453</v>
      </c>
      <c r="P910" s="15" t="str">
        <f t="shared" ca="1" si="102"/>
        <v>365d+</v>
      </c>
      <c r="Q910" s="17">
        <f ca="1">IF(P910="0-90d",0,IF(P910="91-180d",INDEX(Assumptions!$F$8:$F$12,MATCH(B910,Assumptions!$A$8:$A$12,0)),IF(P910="181-365d",INDEX(Assumptions!$G$8:$G$12,MATCH(B910,Assumptions!$A$8:$A$12,0)),INDEX(Assumptions!$H$8:$H$12,MATCH(B910,Assumptions!$A$8:$A$12,0)))))</f>
        <v>0.8</v>
      </c>
      <c r="R910" s="14">
        <f t="shared" ca="1" si="103"/>
        <v>191981.56800000003</v>
      </c>
      <c r="S910" s="14">
        <f t="shared" ca="1" si="104"/>
        <v>47995.391999999993</v>
      </c>
      <c r="T910" s="11" t="s">
        <v>25</v>
      </c>
      <c r="U910" s="18" t="s">
        <v>26</v>
      </c>
    </row>
    <row r="911" spans="1:21" ht="15" customHeight="1" x14ac:dyDescent="0.15">
      <c r="A911" s="10" t="s">
        <v>959</v>
      </c>
      <c r="B911" s="11" t="s">
        <v>28</v>
      </c>
      <c r="C911" s="11" t="s">
        <v>29</v>
      </c>
      <c r="D911" s="12">
        <v>45779</v>
      </c>
      <c r="E911" s="11">
        <v>778</v>
      </c>
      <c r="F911" s="11" t="s">
        <v>24</v>
      </c>
      <c r="G911" s="13">
        <v>11796.66</v>
      </c>
      <c r="H911" s="14">
        <f t="shared" si="98"/>
        <v>9177801.4800000004</v>
      </c>
      <c r="I911" s="14">
        <f>IF(F911="GHS",H911,H911*Assumptions!$B$4)</f>
        <v>99120255.984000012</v>
      </c>
      <c r="J911" s="15" t="str">
        <f>INDEX(Assumptions!$B$8:$B$12,MATCH(B911,Assumptions!$A$8:$A$12,0))</f>
        <v>Fair Value Less Costs to Sell</v>
      </c>
      <c r="K911" s="16">
        <f>G911/(1-INDEX(Assumptions!$D$8:$D$12,MATCH(B911,Assumptions!$A$8:$A$12,0)))</f>
        <v>13405.295454545454</v>
      </c>
      <c r="L911" s="16">
        <f t="shared" si="99"/>
        <v>353.89979999999997</v>
      </c>
      <c r="M911" s="16">
        <f t="shared" si="100"/>
        <v>670.26477272727277</v>
      </c>
      <c r="N911" s="14">
        <f>E911*(K911-L911-M911)*IF(F911="GHS",1,Assumptions!$B$4)</f>
        <v>104031214.12138909</v>
      </c>
      <c r="O911" s="15">
        <f t="shared" ca="1" si="101"/>
        <v>507</v>
      </c>
      <c r="P911" s="15" t="str">
        <f t="shared" ca="1" si="102"/>
        <v>365d+</v>
      </c>
      <c r="Q911" s="17">
        <f ca="1">IF(P911="0-90d",0,IF(P911="91-180d",INDEX(Assumptions!$F$8:$F$12,MATCH(B911,Assumptions!$A$8:$A$12,0)),IF(P911="181-365d",INDEX(Assumptions!$G$8:$G$12,MATCH(B911,Assumptions!$A$8:$A$12,0)),INDEX(Assumptions!$H$8:$H$12,MATCH(B911,Assumptions!$A$8:$A$12,0)))))</f>
        <v>0.4</v>
      </c>
      <c r="R911" s="14">
        <f t="shared" ca="1" si="103"/>
        <v>39648102.393600009</v>
      </c>
      <c r="S911" s="14">
        <f t="shared" ca="1" si="104"/>
        <v>59472153.590400003</v>
      </c>
      <c r="T911" s="11" t="s">
        <v>50</v>
      </c>
      <c r="U911" s="18" t="s">
        <v>26</v>
      </c>
    </row>
    <row r="912" spans="1:21" ht="15" customHeight="1" x14ac:dyDescent="0.15">
      <c r="A912" s="10" t="s">
        <v>960</v>
      </c>
      <c r="B912" s="11" t="s">
        <v>46</v>
      </c>
      <c r="C912" s="11" t="s">
        <v>47</v>
      </c>
      <c r="D912" s="12">
        <v>45847</v>
      </c>
      <c r="E912" s="11">
        <v>3725</v>
      </c>
      <c r="F912" s="11" t="s">
        <v>33</v>
      </c>
      <c r="G912" s="13">
        <v>460760.99</v>
      </c>
      <c r="H912" s="14">
        <f t="shared" si="98"/>
        <v>1716334687.75</v>
      </c>
      <c r="I912" s="14">
        <f>IF(F912="GHS",H912,H912*Assumptions!$B$4)</f>
        <v>1716334687.75</v>
      </c>
      <c r="J912" s="15" t="str">
        <f>INDEX(Assumptions!$B$8:$B$12,MATCH(B912,Assumptions!$A$8:$A$12,0))</f>
        <v>Specific Identification</v>
      </c>
      <c r="K912" s="16">
        <f>G912/(1-INDEX(Assumptions!$D$8:$D$12,MATCH(B912,Assumptions!$A$8:$A$12,0)))</f>
        <v>590719.21794871788</v>
      </c>
      <c r="L912" s="16">
        <f t="shared" si="99"/>
        <v>13822.829699999998</v>
      </c>
      <c r="M912" s="16">
        <f t="shared" si="100"/>
        <v>29535.960897435896</v>
      </c>
      <c r="N912" s="14">
        <f>E912*(K912-L912-M912)*IF(F912="GHS",1,Assumptions!$B$4)</f>
        <v>2038917591.8835254</v>
      </c>
      <c r="O912" s="15">
        <f t="shared" ca="1" si="101"/>
        <v>439</v>
      </c>
      <c r="P912" s="15" t="str">
        <f t="shared" ca="1" si="102"/>
        <v>365d+</v>
      </c>
      <c r="Q912" s="17">
        <f ca="1">IF(P912="0-90d",0,IF(P912="91-180d",INDEX(Assumptions!$F$8:$F$12,MATCH(B912,Assumptions!$A$8:$A$12,0)),IF(P912="181-365d",INDEX(Assumptions!$G$8:$G$12,MATCH(B912,Assumptions!$A$8:$A$12,0)),INDEX(Assumptions!$H$8:$H$12,MATCH(B912,Assumptions!$A$8:$A$12,0)))))</f>
        <v>0.15</v>
      </c>
      <c r="R912" s="14">
        <f t="shared" ca="1" si="103"/>
        <v>257450203.16249999</v>
      </c>
      <c r="S912" s="14">
        <f t="shared" ca="1" si="104"/>
        <v>1458884484.5875001</v>
      </c>
      <c r="T912" s="11" t="s">
        <v>25</v>
      </c>
      <c r="U912" s="18" t="s">
        <v>26</v>
      </c>
    </row>
    <row r="913" spans="1:21" ht="15" customHeight="1" x14ac:dyDescent="0.15">
      <c r="A913" s="10" t="s">
        <v>961</v>
      </c>
      <c r="B913" s="11" t="s">
        <v>31</v>
      </c>
      <c r="C913" s="11" t="s">
        <v>63</v>
      </c>
      <c r="D913" s="12">
        <v>45851</v>
      </c>
      <c r="E913" s="11">
        <v>4537</v>
      </c>
      <c r="F913" s="11" t="s">
        <v>33</v>
      </c>
      <c r="G913" s="13">
        <v>1777.39</v>
      </c>
      <c r="H913" s="14">
        <f t="shared" si="98"/>
        <v>8064018.4300000006</v>
      </c>
      <c r="I913" s="14">
        <f>IF(F913="GHS",H913,H913*Assumptions!$B$4)</f>
        <v>8064018.4300000006</v>
      </c>
      <c r="J913" s="15" t="str">
        <f>INDEX(Assumptions!$B$8:$B$12,MATCH(B913,Assumptions!$A$8:$A$12,0))</f>
        <v>Weighted Average</v>
      </c>
      <c r="K913" s="16">
        <f>G913/(1-INDEX(Assumptions!$D$8:$D$12,MATCH(B913,Assumptions!$A$8:$A$12,0)))</f>
        <v>2468.5972222222226</v>
      </c>
      <c r="L913" s="16">
        <f t="shared" si="99"/>
        <v>53.3217</v>
      </c>
      <c r="M913" s="16">
        <f t="shared" si="100"/>
        <v>123.42986111111114</v>
      </c>
      <c r="N913" s="14">
        <f>E913*(K913-L913-M913)*IF(F913="GHS",1,Assumptions!$B$4)</f>
        <v>10398103.764461113</v>
      </c>
      <c r="O913" s="15">
        <f t="shared" ca="1" si="101"/>
        <v>435</v>
      </c>
      <c r="P913" s="15" t="str">
        <f t="shared" ca="1" si="102"/>
        <v>365d+</v>
      </c>
      <c r="Q913" s="17">
        <f ca="1">IF(P913="0-90d",0,IF(P913="91-180d",INDEX(Assumptions!$F$8:$F$12,MATCH(B913,Assumptions!$A$8:$A$12,0)),IF(P913="181-365d",INDEX(Assumptions!$G$8:$G$12,MATCH(B913,Assumptions!$A$8:$A$12,0)),INDEX(Assumptions!$H$8:$H$12,MATCH(B913,Assumptions!$A$8:$A$12,0)))))</f>
        <v>0.6</v>
      </c>
      <c r="R913" s="14">
        <f t="shared" ca="1" si="103"/>
        <v>4838411.0580000002</v>
      </c>
      <c r="S913" s="14">
        <f t="shared" ca="1" si="104"/>
        <v>3225607.3720000004</v>
      </c>
      <c r="T913" s="11" t="s">
        <v>25</v>
      </c>
      <c r="U913" s="18" t="s">
        <v>36</v>
      </c>
    </row>
    <row r="914" spans="1:21" ht="15" customHeight="1" x14ac:dyDescent="0.15">
      <c r="A914" s="10" t="s">
        <v>962</v>
      </c>
      <c r="B914" s="11" t="s">
        <v>31</v>
      </c>
      <c r="C914" s="11" t="s">
        <v>32</v>
      </c>
      <c r="D914" s="12">
        <v>46018</v>
      </c>
      <c r="E914" s="11">
        <v>3297</v>
      </c>
      <c r="F914" s="11" t="s">
        <v>33</v>
      </c>
      <c r="G914" s="13">
        <v>1821.61</v>
      </c>
      <c r="H914" s="14">
        <f t="shared" si="98"/>
        <v>6005848.1699999999</v>
      </c>
      <c r="I914" s="14">
        <f>IF(F914="GHS",H914,H914*Assumptions!$B$4)</f>
        <v>6005848.1699999999</v>
      </c>
      <c r="J914" s="15" t="str">
        <f>INDEX(Assumptions!$B$8:$B$12,MATCH(B914,Assumptions!$A$8:$A$12,0))</f>
        <v>Weighted Average</v>
      </c>
      <c r="K914" s="16">
        <f>G914/(1-INDEX(Assumptions!$D$8:$D$12,MATCH(B914,Assumptions!$A$8:$A$12,0)))</f>
        <v>2530.0138888888887</v>
      </c>
      <c r="L914" s="16">
        <f t="shared" si="99"/>
        <v>54.648299999999992</v>
      </c>
      <c r="M914" s="16">
        <f t="shared" si="100"/>
        <v>126.50069444444443</v>
      </c>
      <c r="N914" s="14">
        <f>E914*(K914-L914-M914)*IF(F914="GHS",1,Assumptions!$B$4)</f>
        <v>7744207.5569833331</v>
      </c>
      <c r="O914" s="15">
        <f t="shared" ca="1" si="101"/>
        <v>268</v>
      </c>
      <c r="P914" s="15" t="str">
        <f t="shared" ca="1" si="102"/>
        <v>181-365d</v>
      </c>
      <c r="Q914" s="17">
        <f ca="1">IF(P914="0-90d",0,IF(P914="91-180d",INDEX(Assumptions!$F$8:$F$12,MATCH(B914,Assumptions!$A$8:$A$12,0)),IF(P914="181-365d",INDEX(Assumptions!$G$8:$G$12,MATCH(B914,Assumptions!$A$8:$A$12,0)),INDEX(Assumptions!$H$8:$H$12,MATCH(B914,Assumptions!$A$8:$A$12,0)))))</f>
        <v>0.2</v>
      </c>
      <c r="R914" s="14">
        <f t="shared" ca="1" si="103"/>
        <v>1201169.6340000001</v>
      </c>
      <c r="S914" s="14">
        <f t="shared" ca="1" si="104"/>
        <v>4804678.5360000003</v>
      </c>
      <c r="T914" s="11" t="s">
        <v>25</v>
      </c>
      <c r="U914" s="18" t="s">
        <v>26</v>
      </c>
    </row>
    <row r="915" spans="1:21" ht="15" customHeight="1" x14ac:dyDescent="0.15">
      <c r="A915" s="10" t="s">
        <v>963</v>
      </c>
      <c r="B915" s="11" t="s">
        <v>41</v>
      </c>
      <c r="C915" s="11" t="s">
        <v>42</v>
      </c>
      <c r="D915" s="12">
        <v>46112</v>
      </c>
      <c r="E915" s="11">
        <v>2045</v>
      </c>
      <c r="F915" s="11" t="s">
        <v>33</v>
      </c>
      <c r="G915" s="13">
        <v>554.38</v>
      </c>
      <c r="H915" s="14">
        <f t="shared" si="98"/>
        <v>1133707.1000000001</v>
      </c>
      <c r="I915" s="14">
        <f>IF(F915="GHS",H915,H915*Assumptions!$B$4)</f>
        <v>1133707.1000000001</v>
      </c>
      <c r="J915" s="15" t="str">
        <f>INDEX(Assumptions!$B$8:$B$12,MATCH(B915,Assumptions!$A$8:$A$12,0))</f>
        <v>Weighted Average</v>
      </c>
      <c r="K915" s="16">
        <f>G915/(1-INDEX(Assumptions!$D$8:$D$12,MATCH(B915,Assumptions!$A$8:$A$12,0)))</f>
        <v>852.89230769230767</v>
      </c>
      <c r="L915" s="16">
        <f t="shared" si="99"/>
        <v>16.631399999999999</v>
      </c>
      <c r="M915" s="16">
        <f t="shared" si="100"/>
        <v>42.644615384615385</v>
      </c>
      <c r="N915" s="14">
        <f>E915*(K915-L915-M915)*IF(F915="GHS",1,Assumptions!$B$4)</f>
        <v>1622945.3177692308</v>
      </c>
      <c r="O915" s="15">
        <f t="shared" ca="1" si="101"/>
        <v>174</v>
      </c>
      <c r="P915" s="15" t="str">
        <f t="shared" ca="1" si="102"/>
        <v>91-180d</v>
      </c>
      <c r="Q915" s="17">
        <f ca="1">IF(P915="0-90d",0,IF(P915="91-180d",INDEX(Assumptions!$F$8:$F$12,MATCH(B915,Assumptions!$A$8:$A$12,0)),IF(P915="181-365d",INDEX(Assumptions!$G$8:$G$12,MATCH(B915,Assumptions!$A$8:$A$12,0)),INDEX(Assumptions!$H$8:$H$12,MATCH(B915,Assumptions!$A$8:$A$12,0)))))</f>
        <v>0.1</v>
      </c>
      <c r="R915" s="14">
        <f t="shared" ca="1" si="103"/>
        <v>113370.71000000002</v>
      </c>
      <c r="S915" s="14">
        <f t="shared" ca="1" si="104"/>
        <v>1020336.3900000001</v>
      </c>
      <c r="T915" s="11" t="s">
        <v>25</v>
      </c>
      <c r="U915" s="18" t="s">
        <v>26</v>
      </c>
    </row>
    <row r="916" spans="1:21" ht="15" customHeight="1" x14ac:dyDescent="0.15">
      <c r="A916" s="10" t="s">
        <v>964</v>
      </c>
      <c r="B916" s="11" t="s">
        <v>28</v>
      </c>
      <c r="C916" s="11" t="s">
        <v>29</v>
      </c>
      <c r="D916" s="12">
        <v>46138</v>
      </c>
      <c r="E916" s="11">
        <v>2298</v>
      </c>
      <c r="F916" s="11" t="s">
        <v>24</v>
      </c>
      <c r="G916" s="13">
        <v>6109.73</v>
      </c>
      <c r="H916" s="14">
        <f t="shared" si="98"/>
        <v>14040159.539999999</v>
      </c>
      <c r="I916" s="14">
        <f>IF(F916="GHS",H916,H916*Assumptions!$B$4)</f>
        <v>151633723.03200001</v>
      </c>
      <c r="J916" s="15" t="str">
        <f>INDEX(Assumptions!$B$8:$B$12,MATCH(B916,Assumptions!$A$8:$A$12,0))</f>
        <v>Fair Value Less Costs to Sell</v>
      </c>
      <c r="K916" s="16">
        <f>G916/(1-INDEX(Assumptions!$D$8:$D$12,MATCH(B916,Assumptions!$A$8:$A$12,0)))</f>
        <v>6942.8749999999991</v>
      </c>
      <c r="L916" s="16">
        <f t="shared" si="99"/>
        <v>183.29189999999997</v>
      </c>
      <c r="M916" s="16">
        <f t="shared" si="100"/>
        <v>347.14374999999995</v>
      </c>
      <c r="N916" s="14">
        <f>E916*(K916-L916-M916)*IF(F916="GHS",1,Assumptions!$B$4)</f>
        <v>159146484.76403999</v>
      </c>
      <c r="O916" s="15">
        <f t="shared" ca="1" si="101"/>
        <v>148</v>
      </c>
      <c r="P916" s="15" t="str">
        <f t="shared" ca="1" si="102"/>
        <v>91-180d</v>
      </c>
      <c r="Q916" s="17">
        <f ca="1">IF(P916="0-90d",0,IF(P916="91-180d",INDEX(Assumptions!$F$8:$F$12,MATCH(B916,Assumptions!$A$8:$A$12,0)),IF(P916="181-365d",INDEX(Assumptions!$G$8:$G$12,MATCH(B916,Assumptions!$A$8:$A$12,0)),INDEX(Assumptions!$H$8:$H$12,MATCH(B916,Assumptions!$A$8:$A$12,0)))))</f>
        <v>0.02</v>
      </c>
      <c r="R916" s="14">
        <f t="shared" ca="1" si="103"/>
        <v>3032674.4606400002</v>
      </c>
      <c r="S916" s="14">
        <f t="shared" ca="1" si="104"/>
        <v>148601048.57135999</v>
      </c>
      <c r="T916" s="11" t="s">
        <v>25</v>
      </c>
      <c r="U916" s="18" t="s">
        <v>26</v>
      </c>
    </row>
    <row r="917" spans="1:21" ht="15" customHeight="1" x14ac:dyDescent="0.15">
      <c r="A917" s="10" t="s">
        <v>965</v>
      </c>
      <c r="B917" s="11" t="s">
        <v>46</v>
      </c>
      <c r="C917" s="11" t="s">
        <v>119</v>
      </c>
      <c r="D917" s="12">
        <v>46152</v>
      </c>
      <c r="E917" s="11">
        <v>3871</v>
      </c>
      <c r="F917" s="11" t="s">
        <v>33</v>
      </c>
      <c r="G917" s="13">
        <v>1084067.18</v>
      </c>
      <c r="H917" s="14">
        <f t="shared" si="98"/>
        <v>4196424053.7799997</v>
      </c>
      <c r="I917" s="14">
        <f>IF(F917="GHS",H917,H917*Assumptions!$B$4)</f>
        <v>4196424053.7799997</v>
      </c>
      <c r="J917" s="15" t="str">
        <f>INDEX(Assumptions!$B$8:$B$12,MATCH(B917,Assumptions!$A$8:$A$12,0))</f>
        <v>Specific Identification</v>
      </c>
      <c r="K917" s="16">
        <f>G917/(1-INDEX(Assumptions!$D$8:$D$12,MATCH(B917,Assumptions!$A$8:$A$12,0)))</f>
        <v>1389829.7179487178</v>
      </c>
      <c r="L917" s="16">
        <f t="shared" si="99"/>
        <v>32522.015399999997</v>
      </c>
      <c r="M917" s="16">
        <f t="shared" si="100"/>
        <v>69491.485897435894</v>
      </c>
      <c r="N917" s="14">
        <f>E917*(K917-L917-M917)*IF(F917="GHS",1,Assumptions!$B$4)</f>
        <v>4985136574.6571131</v>
      </c>
      <c r="O917" s="15">
        <f t="shared" ca="1" si="101"/>
        <v>134</v>
      </c>
      <c r="P917" s="15" t="str">
        <f t="shared" ca="1" si="102"/>
        <v>91-180d</v>
      </c>
      <c r="Q917" s="17">
        <f ca="1">IF(P917="0-90d",0,IF(P917="91-180d",INDEX(Assumptions!$F$8:$F$12,MATCH(B917,Assumptions!$A$8:$A$12,0)),IF(P917="181-365d",INDEX(Assumptions!$G$8:$G$12,MATCH(B917,Assumptions!$A$8:$A$12,0)),INDEX(Assumptions!$H$8:$H$12,MATCH(B917,Assumptions!$A$8:$A$12,0)))))</f>
        <v>0</v>
      </c>
      <c r="R917" s="14">
        <f t="shared" ca="1" si="103"/>
        <v>0</v>
      </c>
      <c r="S917" s="14">
        <f t="shared" ca="1" si="104"/>
        <v>4196424053.7799997</v>
      </c>
      <c r="T917" s="11" t="s">
        <v>25</v>
      </c>
      <c r="U917" s="18" t="s">
        <v>26</v>
      </c>
    </row>
    <row r="918" spans="1:21" ht="15" customHeight="1" x14ac:dyDescent="0.15">
      <c r="A918" s="10" t="s">
        <v>966</v>
      </c>
      <c r="B918" s="11" t="s">
        <v>46</v>
      </c>
      <c r="C918" s="11" t="s">
        <v>47</v>
      </c>
      <c r="D918" s="12">
        <v>46203</v>
      </c>
      <c r="E918" s="11">
        <v>3286</v>
      </c>
      <c r="F918" s="11" t="s">
        <v>33</v>
      </c>
      <c r="G918" s="13">
        <v>456220.73</v>
      </c>
      <c r="H918" s="14">
        <f t="shared" si="98"/>
        <v>1499141318.78</v>
      </c>
      <c r="I918" s="14">
        <f>IF(F918="GHS",H918,H918*Assumptions!$B$4)</f>
        <v>1499141318.78</v>
      </c>
      <c r="J918" s="15" t="str">
        <f>INDEX(Assumptions!$B$8:$B$12,MATCH(B918,Assumptions!$A$8:$A$12,0))</f>
        <v>Specific Identification</v>
      </c>
      <c r="K918" s="16">
        <f>G918/(1-INDEX(Assumptions!$D$8:$D$12,MATCH(B918,Assumptions!$A$8:$A$12,0)))</f>
        <v>584898.37179487175</v>
      </c>
      <c r="L918" s="16">
        <f t="shared" si="99"/>
        <v>13686.621899999998</v>
      </c>
      <c r="M918" s="16">
        <f t="shared" si="100"/>
        <v>29244.918589743589</v>
      </c>
      <c r="N918" s="14">
        <f>E918*(K918-L918-M918)*IF(F918="GHS",1,Assumptions!$B$4)</f>
        <v>1780903007.6686511</v>
      </c>
      <c r="O918" s="15">
        <f t="shared" ca="1" si="101"/>
        <v>83</v>
      </c>
      <c r="P918" s="15" t="str">
        <f t="shared" ca="1" si="102"/>
        <v>0-90d</v>
      </c>
      <c r="Q918" s="17">
        <f ca="1">IF(P918="0-90d",0,IF(P918="91-180d",INDEX(Assumptions!$F$8:$F$12,MATCH(B918,Assumptions!$A$8:$A$12,0)),IF(P918="181-365d",INDEX(Assumptions!$G$8:$G$12,MATCH(B918,Assumptions!$A$8:$A$12,0)),INDEX(Assumptions!$H$8:$H$12,MATCH(B918,Assumptions!$A$8:$A$12,0)))))</f>
        <v>0</v>
      </c>
      <c r="R918" s="14">
        <f t="shared" ca="1" si="103"/>
        <v>0</v>
      </c>
      <c r="S918" s="14">
        <f t="shared" ca="1" si="104"/>
        <v>1499141318.78</v>
      </c>
      <c r="T918" s="11" t="s">
        <v>25</v>
      </c>
      <c r="U918" s="18" t="s">
        <v>26</v>
      </c>
    </row>
    <row r="919" spans="1:21" ht="15" customHeight="1" x14ac:dyDescent="0.15">
      <c r="A919" s="10" t="s">
        <v>967</v>
      </c>
      <c r="B919" s="11" t="s">
        <v>46</v>
      </c>
      <c r="C919" s="11" t="s">
        <v>47</v>
      </c>
      <c r="D919" s="12">
        <v>45925</v>
      </c>
      <c r="E919" s="11">
        <v>2497</v>
      </c>
      <c r="F919" s="11" t="s">
        <v>33</v>
      </c>
      <c r="G919" s="13">
        <v>562460.54</v>
      </c>
      <c r="H919" s="14">
        <f t="shared" si="98"/>
        <v>1404463968.3800001</v>
      </c>
      <c r="I919" s="14">
        <f>IF(F919="GHS",H919,H919*Assumptions!$B$4)</f>
        <v>1404463968.3800001</v>
      </c>
      <c r="J919" s="15" t="str">
        <f>INDEX(Assumptions!$B$8:$B$12,MATCH(B919,Assumptions!$A$8:$A$12,0))</f>
        <v>Specific Identification</v>
      </c>
      <c r="K919" s="16">
        <f>G919/(1-INDEX(Assumptions!$D$8:$D$12,MATCH(B919,Assumptions!$A$8:$A$12,0)))</f>
        <v>721103.25641025638</v>
      </c>
      <c r="L919" s="16">
        <f t="shared" si="99"/>
        <v>16873.816200000001</v>
      </c>
      <c r="M919" s="16">
        <f t="shared" si="100"/>
        <v>36055.162820512822</v>
      </c>
      <c r="N919" s="14">
        <f>E919*(K919-L919-M919)*IF(F919="GHS",1,Assumptions!$B$4)</f>
        <v>1668431170.6421897</v>
      </c>
      <c r="O919" s="15">
        <f t="shared" ca="1" si="101"/>
        <v>361</v>
      </c>
      <c r="P919" s="15" t="str">
        <f t="shared" ca="1" si="102"/>
        <v>181-365d</v>
      </c>
      <c r="Q919" s="17">
        <f ca="1">IF(P919="0-90d",0,IF(P919="91-180d",INDEX(Assumptions!$F$8:$F$12,MATCH(B919,Assumptions!$A$8:$A$12,0)),IF(P919="181-365d",INDEX(Assumptions!$G$8:$G$12,MATCH(B919,Assumptions!$A$8:$A$12,0)),INDEX(Assumptions!$H$8:$H$12,MATCH(B919,Assumptions!$A$8:$A$12,0)))))</f>
        <v>0.05</v>
      </c>
      <c r="R919" s="14">
        <f t="shared" ca="1" si="103"/>
        <v>70223198.419000015</v>
      </c>
      <c r="S919" s="14">
        <f t="shared" ca="1" si="104"/>
        <v>1334240769.9610002</v>
      </c>
      <c r="T919" s="11" t="s">
        <v>25</v>
      </c>
      <c r="U919" s="18" t="s">
        <v>26</v>
      </c>
    </row>
    <row r="920" spans="1:21" ht="15" customHeight="1" x14ac:dyDescent="0.15">
      <c r="A920" s="10" t="s">
        <v>968</v>
      </c>
      <c r="B920" s="11" t="s">
        <v>41</v>
      </c>
      <c r="C920" s="11" t="s">
        <v>42</v>
      </c>
      <c r="D920" s="12">
        <v>45995</v>
      </c>
      <c r="E920" s="11">
        <v>1151</v>
      </c>
      <c r="F920" s="11" t="s">
        <v>33</v>
      </c>
      <c r="G920" s="13">
        <v>541.15</v>
      </c>
      <c r="H920" s="14">
        <f t="shared" si="98"/>
        <v>622863.65</v>
      </c>
      <c r="I920" s="14">
        <f>IF(F920="GHS",H920,H920*Assumptions!$B$4)</f>
        <v>622863.65</v>
      </c>
      <c r="J920" s="15" t="str">
        <f>INDEX(Assumptions!$B$8:$B$12,MATCH(B920,Assumptions!$A$8:$A$12,0))</f>
        <v>Weighted Average</v>
      </c>
      <c r="K920" s="16">
        <f>G920/(1-INDEX(Assumptions!$D$8:$D$12,MATCH(B920,Assumptions!$A$8:$A$12,0)))</f>
        <v>832.53846153846143</v>
      </c>
      <c r="L920" s="16">
        <f t="shared" si="99"/>
        <v>16.234499999999997</v>
      </c>
      <c r="M920" s="16">
        <f t="shared" si="100"/>
        <v>41.626923076923077</v>
      </c>
      <c r="N920" s="14">
        <f>E920*(K920-L920-M920)*IF(F920="GHS",1,Assumptions!$B$4)</f>
        <v>891653.27126923064</v>
      </c>
      <c r="O920" s="15">
        <f t="shared" ca="1" si="101"/>
        <v>291</v>
      </c>
      <c r="P920" s="15" t="str">
        <f t="shared" ca="1" si="102"/>
        <v>181-365d</v>
      </c>
      <c r="Q920" s="17">
        <f ca="1">IF(P920="0-90d",0,IF(P920="91-180d",INDEX(Assumptions!$F$8:$F$12,MATCH(B920,Assumptions!$A$8:$A$12,0)),IF(P920="181-365d",INDEX(Assumptions!$G$8:$G$12,MATCH(B920,Assumptions!$A$8:$A$12,0)),INDEX(Assumptions!$H$8:$H$12,MATCH(B920,Assumptions!$A$8:$A$12,0)))))</f>
        <v>0.35</v>
      </c>
      <c r="R920" s="14">
        <f t="shared" ca="1" si="103"/>
        <v>218002.2775</v>
      </c>
      <c r="S920" s="14">
        <f t="shared" ca="1" si="104"/>
        <v>404861.37250000006</v>
      </c>
      <c r="T920" s="11" t="s">
        <v>25</v>
      </c>
      <c r="U920" s="18" t="s">
        <v>26</v>
      </c>
    </row>
    <row r="921" spans="1:21" ht="15" customHeight="1" x14ac:dyDescent="0.15">
      <c r="A921" s="10" t="s">
        <v>969</v>
      </c>
      <c r="B921" s="11" t="s">
        <v>31</v>
      </c>
      <c r="C921" s="11" t="s">
        <v>32</v>
      </c>
      <c r="D921" s="12">
        <v>45806</v>
      </c>
      <c r="E921" s="11">
        <v>3775</v>
      </c>
      <c r="F921" s="11" t="s">
        <v>33</v>
      </c>
      <c r="G921" s="13">
        <v>7854.82</v>
      </c>
      <c r="H921" s="14">
        <f t="shared" si="98"/>
        <v>29651945.5</v>
      </c>
      <c r="I921" s="14">
        <f>IF(F921="GHS",H921,H921*Assumptions!$B$4)</f>
        <v>29651945.5</v>
      </c>
      <c r="J921" s="15" t="str">
        <f>INDEX(Assumptions!$B$8:$B$12,MATCH(B921,Assumptions!$A$8:$A$12,0))</f>
        <v>Weighted Average</v>
      </c>
      <c r="K921" s="16">
        <f>G921/(1-INDEX(Assumptions!$D$8:$D$12,MATCH(B921,Assumptions!$A$8:$A$12,0)))</f>
        <v>10909.472222222223</v>
      </c>
      <c r="L921" s="16">
        <f t="shared" si="99"/>
        <v>235.64459999999997</v>
      </c>
      <c r="M921" s="16">
        <f t="shared" si="100"/>
        <v>545.47361111111115</v>
      </c>
      <c r="N921" s="14">
        <f>E921*(K921-L921-M921)*IF(F921="GHS",1,Assumptions!$B$4)</f>
        <v>38234536.391944446</v>
      </c>
      <c r="O921" s="15">
        <f t="shared" ca="1" si="101"/>
        <v>480</v>
      </c>
      <c r="P921" s="15" t="str">
        <f t="shared" ca="1" si="102"/>
        <v>365d+</v>
      </c>
      <c r="Q921" s="17">
        <f ca="1">IF(P921="0-90d",0,IF(P921="91-180d",INDEX(Assumptions!$F$8:$F$12,MATCH(B921,Assumptions!$A$8:$A$12,0)),IF(P921="181-365d",INDEX(Assumptions!$G$8:$G$12,MATCH(B921,Assumptions!$A$8:$A$12,0)),INDEX(Assumptions!$H$8:$H$12,MATCH(B921,Assumptions!$A$8:$A$12,0)))))</f>
        <v>0.6</v>
      </c>
      <c r="R921" s="14">
        <f t="shared" ca="1" si="103"/>
        <v>17791167.300000001</v>
      </c>
      <c r="S921" s="14">
        <f t="shared" si="104"/>
        <v>0</v>
      </c>
      <c r="T921" s="11" t="s">
        <v>39</v>
      </c>
      <c r="U921" s="18" t="s">
        <v>26</v>
      </c>
    </row>
    <row r="922" spans="1:21" ht="15" customHeight="1" x14ac:dyDescent="0.15">
      <c r="A922" s="10" t="s">
        <v>970</v>
      </c>
      <c r="B922" s="11" t="s">
        <v>22</v>
      </c>
      <c r="C922" s="11" t="s">
        <v>23</v>
      </c>
      <c r="D922" s="12">
        <v>45926</v>
      </c>
      <c r="E922" s="11">
        <v>2745</v>
      </c>
      <c r="F922" s="11" t="s">
        <v>24</v>
      </c>
      <c r="G922" s="13">
        <v>32198.99</v>
      </c>
      <c r="H922" s="14">
        <f t="shared" si="98"/>
        <v>88386227.549999997</v>
      </c>
      <c r="I922" s="14">
        <f>IF(F922="GHS",H922,H922*Assumptions!$B$4)</f>
        <v>954571257.54000008</v>
      </c>
      <c r="J922" s="15" t="str">
        <f>INDEX(Assumptions!$B$8:$B$12,MATCH(B922,Assumptions!$A$8:$A$12,0))</f>
        <v>FIFO</v>
      </c>
      <c r="K922" s="16">
        <f>G922/(1-INDEX(Assumptions!$D$8:$D$12,MATCH(B922,Assumptions!$A$8:$A$12,0)))</f>
        <v>39267.060975609755</v>
      </c>
      <c r="L922" s="16">
        <f t="shared" si="99"/>
        <v>965.96969999999999</v>
      </c>
      <c r="M922" s="16">
        <f t="shared" si="100"/>
        <v>1963.3530487804878</v>
      </c>
      <c r="N922" s="14">
        <f>E922*(K922-L922-M922)*IF(F922="GHS",1,Assumptions!$B$4)</f>
        <v>1077268587.4725804</v>
      </c>
      <c r="O922" s="15">
        <f t="shared" ca="1" si="101"/>
        <v>360</v>
      </c>
      <c r="P922" s="15" t="str">
        <f t="shared" ca="1" si="102"/>
        <v>181-365d</v>
      </c>
      <c r="Q922" s="17">
        <f ca="1">IF(P922="0-90d",0,IF(P922="91-180d",INDEX(Assumptions!$F$8:$F$12,MATCH(B922,Assumptions!$A$8:$A$12,0)),IF(P922="181-365d",INDEX(Assumptions!$G$8:$G$12,MATCH(B922,Assumptions!$A$8:$A$12,0)),INDEX(Assumptions!$H$8:$H$12,MATCH(B922,Assumptions!$A$8:$A$12,0)))))</f>
        <v>0.15</v>
      </c>
      <c r="R922" s="14">
        <f t="shared" ca="1" si="103"/>
        <v>143185688.63100001</v>
      </c>
      <c r="S922" s="14">
        <f t="shared" ca="1" si="104"/>
        <v>811385568.90900004</v>
      </c>
      <c r="T922" s="11" t="s">
        <v>25</v>
      </c>
      <c r="U922" s="18" t="s">
        <v>26</v>
      </c>
    </row>
    <row r="923" spans="1:21" ht="15" customHeight="1" x14ac:dyDescent="0.15">
      <c r="A923" s="10" t="s">
        <v>971</v>
      </c>
      <c r="B923" s="11" t="s">
        <v>28</v>
      </c>
      <c r="C923" s="11" t="s">
        <v>29</v>
      </c>
      <c r="D923" s="12">
        <v>46212</v>
      </c>
      <c r="E923" s="11">
        <v>3391</v>
      </c>
      <c r="F923" s="11" t="s">
        <v>24</v>
      </c>
      <c r="G923" s="13">
        <v>4434.26</v>
      </c>
      <c r="H923" s="14">
        <f t="shared" si="98"/>
        <v>15036575.66</v>
      </c>
      <c r="I923" s="14">
        <f>IF(F923="GHS",H923,H923*Assumptions!$B$4)</f>
        <v>162395017.12800002</v>
      </c>
      <c r="J923" s="15" t="str">
        <f>INDEX(Assumptions!$B$8:$B$12,MATCH(B923,Assumptions!$A$8:$A$12,0))</f>
        <v>Fair Value Less Costs to Sell</v>
      </c>
      <c r="K923" s="16">
        <f>G923/(1-INDEX(Assumptions!$D$8:$D$12,MATCH(B923,Assumptions!$A$8:$A$12,0)))</f>
        <v>5038.931818181818</v>
      </c>
      <c r="L923" s="16">
        <f t="shared" si="99"/>
        <v>133.02780000000001</v>
      </c>
      <c r="M923" s="16">
        <f t="shared" si="100"/>
        <v>251.9465909090909</v>
      </c>
      <c r="N923" s="14">
        <f>E923*(K923-L923-M923)*IF(F923="GHS",1,Assumptions!$B$4)</f>
        <v>170440952.06752366</v>
      </c>
      <c r="O923" s="15">
        <f t="shared" ca="1" si="101"/>
        <v>74</v>
      </c>
      <c r="P923" s="15" t="str">
        <f t="shared" ca="1" si="102"/>
        <v>0-90d</v>
      </c>
      <c r="Q923" s="17">
        <f ca="1">IF(P923="0-90d",0,IF(P923="91-180d",INDEX(Assumptions!$F$8:$F$12,MATCH(B923,Assumptions!$A$8:$A$12,0)),IF(P923="181-365d",INDEX(Assumptions!$G$8:$G$12,MATCH(B923,Assumptions!$A$8:$A$12,0)),INDEX(Assumptions!$H$8:$H$12,MATCH(B923,Assumptions!$A$8:$A$12,0)))))</f>
        <v>0</v>
      </c>
      <c r="R923" s="14">
        <f t="shared" ca="1" si="103"/>
        <v>0</v>
      </c>
      <c r="S923" s="14">
        <f t="shared" ca="1" si="104"/>
        <v>162395017.12800002</v>
      </c>
      <c r="T923" s="11" t="s">
        <v>25</v>
      </c>
      <c r="U923" s="18" t="s">
        <v>26</v>
      </c>
    </row>
    <row r="924" spans="1:21" ht="15" customHeight="1" x14ac:dyDescent="0.15">
      <c r="A924" s="10" t="s">
        <v>972</v>
      </c>
      <c r="B924" s="11" t="s">
        <v>31</v>
      </c>
      <c r="C924" s="11" t="s">
        <v>63</v>
      </c>
      <c r="D924" s="12">
        <v>45945</v>
      </c>
      <c r="E924" s="11">
        <v>3079</v>
      </c>
      <c r="F924" s="11" t="s">
        <v>33</v>
      </c>
      <c r="G924" s="13">
        <v>1572.65</v>
      </c>
      <c r="H924" s="14">
        <f t="shared" si="98"/>
        <v>4842189.3500000006</v>
      </c>
      <c r="I924" s="14">
        <f>IF(F924="GHS",H924,H924*Assumptions!$B$4)</f>
        <v>4842189.3500000006</v>
      </c>
      <c r="J924" s="15" t="str">
        <f>INDEX(Assumptions!$B$8:$B$12,MATCH(B924,Assumptions!$A$8:$A$12,0))</f>
        <v>Weighted Average</v>
      </c>
      <c r="K924" s="16">
        <f>G924/(1-INDEX(Assumptions!$D$8:$D$12,MATCH(B924,Assumptions!$A$8:$A$12,0)))</f>
        <v>2184.2361111111113</v>
      </c>
      <c r="L924" s="16">
        <f t="shared" si="99"/>
        <v>47.179500000000004</v>
      </c>
      <c r="M924" s="16">
        <f t="shared" si="100"/>
        <v>109.21180555555557</v>
      </c>
      <c r="N924" s="14">
        <f>E924*(K924-L924-M924)*IF(F924="GHS",1,Assumptions!$B$4)</f>
        <v>6243734.1563055553</v>
      </c>
      <c r="O924" s="15">
        <f t="shared" ca="1" si="101"/>
        <v>341</v>
      </c>
      <c r="P924" s="15" t="str">
        <f t="shared" ca="1" si="102"/>
        <v>181-365d</v>
      </c>
      <c r="Q924" s="17">
        <f ca="1">IF(P924="0-90d",0,IF(P924="91-180d",INDEX(Assumptions!$F$8:$F$12,MATCH(B924,Assumptions!$A$8:$A$12,0)),IF(P924="181-365d",INDEX(Assumptions!$G$8:$G$12,MATCH(B924,Assumptions!$A$8:$A$12,0)),INDEX(Assumptions!$H$8:$H$12,MATCH(B924,Assumptions!$A$8:$A$12,0)))))</f>
        <v>0.2</v>
      </c>
      <c r="R924" s="14">
        <f t="shared" ca="1" si="103"/>
        <v>968437.87000000011</v>
      </c>
      <c r="S924" s="14">
        <f t="shared" ca="1" si="104"/>
        <v>3873751.4800000004</v>
      </c>
      <c r="T924" s="11" t="s">
        <v>25</v>
      </c>
      <c r="U924" s="18" t="s">
        <v>36</v>
      </c>
    </row>
    <row r="925" spans="1:21" ht="15" customHeight="1" x14ac:dyDescent="0.15">
      <c r="A925" s="10" t="s">
        <v>973</v>
      </c>
      <c r="B925" s="11" t="s">
        <v>41</v>
      </c>
      <c r="C925" s="11" t="s">
        <v>44</v>
      </c>
      <c r="D925" s="12">
        <v>45850</v>
      </c>
      <c r="E925" s="11">
        <v>4402</v>
      </c>
      <c r="F925" s="11" t="s">
        <v>33</v>
      </c>
      <c r="G925" s="13">
        <v>206.56</v>
      </c>
      <c r="H925" s="14">
        <f t="shared" si="98"/>
        <v>909277.12</v>
      </c>
      <c r="I925" s="14">
        <f>IF(F925="GHS",H925,H925*Assumptions!$B$4)</f>
        <v>909277.12</v>
      </c>
      <c r="J925" s="15" t="str">
        <f>INDEX(Assumptions!$B$8:$B$12,MATCH(B925,Assumptions!$A$8:$A$12,0))</f>
        <v>Weighted Average</v>
      </c>
      <c r="K925" s="16">
        <f>G925/(1-INDEX(Assumptions!$D$8:$D$12,MATCH(B925,Assumptions!$A$8:$A$12,0)))</f>
        <v>317.78461538461539</v>
      </c>
      <c r="L925" s="16">
        <f t="shared" si="99"/>
        <v>6.1967999999999996</v>
      </c>
      <c r="M925" s="16">
        <f t="shared" si="100"/>
        <v>15.889230769230771</v>
      </c>
      <c r="N925" s="14">
        <f>E925*(K925-L925-M925)*IF(F925="GHS",1,Assumptions!$B$4)</f>
        <v>1301665.1694769231</v>
      </c>
      <c r="O925" s="15">
        <f t="shared" ca="1" si="101"/>
        <v>436</v>
      </c>
      <c r="P925" s="15" t="str">
        <f t="shared" ca="1" si="102"/>
        <v>365d+</v>
      </c>
      <c r="Q925" s="17">
        <f ca="1">IF(P925="0-90d",0,IF(P925="91-180d",INDEX(Assumptions!$F$8:$F$12,MATCH(B925,Assumptions!$A$8:$A$12,0)),IF(P925="181-365d",INDEX(Assumptions!$G$8:$G$12,MATCH(B925,Assumptions!$A$8:$A$12,0)),INDEX(Assumptions!$H$8:$H$12,MATCH(B925,Assumptions!$A$8:$A$12,0)))))</f>
        <v>0.8</v>
      </c>
      <c r="R925" s="14">
        <f t="shared" ca="1" si="103"/>
        <v>727421.696</v>
      </c>
      <c r="S925" s="14">
        <f t="shared" ca="1" si="104"/>
        <v>181855.424</v>
      </c>
      <c r="T925" s="11" t="s">
        <v>25</v>
      </c>
      <c r="U925" s="18" t="s">
        <v>26</v>
      </c>
    </row>
    <row r="926" spans="1:21" ht="15" customHeight="1" x14ac:dyDescent="0.15">
      <c r="A926" s="10" t="s">
        <v>974</v>
      </c>
      <c r="B926" s="11" t="s">
        <v>28</v>
      </c>
      <c r="C926" s="11" t="s">
        <v>29</v>
      </c>
      <c r="D926" s="12">
        <v>45795</v>
      </c>
      <c r="E926" s="11">
        <v>4076</v>
      </c>
      <c r="F926" s="11" t="s">
        <v>24</v>
      </c>
      <c r="G926" s="13">
        <v>14271.21</v>
      </c>
      <c r="H926" s="14">
        <f t="shared" si="98"/>
        <v>58169451.959999993</v>
      </c>
      <c r="I926" s="14">
        <f>IF(F926="GHS",H926,H926*Assumptions!$B$4)</f>
        <v>628230081.16799998</v>
      </c>
      <c r="J926" s="15" t="str">
        <f>INDEX(Assumptions!$B$8:$B$12,MATCH(B926,Assumptions!$A$8:$A$12,0))</f>
        <v>Fair Value Less Costs to Sell</v>
      </c>
      <c r="K926" s="16">
        <f>G926/(1-INDEX(Assumptions!$D$8:$D$12,MATCH(B926,Assumptions!$A$8:$A$12,0)))</f>
        <v>16217.28409090909</v>
      </c>
      <c r="L926" s="16">
        <f t="shared" si="99"/>
        <v>428.13629999999995</v>
      </c>
      <c r="M926" s="16">
        <f t="shared" si="100"/>
        <v>810.86420454545453</v>
      </c>
      <c r="N926" s="14">
        <f>E926*(K926-L926-M926)*IF(F926="GHS",1,Assumptions!$B$4)</f>
        <v>659356026.09859645</v>
      </c>
      <c r="O926" s="15">
        <f t="shared" ca="1" si="101"/>
        <v>491</v>
      </c>
      <c r="P926" s="15" t="str">
        <f t="shared" ca="1" si="102"/>
        <v>365d+</v>
      </c>
      <c r="Q926" s="17">
        <f ca="1">IF(P926="0-90d",0,IF(P926="91-180d",INDEX(Assumptions!$F$8:$F$12,MATCH(B926,Assumptions!$A$8:$A$12,0)),IF(P926="181-365d",INDEX(Assumptions!$G$8:$G$12,MATCH(B926,Assumptions!$A$8:$A$12,0)),INDEX(Assumptions!$H$8:$H$12,MATCH(B926,Assumptions!$A$8:$A$12,0)))))</f>
        <v>0.4</v>
      </c>
      <c r="R926" s="14">
        <f t="shared" ca="1" si="103"/>
        <v>251292032.46720001</v>
      </c>
      <c r="S926" s="14">
        <f t="shared" ca="1" si="104"/>
        <v>376938048.70079994</v>
      </c>
      <c r="T926" s="11" t="s">
        <v>25</v>
      </c>
      <c r="U926" s="18" t="s">
        <v>26</v>
      </c>
    </row>
    <row r="927" spans="1:21" ht="15" customHeight="1" x14ac:dyDescent="0.15">
      <c r="A927" s="10" t="s">
        <v>975</v>
      </c>
      <c r="B927" s="11" t="s">
        <v>22</v>
      </c>
      <c r="C927" s="11" t="s">
        <v>61</v>
      </c>
      <c r="D927" s="12">
        <v>46175</v>
      </c>
      <c r="E927" s="11">
        <v>3320</v>
      </c>
      <c r="F927" s="11" t="s">
        <v>24</v>
      </c>
      <c r="G927" s="13">
        <v>38842.21</v>
      </c>
      <c r="H927" s="14">
        <f t="shared" si="98"/>
        <v>128956137.2</v>
      </c>
      <c r="I927" s="14">
        <f>IF(F927="GHS",H927,H927*Assumptions!$B$4)</f>
        <v>1392726281.7600002</v>
      </c>
      <c r="J927" s="15" t="str">
        <f>INDEX(Assumptions!$B$8:$B$12,MATCH(B927,Assumptions!$A$8:$A$12,0))</f>
        <v>FIFO</v>
      </c>
      <c r="K927" s="16">
        <f>G927/(1-INDEX(Assumptions!$D$8:$D$12,MATCH(B927,Assumptions!$A$8:$A$12,0)))</f>
        <v>47368.548780487799</v>
      </c>
      <c r="L927" s="16">
        <f t="shared" si="99"/>
        <v>1165.2663</v>
      </c>
      <c r="M927" s="16">
        <f t="shared" si="100"/>
        <v>2368.42743902439</v>
      </c>
      <c r="N927" s="14">
        <f>E927*(K927-L927-M927)*IF(F927="GHS",1,Assumptions!$B$4)</f>
        <v>1571742562.3667119</v>
      </c>
      <c r="O927" s="15">
        <f t="shared" ca="1" si="101"/>
        <v>111</v>
      </c>
      <c r="P927" s="15" t="str">
        <f t="shared" ca="1" si="102"/>
        <v>91-180d</v>
      </c>
      <c r="Q927" s="17">
        <f ca="1">IF(P927="0-90d",0,IF(P927="91-180d",INDEX(Assumptions!$F$8:$F$12,MATCH(B927,Assumptions!$A$8:$A$12,0)),IF(P927="181-365d",INDEX(Assumptions!$G$8:$G$12,MATCH(B927,Assumptions!$A$8:$A$12,0)),INDEX(Assumptions!$H$8:$H$12,MATCH(B927,Assumptions!$A$8:$A$12,0)))))</f>
        <v>0.03</v>
      </c>
      <c r="R927" s="14">
        <f t="shared" ca="1" si="103"/>
        <v>41781788.452800006</v>
      </c>
      <c r="S927" s="14">
        <f t="shared" ca="1" si="104"/>
        <v>1350944493.3072002</v>
      </c>
      <c r="T927" s="11" t="s">
        <v>25</v>
      </c>
      <c r="U927" s="18" t="s">
        <v>26</v>
      </c>
    </row>
    <row r="928" spans="1:21" ht="15" customHeight="1" x14ac:dyDescent="0.15">
      <c r="A928" s="10" t="s">
        <v>976</v>
      </c>
      <c r="B928" s="11" t="s">
        <v>22</v>
      </c>
      <c r="C928" s="11" t="s">
        <v>23</v>
      </c>
      <c r="D928" s="12">
        <v>45803</v>
      </c>
      <c r="E928" s="11">
        <v>632</v>
      </c>
      <c r="F928" s="11" t="s">
        <v>24</v>
      </c>
      <c r="G928" s="13">
        <v>24305.86</v>
      </c>
      <c r="H928" s="14">
        <f t="shared" si="98"/>
        <v>15361303.52</v>
      </c>
      <c r="I928" s="14">
        <f>IF(F928="GHS",H928,H928*Assumptions!$B$4)</f>
        <v>165902078.016</v>
      </c>
      <c r="J928" s="15" t="str">
        <f>INDEX(Assumptions!$B$8:$B$12,MATCH(B928,Assumptions!$A$8:$A$12,0))</f>
        <v>FIFO</v>
      </c>
      <c r="K928" s="16">
        <f>G928/(1-INDEX(Assumptions!$D$8:$D$12,MATCH(B928,Assumptions!$A$8:$A$12,0)))</f>
        <v>29641.292682926829</v>
      </c>
      <c r="L928" s="16">
        <f t="shared" si="99"/>
        <v>729.17579999999998</v>
      </c>
      <c r="M928" s="16">
        <f t="shared" si="100"/>
        <v>1482.0646341463416</v>
      </c>
      <c r="N928" s="14">
        <f>E928*(K928-L928-M928)*IF(F928="GHS",1,Assumptions!$B$4)</f>
        <v>187226564.6292761</v>
      </c>
      <c r="O928" s="15">
        <f t="shared" ca="1" si="101"/>
        <v>483</v>
      </c>
      <c r="P928" s="15" t="str">
        <f t="shared" ca="1" si="102"/>
        <v>365d+</v>
      </c>
      <c r="Q928" s="17">
        <f ca="1">IF(P928="0-90d",0,IF(P928="91-180d",INDEX(Assumptions!$F$8:$F$12,MATCH(B928,Assumptions!$A$8:$A$12,0)),IF(P928="181-365d",INDEX(Assumptions!$G$8:$G$12,MATCH(B928,Assumptions!$A$8:$A$12,0)),INDEX(Assumptions!$H$8:$H$12,MATCH(B928,Assumptions!$A$8:$A$12,0)))))</f>
        <v>0.5</v>
      </c>
      <c r="R928" s="14">
        <f t="shared" ca="1" si="103"/>
        <v>82951039.008000001</v>
      </c>
      <c r="S928" s="14">
        <f t="shared" ca="1" si="104"/>
        <v>82951039.008000001</v>
      </c>
      <c r="T928" s="11" t="s">
        <v>25</v>
      </c>
      <c r="U928" s="18" t="s">
        <v>26</v>
      </c>
    </row>
    <row r="929" spans="1:21" ht="15" customHeight="1" x14ac:dyDescent="0.15">
      <c r="A929" s="10" t="s">
        <v>977</v>
      </c>
      <c r="B929" s="11" t="s">
        <v>41</v>
      </c>
      <c r="C929" s="11" t="s">
        <v>44</v>
      </c>
      <c r="D929" s="12">
        <v>45841</v>
      </c>
      <c r="E929" s="11">
        <v>4732</v>
      </c>
      <c r="F929" s="11" t="s">
        <v>33</v>
      </c>
      <c r="G929" s="13">
        <v>710</v>
      </c>
      <c r="H929" s="14">
        <f t="shared" si="98"/>
        <v>3359720</v>
      </c>
      <c r="I929" s="14">
        <f>IF(F929="GHS",H929,H929*Assumptions!$B$4)</f>
        <v>3359720</v>
      </c>
      <c r="J929" s="15" t="str">
        <f>INDEX(Assumptions!$B$8:$B$12,MATCH(B929,Assumptions!$A$8:$A$12,0))</f>
        <v>Weighted Average</v>
      </c>
      <c r="K929" s="16">
        <f>G929/(1-INDEX(Assumptions!$D$8:$D$12,MATCH(B929,Assumptions!$A$8:$A$12,0)))</f>
        <v>1092.3076923076924</v>
      </c>
      <c r="L929" s="16">
        <f t="shared" si="99"/>
        <v>21.3</v>
      </c>
      <c r="M929" s="16">
        <f t="shared" si="100"/>
        <v>54.61538461538462</v>
      </c>
      <c r="N929" s="14">
        <f>E929*(K929-L929-M929)*IF(F929="GHS",1,Assumptions!$B$4)</f>
        <v>4809568.4000000004</v>
      </c>
      <c r="O929" s="15">
        <f t="shared" ca="1" si="101"/>
        <v>445</v>
      </c>
      <c r="P929" s="15" t="str">
        <f t="shared" ca="1" si="102"/>
        <v>365d+</v>
      </c>
      <c r="Q929" s="17">
        <f ca="1">IF(P929="0-90d",0,IF(P929="91-180d",INDEX(Assumptions!$F$8:$F$12,MATCH(B929,Assumptions!$A$8:$A$12,0)),IF(P929="181-365d",INDEX(Assumptions!$G$8:$G$12,MATCH(B929,Assumptions!$A$8:$A$12,0)),INDEX(Assumptions!$H$8:$H$12,MATCH(B929,Assumptions!$A$8:$A$12,0)))))</f>
        <v>0.8</v>
      </c>
      <c r="R929" s="14">
        <f t="shared" ca="1" si="103"/>
        <v>2687776</v>
      </c>
      <c r="S929" s="14">
        <f t="shared" ca="1" si="104"/>
        <v>671944</v>
      </c>
      <c r="T929" s="11" t="s">
        <v>25</v>
      </c>
      <c r="U929" s="18" t="s">
        <v>26</v>
      </c>
    </row>
    <row r="930" spans="1:21" ht="15" customHeight="1" x14ac:dyDescent="0.15">
      <c r="A930" s="10" t="s">
        <v>978</v>
      </c>
      <c r="B930" s="11" t="s">
        <v>41</v>
      </c>
      <c r="C930" s="11" t="s">
        <v>115</v>
      </c>
      <c r="D930" s="12">
        <v>45742</v>
      </c>
      <c r="E930" s="11">
        <v>2270</v>
      </c>
      <c r="F930" s="11" t="s">
        <v>33</v>
      </c>
      <c r="G930" s="13">
        <v>1231.75</v>
      </c>
      <c r="H930" s="14">
        <f t="shared" si="98"/>
        <v>2796072.5</v>
      </c>
      <c r="I930" s="14">
        <f>IF(F930="GHS",H930,H930*Assumptions!$B$4)</f>
        <v>2796072.5</v>
      </c>
      <c r="J930" s="15" t="str">
        <f>INDEX(Assumptions!$B$8:$B$12,MATCH(B930,Assumptions!$A$8:$A$12,0))</f>
        <v>Weighted Average</v>
      </c>
      <c r="K930" s="16">
        <f>G930/(1-INDEX(Assumptions!$D$8:$D$12,MATCH(B930,Assumptions!$A$8:$A$12,0)))</f>
        <v>1895</v>
      </c>
      <c r="L930" s="16">
        <f t="shared" si="99"/>
        <v>36.952500000000001</v>
      </c>
      <c r="M930" s="16">
        <f t="shared" si="100"/>
        <v>94.75</v>
      </c>
      <c r="N930" s="14">
        <f>E930*(K930-L930-M930)*IF(F930="GHS",1,Assumptions!$B$4)</f>
        <v>4002685.3249999997</v>
      </c>
      <c r="O930" s="15">
        <f t="shared" ca="1" si="101"/>
        <v>544</v>
      </c>
      <c r="P930" s="15" t="str">
        <f t="shared" ca="1" si="102"/>
        <v>365d+</v>
      </c>
      <c r="Q930" s="17">
        <f ca="1">IF(P930="0-90d",0,IF(P930="91-180d",INDEX(Assumptions!$F$8:$F$12,MATCH(B930,Assumptions!$A$8:$A$12,0)),IF(P930="181-365d",INDEX(Assumptions!$G$8:$G$12,MATCH(B930,Assumptions!$A$8:$A$12,0)),INDEX(Assumptions!$H$8:$H$12,MATCH(B930,Assumptions!$A$8:$A$12,0)))))</f>
        <v>0.8</v>
      </c>
      <c r="R930" s="14">
        <f t="shared" ca="1" si="103"/>
        <v>2236858</v>
      </c>
      <c r="S930" s="14">
        <f t="shared" ca="1" si="104"/>
        <v>559214.5</v>
      </c>
      <c r="T930" s="11" t="s">
        <v>25</v>
      </c>
      <c r="U930" s="18" t="s">
        <v>26</v>
      </c>
    </row>
    <row r="931" spans="1:21" ht="15" customHeight="1" x14ac:dyDescent="0.15">
      <c r="A931" s="10" t="s">
        <v>979</v>
      </c>
      <c r="B931" s="11" t="s">
        <v>31</v>
      </c>
      <c r="C931" s="11" t="s">
        <v>32</v>
      </c>
      <c r="D931" s="12">
        <v>46186</v>
      </c>
      <c r="E931" s="11">
        <v>4755</v>
      </c>
      <c r="F931" s="11" t="s">
        <v>33</v>
      </c>
      <c r="G931" s="13">
        <v>6390.37</v>
      </c>
      <c r="H931" s="14">
        <f t="shared" si="98"/>
        <v>30386209.349999998</v>
      </c>
      <c r="I931" s="14">
        <f>IF(F931="GHS",H931,H931*Assumptions!$B$4)</f>
        <v>30386209.349999998</v>
      </c>
      <c r="J931" s="15" t="str">
        <f>INDEX(Assumptions!$B$8:$B$12,MATCH(B931,Assumptions!$A$8:$A$12,0))</f>
        <v>Weighted Average</v>
      </c>
      <c r="K931" s="16">
        <f>G931/(1-INDEX(Assumptions!$D$8:$D$12,MATCH(B931,Assumptions!$A$8:$A$12,0)))</f>
        <v>8875.5138888888887</v>
      </c>
      <c r="L931" s="16">
        <f t="shared" si="99"/>
        <v>191.71109999999999</v>
      </c>
      <c r="M931" s="16">
        <f t="shared" si="100"/>
        <v>443.77569444444447</v>
      </c>
      <c r="N931" s="14">
        <f>E931*(K931-L931-M931)*IF(F931="GHS",1,Assumptions!$B$4)</f>
        <v>39181328.834083326</v>
      </c>
      <c r="O931" s="15">
        <f t="shared" ca="1" si="101"/>
        <v>100</v>
      </c>
      <c r="P931" s="15" t="str">
        <f t="shared" ca="1" si="102"/>
        <v>91-180d</v>
      </c>
      <c r="Q931" s="17">
        <f ca="1">IF(P931="0-90d",0,IF(P931="91-180d",INDEX(Assumptions!$F$8:$F$12,MATCH(B931,Assumptions!$A$8:$A$12,0)),IF(P931="181-365d",INDEX(Assumptions!$G$8:$G$12,MATCH(B931,Assumptions!$A$8:$A$12,0)),INDEX(Assumptions!$H$8:$H$12,MATCH(B931,Assumptions!$A$8:$A$12,0)))))</f>
        <v>0.05</v>
      </c>
      <c r="R931" s="14">
        <f t="shared" ca="1" si="103"/>
        <v>1519310.4675</v>
      </c>
      <c r="S931" s="14">
        <f t="shared" si="104"/>
        <v>0</v>
      </c>
      <c r="T931" s="11" t="s">
        <v>39</v>
      </c>
      <c r="U931" s="18" t="s">
        <v>26</v>
      </c>
    </row>
    <row r="932" spans="1:21" ht="15" customHeight="1" x14ac:dyDescent="0.15">
      <c r="A932" s="10" t="s">
        <v>980</v>
      </c>
      <c r="B932" s="11" t="s">
        <v>46</v>
      </c>
      <c r="C932" s="11" t="s">
        <v>52</v>
      </c>
      <c r="D932" s="12">
        <v>45775</v>
      </c>
      <c r="E932" s="11">
        <v>3776</v>
      </c>
      <c r="F932" s="11" t="s">
        <v>33</v>
      </c>
      <c r="G932" s="13">
        <v>776559.38</v>
      </c>
      <c r="H932" s="14">
        <f t="shared" si="98"/>
        <v>2932288218.8800001</v>
      </c>
      <c r="I932" s="14">
        <f>IF(F932="GHS",H932,H932*Assumptions!$B$4)</f>
        <v>2932288218.8800001</v>
      </c>
      <c r="J932" s="15" t="str">
        <f>INDEX(Assumptions!$B$8:$B$12,MATCH(B932,Assumptions!$A$8:$A$12,0))</f>
        <v>Specific Identification</v>
      </c>
      <c r="K932" s="16">
        <f>G932/(1-INDEX(Assumptions!$D$8:$D$12,MATCH(B932,Assumptions!$A$8:$A$12,0)))</f>
        <v>995588.94871794875</v>
      </c>
      <c r="L932" s="16">
        <f t="shared" si="99"/>
        <v>23296.7814</v>
      </c>
      <c r="M932" s="16">
        <f t="shared" si="100"/>
        <v>49779.44743589744</v>
      </c>
      <c r="N932" s="14">
        <f>E932*(K932-L932-M932)*IF(F932="GHS",1,Assumptions!$B$4)</f>
        <v>3483408030.2746258</v>
      </c>
      <c r="O932" s="15">
        <f t="shared" ca="1" si="101"/>
        <v>511</v>
      </c>
      <c r="P932" s="15" t="str">
        <f t="shared" ca="1" si="102"/>
        <v>365d+</v>
      </c>
      <c r="Q932" s="17">
        <f ca="1">IF(P932="0-90d",0,IF(P932="91-180d",INDEX(Assumptions!$F$8:$F$12,MATCH(B932,Assumptions!$A$8:$A$12,0)),IF(P932="181-365d",INDEX(Assumptions!$G$8:$G$12,MATCH(B932,Assumptions!$A$8:$A$12,0)),INDEX(Assumptions!$H$8:$H$12,MATCH(B932,Assumptions!$A$8:$A$12,0)))))</f>
        <v>0.15</v>
      </c>
      <c r="R932" s="14">
        <f t="shared" ca="1" si="103"/>
        <v>439843232.83200002</v>
      </c>
      <c r="S932" s="14">
        <f t="shared" ca="1" si="104"/>
        <v>2492444986.0480003</v>
      </c>
      <c r="T932" s="11" t="s">
        <v>25</v>
      </c>
      <c r="U932" s="18" t="s">
        <v>26</v>
      </c>
    </row>
    <row r="933" spans="1:21" ht="15" customHeight="1" x14ac:dyDescent="0.15">
      <c r="A933" s="10" t="s">
        <v>981</v>
      </c>
      <c r="B933" s="11" t="s">
        <v>22</v>
      </c>
      <c r="C933" s="11" t="s">
        <v>23</v>
      </c>
      <c r="D933" s="12">
        <v>45925</v>
      </c>
      <c r="E933" s="11">
        <v>2724</v>
      </c>
      <c r="F933" s="11" t="s">
        <v>24</v>
      </c>
      <c r="G933" s="13">
        <v>8407.2900000000009</v>
      </c>
      <c r="H933" s="14">
        <f t="shared" si="98"/>
        <v>22901457.960000001</v>
      </c>
      <c r="I933" s="14">
        <f>IF(F933="GHS",H933,H933*Assumptions!$B$4)</f>
        <v>247335745.96800002</v>
      </c>
      <c r="J933" s="15" t="str">
        <f>INDEX(Assumptions!$B$8:$B$12,MATCH(B933,Assumptions!$A$8:$A$12,0))</f>
        <v>FIFO</v>
      </c>
      <c r="K933" s="16">
        <f>G933/(1-INDEX(Assumptions!$D$8:$D$12,MATCH(B933,Assumptions!$A$8:$A$12,0)))</f>
        <v>10252.792682926829</v>
      </c>
      <c r="L933" s="16">
        <f t="shared" si="99"/>
        <v>252.21870000000001</v>
      </c>
      <c r="M933" s="16">
        <f t="shared" si="100"/>
        <v>512.63963414634145</v>
      </c>
      <c r="N933" s="14">
        <f>E933*(K933-L933-M933)*IF(F933="GHS",1,Assumptions!$B$4)</f>
        <v>279127438.19364291</v>
      </c>
      <c r="O933" s="15">
        <f t="shared" ca="1" si="101"/>
        <v>361</v>
      </c>
      <c r="P933" s="15" t="str">
        <f t="shared" ca="1" si="102"/>
        <v>181-365d</v>
      </c>
      <c r="Q933" s="17">
        <f ca="1">IF(P933="0-90d",0,IF(P933="91-180d",INDEX(Assumptions!$F$8:$F$12,MATCH(B933,Assumptions!$A$8:$A$12,0)),IF(P933="181-365d",INDEX(Assumptions!$G$8:$G$12,MATCH(B933,Assumptions!$A$8:$A$12,0)),INDEX(Assumptions!$H$8:$H$12,MATCH(B933,Assumptions!$A$8:$A$12,0)))))</f>
        <v>0.15</v>
      </c>
      <c r="R933" s="14">
        <f t="shared" ca="1" si="103"/>
        <v>37100361.895199999</v>
      </c>
      <c r="S933" s="14">
        <f t="shared" ca="1" si="104"/>
        <v>210235384.07280004</v>
      </c>
      <c r="T933" s="11" t="s">
        <v>25</v>
      </c>
      <c r="U933" s="18" t="s">
        <v>26</v>
      </c>
    </row>
    <row r="934" spans="1:21" ht="15" customHeight="1" x14ac:dyDescent="0.15">
      <c r="A934" s="10" t="s">
        <v>982</v>
      </c>
      <c r="B934" s="11" t="s">
        <v>46</v>
      </c>
      <c r="C934" s="11" t="s">
        <v>47</v>
      </c>
      <c r="D934" s="12">
        <v>45994</v>
      </c>
      <c r="E934" s="11">
        <v>2585</v>
      </c>
      <c r="F934" s="11" t="s">
        <v>33</v>
      </c>
      <c r="G934" s="13">
        <v>464104.16</v>
      </c>
      <c r="H934" s="14">
        <f t="shared" si="98"/>
        <v>1199709253.5999999</v>
      </c>
      <c r="I934" s="14">
        <f>IF(F934="GHS",H934,H934*Assumptions!$B$4)</f>
        <v>1199709253.5999999</v>
      </c>
      <c r="J934" s="15" t="str">
        <f>INDEX(Assumptions!$B$8:$B$12,MATCH(B934,Assumptions!$A$8:$A$12,0))</f>
        <v>Specific Identification</v>
      </c>
      <c r="K934" s="16">
        <f>G934/(1-INDEX(Assumptions!$D$8:$D$12,MATCH(B934,Assumptions!$A$8:$A$12,0)))</f>
        <v>595005.33333333326</v>
      </c>
      <c r="L934" s="16">
        <f t="shared" si="99"/>
        <v>13923.1248</v>
      </c>
      <c r="M934" s="16">
        <f t="shared" si="100"/>
        <v>29750.266666666663</v>
      </c>
      <c r="N934" s="14">
        <f>E934*(K934-L934-M934)*IF(F934="GHS",1,Assumptions!$B$4)</f>
        <v>1425193069.725333</v>
      </c>
      <c r="O934" s="15">
        <f t="shared" ca="1" si="101"/>
        <v>292</v>
      </c>
      <c r="P934" s="15" t="str">
        <f t="shared" ca="1" si="102"/>
        <v>181-365d</v>
      </c>
      <c r="Q934" s="17">
        <f ca="1">IF(P934="0-90d",0,IF(P934="91-180d",INDEX(Assumptions!$F$8:$F$12,MATCH(B934,Assumptions!$A$8:$A$12,0)),IF(P934="181-365d",INDEX(Assumptions!$G$8:$G$12,MATCH(B934,Assumptions!$A$8:$A$12,0)),INDEX(Assumptions!$H$8:$H$12,MATCH(B934,Assumptions!$A$8:$A$12,0)))))</f>
        <v>0.05</v>
      </c>
      <c r="R934" s="14">
        <f t="shared" ca="1" si="103"/>
        <v>59985462.68</v>
      </c>
      <c r="S934" s="14">
        <f t="shared" ca="1" si="104"/>
        <v>1139723790.9199998</v>
      </c>
      <c r="T934" s="11" t="s">
        <v>25</v>
      </c>
      <c r="U934" s="18" t="s">
        <v>36</v>
      </c>
    </row>
    <row r="935" spans="1:21" ht="15" customHeight="1" x14ac:dyDescent="0.15">
      <c r="A935" s="10" t="s">
        <v>983</v>
      </c>
      <c r="B935" s="11" t="s">
        <v>46</v>
      </c>
      <c r="C935" s="11" t="s">
        <v>47</v>
      </c>
      <c r="D935" s="12">
        <v>45817</v>
      </c>
      <c r="E935" s="11">
        <v>578</v>
      </c>
      <c r="F935" s="11" t="s">
        <v>33</v>
      </c>
      <c r="G935" s="13">
        <v>350100.41</v>
      </c>
      <c r="H935" s="14">
        <f t="shared" si="98"/>
        <v>202358036.97999999</v>
      </c>
      <c r="I935" s="14">
        <f>IF(F935="GHS",H935,H935*Assumptions!$B$4)</f>
        <v>202358036.97999999</v>
      </c>
      <c r="J935" s="15" t="str">
        <f>INDEX(Assumptions!$B$8:$B$12,MATCH(B935,Assumptions!$A$8:$A$12,0))</f>
        <v>Specific Identification</v>
      </c>
      <c r="K935" s="16">
        <f>G935/(1-INDEX(Assumptions!$D$8:$D$12,MATCH(B935,Assumptions!$A$8:$A$12,0)))</f>
        <v>448846.67948717944</v>
      </c>
      <c r="L935" s="16">
        <f t="shared" si="99"/>
        <v>10503.012299999999</v>
      </c>
      <c r="M935" s="16">
        <f t="shared" si="100"/>
        <v>22442.333974358975</v>
      </c>
      <c r="N935" s="14">
        <f>E935*(K935-L935-M935)*IF(F935="GHS",1,Assumptions!$B$4)</f>
        <v>240390970.59701023</v>
      </c>
      <c r="O935" s="15">
        <f t="shared" ca="1" si="101"/>
        <v>469</v>
      </c>
      <c r="P935" s="15" t="str">
        <f t="shared" ca="1" si="102"/>
        <v>365d+</v>
      </c>
      <c r="Q935" s="17">
        <f ca="1">IF(P935="0-90d",0,IF(P935="91-180d",INDEX(Assumptions!$F$8:$F$12,MATCH(B935,Assumptions!$A$8:$A$12,0)),IF(P935="181-365d",INDEX(Assumptions!$G$8:$G$12,MATCH(B935,Assumptions!$A$8:$A$12,0)),INDEX(Assumptions!$H$8:$H$12,MATCH(B935,Assumptions!$A$8:$A$12,0)))))</f>
        <v>0.15</v>
      </c>
      <c r="R935" s="14">
        <f t="shared" ca="1" si="103"/>
        <v>30353705.546999998</v>
      </c>
      <c r="S935" s="14">
        <f t="shared" ca="1" si="104"/>
        <v>172004331.433</v>
      </c>
      <c r="T935" s="11" t="s">
        <v>25</v>
      </c>
      <c r="U935" s="18" t="s">
        <v>26</v>
      </c>
    </row>
    <row r="936" spans="1:21" ht="15" customHeight="1" x14ac:dyDescent="0.15">
      <c r="A936" s="10" t="s">
        <v>984</v>
      </c>
      <c r="B936" s="11" t="s">
        <v>31</v>
      </c>
      <c r="C936" s="11" t="s">
        <v>76</v>
      </c>
      <c r="D936" s="12">
        <v>46037</v>
      </c>
      <c r="E936" s="11">
        <v>4080</v>
      </c>
      <c r="F936" s="11" t="s">
        <v>33</v>
      </c>
      <c r="G936" s="13">
        <v>2872.15</v>
      </c>
      <c r="H936" s="14">
        <f t="shared" si="98"/>
        <v>11718372</v>
      </c>
      <c r="I936" s="14">
        <f>IF(F936="GHS",H936,H936*Assumptions!$B$4)</f>
        <v>11718372</v>
      </c>
      <c r="J936" s="15" t="str">
        <f>INDEX(Assumptions!$B$8:$B$12,MATCH(B936,Assumptions!$A$8:$A$12,0))</f>
        <v>Weighted Average</v>
      </c>
      <c r="K936" s="16">
        <f>G936/(1-INDEX(Assumptions!$D$8:$D$12,MATCH(B936,Assumptions!$A$8:$A$12,0)))</f>
        <v>3989.0972222222226</v>
      </c>
      <c r="L936" s="16">
        <f t="shared" si="99"/>
        <v>86.164500000000004</v>
      </c>
      <c r="M936" s="16">
        <f t="shared" si="100"/>
        <v>199.45486111111114</v>
      </c>
      <c r="N936" s="14">
        <f>E936*(K936-L936-M936)*IF(F936="GHS",1,Assumptions!$B$4)</f>
        <v>15110189.673333334</v>
      </c>
      <c r="O936" s="15">
        <f t="shared" ca="1" si="101"/>
        <v>249</v>
      </c>
      <c r="P936" s="15" t="str">
        <f t="shared" ca="1" si="102"/>
        <v>181-365d</v>
      </c>
      <c r="Q936" s="17">
        <f ca="1">IF(P936="0-90d",0,IF(P936="91-180d",INDEX(Assumptions!$F$8:$F$12,MATCH(B936,Assumptions!$A$8:$A$12,0)),IF(P936="181-365d",INDEX(Assumptions!$G$8:$G$12,MATCH(B936,Assumptions!$A$8:$A$12,0)),INDEX(Assumptions!$H$8:$H$12,MATCH(B936,Assumptions!$A$8:$A$12,0)))))</f>
        <v>0.2</v>
      </c>
      <c r="R936" s="14">
        <f t="shared" ca="1" si="103"/>
        <v>2343674.4</v>
      </c>
      <c r="S936" s="14">
        <f t="shared" ca="1" si="104"/>
        <v>9374697.5999999996</v>
      </c>
      <c r="T936" s="11" t="s">
        <v>25</v>
      </c>
      <c r="U936" s="18" t="s">
        <v>26</v>
      </c>
    </row>
    <row r="937" spans="1:21" ht="15" customHeight="1" x14ac:dyDescent="0.15">
      <c r="A937" s="10" t="s">
        <v>985</v>
      </c>
      <c r="B937" s="11" t="s">
        <v>22</v>
      </c>
      <c r="C937" s="11" t="s">
        <v>81</v>
      </c>
      <c r="D937" s="12">
        <v>45962</v>
      </c>
      <c r="E937" s="11">
        <v>3125</v>
      </c>
      <c r="F937" s="11" t="s">
        <v>24</v>
      </c>
      <c r="G937" s="13">
        <v>13962.9</v>
      </c>
      <c r="H937" s="14">
        <f t="shared" si="98"/>
        <v>43634062.5</v>
      </c>
      <c r="I937" s="14">
        <f>IF(F937="GHS",H937,H937*Assumptions!$B$4)</f>
        <v>471247875.00000006</v>
      </c>
      <c r="J937" s="15" t="str">
        <f>INDEX(Assumptions!$B$8:$B$12,MATCH(B937,Assumptions!$A$8:$A$12,0))</f>
        <v>FIFO</v>
      </c>
      <c r="K937" s="16">
        <f>G937/(1-INDEX(Assumptions!$D$8:$D$12,MATCH(B937,Assumptions!$A$8:$A$12,0)))</f>
        <v>17027.92682926829</v>
      </c>
      <c r="L937" s="16">
        <f t="shared" si="99"/>
        <v>418.887</v>
      </c>
      <c r="M937" s="16">
        <f t="shared" si="100"/>
        <v>851.3963414634145</v>
      </c>
      <c r="N937" s="14">
        <f>E937*(K937-L937-M937)*IF(F937="GHS",1,Assumptions!$B$4)</f>
        <v>531820467.71341467</v>
      </c>
      <c r="O937" s="15">
        <f t="shared" ca="1" si="101"/>
        <v>324</v>
      </c>
      <c r="P937" s="15" t="str">
        <f t="shared" ca="1" si="102"/>
        <v>181-365d</v>
      </c>
      <c r="Q937" s="17">
        <f ca="1">IF(P937="0-90d",0,IF(P937="91-180d",INDEX(Assumptions!$F$8:$F$12,MATCH(B937,Assumptions!$A$8:$A$12,0)),IF(P937="181-365d",INDEX(Assumptions!$G$8:$G$12,MATCH(B937,Assumptions!$A$8:$A$12,0)),INDEX(Assumptions!$H$8:$H$12,MATCH(B937,Assumptions!$A$8:$A$12,0)))))</f>
        <v>0.15</v>
      </c>
      <c r="R937" s="14">
        <f t="shared" ca="1" si="103"/>
        <v>70687181.25</v>
      </c>
      <c r="S937" s="14">
        <f t="shared" ca="1" si="104"/>
        <v>400560693.75000006</v>
      </c>
      <c r="T937" s="11" t="s">
        <v>25</v>
      </c>
      <c r="U937" s="18" t="s">
        <v>26</v>
      </c>
    </row>
    <row r="938" spans="1:21" ht="15" customHeight="1" x14ac:dyDescent="0.15">
      <c r="A938" s="10" t="s">
        <v>986</v>
      </c>
      <c r="B938" s="11" t="s">
        <v>41</v>
      </c>
      <c r="C938" s="11" t="s">
        <v>49</v>
      </c>
      <c r="D938" s="12">
        <v>45859</v>
      </c>
      <c r="E938" s="11">
        <v>2312</v>
      </c>
      <c r="F938" s="11" t="s">
        <v>33</v>
      </c>
      <c r="G938" s="13">
        <v>1257.73</v>
      </c>
      <c r="H938" s="14">
        <f t="shared" si="98"/>
        <v>2907871.7600000002</v>
      </c>
      <c r="I938" s="14">
        <f>IF(F938="GHS",H938,H938*Assumptions!$B$4)</f>
        <v>2907871.7600000002</v>
      </c>
      <c r="J938" s="15" t="str">
        <f>INDEX(Assumptions!$B$8:$B$12,MATCH(B938,Assumptions!$A$8:$A$12,0))</f>
        <v>Weighted Average</v>
      </c>
      <c r="K938" s="16">
        <f>G938/(1-INDEX(Assumptions!$D$8:$D$12,MATCH(B938,Assumptions!$A$8:$A$12,0)))</f>
        <v>1934.9692307692308</v>
      </c>
      <c r="L938" s="16">
        <f t="shared" si="99"/>
        <v>37.731899999999996</v>
      </c>
      <c r="M938" s="16">
        <f t="shared" si="100"/>
        <v>96.748461538461541</v>
      </c>
      <c r="N938" s="14">
        <f>E938*(K938-L938-M938)*IF(F938="GHS",1,Assumptions!$B$4)</f>
        <v>4162730.2656615386</v>
      </c>
      <c r="O938" s="15">
        <f t="shared" ca="1" si="101"/>
        <v>427</v>
      </c>
      <c r="P938" s="15" t="str">
        <f t="shared" ca="1" si="102"/>
        <v>365d+</v>
      </c>
      <c r="Q938" s="17">
        <f ca="1">IF(P938="0-90d",0,IF(P938="91-180d",INDEX(Assumptions!$F$8:$F$12,MATCH(B938,Assumptions!$A$8:$A$12,0)),IF(P938="181-365d",INDEX(Assumptions!$G$8:$G$12,MATCH(B938,Assumptions!$A$8:$A$12,0)),INDEX(Assumptions!$H$8:$H$12,MATCH(B938,Assumptions!$A$8:$A$12,0)))))</f>
        <v>0.8</v>
      </c>
      <c r="R938" s="14">
        <f t="shared" ca="1" si="103"/>
        <v>2326297.4080000003</v>
      </c>
      <c r="S938" s="14">
        <f t="shared" ca="1" si="104"/>
        <v>581574.35199999996</v>
      </c>
      <c r="T938" s="11" t="s">
        <v>25</v>
      </c>
      <c r="U938" s="18" t="s">
        <v>26</v>
      </c>
    </row>
    <row r="939" spans="1:21" ht="15" customHeight="1" x14ac:dyDescent="0.15">
      <c r="A939" s="10" t="s">
        <v>987</v>
      </c>
      <c r="B939" s="11" t="s">
        <v>31</v>
      </c>
      <c r="C939" s="11" t="s">
        <v>76</v>
      </c>
      <c r="D939" s="12">
        <v>46037</v>
      </c>
      <c r="E939" s="11">
        <v>2386</v>
      </c>
      <c r="F939" s="11" t="s">
        <v>33</v>
      </c>
      <c r="G939" s="13">
        <v>3955.79</v>
      </c>
      <c r="H939" s="14">
        <f t="shared" si="98"/>
        <v>9438514.9399999995</v>
      </c>
      <c r="I939" s="14">
        <f>IF(F939="GHS",H939,H939*Assumptions!$B$4)</f>
        <v>9438514.9399999995</v>
      </c>
      <c r="J939" s="15" t="str">
        <f>INDEX(Assumptions!$B$8:$B$12,MATCH(B939,Assumptions!$A$8:$A$12,0))</f>
        <v>Weighted Average</v>
      </c>
      <c r="K939" s="16">
        <f>G939/(1-INDEX(Assumptions!$D$8:$D$12,MATCH(B939,Assumptions!$A$8:$A$12,0)))</f>
        <v>5494.1527777777783</v>
      </c>
      <c r="L939" s="16">
        <f t="shared" si="99"/>
        <v>118.6737</v>
      </c>
      <c r="M939" s="16">
        <f t="shared" si="100"/>
        <v>274.70763888888894</v>
      </c>
      <c r="N939" s="14">
        <f>E939*(K939-L939-M939)*IF(F939="GHS",1,Assumptions!$B$4)</f>
        <v>12170440.65318889</v>
      </c>
      <c r="O939" s="15">
        <f t="shared" ca="1" si="101"/>
        <v>249</v>
      </c>
      <c r="P939" s="15" t="str">
        <f t="shared" ca="1" si="102"/>
        <v>181-365d</v>
      </c>
      <c r="Q939" s="17">
        <f ca="1">IF(P939="0-90d",0,IF(P939="91-180d",INDEX(Assumptions!$F$8:$F$12,MATCH(B939,Assumptions!$A$8:$A$12,0)),IF(P939="181-365d",INDEX(Assumptions!$G$8:$G$12,MATCH(B939,Assumptions!$A$8:$A$12,0)),INDEX(Assumptions!$H$8:$H$12,MATCH(B939,Assumptions!$A$8:$A$12,0)))))</f>
        <v>0.2</v>
      </c>
      <c r="R939" s="14">
        <f t="shared" ca="1" si="103"/>
        <v>1887702.9879999999</v>
      </c>
      <c r="S939" s="14">
        <f t="shared" ca="1" si="104"/>
        <v>7550811.9519999996</v>
      </c>
      <c r="T939" s="11" t="s">
        <v>25</v>
      </c>
      <c r="U939" s="18" t="s">
        <v>26</v>
      </c>
    </row>
    <row r="940" spans="1:21" ht="15" customHeight="1" x14ac:dyDescent="0.15">
      <c r="A940" s="10" t="s">
        <v>988</v>
      </c>
      <c r="B940" s="11" t="s">
        <v>22</v>
      </c>
      <c r="C940" s="11" t="s">
        <v>81</v>
      </c>
      <c r="D940" s="12">
        <v>45971</v>
      </c>
      <c r="E940" s="11">
        <v>2453</v>
      </c>
      <c r="F940" s="11" t="s">
        <v>24</v>
      </c>
      <c r="G940" s="13">
        <v>24572.95</v>
      </c>
      <c r="H940" s="14">
        <f t="shared" si="98"/>
        <v>60277446.350000001</v>
      </c>
      <c r="I940" s="14">
        <f>IF(F940="GHS",H940,H940*Assumptions!$B$4)</f>
        <v>650996420.58000004</v>
      </c>
      <c r="J940" s="15" t="str">
        <f>INDEX(Assumptions!$B$8:$B$12,MATCH(B940,Assumptions!$A$8:$A$12,0))</f>
        <v>FIFO</v>
      </c>
      <c r="K940" s="16">
        <f>G940/(1-INDEX(Assumptions!$D$8:$D$12,MATCH(B940,Assumptions!$A$8:$A$12,0)))</f>
        <v>29967.012195121948</v>
      </c>
      <c r="L940" s="16">
        <f t="shared" si="99"/>
        <v>737.18849999999998</v>
      </c>
      <c r="M940" s="16">
        <f t="shared" si="100"/>
        <v>1498.3506097560976</v>
      </c>
      <c r="N940" s="14">
        <f>E940*(K940-L940-M940)*IF(F940="GHS",1,Assumptions!$B$4)</f>
        <v>734673277.56674635</v>
      </c>
      <c r="O940" s="15">
        <f t="shared" ca="1" si="101"/>
        <v>315</v>
      </c>
      <c r="P940" s="15" t="str">
        <f t="shared" ca="1" si="102"/>
        <v>181-365d</v>
      </c>
      <c r="Q940" s="17">
        <f ca="1">IF(P940="0-90d",0,IF(P940="91-180d",INDEX(Assumptions!$F$8:$F$12,MATCH(B940,Assumptions!$A$8:$A$12,0)),IF(P940="181-365d",INDEX(Assumptions!$G$8:$G$12,MATCH(B940,Assumptions!$A$8:$A$12,0)),INDEX(Assumptions!$H$8:$H$12,MATCH(B940,Assumptions!$A$8:$A$12,0)))))</f>
        <v>0.15</v>
      </c>
      <c r="R940" s="14">
        <f t="shared" ca="1" si="103"/>
        <v>97649463.086999997</v>
      </c>
      <c r="S940" s="14">
        <f t="shared" ca="1" si="104"/>
        <v>553346957.49300003</v>
      </c>
      <c r="T940" s="11" t="s">
        <v>25</v>
      </c>
      <c r="U940" s="18" t="s">
        <v>26</v>
      </c>
    </row>
    <row r="941" spans="1:21" ht="15" customHeight="1" x14ac:dyDescent="0.15">
      <c r="A941" s="10" t="s">
        <v>989</v>
      </c>
      <c r="B941" s="11" t="s">
        <v>41</v>
      </c>
      <c r="C941" s="11" t="s">
        <v>115</v>
      </c>
      <c r="D941" s="12">
        <v>45778</v>
      </c>
      <c r="E941" s="11">
        <v>4905</v>
      </c>
      <c r="F941" s="11" t="s">
        <v>33</v>
      </c>
      <c r="G941" s="13">
        <v>223.11</v>
      </c>
      <c r="H941" s="14">
        <f t="shared" si="98"/>
        <v>1094354.55</v>
      </c>
      <c r="I941" s="14">
        <f>IF(F941="GHS",H941,H941*Assumptions!$B$4)</f>
        <v>1094354.55</v>
      </c>
      <c r="J941" s="15" t="str">
        <f>INDEX(Assumptions!$B$8:$B$12,MATCH(B941,Assumptions!$A$8:$A$12,0))</f>
        <v>Weighted Average</v>
      </c>
      <c r="K941" s="16">
        <f>G941/(1-INDEX(Assumptions!$D$8:$D$12,MATCH(B941,Assumptions!$A$8:$A$12,0)))</f>
        <v>343.24615384615385</v>
      </c>
      <c r="L941" s="16">
        <f t="shared" si="99"/>
        <v>6.6932999999999998</v>
      </c>
      <c r="M941" s="16">
        <f t="shared" si="100"/>
        <v>17.162307692307692</v>
      </c>
      <c r="N941" s="14">
        <f>E941*(K941-L941-M941)*IF(F941="GHS",1,Assumptions!$B$4)</f>
        <v>1566610.6288846151</v>
      </c>
      <c r="O941" s="15">
        <f t="shared" ca="1" si="101"/>
        <v>508</v>
      </c>
      <c r="P941" s="15" t="str">
        <f t="shared" ca="1" si="102"/>
        <v>365d+</v>
      </c>
      <c r="Q941" s="17">
        <f ca="1">IF(P941="0-90d",0,IF(P941="91-180d",INDEX(Assumptions!$F$8:$F$12,MATCH(B941,Assumptions!$A$8:$A$12,0)),IF(P941="181-365d",INDEX(Assumptions!$G$8:$G$12,MATCH(B941,Assumptions!$A$8:$A$12,0)),INDEX(Assumptions!$H$8:$H$12,MATCH(B941,Assumptions!$A$8:$A$12,0)))))</f>
        <v>0.8</v>
      </c>
      <c r="R941" s="14">
        <f t="shared" ca="1" si="103"/>
        <v>875483.64000000013</v>
      </c>
      <c r="S941" s="14">
        <f t="shared" ca="1" si="104"/>
        <v>218870.90999999992</v>
      </c>
      <c r="T941" s="11" t="s">
        <v>50</v>
      </c>
      <c r="U941" s="18" t="s">
        <v>36</v>
      </c>
    </row>
    <row r="942" spans="1:21" ht="15" customHeight="1" x14ac:dyDescent="0.15">
      <c r="A942" s="10" t="s">
        <v>990</v>
      </c>
      <c r="B942" s="11" t="s">
        <v>41</v>
      </c>
      <c r="C942" s="11" t="s">
        <v>42</v>
      </c>
      <c r="D942" s="12">
        <v>46105</v>
      </c>
      <c r="E942" s="11">
        <v>2233</v>
      </c>
      <c r="F942" s="11" t="s">
        <v>33</v>
      </c>
      <c r="G942" s="13">
        <v>294.62</v>
      </c>
      <c r="H942" s="14">
        <f t="shared" si="98"/>
        <v>657886.46</v>
      </c>
      <c r="I942" s="14">
        <f>IF(F942="GHS",H942,H942*Assumptions!$B$4)</f>
        <v>657886.46</v>
      </c>
      <c r="J942" s="15" t="str">
        <f>INDEX(Assumptions!$B$8:$B$12,MATCH(B942,Assumptions!$A$8:$A$12,0))</f>
        <v>Weighted Average</v>
      </c>
      <c r="K942" s="16">
        <f>G942/(1-INDEX(Assumptions!$D$8:$D$12,MATCH(B942,Assumptions!$A$8:$A$12,0)))</f>
        <v>453.26153846153846</v>
      </c>
      <c r="L942" s="16">
        <f t="shared" si="99"/>
        <v>8.8385999999999996</v>
      </c>
      <c r="M942" s="16">
        <f t="shared" si="100"/>
        <v>22.663076923076925</v>
      </c>
      <c r="N942" s="14">
        <f>E942*(K942-L942-M942)*IF(F942="GHS",1,Assumptions!$B$4)</f>
        <v>941789.77081538469</v>
      </c>
      <c r="O942" s="15">
        <f t="shared" ca="1" si="101"/>
        <v>181</v>
      </c>
      <c r="P942" s="15" t="str">
        <f t="shared" ca="1" si="102"/>
        <v>181-365d</v>
      </c>
      <c r="Q942" s="17">
        <f ca="1">IF(P942="0-90d",0,IF(P942="91-180d",INDEX(Assumptions!$F$8:$F$12,MATCH(B942,Assumptions!$A$8:$A$12,0)),IF(P942="181-365d",INDEX(Assumptions!$G$8:$G$12,MATCH(B942,Assumptions!$A$8:$A$12,0)),INDEX(Assumptions!$H$8:$H$12,MATCH(B942,Assumptions!$A$8:$A$12,0)))))</f>
        <v>0.35</v>
      </c>
      <c r="R942" s="14">
        <f t="shared" ca="1" si="103"/>
        <v>230260.26099999997</v>
      </c>
      <c r="S942" s="14">
        <f t="shared" ca="1" si="104"/>
        <v>427626.19900000002</v>
      </c>
      <c r="T942" s="11" t="s">
        <v>25</v>
      </c>
      <c r="U942" s="18" t="s">
        <v>26</v>
      </c>
    </row>
    <row r="943" spans="1:21" ht="15" customHeight="1" x14ac:dyDescent="0.15">
      <c r="A943" s="10" t="s">
        <v>991</v>
      </c>
      <c r="B943" s="11" t="s">
        <v>41</v>
      </c>
      <c r="C943" s="11" t="s">
        <v>49</v>
      </c>
      <c r="D943" s="12">
        <v>45806</v>
      </c>
      <c r="E943" s="11">
        <v>1618</v>
      </c>
      <c r="F943" s="11" t="s">
        <v>33</v>
      </c>
      <c r="G943" s="13">
        <v>710.65</v>
      </c>
      <c r="H943" s="14">
        <f t="shared" si="98"/>
        <v>1149831.7</v>
      </c>
      <c r="I943" s="14">
        <f>IF(F943="GHS",H943,H943*Assumptions!$B$4)</f>
        <v>1149831.7</v>
      </c>
      <c r="J943" s="15" t="str">
        <f>INDEX(Assumptions!$B$8:$B$12,MATCH(B943,Assumptions!$A$8:$A$12,0))</f>
        <v>Weighted Average</v>
      </c>
      <c r="K943" s="16">
        <f>G943/(1-INDEX(Assumptions!$D$8:$D$12,MATCH(B943,Assumptions!$A$8:$A$12,0)))</f>
        <v>1093.3076923076922</v>
      </c>
      <c r="L943" s="16">
        <f t="shared" si="99"/>
        <v>21.319499999999998</v>
      </c>
      <c r="M943" s="16">
        <f t="shared" si="100"/>
        <v>54.66538461538461</v>
      </c>
      <c r="N943" s="14">
        <f>E943*(K943-L943-M943)*IF(F943="GHS",1,Assumptions!$B$4)</f>
        <v>1646028.3028461535</v>
      </c>
      <c r="O943" s="15">
        <f t="shared" ca="1" si="101"/>
        <v>480</v>
      </c>
      <c r="P943" s="15" t="str">
        <f t="shared" ca="1" si="102"/>
        <v>365d+</v>
      </c>
      <c r="Q943" s="17">
        <f ca="1">IF(P943="0-90d",0,IF(P943="91-180d",INDEX(Assumptions!$F$8:$F$12,MATCH(B943,Assumptions!$A$8:$A$12,0)),IF(P943="181-365d",INDEX(Assumptions!$G$8:$G$12,MATCH(B943,Assumptions!$A$8:$A$12,0)),INDEX(Assumptions!$H$8:$H$12,MATCH(B943,Assumptions!$A$8:$A$12,0)))))</f>
        <v>0.8</v>
      </c>
      <c r="R943" s="14">
        <f t="shared" ca="1" si="103"/>
        <v>919865.36</v>
      </c>
      <c r="S943" s="14">
        <f t="shared" ca="1" si="104"/>
        <v>229966.33999999997</v>
      </c>
      <c r="T943" s="11" t="s">
        <v>25</v>
      </c>
      <c r="U943" s="18" t="s">
        <v>26</v>
      </c>
    </row>
    <row r="944" spans="1:21" ht="15" customHeight="1" x14ac:dyDescent="0.15">
      <c r="A944" s="10" t="s">
        <v>992</v>
      </c>
      <c r="B944" s="11" t="s">
        <v>28</v>
      </c>
      <c r="C944" s="11" t="s">
        <v>55</v>
      </c>
      <c r="D944" s="12">
        <v>45868</v>
      </c>
      <c r="E944" s="11">
        <v>1453</v>
      </c>
      <c r="F944" s="11" t="s">
        <v>24</v>
      </c>
      <c r="G944" s="13">
        <v>6346.84</v>
      </c>
      <c r="H944" s="14">
        <f t="shared" si="98"/>
        <v>9221958.5199999996</v>
      </c>
      <c r="I944" s="14">
        <f>IF(F944="GHS",H944,H944*Assumptions!$B$4)</f>
        <v>99597152.016000003</v>
      </c>
      <c r="J944" s="15" t="str">
        <f>INDEX(Assumptions!$B$8:$B$12,MATCH(B944,Assumptions!$A$8:$A$12,0))</f>
        <v>Fair Value Less Costs to Sell</v>
      </c>
      <c r="K944" s="16">
        <f>G944/(1-INDEX(Assumptions!$D$8:$D$12,MATCH(B944,Assumptions!$A$8:$A$12,0)))</f>
        <v>7212.318181818182</v>
      </c>
      <c r="L944" s="16">
        <f t="shared" si="99"/>
        <v>190.40520000000001</v>
      </c>
      <c r="M944" s="16">
        <f t="shared" si="100"/>
        <v>360.6159090909091</v>
      </c>
      <c r="N944" s="14">
        <f>E944*(K944-L944-M944)*IF(F944="GHS",1,Assumptions!$B$4)</f>
        <v>104531738.18406546</v>
      </c>
      <c r="O944" s="15">
        <f t="shared" ca="1" si="101"/>
        <v>418</v>
      </c>
      <c r="P944" s="15" t="str">
        <f t="shared" ca="1" si="102"/>
        <v>365d+</v>
      </c>
      <c r="Q944" s="17">
        <f ca="1">IF(P944="0-90d",0,IF(P944="91-180d",INDEX(Assumptions!$F$8:$F$12,MATCH(B944,Assumptions!$A$8:$A$12,0)),IF(P944="181-365d",INDEX(Assumptions!$G$8:$G$12,MATCH(B944,Assumptions!$A$8:$A$12,0)),INDEX(Assumptions!$H$8:$H$12,MATCH(B944,Assumptions!$A$8:$A$12,0)))))</f>
        <v>0.4</v>
      </c>
      <c r="R944" s="14">
        <f t="shared" ca="1" si="103"/>
        <v>39838860.806400001</v>
      </c>
      <c r="S944" s="14">
        <f t="shared" si="104"/>
        <v>0</v>
      </c>
      <c r="T944" s="11" t="s">
        <v>39</v>
      </c>
      <c r="U944" s="18" t="s">
        <v>26</v>
      </c>
    </row>
    <row r="945" spans="1:21" ht="15" customHeight="1" x14ac:dyDescent="0.15">
      <c r="A945" s="10" t="s">
        <v>993</v>
      </c>
      <c r="B945" s="11" t="s">
        <v>41</v>
      </c>
      <c r="C945" s="11" t="s">
        <v>49</v>
      </c>
      <c r="D945" s="12">
        <v>45949</v>
      </c>
      <c r="E945" s="11">
        <v>2895</v>
      </c>
      <c r="F945" s="11" t="s">
        <v>33</v>
      </c>
      <c r="G945" s="13">
        <v>636.24</v>
      </c>
      <c r="H945" s="14">
        <f t="shared" si="98"/>
        <v>1841914.8</v>
      </c>
      <c r="I945" s="14">
        <f>IF(F945="GHS",H945,H945*Assumptions!$B$4)</f>
        <v>1841914.8</v>
      </c>
      <c r="J945" s="15" t="str">
        <f>INDEX(Assumptions!$B$8:$B$12,MATCH(B945,Assumptions!$A$8:$A$12,0))</f>
        <v>Weighted Average</v>
      </c>
      <c r="K945" s="16">
        <f>G945/(1-INDEX(Assumptions!$D$8:$D$12,MATCH(B945,Assumptions!$A$8:$A$12,0)))</f>
        <v>978.83076923076919</v>
      </c>
      <c r="L945" s="16">
        <f t="shared" si="99"/>
        <v>19.087199999999999</v>
      </c>
      <c r="M945" s="16">
        <f t="shared" si="100"/>
        <v>48.941538461538464</v>
      </c>
      <c r="N945" s="14">
        <f>E945*(K945-L945-M945)*IF(F945="GHS",1,Assumptions!$B$4)</f>
        <v>2636771.8790769228</v>
      </c>
      <c r="O945" s="15">
        <f t="shared" ca="1" si="101"/>
        <v>337</v>
      </c>
      <c r="P945" s="15" t="str">
        <f t="shared" ca="1" si="102"/>
        <v>181-365d</v>
      </c>
      <c r="Q945" s="17">
        <f ca="1">IF(P945="0-90d",0,IF(P945="91-180d",INDEX(Assumptions!$F$8:$F$12,MATCH(B945,Assumptions!$A$8:$A$12,0)),IF(P945="181-365d",INDEX(Assumptions!$G$8:$G$12,MATCH(B945,Assumptions!$A$8:$A$12,0)),INDEX(Assumptions!$H$8:$H$12,MATCH(B945,Assumptions!$A$8:$A$12,0)))))</f>
        <v>0.35</v>
      </c>
      <c r="R945" s="14">
        <f t="shared" ca="1" si="103"/>
        <v>644670.17999999993</v>
      </c>
      <c r="S945" s="14">
        <f t="shared" ca="1" si="104"/>
        <v>1197244.6200000001</v>
      </c>
      <c r="T945" s="11" t="s">
        <v>25</v>
      </c>
      <c r="U945" s="18" t="s">
        <v>26</v>
      </c>
    </row>
    <row r="946" spans="1:21" ht="15" customHeight="1" x14ac:dyDescent="0.15">
      <c r="A946" s="10" t="s">
        <v>994</v>
      </c>
      <c r="B946" s="11" t="s">
        <v>41</v>
      </c>
      <c r="C946" s="11" t="s">
        <v>115</v>
      </c>
      <c r="D946" s="12">
        <v>46141</v>
      </c>
      <c r="E946" s="11">
        <v>1454</v>
      </c>
      <c r="F946" s="11" t="s">
        <v>33</v>
      </c>
      <c r="G946" s="13">
        <v>769.01</v>
      </c>
      <c r="H946" s="14">
        <f t="shared" si="98"/>
        <v>1118140.54</v>
      </c>
      <c r="I946" s="14">
        <f>IF(F946="GHS",H946,H946*Assumptions!$B$4)</f>
        <v>1118140.54</v>
      </c>
      <c r="J946" s="15" t="str">
        <f>INDEX(Assumptions!$B$8:$B$12,MATCH(B946,Assumptions!$A$8:$A$12,0))</f>
        <v>Weighted Average</v>
      </c>
      <c r="K946" s="16">
        <f>G946/(1-INDEX(Assumptions!$D$8:$D$12,MATCH(B946,Assumptions!$A$8:$A$12,0)))</f>
        <v>1183.0923076923077</v>
      </c>
      <c r="L946" s="16">
        <f t="shared" si="99"/>
        <v>23.0703</v>
      </c>
      <c r="M946" s="16">
        <f t="shared" si="100"/>
        <v>59.15461538461539</v>
      </c>
      <c r="N946" s="14">
        <f>E946*(K946-L946-M946)*IF(F946="GHS",1,Assumptions!$B$4)</f>
        <v>1600661.1884153844</v>
      </c>
      <c r="O946" s="15">
        <f t="shared" ca="1" si="101"/>
        <v>145</v>
      </c>
      <c r="P946" s="15" t="str">
        <f t="shared" ca="1" si="102"/>
        <v>91-180d</v>
      </c>
      <c r="Q946" s="17">
        <f ca="1">IF(P946="0-90d",0,IF(P946="91-180d",INDEX(Assumptions!$F$8:$F$12,MATCH(B946,Assumptions!$A$8:$A$12,0)),IF(P946="181-365d",INDEX(Assumptions!$G$8:$G$12,MATCH(B946,Assumptions!$A$8:$A$12,0)),INDEX(Assumptions!$H$8:$H$12,MATCH(B946,Assumptions!$A$8:$A$12,0)))))</f>
        <v>0.1</v>
      </c>
      <c r="R946" s="14">
        <f t="shared" ca="1" si="103"/>
        <v>111814.054</v>
      </c>
      <c r="S946" s="14">
        <f t="shared" ca="1" si="104"/>
        <v>1006326.486</v>
      </c>
      <c r="T946" s="11" t="s">
        <v>25</v>
      </c>
      <c r="U946" s="18" t="s">
        <v>36</v>
      </c>
    </row>
    <row r="947" spans="1:21" ht="15" customHeight="1" x14ac:dyDescent="0.15">
      <c r="A947" s="10" t="s">
        <v>995</v>
      </c>
      <c r="B947" s="11" t="s">
        <v>31</v>
      </c>
      <c r="C947" s="11" t="s">
        <v>76</v>
      </c>
      <c r="D947" s="12">
        <v>46159</v>
      </c>
      <c r="E947" s="11">
        <v>3154</v>
      </c>
      <c r="F947" s="11" t="s">
        <v>33</v>
      </c>
      <c r="G947" s="13">
        <v>2060.1799999999998</v>
      </c>
      <c r="H947" s="14">
        <f t="shared" si="98"/>
        <v>6497807.7199999997</v>
      </c>
      <c r="I947" s="14">
        <f>IF(F947="GHS",H947,H947*Assumptions!$B$4)</f>
        <v>6497807.7199999997</v>
      </c>
      <c r="J947" s="15" t="str">
        <f>INDEX(Assumptions!$B$8:$B$12,MATCH(B947,Assumptions!$A$8:$A$12,0))</f>
        <v>Weighted Average</v>
      </c>
      <c r="K947" s="16">
        <f>G947/(1-INDEX(Assumptions!$D$8:$D$12,MATCH(B947,Assumptions!$A$8:$A$12,0)))</f>
        <v>2861.3611111111109</v>
      </c>
      <c r="L947" s="16">
        <f t="shared" si="99"/>
        <v>61.805399999999992</v>
      </c>
      <c r="M947" s="16">
        <f t="shared" si="100"/>
        <v>143.06805555555556</v>
      </c>
      <c r="N947" s="14">
        <f>E947*(K947-L947-M947)*IF(F947="GHS",1,Assumptions!$B$4)</f>
        <v>8378562.0656222207</v>
      </c>
      <c r="O947" s="15">
        <f t="shared" ca="1" si="101"/>
        <v>127</v>
      </c>
      <c r="P947" s="15" t="str">
        <f t="shared" ca="1" si="102"/>
        <v>91-180d</v>
      </c>
      <c r="Q947" s="17">
        <f ca="1">IF(P947="0-90d",0,IF(P947="91-180d",INDEX(Assumptions!$F$8:$F$12,MATCH(B947,Assumptions!$A$8:$A$12,0)),IF(P947="181-365d",INDEX(Assumptions!$G$8:$G$12,MATCH(B947,Assumptions!$A$8:$A$12,0)),INDEX(Assumptions!$H$8:$H$12,MATCH(B947,Assumptions!$A$8:$A$12,0)))))</f>
        <v>0.05</v>
      </c>
      <c r="R947" s="14">
        <f t="shared" ca="1" si="103"/>
        <v>324890.386</v>
      </c>
      <c r="S947" s="14">
        <f t="shared" ca="1" si="104"/>
        <v>6172917.3339999998</v>
      </c>
      <c r="T947" s="11" t="s">
        <v>25</v>
      </c>
      <c r="U947" s="18" t="s">
        <v>26</v>
      </c>
    </row>
    <row r="948" spans="1:21" ht="15" customHeight="1" x14ac:dyDescent="0.15">
      <c r="A948" s="10" t="s">
        <v>996</v>
      </c>
      <c r="B948" s="11" t="s">
        <v>22</v>
      </c>
      <c r="C948" s="11" t="s">
        <v>61</v>
      </c>
      <c r="D948" s="12">
        <v>45792</v>
      </c>
      <c r="E948" s="11">
        <v>60</v>
      </c>
      <c r="F948" s="11" t="s">
        <v>24</v>
      </c>
      <c r="G948" s="13">
        <v>31366.28</v>
      </c>
      <c r="H948" s="14">
        <f t="shared" si="98"/>
        <v>1881976.7999999998</v>
      </c>
      <c r="I948" s="14">
        <f>IF(F948="GHS",H948,H948*Assumptions!$B$4)</f>
        <v>20325349.439999998</v>
      </c>
      <c r="J948" s="15" t="str">
        <f>INDEX(Assumptions!$B$8:$B$12,MATCH(B948,Assumptions!$A$8:$A$12,0))</f>
        <v>FIFO</v>
      </c>
      <c r="K948" s="16">
        <f>G948/(1-INDEX(Assumptions!$D$8:$D$12,MATCH(B948,Assumptions!$A$8:$A$12,0)))</f>
        <v>38251.560975609755</v>
      </c>
      <c r="L948" s="16">
        <f t="shared" si="99"/>
        <v>940.98839999999996</v>
      </c>
      <c r="M948" s="16">
        <f t="shared" si="100"/>
        <v>1912.5780487804877</v>
      </c>
      <c r="N948" s="14">
        <f>E948*(K948-L948-M948)*IF(F948="GHS",1,Assumptions!$B$4)</f>
        <v>22937900.453385368</v>
      </c>
      <c r="O948" s="15">
        <f t="shared" ca="1" si="101"/>
        <v>494</v>
      </c>
      <c r="P948" s="15" t="str">
        <f t="shared" ca="1" si="102"/>
        <v>365d+</v>
      </c>
      <c r="Q948" s="17">
        <f ca="1">IF(P948="0-90d",0,IF(P948="91-180d",INDEX(Assumptions!$F$8:$F$12,MATCH(B948,Assumptions!$A$8:$A$12,0)),IF(P948="181-365d",INDEX(Assumptions!$G$8:$G$12,MATCH(B948,Assumptions!$A$8:$A$12,0)),INDEX(Assumptions!$H$8:$H$12,MATCH(B948,Assumptions!$A$8:$A$12,0)))))</f>
        <v>0.5</v>
      </c>
      <c r="R948" s="14">
        <f t="shared" ca="1" si="103"/>
        <v>10162674.719999999</v>
      </c>
      <c r="S948" s="14">
        <f t="shared" ca="1" si="104"/>
        <v>10162674.719999999</v>
      </c>
      <c r="T948" s="11" t="s">
        <v>25</v>
      </c>
      <c r="U948" s="18" t="s">
        <v>26</v>
      </c>
    </row>
    <row r="949" spans="1:21" ht="15" customHeight="1" x14ac:dyDescent="0.15">
      <c r="A949" s="10" t="s">
        <v>997</v>
      </c>
      <c r="B949" s="11" t="s">
        <v>28</v>
      </c>
      <c r="C949" s="11" t="s">
        <v>29</v>
      </c>
      <c r="D949" s="12">
        <v>45925</v>
      </c>
      <c r="E949" s="11">
        <v>4984</v>
      </c>
      <c r="F949" s="11" t="s">
        <v>24</v>
      </c>
      <c r="G949" s="13">
        <v>9840.2900000000009</v>
      </c>
      <c r="H949" s="14">
        <f t="shared" si="98"/>
        <v>49044005.360000007</v>
      </c>
      <c r="I949" s="14">
        <f>IF(F949="GHS",H949,H949*Assumptions!$B$4)</f>
        <v>529675257.88800013</v>
      </c>
      <c r="J949" s="15" t="str">
        <f>INDEX(Assumptions!$B$8:$B$12,MATCH(B949,Assumptions!$A$8:$A$12,0))</f>
        <v>Fair Value Less Costs to Sell</v>
      </c>
      <c r="K949" s="16">
        <f>G949/(1-INDEX(Assumptions!$D$8:$D$12,MATCH(B949,Assumptions!$A$8:$A$12,0)))</f>
        <v>11182.147727272728</v>
      </c>
      <c r="L949" s="16">
        <f t="shared" si="99"/>
        <v>295.20870000000002</v>
      </c>
      <c r="M949" s="16">
        <f t="shared" si="100"/>
        <v>559.10738636363646</v>
      </c>
      <c r="N949" s="14">
        <f>E949*(K949-L949-M949)*IF(F949="GHS",1,Assumptions!$B$4)</f>
        <v>555918259.30154192</v>
      </c>
      <c r="O949" s="15">
        <f t="shared" ca="1" si="101"/>
        <v>361</v>
      </c>
      <c r="P949" s="15" t="str">
        <f t="shared" ca="1" si="102"/>
        <v>181-365d</v>
      </c>
      <c r="Q949" s="17">
        <f ca="1">IF(P949="0-90d",0,IF(P949="91-180d",INDEX(Assumptions!$F$8:$F$12,MATCH(B949,Assumptions!$A$8:$A$12,0)),IF(P949="181-365d",INDEX(Assumptions!$G$8:$G$12,MATCH(B949,Assumptions!$A$8:$A$12,0)),INDEX(Assumptions!$H$8:$H$12,MATCH(B949,Assumptions!$A$8:$A$12,0)))))</f>
        <v>0.1</v>
      </c>
      <c r="R949" s="14">
        <f t="shared" ca="1" si="103"/>
        <v>52967525.788800016</v>
      </c>
      <c r="S949" s="14">
        <f t="shared" ca="1" si="104"/>
        <v>476707732.09920013</v>
      </c>
      <c r="T949" s="11" t="s">
        <v>25</v>
      </c>
      <c r="U949" s="18" t="s">
        <v>36</v>
      </c>
    </row>
    <row r="950" spans="1:21" ht="15" customHeight="1" x14ac:dyDescent="0.15">
      <c r="A950" s="10" t="s">
        <v>998</v>
      </c>
      <c r="B950" s="11" t="s">
        <v>22</v>
      </c>
      <c r="C950" s="11" t="s">
        <v>23</v>
      </c>
      <c r="D950" s="12">
        <v>45956</v>
      </c>
      <c r="E950" s="11">
        <v>625</v>
      </c>
      <c r="F950" s="11" t="s">
        <v>24</v>
      </c>
      <c r="G950" s="13">
        <v>12768.52</v>
      </c>
      <c r="H950" s="14">
        <f t="shared" si="98"/>
        <v>7980325</v>
      </c>
      <c r="I950" s="14">
        <f>IF(F950="GHS",H950,H950*Assumptions!$B$4)</f>
        <v>86187510</v>
      </c>
      <c r="J950" s="15" t="str">
        <f>INDEX(Assumptions!$B$8:$B$12,MATCH(B950,Assumptions!$A$8:$A$12,0))</f>
        <v>FIFO</v>
      </c>
      <c r="K950" s="16">
        <f>G950/(1-INDEX(Assumptions!$D$8:$D$12,MATCH(B950,Assumptions!$A$8:$A$12,0)))</f>
        <v>15571.365853658535</v>
      </c>
      <c r="L950" s="16">
        <f t="shared" si="99"/>
        <v>383.05560000000003</v>
      </c>
      <c r="M950" s="16">
        <f t="shared" si="100"/>
        <v>778.56829268292677</v>
      </c>
      <c r="N950" s="14">
        <f>E950*(K950-L950-M950)*IF(F950="GHS",1,Assumptions!$B$4)</f>
        <v>97265758.236585364</v>
      </c>
      <c r="O950" s="15">
        <f t="shared" ca="1" si="101"/>
        <v>330</v>
      </c>
      <c r="P950" s="15" t="str">
        <f t="shared" ca="1" si="102"/>
        <v>181-365d</v>
      </c>
      <c r="Q950" s="17">
        <f ca="1">IF(P950="0-90d",0,IF(P950="91-180d",INDEX(Assumptions!$F$8:$F$12,MATCH(B950,Assumptions!$A$8:$A$12,0)),IF(P950="181-365d",INDEX(Assumptions!$G$8:$G$12,MATCH(B950,Assumptions!$A$8:$A$12,0)),INDEX(Assumptions!$H$8:$H$12,MATCH(B950,Assumptions!$A$8:$A$12,0)))))</f>
        <v>0.15</v>
      </c>
      <c r="R950" s="14">
        <f t="shared" ca="1" si="103"/>
        <v>12928126.5</v>
      </c>
      <c r="S950" s="14">
        <f t="shared" ca="1" si="104"/>
        <v>73259383.5</v>
      </c>
      <c r="T950" s="11" t="s">
        <v>25</v>
      </c>
      <c r="U950" s="18" t="s">
        <v>26</v>
      </c>
    </row>
    <row r="951" spans="1:21" ht="15" customHeight="1" x14ac:dyDescent="0.15">
      <c r="A951" s="10" t="s">
        <v>999</v>
      </c>
      <c r="B951" s="11" t="s">
        <v>31</v>
      </c>
      <c r="C951" s="11" t="s">
        <v>32</v>
      </c>
      <c r="D951" s="12">
        <v>45891</v>
      </c>
      <c r="E951" s="11">
        <v>2093</v>
      </c>
      <c r="F951" s="11" t="s">
        <v>33</v>
      </c>
      <c r="G951" s="13">
        <v>1002.2</v>
      </c>
      <c r="H951" s="14">
        <f t="shared" si="98"/>
        <v>2097604.6</v>
      </c>
      <c r="I951" s="14">
        <f>IF(F951="GHS",H951,H951*Assumptions!$B$4)</f>
        <v>2097604.6</v>
      </c>
      <c r="J951" s="15" t="str">
        <f>INDEX(Assumptions!$B$8:$B$12,MATCH(B951,Assumptions!$A$8:$A$12,0))</f>
        <v>Weighted Average</v>
      </c>
      <c r="K951" s="16">
        <f>G951/(1-INDEX(Assumptions!$D$8:$D$12,MATCH(B951,Assumptions!$A$8:$A$12,0)))</f>
        <v>1391.9444444444446</v>
      </c>
      <c r="L951" s="16">
        <f t="shared" si="99"/>
        <v>30.065999999999999</v>
      </c>
      <c r="M951" s="16">
        <f t="shared" si="100"/>
        <v>69.597222222222229</v>
      </c>
      <c r="N951" s="14">
        <f>E951*(K951-L951-M951)*IF(F951="GHS",1,Assumptions!$B$4)</f>
        <v>2704744.5981111112</v>
      </c>
      <c r="O951" s="15">
        <f t="shared" ca="1" si="101"/>
        <v>395</v>
      </c>
      <c r="P951" s="15" t="str">
        <f t="shared" ca="1" si="102"/>
        <v>365d+</v>
      </c>
      <c r="Q951" s="17">
        <f ca="1">IF(P951="0-90d",0,IF(P951="91-180d",INDEX(Assumptions!$F$8:$F$12,MATCH(B951,Assumptions!$A$8:$A$12,0)),IF(P951="181-365d",INDEX(Assumptions!$G$8:$G$12,MATCH(B951,Assumptions!$A$8:$A$12,0)),INDEX(Assumptions!$H$8:$H$12,MATCH(B951,Assumptions!$A$8:$A$12,0)))))</f>
        <v>0.6</v>
      </c>
      <c r="R951" s="14">
        <f t="shared" ca="1" si="103"/>
        <v>1258562.76</v>
      </c>
      <c r="S951" s="14">
        <f t="shared" ca="1" si="104"/>
        <v>839041.84000000008</v>
      </c>
      <c r="T951" s="11" t="s">
        <v>25</v>
      </c>
      <c r="U951" s="18" t="s">
        <v>26</v>
      </c>
    </row>
    <row r="952" spans="1:21" ht="15" customHeight="1" x14ac:dyDescent="0.15">
      <c r="A952" s="10" t="s">
        <v>1000</v>
      </c>
      <c r="B952" s="11" t="s">
        <v>28</v>
      </c>
      <c r="C952" s="11" t="s">
        <v>29</v>
      </c>
      <c r="D952" s="12">
        <v>46182</v>
      </c>
      <c r="E952" s="11">
        <v>3102</v>
      </c>
      <c r="F952" s="11" t="s">
        <v>24</v>
      </c>
      <c r="G952" s="13">
        <v>8703.91</v>
      </c>
      <c r="H952" s="14">
        <f t="shared" si="98"/>
        <v>26999528.82</v>
      </c>
      <c r="I952" s="14">
        <f>IF(F952="GHS",H952,H952*Assumptions!$B$4)</f>
        <v>291594911.25600004</v>
      </c>
      <c r="J952" s="15" t="str">
        <f>INDEX(Assumptions!$B$8:$B$12,MATCH(B952,Assumptions!$A$8:$A$12,0))</f>
        <v>Fair Value Less Costs to Sell</v>
      </c>
      <c r="K952" s="16">
        <f>G952/(1-INDEX(Assumptions!$D$8:$D$12,MATCH(B952,Assumptions!$A$8:$A$12,0)))</f>
        <v>9890.806818181818</v>
      </c>
      <c r="L952" s="16">
        <f t="shared" si="99"/>
        <v>261.1173</v>
      </c>
      <c r="M952" s="16">
        <f t="shared" si="100"/>
        <v>494.5403409090909</v>
      </c>
      <c r="N952" s="14">
        <f>E952*(K952-L952-M952)*IF(F952="GHS",1,Assumptions!$B$4)</f>
        <v>306042113.67732006</v>
      </c>
      <c r="O952" s="15">
        <f t="shared" ca="1" si="101"/>
        <v>104</v>
      </c>
      <c r="P952" s="15" t="str">
        <f t="shared" ca="1" si="102"/>
        <v>91-180d</v>
      </c>
      <c r="Q952" s="17">
        <f ca="1">IF(P952="0-90d",0,IF(P952="91-180d",INDEX(Assumptions!$F$8:$F$12,MATCH(B952,Assumptions!$A$8:$A$12,0)),IF(P952="181-365d",INDEX(Assumptions!$G$8:$G$12,MATCH(B952,Assumptions!$A$8:$A$12,0)),INDEX(Assumptions!$H$8:$H$12,MATCH(B952,Assumptions!$A$8:$A$12,0)))))</f>
        <v>0.02</v>
      </c>
      <c r="R952" s="14">
        <f t="shared" ca="1" si="103"/>
        <v>5831898.2251200005</v>
      </c>
      <c r="S952" s="14">
        <f t="shared" ca="1" si="104"/>
        <v>285763013.03088003</v>
      </c>
      <c r="T952" s="11" t="s">
        <v>25</v>
      </c>
      <c r="U952" s="18" t="s">
        <v>26</v>
      </c>
    </row>
    <row r="953" spans="1:21" ht="15" customHeight="1" x14ac:dyDescent="0.15">
      <c r="A953" s="10" t="s">
        <v>1001</v>
      </c>
      <c r="B953" s="11" t="s">
        <v>41</v>
      </c>
      <c r="C953" s="11" t="s">
        <v>49</v>
      </c>
      <c r="D953" s="12">
        <v>45932</v>
      </c>
      <c r="E953" s="11">
        <v>4090</v>
      </c>
      <c r="F953" s="11" t="s">
        <v>33</v>
      </c>
      <c r="G953" s="13">
        <v>441.61</v>
      </c>
      <c r="H953" s="14">
        <f t="shared" si="98"/>
        <v>1806184.9000000001</v>
      </c>
      <c r="I953" s="14">
        <f>IF(F953="GHS",H953,H953*Assumptions!$B$4)</f>
        <v>1806184.9000000001</v>
      </c>
      <c r="J953" s="15" t="str">
        <f>INDEX(Assumptions!$B$8:$B$12,MATCH(B953,Assumptions!$A$8:$A$12,0))</f>
        <v>Weighted Average</v>
      </c>
      <c r="K953" s="16">
        <f>G953/(1-INDEX(Assumptions!$D$8:$D$12,MATCH(B953,Assumptions!$A$8:$A$12,0)))</f>
        <v>679.4</v>
      </c>
      <c r="L953" s="16">
        <f t="shared" si="99"/>
        <v>13.2483</v>
      </c>
      <c r="M953" s="16">
        <f t="shared" si="100"/>
        <v>33.97</v>
      </c>
      <c r="N953" s="14">
        <f>E953*(K953-L953-M953)*IF(F953="GHS",1,Assumptions!$B$4)</f>
        <v>2585623.1529999999</v>
      </c>
      <c r="O953" s="15">
        <f t="shared" ca="1" si="101"/>
        <v>354</v>
      </c>
      <c r="P953" s="15" t="str">
        <f t="shared" ca="1" si="102"/>
        <v>181-365d</v>
      </c>
      <c r="Q953" s="17">
        <f ca="1">IF(P953="0-90d",0,IF(P953="91-180d",INDEX(Assumptions!$F$8:$F$12,MATCH(B953,Assumptions!$A$8:$A$12,0)),IF(P953="181-365d",INDEX(Assumptions!$G$8:$G$12,MATCH(B953,Assumptions!$A$8:$A$12,0)),INDEX(Assumptions!$H$8:$H$12,MATCH(B953,Assumptions!$A$8:$A$12,0)))))</f>
        <v>0.35</v>
      </c>
      <c r="R953" s="14">
        <f t="shared" ca="1" si="103"/>
        <v>632164.71499999997</v>
      </c>
      <c r="S953" s="14">
        <f t="shared" si="104"/>
        <v>0</v>
      </c>
      <c r="T953" s="11" t="s">
        <v>39</v>
      </c>
      <c r="U953" s="18" t="s">
        <v>36</v>
      </c>
    </row>
    <row r="954" spans="1:21" ht="15" customHeight="1" x14ac:dyDescent="0.15">
      <c r="A954" s="10" t="s">
        <v>1002</v>
      </c>
      <c r="B954" s="11" t="s">
        <v>31</v>
      </c>
      <c r="C954" s="11" t="s">
        <v>32</v>
      </c>
      <c r="D954" s="12">
        <v>45879</v>
      </c>
      <c r="E954" s="11">
        <v>2642</v>
      </c>
      <c r="F954" s="11" t="s">
        <v>33</v>
      </c>
      <c r="G954" s="13">
        <v>3466.54</v>
      </c>
      <c r="H954" s="14">
        <f t="shared" si="98"/>
        <v>9158598.6799999997</v>
      </c>
      <c r="I954" s="14">
        <f>IF(F954="GHS",H954,H954*Assumptions!$B$4)</f>
        <v>9158598.6799999997</v>
      </c>
      <c r="J954" s="15" t="str">
        <f>INDEX(Assumptions!$B$8:$B$12,MATCH(B954,Assumptions!$A$8:$A$12,0))</f>
        <v>Weighted Average</v>
      </c>
      <c r="K954" s="16">
        <f>G954/(1-INDEX(Assumptions!$D$8:$D$12,MATCH(B954,Assumptions!$A$8:$A$12,0)))</f>
        <v>4814.6388888888887</v>
      </c>
      <c r="L954" s="16">
        <f t="shared" si="99"/>
        <v>103.9962</v>
      </c>
      <c r="M954" s="16">
        <f t="shared" si="100"/>
        <v>240.73194444444445</v>
      </c>
      <c r="N954" s="14">
        <f>E954*(K954-L954-M954)*IF(F954="GHS",1,Assumptions!$B$4)</f>
        <v>11809504.186822223</v>
      </c>
      <c r="O954" s="15">
        <f t="shared" ca="1" si="101"/>
        <v>407</v>
      </c>
      <c r="P954" s="15" t="str">
        <f t="shared" ca="1" si="102"/>
        <v>365d+</v>
      </c>
      <c r="Q954" s="17">
        <f ca="1">IF(P954="0-90d",0,IF(P954="91-180d",INDEX(Assumptions!$F$8:$F$12,MATCH(B954,Assumptions!$A$8:$A$12,0)),IF(P954="181-365d",INDEX(Assumptions!$G$8:$G$12,MATCH(B954,Assumptions!$A$8:$A$12,0)),INDEX(Assumptions!$H$8:$H$12,MATCH(B954,Assumptions!$A$8:$A$12,0)))))</f>
        <v>0.6</v>
      </c>
      <c r="R954" s="14">
        <f t="shared" ca="1" si="103"/>
        <v>5495159.2079999996</v>
      </c>
      <c r="S954" s="14">
        <f t="shared" ca="1" si="104"/>
        <v>3663439.4720000001</v>
      </c>
      <c r="T954" s="11" t="s">
        <v>25</v>
      </c>
      <c r="U954" s="18" t="s">
        <v>26</v>
      </c>
    </row>
    <row r="955" spans="1:21" ht="15" customHeight="1" x14ac:dyDescent="0.15">
      <c r="A955" s="10" t="s">
        <v>1003</v>
      </c>
      <c r="B955" s="11" t="s">
        <v>31</v>
      </c>
      <c r="C955" s="11" t="s">
        <v>32</v>
      </c>
      <c r="D955" s="12">
        <v>46073</v>
      </c>
      <c r="E955" s="11">
        <v>4337</v>
      </c>
      <c r="F955" s="11" t="s">
        <v>33</v>
      </c>
      <c r="G955" s="13">
        <v>4148.8900000000003</v>
      </c>
      <c r="H955" s="14">
        <f t="shared" si="98"/>
        <v>17993735.93</v>
      </c>
      <c r="I955" s="14">
        <f>IF(F955="GHS",H955,H955*Assumptions!$B$4)</f>
        <v>17993735.93</v>
      </c>
      <c r="J955" s="15" t="str">
        <f>INDEX(Assumptions!$B$8:$B$12,MATCH(B955,Assumptions!$A$8:$A$12,0))</f>
        <v>Weighted Average</v>
      </c>
      <c r="K955" s="16">
        <f>G955/(1-INDEX(Assumptions!$D$8:$D$12,MATCH(B955,Assumptions!$A$8:$A$12,0)))</f>
        <v>5762.3472222222226</v>
      </c>
      <c r="L955" s="16">
        <f t="shared" si="99"/>
        <v>124.4667</v>
      </c>
      <c r="M955" s="16">
        <f t="shared" si="100"/>
        <v>288.11736111111117</v>
      </c>
      <c r="N955" s="14">
        <f>E955*(K955-L955-M955)*IF(F955="GHS",1,Assumptions!$B$4)</f>
        <v>23201922.829738893</v>
      </c>
      <c r="O955" s="15">
        <f t="shared" ca="1" si="101"/>
        <v>213</v>
      </c>
      <c r="P955" s="15" t="str">
        <f t="shared" ca="1" si="102"/>
        <v>181-365d</v>
      </c>
      <c r="Q955" s="17">
        <f ca="1">IF(P955="0-90d",0,IF(P955="91-180d",INDEX(Assumptions!$F$8:$F$12,MATCH(B955,Assumptions!$A$8:$A$12,0)),IF(P955="181-365d",INDEX(Assumptions!$G$8:$G$12,MATCH(B955,Assumptions!$A$8:$A$12,0)),INDEX(Assumptions!$H$8:$H$12,MATCH(B955,Assumptions!$A$8:$A$12,0)))))</f>
        <v>0.2</v>
      </c>
      <c r="R955" s="14">
        <f t="shared" ca="1" si="103"/>
        <v>3598747.1860000002</v>
      </c>
      <c r="S955" s="14">
        <f t="shared" ca="1" si="104"/>
        <v>14394988.743999999</v>
      </c>
      <c r="T955" s="11" t="s">
        <v>25</v>
      </c>
      <c r="U955" s="18" t="s">
        <v>26</v>
      </c>
    </row>
    <row r="956" spans="1:21" ht="15" customHeight="1" x14ac:dyDescent="0.15">
      <c r="A956" s="10" t="s">
        <v>1004</v>
      </c>
      <c r="B956" s="11" t="s">
        <v>41</v>
      </c>
      <c r="C956" s="11" t="s">
        <v>115</v>
      </c>
      <c r="D956" s="12">
        <v>46128</v>
      </c>
      <c r="E956" s="11">
        <v>1398</v>
      </c>
      <c r="F956" s="11" t="s">
        <v>33</v>
      </c>
      <c r="G956" s="13">
        <v>729.17</v>
      </c>
      <c r="H956" s="14">
        <f t="shared" si="98"/>
        <v>1019379.6599999999</v>
      </c>
      <c r="I956" s="14">
        <f>IF(F956="GHS",H956,H956*Assumptions!$B$4)</f>
        <v>1019379.6599999999</v>
      </c>
      <c r="J956" s="15" t="str">
        <f>INDEX(Assumptions!$B$8:$B$12,MATCH(B956,Assumptions!$A$8:$A$12,0))</f>
        <v>Weighted Average</v>
      </c>
      <c r="K956" s="16">
        <f>G956/(1-INDEX(Assumptions!$D$8:$D$12,MATCH(B956,Assumptions!$A$8:$A$12,0)))</f>
        <v>1121.8</v>
      </c>
      <c r="L956" s="16">
        <f t="shared" si="99"/>
        <v>21.875099999999996</v>
      </c>
      <c r="M956" s="16">
        <f t="shared" si="100"/>
        <v>56.09</v>
      </c>
      <c r="N956" s="14">
        <f>E956*(K956-L956-M956)*IF(F956="GHS",1,Assumptions!$B$4)</f>
        <v>1459281.1902000001</v>
      </c>
      <c r="O956" s="15">
        <f t="shared" ca="1" si="101"/>
        <v>158</v>
      </c>
      <c r="P956" s="15" t="str">
        <f t="shared" ca="1" si="102"/>
        <v>91-180d</v>
      </c>
      <c r="Q956" s="17">
        <f ca="1">IF(P956="0-90d",0,IF(P956="91-180d",INDEX(Assumptions!$F$8:$F$12,MATCH(B956,Assumptions!$A$8:$A$12,0)),IF(P956="181-365d",INDEX(Assumptions!$G$8:$G$12,MATCH(B956,Assumptions!$A$8:$A$12,0)),INDEX(Assumptions!$H$8:$H$12,MATCH(B956,Assumptions!$A$8:$A$12,0)))))</f>
        <v>0.1</v>
      </c>
      <c r="R956" s="14">
        <f t="shared" ca="1" si="103"/>
        <v>101937.966</v>
      </c>
      <c r="S956" s="14">
        <f t="shared" ca="1" si="104"/>
        <v>917441.6939999999</v>
      </c>
      <c r="T956" s="11" t="s">
        <v>25</v>
      </c>
      <c r="U956" s="18" t="s">
        <v>26</v>
      </c>
    </row>
    <row r="957" spans="1:21" ht="15" customHeight="1" x14ac:dyDescent="0.15">
      <c r="A957" s="10" t="s">
        <v>1005</v>
      </c>
      <c r="B957" s="11" t="s">
        <v>31</v>
      </c>
      <c r="C957" s="11" t="s">
        <v>63</v>
      </c>
      <c r="D957" s="12">
        <v>45880</v>
      </c>
      <c r="E957" s="11">
        <v>2601</v>
      </c>
      <c r="F957" s="11" t="s">
        <v>33</v>
      </c>
      <c r="G957" s="13">
        <v>5593.23</v>
      </c>
      <c r="H957" s="14">
        <f t="shared" si="98"/>
        <v>14547991.229999999</v>
      </c>
      <c r="I957" s="14">
        <f>IF(F957="GHS",H957,H957*Assumptions!$B$4)</f>
        <v>14547991.229999999</v>
      </c>
      <c r="J957" s="15" t="str">
        <f>INDEX(Assumptions!$B$8:$B$12,MATCH(B957,Assumptions!$A$8:$A$12,0))</f>
        <v>Weighted Average</v>
      </c>
      <c r="K957" s="16">
        <f>G957/(1-INDEX(Assumptions!$D$8:$D$12,MATCH(B957,Assumptions!$A$8:$A$12,0)))</f>
        <v>7768.375</v>
      </c>
      <c r="L957" s="16">
        <f t="shared" si="99"/>
        <v>167.79689999999999</v>
      </c>
      <c r="M957" s="16">
        <f t="shared" si="100"/>
        <v>388.41875000000005</v>
      </c>
      <c r="N957" s="14">
        <f>E957*(K957-L957-M957)*IF(F957="GHS",1,Assumptions!$B$4)</f>
        <v>18758826.469349999</v>
      </c>
      <c r="O957" s="15">
        <f t="shared" ca="1" si="101"/>
        <v>406</v>
      </c>
      <c r="P957" s="15" t="str">
        <f t="shared" ca="1" si="102"/>
        <v>365d+</v>
      </c>
      <c r="Q957" s="17">
        <f ca="1">IF(P957="0-90d",0,IF(P957="91-180d",INDEX(Assumptions!$F$8:$F$12,MATCH(B957,Assumptions!$A$8:$A$12,0)),IF(P957="181-365d",INDEX(Assumptions!$G$8:$G$12,MATCH(B957,Assumptions!$A$8:$A$12,0)),INDEX(Assumptions!$H$8:$H$12,MATCH(B957,Assumptions!$A$8:$A$12,0)))))</f>
        <v>0.6</v>
      </c>
      <c r="R957" s="14">
        <f t="shared" ca="1" si="103"/>
        <v>8728794.737999998</v>
      </c>
      <c r="S957" s="14">
        <f t="shared" ca="1" si="104"/>
        <v>5819196.4920000006</v>
      </c>
      <c r="T957" s="11" t="s">
        <v>25</v>
      </c>
      <c r="U957" s="18" t="s">
        <v>26</v>
      </c>
    </row>
    <row r="958" spans="1:21" ht="15" customHeight="1" x14ac:dyDescent="0.15">
      <c r="A958" s="10" t="s">
        <v>1006</v>
      </c>
      <c r="B958" s="11" t="s">
        <v>41</v>
      </c>
      <c r="C958" s="11" t="s">
        <v>44</v>
      </c>
      <c r="D958" s="12">
        <v>46063</v>
      </c>
      <c r="E958" s="11">
        <v>1656</v>
      </c>
      <c r="F958" s="11" t="s">
        <v>33</v>
      </c>
      <c r="G958" s="13">
        <v>601.69000000000005</v>
      </c>
      <c r="H958" s="14">
        <f t="shared" si="98"/>
        <v>996398.64000000013</v>
      </c>
      <c r="I958" s="14">
        <f>IF(F958="GHS",H958,H958*Assumptions!$B$4)</f>
        <v>996398.64000000013</v>
      </c>
      <c r="J958" s="15" t="str">
        <f>INDEX(Assumptions!$B$8:$B$12,MATCH(B958,Assumptions!$A$8:$A$12,0))</f>
        <v>Weighted Average</v>
      </c>
      <c r="K958" s="16">
        <f>G958/(1-INDEX(Assumptions!$D$8:$D$12,MATCH(B958,Assumptions!$A$8:$A$12,0)))</f>
        <v>925.67692307692312</v>
      </c>
      <c r="L958" s="16">
        <f t="shared" si="99"/>
        <v>18.050700000000003</v>
      </c>
      <c r="M958" s="16">
        <f t="shared" si="100"/>
        <v>46.283846153846156</v>
      </c>
      <c r="N958" s="14">
        <f>E958*(K958-L958-M958)*IF(F958="GHS",1,Assumptions!$B$4)</f>
        <v>1426382.9761846154</v>
      </c>
      <c r="O958" s="15">
        <f t="shared" ca="1" si="101"/>
        <v>223</v>
      </c>
      <c r="P958" s="15" t="str">
        <f t="shared" ca="1" si="102"/>
        <v>181-365d</v>
      </c>
      <c r="Q958" s="17">
        <f ca="1">IF(P958="0-90d",0,IF(P958="91-180d",INDEX(Assumptions!$F$8:$F$12,MATCH(B958,Assumptions!$A$8:$A$12,0)),IF(P958="181-365d",INDEX(Assumptions!$G$8:$G$12,MATCH(B958,Assumptions!$A$8:$A$12,0)),INDEX(Assumptions!$H$8:$H$12,MATCH(B958,Assumptions!$A$8:$A$12,0)))))</f>
        <v>0.35</v>
      </c>
      <c r="R958" s="14">
        <f t="shared" ca="1" si="103"/>
        <v>348739.52400000003</v>
      </c>
      <c r="S958" s="14">
        <f t="shared" ca="1" si="104"/>
        <v>647659.11600000015</v>
      </c>
      <c r="T958" s="11" t="s">
        <v>25</v>
      </c>
      <c r="U958" s="18" t="s">
        <v>26</v>
      </c>
    </row>
    <row r="959" spans="1:21" ht="15" customHeight="1" x14ac:dyDescent="0.15">
      <c r="A959" s="10" t="s">
        <v>1007</v>
      </c>
      <c r="B959" s="11" t="s">
        <v>28</v>
      </c>
      <c r="C959" s="11" t="s">
        <v>29</v>
      </c>
      <c r="D959" s="12">
        <v>46161</v>
      </c>
      <c r="E959" s="11">
        <v>458</v>
      </c>
      <c r="F959" s="11" t="s">
        <v>24</v>
      </c>
      <c r="G959" s="13">
        <v>5089.59</v>
      </c>
      <c r="H959" s="14">
        <f t="shared" si="98"/>
        <v>2331032.2200000002</v>
      </c>
      <c r="I959" s="14">
        <f>IF(F959="GHS",H959,H959*Assumptions!$B$4)</f>
        <v>25175147.976000004</v>
      </c>
      <c r="J959" s="15" t="str">
        <f>INDEX(Assumptions!$B$8:$B$12,MATCH(B959,Assumptions!$A$8:$A$12,0))</f>
        <v>Fair Value Less Costs to Sell</v>
      </c>
      <c r="K959" s="16">
        <f>G959/(1-INDEX(Assumptions!$D$8:$D$12,MATCH(B959,Assumptions!$A$8:$A$12,0)))</f>
        <v>5783.625</v>
      </c>
      <c r="L959" s="16">
        <f t="shared" si="99"/>
        <v>152.68770000000001</v>
      </c>
      <c r="M959" s="16">
        <f t="shared" si="100"/>
        <v>289.18125000000003</v>
      </c>
      <c r="N959" s="14">
        <f>E959*(K959-L959-M959)*IF(F959="GHS",1,Assumptions!$B$4)</f>
        <v>26422462.125720002</v>
      </c>
      <c r="O959" s="15">
        <f t="shared" ca="1" si="101"/>
        <v>125</v>
      </c>
      <c r="P959" s="15" t="str">
        <f t="shared" ca="1" si="102"/>
        <v>91-180d</v>
      </c>
      <c r="Q959" s="17">
        <f ca="1">IF(P959="0-90d",0,IF(P959="91-180d",INDEX(Assumptions!$F$8:$F$12,MATCH(B959,Assumptions!$A$8:$A$12,0)),IF(P959="181-365d",INDEX(Assumptions!$G$8:$G$12,MATCH(B959,Assumptions!$A$8:$A$12,0)),INDEX(Assumptions!$H$8:$H$12,MATCH(B959,Assumptions!$A$8:$A$12,0)))))</f>
        <v>0.02</v>
      </c>
      <c r="R959" s="14">
        <f t="shared" ca="1" si="103"/>
        <v>503502.95952000009</v>
      </c>
      <c r="S959" s="14">
        <f t="shared" ca="1" si="104"/>
        <v>24671645.016480003</v>
      </c>
      <c r="T959" s="11" t="s">
        <v>25</v>
      </c>
      <c r="U959" s="18" t="s">
        <v>36</v>
      </c>
    </row>
    <row r="960" spans="1:21" ht="15" customHeight="1" x14ac:dyDescent="0.15">
      <c r="A960" s="10" t="s">
        <v>1008</v>
      </c>
      <c r="B960" s="11" t="s">
        <v>31</v>
      </c>
      <c r="C960" s="11" t="s">
        <v>63</v>
      </c>
      <c r="D960" s="12">
        <v>45919</v>
      </c>
      <c r="E960" s="11">
        <v>2605</v>
      </c>
      <c r="F960" s="11" t="s">
        <v>33</v>
      </c>
      <c r="G960" s="13">
        <v>3494.48</v>
      </c>
      <c r="H960" s="14">
        <f t="shared" si="98"/>
        <v>9103120.4000000004</v>
      </c>
      <c r="I960" s="14">
        <f>IF(F960="GHS",H960,H960*Assumptions!$B$4)</f>
        <v>9103120.4000000004</v>
      </c>
      <c r="J960" s="15" t="str">
        <f>INDEX(Assumptions!$B$8:$B$12,MATCH(B960,Assumptions!$A$8:$A$12,0))</f>
        <v>Weighted Average</v>
      </c>
      <c r="K960" s="16">
        <f>G960/(1-INDEX(Assumptions!$D$8:$D$12,MATCH(B960,Assumptions!$A$8:$A$12,0)))</f>
        <v>4853.4444444444443</v>
      </c>
      <c r="L960" s="16">
        <f t="shared" si="99"/>
        <v>104.8344</v>
      </c>
      <c r="M960" s="16">
        <f t="shared" si="100"/>
        <v>242.67222222222222</v>
      </c>
      <c r="N960" s="14">
        <f>E960*(K960-L960-M960)*IF(F960="GHS",1,Assumptions!$B$4)</f>
        <v>11737968.026888888</v>
      </c>
      <c r="O960" s="15">
        <f t="shared" ca="1" si="101"/>
        <v>367</v>
      </c>
      <c r="P960" s="15" t="str">
        <f t="shared" ca="1" si="102"/>
        <v>365d+</v>
      </c>
      <c r="Q960" s="17">
        <f ca="1">IF(P960="0-90d",0,IF(P960="91-180d",INDEX(Assumptions!$F$8:$F$12,MATCH(B960,Assumptions!$A$8:$A$12,0)),IF(P960="181-365d",INDEX(Assumptions!$G$8:$G$12,MATCH(B960,Assumptions!$A$8:$A$12,0)),INDEX(Assumptions!$H$8:$H$12,MATCH(B960,Assumptions!$A$8:$A$12,0)))))</f>
        <v>0.6</v>
      </c>
      <c r="R960" s="14">
        <f t="shared" ca="1" si="103"/>
        <v>5461872.2400000002</v>
      </c>
      <c r="S960" s="14">
        <f t="shared" ca="1" si="104"/>
        <v>3641248.16</v>
      </c>
      <c r="T960" s="11" t="s">
        <v>25</v>
      </c>
      <c r="U960" s="18" t="s">
        <v>26</v>
      </c>
    </row>
    <row r="961" spans="1:21" ht="15" customHeight="1" x14ac:dyDescent="0.15">
      <c r="A961" s="10" t="s">
        <v>1009</v>
      </c>
      <c r="B961" s="11" t="s">
        <v>41</v>
      </c>
      <c r="C961" s="11" t="s">
        <v>42</v>
      </c>
      <c r="D961" s="12">
        <v>45828</v>
      </c>
      <c r="E961" s="11">
        <v>236</v>
      </c>
      <c r="F961" s="11" t="s">
        <v>33</v>
      </c>
      <c r="G961" s="13">
        <v>350.56</v>
      </c>
      <c r="H961" s="14">
        <f t="shared" si="98"/>
        <v>82732.160000000003</v>
      </c>
      <c r="I961" s="14">
        <f>IF(F961="GHS",H961,H961*Assumptions!$B$4)</f>
        <v>82732.160000000003</v>
      </c>
      <c r="J961" s="15" t="str">
        <f>INDEX(Assumptions!$B$8:$B$12,MATCH(B961,Assumptions!$A$8:$A$12,0))</f>
        <v>Weighted Average</v>
      </c>
      <c r="K961" s="16">
        <f>G961/(1-INDEX(Assumptions!$D$8:$D$12,MATCH(B961,Assumptions!$A$8:$A$12,0)))</f>
        <v>539.32307692307688</v>
      </c>
      <c r="L961" s="16">
        <f t="shared" si="99"/>
        <v>10.5168</v>
      </c>
      <c r="M961" s="16">
        <f t="shared" si="100"/>
        <v>26.966153846153844</v>
      </c>
      <c r="N961" s="14">
        <f>E961*(K961-L961-M961)*IF(F961="GHS",1,Assumptions!$B$4)</f>
        <v>118434.26904615384</v>
      </c>
      <c r="O961" s="15">
        <f t="shared" ca="1" si="101"/>
        <v>458</v>
      </c>
      <c r="P961" s="15" t="str">
        <f t="shared" ca="1" si="102"/>
        <v>365d+</v>
      </c>
      <c r="Q961" s="17">
        <f ca="1">IF(P961="0-90d",0,IF(P961="91-180d",INDEX(Assumptions!$F$8:$F$12,MATCH(B961,Assumptions!$A$8:$A$12,0)),IF(P961="181-365d",INDEX(Assumptions!$G$8:$G$12,MATCH(B961,Assumptions!$A$8:$A$12,0)),INDEX(Assumptions!$H$8:$H$12,MATCH(B961,Assumptions!$A$8:$A$12,0)))))</f>
        <v>0.8</v>
      </c>
      <c r="R961" s="14">
        <f t="shared" ca="1" si="103"/>
        <v>66185.728000000003</v>
      </c>
      <c r="S961" s="14">
        <f t="shared" ca="1" si="104"/>
        <v>16546.432000000001</v>
      </c>
      <c r="T961" s="11" t="s">
        <v>25</v>
      </c>
      <c r="U961" s="18" t="s">
        <v>26</v>
      </c>
    </row>
    <row r="962" spans="1:21" ht="15" customHeight="1" x14ac:dyDescent="0.15">
      <c r="A962" s="10" t="s">
        <v>1010</v>
      </c>
      <c r="B962" s="11" t="s">
        <v>31</v>
      </c>
      <c r="C962" s="11" t="s">
        <v>76</v>
      </c>
      <c r="D962" s="12">
        <v>45829</v>
      </c>
      <c r="E962" s="11">
        <v>3500</v>
      </c>
      <c r="F962" s="11" t="s">
        <v>33</v>
      </c>
      <c r="G962" s="13">
        <v>3634.99</v>
      </c>
      <c r="H962" s="14">
        <f t="shared" ref="H962:H1025" si="105">E962*G962</f>
        <v>12722465</v>
      </c>
      <c r="I962" s="14">
        <f>IF(F962="GHS",H962,H962*Assumptions!$B$4)</f>
        <v>12722465</v>
      </c>
      <c r="J962" s="15" t="str">
        <f>INDEX(Assumptions!$B$8:$B$12,MATCH(B962,Assumptions!$A$8:$A$12,0))</f>
        <v>Weighted Average</v>
      </c>
      <c r="K962" s="16">
        <f>G962/(1-INDEX(Assumptions!$D$8:$D$12,MATCH(B962,Assumptions!$A$8:$A$12,0)))</f>
        <v>5048.5972222222217</v>
      </c>
      <c r="L962" s="16">
        <f t="shared" ref="L962:L1025" si="106">G962*0.03</f>
        <v>109.04969999999999</v>
      </c>
      <c r="M962" s="16">
        <f t="shared" ref="M962:M1025" si="107">K962*0.05</f>
        <v>252.42986111111111</v>
      </c>
      <c r="N962" s="14">
        <f>E962*(K962-L962-M962)*IF(F962="GHS",1,Assumptions!$B$4)</f>
        <v>16404911.813888891</v>
      </c>
      <c r="O962" s="15">
        <f t="shared" ref="O962:O1025" ca="1" si="108">TODAY()-D962</f>
        <v>457</v>
      </c>
      <c r="P962" s="15" t="str">
        <f t="shared" ref="P962:P1025" ca="1" si="109">IF(O962&lt;=90,"0-90d",IF(O962&lt;=180,"91-180d",IF(O962&lt;=365,"181-365d","365d+")))</f>
        <v>365d+</v>
      </c>
      <c r="Q962" s="17">
        <f ca="1">IF(P962="0-90d",0,IF(P962="91-180d",INDEX(Assumptions!$F$8:$F$12,MATCH(B962,Assumptions!$A$8:$A$12,0)),IF(P962="181-365d",INDEX(Assumptions!$G$8:$G$12,MATCH(B962,Assumptions!$A$8:$A$12,0)),INDEX(Assumptions!$H$8:$H$12,MATCH(B962,Assumptions!$A$8:$A$12,0)))))</f>
        <v>0.6</v>
      </c>
      <c r="R962" s="14">
        <f t="shared" ref="R962:R1025" ca="1" si="110">I962*Q962</f>
        <v>7633479</v>
      </c>
      <c r="S962" s="14">
        <f t="shared" ref="S962:S1025" ca="1" si="111">IF(T962="Held on Consignment (Not Owned)",0,MIN(I962-R962,N962))</f>
        <v>5088986</v>
      </c>
      <c r="T962" s="11" t="s">
        <v>25</v>
      </c>
      <c r="U962" s="18" t="s">
        <v>26</v>
      </c>
    </row>
    <row r="963" spans="1:21" ht="15" customHeight="1" x14ac:dyDescent="0.15">
      <c r="A963" s="10" t="s">
        <v>1011</v>
      </c>
      <c r="B963" s="11" t="s">
        <v>46</v>
      </c>
      <c r="C963" s="11" t="s">
        <v>47</v>
      </c>
      <c r="D963" s="12">
        <v>46210</v>
      </c>
      <c r="E963" s="11">
        <v>2398</v>
      </c>
      <c r="F963" s="11" t="s">
        <v>33</v>
      </c>
      <c r="G963" s="13">
        <v>415812.22</v>
      </c>
      <c r="H963" s="14">
        <f t="shared" si="105"/>
        <v>997117703.55999994</v>
      </c>
      <c r="I963" s="14">
        <f>IF(F963="GHS",H963,H963*Assumptions!$B$4)</f>
        <v>997117703.55999994</v>
      </c>
      <c r="J963" s="15" t="str">
        <f>INDEX(Assumptions!$B$8:$B$12,MATCH(B963,Assumptions!$A$8:$A$12,0))</f>
        <v>Specific Identification</v>
      </c>
      <c r="K963" s="16">
        <f>G963/(1-INDEX(Assumptions!$D$8:$D$12,MATCH(B963,Assumptions!$A$8:$A$12,0)))</f>
        <v>533092.58974358963</v>
      </c>
      <c r="L963" s="16">
        <f t="shared" si="106"/>
        <v>12474.366599999999</v>
      </c>
      <c r="M963" s="16">
        <f t="shared" si="107"/>
        <v>26654.629487179482</v>
      </c>
      <c r="N963" s="14">
        <f>E963*(K963-L963-M963)*IF(F963="GHS",1,Assumptions!$B$4)</f>
        <v>1184524697.5880713</v>
      </c>
      <c r="O963" s="15">
        <f t="shared" ca="1" si="108"/>
        <v>76</v>
      </c>
      <c r="P963" s="15" t="str">
        <f t="shared" ca="1" si="109"/>
        <v>0-90d</v>
      </c>
      <c r="Q963" s="17">
        <f ca="1">IF(P963="0-90d",0,IF(P963="91-180d",INDEX(Assumptions!$F$8:$F$12,MATCH(B963,Assumptions!$A$8:$A$12,0)),IF(P963="181-365d",INDEX(Assumptions!$G$8:$G$12,MATCH(B963,Assumptions!$A$8:$A$12,0)),INDEX(Assumptions!$H$8:$H$12,MATCH(B963,Assumptions!$A$8:$A$12,0)))))</f>
        <v>0</v>
      </c>
      <c r="R963" s="14">
        <f t="shared" ca="1" si="110"/>
        <v>0</v>
      </c>
      <c r="S963" s="14">
        <f t="shared" ca="1" si="111"/>
        <v>997117703.55999994</v>
      </c>
      <c r="T963" s="11" t="s">
        <v>25</v>
      </c>
      <c r="U963" s="18" t="s">
        <v>26</v>
      </c>
    </row>
    <row r="964" spans="1:21" ht="15" customHeight="1" x14ac:dyDescent="0.15">
      <c r="A964" s="10" t="s">
        <v>1012</v>
      </c>
      <c r="B964" s="11" t="s">
        <v>41</v>
      </c>
      <c r="C964" s="11" t="s">
        <v>42</v>
      </c>
      <c r="D964" s="12">
        <v>45769</v>
      </c>
      <c r="E964" s="11">
        <v>4953</v>
      </c>
      <c r="F964" s="11" t="s">
        <v>33</v>
      </c>
      <c r="G964" s="13">
        <v>382.43</v>
      </c>
      <c r="H964" s="14">
        <f t="shared" si="105"/>
        <v>1894175.79</v>
      </c>
      <c r="I964" s="14">
        <f>IF(F964="GHS",H964,H964*Assumptions!$B$4)</f>
        <v>1894175.79</v>
      </c>
      <c r="J964" s="15" t="str">
        <f>INDEX(Assumptions!$B$8:$B$12,MATCH(B964,Assumptions!$A$8:$A$12,0))</f>
        <v>Weighted Average</v>
      </c>
      <c r="K964" s="16">
        <f>G964/(1-INDEX(Assumptions!$D$8:$D$12,MATCH(B964,Assumptions!$A$8:$A$12,0)))</f>
        <v>588.35384615384612</v>
      </c>
      <c r="L964" s="16">
        <f t="shared" si="106"/>
        <v>11.472899999999999</v>
      </c>
      <c r="M964" s="16">
        <f t="shared" si="107"/>
        <v>29.417692307692306</v>
      </c>
      <c r="N964" s="14">
        <f>E964*(K964-L964-M964)*IF(F964="GHS",1,Assumptions!$B$4)</f>
        <v>2711585.4963000002</v>
      </c>
      <c r="O964" s="15">
        <f t="shared" ca="1" si="108"/>
        <v>517</v>
      </c>
      <c r="P964" s="15" t="str">
        <f t="shared" ca="1" si="109"/>
        <v>365d+</v>
      </c>
      <c r="Q964" s="17">
        <f ca="1">IF(P964="0-90d",0,IF(P964="91-180d",INDEX(Assumptions!$F$8:$F$12,MATCH(B964,Assumptions!$A$8:$A$12,0)),IF(P964="181-365d",INDEX(Assumptions!$G$8:$G$12,MATCH(B964,Assumptions!$A$8:$A$12,0)),INDEX(Assumptions!$H$8:$H$12,MATCH(B964,Assumptions!$A$8:$A$12,0)))))</f>
        <v>0.8</v>
      </c>
      <c r="R964" s="14">
        <f t="shared" ca="1" si="110"/>
        <v>1515340.6320000002</v>
      </c>
      <c r="S964" s="14">
        <f t="shared" ca="1" si="111"/>
        <v>378835.15799999982</v>
      </c>
      <c r="T964" s="11" t="s">
        <v>25</v>
      </c>
      <c r="U964" s="18" t="s">
        <v>36</v>
      </c>
    </row>
    <row r="965" spans="1:21" ht="15" customHeight="1" x14ac:dyDescent="0.15">
      <c r="A965" s="10" t="s">
        <v>1013</v>
      </c>
      <c r="B965" s="11" t="s">
        <v>22</v>
      </c>
      <c r="C965" s="11" t="s">
        <v>61</v>
      </c>
      <c r="D965" s="12">
        <v>45987</v>
      </c>
      <c r="E965" s="11">
        <v>2264</v>
      </c>
      <c r="F965" s="11" t="s">
        <v>24</v>
      </c>
      <c r="G965" s="13">
        <v>31975.62</v>
      </c>
      <c r="H965" s="14">
        <f t="shared" si="105"/>
        <v>72392803.679999992</v>
      </c>
      <c r="I965" s="14">
        <f>IF(F965="GHS",H965,H965*Assumptions!$B$4)</f>
        <v>781842279.74399996</v>
      </c>
      <c r="J965" s="15" t="str">
        <f>INDEX(Assumptions!$B$8:$B$12,MATCH(B965,Assumptions!$A$8:$A$12,0))</f>
        <v>FIFO</v>
      </c>
      <c r="K965" s="16">
        <f>G965/(1-INDEX(Assumptions!$D$8:$D$12,MATCH(B965,Assumptions!$A$8:$A$12,0)))</f>
        <v>38994.658536585361</v>
      </c>
      <c r="L965" s="16">
        <f t="shared" si="106"/>
        <v>959.26859999999988</v>
      </c>
      <c r="M965" s="16">
        <f t="shared" si="107"/>
        <v>1949.7329268292681</v>
      </c>
      <c r="N965" s="14">
        <f>E965*(K965-L965-M965)*IF(F965="GHS",1,Assumptions!$B$4)</f>
        <v>882337616.67694831</v>
      </c>
      <c r="O965" s="15">
        <f t="shared" ca="1" si="108"/>
        <v>299</v>
      </c>
      <c r="P965" s="15" t="str">
        <f t="shared" ca="1" si="109"/>
        <v>181-365d</v>
      </c>
      <c r="Q965" s="17">
        <f ca="1">IF(P965="0-90d",0,IF(P965="91-180d",INDEX(Assumptions!$F$8:$F$12,MATCH(B965,Assumptions!$A$8:$A$12,0)),IF(P965="181-365d",INDEX(Assumptions!$G$8:$G$12,MATCH(B965,Assumptions!$A$8:$A$12,0)),INDEX(Assumptions!$H$8:$H$12,MATCH(B965,Assumptions!$A$8:$A$12,0)))))</f>
        <v>0.15</v>
      </c>
      <c r="R965" s="14">
        <f t="shared" ca="1" si="110"/>
        <v>117276341.96159999</v>
      </c>
      <c r="S965" s="14">
        <f t="shared" ca="1" si="111"/>
        <v>664565937.78240001</v>
      </c>
      <c r="T965" s="11" t="s">
        <v>25</v>
      </c>
      <c r="U965" s="18" t="s">
        <v>26</v>
      </c>
    </row>
    <row r="966" spans="1:21" ht="15" customHeight="1" x14ac:dyDescent="0.15">
      <c r="A966" s="10" t="s">
        <v>1014</v>
      </c>
      <c r="B966" s="11" t="s">
        <v>28</v>
      </c>
      <c r="C966" s="11" t="s">
        <v>29</v>
      </c>
      <c r="D966" s="12">
        <v>45975</v>
      </c>
      <c r="E966" s="11">
        <v>3782</v>
      </c>
      <c r="F966" s="11" t="s">
        <v>24</v>
      </c>
      <c r="G966" s="13">
        <v>9697.34</v>
      </c>
      <c r="H966" s="14">
        <f t="shared" si="105"/>
        <v>36675339.880000003</v>
      </c>
      <c r="I966" s="14">
        <f>IF(F966="GHS",H966,H966*Assumptions!$B$4)</f>
        <v>396093670.70400006</v>
      </c>
      <c r="J966" s="15" t="str">
        <f>INDEX(Assumptions!$B$8:$B$12,MATCH(B966,Assumptions!$A$8:$A$12,0))</f>
        <v>Fair Value Less Costs to Sell</v>
      </c>
      <c r="K966" s="16">
        <f>G966/(1-INDEX(Assumptions!$D$8:$D$12,MATCH(B966,Assumptions!$A$8:$A$12,0)))</f>
        <v>11019.704545454546</v>
      </c>
      <c r="L966" s="16">
        <f t="shared" si="106"/>
        <v>290.92019999999997</v>
      </c>
      <c r="M966" s="16">
        <f t="shared" si="107"/>
        <v>550.98522727272734</v>
      </c>
      <c r="N966" s="14">
        <f>E966*(K966-L966-M966)*IF(F966="GHS",1,Assumptions!$B$4)</f>
        <v>415718311.66160727</v>
      </c>
      <c r="O966" s="15">
        <f t="shared" ca="1" si="108"/>
        <v>311</v>
      </c>
      <c r="P966" s="15" t="str">
        <f t="shared" ca="1" si="109"/>
        <v>181-365d</v>
      </c>
      <c r="Q966" s="17">
        <f ca="1">IF(P966="0-90d",0,IF(P966="91-180d",INDEX(Assumptions!$F$8:$F$12,MATCH(B966,Assumptions!$A$8:$A$12,0)),IF(P966="181-365d",INDEX(Assumptions!$G$8:$G$12,MATCH(B966,Assumptions!$A$8:$A$12,0)),INDEX(Assumptions!$H$8:$H$12,MATCH(B966,Assumptions!$A$8:$A$12,0)))))</f>
        <v>0.1</v>
      </c>
      <c r="R966" s="14">
        <f t="shared" ca="1" si="110"/>
        <v>39609367.070400007</v>
      </c>
      <c r="S966" s="14">
        <f t="shared" ca="1" si="111"/>
        <v>356484303.63360006</v>
      </c>
      <c r="T966" s="11" t="s">
        <v>25</v>
      </c>
      <c r="U966" s="18" t="s">
        <v>26</v>
      </c>
    </row>
    <row r="967" spans="1:21" ht="15" customHeight="1" x14ac:dyDescent="0.15">
      <c r="A967" s="10" t="s">
        <v>1015</v>
      </c>
      <c r="B967" s="11" t="s">
        <v>28</v>
      </c>
      <c r="C967" s="11" t="s">
        <v>55</v>
      </c>
      <c r="D967" s="12">
        <v>45945</v>
      </c>
      <c r="E967" s="11">
        <v>3273</v>
      </c>
      <c r="F967" s="11" t="s">
        <v>24</v>
      </c>
      <c r="G967" s="13">
        <v>5958.54</v>
      </c>
      <c r="H967" s="14">
        <f t="shared" si="105"/>
        <v>19502301.419999998</v>
      </c>
      <c r="I967" s="14">
        <f>IF(F967="GHS",H967,H967*Assumptions!$B$4)</f>
        <v>210624855.336</v>
      </c>
      <c r="J967" s="15" t="str">
        <f>INDEX(Assumptions!$B$8:$B$12,MATCH(B967,Assumptions!$A$8:$A$12,0))</f>
        <v>Fair Value Less Costs to Sell</v>
      </c>
      <c r="K967" s="16">
        <f>G967/(1-INDEX(Assumptions!$D$8:$D$12,MATCH(B967,Assumptions!$A$8:$A$12,0)))</f>
        <v>6771.068181818182</v>
      </c>
      <c r="L967" s="16">
        <f t="shared" si="106"/>
        <v>178.75619999999998</v>
      </c>
      <c r="M967" s="16">
        <f t="shared" si="107"/>
        <v>338.5534090909091</v>
      </c>
      <c r="N967" s="14">
        <f>E967*(K967-L967-M967)*IF(F967="GHS",1,Assumptions!$B$4)</f>
        <v>221060359.53219274</v>
      </c>
      <c r="O967" s="15">
        <f t="shared" ca="1" si="108"/>
        <v>341</v>
      </c>
      <c r="P967" s="15" t="str">
        <f t="shared" ca="1" si="109"/>
        <v>181-365d</v>
      </c>
      <c r="Q967" s="17">
        <f ca="1">IF(P967="0-90d",0,IF(P967="91-180d",INDEX(Assumptions!$F$8:$F$12,MATCH(B967,Assumptions!$A$8:$A$12,0)),IF(P967="181-365d",INDEX(Assumptions!$G$8:$G$12,MATCH(B967,Assumptions!$A$8:$A$12,0)),INDEX(Assumptions!$H$8:$H$12,MATCH(B967,Assumptions!$A$8:$A$12,0)))))</f>
        <v>0.1</v>
      </c>
      <c r="R967" s="14">
        <f t="shared" ca="1" si="110"/>
        <v>21062485.533600003</v>
      </c>
      <c r="S967" s="14">
        <f t="shared" ca="1" si="111"/>
        <v>189562369.80239999</v>
      </c>
      <c r="T967" s="11" t="s">
        <v>25</v>
      </c>
      <c r="U967" s="18" t="s">
        <v>26</v>
      </c>
    </row>
    <row r="968" spans="1:21" ht="15" customHeight="1" x14ac:dyDescent="0.15">
      <c r="A968" s="10" t="s">
        <v>1016</v>
      </c>
      <c r="B968" s="11" t="s">
        <v>28</v>
      </c>
      <c r="C968" s="11" t="s">
        <v>35</v>
      </c>
      <c r="D968" s="12">
        <v>46215</v>
      </c>
      <c r="E968" s="11">
        <v>4837</v>
      </c>
      <c r="F968" s="11" t="s">
        <v>24</v>
      </c>
      <c r="G968" s="13">
        <v>3862.87</v>
      </c>
      <c r="H968" s="14">
        <f t="shared" si="105"/>
        <v>18684702.189999998</v>
      </c>
      <c r="I968" s="14">
        <f>IF(F968="GHS",H968,H968*Assumptions!$B$4)</f>
        <v>201794783.65199998</v>
      </c>
      <c r="J968" s="15" t="str">
        <f>INDEX(Assumptions!$B$8:$B$12,MATCH(B968,Assumptions!$A$8:$A$12,0))</f>
        <v>Fair Value Less Costs to Sell</v>
      </c>
      <c r="K968" s="16">
        <f>G968/(1-INDEX(Assumptions!$D$8:$D$12,MATCH(B968,Assumptions!$A$8:$A$12,0)))</f>
        <v>4389.625</v>
      </c>
      <c r="L968" s="16">
        <f t="shared" si="106"/>
        <v>115.8861</v>
      </c>
      <c r="M968" s="16">
        <f t="shared" si="107"/>
        <v>219.48125000000002</v>
      </c>
      <c r="N968" s="14">
        <f>E968*(K968-L968-M968)*IF(F968="GHS",1,Assumptions!$B$4)</f>
        <v>211792797.93294004</v>
      </c>
      <c r="O968" s="15">
        <f t="shared" ca="1" si="108"/>
        <v>71</v>
      </c>
      <c r="P968" s="15" t="str">
        <f t="shared" ca="1" si="109"/>
        <v>0-90d</v>
      </c>
      <c r="Q968" s="17">
        <f ca="1">IF(P968="0-90d",0,IF(P968="91-180d",INDEX(Assumptions!$F$8:$F$12,MATCH(B968,Assumptions!$A$8:$A$12,0)),IF(P968="181-365d",INDEX(Assumptions!$G$8:$G$12,MATCH(B968,Assumptions!$A$8:$A$12,0)),INDEX(Assumptions!$H$8:$H$12,MATCH(B968,Assumptions!$A$8:$A$12,0)))))</f>
        <v>0</v>
      </c>
      <c r="R968" s="14">
        <f t="shared" ca="1" si="110"/>
        <v>0</v>
      </c>
      <c r="S968" s="14">
        <f t="shared" ca="1" si="111"/>
        <v>201794783.65199998</v>
      </c>
      <c r="T968" s="11" t="s">
        <v>25</v>
      </c>
      <c r="U968" s="18" t="s">
        <v>26</v>
      </c>
    </row>
    <row r="969" spans="1:21" ht="15" customHeight="1" x14ac:dyDescent="0.15">
      <c r="A969" s="10" t="s">
        <v>1017</v>
      </c>
      <c r="B969" s="11" t="s">
        <v>41</v>
      </c>
      <c r="C969" s="11" t="s">
        <v>44</v>
      </c>
      <c r="D969" s="12">
        <v>46058</v>
      </c>
      <c r="E969" s="11">
        <v>2010</v>
      </c>
      <c r="F969" s="11" t="s">
        <v>33</v>
      </c>
      <c r="G969" s="13">
        <v>435.65</v>
      </c>
      <c r="H969" s="14">
        <f t="shared" si="105"/>
        <v>875656.5</v>
      </c>
      <c r="I969" s="14">
        <f>IF(F969="GHS",H969,H969*Assumptions!$B$4)</f>
        <v>875656.5</v>
      </c>
      <c r="J969" s="15" t="str">
        <f>INDEX(Assumptions!$B$8:$B$12,MATCH(B969,Assumptions!$A$8:$A$12,0))</f>
        <v>Weighted Average</v>
      </c>
      <c r="K969" s="16">
        <f>G969/(1-INDEX(Assumptions!$D$8:$D$12,MATCH(B969,Assumptions!$A$8:$A$12,0)))</f>
        <v>670.23076923076917</v>
      </c>
      <c r="L969" s="16">
        <f t="shared" si="106"/>
        <v>13.0695</v>
      </c>
      <c r="M969" s="16">
        <f t="shared" si="107"/>
        <v>33.511538461538457</v>
      </c>
      <c r="N969" s="14">
        <f>E969*(K969-L969-M969)*IF(F969="GHS",1,Assumptions!$B$4)</f>
        <v>1253535.9588461539</v>
      </c>
      <c r="O969" s="15">
        <f t="shared" ca="1" si="108"/>
        <v>228</v>
      </c>
      <c r="P969" s="15" t="str">
        <f t="shared" ca="1" si="109"/>
        <v>181-365d</v>
      </c>
      <c r="Q969" s="17">
        <f ca="1">IF(P969="0-90d",0,IF(P969="91-180d",INDEX(Assumptions!$F$8:$F$12,MATCH(B969,Assumptions!$A$8:$A$12,0)),IF(P969="181-365d",INDEX(Assumptions!$G$8:$G$12,MATCH(B969,Assumptions!$A$8:$A$12,0)),INDEX(Assumptions!$H$8:$H$12,MATCH(B969,Assumptions!$A$8:$A$12,0)))))</f>
        <v>0.35</v>
      </c>
      <c r="R969" s="14">
        <f t="shared" ca="1" si="110"/>
        <v>306479.77499999997</v>
      </c>
      <c r="S969" s="14">
        <f t="shared" ca="1" si="111"/>
        <v>569176.72500000009</v>
      </c>
      <c r="T969" s="11" t="s">
        <v>25</v>
      </c>
      <c r="U969" s="18" t="s">
        <v>36</v>
      </c>
    </row>
    <row r="970" spans="1:21" ht="15" customHeight="1" x14ac:dyDescent="0.15">
      <c r="A970" s="10" t="s">
        <v>1018</v>
      </c>
      <c r="B970" s="11" t="s">
        <v>31</v>
      </c>
      <c r="C970" s="11" t="s">
        <v>76</v>
      </c>
      <c r="D970" s="12">
        <v>46132</v>
      </c>
      <c r="E970" s="11">
        <v>4589</v>
      </c>
      <c r="F970" s="11" t="s">
        <v>33</v>
      </c>
      <c r="G970" s="13">
        <v>2288.29</v>
      </c>
      <c r="H970" s="14">
        <f t="shared" si="105"/>
        <v>10500962.810000001</v>
      </c>
      <c r="I970" s="14">
        <f>IF(F970="GHS",H970,H970*Assumptions!$B$4)</f>
        <v>10500962.810000001</v>
      </c>
      <c r="J970" s="15" t="str">
        <f>INDEX(Assumptions!$B$8:$B$12,MATCH(B970,Assumptions!$A$8:$A$12,0))</f>
        <v>Weighted Average</v>
      </c>
      <c r="K970" s="16">
        <f>G970/(1-INDEX(Assumptions!$D$8:$D$12,MATCH(B970,Assumptions!$A$8:$A$12,0)))</f>
        <v>3178.1805555555557</v>
      </c>
      <c r="L970" s="16">
        <f t="shared" si="106"/>
        <v>68.648699999999991</v>
      </c>
      <c r="M970" s="16">
        <f t="shared" si="107"/>
        <v>158.90902777777779</v>
      </c>
      <c r="N970" s="14">
        <f>E970*(K970-L970-M970)*IF(F970="GHS",1,Assumptions!$B$4)</f>
        <v>13540408.156672223</v>
      </c>
      <c r="O970" s="15">
        <f t="shared" ca="1" si="108"/>
        <v>154</v>
      </c>
      <c r="P970" s="15" t="str">
        <f t="shared" ca="1" si="109"/>
        <v>91-180d</v>
      </c>
      <c r="Q970" s="17">
        <f ca="1">IF(P970="0-90d",0,IF(P970="91-180d",INDEX(Assumptions!$F$8:$F$12,MATCH(B970,Assumptions!$A$8:$A$12,0)),IF(P970="181-365d",INDEX(Assumptions!$G$8:$G$12,MATCH(B970,Assumptions!$A$8:$A$12,0)),INDEX(Assumptions!$H$8:$H$12,MATCH(B970,Assumptions!$A$8:$A$12,0)))))</f>
        <v>0.05</v>
      </c>
      <c r="R970" s="14">
        <f t="shared" ca="1" si="110"/>
        <v>525048.1405000001</v>
      </c>
      <c r="S970" s="14">
        <f t="shared" ca="1" si="111"/>
        <v>9975914.6695000008</v>
      </c>
      <c r="T970" s="11" t="s">
        <v>25</v>
      </c>
      <c r="U970" s="18" t="s">
        <v>36</v>
      </c>
    </row>
    <row r="971" spans="1:21" ht="15" customHeight="1" x14ac:dyDescent="0.15">
      <c r="A971" s="10" t="s">
        <v>1019</v>
      </c>
      <c r="B971" s="11" t="s">
        <v>41</v>
      </c>
      <c r="C971" s="11" t="s">
        <v>115</v>
      </c>
      <c r="D971" s="12">
        <v>45736</v>
      </c>
      <c r="E971" s="11">
        <v>1596</v>
      </c>
      <c r="F971" s="11" t="s">
        <v>33</v>
      </c>
      <c r="G971" s="13">
        <v>479.5</v>
      </c>
      <c r="H971" s="14">
        <f t="shared" si="105"/>
        <v>765282</v>
      </c>
      <c r="I971" s="14">
        <f>IF(F971="GHS",H971,H971*Assumptions!$B$4)</f>
        <v>765282</v>
      </c>
      <c r="J971" s="15" t="str">
        <f>INDEX(Assumptions!$B$8:$B$12,MATCH(B971,Assumptions!$A$8:$A$12,0))</f>
        <v>Weighted Average</v>
      </c>
      <c r="K971" s="16">
        <f>G971/(1-INDEX(Assumptions!$D$8:$D$12,MATCH(B971,Assumptions!$A$8:$A$12,0)))</f>
        <v>737.69230769230762</v>
      </c>
      <c r="L971" s="16">
        <f t="shared" si="106"/>
        <v>14.385</v>
      </c>
      <c r="M971" s="16">
        <f t="shared" si="107"/>
        <v>36.88461538461538</v>
      </c>
      <c r="N971" s="14">
        <f>E971*(K971-L971-M971)*IF(F971="GHS",1,Assumptions!$B$4)</f>
        <v>1095530.6169230768</v>
      </c>
      <c r="O971" s="15">
        <f t="shared" ca="1" si="108"/>
        <v>550</v>
      </c>
      <c r="P971" s="15" t="str">
        <f t="shared" ca="1" si="109"/>
        <v>365d+</v>
      </c>
      <c r="Q971" s="17">
        <f ca="1">IF(P971="0-90d",0,IF(P971="91-180d",INDEX(Assumptions!$F$8:$F$12,MATCH(B971,Assumptions!$A$8:$A$12,0)),IF(P971="181-365d",INDEX(Assumptions!$G$8:$G$12,MATCH(B971,Assumptions!$A$8:$A$12,0)),INDEX(Assumptions!$H$8:$H$12,MATCH(B971,Assumptions!$A$8:$A$12,0)))))</f>
        <v>0.8</v>
      </c>
      <c r="R971" s="14">
        <f t="shared" ca="1" si="110"/>
        <v>612225.6</v>
      </c>
      <c r="S971" s="14">
        <f t="shared" ca="1" si="111"/>
        <v>153056.40000000002</v>
      </c>
      <c r="T971" s="11" t="s">
        <v>25</v>
      </c>
      <c r="U971" s="18" t="s">
        <v>26</v>
      </c>
    </row>
    <row r="972" spans="1:21" ht="15" customHeight="1" x14ac:dyDescent="0.15">
      <c r="A972" s="10" t="s">
        <v>1020</v>
      </c>
      <c r="B972" s="11" t="s">
        <v>31</v>
      </c>
      <c r="C972" s="11" t="s">
        <v>32</v>
      </c>
      <c r="D972" s="12">
        <v>46077</v>
      </c>
      <c r="E972" s="11">
        <v>4830</v>
      </c>
      <c r="F972" s="11" t="s">
        <v>33</v>
      </c>
      <c r="G972" s="13">
        <v>2348.31</v>
      </c>
      <c r="H972" s="14">
        <f t="shared" si="105"/>
        <v>11342337.299999999</v>
      </c>
      <c r="I972" s="14">
        <f>IF(F972="GHS",H972,H972*Assumptions!$B$4)</f>
        <v>11342337.299999999</v>
      </c>
      <c r="J972" s="15" t="str">
        <f>INDEX(Assumptions!$B$8:$B$12,MATCH(B972,Assumptions!$A$8:$A$12,0))</f>
        <v>Weighted Average</v>
      </c>
      <c r="K972" s="16">
        <f>G972/(1-INDEX(Assumptions!$D$8:$D$12,MATCH(B972,Assumptions!$A$8:$A$12,0)))</f>
        <v>3261.5416666666665</v>
      </c>
      <c r="L972" s="16">
        <f t="shared" si="106"/>
        <v>70.449299999999994</v>
      </c>
      <c r="M972" s="16">
        <f t="shared" si="107"/>
        <v>163.07708333333335</v>
      </c>
      <c r="N972" s="14">
        <f>E972*(K972-L972-M972)*IF(F972="GHS",1,Assumptions!$B$4)</f>
        <v>14625313.818499999</v>
      </c>
      <c r="O972" s="15">
        <f t="shared" ca="1" si="108"/>
        <v>209</v>
      </c>
      <c r="P972" s="15" t="str">
        <f t="shared" ca="1" si="109"/>
        <v>181-365d</v>
      </c>
      <c r="Q972" s="17">
        <f ca="1">IF(P972="0-90d",0,IF(P972="91-180d",INDEX(Assumptions!$F$8:$F$12,MATCH(B972,Assumptions!$A$8:$A$12,0)),IF(P972="181-365d",INDEX(Assumptions!$G$8:$G$12,MATCH(B972,Assumptions!$A$8:$A$12,0)),INDEX(Assumptions!$H$8:$H$12,MATCH(B972,Assumptions!$A$8:$A$12,0)))))</f>
        <v>0.2</v>
      </c>
      <c r="R972" s="14">
        <f t="shared" ca="1" si="110"/>
        <v>2268467.46</v>
      </c>
      <c r="S972" s="14">
        <f t="shared" ca="1" si="111"/>
        <v>9073869.8399999999</v>
      </c>
      <c r="T972" s="11" t="s">
        <v>25</v>
      </c>
      <c r="U972" s="18" t="s">
        <v>36</v>
      </c>
    </row>
    <row r="973" spans="1:21" ht="15" customHeight="1" x14ac:dyDescent="0.15">
      <c r="A973" s="10" t="s">
        <v>1021</v>
      </c>
      <c r="B973" s="11" t="s">
        <v>41</v>
      </c>
      <c r="C973" s="11" t="s">
        <v>42</v>
      </c>
      <c r="D973" s="12">
        <v>46136</v>
      </c>
      <c r="E973" s="11">
        <v>3120</v>
      </c>
      <c r="F973" s="11" t="s">
        <v>33</v>
      </c>
      <c r="G973" s="13">
        <v>218.52</v>
      </c>
      <c r="H973" s="14">
        <f t="shared" si="105"/>
        <v>681782.4</v>
      </c>
      <c r="I973" s="14">
        <f>IF(F973="GHS",H973,H973*Assumptions!$B$4)</f>
        <v>681782.4</v>
      </c>
      <c r="J973" s="15" t="str">
        <f>INDEX(Assumptions!$B$8:$B$12,MATCH(B973,Assumptions!$A$8:$A$12,0))</f>
        <v>Weighted Average</v>
      </c>
      <c r="K973" s="16">
        <f>G973/(1-INDEX(Assumptions!$D$8:$D$12,MATCH(B973,Assumptions!$A$8:$A$12,0)))</f>
        <v>336.18461538461537</v>
      </c>
      <c r="L973" s="16">
        <f t="shared" si="106"/>
        <v>6.5556000000000001</v>
      </c>
      <c r="M973" s="16">
        <f t="shared" si="107"/>
        <v>16.809230769230769</v>
      </c>
      <c r="N973" s="14">
        <f>E973*(K973-L973-M973)*IF(F973="GHS",1,Assumptions!$B$4)</f>
        <v>975997.72799999977</v>
      </c>
      <c r="O973" s="15">
        <f t="shared" ca="1" si="108"/>
        <v>150</v>
      </c>
      <c r="P973" s="15" t="str">
        <f t="shared" ca="1" si="109"/>
        <v>91-180d</v>
      </c>
      <c r="Q973" s="17">
        <f ca="1">IF(P973="0-90d",0,IF(P973="91-180d",INDEX(Assumptions!$F$8:$F$12,MATCH(B973,Assumptions!$A$8:$A$12,0)),IF(P973="181-365d",INDEX(Assumptions!$G$8:$G$12,MATCH(B973,Assumptions!$A$8:$A$12,0)),INDEX(Assumptions!$H$8:$H$12,MATCH(B973,Assumptions!$A$8:$A$12,0)))))</f>
        <v>0.1</v>
      </c>
      <c r="R973" s="14">
        <f t="shared" ca="1" si="110"/>
        <v>68178.240000000005</v>
      </c>
      <c r="S973" s="14">
        <f t="shared" ca="1" si="111"/>
        <v>613604.16</v>
      </c>
      <c r="T973" s="11" t="s">
        <v>25</v>
      </c>
      <c r="U973" s="18" t="s">
        <v>26</v>
      </c>
    </row>
    <row r="974" spans="1:21" ht="15" customHeight="1" x14ac:dyDescent="0.15">
      <c r="A974" s="10" t="s">
        <v>1022</v>
      </c>
      <c r="B974" s="11" t="s">
        <v>41</v>
      </c>
      <c r="C974" s="11" t="s">
        <v>49</v>
      </c>
      <c r="D974" s="12">
        <v>45787</v>
      </c>
      <c r="E974" s="11">
        <v>2741</v>
      </c>
      <c r="F974" s="11" t="s">
        <v>33</v>
      </c>
      <c r="G974" s="13">
        <v>495.32</v>
      </c>
      <c r="H974" s="14">
        <f t="shared" si="105"/>
        <v>1357672.1199999999</v>
      </c>
      <c r="I974" s="14">
        <f>IF(F974="GHS",H974,H974*Assumptions!$B$4)</f>
        <v>1357672.1199999999</v>
      </c>
      <c r="J974" s="15" t="str">
        <f>INDEX(Assumptions!$B$8:$B$12,MATCH(B974,Assumptions!$A$8:$A$12,0))</f>
        <v>Weighted Average</v>
      </c>
      <c r="K974" s="16">
        <f>G974/(1-INDEX(Assumptions!$D$8:$D$12,MATCH(B974,Assumptions!$A$8:$A$12,0)))</f>
        <v>762.03076923076924</v>
      </c>
      <c r="L974" s="16">
        <f t="shared" si="106"/>
        <v>14.859599999999999</v>
      </c>
      <c r="M974" s="16">
        <f t="shared" si="107"/>
        <v>38.10153846153846</v>
      </c>
      <c r="N974" s="14">
        <f>E974*(K974-L974-M974)*IF(F974="GHS",1,Assumptions!$B$4)</f>
        <v>1943559.8579384617</v>
      </c>
      <c r="O974" s="15">
        <f t="shared" ca="1" si="108"/>
        <v>499</v>
      </c>
      <c r="P974" s="15" t="str">
        <f t="shared" ca="1" si="109"/>
        <v>365d+</v>
      </c>
      <c r="Q974" s="17">
        <f ca="1">IF(P974="0-90d",0,IF(P974="91-180d",INDEX(Assumptions!$F$8:$F$12,MATCH(B974,Assumptions!$A$8:$A$12,0)),IF(P974="181-365d",INDEX(Assumptions!$G$8:$G$12,MATCH(B974,Assumptions!$A$8:$A$12,0)),INDEX(Assumptions!$H$8:$H$12,MATCH(B974,Assumptions!$A$8:$A$12,0)))))</f>
        <v>0.8</v>
      </c>
      <c r="R974" s="14">
        <f t="shared" ca="1" si="110"/>
        <v>1086137.696</v>
      </c>
      <c r="S974" s="14">
        <f t="shared" ca="1" si="111"/>
        <v>271534.42399999988</v>
      </c>
      <c r="T974" s="11" t="s">
        <v>50</v>
      </c>
      <c r="U974" s="18" t="s">
        <v>26</v>
      </c>
    </row>
    <row r="975" spans="1:21" ht="15" customHeight="1" x14ac:dyDescent="0.15">
      <c r="A975" s="10" t="s">
        <v>1023</v>
      </c>
      <c r="B975" s="11" t="s">
        <v>46</v>
      </c>
      <c r="C975" s="11" t="s">
        <v>47</v>
      </c>
      <c r="D975" s="12">
        <v>46029</v>
      </c>
      <c r="E975" s="11">
        <v>2034</v>
      </c>
      <c r="F975" s="11" t="s">
        <v>33</v>
      </c>
      <c r="G975" s="13">
        <v>330770.63</v>
      </c>
      <c r="H975" s="14">
        <f t="shared" si="105"/>
        <v>672787461.41999996</v>
      </c>
      <c r="I975" s="14">
        <f>IF(F975="GHS",H975,H975*Assumptions!$B$4)</f>
        <v>672787461.41999996</v>
      </c>
      <c r="J975" s="15" t="str">
        <f>INDEX(Assumptions!$B$8:$B$12,MATCH(B975,Assumptions!$A$8:$A$12,0))</f>
        <v>Specific Identification</v>
      </c>
      <c r="K975" s="16">
        <f>G975/(1-INDEX(Assumptions!$D$8:$D$12,MATCH(B975,Assumptions!$A$8:$A$12,0)))</f>
        <v>424064.91025641025</v>
      </c>
      <c r="L975" s="16">
        <f t="shared" si="106"/>
        <v>9923.1188999999995</v>
      </c>
      <c r="M975" s="16">
        <f t="shared" si="107"/>
        <v>21203.245512820515</v>
      </c>
      <c r="N975" s="14">
        <f>E975*(K975-L975-M975)*IF(F975="GHS",1,Assumptions!$B$4)</f>
        <v>799237002.24586153</v>
      </c>
      <c r="O975" s="15">
        <f t="shared" ca="1" si="108"/>
        <v>257</v>
      </c>
      <c r="P975" s="15" t="str">
        <f t="shared" ca="1" si="109"/>
        <v>181-365d</v>
      </c>
      <c r="Q975" s="17">
        <f ca="1">IF(P975="0-90d",0,IF(P975="91-180d",INDEX(Assumptions!$F$8:$F$12,MATCH(B975,Assumptions!$A$8:$A$12,0)),IF(P975="181-365d",INDEX(Assumptions!$G$8:$G$12,MATCH(B975,Assumptions!$A$8:$A$12,0)),INDEX(Assumptions!$H$8:$H$12,MATCH(B975,Assumptions!$A$8:$A$12,0)))))</f>
        <v>0.05</v>
      </c>
      <c r="R975" s="14">
        <f t="shared" ca="1" si="110"/>
        <v>33639373.071000002</v>
      </c>
      <c r="S975" s="14">
        <f t="shared" ca="1" si="111"/>
        <v>639148088.34899998</v>
      </c>
      <c r="T975" s="11" t="s">
        <v>25</v>
      </c>
      <c r="U975" s="18" t="s">
        <v>26</v>
      </c>
    </row>
    <row r="976" spans="1:21" ht="15" customHeight="1" x14ac:dyDescent="0.15">
      <c r="A976" s="10" t="s">
        <v>1024</v>
      </c>
      <c r="B976" s="11" t="s">
        <v>41</v>
      </c>
      <c r="C976" s="11" t="s">
        <v>49</v>
      </c>
      <c r="D976" s="12">
        <v>46058</v>
      </c>
      <c r="E976" s="11">
        <v>565</v>
      </c>
      <c r="F976" s="11" t="s">
        <v>33</v>
      </c>
      <c r="G976" s="13">
        <v>125.53</v>
      </c>
      <c r="H976" s="14">
        <f t="shared" si="105"/>
        <v>70924.45</v>
      </c>
      <c r="I976" s="14">
        <f>IF(F976="GHS",H976,H976*Assumptions!$B$4)</f>
        <v>70924.45</v>
      </c>
      <c r="J976" s="15" t="str">
        <f>INDEX(Assumptions!$B$8:$B$12,MATCH(B976,Assumptions!$A$8:$A$12,0))</f>
        <v>Weighted Average</v>
      </c>
      <c r="K976" s="16">
        <f>G976/(1-INDEX(Assumptions!$D$8:$D$12,MATCH(B976,Assumptions!$A$8:$A$12,0)))</f>
        <v>193.12307692307692</v>
      </c>
      <c r="L976" s="16">
        <f t="shared" si="106"/>
        <v>3.7658999999999998</v>
      </c>
      <c r="M976" s="16">
        <f t="shared" si="107"/>
        <v>9.6561538461538472</v>
      </c>
      <c r="N976" s="14">
        <f>E976*(K976-L976-M976)*IF(F976="GHS",1,Assumptions!$B$4)</f>
        <v>101531.07803846155</v>
      </c>
      <c r="O976" s="15">
        <f t="shared" ca="1" si="108"/>
        <v>228</v>
      </c>
      <c r="P976" s="15" t="str">
        <f t="shared" ca="1" si="109"/>
        <v>181-365d</v>
      </c>
      <c r="Q976" s="17">
        <f ca="1">IF(P976="0-90d",0,IF(P976="91-180d",INDEX(Assumptions!$F$8:$F$12,MATCH(B976,Assumptions!$A$8:$A$12,0)),IF(P976="181-365d",INDEX(Assumptions!$G$8:$G$12,MATCH(B976,Assumptions!$A$8:$A$12,0)),INDEX(Assumptions!$H$8:$H$12,MATCH(B976,Assumptions!$A$8:$A$12,0)))))</f>
        <v>0.35</v>
      </c>
      <c r="R976" s="14">
        <f t="shared" ca="1" si="110"/>
        <v>24823.557499999999</v>
      </c>
      <c r="S976" s="14">
        <f t="shared" ca="1" si="111"/>
        <v>46100.892500000002</v>
      </c>
      <c r="T976" s="11" t="s">
        <v>25</v>
      </c>
      <c r="U976" s="18" t="s">
        <v>36</v>
      </c>
    </row>
    <row r="977" spans="1:21" ht="15" customHeight="1" x14ac:dyDescent="0.15">
      <c r="A977" s="10" t="s">
        <v>1025</v>
      </c>
      <c r="B977" s="11" t="s">
        <v>46</v>
      </c>
      <c r="C977" s="11" t="s">
        <v>47</v>
      </c>
      <c r="D977" s="12">
        <v>45937</v>
      </c>
      <c r="E977" s="11">
        <v>602</v>
      </c>
      <c r="F977" s="11" t="s">
        <v>33</v>
      </c>
      <c r="G977" s="13">
        <v>343139.93</v>
      </c>
      <c r="H977" s="14">
        <f t="shared" si="105"/>
        <v>206570237.85999998</v>
      </c>
      <c r="I977" s="14">
        <f>IF(F977="GHS",H977,H977*Assumptions!$B$4)</f>
        <v>206570237.85999998</v>
      </c>
      <c r="J977" s="15" t="str">
        <f>INDEX(Assumptions!$B$8:$B$12,MATCH(B977,Assumptions!$A$8:$A$12,0))</f>
        <v>Specific Identification</v>
      </c>
      <c r="K977" s="16">
        <f>G977/(1-INDEX(Assumptions!$D$8:$D$12,MATCH(B977,Assumptions!$A$8:$A$12,0)))</f>
        <v>439922.98717948713</v>
      </c>
      <c r="L977" s="16">
        <f t="shared" si="106"/>
        <v>10294.197899999999</v>
      </c>
      <c r="M977" s="16">
        <f t="shared" si="107"/>
        <v>21996.149358974359</v>
      </c>
      <c r="N977" s="14">
        <f>E977*(K977-L977-M977)*IF(F977="GHS",1,Assumptions!$B$4)</f>
        <v>245394849.23214868</v>
      </c>
      <c r="O977" s="15">
        <f t="shared" ca="1" si="108"/>
        <v>349</v>
      </c>
      <c r="P977" s="15" t="str">
        <f t="shared" ca="1" si="109"/>
        <v>181-365d</v>
      </c>
      <c r="Q977" s="17">
        <f ca="1">IF(P977="0-90d",0,IF(P977="91-180d",INDEX(Assumptions!$F$8:$F$12,MATCH(B977,Assumptions!$A$8:$A$12,0)),IF(P977="181-365d",INDEX(Assumptions!$G$8:$G$12,MATCH(B977,Assumptions!$A$8:$A$12,0)),INDEX(Assumptions!$H$8:$H$12,MATCH(B977,Assumptions!$A$8:$A$12,0)))))</f>
        <v>0.05</v>
      </c>
      <c r="R977" s="14">
        <f t="shared" ca="1" si="110"/>
        <v>10328511.892999999</v>
      </c>
      <c r="S977" s="14">
        <f t="shared" ca="1" si="111"/>
        <v>196241725.96699998</v>
      </c>
      <c r="T977" s="11" t="s">
        <v>50</v>
      </c>
      <c r="U977" s="18" t="s">
        <v>26</v>
      </c>
    </row>
    <row r="978" spans="1:21" ht="15" customHeight="1" x14ac:dyDescent="0.15">
      <c r="A978" s="10" t="s">
        <v>1026</v>
      </c>
      <c r="B978" s="11" t="s">
        <v>31</v>
      </c>
      <c r="C978" s="11" t="s">
        <v>63</v>
      </c>
      <c r="D978" s="12">
        <v>46058</v>
      </c>
      <c r="E978" s="11">
        <v>1861</v>
      </c>
      <c r="F978" s="11" t="s">
        <v>33</v>
      </c>
      <c r="G978" s="13">
        <v>1776.68</v>
      </c>
      <c r="H978" s="14">
        <f t="shared" si="105"/>
        <v>3306401.48</v>
      </c>
      <c r="I978" s="14">
        <f>IF(F978="GHS",H978,H978*Assumptions!$B$4)</f>
        <v>3306401.48</v>
      </c>
      <c r="J978" s="15" t="str">
        <f>INDEX(Assumptions!$B$8:$B$12,MATCH(B978,Assumptions!$A$8:$A$12,0))</f>
        <v>Weighted Average</v>
      </c>
      <c r="K978" s="16">
        <f>G978/(1-INDEX(Assumptions!$D$8:$D$12,MATCH(B978,Assumptions!$A$8:$A$12,0)))</f>
        <v>2467.6111111111113</v>
      </c>
      <c r="L978" s="16">
        <f t="shared" si="106"/>
        <v>53.300400000000003</v>
      </c>
      <c r="M978" s="16">
        <f t="shared" si="107"/>
        <v>123.38055555555557</v>
      </c>
      <c r="N978" s="14">
        <f>E978*(K978-L978-M978)*IF(F978="GHS",1,Assumptions!$B$4)</f>
        <v>4263421.0194888897</v>
      </c>
      <c r="O978" s="15">
        <f t="shared" ca="1" si="108"/>
        <v>228</v>
      </c>
      <c r="P978" s="15" t="str">
        <f t="shared" ca="1" si="109"/>
        <v>181-365d</v>
      </c>
      <c r="Q978" s="17">
        <f ca="1">IF(P978="0-90d",0,IF(P978="91-180d",INDEX(Assumptions!$F$8:$F$12,MATCH(B978,Assumptions!$A$8:$A$12,0)),IF(P978="181-365d",INDEX(Assumptions!$G$8:$G$12,MATCH(B978,Assumptions!$A$8:$A$12,0)),INDEX(Assumptions!$H$8:$H$12,MATCH(B978,Assumptions!$A$8:$A$12,0)))))</f>
        <v>0.2</v>
      </c>
      <c r="R978" s="14">
        <f t="shared" ca="1" si="110"/>
        <v>661280.29600000009</v>
      </c>
      <c r="S978" s="14">
        <f t="shared" ca="1" si="111"/>
        <v>2645121.1839999999</v>
      </c>
      <c r="T978" s="11" t="s">
        <v>25</v>
      </c>
      <c r="U978" s="18" t="s">
        <v>26</v>
      </c>
    </row>
    <row r="979" spans="1:21" ht="15" customHeight="1" x14ac:dyDescent="0.15">
      <c r="A979" s="10" t="s">
        <v>1027</v>
      </c>
      <c r="B979" s="11" t="s">
        <v>31</v>
      </c>
      <c r="C979" s="11" t="s">
        <v>32</v>
      </c>
      <c r="D979" s="12">
        <v>46113</v>
      </c>
      <c r="E979" s="11">
        <v>937</v>
      </c>
      <c r="F979" s="11" t="s">
        <v>33</v>
      </c>
      <c r="G979" s="13">
        <v>1064.8399999999999</v>
      </c>
      <c r="H979" s="14">
        <f t="shared" si="105"/>
        <v>997755.08</v>
      </c>
      <c r="I979" s="14">
        <f>IF(F979="GHS",H979,H979*Assumptions!$B$4)</f>
        <v>997755.08</v>
      </c>
      <c r="J979" s="15" t="str">
        <f>INDEX(Assumptions!$B$8:$B$12,MATCH(B979,Assumptions!$A$8:$A$12,0))</f>
        <v>Weighted Average</v>
      </c>
      <c r="K979" s="16">
        <f>G979/(1-INDEX(Assumptions!$D$8:$D$12,MATCH(B979,Assumptions!$A$8:$A$12,0)))</f>
        <v>1478.9444444444443</v>
      </c>
      <c r="L979" s="16">
        <f t="shared" si="106"/>
        <v>31.945199999999996</v>
      </c>
      <c r="M979" s="16">
        <f t="shared" si="107"/>
        <v>73.947222222222223</v>
      </c>
      <c r="N979" s="14">
        <f>E979*(K979-L979-M979)*IF(F979="GHS",1,Assumptions!$B$4)</f>
        <v>1286549.744822222</v>
      </c>
      <c r="O979" s="15">
        <f t="shared" ca="1" si="108"/>
        <v>173</v>
      </c>
      <c r="P979" s="15" t="str">
        <f t="shared" ca="1" si="109"/>
        <v>91-180d</v>
      </c>
      <c r="Q979" s="17">
        <f ca="1">IF(P979="0-90d",0,IF(P979="91-180d",INDEX(Assumptions!$F$8:$F$12,MATCH(B979,Assumptions!$A$8:$A$12,0)),IF(P979="181-365d",INDEX(Assumptions!$G$8:$G$12,MATCH(B979,Assumptions!$A$8:$A$12,0)),INDEX(Assumptions!$H$8:$H$12,MATCH(B979,Assumptions!$A$8:$A$12,0)))))</f>
        <v>0.05</v>
      </c>
      <c r="R979" s="14">
        <f t="shared" ca="1" si="110"/>
        <v>49887.754000000001</v>
      </c>
      <c r="S979" s="14">
        <f t="shared" ca="1" si="111"/>
        <v>947867.326</v>
      </c>
      <c r="T979" s="11" t="s">
        <v>25</v>
      </c>
      <c r="U979" s="18" t="s">
        <v>26</v>
      </c>
    </row>
    <row r="980" spans="1:21" ht="15" customHeight="1" x14ac:dyDescent="0.15">
      <c r="A980" s="10" t="s">
        <v>1028</v>
      </c>
      <c r="B980" s="11" t="s">
        <v>31</v>
      </c>
      <c r="C980" s="11" t="s">
        <v>32</v>
      </c>
      <c r="D980" s="12">
        <v>46194</v>
      </c>
      <c r="E980" s="11">
        <v>1454</v>
      </c>
      <c r="F980" s="11" t="s">
        <v>33</v>
      </c>
      <c r="G980" s="13">
        <v>1682.38</v>
      </c>
      <c r="H980" s="14">
        <f t="shared" si="105"/>
        <v>2446180.52</v>
      </c>
      <c r="I980" s="14">
        <f>IF(F980="GHS",H980,H980*Assumptions!$B$4)</f>
        <v>2446180.52</v>
      </c>
      <c r="J980" s="15" t="str">
        <f>INDEX(Assumptions!$B$8:$B$12,MATCH(B980,Assumptions!$A$8:$A$12,0))</f>
        <v>Weighted Average</v>
      </c>
      <c r="K980" s="16">
        <f>G980/(1-INDEX(Assumptions!$D$8:$D$12,MATCH(B980,Assumptions!$A$8:$A$12,0)))</f>
        <v>2336.6388888888891</v>
      </c>
      <c r="L980" s="16">
        <f t="shared" si="106"/>
        <v>50.471400000000003</v>
      </c>
      <c r="M980" s="16">
        <f t="shared" si="107"/>
        <v>116.83194444444446</v>
      </c>
      <c r="N980" s="14">
        <f>E980*(K980-L980-M980)*IF(F980="GHS",1,Assumptions!$B$4)</f>
        <v>3154213.8816222223</v>
      </c>
      <c r="O980" s="15">
        <f t="shared" ca="1" si="108"/>
        <v>92</v>
      </c>
      <c r="P980" s="15" t="str">
        <f t="shared" ca="1" si="109"/>
        <v>91-180d</v>
      </c>
      <c r="Q980" s="17">
        <f ca="1">IF(P980="0-90d",0,IF(P980="91-180d",INDEX(Assumptions!$F$8:$F$12,MATCH(B980,Assumptions!$A$8:$A$12,0)),IF(P980="181-365d",INDEX(Assumptions!$G$8:$G$12,MATCH(B980,Assumptions!$A$8:$A$12,0)),INDEX(Assumptions!$H$8:$H$12,MATCH(B980,Assumptions!$A$8:$A$12,0)))))</f>
        <v>0.05</v>
      </c>
      <c r="R980" s="14">
        <f t="shared" ca="1" si="110"/>
        <v>122309.02600000001</v>
      </c>
      <c r="S980" s="14">
        <f t="shared" ca="1" si="111"/>
        <v>2323871.4939999999</v>
      </c>
      <c r="T980" s="11" t="s">
        <v>25</v>
      </c>
      <c r="U980" s="18" t="s">
        <v>26</v>
      </c>
    </row>
    <row r="981" spans="1:21" ht="15" customHeight="1" x14ac:dyDescent="0.15">
      <c r="A981" s="10" t="s">
        <v>1029</v>
      </c>
      <c r="B981" s="11" t="s">
        <v>31</v>
      </c>
      <c r="C981" s="11" t="s">
        <v>32</v>
      </c>
      <c r="D981" s="12">
        <v>45730</v>
      </c>
      <c r="E981" s="11">
        <v>2007</v>
      </c>
      <c r="F981" s="11" t="s">
        <v>33</v>
      </c>
      <c r="G981" s="13">
        <v>1832.4</v>
      </c>
      <c r="H981" s="14">
        <f t="shared" si="105"/>
        <v>3677626.8000000003</v>
      </c>
      <c r="I981" s="14">
        <f>IF(F981="GHS",H981,H981*Assumptions!$B$4)</f>
        <v>3677626.8000000003</v>
      </c>
      <c r="J981" s="15" t="str">
        <f>INDEX(Assumptions!$B$8:$B$12,MATCH(B981,Assumptions!$A$8:$A$12,0))</f>
        <v>Weighted Average</v>
      </c>
      <c r="K981" s="16">
        <f>G981/(1-INDEX(Assumptions!$D$8:$D$12,MATCH(B981,Assumptions!$A$8:$A$12,0)))</f>
        <v>2545</v>
      </c>
      <c r="L981" s="16">
        <f t="shared" si="106"/>
        <v>54.972000000000001</v>
      </c>
      <c r="M981" s="16">
        <f t="shared" si="107"/>
        <v>127.25</v>
      </c>
      <c r="N981" s="14">
        <f>E981*(K981-L981-M981)*IF(F981="GHS",1,Assumptions!$B$4)</f>
        <v>4742095.4459999995</v>
      </c>
      <c r="O981" s="15">
        <f t="shared" ca="1" si="108"/>
        <v>556</v>
      </c>
      <c r="P981" s="15" t="str">
        <f t="shared" ca="1" si="109"/>
        <v>365d+</v>
      </c>
      <c r="Q981" s="17">
        <f ca="1">IF(P981="0-90d",0,IF(P981="91-180d",INDEX(Assumptions!$F$8:$F$12,MATCH(B981,Assumptions!$A$8:$A$12,0)),IF(P981="181-365d",INDEX(Assumptions!$G$8:$G$12,MATCH(B981,Assumptions!$A$8:$A$12,0)),INDEX(Assumptions!$H$8:$H$12,MATCH(B981,Assumptions!$A$8:$A$12,0)))))</f>
        <v>0.6</v>
      </c>
      <c r="R981" s="14">
        <f t="shared" ca="1" si="110"/>
        <v>2206576.08</v>
      </c>
      <c r="S981" s="14">
        <f t="shared" si="111"/>
        <v>0</v>
      </c>
      <c r="T981" s="11" t="s">
        <v>39</v>
      </c>
      <c r="U981" s="18" t="s">
        <v>26</v>
      </c>
    </row>
    <row r="982" spans="1:21" ht="15" customHeight="1" x14ac:dyDescent="0.15">
      <c r="A982" s="10" t="s">
        <v>1030</v>
      </c>
      <c r="B982" s="11" t="s">
        <v>46</v>
      </c>
      <c r="C982" s="11" t="s">
        <v>52</v>
      </c>
      <c r="D982" s="12">
        <v>45808</v>
      </c>
      <c r="E982" s="11">
        <v>4809</v>
      </c>
      <c r="F982" s="11" t="s">
        <v>33</v>
      </c>
      <c r="G982" s="13">
        <v>403911.88</v>
      </c>
      <c r="H982" s="14">
        <f t="shared" si="105"/>
        <v>1942412230.9200001</v>
      </c>
      <c r="I982" s="14">
        <f>IF(F982="GHS",H982,H982*Assumptions!$B$4)</f>
        <v>1942412230.9200001</v>
      </c>
      <c r="J982" s="15" t="str">
        <f>INDEX(Assumptions!$B$8:$B$12,MATCH(B982,Assumptions!$A$8:$A$12,0))</f>
        <v>Specific Identification</v>
      </c>
      <c r="K982" s="16">
        <f>G982/(1-INDEX(Assumptions!$D$8:$D$12,MATCH(B982,Assumptions!$A$8:$A$12,0)))</f>
        <v>517835.74358974356</v>
      </c>
      <c r="L982" s="16">
        <f t="shared" si="106"/>
        <v>12117.356400000001</v>
      </c>
      <c r="M982" s="16">
        <f t="shared" si="107"/>
        <v>25891.787179487179</v>
      </c>
      <c r="N982" s="14">
        <f>E982*(K982-L982-M982)*IF(F982="GHS",1,Assumptions!$B$4)</f>
        <v>2307486119.4493232</v>
      </c>
      <c r="O982" s="15">
        <f t="shared" ca="1" si="108"/>
        <v>478</v>
      </c>
      <c r="P982" s="15" t="str">
        <f t="shared" ca="1" si="109"/>
        <v>365d+</v>
      </c>
      <c r="Q982" s="17">
        <f ca="1">IF(P982="0-90d",0,IF(P982="91-180d",INDEX(Assumptions!$F$8:$F$12,MATCH(B982,Assumptions!$A$8:$A$12,0)),IF(P982="181-365d",INDEX(Assumptions!$G$8:$G$12,MATCH(B982,Assumptions!$A$8:$A$12,0)),INDEX(Assumptions!$H$8:$H$12,MATCH(B982,Assumptions!$A$8:$A$12,0)))))</f>
        <v>0.15</v>
      </c>
      <c r="R982" s="14">
        <f t="shared" ca="1" si="110"/>
        <v>291361834.63800001</v>
      </c>
      <c r="S982" s="14">
        <f t="shared" si="111"/>
        <v>0</v>
      </c>
      <c r="T982" s="11" t="s">
        <v>39</v>
      </c>
      <c r="U982" s="18" t="s">
        <v>26</v>
      </c>
    </row>
    <row r="983" spans="1:21" ht="15" customHeight="1" x14ac:dyDescent="0.15">
      <c r="A983" s="10" t="s">
        <v>1031</v>
      </c>
      <c r="B983" s="11" t="s">
        <v>46</v>
      </c>
      <c r="C983" s="11" t="s">
        <v>47</v>
      </c>
      <c r="D983" s="12">
        <v>45933</v>
      </c>
      <c r="E983" s="11">
        <v>3997</v>
      </c>
      <c r="F983" s="11" t="s">
        <v>33</v>
      </c>
      <c r="G983" s="13">
        <v>387710.93</v>
      </c>
      <c r="H983" s="14">
        <f t="shared" si="105"/>
        <v>1549680587.21</v>
      </c>
      <c r="I983" s="14">
        <f>IF(F983="GHS",H983,H983*Assumptions!$B$4)</f>
        <v>1549680587.21</v>
      </c>
      <c r="J983" s="15" t="str">
        <f>INDEX(Assumptions!$B$8:$B$12,MATCH(B983,Assumptions!$A$8:$A$12,0))</f>
        <v>Specific Identification</v>
      </c>
      <c r="K983" s="16">
        <f>G983/(1-INDEX(Assumptions!$D$8:$D$12,MATCH(B983,Assumptions!$A$8:$A$12,0)))</f>
        <v>497065.29487179487</v>
      </c>
      <c r="L983" s="16">
        <f t="shared" si="106"/>
        <v>11631.3279</v>
      </c>
      <c r="M983" s="16">
        <f t="shared" si="107"/>
        <v>24853.264743589745</v>
      </c>
      <c r="N983" s="14">
        <f>E983*(K983-L983-M983)*IF(F983="GHS",1,Assumptions!$B$4)</f>
        <v>1840941066.8061361</v>
      </c>
      <c r="O983" s="15">
        <f t="shared" ca="1" si="108"/>
        <v>353</v>
      </c>
      <c r="P983" s="15" t="str">
        <f t="shared" ca="1" si="109"/>
        <v>181-365d</v>
      </c>
      <c r="Q983" s="17">
        <f ca="1">IF(P983="0-90d",0,IF(P983="91-180d",INDEX(Assumptions!$F$8:$F$12,MATCH(B983,Assumptions!$A$8:$A$12,0)),IF(P983="181-365d",INDEX(Assumptions!$G$8:$G$12,MATCH(B983,Assumptions!$A$8:$A$12,0)),INDEX(Assumptions!$H$8:$H$12,MATCH(B983,Assumptions!$A$8:$A$12,0)))))</f>
        <v>0.05</v>
      </c>
      <c r="R983" s="14">
        <f t="shared" ca="1" si="110"/>
        <v>77484029.360500008</v>
      </c>
      <c r="S983" s="14">
        <f t="shared" si="111"/>
        <v>0</v>
      </c>
      <c r="T983" s="11" t="s">
        <v>39</v>
      </c>
      <c r="U983" s="18" t="s">
        <v>26</v>
      </c>
    </row>
    <row r="984" spans="1:21" ht="15" customHeight="1" x14ac:dyDescent="0.15">
      <c r="A984" s="10" t="s">
        <v>1032</v>
      </c>
      <c r="B984" s="11" t="s">
        <v>41</v>
      </c>
      <c r="C984" s="11" t="s">
        <v>42</v>
      </c>
      <c r="D984" s="12">
        <v>46072</v>
      </c>
      <c r="E984" s="11">
        <v>1724</v>
      </c>
      <c r="F984" s="11" t="s">
        <v>33</v>
      </c>
      <c r="G984" s="13">
        <v>227.24</v>
      </c>
      <c r="H984" s="14">
        <f t="shared" si="105"/>
        <v>391761.76</v>
      </c>
      <c r="I984" s="14">
        <f>IF(F984="GHS",H984,H984*Assumptions!$B$4)</f>
        <v>391761.76</v>
      </c>
      <c r="J984" s="15" t="str">
        <f>INDEX(Assumptions!$B$8:$B$12,MATCH(B984,Assumptions!$A$8:$A$12,0))</f>
        <v>Weighted Average</v>
      </c>
      <c r="K984" s="16">
        <f>G984/(1-INDEX(Assumptions!$D$8:$D$12,MATCH(B984,Assumptions!$A$8:$A$12,0)))</f>
        <v>349.6</v>
      </c>
      <c r="L984" s="16">
        <f t="shared" si="106"/>
        <v>6.8171999999999997</v>
      </c>
      <c r="M984" s="16">
        <f t="shared" si="107"/>
        <v>17.48</v>
      </c>
      <c r="N984" s="14">
        <f>E984*(K984-L984-M984)*IF(F984="GHS",1,Assumptions!$B$4)</f>
        <v>560822.02720000001</v>
      </c>
      <c r="O984" s="15">
        <f t="shared" ca="1" si="108"/>
        <v>214</v>
      </c>
      <c r="P984" s="15" t="str">
        <f t="shared" ca="1" si="109"/>
        <v>181-365d</v>
      </c>
      <c r="Q984" s="17">
        <f ca="1">IF(P984="0-90d",0,IF(P984="91-180d",INDEX(Assumptions!$F$8:$F$12,MATCH(B984,Assumptions!$A$8:$A$12,0)),IF(P984="181-365d",INDEX(Assumptions!$G$8:$G$12,MATCH(B984,Assumptions!$A$8:$A$12,0)),INDEX(Assumptions!$H$8:$H$12,MATCH(B984,Assumptions!$A$8:$A$12,0)))))</f>
        <v>0.35</v>
      </c>
      <c r="R984" s="14">
        <f t="shared" ca="1" si="110"/>
        <v>137116.61600000001</v>
      </c>
      <c r="S984" s="14">
        <f t="shared" ca="1" si="111"/>
        <v>254645.144</v>
      </c>
      <c r="T984" s="11" t="s">
        <v>25</v>
      </c>
      <c r="U984" s="18" t="s">
        <v>26</v>
      </c>
    </row>
    <row r="985" spans="1:21" ht="15" customHeight="1" x14ac:dyDescent="0.15">
      <c r="A985" s="10" t="s">
        <v>1033</v>
      </c>
      <c r="B985" s="11" t="s">
        <v>41</v>
      </c>
      <c r="C985" s="11" t="s">
        <v>44</v>
      </c>
      <c r="D985" s="12">
        <v>45922</v>
      </c>
      <c r="E985" s="11">
        <v>1434</v>
      </c>
      <c r="F985" s="11" t="s">
        <v>33</v>
      </c>
      <c r="G985" s="13">
        <v>661.78</v>
      </c>
      <c r="H985" s="14">
        <f t="shared" si="105"/>
        <v>948992.52</v>
      </c>
      <c r="I985" s="14">
        <f>IF(F985="GHS",H985,H985*Assumptions!$B$4)</f>
        <v>948992.52</v>
      </c>
      <c r="J985" s="15" t="str">
        <f>INDEX(Assumptions!$B$8:$B$12,MATCH(B985,Assumptions!$A$8:$A$12,0))</f>
        <v>Weighted Average</v>
      </c>
      <c r="K985" s="16">
        <f>G985/(1-INDEX(Assumptions!$D$8:$D$12,MATCH(B985,Assumptions!$A$8:$A$12,0)))</f>
        <v>1018.1230769230768</v>
      </c>
      <c r="L985" s="16">
        <f t="shared" si="106"/>
        <v>19.853399999999997</v>
      </c>
      <c r="M985" s="16">
        <f t="shared" si="107"/>
        <v>50.906153846153842</v>
      </c>
      <c r="N985" s="14">
        <f>E985*(K985-L985-M985)*IF(F985="GHS",1,Assumptions!$B$4)</f>
        <v>1358519.2920923075</v>
      </c>
      <c r="O985" s="15">
        <f t="shared" ca="1" si="108"/>
        <v>364</v>
      </c>
      <c r="P985" s="15" t="str">
        <f t="shared" ca="1" si="109"/>
        <v>181-365d</v>
      </c>
      <c r="Q985" s="17">
        <f ca="1">IF(P985="0-90d",0,IF(P985="91-180d",INDEX(Assumptions!$F$8:$F$12,MATCH(B985,Assumptions!$A$8:$A$12,0)),IF(P985="181-365d",INDEX(Assumptions!$G$8:$G$12,MATCH(B985,Assumptions!$A$8:$A$12,0)),INDEX(Assumptions!$H$8:$H$12,MATCH(B985,Assumptions!$A$8:$A$12,0)))))</f>
        <v>0.35</v>
      </c>
      <c r="R985" s="14">
        <f t="shared" ca="1" si="110"/>
        <v>332147.38199999998</v>
      </c>
      <c r="S985" s="14">
        <f t="shared" ca="1" si="111"/>
        <v>616845.13800000004</v>
      </c>
      <c r="T985" s="11" t="s">
        <v>25</v>
      </c>
      <c r="U985" s="18" t="s">
        <v>36</v>
      </c>
    </row>
    <row r="986" spans="1:21" ht="15" customHeight="1" x14ac:dyDescent="0.15">
      <c r="A986" s="10" t="s">
        <v>1034</v>
      </c>
      <c r="B986" s="11" t="s">
        <v>28</v>
      </c>
      <c r="C986" s="11" t="s">
        <v>55</v>
      </c>
      <c r="D986" s="12">
        <v>45952</v>
      </c>
      <c r="E986" s="11">
        <v>4532</v>
      </c>
      <c r="F986" s="11" t="s">
        <v>24</v>
      </c>
      <c r="G986" s="13">
        <v>5554.3</v>
      </c>
      <c r="H986" s="14">
        <f t="shared" si="105"/>
        <v>25172087.600000001</v>
      </c>
      <c r="I986" s="14">
        <f>IF(F986="GHS",H986,H986*Assumptions!$B$4)</f>
        <v>271858546.08000004</v>
      </c>
      <c r="J986" s="15" t="str">
        <f>INDEX(Assumptions!$B$8:$B$12,MATCH(B986,Assumptions!$A$8:$A$12,0))</f>
        <v>Fair Value Less Costs to Sell</v>
      </c>
      <c r="K986" s="16">
        <f>G986/(1-INDEX(Assumptions!$D$8:$D$12,MATCH(B986,Assumptions!$A$8:$A$12,0)))</f>
        <v>6311.704545454546</v>
      </c>
      <c r="L986" s="16">
        <f t="shared" si="106"/>
        <v>166.62899999999999</v>
      </c>
      <c r="M986" s="16">
        <f t="shared" si="107"/>
        <v>315.58522727272731</v>
      </c>
      <c r="N986" s="14">
        <f>E986*(K986-L986-M986)*IF(F986="GHS",1,Assumptions!$B$4)</f>
        <v>285327901.31760007</v>
      </c>
      <c r="O986" s="15">
        <f t="shared" ca="1" si="108"/>
        <v>334</v>
      </c>
      <c r="P986" s="15" t="str">
        <f t="shared" ca="1" si="109"/>
        <v>181-365d</v>
      </c>
      <c r="Q986" s="17">
        <f ca="1">IF(P986="0-90d",0,IF(P986="91-180d",INDEX(Assumptions!$F$8:$F$12,MATCH(B986,Assumptions!$A$8:$A$12,0)),IF(P986="181-365d",INDEX(Assumptions!$G$8:$G$12,MATCH(B986,Assumptions!$A$8:$A$12,0)),INDEX(Assumptions!$H$8:$H$12,MATCH(B986,Assumptions!$A$8:$A$12,0)))))</f>
        <v>0.1</v>
      </c>
      <c r="R986" s="14">
        <f t="shared" ca="1" si="110"/>
        <v>27185854.608000007</v>
      </c>
      <c r="S986" s="14">
        <f t="shared" ca="1" si="111"/>
        <v>244672691.47200003</v>
      </c>
      <c r="T986" s="11" t="s">
        <v>25</v>
      </c>
      <c r="U986" s="18" t="s">
        <v>26</v>
      </c>
    </row>
    <row r="987" spans="1:21" ht="15" customHeight="1" x14ac:dyDescent="0.15">
      <c r="A987" s="10" t="s">
        <v>1035</v>
      </c>
      <c r="B987" s="11" t="s">
        <v>28</v>
      </c>
      <c r="C987" s="11" t="s">
        <v>55</v>
      </c>
      <c r="D987" s="12">
        <v>45879</v>
      </c>
      <c r="E987" s="11">
        <v>1115</v>
      </c>
      <c r="F987" s="11" t="s">
        <v>24</v>
      </c>
      <c r="G987" s="13">
        <v>9748.77</v>
      </c>
      <c r="H987" s="14">
        <f t="shared" si="105"/>
        <v>10869878.550000001</v>
      </c>
      <c r="I987" s="14">
        <f>IF(F987="GHS",H987,H987*Assumptions!$B$4)</f>
        <v>117394688.34000002</v>
      </c>
      <c r="J987" s="15" t="str">
        <f>INDEX(Assumptions!$B$8:$B$12,MATCH(B987,Assumptions!$A$8:$A$12,0))</f>
        <v>Fair Value Less Costs to Sell</v>
      </c>
      <c r="K987" s="16">
        <f>G987/(1-INDEX(Assumptions!$D$8:$D$12,MATCH(B987,Assumptions!$A$8:$A$12,0)))</f>
        <v>11078.147727272728</v>
      </c>
      <c r="L987" s="16">
        <f t="shared" si="106"/>
        <v>292.4631</v>
      </c>
      <c r="M987" s="16">
        <f t="shared" si="107"/>
        <v>553.90738636363642</v>
      </c>
      <c r="N987" s="14">
        <f>E987*(K987-L987-M987)*IF(F987="GHS",1,Assumptions!$B$4)</f>
        <v>123211061.53502727</v>
      </c>
      <c r="O987" s="15">
        <f t="shared" ca="1" si="108"/>
        <v>407</v>
      </c>
      <c r="P987" s="15" t="str">
        <f t="shared" ca="1" si="109"/>
        <v>365d+</v>
      </c>
      <c r="Q987" s="17">
        <f ca="1">IF(P987="0-90d",0,IF(P987="91-180d",INDEX(Assumptions!$F$8:$F$12,MATCH(B987,Assumptions!$A$8:$A$12,0)),IF(P987="181-365d",INDEX(Assumptions!$G$8:$G$12,MATCH(B987,Assumptions!$A$8:$A$12,0)),INDEX(Assumptions!$H$8:$H$12,MATCH(B987,Assumptions!$A$8:$A$12,0)))))</f>
        <v>0.4</v>
      </c>
      <c r="R987" s="14">
        <f t="shared" ca="1" si="110"/>
        <v>46957875.33600001</v>
      </c>
      <c r="S987" s="14">
        <f t="shared" ca="1" si="111"/>
        <v>70436813.004000008</v>
      </c>
      <c r="T987" s="11" t="s">
        <v>25</v>
      </c>
      <c r="U987" s="18" t="s">
        <v>26</v>
      </c>
    </row>
    <row r="988" spans="1:21" ht="15" customHeight="1" x14ac:dyDescent="0.15">
      <c r="A988" s="10" t="s">
        <v>1036</v>
      </c>
      <c r="B988" s="11" t="s">
        <v>22</v>
      </c>
      <c r="C988" s="11" t="s">
        <v>81</v>
      </c>
      <c r="D988" s="12">
        <v>45823</v>
      </c>
      <c r="E988" s="11">
        <v>2407</v>
      </c>
      <c r="F988" s="11" t="s">
        <v>24</v>
      </c>
      <c r="G988" s="13">
        <v>19733.22</v>
      </c>
      <c r="H988" s="14">
        <f t="shared" si="105"/>
        <v>47497860.539999999</v>
      </c>
      <c r="I988" s="14">
        <f>IF(F988="GHS",H988,H988*Assumptions!$B$4)</f>
        <v>512976893.83200002</v>
      </c>
      <c r="J988" s="15" t="str">
        <f>INDEX(Assumptions!$B$8:$B$12,MATCH(B988,Assumptions!$A$8:$A$12,0))</f>
        <v>FIFO</v>
      </c>
      <c r="K988" s="16">
        <f>G988/(1-INDEX(Assumptions!$D$8:$D$12,MATCH(B988,Assumptions!$A$8:$A$12,0)))</f>
        <v>24064.90243902439</v>
      </c>
      <c r="L988" s="16">
        <f t="shared" si="106"/>
        <v>591.99660000000006</v>
      </c>
      <c r="M988" s="16">
        <f t="shared" si="107"/>
        <v>1203.2451219512195</v>
      </c>
      <c r="N988" s="14">
        <f>E988*(K988-L988-M988)*IF(F988="GHS",1,Assumptions!$B$4)</f>
        <v>578913192.13674748</v>
      </c>
      <c r="O988" s="15">
        <f t="shared" ca="1" si="108"/>
        <v>463</v>
      </c>
      <c r="P988" s="15" t="str">
        <f t="shared" ca="1" si="109"/>
        <v>365d+</v>
      </c>
      <c r="Q988" s="17">
        <f ca="1">IF(P988="0-90d",0,IF(P988="91-180d",INDEX(Assumptions!$F$8:$F$12,MATCH(B988,Assumptions!$A$8:$A$12,0)),IF(P988="181-365d",INDEX(Assumptions!$G$8:$G$12,MATCH(B988,Assumptions!$A$8:$A$12,0)),INDEX(Assumptions!$H$8:$H$12,MATCH(B988,Assumptions!$A$8:$A$12,0)))))</f>
        <v>0.5</v>
      </c>
      <c r="R988" s="14">
        <f t="shared" ca="1" si="110"/>
        <v>256488446.91600001</v>
      </c>
      <c r="S988" s="14">
        <f t="shared" ca="1" si="111"/>
        <v>256488446.91600001</v>
      </c>
      <c r="T988" s="11" t="s">
        <v>25</v>
      </c>
      <c r="U988" s="18" t="s">
        <v>26</v>
      </c>
    </row>
    <row r="989" spans="1:21" ht="15" customHeight="1" x14ac:dyDescent="0.15">
      <c r="A989" s="10" t="s">
        <v>1037</v>
      </c>
      <c r="B989" s="11" t="s">
        <v>28</v>
      </c>
      <c r="C989" s="11" t="s">
        <v>38</v>
      </c>
      <c r="D989" s="12">
        <v>46069</v>
      </c>
      <c r="E989" s="11">
        <v>741</v>
      </c>
      <c r="F989" s="11" t="s">
        <v>24</v>
      </c>
      <c r="G989" s="13">
        <v>9136.2800000000007</v>
      </c>
      <c r="H989" s="14">
        <f t="shared" si="105"/>
        <v>6769983.4800000004</v>
      </c>
      <c r="I989" s="14">
        <f>IF(F989="GHS",H989,H989*Assumptions!$B$4)</f>
        <v>73115821.584000006</v>
      </c>
      <c r="J989" s="15" t="str">
        <f>INDEX(Assumptions!$B$8:$B$12,MATCH(B989,Assumptions!$A$8:$A$12,0))</f>
        <v>Fair Value Less Costs to Sell</v>
      </c>
      <c r="K989" s="16">
        <f>G989/(1-INDEX(Assumptions!$D$8:$D$12,MATCH(B989,Assumptions!$A$8:$A$12,0)))</f>
        <v>10382.136363636364</v>
      </c>
      <c r="L989" s="16">
        <f t="shared" si="106"/>
        <v>274.08840000000004</v>
      </c>
      <c r="M989" s="16">
        <f t="shared" si="107"/>
        <v>519.1068181818182</v>
      </c>
      <c r="N989" s="14">
        <f>E989*(K989-L989-M989)*IF(F989="GHS",1,Assumptions!$B$4)</f>
        <v>76738378.198843628</v>
      </c>
      <c r="O989" s="15">
        <f t="shared" ca="1" si="108"/>
        <v>217</v>
      </c>
      <c r="P989" s="15" t="str">
        <f t="shared" ca="1" si="109"/>
        <v>181-365d</v>
      </c>
      <c r="Q989" s="17">
        <f ca="1">IF(P989="0-90d",0,IF(P989="91-180d",INDEX(Assumptions!$F$8:$F$12,MATCH(B989,Assumptions!$A$8:$A$12,0)),IF(P989="181-365d",INDEX(Assumptions!$G$8:$G$12,MATCH(B989,Assumptions!$A$8:$A$12,0)),INDEX(Assumptions!$H$8:$H$12,MATCH(B989,Assumptions!$A$8:$A$12,0)))))</f>
        <v>0.1</v>
      </c>
      <c r="R989" s="14">
        <f t="shared" ca="1" si="110"/>
        <v>7311582.158400001</v>
      </c>
      <c r="S989" s="14">
        <f t="shared" ca="1" si="111"/>
        <v>65804239.425600007</v>
      </c>
      <c r="T989" s="11" t="s">
        <v>50</v>
      </c>
      <c r="U989" s="18" t="s">
        <v>26</v>
      </c>
    </row>
    <row r="990" spans="1:21" ht="15" customHeight="1" x14ac:dyDescent="0.15">
      <c r="A990" s="10" t="s">
        <v>1038</v>
      </c>
      <c r="B990" s="11" t="s">
        <v>41</v>
      </c>
      <c r="C990" s="11" t="s">
        <v>44</v>
      </c>
      <c r="D990" s="12">
        <v>45812</v>
      </c>
      <c r="E990" s="11">
        <v>4075</v>
      </c>
      <c r="F990" s="11" t="s">
        <v>33</v>
      </c>
      <c r="G990" s="13">
        <v>362.49</v>
      </c>
      <c r="H990" s="14">
        <f t="shared" si="105"/>
        <v>1477146.75</v>
      </c>
      <c r="I990" s="14">
        <f>IF(F990="GHS",H990,H990*Assumptions!$B$4)</f>
        <v>1477146.75</v>
      </c>
      <c r="J990" s="15" t="str">
        <f>INDEX(Assumptions!$B$8:$B$12,MATCH(B990,Assumptions!$A$8:$A$12,0))</f>
        <v>Weighted Average</v>
      </c>
      <c r="K990" s="16">
        <f>G990/(1-INDEX(Assumptions!$D$8:$D$12,MATCH(B990,Assumptions!$A$8:$A$12,0)))</f>
        <v>557.67692307692312</v>
      </c>
      <c r="L990" s="16">
        <f t="shared" si="106"/>
        <v>10.874700000000001</v>
      </c>
      <c r="M990" s="16">
        <f t="shared" si="107"/>
        <v>27.883846153846157</v>
      </c>
      <c r="N990" s="14">
        <f>E990*(K990-L990-M990)*IF(F990="GHS",1,Assumptions!$B$4)</f>
        <v>2114592.3859615386</v>
      </c>
      <c r="O990" s="15">
        <f t="shared" ca="1" si="108"/>
        <v>474</v>
      </c>
      <c r="P990" s="15" t="str">
        <f t="shared" ca="1" si="109"/>
        <v>365d+</v>
      </c>
      <c r="Q990" s="17">
        <f ca="1">IF(P990="0-90d",0,IF(P990="91-180d",INDEX(Assumptions!$F$8:$F$12,MATCH(B990,Assumptions!$A$8:$A$12,0)),IF(P990="181-365d",INDEX(Assumptions!$G$8:$G$12,MATCH(B990,Assumptions!$A$8:$A$12,0)),INDEX(Assumptions!$H$8:$H$12,MATCH(B990,Assumptions!$A$8:$A$12,0)))))</f>
        <v>0.8</v>
      </c>
      <c r="R990" s="14">
        <f t="shared" ca="1" si="110"/>
        <v>1181717.4000000001</v>
      </c>
      <c r="S990" s="14">
        <f t="shared" ca="1" si="111"/>
        <v>295429.34999999986</v>
      </c>
      <c r="T990" s="11" t="s">
        <v>25</v>
      </c>
      <c r="U990" s="18" t="s">
        <v>26</v>
      </c>
    </row>
    <row r="991" spans="1:21" ht="15" customHeight="1" x14ac:dyDescent="0.15">
      <c r="A991" s="10" t="s">
        <v>1039</v>
      </c>
      <c r="B991" s="11" t="s">
        <v>31</v>
      </c>
      <c r="C991" s="11" t="s">
        <v>63</v>
      </c>
      <c r="D991" s="12">
        <v>46111</v>
      </c>
      <c r="E991" s="11">
        <v>245</v>
      </c>
      <c r="F991" s="11" t="s">
        <v>33</v>
      </c>
      <c r="G991" s="13">
        <v>8100</v>
      </c>
      <c r="H991" s="14">
        <f t="shared" si="105"/>
        <v>1984500</v>
      </c>
      <c r="I991" s="14">
        <f>IF(F991="GHS",H991,H991*Assumptions!$B$4)</f>
        <v>1984500</v>
      </c>
      <c r="J991" s="15" t="str">
        <f>INDEX(Assumptions!$B$8:$B$12,MATCH(B991,Assumptions!$A$8:$A$12,0))</f>
        <v>Weighted Average</v>
      </c>
      <c r="K991" s="16">
        <f>G991/(1-INDEX(Assumptions!$D$8:$D$12,MATCH(B991,Assumptions!$A$8:$A$12,0)))</f>
        <v>11250</v>
      </c>
      <c r="L991" s="16">
        <f t="shared" si="106"/>
        <v>243</v>
      </c>
      <c r="M991" s="16">
        <f t="shared" si="107"/>
        <v>562.5</v>
      </c>
      <c r="N991" s="14">
        <f>E991*(K991-L991-M991)*IF(F991="GHS",1,Assumptions!$B$4)</f>
        <v>2558902.5</v>
      </c>
      <c r="O991" s="15">
        <f t="shared" ca="1" si="108"/>
        <v>175</v>
      </c>
      <c r="P991" s="15" t="str">
        <f t="shared" ca="1" si="109"/>
        <v>91-180d</v>
      </c>
      <c r="Q991" s="17">
        <f ca="1">IF(P991="0-90d",0,IF(P991="91-180d",INDEX(Assumptions!$F$8:$F$12,MATCH(B991,Assumptions!$A$8:$A$12,0)),IF(P991="181-365d",INDEX(Assumptions!$G$8:$G$12,MATCH(B991,Assumptions!$A$8:$A$12,0)),INDEX(Assumptions!$H$8:$H$12,MATCH(B991,Assumptions!$A$8:$A$12,0)))))</f>
        <v>0.05</v>
      </c>
      <c r="R991" s="14">
        <f t="shared" ca="1" si="110"/>
        <v>99225</v>
      </c>
      <c r="S991" s="14">
        <f t="shared" ca="1" si="111"/>
        <v>1885275</v>
      </c>
      <c r="T991" s="11" t="s">
        <v>25</v>
      </c>
      <c r="U991" s="18" t="s">
        <v>26</v>
      </c>
    </row>
    <row r="992" spans="1:21" ht="15" customHeight="1" x14ac:dyDescent="0.15">
      <c r="A992" s="10" t="s">
        <v>1040</v>
      </c>
      <c r="B992" s="11" t="s">
        <v>41</v>
      </c>
      <c r="C992" s="11" t="s">
        <v>115</v>
      </c>
      <c r="D992" s="12">
        <v>45968</v>
      </c>
      <c r="E992" s="11">
        <v>4608</v>
      </c>
      <c r="F992" s="11" t="s">
        <v>33</v>
      </c>
      <c r="G992" s="13">
        <v>334.95</v>
      </c>
      <c r="H992" s="14">
        <f t="shared" si="105"/>
        <v>1543449.5999999999</v>
      </c>
      <c r="I992" s="14">
        <f>IF(F992="GHS",H992,H992*Assumptions!$B$4)</f>
        <v>1543449.5999999999</v>
      </c>
      <c r="J992" s="15" t="str">
        <f>INDEX(Assumptions!$B$8:$B$12,MATCH(B992,Assumptions!$A$8:$A$12,0))</f>
        <v>Weighted Average</v>
      </c>
      <c r="K992" s="16">
        <f>G992/(1-INDEX(Assumptions!$D$8:$D$12,MATCH(B992,Assumptions!$A$8:$A$12,0)))</f>
        <v>515.30769230769226</v>
      </c>
      <c r="L992" s="16">
        <f t="shared" si="106"/>
        <v>10.048499999999999</v>
      </c>
      <c r="M992" s="16">
        <f t="shared" si="107"/>
        <v>25.765384615384615</v>
      </c>
      <c r="N992" s="14">
        <f>E992*(K992-L992-M992)*IF(F992="GHS",1,Assumptions!$B$4)</f>
        <v>2209507.4658461539</v>
      </c>
      <c r="O992" s="15">
        <f t="shared" ca="1" si="108"/>
        <v>318</v>
      </c>
      <c r="P992" s="15" t="str">
        <f t="shared" ca="1" si="109"/>
        <v>181-365d</v>
      </c>
      <c r="Q992" s="17">
        <f ca="1">IF(P992="0-90d",0,IF(P992="91-180d",INDEX(Assumptions!$F$8:$F$12,MATCH(B992,Assumptions!$A$8:$A$12,0)),IF(P992="181-365d",INDEX(Assumptions!$G$8:$G$12,MATCH(B992,Assumptions!$A$8:$A$12,0)),INDEX(Assumptions!$H$8:$H$12,MATCH(B992,Assumptions!$A$8:$A$12,0)))))</f>
        <v>0.35</v>
      </c>
      <c r="R992" s="14">
        <f t="shared" ca="1" si="110"/>
        <v>540207.35999999987</v>
      </c>
      <c r="S992" s="14">
        <f t="shared" ca="1" si="111"/>
        <v>1003242.24</v>
      </c>
      <c r="T992" s="11" t="s">
        <v>25</v>
      </c>
      <c r="U992" s="18" t="s">
        <v>26</v>
      </c>
    </row>
    <row r="993" spans="1:21" ht="15" customHeight="1" x14ac:dyDescent="0.15">
      <c r="A993" s="10" t="s">
        <v>1041</v>
      </c>
      <c r="B993" s="11" t="s">
        <v>31</v>
      </c>
      <c r="C993" s="11" t="s">
        <v>76</v>
      </c>
      <c r="D993" s="12">
        <v>46129</v>
      </c>
      <c r="E993" s="11">
        <v>2299</v>
      </c>
      <c r="F993" s="11" t="s">
        <v>33</v>
      </c>
      <c r="G993" s="13">
        <v>3724.12</v>
      </c>
      <c r="H993" s="14">
        <f t="shared" si="105"/>
        <v>8561751.879999999</v>
      </c>
      <c r="I993" s="14">
        <f>IF(F993="GHS",H993,H993*Assumptions!$B$4)</f>
        <v>8561751.879999999</v>
      </c>
      <c r="J993" s="15" t="str">
        <f>INDEX(Assumptions!$B$8:$B$12,MATCH(B993,Assumptions!$A$8:$A$12,0))</f>
        <v>Weighted Average</v>
      </c>
      <c r="K993" s="16">
        <f>G993/(1-INDEX(Assumptions!$D$8:$D$12,MATCH(B993,Assumptions!$A$8:$A$12,0)))</f>
        <v>5172.3888888888887</v>
      </c>
      <c r="L993" s="16">
        <f t="shared" si="106"/>
        <v>111.72359999999999</v>
      </c>
      <c r="M993" s="16">
        <f t="shared" si="107"/>
        <v>258.61944444444447</v>
      </c>
      <c r="N993" s="14">
        <f>E993*(K993-L993-M993)*IF(F993="GHS",1,Assumptions!$B$4)</f>
        <v>11039903.396377776</v>
      </c>
      <c r="O993" s="15">
        <f t="shared" ca="1" si="108"/>
        <v>157</v>
      </c>
      <c r="P993" s="15" t="str">
        <f t="shared" ca="1" si="109"/>
        <v>91-180d</v>
      </c>
      <c r="Q993" s="17">
        <f ca="1">IF(P993="0-90d",0,IF(P993="91-180d",INDEX(Assumptions!$F$8:$F$12,MATCH(B993,Assumptions!$A$8:$A$12,0)),IF(P993="181-365d",INDEX(Assumptions!$G$8:$G$12,MATCH(B993,Assumptions!$A$8:$A$12,0)),INDEX(Assumptions!$H$8:$H$12,MATCH(B993,Assumptions!$A$8:$A$12,0)))))</f>
        <v>0.05</v>
      </c>
      <c r="R993" s="14">
        <f t="shared" ca="1" si="110"/>
        <v>428087.59399999998</v>
      </c>
      <c r="S993" s="14">
        <f t="shared" ca="1" si="111"/>
        <v>8133664.2859999994</v>
      </c>
      <c r="T993" s="11" t="s">
        <v>25</v>
      </c>
      <c r="U993" s="18" t="s">
        <v>26</v>
      </c>
    </row>
    <row r="994" spans="1:21" ht="15" customHeight="1" x14ac:dyDescent="0.15">
      <c r="A994" s="10" t="s">
        <v>1042</v>
      </c>
      <c r="B994" s="11" t="s">
        <v>31</v>
      </c>
      <c r="C994" s="11" t="s">
        <v>32</v>
      </c>
      <c r="D994" s="12">
        <v>46035</v>
      </c>
      <c r="E994" s="11">
        <v>3912</v>
      </c>
      <c r="F994" s="11" t="s">
        <v>33</v>
      </c>
      <c r="G994" s="13">
        <v>5693.92</v>
      </c>
      <c r="H994" s="14">
        <f t="shared" si="105"/>
        <v>22274615.039999999</v>
      </c>
      <c r="I994" s="14">
        <f>IF(F994="GHS",H994,H994*Assumptions!$B$4)</f>
        <v>22274615.039999999</v>
      </c>
      <c r="J994" s="15" t="str">
        <f>INDEX(Assumptions!$B$8:$B$12,MATCH(B994,Assumptions!$A$8:$A$12,0))</f>
        <v>Weighted Average</v>
      </c>
      <c r="K994" s="16">
        <f>G994/(1-INDEX(Assumptions!$D$8:$D$12,MATCH(B994,Assumptions!$A$8:$A$12,0)))</f>
        <v>7908.2222222222226</v>
      </c>
      <c r="L994" s="16">
        <f t="shared" si="106"/>
        <v>170.8176</v>
      </c>
      <c r="M994" s="16">
        <f t="shared" si="107"/>
        <v>395.41111111111115</v>
      </c>
      <c r="N994" s="14">
        <f>E994*(K994-L994-M994)*IF(F994="GHS",1,Assumptions!$B$4)</f>
        <v>28721878.615466665</v>
      </c>
      <c r="O994" s="15">
        <f t="shared" ca="1" si="108"/>
        <v>251</v>
      </c>
      <c r="P994" s="15" t="str">
        <f t="shared" ca="1" si="109"/>
        <v>181-365d</v>
      </c>
      <c r="Q994" s="17">
        <f ca="1">IF(P994="0-90d",0,IF(P994="91-180d",INDEX(Assumptions!$F$8:$F$12,MATCH(B994,Assumptions!$A$8:$A$12,0)),IF(P994="181-365d",INDEX(Assumptions!$G$8:$G$12,MATCH(B994,Assumptions!$A$8:$A$12,0)),INDEX(Assumptions!$H$8:$H$12,MATCH(B994,Assumptions!$A$8:$A$12,0)))))</f>
        <v>0.2</v>
      </c>
      <c r="R994" s="14">
        <f t="shared" ca="1" si="110"/>
        <v>4454923.0080000004</v>
      </c>
      <c r="S994" s="14">
        <f t="shared" ca="1" si="111"/>
        <v>17819692.031999998</v>
      </c>
      <c r="T994" s="11" t="s">
        <v>25</v>
      </c>
      <c r="U994" s="18" t="s">
        <v>26</v>
      </c>
    </row>
    <row r="995" spans="1:21" ht="15" customHeight="1" x14ac:dyDescent="0.15">
      <c r="A995" s="10" t="s">
        <v>1043</v>
      </c>
      <c r="B995" s="11" t="s">
        <v>46</v>
      </c>
      <c r="C995" s="11" t="s">
        <v>52</v>
      </c>
      <c r="D995" s="12">
        <v>46115</v>
      </c>
      <c r="E995" s="11">
        <v>978</v>
      </c>
      <c r="F995" s="11" t="s">
        <v>33</v>
      </c>
      <c r="G995" s="13">
        <v>756320.79</v>
      </c>
      <c r="H995" s="14">
        <f t="shared" si="105"/>
        <v>739681732.62</v>
      </c>
      <c r="I995" s="14">
        <f>IF(F995="GHS",H995,H995*Assumptions!$B$4)</f>
        <v>739681732.62</v>
      </c>
      <c r="J995" s="15" t="str">
        <f>INDEX(Assumptions!$B$8:$B$12,MATCH(B995,Assumptions!$A$8:$A$12,0))</f>
        <v>Specific Identification</v>
      </c>
      <c r="K995" s="16">
        <f>G995/(1-INDEX(Assumptions!$D$8:$D$12,MATCH(B995,Assumptions!$A$8:$A$12,0)))</f>
        <v>969642.0384615385</v>
      </c>
      <c r="L995" s="16">
        <f t="shared" si="106"/>
        <v>22689.6237</v>
      </c>
      <c r="M995" s="16">
        <f t="shared" si="107"/>
        <v>48482.101923076931</v>
      </c>
      <c r="N995" s="14">
        <f>E995*(K995-L995-M995)*IF(F995="GHS",1,Assumptions!$B$4)</f>
        <v>878703965.95601547</v>
      </c>
      <c r="O995" s="15">
        <f t="shared" ca="1" si="108"/>
        <v>171</v>
      </c>
      <c r="P995" s="15" t="str">
        <f t="shared" ca="1" si="109"/>
        <v>91-180d</v>
      </c>
      <c r="Q995" s="17">
        <f ca="1">IF(P995="0-90d",0,IF(P995="91-180d",INDEX(Assumptions!$F$8:$F$12,MATCH(B995,Assumptions!$A$8:$A$12,0)),IF(P995="181-365d",INDEX(Assumptions!$G$8:$G$12,MATCH(B995,Assumptions!$A$8:$A$12,0)),INDEX(Assumptions!$H$8:$H$12,MATCH(B995,Assumptions!$A$8:$A$12,0)))))</f>
        <v>0</v>
      </c>
      <c r="R995" s="14">
        <f t="shared" ca="1" si="110"/>
        <v>0</v>
      </c>
      <c r="S995" s="14">
        <f t="shared" ca="1" si="111"/>
        <v>739681732.62</v>
      </c>
      <c r="T995" s="11" t="s">
        <v>25</v>
      </c>
      <c r="U995" s="18" t="s">
        <v>26</v>
      </c>
    </row>
    <row r="996" spans="1:21" ht="15" customHeight="1" x14ac:dyDescent="0.15">
      <c r="A996" s="10" t="s">
        <v>1044</v>
      </c>
      <c r="B996" s="11" t="s">
        <v>31</v>
      </c>
      <c r="C996" s="11" t="s">
        <v>32</v>
      </c>
      <c r="D996" s="12">
        <v>46178</v>
      </c>
      <c r="E996" s="11">
        <v>2646</v>
      </c>
      <c r="F996" s="11" t="s">
        <v>33</v>
      </c>
      <c r="G996" s="13">
        <v>2580.1999999999998</v>
      </c>
      <c r="H996" s="14">
        <f t="shared" si="105"/>
        <v>6827209.1999999993</v>
      </c>
      <c r="I996" s="14">
        <f>IF(F996="GHS",H996,H996*Assumptions!$B$4)</f>
        <v>6827209.1999999993</v>
      </c>
      <c r="J996" s="15" t="str">
        <f>INDEX(Assumptions!$B$8:$B$12,MATCH(B996,Assumptions!$A$8:$A$12,0))</f>
        <v>Weighted Average</v>
      </c>
      <c r="K996" s="16">
        <f>G996/(1-INDEX(Assumptions!$D$8:$D$12,MATCH(B996,Assumptions!$A$8:$A$12,0)))</f>
        <v>3583.6111111111109</v>
      </c>
      <c r="L996" s="16">
        <f t="shared" si="106"/>
        <v>77.405999999999992</v>
      </c>
      <c r="M996" s="16">
        <f t="shared" si="107"/>
        <v>179.18055555555554</v>
      </c>
      <c r="N996" s="14">
        <f>E996*(K996-L996-M996)*IF(F996="GHS",1,Assumptions!$B$4)</f>
        <v>8803306.9739999995</v>
      </c>
      <c r="O996" s="15">
        <f t="shared" ca="1" si="108"/>
        <v>108</v>
      </c>
      <c r="P996" s="15" t="str">
        <f t="shared" ca="1" si="109"/>
        <v>91-180d</v>
      </c>
      <c r="Q996" s="17">
        <f ca="1">IF(P996="0-90d",0,IF(P996="91-180d",INDEX(Assumptions!$F$8:$F$12,MATCH(B996,Assumptions!$A$8:$A$12,0)),IF(P996="181-365d",INDEX(Assumptions!$G$8:$G$12,MATCH(B996,Assumptions!$A$8:$A$12,0)),INDEX(Assumptions!$H$8:$H$12,MATCH(B996,Assumptions!$A$8:$A$12,0)))))</f>
        <v>0.05</v>
      </c>
      <c r="R996" s="14">
        <f t="shared" ca="1" si="110"/>
        <v>341360.45999999996</v>
      </c>
      <c r="S996" s="14">
        <f t="shared" ca="1" si="111"/>
        <v>6485848.7399999993</v>
      </c>
      <c r="T996" s="11" t="s">
        <v>25</v>
      </c>
      <c r="U996" s="18" t="s">
        <v>26</v>
      </c>
    </row>
    <row r="997" spans="1:21" ht="15" customHeight="1" x14ac:dyDescent="0.15">
      <c r="A997" s="10" t="s">
        <v>1045</v>
      </c>
      <c r="B997" s="11" t="s">
        <v>31</v>
      </c>
      <c r="C997" s="11" t="s">
        <v>76</v>
      </c>
      <c r="D997" s="12">
        <v>45981</v>
      </c>
      <c r="E997" s="11">
        <v>562</v>
      </c>
      <c r="F997" s="11" t="s">
        <v>33</v>
      </c>
      <c r="G997" s="13">
        <v>3177.99</v>
      </c>
      <c r="H997" s="14">
        <f t="shared" si="105"/>
        <v>1786030.38</v>
      </c>
      <c r="I997" s="14">
        <f>IF(F997="GHS",H997,H997*Assumptions!$B$4)</f>
        <v>1786030.38</v>
      </c>
      <c r="J997" s="15" t="str">
        <f>INDEX(Assumptions!$B$8:$B$12,MATCH(B997,Assumptions!$A$8:$A$12,0))</f>
        <v>Weighted Average</v>
      </c>
      <c r="K997" s="16">
        <f>G997/(1-INDEX(Assumptions!$D$8:$D$12,MATCH(B997,Assumptions!$A$8:$A$12,0)))</f>
        <v>4413.875</v>
      </c>
      <c r="L997" s="16">
        <f t="shared" si="106"/>
        <v>95.339699999999993</v>
      </c>
      <c r="M997" s="16">
        <f t="shared" si="107"/>
        <v>220.69375000000002</v>
      </c>
      <c r="N997" s="14">
        <f>E997*(K997-L997-M997)*IF(F997="GHS",1,Assumptions!$B$4)</f>
        <v>2302986.9510999997</v>
      </c>
      <c r="O997" s="15">
        <f t="shared" ca="1" si="108"/>
        <v>305</v>
      </c>
      <c r="P997" s="15" t="str">
        <f t="shared" ca="1" si="109"/>
        <v>181-365d</v>
      </c>
      <c r="Q997" s="17">
        <f ca="1">IF(P997="0-90d",0,IF(P997="91-180d",INDEX(Assumptions!$F$8:$F$12,MATCH(B997,Assumptions!$A$8:$A$12,0)),IF(P997="181-365d",INDEX(Assumptions!$G$8:$G$12,MATCH(B997,Assumptions!$A$8:$A$12,0)),INDEX(Assumptions!$H$8:$H$12,MATCH(B997,Assumptions!$A$8:$A$12,0)))))</f>
        <v>0.2</v>
      </c>
      <c r="R997" s="14">
        <f t="shared" ca="1" si="110"/>
        <v>357206.076</v>
      </c>
      <c r="S997" s="14">
        <f t="shared" ca="1" si="111"/>
        <v>1428824.304</v>
      </c>
      <c r="T997" s="11" t="s">
        <v>25</v>
      </c>
      <c r="U997" s="18" t="s">
        <v>26</v>
      </c>
    </row>
    <row r="998" spans="1:21" ht="15" customHeight="1" x14ac:dyDescent="0.15">
      <c r="A998" s="10" t="s">
        <v>1046</v>
      </c>
      <c r="B998" s="11" t="s">
        <v>28</v>
      </c>
      <c r="C998" s="11" t="s">
        <v>29</v>
      </c>
      <c r="D998" s="12">
        <v>46169</v>
      </c>
      <c r="E998" s="11">
        <v>510</v>
      </c>
      <c r="F998" s="11" t="s">
        <v>24</v>
      </c>
      <c r="G998" s="13">
        <v>5628.42</v>
      </c>
      <c r="H998" s="14">
        <f t="shared" si="105"/>
        <v>2870494.2</v>
      </c>
      <c r="I998" s="14">
        <f>IF(F998="GHS",H998,H998*Assumptions!$B$4)</f>
        <v>31001337.360000003</v>
      </c>
      <c r="J998" s="15" t="str">
        <f>INDEX(Assumptions!$B$8:$B$12,MATCH(B998,Assumptions!$A$8:$A$12,0))</f>
        <v>Fair Value Less Costs to Sell</v>
      </c>
      <c r="K998" s="16">
        <f>G998/(1-INDEX(Assumptions!$D$8:$D$12,MATCH(B998,Assumptions!$A$8:$A$12,0)))</f>
        <v>6395.931818181818</v>
      </c>
      <c r="L998" s="16">
        <f t="shared" si="106"/>
        <v>168.8526</v>
      </c>
      <c r="M998" s="16">
        <f t="shared" si="107"/>
        <v>319.79659090909092</v>
      </c>
      <c r="N998" s="14">
        <f>E998*(K998-L998-M998)*IF(F998="GHS",1,Assumptions!$B$4)</f>
        <v>32537312.711018186</v>
      </c>
      <c r="O998" s="15">
        <f t="shared" ca="1" si="108"/>
        <v>117</v>
      </c>
      <c r="P998" s="15" t="str">
        <f t="shared" ca="1" si="109"/>
        <v>91-180d</v>
      </c>
      <c r="Q998" s="17">
        <f ca="1">IF(P998="0-90d",0,IF(P998="91-180d",INDEX(Assumptions!$F$8:$F$12,MATCH(B998,Assumptions!$A$8:$A$12,0)),IF(P998="181-365d",INDEX(Assumptions!$G$8:$G$12,MATCH(B998,Assumptions!$A$8:$A$12,0)),INDEX(Assumptions!$H$8:$H$12,MATCH(B998,Assumptions!$A$8:$A$12,0)))))</f>
        <v>0.02</v>
      </c>
      <c r="R998" s="14">
        <f t="shared" ca="1" si="110"/>
        <v>620026.7472000001</v>
      </c>
      <c r="S998" s="14">
        <f t="shared" ca="1" si="111"/>
        <v>30381310.612800002</v>
      </c>
      <c r="T998" s="11" t="s">
        <v>25</v>
      </c>
      <c r="U998" s="18" t="s">
        <v>36</v>
      </c>
    </row>
    <row r="999" spans="1:21" ht="15" customHeight="1" x14ac:dyDescent="0.15">
      <c r="A999" s="10" t="s">
        <v>1047</v>
      </c>
      <c r="B999" s="11" t="s">
        <v>28</v>
      </c>
      <c r="C999" s="11" t="s">
        <v>29</v>
      </c>
      <c r="D999" s="12">
        <v>46192</v>
      </c>
      <c r="E999" s="11">
        <v>2874</v>
      </c>
      <c r="F999" s="11" t="s">
        <v>24</v>
      </c>
      <c r="G999" s="13">
        <v>6196.93</v>
      </c>
      <c r="H999" s="14">
        <f t="shared" si="105"/>
        <v>17809976.82</v>
      </c>
      <c r="I999" s="14">
        <f>IF(F999="GHS",H999,H999*Assumptions!$B$4)</f>
        <v>192347749.65600002</v>
      </c>
      <c r="J999" s="15" t="str">
        <f>INDEX(Assumptions!$B$8:$B$12,MATCH(B999,Assumptions!$A$8:$A$12,0))</f>
        <v>Fair Value Less Costs to Sell</v>
      </c>
      <c r="K999" s="16">
        <f>G999/(1-INDEX(Assumptions!$D$8:$D$12,MATCH(B999,Assumptions!$A$8:$A$12,0)))</f>
        <v>7041.965909090909</v>
      </c>
      <c r="L999" s="16">
        <f t="shared" si="106"/>
        <v>185.90790000000001</v>
      </c>
      <c r="M999" s="16">
        <f t="shared" si="107"/>
        <v>352.09829545454545</v>
      </c>
      <c r="N999" s="14">
        <f>E999*(K999-L999-M999)*IF(F999="GHS",1,Assumptions!$B$4)</f>
        <v>201877706.34350184</v>
      </c>
      <c r="O999" s="15">
        <f t="shared" ca="1" si="108"/>
        <v>94</v>
      </c>
      <c r="P999" s="15" t="str">
        <f t="shared" ca="1" si="109"/>
        <v>91-180d</v>
      </c>
      <c r="Q999" s="17">
        <f ca="1">IF(P999="0-90d",0,IF(P999="91-180d",INDEX(Assumptions!$F$8:$F$12,MATCH(B999,Assumptions!$A$8:$A$12,0)),IF(P999="181-365d",INDEX(Assumptions!$G$8:$G$12,MATCH(B999,Assumptions!$A$8:$A$12,0)),INDEX(Assumptions!$H$8:$H$12,MATCH(B999,Assumptions!$A$8:$A$12,0)))))</f>
        <v>0.02</v>
      </c>
      <c r="R999" s="14">
        <f t="shared" ca="1" si="110"/>
        <v>3846954.9931200002</v>
      </c>
      <c r="S999" s="14">
        <f t="shared" ca="1" si="111"/>
        <v>188500794.66288</v>
      </c>
      <c r="T999" s="11" t="s">
        <v>25</v>
      </c>
      <c r="U999" s="18" t="s">
        <v>26</v>
      </c>
    </row>
    <row r="1000" spans="1:21" ht="15" customHeight="1" x14ac:dyDescent="0.15">
      <c r="A1000" s="10" t="s">
        <v>1048</v>
      </c>
      <c r="B1000" s="11" t="s">
        <v>28</v>
      </c>
      <c r="C1000" s="11" t="s">
        <v>55</v>
      </c>
      <c r="D1000" s="12">
        <v>46018</v>
      </c>
      <c r="E1000" s="11">
        <v>1782</v>
      </c>
      <c r="F1000" s="11" t="s">
        <v>24</v>
      </c>
      <c r="G1000" s="13">
        <v>3560.56</v>
      </c>
      <c r="H1000" s="14">
        <f t="shared" si="105"/>
        <v>6344917.9199999999</v>
      </c>
      <c r="I1000" s="14">
        <f>IF(F1000="GHS",H1000,H1000*Assumptions!$B$4)</f>
        <v>68525113.535999998</v>
      </c>
      <c r="J1000" s="15" t="str">
        <f>INDEX(Assumptions!$B$8:$B$12,MATCH(B1000,Assumptions!$A$8:$A$12,0))</f>
        <v>Fair Value Less Costs to Sell</v>
      </c>
      <c r="K1000" s="16">
        <f>G1000/(1-INDEX(Assumptions!$D$8:$D$12,MATCH(B1000,Assumptions!$A$8:$A$12,0)))</f>
        <v>4046.090909090909</v>
      </c>
      <c r="L1000" s="16">
        <f t="shared" si="106"/>
        <v>106.8168</v>
      </c>
      <c r="M1000" s="16">
        <f t="shared" si="107"/>
        <v>202.30454545454546</v>
      </c>
      <c r="N1000" s="14">
        <f>E1000*(K1000-L1000-M1000)*IF(F1000="GHS",1,Assumptions!$B$4)</f>
        <v>71920221.433919996</v>
      </c>
      <c r="O1000" s="15">
        <f t="shared" ca="1" si="108"/>
        <v>268</v>
      </c>
      <c r="P1000" s="15" t="str">
        <f t="shared" ca="1" si="109"/>
        <v>181-365d</v>
      </c>
      <c r="Q1000" s="17">
        <f ca="1">IF(P1000="0-90d",0,IF(P1000="91-180d",INDEX(Assumptions!$F$8:$F$12,MATCH(B1000,Assumptions!$A$8:$A$12,0)),IF(P1000="181-365d",INDEX(Assumptions!$G$8:$G$12,MATCH(B1000,Assumptions!$A$8:$A$12,0)),INDEX(Assumptions!$H$8:$H$12,MATCH(B1000,Assumptions!$A$8:$A$12,0)))))</f>
        <v>0.1</v>
      </c>
      <c r="R1000" s="14">
        <f t="shared" ca="1" si="110"/>
        <v>6852511.3536</v>
      </c>
      <c r="S1000" s="14">
        <f t="shared" ca="1" si="111"/>
        <v>61672602.182399996</v>
      </c>
      <c r="T1000" s="11" t="s">
        <v>25</v>
      </c>
      <c r="U1000" s="18" t="s">
        <v>26</v>
      </c>
    </row>
    <row r="1001" spans="1:21" ht="15" customHeight="1" x14ac:dyDescent="0.15">
      <c r="A1001" s="10" t="s">
        <v>1049</v>
      </c>
      <c r="B1001" s="11" t="s">
        <v>31</v>
      </c>
      <c r="C1001" s="11" t="s">
        <v>32</v>
      </c>
      <c r="D1001" s="12">
        <v>46074</v>
      </c>
      <c r="E1001" s="11">
        <v>4827</v>
      </c>
      <c r="F1001" s="11" t="s">
        <v>33</v>
      </c>
      <c r="G1001" s="13">
        <v>3520.09</v>
      </c>
      <c r="H1001" s="14">
        <f t="shared" si="105"/>
        <v>16991474.43</v>
      </c>
      <c r="I1001" s="14">
        <f>IF(F1001="GHS",H1001,H1001*Assumptions!$B$4)</f>
        <v>16991474.43</v>
      </c>
      <c r="J1001" s="15" t="str">
        <f>INDEX(Assumptions!$B$8:$B$12,MATCH(B1001,Assumptions!$A$8:$A$12,0))</f>
        <v>Weighted Average</v>
      </c>
      <c r="K1001" s="16">
        <f>G1001/(1-INDEX(Assumptions!$D$8:$D$12,MATCH(B1001,Assumptions!$A$8:$A$12,0)))</f>
        <v>4889.0138888888896</v>
      </c>
      <c r="L1001" s="16">
        <f t="shared" si="106"/>
        <v>105.6027</v>
      </c>
      <c r="M1001" s="16">
        <f t="shared" si="107"/>
        <v>244.45069444444448</v>
      </c>
      <c r="N1001" s="14">
        <f>E1001*(K1001-L1001-M1001)*IF(F1001="GHS",1,Assumptions!$B$4)</f>
        <v>21909562.306683335</v>
      </c>
      <c r="O1001" s="15">
        <f t="shared" ca="1" si="108"/>
        <v>212</v>
      </c>
      <c r="P1001" s="15" t="str">
        <f t="shared" ca="1" si="109"/>
        <v>181-365d</v>
      </c>
      <c r="Q1001" s="17">
        <f ca="1">IF(P1001="0-90d",0,IF(P1001="91-180d",INDEX(Assumptions!$F$8:$F$12,MATCH(B1001,Assumptions!$A$8:$A$12,0)),IF(P1001="181-365d",INDEX(Assumptions!$G$8:$G$12,MATCH(B1001,Assumptions!$A$8:$A$12,0)),INDEX(Assumptions!$H$8:$H$12,MATCH(B1001,Assumptions!$A$8:$A$12,0)))))</f>
        <v>0.2</v>
      </c>
      <c r="R1001" s="14">
        <f t="shared" ca="1" si="110"/>
        <v>3398294.8859999999</v>
      </c>
      <c r="S1001" s="14">
        <f t="shared" ca="1" si="111"/>
        <v>13593179.544</v>
      </c>
      <c r="T1001" s="11" t="s">
        <v>25</v>
      </c>
      <c r="U1001" s="18" t="s">
        <v>26</v>
      </c>
    </row>
    <row r="1002" spans="1:21" ht="15" customHeight="1" x14ac:dyDescent="0.15">
      <c r="A1002" s="10" t="s">
        <v>1050</v>
      </c>
      <c r="B1002" s="11" t="s">
        <v>41</v>
      </c>
      <c r="C1002" s="11" t="s">
        <v>42</v>
      </c>
      <c r="D1002" s="12">
        <v>46032</v>
      </c>
      <c r="E1002" s="11">
        <v>1203</v>
      </c>
      <c r="F1002" s="11" t="s">
        <v>33</v>
      </c>
      <c r="G1002" s="13">
        <v>472.02</v>
      </c>
      <c r="H1002" s="14">
        <f t="shared" si="105"/>
        <v>567840.05999999994</v>
      </c>
      <c r="I1002" s="14">
        <f>IF(F1002="GHS",H1002,H1002*Assumptions!$B$4)</f>
        <v>567840.05999999994</v>
      </c>
      <c r="J1002" s="15" t="str">
        <f>INDEX(Assumptions!$B$8:$B$12,MATCH(B1002,Assumptions!$A$8:$A$12,0))</f>
        <v>Weighted Average</v>
      </c>
      <c r="K1002" s="16">
        <f>G1002/(1-INDEX(Assumptions!$D$8:$D$12,MATCH(B1002,Assumptions!$A$8:$A$12,0)))</f>
        <v>726.18461538461531</v>
      </c>
      <c r="L1002" s="16">
        <f t="shared" si="106"/>
        <v>14.160599999999999</v>
      </c>
      <c r="M1002" s="16">
        <f t="shared" si="107"/>
        <v>36.309230769230766</v>
      </c>
      <c r="N1002" s="14">
        <f>E1002*(K1002-L1002-M1002)*IF(F1002="GHS",1,Assumptions!$B$4)</f>
        <v>812884.8858923075</v>
      </c>
      <c r="O1002" s="15">
        <f t="shared" ca="1" si="108"/>
        <v>254</v>
      </c>
      <c r="P1002" s="15" t="str">
        <f t="shared" ca="1" si="109"/>
        <v>181-365d</v>
      </c>
      <c r="Q1002" s="17">
        <f ca="1">IF(P1002="0-90d",0,IF(P1002="91-180d",INDEX(Assumptions!$F$8:$F$12,MATCH(B1002,Assumptions!$A$8:$A$12,0)),IF(P1002="181-365d",INDEX(Assumptions!$G$8:$G$12,MATCH(B1002,Assumptions!$A$8:$A$12,0)),INDEX(Assumptions!$H$8:$H$12,MATCH(B1002,Assumptions!$A$8:$A$12,0)))))</f>
        <v>0.35</v>
      </c>
      <c r="R1002" s="14">
        <f t="shared" ca="1" si="110"/>
        <v>198744.02099999998</v>
      </c>
      <c r="S1002" s="14">
        <f t="shared" si="111"/>
        <v>0</v>
      </c>
      <c r="T1002" s="11" t="s">
        <v>39</v>
      </c>
      <c r="U1002" s="18" t="s">
        <v>26</v>
      </c>
    </row>
    <row r="1003" spans="1:21" ht="15" customHeight="1" x14ac:dyDescent="0.15">
      <c r="A1003" s="10" t="s">
        <v>1051</v>
      </c>
      <c r="B1003" s="11" t="s">
        <v>28</v>
      </c>
      <c r="C1003" s="11" t="s">
        <v>38</v>
      </c>
      <c r="D1003" s="12">
        <v>46015</v>
      </c>
      <c r="E1003" s="11">
        <v>2784</v>
      </c>
      <c r="F1003" s="11" t="s">
        <v>24</v>
      </c>
      <c r="G1003" s="13">
        <v>8607.08</v>
      </c>
      <c r="H1003" s="14">
        <f t="shared" si="105"/>
        <v>23962110.719999999</v>
      </c>
      <c r="I1003" s="14">
        <f>IF(F1003="GHS",H1003,H1003*Assumptions!$B$4)</f>
        <v>258790795.77599999</v>
      </c>
      <c r="J1003" s="15" t="str">
        <f>INDEX(Assumptions!$B$8:$B$12,MATCH(B1003,Assumptions!$A$8:$A$12,0))</f>
        <v>Fair Value Less Costs to Sell</v>
      </c>
      <c r="K1003" s="16">
        <f>G1003/(1-INDEX(Assumptions!$D$8:$D$12,MATCH(B1003,Assumptions!$A$8:$A$12,0)))</f>
        <v>9780.7727272727279</v>
      </c>
      <c r="L1003" s="16">
        <f t="shared" si="106"/>
        <v>258.2124</v>
      </c>
      <c r="M1003" s="16">
        <f t="shared" si="107"/>
        <v>489.03863636363644</v>
      </c>
      <c r="N1003" s="14">
        <f>E1003*(K1003-L1003-M1003)*IF(F1003="GHS",1,Assumptions!$B$4)</f>
        <v>271612703.38490182</v>
      </c>
      <c r="O1003" s="15">
        <f t="shared" ca="1" si="108"/>
        <v>271</v>
      </c>
      <c r="P1003" s="15" t="str">
        <f t="shared" ca="1" si="109"/>
        <v>181-365d</v>
      </c>
      <c r="Q1003" s="17">
        <f ca="1">IF(P1003="0-90d",0,IF(P1003="91-180d",INDEX(Assumptions!$F$8:$F$12,MATCH(B1003,Assumptions!$A$8:$A$12,0)),IF(P1003="181-365d",INDEX(Assumptions!$G$8:$G$12,MATCH(B1003,Assumptions!$A$8:$A$12,0)),INDEX(Assumptions!$H$8:$H$12,MATCH(B1003,Assumptions!$A$8:$A$12,0)))))</f>
        <v>0.1</v>
      </c>
      <c r="R1003" s="14">
        <f t="shared" ca="1" si="110"/>
        <v>25879079.577600002</v>
      </c>
      <c r="S1003" s="14">
        <f t="shared" ca="1" si="111"/>
        <v>232911716.19839999</v>
      </c>
      <c r="T1003" s="11" t="s">
        <v>25</v>
      </c>
      <c r="U1003" s="18" t="s">
        <v>26</v>
      </c>
    </row>
    <row r="1004" spans="1:21" ht="15" customHeight="1" x14ac:dyDescent="0.15">
      <c r="A1004" s="10" t="s">
        <v>1052</v>
      </c>
      <c r="B1004" s="11" t="s">
        <v>31</v>
      </c>
      <c r="C1004" s="11" t="s">
        <v>63</v>
      </c>
      <c r="D1004" s="12">
        <v>45850</v>
      </c>
      <c r="E1004" s="11">
        <v>1133</v>
      </c>
      <c r="F1004" s="11" t="s">
        <v>33</v>
      </c>
      <c r="G1004" s="13">
        <v>2020.53</v>
      </c>
      <c r="H1004" s="14">
        <f t="shared" si="105"/>
        <v>2289260.4899999998</v>
      </c>
      <c r="I1004" s="14">
        <f>IF(F1004="GHS",H1004,H1004*Assumptions!$B$4)</f>
        <v>2289260.4899999998</v>
      </c>
      <c r="J1004" s="15" t="str">
        <f>INDEX(Assumptions!$B$8:$B$12,MATCH(B1004,Assumptions!$A$8:$A$12,0))</f>
        <v>Weighted Average</v>
      </c>
      <c r="K1004" s="16">
        <f>G1004/(1-INDEX(Assumptions!$D$8:$D$12,MATCH(B1004,Assumptions!$A$8:$A$12,0)))</f>
        <v>2806.2916666666665</v>
      </c>
      <c r="L1004" s="16">
        <f t="shared" si="106"/>
        <v>60.615899999999996</v>
      </c>
      <c r="M1004" s="16">
        <f t="shared" si="107"/>
        <v>140.31458333333333</v>
      </c>
      <c r="N1004" s="14">
        <f>E1004*(K1004-L1004-M1004)*IF(F1004="GHS",1,Assumptions!$B$4)</f>
        <v>2951874.2207166669</v>
      </c>
      <c r="O1004" s="15">
        <f t="shared" ca="1" si="108"/>
        <v>436</v>
      </c>
      <c r="P1004" s="15" t="str">
        <f t="shared" ca="1" si="109"/>
        <v>365d+</v>
      </c>
      <c r="Q1004" s="17">
        <f ca="1">IF(P1004="0-90d",0,IF(P1004="91-180d",INDEX(Assumptions!$F$8:$F$12,MATCH(B1004,Assumptions!$A$8:$A$12,0)),IF(P1004="181-365d",INDEX(Assumptions!$G$8:$G$12,MATCH(B1004,Assumptions!$A$8:$A$12,0)),INDEX(Assumptions!$H$8:$H$12,MATCH(B1004,Assumptions!$A$8:$A$12,0)))))</f>
        <v>0.6</v>
      </c>
      <c r="R1004" s="14">
        <f t="shared" ca="1" si="110"/>
        <v>1373556.2939999998</v>
      </c>
      <c r="S1004" s="14">
        <f t="shared" ca="1" si="111"/>
        <v>915704.196</v>
      </c>
      <c r="T1004" s="11" t="s">
        <v>25</v>
      </c>
      <c r="U1004" s="18" t="s">
        <v>26</v>
      </c>
    </row>
    <row r="1005" spans="1:21" ht="15" customHeight="1" x14ac:dyDescent="0.15">
      <c r="A1005" s="10" t="s">
        <v>1053</v>
      </c>
      <c r="B1005" s="11" t="s">
        <v>28</v>
      </c>
      <c r="C1005" s="11" t="s">
        <v>38</v>
      </c>
      <c r="D1005" s="12">
        <v>45813</v>
      </c>
      <c r="E1005" s="11">
        <v>1427</v>
      </c>
      <c r="F1005" s="11" t="s">
        <v>24</v>
      </c>
      <c r="G1005" s="13">
        <v>5669.61</v>
      </c>
      <c r="H1005" s="14">
        <f t="shared" si="105"/>
        <v>8090533.4699999997</v>
      </c>
      <c r="I1005" s="14">
        <f>IF(F1005="GHS",H1005,H1005*Assumptions!$B$4)</f>
        <v>87377761.475999996</v>
      </c>
      <c r="J1005" s="15" t="str">
        <f>INDEX(Assumptions!$B$8:$B$12,MATCH(B1005,Assumptions!$A$8:$A$12,0))</f>
        <v>Fair Value Less Costs to Sell</v>
      </c>
      <c r="K1005" s="16">
        <f>G1005/(1-INDEX(Assumptions!$D$8:$D$12,MATCH(B1005,Assumptions!$A$8:$A$12,0)))</f>
        <v>6442.738636363636</v>
      </c>
      <c r="L1005" s="16">
        <f t="shared" si="106"/>
        <v>170.08829999999998</v>
      </c>
      <c r="M1005" s="16">
        <f t="shared" si="107"/>
        <v>322.13693181818184</v>
      </c>
      <c r="N1005" s="14">
        <f>E1005*(K1005-L1005-M1005)*IF(F1005="GHS",1,Assumptions!$B$4)</f>
        <v>91706932.385492727</v>
      </c>
      <c r="O1005" s="15">
        <f t="shared" ca="1" si="108"/>
        <v>473</v>
      </c>
      <c r="P1005" s="15" t="str">
        <f t="shared" ca="1" si="109"/>
        <v>365d+</v>
      </c>
      <c r="Q1005" s="17">
        <f ca="1">IF(P1005="0-90d",0,IF(P1005="91-180d",INDEX(Assumptions!$F$8:$F$12,MATCH(B1005,Assumptions!$A$8:$A$12,0)),IF(P1005="181-365d",INDEX(Assumptions!$G$8:$G$12,MATCH(B1005,Assumptions!$A$8:$A$12,0)),INDEX(Assumptions!$H$8:$H$12,MATCH(B1005,Assumptions!$A$8:$A$12,0)))))</f>
        <v>0.4</v>
      </c>
      <c r="R1005" s="14">
        <f t="shared" ca="1" si="110"/>
        <v>34951104.590400003</v>
      </c>
      <c r="S1005" s="14">
        <f t="shared" ca="1" si="111"/>
        <v>52426656.885599993</v>
      </c>
      <c r="T1005" s="11" t="s">
        <v>25</v>
      </c>
      <c r="U1005" s="18" t="s">
        <v>36</v>
      </c>
    </row>
    <row r="1006" spans="1:21" ht="15" customHeight="1" x14ac:dyDescent="0.15">
      <c r="A1006" s="10" t="s">
        <v>1054</v>
      </c>
      <c r="B1006" s="11" t="s">
        <v>41</v>
      </c>
      <c r="C1006" s="11" t="s">
        <v>44</v>
      </c>
      <c r="D1006" s="12">
        <v>46086</v>
      </c>
      <c r="E1006" s="11">
        <v>2724</v>
      </c>
      <c r="F1006" s="11" t="s">
        <v>33</v>
      </c>
      <c r="G1006" s="13">
        <v>403.51</v>
      </c>
      <c r="H1006" s="14">
        <f t="shared" si="105"/>
        <v>1099161.24</v>
      </c>
      <c r="I1006" s="14">
        <f>IF(F1006="GHS",H1006,H1006*Assumptions!$B$4)</f>
        <v>1099161.24</v>
      </c>
      <c r="J1006" s="15" t="str">
        <f>INDEX(Assumptions!$B$8:$B$12,MATCH(B1006,Assumptions!$A$8:$A$12,0))</f>
        <v>Weighted Average</v>
      </c>
      <c r="K1006" s="16">
        <f>G1006/(1-INDEX(Assumptions!$D$8:$D$12,MATCH(B1006,Assumptions!$A$8:$A$12,0)))</f>
        <v>620.78461538461534</v>
      </c>
      <c r="L1006" s="16">
        <f t="shared" si="106"/>
        <v>12.1053</v>
      </c>
      <c r="M1006" s="16">
        <f t="shared" si="107"/>
        <v>31.03923076923077</v>
      </c>
      <c r="N1006" s="14">
        <f>E1006*(K1006-L1006-M1006)*IF(F1006="GHS",1,Assumptions!$B$4)</f>
        <v>1573491.5904923077</v>
      </c>
      <c r="O1006" s="15">
        <f t="shared" ca="1" si="108"/>
        <v>200</v>
      </c>
      <c r="P1006" s="15" t="str">
        <f t="shared" ca="1" si="109"/>
        <v>181-365d</v>
      </c>
      <c r="Q1006" s="17">
        <f ca="1">IF(P1006="0-90d",0,IF(P1006="91-180d",INDEX(Assumptions!$F$8:$F$12,MATCH(B1006,Assumptions!$A$8:$A$12,0)),IF(P1006="181-365d",INDEX(Assumptions!$G$8:$G$12,MATCH(B1006,Assumptions!$A$8:$A$12,0)),INDEX(Assumptions!$H$8:$H$12,MATCH(B1006,Assumptions!$A$8:$A$12,0)))))</f>
        <v>0.35</v>
      </c>
      <c r="R1006" s="14">
        <f t="shared" ca="1" si="110"/>
        <v>384706.43399999995</v>
      </c>
      <c r="S1006" s="14">
        <f t="shared" ca="1" si="111"/>
        <v>714454.8060000001</v>
      </c>
      <c r="T1006" s="11" t="s">
        <v>25</v>
      </c>
      <c r="U1006" s="18" t="s">
        <v>26</v>
      </c>
    </row>
    <row r="1007" spans="1:21" ht="15" customHeight="1" x14ac:dyDescent="0.15">
      <c r="A1007" s="10" t="s">
        <v>1055</v>
      </c>
      <c r="B1007" s="11" t="s">
        <v>41</v>
      </c>
      <c r="C1007" s="11" t="s">
        <v>115</v>
      </c>
      <c r="D1007" s="12">
        <v>46076</v>
      </c>
      <c r="E1007" s="11">
        <v>1753</v>
      </c>
      <c r="F1007" s="11" t="s">
        <v>33</v>
      </c>
      <c r="G1007" s="13">
        <v>209.95</v>
      </c>
      <c r="H1007" s="14">
        <f t="shared" si="105"/>
        <v>368042.35</v>
      </c>
      <c r="I1007" s="14">
        <f>IF(F1007="GHS",H1007,H1007*Assumptions!$B$4)</f>
        <v>368042.35</v>
      </c>
      <c r="J1007" s="15" t="str">
        <f>INDEX(Assumptions!$B$8:$B$12,MATCH(B1007,Assumptions!$A$8:$A$12,0))</f>
        <v>Weighted Average</v>
      </c>
      <c r="K1007" s="16">
        <f>G1007/(1-INDEX(Assumptions!$D$8:$D$12,MATCH(B1007,Assumptions!$A$8:$A$12,0)))</f>
        <v>322.99999999999994</v>
      </c>
      <c r="L1007" s="16">
        <f t="shared" si="106"/>
        <v>6.2984999999999998</v>
      </c>
      <c r="M1007" s="16">
        <f t="shared" si="107"/>
        <v>16.149999999999999</v>
      </c>
      <c r="N1007" s="14">
        <f>E1007*(K1007-L1007-M1007)*IF(F1007="GHS",1,Assumptions!$B$4)</f>
        <v>526866.77949999995</v>
      </c>
      <c r="O1007" s="15">
        <f t="shared" ca="1" si="108"/>
        <v>210</v>
      </c>
      <c r="P1007" s="15" t="str">
        <f t="shared" ca="1" si="109"/>
        <v>181-365d</v>
      </c>
      <c r="Q1007" s="17">
        <f ca="1">IF(P1007="0-90d",0,IF(P1007="91-180d",INDEX(Assumptions!$F$8:$F$12,MATCH(B1007,Assumptions!$A$8:$A$12,0)),IF(P1007="181-365d",INDEX(Assumptions!$G$8:$G$12,MATCH(B1007,Assumptions!$A$8:$A$12,0)),INDEX(Assumptions!$H$8:$H$12,MATCH(B1007,Assumptions!$A$8:$A$12,0)))))</f>
        <v>0.35</v>
      </c>
      <c r="R1007" s="14">
        <f t="shared" ca="1" si="110"/>
        <v>128814.82249999998</v>
      </c>
      <c r="S1007" s="14">
        <f t="shared" ca="1" si="111"/>
        <v>239227.5275</v>
      </c>
      <c r="T1007" s="11" t="s">
        <v>25</v>
      </c>
      <c r="U1007" s="18" t="s">
        <v>26</v>
      </c>
    </row>
    <row r="1008" spans="1:21" ht="15" customHeight="1" x14ac:dyDescent="0.15">
      <c r="A1008" s="10" t="s">
        <v>1056</v>
      </c>
      <c r="B1008" s="11" t="s">
        <v>28</v>
      </c>
      <c r="C1008" s="11" t="s">
        <v>55</v>
      </c>
      <c r="D1008" s="12">
        <v>46011</v>
      </c>
      <c r="E1008" s="11">
        <v>4310</v>
      </c>
      <c r="F1008" s="11" t="s">
        <v>24</v>
      </c>
      <c r="G1008" s="13">
        <v>21600</v>
      </c>
      <c r="H1008" s="14">
        <f t="shared" si="105"/>
        <v>93096000</v>
      </c>
      <c r="I1008" s="14">
        <f>IF(F1008="GHS",H1008,H1008*Assumptions!$B$4)</f>
        <v>1005436800.0000001</v>
      </c>
      <c r="J1008" s="15" t="str">
        <f>INDEX(Assumptions!$B$8:$B$12,MATCH(B1008,Assumptions!$A$8:$A$12,0))</f>
        <v>Fair Value Less Costs to Sell</v>
      </c>
      <c r="K1008" s="16">
        <f>G1008/(1-INDEX(Assumptions!$D$8:$D$12,MATCH(B1008,Assumptions!$A$8:$A$12,0)))</f>
        <v>24545.454545454544</v>
      </c>
      <c r="L1008" s="16">
        <f t="shared" si="106"/>
        <v>648</v>
      </c>
      <c r="M1008" s="16">
        <f t="shared" si="107"/>
        <v>1227.2727272727273</v>
      </c>
      <c r="N1008" s="14">
        <f>E1008*(K1008-L1008-M1008)*IF(F1008="GHS",1,Assumptions!$B$4)</f>
        <v>1055251623.2727273</v>
      </c>
      <c r="O1008" s="15">
        <f t="shared" ca="1" si="108"/>
        <v>275</v>
      </c>
      <c r="P1008" s="15" t="str">
        <f t="shared" ca="1" si="109"/>
        <v>181-365d</v>
      </c>
      <c r="Q1008" s="17">
        <f ca="1">IF(P1008="0-90d",0,IF(P1008="91-180d",INDEX(Assumptions!$F$8:$F$12,MATCH(B1008,Assumptions!$A$8:$A$12,0)),IF(P1008="181-365d",INDEX(Assumptions!$G$8:$G$12,MATCH(B1008,Assumptions!$A$8:$A$12,0)),INDEX(Assumptions!$H$8:$H$12,MATCH(B1008,Assumptions!$A$8:$A$12,0)))))</f>
        <v>0.1</v>
      </c>
      <c r="R1008" s="14">
        <f t="shared" ca="1" si="110"/>
        <v>100543680.00000001</v>
      </c>
      <c r="S1008" s="14">
        <f t="shared" ca="1" si="111"/>
        <v>904893120.00000012</v>
      </c>
      <c r="T1008" s="11" t="s">
        <v>25</v>
      </c>
      <c r="U1008" s="18" t="s">
        <v>26</v>
      </c>
    </row>
    <row r="1009" spans="1:21" ht="15" customHeight="1" x14ac:dyDescent="0.15">
      <c r="A1009" s="10" t="s">
        <v>1057</v>
      </c>
      <c r="B1009" s="11" t="s">
        <v>46</v>
      </c>
      <c r="C1009" s="11" t="s">
        <v>119</v>
      </c>
      <c r="D1009" s="12">
        <v>45807</v>
      </c>
      <c r="E1009" s="11">
        <v>876</v>
      </c>
      <c r="F1009" s="11" t="s">
        <v>33</v>
      </c>
      <c r="G1009" s="13">
        <v>238748.27</v>
      </c>
      <c r="H1009" s="14">
        <f t="shared" si="105"/>
        <v>209143484.51999998</v>
      </c>
      <c r="I1009" s="14">
        <f>IF(F1009="GHS",H1009,H1009*Assumptions!$B$4)</f>
        <v>209143484.51999998</v>
      </c>
      <c r="J1009" s="15" t="str">
        <f>INDEX(Assumptions!$B$8:$B$12,MATCH(B1009,Assumptions!$A$8:$A$12,0))</f>
        <v>Specific Identification</v>
      </c>
      <c r="K1009" s="16">
        <f>G1009/(1-INDEX(Assumptions!$D$8:$D$12,MATCH(B1009,Assumptions!$A$8:$A$12,0)))</f>
        <v>306087.52564102563</v>
      </c>
      <c r="L1009" s="16">
        <f t="shared" si="106"/>
        <v>7162.4480999999996</v>
      </c>
      <c r="M1009" s="16">
        <f t="shared" si="107"/>
        <v>15304.376282051282</v>
      </c>
      <c r="N1009" s="14">
        <f>E1009*(K1009-L1009-M1009)*IF(F1009="GHS",1,Assumptions!$B$4)</f>
        <v>248451734.30286157</v>
      </c>
      <c r="O1009" s="15">
        <f t="shared" ca="1" si="108"/>
        <v>479</v>
      </c>
      <c r="P1009" s="15" t="str">
        <f t="shared" ca="1" si="109"/>
        <v>365d+</v>
      </c>
      <c r="Q1009" s="17">
        <f ca="1">IF(P1009="0-90d",0,IF(P1009="91-180d",INDEX(Assumptions!$F$8:$F$12,MATCH(B1009,Assumptions!$A$8:$A$12,0)),IF(P1009="181-365d",INDEX(Assumptions!$G$8:$G$12,MATCH(B1009,Assumptions!$A$8:$A$12,0)),INDEX(Assumptions!$H$8:$H$12,MATCH(B1009,Assumptions!$A$8:$A$12,0)))))</f>
        <v>0.15</v>
      </c>
      <c r="R1009" s="14">
        <f t="shared" ca="1" si="110"/>
        <v>31371522.677999996</v>
      </c>
      <c r="S1009" s="14">
        <f t="shared" ca="1" si="111"/>
        <v>177771961.84199998</v>
      </c>
      <c r="T1009" s="11" t="s">
        <v>25</v>
      </c>
      <c r="U1009" s="18" t="s">
        <v>26</v>
      </c>
    </row>
    <row r="1010" spans="1:21" ht="15" customHeight="1" x14ac:dyDescent="0.15">
      <c r="A1010" s="10" t="s">
        <v>1058</v>
      </c>
      <c r="B1010" s="11" t="s">
        <v>41</v>
      </c>
      <c r="C1010" s="11" t="s">
        <v>42</v>
      </c>
      <c r="D1010" s="12">
        <v>45791</v>
      </c>
      <c r="E1010" s="11">
        <v>4686</v>
      </c>
      <c r="F1010" s="11" t="s">
        <v>33</v>
      </c>
      <c r="G1010" s="13">
        <v>500.69</v>
      </c>
      <c r="H1010" s="14">
        <f t="shared" si="105"/>
        <v>2346233.34</v>
      </c>
      <c r="I1010" s="14">
        <f>IF(F1010="GHS",H1010,H1010*Assumptions!$B$4)</f>
        <v>2346233.34</v>
      </c>
      <c r="J1010" s="15" t="str">
        <f>INDEX(Assumptions!$B$8:$B$12,MATCH(B1010,Assumptions!$A$8:$A$12,0))</f>
        <v>Weighted Average</v>
      </c>
      <c r="K1010" s="16">
        <f>G1010/(1-INDEX(Assumptions!$D$8:$D$12,MATCH(B1010,Assumptions!$A$8:$A$12,0)))</f>
        <v>770.29230769230765</v>
      </c>
      <c r="L1010" s="16">
        <f t="shared" si="106"/>
        <v>15.0207</v>
      </c>
      <c r="M1010" s="16">
        <f t="shared" si="107"/>
        <v>38.514615384615382</v>
      </c>
      <c r="N1010" s="14">
        <f>E1010*(K1010-L1010-M1010)*IF(F1010="GHS",1,Assumptions!$B$4)</f>
        <v>3358723.2659538458</v>
      </c>
      <c r="O1010" s="15">
        <f t="shared" ca="1" si="108"/>
        <v>495</v>
      </c>
      <c r="P1010" s="15" t="str">
        <f t="shared" ca="1" si="109"/>
        <v>365d+</v>
      </c>
      <c r="Q1010" s="17">
        <f ca="1">IF(P1010="0-90d",0,IF(P1010="91-180d",INDEX(Assumptions!$F$8:$F$12,MATCH(B1010,Assumptions!$A$8:$A$12,0)),IF(P1010="181-365d",INDEX(Assumptions!$G$8:$G$12,MATCH(B1010,Assumptions!$A$8:$A$12,0)),INDEX(Assumptions!$H$8:$H$12,MATCH(B1010,Assumptions!$A$8:$A$12,0)))))</f>
        <v>0.8</v>
      </c>
      <c r="R1010" s="14">
        <f t="shared" ca="1" si="110"/>
        <v>1876986.672</v>
      </c>
      <c r="S1010" s="14">
        <f t="shared" ca="1" si="111"/>
        <v>469246.66799999983</v>
      </c>
      <c r="T1010" s="11" t="s">
        <v>25</v>
      </c>
      <c r="U1010" s="18" t="s">
        <v>36</v>
      </c>
    </row>
    <row r="1011" spans="1:21" ht="15" customHeight="1" x14ac:dyDescent="0.15">
      <c r="A1011" s="10" t="s">
        <v>1059</v>
      </c>
      <c r="B1011" s="11" t="s">
        <v>31</v>
      </c>
      <c r="C1011" s="11" t="s">
        <v>63</v>
      </c>
      <c r="D1011" s="12">
        <v>46075</v>
      </c>
      <c r="E1011" s="11">
        <v>1229</v>
      </c>
      <c r="F1011" s="11" t="s">
        <v>33</v>
      </c>
      <c r="G1011" s="13">
        <v>1299.44</v>
      </c>
      <c r="H1011" s="14">
        <f t="shared" si="105"/>
        <v>1597011.76</v>
      </c>
      <c r="I1011" s="14">
        <f>IF(F1011="GHS",H1011,H1011*Assumptions!$B$4)</f>
        <v>1597011.76</v>
      </c>
      <c r="J1011" s="15" t="str">
        <f>INDEX(Assumptions!$B$8:$B$12,MATCH(B1011,Assumptions!$A$8:$A$12,0))</f>
        <v>Weighted Average</v>
      </c>
      <c r="K1011" s="16">
        <f>G1011/(1-INDEX(Assumptions!$D$8:$D$12,MATCH(B1011,Assumptions!$A$8:$A$12,0)))</f>
        <v>1804.7777777777778</v>
      </c>
      <c r="L1011" s="16">
        <f t="shared" si="106"/>
        <v>38.983200000000004</v>
      </c>
      <c r="M1011" s="16">
        <f t="shared" si="107"/>
        <v>90.238888888888894</v>
      </c>
      <c r="N1011" s="14">
        <f>E1011*(K1011-L1011-M1011)*IF(F1011="GHS",1,Assumptions!$B$4)</f>
        <v>2059257.9416444448</v>
      </c>
      <c r="O1011" s="15">
        <f t="shared" ca="1" si="108"/>
        <v>211</v>
      </c>
      <c r="P1011" s="15" t="str">
        <f t="shared" ca="1" si="109"/>
        <v>181-365d</v>
      </c>
      <c r="Q1011" s="17">
        <f ca="1">IF(P1011="0-90d",0,IF(P1011="91-180d",INDEX(Assumptions!$F$8:$F$12,MATCH(B1011,Assumptions!$A$8:$A$12,0)),IF(P1011="181-365d",INDEX(Assumptions!$G$8:$G$12,MATCH(B1011,Assumptions!$A$8:$A$12,0)),INDEX(Assumptions!$H$8:$H$12,MATCH(B1011,Assumptions!$A$8:$A$12,0)))))</f>
        <v>0.2</v>
      </c>
      <c r="R1011" s="14">
        <f t="shared" ca="1" si="110"/>
        <v>319402.35200000001</v>
      </c>
      <c r="S1011" s="14">
        <f t="shared" ca="1" si="111"/>
        <v>1277609.4080000001</v>
      </c>
      <c r="T1011" s="11" t="s">
        <v>25</v>
      </c>
      <c r="U1011" s="18" t="s">
        <v>36</v>
      </c>
    </row>
    <row r="1012" spans="1:21" ht="15" customHeight="1" x14ac:dyDescent="0.15">
      <c r="A1012" s="10" t="s">
        <v>1060</v>
      </c>
      <c r="B1012" s="11" t="s">
        <v>46</v>
      </c>
      <c r="C1012" s="11" t="s">
        <v>47</v>
      </c>
      <c r="D1012" s="12">
        <v>45912</v>
      </c>
      <c r="E1012" s="11">
        <v>2638</v>
      </c>
      <c r="F1012" s="11" t="s">
        <v>33</v>
      </c>
      <c r="G1012" s="13">
        <v>741817.8</v>
      </c>
      <c r="H1012" s="14">
        <f t="shared" si="105"/>
        <v>1956915356.4000001</v>
      </c>
      <c r="I1012" s="14">
        <f>IF(F1012="GHS",H1012,H1012*Assumptions!$B$4)</f>
        <v>1956915356.4000001</v>
      </c>
      <c r="J1012" s="15" t="str">
        <f>INDEX(Assumptions!$B$8:$B$12,MATCH(B1012,Assumptions!$A$8:$A$12,0))</f>
        <v>Specific Identification</v>
      </c>
      <c r="K1012" s="16">
        <f>G1012/(1-INDEX(Assumptions!$D$8:$D$12,MATCH(B1012,Assumptions!$A$8:$A$12,0)))</f>
        <v>951048.46153846162</v>
      </c>
      <c r="L1012" s="16">
        <f t="shared" si="106"/>
        <v>22254.534</v>
      </c>
      <c r="M1012" s="16">
        <f t="shared" si="107"/>
        <v>47552.423076923085</v>
      </c>
      <c r="N1012" s="14">
        <f>E1012*(K1012-L1012-M1012)*IF(F1012="GHS",1,Assumptions!$B$4)</f>
        <v>2324715088.7695384</v>
      </c>
      <c r="O1012" s="15">
        <f t="shared" ca="1" si="108"/>
        <v>374</v>
      </c>
      <c r="P1012" s="15" t="str">
        <f t="shared" ca="1" si="109"/>
        <v>365d+</v>
      </c>
      <c r="Q1012" s="17">
        <f ca="1">IF(P1012="0-90d",0,IF(P1012="91-180d",INDEX(Assumptions!$F$8:$F$12,MATCH(B1012,Assumptions!$A$8:$A$12,0)),IF(P1012="181-365d",INDEX(Assumptions!$G$8:$G$12,MATCH(B1012,Assumptions!$A$8:$A$12,0)),INDEX(Assumptions!$H$8:$H$12,MATCH(B1012,Assumptions!$A$8:$A$12,0)))))</f>
        <v>0.15</v>
      </c>
      <c r="R1012" s="14">
        <f t="shared" ca="1" si="110"/>
        <v>293537303.45999998</v>
      </c>
      <c r="S1012" s="14">
        <f t="shared" ca="1" si="111"/>
        <v>1663378052.9400001</v>
      </c>
      <c r="T1012" s="11" t="s">
        <v>25</v>
      </c>
      <c r="U1012" s="18" t="s">
        <v>26</v>
      </c>
    </row>
    <row r="1013" spans="1:21" ht="15" customHeight="1" x14ac:dyDescent="0.15">
      <c r="A1013" s="10" t="s">
        <v>1061</v>
      </c>
      <c r="B1013" s="11" t="s">
        <v>46</v>
      </c>
      <c r="C1013" s="11" t="s">
        <v>119</v>
      </c>
      <c r="D1013" s="12">
        <v>46141</v>
      </c>
      <c r="E1013" s="11">
        <v>1123</v>
      </c>
      <c r="F1013" s="11" t="s">
        <v>33</v>
      </c>
      <c r="G1013" s="13">
        <v>332516.2</v>
      </c>
      <c r="H1013" s="14">
        <f t="shared" si="105"/>
        <v>373415692.60000002</v>
      </c>
      <c r="I1013" s="14">
        <f>IF(F1013="GHS",H1013,H1013*Assumptions!$B$4)</f>
        <v>373415692.60000002</v>
      </c>
      <c r="J1013" s="15" t="str">
        <f>INDEX(Assumptions!$B$8:$B$12,MATCH(B1013,Assumptions!$A$8:$A$12,0))</f>
        <v>Specific Identification</v>
      </c>
      <c r="K1013" s="16">
        <f>G1013/(1-INDEX(Assumptions!$D$8:$D$12,MATCH(B1013,Assumptions!$A$8:$A$12,0)))</f>
        <v>426302.8205128205</v>
      </c>
      <c r="L1013" s="16">
        <f t="shared" si="106"/>
        <v>9975.4860000000008</v>
      </c>
      <c r="M1013" s="16">
        <f t="shared" si="107"/>
        <v>21315.141025641027</v>
      </c>
      <c r="N1013" s="14">
        <f>E1013*(K1013-L1013-M1013)*IF(F1013="GHS",1,Assumptions!$B$4)</f>
        <v>443598693.28610259</v>
      </c>
      <c r="O1013" s="15">
        <f t="shared" ca="1" si="108"/>
        <v>145</v>
      </c>
      <c r="P1013" s="15" t="str">
        <f t="shared" ca="1" si="109"/>
        <v>91-180d</v>
      </c>
      <c r="Q1013" s="17">
        <f ca="1">IF(P1013="0-90d",0,IF(P1013="91-180d",INDEX(Assumptions!$F$8:$F$12,MATCH(B1013,Assumptions!$A$8:$A$12,0)),IF(P1013="181-365d",INDEX(Assumptions!$G$8:$G$12,MATCH(B1013,Assumptions!$A$8:$A$12,0)),INDEX(Assumptions!$H$8:$H$12,MATCH(B1013,Assumptions!$A$8:$A$12,0)))))</f>
        <v>0</v>
      </c>
      <c r="R1013" s="14">
        <f t="shared" ca="1" si="110"/>
        <v>0</v>
      </c>
      <c r="S1013" s="14">
        <f t="shared" ca="1" si="111"/>
        <v>373415692.60000002</v>
      </c>
      <c r="T1013" s="11" t="s">
        <v>25</v>
      </c>
      <c r="U1013" s="18" t="s">
        <v>26</v>
      </c>
    </row>
    <row r="1014" spans="1:21" ht="15" customHeight="1" x14ac:dyDescent="0.15">
      <c r="A1014" s="10" t="s">
        <v>1062</v>
      </c>
      <c r="B1014" s="11" t="s">
        <v>31</v>
      </c>
      <c r="C1014" s="11" t="s">
        <v>32</v>
      </c>
      <c r="D1014" s="12">
        <v>46121</v>
      </c>
      <c r="E1014" s="11">
        <v>4202</v>
      </c>
      <c r="F1014" s="11" t="s">
        <v>33</v>
      </c>
      <c r="G1014" s="13">
        <v>2158.3200000000002</v>
      </c>
      <c r="H1014" s="14">
        <f t="shared" si="105"/>
        <v>9069260.6400000006</v>
      </c>
      <c r="I1014" s="14">
        <f>IF(F1014="GHS",H1014,H1014*Assumptions!$B$4)</f>
        <v>9069260.6400000006</v>
      </c>
      <c r="J1014" s="15" t="str">
        <f>INDEX(Assumptions!$B$8:$B$12,MATCH(B1014,Assumptions!$A$8:$A$12,0))</f>
        <v>Weighted Average</v>
      </c>
      <c r="K1014" s="16">
        <f>G1014/(1-INDEX(Assumptions!$D$8:$D$12,MATCH(B1014,Assumptions!$A$8:$A$12,0)))</f>
        <v>2997.666666666667</v>
      </c>
      <c r="L1014" s="16">
        <f t="shared" si="106"/>
        <v>64.749600000000001</v>
      </c>
      <c r="M1014" s="16">
        <f t="shared" si="107"/>
        <v>149.88333333333335</v>
      </c>
      <c r="N1014" s="14">
        <f>E1014*(K1014-L1014-M1014)*IF(F1014="GHS",1,Assumptions!$B$4)</f>
        <v>11694307.747466668</v>
      </c>
      <c r="O1014" s="15">
        <f t="shared" ca="1" si="108"/>
        <v>165</v>
      </c>
      <c r="P1014" s="15" t="str">
        <f t="shared" ca="1" si="109"/>
        <v>91-180d</v>
      </c>
      <c r="Q1014" s="17">
        <f ca="1">IF(P1014="0-90d",0,IF(P1014="91-180d",INDEX(Assumptions!$F$8:$F$12,MATCH(B1014,Assumptions!$A$8:$A$12,0)),IF(P1014="181-365d",INDEX(Assumptions!$G$8:$G$12,MATCH(B1014,Assumptions!$A$8:$A$12,0)),INDEX(Assumptions!$H$8:$H$12,MATCH(B1014,Assumptions!$A$8:$A$12,0)))))</f>
        <v>0.05</v>
      </c>
      <c r="R1014" s="14">
        <f t="shared" ca="1" si="110"/>
        <v>453463.03200000006</v>
      </c>
      <c r="S1014" s="14">
        <f t="shared" ca="1" si="111"/>
        <v>8615797.6080000009</v>
      </c>
      <c r="T1014" s="11" t="s">
        <v>25</v>
      </c>
      <c r="U1014" s="18" t="s">
        <v>26</v>
      </c>
    </row>
    <row r="1015" spans="1:21" ht="15" customHeight="1" x14ac:dyDescent="0.15">
      <c r="A1015" s="10" t="s">
        <v>1063</v>
      </c>
      <c r="B1015" s="11" t="s">
        <v>31</v>
      </c>
      <c r="C1015" s="11" t="s">
        <v>63</v>
      </c>
      <c r="D1015" s="12">
        <v>45746</v>
      </c>
      <c r="E1015" s="11">
        <v>4411</v>
      </c>
      <c r="F1015" s="11" t="s">
        <v>33</v>
      </c>
      <c r="G1015" s="13">
        <v>2225.23</v>
      </c>
      <c r="H1015" s="14">
        <f t="shared" si="105"/>
        <v>9815489.5299999993</v>
      </c>
      <c r="I1015" s="14">
        <f>IF(F1015="GHS",H1015,H1015*Assumptions!$B$4)</f>
        <v>9815489.5299999993</v>
      </c>
      <c r="J1015" s="15" t="str">
        <f>INDEX(Assumptions!$B$8:$B$12,MATCH(B1015,Assumptions!$A$8:$A$12,0))</f>
        <v>Weighted Average</v>
      </c>
      <c r="K1015" s="16">
        <f>G1015/(1-INDEX(Assumptions!$D$8:$D$12,MATCH(B1015,Assumptions!$A$8:$A$12,0)))</f>
        <v>3090.5972222222222</v>
      </c>
      <c r="L1015" s="16">
        <f t="shared" si="106"/>
        <v>66.756900000000002</v>
      </c>
      <c r="M1015" s="16">
        <f t="shared" si="107"/>
        <v>154.52986111111113</v>
      </c>
      <c r="N1015" s="14">
        <f>E1015*(K1015-L1015-M1015)*IF(F1015="GHS",1,Assumptions!$B$4)</f>
        <v>12656528.443961112</v>
      </c>
      <c r="O1015" s="15">
        <f t="shared" ca="1" si="108"/>
        <v>540</v>
      </c>
      <c r="P1015" s="15" t="str">
        <f t="shared" ca="1" si="109"/>
        <v>365d+</v>
      </c>
      <c r="Q1015" s="17">
        <f ca="1">IF(P1015="0-90d",0,IF(P1015="91-180d",INDEX(Assumptions!$F$8:$F$12,MATCH(B1015,Assumptions!$A$8:$A$12,0)),IF(P1015="181-365d",INDEX(Assumptions!$G$8:$G$12,MATCH(B1015,Assumptions!$A$8:$A$12,0)),INDEX(Assumptions!$H$8:$H$12,MATCH(B1015,Assumptions!$A$8:$A$12,0)))))</f>
        <v>0.6</v>
      </c>
      <c r="R1015" s="14">
        <f t="shared" ca="1" si="110"/>
        <v>5889293.7179999994</v>
      </c>
      <c r="S1015" s="14">
        <f t="shared" ca="1" si="111"/>
        <v>3926195.8119999999</v>
      </c>
      <c r="T1015" s="11" t="s">
        <v>25</v>
      </c>
      <c r="U1015" s="18" t="s">
        <v>36</v>
      </c>
    </row>
    <row r="1016" spans="1:21" ht="15" customHeight="1" x14ac:dyDescent="0.15">
      <c r="A1016" s="10" t="s">
        <v>1064</v>
      </c>
      <c r="B1016" s="11" t="s">
        <v>31</v>
      </c>
      <c r="C1016" s="11" t="s">
        <v>76</v>
      </c>
      <c r="D1016" s="12">
        <v>45873</v>
      </c>
      <c r="E1016" s="11">
        <v>4953</v>
      </c>
      <c r="F1016" s="11" t="s">
        <v>33</v>
      </c>
      <c r="G1016" s="13">
        <v>3397.03</v>
      </c>
      <c r="H1016" s="14">
        <f t="shared" si="105"/>
        <v>16825489.59</v>
      </c>
      <c r="I1016" s="14">
        <f>IF(F1016="GHS",H1016,H1016*Assumptions!$B$4)</f>
        <v>16825489.59</v>
      </c>
      <c r="J1016" s="15" t="str">
        <f>INDEX(Assumptions!$B$8:$B$12,MATCH(B1016,Assumptions!$A$8:$A$12,0))</f>
        <v>Weighted Average</v>
      </c>
      <c r="K1016" s="16">
        <f>G1016/(1-INDEX(Assumptions!$D$8:$D$12,MATCH(B1016,Assumptions!$A$8:$A$12,0)))</f>
        <v>4718.0972222222226</v>
      </c>
      <c r="L1016" s="16">
        <f t="shared" si="106"/>
        <v>101.9109</v>
      </c>
      <c r="M1016" s="16">
        <f t="shared" si="107"/>
        <v>235.90486111111113</v>
      </c>
      <c r="N1016" s="14">
        <f>E1016*(K1016-L1016-M1016)*IF(F1016="GHS",1,Assumptions!$B$4)</f>
        <v>21695534.076883335</v>
      </c>
      <c r="O1016" s="15">
        <f t="shared" ca="1" si="108"/>
        <v>413</v>
      </c>
      <c r="P1016" s="15" t="str">
        <f t="shared" ca="1" si="109"/>
        <v>365d+</v>
      </c>
      <c r="Q1016" s="17">
        <f ca="1">IF(P1016="0-90d",0,IF(P1016="91-180d",INDEX(Assumptions!$F$8:$F$12,MATCH(B1016,Assumptions!$A$8:$A$12,0)),IF(P1016="181-365d",INDEX(Assumptions!$G$8:$G$12,MATCH(B1016,Assumptions!$A$8:$A$12,0)),INDEX(Assumptions!$H$8:$H$12,MATCH(B1016,Assumptions!$A$8:$A$12,0)))))</f>
        <v>0.6</v>
      </c>
      <c r="R1016" s="14">
        <f t="shared" ca="1" si="110"/>
        <v>10095293.753999999</v>
      </c>
      <c r="S1016" s="14">
        <f t="shared" ca="1" si="111"/>
        <v>6730195.8360000011</v>
      </c>
      <c r="T1016" s="11" t="s">
        <v>25</v>
      </c>
      <c r="U1016" s="18" t="s">
        <v>26</v>
      </c>
    </row>
    <row r="1017" spans="1:21" ht="15" customHeight="1" x14ac:dyDescent="0.15">
      <c r="A1017" s="10" t="s">
        <v>1065</v>
      </c>
      <c r="B1017" s="11" t="s">
        <v>46</v>
      </c>
      <c r="C1017" s="11" t="s">
        <v>52</v>
      </c>
      <c r="D1017" s="12">
        <v>45988</v>
      </c>
      <c r="E1017" s="11">
        <v>1293</v>
      </c>
      <c r="F1017" s="11" t="s">
        <v>33</v>
      </c>
      <c r="G1017" s="13">
        <v>243489.22</v>
      </c>
      <c r="H1017" s="14">
        <f t="shared" si="105"/>
        <v>314831561.45999998</v>
      </c>
      <c r="I1017" s="14">
        <f>IF(F1017="GHS",H1017,H1017*Assumptions!$B$4)</f>
        <v>314831561.45999998</v>
      </c>
      <c r="J1017" s="15" t="str">
        <f>INDEX(Assumptions!$B$8:$B$12,MATCH(B1017,Assumptions!$A$8:$A$12,0))</f>
        <v>Specific Identification</v>
      </c>
      <c r="K1017" s="16">
        <f>G1017/(1-INDEX(Assumptions!$D$8:$D$12,MATCH(B1017,Assumptions!$A$8:$A$12,0)))</f>
        <v>312165.66666666669</v>
      </c>
      <c r="L1017" s="16">
        <f t="shared" si="106"/>
        <v>7304.6765999999998</v>
      </c>
      <c r="M1017" s="16">
        <f t="shared" si="107"/>
        <v>15608.283333333335</v>
      </c>
      <c r="N1017" s="14">
        <f>E1017*(K1017-L1017-M1017)*IF(F1017="GHS",1,Assumptions!$B$4)</f>
        <v>374003749.80620003</v>
      </c>
      <c r="O1017" s="15">
        <f t="shared" ca="1" si="108"/>
        <v>298</v>
      </c>
      <c r="P1017" s="15" t="str">
        <f t="shared" ca="1" si="109"/>
        <v>181-365d</v>
      </c>
      <c r="Q1017" s="17">
        <f ca="1">IF(P1017="0-90d",0,IF(P1017="91-180d",INDEX(Assumptions!$F$8:$F$12,MATCH(B1017,Assumptions!$A$8:$A$12,0)),IF(P1017="181-365d",INDEX(Assumptions!$G$8:$G$12,MATCH(B1017,Assumptions!$A$8:$A$12,0)),INDEX(Assumptions!$H$8:$H$12,MATCH(B1017,Assumptions!$A$8:$A$12,0)))))</f>
        <v>0.05</v>
      </c>
      <c r="R1017" s="14">
        <f t="shared" ca="1" si="110"/>
        <v>15741578.072999999</v>
      </c>
      <c r="S1017" s="14">
        <f t="shared" ca="1" si="111"/>
        <v>299089983.38699996</v>
      </c>
      <c r="T1017" s="11" t="s">
        <v>25</v>
      </c>
      <c r="U1017" s="18" t="s">
        <v>36</v>
      </c>
    </row>
    <row r="1018" spans="1:21" ht="15" customHeight="1" x14ac:dyDescent="0.15">
      <c r="A1018" s="10" t="s">
        <v>1066</v>
      </c>
      <c r="B1018" s="11" t="s">
        <v>31</v>
      </c>
      <c r="C1018" s="11" t="s">
        <v>76</v>
      </c>
      <c r="D1018" s="12">
        <v>45832</v>
      </c>
      <c r="E1018" s="11">
        <v>1142</v>
      </c>
      <c r="F1018" s="11" t="s">
        <v>33</v>
      </c>
      <c r="G1018" s="13">
        <v>3370.51</v>
      </c>
      <c r="H1018" s="14">
        <f t="shared" si="105"/>
        <v>3849122.4200000004</v>
      </c>
      <c r="I1018" s="14">
        <f>IF(F1018="GHS",H1018,H1018*Assumptions!$B$4)</f>
        <v>3849122.4200000004</v>
      </c>
      <c r="J1018" s="15" t="str">
        <f>INDEX(Assumptions!$B$8:$B$12,MATCH(B1018,Assumptions!$A$8:$A$12,0))</f>
        <v>Weighted Average</v>
      </c>
      <c r="K1018" s="16">
        <f>G1018/(1-INDEX(Assumptions!$D$8:$D$12,MATCH(B1018,Assumptions!$A$8:$A$12,0)))</f>
        <v>4681.2638888888896</v>
      </c>
      <c r="L1018" s="16">
        <f t="shared" si="106"/>
        <v>101.1153</v>
      </c>
      <c r="M1018" s="16">
        <f t="shared" si="107"/>
        <v>234.06319444444449</v>
      </c>
      <c r="N1018" s="14">
        <f>E1018*(K1018-L1018-M1018)*IF(F1018="GHS",1,Assumptions!$B$4)</f>
        <v>4963229.5204555551</v>
      </c>
      <c r="O1018" s="15">
        <f t="shared" ca="1" si="108"/>
        <v>454</v>
      </c>
      <c r="P1018" s="15" t="str">
        <f t="shared" ca="1" si="109"/>
        <v>365d+</v>
      </c>
      <c r="Q1018" s="17">
        <f ca="1">IF(P1018="0-90d",0,IF(P1018="91-180d",INDEX(Assumptions!$F$8:$F$12,MATCH(B1018,Assumptions!$A$8:$A$12,0)),IF(P1018="181-365d",INDEX(Assumptions!$G$8:$G$12,MATCH(B1018,Assumptions!$A$8:$A$12,0)),INDEX(Assumptions!$H$8:$H$12,MATCH(B1018,Assumptions!$A$8:$A$12,0)))))</f>
        <v>0.6</v>
      </c>
      <c r="R1018" s="14">
        <f t="shared" ca="1" si="110"/>
        <v>2309473.452</v>
      </c>
      <c r="S1018" s="14">
        <f t="shared" ca="1" si="111"/>
        <v>1539648.9680000003</v>
      </c>
      <c r="T1018" s="11" t="s">
        <v>25</v>
      </c>
      <c r="U1018" s="18" t="s">
        <v>26</v>
      </c>
    </row>
    <row r="1019" spans="1:21" ht="15" customHeight="1" x14ac:dyDescent="0.15">
      <c r="A1019" s="10" t="s">
        <v>1067</v>
      </c>
      <c r="B1019" s="11" t="s">
        <v>28</v>
      </c>
      <c r="C1019" s="11" t="s">
        <v>29</v>
      </c>
      <c r="D1019" s="12">
        <v>45766</v>
      </c>
      <c r="E1019" s="11">
        <v>4876</v>
      </c>
      <c r="F1019" s="11" t="s">
        <v>24</v>
      </c>
      <c r="G1019" s="13">
        <v>6344.78</v>
      </c>
      <c r="H1019" s="14">
        <f t="shared" si="105"/>
        <v>30937147.279999997</v>
      </c>
      <c r="I1019" s="14">
        <f>IF(F1019="GHS",H1019,H1019*Assumptions!$B$4)</f>
        <v>334121190.62400001</v>
      </c>
      <c r="J1019" s="15" t="str">
        <f>INDEX(Assumptions!$B$8:$B$12,MATCH(B1019,Assumptions!$A$8:$A$12,0))</f>
        <v>Fair Value Less Costs to Sell</v>
      </c>
      <c r="K1019" s="16">
        <f>G1019/(1-INDEX(Assumptions!$D$8:$D$12,MATCH(B1019,Assumptions!$A$8:$A$12,0)))</f>
        <v>7209.9772727272721</v>
      </c>
      <c r="L1019" s="16">
        <f t="shared" si="106"/>
        <v>190.34339999999997</v>
      </c>
      <c r="M1019" s="16">
        <f t="shared" si="107"/>
        <v>360.49886363636364</v>
      </c>
      <c r="N1019" s="14">
        <f>E1019*(K1019-L1019-M1019)*IF(F1019="GHS",1,Assumptions!$B$4)</f>
        <v>350675376.88673455</v>
      </c>
      <c r="O1019" s="15">
        <f t="shared" ca="1" si="108"/>
        <v>520</v>
      </c>
      <c r="P1019" s="15" t="str">
        <f t="shared" ca="1" si="109"/>
        <v>365d+</v>
      </c>
      <c r="Q1019" s="17">
        <f ca="1">IF(P1019="0-90d",0,IF(P1019="91-180d",INDEX(Assumptions!$F$8:$F$12,MATCH(B1019,Assumptions!$A$8:$A$12,0)),IF(P1019="181-365d",INDEX(Assumptions!$G$8:$G$12,MATCH(B1019,Assumptions!$A$8:$A$12,0)),INDEX(Assumptions!$H$8:$H$12,MATCH(B1019,Assumptions!$A$8:$A$12,0)))))</f>
        <v>0.4</v>
      </c>
      <c r="R1019" s="14">
        <f t="shared" ca="1" si="110"/>
        <v>133648476.24960001</v>
      </c>
      <c r="S1019" s="14">
        <f t="shared" ca="1" si="111"/>
        <v>200472714.37440002</v>
      </c>
      <c r="T1019" s="11" t="s">
        <v>25</v>
      </c>
      <c r="U1019" s="18" t="s">
        <v>26</v>
      </c>
    </row>
    <row r="1020" spans="1:21" ht="15" customHeight="1" x14ac:dyDescent="0.15">
      <c r="A1020" s="10" t="s">
        <v>1068</v>
      </c>
      <c r="B1020" s="11" t="s">
        <v>28</v>
      </c>
      <c r="C1020" s="11" t="s">
        <v>35</v>
      </c>
      <c r="D1020" s="12">
        <v>45776</v>
      </c>
      <c r="E1020" s="11">
        <v>4215</v>
      </c>
      <c r="F1020" s="11" t="s">
        <v>24</v>
      </c>
      <c r="G1020" s="13">
        <v>13572.8</v>
      </c>
      <c r="H1020" s="14">
        <f t="shared" si="105"/>
        <v>57209352</v>
      </c>
      <c r="I1020" s="14">
        <f>IF(F1020="GHS",H1020,H1020*Assumptions!$B$4)</f>
        <v>617861001.60000002</v>
      </c>
      <c r="J1020" s="15" t="str">
        <f>INDEX(Assumptions!$B$8:$B$12,MATCH(B1020,Assumptions!$A$8:$A$12,0))</f>
        <v>Fair Value Less Costs to Sell</v>
      </c>
      <c r="K1020" s="16">
        <f>G1020/(1-INDEX(Assumptions!$D$8:$D$12,MATCH(B1020,Assumptions!$A$8:$A$12,0)))</f>
        <v>15423.636363636362</v>
      </c>
      <c r="L1020" s="16">
        <f t="shared" si="106"/>
        <v>407.18399999999997</v>
      </c>
      <c r="M1020" s="16">
        <f t="shared" si="107"/>
        <v>771.18181818181813</v>
      </c>
      <c r="N1020" s="14">
        <f>E1020*(K1020-L1020-M1020)*IF(F1020="GHS",1,Assumptions!$B$4)</f>
        <v>648473205.77018178</v>
      </c>
      <c r="O1020" s="15">
        <f t="shared" ca="1" si="108"/>
        <v>510</v>
      </c>
      <c r="P1020" s="15" t="str">
        <f t="shared" ca="1" si="109"/>
        <v>365d+</v>
      </c>
      <c r="Q1020" s="17">
        <f ca="1">IF(P1020="0-90d",0,IF(P1020="91-180d",INDEX(Assumptions!$F$8:$F$12,MATCH(B1020,Assumptions!$A$8:$A$12,0)),IF(P1020="181-365d",INDEX(Assumptions!$G$8:$G$12,MATCH(B1020,Assumptions!$A$8:$A$12,0)),INDEX(Assumptions!$H$8:$H$12,MATCH(B1020,Assumptions!$A$8:$A$12,0)))))</f>
        <v>0.4</v>
      </c>
      <c r="R1020" s="14">
        <f t="shared" ca="1" si="110"/>
        <v>247144400.64000002</v>
      </c>
      <c r="S1020" s="14">
        <f t="shared" ca="1" si="111"/>
        <v>370716600.96000004</v>
      </c>
      <c r="T1020" s="11" t="s">
        <v>25</v>
      </c>
      <c r="U1020" s="18" t="s">
        <v>26</v>
      </c>
    </row>
    <row r="1021" spans="1:21" ht="15" customHeight="1" x14ac:dyDescent="0.15">
      <c r="A1021" s="10" t="s">
        <v>1069</v>
      </c>
      <c r="B1021" s="11" t="s">
        <v>31</v>
      </c>
      <c r="C1021" s="11" t="s">
        <v>63</v>
      </c>
      <c r="D1021" s="12">
        <v>45828</v>
      </c>
      <c r="E1021" s="11">
        <v>3775</v>
      </c>
      <c r="F1021" s="11" t="s">
        <v>33</v>
      </c>
      <c r="G1021" s="13">
        <v>3209.22</v>
      </c>
      <c r="H1021" s="14">
        <f t="shared" si="105"/>
        <v>12114805.5</v>
      </c>
      <c r="I1021" s="14">
        <f>IF(F1021="GHS",H1021,H1021*Assumptions!$B$4)</f>
        <v>12114805.5</v>
      </c>
      <c r="J1021" s="15" t="str">
        <f>INDEX(Assumptions!$B$8:$B$12,MATCH(B1021,Assumptions!$A$8:$A$12,0))</f>
        <v>Weighted Average</v>
      </c>
      <c r="K1021" s="16">
        <f>G1021/(1-INDEX(Assumptions!$D$8:$D$12,MATCH(B1021,Assumptions!$A$8:$A$12,0)))</f>
        <v>4457.25</v>
      </c>
      <c r="L1021" s="16">
        <f t="shared" si="106"/>
        <v>96.276599999999988</v>
      </c>
      <c r="M1021" s="16">
        <f t="shared" si="107"/>
        <v>222.86250000000001</v>
      </c>
      <c r="N1021" s="14">
        <f>E1021*(K1021-L1021-M1021)*IF(F1021="GHS",1,Assumptions!$B$4)</f>
        <v>15621368.647499999</v>
      </c>
      <c r="O1021" s="15">
        <f t="shared" ca="1" si="108"/>
        <v>458</v>
      </c>
      <c r="P1021" s="15" t="str">
        <f t="shared" ca="1" si="109"/>
        <v>365d+</v>
      </c>
      <c r="Q1021" s="17">
        <f ca="1">IF(P1021="0-90d",0,IF(P1021="91-180d",INDEX(Assumptions!$F$8:$F$12,MATCH(B1021,Assumptions!$A$8:$A$12,0)),IF(P1021="181-365d",INDEX(Assumptions!$G$8:$G$12,MATCH(B1021,Assumptions!$A$8:$A$12,0)),INDEX(Assumptions!$H$8:$H$12,MATCH(B1021,Assumptions!$A$8:$A$12,0)))))</f>
        <v>0.6</v>
      </c>
      <c r="R1021" s="14">
        <f t="shared" ca="1" si="110"/>
        <v>7268883.2999999998</v>
      </c>
      <c r="S1021" s="14">
        <f t="shared" ca="1" si="111"/>
        <v>4845922.2</v>
      </c>
      <c r="T1021" s="11" t="s">
        <v>25</v>
      </c>
      <c r="U1021" s="18" t="s">
        <v>36</v>
      </c>
    </row>
    <row r="1022" spans="1:21" ht="15" customHeight="1" x14ac:dyDescent="0.15">
      <c r="A1022" s="10" t="s">
        <v>1070</v>
      </c>
      <c r="B1022" s="11" t="s">
        <v>31</v>
      </c>
      <c r="C1022" s="11" t="s">
        <v>76</v>
      </c>
      <c r="D1022" s="12">
        <v>45918</v>
      </c>
      <c r="E1022" s="11">
        <v>1533</v>
      </c>
      <c r="F1022" s="11" t="s">
        <v>33</v>
      </c>
      <c r="G1022" s="13">
        <v>1355.41</v>
      </c>
      <c r="H1022" s="14">
        <f t="shared" si="105"/>
        <v>2077843.53</v>
      </c>
      <c r="I1022" s="14">
        <f>IF(F1022="GHS",H1022,H1022*Assumptions!$B$4)</f>
        <v>2077843.53</v>
      </c>
      <c r="J1022" s="15" t="str">
        <f>INDEX(Assumptions!$B$8:$B$12,MATCH(B1022,Assumptions!$A$8:$A$12,0))</f>
        <v>Weighted Average</v>
      </c>
      <c r="K1022" s="16">
        <f>G1022/(1-INDEX(Assumptions!$D$8:$D$12,MATCH(B1022,Assumptions!$A$8:$A$12,0)))</f>
        <v>1882.5138888888891</v>
      </c>
      <c r="L1022" s="16">
        <f t="shared" si="106"/>
        <v>40.662300000000002</v>
      </c>
      <c r="M1022" s="16">
        <f t="shared" si="107"/>
        <v>94.125694444444463</v>
      </c>
      <c r="N1022" s="14">
        <f>E1022*(K1022-L1022-M1022)*IF(F1022="GHS",1,Assumptions!$B$4)</f>
        <v>2679263.7961833337</v>
      </c>
      <c r="O1022" s="15">
        <f t="shared" ca="1" si="108"/>
        <v>368</v>
      </c>
      <c r="P1022" s="15" t="str">
        <f t="shared" ca="1" si="109"/>
        <v>365d+</v>
      </c>
      <c r="Q1022" s="17">
        <f ca="1">IF(P1022="0-90d",0,IF(P1022="91-180d",INDEX(Assumptions!$F$8:$F$12,MATCH(B1022,Assumptions!$A$8:$A$12,0)),IF(P1022="181-365d",INDEX(Assumptions!$G$8:$G$12,MATCH(B1022,Assumptions!$A$8:$A$12,0)),INDEX(Assumptions!$H$8:$H$12,MATCH(B1022,Assumptions!$A$8:$A$12,0)))))</f>
        <v>0.6</v>
      </c>
      <c r="R1022" s="14">
        <f t="shared" ca="1" si="110"/>
        <v>1246706.118</v>
      </c>
      <c r="S1022" s="14">
        <f t="shared" ca="1" si="111"/>
        <v>831137.41200000001</v>
      </c>
      <c r="T1022" s="11" t="s">
        <v>25</v>
      </c>
      <c r="U1022" s="18" t="s">
        <v>26</v>
      </c>
    </row>
    <row r="1023" spans="1:21" ht="15" customHeight="1" x14ac:dyDescent="0.15">
      <c r="A1023" s="10" t="s">
        <v>1071</v>
      </c>
      <c r="B1023" s="11" t="s">
        <v>28</v>
      </c>
      <c r="C1023" s="11" t="s">
        <v>55</v>
      </c>
      <c r="D1023" s="12">
        <v>45758</v>
      </c>
      <c r="E1023" s="11">
        <v>250</v>
      </c>
      <c r="F1023" s="11" t="s">
        <v>24</v>
      </c>
      <c r="G1023" s="13">
        <v>10054.14</v>
      </c>
      <c r="H1023" s="14">
        <f t="shared" si="105"/>
        <v>2513535</v>
      </c>
      <c r="I1023" s="14">
        <f>IF(F1023="GHS",H1023,H1023*Assumptions!$B$4)</f>
        <v>27146178</v>
      </c>
      <c r="J1023" s="15" t="str">
        <f>INDEX(Assumptions!$B$8:$B$12,MATCH(B1023,Assumptions!$A$8:$A$12,0))</f>
        <v>Fair Value Less Costs to Sell</v>
      </c>
      <c r="K1023" s="16">
        <f>G1023/(1-INDEX(Assumptions!$D$8:$D$12,MATCH(B1023,Assumptions!$A$8:$A$12,0)))</f>
        <v>11425.15909090909</v>
      </c>
      <c r="L1023" s="16">
        <f t="shared" si="106"/>
        <v>301.62419999999997</v>
      </c>
      <c r="M1023" s="16">
        <f t="shared" si="107"/>
        <v>571.25795454545448</v>
      </c>
      <c r="N1023" s="14">
        <f>E1023*(K1023-L1023-M1023)*IF(F1023="GHS",1,Assumptions!$B$4)</f>
        <v>28491147.728181817</v>
      </c>
      <c r="O1023" s="15">
        <f t="shared" ca="1" si="108"/>
        <v>528</v>
      </c>
      <c r="P1023" s="15" t="str">
        <f t="shared" ca="1" si="109"/>
        <v>365d+</v>
      </c>
      <c r="Q1023" s="17">
        <f ca="1">IF(P1023="0-90d",0,IF(P1023="91-180d",INDEX(Assumptions!$F$8:$F$12,MATCH(B1023,Assumptions!$A$8:$A$12,0)),IF(P1023="181-365d",INDEX(Assumptions!$G$8:$G$12,MATCH(B1023,Assumptions!$A$8:$A$12,0)),INDEX(Assumptions!$H$8:$H$12,MATCH(B1023,Assumptions!$A$8:$A$12,0)))))</f>
        <v>0.4</v>
      </c>
      <c r="R1023" s="14">
        <f t="shared" ca="1" si="110"/>
        <v>10858471.200000001</v>
      </c>
      <c r="S1023" s="14">
        <f t="shared" ca="1" si="111"/>
        <v>16287706.799999999</v>
      </c>
      <c r="T1023" s="11" t="s">
        <v>25</v>
      </c>
      <c r="U1023" s="18" t="s">
        <v>26</v>
      </c>
    </row>
    <row r="1024" spans="1:21" ht="15" customHeight="1" x14ac:dyDescent="0.15">
      <c r="A1024" s="10" t="s">
        <v>1072</v>
      </c>
      <c r="B1024" s="11" t="s">
        <v>41</v>
      </c>
      <c r="C1024" s="11" t="s">
        <v>115</v>
      </c>
      <c r="D1024" s="12">
        <v>46095</v>
      </c>
      <c r="E1024" s="11">
        <v>3101</v>
      </c>
      <c r="F1024" s="11" t="s">
        <v>33</v>
      </c>
      <c r="G1024" s="13">
        <v>297.89</v>
      </c>
      <c r="H1024" s="14">
        <f t="shared" si="105"/>
        <v>923756.89</v>
      </c>
      <c r="I1024" s="14">
        <f>IF(F1024="GHS",H1024,H1024*Assumptions!$B$4)</f>
        <v>923756.89</v>
      </c>
      <c r="J1024" s="15" t="str">
        <f>INDEX(Assumptions!$B$8:$B$12,MATCH(B1024,Assumptions!$A$8:$A$12,0))</f>
        <v>Weighted Average</v>
      </c>
      <c r="K1024" s="16">
        <f>G1024/(1-INDEX(Assumptions!$D$8:$D$12,MATCH(B1024,Assumptions!$A$8:$A$12,0)))</f>
        <v>458.29230769230765</v>
      </c>
      <c r="L1024" s="16">
        <f t="shared" si="106"/>
        <v>8.9367000000000001</v>
      </c>
      <c r="M1024" s="16">
        <f t="shared" si="107"/>
        <v>22.914615384615384</v>
      </c>
      <c r="N1024" s="14">
        <f>E1024*(K1024-L1024-M1024)*IF(F1024="GHS",1,Assumptions!$B$4)</f>
        <v>1322393.5171461538</v>
      </c>
      <c r="O1024" s="15">
        <f t="shared" ca="1" si="108"/>
        <v>191</v>
      </c>
      <c r="P1024" s="15" t="str">
        <f t="shared" ca="1" si="109"/>
        <v>181-365d</v>
      </c>
      <c r="Q1024" s="17">
        <f ca="1">IF(P1024="0-90d",0,IF(P1024="91-180d",INDEX(Assumptions!$F$8:$F$12,MATCH(B1024,Assumptions!$A$8:$A$12,0)),IF(P1024="181-365d",INDEX(Assumptions!$G$8:$G$12,MATCH(B1024,Assumptions!$A$8:$A$12,0)),INDEX(Assumptions!$H$8:$H$12,MATCH(B1024,Assumptions!$A$8:$A$12,0)))))</f>
        <v>0.35</v>
      </c>
      <c r="R1024" s="14">
        <f t="shared" ca="1" si="110"/>
        <v>323314.91149999999</v>
      </c>
      <c r="S1024" s="14">
        <f t="shared" ca="1" si="111"/>
        <v>600441.97849999997</v>
      </c>
      <c r="T1024" s="11" t="s">
        <v>25</v>
      </c>
      <c r="U1024" s="18" t="s">
        <v>26</v>
      </c>
    </row>
    <row r="1025" spans="1:21" ht="15" customHeight="1" x14ac:dyDescent="0.15">
      <c r="A1025" s="10" t="s">
        <v>1073</v>
      </c>
      <c r="B1025" s="11" t="s">
        <v>46</v>
      </c>
      <c r="C1025" s="11" t="s">
        <v>119</v>
      </c>
      <c r="D1025" s="12">
        <v>45983</v>
      </c>
      <c r="E1025" s="11">
        <v>3480</v>
      </c>
      <c r="F1025" s="11" t="s">
        <v>33</v>
      </c>
      <c r="G1025" s="13">
        <v>430856.35</v>
      </c>
      <c r="H1025" s="14">
        <f t="shared" si="105"/>
        <v>1499380098</v>
      </c>
      <c r="I1025" s="14">
        <f>IF(F1025="GHS",H1025,H1025*Assumptions!$B$4)</f>
        <v>1499380098</v>
      </c>
      <c r="J1025" s="15" t="str">
        <f>INDEX(Assumptions!$B$8:$B$12,MATCH(B1025,Assumptions!$A$8:$A$12,0))</f>
        <v>Specific Identification</v>
      </c>
      <c r="K1025" s="16">
        <f>G1025/(1-INDEX(Assumptions!$D$8:$D$12,MATCH(B1025,Assumptions!$A$8:$A$12,0)))</f>
        <v>552379.93589743588</v>
      </c>
      <c r="L1025" s="16">
        <f t="shared" si="106"/>
        <v>12925.690499999999</v>
      </c>
      <c r="M1025" s="16">
        <f t="shared" si="107"/>
        <v>27618.996794871797</v>
      </c>
      <c r="N1025" s="14">
        <f>E1025*(K1025-L1025-M1025)*IF(F1025="GHS",1,Assumptions!$B$4)</f>
        <v>1781186665.1369228</v>
      </c>
      <c r="O1025" s="15">
        <f t="shared" ca="1" si="108"/>
        <v>303</v>
      </c>
      <c r="P1025" s="15" t="str">
        <f t="shared" ca="1" si="109"/>
        <v>181-365d</v>
      </c>
      <c r="Q1025" s="17">
        <f ca="1">IF(P1025="0-90d",0,IF(P1025="91-180d",INDEX(Assumptions!$F$8:$F$12,MATCH(B1025,Assumptions!$A$8:$A$12,0)),IF(P1025="181-365d",INDEX(Assumptions!$G$8:$G$12,MATCH(B1025,Assumptions!$A$8:$A$12,0)),INDEX(Assumptions!$H$8:$H$12,MATCH(B1025,Assumptions!$A$8:$A$12,0)))))</f>
        <v>0.05</v>
      </c>
      <c r="R1025" s="14">
        <f t="shared" ca="1" si="110"/>
        <v>74969004.900000006</v>
      </c>
      <c r="S1025" s="14">
        <f t="shared" ca="1" si="111"/>
        <v>1424411093.0999999</v>
      </c>
      <c r="T1025" s="11" t="s">
        <v>25</v>
      </c>
      <c r="U1025" s="18" t="s">
        <v>26</v>
      </c>
    </row>
    <row r="1026" spans="1:21" ht="15" customHeight="1" x14ac:dyDescent="0.15">
      <c r="A1026" s="10" t="s">
        <v>1074</v>
      </c>
      <c r="B1026" s="11" t="s">
        <v>41</v>
      </c>
      <c r="C1026" s="11" t="s">
        <v>115</v>
      </c>
      <c r="D1026" s="12">
        <v>45962</v>
      </c>
      <c r="E1026" s="11">
        <v>2199</v>
      </c>
      <c r="F1026" s="11" t="s">
        <v>33</v>
      </c>
      <c r="G1026" s="13">
        <v>723.87</v>
      </c>
      <c r="H1026" s="14">
        <f t="shared" ref="H1026:H1089" si="112">E1026*G1026</f>
        <v>1591790.1300000001</v>
      </c>
      <c r="I1026" s="14">
        <f>IF(F1026="GHS",H1026,H1026*Assumptions!$B$4)</f>
        <v>1591790.1300000001</v>
      </c>
      <c r="J1026" s="15" t="str">
        <f>INDEX(Assumptions!$B$8:$B$12,MATCH(B1026,Assumptions!$A$8:$A$12,0))</f>
        <v>Weighted Average</v>
      </c>
      <c r="K1026" s="16">
        <f>G1026/(1-INDEX(Assumptions!$D$8:$D$12,MATCH(B1026,Assumptions!$A$8:$A$12,0)))</f>
        <v>1113.6461538461538</v>
      </c>
      <c r="L1026" s="16">
        <f t="shared" ref="L1026:L1089" si="113">G1026*0.03</f>
        <v>21.716100000000001</v>
      </c>
      <c r="M1026" s="16">
        <f t="shared" ref="M1026:M1089" si="114">K1026*0.05</f>
        <v>55.682307692307688</v>
      </c>
      <c r="N1026" s="14">
        <f>E1026*(K1026-L1026-M1026)*IF(F1026="GHS",1,Assumptions!$B$4)</f>
        <v>2278708.7937923074</v>
      </c>
      <c r="O1026" s="15">
        <f t="shared" ref="O1026:O1089" ca="1" si="115">TODAY()-D1026</f>
        <v>324</v>
      </c>
      <c r="P1026" s="15" t="str">
        <f t="shared" ref="P1026:P1089" ca="1" si="116">IF(O1026&lt;=90,"0-90d",IF(O1026&lt;=180,"91-180d",IF(O1026&lt;=365,"181-365d","365d+")))</f>
        <v>181-365d</v>
      </c>
      <c r="Q1026" s="17">
        <f ca="1">IF(P1026="0-90d",0,IF(P1026="91-180d",INDEX(Assumptions!$F$8:$F$12,MATCH(B1026,Assumptions!$A$8:$A$12,0)),IF(P1026="181-365d",INDEX(Assumptions!$G$8:$G$12,MATCH(B1026,Assumptions!$A$8:$A$12,0)),INDEX(Assumptions!$H$8:$H$12,MATCH(B1026,Assumptions!$A$8:$A$12,0)))))</f>
        <v>0.35</v>
      </c>
      <c r="R1026" s="14">
        <f t="shared" ref="R1026:R1089" ca="1" si="117">I1026*Q1026</f>
        <v>557126.54550000001</v>
      </c>
      <c r="S1026" s="14">
        <f t="shared" ref="S1026:S1089" ca="1" si="118">IF(T1026="Held on Consignment (Not Owned)",0,MIN(I1026-R1026,N1026))</f>
        <v>1034663.5845000001</v>
      </c>
      <c r="T1026" s="11" t="s">
        <v>25</v>
      </c>
      <c r="U1026" s="18" t="s">
        <v>26</v>
      </c>
    </row>
    <row r="1027" spans="1:21" ht="15" customHeight="1" x14ac:dyDescent="0.15">
      <c r="A1027" s="10" t="s">
        <v>1075</v>
      </c>
      <c r="B1027" s="11" t="s">
        <v>28</v>
      </c>
      <c r="C1027" s="11" t="s">
        <v>38</v>
      </c>
      <c r="D1027" s="12">
        <v>45910</v>
      </c>
      <c r="E1027" s="11">
        <v>4305</v>
      </c>
      <c r="F1027" s="11" t="s">
        <v>24</v>
      </c>
      <c r="G1027" s="13">
        <v>11094.12</v>
      </c>
      <c r="H1027" s="14">
        <f t="shared" si="112"/>
        <v>47760186.600000001</v>
      </c>
      <c r="I1027" s="14">
        <f>IF(F1027="GHS",H1027,H1027*Assumptions!$B$4)</f>
        <v>515810015.28000003</v>
      </c>
      <c r="J1027" s="15" t="str">
        <f>INDEX(Assumptions!$B$8:$B$12,MATCH(B1027,Assumptions!$A$8:$A$12,0))</f>
        <v>Fair Value Less Costs to Sell</v>
      </c>
      <c r="K1027" s="16">
        <f>G1027/(1-INDEX(Assumptions!$D$8:$D$12,MATCH(B1027,Assumptions!$A$8:$A$12,0)))</f>
        <v>12606.954545454546</v>
      </c>
      <c r="L1027" s="16">
        <f t="shared" si="113"/>
        <v>332.8236</v>
      </c>
      <c r="M1027" s="16">
        <f t="shared" si="114"/>
        <v>630.3477272727273</v>
      </c>
      <c r="N1027" s="14">
        <f>E1027*(K1027-L1027-M1027)*IF(F1027="GHS",1,Assumptions!$B$4)</f>
        <v>541366056.94614553</v>
      </c>
      <c r="O1027" s="15">
        <f t="shared" ca="1" si="115"/>
        <v>376</v>
      </c>
      <c r="P1027" s="15" t="str">
        <f t="shared" ca="1" si="116"/>
        <v>365d+</v>
      </c>
      <c r="Q1027" s="17">
        <f ca="1">IF(P1027="0-90d",0,IF(P1027="91-180d",INDEX(Assumptions!$F$8:$F$12,MATCH(B1027,Assumptions!$A$8:$A$12,0)),IF(P1027="181-365d",INDEX(Assumptions!$G$8:$G$12,MATCH(B1027,Assumptions!$A$8:$A$12,0)),INDEX(Assumptions!$H$8:$H$12,MATCH(B1027,Assumptions!$A$8:$A$12,0)))))</f>
        <v>0.4</v>
      </c>
      <c r="R1027" s="14">
        <f t="shared" ca="1" si="117"/>
        <v>206324006.11200002</v>
      </c>
      <c r="S1027" s="14">
        <f t="shared" ca="1" si="118"/>
        <v>309486009.16799998</v>
      </c>
      <c r="T1027" s="11" t="s">
        <v>25</v>
      </c>
      <c r="U1027" s="18" t="s">
        <v>26</v>
      </c>
    </row>
    <row r="1028" spans="1:21" ht="15" customHeight="1" x14ac:dyDescent="0.15">
      <c r="A1028" s="10" t="s">
        <v>1076</v>
      </c>
      <c r="B1028" s="11" t="s">
        <v>22</v>
      </c>
      <c r="C1028" s="11" t="s">
        <v>23</v>
      </c>
      <c r="D1028" s="12">
        <v>46005</v>
      </c>
      <c r="E1028" s="11">
        <v>4390</v>
      </c>
      <c r="F1028" s="11" t="s">
        <v>24</v>
      </c>
      <c r="G1028" s="13">
        <v>17420</v>
      </c>
      <c r="H1028" s="14">
        <f t="shared" si="112"/>
        <v>76473800</v>
      </c>
      <c r="I1028" s="14">
        <f>IF(F1028="GHS",H1028,H1028*Assumptions!$B$4)</f>
        <v>825917040</v>
      </c>
      <c r="J1028" s="15" t="str">
        <f>INDEX(Assumptions!$B$8:$B$12,MATCH(B1028,Assumptions!$A$8:$A$12,0))</f>
        <v>FIFO</v>
      </c>
      <c r="K1028" s="16">
        <f>G1028/(1-INDEX(Assumptions!$D$8:$D$12,MATCH(B1028,Assumptions!$A$8:$A$12,0)))</f>
        <v>21243.90243902439</v>
      </c>
      <c r="L1028" s="16">
        <f t="shared" si="113"/>
        <v>522.6</v>
      </c>
      <c r="M1028" s="16">
        <f t="shared" si="114"/>
        <v>1062.1951219512196</v>
      </c>
      <c r="N1028" s="14">
        <f>E1028*(K1028-L1028-M1028)*IF(F1028="GHS",1,Assumptions!$B$4)</f>
        <v>932077596.1170733</v>
      </c>
      <c r="O1028" s="15">
        <f t="shared" ca="1" si="115"/>
        <v>281</v>
      </c>
      <c r="P1028" s="15" t="str">
        <f t="shared" ca="1" si="116"/>
        <v>181-365d</v>
      </c>
      <c r="Q1028" s="17">
        <f ca="1">IF(P1028="0-90d",0,IF(P1028="91-180d",INDEX(Assumptions!$F$8:$F$12,MATCH(B1028,Assumptions!$A$8:$A$12,0)),IF(P1028="181-365d",INDEX(Assumptions!$G$8:$G$12,MATCH(B1028,Assumptions!$A$8:$A$12,0)),INDEX(Assumptions!$H$8:$H$12,MATCH(B1028,Assumptions!$A$8:$A$12,0)))))</f>
        <v>0.15</v>
      </c>
      <c r="R1028" s="14">
        <f t="shared" ca="1" si="117"/>
        <v>123887556</v>
      </c>
      <c r="S1028" s="14">
        <f t="shared" ca="1" si="118"/>
        <v>702029484</v>
      </c>
      <c r="T1028" s="11" t="s">
        <v>25</v>
      </c>
      <c r="U1028" s="18" t="s">
        <v>26</v>
      </c>
    </row>
    <row r="1029" spans="1:21" ht="15" customHeight="1" x14ac:dyDescent="0.15">
      <c r="A1029" s="10" t="s">
        <v>1077</v>
      </c>
      <c r="B1029" s="11" t="s">
        <v>22</v>
      </c>
      <c r="C1029" s="11" t="s">
        <v>23</v>
      </c>
      <c r="D1029" s="12">
        <v>45929</v>
      </c>
      <c r="E1029" s="11">
        <v>3893</v>
      </c>
      <c r="F1029" s="11" t="s">
        <v>24</v>
      </c>
      <c r="G1029" s="13">
        <v>16240.96</v>
      </c>
      <c r="H1029" s="14">
        <f t="shared" si="112"/>
        <v>63226057.279999994</v>
      </c>
      <c r="I1029" s="14">
        <f>IF(F1029="GHS",H1029,H1029*Assumptions!$B$4)</f>
        <v>682841418.62399995</v>
      </c>
      <c r="J1029" s="15" t="str">
        <f>INDEX(Assumptions!$B$8:$B$12,MATCH(B1029,Assumptions!$A$8:$A$12,0))</f>
        <v>FIFO</v>
      </c>
      <c r="K1029" s="16">
        <f>G1029/(1-INDEX(Assumptions!$D$8:$D$12,MATCH(B1029,Assumptions!$A$8:$A$12,0)))</f>
        <v>19806.048780487803</v>
      </c>
      <c r="L1029" s="16">
        <f t="shared" si="113"/>
        <v>487.22879999999998</v>
      </c>
      <c r="M1029" s="16">
        <f t="shared" si="114"/>
        <v>990.3024390243902</v>
      </c>
      <c r="N1029" s="14">
        <f>E1029*(K1029-L1029-M1029)*IF(F1029="GHS",1,Assumptions!$B$4)</f>
        <v>770611522.92030418</v>
      </c>
      <c r="O1029" s="15">
        <f t="shared" ca="1" si="115"/>
        <v>357</v>
      </c>
      <c r="P1029" s="15" t="str">
        <f t="shared" ca="1" si="116"/>
        <v>181-365d</v>
      </c>
      <c r="Q1029" s="17">
        <f ca="1">IF(P1029="0-90d",0,IF(P1029="91-180d",INDEX(Assumptions!$F$8:$F$12,MATCH(B1029,Assumptions!$A$8:$A$12,0)),IF(P1029="181-365d",INDEX(Assumptions!$G$8:$G$12,MATCH(B1029,Assumptions!$A$8:$A$12,0)),INDEX(Assumptions!$H$8:$H$12,MATCH(B1029,Assumptions!$A$8:$A$12,0)))))</f>
        <v>0.15</v>
      </c>
      <c r="R1029" s="14">
        <f t="shared" ca="1" si="117"/>
        <v>102426212.79359999</v>
      </c>
      <c r="S1029" s="14">
        <f t="shared" ca="1" si="118"/>
        <v>580415205.83039999</v>
      </c>
      <c r="T1029" s="11" t="s">
        <v>25</v>
      </c>
      <c r="U1029" s="18" t="s">
        <v>26</v>
      </c>
    </row>
    <row r="1030" spans="1:21" ht="15" customHeight="1" x14ac:dyDescent="0.15">
      <c r="A1030" s="10" t="s">
        <v>1078</v>
      </c>
      <c r="B1030" s="11" t="s">
        <v>31</v>
      </c>
      <c r="C1030" s="11" t="s">
        <v>76</v>
      </c>
      <c r="D1030" s="12">
        <v>46136</v>
      </c>
      <c r="E1030" s="11">
        <v>4220</v>
      </c>
      <c r="F1030" s="11" t="s">
        <v>33</v>
      </c>
      <c r="G1030" s="13">
        <v>2555.0300000000002</v>
      </c>
      <c r="H1030" s="14">
        <f t="shared" si="112"/>
        <v>10782226.600000001</v>
      </c>
      <c r="I1030" s="14">
        <f>IF(F1030="GHS",H1030,H1030*Assumptions!$B$4)</f>
        <v>10782226.600000001</v>
      </c>
      <c r="J1030" s="15" t="str">
        <f>INDEX(Assumptions!$B$8:$B$12,MATCH(B1030,Assumptions!$A$8:$A$12,0))</f>
        <v>Weighted Average</v>
      </c>
      <c r="K1030" s="16">
        <f>G1030/(1-INDEX(Assumptions!$D$8:$D$12,MATCH(B1030,Assumptions!$A$8:$A$12,0)))</f>
        <v>3548.6527777777783</v>
      </c>
      <c r="L1030" s="16">
        <f t="shared" si="113"/>
        <v>76.650900000000007</v>
      </c>
      <c r="M1030" s="16">
        <f t="shared" si="114"/>
        <v>177.43263888888893</v>
      </c>
      <c r="N1030" s="14">
        <f>E1030*(K1030-L1030-M1030)*IF(F1030="GHS",1,Assumptions!$B$4)</f>
        <v>13903082.188111113</v>
      </c>
      <c r="O1030" s="15">
        <f t="shared" ca="1" si="115"/>
        <v>150</v>
      </c>
      <c r="P1030" s="15" t="str">
        <f t="shared" ca="1" si="116"/>
        <v>91-180d</v>
      </c>
      <c r="Q1030" s="17">
        <f ca="1">IF(P1030="0-90d",0,IF(P1030="91-180d",INDEX(Assumptions!$F$8:$F$12,MATCH(B1030,Assumptions!$A$8:$A$12,0)),IF(P1030="181-365d",INDEX(Assumptions!$G$8:$G$12,MATCH(B1030,Assumptions!$A$8:$A$12,0)),INDEX(Assumptions!$H$8:$H$12,MATCH(B1030,Assumptions!$A$8:$A$12,0)))))</f>
        <v>0.05</v>
      </c>
      <c r="R1030" s="14">
        <f t="shared" ca="1" si="117"/>
        <v>539111.33000000007</v>
      </c>
      <c r="S1030" s="14">
        <f t="shared" ca="1" si="118"/>
        <v>10243115.270000001</v>
      </c>
      <c r="T1030" s="11" t="s">
        <v>25</v>
      </c>
      <c r="U1030" s="18" t="s">
        <v>26</v>
      </c>
    </row>
    <row r="1031" spans="1:21" ht="15" customHeight="1" x14ac:dyDescent="0.15">
      <c r="A1031" s="10" t="s">
        <v>1079</v>
      </c>
      <c r="B1031" s="11" t="s">
        <v>46</v>
      </c>
      <c r="C1031" s="11" t="s">
        <v>47</v>
      </c>
      <c r="D1031" s="12">
        <v>46102</v>
      </c>
      <c r="E1031" s="11">
        <v>310</v>
      </c>
      <c r="F1031" s="11" t="s">
        <v>33</v>
      </c>
      <c r="G1031" s="13">
        <v>486652.79</v>
      </c>
      <c r="H1031" s="14">
        <f t="shared" si="112"/>
        <v>150862364.90000001</v>
      </c>
      <c r="I1031" s="14">
        <f>IF(F1031="GHS",H1031,H1031*Assumptions!$B$4)</f>
        <v>150862364.90000001</v>
      </c>
      <c r="J1031" s="15" t="str">
        <f>INDEX(Assumptions!$B$8:$B$12,MATCH(B1031,Assumptions!$A$8:$A$12,0))</f>
        <v>Specific Identification</v>
      </c>
      <c r="K1031" s="16">
        <f>G1031/(1-INDEX(Assumptions!$D$8:$D$12,MATCH(B1031,Assumptions!$A$8:$A$12,0)))</f>
        <v>623913.83333333326</v>
      </c>
      <c r="L1031" s="16">
        <f t="shared" si="113"/>
        <v>14599.583699999999</v>
      </c>
      <c r="M1031" s="16">
        <f t="shared" si="114"/>
        <v>31195.691666666666</v>
      </c>
      <c r="N1031" s="14">
        <f>E1031*(K1031-L1031-M1031)*IF(F1031="GHS",1,Assumptions!$B$4)</f>
        <v>179216752.96966666</v>
      </c>
      <c r="O1031" s="15">
        <f t="shared" ca="1" si="115"/>
        <v>184</v>
      </c>
      <c r="P1031" s="15" t="str">
        <f t="shared" ca="1" si="116"/>
        <v>181-365d</v>
      </c>
      <c r="Q1031" s="17">
        <f ca="1">IF(P1031="0-90d",0,IF(P1031="91-180d",INDEX(Assumptions!$F$8:$F$12,MATCH(B1031,Assumptions!$A$8:$A$12,0)),IF(P1031="181-365d",INDEX(Assumptions!$G$8:$G$12,MATCH(B1031,Assumptions!$A$8:$A$12,0)),INDEX(Assumptions!$H$8:$H$12,MATCH(B1031,Assumptions!$A$8:$A$12,0)))))</f>
        <v>0.05</v>
      </c>
      <c r="R1031" s="14">
        <f t="shared" ca="1" si="117"/>
        <v>7543118.245000001</v>
      </c>
      <c r="S1031" s="14">
        <f t="shared" ca="1" si="118"/>
        <v>143319246.655</v>
      </c>
      <c r="T1031" s="11" t="s">
        <v>25</v>
      </c>
      <c r="U1031" s="18" t="s">
        <v>36</v>
      </c>
    </row>
    <row r="1032" spans="1:21" ht="15" customHeight="1" x14ac:dyDescent="0.15">
      <c r="A1032" s="10" t="s">
        <v>1080</v>
      </c>
      <c r="B1032" s="11" t="s">
        <v>31</v>
      </c>
      <c r="C1032" s="11" t="s">
        <v>76</v>
      </c>
      <c r="D1032" s="12">
        <v>45860</v>
      </c>
      <c r="E1032" s="11">
        <v>3634</v>
      </c>
      <c r="F1032" s="11" t="s">
        <v>33</v>
      </c>
      <c r="G1032" s="13">
        <v>1600.76</v>
      </c>
      <c r="H1032" s="14">
        <f t="shared" si="112"/>
        <v>5817161.8399999999</v>
      </c>
      <c r="I1032" s="14">
        <f>IF(F1032="GHS",H1032,H1032*Assumptions!$B$4)</f>
        <v>5817161.8399999999</v>
      </c>
      <c r="J1032" s="15" t="str">
        <f>INDEX(Assumptions!$B$8:$B$12,MATCH(B1032,Assumptions!$A$8:$A$12,0))</f>
        <v>Weighted Average</v>
      </c>
      <c r="K1032" s="16">
        <f>G1032/(1-INDEX(Assumptions!$D$8:$D$12,MATCH(B1032,Assumptions!$A$8:$A$12,0)))</f>
        <v>2223.2777777777778</v>
      </c>
      <c r="L1032" s="16">
        <f t="shared" si="113"/>
        <v>48.022799999999997</v>
      </c>
      <c r="M1032" s="16">
        <f t="shared" si="114"/>
        <v>111.16388888888889</v>
      </c>
      <c r="N1032" s="14">
        <f>E1032*(K1032-L1032-M1032)*IF(F1032="GHS",1,Assumptions!$B$4)</f>
        <v>7500907.0170222223</v>
      </c>
      <c r="O1032" s="15">
        <f t="shared" ca="1" si="115"/>
        <v>426</v>
      </c>
      <c r="P1032" s="15" t="str">
        <f t="shared" ca="1" si="116"/>
        <v>365d+</v>
      </c>
      <c r="Q1032" s="17">
        <f ca="1">IF(P1032="0-90d",0,IF(P1032="91-180d",INDEX(Assumptions!$F$8:$F$12,MATCH(B1032,Assumptions!$A$8:$A$12,0)),IF(P1032="181-365d",INDEX(Assumptions!$G$8:$G$12,MATCH(B1032,Assumptions!$A$8:$A$12,0)),INDEX(Assumptions!$H$8:$H$12,MATCH(B1032,Assumptions!$A$8:$A$12,0)))))</f>
        <v>0.6</v>
      </c>
      <c r="R1032" s="14">
        <f t="shared" ca="1" si="117"/>
        <v>3490297.1039999998</v>
      </c>
      <c r="S1032" s="14">
        <f t="shared" ca="1" si="118"/>
        <v>2326864.736</v>
      </c>
      <c r="T1032" s="11" t="s">
        <v>25</v>
      </c>
      <c r="U1032" s="18" t="s">
        <v>26</v>
      </c>
    </row>
    <row r="1033" spans="1:21" ht="15" customHeight="1" x14ac:dyDescent="0.15">
      <c r="A1033" s="10" t="s">
        <v>1081</v>
      </c>
      <c r="B1033" s="11" t="s">
        <v>31</v>
      </c>
      <c r="C1033" s="11" t="s">
        <v>32</v>
      </c>
      <c r="D1033" s="12">
        <v>46112</v>
      </c>
      <c r="E1033" s="11">
        <v>2632</v>
      </c>
      <c r="F1033" s="11" t="s">
        <v>33</v>
      </c>
      <c r="G1033" s="13">
        <v>2200.12</v>
      </c>
      <c r="H1033" s="14">
        <f t="shared" si="112"/>
        <v>5790715.8399999999</v>
      </c>
      <c r="I1033" s="14">
        <f>IF(F1033="GHS",H1033,H1033*Assumptions!$B$4)</f>
        <v>5790715.8399999999</v>
      </c>
      <c r="J1033" s="15" t="str">
        <f>INDEX(Assumptions!$B$8:$B$12,MATCH(B1033,Assumptions!$A$8:$A$12,0))</f>
        <v>Weighted Average</v>
      </c>
      <c r="K1033" s="16">
        <f>G1033/(1-INDEX(Assumptions!$D$8:$D$12,MATCH(B1033,Assumptions!$A$8:$A$12,0)))</f>
        <v>3055.7222222222222</v>
      </c>
      <c r="L1033" s="16">
        <f t="shared" si="113"/>
        <v>66.003599999999992</v>
      </c>
      <c r="M1033" s="16">
        <f t="shared" si="114"/>
        <v>152.78611111111113</v>
      </c>
      <c r="N1033" s="14">
        <f>E1033*(K1033-L1033-M1033)*IF(F1033="GHS",1,Assumptions!$B$4)</f>
        <v>7466806.3692444442</v>
      </c>
      <c r="O1033" s="15">
        <f t="shared" ca="1" si="115"/>
        <v>174</v>
      </c>
      <c r="P1033" s="15" t="str">
        <f t="shared" ca="1" si="116"/>
        <v>91-180d</v>
      </c>
      <c r="Q1033" s="17">
        <f ca="1">IF(P1033="0-90d",0,IF(P1033="91-180d",INDEX(Assumptions!$F$8:$F$12,MATCH(B1033,Assumptions!$A$8:$A$12,0)),IF(P1033="181-365d",INDEX(Assumptions!$G$8:$G$12,MATCH(B1033,Assumptions!$A$8:$A$12,0)),INDEX(Assumptions!$H$8:$H$12,MATCH(B1033,Assumptions!$A$8:$A$12,0)))))</f>
        <v>0.05</v>
      </c>
      <c r="R1033" s="14">
        <f t="shared" ca="1" si="117"/>
        <v>289535.79200000002</v>
      </c>
      <c r="S1033" s="14">
        <f t="shared" ca="1" si="118"/>
        <v>5501180.0479999995</v>
      </c>
      <c r="T1033" s="11" t="s">
        <v>25</v>
      </c>
      <c r="U1033" s="18" t="s">
        <v>26</v>
      </c>
    </row>
    <row r="1034" spans="1:21" ht="15" customHeight="1" x14ac:dyDescent="0.15">
      <c r="A1034" s="10" t="s">
        <v>1082</v>
      </c>
      <c r="B1034" s="11" t="s">
        <v>28</v>
      </c>
      <c r="C1034" s="11" t="s">
        <v>35</v>
      </c>
      <c r="D1034" s="12">
        <v>46002</v>
      </c>
      <c r="E1034" s="11">
        <v>4038</v>
      </c>
      <c r="F1034" s="11" t="s">
        <v>24</v>
      </c>
      <c r="G1034" s="13">
        <v>3935.47</v>
      </c>
      <c r="H1034" s="14">
        <f t="shared" si="112"/>
        <v>15891427.859999999</v>
      </c>
      <c r="I1034" s="14">
        <f>IF(F1034="GHS",H1034,H1034*Assumptions!$B$4)</f>
        <v>171627420.88800001</v>
      </c>
      <c r="J1034" s="15" t="str">
        <f>INDEX(Assumptions!$B$8:$B$12,MATCH(B1034,Assumptions!$A$8:$A$12,0))</f>
        <v>Fair Value Less Costs to Sell</v>
      </c>
      <c r="K1034" s="16">
        <f>G1034/(1-INDEX(Assumptions!$D$8:$D$12,MATCH(B1034,Assumptions!$A$8:$A$12,0)))</f>
        <v>4472.125</v>
      </c>
      <c r="L1034" s="16">
        <f t="shared" si="113"/>
        <v>118.0641</v>
      </c>
      <c r="M1034" s="16">
        <f t="shared" si="114"/>
        <v>223.60625000000002</v>
      </c>
      <c r="N1034" s="14">
        <f>E1034*(K1034-L1034-M1034)*IF(F1034="GHS",1,Assumptions!$B$4)</f>
        <v>180130779.46836004</v>
      </c>
      <c r="O1034" s="15">
        <f t="shared" ca="1" si="115"/>
        <v>284</v>
      </c>
      <c r="P1034" s="15" t="str">
        <f t="shared" ca="1" si="116"/>
        <v>181-365d</v>
      </c>
      <c r="Q1034" s="17">
        <f ca="1">IF(P1034="0-90d",0,IF(P1034="91-180d",INDEX(Assumptions!$F$8:$F$12,MATCH(B1034,Assumptions!$A$8:$A$12,0)),IF(P1034="181-365d",INDEX(Assumptions!$G$8:$G$12,MATCH(B1034,Assumptions!$A$8:$A$12,0)),INDEX(Assumptions!$H$8:$H$12,MATCH(B1034,Assumptions!$A$8:$A$12,0)))))</f>
        <v>0.1</v>
      </c>
      <c r="R1034" s="14">
        <f t="shared" ca="1" si="117"/>
        <v>17162742.088800002</v>
      </c>
      <c r="S1034" s="14">
        <f t="shared" ca="1" si="118"/>
        <v>154464678.7992</v>
      </c>
      <c r="T1034" s="11" t="s">
        <v>50</v>
      </c>
      <c r="U1034" s="18" t="s">
        <v>26</v>
      </c>
    </row>
    <row r="1035" spans="1:21" ht="15" customHeight="1" x14ac:dyDescent="0.15">
      <c r="A1035" s="10" t="s">
        <v>1083</v>
      </c>
      <c r="B1035" s="11" t="s">
        <v>41</v>
      </c>
      <c r="C1035" s="11" t="s">
        <v>115</v>
      </c>
      <c r="D1035" s="12">
        <v>46140</v>
      </c>
      <c r="E1035" s="11">
        <v>2625</v>
      </c>
      <c r="F1035" s="11" t="s">
        <v>33</v>
      </c>
      <c r="G1035" s="13">
        <v>410.63</v>
      </c>
      <c r="H1035" s="14">
        <f t="shared" si="112"/>
        <v>1077903.75</v>
      </c>
      <c r="I1035" s="14">
        <f>IF(F1035="GHS",H1035,H1035*Assumptions!$B$4)</f>
        <v>1077903.75</v>
      </c>
      <c r="J1035" s="15" t="str">
        <f>INDEX(Assumptions!$B$8:$B$12,MATCH(B1035,Assumptions!$A$8:$A$12,0))</f>
        <v>Weighted Average</v>
      </c>
      <c r="K1035" s="16">
        <f>G1035/(1-INDEX(Assumptions!$D$8:$D$12,MATCH(B1035,Assumptions!$A$8:$A$12,0)))</f>
        <v>631.73846153846148</v>
      </c>
      <c r="L1035" s="16">
        <f t="shared" si="113"/>
        <v>12.318899999999999</v>
      </c>
      <c r="M1035" s="16">
        <f t="shared" si="114"/>
        <v>31.586923076923075</v>
      </c>
      <c r="N1035" s="14">
        <f>E1035*(K1035-L1035-M1035)*IF(F1035="GHS",1,Assumptions!$B$4)</f>
        <v>1543060.6759615382</v>
      </c>
      <c r="O1035" s="15">
        <f t="shared" ca="1" si="115"/>
        <v>146</v>
      </c>
      <c r="P1035" s="15" t="str">
        <f t="shared" ca="1" si="116"/>
        <v>91-180d</v>
      </c>
      <c r="Q1035" s="17">
        <f ca="1">IF(P1035="0-90d",0,IF(P1035="91-180d",INDEX(Assumptions!$F$8:$F$12,MATCH(B1035,Assumptions!$A$8:$A$12,0)),IF(P1035="181-365d",INDEX(Assumptions!$G$8:$G$12,MATCH(B1035,Assumptions!$A$8:$A$12,0)),INDEX(Assumptions!$H$8:$H$12,MATCH(B1035,Assumptions!$A$8:$A$12,0)))))</f>
        <v>0.1</v>
      </c>
      <c r="R1035" s="14">
        <f t="shared" ca="1" si="117"/>
        <v>107790.375</v>
      </c>
      <c r="S1035" s="14">
        <f t="shared" ca="1" si="118"/>
        <v>970113.375</v>
      </c>
      <c r="T1035" s="11" t="s">
        <v>25</v>
      </c>
      <c r="U1035" s="18" t="s">
        <v>26</v>
      </c>
    </row>
    <row r="1036" spans="1:21" ht="15" customHeight="1" x14ac:dyDescent="0.15">
      <c r="A1036" s="10" t="s">
        <v>1084</v>
      </c>
      <c r="B1036" s="11" t="s">
        <v>41</v>
      </c>
      <c r="C1036" s="11" t="s">
        <v>49</v>
      </c>
      <c r="D1036" s="12">
        <v>46168</v>
      </c>
      <c r="E1036" s="11">
        <v>3817</v>
      </c>
      <c r="F1036" s="11" t="s">
        <v>33</v>
      </c>
      <c r="G1036" s="13">
        <v>298.56</v>
      </c>
      <c r="H1036" s="14">
        <f t="shared" si="112"/>
        <v>1139603.52</v>
      </c>
      <c r="I1036" s="14">
        <f>IF(F1036="GHS",H1036,H1036*Assumptions!$B$4)</f>
        <v>1139603.52</v>
      </c>
      <c r="J1036" s="15" t="str">
        <f>INDEX(Assumptions!$B$8:$B$12,MATCH(B1036,Assumptions!$A$8:$A$12,0))</f>
        <v>Weighted Average</v>
      </c>
      <c r="K1036" s="16">
        <f>G1036/(1-INDEX(Assumptions!$D$8:$D$12,MATCH(B1036,Assumptions!$A$8:$A$12,0)))</f>
        <v>459.32307692307688</v>
      </c>
      <c r="L1036" s="16">
        <f t="shared" si="113"/>
        <v>8.9567999999999994</v>
      </c>
      <c r="M1036" s="16">
        <f t="shared" si="114"/>
        <v>22.966153846153844</v>
      </c>
      <c r="N1036" s="14">
        <f>E1036*(K1036-L1036-M1036)*IF(F1036="GHS",1,Assumptions!$B$4)</f>
        <v>1631386.2697846151</v>
      </c>
      <c r="O1036" s="15">
        <f t="shared" ca="1" si="115"/>
        <v>118</v>
      </c>
      <c r="P1036" s="15" t="str">
        <f t="shared" ca="1" si="116"/>
        <v>91-180d</v>
      </c>
      <c r="Q1036" s="17">
        <f ca="1">IF(P1036="0-90d",0,IF(P1036="91-180d",INDEX(Assumptions!$F$8:$F$12,MATCH(B1036,Assumptions!$A$8:$A$12,0)),IF(P1036="181-365d",INDEX(Assumptions!$G$8:$G$12,MATCH(B1036,Assumptions!$A$8:$A$12,0)),INDEX(Assumptions!$H$8:$H$12,MATCH(B1036,Assumptions!$A$8:$A$12,0)))))</f>
        <v>0.1</v>
      </c>
      <c r="R1036" s="14">
        <f t="shared" ca="1" si="117"/>
        <v>113960.35200000001</v>
      </c>
      <c r="S1036" s="14">
        <f t="shared" ca="1" si="118"/>
        <v>1025643.1680000001</v>
      </c>
      <c r="T1036" s="11" t="s">
        <v>25</v>
      </c>
      <c r="U1036" s="18" t="s">
        <v>26</v>
      </c>
    </row>
    <row r="1037" spans="1:21" ht="15" customHeight="1" x14ac:dyDescent="0.15">
      <c r="A1037" s="10" t="s">
        <v>1085</v>
      </c>
      <c r="B1037" s="11" t="s">
        <v>31</v>
      </c>
      <c r="C1037" s="11" t="s">
        <v>63</v>
      </c>
      <c r="D1037" s="12">
        <v>46142</v>
      </c>
      <c r="E1037" s="11">
        <v>2994</v>
      </c>
      <c r="F1037" s="11" t="s">
        <v>33</v>
      </c>
      <c r="G1037" s="13">
        <v>7548.46</v>
      </c>
      <c r="H1037" s="14">
        <f t="shared" si="112"/>
        <v>22600089.239999998</v>
      </c>
      <c r="I1037" s="14">
        <f>IF(F1037="GHS",H1037,H1037*Assumptions!$B$4)</f>
        <v>22600089.239999998</v>
      </c>
      <c r="J1037" s="15" t="str">
        <f>INDEX(Assumptions!$B$8:$B$12,MATCH(B1037,Assumptions!$A$8:$A$12,0))</f>
        <v>Weighted Average</v>
      </c>
      <c r="K1037" s="16">
        <f>G1037/(1-INDEX(Assumptions!$D$8:$D$12,MATCH(B1037,Assumptions!$A$8:$A$12,0)))</f>
        <v>10483.972222222223</v>
      </c>
      <c r="L1037" s="16">
        <f t="shared" si="113"/>
        <v>226.4538</v>
      </c>
      <c r="M1037" s="16">
        <f t="shared" si="114"/>
        <v>524.19861111111118</v>
      </c>
      <c r="N1037" s="14">
        <f>E1037*(K1037-L1037-M1037)*IF(F1037="GHS",1,Assumptions!$B$4)</f>
        <v>29141559.514466669</v>
      </c>
      <c r="O1037" s="15">
        <f t="shared" ca="1" si="115"/>
        <v>144</v>
      </c>
      <c r="P1037" s="15" t="str">
        <f t="shared" ca="1" si="116"/>
        <v>91-180d</v>
      </c>
      <c r="Q1037" s="17">
        <f ca="1">IF(P1037="0-90d",0,IF(P1037="91-180d",INDEX(Assumptions!$F$8:$F$12,MATCH(B1037,Assumptions!$A$8:$A$12,0)),IF(P1037="181-365d",INDEX(Assumptions!$G$8:$G$12,MATCH(B1037,Assumptions!$A$8:$A$12,0)),INDEX(Assumptions!$H$8:$H$12,MATCH(B1037,Assumptions!$A$8:$A$12,0)))))</f>
        <v>0.05</v>
      </c>
      <c r="R1037" s="14">
        <f t="shared" ca="1" si="117"/>
        <v>1130004.4620000001</v>
      </c>
      <c r="S1037" s="14">
        <f t="shared" ca="1" si="118"/>
        <v>21470084.777999997</v>
      </c>
      <c r="T1037" s="11" t="s">
        <v>25</v>
      </c>
      <c r="U1037" s="18" t="s">
        <v>26</v>
      </c>
    </row>
    <row r="1038" spans="1:21" ht="15" customHeight="1" x14ac:dyDescent="0.15">
      <c r="A1038" s="10" t="s">
        <v>1086</v>
      </c>
      <c r="B1038" s="11" t="s">
        <v>41</v>
      </c>
      <c r="C1038" s="11" t="s">
        <v>49</v>
      </c>
      <c r="D1038" s="12">
        <v>46047</v>
      </c>
      <c r="E1038" s="11">
        <v>1570</v>
      </c>
      <c r="F1038" s="11" t="s">
        <v>33</v>
      </c>
      <c r="G1038" s="13">
        <v>703.96</v>
      </c>
      <c r="H1038" s="14">
        <f t="shared" si="112"/>
        <v>1105217.2</v>
      </c>
      <c r="I1038" s="14">
        <f>IF(F1038="GHS",H1038,H1038*Assumptions!$B$4)</f>
        <v>1105217.2</v>
      </c>
      <c r="J1038" s="15" t="str">
        <f>INDEX(Assumptions!$B$8:$B$12,MATCH(B1038,Assumptions!$A$8:$A$12,0))</f>
        <v>Weighted Average</v>
      </c>
      <c r="K1038" s="16">
        <f>G1038/(1-INDEX(Assumptions!$D$8:$D$12,MATCH(B1038,Assumptions!$A$8:$A$12,0)))</f>
        <v>1083.0153846153846</v>
      </c>
      <c r="L1038" s="16">
        <f t="shared" si="113"/>
        <v>21.1188</v>
      </c>
      <c r="M1038" s="16">
        <f t="shared" si="114"/>
        <v>54.150769230769235</v>
      </c>
      <c r="N1038" s="14">
        <f>E1038*(K1038-L1038-M1038)*IF(F1038="GHS",1,Assumptions!$B$4)</f>
        <v>1582160.9301538463</v>
      </c>
      <c r="O1038" s="15">
        <f t="shared" ca="1" si="115"/>
        <v>239</v>
      </c>
      <c r="P1038" s="15" t="str">
        <f t="shared" ca="1" si="116"/>
        <v>181-365d</v>
      </c>
      <c r="Q1038" s="17">
        <f ca="1">IF(P1038="0-90d",0,IF(P1038="91-180d",INDEX(Assumptions!$F$8:$F$12,MATCH(B1038,Assumptions!$A$8:$A$12,0)),IF(P1038="181-365d",INDEX(Assumptions!$G$8:$G$12,MATCH(B1038,Assumptions!$A$8:$A$12,0)),INDEX(Assumptions!$H$8:$H$12,MATCH(B1038,Assumptions!$A$8:$A$12,0)))))</f>
        <v>0.35</v>
      </c>
      <c r="R1038" s="14">
        <f t="shared" ca="1" si="117"/>
        <v>386826.01999999996</v>
      </c>
      <c r="S1038" s="14">
        <f t="shared" ca="1" si="118"/>
        <v>718391.17999999993</v>
      </c>
      <c r="T1038" s="11" t="s">
        <v>25</v>
      </c>
      <c r="U1038" s="18" t="s">
        <v>26</v>
      </c>
    </row>
    <row r="1039" spans="1:21" ht="15" customHeight="1" x14ac:dyDescent="0.15">
      <c r="A1039" s="10" t="s">
        <v>1087</v>
      </c>
      <c r="B1039" s="11" t="s">
        <v>31</v>
      </c>
      <c r="C1039" s="11" t="s">
        <v>32</v>
      </c>
      <c r="D1039" s="12">
        <v>46155</v>
      </c>
      <c r="E1039" s="11">
        <v>4068</v>
      </c>
      <c r="F1039" s="11" t="s">
        <v>33</v>
      </c>
      <c r="G1039" s="13">
        <v>3629.8</v>
      </c>
      <c r="H1039" s="14">
        <f t="shared" si="112"/>
        <v>14766026.4</v>
      </c>
      <c r="I1039" s="14">
        <f>IF(F1039="GHS",H1039,H1039*Assumptions!$B$4)</f>
        <v>14766026.4</v>
      </c>
      <c r="J1039" s="15" t="str">
        <f>INDEX(Assumptions!$B$8:$B$12,MATCH(B1039,Assumptions!$A$8:$A$12,0))</f>
        <v>Weighted Average</v>
      </c>
      <c r="K1039" s="16">
        <f>G1039/(1-INDEX(Assumptions!$D$8:$D$12,MATCH(B1039,Assumptions!$A$8:$A$12,0)))</f>
        <v>5041.3888888888896</v>
      </c>
      <c r="L1039" s="16">
        <f t="shared" si="113"/>
        <v>108.89400000000001</v>
      </c>
      <c r="M1039" s="16">
        <f t="shared" si="114"/>
        <v>252.06944444444449</v>
      </c>
      <c r="N1039" s="14">
        <f>E1039*(K1039-L1039-M1039)*IF(F1039="GHS",1,Assumptions!$B$4)</f>
        <v>19039970.708000001</v>
      </c>
      <c r="O1039" s="15">
        <f t="shared" ca="1" si="115"/>
        <v>131</v>
      </c>
      <c r="P1039" s="15" t="str">
        <f t="shared" ca="1" si="116"/>
        <v>91-180d</v>
      </c>
      <c r="Q1039" s="17">
        <f ca="1">IF(P1039="0-90d",0,IF(P1039="91-180d",INDEX(Assumptions!$F$8:$F$12,MATCH(B1039,Assumptions!$A$8:$A$12,0)),IF(P1039="181-365d",INDEX(Assumptions!$G$8:$G$12,MATCH(B1039,Assumptions!$A$8:$A$12,0)),INDEX(Assumptions!$H$8:$H$12,MATCH(B1039,Assumptions!$A$8:$A$12,0)))))</f>
        <v>0.05</v>
      </c>
      <c r="R1039" s="14">
        <f t="shared" ca="1" si="117"/>
        <v>738301.32000000007</v>
      </c>
      <c r="S1039" s="14">
        <f t="shared" ca="1" si="118"/>
        <v>14027725.08</v>
      </c>
      <c r="T1039" s="11" t="s">
        <v>25</v>
      </c>
      <c r="U1039" s="18" t="s">
        <v>36</v>
      </c>
    </row>
    <row r="1040" spans="1:21" ht="15" customHeight="1" x14ac:dyDescent="0.15">
      <c r="A1040" s="10" t="s">
        <v>1088</v>
      </c>
      <c r="B1040" s="11" t="s">
        <v>22</v>
      </c>
      <c r="C1040" s="11" t="s">
        <v>81</v>
      </c>
      <c r="D1040" s="12">
        <v>46117</v>
      </c>
      <c r="E1040" s="11">
        <v>4018</v>
      </c>
      <c r="F1040" s="11" t="s">
        <v>24</v>
      </c>
      <c r="G1040" s="13">
        <v>15339.94</v>
      </c>
      <c r="H1040" s="14">
        <f t="shared" si="112"/>
        <v>61635878.920000002</v>
      </c>
      <c r="I1040" s="14">
        <f>IF(F1040="GHS",H1040,H1040*Assumptions!$B$4)</f>
        <v>665667492.33600008</v>
      </c>
      <c r="J1040" s="15" t="str">
        <f>INDEX(Assumptions!$B$8:$B$12,MATCH(B1040,Assumptions!$A$8:$A$12,0))</f>
        <v>FIFO</v>
      </c>
      <c r="K1040" s="16">
        <f>G1040/(1-INDEX(Assumptions!$D$8:$D$12,MATCH(B1040,Assumptions!$A$8:$A$12,0)))</f>
        <v>18707.243902439022</v>
      </c>
      <c r="L1040" s="16">
        <f t="shared" si="113"/>
        <v>460.19819999999999</v>
      </c>
      <c r="M1040" s="16">
        <f t="shared" si="114"/>
        <v>935.36219512195112</v>
      </c>
      <c r="N1040" s="14">
        <f>E1040*(K1040-L1040-M1040)*IF(F1040="GHS",1,Assumptions!$B$4)</f>
        <v>751230118.78991997</v>
      </c>
      <c r="O1040" s="15">
        <f t="shared" ca="1" si="115"/>
        <v>169</v>
      </c>
      <c r="P1040" s="15" t="str">
        <f t="shared" ca="1" si="116"/>
        <v>91-180d</v>
      </c>
      <c r="Q1040" s="17">
        <f ca="1">IF(P1040="0-90d",0,IF(P1040="91-180d",INDEX(Assumptions!$F$8:$F$12,MATCH(B1040,Assumptions!$A$8:$A$12,0)),IF(P1040="181-365d",INDEX(Assumptions!$G$8:$G$12,MATCH(B1040,Assumptions!$A$8:$A$12,0)),INDEX(Assumptions!$H$8:$H$12,MATCH(B1040,Assumptions!$A$8:$A$12,0)))))</f>
        <v>0.03</v>
      </c>
      <c r="R1040" s="14">
        <f t="shared" ca="1" si="117"/>
        <v>19970024.77008</v>
      </c>
      <c r="S1040" s="14">
        <f t="shared" ca="1" si="118"/>
        <v>645697467.56592011</v>
      </c>
      <c r="T1040" s="11" t="s">
        <v>25</v>
      </c>
      <c r="U1040" s="18" t="s">
        <v>26</v>
      </c>
    </row>
    <row r="1041" spans="1:21" ht="15" customHeight="1" x14ac:dyDescent="0.15">
      <c r="A1041" s="10" t="s">
        <v>1089</v>
      </c>
      <c r="B1041" s="11" t="s">
        <v>46</v>
      </c>
      <c r="C1041" s="11" t="s">
        <v>52</v>
      </c>
      <c r="D1041" s="12">
        <v>45796</v>
      </c>
      <c r="E1041" s="11">
        <v>714</v>
      </c>
      <c r="F1041" s="11" t="s">
        <v>33</v>
      </c>
      <c r="G1041" s="13">
        <v>354039.17</v>
      </c>
      <c r="H1041" s="14">
        <f t="shared" si="112"/>
        <v>252783967.38</v>
      </c>
      <c r="I1041" s="14">
        <f>IF(F1041="GHS",H1041,H1041*Assumptions!$B$4)</f>
        <v>252783967.38</v>
      </c>
      <c r="J1041" s="15" t="str">
        <f>INDEX(Assumptions!$B$8:$B$12,MATCH(B1041,Assumptions!$A$8:$A$12,0))</f>
        <v>Specific Identification</v>
      </c>
      <c r="K1041" s="16">
        <f>G1041/(1-INDEX(Assumptions!$D$8:$D$12,MATCH(B1041,Assumptions!$A$8:$A$12,0)))</f>
        <v>453896.37179487175</v>
      </c>
      <c r="L1041" s="16">
        <f t="shared" si="113"/>
        <v>10621.175099999999</v>
      </c>
      <c r="M1041" s="16">
        <f t="shared" si="114"/>
        <v>22694.818589743591</v>
      </c>
      <c r="N1041" s="14">
        <f>E1041*(K1041-L1041-M1041)*IF(F1041="GHS",1,Assumptions!$B$4)</f>
        <v>300294389.96706152</v>
      </c>
      <c r="O1041" s="15">
        <f t="shared" ca="1" si="115"/>
        <v>490</v>
      </c>
      <c r="P1041" s="15" t="str">
        <f t="shared" ca="1" si="116"/>
        <v>365d+</v>
      </c>
      <c r="Q1041" s="17">
        <f ca="1">IF(P1041="0-90d",0,IF(P1041="91-180d",INDEX(Assumptions!$F$8:$F$12,MATCH(B1041,Assumptions!$A$8:$A$12,0)),IF(P1041="181-365d",INDEX(Assumptions!$G$8:$G$12,MATCH(B1041,Assumptions!$A$8:$A$12,0)),INDEX(Assumptions!$H$8:$H$12,MATCH(B1041,Assumptions!$A$8:$A$12,0)))))</f>
        <v>0.15</v>
      </c>
      <c r="R1041" s="14">
        <f t="shared" ca="1" si="117"/>
        <v>37917595.107000001</v>
      </c>
      <c r="S1041" s="14">
        <f t="shared" ca="1" si="118"/>
        <v>214866372.273</v>
      </c>
      <c r="T1041" s="11" t="s">
        <v>25</v>
      </c>
      <c r="U1041" s="18" t="s">
        <v>36</v>
      </c>
    </row>
    <row r="1042" spans="1:21" ht="15" customHeight="1" x14ac:dyDescent="0.15">
      <c r="A1042" s="10" t="s">
        <v>1090</v>
      </c>
      <c r="B1042" s="11" t="s">
        <v>31</v>
      </c>
      <c r="C1042" s="11" t="s">
        <v>32</v>
      </c>
      <c r="D1042" s="12">
        <v>46052</v>
      </c>
      <c r="E1042" s="11">
        <v>2374</v>
      </c>
      <c r="F1042" s="11" t="s">
        <v>33</v>
      </c>
      <c r="G1042" s="13">
        <v>2684.06</v>
      </c>
      <c r="H1042" s="14">
        <f t="shared" si="112"/>
        <v>6371958.4399999995</v>
      </c>
      <c r="I1042" s="14">
        <f>IF(F1042="GHS",H1042,H1042*Assumptions!$B$4)</f>
        <v>6371958.4399999995</v>
      </c>
      <c r="J1042" s="15" t="str">
        <f>INDEX(Assumptions!$B$8:$B$12,MATCH(B1042,Assumptions!$A$8:$A$12,0))</f>
        <v>Weighted Average</v>
      </c>
      <c r="K1042" s="16">
        <f>G1042/(1-INDEX(Assumptions!$D$8:$D$12,MATCH(B1042,Assumptions!$A$8:$A$12,0)))</f>
        <v>3727.8611111111113</v>
      </c>
      <c r="L1042" s="16">
        <f t="shared" si="113"/>
        <v>80.521799999999999</v>
      </c>
      <c r="M1042" s="16">
        <f t="shared" si="114"/>
        <v>186.39305555555558</v>
      </c>
      <c r="N1042" s="14">
        <f>E1042*(K1042-L1042-M1042)*IF(F1042="GHS",1,Assumptions!$B$4)</f>
        <v>8216286.4106888892</v>
      </c>
      <c r="O1042" s="15">
        <f t="shared" ca="1" si="115"/>
        <v>234</v>
      </c>
      <c r="P1042" s="15" t="str">
        <f t="shared" ca="1" si="116"/>
        <v>181-365d</v>
      </c>
      <c r="Q1042" s="17">
        <f ca="1">IF(P1042="0-90d",0,IF(P1042="91-180d",INDEX(Assumptions!$F$8:$F$12,MATCH(B1042,Assumptions!$A$8:$A$12,0)),IF(P1042="181-365d",INDEX(Assumptions!$G$8:$G$12,MATCH(B1042,Assumptions!$A$8:$A$12,0)),INDEX(Assumptions!$H$8:$H$12,MATCH(B1042,Assumptions!$A$8:$A$12,0)))))</f>
        <v>0.2</v>
      </c>
      <c r="R1042" s="14">
        <f t="shared" ca="1" si="117"/>
        <v>1274391.6880000001</v>
      </c>
      <c r="S1042" s="14">
        <f t="shared" ca="1" si="118"/>
        <v>5097566.7519999994</v>
      </c>
      <c r="T1042" s="11" t="s">
        <v>25</v>
      </c>
      <c r="U1042" s="18" t="s">
        <v>26</v>
      </c>
    </row>
    <row r="1043" spans="1:21" ht="15" customHeight="1" x14ac:dyDescent="0.15">
      <c r="A1043" s="10" t="s">
        <v>1091</v>
      </c>
      <c r="B1043" s="11" t="s">
        <v>41</v>
      </c>
      <c r="C1043" s="11" t="s">
        <v>49</v>
      </c>
      <c r="D1043" s="12">
        <v>45946</v>
      </c>
      <c r="E1043" s="11">
        <v>2297</v>
      </c>
      <c r="F1043" s="11" t="s">
        <v>33</v>
      </c>
      <c r="G1043" s="13">
        <v>270.75</v>
      </c>
      <c r="H1043" s="14">
        <f t="shared" si="112"/>
        <v>621912.75</v>
      </c>
      <c r="I1043" s="14">
        <f>IF(F1043="GHS",H1043,H1043*Assumptions!$B$4)</f>
        <v>621912.75</v>
      </c>
      <c r="J1043" s="15" t="str">
        <f>INDEX(Assumptions!$B$8:$B$12,MATCH(B1043,Assumptions!$A$8:$A$12,0))</f>
        <v>Weighted Average</v>
      </c>
      <c r="K1043" s="16">
        <f>G1043/(1-INDEX(Assumptions!$D$8:$D$12,MATCH(B1043,Assumptions!$A$8:$A$12,0)))</f>
        <v>416.53846153846155</v>
      </c>
      <c r="L1043" s="16">
        <f t="shared" si="113"/>
        <v>8.1225000000000005</v>
      </c>
      <c r="M1043" s="16">
        <f t="shared" si="114"/>
        <v>20.82692307692308</v>
      </c>
      <c r="N1043" s="14">
        <f>E1043*(K1043-L1043-M1043)*IF(F1043="GHS",1,Assumptions!$B$4)</f>
        <v>890292.02134615381</v>
      </c>
      <c r="O1043" s="15">
        <f t="shared" ca="1" si="115"/>
        <v>340</v>
      </c>
      <c r="P1043" s="15" t="str">
        <f t="shared" ca="1" si="116"/>
        <v>181-365d</v>
      </c>
      <c r="Q1043" s="17">
        <f ca="1">IF(P1043="0-90d",0,IF(P1043="91-180d",INDEX(Assumptions!$F$8:$F$12,MATCH(B1043,Assumptions!$A$8:$A$12,0)),IF(P1043="181-365d",INDEX(Assumptions!$G$8:$G$12,MATCH(B1043,Assumptions!$A$8:$A$12,0)),INDEX(Assumptions!$H$8:$H$12,MATCH(B1043,Assumptions!$A$8:$A$12,0)))))</f>
        <v>0.35</v>
      </c>
      <c r="R1043" s="14">
        <f t="shared" ca="1" si="117"/>
        <v>217669.46249999999</v>
      </c>
      <c r="S1043" s="14">
        <f t="shared" ca="1" si="118"/>
        <v>404243.28749999998</v>
      </c>
      <c r="T1043" s="11" t="s">
        <v>25</v>
      </c>
      <c r="U1043" s="18" t="s">
        <v>26</v>
      </c>
    </row>
    <row r="1044" spans="1:21" ht="15" customHeight="1" x14ac:dyDescent="0.15">
      <c r="A1044" s="10" t="s">
        <v>1092</v>
      </c>
      <c r="B1044" s="11" t="s">
        <v>28</v>
      </c>
      <c r="C1044" s="11" t="s">
        <v>29</v>
      </c>
      <c r="D1044" s="12">
        <v>46208</v>
      </c>
      <c r="E1044" s="11">
        <v>1638</v>
      </c>
      <c r="F1044" s="11" t="s">
        <v>24</v>
      </c>
      <c r="G1044" s="13">
        <v>5654.29</v>
      </c>
      <c r="H1044" s="14">
        <f t="shared" si="112"/>
        <v>9261727.0199999996</v>
      </c>
      <c r="I1044" s="14">
        <f>IF(F1044="GHS",H1044,H1044*Assumptions!$B$4)</f>
        <v>100026651.816</v>
      </c>
      <c r="J1044" s="15" t="str">
        <f>INDEX(Assumptions!$B$8:$B$12,MATCH(B1044,Assumptions!$A$8:$A$12,0))</f>
        <v>Fair Value Less Costs to Sell</v>
      </c>
      <c r="K1044" s="16">
        <f>G1044/(1-INDEX(Assumptions!$D$8:$D$12,MATCH(B1044,Assumptions!$A$8:$A$12,0)))</f>
        <v>6425.329545454545</v>
      </c>
      <c r="L1044" s="16">
        <f t="shared" si="113"/>
        <v>169.62869999999998</v>
      </c>
      <c r="M1044" s="16">
        <f t="shared" si="114"/>
        <v>321.26647727272729</v>
      </c>
      <c r="N1044" s="14">
        <f>E1044*(K1044-L1044-M1044)*IF(F1044="GHS",1,Assumptions!$B$4)</f>
        <v>104982517.74688362</v>
      </c>
      <c r="O1044" s="15">
        <f t="shared" ca="1" si="115"/>
        <v>78</v>
      </c>
      <c r="P1044" s="15" t="str">
        <f t="shared" ca="1" si="116"/>
        <v>0-90d</v>
      </c>
      <c r="Q1044" s="17">
        <f ca="1">IF(P1044="0-90d",0,IF(P1044="91-180d",INDEX(Assumptions!$F$8:$F$12,MATCH(B1044,Assumptions!$A$8:$A$12,0)),IF(P1044="181-365d",INDEX(Assumptions!$G$8:$G$12,MATCH(B1044,Assumptions!$A$8:$A$12,0)),INDEX(Assumptions!$H$8:$H$12,MATCH(B1044,Assumptions!$A$8:$A$12,0)))))</f>
        <v>0</v>
      </c>
      <c r="R1044" s="14">
        <f t="shared" ca="1" si="117"/>
        <v>0</v>
      </c>
      <c r="S1044" s="14">
        <f t="shared" ca="1" si="118"/>
        <v>100026651.816</v>
      </c>
      <c r="T1044" s="11" t="s">
        <v>25</v>
      </c>
      <c r="U1044" s="18" t="s">
        <v>26</v>
      </c>
    </row>
    <row r="1045" spans="1:21" ht="15" customHeight="1" x14ac:dyDescent="0.15">
      <c r="A1045" s="10" t="s">
        <v>1093</v>
      </c>
      <c r="B1045" s="11" t="s">
        <v>31</v>
      </c>
      <c r="C1045" s="11" t="s">
        <v>76</v>
      </c>
      <c r="D1045" s="12">
        <v>46035</v>
      </c>
      <c r="E1045" s="11">
        <v>682</v>
      </c>
      <c r="F1045" s="11" t="s">
        <v>33</v>
      </c>
      <c r="G1045" s="13">
        <v>3587.83</v>
      </c>
      <c r="H1045" s="14">
        <f t="shared" si="112"/>
        <v>2446900.06</v>
      </c>
      <c r="I1045" s="14">
        <f>IF(F1045="GHS",H1045,H1045*Assumptions!$B$4)</f>
        <v>2446900.06</v>
      </c>
      <c r="J1045" s="15" t="str">
        <f>INDEX(Assumptions!$B$8:$B$12,MATCH(B1045,Assumptions!$A$8:$A$12,0))</f>
        <v>Weighted Average</v>
      </c>
      <c r="K1045" s="16">
        <f>G1045/(1-INDEX(Assumptions!$D$8:$D$12,MATCH(B1045,Assumptions!$A$8:$A$12,0)))</f>
        <v>4983.0972222222226</v>
      </c>
      <c r="L1045" s="16">
        <f t="shared" si="113"/>
        <v>107.63489999999999</v>
      </c>
      <c r="M1045" s="16">
        <f t="shared" si="114"/>
        <v>249.15486111111113</v>
      </c>
      <c r="N1045" s="14">
        <f>E1045*(K1045-L1045-M1045)*IF(F1045="GHS",1,Assumptions!$B$4)</f>
        <v>3155141.6884777779</v>
      </c>
      <c r="O1045" s="15">
        <f t="shared" ca="1" si="115"/>
        <v>251</v>
      </c>
      <c r="P1045" s="15" t="str">
        <f t="shared" ca="1" si="116"/>
        <v>181-365d</v>
      </c>
      <c r="Q1045" s="17">
        <f ca="1">IF(P1045="0-90d",0,IF(P1045="91-180d",INDEX(Assumptions!$F$8:$F$12,MATCH(B1045,Assumptions!$A$8:$A$12,0)),IF(P1045="181-365d",INDEX(Assumptions!$G$8:$G$12,MATCH(B1045,Assumptions!$A$8:$A$12,0)),INDEX(Assumptions!$H$8:$H$12,MATCH(B1045,Assumptions!$A$8:$A$12,0)))))</f>
        <v>0.2</v>
      </c>
      <c r="R1045" s="14">
        <f t="shared" ca="1" si="117"/>
        <v>489380.01200000005</v>
      </c>
      <c r="S1045" s="14">
        <f t="shared" ca="1" si="118"/>
        <v>1957520.048</v>
      </c>
      <c r="T1045" s="11" t="s">
        <v>25</v>
      </c>
      <c r="U1045" s="18" t="s">
        <v>26</v>
      </c>
    </row>
    <row r="1046" spans="1:21" ht="15" customHeight="1" x14ac:dyDescent="0.15">
      <c r="A1046" s="10" t="s">
        <v>1094</v>
      </c>
      <c r="B1046" s="11" t="s">
        <v>22</v>
      </c>
      <c r="C1046" s="11" t="s">
        <v>23</v>
      </c>
      <c r="D1046" s="12">
        <v>45748</v>
      </c>
      <c r="E1046" s="11">
        <v>2509</v>
      </c>
      <c r="F1046" s="11" t="s">
        <v>24</v>
      </c>
      <c r="G1046" s="13">
        <v>23608.95</v>
      </c>
      <c r="H1046" s="14">
        <f t="shared" si="112"/>
        <v>59234855.550000004</v>
      </c>
      <c r="I1046" s="14">
        <f>IF(F1046="GHS",H1046,H1046*Assumptions!$B$4)</f>
        <v>639736439.94000006</v>
      </c>
      <c r="J1046" s="15" t="str">
        <f>INDEX(Assumptions!$B$8:$B$12,MATCH(B1046,Assumptions!$A$8:$A$12,0))</f>
        <v>FIFO</v>
      </c>
      <c r="K1046" s="16">
        <f>G1046/(1-INDEX(Assumptions!$D$8:$D$12,MATCH(B1046,Assumptions!$A$8:$A$12,0)))</f>
        <v>28791.40243902439</v>
      </c>
      <c r="L1046" s="16">
        <f t="shared" si="113"/>
        <v>708.26850000000002</v>
      </c>
      <c r="M1046" s="16">
        <f t="shared" si="114"/>
        <v>1439.5701219512196</v>
      </c>
      <c r="N1046" s="14">
        <f>E1046*(K1046-L1046-M1046)*IF(F1046="GHS",1,Assumptions!$B$4)</f>
        <v>721965977.46399522</v>
      </c>
      <c r="O1046" s="15">
        <f t="shared" ca="1" si="115"/>
        <v>538</v>
      </c>
      <c r="P1046" s="15" t="str">
        <f t="shared" ca="1" si="116"/>
        <v>365d+</v>
      </c>
      <c r="Q1046" s="17">
        <f ca="1">IF(P1046="0-90d",0,IF(P1046="91-180d",INDEX(Assumptions!$F$8:$F$12,MATCH(B1046,Assumptions!$A$8:$A$12,0)),IF(P1046="181-365d",INDEX(Assumptions!$G$8:$G$12,MATCH(B1046,Assumptions!$A$8:$A$12,0)),INDEX(Assumptions!$H$8:$H$12,MATCH(B1046,Assumptions!$A$8:$A$12,0)))))</f>
        <v>0.5</v>
      </c>
      <c r="R1046" s="14">
        <f t="shared" ca="1" si="117"/>
        <v>319868219.97000003</v>
      </c>
      <c r="S1046" s="14">
        <f t="shared" si="118"/>
        <v>0</v>
      </c>
      <c r="T1046" s="11" t="s">
        <v>39</v>
      </c>
      <c r="U1046" s="18" t="s">
        <v>26</v>
      </c>
    </row>
    <row r="1047" spans="1:21" ht="15" customHeight="1" x14ac:dyDescent="0.15">
      <c r="A1047" s="10" t="s">
        <v>1095</v>
      </c>
      <c r="B1047" s="11" t="s">
        <v>41</v>
      </c>
      <c r="C1047" s="11" t="s">
        <v>49</v>
      </c>
      <c r="D1047" s="12">
        <v>45738</v>
      </c>
      <c r="E1047" s="11">
        <v>4472</v>
      </c>
      <c r="F1047" s="11" t="s">
        <v>33</v>
      </c>
      <c r="G1047" s="13">
        <v>1290.56</v>
      </c>
      <c r="H1047" s="14">
        <f t="shared" si="112"/>
        <v>5771384.3199999994</v>
      </c>
      <c r="I1047" s="14">
        <f>IF(F1047="GHS",H1047,H1047*Assumptions!$B$4)</f>
        <v>5771384.3199999994</v>
      </c>
      <c r="J1047" s="15" t="str">
        <f>INDEX(Assumptions!$B$8:$B$12,MATCH(B1047,Assumptions!$A$8:$A$12,0))</f>
        <v>Weighted Average</v>
      </c>
      <c r="K1047" s="16">
        <f>G1047/(1-INDEX(Assumptions!$D$8:$D$12,MATCH(B1047,Assumptions!$A$8:$A$12,0)))</f>
        <v>1985.476923076923</v>
      </c>
      <c r="L1047" s="16">
        <f t="shared" si="113"/>
        <v>38.716799999999999</v>
      </c>
      <c r="M1047" s="16">
        <f t="shared" si="114"/>
        <v>99.273846153846151</v>
      </c>
      <c r="N1047" s="14">
        <f>E1047*(K1047-L1047-M1047)*IF(F1047="GHS",1,Assumptions!$B$4)</f>
        <v>8261958.6304000001</v>
      </c>
      <c r="O1047" s="15">
        <f t="shared" ca="1" si="115"/>
        <v>548</v>
      </c>
      <c r="P1047" s="15" t="str">
        <f t="shared" ca="1" si="116"/>
        <v>365d+</v>
      </c>
      <c r="Q1047" s="17">
        <f ca="1">IF(P1047="0-90d",0,IF(P1047="91-180d",INDEX(Assumptions!$F$8:$F$12,MATCH(B1047,Assumptions!$A$8:$A$12,0)),IF(P1047="181-365d",INDEX(Assumptions!$G$8:$G$12,MATCH(B1047,Assumptions!$A$8:$A$12,0)),INDEX(Assumptions!$H$8:$H$12,MATCH(B1047,Assumptions!$A$8:$A$12,0)))))</f>
        <v>0.8</v>
      </c>
      <c r="R1047" s="14">
        <f t="shared" ca="1" si="117"/>
        <v>4617107.4559999993</v>
      </c>
      <c r="S1047" s="14">
        <f t="shared" ca="1" si="118"/>
        <v>1154276.8640000001</v>
      </c>
      <c r="T1047" s="11" t="s">
        <v>50</v>
      </c>
      <c r="U1047" s="18" t="s">
        <v>26</v>
      </c>
    </row>
    <row r="1048" spans="1:21" ht="15" customHeight="1" x14ac:dyDescent="0.15">
      <c r="A1048" s="10" t="s">
        <v>1096</v>
      </c>
      <c r="B1048" s="11" t="s">
        <v>41</v>
      </c>
      <c r="C1048" s="11" t="s">
        <v>42</v>
      </c>
      <c r="D1048" s="12">
        <v>46076</v>
      </c>
      <c r="E1048" s="11">
        <v>4206</v>
      </c>
      <c r="F1048" s="11" t="s">
        <v>33</v>
      </c>
      <c r="G1048" s="13">
        <v>595.42999999999995</v>
      </c>
      <c r="H1048" s="14">
        <f t="shared" si="112"/>
        <v>2504378.5799999996</v>
      </c>
      <c r="I1048" s="14">
        <f>IF(F1048="GHS",H1048,H1048*Assumptions!$B$4)</f>
        <v>2504378.5799999996</v>
      </c>
      <c r="J1048" s="15" t="str">
        <f>INDEX(Assumptions!$B$8:$B$12,MATCH(B1048,Assumptions!$A$8:$A$12,0))</f>
        <v>Weighted Average</v>
      </c>
      <c r="K1048" s="16">
        <f>G1048/(1-INDEX(Assumptions!$D$8:$D$12,MATCH(B1048,Assumptions!$A$8:$A$12,0)))</f>
        <v>916.04615384615374</v>
      </c>
      <c r="L1048" s="16">
        <f t="shared" si="113"/>
        <v>17.862899999999996</v>
      </c>
      <c r="M1048" s="16">
        <f t="shared" si="114"/>
        <v>45.802307692307693</v>
      </c>
      <c r="N1048" s="14">
        <f>E1048*(K1048-L1048-M1048)*IF(F1048="GHS",1,Assumptions!$B$4)</f>
        <v>3585114.2595230765</v>
      </c>
      <c r="O1048" s="15">
        <f t="shared" ca="1" si="115"/>
        <v>210</v>
      </c>
      <c r="P1048" s="15" t="str">
        <f t="shared" ca="1" si="116"/>
        <v>181-365d</v>
      </c>
      <c r="Q1048" s="17">
        <f ca="1">IF(P1048="0-90d",0,IF(P1048="91-180d",INDEX(Assumptions!$F$8:$F$12,MATCH(B1048,Assumptions!$A$8:$A$12,0)),IF(P1048="181-365d",INDEX(Assumptions!$G$8:$G$12,MATCH(B1048,Assumptions!$A$8:$A$12,0)),INDEX(Assumptions!$H$8:$H$12,MATCH(B1048,Assumptions!$A$8:$A$12,0)))))</f>
        <v>0.35</v>
      </c>
      <c r="R1048" s="14">
        <f t="shared" ca="1" si="117"/>
        <v>876532.50299999979</v>
      </c>
      <c r="S1048" s="14">
        <f t="shared" ca="1" si="118"/>
        <v>1627846.0769999998</v>
      </c>
      <c r="T1048" s="11" t="s">
        <v>25</v>
      </c>
      <c r="U1048" s="18" t="s">
        <v>36</v>
      </c>
    </row>
    <row r="1049" spans="1:21" ht="15" customHeight="1" x14ac:dyDescent="0.15">
      <c r="A1049" s="10" t="s">
        <v>1097</v>
      </c>
      <c r="B1049" s="11" t="s">
        <v>31</v>
      </c>
      <c r="C1049" s="11" t="s">
        <v>63</v>
      </c>
      <c r="D1049" s="12">
        <v>46018</v>
      </c>
      <c r="E1049" s="11">
        <v>2652</v>
      </c>
      <c r="F1049" s="11" t="s">
        <v>33</v>
      </c>
      <c r="G1049" s="13">
        <v>1807.5</v>
      </c>
      <c r="H1049" s="14">
        <f t="shared" si="112"/>
        <v>4793490</v>
      </c>
      <c r="I1049" s="14">
        <f>IF(F1049="GHS",H1049,H1049*Assumptions!$B$4)</f>
        <v>4793490</v>
      </c>
      <c r="J1049" s="15" t="str">
        <f>INDEX(Assumptions!$B$8:$B$12,MATCH(B1049,Assumptions!$A$8:$A$12,0))</f>
        <v>Weighted Average</v>
      </c>
      <c r="K1049" s="16">
        <f>G1049/(1-INDEX(Assumptions!$D$8:$D$12,MATCH(B1049,Assumptions!$A$8:$A$12,0)))</f>
        <v>2510.416666666667</v>
      </c>
      <c r="L1049" s="16">
        <f t="shared" si="113"/>
        <v>54.225000000000001</v>
      </c>
      <c r="M1049" s="16">
        <f t="shared" si="114"/>
        <v>125.52083333333336</v>
      </c>
      <c r="N1049" s="14">
        <f>E1049*(K1049-L1049-M1049)*IF(F1049="GHS",1,Assumptions!$B$4)</f>
        <v>6180939.0500000007</v>
      </c>
      <c r="O1049" s="15">
        <f t="shared" ca="1" si="115"/>
        <v>268</v>
      </c>
      <c r="P1049" s="15" t="str">
        <f t="shared" ca="1" si="116"/>
        <v>181-365d</v>
      </c>
      <c r="Q1049" s="17">
        <f ca="1">IF(P1049="0-90d",0,IF(P1049="91-180d",INDEX(Assumptions!$F$8:$F$12,MATCH(B1049,Assumptions!$A$8:$A$12,0)),IF(P1049="181-365d",INDEX(Assumptions!$G$8:$G$12,MATCH(B1049,Assumptions!$A$8:$A$12,0)),INDEX(Assumptions!$H$8:$H$12,MATCH(B1049,Assumptions!$A$8:$A$12,0)))))</f>
        <v>0.2</v>
      </c>
      <c r="R1049" s="14">
        <f t="shared" ca="1" si="117"/>
        <v>958698</v>
      </c>
      <c r="S1049" s="14">
        <f t="shared" ca="1" si="118"/>
        <v>3834792</v>
      </c>
      <c r="T1049" s="11" t="s">
        <v>25</v>
      </c>
      <c r="U1049" s="18" t="s">
        <v>26</v>
      </c>
    </row>
    <row r="1050" spans="1:21" ht="15" customHeight="1" x14ac:dyDescent="0.15">
      <c r="A1050" s="10" t="s">
        <v>1098</v>
      </c>
      <c r="B1050" s="11" t="s">
        <v>41</v>
      </c>
      <c r="C1050" s="11" t="s">
        <v>115</v>
      </c>
      <c r="D1050" s="12">
        <v>45735</v>
      </c>
      <c r="E1050" s="11">
        <v>817</v>
      </c>
      <c r="F1050" s="11" t="s">
        <v>33</v>
      </c>
      <c r="G1050" s="13">
        <v>560.94000000000005</v>
      </c>
      <c r="H1050" s="14">
        <f t="shared" si="112"/>
        <v>458287.98000000004</v>
      </c>
      <c r="I1050" s="14">
        <f>IF(F1050="GHS",H1050,H1050*Assumptions!$B$4)</f>
        <v>458287.98000000004</v>
      </c>
      <c r="J1050" s="15" t="str">
        <f>INDEX(Assumptions!$B$8:$B$12,MATCH(B1050,Assumptions!$A$8:$A$12,0))</f>
        <v>Weighted Average</v>
      </c>
      <c r="K1050" s="16">
        <f>G1050/(1-INDEX(Assumptions!$D$8:$D$12,MATCH(B1050,Assumptions!$A$8:$A$12,0)))</f>
        <v>862.98461538461549</v>
      </c>
      <c r="L1050" s="16">
        <f t="shared" si="113"/>
        <v>16.828200000000002</v>
      </c>
      <c r="M1050" s="16">
        <f t="shared" si="114"/>
        <v>43.149230769230776</v>
      </c>
      <c r="N1050" s="14">
        <f>E1050*(K1050-L1050-M1050)*IF(F1050="GHS",1,Assumptions!$B$4)</f>
        <v>656056.86983076925</v>
      </c>
      <c r="O1050" s="15">
        <f t="shared" ca="1" si="115"/>
        <v>551</v>
      </c>
      <c r="P1050" s="15" t="str">
        <f t="shared" ca="1" si="116"/>
        <v>365d+</v>
      </c>
      <c r="Q1050" s="17">
        <f ca="1">IF(P1050="0-90d",0,IF(P1050="91-180d",INDEX(Assumptions!$F$8:$F$12,MATCH(B1050,Assumptions!$A$8:$A$12,0)),IF(P1050="181-365d",INDEX(Assumptions!$G$8:$G$12,MATCH(B1050,Assumptions!$A$8:$A$12,0)),INDEX(Assumptions!$H$8:$H$12,MATCH(B1050,Assumptions!$A$8:$A$12,0)))))</f>
        <v>0.8</v>
      </c>
      <c r="R1050" s="14">
        <f t="shared" ca="1" si="117"/>
        <v>366630.38400000008</v>
      </c>
      <c r="S1050" s="14">
        <f t="shared" ca="1" si="118"/>
        <v>91657.595999999961</v>
      </c>
      <c r="T1050" s="11" t="s">
        <v>25</v>
      </c>
      <c r="U1050" s="18" t="s">
        <v>26</v>
      </c>
    </row>
    <row r="1051" spans="1:21" ht="15" customHeight="1" x14ac:dyDescent="0.15">
      <c r="A1051" s="10" t="s">
        <v>1099</v>
      </c>
      <c r="B1051" s="11" t="s">
        <v>41</v>
      </c>
      <c r="C1051" s="11" t="s">
        <v>115</v>
      </c>
      <c r="D1051" s="12">
        <v>45805</v>
      </c>
      <c r="E1051" s="11">
        <v>4010</v>
      </c>
      <c r="F1051" s="11" t="s">
        <v>33</v>
      </c>
      <c r="G1051" s="13">
        <v>206.36</v>
      </c>
      <c r="H1051" s="14">
        <f t="shared" si="112"/>
        <v>827503.60000000009</v>
      </c>
      <c r="I1051" s="14">
        <f>IF(F1051="GHS",H1051,H1051*Assumptions!$B$4)</f>
        <v>827503.60000000009</v>
      </c>
      <c r="J1051" s="15" t="str">
        <f>INDEX(Assumptions!$B$8:$B$12,MATCH(B1051,Assumptions!$A$8:$A$12,0))</f>
        <v>Weighted Average</v>
      </c>
      <c r="K1051" s="16">
        <f>G1051/(1-INDEX(Assumptions!$D$8:$D$12,MATCH(B1051,Assumptions!$A$8:$A$12,0)))</f>
        <v>317.47692307692307</v>
      </c>
      <c r="L1051" s="16">
        <f t="shared" si="113"/>
        <v>6.1908000000000003</v>
      </c>
      <c r="M1051" s="16">
        <f t="shared" si="114"/>
        <v>15.873846153846154</v>
      </c>
      <c r="N1051" s="14">
        <f>E1051*(K1051-L1051-M1051)*IF(F1051="GHS",1,Assumptions!$B$4)</f>
        <v>1184603.2304615383</v>
      </c>
      <c r="O1051" s="15">
        <f t="shared" ca="1" si="115"/>
        <v>481</v>
      </c>
      <c r="P1051" s="15" t="str">
        <f t="shared" ca="1" si="116"/>
        <v>365d+</v>
      </c>
      <c r="Q1051" s="17">
        <f ca="1">IF(P1051="0-90d",0,IF(P1051="91-180d",INDEX(Assumptions!$F$8:$F$12,MATCH(B1051,Assumptions!$A$8:$A$12,0)),IF(P1051="181-365d",INDEX(Assumptions!$G$8:$G$12,MATCH(B1051,Assumptions!$A$8:$A$12,0)),INDEX(Assumptions!$H$8:$H$12,MATCH(B1051,Assumptions!$A$8:$A$12,0)))))</f>
        <v>0.8</v>
      </c>
      <c r="R1051" s="14">
        <f t="shared" ca="1" si="117"/>
        <v>662002.88000000012</v>
      </c>
      <c r="S1051" s="14">
        <f t="shared" si="118"/>
        <v>0</v>
      </c>
      <c r="T1051" s="11" t="s">
        <v>39</v>
      </c>
      <c r="U1051" s="18" t="s">
        <v>26</v>
      </c>
    </row>
    <row r="1052" spans="1:21" ht="15" customHeight="1" x14ac:dyDescent="0.15">
      <c r="A1052" s="10" t="s">
        <v>1100</v>
      </c>
      <c r="B1052" s="11" t="s">
        <v>22</v>
      </c>
      <c r="C1052" s="11" t="s">
        <v>81</v>
      </c>
      <c r="D1052" s="12">
        <v>45766</v>
      </c>
      <c r="E1052" s="11">
        <v>2479</v>
      </c>
      <c r="F1052" s="11" t="s">
        <v>24</v>
      </c>
      <c r="G1052" s="13">
        <v>26368.77</v>
      </c>
      <c r="H1052" s="14">
        <f t="shared" si="112"/>
        <v>65368180.829999998</v>
      </c>
      <c r="I1052" s="14">
        <f>IF(F1052="GHS",H1052,H1052*Assumptions!$B$4)</f>
        <v>705976352.96399999</v>
      </c>
      <c r="J1052" s="15" t="str">
        <f>INDEX(Assumptions!$B$8:$B$12,MATCH(B1052,Assumptions!$A$8:$A$12,0))</f>
        <v>FIFO</v>
      </c>
      <c r="K1052" s="16">
        <f>G1052/(1-INDEX(Assumptions!$D$8:$D$12,MATCH(B1052,Assumptions!$A$8:$A$12,0)))</f>
        <v>32157.036585365851</v>
      </c>
      <c r="L1052" s="16">
        <f t="shared" si="113"/>
        <v>791.06309999999996</v>
      </c>
      <c r="M1052" s="16">
        <f t="shared" si="114"/>
        <v>1607.8518292682927</v>
      </c>
      <c r="N1052" s="14">
        <f>E1052*(K1052-L1052-M1052)*IF(F1052="GHS",1,Assumptions!$B$4)</f>
        <v>796720142.72303116</v>
      </c>
      <c r="O1052" s="15">
        <f t="shared" ca="1" si="115"/>
        <v>520</v>
      </c>
      <c r="P1052" s="15" t="str">
        <f t="shared" ca="1" si="116"/>
        <v>365d+</v>
      </c>
      <c r="Q1052" s="17">
        <f ca="1">IF(P1052="0-90d",0,IF(P1052="91-180d",INDEX(Assumptions!$F$8:$F$12,MATCH(B1052,Assumptions!$A$8:$A$12,0)),IF(P1052="181-365d",INDEX(Assumptions!$G$8:$G$12,MATCH(B1052,Assumptions!$A$8:$A$12,0)),INDEX(Assumptions!$H$8:$H$12,MATCH(B1052,Assumptions!$A$8:$A$12,0)))))</f>
        <v>0.5</v>
      </c>
      <c r="R1052" s="14">
        <f t="shared" ca="1" si="117"/>
        <v>352988176.48199999</v>
      </c>
      <c r="S1052" s="14">
        <f t="shared" ca="1" si="118"/>
        <v>352988176.48199999</v>
      </c>
      <c r="T1052" s="11" t="s">
        <v>25</v>
      </c>
      <c r="U1052" s="18" t="s">
        <v>36</v>
      </c>
    </row>
    <row r="1053" spans="1:21" ht="15" customHeight="1" x14ac:dyDescent="0.15">
      <c r="A1053" s="10" t="s">
        <v>1101</v>
      </c>
      <c r="B1053" s="11" t="s">
        <v>31</v>
      </c>
      <c r="C1053" s="11" t="s">
        <v>63</v>
      </c>
      <c r="D1053" s="12">
        <v>46035</v>
      </c>
      <c r="E1053" s="11">
        <v>3725</v>
      </c>
      <c r="F1053" s="11" t="s">
        <v>33</v>
      </c>
      <c r="G1053" s="13">
        <v>2668</v>
      </c>
      <c r="H1053" s="14">
        <f t="shared" si="112"/>
        <v>9938300</v>
      </c>
      <c r="I1053" s="14">
        <f>IF(F1053="GHS",H1053,H1053*Assumptions!$B$4)</f>
        <v>9938300</v>
      </c>
      <c r="J1053" s="15" t="str">
        <f>INDEX(Assumptions!$B$8:$B$12,MATCH(B1053,Assumptions!$A$8:$A$12,0))</f>
        <v>Weighted Average</v>
      </c>
      <c r="K1053" s="16">
        <f>G1053/(1-INDEX(Assumptions!$D$8:$D$12,MATCH(B1053,Assumptions!$A$8:$A$12,0)))</f>
        <v>3705.5555555555557</v>
      </c>
      <c r="L1053" s="16">
        <f t="shared" si="113"/>
        <v>80.039999999999992</v>
      </c>
      <c r="M1053" s="16">
        <f t="shared" si="114"/>
        <v>185.2777777777778</v>
      </c>
      <c r="N1053" s="14">
        <f>E1053*(K1053-L1053-M1053)*IF(F1053="GHS",1,Assumptions!$B$4)</f>
        <v>12814885.722222222</v>
      </c>
      <c r="O1053" s="15">
        <f t="shared" ca="1" si="115"/>
        <v>251</v>
      </c>
      <c r="P1053" s="15" t="str">
        <f t="shared" ca="1" si="116"/>
        <v>181-365d</v>
      </c>
      <c r="Q1053" s="17">
        <f ca="1">IF(P1053="0-90d",0,IF(P1053="91-180d",INDEX(Assumptions!$F$8:$F$12,MATCH(B1053,Assumptions!$A$8:$A$12,0)),IF(P1053="181-365d",INDEX(Assumptions!$G$8:$G$12,MATCH(B1053,Assumptions!$A$8:$A$12,0)),INDEX(Assumptions!$H$8:$H$12,MATCH(B1053,Assumptions!$A$8:$A$12,0)))))</f>
        <v>0.2</v>
      </c>
      <c r="R1053" s="14">
        <f t="shared" ca="1" si="117"/>
        <v>1987660</v>
      </c>
      <c r="S1053" s="14">
        <f t="shared" ca="1" si="118"/>
        <v>7950640</v>
      </c>
      <c r="T1053" s="11" t="s">
        <v>25</v>
      </c>
      <c r="U1053" s="18" t="s">
        <v>26</v>
      </c>
    </row>
    <row r="1054" spans="1:21" ht="15" customHeight="1" x14ac:dyDescent="0.15">
      <c r="A1054" s="10" t="s">
        <v>1102</v>
      </c>
      <c r="B1054" s="11" t="s">
        <v>41</v>
      </c>
      <c r="C1054" s="11" t="s">
        <v>42</v>
      </c>
      <c r="D1054" s="12">
        <v>46081</v>
      </c>
      <c r="E1054" s="11">
        <v>2578</v>
      </c>
      <c r="F1054" s="11" t="s">
        <v>33</v>
      </c>
      <c r="G1054" s="13">
        <v>318.11</v>
      </c>
      <c r="H1054" s="14">
        <f t="shared" si="112"/>
        <v>820087.58000000007</v>
      </c>
      <c r="I1054" s="14">
        <f>IF(F1054="GHS",H1054,H1054*Assumptions!$B$4)</f>
        <v>820087.58000000007</v>
      </c>
      <c r="J1054" s="15" t="str">
        <f>INDEX(Assumptions!$B$8:$B$12,MATCH(B1054,Assumptions!$A$8:$A$12,0))</f>
        <v>Weighted Average</v>
      </c>
      <c r="K1054" s="16">
        <f>G1054/(1-INDEX(Assumptions!$D$8:$D$12,MATCH(B1054,Assumptions!$A$8:$A$12,0)))</f>
        <v>489.4</v>
      </c>
      <c r="L1054" s="16">
        <f t="shared" si="113"/>
        <v>9.5433000000000003</v>
      </c>
      <c r="M1054" s="16">
        <f t="shared" si="114"/>
        <v>24.47</v>
      </c>
      <c r="N1054" s="14">
        <f>E1054*(K1054-L1054-M1054)*IF(F1054="GHS",1,Assumptions!$B$4)</f>
        <v>1173986.9126000002</v>
      </c>
      <c r="O1054" s="15">
        <f t="shared" ca="1" si="115"/>
        <v>205</v>
      </c>
      <c r="P1054" s="15" t="str">
        <f t="shared" ca="1" si="116"/>
        <v>181-365d</v>
      </c>
      <c r="Q1054" s="17">
        <f ca="1">IF(P1054="0-90d",0,IF(P1054="91-180d",INDEX(Assumptions!$F$8:$F$12,MATCH(B1054,Assumptions!$A$8:$A$12,0)),IF(P1054="181-365d",INDEX(Assumptions!$G$8:$G$12,MATCH(B1054,Assumptions!$A$8:$A$12,0)),INDEX(Assumptions!$H$8:$H$12,MATCH(B1054,Assumptions!$A$8:$A$12,0)))))</f>
        <v>0.35</v>
      </c>
      <c r="R1054" s="14">
        <f t="shared" ca="1" si="117"/>
        <v>287030.65299999999</v>
      </c>
      <c r="S1054" s="14">
        <f t="shared" ca="1" si="118"/>
        <v>533056.92700000014</v>
      </c>
      <c r="T1054" s="11" t="s">
        <v>25</v>
      </c>
      <c r="U1054" s="18" t="s">
        <v>26</v>
      </c>
    </row>
    <row r="1055" spans="1:21" ht="15" customHeight="1" x14ac:dyDescent="0.15">
      <c r="A1055" s="10" t="s">
        <v>1103</v>
      </c>
      <c r="B1055" s="11" t="s">
        <v>41</v>
      </c>
      <c r="C1055" s="11" t="s">
        <v>44</v>
      </c>
      <c r="D1055" s="12">
        <v>45961</v>
      </c>
      <c r="E1055" s="11">
        <v>1775</v>
      </c>
      <c r="F1055" s="11" t="s">
        <v>33</v>
      </c>
      <c r="G1055" s="13">
        <v>267.35000000000002</v>
      </c>
      <c r="H1055" s="14">
        <f t="shared" si="112"/>
        <v>474546.25000000006</v>
      </c>
      <c r="I1055" s="14">
        <f>IF(F1055="GHS",H1055,H1055*Assumptions!$B$4)</f>
        <v>474546.25000000006</v>
      </c>
      <c r="J1055" s="15" t="str">
        <f>INDEX(Assumptions!$B$8:$B$12,MATCH(B1055,Assumptions!$A$8:$A$12,0))</f>
        <v>Weighted Average</v>
      </c>
      <c r="K1055" s="16">
        <f>G1055/(1-INDEX(Assumptions!$D$8:$D$12,MATCH(B1055,Assumptions!$A$8:$A$12,0)))</f>
        <v>411.30769230769232</v>
      </c>
      <c r="L1055" s="16">
        <f t="shared" si="113"/>
        <v>8.0205000000000002</v>
      </c>
      <c r="M1055" s="16">
        <f t="shared" si="114"/>
        <v>20.565384615384616</v>
      </c>
      <c r="N1055" s="14">
        <f>E1055*(K1055-L1055-M1055)*IF(F1055="GHS",1,Assumptions!$B$4)</f>
        <v>679331.20865384606</v>
      </c>
      <c r="O1055" s="15">
        <f t="shared" ca="1" si="115"/>
        <v>325</v>
      </c>
      <c r="P1055" s="15" t="str">
        <f t="shared" ca="1" si="116"/>
        <v>181-365d</v>
      </c>
      <c r="Q1055" s="17">
        <f ca="1">IF(P1055="0-90d",0,IF(P1055="91-180d",INDEX(Assumptions!$F$8:$F$12,MATCH(B1055,Assumptions!$A$8:$A$12,0)),IF(P1055="181-365d",INDEX(Assumptions!$G$8:$G$12,MATCH(B1055,Assumptions!$A$8:$A$12,0)),INDEX(Assumptions!$H$8:$H$12,MATCH(B1055,Assumptions!$A$8:$A$12,0)))))</f>
        <v>0.35</v>
      </c>
      <c r="R1055" s="14">
        <f t="shared" ca="1" si="117"/>
        <v>166091.1875</v>
      </c>
      <c r="S1055" s="14">
        <f t="shared" ca="1" si="118"/>
        <v>308455.06250000006</v>
      </c>
      <c r="T1055" s="11" t="s">
        <v>25</v>
      </c>
      <c r="U1055" s="18" t="s">
        <v>26</v>
      </c>
    </row>
    <row r="1056" spans="1:21" ht="15" customHeight="1" x14ac:dyDescent="0.15">
      <c r="A1056" s="10" t="s">
        <v>1104</v>
      </c>
      <c r="B1056" s="11" t="s">
        <v>31</v>
      </c>
      <c r="C1056" s="11" t="s">
        <v>32</v>
      </c>
      <c r="D1056" s="12">
        <v>46075</v>
      </c>
      <c r="E1056" s="11">
        <v>3832</v>
      </c>
      <c r="F1056" s="11" t="s">
        <v>33</v>
      </c>
      <c r="G1056" s="13">
        <v>3615.57</v>
      </c>
      <c r="H1056" s="14">
        <f t="shared" si="112"/>
        <v>13854864.24</v>
      </c>
      <c r="I1056" s="14">
        <f>IF(F1056="GHS",H1056,H1056*Assumptions!$B$4)</f>
        <v>13854864.24</v>
      </c>
      <c r="J1056" s="15" t="str">
        <f>INDEX(Assumptions!$B$8:$B$12,MATCH(B1056,Assumptions!$A$8:$A$12,0))</f>
        <v>Weighted Average</v>
      </c>
      <c r="K1056" s="16">
        <f>G1056/(1-INDEX(Assumptions!$D$8:$D$12,MATCH(B1056,Assumptions!$A$8:$A$12,0)))</f>
        <v>5021.625</v>
      </c>
      <c r="L1056" s="16">
        <f t="shared" si="113"/>
        <v>108.4671</v>
      </c>
      <c r="M1056" s="16">
        <f t="shared" si="114"/>
        <v>251.08125000000001</v>
      </c>
      <c r="N1056" s="14">
        <f>E1056*(K1056-L1056-M1056)*IF(F1056="GHS",1,Assumptions!$B$4)</f>
        <v>17865077.722800002</v>
      </c>
      <c r="O1056" s="15">
        <f t="shared" ca="1" si="115"/>
        <v>211</v>
      </c>
      <c r="P1056" s="15" t="str">
        <f t="shared" ca="1" si="116"/>
        <v>181-365d</v>
      </c>
      <c r="Q1056" s="17">
        <f ca="1">IF(P1056="0-90d",0,IF(P1056="91-180d",INDEX(Assumptions!$F$8:$F$12,MATCH(B1056,Assumptions!$A$8:$A$12,0)),IF(P1056="181-365d",INDEX(Assumptions!$G$8:$G$12,MATCH(B1056,Assumptions!$A$8:$A$12,0)),INDEX(Assumptions!$H$8:$H$12,MATCH(B1056,Assumptions!$A$8:$A$12,0)))))</f>
        <v>0.2</v>
      </c>
      <c r="R1056" s="14">
        <f t="shared" ca="1" si="117"/>
        <v>2770972.8480000002</v>
      </c>
      <c r="S1056" s="14">
        <f t="shared" ca="1" si="118"/>
        <v>11083891.392000001</v>
      </c>
      <c r="T1056" s="11" t="s">
        <v>25</v>
      </c>
      <c r="U1056" s="18" t="s">
        <v>26</v>
      </c>
    </row>
    <row r="1057" spans="1:21" ht="15" customHeight="1" x14ac:dyDescent="0.15">
      <c r="A1057" s="10" t="s">
        <v>1105</v>
      </c>
      <c r="B1057" s="11" t="s">
        <v>22</v>
      </c>
      <c r="C1057" s="11" t="s">
        <v>61</v>
      </c>
      <c r="D1057" s="12">
        <v>45915</v>
      </c>
      <c r="E1057" s="11">
        <v>4101</v>
      </c>
      <c r="F1057" s="11" t="s">
        <v>24</v>
      </c>
      <c r="G1057" s="13">
        <v>18185.68</v>
      </c>
      <c r="H1057" s="14">
        <f t="shared" si="112"/>
        <v>74579473.680000007</v>
      </c>
      <c r="I1057" s="14">
        <f>IF(F1057="GHS",H1057,H1057*Assumptions!$B$4)</f>
        <v>805458315.74400008</v>
      </c>
      <c r="J1057" s="15" t="str">
        <f>INDEX(Assumptions!$B$8:$B$12,MATCH(B1057,Assumptions!$A$8:$A$12,0))</f>
        <v>FIFO</v>
      </c>
      <c r="K1057" s="16">
        <f>G1057/(1-INDEX(Assumptions!$D$8:$D$12,MATCH(B1057,Assumptions!$A$8:$A$12,0)))</f>
        <v>22177.658536585364</v>
      </c>
      <c r="L1057" s="16">
        <f t="shared" si="113"/>
        <v>545.57039999999995</v>
      </c>
      <c r="M1057" s="16">
        <f t="shared" si="114"/>
        <v>1108.8829268292682</v>
      </c>
      <c r="N1057" s="14">
        <f>E1057*(K1057-L1057-M1057)*IF(F1057="GHS",1,Assumptions!$B$4)</f>
        <v>908989177.30426538</v>
      </c>
      <c r="O1057" s="15">
        <f t="shared" ca="1" si="115"/>
        <v>371</v>
      </c>
      <c r="P1057" s="15" t="str">
        <f t="shared" ca="1" si="116"/>
        <v>365d+</v>
      </c>
      <c r="Q1057" s="17">
        <f ca="1">IF(P1057="0-90d",0,IF(P1057="91-180d",INDEX(Assumptions!$F$8:$F$12,MATCH(B1057,Assumptions!$A$8:$A$12,0)),IF(P1057="181-365d",INDEX(Assumptions!$G$8:$G$12,MATCH(B1057,Assumptions!$A$8:$A$12,0)),INDEX(Assumptions!$H$8:$H$12,MATCH(B1057,Assumptions!$A$8:$A$12,0)))))</f>
        <v>0.5</v>
      </c>
      <c r="R1057" s="14">
        <f t="shared" ca="1" si="117"/>
        <v>402729157.87200004</v>
      </c>
      <c r="S1057" s="14">
        <f t="shared" ca="1" si="118"/>
        <v>402729157.87200004</v>
      </c>
      <c r="T1057" s="11" t="s">
        <v>25</v>
      </c>
      <c r="U1057" s="18" t="s">
        <v>26</v>
      </c>
    </row>
    <row r="1058" spans="1:21" ht="15" customHeight="1" x14ac:dyDescent="0.15">
      <c r="A1058" s="10" t="s">
        <v>1106</v>
      </c>
      <c r="B1058" s="11" t="s">
        <v>22</v>
      </c>
      <c r="C1058" s="11" t="s">
        <v>61</v>
      </c>
      <c r="D1058" s="12">
        <v>45907</v>
      </c>
      <c r="E1058" s="11">
        <v>1569</v>
      </c>
      <c r="F1058" s="11" t="s">
        <v>24</v>
      </c>
      <c r="G1058" s="13">
        <v>26722.81</v>
      </c>
      <c r="H1058" s="14">
        <f t="shared" si="112"/>
        <v>41928088.890000001</v>
      </c>
      <c r="I1058" s="14">
        <f>IF(F1058="GHS",H1058,H1058*Assumptions!$B$4)</f>
        <v>452823360.01200002</v>
      </c>
      <c r="J1058" s="15" t="str">
        <f>INDEX(Assumptions!$B$8:$B$12,MATCH(B1058,Assumptions!$A$8:$A$12,0))</f>
        <v>FIFO</v>
      </c>
      <c r="K1058" s="16">
        <f>G1058/(1-INDEX(Assumptions!$D$8:$D$12,MATCH(B1058,Assumptions!$A$8:$A$12,0)))</f>
        <v>32588.792682926829</v>
      </c>
      <c r="L1058" s="16">
        <f t="shared" si="113"/>
        <v>801.68430000000001</v>
      </c>
      <c r="M1058" s="16">
        <f t="shared" si="114"/>
        <v>1629.4396341463416</v>
      </c>
      <c r="N1058" s="14">
        <f>E1058*(K1058-L1058-M1058)*IF(F1058="GHS",1,Assumptions!$B$4)</f>
        <v>511027728.48183513</v>
      </c>
      <c r="O1058" s="15">
        <f t="shared" ca="1" si="115"/>
        <v>379</v>
      </c>
      <c r="P1058" s="15" t="str">
        <f t="shared" ca="1" si="116"/>
        <v>365d+</v>
      </c>
      <c r="Q1058" s="17">
        <f ca="1">IF(P1058="0-90d",0,IF(P1058="91-180d",INDEX(Assumptions!$F$8:$F$12,MATCH(B1058,Assumptions!$A$8:$A$12,0)),IF(P1058="181-365d",INDEX(Assumptions!$G$8:$G$12,MATCH(B1058,Assumptions!$A$8:$A$12,0)),INDEX(Assumptions!$H$8:$H$12,MATCH(B1058,Assumptions!$A$8:$A$12,0)))))</f>
        <v>0.5</v>
      </c>
      <c r="R1058" s="14">
        <f t="shared" ca="1" si="117"/>
        <v>226411680.00600001</v>
      </c>
      <c r="S1058" s="14">
        <f t="shared" ca="1" si="118"/>
        <v>226411680.00600001</v>
      </c>
      <c r="T1058" s="11" t="s">
        <v>25</v>
      </c>
      <c r="U1058" s="18" t="s">
        <v>26</v>
      </c>
    </row>
    <row r="1059" spans="1:21" ht="15" customHeight="1" x14ac:dyDescent="0.15">
      <c r="A1059" s="10" t="s">
        <v>1107</v>
      </c>
      <c r="B1059" s="11" t="s">
        <v>41</v>
      </c>
      <c r="C1059" s="11" t="s">
        <v>49</v>
      </c>
      <c r="D1059" s="12">
        <v>45734</v>
      </c>
      <c r="E1059" s="11">
        <v>4481</v>
      </c>
      <c r="F1059" s="11" t="s">
        <v>33</v>
      </c>
      <c r="G1059" s="13">
        <v>249</v>
      </c>
      <c r="H1059" s="14">
        <f t="shared" si="112"/>
        <v>1115769</v>
      </c>
      <c r="I1059" s="14">
        <f>IF(F1059="GHS",H1059,H1059*Assumptions!$B$4)</f>
        <v>1115769</v>
      </c>
      <c r="J1059" s="15" t="str">
        <f>INDEX(Assumptions!$B$8:$B$12,MATCH(B1059,Assumptions!$A$8:$A$12,0))</f>
        <v>Weighted Average</v>
      </c>
      <c r="K1059" s="16">
        <f>G1059/(1-INDEX(Assumptions!$D$8:$D$12,MATCH(B1059,Assumptions!$A$8:$A$12,0)))</f>
        <v>383.07692307692304</v>
      </c>
      <c r="L1059" s="16">
        <f t="shared" si="113"/>
        <v>7.47</v>
      </c>
      <c r="M1059" s="16">
        <f t="shared" si="114"/>
        <v>19.153846153846153</v>
      </c>
      <c r="N1059" s="14">
        <f>E1059*(K1059-L1059-M1059)*IF(F1059="GHS",1,Assumptions!$B$4)</f>
        <v>1597266.2376923074</v>
      </c>
      <c r="O1059" s="15">
        <f t="shared" ca="1" si="115"/>
        <v>552</v>
      </c>
      <c r="P1059" s="15" t="str">
        <f t="shared" ca="1" si="116"/>
        <v>365d+</v>
      </c>
      <c r="Q1059" s="17">
        <f ca="1">IF(P1059="0-90d",0,IF(P1059="91-180d",INDEX(Assumptions!$F$8:$F$12,MATCH(B1059,Assumptions!$A$8:$A$12,0)),IF(P1059="181-365d",INDEX(Assumptions!$G$8:$G$12,MATCH(B1059,Assumptions!$A$8:$A$12,0)),INDEX(Assumptions!$H$8:$H$12,MATCH(B1059,Assumptions!$A$8:$A$12,0)))))</f>
        <v>0.8</v>
      </c>
      <c r="R1059" s="14">
        <f t="shared" ca="1" si="117"/>
        <v>892615.20000000007</v>
      </c>
      <c r="S1059" s="14">
        <f t="shared" ca="1" si="118"/>
        <v>223153.79999999993</v>
      </c>
      <c r="T1059" s="11" t="s">
        <v>25</v>
      </c>
      <c r="U1059" s="18" t="s">
        <v>26</v>
      </c>
    </row>
    <row r="1060" spans="1:21" ht="15" customHeight="1" x14ac:dyDescent="0.15">
      <c r="A1060" s="10" t="s">
        <v>1108</v>
      </c>
      <c r="B1060" s="11" t="s">
        <v>41</v>
      </c>
      <c r="C1060" s="11" t="s">
        <v>49</v>
      </c>
      <c r="D1060" s="12">
        <v>46099</v>
      </c>
      <c r="E1060" s="11">
        <v>3764</v>
      </c>
      <c r="F1060" s="11" t="s">
        <v>33</v>
      </c>
      <c r="G1060" s="13">
        <v>187.98</v>
      </c>
      <c r="H1060" s="14">
        <f t="shared" si="112"/>
        <v>707556.72</v>
      </c>
      <c r="I1060" s="14">
        <f>IF(F1060="GHS",H1060,H1060*Assumptions!$B$4)</f>
        <v>707556.72</v>
      </c>
      <c r="J1060" s="15" t="str">
        <f>INDEX(Assumptions!$B$8:$B$12,MATCH(B1060,Assumptions!$A$8:$A$12,0))</f>
        <v>Weighted Average</v>
      </c>
      <c r="K1060" s="16">
        <f>G1060/(1-INDEX(Assumptions!$D$8:$D$12,MATCH(B1060,Assumptions!$A$8:$A$12,0)))</f>
        <v>289.2</v>
      </c>
      <c r="L1060" s="16">
        <f t="shared" si="113"/>
        <v>5.6393999999999993</v>
      </c>
      <c r="M1060" s="16">
        <f t="shared" si="114"/>
        <v>14.46</v>
      </c>
      <c r="N1060" s="14">
        <f>E1060*(K1060-L1060-M1060)*IF(F1060="GHS",1,Assumptions!$B$4)</f>
        <v>1012894.6584</v>
      </c>
      <c r="O1060" s="15">
        <f t="shared" ca="1" si="115"/>
        <v>187</v>
      </c>
      <c r="P1060" s="15" t="str">
        <f t="shared" ca="1" si="116"/>
        <v>181-365d</v>
      </c>
      <c r="Q1060" s="17">
        <f ca="1">IF(P1060="0-90d",0,IF(P1060="91-180d",INDEX(Assumptions!$F$8:$F$12,MATCH(B1060,Assumptions!$A$8:$A$12,0)),IF(P1060="181-365d",INDEX(Assumptions!$G$8:$G$12,MATCH(B1060,Assumptions!$A$8:$A$12,0)),INDEX(Assumptions!$H$8:$H$12,MATCH(B1060,Assumptions!$A$8:$A$12,0)))))</f>
        <v>0.35</v>
      </c>
      <c r="R1060" s="14">
        <f t="shared" ca="1" si="117"/>
        <v>247644.85199999998</v>
      </c>
      <c r="S1060" s="14">
        <f t="shared" ca="1" si="118"/>
        <v>459911.86800000002</v>
      </c>
      <c r="T1060" s="11" t="s">
        <v>25</v>
      </c>
      <c r="U1060" s="18" t="s">
        <v>26</v>
      </c>
    </row>
    <row r="1061" spans="1:21" ht="15" customHeight="1" x14ac:dyDescent="0.15">
      <c r="A1061" s="10" t="s">
        <v>1109</v>
      </c>
      <c r="B1061" s="11" t="s">
        <v>46</v>
      </c>
      <c r="C1061" s="11" t="s">
        <v>119</v>
      </c>
      <c r="D1061" s="12">
        <v>45776</v>
      </c>
      <c r="E1061" s="11">
        <v>3067</v>
      </c>
      <c r="F1061" s="11" t="s">
        <v>33</v>
      </c>
      <c r="G1061" s="13">
        <v>471343.47</v>
      </c>
      <c r="H1061" s="14">
        <f t="shared" si="112"/>
        <v>1445610422.49</v>
      </c>
      <c r="I1061" s="14">
        <f>IF(F1061="GHS",H1061,H1061*Assumptions!$B$4)</f>
        <v>1445610422.49</v>
      </c>
      <c r="J1061" s="15" t="str">
        <f>INDEX(Assumptions!$B$8:$B$12,MATCH(B1061,Assumptions!$A$8:$A$12,0))</f>
        <v>Specific Identification</v>
      </c>
      <c r="K1061" s="16">
        <f>G1061/(1-INDEX(Assumptions!$D$8:$D$12,MATCH(B1061,Assumptions!$A$8:$A$12,0)))</f>
        <v>604286.5</v>
      </c>
      <c r="L1061" s="16">
        <f t="shared" si="113"/>
        <v>14140.304099999999</v>
      </c>
      <c r="M1061" s="16">
        <f t="shared" si="114"/>
        <v>30214.325000000001</v>
      </c>
      <c r="N1061" s="14">
        <f>E1061*(K1061-L1061-M1061)*IF(F1061="GHS",1,Assumptions!$B$4)</f>
        <v>1717311048.0503004</v>
      </c>
      <c r="O1061" s="15">
        <f t="shared" ca="1" si="115"/>
        <v>510</v>
      </c>
      <c r="P1061" s="15" t="str">
        <f t="shared" ca="1" si="116"/>
        <v>365d+</v>
      </c>
      <c r="Q1061" s="17">
        <f ca="1">IF(P1061="0-90d",0,IF(P1061="91-180d",INDEX(Assumptions!$F$8:$F$12,MATCH(B1061,Assumptions!$A$8:$A$12,0)),IF(P1061="181-365d",INDEX(Assumptions!$G$8:$G$12,MATCH(B1061,Assumptions!$A$8:$A$12,0)),INDEX(Assumptions!$H$8:$H$12,MATCH(B1061,Assumptions!$A$8:$A$12,0)))))</f>
        <v>0.15</v>
      </c>
      <c r="R1061" s="14">
        <f t="shared" ca="1" si="117"/>
        <v>216841563.37349999</v>
      </c>
      <c r="S1061" s="14">
        <f t="shared" ca="1" si="118"/>
        <v>1228768859.1164999</v>
      </c>
      <c r="T1061" s="11" t="s">
        <v>25</v>
      </c>
      <c r="U1061" s="18" t="s">
        <v>26</v>
      </c>
    </row>
    <row r="1062" spans="1:21" ht="15" customHeight="1" x14ac:dyDescent="0.15">
      <c r="A1062" s="10" t="s">
        <v>1110</v>
      </c>
      <c r="B1062" s="11" t="s">
        <v>31</v>
      </c>
      <c r="C1062" s="11" t="s">
        <v>63</v>
      </c>
      <c r="D1062" s="12">
        <v>45728</v>
      </c>
      <c r="E1062" s="11">
        <v>2595</v>
      </c>
      <c r="F1062" s="11" t="s">
        <v>33</v>
      </c>
      <c r="G1062" s="13">
        <v>1753.11</v>
      </c>
      <c r="H1062" s="14">
        <f t="shared" si="112"/>
        <v>4549320.45</v>
      </c>
      <c r="I1062" s="14">
        <f>IF(F1062="GHS",H1062,H1062*Assumptions!$B$4)</f>
        <v>4549320.45</v>
      </c>
      <c r="J1062" s="15" t="str">
        <f>INDEX(Assumptions!$B$8:$B$12,MATCH(B1062,Assumptions!$A$8:$A$12,0))</f>
        <v>Weighted Average</v>
      </c>
      <c r="K1062" s="16">
        <f>G1062/(1-INDEX(Assumptions!$D$8:$D$12,MATCH(B1062,Assumptions!$A$8:$A$12,0)))</f>
        <v>2434.875</v>
      </c>
      <c r="L1062" s="16">
        <f t="shared" si="113"/>
        <v>52.593299999999992</v>
      </c>
      <c r="M1062" s="16">
        <f t="shared" si="114"/>
        <v>121.74375000000001</v>
      </c>
      <c r="N1062" s="14">
        <f>E1062*(K1062-L1062-M1062)*IF(F1062="GHS",1,Assumptions!$B$4)</f>
        <v>5866095.98025</v>
      </c>
      <c r="O1062" s="15">
        <f t="shared" ca="1" si="115"/>
        <v>558</v>
      </c>
      <c r="P1062" s="15" t="str">
        <f t="shared" ca="1" si="116"/>
        <v>365d+</v>
      </c>
      <c r="Q1062" s="17">
        <f ca="1">IF(P1062="0-90d",0,IF(P1062="91-180d",INDEX(Assumptions!$F$8:$F$12,MATCH(B1062,Assumptions!$A$8:$A$12,0)),IF(P1062="181-365d",INDEX(Assumptions!$G$8:$G$12,MATCH(B1062,Assumptions!$A$8:$A$12,0)),INDEX(Assumptions!$H$8:$H$12,MATCH(B1062,Assumptions!$A$8:$A$12,0)))))</f>
        <v>0.6</v>
      </c>
      <c r="R1062" s="14">
        <f t="shared" ca="1" si="117"/>
        <v>2729592.27</v>
      </c>
      <c r="S1062" s="14">
        <f t="shared" ca="1" si="118"/>
        <v>1819728.1800000002</v>
      </c>
      <c r="T1062" s="11" t="s">
        <v>25</v>
      </c>
      <c r="U1062" s="18" t="s">
        <v>26</v>
      </c>
    </row>
    <row r="1063" spans="1:21" ht="15" customHeight="1" x14ac:dyDescent="0.15">
      <c r="A1063" s="10" t="s">
        <v>1111</v>
      </c>
      <c r="B1063" s="11" t="s">
        <v>28</v>
      </c>
      <c r="C1063" s="11" t="s">
        <v>55</v>
      </c>
      <c r="D1063" s="12">
        <v>46129</v>
      </c>
      <c r="E1063" s="11">
        <v>4108</v>
      </c>
      <c r="F1063" s="11" t="s">
        <v>24</v>
      </c>
      <c r="G1063" s="13">
        <v>3867.1</v>
      </c>
      <c r="H1063" s="14">
        <f t="shared" si="112"/>
        <v>15886046.799999999</v>
      </c>
      <c r="I1063" s="14">
        <f>IF(F1063="GHS",H1063,H1063*Assumptions!$B$4)</f>
        <v>171569305.44</v>
      </c>
      <c r="J1063" s="15" t="str">
        <f>INDEX(Assumptions!$B$8:$B$12,MATCH(B1063,Assumptions!$A$8:$A$12,0))</f>
        <v>Fair Value Less Costs to Sell</v>
      </c>
      <c r="K1063" s="16">
        <f>G1063/(1-INDEX(Assumptions!$D$8:$D$12,MATCH(B1063,Assumptions!$A$8:$A$12,0)))</f>
        <v>4394.431818181818</v>
      </c>
      <c r="L1063" s="16">
        <f t="shared" si="113"/>
        <v>116.01299999999999</v>
      </c>
      <c r="M1063" s="16">
        <f t="shared" si="114"/>
        <v>219.72159090909091</v>
      </c>
      <c r="N1063" s="14">
        <f>E1063*(K1063-L1063-M1063)*IF(F1063="GHS",1,Assumptions!$B$4)</f>
        <v>180069784.66407272</v>
      </c>
      <c r="O1063" s="15">
        <f t="shared" ca="1" si="115"/>
        <v>157</v>
      </c>
      <c r="P1063" s="15" t="str">
        <f t="shared" ca="1" si="116"/>
        <v>91-180d</v>
      </c>
      <c r="Q1063" s="17">
        <f ca="1">IF(P1063="0-90d",0,IF(P1063="91-180d",INDEX(Assumptions!$F$8:$F$12,MATCH(B1063,Assumptions!$A$8:$A$12,0)),IF(P1063="181-365d",INDEX(Assumptions!$G$8:$G$12,MATCH(B1063,Assumptions!$A$8:$A$12,0)),INDEX(Assumptions!$H$8:$H$12,MATCH(B1063,Assumptions!$A$8:$A$12,0)))))</f>
        <v>0.02</v>
      </c>
      <c r="R1063" s="14">
        <f t="shared" ca="1" si="117"/>
        <v>3431386.1088</v>
      </c>
      <c r="S1063" s="14">
        <f t="shared" ca="1" si="118"/>
        <v>168137919.3312</v>
      </c>
      <c r="T1063" s="11" t="s">
        <v>25</v>
      </c>
      <c r="U1063" s="18" t="s">
        <v>26</v>
      </c>
    </row>
    <row r="1064" spans="1:21" ht="15" customHeight="1" x14ac:dyDescent="0.15">
      <c r="A1064" s="10" t="s">
        <v>1112</v>
      </c>
      <c r="B1064" s="11" t="s">
        <v>28</v>
      </c>
      <c r="C1064" s="11" t="s">
        <v>55</v>
      </c>
      <c r="D1064" s="12">
        <v>45958</v>
      </c>
      <c r="E1064" s="11">
        <v>3262</v>
      </c>
      <c r="F1064" s="11" t="s">
        <v>24</v>
      </c>
      <c r="G1064" s="13">
        <v>5588.95</v>
      </c>
      <c r="H1064" s="14">
        <f t="shared" si="112"/>
        <v>18231154.899999999</v>
      </c>
      <c r="I1064" s="14">
        <f>IF(F1064="GHS",H1064,H1064*Assumptions!$B$4)</f>
        <v>196896472.91999999</v>
      </c>
      <c r="J1064" s="15" t="str">
        <f>INDEX(Assumptions!$B$8:$B$12,MATCH(B1064,Assumptions!$A$8:$A$12,0))</f>
        <v>Fair Value Less Costs to Sell</v>
      </c>
      <c r="K1064" s="16">
        <f>G1064/(1-INDEX(Assumptions!$D$8:$D$12,MATCH(B1064,Assumptions!$A$8:$A$12,0)))</f>
        <v>6351.079545454545</v>
      </c>
      <c r="L1064" s="16">
        <f t="shared" si="113"/>
        <v>167.66849999999999</v>
      </c>
      <c r="M1064" s="16">
        <f t="shared" si="114"/>
        <v>317.55397727272725</v>
      </c>
      <c r="N1064" s="14">
        <f>E1064*(K1064-L1064-M1064)*IF(F1064="GHS",1,Assumptions!$B$4)</f>
        <v>206651798.16921818</v>
      </c>
      <c r="O1064" s="15">
        <f t="shared" ca="1" si="115"/>
        <v>328</v>
      </c>
      <c r="P1064" s="15" t="str">
        <f t="shared" ca="1" si="116"/>
        <v>181-365d</v>
      </c>
      <c r="Q1064" s="17">
        <f ca="1">IF(P1064="0-90d",0,IF(P1064="91-180d",INDEX(Assumptions!$F$8:$F$12,MATCH(B1064,Assumptions!$A$8:$A$12,0)),IF(P1064="181-365d",INDEX(Assumptions!$G$8:$G$12,MATCH(B1064,Assumptions!$A$8:$A$12,0)),INDEX(Assumptions!$H$8:$H$12,MATCH(B1064,Assumptions!$A$8:$A$12,0)))))</f>
        <v>0.1</v>
      </c>
      <c r="R1064" s="14">
        <f t="shared" ca="1" si="117"/>
        <v>19689647.291999999</v>
      </c>
      <c r="S1064" s="14">
        <f t="shared" ca="1" si="118"/>
        <v>177206825.62799999</v>
      </c>
      <c r="T1064" s="11" t="s">
        <v>25</v>
      </c>
      <c r="U1064" s="18" t="s">
        <v>26</v>
      </c>
    </row>
    <row r="1065" spans="1:21" ht="15" customHeight="1" x14ac:dyDescent="0.15">
      <c r="A1065" s="10" t="s">
        <v>1113</v>
      </c>
      <c r="B1065" s="11" t="s">
        <v>41</v>
      </c>
      <c r="C1065" s="11" t="s">
        <v>49</v>
      </c>
      <c r="D1065" s="12">
        <v>46192</v>
      </c>
      <c r="E1065" s="11">
        <v>1181</v>
      </c>
      <c r="F1065" s="11" t="s">
        <v>33</v>
      </c>
      <c r="G1065" s="13">
        <v>464.02</v>
      </c>
      <c r="H1065" s="14">
        <f t="shared" si="112"/>
        <v>548007.62</v>
      </c>
      <c r="I1065" s="14">
        <f>IF(F1065="GHS",H1065,H1065*Assumptions!$B$4)</f>
        <v>548007.62</v>
      </c>
      <c r="J1065" s="15" t="str">
        <f>INDEX(Assumptions!$B$8:$B$12,MATCH(B1065,Assumptions!$A$8:$A$12,0))</f>
        <v>Weighted Average</v>
      </c>
      <c r="K1065" s="16">
        <f>G1065/(1-INDEX(Assumptions!$D$8:$D$12,MATCH(B1065,Assumptions!$A$8:$A$12,0)))</f>
        <v>713.87692307692305</v>
      </c>
      <c r="L1065" s="16">
        <f t="shared" si="113"/>
        <v>13.920599999999999</v>
      </c>
      <c r="M1065" s="16">
        <f t="shared" si="114"/>
        <v>35.693846153846152</v>
      </c>
      <c r="N1065" s="14">
        <f>E1065*(K1065-L1065-M1065)*IF(F1065="GHS",1,Assumptions!$B$4)</f>
        <v>784493.98524615378</v>
      </c>
      <c r="O1065" s="15">
        <f t="shared" ca="1" si="115"/>
        <v>94</v>
      </c>
      <c r="P1065" s="15" t="str">
        <f t="shared" ca="1" si="116"/>
        <v>91-180d</v>
      </c>
      <c r="Q1065" s="17">
        <f ca="1">IF(P1065="0-90d",0,IF(P1065="91-180d",INDEX(Assumptions!$F$8:$F$12,MATCH(B1065,Assumptions!$A$8:$A$12,0)),IF(P1065="181-365d",INDEX(Assumptions!$G$8:$G$12,MATCH(B1065,Assumptions!$A$8:$A$12,0)),INDEX(Assumptions!$H$8:$H$12,MATCH(B1065,Assumptions!$A$8:$A$12,0)))))</f>
        <v>0.1</v>
      </c>
      <c r="R1065" s="14">
        <f t="shared" ca="1" si="117"/>
        <v>54800.762000000002</v>
      </c>
      <c r="S1065" s="14">
        <f t="shared" ca="1" si="118"/>
        <v>493206.85800000001</v>
      </c>
      <c r="T1065" s="11" t="s">
        <v>25</v>
      </c>
      <c r="U1065" s="18" t="s">
        <v>36</v>
      </c>
    </row>
    <row r="1066" spans="1:21" ht="15" customHeight="1" x14ac:dyDescent="0.15">
      <c r="A1066" s="10" t="s">
        <v>1114</v>
      </c>
      <c r="B1066" s="11" t="s">
        <v>28</v>
      </c>
      <c r="C1066" s="11" t="s">
        <v>55</v>
      </c>
      <c r="D1066" s="12">
        <v>46103</v>
      </c>
      <c r="E1066" s="11">
        <v>1412</v>
      </c>
      <c r="F1066" s="11" t="s">
        <v>24</v>
      </c>
      <c r="G1066" s="13">
        <v>7350.91</v>
      </c>
      <c r="H1066" s="14">
        <f t="shared" si="112"/>
        <v>10379484.92</v>
      </c>
      <c r="I1066" s="14">
        <f>IF(F1066="GHS",H1066,H1066*Assumptions!$B$4)</f>
        <v>112098437.13600001</v>
      </c>
      <c r="J1066" s="15" t="str">
        <f>INDEX(Assumptions!$B$8:$B$12,MATCH(B1066,Assumptions!$A$8:$A$12,0))</f>
        <v>Fair Value Less Costs to Sell</v>
      </c>
      <c r="K1066" s="16">
        <f>G1066/(1-INDEX(Assumptions!$D$8:$D$12,MATCH(B1066,Assumptions!$A$8:$A$12,0)))</f>
        <v>8353.306818181818</v>
      </c>
      <c r="L1066" s="16">
        <f t="shared" si="113"/>
        <v>220.5273</v>
      </c>
      <c r="M1066" s="16">
        <f t="shared" si="114"/>
        <v>417.6653409090909</v>
      </c>
      <c r="N1066" s="14">
        <f>E1066*(K1066-L1066-M1066)*IF(F1066="GHS",1,Assumptions!$B$4)</f>
        <v>117652405.15773819</v>
      </c>
      <c r="O1066" s="15">
        <f t="shared" ca="1" si="115"/>
        <v>183</v>
      </c>
      <c r="P1066" s="15" t="str">
        <f t="shared" ca="1" si="116"/>
        <v>181-365d</v>
      </c>
      <c r="Q1066" s="17">
        <f ca="1">IF(P1066="0-90d",0,IF(P1066="91-180d",INDEX(Assumptions!$F$8:$F$12,MATCH(B1066,Assumptions!$A$8:$A$12,0)),IF(P1066="181-365d",INDEX(Assumptions!$G$8:$G$12,MATCH(B1066,Assumptions!$A$8:$A$12,0)),INDEX(Assumptions!$H$8:$H$12,MATCH(B1066,Assumptions!$A$8:$A$12,0)))))</f>
        <v>0.1</v>
      </c>
      <c r="R1066" s="14">
        <f t="shared" ca="1" si="117"/>
        <v>11209843.713600002</v>
      </c>
      <c r="S1066" s="14">
        <f t="shared" ca="1" si="118"/>
        <v>100888593.4224</v>
      </c>
      <c r="T1066" s="11" t="s">
        <v>25</v>
      </c>
      <c r="U1066" s="18" t="s">
        <v>26</v>
      </c>
    </row>
    <row r="1067" spans="1:21" ht="15" customHeight="1" x14ac:dyDescent="0.15">
      <c r="A1067" s="10" t="s">
        <v>1115</v>
      </c>
      <c r="B1067" s="11" t="s">
        <v>41</v>
      </c>
      <c r="C1067" s="11" t="s">
        <v>42</v>
      </c>
      <c r="D1067" s="12">
        <v>45902</v>
      </c>
      <c r="E1067" s="11">
        <v>2808</v>
      </c>
      <c r="F1067" s="11" t="s">
        <v>33</v>
      </c>
      <c r="G1067" s="13">
        <v>415.15</v>
      </c>
      <c r="H1067" s="14">
        <f t="shared" si="112"/>
        <v>1165741.2</v>
      </c>
      <c r="I1067" s="14">
        <f>IF(F1067="GHS",H1067,H1067*Assumptions!$B$4)</f>
        <v>1165741.2</v>
      </c>
      <c r="J1067" s="15" t="str">
        <f>INDEX(Assumptions!$B$8:$B$12,MATCH(B1067,Assumptions!$A$8:$A$12,0))</f>
        <v>Weighted Average</v>
      </c>
      <c r="K1067" s="16">
        <f>G1067/(1-INDEX(Assumptions!$D$8:$D$12,MATCH(B1067,Assumptions!$A$8:$A$12,0)))</f>
        <v>638.69230769230762</v>
      </c>
      <c r="L1067" s="16">
        <f t="shared" si="113"/>
        <v>12.454499999999999</v>
      </c>
      <c r="M1067" s="16">
        <f t="shared" si="114"/>
        <v>31.934615384615384</v>
      </c>
      <c r="N1067" s="14">
        <f>E1067*(K1067-L1067-M1067)*IF(F1067="GHS",1,Assumptions!$B$4)</f>
        <v>1668803.3639999996</v>
      </c>
      <c r="O1067" s="15">
        <f t="shared" ca="1" si="115"/>
        <v>384</v>
      </c>
      <c r="P1067" s="15" t="str">
        <f t="shared" ca="1" si="116"/>
        <v>365d+</v>
      </c>
      <c r="Q1067" s="17">
        <f ca="1">IF(P1067="0-90d",0,IF(P1067="91-180d",INDEX(Assumptions!$F$8:$F$12,MATCH(B1067,Assumptions!$A$8:$A$12,0)),IF(P1067="181-365d",INDEX(Assumptions!$G$8:$G$12,MATCH(B1067,Assumptions!$A$8:$A$12,0)),INDEX(Assumptions!$H$8:$H$12,MATCH(B1067,Assumptions!$A$8:$A$12,0)))))</f>
        <v>0.8</v>
      </c>
      <c r="R1067" s="14">
        <f t="shared" ca="1" si="117"/>
        <v>932592.96</v>
      </c>
      <c r="S1067" s="14">
        <f t="shared" ca="1" si="118"/>
        <v>233148.24</v>
      </c>
      <c r="T1067" s="11" t="s">
        <v>25</v>
      </c>
      <c r="U1067" s="18" t="s">
        <v>26</v>
      </c>
    </row>
    <row r="1068" spans="1:21" ht="15" customHeight="1" x14ac:dyDescent="0.15">
      <c r="A1068" s="10" t="s">
        <v>1116</v>
      </c>
      <c r="B1068" s="11" t="s">
        <v>31</v>
      </c>
      <c r="C1068" s="11" t="s">
        <v>32</v>
      </c>
      <c r="D1068" s="12">
        <v>46155</v>
      </c>
      <c r="E1068" s="11">
        <v>1792</v>
      </c>
      <c r="F1068" s="11" t="s">
        <v>33</v>
      </c>
      <c r="G1068" s="13">
        <v>2464.12</v>
      </c>
      <c r="H1068" s="14">
        <f t="shared" si="112"/>
        <v>4415703.04</v>
      </c>
      <c r="I1068" s="14">
        <f>IF(F1068="GHS",H1068,H1068*Assumptions!$B$4)</f>
        <v>4415703.04</v>
      </c>
      <c r="J1068" s="15" t="str">
        <f>INDEX(Assumptions!$B$8:$B$12,MATCH(B1068,Assumptions!$A$8:$A$12,0))</f>
        <v>Weighted Average</v>
      </c>
      <c r="K1068" s="16">
        <f>G1068/(1-INDEX(Assumptions!$D$8:$D$12,MATCH(B1068,Assumptions!$A$8:$A$12,0)))</f>
        <v>3422.3888888888887</v>
      </c>
      <c r="L1068" s="16">
        <f t="shared" si="113"/>
        <v>73.923599999999993</v>
      </c>
      <c r="M1068" s="16">
        <f t="shared" si="114"/>
        <v>171.11944444444444</v>
      </c>
      <c r="N1068" s="14">
        <f>E1068*(K1068-L1068-M1068)*IF(F1068="GHS",1,Assumptions!$B$4)</f>
        <v>5693803.7532444438</v>
      </c>
      <c r="O1068" s="15">
        <f t="shared" ca="1" si="115"/>
        <v>131</v>
      </c>
      <c r="P1068" s="15" t="str">
        <f t="shared" ca="1" si="116"/>
        <v>91-180d</v>
      </c>
      <c r="Q1068" s="17">
        <f ca="1">IF(P1068="0-90d",0,IF(P1068="91-180d",INDEX(Assumptions!$F$8:$F$12,MATCH(B1068,Assumptions!$A$8:$A$12,0)),IF(P1068="181-365d",INDEX(Assumptions!$G$8:$G$12,MATCH(B1068,Assumptions!$A$8:$A$12,0)),INDEX(Assumptions!$H$8:$H$12,MATCH(B1068,Assumptions!$A$8:$A$12,0)))))</f>
        <v>0.05</v>
      </c>
      <c r="R1068" s="14">
        <f t="shared" ca="1" si="117"/>
        <v>220785.152</v>
      </c>
      <c r="S1068" s="14">
        <f t="shared" ca="1" si="118"/>
        <v>4194917.8880000003</v>
      </c>
      <c r="T1068" s="11" t="s">
        <v>25</v>
      </c>
      <c r="U1068" s="18" t="s">
        <v>26</v>
      </c>
    </row>
    <row r="1069" spans="1:21" ht="15" customHeight="1" x14ac:dyDescent="0.15">
      <c r="A1069" s="10" t="s">
        <v>1117</v>
      </c>
      <c r="B1069" s="11" t="s">
        <v>46</v>
      </c>
      <c r="C1069" s="11" t="s">
        <v>119</v>
      </c>
      <c r="D1069" s="12">
        <v>45955</v>
      </c>
      <c r="E1069" s="11">
        <v>753</v>
      </c>
      <c r="F1069" s="11" t="s">
        <v>33</v>
      </c>
      <c r="G1069" s="13">
        <v>1037542.47</v>
      </c>
      <c r="H1069" s="14">
        <f t="shared" si="112"/>
        <v>781269479.90999997</v>
      </c>
      <c r="I1069" s="14">
        <f>IF(F1069="GHS",H1069,H1069*Assumptions!$B$4)</f>
        <v>781269479.90999997</v>
      </c>
      <c r="J1069" s="15" t="str">
        <f>INDEX(Assumptions!$B$8:$B$12,MATCH(B1069,Assumptions!$A$8:$A$12,0))</f>
        <v>Specific Identification</v>
      </c>
      <c r="K1069" s="16">
        <f>G1069/(1-INDEX(Assumptions!$D$8:$D$12,MATCH(B1069,Assumptions!$A$8:$A$12,0)))</f>
        <v>1330182.6538461538</v>
      </c>
      <c r="L1069" s="16">
        <f t="shared" si="113"/>
        <v>31126.274099999999</v>
      </c>
      <c r="M1069" s="16">
        <f t="shared" si="114"/>
        <v>66509.132692307685</v>
      </c>
      <c r="N1069" s="14">
        <f>E1069*(K1069-L1069-M1069)*IF(F1069="GHS",1,Assumptions!$B$4)</f>
        <v>928108077.031546</v>
      </c>
      <c r="O1069" s="15">
        <f t="shared" ca="1" si="115"/>
        <v>331</v>
      </c>
      <c r="P1069" s="15" t="str">
        <f t="shared" ca="1" si="116"/>
        <v>181-365d</v>
      </c>
      <c r="Q1069" s="17">
        <f ca="1">IF(P1069="0-90d",0,IF(P1069="91-180d",INDEX(Assumptions!$F$8:$F$12,MATCH(B1069,Assumptions!$A$8:$A$12,0)),IF(P1069="181-365d",INDEX(Assumptions!$G$8:$G$12,MATCH(B1069,Assumptions!$A$8:$A$12,0)),INDEX(Assumptions!$H$8:$H$12,MATCH(B1069,Assumptions!$A$8:$A$12,0)))))</f>
        <v>0.05</v>
      </c>
      <c r="R1069" s="14">
        <f t="shared" ca="1" si="117"/>
        <v>39063473.995499998</v>
      </c>
      <c r="S1069" s="14">
        <f t="shared" ca="1" si="118"/>
        <v>742206005.9145</v>
      </c>
      <c r="T1069" s="11" t="s">
        <v>25</v>
      </c>
      <c r="U1069" s="18" t="s">
        <v>26</v>
      </c>
    </row>
    <row r="1070" spans="1:21" ht="15" customHeight="1" x14ac:dyDescent="0.15">
      <c r="A1070" s="10" t="s">
        <v>1118</v>
      </c>
      <c r="B1070" s="11" t="s">
        <v>46</v>
      </c>
      <c r="C1070" s="11" t="s">
        <v>119</v>
      </c>
      <c r="D1070" s="12">
        <v>45822</v>
      </c>
      <c r="E1070" s="11">
        <v>1975</v>
      </c>
      <c r="F1070" s="11" t="s">
        <v>33</v>
      </c>
      <c r="G1070" s="13">
        <v>691853.93</v>
      </c>
      <c r="H1070" s="14">
        <f t="shared" si="112"/>
        <v>1366411511.75</v>
      </c>
      <c r="I1070" s="14">
        <f>IF(F1070="GHS",H1070,H1070*Assumptions!$B$4)</f>
        <v>1366411511.75</v>
      </c>
      <c r="J1070" s="15" t="str">
        <f>INDEX(Assumptions!$B$8:$B$12,MATCH(B1070,Assumptions!$A$8:$A$12,0))</f>
        <v>Specific Identification</v>
      </c>
      <c r="K1070" s="16">
        <f>G1070/(1-INDEX(Assumptions!$D$8:$D$12,MATCH(B1070,Assumptions!$A$8:$A$12,0)))</f>
        <v>886992.217948718</v>
      </c>
      <c r="L1070" s="16">
        <f t="shared" si="113"/>
        <v>20755.617900000001</v>
      </c>
      <c r="M1070" s="16">
        <f t="shared" si="114"/>
        <v>44349.610897435901</v>
      </c>
      <c r="N1070" s="14">
        <f>E1070*(K1070-L1070-M1070)*IF(F1070="GHS",1,Assumptions!$B$4)</f>
        <v>1623226803.5737822</v>
      </c>
      <c r="O1070" s="15">
        <f t="shared" ca="1" si="115"/>
        <v>464</v>
      </c>
      <c r="P1070" s="15" t="str">
        <f t="shared" ca="1" si="116"/>
        <v>365d+</v>
      </c>
      <c r="Q1070" s="17">
        <f ca="1">IF(P1070="0-90d",0,IF(P1070="91-180d",INDEX(Assumptions!$F$8:$F$12,MATCH(B1070,Assumptions!$A$8:$A$12,0)),IF(P1070="181-365d",INDEX(Assumptions!$G$8:$G$12,MATCH(B1070,Assumptions!$A$8:$A$12,0)),INDEX(Assumptions!$H$8:$H$12,MATCH(B1070,Assumptions!$A$8:$A$12,0)))))</f>
        <v>0.15</v>
      </c>
      <c r="R1070" s="14">
        <f t="shared" ca="1" si="117"/>
        <v>204961726.76249999</v>
      </c>
      <c r="S1070" s="14">
        <f t="shared" ca="1" si="118"/>
        <v>1161449784.9875</v>
      </c>
      <c r="T1070" s="11" t="s">
        <v>50</v>
      </c>
      <c r="U1070" s="18" t="s">
        <v>26</v>
      </c>
    </row>
    <row r="1071" spans="1:21" ht="15" customHeight="1" x14ac:dyDescent="0.15">
      <c r="A1071" s="10" t="s">
        <v>1119</v>
      </c>
      <c r="B1071" s="11" t="s">
        <v>46</v>
      </c>
      <c r="C1071" s="11" t="s">
        <v>119</v>
      </c>
      <c r="D1071" s="12">
        <v>46196</v>
      </c>
      <c r="E1071" s="11">
        <v>4592</v>
      </c>
      <c r="F1071" s="11" t="s">
        <v>33</v>
      </c>
      <c r="G1071" s="13">
        <v>413156.63</v>
      </c>
      <c r="H1071" s="14">
        <f t="shared" si="112"/>
        <v>1897215244.96</v>
      </c>
      <c r="I1071" s="14">
        <f>IF(F1071="GHS",H1071,H1071*Assumptions!$B$4)</f>
        <v>1897215244.96</v>
      </c>
      <c r="J1071" s="15" t="str">
        <f>INDEX(Assumptions!$B$8:$B$12,MATCH(B1071,Assumptions!$A$8:$A$12,0))</f>
        <v>Specific Identification</v>
      </c>
      <c r="K1071" s="16">
        <f>G1071/(1-INDEX(Assumptions!$D$8:$D$12,MATCH(B1071,Assumptions!$A$8:$A$12,0)))</f>
        <v>529687.98717948713</v>
      </c>
      <c r="L1071" s="16">
        <f t="shared" si="113"/>
        <v>12394.698899999999</v>
      </c>
      <c r="M1071" s="16">
        <f t="shared" si="114"/>
        <v>26484.399358974359</v>
      </c>
      <c r="N1071" s="14">
        <f>E1071*(K1071-L1071-M1071)*IF(F1071="GHS",1,Assumptions!$B$4)</f>
        <v>2253794417.9229946</v>
      </c>
      <c r="O1071" s="15">
        <f t="shared" ca="1" si="115"/>
        <v>90</v>
      </c>
      <c r="P1071" s="15" t="str">
        <f t="shared" ca="1" si="116"/>
        <v>0-90d</v>
      </c>
      <c r="Q1071" s="17">
        <f ca="1">IF(P1071="0-90d",0,IF(P1071="91-180d",INDEX(Assumptions!$F$8:$F$12,MATCH(B1071,Assumptions!$A$8:$A$12,0)),IF(P1071="181-365d",INDEX(Assumptions!$G$8:$G$12,MATCH(B1071,Assumptions!$A$8:$A$12,0)),INDEX(Assumptions!$H$8:$H$12,MATCH(B1071,Assumptions!$A$8:$A$12,0)))))</f>
        <v>0</v>
      </c>
      <c r="R1071" s="14">
        <f t="shared" ca="1" si="117"/>
        <v>0</v>
      </c>
      <c r="S1071" s="14">
        <f t="shared" ca="1" si="118"/>
        <v>1897215244.96</v>
      </c>
      <c r="T1071" s="11" t="s">
        <v>25</v>
      </c>
      <c r="U1071" s="18" t="s">
        <v>26</v>
      </c>
    </row>
    <row r="1072" spans="1:21" ht="15" customHeight="1" x14ac:dyDescent="0.15">
      <c r="A1072" s="10" t="s">
        <v>1120</v>
      </c>
      <c r="B1072" s="11" t="s">
        <v>22</v>
      </c>
      <c r="C1072" s="11" t="s">
        <v>23</v>
      </c>
      <c r="D1072" s="12">
        <v>46135</v>
      </c>
      <c r="E1072" s="11">
        <v>960</v>
      </c>
      <c r="F1072" s="11" t="s">
        <v>24</v>
      </c>
      <c r="G1072" s="13">
        <v>7092.09</v>
      </c>
      <c r="H1072" s="14">
        <f t="shared" si="112"/>
        <v>6808406.4000000004</v>
      </c>
      <c r="I1072" s="14">
        <f>IF(F1072="GHS",H1072,H1072*Assumptions!$B$4)</f>
        <v>73530789.120000005</v>
      </c>
      <c r="J1072" s="15" t="str">
        <f>INDEX(Assumptions!$B$8:$B$12,MATCH(B1072,Assumptions!$A$8:$A$12,0))</f>
        <v>FIFO</v>
      </c>
      <c r="K1072" s="16">
        <f>G1072/(1-INDEX(Assumptions!$D$8:$D$12,MATCH(B1072,Assumptions!$A$8:$A$12,0)))</f>
        <v>8648.8902439024387</v>
      </c>
      <c r="L1072" s="16">
        <f t="shared" si="113"/>
        <v>212.7627</v>
      </c>
      <c r="M1072" s="16">
        <f t="shared" si="114"/>
        <v>432.44451219512194</v>
      </c>
      <c r="N1072" s="14">
        <f>E1072*(K1072-L1072-M1072)*IF(F1072="GHS",1,Assumptions!$B$4)</f>
        <v>82982185.672741473</v>
      </c>
      <c r="O1072" s="15">
        <f t="shared" ca="1" si="115"/>
        <v>151</v>
      </c>
      <c r="P1072" s="15" t="str">
        <f t="shared" ca="1" si="116"/>
        <v>91-180d</v>
      </c>
      <c r="Q1072" s="17">
        <f ca="1">IF(P1072="0-90d",0,IF(P1072="91-180d",INDEX(Assumptions!$F$8:$F$12,MATCH(B1072,Assumptions!$A$8:$A$12,0)),IF(P1072="181-365d",INDEX(Assumptions!$G$8:$G$12,MATCH(B1072,Assumptions!$A$8:$A$12,0)),INDEX(Assumptions!$H$8:$H$12,MATCH(B1072,Assumptions!$A$8:$A$12,0)))))</f>
        <v>0.03</v>
      </c>
      <c r="R1072" s="14">
        <f t="shared" ca="1" si="117"/>
        <v>2205923.6735999999</v>
      </c>
      <c r="S1072" s="14">
        <f t="shared" si="118"/>
        <v>0</v>
      </c>
      <c r="T1072" s="11" t="s">
        <v>39</v>
      </c>
      <c r="U1072" s="18" t="s">
        <v>26</v>
      </c>
    </row>
    <row r="1073" spans="1:21" ht="15" customHeight="1" x14ac:dyDescent="0.15">
      <c r="A1073" s="10" t="s">
        <v>1121</v>
      </c>
      <c r="B1073" s="11" t="s">
        <v>28</v>
      </c>
      <c r="C1073" s="11" t="s">
        <v>55</v>
      </c>
      <c r="D1073" s="12">
        <v>45756</v>
      </c>
      <c r="E1073" s="11">
        <v>3877</v>
      </c>
      <c r="F1073" s="11" t="s">
        <v>24</v>
      </c>
      <c r="G1073" s="13">
        <v>13873.39</v>
      </c>
      <c r="H1073" s="14">
        <f t="shared" si="112"/>
        <v>53787133.030000001</v>
      </c>
      <c r="I1073" s="14">
        <f>IF(F1073="GHS",H1073,H1073*Assumptions!$B$4)</f>
        <v>580901036.7240001</v>
      </c>
      <c r="J1073" s="15" t="str">
        <f>INDEX(Assumptions!$B$8:$B$12,MATCH(B1073,Assumptions!$A$8:$A$12,0))</f>
        <v>Fair Value Less Costs to Sell</v>
      </c>
      <c r="K1073" s="16">
        <f>G1073/(1-INDEX(Assumptions!$D$8:$D$12,MATCH(B1073,Assumptions!$A$8:$A$12,0)))</f>
        <v>15765.215909090908</v>
      </c>
      <c r="L1073" s="16">
        <f t="shared" si="113"/>
        <v>416.20169999999996</v>
      </c>
      <c r="M1073" s="16">
        <f t="shared" si="114"/>
        <v>788.26079545454547</v>
      </c>
      <c r="N1073" s="14">
        <f>E1073*(K1073-L1073-M1073)*IF(F1073="GHS",1,Assumptions!$B$4)</f>
        <v>609682042.63441634</v>
      </c>
      <c r="O1073" s="15">
        <f t="shared" ca="1" si="115"/>
        <v>530</v>
      </c>
      <c r="P1073" s="15" t="str">
        <f t="shared" ca="1" si="116"/>
        <v>365d+</v>
      </c>
      <c r="Q1073" s="17">
        <f ca="1">IF(P1073="0-90d",0,IF(P1073="91-180d",INDEX(Assumptions!$F$8:$F$12,MATCH(B1073,Assumptions!$A$8:$A$12,0)),IF(P1073="181-365d",INDEX(Assumptions!$G$8:$G$12,MATCH(B1073,Assumptions!$A$8:$A$12,0)),INDEX(Assumptions!$H$8:$H$12,MATCH(B1073,Assumptions!$A$8:$A$12,0)))))</f>
        <v>0.4</v>
      </c>
      <c r="R1073" s="14">
        <f t="shared" ca="1" si="117"/>
        <v>232360414.68960005</v>
      </c>
      <c r="S1073" s="14">
        <f t="shared" ca="1" si="118"/>
        <v>348540622.03440005</v>
      </c>
      <c r="T1073" s="11" t="s">
        <v>25</v>
      </c>
      <c r="U1073" s="18" t="s">
        <v>26</v>
      </c>
    </row>
    <row r="1074" spans="1:21" ht="15" customHeight="1" x14ac:dyDescent="0.15">
      <c r="A1074" s="10" t="s">
        <v>1122</v>
      </c>
      <c r="B1074" s="11" t="s">
        <v>22</v>
      </c>
      <c r="C1074" s="11" t="s">
        <v>61</v>
      </c>
      <c r="D1074" s="12">
        <v>46136</v>
      </c>
      <c r="E1074" s="11">
        <v>2593</v>
      </c>
      <c r="F1074" s="11" t="s">
        <v>24</v>
      </c>
      <c r="G1074" s="13">
        <v>17879.939999999999</v>
      </c>
      <c r="H1074" s="14">
        <f t="shared" si="112"/>
        <v>46362684.419999994</v>
      </c>
      <c r="I1074" s="14">
        <f>IF(F1074="GHS",H1074,H1074*Assumptions!$B$4)</f>
        <v>500716991.736</v>
      </c>
      <c r="J1074" s="15" t="str">
        <f>INDEX(Assumptions!$B$8:$B$12,MATCH(B1074,Assumptions!$A$8:$A$12,0))</f>
        <v>FIFO</v>
      </c>
      <c r="K1074" s="16">
        <f>G1074/(1-INDEX(Assumptions!$D$8:$D$12,MATCH(B1074,Assumptions!$A$8:$A$12,0)))</f>
        <v>21804.804878048777</v>
      </c>
      <c r="L1074" s="16">
        <f t="shared" si="113"/>
        <v>536.39819999999997</v>
      </c>
      <c r="M1074" s="16">
        <f t="shared" si="114"/>
        <v>1090.2402439024388</v>
      </c>
      <c r="N1074" s="14">
        <f>E1074*(K1074-L1074-M1074)*IF(F1074="GHS",1,Assumptions!$B$4)</f>
        <v>565077444.08840775</v>
      </c>
      <c r="O1074" s="15">
        <f t="shared" ca="1" si="115"/>
        <v>150</v>
      </c>
      <c r="P1074" s="15" t="str">
        <f t="shared" ca="1" si="116"/>
        <v>91-180d</v>
      </c>
      <c r="Q1074" s="17">
        <f ca="1">IF(P1074="0-90d",0,IF(P1074="91-180d",INDEX(Assumptions!$F$8:$F$12,MATCH(B1074,Assumptions!$A$8:$A$12,0)),IF(P1074="181-365d",INDEX(Assumptions!$G$8:$G$12,MATCH(B1074,Assumptions!$A$8:$A$12,0)),INDEX(Assumptions!$H$8:$H$12,MATCH(B1074,Assumptions!$A$8:$A$12,0)))))</f>
        <v>0.03</v>
      </c>
      <c r="R1074" s="14">
        <f t="shared" ca="1" si="117"/>
        <v>15021509.752079999</v>
      </c>
      <c r="S1074" s="14">
        <f t="shared" ca="1" si="118"/>
        <v>485695481.98391998</v>
      </c>
      <c r="T1074" s="11" t="s">
        <v>25</v>
      </c>
      <c r="U1074" s="18" t="s">
        <v>26</v>
      </c>
    </row>
    <row r="1075" spans="1:21" ht="15" customHeight="1" x14ac:dyDescent="0.15">
      <c r="A1075" s="10" t="s">
        <v>1123</v>
      </c>
      <c r="B1075" s="11" t="s">
        <v>28</v>
      </c>
      <c r="C1075" s="11" t="s">
        <v>38</v>
      </c>
      <c r="D1075" s="12">
        <v>45971</v>
      </c>
      <c r="E1075" s="11">
        <v>1319</v>
      </c>
      <c r="F1075" s="11" t="s">
        <v>24</v>
      </c>
      <c r="G1075" s="13">
        <v>18725.75</v>
      </c>
      <c r="H1075" s="14">
        <f t="shared" si="112"/>
        <v>24699264.25</v>
      </c>
      <c r="I1075" s="14">
        <f>IF(F1075="GHS",H1075,H1075*Assumptions!$B$4)</f>
        <v>266752053.90000001</v>
      </c>
      <c r="J1075" s="15" t="str">
        <f>INDEX(Assumptions!$B$8:$B$12,MATCH(B1075,Assumptions!$A$8:$A$12,0))</f>
        <v>Fair Value Less Costs to Sell</v>
      </c>
      <c r="K1075" s="16">
        <f>G1075/(1-INDEX(Assumptions!$D$8:$D$12,MATCH(B1075,Assumptions!$A$8:$A$12,0)))</f>
        <v>21279.261363636364</v>
      </c>
      <c r="L1075" s="16">
        <f t="shared" si="113"/>
        <v>561.77249999999992</v>
      </c>
      <c r="M1075" s="16">
        <f t="shared" si="114"/>
        <v>1063.9630681818182</v>
      </c>
      <c r="N1075" s="14">
        <f>E1075*(K1075-L1075-M1075)*IF(F1075="GHS",1,Assumptions!$B$4)</f>
        <v>279968405.66140908</v>
      </c>
      <c r="O1075" s="15">
        <f t="shared" ca="1" si="115"/>
        <v>315</v>
      </c>
      <c r="P1075" s="15" t="str">
        <f t="shared" ca="1" si="116"/>
        <v>181-365d</v>
      </c>
      <c r="Q1075" s="17">
        <f ca="1">IF(P1075="0-90d",0,IF(P1075="91-180d",INDEX(Assumptions!$F$8:$F$12,MATCH(B1075,Assumptions!$A$8:$A$12,0)),IF(P1075="181-365d",INDEX(Assumptions!$G$8:$G$12,MATCH(B1075,Assumptions!$A$8:$A$12,0)),INDEX(Assumptions!$H$8:$H$12,MATCH(B1075,Assumptions!$A$8:$A$12,0)))))</f>
        <v>0.1</v>
      </c>
      <c r="R1075" s="14">
        <f t="shared" ca="1" si="117"/>
        <v>26675205.390000001</v>
      </c>
      <c r="S1075" s="14">
        <f t="shared" ca="1" si="118"/>
        <v>240076848.50999999</v>
      </c>
      <c r="T1075" s="11" t="s">
        <v>25</v>
      </c>
      <c r="U1075" s="18" t="s">
        <v>26</v>
      </c>
    </row>
    <row r="1076" spans="1:21" ht="15" customHeight="1" x14ac:dyDescent="0.15">
      <c r="A1076" s="10" t="s">
        <v>1124</v>
      </c>
      <c r="B1076" s="11" t="s">
        <v>28</v>
      </c>
      <c r="C1076" s="11" t="s">
        <v>35</v>
      </c>
      <c r="D1076" s="12">
        <v>45951</v>
      </c>
      <c r="E1076" s="11">
        <v>3611</v>
      </c>
      <c r="F1076" s="11" t="s">
        <v>24</v>
      </c>
      <c r="G1076" s="13">
        <v>3841.23</v>
      </c>
      <c r="H1076" s="14">
        <f t="shared" si="112"/>
        <v>13870681.529999999</v>
      </c>
      <c r="I1076" s="14">
        <f>IF(F1076="GHS",H1076,H1076*Assumptions!$B$4)</f>
        <v>149803360.52399999</v>
      </c>
      <c r="J1076" s="15" t="str">
        <f>INDEX(Assumptions!$B$8:$B$12,MATCH(B1076,Assumptions!$A$8:$A$12,0))</f>
        <v>Fair Value Less Costs to Sell</v>
      </c>
      <c r="K1076" s="16">
        <f>G1076/(1-INDEX(Assumptions!$D$8:$D$12,MATCH(B1076,Assumptions!$A$8:$A$12,0)))</f>
        <v>4365.034090909091</v>
      </c>
      <c r="L1076" s="16">
        <f t="shared" si="113"/>
        <v>115.23689999999999</v>
      </c>
      <c r="M1076" s="16">
        <f t="shared" si="114"/>
        <v>218.25170454545457</v>
      </c>
      <c r="N1076" s="14">
        <f>E1076*(K1076-L1076-M1076)*IF(F1076="GHS",1,Assumptions!$B$4)</f>
        <v>157225436.1135982</v>
      </c>
      <c r="O1076" s="15">
        <f t="shared" ca="1" si="115"/>
        <v>335</v>
      </c>
      <c r="P1076" s="15" t="str">
        <f t="shared" ca="1" si="116"/>
        <v>181-365d</v>
      </c>
      <c r="Q1076" s="17">
        <f ca="1">IF(P1076="0-90d",0,IF(P1076="91-180d",INDEX(Assumptions!$F$8:$F$12,MATCH(B1076,Assumptions!$A$8:$A$12,0)),IF(P1076="181-365d",INDEX(Assumptions!$G$8:$G$12,MATCH(B1076,Assumptions!$A$8:$A$12,0)),INDEX(Assumptions!$H$8:$H$12,MATCH(B1076,Assumptions!$A$8:$A$12,0)))))</f>
        <v>0.1</v>
      </c>
      <c r="R1076" s="14">
        <f t="shared" ca="1" si="117"/>
        <v>14980336.0524</v>
      </c>
      <c r="S1076" s="14">
        <f t="shared" ca="1" si="118"/>
        <v>134823024.4716</v>
      </c>
      <c r="T1076" s="11" t="s">
        <v>25</v>
      </c>
      <c r="U1076" s="18" t="s">
        <v>26</v>
      </c>
    </row>
    <row r="1077" spans="1:21" ht="15" customHeight="1" x14ac:dyDescent="0.15">
      <c r="A1077" s="10" t="s">
        <v>1125</v>
      </c>
      <c r="B1077" s="11" t="s">
        <v>31</v>
      </c>
      <c r="C1077" s="11" t="s">
        <v>63</v>
      </c>
      <c r="D1077" s="12">
        <v>46134</v>
      </c>
      <c r="E1077" s="11">
        <v>166</v>
      </c>
      <c r="F1077" s="11" t="s">
        <v>33</v>
      </c>
      <c r="G1077" s="13">
        <v>1266.04</v>
      </c>
      <c r="H1077" s="14">
        <f t="shared" si="112"/>
        <v>210162.63999999998</v>
      </c>
      <c r="I1077" s="14">
        <f>IF(F1077="GHS",H1077,H1077*Assumptions!$B$4)</f>
        <v>210162.63999999998</v>
      </c>
      <c r="J1077" s="15" t="str">
        <f>INDEX(Assumptions!$B$8:$B$12,MATCH(B1077,Assumptions!$A$8:$A$12,0))</f>
        <v>Weighted Average</v>
      </c>
      <c r="K1077" s="16">
        <f>G1077/(1-INDEX(Assumptions!$D$8:$D$12,MATCH(B1077,Assumptions!$A$8:$A$12,0)))</f>
        <v>1758.3888888888889</v>
      </c>
      <c r="L1077" s="16">
        <f t="shared" si="113"/>
        <v>37.981199999999994</v>
      </c>
      <c r="M1077" s="16">
        <f t="shared" si="114"/>
        <v>87.919444444444451</v>
      </c>
      <c r="N1077" s="14">
        <f>E1077*(K1077-L1077-M1077)*IF(F1077="GHS",1,Assumptions!$B$4)</f>
        <v>270993.04857777781</v>
      </c>
      <c r="O1077" s="15">
        <f t="shared" ca="1" si="115"/>
        <v>152</v>
      </c>
      <c r="P1077" s="15" t="str">
        <f t="shared" ca="1" si="116"/>
        <v>91-180d</v>
      </c>
      <c r="Q1077" s="17">
        <f ca="1">IF(P1077="0-90d",0,IF(P1077="91-180d",INDEX(Assumptions!$F$8:$F$12,MATCH(B1077,Assumptions!$A$8:$A$12,0)),IF(P1077="181-365d",INDEX(Assumptions!$G$8:$G$12,MATCH(B1077,Assumptions!$A$8:$A$12,0)),INDEX(Assumptions!$H$8:$H$12,MATCH(B1077,Assumptions!$A$8:$A$12,0)))))</f>
        <v>0.05</v>
      </c>
      <c r="R1077" s="14">
        <f t="shared" ca="1" si="117"/>
        <v>10508.132</v>
      </c>
      <c r="S1077" s="14">
        <f t="shared" ca="1" si="118"/>
        <v>199654.50799999997</v>
      </c>
      <c r="T1077" s="11" t="s">
        <v>25</v>
      </c>
      <c r="U1077" s="18" t="s">
        <v>26</v>
      </c>
    </row>
    <row r="1078" spans="1:21" ht="15" customHeight="1" x14ac:dyDescent="0.15">
      <c r="A1078" s="10" t="s">
        <v>1126</v>
      </c>
      <c r="B1078" s="11" t="s">
        <v>31</v>
      </c>
      <c r="C1078" s="11" t="s">
        <v>63</v>
      </c>
      <c r="D1078" s="12">
        <v>46171</v>
      </c>
      <c r="E1078" s="11">
        <v>2805</v>
      </c>
      <c r="F1078" s="11" t="s">
        <v>33</v>
      </c>
      <c r="G1078" s="13">
        <v>2880.52</v>
      </c>
      <c r="H1078" s="14">
        <f t="shared" si="112"/>
        <v>8079858.5999999996</v>
      </c>
      <c r="I1078" s="14">
        <f>IF(F1078="GHS",H1078,H1078*Assumptions!$B$4)</f>
        <v>8079858.5999999996</v>
      </c>
      <c r="J1078" s="15" t="str">
        <f>INDEX(Assumptions!$B$8:$B$12,MATCH(B1078,Assumptions!$A$8:$A$12,0))</f>
        <v>Weighted Average</v>
      </c>
      <c r="K1078" s="16">
        <f>G1078/(1-INDEX(Assumptions!$D$8:$D$12,MATCH(B1078,Assumptions!$A$8:$A$12,0)))</f>
        <v>4000.7222222222222</v>
      </c>
      <c r="L1078" s="16">
        <f t="shared" si="113"/>
        <v>86.415599999999998</v>
      </c>
      <c r="M1078" s="16">
        <f t="shared" si="114"/>
        <v>200.03611111111113</v>
      </c>
      <c r="N1078" s="14">
        <f>E1078*(K1078-L1078-M1078)*IF(F1078="GHS",1,Assumptions!$B$4)</f>
        <v>10418528.783666667</v>
      </c>
      <c r="O1078" s="15">
        <f t="shared" ca="1" si="115"/>
        <v>115</v>
      </c>
      <c r="P1078" s="15" t="str">
        <f t="shared" ca="1" si="116"/>
        <v>91-180d</v>
      </c>
      <c r="Q1078" s="17">
        <f ca="1">IF(P1078="0-90d",0,IF(P1078="91-180d",INDEX(Assumptions!$F$8:$F$12,MATCH(B1078,Assumptions!$A$8:$A$12,0)),IF(P1078="181-365d",INDEX(Assumptions!$G$8:$G$12,MATCH(B1078,Assumptions!$A$8:$A$12,0)),INDEX(Assumptions!$H$8:$H$12,MATCH(B1078,Assumptions!$A$8:$A$12,0)))))</f>
        <v>0.05</v>
      </c>
      <c r="R1078" s="14">
        <f t="shared" ca="1" si="117"/>
        <v>403992.93</v>
      </c>
      <c r="S1078" s="14">
        <f t="shared" ca="1" si="118"/>
        <v>7675865.6699999999</v>
      </c>
      <c r="T1078" s="11" t="s">
        <v>25</v>
      </c>
      <c r="U1078" s="18" t="s">
        <v>36</v>
      </c>
    </row>
    <row r="1079" spans="1:21" ht="15" customHeight="1" x14ac:dyDescent="0.15">
      <c r="A1079" s="10" t="s">
        <v>1127</v>
      </c>
      <c r="B1079" s="11" t="s">
        <v>41</v>
      </c>
      <c r="C1079" s="11" t="s">
        <v>115</v>
      </c>
      <c r="D1079" s="12">
        <v>45907</v>
      </c>
      <c r="E1079" s="11">
        <v>4801</v>
      </c>
      <c r="F1079" s="11" t="s">
        <v>33</v>
      </c>
      <c r="G1079" s="13">
        <v>695.96</v>
      </c>
      <c r="H1079" s="14">
        <f t="shared" si="112"/>
        <v>3341303.96</v>
      </c>
      <c r="I1079" s="14">
        <f>IF(F1079="GHS",H1079,H1079*Assumptions!$B$4)</f>
        <v>3341303.96</v>
      </c>
      <c r="J1079" s="15" t="str">
        <f>INDEX(Assumptions!$B$8:$B$12,MATCH(B1079,Assumptions!$A$8:$A$12,0))</f>
        <v>Weighted Average</v>
      </c>
      <c r="K1079" s="16">
        <f>G1079/(1-INDEX(Assumptions!$D$8:$D$12,MATCH(B1079,Assumptions!$A$8:$A$12,0)))</f>
        <v>1070.7076923076922</v>
      </c>
      <c r="L1079" s="16">
        <f t="shared" si="113"/>
        <v>20.878800000000002</v>
      </c>
      <c r="M1079" s="16">
        <f t="shared" si="114"/>
        <v>53.535384615384615</v>
      </c>
      <c r="N1079" s="14">
        <f>E1079*(K1079-L1079-M1079)*IF(F1079="GHS",1,Assumptions!$B$4)</f>
        <v>4783205.1304307692</v>
      </c>
      <c r="O1079" s="15">
        <f t="shared" ca="1" si="115"/>
        <v>379</v>
      </c>
      <c r="P1079" s="15" t="str">
        <f t="shared" ca="1" si="116"/>
        <v>365d+</v>
      </c>
      <c r="Q1079" s="17">
        <f ca="1">IF(P1079="0-90d",0,IF(P1079="91-180d",INDEX(Assumptions!$F$8:$F$12,MATCH(B1079,Assumptions!$A$8:$A$12,0)),IF(P1079="181-365d",INDEX(Assumptions!$G$8:$G$12,MATCH(B1079,Assumptions!$A$8:$A$12,0)),INDEX(Assumptions!$H$8:$H$12,MATCH(B1079,Assumptions!$A$8:$A$12,0)))))</f>
        <v>0.8</v>
      </c>
      <c r="R1079" s="14">
        <f t="shared" ca="1" si="117"/>
        <v>2673043.1680000001</v>
      </c>
      <c r="S1079" s="14">
        <f t="shared" ca="1" si="118"/>
        <v>668260.7919999999</v>
      </c>
      <c r="T1079" s="11" t="s">
        <v>25</v>
      </c>
      <c r="U1079" s="18" t="s">
        <v>26</v>
      </c>
    </row>
    <row r="1080" spans="1:21" ht="15" customHeight="1" x14ac:dyDescent="0.15">
      <c r="A1080" s="10" t="s">
        <v>1128</v>
      </c>
      <c r="B1080" s="11" t="s">
        <v>46</v>
      </c>
      <c r="C1080" s="11" t="s">
        <v>52</v>
      </c>
      <c r="D1080" s="12">
        <v>45913</v>
      </c>
      <c r="E1080" s="11">
        <v>3152</v>
      </c>
      <c r="F1080" s="11" t="s">
        <v>33</v>
      </c>
      <c r="G1080" s="13">
        <v>1566413.4</v>
      </c>
      <c r="H1080" s="14">
        <f t="shared" si="112"/>
        <v>4937335036.7999992</v>
      </c>
      <c r="I1080" s="14">
        <f>IF(F1080="GHS",H1080,H1080*Assumptions!$B$4)</f>
        <v>4937335036.7999992</v>
      </c>
      <c r="J1080" s="15" t="str">
        <f>INDEX(Assumptions!$B$8:$B$12,MATCH(B1080,Assumptions!$A$8:$A$12,0))</f>
        <v>Specific Identification</v>
      </c>
      <c r="K1080" s="16">
        <f>G1080/(1-INDEX(Assumptions!$D$8:$D$12,MATCH(B1080,Assumptions!$A$8:$A$12,0)))</f>
        <v>2008222.3076923075</v>
      </c>
      <c r="L1080" s="16">
        <f t="shared" si="113"/>
        <v>46992.401999999995</v>
      </c>
      <c r="M1080" s="16">
        <f t="shared" si="114"/>
        <v>100411.11538461538</v>
      </c>
      <c r="N1080" s="14">
        <f>E1080*(K1080-L1080-M1080)*IF(F1080="GHS",1,Assumptions!$B$4)</f>
        <v>5865300827.0498457</v>
      </c>
      <c r="O1080" s="15">
        <f t="shared" ca="1" si="115"/>
        <v>373</v>
      </c>
      <c r="P1080" s="15" t="str">
        <f t="shared" ca="1" si="116"/>
        <v>365d+</v>
      </c>
      <c r="Q1080" s="17">
        <f ca="1">IF(P1080="0-90d",0,IF(P1080="91-180d",INDEX(Assumptions!$F$8:$F$12,MATCH(B1080,Assumptions!$A$8:$A$12,0)),IF(P1080="181-365d",INDEX(Assumptions!$G$8:$G$12,MATCH(B1080,Assumptions!$A$8:$A$12,0)),INDEX(Assumptions!$H$8:$H$12,MATCH(B1080,Assumptions!$A$8:$A$12,0)))))</f>
        <v>0.15</v>
      </c>
      <c r="R1080" s="14">
        <f t="shared" ca="1" si="117"/>
        <v>740600255.51999986</v>
      </c>
      <c r="S1080" s="14">
        <f t="shared" ca="1" si="118"/>
        <v>4196734781.2799993</v>
      </c>
      <c r="T1080" s="11" t="s">
        <v>25</v>
      </c>
      <c r="U1080" s="18" t="s">
        <v>26</v>
      </c>
    </row>
    <row r="1081" spans="1:21" ht="15" customHeight="1" x14ac:dyDescent="0.15">
      <c r="A1081" s="10" t="s">
        <v>1129</v>
      </c>
      <c r="B1081" s="11" t="s">
        <v>28</v>
      </c>
      <c r="C1081" s="11" t="s">
        <v>38</v>
      </c>
      <c r="D1081" s="12">
        <v>46033</v>
      </c>
      <c r="E1081" s="11">
        <v>1507</v>
      </c>
      <c r="F1081" s="11" t="s">
        <v>24</v>
      </c>
      <c r="G1081" s="13">
        <v>10478.870000000001</v>
      </c>
      <c r="H1081" s="14">
        <f t="shared" si="112"/>
        <v>15791657.090000002</v>
      </c>
      <c r="I1081" s="14">
        <f>IF(F1081="GHS",H1081,H1081*Assumptions!$B$4)</f>
        <v>170549896.57200003</v>
      </c>
      <c r="J1081" s="15" t="str">
        <f>INDEX(Assumptions!$B$8:$B$12,MATCH(B1081,Assumptions!$A$8:$A$12,0))</f>
        <v>Fair Value Less Costs to Sell</v>
      </c>
      <c r="K1081" s="16">
        <f>G1081/(1-INDEX(Assumptions!$D$8:$D$12,MATCH(B1081,Assumptions!$A$8:$A$12,0)))</f>
        <v>11907.80681818182</v>
      </c>
      <c r="L1081" s="16">
        <f t="shared" si="113"/>
        <v>314.36610000000002</v>
      </c>
      <c r="M1081" s="16">
        <f t="shared" si="114"/>
        <v>595.39034090909104</v>
      </c>
      <c r="N1081" s="14">
        <f>E1081*(K1081-L1081-M1081)*IF(F1081="GHS",1,Assumptions!$B$4)</f>
        <v>178999868.72034004</v>
      </c>
      <c r="O1081" s="15">
        <f t="shared" ca="1" si="115"/>
        <v>253</v>
      </c>
      <c r="P1081" s="15" t="str">
        <f t="shared" ca="1" si="116"/>
        <v>181-365d</v>
      </c>
      <c r="Q1081" s="17">
        <f ca="1">IF(P1081="0-90d",0,IF(P1081="91-180d",INDEX(Assumptions!$F$8:$F$12,MATCH(B1081,Assumptions!$A$8:$A$12,0)),IF(P1081="181-365d",INDEX(Assumptions!$G$8:$G$12,MATCH(B1081,Assumptions!$A$8:$A$12,0)),INDEX(Assumptions!$H$8:$H$12,MATCH(B1081,Assumptions!$A$8:$A$12,0)))))</f>
        <v>0.1</v>
      </c>
      <c r="R1081" s="14">
        <f t="shared" ca="1" si="117"/>
        <v>17054989.657200005</v>
      </c>
      <c r="S1081" s="14">
        <f t="shared" ca="1" si="118"/>
        <v>153494906.91480002</v>
      </c>
      <c r="T1081" s="11" t="s">
        <v>25</v>
      </c>
      <c r="U1081" s="18" t="s">
        <v>26</v>
      </c>
    </row>
    <row r="1082" spans="1:21" ht="15" customHeight="1" x14ac:dyDescent="0.15">
      <c r="A1082" s="10" t="s">
        <v>1130</v>
      </c>
      <c r="B1082" s="11" t="s">
        <v>46</v>
      </c>
      <c r="C1082" s="11" t="s">
        <v>47</v>
      </c>
      <c r="D1082" s="12">
        <v>45867</v>
      </c>
      <c r="E1082" s="11">
        <v>1300</v>
      </c>
      <c r="F1082" s="11" t="s">
        <v>33</v>
      </c>
      <c r="G1082" s="13">
        <v>882592.09</v>
      </c>
      <c r="H1082" s="14">
        <f t="shared" si="112"/>
        <v>1147369717</v>
      </c>
      <c r="I1082" s="14">
        <f>IF(F1082="GHS",H1082,H1082*Assumptions!$B$4)</f>
        <v>1147369717</v>
      </c>
      <c r="J1082" s="15" t="str">
        <f>INDEX(Assumptions!$B$8:$B$12,MATCH(B1082,Assumptions!$A$8:$A$12,0))</f>
        <v>Specific Identification</v>
      </c>
      <c r="K1082" s="16">
        <f>G1082/(1-INDEX(Assumptions!$D$8:$D$12,MATCH(B1082,Assumptions!$A$8:$A$12,0)))</f>
        <v>1131528.3205128205</v>
      </c>
      <c r="L1082" s="16">
        <f t="shared" si="113"/>
        <v>26477.762699999999</v>
      </c>
      <c r="M1082" s="16">
        <f t="shared" si="114"/>
        <v>56576.416025641025</v>
      </c>
      <c r="N1082" s="14">
        <f>E1082*(K1082-L1082-M1082)*IF(F1082="GHS",1,Assumptions!$B$4)</f>
        <v>1363016384.3233333</v>
      </c>
      <c r="O1082" s="15">
        <f t="shared" ca="1" si="115"/>
        <v>419</v>
      </c>
      <c r="P1082" s="15" t="str">
        <f t="shared" ca="1" si="116"/>
        <v>365d+</v>
      </c>
      <c r="Q1082" s="17">
        <f ca="1">IF(P1082="0-90d",0,IF(P1082="91-180d",INDEX(Assumptions!$F$8:$F$12,MATCH(B1082,Assumptions!$A$8:$A$12,0)),IF(P1082="181-365d",INDEX(Assumptions!$G$8:$G$12,MATCH(B1082,Assumptions!$A$8:$A$12,0)),INDEX(Assumptions!$H$8:$H$12,MATCH(B1082,Assumptions!$A$8:$A$12,0)))))</f>
        <v>0.15</v>
      </c>
      <c r="R1082" s="14">
        <f t="shared" ca="1" si="117"/>
        <v>172105457.54999998</v>
      </c>
      <c r="S1082" s="14">
        <f t="shared" ca="1" si="118"/>
        <v>975264259.45000005</v>
      </c>
      <c r="T1082" s="11" t="s">
        <v>25</v>
      </c>
      <c r="U1082" s="18" t="s">
        <v>26</v>
      </c>
    </row>
    <row r="1083" spans="1:21" ht="15" customHeight="1" x14ac:dyDescent="0.15">
      <c r="A1083" s="10" t="s">
        <v>1131</v>
      </c>
      <c r="B1083" s="11" t="s">
        <v>46</v>
      </c>
      <c r="C1083" s="11" t="s">
        <v>119</v>
      </c>
      <c r="D1083" s="12">
        <v>45937</v>
      </c>
      <c r="E1083" s="11">
        <v>4585</v>
      </c>
      <c r="F1083" s="11" t="s">
        <v>33</v>
      </c>
      <c r="G1083" s="13">
        <v>323897.52</v>
      </c>
      <c r="H1083" s="14">
        <f t="shared" si="112"/>
        <v>1485070129.2</v>
      </c>
      <c r="I1083" s="14">
        <f>IF(F1083="GHS",H1083,H1083*Assumptions!$B$4)</f>
        <v>1485070129.2</v>
      </c>
      <c r="J1083" s="15" t="str">
        <f>INDEX(Assumptions!$B$8:$B$12,MATCH(B1083,Assumptions!$A$8:$A$12,0))</f>
        <v>Specific Identification</v>
      </c>
      <c r="K1083" s="16">
        <f>G1083/(1-INDEX(Assumptions!$D$8:$D$12,MATCH(B1083,Assumptions!$A$8:$A$12,0)))</f>
        <v>415253.23076923075</v>
      </c>
      <c r="L1083" s="16">
        <f t="shared" si="113"/>
        <v>9716.9256000000005</v>
      </c>
      <c r="M1083" s="16">
        <f t="shared" si="114"/>
        <v>20762.66153846154</v>
      </c>
      <c r="N1083" s="14">
        <f>E1083*(K1083-L1083-M1083)*IF(F1083="GHS",1,Assumptions!$B$4)</f>
        <v>1764187156.0470769</v>
      </c>
      <c r="O1083" s="15">
        <f t="shared" ca="1" si="115"/>
        <v>349</v>
      </c>
      <c r="P1083" s="15" t="str">
        <f t="shared" ca="1" si="116"/>
        <v>181-365d</v>
      </c>
      <c r="Q1083" s="17">
        <f ca="1">IF(P1083="0-90d",0,IF(P1083="91-180d",INDEX(Assumptions!$F$8:$F$12,MATCH(B1083,Assumptions!$A$8:$A$12,0)),IF(P1083="181-365d",INDEX(Assumptions!$G$8:$G$12,MATCH(B1083,Assumptions!$A$8:$A$12,0)),INDEX(Assumptions!$H$8:$H$12,MATCH(B1083,Assumptions!$A$8:$A$12,0)))))</f>
        <v>0.05</v>
      </c>
      <c r="R1083" s="14">
        <f t="shared" ca="1" si="117"/>
        <v>74253506.460000008</v>
      </c>
      <c r="S1083" s="14">
        <f t="shared" ca="1" si="118"/>
        <v>1410816622.74</v>
      </c>
      <c r="T1083" s="11" t="s">
        <v>25</v>
      </c>
      <c r="U1083" s="18" t="s">
        <v>36</v>
      </c>
    </row>
    <row r="1084" spans="1:21" ht="15" customHeight="1" x14ac:dyDescent="0.15">
      <c r="A1084" s="10" t="s">
        <v>1132</v>
      </c>
      <c r="B1084" s="11" t="s">
        <v>28</v>
      </c>
      <c r="C1084" s="11" t="s">
        <v>29</v>
      </c>
      <c r="D1084" s="12">
        <v>45838</v>
      </c>
      <c r="E1084" s="11">
        <v>2869</v>
      </c>
      <c r="F1084" s="11" t="s">
        <v>24</v>
      </c>
      <c r="G1084" s="13">
        <v>5604.32</v>
      </c>
      <c r="H1084" s="14">
        <f t="shared" si="112"/>
        <v>16078794.08</v>
      </c>
      <c r="I1084" s="14">
        <f>IF(F1084="GHS",H1084,H1084*Assumptions!$B$4)</f>
        <v>173650976.06400001</v>
      </c>
      <c r="J1084" s="15" t="str">
        <f>INDEX(Assumptions!$B$8:$B$12,MATCH(B1084,Assumptions!$A$8:$A$12,0))</f>
        <v>Fair Value Less Costs to Sell</v>
      </c>
      <c r="K1084" s="16">
        <f>G1084/(1-INDEX(Assumptions!$D$8:$D$12,MATCH(B1084,Assumptions!$A$8:$A$12,0)))</f>
        <v>6368.545454545454</v>
      </c>
      <c r="L1084" s="16">
        <f t="shared" si="113"/>
        <v>168.12959999999998</v>
      </c>
      <c r="M1084" s="16">
        <f t="shared" si="114"/>
        <v>318.42727272727274</v>
      </c>
      <c r="N1084" s="14">
        <f>E1084*(K1084-L1084-M1084)*IF(F1084="GHS",1,Assumptions!$B$4)</f>
        <v>182254592.60535273</v>
      </c>
      <c r="O1084" s="15">
        <f t="shared" ca="1" si="115"/>
        <v>448</v>
      </c>
      <c r="P1084" s="15" t="str">
        <f t="shared" ca="1" si="116"/>
        <v>365d+</v>
      </c>
      <c r="Q1084" s="17">
        <f ca="1">IF(P1084="0-90d",0,IF(P1084="91-180d",INDEX(Assumptions!$F$8:$F$12,MATCH(B1084,Assumptions!$A$8:$A$12,0)),IF(P1084="181-365d",INDEX(Assumptions!$G$8:$G$12,MATCH(B1084,Assumptions!$A$8:$A$12,0)),INDEX(Assumptions!$H$8:$H$12,MATCH(B1084,Assumptions!$A$8:$A$12,0)))))</f>
        <v>0.4</v>
      </c>
      <c r="R1084" s="14">
        <f t="shared" ca="1" si="117"/>
        <v>69460390.425600007</v>
      </c>
      <c r="S1084" s="14">
        <f t="shared" ca="1" si="118"/>
        <v>104190585.6384</v>
      </c>
      <c r="T1084" s="11" t="s">
        <v>25</v>
      </c>
      <c r="U1084" s="18" t="s">
        <v>36</v>
      </c>
    </row>
    <row r="1085" spans="1:21" ht="15" customHeight="1" x14ac:dyDescent="0.15">
      <c r="A1085" s="10" t="s">
        <v>1133</v>
      </c>
      <c r="B1085" s="11" t="s">
        <v>31</v>
      </c>
      <c r="C1085" s="11" t="s">
        <v>63</v>
      </c>
      <c r="D1085" s="12">
        <v>46159</v>
      </c>
      <c r="E1085" s="11">
        <v>4198</v>
      </c>
      <c r="F1085" s="11" t="s">
        <v>33</v>
      </c>
      <c r="G1085" s="13">
        <v>1167.77</v>
      </c>
      <c r="H1085" s="14">
        <f t="shared" si="112"/>
        <v>4902298.46</v>
      </c>
      <c r="I1085" s="14">
        <f>IF(F1085="GHS",H1085,H1085*Assumptions!$B$4)</f>
        <v>4902298.46</v>
      </c>
      <c r="J1085" s="15" t="str">
        <f>INDEX(Assumptions!$B$8:$B$12,MATCH(B1085,Assumptions!$A$8:$A$12,0))</f>
        <v>Weighted Average</v>
      </c>
      <c r="K1085" s="16">
        <f>G1085/(1-INDEX(Assumptions!$D$8:$D$12,MATCH(B1085,Assumptions!$A$8:$A$12,0)))</f>
        <v>1621.9027777777778</v>
      </c>
      <c r="L1085" s="16">
        <f t="shared" si="113"/>
        <v>35.033099999999997</v>
      </c>
      <c r="M1085" s="16">
        <f t="shared" si="114"/>
        <v>81.095138888888897</v>
      </c>
      <c r="N1085" s="14">
        <f>E1085*(K1085-L1085-M1085)*IF(F1085="GHS",1,Assumptions!$B$4)</f>
        <v>6321241.5142555553</v>
      </c>
      <c r="O1085" s="15">
        <f t="shared" ca="1" si="115"/>
        <v>127</v>
      </c>
      <c r="P1085" s="15" t="str">
        <f t="shared" ca="1" si="116"/>
        <v>91-180d</v>
      </c>
      <c r="Q1085" s="17">
        <f ca="1">IF(P1085="0-90d",0,IF(P1085="91-180d",INDEX(Assumptions!$F$8:$F$12,MATCH(B1085,Assumptions!$A$8:$A$12,0)),IF(P1085="181-365d",INDEX(Assumptions!$G$8:$G$12,MATCH(B1085,Assumptions!$A$8:$A$12,0)),INDEX(Assumptions!$H$8:$H$12,MATCH(B1085,Assumptions!$A$8:$A$12,0)))))</f>
        <v>0.05</v>
      </c>
      <c r="R1085" s="14">
        <f t="shared" ca="1" si="117"/>
        <v>245114.92300000001</v>
      </c>
      <c r="S1085" s="14">
        <f t="shared" ca="1" si="118"/>
        <v>4657183.5369999995</v>
      </c>
      <c r="T1085" s="11" t="s">
        <v>25</v>
      </c>
      <c r="U1085" s="18" t="s">
        <v>26</v>
      </c>
    </row>
    <row r="1086" spans="1:21" ht="15" customHeight="1" x14ac:dyDescent="0.15">
      <c r="A1086" s="10" t="s">
        <v>1134</v>
      </c>
      <c r="B1086" s="11" t="s">
        <v>28</v>
      </c>
      <c r="C1086" s="11" t="s">
        <v>55</v>
      </c>
      <c r="D1086" s="12">
        <v>46156</v>
      </c>
      <c r="E1086" s="11">
        <v>100</v>
      </c>
      <c r="F1086" s="11" t="s">
        <v>24</v>
      </c>
      <c r="G1086" s="13">
        <v>14533.82</v>
      </c>
      <c r="H1086" s="14">
        <f t="shared" si="112"/>
        <v>1453382</v>
      </c>
      <c r="I1086" s="14">
        <f>IF(F1086="GHS",H1086,H1086*Assumptions!$B$4)</f>
        <v>15696525.600000001</v>
      </c>
      <c r="J1086" s="15" t="str">
        <f>INDEX(Assumptions!$B$8:$B$12,MATCH(B1086,Assumptions!$A$8:$A$12,0))</f>
        <v>Fair Value Less Costs to Sell</v>
      </c>
      <c r="K1086" s="16">
        <f>G1086/(1-INDEX(Assumptions!$D$8:$D$12,MATCH(B1086,Assumptions!$A$8:$A$12,0)))</f>
        <v>16515.704545454544</v>
      </c>
      <c r="L1086" s="16">
        <f t="shared" si="113"/>
        <v>436.01459999999997</v>
      </c>
      <c r="M1086" s="16">
        <f t="shared" si="114"/>
        <v>825.7852272727273</v>
      </c>
      <c r="N1086" s="14">
        <f>E1086*(K1086-L1086-M1086)*IF(F1086="GHS",1,Assumptions!$B$4)</f>
        <v>16474217.095636364</v>
      </c>
      <c r="O1086" s="15">
        <f t="shared" ca="1" si="115"/>
        <v>130</v>
      </c>
      <c r="P1086" s="15" t="str">
        <f t="shared" ca="1" si="116"/>
        <v>91-180d</v>
      </c>
      <c r="Q1086" s="17">
        <f ca="1">IF(P1086="0-90d",0,IF(P1086="91-180d",INDEX(Assumptions!$F$8:$F$12,MATCH(B1086,Assumptions!$A$8:$A$12,0)),IF(P1086="181-365d",INDEX(Assumptions!$G$8:$G$12,MATCH(B1086,Assumptions!$A$8:$A$12,0)),INDEX(Assumptions!$H$8:$H$12,MATCH(B1086,Assumptions!$A$8:$A$12,0)))))</f>
        <v>0.02</v>
      </c>
      <c r="R1086" s="14">
        <f t="shared" ca="1" si="117"/>
        <v>313930.51200000005</v>
      </c>
      <c r="S1086" s="14">
        <f t="shared" ca="1" si="118"/>
        <v>15382595.088000001</v>
      </c>
      <c r="T1086" s="11" t="s">
        <v>25</v>
      </c>
      <c r="U1086" s="18" t="s">
        <v>26</v>
      </c>
    </row>
    <row r="1087" spans="1:21" ht="15" customHeight="1" x14ac:dyDescent="0.15">
      <c r="A1087" s="10" t="s">
        <v>1135</v>
      </c>
      <c r="B1087" s="11" t="s">
        <v>31</v>
      </c>
      <c r="C1087" s="11" t="s">
        <v>76</v>
      </c>
      <c r="D1087" s="12">
        <v>45783</v>
      </c>
      <c r="E1087" s="11">
        <v>516</v>
      </c>
      <c r="F1087" s="11" t="s">
        <v>33</v>
      </c>
      <c r="G1087" s="13">
        <v>2339.37</v>
      </c>
      <c r="H1087" s="14">
        <f t="shared" si="112"/>
        <v>1207114.92</v>
      </c>
      <c r="I1087" s="14">
        <f>IF(F1087="GHS",H1087,H1087*Assumptions!$B$4)</f>
        <v>1207114.92</v>
      </c>
      <c r="J1087" s="15" t="str">
        <f>INDEX(Assumptions!$B$8:$B$12,MATCH(B1087,Assumptions!$A$8:$A$12,0))</f>
        <v>Weighted Average</v>
      </c>
      <c r="K1087" s="16">
        <f>G1087/(1-INDEX(Assumptions!$D$8:$D$12,MATCH(B1087,Assumptions!$A$8:$A$12,0)))</f>
        <v>3249.125</v>
      </c>
      <c r="L1087" s="16">
        <f t="shared" si="113"/>
        <v>70.181100000000001</v>
      </c>
      <c r="M1087" s="16">
        <f t="shared" si="114"/>
        <v>162.45625000000001</v>
      </c>
      <c r="N1087" s="14">
        <f>E1087*(K1087-L1087-M1087)*IF(F1087="GHS",1,Assumptions!$B$4)</f>
        <v>1556507.6274000001</v>
      </c>
      <c r="O1087" s="15">
        <f t="shared" ca="1" si="115"/>
        <v>503</v>
      </c>
      <c r="P1087" s="15" t="str">
        <f t="shared" ca="1" si="116"/>
        <v>365d+</v>
      </c>
      <c r="Q1087" s="17">
        <f ca="1">IF(P1087="0-90d",0,IF(P1087="91-180d",INDEX(Assumptions!$F$8:$F$12,MATCH(B1087,Assumptions!$A$8:$A$12,0)),IF(P1087="181-365d",INDEX(Assumptions!$G$8:$G$12,MATCH(B1087,Assumptions!$A$8:$A$12,0)),INDEX(Assumptions!$H$8:$H$12,MATCH(B1087,Assumptions!$A$8:$A$12,0)))))</f>
        <v>0.6</v>
      </c>
      <c r="R1087" s="14">
        <f t="shared" ca="1" si="117"/>
        <v>724268.95199999993</v>
      </c>
      <c r="S1087" s="14">
        <f t="shared" ca="1" si="118"/>
        <v>482845.96799999999</v>
      </c>
      <c r="T1087" s="11" t="s">
        <v>25</v>
      </c>
      <c r="U1087" s="18" t="s">
        <v>26</v>
      </c>
    </row>
    <row r="1088" spans="1:21" ht="15" customHeight="1" x14ac:dyDescent="0.15">
      <c r="A1088" s="10" t="s">
        <v>1136</v>
      </c>
      <c r="B1088" s="11" t="s">
        <v>46</v>
      </c>
      <c r="C1088" s="11" t="s">
        <v>47</v>
      </c>
      <c r="D1088" s="12">
        <v>45952</v>
      </c>
      <c r="E1088" s="11">
        <v>647</v>
      </c>
      <c r="F1088" s="11" t="s">
        <v>33</v>
      </c>
      <c r="G1088" s="13">
        <v>692691.17</v>
      </c>
      <c r="H1088" s="14">
        <f t="shared" si="112"/>
        <v>448171186.99000001</v>
      </c>
      <c r="I1088" s="14">
        <f>IF(F1088="GHS",H1088,H1088*Assumptions!$B$4)</f>
        <v>448171186.99000001</v>
      </c>
      <c r="J1088" s="15" t="str">
        <f>INDEX(Assumptions!$B$8:$B$12,MATCH(B1088,Assumptions!$A$8:$A$12,0))</f>
        <v>Specific Identification</v>
      </c>
      <c r="K1088" s="16">
        <f>G1088/(1-INDEX(Assumptions!$D$8:$D$12,MATCH(B1088,Assumptions!$A$8:$A$12,0)))</f>
        <v>888065.60256410262</v>
      </c>
      <c r="L1088" s="16">
        <f t="shared" si="113"/>
        <v>20780.735100000002</v>
      </c>
      <c r="M1088" s="16">
        <f t="shared" si="114"/>
        <v>44403.280128205137</v>
      </c>
      <c r="N1088" s="14">
        <f>E1088*(K1088-L1088-M1088)*IF(F1088="GHS",1,Assumptions!$B$4)</f>
        <v>532404387.0063256</v>
      </c>
      <c r="O1088" s="15">
        <f t="shared" ca="1" si="115"/>
        <v>334</v>
      </c>
      <c r="P1088" s="15" t="str">
        <f t="shared" ca="1" si="116"/>
        <v>181-365d</v>
      </c>
      <c r="Q1088" s="17">
        <f ca="1">IF(P1088="0-90d",0,IF(P1088="91-180d",INDEX(Assumptions!$F$8:$F$12,MATCH(B1088,Assumptions!$A$8:$A$12,0)),IF(P1088="181-365d",INDEX(Assumptions!$G$8:$G$12,MATCH(B1088,Assumptions!$A$8:$A$12,0)),INDEX(Assumptions!$H$8:$H$12,MATCH(B1088,Assumptions!$A$8:$A$12,0)))))</f>
        <v>0.05</v>
      </c>
      <c r="R1088" s="14">
        <f t="shared" ca="1" si="117"/>
        <v>22408559.3495</v>
      </c>
      <c r="S1088" s="14">
        <f t="shared" ca="1" si="118"/>
        <v>425762627.64050001</v>
      </c>
      <c r="T1088" s="11" t="s">
        <v>25</v>
      </c>
      <c r="U1088" s="18" t="s">
        <v>26</v>
      </c>
    </row>
    <row r="1089" spans="1:21" ht="15" customHeight="1" x14ac:dyDescent="0.15">
      <c r="A1089" s="10" t="s">
        <v>1137</v>
      </c>
      <c r="B1089" s="11" t="s">
        <v>22</v>
      </c>
      <c r="C1089" s="11" t="s">
        <v>61</v>
      </c>
      <c r="D1089" s="12">
        <v>46117</v>
      </c>
      <c r="E1089" s="11">
        <v>204</v>
      </c>
      <c r="F1089" s="11" t="s">
        <v>24</v>
      </c>
      <c r="G1089" s="13">
        <v>33694.68</v>
      </c>
      <c r="H1089" s="14">
        <f t="shared" si="112"/>
        <v>6873714.7199999997</v>
      </c>
      <c r="I1089" s="14">
        <f>IF(F1089="GHS",H1089,H1089*Assumptions!$B$4)</f>
        <v>74236118.975999996</v>
      </c>
      <c r="J1089" s="15" t="str">
        <f>INDEX(Assumptions!$B$8:$B$12,MATCH(B1089,Assumptions!$A$8:$A$12,0))</f>
        <v>FIFO</v>
      </c>
      <c r="K1089" s="16">
        <f>G1089/(1-INDEX(Assumptions!$D$8:$D$12,MATCH(B1089,Assumptions!$A$8:$A$12,0)))</f>
        <v>41091.073170731703</v>
      </c>
      <c r="L1089" s="16">
        <f t="shared" si="113"/>
        <v>1010.8403999999999</v>
      </c>
      <c r="M1089" s="16">
        <f t="shared" si="114"/>
        <v>2054.5536585365853</v>
      </c>
      <c r="N1089" s="14">
        <f>E1089*(K1089-L1089-M1089)*IF(F1089="GHS",1,Assumptions!$B$4)</f>
        <v>83778176.219988286</v>
      </c>
      <c r="O1089" s="15">
        <f t="shared" ca="1" si="115"/>
        <v>169</v>
      </c>
      <c r="P1089" s="15" t="str">
        <f t="shared" ca="1" si="116"/>
        <v>91-180d</v>
      </c>
      <c r="Q1089" s="17">
        <f ca="1">IF(P1089="0-90d",0,IF(P1089="91-180d",INDEX(Assumptions!$F$8:$F$12,MATCH(B1089,Assumptions!$A$8:$A$12,0)),IF(P1089="181-365d",INDEX(Assumptions!$G$8:$G$12,MATCH(B1089,Assumptions!$A$8:$A$12,0)),INDEX(Assumptions!$H$8:$H$12,MATCH(B1089,Assumptions!$A$8:$A$12,0)))))</f>
        <v>0.03</v>
      </c>
      <c r="R1089" s="14">
        <f t="shared" ca="1" si="117"/>
        <v>2227083.5692799999</v>
      </c>
      <c r="S1089" s="14">
        <f t="shared" si="118"/>
        <v>0</v>
      </c>
      <c r="T1089" s="11" t="s">
        <v>39</v>
      </c>
      <c r="U1089" s="18" t="s">
        <v>26</v>
      </c>
    </row>
    <row r="1090" spans="1:21" ht="15" customHeight="1" x14ac:dyDescent="0.15">
      <c r="A1090" s="10" t="s">
        <v>1138</v>
      </c>
      <c r="B1090" s="11" t="s">
        <v>28</v>
      </c>
      <c r="C1090" s="11" t="s">
        <v>55</v>
      </c>
      <c r="D1090" s="12">
        <v>45947</v>
      </c>
      <c r="E1090" s="11">
        <v>2418</v>
      </c>
      <c r="F1090" s="11" t="s">
        <v>24</v>
      </c>
      <c r="G1090" s="13">
        <v>8730.33</v>
      </c>
      <c r="H1090" s="14">
        <f t="shared" ref="H1090:H1153" si="119">E1090*G1090</f>
        <v>21109937.940000001</v>
      </c>
      <c r="I1090" s="14">
        <f>IF(F1090="GHS",H1090,H1090*Assumptions!$B$4)</f>
        <v>227987329.75200003</v>
      </c>
      <c r="J1090" s="15" t="str">
        <f>INDEX(Assumptions!$B$8:$B$12,MATCH(B1090,Assumptions!$A$8:$A$12,0))</f>
        <v>Fair Value Less Costs to Sell</v>
      </c>
      <c r="K1090" s="16">
        <f>G1090/(1-INDEX(Assumptions!$D$8:$D$12,MATCH(B1090,Assumptions!$A$8:$A$12,0)))</f>
        <v>9920.829545454546</v>
      </c>
      <c r="L1090" s="16">
        <f t="shared" ref="L1090:L1153" si="120">G1090*0.03</f>
        <v>261.90989999999999</v>
      </c>
      <c r="M1090" s="16">
        <f t="shared" ref="M1090:M1153" si="121">K1090*0.05</f>
        <v>496.04147727272732</v>
      </c>
      <c r="N1090" s="14">
        <f>E1090*(K1090-L1090-M1090)*IF(F1090="GHS",1,Assumptions!$B$4)</f>
        <v>239283065.63516727</v>
      </c>
      <c r="O1090" s="15">
        <f t="shared" ref="O1090:O1153" ca="1" si="122">TODAY()-D1090</f>
        <v>339</v>
      </c>
      <c r="P1090" s="15" t="str">
        <f t="shared" ref="P1090:P1153" ca="1" si="123">IF(O1090&lt;=90,"0-90d",IF(O1090&lt;=180,"91-180d",IF(O1090&lt;=365,"181-365d","365d+")))</f>
        <v>181-365d</v>
      </c>
      <c r="Q1090" s="17">
        <f ca="1">IF(P1090="0-90d",0,IF(P1090="91-180d",INDEX(Assumptions!$F$8:$F$12,MATCH(B1090,Assumptions!$A$8:$A$12,0)),IF(P1090="181-365d",INDEX(Assumptions!$G$8:$G$12,MATCH(B1090,Assumptions!$A$8:$A$12,0)),INDEX(Assumptions!$H$8:$H$12,MATCH(B1090,Assumptions!$A$8:$A$12,0)))))</f>
        <v>0.1</v>
      </c>
      <c r="R1090" s="14">
        <f t="shared" ref="R1090:R1153" ca="1" si="124">I1090*Q1090</f>
        <v>22798732.975200005</v>
      </c>
      <c r="S1090" s="14">
        <f t="shared" ref="S1090:S1153" ca="1" si="125">IF(T1090="Held on Consignment (Not Owned)",0,MIN(I1090-R1090,N1090))</f>
        <v>205188596.77680004</v>
      </c>
      <c r="T1090" s="11" t="s">
        <v>25</v>
      </c>
      <c r="U1090" s="18" t="s">
        <v>26</v>
      </c>
    </row>
    <row r="1091" spans="1:21" ht="15" customHeight="1" x14ac:dyDescent="0.15">
      <c r="A1091" s="10" t="s">
        <v>1139</v>
      </c>
      <c r="B1091" s="11" t="s">
        <v>28</v>
      </c>
      <c r="C1091" s="11" t="s">
        <v>55</v>
      </c>
      <c r="D1091" s="12">
        <v>46207</v>
      </c>
      <c r="E1091" s="11">
        <v>1467</v>
      </c>
      <c r="F1091" s="11" t="s">
        <v>24</v>
      </c>
      <c r="G1091" s="13">
        <v>5602.81</v>
      </c>
      <c r="H1091" s="14">
        <f t="shared" si="119"/>
        <v>8219322.2700000005</v>
      </c>
      <c r="I1091" s="14">
        <f>IF(F1091="GHS",H1091,H1091*Assumptions!$B$4)</f>
        <v>88768680.516000018</v>
      </c>
      <c r="J1091" s="15" t="str">
        <f>INDEX(Assumptions!$B$8:$B$12,MATCH(B1091,Assumptions!$A$8:$A$12,0))</f>
        <v>Fair Value Less Costs to Sell</v>
      </c>
      <c r="K1091" s="16">
        <f>G1091/(1-INDEX(Assumptions!$D$8:$D$12,MATCH(B1091,Assumptions!$A$8:$A$12,0)))</f>
        <v>6366.829545454546</v>
      </c>
      <c r="L1091" s="16">
        <f t="shared" si="120"/>
        <v>168.08430000000001</v>
      </c>
      <c r="M1091" s="16">
        <f t="shared" si="121"/>
        <v>318.34147727272733</v>
      </c>
      <c r="N1091" s="14">
        <f>E1091*(K1091-L1091-M1091)*IF(F1091="GHS",1,Assumptions!$B$4)</f>
        <v>93166765.141565472</v>
      </c>
      <c r="O1091" s="15">
        <f t="shared" ca="1" si="122"/>
        <v>79</v>
      </c>
      <c r="P1091" s="15" t="str">
        <f t="shared" ca="1" si="123"/>
        <v>0-90d</v>
      </c>
      <c r="Q1091" s="17">
        <f ca="1">IF(P1091="0-90d",0,IF(P1091="91-180d",INDEX(Assumptions!$F$8:$F$12,MATCH(B1091,Assumptions!$A$8:$A$12,0)),IF(P1091="181-365d",INDEX(Assumptions!$G$8:$G$12,MATCH(B1091,Assumptions!$A$8:$A$12,0)),INDEX(Assumptions!$H$8:$H$12,MATCH(B1091,Assumptions!$A$8:$A$12,0)))))</f>
        <v>0</v>
      </c>
      <c r="R1091" s="14">
        <f t="shared" ca="1" si="124"/>
        <v>0</v>
      </c>
      <c r="S1091" s="14">
        <f t="shared" ca="1" si="125"/>
        <v>88768680.516000018</v>
      </c>
      <c r="T1091" s="11" t="s">
        <v>25</v>
      </c>
      <c r="U1091" s="18" t="s">
        <v>36</v>
      </c>
    </row>
    <row r="1092" spans="1:21" ht="15" customHeight="1" x14ac:dyDescent="0.15">
      <c r="A1092" s="10" t="s">
        <v>1140</v>
      </c>
      <c r="B1092" s="11" t="s">
        <v>31</v>
      </c>
      <c r="C1092" s="11" t="s">
        <v>76</v>
      </c>
      <c r="D1092" s="12">
        <v>45997</v>
      </c>
      <c r="E1092" s="11">
        <v>1350</v>
      </c>
      <c r="F1092" s="11" t="s">
        <v>33</v>
      </c>
      <c r="G1092" s="13">
        <v>862.46</v>
      </c>
      <c r="H1092" s="14">
        <f t="shared" si="119"/>
        <v>1164321</v>
      </c>
      <c r="I1092" s="14">
        <f>IF(F1092="GHS",H1092,H1092*Assumptions!$B$4)</f>
        <v>1164321</v>
      </c>
      <c r="J1092" s="15" t="str">
        <f>INDEX(Assumptions!$B$8:$B$12,MATCH(B1092,Assumptions!$A$8:$A$12,0))</f>
        <v>Weighted Average</v>
      </c>
      <c r="K1092" s="16">
        <f>G1092/(1-INDEX(Assumptions!$D$8:$D$12,MATCH(B1092,Assumptions!$A$8:$A$12,0)))</f>
        <v>1197.8611111111113</v>
      </c>
      <c r="L1092" s="16">
        <f t="shared" si="120"/>
        <v>25.873799999999999</v>
      </c>
      <c r="M1092" s="16">
        <f t="shared" si="121"/>
        <v>59.89305555555557</v>
      </c>
      <c r="N1092" s="14">
        <f>E1092*(K1092-L1092-M1092)*IF(F1092="GHS",1,Assumptions!$B$4)</f>
        <v>1501327.2450000001</v>
      </c>
      <c r="O1092" s="15">
        <f t="shared" ca="1" si="122"/>
        <v>289</v>
      </c>
      <c r="P1092" s="15" t="str">
        <f t="shared" ca="1" si="123"/>
        <v>181-365d</v>
      </c>
      <c r="Q1092" s="17">
        <f ca="1">IF(P1092="0-90d",0,IF(P1092="91-180d",INDEX(Assumptions!$F$8:$F$12,MATCH(B1092,Assumptions!$A$8:$A$12,0)),IF(P1092="181-365d",INDEX(Assumptions!$G$8:$G$12,MATCH(B1092,Assumptions!$A$8:$A$12,0)),INDEX(Assumptions!$H$8:$H$12,MATCH(B1092,Assumptions!$A$8:$A$12,0)))))</f>
        <v>0.2</v>
      </c>
      <c r="R1092" s="14">
        <f t="shared" ca="1" si="124"/>
        <v>232864.2</v>
      </c>
      <c r="S1092" s="14">
        <f t="shared" ca="1" si="125"/>
        <v>931456.8</v>
      </c>
      <c r="T1092" s="11" t="s">
        <v>25</v>
      </c>
      <c r="U1092" s="18" t="s">
        <v>26</v>
      </c>
    </row>
    <row r="1093" spans="1:21" ht="15" customHeight="1" x14ac:dyDescent="0.15">
      <c r="A1093" s="10" t="s">
        <v>1141</v>
      </c>
      <c r="B1093" s="11" t="s">
        <v>46</v>
      </c>
      <c r="C1093" s="11" t="s">
        <v>47</v>
      </c>
      <c r="D1093" s="12">
        <v>46014</v>
      </c>
      <c r="E1093" s="11">
        <v>207</v>
      </c>
      <c r="F1093" s="11" t="s">
        <v>33</v>
      </c>
      <c r="G1093" s="13">
        <v>657830.6</v>
      </c>
      <c r="H1093" s="14">
        <f t="shared" si="119"/>
        <v>136170934.19999999</v>
      </c>
      <c r="I1093" s="14">
        <f>IF(F1093="GHS",H1093,H1093*Assumptions!$B$4)</f>
        <v>136170934.19999999</v>
      </c>
      <c r="J1093" s="15" t="str">
        <f>INDEX(Assumptions!$B$8:$B$12,MATCH(B1093,Assumptions!$A$8:$A$12,0))</f>
        <v>Specific Identification</v>
      </c>
      <c r="K1093" s="16">
        <f>G1093/(1-INDEX(Assumptions!$D$8:$D$12,MATCH(B1093,Assumptions!$A$8:$A$12,0)))</f>
        <v>843372.56410256401</v>
      </c>
      <c r="L1093" s="16">
        <f t="shared" si="120"/>
        <v>19734.917999999998</v>
      </c>
      <c r="M1093" s="16">
        <f t="shared" si="121"/>
        <v>42168.628205128203</v>
      </c>
      <c r="N1093" s="14">
        <f>E1093*(K1093-L1093-M1093)*IF(F1093="GHS",1,Assumptions!$B$4)</f>
        <v>161764086.70476922</v>
      </c>
      <c r="O1093" s="15">
        <f t="shared" ca="1" si="122"/>
        <v>272</v>
      </c>
      <c r="P1093" s="15" t="str">
        <f t="shared" ca="1" si="123"/>
        <v>181-365d</v>
      </c>
      <c r="Q1093" s="17">
        <f ca="1">IF(P1093="0-90d",0,IF(P1093="91-180d",INDEX(Assumptions!$F$8:$F$12,MATCH(B1093,Assumptions!$A$8:$A$12,0)),IF(P1093="181-365d",INDEX(Assumptions!$G$8:$G$12,MATCH(B1093,Assumptions!$A$8:$A$12,0)),INDEX(Assumptions!$H$8:$H$12,MATCH(B1093,Assumptions!$A$8:$A$12,0)))))</f>
        <v>0.05</v>
      </c>
      <c r="R1093" s="14">
        <f t="shared" ca="1" si="124"/>
        <v>6808546.71</v>
      </c>
      <c r="S1093" s="14">
        <f t="shared" ca="1" si="125"/>
        <v>129362387.48999999</v>
      </c>
      <c r="T1093" s="11" t="s">
        <v>25</v>
      </c>
      <c r="U1093" s="18" t="s">
        <v>36</v>
      </c>
    </row>
    <row r="1094" spans="1:21" ht="15" customHeight="1" x14ac:dyDescent="0.15">
      <c r="A1094" s="10" t="s">
        <v>1142</v>
      </c>
      <c r="B1094" s="11" t="s">
        <v>31</v>
      </c>
      <c r="C1094" s="11" t="s">
        <v>63</v>
      </c>
      <c r="D1094" s="12">
        <v>46047</v>
      </c>
      <c r="E1094" s="11">
        <v>401</v>
      </c>
      <c r="F1094" s="11" t="s">
        <v>33</v>
      </c>
      <c r="G1094" s="13">
        <v>947.51</v>
      </c>
      <c r="H1094" s="14">
        <f t="shared" si="119"/>
        <v>379951.51</v>
      </c>
      <c r="I1094" s="14">
        <f>IF(F1094="GHS",H1094,H1094*Assumptions!$B$4)</f>
        <v>379951.51</v>
      </c>
      <c r="J1094" s="15" t="str">
        <f>INDEX(Assumptions!$B$8:$B$12,MATCH(B1094,Assumptions!$A$8:$A$12,0))</f>
        <v>Weighted Average</v>
      </c>
      <c r="K1094" s="16">
        <f>G1094/(1-INDEX(Assumptions!$D$8:$D$12,MATCH(B1094,Assumptions!$A$8:$A$12,0)))</f>
        <v>1315.9861111111111</v>
      </c>
      <c r="L1094" s="16">
        <f t="shared" si="120"/>
        <v>28.4253</v>
      </c>
      <c r="M1094" s="16">
        <f t="shared" si="121"/>
        <v>65.799305555555563</v>
      </c>
      <c r="N1094" s="14">
        <f>E1094*(K1094-L1094-M1094)*IF(F1094="GHS",1,Assumptions!$B$4)</f>
        <v>489926.36372777773</v>
      </c>
      <c r="O1094" s="15">
        <f t="shared" ca="1" si="122"/>
        <v>239</v>
      </c>
      <c r="P1094" s="15" t="str">
        <f t="shared" ca="1" si="123"/>
        <v>181-365d</v>
      </c>
      <c r="Q1094" s="17">
        <f ca="1">IF(P1094="0-90d",0,IF(P1094="91-180d",INDEX(Assumptions!$F$8:$F$12,MATCH(B1094,Assumptions!$A$8:$A$12,0)),IF(P1094="181-365d",INDEX(Assumptions!$G$8:$G$12,MATCH(B1094,Assumptions!$A$8:$A$12,0)),INDEX(Assumptions!$H$8:$H$12,MATCH(B1094,Assumptions!$A$8:$A$12,0)))))</f>
        <v>0.2</v>
      </c>
      <c r="R1094" s="14">
        <f t="shared" ca="1" si="124"/>
        <v>75990.302000000011</v>
      </c>
      <c r="S1094" s="14">
        <f t="shared" ca="1" si="125"/>
        <v>303961.20799999998</v>
      </c>
      <c r="T1094" s="11" t="s">
        <v>25</v>
      </c>
      <c r="U1094" s="18" t="s">
        <v>26</v>
      </c>
    </row>
    <row r="1095" spans="1:21" ht="15" customHeight="1" x14ac:dyDescent="0.15">
      <c r="A1095" s="10" t="s">
        <v>1143</v>
      </c>
      <c r="B1095" s="11" t="s">
        <v>31</v>
      </c>
      <c r="C1095" s="11" t="s">
        <v>63</v>
      </c>
      <c r="D1095" s="12">
        <v>45895</v>
      </c>
      <c r="E1095" s="11">
        <v>3020</v>
      </c>
      <c r="F1095" s="11" t="s">
        <v>33</v>
      </c>
      <c r="G1095" s="13">
        <v>1551.63</v>
      </c>
      <c r="H1095" s="14">
        <f t="shared" si="119"/>
        <v>4685922.6000000006</v>
      </c>
      <c r="I1095" s="14">
        <f>IF(F1095="GHS",H1095,H1095*Assumptions!$B$4)</f>
        <v>4685922.6000000006</v>
      </c>
      <c r="J1095" s="15" t="str">
        <f>INDEX(Assumptions!$B$8:$B$12,MATCH(B1095,Assumptions!$A$8:$A$12,0))</f>
        <v>Weighted Average</v>
      </c>
      <c r="K1095" s="16">
        <f>G1095/(1-INDEX(Assumptions!$D$8:$D$12,MATCH(B1095,Assumptions!$A$8:$A$12,0)))</f>
        <v>2155.041666666667</v>
      </c>
      <c r="L1095" s="16">
        <f t="shared" si="120"/>
        <v>46.548900000000003</v>
      </c>
      <c r="M1095" s="16">
        <f t="shared" si="121"/>
        <v>107.75208333333336</v>
      </c>
      <c r="N1095" s="14">
        <f>E1095*(K1095-L1095-M1095)*IF(F1095="GHS",1,Assumptions!$B$4)</f>
        <v>6042236.8636666685</v>
      </c>
      <c r="O1095" s="15">
        <f t="shared" ca="1" si="122"/>
        <v>391</v>
      </c>
      <c r="P1095" s="15" t="str">
        <f t="shared" ca="1" si="123"/>
        <v>365d+</v>
      </c>
      <c r="Q1095" s="17">
        <f ca="1">IF(P1095="0-90d",0,IF(P1095="91-180d",INDEX(Assumptions!$F$8:$F$12,MATCH(B1095,Assumptions!$A$8:$A$12,0)),IF(P1095="181-365d",INDEX(Assumptions!$G$8:$G$12,MATCH(B1095,Assumptions!$A$8:$A$12,0)),INDEX(Assumptions!$H$8:$H$12,MATCH(B1095,Assumptions!$A$8:$A$12,0)))))</f>
        <v>0.6</v>
      </c>
      <c r="R1095" s="14">
        <f t="shared" ca="1" si="124"/>
        <v>2811553.56</v>
      </c>
      <c r="S1095" s="14">
        <f t="shared" ca="1" si="125"/>
        <v>1874369.0400000005</v>
      </c>
      <c r="T1095" s="11" t="s">
        <v>25</v>
      </c>
      <c r="U1095" s="18" t="s">
        <v>36</v>
      </c>
    </row>
    <row r="1096" spans="1:21" ht="15" customHeight="1" x14ac:dyDescent="0.15">
      <c r="A1096" s="10" t="s">
        <v>1144</v>
      </c>
      <c r="B1096" s="11" t="s">
        <v>28</v>
      </c>
      <c r="C1096" s="11" t="s">
        <v>38</v>
      </c>
      <c r="D1096" s="12">
        <v>46138</v>
      </c>
      <c r="E1096" s="11">
        <v>2059</v>
      </c>
      <c r="F1096" s="11" t="s">
        <v>24</v>
      </c>
      <c r="G1096" s="13">
        <v>4389.74</v>
      </c>
      <c r="H1096" s="14">
        <f t="shared" si="119"/>
        <v>9038474.6600000001</v>
      </c>
      <c r="I1096" s="14">
        <f>IF(F1096="GHS",H1096,H1096*Assumptions!$B$4)</f>
        <v>97615526.328000009</v>
      </c>
      <c r="J1096" s="15" t="str">
        <f>INDEX(Assumptions!$B$8:$B$12,MATCH(B1096,Assumptions!$A$8:$A$12,0))</f>
        <v>Fair Value Less Costs to Sell</v>
      </c>
      <c r="K1096" s="16">
        <f>G1096/(1-INDEX(Assumptions!$D$8:$D$12,MATCH(B1096,Assumptions!$A$8:$A$12,0)))</f>
        <v>4988.340909090909</v>
      </c>
      <c r="L1096" s="16">
        <f t="shared" si="120"/>
        <v>131.69219999999999</v>
      </c>
      <c r="M1096" s="16">
        <f t="shared" si="121"/>
        <v>249.41704545454547</v>
      </c>
      <c r="N1096" s="14">
        <f>E1096*(K1096-L1096-M1096)*IF(F1096="GHS",1,Assumptions!$B$4)</f>
        <v>102451931.95061454</v>
      </c>
      <c r="O1096" s="15">
        <f t="shared" ca="1" si="122"/>
        <v>148</v>
      </c>
      <c r="P1096" s="15" t="str">
        <f t="shared" ca="1" si="123"/>
        <v>91-180d</v>
      </c>
      <c r="Q1096" s="17">
        <f ca="1">IF(P1096="0-90d",0,IF(P1096="91-180d",INDEX(Assumptions!$F$8:$F$12,MATCH(B1096,Assumptions!$A$8:$A$12,0)),IF(P1096="181-365d",INDEX(Assumptions!$G$8:$G$12,MATCH(B1096,Assumptions!$A$8:$A$12,0)),INDEX(Assumptions!$H$8:$H$12,MATCH(B1096,Assumptions!$A$8:$A$12,0)))))</f>
        <v>0.02</v>
      </c>
      <c r="R1096" s="14">
        <f t="shared" ca="1" si="124"/>
        <v>1952310.5265600001</v>
      </c>
      <c r="S1096" s="14">
        <f t="shared" ca="1" si="125"/>
        <v>95663215.801440015</v>
      </c>
      <c r="T1096" s="11" t="s">
        <v>25</v>
      </c>
      <c r="U1096" s="18" t="s">
        <v>36</v>
      </c>
    </row>
    <row r="1097" spans="1:21" ht="15" customHeight="1" x14ac:dyDescent="0.15">
      <c r="A1097" s="10" t="s">
        <v>1145</v>
      </c>
      <c r="B1097" s="11" t="s">
        <v>46</v>
      </c>
      <c r="C1097" s="11" t="s">
        <v>52</v>
      </c>
      <c r="D1097" s="12">
        <v>45969</v>
      </c>
      <c r="E1097" s="11">
        <v>3775</v>
      </c>
      <c r="F1097" s="11" t="s">
        <v>33</v>
      </c>
      <c r="G1097" s="13">
        <v>415399.69</v>
      </c>
      <c r="H1097" s="14">
        <f t="shared" si="119"/>
        <v>1568133829.75</v>
      </c>
      <c r="I1097" s="14">
        <f>IF(F1097="GHS",H1097,H1097*Assumptions!$B$4)</f>
        <v>1568133829.75</v>
      </c>
      <c r="J1097" s="15" t="str">
        <f>INDEX(Assumptions!$B$8:$B$12,MATCH(B1097,Assumptions!$A$8:$A$12,0))</f>
        <v>Specific Identification</v>
      </c>
      <c r="K1097" s="16">
        <f>G1097/(1-INDEX(Assumptions!$D$8:$D$12,MATCH(B1097,Assumptions!$A$8:$A$12,0)))</f>
        <v>532563.70512820513</v>
      </c>
      <c r="L1097" s="16">
        <f t="shared" si="120"/>
        <v>12461.9907</v>
      </c>
      <c r="M1097" s="16">
        <f t="shared" si="121"/>
        <v>26628.185256410259</v>
      </c>
      <c r="N1097" s="14">
        <f>E1097*(K1097-L1097-M1097)*IF(F1097="GHS",1,Assumptions!$B$4)</f>
        <v>1862862572.6235254</v>
      </c>
      <c r="O1097" s="15">
        <f t="shared" ca="1" si="122"/>
        <v>317</v>
      </c>
      <c r="P1097" s="15" t="str">
        <f t="shared" ca="1" si="123"/>
        <v>181-365d</v>
      </c>
      <c r="Q1097" s="17">
        <f ca="1">IF(P1097="0-90d",0,IF(P1097="91-180d",INDEX(Assumptions!$F$8:$F$12,MATCH(B1097,Assumptions!$A$8:$A$12,0)),IF(P1097="181-365d",INDEX(Assumptions!$G$8:$G$12,MATCH(B1097,Assumptions!$A$8:$A$12,0)),INDEX(Assumptions!$H$8:$H$12,MATCH(B1097,Assumptions!$A$8:$A$12,0)))))</f>
        <v>0.05</v>
      </c>
      <c r="R1097" s="14">
        <f t="shared" ca="1" si="124"/>
        <v>78406691.487499997</v>
      </c>
      <c r="S1097" s="14">
        <f t="shared" ca="1" si="125"/>
        <v>1489727138.2625</v>
      </c>
      <c r="T1097" s="11" t="s">
        <v>25</v>
      </c>
      <c r="U1097" s="18" t="s">
        <v>36</v>
      </c>
    </row>
    <row r="1098" spans="1:21" ht="15" customHeight="1" x14ac:dyDescent="0.15">
      <c r="A1098" s="10" t="s">
        <v>1146</v>
      </c>
      <c r="B1098" s="11" t="s">
        <v>46</v>
      </c>
      <c r="C1098" s="11" t="s">
        <v>47</v>
      </c>
      <c r="D1098" s="12">
        <v>45922</v>
      </c>
      <c r="E1098" s="11">
        <v>3074</v>
      </c>
      <c r="F1098" s="11" t="s">
        <v>33</v>
      </c>
      <c r="G1098" s="13">
        <v>607130.81999999995</v>
      </c>
      <c r="H1098" s="14">
        <f t="shared" si="119"/>
        <v>1866320140.6799998</v>
      </c>
      <c r="I1098" s="14">
        <f>IF(F1098="GHS",H1098,H1098*Assumptions!$B$4)</f>
        <v>1866320140.6799998</v>
      </c>
      <c r="J1098" s="15" t="str">
        <f>INDEX(Assumptions!$B$8:$B$12,MATCH(B1098,Assumptions!$A$8:$A$12,0))</f>
        <v>Specific Identification</v>
      </c>
      <c r="K1098" s="16">
        <f>G1098/(1-INDEX(Assumptions!$D$8:$D$12,MATCH(B1098,Assumptions!$A$8:$A$12,0)))</f>
        <v>778372.84615384601</v>
      </c>
      <c r="L1098" s="16">
        <f t="shared" si="120"/>
        <v>18213.924599999998</v>
      </c>
      <c r="M1098" s="16">
        <f t="shared" si="121"/>
        <v>38918.642307692302</v>
      </c>
      <c r="N1098" s="14">
        <f>E1098*(K1098-L1098-M1098)*IF(F1098="GHS",1,Assumptions!$B$4)</f>
        <v>2217092618.4026766</v>
      </c>
      <c r="O1098" s="15">
        <f t="shared" ca="1" si="122"/>
        <v>364</v>
      </c>
      <c r="P1098" s="15" t="str">
        <f t="shared" ca="1" si="123"/>
        <v>181-365d</v>
      </c>
      <c r="Q1098" s="17">
        <f ca="1">IF(P1098="0-90d",0,IF(P1098="91-180d",INDEX(Assumptions!$F$8:$F$12,MATCH(B1098,Assumptions!$A$8:$A$12,0)),IF(P1098="181-365d",INDEX(Assumptions!$G$8:$G$12,MATCH(B1098,Assumptions!$A$8:$A$12,0)),INDEX(Assumptions!$H$8:$H$12,MATCH(B1098,Assumptions!$A$8:$A$12,0)))))</f>
        <v>0.05</v>
      </c>
      <c r="R1098" s="14">
        <f t="shared" ca="1" si="124"/>
        <v>93316007.033999994</v>
      </c>
      <c r="S1098" s="14">
        <f t="shared" ca="1" si="125"/>
        <v>1773004133.6459999</v>
      </c>
      <c r="T1098" s="11" t="s">
        <v>25</v>
      </c>
      <c r="U1098" s="18" t="s">
        <v>26</v>
      </c>
    </row>
    <row r="1099" spans="1:21" ht="15" customHeight="1" x14ac:dyDescent="0.15">
      <c r="A1099" s="10" t="s">
        <v>1147</v>
      </c>
      <c r="B1099" s="11" t="s">
        <v>46</v>
      </c>
      <c r="C1099" s="11" t="s">
        <v>119</v>
      </c>
      <c r="D1099" s="12">
        <v>45841</v>
      </c>
      <c r="E1099" s="11">
        <v>3572</v>
      </c>
      <c r="F1099" s="11" t="s">
        <v>33</v>
      </c>
      <c r="G1099" s="13">
        <v>408043.49</v>
      </c>
      <c r="H1099" s="14">
        <f t="shared" si="119"/>
        <v>1457531346.28</v>
      </c>
      <c r="I1099" s="14">
        <f>IF(F1099="GHS",H1099,H1099*Assumptions!$B$4)</f>
        <v>1457531346.28</v>
      </c>
      <c r="J1099" s="15" t="str">
        <f>INDEX(Assumptions!$B$8:$B$12,MATCH(B1099,Assumptions!$A$8:$A$12,0))</f>
        <v>Specific Identification</v>
      </c>
      <c r="K1099" s="16">
        <f>G1099/(1-INDEX(Assumptions!$D$8:$D$12,MATCH(B1099,Assumptions!$A$8:$A$12,0)))</f>
        <v>523132.67948717944</v>
      </c>
      <c r="L1099" s="16">
        <f t="shared" si="120"/>
        <v>12241.304699999999</v>
      </c>
      <c r="M1099" s="16">
        <f t="shared" si="121"/>
        <v>26156.633974358974</v>
      </c>
      <c r="N1099" s="14">
        <f>E1099*(K1099-L1099-M1099)*IF(F1099="GHS",1,Assumptions!$B$4)</f>
        <v>1731472494.1833949</v>
      </c>
      <c r="O1099" s="15">
        <f t="shared" ca="1" si="122"/>
        <v>445</v>
      </c>
      <c r="P1099" s="15" t="str">
        <f t="shared" ca="1" si="123"/>
        <v>365d+</v>
      </c>
      <c r="Q1099" s="17">
        <f ca="1">IF(P1099="0-90d",0,IF(P1099="91-180d",INDEX(Assumptions!$F$8:$F$12,MATCH(B1099,Assumptions!$A$8:$A$12,0)),IF(P1099="181-365d",INDEX(Assumptions!$G$8:$G$12,MATCH(B1099,Assumptions!$A$8:$A$12,0)),INDEX(Assumptions!$H$8:$H$12,MATCH(B1099,Assumptions!$A$8:$A$12,0)))))</f>
        <v>0.15</v>
      </c>
      <c r="R1099" s="14">
        <f t="shared" ca="1" si="124"/>
        <v>218629701.942</v>
      </c>
      <c r="S1099" s="14">
        <f t="shared" si="125"/>
        <v>0</v>
      </c>
      <c r="T1099" s="11" t="s">
        <v>39</v>
      </c>
      <c r="U1099" s="18" t="s">
        <v>26</v>
      </c>
    </row>
    <row r="1100" spans="1:21" ht="15" customHeight="1" x14ac:dyDescent="0.15">
      <c r="A1100" s="10" t="s">
        <v>1148</v>
      </c>
      <c r="B1100" s="11" t="s">
        <v>41</v>
      </c>
      <c r="C1100" s="11" t="s">
        <v>49</v>
      </c>
      <c r="D1100" s="12">
        <v>45930</v>
      </c>
      <c r="E1100" s="11">
        <v>4680</v>
      </c>
      <c r="F1100" s="11" t="s">
        <v>33</v>
      </c>
      <c r="G1100" s="13">
        <v>518.34</v>
      </c>
      <c r="H1100" s="14">
        <f t="shared" si="119"/>
        <v>2425831.2000000002</v>
      </c>
      <c r="I1100" s="14">
        <f>IF(F1100="GHS",H1100,H1100*Assumptions!$B$4)</f>
        <v>2425831.2000000002</v>
      </c>
      <c r="J1100" s="15" t="str">
        <f>INDEX(Assumptions!$B$8:$B$12,MATCH(B1100,Assumptions!$A$8:$A$12,0))</f>
        <v>Weighted Average</v>
      </c>
      <c r="K1100" s="16">
        <f>G1100/(1-INDEX(Assumptions!$D$8:$D$12,MATCH(B1100,Assumptions!$A$8:$A$12,0)))</f>
        <v>797.44615384615383</v>
      </c>
      <c r="L1100" s="16">
        <f t="shared" si="120"/>
        <v>15.5502</v>
      </c>
      <c r="M1100" s="16">
        <f t="shared" si="121"/>
        <v>39.872307692307693</v>
      </c>
      <c r="N1100" s="14">
        <f>E1100*(K1100-L1100-M1100)*IF(F1100="GHS",1,Assumptions!$B$4)</f>
        <v>3472670.6639999999</v>
      </c>
      <c r="O1100" s="15">
        <f t="shared" ca="1" si="122"/>
        <v>356</v>
      </c>
      <c r="P1100" s="15" t="str">
        <f t="shared" ca="1" si="123"/>
        <v>181-365d</v>
      </c>
      <c r="Q1100" s="17">
        <f ca="1">IF(P1100="0-90d",0,IF(P1100="91-180d",INDEX(Assumptions!$F$8:$F$12,MATCH(B1100,Assumptions!$A$8:$A$12,0)),IF(P1100="181-365d",INDEX(Assumptions!$G$8:$G$12,MATCH(B1100,Assumptions!$A$8:$A$12,0)),INDEX(Assumptions!$H$8:$H$12,MATCH(B1100,Assumptions!$A$8:$A$12,0)))))</f>
        <v>0.35</v>
      </c>
      <c r="R1100" s="14">
        <f t="shared" ca="1" si="124"/>
        <v>849040.92</v>
      </c>
      <c r="S1100" s="14">
        <f t="shared" ca="1" si="125"/>
        <v>1576790.2800000003</v>
      </c>
      <c r="T1100" s="11" t="s">
        <v>25</v>
      </c>
      <c r="U1100" s="18" t="s">
        <v>26</v>
      </c>
    </row>
    <row r="1101" spans="1:21" ht="15" customHeight="1" x14ac:dyDescent="0.15">
      <c r="A1101" s="10" t="s">
        <v>1149</v>
      </c>
      <c r="B1101" s="11" t="s">
        <v>31</v>
      </c>
      <c r="C1101" s="11" t="s">
        <v>76</v>
      </c>
      <c r="D1101" s="12">
        <v>45983</v>
      </c>
      <c r="E1101" s="11">
        <v>4164</v>
      </c>
      <c r="F1101" s="11" t="s">
        <v>33</v>
      </c>
      <c r="G1101" s="13">
        <v>8100</v>
      </c>
      <c r="H1101" s="14">
        <f t="shared" si="119"/>
        <v>33728400</v>
      </c>
      <c r="I1101" s="14">
        <f>IF(F1101="GHS",H1101,H1101*Assumptions!$B$4)</f>
        <v>33728400</v>
      </c>
      <c r="J1101" s="15" t="str">
        <f>INDEX(Assumptions!$B$8:$B$12,MATCH(B1101,Assumptions!$A$8:$A$12,0))</f>
        <v>Weighted Average</v>
      </c>
      <c r="K1101" s="16">
        <f>G1101/(1-INDEX(Assumptions!$D$8:$D$12,MATCH(B1101,Assumptions!$A$8:$A$12,0)))</f>
        <v>11250</v>
      </c>
      <c r="L1101" s="16">
        <f t="shared" si="120"/>
        <v>243</v>
      </c>
      <c r="M1101" s="16">
        <f t="shared" si="121"/>
        <v>562.5</v>
      </c>
      <c r="N1101" s="14">
        <f>E1101*(K1101-L1101-M1101)*IF(F1101="GHS",1,Assumptions!$B$4)</f>
        <v>43490898</v>
      </c>
      <c r="O1101" s="15">
        <f t="shared" ca="1" si="122"/>
        <v>303</v>
      </c>
      <c r="P1101" s="15" t="str">
        <f t="shared" ca="1" si="123"/>
        <v>181-365d</v>
      </c>
      <c r="Q1101" s="17">
        <f ca="1">IF(P1101="0-90d",0,IF(P1101="91-180d",INDEX(Assumptions!$F$8:$F$12,MATCH(B1101,Assumptions!$A$8:$A$12,0)),IF(P1101="181-365d",INDEX(Assumptions!$G$8:$G$12,MATCH(B1101,Assumptions!$A$8:$A$12,0)),INDEX(Assumptions!$H$8:$H$12,MATCH(B1101,Assumptions!$A$8:$A$12,0)))))</f>
        <v>0.2</v>
      </c>
      <c r="R1101" s="14">
        <f t="shared" ca="1" si="124"/>
        <v>6745680</v>
      </c>
      <c r="S1101" s="14">
        <f t="shared" ca="1" si="125"/>
        <v>26982720</v>
      </c>
      <c r="T1101" s="11" t="s">
        <v>25</v>
      </c>
      <c r="U1101" s="18" t="s">
        <v>26</v>
      </c>
    </row>
    <row r="1102" spans="1:21" ht="15" customHeight="1" x14ac:dyDescent="0.15">
      <c r="A1102" s="10" t="s">
        <v>1150</v>
      </c>
      <c r="B1102" s="11" t="s">
        <v>46</v>
      </c>
      <c r="C1102" s="11" t="s">
        <v>119</v>
      </c>
      <c r="D1102" s="12">
        <v>45879</v>
      </c>
      <c r="E1102" s="11">
        <v>4793</v>
      </c>
      <c r="F1102" s="11" t="s">
        <v>33</v>
      </c>
      <c r="G1102" s="13">
        <v>728520.02</v>
      </c>
      <c r="H1102" s="14">
        <f t="shared" si="119"/>
        <v>3491796455.8600001</v>
      </c>
      <c r="I1102" s="14">
        <f>IF(F1102="GHS",H1102,H1102*Assumptions!$B$4)</f>
        <v>3491796455.8600001</v>
      </c>
      <c r="J1102" s="15" t="str">
        <f>INDEX(Assumptions!$B$8:$B$12,MATCH(B1102,Assumptions!$A$8:$A$12,0))</f>
        <v>Specific Identification</v>
      </c>
      <c r="K1102" s="16">
        <f>G1102/(1-INDEX(Assumptions!$D$8:$D$12,MATCH(B1102,Assumptions!$A$8:$A$12,0)))</f>
        <v>934000.02564102563</v>
      </c>
      <c r="L1102" s="16">
        <f t="shared" si="120"/>
        <v>21855.600599999998</v>
      </c>
      <c r="M1102" s="16">
        <f t="shared" si="121"/>
        <v>46700.001282051286</v>
      </c>
      <c r="N1102" s="14">
        <f>E1102*(K1102-L1102-M1102)*IF(F1102="GHS",1,Assumptions!$B$4)</f>
        <v>4148075123.0767636</v>
      </c>
      <c r="O1102" s="15">
        <f t="shared" ca="1" si="122"/>
        <v>407</v>
      </c>
      <c r="P1102" s="15" t="str">
        <f t="shared" ca="1" si="123"/>
        <v>365d+</v>
      </c>
      <c r="Q1102" s="17">
        <f ca="1">IF(P1102="0-90d",0,IF(P1102="91-180d",INDEX(Assumptions!$F$8:$F$12,MATCH(B1102,Assumptions!$A$8:$A$12,0)),IF(P1102="181-365d",INDEX(Assumptions!$G$8:$G$12,MATCH(B1102,Assumptions!$A$8:$A$12,0)),INDEX(Assumptions!$H$8:$H$12,MATCH(B1102,Assumptions!$A$8:$A$12,0)))))</f>
        <v>0.15</v>
      </c>
      <c r="R1102" s="14">
        <f t="shared" ca="1" si="124"/>
        <v>523769468.37900001</v>
      </c>
      <c r="S1102" s="14">
        <f t="shared" ca="1" si="125"/>
        <v>2968026987.4809999</v>
      </c>
      <c r="T1102" s="11" t="s">
        <v>25</v>
      </c>
      <c r="U1102" s="18" t="s">
        <v>26</v>
      </c>
    </row>
    <row r="1103" spans="1:21" ht="15" customHeight="1" x14ac:dyDescent="0.15">
      <c r="A1103" s="10" t="s">
        <v>1151</v>
      </c>
      <c r="B1103" s="11" t="s">
        <v>28</v>
      </c>
      <c r="C1103" s="11" t="s">
        <v>35</v>
      </c>
      <c r="D1103" s="12">
        <v>45901</v>
      </c>
      <c r="E1103" s="11">
        <v>3225</v>
      </c>
      <c r="F1103" s="11" t="s">
        <v>24</v>
      </c>
      <c r="G1103" s="13">
        <v>14520.13</v>
      </c>
      <c r="H1103" s="14">
        <f t="shared" si="119"/>
        <v>46827419.25</v>
      </c>
      <c r="I1103" s="14">
        <f>IF(F1103="GHS",H1103,H1103*Assumptions!$B$4)</f>
        <v>505736127.90000004</v>
      </c>
      <c r="J1103" s="15" t="str">
        <f>INDEX(Assumptions!$B$8:$B$12,MATCH(B1103,Assumptions!$A$8:$A$12,0))</f>
        <v>Fair Value Less Costs to Sell</v>
      </c>
      <c r="K1103" s="16">
        <f>G1103/(1-INDEX(Assumptions!$D$8:$D$12,MATCH(B1103,Assumptions!$A$8:$A$12,0)))</f>
        <v>16500.147727272728</v>
      </c>
      <c r="L1103" s="16">
        <f t="shared" si="120"/>
        <v>435.60389999999995</v>
      </c>
      <c r="M1103" s="16">
        <f t="shared" si="121"/>
        <v>825.00738636363644</v>
      </c>
      <c r="N1103" s="14">
        <f>E1103*(K1103-L1103-M1103)*IF(F1103="GHS",1,Assumptions!$B$4)</f>
        <v>530793054.23686367</v>
      </c>
      <c r="O1103" s="15">
        <f t="shared" ca="1" si="122"/>
        <v>385</v>
      </c>
      <c r="P1103" s="15" t="str">
        <f t="shared" ca="1" si="123"/>
        <v>365d+</v>
      </c>
      <c r="Q1103" s="17">
        <f ca="1">IF(P1103="0-90d",0,IF(P1103="91-180d",INDEX(Assumptions!$F$8:$F$12,MATCH(B1103,Assumptions!$A$8:$A$12,0)),IF(P1103="181-365d",INDEX(Assumptions!$G$8:$G$12,MATCH(B1103,Assumptions!$A$8:$A$12,0)),INDEX(Assumptions!$H$8:$H$12,MATCH(B1103,Assumptions!$A$8:$A$12,0)))))</f>
        <v>0.4</v>
      </c>
      <c r="R1103" s="14">
        <f t="shared" ca="1" si="124"/>
        <v>202294451.16000003</v>
      </c>
      <c r="S1103" s="14">
        <f t="shared" ca="1" si="125"/>
        <v>303441676.74000001</v>
      </c>
      <c r="T1103" s="11" t="s">
        <v>25</v>
      </c>
      <c r="U1103" s="18" t="s">
        <v>26</v>
      </c>
    </row>
    <row r="1104" spans="1:21" ht="15" customHeight="1" x14ac:dyDescent="0.15">
      <c r="A1104" s="10" t="s">
        <v>1152</v>
      </c>
      <c r="B1104" s="11" t="s">
        <v>31</v>
      </c>
      <c r="C1104" s="11" t="s">
        <v>63</v>
      </c>
      <c r="D1104" s="12">
        <v>45731</v>
      </c>
      <c r="E1104" s="11">
        <v>116</v>
      </c>
      <c r="F1104" s="11" t="s">
        <v>33</v>
      </c>
      <c r="G1104" s="13">
        <v>3437.66</v>
      </c>
      <c r="H1104" s="14">
        <f t="shared" si="119"/>
        <v>398768.56</v>
      </c>
      <c r="I1104" s="14">
        <f>IF(F1104="GHS",H1104,H1104*Assumptions!$B$4)</f>
        <v>398768.56</v>
      </c>
      <c r="J1104" s="15" t="str">
        <f>INDEX(Assumptions!$B$8:$B$12,MATCH(B1104,Assumptions!$A$8:$A$12,0))</f>
        <v>Weighted Average</v>
      </c>
      <c r="K1104" s="16">
        <f>G1104/(1-INDEX(Assumptions!$D$8:$D$12,MATCH(B1104,Assumptions!$A$8:$A$12,0)))</f>
        <v>4774.5277777777774</v>
      </c>
      <c r="L1104" s="16">
        <f t="shared" si="120"/>
        <v>103.12979999999999</v>
      </c>
      <c r="M1104" s="16">
        <f t="shared" si="121"/>
        <v>238.72638888888889</v>
      </c>
      <c r="N1104" s="14">
        <f>E1104*(K1104-L1104-M1104)*IF(F1104="GHS",1,Assumptions!$B$4)</f>
        <v>514189.90431111108</v>
      </c>
      <c r="O1104" s="15">
        <f t="shared" ca="1" si="122"/>
        <v>555</v>
      </c>
      <c r="P1104" s="15" t="str">
        <f t="shared" ca="1" si="123"/>
        <v>365d+</v>
      </c>
      <c r="Q1104" s="17">
        <f ca="1">IF(P1104="0-90d",0,IF(P1104="91-180d",INDEX(Assumptions!$F$8:$F$12,MATCH(B1104,Assumptions!$A$8:$A$12,0)),IF(P1104="181-365d",INDEX(Assumptions!$G$8:$G$12,MATCH(B1104,Assumptions!$A$8:$A$12,0)),INDEX(Assumptions!$H$8:$H$12,MATCH(B1104,Assumptions!$A$8:$A$12,0)))))</f>
        <v>0.6</v>
      </c>
      <c r="R1104" s="14">
        <f t="shared" ca="1" si="124"/>
        <v>239261.136</v>
      </c>
      <c r="S1104" s="14">
        <f t="shared" ca="1" si="125"/>
        <v>159507.424</v>
      </c>
      <c r="T1104" s="11" t="s">
        <v>25</v>
      </c>
      <c r="U1104" s="18" t="s">
        <v>26</v>
      </c>
    </row>
    <row r="1105" spans="1:21" ht="15" customHeight="1" x14ac:dyDescent="0.15">
      <c r="A1105" s="10" t="s">
        <v>1153</v>
      </c>
      <c r="B1105" s="11" t="s">
        <v>41</v>
      </c>
      <c r="C1105" s="11" t="s">
        <v>44</v>
      </c>
      <c r="D1105" s="12">
        <v>46090</v>
      </c>
      <c r="E1105" s="11">
        <v>2046</v>
      </c>
      <c r="F1105" s="11" t="s">
        <v>33</v>
      </c>
      <c r="G1105" s="13">
        <v>1065.45</v>
      </c>
      <c r="H1105" s="14">
        <f t="shared" si="119"/>
        <v>2179910.7000000002</v>
      </c>
      <c r="I1105" s="14">
        <f>IF(F1105="GHS",H1105,H1105*Assumptions!$B$4)</f>
        <v>2179910.7000000002</v>
      </c>
      <c r="J1105" s="15" t="str">
        <f>INDEX(Assumptions!$B$8:$B$12,MATCH(B1105,Assumptions!$A$8:$A$12,0))</f>
        <v>Weighted Average</v>
      </c>
      <c r="K1105" s="16">
        <f>G1105/(1-INDEX(Assumptions!$D$8:$D$12,MATCH(B1105,Assumptions!$A$8:$A$12,0)))</f>
        <v>1639.1538461538462</v>
      </c>
      <c r="L1105" s="16">
        <f t="shared" si="120"/>
        <v>31.9635</v>
      </c>
      <c r="M1105" s="16">
        <f t="shared" si="121"/>
        <v>81.957692307692312</v>
      </c>
      <c r="N1105" s="14">
        <f>E1105*(K1105-L1105-M1105)*IF(F1105="GHS",1,Assumptions!$B$4)</f>
        <v>3120626.0097692306</v>
      </c>
      <c r="O1105" s="15">
        <f t="shared" ca="1" si="122"/>
        <v>196</v>
      </c>
      <c r="P1105" s="15" t="str">
        <f t="shared" ca="1" si="123"/>
        <v>181-365d</v>
      </c>
      <c r="Q1105" s="17">
        <f ca="1">IF(P1105="0-90d",0,IF(P1105="91-180d",INDEX(Assumptions!$F$8:$F$12,MATCH(B1105,Assumptions!$A$8:$A$12,0)),IF(P1105="181-365d",INDEX(Assumptions!$G$8:$G$12,MATCH(B1105,Assumptions!$A$8:$A$12,0)),INDEX(Assumptions!$H$8:$H$12,MATCH(B1105,Assumptions!$A$8:$A$12,0)))))</f>
        <v>0.35</v>
      </c>
      <c r="R1105" s="14">
        <f t="shared" ca="1" si="124"/>
        <v>762968.745</v>
      </c>
      <c r="S1105" s="14">
        <f t="shared" ca="1" si="125"/>
        <v>1416941.9550000001</v>
      </c>
      <c r="T1105" s="11" t="s">
        <v>50</v>
      </c>
      <c r="U1105" s="18" t="s">
        <v>36</v>
      </c>
    </row>
    <row r="1106" spans="1:21" ht="15" customHeight="1" x14ac:dyDescent="0.15">
      <c r="A1106" s="10" t="s">
        <v>1154</v>
      </c>
      <c r="B1106" s="11" t="s">
        <v>46</v>
      </c>
      <c r="C1106" s="11" t="s">
        <v>47</v>
      </c>
      <c r="D1106" s="12">
        <v>46048</v>
      </c>
      <c r="E1106" s="11">
        <v>4078</v>
      </c>
      <c r="F1106" s="11" t="s">
        <v>33</v>
      </c>
      <c r="G1106" s="13">
        <v>933557.34</v>
      </c>
      <c r="H1106" s="14">
        <f t="shared" si="119"/>
        <v>3807046832.52</v>
      </c>
      <c r="I1106" s="14">
        <f>IF(F1106="GHS",H1106,H1106*Assumptions!$B$4)</f>
        <v>3807046832.52</v>
      </c>
      <c r="J1106" s="15" t="str">
        <f>INDEX(Assumptions!$B$8:$B$12,MATCH(B1106,Assumptions!$A$8:$A$12,0))</f>
        <v>Specific Identification</v>
      </c>
      <c r="K1106" s="16">
        <f>G1106/(1-INDEX(Assumptions!$D$8:$D$12,MATCH(B1106,Assumptions!$A$8:$A$12,0)))</f>
        <v>1196868.3846153845</v>
      </c>
      <c r="L1106" s="16">
        <f t="shared" si="120"/>
        <v>28006.7202</v>
      </c>
      <c r="M1106" s="16">
        <f t="shared" si="121"/>
        <v>59843.419230769228</v>
      </c>
      <c r="N1106" s="14">
        <f>E1106*(K1106-L1106-M1106)*IF(F1106="GHS",1,Assumptions!$B$4)</f>
        <v>4522576403.8628607</v>
      </c>
      <c r="O1106" s="15">
        <f t="shared" ca="1" si="122"/>
        <v>238</v>
      </c>
      <c r="P1106" s="15" t="str">
        <f t="shared" ca="1" si="123"/>
        <v>181-365d</v>
      </c>
      <c r="Q1106" s="17">
        <f ca="1">IF(P1106="0-90d",0,IF(P1106="91-180d",INDEX(Assumptions!$F$8:$F$12,MATCH(B1106,Assumptions!$A$8:$A$12,0)),IF(P1106="181-365d",INDEX(Assumptions!$G$8:$G$12,MATCH(B1106,Assumptions!$A$8:$A$12,0)),INDEX(Assumptions!$H$8:$H$12,MATCH(B1106,Assumptions!$A$8:$A$12,0)))))</f>
        <v>0.05</v>
      </c>
      <c r="R1106" s="14">
        <f t="shared" ca="1" si="124"/>
        <v>190352341.62600002</v>
      </c>
      <c r="S1106" s="14">
        <f t="shared" ca="1" si="125"/>
        <v>3616694490.8940001</v>
      </c>
      <c r="T1106" s="11" t="s">
        <v>25</v>
      </c>
      <c r="U1106" s="18" t="s">
        <v>26</v>
      </c>
    </row>
    <row r="1107" spans="1:21" ht="15" customHeight="1" x14ac:dyDescent="0.15">
      <c r="A1107" s="10" t="s">
        <v>1155</v>
      </c>
      <c r="B1107" s="11" t="s">
        <v>41</v>
      </c>
      <c r="C1107" s="11" t="s">
        <v>42</v>
      </c>
      <c r="D1107" s="12">
        <v>45846</v>
      </c>
      <c r="E1107" s="11">
        <v>2895</v>
      </c>
      <c r="F1107" s="11" t="s">
        <v>33</v>
      </c>
      <c r="G1107" s="13">
        <v>532.34</v>
      </c>
      <c r="H1107" s="14">
        <f t="shared" si="119"/>
        <v>1541124.3</v>
      </c>
      <c r="I1107" s="14">
        <f>IF(F1107="GHS",H1107,H1107*Assumptions!$B$4)</f>
        <v>1541124.3</v>
      </c>
      <c r="J1107" s="15" t="str">
        <f>INDEX(Assumptions!$B$8:$B$12,MATCH(B1107,Assumptions!$A$8:$A$12,0))</f>
        <v>Weighted Average</v>
      </c>
      <c r="K1107" s="16">
        <f>G1107/(1-INDEX(Assumptions!$D$8:$D$12,MATCH(B1107,Assumptions!$A$8:$A$12,0)))</f>
        <v>818.98461538461538</v>
      </c>
      <c r="L1107" s="16">
        <f t="shared" si="120"/>
        <v>15.9702</v>
      </c>
      <c r="M1107" s="16">
        <f t="shared" si="121"/>
        <v>40.949230769230773</v>
      </c>
      <c r="N1107" s="14">
        <f>E1107*(K1107-L1107-M1107)*IF(F1107="GHS",1,Assumptions!$B$4)</f>
        <v>2206178.7094615386</v>
      </c>
      <c r="O1107" s="15">
        <f t="shared" ca="1" si="122"/>
        <v>440</v>
      </c>
      <c r="P1107" s="15" t="str">
        <f t="shared" ca="1" si="123"/>
        <v>365d+</v>
      </c>
      <c r="Q1107" s="17">
        <f ca="1">IF(P1107="0-90d",0,IF(P1107="91-180d",INDEX(Assumptions!$F$8:$F$12,MATCH(B1107,Assumptions!$A$8:$A$12,0)),IF(P1107="181-365d",INDEX(Assumptions!$G$8:$G$12,MATCH(B1107,Assumptions!$A$8:$A$12,0)),INDEX(Assumptions!$H$8:$H$12,MATCH(B1107,Assumptions!$A$8:$A$12,0)))))</f>
        <v>0.8</v>
      </c>
      <c r="R1107" s="14">
        <f t="shared" ca="1" si="124"/>
        <v>1232899.4400000002</v>
      </c>
      <c r="S1107" s="14">
        <f t="shared" si="125"/>
        <v>0</v>
      </c>
      <c r="T1107" s="11" t="s">
        <v>39</v>
      </c>
      <c r="U1107" s="18" t="s">
        <v>26</v>
      </c>
    </row>
    <row r="1108" spans="1:21" ht="15" customHeight="1" x14ac:dyDescent="0.15">
      <c r="A1108" s="10" t="s">
        <v>1156</v>
      </c>
      <c r="B1108" s="11" t="s">
        <v>22</v>
      </c>
      <c r="C1108" s="11" t="s">
        <v>61</v>
      </c>
      <c r="D1108" s="12">
        <v>45807</v>
      </c>
      <c r="E1108" s="11">
        <v>3058</v>
      </c>
      <c r="F1108" s="11" t="s">
        <v>24</v>
      </c>
      <c r="G1108" s="13">
        <v>46669.84</v>
      </c>
      <c r="H1108" s="14">
        <f t="shared" si="119"/>
        <v>142716370.72</v>
      </c>
      <c r="I1108" s="14">
        <f>IF(F1108="GHS",H1108,H1108*Assumptions!$B$4)</f>
        <v>1541336803.776</v>
      </c>
      <c r="J1108" s="15" t="str">
        <f>INDEX(Assumptions!$B$8:$B$12,MATCH(B1108,Assumptions!$A$8:$A$12,0))</f>
        <v>FIFO</v>
      </c>
      <c r="K1108" s="16">
        <f>G1108/(1-INDEX(Assumptions!$D$8:$D$12,MATCH(B1108,Assumptions!$A$8:$A$12,0)))</f>
        <v>56914.439024390238</v>
      </c>
      <c r="L1108" s="16">
        <f t="shared" si="120"/>
        <v>1400.0951999999997</v>
      </c>
      <c r="M1108" s="16">
        <f t="shared" si="121"/>
        <v>2845.721951219512</v>
      </c>
      <c r="N1108" s="14">
        <f>E1108*(K1108-L1108-M1108)*IF(F1108="GHS",1,Assumptions!$B$4)</f>
        <v>1739454973.4320858</v>
      </c>
      <c r="O1108" s="15">
        <f t="shared" ca="1" si="122"/>
        <v>479</v>
      </c>
      <c r="P1108" s="15" t="str">
        <f t="shared" ca="1" si="123"/>
        <v>365d+</v>
      </c>
      <c r="Q1108" s="17">
        <f ca="1">IF(P1108="0-90d",0,IF(P1108="91-180d",INDEX(Assumptions!$F$8:$F$12,MATCH(B1108,Assumptions!$A$8:$A$12,0)),IF(P1108="181-365d",INDEX(Assumptions!$G$8:$G$12,MATCH(B1108,Assumptions!$A$8:$A$12,0)),INDEX(Assumptions!$H$8:$H$12,MATCH(B1108,Assumptions!$A$8:$A$12,0)))))</f>
        <v>0.5</v>
      </c>
      <c r="R1108" s="14">
        <f t="shared" ca="1" si="124"/>
        <v>770668401.88800001</v>
      </c>
      <c r="S1108" s="14">
        <f t="shared" si="125"/>
        <v>0</v>
      </c>
      <c r="T1108" s="11" t="s">
        <v>39</v>
      </c>
      <c r="U1108" s="18" t="s">
        <v>26</v>
      </c>
    </row>
    <row r="1109" spans="1:21" ht="15" customHeight="1" x14ac:dyDescent="0.15">
      <c r="A1109" s="10" t="s">
        <v>1157</v>
      </c>
      <c r="B1109" s="11" t="s">
        <v>22</v>
      </c>
      <c r="C1109" s="11" t="s">
        <v>23</v>
      </c>
      <c r="D1109" s="12">
        <v>46219</v>
      </c>
      <c r="E1109" s="11">
        <v>3677</v>
      </c>
      <c r="F1109" s="11" t="s">
        <v>24</v>
      </c>
      <c r="G1109" s="13">
        <v>22043.58</v>
      </c>
      <c r="H1109" s="14">
        <f t="shared" si="119"/>
        <v>81054243.660000011</v>
      </c>
      <c r="I1109" s="14">
        <f>IF(F1109="GHS",H1109,H1109*Assumptions!$B$4)</f>
        <v>875385831.52800024</v>
      </c>
      <c r="J1109" s="15" t="str">
        <f>INDEX(Assumptions!$B$8:$B$12,MATCH(B1109,Assumptions!$A$8:$A$12,0))</f>
        <v>FIFO</v>
      </c>
      <c r="K1109" s="16">
        <f>G1109/(1-INDEX(Assumptions!$D$8:$D$12,MATCH(B1109,Assumptions!$A$8:$A$12,0)))</f>
        <v>26882.414634146342</v>
      </c>
      <c r="L1109" s="16">
        <f t="shared" si="120"/>
        <v>661.30740000000003</v>
      </c>
      <c r="M1109" s="16">
        <f t="shared" si="121"/>
        <v>1344.1207317073172</v>
      </c>
      <c r="N1109" s="14">
        <f>E1109*(K1109-L1109-M1109)*IF(F1109="GHS",1,Assumptions!$B$4)</f>
        <v>987904937.19025755</v>
      </c>
      <c r="O1109" s="15">
        <f t="shared" ca="1" si="122"/>
        <v>67</v>
      </c>
      <c r="P1109" s="15" t="str">
        <f t="shared" ca="1" si="123"/>
        <v>0-90d</v>
      </c>
      <c r="Q1109" s="17">
        <f ca="1">IF(P1109="0-90d",0,IF(P1109="91-180d",INDEX(Assumptions!$F$8:$F$12,MATCH(B1109,Assumptions!$A$8:$A$12,0)),IF(P1109="181-365d",INDEX(Assumptions!$G$8:$G$12,MATCH(B1109,Assumptions!$A$8:$A$12,0)),INDEX(Assumptions!$H$8:$H$12,MATCH(B1109,Assumptions!$A$8:$A$12,0)))))</f>
        <v>0</v>
      </c>
      <c r="R1109" s="14">
        <f t="shared" ca="1" si="124"/>
        <v>0</v>
      </c>
      <c r="S1109" s="14">
        <f t="shared" ca="1" si="125"/>
        <v>875385831.52800024</v>
      </c>
      <c r="T1109" s="11" t="s">
        <v>25</v>
      </c>
      <c r="U1109" s="18" t="s">
        <v>26</v>
      </c>
    </row>
    <row r="1110" spans="1:21" ht="15" customHeight="1" x14ac:dyDescent="0.15">
      <c r="A1110" s="10" t="s">
        <v>1158</v>
      </c>
      <c r="B1110" s="11" t="s">
        <v>28</v>
      </c>
      <c r="C1110" s="11" t="s">
        <v>38</v>
      </c>
      <c r="D1110" s="12">
        <v>46139</v>
      </c>
      <c r="E1110" s="11">
        <v>4175</v>
      </c>
      <c r="F1110" s="11" t="s">
        <v>24</v>
      </c>
      <c r="G1110" s="13">
        <v>13967.23</v>
      </c>
      <c r="H1110" s="14">
        <f t="shared" si="119"/>
        <v>58313185.25</v>
      </c>
      <c r="I1110" s="14">
        <f>IF(F1110="GHS",H1110,H1110*Assumptions!$B$4)</f>
        <v>629782400.70000005</v>
      </c>
      <c r="J1110" s="15" t="str">
        <f>INDEX(Assumptions!$B$8:$B$12,MATCH(B1110,Assumptions!$A$8:$A$12,0))</f>
        <v>Fair Value Less Costs to Sell</v>
      </c>
      <c r="K1110" s="16">
        <f>G1110/(1-INDEX(Assumptions!$D$8:$D$12,MATCH(B1110,Assumptions!$A$8:$A$12,0)))</f>
        <v>15871.852272727272</v>
      </c>
      <c r="L1110" s="16">
        <f t="shared" si="120"/>
        <v>419.01689999999996</v>
      </c>
      <c r="M1110" s="16">
        <f t="shared" si="121"/>
        <v>793.59261363636369</v>
      </c>
      <c r="N1110" s="14">
        <f>E1110*(K1110-L1110-M1110)*IF(F1110="GHS",1,Assumptions!$B$4)</f>
        <v>660985256.0074091</v>
      </c>
      <c r="O1110" s="15">
        <f t="shared" ca="1" si="122"/>
        <v>147</v>
      </c>
      <c r="P1110" s="15" t="str">
        <f t="shared" ca="1" si="123"/>
        <v>91-180d</v>
      </c>
      <c r="Q1110" s="17">
        <f ca="1">IF(P1110="0-90d",0,IF(P1110="91-180d",INDEX(Assumptions!$F$8:$F$12,MATCH(B1110,Assumptions!$A$8:$A$12,0)),IF(P1110="181-365d",INDEX(Assumptions!$G$8:$G$12,MATCH(B1110,Assumptions!$A$8:$A$12,0)),INDEX(Assumptions!$H$8:$H$12,MATCH(B1110,Assumptions!$A$8:$A$12,0)))))</f>
        <v>0.02</v>
      </c>
      <c r="R1110" s="14">
        <f t="shared" ca="1" si="124"/>
        <v>12595648.014</v>
      </c>
      <c r="S1110" s="14">
        <f t="shared" ca="1" si="125"/>
        <v>617186752.68599999</v>
      </c>
      <c r="T1110" s="11" t="s">
        <v>25</v>
      </c>
      <c r="U1110" s="18" t="s">
        <v>26</v>
      </c>
    </row>
    <row r="1111" spans="1:21" ht="15" customHeight="1" x14ac:dyDescent="0.15">
      <c r="A1111" s="10" t="s">
        <v>1159</v>
      </c>
      <c r="B1111" s="11" t="s">
        <v>28</v>
      </c>
      <c r="C1111" s="11" t="s">
        <v>38</v>
      </c>
      <c r="D1111" s="12">
        <v>46005</v>
      </c>
      <c r="E1111" s="11">
        <v>1399</v>
      </c>
      <c r="F1111" s="11" t="s">
        <v>24</v>
      </c>
      <c r="G1111" s="13">
        <v>6708.78</v>
      </c>
      <c r="H1111" s="14">
        <f t="shared" si="119"/>
        <v>9385583.2199999988</v>
      </c>
      <c r="I1111" s="14">
        <f>IF(F1111="GHS",H1111,H1111*Assumptions!$B$4)</f>
        <v>101364298.77599999</v>
      </c>
      <c r="J1111" s="15" t="str">
        <f>INDEX(Assumptions!$B$8:$B$12,MATCH(B1111,Assumptions!$A$8:$A$12,0))</f>
        <v>Fair Value Less Costs to Sell</v>
      </c>
      <c r="K1111" s="16">
        <f>G1111/(1-INDEX(Assumptions!$D$8:$D$12,MATCH(B1111,Assumptions!$A$8:$A$12,0)))</f>
        <v>7623.613636363636</v>
      </c>
      <c r="L1111" s="16">
        <f t="shared" si="120"/>
        <v>201.26339999999999</v>
      </c>
      <c r="M1111" s="16">
        <f t="shared" si="121"/>
        <v>381.18068181818182</v>
      </c>
      <c r="N1111" s="14">
        <f>E1111*(K1111-L1111-M1111)*IF(F1111="GHS",1,Assumptions!$B$4)</f>
        <v>106386439.03353818</v>
      </c>
      <c r="O1111" s="15">
        <f t="shared" ca="1" si="122"/>
        <v>281</v>
      </c>
      <c r="P1111" s="15" t="str">
        <f t="shared" ca="1" si="123"/>
        <v>181-365d</v>
      </c>
      <c r="Q1111" s="17">
        <f ca="1">IF(P1111="0-90d",0,IF(P1111="91-180d",INDEX(Assumptions!$F$8:$F$12,MATCH(B1111,Assumptions!$A$8:$A$12,0)),IF(P1111="181-365d",INDEX(Assumptions!$G$8:$G$12,MATCH(B1111,Assumptions!$A$8:$A$12,0)),INDEX(Assumptions!$H$8:$H$12,MATCH(B1111,Assumptions!$A$8:$A$12,0)))))</f>
        <v>0.1</v>
      </c>
      <c r="R1111" s="14">
        <f t="shared" ca="1" si="124"/>
        <v>10136429.877599999</v>
      </c>
      <c r="S1111" s="14">
        <f t="shared" ca="1" si="125"/>
        <v>91227868.898399994</v>
      </c>
      <c r="T1111" s="11" t="s">
        <v>50</v>
      </c>
      <c r="U1111" s="18" t="s">
        <v>26</v>
      </c>
    </row>
    <row r="1112" spans="1:21" ht="15" customHeight="1" x14ac:dyDescent="0.15">
      <c r="A1112" s="10" t="s">
        <v>1160</v>
      </c>
      <c r="B1112" s="11" t="s">
        <v>31</v>
      </c>
      <c r="C1112" s="11" t="s">
        <v>76</v>
      </c>
      <c r="D1112" s="12">
        <v>46065</v>
      </c>
      <c r="E1112" s="11">
        <v>2748</v>
      </c>
      <c r="F1112" s="11" t="s">
        <v>33</v>
      </c>
      <c r="G1112" s="13">
        <v>2615.9899999999998</v>
      </c>
      <c r="H1112" s="14">
        <f t="shared" si="119"/>
        <v>7188740.5199999996</v>
      </c>
      <c r="I1112" s="14">
        <f>IF(F1112="GHS",H1112,H1112*Assumptions!$B$4)</f>
        <v>7188740.5199999996</v>
      </c>
      <c r="J1112" s="15" t="str">
        <f>INDEX(Assumptions!$B$8:$B$12,MATCH(B1112,Assumptions!$A$8:$A$12,0))</f>
        <v>Weighted Average</v>
      </c>
      <c r="K1112" s="16">
        <f>G1112/(1-INDEX(Assumptions!$D$8:$D$12,MATCH(B1112,Assumptions!$A$8:$A$12,0)))</f>
        <v>3633.3194444444443</v>
      </c>
      <c r="L1112" s="16">
        <f t="shared" si="120"/>
        <v>78.479699999999994</v>
      </c>
      <c r="M1112" s="16">
        <f t="shared" si="121"/>
        <v>181.66597222222222</v>
      </c>
      <c r="N1112" s="14">
        <f>E1112*(K1112-L1112-M1112)*IF(F1112="GHS",1,Assumptions!$B$4)</f>
        <v>9269481.5260666665</v>
      </c>
      <c r="O1112" s="15">
        <f t="shared" ca="1" si="122"/>
        <v>221</v>
      </c>
      <c r="P1112" s="15" t="str">
        <f t="shared" ca="1" si="123"/>
        <v>181-365d</v>
      </c>
      <c r="Q1112" s="17">
        <f ca="1">IF(P1112="0-90d",0,IF(P1112="91-180d",INDEX(Assumptions!$F$8:$F$12,MATCH(B1112,Assumptions!$A$8:$A$12,0)),IF(P1112="181-365d",INDEX(Assumptions!$G$8:$G$12,MATCH(B1112,Assumptions!$A$8:$A$12,0)),INDEX(Assumptions!$H$8:$H$12,MATCH(B1112,Assumptions!$A$8:$A$12,0)))))</f>
        <v>0.2</v>
      </c>
      <c r="R1112" s="14">
        <f t="shared" ca="1" si="124"/>
        <v>1437748.1040000001</v>
      </c>
      <c r="S1112" s="14">
        <f t="shared" ca="1" si="125"/>
        <v>5750992.4159999993</v>
      </c>
      <c r="T1112" s="11" t="s">
        <v>25</v>
      </c>
      <c r="U1112" s="18" t="s">
        <v>36</v>
      </c>
    </row>
    <row r="1113" spans="1:21" ht="15" customHeight="1" x14ac:dyDescent="0.15">
      <c r="A1113" s="10" t="s">
        <v>1161</v>
      </c>
      <c r="B1113" s="11" t="s">
        <v>31</v>
      </c>
      <c r="C1113" s="11" t="s">
        <v>32</v>
      </c>
      <c r="D1113" s="12">
        <v>45757</v>
      </c>
      <c r="E1113" s="11">
        <v>2989</v>
      </c>
      <c r="F1113" s="11" t="s">
        <v>33</v>
      </c>
      <c r="G1113" s="13">
        <v>1150.1500000000001</v>
      </c>
      <c r="H1113" s="14">
        <f t="shared" si="119"/>
        <v>3437798.35</v>
      </c>
      <c r="I1113" s="14">
        <f>IF(F1113="GHS",H1113,H1113*Assumptions!$B$4)</f>
        <v>3437798.35</v>
      </c>
      <c r="J1113" s="15" t="str">
        <f>INDEX(Assumptions!$B$8:$B$12,MATCH(B1113,Assumptions!$A$8:$A$12,0))</f>
        <v>Weighted Average</v>
      </c>
      <c r="K1113" s="16">
        <f>G1113/(1-INDEX(Assumptions!$D$8:$D$12,MATCH(B1113,Assumptions!$A$8:$A$12,0)))</f>
        <v>1597.4305555555557</v>
      </c>
      <c r="L1113" s="16">
        <f t="shared" si="120"/>
        <v>34.5045</v>
      </c>
      <c r="M1113" s="16">
        <f t="shared" si="121"/>
        <v>79.871527777777786</v>
      </c>
      <c r="N1113" s="14">
        <f>E1113*(K1113-L1113-M1113)*IF(F1113="GHS",1,Assumptions!$B$4)</f>
        <v>4432849.9835277777</v>
      </c>
      <c r="O1113" s="15">
        <f t="shared" ca="1" si="122"/>
        <v>529</v>
      </c>
      <c r="P1113" s="15" t="str">
        <f t="shared" ca="1" si="123"/>
        <v>365d+</v>
      </c>
      <c r="Q1113" s="17">
        <f ca="1">IF(P1113="0-90d",0,IF(P1113="91-180d",INDEX(Assumptions!$F$8:$F$12,MATCH(B1113,Assumptions!$A$8:$A$12,0)),IF(P1113="181-365d",INDEX(Assumptions!$G$8:$G$12,MATCH(B1113,Assumptions!$A$8:$A$12,0)),INDEX(Assumptions!$H$8:$H$12,MATCH(B1113,Assumptions!$A$8:$A$12,0)))))</f>
        <v>0.6</v>
      </c>
      <c r="R1113" s="14">
        <f t="shared" ca="1" si="124"/>
        <v>2062679.01</v>
      </c>
      <c r="S1113" s="14">
        <f t="shared" ca="1" si="125"/>
        <v>1375119.34</v>
      </c>
      <c r="T1113" s="11" t="s">
        <v>25</v>
      </c>
      <c r="U1113" s="18" t="s">
        <v>36</v>
      </c>
    </row>
    <row r="1114" spans="1:21" ht="15" customHeight="1" x14ac:dyDescent="0.15">
      <c r="A1114" s="10" t="s">
        <v>1162</v>
      </c>
      <c r="B1114" s="11" t="s">
        <v>22</v>
      </c>
      <c r="C1114" s="11" t="s">
        <v>61</v>
      </c>
      <c r="D1114" s="12">
        <v>46095</v>
      </c>
      <c r="E1114" s="11">
        <v>3670</v>
      </c>
      <c r="F1114" s="11" t="s">
        <v>24</v>
      </c>
      <c r="G1114" s="13">
        <v>64296.68</v>
      </c>
      <c r="H1114" s="14">
        <f t="shared" si="119"/>
        <v>235968815.59999999</v>
      </c>
      <c r="I1114" s="14">
        <f>IF(F1114="GHS",H1114,H1114*Assumptions!$B$4)</f>
        <v>2548463208.48</v>
      </c>
      <c r="J1114" s="15" t="str">
        <f>INDEX(Assumptions!$B$8:$B$12,MATCH(B1114,Assumptions!$A$8:$A$12,0))</f>
        <v>FIFO</v>
      </c>
      <c r="K1114" s="16">
        <f>G1114/(1-INDEX(Assumptions!$D$8:$D$12,MATCH(B1114,Assumptions!$A$8:$A$12,0)))</f>
        <v>78410.585365853651</v>
      </c>
      <c r="L1114" s="16">
        <f t="shared" si="120"/>
        <v>1928.9004</v>
      </c>
      <c r="M1114" s="16">
        <f t="shared" si="121"/>
        <v>3920.5292682926829</v>
      </c>
      <c r="N1114" s="14">
        <f>E1114*(K1114-L1114-M1114)*IF(F1114="GHS",1,Assumptions!$B$4)</f>
        <v>2876033967.2285266</v>
      </c>
      <c r="O1114" s="15">
        <f t="shared" ca="1" si="122"/>
        <v>191</v>
      </c>
      <c r="P1114" s="15" t="str">
        <f t="shared" ca="1" si="123"/>
        <v>181-365d</v>
      </c>
      <c r="Q1114" s="17">
        <f ca="1">IF(P1114="0-90d",0,IF(P1114="91-180d",INDEX(Assumptions!$F$8:$F$12,MATCH(B1114,Assumptions!$A$8:$A$12,0)),IF(P1114="181-365d",INDEX(Assumptions!$G$8:$G$12,MATCH(B1114,Assumptions!$A$8:$A$12,0)),INDEX(Assumptions!$H$8:$H$12,MATCH(B1114,Assumptions!$A$8:$A$12,0)))))</f>
        <v>0.15</v>
      </c>
      <c r="R1114" s="14">
        <f t="shared" ca="1" si="124"/>
        <v>382269481.27200001</v>
      </c>
      <c r="S1114" s="14">
        <f t="shared" ca="1" si="125"/>
        <v>2166193727.2080002</v>
      </c>
      <c r="T1114" s="11" t="s">
        <v>25</v>
      </c>
      <c r="U1114" s="18" t="s">
        <v>26</v>
      </c>
    </row>
    <row r="1115" spans="1:21" ht="15" customHeight="1" x14ac:dyDescent="0.15">
      <c r="A1115" s="10" t="s">
        <v>1163</v>
      </c>
      <c r="B1115" s="11" t="s">
        <v>22</v>
      </c>
      <c r="C1115" s="11" t="s">
        <v>61</v>
      </c>
      <c r="D1115" s="12">
        <v>46015</v>
      </c>
      <c r="E1115" s="11">
        <v>2238</v>
      </c>
      <c r="F1115" s="11" t="s">
        <v>24</v>
      </c>
      <c r="G1115" s="13">
        <v>12390.21</v>
      </c>
      <c r="H1115" s="14">
        <f t="shared" si="119"/>
        <v>27729289.979999997</v>
      </c>
      <c r="I1115" s="14">
        <f>IF(F1115="GHS",H1115,H1115*Assumptions!$B$4)</f>
        <v>299476331.78399998</v>
      </c>
      <c r="J1115" s="15" t="str">
        <f>INDEX(Assumptions!$B$8:$B$12,MATCH(B1115,Assumptions!$A$8:$A$12,0))</f>
        <v>FIFO</v>
      </c>
      <c r="K1115" s="16">
        <f>G1115/(1-INDEX(Assumptions!$D$8:$D$12,MATCH(B1115,Assumptions!$A$8:$A$12,0)))</f>
        <v>15110.01219512195</v>
      </c>
      <c r="L1115" s="16">
        <f t="shared" si="120"/>
        <v>371.70629999999994</v>
      </c>
      <c r="M1115" s="16">
        <f t="shared" si="121"/>
        <v>755.50060975609756</v>
      </c>
      <c r="N1115" s="14">
        <f>E1115*(K1115-L1115-M1115)*IF(F1115="GHS",1,Assumptions!$B$4)</f>
        <v>337969996.86940682</v>
      </c>
      <c r="O1115" s="15">
        <f t="shared" ca="1" si="122"/>
        <v>271</v>
      </c>
      <c r="P1115" s="15" t="str">
        <f t="shared" ca="1" si="123"/>
        <v>181-365d</v>
      </c>
      <c r="Q1115" s="17">
        <f ca="1">IF(P1115="0-90d",0,IF(P1115="91-180d",INDEX(Assumptions!$F$8:$F$12,MATCH(B1115,Assumptions!$A$8:$A$12,0)),IF(P1115="181-365d",INDEX(Assumptions!$G$8:$G$12,MATCH(B1115,Assumptions!$A$8:$A$12,0)),INDEX(Assumptions!$H$8:$H$12,MATCH(B1115,Assumptions!$A$8:$A$12,0)))))</f>
        <v>0.15</v>
      </c>
      <c r="R1115" s="14">
        <f t="shared" ca="1" si="124"/>
        <v>44921449.767599992</v>
      </c>
      <c r="S1115" s="14">
        <f t="shared" ca="1" si="125"/>
        <v>254554882.01639998</v>
      </c>
      <c r="T1115" s="11" t="s">
        <v>25</v>
      </c>
      <c r="U1115" s="18" t="s">
        <v>36</v>
      </c>
    </row>
    <row r="1116" spans="1:21" ht="15" customHeight="1" x14ac:dyDescent="0.15">
      <c r="A1116" s="10" t="s">
        <v>1164</v>
      </c>
      <c r="B1116" s="11" t="s">
        <v>28</v>
      </c>
      <c r="C1116" s="11" t="s">
        <v>29</v>
      </c>
      <c r="D1116" s="12">
        <v>46167</v>
      </c>
      <c r="E1116" s="11">
        <v>3763</v>
      </c>
      <c r="F1116" s="11" t="s">
        <v>24</v>
      </c>
      <c r="G1116" s="13">
        <v>8298.52</v>
      </c>
      <c r="H1116" s="14">
        <f t="shared" si="119"/>
        <v>31227330.760000002</v>
      </c>
      <c r="I1116" s="14">
        <f>IF(F1116="GHS",H1116,H1116*Assumptions!$B$4)</f>
        <v>337255172.20800006</v>
      </c>
      <c r="J1116" s="15" t="str">
        <f>INDEX(Assumptions!$B$8:$B$12,MATCH(B1116,Assumptions!$A$8:$A$12,0))</f>
        <v>Fair Value Less Costs to Sell</v>
      </c>
      <c r="K1116" s="16">
        <f>G1116/(1-INDEX(Assumptions!$D$8:$D$12,MATCH(B1116,Assumptions!$A$8:$A$12,0)))</f>
        <v>9430.136363636364</v>
      </c>
      <c r="L1116" s="16">
        <f t="shared" si="120"/>
        <v>248.9556</v>
      </c>
      <c r="M1116" s="16">
        <f t="shared" si="121"/>
        <v>471.50681818181823</v>
      </c>
      <c r="N1116" s="14">
        <f>E1116*(K1116-L1116-M1116)*IF(F1116="GHS",1,Assumptions!$B$4)</f>
        <v>353964633.01285094</v>
      </c>
      <c r="O1116" s="15">
        <f t="shared" ca="1" si="122"/>
        <v>119</v>
      </c>
      <c r="P1116" s="15" t="str">
        <f t="shared" ca="1" si="123"/>
        <v>91-180d</v>
      </c>
      <c r="Q1116" s="17">
        <f ca="1">IF(P1116="0-90d",0,IF(P1116="91-180d",INDEX(Assumptions!$F$8:$F$12,MATCH(B1116,Assumptions!$A$8:$A$12,0)),IF(P1116="181-365d",INDEX(Assumptions!$G$8:$G$12,MATCH(B1116,Assumptions!$A$8:$A$12,0)),INDEX(Assumptions!$H$8:$H$12,MATCH(B1116,Assumptions!$A$8:$A$12,0)))))</f>
        <v>0.02</v>
      </c>
      <c r="R1116" s="14">
        <f t="shared" ca="1" si="124"/>
        <v>6745103.4441600014</v>
      </c>
      <c r="S1116" s="14">
        <f t="shared" ca="1" si="125"/>
        <v>330510068.76384008</v>
      </c>
      <c r="T1116" s="11" t="s">
        <v>25</v>
      </c>
      <c r="U1116" s="18" t="s">
        <v>26</v>
      </c>
    </row>
    <row r="1117" spans="1:21" ht="15" customHeight="1" x14ac:dyDescent="0.15">
      <c r="A1117" s="10" t="s">
        <v>1165</v>
      </c>
      <c r="B1117" s="11" t="s">
        <v>31</v>
      </c>
      <c r="C1117" s="11" t="s">
        <v>32</v>
      </c>
      <c r="D1117" s="12">
        <v>45755</v>
      </c>
      <c r="E1117" s="11">
        <v>3273</v>
      </c>
      <c r="F1117" s="11" t="s">
        <v>33</v>
      </c>
      <c r="G1117" s="13">
        <v>1917.97</v>
      </c>
      <c r="H1117" s="14">
        <f t="shared" si="119"/>
        <v>6277515.8100000005</v>
      </c>
      <c r="I1117" s="14">
        <f>IF(F1117="GHS",H1117,H1117*Assumptions!$B$4)</f>
        <v>6277515.8100000005</v>
      </c>
      <c r="J1117" s="15" t="str">
        <f>INDEX(Assumptions!$B$8:$B$12,MATCH(B1117,Assumptions!$A$8:$A$12,0))</f>
        <v>Weighted Average</v>
      </c>
      <c r="K1117" s="16">
        <f>G1117/(1-INDEX(Assumptions!$D$8:$D$12,MATCH(B1117,Assumptions!$A$8:$A$12,0)))</f>
        <v>2663.8472222222222</v>
      </c>
      <c r="L1117" s="16">
        <f t="shared" si="120"/>
        <v>57.539099999999998</v>
      </c>
      <c r="M1117" s="16">
        <f t="shared" si="121"/>
        <v>133.19236111111113</v>
      </c>
      <c r="N1117" s="14">
        <f>E1117*(K1117-L1117-M1117)*IF(F1117="GHS",1,Assumptions!$B$4)</f>
        <v>8094507.8861166667</v>
      </c>
      <c r="O1117" s="15">
        <f t="shared" ca="1" si="122"/>
        <v>531</v>
      </c>
      <c r="P1117" s="15" t="str">
        <f t="shared" ca="1" si="123"/>
        <v>365d+</v>
      </c>
      <c r="Q1117" s="17">
        <f ca="1">IF(P1117="0-90d",0,IF(P1117="91-180d",INDEX(Assumptions!$F$8:$F$12,MATCH(B1117,Assumptions!$A$8:$A$12,0)),IF(P1117="181-365d",INDEX(Assumptions!$G$8:$G$12,MATCH(B1117,Assumptions!$A$8:$A$12,0)),INDEX(Assumptions!$H$8:$H$12,MATCH(B1117,Assumptions!$A$8:$A$12,0)))))</f>
        <v>0.6</v>
      </c>
      <c r="R1117" s="14">
        <f t="shared" ca="1" si="124"/>
        <v>3766509.486</v>
      </c>
      <c r="S1117" s="14">
        <f t="shared" ca="1" si="125"/>
        <v>2511006.3240000005</v>
      </c>
      <c r="T1117" s="11" t="s">
        <v>25</v>
      </c>
      <c r="U1117" s="18" t="s">
        <v>26</v>
      </c>
    </row>
    <row r="1118" spans="1:21" ht="15" customHeight="1" x14ac:dyDescent="0.15">
      <c r="A1118" s="10" t="s">
        <v>1166</v>
      </c>
      <c r="B1118" s="11" t="s">
        <v>31</v>
      </c>
      <c r="C1118" s="11" t="s">
        <v>32</v>
      </c>
      <c r="D1118" s="12">
        <v>46069</v>
      </c>
      <c r="E1118" s="11">
        <v>530</v>
      </c>
      <c r="F1118" s="11" t="s">
        <v>33</v>
      </c>
      <c r="G1118" s="13">
        <v>3146.22</v>
      </c>
      <c r="H1118" s="14">
        <f t="shared" si="119"/>
        <v>1667496.5999999999</v>
      </c>
      <c r="I1118" s="14">
        <f>IF(F1118="GHS",H1118,H1118*Assumptions!$B$4)</f>
        <v>1667496.5999999999</v>
      </c>
      <c r="J1118" s="15" t="str">
        <f>INDEX(Assumptions!$B$8:$B$12,MATCH(B1118,Assumptions!$A$8:$A$12,0))</f>
        <v>Weighted Average</v>
      </c>
      <c r="K1118" s="16">
        <f>G1118/(1-INDEX(Assumptions!$D$8:$D$12,MATCH(B1118,Assumptions!$A$8:$A$12,0)))</f>
        <v>4369.75</v>
      </c>
      <c r="L1118" s="16">
        <f t="shared" si="120"/>
        <v>94.386599999999987</v>
      </c>
      <c r="M1118" s="16">
        <f t="shared" si="121"/>
        <v>218.48750000000001</v>
      </c>
      <c r="N1118" s="14">
        <f>E1118*(K1118-L1118-M1118)*IF(F1118="GHS",1,Assumptions!$B$4)</f>
        <v>2150144.227</v>
      </c>
      <c r="O1118" s="15">
        <f t="shared" ca="1" si="122"/>
        <v>217</v>
      </c>
      <c r="P1118" s="15" t="str">
        <f t="shared" ca="1" si="123"/>
        <v>181-365d</v>
      </c>
      <c r="Q1118" s="17">
        <f ca="1">IF(P1118="0-90d",0,IF(P1118="91-180d",INDEX(Assumptions!$F$8:$F$12,MATCH(B1118,Assumptions!$A$8:$A$12,0)),IF(P1118="181-365d",INDEX(Assumptions!$G$8:$G$12,MATCH(B1118,Assumptions!$A$8:$A$12,0)),INDEX(Assumptions!$H$8:$H$12,MATCH(B1118,Assumptions!$A$8:$A$12,0)))))</f>
        <v>0.2</v>
      </c>
      <c r="R1118" s="14">
        <f t="shared" ca="1" si="124"/>
        <v>333499.32</v>
      </c>
      <c r="S1118" s="14">
        <f t="shared" ca="1" si="125"/>
        <v>1333997.2799999998</v>
      </c>
      <c r="T1118" s="11" t="s">
        <v>25</v>
      </c>
      <c r="U1118" s="18" t="s">
        <v>26</v>
      </c>
    </row>
    <row r="1119" spans="1:21" ht="15" customHeight="1" x14ac:dyDescent="0.15">
      <c r="A1119" s="10" t="s">
        <v>1167</v>
      </c>
      <c r="B1119" s="11" t="s">
        <v>41</v>
      </c>
      <c r="C1119" s="11" t="s">
        <v>42</v>
      </c>
      <c r="D1119" s="12">
        <v>45981</v>
      </c>
      <c r="E1119" s="11">
        <v>405</v>
      </c>
      <c r="F1119" s="11" t="s">
        <v>33</v>
      </c>
      <c r="G1119" s="13">
        <v>289.87</v>
      </c>
      <c r="H1119" s="14">
        <f t="shared" si="119"/>
        <v>117397.35</v>
      </c>
      <c r="I1119" s="14">
        <f>IF(F1119="GHS",H1119,H1119*Assumptions!$B$4)</f>
        <v>117397.35</v>
      </c>
      <c r="J1119" s="15" t="str">
        <f>INDEX(Assumptions!$B$8:$B$12,MATCH(B1119,Assumptions!$A$8:$A$12,0))</f>
        <v>Weighted Average</v>
      </c>
      <c r="K1119" s="16">
        <f>G1119/(1-INDEX(Assumptions!$D$8:$D$12,MATCH(B1119,Assumptions!$A$8:$A$12,0)))</f>
        <v>445.95384615384614</v>
      </c>
      <c r="L1119" s="16">
        <f t="shared" si="120"/>
        <v>8.6960999999999995</v>
      </c>
      <c r="M1119" s="16">
        <f t="shared" si="121"/>
        <v>22.297692307692309</v>
      </c>
      <c r="N1119" s="14">
        <f>E1119*(K1119-L1119-M1119)*IF(F1119="GHS",1,Assumptions!$B$4)</f>
        <v>168058.82180769229</v>
      </c>
      <c r="O1119" s="15">
        <f t="shared" ca="1" si="122"/>
        <v>305</v>
      </c>
      <c r="P1119" s="15" t="str">
        <f t="shared" ca="1" si="123"/>
        <v>181-365d</v>
      </c>
      <c r="Q1119" s="17">
        <f ca="1">IF(P1119="0-90d",0,IF(P1119="91-180d",INDEX(Assumptions!$F$8:$F$12,MATCH(B1119,Assumptions!$A$8:$A$12,0)),IF(P1119="181-365d",INDEX(Assumptions!$G$8:$G$12,MATCH(B1119,Assumptions!$A$8:$A$12,0)),INDEX(Assumptions!$H$8:$H$12,MATCH(B1119,Assumptions!$A$8:$A$12,0)))))</f>
        <v>0.35</v>
      </c>
      <c r="R1119" s="14">
        <f t="shared" ca="1" si="124"/>
        <v>41089.072500000002</v>
      </c>
      <c r="S1119" s="14">
        <f t="shared" ca="1" si="125"/>
        <v>76308.277499999997</v>
      </c>
      <c r="T1119" s="11" t="s">
        <v>25</v>
      </c>
      <c r="U1119" s="18" t="s">
        <v>26</v>
      </c>
    </row>
    <row r="1120" spans="1:21" ht="15" customHeight="1" x14ac:dyDescent="0.15">
      <c r="A1120" s="10" t="s">
        <v>1168</v>
      </c>
      <c r="B1120" s="11" t="s">
        <v>22</v>
      </c>
      <c r="C1120" s="11" t="s">
        <v>61</v>
      </c>
      <c r="D1120" s="12">
        <v>46145</v>
      </c>
      <c r="E1120" s="11">
        <v>723</v>
      </c>
      <c r="F1120" s="11" t="s">
        <v>24</v>
      </c>
      <c r="G1120" s="13">
        <v>37123.730000000003</v>
      </c>
      <c r="H1120" s="14">
        <f t="shared" si="119"/>
        <v>26840456.790000003</v>
      </c>
      <c r="I1120" s="14">
        <f>IF(F1120="GHS",H1120,H1120*Assumptions!$B$4)</f>
        <v>289876933.33200008</v>
      </c>
      <c r="J1120" s="15" t="str">
        <f>INDEX(Assumptions!$B$8:$B$12,MATCH(B1120,Assumptions!$A$8:$A$12,0))</f>
        <v>FIFO</v>
      </c>
      <c r="K1120" s="16">
        <f>G1120/(1-INDEX(Assumptions!$D$8:$D$12,MATCH(B1120,Assumptions!$A$8:$A$12,0)))</f>
        <v>45272.841463414632</v>
      </c>
      <c r="L1120" s="16">
        <f t="shared" si="120"/>
        <v>1113.7119</v>
      </c>
      <c r="M1120" s="16">
        <f t="shared" si="121"/>
        <v>2263.6420731707317</v>
      </c>
      <c r="N1120" s="14">
        <f>E1120*(K1120-L1120-M1120)*IF(F1120="GHS",1,Assumptions!$B$4)</f>
        <v>327136724.51882046</v>
      </c>
      <c r="O1120" s="15">
        <f t="shared" ca="1" si="122"/>
        <v>141</v>
      </c>
      <c r="P1120" s="15" t="str">
        <f t="shared" ca="1" si="123"/>
        <v>91-180d</v>
      </c>
      <c r="Q1120" s="17">
        <f ca="1">IF(P1120="0-90d",0,IF(P1120="91-180d",INDEX(Assumptions!$F$8:$F$12,MATCH(B1120,Assumptions!$A$8:$A$12,0)),IF(P1120="181-365d",INDEX(Assumptions!$G$8:$G$12,MATCH(B1120,Assumptions!$A$8:$A$12,0)),INDEX(Assumptions!$H$8:$H$12,MATCH(B1120,Assumptions!$A$8:$A$12,0)))))</f>
        <v>0.03</v>
      </c>
      <c r="R1120" s="14">
        <f t="shared" ca="1" si="124"/>
        <v>8696307.9999600016</v>
      </c>
      <c r="S1120" s="14">
        <f t="shared" ca="1" si="125"/>
        <v>281180625.33204007</v>
      </c>
      <c r="T1120" s="11" t="s">
        <v>50</v>
      </c>
      <c r="U1120" s="18" t="s">
        <v>26</v>
      </c>
    </row>
    <row r="1121" spans="1:21" ht="15" customHeight="1" x14ac:dyDescent="0.15">
      <c r="A1121" s="10" t="s">
        <v>1169</v>
      </c>
      <c r="B1121" s="11" t="s">
        <v>31</v>
      </c>
      <c r="C1121" s="11" t="s">
        <v>76</v>
      </c>
      <c r="D1121" s="12">
        <v>45862</v>
      </c>
      <c r="E1121" s="11">
        <v>226</v>
      </c>
      <c r="F1121" s="11" t="s">
        <v>33</v>
      </c>
      <c r="G1121" s="13">
        <v>1977.08</v>
      </c>
      <c r="H1121" s="14">
        <f t="shared" si="119"/>
        <v>446820.07999999996</v>
      </c>
      <c r="I1121" s="14">
        <f>IF(F1121="GHS",H1121,H1121*Assumptions!$B$4)</f>
        <v>446820.07999999996</v>
      </c>
      <c r="J1121" s="15" t="str">
        <f>INDEX(Assumptions!$B$8:$B$12,MATCH(B1121,Assumptions!$A$8:$A$12,0))</f>
        <v>Weighted Average</v>
      </c>
      <c r="K1121" s="16">
        <f>G1121/(1-INDEX(Assumptions!$D$8:$D$12,MATCH(B1121,Assumptions!$A$8:$A$12,0)))</f>
        <v>2745.9444444444443</v>
      </c>
      <c r="L1121" s="16">
        <f t="shared" si="120"/>
        <v>59.312399999999997</v>
      </c>
      <c r="M1121" s="16">
        <f t="shared" si="121"/>
        <v>137.29722222222222</v>
      </c>
      <c r="N1121" s="14">
        <f>E1121*(K1121-L1121-M1121)*IF(F1121="GHS",1,Assumptions!$B$4)</f>
        <v>576149.6698222222</v>
      </c>
      <c r="O1121" s="15">
        <f t="shared" ca="1" si="122"/>
        <v>424</v>
      </c>
      <c r="P1121" s="15" t="str">
        <f t="shared" ca="1" si="123"/>
        <v>365d+</v>
      </c>
      <c r="Q1121" s="17">
        <f ca="1">IF(P1121="0-90d",0,IF(P1121="91-180d",INDEX(Assumptions!$F$8:$F$12,MATCH(B1121,Assumptions!$A$8:$A$12,0)),IF(P1121="181-365d",INDEX(Assumptions!$G$8:$G$12,MATCH(B1121,Assumptions!$A$8:$A$12,0)),INDEX(Assumptions!$H$8:$H$12,MATCH(B1121,Assumptions!$A$8:$A$12,0)))))</f>
        <v>0.6</v>
      </c>
      <c r="R1121" s="14">
        <f t="shared" ca="1" si="124"/>
        <v>268092.04799999995</v>
      </c>
      <c r="S1121" s="14">
        <f t="shared" ca="1" si="125"/>
        <v>178728.03200000001</v>
      </c>
      <c r="T1121" s="11" t="s">
        <v>25</v>
      </c>
      <c r="U1121" s="18" t="s">
        <v>26</v>
      </c>
    </row>
    <row r="1122" spans="1:21" ht="15" customHeight="1" x14ac:dyDescent="0.15">
      <c r="A1122" s="10" t="s">
        <v>1170</v>
      </c>
      <c r="B1122" s="11" t="s">
        <v>22</v>
      </c>
      <c r="C1122" s="11" t="s">
        <v>23</v>
      </c>
      <c r="D1122" s="12">
        <v>45889</v>
      </c>
      <c r="E1122" s="11">
        <v>2195</v>
      </c>
      <c r="F1122" s="11" t="s">
        <v>24</v>
      </c>
      <c r="G1122" s="13">
        <v>17679.41</v>
      </c>
      <c r="H1122" s="14">
        <f t="shared" si="119"/>
        <v>38806304.950000003</v>
      </c>
      <c r="I1122" s="14">
        <f>IF(F1122="GHS",H1122,H1122*Assumptions!$B$4)</f>
        <v>419108093.46000004</v>
      </c>
      <c r="J1122" s="15" t="str">
        <f>INDEX(Assumptions!$B$8:$B$12,MATCH(B1122,Assumptions!$A$8:$A$12,0))</f>
        <v>FIFO</v>
      </c>
      <c r="K1122" s="16">
        <f>G1122/(1-INDEX(Assumptions!$D$8:$D$12,MATCH(B1122,Assumptions!$A$8:$A$12,0)))</f>
        <v>21560.256097560974</v>
      </c>
      <c r="L1122" s="16">
        <f t="shared" si="120"/>
        <v>530.38229999999999</v>
      </c>
      <c r="M1122" s="16">
        <f t="shared" si="121"/>
        <v>1078.0128048780487</v>
      </c>
      <c r="N1122" s="14">
        <f>E1122*(K1122-L1122-M1122)*IF(F1122="GHS",1,Assumptions!$B$4)</f>
        <v>472978816.69254142</v>
      </c>
      <c r="O1122" s="15">
        <f t="shared" ca="1" si="122"/>
        <v>397</v>
      </c>
      <c r="P1122" s="15" t="str">
        <f t="shared" ca="1" si="123"/>
        <v>365d+</v>
      </c>
      <c r="Q1122" s="17">
        <f ca="1">IF(P1122="0-90d",0,IF(P1122="91-180d",INDEX(Assumptions!$F$8:$F$12,MATCH(B1122,Assumptions!$A$8:$A$12,0)),IF(P1122="181-365d",INDEX(Assumptions!$G$8:$G$12,MATCH(B1122,Assumptions!$A$8:$A$12,0)),INDEX(Assumptions!$H$8:$H$12,MATCH(B1122,Assumptions!$A$8:$A$12,0)))))</f>
        <v>0.5</v>
      </c>
      <c r="R1122" s="14">
        <f t="shared" ca="1" si="124"/>
        <v>209554046.73000002</v>
      </c>
      <c r="S1122" s="14">
        <f t="shared" ca="1" si="125"/>
        <v>209554046.73000002</v>
      </c>
      <c r="T1122" s="11" t="s">
        <v>25</v>
      </c>
      <c r="U1122" s="18" t="s">
        <v>26</v>
      </c>
    </row>
    <row r="1123" spans="1:21" ht="15" customHeight="1" x14ac:dyDescent="0.15">
      <c r="A1123" s="10" t="s">
        <v>1171</v>
      </c>
      <c r="B1123" s="11" t="s">
        <v>41</v>
      </c>
      <c r="C1123" s="11" t="s">
        <v>42</v>
      </c>
      <c r="D1123" s="12">
        <v>45860</v>
      </c>
      <c r="E1123" s="11">
        <v>3420</v>
      </c>
      <c r="F1123" s="11" t="s">
        <v>33</v>
      </c>
      <c r="G1123" s="13">
        <v>157.82</v>
      </c>
      <c r="H1123" s="14">
        <f t="shared" si="119"/>
        <v>539744.4</v>
      </c>
      <c r="I1123" s="14">
        <f>IF(F1123="GHS",H1123,H1123*Assumptions!$B$4)</f>
        <v>539744.4</v>
      </c>
      <c r="J1123" s="15" t="str">
        <f>INDEX(Assumptions!$B$8:$B$12,MATCH(B1123,Assumptions!$A$8:$A$12,0))</f>
        <v>Weighted Average</v>
      </c>
      <c r="K1123" s="16">
        <f>G1123/(1-INDEX(Assumptions!$D$8:$D$12,MATCH(B1123,Assumptions!$A$8:$A$12,0)))</f>
        <v>242.79999999999998</v>
      </c>
      <c r="L1123" s="16">
        <f t="shared" si="120"/>
        <v>4.7345999999999995</v>
      </c>
      <c r="M1123" s="16">
        <f t="shared" si="121"/>
        <v>12.14</v>
      </c>
      <c r="N1123" s="14">
        <f>E1123*(K1123-L1123-M1123)*IF(F1123="GHS",1,Assumptions!$B$4)</f>
        <v>772664.8679999999</v>
      </c>
      <c r="O1123" s="15">
        <f t="shared" ca="1" si="122"/>
        <v>426</v>
      </c>
      <c r="P1123" s="15" t="str">
        <f t="shared" ca="1" si="123"/>
        <v>365d+</v>
      </c>
      <c r="Q1123" s="17">
        <f ca="1">IF(P1123="0-90d",0,IF(P1123="91-180d",INDEX(Assumptions!$F$8:$F$12,MATCH(B1123,Assumptions!$A$8:$A$12,0)),IF(P1123="181-365d",INDEX(Assumptions!$G$8:$G$12,MATCH(B1123,Assumptions!$A$8:$A$12,0)),INDEX(Assumptions!$H$8:$H$12,MATCH(B1123,Assumptions!$A$8:$A$12,0)))))</f>
        <v>0.8</v>
      </c>
      <c r="R1123" s="14">
        <f t="shared" ca="1" si="124"/>
        <v>431795.52</v>
      </c>
      <c r="S1123" s="14">
        <f t="shared" ca="1" si="125"/>
        <v>107948.88</v>
      </c>
      <c r="T1123" s="11" t="s">
        <v>25</v>
      </c>
      <c r="U1123" s="18" t="s">
        <v>26</v>
      </c>
    </row>
    <row r="1124" spans="1:21" ht="15" customHeight="1" x14ac:dyDescent="0.15">
      <c r="A1124" s="10" t="s">
        <v>1172</v>
      </c>
      <c r="B1124" s="11" t="s">
        <v>31</v>
      </c>
      <c r="C1124" s="11" t="s">
        <v>63</v>
      </c>
      <c r="D1124" s="12">
        <v>46087</v>
      </c>
      <c r="E1124" s="11">
        <v>804</v>
      </c>
      <c r="F1124" s="11" t="s">
        <v>33</v>
      </c>
      <c r="G1124" s="13">
        <v>2271.56</v>
      </c>
      <c r="H1124" s="14">
        <f t="shared" si="119"/>
        <v>1826334.24</v>
      </c>
      <c r="I1124" s="14">
        <f>IF(F1124="GHS",H1124,H1124*Assumptions!$B$4)</f>
        <v>1826334.24</v>
      </c>
      <c r="J1124" s="15" t="str">
        <f>INDEX(Assumptions!$B$8:$B$12,MATCH(B1124,Assumptions!$A$8:$A$12,0))</f>
        <v>Weighted Average</v>
      </c>
      <c r="K1124" s="16">
        <f>G1124/(1-INDEX(Assumptions!$D$8:$D$12,MATCH(B1124,Assumptions!$A$8:$A$12,0)))</f>
        <v>3154.9444444444443</v>
      </c>
      <c r="L1124" s="16">
        <f t="shared" si="120"/>
        <v>68.146799999999999</v>
      </c>
      <c r="M1124" s="16">
        <f t="shared" si="121"/>
        <v>157.74722222222223</v>
      </c>
      <c r="N1124" s="14">
        <f>E1124*(K1124-L1124-M1124)*IF(F1124="GHS",1,Assumptions!$B$4)</f>
        <v>2354956.5394666665</v>
      </c>
      <c r="O1124" s="15">
        <f t="shared" ca="1" si="122"/>
        <v>199</v>
      </c>
      <c r="P1124" s="15" t="str">
        <f t="shared" ca="1" si="123"/>
        <v>181-365d</v>
      </c>
      <c r="Q1124" s="17">
        <f ca="1">IF(P1124="0-90d",0,IF(P1124="91-180d",INDEX(Assumptions!$F$8:$F$12,MATCH(B1124,Assumptions!$A$8:$A$12,0)),IF(P1124="181-365d",INDEX(Assumptions!$G$8:$G$12,MATCH(B1124,Assumptions!$A$8:$A$12,0)),INDEX(Assumptions!$H$8:$H$12,MATCH(B1124,Assumptions!$A$8:$A$12,0)))))</f>
        <v>0.2</v>
      </c>
      <c r="R1124" s="14">
        <f t="shared" ca="1" si="124"/>
        <v>365266.848</v>
      </c>
      <c r="S1124" s="14">
        <f t="shared" ca="1" si="125"/>
        <v>1461067.392</v>
      </c>
      <c r="T1124" s="11" t="s">
        <v>25</v>
      </c>
      <c r="U1124" s="18" t="s">
        <v>36</v>
      </c>
    </row>
    <row r="1125" spans="1:21" ht="15" customHeight="1" x14ac:dyDescent="0.15">
      <c r="A1125" s="10" t="s">
        <v>1173</v>
      </c>
      <c r="B1125" s="11" t="s">
        <v>31</v>
      </c>
      <c r="C1125" s="11" t="s">
        <v>76</v>
      </c>
      <c r="D1125" s="12">
        <v>46105</v>
      </c>
      <c r="E1125" s="11">
        <v>2706</v>
      </c>
      <c r="F1125" s="11" t="s">
        <v>33</v>
      </c>
      <c r="G1125" s="13">
        <v>1579.27</v>
      </c>
      <c r="H1125" s="14">
        <f t="shared" si="119"/>
        <v>4273504.62</v>
      </c>
      <c r="I1125" s="14">
        <f>IF(F1125="GHS",H1125,H1125*Assumptions!$B$4)</f>
        <v>4273504.62</v>
      </c>
      <c r="J1125" s="15" t="str">
        <f>INDEX(Assumptions!$B$8:$B$12,MATCH(B1125,Assumptions!$A$8:$A$12,0))</f>
        <v>Weighted Average</v>
      </c>
      <c r="K1125" s="16">
        <f>G1125/(1-INDEX(Assumptions!$D$8:$D$12,MATCH(B1125,Assumptions!$A$8:$A$12,0)))</f>
        <v>2193.4305555555557</v>
      </c>
      <c r="L1125" s="16">
        <f t="shared" si="120"/>
        <v>47.378099999999996</v>
      </c>
      <c r="M1125" s="16">
        <f t="shared" si="121"/>
        <v>109.67152777777778</v>
      </c>
      <c r="N1125" s="14">
        <f>E1125*(K1125-L1125-M1125)*IF(F1125="GHS",1,Assumptions!$B$4)</f>
        <v>5510446.790566667</v>
      </c>
      <c r="O1125" s="15">
        <f t="shared" ca="1" si="122"/>
        <v>181</v>
      </c>
      <c r="P1125" s="15" t="str">
        <f t="shared" ca="1" si="123"/>
        <v>181-365d</v>
      </c>
      <c r="Q1125" s="17">
        <f ca="1">IF(P1125="0-90d",0,IF(P1125="91-180d",INDEX(Assumptions!$F$8:$F$12,MATCH(B1125,Assumptions!$A$8:$A$12,0)),IF(P1125="181-365d",INDEX(Assumptions!$G$8:$G$12,MATCH(B1125,Assumptions!$A$8:$A$12,0)),INDEX(Assumptions!$H$8:$H$12,MATCH(B1125,Assumptions!$A$8:$A$12,0)))))</f>
        <v>0.2</v>
      </c>
      <c r="R1125" s="14">
        <f t="shared" ca="1" si="124"/>
        <v>854700.92400000012</v>
      </c>
      <c r="S1125" s="14">
        <f t="shared" ca="1" si="125"/>
        <v>3418803.696</v>
      </c>
      <c r="T1125" s="11" t="s">
        <v>25</v>
      </c>
      <c r="U1125" s="18" t="s">
        <v>26</v>
      </c>
    </row>
    <row r="1126" spans="1:21" ht="15" customHeight="1" x14ac:dyDescent="0.15">
      <c r="A1126" s="10" t="s">
        <v>1174</v>
      </c>
      <c r="B1126" s="11" t="s">
        <v>41</v>
      </c>
      <c r="C1126" s="11" t="s">
        <v>115</v>
      </c>
      <c r="D1126" s="12">
        <v>46201</v>
      </c>
      <c r="E1126" s="11">
        <v>786</v>
      </c>
      <c r="F1126" s="11" t="s">
        <v>33</v>
      </c>
      <c r="G1126" s="13">
        <v>310.64999999999998</v>
      </c>
      <c r="H1126" s="14">
        <f t="shared" si="119"/>
        <v>244170.9</v>
      </c>
      <c r="I1126" s="14">
        <f>IF(F1126="GHS",H1126,H1126*Assumptions!$B$4)</f>
        <v>244170.9</v>
      </c>
      <c r="J1126" s="15" t="str">
        <f>INDEX(Assumptions!$B$8:$B$12,MATCH(B1126,Assumptions!$A$8:$A$12,0))</f>
        <v>Weighted Average</v>
      </c>
      <c r="K1126" s="16">
        <f>G1126/(1-INDEX(Assumptions!$D$8:$D$12,MATCH(B1126,Assumptions!$A$8:$A$12,0)))</f>
        <v>477.92307692307685</v>
      </c>
      <c r="L1126" s="16">
        <f t="shared" si="120"/>
        <v>9.3194999999999997</v>
      </c>
      <c r="M1126" s="16">
        <f t="shared" si="121"/>
        <v>23.896153846153844</v>
      </c>
      <c r="N1126" s="14">
        <f>E1126*(K1126-L1126-M1126)*IF(F1126="GHS",1,Assumptions!$B$4)</f>
        <v>349540.03453846148</v>
      </c>
      <c r="O1126" s="15">
        <f t="shared" ca="1" si="122"/>
        <v>85</v>
      </c>
      <c r="P1126" s="15" t="str">
        <f t="shared" ca="1" si="123"/>
        <v>0-90d</v>
      </c>
      <c r="Q1126" s="17">
        <f ca="1">IF(P1126="0-90d",0,IF(P1126="91-180d",INDEX(Assumptions!$F$8:$F$12,MATCH(B1126,Assumptions!$A$8:$A$12,0)),IF(P1126="181-365d",INDEX(Assumptions!$G$8:$G$12,MATCH(B1126,Assumptions!$A$8:$A$12,0)),INDEX(Assumptions!$H$8:$H$12,MATCH(B1126,Assumptions!$A$8:$A$12,0)))))</f>
        <v>0</v>
      </c>
      <c r="R1126" s="14">
        <f t="shared" ca="1" si="124"/>
        <v>0</v>
      </c>
      <c r="S1126" s="14">
        <f t="shared" ca="1" si="125"/>
        <v>244170.9</v>
      </c>
      <c r="T1126" s="11" t="s">
        <v>25</v>
      </c>
      <c r="U1126" s="18" t="s">
        <v>26</v>
      </c>
    </row>
    <row r="1127" spans="1:21" ht="15" customHeight="1" x14ac:dyDescent="0.15">
      <c r="A1127" s="10" t="s">
        <v>1175</v>
      </c>
      <c r="B1127" s="11" t="s">
        <v>41</v>
      </c>
      <c r="C1127" s="11" t="s">
        <v>44</v>
      </c>
      <c r="D1127" s="12">
        <v>45821</v>
      </c>
      <c r="E1127" s="11">
        <v>3518</v>
      </c>
      <c r="F1127" s="11" t="s">
        <v>33</v>
      </c>
      <c r="G1127" s="13">
        <v>585.73</v>
      </c>
      <c r="H1127" s="14">
        <f t="shared" si="119"/>
        <v>2060598.1400000001</v>
      </c>
      <c r="I1127" s="14">
        <f>IF(F1127="GHS",H1127,H1127*Assumptions!$B$4)</f>
        <v>2060598.1400000001</v>
      </c>
      <c r="J1127" s="15" t="str">
        <f>INDEX(Assumptions!$B$8:$B$12,MATCH(B1127,Assumptions!$A$8:$A$12,0))</f>
        <v>Weighted Average</v>
      </c>
      <c r="K1127" s="16">
        <f>G1127/(1-INDEX(Assumptions!$D$8:$D$12,MATCH(B1127,Assumptions!$A$8:$A$12,0)))</f>
        <v>901.12307692307695</v>
      </c>
      <c r="L1127" s="16">
        <f t="shared" si="120"/>
        <v>17.571899999999999</v>
      </c>
      <c r="M1127" s="16">
        <f t="shared" si="121"/>
        <v>45.056153846153848</v>
      </c>
      <c r="N1127" s="14">
        <f>E1127*(K1127-L1127-M1127)*IF(F1127="GHS",1,Assumptions!$B$4)</f>
        <v>2949825.4911846155</v>
      </c>
      <c r="O1127" s="15">
        <f t="shared" ca="1" si="122"/>
        <v>465</v>
      </c>
      <c r="P1127" s="15" t="str">
        <f t="shared" ca="1" si="123"/>
        <v>365d+</v>
      </c>
      <c r="Q1127" s="17">
        <f ca="1">IF(P1127="0-90d",0,IF(P1127="91-180d",INDEX(Assumptions!$F$8:$F$12,MATCH(B1127,Assumptions!$A$8:$A$12,0)),IF(P1127="181-365d",INDEX(Assumptions!$G$8:$G$12,MATCH(B1127,Assumptions!$A$8:$A$12,0)),INDEX(Assumptions!$H$8:$H$12,MATCH(B1127,Assumptions!$A$8:$A$12,0)))))</f>
        <v>0.8</v>
      </c>
      <c r="R1127" s="14">
        <f t="shared" ca="1" si="124"/>
        <v>1648478.5120000001</v>
      </c>
      <c r="S1127" s="14">
        <f t="shared" ca="1" si="125"/>
        <v>412119.62800000003</v>
      </c>
      <c r="T1127" s="11" t="s">
        <v>25</v>
      </c>
      <c r="U1127" s="18" t="s">
        <v>36</v>
      </c>
    </row>
    <row r="1128" spans="1:21" ht="15" customHeight="1" x14ac:dyDescent="0.15">
      <c r="A1128" s="10" t="s">
        <v>1176</v>
      </c>
      <c r="B1128" s="11" t="s">
        <v>46</v>
      </c>
      <c r="C1128" s="11" t="s">
        <v>47</v>
      </c>
      <c r="D1128" s="12">
        <v>45986</v>
      </c>
      <c r="E1128" s="11">
        <v>1741</v>
      </c>
      <c r="F1128" s="11" t="s">
        <v>33</v>
      </c>
      <c r="G1128" s="13">
        <v>499989.54</v>
      </c>
      <c r="H1128" s="14">
        <f t="shared" si="119"/>
        <v>870481789.13999999</v>
      </c>
      <c r="I1128" s="14">
        <f>IF(F1128="GHS",H1128,H1128*Assumptions!$B$4)</f>
        <v>870481789.13999999</v>
      </c>
      <c r="J1128" s="15" t="str">
        <f>INDEX(Assumptions!$B$8:$B$12,MATCH(B1128,Assumptions!$A$8:$A$12,0))</f>
        <v>Specific Identification</v>
      </c>
      <c r="K1128" s="16">
        <f>G1128/(1-INDEX(Assumptions!$D$8:$D$12,MATCH(B1128,Assumptions!$A$8:$A$12,0)))</f>
        <v>641012.23076923075</v>
      </c>
      <c r="L1128" s="16">
        <f t="shared" si="120"/>
        <v>14999.686199999998</v>
      </c>
      <c r="M1128" s="16">
        <f t="shared" si="121"/>
        <v>32050.61153846154</v>
      </c>
      <c r="N1128" s="14">
        <f>E1128*(K1128-L1128-M1128)*IF(F1128="GHS",1,Assumptions!$B$4)</f>
        <v>1034087725.4065692</v>
      </c>
      <c r="O1128" s="15">
        <f t="shared" ca="1" si="122"/>
        <v>300</v>
      </c>
      <c r="P1128" s="15" t="str">
        <f t="shared" ca="1" si="123"/>
        <v>181-365d</v>
      </c>
      <c r="Q1128" s="17">
        <f ca="1">IF(P1128="0-90d",0,IF(P1128="91-180d",INDEX(Assumptions!$F$8:$F$12,MATCH(B1128,Assumptions!$A$8:$A$12,0)),IF(P1128="181-365d",INDEX(Assumptions!$G$8:$G$12,MATCH(B1128,Assumptions!$A$8:$A$12,0)),INDEX(Assumptions!$H$8:$H$12,MATCH(B1128,Assumptions!$A$8:$A$12,0)))))</f>
        <v>0.05</v>
      </c>
      <c r="R1128" s="14">
        <f t="shared" ca="1" si="124"/>
        <v>43524089.457000002</v>
      </c>
      <c r="S1128" s="14">
        <f t="shared" ca="1" si="125"/>
        <v>826957699.68299997</v>
      </c>
      <c r="T1128" s="11" t="s">
        <v>25</v>
      </c>
      <c r="U1128" s="18" t="s">
        <v>26</v>
      </c>
    </row>
    <row r="1129" spans="1:21" ht="15" customHeight="1" x14ac:dyDescent="0.15">
      <c r="A1129" s="10" t="s">
        <v>1177</v>
      </c>
      <c r="B1129" s="11" t="s">
        <v>22</v>
      </c>
      <c r="C1129" s="11" t="s">
        <v>81</v>
      </c>
      <c r="D1129" s="12">
        <v>45729</v>
      </c>
      <c r="E1129" s="11">
        <v>1082</v>
      </c>
      <c r="F1129" s="11" t="s">
        <v>24</v>
      </c>
      <c r="G1129" s="13">
        <v>7987.8</v>
      </c>
      <c r="H1129" s="14">
        <f t="shared" si="119"/>
        <v>8642799.5999999996</v>
      </c>
      <c r="I1129" s="14">
        <f>IF(F1129="GHS",H1129,H1129*Assumptions!$B$4)</f>
        <v>93342235.680000007</v>
      </c>
      <c r="J1129" s="15" t="str">
        <f>INDEX(Assumptions!$B$8:$B$12,MATCH(B1129,Assumptions!$A$8:$A$12,0))</f>
        <v>FIFO</v>
      </c>
      <c r="K1129" s="16">
        <f>G1129/(1-INDEX(Assumptions!$D$8:$D$12,MATCH(B1129,Assumptions!$A$8:$A$12,0)))</f>
        <v>9741.2195121951208</v>
      </c>
      <c r="L1129" s="16">
        <f t="shared" si="120"/>
        <v>239.63399999999999</v>
      </c>
      <c r="M1129" s="16">
        <f t="shared" si="121"/>
        <v>487.06097560975604</v>
      </c>
      <c r="N1129" s="14">
        <f>E1129*(K1129-L1129-M1129)*IF(F1129="GHS",1,Assumptions!$B$4)</f>
        <v>105340127.92472194</v>
      </c>
      <c r="O1129" s="15">
        <f t="shared" ca="1" si="122"/>
        <v>557</v>
      </c>
      <c r="P1129" s="15" t="str">
        <f t="shared" ca="1" si="123"/>
        <v>365d+</v>
      </c>
      <c r="Q1129" s="17">
        <f ca="1">IF(P1129="0-90d",0,IF(P1129="91-180d",INDEX(Assumptions!$F$8:$F$12,MATCH(B1129,Assumptions!$A$8:$A$12,0)),IF(P1129="181-365d",INDEX(Assumptions!$G$8:$G$12,MATCH(B1129,Assumptions!$A$8:$A$12,0)),INDEX(Assumptions!$H$8:$H$12,MATCH(B1129,Assumptions!$A$8:$A$12,0)))))</f>
        <v>0.5</v>
      </c>
      <c r="R1129" s="14">
        <f t="shared" ca="1" si="124"/>
        <v>46671117.840000004</v>
      </c>
      <c r="S1129" s="14">
        <f t="shared" ca="1" si="125"/>
        <v>46671117.840000004</v>
      </c>
      <c r="T1129" s="11" t="s">
        <v>25</v>
      </c>
      <c r="U1129" s="18" t="s">
        <v>26</v>
      </c>
    </row>
    <row r="1130" spans="1:21" ht="15" customHeight="1" x14ac:dyDescent="0.15">
      <c r="A1130" s="10" t="s">
        <v>1178</v>
      </c>
      <c r="B1130" s="11" t="s">
        <v>41</v>
      </c>
      <c r="C1130" s="11" t="s">
        <v>42</v>
      </c>
      <c r="D1130" s="12">
        <v>46218</v>
      </c>
      <c r="E1130" s="11">
        <v>1642</v>
      </c>
      <c r="F1130" s="11" t="s">
        <v>33</v>
      </c>
      <c r="G1130" s="13">
        <v>729.81</v>
      </c>
      <c r="H1130" s="14">
        <f t="shared" si="119"/>
        <v>1198348.02</v>
      </c>
      <c r="I1130" s="14">
        <f>IF(F1130="GHS",H1130,H1130*Assumptions!$B$4)</f>
        <v>1198348.02</v>
      </c>
      <c r="J1130" s="15" t="str">
        <f>INDEX(Assumptions!$B$8:$B$12,MATCH(B1130,Assumptions!$A$8:$A$12,0))</f>
        <v>Weighted Average</v>
      </c>
      <c r="K1130" s="16">
        <f>G1130/(1-INDEX(Assumptions!$D$8:$D$12,MATCH(B1130,Assumptions!$A$8:$A$12,0)))</f>
        <v>1122.7846153846153</v>
      </c>
      <c r="L1130" s="16">
        <f t="shared" si="120"/>
        <v>21.894299999999998</v>
      </c>
      <c r="M1130" s="16">
        <f t="shared" si="121"/>
        <v>56.139230769230771</v>
      </c>
      <c r="N1130" s="14">
        <f>E1130*(K1130-L1130-M1130)*IF(F1130="GHS",1,Assumptions!$B$4)</f>
        <v>1715481.2809384614</v>
      </c>
      <c r="O1130" s="15">
        <f t="shared" ca="1" si="122"/>
        <v>68</v>
      </c>
      <c r="P1130" s="15" t="str">
        <f t="shared" ca="1" si="123"/>
        <v>0-90d</v>
      </c>
      <c r="Q1130" s="17">
        <f ca="1">IF(P1130="0-90d",0,IF(P1130="91-180d",INDEX(Assumptions!$F$8:$F$12,MATCH(B1130,Assumptions!$A$8:$A$12,0)),IF(P1130="181-365d",INDEX(Assumptions!$G$8:$G$12,MATCH(B1130,Assumptions!$A$8:$A$12,0)),INDEX(Assumptions!$H$8:$H$12,MATCH(B1130,Assumptions!$A$8:$A$12,0)))))</f>
        <v>0</v>
      </c>
      <c r="R1130" s="14">
        <f t="shared" ca="1" si="124"/>
        <v>0</v>
      </c>
      <c r="S1130" s="14">
        <f t="shared" ca="1" si="125"/>
        <v>1198348.02</v>
      </c>
      <c r="T1130" s="11" t="s">
        <v>25</v>
      </c>
      <c r="U1130" s="18" t="s">
        <v>26</v>
      </c>
    </row>
    <row r="1131" spans="1:21" ht="15" customHeight="1" x14ac:dyDescent="0.15">
      <c r="A1131" s="10" t="s">
        <v>1179</v>
      </c>
      <c r="B1131" s="11" t="s">
        <v>41</v>
      </c>
      <c r="C1131" s="11" t="s">
        <v>44</v>
      </c>
      <c r="D1131" s="12">
        <v>45931</v>
      </c>
      <c r="E1131" s="11">
        <v>4624</v>
      </c>
      <c r="F1131" s="11" t="s">
        <v>33</v>
      </c>
      <c r="G1131" s="13">
        <v>459.16</v>
      </c>
      <c r="H1131" s="14">
        <f t="shared" si="119"/>
        <v>2123155.8400000003</v>
      </c>
      <c r="I1131" s="14">
        <f>IF(F1131="GHS",H1131,H1131*Assumptions!$B$4)</f>
        <v>2123155.8400000003</v>
      </c>
      <c r="J1131" s="15" t="str">
        <f>INDEX(Assumptions!$B$8:$B$12,MATCH(B1131,Assumptions!$A$8:$A$12,0))</f>
        <v>Weighted Average</v>
      </c>
      <c r="K1131" s="16">
        <f>G1131/(1-INDEX(Assumptions!$D$8:$D$12,MATCH(B1131,Assumptions!$A$8:$A$12,0)))</f>
        <v>706.4</v>
      </c>
      <c r="L1131" s="16">
        <f t="shared" si="120"/>
        <v>13.774800000000001</v>
      </c>
      <c r="M1131" s="16">
        <f t="shared" si="121"/>
        <v>35.32</v>
      </c>
      <c r="N1131" s="14">
        <f>E1131*(K1131-L1131-M1131)*IF(F1131="GHS",1,Assumptions!$B$4)</f>
        <v>3039379.2447999995</v>
      </c>
      <c r="O1131" s="15">
        <f t="shared" ca="1" si="122"/>
        <v>355</v>
      </c>
      <c r="P1131" s="15" t="str">
        <f t="shared" ca="1" si="123"/>
        <v>181-365d</v>
      </c>
      <c r="Q1131" s="17">
        <f ca="1">IF(P1131="0-90d",0,IF(P1131="91-180d",INDEX(Assumptions!$F$8:$F$12,MATCH(B1131,Assumptions!$A$8:$A$12,0)),IF(P1131="181-365d",INDEX(Assumptions!$G$8:$G$12,MATCH(B1131,Assumptions!$A$8:$A$12,0)),INDEX(Assumptions!$H$8:$H$12,MATCH(B1131,Assumptions!$A$8:$A$12,0)))))</f>
        <v>0.35</v>
      </c>
      <c r="R1131" s="14">
        <f t="shared" ca="1" si="124"/>
        <v>743104.54400000011</v>
      </c>
      <c r="S1131" s="14">
        <f t="shared" ca="1" si="125"/>
        <v>1380051.2960000001</v>
      </c>
      <c r="T1131" s="11" t="s">
        <v>25</v>
      </c>
      <c r="U1131" s="18" t="s">
        <v>26</v>
      </c>
    </row>
    <row r="1132" spans="1:21" ht="15" customHeight="1" x14ac:dyDescent="0.15">
      <c r="A1132" s="10" t="s">
        <v>1180</v>
      </c>
      <c r="B1132" s="11" t="s">
        <v>41</v>
      </c>
      <c r="C1132" s="11" t="s">
        <v>42</v>
      </c>
      <c r="D1132" s="12">
        <v>45917</v>
      </c>
      <c r="E1132" s="11">
        <v>1831</v>
      </c>
      <c r="F1132" s="11" t="s">
        <v>33</v>
      </c>
      <c r="G1132" s="13">
        <v>458.04</v>
      </c>
      <c r="H1132" s="14">
        <f t="shared" si="119"/>
        <v>838671.24</v>
      </c>
      <c r="I1132" s="14">
        <f>IF(F1132="GHS",H1132,H1132*Assumptions!$B$4)</f>
        <v>838671.24</v>
      </c>
      <c r="J1132" s="15" t="str">
        <f>INDEX(Assumptions!$B$8:$B$12,MATCH(B1132,Assumptions!$A$8:$A$12,0))</f>
        <v>Weighted Average</v>
      </c>
      <c r="K1132" s="16">
        <f>G1132/(1-INDEX(Assumptions!$D$8:$D$12,MATCH(B1132,Assumptions!$A$8:$A$12,0)))</f>
        <v>704.67692307692312</v>
      </c>
      <c r="L1132" s="16">
        <f t="shared" si="120"/>
        <v>13.741200000000001</v>
      </c>
      <c r="M1132" s="16">
        <f t="shared" si="121"/>
        <v>35.233846153846159</v>
      </c>
      <c r="N1132" s="14">
        <f>E1132*(K1132-L1132-M1132)*IF(F1132="GHS",1,Assumptions!$B$4)</f>
        <v>1200590.1366461539</v>
      </c>
      <c r="O1132" s="15">
        <f t="shared" ca="1" si="122"/>
        <v>369</v>
      </c>
      <c r="P1132" s="15" t="str">
        <f t="shared" ca="1" si="123"/>
        <v>365d+</v>
      </c>
      <c r="Q1132" s="17">
        <f ca="1">IF(P1132="0-90d",0,IF(P1132="91-180d",INDEX(Assumptions!$F$8:$F$12,MATCH(B1132,Assumptions!$A$8:$A$12,0)),IF(P1132="181-365d",INDEX(Assumptions!$G$8:$G$12,MATCH(B1132,Assumptions!$A$8:$A$12,0)),INDEX(Assumptions!$H$8:$H$12,MATCH(B1132,Assumptions!$A$8:$A$12,0)))))</f>
        <v>0.8</v>
      </c>
      <c r="R1132" s="14">
        <f t="shared" ca="1" si="124"/>
        <v>670936.99200000009</v>
      </c>
      <c r="S1132" s="14">
        <f t="shared" ca="1" si="125"/>
        <v>167734.24799999991</v>
      </c>
      <c r="T1132" s="11" t="s">
        <v>25</v>
      </c>
      <c r="U1132" s="18" t="s">
        <v>36</v>
      </c>
    </row>
    <row r="1133" spans="1:21" ht="15" customHeight="1" x14ac:dyDescent="0.15">
      <c r="A1133" s="10" t="s">
        <v>1181</v>
      </c>
      <c r="B1133" s="11" t="s">
        <v>31</v>
      </c>
      <c r="C1133" s="11" t="s">
        <v>76</v>
      </c>
      <c r="D1133" s="12">
        <v>46139</v>
      </c>
      <c r="E1133" s="11">
        <v>3045</v>
      </c>
      <c r="F1133" s="11" t="s">
        <v>33</v>
      </c>
      <c r="G1133" s="13">
        <v>3280.57</v>
      </c>
      <c r="H1133" s="14">
        <f t="shared" si="119"/>
        <v>9989335.6500000004</v>
      </c>
      <c r="I1133" s="14">
        <f>IF(F1133="GHS",H1133,H1133*Assumptions!$B$4)</f>
        <v>9989335.6500000004</v>
      </c>
      <c r="J1133" s="15" t="str">
        <f>INDEX(Assumptions!$B$8:$B$12,MATCH(B1133,Assumptions!$A$8:$A$12,0))</f>
        <v>Weighted Average</v>
      </c>
      <c r="K1133" s="16">
        <f>G1133/(1-INDEX(Assumptions!$D$8:$D$12,MATCH(B1133,Assumptions!$A$8:$A$12,0)))</f>
        <v>4556.3472222222226</v>
      </c>
      <c r="L1133" s="16">
        <f t="shared" si="120"/>
        <v>98.417100000000005</v>
      </c>
      <c r="M1133" s="16">
        <f t="shared" si="121"/>
        <v>227.81736111111115</v>
      </c>
      <c r="N1133" s="14">
        <f>E1133*(K1133-L1133-M1133)*IF(F1133="GHS",1,Assumptions!$B$4)</f>
        <v>12880693.357583335</v>
      </c>
      <c r="O1133" s="15">
        <f t="shared" ca="1" si="122"/>
        <v>147</v>
      </c>
      <c r="P1133" s="15" t="str">
        <f t="shared" ca="1" si="123"/>
        <v>91-180d</v>
      </c>
      <c r="Q1133" s="17">
        <f ca="1">IF(P1133="0-90d",0,IF(P1133="91-180d",INDEX(Assumptions!$F$8:$F$12,MATCH(B1133,Assumptions!$A$8:$A$12,0)),IF(P1133="181-365d",INDEX(Assumptions!$G$8:$G$12,MATCH(B1133,Assumptions!$A$8:$A$12,0)),INDEX(Assumptions!$H$8:$H$12,MATCH(B1133,Assumptions!$A$8:$A$12,0)))))</f>
        <v>0.05</v>
      </c>
      <c r="R1133" s="14">
        <f t="shared" ca="1" si="124"/>
        <v>499466.78250000003</v>
      </c>
      <c r="S1133" s="14">
        <f t="shared" ca="1" si="125"/>
        <v>9489868.8674999997</v>
      </c>
      <c r="T1133" s="11" t="s">
        <v>25</v>
      </c>
      <c r="U1133" s="18" t="s">
        <v>26</v>
      </c>
    </row>
    <row r="1134" spans="1:21" ht="15" customHeight="1" x14ac:dyDescent="0.15">
      <c r="A1134" s="10" t="s">
        <v>1182</v>
      </c>
      <c r="B1134" s="11" t="s">
        <v>28</v>
      </c>
      <c r="C1134" s="11" t="s">
        <v>29</v>
      </c>
      <c r="D1134" s="12">
        <v>45900</v>
      </c>
      <c r="E1134" s="11">
        <v>4200</v>
      </c>
      <c r="F1134" s="11" t="s">
        <v>24</v>
      </c>
      <c r="G1134" s="13">
        <v>6692.07</v>
      </c>
      <c r="H1134" s="14">
        <f t="shared" si="119"/>
        <v>28106694</v>
      </c>
      <c r="I1134" s="14">
        <f>IF(F1134="GHS",H1134,H1134*Assumptions!$B$4)</f>
        <v>303552295.20000005</v>
      </c>
      <c r="J1134" s="15" t="str">
        <f>INDEX(Assumptions!$B$8:$B$12,MATCH(B1134,Assumptions!$A$8:$A$12,0))</f>
        <v>Fair Value Less Costs to Sell</v>
      </c>
      <c r="K1134" s="16">
        <f>G1134/(1-INDEX(Assumptions!$D$8:$D$12,MATCH(B1134,Assumptions!$A$8:$A$12,0)))</f>
        <v>7604.625</v>
      </c>
      <c r="L1134" s="16">
        <f t="shared" si="120"/>
        <v>200.76209999999998</v>
      </c>
      <c r="M1134" s="16">
        <f t="shared" si="121"/>
        <v>380.23125000000005</v>
      </c>
      <c r="N1134" s="14">
        <f>E1134*(K1134-L1134-M1134)*IF(F1134="GHS",1,Assumptions!$B$4)</f>
        <v>318591931.64399999</v>
      </c>
      <c r="O1134" s="15">
        <f t="shared" ca="1" si="122"/>
        <v>386</v>
      </c>
      <c r="P1134" s="15" t="str">
        <f t="shared" ca="1" si="123"/>
        <v>365d+</v>
      </c>
      <c r="Q1134" s="17">
        <f ca="1">IF(P1134="0-90d",0,IF(P1134="91-180d",INDEX(Assumptions!$F$8:$F$12,MATCH(B1134,Assumptions!$A$8:$A$12,0)),IF(P1134="181-365d",INDEX(Assumptions!$G$8:$G$12,MATCH(B1134,Assumptions!$A$8:$A$12,0)),INDEX(Assumptions!$H$8:$H$12,MATCH(B1134,Assumptions!$A$8:$A$12,0)))))</f>
        <v>0.4</v>
      </c>
      <c r="R1134" s="14">
        <f t="shared" ca="1" si="124"/>
        <v>121420918.08000003</v>
      </c>
      <c r="S1134" s="14">
        <f t="shared" ca="1" si="125"/>
        <v>182131377.12</v>
      </c>
      <c r="T1134" s="11" t="s">
        <v>25</v>
      </c>
      <c r="U1134" s="18" t="s">
        <v>26</v>
      </c>
    </row>
    <row r="1135" spans="1:21" ht="15" customHeight="1" x14ac:dyDescent="0.15">
      <c r="A1135" s="10" t="s">
        <v>1183</v>
      </c>
      <c r="B1135" s="11" t="s">
        <v>31</v>
      </c>
      <c r="C1135" s="11" t="s">
        <v>32</v>
      </c>
      <c r="D1135" s="12">
        <v>45905</v>
      </c>
      <c r="E1135" s="11">
        <v>1831</v>
      </c>
      <c r="F1135" s="11" t="s">
        <v>33</v>
      </c>
      <c r="G1135" s="13">
        <v>3440.19</v>
      </c>
      <c r="H1135" s="14">
        <f t="shared" si="119"/>
        <v>6298987.8899999997</v>
      </c>
      <c r="I1135" s="14">
        <f>IF(F1135="GHS",H1135,H1135*Assumptions!$B$4)</f>
        <v>6298987.8899999997</v>
      </c>
      <c r="J1135" s="15" t="str">
        <f>INDEX(Assumptions!$B$8:$B$12,MATCH(B1135,Assumptions!$A$8:$A$12,0))</f>
        <v>Weighted Average</v>
      </c>
      <c r="K1135" s="16">
        <f>G1135/(1-INDEX(Assumptions!$D$8:$D$12,MATCH(B1135,Assumptions!$A$8:$A$12,0)))</f>
        <v>4778.041666666667</v>
      </c>
      <c r="L1135" s="16">
        <f t="shared" si="120"/>
        <v>103.20569999999999</v>
      </c>
      <c r="M1135" s="16">
        <f t="shared" si="121"/>
        <v>238.90208333333337</v>
      </c>
      <c r="N1135" s="14">
        <f>E1135*(K1135-L1135-M1135)*IF(F1135="GHS",1,Assumptions!$B$4)</f>
        <v>8122194.9403833328</v>
      </c>
      <c r="O1135" s="15">
        <f t="shared" ca="1" si="122"/>
        <v>381</v>
      </c>
      <c r="P1135" s="15" t="str">
        <f t="shared" ca="1" si="123"/>
        <v>365d+</v>
      </c>
      <c r="Q1135" s="17">
        <f ca="1">IF(P1135="0-90d",0,IF(P1135="91-180d",INDEX(Assumptions!$F$8:$F$12,MATCH(B1135,Assumptions!$A$8:$A$12,0)),IF(P1135="181-365d",INDEX(Assumptions!$G$8:$G$12,MATCH(B1135,Assumptions!$A$8:$A$12,0)),INDEX(Assumptions!$H$8:$H$12,MATCH(B1135,Assumptions!$A$8:$A$12,0)))))</f>
        <v>0.6</v>
      </c>
      <c r="R1135" s="14">
        <f t="shared" ca="1" si="124"/>
        <v>3779392.7339999997</v>
      </c>
      <c r="S1135" s="14">
        <f t="shared" ca="1" si="125"/>
        <v>2519595.156</v>
      </c>
      <c r="T1135" s="11" t="s">
        <v>25</v>
      </c>
      <c r="U1135" s="18" t="s">
        <v>26</v>
      </c>
    </row>
    <row r="1136" spans="1:21" ht="15" customHeight="1" x14ac:dyDescent="0.15">
      <c r="A1136" s="10" t="s">
        <v>1184</v>
      </c>
      <c r="B1136" s="11" t="s">
        <v>28</v>
      </c>
      <c r="C1136" s="11" t="s">
        <v>38</v>
      </c>
      <c r="D1136" s="12">
        <v>45990</v>
      </c>
      <c r="E1136" s="11">
        <v>257</v>
      </c>
      <c r="F1136" s="11" t="s">
        <v>24</v>
      </c>
      <c r="G1136" s="13">
        <v>10763.6</v>
      </c>
      <c r="H1136" s="14">
        <f t="shared" si="119"/>
        <v>2766245.2</v>
      </c>
      <c r="I1136" s="14">
        <f>IF(F1136="GHS",H1136,H1136*Assumptions!$B$4)</f>
        <v>29875448.160000004</v>
      </c>
      <c r="J1136" s="15" t="str">
        <f>INDEX(Assumptions!$B$8:$B$12,MATCH(B1136,Assumptions!$A$8:$A$12,0))</f>
        <v>Fair Value Less Costs to Sell</v>
      </c>
      <c r="K1136" s="16">
        <f>G1136/(1-INDEX(Assumptions!$D$8:$D$12,MATCH(B1136,Assumptions!$A$8:$A$12,0)))</f>
        <v>12231.363636363636</v>
      </c>
      <c r="L1136" s="16">
        <f t="shared" si="120"/>
        <v>322.90800000000002</v>
      </c>
      <c r="M1136" s="16">
        <f t="shared" si="121"/>
        <v>611.56818181818187</v>
      </c>
      <c r="N1136" s="14">
        <f>E1136*(K1136-L1136-M1136)*IF(F1136="GHS",1,Assumptions!$B$4)</f>
        <v>31355640.818836369</v>
      </c>
      <c r="O1136" s="15">
        <f t="shared" ca="1" si="122"/>
        <v>296</v>
      </c>
      <c r="P1136" s="15" t="str">
        <f t="shared" ca="1" si="123"/>
        <v>181-365d</v>
      </c>
      <c r="Q1136" s="17">
        <f ca="1">IF(P1136="0-90d",0,IF(P1136="91-180d",INDEX(Assumptions!$F$8:$F$12,MATCH(B1136,Assumptions!$A$8:$A$12,0)),IF(P1136="181-365d",INDEX(Assumptions!$G$8:$G$12,MATCH(B1136,Assumptions!$A$8:$A$12,0)),INDEX(Assumptions!$H$8:$H$12,MATCH(B1136,Assumptions!$A$8:$A$12,0)))))</f>
        <v>0.1</v>
      </c>
      <c r="R1136" s="14">
        <f t="shared" ca="1" si="124"/>
        <v>2987544.8160000006</v>
      </c>
      <c r="S1136" s="14">
        <f t="shared" ca="1" si="125"/>
        <v>26887903.344000004</v>
      </c>
      <c r="T1136" s="11" t="s">
        <v>50</v>
      </c>
      <c r="U1136" s="18" t="s">
        <v>26</v>
      </c>
    </row>
    <row r="1137" spans="1:21" ht="15" customHeight="1" x14ac:dyDescent="0.15">
      <c r="A1137" s="10" t="s">
        <v>1185</v>
      </c>
      <c r="B1137" s="11" t="s">
        <v>41</v>
      </c>
      <c r="C1137" s="11" t="s">
        <v>49</v>
      </c>
      <c r="D1137" s="12">
        <v>46000</v>
      </c>
      <c r="E1137" s="11">
        <v>78</v>
      </c>
      <c r="F1137" s="11" t="s">
        <v>33</v>
      </c>
      <c r="G1137" s="13">
        <v>699.51</v>
      </c>
      <c r="H1137" s="14">
        <f t="shared" si="119"/>
        <v>54561.78</v>
      </c>
      <c r="I1137" s="14">
        <f>IF(F1137="GHS",H1137,H1137*Assumptions!$B$4)</f>
        <v>54561.78</v>
      </c>
      <c r="J1137" s="15" t="str">
        <f>INDEX(Assumptions!$B$8:$B$12,MATCH(B1137,Assumptions!$A$8:$A$12,0))</f>
        <v>Weighted Average</v>
      </c>
      <c r="K1137" s="16">
        <f>G1137/(1-INDEX(Assumptions!$D$8:$D$12,MATCH(B1137,Assumptions!$A$8:$A$12,0)))</f>
        <v>1076.1692307692308</v>
      </c>
      <c r="L1137" s="16">
        <f t="shared" si="120"/>
        <v>20.985299999999999</v>
      </c>
      <c r="M1137" s="16">
        <f t="shared" si="121"/>
        <v>53.808461538461543</v>
      </c>
      <c r="N1137" s="14">
        <f>E1137*(K1137-L1137-M1137)*IF(F1137="GHS",1,Assumptions!$B$4)</f>
        <v>78107.286600000007</v>
      </c>
      <c r="O1137" s="15">
        <f t="shared" ca="1" si="122"/>
        <v>286</v>
      </c>
      <c r="P1137" s="15" t="str">
        <f t="shared" ca="1" si="123"/>
        <v>181-365d</v>
      </c>
      <c r="Q1137" s="17">
        <f ca="1">IF(P1137="0-90d",0,IF(P1137="91-180d",INDEX(Assumptions!$F$8:$F$12,MATCH(B1137,Assumptions!$A$8:$A$12,0)),IF(P1137="181-365d",INDEX(Assumptions!$G$8:$G$12,MATCH(B1137,Assumptions!$A$8:$A$12,0)),INDEX(Assumptions!$H$8:$H$12,MATCH(B1137,Assumptions!$A$8:$A$12,0)))))</f>
        <v>0.35</v>
      </c>
      <c r="R1137" s="14">
        <f t="shared" ca="1" si="124"/>
        <v>19096.623</v>
      </c>
      <c r="S1137" s="14">
        <f t="shared" ca="1" si="125"/>
        <v>35465.156999999999</v>
      </c>
      <c r="T1137" s="11" t="s">
        <v>25</v>
      </c>
      <c r="U1137" s="18" t="s">
        <v>36</v>
      </c>
    </row>
    <row r="1138" spans="1:21" ht="15" customHeight="1" x14ac:dyDescent="0.15">
      <c r="A1138" s="10" t="s">
        <v>1186</v>
      </c>
      <c r="B1138" s="11" t="s">
        <v>28</v>
      </c>
      <c r="C1138" s="11" t="s">
        <v>35</v>
      </c>
      <c r="D1138" s="12">
        <v>46156</v>
      </c>
      <c r="E1138" s="11">
        <v>73</v>
      </c>
      <c r="F1138" s="11" t="s">
        <v>24</v>
      </c>
      <c r="G1138" s="13">
        <v>4656.75</v>
      </c>
      <c r="H1138" s="14">
        <f t="shared" si="119"/>
        <v>339942.75</v>
      </c>
      <c r="I1138" s="14">
        <f>IF(F1138="GHS",H1138,H1138*Assumptions!$B$4)</f>
        <v>3671381.7</v>
      </c>
      <c r="J1138" s="15" t="str">
        <f>INDEX(Assumptions!$B$8:$B$12,MATCH(B1138,Assumptions!$A$8:$A$12,0))</f>
        <v>Fair Value Less Costs to Sell</v>
      </c>
      <c r="K1138" s="16">
        <f>G1138/(1-INDEX(Assumptions!$D$8:$D$12,MATCH(B1138,Assumptions!$A$8:$A$12,0)))</f>
        <v>5291.761363636364</v>
      </c>
      <c r="L1138" s="16">
        <f t="shared" si="120"/>
        <v>139.70249999999999</v>
      </c>
      <c r="M1138" s="16">
        <f t="shared" si="121"/>
        <v>264.58806818181819</v>
      </c>
      <c r="N1138" s="14">
        <f>E1138*(K1138-L1138-M1138)*IF(F1138="GHS",1,Assumptions!$B$4)</f>
        <v>3853281.9751363643</v>
      </c>
      <c r="O1138" s="15">
        <f t="shared" ca="1" si="122"/>
        <v>130</v>
      </c>
      <c r="P1138" s="15" t="str">
        <f t="shared" ca="1" si="123"/>
        <v>91-180d</v>
      </c>
      <c r="Q1138" s="17">
        <f ca="1">IF(P1138="0-90d",0,IF(P1138="91-180d",INDEX(Assumptions!$F$8:$F$12,MATCH(B1138,Assumptions!$A$8:$A$12,0)),IF(P1138="181-365d",INDEX(Assumptions!$G$8:$G$12,MATCH(B1138,Assumptions!$A$8:$A$12,0)),INDEX(Assumptions!$H$8:$H$12,MATCH(B1138,Assumptions!$A$8:$A$12,0)))))</f>
        <v>0.02</v>
      </c>
      <c r="R1138" s="14">
        <f t="shared" ca="1" si="124"/>
        <v>73427.634000000005</v>
      </c>
      <c r="S1138" s="14">
        <f t="shared" ca="1" si="125"/>
        <v>3597954.0660000001</v>
      </c>
      <c r="T1138" s="11" t="s">
        <v>25</v>
      </c>
      <c r="U1138" s="18" t="s">
        <v>26</v>
      </c>
    </row>
    <row r="1139" spans="1:21" ht="15" customHeight="1" x14ac:dyDescent="0.15">
      <c r="A1139" s="10" t="s">
        <v>1187</v>
      </c>
      <c r="B1139" s="11" t="s">
        <v>22</v>
      </c>
      <c r="C1139" s="11" t="s">
        <v>81</v>
      </c>
      <c r="D1139" s="12">
        <v>46067</v>
      </c>
      <c r="E1139" s="11">
        <v>2893</v>
      </c>
      <c r="F1139" s="11" t="s">
        <v>24</v>
      </c>
      <c r="G1139" s="13">
        <v>18873.45</v>
      </c>
      <c r="H1139" s="14">
        <f t="shared" si="119"/>
        <v>54600890.850000001</v>
      </c>
      <c r="I1139" s="14">
        <f>IF(F1139="GHS",H1139,H1139*Assumptions!$B$4)</f>
        <v>589689621.18000007</v>
      </c>
      <c r="J1139" s="15" t="str">
        <f>INDEX(Assumptions!$B$8:$B$12,MATCH(B1139,Assumptions!$A$8:$A$12,0))</f>
        <v>FIFO</v>
      </c>
      <c r="K1139" s="16">
        <f>G1139/(1-INDEX(Assumptions!$D$8:$D$12,MATCH(B1139,Assumptions!$A$8:$A$12,0)))</f>
        <v>23016.40243902439</v>
      </c>
      <c r="L1139" s="16">
        <f t="shared" si="120"/>
        <v>566.20349999999996</v>
      </c>
      <c r="M1139" s="16">
        <f t="shared" si="121"/>
        <v>1150.8201219512196</v>
      </c>
      <c r="N1139" s="14">
        <f>E1139*(K1139-L1139-M1139)*IF(F1139="GHS",1,Assumptions!$B$4)</f>
        <v>665486311.51216102</v>
      </c>
      <c r="O1139" s="15">
        <f t="shared" ca="1" si="122"/>
        <v>219</v>
      </c>
      <c r="P1139" s="15" t="str">
        <f t="shared" ca="1" si="123"/>
        <v>181-365d</v>
      </c>
      <c r="Q1139" s="17">
        <f ca="1">IF(P1139="0-90d",0,IF(P1139="91-180d",INDEX(Assumptions!$F$8:$F$12,MATCH(B1139,Assumptions!$A$8:$A$12,0)),IF(P1139="181-365d",INDEX(Assumptions!$G$8:$G$12,MATCH(B1139,Assumptions!$A$8:$A$12,0)),INDEX(Assumptions!$H$8:$H$12,MATCH(B1139,Assumptions!$A$8:$A$12,0)))))</f>
        <v>0.15</v>
      </c>
      <c r="R1139" s="14">
        <f t="shared" ca="1" si="124"/>
        <v>88453443.177000001</v>
      </c>
      <c r="S1139" s="14">
        <f t="shared" ca="1" si="125"/>
        <v>501236178.00300008</v>
      </c>
      <c r="T1139" s="11" t="s">
        <v>25</v>
      </c>
      <c r="U1139" s="18" t="s">
        <v>26</v>
      </c>
    </row>
    <row r="1140" spans="1:21" ht="15" customHeight="1" x14ac:dyDescent="0.15">
      <c r="A1140" s="10" t="s">
        <v>1188</v>
      </c>
      <c r="B1140" s="11" t="s">
        <v>31</v>
      </c>
      <c r="C1140" s="11" t="s">
        <v>76</v>
      </c>
      <c r="D1140" s="12">
        <v>45851</v>
      </c>
      <c r="E1140" s="11">
        <v>270</v>
      </c>
      <c r="F1140" s="11" t="s">
        <v>33</v>
      </c>
      <c r="G1140" s="13">
        <v>3850.19</v>
      </c>
      <c r="H1140" s="14">
        <f t="shared" si="119"/>
        <v>1039551.3</v>
      </c>
      <c r="I1140" s="14">
        <f>IF(F1140="GHS",H1140,H1140*Assumptions!$B$4)</f>
        <v>1039551.3</v>
      </c>
      <c r="J1140" s="15" t="str">
        <f>INDEX(Assumptions!$B$8:$B$12,MATCH(B1140,Assumptions!$A$8:$A$12,0))</f>
        <v>Weighted Average</v>
      </c>
      <c r="K1140" s="16">
        <f>G1140/(1-INDEX(Assumptions!$D$8:$D$12,MATCH(B1140,Assumptions!$A$8:$A$12,0)))</f>
        <v>5347.4861111111113</v>
      </c>
      <c r="L1140" s="16">
        <f t="shared" si="120"/>
        <v>115.50569999999999</v>
      </c>
      <c r="M1140" s="16">
        <f t="shared" si="121"/>
        <v>267.37430555555557</v>
      </c>
      <c r="N1140" s="14">
        <f>E1140*(K1140-L1140-M1140)*IF(F1140="GHS",1,Assumptions!$B$4)</f>
        <v>1340443.6485000004</v>
      </c>
      <c r="O1140" s="15">
        <f t="shared" ca="1" si="122"/>
        <v>435</v>
      </c>
      <c r="P1140" s="15" t="str">
        <f t="shared" ca="1" si="123"/>
        <v>365d+</v>
      </c>
      <c r="Q1140" s="17">
        <f ca="1">IF(P1140="0-90d",0,IF(P1140="91-180d",INDEX(Assumptions!$F$8:$F$12,MATCH(B1140,Assumptions!$A$8:$A$12,0)),IF(P1140="181-365d",INDEX(Assumptions!$G$8:$G$12,MATCH(B1140,Assumptions!$A$8:$A$12,0)),INDEX(Assumptions!$H$8:$H$12,MATCH(B1140,Assumptions!$A$8:$A$12,0)))))</f>
        <v>0.6</v>
      </c>
      <c r="R1140" s="14">
        <f t="shared" ca="1" si="124"/>
        <v>623730.78</v>
      </c>
      <c r="S1140" s="14">
        <f t="shared" ca="1" si="125"/>
        <v>415820.52</v>
      </c>
      <c r="T1140" s="11" t="s">
        <v>25</v>
      </c>
      <c r="U1140" s="18" t="s">
        <v>26</v>
      </c>
    </row>
    <row r="1141" spans="1:21" ht="15" customHeight="1" x14ac:dyDescent="0.15">
      <c r="A1141" s="10" t="s">
        <v>1189</v>
      </c>
      <c r="B1141" s="11" t="s">
        <v>31</v>
      </c>
      <c r="C1141" s="11" t="s">
        <v>63</v>
      </c>
      <c r="D1141" s="12">
        <v>45846</v>
      </c>
      <c r="E1141" s="11">
        <v>1326</v>
      </c>
      <c r="F1141" s="11" t="s">
        <v>33</v>
      </c>
      <c r="G1141" s="13">
        <v>2926.3</v>
      </c>
      <c r="H1141" s="14">
        <f t="shared" si="119"/>
        <v>3880273.8000000003</v>
      </c>
      <c r="I1141" s="14">
        <f>IF(F1141="GHS",H1141,H1141*Assumptions!$B$4)</f>
        <v>3880273.8000000003</v>
      </c>
      <c r="J1141" s="15" t="str">
        <f>INDEX(Assumptions!$B$8:$B$12,MATCH(B1141,Assumptions!$A$8:$A$12,0))</f>
        <v>Weighted Average</v>
      </c>
      <c r="K1141" s="16">
        <f>G1141/(1-INDEX(Assumptions!$D$8:$D$12,MATCH(B1141,Assumptions!$A$8:$A$12,0)))</f>
        <v>4064.3055555555561</v>
      </c>
      <c r="L1141" s="16">
        <f t="shared" si="120"/>
        <v>87.789000000000001</v>
      </c>
      <c r="M1141" s="16">
        <f t="shared" si="121"/>
        <v>203.21527777777783</v>
      </c>
      <c r="N1141" s="14">
        <f>E1141*(K1141-L1141-M1141)*IF(F1141="GHS",1,Assumptions!$B$4)</f>
        <v>5003397.4943333333</v>
      </c>
      <c r="O1141" s="15">
        <f t="shared" ca="1" si="122"/>
        <v>440</v>
      </c>
      <c r="P1141" s="15" t="str">
        <f t="shared" ca="1" si="123"/>
        <v>365d+</v>
      </c>
      <c r="Q1141" s="17">
        <f ca="1">IF(P1141="0-90d",0,IF(P1141="91-180d",INDEX(Assumptions!$F$8:$F$12,MATCH(B1141,Assumptions!$A$8:$A$12,0)),IF(P1141="181-365d",INDEX(Assumptions!$G$8:$G$12,MATCH(B1141,Assumptions!$A$8:$A$12,0)),INDEX(Assumptions!$H$8:$H$12,MATCH(B1141,Assumptions!$A$8:$A$12,0)))))</f>
        <v>0.6</v>
      </c>
      <c r="R1141" s="14">
        <f t="shared" ca="1" si="124"/>
        <v>2328164.2800000003</v>
      </c>
      <c r="S1141" s="14">
        <f t="shared" ca="1" si="125"/>
        <v>1552109.52</v>
      </c>
      <c r="T1141" s="11" t="s">
        <v>25</v>
      </c>
      <c r="U1141" s="18" t="s">
        <v>36</v>
      </c>
    </row>
    <row r="1142" spans="1:21" ht="15" customHeight="1" x14ac:dyDescent="0.15">
      <c r="A1142" s="10" t="s">
        <v>1190</v>
      </c>
      <c r="B1142" s="11" t="s">
        <v>31</v>
      </c>
      <c r="C1142" s="11" t="s">
        <v>76</v>
      </c>
      <c r="D1142" s="12">
        <v>46210</v>
      </c>
      <c r="E1142" s="11">
        <v>2303</v>
      </c>
      <c r="F1142" s="11" t="s">
        <v>33</v>
      </c>
      <c r="G1142" s="13">
        <v>2849.72</v>
      </c>
      <c r="H1142" s="14">
        <f t="shared" si="119"/>
        <v>6562905.1599999992</v>
      </c>
      <c r="I1142" s="14">
        <f>IF(F1142="GHS",H1142,H1142*Assumptions!$B$4)</f>
        <v>6562905.1599999992</v>
      </c>
      <c r="J1142" s="15" t="str">
        <f>INDEX(Assumptions!$B$8:$B$12,MATCH(B1142,Assumptions!$A$8:$A$12,0))</f>
        <v>Weighted Average</v>
      </c>
      <c r="K1142" s="16">
        <f>G1142/(1-INDEX(Assumptions!$D$8:$D$12,MATCH(B1142,Assumptions!$A$8:$A$12,0)))</f>
        <v>3957.9444444444443</v>
      </c>
      <c r="L1142" s="16">
        <f t="shared" si="120"/>
        <v>85.491599999999991</v>
      </c>
      <c r="M1142" s="16">
        <f t="shared" si="121"/>
        <v>197.89722222222224</v>
      </c>
      <c r="N1142" s="14">
        <f>E1142*(K1142-L1142-M1142)*IF(F1142="GHS",1,Assumptions!$B$4)</f>
        <v>8462501.5979777779</v>
      </c>
      <c r="O1142" s="15">
        <f t="shared" ca="1" si="122"/>
        <v>76</v>
      </c>
      <c r="P1142" s="15" t="str">
        <f t="shared" ca="1" si="123"/>
        <v>0-90d</v>
      </c>
      <c r="Q1142" s="17">
        <f ca="1">IF(P1142="0-90d",0,IF(P1142="91-180d",INDEX(Assumptions!$F$8:$F$12,MATCH(B1142,Assumptions!$A$8:$A$12,0)),IF(P1142="181-365d",INDEX(Assumptions!$G$8:$G$12,MATCH(B1142,Assumptions!$A$8:$A$12,0)),INDEX(Assumptions!$H$8:$H$12,MATCH(B1142,Assumptions!$A$8:$A$12,0)))))</f>
        <v>0</v>
      </c>
      <c r="R1142" s="14">
        <f t="shared" ca="1" si="124"/>
        <v>0</v>
      </c>
      <c r="S1142" s="14">
        <f t="shared" ca="1" si="125"/>
        <v>6562905.1599999992</v>
      </c>
      <c r="T1142" s="11" t="s">
        <v>25</v>
      </c>
      <c r="U1142" s="18" t="s">
        <v>26</v>
      </c>
    </row>
    <row r="1143" spans="1:21" ht="15" customHeight="1" x14ac:dyDescent="0.15">
      <c r="A1143" s="10" t="s">
        <v>1191</v>
      </c>
      <c r="B1143" s="11" t="s">
        <v>28</v>
      </c>
      <c r="C1143" s="11" t="s">
        <v>38</v>
      </c>
      <c r="D1143" s="12">
        <v>45947</v>
      </c>
      <c r="E1143" s="11">
        <v>1642</v>
      </c>
      <c r="F1143" s="11" t="s">
        <v>24</v>
      </c>
      <c r="G1143" s="13">
        <v>6083.58</v>
      </c>
      <c r="H1143" s="14">
        <f t="shared" si="119"/>
        <v>9989238.3599999994</v>
      </c>
      <c r="I1143" s="14">
        <f>IF(F1143="GHS",H1143,H1143*Assumptions!$B$4)</f>
        <v>107883774.288</v>
      </c>
      <c r="J1143" s="15" t="str">
        <f>INDEX(Assumptions!$B$8:$B$12,MATCH(B1143,Assumptions!$A$8:$A$12,0))</f>
        <v>Fair Value Less Costs to Sell</v>
      </c>
      <c r="K1143" s="16">
        <f>G1143/(1-INDEX(Assumptions!$D$8:$D$12,MATCH(B1143,Assumptions!$A$8:$A$12,0)))</f>
        <v>6913.159090909091</v>
      </c>
      <c r="L1143" s="16">
        <f t="shared" si="120"/>
        <v>182.50739999999999</v>
      </c>
      <c r="M1143" s="16">
        <f t="shared" si="121"/>
        <v>345.65795454545457</v>
      </c>
      <c r="N1143" s="14">
        <f>E1143*(K1143-L1143-M1143)*IF(F1143="GHS",1,Assumptions!$B$4)</f>
        <v>113228924.9231782</v>
      </c>
      <c r="O1143" s="15">
        <f t="shared" ca="1" si="122"/>
        <v>339</v>
      </c>
      <c r="P1143" s="15" t="str">
        <f t="shared" ca="1" si="123"/>
        <v>181-365d</v>
      </c>
      <c r="Q1143" s="17">
        <f ca="1">IF(P1143="0-90d",0,IF(P1143="91-180d",INDEX(Assumptions!$F$8:$F$12,MATCH(B1143,Assumptions!$A$8:$A$12,0)),IF(P1143="181-365d",INDEX(Assumptions!$G$8:$G$12,MATCH(B1143,Assumptions!$A$8:$A$12,0)),INDEX(Assumptions!$H$8:$H$12,MATCH(B1143,Assumptions!$A$8:$A$12,0)))))</f>
        <v>0.1</v>
      </c>
      <c r="R1143" s="14">
        <f t="shared" ca="1" si="124"/>
        <v>10788377.428800002</v>
      </c>
      <c r="S1143" s="14">
        <f t="shared" ca="1" si="125"/>
        <v>97095396.859200001</v>
      </c>
      <c r="T1143" s="11" t="s">
        <v>25</v>
      </c>
      <c r="U1143" s="18" t="s">
        <v>36</v>
      </c>
    </row>
    <row r="1144" spans="1:21" ht="15" customHeight="1" x14ac:dyDescent="0.15">
      <c r="A1144" s="10" t="s">
        <v>1192</v>
      </c>
      <c r="B1144" s="11" t="s">
        <v>31</v>
      </c>
      <c r="C1144" s="11" t="s">
        <v>63</v>
      </c>
      <c r="D1144" s="12">
        <v>45950</v>
      </c>
      <c r="E1144" s="11">
        <v>104</v>
      </c>
      <c r="F1144" s="11" t="s">
        <v>33</v>
      </c>
      <c r="G1144" s="13">
        <v>5147.7299999999996</v>
      </c>
      <c r="H1144" s="14">
        <f t="shared" si="119"/>
        <v>535363.91999999993</v>
      </c>
      <c r="I1144" s="14">
        <f>IF(F1144="GHS",H1144,H1144*Assumptions!$B$4)</f>
        <v>535363.91999999993</v>
      </c>
      <c r="J1144" s="15" t="str">
        <f>INDEX(Assumptions!$B$8:$B$12,MATCH(B1144,Assumptions!$A$8:$A$12,0))</f>
        <v>Weighted Average</v>
      </c>
      <c r="K1144" s="16">
        <f>G1144/(1-INDEX(Assumptions!$D$8:$D$12,MATCH(B1144,Assumptions!$A$8:$A$12,0)))</f>
        <v>7149.625</v>
      </c>
      <c r="L1144" s="16">
        <f t="shared" si="120"/>
        <v>154.43189999999998</v>
      </c>
      <c r="M1144" s="16">
        <f t="shared" si="121"/>
        <v>357.48125000000005</v>
      </c>
      <c r="N1144" s="14">
        <f>E1144*(K1144-L1144-M1144)*IF(F1144="GHS",1,Assumptions!$B$4)</f>
        <v>690322.03240000003</v>
      </c>
      <c r="O1144" s="15">
        <f t="shared" ca="1" si="122"/>
        <v>336</v>
      </c>
      <c r="P1144" s="15" t="str">
        <f t="shared" ca="1" si="123"/>
        <v>181-365d</v>
      </c>
      <c r="Q1144" s="17">
        <f ca="1">IF(P1144="0-90d",0,IF(P1144="91-180d",INDEX(Assumptions!$F$8:$F$12,MATCH(B1144,Assumptions!$A$8:$A$12,0)),IF(P1144="181-365d",INDEX(Assumptions!$G$8:$G$12,MATCH(B1144,Assumptions!$A$8:$A$12,0)),INDEX(Assumptions!$H$8:$H$12,MATCH(B1144,Assumptions!$A$8:$A$12,0)))))</f>
        <v>0.2</v>
      </c>
      <c r="R1144" s="14">
        <f t="shared" ca="1" si="124"/>
        <v>107072.78399999999</v>
      </c>
      <c r="S1144" s="14">
        <f t="shared" ca="1" si="125"/>
        <v>428291.13599999994</v>
      </c>
      <c r="T1144" s="11" t="s">
        <v>25</v>
      </c>
      <c r="U1144" s="18" t="s">
        <v>26</v>
      </c>
    </row>
    <row r="1145" spans="1:21" ht="15" customHeight="1" x14ac:dyDescent="0.15">
      <c r="A1145" s="10" t="s">
        <v>1193</v>
      </c>
      <c r="B1145" s="11" t="s">
        <v>31</v>
      </c>
      <c r="C1145" s="11" t="s">
        <v>32</v>
      </c>
      <c r="D1145" s="12">
        <v>45759</v>
      </c>
      <c r="E1145" s="11">
        <v>1611</v>
      </c>
      <c r="F1145" s="11" t="s">
        <v>33</v>
      </c>
      <c r="G1145" s="13">
        <v>3204.53</v>
      </c>
      <c r="H1145" s="14">
        <f t="shared" si="119"/>
        <v>5162497.83</v>
      </c>
      <c r="I1145" s="14">
        <f>IF(F1145="GHS",H1145,H1145*Assumptions!$B$4)</f>
        <v>5162497.83</v>
      </c>
      <c r="J1145" s="15" t="str">
        <f>INDEX(Assumptions!$B$8:$B$12,MATCH(B1145,Assumptions!$A$8:$A$12,0))</f>
        <v>Weighted Average</v>
      </c>
      <c r="K1145" s="16">
        <f>G1145/(1-INDEX(Assumptions!$D$8:$D$12,MATCH(B1145,Assumptions!$A$8:$A$12,0)))</f>
        <v>4450.7361111111113</v>
      </c>
      <c r="L1145" s="16">
        <f t="shared" si="120"/>
        <v>96.135900000000007</v>
      </c>
      <c r="M1145" s="16">
        <f t="shared" si="121"/>
        <v>222.53680555555559</v>
      </c>
      <c r="N1145" s="14">
        <f>E1145*(K1145-L1145-M1145)*IF(F1145="GHS",1,Assumptions!$B$4)</f>
        <v>6656754.1463500001</v>
      </c>
      <c r="O1145" s="15">
        <f t="shared" ca="1" si="122"/>
        <v>527</v>
      </c>
      <c r="P1145" s="15" t="str">
        <f t="shared" ca="1" si="123"/>
        <v>365d+</v>
      </c>
      <c r="Q1145" s="17">
        <f ca="1">IF(P1145="0-90d",0,IF(P1145="91-180d",INDEX(Assumptions!$F$8:$F$12,MATCH(B1145,Assumptions!$A$8:$A$12,0)),IF(P1145="181-365d",INDEX(Assumptions!$G$8:$G$12,MATCH(B1145,Assumptions!$A$8:$A$12,0)),INDEX(Assumptions!$H$8:$H$12,MATCH(B1145,Assumptions!$A$8:$A$12,0)))))</f>
        <v>0.6</v>
      </c>
      <c r="R1145" s="14">
        <f t="shared" ca="1" si="124"/>
        <v>3097498.6979999999</v>
      </c>
      <c r="S1145" s="14">
        <f t="shared" ca="1" si="125"/>
        <v>2064999.1320000002</v>
      </c>
      <c r="T1145" s="11" t="s">
        <v>25</v>
      </c>
      <c r="U1145" s="18" t="s">
        <v>26</v>
      </c>
    </row>
    <row r="1146" spans="1:21" ht="15" customHeight="1" x14ac:dyDescent="0.15">
      <c r="A1146" s="10" t="s">
        <v>1194</v>
      </c>
      <c r="B1146" s="11" t="s">
        <v>41</v>
      </c>
      <c r="C1146" s="11" t="s">
        <v>42</v>
      </c>
      <c r="D1146" s="12">
        <v>46118</v>
      </c>
      <c r="E1146" s="11">
        <v>2963</v>
      </c>
      <c r="F1146" s="11" t="s">
        <v>33</v>
      </c>
      <c r="G1146" s="13">
        <v>129.13</v>
      </c>
      <c r="H1146" s="14">
        <f t="shared" si="119"/>
        <v>382612.19</v>
      </c>
      <c r="I1146" s="14">
        <f>IF(F1146="GHS",H1146,H1146*Assumptions!$B$4)</f>
        <v>382612.19</v>
      </c>
      <c r="J1146" s="15" t="str">
        <f>INDEX(Assumptions!$B$8:$B$12,MATCH(B1146,Assumptions!$A$8:$A$12,0))</f>
        <v>Weighted Average</v>
      </c>
      <c r="K1146" s="16">
        <f>G1146/(1-INDEX(Assumptions!$D$8:$D$12,MATCH(B1146,Assumptions!$A$8:$A$12,0)))</f>
        <v>198.66153846153844</v>
      </c>
      <c r="L1146" s="16">
        <f t="shared" si="120"/>
        <v>3.8738999999999999</v>
      </c>
      <c r="M1146" s="16">
        <f t="shared" si="121"/>
        <v>9.9330769230769231</v>
      </c>
      <c r="N1146" s="14">
        <f>E1146*(K1146-L1146-M1146)*IF(F1146="GHS",1,Assumptions!$B$4)</f>
        <v>547724.06583846151</v>
      </c>
      <c r="O1146" s="15">
        <f t="shared" ca="1" si="122"/>
        <v>168</v>
      </c>
      <c r="P1146" s="15" t="str">
        <f t="shared" ca="1" si="123"/>
        <v>91-180d</v>
      </c>
      <c r="Q1146" s="17">
        <f ca="1">IF(P1146="0-90d",0,IF(P1146="91-180d",INDEX(Assumptions!$F$8:$F$12,MATCH(B1146,Assumptions!$A$8:$A$12,0)),IF(P1146="181-365d",INDEX(Assumptions!$G$8:$G$12,MATCH(B1146,Assumptions!$A$8:$A$12,0)),INDEX(Assumptions!$H$8:$H$12,MATCH(B1146,Assumptions!$A$8:$A$12,0)))))</f>
        <v>0.1</v>
      </c>
      <c r="R1146" s="14">
        <f t="shared" ca="1" si="124"/>
        <v>38261.219000000005</v>
      </c>
      <c r="S1146" s="14">
        <f t="shared" ca="1" si="125"/>
        <v>344350.97100000002</v>
      </c>
      <c r="T1146" s="11" t="s">
        <v>25</v>
      </c>
      <c r="U1146" s="18" t="s">
        <v>26</v>
      </c>
    </row>
    <row r="1147" spans="1:21" ht="15" customHeight="1" x14ac:dyDescent="0.15">
      <c r="A1147" s="10" t="s">
        <v>1195</v>
      </c>
      <c r="B1147" s="11" t="s">
        <v>28</v>
      </c>
      <c r="C1147" s="11" t="s">
        <v>55</v>
      </c>
      <c r="D1147" s="12">
        <v>45837</v>
      </c>
      <c r="E1147" s="11">
        <v>2875</v>
      </c>
      <c r="F1147" s="11" t="s">
        <v>24</v>
      </c>
      <c r="G1147" s="13">
        <v>4598.04</v>
      </c>
      <c r="H1147" s="14">
        <f t="shared" si="119"/>
        <v>13219365</v>
      </c>
      <c r="I1147" s="14">
        <f>IF(F1147="GHS",H1147,H1147*Assumptions!$B$4)</f>
        <v>142769142</v>
      </c>
      <c r="J1147" s="15" t="str">
        <f>INDEX(Assumptions!$B$8:$B$12,MATCH(B1147,Assumptions!$A$8:$A$12,0))</f>
        <v>Fair Value Less Costs to Sell</v>
      </c>
      <c r="K1147" s="16">
        <f>G1147/(1-INDEX(Assumptions!$D$8:$D$12,MATCH(B1147,Assumptions!$A$8:$A$12,0)))</f>
        <v>5225.045454545454</v>
      </c>
      <c r="L1147" s="16">
        <f t="shared" si="120"/>
        <v>137.94119999999998</v>
      </c>
      <c r="M1147" s="16">
        <f t="shared" si="121"/>
        <v>261.25227272727273</v>
      </c>
      <c r="N1147" s="14">
        <f>E1147*(K1147-L1147-M1147)*IF(F1147="GHS",1,Assumptions!$B$4)</f>
        <v>149842704.03545454</v>
      </c>
      <c r="O1147" s="15">
        <f t="shared" ca="1" si="122"/>
        <v>449</v>
      </c>
      <c r="P1147" s="15" t="str">
        <f t="shared" ca="1" si="123"/>
        <v>365d+</v>
      </c>
      <c r="Q1147" s="17">
        <f ca="1">IF(P1147="0-90d",0,IF(P1147="91-180d",INDEX(Assumptions!$F$8:$F$12,MATCH(B1147,Assumptions!$A$8:$A$12,0)),IF(P1147="181-365d",INDEX(Assumptions!$G$8:$G$12,MATCH(B1147,Assumptions!$A$8:$A$12,0)),INDEX(Assumptions!$H$8:$H$12,MATCH(B1147,Assumptions!$A$8:$A$12,0)))))</f>
        <v>0.4</v>
      </c>
      <c r="R1147" s="14">
        <f t="shared" ca="1" si="124"/>
        <v>57107656.800000004</v>
      </c>
      <c r="S1147" s="14">
        <f t="shared" ca="1" si="125"/>
        <v>85661485.199999988</v>
      </c>
      <c r="T1147" s="11" t="s">
        <v>50</v>
      </c>
      <c r="U1147" s="18" t="s">
        <v>26</v>
      </c>
    </row>
    <row r="1148" spans="1:21" ht="15" customHeight="1" x14ac:dyDescent="0.15">
      <c r="A1148" s="10" t="s">
        <v>1196</v>
      </c>
      <c r="B1148" s="11" t="s">
        <v>41</v>
      </c>
      <c r="C1148" s="11" t="s">
        <v>49</v>
      </c>
      <c r="D1148" s="12">
        <v>45836</v>
      </c>
      <c r="E1148" s="11">
        <v>4885</v>
      </c>
      <c r="F1148" s="11" t="s">
        <v>33</v>
      </c>
      <c r="G1148" s="13">
        <v>261.11</v>
      </c>
      <c r="H1148" s="14">
        <f t="shared" si="119"/>
        <v>1275522.3500000001</v>
      </c>
      <c r="I1148" s="14">
        <f>IF(F1148="GHS",H1148,H1148*Assumptions!$B$4)</f>
        <v>1275522.3500000001</v>
      </c>
      <c r="J1148" s="15" t="str">
        <f>INDEX(Assumptions!$B$8:$B$12,MATCH(B1148,Assumptions!$A$8:$A$12,0))</f>
        <v>Weighted Average</v>
      </c>
      <c r="K1148" s="16">
        <f>G1148/(1-INDEX(Assumptions!$D$8:$D$12,MATCH(B1148,Assumptions!$A$8:$A$12,0)))</f>
        <v>401.7076923076923</v>
      </c>
      <c r="L1148" s="16">
        <f t="shared" si="120"/>
        <v>7.8333000000000004</v>
      </c>
      <c r="M1148" s="16">
        <f t="shared" si="121"/>
        <v>20.085384615384616</v>
      </c>
      <c r="N1148" s="14">
        <f>E1148*(K1148-L1148-M1148)*IF(F1148="GHS",1,Assumptions!$B$4)</f>
        <v>1825959.302576923</v>
      </c>
      <c r="O1148" s="15">
        <f t="shared" ca="1" si="122"/>
        <v>450</v>
      </c>
      <c r="P1148" s="15" t="str">
        <f t="shared" ca="1" si="123"/>
        <v>365d+</v>
      </c>
      <c r="Q1148" s="17">
        <f ca="1">IF(P1148="0-90d",0,IF(P1148="91-180d",INDEX(Assumptions!$F$8:$F$12,MATCH(B1148,Assumptions!$A$8:$A$12,0)),IF(P1148="181-365d",INDEX(Assumptions!$G$8:$G$12,MATCH(B1148,Assumptions!$A$8:$A$12,0)),INDEX(Assumptions!$H$8:$H$12,MATCH(B1148,Assumptions!$A$8:$A$12,0)))))</f>
        <v>0.8</v>
      </c>
      <c r="R1148" s="14">
        <f t="shared" ca="1" si="124"/>
        <v>1020417.8800000001</v>
      </c>
      <c r="S1148" s="14">
        <f t="shared" ca="1" si="125"/>
        <v>255104.46999999997</v>
      </c>
      <c r="T1148" s="11" t="s">
        <v>25</v>
      </c>
      <c r="U1148" s="18" t="s">
        <v>36</v>
      </c>
    </row>
    <row r="1149" spans="1:21" ht="15" customHeight="1" x14ac:dyDescent="0.15">
      <c r="A1149" s="10" t="s">
        <v>1197</v>
      </c>
      <c r="B1149" s="11" t="s">
        <v>31</v>
      </c>
      <c r="C1149" s="11" t="s">
        <v>32</v>
      </c>
      <c r="D1149" s="12">
        <v>46005</v>
      </c>
      <c r="E1149" s="11">
        <v>4092</v>
      </c>
      <c r="F1149" s="11" t="s">
        <v>33</v>
      </c>
      <c r="G1149" s="13">
        <v>1987.29</v>
      </c>
      <c r="H1149" s="14">
        <f t="shared" si="119"/>
        <v>8131990.6799999997</v>
      </c>
      <c r="I1149" s="14">
        <f>IF(F1149="GHS",H1149,H1149*Assumptions!$B$4)</f>
        <v>8131990.6799999997</v>
      </c>
      <c r="J1149" s="15" t="str">
        <f>INDEX(Assumptions!$B$8:$B$12,MATCH(B1149,Assumptions!$A$8:$A$12,0))</f>
        <v>Weighted Average</v>
      </c>
      <c r="K1149" s="16">
        <f>G1149/(1-INDEX(Assumptions!$D$8:$D$12,MATCH(B1149,Assumptions!$A$8:$A$12,0)))</f>
        <v>2760.125</v>
      </c>
      <c r="L1149" s="16">
        <f t="shared" si="120"/>
        <v>59.618699999999997</v>
      </c>
      <c r="M1149" s="16">
        <f t="shared" si="121"/>
        <v>138.00624999999999</v>
      </c>
      <c r="N1149" s="14">
        <f>E1149*(K1149-L1149-M1149)*IF(F1149="GHS",1,Assumptions!$B$4)</f>
        <v>10485750.204600001</v>
      </c>
      <c r="O1149" s="15">
        <f t="shared" ca="1" si="122"/>
        <v>281</v>
      </c>
      <c r="P1149" s="15" t="str">
        <f t="shared" ca="1" si="123"/>
        <v>181-365d</v>
      </c>
      <c r="Q1149" s="17">
        <f ca="1">IF(P1149="0-90d",0,IF(P1149="91-180d",INDEX(Assumptions!$F$8:$F$12,MATCH(B1149,Assumptions!$A$8:$A$12,0)),IF(P1149="181-365d",INDEX(Assumptions!$G$8:$G$12,MATCH(B1149,Assumptions!$A$8:$A$12,0)),INDEX(Assumptions!$H$8:$H$12,MATCH(B1149,Assumptions!$A$8:$A$12,0)))))</f>
        <v>0.2</v>
      </c>
      <c r="R1149" s="14">
        <f t="shared" ca="1" si="124"/>
        <v>1626398.1359999999</v>
      </c>
      <c r="S1149" s="14">
        <f t="shared" ca="1" si="125"/>
        <v>6505592.5439999998</v>
      </c>
      <c r="T1149" s="11" t="s">
        <v>25</v>
      </c>
      <c r="U1149" s="18" t="s">
        <v>26</v>
      </c>
    </row>
    <row r="1150" spans="1:21" ht="15" customHeight="1" x14ac:dyDescent="0.15">
      <c r="A1150" s="10" t="s">
        <v>1198</v>
      </c>
      <c r="B1150" s="11" t="s">
        <v>31</v>
      </c>
      <c r="C1150" s="11" t="s">
        <v>32</v>
      </c>
      <c r="D1150" s="12">
        <v>46180</v>
      </c>
      <c r="E1150" s="11">
        <v>4488</v>
      </c>
      <c r="F1150" s="11" t="s">
        <v>33</v>
      </c>
      <c r="G1150" s="13">
        <v>1447.04</v>
      </c>
      <c r="H1150" s="14">
        <f t="shared" si="119"/>
        <v>6494315.5199999996</v>
      </c>
      <c r="I1150" s="14">
        <f>IF(F1150="GHS",H1150,H1150*Assumptions!$B$4)</f>
        <v>6494315.5199999996</v>
      </c>
      <c r="J1150" s="15" t="str">
        <f>INDEX(Assumptions!$B$8:$B$12,MATCH(B1150,Assumptions!$A$8:$A$12,0))</f>
        <v>Weighted Average</v>
      </c>
      <c r="K1150" s="16">
        <f>G1150/(1-INDEX(Assumptions!$D$8:$D$12,MATCH(B1150,Assumptions!$A$8:$A$12,0)))</f>
        <v>2009.7777777777778</v>
      </c>
      <c r="L1150" s="16">
        <f t="shared" si="120"/>
        <v>43.411199999999994</v>
      </c>
      <c r="M1150" s="16">
        <f t="shared" si="121"/>
        <v>100.48888888888889</v>
      </c>
      <c r="N1150" s="14">
        <f>E1150*(K1150-L1150-M1150)*IF(F1150="GHS",1,Assumptions!$B$4)</f>
        <v>8374059.0677333334</v>
      </c>
      <c r="O1150" s="15">
        <f t="shared" ca="1" si="122"/>
        <v>106</v>
      </c>
      <c r="P1150" s="15" t="str">
        <f t="shared" ca="1" si="123"/>
        <v>91-180d</v>
      </c>
      <c r="Q1150" s="17">
        <f ca="1">IF(P1150="0-90d",0,IF(P1150="91-180d",INDEX(Assumptions!$F$8:$F$12,MATCH(B1150,Assumptions!$A$8:$A$12,0)),IF(P1150="181-365d",INDEX(Assumptions!$G$8:$G$12,MATCH(B1150,Assumptions!$A$8:$A$12,0)),INDEX(Assumptions!$H$8:$H$12,MATCH(B1150,Assumptions!$A$8:$A$12,0)))))</f>
        <v>0.05</v>
      </c>
      <c r="R1150" s="14">
        <f t="shared" ca="1" si="124"/>
        <v>324715.77600000001</v>
      </c>
      <c r="S1150" s="14">
        <f t="shared" ca="1" si="125"/>
        <v>6169599.7439999999</v>
      </c>
      <c r="T1150" s="11" t="s">
        <v>25</v>
      </c>
      <c r="U1150" s="18" t="s">
        <v>26</v>
      </c>
    </row>
    <row r="1151" spans="1:21" ht="15" customHeight="1" x14ac:dyDescent="0.15">
      <c r="A1151" s="10" t="s">
        <v>1199</v>
      </c>
      <c r="B1151" s="11" t="s">
        <v>22</v>
      </c>
      <c r="C1151" s="11" t="s">
        <v>23</v>
      </c>
      <c r="D1151" s="12">
        <v>46052</v>
      </c>
      <c r="E1151" s="11">
        <v>338</v>
      </c>
      <c r="F1151" s="11" t="s">
        <v>24</v>
      </c>
      <c r="G1151" s="13">
        <v>66201.98</v>
      </c>
      <c r="H1151" s="14">
        <f t="shared" si="119"/>
        <v>22376269.239999998</v>
      </c>
      <c r="I1151" s="14">
        <f>IF(F1151="GHS",H1151,H1151*Assumptions!$B$4)</f>
        <v>241663707.792</v>
      </c>
      <c r="J1151" s="15" t="str">
        <f>INDEX(Assumptions!$B$8:$B$12,MATCH(B1151,Assumptions!$A$8:$A$12,0))</f>
        <v>FIFO</v>
      </c>
      <c r="K1151" s="16">
        <f>G1151/(1-INDEX(Assumptions!$D$8:$D$12,MATCH(B1151,Assumptions!$A$8:$A$12,0)))</f>
        <v>80734.121951219495</v>
      </c>
      <c r="L1151" s="16">
        <f t="shared" si="120"/>
        <v>1986.0593999999999</v>
      </c>
      <c r="M1151" s="16">
        <f t="shared" si="121"/>
        <v>4036.7060975609747</v>
      </c>
      <c r="N1151" s="14">
        <f>E1151*(K1151-L1151-M1151)*IF(F1151="GHS",1,Assumptions!$B$4)</f>
        <v>272726335.59843504</v>
      </c>
      <c r="O1151" s="15">
        <f t="shared" ca="1" si="122"/>
        <v>234</v>
      </c>
      <c r="P1151" s="15" t="str">
        <f t="shared" ca="1" si="123"/>
        <v>181-365d</v>
      </c>
      <c r="Q1151" s="17">
        <f ca="1">IF(P1151="0-90d",0,IF(P1151="91-180d",INDEX(Assumptions!$F$8:$F$12,MATCH(B1151,Assumptions!$A$8:$A$12,0)),IF(P1151="181-365d",INDEX(Assumptions!$G$8:$G$12,MATCH(B1151,Assumptions!$A$8:$A$12,0)),INDEX(Assumptions!$H$8:$H$12,MATCH(B1151,Assumptions!$A$8:$A$12,0)))))</f>
        <v>0.15</v>
      </c>
      <c r="R1151" s="14">
        <f t="shared" ca="1" si="124"/>
        <v>36249556.168799996</v>
      </c>
      <c r="S1151" s="14">
        <f t="shared" ca="1" si="125"/>
        <v>205414151.6232</v>
      </c>
      <c r="T1151" s="11" t="s">
        <v>25</v>
      </c>
      <c r="U1151" s="18" t="s">
        <v>26</v>
      </c>
    </row>
    <row r="1152" spans="1:21" ht="15" customHeight="1" x14ac:dyDescent="0.15">
      <c r="A1152" s="10" t="s">
        <v>1200</v>
      </c>
      <c r="B1152" s="11" t="s">
        <v>28</v>
      </c>
      <c r="C1152" s="11" t="s">
        <v>55</v>
      </c>
      <c r="D1152" s="12">
        <v>45915</v>
      </c>
      <c r="E1152" s="11">
        <v>2136</v>
      </c>
      <c r="F1152" s="11" t="s">
        <v>24</v>
      </c>
      <c r="G1152" s="13">
        <v>7207.51</v>
      </c>
      <c r="H1152" s="14">
        <f t="shared" si="119"/>
        <v>15395241.360000001</v>
      </c>
      <c r="I1152" s="14">
        <f>IF(F1152="GHS",H1152,H1152*Assumptions!$B$4)</f>
        <v>166268606.68800002</v>
      </c>
      <c r="J1152" s="15" t="str">
        <f>INDEX(Assumptions!$B$8:$B$12,MATCH(B1152,Assumptions!$A$8:$A$12,0))</f>
        <v>Fair Value Less Costs to Sell</v>
      </c>
      <c r="K1152" s="16">
        <f>G1152/(1-INDEX(Assumptions!$D$8:$D$12,MATCH(B1152,Assumptions!$A$8:$A$12,0)))</f>
        <v>8190.352272727273</v>
      </c>
      <c r="L1152" s="16">
        <f t="shared" si="120"/>
        <v>216.2253</v>
      </c>
      <c r="M1152" s="16">
        <f t="shared" si="121"/>
        <v>409.51761363636365</v>
      </c>
      <c r="N1152" s="14">
        <f>E1152*(K1152-L1152-M1152)*IF(F1152="GHS",1,Assumptions!$B$4)</f>
        <v>174506460.38299638</v>
      </c>
      <c r="O1152" s="15">
        <f t="shared" ca="1" si="122"/>
        <v>371</v>
      </c>
      <c r="P1152" s="15" t="str">
        <f t="shared" ca="1" si="123"/>
        <v>365d+</v>
      </c>
      <c r="Q1152" s="17">
        <f ca="1">IF(P1152="0-90d",0,IF(P1152="91-180d",INDEX(Assumptions!$F$8:$F$12,MATCH(B1152,Assumptions!$A$8:$A$12,0)),IF(P1152="181-365d",INDEX(Assumptions!$G$8:$G$12,MATCH(B1152,Assumptions!$A$8:$A$12,0)),INDEX(Assumptions!$H$8:$H$12,MATCH(B1152,Assumptions!$A$8:$A$12,0)))))</f>
        <v>0.4</v>
      </c>
      <c r="R1152" s="14">
        <f t="shared" ca="1" si="124"/>
        <v>66507442.675200015</v>
      </c>
      <c r="S1152" s="14">
        <f t="shared" ca="1" si="125"/>
        <v>99761164.012800008</v>
      </c>
      <c r="T1152" s="11" t="s">
        <v>25</v>
      </c>
      <c r="U1152" s="18" t="s">
        <v>26</v>
      </c>
    </row>
    <row r="1153" spans="1:21" ht="15" customHeight="1" x14ac:dyDescent="0.15">
      <c r="A1153" s="10" t="s">
        <v>1201</v>
      </c>
      <c r="B1153" s="11" t="s">
        <v>31</v>
      </c>
      <c r="C1153" s="11" t="s">
        <v>63</v>
      </c>
      <c r="D1153" s="12">
        <v>46142</v>
      </c>
      <c r="E1153" s="11">
        <v>2598</v>
      </c>
      <c r="F1153" s="11" t="s">
        <v>33</v>
      </c>
      <c r="G1153" s="13">
        <v>2150.5100000000002</v>
      </c>
      <c r="H1153" s="14">
        <f t="shared" si="119"/>
        <v>5587024.9800000004</v>
      </c>
      <c r="I1153" s="14">
        <f>IF(F1153="GHS",H1153,H1153*Assumptions!$B$4)</f>
        <v>5587024.9800000004</v>
      </c>
      <c r="J1153" s="15" t="str">
        <f>INDEX(Assumptions!$B$8:$B$12,MATCH(B1153,Assumptions!$A$8:$A$12,0))</f>
        <v>Weighted Average</v>
      </c>
      <c r="K1153" s="16">
        <f>G1153/(1-INDEX(Assumptions!$D$8:$D$12,MATCH(B1153,Assumptions!$A$8:$A$12,0)))</f>
        <v>2986.8194444444448</v>
      </c>
      <c r="L1153" s="16">
        <f t="shared" si="120"/>
        <v>64.515300000000011</v>
      </c>
      <c r="M1153" s="16">
        <f t="shared" si="121"/>
        <v>149.34097222222223</v>
      </c>
      <c r="N1153" s="14">
        <f>E1153*(K1153-L1153-M1153)*IF(F1153="GHS",1,Assumptions!$B$4)</f>
        <v>7204158.3214333337</v>
      </c>
      <c r="O1153" s="15">
        <f t="shared" ca="1" si="122"/>
        <v>144</v>
      </c>
      <c r="P1153" s="15" t="str">
        <f t="shared" ca="1" si="123"/>
        <v>91-180d</v>
      </c>
      <c r="Q1153" s="17">
        <f ca="1">IF(P1153="0-90d",0,IF(P1153="91-180d",INDEX(Assumptions!$F$8:$F$12,MATCH(B1153,Assumptions!$A$8:$A$12,0)),IF(P1153="181-365d",INDEX(Assumptions!$G$8:$G$12,MATCH(B1153,Assumptions!$A$8:$A$12,0)),INDEX(Assumptions!$H$8:$H$12,MATCH(B1153,Assumptions!$A$8:$A$12,0)))))</f>
        <v>0.05</v>
      </c>
      <c r="R1153" s="14">
        <f t="shared" ca="1" si="124"/>
        <v>279351.24900000001</v>
      </c>
      <c r="S1153" s="14">
        <f t="shared" ca="1" si="125"/>
        <v>5307673.7310000006</v>
      </c>
      <c r="T1153" s="11" t="s">
        <v>25</v>
      </c>
      <c r="U1153" s="18" t="s">
        <v>36</v>
      </c>
    </row>
    <row r="1154" spans="1:21" ht="15" customHeight="1" x14ac:dyDescent="0.15">
      <c r="A1154" s="10" t="s">
        <v>1202</v>
      </c>
      <c r="B1154" s="11" t="s">
        <v>31</v>
      </c>
      <c r="C1154" s="11" t="s">
        <v>76</v>
      </c>
      <c r="D1154" s="12">
        <v>46078</v>
      </c>
      <c r="E1154" s="11">
        <v>4133</v>
      </c>
      <c r="F1154" s="11" t="s">
        <v>33</v>
      </c>
      <c r="G1154" s="13">
        <v>1161.57</v>
      </c>
      <c r="H1154" s="14">
        <f t="shared" ref="H1154:H1217" si="126">E1154*G1154</f>
        <v>4800768.8099999996</v>
      </c>
      <c r="I1154" s="14">
        <f>IF(F1154="GHS",H1154,H1154*Assumptions!$B$4)</f>
        <v>4800768.8099999996</v>
      </c>
      <c r="J1154" s="15" t="str">
        <f>INDEX(Assumptions!$B$8:$B$12,MATCH(B1154,Assumptions!$A$8:$A$12,0))</f>
        <v>Weighted Average</v>
      </c>
      <c r="K1154" s="16">
        <f>G1154/(1-INDEX(Assumptions!$D$8:$D$12,MATCH(B1154,Assumptions!$A$8:$A$12,0)))</f>
        <v>1613.2916666666667</v>
      </c>
      <c r="L1154" s="16">
        <f t="shared" ref="L1154:L1217" si="127">G1154*0.03</f>
        <v>34.847099999999998</v>
      </c>
      <c r="M1154" s="16">
        <f t="shared" ref="M1154:M1217" si="128">K1154*0.05</f>
        <v>80.66458333333334</v>
      </c>
      <c r="N1154" s="14">
        <f>E1154*(K1154-L1154-M1154)*IF(F1154="GHS",1,Assumptions!$B$4)</f>
        <v>6190324.6711166669</v>
      </c>
      <c r="O1154" s="15">
        <f t="shared" ref="O1154:O1217" ca="1" si="129">TODAY()-D1154</f>
        <v>208</v>
      </c>
      <c r="P1154" s="15" t="str">
        <f t="shared" ref="P1154:P1217" ca="1" si="130">IF(O1154&lt;=90,"0-90d",IF(O1154&lt;=180,"91-180d",IF(O1154&lt;=365,"181-365d","365d+")))</f>
        <v>181-365d</v>
      </c>
      <c r="Q1154" s="17">
        <f ca="1">IF(P1154="0-90d",0,IF(P1154="91-180d",INDEX(Assumptions!$F$8:$F$12,MATCH(B1154,Assumptions!$A$8:$A$12,0)),IF(P1154="181-365d",INDEX(Assumptions!$G$8:$G$12,MATCH(B1154,Assumptions!$A$8:$A$12,0)),INDEX(Assumptions!$H$8:$H$12,MATCH(B1154,Assumptions!$A$8:$A$12,0)))))</f>
        <v>0.2</v>
      </c>
      <c r="R1154" s="14">
        <f t="shared" ref="R1154:R1217" ca="1" si="131">I1154*Q1154</f>
        <v>960153.76199999999</v>
      </c>
      <c r="S1154" s="14">
        <f t="shared" ref="S1154:S1217" ca="1" si="132">IF(T1154="Held on Consignment (Not Owned)",0,MIN(I1154-R1154,N1154))</f>
        <v>3840615.0479999995</v>
      </c>
      <c r="T1154" s="11" t="s">
        <v>25</v>
      </c>
      <c r="U1154" s="18" t="s">
        <v>26</v>
      </c>
    </row>
    <row r="1155" spans="1:21" ht="15" customHeight="1" x14ac:dyDescent="0.15">
      <c r="A1155" s="10" t="s">
        <v>1203</v>
      </c>
      <c r="B1155" s="11" t="s">
        <v>22</v>
      </c>
      <c r="C1155" s="11" t="s">
        <v>81</v>
      </c>
      <c r="D1155" s="12">
        <v>45929</v>
      </c>
      <c r="E1155" s="11">
        <v>2928</v>
      </c>
      <c r="F1155" s="11" t="s">
        <v>24</v>
      </c>
      <c r="G1155" s="13">
        <v>9535.36</v>
      </c>
      <c r="H1155" s="14">
        <f t="shared" si="126"/>
        <v>27919534.080000002</v>
      </c>
      <c r="I1155" s="14">
        <f>IF(F1155="GHS",H1155,H1155*Assumptions!$B$4)</f>
        <v>301530968.06400007</v>
      </c>
      <c r="J1155" s="15" t="str">
        <f>INDEX(Assumptions!$B$8:$B$12,MATCH(B1155,Assumptions!$A$8:$A$12,0))</f>
        <v>FIFO</v>
      </c>
      <c r="K1155" s="16">
        <f>G1155/(1-INDEX(Assumptions!$D$8:$D$12,MATCH(B1155,Assumptions!$A$8:$A$12,0)))</f>
        <v>11628.487804878048</v>
      </c>
      <c r="L1155" s="16">
        <f t="shared" si="127"/>
        <v>286.06080000000003</v>
      </c>
      <c r="M1155" s="16">
        <f t="shared" si="128"/>
        <v>581.42439024390239</v>
      </c>
      <c r="N1155" s="14">
        <f>E1155*(K1155-L1155-M1155)*IF(F1155="GHS",1,Assumptions!$B$4)</f>
        <v>340288729.08100682</v>
      </c>
      <c r="O1155" s="15">
        <f t="shared" ca="1" si="129"/>
        <v>357</v>
      </c>
      <c r="P1155" s="15" t="str">
        <f t="shared" ca="1" si="130"/>
        <v>181-365d</v>
      </c>
      <c r="Q1155" s="17">
        <f ca="1">IF(P1155="0-90d",0,IF(P1155="91-180d",INDEX(Assumptions!$F$8:$F$12,MATCH(B1155,Assumptions!$A$8:$A$12,0)),IF(P1155="181-365d",INDEX(Assumptions!$G$8:$G$12,MATCH(B1155,Assumptions!$A$8:$A$12,0)),INDEX(Assumptions!$H$8:$H$12,MATCH(B1155,Assumptions!$A$8:$A$12,0)))))</f>
        <v>0.15</v>
      </c>
      <c r="R1155" s="14">
        <f t="shared" ca="1" si="131"/>
        <v>45229645.209600009</v>
      </c>
      <c r="S1155" s="14">
        <f t="shared" ca="1" si="132"/>
        <v>256301322.85440007</v>
      </c>
      <c r="T1155" s="11" t="s">
        <v>25</v>
      </c>
      <c r="U1155" s="18" t="s">
        <v>26</v>
      </c>
    </row>
    <row r="1156" spans="1:21" ht="15" customHeight="1" x14ac:dyDescent="0.15">
      <c r="A1156" s="10" t="s">
        <v>1204</v>
      </c>
      <c r="B1156" s="11" t="s">
        <v>41</v>
      </c>
      <c r="C1156" s="11" t="s">
        <v>49</v>
      </c>
      <c r="D1156" s="12">
        <v>45758</v>
      </c>
      <c r="E1156" s="11">
        <v>762</v>
      </c>
      <c r="F1156" s="11" t="s">
        <v>33</v>
      </c>
      <c r="G1156" s="13">
        <v>168.15</v>
      </c>
      <c r="H1156" s="14">
        <f t="shared" si="126"/>
        <v>128130.3</v>
      </c>
      <c r="I1156" s="14">
        <f>IF(F1156="GHS",H1156,H1156*Assumptions!$B$4)</f>
        <v>128130.3</v>
      </c>
      <c r="J1156" s="15" t="str">
        <f>INDEX(Assumptions!$B$8:$B$12,MATCH(B1156,Assumptions!$A$8:$A$12,0))</f>
        <v>Weighted Average</v>
      </c>
      <c r="K1156" s="16">
        <f>G1156/(1-INDEX(Assumptions!$D$8:$D$12,MATCH(B1156,Assumptions!$A$8:$A$12,0)))</f>
        <v>258.69230769230768</v>
      </c>
      <c r="L1156" s="16">
        <f t="shared" si="127"/>
        <v>5.0445000000000002</v>
      </c>
      <c r="M1156" s="16">
        <f t="shared" si="128"/>
        <v>12.934615384615384</v>
      </c>
      <c r="N1156" s="14">
        <f>E1156*(K1156-L1156-M1156)*IF(F1156="GHS",1,Assumptions!$B$4)</f>
        <v>183423.45253846151</v>
      </c>
      <c r="O1156" s="15">
        <f t="shared" ca="1" si="129"/>
        <v>528</v>
      </c>
      <c r="P1156" s="15" t="str">
        <f t="shared" ca="1" si="130"/>
        <v>365d+</v>
      </c>
      <c r="Q1156" s="17">
        <f ca="1">IF(P1156="0-90d",0,IF(P1156="91-180d",INDEX(Assumptions!$F$8:$F$12,MATCH(B1156,Assumptions!$A$8:$A$12,0)),IF(P1156="181-365d",INDEX(Assumptions!$G$8:$G$12,MATCH(B1156,Assumptions!$A$8:$A$12,0)),INDEX(Assumptions!$H$8:$H$12,MATCH(B1156,Assumptions!$A$8:$A$12,0)))))</f>
        <v>0.8</v>
      </c>
      <c r="R1156" s="14">
        <f t="shared" ca="1" si="131"/>
        <v>102504.24</v>
      </c>
      <c r="S1156" s="14">
        <f t="shared" si="132"/>
        <v>0</v>
      </c>
      <c r="T1156" s="11" t="s">
        <v>39</v>
      </c>
      <c r="U1156" s="18" t="s">
        <v>26</v>
      </c>
    </row>
    <row r="1157" spans="1:21" ht="15" customHeight="1" x14ac:dyDescent="0.15">
      <c r="A1157" s="10" t="s">
        <v>1205</v>
      </c>
      <c r="B1157" s="11" t="s">
        <v>41</v>
      </c>
      <c r="C1157" s="11" t="s">
        <v>44</v>
      </c>
      <c r="D1157" s="12">
        <v>46158</v>
      </c>
      <c r="E1157" s="11">
        <v>510</v>
      </c>
      <c r="F1157" s="11" t="s">
        <v>33</v>
      </c>
      <c r="G1157" s="13">
        <v>407.66</v>
      </c>
      <c r="H1157" s="14">
        <f t="shared" si="126"/>
        <v>207906.6</v>
      </c>
      <c r="I1157" s="14">
        <f>IF(F1157="GHS",H1157,H1157*Assumptions!$B$4)</f>
        <v>207906.6</v>
      </c>
      <c r="J1157" s="15" t="str">
        <f>INDEX(Assumptions!$B$8:$B$12,MATCH(B1157,Assumptions!$A$8:$A$12,0))</f>
        <v>Weighted Average</v>
      </c>
      <c r="K1157" s="16">
        <f>G1157/(1-INDEX(Assumptions!$D$8:$D$12,MATCH(B1157,Assumptions!$A$8:$A$12,0)))</f>
        <v>627.16923076923081</v>
      </c>
      <c r="L1157" s="16">
        <f t="shared" si="127"/>
        <v>12.229800000000001</v>
      </c>
      <c r="M1157" s="16">
        <f t="shared" si="128"/>
        <v>31.35846153846154</v>
      </c>
      <c r="N1157" s="14">
        <f>E1157*(K1157-L1157-M1157)*IF(F1157="GHS",1,Assumptions!$B$4)</f>
        <v>297626.29430769238</v>
      </c>
      <c r="O1157" s="15">
        <f t="shared" ca="1" si="129"/>
        <v>128</v>
      </c>
      <c r="P1157" s="15" t="str">
        <f t="shared" ca="1" si="130"/>
        <v>91-180d</v>
      </c>
      <c r="Q1157" s="17">
        <f ca="1">IF(P1157="0-90d",0,IF(P1157="91-180d",INDEX(Assumptions!$F$8:$F$12,MATCH(B1157,Assumptions!$A$8:$A$12,0)),IF(P1157="181-365d",INDEX(Assumptions!$G$8:$G$12,MATCH(B1157,Assumptions!$A$8:$A$12,0)),INDEX(Assumptions!$H$8:$H$12,MATCH(B1157,Assumptions!$A$8:$A$12,0)))))</f>
        <v>0.1</v>
      </c>
      <c r="R1157" s="14">
        <f t="shared" ca="1" si="131"/>
        <v>20790.660000000003</v>
      </c>
      <c r="S1157" s="14">
        <f t="shared" ca="1" si="132"/>
        <v>187115.94</v>
      </c>
      <c r="T1157" s="11" t="s">
        <v>25</v>
      </c>
      <c r="U1157" s="18" t="s">
        <v>26</v>
      </c>
    </row>
    <row r="1158" spans="1:21" ht="15" customHeight="1" x14ac:dyDescent="0.15">
      <c r="A1158" s="10" t="s">
        <v>1206</v>
      </c>
      <c r="B1158" s="11" t="s">
        <v>41</v>
      </c>
      <c r="C1158" s="11" t="s">
        <v>42</v>
      </c>
      <c r="D1158" s="12">
        <v>46173</v>
      </c>
      <c r="E1158" s="11">
        <v>3794</v>
      </c>
      <c r="F1158" s="11" t="s">
        <v>33</v>
      </c>
      <c r="G1158" s="13">
        <v>553.15</v>
      </c>
      <c r="H1158" s="14">
        <f t="shared" si="126"/>
        <v>2098651.1</v>
      </c>
      <c r="I1158" s="14">
        <f>IF(F1158="GHS",H1158,H1158*Assumptions!$B$4)</f>
        <v>2098651.1</v>
      </c>
      <c r="J1158" s="15" t="str">
        <f>INDEX(Assumptions!$B$8:$B$12,MATCH(B1158,Assumptions!$A$8:$A$12,0))</f>
        <v>Weighted Average</v>
      </c>
      <c r="K1158" s="16">
        <f>G1158/(1-INDEX(Assumptions!$D$8:$D$12,MATCH(B1158,Assumptions!$A$8:$A$12,0)))</f>
        <v>850.99999999999989</v>
      </c>
      <c r="L1158" s="16">
        <f t="shared" si="127"/>
        <v>16.5945</v>
      </c>
      <c r="M1158" s="16">
        <f t="shared" si="128"/>
        <v>42.55</v>
      </c>
      <c r="N1158" s="14">
        <f>E1158*(K1158-L1158-M1158)*IF(F1158="GHS",1,Assumptions!$B$4)</f>
        <v>3004299.7669999995</v>
      </c>
      <c r="O1158" s="15">
        <f t="shared" ca="1" si="129"/>
        <v>113</v>
      </c>
      <c r="P1158" s="15" t="str">
        <f t="shared" ca="1" si="130"/>
        <v>91-180d</v>
      </c>
      <c r="Q1158" s="17">
        <f ca="1">IF(P1158="0-90d",0,IF(P1158="91-180d",INDEX(Assumptions!$F$8:$F$12,MATCH(B1158,Assumptions!$A$8:$A$12,0)),IF(P1158="181-365d",INDEX(Assumptions!$G$8:$G$12,MATCH(B1158,Assumptions!$A$8:$A$12,0)),INDEX(Assumptions!$H$8:$H$12,MATCH(B1158,Assumptions!$A$8:$A$12,0)))))</f>
        <v>0.1</v>
      </c>
      <c r="R1158" s="14">
        <f t="shared" ca="1" si="131"/>
        <v>209865.11000000002</v>
      </c>
      <c r="S1158" s="14">
        <f t="shared" ca="1" si="132"/>
        <v>1888785.99</v>
      </c>
      <c r="T1158" s="11" t="s">
        <v>25</v>
      </c>
      <c r="U1158" s="18" t="s">
        <v>26</v>
      </c>
    </row>
    <row r="1159" spans="1:21" ht="15" customHeight="1" x14ac:dyDescent="0.15">
      <c r="A1159" s="10" t="s">
        <v>1207</v>
      </c>
      <c r="B1159" s="11" t="s">
        <v>41</v>
      </c>
      <c r="C1159" s="11" t="s">
        <v>115</v>
      </c>
      <c r="D1159" s="12">
        <v>46008</v>
      </c>
      <c r="E1159" s="11">
        <v>4265</v>
      </c>
      <c r="F1159" s="11" t="s">
        <v>33</v>
      </c>
      <c r="G1159" s="13">
        <v>684.27</v>
      </c>
      <c r="H1159" s="14">
        <f t="shared" si="126"/>
        <v>2918411.55</v>
      </c>
      <c r="I1159" s="14">
        <f>IF(F1159="GHS",H1159,H1159*Assumptions!$B$4)</f>
        <v>2918411.55</v>
      </c>
      <c r="J1159" s="15" t="str">
        <f>INDEX(Assumptions!$B$8:$B$12,MATCH(B1159,Assumptions!$A$8:$A$12,0))</f>
        <v>Weighted Average</v>
      </c>
      <c r="K1159" s="16">
        <f>G1159/(1-INDEX(Assumptions!$D$8:$D$12,MATCH(B1159,Assumptions!$A$8:$A$12,0)))</f>
        <v>1052.7230769230769</v>
      </c>
      <c r="L1159" s="16">
        <f t="shared" si="127"/>
        <v>20.528099999999998</v>
      </c>
      <c r="M1159" s="16">
        <f t="shared" si="128"/>
        <v>52.636153846153846</v>
      </c>
      <c r="N1159" s="14">
        <f>E1159*(K1159-L1159-M1159)*IF(F1159="GHS",1,Assumptions!$B$4)</f>
        <v>4177818.3804230765</v>
      </c>
      <c r="O1159" s="15">
        <f t="shared" ca="1" si="129"/>
        <v>278</v>
      </c>
      <c r="P1159" s="15" t="str">
        <f t="shared" ca="1" si="130"/>
        <v>181-365d</v>
      </c>
      <c r="Q1159" s="17">
        <f ca="1">IF(P1159="0-90d",0,IF(P1159="91-180d",INDEX(Assumptions!$F$8:$F$12,MATCH(B1159,Assumptions!$A$8:$A$12,0)),IF(P1159="181-365d",INDEX(Assumptions!$G$8:$G$12,MATCH(B1159,Assumptions!$A$8:$A$12,0)),INDEX(Assumptions!$H$8:$H$12,MATCH(B1159,Assumptions!$A$8:$A$12,0)))))</f>
        <v>0.35</v>
      </c>
      <c r="R1159" s="14">
        <f t="shared" ca="1" si="131"/>
        <v>1021444.0424999999</v>
      </c>
      <c r="S1159" s="14">
        <f t="shared" ca="1" si="132"/>
        <v>1896967.5074999998</v>
      </c>
      <c r="T1159" s="11" t="s">
        <v>25</v>
      </c>
      <c r="U1159" s="18" t="s">
        <v>26</v>
      </c>
    </row>
    <row r="1160" spans="1:21" ht="15" customHeight="1" x14ac:dyDescent="0.15">
      <c r="A1160" s="10" t="s">
        <v>1208</v>
      </c>
      <c r="B1160" s="11" t="s">
        <v>41</v>
      </c>
      <c r="C1160" s="11" t="s">
        <v>42</v>
      </c>
      <c r="D1160" s="12">
        <v>46152</v>
      </c>
      <c r="E1160" s="11">
        <v>3794</v>
      </c>
      <c r="F1160" s="11" t="s">
        <v>33</v>
      </c>
      <c r="G1160" s="13">
        <v>449.36</v>
      </c>
      <c r="H1160" s="14">
        <f t="shared" si="126"/>
        <v>1704871.84</v>
      </c>
      <c r="I1160" s="14">
        <f>IF(F1160="GHS",H1160,H1160*Assumptions!$B$4)</f>
        <v>1704871.84</v>
      </c>
      <c r="J1160" s="15" t="str">
        <f>INDEX(Assumptions!$B$8:$B$12,MATCH(B1160,Assumptions!$A$8:$A$12,0))</f>
        <v>Weighted Average</v>
      </c>
      <c r="K1160" s="16">
        <f>G1160/(1-INDEX(Assumptions!$D$8:$D$12,MATCH(B1160,Assumptions!$A$8:$A$12,0)))</f>
        <v>691.32307692307688</v>
      </c>
      <c r="L1160" s="16">
        <f t="shared" si="127"/>
        <v>13.4808</v>
      </c>
      <c r="M1160" s="16">
        <f t="shared" si="128"/>
        <v>34.566153846153846</v>
      </c>
      <c r="N1160" s="14">
        <f>E1160*(K1160-L1160-M1160)*IF(F1160="GHS",1,Assumptions!$B$4)</f>
        <v>2440589.610953846</v>
      </c>
      <c r="O1160" s="15">
        <f t="shared" ca="1" si="129"/>
        <v>134</v>
      </c>
      <c r="P1160" s="15" t="str">
        <f t="shared" ca="1" si="130"/>
        <v>91-180d</v>
      </c>
      <c r="Q1160" s="17">
        <f ca="1">IF(P1160="0-90d",0,IF(P1160="91-180d",INDEX(Assumptions!$F$8:$F$12,MATCH(B1160,Assumptions!$A$8:$A$12,0)),IF(P1160="181-365d",INDEX(Assumptions!$G$8:$G$12,MATCH(B1160,Assumptions!$A$8:$A$12,0)),INDEX(Assumptions!$H$8:$H$12,MATCH(B1160,Assumptions!$A$8:$A$12,0)))))</f>
        <v>0.1</v>
      </c>
      <c r="R1160" s="14">
        <f t="shared" ca="1" si="131"/>
        <v>170487.18400000001</v>
      </c>
      <c r="S1160" s="14">
        <f t="shared" ca="1" si="132"/>
        <v>1534384.656</v>
      </c>
      <c r="T1160" s="11" t="s">
        <v>50</v>
      </c>
      <c r="U1160" s="18" t="s">
        <v>26</v>
      </c>
    </row>
    <row r="1161" spans="1:21" ht="15" customHeight="1" x14ac:dyDescent="0.15">
      <c r="A1161" s="10" t="s">
        <v>1209</v>
      </c>
      <c r="B1161" s="11" t="s">
        <v>22</v>
      </c>
      <c r="C1161" s="11" t="s">
        <v>23</v>
      </c>
      <c r="D1161" s="12">
        <v>45785</v>
      </c>
      <c r="E1161" s="11">
        <v>181</v>
      </c>
      <c r="F1161" s="11" t="s">
        <v>24</v>
      </c>
      <c r="G1161" s="13">
        <v>21996.93</v>
      </c>
      <c r="H1161" s="14">
        <f t="shared" si="126"/>
        <v>3981444.33</v>
      </c>
      <c r="I1161" s="14">
        <f>IF(F1161="GHS",H1161,H1161*Assumptions!$B$4)</f>
        <v>42999598.764000006</v>
      </c>
      <c r="J1161" s="15" t="str">
        <f>INDEX(Assumptions!$B$8:$B$12,MATCH(B1161,Assumptions!$A$8:$A$12,0))</f>
        <v>FIFO</v>
      </c>
      <c r="K1161" s="16">
        <f>G1161/(1-INDEX(Assumptions!$D$8:$D$12,MATCH(B1161,Assumptions!$A$8:$A$12,0)))</f>
        <v>26825.5243902439</v>
      </c>
      <c r="L1161" s="16">
        <f t="shared" si="127"/>
        <v>659.90790000000004</v>
      </c>
      <c r="M1161" s="16">
        <f t="shared" si="128"/>
        <v>1341.276219512195</v>
      </c>
      <c r="N1161" s="14">
        <f>E1161*(K1161-L1161-M1161)*IF(F1161="GHS",1,Assumptions!$B$4)</f>
        <v>48526620.361226343</v>
      </c>
      <c r="O1161" s="15">
        <f t="shared" ca="1" si="129"/>
        <v>501</v>
      </c>
      <c r="P1161" s="15" t="str">
        <f t="shared" ca="1" si="130"/>
        <v>365d+</v>
      </c>
      <c r="Q1161" s="17">
        <f ca="1">IF(P1161="0-90d",0,IF(P1161="91-180d",INDEX(Assumptions!$F$8:$F$12,MATCH(B1161,Assumptions!$A$8:$A$12,0)),IF(P1161="181-365d",INDEX(Assumptions!$G$8:$G$12,MATCH(B1161,Assumptions!$A$8:$A$12,0)),INDEX(Assumptions!$H$8:$H$12,MATCH(B1161,Assumptions!$A$8:$A$12,0)))))</f>
        <v>0.5</v>
      </c>
      <c r="R1161" s="14">
        <f t="shared" ca="1" si="131"/>
        <v>21499799.382000003</v>
      </c>
      <c r="S1161" s="14">
        <f t="shared" ca="1" si="132"/>
        <v>21499799.382000003</v>
      </c>
      <c r="T1161" s="11" t="s">
        <v>25</v>
      </c>
      <c r="U1161" s="18" t="s">
        <v>26</v>
      </c>
    </row>
    <row r="1162" spans="1:21" ht="15" customHeight="1" x14ac:dyDescent="0.15">
      <c r="A1162" s="10" t="s">
        <v>1210</v>
      </c>
      <c r="B1162" s="11" t="s">
        <v>41</v>
      </c>
      <c r="C1162" s="11" t="s">
        <v>49</v>
      </c>
      <c r="D1162" s="12">
        <v>46020</v>
      </c>
      <c r="E1162" s="11">
        <v>4506</v>
      </c>
      <c r="F1162" s="11" t="s">
        <v>33</v>
      </c>
      <c r="G1162" s="13">
        <v>210.35</v>
      </c>
      <c r="H1162" s="14">
        <f t="shared" si="126"/>
        <v>947837.1</v>
      </c>
      <c r="I1162" s="14">
        <f>IF(F1162="GHS",H1162,H1162*Assumptions!$B$4)</f>
        <v>947837.1</v>
      </c>
      <c r="J1162" s="15" t="str">
        <f>INDEX(Assumptions!$B$8:$B$12,MATCH(B1162,Assumptions!$A$8:$A$12,0))</f>
        <v>Weighted Average</v>
      </c>
      <c r="K1162" s="16">
        <f>G1162/(1-INDEX(Assumptions!$D$8:$D$12,MATCH(B1162,Assumptions!$A$8:$A$12,0)))</f>
        <v>323.61538461538458</v>
      </c>
      <c r="L1162" s="16">
        <f t="shared" si="127"/>
        <v>6.3104999999999993</v>
      </c>
      <c r="M1162" s="16">
        <f t="shared" si="128"/>
        <v>16.180769230769229</v>
      </c>
      <c r="N1162" s="14">
        <f>E1162*(K1162-L1162-M1162)*IF(F1162="GHS",1,Assumptions!$B$4)</f>
        <v>1356865.2639230769</v>
      </c>
      <c r="O1162" s="15">
        <f t="shared" ca="1" si="129"/>
        <v>266</v>
      </c>
      <c r="P1162" s="15" t="str">
        <f t="shared" ca="1" si="130"/>
        <v>181-365d</v>
      </c>
      <c r="Q1162" s="17">
        <f ca="1">IF(P1162="0-90d",0,IF(P1162="91-180d",INDEX(Assumptions!$F$8:$F$12,MATCH(B1162,Assumptions!$A$8:$A$12,0)),IF(P1162="181-365d",INDEX(Assumptions!$G$8:$G$12,MATCH(B1162,Assumptions!$A$8:$A$12,0)),INDEX(Assumptions!$H$8:$H$12,MATCH(B1162,Assumptions!$A$8:$A$12,0)))))</f>
        <v>0.35</v>
      </c>
      <c r="R1162" s="14">
        <f t="shared" ca="1" si="131"/>
        <v>331742.98499999999</v>
      </c>
      <c r="S1162" s="14">
        <f t="shared" ca="1" si="132"/>
        <v>616094.11499999999</v>
      </c>
      <c r="T1162" s="11" t="s">
        <v>25</v>
      </c>
      <c r="U1162" s="18" t="s">
        <v>36</v>
      </c>
    </row>
    <row r="1163" spans="1:21" ht="15" customHeight="1" x14ac:dyDescent="0.15">
      <c r="A1163" s="10" t="s">
        <v>1211</v>
      </c>
      <c r="B1163" s="11" t="s">
        <v>46</v>
      </c>
      <c r="C1163" s="11" t="s">
        <v>119</v>
      </c>
      <c r="D1163" s="12">
        <v>46068</v>
      </c>
      <c r="E1163" s="11">
        <v>1221</v>
      </c>
      <c r="F1163" s="11" t="s">
        <v>33</v>
      </c>
      <c r="G1163" s="13">
        <v>344492.85</v>
      </c>
      <c r="H1163" s="14">
        <f t="shared" si="126"/>
        <v>420625769.84999996</v>
      </c>
      <c r="I1163" s="14">
        <f>IF(F1163="GHS",H1163,H1163*Assumptions!$B$4)</f>
        <v>420625769.84999996</v>
      </c>
      <c r="J1163" s="15" t="str">
        <f>INDEX(Assumptions!$B$8:$B$12,MATCH(B1163,Assumptions!$A$8:$A$12,0))</f>
        <v>Specific Identification</v>
      </c>
      <c r="K1163" s="16">
        <f>G1163/(1-INDEX(Assumptions!$D$8:$D$12,MATCH(B1163,Assumptions!$A$8:$A$12,0)))</f>
        <v>441657.49999999994</v>
      </c>
      <c r="L1163" s="16">
        <f t="shared" si="127"/>
        <v>10334.785499999998</v>
      </c>
      <c r="M1163" s="16">
        <f t="shared" si="128"/>
        <v>22082.875</v>
      </c>
      <c r="N1163" s="14">
        <f>E1163*(K1163-L1163-M1163)*IF(F1163="GHS",1,Assumptions!$B$4)</f>
        <v>499681844.02949995</v>
      </c>
      <c r="O1163" s="15">
        <f t="shared" ca="1" si="129"/>
        <v>218</v>
      </c>
      <c r="P1163" s="15" t="str">
        <f t="shared" ca="1" si="130"/>
        <v>181-365d</v>
      </c>
      <c r="Q1163" s="17">
        <f ca="1">IF(P1163="0-90d",0,IF(P1163="91-180d",INDEX(Assumptions!$F$8:$F$12,MATCH(B1163,Assumptions!$A$8:$A$12,0)),IF(P1163="181-365d",INDEX(Assumptions!$G$8:$G$12,MATCH(B1163,Assumptions!$A$8:$A$12,0)),INDEX(Assumptions!$H$8:$H$12,MATCH(B1163,Assumptions!$A$8:$A$12,0)))))</f>
        <v>0.05</v>
      </c>
      <c r="R1163" s="14">
        <f t="shared" ca="1" si="131"/>
        <v>21031288.4925</v>
      </c>
      <c r="S1163" s="14">
        <f t="shared" ca="1" si="132"/>
        <v>399594481.35749996</v>
      </c>
      <c r="T1163" s="11" t="s">
        <v>25</v>
      </c>
      <c r="U1163" s="18" t="s">
        <v>26</v>
      </c>
    </row>
    <row r="1164" spans="1:21" ht="15" customHeight="1" x14ac:dyDescent="0.15">
      <c r="A1164" s="10" t="s">
        <v>1212</v>
      </c>
      <c r="B1164" s="11" t="s">
        <v>22</v>
      </c>
      <c r="C1164" s="11" t="s">
        <v>23</v>
      </c>
      <c r="D1164" s="12">
        <v>45776</v>
      </c>
      <c r="E1164" s="11">
        <v>544</v>
      </c>
      <c r="F1164" s="11" t="s">
        <v>24</v>
      </c>
      <c r="G1164" s="13">
        <v>54505.05</v>
      </c>
      <c r="H1164" s="14">
        <f t="shared" si="126"/>
        <v>29650747.200000003</v>
      </c>
      <c r="I1164" s="14">
        <f>IF(F1164="GHS",H1164,H1164*Assumptions!$B$4)</f>
        <v>320228069.76000005</v>
      </c>
      <c r="J1164" s="15" t="str">
        <f>INDEX(Assumptions!$B$8:$B$12,MATCH(B1164,Assumptions!$A$8:$A$12,0))</f>
        <v>FIFO</v>
      </c>
      <c r="K1164" s="16">
        <f>G1164/(1-INDEX(Assumptions!$D$8:$D$12,MATCH(B1164,Assumptions!$A$8:$A$12,0)))</f>
        <v>66469.573170731703</v>
      </c>
      <c r="L1164" s="16">
        <f t="shared" si="127"/>
        <v>1635.1514999999999</v>
      </c>
      <c r="M1164" s="16">
        <f t="shared" si="128"/>
        <v>3323.4786585365855</v>
      </c>
      <c r="N1164" s="14">
        <f>E1164*(K1164-L1164-M1164)*IF(F1164="GHS",1,Assumptions!$B$4)</f>
        <v>361389092.38524878</v>
      </c>
      <c r="O1164" s="15">
        <f t="shared" ca="1" si="129"/>
        <v>510</v>
      </c>
      <c r="P1164" s="15" t="str">
        <f t="shared" ca="1" si="130"/>
        <v>365d+</v>
      </c>
      <c r="Q1164" s="17">
        <f ca="1">IF(P1164="0-90d",0,IF(P1164="91-180d",INDEX(Assumptions!$F$8:$F$12,MATCH(B1164,Assumptions!$A$8:$A$12,0)),IF(P1164="181-365d",INDEX(Assumptions!$G$8:$G$12,MATCH(B1164,Assumptions!$A$8:$A$12,0)),INDEX(Assumptions!$H$8:$H$12,MATCH(B1164,Assumptions!$A$8:$A$12,0)))))</f>
        <v>0.5</v>
      </c>
      <c r="R1164" s="14">
        <f t="shared" ca="1" si="131"/>
        <v>160114034.88000003</v>
      </c>
      <c r="S1164" s="14">
        <f t="shared" ca="1" si="132"/>
        <v>160114034.88000003</v>
      </c>
      <c r="T1164" s="11" t="s">
        <v>25</v>
      </c>
      <c r="U1164" s="18" t="s">
        <v>26</v>
      </c>
    </row>
    <row r="1165" spans="1:21" ht="15" customHeight="1" x14ac:dyDescent="0.15">
      <c r="A1165" s="10" t="s">
        <v>1213</v>
      </c>
      <c r="B1165" s="11" t="s">
        <v>22</v>
      </c>
      <c r="C1165" s="11" t="s">
        <v>81</v>
      </c>
      <c r="D1165" s="12">
        <v>46032</v>
      </c>
      <c r="E1165" s="11">
        <v>2251</v>
      </c>
      <c r="F1165" s="11" t="s">
        <v>24</v>
      </c>
      <c r="G1165" s="13">
        <v>11205.01</v>
      </c>
      <c r="H1165" s="14">
        <f t="shared" si="126"/>
        <v>25222477.510000002</v>
      </c>
      <c r="I1165" s="14">
        <f>IF(F1165="GHS",H1165,H1165*Assumptions!$B$4)</f>
        <v>272402757.10800004</v>
      </c>
      <c r="J1165" s="15" t="str">
        <f>INDEX(Assumptions!$B$8:$B$12,MATCH(B1165,Assumptions!$A$8:$A$12,0))</f>
        <v>FIFO</v>
      </c>
      <c r="K1165" s="16">
        <f>G1165/(1-INDEX(Assumptions!$D$8:$D$12,MATCH(B1165,Assumptions!$A$8:$A$12,0)))</f>
        <v>13664.646341463415</v>
      </c>
      <c r="L1165" s="16">
        <f t="shared" si="127"/>
        <v>336.15030000000002</v>
      </c>
      <c r="M1165" s="16">
        <f t="shared" si="128"/>
        <v>683.23231707317075</v>
      </c>
      <c r="N1165" s="14">
        <f>E1165*(K1165-L1165-M1165)*IF(F1165="GHS",1,Assumptions!$B$4)</f>
        <v>307416477.35090637</v>
      </c>
      <c r="O1165" s="15">
        <f t="shared" ca="1" si="129"/>
        <v>254</v>
      </c>
      <c r="P1165" s="15" t="str">
        <f t="shared" ca="1" si="130"/>
        <v>181-365d</v>
      </c>
      <c r="Q1165" s="17">
        <f ca="1">IF(P1165="0-90d",0,IF(P1165="91-180d",INDEX(Assumptions!$F$8:$F$12,MATCH(B1165,Assumptions!$A$8:$A$12,0)),IF(P1165="181-365d",INDEX(Assumptions!$G$8:$G$12,MATCH(B1165,Assumptions!$A$8:$A$12,0)),INDEX(Assumptions!$H$8:$H$12,MATCH(B1165,Assumptions!$A$8:$A$12,0)))))</f>
        <v>0.15</v>
      </c>
      <c r="R1165" s="14">
        <f t="shared" ca="1" si="131"/>
        <v>40860413.566200003</v>
      </c>
      <c r="S1165" s="14">
        <f t="shared" ca="1" si="132"/>
        <v>231542343.54180002</v>
      </c>
      <c r="T1165" s="11" t="s">
        <v>25</v>
      </c>
      <c r="U1165" s="18" t="s">
        <v>26</v>
      </c>
    </row>
    <row r="1166" spans="1:21" ht="15" customHeight="1" x14ac:dyDescent="0.15">
      <c r="A1166" s="10" t="s">
        <v>1214</v>
      </c>
      <c r="B1166" s="11" t="s">
        <v>41</v>
      </c>
      <c r="C1166" s="11" t="s">
        <v>49</v>
      </c>
      <c r="D1166" s="12">
        <v>46166</v>
      </c>
      <c r="E1166" s="11">
        <v>3406</v>
      </c>
      <c r="F1166" s="11" t="s">
        <v>33</v>
      </c>
      <c r="G1166" s="13">
        <v>334.13</v>
      </c>
      <c r="H1166" s="14">
        <f t="shared" si="126"/>
        <v>1138046.78</v>
      </c>
      <c r="I1166" s="14">
        <f>IF(F1166="GHS",H1166,H1166*Assumptions!$B$4)</f>
        <v>1138046.78</v>
      </c>
      <c r="J1166" s="15" t="str">
        <f>INDEX(Assumptions!$B$8:$B$12,MATCH(B1166,Assumptions!$A$8:$A$12,0))</f>
        <v>Weighted Average</v>
      </c>
      <c r="K1166" s="16">
        <f>G1166/(1-INDEX(Assumptions!$D$8:$D$12,MATCH(B1166,Assumptions!$A$8:$A$12,0)))</f>
        <v>514.04615384615386</v>
      </c>
      <c r="L1166" s="16">
        <f t="shared" si="127"/>
        <v>10.023899999999999</v>
      </c>
      <c r="M1166" s="16">
        <f t="shared" si="128"/>
        <v>25.702307692307695</v>
      </c>
      <c r="N1166" s="14">
        <f>E1166*(K1166-L1166-M1166)*IF(F1166="GHS",1,Assumptions!$B$4)</f>
        <v>1629157.7365999999</v>
      </c>
      <c r="O1166" s="15">
        <f t="shared" ca="1" si="129"/>
        <v>120</v>
      </c>
      <c r="P1166" s="15" t="str">
        <f t="shared" ca="1" si="130"/>
        <v>91-180d</v>
      </c>
      <c r="Q1166" s="17">
        <f ca="1">IF(P1166="0-90d",0,IF(P1166="91-180d",INDEX(Assumptions!$F$8:$F$12,MATCH(B1166,Assumptions!$A$8:$A$12,0)),IF(P1166="181-365d",INDEX(Assumptions!$G$8:$G$12,MATCH(B1166,Assumptions!$A$8:$A$12,0)),INDEX(Assumptions!$H$8:$H$12,MATCH(B1166,Assumptions!$A$8:$A$12,0)))))</f>
        <v>0.1</v>
      </c>
      <c r="R1166" s="14">
        <f t="shared" ca="1" si="131"/>
        <v>113804.67800000001</v>
      </c>
      <c r="S1166" s="14">
        <f t="shared" ca="1" si="132"/>
        <v>1024242.102</v>
      </c>
      <c r="T1166" s="11" t="s">
        <v>25</v>
      </c>
      <c r="U1166" s="18" t="s">
        <v>26</v>
      </c>
    </row>
    <row r="1167" spans="1:21" ht="15" customHeight="1" x14ac:dyDescent="0.15">
      <c r="A1167" s="10" t="s">
        <v>1215</v>
      </c>
      <c r="B1167" s="11" t="s">
        <v>31</v>
      </c>
      <c r="C1167" s="11" t="s">
        <v>63</v>
      </c>
      <c r="D1167" s="12">
        <v>45784</v>
      </c>
      <c r="E1167" s="11">
        <v>2493</v>
      </c>
      <c r="F1167" s="11" t="s">
        <v>33</v>
      </c>
      <c r="G1167" s="13">
        <v>3093.7</v>
      </c>
      <c r="H1167" s="14">
        <f t="shared" si="126"/>
        <v>7712594.0999999996</v>
      </c>
      <c r="I1167" s="14">
        <f>IF(F1167="GHS",H1167,H1167*Assumptions!$B$4)</f>
        <v>7712594.0999999996</v>
      </c>
      <c r="J1167" s="15" t="str">
        <f>INDEX(Assumptions!$B$8:$B$12,MATCH(B1167,Assumptions!$A$8:$A$12,0))</f>
        <v>Weighted Average</v>
      </c>
      <c r="K1167" s="16">
        <f>G1167/(1-INDEX(Assumptions!$D$8:$D$12,MATCH(B1167,Assumptions!$A$8:$A$12,0)))</f>
        <v>4296.8055555555557</v>
      </c>
      <c r="L1167" s="16">
        <f t="shared" si="127"/>
        <v>92.810999999999993</v>
      </c>
      <c r="M1167" s="16">
        <f t="shared" si="128"/>
        <v>214.8402777777778</v>
      </c>
      <c r="N1167" s="14">
        <f>E1167*(K1167-L1167-M1167)*IF(F1167="GHS",1,Assumptions!$B$4)</f>
        <v>9944961.6145000011</v>
      </c>
      <c r="O1167" s="15">
        <f t="shared" ca="1" si="129"/>
        <v>502</v>
      </c>
      <c r="P1167" s="15" t="str">
        <f t="shared" ca="1" si="130"/>
        <v>365d+</v>
      </c>
      <c r="Q1167" s="17">
        <f ca="1">IF(P1167="0-90d",0,IF(P1167="91-180d",INDEX(Assumptions!$F$8:$F$12,MATCH(B1167,Assumptions!$A$8:$A$12,0)),IF(P1167="181-365d",INDEX(Assumptions!$G$8:$G$12,MATCH(B1167,Assumptions!$A$8:$A$12,0)),INDEX(Assumptions!$H$8:$H$12,MATCH(B1167,Assumptions!$A$8:$A$12,0)))))</f>
        <v>0.6</v>
      </c>
      <c r="R1167" s="14">
        <f t="shared" ca="1" si="131"/>
        <v>4627556.46</v>
      </c>
      <c r="S1167" s="14">
        <f t="shared" ca="1" si="132"/>
        <v>3085037.6399999997</v>
      </c>
      <c r="T1167" s="11" t="s">
        <v>25</v>
      </c>
      <c r="U1167" s="18" t="s">
        <v>26</v>
      </c>
    </row>
    <row r="1168" spans="1:21" ht="15" customHeight="1" x14ac:dyDescent="0.15">
      <c r="A1168" s="10" t="s">
        <v>1216</v>
      </c>
      <c r="B1168" s="11" t="s">
        <v>41</v>
      </c>
      <c r="C1168" s="11" t="s">
        <v>44</v>
      </c>
      <c r="D1168" s="12">
        <v>45837</v>
      </c>
      <c r="E1168" s="11">
        <v>1953</v>
      </c>
      <c r="F1168" s="11" t="s">
        <v>33</v>
      </c>
      <c r="G1168" s="13">
        <v>955.46</v>
      </c>
      <c r="H1168" s="14">
        <f t="shared" si="126"/>
        <v>1866013.3800000001</v>
      </c>
      <c r="I1168" s="14">
        <f>IF(F1168="GHS",H1168,H1168*Assumptions!$B$4)</f>
        <v>1866013.3800000001</v>
      </c>
      <c r="J1168" s="15" t="str">
        <f>INDEX(Assumptions!$B$8:$B$12,MATCH(B1168,Assumptions!$A$8:$A$12,0))</f>
        <v>Weighted Average</v>
      </c>
      <c r="K1168" s="16">
        <f>G1168/(1-INDEX(Assumptions!$D$8:$D$12,MATCH(B1168,Assumptions!$A$8:$A$12,0)))</f>
        <v>1469.9384615384615</v>
      </c>
      <c r="L1168" s="16">
        <f t="shared" si="127"/>
        <v>28.663799999999998</v>
      </c>
      <c r="M1168" s="16">
        <f t="shared" si="128"/>
        <v>73.496923076923082</v>
      </c>
      <c r="N1168" s="14">
        <f>E1168*(K1168-L1168-M1168)*IF(F1168="GHS",1,Assumptions!$B$4)</f>
        <v>2671269.9232153841</v>
      </c>
      <c r="O1168" s="15">
        <f t="shared" ca="1" si="129"/>
        <v>449</v>
      </c>
      <c r="P1168" s="15" t="str">
        <f t="shared" ca="1" si="130"/>
        <v>365d+</v>
      </c>
      <c r="Q1168" s="17">
        <f ca="1">IF(P1168="0-90d",0,IF(P1168="91-180d",INDEX(Assumptions!$F$8:$F$12,MATCH(B1168,Assumptions!$A$8:$A$12,0)),IF(P1168="181-365d",INDEX(Assumptions!$G$8:$G$12,MATCH(B1168,Assumptions!$A$8:$A$12,0)),INDEX(Assumptions!$H$8:$H$12,MATCH(B1168,Assumptions!$A$8:$A$12,0)))))</f>
        <v>0.8</v>
      </c>
      <c r="R1168" s="14">
        <f t="shared" ca="1" si="131"/>
        <v>1492810.7040000001</v>
      </c>
      <c r="S1168" s="14">
        <f t="shared" ca="1" si="132"/>
        <v>373202.67599999998</v>
      </c>
      <c r="T1168" s="11" t="s">
        <v>25</v>
      </c>
      <c r="U1168" s="18" t="s">
        <v>26</v>
      </c>
    </row>
    <row r="1169" spans="1:21" ht="15" customHeight="1" x14ac:dyDescent="0.15">
      <c r="A1169" s="10" t="s">
        <v>1217</v>
      </c>
      <c r="B1169" s="11" t="s">
        <v>22</v>
      </c>
      <c r="C1169" s="11" t="s">
        <v>61</v>
      </c>
      <c r="D1169" s="12">
        <v>45805</v>
      </c>
      <c r="E1169" s="11">
        <v>4013</v>
      </c>
      <c r="F1169" s="11" t="s">
        <v>24</v>
      </c>
      <c r="G1169" s="13">
        <v>35264.080000000002</v>
      </c>
      <c r="H1169" s="14">
        <f t="shared" si="126"/>
        <v>141514753.04000002</v>
      </c>
      <c r="I1169" s="14">
        <f>IF(F1169="GHS",H1169,H1169*Assumptions!$B$4)</f>
        <v>1528359332.8320003</v>
      </c>
      <c r="J1169" s="15" t="str">
        <f>INDEX(Assumptions!$B$8:$B$12,MATCH(B1169,Assumptions!$A$8:$A$12,0))</f>
        <v>FIFO</v>
      </c>
      <c r="K1169" s="16">
        <f>G1169/(1-INDEX(Assumptions!$D$8:$D$12,MATCH(B1169,Assumptions!$A$8:$A$12,0)))</f>
        <v>43004.975609756097</v>
      </c>
      <c r="L1169" s="16">
        <f t="shared" si="127"/>
        <v>1057.9223999999999</v>
      </c>
      <c r="M1169" s="16">
        <f t="shared" si="128"/>
        <v>2150.2487804878051</v>
      </c>
      <c r="N1169" s="14">
        <f>E1169*(K1169-L1169-M1169)*IF(F1169="GHS",1,Assumptions!$B$4)</f>
        <v>1724809422.6862595</v>
      </c>
      <c r="O1169" s="15">
        <f t="shared" ca="1" si="129"/>
        <v>481</v>
      </c>
      <c r="P1169" s="15" t="str">
        <f t="shared" ca="1" si="130"/>
        <v>365d+</v>
      </c>
      <c r="Q1169" s="17">
        <f ca="1">IF(P1169="0-90d",0,IF(P1169="91-180d",INDEX(Assumptions!$F$8:$F$12,MATCH(B1169,Assumptions!$A$8:$A$12,0)),IF(P1169="181-365d",INDEX(Assumptions!$G$8:$G$12,MATCH(B1169,Assumptions!$A$8:$A$12,0)),INDEX(Assumptions!$H$8:$H$12,MATCH(B1169,Assumptions!$A$8:$A$12,0)))))</f>
        <v>0.5</v>
      </c>
      <c r="R1169" s="14">
        <f t="shared" ca="1" si="131"/>
        <v>764179666.41600013</v>
      </c>
      <c r="S1169" s="14">
        <f t="shared" ca="1" si="132"/>
        <v>764179666.41600013</v>
      </c>
      <c r="T1169" s="11" t="s">
        <v>25</v>
      </c>
      <c r="U1169" s="18" t="s">
        <v>26</v>
      </c>
    </row>
    <row r="1170" spans="1:21" ht="15" customHeight="1" x14ac:dyDescent="0.15">
      <c r="A1170" s="10" t="s">
        <v>1218</v>
      </c>
      <c r="B1170" s="11" t="s">
        <v>41</v>
      </c>
      <c r="C1170" s="11" t="s">
        <v>42</v>
      </c>
      <c r="D1170" s="12">
        <v>45975</v>
      </c>
      <c r="E1170" s="11">
        <v>3369</v>
      </c>
      <c r="F1170" s="11" t="s">
        <v>33</v>
      </c>
      <c r="G1170" s="13">
        <v>258.26</v>
      </c>
      <c r="H1170" s="14">
        <f t="shared" si="126"/>
        <v>870077.94</v>
      </c>
      <c r="I1170" s="14">
        <f>IF(F1170="GHS",H1170,H1170*Assumptions!$B$4)</f>
        <v>870077.94</v>
      </c>
      <c r="J1170" s="15" t="str">
        <f>INDEX(Assumptions!$B$8:$B$12,MATCH(B1170,Assumptions!$A$8:$A$12,0))</f>
        <v>Weighted Average</v>
      </c>
      <c r="K1170" s="16">
        <f>G1170/(1-INDEX(Assumptions!$D$8:$D$12,MATCH(B1170,Assumptions!$A$8:$A$12,0)))</f>
        <v>397.32307692307688</v>
      </c>
      <c r="L1170" s="16">
        <f t="shared" si="127"/>
        <v>7.7477999999999998</v>
      </c>
      <c r="M1170" s="16">
        <f t="shared" si="128"/>
        <v>19.866153846153846</v>
      </c>
      <c r="N1170" s="14">
        <f>E1170*(K1170-L1170-M1170)*IF(F1170="GHS",1,Assumptions!$B$4)</f>
        <v>1245550.0356461538</v>
      </c>
      <c r="O1170" s="15">
        <f t="shared" ca="1" si="129"/>
        <v>311</v>
      </c>
      <c r="P1170" s="15" t="str">
        <f t="shared" ca="1" si="130"/>
        <v>181-365d</v>
      </c>
      <c r="Q1170" s="17">
        <f ca="1">IF(P1170="0-90d",0,IF(P1170="91-180d",INDEX(Assumptions!$F$8:$F$12,MATCH(B1170,Assumptions!$A$8:$A$12,0)),IF(P1170="181-365d",INDEX(Assumptions!$G$8:$G$12,MATCH(B1170,Assumptions!$A$8:$A$12,0)),INDEX(Assumptions!$H$8:$H$12,MATCH(B1170,Assumptions!$A$8:$A$12,0)))))</f>
        <v>0.35</v>
      </c>
      <c r="R1170" s="14">
        <f t="shared" ca="1" si="131"/>
        <v>304527.27899999998</v>
      </c>
      <c r="S1170" s="14">
        <f t="shared" ca="1" si="132"/>
        <v>565550.66099999996</v>
      </c>
      <c r="T1170" s="11" t="s">
        <v>25</v>
      </c>
      <c r="U1170" s="18" t="s">
        <v>26</v>
      </c>
    </row>
    <row r="1171" spans="1:21" ht="15" customHeight="1" x14ac:dyDescent="0.15">
      <c r="A1171" s="10" t="s">
        <v>1219</v>
      </c>
      <c r="B1171" s="11" t="s">
        <v>31</v>
      </c>
      <c r="C1171" s="11" t="s">
        <v>32</v>
      </c>
      <c r="D1171" s="12">
        <v>45740</v>
      </c>
      <c r="E1171" s="11">
        <v>293</v>
      </c>
      <c r="F1171" s="11" t="s">
        <v>33</v>
      </c>
      <c r="G1171" s="13">
        <v>3417.04</v>
      </c>
      <c r="H1171" s="14">
        <f t="shared" si="126"/>
        <v>1001192.72</v>
      </c>
      <c r="I1171" s="14">
        <f>IF(F1171="GHS",H1171,H1171*Assumptions!$B$4)</f>
        <v>1001192.72</v>
      </c>
      <c r="J1171" s="15" t="str">
        <f>INDEX(Assumptions!$B$8:$B$12,MATCH(B1171,Assumptions!$A$8:$A$12,0))</f>
        <v>Weighted Average</v>
      </c>
      <c r="K1171" s="16">
        <f>G1171/(1-INDEX(Assumptions!$D$8:$D$12,MATCH(B1171,Assumptions!$A$8:$A$12,0)))</f>
        <v>4745.8888888888887</v>
      </c>
      <c r="L1171" s="16">
        <f t="shared" si="127"/>
        <v>102.51119999999999</v>
      </c>
      <c r="M1171" s="16">
        <f t="shared" si="128"/>
        <v>237.29444444444445</v>
      </c>
      <c r="N1171" s="14">
        <f>E1171*(K1171-L1171-M1171)*IF(F1171="GHS",1,Assumptions!$B$4)</f>
        <v>1290982.3906222221</v>
      </c>
      <c r="O1171" s="15">
        <f t="shared" ca="1" si="129"/>
        <v>546</v>
      </c>
      <c r="P1171" s="15" t="str">
        <f t="shared" ca="1" si="130"/>
        <v>365d+</v>
      </c>
      <c r="Q1171" s="17">
        <f ca="1">IF(P1171="0-90d",0,IF(P1171="91-180d",INDEX(Assumptions!$F$8:$F$12,MATCH(B1171,Assumptions!$A$8:$A$12,0)),IF(P1171="181-365d",INDEX(Assumptions!$G$8:$G$12,MATCH(B1171,Assumptions!$A$8:$A$12,0)),INDEX(Assumptions!$H$8:$H$12,MATCH(B1171,Assumptions!$A$8:$A$12,0)))))</f>
        <v>0.6</v>
      </c>
      <c r="R1171" s="14">
        <f t="shared" ca="1" si="131"/>
        <v>600715.63199999998</v>
      </c>
      <c r="S1171" s="14">
        <f t="shared" ca="1" si="132"/>
        <v>400477.08799999999</v>
      </c>
      <c r="T1171" s="11" t="s">
        <v>25</v>
      </c>
      <c r="U1171" s="18" t="s">
        <v>36</v>
      </c>
    </row>
    <row r="1172" spans="1:21" ht="15" customHeight="1" x14ac:dyDescent="0.15">
      <c r="A1172" s="10" t="s">
        <v>1220</v>
      </c>
      <c r="B1172" s="11" t="s">
        <v>31</v>
      </c>
      <c r="C1172" s="11" t="s">
        <v>32</v>
      </c>
      <c r="D1172" s="12">
        <v>45997</v>
      </c>
      <c r="E1172" s="11">
        <v>3454</v>
      </c>
      <c r="F1172" s="11" t="s">
        <v>33</v>
      </c>
      <c r="G1172" s="13">
        <v>3637.71</v>
      </c>
      <c r="H1172" s="14">
        <f t="shared" si="126"/>
        <v>12564650.34</v>
      </c>
      <c r="I1172" s="14">
        <f>IF(F1172="GHS",H1172,H1172*Assumptions!$B$4)</f>
        <v>12564650.34</v>
      </c>
      <c r="J1172" s="15" t="str">
        <f>INDEX(Assumptions!$B$8:$B$12,MATCH(B1172,Assumptions!$A$8:$A$12,0))</f>
        <v>Weighted Average</v>
      </c>
      <c r="K1172" s="16">
        <f>G1172/(1-INDEX(Assumptions!$D$8:$D$12,MATCH(B1172,Assumptions!$A$8:$A$12,0)))</f>
        <v>5052.375</v>
      </c>
      <c r="L1172" s="16">
        <f t="shared" si="127"/>
        <v>109.1313</v>
      </c>
      <c r="M1172" s="16">
        <f t="shared" si="128"/>
        <v>252.61875000000001</v>
      </c>
      <c r="N1172" s="14">
        <f>E1172*(K1172-L1172-M1172)*IF(F1172="GHS",1,Assumptions!$B$4)</f>
        <v>16201418.577300001</v>
      </c>
      <c r="O1172" s="15">
        <f t="shared" ca="1" si="129"/>
        <v>289</v>
      </c>
      <c r="P1172" s="15" t="str">
        <f t="shared" ca="1" si="130"/>
        <v>181-365d</v>
      </c>
      <c r="Q1172" s="17">
        <f ca="1">IF(P1172="0-90d",0,IF(P1172="91-180d",INDEX(Assumptions!$F$8:$F$12,MATCH(B1172,Assumptions!$A$8:$A$12,0)),IF(P1172="181-365d",INDEX(Assumptions!$G$8:$G$12,MATCH(B1172,Assumptions!$A$8:$A$12,0)),INDEX(Assumptions!$H$8:$H$12,MATCH(B1172,Assumptions!$A$8:$A$12,0)))))</f>
        <v>0.2</v>
      </c>
      <c r="R1172" s="14">
        <f t="shared" ca="1" si="131"/>
        <v>2512930.068</v>
      </c>
      <c r="S1172" s="14">
        <f t="shared" si="132"/>
        <v>0</v>
      </c>
      <c r="T1172" s="11" t="s">
        <v>39</v>
      </c>
      <c r="U1172" s="18" t="s">
        <v>26</v>
      </c>
    </row>
    <row r="1173" spans="1:21" ht="15" customHeight="1" x14ac:dyDescent="0.15">
      <c r="A1173" s="10" t="s">
        <v>1221</v>
      </c>
      <c r="B1173" s="11" t="s">
        <v>41</v>
      </c>
      <c r="C1173" s="11" t="s">
        <v>42</v>
      </c>
      <c r="D1173" s="12">
        <v>46201</v>
      </c>
      <c r="E1173" s="11">
        <v>1488</v>
      </c>
      <c r="F1173" s="11" t="s">
        <v>33</v>
      </c>
      <c r="G1173" s="13">
        <v>582.70000000000005</v>
      </c>
      <c r="H1173" s="14">
        <f t="shared" si="126"/>
        <v>867057.60000000009</v>
      </c>
      <c r="I1173" s="14">
        <f>IF(F1173="GHS",H1173,H1173*Assumptions!$B$4)</f>
        <v>867057.60000000009</v>
      </c>
      <c r="J1173" s="15" t="str">
        <f>INDEX(Assumptions!$B$8:$B$12,MATCH(B1173,Assumptions!$A$8:$A$12,0))</f>
        <v>Weighted Average</v>
      </c>
      <c r="K1173" s="16">
        <f>G1173/(1-INDEX(Assumptions!$D$8:$D$12,MATCH(B1173,Assumptions!$A$8:$A$12,0)))</f>
        <v>896.46153846153845</v>
      </c>
      <c r="L1173" s="16">
        <f t="shared" si="127"/>
        <v>17.481000000000002</v>
      </c>
      <c r="M1173" s="16">
        <f t="shared" si="128"/>
        <v>44.823076923076925</v>
      </c>
      <c r="N1173" s="14">
        <f>E1173*(K1173-L1173-M1173)*IF(F1173="GHS",1,Assumptions!$B$4)</f>
        <v>1241226.3027692309</v>
      </c>
      <c r="O1173" s="15">
        <f t="shared" ca="1" si="129"/>
        <v>85</v>
      </c>
      <c r="P1173" s="15" t="str">
        <f t="shared" ca="1" si="130"/>
        <v>0-90d</v>
      </c>
      <c r="Q1173" s="17">
        <f ca="1">IF(P1173="0-90d",0,IF(P1173="91-180d",INDEX(Assumptions!$F$8:$F$12,MATCH(B1173,Assumptions!$A$8:$A$12,0)),IF(P1173="181-365d",INDEX(Assumptions!$G$8:$G$12,MATCH(B1173,Assumptions!$A$8:$A$12,0)),INDEX(Assumptions!$H$8:$H$12,MATCH(B1173,Assumptions!$A$8:$A$12,0)))))</f>
        <v>0</v>
      </c>
      <c r="R1173" s="14">
        <f t="shared" ca="1" si="131"/>
        <v>0</v>
      </c>
      <c r="S1173" s="14">
        <f t="shared" ca="1" si="132"/>
        <v>867057.60000000009</v>
      </c>
      <c r="T1173" s="11" t="s">
        <v>25</v>
      </c>
      <c r="U1173" s="18" t="s">
        <v>26</v>
      </c>
    </row>
    <row r="1174" spans="1:21" ht="15" customHeight="1" x14ac:dyDescent="0.15">
      <c r="A1174" s="10" t="s">
        <v>1222</v>
      </c>
      <c r="B1174" s="11" t="s">
        <v>22</v>
      </c>
      <c r="C1174" s="11" t="s">
        <v>61</v>
      </c>
      <c r="D1174" s="12">
        <v>45953</v>
      </c>
      <c r="E1174" s="11">
        <v>3826</v>
      </c>
      <c r="F1174" s="11" t="s">
        <v>24</v>
      </c>
      <c r="G1174" s="13">
        <v>22062.49</v>
      </c>
      <c r="H1174" s="14">
        <f t="shared" si="126"/>
        <v>84411086.74000001</v>
      </c>
      <c r="I1174" s="14">
        <f>IF(F1174="GHS",H1174,H1174*Assumptions!$B$4)</f>
        <v>911639736.79200017</v>
      </c>
      <c r="J1174" s="15" t="str">
        <f>INDEX(Assumptions!$B$8:$B$12,MATCH(B1174,Assumptions!$A$8:$A$12,0))</f>
        <v>FIFO</v>
      </c>
      <c r="K1174" s="16">
        <f>G1174/(1-INDEX(Assumptions!$D$8:$D$12,MATCH(B1174,Assumptions!$A$8:$A$12,0)))</f>
        <v>26905.475609756097</v>
      </c>
      <c r="L1174" s="16">
        <f t="shared" si="127"/>
        <v>661.87470000000008</v>
      </c>
      <c r="M1174" s="16">
        <f t="shared" si="128"/>
        <v>1345.273780487805</v>
      </c>
      <c r="N1174" s="14">
        <f>E1174*(K1174-L1174-M1174)*IF(F1174="GHS",1,Assumptions!$B$4)</f>
        <v>1028818795.6430691</v>
      </c>
      <c r="O1174" s="15">
        <f t="shared" ca="1" si="129"/>
        <v>333</v>
      </c>
      <c r="P1174" s="15" t="str">
        <f t="shared" ca="1" si="130"/>
        <v>181-365d</v>
      </c>
      <c r="Q1174" s="17">
        <f ca="1">IF(P1174="0-90d",0,IF(P1174="91-180d",INDEX(Assumptions!$F$8:$F$12,MATCH(B1174,Assumptions!$A$8:$A$12,0)),IF(P1174="181-365d",INDEX(Assumptions!$G$8:$G$12,MATCH(B1174,Assumptions!$A$8:$A$12,0)),INDEX(Assumptions!$H$8:$H$12,MATCH(B1174,Assumptions!$A$8:$A$12,0)))))</f>
        <v>0.15</v>
      </c>
      <c r="R1174" s="14">
        <f t="shared" ca="1" si="131"/>
        <v>136745960.51880002</v>
      </c>
      <c r="S1174" s="14">
        <f t="shared" ca="1" si="132"/>
        <v>774893776.27320015</v>
      </c>
      <c r="T1174" s="11" t="s">
        <v>25</v>
      </c>
      <c r="U1174" s="18" t="s">
        <v>26</v>
      </c>
    </row>
    <row r="1175" spans="1:21" ht="15" customHeight="1" x14ac:dyDescent="0.15">
      <c r="A1175" s="10" t="s">
        <v>1223</v>
      </c>
      <c r="B1175" s="11" t="s">
        <v>31</v>
      </c>
      <c r="C1175" s="11" t="s">
        <v>32</v>
      </c>
      <c r="D1175" s="12">
        <v>46113</v>
      </c>
      <c r="E1175" s="11">
        <v>3023</v>
      </c>
      <c r="F1175" s="11" t="s">
        <v>33</v>
      </c>
      <c r="G1175" s="13">
        <v>2606.85</v>
      </c>
      <c r="H1175" s="14">
        <f t="shared" si="126"/>
        <v>7880507.5499999998</v>
      </c>
      <c r="I1175" s="14">
        <f>IF(F1175="GHS",H1175,H1175*Assumptions!$B$4)</f>
        <v>7880507.5499999998</v>
      </c>
      <c r="J1175" s="15" t="str">
        <f>INDEX(Assumptions!$B$8:$B$12,MATCH(B1175,Assumptions!$A$8:$A$12,0))</f>
        <v>Weighted Average</v>
      </c>
      <c r="K1175" s="16">
        <f>G1175/(1-INDEX(Assumptions!$D$8:$D$12,MATCH(B1175,Assumptions!$A$8:$A$12,0)))</f>
        <v>3620.625</v>
      </c>
      <c r="L1175" s="16">
        <f t="shared" si="127"/>
        <v>78.205500000000001</v>
      </c>
      <c r="M1175" s="16">
        <f t="shared" si="128"/>
        <v>181.03125</v>
      </c>
      <c r="N1175" s="14">
        <f>E1175*(K1175-L1175-M1175)*IF(F1175="GHS",1,Assumptions!$B$4)</f>
        <v>10161476.679749999</v>
      </c>
      <c r="O1175" s="15">
        <f t="shared" ca="1" si="129"/>
        <v>173</v>
      </c>
      <c r="P1175" s="15" t="str">
        <f t="shared" ca="1" si="130"/>
        <v>91-180d</v>
      </c>
      <c r="Q1175" s="17">
        <f ca="1">IF(P1175="0-90d",0,IF(P1175="91-180d",INDEX(Assumptions!$F$8:$F$12,MATCH(B1175,Assumptions!$A$8:$A$12,0)),IF(P1175="181-365d",INDEX(Assumptions!$G$8:$G$12,MATCH(B1175,Assumptions!$A$8:$A$12,0)),INDEX(Assumptions!$H$8:$H$12,MATCH(B1175,Assumptions!$A$8:$A$12,0)))))</f>
        <v>0.05</v>
      </c>
      <c r="R1175" s="14">
        <f t="shared" ca="1" si="131"/>
        <v>394025.3775</v>
      </c>
      <c r="S1175" s="14">
        <f t="shared" ca="1" si="132"/>
        <v>7486482.1724999994</v>
      </c>
      <c r="T1175" s="11" t="s">
        <v>25</v>
      </c>
      <c r="U1175" s="18" t="s">
        <v>36</v>
      </c>
    </row>
    <row r="1176" spans="1:21" ht="15" customHeight="1" x14ac:dyDescent="0.15">
      <c r="A1176" s="10" t="s">
        <v>1224</v>
      </c>
      <c r="B1176" s="11" t="s">
        <v>41</v>
      </c>
      <c r="C1176" s="11" t="s">
        <v>44</v>
      </c>
      <c r="D1176" s="12">
        <v>45961</v>
      </c>
      <c r="E1176" s="11">
        <v>461</v>
      </c>
      <c r="F1176" s="11" t="s">
        <v>33</v>
      </c>
      <c r="G1176" s="13">
        <v>697.99</v>
      </c>
      <c r="H1176" s="14">
        <f t="shared" si="126"/>
        <v>321773.39</v>
      </c>
      <c r="I1176" s="14">
        <f>IF(F1176="GHS",H1176,H1176*Assumptions!$B$4)</f>
        <v>321773.39</v>
      </c>
      <c r="J1176" s="15" t="str">
        <f>INDEX(Assumptions!$B$8:$B$12,MATCH(B1176,Assumptions!$A$8:$A$12,0))</f>
        <v>Weighted Average</v>
      </c>
      <c r="K1176" s="16">
        <f>G1176/(1-INDEX(Assumptions!$D$8:$D$12,MATCH(B1176,Assumptions!$A$8:$A$12,0)))</f>
        <v>1073.8307692307692</v>
      </c>
      <c r="L1176" s="16">
        <f t="shared" si="127"/>
        <v>20.939699999999998</v>
      </c>
      <c r="M1176" s="16">
        <f t="shared" si="128"/>
        <v>53.691538461538464</v>
      </c>
      <c r="N1176" s="14">
        <f>E1176*(K1176-L1176-M1176)*IF(F1176="GHS",1,Assumptions!$B$4)</f>
        <v>460630.98368461541</v>
      </c>
      <c r="O1176" s="15">
        <f t="shared" ca="1" si="129"/>
        <v>325</v>
      </c>
      <c r="P1176" s="15" t="str">
        <f t="shared" ca="1" si="130"/>
        <v>181-365d</v>
      </c>
      <c r="Q1176" s="17">
        <f ca="1">IF(P1176="0-90d",0,IF(P1176="91-180d",INDEX(Assumptions!$F$8:$F$12,MATCH(B1176,Assumptions!$A$8:$A$12,0)),IF(P1176="181-365d",INDEX(Assumptions!$G$8:$G$12,MATCH(B1176,Assumptions!$A$8:$A$12,0)),INDEX(Assumptions!$H$8:$H$12,MATCH(B1176,Assumptions!$A$8:$A$12,0)))))</f>
        <v>0.35</v>
      </c>
      <c r="R1176" s="14">
        <f t="shared" ca="1" si="131"/>
        <v>112620.6865</v>
      </c>
      <c r="S1176" s="14">
        <f t="shared" ca="1" si="132"/>
        <v>209152.7035</v>
      </c>
      <c r="T1176" s="11" t="s">
        <v>25</v>
      </c>
      <c r="U1176" s="18" t="s">
        <v>26</v>
      </c>
    </row>
    <row r="1177" spans="1:21" ht="15" customHeight="1" x14ac:dyDescent="0.15">
      <c r="A1177" s="10" t="s">
        <v>1225</v>
      </c>
      <c r="B1177" s="11" t="s">
        <v>41</v>
      </c>
      <c r="C1177" s="11" t="s">
        <v>49</v>
      </c>
      <c r="D1177" s="12">
        <v>46212</v>
      </c>
      <c r="E1177" s="11">
        <v>2814</v>
      </c>
      <c r="F1177" s="11" t="s">
        <v>33</v>
      </c>
      <c r="G1177" s="13">
        <v>475.43</v>
      </c>
      <c r="H1177" s="14">
        <f t="shared" si="126"/>
        <v>1337860.02</v>
      </c>
      <c r="I1177" s="14">
        <f>IF(F1177="GHS",H1177,H1177*Assumptions!$B$4)</f>
        <v>1337860.02</v>
      </c>
      <c r="J1177" s="15" t="str">
        <f>INDEX(Assumptions!$B$8:$B$12,MATCH(B1177,Assumptions!$A$8:$A$12,0))</f>
        <v>Weighted Average</v>
      </c>
      <c r="K1177" s="16">
        <f>G1177/(1-INDEX(Assumptions!$D$8:$D$12,MATCH(B1177,Assumptions!$A$8:$A$12,0)))</f>
        <v>731.43076923076922</v>
      </c>
      <c r="L1177" s="16">
        <f t="shared" si="127"/>
        <v>14.2629</v>
      </c>
      <c r="M1177" s="16">
        <f t="shared" si="128"/>
        <v>36.571538461538459</v>
      </c>
      <c r="N1177" s="14">
        <f>E1177*(K1177-L1177-M1177)*IF(F1177="GHS",1,Assumptions!$B$4)</f>
        <v>1915198.0747846155</v>
      </c>
      <c r="O1177" s="15">
        <f t="shared" ca="1" si="129"/>
        <v>74</v>
      </c>
      <c r="P1177" s="15" t="str">
        <f t="shared" ca="1" si="130"/>
        <v>0-90d</v>
      </c>
      <c r="Q1177" s="17">
        <f ca="1">IF(P1177="0-90d",0,IF(P1177="91-180d",INDEX(Assumptions!$F$8:$F$12,MATCH(B1177,Assumptions!$A$8:$A$12,0)),IF(P1177="181-365d",INDEX(Assumptions!$G$8:$G$12,MATCH(B1177,Assumptions!$A$8:$A$12,0)),INDEX(Assumptions!$H$8:$H$12,MATCH(B1177,Assumptions!$A$8:$A$12,0)))))</f>
        <v>0</v>
      </c>
      <c r="R1177" s="14">
        <f t="shared" ca="1" si="131"/>
        <v>0</v>
      </c>
      <c r="S1177" s="14">
        <f t="shared" ca="1" si="132"/>
        <v>1337860.02</v>
      </c>
      <c r="T1177" s="11" t="s">
        <v>25</v>
      </c>
      <c r="U1177" s="18" t="s">
        <v>26</v>
      </c>
    </row>
    <row r="1178" spans="1:21" ht="15" customHeight="1" x14ac:dyDescent="0.15">
      <c r="A1178" s="10" t="s">
        <v>1226</v>
      </c>
      <c r="B1178" s="11" t="s">
        <v>41</v>
      </c>
      <c r="C1178" s="11" t="s">
        <v>115</v>
      </c>
      <c r="D1178" s="12">
        <v>45767</v>
      </c>
      <c r="E1178" s="11">
        <v>4628</v>
      </c>
      <c r="F1178" s="11" t="s">
        <v>33</v>
      </c>
      <c r="G1178" s="13">
        <v>285.12</v>
      </c>
      <c r="H1178" s="14">
        <f t="shared" si="126"/>
        <v>1319535.3600000001</v>
      </c>
      <c r="I1178" s="14">
        <f>IF(F1178="GHS",H1178,H1178*Assumptions!$B$4)</f>
        <v>1319535.3600000001</v>
      </c>
      <c r="J1178" s="15" t="str">
        <f>INDEX(Assumptions!$B$8:$B$12,MATCH(B1178,Assumptions!$A$8:$A$12,0))</f>
        <v>Weighted Average</v>
      </c>
      <c r="K1178" s="16">
        <f>G1178/(1-INDEX(Assumptions!$D$8:$D$12,MATCH(B1178,Assumptions!$A$8:$A$12,0)))</f>
        <v>438.64615384615382</v>
      </c>
      <c r="L1178" s="16">
        <f t="shared" si="127"/>
        <v>8.5535999999999994</v>
      </c>
      <c r="M1178" s="16">
        <f t="shared" si="128"/>
        <v>21.932307692307692</v>
      </c>
      <c r="N1178" s="14">
        <f>E1178*(K1178-L1178-M1178)*IF(F1178="GHS",1,Assumptions!$B$4)</f>
        <v>1888965.6191999998</v>
      </c>
      <c r="O1178" s="15">
        <f t="shared" ca="1" si="129"/>
        <v>519</v>
      </c>
      <c r="P1178" s="15" t="str">
        <f t="shared" ca="1" si="130"/>
        <v>365d+</v>
      </c>
      <c r="Q1178" s="17">
        <f ca="1">IF(P1178="0-90d",0,IF(P1178="91-180d",INDEX(Assumptions!$F$8:$F$12,MATCH(B1178,Assumptions!$A$8:$A$12,0)),IF(P1178="181-365d",INDEX(Assumptions!$G$8:$G$12,MATCH(B1178,Assumptions!$A$8:$A$12,0)),INDEX(Assumptions!$H$8:$H$12,MATCH(B1178,Assumptions!$A$8:$A$12,0)))))</f>
        <v>0.8</v>
      </c>
      <c r="R1178" s="14">
        <f t="shared" ca="1" si="131"/>
        <v>1055628.2880000002</v>
      </c>
      <c r="S1178" s="14">
        <f t="shared" ca="1" si="132"/>
        <v>263907.07199999993</v>
      </c>
      <c r="T1178" s="11" t="s">
        <v>25</v>
      </c>
      <c r="U1178" s="18" t="s">
        <v>26</v>
      </c>
    </row>
    <row r="1179" spans="1:21" ht="15" customHeight="1" x14ac:dyDescent="0.15">
      <c r="A1179" s="10" t="s">
        <v>1227</v>
      </c>
      <c r="B1179" s="11" t="s">
        <v>22</v>
      </c>
      <c r="C1179" s="11" t="s">
        <v>61</v>
      </c>
      <c r="D1179" s="12">
        <v>45808</v>
      </c>
      <c r="E1179" s="11">
        <v>1567</v>
      </c>
      <c r="F1179" s="11" t="s">
        <v>24</v>
      </c>
      <c r="G1179" s="13">
        <v>36991.49</v>
      </c>
      <c r="H1179" s="14">
        <f t="shared" si="126"/>
        <v>57965664.829999998</v>
      </c>
      <c r="I1179" s="14">
        <f>IF(F1179="GHS",H1179,H1179*Assumptions!$B$4)</f>
        <v>626029180.16400003</v>
      </c>
      <c r="J1179" s="15" t="str">
        <f>INDEX(Assumptions!$B$8:$B$12,MATCH(B1179,Assumptions!$A$8:$A$12,0))</f>
        <v>FIFO</v>
      </c>
      <c r="K1179" s="16">
        <f>G1179/(1-INDEX(Assumptions!$D$8:$D$12,MATCH(B1179,Assumptions!$A$8:$A$12,0)))</f>
        <v>45111.573170731703</v>
      </c>
      <c r="L1179" s="16">
        <f t="shared" si="127"/>
        <v>1109.7447</v>
      </c>
      <c r="M1179" s="16">
        <f t="shared" si="128"/>
        <v>2255.5786585365854</v>
      </c>
      <c r="N1179" s="14">
        <f>E1179*(K1179-L1179-M1179)*IF(F1179="GHS",1,Assumptions!$B$4)</f>
        <v>706496833.32166529</v>
      </c>
      <c r="O1179" s="15">
        <f t="shared" ca="1" si="129"/>
        <v>478</v>
      </c>
      <c r="P1179" s="15" t="str">
        <f t="shared" ca="1" si="130"/>
        <v>365d+</v>
      </c>
      <c r="Q1179" s="17">
        <f ca="1">IF(P1179="0-90d",0,IF(P1179="91-180d",INDEX(Assumptions!$F$8:$F$12,MATCH(B1179,Assumptions!$A$8:$A$12,0)),IF(P1179="181-365d",INDEX(Assumptions!$G$8:$G$12,MATCH(B1179,Assumptions!$A$8:$A$12,0)),INDEX(Assumptions!$H$8:$H$12,MATCH(B1179,Assumptions!$A$8:$A$12,0)))))</f>
        <v>0.5</v>
      </c>
      <c r="R1179" s="14">
        <f t="shared" ca="1" si="131"/>
        <v>313014590.08200002</v>
      </c>
      <c r="S1179" s="14">
        <f t="shared" ca="1" si="132"/>
        <v>313014590.08200002</v>
      </c>
      <c r="T1179" s="11" t="s">
        <v>25</v>
      </c>
      <c r="U1179" s="18" t="s">
        <v>26</v>
      </c>
    </row>
    <row r="1180" spans="1:21" ht="15" customHeight="1" x14ac:dyDescent="0.15">
      <c r="A1180" s="10" t="s">
        <v>1228</v>
      </c>
      <c r="B1180" s="11" t="s">
        <v>31</v>
      </c>
      <c r="C1180" s="11" t="s">
        <v>32</v>
      </c>
      <c r="D1180" s="12">
        <v>46119</v>
      </c>
      <c r="E1180" s="11">
        <v>3701</v>
      </c>
      <c r="F1180" s="11" t="s">
        <v>33</v>
      </c>
      <c r="G1180" s="13">
        <v>1068.71</v>
      </c>
      <c r="H1180" s="14">
        <f t="shared" si="126"/>
        <v>3955295.71</v>
      </c>
      <c r="I1180" s="14">
        <f>IF(F1180="GHS",H1180,H1180*Assumptions!$B$4)</f>
        <v>3955295.71</v>
      </c>
      <c r="J1180" s="15" t="str">
        <f>INDEX(Assumptions!$B$8:$B$12,MATCH(B1180,Assumptions!$A$8:$A$12,0))</f>
        <v>Weighted Average</v>
      </c>
      <c r="K1180" s="16">
        <f>G1180/(1-INDEX(Assumptions!$D$8:$D$12,MATCH(B1180,Assumptions!$A$8:$A$12,0)))</f>
        <v>1484.3194444444446</v>
      </c>
      <c r="L1180" s="16">
        <f t="shared" si="127"/>
        <v>32.061300000000003</v>
      </c>
      <c r="M1180" s="16">
        <f t="shared" si="128"/>
        <v>74.215972222222234</v>
      </c>
      <c r="N1180" s="14">
        <f>E1180*(K1180-L1180-M1180)*IF(F1180="GHS",1,Assumptions!$B$4)</f>
        <v>5100134.0793944448</v>
      </c>
      <c r="O1180" s="15">
        <f t="shared" ca="1" si="129"/>
        <v>167</v>
      </c>
      <c r="P1180" s="15" t="str">
        <f t="shared" ca="1" si="130"/>
        <v>91-180d</v>
      </c>
      <c r="Q1180" s="17">
        <f ca="1">IF(P1180="0-90d",0,IF(P1180="91-180d",INDEX(Assumptions!$F$8:$F$12,MATCH(B1180,Assumptions!$A$8:$A$12,0)),IF(P1180="181-365d",INDEX(Assumptions!$G$8:$G$12,MATCH(B1180,Assumptions!$A$8:$A$12,0)),INDEX(Assumptions!$H$8:$H$12,MATCH(B1180,Assumptions!$A$8:$A$12,0)))))</f>
        <v>0.05</v>
      </c>
      <c r="R1180" s="14">
        <f t="shared" ca="1" si="131"/>
        <v>197764.7855</v>
      </c>
      <c r="S1180" s="14">
        <f t="shared" ca="1" si="132"/>
        <v>3757530.9244999997</v>
      </c>
      <c r="T1180" s="11" t="s">
        <v>25</v>
      </c>
      <c r="U1180" s="18" t="s">
        <v>26</v>
      </c>
    </row>
    <row r="1181" spans="1:21" ht="15" customHeight="1" x14ac:dyDescent="0.15">
      <c r="A1181" s="10" t="s">
        <v>1229</v>
      </c>
      <c r="B1181" s="11" t="s">
        <v>28</v>
      </c>
      <c r="C1181" s="11" t="s">
        <v>38</v>
      </c>
      <c r="D1181" s="12">
        <v>45893</v>
      </c>
      <c r="E1181" s="11">
        <v>4348</v>
      </c>
      <c r="F1181" s="11" t="s">
        <v>24</v>
      </c>
      <c r="G1181" s="13">
        <v>8863.15</v>
      </c>
      <c r="H1181" s="14">
        <f t="shared" si="126"/>
        <v>38536976.199999996</v>
      </c>
      <c r="I1181" s="14">
        <f>IF(F1181="GHS",H1181,H1181*Assumptions!$B$4)</f>
        <v>416199342.95999998</v>
      </c>
      <c r="J1181" s="15" t="str">
        <f>INDEX(Assumptions!$B$8:$B$12,MATCH(B1181,Assumptions!$A$8:$A$12,0))</f>
        <v>Fair Value Less Costs to Sell</v>
      </c>
      <c r="K1181" s="16">
        <f>G1181/(1-INDEX(Assumptions!$D$8:$D$12,MATCH(B1181,Assumptions!$A$8:$A$12,0)))</f>
        <v>10071.761363636364</v>
      </c>
      <c r="L1181" s="16">
        <f t="shared" si="127"/>
        <v>265.89449999999999</v>
      </c>
      <c r="M1181" s="16">
        <f t="shared" si="128"/>
        <v>503.58806818181824</v>
      </c>
      <c r="N1181" s="14">
        <f>E1181*(K1181-L1181-M1181)*IF(F1181="GHS",1,Assumptions!$B$4)</f>
        <v>436820128.58847272</v>
      </c>
      <c r="O1181" s="15">
        <f t="shared" ca="1" si="129"/>
        <v>393</v>
      </c>
      <c r="P1181" s="15" t="str">
        <f t="shared" ca="1" si="130"/>
        <v>365d+</v>
      </c>
      <c r="Q1181" s="17">
        <f ca="1">IF(P1181="0-90d",0,IF(P1181="91-180d",INDEX(Assumptions!$F$8:$F$12,MATCH(B1181,Assumptions!$A$8:$A$12,0)),IF(P1181="181-365d",INDEX(Assumptions!$G$8:$G$12,MATCH(B1181,Assumptions!$A$8:$A$12,0)),INDEX(Assumptions!$H$8:$H$12,MATCH(B1181,Assumptions!$A$8:$A$12,0)))))</f>
        <v>0.4</v>
      </c>
      <c r="R1181" s="14">
        <f t="shared" ca="1" si="131"/>
        <v>166479737.18400002</v>
      </c>
      <c r="S1181" s="14">
        <f t="shared" ca="1" si="132"/>
        <v>249719605.77599996</v>
      </c>
      <c r="T1181" s="11" t="s">
        <v>25</v>
      </c>
      <c r="U1181" s="18" t="s">
        <v>36</v>
      </c>
    </row>
    <row r="1182" spans="1:21" ht="15" customHeight="1" x14ac:dyDescent="0.15">
      <c r="A1182" s="10" t="s">
        <v>1230</v>
      </c>
      <c r="B1182" s="11" t="s">
        <v>41</v>
      </c>
      <c r="C1182" s="11" t="s">
        <v>42</v>
      </c>
      <c r="D1182" s="12">
        <v>46145</v>
      </c>
      <c r="E1182" s="11">
        <v>4730</v>
      </c>
      <c r="F1182" s="11" t="s">
        <v>33</v>
      </c>
      <c r="G1182" s="13">
        <v>268.51</v>
      </c>
      <c r="H1182" s="14">
        <f t="shared" si="126"/>
        <v>1270052.3</v>
      </c>
      <c r="I1182" s="14">
        <f>IF(F1182="GHS",H1182,H1182*Assumptions!$B$4)</f>
        <v>1270052.3</v>
      </c>
      <c r="J1182" s="15" t="str">
        <f>INDEX(Assumptions!$B$8:$B$12,MATCH(B1182,Assumptions!$A$8:$A$12,0))</f>
        <v>Weighted Average</v>
      </c>
      <c r="K1182" s="16">
        <f>G1182/(1-INDEX(Assumptions!$D$8:$D$12,MATCH(B1182,Assumptions!$A$8:$A$12,0)))</f>
        <v>413.09230769230766</v>
      </c>
      <c r="L1182" s="16">
        <f t="shared" si="127"/>
        <v>8.055299999999999</v>
      </c>
      <c r="M1182" s="16">
        <f t="shared" si="128"/>
        <v>20.654615384615383</v>
      </c>
      <c r="N1182" s="14">
        <f>E1182*(K1182-L1182-M1182)*IF(F1182="GHS",1,Assumptions!$B$4)</f>
        <v>1818128.7156153845</v>
      </c>
      <c r="O1182" s="15">
        <f t="shared" ca="1" si="129"/>
        <v>141</v>
      </c>
      <c r="P1182" s="15" t="str">
        <f t="shared" ca="1" si="130"/>
        <v>91-180d</v>
      </c>
      <c r="Q1182" s="17">
        <f ca="1">IF(P1182="0-90d",0,IF(P1182="91-180d",INDEX(Assumptions!$F$8:$F$12,MATCH(B1182,Assumptions!$A$8:$A$12,0)),IF(P1182="181-365d",INDEX(Assumptions!$G$8:$G$12,MATCH(B1182,Assumptions!$A$8:$A$12,0)),INDEX(Assumptions!$H$8:$H$12,MATCH(B1182,Assumptions!$A$8:$A$12,0)))))</f>
        <v>0.1</v>
      </c>
      <c r="R1182" s="14">
        <f t="shared" ca="1" si="131"/>
        <v>127005.23000000001</v>
      </c>
      <c r="S1182" s="14">
        <f t="shared" ca="1" si="132"/>
        <v>1143047.07</v>
      </c>
      <c r="T1182" s="11" t="s">
        <v>25</v>
      </c>
      <c r="U1182" s="18" t="s">
        <v>26</v>
      </c>
    </row>
    <row r="1183" spans="1:21" ht="15" customHeight="1" x14ac:dyDescent="0.15">
      <c r="A1183" s="10" t="s">
        <v>1231</v>
      </c>
      <c r="B1183" s="11" t="s">
        <v>41</v>
      </c>
      <c r="C1183" s="11" t="s">
        <v>49</v>
      </c>
      <c r="D1183" s="12">
        <v>45905</v>
      </c>
      <c r="E1183" s="11">
        <v>1567</v>
      </c>
      <c r="F1183" s="11" t="s">
        <v>33</v>
      </c>
      <c r="G1183" s="13">
        <v>411.89</v>
      </c>
      <c r="H1183" s="14">
        <f t="shared" si="126"/>
        <v>645431.63</v>
      </c>
      <c r="I1183" s="14">
        <f>IF(F1183="GHS",H1183,H1183*Assumptions!$B$4)</f>
        <v>645431.63</v>
      </c>
      <c r="J1183" s="15" t="str">
        <f>INDEX(Assumptions!$B$8:$B$12,MATCH(B1183,Assumptions!$A$8:$A$12,0))</f>
        <v>Weighted Average</v>
      </c>
      <c r="K1183" s="16">
        <f>G1183/(1-INDEX(Assumptions!$D$8:$D$12,MATCH(B1183,Assumptions!$A$8:$A$12,0)))</f>
        <v>633.676923076923</v>
      </c>
      <c r="L1183" s="16">
        <f t="shared" si="127"/>
        <v>12.3567</v>
      </c>
      <c r="M1183" s="16">
        <f t="shared" si="128"/>
        <v>31.683846153846151</v>
      </c>
      <c r="N1183" s="14">
        <f>E1183*(K1183-L1183-M1183)*IF(F1183="GHS",1,Assumptions!$B$4)</f>
        <v>923960.20263846137</v>
      </c>
      <c r="O1183" s="15">
        <f t="shared" ca="1" si="129"/>
        <v>381</v>
      </c>
      <c r="P1183" s="15" t="str">
        <f t="shared" ca="1" si="130"/>
        <v>365d+</v>
      </c>
      <c r="Q1183" s="17">
        <f ca="1">IF(P1183="0-90d",0,IF(P1183="91-180d",INDEX(Assumptions!$F$8:$F$12,MATCH(B1183,Assumptions!$A$8:$A$12,0)),IF(P1183="181-365d",INDEX(Assumptions!$G$8:$G$12,MATCH(B1183,Assumptions!$A$8:$A$12,0)),INDEX(Assumptions!$H$8:$H$12,MATCH(B1183,Assumptions!$A$8:$A$12,0)))))</f>
        <v>0.8</v>
      </c>
      <c r="R1183" s="14">
        <f t="shared" ca="1" si="131"/>
        <v>516345.304</v>
      </c>
      <c r="S1183" s="14">
        <f t="shared" ca="1" si="132"/>
        <v>129086.326</v>
      </c>
      <c r="T1183" s="11" t="s">
        <v>25</v>
      </c>
      <c r="U1183" s="18" t="s">
        <v>26</v>
      </c>
    </row>
    <row r="1184" spans="1:21" ht="15" customHeight="1" x14ac:dyDescent="0.15">
      <c r="A1184" s="10" t="s">
        <v>1232</v>
      </c>
      <c r="B1184" s="11" t="s">
        <v>41</v>
      </c>
      <c r="C1184" s="11" t="s">
        <v>115</v>
      </c>
      <c r="D1184" s="12">
        <v>45867</v>
      </c>
      <c r="E1184" s="11">
        <v>4168</v>
      </c>
      <c r="F1184" s="11" t="s">
        <v>33</v>
      </c>
      <c r="G1184" s="13">
        <v>312.14999999999998</v>
      </c>
      <c r="H1184" s="14">
        <f t="shared" si="126"/>
        <v>1301041.2</v>
      </c>
      <c r="I1184" s="14">
        <f>IF(F1184="GHS",H1184,H1184*Assumptions!$B$4)</f>
        <v>1301041.2</v>
      </c>
      <c r="J1184" s="15" t="str">
        <f>INDEX(Assumptions!$B$8:$B$12,MATCH(B1184,Assumptions!$A$8:$A$12,0))</f>
        <v>Weighted Average</v>
      </c>
      <c r="K1184" s="16">
        <f>G1184/(1-INDEX(Assumptions!$D$8:$D$12,MATCH(B1184,Assumptions!$A$8:$A$12,0)))</f>
        <v>480.23076923076917</v>
      </c>
      <c r="L1184" s="16">
        <f t="shared" si="127"/>
        <v>9.3644999999999996</v>
      </c>
      <c r="M1184" s="16">
        <f t="shared" si="128"/>
        <v>24.011538461538461</v>
      </c>
      <c r="N1184" s="14">
        <f>E1184*(K1184-L1184-M1184)*IF(F1184="GHS",1,Assumptions!$B$4)</f>
        <v>1862490.5178461536</v>
      </c>
      <c r="O1184" s="15">
        <f t="shared" ca="1" si="129"/>
        <v>419</v>
      </c>
      <c r="P1184" s="15" t="str">
        <f t="shared" ca="1" si="130"/>
        <v>365d+</v>
      </c>
      <c r="Q1184" s="17">
        <f ca="1">IF(P1184="0-90d",0,IF(P1184="91-180d",INDEX(Assumptions!$F$8:$F$12,MATCH(B1184,Assumptions!$A$8:$A$12,0)),IF(P1184="181-365d",INDEX(Assumptions!$G$8:$G$12,MATCH(B1184,Assumptions!$A$8:$A$12,0)),INDEX(Assumptions!$H$8:$H$12,MATCH(B1184,Assumptions!$A$8:$A$12,0)))))</f>
        <v>0.8</v>
      </c>
      <c r="R1184" s="14">
        <f t="shared" ca="1" si="131"/>
        <v>1040832.96</v>
      </c>
      <c r="S1184" s="14">
        <f t="shared" ca="1" si="132"/>
        <v>260208.24</v>
      </c>
      <c r="T1184" s="11" t="s">
        <v>25</v>
      </c>
      <c r="U1184" s="18" t="s">
        <v>26</v>
      </c>
    </row>
    <row r="1185" spans="1:21" ht="15" customHeight="1" x14ac:dyDescent="0.15">
      <c r="A1185" s="10" t="s">
        <v>1233</v>
      </c>
      <c r="B1185" s="11" t="s">
        <v>31</v>
      </c>
      <c r="C1185" s="11" t="s">
        <v>76</v>
      </c>
      <c r="D1185" s="12">
        <v>46035</v>
      </c>
      <c r="E1185" s="11">
        <v>2888</v>
      </c>
      <c r="F1185" s="11" t="s">
        <v>33</v>
      </c>
      <c r="G1185" s="13">
        <v>2928.77</v>
      </c>
      <c r="H1185" s="14">
        <f t="shared" si="126"/>
        <v>8458287.7599999998</v>
      </c>
      <c r="I1185" s="14">
        <f>IF(F1185="GHS",H1185,H1185*Assumptions!$B$4)</f>
        <v>8458287.7599999998</v>
      </c>
      <c r="J1185" s="15" t="str">
        <f>INDEX(Assumptions!$B$8:$B$12,MATCH(B1185,Assumptions!$A$8:$A$12,0))</f>
        <v>Weighted Average</v>
      </c>
      <c r="K1185" s="16">
        <f>G1185/(1-INDEX(Assumptions!$D$8:$D$12,MATCH(B1185,Assumptions!$A$8:$A$12,0)))</f>
        <v>4067.7361111111113</v>
      </c>
      <c r="L1185" s="16">
        <f t="shared" si="127"/>
        <v>87.863100000000003</v>
      </c>
      <c r="M1185" s="16">
        <f t="shared" si="128"/>
        <v>203.38680555555558</v>
      </c>
      <c r="N1185" s="14">
        <f>E1185*(K1185-L1185-M1185)*IF(F1185="GHS",1,Assumptions!$B$4)</f>
        <v>10906492.161644446</v>
      </c>
      <c r="O1185" s="15">
        <f t="shared" ca="1" si="129"/>
        <v>251</v>
      </c>
      <c r="P1185" s="15" t="str">
        <f t="shared" ca="1" si="130"/>
        <v>181-365d</v>
      </c>
      <c r="Q1185" s="17">
        <f ca="1">IF(P1185="0-90d",0,IF(P1185="91-180d",INDEX(Assumptions!$F$8:$F$12,MATCH(B1185,Assumptions!$A$8:$A$12,0)),IF(P1185="181-365d",INDEX(Assumptions!$G$8:$G$12,MATCH(B1185,Assumptions!$A$8:$A$12,0)),INDEX(Assumptions!$H$8:$H$12,MATCH(B1185,Assumptions!$A$8:$A$12,0)))))</f>
        <v>0.2</v>
      </c>
      <c r="R1185" s="14">
        <f t="shared" ca="1" si="131"/>
        <v>1691657.5520000001</v>
      </c>
      <c r="S1185" s="14">
        <f t="shared" ca="1" si="132"/>
        <v>6766630.2079999996</v>
      </c>
      <c r="T1185" s="11" t="s">
        <v>25</v>
      </c>
      <c r="U1185" s="18" t="s">
        <v>36</v>
      </c>
    </row>
    <row r="1186" spans="1:21" ht="15" customHeight="1" x14ac:dyDescent="0.15">
      <c r="A1186" s="10" t="s">
        <v>1234</v>
      </c>
      <c r="B1186" s="11" t="s">
        <v>46</v>
      </c>
      <c r="C1186" s="11" t="s">
        <v>52</v>
      </c>
      <c r="D1186" s="12">
        <v>46097</v>
      </c>
      <c r="E1186" s="11">
        <v>455</v>
      </c>
      <c r="F1186" s="11" t="s">
        <v>33</v>
      </c>
      <c r="G1186" s="13">
        <v>628657.77</v>
      </c>
      <c r="H1186" s="14">
        <f t="shared" si="126"/>
        <v>286039285.35000002</v>
      </c>
      <c r="I1186" s="14">
        <f>IF(F1186="GHS",H1186,H1186*Assumptions!$B$4)</f>
        <v>286039285.35000002</v>
      </c>
      <c r="J1186" s="15" t="str">
        <f>INDEX(Assumptions!$B$8:$B$12,MATCH(B1186,Assumptions!$A$8:$A$12,0))</f>
        <v>Specific Identification</v>
      </c>
      <c r="K1186" s="16">
        <f>G1186/(1-INDEX(Assumptions!$D$8:$D$12,MATCH(B1186,Assumptions!$A$8:$A$12,0)))</f>
        <v>805971.5</v>
      </c>
      <c r="L1186" s="16">
        <f t="shared" si="127"/>
        <v>18859.733100000001</v>
      </c>
      <c r="M1186" s="16">
        <f t="shared" si="128"/>
        <v>40298.575000000004</v>
      </c>
      <c r="N1186" s="14">
        <f>E1186*(K1186-L1186-M1186)*IF(F1186="GHS",1,Assumptions!$B$4)</f>
        <v>339800002.31450003</v>
      </c>
      <c r="O1186" s="15">
        <f t="shared" ca="1" si="129"/>
        <v>189</v>
      </c>
      <c r="P1186" s="15" t="str">
        <f t="shared" ca="1" si="130"/>
        <v>181-365d</v>
      </c>
      <c r="Q1186" s="17">
        <f ca="1">IF(P1186="0-90d",0,IF(P1186="91-180d",INDEX(Assumptions!$F$8:$F$12,MATCH(B1186,Assumptions!$A$8:$A$12,0)),IF(P1186="181-365d",INDEX(Assumptions!$G$8:$G$12,MATCH(B1186,Assumptions!$A$8:$A$12,0)),INDEX(Assumptions!$H$8:$H$12,MATCH(B1186,Assumptions!$A$8:$A$12,0)))))</f>
        <v>0.05</v>
      </c>
      <c r="R1186" s="14">
        <f t="shared" ca="1" si="131"/>
        <v>14301964.267500002</v>
      </c>
      <c r="S1186" s="14">
        <f t="shared" ca="1" si="132"/>
        <v>271737321.08250004</v>
      </c>
      <c r="T1186" s="11" t="s">
        <v>25</v>
      </c>
      <c r="U1186" s="18" t="s">
        <v>26</v>
      </c>
    </row>
    <row r="1187" spans="1:21" ht="15" customHeight="1" x14ac:dyDescent="0.15">
      <c r="A1187" s="10" t="s">
        <v>1235</v>
      </c>
      <c r="B1187" s="11" t="s">
        <v>41</v>
      </c>
      <c r="C1187" s="11" t="s">
        <v>49</v>
      </c>
      <c r="D1187" s="12">
        <v>46107</v>
      </c>
      <c r="E1187" s="11">
        <v>208</v>
      </c>
      <c r="F1187" s="11" t="s">
        <v>33</v>
      </c>
      <c r="G1187" s="13">
        <v>309.16000000000003</v>
      </c>
      <c r="H1187" s="14">
        <f t="shared" si="126"/>
        <v>64305.280000000006</v>
      </c>
      <c r="I1187" s="14">
        <f>IF(F1187="GHS",H1187,H1187*Assumptions!$B$4)</f>
        <v>64305.280000000006</v>
      </c>
      <c r="J1187" s="15" t="str">
        <f>INDEX(Assumptions!$B$8:$B$12,MATCH(B1187,Assumptions!$A$8:$A$12,0))</f>
        <v>Weighted Average</v>
      </c>
      <c r="K1187" s="16">
        <f>G1187/(1-INDEX(Assumptions!$D$8:$D$12,MATCH(B1187,Assumptions!$A$8:$A$12,0)))</f>
        <v>475.63076923076926</v>
      </c>
      <c r="L1187" s="16">
        <f t="shared" si="127"/>
        <v>9.2748000000000008</v>
      </c>
      <c r="M1187" s="16">
        <f t="shared" si="128"/>
        <v>23.781538461538464</v>
      </c>
      <c r="N1187" s="14">
        <f>E1187*(K1187-L1187-M1187)*IF(F1187="GHS",1,Assumptions!$B$4)</f>
        <v>92055.481599999999</v>
      </c>
      <c r="O1187" s="15">
        <f t="shared" ca="1" si="129"/>
        <v>179</v>
      </c>
      <c r="P1187" s="15" t="str">
        <f t="shared" ca="1" si="130"/>
        <v>91-180d</v>
      </c>
      <c r="Q1187" s="17">
        <f ca="1">IF(P1187="0-90d",0,IF(P1187="91-180d",INDEX(Assumptions!$F$8:$F$12,MATCH(B1187,Assumptions!$A$8:$A$12,0)),IF(P1187="181-365d",INDEX(Assumptions!$G$8:$G$12,MATCH(B1187,Assumptions!$A$8:$A$12,0)),INDEX(Assumptions!$H$8:$H$12,MATCH(B1187,Assumptions!$A$8:$A$12,0)))))</f>
        <v>0.1</v>
      </c>
      <c r="R1187" s="14">
        <f t="shared" ca="1" si="131"/>
        <v>6430.5280000000012</v>
      </c>
      <c r="S1187" s="14">
        <f t="shared" ca="1" si="132"/>
        <v>57874.752000000008</v>
      </c>
      <c r="T1187" s="11" t="s">
        <v>25</v>
      </c>
      <c r="U1187" s="18" t="s">
        <v>36</v>
      </c>
    </row>
    <row r="1188" spans="1:21" ht="15" customHeight="1" x14ac:dyDescent="0.15">
      <c r="A1188" s="10" t="s">
        <v>1236</v>
      </c>
      <c r="B1188" s="11" t="s">
        <v>22</v>
      </c>
      <c r="C1188" s="11" t="s">
        <v>81</v>
      </c>
      <c r="D1188" s="12">
        <v>46109</v>
      </c>
      <c r="E1188" s="11">
        <v>3158</v>
      </c>
      <c r="F1188" s="11" t="s">
        <v>24</v>
      </c>
      <c r="G1188" s="13">
        <v>27947.05</v>
      </c>
      <c r="H1188" s="14">
        <f t="shared" si="126"/>
        <v>88256783.899999991</v>
      </c>
      <c r="I1188" s="14">
        <f>IF(F1188="GHS",H1188,H1188*Assumptions!$B$4)</f>
        <v>953173266.12</v>
      </c>
      <c r="J1188" s="15" t="str">
        <f>INDEX(Assumptions!$B$8:$B$12,MATCH(B1188,Assumptions!$A$8:$A$12,0))</f>
        <v>FIFO</v>
      </c>
      <c r="K1188" s="16">
        <f>G1188/(1-INDEX(Assumptions!$D$8:$D$12,MATCH(B1188,Assumptions!$A$8:$A$12,0)))</f>
        <v>34081.768292682922</v>
      </c>
      <c r="L1188" s="16">
        <f t="shared" si="127"/>
        <v>838.41149999999993</v>
      </c>
      <c r="M1188" s="16">
        <f t="shared" si="128"/>
        <v>1704.0884146341461</v>
      </c>
      <c r="N1188" s="14">
        <f>E1188*(K1188-L1188-M1188)*IF(F1188="GHS",1,Assumptions!$B$4)</f>
        <v>1075690903.0090828</v>
      </c>
      <c r="O1188" s="15">
        <f t="shared" ca="1" si="129"/>
        <v>177</v>
      </c>
      <c r="P1188" s="15" t="str">
        <f t="shared" ca="1" si="130"/>
        <v>91-180d</v>
      </c>
      <c r="Q1188" s="17">
        <f ca="1">IF(P1188="0-90d",0,IF(P1188="91-180d",INDEX(Assumptions!$F$8:$F$12,MATCH(B1188,Assumptions!$A$8:$A$12,0)),IF(P1188="181-365d",INDEX(Assumptions!$G$8:$G$12,MATCH(B1188,Assumptions!$A$8:$A$12,0)),INDEX(Assumptions!$H$8:$H$12,MATCH(B1188,Assumptions!$A$8:$A$12,0)))))</f>
        <v>0.03</v>
      </c>
      <c r="R1188" s="14">
        <f t="shared" ca="1" si="131"/>
        <v>28595197.983599998</v>
      </c>
      <c r="S1188" s="14">
        <f t="shared" ca="1" si="132"/>
        <v>924578068.13639998</v>
      </c>
      <c r="T1188" s="11" t="s">
        <v>25</v>
      </c>
      <c r="U1188" s="18" t="s">
        <v>36</v>
      </c>
    </row>
    <row r="1189" spans="1:21" ht="15" customHeight="1" x14ac:dyDescent="0.15">
      <c r="A1189" s="10" t="s">
        <v>1237</v>
      </c>
      <c r="B1189" s="11" t="s">
        <v>31</v>
      </c>
      <c r="C1189" s="11" t="s">
        <v>63</v>
      </c>
      <c r="D1189" s="12">
        <v>46089</v>
      </c>
      <c r="E1189" s="11">
        <v>222</v>
      </c>
      <c r="F1189" s="11" t="s">
        <v>33</v>
      </c>
      <c r="G1189" s="13">
        <v>2199.6999999999998</v>
      </c>
      <c r="H1189" s="14">
        <f t="shared" si="126"/>
        <v>488333.39999999997</v>
      </c>
      <c r="I1189" s="14">
        <f>IF(F1189="GHS",H1189,H1189*Assumptions!$B$4)</f>
        <v>488333.39999999997</v>
      </c>
      <c r="J1189" s="15" t="str">
        <f>INDEX(Assumptions!$B$8:$B$12,MATCH(B1189,Assumptions!$A$8:$A$12,0))</f>
        <v>Weighted Average</v>
      </c>
      <c r="K1189" s="16">
        <f>G1189/(1-INDEX(Assumptions!$D$8:$D$12,MATCH(B1189,Assumptions!$A$8:$A$12,0)))</f>
        <v>3055.1388888888887</v>
      </c>
      <c r="L1189" s="16">
        <f t="shared" si="127"/>
        <v>65.990999999999985</v>
      </c>
      <c r="M1189" s="16">
        <f t="shared" si="128"/>
        <v>152.75694444444443</v>
      </c>
      <c r="N1189" s="14">
        <f>E1189*(K1189-L1189-M1189)*IF(F1189="GHS",1,Assumptions!$B$4)</f>
        <v>629678.78966666665</v>
      </c>
      <c r="O1189" s="15">
        <f t="shared" ca="1" si="129"/>
        <v>197</v>
      </c>
      <c r="P1189" s="15" t="str">
        <f t="shared" ca="1" si="130"/>
        <v>181-365d</v>
      </c>
      <c r="Q1189" s="17">
        <f ca="1">IF(P1189="0-90d",0,IF(P1189="91-180d",INDEX(Assumptions!$F$8:$F$12,MATCH(B1189,Assumptions!$A$8:$A$12,0)),IF(P1189="181-365d",INDEX(Assumptions!$G$8:$G$12,MATCH(B1189,Assumptions!$A$8:$A$12,0)),INDEX(Assumptions!$H$8:$H$12,MATCH(B1189,Assumptions!$A$8:$A$12,0)))))</f>
        <v>0.2</v>
      </c>
      <c r="R1189" s="14">
        <f t="shared" ca="1" si="131"/>
        <v>97666.68</v>
      </c>
      <c r="S1189" s="14">
        <f t="shared" ca="1" si="132"/>
        <v>390666.72</v>
      </c>
      <c r="T1189" s="11" t="s">
        <v>25</v>
      </c>
      <c r="U1189" s="18" t="s">
        <v>26</v>
      </c>
    </row>
    <row r="1190" spans="1:21" ht="15" customHeight="1" x14ac:dyDescent="0.15">
      <c r="A1190" s="10" t="s">
        <v>1238</v>
      </c>
      <c r="B1190" s="11" t="s">
        <v>28</v>
      </c>
      <c r="C1190" s="11" t="s">
        <v>29</v>
      </c>
      <c r="D1190" s="12">
        <v>45935</v>
      </c>
      <c r="E1190" s="11">
        <v>2505</v>
      </c>
      <c r="F1190" s="11" t="s">
        <v>24</v>
      </c>
      <c r="G1190" s="13">
        <v>5573.95</v>
      </c>
      <c r="H1190" s="14">
        <f t="shared" si="126"/>
        <v>13962744.75</v>
      </c>
      <c r="I1190" s="14">
        <f>IF(F1190="GHS",H1190,H1190*Assumptions!$B$4)</f>
        <v>150797643.30000001</v>
      </c>
      <c r="J1190" s="15" t="str">
        <f>INDEX(Assumptions!$B$8:$B$12,MATCH(B1190,Assumptions!$A$8:$A$12,0))</f>
        <v>Fair Value Less Costs to Sell</v>
      </c>
      <c r="K1190" s="16">
        <f>G1190/(1-INDEX(Assumptions!$D$8:$D$12,MATCH(B1190,Assumptions!$A$8:$A$12,0)))</f>
        <v>6334.034090909091</v>
      </c>
      <c r="L1190" s="16">
        <f t="shared" si="127"/>
        <v>167.21849999999998</v>
      </c>
      <c r="M1190" s="16">
        <f t="shared" si="128"/>
        <v>316.70170454545456</v>
      </c>
      <c r="N1190" s="14">
        <f>E1190*(K1190-L1190-M1190)*IF(F1190="GHS",1,Assumptions!$B$4)</f>
        <v>158268981.08168182</v>
      </c>
      <c r="O1190" s="15">
        <f t="shared" ca="1" si="129"/>
        <v>351</v>
      </c>
      <c r="P1190" s="15" t="str">
        <f t="shared" ca="1" si="130"/>
        <v>181-365d</v>
      </c>
      <c r="Q1190" s="17">
        <f ca="1">IF(P1190="0-90d",0,IF(P1190="91-180d",INDEX(Assumptions!$F$8:$F$12,MATCH(B1190,Assumptions!$A$8:$A$12,0)),IF(P1190="181-365d",INDEX(Assumptions!$G$8:$G$12,MATCH(B1190,Assumptions!$A$8:$A$12,0)),INDEX(Assumptions!$H$8:$H$12,MATCH(B1190,Assumptions!$A$8:$A$12,0)))))</f>
        <v>0.1</v>
      </c>
      <c r="R1190" s="14">
        <f t="shared" ca="1" si="131"/>
        <v>15079764.330000002</v>
      </c>
      <c r="S1190" s="14">
        <f t="shared" ca="1" si="132"/>
        <v>135717878.97</v>
      </c>
      <c r="T1190" s="11" t="s">
        <v>25</v>
      </c>
      <c r="U1190" s="18" t="s">
        <v>26</v>
      </c>
    </row>
    <row r="1191" spans="1:21" ht="15" customHeight="1" x14ac:dyDescent="0.15">
      <c r="A1191" s="10" t="s">
        <v>1239</v>
      </c>
      <c r="B1191" s="11" t="s">
        <v>31</v>
      </c>
      <c r="C1191" s="11" t="s">
        <v>32</v>
      </c>
      <c r="D1191" s="12">
        <v>46139</v>
      </c>
      <c r="E1191" s="11">
        <v>3684</v>
      </c>
      <c r="F1191" s="11" t="s">
        <v>33</v>
      </c>
      <c r="G1191" s="13">
        <v>5761.05</v>
      </c>
      <c r="H1191" s="14">
        <f t="shared" si="126"/>
        <v>21223708.199999999</v>
      </c>
      <c r="I1191" s="14">
        <f>IF(F1191="GHS",H1191,H1191*Assumptions!$B$4)</f>
        <v>21223708.199999999</v>
      </c>
      <c r="J1191" s="15" t="str">
        <f>INDEX(Assumptions!$B$8:$B$12,MATCH(B1191,Assumptions!$A$8:$A$12,0))</f>
        <v>Weighted Average</v>
      </c>
      <c r="K1191" s="16">
        <f>G1191/(1-INDEX(Assumptions!$D$8:$D$12,MATCH(B1191,Assumptions!$A$8:$A$12,0)))</f>
        <v>8001.4583333333339</v>
      </c>
      <c r="L1191" s="16">
        <f t="shared" si="127"/>
        <v>172.83150000000001</v>
      </c>
      <c r="M1191" s="16">
        <f t="shared" si="128"/>
        <v>400.07291666666674</v>
      </c>
      <c r="N1191" s="14">
        <f>E1191*(K1191-L1191-M1191)*IF(F1191="GHS",1,Assumptions!$B$4)</f>
        <v>27366792.629000001</v>
      </c>
      <c r="O1191" s="15">
        <f t="shared" ca="1" si="129"/>
        <v>147</v>
      </c>
      <c r="P1191" s="15" t="str">
        <f t="shared" ca="1" si="130"/>
        <v>91-180d</v>
      </c>
      <c r="Q1191" s="17">
        <f ca="1">IF(P1191="0-90d",0,IF(P1191="91-180d",INDEX(Assumptions!$F$8:$F$12,MATCH(B1191,Assumptions!$A$8:$A$12,0)),IF(P1191="181-365d",INDEX(Assumptions!$G$8:$G$12,MATCH(B1191,Assumptions!$A$8:$A$12,0)),INDEX(Assumptions!$H$8:$H$12,MATCH(B1191,Assumptions!$A$8:$A$12,0)))))</f>
        <v>0.05</v>
      </c>
      <c r="R1191" s="14">
        <f t="shared" ca="1" si="131"/>
        <v>1061185.4099999999</v>
      </c>
      <c r="S1191" s="14">
        <f t="shared" ca="1" si="132"/>
        <v>20162522.789999999</v>
      </c>
      <c r="T1191" s="11" t="s">
        <v>25</v>
      </c>
      <c r="U1191" s="18" t="s">
        <v>26</v>
      </c>
    </row>
    <row r="1192" spans="1:21" ht="15" customHeight="1" x14ac:dyDescent="0.15">
      <c r="A1192" s="10" t="s">
        <v>1240</v>
      </c>
      <c r="B1192" s="11" t="s">
        <v>41</v>
      </c>
      <c r="C1192" s="11" t="s">
        <v>115</v>
      </c>
      <c r="D1192" s="12">
        <v>45989</v>
      </c>
      <c r="E1192" s="11">
        <v>2648</v>
      </c>
      <c r="F1192" s="11" t="s">
        <v>33</v>
      </c>
      <c r="G1192" s="13">
        <v>468.48</v>
      </c>
      <c r="H1192" s="14">
        <f t="shared" si="126"/>
        <v>1240535.04</v>
      </c>
      <c r="I1192" s="14">
        <f>IF(F1192="GHS",H1192,H1192*Assumptions!$B$4)</f>
        <v>1240535.04</v>
      </c>
      <c r="J1192" s="15" t="str">
        <f>INDEX(Assumptions!$B$8:$B$12,MATCH(B1192,Assumptions!$A$8:$A$12,0))</f>
        <v>Weighted Average</v>
      </c>
      <c r="K1192" s="16">
        <f>G1192/(1-INDEX(Assumptions!$D$8:$D$12,MATCH(B1192,Assumptions!$A$8:$A$12,0)))</f>
        <v>720.73846153846159</v>
      </c>
      <c r="L1192" s="16">
        <f t="shared" si="127"/>
        <v>14.054399999999999</v>
      </c>
      <c r="M1192" s="16">
        <f t="shared" si="128"/>
        <v>36.036923076923081</v>
      </c>
      <c r="N1192" s="14">
        <f>E1192*(K1192-L1192-M1192)*IF(F1192="GHS",1,Assumptions!$B$4)</f>
        <v>1775873.6226461539</v>
      </c>
      <c r="O1192" s="15">
        <f t="shared" ca="1" si="129"/>
        <v>297</v>
      </c>
      <c r="P1192" s="15" t="str">
        <f t="shared" ca="1" si="130"/>
        <v>181-365d</v>
      </c>
      <c r="Q1192" s="17">
        <f ca="1">IF(P1192="0-90d",0,IF(P1192="91-180d",INDEX(Assumptions!$F$8:$F$12,MATCH(B1192,Assumptions!$A$8:$A$12,0)),IF(P1192="181-365d",INDEX(Assumptions!$G$8:$G$12,MATCH(B1192,Assumptions!$A$8:$A$12,0)),INDEX(Assumptions!$H$8:$H$12,MATCH(B1192,Assumptions!$A$8:$A$12,0)))))</f>
        <v>0.35</v>
      </c>
      <c r="R1192" s="14">
        <f t="shared" ca="1" si="131"/>
        <v>434187.26399999997</v>
      </c>
      <c r="S1192" s="14">
        <f t="shared" ca="1" si="132"/>
        <v>806347.77600000007</v>
      </c>
      <c r="T1192" s="11" t="s">
        <v>25</v>
      </c>
      <c r="U1192" s="18" t="s">
        <v>26</v>
      </c>
    </row>
    <row r="1193" spans="1:21" ht="15" customHeight="1" x14ac:dyDescent="0.15">
      <c r="A1193" s="10" t="s">
        <v>1241</v>
      </c>
      <c r="B1193" s="11" t="s">
        <v>31</v>
      </c>
      <c r="C1193" s="11" t="s">
        <v>76</v>
      </c>
      <c r="D1193" s="12">
        <v>46159</v>
      </c>
      <c r="E1193" s="11">
        <v>2994</v>
      </c>
      <c r="F1193" s="11" t="s">
        <v>33</v>
      </c>
      <c r="G1193" s="13">
        <v>1543.96</v>
      </c>
      <c r="H1193" s="14">
        <f t="shared" si="126"/>
        <v>4622616.24</v>
      </c>
      <c r="I1193" s="14">
        <f>IF(F1193="GHS",H1193,H1193*Assumptions!$B$4)</f>
        <v>4622616.24</v>
      </c>
      <c r="J1193" s="15" t="str">
        <f>INDEX(Assumptions!$B$8:$B$12,MATCH(B1193,Assumptions!$A$8:$A$12,0))</f>
        <v>Weighted Average</v>
      </c>
      <c r="K1193" s="16">
        <f>G1193/(1-INDEX(Assumptions!$D$8:$D$12,MATCH(B1193,Assumptions!$A$8:$A$12,0)))</f>
        <v>2144.3888888888891</v>
      </c>
      <c r="L1193" s="16">
        <f t="shared" si="127"/>
        <v>46.318799999999996</v>
      </c>
      <c r="M1193" s="16">
        <f t="shared" si="128"/>
        <v>107.21944444444446</v>
      </c>
      <c r="N1193" s="14">
        <f>E1193*(K1193-L1193-M1193)*IF(F1193="GHS",1,Assumptions!$B$4)</f>
        <v>5960606.829466667</v>
      </c>
      <c r="O1193" s="15">
        <f t="shared" ca="1" si="129"/>
        <v>127</v>
      </c>
      <c r="P1193" s="15" t="str">
        <f t="shared" ca="1" si="130"/>
        <v>91-180d</v>
      </c>
      <c r="Q1193" s="17">
        <f ca="1">IF(P1193="0-90d",0,IF(P1193="91-180d",INDEX(Assumptions!$F$8:$F$12,MATCH(B1193,Assumptions!$A$8:$A$12,0)),IF(P1193="181-365d",INDEX(Assumptions!$G$8:$G$12,MATCH(B1193,Assumptions!$A$8:$A$12,0)),INDEX(Assumptions!$H$8:$H$12,MATCH(B1193,Assumptions!$A$8:$A$12,0)))))</f>
        <v>0.05</v>
      </c>
      <c r="R1193" s="14">
        <f t="shared" ca="1" si="131"/>
        <v>231130.81200000003</v>
      </c>
      <c r="S1193" s="14">
        <f t="shared" si="132"/>
        <v>0</v>
      </c>
      <c r="T1193" s="11" t="s">
        <v>39</v>
      </c>
      <c r="U1193" s="18" t="s">
        <v>26</v>
      </c>
    </row>
    <row r="1194" spans="1:21" ht="15" customHeight="1" x14ac:dyDescent="0.15">
      <c r="A1194" s="10" t="s">
        <v>1242</v>
      </c>
      <c r="B1194" s="11" t="s">
        <v>28</v>
      </c>
      <c r="C1194" s="11" t="s">
        <v>29</v>
      </c>
      <c r="D1194" s="12">
        <v>46225</v>
      </c>
      <c r="E1194" s="11">
        <v>650</v>
      </c>
      <c r="F1194" s="11" t="s">
        <v>24</v>
      </c>
      <c r="G1194" s="13">
        <v>7359.93</v>
      </c>
      <c r="H1194" s="14">
        <f t="shared" si="126"/>
        <v>4783954.5</v>
      </c>
      <c r="I1194" s="14">
        <f>IF(F1194="GHS",H1194,H1194*Assumptions!$B$4)</f>
        <v>51666708.600000001</v>
      </c>
      <c r="J1194" s="15" t="str">
        <f>INDEX(Assumptions!$B$8:$B$12,MATCH(B1194,Assumptions!$A$8:$A$12,0))</f>
        <v>Fair Value Less Costs to Sell</v>
      </c>
      <c r="K1194" s="16">
        <f>G1194/(1-INDEX(Assumptions!$D$8:$D$12,MATCH(B1194,Assumptions!$A$8:$A$12,0)))</f>
        <v>8363.556818181818</v>
      </c>
      <c r="L1194" s="16">
        <f t="shared" si="127"/>
        <v>220.7979</v>
      </c>
      <c r="M1194" s="16">
        <f t="shared" si="128"/>
        <v>418.17784090909095</v>
      </c>
      <c r="N1194" s="14">
        <f>E1194*(K1194-L1194-M1194)*IF(F1194="GHS",1,Assumptions!$B$4)</f>
        <v>54226559.162454545</v>
      </c>
      <c r="O1194" s="15">
        <f t="shared" ca="1" si="129"/>
        <v>61</v>
      </c>
      <c r="P1194" s="15" t="str">
        <f t="shared" ca="1" si="130"/>
        <v>0-90d</v>
      </c>
      <c r="Q1194" s="17">
        <f ca="1">IF(P1194="0-90d",0,IF(P1194="91-180d",INDEX(Assumptions!$F$8:$F$12,MATCH(B1194,Assumptions!$A$8:$A$12,0)),IF(P1194="181-365d",INDEX(Assumptions!$G$8:$G$12,MATCH(B1194,Assumptions!$A$8:$A$12,0)),INDEX(Assumptions!$H$8:$H$12,MATCH(B1194,Assumptions!$A$8:$A$12,0)))))</f>
        <v>0</v>
      </c>
      <c r="R1194" s="14">
        <f t="shared" ca="1" si="131"/>
        <v>0</v>
      </c>
      <c r="S1194" s="14">
        <f t="shared" ca="1" si="132"/>
        <v>51666708.600000001</v>
      </c>
      <c r="T1194" s="11" t="s">
        <v>25</v>
      </c>
      <c r="U1194" s="18" t="s">
        <v>26</v>
      </c>
    </row>
    <row r="1195" spans="1:21" ht="15" customHeight="1" x14ac:dyDescent="0.15">
      <c r="A1195" s="10" t="s">
        <v>1243</v>
      </c>
      <c r="B1195" s="11" t="s">
        <v>31</v>
      </c>
      <c r="C1195" s="11" t="s">
        <v>63</v>
      </c>
      <c r="D1195" s="12">
        <v>46125</v>
      </c>
      <c r="E1195" s="11">
        <v>736</v>
      </c>
      <c r="F1195" s="11" t="s">
        <v>33</v>
      </c>
      <c r="G1195" s="13">
        <v>1530.87</v>
      </c>
      <c r="H1195" s="14">
        <f t="shared" si="126"/>
        <v>1126720.3199999998</v>
      </c>
      <c r="I1195" s="14">
        <f>IF(F1195="GHS",H1195,H1195*Assumptions!$B$4)</f>
        <v>1126720.3199999998</v>
      </c>
      <c r="J1195" s="15" t="str">
        <f>INDEX(Assumptions!$B$8:$B$12,MATCH(B1195,Assumptions!$A$8:$A$12,0))</f>
        <v>Weighted Average</v>
      </c>
      <c r="K1195" s="16">
        <f>G1195/(1-INDEX(Assumptions!$D$8:$D$12,MATCH(B1195,Assumptions!$A$8:$A$12,0)))</f>
        <v>2126.2083333333335</v>
      </c>
      <c r="L1195" s="16">
        <f t="shared" si="127"/>
        <v>45.926099999999998</v>
      </c>
      <c r="M1195" s="16">
        <f t="shared" si="128"/>
        <v>106.31041666666668</v>
      </c>
      <c r="N1195" s="14">
        <f>E1195*(K1195-L1195-M1195)*IF(F1195="GHS",1,Assumptions!$B$4)</f>
        <v>1452843.2570666666</v>
      </c>
      <c r="O1195" s="15">
        <f t="shared" ca="1" si="129"/>
        <v>161</v>
      </c>
      <c r="P1195" s="15" t="str">
        <f t="shared" ca="1" si="130"/>
        <v>91-180d</v>
      </c>
      <c r="Q1195" s="17">
        <f ca="1">IF(P1195="0-90d",0,IF(P1195="91-180d",INDEX(Assumptions!$F$8:$F$12,MATCH(B1195,Assumptions!$A$8:$A$12,0)),IF(P1195="181-365d",INDEX(Assumptions!$G$8:$G$12,MATCH(B1195,Assumptions!$A$8:$A$12,0)),INDEX(Assumptions!$H$8:$H$12,MATCH(B1195,Assumptions!$A$8:$A$12,0)))))</f>
        <v>0.05</v>
      </c>
      <c r="R1195" s="14">
        <f t="shared" ca="1" si="131"/>
        <v>56336.015999999996</v>
      </c>
      <c r="S1195" s="14">
        <f t="shared" ca="1" si="132"/>
        <v>1070384.3039999998</v>
      </c>
      <c r="T1195" s="11" t="s">
        <v>25</v>
      </c>
      <c r="U1195" s="18" t="s">
        <v>26</v>
      </c>
    </row>
    <row r="1196" spans="1:21" ht="15" customHeight="1" x14ac:dyDescent="0.15">
      <c r="A1196" s="10" t="s">
        <v>1244</v>
      </c>
      <c r="B1196" s="11" t="s">
        <v>31</v>
      </c>
      <c r="C1196" s="11" t="s">
        <v>63</v>
      </c>
      <c r="D1196" s="12">
        <v>45799</v>
      </c>
      <c r="E1196" s="11">
        <v>2399</v>
      </c>
      <c r="F1196" s="11" t="s">
        <v>33</v>
      </c>
      <c r="G1196" s="13">
        <v>1947.59</v>
      </c>
      <c r="H1196" s="14">
        <f t="shared" si="126"/>
        <v>4672268.41</v>
      </c>
      <c r="I1196" s="14">
        <f>IF(F1196="GHS",H1196,H1196*Assumptions!$B$4)</f>
        <v>4672268.41</v>
      </c>
      <c r="J1196" s="15" t="str">
        <f>INDEX(Assumptions!$B$8:$B$12,MATCH(B1196,Assumptions!$A$8:$A$12,0))</f>
        <v>Weighted Average</v>
      </c>
      <c r="K1196" s="16">
        <f>G1196/(1-INDEX(Assumptions!$D$8:$D$12,MATCH(B1196,Assumptions!$A$8:$A$12,0)))</f>
        <v>2704.9861111111113</v>
      </c>
      <c r="L1196" s="16">
        <f t="shared" si="127"/>
        <v>58.427699999999994</v>
      </c>
      <c r="M1196" s="16">
        <f t="shared" si="128"/>
        <v>135.24930555555557</v>
      </c>
      <c r="N1196" s="14">
        <f>E1196*(K1196-L1196-M1196)*IF(F1196="GHS",1,Assumptions!$B$4)</f>
        <v>6024630.544227778</v>
      </c>
      <c r="O1196" s="15">
        <f t="shared" ca="1" si="129"/>
        <v>487</v>
      </c>
      <c r="P1196" s="15" t="str">
        <f t="shared" ca="1" si="130"/>
        <v>365d+</v>
      </c>
      <c r="Q1196" s="17">
        <f ca="1">IF(P1196="0-90d",0,IF(P1196="91-180d",INDEX(Assumptions!$F$8:$F$12,MATCH(B1196,Assumptions!$A$8:$A$12,0)),IF(P1196="181-365d",INDEX(Assumptions!$G$8:$G$12,MATCH(B1196,Assumptions!$A$8:$A$12,0)),INDEX(Assumptions!$H$8:$H$12,MATCH(B1196,Assumptions!$A$8:$A$12,0)))))</f>
        <v>0.6</v>
      </c>
      <c r="R1196" s="14">
        <f t="shared" ca="1" si="131"/>
        <v>2803361.0460000001</v>
      </c>
      <c r="S1196" s="14">
        <f t="shared" ca="1" si="132"/>
        <v>1868907.3640000001</v>
      </c>
      <c r="T1196" s="11" t="s">
        <v>25</v>
      </c>
      <c r="U1196" s="18" t="s">
        <v>26</v>
      </c>
    </row>
    <row r="1197" spans="1:21" ht="15" customHeight="1" x14ac:dyDescent="0.15">
      <c r="A1197" s="10" t="s">
        <v>1245</v>
      </c>
      <c r="B1197" s="11" t="s">
        <v>31</v>
      </c>
      <c r="C1197" s="11" t="s">
        <v>76</v>
      </c>
      <c r="D1197" s="12">
        <v>45993</v>
      </c>
      <c r="E1197" s="11">
        <v>201</v>
      </c>
      <c r="F1197" s="11" t="s">
        <v>33</v>
      </c>
      <c r="G1197" s="13">
        <v>1400</v>
      </c>
      <c r="H1197" s="14">
        <f t="shared" si="126"/>
        <v>281400</v>
      </c>
      <c r="I1197" s="14">
        <f>IF(F1197="GHS",H1197,H1197*Assumptions!$B$4)</f>
        <v>281400</v>
      </c>
      <c r="J1197" s="15" t="str">
        <f>INDEX(Assumptions!$B$8:$B$12,MATCH(B1197,Assumptions!$A$8:$A$12,0))</f>
        <v>Weighted Average</v>
      </c>
      <c r="K1197" s="16">
        <f>G1197/(1-INDEX(Assumptions!$D$8:$D$12,MATCH(B1197,Assumptions!$A$8:$A$12,0)))</f>
        <v>1944.4444444444446</v>
      </c>
      <c r="L1197" s="16">
        <f t="shared" si="127"/>
        <v>42</v>
      </c>
      <c r="M1197" s="16">
        <f t="shared" si="128"/>
        <v>97.222222222222229</v>
      </c>
      <c r="N1197" s="14">
        <f>E1197*(K1197-L1197-M1197)*IF(F1197="GHS",1,Assumptions!$B$4)</f>
        <v>362849.66666666669</v>
      </c>
      <c r="O1197" s="15">
        <f t="shared" ca="1" si="129"/>
        <v>293</v>
      </c>
      <c r="P1197" s="15" t="str">
        <f t="shared" ca="1" si="130"/>
        <v>181-365d</v>
      </c>
      <c r="Q1197" s="17">
        <f ca="1">IF(P1197="0-90d",0,IF(P1197="91-180d",INDEX(Assumptions!$F$8:$F$12,MATCH(B1197,Assumptions!$A$8:$A$12,0)),IF(P1197="181-365d",INDEX(Assumptions!$G$8:$G$12,MATCH(B1197,Assumptions!$A$8:$A$12,0)),INDEX(Assumptions!$H$8:$H$12,MATCH(B1197,Assumptions!$A$8:$A$12,0)))))</f>
        <v>0.2</v>
      </c>
      <c r="R1197" s="14">
        <f t="shared" ca="1" si="131"/>
        <v>56280</v>
      </c>
      <c r="S1197" s="14">
        <f t="shared" ca="1" si="132"/>
        <v>225120</v>
      </c>
      <c r="T1197" s="11" t="s">
        <v>25</v>
      </c>
      <c r="U1197" s="18" t="s">
        <v>36</v>
      </c>
    </row>
    <row r="1198" spans="1:21" ht="15" customHeight="1" x14ac:dyDescent="0.15">
      <c r="A1198" s="10" t="s">
        <v>1246</v>
      </c>
      <c r="B1198" s="11" t="s">
        <v>41</v>
      </c>
      <c r="C1198" s="11" t="s">
        <v>44</v>
      </c>
      <c r="D1198" s="12">
        <v>45737</v>
      </c>
      <c r="E1198" s="11">
        <v>101</v>
      </c>
      <c r="F1198" s="11" t="s">
        <v>33</v>
      </c>
      <c r="G1198" s="13">
        <v>335.48</v>
      </c>
      <c r="H1198" s="14">
        <f t="shared" si="126"/>
        <v>33883.480000000003</v>
      </c>
      <c r="I1198" s="14">
        <f>IF(F1198="GHS",H1198,H1198*Assumptions!$B$4)</f>
        <v>33883.480000000003</v>
      </c>
      <c r="J1198" s="15" t="str">
        <f>INDEX(Assumptions!$B$8:$B$12,MATCH(B1198,Assumptions!$A$8:$A$12,0))</f>
        <v>Weighted Average</v>
      </c>
      <c r="K1198" s="16">
        <f>G1198/(1-INDEX(Assumptions!$D$8:$D$12,MATCH(B1198,Assumptions!$A$8:$A$12,0)))</f>
        <v>516.12307692307695</v>
      </c>
      <c r="L1198" s="16">
        <f t="shared" si="127"/>
        <v>10.064400000000001</v>
      </c>
      <c r="M1198" s="16">
        <f t="shared" si="128"/>
        <v>25.806153846153848</v>
      </c>
      <c r="N1198" s="14">
        <f>E1198*(K1198-L1198-M1198)*IF(F1198="GHS",1,Assumptions!$B$4)</f>
        <v>48505.504830769234</v>
      </c>
      <c r="O1198" s="15">
        <f t="shared" ca="1" si="129"/>
        <v>549</v>
      </c>
      <c r="P1198" s="15" t="str">
        <f t="shared" ca="1" si="130"/>
        <v>365d+</v>
      </c>
      <c r="Q1198" s="17">
        <f ca="1">IF(P1198="0-90d",0,IF(P1198="91-180d",INDEX(Assumptions!$F$8:$F$12,MATCH(B1198,Assumptions!$A$8:$A$12,0)),IF(P1198="181-365d",INDEX(Assumptions!$G$8:$G$12,MATCH(B1198,Assumptions!$A$8:$A$12,0)),INDEX(Assumptions!$H$8:$H$12,MATCH(B1198,Assumptions!$A$8:$A$12,0)))))</f>
        <v>0.8</v>
      </c>
      <c r="R1198" s="14">
        <f t="shared" ca="1" si="131"/>
        <v>27106.784000000003</v>
      </c>
      <c r="S1198" s="14">
        <f t="shared" ca="1" si="132"/>
        <v>6776.6959999999999</v>
      </c>
      <c r="T1198" s="11" t="s">
        <v>25</v>
      </c>
      <c r="U1198" s="18" t="s">
        <v>26</v>
      </c>
    </row>
    <row r="1199" spans="1:21" ht="15" customHeight="1" x14ac:dyDescent="0.15">
      <c r="A1199" s="10" t="s">
        <v>1247</v>
      </c>
      <c r="B1199" s="11" t="s">
        <v>41</v>
      </c>
      <c r="C1199" s="11" t="s">
        <v>49</v>
      </c>
      <c r="D1199" s="12">
        <v>45888</v>
      </c>
      <c r="E1199" s="11">
        <v>1712</v>
      </c>
      <c r="F1199" s="11" t="s">
        <v>33</v>
      </c>
      <c r="G1199" s="13">
        <v>304.63</v>
      </c>
      <c r="H1199" s="14">
        <f t="shared" si="126"/>
        <v>521526.56</v>
      </c>
      <c r="I1199" s="14">
        <f>IF(F1199="GHS",H1199,H1199*Assumptions!$B$4)</f>
        <v>521526.56</v>
      </c>
      <c r="J1199" s="15" t="str">
        <f>INDEX(Assumptions!$B$8:$B$12,MATCH(B1199,Assumptions!$A$8:$A$12,0))</f>
        <v>Weighted Average</v>
      </c>
      <c r="K1199" s="16">
        <f>G1199/(1-INDEX(Assumptions!$D$8:$D$12,MATCH(B1199,Assumptions!$A$8:$A$12,0)))</f>
        <v>468.66153846153844</v>
      </c>
      <c r="L1199" s="16">
        <f t="shared" si="127"/>
        <v>9.1388999999999996</v>
      </c>
      <c r="M1199" s="16">
        <f t="shared" si="128"/>
        <v>23.433076923076925</v>
      </c>
      <c r="N1199" s="14">
        <f>E1199*(K1199-L1199-M1199)*IF(F1199="GHS",1,Assumptions!$B$4)</f>
        <v>746585.32935384614</v>
      </c>
      <c r="O1199" s="15">
        <f t="shared" ca="1" si="129"/>
        <v>398</v>
      </c>
      <c r="P1199" s="15" t="str">
        <f t="shared" ca="1" si="130"/>
        <v>365d+</v>
      </c>
      <c r="Q1199" s="17">
        <f ca="1">IF(P1199="0-90d",0,IF(P1199="91-180d",INDEX(Assumptions!$F$8:$F$12,MATCH(B1199,Assumptions!$A$8:$A$12,0)),IF(P1199="181-365d",INDEX(Assumptions!$G$8:$G$12,MATCH(B1199,Assumptions!$A$8:$A$12,0)),INDEX(Assumptions!$H$8:$H$12,MATCH(B1199,Assumptions!$A$8:$A$12,0)))))</f>
        <v>0.8</v>
      </c>
      <c r="R1199" s="14">
        <f t="shared" ca="1" si="131"/>
        <v>417221.24800000002</v>
      </c>
      <c r="S1199" s="14">
        <f t="shared" ca="1" si="132"/>
        <v>104305.31199999998</v>
      </c>
      <c r="T1199" s="11" t="s">
        <v>25</v>
      </c>
      <c r="U1199" s="18" t="s">
        <v>26</v>
      </c>
    </row>
    <row r="1200" spans="1:21" ht="15" customHeight="1" x14ac:dyDescent="0.15">
      <c r="A1200" s="10" t="s">
        <v>1248</v>
      </c>
      <c r="B1200" s="11" t="s">
        <v>46</v>
      </c>
      <c r="C1200" s="11" t="s">
        <v>52</v>
      </c>
      <c r="D1200" s="12">
        <v>46131</v>
      </c>
      <c r="E1200" s="11">
        <v>2815</v>
      </c>
      <c r="F1200" s="11" t="s">
        <v>33</v>
      </c>
      <c r="G1200" s="13">
        <v>1467552.21</v>
      </c>
      <c r="H1200" s="14">
        <f t="shared" si="126"/>
        <v>4131159471.1500001</v>
      </c>
      <c r="I1200" s="14">
        <f>IF(F1200="GHS",H1200,H1200*Assumptions!$B$4)</f>
        <v>4131159471.1500001</v>
      </c>
      <c r="J1200" s="15" t="str">
        <f>INDEX(Assumptions!$B$8:$B$12,MATCH(B1200,Assumptions!$A$8:$A$12,0))</f>
        <v>Specific Identification</v>
      </c>
      <c r="K1200" s="16">
        <f>G1200/(1-INDEX(Assumptions!$D$8:$D$12,MATCH(B1200,Assumptions!$A$8:$A$12,0)))</f>
        <v>1881477.1923076923</v>
      </c>
      <c r="L1200" s="16">
        <f t="shared" si="127"/>
        <v>44026.566299999999</v>
      </c>
      <c r="M1200" s="16">
        <f t="shared" si="128"/>
        <v>94073.859615384616</v>
      </c>
      <c r="N1200" s="14">
        <f>E1200*(K1200-L1200-M1200)*IF(F1200="GHS",1,Assumptions!$B$4)</f>
        <v>4907605597.3943462</v>
      </c>
      <c r="O1200" s="15">
        <f t="shared" ca="1" si="129"/>
        <v>155</v>
      </c>
      <c r="P1200" s="15" t="str">
        <f t="shared" ca="1" si="130"/>
        <v>91-180d</v>
      </c>
      <c r="Q1200" s="17">
        <f ca="1">IF(P1200="0-90d",0,IF(P1200="91-180d",INDEX(Assumptions!$F$8:$F$12,MATCH(B1200,Assumptions!$A$8:$A$12,0)),IF(P1200="181-365d",INDEX(Assumptions!$G$8:$G$12,MATCH(B1200,Assumptions!$A$8:$A$12,0)),INDEX(Assumptions!$H$8:$H$12,MATCH(B1200,Assumptions!$A$8:$A$12,0)))))</f>
        <v>0</v>
      </c>
      <c r="R1200" s="14">
        <f t="shared" ca="1" si="131"/>
        <v>0</v>
      </c>
      <c r="S1200" s="14">
        <f t="shared" ca="1" si="132"/>
        <v>4131159471.1500001</v>
      </c>
      <c r="T1200" s="11" t="s">
        <v>50</v>
      </c>
      <c r="U1200" s="18" t="s">
        <v>26</v>
      </c>
    </row>
    <row r="1201" spans="1:21" ht="15" customHeight="1" x14ac:dyDescent="0.15">
      <c r="A1201" s="10" t="s">
        <v>1249</v>
      </c>
      <c r="B1201" s="11" t="s">
        <v>41</v>
      </c>
      <c r="C1201" s="11" t="s">
        <v>49</v>
      </c>
      <c r="D1201" s="12">
        <v>45893</v>
      </c>
      <c r="E1201" s="11">
        <v>3639</v>
      </c>
      <c r="F1201" s="11" t="s">
        <v>33</v>
      </c>
      <c r="G1201" s="13">
        <v>597.76</v>
      </c>
      <c r="H1201" s="14">
        <f t="shared" si="126"/>
        <v>2175248.64</v>
      </c>
      <c r="I1201" s="14">
        <f>IF(F1201="GHS",H1201,H1201*Assumptions!$B$4)</f>
        <v>2175248.64</v>
      </c>
      <c r="J1201" s="15" t="str">
        <f>INDEX(Assumptions!$B$8:$B$12,MATCH(B1201,Assumptions!$A$8:$A$12,0))</f>
        <v>Weighted Average</v>
      </c>
      <c r="K1201" s="16">
        <f>G1201/(1-INDEX(Assumptions!$D$8:$D$12,MATCH(B1201,Assumptions!$A$8:$A$12,0)))</f>
        <v>919.63076923076915</v>
      </c>
      <c r="L1201" s="16">
        <f t="shared" si="127"/>
        <v>17.9328</v>
      </c>
      <c r="M1201" s="16">
        <f t="shared" si="128"/>
        <v>45.981538461538463</v>
      </c>
      <c r="N1201" s="14">
        <f>E1201*(K1201-L1201-M1201)*IF(F1201="GHS",1,Assumptions!$B$4)</f>
        <v>3113952.0915692304</v>
      </c>
      <c r="O1201" s="15">
        <f t="shared" ca="1" si="129"/>
        <v>393</v>
      </c>
      <c r="P1201" s="15" t="str">
        <f t="shared" ca="1" si="130"/>
        <v>365d+</v>
      </c>
      <c r="Q1201" s="17">
        <f ca="1">IF(P1201="0-90d",0,IF(P1201="91-180d",INDEX(Assumptions!$F$8:$F$12,MATCH(B1201,Assumptions!$A$8:$A$12,0)),IF(P1201="181-365d",INDEX(Assumptions!$G$8:$G$12,MATCH(B1201,Assumptions!$A$8:$A$12,0)),INDEX(Assumptions!$H$8:$H$12,MATCH(B1201,Assumptions!$A$8:$A$12,0)))))</f>
        <v>0.8</v>
      </c>
      <c r="R1201" s="14">
        <f t="shared" ca="1" si="131"/>
        <v>1740198.9120000002</v>
      </c>
      <c r="S1201" s="14">
        <f t="shared" ca="1" si="132"/>
        <v>435049.72799999989</v>
      </c>
      <c r="T1201" s="11" t="s">
        <v>25</v>
      </c>
      <c r="U1201" s="18" t="s">
        <v>36</v>
      </c>
    </row>
    <row r="1202" spans="1:21" ht="15" customHeight="1" x14ac:dyDescent="0.15">
      <c r="A1202" s="10" t="s">
        <v>1250</v>
      </c>
      <c r="B1202" s="11" t="s">
        <v>22</v>
      </c>
      <c r="C1202" s="11" t="s">
        <v>61</v>
      </c>
      <c r="D1202" s="12">
        <v>45881</v>
      </c>
      <c r="E1202" s="11">
        <v>3288</v>
      </c>
      <c r="F1202" s="11" t="s">
        <v>24</v>
      </c>
      <c r="G1202" s="13">
        <v>33784.07</v>
      </c>
      <c r="H1202" s="14">
        <f t="shared" si="126"/>
        <v>111082022.16</v>
      </c>
      <c r="I1202" s="14">
        <f>IF(F1202="GHS",H1202,H1202*Assumptions!$B$4)</f>
        <v>1199685839.3280001</v>
      </c>
      <c r="J1202" s="15" t="str">
        <f>INDEX(Assumptions!$B$8:$B$12,MATCH(B1202,Assumptions!$A$8:$A$12,0))</f>
        <v>FIFO</v>
      </c>
      <c r="K1202" s="16">
        <f>G1202/(1-INDEX(Assumptions!$D$8:$D$12,MATCH(B1202,Assumptions!$A$8:$A$12,0)))</f>
        <v>41200.085365853658</v>
      </c>
      <c r="L1202" s="16">
        <f t="shared" si="127"/>
        <v>1013.5220999999999</v>
      </c>
      <c r="M1202" s="16">
        <f t="shared" si="128"/>
        <v>2060.0042682926828</v>
      </c>
      <c r="N1202" s="14">
        <f>E1202*(K1202-L1202-M1202)*IF(F1202="GHS",1,Assumptions!$B$4)</f>
        <v>1353889360.6269894</v>
      </c>
      <c r="O1202" s="15">
        <f t="shared" ca="1" si="129"/>
        <v>405</v>
      </c>
      <c r="P1202" s="15" t="str">
        <f t="shared" ca="1" si="130"/>
        <v>365d+</v>
      </c>
      <c r="Q1202" s="17">
        <f ca="1">IF(P1202="0-90d",0,IF(P1202="91-180d",INDEX(Assumptions!$F$8:$F$12,MATCH(B1202,Assumptions!$A$8:$A$12,0)),IF(P1202="181-365d",INDEX(Assumptions!$G$8:$G$12,MATCH(B1202,Assumptions!$A$8:$A$12,0)),INDEX(Assumptions!$H$8:$H$12,MATCH(B1202,Assumptions!$A$8:$A$12,0)))))</f>
        <v>0.5</v>
      </c>
      <c r="R1202" s="14">
        <f t="shared" ca="1" si="131"/>
        <v>599842919.66400003</v>
      </c>
      <c r="S1202" s="14">
        <f t="shared" ca="1" si="132"/>
        <v>599842919.66400003</v>
      </c>
      <c r="T1202" s="11" t="s">
        <v>25</v>
      </c>
      <c r="U1202" s="18" t="s">
        <v>36</v>
      </c>
    </row>
    <row r="1203" spans="1:21" ht="15" customHeight="1" x14ac:dyDescent="0.15">
      <c r="A1203" s="10" t="s">
        <v>1251</v>
      </c>
      <c r="B1203" s="11" t="s">
        <v>22</v>
      </c>
      <c r="C1203" s="11" t="s">
        <v>81</v>
      </c>
      <c r="D1203" s="12">
        <v>45744</v>
      </c>
      <c r="E1203" s="11">
        <v>4142</v>
      </c>
      <c r="F1203" s="11" t="s">
        <v>24</v>
      </c>
      <c r="G1203" s="13">
        <v>18784.95</v>
      </c>
      <c r="H1203" s="14">
        <f t="shared" si="126"/>
        <v>77807262.900000006</v>
      </c>
      <c r="I1203" s="14">
        <f>IF(F1203="GHS",H1203,H1203*Assumptions!$B$4)</f>
        <v>840318439.32000017</v>
      </c>
      <c r="J1203" s="15" t="str">
        <f>INDEX(Assumptions!$B$8:$B$12,MATCH(B1203,Assumptions!$A$8:$A$12,0))</f>
        <v>FIFO</v>
      </c>
      <c r="K1203" s="16">
        <f>G1203/(1-INDEX(Assumptions!$D$8:$D$12,MATCH(B1203,Assumptions!$A$8:$A$12,0)))</f>
        <v>22908.475609756097</v>
      </c>
      <c r="L1203" s="16">
        <f t="shared" si="127"/>
        <v>563.54849999999999</v>
      </c>
      <c r="M1203" s="16">
        <f t="shared" si="128"/>
        <v>1145.4237804878048</v>
      </c>
      <c r="N1203" s="14">
        <f>E1203*(K1203-L1203-M1203)*IF(F1203="GHS",1,Assumptions!$B$4)</f>
        <v>948330102.13015616</v>
      </c>
      <c r="O1203" s="15">
        <f t="shared" ca="1" si="129"/>
        <v>542</v>
      </c>
      <c r="P1203" s="15" t="str">
        <f t="shared" ca="1" si="130"/>
        <v>365d+</v>
      </c>
      <c r="Q1203" s="17">
        <f ca="1">IF(P1203="0-90d",0,IF(P1203="91-180d",INDEX(Assumptions!$F$8:$F$12,MATCH(B1203,Assumptions!$A$8:$A$12,0)),IF(P1203="181-365d",INDEX(Assumptions!$G$8:$G$12,MATCH(B1203,Assumptions!$A$8:$A$12,0)),INDEX(Assumptions!$H$8:$H$12,MATCH(B1203,Assumptions!$A$8:$A$12,0)))))</f>
        <v>0.5</v>
      </c>
      <c r="R1203" s="14">
        <f t="shared" ca="1" si="131"/>
        <v>420159219.66000009</v>
      </c>
      <c r="S1203" s="14">
        <f t="shared" ca="1" si="132"/>
        <v>420159219.66000009</v>
      </c>
      <c r="T1203" s="11" t="s">
        <v>25</v>
      </c>
      <c r="U1203" s="18" t="s">
        <v>26</v>
      </c>
    </row>
    <row r="1204" spans="1:21" ht="15" customHeight="1" x14ac:dyDescent="0.15">
      <c r="A1204" s="10" t="s">
        <v>1252</v>
      </c>
      <c r="B1204" s="11" t="s">
        <v>31</v>
      </c>
      <c r="C1204" s="11" t="s">
        <v>76</v>
      </c>
      <c r="D1204" s="12">
        <v>46120</v>
      </c>
      <c r="E1204" s="11">
        <v>2554</v>
      </c>
      <c r="F1204" s="11" t="s">
        <v>33</v>
      </c>
      <c r="G1204" s="13">
        <v>4018.52</v>
      </c>
      <c r="H1204" s="14">
        <f t="shared" si="126"/>
        <v>10263300.08</v>
      </c>
      <c r="I1204" s="14">
        <f>IF(F1204="GHS",H1204,H1204*Assumptions!$B$4)</f>
        <v>10263300.08</v>
      </c>
      <c r="J1204" s="15" t="str">
        <f>INDEX(Assumptions!$B$8:$B$12,MATCH(B1204,Assumptions!$A$8:$A$12,0))</f>
        <v>Weighted Average</v>
      </c>
      <c r="K1204" s="16">
        <f>G1204/(1-INDEX(Assumptions!$D$8:$D$12,MATCH(B1204,Assumptions!$A$8:$A$12,0)))</f>
        <v>5581.2777777777783</v>
      </c>
      <c r="L1204" s="16">
        <f t="shared" si="127"/>
        <v>120.5556</v>
      </c>
      <c r="M1204" s="16">
        <f t="shared" si="128"/>
        <v>279.06388888888893</v>
      </c>
      <c r="N1204" s="14">
        <f>E1204*(K1204-L1204-M1204)*IF(F1204="GHS",1,Assumptions!$B$4)</f>
        <v>13233955.269822225</v>
      </c>
      <c r="O1204" s="15">
        <f t="shared" ca="1" si="129"/>
        <v>166</v>
      </c>
      <c r="P1204" s="15" t="str">
        <f t="shared" ca="1" si="130"/>
        <v>91-180d</v>
      </c>
      <c r="Q1204" s="17">
        <f ca="1">IF(P1204="0-90d",0,IF(P1204="91-180d",INDEX(Assumptions!$F$8:$F$12,MATCH(B1204,Assumptions!$A$8:$A$12,0)),IF(P1204="181-365d",INDEX(Assumptions!$G$8:$G$12,MATCH(B1204,Assumptions!$A$8:$A$12,0)),INDEX(Assumptions!$H$8:$H$12,MATCH(B1204,Assumptions!$A$8:$A$12,0)))))</f>
        <v>0.05</v>
      </c>
      <c r="R1204" s="14">
        <f t="shared" ca="1" si="131"/>
        <v>513165.00400000002</v>
      </c>
      <c r="S1204" s="14">
        <f t="shared" ca="1" si="132"/>
        <v>9750135.0759999994</v>
      </c>
      <c r="T1204" s="11" t="s">
        <v>50</v>
      </c>
      <c r="U1204" s="18" t="s">
        <v>26</v>
      </c>
    </row>
    <row r="1205" spans="1:21" ht="15" customHeight="1" x14ac:dyDescent="0.15">
      <c r="A1205" s="10" t="s">
        <v>1253</v>
      </c>
      <c r="B1205" s="11" t="s">
        <v>41</v>
      </c>
      <c r="C1205" s="11" t="s">
        <v>115</v>
      </c>
      <c r="D1205" s="12">
        <v>46182</v>
      </c>
      <c r="E1205" s="11">
        <v>1616</v>
      </c>
      <c r="F1205" s="11" t="s">
        <v>33</v>
      </c>
      <c r="G1205" s="13">
        <v>312.95</v>
      </c>
      <c r="H1205" s="14">
        <f t="shared" si="126"/>
        <v>505727.19999999995</v>
      </c>
      <c r="I1205" s="14">
        <f>IF(F1205="GHS",H1205,H1205*Assumptions!$B$4)</f>
        <v>505727.19999999995</v>
      </c>
      <c r="J1205" s="15" t="str">
        <f>INDEX(Assumptions!$B$8:$B$12,MATCH(B1205,Assumptions!$A$8:$A$12,0))</f>
        <v>Weighted Average</v>
      </c>
      <c r="K1205" s="16">
        <f>G1205/(1-INDEX(Assumptions!$D$8:$D$12,MATCH(B1205,Assumptions!$A$8:$A$12,0)))</f>
        <v>481.46153846153845</v>
      </c>
      <c r="L1205" s="16">
        <f t="shared" si="127"/>
        <v>9.3884999999999987</v>
      </c>
      <c r="M1205" s="16">
        <f t="shared" si="128"/>
        <v>24.073076923076925</v>
      </c>
      <c r="N1205" s="14">
        <f>E1205*(K1205-L1205-M1205)*IF(F1205="GHS",1,Assumptions!$B$4)</f>
        <v>723967.93784615374</v>
      </c>
      <c r="O1205" s="15">
        <f t="shared" ca="1" si="129"/>
        <v>104</v>
      </c>
      <c r="P1205" s="15" t="str">
        <f t="shared" ca="1" si="130"/>
        <v>91-180d</v>
      </c>
      <c r="Q1205" s="17">
        <f ca="1">IF(P1205="0-90d",0,IF(P1205="91-180d",INDEX(Assumptions!$F$8:$F$12,MATCH(B1205,Assumptions!$A$8:$A$12,0)),IF(P1205="181-365d",INDEX(Assumptions!$G$8:$G$12,MATCH(B1205,Assumptions!$A$8:$A$12,0)),INDEX(Assumptions!$H$8:$H$12,MATCH(B1205,Assumptions!$A$8:$A$12,0)))))</f>
        <v>0.1</v>
      </c>
      <c r="R1205" s="14">
        <f t="shared" ca="1" si="131"/>
        <v>50572.72</v>
      </c>
      <c r="S1205" s="14">
        <f t="shared" ca="1" si="132"/>
        <v>455154.48</v>
      </c>
      <c r="T1205" s="11" t="s">
        <v>25</v>
      </c>
      <c r="U1205" s="18" t="s">
        <v>26</v>
      </c>
    </row>
    <row r="1206" spans="1:21" ht="15" customHeight="1" x14ac:dyDescent="0.15">
      <c r="A1206" s="10" t="s">
        <v>1254</v>
      </c>
      <c r="B1206" s="11" t="s">
        <v>41</v>
      </c>
      <c r="C1206" s="11" t="s">
        <v>115</v>
      </c>
      <c r="D1206" s="12">
        <v>46002</v>
      </c>
      <c r="E1206" s="11">
        <v>3295</v>
      </c>
      <c r="F1206" s="11" t="s">
        <v>33</v>
      </c>
      <c r="G1206" s="13">
        <v>281.02999999999997</v>
      </c>
      <c r="H1206" s="14">
        <f t="shared" si="126"/>
        <v>925993.84999999986</v>
      </c>
      <c r="I1206" s="14">
        <f>IF(F1206="GHS",H1206,H1206*Assumptions!$B$4)</f>
        <v>925993.84999999986</v>
      </c>
      <c r="J1206" s="15" t="str">
        <f>INDEX(Assumptions!$B$8:$B$12,MATCH(B1206,Assumptions!$A$8:$A$12,0))</f>
        <v>Weighted Average</v>
      </c>
      <c r="K1206" s="16">
        <f>G1206/(1-INDEX(Assumptions!$D$8:$D$12,MATCH(B1206,Assumptions!$A$8:$A$12,0)))</f>
        <v>432.35384615384612</v>
      </c>
      <c r="L1206" s="16">
        <f t="shared" si="127"/>
        <v>8.4308999999999994</v>
      </c>
      <c r="M1206" s="16">
        <f t="shared" si="128"/>
        <v>21.617692307692309</v>
      </c>
      <c r="N1206" s="14">
        <f>E1206*(K1206-L1206-M1206)*IF(F1206="GHS",1,Assumptions!$B$4)</f>
        <v>1325595.8114230768</v>
      </c>
      <c r="O1206" s="15">
        <f t="shared" ca="1" si="129"/>
        <v>284</v>
      </c>
      <c r="P1206" s="15" t="str">
        <f t="shared" ca="1" si="130"/>
        <v>181-365d</v>
      </c>
      <c r="Q1206" s="17">
        <f ca="1">IF(P1206="0-90d",0,IF(P1206="91-180d",INDEX(Assumptions!$F$8:$F$12,MATCH(B1206,Assumptions!$A$8:$A$12,0)),IF(P1206="181-365d",INDEX(Assumptions!$G$8:$G$12,MATCH(B1206,Assumptions!$A$8:$A$12,0)),INDEX(Assumptions!$H$8:$H$12,MATCH(B1206,Assumptions!$A$8:$A$12,0)))))</f>
        <v>0.35</v>
      </c>
      <c r="R1206" s="14">
        <f t="shared" ca="1" si="131"/>
        <v>324097.84749999992</v>
      </c>
      <c r="S1206" s="14">
        <f t="shared" ca="1" si="132"/>
        <v>601896.00249999994</v>
      </c>
      <c r="T1206" s="11" t="s">
        <v>25</v>
      </c>
      <c r="U1206" s="18" t="s">
        <v>36</v>
      </c>
    </row>
    <row r="1207" spans="1:21" ht="15" customHeight="1" x14ac:dyDescent="0.15">
      <c r="A1207" s="10" t="s">
        <v>1255</v>
      </c>
      <c r="B1207" s="11" t="s">
        <v>41</v>
      </c>
      <c r="C1207" s="11" t="s">
        <v>49</v>
      </c>
      <c r="D1207" s="12">
        <v>46176</v>
      </c>
      <c r="E1207" s="11">
        <v>4419</v>
      </c>
      <c r="F1207" s="11" t="s">
        <v>33</v>
      </c>
      <c r="G1207" s="13">
        <v>567.9</v>
      </c>
      <c r="H1207" s="14">
        <f t="shared" si="126"/>
        <v>2509550.1</v>
      </c>
      <c r="I1207" s="14">
        <f>IF(F1207="GHS",H1207,H1207*Assumptions!$B$4)</f>
        <v>2509550.1</v>
      </c>
      <c r="J1207" s="15" t="str">
        <f>INDEX(Assumptions!$B$8:$B$12,MATCH(B1207,Assumptions!$A$8:$A$12,0))</f>
        <v>Weighted Average</v>
      </c>
      <c r="K1207" s="16">
        <f>G1207/(1-INDEX(Assumptions!$D$8:$D$12,MATCH(B1207,Assumptions!$A$8:$A$12,0)))</f>
        <v>873.69230769230762</v>
      </c>
      <c r="L1207" s="16">
        <f t="shared" si="127"/>
        <v>17.036999999999999</v>
      </c>
      <c r="M1207" s="16">
        <f t="shared" si="128"/>
        <v>43.684615384615384</v>
      </c>
      <c r="N1207" s="14">
        <f>E1207*(K1207-L1207-M1207)*IF(F1207="GHS",1,Assumptions!$B$4)</f>
        <v>3592517.4893076918</v>
      </c>
      <c r="O1207" s="15">
        <f t="shared" ca="1" si="129"/>
        <v>110</v>
      </c>
      <c r="P1207" s="15" t="str">
        <f t="shared" ca="1" si="130"/>
        <v>91-180d</v>
      </c>
      <c r="Q1207" s="17">
        <f ca="1">IF(P1207="0-90d",0,IF(P1207="91-180d",INDEX(Assumptions!$F$8:$F$12,MATCH(B1207,Assumptions!$A$8:$A$12,0)),IF(P1207="181-365d",INDEX(Assumptions!$G$8:$G$12,MATCH(B1207,Assumptions!$A$8:$A$12,0)),INDEX(Assumptions!$H$8:$H$12,MATCH(B1207,Assumptions!$A$8:$A$12,0)))))</f>
        <v>0.1</v>
      </c>
      <c r="R1207" s="14">
        <f t="shared" ca="1" si="131"/>
        <v>250955.01</v>
      </c>
      <c r="S1207" s="14">
        <f t="shared" ca="1" si="132"/>
        <v>2258595.09</v>
      </c>
      <c r="T1207" s="11" t="s">
        <v>25</v>
      </c>
      <c r="U1207" s="18" t="s">
        <v>26</v>
      </c>
    </row>
    <row r="1208" spans="1:21" ht="15" customHeight="1" x14ac:dyDescent="0.15">
      <c r="A1208" s="10" t="s">
        <v>1256</v>
      </c>
      <c r="B1208" s="11" t="s">
        <v>41</v>
      </c>
      <c r="C1208" s="11" t="s">
        <v>44</v>
      </c>
      <c r="D1208" s="12">
        <v>46041</v>
      </c>
      <c r="E1208" s="11">
        <v>1439</v>
      </c>
      <c r="F1208" s="11" t="s">
        <v>33</v>
      </c>
      <c r="G1208" s="13">
        <v>237.19</v>
      </c>
      <c r="H1208" s="14">
        <f t="shared" si="126"/>
        <v>341316.41</v>
      </c>
      <c r="I1208" s="14">
        <f>IF(F1208="GHS",H1208,H1208*Assumptions!$B$4)</f>
        <v>341316.41</v>
      </c>
      <c r="J1208" s="15" t="str">
        <f>INDEX(Assumptions!$B$8:$B$12,MATCH(B1208,Assumptions!$A$8:$A$12,0))</f>
        <v>Weighted Average</v>
      </c>
      <c r="K1208" s="16">
        <f>G1208/(1-INDEX(Assumptions!$D$8:$D$12,MATCH(B1208,Assumptions!$A$8:$A$12,0)))</f>
        <v>364.90769230769229</v>
      </c>
      <c r="L1208" s="16">
        <f t="shared" si="127"/>
        <v>7.1156999999999995</v>
      </c>
      <c r="M1208" s="16">
        <f t="shared" si="128"/>
        <v>18.245384615384616</v>
      </c>
      <c r="N1208" s="14">
        <f>E1208*(K1208-L1208-M1208)*IF(F1208="GHS",1,Assumptions!$B$4)</f>
        <v>488607.56846923073</v>
      </c>
      <c r="O1208" s="15">
        <f t="shared" ca="1" si="129"/>
        <v>245</v>
      </c>
      <c r="P1208" s="15" t="str">
        <f t="shared" ca="1" si="130"/>
        <v>181-365d</v>
      </c>
      <c r="Q1208" s="17">
        <f ca="1">IF(P1208="0-90d",0,IF(P1208="91-180d",INDEX(Assumptions!$F$8:$F$12,MATCH(B1208,Assumptions!$A$8:$A$12,0)),IF(P1208="181-365d",INDEX(Assumptions!$G$8:$G$12,MATCH(B1208,Assumptions!$A$8:$A$12,0)),INDEX(Assumptions!$H$8:$H$12,MATCH(B1208,Assumptions!$A$8:$A$12,0)))))</f>
        <v>0.35</v>
      </c>
      <c r="R1208" s="14">
        <f t="shared" ca="1" si="131"/>
        <v>119460.74349999998</v>
      </c>
      <c r="S1208" s="14">
        <f t="shared" ca="1" si="132"/>
        <v>221855.66649999999</v>
      </c>
      <c r="T1208" s="11" t="s">
        <v>25</v>
      </c>
      <c r="U1208" s="18" t="s">
        <v>26</v>
      </c>
    </row>
    <row r="1209" spans="1:21" ht="15" customHeight="1" x14ac:dyDescent="0.15">
      <c r="A1209" s="10" t="s">
        <v>1257</v>
      </c>
      <c r="B1209" s="11" t="s">
        <v>41</v>
      </c>
      <c r="C1209" s="11" t="s">
        <v>115</v>
      </c>
      <c r="D1209" s="12">
        <v>45884</v>
      </c>
      <c r="E1209" s="11">
        <v>1239</v>
      </c>
      <c r="F1209" s="11" t="s">
        <v>33</v>
      </c>
      <c r="G1209" s="13">
        <v>279.87</v>
      </c>
      <c r="H1209" s="14">
        <f t="shared" si="126"/>
        <v>346758.93</v>
      </c>
      <c r="I1209" s="14">
        <f>IF(F1209="GHS",H1209,H1209*Assumptions!$B$4)</f>
        <v>346758.93</v>
      </c>
      <c r="J1209" s="15" t="str">
        <f>INDEX(Assumptions!$B$8:$B$12,MATCH(B1209,Assumptions!$A$8:$A$12,0))</f>
        <v>Weighted Average</v>
      </c>
      <c r="K1209" s="16">
        <f>G1209/(1-INDEX(Assumptions!$D$8:$D$12,MATCH(B1209,Assumptions!$A$8:$A$12,0)))</f>
        <v>430.56923076923078</v>
      </c>
      <c r="L1209" s="16">
        <f t="shared" si="127"/>
        <v>8.3961000000000006</v>
      </c>
      <c r="M1209" s="16">
        <f t="shared" si="128"/>
        <v>21.528461538461542</v>
      </c>
      <c r="N1209" s="14">
        <f>E1209*(K1209-L1209-M1209)*IF(F1209="GHS",1,Assumptions!$B$4)</f>
        <v>496398.74517692311</v>
      </c>
      <c r="O1209" s="15">
        <f t="shared" ca="1" si="129"/>
        <v>402</v>
      </c>
      <c r="P1209" s="15" t="str">
        <f t="shared" ca="1" si="130"/>
        <v>365d+</v>
      </c>
      <c r="Q1209" s="17">
        <f ca="1">IF(P1209="0-90d",0,IF(P1209="91-180d",INDEX(Assumptions!$F$8:$F$12,MATCH(B1209,Assumptions!$A$8:$A$12,0)),IF(P1209="181-365d",INDEX(Assumptions!$G$8:$G$12,MATCH(B1209,Assumptions!$A$8:$A$12,0)),INDEX(Assumptions!$H$8:$H$12,MATCH(B1209,Assumptions!$A$8:$A$12,0)))))</f>
        <v>0.8</v>
      </c>
      <c r="R1209" s="14">
        <f t="shared" ca="1" si="131"/>
        <v>277407.14400000003</v>
      </c>
      <c r="S1209" s="14">
        <f t="shared" si="132"/>
        <v>0</v>
      </c>
      <c r="T1209" s="11" t="s">
        <v>39</v>
      </c>
      <c r="U1209" s="18" t="s">
        <v>26</v>
      </c>
    </row>
    <row r="1210" spans="1:21" ht="15" customHeight="1" x14ac:dyDescent="0.15">
      <c r="A1210" s="10" t="s">
        <v>1258</v>
      </c>
      <c r="B1210" s="11" t="s">
        <v>46</v>
      </c>
      <c r="C1210" s="11" t="s">
        <v>52</v>
      </c>
      <c r="D1210" s="12">
        <v>45966</v>
      </c>
      <c r="E1210" s="11">
        <v>1096</v>
      </c>
      <c r="F1210" s="11" t="s">
        <v>33</v>
      </c>
      <c r="G1210" s="13">
        <v>743840.17</v>
      </c>
      <c r="H1210" s="14">
        <f t="shared" si="126"/>
        <v>815248826.32000005</v>
      </c>
      <c r="I1210" s="14">
        <f>IF(F1210="GHS",H1210,H1210*Assumptions!$B$4)</f>
        <v>815248826.32000005</v>
      </c>
      <c r="J1210" s="15" t="str">
        <f>INDEX(Assumptions!$B$8:$B$12,MATCH(B1210,Assumptions!$A$8:$A$12,0))</f>
        <v>Specific Identification</v>
      </c>
      <c r="K1210" s="16">
        <f>G1210/(1-INDEX(Assumptions!$D$8:$D$12,MATCH(B1210,Assumptions!$A$8:$A$12,0)))</f>
        <v>953641.24358974362</v>
      </c>
      <c r="L1210" s="16">
        <f t="shared" si="127"/>
        <v>22315.205099999999</v>
      </c>
      <c r="M1210" s="16">
        <f t="shared" si="128"/>
        <v>47682.062179487184</v>
      </c>
      <c r="N1210" s="14">
        <f>E1210*(K1210-L1210-M1210)*IF(F1210="GHS",1,Assumptions!$B$4)</f>
        <v>968473798.03604102</v>
      </c>
      <c r="O1210" s="15">
        <f t="shared" ca="1" si="129"/>
        <v>320</v>
      </c>
      <c r="P1210" s="15" t="str">
        <f t="shared" ca="1" si="130"/>
        <v>181-365d</v>
      </c>
      <c r="Q1210" s="17">
        <f ca="1">IF(P1210="0-90d",0,IF(P1210="91-180d",INDEX(Assumptions!$F$8:$F$12,MATCH(B1210,Assumptions!$A$8:$A$12,0)),IF(P1210="181-365d",INDEX(Assumptions!$G$8:$G$12,MATCH(B1210,Assumptions!$A$8:$A$12,0)),INDEX(Assumptions!$H$8:$H$12,MATCH(B1210,Assumptions!$A$8:$A$12,0)))))</f>
        <v>0.05</v>
      </c>
      <c r="R1210" s="14">
        <f t="shared" ca="1" si="131"/>
        <v>40762441.316000007</v>
      </c>
      <c r="S1210" s="14">
        <f t="shared" si="132"/>
        <v>0</v>
      </c>
      <c r="T1210" s="11" t="s">
        <v>39</v>
      </c>
      <c r="U1210" s="18" t="s">
        <v>26</v>
      </c>
    </row>
    <row r="1211" spans="1:21" ht="15" customHeight="1" x14ac:dyDescent="0.15">
      <c r="A1211" s="10" t="s">
        <v>1259</v>
      </c>
      <c r="B1211" s="11" t="s">
        <v>41</v>
      </c>
      <c r="C1211" s="11" t="s">
        <v>42</v>
      </c>
      <c r="D1211" s="12">
        <v>46017</v>
      </c>
      <c r="E1211" s="11">
        <v>4450</v>
      </c>
      <c r="F1211" s="11" t="s">
        <v>33</v>
      </c>
      <c r="G1211" s="13">
        <v>363.77</v>
      </c>
      <c r="H1211" s="14">
        <f t="shared" si="126"/>
        <v>1618776.5</v>
      </c>
      <c r="I1211" s="14">
        <f>IF(F1211="GHS",H1211,H1211*Assumptions!$B$4)</f>
        <v>1618776.5</v>
      </c>
      <c r="J1211" s="15" t="str">
        <f>INDEX(Assumptions!$B$8:$B$12,MATCH(B1211,Assumptions!$A$8:$A$12,0))</f>
        <v>Weighted Average</v>
      </c>
      <c r="K1211" s="16">
        <f>G1211/(1-INDEX(Assumptions!$D$8:$D$12,MATCH(B1211,Assumptions!$A$8:$A$12,0)))</f>
        <v>559.64615384615377</v>
      </c>
      <c r="L1211" s="16">
        <f t="shared" si="127"/>
        <v>10.913099999999998</v>
      </c>
      <c r="M1211" s="16">
        <f t="shared" si="128"/>
        <v>27.982307692307689</v>
      </c>
      <c r="N1211" s="14">
        <f>E1211*(K1211-L1211-M1211)*IF(F1211="GHS",1,Assumptions!$B$4)</f>
        <v>2317340.8203846151</v>
      </c>
      <c r="O1211" s="15">
        <f t="shared" ca="1" si="129"/>
        <v>269</v>
      </c>
      <c r="P1211" s="15" t="str">
        <f t="shared" ca="1" si="130"/>
        <v>181-365d</v>
      </c>
      <c r="Q1211" s="17">
        <f ca="1">IF(P1211="0-90d",0,IF(P1211="91-180d",INDEX(Assumptions!$F$8:$F$12,MATCH(B1211,Assumptions!$A$8:$A$12,0)),IF(P1211="181-365d",INDEX(Assumptions!$G$8:$G$12,MATCH(B1211,Assumptions!$A$8:$A$12,0)),INDEX(Assumptions!$H$8:$H$12,MATCH(B1211,Assumptions!$A$8:$A$12,0)))))</f>
        <v>0.35</v>
      </c>
      <c r="R1211" s="14">
        <f t="shared" ca="1" si="131"/>
        <v>566571.77499999991</v>
      </c>
      <c r="S1211" s="14">
        <f t="shared" ca="1" si="132"/>
        <v>1052204.7250000001</v>
      </c>
      <c r="T1211" s="11" t="s">
        <v>25</v>
      </c>
      <c r="U1211" s="18" t="s">
        <v>26</v>
      </c>
    </row>
    <row r="1212" spans="1:21" ht="15" customHeight="1" x14ac:dyDescent="0.15">
      <c r="A1212" s="10" t="s">
        <v>1260</v>
      </c>
      <c r="B1212" s="11" t="s">
        <v>41</v>
      </c>
      <c r="C1212" s="11" t="s">
        <v>44</v>
      </c>
      <c r="D1212" s="12">
        <v>45814</v>
      </c>
      <c r="E1212" s="11">
        <v>1178</v>
      </c>
      <c r="F1212" s="11" t="s">
        <v>33</v>
      </c>
      <c r="G1212" s="13">
        <v>375.62</v>
      </c>
      <c r="H1212" s="14">
        <f t="shared" si="126"/>
        <v>442480.36</v>
      </c>
      <c r="I1212" s="14">
        <f>IF(F1212="GHS",H1212,H1212*Assumptions!$B$4)</f>
        <v>442480.36</v>
      </c>
      <c r="J1212" s="15" t="str">
        <f>INDEX(Assumptions!$B$8:$B$12,MATCH(B1212,Assumptions!$A$8:$A$12,0))</f>
        <v>Weighted Average</v>
      </c>
      <c r="K1212" s="16">
        <f>G1212/(1-INDEX(Assumptions!$D$8:$D$12,MATCH(B1212,Assumptions!$A$8:$A$12,0)))</f>
        <v>577.87692307692305</v>
      </c>
      <c r="L1212" s="16">
        <f t="shared" si="127"/>
        <v>11.268599999999999</v>
      </c>
      <c r="M1212" s="16">
        <f t="shared" si="128"/>
        <v>28.893846153846155</v>
      </c>
      <c r="N1212" s="14">
        <f>E1212*(K1212-L1212-M1212)*IF(F1212="GHS",1,Assumptions!$B$4)</f>
        <v>633427.65381538449</v>
      </c>
      <c r="O1212" s="15">
        <f t="shared" ca="1" si="129"/>
        <v>472</v>
      </c>
      <c r="P1212" s="15" t="str">
        <f t="shared" ca="1" si="130"/>
        <v>365d+</v>
      </c>
      <c r="Q1212" s="17">
        <f ca="1">IF(P1212="0-90d",0,IF(P1212="91-180d",INDEX(Assumptions!$F$8:$F$12,MATCH(B1212,Assumptions!$A$8:$A$12,0)),IF(P1212="181-365d",INDEX(Assumptions!$G$8:$G$12,MATCH(B1212,Assumptions!$A$8:$A$12,0)),INDEX(Assumptions!$H$8:$H$12,MATCH(B1212,Assumptions!$A$8:$A$12,0)))))</f>
        <v>0.8</v>
      </c>
      <c r="R1212" s="14">
        <f t="shared" ca="1" si="131"/>
        <v>353984.288</v>
      </c>
      <c r="S1212" s="14">
        <f t="shared" si="132"/>
        <v>0</v>
      </c>
      <c r="T1212" s="11" t="s">
        <v>39</v>
      </c>
      <c r="U1212" s="18" t="s">
        <v>26</v>
      </c>
    </row>
    <row r="1213" spans="1:21" ht="15" customHeight="1" x14ac:dyDescent="0.15">
      <c r="A1213" s="10" t="s">
        <v>1261</v>
      </c>
      <c r="B1213" s="11" t="s">
        <v>41</v>
      </c>
      <c r="C1213" s="11" t="s">
        <v>115</v>
      </c>
      <c r="D1213" s="12">
        <v>45824</v>
      </c>
      <c r="E1213" s="11">
        <v>272</v>
      </c>
      <c r="F1213" s="11" t="s">
        <v>33</v>
      </c>
      <c r="G1213" s="13">
        <v>317.32</v>
      </c>
      <c r="H1213" s="14">
        <f t="shared" si="126"/>
        <v>86311.039999999994</v>
      </c>
      <c r="I1213" s="14">
        <f>IF(F1213="GHS",H1213,H1213*Assumptions!$B$4)</f>
        <v>86311.039999999994</v>
      </c>
      <c r="J1213" s="15" t="str">
        <f>INDEX(Assumptions!$B$8:$B$12,MATCH(B1213,Assumptions!$A$8:$A$12,0))</f>
        <v>Weighted Average</v>
      </c>
      <c r="K1213" s="16">
        <f>G1213/(1-INDEX(Assumptions!$D$8:$D$12,MATCH(B1213,Assumptions!$A$8:$A$12,0)))</f>
        <v>488.18461538461537</v>
      </c>
      <c r="L1213" s="16">
        <f t="shared" si="127"/>
        <v>9.5195999999999987</v>
      </c>
      <c r="M1213" s="16">
        <f t="shared" si="128"/>
        <v>24.409230769230771</v>
      </c>
      <c r="N1213" s="14">
        <f>E1213*(K1213-L1213-M1213)*IF(F1213="GHS",1,Assumptions!$B$4)</f>
        <v>123557.57341538461</v>
      </c>
      <c r="O1213" s="15">
        <f t="shared" ca="1" si="129"/>
        <v>462</v>
      </c>
      <c r="P1213" s="15" t="str">
        <f t="shared" ca="1" si="130"/>
        <v>365d+</v>
      </c>
      <c r="Q1213" s="17">
        <f ca="1">IF(P1213="0-90d",0,IF(P1213="91-180d",INDEX(Assumptions!$F$8:$F$12,MATCH(B1213,Assumptions!$A$8:$A$12,0)),IF(P1213="181-365d",INDEX(Assumptions!$G$8:$G$12,MATCH(B1213,Assumptions!$A$8:$A$12,0)),INDEX(Assumptions!$H$8:$H$12,MATCH(B1213,Assumptions!$A$8:$A$12,0)))))</f>
        <v>0.8</v>
      </c>
      <c r="R1213" s="14">
        <f t="shared" ca="1" si="131"/>
        <v>69048.831999999995</v>
      </c>
      <c r="S1213" s="14">
        <f t="shared" ca="1" si="132"/>
        <v>17262.207999999999</v>
      </c>
      <c r="T1213" s="11" t="s">
        <v>25</v>
      </c>
      <c r="U1213" s="18" t="s">
        <v>26</v>
      </c>
    </row>
    <row r="1214" spans="1:21" ht="15" customHeight="1" x14ac:dyDescent="0.15">
      <c r="A1214" s="10" t="s">
        <v>1262</v>
      </c>
      <c r="B1214" s="11" t="s">
        <v>28</v>
      </c>
      <c r="C1214" s="11" t="s">
        <v>29</v>
      </c>
      <c r="D1214" s="12">
        <v>45898</v>
      </c>
      <c r="E1214" s="11">
        <v>863</v>
      </c>
      <c r="F1214" s="11" t="s">
        <v>24</v>
      </c>
      <c r="G1214" s="13">
        <v>7352.07</v>
      </c>
      <c r="H1214" s="14">
        <f t="shared" si="126"/>
        <v>6344836.4100000001</v>
      </c>
      <c r="I1214" s="14">
        <f>IF(F1214="GHS",H1214,H1214*Assumptions!$B$4)</f>
        <v>68524233.228</v>
      </c>
      <c r="J1214" s="15" t="str">
        <f>INDEX(Assumptions!$B$8:$B$12,MATCH(B1214,Assumptions!$A$8:$A$12,0))</f>
        <v>Fair Value Less Costs to Sell</v>
      </c>
      <c r="K1214" s="16">
        <f>G1214/(1-INDEX(Assumptions!$D$8:$D$12,MATCH(B1214,Assumptions!$A$8:$A$12,0)))</f>
        <v>8354.625</v>
      </c>
      <c r="L1214" s="16">
        <f t="shared" si="127"/>
        <v>220.56209999999999</v>
      </c>
      <c r="M1214" s="16">
        <f t="shared" si="128"/>
        <v>417.73125000000005</v>
      </c>
      <c r="N1214" s="14">
        <f>E1214*(K1214-L1214-M1214)*IF(F1214="GHS",1,Assumptions!$B$4)</f>
        <v>71919297.510660008</v>
      </c>
      <c r="O1214" s="15">
        <f t="shared" ca="1" si="129"/>
        <v>388</v>
      </c>
      <c r="P1214" s="15" t="str">
        <f t="shared" ca="1" si="130"/>
        <v>365d+</v>
      </c>
      <c r="Q1214" s="17">
        <f ca="1">IF(P1214="0-90d",0,IF(P1214="91-180d",INDEX(Assumptions!$F$8:$F$12,MATCH(B1214,Assumptions!$A$8:$A$12,0)),IF(P1214="181-365d",INDEX(Assumptions!$G$8:$G$12,MATCH(B1214,Assumptions!$A$8:$A$12,0)),INDEX(Assumptions!$H$8:$H$12,MATCH(B1214,Assumptions!$A$8:$A$12,0)))))</f>
        <v>0.4</v>
      </c>
      <c r="R1214" s="14">
        <f t="shared" ca="1" si="131"/>
        <v>27409693.291200001</v>
      </c>
      <c r="S1214" s="14">
        <f t="shared" ca="1" si="132"/>
        <v>41114539.936800003</v>
      </c>
      <c r="T1214" s="11" t="s">
        <v>25</v>
      </c>
      <c r="U1214" s="18" t="s">
        <v>36</v>
      </c>
    </row>
    <row r="1215" spans="1:21" ht="15" customHeight="1" x14ac:dyDescent="0.15">
      <c r="A1215" s="10" t="s">
        <v>1263</v>
      </c>
      <c r="B1215" s="11" t="s">
        <v>41</v>
      </c>
      <c r="C1215" s="11" t="s">
        <v>44</v>
      </c>
      <c r="D1215" s="12">
        <v>45827</v>
      </c>
      <c r="E1215" s="11">
        <v>1129</v>
      </c>
      <c r="F1215" s="11" t="s">
        <v>33</v>
      </c>
      <c r="G1215" s="13">
        <v>939.22</v>
      </c>
      <c r="H1215" s="14">
        <f t="shared" si="126"/>
        <v>1060379.3800000001</v>
      </c>
      <c r="I1215" s="14">
        <f>IF(F1215="GHS",H1215,H1215*Assumptions!$B$4)</f>
        <v>1060379.3800000001</v>
      </c>
      <c r="J1215" s="15" t="str">
        <f>INDEX(Assumptions!$B$8:$B$12,MATCH(B1215,Assumptions!$A$8:$A$12,0))</f>
        <v>Weighted Average</v>
      </c>
      <c r="K1215" s="16">
        <f>G1215/(1-INDEX(Assumptions!$D$8:$D$12,MATCH(B1215,Assumptions!$A$8:$A$12,0)))</f>
        <v>1444.9538461538461</v>
      </c>
      <c r="L1215" s="16">
        <f t="shared" si="127"/>
        <v>28.176600000000001</v>
      </c>
      <c r="M1215" s="16">
        <f t="shared" si="128"/>
        <v>72.247692307692304</v>
      </c>
      <c r="N1215" s="14">
        <f>E1215*(K1215-L1215-M1215)*IF(F1215="GHS",1,Assumptions!$B$4)</f>
        <v>1517973.8662923079</v>
      </c>
      <c r="O1215" s="15">
        <f t="shared" ca="1" si="129"/>
        <v>459</v>
      </c>
      <c r="P1215" s="15" t="str">
        <f t="shared" ca="1" si="130"/>
        <v>365d+</v>
      </c>
      <c r="Q1215" s="17">
        <f ca="1">IF(P1215="0-90d",0,IF(P1215="91-180d",INDEX(Assumptions!$F$8:$F$12,MATCH(B1215,Assumptions!$A$8:$A$12,0)),IF(P1215="181-365d",INDEX(Assumptions!$G$8:$G$12,MATCH(B1215,Assumptions!$A$8:$A$12,0)),INDEX(Assumptions!$H$8:$H$12,MATCH(B1215,Assumptions!$A$8:$A$12,0)))))</f>
        <v>0.8</v>
      </c>
      <c r="R1215" s="14">
        <f t="shared" ca="1" si="131"/>
        <v>848303.50400000019</v>
      </c>
      <c r="S1215" s="14">
        <f t="shared" ca="1" si="132"/>
        <v>212075.87599999993</v>
      </c>
      <c r="T1215" s="11" t="s">
        <v>25</v>
      </c>
      <c r="U1215" s="18" t="s">
        <v>36</v>
      </c>
    </row>
    <row r="1216" spans="1:21" ht="15" customHeight="1" x14ac:dyDescent="0.15">
      <c r="A1216" s="10" t="s">
        <v>1264</v>
      </c>
      <c r="B1216" s="11" t="s">
        <v>22</v>
      </c>
      <c r="C1216" s="11" t="s">
        <v>81</v>
      </c>
      <c r="D1216" s="12">
        <v>46052</v>
      </c>
      <c r="E1216" s="11">
        <v>1203</v>
      </c>
      <c r="F1216" s="11" t="s">
        <v>24</v>
      </c>
      <c r="G1216" s="13">
        <v>29675.41</v>
      </c>
      <c r="H1216" s="14">
        <f t="shared" si="126"/>
        <v>35699518.229999997</v>
      </c>
      <c r="I1216" s="14">
        <f>IF(F1216="GHS",H1216,H1216*Assumptions!$B$4)</f>
        <v>385554796.884</v>
      </c>
      <c r="J1216" s="15" t="str">
        <f>INDEX(Assumptions!$B$8:$B$12,MATCH(B1216,Assumptions!$A$8:$A$12,0))</f>
        <v>FIFO</v>
      </c>
      <c r="K1216" s="16">
        <f>G1216/(1-INDEX(Assumptions!$D$8:$D$12,MATCH(B1216,Assumptions!$A$8:$A$12,0)))</f>
        <v>36189.524390243896</v>
      </c>
      <c r="L1216" s="16">
        <f t="shared" si="127"/>
        <v>890.26229999999998</v>
      </c>
      <c r="M1216" s="16">
        <f t="shared" si="128"/>
        <v>1809.4762195121948</v>
      </c>
      <c r="N1216" s="14">
        <f>E1216*(K1216-L1216-M1216)*IF(F1216="GHS",1,Assumptions!$B$4)</f>
        <v>435112693.94689459</v>
      </c>
      <c r="O1216" s="15">
        <f t="shared" ca="1" si="129"/>
        <v>234</v>
      </c>
      <c r="P1216" s="15" t="str">
        <f t="shared" ca="1" si="130"/>
        <v>181-365d</v>
      </c>
      <c r="Q1216" s="17">
        <f ca="1">IF(P1216="0-90d",0,IF(P1216="91-180d",INDEX(Assumptions!$F$8:$F$12,MATCH(B1216,Assumptions!$A$8:$A$12,0)),IF(P1216="181-365d",INDEX(Assumptions!$G$8:$G$12,MATCH(B1216,Assumptions!$A$8:$A$12,0)),INDEX(Assumptions!$H$8:$H$12,MATCH(B1216,Assumptions!$A$8:$A$12,0)))))</f>
        <v>0.15</v>
      </c>
      <c r="R1216" s="14">
        <f t="shared" ca="1" si="131"/>
        <v>57833219.532600001</v>
      </c>
      <c r="S1216" s="14">
        <f t="shared" si="132"/>
        <v>0</v>
      </c>
      <c r="T1216" s="11" t="s">
        <v>39</v>
      </c>
      <c r="U1216" s="18" t="s">
        <v>36</v>
      </c>
    </row>
    <row r="1217" spans="1:21" ht="15" customHeight="1" x14ac:dyDescent="0.15">
      <c r="A1217" s="10" t="s">
        <v>1265</v>
      </c>
      <c r="B1217" s="11" t="s">
        <v>41</v>
      </c>
      <c r="C1217" s="11" t="s">
        <v>44</v>
      </c>
      <c r="D1217" s="12">
        <v>45759</v>
      </c>
      <c r="E1217" s="11">
        <v>2701</v>
      </c>
      <c r="F1217" s="11" t="s">
        <v>33</v>
      </c>
      <c r="G1217" s="13">
        <v>304.87</v>
      </c>
      <c r="H1217" s="14">
        <f t="shared" si="126"/>
        <v>823453.87</v>
      </c>
      <c r="I1217" s="14">
        <f>IF(F1217="GHS",H1217,H1217*Assumptions!$B$4)</f>
        <v>823453.87</v>
      </c>
      <c r="J1217" s="15" t="str">
        <f>INDEX(Assumptions!$B$8:$B$12,MATCH(B1217,Assumptions!$A$8:$A$12,0))</f>
        <v>Weighted Average</v>
      </c>
      <c r="K1217" s="16">
        <f>G1217/(1-INDEX(Assumptions!$D$8:$D$12,MATCH(B1217,Assumptions!$A$8:$A$12,0)))</f>
        <v>469.03076923076924</v>
      </c>
      <c r="L1217" s="16">
        <f t="shared" si="127"/>
        <v>9.1461000000000006</v>
      </c>
      <c r="M1217" s="16">
        <f t="shared" si="128"/>
        <v>23.451538461538462</v>
      </c>
      <c r="N1217" s="14">
        <f>E1217*(K1217-L1217-M1217)*IF(F1217="GHS",1,Assumptions!$B$4)</f>
        <v>1178805.8862076923</v>
      </c>
      <c r="O1217" s="15">
        <f t="shared" ca="1" si="129"/>
        <v>527</v>
      </c>
      <c r="P1217" s="15" t="str">
        <f t="shared" ca="1" si="130"/>
        <v>365d+</v>
      </c>
      <c r="Q1217" s="17">
        <f ca="1">IF(P1217="0-90d",0,IF(P1217="91-180d",INDEX(Assumptions!$F$8:$F$12,MATCH(B1217,Assumptions!$A$8:$A$12,0)),IF(P1217="181-365d",INDEX(Assumptions!$G$8:$G$12,MATCH(B1217,Assumptions!$A$8:$A$12,0)),INDEX(Assumptions!$H$8:$H$12,MATCH(B1217,Assumptions!$A$8:$A$12,0)))))</f>
        <v>0.8</v>
      </c>
      <c r="R1217" s="14">
        <f t="shared" ca="1" si="131"/>
        <v>658763.09600000002</v>
      </c>
      <c r="S1217" s="14">
        <f t="shared" ca="1" si="132"/>
        <v>164690.77399999998</v>
      </c>
      <c r="T1217" s="11" t="s">
        <v>25</v>
      </c>
      <c r="U1217" s="18" t="s">
        <v>26</v>
      </c>
    </row>
    <row r="1218" spans="1:21" ht="15" customHeight="1" x14ac:dyDescent="0.15">
      <c r="A1218" s="10" t="s">
        <v>1266</v>
      </c>
      <c r="B1218" s="11" t="s">
        <v>41</v>
      </c>
      <c r="C1218" s="11" t="s">
        <v>42</v>
      </c>
      <c r="D1218" s="12">
        <v>46150</v>
      </c>
      <c r="E1218" s="11">
        <v>3043</v>
      </c>
      <c r="F1218" s="11" t="s">
        <v>33</v>
      </c>
      <c r="G1218" s="13">
        <v>562.03</v>
      </c>
      <c r="H1218" s="14">
        <f t="shared" ref="H1218:H1281" si="133">E1218*G1218</f>
        <v>1710257.2899999998</v>
      </c>
      <c r="I1218" s="14">
        <f>IF(F1218="GHS",H1218,H1218*Assumptions!$B$4)</f>
        <v>1710257.2899999998</v>
      </c>
      <c r="J1218" s="15" t="str">
        <f>INDEX(Assumptions!$B$8:$B$12,MATCH(B1218,Assumptions!$A$8:$A$12,0))</f>
        <v>Weighted Average</v>
      </c>
      <c r="K1218" s="16">
        <f>G1218/(1-INDEX(Assumptions!$D$8:$D$12,MATCH(B1218,Assumptions!$A$8:$A$12,0)))</f>
        <v>864.66153846153838</v>
      </c>
      <c r="L1218" s="16">
        <f t="shared" ref="L1218:L1281" si="134">G1218*0.03</f>
        <v>16.860899999999997</v>
      </c>
      <c r="M1218" s="16">
        <f t="shared" ref="M1218:M1281" si="135">K1218*0.05</f>
        <v>43.233076923076922</v>
      </c>
      <c r="N1218" s="14">
        <f>E1218*(K1218-L1218-M1218)*IF(F1218="GHS",1,Assumptions!$B$4)</f>
        <v>2448299.089761538</v>
      </c>
      <c r="O1218" s="15">
        <f t="shared" ref="O1218:O1281" ca="1" si="136">TODAY()-D1218</f>
        <v>136</v>
      </c>
      <c r="P1218" s="15" t="str">
        <f t="shared" ref="P1218:P1281" ca="1" si="137">IF(O1218&lt;=90,"0-90d",IF(O1218&lt;=180,"91-180d",IF(O1218&lt;=365,"181-365d","365d+")))</f>
        <v>91-180d</v>
      </c>
      <c r="Q1218" s="17">
        <f ca="1">IF(P1218="0-90d",0,IF(P1218="91-180d",INDEX(Assumptions!$F$8:$F$12,MATCH(B1218,Assumptions!$A$8:$A$12,0)),IF(P1218="181-365d",INDEX(Assumptions!$G$8:$G$12,MATCH(B1218,Assumptions!$A$8:$A$12,0)),INDEX(Assumptions!$H$8:$H$12,MATCH(B1218,Assumptions!$A$8:$A$12,0)))))</f>
        <v>0.1</v>
      </c>
      <c r="R1218" s="14">
        <f t="shared" ref="R1218:R1281" ca="1" si="138">I1218*Q1218</f>
        <v>171025.72899999999</v>
      </c>
      <c r="S1218" s="14">
        <f t="shared" ref="S1218:S1281" ca="1" si="139">IF(T1218="Held on Consignment (Not Owned)",0,MIN(I1218-R1218,N1218))</f>
        <v>1539231.5609999998</v>
      </c>
      <c r="T1218" s="11" t="s">
        <v>25</v>
      </c>
      <c r="U1218" s="18" t="s">
        <v>26</v>
      </c>
    </row>
    <row r="1219" spans="1:21" ht="15" customHeight="1" x14ac:dyDescent="0.15">
      <c r="A1219" s="10" t="s">
        <v>1267</v>
      </c>
      <c r="B1219" s="11" t="s">
        <v>41</v>
      </c>
      <c r="C1219" s="11" t="s">
        <v>115</v>
      </c>
      <c r="D1219" s="12">
        <v>46111</v>
      </c>
      <c r="E1219" s="11">
        <v>2656</v>
      </c>
      <c r="F1219" s="11" t="s">
        <v>33</v>
      </c>
      <c r="G1219" s="13">
        <v>422.64</v>
      </c>
      <c r="H1219" s="14">
        <f t="shared" si="133"/>
        <v>1122531.8399999999</v>
      </c>
      <c r="I1219" s="14">
        <f>IF(F1219="GHS",H1219,H1219*Assumptions!$B$4)</f>
        <v>1122531.8399999999</v>
      </c>
      <c r="J1219" s="15" t="str">
        <f>INDEX(Assumptions!$B$8:$B$12,MATCH(B1219,Assumptions!$A$8:$A$12,0))</f>
        <v>Weighted Average</v>
      </c>
      <c r="K1219" s="16">
        <f>G1219/(1-INDEX(Assumptions!$D$8:$D$12,MATCH(B1219,Assumptions!$A$8:$A$12,0)))</f>
        <v>650.21538461538455</v>
      </c>
      <c r="L1219" s="16">
        <f t="shared" si="134"/>
        <v>12.6792</v>
      </c>
      <c r="M1219" s="16">
        <f t="shared" si="135"/>
        <v>32.510769230769228</v>
      </c>
      <c r="N1219" s="14">
        <f>E1219*(K1219-L1219-M1219)*IF(F1219="GHS",1,Assumptions!$B$4)</f>
        <v>1606947.5032615382</v>
      </c>
      <c r="O1219" s="15">
        <f t="shared" ca="1" si="136"/>
        <v>175</v>
      </c>
      <c r="P1219" s="15" t="str">
        <f t="shared" ca="1" si="137"/>
        <v>91-180d</v>
      </c>
      <c r="Q1219" s="17">
        <f ca="1">IF(P1219="0-90d",0,IF(P1219="91-180d",INDEX(Assumptions!$F$8:$F$12,MATCH(B1219,Assumptions!$A$8:$A$12,0)),IF(P1219="181-365d",INDEX(Assumptions!$G$8:$G$12,MATCH(B1219,Assumptions!$A$8:$A$12,0)),INDEX(Assumptions!$H$8:$H$12,MATCH(B1219,Assumptions!$A$8:$A$12,0)))))</f>
        <v>0.1</v>
      </c>
      <c r="R1219" s="14">
        <f t="shared" ca="1" si="138"/>
        <v>112253.18399999999</v>
      </c>
      <c r="S1219" s="14">
        <f t="shared" ca="1" si="139"/>
        <v>1010278.6559999998</v>
      </c>
      <c r="T1219" s="11" t="s">
        <v>25</v>
      </c>
      <c r="U1219" s="18" t="s">
        <v>36</v>
      </c>
    </row>
    <row r="1220" spans="1:21" ht="15" customHeight="1" x14ac:dyDescent="0.15">
      <c r="A1220" s="10" t="s">
        <v>1268</v>
      </c>
      <c r="B1220" s="11" t="s">
        <v>41</v>
      </c>
      <c r="C1220" s="11" t="s">
        <v>115</v>
      </c>
      <c r="D1220" s="12">
        <v>45872</v>
      </c>
      <c r="E1220" s="11">
        <v>2936</v>
      </c>
      <c r="F1220" s="11" t="s">
        <v>33</v>
      </c>
      <c r="G1220" s="13">
        <v>139.44</v>
      </c>
      <c r="H1220" s="14">
        <f t="shared" si="133"/>
        <v>409395.83999999997</v>
      </c>
      <c r="I1220" s="14">
        <f>IF(F1220="GHS",H1220,H1220*Assumptions!$B$4)</f>
        <v>409395.83999999997</v>
      </c>
      <c r="J1220" s="15" t="str">
        <f>INDEX(Assumptions!$B$8:$B$12,MATCH(B1220,Assumptions!$A$8:$A$12,0))</f>
        <v>Weighted Average</v>
      </c>
      <c r="K1220" s="16">
        <f>G1220/(1-INDEX(Assumptions!$D$8:$D$12,MATCH(B1220,Assumptions!$A$8:$A$12,0)))</f>
        <v>214.5230769230769</v>
      </c>
      <c r="L1220" s="16">
        <f t="shared" si="134"/>
        <v>4.1831999999999994</v>
      </c>
      <c r="M1220" s="16">
        <f t="shared" si="135"/>
        <v>10.726153846153846</v>
      </c>
      <c r="N1220" s="14">
        <f>E1220*(K1220-L1220-M1220)*IF(F1220="GHS",1,Assumptions!$B$4)</f>
        <v>586065.89095384616</v>
      </c>
      <c r="O1220" s="15">
        <f t="shared" ca="1" si="136"/>
        <v>414</v>
      </c>
      <c r="P1220" s="15" t="str">
        <f t="shared" ca="1" si="137"/>
        <v>365d+</v>
      </c>
      <c r="Q1220" s="17">
        <f ca="1">IF(P1220="0-90d",0,IF(P1220="91-180d",INDEX(Assumptions!$F$8:$F$12,MATCH(B1220,Assumptions!$A$8:$A$12,0)),IF(P1220="181-365d",INDEX(Assumptions!$G$8:$G$12,MATCH(B1220,Assumptions!$A$8:$A$12,0)),INDEX(Assumptions!$H$8:$H$12,MATCH(B1220,Assumptions!$A$8:$A$12,0)))))</f>
        <v>0.8</v>
      </c>
      <c r="R1220" s="14">
        <f t="shared" ca="1" si="138"/>
        <v>327516.67200000002</v>
      </c>
      <c r="S1220" s="14">
        <f t="shared" ca="1" si="139"/>
        <v>81879.167999999947</v>
      </c>
      <c r="T1220" s="11" t="s">
        <v>25</v>
      </c>
      <c r="U1220" s="18" t="s">
        <v>26</v>
      </c>
    </row>
    <row r="1221" spans="1:21" ht="15" customHeight="1" x14ac:dyDescent="0.15">
      <c r="A1221" s="10" t="s">
        <v>1269</v>
      </c>
      <c r="B1221" s="11" t="s">
        <v>31</v>
      </c>
      <c r="C1221" s="11" t="s">
        <v>63</v>
      </c>
      <c r="D1221" s="12">
        <v>46193</v>
      </c>
      <c r="E1221" s="11">
        <v>123</v>
      </c>
      <c r="F1221" s="11" t="s">
        <v>33</v>
      </c>
      <c r="G1221" s="13">
        <v>1356.48</v>
      </c>
      <c r="H1221" s="14">
        <f t="shared" si="133"/>
        <v>166847.04000000001</v>
      </c>
      <c r="I1221" s="14">
        <f>IF(F1221="GHS",H1221,H1221*Assumptions!$B$4)</f>
        <v>166847.04000000001</v>
      </c>
      <c r="J1221" s="15" t="str">
        <f>INDEX(Assumptions!$B$8:$B$12,MATCH(B1221,Assumptions!$A$8:$A$12,0))</f>
        <v>Weighted Average</v>
      </c>
      <c r="K1221" s="16">
        <f>G1221/(1-INDEX(Assumptions!$D$8:$D$12,MATCH(B1221,Assumptions!$A$8:$A$12,0)))</f>
        <v>1884</v>
      </c>
      <c r="L1221" s="16">
        <f t="shared" si="134"/>
        <v>40.694400000000002</v>
      </c>
      <c r="M1221" s="16">
        <f t="shared" si="135"/>
        <v>94.2</v>
      </c>
      <c r="N1221" s="14">
        <f>E1221*(K1221-L1221-M1221)*IF(F1221="GHS",1,Assumptions!$B$4)</f>
        <v>215139.98879999999</v>
      </c>
      <c r="O1221" s="15">
        <f t="shared" ca="1" si="136"/>
        <v>93</v>
      </c>
      <c r="P1221" s="15" t="str">
        <f t="shared" ca="1" si="137"/>
        <v>91-180d</v>
      </c>
      <c r="Q1221" s="17">
        <f ca="1">IF(P1221="0-90d",0,IF(P1221="91-180d",INDEX(Assumptions!$F$8:$F$12,MATCH(B1221,Assumptions!$A$8:$A$12,0)),IF(P1221="181-365d",INDEX(Assumptions!$G$8:$G$12,MATCH(B1221,Assumptions!$A$8:$A$12,0)),INDEX(Assumptions!$H$8:$H$12,MATCH(B1221,Assumptions!$A$8:$A$12,0)))))</f>
        <v>0.05</v>
      </c>
      <c r="R1221" s="14">
        <f t="shared" ca="1" si="138"/>
        <v>8342.3520000000008</v>
      </c>
      <c r="S1221" s="14">
        <f t="shared" ca="1" si="139"/>
        <v>158504.68799999999</v>
      </c>
      <c r="T1221" s="11" t="s">
        <v>25</v>
      </c>
      <c r="U1221" s="18" t="s">
        <v>36</v>
      </c>
    </row>
    <row r="1222" spans="1:21" ht="15" customHeight="1" x14ac:dyDescent="0.15">
      <c r="A1222" s="10" t="s">
        <v>1270</v>
      </c>
      <c r="B1222" s="11" t="s">
        <v>31</v>
      </c>
      <c r="C1222" s="11" t="s">
        <v>63</v>
      </c>
      <c r="D1222" s="12">
        <v>45788</v>
      </c>
      <c r="E1222" s="11">
        <v>4529</v>
      </c>
      <c r="F1222" s="11" t="s">
        <v>33</v>
      </c>
      <c r="G1222" s="13">
        <v>2761.26</v>
      </c>
      <c r="H1222" s="14">
        <f t="shared" si="133"/>
        <v>12505746.540000001</v>
      </c>
      <c r="I1222" s="14">
        <f>IF(F1222="GHS",H1222,H1222*Assumptions!$B$4)</f>
        <v>12505746.540000001</v>
      </c>
      <c r="J1222" s="15" t="str">
        <f>INDEX(Assumptions!$B$8:$B$12,MATCH(B1222,Assumptions!$A$8:$A$12,0))</f>
        <v>Weighted Average</v>
      </c>
      <c r="K1222" s="16">
        <f>G1222/(1-INDEX(Assumptions!$D$8:$D$12,MATCH(B1222,Assumptions!$A$8:$A$12,0)))</f>
        <v>3835.0833333333339</v>
      </c>
      <c r="L1222" s="16">
        <f t="shared" si="134"/>
        <v>82.837800000000001</v>
      </c>
      <c r="M1222" s="16">
        <f t="shared" si="135"/>
        <v>191.75416666666672</v>
      </c>
      <c r="N1222" s="14">
        <f>E1222*(K1222-L1222-M1222)*IF(F1222="GHS",1,Assumptions!$B$4)</f>
        <v>16125465.399633337</v>
      </c>
      <c r="O1222" s="15">
        <f t="shared" ca="1" si="136"/>
        <v>498</v>
      </c>
      <c r="P1222" s="15" t="str">
        <f t="shared" ca="1" si="137"/>
        <v>365d+</v>
      </c>
      <c r="Q1222" s="17">
        <f ca="1">IF(P1222="0-90d",0,IF(P1222="91-180d",INDEX(Assumptions!$F$8:$F$12,MATCH(B1222,Assumptions!$A$8:$A$12,0)),IF(P1222="181-365d",INDEX(Assumptions!$G$8:$G$12,MATCH(B1222,Assumptions!$A$8:$A$12,0)),INDEX(Assumptions!$H$8:$H$12,MATCH(B1222,Assumptions!$A$8:$A$12,0)))))</f>
        <v>0.6</v>
      </c>
      <c r="R1222" s="14">
        <f t="shared" ca="1" si="138"/>
        <v>7503447.9240000006</v>
      </c>
      <c r="S1222" s="14">
        <f t="shared" ca="1" si="139"/>
        <v>5002298.6160000004</v>
      </c>
      <c r="T1222" s="11" t="s">
        <v>25</v>
      </c>
      <c r="U1222" s="18" t="s">
        <v>26</v>
      </c>
    </row>
    <row r="1223" spans="1:21" ht="15" customHeight="1" x14ac:dyDescent="0.15">
      <c r="A1223" s="10" t="s">
        <v>1271</v>
      </c>
      <c r="B1223" s="11" t="s">
        <v>46</v>
      </c>
      <c r="C1223" s="11" t="s">
        <v>47</v>
      </c>
      <c r="D1223" s="12">
        <v>46125</v>
      </c>
      <c r="E1223" s="11">
        <v>4027</v>
      </c>
      <c r="F1223" s="11" t="s">
        <v>33</v>
      </c>
      <c r="G1223" s="13">
        <v>511600.27</v>
      </c>
      <c r="H1223" s="14">
        <f t="shared" si="133"/>
        <v>2060214287.29</v>
      </c>
      <c r="I1223" s="14">
        <f>IF(F1223="GHS",H1223,H1223*Assumptions!$B$4)</f>
        <v>2060214287.29</v>
      </c>
      <c r="J1223" s="15" t="str">
        <f>INDEX(Assumptions!$B$8:$B$12,MATCH(B1223,Assumptions!$A$8:$A$12,0))</f>
        <v>Specific Identification</v>
      </c>
      <c r="K1223" s="16">
        <f>G1223/(1-INDEX(Assumptions!$D$8:$D$12,MATCH(B1223,Assumptions!$A$8:$A$12,0)))</f>
        <v>655897.782051282</v>
      </c>
      <c r="L1223" s="16">
        <f t="shared" si="134"/>
        <v>15348.008099999999</v>
      </c>
      <c r="M1223" s="16">
        <f t="shared" si="135"/>
        <v>32794.889102564099</v>
      </c>
      <c r="N1223" s="14">
        <f>E1223*(K1223-L1223-M1223)*IF(F1223="GHS",1,Assumptions!$B$4)</f>
        <v>2447428921.2857871</v>
      </c>
      <c r="O1223" s="15">
        <f t="shared" ca="1" si="136"/>
        <v>161</v>
      </c>
      <c r="P1223" s="15" t="str">
        <f t="shared" ca="1" si="137"/>
        <v>91-180d</v>
      </c>
      <c r="Q1223" s="17">
        <f ca="1">IF(P1223="0-90d",0,IF(P1223="91-180d",INDEX(Assumptions!$F$8:$F$12,MATCH(B1223,Assumptions!$A$8:$A$12,0)),IF(P1223="181-365d",INDEX(Assumptions!$G$8:$G$12,MATCH(B1223,Assumptions!$A$8:$A$12,0)),INDEX(Assumptions!$H$8:$H$12,MATCH(B1223,Assumptions!$A$8:$A$12,0)))))</f>
        <v>0</v>
      </c>
      <c r="R1223" s="14">
        <f t="shared" ca="1" si="138"/>
        <v>0</v>
      </c>
      <c r="S1223" s="14">
        <f t="shared" ca="1" si="139"/>
        <v>2060214287.29</v>
      </c>
      <c r="T1223" s="11" t="s">
        <v>25</v>
      </c>
      <c r="U1223" s="18" t="s">
        <v>36</v>
      </c>
    </row>
    <row r="1224" spans="1:21" ht="15" customHeight="1" x14ac:dyDescent="0.15">
      <c r="A1224" s="10" t="s">
        <v>1272</v>
      </c>
      <c r="B1224" s="11" t="s">
        <v>28</v>
      </c>
      <c r="C1224" s="11" t="s">
        <v>38</v>
      </c>
      <c r="D1224" s="12">
        <v>46014</v>
      </c>
      <c r="E1224" s="11">
        <v>2297</v>
      </c>
      <c r="F1224" s="11" t="s">
        <v>24</v>
      </c>
      <c r="G1224" s="13">
        <v>11200.27</v>
      </c>
      <c r="H1224" s="14">
        <f t="shared" si="133"/>
        <v>25727020.190000001</v>
      </c>
      <c r="I1224" s="14">
        <f>IF(F1224="GHS",H1224,H1224*Assumptions!$B$4)</f>
        <v>277851818.05200005</v>
      </c>
      <c r="J1224" s="15" t="str">
        <f>INDEX(Assumptions!$B$8:$B$12,MATCH(B1224,Assumptions!$A$8:$A$12,0))</f>
        <v>Fair Value Less Costs to Sell</v>
      </c>
      <c r="K1224" s="16">
        <f>G1224/(1-INDEX(Assumptions!$D$8:$D$12,MATCH(B1224,Assumptions!$A$8:$A$12,0)))</f>
        <v>12727.579545454546</v>
      </c>
      <c r="L1224" s="16">
        <f t="shared" si="134"/>
        <v>336.00810000000001</v>
      </c>
      <c r="M1224" s="16">
        <f t="shared" si="135"/>
        <v>636.3789772727273</v>
      </c>
      <c r="N1224" s="14">
        <f>E1224*(K1224-L1224-M1224)*IF(F1224="GHS",1,Assumptions!$B$4)</f>
        <v>291618112.67366731</v>
      </c>
      <c r="O1224" s="15">
        <f t="shared" ca="1" si="136"/>
        <v>272</v>
      </c>
      <c r="P1224" s="15" t="str">
        <f t="shared" ca="1" si="137"/>
        <v>181-365d</v>
      </c>
      <c r="Q1224" s="17">
        <f ca="1">IF(P1224="0-90d",0,IF(P1224="91-180d",INDEX(Assumptions!$F$8:$F$12,MATCH(B1224,Assumptions!$A$8:$A$12,0)),IF(P1224="181-365d",INDEX(Assumptions!$G$8:$G$12,MATCH(B1224,Assumptions!$A$8:$A$12,0)),INDEX(Assumptions!$H$8:$H$12,MATCH(B1224,Assumptions!$A$8:$A$12,0)))))</f>
        <v>0.1</v>
      </c>
      <c r="R1224" s="14">
        <f t="shared" ca="1" si="138"/>
        <v>27785181.805200007</v>
      </c>
      <c r="S1224" s="14">
        <f t="shared" ca="1" si="139"/>
        <v>250066636.24680004</v>
      </c>
      <c r="T1224" s="11" t="s">
        <v>25</v>
      </c>
      <c r="U1224" s="18" t="s">
        <v>26</v>
      </c>
    </row>
    <row r="1225" spans="1:21" ht="15" customHeight="1" x14ac:dyDescent="0.15">
      <c r="A1225" s="10" t="s">
        <v>1273</v>
      </c>
      <c r="B1225" s="11" t="s">
        <v>31</v>
      </c>
      <c r="C1225" s="11" t="s">
        <v>63</v>
      </c>
      <c r="D1225" s="12">
        <v>46050</v>
      </c>
      <c r="E1225" s="11">
        <v>1113</v>
      </c>
      <c r="F1225" s="11" t="s">
        <v>33</v>
      </c>
      <c r="G1225" s="13">
        <v>3622.44</v>
      </c>
      <c r="H1225" s="14">
        <f t="shared" si="133"/>
        <v>4031775.72</v>
      </c>
      <c r="I1225" s="14">
        <f>IF(F1225="GHS",H1225,H1225*Assumptions!$B$4)</f>
        <v>4031775.72</v>
      </c>
      <c r="J1225" s="15" t="str">
        <f>INDEX(Assumptions!$B$8:$B$12,MATCH(B1225,Assumptions!$A$8:$A$12,0))</f>
        <v>Weighted Average</v>
      </c>
      <c r="K1225" s="16">
        <f>G1225/(1-INDEX(Assumptions!$D$8:$D$12,MATCH(B1225,Assumptions!$A$8:$A$12,0)))</f>
        <v>5031.166666666667</v>
      </c>
      <c r="L1225" s="16">
        <f t="shared" si="134"/>
        <v>108.67319999999999</v>
      </c>
      <c r="M1225" s="16">
        <f t="shared" si="135"/>
        <v>251.55833333333337</v>
      </c>
      <c r="N1225" s="14">
        <f>E1225*(K1225-L1225-M1225)*IF(F1225="GHS",1,Assumptions!$B$4)</f>
        <v>5198750.8033999996</v>
      </c>
      <c r="O1225" s="15">
        <f t="shared" ca="1" si="136"/>
        <v>236</v>
      </c>
      <c r="P1225" s="15" t="str">
        <f t="shared" ca="1" si="137"/>
        <v>181-365d</v>
      </c>
      <c r="Q1225" s="17">
        <f ca="1">IF(P1225="0-90d",0,IF(P1225="91-180d",INDEX(Assumptions!$F$8:$F$12,MATCH(B1225,Assumptions!$A$8:$A$12,0)),IF(P1225="181-365d",INDEX(Assumptions!$G$8:$G$12,MATCH(B1225,Assumptions!$A$8:$A$12,0)),INDEX(Assumptions!$H$8:$H$12,MATCH(B1225,Assumptions!$A$8:$A$12,0)))))</f>
        <v>0.2</v>
      </c>
      <c r="R1225" s="14">
        <f t="shared" ca="1" si="138"/>
        <v>806355.14400000009</v>
      </c>
      <c r="S1225" s="14">
        <f t="shared" ca="1" si="139"/>
        <v>3225420.5760000004</v>
      </c>
      <c r="T1225" s="11" t="s">
        <v>25</v>
      </c>
      <c r="U1225" s="18" t="s">
        <v>36</v>
      </c>
    </row>
    <row r="1226" spans="1:21" ht="15" customHeight="1" x14ac:dyDescent="0.15">
      <c r="A1226" s="10" t="s">
        <v>1274</v>
      </c>
      <c r="B1226" s="11" t="s">
        <v>31</v>
      </c>
      <c r="C1226" s="11" t="s">
        <v>32</v>
      </c>
      <c r="D1226" s="12">
        <v>45879</v>
      </c>
      <c r="E1226" s="11">
        <v>3325</v>
      </c>
      <c r="F1226" s="11" t="s">
        <v>33</v>
      </c>
      <c r="G1226" s="13">
        <v>3342</v>
      </c>
      <c r="H1226" s="14">
        <f t="shared" si="133"/>
        <v>11112150</v>
      </c>
      <c r="I1226" s="14">
        <f>IF(F1226="GHS",H1226,H1226*Assumptions!$B$4)</f>
        <v>11112150</v>
      </c>
      <c r="J1226" s="15" t="str">
        <f>INDEX(Assumptions!$B$8:$B$12,MATCH(B1226,Assumptions!$A$8:$A$12,0))</f>
        <v>Weighted Average</v>
      </c>
      <c r="K1226" s="16">
        <f>G1226/(1-INDEX(Assumptions!$D$8:$D$12,MATCH(B1226,Assumptions!$A$8:$A$12,0)))</f>
        <v>4641.666666666667</v>
      </c>
      <c r="L1226" s="16">
        <f t="shared" si="134"/>
        <v>100.25999999999999</v>
      </c>
      <c r="M1226" s="16">
        <f t="shared" si="135"/>
        <v>232.08333333333337</v>
      </c>
      <c r="N1226" s="14">
        <f>E1226*(K1226-L1226-M1226)*IF(F1226="GHS",1,Assumptions!$B$4)</f>
        <v>14328500.083333334</v>
      </c>
      <c r="O1226" s="15">
        <f t="shared" ca="1" si="136"/>
        <v>407</v>
      </c>
      <c r="P1226" s="15" t="str">
        <f t="shared" ca="1" si="137"/>
        <v>365d+</v>
      </c>
      <c r="Q1226" s="17">
        <f ca="1">IF(P1226="0-90d",0,IF(P1226="91-180d",INDEX(Assumptions!$F$8:$F$12,MATCH(B1226,Assumptions!$A$8:$A$12,0)),IF(P1226="181-365d",INDEX(Assumptions!$G$8:$G$12,MATCH(B1226,Assumptions!$A$8:$A$12,0)),INDEX(Assumptions!$H$8:$H$12,MATCH(B1226,Assumptions!$A$8:$A$12,0)))))</f>
        <v>0.6</v>
      </c>
      <c r="R1226" s="14">
        <f t="shared" ca="1" si="138"/>
        <v>6667290</v>
      </c>
      <c r="S1226" s="14">
        <f t="shared" ca="1" si="139"/>
        <v>4444860</v>
      </c>
      <c r="T1226" s="11" t="s">
        <v>25</v>
      </c>
      <c r="U1226" s="18" t="s">
        <v>26</v>
      </c>
    </row>
    <row r="1227" spans="1:21" ht="15" customHeight="1" x14ac:dyDescent="0.15">
      <c r="A1227" s="10" t="s">
        <v>1275</v>
      </c>
      <c r="B1227" s="11" t="s">
        <v>28</v>
      </c>
      <c r="C1227" s="11" t="s">
        <v>55</v>
      </c>
      <c r="D1227" s="12">
        <v>45824</v>
      </c>
      <c r="E1227" s="11">
        <v>1447</v>
      </c>
      <c r="F1227" s="11" t="s">
        <v>24</v>
      </c>
      <c r="G1227" s="13">
        <v>4154.6000000000004</v>
      </c>
      <c r="H1227" s="14">
        <f t="shared" si="133"/>
        <v>6011706.2000000002</v>
      </c>
      <c r="I1227" s="14">
        <f>IF(F1227="GHS",H1227,H1227*Assumptions!$B$4)</f>
        <v>64926426.960000008</v>
      </c>
      <c r="J1227" s="15" t="str">
        <f>INDEX(Assumptions!$B$8:$B$12,MATCH(B1227,Assumptions!$A$8:$A$12,0))</f>
        <v>Fair Value Less Costs to Sell</v>
      </c>
      <c r="K1227" s="16">
        <f>G1227/(1-INDEX(Assumptions!$D$8:$D$12,MATCH(B1227,Assumptions!$A$8:$A$12,0)))</f>
        <v>4721.136363636364</v>
      </c>
      <c r="L1227" s="16">
        <f t="shared" si="134"/>
        <v>124.63800000000001</v>
      </c>
      <c r="M1227" s="16">
        <f t="shared" si="135"/>
        <v>236.05681818181822</v>
      </c>
      <c r="N1227" s="14">
        <f>E1227*(K1227-L1227-M1227)*IF(F1227="GHS",1,Assumptions!$B$4)</f>
        <v>68143236.295745462</v>
      </c>
      <c r="O1227" s="15">
        <f t="shared" ca="1" si="136"/>
        <v>462</v>
      </c>
      <c r="P1227" s="15" t="str">
        <f t="shared" ca="1" si="137"/>
        <v>365d+</v>
      </c>
      <c r="Q1227" s="17">
        <f ca="1">IF(P1227="0-90d",0,IF(P1227="91-180d",INDEX(Assumptions!$F$8:$F$12,MATCH(B1227,Assumptions!$A$8:$A$12,0)),IF(P1227="181-365d",INDEX(Assumptions!$G$8:$G$12,MATCH(B1227,Assumptions!$A$8:$A$12,0)),INDEX(Assumptions!$H$8:$H$12,MATCH(B1227,Assumptions!$A$8:$A$12,0)))))</f>
        <v>0.4</v>
      </c>
      <c r="R1227" s="14">
        <f t="shared" ca="1" si="138"/>
        <v>25970570.784000006</v>
      </c>
      <c r="S1227" s="14">
        <f t="shared" ca="1" si="139"/>
        <v>38955856.175999999</v>
      </c>
      <c r="T1227" s="11" t="s">
        <v>25</v>
      </c>
      <c r="U1227" s="18" t="s">
        <v>36</v>
      </c>
    </row>
    <row r="1228" spans="1:21" ht="15" customHeight="1" x14ac:dyDescent="0.15">
      <c r="A1228" s="10" t="s">
        <v>1276</v>
      </c>
      <c r="B1228" s="11" t="s">
        <v>46</v>
      </c>
      <c r="C1228" s="11" t="s">
        <v>52</v>
      </c>
      <c r="D1228" s="12">
        <v>45758</v>
      </c>
      <c r="E1228" s="11">
        <v>4550</v>
      </c>
      <c r="F1228" s="11" t="s">
        <v>33</v>
      </c>
      <c r="G1228" s="13">
        <v>1088408.31</v>
      </c>
      <c r="H1228" s="14">
        <f t="shared" si="133"/>
        <v>4952257810.5</v>
      </c>
      <c r="I1228" s="14">
        <f>IF(F1228="GHS",H1228,H1228*Assumptions!$B$4)</f>
        <v>4952257810.5</v>
      </c>
      <c r="J1228" s="15" t="str">
        <f>INDEX(Assumptions!$B$8:$B$12,MATCH(B1228,Assumptions!$A$8:$A$12,0))</f>
        <v>Specific Identification</v>
      </c>
      <c r="K1228" s="16">
        <f>G1228/(1-INDEX(Assumptions!$D$8:$D$12,MATCH(B1228,Assumptions!$A$8:$A$12,0)))</f>
        <v>1395395.2692307692</v>
      </c>
      <c r="L1228" s="16">
        <f t="shared" si="134"/>
        <v>32652.249299999999</v>
      </c>
      <c r="M1228" s="16">
        <f t="shared" si="135"/>
        <v>69769.76346153846</v>
      </c>
      <c r="N1228" s="14">
        <f>E1228*(K1228-L1228-M1228)*IF(F1228="GHS",1,Assumptions!$B$4)</f>
        <v>5883028316.9350004</v>
      </c>
      <c r="O1228" s="15">
        <f t="shared" ca="1" si="136"/>
        <v>528</v>
      </c>
      <c r="P1228" s="15" t="str">
        <f t="shared" ca="1" si="137"/>
        <v>365d+</v>
      </c>
      <c r="Q1228" s="17">
        <f ca="1">IF(P1228="0-90d",0,IF(P1228="91-180d",INDEX(Assumptions!$F$8:$F$12,MATCH(B1228,Assumptions!$A$8:$A$12,0)),IF(P1228="181-365d",INDEX(Assumptions!$G$8:$G$12,MATCH(B1228,Assumptions!$A$8:$A$12,0)),INDEX(Assumptions!$H$8:$H$12,MATCH(B1228,Assumptions!$A$8:$A$12,0)))))</f>
        <v>0.15</v>
      </c>
      <c r="R1228" s="14">
        <f t="shared" ca="1" si="138"/>
        <v>742838671.57499993</v>
      </c>
      <c r="S1228" s="14">
        <f t="shared" ca="1" si="139"/>
        <v>4209419138.9250002</v>
      </c>
      <c r="T1228" s="11" t="s">
        <v>25</v>
      </c>
      <c r="U1228" s="18" t="s">
        <v>26</v>
      </c>
    </row>
    <row r="1229" spans="1:21" ht="15" customHeight="1" x14ac:dyDescent="0.15">
      <c r="A1229" s="10" t="s">
        <v>1277</v>
      </c>
      <c r="B1229" s="11" t="s">
        <v>28</v>
      </c>
      <c r="C1229" s="11" t="s">
        <v>55</v>
      </c>
      <c r="D1229" s="12">
        <v>46200</v>
      </c>
      <c r="E1229" s="11">
        <v>2005</v>
      </c>
      <c r="F1229" s="11" t="s">
        <v>24</v>
      </c>
      <c r="G1229" s="13">
        <v>12622.31</v>
      </c>
      <c r="H1229" s="14">
        <f t="shared" si="133"/>
        <v>25307731.550000001</v>
      </c>
      <c r="I1229" s="14">
        <f>IF(F1229="GHS",H1229,H1229*Assumptions!$B$4)</f>
        <v>273323500.74000001</v>
      </c>
      <c r="J1229" s="15" t="str">
        <f>INDEX(Assumptions!$B$8:$B$12,MATCH(B1229,Assumptions!$A$8:$A$12,0))</f>
        <v>Fair Value Less Costs to Sell</v>
      </c>
      <c r="K1229" s="16">
        <f>G1229/(1-INDEX(Assumptions!$D$8:$D$12,MATCH(B1229,Assumptions!$A$8:$A$12,0)))</f>
        <v>14343.53409090909</v>
      </c>
      <c r="L1229" s="16">
        <f t="shared" si="134"/>
        <v>378.66929999999996</v>
      </c>
      <c r="M1229" s="16">
        <f t="shared" si="135"/>
        <v>717.17670454545453</v>
      </c>
      <c r="N1229" s="14">
        <f>E1229*(K1229-L1229-M1229)*IF(F1229="GHS",1,Assumptions!$B$4)</f>
        <v>286865437.82211822</v>
      </c>
      <c r="O1229" s="15">
        <f t="shared" ca="1" si="136"/>
        <v>86</v>
      </c>
      <c r="P1229" s="15" t="str">
        <f t="shared" ca="1" si="137"/>
        <v>0-90d</v>
      </c>
      <c r="Q1229" s="17">
        <f ca="1">IF(P1229="0-90d",0,IF(P1229="91-180d",INDEX(Assumptions!$F$8:$F$12,MATCH(B1229,Assumptions!$A$8:$A$12,0)),IF(P1229="181-365d",INDEX(Assumptions!$G$8:$G$12,MATCH(B1229,Assumptions!$A$8:$A$12,0)),INDEX(Assumptions!$H$8:$H$12,MATCH(B1229,Assumptions!$A$8:$A$12,0)))))</f>
        <v>0</v>
      </c>
      <c r="R1229" s="14">
        <f t="shared" ca="1" si="138"/>
        <v>0</v>
      </c>
      <c r="S1229" s="14">
        <f t="shared" ca="1" si="139"/>
        <v>273323500.74000001</v>
      </c>
      <c r="T1229" s="11" t="s">
        <v>50</v>
      </c>
      <c r="U1229" s="18" t="s">
        <v>36</v>
      </c>
    </row>
    <row r="1230" spans="1:21" ht="15" customHeight="1" x14ac:dyDescent="0.15">
      <c r="A1230" s="10" t="s">
        <v>1278</v>
      </c>
      <c r="B1230" s="11" t="s">
        <v>31</v>
      </c>
      <c r="C1230" s="11" t="s">
        <v>32</v>
      </c>
      <c r="D1230" s="12">
        <v>45946</v>
      </c>
      <c r="E1230" s="11">
        <v>4898</v>
      </c>
      <c r="F1230" s="11" t="s">
        <v>33</v>
      </c>
      <c r="G1230" s="13">
        <v>5463.6</v>
      </c>
      <c r="H1230" s="14">
        <f t="shared" si="133"/>
        <v>26760712.800000001</v>
      </c>
      <c r="I1230" s="14">
        <f>IF(F1230="GHS",H1230,H1230*Assumptions!$B$4)</f>
        <v>26760712.800000001</v>
      </c>
      <c r="J1230" s="15" t="str">
        <f>INDEX(Assumptions!$B$8:$B$12,MATCH(B1230,Assumptions!$A$8:$A$12,0))</f>
        <v>Weighted Average</v>
      </c>
      <c r="K1230" s="16">
        <f>G1230/(1-INDEX(Assumptions!$D$8:$D$12,MATCH(B1230,Assumptions!$A$8:$A$12,0)))</f>
        <v>7588.3333333333339</v>
      </c>
      <c r="L1230" s="16">
        <f t="shared" si="134"/>
        <v>163.90800000000002</v>
      </c>
      <c r="M1230" s="16">
        <f t="shared" si="135"/>
        <v>379.41666666666674</v>
      </c>
      <c r="N1230" s="14">
        <f>E1230*(K1230-L1230-M1230)*IF(F1230="GHS",1,Assumptions!$B$4)</f>
        <v>34506452.449333332</v>
      </c>
      <c r="O1230" s="15">
        <f t="shared" ca="1" si="136"/>
        <v>340</v>
      </c>
      <c r="P1230" s="15" t="str">
        <f t="shared" ca="1" si="137"/>
        <v>181-365d</v>
      </c>
      <c r="Q1230" s="17">
        <f ca="1">IF(P1230="0-90d",0,IF(P1230="91-180d",INDEX(Assumptions!$F$8:$F$12,MATCH(B1230,Assumptions!$A$8:$A$12,0)),IF(P1230="181-365d",INDEX(Assumptions!$G$8:$G$12,MATCH(B1230,Assumptions!$A$8:$A$12,0)),INDEX(Assumptions!$H$8:$H$12,MATCH(B1230,Assumptions!$A$8:$A$12,0)))))</f>
        <v>0.2</v>
      </c>
      <c r="R1230" s="14">
        <f t="shared" ca="1" si="138"/>
        <v>5352142.5600000005</v>
      </c>
      <c r="S1230" s="14">
        <f t="shared" ca="1" si="139"/>
        <v>21408570.240000002</v>
      </c>
      <c r="T1230" s="11" t="s">
        <v>25</v>
      </c>
      <c r="U1230" s="18" t="s">
        <v>36</v>
      </c>
    </row>
    <row r="1231" spans="1:21" ht="15" customHeight="1" x14ac:dyDescent="0.15">
      <c r="A1231" s="10" t="s">
        <v>1279</v>
      </c>
      <c r="B1231" s="11" t="s">
        <v>28</v>
      </c>
      <c r="C1231" s="11" t="s">
        <v>38</v>
      </c>
      <c r="D1231" s="12">
        <v>46063</v>
      </c>
      <c r="E1231" s="11">
        <v>2306</v>
      </c>
      <c r="F1231" s="11" t="s">
        <v>24</v>
      </c>
      <c r="G1231" s="13">
        <v>5000.87</v>
      </c>
      <c r="H1231" s="14">
        <f t="shared" si="133"/>
        <v>11532006.220000001</v>
      </c>
      <c r="I1231" s="14">
        <f>IF(F1231="GHS",H1231,H1231*Assumptions!$B$4)</f>
        <v>124545667.17600001</v>
      </c>
      <c r="J1231" s="15" t="str">
        <f>INDEX(Assumptions!$B$8:$B$12,MATCH(B1231,Assumptions!$A$8:$A$12,0))</f>
        <v>Fair Value Less Costs to Sell</v>
      </c>
      <c r="K1231" s="16">
        <f>G1231/(1-INDEX(Assumptions!$D$8:$D$12,MATCH(B1231,Assumptions!$A$8:$A$12,0)))</f>
        <v>5682.806818181818</v>
      </c>
      <c r="L1231" s="16">
        <f t="shared" si="134"/>
        <v>150.02609999999999</v>
      </c>
      <c r="M1231" s="16">
        <f t="shared" si="135"/>
        <v>284.14034090909092</v>
      </c>
      <c r="N1231" s="14">
        <f>E1231*(K1231-L1231-M1231)*IF(F1231="GHS",1,Assumptions!$B$4)</f>
        <v>130716338.86790183</v>
      </c>
      <c r="O1231" s="15">
        <f t="shared" ca="1" si="136"/>
        <v>223</v>
      </c>
      <c r="P1231" s="15" t="str">
        <f t="shared" ca="1" si="137"/>
        <v>181-365d</v>
      </c>
      <c r="Q1231" s="17">
        <f ca="1">IF(P1231="0-90d",0,IF(P1231="91-180d",INDEX(Assumptions!$F$8:$F$12,MATCH(B1231,Assumptions!$A$8:$A$12,0)),IF(P1231="181-365d",INDEX(Assumptions!$G$8:$G$12,MATCH(B1231,Assumptions!$A$8:$A$12,0)),INDEX(Assumptions!$H$8:$H$12,MATCH(B1231,Assumptions!$A$8:$A$12,0)))))</f>
        <v>0.1</v>
      </c>
      <c r="R1231" s="14">
        <f t="shared" ca="1" si="138"/>
        <v>12454566.717600003</v>
      </c>
      <c r="S1231" s="14">
        <f t="shared" si="139"/>
        <v>0</v>
      </c>
      <c r="T1231" s="11" t="s">
        <v>39</v>
      </c>
      <c r="U1231" s="18" t="s">
        <v>36</v>
      </c>
    </row>
    <row r="1232" spans="1:21" ht="15" customHeight="1" x14ac:dyDescent="0.15">
      <c r="A1232" s="10" t="s">
        <v>1280</v>
      </c>
      <c r="B1232" s="11" t="s">
        <v>28</v>
      </c>
      <c r="C1232" s="11" t="s">
        <v>38</v>
      </c>
      <c r="D1232" s="12">
        <v>45855</v>
      </c>
      <c r="E1232" s="11">
        <v>2311</v>
      </c>
      <c r="F1232" s="11" t="s">
        <v>24</v>
      </c>
      <c r="G1232" s="13">
        <v>9316.94</v>
      </c>
      <c r="H1232" s="14">
        <f t="shared" si="133"/>
        <v>21531448.34</v>
      </c>
      <c r="I1232" s="14">
        <f>IF(F1232="GHS",H1232,H1232*Assumptions!$B$4)</f>
        <v>232539642.07200003</v>
      </c>
      <c r="J1232" s="15" t="str">
        <f>INDEX(Assumptions!$B$8:$B$12,MATCH(B1232,Assumptions!$A$8:$A$12,0))</f>
        <v>Fair Value Less Costs to Sell</v>
      </c>
      <c r="K1232" s="16">
        <f>G1232/(1-INDEX(Assumptions!$D$8:$D$12,MATCH(B1232,Assumptions!$A$8:$A$12,0)))</f>
        <v>10587.431818181818</v>
      </c>
      <c r="L1232" s="16">
        <f t="shared" si="134"/>
        <v>279.50819999999999</v>
      </c>
      <c r="M1232" s="16">
        <f t="shared" si="135"/>
        <v>529.37159090909097</v>
      </c>
      <c r="N1232" s="14">
        <f>E1232*(K1232-L1232-M1232)*IF(F1232="GHS",1,Assumptions!$B$4)</f>
        <v>244060924.33829457</v>
      </c>
      <c r="O1232" s="15">
        <f t="shared" ca="1" si="136"/>
        <v>431</v>
      </c>
      <c r="P1232" s="15" t="str">
        <f t="shared" ca="1" si="137"/>
        <v>365d+</v>
      </c>
      <c r="Q1232" s="17">
        <f ca="1">IF(P1232="0-90d",0,IF(P1232="91-180d",INDEX(Assumptions!$F$8:$F$12,MATCH(B1232,Assumptions!$A$8:$A$12,0)),IF(P1232="181-365d",INDEX(Assumptions!$G$8:$G$12,MATCH(B1232,Assumptions!$A$8:$A$12,0)),INDEX(Assumptions!$H$8:$H$12,MATCH(B1232,Assumptions!$A$8:$A$12,0)))))</f>
        <v>0.4</v>
      </c>
      <c r="R1232" s="14">
        <f t="shared" ca="1" si="138"/>
        <v>93015856.828800023</v>
      </c>
      <c r="S1232" s="14">
        <f t="shared" si="139"/>
        <v>0</v>
      </c>
      <c r="T1232" s="11" t="s">
        <v>39</v>
      </c>
      <c r="U1232" s="18" t="s">
        <v>26</v>
      </c>
    </row>
    <row r="1233" spans="1:21" ht="15" customHeight="1" x14ac:dyDescent="0.15">
      <c r="A1233" s="10" t="s">
        <v>1281</v>
      </c>
      <c r="B1233" s="11" t="s">
        <v>41</v>
      </c>
      <c r="C1233" s="11" t="s">
        <v>44</v>
      </c>
      <c r="D1233" s="12">
        <v>46174</v>
      </c>
      <c r="E1233" s="11">
        <v>2981</v>
      </c>
      <c r="F1233" s="11" t="s">
        <v>33</v>
      </c>
      <c r="G1233" s="13">
        <v>395</v>
      </c>
      <c r="H1233" s="14">
        <f t="shared" si="133"/>
        <v>1177495</v>
      </c>
      <c r="I1233" s="14">
        <f>IF(F1233="GHS",H1233,H1233*Assumptions!$B$4)</f>
        <v>1177495</v>
      </c>
      <c r="J1233" s="15" t="str">
        <f>INDEX(Assumptions!$B$8:$B$12,MATCH(B1233,Assumptions!$A$8:$A$12,0))</f>
        <v>Weighted Average</v>
      </c>
      <c r="K1233" s="16">
        <f>G1233/(1-INDEX(Assumptions!$D$8:$D$12,MATCH(B1233,Assumptions!$A$8:$A$12,0)))</f>
        <v>607.69230769230762</v>
      </c>
      <c r="L1233" s="16">
        <f t="shared" si="134"/>
        <v>11.85</v>
      </c>
      <c r="M1233" s="16">
        <f t="shared" si="135"/>
        <v>30.384615384615383</v>
      </c>
      <c r="N1233" s="14">
        <f>E1233*(K1233-L1233-M1233)*IF(F1233="GHS",1,Assumptions!$B$4)</f>
        <v>1685629.3807692307</v>
      </c>
      <c r="O1233" s="15">
        <f t="shared" ca="1" si="136"/>
        <v>112</v>
      </c>
      <c r="P1233" s="15" t="str">
        <f t="shared" ca="1" si="137"/>
        <v>91-180d</v>
      </c>
      <c r="Q1233" s="17">
        <f ca="1">IF(P1233="0-90d",0,IF(P1233="91-180d",INDEX(Assumptions!$F$8:$F$12,MATCH(B1233,Assumptions!$A$8:$A$12,0)),IF(P1233="181-365d",INDEX(Assumptions!$G$8:$G$12,MATCH(B1233,Assumptions!$A$8:$A$12,0)),INDEX(Assumptions!$H$8:$H$12,MATCH(B1233,Assumptions!$A$8:$A$12,0)))))</f>
        <v>0.1</v>
      </c>
      <c r="R1233" s="14">
        <f t="shared" ca="1" si="138"/>
        <v>117749.5</v>
      </c>
      <c r="S1233" s="14">
        <f t="shared" ca="1" si="139"/>
        <v>1059745.5</v>
      </c>
      <c r="T1233" s="11" t="s">
        <v>25</v>
      </c>
      <c r="U1233" s="18" t="s">
        <v>36</v>
      </c>
    </row>
    <row r="1234" spans="1:21" ht="15" customHeight="1" x14ac:dyDescent="0.15">
      <c r="A1234" s="10" t="s">
        <v>1282</v>
      </c>
      <c r="B1234" s="11" t="s">
        <v>28</v>
      </c>
      <c r="C1234" s="11" t="s">
        <v>29</v>
      </c>
      <c r="D1234" s="12">
        <v>46143</v>
      </c>
      <c r="E1234" s="11">
        <v>207</v>
      </c>
      <c r="F1234" s="11" t="s">
        <v>24</v>
      </c>
      <c r="G1234" s="13">
        <v>4043</v>
      </c>
      <c r="H1234" s="14">
        <f t="shared" si="133"/>
        <v>836901</v>
      </c>
      <c r="I1234" s="14">
        <f>IF(F1234="GHS",H1234,H1234*Assumptions!$B$4)</f>
        <v>9038530.8000000007</v>
      </c>
      <c r="J1234" s="15" t="str">
        <f>INDEX(Assumptions!$B$8:$B$12,MATCH(B1234,Assumptions!$A$8:$A$12,0))</f>
        <v>Fair Value Less Costs to Sell</v>
      </c>
      <c r="K1234" s="16">
        <f>G1234/(1-INDEX(Assumptions!$D$8:$D$12,MATCH(B1234,Assumptions!$A$8:$A$12,0)))</f>
        <v>4594.318181818182</v>
      </c>
      <c r="L1234" s="16">
        <f t="shared" si="134"/>
        <v>121.28999999999999</v>
      </c>
      <c r="M1234" s="16">
        <f t="shared" si="135"/>
        <v>229.71590909090912</v>
      </c>
      <c r="N1234" s="14">
        <f>E1234*(K1234-L1234-M1234)*IF(F1234="GHS",1,Assumptions!$B$4)</f>
        <v>9486348.9169090912</v>
      </c>
      <c r="O1234" s="15">
        <f t="shared" ca="1" si="136"/>
        <v>143</v>
      </c>
      <c r="P1234" s="15" t="str">
        <f t="shared" ca="1" si="137"/>
        <v>91-180d</v>
      </c>
      <c r="Q1234" s="17">
        <f ca="1">IF(P1234="0-90d",0,IF(P1234="91-180d",INDEX(Assumptions!$F$8:$F$12,MATCH(B1234,Assumptions!$A$8:$A$12,0)),IF(P1234="181-365d",INDEX(Assumptions!$G$8:$G$12,MATCH(B1234,Assumptions!$A$8:$A$12,0)),INDEX(Assumptions!$H$8:$H$12,MATCH(B1234,Assumptions!$A$8:$A$12,0)))))</f>
        <v>0.02</v>
      </c>
      <c r="R1234" s="14">
        <f t="shared" ca="1" si="138"/>
        <v>180770.61600000001</v>
      </c>
      <c r="S1234" s="14">
        <f t="shared" ca="1" si="139"/>
        <v>8857760.1840000004</v>
      </c>
      <c r="T1234" s="11" t="s">
        <v>25</v>
      </c>
      <c r="U1234" s="18" t="s">
        <v>26</v>
      </c>
    </row>
    <row r="1235" spans="1:21" ht="15" customHeight="1" x14ac:dyDescent="0.15">
      <c r="A1235" s="10" t="s">
        <v>1283</v>
      </c>
      <c r="B1235" s="11" t="s">
        <v>41</v>
      </c>
      <c r="C1235" s="11" t="s">
        <v>49</v>
      </c>
      <c r="D1235" s="12">
        <v>45750</v>
      </c>
      <c r="E1235" s="11">
        <v>2221</v>
      </c>
      <c r="F1235" s="11" t="s">
        <v>33</v>
      </c>
      <c r="G1235" s="13">
        <v>430.49</v>
      </c>
      <c r="H1235" s="14">
        <f t="shared" si="133"/>
        <v>956118.29</v>
      </c>
      <c r="I1235" s="14">
        <f>IF(F1235="GHS",H1235,H1235*Assumptions!$B$4)</f>
        <v>956118.29</v>
      </c>
      <c r="J1235" s="15" t="str">
        <f>INDEX(Assumptions!$B$8:$B$12,MATCH(B1235,Assumptions!$A$8:$A$12,0))</f>
        <v>Weighted Average</v>
      </c>
      <c r="K1235" s="16">
        <f>G1235/(1-INDEX(Assumptions!$D$8:$D$12,MATCH(B1235,Assumptions!$A$8:$A$12,0)))</f>
        <v>662.29230769230765</v>
      </c>
      <c r="L1235" s="16">
        <f t="shared" si="134"/>
        <v>12.9147</v>
      </c>
      <c r="M1235" s="16">
        <f t="shared" si="135"/>
        <v>33.114615384615384</v>
      </c>
      <c r="N1235" s="14">
        <f>E1235*(K1235-L1235-M1235)*IF(F1235="GHS",1,Assumptions!$B$4)</f>
        <v>1368720.1059153844</v>
      </c>
      <c r="O1235" s="15">
        <f t="shared" ca="1" si="136"/>
        <v>536</v>
      </c>
      <c r="P1235" s="15" t="str">
        <f t="shared" ca="1" si="137"/>
        <v>365d+</v>
      </c>
      <c r="Q1235" s="17">
        <f ca="1">IF(P1235="0-90d",0,IF(P1235="91-180d",INDEX(Assumptions!$F$8:$F$12,MATCH(B1235,Assumptions!$A$8:$A$12,0)),IF(P1235="181-365d",INDEX(Assumptions!$G$8:$G$12,MATCH(B1235,Assumptions!$A$8:$A$12,0)),INDEX(Assumptions!$H$8:$H$12,MATCH(B1235,Assumptions!$A$8:$A$12,0)))))</f>
        <v>0.8</v>
      </c>
      <c r="R1235" s="14">
        <f t="shared" ca="1" si="138"/>
        <v>764894.6320000001</v>
      </c>
      <c r="S1235" s="14">
        <f t="shared" si="139"/>
        <v>0</v>
      </c>
      <c r="T1235" s="11" t="s">
        <v>39</v>
      </c>
      <c r="U1235" s="18" t="s">
        <v>36</v>
      </c>
    </row>
    <row r="1236" spans="1:21" ht="15" customHeight="1" x14ac:dyDescent="0.15">
      <c r="A1236" s="10" t="s">
        <v>1284</v>
      </c>
      <c r="B1236" s="11" t="s">
        <v>41</v>
      </c>
      <c r="C1236" s="11" t="s">
        <v>44</v>
      </c>
      <c r="D1236" s="12">
        <v>45984</v>
      </c>
      <c r="E1236" s="11">
        <v>150</v>
      </c>
      <c r="F1236" s="11" t="s">
        <v>33</v>
      </c>
      <c r="G1236" s="13">
        <v>331.63</v>
      </c>
      <c r="H1236" s="14">
        <f t="shared" si="133"/>
        <v>49744.5</v>
      </c>
      <c r="I1236" s="14">
        <f>IF(F1236="GHS",H1236,H1236*Assumptions!$B$4)</f>
        <v>49744.5</v>
      </c>
      <c r="J1236" s="15" t="str">
        <f>INDEX(Assumptions!$B$8:$B$12,MATCH(B1236,Assumptions!$A$8:$A$12,0))</f>
        <v>Weighted Average</v>
      </c>
      <c r="K1236" s="16">
        <f>G1236/(1-INDEX(Assumptions!$D$8:$D$12,MATCH(B1236,Assumptions!$A$8:$A$12,0)))</f>
        <v>510.2</v>
      </c>
      <c r="L1236" s="16">
        <f t="shared" si="134"/>
        <v>9.9489000000000001</v>
      </c>
      <c r="M1236" s="16">
        <f t="shared" si="135"/>
        <v>25.51</v>
      </c>
      <c r="N1236" s="14">
        <f>E1236*(K1236-L1236-M1236)*IF(F1236="GHS",1,Assumptions!$B$4)</f>
        <v>71211.165000000008</v>
      </c>
      <c r="O1236" s="15">
        <f t="shared" ca="1" si="136"/>
        <v>302</v>
      </c>
      <c r="P1236" s="15" t="str">
        <f t="shared" ca="1" si="137"/>
        <v>181-365d</v>
      </c>
      <c r="Q1236" s="17">
        <f ca="1">IF(P1236="0-90d",0,IF(P1236="91-180d",INDEX(Assumptions!$F$8:$F$12,MATCH(B1236,Assumptions!$A$8:$A$12,0)),IF(P1236="181-365d",INDEX(Assumptions!$G$8:$G$12,MATCH(B1236,Assumptions!$A$8:$A$12,0)),INDEX(Assumptions!$H$8:$H$12,MATCH(B1236,Assumptions!$A$8:$A$12,0)))))</f>
        <v>0.35</v>
      </c>
      <c r="R1236" s="14">
        <f t="shared" ca="1" si="138"/>
        <v>17410.574999999997</v>
      </c>
      <c r="S1236" s="14">
        <f t="shared" ca="1" si="139"/>
        <v>32333.925000000003</v>
      </c>
      <c r="T1236" s="11" t="s">
        <v>25</v>
      </c>
      <c r="U1236" s="18" t="s">
        <v>26</v>
      </c>
    </row>
    <row r="1237" spans="1:21" ht="15" customHeight="1" x14ac:dyDescent="0.15">
      <c r="A1237" s="10" t="s">
        <v>1285</v>
      </c>
      <c r="B1237" s="11" t="s">
        <v>31</v>
      </c>
      <c r="C1237" s="11" t="s">
        <v>76</v>
      </c>
      <c r="D1237" s="12">
        <v>45866</v>
      </c>
      <c r="E1237" s="11">
        <v>527</v>
      </c>
      <c r="F1237" s="11" t="s">
        <v>33</v>
      </c>
      <c r="G1237" s="13">
        <v>2344.3000000000002</v>
      </c>
      <c r="H1237" s="14">
        <f t="shared" si="133"/>
        <v>1235446.1000000001</v>
      </c>
      <c r="I1237" s="14">
        <f>IF(F1237="GHS",H1237,H1237*Assumptions!$B$4)</f>
        <v>1235446.1000000001</v>
      </c>
      <c r="J1237" s="15" t="str">
        <f>INDEX(Assumptions!$B$8:$B$12,MATCH(B1237,Assumptions!$A$8:$A$12,0))</f>
        <v>Weighted Average</v>
      </c>
      <c r="K1237" s="16">
        <f>G1237/(1-INDEX(Assumptions!$D$8:$D$12,MATCH(B1237,Assumptions!$A$8:$A$12,0)))</f>
        <v>3255.9722222222226</v>
      </c>
      <c r="L1237" s="16">
        <f t="shared" si="134"/>
        <v>70.329000000000008</v>
      </c>
      <c r="M1237" s="16">
        <f t="shared" si="135"/>
        <v>162.79861111111114</v>
      </c>
      <c r="N1237" s="14">
        <f>E1237*(K1237-L1237-M1237)*IF(F1237="GHS",1,Assumptions!$B$4)</f>
        <v>1593039.1100555556</v>
      </c>
      <c r="O1237" s="15">
        <f t="shared" ca="1" si="136"/>
        <v>420</v>
      </c>
      <c r="P1237" s="15" t="str">
        <f t="shared" ca="1" si="137"/>
        <v>365d+</v>
      </c>
      <c r="Q1237" s="17">
        <f ca="1">IF(P1237="0-90d",0,IF(P1237="91-180d",INDEX(Assumptions!$F$8:$F$12,MATCH(B1237,Assumptions!$A$8:$A$12,0)),IF(P1237="181-365d",INDEX(Assumptions!$G$8:$G$12,MATCH(B1237,Assumptions!$A$8:$A$12,0)),INDEX(Assumptions!$H$8:$H$12,MATCH(B1237,Assumptions!$A$8:$A$12,0)))))</f>
        <v>0.6</v>
      </c>
      <c r="R1237" s="14">
        <f t="shared" ca="1" si="138"/>
        <v>741267.66</v>
      </c>
      <c r="S1237" s="14">
        <f t="shared" ca="1" si="139"/>
        <v>494178.44000000006</v>
      </c>
      <c r="T1237" s="11" t="s">
        <v>25</v>
      </c>
      <c r="U1237" s="18" t="s">
        <v>26</v>
      </c>
    </row>
    <row r="1238" spans="1:21" ht="15" customHeight="1" x14ac:dyDescent="0.15">
      <c r="A1238" s="10" t="s">
        <v>1286</v>
      </c>
      <c r="B1238" s="11" t="s">
        <v>31</v>
      </c>
      <c r="C1238" s="11" t="s">
        <v>32</v>
      </c>
      <c r="D1238" s="12">
        <v>45854</v>
      </c>
      <c r="E1238" s="11">
        <v>540</v>
      </c>
      <c r="F1238" s="11" t="s">
        <v>33</v>
      </c>
      <c r="G1238" s="13">
        <v>3161.64</v>
      </c>
      <c r="H1238" s="14">
        <f t="shared" si="133"/>
        <v>1707285.5999999999</v>
      </c>
      <c r="I1238" s="14">
        <f>IF(F1238="GHS",H1238,H1238*Assumptions!$B$4)</f>
        <v>1707285.5999999999</v>
      </c>
      <c r="J1238" s="15" t="str">
        <f>INDEX(Assumptions!$B$8:$B$12,MATCH(B1238,Assumptions!$A$8:$A$12,0))</f>
        <v>Weighted Average</v>
      </c>
      <c r="K1238" s="16">
        <f>G1238/(1-INDEX(Assumptions!$D$8:$D$12,MATCH(B1238,Assumptions!$A$8:$A$12,0)))</f>
        <v>4391.166666666667</v>
      </c>
      <c r="L1238" s="16">
        <f t="shared" si="134"/>
        <v>94.849199999999996</v>
      </c>
      <c r="M1238" s="16">
        <f t="shared" si="135"/>
        <v>219.55833333333337</v>
      </c>
      <c r="N1238" s="14">
        <f>E1238*(K1238-L1238-M1238)*IF(F1238="GHS",1,Assumptions!$B$4)</f>
        <v>2201449.9320000005</v>
      </c>
      <c r="O1238" s="15">
        <f t="shared" ca="1" si="136"/>
        <v>432</v>
      </c>
      <c r="P1238" s="15" t="str">
        <f t="shared" ca="1" si="137"/>
        <v>365d+</v>
      </c>
      <c r="Q1238" s="17">
        <f ca="1">IF(P1238="0-90d",0,IF(P1238="91-180d",INDEX(Assumptions!$F$8:$F$12,MATCH(B1238,Assumptions!$A$8:$A$12,0)),IF(P1238="181-365d",INDEX(Assumptions!$G$8:$G$12,MATCH(B1238,Assumptions!$A$8:$A$12,0)),INDEX(Assumptions!$H$8:$H$12,MATCH(B1238,Assumptions!$A$8:$A$12,0)))))</f>
        <v>0.6</v>
      </c>
      <c r="R1238" s="14">
        <f t="shared" ca="1" si="138"/>
        <v>1024371.3599999999</v>
      </c>
      <c r="S1238" s="14">
        <f t="shared" ca="1" si="139"/>
        <v>682914.24</v>
      </c>
      <c r="T1238" s="11" t="s">
        <v>25</v>
      </c>
      <c r="U1238" s="18" t="s">
        <v>26</v>
      </c>
    </row>
    <row r="1239" spans="1:21" ht="15" customHeight="1" x14ac:dyDescent="0.15">
      <c r="A1239" s="10" t="s">
        <v>1287</v>
      </c>
      <c r="B1239" s="11" t="s">
        <v>41</v>
      </c>
      <c r="C1239" s="11" t="s">
        <v>42</v>
      </c>
      <c r="D1239" s="12">
        <v>46090</v>
      </c>
      <c r="E1239" s="11">
        <v>153</v>
      </c>
      <c r="F1239" s="11" t="s">
        <v>33</v>
      </c>
      <c r="G1239" s="13">
        <v>880.84</v>
      </c>
      <c r="H1239" s="14">
        <f t="shared" si="133"/>
        <v>134768.52000000002</v>
      </c>
      <c r="I1239" s="14">
        <f>IF(F1239="GHS",H1239,H1239*Assumptions!$B$4)</f>
        <v>134768.52000000002</v>
      </c>
      <c r="J1239" s="15" t="str">
        <f>INDEX(Assumptions!$B$8:$B$12,MATCH(B1239,Assumptions!$A$8:$A$12,0))</f>
        <v>Weighted Average</v>
      </c>
      <c r="K1239" s="16">
        <f>G1239/(1-INDEX(Assumptions!$D$8:$D$12,MATCH(B1239,Assumptions!$A$8:$A$12,0)))</f>
        <v>1355.1384615384616</v>
      </c>
      <c r="L1239" s="16">
        <f t="shared" si="134"/>
        <v>26.4252</v>
      </c>
      <c r="M1239" s="16">
        <f t="shared" si="135"/>
        <v>67.756923076923087</v>
      </c>
      <c r="N1239" s="14">
        <f>E1239*(K1239-L1239-M1239)*IF(F1239="GHS",1,Assumptions!$B$4)</f>
        <v>192926.31978461539</v>
      </c>
      <c r="O1239" s="15">
        <f t="shared" ca="1" si="136"/>
        <v>196</v>
      </c>
      <c r="P1239" s="15" t="str">
        <f t="shared" ca="1" si="137"/>
        <v>181-365d</v>
      </c>
      <c r="Q1239" s="17">
        <f ca="1">IF(P1239="0-90d",0,IF(P1239="91-180d",INDEX(Assumptions!$F$8:$F$12,MATCH(B1239,Assumptions!$A$8:$A$12,0)),IF(P1239="181-365d",INDEX(Assumptions!$G$8:$G$12,MATCH(B1239,Assumptions!$A$8:$A$12,0)),INDEX(Assumptions!$H$8:$H$12,MATCH(B1239,Assumptions!$A$8:$A$12,0)))))</f>
        <v>0.35</v>
      </c>
      <c r="R1239" s="14">
        <f t="shared" ca="1" si="138"/>
        <v>47168.982000000004</v>
      </c>
      <c r="S1239" s="14">
        <f t="shared" si="139"/>
        <v>0</v>
      </c>
      <c r="T1239" s="11" t="s">
        <v>39</v>
      </c>
      <c r="U1239" s="18" t="s">
        <v>26</v>
      </c>
    </row>
    <row r="1240" spans="1:21" ht="15" customHeight="1" x14ac:dyDescent="0.15">
      <c r="A1240" s="10" t="s">
        <v>1288</v>
      </c>
      <c r="B1240" s="11" t="s">
        <v>41</v>
      </c>
      <c r="C1240" s="11" t="s">
        <v>44</v>
      </c>
      <c r="D1240" s="12">
        <v>46101</v>
      </c>
      <c r="E1240" s="11">
        <v>4372</v>
      </c>
      <c r="F1240" s="11" t="s">
        <v>33</v>
      </c>
      <c r="G1240" s="13">
        <v>491.34</v>
      </c>
      <c r="H1240" s="14">
        <f t="shared" si="133"/>
        <v>2148138.48</v>
      </c>
      <c r="I1240" s="14">
        <f>IF(F1240="GHS",H1240,H1240*Assumptions!$B$4)</f>
        <v>2148138.48</v>
      </c>
      <c r="J1240" s="15" t="str">
        <f>INDEX(Assumptions!$B$8:$B$12,MATCH(B1240,Assumptions!$A$8:$A$12,0))</f>
        <v>Weighted Average</v>
      </c>
      <c r="K1240" s="16">
        <f>G1240/(1-INDEX(Assumptions!$D$8:$D$12,MATCH(B1240,Assumptions!$A$8:$A$12,0)))</f>
        <v>755.90769230769229</v>
      </c>
      <c r="L1240" s="16">
        <f t="shared" si="134"/>
        <v>14.740199999999998</v>
      </c>
      <c r="M1240" s="16">
        <f t="shared" si="135"/>
        <v>37.795384615384613</v>
      </c>
      <c r="N1240" s="14">
        <f>E1240*(K1240-L1240-M1240)*IF(F1240="GHS",1,Assumptions!$B$4)</f>
        <v>3075142.8548307694</v>
      </c>
      <c r="O1240" s="15">
        <f t="shared" ca="1" si="136"/>
        <v>185</v>
      </c>
      <c r="P1240" s="15" t="str">
        <f t="shared" ca="1" si="137"/>
        <v>181-365d</v>
      </c>
      <c r="Q1240" s="17">
        <f ca="1">IF(P1240="0-90d",0,IF(P1240="91-180d",INDEX(Assumptions!$F$8:$F$12,MATCH(B1240,Assumptions!$A$8:$A$12,0)),IF(P1240="181-365d",INDEX(Assumptions!$G$8:$G$12,MATCH(B1240,Assumptions!$A$8:$A$12,0)),INDEX(Assumptions!$H$8:$H$12,MATCH(B1240,Assumptions!$A$8:$A$12,0)))))</f>
        <v>0.35</v>
      </c>
      <c r="R1240" s="14">
        <f t="shared" ca="1" si="138"/>
        <v>751848.46799999999</v>
      </c>
      <c r="S1240" s="14">
        <f t="shared" ca="1" si="139"/>
        <v>1396290.0120000001</v>
      </c>
      <c r="T1240" s="11" t="s">
        <v>25</v>
      </c>
      <c r="U1240" s="18" t="s">
        <v>26</v>
      </c>
    </row>
    <row r="1241" spans="1:21" ht="15" customHeight="1" x14ac:dyDescent="0.15">
      <c r="A1241" s="10" t="s">
        <v>1289</v>
      </c>
      <c r="B1241" s="11" t="s">
        <v>46</v>
      </c>
      <c r="C1241" s="11" t="s">
        <v>119</v>
      </c>
      <c r="D1241" s="12">
        <v>46187</v>
      </c>
      <c r="E1241" s="11">
        <v>3698</v>
      </c>
      <c r="F1241" s="11" t="s">
        <v>33</v>
      </c>
      <c r="G1241" s="13">
        <v>430113.77</v>
      </c>
      <c r="H1241" s="14">
        <f t="shared" si="133"/>
        <v>1590560721.46</v>
      </c>
      <c r="I1241" s="14">
        <f>IF(F1241="GHS",H1241,H1241*Assumptions!$B$4)</f>
        <v>1590560721.46</v>
      </c>
      <c r="J1241" s="15" t="str">
        <f>INDEX(Assumptions!$B$8:$B$12,MATCH(B1241,Assumptions!$A$8:$A$12,0))</f>
        <v>Specific Identification</v>
      </c>
      <c r="K1241" s="16">
        <f>G1241/(1-INDEX(Assumptions!$D$8:$D$12,MATCH(B1241,Assumptions!$A$8:$A$12,0)))</f>
        <v>551427.91025641025</v>
      </c>
      <c r="L1241" s="16">
        <f t="shared" si="134"/>
        <v>12903.4131</v>
      </c>
      <c r="M1241" s="16">
        <f t="shared" si="135"/>
        <v>27571.395512820513</v>
      </c>
      <c r="N1241" s="14">
        <f>E1241*(K1241-L1241-M1241)*IF(F1241="GHS",1,Assumptions!$B$4)</f>
        <v>1889504569.8779948</v>
      </c>
      <c r="O1241" s="15">
        <f t="shared" ca="1" si="136"/>
        <v>99</v>
      </c>
      <c r="P1241" s="15" t="str">
        <f t="shared" ca="1" si="137"/>
        <v>91-180d</v>
      </c>
      <c r="Q1241" s="17">
        <f ca="1">IF(P1241="0-90d",0,IF(P1241="91-180d",INDEX(Assumptions!$F$8:$F$12,MATCH(B1241,Assumptions!$A$8:$A$12,0)),IF(P1241="181-365d",INDEX(Assumptions!$G$8:$G$12,MATCH(B1241,Assumptions!$A$8:$A$12,0)),INDEX(Assumptions!$H$8:$H$12,MATCH(B1241,Assumptions!$A$8:$A$12,0)))))</f>
        <v>0</v>
      </c>
      <c r="R1241" s="14">
        <f t="shared" ca="1" si="138"/>
        <v>0</v>
      </c>
      <c r="S1241" s="14">
        <f t="shared" ca="1" si="139"/>
        <v>1590560721.46</v>
      </c>
      <c r="T1241" s="11" t="s">
        <v>25</v>
      </c>
      <c r="U1241" s="18" t="s">
        <v>26</v>
      </c>
    </row>
    <row r="1242" spans="1:21" ht="15" customHeight="1" x14ac:dyDescent="0.15">
      <c r="A1242" s="10" t="s">
        <v>1290</v>
      </c>
      <c r="B1242" s="11" t="s">
        <v>31</v>
      </c>
      <c r="C1242" s="11" t="s">
        <v>32</v>
      </c>
      <c r="D1242" s="12">
        <v>45883</v>
      </c>
      <c r="E1242" s="11">
        <v>4571</v>
      </c>
      <c r="F1242" s="11" t="s">
        <v>33</v>
      </c>
      <c r="G1242" s="13">
        <v>2427.4699999999998</v>
      </c>
      <c r="H1242" s="14">
        <f t="shared" si="133"/>
        <v>11095965.369999999</v>
      </c>
      <c r="I1242" s="14">
        <f>IF(F1242="GHS",H1242,H1242*Assumptions!$B$4)</f>
        <v>11095965.369999999</v>
      </c>
      <c r="J1242" s="15" t="str">
        <f>INDEX(Assumptions!$B$8:$B$12,MATCH(B1242,Assumptions!$A$8:$A$12,0))</f>
        <v>Weighted Average</v>
      </c>
      <c r="K1242" s="16">
        <f>G1242/(1-INDEX(Assumptions!$D$8:$D$12,MATCH(B1242,Assumptions!$A$8:$A$12,0)))</f>
        <v>3371.4861111111109</v>
      </c>
      <c r="L1242" s="16">
        <f t="shared" si="134"/>
        <v>72.824099999999987</v>
      </c>
      <c r="M1242" s="16">
        <f t="shared" si="135"/>
        <v>168.57430555555555</v>
      </c>
      <c r="N1242" s="14">
        <f>E1242*(K1242-L1242-M1242)*IF(F1242="GHS",1,Assumptions!$B$4)</f>
        <v>14307630.902094444</v>
      </c>
      <c r="O1242" s="15">
        <f t="shared" ca="1" si="136"/>
        <v>403</v>
      </c>
      <c r="P1242" s="15" t="str">
        <f t="shared" ca="1" si="137"/>
        <v>365d+</v>
      </c>
      <c r="Q1242" s="17">
        <f ca="1">IF(P1242="0-90d",0,IF(P1242="91-180d",INDEX(Assumptions!$F$8:$F$12,MATCH(B1242,Assumptions!$A$8:$A$12,0)),IF(P1242="181-365d",INDEX(Assumptions!$G$8:$G$12,MATCH(B1242,Assumptions!$A$8:$A$12,0)),INDEX(Assumptions!$H$8:$H$12,MATCH(B1242,Assumptions!$A$8:$A$12,0)))))</f>
        <v>0.6</v>
      </c>
      <c r="R1242" s="14">
        <f t="shared" ca="1" si="138"/>
        <v>6657579.2219999991</v>
      </c>
      <c r="S1242" s="14">
        <f t="shared" ca="1" si="139"/>
        <v>4438386.148</v>
      </c>
      <c r="T1242" s="11" t="s">
        <v>25</v>
      </c>
      <c r="U1242" s="18" t="s">
        <v>36</v>
      </c>
    </row>
    <row r="1243" spans="1:21" ht="15" customHeight="1" x14ac:dyDescent="0.15">
      <c r="A1243" s="10" t="s">
        <v>1291</v>
      </c>
      <c r="B1243" s="11" t="s">
        <v>31</v>
      </c>
      <c r="C1243" s="11" t="s">
        <v>76</v>
      </c>
      <c r="D1243" s="12">
        <v>45736</v>
      </c>
      <c r="E1243" s="11">
        <v>2204</v>
      </c>
      <c r="F1243" s="11" t="s">
        <v>33</v>
      </c>
      <c r="G1243" s="13">
        <v>775.3</v>
      </c>
      <c r="H1243" s="14">
        <f t="shared" si="133"/>
        <v>1708761.2</v>
      </c>
      <c r="I1243" s="14">
        <f>IF(F1243="GHS",H1243,H1243*Assumptions!$B$4)</f>
        <v>1708761.2</v>
      </c>
      <c r="J1243" s="15" t="str">
        <f>INDEX(Assumptions!$B$8:$B$12,MATCH(B1243,Assumptions!$A$8:$A$12,0))</f>
        <v>Weighted Average</v>
      </c>
      <c r="K1243" s="16">
        <f>G1243/(1-INDEX(Assumptions!$D$8:$D$12,MATCH(B1243,Assumptions!$A$8:$A$12,0)))</f>
        <v>1076.8055555555554</v>
      </c>
      <c r="L1243" s="16">
        <f t="shared" si="134"/>
        <v>23.258999999999997</v>
      </c>
      <c r="M1243" s="16">
        <f t="shared" si="135"/>
        <v>53.840277777777771</v>
      </c>
      <c r="N1243" s="14">
        <f>E1243*(K1243-L1243-M1243)*IF(F1243="GHS",1,Assumptions!$B$4)</f>
        <v>2203352.6362222219</v>
      </c>
      <c r="O1243" s="15">
        <f t="shared" ca="1" si="136"/>
        <v>550</v>
      </c>
      <c r="P1243" s="15" t="str">
        <f t="shared" ca="1" si="137"/>
        <v>365d+</v>
      </c>
      <c r="Q1243" s="17">
        <f ca="1">IF(P1243="0-90d",0,IF(P1243="91-180d",INDEX(Assumptions!$F$8:$F$12,MATCH(B1243,Assumptions!$A$8:$A$12,0)),IF(P1243="181-365d",INDEX(Assumptions!$G$8:$G$12,MATCH(B1243,Assumptions!$A$8:$A$12,0)),INDEX(Assumptions!$H$8:$H$12,MATCH(B1243,Assumptions!$A$8:$A$12,0)))))</f>
        <v>0.6</v>
      </c>
      <c r="R1243" s="14">
        <f t="shared" ca="1" si="138"/>
        <v>1025256.72</v>
      </c>
      <c r="S1243" s="14">
        <f t="shared" ca="1" si="139"/>
        <v>683504.48</v>
      </c>
      <c r="T1243" s="11" t="s">
        <v>25</v>
      </c>
      <c r="U1243" s="18" t="s">
        <v>26</v>
      </c>
    </row>
    <row r="1244" spans="1:21" ht="15" customHeight="1" x14ac:dyDescent="0.15">
      <c r="A1244" s="10" t="s">
        <v>1292</v>
      </c>
      <c r="B1244" s="11" t="s">
        <v>41</v>
      </c>
      <c r="C1244" s="11" t="s">
        <v>44</v>
      </c>
      <c r="D1244" s="12">
        <v>45942</v>
      </c>
      <c r="E1244" s="11">
        <v>2428</v>
      </c>
      <c r="F1244" s="11" t="s">
        <v>33</v>
      </c>
      <c r="G1244" s="13">
        <v>256.95</v>
      </c>
      <c r="H1244" s="14">
        <f t="shared" si="133"/>
        <v>623874.6</v>
      </c>
      <c r="I1244" s="14">
        <f>IF(F1244="GHS",H1244,H1244*Assumptions!$B$4)</f>
        <v>623874.6</v>
      </c>
      <c r="J1244" s="15" t="str">
        <f>INDEX(Assumptions!$B$8:$B$12,MATCH(B1244,Assumptions!$A$8:$A$12,0))</f>
        <v>Weighted Average</v>
      </c>
      <c r="K1244" s="16">
        <f>G1244/(1-INDEX(Assumptions!$D$8:$D$12,MATCH(B1244,Assumptions!$A$8:$A$12,0)))</f>
        <v>395.30769230769226</v>
      </c>
      <c r="L1244" s="16">
        <f t="shared" si="134"/>
        <v>7.708499999999999</v>
      </c>
      <c r="M1244" s="16">
        <f t="shared" si="135"/>
        <v>19.765384615384615</v>
      </c>
      <c r="N1244" s="14">
        <f>E1244*(K1244-L1244-M1244)*IF(F1244="GHS",1,Assumptions!$B$4)</f>
        <v>893100.48507692292</v>
      </c>
      <c r="O1244" s="15">
        <f t="shared" ca="1" si="136"/>
        <v>344</v>
      </c>
      <c r="P1244" s="15" t="str">
        <f t="shared" ca="1" si="137"/>
        <v>181-365d</v>
      </c>
      <c r="Q1244" s="17">
        <f ca="1">IF(P1244="0-90d",0,IF(P1244="91-180d",INDEX(Assumptions!$F$8:$F$12,MATCH(B1244,Assumptions!$A$8:$A$12,0)),IF(P1244="181-365d",INDEX(Assumptions!$G$8:$G$12,MATCH(B1244,Assumptions!$A$8:$A$12,0)),INDEX(Assumptions!$H$8:$H$12,MATCH(B1244,Assumptions!$A$8:$A$12,0)))))</f>
        <v>0.35</v>
      </c>
      <c r="R1244" s="14">
        <f t="shared" ca="1" si="138"/>
        <v>218356.11</v>
      </c>
      <c r="S1244" s="14">
        <f t="shared" si="139"/>
        <v>0</v>
      </c>
      <c r="T1244" s="11" t="s">
        <v>39</v>
      </c>
      <c r="U1244" s="18" t="s">
        <v>26</v>
      </c>
    </row>
    <row r="1245" spans="1:21" ht="15" customHeight="1" x14ac:dyDescent="0.15">
      <c r="A1245" s="10" t="s">
        <v>1293</v>
      </c>
      <c r="B1245" s="11" t="s">
        <v>41</v>
      </c>
      <c r="C1245" s="11" t="s">
        <v>115</v>
      </c>
      <c r="D1245" s="12">
        <v>46018</v>
      </c>
      <c r="E1245" s="11">
        <v>1979</v>
      </c>
      <c r="F1245" s="11" t="s">
        <v>33</v>
      </c>
      <c r="G1245" s="13">
        <v>363.06</v>
      </c>
      <c r="H1245" s="14">
        <f t="shared" si="133"/>
        <v>718495.74</v>
      </c>
      <c r="I1245" s="14">
        <f>IF(F1245="GHS",H1245,H1245*Assumptions!$B$4)</f>
        <v>718495.74</v>
      </c>
      <c r="J1245" s="15" t="str">
        <f>INDEX(Assumptions!$B$8:$B$12,MATCH(B1245,Assumptions!$A$8:$A$12,0))</f>
        <v>Weighted Average</v>
      </c>
      <c r="K1245" s="16">
        <f>G1245/(1-INDEX(Assumptions!$D$8:$D$12,MATCH(B1245,Assumptions!$A$8:$A$12,0)))</f>
        <v>558.55384615384617</v>
      </c>
      <c r="L1245" s="16">
        <f t="shared" si="134"/>
        <v>10.8918</v>
      </c>
      <c r="M1245" s="16">
        <f t="shared" si="135"/>
        <v>27.927692307692311</v>
      </c>
      <c r="N1245" s="14">
        <f>E1245*(K1245-L1245-M1245)*IF(F1245="GHS",1,Assumptions!$B$4)</f>
        <v>1028554.2862615386</v>
      </c>
      <c r="O1245" s="15">
        <f t="shared" ca="1" si="136"/>
        <v>268</v>
      </c>
      <c r="P1245" s="15" t="str">
        <f t="shared" ca="1" si="137"/>
        <v>181-365d</v>
      </c>
      <c r="Q1245" s="17">
        <f ca="1">IF(P1245="0-90d",0,IF(P1245="91-180d",INDEX(Assumptions!$F$8:$F$12,MATCH(B1245,Assumptions!$A$8:$A$12,0)),IF(P1245="181-365d",INDEX(Assumptions!$G$8:$G$12,MATCH(B1245,Assumptions!$A$8:$A$12,0)),INDEX(Assumptions!$H$8:$H$12,MATCH(B1245,Assumptions!$A$8:$A$12,0)))))</f>
        <v>0.35</v>
      </c>
      <c r="R1245" s="14">
        <f t="shared" ca="1" si="138"/>
        <v>251473.50899999999</v>
      </c>
      <c r="S1245" s="14">
        <f t="shared" ca="1" si="139"/>
        <v>467022.23100000003</v>
      </c>
      <c r="T1245" s="11" t="s">
        <v>25</v>
      </c>
      <c r="U1245" s="18" t="s">
        <v>26</v>
      </c>
    </row>
    <row r="1246" spans="1:21" ht="15" customHeight="1" x14ac:dyDescent="0.15">
      <c r="A1246" s="10" t="s">
        <v>1294</v>
      </c>
      <c r="B1246" s="11" t="s">
        <v>41</v>
      </c>
      <c r="C1246" s="11" t="s">
        <v>42</v>
      </c>
      <c r="D1246" s="12">
        <v>45732</v>
      </c>
      <c r="E1246" s="11">
        <v>1631</v>
      </c>
      <c r="F1246" s="11" t="s">
        <v>33</v>
      </c>
      <c r="G1246" s="13">
        <v>567.96</v>
      </c>
      <c r="H1246" s="14">
        <f t="shared" si="133"/>
        <v>926342.76</v>
      </c>
      <c r="I1246" s="14">
        <f>IF(F1246="GHS",H1246,H1246*Assumptions!$B$4)</f>
        <v>926342.76</v>
      </c>
      <c r="J1246" s="15" t="str">
        <f>INDEX(Assumptions!$B$8:$B$12,MATCH(B1246,Assumptions!$A$8:$A$12,0))</f>
        <v>Weighted Average</v>
      </c>
      <c r="K1246" s="16">
        <f>G1246/(1-INDEX(Assumptions!$D$8:$D$12,MATCH(B1246,Assumptions!$A$8:$A$12,0)))</f>
        <v>873.78461538461545</v>
      </c>
      <c r="L1246" s="16">
        <f t="shared" si="134"/>
        <v>17.038800000000002</v>
      </c>
      <c r="M1246" s="16">
        <f t="shared" si="135"/>
        <v>43.689230769230775</v>
      </c>
      <c r="N1246" s="14">
        <f>E1246*(K1246-L1246-M1246)*IF(F1246="GHS",1,Assumptions!$B$4)</f>
        <v>1326095.2895076922</v>
      </c>
      <c r="O1246" s="15">
        <f t="shared" ca="1" si="136"/>
        <v>554</v>
      </c>
      <c r="P1246" s="15" t="str">
        <f t="shared" ca="1" si="137"/>
        <v>365d+</v>
      </c>
      <c r="Q1246" s="17">
        <f ca="1">IF(P1246="0-90d",0,IF(P1246="91-180d",INDEX(Assumptions!$F$8:$F$12,MATCH(B1246,Assumptions!$A$8:$A$12,0)),IF(P1246="181-365d",INDEX(Assumptions!$G$8:$G$12,MATCH(B1246,Assumptions!$A$8:$A$12,0)),INDEX(Assumptions!$H$8:$H$12,MATCH(B1246,Assumptions!$A$8:$A$12,0)))))</f>
        <v>0.8</v>
      </c>
      <c r="R1246" s="14">
        <f t="shared" ca="1" si="138"/>
        <v>741074.2080000001</v>
      </c>
      <c r="S1246" s="14">
        <f t="shared" ca="1" si="139"/>
        <v>185268.55199999991</v>
      </c>
      <c r="T1246" s="11" t="s">
        <v>25</v>
      </c>
      <c r="U1246" s="18" t="s">
        <v>36</v>
      </c>
    </row>
    <row r="1247" spans="1:21" ht="15" customHeight="1" x14ac:dyDescent="0.15">
      <c r="A1247" s="10" t="s">
        <v>1295</v>
      </c>
      <c r="B1247" s="11" t="s">
        <v>41</v>
      </c>
      <c r="C1247" s="11" t="s">
        <v>42</v>
      </c>
      <c r="D1247" s="12">
        <v>45929</v>
      </c>
      <c r="E1247" s="11">
        <v>1822</v>
      </c>
      <c r="F1247" s="11" t="s">
        <v>33</v>
      </c>
      <c r="G1247" s="13">
        <v>442.25</v>
      </c>
      <c r="H1247" s="14">
        <f t="shared" si="133"/>
        <v>805779.5</v>
      </c>
      <c r="I1247" s="14">
        <f>IF(F1247="GHS",H1247,H1247*Assumptions!$B$4)</f>
        <v>805779.5</v>
      </c>
      <c r="J1247" s="15" t="str">
        <f>INDEX(Assumptions!$B$8:$B$12,MATCH(B1247,Assumptions!$A$8:$A$12,0))</f>
        <v>Weighted Average</v>
      </c>
      <c r="K1247" s="16">
        <f>G1247/(1-INDEX(Assumptions!$D$8:$D$12,MATCH(B1247,Assumptions!$A$8:$A$12,0)))</f>
        <v>680.38461538461536</v>
      </c>
      <c r="L1247" s="16">
        <f t="shared" si="134"/>
        <v>13.2675</v>
      </c>
      <c r="M1247" s="16">
        <f t="shared" si="135"/>
        <v>34.019230769230766</v>
      </c>
      <c r="N1247" s="14">
        <f>E1247*(K1247-L1247-M1247)*IF(F1247="GHS",1,Assumptions!$B$4)</f>
        <v>1153504.3457692307</v>
      </c>
      <c r="O1247" s="15">
        <f t="shared" ca="1" si="136"/>
        <v>357</v>
      </c>
      <c r="P1247" s="15" t="str">
        <f t="shared" ca="1" si="137"/>
        <v>181-365d</v>
      </c>
      <c r="Q1247" s="17">
        <f ca="1">IF(P1247="0-90d",0,IF(P1247="91-180d",INDEX(Assumptions!$F$8:$F$12,MATCH(B1247,Assumptions!$A$8:$A$12,0)),IF(P1247="181-365d",INDEX(Assumptions!$G$8:$G$12,MATCH(B1247,Assumptions!$A$8:$A$12,0)),INDEX(Assumptions!$H$8:$H$12,MATCH(B1247,Assumptions!$A$8:$A$12,0)))))</f>
        <v>0.35</v>
      </c>
      <c r="R1247" s="14">
        <f t="shared" ca="1" si="138"/>
        <v>282022.82499999995</v>
      </c>
      <c r="S1247" s="14">
        <f t="shared" ca="1" si="139"/>
        <v>523756.67500000005</v>
      </c>
      <c r="T1247" s="11" t="s">
        <v>25</v>
      </c>
      <c r="U1247" s="18" t="s">
        <v>36</v>
      </c>
    </row>
    <row r="1248" spans="1:21" ht="15" customHeight="1" x14ac:dyDescent="0.15">
      <c r="A1248" s="10" t="s">
        <v>1296</v>
      </c>
      <c r="B1248" s="11" t="s">
        <v>22</v>
      </c>
      <c r="C1248" s="11" t="s">
        <v>61</v>
      </c>
      <c r="D1248" s="12">
        <v>45732</v>
      </c>
      <c r="E1248" s="11">
        <v>2846</v>
      </c>
      <c r="F1248" s="11" t="s">
        <v>24</v>
      </c>
      <c r="G1248" s="13">
        <v>40698.65</v>
      </c>
      <c r="H1248" s="14">
        <f t="shared" si="133"/>
        <v>115828357.90000001</v>
      </c>
      <c r="I1248" s="14">
        <f>IF(F1248="GHS",H1248,H1248*Assumptions!$B$4)</f>
        <v>1250946265.3200002</v>
      </c>
      <c r="J1248" s="15" t="str">
        <f>INDEX(Assumptions!$B$8:$B$12,MATCH(B1248,Assumptions!$A$8:$A$12,0))</f>
        <v>FIFO</v>
      </c>
      <c r="K1248" s="16">
        <f>G1248/(1-INDEX(Assumptions!$D$8:$D$12,MATCH(B1248,Assumptions!$A$8:$A$12,0)))</f>
        <v>49632.5</v>
      </c>
      <c r="L1248" s="16">
        <f t="shared" si="134"/>
        <v>1220.9594999999999</v>
      </c>
      <c r="M1248" s="16">
        <f t="shared" si="135"/>
        <v>2481.625</v>
      </c>
      <c r="N1248" s="14">
        <f>E1248*(K1248-L1248-M1248)*IF(F1248="GHS",1,Assumptions!$B$4)</f>
        <v>1411738626.7404003</v>
      </c>
      <c r="O1248" s="15">
        <f t="shared" ca="1" si="136"/>
        <v>554</v>
      </c>
      <c r="P1248" s="15" t="str">
        <f t="shared" ca="1" si="137"/>
        <v>365d+</v>
      </c>
      <c r="Q1248" s="17">
        <f ca="1">IF(P1248="0-90d",0,IF(P1248="91-180d",INDEX(Assumptions!$F$8:$F$12,MATCH(B1248,Assumptions!$A$8:$A$12,0)),IF(P1248="181-365d",INDEX(Assumptions!$G$8:$G$12,MATCH(B1248,Assumptions!$A$8:$A$12,0)),INDEX(Assumptions!$H$8:$H$12,MATCH(B1248,Assumptions!$A$8:$A$12,0)))))</f>
        <v>0.5</v>
      </c>
      <c r="R1248" s="14">
        <f t="shared" ca="1" si="138"/>
        <v>625473132.66000009</v>
      </c>
      <c r="S1248" s="14">
        <f t="shared" ca="1" si="139"/>
        <v>625473132.66000009</v>
      </c>
      <c r="T1248" s="11" t="s">
        <v>25</v>
      </c>
      <c r="U1248" s="18" t="s">
        <v>26</v>
      </c>
    </row>
    <row r="1249" spans="1:21" ht="15" customHeight="1" x14ac:dyDescent="0.15">
      <c r="A1249" s="10" t="s">
        <v>1297</v>
      </c>
      <c r="B1249" s="11" t="s">
        <v>28</v>
      </c>
      <c r="C1249" s="11" t="s">
        <v>55</v>
      </c>
      <c r="D1249" s="12">
        <v>45774</v>
      </c>
      <c r="E1249" s="11">
        <v>1293</v>
      </c>
      <c r="F1249" s="11" t="s">
        <v>24</v>
      </c>
      <c r="G1249" s="13">
        <v>8467.52</v>
      </c>
      <c r="H1249" s="14">
        <f t="shared" si="133"/>
        <v>10948503.360000001</v>
      </c>
      <c r="I1249" s="14">
        <f>IF(F1249="GHS",H1249,H1249*Assumptions!$B$4)</f>
        <v>118243836.28800002</v>
      </c>
      <c r="J1249" s="15" t="str">
        <f>INDEX(Assumptions!$B$8:$B$12,MATCH(B1249,Assumptions!$A$8:$A$12,0))</f>
        <v>Fair Value Less Costs to Sell</v>
      </c>
      <c r="K1249" s="16">
        <f>G1249/(1-INDEX(Assumptions!$D$8:$D$12,MATCH(B1249,Assumptions!$A$8:$A$12,0)))</f>
        <v>9622.181818181818</v>
      </c>
      <c r="L1249" s="16">
        <f t="shared" si="134"/>
        <v>254.0256</v>
      </c>
      <c r="M1249" s="16">
        <f t="shared" si="135"/>
        <v>481.10909090909092</v>
      </c>
      <c r="N1249" s="14">
        <f>E1249*(K1249-L1249-M1249)*IF(F1249="GHS",1,Assumptions!$B$4)</f>
        <v>124102280.90408726</v>
      </c>
      <c r="O1249" s="15">
        <f t="shared" ca="1" si="136"/>
        <v>512</v>
      </c>
      <c r="P1249" s="15" t="str">
        <f t="shared" ca="1" si="137"/>
        <v>365d+</v>
      </c>
      <c r="Q1249" s="17">
        <f ca="1">IF(P1249="0-90d",0,IF(P1249="91-180d",INDEX(Assumptions!$F$8:$F$12,MATCH(B1249,Assumptions!$A$8:$A$12,0)),IF(P1249="181-365d",INDEX(Assumptions!$G$8:$G$12,MATCH(B1249,Assumptions!$A$8:$A$12,0)),INDEX(Assumptions!$H$8:$H$12,MATCH(B1249,Assumptions!$A$8:$A$12,0)))))</f>
        <v>0.4</v>
      </c>
      <c r="R1249" s="14">
        <f t="shared" ca="1" si="138"/>
        <v>47297534.515200011</v>
      </c>
      <c r="S1249" s="14">
        <f t="shared" ca="1" si="139"/>
        <v>70946301.772799999</v>
      </c>
      <c r="T1249" s="11" t="s">
        <v>25</v>
      </c>
      <c r="U1249" s="18" t="s">
        <v>26</v>
      </c>
    </row>
    <row r="1250" spans="1:21" ht="15" customHeight="1" x14ac:dyDescent="0.15">
      <c r="A1250" s="10" t="s">
        <v>1298</v>
      </c>
      <c r="B1250" s="11" t="s">
        <v>28</v>
      </c>
      <c r="C1250" s="11" t="s">
        <v>35</v>
      </c>
      <c r="D1250" s="12">
        <v>46211</v>
      </c>
      <c r="E1250" s="11">
        <v>2193</v>
      </c>
      <c r="F1250" s="11" t="s">
        <v>24</v>
      </c>
      <c r="G1250" s="13">
        <v>18034.11</v>
      </c>
      <c r="H1250" s="14">
        <f t="shared" si="133"/>
        <v>39548803.230000004</v>
      </c>
      <c r="I1250" s="14">
        <f>IF(F1250="GHS",H1250,H1250*Assumptions!$B$4)</f>
        <v>427127074.88400006</v>
      </c>
      <c r="J1250" s="15" t="str">
        <f>INDEX(Assumptions!$B$8:$B$12,MATCH(B1250,Assumptions!$A$8:$A$12,0))</f>
        <v>Fair Value Less Costs to Sell</v>
      </c>
      <c r="K1250" s="16">
        <f>G1250/(1-INDEX(Assumptions!$D$8:$D$12,MATCH(B1250,Assumptions!$A$8:$A$12,0)))</f>
        <v>20493.30681818182</v>
      </c>
      <c r="L1250" s="16">
        <f t="shared" si="134"/>
        <v>541.02329999999995</v>
      </c>
      <c r="M1250" s="16">
        <f t="shared" si="135"/>
        <v>1024.6653409090911</v>
      </c>
      <c r="N1250" s="14">
        <f>E1250*(K1250-L1250-M1250)*IF(F1250="GHS",1,Assumptions!$B$4)</f>
        <v>448289279.95779824</v>
      </c>
      <c r="O1250" s="15">
        <f t="shared" ca="1" si="136"/>
        <v>75</v>
      </c>
      <c r="P1250" s="15" t="str">
        <f t="shared" ca="1" si="137"/>
        <v>0-90d</v>
      </c>
      <c r="Q1250" s="17">
        <f ca="1">IF(P1250="0-90d",0,IF(P1250="91-180d",INDEX(Assumptions!$F$8:$F$12,MATCH(B1250,Assumptions!$A$8:$A$12,0)),IF(P1250="181-365d",INDEX(Assumptions!$G$8:$G$12,MATCH(B1250,Assumptions!$A$8:$A$12,0)),INDEX(Assumptions!$H$8:$H$12,MATCH(B1250,Assumptions!$A$8:$A$12,0)))))</f>
        <v>0</v>
      </c>
      <c r="R1250" s="14">
        <f t="shared" ca="1" si="138"/>
        <v>0</v>
      </c>
      <c r="S1250" s="14">
        <f t="shared" ca="1" si="139"/>
        <v>427127074.88400006</v>
      </c>
      <c r="T1250" s="11" t="s">
        <v>25</v>
      </c>
      <c r="U1250" s="18" t="s">
        <v>36</v>
      </c>
    </row>
    <row r="1251" spans="1:21" ht="15" customHeight="1" x14ac:dyDescent="0.15">
      <c r="A1251" s="10" t="s">
        <v>1299</v>
      </c>
      <c r="B1251" s="11" t="s">
        <v>41</v>
      </c>
      <c r="C1251" s="11" t="s">
        <v>49</v>
      </c>
      <c r="D1251" s="12">
        <v>45732</v>
      </c>
      <c r="E1251" s="11">
        <v>611</v>
      </c>
      <c r="F1251" s="11" t="s">
        <v>33</v>
      </c>
      <c r="G1251" s="13">
        <v>342.46</v>
      </c>
      <c r="H1251" s="14">
        <f t="shared" si="133"/>
        <v>209243.06</v>
      </c>
      <c r="I1251" s="14">
        <f>IF(F1251="GHS",H1251,H1251*Assumptions!$B$4)</f>
        <v>209243.06</v>
      </c>
      <c r="J1251" s="15" t="str">
        <f>INDEX(Assumptions!$B$8:$B$12,MATCH(B1251,Assumptions!$A$8:$A$12,0))</f>
        <v>Weighted Average</v>
      </c>
      <c r="K1251" s="16">
        <f>G1251/(1-INDEX(Assumptions!$D$8:$D$12,MATCH(B1251,Assumptions!$A$8:$A$12,0)))</f>
        <v>526.86153846153843</v>
      </c>
      <c r="L1251" s="16">
        <f t="shared" si="134"/>
        <v>10.2738</v>
      </c>
      <c r="M1251" s="16">
        <f t="shared" si="135"/>
        <v>26.343076923076922</v>
      </c>
      <c r="N1251" s="14">
        <f>E1251*(K1251-L1251-M1251)*IF(F1251="GHS",1,Assumptions!$B$4)</f>
        <v>299539.48819999996</v>
      </c>
      <c r="O1251" s="15">
        <f t="shared" ca="1" si="136"/>
        <v>554</v>
      </c>
      <c r="P1251" s="15" t="str">
        <f t="shared" ca="1" si="137"/>
        <v>365d+</v>
      </c>
      <c r="Q1251" s="17">
        <f ca="1">IF(P1251="0-90d",0,IF(P1251="91-180d",INDEX(Assumptions!$F$8:$F$12,MATCH(B1251,Assumptions!$A$8:$A$12,0)),IF(P1251="181-365d",INDEX(Assumptions!$G$8:$G$12,MATCH(B1251,Assumptions!$A$8:$A$12,0)),INDEX(Assumptions!$H$8:$H$12,MATCH(B1251,Assumptions!$A$8:$A$12,0)))))</f>
        <v>0.8</v>
      </c>
      <c r="R1251" s="14">
        <f t="shared" ca="1" si="138"/>
        <v>167394.448</v>
      </c>
      <c r="S1251" s="14">
        <f t="shared" ca="1" si="139"/>
        <v>41848.611999999994</v>
      </c>
      <c r="T1251" s="11" t="s">
        <v>25</v>
      </c>
      <c r="U1251" s="18" t="s">
        <v>26</v>
      </c>
    </row>
    <row r="1252" spans="1:21" ht="15" customHeight="1" x14ac:dyDescent="0.15">
      <c r="A1252" s="10" t="s">
        <v>1300</v>
      </c>
      <c r="B1252" s="11" t="s">
        <v>31</v>
      </c>
      <c r="C1252" s="11" t="s">
        <v>32</v>
      </c>
      <c r="D1252" s="12">
        <v>45798</v>
      </c>
      <c r="E1252" s="11">
        <v>3398</v>
      </c>
      <c r="F1252" s="11" t="s">
        <v>33</v>
      </c>
      <c r="G1252" s="13">
        <v>1537.83</v>
      </c>
      <c r="H1252" s="14">
        <f t="shared" si="133"/>
        <v>5225546.34</v>
      </c>
      <c r="I1252" s="14">
        <f>IF(F1252="GHS",H1252,H1252*Assumptions!$B$4)</f>
        <v>5225546.34</v>
      </c>
      <c r="J1252" s="15" t="str">
        <f>INDEX(Assumptions!$B$8:$B$12,MATCH(B1252,Assumptions!$A$8:$A$12,0))</f>
        <v>Weighted Average</v>
      </c>
      <c r="K1252" s="16">
        <f>G1252/(1-INDEX(Assumptions!$D$8:$D$12,MATCH(B1252,Assumptions!$A$8:$A$12,0)))</f>
        <v>2135.875</v>
      </c>
      <c r="L1252" s="16">
        <f t="shared" si="134"/>
        <v>46.134899999999995</v>
      </c>
      <c r="M1252" s="16">
        <f t="shared" si="135"/>
        <v>106.79375</v>
      </c>
      <c r="N1252" s="14">
        <f>E1252*(K1252-L1252-M1252)*IF(F1252="GHS",1,Assumptions!$B$4)</f>
        <v>6738051.6973000001</v>
      </c>
      <c r="O1252" s="15">
        <f t="shared" ca="1" si="136"/>
        <v>488</v>
      </c>
      <c r="P1252" s="15" t="str">
        <f t="shared" ca="1" si="137"/>
        <v>365d+</v>
      </c>
      <c r="Q1252" s="17">
        <f ca="1">IF(P1252="0-90d",0,IF(P1252="91-180d",INDEX(Assumptions!$F$8:$F$12,MATCH(B1252,Assumptions!$A$8:$A$12,0)),IF(P1252="181-365d",INDEX(Assumptions!$G$8:$G$12,MATCH(B1252,Assumptions!$A$8:$A$12,0)),INDEX(Assumptions!$H$8:$H$12,MATCH(B1252,Assumptions!$A$8:$A$12,0)))))</f>
        <v>0.6</v>
      </c>
      <c r="R1252" s="14">
        <f t="shared" ca="1" si="138"/>
        <v>3135327.804</v>
      </c>
      <c r="S1252" s="14">
        <f t="shared" ca="1" si="139"/>
        <v>2090218.5359999998</v>
      </c>
      <c r="T1252" s="11" t="s">
        <v>25</v>
      </c>
      <c r="U1252" s="18" t="s">
        <v>26</v>
      </c>
    </row>
    <row r="1253" spans="1:21" ht="15" customHeight="1" x14ac:dyDescent="0.15">
      <c r="A1253" s="10" t="s">
        <v>1301</v>
      </c>
      <c r="B1253" s="11" t="s">
        <v>31</v>
      </c>
      <c r="C1253" s="11" t="s">
        <v>63</v>
      </c>
      <c r="D1253" s="12">
        <v>46161</v>
      </c>
      <c r="E1253" s="11">
        <v>169</v>
      </c>
      <c r="F1253" s="11" t="s">
        <v>33</v>
      </c>
      <c r="G1253" s="13">
        <v>1334.88</v>
      </c>
      <c r="H1253" s="14">
        <f t="shared" si="133"/>
        <v>225594.72000000003</v>
      </c>
      <c r="I1253" s="14">
        <f>IF(F1253="GHS",H1253,H1253*Assumptions!$B$4)</f>
        <v>225594.72000000003</v>
      </c>
      <c r="J1253" s="15" t="str">
        <f>INDEX(Assumptions!$B$8:$B$12,MATCH(B1253,Assumptions!$A$8:$A$12,0))</f>
        <v>Weighted Average</v>
      </c>
      <c r="K1253" s="16">
        <f>G1253/(1-INDEX(Assumptions!$D$8:$D$12,MATCH(B1253,Assumptions!$A$8:$A$12,0)))</f>
        <v>1854.0000000000002</v>
      </c>
      <c r="L1253" s="16">
        <f t="shared" si="134"/>
        <v>40.046399999999998</v>
      </c>
      <c r="M1253" s="16">
        <f t="shared" si="135"/>
        <v>92.700000000000017</v>
      </c>
      <c r="N1253" s="14">
        <f>E1253*(K1253-L1253-M1253)*IF(F1253="GHS",1,Assumptions!$B$4)</f>
        <v>290891.85840000003</v>
      </c>
      <c r="O1253" s="15">
        <f t="shared" ca="1" si="136"/>
        <v>125</v>
      </c>
      <c r="P1253" s="15" t="str">
        <f t="shared" ca="1" si="137"/>
        <v>91-180d</v>
      </c>
      <c r="Q1253" s="17">
        <f ca="1">IF(P1253="0-90d",0,IF(P1253="91-180d",INDEX(Assumptions!$F$8:$F$12,MATCH(B1253,Assumptions!$A$8:$A$12,0)),IF(P1253="181-365d",INDEX(Assumptions!$G$8:$G$12,MATCH(B1253,Assumptions!$A$8:$A$12,0)),INDEX(Assumptions!$H$8:$H$12,MATCH(B1253,Assumptions!$A$8:$A$12,0)))))</f>
        <v>0.05</v>
      </c>
      <c r="R1253" s="14">
        <f t="shared" ca="1" si="138"/>
        <v>11279.736000000003</v>
      </c>
      <c r="S1253" s="14">
        <f t="shared" ca="1" si="139"/>
        <v>214314.98400000003</v>
      </c>
      <c r="T1253" s="11" t="s">
        <v>50</v>
      </c>
      <c r="U1253" s="18" t="s">
        <v>26</v>
      </c>
    </row>
    <row r="1254" spans="1:21" ht="15" customHeight="1" x14ac:dyDescent="0.15">
      <c r="A1254" s="10" t="s">
        <v>1302</v>
      </c>
      <c r="B1254" s="11" t="s">
        <v>31</v>
      </c>
      <c r="C1254" s="11" t="s">
        <v>32</v>
      </c>
      <c r="D1254" s="12">
        <v>45895</v>
      </c>
      <c r="E1254" s="11">
        <v>1755</v>
      </c>
      <c r="F1254" s="11" t="s">
        <v>33</v>
      </c>
      <c r="G1254" s="13">
        <v>3317.18</v>
      </c>
      <c r="H1254" s="14">
        <f t="shared" si="133"/>
        <v>5821650.8999999994</v>
      </c>
      <c r="I1254" s="14">
        <f>IF(F1254="GHS",H1254,H1254*Assumptions!$B$4)</f>
        <v>5821650.8999999994</v>
      </c>
      <c r="J1254" s="15" t="str">
        <f>INDEX(Assumptions!$B$8:$B$12,MATCH(B1254,Assumptions!$A$8:$A$12,0))</f>
        <v>Weighted Average</v>
      </c>
      <c r="K1254" s="16">
        <f>G1254/(1-INDEX(Assumptions!$D$8:$D$12,MATCH(B1254,Assumptions!$A$8:$A$12,0)))</f>
        <v>4607.1944444444443</v>
      </c>
      <c r="L1254" s="16">
        <f t="shared" si="134"/>
        <v>99.515399999999985</v>
      </c>
      <c r="M1254" s="16">
        <f t="shared" si="135"/>
        <v>230.35972222222222</v>
      </c>
      <c r="N1254" s="14">
        <f>E1254*(K1254-L1254-M1254)*IF(F1254="GHS",1,Assumptions!$B$4)</f>
        <v>7506695.4104999993</v>
      </c>
      <c r="O1254" s="15">
        <f t="shared" ca="1" si="136"/>
        <v>391</v>
      </c>
      <c r="P1254" s="15" t="str">
        <f t="shared" ca="1" si="137"/>
        <v>365d+</v>
      </c>
      <c r="Q1254" s="17">
        <f ca="1">IF(P1254="0-90d",0,IF(P1254="91-180d",INDEX(Assumptions!$F$8:$F$12,MATCH(B1254,Assumptions!$A$8:$A$12,0)),IF(P1254="181-365d",INDEX(Assumptions!$G$8:$G$12,MATCH(B1254,Assumptions!$A$8:$A$12,0)),INDEX(Assumptions!$H$8:$H$12,MATCH(B1254,Assumptions!$A$8:$A$12,0)))))</f>
        <v>0.6</v>
      </c>
      <c r="R1254" s="14">
        <f t="shared" ca="1" si="138"/>
        <v>3492990.5399999996</v>
      </c>
      <c r="S1254" s="14">
        <f t="shared" si="139"/>
        <v>0</v>
      </c>
      <c r="T1254" s="11" t="s">
        <v>39</v>
      </c>
      <c r="U1254" s="18" t="s">
        <v>36</v>
      </c>
    </row>
    <row r="1255" spans="1:21" ht="15" customHeight="1" x14ac:dyDescent="0.15">
      <c r="A1255" s="10" t="s">
        <v>1303</v>
      </c>
      <c r="B1255" s="11" t="s">
        <v>22</v>
      </c>
      <c r="C1255" s="11" t="s">
        <v>23</v>
      </c>
      <c r="D1255" s="12">
        <v>45863</v>
      </c>
      <c r="E1255" s="11">
        <v>935</v>
      </c>
      <c r="F1255" s="11" t="s">
        <v>24</v>
      </c>
      <c r="G1255" s="13">
        <v>28588.71</v>
      </c>
      <c r="H1255" s="14">
        <f t="shared" si="133"/>
        <v>26730443.849999998</v>
      </c>
      <c r="I1255" s="14">
        <f>IF(F1255="GHS",H1255,H1255*Assumptions!$B$4)</f>
        <v>288688793.57999998</v>
      </c>
      <c r="J1255" s="15" t="str">
        <f>INDEX(Assumptions!$B$8:$B$12,MATCH(B1255,Assumptions!$A$8:$A$12,0))</f>
        <v>FIFO</v>
      </c>
      <c r="K1255" s="16">
        <f>G1255/(1-INDEX(Assumptions!$D$8:$D$12,MATCH(B1255,Assumptions!$A$8:$A$12,0)))</f>
        <v>34864.280487804877</v>
      </c>
      <c r="L1255" s="16">
        <f t="shared" si="134"/>
        <v>857.66129999999998</v>
      </c>
      <c r="M1255" s="16">
        <f t="shared" si="135"/>
        <v>1743.214024390244</v>
      </c>
      <c r="N1255" s="14">
        <f>E1255*(K1255-L1255-M1255)*IF(F1255="GHS",1,Assumptions!$B$4)</f>
        <v>325795865.34016097</v>
      </c>
      <c r="O1255" s="15">
        <f t="shared" ca="1" si="136"/>
        <v>423</v>
      </c>
      <c r="P1255" s="15" t="str">
        <f t="shared" ca="1" si="137"/>
        <v>365d+</v>
      </c>
      <c r="Q1255" s="17">
        <f ca="1">IF(P1255="0-90d",0,IF(P1255="91-180d",INDEX(Assumptions!$F$8:$F$12,MATCH(B1255,Assumptions!$A$8:$A$12,0)),IF(P1255="181-365d",INDEX(Assumptions!$G$8:$G$12,MATCH(B1255,Assumptions!$A$8:$A$12,0)),INDEX(Assumptions!$H$8:$H$12,MATCH(B1255,Assumptions!$A$8:$A$12,0)))))</f>
        <v>0.5</v>
      </c>
      <c r="R1255" s="14">
        <f t="shared" ca="1" si="138"/>
        <v>144344396.78999999</v>
      </c>
      <c r="S1255" s="14">
        <f t="shared" ca="1" si="139"/>
        <v>144344396.78999999</v>
      </c>
      <c r="T1255" s="11" t="s">
        <v>25</v>
      </c>
      <c r="U1255" s="18" t="s">
        <v>26</v>
      </c>
    </row>
    <row r="1256" spans="1:21" ht="15" customHeight="1" x14ac:dyDescent="0.15">
      <c r="A1256" s="10" t="s">
        <v>1304</v>
      </c>
      <c r="B1256" s="11" t="s">
        <v>22</v>
      </c>
      <c r="C1256" s="11" t="s">
        <v>81</v>
      </c>
      <c r="D1256" s="12">
        <v>46164</v>
      </c>
      <c r="E1256" s="11">
        <v>2176</v>
      </c>
      <c r="F1256" s="11" t="s">
        <v>24</v>
      </c>
      <c r="G1256" s="13">
        <v>37188.31</v>
      </c>
      <c r="H1256" s="14">
        <f t="shared" si="133"/>
        <v>80921762.560000002</v>
      </c>
      <c r="I1256" s="14">
        <f>IF(F1256="GHS",H1256,H1256*Assumptions!$B$4)</f>
        <v>873955035.64800012</v>
      </c>
      <c r="J1256" s="15" t="str">
        <f>INDEX(Assumptions!$B$8:$B$12,MATCH(B1256,Assumptions!$A$8:$A$12,0))</f>
        <v>FIFO</v>
      </c>
      <c r="K1256" s="16">
        <f>G1256/(1-INDEX(Assumptions!$D$8:$D$12,MATCH(B1256,Assumptions!$A$8:$A$12,0)))</f>
        <v>45351.597560975606</v>
      </c>
      <c r="L1256" s="16">
        <f t="shared" si="134"/>
        <v>1115.6492999999998</v>
      </c>
      <c r="M1256" s="16">
        <f t="shared" si="135"/>
        <v>2267.5798780487803</v>
      </c>
      <c r="N1256" s="14">
        <f>E1256*(K1256-L1256-M1256)*IF(F1256="GHS",1,Assumptions!$B$4)</f>
        <v>986290231.69348681</v>
      </c>
      <c r="O1256" s="15">
        <f t="shared" ca="1" si="136"/>
        <v>122</v>
      </c>
      <c r="P1256" s="15" t="str">
        <f t="shared" ca="1" si="137"/>
        <v>91-180d</v>
      </c>
      <c r="Q1256" s="17">
        <f ca="1">IF(P1256="0-90d",0,IF(P1256="91-180d",INDEX(Assumptions!$F$8:$F$12,MATCH(B1256,Assumptions!$A$8:$A$12,0)),IF(P1256="181-365d",INDEX(Assumptions!$G$8:$G$12,MATCH(B1256,Assumptions!$A$8:$A$12,0)),INDEX(Assumptions!$H$8:$H$12,MATCH(B1256,Assumptions!$A$8:$A$12,0)))))</f>
        <v>0.03</v>
      </c>
      <c r="R1256" s="14">
        <f t="shared" ca="1" si="138"/>
        <v>26218651.069440003</v>
      </c>
      <c r="S1256" s="14">
        <f t="shared" ca="1" si="139"/>
        <v>847736384.57856011</v>
      </c>
      <c r="T1256" s="11" t="s">
        <v>25</v>
      </c>
      <c r="U1256" s="18" t="s">
        <v>26</v>
      </c>
    </row>
    <row r="1257" spans="1:21" ht="15" customHeight="1" x14ac:dyDescent="0.15">
      <c r="A1257" s="10" t="s">
        <v>1305</v>
      </c>
      <c r="B1257" s="11" t="s">
        <v>28</v>
      </c>
      <c r="C1257" s="11" t="s">
        <v>29</v>
      </c>
      <c r="D1257" s="12">
        <v>45926</v>
      </c>
      <c r="E1257" s="11">
        <v>4677</v>
      </c>
      <c r="F1257" s="11" t="s">
        <v>24</v>
      </c>
      <c r="G1257" s="13">
        <v>9630.2199999999993</v>
      </c>
      <c r="H1257" s="14">
        <f t="shared" si="133"/>
        <v>45040538.939999998</v>
      </c>
      <c r="I1257" s="14">
        <f>IF(F1257="GHS",H1257,H1257*Assumptions!$B$4)</f>
        <v>486437820.55199999</v>
      </c>
      <c r="J1257" s="15" t="str">
        <f>INDEX(Assumptions!$B$8:$B$12,MATCH(B1257,Assumptions!$A$8:$A$12,0))</f>
        <v>Fair Value Less Costs to Sell</v>
      </c>
      <c r="K1257" s="16">
        <f>G1257/(1-INDEX(Assumptions!$D$8:$D$12,MATCH(B1257,Assumptions!$A$8:$A$12,0)))</f>
        <v>10943.431818181818</v>
      </c>
      <c r="L1257" s="16">
        <f t="shared" si="134"/>
        <v>288.90659999999997</v>
      </c>
      <c r="M1257" s="16">
        <f t="shared" si="135"/>
        <v>547.17159090909092</v>
      </c>
      <c r="N1257" s="14">
        <f>E1257*(K1257-L1257-M1257)*IF(F1257="GHS",1,Assumptions!$B$4)</f>
        <v>510538603.47934914</v>
      </c>
      <c r="O1257" s="15">
        <f t="shared" ca="1" si="136"/>
        <v>360</v>
      </c>
      <c r="P1257" s="15" t="str">
        <f t="shared" ca="1" si="137"/>
        <v>181-365d</v>
      </c>
      <c r="Q1257" s="17">
        <f ca="1">IF(P1257="0-90d",0,IF(P1257="91-180d",INDEX(Assumptions!$F$8:$F$12,MATCH(B1257,Assumptions!$A$8:$A$12,0)),IF(P1257="181-365d",INDEX(Assumptions!$G$8:$G$12,MATCH(B1257,Assumptions!$A$8:$A$12,0)),INDEX(Assumptions!$H$8:$H$12,MATCH(B1257,Assumptions!$A$8:$A$12,0)))))</f>
        <v>0.1</v>
      </c>
      <c r="R1257" s="14">
        <f t="shared" ca="1" si="138"/>
        <v>48643782.055200003</v>
      </c>
      <c r="S1257" s="14">
        <f t="shared" ca="1" si="139"/>
        <v>437794038.49680001</v>
      </c>
      <c r="T1257" s="11" t="s">
        <v>25</v>
      </c>
      <c r="U1257" s="18" t="s">
        <v>26</v>
      </c>
    </row>
    <row r="1258" spans="1:21" ht="15" customHeight="1" x14ac:dyDescent="0.15">
      <c r="A1258" s="10" t="s">
        <v>1306</v>
      </c>
      <c r="B1258" s="11" t="s">
        <v>41</v>
      </c>
      <c r="C1258" s="11" t="s">
        <v>44</v>
      </c>
      <c r="D1258" s="12">
        <v>46133</v>
      </c>
      <c r="E1258" s="11">
        <v>4444</v>
      </c>
      <c r="F1258" s="11" t="s">
        <v>33</v>
      </c>
      <c r="G1258" s="13">
        <v>371.4</v>
      </c>
      <c r="H1258" s="14">
        <f t="shared" si="133"/>
        <v>1650501.5999999999</v>
      </c>
      <c r="I1258" s="14">
        <f>IF(F1258="GHS",H1258,H1258*Assumptions!$B$4)</f>
        <v>1650501.5999999999</v>
      </c>
      <c r="J1258" s="15" t="str">
        <f>INDEX(Assumptions!$B$8:$B$12,MATCH(B1258,Assumptions!$A$8:$A$12,0))</f>
        <v>Weighted Average</v>
      </c>
      <c r="K1258" s="16">
        <f>G1258/(1-INDEX(Assumptions!$D$8:$D$12,MATCH(B1258,Assumptions!$A$8:$A$12,0)))</f>
        <v>571.38461538461536</v>
      </c>
      <c r="L1258" s="16">
        <f t="shared" si="134"/>
        <v>11.141999999999999</v>
      </c>
      <c r="M1258" s="16">
        <f t="shared" si="135"/>
        <v>28.569230769230771</v>
      </c>
      <c r="N1258" s="14">
        <f>E1258*(K1258-L1258-M1258)*IF(F1258="GHS",1,Assumptions!$B$4)</f>
        <v>2362756.5212307689</v>
      </c>
      <c r="O1258" s="15">
        <f t="shared" ca="1" si="136"/>
        <v>153</v>
      </c>
      <c r="P1258" s="15" t="str">
        <f t="shared" ca="1" si="137"/>
        <v>91-180d</v>
      </c>
      <c r="Q1258" s="17">
        <f ca="1">IF(P1258="0-90d",0,IF(P1258="91-180d",INDEX(Assumptions!$F$8:$F$12,MATCH(B1258,Assumptions!$A$8:$A$12,0)),IF(P1258="181-365d",INDEX(Assumptions!$G$8:$G$12,MATCH(B1258,Assumptions!$A$8:$A$12,0)),INDEX(Assumptions!$H$8:$H$12,MATCH(B1258,Assumptions!$A$8:$A$12,0)))))</f>
        <v>0.1</v>
      </c>
      <c r="R1258" s="14">
        <f t="shared" ca="1" si="138"/>
        <v>165050.16</v>
      </c>
      <c r="S1258" s="14">
        <f t="shared" ca="1" si="139"/>
        <v>1485451.44</v>
      </c>
      <c r="T1258" s="11" t="s">
        <v>50</v>
      </c>
      <c r="U1258" s="18" t="s">
        <v>36</v>
      </c>
    </row>
    <row r="1259" spans="1:21" ht="15" customHeight="1" x14ac:dyDescent="0.15">
      <c r="A1259" s="10" t="s">
        <v>1307</v>
      </c>
      <c r="B1259" s="11" t="s">
        <v>41</v>
      </c>
      <c r="C1259" s="11" t="s">
        <v>115</v>
      </c>
      <c r="D1259" s="12">
        <v>46082</v>
      </c>
      <c r="E1259" s="11">
        <v>3744</v>
      </c>
      <c r="F1259" s="11" t="s">
        <v>33</v>
      </c>
      <c r="G1259" s="13">
        <v>533.07000000000005</v>
      </c>
      <c r="H1259" s="14">
        <f t="shared" si="133"/>
        <v>1995814.08</v>
      </c>
      <c r="I1259" s="14">
        <f>IF(F1259="GHS",H1259,H1259*Assumptions!$B$4)</f>
        <v>1995814.08</v>
      </c>
      <c r="J1259" s="15" t="str">
        <f>INDEX(Assumptions!$B$8:$B$12,MATCH(B1259,Assumptions!$A$8:$A$12,0))</f>
        <v>Weighted Average</v>
      </c>
      <c r="K1259" s="16">
        <f>G1259/(1-INDEX(Assumptions!$D$8:$D$12,MATCH(B1259,Assumptions!$A$8:$A$12,0)))</f>
        <v>820.10769230769233</v>
      </c>
      <c r="L1259" s="16">
        <f t="shared" si="134"/>
        <v>15.992100000000001</v>
      </c>
      <c r="M1259" s="16">
        <f t="shared" si="135"/>
        <v>41.005384615384621</v>
      </c>
      <c r="N1259" s="14">
        <f>E1259*(K1259-L1259-M1259)*IF(F1259="GHS",1,Assumptions!$B$4)</f>
        <v>2857084.6176</v>
      </c>
      <c r="O1259" s="15">
        <f t="shared" ca="1" si="136"/>
        <v>204</v>
      </c>
      <c r="P1259" s="15" t="str">
        <f t="shared" ca="1" si="137"/>
        <v>181-365d</v>
      </c>
      <c r="Q1259" s="17">
        <f ca="1">IF(P1259="0-90d",0,IF(P1259="91-180d",INDEX(Assumptions!$F$8:$F$12,MATCH(B1259,Assumptions!$A$8:$A$12,0)),IF(P1259="181-365d",INDEX(Assumptions!$G$8:$G$12,MATCH(B1259,Assumptions!$A$8:$A$12,0)),INDEX(Assumptions!$H$8:$H$12,MATCH(B1259,Assumptions!$A$8:$A$12,0)))))</f>
        <v>0.35</v>
      </c>
      <c r="R1259" s="14">
        <f t="shared" ca="1" si="138"/>
        <v>698534.92799999996</v>
      </c>
      <c r="S1259" s="14">
        <f t="shared" ca="1" si="139"/>
        <v>1297279.1520000002</v>
      </c>
      <c r="T1259" s="11" t="s">
        <v>25</v>
      </c>
      <c r="U1259" s="18" t="s">
        <v>26</v>
      </c>
    </row>
    <row r="1260" spans="1:21" ht="15" customHeight="1" x14ac:dyDescent="0.15">
      <c r="A1260" s="10" t="s">
        <v>1308</v>
      </c>
      <c r="B1260" s="11" t="s">
        <v>41</v>
      </c>
      <c r="C1260" s="11" t="s">
        <v>42</v>
      </c>
      <c r="D1260" s="12">
        <v>45877</v>
      </c>
      <c r="E1260" s="11">
        <v>4532</v>
      </c>
      <c r="F1260" s="11" t="s">
        <v>33</v>
      </c>
      <c r="G1260" s="13">
        <v>362.75</v>
      </c>
      <c r="H1260" s="14">
        <f t="shared" si="133"/>
        <v>1643983</v>
      </c>
      <c r="I1260" s="14">
        <f>IF(F1260="GHS",H1260,H1260*Assumptions!$B$4)</f>
        <v>1643983</v>
      </c>
      <c r="J1260" s="15" t="str">
        <f>INDEX(Assumptions!$B$8:$B$12,MATCH(B1260,Assumptions!$A$8:$A$12,0))</f>
        <v>Weighted Average</v>
      </c>
      <c r="K1260" s="16">
        <f>G1260/(1-INDEX(Assumptions!$D$8:$D$12,MATCH(B1260,Assumptions!$A$8:$A$12,0)))</f>
        <v>558.07692307692309</v>
      </c>
      <c r="L1260" s="16">
        <f t="shared" si="134"/>
        <v>10.8825</v>
      </c>
      <c r="M1260" s="16">
        <f t="shared" si="135"/>
        <v>27.903846153846157</v>
      </c>
      <c r="N1260" s="14">
        <f>E1260*(K1260-L1260-M1260)*IF(F1260="GHS",1,Assumptions!$B$4)</f>
        <v>2353424.8946153843</v>
      </c>
      <c r="O1260" s="15">
        <f t="shared" ca="1" si="136"/>
        <v>409</v>
      </c>
      <c r="P1260" s="15" t="str">
        <f t="shared" ca="1" si="137"/>
        <v>365d+</v>
      </c>
      <c r="Q1260" s="17">
        <f ca="1">IF(P1260="0-90d",0,IF(P1260="91-180d",INDEX(Assumptions!$F$8:$F$12,MATCH(B1260,Assumptions!$A$8:$A$12,0)),IF(P1260="181-365d",INDEX(Assumptions!$G$8:$G$12,MATCH(B1260,Assumptions!$A$8:$A$12,0)),INDEX(Assumptions!$H$8:$H$12,MATCH(B1260,Assumptions!$A$8:$A$12,0)))))</f>
        <v>0.8</v>
      </c>
      <c r="R1260" s="14">
        <f t="shared" ca="1" si="138"/>
        <v>1315186.4000000001</v>
      </c>
      <c r="S1260" s="14">
        <f t="shared" ca="1" si="139"/>
        <v>328796.59999999986</v>
      </c>
      <c r="T1260" s="11" t="s">
        <v>25</v>
      </c>
      <c r="U1260" s="18" t="s">
        <v>26</v>
      </c>
    </row>
    <row r="1261" spans="1:21" ht="15" customHeight="1" x14ac:dyDescent="0.15">
      <c r="A1261" s="10" t="s">
        <v>1309</v>
      </c>
      <c r="B1261" s="11" t="s">
        <v>41</v>
      </c>
      <c r="C1261" s="11" t="s">
        <v>49</v>
      </c>
      <c r="D1261" s="12">
        <v>45958</v>
      </c>
      <c r="E1261" s="11">
        <v>4353</v>
      </c>
      <c r="F1261" s="11" t="s">
        <v>33</v>
      </c>
      <c r="G1261" s="13">
        <v>212.89</v>
      </c>
      <c r="H1261" s="14">
        <f t="shared" si="133"/>
        <v>926710.16999999993</v>
      </c>
      <c r="I1261" s="14">
        <f>IF(F1261="GHS",H1261,H1261*Assumptions!$B$4)</f>
        <v>926710.16999999993</v>
      </c>
      <c r="J1261" s="15" t="str">
        <f>INDEX(Assumptions!$B$8:$B$12,MATCH(B1261,Assumptions!$A$8:$A$12,0))</f>
        <v>Weighted Average</v>
      </c>
      <c r="K1261" s="16">
        <f>G1261/(1-INDEX(Assumptions!$D$8:$D$12,MATCH(B1261,Assumptions!$A$8:$A$12,0)))</f>
        <v>327.52307692307687</v>
      </c>
      <c r="L1261" s="16">
        <f t="shared" si="134"/>
        <v>6.3866999999999994</v>
      </c>
      <c r="M1261" s="16">
        <f t="shared" si="135"/>
        <v>16.376153846153844</v>
      </c>
      <c r="N1261" s="14">
        <f>E1261*(K1261-L1261-M1261)*IF(F1261="GHS",1,Assumptions!$B$4)</f>
        <v>1326621.251053846</v>
      </c>
      <c r="O1261" s="15">
        <f t="shared" ca="1" si="136"/>
        <v>328</v>
      </c>
      <c r="P1261" s="15" t="str">
        <f t="shared" ca="1" si="137"/>
        <v>181-365d</v>
      </c>
      <c r="Q1261" s="17">
        <f ca="1">IF(P1261="0-90d",0,IF(P1261="91-180d",INDEX(Assumptions!$F$8:$F$12,MATCH(B1261,Assumptions!$A$8:$A$12,0)),IF(P1261="181-365d",INDEX(Assumptions!$G$8:$G$12,MATCH(B1261,Assumptions!$A$8:$A$12,0)),INDEX(Assumptions!$H$8:$H$12,MATCH(B1261,Assumptions!$A$8:$A$12,0)))))</f>
        <v>0.35</v>
      </c>
      <c r="R1261" s="14">
        <f t="shared" ca="1" si="138"/>
        <v>324348.55949999997</v>
      </c>
      <c r="S1261" s="14">
        <f t="shared" ca="1" si="139"/>
        <v>602361.61049999995</v>
      </c>
      <c r="T1261" s="11" t="s">
        <v>25</v>
      </c>
      <c r="U1261" s="18" t="s">
        <v>26</v>
      </c>
    </row>
    <row r="1262" spans="1:21" ht="15" customHeight="1" x14ac:dyDescent="0.15">
      <c r="A1262" s="10" t="s">
        <v>1310</v>
      </c>
      <c r="B1262" s="11" t="s">
        <v>41</v>
      </c>
      <c r="C1262" s="11" t="s">
        <v>115</v>
      </c>
      <c r="D1262" s="12">
        <v>46174</v>
      </c>
      <c r="E1262" s="11">
        <v>2118</v>
      </c>
      <c r="F1262" s="11" t="s">
        <v>33</v>
      </c>
      <c r="G1262" s="13">
        <v>641.99</v>
      </c>
      <c r="H1262" s="14">
        <f t="shared" si="133"/>
        <v>1359734.82</v>
      </c>
      <c r="I1262" s="14">
        <f>IF(F1262="GHS",H1262,H1262*Assumptions!$B$4)</f>
        <v>1359734.82</v>
      </c>
      <c r="J1262" s="15" t="str">
        <f>INDEX(Assumptions!$B$8:$B$12,MATCH(B1262,Assumptions!$A$8:$A$12,0))</f>
        <v>Weighted Average</v>
      </c>
      <c r="K1262" s="16">
        <f>G1262/(1-INDEX(Assumptions!$D$8:$D$12,MATCH(B1262,Assumptions!$A$8:$A$12,0)))</f>
        <v>987.676923076923</v>
      </c>
      <c r="L1262" s="16">
        <f t="shared" si="134"/>
        <v>19.259699999999999</v>
      </c>
      <c r="M1262" s="16">
        <f t="shared" si="135"/>
        <v>49.38384615384615</v>
      </c>
      <c r="N1262" s="14">
        <f>E1262*(K1262-L1262-M1262)*IF(F1262="GHS",1,Assumptions!$B$4)</f>
        <v>1946512.692323077</v>
      </c>
      <c r="O1262" s="15">
        <f t="shared" ca="1" si="136"/>
        <v>112</v>
      </c>
      <c r="P1262" s="15" t="str">
        <f t="shared" ca="1" si="137"/>
        <v>91-180d</v>
      </c>
      <c r="Q1262" s="17">
        <f ca="1">IF(P1262="0-90d",0,IF(P1262="91-180d",INDEX(Assumptions!$F$8:$F$12,MATCH(B1262,Assumptions!$A$8:$A$12,0)),IF(P1262="181-365d",INDEX(Assumptions!$G$8:$G$12,MATCH(B1262,Assumptions!$A$8:$A$12,0)),INDEX(Assumptions!$H$8:$H$12,MATCH(B1262,Assumptions!$A$8:$A$12,0)))))</f>
        <v>0.1</v>
      </c>
      <c r="R1262" s="14">
        <f t="shared" ca="1" si="138"/>
        <v>135973.48200000002</v>
      </c>
      <c r="S1262" s="14">
        <f t="shared" ca="1" si="139"/>
        <v>1223761.338</v>
      </c>
      <c r="T1262" s="11" t="s">
        <v>25</v>
      </c>
      <c r="U1262" s="18" t="s">
        <v>26</v>
      </c>
    </row>
    <row r="1263" spans="1:21" ht="15" customHeight="1" x14ac:dyDescent="0.15">
      <c r="A1263" s="10" t="s">
        <v>1311</v>
      </c>
      <c r="B1263" s="11" t="s">
        <v>22</v>
      </c>
      <c r="C1263" s="11" t="s">
        <v>23</v>
      </c>
      <c r="D1263" s="12">
        <v>45760</v>
      </c>
      <c r="E1263" s="11">
        <v>1794</v>
      </c>
      <c r="F1263" s="11" t="s">
        <v>24</v>
      </c>
      <c r="G1263" s="13">
        <v>12788.45</v>
      </c>
      <c r="H1263" s="14">
        <f t="shared" si="133"/>
        <v>22942479.300000001</v>
      </c>
      <c r="I1263" s="14">
        <f>IF(F1263="GHS",H1263,H1263*Assumptions!$B$4)</f>
        <v>247778776.44000003</v>
      </c>
      <c r="J1263" s="15" t="str">
        <f>INDEX(Assumptions!$B$8:$B$12,MATCH(B1263,Assumptions!$A$8:$A$12,0))</f>
        <v>FIFO</v>
      </c>
      <c r="K1263" s="16">
        <f>G1263/(1-INDEX(Assumptions!$D$8:$D$12,MATCH(B1263,Assumptions!$A$8:$A$12,0)))</f>
        <v>15595.670731707316</v>
      </c>
      <c r="L1263" s="16">
        <f t="shared" si="134"/>
        <v>383.65350000000001</v>
      </c>
      <c r="M1263" s="16">
        <f t="shared" si="135"/>
        <v>779.78353658536582</v>
      </c>
      <c r="N1263" s="14">
        <f>E1263*(K1263-L1263-M1263)*IF(F1263="GHS",1,Assumptions!$B$4)</f>
        <v>279627414.28972679</v>
      </c>
      <c r="O1263" s="15">
        <f t="shared" ca="1" si="136"/>
        <v>526</v>
      </c>
      <c r="P1263" s="15" t="str">
        <f t="shared" ca="1" si="137"/>
        <v>365d+</v>
      </c>
      <c r="Q1263" s="17">
        <f ca="1">IF(P1263="0-90d",0,IF(P1263="91-180d",INDEX(Assumptions!$F$8:$F$12,MATCH(B1263,Assumptions!$A$8:$A$12,0)),IF(P1263="181-365d",INDEX(Assumptions!$G$8:$G$12,MATCH(B1263,Assumptions!$A$8:$A$12,0)),INDEX(Assumptions!$H$8:$H$12,MATCH(B1263,Assumptions!$A$8:$A$12,0)))))</f>
        <v>0.5</v>
      </c>
      <c r="R1263" s="14">
        <f t="shared" ca="1" si="138"/>
        <v>123889388.22000001</v>
      </c>
      <c r="S1263" s="14">
        <f t="shared" ca="1" si="139"/>
        <v>123889388.22000001</v>
      </c>
      <c r="T1263" s="11" t="s">
        <v>25</v>
      </c>
      <c r="U1263" s="18" t="s">
        <v>36</v>
      </c>
    </row>
    <row r="1264" spans="1:21" ht="15" customHeight="1" x14ac:dyDescent="0.15">
      <c r="A1264" s="10" t="s">
        <v>1312</v>
      </c>
      <c r="B1264" s="11" t="s">
        <v>41</v>
      </c>
      <c r="C1264" s="11" t="s">
        <v>42</v>
      </c>
      <c r="D1264" s="12">
        <v>46004</v>
      </c>
      <c r="E1264" s="11">
        <v>251</v>
      </c>
      <c r="F1264" s="11" t="s">
        <v>33</v>
      </c>
      <c r="G1264" s="13">
        <v>498.54</v>
      </c>
      <c r="H1264" s="14">
        <f t="shared" si="133"/>
        <v>125133.54000000001</v>
      </c>
      <c r="I1264" s="14">
        <f>IF(F1264="GHS",H1264,H1264*Assumptions!$B$4)</f>
        <v>125133.54000000001</v>
      </c>
      <c r="J1264" s="15" t="str">
        <f>INDEX(Assumptions!$B$8:$B$12,MATCH(B1264,Assumptions!$A$8:$A$12,0))</f>
        <v>Weighted Average</v>
      </c>
      <c r="K1264" s="16">
        <f>G1264/(1-INDEX(Assumptions!$D$8:$D$12,MATCH(B1264,Assumptions!$A$8:$A$12,0)))</f>
        <v>766.98461538461538</v>
      </c>
      <c r="L1264" s="16">
        <f t="shared" si="134"/>
        <v>14.956200000000001</v>
      </c>
      <c r="M1264" s="16">
        <f t="shared" si="135"/>
        <v>38.349230769230772</v>
      </c>
      <c r="N1264" s="14">
        <f>E1264*(K1264-L1264-M1264)*IF(F1264="GHS",1,Assumptions!$B$4)</f>
        <v>179133.47533846155</v>
      </c>
      <c r="O1264" s="15">
        <f t="shared" ca="1" si="136"/>
        <v>282</v>
      </c>
      <c r="P1264" s="15" t="str">
        <f t="shared" ca="1" si="137"/>
        <v>181-365d</v>
      </c>
      <c r="Q1264" s="17">
        <f ca="1">IF(P1264="0-90d",0,IF(P1264="91-180d",INDEX(Assumptions!$F$8:$F$12,MATCH(B1264,Assumptions!$A$8:$A$12,0)),IF(P1264="181-365d",INDEX(Assumptions!$G$8:$G$12,MATCH(B1264,Assumptions!$A$8:$A$12,0)),INDEX(Assumptions!$H$8:$H$12,MATCH(B1264,Assumptions!$A$8:$A$12,0)))))</f>
        <v>0.35</v>
      </c>
      <c r="R1264" s="14">
        <f t="shared" ca="1" si="138"/>
        <v>43796.739000000001</v>
      </c>
      <c r="S1264" s="14">
        <f t="shared" ca="1" si="139"/>
        <v>81336.801000000007</v>
      </c>
      <c r="T1264" s="11" t="s">
        <v>50</v>
      </c>
      <c r="U1264" s="18" t="s">
        <v>26</v>
      </c>
    </row>
    <row r="1265" spans="1:21" ht="15" customHeight="1" x14ac:dyDescent="0.15">
      <c r="A1265" s="10" t="s">
        <v>1313</v>
      </c>
      <c r="B1265" s="11" t="s">
        <v>31</v>
      </c>
      <c r="C1265" s="11" t="s">
        <v>63</v>
      </c>
      <c r="D1265" s="12">
        <v>45759</v>
      </c>
      <c r="E1265" s="11">
        <v>2958</v>
      </c>
      <c r="F1265" s="11" t="s">
        <v>33</v>
      </c>
      <c r="G1265" s="13">
        <v>3613.94</v>
      </c>
      <c r="H1265" s="14">
        <f t="shared" si="133"/>
        <v>10690034.52</v>
      </c>
      <c r="I1265" s="14">
        <f>IF(F1265="GHS",H1265,H1265*Assumptions!$B$4)</f>
        <v>10690034.52</v>
      </c>
      <c r="J1265" s="15" t="str">
        <f>INDEX(Assumptions!$B$8:$B$12,MATCH(B1265,Assumptions!$A$8:$A$12,0))</f>
        <v>Weighted Average</v>
      </c>
      <c r="K1265" s="16">
        <f>G1265/(1-INDEX(Assumptions!$D$8:$D$12,MATCH(B1265,Assumptions!$A$8:$A$12,0)))</f>
        <v>5019.3611111111113</v>
      </c>
      <c r="L1265" s="16">
        <f t="shared" si="134"/>
        <v>108.4182</v>
      </c>
      <c r="M1265" s="16">
        <f t="shared" si="135"/>
        <v>250.96805555555557</v>
      </c>
      <c r="N1265" s="14">
        <f>E1265*(K1265-L1265-M1265)*IF(F1265="GHS",1,Assumptions!$B$4)</f>
        <v>13784205.622733336</v>
      </c>
      <c r="O1265" s="15">
        <f t="shared" ca="1" si="136"/>
        <v>527</v>
      </c>
      <c r="P1265" s="15" t="str">
        <f t="shared" ca="1" si="137"/>
        <v>365d+</v>
      </c>
      <c r="Q1265" s="17">
        <f ca="1">IF(P1265="0-90d",0,IF(P1265="91-180d",INDEX(Assumptions!$F$8:$F$12,MATCH(B1265,Assumptions!$A$8:$A$12,0)),IF(P1265="181-365d",INDEX(Assumptions!$G$8:$G$12,MATCH(B1265,Assumptions!$A$8:$A$12,0)),INDEX(Assumptions!$H$8:$H$12,MATCH(B1265,Assumptions!$A$8:$A$12,0)))))</f>
        <v>0.6</v>
      </c>
      <c r="R1265" s="14">
        <f t="shared" ca="1" si="138"/>
        <v>6414020.7119999994</v>
      </c>
      <c r="S1265" s="14">
        <f t="shared" ca="1" si="139"/>
        <v>4276013.8080000002</v>
      </c>
      <c r="T1265" s="11" t="s">
        <v>25</v>
      </c>
      <c r="U1265" s="18" t="s">
        <v>26</v>
      </c>
    </row>
    <row r="1266" spans="1:21" ht="15" customHeight="1" x14ac:dyDescent="0.15">
      <c r="A1266" s="10" t="s">
        <v>1314</v>
      </c>
      <c r="B1266" s="11" t="s">
        <v>31</v>
      </c>
      <c r="C1266" s="11" t="s">
        <v>32</v>
      </c>
      <c r="D1266" s="12">
        <v>46039</v>
      </c>
      <c r="E1266" s="11">
        <v>3867</v>
      </c>
      <c r="F1266" s="11" t="s">
        <v>33</v>
      </c>
      <c r="G1266" s="13">
        <v>2921.19</v>
      </c>
      <c r="H1266" s="14">
        <f t="shared" si="133"/>
        <v>11296241.73</v>
      </c>
      <c r="I1266" s="14">
        <f>IF(F1266="GHS",H1266,H1266*Assumptions!$B$4)</f>
        <v>11296241.73</v>
      </c>
      <c r="J1266" s="15" t="str">
        <f>INDEX(Assumptions!$B$8:$B$12,MATCH(B1266,Assumptions!$A$8:$A$12,0))</f>
        <v>Weighted Average</v>
      </c>
      <c r="K1266" s="16">
        <f>G1266/(1-INDEX(Assumptions!$D$8:$D$12,MATCH(B1266,Assumptions!$A$8:$A$12,0)))</f>
        <v>4057.2083333333335</v>
      </c>
      <c r="L1266" s="16">
        <f t="shared" si="134"/>
        <v>87.6357</v>
      </c>
      <c r="M1266" s="16">
        <f t="shared" si="135"/>
        <v>202.86041666666668</v>
      </c>
      <c r="N1266" s="14">
        <f>E1266*(K1266-L1266-M1266)*IF(F1266="GHS",1,Assumptions!$B$4)</f>
        <v>14565876.14185</v>
      </c>
      <c r="O1266" s="15">
        <f t="shared" ca="1" si="136"/>
        <v>247</v>
      </c>
      <c r="P1266" s="15" t="str">
        <f t="shared" ca="1" si="137"/>
        <v>181-365d</v>
      </c>
      <c r="Q1266" s="17">
        <f ca="1">IF(P1266="0-90d",0,IF(P1266="91-180d",INDEX(Assumptions!$F$8:$F$12,MATCH(B1266,Assumptions!$A$8:$A$12,0)),IF(P1266="181-365d",INDEX(Assumptions!$G$8:$G$12,MATCH(B1266,Assumptions!$A$8:$A$12,0)),INDEX(Assumptions!$H$8:$H$12,MATCH(B1266,Assumptions!$A$8:$A$12,0)))))</f>
        <v>0.2</v>
      </c>
      <c r="R1266" s="14">
        <f t="shared" ca="1" si="138"/>
        <v>2259248.3460000004</v>
      </c>
      <c r="S1266" s="14">
        <f t="shared" ca="1" si="139"/>
        <v>9036993.3839999996</v>
      </c>
      <c r="T1266" s="11" t="s">
        <v>25</v>
      </c>
      <c r="U1266" s="18" t="s">
        <v>26</v>
      </c>
    </row>
    <row r="1267" spans="1:21" ht="15" customHeight="1" x14ac:dyDescent="0.15">
      <c r="A1267" s="10" t="s">
        <v>1315</v>
      </c>
      <c r="B1267" s="11" t="s">
        <v>31</v>
      </c>
      <c r="C1267" s="11" t="s">
        <v>63</v>
      </c>
      <c r="D1267" s="12">
        <v>45871</v>
      </c>
      <c r="E1267" s="11">
        <v>2375</v>
      </c>
      <c r="F1267" s="11" t="s">
        <v>33</v>
      </c>
      <c r="G1267" s="13">
        <v>3333.13</v>
      </c>
      <c r="H1267" s="14">
        <f t="shared" si="133"/>
        <v>7916183.75</v>
      </c>
      <c r="I1267" s="14">
        <f>IF(F1267="GHS",H1267,H1267*Assumptions!$B$4)</f>
        <v>7916183.75</v>
      </c>
      <c r="J1267" s="15" t="str">
        <f>INDEX(Assumptions!$B$8:$B$12,MATCH(B1267,Assumptions!$A$8:$A$12,0))</f>
        <v>Weighted Average</v>
      </c>
      <c r="K1267" s="16">
        <f>G1267/(1-INDEX(Assumptions!$D$8:$D$12,MATCH(B1267,Assumptions!$A$8:$A$12,0)))</f>
        <v>4629.3472222222226</v>
      </c>
      <c r="L1267" s="16">
        <f t="shared" si="134"/>
        <v>99.993899999999996</v>
      </c>
      <c r="M1267" s="16">
        <f t="shared" si="135"/>
        <v>231.46736111111113</v>
      </c>
      <c r="N1267" s="14">
        <f>E1267*(K1267-L1267-M1267)*IF(F1267="GHS",1,Assumptions!$B$4)</f>
        <v>10207479.157638889</v>
      </c>
      <c r="O1267" s="15">
        <f t="shared" ca="1" si="136"/>
        <v>415</v>
      </c>
      <c r="P1267" s="15" t="str">
        <f t="shared" ca="1" si="137"/>
        <v>365d+</v>
      </c>
      <c r="Q1267" s="17">
        <f ca="1">IF(P1267="0-90d",0,IF(P1267="91-180d",INDEX(Assumptions!$F$8:$F$12,MATCH(B1267,Assumptions!$A$8:$A$12,0)),IF(P1267="181-365d",INDEX(Assumptions!$G$8:$G$12,MATCH(B1267,Assumptions!$A$8:$A$12,0)),INDEX(Assumptions!$H$8:$H$12,MATCH(B1267,Assumptions!$A$8:$A$12,0)))))</f>
        <v>0.6</v>
      </c>
      <c r="R1267" s="14">
        <f t="shared" ca="1" si="138"/>
        <v>4749710.25</v>
      </c>
      <c r="S1267" s="14">
        <f t="shared" ca="1" si="139"/>
        <v>3166473.5</v>
      </c>
      <c r="T1267" s="11" t="s">
        <v>25</v>
      </c>
      <c r="U1267" s="18" t="s">
        <v>26</v>
      </c>
    </row>
    <row r="1268" spans="1:21" ht="15" customHeight="1" x14ac:dyDescent="0.15">
      <c r="A1268" s="10" t="s">
        <v>1316</v>
      </c>
      <c r="B1268" s="11" t="s">
        <v>41</v>
      </c>
      <c r="C1268" s="11" t="s">
        <v>42</v>
      </c>
      <c r="D1268" s="12">
        <v>46076</v>
      </c>
      <c r="E1268" s="11">
        <v>4147</v>
      </c>
      <c r="F1268" s="11" t="s">
        <v>33</v>
      </c>
      <c r="G1268" s="13">
        <v>470.73</v>
      </c>
      <c r="H1268" s="14">
        <f t="shared" si="133"/>
        <v>1952117.31</v>
      </c>
      <c r="I1268" s="14">
        <f>IF(F1268="GHS",H1268,H1268*Assumptions!$B$4)</f>
        <v>1952117.31</v>
      </c>
      <c r="J1268" s="15" t="str">
        <f>INDEX(Assumptions!$B$8:$B$12,MATCH(B1268,Assumptions!$A$8:$A$12,0))</f>
        <v>Weighted Average</v>
      </c>
      <c r="K1268" s="16">
        <f>G1268/(1-INDEX(Assumptions!$D$8:$D$12,MATCH(B1268,Assumptions!$A$8:$A$12,0)))</f>
        <v>724.2</v>
      </c>
      <c r="L1268" s="16">
        <f t="shared" si="134"/>
        <v>14.1219</v>
      </c>
      <c r="M1268" s="16">
        <f t="shared" si="135"/>
        <v>36.21</v>
      </c>
      <c r="N1268" s="14">
        <f>E1268*(K1268-L1268-M1268)*IF(F1268="GHS",1,Assumptions!$B$4)</f>
        <v>2794531.0107</v>
      </c>
      <c r="O1268" s="15">
        <f t="shared" ca="1" si="136"/>
        <v>210</v>
      </c>
      <c r="P1268" s="15" t="str">
        <f t="shared" ca="1" si="137"/>
        <v>181-365d</v>
      </c>
      <c r="Q1268" s="17">
        <f ca="1">IF(P1268="0-90d",0,IF(P1268="91-180d",INDEX(Assumptions!$F$8:$F$12,MATCH(B1268,Assumptions!$A$8:$A$12,0)),IF(P1268="181-365d",INDEX(Assumptions!$G$8:$G$12,MATCH(B1268,Assumptions!$A$8:$A$12,0)),INDEX(Assumptions!$H$8:$H$12,MATCH(B1268,Assumptions!$A$8:$A$12,0)))))</f>
        <v>0.35</v>
      </c>
      <c r="R1268" s="14">
        <f t="shared" ca="1" si="138"/>
        <v>683241.05849999993</v>
      </c>
      <c r="S1268" s="14">
        <f t="shared" ca="1" si="139"/>
        <v>1268876.2515000002</v>
      </c>
      <c r="T1268" s="11" t="s">
        <v>25</v>
      </c>
      <c r="U1268" s="18" t="s">
        <v>26</v>
      </c>
    </row>
    <row r="1269" spans="1:21" ht="15" customHeight="1" x14ac:dyDescent="0.15">
      <c r="A1269" s="10" t="s">
        <v>1317</v>
      </c>
      <c r="B1269" s="11" t="s">
        <v>28</v>
      </c>
      <c r="C1269" s="11" t="s">
        <v>55</v>
      </c>
      <c r="D1269" s="12">
        <v>45747</v>
      </c>
      <c r="E1269" s="11">
        <v>2661</v>
      </c>
      <c r="F1269" s="11" t="s">
        <v>24</v>
      </c>
      <c r="G1269" s="13">
        <v>2990.15</v>
      </c>
      <c r="H1269" s="14">
        <f t="shared" si="133"/>
        <v>7956789.1500000004</v>
      </c>
      <c r="I1269" s="14">
        <f>IF(F1269="GHS",H1269,H1269*Assumptions!$B$4)</f>
        <v>85933322.820000008</v>
      </c>
      <c r="J1269" s="15" t="str">
        <f>INDEX(Assumptions!$B$8:$B$12,MATCH(B1269,Assumptions!$A$8:$A$12,0))</f>
        <v>Fair Value Less Costs to Sell</v>
      </c>
      <c r="K1269" s="16">
        <f>G1269/(1-INDEX(Assumptions!$D$8:$D$12,MATCH(B1269,Assumptions!$A$8:$A$12,0)))</f>
        <v>3397.8977272727275</v>
      </c>
      <c r="L1269" s="16">
        <f t="shared" si="134"/>
        <v>89.704499999999996</v>
      </c>
      <c r="M1269" s="16">
        <f t="shared" si="135"/>
        <v>169.89488636363637</v>
      </c>
      <c r="N1269" s="14">
        <f>E1269*(K1269-L1269-M1269)*IF(F1269="GHS",1,Assumptions!$B$4)</f>
        <v>90190928.359718204</v>
      </c>
      <c r="O1269" s="15">
        <f t="shared" ca="1" si="136"/>
        <v>539</v>
      </c>
      <c r="P1269" s="15" t="str">
        <f t="shared" ca="1" si="137"/>
        <v>365d+</v>
      </c>
      <c r="Q1269" s="17">
        <f ca="1">IF(P1269="0-90d",0,IF(P1269="91-180d",INDEX(Assumptions!$F$8:$F$12,MATCH(B1269,Assumptions!$A$8:$A$12,0)),IF(P1269="181-365d",INDEX(Assumptions!$G$8:$G$12,MATCH(B1269,Assumptions!$A$8:$A$12,0)),INDEX(Assumptions!$H$8:$H$12,MATCH(B1269,Assumptions!$A$8:$A$12,0)))))</f>
        <v>0.4</v>
      </c>
      <c r="R1269" s="14">
        <f t="shared" ca="1" si="138"/>
        <v>34373329.128000006</v>
      </c>
      <c r="S1269" s="14">
        <f t="shared" ca="1" si="139"/>
        <v>51559993.692000002</v>
      </c>
      <c r="T1269" s="11" t="s">
        <v>25</v>
      </c>
      <c r="U1269" s="18" t="s">
        <v>36</v>
      </c>
    </row>
    <row r="1270" spans="1:21" ht="15" customHeight="1" x14ac:dyDescent="0.15">
      <c r="A1270" s="10" t="s">
        <v>1318</v>
      </c>
      <c r="B1270" s="11" t="s">
        <v>31</v>
      </c>
      <c r="C1270" s="11" t="s">
        <v>63</v>
      </c>
      <c r="D1270" s="12">
        <v>46056</v>
      </c>
      <c r="E1270" s="11">
        <v>2802</v>
      </c>
      <c r="F1270" s="11" t="s">
        <v>33</v>
      </c>
      <c r="G1270" s="13">
        <v>2624.18</v>
      </c>
      <c r="H1270" s="14">
        <f t="shared" si="133"/>
        <v>7352952.3599999994</v>
      </c>
      <c r="I1270" s="14">
        <f>IF(F1270="GHS",H1270,H1270*Assumptions!$B$4)</f>
        <v>7352952.3599999994</v>
      </c>
      <c r="J1270" s="15" t="str">
        <f>INDEX(Assumptions!$B$8:$B$12,MATCH(B1270,Assumptions!$A$8:$A$12,0))</f>
        <v>Weighted Average</v>
      </c>
      <c r="K1270" s="16">
        <f>G1270/(1-INDEX(Assumptions!$D$8:$D$12,MATCH(B1270,Assumptions!$A$8:$A$12,0)))</f>
        <v>3644.6944444444443</v>
      </c>
      <c r="L1270" s="16">
        <f t="shared" si="134"/>
        <v>78.725399999999993</v>
      </c>
      <c r="M1270" s="16">
        <f t="shared" si="135"/>
        <v>182.23472222222222</v>
      </c>
      <c r="N1270" s="14">
        <f>E1270*(K1270-L1270-M1270)*IF(F1270="GHS",1,Assumptions!$B$4)</f>
        <v>9481223.5708666667</v>
      </c>
      <c r="O1270" s="15">
        <f t="shared" ca="1" si="136"/>
        <v>230</v>
      </c>
      <c r="P1270" s="15" t="str">
        <f t="shared" ca="1" si="137"/>
        <v>181-365d</v>
      </c>
      <c r="Q1270" s="17">
        <f ca="1">IF(P1270="0-90d",0,IF(P1270="91-180d",INDEX(Assumptions!$F$8:$F$12,MATCH(B1270,Assumptions!$A$8:$A$12,0)),IF(P1270="181-365d",INDEX(Assumptions!$G$8:$G$12,MATCH(B1270,Assumptions!$A$8:$A$12,0)),INDEX(Assumptions!$H$8:$H$12,MATCH(B1270,Assumptions!$A$8:$A$12,0)))))</f>
        <v>0.2</v>
      </c>
      <c r="R1270" s="14">
        <f t="shared" ca="1" si="138"/>
        <v>1470590.4720000001</v>
      </c>
      <c r="S1270" s="14">
        <f t="shared" ca="1" si="139"/>
        <v>5882361.8879999993</v>
      </c>
      <c r="T1270" s="11" t="s">
        <v>25</v>
      </c>
      <c r="U1270" s="18" t="s">
        <v>26</v>
      </c>
    </row>
    <row r="1271" spans="1:21" ht="15" customHeight="1" x14ac:dyDescent="0.15">
      <c r="A1271" s="10" t="s">
        <v>1319</v>
      </c>
      <c r="B1271" s="11" t="s">
        <v>28</v>
      </c>
      <c r="C1271" s="11" t="s">
        <v>55</v>
      </c>
      <c r="D1271" s="12">
        <v>45967</v>
      </c>
      <c r="E1271" s="11">
        <v>3980</v>
      </c>
      <c r="F1271" s="11" t="s">
        <v>24</v>
      </c>
      <c r="G1271" s="13">
        <v>10826.23</v>
      </c>
      <c r="H1271" s="14">
        <f t="shared" si="133"/>
        <v>43088395.399999999</v>
      </c>
      <c r="I1271" s="14">
        <f>IF(F1271="GHS",H1271,H1271*Assumptions!$B$4)</f>
        <v>465354670.31999999</v>
      </c>
      <c r="J1271" s="15" t="str">
        <f>INDEX(Assumptions!$B$8:$B$12,MATCH(B1271,Assumptions!$A$8:$A$12,0))</f>
        <v>Fair Value Less Costs to Sell</v>
      </c>
      <c r="K1271" s="16">
        <f>G1271/(1-INDEX(Assumptions!$D$8:$D$12,MATCH(B1271,Assumptions!$A$8:$A$12,0)))</f>
        <v>12302.53409090909</v>
      </c>
      <c r="L1271" s="16">
        <f t="shared" si="134"/>
        <v>324.7869</v>
      </c>
      <c r="M1271" s="16">
        <f t="shared" si="135"/>
        <v>615.12670454545457</v>
      </c>
      <c r="N1271" s="14">
        <f>E1271*(K1271-L1271-M1271)*IF(F1271="GHS",1,Assumptions!$B$4)</f>
        <v>488410878.98585457</v>
      </c>
      <c r="O1271" s="15">
        <f t="shared" ca="1" si="136"/>
        <v>319</v>
      </c>
      <c r="P1271" s="15" t="str">
        <f t="shared" ca="1" si="137"/>
        <v>181-365d</v>
      </c>
      <c r="Q1271" s="17">
        <f ca="1">IF(P1271="0-90d",0,IF(P1271="91-180d",INDEX(Assumptions!$F$8:$F$12,MATCH(B1271,Assumptions!$A$8:$A$12,0)),IF(P1271="181-365d",INDEX(Assumptions!$G$8:$G$12,MATCH(B1271,Assumptions!$A$8:$A$12,0)),INDEX(Assumptions!$H$8:$H$12,MATCH(B1271,Assumptions!$A$8:$A$12,0)))))</f>
        <v>0.1</v>
      </c>
      <c r="R1271" s="14">
        <f t="shared" ca="1" si="138"/>
        <v>46535467.032000005</v>
      </c>
      <c r="S1271" s="14">
        <f t="shared" ca="1" si="139"/>
        <v>418819203.28799999</v>
      </c>
      <c r="T1271" s="11" t="s">
        <v>25</v>
      </c>
      <c r="U1271" s="18" t="s">
        <v>26</v>
      </c>
    </row>
    <row r="1272" spans="1:21" ht="15" customHeight="1" x14ac:dyDescent="0.15">
      <c r="A1272" s="10" t="s">
        <v>1320</v>
      </c>
      <c r="B1272" s="11" t="s">
        <v>28</v>
      </c>
      <c r="C1272" s="11" t="s">
        <v>38</v>
      </c>
      <c r="D1272" s="12">
        <v>45867</v>
      </c>
      <c r="E1272" s="11">
        <v>1603</v>
      </c>
      <c r="F1272" s="11" t="s">
        <v>24</v>
      </c>
      <c r="G1272" s="13">
        <v>7335.85</v>
      </c>
      <c r="H1272" s="14">
        <f t="shared" si="133"/>
        <v>11759367.550000001</v>
      </c>
      <c r="I1272" s="14">
        <f>IF(F1272="GHS",H1272,H1272*Assumptions!$B$4)</f>
        <v>127001169.54000002</v>
      </c>
      <c r="J1272" s="15" t="str">
        <f>INDEX(Assumptions!$B$8:$B$12,MATCH(B1272,Assumptions!$A$8:$A$12,0))</f>
        <v>Fair Value Less Costs to Sell</v>
      </c>
      <c r="K1272" s="16">
        <f>G1272/(1-INDEX(Assumptions!$D$8:$D$12,MATCH(B1272,Assumptions!$A$8:$A$12,0)))</f>
        <v>8336.193181818182</v>
      </c>
      <c r="L1272" s="16">
        <f t="shared" si="134"/>
        <v>220.07550000000001</v>
      </c>
      <c r="M1272" s="16">
        <f t="shared" si="135"/>
        <v>416.80965909090912</v>
      </c>
      <c r="N1272" s="14">
        <f>E1272*(K1272-L1272-M1272)*IF(F1272="GHS",1,Assumptions!$B$4)</f>
        <v>133293500.21266365</v>
      </c>
      <c r="O1272" s="15">
        <f t="shared" ca="1" si="136"/>
        <v>419</v>
      </c>
      <c r="P1272" s="15" t="str">
        <f t="shared" ca="1" si="137"/>
        <v>365d+</v>
      </c>
      <c r="Q1272" s="17">
        <f ca="1">IF(P1272="0-90d",0,IF(P1272="91-180d",INDEX(Assumptions!$F$8:$F$12,MATCH(B1272,Assumptions!$A$8:$A$12,0)),IF(P1272="181-365d",INDEX(Assumptions!$G$8:$G$12,MATCH(B1272,Assumptions!$A$8:$A$12,0)),INDEX(Assumptions!$H$8:$H$12,MATCH(B1272,Assumptions!$A$8:$A$12,0)))))</f>
        <v>0.4</v>
      </c>
      <c r="R1272" s="14">
        <f t="shared" ca="1" si="138"/>
        <v>50800467.816000015</v>
      </c>
      <c r="S1272" s="14">
        <f t="shared" ca="1" si="139"/>
        <v>76200701.724000007</v>
      </c>
      <c r="T1272" s="11" t="s">
        <v>25</v>
      </c>
      <c r="U1272" s="18" t="s">
        <v>36</v>
      </c>
    </row>
    <row r="1273" spans="1:21" ht="15" customHeight="1" x14ac:dyDescent="0.15">
      <c r="A1273" s="10" t="s">
        <v>1321</v>
      </c>
      <c r="B1273" s="11" t="s">
        <v>22</v>
      </c>
      <c r="C1273" s="11" t="s">
        <v>81</v>
      </c>
      <c r="D1273" s="12">
        <v>45834</v>
      </c>
      <c r="E1273" s="11">
        <v>1222</v>
      </c>
      <c r="F1273" s="11" t="s">
        <v>24</v>
      </c>
      <c r="G1273" s="13">
        <v>19266.89</v>
      </c>
      <c r="H1273" s="14">
        <f t="shared" si="133"/>
        <v>23544139.579999998</v>
      </c>
      <c r="I1273" s="14">
        <f>IF(F1273="GHS",H1273,H1273*Assumptions!$B$4)</f>
        <v>254276707.46399999</v>
      </c>
      <c r="J1273" s="15" t="str">
        <f>INDEX(Assumptions!$B$8:$B$12,MATCH(B1273,Assumptions!$A$8:$A$12,0))</f>
        <v>FIFO</v>
      </c>
      <c r="K1273" s="16">
        <f>G1273/(1-INDEX(Assumptions!$D$8:$D$12,MATCH(B1273,Assumptions!$A$8:$A$12,0)))</f>
        <v>23496.207317073167</v>
      </c>
      <c r="L1273" s="16">
        <f t="shared" si="134"/>
        <v>578.00669999999991</v>
      </c>
      <c r="M1273" s="16">
        <f t="shared" si="135"/>
        <v>1174.8103658536584</v>
      </c>
      <c r="N1273" s="14">
        <f>E1273*(K1273-L1273-M1273)*IF(F1273="GHS",1,Assumptions!$B$4)</f>
        <v>286960567.17949468</v>
      </c>
      <c r="O1273" s="15">
        <f t="shared" ca="1" si="136"/>
        <v>452</v>
      </c>
      <c r="P1273" s="15" t="str">
        <f t="shared" ca="1" si="137"/>
        <v>365d+</v>
      </c>
      <c r="Q1273" s="17">
        <f ca="1">IF(P1273="0-90d",0,IF(P1273="91-180d",INDEX(Assumptions!$F$8:$F$12,MATCH(B1273,Assumptions!$A$8:$A$12,0)),IF(P1273="181-365d",INDEX(Assumptions!$G$8:$G$12,MATCH(B1273,Assumptions!$A$8:$A$12,0)),INDEX(Assumptions!$H$8:$H$12,MATCH(B1273,Assumptions!$A$8:$A$12,0)))))</f>
        <v>0.5</v>
      </c>
      <c r="R1273" s="14">
        <f t="shared" ca="1" si="138"/>
        <v>127138353.73199999</v>
      </c>
      <c r="S1273" s="14">
        <f t="shared" si="139"/>
        <v>0</v>
      </c>
      <c r="T1273" s="11" t="s">
        <v>39</v>
      </c>
      <c r="U1273" s="18" t="s">
        <v>26</v>
      </c>
    </row>
    <row r="1274" spans="1:21" ht="15" customHeight="1" x14ac:dyDescent="0.15">
      <c r="A1274" s="10" t="s">
        <v>1322</v>
      </c>
      <c r="B1274" s="11" t="s">
        <v>46</v>
      </c>
      <c r="C1274" s="11" t="s">
        <v>52</v>
      </c>
      <c r="D1274" s="12">
        <v>45992</v>
      </c>
      <c r="E1274" s="11">
        <v>4800</v>
      </c>
      <c r="F1274" s="11" t="s">
        <v>33</v>
      </c>
      <c r="G1274" s="13">
        <v>256132.25</v>
      </c>
      <c r="H1274" s="14">
        <f t="shared" si="133"/>
        <v>1229434800</v>
      </c>
      <c r="I1274" s="14">
        <f>IF(F1274="GHS",H1274,H1274*Assumptions!$B$4)</f>
        <v>1229434800</v>
      </c>
      <c r="J1274" s="15" t="str">
        <f>INDEX(Assumptions!$B$8:$B$12,MATCH(B1274,Assumptions!$A$8:$A$12,0))</f>
        <v>Specific Identification</v>
      </c>
      <c r="K1274" s="16">
        <f>G1274/(1-INDEX(Assumptions!$D$8:$D$12,MATCH(B1274,Assumptions!$A$8:$A$12,0)))</f>
        <v>328374.6794871795</v>
      </c>
      <c r="L1274" s="16">
        <f t="shared" si="134"/>
        <v>7683.9674999999997</v>
      </c>
      <c r="M1274" s="16">
        <f t="shared" si="135"/>
        <v>16418.733974358976</v>
      </c>
      <c r="N1274" s="14">
        <f>E1274*(K1274-L1274-M1274)*IF(F1274="GHS",1,Assumptions!$B$4)</f>
        <v>1460505494.4615383</v>
      </c>
      <c r="O1274" s="15">
        <f t="shared" ca="1" si="136"/>
        <v>294</v>
      </c>
      <c r="P1274" s="15" t="str">
        <f t="shared" ca="1" si="137"/>
        <v>181-365d</v>
      </c>
      <c r="Q1274" s="17">
        <f ca="1">IF(P1274="0-90d",0,IF(P1274="91-180d",INDEX(Assumptions!$F$8:$F$12,MATCH(B1274,Assumptions!$A$8:$A$12,0)),IF(P1274="181-365d",INDEX(Assumptions!$G$8:$G$12,MATCH(B1274,Assumptions!$A$8:$A$12,0)),INDEX(Assumptions!$H$8:$H$12,MATCH(B1274,Assumptions!$A$8:$A$12,0)))))</f>
        <v>0.05</v>
      </c>
      <c r="R1274" s="14">
        <f t="shared" ca="1" si="138"/>
        <v>61471740</v>
      </c>
      <c r="S1274" s="14">
        <f t="shared" ca="1" si="139"/>
        <v>1167963060</v>
      </c>
      <c r="T1274" s="11" t="s">
        <v>25</v>
      </c>
      <c r="U1274" s="18" t="s">
        <v>36</v>
      </c>
    </row>
    <row r="1275" spans="1:21" ht="15" customHeight="1" x14ac:dyDescent="0.15">
      <c r="A1275" s="10" t="s">
        <v>1323</v>
      </c>
      <c r="B1275" s="11" t="s">
        <v>41</v>
      </c>
      <c r="C1275" s="11" t="s">
        <v>42</v>
      </c>
      <c r="D1275" s="12">
        <v>45768</v>
      </c>
      <c r="E1275" s="11">
        <v>1529</v>
      </c>
      <c r="F1275" s="11" t="s">
        <v>33</v>
      </c>
      <c r="G1275" s="13">
        <v>291.54000000000002</v>
      </c>
      <c r="H1275" s="14">
        <f t="shared" si="133"/>
        <v>445764.66000000003</v>
      </c>
      <c r="I1275" s="14">
        <f>IF(F1275="GHS",H1275,H1275*Assumptions!$B$4)</f>
        <v>445764.66000000003</v>
      </c>
      <c r="J1275" s="15" t="str">
        <f>INDEX(Assumptions!$B$8:$B$12,MATCH(B1275,Assumptions!$A$8:$A$12,0))</f>
        <v>Weighted Average</v>
      </c>
      <c r="K1275" s="16">
        <f>G1275/(1-INDEX(Assumptions!$D$8:$D$12,MATCH(B1275,Assumptions!$A$8:$A$12,0)))</f>
        <v>448.52307692307693</v>
      </c>
      <c r="L1275" s="16">
        <f t="shared" si="134"/>
        <v>8.7462</v>
      </c>
      <c r="M1275" s="16">
        <f t="shared" si="135"/>
        <v>22.426153846153849</v>
      </c>
      <c r="N1275" s="14">
        <f>E1275*(K1275-L1275-M1275)*IF(F1275="GHS",1,Assumptions!$B$4)</f>
        <v>638129.2555846154</v>
      </c>
      <c r="O1275" s="15">
        <f t="shared" ca="1" si="136"/>
        <v>518</v>
      </c>
      <c r="P1275" s="15" t="str">
        <f t="shared" ca="1" si="137"/>
        <v>365d+</v>
      </c>
      <c r="Q1275" s="17">
        <f ca="1">IF(P1275="0-90d",0,IF(P1275="91-180d",INDEX(Assumptions!$F$8:$F$12,MATCH(B1275,Assumptions!$A$8:$A$12,0)),IF(P1275="181-365d",INDEX(Assumptions!$G$8:$G$12,MATCH(B1275,Assumptions!$A$8:$A$12,0)),INDEX(Assumptions!$H$8:$H$12,MATCH(B1275,Assumptions!$A$8:$A$12,0)))))</f>
        <v>0.8</v>
      </c>
      <c r="R1275" s="14">
        <f t="shared" ca="1" si="138"/>
        <v>356611.72800000006</v>
      </c>
      <c r="S1275" s="14">
        <f t="shared" ca="1" si="139"/>
        <v>89152.931999999972</v>
      </c>
      <c r="T1275" s="11" t="s">
        <v>25</v>
      </c>
      <c r="U1275" s="18" t="s">
        <v>26</v>
      </c>
    </row>
    <row r="1276" spans="1:21" ht="15" customHeight="1" x14ac:dyDescent="0.15">
      <c r="A1276" s="10" t="s">
        <v>1324</v>
      </c>
      <c r="B1276" s="11" t="s">
        <v>28</v>
      </c>
      <c r="C1276" s="11" t="s">
        <v>35</v>
      </c>
      <c r="D1276" s="12">
        <v>45746</v>
      </c>
      <c r="E1276" s="11">
        <v>3409</v>
      </c>
      <c r="F1276" s="11" t="s">
        <v>24</v>
      </c>
      <c r="G1276" s="13">
        <v>8858.3700000000008</v>
      </c>
      <c r="H1276" s="14">
        <f t="shared" si="133"/>
        <v>30198183.330000002</v>
      </c>
      <c r="I1276" s="14">
        <f>IF(F1276="GHS",H1276,H1276*Assumptions!$B$4)</f>
        <v>326140379.96400005</v>
      </c>
      <c r="J1276" s="15" t="str">
        <f>INDEX(Assumptions!$B$8:$B$12,MATCH(B1276,Assumptions!$A$8:$A$12,0))</f>
        <v>Fair Value Less Costs to Sell</v>
      </c>
      <c r="K1276" s="16">
        <f>G1276/(1-INDEX(Assumptions!$D$8:$D$12,MATCH(B1276,Assumptions!$A$8:$A$12,0)))</f>
        <v>10066.329545454546</v>
      </c>
      <c r="L1276" s="16">
        <f t="shared" si="134"/>
        <v>265.75110000000001</v>
      </c>
      <c r="M1276" s="16">
        <f t="shared" si="135"/>
        <v>503.3164772727273</v>
      </c>
      <c r="N1276" s="14">
        <f>E1276*(K1276-L1276-M1276)*IF(F1276="GHS",1,Assumptions!$B$4)</f>
        <v>342299153.33494371</v>
      </c>
      <c r="O1276" s="15">
        <f t="shared" ca="1" si="136"/>
        <v>540</v>
      </c>
      <c r="P1276" s="15" t="str">
        <f t="shared" ca="1" si="137"/>
        <v>365d+</v>
      </c>
      <c r="Q1276" s="17">
        <f ca="1">IF(P1276="0-90d",0,IF(P1276="91-180d",INDEX(Assumptions!$F$8:$F$12,MATCH(B1276,Assumptions!$A$8:$A$12,0)),IF(P1276="181-365d",INDEX(Assumptions!$G$8:$G$12,MATCH(B1276,Assumptions!$A$8:$A$12,0)),INDEX(Assumptions!$H$8:$H$12,MATCH(B1276,Assumptions!$A$8:$A$12,0)))))</f>
        <v>0.4</v>
      </c>
      <c r="R1276" s="14">
        <f t="shared" ca="1" si="138"/>
        <v>130456151.98560002</v>
      </c>
      <c r="S1276" s="14">
        <f t="shared" ca="1" si="139"/>
        <v>195684227.97840002</v>
      </c>
      <c r="T1276" s="11" t="s">
        <v>25</v>
      </c>
      <c r="U1276" s="18" t="s">
        <v>26</v>
      </c>
    </row>
    <row r="1277" spans="1:21" ht="15" customHeight="1" x14ac:dyDescent="0.15">
      <c r="A1277" s="10" t="s">
        <v>1325</v>
      </c>
      <c r="B1277" s="11" t="s">
        <v>41</v>
      </c>
      <c r="C1277" s="11" t="s">
        <v>49</v>
      </c>
      <c r="D1277" s="12">
        <v>45883</v>
      </c>
      <c r="E1277" s="11">
        <v>1822</v>
      </c>
      <c r="F1277" s="11" t="s">
        <v>33</v>
      </c>
      <c r="G1277" s="13">
        <v>197.15</v>
      </c>
      <c r="H1277" s="14">
        <f t="shared" si="133"/>
        <v>359207.3</v>
      </c>
      <c r="I1277" s="14">
        <f>IF(F1277="GHS",H1277,H1277*Assumptions!$B$4)</f>
        <v>359207.3</v>
      </c>
      <c r="J1277" s="15" t="str">
        <f>INDEX(Assumptions!$B$8:$B$12,MATCH(B1277,Assumptions!$A$8:$A$12,0))</f>
        <v>Weighted Average</v>
      </c>
      <c r="K1277" s="16">
        <f>G1277/(1-INDEX(Assumptions!$D$8:$D$12,MATCH(B1277,Assumptions!$A$8:$A$12,0)))</f>
        <v>303.30769230769232</v>
      </c>
      <c r="L1277" s="16">
        <f t="shared" si="134"/>
        <v>5.9145000000000003</v>
      </c>
      <c r="M1277" s="16">
        <f t="shared" si="135"/>
        <v>15.165384615384617</v>
      </c>
      <c r="N1277" s="14">
        <f>E1277*(K1277-L1277-M1277)*IF(F1277="GHS",1,Assumptions!$B$4)</f>
        <v>514219.06561538472</v>
      </c>
      <c r="O1277" s="15">
        <f t="shared" ca="1" si="136"/>
        <v>403</v>
      </c>
      <c r="P1277" s="15" t="str">
        <f t="shared" ca="1" si="137"/>
        <v>365d+</v>
      </c>
      <c r="Q1277" s="17">
        <f ca="1">IF(P1277="0-90d",0,IF(P1277="91-180d",INDEX(Assumptions!$F$8:$F$12,MATCH(B1277,Assumptions!$A$8:$A$12,0)),IF(P1277="181-365d",INDEX(Assumptions!$G$8:$G$12,MATCH(B1277,Assumptions!$A$8:$A$12,0)),INDEX(Assumptions!$H$8:$H$12,MATCH(B1277,Assumptions!$A$8:$A$12,0)))))</f>
        <v>0.8</v>
      </c>
      <c r="R1277" s="14">
        <f t="shared" ca="1" si="138"/>
        <v>287365.84000000003</v>
      </c>
      <c r="S1277" s="14">
        <f t="shared" ca="1" si="139"/>
        <v>71841.459999999963</v>
      </c>
      <c r="T1277" s="11" t="s">
        <v>25</v>
      </c>
      <c r="U1277" s="18" t="s">
        <v>26</v>
      </c>
    </row>
    <row r="1278" spans="1:21" ht="15" customHeight="1" x14ac:dyDescent="0.15">
      <c r="A1278" s="10" t="s">
        <v>1326</v>
      </c>
      <c r="B1278" s="11" t="s">
        <v>46</v>
      </c>
      <c r="C1278" s="11" t="s">
        <v>47</v>
      </c>
      <c r="D1278" s="12">
        <v>45778</v>
      </c>
      <c r="E1278" s="11">
        <v>3124</v>
      </c>
      <c r="F1278" s="11" t="s">
        <v>33</v>
      </c>
      <c r="G1278" s="13">
        <v>282730.09000000003</v>
      </c>
      <c r="H1278" s="14">
        <f t="shared" si="133"/>
        <v>883248801.16000009</v>
      </c>
      <c r="I1278" s="14">
        <f>IF(F1278="GHS",H1278,H1278*Assumptions!$B$4)</f>
        <v>883248801.16000009</v>
      </c>
      <c r="J1278" s="15" t="str">
        <f>INDEX(Assumptions!$B$8:$B$12,MATCH(B1278,Assumptions!$A$8:$A$12,0))</f>
        <v>Specific Identification</v>
      </c>
      <c r="K1278" s="16">
        <f>G1278/(1-INDEX(Assumptions!$D$8:$D$12,MATCH(B1278,Assumptions!$A$8:$A$12,0)))</f>
        <v>362474.47435897437</v>
      </c>
      <c r="L1278" s="16">
        <f t="shared" si="134"/>
        <v>8481.9027000000006</v>
      </c>
      <c r="M1278" s="16">
        <f t="shared" si="135"/>
        <v>18123.72371794872</v>
      </c>
      <c r="N1278" s="14">
        <f>E1278*(K1278-L1278-M1278)*IF(F1278="GHS",1,Assumptions!$B$4)</f>
        <v>1049254280.9677643</v>
      </c>
      <c r="O1278" s="15">
        <f t="shared" ca="1" si="136"/>
        <v>508</v>
      </c>
      <c r="P1278" s="15" t="str">
        <f t="shared" ca="1" si="137"/>
        <v>365d+</v>
      </c>
      <c r="Q1278" s="17">
        <f ca="1">IF(P1278="0-90d",0,IF(P1278="91-180d",INDEX(Assumptions!$F$8:$F$12,MATCH(B1278,Assumptions!$A$8:$A$12,0)),IF(P1278="181-365d",INDEX(Assumptions!$G$8:$G$12,MATCH(B1278,Assumptions!$A$8:$A$12,0)),INDEX(Assumptions!$H$8:$H$12,MATCH(B1278,Assumptions!$A$8:$A$12,0)))))</f>
        <v>0.15</v>
      </c>
      <c r="R1278" s="14">
        <f t="shared" ca="1" si="138"/>
        <v>132487320.17400001</v>
      </c>
      <c r="S1278" s="14">
        <f t="shared" ca="1" si="139"/>
        <v>750761480.98600006</v>
      </c>
      <c r="T1278" s="11" t="s">
        <v>25</v>
      </c>
      <c r="U1278" s="18" t="s">
        <v>26</v>
      </c>
    </row>
    <row r="1279" spans="1:21" ht="15" customHeight="1" x14ac:dyDescent="0.15">
      <c r="A1279" s="10" t="s">
        <v>1327</v>
      </c>
      <c r="B1279" s="11" t="s">
        <v>41</v>
      </c>
      <c r="C1279" s="11" t="s">
        <v>115</v>
      </c>
      <c r="D1279" s="12">
        <v>45954</v>
      </c>
      <c r="E1279" s="11">
        <v>2360</v>
      </c>
      <c r="F1279" s="11" t="s">
        <v>33</v>
      </c>
      <c r="G1279" s="13">
        <v>298.73</v>
      </c>
      <c r="H1279" s="14">
        <f t="shared" si="133"/>
        <v>705002.8</v>
      </c>
      <c r="I1279" s="14">
        <f>IF(F1279="GHS",H1279,H1279*Assumptions!$B$4)</f>
        <v>705002.8</v>
      </c>
      <c r="J1279" s="15" t="str">
        <f>INDEX(Assumptions!$B$8:$B$12,MATCH(B1279,Assumptions!$A$8:$A$12,0))</f>
        <v>Weighted Average</v>
      </c>
      <c r="K1279" s="16">
        <f>G1279/(1-INDEX(Assumptions!$D$8:$D$12,MATCH(B1279,Assumptions!$A$8:$A$12,0)))</f>
        <v>459.5846153846154</v>
      </c>
      <c r="L1279" s="16">
        <f t="shared" si="134"/>
        <v>8.9619</v>
      </c>
      <c r="M1279" s="16">
        <f t="shared" si="135"/>
        <v>22.979230769230771</v>
      </c>
      <c r="N1279" s="14">
        <f>E1279*(K1279-L1279-M1279)*IF(F1279="GHS",1,Assumptions!$B$4)</f>
        <v>1009238.6236923077</v>
      </c>
      <c r="O1279" s="15">
        <f t="shared" ca="1" si="136"/>
        <v>332</v>
      </c>
      <c r="P1279" s="15" t="str">
        <f t="shared" ca="1" si="137"/>
        <v>181-365d</v>
      </c>
      <c r="Q1279" s="17">
        <f ca="1">IF(P1279="0-90d",0,IF(P1279="91-180d",INDEX(Assumptions!$F$8:$F$12,MATCH(B1279,Assumptions!$A$8:$A$12,0)),IF(P1279="181-365d",INDEX(Assumptions!$G$8:$G$12,MATCH(B1279,Assumptions!$A$8:$A$12,0)),INDEX(Assumptions!$H$8:$H$12,MATCH(B1279,Assumptions!$A$8:$A$12,0)))))</f>
        <v>0.35</v>
      </c>
      <c r="R1279" s="14">
        <f t="shared" ca="1" si="138"/>
        <v>246750.98</v>
      </c>
      <c r="S1279" s="14">
        <f t="shared" ca="1" si="139"/>
        <v>458251.82000000007</v>
      </c>
      <c r="T1279" s="11" t="s">
        <v>25</v>
      </c>
      <c r="U1279" s="18" t="s">
        <v>26</v>
      </c>
    </row>
    <row r="1280" spans="1:21" ht="15" customHeight="1" x14ac:dyDescent="0.15">
      <c r="A1280" s="10" t="s">
        <v>1328</v>
      </c>
      <c r="B1280" s="11" t="s">
        <v>46</v>
      </c>
      <c r="C1280" s="11" t="s">
        <v>47</v>
      </c>
      <c r="D1280" s="12">
        <v>45801</v>
      </c>
      <c r="E1280" s="11">
        <v>1144</v>
      </c>
      <c r="F1280" s="11" t="s">
        <v>33</v>
      </c>
      <c r="G1280" s="13">
        <v>1540279.69</v>
      </c>
      <c r="H1280" s="14">
        <f t="shared" si="133"/>
        <v>1762079965.3599999</v>
      </c>
      <c r="I1280" s="14">
        <f>IF(F1280="GHS",H1280,H1280*Assumptions!$B$4)</f>
        <v>1762079965.3599999</v>
      </c>
      <c r="J1280" s="15" t="str">
        <f>INDEX(Assumptions!$B$8:$B$12,MATCH(B1280,Assumptions!$A$8:$A$12,0))</f>
        <v>Specific Identification</v>
      </c>
      <c r="K1280" s="16">
        <f>G1280/(1-INDEX(Assumptions!$D$8:$D$12,MATCH(B1280,Assumptions!$A$8:$A$12,0)))</f>
        <v>1974717.5512820513</v>
      </c>
      <c r="L1280" s="16">
        <f t="shared" si="134"/>
        <v>46208.390699999996</v>
      </c>
      <c r="M1280" s="16">
        <f t="shared" si="135"/>
        <v>98735.877564102571</v>
      </c>
      <c r="N1280" s="14">
        <f>E1280*(K1280-L1280-M1280)*IF(F1280="GHS",1,Assumptions!$B$4)</f>
        <v>2093260635.7725332</v>
      </c>
      <c r="O1280" s="15">
        <f t="shared" ca="1" si="136"/>
        <v>485</v>
      </c>
      <c r="P1280" s="15" t="str">
        <f t="shared" ca="1" si="137"/>
        <v>365d+</v>
      </c>
      <c r="Q1280" s="17">
        <f ca="1">IF(P1280="0-90d",0,IF(P1280="91-180d",INDEX(Assumptions!$F$8:$F$12,MATCH(B1280,Assumptions!$A$8:$A$12,0)),IF(P1280="181-365d",INDEX(Assumptions!$G$8:$G$12,MATCH(B1280,Assumptions!$A$8:$A$12,0)),INDEX(Assumptions!$H$8:$H$12,MATCH(B1280,Assumptions!$A$8:$A$12,0)))))</f>
        <v>0.15</v>
      </c>
      <c r="R1280" s="14">
        <f t="shared" ca="1" si="138"/>
        <v>264311994.80399996</v>
      </c>
      <c r="S1280" s="14">
        <f t="shared" ca="1" si="139"/>
        <v>1497767970.556</v>
      </c>
      <c r="T1280" s="11" t="s">
        <v>25</v>
      </c>
      <c r="U1280" s="18" t="s">
        <v>26</v>
      </c>
    </row>
    <row r="1281" spans="1:21" ht="15" customHeight="1" x14ac:dyDescent="0.15">
      <c r="A1281" s="10" t="s">
        <v>1329</v>
      </c>
      <c r="B1281" s="11" t="s">
        <v>28</v>
      </c>
      <c r="C1281" s="11" t="s">
        <v>38</v>
      </c>
      <c r="D1281" s="12">
        <v>46056</v>
      </c>
      <c r="E1281" s="11">
        <v>2608</v>
      </c>
      <c r="F1281" s="11" t="s">
        <v>24</v>
      </c>
      <c r="G1281" s="13">
        <v>11841.13</v>
      </c>
      <c r="H1281" s="14">
        <f t="shared" si="133"/>
        <v>30881667.039999999</v>
      </c>
      <c r="I1281" s="14">
        <f>IF(F1281="GHS",H1281,H1281*Assumptions!$B$4)</f>
        <v>333522004.03200001</v>
      </c>
      <c r="J1281" s="15" t="str">
        <f>INDEX(Assumptions!$B$8:$B$12,MATCH(B1281,Assumptions!$A$8:$A$12,0))</f>
        <v>Fair Value Less Costs to Sell</v>
      </c>
      <c r="K1281" s="16">
        <f>G1281/(1-INDEX(Assumptions!$D$8:$D$12,MATCH(B1281,Assumptions!$A$8:$A$12,0)))</f>
        <v>13455.829545454544</v>
      </c>
      <c r="L1281" s="16">
        <f t="shared" si="134"/>
        <v>355.23389999999995</v>
      </c>
      <c r="M1281" s="16">
        <f t="shared" si="135"/>
        <v>672.79147727272721</v>
      </c>
      <c r="N1281" s="14">
        <f>E1281*(K1281-L1281-M1281)*IF(F1281="GHS",1,Assumptions!$B$4)</f>
        <v>350046503.32267636</v>
      </c>
      <c r="O1281" s="15">
        <f t="shared" ca="1" si="136"/>
        <v>230</v>
      </c>
      <c r="P1281" s="15" t="str">
        <f t="shared" ca="1" si="137"/>
        <v>181-365d</v>
      </c>
      <c r="Q1281" s="17">
        <f ca="1">IF(P1281="0-90d",0,IF(P1281="91-180d",INDEX(Assumptions!$F$8:$F$12,MATCH(B1281,Assumptions!$A$8:$A$12,0)),IF(P1281="181-365d",INDEX(Assumptions!$G$8:$G$12,MATCH(B1281,Assumptions!$A$8:$A$12,0)),INDEX(Assumptions!$H$8:$H$12,MATCH(B1281,Assumptions!$A$8:$A$12,0)))))</f>
        <v>0.1</v>
      </c>
      <c r="R1281" s="14">
        <f t="shared" ca="1" si="138"/>
        <v>33352200.403200001</v>
      </c>
      <c r="S1281" s="14">
        <f t="shared" ca="1" si="139"/>
        <v>300169803.62880003</v>
      </c>
      <c r="T1281" s="11" t="s">
        <v>25</v>
      </c>
      <c r="U1281" s="18" t="s">
        <v>26</v>
      </c>
    </row>
    <row r="1282" spans="1:21" ht="15" customHeight="1" x14ac:dyDescent="0.15">
      <c r="A1282" s="10" t="s">
        <v>1330</v>
      </c>
      <c r="B1282" s="11" t="s">
        <v>31</v>
      </c>
      <c r="C1282" s="11" t="s">
        <v>32</v>
      </c>
      <c r="D1282" s="12">
        <v>45966</v>
      </c>
      <c r="E1282" s="11">
        <v>1107</v>
      </c>
      <c r="F1282" s="11" t="s">
        <v>33</v>
      </c>
      <c r="G1282" s="13">
        <v>4493.9799999999996</v>
      </c>
      <c r="H1282" s="14">
        <f t="shared" ref="H1282:H1345" si="140">E1282*G1282</f>
        <v>4974835.8599999994</v>
      </c>
      <c r="I1282" s="14">
        <f>IF(F1282="GHS",H1282,H1282*Assumptions!$B$4)</f>
        <v>4974835.8599999994</v>
      </c>
      <c r="J1282" s="15" t="str">
        <f>INDEX(Assumptions!$B$8:$B$12,MATCH(B1282,Assumptions!$A$8:$A$12,0))</f>
        <v>Weighted Average</v>
      </c>
      <c r="K1282" s="16">
        <f>G1282/(1-INDEX(Assumptions!$D$8:$D$12,MATCH(B1282,Assumptions!$A$8:$A$12,0)))</f>
        <v>6241.6388888888887</v>
      </c>
      <c r="L1282" s="16">
        <f t="shared" ref="L1282:L1345" si="141">G1282*0.03</f>
        <v>134.81939999999997</v>
      </c>
      <c r="M1282" s="16">
        <f t="shared" ref="M1282:M1345" si="142">K1282*0.05</f>
        <v>312.08194444444445</v>
      </c>
      <c r="N1282" s="14">
        <f>E1282*(K1282-L1282-M1282)*IF(F1282="GHS",1,Assumptions!$B$4)</f>
        <v>6414774.4616999999</v>
      </c>
      <c r="O1282" s="15">
        <f t="shared" ref="O1282:O1345" ca="1" si="143">TODAY()-D1282</f>
        <v>320</v>
      </c>
      <c r="P1282" s="15" t="str">
        <f t="shared" ref="P1282:P1345" ca="1" si="144">IF(O1282&lt;=90,"0-90d",IF(O1282&lt;=180,"91-180d",IF(O1282&lt;=365,"181-365d","365d+")))</f>
        <v>181-365d</v>
      </c>
      <c r="Q1282" s="17">
        <f ca="1">IF(P1282="0-90d",0,IF(P1282="91-180d",INDEX(Assumptions!$F$8:$F$12,MATCH(B1282,Assumptions!$A$8:$A$12,0)),IF(P1282="181-365d",INDEX(Assumptions!$G$8:$G$12,MATCH(B1282,Assumptions!$A$8:$A$12,0)),INDEX(Assumptions!$H$8:$H$12,MATCH(B1282,Assumptions!$A$8:$A$12,0)))))</f>
        <v>0.2</v>
      </c>
      <c r="R1282" s="14">
        <f t="shared" ref="R1282:R1345" ca="1" si="145">I1282*Q1282</f>
        <v>994967.1719999999</v>
      </c>
      <c r="S1282" s="14">
        <f t="shared" ref="S1282:S1345" ca="1" si="146">IF(T1282="Held on Consignment (Not Owned)",0,MIN(I1282-R1282,N1282))</f>
        <v>3979868.6879999996</v>
      </c>
      <c r="T1282" s="11" t="s">
        <v>25</v>
      </c>
      <c r="U1282" s="18" t="s">
        <v>26</v>
      </c>
    </row>
    <row r="1283" spans="1:21" ht="15" customHeight="1" x14ac:dyDescent="0.15">
      <c r="A1283" s="10" t="s">
        <v>1331</v>
      </c>
      <c r="B1283" s="11" t="s">
        <v>46</v>
      </c>
      <c r="C1283" s="11" t="s">
        <v>47</v>
      </c>
      <c r="D1283" s="12">
        <v>46025</v>
      </c>
      <c r="E1283" s="11">
        <v>4036</v>
      </c>
      <c r="F1283" s="11" t="s">
        <v>33</v>
      </c>
      <c r="G1283" s="13">
        <v>552632.41</v>
      </c>
      <c r="H1283" s="14">
        <f t="shared" si="140"/>
        <v>2230424406.7600002</v>
      </c>
      <c r="I1283" s="14">
        <f>IF(F1283="GHS",H1283,H1283*Assumptions!$B$4)</f>
        <v>2230424406.7600002</v>
      </c>
      <c r="J1283" s="15" t="str">
        <f>INDEX(Assumptions!$B$8:$B$12,MATCH(B1283,Assumptions!$A$8:$A$12,0))</f>
        <v>Specific Identification</v>
      </c>
      <c r="K1283" s="16">
        <f>G1283/(1-INDEX(Assumptions!$D$8:$D$12,MATCH(B1283,Assumptions!$A$8:$A$12,0)))</f>
        <v>708503.08974358975</v>
      </c>
      <c r="L1283" s="16">
        <f t="shared" si="141"/>
        <v>16578.972300000001</v>
      </c>
      <c r="M1283" s="16">
        <f t="shared" si="142"/>
        <v>35425.15448717949</v>
      </c>
      <c r="N1283" s="14">
        <f>E1283*(K1283-L1283-M1283)*IF(F1283="GHS",1,Assumptions!$B$4)</f>
        <v>2649629814.4920716</v>
      </c>
      <c r="O1283" s="15">
        <f t="shared" ca="1" si="143"/>
        <v>261</v>
      </c>
      <c r="P1283" s="15" t="str">
        <f t="shared" ca="1" si="144"/>
        <v>181-365d</v>
      </c>
      <c r="Q1283" s="17">
        <f ca="1">IF(P1283="0-90d",0,IF(P1283="91-180d",INDEX(Assumptions!$F$8:$F$12,MATCH(B1283,Assumptions!$A$8:$A$12,0)),IF(P1283="181-365d",INDEX(Assumptions!$G$8:$G$12,MATCH(B1283,Assumptions!$A$8:$A$12,0)),INDEX(Assumptions!$H$8:$H$12,MATCH(B1283,Assumptions!$A$8:$A$12,0)))))</f>
        <v>0.05</v>
      </c>
      <c r="R1283" s="14">
        <f t="shared" ca="1" si="145"/>
        <v>111521220.33800001</v>
      </c>
      <c r="S1283" s="14">
        <f t="shared" ca="1" si="146"/>
        <v>2118903186.4220002</v>
      </c>
      <c r="T1283" s="11" t="s">
        <v>25</v>
      </c>
      <c r="U1283" s="18" t="s">
        <v>36</v>
      </c>
    </row>
    <row r="1284" spans="1:21" ht="15" customHeight="1" x14ac:dyDescent="0.15">
      <c r="A1284" s="10" t="s">
        <v>1332</v>
      </c>
      <c r="B1284" s="11" t="s">
        <v>31</v>
      </c>
      <c r="C1284" s="11" t="s">
        <v>32</v>
      </c>
      <c r="D1284" s="12">
        <v>45748</v>
      </c>
      <c r="E1284" s="11">
        <v>4901</v>
      </c>
      <c r="F1284" s="11" t="s">
        <v>33</v>
      </c>
      <c r="G1284" s="13">
        <v>2729.78</v>
      </c>
      <c r="H1284" s="14">
        <f t="shared" si="140"/>
        <v>13378651.780000001</v>
      </c>
      <c r="I1284" s="14">
        <f>IF(F1284="GHS",H1284,H1284*Assumptions!$B$4)</f>
        <v>13378651.780000001</v>
      </c>
      <c r="J1284" s="15" t="str">
        <f>INDEX(Assumptions!$B$8:$B$12,MATCH(B1284,Assumptions!$A$8:$A$12,0))</f>
        <v>Weighted Average</v>
      </c>
      <c r="K1284" s="16">
        <f>G1284/(1-INDEX(Assumptions!$D$8:$D$12,MATCH(B1284,Assumptions!$A$8:$A$12,0)))</f>
        <v>3791.3611111111113</v>
      </c>
      <c r="L1284" s="16">
        <f t="shared" si="141"/>
        <v>81.8934</v>
      </c>
      <c r="M1284" s="16">
        <f t="shared" si="142"/>
        <v>189.56805555555559</v>
      </c>
      <c r="N1284" s="14">
        <f>E1284*(K1284-L1284-M1284)*IF(F1284="GHS",1,Assumptions!$B$4)</f>
        <v>17251028.211877778</v>
      </c>
      <c r="O1284" s="15">
        <f t="shared" ca="1" si="143"/>
        <v>538</v>
      </c>
      <c r="P1284" s="15" t="str">
        <f t="shared" ca="1" si="144"/>
        <v>365d+</v>
      </c>
      <c r="Q1284" s="17">
        <f ca="1">IF(P1284="0-90d",0,IF(P1284="91-180d",INDEX(Assumptions!$F$8:$F$12,MATCH(B1284,Assumptions!$A$8:$A$12,0)),IF(P1284="181-365d",INDEX(Assumptions!$G$8:$G$12,MATCH(B1284,Assumptions!$A$8:$A$12,0)),INDEX(Assumptions!$H$8:$H$12,MATCH(B1284,Assumptions!$A$8:$A$12,0)))))</f>
        <v>0.6</v>
      </c>
      <c r="R1284" s="14">
        <f t="shared" ca="1" si="145"/>
        <v>8027191.068</v>
      </c>
      <c r="S1284" s="14">
        <f t="shared" ca="1" si="146"/>
        <v>5351460.7120000012</v>
      </c>
      <c r="T1284" s="11" t="s">
        <v>25</v>
      </c>
      <c r="U1284" s="18" t="s">
        <v>26</v>
      </c>
    </row>
    <row r="1285" spans="1:21" ht="15" customHeight="1" x14ac:dyDescent="0.15">
      <c r="A1285" s="10" t="s">
        <v>1333</v>
      </c>
      <c r="B1285" s="11" t="s">
        <v>28</v>
      </c>
      <c r="C1285" s="11" t="s">
        <v>38</v>
      </c>
      <c r="D1285" s="12">
        <v>46185</v>
      </c>
      <c r="E1285" s="11">
        <v>693</v>
      </c>
      <c r="F1285" s="11" t="s">
        <v>24</v>
      </c>
      <c r="G1285" s="13">
        <v>4534.17</v>
      </c>
      <c r="H1285" s="14">
        <f t="shared" si="140"/>
        <v>3142179.81</v>
      </c>
      <c r="I1285" s="14">
        <f>IF(F1285="GHS",H1285,H1285*Assumptions!$B$4)</f>
        <v>33935541.948000006</v>
      </c>
      <c r="J1285" s="15" t="str">
        <f>INDEX(Assumptions!$B$8:$B$12,MATCH(B1285,Assumptions!$A$8:$A$12,0))</f>
        <v>Fair Value Less Costs to Sell</v>
      </c>
      <c r="K1285" s="16">
        <f>G1285/(1-INDEX(Assumptions!$D$8:$D$12,MATCH(B1285,Assumptions!$A$8:$A$12,0)))</f>
        <v>5152.465909090909</v>
      </c>
      <c r="L1285" s="16">
        <f t="shared" si="141"/>
        <v>136.02510000000001</v>
      </c>
      <c r="M1285" s="16">
        <f t="shared" si="142"/>
        <v>257.62329545454548</v>
      </c>
      <c r="N1285" s="14">
        <f>E1285*(K1285-L1285-M1285)*IF(F1285="GHS",1,Assumptions!$B$4)</f>
        <v>35616893.799060002</v>
      </c>
      <c r="O1285" s="15">
        <f t="shared" ca="1" si="143"/>
        <v>101</v>
      </c>
      <c r="P1285" s="15" t="str">
        <f t="shared" ca="1" si="144"/>
        <v>91-180d</v>
      </c>
      <c r="Q1285" s="17">
        <f ca="1">IF(P1285="0-90d",0,IF(P1285="91-180d",INDEX(Assumptions!$F$8:$F$12,MATCH(B1285,Assumptions!$A$8:$A$12,0)),IF(P1285="181-365d",INDEX(Assumptions!$G$8:$G$12,MATCH(B1285,Assumptions!$A$8:$A$12,0)),INDEX(Assumptions!$H$8:$H$12,MATCH(B1285,Assumptions!$A$8:$A$12,0)))))</f>
        <v>0.02</v>
      </c>
      <c r="R1285" s="14">
        <f t="shared" ca="1" si="145"/>
        <v>678710.8389600002</v>
      </c>
      <c r="S1285" s="14">
        <f t="shared" ca="1" si="146"/>
        <v>33256831.109040007</v>
      </c>
      <c r="T1285" s="11" t="s">
        <v>25</v>
      </c>
      <c r="U1285" s="18" t="s">
        <v>36</v>
      </c>
    </row>
    <row r="1286" spans="1:21" ht="15" customHeight="1" x14ac:dyDescent="0.15">
      <c r="A1286" s="10" t="s">
        <v>1334</v>
      </c>
      <c r="B1286" s="11" t="s">
        <v>41</v>
      </c>
      <c r="C1286" s="11" t="s">
        <v>115</v>
      </c>
      <c r="D1286" s="12">
        <v>45795</v>
      </c>
      <c r="E1286" s="11">
        <v>2804</v>
      </c>
      <c r="F1286" s="11" t="s">
        <v>33</v>
      </c>
      <c r="G1286" s="13">
        <v>292.58</v>
      </c>
      <c r="H1286" s="14">
        <f t="shared" si="140"/>
        <v>820394.32</v>
      </c>
      <c r="I1286" s="14">
        <f>IF(F1286="GHS",H1286,H1286*Assumptions!$B$4)</f>
        <v>820394.32</v>
      </c>
      <c r="J1286" s="15" t="str">
        <f>INDEX(Assumptions!$B$8:$B$12,MATCH(B1286,Assumptions!$A$8:$A$12,0))</f>
        <v>Weighted Average</v>
      </c>
      <c r="K1286" s="16">
        <f>G1286/(1-INDEX(Assumptions!$D$8:$D$12,MATCH(B1286,Assumptions!$A$8:$A$12,0)))</f>
        <v>450.12307692307689</v>
      </c>
      <c r="L1286" s="16">
        <f t="shared" si="141"/>
        <v>8.7773999999999983</v>
      </c>
      <c r="M1286" s="16">
        <f t="shared" si="142"/>
        <v>22.506153846153847</v>
      </c>
      <c r="N1286" s="14">
        <f>E1286*(K1286-L1286-M1286)*IF(F1286="GHS",1,Assumptions!$B$4)</f>
        <v>1174426.0227076923</v>
      </c>
      <c r="O1286" s="15">
        <f t="shared" ca="1" si="143"/>
        <v>491</v>
      </c>
      <c r="P1286" s="15" t="str">
        <f t="shared" ca="1" si="144"/>
        <v>365d+</v>
      </c>
      <c r="Q1286" s="17">
        <f ca="1">IF(P1286="0-90d",0,IF(P1286="91-180d",INDEX(Assumptions!$F$8:$F$12,MATCH(B1286,Assumptions!$A$8:$A$12,0)),IF(P1286="181-365d",INDEX(Assumptions!$G$8:$G$12,MATCH(B1286,Assumptions!$A$8:$A$12,0)),INDEX(Assumptions!$H$8:$H$12,MATCH(B1286,Assumptions!$A$8:$A$12,0)))))</f>
        <v>0.8</v>
      </c>
      <c r="R1286" s="14">
        <f t="shared" ca="1" si="145"/>
        <v>656315.45600000001</v>
      </c>
      <c r="S1286" s="14">
        <f t="shared" ca="1" si="146"/>
        <v>164078.86399999994</v>
      </c>
      <c r="T1286" s="11" t="s">
        <v>25</v>
      </c>
      <c r="U1286" s="18" t="s">
        <v>26</v>
      </c>
    </row>
    <row r="1287" spans="1:21" ht="15" customHeight="1" x14ac:dyDescent="0.15">
      <c r="A1287" s="10" t="s">
        <v>1335</v>
      </c>
      <c r="B1287" s="11" t="s">
        <v>28</v>
      </c>
      <c r="C1287" s="11" t="s">
        <v>38</v>
      </c>
      <c r="D1287" s="12">
        <v>46011</v>
      </c>
      <c r="E1287" s="11">
        <v>1001</v>
      </c>
      <c r="F1287" s="11" t="s">
        <v>24</v>
      </c>
      <c r="G1287" s="13">
        <v>7370.54</v>
      </c>
      <c r="H1287" s="14">
        <f t="shared" si="140"/>
        <v>7377910.54</v>
      </c>
      <c r="I1287" s="14">
        <f>IF(F1287="GHS",H1287,H1287*Assumptions!$B$4)</f>
        <v>79681433.832000002</v>
      </c>
      <c r="J1287" s="15" t="str">
        <f>INDEX(Assumptions!$B$8:$B$12,MATCH(B1287,Assumptions!$A$8:$A$12,0))</f>
        <v>Fair Value Less Costs to Sell</v>
      </c>
      <c r="K1287" s="16">
        <f>G1287/(1-INDEX(Assumptions!$D$8:$D$12,MATCH(B1287,Assumptions!$A$8:$A$12,0)))</f>
        <v>8375.613636363636</v>
      </c>
      <c r="L1287" s="16">
        <f t="shared" si="141"/>
        <v>221.11619999999999</v>
      </c>
      <c r="M1287" s="16">
        <f t="shared" si="142"/>
        <v>418.78068181818185</v>
      </c>
      <c r="N1287" s="14">
        <f>E1287*(K1287-L1287-M1287)*IF(F1287="GHS",1,Assumptions!$B$4)</f>
        <v>83629286.690039992</v>
      </c>
      <c r="O1287" s="15">
        <f t="shared" ca="1" si="143"/>
        <v>275</v>
      </c>
      <c r="P1287" s="15" t="str">
        <f t="shared" ca="1" si="144"/>
        <v>181-365d</v>
      </c>
      <c r="Q1287" s="17">
        <f ca="1">IF(P1287="0-90d",0,IF(P1287="91-180d",INDEX(Assumptions!$F$8:$F$12,MATCH(B1287,Assumptions!$A$8:$A$12,0)),IF(P1287="181-365d",INDEX(Assumptions!$G$8:$G$12,MATCH(B1287,Assumptions!$A$8:$A$12,0)),INDEX(Assumptions!$H$8:$H$12,MATCH(B1287,Assumptions!$A$8:$A$12,0)))))</f>
        <v>0.1</v>
      </c>
      <c r="R1287" s="14">
        <f t="shared" ca="1" si="145"/>
        <v>7968143.383200001</v>
      </c>
      <c r="S1287" s="14">
        <f t="shared" ca="1" si="146"/>
        <v>71713290.448799998</v>
      </c>
      <c r="T1287" s="11" t="s">
        <v>25</v>
      </c>
      <c r="U1287" s="18" t="s">
        <v>26</v>
      </c>
    </row>
    <row r="1288" spans="1:21" ht="15" customHeight="1" x14ac:dyDescent="0.15">
      <c r="A1288" s="10" t="s">
        <v>1336</v>
      </c>
      <c r="B1288" s="11" t="s">
        <v>22</v>
      </c>
      <c r="C1288" s="11" t="s">
        <v>23</v>
      </c>
      <c r="D1288" s="12">
        <v>46090</v>
      </c>
      <c r="E1288" s="11">
        <v>2905</v>
      </c>
      <c r="F1288" s="11" t="s">
        <v>24</v>
      </c>
      <c r="G1288" s="13">
        <v>13818.64</v>
      </c>
      <c r="H1288" s="14">
        <f t="shared" si="140"/>
        <v>40143149.199999996</v>
      </c>
      <c r="I1288" s="14">
        <f>IF(F1288="GHS",H1288,H1288*Assumptions!$B$4)</f>
        <v>433546011.35999995</v>
      </c>
      <c r="J1288" s="15" t="str">
        <f>INDEX(Assumptions!$B$8:$B$12,MATCH(B1288,Assumptions!$A$8:$A$12,0))</f>
        <v>FIFO</v>
      </c>
      <c r="K1288" s="16">
        <f>G1288/(1-INDEX(Assumptions!$D$8:$D$12,MATCH(B1288,Assumptions!$A$8:$A$12,0)))</f>
        <v>16851.999999999996</v>
      </c>
      <c r="L1288" s="16">
        <f t="shared" si="141"/>
        <v>414.55919999999998</v>
      </c>
      <c r="M1288" s="16">
        <f t="shared" si="142"/>
        <v>842.59999999999991</v>
      </c>
      <c r="N1288" s="14">
        <f>E1288*(K1288-L1288-M1288)*IF(F1288="GHS",1,Assumptions!$B$4)</f>
        <v>489272535.25919992</v>
      </c>
      <c r="O1288" s="15">
        <f t="shared" ca="1" si="143"/>
        <v>196</v>
      </c>
      <c r="P1288" s="15" t="str">
        <f t="shared" ca="1" si="144"/>
        <v>181-365d</v>
      </c>
      <c r="Q1288" s="17">
        <f ca="1">IF(P1288="0-90d",0,IF(P1288="91-180d",INDEX(Assumptions!$F$8:$F$12,MATCH(B1288,Assumptions!$A$8:$A$12,0)),IF(P1288="181-365d",INDEX(Assumptions!$G$8:$G$12,MATCH(B1288,Assumptions!$A$8:$A$12,0)),INDEX(Assumptions!$H$8:$H$12,MATCH(B1288,Assumptions!$A$8:$A$12,0)))))</f>
        <v>0.15</v>
      </c>
      <c r="R1288" s="14">
        <f t="shared" ca="1" si="145"/>
        <v>65031901.703999989</v>
      </c>
      <c r="S1288" s="14">
        <f t="shared" ca="1" si="146"/>
        <v>368514109.65599996</v>
      </c>
      <c r="T1288" s="11" t="s">
        <v>25</v>
      </c>
      <c r="U1288" s="18" t="s">
        <v>26</v>
      </c>
    </row>
    <row r="1289" spans="1:21" ht="15" customHeight="1" x14ac:dyDescent="0.15">
      <c r="A1289" s="10" t="s">
        <v>1337</v>
      </c>
      <c r="B1289" s="11" t="s">
        <v>41</v>
      </c>
      <c r="C1289" s="11" t="s">
        <v>42</v>
      </c>
      <c r="D1289" s="12">
        <v>45925</v>
      </c>
      <c r="E1289" s="11">
        <v>2686</v>
      </c>
      <c r="F1289" s="11" t="s">
        <v>33</v>
      </c>
      <c r="G1289" s="13">
        <v>513.35</v>
      </c>
      <c r="H1289" s="14">
        <f t="shared" si="140"/>
        <v>1378858.1</v>
      </c>
      <c r="I1289" s="14">
        <f>IF(F1289="GHS",H1289,H1289*Assumptions!$B$4)</f>
        <v>1378858.1</v>
      </c>
      <c r="J1289" s="15" t="str">
        <f>INDEX(Assumptions!$B$8:$B$12,MATCH(B1289,Assumptions!$A$8:$A$12,0))</f>
        <v>Weighted Average</v>
      </c>
      <c r="K1289" s="16">
        <f>G1289/(1-INDEX(Assumptions!$D$8:$D$12,MATCH(B1289,Assumptions!$A$8:$A$12,0)))</f>
        <v>789.76923076923083</v>
      </c>
      <c r="L1289" s="16">
        <f t="shared" si="141"/>
        <v>15.400500000000001</v>
      </c>
      <c r="M1289" s="16">
        <f t="shared" si="142"/>
        <v>39.488461538461543</v>
      </c>
      <c r="N1289" s="14">
        <f>E1289*(K1289-L1289-M1289)*IF(F1289="GHS",1,Assumptions!$B$4)</f>
        <v>1973888.4031538463</v>
      </c>
      <c r="O1289" s="15">
        <f t="shared" ca="1" si="143"/>
        <v>361</v>
      </c>
      <c r="P1289" s="15" t="str">
        <f t="shared" ca="1" si="144"/>
        <v>181-365d</v>
      </c>
      <c r="Q1289" s="17">
        <f ca="1">IF(P1289="0-90d",0,IF(P1289="91-180d",INDEX(Assumptions!$F$8:$F$12,MATCH(B1289,Assumptions!$A$8:$A$12,0)),IF(P1289="181-365d",INDEX(Assumptions!$G$8:$G$12,MATCH(B1289,Assumptions!$A$8:$A$12,0)),INDEX(Assumptions!$H$8:$H$12,MATCH(B1289,Assumptions!$A$8:$A$12,0)))))</f>
        <v>0.35</v>
      </c>
      <c r="R1289" s="14">
        <f t="shared" ca="1" si="145"/>
        <v>482600.33500000002</v>
      </c>
      <c r="S1289" s="14">
        <f t="shared" ca="1" si="146"/>
        <v>896257.76500000013</v>
      </c>
      <c r="T1289" s="11" t="s">
        <v>25</v>
      </c>
      <c r="U1289" s="18" t="s">
        <v>26</v>
      </c>
    </row>
    <row r="1290" spans="1:21" ht="15" customHeight="1" x14ac:dyDescent="0.15">
      <c r="A1290" s="10" t="s">
        <v>1338</v>
      </c>
      <c r="B1290" s="11" t="s">
        <v>41</v>
      </c>
      <c r="C1290" s="11" t="s">
        <v>44</v>
      </c>
      <c r="D1290" s="12">
        <v>46214</v>
      </c>
      <c r="E1290" s="11">
        <v>3483</v>
      </c>
      <c r="F1290" s="11" t="s">
        <v>33</v>
      </c>
      <c r="G1290" s="13">
        <v>392.1</v>
      </c>
      <c r="H1290" s="14">
        <f t="shared" si="140"/>
        <v>1365684.3</v>
      </c>
      <c r="I1290" s="14">
        <f>IF(F1290="GHS",H1290,H1290*Assumptions!$B$4)</f>
        <v>1365684.3</v>
      </c>
      <c r="J1290" s="15" t="str">
        <f>INDEX(Assumptions!$B$8:$B$12,MATCH(B1290,Assumptions!$A$8:$A$12,0))</f>
        <v>Weighted Average</v>
      </c>
      <c r="K1290" s="16">
        <f>G1290/(1-INDEX(Assumptions!$D$8:$D$12,MATCH(B1290,Assumptions!$A$8:$A$12,0)))</f>
        <v>603.23076923076928</v>
      </c>
      <c r="L1290" s="16">
        <f t="shared" si="141"/>
        <v>11.763</v>
      </c>
      <c r="M1290" s="16">
        <f t="shared" si="142"/>
        <v>30.161538461538466</v>
      </c>
      <c r="N1290" s="14">
        <f>E1290*(K1290-L1290-M1290)*IF(F1290="GHS",1,Assumptions!$B$4)</f>
        <v>1955029.6017692308</v>
      </c>
      <c r="O1290" s="15">
        <f t="shared" ca="1" si="143"/>
        <v>72</v>
      </c>
      <c r="P1290" s="15" t="str">
        <f t="shared" ca="1" si="144"/>
        <v>0-90d</v>
      </c>
      <c r="Q1290" s="17">
        <f ca="1">IF(P1290="0-90d",0,IF(P1290="91-180d",INDEX(Assumptions!$F$8:$F$12,MATCH(B1290,Assumptions!$A$8:$A$12,0)),IF(P1290="181-365d",INDEX(Assumptions!$G$8:$G$12,MATCH(B1290,Assumptions!$A$8:$A$12,0)),INDEX(Assumptions!$H$8:$H$12,MATCH(B1290,Assumptions!$A$8:$A$12,0)))))</f>
        <v>0</v>
      </c>
      <c r="R1290" s="14">
        <f t="shared" ca="1" si="145"/>
        <v>0</v>
      </c>
      <c r="S1290" s="14">
        <f t="shared" ca="1" si="146"/>
        <v>1365684.3</v>
      </c>
      <c r="T1290" s="11" t="s">
        <v>25</v>
      </c>
      <c r="U1290" s="18" t="s">
        <v>26</v>
      </c>
    </row>
    <row r="1291" spans="1:21" ht="15" customHeight="1" x14ac:dyDescent="0.15">
      <c r="A1291" s="10" t="s">
        <v>1339</v>
      </c>
      <c r="B1291" s="11" t="s">
        <v>46</v>
      </c>
      <c r="C1291" s="11" t="s">
        <v>52</v>
      </c>
      <c r="D1291" s="12">
        <v>45994</v>
      </c>
      <c r="E1291" s="11">
        <v>2188</v>
      </c>
      <c r="F1291" s="11" t="s">
        <v>33</v>
      </c>
      <c r="G1291" s="13">
        <v>505590.79</v>
      </c>
      <c r="H1291" s="14">
        <f t="shared" si="140"/>
        <v>1106232648.52</v>
      </c>
      <c r="I1291" s="14">
        <f>IF(F1291="GHS",H1291,H1291*Assumptions!$B$4)</f>
        <v>1106232648.52</v>
      </c>
      <c r="J1291" s="15" t="str">
        <f>INDEX(Assumptions!$B$8:$B$12,MATCH(B1291,Assumptions!$A$8:$A$12,0))</f>
        <v>Specific Identification</v>
      </c>
      <c r="K1291" s="16">
        <f>G1291/(1-INDEX(Assumptions!$D$8:$D$12,MATCH(B1291,Assumptions!$A$8:$A$12,0)))</f>
        <v>648193.3205128205</v>
      </c>
      <c r="L1291" s="16">
        <f t="shared" si="141"/>
        <v>15167.723699999999</v>
      </c>
      <c r="M1291" s="16">
        <f t="shared" si="142"/>
        <v>32409.666025641025</v>
      </c>
      <c r="N1291" s="14">
        <f>E1291*(K1291-L1291-M1291)*IF(F1291="GHS",1,Assumptions!$B$4)</f>
        <v>1314147656.5623488</v>
      </c>
      <c r="O1291" s="15">
        <f t="shared" ca="1" si="143"/>
        <v>292</v>
      </c>
      <c r="P1291" s="15" t="str">
        <f t="shared" ca="1" si="144"/>
        <v>181-365d</v>
      </c>
      <c r="Q1291" s="17">
        <f ca="1">IF(P1291="0-90d",0,IF(P1291="91-180d",INDEX(Assumptions!$F$8:$F$12,MATCH(B1291,Assumptions!$A$8:$A$12,0)),IF(P1291="181-365d",INDEX(Assumptions!$G$8:$G$12,MATCH(B1291,Assumptions!$A$8:$A$12,0)),INDEX(Assumptions!$H$8:$H$12,MATCH(B1291,Assumptions!$A$8:$A$12,0)))))</f>
        <v>0.05</v>
      </c>
      <c r="R1291" s="14">
        <f t="shared" ca="1" si="145"/>
        <v>55311632.425999999</v>
      </c>
      <c r="S1291" s="14">
        <f t="shared" ca="1" si="146"/>
        <v>1050921016.094</v>
      </c>
      <c r="T1291" s="11" t="s">
        <v>25</v>
      </c>
      <c r="U1291" s="18" t="s">
        <v>26</v>
      </c>
    </row>
    <row r="1292" spans="1:21" ht="15" customHeight="1" x14ac:dyDescent="0.15">
      <c r="A1292" s="10" t="s">
        <v>1340</v>
      </c>
      <c r="B1292" s="11" t="s">
        <v>28</v>
      </c>
      <c r="C1292" s="11" t="s">
        <v>35</v>
      </c>
      <c r="D1292" s="12">
        <v>45851</v>
      </c>
      <c r="E1292" s="11">
        <v>2337</v>
      </c>
      <c r="F1292" s="11" t="s">
        <v>24</v>
      </c>
      <c r="G1292" s="13">
        <v>4339.8500000000004</v>
      </c>
      <c r="H1292" s="14">
        <f t="shared" si="140"/>
        <v>10142229.450000001</v>
      </c>
      <c r="I1292" s="14">
        <f>IF(F1292="GHS",H1292,H1292*Assumptions!$B$4)</f>
        <v>109536078.06000002</v>
      </c>
      <c r="J1292" s="15" t="str">
        <f>INDEX(Assumptions!$B$8:$B$12,MATCH(B1292,Assumptions!$A$8:$A$12,0))</f>
        <v>Fair Value Less Costs to Sell</v>
      </c>
      <c r="K1292" s="16">
        <f>G1292/(1-INDEX(Assumptions!$D$8:$D$12,MATCH(B1292,Assumptions!$A$8:$A$12,0)))</f>
        <v>4931.6477272727279</v>
      </c>
      <c r="L1292" s="16">
        <f t="shared" si="141"/>
        <v>130.19550000000001</v>
      </c>
      <c r="M1292" s="16">
        <f t="shared" si="142"/>
        <v>246.5823863636364</v>
      </c>
      <c r="N1292" s="14">
        <f>E1292*(K1292-L1292-M1292)*IF(F1292="GHS",1,Assumptions!$B$4)</f>
        <v>114963092.83660913</v>
      </c>
      <c r="O1292" s="15">
        <f t="shared" ca="1" si="143"/>
        <v>435</v>
      </c>
      <c r="P1292" s="15" t="str">
        <f t="shared" ca="1" si="144"/>
        <v>365d+</v>
      </c>
      <c r="Q1292" s="17">
        <f ca="1">IF(P1292="0-90d",0,IF(P1292="91-180d",INDEX(Assumptions!$F$8:$F$12,MATCH(B1292,Assumptions!$A$8:$A$12,0)),IF(P1292="181-365d",INDEX(Assumptions!$G$8:$G$12,MATCH(B1292,Assumptions!$A$8:$A$12,0)),INDEX(Assumptions!$H$8:$H$12,MATCH(B1292,Assumptions!$A$8:$A$12,0)))))</f>
        <v>0.4</v>
      </c>
      <c r="R1292" s="14">
        <f t="shared" ca="1" si="145"/>
        <v>43814431.224000007</v>
      </c>
      <c r="S1292" s="14">
        <f t="shared" ca="1" si="146"/>
        <v>65721646.83600001</v>
      </c>
      <c r="T1292" s="11" t="s">
        <v>25</v>
      </c>
      <c r="U1292" s="18" t="s">
        <v>26</v>
      </c>
    </row>
    <row r="1293" spans="1:21" ht="15" customHeight="1" x14ac:dyDescent="0.15">
      <c r="A1293" s="10" t="s">
        <v>1341</v>
      </c>
      <c r="B1293" s="11" t="s">
        <v>41</v>
      </c>
      <c r="C1293" s="11" t="s">
        <v>42</v>
      </c>
      <c r="D1293" s="12">
        <v>45960</v>
      </c>
      <c r="E1293" s="11">
        <v>1948</v>
      </c>
      <c r="F1293" s="11" t="s">
        <v>33</v>
      </c>
      <c r="G1293" s="13">
        <v>164.24</v>
      </c>
      <c r="H1293" s="14">
        <f t="shared" si="140"/>
        <v>319939.52</v>
      </c>
      <c r="I1293" s="14">
        <f>IF(F1293="GHS",H1293,H1293*Assumptions!$B$4)</f>
        <v>319939.52</v>
      </c>
      <c r="J1293" s="15" t="str">
        <f>INDEX(Assumptions!$B$8:$B$12,MATCH(B1293,Assumptions!$A$8:$A$12,0))</f>
        <v>Weighted Average</v>
      </c>
      <c r="K1293" s="16">
        <f>G1293/(1-INDEX(Assumptions!$D$8:$D$12,MATCH(B1293,Assumptions!$A$8:$A$12,0)))</f>
        <v>252.67692307692309</v>
      </c>
      <c r="L1293" s="16">
        <f t="shared" si="141"/>
        <v>4.9272</v>
      </c>
      <c r="M1293" s="16">
        <f t="shared" si="142"/>
        <v>12.633846153846156</v>
      </c>
      <c r="N1293" s="14">
        <f>E1293*(K1293-L1293-M1293)*IF(F1293="GHS",1,Assumptions!$B$4)</f>
        <v>458005.72824615386</v>
      </c>
      <c r="O1293" s="15">
        <f t="shared" ca="1" si="143"/>
        <v>326</v>
      </c>
      <c r="P1293" s="15" t="str">
        <f t="shared" ca="1" si="144"/>
        <v>181-365d</v>
      </c>
      <c r="Q1293" s="17">
        <f ca="1">IF(P1293="0-90d",0,IF(P1293="91-180d",INDEX(Assumptions!$F$8:$F$12,MATCH(B1293,Assumptions!$A$8:$A$12,0)),IF(P1293="181-365d",INDEX(Assumptions!$G$8:$G$12,MATCH(B1293,Assumptions!$A$8:$A$12,0)),INDEX(Assumptions!$H$8:$H$12,MATCH(B1293,Assumptions!$A$8:$A$12,0)))))</f>
        <v>0.35</v>
      </c>
      <c r="R1293" s="14">
        <f t="shared" ca="1" si="145"/>
        <v>111978.83199999999</v>
      </c>
      <c r="S1293" s="14">
        <f t="shared" ca="1" si="146"/>
        <v>207960.68800000002</v>
      </c>
      <c r="T1293" s="11" t="s">
        <v>25</v>
      </c>
      <c r="U1293" s="18" t="s">
        <v>26</v>
      </c>
    </row>
    <row r="1294" spans="1:21" ht="15" customHeight="1" x14ac:dyDescent="0.15">
      <c r="A1294" s="10" t="s">
        <v>1342</v>
      </c>
      <c r="B1294" s="11" t="s">
        <v>28</v>
      </c>
      <c r="C1294" s="11" t="s">
        <v>35</v>
      </c>
      <c r="D1294" s="12">
        <v>45880</v>
      </c>
      <c r="E1294" s="11">
        <v>789</v>
      </c>
      <c r="F1294" s="11" t="s">
        <v>24</v>
      </c>
      <c r="G1294" s="13">
        <v>6914.59</v>
      </c>
      <c r="H1294" s="14">
        <f t="shared" si="140"/>
        <v>5455611.5099999998</v>
      </c>
      <c r="I1294" s="14">
        <f>IF(F1294="GHS",H1294,H1294*Assumptions!$B$4)</f>
        <v>58920604.307999998</v>
      </c>
      <c r="J1294" s="15" t="str">
        <f>INDEX(Assumptions!$B$8:$B$12,MATCH(B1294,Assumptions!$A$8:$A$12,0))</f>
        <v>Fair Value Less Costs to Sell</v>
      </c>
      <c r="K1294" s="16">
        <f>G1294/(1-INDEX(Assumptions!$D$8:$D$12,MATCH(B1294,Assumptions!$A$8:$A$12,0)))</f>
        <v>7857.4886363636369</v>
      </c>
      <c r="L1294" s="16">
        <f t="shared" si="141"/>
        <v>207.43770000000001</v>
      </c>
      <c r="M1294" s="16">
        <f t="shared" si="142"/>
        <v>392.87443181818185</v>
      </c>
      <c r="N1294" s="14">
        <f>E1294*(K1294-L1294-M1294)*IF(F1294="GHS",1,Assumptions!$B$4)</f>
        <v>61839852.430532731</v>
      </c>
      <c r="O1294" s="15">
        <f t="shared" ca="1" si="143"/>
        <v>406</v>
      </c>
      <c r="P1294" s="15" t="str">
        <f t="shared" ca="1" si="144"/>
        <v>365d+</v>
      </c>
      <c r="Q1294" s="17">
        <f ca="1">IF(P1294="0-90d",0,IF(P1294="91-180d",INDEX(Assumptions!$F$8:$F$12,MATCH(B1294,Assumptions!$A$8:$A$12,0)),IF(P1294="181-365d",INDEX(Assumptions!$G$8:$G$12,MATCH(B1294,Assumptions!$A$8:$A$12,0)),INDEX(Assumptions!$H$8:$H$12,MATCH(B1294,Assumptions!$A$8:$A$12,0)))))</f>
        <v>0.4</v>
      </c>
      <c r="R1294" s="14">
        <f t="shared" ca="1" si="145"/>
        <v>23568241.723200001</v>
      </c>
      <c r="S1294" s="14">
        <f t="shared" ca="1" si="146"/>
        <v>35352362.584799998</v>
      </c>
      <c r="T1294" s="11" t="s">
        <v>25</v>
      </c>
      <c r="U1294" s="18" t="s">
        <v>26</v>
      </c>
    </row>
    <row r="1295" spans="1:21" ht="15" customHeight="1" x14ac:dyDescent="0.15">
      <c r="A1295" s="10" t="s">
        <v>1343</v>
      </c>
      <c r="B1295" s="11" t="s">
        <v>41</v>
      </c>
      <c r="C1295" s="11" t="s">
        <v>44</v>
      </c>
      <c r="D1295" s="12">
        <v>46047</v>
      </c>
      <c r="E1295" s="11">
        <v>4232</v>
      </c>
      <c r="F1295" s="11" t="s">
        <v>33</v>
      </c>
      <c r="G1295" s="13">
        <v>171.17</v>
      </c>
      <c r="H1295" s="14">
        <f t="shared" si="140"/>
        <v>724391.44</v>
      </c>
      <c r="I1295" s="14">
        <f>IF(F1295="GHS",H1295,H1295*Assumptions!$B$4)</f>
        <v>724391.44</v>
      </c>
      <c r="J1295" s="15" t="str">
        <f>INDEX(Assumptions!$B$8:$B$12,MATCH(B1295,Assumptions!$A$8:$A$12,0))</f>
        <v>Weighted Average</v>
      </c>
      <c r="K1295" s="16">
        <f>G1295/(1-INDEX(Assumptions!$D$8:$D$12,MATCH(B1295,Assumptions!$A$8:$A$12,0)))</f>
        <v>263.3384615384615</v>
      </c>
      <c r="L1295" s="16">
        <f t="shared" si="141"/>
        <v>5.1350999999999996</v>
      </c>
      <c r="M1295" s="16">
        <f t="shared" si="142"/>
        <v>13.166923076923077</v>
      </c>
      <c r="N1295" s="14">
        <f>E1295*(K1295-L1295-M1295)*IF(F1295="GHS",1,Assumptions!$B$4)</f>
        <v>1036994.2075692306</v>
      </c>
      <c r="O1295" s="15">
        <f t="shared" ca="1" si="143"/>
        <v>239</v>
      </c>
      <c r="P1295" s="15" t="str">
        <f t="shared" ca="1" si="144"/>
        <v>181-365d</v>
      </c>
      <c r="Q1295" s="17">
        <f ca="1">IF(P1295="0-90d",0,IF(P1295="91-180d",INDEX(Assumptions!$F$8:$F$12,MATCH(B1295,Assumptions!$A$8:$A$12,0)),IF(P1295="181-365d",INDEX(Assumptions!$G$8:$G$12,MATCH(B1295,Assumptions!$A$8:$A$12,0)),INDEX(Assumptions!$H$8:$H$12,MATCH(B1295,Assumptions!$A$8:$A$12,0)))))</f>
        <v>0.35</v>
      </c>
      <c r="R1295" s="14">
        <f t="shared" ca="1" si="145"/>
        <v>253537.00399999996</v>
      </c>
      <c r="S1295" s="14">
        <f t="shared" ca="1" si="146"/>
        <v>470854.43599999999</v>
      </c>
      <c r="T1295" s="11" t="s">
        <v>25</v>
      </c>
      <c r="U1295" s="18" t="s">
        <v>26</v>
      </c>
    </row>
    <row r="1296" spans="1:21" ht="15" customHeight="1" x14ac:dyDescent="0.15">
      <c r="A1296" s="10" t="s">
        <v>1344</v>
      </c>
      <c r="B1296" s="11" t="s">
        <v>41</v>
      </c>
      <c r="C1296" s="11" t="s">
        <v>44</v>
      </c>
      <c r="D1296" s="12">
        <v>45807</v>
      </c>
      <c r="E1296" s="11">
        <v>881</v>
      </c>
      <c r="F1296" s="11" t="s">
        <v>33</v>
      </c>
      <c r="G1296" s="13">
        <v>508.33</v>
      </c>
      <c r="H1296" s="14">
        <f t="shared" si="140"/>
        <v>447838.73</v>
      </c>
      <c r="I1296" s="14">
        <f>IF(F1296="GHS",H1296,H1296*Assumptions!$B$4)</f>
        <v>447838.73</v>
      </c>
      <c r="J1296" s="15" t="str">
        <f>INDEX(Assumptions!$B$8:$B$12,MATCH(B1296,Assumptions!$A$8:$A$12,0))</f>
        <v>Weighted Average</v>
      </c>
      <c r="K1296" s="16">
        <f>G1296/(1-INDEX(Assumptions!$D$8:$D$12,MATCH(B1296,Assumptions!$A$8:$A$12,0)))</f>
        <v>782.04615384615374</v>
      </c>
      <c r="L1296" s="16">
        <f t="shared" si="141"/>
        <v>15.249899999999998</v>
      </c>
      <c r="M1296" s="16">
        <f t="shared" si="142"/>
        <v>39.10230769230769</v>
      </c>
      <c r="N1296" s="14">
        <f>E1296*(K1296-L1296-M1296)*IF(F1296="GHS",1,Assumptions!$B$4)</f>
        <v>641098.36656153831</v>
      </c>
      <c r="O1296" s="15">
        <f t="shared" ca="1" si="143"/>
        <v>479</v>
      </c>
      <c r="P1296" s="15" t="str">
        <f t="shared" ca="1" si="144"/>
        <v>365d+</v>
      </c>
      <c r="Q1296" s="17">
        <f ca="1">IF(P1296="0-90d",0,IF(P1296="91-180d",INDEX(Assumptions!$F$8:$F$12,MATCH(B1296,Assumptions!$A$8:$A$12,0)),IF(P1296="181-365d",INDEX(Assumptions!$G$8:$G$12,MATCH(B1296,Assumptions!$A$8:$A$12,0)),INDEX(Assumptions!$H$8:$H$12,MATCH(B1296,Assumptions!$A$8:$A$12,0)))))</f>
        <v>0.8</v>
      </c>
      <c r="R1296" s="14">
        <f t="shared" ca="1" si="145"/>
        <v>358270.984</v>
      </c>
      <c r="S1296" s="14">
        <f t="shared" ca="1" si="146"/>
        <v>89567.745999999985</v>
      </c>
      <c r="T1296" s="11" t="s">
        <v>25</v>
      </c>
      <c r="U1296" s="18" t="s">
        <v>26</v>
      </c>
    </row>
    <row r="1297" spans="1:21" ht="15" customHeight="1" x14ac:dyDescent="0.15">
      <c r="A1297" s="10" t="s">
        <v>1345</v>
      </c>
      <c r="B1297" s="11" t="s">
        <v>41</v>
      </c>
      <c r="C1297" s="11" t="s">
        <v>44</v>
      </c>
      <c r="D1297" s="12">
        <v>45938</v>
      </c>
      <c r="E1297" s="11">
        <v>1054</v>
      </c>
      <c r="F1297" s="11" t="s">
        <v>33</v>
      </c>
      <c r="G1297" s="13">
        <v>437.79</v>
      </c>
      <c r="H1297" s="14">
        <f t="shared" si="140"/>
        <v>461430.66000000003</v>
      </c>
      <c r="I1297" s="14">
        <f>IF(F1297="GHS",H1297,H1297*Assumptions!$B$4)</f>
        <v>461430.66000000003</v>
      </c>
      <c r="J1297" s="15" t="str">
        <f>INDEX(Assumptions!$B$8:$B$12,MATCH(B1297,Assumptions!$A$8:$A$12,0))</f>
        <v>Weighted Average</v>
      </c>
      <c r="K1297" s="16">
        <f>G1297/(1-INDEX(Assumptions!$D$8:$D$12,MATCH(B1297,Assumptions!$A$8:$A$12,0)))</f>
        <v>673.52307692307693</v>
      </c>
      <c r="L1297" s="16">
        <f t="shared" si="141"/>
        <v>13.133699999999999</v>
      </c>
      <c r="M1297" s="16">
        <f t="shared" si="142"/>
        <v>33.676153846153845</v>
      </c>
      <c r="N1297" s="14">
        <f>E1297*(K1297-L1297-M1297)*IF(F1297="GHS",1,Assumptions!$B$4)</f>
        <v>660555.73712307692</v>
      </c>
      <c r="O1297" s="15">
        <f t="shared" ca="1" si="143"/>
        <v>348</v>
      </c>
      <c r="P1297" s="15" t="str">
        <f t="shared" ca="1" si="144"/>
        <v>181-365d</v>
      </c>
      <c r="Q1297" s="17">
        <f ca="1">IF(P1297="0-90d",0,IF(P1297="91-180d",INDEX(Assumptions!$F$8:$F$12,MATCH(B1297,Assumptions!$A$8:$A$12,0)),IF(P1297="181-365d",INDEX(Assumptions!$G$8:$G$12,MATCH(B1297,Assumptions!$A$8:$A$12,0)),INDEX(Assumptions!$H$8:$H$12,MATCH(B1297,Assumptions!$A$8:$A$12,0)))))</f>
        <v>0.35</v>
      </c>
      <c r="R1297" s="14">
        <f t="shared" ca="1" si="145"/>
        <v>161500.731</v>
      </c>
      <c r="S1297" s="14">
        <f t="shared" ca="1" si="146"/>
        <v>299929.929</v>
      </c>
      <c r="T1297" s="11" t="s">
        <v>25</v>
      </c>
      <c r="U1297" s="18" t="s">
        <v>36</v>
      </c>
    </row>
    <row r="1298" spans="1:21" ht="15" customHeight="1" x14ac:dyDescent="0.15">
      <c r="A1298" s="10" t="s">
        <v>1346</v>
      </c>
      <c r="B1298" s="11" t="s">
        <v>41</v>
      </c>
      <c r="C1298" s="11" t="s">
        <v>115</v>
      </c>
      <c r="D1298" s="12">
        <v>46224</v>
      </c>
      <c r="E1298" s="11">
        <v>1673</v>
      </c>
      <c r="F1298" s="11" t="s">
        <v>33</v>
      </c>
      <c r="G1298" s="13">
        <v>249.98</v>
      </c>
      <c r="H1298" s="14">
        <f t="shared" si="140"/>
        <v>418216.54</v>
      </c>
      <c r="I1298" s="14">
        <f>IF(F1298="GHS",H1298,H1298*Assumptions!$B$4)</f>
        <v>418216.54</v>
      </c>
      <c r="J1298" s="15" t="str">
        <f>INDEX(Assumptions!$B$8:$B$12,MATCH(B1298,Assumptions!$A$8:$A$12,0))</f>
        <v>Weighted Average</v>
      </c>
      <c r="K1298" s="16">
        <f>G1298/(1-INDEX(Assumptions!$D$8:$D$12,MATCH(B1298,Assumptions!$A$8:$A$12,0)))</f>
        <v>384.58461538461535</v>
      </c>
      <c r="L1298" s="16">
        <f t="shared" si="141"/>
        <v>7.4993999999999996</v>
      </c>
      <c r="M1298" s="16">
        <f t="shared" si="142"/>
        <v>19.229230769230767</v>
      </c>
      <c r="N1298" s="14">
        <f>E1298*(K1298-L1298-M1298)*IF(F1298="GHS",1,Assumptions!$B$4)</f>
        <v>598693.06226153846</v>
      </c>
      <c r="O1298" s="15">
        <f t="shared" ca="1" si="143"/>
        <v>62</v>
      </c>
      <c r="P1298" s="15" t="str">
        <f t="shared" ca="1" si="144"/>
        <v>0-90d</v>
      </c>
      <c r="Q1298" s="17">
        <f ca="1">IF(P1298="0-90d",0,IF(P1298="91-180d",INDEX(Assumptions!$F$8:$F$12,MATCH(B1298,Assumptions!$A$8:$A$12,0)),IF(P1298="181-365d",INDEX(Assumptions!$G$8:$G$12,MATCH(B1298,Assumptions!$A$8:$A$12,0)),INDEX(Assumptions!$H$8:$H$12,MATCH(B1298,Assumptions!$A$8:$A$12,0)))))</f>
        <v>0</v>
      </c>
      <c r="R1298" s="14">
        <f t="shared" ca="1" si="145"/>
        <v>0</v>
      </c>
      <c r="S1298" s="14">
        <f t="shared" ca="1" si="146"/>
        <v>418216.54</v>
      </c>
      <c r="T1298" s="11" t="s">
        <v>25</v>
      </c>
      <c r="U1298" s="18" t="s">
        <v>26</v>
      </c>
    </row>
    <row r="1299" spans="1:21" ht="15" customHeight="1" x14ac:dyDescent="0.15">
      <c r="A1299" s="10" t="s">
        <v>1347</v>
      </c>
      <c r="B1299" s="11" t="s">
        <v>46</v>
      </c>
      <c r="C1299" s="11" t="s">
        <v>119</v>
      </c>
      <c r="D1299" s="12">
        <v>45804</v>
      </c>
      <c r="E1299" s="11">
        <v>4261</v>
      </c>
      <c r="F1299" s="11" t="s">
        <v>33</v>
      </c>
      <c r="G1299" s="13">
        <v>545313.29</v>
      </c>
      <c r="H1299" s="14">
        <f t="shared" si="140"/>
        <v>2323579928.6900001</v>
      </c>
      <c r="I1299" s="14">
        <f>IF(F1299="GHS",H1299,H1299*Assumptions!$B$4)</f>
        <v>2323579928.6900001</v>
      </c>
      <c r="J1299" s="15" t="str">
        <f>INDEX(Assumptions!$B$8:$B$12,MATCH(B1299,Assumptions!$A$8:$A$12,0))</f>
        <v>Specific Identification</v>
      </c>
      <c r="K1299" s="16">
        <f>G1299/(1-INDEX(Assumptions!$D$8:$D$12,MATCH(B1299,Assumptions!$A$8:$A$12,0)))</f>
        <v>699119.60256410262</v>
      </c>
      <c r="L1299" s="16">
        <f t="shared" si="141"/>
        <v>16359.3987</v>
      </c>
      <c r="M1299" s="16">
        <f t="shared" si="142"/>
        <v>34955.980128205134</v>
      </c>
      <c r="N1299" s="14">
        <f>E1299*(K1299-L1299-M1299)*IF(F1299="GHS",1,Assumptions!$B$4)</f>
        <v>2760293797.3386588</v>
      </c>
      <c r="O1299" s="15">
        <f t="shared" ca="1" si="143"/>
        <v>482</v>
      </c>
      <c r="P1299" s="15" t="str">
        <f t="shared" ca="1" si="144"/>
        <v>365d+</v>
      </c>
      <c r="Q1299" s="17">
        <f ca="1">IF(P1299="0-90d",0,IF(P1299="91-180d",INDEX(Assumptions!$F$8:$F$12,MATCH(B1299,Assumptions!$A$8:$A$12,0)),IF(P1299="181-365d",INDEX(Assumptions!$G$8:$G$12,MATCH(B1299,Assumptions!$A$8:$A$12,0)),INDEX(Assumptions!$H$8:$H$12,MATCH(B1299,Assumptions!$A$8:$A$12,0)))))</f>
        <v>0.15</v>
      </c>
      <c r="R1299" s="14">
        <f t="shared" ca="1" si="145"/>
        <v>348536989.3035</v>
      </c>
      <c r="S1299" s="14">
        <f t="shared" ca="1" si="146"/>
        <v>1975042939.3865001</v>
      </c>
      <c r="T1299" s="11" t="s">
        <v>25</v>
      </c>
      <c r="U1299" s="18" t="s">
        <v>36</v>
      </c>
    </row>
    <row r="1300" spans="1:21" ht="15" customHeight="1" x14ac:dyDescent="0.15">
      <c r="A1300" s="10" t="s">
        <v>1348</v>
      </c>
      <c r="B1300" s="11" t="s">
        <v>41</v>
      </c>
      <c r="C1300" s="11" t="s">
        <v>49</v>
      </c>
      <c r="D1300" s="12">
        <v>46189</v>
      </c>
      <c r="E1300" s="11">
        <v>2041</v>
      </c>
      <c r="F1300" s="11" t="s">
        <v>33</v>
      </c>
      <c r="G1300" s="13">
        <v>293.04000000000002</v>
      </c>
      <c r="H1300" s="14">
        <f t="shared" si="140"/>
        <v>598094.64</v>
      </c>
      <c r="I1300" s="14">
        <f>IF(F1300="GHS",H1300,H1300*Assumptions!$B$4)</f>
        <v>598094.64</v>
      </c>
      <c r="J1300" s="15" t="str">
        <f>INDEX(Assumptions!$B$8:$B$12,MATCH(B1300,Assumptions!$A$8:$A$12,0))</f>
        <v>Weighted Average</v>
      </c>
      <c r="K1300" s="16">
        <f>G1300/(1-INDEX(Assumptions!$D$8:$D$12,MATCH(B1300,Assumptions!$A$8:$A$12,0)))</f>
        <v>450.83076923076925</v>
      </c>
      <c r="L1300" s="16">
        <f t="shared" si="141"/>
        <v>8.7911999999999999</v>
      </c>
      <c r="M1300" s="16">
        <f t="shared" si="142"/>
        <v>22.541538461538465</v>
      </c>
      <c r="N1300" s="14">
        <f>E1300*(K1300-L1300-M1300)*IF(F1300="GHS",1,Assumptions!$B$4)</f>
        <v>856195.48080000014</v>
      </c>
      <c r="O1300" s="15">
        <f t="shared" ca="1" si="143"/>
        <v>97</v>
      </c>
      <c r="P1300" s="15" t="str">
        <f t="shared" ca="1" si="144"/>
        <v>91-180d</v>
      </c>
      <c r="Q1300" s="17">
        <f ca="1">IF(P1300="0-90d",0,IF(P1300="91-180d",INDEX(Assumptions!$F$8:$F$12,MATCH(B1300,Assumptions!$A$8:$A$12,0)),IF(P1300="181-365d",INDEX(Assumptions!$G$8:$G$12,MATCH(B1300,Assumptions!$A$8:$A$12,0)),INDEX(Assumptions!$H$8:$H$12,MATCH(B1300,Assumptions!$A$8:$A$12,0)))))</f>
        <v>0.1</v>
      </c>
      <c r="R1300" s="14">
        <f t="shared" ca="1" si="145"/>
        <v>59809.464000000007</v>
      </c>
      <c r="S1300" s="14">
        <f t="shared" ca="1" si="146"/>
        <v>538285.17599999998</v>
      </c>
      <c r="T1300" s="11" t="s">
        <v>25</v>
      </c>
      <c r="U1300" s="18" t="s">
        <v>26</v>
      </c>
    </row>
    <row r="1301" spans="1:21" ht="15" customHeight="1" x14ac:dyDescent="0.15">
      <c r="A1301" s="10" t="s">
        <v>1349</v>
      </c>
      <c r="B1301" s="11" t="s">
        <v>28</v>
      </c>
      <c r="C1301" s="11" t="s">
        <v>35</v>
      </c>
      <c r="D1301" s="12">
        <v>46094</v>
      </c>
      <c r="E1301" s="11">
        <v>4647</v>
      </c>
      <c r="F1301" s="11" t="s">
        <v>24</v>
      </c>
      <c r="G1301" s="13">
        <v>13621.06</v>
      </c>
      <c r="H1301" s="14">
        <f t="shared" si="140"/>
        <v>63297065.82</v>
      </c>
      <c r="I1301" s="14">
        <f>IF(F1301="GHS",H1301,H1301*Assumptions!$B$4)</f>
        <v>683608310.85600007</v>
      </c>
      <c r="J1301" s="15" t="str">
        <f>INDEX(Assumptions!$B$8:$B$12,MATCH(B1301,Assumptions!$A$8:$A$12,0))</f>
        <v>Fair Value Less Costs to Sell</v>
      </c>
      <c r="K1301" s="16">
        <f>G1301/(1-INDEX(Assumptions!$D$8:$D$12,MATCH(B1301,Assumptions!$A$8:$A$12,0)))</f>
        <v>15478.477272727272</v>
      </c>
      <c r="L1301" s="16">
        <f t="shared" si="141"/>
        <v>408.63179999999994</v>
      </c>
      <c r="M1301" s="16">
        <f t="shared" si="142"/>
        <v>773.92386363636365</v>
      </c>
      <c r="N1301" s="14">
        <f>E1301*(K1301-L1301-M1301)*IF(F1301="GHS",1,Assumptions!$B$4)</f>
        <v>717477995.34841096</v>
      </c>
      <c r="O1301" s="15">
        <f t="shared" ca="1" si="143"/>
        <v>192</v>
      </c>
      <c r="P1301" s="15" t="str">
        <f t="shared" ca="1" si="144"/>
        <v>181-365d</v>
      </c>
      <c r="Q1301" s="17">
        <f ca="1">IF(P1301="0-90d",0,IF(P1301="91-180d",INDEX(Assumptions!$F$8:$F$12,MATCH(B1301,Assumptions!$A$8:$A$12,0)),IF(P1301="181-365d",INDEX(Assumptions!$G$8:$G$12,MATCH(B1301,Assumptions!$A$8:$A$12,0)),INDEX(Assumptions!$H$8:$H$12,MATCH(B1301,Assumptions!$A$8:$A$12,0)))))</f>
        <v>0.1</v>
      </c>
      <c r="R1301" s="14">
        <f t="shared" ca="1" si="145"/>
        <v>68360831.085600004</v>
      </c>
      <c r="S1301" s="14">
        <f t="shared" ca="1" si="146"/>
        <v>615247479.77040005</v>
      </c>
      <c r="T1301" s="11" t="s">
        <v>25</v>
      </c>
      <c r="U1301" s="18" t="s">
        <v>26</v>
      </c>
    </row>
    <row r="1302" spans="1:21" ht="15" customHeight="1" x14ac:dyDescent="0.15">
      <c r="A1302" s="10" t="s">
        <v>1350</v>
      </c>
      <c r="B1302" s="11" t="s">
        <v>31</v>
      </c>
      <c r="C1302" s="11" t="s">
        <v>63</v>
      </c>
      <c r="D1302" s="12">
        <v>45997</v>
      </c>
      <c r="E1302" s="11">
        <v>1552</v>
      </c>
      <c r="F1302" s="11" t="s">
        <v>33</v>
      </c>
      <c r="G1302" s="13">
        <v>4572.09</v>
      </c>
      <c r="H1302" s="14">
        <f t="shared" si="140"/>
        <v>7095883.6800000006</v>
      </c>
      <c r="I1302" s="14">
        <f>IF(F1302="GHS",H1302,H1302*Assumptions!$B$4)</f>
        <v>7095883.6800000006</v>
      </c>
      <c r="J1302" s="15" t="str">
        <f>INDEX(Assumptions!$B$8:$B$12,MATCH(B1302,Assumptions!$A$8:$A$12,0))</f>
        <v>Weighted Average</v>
      </c>
      <c r="K1302" s="16">
        <f>G1302/(1-INDEX(Assumptions!$D$8:$D$12,MATCH(B1302,Assumptions!$A$8:$A$12,0)))</f>
        <v>6350.125</v>
      </c>
      <c r="L1302" s="16">
        <f t="shared" si="141"/>
        <v>137.1627</v>
      </c>
      <c r="M1302" s="16">
        <f t="shared" si="142"/>
        <v>317.50625000000002</v>
      </c>
      <c r="N1302" s="14">
        <f>E1302*(K1302-L1302-M1302)*IF(F1302="GHS",1,Assumptions!$B$4)</f>
        <v>9149747.7895999998</v>
      </c>
      <c r="O1302" s="15">
        <f t="shared" ca="1" si="143"/>
        <v>289</v>
      </c>
      <c r="P1302" s="15" t="str">
        <f t="shared" ca="1" si="144"/>
        <v>181-365d</v>
      </c>
      <c r="Q1302" s="17">
        <f ca="1">IF(P1302="0-90d",0,IF(P1302="91-180d",INDEX(Assumptions!$F$8:$F$12,MATCH(B1302,Assumptions!$A$8:$A$12,0)),IF(P1302="181-365d",INDEX(Assumptions!$G$8:$G$12,MATCH(B1302,Assumptions!$A$8:$A$12,0)),INDEX(Assumptions!$H$8:$H$12,MATCH(B1302,Assumptions!$A$8:$A$12,0)))))</f>
        <v>0.2</v>
      </c>
      <c r="R1302" s="14">
        <f t="shared" ca="1" si="145"/>
        <v>1419176.7360000003</v>
      </c>
      <c r="S1302" s="14">
        <f t="shared" ca="1" si="146"/>
        <v>5676706.9440000001</v>
      </c>
      <c r="T1302" s="11" t="s">
        <v>25</v>
      </c>
      <c r="U1302" s="18" t="s">
        <v>26</v>
      </c>
    </row>
    <row r="1303" spans="1:21" ht="15" customHeight="1" x14ac:dyDescent="0.15">
      <c r="A1303" s="10" t="s">
        <v>1351</v>
      </c>
      <c r="B1303" s="11" t="s">
        <v>31</v>
      </c>
      <c r="C1303" s="11" t="s">
        <v>32</v>
      </c>
      <c r="D1303" s="12">
        <v>45873</v>
      </c>
      <c r="E1303" s="11">
        <v>1996</v>
      </c>
      <c r="F1303" s="11" t="s">
        <v>33</v>
      </c>
      <c r="G1303" s="13">
        <v>1168.79</v>
      </c>
      <c r="H1303" s="14">
        <f t="shared" si="140"/>
        <v>2332904.84</v>
      </c>
      <c r="I1303" s="14">
        <f>IF(F1303="GHS",H1303,H1303*Assumptions!$B$4)</f>
        <v>2332904.84</v>
      </c>
      <c r="J1303" s="15" t="str">
        <f>INDEX(Assumptions!$B$8:$B$12,MATCH(B1303,Assumptions!$A$8:$A$12,0))</f>
        <v>Weighted Average</v>
      </c>
      <c r="K1303" s="16">
        <f>G1303/(1-INDEX(Assumptions!$D$8:$D$12,MATCH(B1303,Assumptions!$A$8:$A$12,0)))</f>
        <v>1623.3194444444443</v>
      </c>
      <c r="L1303" s="16">
        <f t="shared" si="141"/>
        <v>35.063699999999997</v>
      </c>
      <c r="M1303" s="16">
        <f t="shared" si="142"/>
        <v>81.165972222222223</v>
      </c>
      <c r="N1303" s="14">
        <f>E1303*(K1303-L1303-M1303)*IF(F1303="GHS",1,Assumptions!$B$4)</f>
        <v>3008151.1853555553</v>
      </c>
      <c r="O1303" s="15">
        <f t="shared" ca="1" si="143"/>
        <v>413</v>
      </c>
      <c r="P1303" s="15" t="str">
        <f t="shared" ca="1" si="144"/>
        <v>365d+</v>
      </c>
      <c r="Q1303" s="17">
        <f ca="1">IF(P1303="0-90d",0,IF(P1303="91-180d",INDEX(Assumptions!$F$8:$F$12,MATCH(B1303,Assumptions!$A$8:$A$12,0)),IF(P1303="181-365d",INDEX(Assumptions!$G$8:$G$12,MATCH(B1303,Assumptions!$A$8:$A$12,0)),INDEX(Assumptions!$H$8:$H$12,MATCH(B1303,Assumptions!$A$8:$A$12,0)))))</f>
        <v>0.6</v>
      </c>
      <c r="R1303" s="14">
        <f t="shared" ca="1" si="145"/>
        <v>1399742.9039999999</v>
      </c>
      <c r="S1303" s="14">
        <f t="shared" ca="1" si="146"/>
        <v>933161.93599999999</v>
      </c>
      <c r="T1303" s="11" t="s">
        <v>25</v>
      </c>
      <c r="U1303" s="18" t="s">
        <v>26</v>
      </c>
    </row>
    <row r="1304" spans="1:21" ht="15" customHeight="1" x14ac:dyDescent="0.15">
      <c r="A1304" s="10" t="s">
        <v>1352</v>
      </c>
      <c r="B1304" s="11" t="s">
        <v>22</v>
      </c>
      <c r="C1304" s="11" t="s">
        <v>23</v>
      </c>
      <c r="D1304" s="12">
        <v>46096</v>
      </c>
      <c r="E1304" s="11">
        <v>2442</v>
      </c>
      <c r="F1304" s="11" t="s">
        <v>24</v>
      </c>
      <c r="G1304" s="13">
        <v>31833.93</v>
      </c>
      <c r="H1304" s="14">
        <f t="shared" si="140"/>
        <v>77738457.060000002</v>
      </c>
      <c r="I1304" s="14">
        <f>IF(F1304="GHS",H1304,H1304*Assumptions!$B$4)</f>
        <v>839575336.24800003</v>
      </c>
      <c r="J1304" s="15" t="str">
        <f>INDEX(Assumptions!$B$8:$B$12,MATCH(B1304,Assumptions!$A$8:$A$12,0))</f>
        <v>FIFO</v>
      </c>
      <c r="K1304" s="16">
        <f>G1304/(1-INDEX(Assumptions!$D$8:$D$12,MATCH(B1304,Assumptions!$A$8:$A$12,0)))</f>
        <v>38821.865853658535</v>
      </c>
      <c r="L1304" s="16">
        <f t="shared" si="141"/>
        <v>955.01789999999994</v>
      </c>
      <c r="M1304" s="16">
        <f t="shared" si="142"/>
        <v>1941.0932926829269</v>
      </c>
      <c r="N1304" s="14">
        <f>E1304*(K1304-L1304-M1304)*IF(F1304="GHS",1,Assumptions!$B$4)</f>
        <v>947491483.12670648</v>
      </c>
      <c r="O1304" s="15">
        <f t="shared" ca="1" si="143"/>
        <v>190</v>
      </c>
      <c r="P1304" s="15" t="str">
        <f t="shared" ca="1" si="144"/>
        <v>181-365d</v>
      </c>
      <c r="Q1304" s="17">
        <f ca="1">IF(P1304="0-90d",0,IF(P1304="91-180d",INDEX(Assumptions!$F$8:$F$12,MATCH(B1304,Assumptions!$A$8:$A$12,0)),IF(P1304="181-365d",INDEX(Assumptions!$G$8:$G$12,MATCH(B1304,Assumptions!$A$8:$A$12,0)),INDEX(Assumptions!$H$8:$H$12,MATCH(B1304,Assumptions!$A$8:$A$12,0)))))</f>
        <v>0.15</v>
      </c>
      <c r="R1304" s="14">
        <f t="shared" ca="1" si="145"/>
        <v>125936300.43719999</v>
      </c>
      <c r="S1304" s="14">
        <f t="shared" ca="1" si="146"/>
        <v>713639035.81080008</v>
      </c>
      <c r="T1304" s="11" t="s">
        <v>25</v>
      </c>
      <c r="U1304" s="18" t="s">
        <v>26</v>
      </c>
    </row>
    <row r="1305" spans="1:21" ht="15" customHeight="1" x14ac:dyDescent="0.15">
      <c r="A1305" s="10" t="s">
        <v>1353</v>
      </c>
      <c r="B1305" s="11" t="s">
        <v>41</v>
      </c>
      <c r="C1305" s="11" t="s">
        <v>49</v>
      </c>
      <c r="D1305" s="12">
        <v>46046</v>
      </c>
      <c r="E1305" s="11">
        <v>856</v>
      </c>
      <c r="F1305" s="11" t="s">
        <v>33</v>
      </c>
      <c r="G1305" s="13">
        <v>653</v>
      </c>
      <c r="H1305" s="14">
        <f t="shared" si="140"/>
        <v>558968</v>
      </c>
      <c r="I1305" s="14">
        <f>IF(F1305="GHS",H1305,H1305*Assumptions!$B$4)</f>
        <v>558968</v>
      </c>
      <c r="J1305" s="15" t="str">
        <f>INDEX(Assumptions!$B$8:$B$12,MATCH(B1305,Assumptions!$A$8:$A$12,0))</f>
        <v>Weighted Average</v>
      </c>
      <c r="K1305" s="16">
        <f>G1305/(1-INDEX(Assumptions!$D$8:$D$12,MATCH(B1305,Assumptions!$A$8:$A$12,0)))</f>
        <v>1004.6153846153845</v>
      </c>
      <c r="L1305" s="16">
        <f t="shared" si="141"/>
        <v>19.59</v>
      </c>
      <c r="M1305" s="16">
        <f t="shared" si="142"/>
        <v>50.230769230769226</v>
      </c>
      <c r="N1305" s="14">
        <f>E1305*(K1305-L1305-M1305)*IF(F1305="GHS",1,Assumptions!$B$4)</f>
        <v>800184.19076923071</v>
      </c>
      <c r="O1305" s="15">
        <f t="shared" ca="1" si="143"/>
        <v>240</v>
      </c>
      <c r="P1305" s="15" t="str">
        <f t="shared" ca="1" si="144"/>
        <v>181-365d</v>
      </c>
      <c r="Q1305" s="17">
        <f ca="1">IF(P1305="0-90d",0,IF(P1305="91-180d",INDEX(Assumptions!$F$8:$F$12,MATCH(B1305,Assumptions!$A$8:$A$12,0)),IF(P1305="181-365d",INDEX(Assumptions!$G$8:$G$12,MATCH(B1305,Assumptions!$A$8:$A$12,0)),INDEX(Assumptions!$H$8:$H$12,MATCH(B1305,Assumptions!$A$8:$A$12,0)))))</f>
        <v>0.35</v>
      </c>
      <c r="R1305" s="14">
        <f t="shared" ca="1" si="145"/>
        <v>195638.8</v>
      </c>
      <c r="S1305" s="14">
        <f t="shared" ca="1" si="146"/>
        <v>363329.2</v>
      </c>
      <c r="T1305" s="11" t="s">
        <v>50</v>
      </c>
      <c r="U1305" s="18" t="s">
        <v>26</v>
      </c>
    </row>
    <row r="1306" spans="1:21" ht="15" customHeight="1" x14ac:dyDescent="0.15">
      <c r="A1306" s="10" t="s">
        <v>1354</v>
      </c>
      <c r="B1306" s="11" t="s">
        <v>46</v>
      </c>
      <c r="C1306" s="11" t="s">
        <v>119</v>
      </c>
      <c r="D1306" s="12">
        <v>45954</v>
      </c>
      <c r="E1306" s="11">
        <v>4640</v>
      </c>
      <c r="F1306" s="11" t="s">
        <v>33</v>
      </c>
      <c r="G1306" s="13">
        <v>791198.92</v>
      </c>
      <c r="H1306" s="14">
        <f t="shared" si="140"/>
        <v>3671162988.8000002</v>
      </c>
      <c r="I1306" s="14">
        <f>IF(F1306="GHS",H1306,H1306*Assumptions!$B$4)</f>
        <v>3671162988.8000002</v>
      </c>
      <c r="J1306" s="15" t="str">
        <f>INDEX(Assumptions!$B$8:$B$12,MATCH(B1306,Assumptions!$A$8:$A$12,0))</f>
        <v>Specific Identification</v>
      </c>
      <c r="K1306" s="16">
        <f>G1306/(1-INDEX(Assumptions!$D$8:$D$12,MATCH(B1306,Assumptions!$A$8:$A$12,0)))</f>
        <v>1014357.5897435897</v>
      </c>
      <c r="L1306" s="16">
        <f t="shared" si="141"/>
        <v>23735.9676</v>
      </c>
      <c r="M1306" s="16">
        <f t="shared" si="142"/>
        <v>50717.879487179489</v>
      </c>
      <c r="N1306" s="14">
        <f>E1306*(K1306-L1306-M1306)*IF(F1306="GHS",1,Assumptions!$B$4)</f>
        <v>4361153365.9257441</v>
      </c>
      <c r="O1306" s="15">
        <f t="shared" ca="1" si="143"/>
        <v>332</v>
      </c>
      <c r="P1306" s="15" t="str">
        <f t="shared" ca="1" si="144"/>
        <v>181-365d</v>
      </c>
      <c r="Q1306" s="17">
        <f ca="1">IF(P1306="0-90d",0,IF(P1306="91-180d",INDEX(Assumptions!$F$8:$F$12,MATCH(B1306,Assumptions!$A$8:$A$12,0)),IF(P1306="181-365d",INDEX(Assumptions!$G$8:$G$12,MATCH(B1306,Assumptions!$A$8:$A$12,0)),INDEX(Assumptions!$H$8:$H$12,MATCH(B1306,Assumptions!$A$8:$A$12,0)))))</f>
        <v>0.05</v>
      </c>
      <c r="R1306" s="14">
        <f t="shared" ca="1" si="145"/>
        <v>183558149.44000003</v>
      </c>
      <c r="S1306" s="14">
        <f t="shared" ca="1" si="146"/>
        <v>3487604839.3600001</v>
      </c>
      <c r="T1306" s="11" t="s">
        <v>25</v>
      </c>
      <c r="U1306" s="18" t="s">
        <v>26</v>
      </c>
    </row>
    <row r="1307" spans="1:21" ht="15" customHeight="1" x14ac:dyDescent="0.15">
      <c r="A1307" s="10" t="s">
        <v>1355</v>
      </c>
      <c r="B1307" s="11" t="s">
        <v>28</v>
      </c>
      <c r="C1307" s="11" t="s">
        <v>38</v>
      </c>
      <c r="D1307" s="12">
        <v>45917</v>
      </c>
      <c r="E1307" s="11">
        <v>3315</v>
      </c>
      <c r="F1307" s="11" t="s">
        <v>24</v>
      </c>
      <c r="G1307" s="13">
        <v>7474.14</v>
      </c>
      <c r="H1307" s="14">
        <f t="shared" si="140"/>
        <v>24776774.100000001</v>
      </c>
      <c r="I1307" s="14">
        <f>IF(F1307="GHS",H1307,H1307*Assumptions!$B$4)</f>
        <v>267589160.28000003</v>
      </c>
      <c r="J1307" s="15" t="str">
        <f>INDEX(Assumptions!$B$8:$B$12,MATCH(B1307,Assumptions!$A$8:$A$12,0))</f>
        <v>Fair Value Less Costs to Sell</v>
      </c>
      <c r="K1307" s="16">
        <f>G1307/(1-INDEX(Assumptions!$D$8:$D$12,MATCH(B1307,Assumptions!$A$8:$A$12,0)))</f>
        <v>8493.3409090909099</v>
      </c>
      <c r="L1307" s="16">
        <f t="shared" si="141"/>
        <v>224.2242</v>
      </c>
      <c r="M1307" s="16">
        <f t="shared" si="142"/>
        <v>424.66704545454553</v>
      </c>
      <c r="N1307" s="14">
        <f>E1307*(K1307-L1307-M1307)*IF(F1307="GHS",1,Assumptions!$B$4)</f>
        <v>280846986.85750914</v>
      </c>
      <c r="O1307" s="15">
        <f t="shared" ca="1" si="143"/>
        <v>369</v>
      </c>
      <c r="P1307" s="15" t="str">
        <f t="shared" ca="1" si="144"/>
        <v>365d+</v>
      </c>
      <c r="Q1307" s="17">
        <f ca="1">IF(P1307="0-90d",0,IF(P1307="91-180d",INDEX(Assumptions!$F$8:$F$12,MATCH(B1307,Assumptions!$A$8:$A$12,0)),IF(P1307="181-365d",INDEX(Assumptions!$G$8:$G$12,MATCH(B1307,Assumptions!$A$8:$A$12,0)),INDEX(Assumptions!$H$8:$H$12,MATCH(B1307,Assumptions!$A$8:$A$12,0)))))</f>
        <v>0.4</v>
      </c>
      <c r="R1307" s="14">
        <f t="shared" ca="1" si="145"/>
        <v>107035664.11200002</v>
      </c>
      <c r="S1307" s="14">
        <f t="shared" ca="1" si="146"/>
        <v>160553496.16800001</v>
      </c>
      <c r="T1307" s="11" t="s">
        <v>50</v>
      </c>
      <c r="U1307" s="18" t="s">
        <v>26</v>
      </c>
    </row>
    <row r="1308" spans="1:21" ht="15" customHeight="1" x14ac:dyDescent="0.15">
      <c r="A1308" s="10" t="s">
        <v>1356</v>
      </c>
      <c r="B1308" s="11" t="s">
        <v>22</v>
      </c>
      <c r="C1308" s="11" t="s">
        <v>61</v>
      </c>
      <c r="D1308" s="12">
        <v>46061</v>
      </c>
      <c r="E1308" s="11">
        <v>3267</v>
      </c>
      <c r="F1308" s="11" t="s">
        <v>24</v>
      </c>
      <c r="G1308" s="13">
        <v>41990.69</v>
      </c>
      <c r="H1308" s="14">
        <f t="shared" si="140"/>
        <v>137183584.23000002</v>
      </c>
      <c r="I1308" s="14">
        <f>IF(F1308="GHS",H1308,H1308*Assumptions!$B$4)</f>
        <v>1481582709.6840003</v>
      </c>
      <c r="J1308" s="15" t="str">
        <f>INDEX(Assumptions!$B$8:$B$12,MATCH(B1308,Assumptions!$A$8:$A$12,0))</f>
        <v>FIFO</v>
      </c>
      <c r="K1308" s="16">
        <f>G1308/(1-INDEX(Assumptions!$D$8:$D$12,MATCH(B1308,Assumptions!$A$8:$A$12,0)))</f>
        <v>51208.158536585368</v>
      </c>
      <c r="L1308" s="16">
        <f t="shared" si="141"/>
        <v>1259.7207000000001</v>
      </c>
      <c r="M1308" s="16">
        <f t="shared" si="142"/>
        <v>2560.4079268292685</v>
      </c>
      <c r="N1308" s="14">
        <f>E1308*(K1308-L1308-M1308)*IF(F1308="GHS",1,Assumptions!$B$4)</f>
        <v>1672020292.1238706</v>
      </c>
      <c r="O1308" s="15">
        <f t="shared" ca="1" si="143"/>
        <v>225</v>
      </c>
      <c r="P1308" s="15" t="str">
        <f t="shared" ca="1" si="144"/>
        <v>181-365d</v>
      </c>
      <c r="Q1308" s="17">
        <f ca="1">IF(P1308="0-90d",0,IF(P1308="91-180d",INDEX(Assumptions!$F$8:$F$12,MATCH(B1308,Assumptions!$A$8:$A$12,0)),IF(P1308="181-365d",INDEX(Assumptions!$G$8:$G$12,MATCH(B1308,Assumptions!$A$8:$A$12,0)),INDEX(Assumptions!$H$8:$H$12,MATCH(B1308,Assumptions!$A$8:$A$12,0)))))</f>
        <v>0.15</v>
      </c>
      <c r="R1308" s="14">
        <f t="shared" ca="1" si="145"/>
        <v>222237406.45260003</v>
      </c>
      <c r="S1308" s="14">
        <f t="shared" ca="1" si="146"/>
        <v>1259345303.2314003</v>
      </c>
      <c r="T1308" s="11" t="s">
        <v>25</v>
      </c>
      <c r="U1308" s="18" t="s">
        <v>26</v>
      </c>
    </row>
    <row r="1309" spans="1:21" ht="15" customHeight="1" x14ac:dyDescent="0.15">
      <c r="A1309" s="10" t="s">
        <v>1357</v>
      </c>
      <c r="B1309" s="11" t="s">
        <v>41</v>
      </c>
      <c r="C1309" s="11" t="s">
        <v>42</v>
      </c>
      <c r="D1309" s="12">
        <v>46044</v>
      </c>
      <c r="E1309" s="11">
        <v>729</v>
      </c>
      <c r="F1309" s="11" t="s">
        <v>33</v>
      </c>
      <c r="G1309" s="13">
        <v>373.69</v>
      </c>
      <c r="H1309" s="14">
        <f t="shared" si="140"/>
        <v>272420.01</v>
      </c>
      <c r="I1309" s="14">
        <f>IF(F1309="GHS",H1309,H1309*Assumptions!$B$4)</f>
        <v>272420.01</v>
      </c>
      <c r="J1309" s="15" t="str">
        <f>INDEX(Assumptions!$B$8:$B$12,MATCH(B1309,Assumptions!$A$8:$A$12,0))</f>
        <v>Weighted Average</v>
      </c>
      <c r="K1309" s="16">
        <f>G1309/(1-INDEX(Assumptions!$D$8:$D$12,MATCH(B1309,Assumptions!$A$8:$A$12,0)))</f>
        <v>574.90769230769229</v>
      </c>
      <c r="L1309" s="16">
        <f t="shared" si="141"/>
        <v>11.210699999999999</v>
      </c>
      <c r="M1309" s="16">
        <f t="shared" si="142"/>
        <v>28.745384615384616</v>
      </c>
      <c r="N1309" s="14">
        <f>E1309*(K1309-L1309-M1309)*IF(F1309="GHS",1,Assumptions!$B$4)</f>
        <v>389979.72200769227</v>
      </c>
      <c r="O1309" s="15">
        <f t="shared" ca="1" si="143"/>
        <v>242</v>
      </c>
      <c r="P1309" s="15" t="str">
        <f t="shared" ca="1" si="144"/>
        <v>181-365d</v>
      </c>
      <c r="Q1309" s="17">
        <f ca="1">IF(P1309="0-90d",0,IF(P1309="91-180d",INDEX(Assumptions!$F$8:$F$12,MATCH(B1309,Assumptions!$A$8:$A$12,0)),IF(P1309="181-365d",INDEX(Assumptions!$G$8:$G$12,MATCH(B1309,Assumptions!$A$8:$A$12,0)),INDEX(Assumptions!$H$8:$H$12,MATCH(B1309,Assumptions!$A$8:$A$12,0)))))</f>
        <v>0.35</v>
      </c>
      <c r="R1309" s="14">
        <f t="shared" ca="1" si="145"/>
        <v>95347.003499999992</v>
      </c>
      <c r="S1309" s="14">
        <f t="shared" si="146"/>
        <v>0</v>
      </c>
      <c r="T1309" s="11" t="s">
        <v>39</v>
      </c>
      <c r="U1309" s="18" t="s">
        <v>26</v>
      </c>
    </row>
    <row r="1310" spans="1:21" ht="15" customHeight="1" x14ac:dyDescent="0.15">
      <c r="A1310" s="10" t="s">
        <v>1358</v>
      </c>
      <c r="B1310" s="11" t="s">
        <v>31</v>
      </c>
      <c r="C1310" s="11" t="s">
        <v>76</v>
      </c>
      <c r="D1310" s="12">
        <v>45962</v>
      </c>
      <c r="E1310" s="11">
        <v>2255</v>
      </c>
      <c r="F1310" s="11" t="s">
        <v>33</v>
      </c>
      <c r="G1310" s="13">
        <v>726.21</v>
      </c>
      <c r="H1310" s="14">
        <f t="shared" si="140"/>
        <v>1637603.55</v>
      </c>
      <c r="I1310" s="14">
        <f>IF(F1310="GHS",H1310,H1310*Assumptions!$B$4)</f>
        <v>1637603.55</v>
      </c>
      <c r="J1310" s="15" t="str">
        <f>INDEX(Assumptions!$B$8:$B$12,MATCH(B1310,Assumptions!$A$8:$A$12,0))</f>
        <v>Weighted Average</v>
      </c>
      <c r="K1310" s="16">
        <f>G1310/(1-INDEX(Assumptions!$D$8:$D$12,MATCH(B1310,Assumptions!$A$8:$A$12,0)))</f>
        <v>1008.6250000000001</v>
      </c>
      <c r="L1310" s="16">
        <f t="shared" si="141"/>
        <v>21.786300000000001</v>
      </c>
      <c r="M1310" s="16">
        <f t="shared" si="142"/>
        <v>50.431250000000006</v>
      </c>
      <c r="N1310" s="14">
        <f>E1310*(K1310-L1310-M1310)*IF(F1310="GHS",1,Assumptions!$B$4)</f>
        <v>2111598.7997500002</v>
      </c>
      <c r="O1310" s="15">
        <f t="shared" ca="1" si="143"/>
        <v>324</v>
      </c>
      <c r="P1310" s="15" t="str">
        <f t="shared" ca="1" si="144"/>
        <v>181-365d</v>
      </c>
      <c r="Q1310" s="17">
        <f ca="1">IF(P1310="0-90d",0,IF(P1310="91-180d",INDEX(Assumptions!$F$8:$F$12,MATCH(B1310,Assumptions!$A$8:$A$12,0)),IF(P1310="181-365d",INDEX(Assumptions!$G$8:$G$12,MATCH(B1310,Assumptions!$A$8:$A$12,0)),INDEX(Assumptions!$H$8:$H$12,MATCH(B1310,Assumptions!$A$8:$A$12,0)))))</f>
        <v>0.2</v>
      </c>
      <c r="R1310" s="14">
        <f t="shared" ca="1" si="145"/>
        <v>327520.71000000002</v>
      </c>
      <c r="S1310" s="14">
        <f t="shared" ca="1" si="146"/>
        <v>1310082.8400000001</v>
      </c>
      <c r="T1310" s="11" t="s">
        <v>25</v>
      </c>
      <c r="U1310" s="18" t="s">
        <v>26</v>
      </c>
    </row>
    <row r="1311" spans="1:21" ht="15" customHeight="1" x14ac:dyDescent="0.15">
      <c r="A1311" s="10" t="s">
        <v>1359</v>
      </c>
      <c r="B1311" s="11" t="s">
        <v>22</v>
      </c>
      <c r="C1311" s="11" t="s">
        <v>23</v>
      </c>
      <c r="D1311" s="12">
        <v>46225</v>
      </c>
      <c r="E1311" s="11">
        <v>2142</v>
      </c>
      <c r="F1311" s="11" t="s">
        <v>24</v>
      </c>
      <c r="G1311" s="13">
        <v>27226.560000000001</v>
      </c>
      <c r="H1311" s="14">
        <f t="shared" si="140"/>
        <v>58319291.520000003</v>
      </c>
      <c r="I1311" s="14">
        <f>IF(F1311="GHS",H1311,H1311*Assumptions!$B$4)</f>
        <v>629848348.41600013</v>
      </c>
      <c r="J1311" s="15" t="str">
        <f>INDEX(Assumptions!$B$8:$B$12,MATCH(B1311,Assumptions!$A$8:$A$12,0))</f>
        <v>FIFO</v>
      </c>
      <c r="K1311" s="16">
        <f>G1311/(1-INDEX(Assumptions!$D$8:$D$12,MATCH(B1311,Assumptions!$A$8:$A$12,0)))</f>
        <v>33203.121951219509</v>
      </c>
      <c r="L1311" s="16">
        <f t="shared" si="141"/>
        <v>816.79679999999996</v>
      </c>
      <c r="M1311" s="16">
        <f t="shared" si="142"/>
        <v>1660.1560975609755</v>
      </c>
      <c r="N1311" s="14">
        <f>E1311*(K1311-L1311-M1311)*IF(F1311="GHS",1,Assumptions!$B$4)</f>
        <v>710806904.41971505</v>
      </c>
      <c r="O1311" s="15">
        <f t="shared" ca="1" si="143"/>
        <v>61</v>
      </c>
      <c r="P1311" s="15" t="str">
        <f t="shared" ca="1" si="144"/>
        <v>0-90d</v>
      </c>
      <c r="Q1311" s="17">
        <f ca="1">IF(P1311="0-90d",0,IF(P1311="91-180d",INDEX(Assumptions!$F$8:$F$12,MATCH(B1311,Assumptions!$A$8:$A$12,0)),IF(P1311="181-365d",INDEX(Assumptions!$G$8:$G$12,MATCH(B1311,Assumptions!$A$8:$A$12,0)),INDEX(Assumptions!$H$8:$H$12,MATCH(B1311,Assumptions!$A$8:$A$12,0)))))</f>
        <v>0</v>
      </c>
      <c r="R1311" s="14">
        <f t="shared" ca="1" si="145"/>
        <v>0</v>
      </c>
      <c r="S1311" s="14">
        <f t="shared" ca="1" si="146"/>
        <v>629848348.41600013</v>
      </c>
      <c r="T1311" s="11" t="s">
        <v>25</v>
      </c>
      <c r="U1311" s="18" t="s">
        <v>36</v>
      </c>
    </row>
    <row r="1312" spans="1:21" ht="15" customHeight="1" x14ac:dyDescent="0.15">
      <c r="A1312" s="10" t="s">
        <v>1360</v>
      </c>
      <c r="B1312" s="11" t="s">
        <v>22</v>
      </c>
      <c r="C1312" s="11" t="s">
        <v>23</v>
      </c>
      <c r="D1312" s="12">
        <v>45953</v>
      </c>
      <c r="E1312" s="11">
        <v>438</v>
      </c>
      <c r="F1312" s="11" t="s">
        <v>24</v>
      </c>
      <c r="G1312" s="13">
        <v>17701.650000000001</v>
      </c>
      <c r="H1312" s="14">
        <f t="shared" si="140"/>
        <v>7753322.7000000002</v>
      </c>
      <c r="I1312" s="14">
        <f>IF(F1312="GHS",H1312,H1312*Assumptions!$B$4)</f>
        <v>83735885.160000011</v>
      </c>
      <c r="J1312" s="15" t="str">
        <f>INDEX(Assumptions!$B$8:$B$12,MATCH(B1312,Assumptions!$A$8:$A$12,0))</f>
        <v>FIFO</v>
      </c>
      <c r="K1312" s="16">
        <f>G1312/(1-INDEX(Assumptions!$D$8:$D$12,MATCH(B1312,Assumptions!$A$8:$A$12,0)))</f>
        <v>21587.378048780487</v>
      </c>
      <c r="L1312" s="16">
        <f t="shared" si="141"/>
        <v>531.04950000000008</v>
      </c>
      <c r="M1312" s="16">
        <f t="shared" si="142"/>
        <v>1079.3689024390244</v>
      </c>
      <c r="N1312" s="14">
        <f>E1312*(K1312-L1312-M1312)*IF(F1312="GHS",1,Assumptions!$B$4)</f>
        <v>94499009.911053643</v>
      </c>
      <c r="O1312" s="15">
        <f t="shared" ca="1" si="143"/>
        <v>333</v>
      </c>
      <c r="P1312" s="15" t="str">
        <f t="shared" ca="1" si="144"/>
        <v>181-365d</v>
      </c>
      <c r="Q1312" s="17">
        <f ca="1">IF(P1312="0-90d",0,IF(P1312="91-180d",INDEX(Assumptions!$F$8:$F$12,MATCH(B1312,Assumptions!$A$8:$A$12,0)),IF(P1312="181-365d",INDEX(Assumptions!$G$8:$G$12,MATCH(B1312,Assumptions!$A$8:$A$12,0)),INDEX(Assumptions!$H$8:$H$12,MATCH(B1312,Assumptions!$A$8:$A$12,0)))))</f>
        <v>0.15</v>
      </c>
      <c r="R1312" s="14">
        <f t="shared" ca="1" si="145"/>
        <v>12560382.774000002</v>
      </c>
      <c r="S1312" s="14">
        <f t="shared" ca="1" si="146"/>
        <v>71175502.386000007</v>
      </c>
      <c r="T1312" s="11" t="s">
        <v>25</v>
      </c>
      <c r="U1312" s="18" t="s">
        <v>26</v>
      </c>
    </row>
    <row r="1313" spans="1:21" ht="15" customHeight="1" x14ac:dyDescent="0.15">
      <c r="A1313" s="10" t="s">
        <v>1361</v>
      </c>
      <c r="B1313" s="11" t="s">
        <v>46</v>
      </c>
      <c r="C1313" s="11" t="s">
        <v>52</v>
      </c>
      <c r="D1313" s="12">
        <v>46217</v>
      </c>
      <c r="E1313" s="11">
        <v>1497</v>
      </c>
      <c r="F1313" s="11" t="s">
        <v>33</v>
      </c>
      <c r="G1313" s="13">
        <v>370373.66</v>
      </c>
      <c r="H1313" s="14">
        <f t="shared" si="140"/>
        <v>554449369.01999998</v>
      </c>
      <c r="I1313" s="14">
        <f>IF(F1313="GHS",H1313,H1313*Assumptions!$B$4)</f>
        <v>554449369.01999998</v>
      </c>
      <c r="J1313" s="15" t="str">
        <f>INDEX(Assumptions!$B$8:$B$12,MATCH(B1313,Assumptions!$A$8:$A$12,0))</f>
        <v>Specific Identification</v>
      </c>
      <c r="K1313" s="16">
        <f>G1313/(1-INDEX(Assumptions!$D$8:$D$12,MATCH(B1313,Assumptions!$A$8:$A$12,0)))</f>
        <v>474838.02564102557</v>
      </c>
      <c r="L1313" s="16">
        <f t="shared" si="141"/>
        <v>11111.209799999999</v>
      </c>
      <c r="M1313" s="16">
        <f t="shared" si="142"/>
        <v>23741.90128205128</v>
      </c>
      <c r="N1313" s="14">
        <f>E1313*(K1313-L1313-M1313)*IF(F1313="GHS",1,Assumptions!$B$4)</f>
        <v>658657417.0947845</v>
      </c>
      <c r="O1313" s="15">
        <f t="shared" ca="1" si="143"/>
        <v>69</v>
      </c>
      <c r="P1313" s="15" t="str">
        <f t="shared" ca="1" si="144"/>
        <v>0-90d</v>
      </c>
      <c r="Q1313" s="17">
        <f ca="1">IF(P1313="0-90d",0,IF(P1313="91-180d",INDEX(Assumptions!$F$8:$F$12,MATCH(B1313,Assumptions!$A$8:$A$12,0)),IF(P1313="181-365d",INDEX(Assumptions!$G$8:$G$12,MATCH(B1313,Assumptions!$A$8:$A$12,0)),INDEX(Assumptions!$H$8:$H$12,MATCH(B1313,Assumptions!$A$8:$A$12,0)))))</f>
        <v>0</v>
      </c>
      <c r="R1313" s="14">
        <f t="shared" ca="1" si="145"/>
        <v>0</v>
      </c>
      <c r="S1313" s="14">
        <f t="shared" ca="1" si="146"/>
        <v>554449369.01999998</v>
      </c>
      <c r="T1313" s="11" t="s">
        <v>25</v>
      </c>
      <c r="U1313" s="18" t="s">
        <v>26</v>
      </c>
    </row>
    <row r="1314" spans="1:21" ht="15" customHeight="1" x14ac:dyDescent="0.15">
      <c r="A1314" s="10" t="s">
        <v>1362</v>
      </c>
      <c r="B1314" s="11" t="s">
        <v>28</v>
      </c>
      <c r="C1314" s="11" t="s">
        <v>38</v>
      </c>
      <c r="D1314" s="12">
        <v>46121</v>
      </c>
      <c r="E1314" s="11">
        <v>2958</v>
      </c>
      <c r="F1314" s="11" t="s">
        <v>24</v>
      </c>
      <c r="G1314" s="13">
        <v>9380.5</v>
      </c>
      <c r="H1314" s="14">
        <f t="shared" si="140"/>
        <v>27747519</v>
      </c>
      <c r="I1314" s="14">
        <f>IF(F1314="GHS",H1314,H1314*Assumptions!$B$4)</f>
        <v>299673205.20000005</v>
      </c>
      <c r="J1314" s="15" t="str">
        <f>INDEX(Assumptions!$B$8:$B$12,MATCH(B1314,Assumptions!$A$8:$A$12,0))</f>
        <v>Fair Value Less Costs to Sell</v>
      </c>
      <c r="K1314" s="16">
        <f>G1314/(1-INDEX(Assumptions!$D$8:$D$12,MATCH(B1314,Assumptions!$A$8:$A$12,0)))</f>
        <v>10659.65909090909</v>
      </c>
      <c r="L1314" s="16">
        <f t="shared" si="141"/>
        <v>281.41499999999996</v>
      </c>
      <c r="M1314" s="16">
        <f t="shared" si="142"/>
        <v>532.9829545454545</v>
      </c>
      <c r="N1314" s="14">
        <f>E1314*(K1314-L1314-M1314)*IF(F1314="GHS",1,Assumptions!$B$4)</f>
        <v>314520650.36672729</v>
      </c>
      <c r="O1314" s="15">
        <f t="shared" ca="1" si="143"/>
        <v>165</v>
      </c>
      <c r="P1314" s="15" t="str">
        <f t="shared" ca="1" si="144"/>
        <v>91-180d</v>
      </c>
      <c r="Q1314" s="17">
        <f ca="1">IF(P1314="0-90d",0,IF(P1314="91-180d",INDEX(Assumptions!$F$8:$F$12,MATCH(B1314,Assumptions!$A$8:$A$12,0)),IF(P1314="181-365d",INDEX(Assumptions!$G$8:$G$12,MATCH(B1314,Assumptions!$A$8:$A$12,0)),INDEX(Assumptions!$H$8:$H$12,MATCH(B1314,Assumptions!$A$8:$A$12,0)))))</f>
        <v>0.02</v>
      </c>
      <c r="R1314" s="14">
        <f t="shared" ca="1" si="145"/>
        <v>5993464.1040000012</v>
      </c>
      <c r="S1314" s="14">
        <f t="shared" ca="1" si="146"/>
        <v>293679741.09600008</v>
      </c>
      <c r="T1314" s="11" t="s">
        <v>25</v>
      </c>
      <c r="U1314" s="18" t="s">
        <v>26</v>
      </c>
    </row>
    <row r="1315" spans="1:21" ht="15" customHeight="1" x14ac:dyDescent="0.15">
      <c r="A1315" s="10" t="s">
        <v>1363</v>
      </c>
      <c r="B1315" s="11" t="s">
        <v>31</v>
      </c>
      <c r="C1315" s="11" t="s">
        <v>63</v>
      </c>
      <c r="D1315" s="12">
        <v>45941</v>
      </c>
      <c r="E1315" s="11">
        <v>200</v>
      </c>
      <c r="F1315" s="11" t="s">
        <v>33</v>
      </c>
      <c r="G1315" s="13">
        <v>1807.32</v>
      </c>
      <c r="H1315" s="14">
        <f t="shared" si="140"/>
        <v>361464</v>
      </c>
      <c r="I1315" s="14">
        <f>IF(F1315="GHS",H1315,H1315*Assumptions!$B$4)</f>
        <v>361464</v>
      </c>
      <c r="J1315" s="15" t="str">
        <f>INDEX(Assumptions!$B$8:$B$12,MATCH(B1315,Assumptions!$A$8:$A$12,0))</f>
        <v>Weighted Average</v>
      </c>
      <c r="K1315" s="16">
        <f>G1315/(1-INDEX(Assumptions!$D$8:$D$12,MATCH(B1315,Assumptions!$A$8:$A$12,0)))</f>
        <v>2510.1666666666665</v>
      </c>
      <c r="L1315" s="16">
        <f t="shared" si="141"/>
        <v>54.219599999999993</v>
      </c>
      <c r="M1315" s="16">
        <f t="shared" si="142"/>
        <v>125.50833333333333</v>
      </c>
      <c r="N1315" s="14">
        <f>E1315*(K1315-L1315-M1315)*IF(F1315="GHS",1,Assumptions!$B$4)</f>
        <v>466087.7466666667</v>
      </c>
      <c r="O1315" s="15">
        <f t="shared" ca="1" si="143"/>
        <v>345</v>
      </c>
      <c r="P1315" s="15" t="str">
        <f t="shared" ca="1" si="144"/>
        <v>181-365d</v>
      </c>
      <c r="Q1315" s="17">
        <f ca="1">IF(P1315="0-90d",0,IF(P1315="91-180d",INDEX(Assumptions!$F$8:$F$12,MATCH(B1315,Assumptions!$A$8:$A$12,0)),IF(P1315="181-365d",INDEX(Assumptions!$G$8:$G$12,MATCH(B1315,Assumptions!$A$8:$A$12,0)),INDEX(Assumptions!$H$8:$H$12,MATCH(B1315,Assumptions!$A$8:$A$12,0)))))</f>
        <v>0.2</v>
      </c>
      <c r="R1315" s="14">
        <f t="shared" ca="1" si="145"/>
        <v>72292.800000000003</v>
      </c>
      <c r="S1315" s="14">
        <f t="shared" ca="1" si="146"/>
        <v>289171.20000000001</v>
      </c>
      <c r="T1315" s="11" t="s">
        <v>25</v>
      </c>
      <c r="U1315" s="18" t="s">
        <v>26</v>
      </c>
    </row>
    <row r="1316" spans="1:21" ht="15" customHeight="1" x14ac:dyDescent="0.15">
      <c r="A1316" s="10" t="s">
        <v>1364</v>
      </c>
      <c r="B1316" s="11" t="s">
        <v>46</v>
      </c>
      <c r="C1316" s="11" t="s">
        <v>119</v>
      </c>
      <c r="D1316" s="12">
        <v>45891</v>
      </c>
      <c r="E1316" s="11">
        <v>3449</v>
      </c>
      <c r="F1316" s="11" t="s">
        <v>33</v>
      </c>
      <c r="G1316" s="13">
        <v>606649.47</v>
      </c>
      <c r="H1316" s="14">
        <f t="shared" si="140"/>
        <v>2092334022.03</v>
      </c>
      <c r="I1316" s="14">
        <f>IF(F1316="GHS",H1316,H1316*Assumptions!$B$4)</f>
        <v>2092334022.03</v>
      </c>
      <c r="J1316" s="15" t="str">
        <f>INDEX(Assumptions!$B$8:$B$12,MATCH(B1316,Assumptions!$A$8:$A$12,0))</f>
        <v>Specific Identification</v>
      </c>
      <c r="K1316" s="16">
        <f>G1316/(1-INDEX(Assumptions!$D$8:$D$12,MATCH(B1316,Assumptions!$A$8:$A$12,0)))</f>
        <v>777755.73076923075</v>
      </c>
      <c r="L1316" s="16">
        <f t="shared" si="141"/>
        <v>18199.484099999998</v>
      </c>
      <c r="M1316" s="16">
        <f t="shared" si="142"/>
        <v>38887.786538461536</v>
      </c>
      <c r="N1316" s="14">
        <f>E1316*(K1316-L1316-M1316)*IF(F1316="GHS",1,Assumptions!$B$4)</f>
        <v>2485585518.9910231</v>
      </c>
      <c r="O1316" s="15">
        <f t="shared" ca="1" si="143"/>
        <v>395</v>
      </c>
      <c r="P1316" s="15" t="str">
        <f t="shared" ca="1" si="144"/>
        <v>365d+</v>
      </c>
      <c r="Q1316" s="17">
        <f ca="1">IF(P1316="0-90d",0,IF(P1316="91-180d",INDEX(Assumptions!$F$8:$F$12,MATCH(B1316,Assumptions!$A$8:$A$12,0)),IF(P1316="181-365d",INDEX(Assumptions!$G$8:$G$12,MATCH(B1316,Assumptions!$A$8:$A$12,0)),INDEX(Assumptions!$H$8:$H$12,MATCH(B1316,Assumptions!$A$8:$A$12,0)))))</f>
        <v>0.15</v>
      </c>
      <c r="R1316" s="14">
        <f t="shared" ca="1" si="145"/>
        <v>313850103.30449998</v>
      </c>
      <c r="S1316" s="14">
        <f t="shared" ca="1" si="146"/>
        <v>1778483918.7255001</v>
      </c>
      <c r="T1316" s="11" t="s">
        <v>25</v>
      </c>
      <c r="U1316" s="18" t="s">
        <v>36</v>
      </c>
    </row>
    <row r="1317" spans="1:21" ht="15" customHeight="1" x14ac:dyDescent="0.15">
      <c r="A1317" s="10" t="s">
        <v>1365</v>
      </c>
      <c r="B1317" s="11" t="s">
        <v>41</v>
      </c>
      <c r="C1317" s="11" t="s">
        <v>42</v>
      </c>
      <c r="D1317" s="12">
        <v>45965</v>
      </c>
      <c r="E1317" s="11">
        <v>2518</v>
      </c>
      <c r="F1317" s="11" t="s">
        <v>33</v>
      </c>
      <c r="G1317" s="13">
        <v>187.51</v>
      </c>
      <c r="H1317" s="14">
        <f t="shared" si="140"/>
        <v>472150.18</v>
      </c>
      <c r="I1317" s="14">
        <f>IF(F1317="GHS",H1317,H1317*Assumptions!$B$4)</f>
        <v>472150.18</v>
      </c>
      <c r="J1317" s="15" t="str">
        <f>INDEX(Assumptions!$B$8:$B$12,MATCH(B1317,Assumptions!$A$8:$A$12,0))</f>
        <v>Weighted Average</v>
      </c>
      <c r="K1317" s="16">
        <f>G1317/(1-INDEX(Assumptions!$D$8:$D$12,MATCH(B1317,Assumptions!$A$8:$A$12,0)))</f>
        <v>288.47692307692307</v>
      </c>
      <c r="L1317" s="16">
        <f t="shared" si="141"/>
        <v>5.6252999999999993</v>
      </c>
      <c r="M1317" s="16">
        <f t="shared" si="142"/>
        <v>14.423846153846155</v>
      </c>
      <c r="N1317" s="14">
        <f>E1317*(K1317-L1317-M1317)*IF(F1317="GHS",1,Assumptions!$B$4)</f>
        <v>675901.14229230769</v>
      </c>
      <c r="O1317" s="15">
        <f t="shared" ca="1" si="143"/>
        <v>321</v>
      </c>
      <c r="P1317" s="15" t="str">
        <f t="shared" ca="1" si="144"/>
        <v>181-365d</v>
      </c>
      <c r="Q1317" s="17">
        <f ca="1">IF(P1317="0-90d",0,IF(P1317="91-180d",INDEX(Assumptions!$F$8:$F$12,MATCH(B1317,Assumptions!$A$8:$A$12,0)),IF(P1317="181-365d",INDEX(Assumptions!$G$8:$G$12,MATCH(B1317,Assumptions!$A$8:$A$12,0)),INDEX(Assumptions!$H$8:$H$12,MATCH(B1317,Assumptions!$A$8:$A$12,0)))))</f>
        <v>0.35</v>
      </c>
      <c r="R1317" s="14">
        <f t="shared" ca="1" si="145"/>
        <v>165252.56299999999</v>
      </c>
      <c r="S1317" s="14">
        <f t="shared" ca="1" si="146"/>
        <v>306897.61699999997</v>
      </c>
      <c r="T1317" s="11" t="s">
        <v>25</v>
      </c>
      <c r="U1317" s="18" t="s">
        <v>26</v>
      </c>
    </row>
    <row r="1318" spans="1:21" ht="15" customHeight="1" x14ac:dyDescent="0.15">
      <c r="A1318" s="10" t="s">
        <v>1366</v>
      </c>
      <c r="B1318" s="11" t="s">
        <v>31</v>
      </c>
      <c r="C1318" s="11" t="s">
        <v>76</v>
      </c>
      <c r="D1318" s="12">
        <v>45869</v>
      </c>
      <c r="E1318" s="11">
        <v>2508</v>
      </c>
      <c r="F1318" s="11" t="s">
        <v>33</v>
      </c>
      <c r="G1318" s="13">
        <v>3223.17</v>
      </c>
      <c r="H1318" s="14">
        <f t="shared" si="140"/>
        <v>8083710.3600000003</v>
      </c>
      <c r="I1318" s="14">
        <f>IF(F1318="GHS",H1318,H1318*Assumptions!$B$4)</f>
        <v>8083710.3600000003</v>
      </c>
      <c r="J1318" s="15" t="str">
        <f>INDEX(Assumptions!$B$8:$B$12,MATCH(B1318,Assumptions!$A$8:$A$12,0))</f>
        <v>Weighted Average</v>
      </c>
      <c r="K1318" s="16">
        <f>G1318/(1-INDEX(Assumptions!$D$8:$D$12,MATCH(B1318,Assumptions!$A$8:$A$12,0)))</f>
        <v>4476.625</v>
      </c>
      <c r="L1318" s="16">
        <f t="shared" si="141"/>
        <v>96.695099999999996</v>
      </c>
      <c r="M1318" s="16">
        <f t="shared" si="142"/>
        <v>223.83125000000001</v>
      </c>
      <c r="N1318" s="14">
        <f>E1318*(K1318-L1318-M1318)*IF(F1318="GHS",1,Assumptions!$B$4)</f>
        <v>10423495.4142</v>
      </c>
      <c r="O1318" s="15">
        <f t="shared" ca="1" si="143"/>
        <v>417</v>
      </c>
      <c r="P1318" s="15" t="str">
        <f t="shared" ca="1" si="144"/>
        <v>365d+</v>
      </c>
      <c r="Q1318" s="17">
        <f ca="1">IF(P1318="0-90d",0,IF(P1318="91-180d",INDEX(Assumptions!$F$8:$F$12,MATCH(B1318,Assumptions!$A$8:$A$12,0)),IF(P1318="181-365d",INDEX(Assumptions!$G$8:$G$12,MATCH(B1318,Assumptions!$A$8:$A$12,0)),INDEX(Assumptions!$H$8:$H$12,MATCH(B1318,Assumptions!$A$8:$A$12,0)))))</f>
        <v>0.6</v>
      </c>
      <c r="R1318" s="14">
        <f t="shared" ca="1" si="145"/>
        <v>4850226.216</v>
      </c>
      <c r="S1318" s="14">
        <f t="shared" ca="1" si="146"/>
        <v>3233484.1440000003</v>
      </c>
      <c r="T1318" s="11" t="s">
        <v>25</v>
      </c>
      <c r="U1318" s="18" t="s">
        <v>26</v>
      </c>
    </row>
    <row r="1319" spans="1:21" ht="15" customHeight="1" x14ac:dyDescent="0.15">
      <c r="A1319" s="10" t="s">
        <v>1367</v>
      </c>
      <c r="B1319" s="11" t="s">
        <v>41</v>
      </c>
      <c r="C1319" s="11" t="s">
        <v>49</v>
      </c>
      <c r="D1319" s="12">
        <v>46196</v>
      </c>
      <c r="E1319" s="11">
        <v>2125</v>
      </c>
      <c r="F1319" s="11" t="s">
        <v>33</v>
      </c>
      <c r="G1319" s="13">
        <v>456.6</v>
      </c>
      <c r="H1319" s="14">
        <f t="shared" si="140"/>
        <v>970275</v>
      </c>
      <c r="I1319" s="14">
        <f>IF(F1319="GHS",H1319,H1319*Assumptions!$B$4)</f>
        <v>970275</v>
      </c>
      <c r="J1319" s="15" t="str">
        <f>INDEX(Assumptions!$B$8:$B$12,MATCH(B1319,Assumptions!$A$8:$A$12,0))</f>
        <v>Weighted Average</v>
      </c>
      <c r="K1319" s="16">
        <f>G1319/(1-INDEX(Assumptions!$D$8:$D$12,MATCH(B1319,Assumptions!$A$8:$A$12,0)))</f>
        <v>702.46153846153845</v>
      </c>
      <c r="L1319" s="16">
        <f t="shared" si="141"/>
        <v>13.698</v>
      </c>
      <c r="M1319" s="16">
        <f t="shared" si="142"/>
        <v>35.123076923076923</v>
      </c>
      <c r="N1319" s="14">
        <f>E1319*(K1319-L1319-M1319)*IF(F1319="GHS",1,Assumptions!$B$4)</f>
        <v>1388985.9807692308</v>
      </c>
      <c r="O1319" s="15">
        <f t="shared" ca="1" si="143"/>
        <v>90</v>
      </c>
      <c r="P1319" s="15" t="str">
        <f t="shared" ca="1" si="144"/>
        <v>0-90d</v>
      </c>
      <c r="Q1319" s="17">
        <f ca="1">IF(P1319="0-90d",0,IF(P1319="91-180d",INDEX(Assumptions!$F$8:$F$12,MATCH(B1319,Assumptions!$A$8:$A$12,0)),IF(P1319="181-365d",INDEX(Assumptions!$G$8:$G$12,MATCH(B1319,Assumptions!$A$8:$A$12,0)),INDEX(Assumptions!$H$8:$H$12,MATCH(B1319,Assumptions!$A$8:$A$12,0)))))</f>
        <v>0</v>
      </c>
      <c r="R1319" s="14">
        <f t="shared" ca="1" si="145"/>
        <v>0</v>
      </c>
      <c r="S1319" s="14">
        <f t="shared" ca="1" si="146"/>
        <v>970275</v>
      </c>
      <c r="T1319" s="11" t="s">
        <v>25</v>
      </c>
      <c r="U1319" s="18" t="s">
        <v>26</v>
      </c>
    </row>
    <row r="1320" spans="1:21" ht="15" customHeight="1" x14ac:dyDescent="0.15">
      <c r="A1320" s="10" t="s">
        <v>1368</v>
      </c>
      <c r="B1320" s="11" t="s">
        <v>41</v>
      </c>
      <c r="C1320" s="11" t="s">
        <v>44</v>
      </c>
      <c r="D1320" s="12">
        <v>45873</v>
      </c>
      <c r="E1320" s="11">
        <v>4984</v>
      </c>
      <c r="F1320" s="11" t="s">
        <v>33</v>
      </c>
      <c r="G1320" s="13">
        <v>495.74</v>
      </c>
      <c r="H1320" s="14">
        <f t="shared" si="140"/>
        <v>2470768.16</v>
      </c>
      <c r="I1320" s="14">
        <f>IF(F1320="GHS",H1320,H1320*Assumptions!$B$4)</f>
        <v>2470768.16</v>
      </c>
      <c r="J1320" s="15" t="str">
        <f>INDEX(Assumptions!$B$8:$B$12,MATCH(B1320,Assumptions!$A$8:$A$12,0))</f>
        <v>Weighted Average</v>
      </c>
      <c r="K1320" s="16">
        <f>G1320/(1-INDEX(Assumptions!$D$8:$D$12,MATCH(B1320,Assumptions!$A$8:$A$12,0)))</f>
        <v>762.67692307692312</v>
      </c>
      <c r="L1320" s="16">
        <f t="shared" si="141"/>
        <v>14.872199999999999</v>
      </c>
      <c r="M1320" s="16">
        <f t="shared" si="142"/>
        <v>38.133846153846157</v>
      </c>
      <c r="N1320" s="14">
        <f>E1320*(K1320-L1320-M1320)*IF(F1320="GHS",1,Assumptions!$B$4)</f>
        <v>3536999.6505846153</v>
      </c>
      <c r="O1320" s="15">
        <f t="shared" ca="1" si="143"/>
        <v>413</v>
      </c>
      <c r="P1320" s="15" t="str">
        <f t="shared" ca="1" si="144"/>
        <v>365d+</v>
      </c>
      <c r="Q1320" s="17">
        <f ca="1">IF(P1320="0-90d",0,IF(P1320="91-180d",INDEX(Assumptions!$F$8:$F$12,MATCH(B1320,Assumptions!$A$8:$A$12,0)),IF(P1320="181-365d",INDEX(Assumptions!$G$8:$G$12,MATCH(B1320,Assumptions!$A$8:$A$12,0)),INDEX(Assumptions!$H$8:$H$12,MATCH(B1320,Assumptions!$A$8:$A$12,0)))))</f>
        <v>0.8</v>
      </c>
      <c r="R1320" s="14">
        <f t="shared" ca="1" si="145"/>
        <v>1976614.5280000002</v>
      </c>
      <c r="S1320" s="14">
        <f t="shared" ca="1" si="146"/>
        <v>494153.63199999998</v>
      </c>
      <c r="T1320" s="11" t="s">
        <v>25</v>
      </c>
      <c r="U1320" s="18" t="s">
        <v>26</v>
      </c>
    </row>
    <row r="1321" spans="1:21" ht="15" customHeight="1" x14ac:dyDescent="0.15">
      <c r="A1321" s="10" t="s">
        <v>1369</v>
      </c>
      <c r="B1321" s="11" t="s">
        <v>22</v>
      </c>
      <c r="C1321" s="11" t="s">
        <v>81</v>
      </c>
      <c r="D1321" s="12">
        <v>45962</v>
      </c>
      <c r="E1321" s="11">
        <v>3716</v>
      </c>
      <c r="F1321" s="11" t="s">
        <v>24</v>
      </c>
      <c r="G1321" s="13">
        <v>16427.03</v>
      </c>
      <c r="H1321" s="14">
        <f t="shared" si="140"/>
        <v>61042843.479999997</v>
      </c>
      <c r="I1321" s="14">
        <f>IF(F1321="GHS",H1321,H1321*Assumptions!$B$4)</f>
        <v>659262709.58399999</v>
      </c>
      <c r="J1321" s="15" t="str">
        <f>INDEX(Assumptions!$B$8:$B$12,MATCH(B1321,Assumptions!$A$8:$A$12,0))</f>
        <v>FIFO</v>
      </c>
      <c r="K1321" s="16">
        <f>G1321/(1-INDEX(Assumptions!$D$8:$D$12,MATCH(B1321,Assumptions!$A$8:$A$12,0)))</f>
        <v>20032.963414634145</v>
      </c>
      <c r="L1321" s="16">
        <f t="shared" si="141"/>
        <v>492.81089999999995</v>
      </c>
      <c r="M1321" s="16">
        <f t="shared" si="142"/>
        <v>1001.6481707317073</v>
      </c>
      <c r="N1321" s="14">
        <f>E1321*(K1321-L1321-M1321)*IF(F1321="GHS",1,Assumptions!$B$4)</f>
        <v>744002087.13296783</v>
      </c>
      <c r="O1321" s="15">
        <f t="shared" ca="1" si="143"/>
        <v>324</v>
      </c>
      <c r="P1321" s="15" t="str">
        <f t="shared" ca="1" si="144"/>
        <v>181-365d</v>
      </c>
      <c r="Q1321" s="17">
        <f ca="1">IF(P1321="0-90d",0,IF(P1321="91-180d",INDEX(Assumptions!$F$8:$F$12,MATCH(B1321,Assumptions!$A$8:$A$12,0)),IF(P1321="181-365d",INDEX(Assumptions!$G$8:$G$12,MATCH(B1321,Assumptions!$A$8:$A$12,0)),INDEX(Assumptions!$H$8:$H$12,MATCH(B1321,Assumptions!$A$8:$A$12,0)))))</f>
        <v>0.15</v>
      </c>
      <c r="R1321" s="14">
        <f t="shared" ca="1" si="145"/>
        <v>98889406.437600002</v>
      </c>
      <c r="S1321" s="14">
        <f t="shared" ca="1" si="146"/>
        <v>560373303.14639997</v>
      </c>
      <c r="T1321" s="11" t="s">
        <v>25</v>
      </c>
      <c r="U1321" s="18" t="s">
        <v>26</v>
      </c>
    </row>
    <row r="1322" spans="1:21" ht="15" customHeight="1" x14ac:dyDescent="0.15">
      <c r="A1322" s="10" t="s">
        <v>1370</v>
      </c>
      <c r="B1322" s="11" t="s">
        <v>41</v>
      </c>
      <c r="C1322" s="11" t="s">
        <v>49</v>
      </c>
      <c r="D1322" s="12">
        <v>45856</v>
      </c>
      <c r="E1322" s="11">
        <v>528</v>
      </c>
      <c r="F1322" s="11" t="s">
        <v>33</v>
      </c>
      <c r="G1322" s="13">
        <v>427.07</v>
      </c>
      <c r="H1322" s="14">
        <f t="shared" si="140"/>
        <v>225492.96</v>
      </c>
      <c r="I1322" s="14">
        <f>IF(F1322="GHS",H1322,H1322*Assumptions!$B$4)</f>
        <v>225492.96</v>
      </c>
      <c r="J1322" s="15" t="str">
        <f>INDEX(Assumptions!$B$8:$B$12,MATCH(B1322,Assumptions!$A$8:$A$12,0))</f>
        <v>Weighted Average</v>
      </c>
      <c r="K1322" s="16">
        <f>G1322/(1-INDEX(Assumptions!$D$8:$D$12,MATCH(B1322,Assumptions!$A$8:$A$12,0)))</f>
        <v>657.03076923076924</v>
      </c>
      <c r="L1322" s="16">
        <f t="shared" si="141"/>
        <v>12.812099999999999</v>
      </c>
      <c r="M1322" s="16">
        <f t="shared" si="142"/>
        <v>32.85153846153846</v>
      </c>
      <c r="N1322" s="14">
        <f>E1322*(K1322-L1322-M1322)*IF(F1322="GHS",1,Assumptions!$B$4)</f>
        <v>322801.84504615387</v>
      </c>
      <c r="O1322" s="15">
        <f t="shared" ca="1" si="143"/>
        <v>430</v>
      </c>
      <c r="P1322" s="15" t="str">
        <f t="shared" ca="1" si="144"/>
        <v>365d+</v>
      </c>
      <c r="Q1322" s="17">
        <f ca="1">IF(P1322="0-90d",0,IF(P1322="91-180d",INDEX(Assumptions!$F$8:$F$12,MATCH(B1322,Assumptions!$A$8:$A$12,0)),IF(P1322="181-365d",INDEX(Assumptions!$G$8:$G$12,MATCH(B1322,Assumptions!$A$8:$A$12,0)),INDEX(Assumptions!$H$8:$H$12,MATCH(B1322,Assumptions!$A$8:$A$12,0)))))</f>
        <v>0.8</v>
      </c>
      <c r="R1322" s="14">
        <f t="shared" ca="1" si="145"/>
        <v>180394.36800000002</v>
      </c>
      <c r="S1322" s="14">
        <f t="shared" ca="1" si="146"/>
        <v>45098.591999999975</v>
      </c>
      <c r="T1322" s="11" t="s">
        <v>25</v>
      </c>
      <c r="U1322" s="18" t="s">
        <v>26</v>
      </c>
    </row>
    <row r="1323" spans="1:21" ht="15" customHeight="1" x14ac:dyDescent="0.15">
      <c r="A1323" s="10" t="s">
        <v>1371</v>
      </c>
      <c r="B1323" s="11" t="s">
        <v>31</v>
      </c>
      <c r="C1323" s="11" t="s">
        <v>32</v>
      </c>
      <c r="D1323" s="12">
        <v>46111</v>
      </c>
      <c r="E1323" s="11">
        <v>713</v>
      </c>
      <c r="F1323" s="11" t="s">
        <v>33</v>
      </c>
      <c r="G1323" s="13">
        <v>1165.3399999999999</v>
      </c>
      <c r="H1323" s="14">
        <f t="shared" si="140"/>
        <v>830887.41999999993</v>
      </c>
      <c r="I1323" s="14">
        <f>IF(F1323="GHS",H1323,H1323*Assumptions!$B$4)</f>
        <v>830887.41999999993</v>
      </c>
      <c r="J1323" s="15" t="str">
        <f>INDEX(Assumptions!$B$8:$B$12,MATCH(B1323,Assumptions!$A$8:$A$12,0))</f>
        <v>Weighted Average</v>
      </c>
      <c r="K1323" s="16">
        <f>G1323/(1-INDEX(Assumptions!$D$8:$D$12,MATCH(B1323,Assumptions!$A$8:$A$12,0)))</f>
        <v>1618.5277777777778</v>
      </c>
      <c r="L1323" s="16">
        <f t="shared" si="141"/>
        <v>34.960199999999993</v>
      </c>
      <c r="M1323" s="16">
        <f t="shared" si="142"/>
        <v>80.926388888888894</v>
      </c>
      <c r="N1323" s="14">
        <f>E1323*(K1323-L1323-M1323)*IF(F1323="GHS",1,Assumptions!$B$4)</f>
        <v>1071383.1676777778</v>
      </c>
      <c r="O1323" s="15">
        <f t="shared" ca="1" si="143"/>
        <v>175</v>
      </c>
      <c r="P1323" s="15" t="str">
        <f t="shared" ca="1" si="144"/>
        <v>91-180d</v>
      </c>
      <c r="Q1323" s="17">
        <f ca="1">IF(P1323="0-90d",0,IF(P1323="91-180d",INDEX(Assumptions!$F$8:$F$12,MATCH(B1323,Assumptions!$A$8:$A$12,0)),IF(P1323="181-365d",INDEX(Assumptions!$G$8:$G$12,MATCH(B1323,Assumptions!$A$8:$A$12,0)),INDEX(Assumptions!$H$8:$H$12,MATCH(B1323,Assumptions!$A$8:$A$12,0)))))</f>
        <v>0.05</v>
      </c>
      <c r="R1323" s="14">
        <f t="shared" ca="1" si="145"/>
        <v>41544.370999999999</v>
      </c>
      <c r="S1323" s="14">
        <f t="shared" ca="1" si="146"/>
        <v>789343.04899999988</v>
      </c>
      <c r="T1323" s="11" t="s">
        <v>25</v>
      </c>
      <c r="U1323" s="18" t="s">
        <v>36</v>
      </c>
    </row>
    <row r="1324" spans="1:21" ht="15" customHeight="1" x14ac:dyDescent="0.15">
      <c r="A1324" s="10" t="s">
        <v>1372</v>
      </c>
      <c r="B1324" s="11" t="s">
        <v>41</v>
      </c>
      <c r="C1324" s="11" t="s">
        <v>42</v>
      </c>
      <c r="D1324" s="12">
        <v>46169</v>
      </c>
      <c r="E1324" s="11">
        <v>4072</v>
      </c>
      <c r="F1324" s="11" t="s">
        <v>33</v>
      </c>
      <c r="G1324" s="13">
        <v>191.07</v>
      </c>
      <c r="H1324" s="14">
        <f t="shared" si="140"/>
        <v>778037.03999999992</v>
      </c>
      <c r="I1324" s="14">
        <f>IF(F1324="GHS",H1324,H1324*Assumptions!$B$4)</f>
        <v>778037.03999999992</v>
      </c>
      <c r="J1324" s="15" t="str">
        <f>INDEX(Assumptions!$B$8:$B$12,MATCH(B1324,Assumptions!$A$8:$A$12,0))</f>
        <v>Weighted Average</v>
      </c>
      <c r="K1324" s="16">
        <f>G1324/(1-INDEX(Assumptions!$D$8:$D$12,MATCH(B1324,Assumptions!$A$8:$A$12,0)))</f>
        <v>293.95384615384614</v>
      </c>
      <c r="L1324" s="16">
        <f t="shared" si="141"/>
        <v>5.7321</v>
      </c>
      <c r="M1324" s="16">
        <f t="shared" si="142"/>
        <v>14.697692307692307</v>
      </c>
      <c r="N1324" s="14">
        <f>E1324*(K1324-L1324-M1324)*IF(F1324="GHS",1,Assumptions!$B$4)</f>
        <v>1113789.9472615384</v>
      </c>
      <c r="O1324" s="15">
        <f t="shared" ca="1" si="143"/>
        <v>117</v>
      </c>
      <c r="P1324" s="15" t="str">
        <f t="shared" ca="1" si="144"/>
        <v>91-180d</v>
      </c>
      <c r="Q1324" s="17">
        <f ca="1">IF(P1324="0-90d",0,IF(P1324="91-180d",INDEX(Assumptions!$F$8:$F$12,MATCH(B1324,Assumptions!$A$8:$A$12,0)),IF(P1324="181-365d",INDEX(Assumptions!$G$8:$G$12,MATCH(B1324,Assumptions!$A$8:$A$12,0)),INDEX(Assumptions!$H$8:$H$12,MATCH(B1324,Assumptions!$A$8:$A$12,0)))))</f>
        <v>0.1</v>
      </c>
      <c r="R1324" s="14">
        <f t="shared" ca="1" si="145"/>
        <v>77803.703999999998</v>
      </c>
      <c r="S1324" s="14">
        <f t="shared" ca="1" si="146"/>
        <v>700233.33599999989</v>
      </c>
      <c r="T1324" s="11" t="s">
        <v>25</v>
      </c>
      <c r="U1324" s="18" t="s">
        <v>26</v>
      </c>
    </row>
    <row r="1325" spans="1:21" ht="15" customHeight="1" x14ac:dyDescent="0.15">
      <c r="A1325" s="10" t="s">
        <v>1373</v>
      </c>
      <c r="B1325" s="11" t="s">
        <v>46</v>
      </c>
      <c r="C1325" s="11" t="s">
        <v>119</v>
      </c>
      <c r="D1325" s="12">
        <v>45983</v>
      </c>
      <c r="E1325" s="11">
        <v>1909</v>
      </c>
      <c r="F1325" s="11" t="s">
        <v>33</v>
      </c>
      <c r="G1325" s="13">
        <v>297280.01</v>
      </c>
      <c r="H1325" s="14">
        <f t="shared" si="140"/>
        <v>567507539.09000003</v>
      </c>
      <c r="I1325" s="14">
        <f>IF(F1325="GHS",H1325,H1325*Assumptions!$B$4)</f>
        <v>567507539.09000003</v>
      </c>
      <c r="J1325" s="15" t="str">
        <f>INDEX(Assumptions!$B$8:$B$12,MATCH(B1325,Assumptions!$A$8:$A$12,0))</f>
        <v>Specific Identification</v>
      </c>
      <c r="K1325" s="16">
        <f>G1325/(1-INDEX(Assumptions!$D$8:$D$12,MATCH(B1325,Assumptions!$A$8:$A$12,0)))</f>
        <v>381128.21794871794</v>
      </c>
      <c r="L1325" s="16">
        <f t="shared" si="141"/>
        <v>8918.4002999999993</v>
      </c>
      <c r="M1325" s="16">
        <f t="shared" si="142"/>
        <v>19056.410897435897</v>
      </c>
      <c r="N1325" s="14">
        <f>E1325*(K1325-L1325-M1325)*IF(F1325="GHS",1,Assumptions!$B$4)</f>
        <v>674169853.48819745</v>
      </c>
      <c r="O1325" s="15">
        <f t="shared" ca="1" si="143"/>
        <v>303</v>
      </c>
      <c r="P1325" s="15" t="str">
        <f t="shared" ca="1" si="144"/>
        <v>181-365d</v>
      </c>
      <c r="Q1325" s="17">
        <f ca="1">IF(P1325="0-90d",0,IF(P1325="91-180d",INDEX(Assumptions!$F$8:$F$12,MATCH(B1325,Assumptions!$A$8:$A$12,0)),IF(P1325="181-365d",INDEX(Assumptions!$G$8:$G$12,MATCH(B1325,Assumptions!$A$8:$A$12,0)),INDEX(Assumptions!$H$8:$H$12,MATCH(B1325,Assumptions!$A$8:$A$12,0)))))</f>
        <v>0.05</v>
      </c>
      <c r="R1325" s="14">
        <f t="shared" ca="1" si="145"/>
        <v>28375376.954500005</v>
      </c>
      <c r="S1325" s="14">
        <f t="shared" ca="1" si="146"/>
        <v>539132162.13550007</v>
      </c>
      <c r="T1325" s="11" t="s">
        <v>25</v>
      </c>
      <c r="U1325" s="18" t="s">
        <v>26</v>
      </c>
    </row>
    <row r="1326" spans="1:21" ht="15" customHeight="1" x14ac:dyDescent="0.15">
      <c r="A1326" s="10" t="s">
        <v>1374</v>
      </c>
      <c r="B1326" s="11" t="s">
        <v>22</v>
      </c>
      <c r="C1326" s="11" t="s">
        <v>61</v>
      </c>
      <c r="D1326" s="12">
        <v>46022</v>
      </c>
      <c r="E1326" s="11">
        <v>4485</v>
      </c>
      <c r="F1326" s="11" t="s">
        <v>24</v>
      </c>
      <c r="G1326" s="13">
        <v>49245.61</v>
      </c>
      <c r="H1326" s="14">
        <f t="shared" si="140"/>
        <v>220866560.84999999</v>
      </c>
      <c r="I1326" s="14">
        <f>IF(F1326="GHS",H1326,H1326*Assumptions!$B$4)</f>
        <v>2385358857.1800003</v>
      </c>
      <c r="J1326" s="15" t="str">
        <f>INDEX(Assumptions!$B$8:$B$12,MATCH(B1326,Assumptions!$A$8:$A$12,0))</f>
        <v>FIFO</v>
      </c>
      <c r="K1326" s="16">
        <f>G1326/(1-INDEX(Assumptions!$D$8:$D$12,MATCH(B1326,Assumptions!$A$8:$A$12,0)))</f>
        <v>60055.621951219509</v>
      </c>
      <c r="L1326" s="16">
        <f t="shared" si="141"/>
        <v>1477.3682999999999</v>
      </c>
      <c r="M1326" s="16">
        <f t="shared" si="142"/>
        <v>3002.7810975609755</v>
      </c>
      <c r="N1326" s="14">
        <f>E1326*(K1326-L1326-M1326)*IF(F1326="GHS",1,Assumptions!$B$4)</f>
        <v>2691964739.554112</v>
      </c>
      <c r="O1326" s="15">
        <f t="shared" ca="1" si="143"/>
        <v>264</v>
      </c>
      <c r="P1326" s="15" t="str">
        <f t="shared" ca="1" si="144"/>
        <v>181-365d</v>
      </c>
      <c r="Q1326" s="17">
        <f ca="1">IF(P1326="0-90d",0,IF(P1326="91-180d",INDEX(Assumptions!$F$8:$F$12,MATCH(B1326,Assumptions!$A$8:$A$12,0)),IF(P1326="181-365d",INDEX(Assumptions!$G$8:$G$12,MATCH(B1326,Assumptions!$A$8:$A$12,0)),INDEX(Assumptions!$H$8:$H$12,MATCH(B1326,Assumptions!$A$8:$A$12,0)))))</f>
        <v>0.15</v>
      </c>
      <c r="R1326" s="14">
        <f t="shared" ca="1" si="145"/>
        <v>357803828.57700002</v>
      </c>
      <c r="S1326" s="14">
        <f t="shared" ca="1" si="146"/>
        <v>2027555028.6030002</v>
      </c>
      <c r="T1326" s="11" t="s">
        <v>25</v>
      </c>
      <c r="U1326" s="18" t="s">
        <v>26</v>
      </c>
    </row>
    <row r="1327" spans="1:21" ht="15" customHeight="1" x14ac:dyDescent="0.15">
      <c r="A1327" s="10" t="s">
        <v>1375</v>
      </c>
      <c r="B1327" s="11" t="s">
        <v>41</v>
      </c>
      <c r="C1327" s="11" t="s">
        <v>115</v>
      </c>
      <c r="D1327" s="12">
        <v>46051</v>
      </c>
      <c r="E1327" s="11">
        <v>4260</v>
      </c>
      <c r="F1327" s="11" t="s">
        <v>33</v>
      </c>
      <c r="G1327" s="13">
        <v>340.48</v>
      </c>
      <c r="H1327" s="14">
        <f t="shared" si="140"/>
        <v>1450444.8</v>
      </c>
      <c r="I1327" s="14">
        <f>IF(F1327="GHS",H1327,H1327*Assumptions!$B$4)</f>
        <v>1450444.8</v>
      </c>
      <c r="J1327" s="15" t="str">
        <f>INDEX(Assumptions!$B$8:$B$12,MATCH(B1327,Assumptions!$A$8:$A$12,0))</f>
        <v>Weighted Average</v>
      </c>
      <c r="K1327" s="16">
        <f>G1327/(1-INDEX(Assumptions!$D$8:$D$12,MATCH(B1327,Assumptions!$A$8:$A$12,0)))</f>
        <v>523.81538461538457</v>
      </c>
      <c r="L1327" s="16">
        <f t="shared" si="141"/>
        <v>10.214399999999999</v>
      </c>
      <c r="M1327" s="16">
        <f t="shared" si="142"/>
        <v>26.190769230769231</v>
      </c>
      <c r="N1327" s="14">
        <f>E1327*(K1327-L1327-M1327)*IF(F1327="GHS",1,Assumptions!$B$4)</f>
        <v>2076367.5175384616</v>
      </c>
      <c r="O1327" s="15">
        <f t="shared" ca="1" si="143"/>
        <v>235</v>
      </c>
      <c r="P1327" s="15" t="str">
        <f t="shared" ca="1" si="144"/>
        <v>181-365d</v>
      </c>
      <c r="Q1327" s="17">
        <f ca="1">IF(P1327="0-90d",0,IF(P1327="91-180d",INDEX(Assumptions!$F$8:$F$12,MATCH(B1327,Assumptions!$A$8:$A$12,0)),IF(P1327="181-365d",INDEX(Assumptions!$G$8:$G$12,MATCH(B1327,Assumptions!$A$8:$A$12,0)),INDEX(Assumptions!$H$8:$H$12,MATCH(B1327,Assumptions!$A$8:$A$12,0)))))</f>
        <v>0.35</v>
      </c>
      <c r="R1327" s="14">
        <f t="shared" ca="1" si="145"/>
        <v>507655.67999999999</v>
      </c>
      <c r="S1327" s="14">
        <f t="shared" ca="1" si="146"/>
        <v>942789.12000000011</v>
      </c>
      <c r="T1327" s="11" t="s">
        <v>25</v>
      </c>
      <c r="U1327" s="18" t="s">
        <v>26</v>
      </c>
    </row>
    <row r="1328" spans="1:21" ht="15" customHeight="1" x14ac:dyDescent="0.15">
      <c r="A1328" s="10" t="s">
        <v>1376</v>
      </c>
      <c r="B1328" s="11" t="s">
        <v>41</v>
      </c>
      <c r="C1328" s="11" t="s">
        <v>115</v>
      </c>
      <c r="D1328" s="12">
        <v>46176</v>
      </c>
      <c r="E1328" s="11">
        <v>4413</v>
      </c>
      <c r="F1328" s="11" t="s">
        <v>33</v>
      </c>
      <c r="G1328" s="13">
        <v>1000.54</v>
      </c>
      <c r="H1328" s="14">
        <f t="shared" si="140"/>
        <v>4415383.0199999996</v>
      </c>
      <c r="I1328" s="14">
        <f>IF(F1328="GHS",H1328,H1328*Assumptions!$B$4)</f>
        <v>4415383.0199999996</v>
      </c>
      <c r="J1328" s="15" t="str">
        <f>INDEX(Assumptions!$B$8:$B$12,MATCH(B1328,Assumptions!$A$8:$A$12,0))</f>
        <v>Weighted Average</v>
      </c>
      <c r="K1328" s="16">
        <f>G1328/(1-INDEX(Assumptions!$D$8:$D$12,MATCH(B1328,Assumptions!$A$8:$A$12,0)))</f>
        <v>1539.2923076923075</v>
      </c>
      <c r="L1328" s="16">
        <f t="shared" si="141"/>
        <v>30.016199999999998</v>
      </c>
      <c r="M1328" s="16">
        <f t="shared" si="142"/>
        <v>76.964615384615385</v>
      </c>
      <c r="N1328" s="14">
        <f>E1328*(K1328-L1328-M1328)*IF(F1328="GHS",1,Assumptions!$B$4)</f>
        <v>6320790.6155538457</v>
      </c>
      <c r="O1328" s="15">
        <f t="shared" ca="1" si="143"/>
        <v>110</v>
      </c>
      <c r="P1328" s="15" t="str">
        <f t="shared" ca="1" si="144"/>
        <v>91-180d</v>
      </c>
      <c r="Q1328" s="17">
        <f ca="1">IF(P1328="0-90d",0,IF(P1328="91-180d",INDEX(Assumptions!$F$8:$F$12,MATCH(B1328,Assumptions!$A$8:$A$12,0)),IF(P1328="181-365d",INDEX(Assumptions!$G$8:$G$12,MATCH(B1328,Assumptions!$A$8:$A$12,0)),INDEX(Assumptions!$H$8:$H$12,MATCH(B1328,Assumptions!$A$8:$A$12,0)))))</f>
        <v>0.1</v>
      </c>
      <c r="R1328" s="14">
        <f t="shared" ca="1" si="145"/>
        <v>441538.30199999997</v>
      </c>
      <c r="S1328" s="14">
        <f t="shared" ca="1" si="146"/>
        <v>3973844.7179999994</v>
      </c>
      <c r="T1328" s="11" t="s">
        <v>25</v>
      </c>
      <c r="U1328" s="18" t="s">
        <v>26</v>
      </c>
    </row>
    <row r="1329" spans="1:21" ht="15" customHeight="1" x14ac:dyDescent="0.15">
      <c r="A1329" s="10" t="s">
        <v>1377</v>
      </c>
      <c r="B1329" s="11" t="s">
        <v>31</v>
      </c>
      <c r="C1329" s="11" t="s">
        <v>76</v>
      </c>
      <c r="D1329" s="12">
        <v>46168</v>
      </c>
      <c r="E1329" s="11">
        <v>2488</v>
      </c>
      <c r="F1329" s="11" t="s">
        <v>33</v>
      </c>
      <c r="G1329" s="13">
        <v>2798.75</v>
      </c>
      <c r="H1329" s="14">
        <f t="shared" si="140"/>
        <v>6963290</v>
      </c>
      <c r="I1329" s="14">
        <f>IF(F1329="GHS",H1329,H1329*Assumptions!$B$4)</f>
        <v>6963290</v>
      </c>
      <c r="J1329" s="15" t="str">
        <f>INDEX(Assumptions!$B$8:$B$12,MATCH(B1329,Assumptions!$A$8:$A$12,0))</f>
        <v>Weighted Average</v>
      </c>
      <c r="K1329" s="16">
        <f>G1329/(1-INDEX(Assumptions!$D$8:$D$12,MATCH(B1329,Assumptions!$A$8:$A$12,0)))</f>
        <v>3887.1527777777778</v>
      </c>
      <c r="L1329" s="16">
        <f t="shared" si="141"/>
        <v>83.962499999999991</v>
      </c>
      <c r="M1329" s="16">
        <f t="shared" si="142"/>
        <v>194.35763888888891</v>
      </c>
      <c r="N1329" s="14">
        <f>E1329*(K1329-L1329-M1329)*IF(F1329="GHS",1,Assumptions!$B$4)</f>
        <v>8978775.6055555567</v>
      </c>
      <c r="O1329" s="15">
        <f t="shared" ca="1" si="143"/>
        <v>118</v>
      </c>
      <c r="P1329" s="15" t="str">
        <f t="shared" ca="1" si="144"/>
        <v>91-180d</v>
      </c>
      <c r="Q1329" s="17">
        <f ca="1">IF(P1329="0-90d",0,IF(P1329="91-180d",INDEX(Assumptions!$F$8:$F$12,MATCH(B1329,Assumptions!$A$8:$A$12,0)),IF(P1329="181-365d",INDEX(Assumptions!$G$8:$G$12,MATCH(B1329,Assumptions!$A$8:$A$12,0)),INDEX(Assumptions!$H$8:$H$12,MATCH(B1329,Assumptions!$A$8:$A$12,0)))))</f>
        <v>0.05</v>
      </c>
      <c r="R1329" s="14">
        <f t="shared" ca="1" si="145"/>
        <v>348164.5</v>
      </c>
      <c r="S1329" s="14">
        <f t="shared" ca="1" si="146"/>
        <v>6615125.5</v>
      </c>
      <c r="T1329" s="11" t="s">
        <v>25</v>
      </c>
      <c r="U1329" s="18" t="s">
        <v>26</v>
      </c>
    </row>
    <row r="1330" spans="1:21" ht="15" customHeight="1" x14ac:dyDescent="0.15">
      <c r="A1330" s="10" t="s">
        <v>1378</v>
      </c>
      <c r="B1330" s="11" t="s">
        <v>41</v>
      </c>
      <c r="C1330" s="11" t="s">
        <v>44</v>
      </c>
      <c r="D1330" s="12">
        <v>46056</v>
      </c>
      <c r="E1330" s="11">
        <v>2040</v>
      </c>
      <c r="F1330" s="11" t="s">
        <v>33</v>
      </c>
      <c r="G1330" s="13">
        <v>206.38</v>
      </c>
      <c r="H1330" s="14">
        <f t="shared" si="140"/>
        <v>421015.2</v>
      </c>
      <c r="I1330" s="14">
        <f>IF(F1330="GHS",H1330,H1330*Assumptions!$B$4)</f>
        <v>421015.2</v>
      </c>
      <c r="J1330" s="15" t="str">
        <f>INDEX(Assumptions!$B$8:$B$12,MATCH(B1330,Assumptions!$A$8:$A$12,0))</f>
        <v>Weighted Average</v>
      </c>
      <c r="K1330" s="16">
        <f>G1330/(1-INDEX(Assumptions!$D$8:$D$12,MATCH(B1330,Assumptions!$A$8:$A$12,0)))</f>
        <v>317.50769230769231</v>
      </c>
      <c r="L1330" s="16">
        <f t="shared" si="141"/>
        <v>6.1913999999999998</v>
      </c>
      <c r="M1330" s="16">
        <f t="shared" si="142"/>
        <v>15.875384615384617</v>
      </c>
      <c r="N1330" s="14">
        <f>E1330*(K1330-L1330-M1330)*IF(F1330="GHS",1,Assumptions!$B$4)</f>
        <v>602699.45169230772</v>
      </c>
      <c r="O1330" s="15">
        <f t="shared" ca="1" si="143"/>
        <v>230</v>
      </c>
      <c r="P1330" s="15" t="str">
        <f t="shared" ca="1" si="144"/>
        <v>181-365d</v>
      </c>
      <c r="Q1330" s="17">
        <f ca="1">IF(P1330="0-90d",0,IF(P1330="91-180d",INDEX(Assumptions!$F$8:$F$12,MATCH(B1330,Assumptions!$A$8:$A$12,0)),IF(P1330="181-365d",INDEX(Assumptions!$G$8:$G$12,MATCH(B1330,Assumptions!$A$8:$A$12,0)),INDEX(Assumptions!$H$8:$H$12,MATCH(B1330,Assumptions!$A$8:$A$12,0)))))</f>
        <v>0.35</v>
      </c>
      <c r="R1330" s="14">
        <f t="shared" ca="1" si="145"/>
        <v>147355.32</v>
      </c>
      <c r="S1330" s="14">
        <f t="shared" ca="1" si="146"/>
        <v>273659.88</v>
      </c>
      <c r="T1330" s="11" t="s">
        <v>25</v>
      </c>
      <c r="U1330" s="18" t="s">
        <v>26</v>
      </c>
    </row>
    <row r="1331" spans="1:21" ht="15" customHeight="1" x14ac:dyDescent="0.15">
      <c r="A1331" s="10" t="s">
        <v>1379</v>
      </c>
      <c r="B1331" s="11" t="s">
        <v>22</v>
      </c>
      <c r="C1331" s="11" t="s">
        <v>81</v>
      </c>
      <c r="D1331" s="12">
        <v>45972</v>
      </c>
      <c r="E1331" s="11">
        <v>1422</v>
      </c>
      <c r="F1331" s="11" t="s">
        <v>24</v>
      </c>
      <c r="G1331" s="13">
        <v>26840.93</v>
      </c>
      <c r="H1331" s="14">
        <f t="shared" si="140"/>
        <v>38167802.460000001</v>
      </c>
      <c r="I1331" s="14">
        <f>IF(F1331="GHS",H1331,H1331*Assumptions!$B$4)</f>
        <v>412212266.56800002</v>
      </c>
      <c r="J1331" s="15" t="str">
        <f>INDEX(Assumptions!$B$8:$B$12,MATCH(B1331,Assumptions!$A$8:$A$12,0))</f>
        <v>FIFO</v>
      </c>
      <c r="K1331" s="16">
        <f>G1331/(1-INDEX(Assumptions!$D$8:$D$12,MATCH(B1331,Assumptions!$A$8:$A$12,0)))</f>
        <v>32732.841463414632</v>
      </c>
      <c r="L1331" s="16">
        <f t="shared" si="141"/>
        <v>805.22789999999998</v>
      </c>
      <c r="M1331" s="16">
        <f t="shared" si="142"/>
        <v>1636.6420731707317</v>
      </c>
      <c r="N1331" s="14">
        <f>E1331*(K1331-L1331-M1331)*IF(F1331="GHS",1,Assumptions!$B$4)</f>
        <v>465196623.75856972</v>
      </c>
      <c r="O1331" s="15">
        <f t="shared" ca="1" si="143"/>
        <v>314</v>
      </c>
      <c r="P1331" s="15" t="str">
        <f t="shared" ca="1" si="144"/>
        <v>181-365d</v>
      </c>
      <c r="Q1331" s="17">
        <f ca="1">IF(P1331="0-90d",0,IF(P1331="91-180d",INDEX(Assumptions!$F$8:$F$12,MATCH(B1331,Assumptions!$A$8:$A$12,0)),IF(P1331="181-365d",INDEX(Assumptions!$G$8:$G$12,MATCH(B1331,Assumptions!$A$8:$A$12,0)),INDEX(Assumptions!$H$8:$H$12,MATCH(B1331,Assumptions!$A$8:$A$12,0)))))</f>
        <v>0.15</v>
      </c>
      <c r="R1331" s="14">
        <f t="shared" ca="1" si="145"/>
        <v>61831839.985200003</v>
      </c>
      <c r="S1331" s="14">
        <f t="shared" ca="1" si="146"/>
        <v>350380426.58280003</v>
      </c>
      <c r="T1331" s="11" t="s">
        <v>50</v>
      </c>
      <c r="U1331" s="18" t="s">
        <v>26</v>
      </c>
    </row>
    <row r="1332" spans="1:21" ht="15" customHeight="1" x14ac:dyDescent="0.15">
      <c r="A1332" s="10" t="s">
        <v>1380</v>
      </c>
      <c r="B1332" s="11" t="s">
        <v>31</v>
      </c>
      <c r="C1332" s="11" t="s">
        <v>76</v>
      </c>
      <c r="D1332" s="12">
        <v>45742</v>
      </c>
      <c r="E1332" s="11">
        <v>768</v>
      </c>
      <c r="F1332" s="11" t="s">
        <v>33</v>
      </c>
      <c r="G1332" s="13">
        <v>8100</v>
      </c>
      <c r="H1332" s="14">
        <f t="shared" si="140"/>
        <v>6220800</v>
      </c>
      <c r="I1332" s="14">
        <f>IF(F1332="GHS",H1332,H1332*Assumptions!$B$4)</f>
        <v>6220800</v>
      </c>
      <c r="J1332" s="15" t="str">
        <f>INDEX(Assumptions!$B$8:$B$12,MATCH(B1332,Assumptions!$A$8:$A$12,0))</f>
        <v>Weighted Average</v>
      </c>
      <c r="K1332" s="16">
        <f>G1332/(1-INDEX(Assumptions!$D$8:$D$12,MATCH(B1332,Assumptions!$A$8:$A$12,0)))</f>
        <v>11250</v>
      </c>
      <c r="L1332" s="16">
        <f t="shared" si="141"/>
        <v>243</v>
      </c>
      <c r="M1332" s="16">
        <f t="shared" si="142"/>
        <v>562.5</v>
      </c>
      <c r="N1332" s="14">
        <f>E1332*(K1332-L1332-M1332)*IF(F1332="GHS",1,Assumptions!$B$4)</f>
        <v>8021376</v>
      </c>
      <c r="O1332" s="15">
        <f t="shared" ca="1" si="143"/>
        <v>544</v>
      </c>
      <c r="P1332" s="15" t="str">
        <f t="shared" ca="1" si="144"/>
        <v>365d+</v>
      </c>
      <c r="Q1332" s="17">
        <f ca="1">IF(P1332="0-90d",0,IF(P1332="91-180d",INDEX(Assumptions!$F$8:$F$12,MATCH(B1332,Assumptions!$A$8:$A$12,0)),IF(P1332="181-365d",INDEX(Assumptions!$G$8:$G$12,MATCH(B1332,Assumptions!$A$8:$A$12,0)),INDEX(Assumptions!$H$8:$H$12,MATCH(B1332,Assumptions!$A$8:$A$12,0)))))</f>
        <v>0.6</v>
      </c>
      <c r="R1332" s="14">
        <f t="shared" ca="1" si="145"/>
        <v>3732480</v>
      </c>
      <c r="S1332" s="14">
        <f t="shared" ca="1" si="146"/>
        <v>2488320</v>
      </c>
      <c r="T1332" s="11" t="s">
        <v>25</v>
      </c>
      <c r="U1332" s="18" t="s">
        <v>26</v>
      </c>
    </row>
    <row r="1333" spans="1:21" ht="15" customHeight="1" x14ac:dyDescent="0.15">
      <c r="A1333" s="10" t="s">
        <v>1381</v>
      </c>
      <c r="B1333" s="11" t="s">
        <v>41</v>
      </c>
      <c r="C1333" s="11" t="s">
        <v>44</v>
      </c>
      <c r="D1333" s="12">
        <v>45997</v>
      </c>
      <c r="E1333" s="11">
        <v>4933</v>
      </c>
      <c r="F1333" s="11" t="s">
        <v>33</v>
      </c>
      <c r="G1333" s="13">
        <v>291.77</v>
      </c>
      <c r="H1333" s="14">
        <f t="shared" si="140"/>
        <v>1439301.41</v>
      </c>
      <c r="I1333" s="14">
        <f>IF(F1333="GHS",H1333,H1333*Assumptions!$B$4)</f>
        <v>1439301.41</v>
      </c>
      <c r="J1333" s="15" t="str">
        <f>INDEX(Assumptions!$B$8:$B$12,MATCH(B1333,Assumptions!$A$8:$A$12,0))</f>
        <v>Weighted Average</v>
      </c>
      <c r="K1333" s="16">
        <f>G1333/(1-INDEX(Assumptions!$D$8:$D$12,MATCH(B1333,Assumptions!$A$8:$A$12,0)))</f>
        <v>448.87692307692305</v>
      </c>
      <c r="L1333" s="16">
        <f t="shared" si="141"/>
        <v>8.7530999999999999</v>
      </c>
      <c r="M1333" s="16">
        <f t="shared" si="142"/>
        <v>22.443846153846152</v>
      </c>
      <c r="N1333" s="14">
        <f>E1333*(K1333-L1333-M1333)*IF(F1333="GHS",1,Assumptions!$B$4)</f>
        <v>2060415.3261615383</v>
      </c>
      <c r="O1333" s="15">
        <f t="shared" ca="1" si="143"/>
        <v>289</v>
      </c>
      <c r="P1333" s="15" t="str">
        <f t="shared" ca="1" si="144"/>
        <v>181-365d</v>
      </c>
      <c r="Q1333" s="17">
        <f ca="1">IF(P1333="0-90d",0,IF(P1333="91-180d",INDEX(Assumptions!$F$8:$F$12,MATCH(B1333,Assumptions!$A$8:$A$12,0)),IF(P1333="181-365d",INDEX(Assumptions!$G$8:$G$12,MATCH(B1333,Assumptions!$A$8:$A$12,0)),INDEX(Assumptions!$H$8:$H$12,MATCH(B1333,Assumptions!$A$8:$A$12,0)))))</f>
        <v>0.35</v>
      </c>
      <c r="R1333" s="14">
        <f t="shared" ca="1" si="145"/>
        <v>503755.49349999992</v>
      </c>
      <c r="S1333" s="14">
        <f t="shared" ca="1" si="146"/>
        <v>935545.91650000005</v>
      </c>
      <c r="T1333" s="11" t="s">
        <v>25</v>
      </c>
      <c r="U1333" s="18" t="s">
        <v>26</v>
      </c>
    </row>
    <row r="1334" spans="1:21" ht="15" customHeight="1" x14ac:dyDescent="0.15">
      <c r="A1334" s="10" t="s">
        <v>1382</v>
      </c>
      <c r="B1334" s="11" t="s">
        <v>31</v>
      </c>
      <c r="C1334" s="11" t="s">
        <v>32</v>
      </c>
      <c r="D1334" s="12">
        <v>46048</v>
      </c>
      <c r="E1334" s="11">
        <v>4943</v>
      </c>
      <c r="F1334" s="11" t="s">
        <v>33</v>
      </c>
      <c r="G1334" s="13">
        <v>3032.36</v>
      </c>
      <c r="H1334" s="14">
        <f t="shared" si="140"/>
        <v>14988955.48</v>
      </c>
      <c r="I1334" s="14">
        <f>IF(F1334="GHS",H1334,H1334*Assumptions!$B$4)</f>
        <v>14988955.48</v>
      </c>
      <c r="J1334" s="15" t="str">
        <f>INDEX(Assumptions!$B$8:$B$12,MATCH(B1334,Assumptions!$A$8:$A$12,0))</f>
        <v>Weighted Average</v>
      </c>
      <c r="K1334" s="16">
        <f>G1334/(1-INDEX(Assumptions!$D$8:$D$12,MATCH(B1334,Assumptions!$A$8:$A$12,0)))</f>
        <v>4211.6111111111113</v>
      </c>
      <c r="L1334" s="16">
        <f t="shared" si="141"/>
        <v>90.970799999999997</v>
      </c>
      <c r="M1334" s="16">
        <f t="shared" si="142"/>
        <v>210.58055555555558</v>
      </c>
      <c r="N1334" s="14">
        <f>E1334*(K1334-L1334-M1334)*IF(F1334="GHS",1,Assumptions!$B$4)</f>
        <v>19327425.371711113</v>
      </c>
      <c r="O1334" s="15">
        <f t="shared" ca="1" si="143"/>
        <v>238</v>
      </c>
      <c r="P1334" s="15" t="str">
        <f t="shared" ca="1" si="144"/>
        <v>181-365d</v>
      </c>
      <c r="Q1334" s="17">
        <f ca="1">IF(P1334="0-90d",0,IF(P1334="91-180d",INDEX(Assumptions!$F$8:$F$12,MATCH(B1334,Assumptions!$A$8:$A$12,0)),IF(P1334="181-365d",INDEX(Assumptions!$G$8:$G$12,MATCH(B1334,Assumptions!$A$8:$A$12,0)),INDEX(Assumptions!$H$8:$H$12,MATCH(B1334,Assumptions!$A$8:$A$12,0)))))</f>
        <v>0.2</v>
      </c>
      <c r="R1334" s="14">
        <f t="shared" ca="1" si="145"/>
        <v>2997791.0960000004</v>
      </c>
      <c r="S1334" s="14">
        <f t="shared" ca="1" si="146"/>
        <v>11991164.384</v>
      </c>
      <c r="T1334" s="11" t="s">
        <v>25</v>
      </c>
      <c r="U1334" s="18" t="s">
        <v>26</v>
      </c>
    </row>
    <row r="1335" spans="1:21" ht="15" customHeight="1" x14ac:dyDescent="0.15">
      <c r="A1335" s="10" t="s">
        <v>1383</v>
      </c>
      <c r="B1335" s="11" t="s">
        <v>41</v>
      </c>
      <c r="C1335" s="11" t="s">
        <v>115</v>
      </c>
      <c r="D1335" s="12">
        <v>45955</v>
      </c>
      <c r="E1335" s="11">
        <v>4949</v>
      </c>
      <c r="F1335" s="11" t="s">
        <v>33</v>
      </c>
      <c r="G1335" s="13">
        <v>864.41</v>
      </c>
      <c r="H1335" s="14">
        <f t="shared" si="140"/>
        <v>4277965.09</v>
      </c>
      <c r="I1335" s="14">
        <f>IF(F1335="GHS",H1335,H1335*Assumptions!$B$4)</f>
        <v>4277965.09</v>
      </c>
      <c r="J1335" s="15" t="str">
        <f>INDEX(Assumptions!$B$8:$B$12,MATCH(B1335,Assumptions!$A$8:$A$12,0))</f>
        <v>Weighted Average</v>
      </c>
      <c r="K1335" s="16">
        <f>G1335/(1-INDEX(Assumptions!$D$8:$D$12,MATCH(B1335,Assumptions!$A$8:$A$12,0)))</f>
        <v>1329.8615384615384</v>
      </c>
      <c r="L1335" s="16">
        <f t="shared" si="141"/>
        <v>25.932299999999998</v>
      </c>
      <c r="M1335" s="16">
        <f t="shared" si="142"/>
        <v>66.493076923076927</v>
      </c>
      <c r="N1335" s="14">
        <f>E1335*(K1335-L1335-M1335)*IF(F1335="GHS",1,Assumptions!$B$4)</f>
        <v>6124071.5634538466</v>
      </c>
      <c r="O1335" s="15">
        <f t="shared" ca="1" si="143"/>
        <v>331</v>
      </c>
      <c r="P1335" s="15" t="str">
        <f t="shared" ca="1" si="144"/>
        <v>181-365d</v>
      </c>
      <c r="Q1335" s="17">
        <f ca="1">IF(P1335="0-90d",0,IF(P1335="91-180d",INDEX(Assumptions!$F$8:$F$12,MATCH(B1335,Assumptions!$A$8:$A$12,0)),IF(P1335="181-365d",INDEX(Assumptions!$G$8:$G$12,MATCH(B1335,Assumptions!$A$8:$A$12,0)),INDEX(Assumptions!$H$8:$H$12,MATCH(B1335,Assumptions!$A$8:$A$12,0)))))</f>
        <v>0.35</v>
      </c>
      <c r="R1335" s="14">
        <f t="shared" ca="1" si="145"/>
        <v>1497287.7814999998</v>
      </c>
      <c r="S1335" s="14">
        <f t="shared" ca="1" si="146"/>
        <v>2780677.3085000003</v>
      </c>
      <c r="T1335" s="11" t="s">
        <v>25</v>
      </c>
      <c r="U1335" s="18" t="s">
        <v>26</v>
      </c>
    </row>
    <row r="1336" spans="1:21" ht="15" customHeight="1" x14ac:dyDescent="0.15">
      <c r="A1336" s="10" t="s">
        <v>1384</v>
      </c>
      <c r="B1336" s="11" t="s">
        <v>41</v>
      </c>
      <c r="C1336" s="11" t="s">
        <v>44</v>
      </c>
      <c r="D1336" s="12">
        <v>46030</v>
      </c>
      <c r="E1336" s="11">
        <v>3603</v>
      </c>
      <c r="F1336" s="11" t="s">
        <v>33</v>
      </c>
      <c r="G1336" s="13">
        <v>244.23</v>
      </c>
      <c r="H1336" s="14">
        <f t="shared" si="140"/>
        <v>879960.69</v>
      </c>
      <c r="I1336" s="14">
        <f>IF(F1336="GHS",H1336,H1336*Assumptions!$B$4)</f>
        <v>879960.69</v>
      </c>
      <c r="J1336" s="15" t="str">
        <f>INDEX(Assumptions!$B$8:$B$12,MATCH(B1336,Assumptions!$A$8:$A$12,0))</f>
        <v>Weighted Average</v>
      </c>
      <c r="K1336" s="16">
        <f>G1336/(1-INDEX(Assumptions!$D$8:$D$12,MATCH(B1336,Assumptions!$A$8:$A$12,0)))</f>
        <v>375.73846153846154</v>
      </c>
      <c r="L1336" s="16">
        <f t="shared" si="141"/>
        <v>7.3268999999999993</v>
      </c>
      <c r="M1336" s="16">
        <f t="shared" si="142"/>
        <v>18.786923076923078</v>
      </c>
      <c r="N1336" s="14">
        <f>E1336*(K1336-L1336-M1336)*IF(F1336="GHS",1,Assumptions!$B$4)</f>
        <v>1259697.5723769229</v>
      </c>
      <c r="O1336" s="15">
        <f t="shared" ca="1" si="143"/>
        <v>256</v>
      </c>
      <c r="P1336" s="15" t="str">
        <f t="shared" ca="1" si="144"/>
        <v>181-365d</v>
      </c>
      <c r="Q1336" s="17">
        <f ca="1">IF(P1336="0-90d",0,IF(P1336="91-180d",INDEX(Assumptions!$F$8:$F$12,MATCH(B1336,Assumptions!$A$8:$A$12,0)),IF(P1336="181-365d",INDEX(Assumptions!$G$8:$G$12,MATCH(B1336,Assumptions!$A$8:$A$12,0)),INDEX(Assumptions!$H$8:$H$12,MATCH(B1336,Assumptions!$A$8:$A$12,0)))))</f>
        <v>0.35</v>
      </c>
      <c r="R1336" s="14">
        <f t="shared" ca="1" si="145"/>
        <v>307986.24149999995</v>
      </c>
      <c r="S1336" s="14">
        <f t="shared" ca="1" si="146"/>
        <v>571974.44849999994</v>
      </c>
      <c r="T1336" s="11" t="s">
        <v>25</v>
      </c>
      <c r="U1336" s="18" t="s">
        <v>26</v>
      </c>
    </row>
    <row r="1337" spans="1:21" ht="15" customHeight="1" x14ac:dyDescent="0.15">
      <c r="A1337" s="10" t="s">
        <v>1385</v>
      </c>
      <c r="B1337" s="11" t="s">
        <v>41</v>
      </c>
      <c r="C1337" s="11" t="s">
        <v>115</v>
      </c>
      <c r="D1337" s="12">
        <v>45938</v>
      </c>
      <c r="E1337" s="11">
        <v>4473</v>
      </c>
      <c r="F1337" s="11" t="s">
        <v>33</v>
      </c>
      <c r="G1337" s="13">
        <v>565.5</v>
      </c>
      <c r="H1337" s="14">
        <f t="shared" si="140"/>
        <v>2529481.5</v>
      </c>
      <c r="I1337" s="14">
        <f>IF(F1337="GHS",H1337,H1337*Assumptions!$B$4)</f>
        <v>2529481.5</v>
      </c>
      <c r="J1337" s="15" t="str">
        <f>INDEX(Assumptions!$B$8:$B$12,MATCH(B1337,Assumptions!$A$8:$A$12,0))</f>
        <v>Weighted Average</v>
      </c>
      <c r="K1337" s="16">
        <f>G1337/(1-INDEX(Assumptions!$D$8:$D$12,MATCH(B1337,Assumptions!$A$8:$A$12,0)))</f>
        <v>870</v>
      </c>
      <c r="L1337" s="16">
        <f t="shared" si="141"/>
        <v>16.965</v>
      </c>
      <c r="M1337" s="16">
        <f t="shared" si="142"/>
        <v>43.5</v>
      </c>
      <c r="N1337" s="14">
        <f>E1337*(K1337-L1337-M1337)*IF(F1337="GHS",1,Assumptions!$B$4)</f>
        <v>3621050.0549999997</v>
      </c>
      <c r="O1337" s="15">
        <f t="shared" ca="1" si="143"/>
        <v>348</v>
      </c>
      <c r="P1337" s="15" t="str">
        <f t="shared" ca="1" si="144"/>
        <v>181-365d</v>
      </c>
      <c r="Q1337" s="17">
        <f ca="1">IF(P1337="0-90d",0,IF(P1337="91-180d",INDEX(Assumptions!$F$8:$F$12,MATCH(B1337,Assumptions!$A$8:$A$12,0)),IF(P1337="181-365d",INDEX(Assumptions!$G$8:$G$12,MATCH(B1337,Assumptions!$A$8:$A$12,0)),INDEX(Assumptions!$H$8:$H$12,MATCH(B1337,Assumptions!$A$8:$A$12,0)))))</f>
        <v>0.35</v>
      </c>
      <c r="R1337" s="14">
        <f t="shared" ca="1" si="145"/>
        <v>885318.52499999991</v>
      </c>
      <c r="S1337" s="14">
        <f t="shared" ca="1" si="146"/>
        <v>1644162.9750000001</v>
      </c>
      <c r="T1337" s="11" t="s">
        <v>25</v>
      </c>
      <c r="U1337" s="18" t="s">
        <v>26</v>
      </c>
    </row>
    <row r="1338" spans="1:21" ht="15" customHeight="1" x14ac:dyDescent="0.15">
      <c r="A1338" s="10" t="s">
        <v>1386</v>
      </c>
      <c r="B1338" s="11" t="s">
        <v>22</v>
      </c>
      <c r="C1338" s="11" t="s">
        <v>61</v>
      </c>
      <c r="D1338" s="12">
        <v>46124</v>
      </c>
      <c r="E1338" s="11">
        <v>3550</v>
      </c>
      <c r="F1338" s="11" t="s">
        <v>24</v>
      </c>
      <c r="G1338" s="13">
        <v>21560.81</v>
      </c>
      <c r="H1338" s="14">
        <f t="shared" si="140"/>
        <v>76540875.5</v>
      </c>
      <c r="I1338" s="14">
        <f>IF(F1338="GHS",H1338,H1338*Assumptions!$B$4)</f>
        <v>826641455.4000001</v>
      </c>
      <c r="J1338" s="15" t="str">
        <f>INDEX(Assumptions!$B$8:$B$12,MATCH(B1338,Assumptions!$A$8:$A$12,0))</f>
        <v>FIFO</v>
      </c>
      <c r="K1338" s="16">
        <f>G1338/(1-INDEX(Assumptions!$D$8:$D$12,MATCH(B1338,Assumptions!$A$8:$A$12,0)))</f>
        <v>26293.670731707316</v>
      </c>
      <c r="L1338" s="16">
        <f t="shared" si="141"/>
        <v>646.82429999999999</v>
      </c>
      <c r="M1338" s="16">
        <f t="shared" si="142"/>
        <v>1314.6835365853658</v>
      </c>
      <c r="N1338" s="14">
        <f>E1338*(K1338-L1338-M1338)*IF(F1338="GHS",1,Assumptions!$B$4)</f>
        <v>932895125.39897549</v>
      </c>
      <c r="O1338" s="15">
        <f t="shared" ca="1" si="143"/>
        <v>162</v>
      </c>
      <c r="P1338" s="15" t="str">
        <f t="shared" ca="1" si="144"/>
        <v>91-180d</v>
      </c>
      <c r="Q1338" s="17">
        <f ca="1">IF(P1338="0-90d",0,IF(P1338="91-180d",INDEX(Assumptions!$F$8:$F$12,MATCH(B1338,Assumptions!$A$8:$A$12,0)),IF(P1338="181-365d",INDEX(Assumptions!$G$8:$G$12,MATCH(B1338,Assumptions!$A$8:$A$12,0)),INDEX(Assumptions!$H$8:$H$12,MATCH(B1338,Assumptions!$A$8:$A$12,0)))))</f>
        <v>0.03</v>
      </c>
      <c r="R1338" s="14">
        <f t="shared" ca="1" si="145"/>
        <v>24799243.662</v>
      </c>
      <c r="S1338" s="14">
        <f t="shared" ca="1" si="146"/>
        <v>801842211.73800015</v>
      </c>
      <c r="T1338" s="11" t="s">
        <v>25</v>
      </c>
      <c r="U1338" s="18" t="s">
        <v>26</v>
      </c>
    </row>
    <row r="1339" spans="1:21" ht="15" customHeight="1" x14ac:dyDescent="0.15">
      <c r="A1339" s="10" t="s">
        <v>1387</v>
      </c>
      <c r="B1339" s="11" t="s">
        <v>31</v>
      </c>
      <c r="C1339" s="11" t="s">
        <v>32</v>
      </c>
      <c r="D1339" s="12">
        <v>45969</v>
      </c>
      <c r="E1339" s="11">
        <v>3618</v>
      </c>
      <c r="F1339" s="11" t="s">
        <v>33</v>
      </c>
      <c r="G1339" s="13">
        <v>5025.93</v>
      </c>
      <c r="H1339" s="14">
        <f t="shared" si="140"/>
        <v>18183814.740000002</v>
      </c>
      <c r="I1339" s="14">
        <f>IF(F1339="GHS",H1339,H1339*Assumptions!$B$4)</f>
        <v>18183814.740000002</v>
      </c>
      <c r="J1339" s="15" t="str">
        <f>INDEX(Assumptions!$B$8:$B$12,MATCH(B1339,Assumptions!$A$8:$A$12,0))</f>
        <v>Weighted Average</v>
      </c>
      <c r="K1339" s="16">
        <f>G1339/(1-INDEX(Assumptions!$D$8:$D$12,MATCH(B1339,Assumptions!$A$8:$A$12,0)))</f>
        <v>6980.4583333333339</v>
      </c>
      <c r="L1339" s="16">
        <f t="shared" si="141"/>
        <v>150.77790000000002</v>
      </c>
      <c r="M1339" s="16">
        <f t="shared" si="142"/>
        <v>349.02291666666673</v>
      </c>
      <c r="N1339" s="14">
        <f>E1339*(K1339-L1339-M1339)*IF(F1339="GHS",1,Assumptions!$B$4)</f>
        <v>23447018.895300001</v>
      </c>
      <c r="O1339" s="15">
        <f t="shared" ca="1" si="143"/>
        <v>317</v>
      </c>
      <c r="P1339" s="15" t="str">
        <f t="shared" ca="1" si="144"/>
        <v>181-365d</v>
      </c>
      <c r="Q1339" s="17">
        <f ca="1">IF(P1339="0-90d",0,IF(P1339="91-180d",INDEX(Assumptions!$F$8:$F$12,MATCH(B1339,Assumptions!$A$8:$A$12,0)),IF(P1339="181-365d",INDEX(Assumptions!$G$8:$G$12,MATCH(B1339,Assumptions!$A$8:$A$12,0)),INDEX(Assumptions!$H$8:$H$12,MATCH(B1339,Assumptions!$A$8:$A$12,0)))))</f>
        <v>0.2</v>
      </c>
      <c r="R1339" s="14">
        <f t="shared" ca="1" si="145"/>
        <v>3636762.9480000008</v>
      </c>
      <c r="S1339" s="14">
        <f t="shared" ca="1" si="146"/>
        <v>14547051.792000001</v>
      </c>
      <c r="T1339" s="11" t="s">
        <v>25</v>
      </c>
      <c r="U1339" s="18" t="s">
        <v>26</v>
      </c>
    </row>
    <row r="1340" spans="1:21" ht="15" customHeight="1" x14ac:dyDescent="0.15">
      <c r="A1340" s="10" t="s">
        <v>1388</v>
      </c>
      <c r="B1340" s="11" t="s">
        <v>41</v>
      </c>
      <c r="C1340" s="11" t="s">
        <v>42</v>
      </c>
      <c r="D1340" s="12">
        <v>45780</v>
      </c>
      <c r="E1340" s="11">
        <v>1842</v>
      </c>
      <c r="F1340" s="11" t="s">
        <v>33</v>
      </c>
      <c r="G1340" s="13">
        <v>1053</v>
      </c>
      <c r="H1340" s="14">
        <f t="shared" si="140"/>
        <v>1939626</v>
      </c>
      <c r="I1340" s="14">
        <f>IF(F1340="GHS",H1340,H1340*Assumptions!$B$4)</f>
        <v>1939626</v>
      </c>
      <c r="J1340" s="15" t="str">
        <f>INDEX(Assumptions!$B$8:$B$12,MATCH(B1340,Assumptions!$A$8:$A$12,0))</f>
        <v>Weighted Average</v>
      </c>
      <c r="K1340" s="16">
        <f>G1340/(1-INDEX(Assumptions!$D$8:$D$12,MATCH(B1340,Assumptions!$A$8:$A$12,0)))</f>
        <v>1620</v>
      </c>
      <c r="L1340" s="16">
        <f t="shared" si="141"/>
        <v>31.59</v>
      </c>
      <c r="M1340" s="16">
        <f t="shared" si="142"/>
        <v>81</v>
      </c>
      <c r="N1340" s="14">
        <f>E1340*(K1340-L1340-M1340)*IF(F1340="GHS",1,Assumptions!$B$4)</f>
        <v>2776649.22</v>
      </c>
      <c r="O1340" s="15">
        <f t="shared" ca="1" si="143"/>
        <v>506</v>
      </c>
      <c r="P1340" s="15" t="str">
        <f t="shared" ca="1" si="144"/>
        <v>365d+</v>
      </c>
      <c r="Q1340" s="17">
        <f ca="1">IF(P1340="0-90d",0,IF(P1340="91-180d",INDEX(Assumptions!$F$8:$F$12,MATCH(B1340,Assumptions!$A$8:$A$12,0)),IF(P1340="181-365d",INDEX(Assumptions!$G$8:$G$12,MATCH(B1340,Assumptions!$A$8:$A$12,0)),INDEX(Assumptions!$H$8:$H$12,MATCH(B1340,Assumptions!$A$8:$A$12,0)))))</f>
        <v>0.8</v>
      </c>
      <c r="R1340" s="14">
        <f t="shared" ca="1" si="145"/>
        <v>1551700.8</v>
      </c>
      <c r="S1340" s="14">
        <f t="shared" ca="1" si="146"/>
        <v>387925.19999999995</v>
      </c>
      <c r="T1340" s="11" t="s">
        <v>25</v>
      </c>
      <c r="U1340" s="18" t="s">
        <v>26</v>
      </c>
    </row>
    <row r="1341" spans="1:21" ht="15" customHeight="1" x14ac:dyDescent="0.15">
      <c r="A1341" s="10" t="s">
        <v>1389</v>
      </c>
      <c r="B1341" s="11" t="s">
        <v>28</v>
      </c>
      <c r="C1341" s="11" t="s">
        <v>35</v>
      </c>
      <c r="D1341" s="12">
        <v>46180</v>
      </c>
      <c r="E1341" s="11">
        <v>4283</v>
      </c>
      <c r="F1341" s="11" t="s">
        <v>24</v>
      </c>
      <c r="G1341" s="13">
        <v>9481.56</v>
      </c>
      <c r="H1341" s="14">
        <f t="shared" si="140"/>
        <v>40609521.479999997</v>
      </c>
      <c r="I1341" s="14">
        <f>IF(F1341="GHS",H1341,H1341*Assumptions!$B$4)</f>
        <v>438582831.98399997</v>
      </c>
      <c r="J1341" s="15" t="str">
        <f>INDEX(Assumptions!$B$8:$B$12,MATCH(B1341,Assumptions!$A$8:$A$12,0))</f>
        <v>Fair Value Less Costs to Sell</v>
      </c>
      <c r="K1341" s="16">
        <f>G1341/(1-INDEX(Assumptions!$D$8:$D$12,MATCH(B1341,Assumptions!$A$8:$A$12,0)))</f>
        <v>10774.5</v>
      </c>
      <c r="L1341" s="16">
        <f t="shared" si="141"/>
        <v>284.4468</v>
      </c>
      <c r="M1341" s="16">
        <f t="shared" si="142"/>
        <v>538.72500000000002</v>
      </c>
      <c r="N1341" s="14">
        <f>E1341*(K1341-L1341-M1341)*IF(F1341="GHS",1,Assumptions!$B$4)</f>
        <v>460312617.75048006</v>
      </c>
      <c r="O1341" s="15">
        <f t="shared" ca="1" si="143"/>
        <v>106</v>
      </c>
      <c r="P1341" s="15" t="str">
        <f t="shared" ca="1" si="144"/>
        <v>91-180d</v>
      </c>
      <c r="Q1341" s="17">
        <f ca="1">IF(P1341="0-90d",0,IF(P1341="91-180d",INDEX(Assumptions!$F$8:$F$12,MATCH(B1341,Assumptions!$A$8:$A$12,0)),IF(P1341="181-365d",INDEX(Assumptions!$G$8:$G$12,MATCH(B1341,Assumptions!$A$8:$A$12,0)),INDEX(Assumptions!$H$8:$H$12,MATCH(B1341,Assumptions!$A$8:$A$12,0)))))</f>
        <v>0.02</v>
      </c>
      <c r="R1341" s="14">
        <f t="shared" ca="1" si="145"/>
        <v>8771656.63968</v>
      </c>
      <c r="S1341" s="14">
        <f t="shared" ca="1" si="146"/>
        <v>429811175.34431994</v>
      </c>
      <c r="T1341" s="11" t="s">
        <v>25</v>
      </c>
      <c r="U1341" s="18" t="s">
        <v>26</v>
      </c>
    </row>
    <row r="1342" spans="1:21" ht="15" customHeight="1" x14ac:dyDescent="0.15">
      <c r="A1342" s="10" t="s">
        <v>1390</v>
      </c>
      <c r="B1342" s="11" t="s">
        <v>22</v>
      </c>
      <c r="C1342" s="11" t="s">
        <v>61</v>
      </c>
      <c r="D1342" s="12">
        <v>45842</v>
      </c>
      <c r="E1342" s="11">
        <v>4192</v>
      </c>
      <c r="F1342" s="11" t="s">
        <v>24</v>
      </c>
      <c r="G1342" s="13">
        <v>36546.550000000003</v>
      </c>
      <c r="H1342" s="14">
        <f t="shared" si="140"/>
        <v>153203137.60000002</v>
      </c>
      <c r="I1342" s="14">
        <f>IF(F1342="GHS",H1342,H1342*Assumptions!$B$4)</f>
        <v>1654593886.0800004</v>
      </c>
      <c r="J1342" s="15" t="str">
        <f>INDEX(Assumptions!$B$8:$B$12,MATCH(B1342,Assumptions!$A$8:$A$12,0))</f>
        <v>FIFO</v>
      </c>
      <c r="K1342" s="16">
        <f>G1342/(1-INDEX(Assumptions!$D$8:$D$12,MATCH(B1342,Assumptions!$A$8:$A$12,0)))</f>
        <v>44568.963414634149</v>
      </c>
      <c r="L1342" s="16">
        <f t="shared" si="141"/>
        <v>1096.3965000000001</v>
      </c>
      <c r="M1342" s="16">
        <f t="shared" si="142"/>
        <v>2228.4481707317077</v>
      </c>
      <c r="N1342" s="14">
        <f>E1342*(K1342-L1342-M1342)*IF(F1342="GHS",1,Assumptions!$B$4)</f>
        <v>1867269734.3639414</v>
      </c>
      <c r="O1342" s="15">
        <f t="shared" ca="1" si="143"/>
        <v>444</v>
      </c>
      <c r="P1342" s="15" t="str">
        <f t="shared" ca="1" si="144"/>
        <v>365d+</v>
      </c>
      <c r="Q1342" s="17">
        <f ca="1">IF(P1342="0-90d",0,IF(P1342="91-180d",INDEX(Assumptions!$F$8:$F$12,MATCH(B1342,Assumptions!$A$8:$A$12,0)),IF(P1342="181-365d",INDEX(Assumptions!$G$8:$G$12,MATCH(B1342,Assumptions!$A$8:$A$12,0)),INDEX(Assumptions!$H$8:$H$12,MATCH(B1342,Assumptions!$A$8:$A$12,0)))))</f>
        <v>0.5</v>
      </c>
      <c r="R1342" s="14">
        <f t="shared" ca="1" si="145"/>
        <v>827296943.0400002</v>
      </c>
      <c r="S1342" s="14">
        <f t="shared" ca="1" si="146"/>
        <v>827296943.0400002</v>
      </c>
      <c r="T1342" s="11" t="s">
        <v>25</v>
      </c>
      <c r="U1342" s="18" t="s">
        <v>26</v>
      </c>
    </row>
    <row r="1343" spans="1:21" ht="15" customHeight="1" x14ac:dyDescent="0.15">
      <c r="A1343" s="10" t="s">
        <v>1391</v>
      </c>
      <c r="B1343" s="11" t="s">
        <v>41</v>
      </c>
      <c r="C1343" s="11" t="s">
        <v>115</v>
      </c>
      <c r="D1343" s="12">
        <v>46143</v>
      </c>
      <c r="E1343" s="11">
        <v>4300</v>
      </c>
      <c r="F1343" s="11" t="s">
        <v>33</v>
      </c>
      <c r="G1343" s="13">
        <v>337.04</v>
      </c>
      <c r="H1343" s="14">
        <f t="shared" si="140"/>
        <v>1449272</v>
      </c>
      <c r="I1343" s="14">
        <f>IF(F1343="GHS",H1343,H1343*Assumptions!$B$4)</f>
        <v>1449272</v>
      </c>
      <c r="J1343" s="15" t="str">
        <f>INDEX(Assumptions!$B$8:$B$12,MATCH(B1343,Assumptions!$A$8:$A$12,0))</f>
        <v>Weighted Average</v>
      </c>
      <c r="K1343" s="16">
        <f>G1343/(1-INDEX(Assumptions!$D$8:$D$12,MATCH(B1343,Assumptions!$A$8:$A$12,0)))</f>
        <v>518.52307692307693</v>
      </c>
      <c r="L1343" s="16">
        <f t="shared" si="141"/>
        <v>10.1112</v>
      </c>
      <c r="M1343" s="16">
        <f t="shared" si="142"/>
        <v>25.926153846153849</v>
      </c>
      <c r="N1343" s="14">
        <f>E1343*(K1343-L1343-M1343)*IF(F1343="GHS",1,Assumptions!$B$4)</f>
        <v>2074688.6092307693</v>
      </c>
      <c r="O1343" s="15">
        <f t="shared" ca="1" si="143"/>
        <v>143</v>
      </c>
      <c r="P1343" s="15" t="str">
        <f t="shared" ca="1" si="144"/>
        <v>91-180d</v>
      </c>
      <c r="Q1343" s="17">
        <f ca="1">IF(P1343="0-90d",0,IF(P1343="91-180d",INDEX(Assumptions!$F$8:$F$12,MATCH(B1343,Assumptions!$A$8:$A$12,0)),IF(P1343="181-365d",INDEX(Assumptions!$G$8:$G$12,MATCH(B1343,Assumptions!$A$8:$A$12,0)),INDEX(Assumptions!$H$8:$H$12,MATCH(B1343,Assumptions!$A$8:$A$12,0)))))</f>
        <v>0.1</v>
      </c>
      <c r="R1343" s="14">
        <f t="shared" ca="1" si="145"/>
        <v>144927.20000000001</v>
      </c>
      <c r="S1343" s="14">
        <f t="shared" ca="1" si="146"/>
        <v>1304344.8</v>
      </c>
      <c r="T1343" s="11" t="s">
        <v>25</v>
      </c>
      <c r="U1343" s="18" t="s">
        <v>36</v>
      </c>
    </row>
    <row r="1344" spans="1:21" ht="15" customHeight="1" x14ac:dyDescent="0.15">
      <c r="A1344" s="10" t="s">
        <v>1392</v>
      </c>
      <c r="B1344" s="11" t="s">
        <v>31</v>
      </c>
      <c r="C1344" s="11" t="s">
        <v>63</v>
      </c>
      <c r="D1344" s="12">
        <v>45770</v>
      </c>
      <c r="E1344" s="11">
        <v>764</v>
      </c>
      <c r="F1344" s="11" t="s">
        <v>33</v>
      </c>
      <c r="G1344" s="13">
        <v>2556</v>
      </c>
      <c r="H1344" s="14">
        <f t="shared" si="140"/>
        <v>1952784</v>
      </c>
      <c r="I1344" s="14">
        <f>IF(F1344="GHS",H1344,H1344*Assumptions!$B$4)</f>
        <v>1952784</v>
      </c>
      <c r="J1344" s="15" t="str">
        <f>INDEX(Assumptions!$B$8:$B$12,MATCH(B1344,Assumptions!$A$8:$A$12,0))</f>
        <v>Weighted Average</v>
      </c>
      <c r="K1344" s="16">
        <f>G1344/(1-INDEX(Assumptions!$D$8:$D$12,MATCH(B1344,Assumptions!$A$8:$A$12,0)))</f>
        <v>3550</v>
      </c>
      <c r="L1344" s="16">
        <f t="shared" si="141"/>
        <v>76.679999999999993</v>
      </c>
      <c r="M1344" s="16">
        <f t="shared" si="142"/>
        <v>177.5</v>
      </c>
      <c r="N1344" s="14">
        <f>E1344*(K1344-L1344-M1344)*IF(F1344="GHS",1,Assumptions!$B$4)</f>
        <v>2518006.48</v>
      </c>
      <c r="O1344" s="15">
        <f t="shared" ca="1" si="143"/>
        <v>516</v>
      </c>
      <c r="P1344" s="15" t="str">
        <f t="shared" ca="1" si="144"/>
        <v>365d+</v>
      </c>
      <c r="Q1344" s="17">
        <f ca="1">IF(P1344="0-90d",0,IF(P1344="91-180d",INDEX(Assumptions!$F$8:$F$12,MATCH(B1344,Assumptions!$A$8:$A$12,0)),IF(P1344="181-365d",INDEX(Assumptions!$G$8:$G$12,MATCH(B1344,Assumptions!$A$8:$A$12,0)),INDEX(Assumptions!$H$8:$H$12,MATCH(B1344,Assumptions!$A$8:$A$12,0)))))</f>
        <v>0.6</v>
      </c>
      <c r="R1344" s="14">
        <f t="shared" ca="1" si="145"/>
        <v>1171670.3999999999</v>
      </c>
      <c r="S1344" s="14">
        <f t="shared" ca="1" si="146"/>
        <v>781113.60000000009</v>
      </c>
      <c r="T1344" s="11" t="s">
        <v>25</v>
      </c>
      <c r="U1344" s="18" t="s">
        <v>26</v>
      </c>
    </row>
    <row r="1345" spans="1:21" ht="15" customHeight="1" x14ac:dyDescent="0.15">
      <c r="A1345" s="10" t="s">
        <v>1393</v>
      </c>
      <c r="B1345" s="11" t="s">
        <v>31</v>
      </c>
      <c r="C1345" s="11" t="s">
        <v>76</v>
      </c>
      <c r="D1345" s="12">
        <v>45956</v>
      </c>
      <c r="E1345" s="11">
        <v>2727</v>
      </c>
      <c r="F1345" s="11" t="s">
        <v>33</v>
      </c>
      <c r="G1345" s="13">
        <v>8100</v>
      </c>
      <c r="H1345" s="14">
        <f t="shared" si="140"/>
        <v>22088700</v>
      </c>
      <c r="I1345" s="14">
        <f>IF(F1345="GHS",H1345,H1345*Assumptions!$B$4)</f>
        <v>22088700</v>
      </c>
      <c r="J1345" s="15" t="str">
        <f>INDEX(Assumptions!$B$8:$B$12,MATCH(B1345,Assumptions!$A$8:$A$12,0))</f>
        <v>Weighted Average</v>
      </c>
      <c r="K1345" s="16">
        <f>G1345/(1-INDEX(Assumptions!$D$8:$D$12,MATCH(B1345,Assumptions!$A$8:$A$12,0)))</f>
        <v>11250</v>
      </c>
      <c r="L1345" s="16">
        <f t="shared" si="141"/>
        <v>243</v>
      </c>
      <c r="M1345" s="16">
        <f t="shared" si="142"/>
        <v>562.5</v>
      </c>
      <c r="N1345" s="14">
        <f>E1345*(K1345-L1345-M1345)*IF(F1345="GHS",1,Assumptions!$B$4)</f>
        <v>28482151.5</v>
      </c>
      <c r="O1345" s="15">
        <f t="shared" ca="1" si="143"/>
        <v>330</v>
      </c>
      <c r="P1345" s="15" t="str">
        <f t="shared" ca="1" si="144"/>
        <v>181-365d</v>
      </c>
      <c r="Q1345" s="17">
        <f ca="1">IF(P1345="0-90d",0,IF(P1345="91-180d",INDEX(Assumptions!$F$8:$F$12,MATCH(B1345,Assumptions!$A$8:$A$12,0)),IF(P1345="181-365d",INDEX(Assumptions!$G$8:$G$12,MATCH(B1345,Assumptions!$A$8:$A$12,0)),INDEX(Assumptions!$H$8:$H$12,MATCH(B1345,Assumptions!$A$8:$A$12,0)))))</f>
        <v>0.2</v>
      </c>
      <c r="R1345" s="14">
        <f t="shared" ca="1" si="145"/>
        <v>4417740</v>
      </c>
      <c r="S1345" s="14">
        <f t="shared" si="146"/>
        <v>0</v>
      </c>
      <c r="T1345" s="11" t="s">
        <v>39</v>
      </c>
      <c r="U1345" s="18" t="s">
        <v>26</v>
      </c>
    </row>
    <row r="1346" spans="1:21" ht="15" customHeight="1" x14ac:dyDescent="0.15">
      <c r="A1346" s="10" t="s">
        <v>1394</v>
      </c>
      <c r="B1346" s="11" t="s">
        <v>22</v>
      </c>
      <c r="C1346" s="11" t="s">
        <v>23</v>
      </c>
      <c r="D1346" s="12">
        <v>45766</v>
      </c>
      <c r="E1346" s="11">
        <v>1672</v>
      </c>
      <c r="F1346" s="11" t="s">
        <v>24</v>
      </c>
      <c r="G1346" s="13">
        <v>22940.44</v>
      </c>
      <c r="H1346" s="14">
        <f t="shared" ref="H1346:H1409" si="147">E1346*G1346</f>
        <v>38356415.68</v>
      </c>
      <c r="I1346" s="14">
        <f>IF(F1346="GHS",H1346,H1346*Assumptions!$B$4)</f>
        <v>414249289.34400004</v>
      </c>
      <c r="J1346" s="15" t="str">
        <f>INDEX(Assumptions!$B$8:$B$12,MATCH(B1346,Assumptions!$A$8:$A$12,0))</f>
        <v>FIFO</v>
      </c>
      <c r="K1346" s="16">
        <f>G1346/(1-INDEX(Assumptions!$D$8:$D$12,MATCH(B1346,Assumptions!$A$8:$A$12,0)))</f>
        <v>27976.146341463413</v>
      </c>
      <c r="L1346" s="16">
        <f t="shared" ref="L1346:L1409" si="148">G1346*0.03</f>
        <v>688.21319999999992</v>
      </c>
      <c r="M1346" s="16">
        <f t="shared" ref="M1346:M1409" si="149">K1346*0.05</f>
        <v>1398.8073170731707</v>
      </c>
      <c r="N1346" s="14">
        <f>E1346*(K1346-L1346-M1346)*IF(F1346="GHS",1,Assumptions!$B$4)</f>
        <v>467495478.48650932</v>
      </c>
      <c r="O1346" s="15">
        <f t="shared" ref="O1346:O1409" ca="1" si="150">TODAY()-D1346</f>
        <v>520</v>
      </c>
      <c r="P1346" s="15" t="str">
        <f t="shared" ref="P1346:P1409" ca="1" si="151">IF(O1346&lt;=90,"0-90d",IF(O1346&lt;=180,"91-180d",IF(O1346&lt;=365,"181-365d","365d+")))</f>
        <v>365d+</v>
      </c>
      <c r="Q1346" s="17">
        <f ca="1">IF(P1346="0-90d",0,IF(P1346="91-180d",INDEX(Assumptions!$F$8:$F$12,MATCH(B1346,Assumptions!$A$8:$A$12,0)),IF(P1346="181-365d",INDEX(Assumptions!$G$8:$G$12,MATCH(B1346,Assumptions!$A$8:$A$12,0)),INDEX(Assumptions!$H$8:$H$12,MATCH(B1346,Assumptions!$A$8:$A$12,0)))))</f>
        <v>0.5</v>
      </c>
      <c r="R1346" s="14">
        <f t="shared" ref="R1346:R1409" ca="1" si="152">I1346*Q1346</f>
        <v>207124644.67200002</v>
      </c>
      <c r="S1346" s="14">
        <f t="shared" ref="S1346:S1409" ca="1" si="153">IF(T1346="Held on Consignment (Not Owned)",0,MIN(I1346-R1346,N1346))</f>
        <v>207124644.67200002</v>
      </c>
      <c r="T1346" s="11" t="s">
        <v>25</v>
      </c>
      <c r="U1346" s="18" t="s">
        <v>26</v>
      </c>
    </row>
    <row r="1347" spans="1:21" ht="15" customHeight="1" x14ac:dyDescent="0.15">
      <c r="A1347" s="10" t="s">
        <v>1395</v>
      </c>
      <c r="B1347" s="11" t="s">
        <v>46</v>
      </c>
      <c r="C1347" s="11" t="s">
        <v>47</v>
      </c>
      <c r="D1347" s="12">
        <v>46195</v>
      </c>
      <c r="E1347" s="11">
        <v>144</v>
      </c>
      <c r="F1347" s="11" t="s">
        <v>33</v>
      </c>
      <c r="G1347" s="13">
        <v>376372.12</v>
      </c>
      <c r="H1347" s="14">
        <f t="shared" si="147"/>
        <v>54197585.280000001</v>
      </c>
      <c r="I1347" s="14">
        <f>IF(F1347="GHS",H1347,H1347*Assumptions!$B$4)</f>
        <v>54197585.280000001</v>
      </c>
      <c r="J1347" s="15" t="str">
        <f>INDEX(Assumptions!$B$8:$B$12,MATCH(B1347,Assumptions!$A$8:$A$12,0))</f>
        <v>Specific Identification</v>
      </c>
      <c r="K1347" s="16">
        <f>G1347/(1-INDEX(Assumptions!$D$8:$D$12,MATCH(B1347,Assumptions!$A$8:$A$12,0)))</f>
        <v>482528.35897435894</v>
      </c>
      <c r="L1347" s="16">
        <f t="shared" si="148"/>
        <v>11291.1636</v>
      </c>
      <c r="M1347" s="16">
        <f t="shared" si="149"/>
        <v>24126.41794871795</v>
      </c>
      <c r="N1347" s="14">
        <f>E1347*(K1347-L1347-M1347)*IF(F1347="GHS",1,Assumptions!$B$4)</f>
        <v>64383951.949292302</v>
      </c>
      <c r="O1347" s="15">
        <f t="shared" ca="1" si="150"/>
        <v>91</v>
      </c>
      <c r="P1347" s="15" t="str">
        <f t="shared" ca="1" si="151"/>
        <v>91-180d</v>
      </c>
      <c r="Q1347" s="17">
        <f ca="1">IF(P1347="0-90d",0,IF(P1347="91-180d",INDEX(Assumptions!$F$8:$F$12,MATCH(B1347,Assumptions!$A$8:$A$12,0)),IF(P1347="181-365d",INDEX(Assumptions!$G$8:$G$12,MATCH(B1347,Assumptions!$A$8:$A$12,0)),INDEX(Assumptions!$H$8:$H$12,MATCH(B1347,Assumptions!$A$8:$A$12,0)))))</f>
        <v>0</v>
      </c>
      <c r="R1347" s="14">
        <f t="shared" ca="1" si="152"/>
        <v>0</v>
      </c>
      <c r="S1347" s="14">
        <f t="shared" ca="1" si="153"/>
        <v>54197585.280000001</v>
      </c>
      <c r="T1347" s="11" t="s">
        <v>25</v>
      </c>
      <c r="U1347" s="18" t="s">
        <v>26</v>
      </c>
    </row>
    <row r="1348" spans="1:21" ht="15" customHeight="1" x14ac:dyDescent="0.15">
      <c r="A1348" s="10" t="s">
        <v>1396</v>
      </c>
      <c r="B1348" s="11" t="s">
        <v>28</v>
      </c>
      <c r="C1348" s="11" t="s">
        <v>29</v>
      </c>
      <c r="D1348" s="12">
        <v>46111</v>
      </c>
      <c r="E1348" s="11">
        <v>1095</v>
      </c>
      <c r="F1348" s="11" t="s">
        <v>24</v>
      </c>
      <c r="G1348" s="13">
        <v>10564.62</v>
      </c>
      <c r="H1348" s="14">
        <f t="shared" si="147"/>
        <v>11568258.9</v>
      </c>
      <c r="I1348" s="14">
        <f>IF(F1348="GHS",H1348,H1348*Assumptions!$B$4)</f>
        <v>124937196.12000002</v>
      </c>
      <c r="J1348" s="15" t="str">
        <f>INDEX(Assumptions!$B$8:$B$12,MATCH(B1348,Assumptions!$A$8:$A$12,0))</f>
        <v>Fair Value Less Costs to Sell</v>
      </c>
      <c r="K1348" s="16">
        <f>G1348/(1-INDEX(Assumptions!$D$8:$D$12,MATCH(B1348,Assumptions!$A$8:$A$12,0)))</f>
        <v>12005.25</v>
      </c>
      <c r="L1348" s="16">
        <f t="shared" si="148"/>
        <v>316.93860000000001</v>
      </c>
      <c r="M1348" s="16">
        <f t="shared" si="149"/>
        <v>600.26250000000005</v>
      </c>
      <c r="N1348" s="14">
        <f>E1348*(K1348-L1348-M1348)*IF(F1348="GHS",1,Assumptions!$B$4)</f>
        <v>131127266.2914</v>
      </c>
      <c r="O1348" s="15">
        <f t="shared" ca="1" si="150"/>
        <v>175</v>
      </c>
      <c r="P1348" s="15" t="str">
        <f t="shared" ca="1" si="151"/>
        <v>91-180d</v>
      </c>
      <c r="Q1348" s="17">
        <f ca="1">IF(P1348="0-90d",0,IF(P1348="91-180d",INDEX(Assumptions!$F$8:$F$12,MATCH(B1348,Assumptions!$A$8:$A$12,0)),IF(P1348="181-365d",INDEX(Assumptions!$G$8:$G$12,MATCH(B1348,Assumptions!$A$8:$A$12,0)),INDEX(Assumptions!$H$8:$H$12,MATCH(B1348,Assumptions!$A$8:$A$12,0)))))</f>
        <v>0.02</v>
      </c>
      <c r="R1348" s="14">
        <f t="shared" ca="1" si="152"/>
        <v>2498743.9224000005</v>
      </c>
      <c r="S1348" s="14">
        <f t="shared" ca="1" si="153"/>
        <v>122438452.19760002</v>
      </c>
      <c r="T1348" s="11" t="s">
        <v>25</v>
      </c>
      <c r="U1348" s="18" t="s">
        <v>36</v>
      </c>
    </row>
    <row r="1349" spans="1:21" ht="15" customHeight="1" x14ac:dyDescent="0.15">
      <c r="A1349" s="10" t="s">
        <v>1397</v>
      </c>
      <c r="B1349" s="11" t="s">
        <v>31</v>
      </c>
      <c r="C1349" s="11" t="s">
        <v>63</v>
      </c>
      <c r="D1349" s="12">
        <v>46211</v>
      </c>
      <c r="E1349" s="11">
        <v>3433</v>
      </c>
      <c r="F1349" s="11" t="s">
        <v>33</v>
      </c>
      <c r="G1349" s="13">
        <v>1755.2</v>
      </c>
      <c r="H1349" s="14">
        <f t="shared" si="147"/>
        <v>6025601.6000000006</v>
      </c>
      <c r="I1349" s="14">
        <f>IF(F1349="GHS",H1349,H1349*Assumptions!$B$4)</f>
        <v>6025601.6000000006</v>
      </c>
      <c r="J1349" s="15" t="str">
        <f>INDEX(Assumptions!$B$8:$B$12,MATCH(B1349,Assumptions!$A$8:$A$12,0))</f>
        <v>Weighted Average</v>
      </c>
      <c r="K1349" s="16">
        <f>G1349/(1-INDEX(Assumptions!$D$8:$D$12,MATCH(B1349,Assumptions!$A$8:$A$12,0)))</f>
        <v>2437.7777777777778</v>
      </c>
      <c r="L1349" s="16">
        <f t="shared" si="148"/>
        <v>52.655999999999999</v>
      </c>
      <c r="M1349" s="16">
        <f t="shared" si="149"/>
        <v>121.8888888888889</v>
      </c>
      <c r="N1349" s="14">
        <f>E1349*(K1349-L1349-M1349)*IF(F1349="GHS",1,Assumptions!$B$4)</f>
        <v>7769678.5075555565</v>
      </c>
      <c r="O1349" s="15">
        <f t="shared" ca="1" si="150"/>
        <v>75</v>
      </c>
      <c r="P1349" s="15" t="str">
        <f t="shared" ca="1" si="151"/>
        <v>0-90d</v>
      </c>
      <c r="Q1349" s="17">
        <f ca="1">IF(P1349="0-90d",0,IF(P1349="91-180d",INDEX(Assumptions!$F$8:$F$12,MATCH(B1349,Assumptions!$A$8:$A$12,0)),IF(P1349="181-365d",INDEX(Assumptions!$G$8:$G$12,MATCH(B1349,Assumptions!$A$8:$A$12,0)),INDEX(Assumptions!$H$8:$H$12,MATCH(B1349,Assumptions!$A$8:$A$12,0)))))</f>
        <v>0</v>
      </c>
      <c r="R1349" s="14">
        <f t="shared" ca="1" si="152"/>
        <v>0</v>
      </c>
      <c r="S1349" s="14">
        <f t="shared" ca="1" si="153"/>
        <v>6025601.6000000006</v>
      </c>
      <c r="T1349" s="11" t="s">
        <v>50</v>
      </c>
      <c r="U1349" s="18" t="s">
        <v>36</v>
      </c>
    </row>
    <row r="1350" spans="1:21" ht="15" customHeight="1" x14ac:dyDescent="0.15">
      <c r="A1350" s="10" t="s">
        <v>1398</v>
      </c>
      <c r="B1350" s="11" t="s">
        <v>28</v>
      </c>
      <c r="C1350" s="11" t="s">
        <v>38</v>
      </c>
      <c r="D1350" s="12">
        <v>45903</v>
      </c>
      <c r="E1350" s="11">
        <v>1033</v>
      </c>
      <c r="F1350" s="11" t="s">
        <v>24</v>
      </c>
      <c r="G1350" s="13">
        <v>12326.86</v>
      </c>
      <c r="H1350" s="14">
        <f t="shared" si="147"/>
        <v>12733646.380000001</v>
      </c>
      <c r="I1350" s="14">
        <f>IF(F1350="GHS",H1350,H1350*Assumptions!$B$4)</f>
        <v>137523380.90400001</v>
      </c>
      <c r="J1350" s="15" t="str">
        <f>INDEX(Assumptions!$B$8:$B$12,MATCH(B1350,Assumptions!$A$8:$A$12,0))</f>
        <v>Fair Value Less Costs to Sell</v>
      </c>
      <c r="K1350" s="16">
        <f>G1350/(1-INDEX(Assumptions!$D$8:$D$12,MATCH(B1350,Assumptions!$A$8:$A$12,0)))</f>
        <v>14007.795454545456</v>
      </c>
      <c r="L1350" s="16">
        <f t="shared" si="148"/>
        <v>369.80579999999998</v>
      </c>
      <c r="M1350" s="16">
        <f t="shared" si="149"/>
        <v>700.38977272727288</v>
      </c>
      <c r="N1350" s="14">
        <f>E1350*(K1350-L1350-M1350)*IF(F1350="GHS",1,Assumptions!$B$4)</f>
        <v>144337039.32151639</v>
      </c>
      <c r="O1350" s="15">
        <f t="shared" ca="1" si="150"/>
        <v>383</v>
      </c>
      <c r="P1350" s="15" t="str">
        <f t="shared" ca="1" si="151"/>
        <v>365d+</v>
      </c>
      <c r="Q1350" s="17">
        <f ca="1">IF(P1350="0-90d",0,IF(P1350="91-180d",INDEX(Assumptions!$F$8:$F$12,MATCH(B1350,Assumptions!$A$8:$A$12,0)),IF(P1350="181-365d",INDEX(Assumptions!$G$8:$G$12,MATCH(B1350,Assumptions!$A$8:$A$12,0)),INDEX(Assumptions!$H$8:$H$12,MATCH(B1350,Assumptions!$A$8:$A$12,0)))))</f>
        <v>0.4</v>
      </c>
      <c r="R1350" s="14">
        <f t="shared" ca="1" si="152"/>
        <v>55009352.361600012</v>
      </c>
      <c r="S1350" s="14">
        <f t="shared" ca="1" si="153"/>
        <v>82514028.542400002</v>
      </c>
      <c r="T1350" s="11" t="s">
        <v>25</v>
      </c>
      <c r="U1350" s="18" t="s">
        <v>26</v>
      </c>
    </row>
    <row r="1351" spans="1:21" ht="15" customHeight="1" x14ac:dyDescent="0.15">
      <c r="A1351" s="10" t="s">
        <v>1399</v>
      </c>
      <c r="B1351" s="11" t="s">
        <v>28</v>
      </c>
      <c r="C1351" s="11" t="s">
        <v>35</v>
      </c>
      <c r="D1351" s="12">
        <v>45759</v>
      </c>
      <c r="E1351" s="11">
        <v>594</v>
      </c>
      <c r="F1351" s="11" t="s">
        <v>24</v>
      </c>
      <c r="G1351" s="13">
        <v>8317.57</v>
      </c>
      <c r="H1351" s="14">
        <f t="shared" si="147"/>
        <v>4940636.58</v>
      </c>
      <c r="I1351" s="14">
        <f>IF(F1351="GHS",H1351,H1351*Assumptions!$B$4)</f>
        <v>53358875.064000003</v>
      </c>
      <c r="J1351" s="15" t="str">
        <f>INDEX(Assumptions!$B$8:$B$12,MATCH(B1351,Assumptions!$A$8:$A$12,0))</f>
        <v>Fair Value Less Costs to Sell</v>
      </c>
      <c r="K1351" s="16">
        <f>G1351/(1-INDEX(Assumptions!$D$8:$D$12,MATCH(B1351,Assumptions!$A$8:$A$12,0)))</f>
        <v>9451.7840909090901</v>
      </c>
      <c r="L1351" s="16">
        <f t="shared" si="148"/>
        <v>249.52709999999999</v>
      </c>
      <c r="M1351" s="16">
        <f t="shared" si="149"/>
        <v>472.58920454545455</v>
      </c>
      <c r="N1351" s="14">
        <f>E1351*(K1351-L1351-M1351)*IF(F1351="GHS",1,Assumptions!$B$4)</f>
        <v>56002564.783080004</v>
      </c>
      <c r="O1351" s="15">
        <f t="shared" ca="1" si="150"/>
        <v>527</v>
      </c>
      <c r="P1351" s="15" t="str">
        <f t="shared" ca="1" si="151"/>
        <v>365d+</v>
      </c>
      <c r="Q1351" s="17">
        <f ca="1">IF(P1351="0-90d",0,IF(P1351="91-180d",INDEX(Assumptions!$F$8:$F$12,MATCH(B1351,Assumptions!$A$8:$A$12,0)),IF(P1351="181-365d",INDEX(Assumptions!$G$8:$G$12,MATCH(B1351,Assumptions!$A$8:$A$12,0)),INDEX(Assumptions!$H$8:$H$12,MATCH(B1351,Assumptions!$A$8:$A$12,0)))))</f>
        <v>0.4</v>
      </c>
      <c r="R1351" s="14">
        <f t="shared" ca="1" si="152"/>
        <v>21343550.025600001</v>
      </c>
      <c r="S1351" s="14">
        <f t="shared" ca="1" si="153"/>
        <v>32015325.038400002</v>
      </c>
      <c r="T1351" s="11" t="s">
        <v>25</v>
      </c>
      <c r="U1351" s="18" t="s">
        <v>26</v>
      </c>
    </row>
    <row r="1352" spans="1:21" ht="15" customHeight="1" x14ac:dyDescent="0.15">
      <c r="A1352" s="10" t="s">
        <v>1400</v>
      </c>
      <c r="B1352" s="11" t="s">
        <v>31</v>
      </c>
      <c r="C1352" s="11" t="s">
        <v>63</v>
      </c>
      <c r="D1352" s="12">
        <v>45788</v>
      </c>
      <c r="E1352" s="11">
        <v>907</v>
      </c>
      <c r="F1352" s="11" t="s">
        <v>33</v>
      </c>
      <c r="G1352" s="13">
        <v>4009.66</v>
      </c>
      <c r="H1352" s="14">
        <f t="shared" si="147"/>
        <v>3636761.6199999996</v>
      </c>
      <c r="I1352" s="14">
        <f>IF(F1352="GHS",H1352,H1352*Assumptions!$B$4)</f>
        <v>3636761.6199999996</v>
      </c>
      <c r="J1352" s="15" t="str">
        <f>INDEX(Assumptions!$B$8:$B$12,MATCH(B1352,Assumptions!$A$8:$A$12,0))</f>
        <v>Weighted Average</v>
      </c>
      <c r="K1352" s="16">
        <f>G1352/(1-INDEX(Assumptions!$D$8:$D$12,MATCH(B1352,Assumptions!$A$8:$A$12,0)))</f>
        <v>5568.9722222222226</v>
      </c>
      <c r="L1352" s="16">
        <f t="shared" si="148"/>
        <v>120.28979999999999</v>
      </c>
      <c r="M1352" s="16">
        <f t="shared" si="149"/>
        <v>278.44861111111112</v>
      </c>
      <c r="N1352" s="14">
        <f>E1352*(K1352-L1352-M1352)*IF(F1352="GHS",1,Assumptions!$B$4)</f>
        <v>4689402.066677779</v>
      </c>
      <c r="O1352" s="15">
        <f t="shared" ca="1" si="150"/>
        <v>498</v>
      </c>
      <c r="P1352" s="15" t="str">
        <f t="shared" ca="1" si="151"/>
        <v>365d+</v>
      </c>
      <c r="Q1352" s="17">
        <f ca="1">IF(P1352="0-90d",0,IF(P1352="91-180d",INDEX(Assumptions!$F$8:$F$12,MATCH(B1352,Assumptions!$A$8:$A$12,0)),IF(P1352="181-365d",INDEX(Assumptions!$G$8:$G$12,MATCH(B1352,Assumptions!$A$8:$A$12,0)),INDEX(Assumptions!$H$8:$H$12,MATCH(B1352,Assumptions!$A$8:$A$12,0)))))</f>
        <v>0.6</v>
      </c>
      <c r="R1352" s="14">
        <f t="shared" ca="1" si="152"/>
        <v>2182056.9719999996</v>
      </c>
      <c r="S1352" s="14">
        <f t="shared" ca="1" si="153"/>
        <v>1454704.648</v>
      </c>
      <c r="T1352" s="11" t="s">
        <v>25</v>
      </c>
      <c r="U1352" s="18" t="s">
        <v>26</v>
      </c>
    </row>
    <row r="1353" spans="1:21" ht="15" customHeight="1" x14ac:dyDescent="0.15">
      <c r="A1353" s="10" t="s">
        <v>1401</v>
      </c>
      <c r="B1353" s="11" t="s">
        <v>41</v>
      </c>
      <c r="C1353" s="11" t="s">
        <v>44</v>
      </c>
      <c r="D1353" s="12">
        <v>45969</v>
      </c>
      <c r="E1353" s="11">
        <v>1573</v>
      </c>
      <c r="F1353" s="11" t="s">
        <v>33</v>
      </c>
      <c r="G1353" s="13">
        <v>191.55</v>
      </c>
      <c r="H1353" s="14">
        <f t="shared" si="147"/>
        <v>301308.15000000002</v>
      </c>
      <c r="I1353" s="14">
        <f>IF(F1353="GHS",H1353,H1353*Assumptions!$B$4)</f>
        <v>301308.15000000002</v>
      </c>
      <c r="J1353" s="15" t="str">
        <f>INDEX(Assumptions!$B$8:$B$12,MATCH(B1353,Assumptions!$A$8:$A$12,0))</f>
        <v>Weighted Average</v>
      </c>
      <c r="K1353" s="16">
        <f>G1353/(1-INDEX(Assumptions!$D$8:$D$12,MATCH(B1353,Assumptions!$A$8:$A$12,0)))</f>
        <v>294.69230769230768</v>
      </c>
      <c r="L1353" s="16">
        <f t="shared" si="148"/>
        <v>5.7465000000000002</v>
      </c>
      <c r="M1353" s="16">
        <f t="shared" si="149"/>
        <v>14.734615384615385</v>
      </c>
      <c r="N1353" s="14">
        <f>E1353*(K1353-L1353-M1353)*IF(F1353="GHS",1,Assumptions!$B$4)</f>
        <v>431334.20549999992</v>
      </c>
      <c r="O1353" s="15">
        <f t="shared" ca="1" si="150"/>
        <v>317</v>
      </c>
      <c r="P1353" s="15" t="str">
        <f t="shared" ca="1" si="151"/>
        <v>181-365d</v>
      </c>
      <c r="Q1353" s="17">
        <f ca="1">IF(P1353="0-90d",0,IF(P1353="91-180d",INDEX(Assumptions!$F$8:$F$12,MATCH(B1353,Assumptions!$A$8:$A$12,0)),IF(P1353="181-365d",INDEX(Assumptions!$G$8:$G$12,MATCH(B1353,Assumptions!$A$8:$A$12,0)),INDEX(Assumptions!$H$8:$H$12,MATCH(B1353,Assumptions!$A$8:$A$12,0)))))</f>
        <v>0.35</v>
      </c>
      <c r="R1353" s="14">
        <f t="shared" ca="1" si="152"/>
        <v>105457.85250000001</v>
      </c>
      <c r="S1353" s="14">
        <f t="shared" ca="1" si="153"/>
        <v>195850.29750000002</v>
      </c>
      <c r="T1353" s="11" t="s">
        <v>25</v>
      </c>
      <c r="U1353" s="18" t="s">
        <v>26</v>
      </c>
    </row>
    <row r="1354" spans="1:21" ht="15" customHeight="1" x14ac:dyDescent="0.15">
      <c r="A1354" s="10" t="s">
        <v>1402</v>
      </c>
      <c r="B1354" s="11" t="s">
        <v>41</v>
      </c>
      <c r="C1354" s="11" t="s">
        <v>115</v>
      </c>
      <c r="D1354" s="12">
        <v>45784</v>
      </c>
      <c r="E1354" s="11">
        <v>4717</v>
      </c>
      <c r="F1354" s="11" t="s">
        <v>33</v>
      </c>
      <c r="G1354" s="13">
        <v>383.91</v>
      </c>
      <c r="H1354" s="14">
        <f t="shared" si="147"/>
        <v>1810903.4700000002</v>
      </c>
      <c r="I1354" s="14">
        <f>IF(F1354="GHS",H1354,H1354*Assumptions!$B$4)</f>
        <v>1810903.4700000002</v>
      </c>
      <c r="J1354" s="15" t="str">
        <f>INDEX(Assumptions!$B$8:$B$12,MATCH(B1354,Assumptions!$A$8:$A$12,0))</f>
        <v>Weighted Average</v>
      </c>
      <c r="K1354" s="16">
        <f>G1354/(1-INDEX(Assumptions!$D$8:$D$12,MATCH(B1354,Assumptions!$A$8:$A$12,0)))</f>
        <v>590.63076923076926</v>
      </c>
      <c r="L1354" s="16">
        <f t="shared" si="148"/>
        <v>11.517300000000001</v>
      </c>
      <c r="M1354" s="16">
        <f t="shared" si="149"/>
        <v>29.531538461538464</v>
      </c>
      <c r="N1354" s="14">
        <f>E1354*(K1354-L1354-M1354)*IF(F1354="GHS",1,Assumptions!$B$4)</f>
        <v>2592377.9674384617</v>
      </c>
      <c r="O1354" s="15">
        <f t="shared" ca="1" si="150"/>
        <v>502</v>
      </c>
      <c r="P1354" s="15" t="str">
        <f t="shared" ca="1" si="151"/>
        <v>365d+</v>
      </c>
      <c r="Q1354" s="17">
        <f ca="1">IF(P1354="0-90d",0,IF(P1354="91-180d",INDEX(Assumptions!$F$8:$F$12,MATCH(B1354,Assumptions!$A$8:$A$12,0)),IF(P1354="181-365d",INDEX(Assumptions!$G$8:$G$12,MATCH(B1354,Assumptions!$A$8:$A$12,0)),INDEX(Assumptions!$H$8:$H$12,MATCH(B1354,Assumptions!$A$8:$A$12,0)))))</f>
        <v>0.8</v>
      </c>
      <c r="R1354" s="14">
        <f t="shared" ca="1" si="152"/>
        <v>1448722.7760000003</v>
      </c>
      <c r="S1354" s="14">
        <f t="shared" ca="1" si="153"/>
        <v>362180.6939999999</v>
      </c>
      <c r="T1354" s="11" t="s">
        <v>25</v>
      </c>
      <c r="U1354" s="18" t="s">
        <v>26</v>
      </c>
    </row>
    <row r="1355" spans="1:21" ht="15" customHeight="1" x14ac:dyDescent="0.15">
      <c r="A1355" s="10" t="s">
        <v>1403</v>
      </c>
      <c r="B1355" s="11" t="s">
        <v>46</v>
      </c>
      <c r="C1355" s="11" t="s">
        <v>47</v>
      </c>
      <c r="D1355" s="12">
        <v>45877</v>
      </c>
      <c r="E1355" s="11">
        <v>4652</v>
      </c>
      <c r="F1355" s="11" t="s">
        <v>33</v>
      </c>
      <c r="G1355" s="13">
        <v>322533.49</v>
      </c>
      <c r="H1355" s="14">
        <f t="shared" si="147"/>
        <v>1500425795.48</v>
      </c>
      <c r="I1355" s="14">
        <f>IF(F1355="GHS",H1355,H1355*Assumptions!$B$4)</f>
        <v>1500425795.48</v>
      </c>
      <c r="J1355" s="15" t="str">
        <f>INDEX(Assumptions!$B$8:$B$12,MATCH(B1355,Assumptions!$A$8:$A$12,0))</f>
        <v>Specific Identification</v>
      </c>
      <c r="K1355" s="16">
        <f>G1355/(1-INDEX(Assumptions!$D$8:$D$12,MATCH(B1355,Assumptions!$A$8:$A$12,0)))</f>
        <v>413504.47435897432</v>
      </c>
      <c r="L1355" s="16">
        <f t="shared" si="148"/>
        <v>9676.0046999999995</v>
      </c>
      <c r="M1355" s="16">
        <f t="shared" si="149"/>
        <v>20675.223717948717</v>
      </c>
      <c r="N1355" s="14">
        <f>E1355*(K1355-L1355-M1355)*IF(F1355="GHS",1,Assumptions!$B$4)</f>
        <v>1782428900.1176512</v>
      </c>
      <c r="O1355" s="15">
        <f t="shared" ca="1" si="150"/>
        <v>409</v>
      </c>
      <c r="P1355" s="15" t="str">
        <f t="shared" ca="1" si="151"/>
        <v>365d+</v>
      </c>
      <c r="Q1355" s="17">
        <f ca="1">IF(P1355="0-90d",0,IF(P1355="91-180d",INDEX(Assumptions!$F$8:$F$12,MATCH(B1355,Assumptions!$A$8:$A$12,0)),IF(P1355="181-365d",INDEX(Assumptions!$G$8:$G$12,MATCH(B1355,Assumptions!$A$8:$A$12,0)),INDEX(Assumptions!$H$8:$H$12,MATCH(B1355,Assumptions!$A$8:$A$12,0)))))</f>
        <v>0.15</v>
      </c>
      <c r="R1355" s="14">
        <f t="shared" ca="1" si="152"/>
        <v>225063869.322</v>
      </c>
      <c r="S1355" s="14">
        <f t="shared" si="153"/>
        <v>0</v>
      </c>
      <c r="T1355" s="11" t="s">
        <v>39</v>
      </c>
      <c r="U1355" s="18" t="s">
        <v>36</v>
      </c>
    </row>
    <row r="1356" spans="1:21" ht="15" customHeight="1" x14ac:dyDescent="0.15">
      <c r="A1356" s="10" t="s">
        <v>1404</v>
      </c>
      <c r="B1356" s="11" t="s">
        <v>41</v>
      </c>
      <c r="C1356" s="11" t="s">
        <v>44</v>
      </c>
      <c r="D1356" s="12">
        <v>45769</v>
      </c>
      <c r="E1356" s="11">
        <v>4422</v>
      </c>
      <c r="F1356" s="11" t="s">
        <v>33</v>
      </c>
      <c r="G1356" s="13">
        <v>184.17</v>
      </c>
      <c r="H1356" s="14">
        <f t="shared" si="147"/>
        <v>814399.74</v>
      </c>
      <c r="I1356" s="14">
        <f>IF(F1356="GHS",H1356,H1356*Assumptions!$B$4)</f>
        <v>814399.74</v>
      </c>
      <c r="J1356" s="15" t="str">
        <f>INDEX(Assumptions!$B$8:$B$12,MATCH(B1356,Assumptions!$A$8:$A$12,0))</f>
        <v>Weighted Average</v>
      </c>
      <c r="K1356" s="16">
        <f>G1356/(1-INDEX(Assumptions!$D$8:$D$12,MATCH(B1356,Assumptions!$A$8:$A$12,0)))</f>
        <v>283.3384615384615</v>
      </c>
      <c r="L1356" s="16">
        <f t="shared" si="148"/>
        <v>5.5250999999999992</v>
      </c>
      <c r="M1356" s="16">
        <f t="shared" si="149"/>
        <v>14.166923076923077</v>
      </c>
      <c r="N1356" s="14">
        <f>E1356*(K1356-L1356-M1356)*IF(F1356="GHS",1,Assumptions!$B$4)</f>
        <v>1165844.5508769229</v>
      </c>
      <c r="O1356" s="15">
        <f t="shared" ca="1" si="150"/>
        <v>517</v>
      </c>
      <c r="P1356" s="15" t="str">
        <f t="shared" ca="1" si="151"/>
        <v>365d+</v>
      </c>
      <c r="Q1356" s="17">
        <f ca="1">IF(P1356="0-90d",0,IF(P1356="91-180d",INDEX(Assumptions!$F$8:$F$12,MATCH(B1356,Assumptions!$A$8:$A$12,0)),IF(P1356="181-365d",INDEX(Assumptions!$G$8:$G$12,MATCH(B1356,Assumptions!$A$8:$A$12,0)),INDEX(Assumptions!$H$8:$H$12,MATCH(B1356,Assumptions!$A$8:$A$12,0)))))</f>
        <v>0.8</v>
      </c>
      <c r="R1356" s="14">
        <f t="shared" ca="1" si="152"/>
        <v>651519.79200000002</v>
      </c>
      <c r="S1356" s="14">
        <f t="shared" ca="1" si="153"/>
        <v>162879.94799999997</v>
      </c>
      <c r="T1356" s="11" t="s">
        <v>25</v>
      </c>
      <c r="U1356" s="18" t="s">
        <v>36</v>
      </c>
    </row>
    <row r="1357" spans="1:21" ht="15" customHeight="1" x14ac:dyDescent="0.15">
      <c r="A1357" s="10" t="s">
        <v>1405</v>
      </c>
      <c r="B1357" s="11" t="s">
        <v>41</v>
      </c>
      <c r="C1357" s="11" t="s">
        <v>42</v>
      </c>
      <c r="D1357" s="12">
        <v>45989</v>
      </c>
      <c r="E1357" s="11">
        <v>468</v>
      </c>
      <c r="F1357" s="11" t="s">
        <v>33</v>
      </c>
      <c r="G1357" s="13">
        <v>687.93</v>
      </c>
      <c r="H1357" s="14">
        <f t="shared" si="147"/>
        <v>321951.24</v>
      </c>
      <c r="I1357" s="14">
        <f>IF(F1357="GHS",H1357,H1357*Assumptions!$B$4)</f>
        <v>321951.24</v>
      </c>
      <c r="J1357" s="15" t="str">
        <f>INDEX(Assumptions!$B$8:$B$12,MATCH(B1357,Assumptions!$A$8:$A$12,0))</f>
        <v>Weighted Average</v>
      </c>
      <c r="K1357" s="16">
        <f>G1357/(1-INDEX(Assumptions!$D$8:$D$12,MATCH(B1357,Assumptions!$A$8:$A$12,0)))</f>
        <v>1058.353846153846</v>
      </c>
      <c r="L1357" s="16">
        <f t="shared" si="148"/>
        <v>20.637899999999998</v>
      </c>
      <c r="M1357" s="16">
        <f t="shared" si="149"/>
        <v>52.917692307692306</v>
      </c>
      <c r="N1357" s="14">
        <f>E1357*(K1357-L1357-M1357)*IF(F1357="GHS",1,Assumptions!$B$4)</f>
        <v>460885.58279999997</v>
      </c>
      <c r="O1357" s="15">
        <f t="shared" ca="1" si="150"/>
        <v>297</v>
      </c>
      <c r="P1357" s="15" t="str">
        <f t="shared" ca="1" si="151"/>
        <v>181-365d</v>
      </c>
      <c r="Q1357" s="17">
        <f ca="1">IF(P1357="0-90d",0,IF(P1357="91-180d",INDEX(Assumptions!$F$8:$F$12,MATCH(B1357,Assumptions!$A$8:$A$12,0)),IF(P1357="181-365d",INDEX(Assumptions!$G$8:$G$12,MATCH(B1357,Assumptions!$A$8:$A$12,0)),INDEX(Assumptions!$H$8:$H$12,MATCH(B1357,Assumptions!$A$8:$A$12,0)))))</f>
        <v>0.35</v>
      </c>
      <c r="R1357" s="14">
        <f t="shared" ca="1" si="152"/>
        <v>112682.93399999999</v>
      </c>
      <c r="S1357" s="14">
        <f t="shared" ca="1" si="153"/>
        <v>209268.30599999998</v>
      </c>
      <c r="T1357" s="11" t="s">
        <v>25</v>
      </c>
      <c r="U1357" s="18" t="s">
        <v>26</v>
      </c>
    </row>
    <row r="1358" spans="1:21" ht="15" customHeight="1" x14ac:dyDescent="0.15">
      <c r="A1358" s="10" t="s">
        <v>1406</v>
      </c>
      <c r="B1358" s="11" t="s">
        <v>28</v>
      </c>
      <c r="C1358" s="11" t="s">
        <v>38</v>
      </c>
      <c r="D1358" s="12">
        <v>45919</v>
      </c>
      <c r="E1358" s="11">
        <v>3854</v>
      </c>
      <c r="F1358" s="11" t="s">
        <v>24</v>
      </c>
      <c r="G1358" s="13">
        <v>14578.3</v>
      </c>
      <c r="H1358" s="14">
        <f t="shared" si="147"/>
        <v>56184768.199999996</v>
      </c>
      <c r="I1358" s="14">
        <f>IF(F1358="GHS",H1358,H1358*Assumptions!$B$4)</f>
        <v>606795496.55999994</v>
      </c>
      <c r="J1358" s="15" t="str">
        <f>INDEX(Assumptions!$B$8:$B$12,MATCH(B1358,Assumptions!$A$8:$A$12,0))</f>
        <v>Fair Value Less Costs to Sell</v>
      </c>
      <c r="K1358" s="16">
        <f>G1358/(1-INDEX(Assumptions!$D$8:$D$12,MATCH(B1358,Assumptions!$A$8:$A$12,0)))</f>
        <v>16566.25</v>
      </c>
      <c r="L1358" s="16">
        <f t="shared" si="148"/>
        <v>437.34899999999999</v>
      </c>
      <c r="M1358" s="16">
        <f t="shared" si="149"/>
        <v>828.3125</v>
      </c>
      <c r="N1358" s="14">
        <f>E1358*(K1358-L1358-M1358)*IF(F1358="GHS",1,Assumptions!$B$4)</f>
        <v>636859455.25320005</v>
      </c>
      <c r="O1358" s="15">
        <f t="shared" ca="1" si="150"/>
        <v>367</v>
      </c>
      <c r="P1358" s="15" t="str">
        <f t="shared" ca="1" si="151"/>
        <v>365d+</v>
      </c>
      <c r="Q1358" s="17">
        <f ca="1">IF(P1358="0-90d",0,IF(P1358="91-180d",INDEX(Assumptions!$F$8:$F$12,MATCH(B1358,Assumptions!$A$8:$A$12,0)),IF(P1358="181-365d",INDEX(Assumptions!$G$8:$G$12,MATCH(B1358,Assumptions!$A$8:$A$12,0)),INDEX(Assumptions!$H$8:$H$12,MATCH(B1358,Assumptions!$A$8:$A$12,0)))))</f>
        <v>0.4</v>
      </c>
      <c r="R1358" s="14">
        <f t="shared" ca="1" si="152"/>
        <v>242718198.62399998</v>
      </c>
      <c r="S1358" s="14">
        <f t="shared" si="153"/>
        <v>0</v>
      </c>
      <c r="T1358" s="11" t="s">
        <v>39</v>
      </c>
      <c r="U1358" s="18" t="s">
        <v>36</v>
      </c>
    </row>
    <row r="1359" spans="1:21" ht="15" customHeight="1" x14ac:dyDescent="0.15">
      <c r="A1359" s="10" t="s">
        <v>1407</v>
      </c>
      <c r="B1359" s="11" t="s">
        <v>41</v>
      </c>
      <c r="C1359" s="11" t="s">
        <v>44</v>
      </c>
      <c r="D1359" s="12">
        <v>45772</v>
      </c>
      <c r="E1359" s="11">
        <v>1837</v>
      </c>
      <c r="F1359" s="11" t="s">
        <v>33</v>
      </c>
      <c r="G1359" s="13">
        <v>336.34</v>
      </c>
      <c r="H1359" s="14">
        <f t="shared" si="147"/>
        <v>617856.57999999996</v>
      </c>
      <c r="I1359" s="14">
        <f>IF(F1359="GHS",H1359,H1359*Assumptions!$B$4)</f>
        <v>617856.57999999996</v>
      </c>
      <c r="J1359" s="15" t="str">
        <f>INDEX(Assumptions!$B$8:$B$12,MATCH(B1359,Assumptions!$A$8:$A$12,0))</f>
        <v>Weighted Average</v>
      </c>
      <c r="K1359" s="16">
        <f>G1359/(1-INDEX(Assumptions!$D$8:$D$12,MATCH(B1359,Assumptions!$A$8:$A$12,0)))</f>
        <v>517.44615384615383</v>
      </c>
      <c r="L1359" s="16">
        <f t="shared" si="148"/>
        <v>10.090199999999999</v>
      </c>
      <c r="M1359" s="16">
        <f t="shared" si="149"/>
        <v>25.872307692307693</v>
      </c>
      <c r="N1359" s="14">
        <f>E1359*(K1359-L1359-M1359)*IF(F1359="GHS",1,Assumptions!$B$4)</f>
        <v>884485.45798461535</v>
      </c>
      <c r="O1359" s="15">
        <f t="shared" ca="1" si="150"/>
        <v>514</v>
      </c>
      <c r="P1359" s="15" t="str">
        <f t="shared" ca="1" si="151"/>
        <v>365d+</v>
      </c>
      <c r="Q1359" s="17">
        <f ca="1">IF(P1359="0-90d",0,IF(P1359="91-180d",INDEX(Assumptions!$F$8:$F$12,MATCH(B1359,Assumptions!$A$8:$A$12,0)),IF(P1359="181-365d",INDEX(Assumptions!$G$8:$G$12,MATCH(B1359,Assumptions!$A$8:$A$12,0)),INDEX(Assumptions!$H$8:$H$12,MATCH(B1359,Assumptions!$A$8:$A$12,0)))))</f>
        <v>0.8</v>
      </c>
      <c r="R1359" s="14">
        <f t="shared" ca="1" si="152"/>
        <v>494285.26399999997</v>
      </c>
      <c r="S1359" s="14">
        <f t="shared" ca="1" si="153"/>
        <v>123571.31599999999</v>
      </c>
      <c r="T1359" s="11" t="s">
        <v>25</v>
      </c>
      <c r="U1359" s="18" t="s">
        <v>26</v>
      </c>
    </row>
    <row r="1360" spans="1:21" ht="15" customHeight="1" x14ac:dyDescent="0.15">
      <c r="A1360" s="10" t="s">
        <v>1408</v>
      </c>
      <c r="B1360" s="11" t="s">
        <v>41</v>
      </c>
      <c r="C1360" s="11" t="s">
        <v>49</v>
      </c>
      <c r="D1360" s="12">
        <v>45771</v>
      </c>
      <c r="E1360" s="11">
        <v>1841</v>
      </c>
      <c r="F1360" s="11" t="s">
        <v>33</v>
      </c>
      <c r="G1360" s="13">
        <v>392.44</v>
      </c>
      <c r="H1360" s="14">
        <f t="shared" si="147"/>
        <v>722482.04</v>
      </c>
      <c r="I1360" s="14">
        <f>IF(F1360="GHS",H1360,H1360*Assumptions!$B$4)</f>
        <v>722482.04</v>
      </c>
      <c r="J1360" s="15" t="str">
        <f>INDEX(Assumptions!$B$8:$B$12,MATCH(B1360,Assumptions!$A$8:$A$12,0))</f>
        <v>Weighted Average</v>
      </c>
      <c r="K1360" s="16">
        <f>G1360/(1-INDEX(Assumptions!$D$8:$D$12,MATCH(B1360,Assumptions!$A$8:$A$12,0)))</f>
        <v>603.7538461538461</v>
      </c>
      <c r="L1360" s="16">
        <f t="shared" si="148"/>
        <v>11.773199999999999</v>
      </c>
      <c r="M1360" s="16">
        <f t="shared" si="149"/>
        <v>30.187692307692306</v>
      </c>
      <c r="N1360" s="14">
        <f>E1360*(K1360-L1360-M1360)*IF(F1360="GHS",1,Assumptions!$B$4)</f>
        <v>1034260.8280307692</v>
      </c>
      <c r="O1360" s="15">
        <f t="shared" ca="1" si="150"/>
        <v>515</v>
      </c>
      <c r="P1360" s="15" t="str">
        <f t="shared" ca="1" si="151"/>
        <v>365d+</v>
      </c>
      <c r="Q1360" s="17">
        <f ca="1">IF(P1360="0-90d",0,IF(P1360="91-180d",INDEX(Assumptions!$F$8:$F$12,MATCH(B1360,Assumptions!$A$8:$A$12,0)),IF(P1360="181-365d",INDEX(Assumptions!$G$8:$G$12,MATCH(B1360,Assumptions!$A$8:$A$12,0)),INDEX(Assumptions!$H$8:$H$12,MATCH(B1360,Assumptions!$A$8:$A$12,0)))))</f>
        <v>0.8</v>
      </c>
      <c r="R1360" s="14">
        <f t="shared" ca="1" si="152"/>
        <v>577985.6320000001</v>
      </c>
      <c r="S1360" s="14">
        <f t="shared" ca="1" si="153"/>
        <v>144496.40799999994</v>
      </c>
      <c r="T1360" s="11" t="s">
        <v>25</v>
      </c>
      <c r="U1360" s="18" t="s">
        <v>36</v>
      </c>
    </row>
    <row r="1361" spans="1:21" ht="15" customHeight="1" x14ac:dyDescent="0.15">
      <c r="A1361" s="10" t="s">
        <v>1409</v>
      </c>
      <c r="B1361" s="11" t="s">
        <v>41</v>
      </c>
      <c r="C1361" s="11" t="s">
        <v>49</v>
      </c>
      <c r="D1361" s="12">
        <v>45907</v>
      </c>
      <c r="E1361" s="11">
        <v>4186</v>
      </c>
      <c r="F1361" s="11" t="s">
        <v>33</v>
      </c>
      <c r="G1361" s="13">
        <v>560.36</v>
      </c>
      <c r="H1361" s="14">
        <f t="shared" si="147"/>
        <v>2345666.96</v>
      </c>
      <c r="I1361" s="14">
        <f>IF(F1361="GHS",H1361,H1361*Assumptions!$B$4)</f>
        <v>2345666.96</v>
      </c>
      <c r="J1361" s="15" t="str">
        <f>INDEX(Assumptions!$B$8:$B$12,MATCH(B1361,Assumptions!$A$8:$A$12,0))</f>
        <v>Weighted Average</v>
      </c>
      <c r="K1361" s="16">
        <f>G1361/(1-INDEX(Assumptions!$D$8:$D$12,MATCH(B1361,Assumptions!$A$8:$A$12,0)))</f>
        <v>862.09230769230771</v>
      </c>
      <c r="L1361" s="16">
        <f t="shared" si="148"/>
        <v>16.8108</v>
      </c>
      <c r="M1361" s="16">
        <f t="shared" si="149"/>
        <v>43.104615384615386</v>
      </c>
      <c r="N1361" s="14">
        <f>E1361*(K1361-L1361-M1361)*IF(F1361="GHS",1,Assumptions!$B$4)</f>
        <v>3357912.4712</v>
      </c>
      <c r="O1361" s="15">
        <f t="shared" ca="1" si="150"/>
        <v>379</v>
      </c>
      <c r="P1361" s="15" t="str">
        <f t="shared" ca="1" si="151"/>
        <v>365d+</v>
      </c>
      <c r="Q1361" s="17">
        <f ca="1">IF(P1361="0-90d",0,IF(P1361="91-180d",INDEX(Assumptions!$F$8:$F$12,MATCH(B1361,Assumptions!$A$8:$A$12,0)),IF(P1361="181-365d",INDEX(Assumptions!$G$8:$G$12,MATCH(B1361,Assumptions!$A$8:$A$12,0)),INDEX(Assumptions!$H$8:$H$12,MATCH(B1361,Assumptions!$A$8:$A$12,0)))))</f>
        <v>0.8</v>
      </c>
      <c r="R1361" s="14">
        <f t="shared" ca="1" si="152"/>
        <v>1876533.568</v>
      </c>
      <c r="S1361" s="14">
        <f t="shared" ca="1" si="153"/>
        <v>469133.39199999999</v>
      </c>
      <c r="T1361" s="11" t="s">
        <v>25</v>
      </c>
      <c r="U1361" s="18" t="s">
        <v>26</v>
      </c>
    </row>
    <row r="1362" spans="1:21" ht="15" customHeight="1" x14ac:dyDescent="0.15">
      <c r="A1362" s="10" t="s">
        <v>1410</v>
      </c>
      <c r="B1362" s="11" t="s">
        <v>41</v>
      </c>
      <c r="C1362" s="11" t="s">
        <v>44</v>
      </c>
      <c r="D1362" s="12">
        <v>45794</v>
      </c>
      <c r="E1362" s="11">
        <v>3807</v>
      </c>
      <c r="F1362" s="11" t="s">
        <v>33</v>
      </c>
      <c r="G1362" s="13">
        <v>388.24</v>
      </c>
      <c r="H1362" s="14">
        <f t="shared" si="147"/>
        <v>1478029.68</v>
      </c>
      <c r="I1362" s="14">
        <f>IF(F1362="GHS",H1362,H1362*Assumptions!$B$4)</f>
        <v>1478029.68</v>
      </c>
      <c r="J1362" s="15" t="str">
        <f>INDEX(Assumptions!$B$8:$B$12,MATCH(B1362,Assumptions!$A$8:$A$12,0))</f>
        <v>Weighted Average</v>
      </c>
      <c r="K1362" s="16">
        <f>G1362/(1-INDEX(Assumptions!$D$8:$D$12,MATCH(B1362,Assumptions!$A$8:$A$12,0)))</f>
        <v>597.29230769230765</v>
      </c>
      <c r="L1362" s="16">
        <f t="shared" si="148"/>
        <v>11.6472</v>
      </c>
      <c r="M1362" s="16">
        <f t="shared" si="149"/>
        <v>29.864615384615384</v>
      </c>
      <c r="N1362" s="14">
        <f>E1362*(K1362-L1362-M1362)*IF(F1362="GHS",1,Assumptions!$B$4)</f>
        <v>2115856.3342153844</v>
      </c>
      <c r="O1362" s="15">
        <f t="shared" ca="1" si="150"/>
        <v>492</v>
      </c>
      <c r="P1362" s="15" t="str">
        <f t="shared" ca="1" si="151"/>
        <v>365d+</v>
      </c>
      <c r="Q1362" s="17">
        <f ca="1">IF(P1362="0-90d",0,IF(P1362="91-180d",INDEX(Assumptions!$F$8:$F$12,MATCH(B1362,Assumptions!$A$8:$A$12,0)),IF(P1362="181-365d",INDEX(Assumptions!$G$8:$G$12,MATCH(B1362,Assumptions!$A$8:$A$12,0)),INDEX(Assumptions!$H$8:$H$12,MATCH(B1362,Assumptions!$A$8:$A$12,0)))))</f>
        <v>0.8</v>
      </c>
      <c r="R1362" s="14">
        <f t="shared" ca="1" si="152"/>
        <v>1182423.7439999999</v>
      </c>
      <c r="S1362" s="14">
        <f t="shared" ca="1" si="153"/>
        <v>295605.93599999999</v>
      </c>
      <c r="T1362" s="11" t="s">
        <v>25</v>
      </c>
      <c r="U1362" s="18" t="s">
        <v>26</v>
      </c>
    </row>
    <row r="1363" spans="1:21" ht="15" customHeight="1" x14ac:dyDescent="0.15">
      <c r="A1363" s="10" t="s">
        <v>1411</v>
      </c>
      <c r="B1363" s="11" t="s">
        <v>31</v>
      </c>
      <c r="C1363" s="11" t="s">
        <v>32</v>
      </c>
      <c r="D1363" s="12">
        <v>45960</v>
      </c>
      <c r="E1363" s="11">
        <v>4662</v>
      </c>
      <c r="F1363" s="11" t="s">
        <v>33</v>
      </c>
      <c r="G1363" s="13">
        <v>2294.2600000000002</v>
      </c>
      <c r="H1363" s="14">
        <f t="shared" si="147"/>
        <v>10695840.120000001</v>
      </c>
      <c r="I1363" s="14">
        <f>IF(F1363="GHS",H1363,H1363*Assumptions!$B$4)</f>
        <v>10695840.120000001</v>
      </c>
      <c r="J1363" s="15" t="str">
        <f>INDEX(Assumptions!$B$8:$B$12,MATCH(B1363,Assumptions!$A$8:$A$12,0))</f>
        <v>Weighted Average</v>
      </c>
      <c r="K1363" s="16">
        <f>G1363/(1-INDEX(Assumptions!$D$8:$D$12,MATCH(B1363,Assumptions!$A$8:$A$12,0)))</f>
        <v>3186.4722222222226</v>
      </c>
      <c r="L1363" s="16">
        <f t="shared" si="148"/>
        <v>68.827800000000011</v>
      </c>
      <c r="M1363" s="16">
        <f t="shared" si="149"/>
        <v>159.32361111111115</v>
      </c>
      <c r="N1363" s="14">
        <f>E1363*(K1363-L1363-M1363)*IF(F1363="GHS",1,Assumptions!$B$4)</f>
        <v>13791691.621400002</v>
      </c>
      <c r="O1363" s="15">
        <f t="shared" ca="1" si="150"/>
        <v>326</v>
      </c>
      <c r="P1363" s="15" t="str">
        <f t="shared" ca="1" si="151"/>
        <v>181-365d</v>
      </c>
      <c r="Q1363" s="17">
        <f ca="1">IF(P1363="0-90d",0,IF(P1363="91-180d",INDEX(Assumptions!$F$8:$F$12,MATCH(B1363,Assumptions!$A$8:$A$12,0)),IF(P1363="181-365d",INDEX(Assumptions!$G$8:$G$12,MATCH(B1363,Assumptions!$A$8:$A$12,0)),INDEX(Assumptions!$H$8:$H$12,MATCH(B1363,Assumptions!$A$8:$A$12,0)))))</f>
        <v>0.2</v>
      </c>
      <c r="R1363" s="14">
        <f t="shared" ca="1" si="152"/>
        <v>2139168.0240000002</v>
      </c>
      <c r="S1363" s="14">
        <f t="shared" ca="1" si="153"/>
        <v>8556672.0960000008</v>
      </c>
      <c r="T1363" s="11" t="s">
        <v>25</v>
      </c>
      <c r="U1363" s="18" t="s">
        <v>26</v>
      </c>
    </row>
    <row r="1364" spans="1:21" ht="15" customHeight="1" x14ac:dyDescent="0.15">
      <c r="A1364" s="10" t="s">
        <v>1412</v>
      </c>
      <c r="B1364" s="11" t="s">
        <v>31</v>
      </c>
      <c r="C1364" s="11" t="s">
        <v>63</v>
      </c>
      <c r="D1364" s="12">
        <v>46115</v>
      </c>
      <c r="E1364" s="11">
        <v>2776</v>
      </c>
      <c r="F1364" s="11" t="s">
        <v>33</v>
      </c>
      <c r="G1364" s="13">
        <v>2618.29</v>
      </c>
      <c r="H1364" s="14">
        <f t="shared" si="147"/>
        <v>7268373.04</v>
      </c>
      <c r="I1364" s="14">
        <f>IF(F1364="GHS",H1364,H1364*Assumptions!$B$4)</f>
        <v>7268373.04</v>
      </c>
      <c r="J1364" s="15" t="str">
        <f>INDEX(Assumptions!$B$8:$B$12,MATCH(B1364,Assumptions!$A$8:$A$12,0))</f>
        <v>Weighted Average</v>
      </c>
      <c r="K1364" s="16">
        <f>G1364/(1-INDEX(Assumptions!$D$8:$D$12,MATCH(B1364,Assumptions!$A$8:$A$12,0)))</f>
        <v>3636.5138888888891</v>
      </c>
      <c r="L1364" s="16">
        <f t="shared" si="148"/>
        <v>78.548699999999997</v>
      </c>
      <c r="M1364" s="16">
        <f t="shared" si="149"/>
        <v>181.82569444444448</v>
      </c>
      <c r="N1364" s="14">
        <f>E1364*(K1364-L1364-M1364)*IF(F1364="GHS",1,Assumptions!$B$4)</f>
        <v>9372163.2365777791</v>
      </c>
      <c r="O1364" s="15">
        <f t="shared" ca="1" si="150"/>
        <v>171</v>
      </c>
      <c r="P1364" s="15" t="str">
        <f t="shared" ca="1" si="151"/>
        <v>91-180d</v>
      </c>
      <c r="Q1364" s="17">
        <f ca="1">IF(P1364="0-90d",0,IF(P1364="91-180d",INDEX(Assumptions!$F$8:$F$12,MATCH(B1364,Assumptions!$A$8:$A$12,0)),IF(P1364="181-365d",INDEX(Assumptions!$G$8:$G$12,MATCH(B1364,Assumptions!$A$8:$A$12,0)),INDEX(Assumptions!$H$8:$H$12,MATCH(B1364,Assumptions!$A$8:$A$12,0)))))</f>
        <v>0.05</v>
      </c>
      <c r="R1364" s="14">
        <f t="shared" ca="1" si="152"/>
        <v>363418.652</v>
      </c>
      <c r="S1364" s="14">
        <f t="shared" si="153"/>
        <v>0</v>
      </c>
      <c r="T1364" s="11" t="s">
        <v>39</v>
      </c>
      <c r="U1364" s="18" t="s">
        <v>26</v>
      </c>
    </row>
    <row r="1365" spans="1:21" ht="15" customHeight="1" x14ac:dyDescent="0.15">
      <c r="A1365" s="10" t="s">
        <v>1413</v>
      </c>
      <c r="B1365" s="11" t="s">
        <v>31</v>
      </c>
      <c r="C1365" s="11" t="s">
        <v>76</v>
      </c>
      <c r="D1365" s="12">
        <v>45734</v>
      </c>
      <c r="E1365" s="11">
        <v>324</v>
      </c>
      <c r="F1365" s="11" t="s">
        <v>33</v>
      </c>
      <c r="G1365" s="13">
        <v>1272.45</v>
      </c>
      <c r="H1365" s="14">
        <f t="shared" si="147"/>
        <v>412273.8</v>
      </c>
      <c r="I1365" s="14">
        <f>IF(F1365="GHS",H1365,H1365*Assumptions!$B$4)</f>
        <v>412273.8</v>
      </c>
      <c r="J1365" s="15" t="str">
        <f>INDEX(Assumptions!$B$8:$B$12,MATCH(B1365,Assumptions!$A$8:$A$12,0))</f>
        <v>Weighted Average</v>
      </c>
      <c r="K1365" s="16">
        <f>G1365/(1-INDEX(Assumptions!$D$8:$D$12,MATCH(B1365,Assumptions!$A$8:$A$12,0)))</f>
        <v>1767.2916666666667</v>
      </c>
      <c r="L1365" s="16">
        <f t="shared" si="148"/>
        <v>38.173499999999997</v>
      </c>
      <c r="M1365" s="16">
        <f t="shared" si="149"/>
        <v>88.364583333333343</v>
      </c>
      <c r="N1365" s="14">
        <f>E1365*(K1365-L1365-M1365)*IF(F1365="GHS",1,Assumptions!$B$4)</f>
        <v>531604.16099999996</v>
      </c>
      <c r="O1365" s="15">
        <f t="shared" ca="1" si="150"/>
        <v>552</v>
      </c>
      <c r="P1365" s="15" t="str">
        <f t="shared" ca="1" si="151"/>
        <v>365d+</v>
      </c>
      <c r="Q1365" s="17">
        <f ca="1">IF(P1365="0-90d",0,IF(P1365="91-180d",INDEX(Assumptions!$F$8:$F$12,MATCH(B1365,Assumptions!$A$8:$A$12,0)),IF(P1365="181-365d",INDEX(Assumptions!$G$8:$G$12,MATCH(B1365,Assumptions!$A$8:$A$12,0)),INDEX(Assumptions!$H$8:$H$12,MATCH(B1365,Assumptions!$A$8:$A$12,0)))))</f>
        <v>0.6</v>
      </c>
      <c r="R1365" s="14">
        <f t="shared" ca="1" si="152"/>
        <v>247364.27999999997</v>
      </c>
      <c r="S1365" s="14">
        <f t="shared" ca="1" si="153"/>
        <v>164909.52000000002</v>
      </c>
      <c r="T1365" s="11" t="s">
        <v>25</v>
      </c>
      <c r="U1365" s="18" t="s">
        <v>26</v>
      </c>
    </row>
    <row r="1366" spans="1:21" ht="15" customHeight="1" x14ac:dyDescent="0.15">
      <c r="A1366" s="10" t="s">
        <v>1414</v>
      </c>
      <c r="B1366" s="11" t="s">
        <v>31</v>
      </c>
      <c r="C1366" s="11" t="s">
        <v>32</v>
      </c>
      <c r="D1366" s="12">
        <v>45872</v>
      </c>
      <c r="E1366" s="11">
        <v>1359</v>
      </c>
      <c r="F1366" s="11" t="s">
        <v>33</v>
      </c>
      <c r="G1366" s="13">
        <v>3112.61</v>
      </c>
      <c r="H1366" s="14">
        <f t="shared" si="147"/>
        <v>4230036.99</v>
      </c>
      <c r="I1366" s="14">
        <f>IF(F1366="GHS",H1366,H1366*Assumptions!$B$4)</f>
        <v>4230036.99</v>
      </c>
      <c r="J1366" s="15" t="str">
        <f>INDEX(Assumptions!$B$8:$B$12,MATCH(B1366,Assumptions!$A$8:$A$12,0))</f>
        <v>Weighted Average</v>
      </c>
      <c r="K1366" s="16">
        <f>G1366/(1-INDEX(Assumptions!$D$8:$D$12,MATCH(B1366,Assumptions!$A$8:$A$12,0)))</f>
        <v>4323.0694444444443</v>
      </c>
      <c r="L1366" s="16">
        <f t="shared" si="148"/>
        <v>93.378299999999996</v>
      </c>
      <c r="M1366" s="16">
        <f t="shared" si="149"/>
        <v>216.15347222222223</v>
      </c>
      <c r="N1366" s="14">
        <f>E1366*(K1366-L1366-M1366)*IF(F1366="GHS",1,Assumptions!$B$4)</f>
        <v>5454397.6965499995</v>
      </c>
      <c r="O1366" s="15">
        <f t="shared" ca="1" si="150"/>
        <v>414</v>
      </c>
      <c r="P1366" s="15" t="str">
        <f t="shared" ca="1" si="151"/>
        <v>365d+</v>
      </c>
      <c r="Q1366" s="17">
        <f ca="1">IF(P1366="0-90d",0,IF(P1366="91-180d",INDEX(Assumptions!$F$8:$F$12,MATCH(B1366,Assumptions!$A$8:$A$12,0)),IF(P1366="181-365d",INDEX(Assumptions!$G$8:$G$12,MATCH(B1366,Assumptions!$A$8:$A$12,0)),INDEX(Assumptions!$H$8:$H$12,MATCH(B1366,Assumptions!$A$8:$A$12,0)))))</f>
        <v>0.6</v>
      </c>
      <c r="R1366" s="14">
        <f t="shared" ca="1" si="152"/>
        <v>2538022.1940000001</v>
      </c>
      <c r="S1366" s="14">
        <f t="shared" ca="1" si="153"/>
        <v>1692014.7960000001</v>
      </c>
      <c r="T1366" s="11" t="s">
        <v>25</v>
      </c>
      <c r="U1366" s="18" t="s">
        <v>26</v>
      </c>
    </row>
    <row r="1367" spans="1:21" ht="15" customHeight="1" x14ac:dyDescent="0.15">
      <c r="A1367" s="10" t="s">
        <v>1415</v>
      </c>
      <c r="B1367" s="11" t="s">
        <v>22</v>
      </c>
      <c r="C1367" s="11" t="s">
        <v>23</v>
      </c>
      <c r="D1367" s="12">
        <v>45897</v>
      </c>
      <c r="E1367" s="11">
        <v>1069</v>
      </c>
      <c r="F1367" s="11" t="s">
        <v>24</v>
      </c>
      <c r="G1367" s="13">
        <v>23405.89</v>
      </c>
      <c r="H1367" s="14">
        <f t="shared" si="147"/>
        <v>25020896.41</v>
      </c>
      <c r="I1367" s="14">
        <f>IF(F1367="GHS",H1367,H1367*Assumptions!$B$4)</f>
        <v>270225681.22800004</v>
      </c>
      <c r="J1367" s="15" t="str">
        <f>INDEX(Assumptions!$B$8:$B$12,MATCH(B1367,Assumptions!$A$8:$A$12,0))</f>
        <v>FIFO</v>
      </c>
      <c r="K1367" s="16">
        <f>G1367/(1-INDEX(Assumptions!$D$8:$D$12,MATCH(B1367,Assumptions!$A$8:$A$12,0)))</f>
        <v>28543.768292682926</v>
      </c>
      <c r="L1367" s="16">
        <f t="shared" si="148"/>
        <v>702.17669999999998</v>
      </c>
      <c r="M1367" s="16">
        <f t="shared" si="149"/>
        <v>1427.1884146341463</v>
      </c>
      <c r="N1367" s="14">
        <f>E1367*(K1367-L1367-M1367)*IF(F1367="GHS",1,Assumptions!$B$4)</f>
        <v>304959567.57120878</v>
      </c>
      <c r="O1367" s="15">
        <f t="shared" ca="1" si="150"/>
        <v>389</v>
      </c>
      <c r="P1367" s="15" t="str">
        <f t="shared" ca="1" si="151"/>
        <v>365d+</v>
      </c>
      <c r="Q1367" s="17">
        <f ca="1">IF(P1367="0-90d",0,IF(P1367="91-180d",INDEX(Assumptions!$F$8:$F$12,MATCH(B1367,Assumptions!$A$8:$A$12,0)),IF(P1367="181-365d",INDEX(Assumptions!$G$8:$G$12,MATCH(B1367,Assumptions!$A$8:$A$12,0)),INDEX(Assumptions!$H$8:$H$12,MATCH(B1367,Assumptions!$A$8:$A$12,0)))))</f>
        <v>0.5</v>
      </c>
      <c r="R1367" s="14">
        <f t="shared" ca="1" si="152"/>
        <v>135112840.61400002</v>
      </c>
      <c r="S1367" s="14">
        <f t="shared" ca="1" si="153"/>
        <v>135112840.61400002</v>
      </c>
      <c r="T1367" s="11" t="s">
        <v>25</v>
      </c>
      <c r="U1367" s="18" t="s">
        <v>26</v>
      </c>
    </row>
    <row r="1368" spans="1:21" ht="15" customHeight="1" x14ac:dyDescent="0.15">
      <c r="A1368" s="10" t="s">
        <v>1416</v>
      </c>
      <c r="B1368" s="11" t="s">
        <v>46</v>
      </c>
      <c r="C1368" s="11" t="s">
        <v>47</v>
      </c>
      <c r="D1368" s="12">
        <v>45851</v>
      </c>
      <c r="E1368" s="11">
        <v>2618</v>
      </c>
      <c r="F1368" s="11" t="s">
        <v>33</v>
      </c>
      <c r="G1368" s="13">
        <v>232362.9</v>
      </c>
      <c r="H1368" s="14">
        <f t="shared" si="147"/>
        <v>608326072.19999993</v>
      </c>
      <c r="I1368" s="14">
        <f>IF(F1368="GHS",H1368,H1368*Assumptions!$B$4)</f>
        <v>608326072.19999993</v>
      </c>
      <c r="J1368" s="15" t="str">
        <f>INDEX(Assumptions!$B$8:$B$12,MATCH(B1368,Assumptions!$A$8:$A$12,0))</f>
        <v>Specific Identification</v>
      </c>
      <c r="K1368" s="16">
        <f>G1368/(1-INDEX(Assumptions!$D$8:$D$12,MATCH(B1368,Assumptions!$A$8:$A$12,0)))</f>
        <v>297901.15384615381</v>
      </c>
      <c r="L1368" s="16">
        <f t="shared" si="148"/>
        <v>6970.8869999999997</v>
      </c>
      <c r="M1368" s="16">
        <f t="shared" si="149"/>
        <v>14895.057692307691</v>
      </c>
      <c r="N1368" s="14">
        <f>E1368*(K1368-L1368-M1368)*IF(F1368="GHS",1,Assumptions!$B$4)</f>
        <v>722660177.56476915</v>
      </c>
      <c r="O1368" s="15">
        <f t="shared" ca="1" si="150"/>
        <v>435</v>
      </c>
      <c r="P1368" s="15" t="str">
        <f t="shared" ca="1" si="151"/>
        <v>365d+</v>
      </c>
      <c r="Q1368" s="17">
        <f ca="1">IF(P1368="0-90d",0,IF(P1368="91-180d",INDEX(Assumptions!$F$8:$F$12,MATCH(B1368,Assumptions!$A$8:$A$12,0)),IF(P1368="181-365d",INDEX(Assumptions!$G$8:$G$12,MATCH(B1368,Assumptions!$A$8:$A$12,0)),INDEX(Assumptions!$H$8:$H$12,MATCH(B1368,Assumptions!$A$8:$A$12,0)))))</f>
        <v>0.15</v>
      </c>
      <c r="R1368" s="14">
        <f t="shared" ca="1" si="152"/>
        <v>91248910.829999983</v>
      </c>
      <c r="S1368" s="14">
        <f t="shared" ca="1" si="153"/>
        <v>517077161.36999995</v>
      </c>
      <c r="T1368" s="11" t="s">
        <v>25</v>
      </c>
      <c r="U1368" s="18" t="s">
        <v>26</v>
      </c>
    </row>
    <row r="1369" spans="1:21" ht="15" customHeight="1" x14ac:dyDescent="0.15">
      <c r="A1369" s="10" t="s">
        <v>1417</v>
      </c>
      <c r="B1369" s="11" t="s">
        <v>28</v>
      </c>
      <c r="C1369" s="11" t="s">
        <v>29</v>
      </c>
      <c r="D1369" s="12">
        <v>46032</v>
      </c>
      <c r="E1369" s="11">
        <v>1288</v>
      </c>
      <c r="F1369" s="11" t="s">
        <v>24</v>
      </c>
      <c r="G1369" s="13">
        <v>5863.44</v>
      </c>
      <c r="H1369" s="14">
        <f t="shared" si="147"/>
        <v>7552110.7199999997</v>
      </c>
      <c r="I1369" s="14">
        <f>IF(F1369="GHS",H1369,H1369*Assumptions!$B$4)</f>
        <v>81562795.776000008</v>
      </c>
      <c r="J1369" s="15" t="str">
        <f>INDEX(Assumptions!$B$8:$B$12,MATCH(B1369,Assumptions!$A$8:$A$12,0))</f>
        <v>Fair Value Less Costs to Sell</v>
      </c>
      <c r="K1369" s="16">
        <f>G1369/(1-INDEX(Assumptions!$D$8:$D$12,MATCH(B1369,Assumptions!$A$8:$A$12,0)))</f>
        <v>6662.9999999999991</v>
      </c>
      <c r="L1369" s="16">
        <f t="shared" si="148"/>
        <v>175.90319999999997</v>
      </c>
      <c r="M1369" s="16">
        <f t="shared" si="149"/>
        <v>333.15</v>
      </c>
      <c r="N1369" s="14">
        <f>E1369*(K1369-L1369-M1369)*IF(F1369="GHS",1,Assumptions!$B$4)</f>
        <v>85603861.566719994</v>
      </c>
      <c r="O1369" s="15">
        <f t="shared" ca="1" si="150"/>
        <v>254</v>
      </c>
      <c r="P1369" s="15" t="str">
        <f t="shared" ca="1" si="151"/>
        <v>181-365d</v>
      </c>
      <c r="Q1369" s="17">
        <f ca="1">IF(P1369="0-90d",0,IF(P1369="91-180d",INDEX(Assumptions!$F$8:$F$12,MATCH(B1369,Assumptions!$A$8:$A$12,0)),IF(P1369="181-365d",INDEX(Assumptions!$G$8:$G$12,MATCH(B1369,Assumptions!$A$8:$A$12,0)),INDEX(Assumptions!$H$8:$H$12,MATCH(B1369,Assumptions!$A$8:$A$12,0)))))</f>
        <v>0.1</v>
      </c>
      <c r="R1369" s="14">
        <f t="shared" ca="1" si="152"/>
        <v>8156279.5776000014</v>
      </c>
      <c r="S1369" s="14">
        <f t="shared" ca="1" si="153"/>
        <v>73406516.198400006</v>
      </c>
      <c r="T1369" s="11" t="s">
        <v>25</v>
      </c>
      <c r="U1369" s="18" t="s">
        <v>26</v>
      </c>
    </row>
    <row r="1370" spans="1:21" ht="15" customHeight="1" x14ac:dyDescent="0.15">
      <c r="A1370" s="10" t="s">
        <v>1418</v>
      </c>
      <c r="B1370" s="11" t="s">
        <v>46</v>
      </c>
      <c r="C1370" s="11" t="s">
        <v>47</v>
      </c>
      <c r="D1370" s="12">
        <v>45745</v>
      </c>
      <c r="E1370" s="11">
        <v>393</v>
      </c>
      <c r="F1370" s="11" t="s">
        <v>33</v>
      </c>
      <c r="G1370" s="13">
        <v>372190.67</v>
      </c>
      <c r="H1370" s="14">
        <f t="shared" si="147"/>
        <v>146270933.31</v>
      </c>
      <c r="I1370" s="14">
        <f>IF(F1370="GHS",H1370,H1370*Assumptions!$B$4)</f>
        <v>146270933.31</v>
      </c>
      <c r="J1370" s="15" t="str">
        <f>INDEX(Assumptions!$B$8:$B$12,MATCH(B1370,Assumptions!$A$8:$A$12,0))</f>
        <v>Specific Identification</v>
      </c>
      <c r="K1370" s="16">
        <f>G1370/(1-INDEX(Assumptions!$D$8:$D$12,MATCH(B1370,Assumptions!$A$8:$A$12,0)))</f>
        <v>477167.52564102563</v>
      </c>
      <c r="L1370" s="16">
        <f t="shared" si="148"/>
        <v>11165.720099999999</v>
      </c>
      <c r="M1370" s="16">
        <f t="shared" si="149"/>
        <v>23858.376282051282</v>
      </c>
      <c r="N1370" s="14">
        <f>E1370*(K1370-L1370-M1370)*IF(F1370="GHS",1,Assumptions!$B$4)</f>
        <v>173762367.69877693</v>
      </c>
      <c r="O1370" s="15">
        <f t="shared" ca="1" si="150"/>
        <v>541</v>
      </c>
      <c r="P1370" s="15" t="str">
        <f t="shared" ca="1" si="151"/>
        <v>365d+</v>
      </c>
      <c r="Q1370" s="17">
        <f ca="1">IF(P1370="0-90d",0,IF(P1370="91-180d",INDEX(Assumptions!$F$8:$F$12,MATCH(B1370,Assumptions!$A$8:$A$12,0)),IF(P1370="181-365d",INDEX(Assumptions!$G$8:$G$12,MATCH(B1370,Assumptions!$A$8:$A$12,0)),INDEX(Assumptions!$H$8:$H$12,MATCH(B1370,Assumptions!$A$8:$A$12,0)))))</f>
        <v>0.15</v>
      </c>
      <c r="R1370" s="14">
        <f t="shared" ca="1" si="152"/>
        <v>21940639.9965</v>
      </c>
      <c r="S1370" s="14">
        <f t="shared" ca="1" si="153"/>
        <v>124330293.3135</v>
      </c>
      <c r="T1370" s="11" t="s">
        <v>25</v>
      </c>
      <c r="U1370" s="18" t="s">
        <v>26</v>
      </c>
    </row>
    <row r="1371" spans="1:21" ht="15" customHeight="1" x14ac:dyDescent="0.15">
      <c r="A1371" s="10" t="s">
        <v>1419</v>
      </c>
      <c r="B1371" s="11" t="s">
        <v>46</v>
      </c>
      <c r="C1371" s="11" t="s">
        <v>119</v>
      </c>
      <c r="D1371" s="12">
        <v>45756</v>
      </c>
      <c r="E1371" s="11">
        <v>692</v>
      </c>
      <c r="F1371" s="11" t="s">
        <v>33</v>
      </c>
      <c r="G1371" s="13">
        <v>468935.78</v>
      </c>
      <c r="H1371" s="14">
        <f t="shared" si="147"/>
        <v>324503559.75999999</v>
      </c>
      <c r="I1371" s="14">
        <f>IF(F1371="GHS",H1371,H1371*Assumptions!$B$4)</f>
        <v>324503559.75999999</v>
      </c>
      <c r="J1371" s="15" t="str">
        <f>INDEX(Assumptions!$B$8:$B$12,MATCH(B1371,Assumptions!$A$8:$A$12,0))</f>
        <v>Specific Identification</v>
      </c>
      <c r="K1371" s="16">
        <f>G1371/(1-INDEX(Assumptions!$D$8:$D$12,MATCH(B1371,Assumptions!$A$8:$A$12,0)))</f>
        <v>601199.717948718</v>
      </c>
      <c r="L1371" s="16">
        <f t="shared" si="148"/>
        <v>14068.073400000001</v>
      </c>
      <c r="M1371" s="16">
        <f t="shared" si="149"/>
        <v>30059.985897435901</v>
      </c>
      <c r="N1371" s="14">
        <f>E1371*(K1371-L1371-M1371)*IF(F1371="GHS",1,Assumptions!$B$4)</f>
        <v>385493587.7866872</v>
      </c>
      <c r="O1371" s="15">
        <f t="shared" ca="1" si="150"/>
        <v>530</v>
      </c>
      <c r="P1371" s="15" t="str">
        <f t="shared" ca="1" si="151"/>
        <v>365d+</v>
      </c>
      <c r="Q1371" s="17">
        <f ca="1">IF(P1371="0-90d",0,IF(P1371="91-180d",INDEX(Assumptions!$F$8:$F$12,MATCH(B1371,Assumptions!$A$8:$A$12,0)),IF(P1371="181-365d",INDEX(Assumptions!$G$8:$G$12,MATCH(B1371,Assumptions!$A$8:$A$12,0)),INDEX(Assumptions!$H$8:$H$12,MATCH(B1371,Assumptions!$A$8:$A$12,0)))))</f>
        <v>0.15</v>
      </c>
      <c r="R1371" s="14">
        <f t="shared" ca="1" si="152"/>
        <v>48675533.963999994</v>
      </c>
      <c r="S1371" s="14">
        <f t="shared" ca="1" si="153"/>
        <v>275828025.796</v>
      </c>
      <c r="T1371" s="11" t="s">
        <v>25</v>
      </c>
      <c r="U1371" s="18" t="s">
        <v>26</v>
      </c>
    </row>
    <row r="1372" spans="1:21" ht="15" customHeight="1" x14ac:dyDescent="0.15">
      <c r="A1372" s="10" t="s">
        <v>1420</v>
      </c>
      <c r="B1372" s="11" t="s">
        <v>46</v>
      </c>
      <c r="C1372" s="11" t="s">
        <v>119</v>
      </c>
      <c r="D1372" s="12">
        <v>46210</v>
      </c>
      <c r="E1372" s="11">
        <v>4593</v>
      </c>
      <c r="F1372" s="11" t="s">
        <v>33</v>
      </c>
      <c r="G1372" s="13">
        <v>780871.51</v>
      </c>
      <c r="H1372" s="14">
        <f t="shared" si="147"/>
        <v>3586542845.4299998</v>
      </c>
      <c r="I1372" s="14">
        <f>IF(F1372="GHS",H1372,H1372*Assumptions!$B$4)</f>
        <v>3586542845.4299998</v>
      </c>
      <c r="J1372" s="15" t="str">
        <f>INDEX(Assumptions!$B$8:$B$12,MATCH(B1372,Assumptions!$A$8:$A$12,0))</f>
        <v>Specific Identification</v>
      </c>
      <c r="K1372" s="16">
        <f>G1372/(1-INDEX(Assumptions!$D$8:$D$12,MATCH(B1372,Assumptions!$A$8:$A$12,0)))</f>
        <v>1001117.3205128205</v>
      </c>
      <c r="L1372" s="16">
        <f t="shared" si="148"/>
        <v>23426.1453</v>
      </c>
      <c r="M1372" s="16">
        <f t="shared" si="149"/>
        <v>50055.866025641029</v>
      </c>
      <c r="N1372" s="14">
        <f>E1372*(K1372-L1372-M1372)*IF(F1372="GHS",1,Assumptions!$B$4)</f>
        <v>4260628975.0967155</v>
      </c>
      <c r="O1372" s="15">
        <f t="shared" ca="1" si="150"/>
        <v>76</v>
      </c>
      <c r="P1372" s="15" t="str">
        <f t="shared" ca="1" si="151"/>
        <v>0-90d</v>
      </c>
      <c r="Q1372" s="17">
        <f ca="1">IF(P1372="0-90d",0,IF(P1372="91-180d",INDEX(Assumptions!$F$8:$F$12,MATCH(B1372,Assumptions!$A$8:$A$12,0)),IF(P1372="181-365d",INDEX(Assumptions!$G$8:$G$12,MATCH(B1372,Assumptions!$A$8:$A$12,0)),INDEX(Assumptions!$H$8:$H$12,MATCH(B1372,Assumptions!$A$8:$A$12,0)))))</f>
        <v>0</v>
      </c>
      <c r="R1372" s="14">
        <f t="shared" ca="1" si="152"/>
        <v>0</v>
      </c>
      <c r="S1372" s="14">
        <f t="shared" ca="1" si="153"/>
        <v>3586542845.4299998</v>
      </c>
      <c r="T1372" s="11" t="s">
        <v>25</v>
      </c>
      <c r="U1372" s="18" t="s">
        <v>26</v>
      </c>
    </row>
    <row r="1373" spans="1:21" ht="15" customHeight="1" x14ac:dyDescent="0.15">
      <c r="A1373" s="10" t="s">
        <v>1421</v>
      </c>
      <c r="B1373" s="11" t="s">
        <v>41</v>
      </c>
      <c r="C1373" s="11" t="s">
        <v>42</v>
      </c>
      <c r="D1373" s="12">
        <v>45862</v>
      </c>
      <c r="E1373" s="11">
        <v>800</v>
      </c>
      <c r="F1373" s="11" t="s">
        <v>33</v>
      </c>
      <c r="G1373" s="13">
        <v>707.7</v>
      </c>
      <c r="H1373" s="14">
        <f t="shared" si="147"/>
        <v>566160</v>
      </c>
      <c r="I1373" s="14">
        <f>IF(F1373="GHS",H1373,H1373*Assumptions!$B$4)</f>
        <v>566160</v>
      </c>
      <c r="J1373" s="15" t="str">
        <f>INDEX(Assumptions!$B$8:$B$12,MATCH(B1373,Assumptions!$A$8:$A$12,0))</f>
        <v>Weighted Average</v>
      </c>
      <c r="K1373" s="16">
        <f>G1373/(1-INDEX(Assumptions!$D$8:$D$12,MATCH(B1373,Assumptions!$A$8:$A$12,0)))</f>
        <v>1088.7692307692307</v>
      </c>
      <c r="L1373" s="16">
        <f t="shared" si="148"/>
        <v>21.231000000000002</v>
      </c>
      <c r="M1373" s="16">
        <f t="shared" si="149"/>
        <v>54.438461538461539</v>
      </c>
      <c r="N1373" s="14">
        <f>E1373*(K1373-L1373-M1373)*IF(F1373="GHS",1,Assumptions!$B$4)</f>
        <v>810479.81538461533</v>
      </c>
      <c r="O1373" s="15">
        <f t="shared" ca="1" si="150"/>
        <v>424</v>
      </c>
      <c r="P1373" s="15" t="str">
        <f t="shared" ca="1" si="151"/>
        <v>365d+</v>
      </c>
      <c r="Q1373" s="17">
        <f ca="1">IF(P1373="0-90d",0,IF(P1373="91-180d",INDEX(Assumptions!$F$8:$F$12,MATCH(B1373,Assumptions!$A$8:$A$12,0)),IF(P1373="181-365d",INDEX(Assumptions!$G$8:$G$12,MATCH(B1373,Assumptions!$A$8:$A$12,0)),INDEX(Assumptions!$H$8:$H$12,MATCH(B1373,Assumptions!$A$8:$A$12,0)))))</f>
        <v>0.8</v>
      </c>
      <c r="R1373" s="14">
        <f t="shared" ca="1" si="152"/>
        <v>452928</v>
      </c>
      <c r="S1373" s="14">
        <f t="shared" ca="1" si="153"/>
        <v>113232</v>
      </c>
      <c r="T1373" s="11" t="s">
        <v>25</v>
      </c>
      <c r="U1373" s="18" t="s">
        <v>26</v>
      </c>
    </row>
    <row r="1374" spans="1:21" ht="15" customHeight="1" x14ac:dyDescent="0.15">
      <c r="A1374" s="10" t="s">
        <v>1422</v>
      </c>
      <c r="B1374" s="11" t="s">
        <v>28</v>
      </c>
      <c r="C1374" s="11" t="s">
        <v>38</v>
      </c>
      <c r="D1374" s="12">
        <v>45774</v>
      </c>
      <c r="E1374" s="11">
        <v>2064</v>
      </c>
      <c r="F1374" s="11" t="s">
        <v>24</v>
      </c>
      <c r="G1374" s="13">
        <v>4455.71</v>
      </c>
      <c r="H1374" s="14">
        <f t="shared" si="147"/>
        <v>9196585.4399999995</v>
      </c>
      <c r="I1374" s="14">
        <f>IF(F1374="GHS",H1374,H1374*Assumptions!$B$4)</f>
        <v>99323122.752000004</v>
      </c>
      <c r="J1374" s="15" t="str">
        <f>INDEX(Assumptions!$B$8:$B$12,MATCH(B1374,Assumptions!$A$8:$A$12,0))</f>
        <v>Fair Value Less Costs to Sell</v>
      </c>
      <c r="K1374" s="16">
        <f>G1374/(1-INDEX(Assumptions!$D$8:$D$12,MATCH(B1374,Assumptions!$A$8:$A$12,0)))</f>
        <v>5063.306818181818</v>
      </c>
      <c r="L1374" s="16">
        <f t="shared" si="148"/>
        <v>133.6713</v>
      </c>
      <c r="M1374" s="16">
        <f t="shared" si="149"/>
        <v>253.1653409090909</v>
      </c>
      <c r="N1374" s="14">
        <f>E1374*(K1374-L1374-M1374)*IF(F1374="GHS",1,Assumptions!$B$4)</f>
        <v>104244132.01562183</v>
      </c>
      <c r="O1374" s="15">
        <f t="shared" ca="1" si="150"/>
        <v>512</v>
      </c>
      <c r="P1374" s="15" t="str">
        <f t="shared" ca="1" si="151"/>
        <v>365d+</v>
      </c>
      <c r="Q1374" s="17">
        <f ca="1">IF(P1374="0-90d",0,IF(P1374="91-180d",INDEX(Assumptions!$F$8:$F$12,MATCH(B1374,Assumptions!$A$8:$A$12,0)),IF(P1374="181-365d",INDEX(Assumptions!$G$8:$G$12,MATCH(B1374,Assumptions!$A$8:$A$12,0)),INDEX(Assumptions!$H$8:$H$12,MATCH(B1374,Assumptions!$A$8:$A$12,0)))))</f>
        <v>0.4</v>
      </c>
      <c r="R1374" s="14">
        <f t="shared" ca="1" si="152"/>
        <v>39729249.1008</v>
      </c>
      <c r="S1374" s="14">
        <f t="shared" ca="1" si="153"/>
        <v>59593873.651200004</v>
      </c>
      <c r="T1374" s="11" t="s">
        <v>50</v>
      </c>
      <c r="U1374" s="18" t="s">
        <v>36</v>
      </c>
    </row>
    <row r="1375" spans="1:21" ht="15" customHeight="1" x14ac:dyDescent="0.15">
      <c r="A1375" s="10" t="s">
        <v>1423</v>
      </c>
      <c r="B1375" s="11" t="s">
        <v>46</v>
      </c>
      <c r="C1375" s="11" t="s">
        <v>47</v>
      </c>
      <c r="D1375" s="12">
        <v>46209</v>
      </c>
      <c r="E1375" s="11">
        <v>4314</v>
      </c>
      <c r="F1375" s="11" t="s">
        <v>33</v>
      </c>
      <c r="G1375" s="13">
        <v>1002136.86</v>
      </c>
      <c r="H1375" s="14">
        <f t="shared" si="147"/>
        <v>4323218414.04</v>
      </c>
      <c r="I1375" s="14">
        <f>IF(F1375="GHS",H1375,H1375*Assumptions!$B$4)</f>
        <v>4323218414.04</v>
      </c>
      <c r="J1375" s="15" t="str">
        <f>INDEX(Assumptions!$B$8:$B$12,MATCH(B1375,Assumptions!$A$8:$A$12,0))</f>
        <v>Specific Identification</v>
      </c>
      <c r="K1375" s="16">
        <f>G1375/(1-INDEX(Assumptions!$D$8:$D$12,MATCH(B1375,Assumptions!$A$8:$A$12,0)))</f>
        <v>1284790.846153846</v>
      </c>
      <c r="L1375" s="16">
        <f t="shared" si="148"/>
        <v>30064.105799999998</v>
      </c>
      <c r="M1375" s="16">
        <f t="shared" si="149"/>
        <v>64239.542307692303</v>
      </c>
      <c r="N1375" s="14">
        <f>E1375*(K1375-L1375-M1375)*IF(F1375="GHS",1,Assumptions!$B$4)</f>
        <v>5135761772.3711071</v>
      </c>
      <c r="O1375" s="15">
        <f t="shared" ca="1" si="150"/>
        <v>77</v>
      </c>
      <c r="P1375" s="15" t="str">
        <f t="shared" ca="1" si="151"/>
        <v>0-90d</v>
      </c>
      <c r="Q1375" s="17">
        <f ca="1">IF(P1375="0-90d",0,IF(P1375="91-180d",INDEX(Assumptions!$F$8:$F$12,MATCH(B1375,Assumptions!$A$8:$A$12,0)),IF(P1375="181-365d",INDEX(Assumptions!$G$8:$G$12,MATCH(B1375,Assumptions!$A$8:$A$12,0)),INDEX(Assumptions!$H$8:$H$12,MATCH(B1375,Assumptions!$A$8:$A$12,0)))))</f>
        <v>0</v>
      </c>
      <c r="R1375" s="14">
        <f t="shared" ca="1" si="152"/>
        <v>0</v>
      </c>
      <c r="S1375" s="14">
        <f t="shared" si="153"/>
        <v>0</v>
      </c>
      <c r="T1375" s="11" t="s">
        <v>39</v>
      </c>
      <c r="U1375" s="18" t="s">
        <v>26</v>
      </c>
    </row>
    <row r="1376" spans="1:21" ht="15" customHeight="1" x14ac:dyDescent="0.15">
      <c r="A1376" s="10" t="s">
        <v>1424</v>
      </c>
      <c r="B1376" s="11" t="s">
        <v>22</v>
      </c>
      <c r="C1376" s="11" t="s">
        <v>23</v>
      </c>
      <c r="D1376" s="12">
        <v>45998</v>
      </c>
      <c r="E1376" s="11">
        <v>1452</v>
      </c>
      <c r="F1376" s="11" t="s">
        <v>24</v>
      </c>
      <c r="G1376" s="13">
        <v>22513.17</v>
      </c>
      <c r="H1376" s="14">
        <f t="shared" si="147"/>
        <v>32689122.839999996</v>
      </c>
      <c r="I1376" s="14">
        <f>IF(F1376="GHS",H1376,H1376*Assumptions!$B$4)</f>
        <v>353042526.67199999</v>
      </c>
      <c r="J1376" s="15" t="str">
        <f>INDEX(Assumptions!$B$8:$B$12,MATCH(B1376,Assumptions!$A$8:$A$12,0))</f>
        <v>FIFO</v>
      </c>
      <c r="K1376" s="16">
        <f>G1376/(1-INDEX(Assumptions!$D$8:$D$12,MATCH(B1376,Assumptions!$A$8:$A$12,0)))</f>
        <v>27455.085365853654</v>
      </c>
      <c r="L1376" s="16">
        <f t="shared" si="148"/>
        <v>675.39509999999996</v>
      </c>
      <c r="M1376" s="16">
        <f t="shared" si="149"/>
        <v>1372.7542682926828</v>
      </c>
      <c r="N1376" s="14">
        <f>E1376*(K1376-L1376-M1376)*IF(F1376="GHS",1,Assumptions!$B$4)</f>
        <v>398421407.53935212</v>
      </c>
      <c r="O1376" s="15">
        <f t="shared" ca="1" si="150"/>
        <v>288</v>
      </c>
      <c r="P1376" s="15" t="str">
        <f t="shared" ca="1" si="151"/>
        <v>181-365d</v>
      </c>
      <c r="Q1376" s="17">
        <f ca="1">IF(P1376="0-90d",0,IF(P1376="91-180d",INDEX(Assumptions!$F$8:$F$12,MATCH(B1376,Assumptions!$A$8:$A$12,0)),IF(P1376="181-365d",INDEX(Assumptions!$G$8:$G$12,MATCH(B1376,Assumptions!$A$8:$A$12,0)),INDEX(Assumptions!$H$8:$H$12,MATCH(B1376,Assumptions!$A$8:$A$12,0)))))</f>
        <v>0.15</v>
      </c>
      <c r="R1376" s="14">
        <f t="shared" ca="1" si="152"/>
        <v>52956379.000799999</v>
      </c>
      <c r="S1376" s="14">
        <f t="shared" si="153"/>
        <v>0</v>
      </c>
      <c r="T1376" s="11" t="s">
        <v>39</v>
      </c>
      <c r="U1376" s="18" t="s">
        <v>26</v>
      </c>
    </row>
    <row r="1377" spans="1:21" ht="15" customHeight="1" x14ac:dyDescent="0.15">
      <c r="A1377" s="10" t="s">
        <v>1425</v>
      </c>
      <c r="B1377" s="11" t="s">
        <v>41</v>
      </c>
      <c r="C1377" s="11" t="s">
        <v>44</v>
      </c>
      <c r="D1377" s="12">
        <v>46215</v>
      </c>
      <c r="E1377" s="11">
        <v>2448</v>
      </c>
      <c r="F1377" s="11" t="s">
        <v>33</v>
      </c>
      <c r="G1377" s="13">
        <v>394.12</v>
      </c>
      <c r="H1377" s="14">
        <f t="shared" si="147"/>
        <v>964805.76</v>
      </c>
      <c r="I1377" s="14">
        <f>IF(F1377="GHS",H1377,H1377*Assumptions!$B$4)</f>
        <v>964805.76</v>
      </c>
      <c r="J1377" s="15" t="str">
        <f>INDEX(Assumptions!$B$8:$B$12,MATCH(B1377,Assumptions!$A$8:$A$12,0))</f>
        <v>Weighted Average</v>
      </c>
      <c r="K1377" s="16">
        <f>G1377/(1-INDEX(Assumptions!$D$8:$D$12,MATCH(B1377,Assumptions!$A$8:$A$12,0)))</f>
        <v>606.3384615384615</v>
      </c>
      <c r="L1377" s="16">
        <f t="shared" si="148"/>
        <v>11.823599999999999</v>
      </c>
      <c r="M1377" s="16">
        <f t="shared" si="149"/>
        <v>30.316923076923075</v>
      </c>
      <c r="N1377" s="14">
        <f>E1377*(K1377-L1377-M1377)*IF(F1377="GHS",1,Assumptions!$B$4)</f>
        <v>1381156.5533538458</v>
      </c>
      <c r="O1377" s="15">
        <f t="shared" ca="1" si="150"/>
        <v>71</v>
      </c>
      <c r="P1377" s="15" t="str">
        <f t="shared" ca="1" si="151"/>
        <v>0-90d</v>
      </c>
      <c r="Q1377" s="17">
        <f ca="1">IF(P1377="0-90d",0,IF(P1377="91-180d",INDEX(Assumptions!$F$8:$F$12,MATCH(B1377,Assumptions!$A$8:$A$12,0)),IF(P1377="181-365d",INDEX(Assumptions!$G$8:$G$12,MATCH(B1377,Assumptions!$A$8:$A$12,0)),INDEX(Assumptions!$H$8:$H$12,MATCH(B1377,Assumptions!$A$8:$A$12,0)))))</f>
        <v>0</v>
      </c>
      <c r="R1377" s="14">
        <f t="shared" ca="1" si="152"/>
        <v>0</v>
      </c>
      <c r="S1377" s="14">
        <f t="shared" ca="1" si="153"/>
        <v>964805.76</v>
      </c>
      <c r="T1377" s="11" t="s">
        <v>25</v>
      </c>
      <c r="U1377" s="18" t="s">
        <v>36</v>
      </c>
    </row>
    <row r="1378" spans="1:21" ht="15" customHeight="1" x14ac:dyDescent="0.15">
      <c r="A1378" s="10" t="s">
        <v>1426</v>
      </c>
      <c r="B1378" s="11" t="s">
        <v>41</v>
      </c>
      <c r="C1378" s="11" t="s">
        <v>42</v>
      </c>
      <c r="D1378" s="12">
        <v>45946</v>
      </c>
      <c r="E1378" s="11">
        <v>4494</v>
      </c>
      <c r="F1378" s="11" t="s">
        <v>33</v>
      </c>
      <c r="G1378" s="13">
        <v>398.19</v>
      </c>
      <c r="H1378" s="14">
        <f t="shared" si="147"/>
        <v>1789465.86</v>
      </c>
      <c r="I1378" s="14">
        <f>IF(F1378="GHS",H1378,H1378*Assumptions!$B$4)</f>
        <v>1789465.86</v>
      </c>
      <c r="J1378" s="15" t="str">
        <f>INDEX(Assumptions!$B$8:$B$12,MATCH(B1378,Assumptions!$A$8:$A$12,0))</f>
        <v>Weighted Average</v>
      </c>
      <c r="K1378" s="16">
        <f>G1378/(1-INDEX(Assumptions!$D$8:$D$12,MATCH(B1378,Assumptions!$A$8:$A$12,0)))</f>
        <v>612.6</v>
      </c>
      <c r="L1378" s="16">
        <f t="shared" si="148"/>
        <v>11.945699999999999</v>
      </c>
      <c r="M1378" s="16">
        <f t="shared" si="149"/>
        <v>30.630000000000003</v>
      </c>
      <c r="N1378" s="14">
        <f>E1378*(K1378-L1378-M1378)*IF(F1378="GHS",1,Assumptions!$B$4)</f>
        <v>2561689.2042</v>
      </c>
      <c r="O1378" s="15">
        <f t="shared" ca="1" si="150"/>
        <v>340</v>
      </c>
      <c r="P1378" s="15" t="str">
        <f t="shared" ca="1" si="151"/>
        <v>181-365d</v>
      </c>
      <c r="Q1378" s="17">
        <f ca="1">IF(P1378="0-90d",0,IF(P1378="91-180d",INDEX(Assumptions!$F$8:$F$12,MATCH(B1378,Assumptions!$A$8:$A$12,0)),IF(P1378="181-365d",INDEX(Assumptions!$G$8:$G$12,MATCH(B1378,Assumptions!$A$8:$A$12,0)),INDEX(Assumptions!$H$8:$H$12,MATCH(B1378,Assumptions!$A$8:$A$12,0)))))</f>
        <v>0.35</v>
      </c>
      <c r="R1378" s="14">
        <f t="shared" ca="1" si="152"/>
        <v>626313.05099999998</v>
      </c>
      <c r="S1378" s="14">
        <f t="shared" ca="1" si="153"/>
        <v>1163152.8090000001</v>
      </c>
      <c r="T1378" s="11" t="s">
        <v>25</v>
      </c>
      <c r="U1378" s="18" t="s">
        <v>26</v>
      </c>
    </row>
    <row r="1379" spans="1:21" ht="15" customHeight="1" x14ac:dyDescent="0.15">
      <c r="A1379" s="10" t="s">
        <v>1427</v>
      </c>
      <c r="B1379" s="11" t="s">
        <v>31</v>
      </c>
      <c r="C1379" s="11" t="s">
        <v>32</v>
      </c>
      <c r="D1379" s="12">
        <v>46032</v>
      </c>
      <c r="E1379" s="11">
        <v>1642</v>
      </c>
      <c r="F1379" s="11" t="s">
        <v>33</v>
      </c>
      <c r="G1379" s="13">
        <v>3743.06</v>
      </c>
      <c r="H1379" s="14">
        <f t="shared" si="147"/>
        <v>6146104.5199999996</v>
      </c>
      <c r="I1379" s="14">
        <f>IF(F1379="GHS",H1379,H1379*Assumptions!$B$4)</f>
        <v>6146104.5199999996</v>
      </c>
      <c r="J1379" s="15" t="str">
        <f>INDEX(Assumptions!$B$8:$B$12,MATCH(B1379,Assumptions!$A$8:$A$12,0))</f>
        <v>Weighted Average</v>
      </c>
      <c r="K1379" s="16">
        <f>G1379/(1-INDEX(Assumptions!$D$8:$D$12,MATCH(B1379,Assumptions!$A$8:$A$12,0)))</f>
        <v>5198.6944444444443</v>
      </c>
      <c r="L1379" s="16">
        <f t="shared" si="148"/>
        <v>112.29179999999999</v>
      </c>
      <c r="M1379" s="16">
        <f t="shared" si="149"/>
        <v>259.93472222222221</v>
      </c>
      <c r="N1379" s="14">
        <f>E1379*(K1379-L1379-M1379)*IF(F1379="GHS",1,Assumptions!$B$4)</f>
        <v>7925060.3282888886</v>
      </c>
      <c r="O1379" s="15">
        <f t="shared" ca="1" si="150"/>
        <v>254</v>
      </c>
      <c r="P1379" s="15" t="str">
        <f t="shared" ca="1" si="151"/>
        <v>181-365d</v>
      </c>
      <c r="Q1379" s="17">
        <f ca="1">IF(P1379="0-90d",0,IF(P1379="91-180d",INDEX(Assumptions!$F$8:$F$12,MATCH(B1379,Assumptions!$A$8:$A$12,0)),IF(P1379="181-365d",INDEX(Assumptions!$G$8:$G$12,MATCH(B1379,Assumptions!$A$8:$A$12,0)),INDEX(Assumptions!$H$8:$H$12,MATCH(B1379,Assumptions!$A$8:$A$12,0)))))</f>
        <v>0.2</v>
      </c>
      <c r="R1379" s="14">
        <f t="shared" ca="1" si="152"/>
        <v>1229220.9039999999</v>
      </c>
      <c r="S1379" s="14">
        <f t="shared" ca="1" si="153"/>
        <v>4916883.6159999995</v>
      </c>
      <c r="T1379" s="11" t="s">
        <v>25</v>
      </c>
      <c r="U1379" s="18" t="s">
        <v>26</v>
      </c>
    </row>
    <row r="1380" spans="1:21" ht="15" customHeight="1" x14ac:dyDescent="0.15">
      <c r="A1380" s="10" t="s">
        <v>1428</v>
      </c>
      <c r="B1380" s="11" t="s">
        <v>46</v>
      </c>
      <c r="C1380" s="11" t="s">
        <v>119</v>
      </c>
      <c r="D1380" s="12">
        <v>45849</v>
      </c>
      <c r="E1380" s="11">
        <v>308</v>
      </c>
      <c r="F1380" s="11" t="s">
        <v>33</v>
      </c>
      <c r="G1380" s="13">
        <v>455174.66</v>
      </c>
      <c r="H1380" s="14">
        <f t="shared" si="147"/>
        <v>140193795.28</v>
      </c>
      <c r="I1380" s="14">
        <f>IF(F1380="GHS",H1380,H1380*Assumptions!$B$4)</f>
        <v>140193795.28</v>
      </c>
      <c r="J1380" s="15" t="str">
        <f>INDEX(Assumptions!$B$8:$B$12,MATCH(B1380,Assumptions!$A$8:$A$12,0))</f>
        <v>Specific Identification</v>
      </c>
      <c r="K1380" s="16">
        <f>G1380/(1-INDEX(Assumptions!$D$8:$D$12,MATCH(B1380,Assumptions!$A$8:$A$12,0)))</f>
        <v>583557.25641025638</v>
      </c>
      <c r="L1380" s="16">
        <f t="shared" si="148"/>
        <v>13655.239799999999</v>
      </c>
      <c r="M1380" s="16">
        <f t="shared" si="149"/>
        <v>29177.862820512819</v>
      </c>
      <c r="N1380" s="14">
        <f>E1380*(K1380-L1380-M1380)*IF(F1380="GHS",1,Assumptions!$B$4)</f>
        <v>166543039.36724102</v>
      </c>
      <c r="O1380" s="15">
        <f t="shared" ca="1" si="150"/>
        <v>437</v>
      </c>
      <c r="P1380" s="15" t="str">
        <f t="shared" ca="1" si="151"/>
        <v>365d+</v>
      </c>
      <c r="Q1380" s="17">
        <f ca="1">IF(P1380="0-90d",0,IF(P1380="91-180d",INDEX(Assumptions!$F$8:$F$12,MATCH(B1380,Assumptions!$A$8:$A$12,0)),IF(P1380="181-365d",INDEX(Assumptions!$G$8:$G$12,MATCH(B1380,Assumptions!$A$8:$A$12,0)),INDEX(Assumptions!$H$8:$H$12,MATCH(B1380,Assumptions!$A$8:$A$12,0)))))</f>
        <v>0.15</v>
      </c>
      <c r="R1380" s="14">
        <f t="shared" ca="1" si="152"/>
        <v>21029069.291999999</v>
      </c>
      <c r="S1380" s="14">
        <f t="shared" ca="1" si="153"/>
        <v>119164725.98800001</v>
      </c>
      <c r="T1380" s="11" t="s">
        <v>25</v>
      </c>
      <c r="U1380" s="18" t="s">
        <v>26</v>
      </c>
    </row>
    <row r="1381" spans="1:21" ht="15" customHeight="1" x14ac:dyDescent="0.15">
      <c r="A1381" s="10" t="s">
        <v>1429</v>
      </c>
      <c r="B1381" s="11" t="s">
        <v>31</v>
      </c>
      <c r="C1381" s="11" t="s">
        <v>76</v>
      </c>
      <c r="D1381" s="12">
        <v>45779</v>
      </c>
      <c r="E1381" s="11">
        <v>1884</v>
      </c>
      <c r="F1381" s="11" t="s">
        <v>33</v>
      </c>
      <c r="G1381" s="13">
        <v>1156.48</v>
      </c>
      <c r="H1381" s="14">
        <f t="shared" si="147"/>
        <v>2178808.3199999998</v>
      </c>
      <c r="I1381" s="14">
        <f>IF(F1381="GHS",H1381,H1381*Assumptions!$B$4)</f>
        <v>2178808.3199999998</v>
      </c>
      <c r="J1381" s="15" t="str">
        <f>INDEX(Assumptions!$B$8:$B$12,MATCH(B1381,Assumptions!$A$8:$A$12,0))</f>
        <v>Weighted Average</v>
      </c>
      <c r="K1381" s="16">
        <f>G1381/(1-INDEX(Assumptions!$D$8:$D$12,MATCH(B1381,Assumptions!$A$8:$A$12,0)))</f>
        <v>1606.2222222222224</v>
      </c>
      <c r="L1381" s="16">
        <f t="shared" si="148"/>
        <v>34.694400000000002</v>
      </c>
      <c r="M1381" s="16">
        <f t="shared" si="149"/>
        <v>80.311111111111131</v>
      </c>
      <c r="N1381" s="14">
        <f>E1381*(K1381-L1381-M1381)*IF(F1381="GHS",1,Assumptions!$B$4)</f>
        <v>2809452.2837333335</v>
      </c>
      <c r="O1381" s="15">
        <f t="shared" ca="1" si="150"/>
        <v>507</v>
      </c>
      <c r="P1381" s="15" t="str">
        <f t="shared" ca="1" si="151"/>
        <v>365d+</v>
      </c>
      <c r="Q1381" s="17">
        <f ca="1">IF(P1381="0-90d",0,IF(P1381="91-180d",INDEX(Assumptions!$F$8:$F$12,MATCH(B1381,Assumptions!$A$8:$A$12,0)),IF(P1381="181-365d",INDEX(Assumptions!$G$8:$G$12,MATCH(B1381,Assumptions!$A$8:$A$12,0)),INDEX(Assumptions!$H$8:$H$12,MATCH(B1381,Assumptions!$A$8:$A$12,0)))))</f>
        <v>0.6</v>
      </c>
      <c r="R1381" s="14">
        <f t="shared" ca="1" si="152"/>
        <v>1307284.9919999999</v>
      </c>
      <c r="S1381" s="14">
        <f t="shared" ca="1" si="153"/>
        <v>871523.32799999998</v>
      </c>
      <c r="T1381" s="11" t="s">
        <v>25</v>
      </c>
      <c r="U1381" s="18" t="s">
        <v>26</v>
      </c>
    </row>
    <row r="1382" spans="1:21" ht="15" customHeight="1" x14ac:dyDescent="0.15">
      <c r="A1382" s="10" t="s">
        <v>1430</v>
      </c>
      <c r="B1382" s="11" t="s">
        <v>28</v>
      </c>
      <c r="C1382" s="11" t="s">
        <v>29</v>
      </c>
      <c r="D1382" s="12">
        <v>46053</v>
      </c>
      <c r="E1382" s="11">
        <v>4964</v>
      </c>
      <c r="F1382" s="11" t="s">
        <v>24</v>
      </c>
      <c r="G1382" s="13">
        <v>19872.41</v>
      </c>
      <c r="H1382" s="14">
        <f t="shared" si="147"/>
        <v>98646643.239999995</v>
      </c>
      <c r="I1382" s="14">
        <f>IF(F1382="GHS",H1382,H1382*Assumptions!$B$4)</f>
        <v>1065383746.992</v>
      </c>
      <c r="J1382" s="15" t="str">
        <f>INDEX(Assumptions!$B$8:$B$12,MATCH(B1382,Assumptions!$A$8:$A$12,0))</f>
        <v>Fair Value Less Costs to Sell</v>
      </c>
      <c r="K1382" s="16">
        <f>G1382/(1-INDEX(Assumptions!$D$8:$D$12,MATCH(B1382,Assumptions!$A$8:$A$12,0)))</f>
        <v>22582.284090909092</v>
      </c>
      <c r="L1382" s="16">
        <f t="shared" si="148"/>
        <v>596.17229999999995</v>
      </c>
      <c r="M1382" s="16">
        <f t="shared" si="149"/>
        <v>1129.1142045454546</v>
      </c>
      <c r="N1382" s="14">
        <f>E1382*(K1382-L1382-M1382)*IF(F1382="GHS",1,Assumptions!$B$4)</f>
        <v>1118168669.0020585</v>
      </c>
      <c r="O1382" s="15">
        <f t="shared" ca="1" si="150"/>
        <v>233</v>
      </c>
      <c r="P1382" s="15" t="str">
        <f t="shared" ca="1" si="151"/>
        <v>181-365d</v>
      </c>
      <c r="Q1382" s="17">
        <f ca="1">IF(P1382="0-90d",0,IF(P1382="91-180d",INDEX(Assumptions!$F$8:$F$12,MATCH(B1382,Assumptions!$A$8:$A$12,0)),IF(P1382="181-365d",INDEX(Assumptions!$G$8:$G$12,MATCH(B1382,Assumptions!$A$8:$A$12,0)),INDEX(Assumptions!$H$8:$H$12,MATCH(B1382,Assumptions!$A$8:$A$12,0)))))</f>
        <v>0.1</v>
      </c>
      <c r="R1382" s="14">
        <f t="shared" ca="1" si="152"/>
        <v>106538374.6992</v>
      </c>
      <c r="S1382" s="14">
        <f t="shared" ca="1" si="153"/>
        <v>958845372.29279995</v>
      </c>
      <c r="T1382" s="11" t="s">
        <v>25</v>
      </c>
      <c r="U1382" s="18" t="s">
        <v>26</v>
      </c>
    </row>
    <row r="1383" spans="1:21" ht="15" customHeight="1" x14ac:dyDescent="0.15">
      <c r="A1383" s="10" t="s">
        <v>1431</v>
      </c>
      <c r="B1383" s="11" t="s">
        <v>22</v>
      </c>
      <c r="C1383" s="11" t="s">
        <v>81</v>
      </c>
      <c r="D1383" s="12">
        <v>46020</v>
      </c>
      <c r="E1383" s="11">
        <v>336</v>
      </c>
      <c r="F1383" s="11" t="s">
        <v>24</v>
      </c>
      <c r="G1383" s="13">
        <v>32088.94</v>
      </c>
      <c r="H1383" s="14">
        <f t="shared" si="147"/>
        <v>10781883.84</v>
      </c>
      <c r="I1383" s="14">
        <f>IF(F1383="GHS",H1383,H1383*Assumptions!$B$4)</f>
        <v>116444345.472</v>
      </c>
      <c r="J1383" s="15" t="str">
        <f>INDEX(Assumptions!$B$8:$B$12,MATCH(B1383,Assumptions!$A$8:$A$12,0))</f>
        <v>FIFO</v>
      </c>
      <c r="K1383" s="16">
        <f>G1383/(1-INDEX(Assumptions!$D$8:$D$12,MATCH(B1383,Assumptions!$A$8:$A$12,0)))</f>
        <v>39132.85365853658</v>
      </c>
      <c r="L1383" s="16">
        <f t="shared" si="148"/>
        <v>962.66819999999996</v>
      </c>
      <c r="M1383" s="16">
        <f t="shared" si="149"/>
        <v>1956.6426829268291</v>
      </c>
      <c r="N1383" s="14">
        <f>E1383*(K1383-L1383-M1383)*IF(F1383="GHS",1,Assumptions!$B$4)</f>
        <v>131411704.02413265</v>
      </c>
      <c r="O1383" s="15">
        <f t="shared" ca="1" si="150"/>
        <v>266</v>
      </c>
      <c r="P1383" s="15" t="str">
        <f t="shared" ca="1" si="151"/>
        <v>181-365d</v>
      </c>
      <c r="Q1383" s="17">
        <f ca="1">IF(P1383="0-90d",0,IF(P1383="91-180d",INDEX(Assumptions!$F$8:$F$12,MATCH(B1383,Assumptions!$A$8:$A$12,0)),IF(P1383="181-365d",INDEX(Assumptions!$G$8:$G$12,MATCH(B1383,Assumptions!$A$8:$A$12,0)),INDEX(Assumptions!$H$8:$H$12,MATCH(B1383,Assumptions!$A$8:$A$12,0)))))</f>
        <v>0.15</v>
      </c>
      <c r="R1383" s="14">
        <f t="shared" ca="1" si="152"/>
        <v>17466651.820799999</v>
      </c>
      <c r="S1383" s="14">
        <f t="shared" ca="1" si="153"/>
        <v>98977693.651199996</v>
      </c>
      <c r="T1383" s="11" t="s">
        <v>25</v>
      </c>
      <c r="U1383" s="18" t="s">
        <v>26</v>
      </c>
    </row>
    <row r="1384" spans="1:21" ht="15" customHeight="1" x14ac:dyDescent="0.15">
      <c r="A1384" s="10" t="s">
        <v>1432</v>
      </c>
      <c r="B1384" s="11" t="s">
        <v>31</v>
      </c>
      <c r="C1384" s="11" t="s">
        <v>32</v>
      </c>
      <c r="D1384" s="12">
        <v>45756</v>
      </c>
      <c r="E1384" s="11">
        <v>3679</v>
      </c>
      <c r="F1384" s="11" t="s">
        <v>33</v>
      </c>
      <c r="G1384" s="13">
        <v>2503.69</v>
      </c>
      <c r="H1384" s="14">
        <f t="shared" si="147"/>
        <v>9211075.5099999998</v>
      </c>
      <c r="I1384" s="14">
        <f>IF(F1384="GHS",H1384,H1384*Assumptions!$B$4)</f>
        <v>9211075.5099999998</v>
      </c>
      <c r="J1384" s="15" t="str">
        <f>INDEX(Assumptions!$B$8:$B$12,MATCH(B1384,Assumptions!$A$8:$A$12,0))</f>
        <v>Weighted Average</v>
      </c>
      <c r="K1384" s="16">
        <f>G1384/(1-INDEX(Assumptions!$D$8:$D$12,MATCH(B1384,Assumptions!$A$8:$A$12,0)))</f>
        <v>3477.3472222222226</v>
      </c>
      <c r="L1384" s="16">
        <f t="shared" si="148"/>
        <v>75.110699999999994</v>
      </c>
      <c r="M1384" s="16">
        <f t="shared" si="149"/>
        <v>173.86736111111114</v>
      </c>
      <c r="N1384" s="14">
        <f>E1384*(K1384-L1384-M1384)*IF(F1384="GHS",1,Assumptions!$B$4)</f>
        <v>11877170.143727778</v>
      </c>
      <c r="O1384" s="15">
        <f t="shared" ca="1" si="150"/>
        <v>530</v>
      </c>
      <c r="P1384" s="15" t="str">
        <f t="shared" ca="1" si="151"/>
        <v>365d+</v>
      </c>
      <c r="Q1384" s="17">
        <f ca="1">IF(P1384="0-90d",0,IF(P1384="91-180d",INDEX(Assumptions!$F$8:$F$12,MATCH(B1384,Assumptions!$A$8:$A$12,0)),IF(P1384="181-365d",INDEX(Assumptions!$G$8:$G$12,MATCH(B1384,Assumptions!$A$8:$A$12,0)),INDEX(Assumptions!$H$8:$H$12,MATCH(B1384,Assumptions!$A$8:$A$12,0)))))</f>
        <v>0.6</v>
      </c>
      <c r="R1384" s="14">
        <f t="shared" ca="1" si="152"/>
        <v>5526645.3059999999</v>
      </c>
      <c r="S1384" s="14">
        <f t="shared" ca="1" si="153"/>
        <v>3684430.2039999999</v>
      </c>
      <c r="T1384" s="11" t="s">
        <v>25</v>
      </c>
      <c r="U1384" s="18" t="s">
        <v>26</v>
      </c>
    </row>
    <row r="1385" spans="1:21" ht="15" customHeight="1" x14ac:dyDescent="0.15">
      <c r="A1385" s="10" t="s">
        <v>1433</v>
      </c>
      <c r="B1385" s="11" t="s">
        <v>41</v>
      </c>
      <c r="C1385" s="11" t="s">
        <v>42</v>
      </c>
      <c r="D1385" s="12">
        <v>45871</v>
      </c>
      <c r="E1385" s="11">
        <v>859</v>
      </c>
      <c r="F1385" s="11" t="s">
        <v>33</v>
      </c>
      <c r="G1385" s="13">
        <v>531.92999999999995</v>
      </c>
      <c r="H1385" s="14">
        <f t="shared" si="147"/>
        <v>456927.86999999994</v>
      </c>
      <c r="I1385" s="14">
        <f>IF(F1385="GHS",H1385,H1385*Assumptions!$B$4)</f>
        <v>456927.86999999994</v>
      </c>
      <c r="J1385" s="15" t="str">
        <f>INDEX(Assumptions!$B$8:$B$12,MATCH(B1385,Assumptions!$A$8:$A$12,0))</f>
        <v>Weighted Average</v>
      </c>
      <c r="K1385" s="16">
        <f>G1385/(1-INDEX(Assumptions!$D$8:$D$12,MATCH(B1385,Assumptions!$A$8:$A$12,0)))</f>
        <v>818.35384615384601</v>
      </c>
      <c r="L1385" s="16">
        <f t="shared" si="148"/>
        <v>15.957899999999999</v>
      </c>
      <c r="M1385" s="16">
        <f t="shared" si="149"/>
        <v>40.917692307692306</v>
      </c>
      <c r="N1385" s="14">
        <f>E1385*(K1385-L1385-M1385)*IF(F1385="GHS",1,Assumptions!$B$4)</f>
        <v>654109.82005384611</v>
      </c>
      <c r="O1385" s="15">
        <f t="shared" ca="1" si="150"/>
        <v>415</v>
      </c>
      <c r="P1385" s="15" t="str">
        <f t="shared" ca="1" si="151"/>
        <v>365d+</v>
      </c>
      <c r="Q1385" s="17">
        <f ca="1">IF(P1385="0-90d",0,IF(P1385="91-180d",INDEX(Assumptions!$F$8:$F$12,MATCH(B1385,Assumptions!$A$8:$A$12,0)),IF(P1385="181-365d",INDEX(Assumptions!$G$8:$G$12,MATCH(B1385,Assumptions!$A$8:$A$12,0)),INDEX(Assumptions!$H$8:$H$12,MATCH(B1385,Assumptions!$A$8:$A$12,0)))))</f>
        <v>0.8</v>
      </c>
      <c r="R1385" s="14">
        <f t="shared" ca="1" si="152"/>
        <v>365542.29599999997</v>
      </c>
      <c r="S1385" s="14">
        <f t="shared" ca="1" si="153"/>
        <v>91385.573999999964</v>
      </c>
      <c r="T1385" s="11" t="s">
        <v>25</v>
      </c>
      <c r="U1385" s="18" t="s">
        <v>26</v>
      </c>
    </row>
    <row r="1386" spans="1:21" ht="15" customHeight="1" x14ac:dyDescent="0.15">
      <c r="A1386" s="10" t="s">
        <v>1434</v>
      </c>
      <c r="B1386" s="11" t="s">
        <v>46</v>
      </c>
      <c r="C1386" s="11" t="s">
        <v>119</v>
      </c>
      <c r="D1386" s="12">
        <v>46163</v>
      </c>
      <c r="E1386" s="11">
        <v>4425</v>
      </c>
      <c r="F1386" s="11" t="s">
        <v>33</v>
      </c>
      <c r="G1386" s="13">
        <v>409789.01</v>
      </c>
      <c r="H1386" s="14">
        <f t="shared" si="147"/>
        <v>1813316369.25</v>
      </c>
      <c r="I1386" s="14">
        <f>IF(F1386="GHS",H1386,H1386*Assumptions!$B$4)</f>
        <v>1813316369.25</v>
      </c>
      <c r="J1386" s="15" t="str">
        <f>INDEX(Assumptions!$B$8:$B$12,MATCH(B1386,Assumptions!$A$8:$A$12,0))</f>
        <v>Specific Identification</v>
      </c>
      <c r="K1386" s="16">
        <f>G1386/(1-INDEX(Assumptions!$D$8:$D$12,MATCH(B1386,Assumptions!$A$8:$A$12,0)))</f>
        <v>525370.52564102563</v>
      </c>
      <c r="L1386" s="16">
        <f t="shared" si="148"/>
        <v>12293.6703</v>
      </c>
      <c r="M1386" s="16">
        <f t="shared" si="149"/>
        <v>26268.526282051283</v>
      </c>
      <c r="N1386" s="14">
        <f>E1386*(K1386-L1386-M1386)*IF(F1386="GHS",1,Assumptions!$B$4)</f>
        <v>2154126856.0859613</v>
      </c>
      <c r="O1386" s="15">
        <f t="shared" ca="1" si="150"/>
        <v>123</v>
      </c>
      <c r="P1386" s="15" t="str">
        <f t="shared" ca="1" si="151"/>
        <v>91-180d</v>
      </c>
      <c r="Q1386" s="17">
        <f ca="1">IF(P1386="0-90d",0,IF(P1386="91-180d",INDEX(Assumptions!$F$8:$F$12,MATCH(B1386,Assumptions!$A$8:$A$12,0)),IF(P1386="181-365d",INDEX(Assumptions!$G$8:$G$12,MATCH(B1386,Assumptions!$A$8:$A$12,0)),INDEX(Assumptions!$H$8:$H$12,MATCH(B1386,Assumptions!$A$8:$A$12,0)))))</f>
        <v>0</v>
      </c>
      <c r="R1386" s="14">
        <f t="shared" ca="1" si="152"/>
        <v>0</v>
      </c>
      <c r="S1386" s="14">
        <f t="shared" ca="1" si="153"/>
        <v>1813316369.25</v>
      </c>
      <c r="T1386" s="11" t="s">
        <v>25</v>
      </c>
      <c r="U1386" s="18" t="s">
        <v>26</v>
      </c>
    </row>
    <row r="1387" spans="1:21" ht="15" customHeight="1" x14ac:dyDescent="0.15">
      <c r="A1387" s="10" t="s">
        <v>1435</v>
      </c>
      <c r="B1387" s="11" t="s">
        <v>31</v>
      </c>
      <c r="C1387" s="11" t="s">
        <v>63</v>
      </c>
      <c r="D1387" s="12">
        <v>46126</v>
      </c>
      <c r="E1387" s="11">
        <v>3833</v>
      </c>
      <c r="F1387" s="11" t="s">
        <v>33</v>
      </c>
      <c r="G1387" s="13">
        <v>4168.45</v>
      </c>
      <c r="H1387" s="14">
        <f t="shared" si="147"/>
        <v>15977668.85</v>
      </c>
      <c r="I1387" s="14">
        <f>IF(F1387="GHS",H1387,H1387*Assumptions!$B$4)</f>
        <v>15977668.85</v>
      </c>
      <c r="J1387" s="15" t="str">
        <f>INDEX(Assumptions!$B$8:$B$12,MATCH(B1387,Assumptions!$A$8:$A$12,0))</f>
        <v>Weighted Average</v>
      </c>
      <c r="K1387" s="16">
        <f>G1387/(1-INDEX(Assumptions!$D$8:$D$12,MATCH(B1387,Assumptions!$A$8:$A$12,0)))</f>
        <v>5789.5138888888887</v>
      </c>
      <c r="L1387" s="16">
        <f t="shared" si="148"/>
        <v>125.05349999999999</v>
      </c>
      <c r="M1387" s="16">
        <f t="shared" si="149"/>
        <v>289.47569444444446</v>
      </c>
      <c r="N1387" s="14">
        <f>E1387*(K1387-L1387-M1387)*IF(F1387="GHS",1,Assumptions!$B$4)</f>
        <v>20602316.333805554</v>
      </c>
      <c r="O1387" s="15">
        <f t="shared" ca="1" si="150"/>
        <v>160</v>
      </c>
      <c r="P1387" s="15" t="str">
        <f t="shared" ca="1" si="151"/>
        <v>91-180d</v>
      </c>
      <c r="Q1387" s="17">
        <f ca="1">IF(P1387="0-90d",0,IF(P1387="91-180d",INDEX(Assumptions!$F$8:$F$12,MATCH(B1387,Assumptions!$A$8:$A$12,0)),IF(P1387="181-365d",INDEX(Assumptions!$G$8:$G$12,MATCH(B1387,Assumptions!$A$8:$A$12,0)),INDEX(Assumptions!$H$8:$H$12,MATCH(B1387,Assumptions!$A$8:$A$12,0)))))</f>
        <v>0.05</v>
      </c>
      <c r="R1387" s="14">
        <f t="shared" ca="1" si="152"/>
        <v>798883.4425</v>
      </c>
      <c r="S1387" s="14">
        <f t="shared" ca="1" si="153"/>
        <v>15178785.407499999</v>
      </c>
      <c r="T1387" s="11" t="s">
        <v>25</v>
      </c>
      <c r="U1387" s="18" t="s">
        <v>36</v>
      </c>
    </row>
    <row r="1388" spans="1:21" ht="15" customHeight="1" x14ac:dyDescent="0.15">
      <c r="A1388" s="10" t="s">
        <v>1436</v>
      </c>
      <c r="B1388" s="11" t="s">
        <v>31</v>
      </c>
      <c r="C1388" s="11" t="s">
        <v>32</v>
      </c>
      <c r="D1388" s="12">
        <v>45798</v>
      </c>
      <c r="E1388" s="11">
        <v>697</v>
      </c>
      <c r="F1388" s="11" t="s">
        <v>33</v>
      </c>
      <c r="G1388" s="13">
        <v>3088.04</v>
      </c>
      <c r="H1388" s="14">
        <f t="shared" si="147"/>
        <v>2152363.88</v>
      </c>
      <c r="I1388" s="14">
        <f>IF(F1388="GHS",H1388,H1388*Assumptions!$B$4)</f>
        <v>2152363.88</v>
      </c>
      <c r="J1388" s="15" t="str">
        <f>INDEX(Assumptions!$B$8:$B$12,MATCH(B1388,Assumptions!$A$8:$A$12,0))</f>
        <v>Weighted Average</v>
      </c>
      <c r="K1388" s="16">
        <f>G1388/(1-INDEX(Assumptions!$D$8:$D$12,MATCH(B1388,Assumptions!$A$8:$A$12,0)))</f>
        <v>4288.9444444444443</v>
      </c>
      <c r="L1388" s="16">
        <f t="shared" si="148"/>
        <v>92.641199999999998</v>
      </c>
      <c r="M1388" s="16">
        <f t="shared" si="149"/>
        <v>214.44722222222222</v>
      </c>
      <c r="N1388" s="14">
        <f>E1388*(K1388-L1388-M1388)*IF(F1388="GHS",1,Assumptions!$B$4)</f>
        <v>2775353.6474888888</v>
      </c>
      <c r="O1388" s="15">
        <f t="shared" ca="1" si="150"/>
        <v>488</v>
      </c>
      <c r="P1388" s="15" t="str">
        <f t="shared" ca="1" si="151"/>
        <v>365d+</v>
      </c>
      <c r="Q1388" s="17">
        <f ca="1">IF(P1388="0-90d",0,IF(P1388="91-180d",INDEX(Assumptions!$F$8:$F$12,MATCH(B1388,Assumptions!$A$8:$A$12,0)),IF(P1388="181-365d",INDEX(Assumptions!$G$8:$G$12,MATCH(B1388,Assumptions!$A$8:$A$12,0)),INDEX(Assumptions!$H$8:$H$12,MATCH(B1388,Assumptions!$A$8:$A$12,0)))))</f>
        <v>0.6</v>
      </c>
      <c r="R1388" s="14">
        <f t="shared" ca="1" si="152"/>
        <v>1291418.328</v>
      </c>
      <c r="S1388" s="14">
        <f t="shared" ca="1" si="153"/>
        <v>860945.55199999991</v>
      </c>
      <c r="T1388" s="11" t="s">
        <v>25</v>
      </c>
      <c r="U1388" s="18" t="s">
        <v>26</v>
      </c>
    </row>
    <row r="1389" spans="1:21" ht="15" customHeight="1" x14ac:dyDescent="0.15">
      <c r="A1389" s="10" t="s">
        <v>1437</v>
      </c>
      <c r="B1389" s="11" t="s">
        <v>31</v>
      </c>
      <c r="C1389" s="11" t="s">
        <v>32</v>
      </c>
      <c r="D1389" s="12">
        <v>46008</v>
      </c>
      <c r="E1389" s="11">
        <v>3724</v>
      </c>
      <c r="F1389" s="11" t="s">
        <v>33</v>
      </c>
      <c r="G1389" s="13">
        <v>1362.61</v>
      </c>
      <c r="H1389" s="14">
        <f t="shared" si="147"/>
        <v>5074359.6399999997</v>
      </c>
      <c r="I1389" s="14">
        <f>IF(F1389="GHS",H1389,H1389*Assumptions!$B$4)</f>
        <v>5074359.6399999997</v>
      </c>
      <c r="J1389" s="15" t="str">
        <f>INDEX(Assumptions!$B$8:$B$12,MATCH(B1389,Assumptions!$A$8:$A$12,0))</f>
        <v>Weighted Average</v>
      </c>
      <c r="K1389" s="16">
        <f>G1389/(1-INDEX(Assumptions!$D$8:$D$12,MATCH(B1389,Assumptions!$A$8:$A$12,0)))</f>
        <v>1892.5138888888889</v>
      </c>
      <c r="L1389" s="16">
        <f t="shared" si="148"/>
        <v>40.878299999999996</v>
      </c>
      <c r="M1389" s="16">
        <f t="shared" si="149"/>
        <v>94.625694444444449</v>
      </c>
      <c r="N1389" s="14">
        <f>E1389*(K1389-L1389-M1389)*IF(F1389="GHS",1,Assumptions!$B$4)</f>
        <v>6543104.8469111109</v>
      </c>
      <c r="O1389" s="15">
        <f t="shared" ca="1" si="150"/>
        <v>278</v>
      </c>
      <c r="P1389" s="15" t="str">
        <f t="shared" ca="1" si="151"/>
        <v>181-365d</v>
      </c>
      <c r="Q1389" s="17">
        <f ca="1">IF(P1389="0-90d",0,IF(P1389="91-180d",INDEX(Assumptions!$F$8:$F$12,MATCH(B1389,Assumptions!$A$8:$A$12,0)),IF(P1389="181-365d",INDEX(Assumptions!$G$8:$G$12,MATCH(B1389,Assumptions!$A$8:$A$12,0)),INDEX(Assumptions!$H$8:$H$12,MATCH(B1389,Assumptions!$A$8:$A$12,0)))))</f>
        <v>0.2</v>
      </c>
      <c r="R1389" s="14">
        <f t="shared" ca="1" si="152"/>
        <v>1014871.928</v>
      </c>
      <c r="S1389" s="14">
        <f t="shared" si="153"/>
        <v>0</v>
      </c>
      <c r="T1389" s="11" t="s">
        <v>39</v>
      </c>
      <c r="U1389" s="18" t="s">
        <v>26</v>
      </c>
    </row>
    <row r="1390" spans="1:21" ht="15" customHeight="1" x14ac:dyDescent="0.15">
      <c r="A1390" s="10" t="s">
        <v>1438</v>
      </c>
      <c r="B1390" s="11" t="s">
        <v>41</v>
      </c>
      <c r="C1390" s="11" t="s">
        <v>49</v>
      </c>
      <c r="D1390" s="12">
        <v>46109</v>
      </c>
      <c r="E1390" s="11">
        <v>1861</v>
      </c>
      <c r="F1390" s="11" t="s">
        <v>33</v>
      </c>
      <c r="G1390" s="13">
        <v>713.49</v>
      </c>
      <c r="H1390" s="14">
        <f t="shared" si="147"/>
        <v>1327804.8900000001</v>
      </c>
      <c r="I1390" s="14">
        <f>IF(F1390="GHS",H1390,H1390*Assumptions!$B$4)</f>
        <v>1327804.8900000001</v>
      </c>
      <c r="J1390" s="15" t="str">
        <f>INDEX(Assumptions!$B$8:$B$12,MATCH(B1390,Assumptions!$A$8:$A$12,0))</f>
        <v>Weighted Average</v>
      </c>
      <c r="K1390" s="16">
        <f>G1390/(1-INDEX(Assumptions!$D$8:$D$12,MATCH(B1390,Assumptions!$A$8:$A$12,0)))</f>
        <v>1097.676923076923</v>
      </c>
      <c r="L1390" s="16">
        <f t="shared" si="148"/>
        <v>21.404699999999998</v>
      </c>
      <c r="M1390" s="16">
        <f t="shared" si="149"/>
        <v>54.88384615384615</v>
      </c>
      <c r="N1390" s="14">
        <f>E1390*(K1390-L1390-M1390)*IF(F1390="GHS",1,Assumptions!$B$4)</f>
        <v>1900803.7694538459</v>
      </c>
      <c r="O1390" s="15">
        <f t="shared" ca="1" si="150"/>
        <v>177</v>
      </c>
      <c r="P1390" s="15" t="str">
        <f t="shared" ca="1" si="151"/>
        <v>91-180d</v>
      </c>
      <c r="Q1390" s="17">
        <f ca="1">IF(P1390="0-90d",0,IF(P1390="91-180d",INDEX(Assumptions!$F$8:$F$12,MATCH(B1390,Assumptions!$A$8:$A$12,0)),IF(P1390="181-365d",INDEX(Assumptions!$G$8:$G$12,MATCH(B1390,Assumptions!$A$8:$A$12,0)),INDEX(Assumptions!$H$8:$H$12,MATCH(B1390,Assumptions!$A$8:$A$12,0)))))</f>
        <v>0.1</v>
      </c>
      <c r="R1390" s="14">
        <f t="shared" ca="1" si="152"/>
        <v>132780.48900000003</v>
      </c>
      <c r="S1390" s="14">
        <f t="shared" ca="1" si="153"/>
        <v>1195024.4010000001</v>
      </c>
      <c r="T1390" s="11" t="s">
        <v>25</v>
      </c>
      <c r="U1390" s="18" t="s">
        <v>26</v>
      </c>
    </row>
    <row r="1391" spans="1:21" ht="15" customHeight="1" x14ac:dyDescent="0.15">
      <c r="A1391" s="10" t="s">
        <v>1439</v>
      </c>
      <c r="B1391" s="11" t="s">
        <v>28</v>
      </c>
      <c r="C1391" s="11" t="s">
        <v>38</v>
      </c>
      <c r="D1391" s="12">
        <v>46204</v>
      </c>
      <c r="E1391" s="11">
        <v>1247</v>
      </c>
      <c r="F1391" s="11" t="s">
        <v>24</v>
      </c>
      <c r="G1391" s="13">
        <v>3688.63</v>
      </c>
      <c r="H1391" s="14">
        <f t="shared" si="147"/>
        <v>4599721.6100000003</v>
      </c>
      <c r="I1391" s="14">
        <f>IF(F1391="GHS",H1391,H1391*Assumptions!$B$4)</f>
        <v>49676993.388000004</v>
      </c>
      <c r="J1391" s="15" t="str">
        <f>INDEX(Assumptions!$B$8:$B$12,MATCH(B1391,Assumptions!$A$8:$A$12,0))</f>
        <v>Fair Value Less Costs to Sell</v>
      </c>
      <c r="K1391" s="16">
        <f>G1391/(1-INDEX(Assumptions!$D$8:$D$12,MATCH(B1391,Assumptions!$A$8:$A$12,0)))</f>
        <v>4191.625</v>
      </c>
      <c r="L1391" s="16">
        <f t="shared" si="148"/>
        <v>110.6589</v>
      </c>
      <c r="M1391" s="16">
        <f t="shared" si="149"/>
        <v>209.58125000000001</v>
      </c>
      <c r="N1391" s="14">
        <f>E1391*(K1391-L1391-M1391)*IF(F1391="GHS",1,Assumptions!$B$4)</f>
        <v>52138262.605860002</v>
      </c>
      <c r="O1391" s="15">
        <f t="shared" ca="1" si="150"/>
        <v>82</v>
      </c>
      <c r="P1391" s="15" t="str">
        <f t="shared" ca="1" si="151"/>
        <v>0-90d</v>
      </c>
      <c r="Q1391" s="17">
        <f ca="1">IF(P1391="0-90d",0,IF(P1391="91-180d",INDEX(Assumptions!$F$8:$F$12,MATCH(B1391,Assumptions!$A$8:$A$12,0)),IF(P1391="181-365d",INDEX(Assumptions!$G$8:$G$12,MATCH(B1391,Assumptions!$A$8:$A$12,0)),INDEX(Assumptions!$H$8:$H$12,MATCH(B1391,Assumptions!$A$8:$A$12,0)))))</f>
        <v>0</v>
      </c>
      <c r="R1391" s="14">
        <f t="shared" ca="1" si="152"/>
        <v>0</v>
      </c>
      <c r="S1391" s="14">
        <f t="shared" ca="1" si="153"/>
        <v>49676993.388000004</v>
      </c>
      <c r="T1391" s="11" t="s">
        <v>25</v>
      </c>
      <c r="U1391" s="18" t="s">
        <v>26</v>
      </c>
    </row>
    <row r="1392" spans="1:21" ht="15" customHeight="1" x14ac:dyDescent="0.15">
      <c r="A1392" s="10" t="s">
        <v>1440</v>
      </c>
      <c r="B1392" s="11" t="s">
        <v>46</v>
      </c>
      <c r="C1392" s="11" t="s">
        <v>52</v>
      </c>
      <c r="D1392" s="12">
        <v>45865</v>
      </c>
      <c r="E1392" s="11">
        <v>2569</v>
      </c>
      <c r="F1392" s="11" t="s">
        <v>33</v>
      </c>
      <c r="G1392" s="13">
        <v>391625.65</v>
      </c>
      <c r="H1392" s="14">
        <f t="shared" si="147"/>
        <v>1006086294.85</v>
      </c>
      <c r="I1392" s="14">
        <f>IF(F1392="GHS",H1392,H1392*Assumptions!$B$4)</f>
        <v>1006086294.85</v>
      </c>
      <c r="J1392" s="15" t="str">
        <f>INDEX(Assumptions!$B$8:$B$12,MATCH(B1392,Assumptions!$A$8:$A$12,0))</f>
        <v>Specific Identification</v>
      </c>
      <c r="K1392" s="16">
        <f>G1392/(1-INDEX(Assumptions!$D$8:$D$12,MATCH(B1392,Assumptions!$A$8:$A$12,0)))</f>
        <v>502084.16666666669</v>
      </c>
      <c r="L1392" s="16">
        <f t="shared" si="148"/>
        <v>11748.7695</v>
      </c>
      <c r="M1392" s="16">
        <f t="shared" si="149"/>
        <v>25104.208333333336</v>
      </c>
      <c r="N1392" s="14">
        <f>E1392*(K1392-L1392-M1392)*IF(F1392="GHS",1,Assumptions!$B$4)</f>
        <v>1195178924.1128335</v>
      </c>
      <c r="O1392" s="15">
        <f t="shared" ca="1" si="150"/>
        <v>421</v>
      </c>
      <c r="P1392" s="15" t="str">
        <f t="shared" ca="1" si="151"/>
        <v>365d+</v>
      </c>
      <c r="Q1392" s="17">
        <f ca="1">IF(P1392="0-90d",0,IF(P1392="91-180d",INDEX(Assumptions!$F$8:$F$12,MATCH(B1392,Assumptions!$A$8:$A$12,0)),IF(P1392="181-365d",INDEX(Assumptions!$G$8:$G$12,MATCH(B1392,Assumptions!$A$8:$A$12,0)),INDEX(Assumptions!$H$8:$H$12,MATCH(B1392,Assumptions!$A$8:$A$12,0)))))</f>
        <v>0.15</v>
      </c>
      <c r="R1392" s="14">
        <f t="shared" ca="1" si="152"/>
        <v>150912944.22749999</v>
      </c>
      <c r="S1392" s="14">
        <f t="shared" si="153"/>
        <v>0</v>
      </c>
      <c r="T1392" s="11" t="s">
        <v>39</v>
      </c>
      <c r="U1392" s="18" t="s">
        <v>26</v>
      </c>
    </row>
    <row r="1393" spans="1:21" ht="15" customHeight="1" x14ac:dyDescent="0.15">
      <c r="A1393" s="10" t="s">
        <v>1441</v>
      </c>
      <c r="B1393" s="11" t="s">
        <v>41</v>
      </c>
      <c r="C1393" s="11" t="s">
        <v>44</v>
      </c>
      <c r="D1393" s="12">
        <v>45988</v>
      </c>
      <c r="E1393" s="11">
        <v>453</v>
      </c>
      <c r="F1393" s="11" t="s">
        <v>33</v>
      </c>
      <c r="G1393" s="13">
        <v>301.77</v>
      </c>
      <c r="H1393" s="14">
        <f t="shared" si="147"/>
        <v>136701.81</v>
      </c>
      <c r="I1393" s="14">
        <f>IF(F1393="GHS",H1393,H1393*Assumptions!$B$4)</f>
        <v>136701.81</v>
      </c>
      <c r="J1393" s="15" t="str">
        <f>INDEX(Assumptions!$B$8:$B$12,MATCH(B1393,Assumptions!$A$8:$A$12,0))</f>
        <v>Weighted Average</v>
      </c>
      <c r="K1393" s="16">
        <f>G1393/(1-INDEX(Assumptions!$D$8:$D$12,MATCH(B1393,Assumptions!$A$8:$A$12,0)))</f>
        <v>464.26153846153841</v>
      </c>
      <c r="L1393" s="16">
        <f t="shared" si="148"/>
        <v>9.0530999999999988</v>
      </c>
      <c r="M1393" s="16">
        <f t="shared" si="149"/>
        <v>23.213076923076922</v>
      </c>
      <c r="N1393" s="14">
        <f>E1393*(K1393-L1393-M1393)*IF(F1393="GHS",1,Assumptions!$B$4)</f>
        <v>195693.89877692307</v>
      </c>
      <c r="O1393" s="15">
        <f t="shared" ca="1" si="150"/>
        <v>298</v>
      </c>
      <c r="P1393" s="15" t="str">
        <f t="shared" ca="1" si="151"/>
        <v>181-365d</v>
      </c>
      <c r="Q1393" s="17">
        <f ca="1">IF(P1393="0-90d",0,IF(P1393="91-180d",INDEX(Assumptions!$F$8:$F$12,MATCH(B1393,Assumptions!$A$8:$A$12,0)),IF(P1393="181-365d",INDEX(Assumptions!$G$8:$G$12,MATCH(B1393,Assumptions!$A$8:$A$12,0)),INDEX(Assumptions!$H$8:$H$12,MATCH(B1393,Assumptions!$A$8:$A$12,0)))))</f>
        <v>0.35</v>
      </c>
      <c r="R1393" s="14">
        <f t="shared" ca="1" si="152"/>
        <v>47845.633499999996</v>
      </c>
      <c r="S1393" s="14">
        <f t="shared" ca="1" si="153"/>
        <v>88856.176500000001</v>
      </c>
      <c r="T1393" s="11" t="s">
        <v>25</v>
      </c>
      <c r="U1393" s="18" t="s">
        <v>26</v>
      </c>
    </row>
    <row r="1394" spans="1:21" ht="15" customHeight="1" x14ac:dyDescent="0.15">
      <c r="A1394" s="10" t="s">
        <v>1442</v>
      </c>
      <c r="B1394" s="11" t="s">
        <v>31</v>
      </c>
      <c r="C1394" s="11" t="s">
        <v>76</v>
      </c>
      <c r="D1394" s="12">
        <v>46218</v>
      </c>
      <c r="E1394" s="11">
        <v>558</v>
      </c>
      <c r="F1394" s="11" t="s">
        <v>33</v>
      </c>
      <c r="G1394" s="13">
        <v>3231.22</v>
      </c>
      <c r="H1394" s="14">
        <f t="shared" si="147"/>
        <v>1803020.7599999998</v>
      </c>
      <c r="I1394" s="14">
        <f>IF(F1394="GHS",H1394,H1394*Assumptions!$B$4)</f>
        <v>1803020.7599999998</v>
      </c>
      <c r="J1394" s="15" t="str">
        <f>INDEX(Assumptions!$B$8:$B$12,MATCH(B1394,Assumptions!$A$8:$A$12,0))</f>
        <v>Weighted Average</v>
      </c>
      <c r="K1394" s="16">
        <f>G1394/(1-INDEX(Assumptions!$D$8:$D$12,MATCH(B1394,Assumptions!$A$8:$A$12,0)))</f>
        <v>4487.8055555555557</v>
      </c>
      <c r="L1394" s="16">
        <f t="shared" si="148"/>
        <v>96.936599999999984</v>
      </c>
      <c r="M1394" s="16">
        <f t="shared" si="149"/>
        <v>224.39027777777778</v>
      </c>
      <c r="N1394" s="14">
        <f>E1394*(K1394-L1394-M1394)*IF(F1394="GHS",1,Assumptions!$B$4)</f>
        <v>2324895.1022000001</v>
      </c>
      <c r="O1394" s="15">
        <f t="shared" ca="1" si="150"/>
        <v>68</v>
      </c>
      <c r="P1394" s="15" t="str">
        <f t="shared" ca="1" si="151"/>
        <v>0-90d</v>
      </c>
      <c r="Q1394" s="17">
        <f ca="1">IF(P1394="0-90d",0,IF(P1394="91-180d",INDEX(Assumptions!$F$8:$F$12,MATCH(B1394,Assumptions!$A$8:$A$12,0)),IF(P1394="181-365d",INDEX(Assumptions!$G$8:$G$12,MATCH(B1394,Assumptions!$A$8:$A$12,0)),INDEX(Assumptions!$H$8:$H$12,MATCH(B1394,Assumptions!$A$8:$A$12,0)))))</f>
        <v>0</v>
      </c>
      <c r="R1394" s="14">
        <f t="shared" ca="1" si="152"/>
        <v>0</v>
      </c>
      <c r="S1394" s="14">
        <f t="shared" ca="1" si="153"/>
        <v>1803020.7599999998</v>
      </c>
      <c r="T1394" s="11" t="s">
        <v>25</v>
      </c>
      <c r="U1394" s="18" t="s">
        <v>26</v>
      </c>
    </row>
    <row r="1395" spans="1:21" ht="15" customHeight="1" x14ac:dyDescent="0.15">
      <c r="A1395" s="10" t="s">
        <v>1443</v>
      </c>
      <c r="B1395" s="11" t="s">
        <v>41</v>
      </c>
      <c r="C1395" s="11" t="s">
        <v>42</v>
      </c>
      <c r="D1395" s="12">
        <v>46038</v>
      </c>
      <c r="E1395" s="11">
        <v>1693</v>
      </c>
      <c r="F1395" s="11" t="s">
        <v>33</v>
      </c>
      <c r="G1395" s="13">
        <v>321.10000000000002</v>
      </c>
      <c r="H1395" s="14">
        <f t="shared" si="147"/>
        <v>543622.30000000005</v>
      </c>
      <c r="I1395" s="14">
        <f>IF(F1395="GHS",H1395,H1395*Assumptions!$B$4)</f>
        <v>543622.30000000005</v>
      </c>
      <c r="J1395" s="15" t="str">
        <f>INDEX(Assumptions!$B$8:$B$12,MATCH(B1395,Assumptions!$A$8:$A$12,0))</f>
        <v>Weighted Average</v>
      </c>
      <c r="K1395" s="16">
        <f>G1395/(1-INDEX(Assumptions!$D$8:$D$12,MATCH(B1395,Assumptions!$A$8:$A$12,0)))</f>
        <v>494</v>
      </c>
      <c r="L1395" s="16">
        <f t="shared" si="148"/>
        <v>9.6330000000000009</v>
      </c>
      <c r="M1395" s="16">
        <f t="shared" si="149"/>
        <v>24.700000000000003</v>
      </c>
      <c r="N1395" s="14">
        <f>E1395*(K1395-L1395-M1395)*IF(F1395="GHS",1,Assumptions!$B$4)</f>
        <v>778216.23100000003</v>
      </c>
      <c r="O1395" s="15">
        <f t="shared" ca="1" si="150"/>
        <v>248</v>
      </c>
      <c r="P1395" s="15" t="str">
        <f t="shared" ca="1" si="151"/>
        <v>181-365d</v>
      </c>
      <c r="Q1395" s="17">
        <f ca="1">IF(P1395="0-90d",0,IF(P1395="91-180d",INDEX(Assumptions!$F$8:$F$12,MATCH(B1395,Assumptions!$A$8:$A$12,0)),IF(P1395="181-365d",INDEX(Assumptions!$G$8:$G$12,MATCH(B1395,Assumptions!$A$8:$A$12,0)),INDEX(Assumptions!$H$8:$H$12,MATCH(B1395,Assumptions!$A$8:$A$12,0)))))</f>
        <v>0.35</v>
      </c>
      <c r="R1395" s="14">
        <f t="shared" ca="1" si="152"/>
        <v>190267.80499999999</v>
      </c>
      <c r="S1395" s="14">
        <f t="shared" si="153"/>
        <v>0</v>
      </c>
      <c r="T1395" s="11" t="s">
        <v>39</v>
      </c>
      <c r="U1395" s="18" t="s">
        <v>26</v>
      </c>
    </row>
    <row r="1396" spans="1:21" ht="15" customHeight="1" x14ac:dyDescent="0.15">
      <c r="A1396" s="10" t="s">
        <v>1444</v>
      </c>
      <c r="B1396" s="11" t="s">
        <v>41</v>
      </c>
      <c r="C1396" s="11" t="s">
        <v>49</v>
      </c>
      <c r="D1396" s="12">
        <v>45757</v>
      </c>
      <c r="E1396" s="11">
        <v>3274</v>
      </c>
      <c r="F1396" s="11" t="s">
        <v>33</v>
      </c>
      <c r="G1396" s="13">
        <v>203.49</v>
      </c>
      <c r="H1396" s="14">
        <f t="shared" si="147"/>
        <v>666226.26</v>
      </c>
      <c r="I1396" s="14">
        <f>IF(F1396="GHS",H1396,H1396*Assumptions!$B$4)</f>
        <v>666226.26</v>
      </c>
      <c r="J1396" s="15" t="str">
        <f>INDEX(Assumptions!$B$8:$B$12,MATCH(B1396,Assumptions!$A$8:$A$12,0))</f>
        <v>Weighted Average</v>
      </c>
      <c r="K1396" s="16">
        <f>G1396/(1-INDEX(Assumptions!$D$8:$D$12,MATCH(B1396,Assumptions!$A$8:$A$12,0)))</f>
        <v>313.06153846153848</v>
      </c>
      <c r="L1396" s="16">
        <f t="shared" si="148"/>
        <v>6.1047000000000002</v>
      </c>
      <c r="M1396" s="16">
        <f t="shared" si="149"/>
        <v>15.653076923076924</v>
      </c>
      <c r="N1396" s="14">
        <f>E1396*(K1396-L1396-M1396)*IF(F1396="GHS",1,Assumptions!$B$4)</f>
        <v>953728.51527692319</v>
      </c>
      <c r="O1396" s="15">
        <f t="shared" ca="1" si="150"/>
        <v>529</v>
      </c>
      <c r="P1396" s="15" t="str">
        <f t="shared" ca="1" si="151"/>
        <v>365d+</v>
      </c>
      <c r="Q1396" s="17">
        <f ca="1">IF(P1396="0-90d",0,IF(P1396="91-180d",INDEX(Assumptions!$F$8:$F$12,MATCH(B1396,Assumptions!$A$8:$A$12,0)),IF(P1396="181-365d",INDEX(Assumptions!$G$8:$G$12,MATCH(B1396,Assumptions!$A$8:$A$12,0)),INDEX(Assumptions!$H$8:$H$12,MATCH(B1396,Assumptions!$A$8:$A$12,0)))))</f>
        <v>0.8</v>
      </c>
      <c r="R1396" s="14">
        <f t="shared" ca="1" si="152"/>
        <v>532981.00800000003</v>
      </c>
      <c r="S1396" s="14">
        <f t="shared" ca="1" si="153"/>
        <v>133245.25199999998</v>
      </c>
      <c r="T1396" s="11" t="s">
        <v>25</v>
      </c>
      <c r="U1396" s="18" t="s">
        <v>26</v>
      </c>
    </row>
    <row r="1397" spans="1:21" ht="15" customHeight="1" x14ac:dyDescent="0.15">
      <c r="A1397" s="10" t="s">
        <v>1445</v>
      </c>
      <c r="B1397" s="11" t="s">
        <v>41</v>
      </c>
      <c r="C1397" s="11" t="s">
        <v>42</v>
      </c>
      <c r="D1397" s="12">
        <v>45823</v>
      </c>
      <c r="E1397" s="11">
        <v>4460</v>
      </c>
      <c r="F1397" s="11" t="s">
        <v>33</v>
      </c>
      <c r="G1397" s="13">
        <v>300.89</v>
      </c>
      <c r="H1397" s="14">
        <f t="shared" si="147"/>
        <v>1341969.3999999999</v>
      </c>
      <c r="I1397" s="14">
        <f>IF(F1397="GHS",H1397,H1397*Assumptions!$B$4)</f>
        <v>1341969.3999999999</v>
      </c>
      <c r="J1397" s="15" t="str">
        <f>INDEX(Assumptions!$B$8:$B$12,MATCH(B1397,Assumptions!$A$8:$A$12,0))</f>
        <v>Weighted Average</v>
      </c>
      <c r="K1397" s="16">
        <f>G1397/(1-INDEX(Assumptions!$D$8:$D$12,MATCH(B1397,Assumptions!$A$8:$A$12,0)))</f>
        <v>462.90769230769229</v>
      </c>
      <c r="L1397" s="16">
        <f t="shared" si="148"/>
        <v>9.0266999999999999</v>
      </c>
      <c r="M1397" s="16">
        <f t="shared" si="149"/>
        <v>23.145384615384614</v>
      </c>
      <c r="N1397" s="14">
        <f>E1397*(K1397-L1397-M1397)*IF(F1397="GHS",1,Assumptions!$B$4)</f>
        <v>1921080.8103076923</v>
      </c>
      <c r="O1397" s="15">
        <f t="shared" ca="1" si="150"/>
        <v>463</v>
      </c>
      <c r="P1397" s="15" t="str">
        <f t="shared" ca="1" si="151"/>
        <v>365d+</v>
      </c>
      <c r="Q1397" s="17">
        <f ca="1">IF(P1397="0-90d",0,IF(P1397="91-180d",INDEX(Assumptions!$F$8:$F$12,MATCH(B1397,Assumptions!$A$8:$A$12,0)),IF(P1397="181-365d",INDEX(Assumptions!$G$8:$G$12,MATCH(B1397,Assumptions!$A$8:$A$12,0)),INDEX(Assumptions!$H$8:$H$12,MATCH(B1397,Assumptions!$A$8:$A$12,0)))))</f>
        <v>0.8</v>
      </c>
      <c r="R1397" s="14">
        <f t="shared" ca="1" si="152"/>
        <v>1073575.52</v>
      </c>
      <c r="S1397" s="14">
        <f t="shared" ca="1" si="153"/>
        <v>268393.87999999989</v>
      </c>
      <c r="T1397" s="11" t="s">
        <v>25</v>
      </c>
      <c r="U1397" s="18" t="s">
        <v>26</v>
      </c>
    </row>
    <row r="1398" spans="1:21" ht="15" customHeight="1" x14ac:dyDescent="0.15">
      <c r="A1398" s="10" t="s">
        <v>1446</v>
      </c>
      <c r="B1398" s="11" t="s">
        <v>28</v>
      </c>
      <c r="C1398" s="11" t="s">
        <v>35</v>
      </c>
      <c r="D1398" s="12">
        <v>45888</v>
      </c>
      <c r="E1398" s="11">
        <v>3921</v>
      </c>
      <c r="F1398" s="11" t="s">
        <v>24</v>
      </c>
      <c r="G1398" s="13">
        <v>3446.48</v>
      </c>
      <c r="H1398" s="14">
        <f t="shared" si="147"/>
        <v>13513648.08</v>
      </c>
      <c r="I1398" s="14">
        <f>IF(F1398="GHS",H1398,H1398*Assumptions!$B$4)</f>
        <v>145947399.264</v>
      </c>
      <c r="J1398" s="15" t="str">
        <f>INDEX(Assumptions!$B$8:$B$12,MATCH(B1398,Assumptions!$A$8:$A$12,0))</f>
        <v>Fair Value Less Costs to Sell</v>
      </c>
      <c r="K1398" s="16">
        <f>G1398/(1-INDEX(Assumptions!$D$8:$D$12,MATCH(B1398,Assumptions!$A$8:$A$12,0)))</f>
        <v>3916.4545454545455</v>
      </c>
      <c r="L1398" s="16">
        <f t="shared" si="148"/>
        <v>103.39439999999999</v>
      </c>
      <c r="M1398" s="16">
        <f t="shared" si="149"/>
        <v>195.82272727272729</v>
      </c>
      <c r="N1398" s="14">
        <f>E1398*(K1398-L1398-M1398)*IF(F1398="GHS",1,Assumptions!$B$4)</f>
        <v>153178429.50026181</v>
      </c>
      <c r="O1398" s="15">
        <f t="shared" ca="1" si="150"/>
        <v>398</v>
      </c>
      <c r="P1398" s="15" t="str">
        <f t="shared" ca="1" si="151"/>
        <v>365d+</v>
      </c>
      <c r="Q1398" s="17">
        <f ca="1">IF(P1398="0-90d",0,IF(P1398="91-180d",INDEX(Assumptions!$F$8:$F$12,MATCH(B1398,Assumptions!$A$8:$A$12,0)),IF(P1398="181-365d",INDEX(Assumptions!$G$8:$G$12,MATCH(B1398,Assumptions!$A$8:$A$12,0)),INDEX(Assumptions!$H$8:$H$12,MATCH(B1398,Assumptions!$A$8:$A$12,0)))))</f>
        <v>0.4</v>
      </c>
      <c r="R1398" s="14">
        <f t="shared" ca="1" si="152"/>
        <v>58378959.705600001</v>
      </c>
      <c r="S1398" s="14">
        <f t="shared" si="153"/>
        <v>0</v>
      </c>
      <c r="T1398" s="11" t="s">
        <v>39</v>
      </c>
      <c r="U1398" s="18" t="s">
        <v>36</v>
      </c>
    </row>
    <row r="1399" spans="1:21" ht="15" customHeight="1" x14ac:dyDescent="0.15">
      <c r="A1399" s="10" t="s">
        <v>1447</v>
      </c>
      <c r="B1399" s="11" t="s">
        <v>31</v>
      </c>
      <c r="C1399" s="11" t="s">
        <v>63</v>
      </c>
      <c r="D1399" s="12">
        <v>46152</v>
      </c>
      <c r="E1399" s="11">
        <v>1640</v>
      </c>
      <c r="F1399" s="11" t="s">
        <v>33</v>
      </c>
      <c r="G1399" s="13">
        <v>1757.84</v>
      </c>
      <c r="H1399" s="14">
        <f t="shared" si="147"/>
        <v>2882857.6</v>
      </c>
      <c r="I1399" s="14">
        <f>IF(F1399="GHS",H1399,H1399*Assumptions!$B$4)</f>
        <v>2882857.6</v>
      </c>
      <c r="J1399" s="15" t="str">
        <f>INDEX(Assumptions!$B$8:$B$12,MATCH(B1399,Assumptions!$A$8:$A$12,0))</f>
        <v>Weighted Average</v>
      </c>
      <c r="K1399" s="16">
        <f>G1399/(1-INDEX(Assumptions!$D$8:$D$12,MATCH(B1399,Assumptions!$A$8:$A$12,0)))</f>
        <v>2441.4444444444443</v>
      </c>
      <c r="L1399" s="16">
        <f t="shared" si="148"/>
        <v>52.735199999999999</v>
      </c>
      <c r="M1399" s="16">
        <f t="shared" si="149"/>
        <v>122.07222222222222</v>
      </c>
      <c r="N1399" s="14">
        <f>E1399*(K1399-L1399-M1399)*IF(F1399="GHS",1,Assumptions!$B$4)</f>
        <v>3717284.7164444444</v>
      </c>
      <c r="O1399" s="15">
        <f t="shared" ca="1" si="150"/>
        <v>134</v>
      </c>
      <c r="P1399" s="15" t="str">
        <f t="shared" ca="1" si="151"/>
        <v>91-180d</v>
      </c>
      <c r="Q1399" s="17">
        <f ca="1">IF(P1399="0-90d",0,IF(P1399="91-180d",INDEX(Assumptions!$F$8:$F$12,MATCH(B1399,Assumptions!$A$8:$A$12,0)),IF(P1399="181-365d",INDEX(Assumptions!$G$8:$G$12,MATCH(B1399,Assumptions!$A$8:$A$12,0)),INDEX(Assumptions!$H$8:$H$12,MATCH(B1399,Assumptions!$A$8:$A$12,0)))))</f>
        <v>0.05</v>
      </c>
      <c r="R1399" s="14">
        <f t="shared" ca="1" si="152"/>
        <v>144142.88</v>
      </c>
      <c r="S1399" s="14">
        <f t="shared" ca="1" si="153"/>
        <v>2738714.72</v>
      </c>
      <c r="T1399" s="11" t="s">
        <v>25</v>
      </c>
      <c r="U1399" s="18" t="s">
        <v>26</v>
      </c>
    </row>
    <row r="1400" spans="1:21" ht="15" customHeight="1" x14ac:dyDescent="0.15">
      <c r="A1400" s="10" t="s">
        <v>1448</v>
      </c>
      <c r="B1400" s="11" t="s">
        <v>31</v>
      </c>
      <c r="C1400" s="11" t="s">
        <v>76</v>
      </c>
      <c r="D1400" s="12">
        <v>46214</v>
      </c>
      <c r="E1400" s="11">
        <v>2498</v>
      </c>
      <c r="F1400" s="11" t="s">
        <v>33</v>
      </c>
      <c r="G1400" s="13">
        <v>2885.3</v>
      </c>
      <c r="H1400" s="14">
        <f t="shared" si="147"/>
        <v>7207479.4000000004</v>
      </c>
      <c r="I1400" s="14">
        <f>IF(F1400="GHS",H1400,H1400*Assumptions!$B$4)</f>
        <v>7207479.4000000004</v>
      </c>
      <c r="J1400" s="15" t="str">
        <f>INDEX(Assumptions!$B$8:$B$12,MATCH(B1400,Assumptions!$A$8:$A$12,0))</f>
        <v>Weighted Average</v>
      </c>
      <c r="K1400" s="16">
        <f>G1400/(1-INDEX(Assumptions!$D$8:$D$12,MATCH(B1400,Assumptions!$A$8:$A$12,0)))</f>
        <v>4007.3611111111113</v>
      </c>
      <c r="L1400" s="16">
        <f t="shared" si="148"/>
        <v>86.558999999999997</v>
      </c>
      <c r="M1400" s="16">
        <f t="shared" si="149"/>
        <v>200.36805555555557</v>
      </c>
      <c r="N1400" s="14">
        <f>E1400*(K1400-L1400-M1400)*IF(F1400="GHS",1,Assumptions!$B$4)</f>
        <v>9293644.2707777768</v>
      </c>
      <c r="O1400" s="15">
        <f t="shared" ca="1" si="150"/>
        <v>72</v>
      </c>
      <c r="P1400" s="15" t="str">
        <f t="shared" ca="1" si="151"/>
        <v>0-90d</v>
      </c>
      <c r="Q1400" s="17">
        <f ca="1">IF(P1400="0-90d",0,IF(P1400="91-180d",INDEX(Assumptions!$F$8:$F$12,MATCH(B1400,Assumptions!$A$8:$A$12,0)),IF(P1400="181-365d",INDEX(Assumptions!$G$8:$G$12,MATCH(B1400,Assumptions!$A$8:$A$12,0)),INDEX(Assumptions!$H$8:$H$12,MATCH(B1400,Assumptions!$A$8:$A$12,0)))))</f>
        <v>0</v>
      </c>
      <c r="R1400" s="14">
        <f t="shared" ca="1" si="152"/>
        <v>0</v>
      </c>
      <c r="S1400" s="14">
        <f t="shared" ca="1" si="153"/>
        <v>7207479.4000000004</v>
      </c>
      <c r="T1400" s="11" t="s">
        <v>25</v>
      </c>
      <c r="U1400" s="18" t="s">
        <v>26</v>
      </c>
    </row>
    <row r="1401" spans="1:21" ht="15" customHeight="1" x14ac:dyDescent="0.15">
      <c r="A1401" s="10" t="s">
        <v>1449</v>
      </c>
      <c r="B1401" s="11" t="s">
        <v>31</v>
      </c>
      <c r="C1401" s="11" t="s">
        <v>76</v>
      </c>
      <c r="D1401" s="12">
        <v>45840</v>
      </c>
      <c r="E1401" s="11">
        <v>4381</v>
      </c>
      <c r="F1401" s="11" t="s">
        <v>33</v>
      </c>
      <c r="G1401" s="13">
        <v>2357.35</v>
      </c>
      <c r="H1401" s="14">
        <f t="shared" si="147"/>
        <v>10327550.35</v>
      </c>
      <c r="I1401" s="14">
        <f>IF(F1401="GHS",H1401,H1401*Assumptions!$B$4)</f>
        <v>10327550.35</v>
      </c>
      <c r="J1401" s="15" t="str">
        <f>INDEX(Assumptions!$B$8:$B$12,MATCH(B1401,Assumptions!$A$8:$A$12,0))</f>
        <v>Weighted Average</v>
      </c>
      <c r="K1401" s="16">
        <f>G1401/(1-INDEX(Assumptions!$D$8:$D$12,MATCH(B1401,Assumptions!$A$8:$A$12,0)))</f>
        <v>3274.0972222222222</v>
      </c>
      <c r="L1401" s="16">
        <f t="shared" si="148"/>
        <v>70.720500000000001</v>
      </c>
      <c r="M1401" s="16">
        <f t="shared" si="149"/>
        <v>163.70486111111111</v>
      </c>
      <c r="N1401" s="14">
        <f>E1401*(K1401-L1401-M1401)*IF(F1401="GHS",1,Assumptions!$B$4)</f>
        <v>13316802.423527777</v>
      </c>
      <c r="O1401" s="15">
        <f t="shared" ca="1" si="150"/>
        <v>446</v>
      </c>
      <c r="P1401" s="15" t="str">
        <f t="shared" ca="1" si="151"/>
        <v>365d+</v>
      </c>
      <c r="Q1401" s="17">
        <f ca="1">IF(P1401="0-90d",0,IF(P1401="91-180d",INDEX(Assumptions!$F$8:$F$12,MATCH(B1401,Assumptions!$A$8:$A$12,0)),IF(P1401="181-365d",INDEX(Assumptions!$G$8:$G$12,MATCH(B1401,Assumptions!$A$8:$A$12,0)),INDEX(Assumptions!$H$8:$H$12,MATCH(B1401,Assumptions!$A$8:$A$12,0)))))</f>
        <v>0.6</v>
      </c>
      <c r="R1401" s="14">
        <f t="shared" ca="1" si="152"/>
        <v>6196530.21</v>
      </c>
      <c r="S1401" s="14">
        <f t="shared" ca="1" si="153"/>
        <v>4131020.1399999997</v>
      </c>
      <c r="T1401" s="11" t="s">
        <v>25</v>
      </c>
      <c r="U1401" s="18" t="s">
        <v>26</v>
      </c>
    </row>
    <row r="1402" spans="1:21" ht="15" customHeight="1" x14ac:dyDescent="0.15">
      <c r="A1402" s="10" t="s">
        <v>1450</v>
      </c>
      <c r="B1402" s="11" t="s">
        <v>41</v>
      </c>
      <c r="C1402" s="11" t="s">
        <v>49</v>
      </c>
      <c r="D1402" s="12">
        <v>45833</v>
      </c>
      <c r="E1402" s="11">
        <v>4716</v>
      </c>
      <c r="F1402" s="11" t="s">
        <v>33</v>
      </c>
      <c r="G1402" s="13">
        <v>418.22</v>
      </c>
      <c r="H1402" s="14">
        <f t="shared" si="147"/>
        <v>1972325.52</v>
      </c>
      <c r="I1402" s="14">
        <f>IF(F1402="GHS",H1402,H1402*Assumptions!$B$4)</f>
        <v>1972325.52</v>
      </c>
      <c r="J1402" s="15" t="str">
        <f>INDEX(Assumptions!$B$8:$B$12,MATCH(B1402,Assumptions!$A$8:$A$12,0))</f>
        <v>Weighted Average</v>
      </c>
      <c r="K1402" s="16">
        <f>G1402/(1-INDEX(Assumptions!$D$8:$D$12,MATCH(B1402,Assumptions!$A$8:$A$12,0)))</f>
        <v>643.4153846153846</v>
      </c>
      <c r="L1402" s="16">
        <f t="shared" si="148"/>
        <v>12.5466</v>
      </c>
      <c r="M1402" s="16">
        <f t="shared" si="149"/>
        <v>32.170769230769231</v>
      </c>
      <c r="N1402" s="14">
        <f>E1402*(K1402-L1402-M1402)*IF(F1402="GHS",1,Assumptions!$B$4)</f>
        <v>2823459.8405538462</v>
      </c>
      <c r="O1402" s="15">
        <f t="shared" ca="1" si="150"/>
        <v>453</v>
      </c>
      <c r="P1402" s="15" t="str">
        <f t="shared" ca="1" si="151"/>
        <v>365d+</v>
      </c>
      <c r="Q1402" s="17">
        <f ca="1">IF(P1402="0-90d",0,IF(P1402="91-180d",INDEX(Assumptions!$F$8:$F$12,MATCH(B1402,Assumptions!$A$8:$A$12,0)),IF(P1402="181-365d",INDEX(Assumptions!$G$8:$G$12,MATCH(B1402,Assumptions!$A$8:$A$12,0)),INDEX(Assumptions!$H$8:$H$12,MATCH(B1402,Assumptions!$A$8:$A$12,0)))))</f>
        <v>0.8</v>
      </c>
      <c r="R1402" s="14">
        <f t="shared" ca="1" si="152"/>
        <v>1577860.4160000002</v>
      </c>
      <c r="S1402" s="14">
        <f t="shared" ca="1" si="153"/>
        <v>394465.10399999982</v>
      </c>
      <c r="T1402" s="11" t="s">
        <v>25</v>
      </c>
      <c r="U1402" s="18" t="s">
        <v>36</v>
      </c>
    </row>
    <row r="1403" spans="1:21" ht="15" customHeight="1" x14ac:dyDescent="0.15">
      <c r="A1403" s="10" t="s">
        <v>1451</v>
      </c>
      <c r="B1403" s="11" t="s">
        <v>28</v>
      </c>
      <c r="C1403" s="11" t="s">
        <v>55</v>
      </c>
      <c r="D1403" s="12">
        <v>46098</v>
      </c>
      <c r="E1403" s="11">
        <v>169</v>
      </c>
      <c r="F1403" s="11" t="s">
        <v>24</v>
      </c>
      <c r="G1403" s="13">
        <v>12737.7</v>
      </c>
      <c r="H1403" s="14">
        <f t="shared" si="147"/>
        <v>2152671.3000000003</v>
      </c>
      <c r="I1403" s="14">
        <f>IF(F1403="GHS",H1403,H1403*Assumptions!$B$4)</f>
        <v>23248850.040000003</v>
      </c>
      <c r="J1403" s="15" t="str">
        <f>INDEX(Assumptions!$B$8:$B$12,MATCH(B1403,Assumptions!$A$8:$A$12,0))</f>
        <v>Fair Value Less Costs to Sell</v>
      </c>
      <c r="K1403" s="16">
        <f>G1403/(1-INDEX(Assumptions!$D$8:$D$12,MATCH(B1403,Assumptions!$A$8:$A$12,0)))</f>
        <v>14474.659090909092</v>
      </c>
      <c r="L1403" s="16">
        <f t="shared" si="148"/>
        <v>382.13100000000003</v>
      </c>
      <c r="M1403" s="16">
        <f t="shared" si="149"/>
        <v>723.73295454545462</v>
      </c>
      <c r="N1403" s="14">
        <f>E1403*(K1403-L1403-M1403)*IF(F1403="GHS",1,Assumptions!$B$4)</f>
        <v>24400724.882890917</v>
      </c>
      <c r="O1403" s="15">
        <f t="shared" ca="1" si="150"/>
        <v>188</v>
      </c>
      <c r="P1403" s="15" t="str">
        <f t="shared" ca="1" si="151"/>
        <v>181-365d</v>
      </c>
      <c r="Q1403" s="17">
        <f ca="1">IF(P1403="0-90d",0,IF(P1403="91-180d",INDEX(Assumptions!$F$8:$F$12,MATCH(B1403,Assumptions!$A$8:$A$12,0)),IF(P1403="181-365d",INDEX(Assumptions!$G$8:$G$12,MATCH(B1403,Assumptions!$A$8:$A$12,0)),INDEX(Assumptions!$H$8:$H$12,MATCH(B1403,Assumptions!$A$8:$A$12,0)))))</f>
        <v>0.1</v>
      </c>
      <c r="R1403" s="14">
        <f t="shared" ca="1" si="152"/>
        <v>2324885.0040000002</v>
      </c>
      <c r="S1403" s="14">
        <f t="shared" ca="1" si="153"/>
        <v>20923965.036000002</v>
      </c>
      <c r="T1403" s="11" t="s">
        <v>25</v>
      </c>
      <c r="U1403" s="18" t="s">
        <v>26</v>
      </c>
    </row>
    <row r="1404" spans="1:21" ht="15" customHeight="1" x14ac:dyDescent="0.15">
      <c r="A1404" s="10" t="s">
        <v>1452</v>
      </c>
      <c r="B1404" s="11" t="s">
        <v>31</v>
      </c>
      <c r="C1404" s="11" t="s">
        <v>63</v>
      </c>
      <c r="D1404" s="12">
        <v>45757</v>
      </c>
      <c r="E1404" s="11">
        <v>3581</v>
      </c>
      <c r="F1404" s="11" t="s">
        <v>33</v>
      </c>
      <c r="G1404" s="13">
        <v>2290.52</v>
      </c>
      <c r="H1404" s="14">
        <f t="shared" si="147"/>
        <v>8202352.1200000001</v>
      </c>
      <c r="I1404" s="14">
        <f>IF(F1404="GHS",H1404,H1404*Assumptions!$B$4)</f>
        <v>8202352.1200000001</v>
      </c>
      <c r="J1404" s="15" t="str">
        <f>INDEX(Assumptions!$B$8:$B$12,MATCH(B1404,Assumptions!$A$8:$A$12,0))</f>
        <v>Weighted Average</v>
      </c>
      <c r="K1404" s="16">
        <f>G1404/(1-INDEX(Assumptions!$D$8:$D$12,MATCH(B1404,Assumptions!$A$8:$A$12,0)))</f>
        <v>3181.2777777777778</v>
      </c>
      <c r="L1404" s="16">
        <f t="shared" si="148"/>
        <v>68.715599999999995</v>
      </c>
      <c r="M1404" s="16">
        <f t="shared" si="149"/>
        <v>159.0638888888889</v>
      </c>
      <c r="N1404" s="14">
        <f>E1404*(K1404-L1404-M1404)*IF(F1404="GHS",1,Assumptions!$B$4)</f>
        <v>10576477.372511111</v>
      </c>
      <c r="O1404" s="15">
        <f t="shared" ca="1" si="150"/>
        <v>529</v>
      </c>
      <c r="P1404" s="15" t="str">
        <f t="shared" ca="1" si="151"/>
        <v>365d+</v>
      </c>
      <c r="Q1404" s="17">
        <f ca="1">IF(P1404="0-90d",0,IF(P1404="91-180d",INDEX(Assumptions!$F$8:$F$12,MATCH(B1404,Assumptions!$A$8:$A$12,0)),IF(P1404="181-365d",INDEX(Assumptions!$G$8:$G$12,MATCH(B1404,Assumptions!$A$8:$A$12,0)),INDEX(Assumptions!$H$8:$H$12,MATCH(B1404,Assumptions!$A$8:$A$12,0)))))</f>
        <v>0.6</v>
      </c>
      <c r="R1404" s="14">
        <f t="shared" ca="1" si="152"/>
        <v>4921411.2719999999</v>
      </c>
      <c r="S1404" s="14">
        <f t="shared" ca="1" si="153"/>
        <v>3280940.8480000002</v>
      </c>
      <c r="T1404" s="11" t="s">
        <v>25</v>
      </c>
      <c r="U1404" s="18" t="s">
        <v>26</v>
      </c>
    </row>
    <row r="1405" spans="1:21" ht="15" customHeight="1" x14ac:dyDescent="0.15">
      <c r="A1405" s="10" t="s">
        <v>1453</v>
      </c>
      <c r="B1405" s="11" t="s">
        <v>28</v>
      </c>
      <c r="C1405" s="11" t="s">
        <v>38</v>
      </c>
      <c r="D1405" s="12">
        <v>45951</v>
      </c>
      <c r="E1405" s="11">
        <v>4577</v>
      </c>
      <c r="F1405" s="11" t="s">
        <v>24</v>
      </c>
      <c r="G1405" s="13">
        <v>8056.96</v>
      </c>
      <c r="H1405" s="14">
        <f t="shared" si="147"/>
        <v>36876705.920000002</v>
      </c>
      <c r="I1405" s="14">
        <f>IF(F1405="GHS",H1405,H1405*Assumptions!$B$4)</f>
        <v>398268423.93600005</v>
      </c>
      <c r="J1405" s="15" t="str">
        <f>INDEX(Assumptions!$B$8:$B$12,MATCH(B1405,Assumptions!$A$8:$A$12,0))</f>
        <v>Fair Value Less Costs to Sell</v>
      </c>
      <c r="K1405" s="16">
        <f>G1405/(1-INDEX(Assumptions!$D$8:$D$12,MATCH(B1405,Assumptions!$A$8:$A$12,0)))</f>
        <v>9155.636363636364</v>
      </c>
      <c r="L1405" s="16">
        <f t="shared" si="148"/>
        <v>241.7088</v>
      </c>
      <c r="M1405" s="16">
        <f t="shared" si="149"/>
        <v>457.78181818181821</v>
      </c>
      <c r="N1405" s="14">
        <f>E1405*(K1405-L1405-M1405)*IF(F1405="GHS",1,Assumptions!$B$4)</f>
        <v>418000814.03101093</v>
      </c>
      <c r="O1405" s="15">
        <f t="shared" ca="1" si="150"/>
        <v>335</v>
      </c>
      <c r="P1405" s="15" t="str">
        <f t="shared" ca="1" si="151"/>
        <v>181-365d</v>
      </c>
      <c r="Q1405" s="17">
        <f ca="1">IF(P1405="0-90d",0,IF(P1405="91-180d",INDEX(Assumptions!$F$8:$F$12,MATCH(B1405,Assumptions!$A$8:$A$12,0)),IF(P1405="181-365d",INDEX(Assumptions!$G$8:$G$12,MATCH(B1405,Assumptions!$A$8:$A$12,0)),INDEX(Assumptions!$H$8:$H$12,MATCH(B1405,Assumptions!$A$8:$A$12,0)))))</f>
        <v>0.1</v>
      </c>
      <c r="R1405" s="14">
        <f t="shared" ca="1" si="152"/>
        <v>39826842.393600009</v>
      </c>
      <c r="S1405" s="14">
        <f t="shared" ca="1" si="153"/>
        <v>358441581.54240006</v>
      </c>
      <c r="T1405" s="11" t="s">
        <v>25</v>
      </c>
      <c r="U1405" s="18" t="s">
        <v>26</v>
      </c>
    </row>
    <row r="1406" spans="1:21" ht="15" customHeight="1" x14ac:dyDescent="0.15">
      <c r="A1406" s="10" t="s">
        <v>1454</v>
      </c>
      <c r="B1406" s="11" t="s">
        <v>41</v>
      </c>
      <c r="C1406" s="11" t="s">
        <v>44</v>
      </c>
      <c r="D1406" s="12">
        <v>46160</v>
      </c>
      <c r="E1406" s="11">
        <v>735</v>
      </c>
      <c r="F1406" s="11" t="s">
        <v>33</v>
      </c>
      <c r="G1406" s="13">
        <v>331.76</v>
      </c>
      <c r="H1406" s="14">
        <f t="shared" si="147"/>
        <v>243843.6</v>
      </c>
      <c r="I1406" s="14">
        <f>IF(F1406="GHS",H1406,H1406*Assumptions!$B$4)</f>
        <v>243843.6</v>
      </c>
      <c r="J1406" s="15" t="str">
        <f>INDEX(Assumptions!$B$8:$B$12,MATCH(B1406,Assumptions!$A$8:$A$12,0))</f>
        <v>Weighted Average</v>
      </c>
      <c r="K1406" s="16">
        <f>G1406/(1-INDEX(Assumptions!$D$8:$D$12,MATCH(B1406,Assumptions!$A$8:$A$12,0)))</f>
        <v>510.4</v>
      </c>
      <c r="L1406" s="16">
        <f t="shared" si="148"/>
        <v>9.9527999999999999</v>
      </c>
      <c r="M1406" s="16">
        <f t="shared" si="149"/>
        <v>25.52</v>
      </c>
      <c r="N1406" s="14">
        <f>E1406*(K1406-L1406-M1406)*IF(F1406="GHS",1,Assumptions!$B$4)</f>
        <v>349071.49199999997</v>
      </c>
      <c r="O1406" s="15">
        <f t="shared" ca="1" si="150"/>
        <v>126</v>
      </c>
      <c r="P1406" s="15" t="str">
        <f t="shared" ca="1" si="151"/>
        <v>91-180d</v>
      </c>
      <c r="Q1406" s="17">
        <f ca="1">IF(P1406="0-90d",0,IF(P1406="91-180d",INDEX(Assumptions!$F$8:$F$12,MATCH(B1406,Assumptions!$A$8:$A$12,0)),IF(P1406="181-365d",INDEX(Assumptions!$G$8:$G$12,MATCH(B1406,Assumptions!$A$8:$A$12,0)),INDEX(Assumptions!$H$8:$H$12,MATCH(B1406,Assumptions!$A$8:$A$12,0)))))</f>
        <v>0.1</v>
      </c>
      <c r="R1406" s="14">
        <f t="shared" ca="1" si="152"/>
        <v>24384.36</v>
      </c>
      <c r="S1406" s="14">
        <f t="shared" ca="1" si="153"/>
        <v>219459.24</v>
      </c>
      <c r="T1406" s="11" t="s">
        <v>25</v>
      </c>
      <c r="U1406" s="18" t="s">
        <v>36</v>
      </c>
    </row>
    <row r="1407" spans="1:21" ht="15" customHeight="1" x14ac:dyDescent="0.15">
      <c r="A1407" s="10" t="s">
        <v>1455</v>
      </c>
      <c r="B1407" s="11" t="s">
        <v>31</v>
      </c>
      <c r="C1407" s="11" t="s">
        <v>76</v>
      </c>
      <c r="D1407" s="12">
        <v>46002</v>
      </c>
      <c r="E1407" s="11">
        <v>1509</v>
      </c>
      <c r="F1407" s="11" t="s">
        <v>33</v>
      </c>
      <c r="G1407" s="13">
        <v>1628.27</v>
      </c>
      <c r="H1407" s="14">
        <f t="shared" si="147"/>
        <v>2457059.4300000002</v>
      </c>
      <c r="I1407" s="14">
        <f>IF(F1407="GHS",H1407,H1407*Assumptions!$B$4)</f>
        <v>2457059.4300000002</v>
      </c>
      <c r="J1407" s="15" t="str">
        <f>INDEX(Assumptions!$B$8:$B$12,MATCH(B1407,Assumptions!$A$8:$A$12,0))</f>
        <v>Weighted Average</v>
      </c>
      <c r="K1407" s="16">
        <f>G1407/(1-INDEX(Assumptions!$D$8:$D$12,MATCH(B1407,Assumptions!$A$8:$A$12,0)))</f>
        <v>2261.4861111111113</v>
      </c>
      <c r="L1407" s="16">
        <f t="shared" si="148"/>
        <v>48.848099999999995</v>
      </c>
      <c r="M1407" s="16">
        <f t="shared" si="149"/>
        <v>113.07430555555557</v>
      </c>
      <c r="N1407" s="14">
        <f>E1407*(K1407-L1407-M1407)*IF(F1407="GHS",1,Assumptions!$B$4)</f>
        <v>3168241.6316833338</v>
      </c>
      <c r="O1407" s="15">
        <f t="shared" ca="1" si="150"/>
        <v>284</v>
      </c>
      <c r="P1407" s="15" t="str">
        <f t="shared" ca="1" si="151"/>
        <v>181-365d</v>
      </c>
      <c r="Q1407" s="17">
        <f ca="1">IF(P1407="0-90d",0,IF(P1407="91-180d",INDEX(Assumptions!$F$8:$F$12,MATCH(B1407,Assumptions!$A$8:$A$12,0)),IF(P1407="181-365d",INDEX(Assumptions!$G$8:$G$12,MATCH(B1407,Assumptions!$A$8:$A$12,0)),INDEX(Assumptions!$H$8:$H$12,MATCH(B1407,Assumptions!$A$8:$A$12,0)))))</f>
        <v>0.2</v>
      </c>
      <c r="R1407" s="14">
        <f t="shared" ca="1" si="152"/>
        <v>491411.88600000006</v>
      </c>
      <c r="S1407" s="14">
        <f t="shared" ca="1" si="153"/>
        <v>1965647.5440000002</v>
      </c>
      <c r="T1407" s="11" t="s">
        <v>25</v>
      </c>
      <c r="U1407" s="18" t="s">
        <v>26</v>
      </c>
    </row>
    <row r="1408" spans="1:21" ht="15" customHeight="1" x14ac:dyDescent="0.15">
      <c r="A1408" s="10" t="s">
        <v>1456</v>
      </c>
      <c r="B1408" s="11" t="s">
        <v>41</v>
      </c>
      <c r="C1408" s="11" t="s">
        <v>42</v>
      </c>
      <c r="D1408" s="12">
        <v>46053</v>
      </c>
      <c r="E1408" s="11">
        <v>2865</v>
      </c>
      <c r="F1408" s="11" t="s">
        <v>33</v>
      </c>
      <c r="G1408" s="13">
        <v>741.88</v>
      </c>
      <c r="H1408" s="14">
        <f t="shared" si="147"/>
        <v>2125486.2000000002</v>
      </c>
      <c r="I1408" s="14">
        <f>IF(F1408="GHS",H1408,H1408*Assumptions!$B$4)</f>
        <v>2125486.2000000002</v>
      </c>
      <c r="J1408" s="15" t="str">
        <f>INDEX(Assumptions!$B$8:$B$12,MATCH(B1408,Assumptions!$A$8:$A$12,0))</f>
        <v>Weighted Average</v>
      </c>
      <c r="K1408" s="16">
        <f>G1408/(1-INDEX(Assumptions!$D$8:$D$12,MATCH(B1408,Assumptions!$A$8:$A$12,0)))</f>
        <v>1141.353846153846</v>
      </c>
      <c r="L1408" s="16">
        <f t="shared" si="148"/>
        <v>22.256399999999999</v>
      </c>
      <c r="M1408" s="16">
        <f t="shared" si="149"/>
        <v>57.067692307692305</v>
      </c>
      <c r="N1408" s="14">
        <f>E1408*(K1408-L1408-M1408)*IF(F1408="GHS",1,Assumptions!$B$4)</f>
        <v>3042715.24476923</v>
      </c>
      <c r="O1408" s="15">
        <f t="shared" ca="1" si="150"/>
        <v>233</v>
      </c>
      <c r="P1408" s="15" t="str">
        <f t="shared" ca="1" si="151"/>
        <v>181-365d</v>
      </c>
      <c r="Q1408" s="17">
        <f ca="1">IF(P1408="0-90d",0,IF(P1408="91-180d",INDEX(Assumptions!$F$8:$F$12,MATCH(B1408,Assumptions!$A$8:$A$12,0)),IF(P1408="181-365d",INDEX(Assumptions!$G$8:$G$12,MATCH(B1408,Assumptions!$A$8:$A$12,0)),INDEX(Assumptions!$H$8:$H$12,MATCH(B1408,Assumptions!$A$8:$A$12,0)))))</f>
        <v>0.35</v>
      </c>
      <c r="R1408" s="14">
        <f t="shared" ca="1" si="152"/>
        <v>743920.17</v>
      </c>
      <c r="S1408" s="14">
        <f t="shared" ca="1" si="153"/>
        <v>1381566.0300000003</v>
      </c>
      <c r="T1408" s="11" t="s">
        <v>25</v>
      </c>
      <c r="U1408" s="18" t="s">
        <v>26</v>
      </c>
    </row>
    <row r="1409" spans="1:21" ht="15" customHeight="1" x14ac:dyDescent="0.15">
      <c r="A1409" s="10" t="s">
        <v>1457</v>
      </c>
      <c r="B1409" s="11" t="s">
        <v>28</v>
      </c>
      <c r="C1409" s="11" t="s">
        <v>55</v>
      </c>
      <c r="D1409" s="12">
        <v>46042</v>
      </c>
      <c r="E1409" s="11">
        <v>4832</v>
      </c>
      <c r="F1409" s="11" t="s">
        <v>24</v>
      </c>
      <c r="G1409" s="13">
        <v>4746.53</v>
      </c>
      <c r="H1409" s="14">
        <f t="shared" si="147"/>
        <v>22935232.959999997</v>
      </c>
      <c r="I1409" s="14">
        <f>IF(F1409="GHS",H1409,H1409*Assumptions!$B$4)</f>
        <v>247700515.96799999</v>
      </c>
      <c r="J1409" s="15" t="str">
        <f>INDEX(Assumptions!$B$8:$B$12,MATCH(B1409,Assumptions!$A$8:$A$12,0))</f>
        <v>Fair Value Less Costs to Sell</v>
      </c>
      <c r="K1409" s="16">
        <f>G1409/(1-INDEX(Assumptions!$D$8:$D$12,MATCH(B1409,Assumptions!$A$8:$A$12,0)))</f>
        <v>5393.784090909091</v>
      </c>
      <c r="L1409" s="16">
        <f t="shared" si="148"/>
        <v>142.39589999999998</v>
      </c>
      <c r="M1409" s="16">
        <f t="shared" si="149"/>
        <v>269.68920454545457</v>
      </c>
      <c r="N1409" s="14">
        <f>E1409*(K1409-L1409-M1409)*IF(F1409="GHS",1,Assumptions!$B$4)</f>
        <v>259972950.62277821</v>
      </c>
      <c r="O1409" s="15">
        <f t="shared" ca="1" si="150"/>
        <v>244</v>
      </c>
      <c r="P1409" s="15" t="str">
        <f t="shared" ca="1" si="151"/>
        <v>181-365d</v>
      </c>
      <c r="Q1409" s="17">
        <f ca="1">IF(P1409="0-90d",0,IF(P1409="91-180d",INDEX(Assumptions!$F$8:$F$12,MATCH(B1409,Assumptions!$A$8:$A$12,0)),IF(P1409="181-365d",INDEX(Assumptions!$G$8:$G$12,MATCH(B1409,Assumptions!$A$8:$A$12,0)),INDEX(Assumptions!$H$8:$H$12,MATCH(B1409,Assumptions!$A$8:$A$12,0)))))</f>
        <v>0.1</v>
      </c>
      <c r="R1409" s="14">
        <f t="shared" ca="1" si="152"/>
        <v>24770051.596799999</v>
      </c>
      <c r="S1409" s="14">
        <f t="shared" ca="1" si="153"/>
        <v>222930464.3712</v>
      </c>
      <c r="T1409" s="11" t="s">
        <v>25</v>
      </c>
      <c r="U1409" s="18" t="s">
        <v>26</v>
      </c>
    </row>
    <row r="1410" spans="1:21" ht="15" customHeight="1" x14ac:dyDescent="0.15">
      <c r="A1410" s="10" t="s">
        <v>1458</v>
      </c>
      <c r="B1410" s="11" t="s">
        <v>41</v>
      </c>
      <c r="C1410" s="11" t="s">
        <v>49</v>
      </c>
      <c r="D1410" s="12">
        <v>46086</v>
      </c>
      <c r="E1410" s="11">
        <v>2802</v>
      </c>
      <c r="F1410" s="11" t="s">
        <v>33</v>
      </c>
      <c r="G1410" s="13">
        <v>224.62</v>
      </c>
      <c r="H1410" s="14">
        <f t="shared" ref="H1410:H1473" si="154">E1410*G1410</f>
        <v>629385.24</v>
      </c>
      <c r="I1410" s="14">
        <f>IF(F1410="GHS",H1410,H1410*Assumptions!$B$4)</f>
        <v>629385.24</v>
      </c>
      <c r="J1410" s="15" t="str">
        <f>INDEX(Assumptions!$B$8:$B$12,MATCH(B1410,Assumptions!$A$8:$A$12,0))</f>
        <v>Weighted Average</v>
      </c>
      <c r="K1410" s="16">
        <f>G1410/(1-INDEX(Assumptions!$D$8:$D$12,MATCH(B1410,Assumptions!$A$8:$A$12,0)))</f>
        <v>345.56923076923078</v>
      </c>
      <c r="L1410" s="16">
        <f t="shared" ref="L1410:L1473" si="155">G1410*0.03</f>
        <v>6.7385999999999999</v>
      </c>
      <c r="M1410" s="16">
        <f t="shared" ref="M1410:M1473" si="156">K1410*0.05</f>
        <v>17.278461538461539</v>
      </c>
      <c r="N1410" s="14">
        <f>E1410*(K1410-L1410-M1410)*IF(F1410="GHS",1,Assumptions!$B$4)</f>
        <v>900989.17818461533</v>
      </c>
      <c r="O1410" s="15">
        <f t="shared" ref="O1410:O1473" ca="1" si="157">TODAY()-D1410</f>
        <v>200</v>
      </c>
      <c r="P1410" s="15" t="str">
        <f t="shared" ref="P1410:P1473" ca="1" si="158">IF(O1410&lt;=90,"0-90d",IF(O1410&lt;=180,"91-180d",IF(O1410&lt;=365,"181-365d","365d+")))</f>
        <v>181-365d</v>
      </c>
      <c r="Q1410" s="17">
        <f ca="1">IF(P1410="0-90d",0,IF(P1410="91-180d",INDEX(Assumptions!$F$8:$F$12,MATCH(B1410,Assumptions!$A$8:$A$12,0)),IF(P1410="181-365d",INDEX(Assumptions!$G$8:$G$12,MATCH(B1410,Assumptions!$A$8:$A$12,0)),INDEX(Assumptions!$H$8:$H$12,MATCH(B1410,Assumptions!$A$8:$A$12,0)))))</f>
        <v>0.35</v>
      </c>
      <c r="R1410" s="14">
        <f t="shared" ref="R1410:R1473" ca="1" si="159">I1410*Q1410</f>
        <v>220284.83399999997</v>
      </c>
      <c r="S1410" s="14">
        <f t="shared" ref="S1410:S1473" ca="1" si="160">IF(T1410="Held on Consignment (Not Owned)",0,MIN(I1410-R1410,N1410))</f>
        <v>409100.40600000002</v>
      </c>
      <c r="T1410" s="11" t="s">
        <v>25</v>
      </c>
      <c r="U1410" s="18" t="s">
        <v>26</v>
      </c>
    </row>
    <row r="1411" spans="1:21" ht="15" customHeight="1" x14ac:dyDescent="0.15">
      <c r="A1411" s="10" t="s">
        <v>1459</v>
      </c>
      <c r="B1411" s="11" t="s">
        <v>41</v>
      </c>
      <c r="C1411" s="11" t="s">
        <v>49</v>
      </c>
      <c r="D1411" s="12">
        <v>46032</v>
      </c>
      <c r="E1411" s="11">
        <v>2644</v>
      </c>
      <c r="F1411" s="11" t="s">
        <v>33</v>
      </c>
      <c r="G1411" s="13">
        <v>1059.6300000000001</v>
      </c>
      <c r="H1411" s="14">
        <f t="shared" si="154"/>
        <v>2801661.72</v>
      </c>
      <c r="I1411" s="14">
        <f>IF(F1411="GHS",H1411,H1411*Assumptions!$B$4)</f>
        <v>2801661.72</v>
      </c>
      <c r="J1411" s="15" t="str">
        <f>INDEX(Assumptions!$B$8:$B$12,MATCH(B1411,Assumptions!$A$8:$A$12,0))</f>
        <v>Weighted Average</v>
      </c>
      <c r="K1411" s="16">
        <f>G1411/(1-INDEX(Assumptions!$D$8:$D$12,MATCH(B1411,Assumptions!$A$8:$A$12,0)))</f>
        <v>1630.2</v>
      </c>
      <c r="L1411" s="16">
        <f t="shared" si="155"/>
        <v>31.788900000000002</v>
      </c>
      <c r="M1411" s="16">
        <f t="shared" si="156"/>
        <v>81.510000000000005</v>
      </c>
      <c r="N1411" s="14">
        <f>E1411*(K1411-L1411-M1411)*IF(F1411="GHS",1,Assumptions!$B$4)</f>
        <v>4010686.5084000002</v>
      </c>
      <c r="O1411" s="15">
        <f t="shared" ca="1" si="157"/>
        <v>254</v>
      </c>
      <c r="P1411" s="15" t="str">
        <f t="shared" ca="1" si="158"/>
        <v>181-365d</v>
      </c>
      <c r="Q1411" s="17">
        <f ca="1">IF(P1411="0-90d",0,IF(P1411="91-180d",INDEX(Assumptions!$F$8:$F$12,MATCH(B1411,Assumptions!$A$8:$A$12,0)),IF(P1411="181-365d",INDEX(Assumptions!$G$8:$G$12,MATCH(B1411,Assumptions!$A$8:$A$12,0)),INDEX(Assumptions!$H$8:$H$12,MATCH(B1411,Assumptions!$A$8:$A$12,0)))))</f>
        <v>0.35</v>
      </c>
      <c r="R1411" s="14">
        <f t="shared" ca="1" si="159"/>
        <v>980581.60199999996</v>
      </c>
      <c r="S1411" s="14">
        <f t="shared" ca="1" si="160"/>
        <v>1821080.1180000002</v>
      </c>
      <c r="T1411" s="11" t="s">
        <v>25</v>
      </c>
      <c r="U1411" s="18" t="s">
        <v>26</v>
      </c>
    </row>
    <row r="1412" spans="1:21" ht="15" customHeight="1" x14ac:dyDescent="0.15">
      <c r="A1412" s="10" t="s">
        <v>1460</v>
      </c>
      <c r="B1412" s="11" t="s">
        <v>22</v>
      </c>
      <c r="C1412" s="11" t="s">
        <v>23</v>
      </c>
      <c r="D1412" s="12">
        <v>45956</v>
      </c>
      <c r="E1412" s="11">
        <v>896</v>
      </c>
      <c r="F1412" s="11" t="s">
        <v>24</v>
      </c>
      <c r="G1412" s="13">
        <v>22194.84</v>
      </c>
      <c r="H1412" s="14">
        <f t="shared" si="154"/>
        <v>19886576.640000001</v>
      </c>
      <c r="I1412" s="14">
        <f>IF(F1412="GHS",H1412,H1412*Assumptions!$B$4)</f>
        <v>214775027.71200001</v>
      </c>
      <c r="J1412" s="15" t="str">
        <f>INDEX(Assumptions!$B$8:$B$12,MATCH(B1412,Assumptions!$A$8:$A$12,0))</f>
        <v>FIFO</v>
      </c>
      <c r="K1412" s="16">
        <f>G1412/(1-INDEX(Assumptions!$D$8:$D$12,MATCH(B1412,Assumptions!$A$8:$A$12,0)))</f>
        <v>27066.878048780487</v>
      </c>
      <c r="L1412" s="16">
        <f t="shared" si="155"/>
        <v>665.84519999999998</v>
      </c>
      <c r="M1412" s="16">
        <f t="shared" si="156"/>
        <v>1353.3439024390245</v>
      </c>
      <c r="N1412" s="14">
        <f>E1412*(K1412-L1412-M1412)*IF(F1412="GHS",1,Assumptions!$B$4)</f>
        <v>242381476.39595708</v>
      </c>
      <c r="O1412" s="15">
        <f t="shared" ca="1" si="157"/>
        <v>330</v>
      </c>
      <c r="P1412" s="15" t="str">
        <f t="shared" ca="1" si="158"/>
        <v>181-365d</v>
      </c>
      <c r="Q1412" s="17">
        <f ca="1">IF(P1412="0-90d",0,IF(P1412="91-180d",INDEX(Assumptions!$F$8:$F$12,MATCH(B1412,Assumptions!$A$8:$A$12,0)),IF(P1412="181-365d",INDEX(Assumptions!$G$8:$G$12,MATCH(B1412,Assumptions!$A$8:$A$12,0)),INDEX(Assumptions!$H$8:$H$12,MATCH(B1412,Assumptions!$A$8:$A$12,0)))))</f>
        <v>0.15</v>
      </c>
      <c r="R1412" s="14">
        <f t="shared" ca="1" si="159"/>
        <v>32216254.156800002</v>
      </c>
      <c r="S1412" s="14">
        <f t="shared" ca="1" si="160"/>
        <v>182558773.55520001</v>
      </c>
      <c r="T1412" s="11" t="s">
        <v>25</v>
      </c>
      <c r="U1412" s="18" t="s">
        <v>26</v>
      </c>
    </row>
    <row r="1413" spans="1:21" ht="15" customHeight="1" x14ac:dyDescent="0.15">
      <c r="A1413" s="10" t="s">
        <v>1461</v>
      </c>
      <c r="B1413" s="11" t="s">
        <v>46</v>
      </c>
      <c r="C1413" s="11" t="s">
        <v>119</v>
      </c>
      <c r="D1413" s="12">
        <v>46170</v>
      </c>
      <c r="E1413" s="11">
        <v>3761</v>
      </c>
      <c r="F1413" s="11" t="s">
        <v>33</v>
      </c>
      <c r="G1413" s="13">
        <v>510391.95</v>
      </c>
      <c r="H1413" s="14">
        <f t="shared" si="154"/>
        <v>1919584123.95</v>
      </c>
      <c r="I1413" s="14">
        <f>IF(F1413="GHS",H1413,H1413*Assumptions!$B$4)</f>
        <v>1919584123.95</v>
      </c>
      <c r="J1413" s="15" t="str">
        <f>INDEX(Assumptions!$B$8:$B$12,MATCH(B1413,Assumptions!$A$8:$A$12,0))</f>
        <v>Specific Identification</v>
      </c>
      <c r="K1413" s="16">
        <f>G1413/(1-INDEX(Assumptions!$D$8:$D$12,MATCH(B1413,Assumptions!$A$8:$A$12,0)))</f>
        <v>654348.65384615387</v>
      </c>
      <c r="L1413" s="16">
        <f t="shared" si="155"/>
        <v>15311.7585</v>
      </c>
      <c r="M1413" s="16">
        <f t="shared" si="156"/>
        <v>32717.432692307695</v>
      </c>
      <c r="N1413" s="14">
        <f>E1413*(K1413-L1413-M1413)*IF(F1413="GHS",1,Assumptions!$B$4)</f>
        <v>2280367499.0411153</v>
      </c>
      <c r="O1413" s="15">
        <f t="shared" ca="1" si="157"/>
        <v>116</v>
      </c>
      <c r="P1413" s="15" t="str">
        <f t="shared" ca="1" si="158"/>
        <v>91-180d</v>
      </c>
      <c r="Q1413" s="17">
        <f ca="1">IF(P1413="0-90d",0,IF(P1413="91-180d",INDEX(Assumptions!$F$8:$F$12,MATCH(B1413,Assumptions!$A$8:$A$12,0)),IF(P1413="181-365d",INDEX(Assumptions!$G$8:$G$12,MATCH(B1413,Assumptions!$A$8:$A$12,0)),INDEX(Assumptions!$H$8:$H$12,MATCH(B1413,Assumptions!$A$8:$A$12,0)))))</f>
        <v>0</v>
      </c>
      <c r="R1413" s="14">
        <f t="shared" ca="1" si="159"/>
        <v>0</v>
      </c>
      <c r="S1413" s="14">
        <f t="shared" ca="1" si="160"/>
        <v>1919584123.95</v>
      </c>
      <c r="T1413" s="11" t="s">
        <v>25</v>
      </c>
      <c r="U1413" s="18" t="s">
        <v>26</v>
      </c>
    </row>
    <row r="1414" spans="1:21" ht="15" customHeight="1" x14ac:dyDescent="0.15">
      <c r="A1414" s="10" t="s">
        <v>1462</v>
      </c>
      <c r="B1414" s="11" t="s">
        <v>41</v>
      </c>
      <c r="C1414" s="11" t="s">
        <v>115</v>
      </c>
      <c r="D1414" s="12">
        <v>45855</v>
      </c>
      <c r="E1414" s="11">
        <v>934</v>
      </c>
      <c r="F1414" s="11" t="s">
        <v>33</v>
      </c>
      <c r="G1414" s="13">
        <v>564.22</v>
      </c>
      <c r="H1414" s="14">
        <f t="shared" si="154"/>
        <v>526981.48</v>
      </c>
      <c r="I1414" s="14">
        <f>IF(F1414="GHS",H1414,H1414*Assumptions!$B$4)</f>
        <v>526981.48</v>
      </c>
      <c r="J1414" s="15" t="str">
        <f>INDEX(Assumptions!$B$8:$B$12,MATCH(B1414,Assumptions!$A$8:$A$12,0))</f>
        <v>Weighted Average</v>
      </c>
      <c r="K1414" s="16">
        <f>G1414/(1-INDEX(Assumptions!$D$8:$D$12,MATCH(B1414,Assumptions!$A$8:$A$12,0)))</f>
        <v>868.03076923076924</v>
      </c>
      <c r="L1414" s="16">
        <f t="shared" si="155"/>
        <v>16.926600000000001</v>
      </c>
      <c r="M1414" s="16">
        <f t="shared" si="156"/>
        <v>43.401538461538465</v>
      </c>
      <c r="N1414" s="14">
        <f>E1414*(K1414-L1414-M1414)*IF(F1414="GHS",1,Assumptions!$B$4)</f>
        <v>754394.25713846146</v>
      </c>
      <c r="O1414" s="15">
        <f t="shared" ca="1" si="157"/>
        <v>431</v>
      </c>
      <c r="P1414" s="15" t="str">
        <f t="shared" ca="1" si="158"/>
        <v>365d+</v>
      </c>
      <c r="Q1414" s="17">
        <f ca="1">IF(P1414="0-90d",0,IF(P1414="91-180d",INDEX(Assumptions!$F$8:$F$12,MATCH(B1414,Assumptions!$A$8:$A$12,0)),IF(P1414="181-365d",INDEX(Assumptions!$G$8:$G$12,MATCH(B1414,Assumptions!$A$8:$A$12,0)),INDEX(Assumptions!$H$8:$H$12,MATCH(B1414,Assumptions!$A$8:$A$12,0)))))</f>
        <v>0.8</v>
      </c>
      <c r="R1414" s="14">
        <f t="shared" ca="1" si="159"/>
        <v>421585.18400000001</v>
      </c>
      <c r="S1414" s="14">
        <f t="shared" ca="1" si="160"/>
        <v>105396.29599999997</v>
      </c>
      <c r="T1414" s="11" t="s">
        <v>25</v>
      </c>
      <c r="U1414" s="18" t="s">
        <v>26</v>
      </c>
    </row>
    <row r="1415" spans="1:21" ht="15" customHeight="1" x14ac:dyDescent="0.15">
      <c r="A1415" s="10" t="s">
        <v>1463</v>
      </c>
      <c r="B1415" s="11" t="s">
        <v>22</v>
      </c>
      <c r="C1415" s="11" t="s">
        <v>61</v>
      </c>
      <c r="D1415" s="12">
        <v>45828</v>
      </c>
      <c r="E1415" s="11">
        <v>1572</v>
      </c>
      <c r="F1415" s="11" t="s">
        <v>24</v>
      </c>
      <c r="G1415" s="13">
        <v>81000</v>
      </c>
      <c r="H1415" s="14">
        <f t="shared" si="154"/>
        <v>127332000</v>
      </c>
      <c r="I1415" s="14">
        <f>IF(F1415="GHS",H1415,H1415*Assumptions!$B$4)</f>
        <v>1375185600</v>
      </c>
      <c r="J1415" s="15" t="str">
        <f>INDEX(Assumptions!$B$8:$B$12,MATCH(B1415,Assumptions!$A$8:$A$12,0))</f>
        <v>FIFO</v>
      </c>
      <c r="K1415" s="16">
        <f>G1415/(1-INDEX(Assumptions!$D$8:$D$12,MATCH(B1415,Assumptions!$A$8:$A$12,0)))</f>
        <v>98780.487804878037</v>
      </c>
      <c r="L1415" s="16">
        <f t="shared" si="155"/>
        <v>2430</v>
      </c>
      <c r="M1415" s="16">
        <f t="shared" si="156"/>
        <v>4939.0243902439024</v>
      </c>
      <c r="N1415" s="14">
        <f>E1415*(K1415-L1415-M1415)*IF(F1415="GHS",1,Assumptions!$B$4)</f>
        <v>1551947261.2682927</v>
      </c>
      <c r="O1415" s="15">
        <f t="shared" ca="1" si="157"/>
        <v>458</v>
      </c>
      <c r="P1415" s="15" t="str">
        <f t="shared" ca="1" si="158"/>
        <v>365d+</v>
      </c>
      <c r="Q1415" s="17">
        <f ca="1">IF(P1415="0-90d",0,IF(P1415="91-180d",INDEX(Assumptions!$F$8:$F$12,MATCH(B1415,Assumptions!$A$8:$A$12,0)),IF(P1415="181-365d",INDEX(Assumptions!$G$8:$G$12,MATCH(B1415,Assumptions!$A$8:$A$12,0)),INDEX(Assumptions!$H$8:$H$12,MATCH(B1415,Assumptions!$A$8:$A$12,0)))))</f>
        <v>0.5</v>
      </c>
      <c r="R1415" s="14">
        <f t="shared" ca="1" si="159"/>
        <v>687592800</v>
      </c>
      <c r="S1415" s="14">
        <f t="shared" si="160"/>
        <v>0</v>
      </c>
      <c r="T1415" s="11" t="s">
        <v>39</v>
      </c>
      <c r="U1415" s="18" t="s">
        <v>26</v>
      </c>
    </row>
    <row r="1416" spans="1:21" ht="15" customHeight="1" x14ac:dyDescent="0.15">
      <c r="A1416" s="10" t="s">
        <v>1464</v>
      </c>
      <c r="B1416" s="11" t="s">
        <v>31</v>
      </c>
      <c r="C1416" s="11" t="s">
        <v>32</v>
      </c>
      <c r="D1416" s="12">
        <v>46178</v>
      </c>
      <c r="E1416" s="11">
        <v>2474</v>
      </c>
      <c r="F1416" s="11" t="s">
        <v>33</v>
      </c>
      <c r="G1416" s="13">
        <v>1334.29</v>
      </c>
      <c r="H1416" s="14">
        <f t="shared" si="154"/>
        <v>3301033.46</v>
      </c>
      <c r="I1416" s="14">
        <f>IF(F1416="GHS",H1416,H1416*Assumptions!$B$4)</f>
        <v>3301033.46</v>
      </c>
      <c r="J1416" s="15" t="str">
        <f>INDEX(Assumptions!$B$8:$B$12,MATCH(B1416,Assumptions!$A$8:$A$12,0))</f>
        <v>Weighted Average</v>
      </c>
      <c r="K1416" s="16">
        <f>G1416/(1-INDEX(Assumptions!$D$8:$D$12,MATCH(B1416,Assumptions!$A$8:$A$12,0)))</f>
        <v>1853.1805555555557</v>
      </c>
      <c r="L1416" s="16">
        <f t="shared" si="155"/>
        <v>40.028700000000001</v>
      </c>
      <c r="M1416" s="16">
        <f t="shared" si="156"/>
        <v>92.659027777777794</v>
      </c>
      <c r="N1416" s="14">
        <f>E1416*(K1416-L1416-M1416)*IF(F1416="GHS",1,Assumptions!$B$4)</f>
        <v>4256499.2559222225</v>
      </c>
      <c r="O1416" s="15">
        <f t="shared" ca="1" si="157"/>
        <v>108</v>
      </c>
      <c r="P1416" s="15" t="str">
        <f t="shared" ca="1" si="158"/>
        <v>91-180d</v>
      </c>
      <c r="Q1416" s="17">
        <f ca="1">IF(P1416="0-90d",0,IF(P1416="91-180d",INDEX(Assumptions!$F$8:$F$12,MATCH(B1416,Assumptions!$A$8:$A$12,0)),IF(P1416="181-365d",INDEX(Assumptions!$G$8:$G$12,MATCH(B1416,Assumptions!$A$8:$A$12,0)),INDEX(Assumptions!$H$8:$H$12,MATCH(B1416,Assumptions!$A$8:$A$12,0)))))</f>
        <v>0.05</v>
      </c>
      <c r="R1416" s="14">
        <f t="shared" ca="1" si="159"/>
        <v>165051.67300000001</v>
      </c>
      <c r="S1416" s="14">
        <f t="shared" ca="1" si="160"/>
        <v>3135981.787</v>
      </c>
      <c r="T1416" s="11" t="s">
        <v>25</v>
      </c>
      <c r="U1416" s="18" t="s">
        <v>26</v>
      </c>
    </row>
    <row r="1417" spans="1:21" ht="15" customHeight="1" x14ac:dyDescent="0.15">
      <c r="A1417" s="10" t="s">
        <v>1465</v>
      </c>
      <c r="B1417" s="11" t="s">
        <v>28</v>
      </c>
      <c r="C1417" s="11" t="s">
        <v>38</v>
      </c>
      <c r="D1417" s="12">
        <v>45983</v>
      </c>
      <c r="E1417" s="11">
        <v>4321</v>
      </c>
      <c r="F1417" s="11" t="s">
        <v>24</v>
      </c>
      <c r="G1417" s="13">
        <v>5816.39</v>
      </c>
      <c r="H1417" s="14">
        <f t="shared" si="154"/>
        <v>25132621.190000001</v>
      </c>
      <c r="I1417" s="14">
        <f>IF(F1417="GHS",H1417,H1417*Assumptions!$B$4)</f>
        <v>271432308.85200006</v>
      </c>
      <c r="J1417" s="15" t="str">
        <f>INDEX(Assumptions!$B$8:$B$12,MATCH(B1417,Assumptions!$A$8:$A$12,0))</f>
        <v>Fair Value Less Costs to Sell</v>
      </c>
      <c r="K1417" s="16">
        <f>G1417/(1-INDEX(Assumptions!$D$8:$D$12,MATCH(B1417,Assumptions!$A$8:$A$12,0)))</f>
        <v>6609.534090909091</v>
      </c>
      <c r="L1417" s="16">
        <f t="shared" si="155"/>
        <v>174.49170000000001</v>
      </c>
      <c r="M1417" s="16">
        <f t="shared" si="156"/>
        <v>330.4767045454546</v>
      </c>
      <c r="N1417" s="14">
        <f>E1417*(K1417-L1417-M1417)*IF(F1417="GHS",1,Assumptions!$B$4)</f>
        <v>284880545.97239459</v>
      </c>
      <c r="O1417" s="15">
        <f t="shared" ca="1" si="157"/>
        <v>303</v>
      </c>
      <c r="P1417" s="15" t="str">
        <f t="shared" ca="1" si="158"/>
        <v>181-365d</v>
      </c>
      <c r="Q1417" s="17">
        <f ca="1">IF(P1417="0-90d",0,IF(P1417="91-180d",INDEX(Assumptions!$F$8:$F$12,MATCH(B1417,Assumptions!$A$8:$A$12,0)),IF(P1417="181-365d",INDEX(Assumptions!$G$8:$G$12,MATCH(B1417,Assumptions!$A$8:$A$12,0)),INDEX(Assumptions!$H$8:$H$12,MATCH(B1417,Assumptions!$A$8:$A$12,0)))))</f>
        <v>0.1</v>
      </c>
      <c r="R1417" s="14">
        <f t="shared" ca="1" si="159"/>
        <v>27143230.885200009</v>
      </c>
      <c r="S1417" s="14">
        <f t="shared" ca="1" si="160"/>
        <v>244289077.96680003</v>
      </c>
      <c r="T1417" s="11" t="s">
        <v>25</v>
      </c>
      <c r="U1417" s="18" t="s">
        <v>26</v>
      </c>
    </row>
    <row r="1418" spans="1:21" ht="15" customHeight="1" x14ac:dyDescent="0.15">
      <c r="A1418" s="10" t="s">
        <v>1466</v>
      </c>
      <c r="B1418" s="11" t="s">
        <v>31</v>
      </c>
      <c r="C1418" s="11" t="s">
        <v>76</v>
      </c>
      <c r="D1418" s="12">
        <v>45966</v>
      </c>
      <c r="E1418" s="11">
        <v>3226</v>
      </c>
      <c r="F1418" s="11" t="s">
        <v>33</v>
      </c>
      <c r="G1418" s="13">
        <v>1094.03</v>
      </c>
      <c r="H1418" s="14">
        <f t="shared" si="154"/>
        <v>3529340.78</v>
      </c>
      <c r="I1418" s="14">
        <f>IF(F1418="GHS",H1418,H1418*Assumptions!$B$4)</f>
        <v>3529340.78</v>
      </c>
      <c r="J1418" s="15" t="str">
        <f>INDEX(Assumptions!$B$8:$B$12,MATCH(B1418,Assumptions!$A$8:$A$12,0))</f>
        <v>Weighted Average</v>
      </c>
      <c r="K1418" s="16">
        <f>G1418/(1-INDEX(Assumptions!$D$8:$D$12,MATCH(B1418,Assumptions!$A$8:$A$12,0)))</f>
        <v>1519.4861111111111</v>
      </c>
      <c r="L1418" s="16">
        <f t="shared" si="155"/>
        <v>32.820899999999995</v>
      </c>
      <c r="M1418" s="16">
        <f t="shared" si="156"/>
        <v>75.97430555555556</v>
      </c>
      <c r="N1418" s="14">
        <f>E1418*(K1418-L1418-M1418)*IF(F1418="GHS",1,Assumptions!$B$4)</f>
        <v>4550888.8613222223</v>
      </c>
      <c r="O1418" s="15">
        <f t="shared" ca="1" si="157"/>
        <v>320</v>
      </c>
      <c r="P1418" s="15" t="str">
        <f t="shared" ca="1" si="158"/>
        <v>181-365d</v>
      </c>
      <c r="Q1418" s="17">
        <f ca="1">IF(P1418="0-90d",0,IF(P1418="91-180d",INDEX(Assumptions!$F$8:$F$12,MATCH(B1418,Assumptions!$A$8:$A$12,0)),IF(P1418="181-365d",INDEX(Assumptions!$G$8:$G$12,MATCH(B1418,Assumptions!$A$8:$A$12,0)),INDEX(Assumptions!$H$8:$H$12,MATCH(B1418,Assumptions!$A$8:$A$12,0)))))</f>
        <v>0.2</v>
      </c>
      <c r="R1418" s="14">
        <f t="shared" ca="1" si="159"/>
        <v>705868.15599999996</v>
      </c>
      <c r="S1418" s="14">
        <f t="shared" ca="1" si="160"/>
        <v>2823472.6239999998</v>
      </c>
      <c r="T1418" s="11" t="s">
        <v>25</v>
      </c>
      <c r="U1418" s="18" t="s">
        <v>36</v>
      </c>
    </row>
    <row r="1419" spans="1:21" ht="15" customHeight="1" x14ac:dyDescent="0.15">
      <c r="A1419" s="10" t="s">
        <v>1467</v>
      </c>
      <c r="B1419" s="11" t="s">
        <v>31</v>
      </c>
      <c r="C1419" s="11" t="s">
        <v>76</v>
      </c>
      <c r="D1419" s="12">
        <v>46209</v>
      </c>
      <c r="E1419" s="11">
        <v>1945</v>
      </c>
      <c r="F1419" s="11" t="s">
        <v>33</v>
      </c>
      <c r="G1419" s="13">
        <v>1820.4</v>
      </c>
      <c r="H1419" s="14">
        <f t="shared" si="154"/>
        <v>3540678</v>
      </c>
      <c r="I1419" s="14">
        <f>IF(F1419="GHS",H1419,H1419*Assumptions!$B$4)</f>
        <v>3540678</v>
      </c>
      <c r="J1419" s="15" t="str">
        <f>INDEX(Assumptions!$B$8:$B$12,MATCH(B1419,Assumptions!$A$8:$A$12,0))</f>
        <v>Weighted Average</v>
      </c>
      <c r="K1419" s="16">
        <f>G1419/(1-INDEX(Assumptions!$D$8:$D$12,MATCH(B1419,Assumptions!$A$8:$A$12,0)))</f>
        <v>2528.3333333333335</v>
      </c>
      <c r="L1419" s="16">
        <f t="shared" si="155"/>
        <v>54.612000000000002</v>
      </c>
      <c r="M1419" s="16">
        <f t="shared" si="156"/>
        <v>126.41666666666669</v>
      </c>
      <c r="N1419" s="14">
        <f>E1419*(K1419-L1419-M1419)*IF(F1419="GHS",1,Assumptions!$B$4)</f>
        <v>4565507.5766666671</v>
      </c>
      <c r="O1419" s="15">
        <f t="shared" ca="1" si="157"/>
        <v>77</v>
      </c>
      <c r="P1419" s="15" t="str">
        <f t="shared" ca="1" si="158"/>
        <v>0-90d</v>
      </c>
      <c r="Q1419" s="17">
        <f ca="1">IF(P1419="0-90d",0,IF(P1419="91-180d",INDEX(Assumptions!$F$8:$F$12,MATCH(B1419,Assumptions!$A$8:$A$12,0)),IF(P1419="181-365d",INDEX(Assumptions!$G$8:$G$12,MATCH(B1419,Assumptions!$A$8:$A$12,0)),INDEX(Assumptions!$H$8:$H$12,MATCH(B1419,Assumptions!$A$8:$A$12,0)))))</f>
        <v>0</v>
      </c>
      <c r="R1419" s="14">
        <f t="shared" ca="1" si="159"/>
        <v>0</v>
      </c>
      <c r="S1419" s="14">
        <f t="shared" ca="1" si="160"/>
        <v>3540678</v>
      </c>
      <c r="T1419" s="11" t="s">
        <v>25</v>
      </c>
      <c r="U1419" s="18" t="s">
        <v>26</v>
      </c>
    </row>
    <row r="1420" spans="1:21" ht="15" customHeight="1" x14ac:dyDescent="0.15">
      <c r="A1420" s="10" t="s">
        <v>1468</v>
      </c>
      <c r="B1420" s="11" t="s">
        <v>28</v>
      </c>
      <c r="C1420" s="11" t="s">
        <v>38</v>
      </c>
      <c r="D1420" s="12">
        <v>46190</v>
      </c>
      <c r="E1420" s="11">
        <v>4241</v>
      </c>
      <c r="F1420" s="11" t="s">
        <v>24</v>
      </c>
      <c r="G1420" s="13">
        <v>9513.59</v>
      </c>
      <c r="H1420" s="14">
        <f t="shared" si="154"/>
        <v>40347135.189999998</v>
      </c>
      <c r="I1420" s="14">
        <f>IF(F1420="GHS",H1420,H1420*Assumptions!$B$4)</f>
        <v>435749060.05199999</v>
      </c>
      <c r="J1420" s="15" t="str">
        <f>INDEX(Assumptions!$B$8:$B$12,MATCH(B1420,Assumptions!$A$8:$A$12,0))</f>
        <v>Fair Value Less Costs to Sell</v>
      </c>
      <c r="K1420" s="16">
        <f>G1420/(1-INDEX(Assumptions!$D$8:$D$12,MATCH(B1420,Assumptions!$A$8:$A$12,0)))</f>
        <v>10810.897727272728</v>
      </c>
      <c r="L1420" s="16">
        <f t="shared" si="155"/>
        <v>285.40769999999998</v>
      </c>
      <c r="M1420" s="16">
        <f t="shared" si="156"/>
        <v>540.54488636363646</v>
      </c>
      <c r="N1420" s="14">
        <f>E1420*(K1420-L1420-M1420)*IF(F1420="GHS",1,Assumptions!$B$4)</f>
        <v>457338445.30003101</v>
      </c>
      <c r="O1420" s="15">
        <f t="shared" ca="1" si="157"/>
        <v>96</v>
      </c>
      <c r="P1420" s="15" t="str">
        <f t="shared" ca="1" si="158"/>
        <v>91-180d</v>
      </c>
      <c r="Q1420" s="17">
        <f ca="1">IF(P1420="0-90d",0,IF(P1420="91-180d",INDEX(Assumptions!$F$8:$F$12,MATCH(B1420,Assumptions!$A$8:$A$12,0)),IF(P1420="181-365d",INDEX(Assumptions!$G$8:$G$12,MATCH(B1420,Assumptions!$A$8:$A$12,0)),INDEX(Assumptions!$H$8:$H$12,MATCH(B1420,Assumptions!$A$8:$A$12,0)))))</f>
        <v>0.02</v>
      </c>
      <c r="R1420" s="14">
        <f t="shared" ca="1" si="159"/>
        <v>8714981.2010399997</v>
      </c>
      <c r="S1420" s="14">
        <f t="shared" ca="1" si="160"/>
        <v>427034078.85096002</v>
      </c>
      <c r="T1420" s="11" t="s">
        <v>25</v>
      </c>
      <c r="U1420" s="18" t="s">
        <v>26</v>
      </c>
    </row>
    <row r="1421" spans="1:21" ht="15" customHeight="1" x14ac:dyDescent="0.15">
      <c r="A1421" s="10" t="s">
        <v>1469</v>
      </c>
      <c r="B1421" s="11" t="s">
        <v>41</v>
      </c>
      <c r="C1421" s="11" t="s">
        <v>49</v>
      </c>
      <c r="D1421" s="12">
        <v>45878</v>
      </c>
      <c r="E1421" s="11">
        <v>3266</v>
      </c>
      <c r="F1421" s="11" t="s">
        <v>33</v>
      </c>
      <c r="G1421" s="13">
        <v>260.73</v>
      </c>
      <c r="H1421" s="14">
        <f t="shared" si="154"/>
        <v>851544.18</v>
      </c>
      <c r="I1421" s="14">
        <f>IF(F1421="GHS",H1421,H1421*Assumptions!$B$4)</f>
        <v>851544.18</v>
      </c>
      <c r="J1421" s="15" t="str">
        <f>INDEX(Assumptions!$B$8:$B$12,MATCH(B1421,Assumptions!$A$8:$A$12,0))</f>
        <v>Weighted Average</v>
      </c>
      <c r="K1421" s="16">
        <f>G1421/(1-INDEX(Assumptions!$D$8:$D$12,MATCH(B1421,Assumptions!$A$8:$A$12,0)))</f>
        <v>401.12307692307695</v>
      </c>
      <c r="L1421" s="16">
        <f t="shared" si="155"/>
        <v>7.8219000000000003</v>
      </c>
      <c r="M1421" s="16">
        <f t="shared" si="156"/>
        <v>20.056153846153848</v>
      </c>
      <c r="N1421" s="14">
        <f>E1421*(K1421-L1421-M1421)*IF(F1421="GHS",1,Assumptions!$B$4)</f>
        <v>1219018.2453692309</v>
      </c>
      <c r="O1421" s="15">
        <f t="shared" ca="1" si="157"/>
        <v>408</v>
      </c>
      <c r="P1421" s="15" t="str">
        <f t="shared" ca="1" si="158"/>
        <v>365d+</v>
      </c>
      <c r="Q1421" s="17">
        <f ca="1">IF(P1421="0-90d",0,IF(P1421="91-180d",INDEX(Assumptions!$F$8:$F$12,MATCH(B1421,Assumptions!$A$8:$A$12,0)),IF(P1421="181-365d",INDEX(Assumptions!$G$8:$G$12,MATCH(B1421,Assumptions!$A$8:$A$12,0)),INDEX(Assumptions!$H$8:$H$12,MATCH(B1421,Assumptions!$A$8:$A$12,0)))))</f>
        <v>0.8</v>
      </c>
      <c r="R1421" s="14">
        <f t="shared" ca="1" si="159"/>
        <v>681235.34400000004</v>
      </c>
      <c r="S1421" s="14">
        <f t="shared" ca="1" si="160"/>
        <v>170308.83600000001</v>
      </c>
      <c r="T1421" s="11" t="s">
        <v>25</v>
      </c>
      <c r="U1421" s="18" t="s">
        <v>26</v>
      </c>
    </row>
    <row r="1422" spans="1:21" ht="15" customHeight="1" x14ac:dyDescent="0.15">
      <c r="A1422" s="10" t="s">
        <v>1470</v>
      </c>
      <c r="B1422" s="11" t="s">
        <v>22</v>
      </c>
      <c r="C1422" s="11" t="s">
        <v>81</v>
      </c>
      <c r="D1422" s="12">
        <v>46120</v>
      </c>
      <c r="E1422" s="11">
        <v>3896</v>
      </c>
      <c r="F1422" s="11" t="s">
        <v>24</v>
      </c>
      <c r="G1422" s="13">
        <v>15435.2</v>
      </c>
      <c r="H1422" s="14">
        <f t="shared" si="154"/>
        <v>60135539.200000003</v>
      </c>
      <c r="I1422" s="14">
        <f>IF(F1422="GHS",H1422,H1422*Assumptions!$B$4)</f>
        <v>649463823.36000013</v>
      </c>
      <c r="J1422" s="15" t="str">
        <f>INDEX(Assumptions!$B$8:$B$12,MATCH(B1422,Assumptions!$A$8:$A$12,0))</f>
        <v>FIFO</v>
      </c>
      <c r="K1422" s="16">
        <f>G1422/(1-INDEX(Assumptions!$D$8:$D$12,MATCH(B1422,Assumptions!$A$8:$A$12,0)))</f>
        <v>18823.414634146342</v>
      </c>
      <c r="L1422" s="16">
        <f t="shared" si="155"/>
        <v>463.05599999999998</v>
      </c>
      <c r="M1422" s="16">
        <f t="shared" si="156"/>
        <v>941.17073170731715</v>
      </c>
      <c r="N1422" s="14">
        <f>E1422*(K1422-L1422-M1422)*IF(F1422="GHS",1,Assumptions!$B$4)</f>
        <v>732943685.53334641</v>
      </c>
      <c r="O1422" s="15">
        <f t="shared" ca="1" si="157"/>
        <v>166</v>
      </c>
      <c r="P1422" s="15" t="str">
        <f t="shared" ca="1" si="158"/>
        <v>91-180d</v>
      </c>
      <c r="Q1422" s="17">
        <f ca="1">IF(P1422="0-90d",0,IF(P1422="91-180d",INDEX(Assumptions!$F$8:$F$12,MATCH(B1422,Assumptions!$A$8:$A$12,0)),IF(P1422="181-365d",INDEX(Assumptions!$G$8:$G$12,MATCH(B1422,Assumptions!$A$8:$A$12,0)),INDEX(Assumptions!$H$8:$H$12,MATCH(B1422,Assumptions!$A$8:$A$12,0)))))</f>
        <v>0.03</v>
      </c>
      <c r="R1422" s="14">
        <f t="shared" ca="1" si="159"/>
        <v>19483914.700800002</v>
      </c>
      <c r="S1422" s="14">
        <f t="shared" ca="1" si="160"/>
        <v>629979908.65920019</v>
      </c>
      <c r="T1422" s="11" t="s">
        <v>25</v>
      </c>
      <c r="U1422" s="18" t="s">
        <v>26</v>
      </c>
    </row>
    <row r="1423" spans="1:21" ht="15" customHeight="1" x14ac:dyDescent="0.15">
      <c r="A1423" s="10" t="s">
        <v>1471</v>
      </c>
      <c r="B1423" s="11" t="s">
        <v>31</v>
      </c>
      <c r="C1423" s="11" t="s">
        <v>63</v>
      </c>
      <c r="D1423" s="12">
        <v>45952</v>
      </c>
      <c r="E1423" s="11">
        <v>1874</v>
      </c>
      <c r="F1423" s="11" t="s">
        <v>33</v>
      </c>
      <c r="G1423" s="13">
        <v>2301.37</v>
      </c>
      <c r="H1423" s="14">
        <f t="shared" si="154"/>
        <v>4312767.38</v>
      </c>
      <c r="I1423" s="14">
        <f>IF(F1423="GHS",H1423,H1423*Assumptions!$B$4)</f>
        <v>4312767.38</v>
      </c>
      <c r="J1423" s="15" t="str">
        <f>INDEX(Assumptions!$B$8:$B$12,MATCH(B1423,Assumptions!$A$8:$A$12,0))</f>
        <v>Weighted Average</v>
      </c>
      <c r="K1423" s="16">
        <f>G1423/(1-INDEX(Assumptions!$D$8:$D$12,MATCH(B1423,Assumptions!$A$8:$A$12,0)))</f>
        <v>3196.3472222222222</v>
      </c>
      <c r="L1423" s="16">
        <f t="shared" si="155"/>
        <v>69.0411</v>
      </c>
      <c r="M1423" s="16">
        <f t="shared" si="156"/>
        <v>159.81736111111113</v>
      </c>
      <c r="N1423" s="14">
        <f>E1423*(K1423-L1423-M1423)*IF(F1423="GHS",1,Assumptions!$B$4)</f>
        <v>5561073.9383222228</v>
      </c>
      <c r="O1423" s="15">
        <f t="shared" ca="1" si="157"/>
        <v>334</v>
      </c>
      <c r="P1423" s="15" t="str">
        <f t="shared" ca="1" si="158"/>
        <v>181-365d</v>
      </c>
      <c r="Q1423" s="17">
        <f ca="1">IF(P1423="0-90d",0,IF(P1423="91-180d",INDEX(Assumptions!$F$8:$F$12,MATCH(B1423,Assumptions!$A$8:$A$12,0)),IF(P1423="181-365d",INDEX(Assumptions!$G$8:$G$12,MATCH(B1423,Assumptions!$A$8:$A$12,0)),INDEX(Assumptions!$H$8:$H$12,MATCH(B1423,Assumptions!$A$8:$A$12,0)))))</f>
        <v>0.2</v>
      </c>
      <c r="R1423" s="14">
        <f t="shared" ca="1" si="159"/>
        <v>862553.47600000002</v>
      </c>
      <c r="S1423" s="14">
        <f t="shared" ca="1" si="160"/>
        <v>3450213.9040000001</v>
      </c>
      <c r="T1423" s="11" t="s">
        <v>25</v>
      </c>
      <c r="U1423" s="18" t="s">
        <v>26</v>
      </c>
    </row>
    <row r="1424" spans="1:21" ht="15" customHeight="1" x14ac:dyDescent="0.15">
      <c r="A1424" s="10" t="s">
        <v>1472</v>
      </c>
      <c r="B1424" s="11" t="s">
        <v>22</v>
      </c>
      <c r="C1424" s="11" t="s">
        <v>61</v>
      </c>
      <c r="D1424" s="12">
        <v>46106</v>
      </c>
      <c r="E1424" s="11">
        <v>564</v>
      </c>
      <c r="F1424" s="11" t="s">
        <v>24</v>
      </c>
      <c r="G1424" s="13">
        <v>20526.7</v>
      </c>
      <c r="H1424" s="14">
        <f t="shared" si="154"/>
        <v>11577058.800000001</v>
      </c>
      <c r="I1424" s="14">
        <f>IF(F1424="GHS",H1424,H1424*Assumptions!$B$4)</f>
        <v>125032235.04000002</v>
      </c>
      <c r="J1424" s="15" t="str">
        <f>INDEX(Assumptions!$B$8:$B$12,MATCH(B1424,Assumptions!$A$8:$A$12,0))</f>
        <v>FIFO</v>
      </c>
      <c r="K1424" s="16">
        <f>G1424/(1-INDEX(Assumptions!$D$8:$D$12,MATCH(B1424,Assumptions!$A$8:$A$12,0)))</f>
        <v>25032.560975609755</v>
      </c>
      <c r="L1424" s="16">
        <f t="shared" si="155"/>
        <v>615.80100000000004</v>
      </c>
      <c r="M1424" s="16">
        <f t="shared" si="156"/>
        <v>1251.6280487804879</v>
      </c>
      <c r="N1424" s="14">
        <f>E1424*(K1424-L1424-M1424)*IF(F1424="GHS",1,Assumptions!$B$4)</f>
        <v>141103451.59270245</v>
      </c>
      <c r="O1424" s="15">
        <f t="shared" ca="1" si="157"/>
        <v>180</v>
      </c>
      <c r="P1424" s="15" t="str">
        <f t="shared" ca="1" si="158"/>
        <v>91-180d</v>
      </c>
      <c r="Q1424" s="17">
        <f ca="1">IF(P1424="0-90d",0,IF(P1424="91-180d",INDEX(Assumptions!$F$8:$F$12,MATCH(B1424,Assumptions!$A$8:$A$12,0)),IF(P1424="181-365d",INDEX(Assumptions!$G$8:$G$12,MATCH(B1424,Assumptions!$A$8:$A$12,0)),INDEX(Assumptions!$H$8:$H$12,MATCH(B1424,Assumptions!$A$8:$A$12,0)))))</f>
        <v>0.03</v>
      </c>
      <c r="R1424" s="14">
        <f t="shared" ca="1" si="159"/>
        <v>3750967.0512000006</v>
      </c>
      <c r="S1424" s="14">
        <f t="shared" ca="1" si="160"/>
        <v>121281267.98880002</v>
      </c>
      <c r="T1424" s="11" t="s">
        <v>25</v>
      </c>
      <c r="U1424" s="18" t="s">
        <v>26</v>
      </c>
    </row>
    <row r="1425" spans="1:21" ht="15" customHeight="1" x14ac:dyDescent="0.15">
      <c r="A1425" s="10" t="s">
        <v>1473</v>
      </c>
      <c r="B1425" s="11" t="s">
        <v>28</v>
      </c>
      <c r="C1425" s="11" t="s">
        <v>38</v>
      </c>
      <c r="D1425" s="12">
        <v>45788</v>
      </c>
      <c r="E1425" s="11">
        <v>375</v>
      </c>
      <c r="F1425" s="11" t="s">
        <v>24</v>
      </c>
      <c r="G1425" s="13">
        <v>6512.14</v>
      </c>
      <c r="H1425" s="14">
        <f t="shared" si="154"/>
        <v>2442052.5</v>
      </c>
      <c r="I1425" s="14">
        <f>IF(F1425="GHS",H1425,H1425*Assumptions!$B$4)</f>
        <v>26374167</v>
      </c>
      <c r="J1425" s="15" t="str">
        <f>INDEX(Assumptions!$B$8:$B$12,MATCH(B1425,Assumptions!$A$8:$A$12,0))</f>
        <v>Fair Value Less Costs to Sell</v>
      </c>
      <c r="K1425" s="16">
        <f>G1425/(1-INDEX(Assumptions!$D$8:$D$12,MATCH(B1425,Assumptions!$A$8:$A$12,0)))</f>
        <v>7400.159090909091</v>
      </c>
      <c r="L1425" s="16">
        <f t="shared" si="155"/>
        <v>195.36420000000001</v>
      </c>
      <c r="M1425" s="16">
        <f t="shared" si="156"/>
        <v>370.0079545454546</v>
      </c>
      <c r="N1425" s="14">
        <f>E1425*(K1425-L1425-M1425)*IF(F1425="GHS",1,Assumptions!$B$4)</f>
        <v>27680887.092272729</v>
      </c>
      <c r="O1425" s="15">
        <f t="shared" ca="1" si="157"/>
        <v>498</v>
      </c>
      <c r="P1425" s="15" t="str">
        <f t="shared" ca="1" si="158"/>
        <v>365d+</v>
      </c>
      <c r="Q1425" s="17">
        <f ca="1">IF(P1425="0-90d",0,IF(P1425="91-180d",INDEX(Assumptions!$F$8:$F$12,MATCH(B1425,Assumptions!$A$8:$A$12,0)),IF(P1425="181-365d",INDEX(Assumptions!$G$8:$G$12,MATCH(B1425,Assumptions!$A$8:$A$12,0)),INDEX(Assumptions!$H$8:$H$12,MATCH(B1425,Assumptions!$A$8:$A$12,0)))))</f>
        <v>0.4</v>
      </c>
      <c r="R1425" s="14">
        <f t="shared" ca="1" si="159"/>
        <v>10549666.800000001</v>
      </c>
      <c r="S1425" s="14">
        <f t="shared" ca="1" si="160"/>
        <v>15824500.199999999</v>
      </c>
      <c r="T1425" s="11" t="s">
        <v>25</v>
      </c>
      <c r="U1425" s="18" t="s">
        <v>26</v>
      </c>
    </row>
    <row r="1426" spans="1:21" ht="15" customHeight="1" x14ac:dyDescent="0.15">
      <c r="A1426" s="10" t="s">
        <v>1474</v>
      </c>
      <c r="B1426" s="11" t="s">
        <v>31</v>
      </c>
      <c r="C1426" s="11" t="s">
        <v>63</v>
      </c>
      <c r="D1426" s="12">
        <v>45743</v>
      </c>
      <c r="E1426" s="11">
        <v>396</v>
      </c>
      <c r="F1426" s="11" t="s">
        <v>33</v>
      </c>
      <c r="G1426" s="13">
        <v>2285.29</v>
      </c>
      <c r="H1426" s="14">
        <f t="shared" si="154"/>
        <v>904974.84</v>
      </c>
      <c r="I1426" s="14">
        <f>IF(F1426="GHS",H1426,H1426*Assumptions!$B$4)</f>
        <v>904974.84</v>
      </c>
      <c r="J1426" s="15" t="str">
        <f>INDEX(Assumptions!$B$8:$B$12,MATCH(B1426,Assumptions!$A$8:$A$12,0))</f>
        <v>Weighted Average</v>
      </c>
      <c r="K1426" s="16">
        <f>G1426/(1-INDEX(Assumptions!$D$8:$D$12,MATCH(B1426,Assumptions!$A$8:$A$12,0)))</f>
        <v>3174.0138888888891</v>
      </c>
      <c r="L1426" s="16">
        <f t="shared" si="155"/>
        <v>68.558700000000002</v>
      </c>
      <c r="M1426" s="16">
        <f t="shared" si="156"/>
        <v>158.70069444444448</v>
      </c>
      <c r="N1426" s="14">
        <f>E1426*(K1426-L1426-M1426)*IF(F1426="GHS",1,Assumptions!$B$4)</f>
        <v>1166914.7797999999</v>
      </c>
      <c r="O1426" s="15">
        <f t="shared" ca="1" si="157"/>
        <v>543</v>
      </c>
      <c r="P1426" s="15" t="str">
        <f t="shared" ca="1" si="158"/>
        <v>365d+</v>
      </c>
      <c r="Q1426" s="17">
        <f ca="1">IF(P1426="0-90d",0,IF(P1426="91-180d",INDEX(Assumptions!$F$8:$F$12,MATCH(B1426,Assumptions!$A$8:$A$12,0)),IF(P1426="181-365d",INDEX(Assumptions!$G$8:$G$12,MATCH(B1426,Assumptions!$A$8:$A$12,0)),INDEX(Assumptions!$H$8:$H$12,MATCH(B1426,Assumptions!$A$8:$A$12,0)))))</f>
        <v>0.6</v>
      </c>
      <c r="R1426" s="14">
        <f t="shared" ca="1" si="159"/>
        <v>542984.90399999998</v>
      </c>
      <c r="S1426" s="14">
        <f t="shared" ca="1" si="160"/>
        <v>361989.93599999999</v>
      </c>
      <c r="T1426" s="11" t="s">
        <v>25</v>
      </c>
      <c r="U1426" s="18" t="s">
        <v>26</v>
      </c>
    </row>
    <row r="1427" spans="1:21" ht="15" customHeight="1" x14ac:dyDescent="0.15">
      <c r="A1427" s="10" t="s">
        <v>1475</v>
      </c>
      <c r="B1427" s="11" t="s">
        <v>22</v>
      </c>
      <c r="C1427" s="11" t="s">
        <v>81</v>
      </c>
      <c r="D1427" s="12">
        <v>46222</v>
      </c>
      <c r="E1427" s="11">
        <v>1396</v>
      </c>
      <c r="F1427" s="11" t="s">
        <v>24</v>
      </c>
      <c r="G1427" s="13">
        <v>30131.7</v>
      </c>
      <c r="H1427" s="14">
        <f t="shared" si="154"/>
        <v>42063853.200000003</v>
      </c>
      <c r="I1427" s="14">
        <f>IF(F1427="GHS",H1427,H1427*Assumptions!$B$4)</f>
        <v>454289614.56000006</v>
      </c>
      <c r="J1427" s="15" t="str">
        <f>INDEX(Assumptions!$B$8:$B$12,MATCH(B1427,Assumptions!$A$8:$A$12,0))</f>
        <v>FIFO</v>
      </c>
      <c r="K1427" s="16">
        <f>G1427/(1-INDEX(Assumptions!$D$8:$D$12,MATCH(B1427,Assumptions!$A$8:$A$12,0)))</f>
        <v>36745.975609756097</v>
      </c>
      <c r="L1427" s="16">
        <f t="shared" si="155"/>
        <v>903.95100000000002</v>
      </c>
      <c r="M1427" s="16">
        <f t="shared" si="156"/>
        <v>1837.2987804878048</v>
      </c>
      <c r="N1427" s="14">
        <f>E1427*(K1427-L1427-M1427)*IF(F1427="GHS",1,Assumptions!$B$4)</f>
        <v>512682450.38271219</v>
      </c>
      <c r="O1427" s="15">
        <f t="shared" ca="1" si="157"/>
        <v>64</v>
      </c>
      <c r="P1427" s="15" t="str">
        <f t="shared" ca="1" si="158"/>
        <v>0-90d</v>
      </c>
      <c r="Q1427" s="17">
        <f ca="1">IF(P1427="0-90d",0,IF(P1427="91-180d",INDEX(Assumptions!$F$8:$F$12,MATCH(B1427,Assumptions!$A$8:$A$12,0)),IF(P1427="181-365d",INDEX(Assumptions!$G$8:$G$12,MATCH(B1427,Assumptions!$A$8:$A$12,0)),INDEX(Assumptions!$H$8:$H$12,MATCH(B1427,Assumptions!$A$8:$A$12,0)))))</f>
        <v>0</v>
      </c>
      <c r="R1427" s="14">
        <f t="shared" ca="1" si="159"/>
        <v>0</v>
      </c>
      <c r="S1427" s="14">
        <f t="shared" ca="1" si="160"/>
        <v>454289614.56000006</v>
      </c>
      <c r="T1427" s="11" t="s">
        <v>25</v>
      </c>
      <c r="U1427" s="18" t="s">
        <v>36</v>
      </c>
    </row>
    <row r="1428" spans="1:21" ht="15" customHeight="1" x14ac:dyDescent="0.15">
      <c r="A1428" s="10" t="s">
        <v>1476</v>
      </c>
      <c r="B1428" s="11" t="s">
        <v>46</v>
      </c>
      <c r="C1428" s="11" t="s">
        <v>47</v>
      </c>
      <c r="D1428" s="12">
        <v>46085</v>
      </c>
      <c r="E1428" s="11">
        <v>4836</v>
      </c>
      <c r="F1428" s="11" t="s">
        <v>33</v>
      </c>
      <c r="G1428" s="13">
        <v>1433643.81</v>
      </c>
      <c r="H1428" s="14">
        <f t="shared" si="154"/>
        <v>6933101465.1599998</v>
      </c>
      <c r="I1428" s="14">
        <f>IF(F1428="GHS",H1428,H1428*Assumptions!$B$4)</f>
        <v>6933101465.1599998</v>
      </c>
      <c r="J1428" s="15" t="str">
        <f>INDEX(Assumptions!$B$8:$B$12,MATCH(B1428,Assumptions!$A$8:$A$12,0))</f>
        <v>Specific Identification</v>
      </c>
      <c r="K1428" s="16">
        <f>G1428/(1-INDEX(Assumptions!$D$8:$D$12,MATCH(B1428,Assumptions!$A$8:$A$12,0)))</f>
        <v>1838004.8846153845</v>
      </c>
      <c r="L1428" s="16">
        <f t="shared" si="155"/>
        <v>43009.314299999998</v>
      </c>
      <c r="M1428" s="16">
        <f t="shared" si="156"/>
        <v>91900.244230769225</v>
      </c>
      <c r="N1428" s="14">
        <f>E1428*(K1428-L1428-M1428)*IF(F1428="GHS",1,Assumptions!$B$4)</f>
        <v>8236168996.945199</v>
      </c>
      <c r="O1428" s="15">
        <f t="shared" ca="1" si="157"/>
        <v>201</v>
      </c>
      <c r="P1428" s="15" t="str">
        <f t="shared" ca="1" si="158"/>
        <v>181-365d</v>
      </c>
      <c r="Q1428" s="17">
        <f ca="1">IF(P1428="0-90d",0,IF(P1428="91-180d",INDEX(Assumptions!$F$8:$F$12,MATCH(B1428,Assumptions!$A$8:$A$12,0)),IF(P1428="181-365d",INDEX(Assumptions!$G$8:$G$12,MATCH(B1428,Assumptions!$A$8:$A$12,0)),INDEX(Assumptions!$H$8:$H$12,MATCH(B1428,Assumptions!$A$8:$A$12,0)))))</f>
        <v>0.05</v>
      </c>
      <c r="R1428" s="14">
        <f t="shared" ca="1" si="159"/>
        <v>346655073.25800002</v>
      </c>
      <c r="S1428" s="14">
        <f t="shared" ca="1" si="160"/>
        <v>6586446391.9019995</v>
      </c>
      <c r="T1428" s="11" t="s">
        <v>25</v>
      </c>
      <c r="U1428" s="18" t="s">
        <v>26</v>
      </c>
    </row>
    <row r="1429" spans="1:21" ht="15" customHeight="1" x14ac:dyDescent="0.15">
      <c r="A1429" s="10" t="s">
        <v>1477</v>
      </c>
      <c r="B1429" s="11" t="s">
        <v>41</v>
      </c>
      <c r="C1429" s="11" t="s">
        <v>42</v>
      </c>
      <c r="D1429" s="12">
        <v>45911</v>
      </c>
      <c r="E1429" s="11">
        <v>3201</v>
      </c>
      <c r="F1429" s="11" t="s">
        <v>33</v>
      </c>
      <c r="G1429" s="13">
        <v>316.52</v>
      </c>
      <c r="H1429" s="14">
        <f t="shared" si="154"/>
        <v>1013180.5199999999</v>
      </c>
      <c r="I1429" s="14">
        <f>IF(F1429="GHS",H1429,H1429*Assumptions!$B$4)</f>
        <v>1013180.5199999999</v>
      </c>
      <c r="J1429" s="15" t="str">
        <f>INDEX(Assumptions!$B$8:$B$12,MATCH(B1429,Assumptions!$A$8:$A$12,0))</f>
        <v>Weighted Average</v>
      </c>
      <c r="K1429" s="16">
        <f>G1429/(1-INDEX(Assumptions!$D$8:$D$12,MATCH(B1429,Assumptions!$A$8:$A$12,0)))</f>
        <v>486.95384615384609</v>
      </c>
      <c r="L1429" s="16">
        <f t="shared" si="155"/>
        <v>9.4955999999999996</v>
      </c>
      <c r="M1429" s="16">
        <f t="shared" si="156"/>
        <v>24.347692307692306</v>
      </c>
      <c r="N1429" s="14">
        <f>E1429*(K1429-L1429-M1429)*IF(F1429="GHS",1,Assumptions!$B$4)</f>
        <v>1450406.8828615383</v>
      </c>
      <c r="O1429" s="15">
        <f t="shared" ca="1" si="157"/>
        <v>375</v>
      </c>
      <c r="P1429" s="15" t="str">
        <f t="shared" ca="1" si="158"/>
        <v>365d+</v>
      </c>
      <c r="Q1429" s="17">
        <f ca="1">IF(P1429="0-90d",0,IF(P1429="91-180d",INDEX(Assumptions!$F$8:$F$12,MATCH(B1429,Assumptions!$A$8:$A$12,0)),IF(P1429="181-365d",INDEX(Assumptions!$G$8:$G$12,MATCH(B1429,Assumptions!$A$8:$A$12,0)),INDEX(Assumptions!$H$8:$H$12,MATCH(B1429,Assumptions!$A$8:$A$12,0)))))</f>
        <v>0.8</v>
      </c>
      <c r="R1429" s="14">
        <f t="shared" ca="1" si="159"/>
        <v>810544.41599999997</v>
      </c>
      <c r="S1429" s="14">
        <f t="shared" ca="1" si="160"/>
        <v>202636.10399999993</v>
      </c>
      <c r="T1429" s="11" t="s">
        <v>25</v>
      </c>
      <c r="U1429" s="18" t="s">
        <v>26</v>
      </c>
    </row>
    <row r="1430" spans="1:21" ht="15" customHeight="1" x14ac:dyDescent="0.15">
      <c r="A1430" s="10" t="s">
        <v>1478</v>
      </c>
      <c r="B1430" s="11" t="s">
        <v>31</v>
      </c>
      <c r="C1430" s="11" t="s">
        <v>63</v>
      </c>
      <c r="D1430" s="12">
        <v>46064</v>
      </c>
      <c r="E1430" s="11">
        <v>4002</v>
      </c>
      <c r="F1430" s="11" t="s">
        <v>33</v>
      </c>
      <c r="G1430" s="13">
        <v>2038.69</v>
      </c>
      <c r="H1430" s="14">
        <f t="shared" si="154"/>
        <v>8158837.3799999999</v>
      </c>
      <c r="I1430" s="14">
        <f>IF(F1430="GHS",H1430,H1430*Assumptions!$B$4)</f>
        <v>8158837.3799999999</v>
      </c>
      <c r="J1430" s="15" t="str">
        <f>INDEX(Assumptions!$B$8:$B$12,MATCH(B1430,Assumptions!$A$8:$A$12,0))</f>
        <v>Weighted Average</v>
      </c>
      <c r="K1430" s="16">
        <f>G1430/(1-INDEX(Assumptions!$D$8:$D$12,MATCH(B1430,Assumptions!$A$8:$A$12,0)))</f>
        <v>2831.5138888888891</v>
      </c>
      <c r="L1430" s="16">
        <f t="shared" si="155"/>
        <v>61.160699999999999</v>
      </c>
      <c r="M1430" s="16">
        <f t="shared" si="156"/>
        <v>141.57569444444445</v>
      </c>
      <c r="N1430" s="14">
        <f>E1430*(K1430-L1430-M1430)*IF(F1430="GHS",1,Assumptions!$B$4)</f>
        <v>10520367.532766668</v>
      </c>
      <c r="O1430" s="15">
        <f t="shared" ca="1" si="157"/>
        <v>222</v>
      </c>
      <c r="P1430" s="15" t="str">
        <f t="shared" ca="1" si="158"/>
        <v>181-365d</v>
      </c>
      <c r="Q1430" s="17">
        <f ca="1">IF(P1430="0-90d",0,IF(P1430="91-180d",INDEX(Assumptions!$F$8:$F$12,MATCH(B1430,Assumptions!$A$8:$A$12,0)),IF(P1430="181-365d",INDEX(Assumptions!$G$8:$G$12,MATCH(B1430,Assumptions!$A$8:$A$12,0)),INDEX(Assumptions!$H$8:$H$12,MATCH(B1430,Assumptions!$A$8:$A$12,0)))))</f>
        <v>0.2</v>
      </c>
      <c r="R1430" s="14">
        <f t="shared" ca="1" si="159"/>
        <v>1631767.476</v>
      </c>
      <c r="S1430" s="14">
        <f t="shared" ca="1" si="160"/>
        <v>6527069.9040000001</v>
      </c>
      <c r="T1430" s="11" t="s">
        <v>25</v>
      </c>
      <c r="U1430" s="18" t="s">
        <v>26</v>
      </c>
    </row>
    <row r="1431" spans="1:21" ht="15" customHeight="1" x14ac:dyDescent="0.15">
      <c r="A1431" s="10" t="s">
        <v>1479</v>
      </c>
      <c r="B1431" s="11" t="s">
        <v>31</v>
      </c>
      <c r="C1431" s="11" t="s">
        <v>63</v>
      </c>
      <c r="D1431" s="12">
        <v>46056</v>
      </c>
      <c r="E1431" s="11">
        <v>3952</v>
      </c>
      <c r="F1431" s="11" t="s">
        <v>33</v>
      </c>
      <c r="G1431" s="13">
        <v>4395.22</v>
      </c>
      <c r="H1431" s="14">
        <f t="shared" si="154"/>
        <v>17369909.440000001</v>
      </c>
      <c r="I1431" s="14">
        <f>IF(F1431="GHS",H1431,H1431*Assumptions!$B$4)</f>
        <v>17369909.440000001</v>
      </c>
      <c r="J1431" s="15" t="str">
        <f>INDEX(Assumptions!$B$8:$B$12,MATCH(B1431,Assumptions!$A$8:$A$12,0))</f>
        <v>Weighted Average</v>
      </c>
      <c r="K1431" s="16">
        <f>G1431/(1-INDEX(Assumptions!$D$8:$D$12,MATCH(B1431,Assumptions!$A$8:$A$12,0)))</f>
        <v>6104.4722222222226</v>
      </c>
      <c r="L1431" s="16">
        <f t="shared" si="155"/>
        <v>131.85660000000001</v>
      </c>
      <c r="M1431" s="16">
        <f t="shared" si="156"/>
        <v>305.22361111111115</v>
      </c>
      <c r="N1431" s="14">
        <f>E1431*(K1431-L1431-M1431)*IF(F1431="GHS",1,Assumptions!$B$4)</f>
        <v>22397533.227911111</v>
      </c>
      <c r="O1431" s="15">
        <f t="shared" ca="1" si="157"/>
        <v>230</v>
      </c>
      <c r="P1431" s="15" t="str">
        <f t="shared" ca="1" si="158"/>
        <v>181-365d</v>
      </c>
      <c r="Q1431" s="17">
        <f ca="1">IF(P1431="0-90d",0,IF(P1431="91-180d",INDEX(Assumptions!$F$8:$F$12,MATCH(B1431,Assumptions!$A$8:$A$12,0)),IF(P1431="181-365d",INDEX(Assumptions!$G$8:$G$12,MATCH(B1431,Assumptions!$A$8:$A$12,0)),INDEX(Assumptions!$H$8:$H$12,MATCH(B1431,Assumptions!$A$8:$A$12,0)))))</f>
        <v>0.2</v>
      </c>
      <c r="R1431" s="14">
        <f t="shared" ca="1" si="159"/>
        <v>3473981.8880000003</v>
      </c>
      <c r="S1431" s="14">
        <f t="shared" si="160"/>
        <v>0</v>
      </c>
      <c r="T1431" s="11" t="s">
        <v>39</v>
      </c>
      <c r="U1431" s="18" t="s">
        <v>26</v>
      </c>
    </row>
    <row r="1432" spans="1:21" ht="15" customHeight="1" x14ac:dyDescent="0.15">
      <c r="A1432" s="10" t="s">
        <v>1480</v>
      </c>
      <c r="B1432" s="11" t="s">
        <v>31</v>
      </c>
      <c r="C1432" s="11" t="s">
        <v>32</v>
      </c>
      <c r="D1432" s="12">
        <v>46049</v>
      </c>
      <c r="E1432" s="11">
        <v>4456</v>
      </c>
      <c r="F1432" s="11" t="s">
        <v>33</v>
      </c>
      <c r="G1432" s="13">
        <v>3012.79</v>
      </c>
      <c r="H1432" s="14">
        <f t="shared" si="154"/>
        <v>13424992.24</v>
      </c>
      <c r="I1432" s="14">
        <f>IF(F1432="GHS",H1432,H1432*Assumptions!$B$4)</f>
        <v>13424992.24</v>
      </c>
      <c r="J1432" s="15" t="str">
        <f>INDEX(Assumptions!$B$8:$B$12,MATCH(B1432,Assumptions!$A$8:$A$12,0))</f>
        <v>Weighted Average</v>
      </c>
      <c r="K1432" s="16">
        <f>G1432/(1-INDEX(Assumptions!$D$8:$D$12,MATCH(B1432,Assumptions!$A$8:$A$12,0)))</f>
        <v>4184.4305555555557</v>
      </c>
      <c r="L1432" s="16">
        <f t="shared" si="155"/>
        <v>90.38369999999999</v>
      </c>
      <c r="M1432" s="16">
        <f t="shared" si="156"/>
        <v>209.22152777777779</v>
      </c>
      <c r="N1432" s="14">
        <f>E1432*(K1432-L1432-M1432)*IF(F1432="GHS",1,Assumptions!$B$4)</f>
        <v>17310781.660577778</v>
      </c>
      <c r="O1432" s="15">
        <f t="shared" ca="1" si="157"/>
        <v>237</v>
      </c>
      <c r="P1432" s="15" t="str">
        <f t="shared" ca="1" si="158"/>
        <v>181-365d</v>
      </c>
      <c r="Q1432" s="17">
        <f ca="1">IF(P1432="0-90d",0,IF(P1432="91-180d",INDEX(Assumptions!$F$8:$F$12,MATCH(B1432,Assumptions!$A$8:$A$12,0)),IF(P1432="181-365d",INDEX(Assumptions!$G$8:$G$12,MATCH(B1432,Assumptions!$A$8:$A$12,0)),INDEX(Assumptions!$H$8:$H$12,MATCH(B1432,Assumptions!$A$8:$A$12,0)))))</f>
        <v>0.2</v>
      </c>
      <c r="R1432" s="14">
        <f t="shared" ca="1" si="159"/>
        <v>2684998.4480000003</v>
      </c>
      <c r="S1432" s="14">
        <f t="shared" si="160"/>
        <v>0</v>
      </c>
      <c r="T1432" s="11" t="s">
        <v>39</v>
      </c>
      <c r="U1432" s="18" t="s">
        <v>26</v>
      </c>
    </row>
    <row r="1433" spans="1:21" ht="15" customHeight="1" x14ac:dyDescent="0.15">
      <c r="A1433" s="10" t="s">
        <v>1481</v>
      </c>
      <c r="B1433" s="11" t="s">
        <v>46</v>
      </c>
      <c r="C1433" s="11" t="s">
        <v>47</v>
      </c>
      <c r="D1433" s="12">
        <v>46020</v>
      </c>
      <c r="E1433" s="11">
        <v>608</v>
      </c>
      <c r="F1433" s="11" t="s">
        <v>33</v>
      </c>
      <c r="G1433" s="13">
        <v>491013.12</v>
      </c>
      <c r="H1433" s="14">
        <f t="shared" si="154"/>
        <v>298535976.95999998</v>
      </c>
      <c r="I1433" s="14">
        <f>IF(F1433="GHS",H1433,H1433*Assumptions!$B$4)</f>
        <v>298535976.95999998</v>
      </c>
      <c r="J1433" s="15" t="str">
        <f>INDEX(Assumptions!$B$8:$B$12,MATCH(B1433,Assumptions!$A$8:$A$12,0))</f>
        <v>Specific Identification</v>
      </c>
      <c r="K1433" s="16">
        <f>G1433/(1-INDEX(Assumptions!$D$8:$D$12,MATCH(B1433,Assumptions!$A$8:$A$12,0)))</f>
        <v>629504</v>
      </c>
      <c r="L1433" s="16">
        <f t="shared" si="155"/>
        <v>14730.393599999999</v>
      </c>
      <c r="M1433" s="16">
        <f t="shared" si="156"/>
        <v>31475.200000000001</v>
      </c>
      <c r="N1433" s="14">
        <f>E1433*(K1433-L1433-M1433)*IF(F1433="GHS",1,Assumptions!$B$4)</f>
        <v>354645431.09120005</v>
      </c>
      <c r="O1433" s="15">
        <f t="shared" ca="1" si="157"/>
        <v>266</v>
      </c>
      <c r="P1433" s="15" t="str">
        <f t="shared" ca="1" si="158"/>
        <v>181-365d</v>
      </c>
      <c r="Q1433" s="17">
        <f ca="1">IF(P1433="0-90d",0,IF(P1433="91-180d",INDEX(Assumptions!$F$8:$F$12,MATCH(B1433,Assumptions!$A$8:$A$12,0)),IF(P1433="181-365d",INDEX(Assumptions!$G$8:$G$12,MATCH(B1433,Assumptions!$A$8:$A$12,0)),INDEX(Assumptions!$H$8:$H$12,MATCH(B1433,Assumptions!$A$8:$A$12,0)))))</f>
        <v>0.05</v>
      </c>
      <c r="R1433" s="14">
        <f t="shared" ca="1" si="159"/>
        <v>14926798.847999999</v>
      </c>
      <c r="S1433" s="14">
        <f t="shared" ca="1" si="160"/>
        <v>283609178.11199999</v>
      </c>
      <c r="T1433" s="11" t="s">
        <v>25</v>
      </c>
      <c r="U1433" s="18" t="s">
        <v>26</v>
      </c>
    </row>
    <row r="1434" spans="1:21" ht="15" customHeight="1" x14ac:dyDescent="0.15">
      <c r="A1434" s="10" t="s">
        <v>1482</v>
      </c>
      <c r="B1434" s="11" t="s">
        <v>41</v>
      </c>
      <c r="C1434" s="11" t="s">
        <v>49</v>
      </c>
      <c r="D1434" s="12">
        <v>45802</v>
      </c>
      <c r="E1434" s="11">
        <v>2094</v>
      </c>
      <c r="F1434" s="11" t="s">
        <v>33</v>
      </c>
      <c r="G1434" s="13">
        <v>497.59</v>
      </c>
      <c r="H1434" s="14">
        <f t="shared" si="154"/>
        <v>1041953.46</v>
      </c>
      <c r="I1434" s="14">
        <f>IF(F1434="GHS",H1434,H1434*Assumptions!$B$4)</f>
        <v>1041953.46</v>
      </c>
      <c r="J1434" s="15" t="str">
        <f>INDEX(Assumptions!$B$8:$B$12,MATCH(B1434,Assumptions!$A$8:$A$12,0))</f>
        <v>Weighted Average</v>
      </c>
      <c r="K1434" s="16">
        <f>G1434/(1-INDEX(Assumptions!$D$8:$D$12,MATCH(B1434,Assumptions!$A$8:$A$12,0)))</f>
        <v>765.52307692307681</v>
      </c>
      <c r="L1434" s="16">
        <f t="shared" si="155"/>
        <v>14.927699999999998</v>
      </c>
      <c r="M1434" s="16">
        <f t="shared" si="156"/>
        <v>38.276153846153839</v>
      </c>
      <c r="N1434" s="14">
        <f>E1434*(K1434-L1434-M1434)*IF(F1434="GHS",1,Assumptions!$B$4)</f>
        <v>1491596.4531230768</v>
      </c>
      <c r="O1434" s="15">
        <f t="shared" ca="1" si="157"/>
        <v>484</v>
      </c>
      <c r="P1434" s="15" t="str">
        <f t="shared" ca="1" si="158"/>
        <v>365d+</v>
      </c>
      <c r="Q1434" s="17">
        <f ca="1">IF(P1434="0-90d",0,IF(P1434="91-180d",INDEX(Assumptions!$F$8:$F$12,MATCH(B1434,Assumptions!$A$8:$A$12,0)),IF(P1434="181-365d",INDEX(Assumptions!$G$8:$G$12,MATCH(B1434,Assumptions!$A$8:$A$12,0)),INDEX(Assumptions!$H$8:$H$12,MATCH(B1434,Assumptions!$A$8:$A$12,0)))))</f>
        <v>0.8</v>
      </c>
      <c r="R1434" s="14">
        <f t="shared" ca="1" si="159"/>
        <v>833562.76800000004</v>
      </c>
      <c r="S1434" s="14">
        <f t="shared" ca="1" si="160"/>
        <v>208390.69199999992</v>
      </c>
      <c r="T1434" s="11" t="s">
        <v>50</v>
      </c>
      <c r="U1434" s="18" t="s">
        <v>36</v>
      </c>
    </row>
    <row r="1435" spans="1:21" ht="15" customHeight="1" x14ac:dyDescent="0.15">
      <c r="A1435" s="10" t="s">
        <v>1483</v>
      </c>
      <c r="B1435" s="11" t="s">
        <v>28</v>
      </c>
      <c r="C1435" s="11" t="s">
        <v>29</v>
      </c>
      <c r="D1435" s="12">
        <v>45943</v>
      </c>
      <c r="E1435" s="11">
        <v>1017</v>
      </c>
      <c r="F1435" s="11" t="s">
        <v>24</v>
      </c>
      <c r="G1435" s="13">
        <v>7069.22</v>
      </c>
      <c r="H1435" s="14">
        <f t="shared" si="154"/>
        <v>7189396.7400000002</v>
      </c>
      <c r="I1435" s="14">
        <f>IF(F1435="GHS",H1435,H1435*Assumptions!$B$4)</f>
        <v>77645484.792000011</v>
      </c>
      <c r="J1435" s="15" t="str">
        <f>INDEX(Assumptions!$B$8:$B$12,MATCH(B1435,Assumptions!$A$8:$A$12,0))</f>
        <v>Fair Value Less Costs to Sell</v>
      </c>
      <c r="K1435" s="16">
        <f>G1435/(1-INDEX(Assumptions!$D$8:$D$12,MATCH(B1435,Assumptions!$A$8:$A$12,0)))</f>
        <v>8033.204545454546</v>
      </c>
      <c r="L1435" s="16">
        <f t="shared" si="155"/>
        <v>212.07660000000001</v>
      </c>
      <c r="M1435" s="16">
        <f t="shared" si="156"/>
        <v>401.6602272727273</v>
      </c>
      <c r="N1435" s="14">
        <f>E1435*(K1435-L1435-M1435)*IF(F1435="GHS",1,Assumptions!$B$4)</f>
        <v>81492465.62942183</v>
      </c>
      <c r="O1435" s="15">
        <f t="shared" ca="1" si="157"/>
        <v>343</v>
      </c>
      <c r="P1435" s="15" t="str">
        <f t="shared" ca="1" si="158"/>
        <v>181-365d</v>
      </c>
      <c r="Q1435" s="17">
        <f ca="1">IF(P1435="0-90d",0,IF(P1435="91-180d",INDEX(Assumptions!$F$8:$F$12,MATCH(B1435,Assumptions!$A$8:$A$12,0)),IF(P1435="181-365d",INDEX(Assumptions!$G$8:$G$12,MATCH(B1435,Assumptions!$A$8:$A$12,0)),INDEX(Assumptions!$H$8:$H$12,MATCH(B1435,Assumptions!$A$8:$A$12,0)))))</f>
        <v>0.1</v>
      </c>
      <c r="R1435" s="14">
        <f t="shared" ca="1" si="159"/>
        <v>7764548.4792000018</v>
      </c>
      <c r="S1435" s="14">
        <f t="shared" ca="1" si="160"/>
        <v>69880936.312800005</v>
      </c>
      <c r="T1435" s="11" t="s">
        <v>25</v>
      </c>
      <c r="U1435" s="18" t="s">
        <v>26</v>
      </c>
    </row>
    <row r="1436" spans="1:21" ht="15" customHeight="1" x14ac:dyDescent="0.15">
      <c r="A1436" s="10" t="s">
        <v>1484</v>
      </c>
      <c r="B1436" s="11" t="s">
        <v>22</v>
      </c>
      <c r="C1436" s="11" t="s">
        <v>61</v>
      </c>
      <c r="D1436" s="12">
        <v>46099</v>
      </c>
      <c r="E1436" s="11">
        <v>137</v>
      </c>
      <c r="F1436" s="11" t="s">
        <v>24</v>
      </c>
      <c r="G1436" s="13">
        <v>10264</v>
      </c>
      <c r="H1436" s="14">
        <f t="shared" si="154"/>
        <v>1406168</v>
      </c>
      <c r="I1436" s="14">
        <f>IF(F1436="GHS",H1436,H1436*Assumptions!$B$4)</f>
        <v>15186614.4</v>
      </c>
      <c r="J1436" s="15" t="str">
        <f>INDEX(Assumptions!$B$8:$B$12,MATCH(B1436,Assumptions!$A$8:$A$12,0))</f>
        <v>FIFO</v>
      </c>
      <c r="K1436" s="16">
        <f>G1436/(1-INDEX(Assumptions!$D$8:$D$12,MATCH(B1436,Assumptions!$A$8:$A$12,0)))</f>
        <v>12517.073170731706</v>
      </c>
      <c r="L1436" s="16">
        <f t="shared" si="155"/>
        <v>307.92</v>
      </c>
      <c r="M1436" s="16">
        <f t="shared" si="156"/>
        <v>625.85365853658539</v>
      </c>
      <c r="N1436" s="14">
        <f>E1436*(K1436-L1436-M1436)*IF(F1436="GHS",1,Assumptions!$B$4)</f>
        <v>17138649.958243903</v>
      </c>
      <c r="O1436" s="15">
        <f t="shared" ca="1" si="157"/>
        <v>187</v>
      </c>
      <c r="P1436" s="15" t="str">
        <f t="shared" ca="1" si="158"/>
        <v>181-365d</v>
      </c>
      <c r="Q1436" s="17">
        <f ca="1">IF(P1436="0-90d",0,IF(P1436="91-180d",INDEX(Assumptions!$F$8:$F$12,MATCH(B1436,Assumptions!$A$8:$A$12,0)),IF(P1436="181-365d",INDEX(Assumptions!$G$8:$G$12,MATCH(B1436,Assumptions!$A$8:$A$12,0)),INDEX(Assumptions!$H$8:$H$12,MATCH(B1436,Assumptions!$A$8:$A$12,0)))))</f>
        <v>0.15</v>
      </c>
      <c r="R1436" s="14">
        <f t="shared" ca="1" si="159"/>
        <v>2277992.16</v>
      </c>
      <c r="S1436" s="14">
        <f t="shared" ca="1" si="160"/>
        <v>12908622.24</v>
      </c>
      <c r="T1436" s="11" t="s">
        <v>25</v>
      </c>
      <c r="U1436" s="18" t="s">
        <v>26</v>
      </c>
    </row>
    <row r="1437" spans="1:21" ht="15" customHeight="1" x14ac:dyDescent="0.15">
      <c r="A1437" s="10" t="s">
        <v>1485</v>
      </c>
      <c r="B1437" s="11" t="s">
        <v>41</v>
      </c>
      <c r="C1437" s="11" t="s">
        <v>44</v>
      </c>
      <c r="D1437" s="12">
        <v>45972</v>
      </c>
      <c r="E1437" s="11">
        <v>119</v>
      </c>
      <c r="F1437" s="11" t="s">
        <v>33</v>
      </c>
      <c r="G1437" s="13">
        <v>233.01</v>
      </c>
      <c r="H1437" s="14">
        <f t="shared" si="154"/>
        <v>27728.19</v>
      </c>
      <c r="I1437" s="14">
        <f>IF(F1437="GHS",H1437,H1437*Assumptions!$B$4)</f>
        <v>27728.19</v>
      </c>
      <c r="J1437" s="15" t="str">
        <f>INDEX(Assumptions!$B$8:$B$12,MATCH(B1437,Assumptions!$A$8:$A$12,0))</f>
        <v>Weighted Average</v>
      </c>
      <c r="K1437" s="16">
        <f>G1437/(1-INDEX(Assumptions!$D$8:$D$12,MATCH(B1437,Assumptions!$A$8:$A$12,0)))</f>
        <v>358.47692307692307</v>
      </c>
      <c r="L1437" s="16">
        <f t="shared" si="155"/>
        <v>6.9902999999999995</v>
      </c>
      <c r="M1437" s="16">
        <f t="shared" si="156"/>
        <v>17.923846153846153</v>
      </c>
      <c r="N1437" s="14">
        <f>E1437*(K1437-L1437-M1437)*IF(F1437="GHS",1,Assumptions!$B$4)</f>
        <v>39693.970453846152</v>
      </c>
      <c r="O1437" s="15">
        <f t="shared" ca="1" si="157"/>
        <v>314</v>
      </c>
      <c r="P1437" s="15" t="str">
        <f t="shared" ca="1" si="158"/>
        <v>181-365d</v>
      </c>
      <c r="Q1437" s="17">
        <f ca="1">IF(P1437="0-90d",0,IF(P1437="91-180d",INDEX(Assumptions!$F$8:$F$12,MATCH(B1437,Assumptions!$A$8:$A$12,0)),IF(P1437="181-365d",INDEX(Assumptions!$G$8:$G$12,MATCH(B1437,Assumptions!$A$8:$A$12,0)),INDEX(Assumptions!$H$8:$H$12,MATCH(B1437,Assumptions!$A$8:$A$12,0)))))</f>
        <v>0.35</v>
      </c>
      <c r="R1437" s="14">
        <f t="shared" ca="1" si="159"/>
        <v>9704.8664999999983</v>
      </c>
      <c r="S1437" s="14">
        <f t="shared" ca="1" si="160"/>
        <v>18023.323499999999</v>
      </c>
      <c r="T1437" s="11" t="s">
        <v>25</v>
      </c>
      <c r="U1437" s="18" t="s">
        <v>26</v>
      </c>
    </row>
    <row r="1438" spans="1:21" ht="15" customHeight="1" x14ac:dyDescent="0.15">
      <c r="A1438" s="10" t="s">
        <v>1486</v>
      </c>
      <c r="B1438" s="11" t="s">
        <v>28</v>
      </c>
      <c r="C1438" s="11" t="s">
        <v>29</v>
      </c>
      <c r="D1438" s="12">
        <v>46168</v>
      </c>
      <c r="E1438" s="11">
        <v>2680</v>
      </c>
      <c r="F1438" s="11" t="s">
        <v>24</v>
      </c>
      <c r="G1438" s="13">
        <v>2866.72</v>
      </c>
      <c r="H1438" s="14">
        <f t="shared" si="154"/>
        <v>7682809.5999999996</v>
      </c>
      <c r="I1438" s="14">
        <f>IF(F1438="GHS",H1438,H1438*Assumptions!$B$4)</f>
        <v>82974343.680000007</v>
      </c>
      <c r="J1438" s="15" t="str">
        <f>INDEX(Assumptions!$B$8:$B$12,MATCH(B1438,Assumptions!$A$8:$A$12,0))</f>
        <v>Fair Value Less Costs to Sell</v>
      </c>
      <c r="K1438" s="16">
        <f>G1438/(1-INDEX(Assumptions!$D$8:$D$12,MATCH(B1438,Assumptions!$A$8:$A$12,0)))</f>
        <v>3257.6363636363635</v>
      </c>
      <c r="L1438" s="16">
        <f t="shared" si="155"/>
        <v>86.001599999999996</v>
      </c>
      <c r="M1438" s="16">
        <f t="shared" si="156"/>
        <v>162.88181818181818</v>
      </c>
      <c r="N1438" s="14">
        <f>E1438*(K1438-L1438-M1438)*IF(F1438="GHS",1,Assumptions!$B$4)</f>
        <v>87085345.253236353</v>
      </c>
      <c r="O1438" s="15">
        <f t="shared" ca="1" si="157"/>
        <v>118</v>
      </c>
      <c r="P1438" s="15" t="str">
        <f t="shared" ca="1" si="158"/>
        <v>91-180d</v>
      </c>
      <c r="Q1438" s="17">
        <f ca="1">IF(P1438="0-90d",0,IF(P1438="91-180d",INDEX(Assumptions!$F$8:$F$12,MATCH(B1438,Assumptions!$A$8:$A$12,0)),IF(P1438="181-365d",INDEX(Assumptions!$G$8:$G$12,MATCH(B1438,Assumptions!$A$8:$A$12,0)),INDEX(Assumptions!$H$8:$H$12,MATCH(B1438,Assumptions!$A$8:$A$12,0)))))</f>
        <v>0.02</v>
      </c>
      <c r="R1438" s="14">
        <f t="shared" ca="1" si="159"/>
        <v>1659486.8736000003</v>
      </c>
      <c r="S1438" s="14">
        <f t="shared" ca="1" si="160"/>
        <v>81314856.806400001</v>
      </c>
      <c r="T1438" s="11" t="s">
        <v>25</v>
      </c>
      <c r="U1438" s="18" t="s">
        <v>26</v>
      </c>
    </row>
    <row r="1439" spans="1:21" ht="15" customHeight="1" x14ac:dyDescent="0.15">
      <c r="A1439" s="10" t="s">
        <v>1487</v>
      </c>
      <c r="B1439" s="11" t="s">
        <v>31</v>
      </c>
      <c r="C1439" s="11" t="s">
        <v>32</v>
      </c>
      <c r="D1439" s="12">
        <v>46043</v>
      </c>
      <c r="E1439" s="11">
        <v>751</v>
      </c>
      <c r="F1439" s="11" t="s">
        <v>33</v>
      </c>
      <c r="G1439" s="13">
        <v>732.56</v>
      </c>
      <c r="H1439" s="14">
        <f t="shared" si="154"/>
        <v>550152.55999999994</v>
      </c>
      <c r="I1439" s="14">
        <f>IF(F1439="GHS",H1439,H1439*Assumptions!$B$4)</f>
        <v>550152.55999999994</v>
      </c>
      <c r="J1439" s="15" t="str">
        <f>INDEX(Assumptions!$B$8:$B$12,MATCH(B1439,Assumptions!$A$8:$A$12,0))</f>
        <v>Weighted Average</v>
      </c>
      <c r="K1439" s="16">
        <f>G1439/(1-INDEX(Assumptions!$D$8:$D$12,MATCH(B1439,Assumptions!$A$8:$A$12,0)))</f>
        <v>1017.4444444444445</v>
      </c>
      <c r="L1439" s="16">
        <f t="shared" si="155"/>
        <v>21.976799999999997</v>
      </c>
      <c r="M1439" s="16">
        <f t="shared" si="156"/>
        <v>50.872222222222227</v>
      </c>
      <c r="N1439" s="14">
        <f>E1439*(K1439-L1439-M1439)*IF(F1439="GHS",1,Assumptions!$B$4)</f>
        <v>709391.16208888881</v>
      </c>
      <c r="O1439" s="15">
        <f t="shared" ca="1" si="157"/>
        <v>243</v>
      </c>
      <c r="P1439" s="15" t="str">
        <f t="shared" ca="1" si="158"/>
        <v>181-365d</v>
      </c>
      <c r="Q1439" s="17">
        <f ca="1">IF(P1439="0-90d",0,IF(P1439="91-180d",INDEX(Assumptions!$F$8:$F$12,MATCH(B1439,Assumptions!$A$8:$A$12,0)),IF(P1439="181-365d",INDEX(Assumptions!$G$8:$G$12,MATCH(B1439,Assumptions!$A$8:$A$12,0)),INDEX(Assumptions!$H$8:$H$12,MATCH(B1439,Assumptions!$A$8:$A$12,0)))))</f>
        <v>0.2</v>
      </c>
      <c r="R1439" s="14">
        <f t="shared" ca="1" si="159"/>
        <v>110030.51199999999</v>
      </c>
      <c r="S1439" s="14">
        <f t="shared" ca="1" si="160"/>
        <v>440122.04799999995</v>
      </c>
      <c r="T1439" s="11" t="s">
        <v>25</v>
      </c>
      <c r="U1439" s="18" t="s">
        <v>26</v>
      </c>
    </row>
    <row r="1440" spans="1:21" ht="15" customHeight="1" x14ac:dyDescent="0.15">
      <c r="A1440" s="10" t="s">
        <v>1488</v>
      </c>
      <c r="B1440" s="11" t="s">
        <v>41</v>
      </c>
      <c r="C1440" s="11" t="s">
        <v>42</v>
      </c>
      <c r="D1440" s="12">
        <v>45796</v>
      </c>
      <c r="E1440" s="11">
        <v>3394</v>
      </c>
      <c r="F1440" s="11" t="s">
        <v>33</v>
      </c>
      <c r="G1440" s="13">
        <v>198.66</v>
      </c>
      <c r="H1440" s="14">
        <f t="shared" si="154"/>
        <v>674252.04</v>
      </c>
      <c r="I1440" s="14">
        <f>IF(F1440="GHS",H1440,H1440*Assumptions!$B$4)</f>
        <v>674252.04</v>
      </c>
      <c r="J1440" s="15" t="str">
        <f>INDEX(Assumptions!$B$8:$B$12,MATCH(B1440,Assumptions!$A$8:$A$12,0))</f>
        <v>Weighted Average</v>
      </c>
      <c r="K1440" s="16">
        <f>G1440/(1-INDEX(Assumptions!$D$8:$D$12,MATCH(B1440,Assumptions!$A$8:$A$12,0)))</f>
        <v>305.6307692307692</v>
      </c>
      <c r="L1440" s="16">
        <f t="shared" si="155"/>
        <v>5.9597999999999995</v>
      </c>
      <c r="M1440" s="16">
        <f t="shared" si="156"/>
        <v>15.28153846153846</v>
      </c>
      <c r="N1440" s="14">
        <f>E1440*(K1440-L1440-M1440)*IF(F1440="GHS",1,Assumptions!$B$4)</f>
        <v>965217.72803076927</v>
      </c>
      <c r="O1440" s="15">
        <f t="shared" ca="1" si="157"/>
        <v>490</v>
      </c>
      <c r="P1440" s="15" t="str">
        <f t="shared" ca="1" si="158"/>
        <v>365d+</v>
      </c>
      <c r="Q1440" s="17">
        <f ca="1">IF(P1440="0-90d",0,IF(P1440="91-180d",INDEX(Assumptions!$F$8:$F$12,MATCH(B1440,Assumptions!$A$8:$A$12,0)),IF(P1440="181-365d",INDEX(Assumptions!$G$8:$G$12,MATCH(B1440,Assumptions!$A$8:$A$12,0)),INDEX(Assumptions!$H$8:$H$12,MATCH(B1440,Assumptions!$A$8:$A$12,0)))))</f>
        <v>0.8</v>
      </c>
      <c r="R1440" s="14">
        <f t="shared" ca="1" si="159"/>
        <v>539401.6320000001</v>
      </c>
      <c r="S1440" s="14">
        <f t="shared" ca="1" si="160"/>
        <v>134850.40799999994</v>
      </c>
      <c r="T1440" s="11" t="s">
        <v>25</v>
      </c>
      <c r="U1440" s="18" t="s">
        <v>26</v>
      </c>
    </row>
    <row r="1441" spans="1:21" ht="15" customHeight="1" x14ac:dyDescent="0.15">
      <c r="A1441" s="10" t="s">
        <v>1489</v>
      </c>
      <c r="B1441" s="11" t="s">
        <v>22</v>
      </c>
      <c r="C1441" s="11" t="s">
        <v>61</v>
      </c>
      <c r="D1441" s="12">
        <v>45865</v>
      </c>
      <c r="E1441" s="11">
        <v>764</v>
      </c>
      <c r="F1441" s="11" t="s">
        <v>24</v>
      </c>
      <c r="G1441" s="13">
        <v>35601.9</v>
      </c>
      <c r="H1441" s="14">
        <f t="shared" si="154"/>
        <v>27199851.600000001</v>
      </c>
      <c r="I1441" s="14">
        <f>IF(F1441="GHS",H1441,H1441*Assumptions!$B$4)</f>
        <v>293758397.28000003</v>
      </c>
      <c r="J1441" s="15" t="str">
        <f>INDEX(Assumptions!$B$8:$B$12,MATCH(B1441,Assumptions!$A$8:$A$12,0))</f>
        <v>FIFO</v>
      </c>
      <c r="K1441" s="16">
        <f>G1441/(1-INDEX(Assumptions!$D$8:$D$12,MATCH(B1441,Assumptions!$A$8:$A$12,0)))</f>
        <v>43416.951219512193</v>
      </c>
      <c r="L1441" s="16">
        <f t="shared" si="155"/>
        <v>1068.057</v>
      </c>
      <c r="M1441" s="16">
        <f t="shared" si="156"/>
        <v>2170.8475609756097</v>
      </c>
      <c r="N1441" s="14">
        <f>E1441*(K1441-L1441-M1441)*IF(F1441="GHS",1,Assumptions!$B$4)</f>
        <v>331517098.58891708</v>
      </c>
      <c r="O1441" s="15">
        <f t="shared" ca="1" si="157"/>
        <v>421</v>
      </c>
      <c r="P1441" s="15" t="str">
        <f t="shared" ca="1" si="158"/>
        <v>365d+</v>
      </c>
      <c r="Q1441" s="17">
        <f ca="1">IF(P1441="0-90d",0,IF(P1441="91-180d",INDEX(Assumptions!$F$8:$F$12,MATCH(B1441,Assumptions!$A$8:$A$12,0)),IF(P1441="181-365d",INDEX(Assumptions!$G$8:$G$12,MATCH(B1441,Assumptions!$A$8:$A$12,0)),INDEX(Assumptions!$H$8:$H$12,MATCH(B1441,Assumptions!$A$8:$A$12,0)))))</f>
        <v>0.5</v>
      </c>
      <c r="R1441" s="14">
        <f t="shared" ca="1" si="159"/>
        <v>146879198.64000002</v>
      </c>
      <c r="S1441" s="14">
        <f t="shared" ca="1" si="160"/>
        <v>146879198.64000002</v>
      </c>
      <c r="T1441" s="11" t="s">
        <v>25</v>
      </c>
      <c r="U1441" s="18" t="s">
        <v>26</v>
      </c>
    </row>
    <row r="1442" spans="1:21" ht="15" customHeight="1" x14ac:dyDescent="0.15">
      <c r="A1442" s="10" t="s">
        <v>1490</v>
      </c>
      <c r="B1442" s="11" t="s">
        <v>41</v>
      </c>
      <c r="C1442" s="11" t="s">
        <v>115</v>
      </c>
      <c r="D1442" s="12">
        <v>46175</v>
      </c>
      <c r="E1442" s="11">
        <v>1969</v>
      </c>
      <c r="F1442" s="11" t="s">
        <v>33</v>
      </c>
      <c r="G1442" s="13">
        <v>936.12</v>
      </c>
      <c r="H1442" s="14">
        <f t="shared" si="154"/>
        <v>1843220.28</v>
      </c>
      <c r="I1442" s="14">
        <f>IF(F1442="GHS",H1442,H1442*Assumptions!$B$4)</f>
        <v>1843220.28</v>
      </c>
      <c r="J1442" s="15" t="str">
        <f>INDEX(Assumptions!$B$8:$B$12,MATCH(B1442,Assumptions!$A$8:$A$12,0))</f>
        <v>Weighted Average</v>
      </c>
      <c r="K1442" s="16">
        <f>G1442/(1-INDEX(Assumptions!$D$8:$D$12,MATCH(B1442,Assumptions!$A$8:$A$12,0)))</f>
        <v>1440.1846153846154</v>
      </c>
      <c r="L1442" s="16">
        <f t="shared" si="155"/>
        <v>28.083600000000001</v>
      </c>
      <c r="M1442" s="16">
        <f t="shared" si="156"/>
        <v>72.009230769230768</v>
      </c>
      <c r="N1442" s="14">
        <f>E1442*(K1442-L1442-M1442)*IF(F1442="GHS",1,Assumptions!$B$4)</f>
        <v>2638640.7239076928</v>
      </c>
      <c r="O1442" s="15">
        <f t="shared" ca="1" si="157"/>
        <v>111</v>
      </c>
      <c r="P1442" s="15" t="str">
        <f t="shared" ca="1" si="158"/>
        <v>91-180d</v>
      </c>
      <c r="Q1442" s="17">
        <f ca="1">IF(P1442="0-90d",0,IF(P1442="91-180d",INDEX(Assumptions!$F$8:$F$12,MATCH(B1442,Assumptions!$A$8:$A$12,0)),IF(P1442="181-365d",INDEX(Assumptions!$G$8:$G$12,MATCH(B1442,Assumptions!$A$8:$A$12,0)),INDEX(Assumptions!$H$8:$H$12,MATCH(B1442,Assumptions!$A$8:$A$12,0)))))</f>
        <v>0.1</v>
      </c>
      <c r="R1442" s="14">
        <f t="shared" ca="1" si="159"/>
        <v>184322.02800000002</v>
      </c>
      <c r="S1442" s="14">
        <f t="shared" ca="1" si="160"/>
        <v>1658898.2520000001</v>
      </c>
      <c r="T1442" s="11" t="s">
        <v>25</v>
      </c>
      <c r="U1442" s="18" t="s">
        <v>26</v>
      </c>
    </row>
    <row r="1443" spans="1:21" ht="15" customHeight="1" x14ac:dyDescent="0.15">
      <c r="A1443" s="10" t="s">
        <v>1491</v>
      </c>
      <c r="B1443" s="11" t="s">
        <v>28</v>
      </c>
      <c r="C1443" s="11" t="s">
        <v>38</v>
      </c>
      <c r="D1443" s="12">
        <v>46135</v>
      </c>
      <c r="E1443" s="11">
        <v>2341</v>
      </c>
      <c r="F1443" s="11" t="s">
        <v>24</v>
      </c>
      <c r="G1443" s="13">
        <v>7846.15</v>
      </c>
      <c r="H1443" s="14">
        <f t="shared" si="154"/>
        <v>18367837.149999999</v>
      </c>
      <c r="I1443" s="14">
        <f>IF(F1443="GHS",H1443,H1443*Assumptions!$B$4)</f>
        <v>198372641.22</v>
      </c>
      <c r="J1443" s="15" t="str">
        <f>INDEX(Assumptions!$B$8:$B$12,MATCH(B1443,Assumptions!$A$8:$A$12,0))</f>
        <v>Fair Value Less Costs to Sell</v>
      </c>
      <c r="K1443" s="16">
        <f>G1443/(1-INDEX(Assumptions!$D$8:$D$12,MATCH(B1443,Assumptions!$A$8:$A$12,0)))</f>
        <v>8916.0795454545441</v>
      </c>
      <c r="L1443" s="16">
        <f t="shared" si="155"/>
        <v>235.38449999999997</v>
      </c>
      <c r="M1443" s="16">
        <f t="shared" si="156"/>
        <v>445.80397727272725</v>
      </c>
      <c r="N1443" s="14">
        <f>E1443*(K1443-L1443-M1443)*IF(F1443="GHS",1,Assumptions!$B$4)</f>
        <v>208201103.89862725</v>
      </c>
      <c r="O1443" s="15">
        <f t="shared" ca="1" si="157"/>
        <v>151</v>
      </c>
      <c r="P1443" s="15" t="str">
        <f t="shared" ca="1" si="158"/>
        <v>91-180d</v>
      </c>
      <c r="Q1443" s="17">
        <f ca="1">IF(P1443="0-90d",0,IF(P1443="91-180d",INDEX(Assumptions!$F$8:$F$12,MATCH(B1443,Assumptions!$A$8:$A$12,0)),IF(P1443="181-365d",INDEX(Assumptions!$G$8:$G$12,MATCH(B1443,Assumptions!$A$8:$A$12,0)),INDEX(Assumptions!$H$8:$H$12,MATCH(B1443,Assumptions!$A$8:$A$12,0)))))</f>
        <v>0.02</v>
      </c>
      <c r="R1443" s="14">
        <f t="shared" ca="1" si="159"/>
        <v>3967452.8244000003</v>
      </c>
      <c r="S1443" s="14">
        <f t="shared" ca="1" si="160"/>
        <v>194405188.39559999</v>
      </c>
      <c r="T1443" s="11" t="s">
        <v>25</v>
      </c>
      <c r="U1443" s="18" t="s">
        <v>26</v>
      </c>
    </row>
    <row r="1444" spans="1:21" ht="15" customHeight="1" x14ac:dyDescent="0.15">
      <c r="A1444" s="10" t="s">
        <v>1492</v>
      </c>
      <c r="B1444" s="11" t="s">
        <v>46</v>
      </c>
      <c r="C1444" s="11" t="s">
        <v>47</v>
      </c>
      <c r="D1444" s="12">
        <v>46025</v>
      </c>
      <c r="E1444" s="11">
        <v>2118</v>
      </c>
      <c r="F1444" s="11" t="s">
        <v>33</v>
      </c>
      <c r="G1444" s="13">
        <v>865145.65</v>
      </c>
      <c r="H1444" s="14">
        <f t="shared" si="154"/>
        <v>1832378486.7</v>
      </c>
      <c r="I1444" s="14">
        <f>IF(F1444="GHS",H1444,H1444*Assumptions!$B$4)</f>
        <v>1832378486.7</v>
      </c>
      <c r="J1444" s="15" t="str">
        <f>INDEX(Assumptions!$B$8:$B$12,MATCH(B1444,Assumptions!$A$8:$A$12,0))</f>
        <v>Specific Identification</v>
      </c>
      <c r="K1444" s="16">
        <f>G1444/(1-INDEX(Assumptions!$D$8:$D$12,MATCH(B1444,Assumptions!$A$8:$A$12,0)))</f>
        <v>1109161.0897435897</v>
      </c>
      <c r="L1444" s="16">
        <f t="shared" si="155"/>
        <v>25954.369500000001</v>
      </c>
      <c r="M1444" s="16">
        <f t="shared" si="156"/>
        <v>55458.054487179492</v>
      </c>
      <c r="N1444" s="14">
        <f>E1444*(K1444-L1444-M1444)*IF(F1444="GHS",1,Assumptions!$B$4)</f>
        <v>2176771674.0720768</v>
      </c>
      <c r="O1444" s="15">
        <f t="shared" ca="1" si="157"/>
        <v>261</v>
      </c>
      <c r="P1444" s="15" t="str">
        <f t="shared" ca="1" si="158"/>
        <v>181-365d</v>
      </c>
      <c r="Q1444" s="17">
        <f ca="1">IF(P1444="0-90d",0,IF(P1444="91-180d",INDEX(Assumptions!$F$8:$F$12,MATCH(B1444,Assumptions!$A$8:$A$12,0)),IF(P1444="181-365d",INDEX(Assumptions!$G$8:$G$12,MATCH(B1444,Assumptions!$A$8:$A$12,0)),INDEX(Assumptions!$H$8:$H$12,MATCH(B1444,Assumptions!$A$8:$A$12,0)))))</f>
        <v>0.05</v>
      </c>
      <c r="R1444" s="14">
        <f t="shared" ca="1" si="159"/>
        <v>91618924.335000008</v>
      </c>
      <c r="S1444" s="14">
        <f t="shared" ca="1" si="160"/>
        <v>1740759562.365</v>
      </c>
      <c r="T1444" s="11" t="s">
        <v>25</v>
      </c>
      <c r="U1444" s="18" t="s">
        <v>26</v>
      </c>
    </row>
    <row r="1445" spans="1:21" ht="15" customHeight="1" x14ac:dyDescent="0.15">
      <c r="A1445" s="10" t="s">
        <v>1493</v>
      </c>
      <c r="B1445" s="11" t="s">
        <v>31</v>
      </c>
      <c r="C1445" s="11" t="s">
        <v>63</v>
      </c>
      <c r="D1445" s="12">
        <v>46042</v>
      </c>
      <c r="E1445" s="11">
        <v>3188</v>
      </c>
      <c r="F1445" s="11" t="s">
        <v>33</v>
      </c>
      <c r="G1445" s="13">
        <v>2660.42</v>
      </c>
      <c r="H1445" s="14">
        <f t="shared" si="154"/>
        <v>8481418.9600000009</v>
      </c>
      <c r="I1445" s="14">
        <f>IF(F1445="GHS",H1445,H1445*Assumptions!$B$4)</f>
        <v>8481418.9600000009</v>
      </c>
      <c r="J1445" s="15" t="str">
        <f>INDEX(Assumptions!$B$8:$B$12,MATCH(B1445,Assumptions!$A$8:$A$12,0))</f>
        <v>Weighted Average</v>
      </c>
      <c r="K1445" s="16">
        <f>G1445/(1-INDEX(Assumptions!$D$8:$D$12,MATCH(B1445,Assumptions!$A$8:$A$12,0)))</f>
        <v>3695.0277777777778</v>
      </c>
      <c r="L1445" s="16">
        <f t="shared" si="155"/>
        <v>79.812600000000003</v>
      </c>
      <c r="M1445" s="16">
        <f t="shared" si="156"/>
        <v>184.7513888888889</v>
      </c>
      <c r="N1445" s="14">
        <f>E1445*(K1445-L1445-M1445)*IF(F1445="GHS",1,Assumptions!$B$4)</f>
        <v>10936318.558977777</v>
      </c>
      <c r="O1445" s="15">
        <f t="shared" ca="1" si="157"/>
        <v>244</v>
      </c>
      <c r="P1445" s="15" t="str">
        <f t="shared" ca="1" si="158"/>
        <v>181-365d</v>
      </c>
      <c r="Q1445" s="17">
        <f ca="1">IF(P1445="0-90d",0,IF(P1445="91-180d",INDEX(Assumptions!$F$8:$F$12,MATCH(B1445,Assumptions!$A$8:$A$12,0)),IF(P1445="181-365d",INDEX(Assumptions!$G$8:$G$12,MATCH(B1445,Assumptions!$A$8:$A$12,0)),INDEX(Assumptions!$H$8:$H$12,MATCH(B1445,Assumptions!$A$8:$A$12,0)))))</f>
        <v>0.2</v>
      </c>
      <c r="R1445" s="14">
        <f t="shared" ca="1" si="159"/>
        <v>1696283.7920000004</v>
      </c>
      <c r="S1445" s="14">
        <f t="shared" ca="1" si="160"/>
        <v>6785135.1680000005</v>
      </c>
      <c r="T1445" s="11" t="s">
        <v>50</v>
      </c>
      <c r="U1445" s="18" t="s">
        <v>26</v>
      </c>
    </row>
    <row r="1446" spans="1:21" ht="15" customHeight="1" x14ac:dyDescent="0.15">
      <c r="A1446" s="10" t="s">
        <v>1494</v>
      </c>
      <c r="B1446" s="11" t="s">
        <v>28</v>
      </c>
      <c r="C1446" s="11" t="s">
        <v>35</v>
      </c>
      <c r="D1446" s="12">
        <v>45900</v>
      </c>
      <c r="E1446" s="11">
        <v>1077</v>
      </c>
      <c r="F1446" s="11" t="s">
        <v>24</v>
      </c>
      <c r="G1446" s="13">
        <v>7315.89</v>
      </c>
      <c r="H1446" s="14">
        <f t="shared" si="154"/>
        <v>7879213.5300000003</v>
      </c>
      <c r="I1446" s="14">
        <f>IF(F1446="GHS",H1446,H1446*Assumptions!$B$4)</f>
        <v>85095506.124000013</v>
      </c>
      <c r="J1446" s="15" t="str">
        <f>INDEX(Assumptions!$B$8:$B$12,MATCH(B1446,Assumptions!$A$8:$A$12,0))</f>
        <v>Fair Value Less Costs to Sell</v>
      </c>
      <c r="K1446" s="16">
        <f>G1446/(1-INDEX(Assumptions!$D$8:$D$12,MATCH(B1446,Assumptions!$A$8:$A$12,0)))</f>
        <v>8313.511363636364</v>
      </c>
      <c r="L1446" s="16">
        <f t="shared" si="155"/>
        <v>219.47669999999999</v>
      </c>
      <c r="M1446" s="16">
        <f t="shared" si="156"/>
        <v>415.67556818181822</v>
      </c>
      <c r="N1446" s="14">
        <f>E1446*(K1446-L1446-M1446)*IF(F1446="GHS",1,Assumptions!$B$4)</f>
        <v>89311601.654689103</v>
      </c>
      <c r="O1446" s="15">
        <f t="shared" ca="1" si="157"/>
        <v>386</v>
      </c>
      <c r="P1446" s="15" t="str">
        <f t="shared" ca="1" si="158"/>
        <v>365d+</v>
      </c>
      <c r="Q1446" s="17">
        <f ca="1">IF(P1446="0-90d",0,IF(P1446="91-180d",INDEX(Assumptions!$F$8:$F$12,MATCH(B1446,Assumptions!$A$8:$A$12,0)),IF(P1446="181-365d",INDEX(Assumptions!$G$8:$G$12,MATCH(B1446,Assumptions!$A$8:$A$12,0)),INDEX(Assumptions!$H$8:$H$12,MATCH(B1446,Assumptions!$A$8:$A$12,0)))))</f>
        <v>0.4</v>
      </c>
      <c r="R1446" s="14">
        <f t="shared" ca="1" si="159"/>
        <v>34038202.449600004</v>
      </c>
      <c r="S1446" s="14">
        <f t="shared" si="160"/>
        <v>0</v>
      </c>
      <c r="T1446" s="11" t="s">
        <v>39</v>
      </c>
      <c r="U1446" s="18" t="s">
        <v>26</v>
      </c>
    </row>
    <row r="1447" spans="1:21" ht="15" customHeight="1" x14ac:dyDescent="0.15">
      <c r="A1447" s="10" t="s">
        <v>1495</v>
      </c>
      <c r="B1447" s="11" t="s">
        <v>22</v>
      </c>
      <c r="C1447" s="11" t="s">
        <v>81</v>
      </c>
      <c r="D1447" s="12">
        <v>45953</v>
      </c>
      <c r="E1447" s="11">
        <v>3218</v>
      </c>
      <c r="F1447" s="11" t="s">
        <v>24</v>
      </c>
      <c r="G1447" s="13">
        <v>73033.34</v>
      </c>
      <c r="H1447" s="14">
        <f t="shared" si="154"/>
        <v>235021288.11999997</v>
      </c>
      <c r="I1447" s="14">
        <f>IF(F1447="GHS",H1447,H1447*Assumptions!$B$4)</f>
        <v>2538229911.6960001</v>
      </c>
      <c r="J1447" s="15" t="str">
        <f>INDEX(Assumptions!$B$8:$B$12,MATCH(B1447,Assumptions!$A$8:$A$12,0))</f>
        <v>FIFO</v>
      </c>
      <c r="K1447" s="16">
        <f>G1447/(1-INDEX(Assumptions!$D$8:$D$12,MATCH(B1447,Assumptions!$A$8:$A$12,0)))</f>
        <v>89065.048780487792</v>
      </c>
      <c r="L1447" s="16">
        <f t="shared" si="155"/>
        <v>2191.0001999999999</v>
      </c>
      <c r="M1447" s="16">
        <f t="shared" si="156"/>
        <v>4453.2524390243898</v>
      </c>
      <c r="N1447" s="14">
        <f>E1447*(K1447-L1447-M1447)*IF(F1447="GHS",1,Assumptions!$B$4)</f>
        <v>2864485317.4188762</v>
      </c>
      <c r="O1447" s="15">
        <f t="shared" ca="1" si="157"/>
        <v>333</v>
      </c>
      <c r="P1447" s="15" t="str">
        <f t="shared" ca="1" si="158"/>
        <v>181-365d</v>
      </c>
      <c r="Q1447" s="17">
        <f ca="1">IF(P1447="0-90d",0,IF(P1447="91-180d",INDEX(Assumptions!$F$8:$F$12,MATCH(B1447,Assumptions!$A$8:$A$12,0)),IF(P1447="181-365d",INDEX(Assumptions!$G$8:$G$12,MATCH(B1447,Assumptions!$A$8:$A$12,0)),INDEX(Assumptions!$H$8:$H$12,MATCH(B1447,Assumptions!$A$8:$A$12,0)))))</f>
        <v>0.15</v>
      </c>
      <c r="R1447" s="14">
        <f t="shared" ca="1" si="159"/>
        <v>380734486.75440001</v>
      </c>
      <c r="S1447" s="14">
        <f t="shared" ca="1" si="160"/>
        <v>2157495424.9415998</v>
      </c>
      <c r="T1447" s="11" t="s">
        <v>25</v>
      </c>
      <c r="U1447" s="18" t="s">
        <v>26</v>
      </c>
    </row>
    <row r="1448" spans="1:21" ht="15" customHeight="1" x14ac:dyDescent="0.15">
      <c r="A1448" s="10" t="s">
        <v>1496</v>
      </c>
      <c r="B1448" s="11" t="s">
        <v>31</v>
      </c>
      <c r="C1448" s="11" t="s">
        <v>63</v>
      </c>
      <c r="D1448" s="12">
        <v>45823</v>
      </c>
      <c r="E1448" s="11">
        <v>2571</v>
      </c>
      <c r="F1448" s="11" t="s">
        <v>33</v>
      </c>
      <c r="G1448" s="13">
        <v>2328.79</v>
      </c>
      <c r="H1448" s="14">
        <f t="shared" si="154"/>
        <v>5987319.0899999999</v>
      </c>
      <c r="I1448" s="14">
        <f>IF(F1448="GHS",H1448,H1448*Assumptions!$B$4)</f>
        <v>5987319.0899999999</v>
      </c>
      <c r="J1448" s="15" t="str">
        <f>INDEX(Assumptions!$B$8:$B$12,MATCH(B1448,Assumptions!$A$8:$A$12,0))</f>
        <v>Weighted Average</v>
      </c>
      <c r="K1448" s="16">
        <f>G1448/(1-INDEX(Assumptions!$D$8:$D$12,MATCH(B1448,Assumptions!$A$8:$A$12,0)))</f>
        <v>3234.4305555555557</v>
      </c>
      <c r="L1448" s="16">
        <f t="shared" si="155"/>
        <v>69.863699999999994</v>
      </c>
      <c r="M1448" s="16">
        <f t="shared" si="156"/>
        <v>161.72152777777779</v>
      </c>
      <c r="N1448" s="14">
        <f>E1448*(K1448-L1448-M1448)*IF(F1448="GHS",1,Assumptions!$B$4)</f>
        <v>7720315.337716667</v>
      </c>
      <c r="O1448" s="15">
        <f t="shared" ca="1" si="157"/>
        <v>463</v>
      </c>
      <c r="P1448" s="15" t="str">
        <f t="shared" ca="1" si="158"/>
        <v>365d+</v>
      </c>
      <c r="Q1448" s="17">
        <f ca="1">IF(P1448="0-90d",0,IF(P1448="91-180d",INDEX(Assumptions!$F$8:$F$12,MATCH(B1448,Assumptions!$A$8:$A$12,0)),IF(P1448="181-365d",INDEX(Assumptions!$G$8:$G$12,MATCH(B1448,Assumptions!$A$8:$A$12,0)),INDEX(Assumptions!$H$8:$H$12,MATCH(B1448,Assumptions!$A$8:$A$12,0)))))</f>
        <v>0.6</v>
      </c>
      <c r="R1448" s="14">
        <f t="shared" ca="1" si="159"/>
        <v>3592391.4539999999</v>
      </c>
      <c r="S1448" s="14">
        <f t="shared" ca="1" si="160"/>
        <v>2394927.6359999999</v>
      </c>
      <c r="T1448" s="11" t="s">
        <v>25</v>
      </c>
      <c r="U1448" s="18" t="s">
        <v>26</v>
      </c>
    </row>
    <row r="1449" spans="1:21" ht="15" customHeight="1" x14ac:dyDescent="0.15">
      <c r="A1449" s="10" t="s">
        <v>1497</v>
      </c>
      <c r="B1449" s="11" t="s">
        <v>41</v>
      </c>
      <c r="C1449" s="11" t="s">
        <v>44</v>
      </c>
      <c r="D1449" s="12">
        <v>45813</v>
      </c>
      <c r="E1449" s="11">
        <v>2941</v>
      </c>
      <c r="F1449" s="11" t="s">
        <v>33</v>
      </c>
      <c r="G1449" s="13">
        <v>821.84</v>
      </c>
      <c r="H1449" s="14">
        <f t="shared" si="154"/>
        <v>2417031.44</v>
      </c>
      <c r="I1449" s="14">
        <f>IF(F1449="GHS",H1449,H1449*Assumptions!$B$4)</f>
        <v>2417031.44</v>
      </c>
      <c r="J1449" s="15" t="str">
        <f>INDEX(Assumptions!$B$8:$B$12,MATCH(B1449,Assumptions!$A$8:$A$12,0))</f>
        <v>Weighted Average</v>
      </c>
      <c r="K1449" s="16">
        <f>G1449/(1-INDEX(Assumptions!$D$8:$D$12,MATCH(B1449,Assumptions!$A$8:$A$12,0)))</f>
        <v>1264.3692307692309</v>
      </c>
      <c r="L1449" s="16">
        <f t="shared" si="155"/>
        <v>24.655200000000001</v>
      </c>
      <c r="M1449" s="16">
        <f t="shared" si="156"/>
        <v>63.218461538461547</v>
      </c>
      <c r="N1449" s="14">
        <f>E1449*(K1449-L1449-M1449)*IF(F1449="GHS",1,Assumptions!$B$4)</f>
        <v>3460073.4691076931</v>
      </c>
      <c r="O1449" s="15">
        <f t="shared" ca="1" si="157"/>
        <v>473</v>
      </c>
      <c r="P1449" s="15" t="str">
        <f t="shared" ca="1" si="158"/>
        <v>365d+</v>
      </c>
      <c r="Q1449" s="17">
        <f ca="1">IF(P1449="0-90d",0,IF(P1449="91-180d",INDEX(Assumptions!$F$8:$F$12,MATCH(B1449,Assumptions!$A$8:$A$12,0)),IF(P1449="181-365d",INDEX(Assumptions!$G$8:$G$12,MATCH(B1449,Assumptions!$A$8:$A$12,0)),INDEX(Assumptions!$H$8:$H$12,MATCH(B1449,Assumptions!$A$8:$A$12,0)))))</f>
        <v>0.8</v>
      </c>
      <c r="R1449" s="14">
        <f t="shared" ca="1" si="159"/>
        <v>1933625.152</v>
      </c>
      <c r="S1449" s="14">
        <f t="shared" ca="1" si="160"/>
        <v>483406.28799999994</v>
      </c>
      <c r="T1449" s="11" t="s">
        <v>25</v>
      </c>
      <c r="U1449" s="18" t="s">
        <v>26</v>
      </c>
    </row>
    <row r="1450" spans="1:21" ht="15" customHeight="1" x14ac:dyDescent="0.15">
      <c r="A1450" s="10" t="s">
        <v>1498</v>
      </c>
      <c r="B1450" s="11" t="s">
        <v>41</v>
      </c>
      <c r="C1450" s="11" t="s">
        <v>49</v>
      </c>
      <c r="D1450" s="12">
        <v>45876</v>
      </c>
      <c r="E1450" s="11">
        <v>422</v>
      </c>
      <c r="F1450" s="11" t="s">
        <v>33</v>
      </c>
      <c r="G1450" s="13">
        <v>278.8</v>
      </c>
      <c r="H1450" s="14">
        <f t="shared" si="154"/>
        <v>117653.6</v>
      </c>
      <c r="I1450" s="14">
        <f>IF(F1450="GHS",H1450,H1450*Assumptions!$B$4)</f>
        <v>117653.6</v>
      </c>
      <c r="J1450" s="15" t="str">
        <f>INDEX(Assumptions!$B$8:$B$12,MATCH(B1450,Assumptions!$A$8:$A$12,0))</f>
        <v>Weighted Average</v>
      </c>
      <c r="K1450" s="16">
        <f>G1450/(1-INDEX(Assumptions!$D$8:$D$12,MATCH(B1450,Assumptions!$A$8:$A$12,0)))</f>
        <v>428.92307692307691</v>
      </c>
      <c r="L1450" s="16">
        <f t="shared" si="155"/>
        <v>8.3640000000000008</v>
      </c>
      <c r="M1450" s="16">
        <f t="shared" si="156"/>
        <v>21.446153846153848</v>
      </c>
      <c r="N1450" s="14">
        <f>E1450*(K1450-L1450-M1450)*IF(F1450="GHS",1,Assumptions!$B$4)</f>
        <v>168425.65353846154</v>
      </c>
      <c r="O1450" s="15">
        <f t="shared" ca="1" si="157"/>
        <v>410</v>
      </c>
      <c r="P1450" s="15" t="str">
        <f t="shared" ca="1" si="158"/>
        <v>365d+</v>
      </c>
      <c r="Q1450" s="17">
        <f ca="1">IF(P1450="0-90d",0,IF(P1450="91-180d",INDEX(Assumptions!$F$8:$F$12,MATCH(B1450,Assumptions!$A$8:$A$12,0)),IF(P1450="181-365d",INDEX(Assumptions!$G$8:$G$12,MATCH(B1450,Assumptions!$A$8:$A$12,0)),INDEX(Assumptions!$H$8:$H$12,MATCH(B1450,Assumptions!$A$8:$A$12,0)))))</f>
        <v>0.8</v>
      </c>
      <c r="R1450" s="14">
        <f t="shared" ca="1" si="159"/>
        <v>94122.880000000005</v>
      </c>
      <c r="S1450" s="14">
        <f t="shared" ca="1" si="160"/>
        <v>23530.720000000001</v>
      </c>
      <c r="T1450" s="11" t="s">
        <v>25</v>
      </c>
      <c r="U1450" s="18" t="s">
        <v>36</v>
      </c>
    </row>
    <row r="1451" spans="1:21" ht="15" customHeight="1" x14ac:dyDescent="0.15">
      <c r="A1451" s="10" t="s">
        <v>1499</v>
      </c>
      <c r="B1451" s="11" t="s">
        <v>41</v>
      </c>
      <c r="C1451" s="11" t="s">
        <v>42</v>
      </c>
      <c r="D1451" s="12">
        <v>46027</v>
      </c>
      <c r="E1451" s="11">
        <v>2073</v>
      </c>
      <c r="F1451" s="11" t="s">
        <v>33</v>
      </c>
      <c r="G1451" s="13">
        <v>269.27</v>
      </c>
      <c r="H1451" s="14">
        <f t="shared" si="154"/>
        <v>558196.71</v>
      </c>
      <c r="I1451" s="14">
        <f>IF(F1451="GHS",H1451,H1451*Assumptions!$B$4)</f>
        <v>558196.71</v>
      </c>
      <c r="J1451" s="15" t="str">
        <f>INDEX(Assumptions!$B$8:$B$12,MATCH(B1451,Assumptions!$A$8:$A$12,0))</f>
        <v>Weighted Average</v>
      </c>
      <c r="K1451" s="16">
        <f>G1451/(1-INDEX(Assumptions!$D$8:$D$12,MATCH(B1451,Assumptions!$A$8:$A$12,0)))</f>
        <v>414.26153846153841</v>
      </c>
      <c r="L1451" s="16">
        <f t="shared" si="155"/>
        <v>8.0780999999999992</v>
      </c>
      <c r="M1451" s="16">
        <f t="shared" si="156"/>
        <v>20.713076923076922</v>
      </c>
      <c r="N1451" s="14">
        <f>E1451*(K1451-L1451-M1451)*IF(F1451="GHS",1,Assumptions!$B$4)</f>
        <v>799080.05946923059</v>
      </c>
      <c r="O1451" s="15">
        <f t="shared" ca="1" si="157"/>
        <v>259</v>
      </c>
      <c r="P1451" s="15" t="str">
        <f t="shared" ca="1" si="158"/>
        <v>181-365d</v>
      </c>
      <c r="Q1451" s="17">
        <f ca="1">IF(P1451="0-90d",0,IF(P1451="91-180d",INDEX(Assumptions!$F$8:$F$12,MATCH(B1451,Assumptions!$A$8:$A$12,0)),IF(P1451="181-365d",INDEX(Assumptions!$G$8:$G$12,MATCH(B1451,Assumptions!$A$8:$A$12,0)),INDEX(Assumptions!$H$8:$H$12,MATCH(B1451,Assumptions!$A$8:$A$12,0)))))</f>
        <v>0.35</v>
      </c>
      <c r="R1451" s="14">
        <f t="shared" ca="1" si="159"/>
        <v>195368.84849999996</v>
      </c>
      <c r="S1451" s="14">
        <f t="shared" ca="1" si="160"/>
        <v>362827.8615</v>
      </c>
      <c r="T1451" s="11" t="s">
        <v>25</v>
      </c>
      <c r="U1451" s="18" t="s">
        <v>26</v>
      </c>
    </row>
    <row r="1452" spans="1:21" ht="15" customHeight="1" x14ac:dyDescent="0.15">
      <c r="A1452" s="10" t="s">
        <v>1500</v>
      </c>
      <c r="B1452" s="11" t="s">
        <v>31</v>
      </c>
      <c r="C1452" s="11" t="s">
        <v>76</v>
      </c>
      <c r="D1452" s="12">
        <v>46179</v>
      </c>
      <c r="E1452" s="11">
        <v>1278</v>
      </c>
      <c r="F1452" s="11" t="s">
        <v>33</v>
      </c>
      <c r="G1452" s="13">
        <v>3972.66</v>
      </c>
      <c r="H1452" s="14">
        <f t="shared" si="154"/>
        <v>5077059.4799999995</v>
      </c>
      <c r="I1452" s="14">
        <f>IF(F1452="GHS",H1452,H1452*Assumptions!$B$4)</f>
        <v>5077059.4799999995</v>
      </c>
      <c r="J1452" s="15" t="str">
        <f>INDEX(Assumptions!$B$8:$B$12,MATCH(B1452,Assumptions!$A$8:$A$12,0))</f>
        <v>Weighted Average</v>
      </c>
      <c r="K1452" s="16">
        <f>G1452/(1-INDEX(Assumptions!$D$8:$D$12,MATCH(B1452,Assumptions!$A$8:$A$12,0)))</f>
        <v>5517.583333333333</v>
      </c>
      <c r="L1452" s="16">
        <f t="shared" si="155"/>
        <v>119.17979999999999</v>
      </c>
      <c r="M1452" s="16">
        <f t="shared" si="156"/>
        <v>275.87916666666666</v>
      </c>
      <c r="N1452" s="14">
        <f>E1452*(K1452-L1452-M1452)*IF(F1452="GHS",1,Assumptions!$B$4)</f>
        <v>6546586.1405999996</v>
      </c>
      <c r="O1452" s="15">
        <f t="shared" ca="1" si="157"/>
        <v>107</v>
      </c>
      <c r="P1452" s="15" t="str">
        <f t="shared" ca="1" si="158"/>
        <v>91-180d</v>
      </c>
      <c r="Q1452" s="17">
        <f ca="1">IF(P1452="0-90d",0,IF(P1452="91-180d",INDEX(Assumptions!$F$8:$F$12,MATCH(B1452,Assumptions!$A$8:$A$12,0)),IF(P1452="181-365d",INDEX(Assumptions!$G$8:$G$12,MATCH(B1452,Assumptions!$A$8:$A$12,0)),INDEX(Assumptions!$H$8:$H$12,MATCH(B1452,Assumptions!$A$8:$A$12,0)))))</f>
        <v>0.05</v>
      </c>
      <c r="R1452" s="14">
        <f t="shared" ca="1" si="159"/>
        <v>253852.97399999999</v>
      </c>
      <c r="S1452" s="14">
        <f t="shared" ca="1" si="160"/>
        <v>4823206.5059999991</v>
      </c>
      <c r="T1452" s="11" t="s">
        <v>25</v>
      </c>
      <c r="U1452" s="18" t="s">
        <v>26</v>
      </c>
    </row>
    <row r="1453" spans="1:21" ht="15" customHeight="1" x14ac:dyDescent="0.15">
      <c r="A1453" s="10" t="s">
        <v>1501</v>
      </c>
      <c r="B1453" s="11" t="s">
        <v>41</v>
      </c>
      <c r="C1453" s="11" t="s">
        <v>44</v>
      </c>
      <c r="D1453" s="12">
        <v>45785</v>
      </c>
      <c r="E1453" s="11">
        <v>1241</v>
      </c>
      <c r="F1453" s="11" t="s">
        <v>33</v>
      </c>
      <c r="G1453" s="13">
        <v>207.49</v>
      </c>
      <c r="H1453" s="14">
        <f t="shared" si="154"/>
        <v>257495.09000000003</v>
      </c>
      <c r="I1453" s="14">
        <f>IF(F1453="GHS",H1453,H1453*Assumptions!$B$4)</f>
        <v>257495.09000000003</v>
      </c>
      <c r="J1453" s="15" t="str">
        <f>INDEX(Assumptions!$B$8:$B$12,MATCH(B1453,Assumptions!$A$8:$A$12,0))</f>
        <v>Weighted Average</v>
      </c>
      <c r="K1453" s="16">
        <f>G1453/(1-INDEX(Assumptions!$D$8:$D$12,MATCH(B1453,Assumptions!$A$8:$A$12,0)))</f>
        <v>319.21538461538461</v>
      </c>
      <c r="L1453" s="16">
        <f t="shared" si="155"/>
        <v>6.2247000000000003</v>
      </c>
      <c r="M1453" s="16">
        <f t="shared" si="156"/>
        <v>15.96076923076923</v>
      </c>
      <c r="N1453" s="14">
        <f>E1453*(K1453-L1453-M1453)*IF(F1453="GHS",1,Assumptions!$B$4)</f>
        <v>368614.12499230768</v>
      </c>
      <c r="O1453" s="15">
        <f t="shared" ca="1" si="157"/>
        <v>501</v>
      </c>
      <c r="P1453" s="15" t="str">
        <f t="shared" ca="1" si="158"/>
        <v>365d+</v>
      </c>
      <c r="Q1453" s="17">
        <f ca="1">IF(P1453="0-90d",0,IF(P1453="91-180d",INDEX(Assumptions!$F$8:$F$12,MATCH(B1453,Assumptions!$A$8:$A$12,0)),IF(P1453="181-365d",INDEX(Assumptions!$G$8:$G$12,MATCH(B1453,Assumptions!$A$8:$A$12,0)),INDEX(Assumptions!$H$8:$H$12,MATCH(B1453,Assumptions!$A$8:$A$12,0)))))</f>
        <v>0.8</v>
      </c>
      <c r="R1453" s="14">
        <f t="shared" ca="1" si="159"/>
        <v>205996.07200000004</v>
      </c>
      <c r="S1453" s="14">
        <f t="shared" ca="1" si="160"/>
        <v>51499.017999999982</v>
      </c>
      <c r="T1453" s="11" t="s">
        <v>25</v>
      </c>
      <c r="U1453" s="18" t="s">
        <v>36</v>
      </c>
    </row>
    <row r="1454" spans="1:21" ht="15" customHeight="1" x14ac:dyDescent="0.15">
      <c r="A1454" s="10" t="s">
        <v>1502</v>
      </c>
      <c r="B1454" s="11" t="s">
        <v>28</v>
      </c>
      <c r="C1454" s="11" t="s">
        <v>35</v>
      </c>
      <c r="D1454" s="12">
        <v>45784</v>
      </c>
      <c r="E1454" s="11">
        <v>3597</v>
      </c>
      <c r="F1454" s="11" t="s">
        <v>24</v>
      </c>
      <c r="G1454" s="13">
        <v>4659.83</v>
      </c>
      <c r="H1454" s="14">
        <f t="shared" si="154"/>
        <v>16761408.51</v>
      </c>
      <c r="I1454" s="14">
        <f>IF(F1454="GHS",H1454,H1454*Assumptions!$B$4)</f>
        <v>181023211.90800002</v>
      </c>
      <c r="J1454" s="15" t="str">
        <f>INDEX(Assumptions!$B$8:$B$12,MATCH(B1454,Assumptions!$A$8:$A$12,0))</f>
        <v>Fair Value Less Costs to Sell</v>
      </c>
      <c r="K1454" s="16">
        <f>G1454/(1-INDEX(Assumptions!$D$8:$D$12,MATCH(B1454,Assumptions!$A$8:$A$12,0)))</f>
        <v>5295.261363636364</v>
      </c>
      <c r="L1454" s="16">
        <f t="shared" si="155"/>
        <v>139.79489999999998</v>
      </c>
      <c r="M1454" s="16">
        <f t="shared" si="156"/>
        <v>264.7630681818182</v>
      </c>
      <c r="N1454" s="14">
        <f>E1454*(K1454-L1454-M1454)*IF(F1454="GHS",1,Assumptions!$B$4)</f>
        <v>189992089.22526002</v>
      </c>
      <c r="O1454" s="15">
        <f t="shared" ca="1" si="157"/>
        <v>502</v>
      </c>
      <c r="P1454" s="15" t="str">
        <f t="shared" ca="1" si="158"/>
        <v>365d+</v>
      </c>
      <c r="Q1454" s="17">
        <f ca="1">IF(P1454="0-90d",0,IF(P1454="91-180d",INDEX(Assumptions!$F$8:$F$12,MATCH(B1454,Assumptions!$A$8:$A$12,0)),IF(P1454="181-365d",INDEX(Assumptions!$G$8:$G$12,MATCH(B1454,Assumptions!$A$8:$A$12,0)),INDEX(Assumptions!$H$8:$H$12,MATCH(B1454,Assumptions!$A$8:$A$12,0)))))</f>
        <v>0.4</v>
      </c>
      <c r="R1454" s="14">
        <f t="shared" ca="1" si="159"/>
        <v>72409284.763200015</v>
      </c>
      <c r="S1454" s="14">
        <f t="shared" ca="1" si="160"/>
        <v>108613927.14480001</v>
      </c>
      <c r="T1454" s="11" t="s">
        <v>25</v>
      </c>
      <c r="U1454" s="18" t="s">
        <v>26</v>
      </c>
    </row>
    <row r="1455" spans="1:21" ht="15" customHeight="1" x14ac:dyDescent="0.15">
      <c r="A1455" s="10" t="s">
        <v>1503</v>
      </c>
      <c r="B1455" s="11" t="s">
        <v>28</v>
      </c>
      <c r="C1455" s="11" t="s">
        <v>29</v>
      </c>
      <c r="D1455" s="12">
        <v>46173</v>
      </c>
      <c r="E1455" s="11">
        <v>3689</v>
      </c>
      <c r="F1455" s="11" t="s">
        <v>24</v>
      </c>
      <c r="G1455" s="13">
        <v>13931.66</v>
      </c>
      <c r="H1455" s="14">
        <f t="shared" si="154"/>
        <v>51393893.740000002</v>
      </c>
      <c r="I1455" s="14">
        <f>IF(F1455="GHS",H1455,H1455*Assumptions!$B$4)</f>
        <v>555054052.39200008</v>
      </c>
      <c r="J1455" s="15" t="str">
        <f>INDEX(Assumptions!$B$8:$B$12,MATCH(B1455,Assumptions!$A$8:$A$12,0))</f>
        <v>Fair Value Less Costs to Sell</v>
      </c>
      <c r="K1455" s="16">
        <f>G1455/(1-INDEX(Assumptions!$D$8:$D$12,MATCH(B1455,Assumptions!$A$8:$A$12,0)))</f>
        <v>15831.431818181818</v>
      </c>
      <c r="L1455" s="16">
        <f t="shared" si="155"/>
        <v>417.94979999999998</v>
      </c>
      <c r="M1455" s="16">
        <f t="shared" si="156"/>
        <v>791.5715909090909</v>
      </c>
      <c r="N1455" s="14">
        <f>E1455*(K1455-L1455-M1455)*IF(F1455="GHS",1,Assumptions!$B$4)</f>
        <v>582554457.71505821</v>
      </c>
      <c r="O1455" s="15">
        <f t="shared" ca="1" si="157"/>
        <v>113</v>
      </c>
      <c r="P1455" s="15" t="str">
        <f t="shared" ca="1" si="158"/>
        <v>91-180d</v>
      </c>
      <c r="Q1455" s="17">
        <f ca="1">IF(P1455="0-90d",0,IF(P1455="91-180d",INDEX(Assumptions!$F$8:$F$12,MATCH(B1455,Assumptions!$A$8:$A$12,0)),IF(P1455="181-365d",INDEX(Assumptions!$G$8:$G$12,MATCH(B1455,Assumptions!$A$8:$A$12,0)),INDEX(Assumptions!$H$8:$H$12,MATCH(B1455,Assumptions!$A$8:$A$12,0)))))</f>
        <v>0.02</v>
      </c>
      <c r="R1455" s="14">
        <f t="shared" ca="1" si="159"/>
        <v>11101081.047840001</v>
      </c>
      <c r="S1455" s="14">
        <f t="shared" ca="1" si="160"/>
        <v>543952971.34416008</v>
      </c>
      <c r="T1455" s="11" t="s">
        <v>50</v>
      </c>
      <c r="U1455" s="18" t="s">
        <v>26</v>
      </c>
    </row>
    <row r="1456" spans="1:21" ht="15" customHeight="1" x14ac:dyDescent="0.15">
      <c r="A1456" s="10" t="s">
        <v>1504</v>
      </c>
      <c r="B1456" s="11" t="s">
        <v>41</v>
      </c>
      <c r="C1456" s="11" t="s">
        <v>44</v>
      </c>
      <c r="D1456" s="12">
        <v>46208</v>
      </c>
      <c r="E1456" s="11">
        <v>3376</v>
      </c>
      <c r="F1456" s="11" t="s">
        <v>33</v>
      </c>
      <c r="G1456" s="13">
        <v>850.2</v>
      </c>
      <c r="H1456" s="14">
        <f t="shared" si="154"/>
        <v>2870275.2</v>
      </c>
      <c r="I1456" s="14">
        <f>IF(F1456="GHS",H1456,H1456*Assumptions!$B$4)</f>
        <v>2870275.2</v>
      </c>
      <c r="J1456" s="15" t="str">
        <f>INDEX(Assumptions!$B$8:$B$12,MATCH(B1456,Assumptions!$A$8:$A$12,0))</f>
        <v>Weighted Average</v>
      </c>
      <c r="K1456" s="16">
        <f>G1456/(1-INDEX(Assumptions!$D$8:$D$12,MATCH(B1456,Assumptions!$A$8:$A$12,0)))</f>
        <v>1308</v>
      </c>
      <c r="L1456" s="16">
        <f t="shared" si="155"/>
        <v>25.506</v>
      </c>
      <c r="M1456" s="16">
        <f t="shared" si="156"/>
        <v>65.400000000000006</v>
      </c>
      <c r="N1456" s="14">
        <f>E1456*(K1456-L1456-M1456)*IF(F1456="GHS",1,Assumptions!$B$4)</f>
        <v>4108909.3439999996</v>
      </c>
      <c r="O1456" s="15">
        <f t="shared" ca="1" si="157"/>
        <v>78</v>
      </c>
      <c r="P1456" s="15" t="str">
        <f t="shared" ca="1" si="158"/>
        <v>0-90d</v>
      </c>
      <c r="Q1456" s="17">
        <f ca="1">IF(P1456="0-90d",0,IF(P1456="91-180d",INDEX(Assumptions!$F$8:$F$12,MATCH(B1456,Assumptions!$A$8:$A$12,0)),IF(P1456="181-365d",INDEX(Assumptions!$G$8:$G$12,MATCH(B1456,Assumptions!$A$8:$A$12,0)),INDEX(Assumptions!$H$8:$H$12,MATCH(B1456,Assumptions!$A$8:$A$12,0)))))</f>
        <v>0</v>
      </c>
      <c r="R1456" s="14">
        <f t="shared" ca="1" si="159"/>
        <v>0</v>
      </c>
      <c r="S1456" s="14">
        <f t="shared" ca="1" si="160"/>
        <v>2870275.2</v>
      </c>
      <c r="T1456" s="11" t="s">
        <v>25</v>
      </c>
      <c r="U1456" s="18" t="s">
        <v>26</v>
      </c>
    </row>
    <row r="1457" spans="1:21" ht="15" customHeight="1" x14ac:dyDescent="0.15">
      <c r="A1457" s="10" t="s">
        <v>1505</v>
      </c>
      <c r="B1457" s="11" t="s">
        <v>46</v>
      </c>
      <c r="C1457" s="11" t="s">
        <v>52</v>
      </c>
      <c r="D1457" s="12">
        <v>46093</v>
      </c>
      <c r="E1457" s="11">
        <v>1215</v>
      </c>
      <c r="F1457" s="11" t="s">
        <v>33</v>
      </c>
      <c r="G1457" s="13">
        <v>584740.18999999994</v>
      </c>
      <c r="H1457" s="14">
        <f t="shared" si="154"/>
        <v>710459330.8499999</v>
      </c>
      <c r="I1457" s="14">
        <f>IF(F1457="GHS",H1457,H1457*Assumptions!$B$4)</f>
        <v>710459330.8499999</v>
      </c>
      <c r="J1457" s="15" t="str">
        <f>INDEX(Assumptions!$B$8:$B$12,MATCH(B1457,Assumptions!$A$8:$A$12,0))</f>
        <v>Specific Identification</v>
      </c>
      <c r="K1457" s="16">
        <f>G1457/(1-INDEX(Assumptions!$D$8:$D$12,MATCH(B1457,Assumptions!$A$8:$A$12,0)))</f>
        <v>749666.91025641013</v>
      </c>
      <c r="L1457" s="16">
        <f t="shared" si="155"/>
        <v>17542.205699999999</v>
      </c>
      <c r="M1457" s="16">
        <f t="shared" si="156"/>
        <v>37483.34551282051</v>
      </c>
      <c r="N1457" s="14">
        <f>E1457*(K1457-L1457-M1457)*IF(F1457="GHS",1,Assumptions!$B$4)</f>
        <v>843989251.23796129</v>
      </c>
      <c r="O1457" s="15">
        <f t="shared" ca="1" si="157"/>
        <v>193</v>
      </c>
      <c r="P1457" s="15" t="str">
        <f t="shared" ca="1" si="158"/>
        <v>181-365d</v>
      </c>
      <c r="Q1457" s="17">
        <f ca="1">IF(P1457="0-90d",0,IF(P1457="91-180d",INDEX(Assumptions!$F$8:$F$12,MATCH(B1457,Assumptions!$A$8:$A$12,0)),IF(P1457="181-365d",INDEX(Assumptions!$G$8:$G$12,MATCH(B1457,Assumptions!$A$8:$A$12,0)),INDEX(Assumptions!$H$8:$H$12,MATCH(B1457,Assumptions!$A$8:$A$12,0)))))</f>
        <v>0.05</v>
      </c>
      <c r="R1457" s="14">
        <f t="shared" ca="1" si="159"/>
        <v>35522966.542499997</v>
      </c>
      <c r="S1457" s="14">
        <f t="shared" ca="1" si="160"/>
        <v>674936364.30749989</v>
      </c>
      <c r="T1457" s="11" t="s">
        <v>50</v>
      </c>
      <c r="U1457" s="18" t="s">
        <v>26</v>
      </c>
    </row>
    <row r="1458" spans="1:21" ht="15" customHeight="1" x14ac:dyDescent="0.15">
      <c r="A1458" s="10" t="s">
        <v>1506</v>
      </c>
      <c r="B1458" s="11" t="s">
        <v>41</v>
      </c>
      <c r="C1458" s="11" t="s">
        <v>44</v>
      </c>
      <c r="D1458" s="12">
        <v>46216</v>
      </c>
      <c r="E1458" s="11">
        <v>1365</v>
      </c>
      <c r="F1458" s="11" t="s">
        <v>33</v>
      </c>
      <c r="G1458" s="13">
        <v>557.82000000000005</v>
      </c>
      <c r="H1458" s="14">
        <f t="shared" si="154"/>
        <v>761424.3</v>
      </c>
      <c r="I1458" s="14">
        <f>IF(F1458="GHS",H1458,H1458*Assumptions!$B$4)</f>
        <v>761424.3</v>
      </c>
      <c r="J1458" s="15" t="str">
        <f>INDEX(Assumptions!$B$8:$B$12,MATCH(B1458,Assumptions!$A$8:$A$12,0))</f>
        <v>Weighted Average</v>
      </c>
      <c r="K1458" s="16">
        <f>G1458/(1-INDEX(Assumptions!$D$8:$D$12,MATCH(B1458,Assumptions!$A$8:$A$12,0)))</f>
        <v>858.18461538461543</v>
      </c>
      <c r="L1458" s="16">
        <f t="shared" si="155"/>
        <v>16.7346</v>
      </c>
      <c r="M1458" s="16">
        <f t="shared" si="156"/>
        <v>42.909230769230774</v>
      </c>
      <c r="N1458" s="14">
        <f>E1458*(K1458-L1458-M1458)*IF(F1458="GHS",1,Assumptions!$B$4)</f>
        <v>1090008.1710000001</v>
      </c>
      <c r="O1458" s="15">
        <f t="shared" ca="1" si="157"/>
        <v>70</v>
      </c>
      <c r="P1458" s="15" t="str">
        <f t="shared" ca="1" si="158"/>
        <v>0-90d</v>
      </c>
      <c r="Q1458" s="17">
        <f ca="1">IF(P1458="0-90d",0,IF(P1458="91-180d",INDEX(Assumptions!$F$8:$F$12,MATCH(B1458,Assumptions!$A$8:$A$12,0)),IF(P1458="181-365d",INDEX(Assumptions!$G$8:$G$12,MATCH(B1458,Assumptions!$A$8:$A$12,0)),INDEX(Assumptions!$H$8:$H$12,MATCH(B1458,Assumptions!$A$8:$A$12,0)))))</f>
        <v>0</v>
      </c>
      <c r="R1458" s="14">
        <f t="shared" ca="1" si="159"/>
        <v>0</v>
      </c>
      <c r="S1458" s="14">
        <f t="shared" ca="1" si="160"/>
        <v>761424.3</v>
      </c>
      <c r="T1458" s="11" t="s">
        <v>25</v>
      </c>
      <c r="U1458" s="18" t="s">
        <v>26</v>
      </c>
    </row>
    <row r="1459" spans="1:21" ht="15" customHeight="1" x14ac:dyDescent="0.15">
      <c r="A1459" s="10" t="s">
        <v>1507</v>
      </c>
      <c r="B1459" s="11" t="s">
        <v>41</v>
      </c>
      <c r="C1459" s="11" t="s">
        <v>49</v>
      </c>
      <c r="D1459" s="12">
        <v>45952</v>
      </c>
      <c r="E1459" s="11">
        <v>3754</v>
      </c>
      <c r="F1459" s="11" t="s">
        <v>33</v>
      </c>
      <c r="G1459" s="13">
        <v>434.83</v>
      </c>
      <c r="H1459" s="14">
        <f t="shared" si="154"/>
        <v>1632351.8199999998</v>
      </c>
      <c r="I1459" s="14">
        <f>IF(F1459="GHS",H1459,H1459*Assumptions!$B$4)</f>
        <v>1632351.8199999998</v>
      </c>
      <c r="J1459" s="15" t="str">
        <f>INDEX(Assumptions!$B$8:$B$12,MATCH(B1459,Assumptions!$A$8:$A$12,0))</f>
        <v>Weighted Average</v>
      </c>
      <c r="K1459" s="16">
        <f>G1459/(1-INDEX(Assumptions!$D$8:$D$12,MATCH(B1459,Assumptions!$A$8:$A$12,0)))</f>
        <v>668.96923076923076</v>
      </c>
      <c r="L1459" s="16">
        <f t="shared" si="155"/>
        <v>13.044899999999998</v>
      </c>
      <c r="M1459" s="16">
        <f t="shared" si="156"/>
        <v>33.448461538461537</v>
      </c>
      <c r="N1459" s="14">
        <f>E1459*(K1459-L1459-M1459)*IF(F1459="GHS",1,Assumptions!$B$4)</f>
        <v>2336774.4130923077</v>
      </c>
      <c r="O1459" s="15">
        <f t="shared" ca="1" si="157"/>
        <v>334</v>
      </c>
      <c r="P1459" s="15" t="str">
        <f t="shared" ca="1" si="158"/>
        <v>181-365d</v>
      </c>
      <c r="Q1459" s="17">
        <f ca="1">IF(P1459="0-90d",0,IF(P1459="91-180d",INDEX(Assumptions!$F$8:$F$12,MATCH(B1459,Assumptions!$A$8:$A$12,0)),IF(P1459="181-365d",INDEX(Assumptions!$G$8:$G$12,MATCH(B1459,Assumptions!$A$8:$A$12,0)),INDEX(Assumptions!$H$8:$H$12,MATCH(B1459,Assumptions!$A$8:$A$12,0)))))</f>
        <v>0.35</v>
      </c>
      <c r="R1459" s="14">
        <f t="shared" ca="1" si="159"/>
        <v>571323.13699999987</v>
      </c>
      <c r="S1459" s="14">
        <f t="shared" ca="1" si="160"/>
        <v>1061028.683</v>
      </c>
      <c r="T1459" s="11" t="s">
        <v>25</v>
      </c>
      <c r="U1459" s="18" t="s">
        <v>26</v>
      </c>
    </row>
    <row r="1460" spans="1:21" ht="15" customHeight="1" x14ac:dyDescent="0.15">
      <c r="A1460" s="10" t="s">
        <v>1508</v>
      </c>
      <c r="B1460" s="11" t="s">
        <v>41</v>
      </c>
      <c r="C1460" s="11" t="s">
        <v>44</v>
      </c>
      <c r="D1460" s="12">
        <v>46168</v>
      </c>
      <c r="E1460" s="11">
        <v>1293</v>
      </c>
      <c r="F1460" s="11" t="s">
        <v>33</v>
      </c>
      <c r="G1460" s="13">
        <v>619.42999999999995</v>
      </c>
      <c r="H1460" s="14">
        <f t="shared" si="154"/>
        <v>800922.99</v>
      </c>
      <c r="I1460" s="14">
        <f>IF(F1460="GHS",H1460,H1460*Assumptions!$B$4)</f>
        <v>800922.99</v>
      </c>
      <c r="J1460" s="15" t="str">
        <f>INDEX(Assumptions!$B$8:$B$12,MATCH(B1460,Assumptions!$A$8:$A$12,0))</f>
        <v>Weighted Average</v>
      </c>
      <c r="K1460" s="16">
        <f>G1460/(1-INDEX(Assumptions!$D$8:$D$12,MATCH(B1460,Assumptions!$A$8:$A$12,0)))</f>
        <v>952.96923076923065</v>
      </c>
      <c r="L1460" s="16">
        <f t="shared" si="155"/>
        <v>18.582899999999999</v>
      </c>
      <c r="M1460" s="16">
        <f t="shared" si="156"/>
        <v>47.648461538461532</v>
      </c>
      <c r="N1460" s="14">
        <f>E1460*(K1460-L1460-M1460)*IF(F1460="GHS",1,Assumptions!$B$4)</f>
        <v>1146552.0649153844</v>
      </c>
      <c r="O1460" s="15">
        <f t="shared" ca="1" si="157"/>
        <v>118</v>
      </c>
      <c r="P1460" s="15" t="str">
        <f t="shared" ca="1" si="158"/>
        <v>91-180d</v>
      </c>
      <c r="Q1460" s="17">
        <f ca="1">IF(P1460="0-90d",0,IF(P1460="91-180d",INDEX(Assumptions!$F$8:$F$12,MATCH(B1460,Assumptions!$A$8:$A$12,0)),IF(P1460="181-365d",INDEX(Assumptions!$G$8:$G$12,MATCH(B1460,Assumptions!$A$8:$A$12,0)),INDEX(Assumptions!$H$8:$H$12,MATCH(B1460,Assumptions!$A$8:$A$12,0)))))</f>
        <v>0.1</v>
      </c>
      <c r="R1460" s="14">
        <f t="shared" ca="1" si="159"/>
        <v>80092.298999999999</v>
      </c>
      <c r="S1460" s="14">
        <f t="shared" ca="1" si="160"/>
        <v>720830.69099999999</v>
      </c>
      <c r="T1460" s="11" t="s">
        <v>25</v>
      </c>
      <c r="U1460" s="18" t="s">
        <v>26</v>
      </c>
    </row>
    <row r="1461" spans="1:21" ht="15" customHeight="1" x14ac:dyDescent="0.15">
      <c r="A1461" s="10" t="s">
        <v>1509</v>
      </c>
      <c r="B1461" s="11" t="s">
        <v>41</v>
      </c>
      <c r="C1461" s="11" t="s">
        <v>44</v>
      </c>
      <c r="D1461" s="12">
        <v>46183</v>
      </c>
      <c r="E1461" s="11">
        <v>3615</v>
      </c>
      <c r="F1461" s="11" t="s">
        <v>33</v>
      </c>
      <c r="G1461" s="13">
        <v>569.1</v>
      </c>
      <c r="H1461" s="14">
        <f t="shared" si="154"/>
        <v>2057296.5</v>
      </c>
      <c r="I1461" s="14">
        <f>IF(F1461="GHS",H1461,H1461*Assumptions!$B$4)</f>
        <v>2057296.5</v>
      </c>
      <c r="J1461" s="15" t="str">
        <f>INDEX(Assumptions!$B$8:$B$12,MATCH(B1461,Assumptions!$A$8:$A$12,0))</f>
        <v>Weighted Average</v>
      </c>
      <c r="K1461" s="16">
        <f>G1461/(1-INDEX(Assumptions!$D$8:$D$12,MATCH(B1461,Assumptions!$A$8:$A$12,0)))</f>
        <v>875.53846153846155</v>
      </c>
      <c r="L1461" s="16">
        <f t="shared" si="155"/>
        <v>17.073</v>
      </c>
      <c r="M1461" s="16">
        <f t="shared" si="156"/>
        <v>43.776923076923083</v>
      </c>
      <c r="N1461" s="14">
        <f>E1461*(K1461-L1461-M1461)*IF(F1461="GHS",1,Assumptions!$B$4)</f>
        <v>2945099.0665384615</v>
      </c>
      <c r="O1461" s="15">
        <f t="shared" ca="1" si="157"/>
        <v>103</v>
      </c>
      <c r="P1461" s="15" t="str">
        <f t="shared" ca="1" si="158"/>
        <v>91-180d</v>
      </c>
      <c r="Q1461" s="17">
        <f ca="1">IF(P1461="0-90d",0,IF(P1461="91-180d",INDEX(Assumptions!$F$8:$F$12,MATCH(B1461,Assumptions!$A$8:$A$12,0)),IF(P1461="181-365d",INDEX(Assumptions!$G$8:$G$12,MATCH(B1461,Assumptions!$A$8:$A$12,0)),INDEX(Assumptions!$H$8:$H$12,MATCH(B1461,Assumptions!$A$8:$A$12,0)))))</f>
        <v>0.1</v>
      </c>
      <c r="R1461" s="14">
        <f t="shared" ca="1" si="159"/>
        <v>205729.65000000002</v>
      </c>
      <c r="S1461" s="14">
        <f t="shared" ca="1" si="160"/>
        <v>1851566.85</v>
      </c>
      <c r="T1461" s="11" t="s">
        <v>25</v>
      </c>
      <c r="U1461" s="18" t="s">
        <v>26</v>
      </c>
    </row>
    <row r="1462" spans="1:21" ht="15" customHeight="1" x14ac:dyDescent="0.15">
      <c r="A1462" s="10" t="s">
        <v>1510</v>
      </c>
      <c r="B1462" s="11" t="s">
        <v>41</v>
      </c>
      <c r="C1462" s="11" t="s">
        <v>42</v>
      </c>
      <c r="D1462" s="12">
        <v>46214</v>
      </c>
      <c r="E1462" s="11">
        <v>2662</v>
      </c>
      <c r="F1462" s="11" t="s">
        <v>33</v>
      </c>
      <c r="G1462" s="13">
        <v>592.16</v>
      </c>
      <c r="H1462" s="14">
        <f t="shared" si="154"/>
        <v>1576329.92</v>
      </c>
      <c r="I1462" s="14">
        <f>IF(F1462="GHS",H1462,H1462*Assumptions!$B$4)</f>
        <v>1576329.92</v>
      </c>
      <c r="J1462" s="15" t="str">
        <f>INDEX(Assumptions!$B$8:$B$12,MATCH(B1462,Assumptions!$A$8:$A$12,0))</f>
        <v>Weighted Average</v>
      </c>
      <c r="K1462" s="16">
        <f>G1462/(1-INDEX(Assumptions!$D$8:$D$12,MATCH(B1462,Assumptions!$A$8:$A$12,0)))</f>
        <v>911.01538461538451</v>
      </c>
      <c r="L1462" s="16">
        <f t="shared" si="155"/>
        <v>17.764799999999997</v>
      </c>
      <c r="M1462" s="16">
        <f t="shared" si="156"/>
        <v>45.550769230769227</v>
      </c>
      <c r="N1462" s="14">
        <f>E1462*(K1462-L1462-M1462)*IF(F1462="GHS",1,Assumptions!$B$4)</f>
        <v>2256576.9085538457</v>
      </c>
      <c r="O1462" s="15">
        <f t="shared" ca="1" si="157"/>
        <v>72</v>
      </c>
      <c r="P1462" s="15" t="str">
        <f t="shared" ca="1" si="158"/>
        <v>0-90d</v>
      </c>
      <c r="Q1462" s="17">
        <f ca="1">IF(P1462="0-90d",0,IF(P1462="91-180d",INDEX(Assumptions!$F$8:$F$12,MATCH(B1462,Assumptions!$A$8:$A$12,0)),IF(P1462="181-365d",INDEX(Assumptions!$G$8:$G$12,MATCH(B1462,Assumptions!$A$8:$A$12,0)),INDEX(Assumptions!$H$8:$H$12,MATCH(B1462,Assumptions!$A$8:$A$12,0)))))</f>
        <v>0</v>
      </c>
      <c r="R1462" s="14">
        <f t="shared" ca="1" si="159"/>
        <v>0</v>
      </c>
      <c r="S1462" s="14">
        <f t="shared" ca="1" si="160"/>
        <v>1576329.92</v>
      </c>
      <c r="T1462" s="11" t="s">
        <v>25</v>
      </c>
      <c r="U1462" s="18" t="s">
        <v>26</v>
      </c>
    </row>
    <row r="1463" spans="1:21" ht="15" customHeight="1" x14ac:dyDescent="0.15">
      <c r="A1463" s="10" t="s">
        <v>1511</v>
      </c>
      <c r="B1463" s="11" t="s">
        <v>41</v>
      </c>
      <c r="C1463" s="11" t="s">
        <v>115</v>
      </c>
      <c r="D1463" s="12">
        <v>45810</v>
      </c>
      <c r="E1463" s="11">
        <v>566</v>
      </c>
      <c r="F1463" s="11" t="s">
        <v>33</v>
      </c>
      <c r="G1463" s="13">
        <v>358.54</v>
      </c>
      <c r="H1463" s="14">
        <f t="shared" si="154"/>
        <v>202933.64</v>
      </c>
      <c r="I1463" s="14">
        <f>IF(F1463="GHS",H1463,H1463*Assumptions!$B$4)</f>
        <v>202933.64</v>
      </c>
      <c r="J1463" s="15" t="str">
        <f>INDEX(Assumptions!$B$8:$B$12,MATCH(B1463,Assumptions!$A$8:$A$12,0))</f>
        <v>Weighted Average</v>
      </c>
      <c r="K1463" s="16">
        <f>G1463/(1-INDEX(Assumptions!$D$8:$D$12,MATCH(B1463,Assumptions!$A$8:$A$12,0)))</f>
        <v>551.6</v>
      </c>
      <c r="L1463" s="16">
        <f t="shared" si="155"/>
        <v>10.7562</v>
      </c>
      <c r="M1463" s="16">
        <f t="shared" si="156"/>
        <v>27.580000000000002</v>
      </c>
      <c r="N1463" s="14">
        <f>E1463*(K1463-L1463-M1463)*IF(F1463="GHS",1,Assumptions!$B$4)</f>
        <v>290507.31079999998</v>
      </c>
      <c r="O1463" s="15">
        <f t="shared" ca="1" si="157"/>
        <v>476</v>
      </c>
      <c r="P1463" s="15" t="str">
        <f t="shared" ca="1" si="158"/>
        <v>365d+</v>
      </c>
      <c r="Q1463" s="17">
        <f ca="1">IF(P1463="0-90d",0,IF(P1463="91-180d",INDEX(Assumptions!$F$8:$F$12,MATCH(B1463,Assumptions!$A$8:$A$12,0)),IF(P1463="181-365d",INDEX(Assumptions!$G$8:$G$12,MATCH(B1463,Assumptions!$A$8:$A$12,0)),INDEX(Assumptions!$H$8:$H$12,MATCH(B1463,Assumptions!$A$8:$A$12,0)))))</f>
        <v>0.8</v>
      </c>
      <c r="R1463" s="14">
        <f t="shared" ca="1" si="159"/>
        <v>162346.91200000001</v>
      </c>
      <c r="S1463" s="14">
        <f t="shared" ca="1" si="160"/>
        <v>40586.728000000003</v>
      </c>
      <c r="T1463" s="11" t="s">
        <v>25</v>
      </c>
      <c r="U1463" s="18" t="s">
        <v>26</v>
      </c>
    </row>
    <row r="1464" spans="1:21" ht="15" customHeight="1" x14ac:dyDescent="0.15">
      <c r="A1464" s="10" t="s">
        <v>1512</v>
      </c>
      <c r="B1464" s="11" t="s">
        <v>28</v>
      </c>
      <c r="C1464" s="11" t="s">
        <v>38</v>
      </c>
      <c r="D1464" s="12">
        <v>45999</v>
      </c>
      <c r="E1464" s="11">
        <v>4788</v>
      </c>
      <c r="F1464" s="11" t="s">
        <v>24</v>
      </c>
      <c r="G1464" s="13">
        <v>8351.61</v>
      </c>
      <c r="H1464" s="14">
        <f t="shared" si="154"/>
        <v>39987508.68</v>
      </c>
      <c r="I1464" s="14">
        <f>IF(F1464="GHS",H1464,H1464*Assumptions!$B$4)</f>
        <v>431865093.74400002</v>
      </c>
      <c r="J1464" s="15" t="str">
        <f>INDEX(Assumptions!$B$8:$B$12,MATCH(B1464,Assumptions!$A$8:$A$12,0))</f>
        <v>Fair Value Less Costs to Sell</v>
      </c>
      <c r="K1464" s="16">
        <f>G1464/(1-INDEX(Assumptions!$D$8:$D$12,MATCH(B1464,Assumptions!$A$8:$A$12,0)))</f>
        <v>9490.4659090909099</v>
      </c>
      <c r="L1464" s="16">
        <f t="shared" si="155"/>
        <v>250.54830000000001</v>
      </c>
      <c r="M1464" s="16">
        <f t="shared" si="156"/>
        <v>474.52329545454552</v>
      </c>
      <c r="N1464" s="14">
        <f>E1464*(K1464-L1464-M1464)*IF(F1464="GHS",1,Assumptions!$B$4)</f>
        <v>453262046.11586177</v>
      </c>
      <c r="O1464" s="15">
        <f t="shared" ca="1" si="157"/>
        <v>287</v>
      </c>
      <c r="P1464" s="15" t="str">
        <f t="shared" ca="1" si="158"/>
        <v>181-365d</v>
      </c>
      <c r="Q1464" s="17">
        <f ca="1">IF(P1464="0-90d",0,IF(P1464="91-180d",INDEX(Assumptions!$F$8:$F$12,MATCH(B1464,Assumptions!$A$8:$A$12,0)),IF(P1464="181-365d",INDEX(Assumptions!$G$8:$G$12,MATCH(B1464,Assumptions!$A$8:$A$12,0)),INDEX(Assumptions!$H$8:$H$12,MATCH(B1464,Assumptions!$A$8:$A$12,0)))))</f>
        <v>0.1</v>
      </c>
      <c r="R1464" s="14">
        <f t="shared" ca="1" si="159"/>
        <v>43186509.374400005</v>
      </c>
      <c r="S1464" s="14">
        <f t="shared" ca="1" si="160"/>
        <v>388678584.3696</v>
      </c>
      <c r="T1464" s="11" t="s">
        <v>25</v>
      </c>
      <c r="U1464" s="18" t="s">
        <v>36</v>
      </c>
    </row>
    <row r="1465" spans="1:21" ht="15" customHeight="1" x14ac:dyDescent="0.15">
      <c r="A1465" s="10" t="s">
        <v>1513</v>
      </c>
      <c r="B1465" s="11" t="s">
        <v>31</v>
      </c>
      <c r="C1465" s="11" t="s">
        <v>63</v>
      </c>
      <c r="D1465" s="12">
        <v>45931</v>
      </c>
      <c r="E1465" s="11">
        <v>630</v>
      </c>
      <c r="F1465" s="11" t="s">
        <v>33</v>
      </c>
      <c r="G1465" s="13">
        <v>6237.96</v>
      </c>
      <c r="H1465" s="14">
        <f t="shared" si="154"/>
        <v>3929914.8</v>
      </c>
      <c r="I1465" s="14">
        <f>IF(F1465="GHS",H1465,H1465*Assumptions!$B$4)</f>
        <v>3929914.8</v>
      </c>
      <c r="J1465" s="15" t="str">
        <f>INDEX(Assumptions!$B$8:$B$12,MATCH(B1465,Assumptions!$A$8:$A$12,0))</f>
        <v>Weighted Average</v>
      </c>
      <c r="K1465" s="16">
        <f>G1465/(1-INDEX(Assumptions!$D$8:$D$12,MATCH(B1465,Assumptions!$A$8:$A$12,0)))</f>
        <v>8663.8333333333339</v>
      </c>
      <c r="L1465" s="16">
        <f t="shared" si="155"/>
        <v>187.1388</v>
      </c>
      <c r="M1465" s="16">
        <f t="shared" si="156"/>
        <v>433.19166666666672</v>
      </c>
      <c r="N1465" s="14">
        <f>E1465*(K1465-L1465-M1465)*IF(F1465="GHS",1,Assumptions!$B$4)</f>
        <v>5067406.8059999999</v>
      </c>
      <c r="O1465" s="15">
        <f t="shared" ca="1" si="157"/>
        <v>355</v>
      </c>
      <c r="P1465" s="15" t="str">
        <f t="shared" ca="1" si="158"/>
        <v>181-365d</v>
      </c>
      <c r="Q1465" s="17">
        <f ca="1">IF(P1465="0-90d",0,IF(P1465="91-180d",INDEX(Assumptions!$F$8:$F$12,MATCH(B1465,Assumptions!$A$8:$A$12,0)),IF(P1465="181-365d",INDEX(Assumptions!$G$8:$G$12,MATCH(B1465,Assumptions!$A$8:$A$12,0)),INDEX(Assumptions!$H$8:$H$12,MATCH(B1465,Assumptions!$A$8:$A$12,0)))))</f>
        <v>0.2</v>
      </c>
      <c r="R1465" s="14">
        <f t="shared" ca="1" si="159"/>
        <v>785982.96</v>
      </c>
      <c r="S1465" s="14">
        <f t="shared" ca="1" si="160"/>
        <v>3143931.84</v>
      </c>
      <c r="T1465" s="11" t="s">
        <v>25</v>
      </c>
      <c r="U1465" s="18" t="s">
        <v>26</v>
      </c>
    </row>
    <row r="1466" spans="1:21" ht="15" customHeight="1" x14ac:dyDescent="0.15">
      <c r="A1466" s="10" t="s">
        <v>1514</v>
      </c>
      <c r="B1466" s="11" t="s">
        <v>41</v>
      </c>
      <c r="C1466" s="11" t="s">
        <v>49</v>
      </c>
      <c r="D1466" s="12">
        <v>45803</v>
      </c>
      <c r="E1466" s="11">
        <v>2347</v>
      </c>
      <c r="F1466" s="11" t="s">
        <v>33</v>
      </c>
      <c r="G1466" s="13">
        <v>365.52</v>
      </c>
      <c r="H1466" s="14">
        <f t="shared" si="154"/>
        <v>857875.44</v>
      </c>
      <c r="I1466" s="14">
        <f>IF(F1466="GHS",H1466,H1466*Assumptions!$B$4)</f>
        <v>857875.44</v>
      </c>
      <c r="J1466" s="15" t="str">
        <f>INDEX(Assumptions!$B$8:$B$12,MATCH(B1466,Assumptions!$A$8:$A$12,0))</f>
        <v>Weighted Average</v>
      </c>
      <c r="K1466" s="16">
        <f>G1466/(1-INDEX(Assumptions!$D$8:$D$12,MATCH(B1466,Assumptions!$A$8:$A$12,0)))</f>
        <v>562.3384615384615</v>
      </c>
      <c r="L1466" s="16">
        <f t="shared" si="155"/>
        <v>10.965599999999998</v>
      </c>
      <c r="M1466" s="16">
        <f t="shared" si="156"/>
        <v>28.116923076923076</v>
      </c>
      <c r="N1466" s="14">
        <f>E1466*(K1466-L1466-M1466)*IF(F1466="GHS",1,Assumptions!$B$4)</f>
        <v>1228081.6875692308</v>
      </c>
      <c r="O1466" s="15">
        <f t="shared" ca="1" si="157"/>
        <v>483</v>
      </c>
      <c r="P1466" s="15" t="str">
        <f t="shared" ca="1" si="158"/>
        <v>365d+</v>
      </c>
      <c r="Q1466" s="17">
        <f ca="1">IF(P1466="0-90d",0,IF(P1466="91-180d",INDEX(Assumptions!$F$8:$F$12,MATCH(B1466,Assumptions!$A$8:$A$12,0)),IF(P1466="181-365d",INDEX(Assumptions!$G$8:$G$12,MATCH(B1466,Assumptions!$A$8:$A$12,0)),INDEX(Assumptions!$H$8:$H$12,MATCH(B1466,Assumptions!$A$8:$A$12,0)))))</f>
        <v>0.8</v>
      </c>
      <c r="R1466" s="14">
        <f t="shared" ca="1" si="159"/>
        <v>686300.35199999996</v>
      </c>
      <c r="S1466" s="14">
        <f t="shared" ca="1" si="160"/>
        <v>171575.08799999999</v>
      </c>
      <c r="T1466" s="11" t="s">
        <v>25</v>
      </c>
      <c r="U1466" s="18" t="s">
        <v>26</v>
      </c>
    </row>
    <row r="1467" spans="1:21" ht="15" customHeight="1" x14ac:dyDescent="0.15">
      <c r="A1467" s="10" t="s">
        <v>1515</v>
      </c>
      <c r="B1467" s="11" t="s">
        <v>28</v>
      </c>
      <c r="C1467" s="11" t="s">
        <v>29</v>
      </c>
      <c r="D1467" s="12">
        <v>45960</v>
      </c>
      <c r="E1467" s="11">
        <v>2704</v>
      </c>
      <c r="F1467" s="11" t="s">
        <v>24</v>
      </c>
      <c r="G1467" s="13">
        <v>3394.65</v>
      </c>
      <c r="H1467" s="14">
        <f t="shared" si="154"/>
        <v>9179133.5999999996</v>
      </c>
      <c r="I1467" s="14">
        <f>IF(F1467="GHS",H1467,H1467*Assumptions!$B$4)</f>
        <v>99134642.879999995</v>
      </c>
      <c r="J1467" s="15" t="str">
        <f>INDEX(Assumptions!$B$8:$B$12,MATCH(B1467,Assumptions!$A$8:$A$12,0))</f>
        <v>Fair Value Less Costs to Sell</v>
      </c>
      <c r="K1467" s="16">
        <f>G1467/(1-INDEX(Assumptions!$D$8:$D$12,MATCH(B1467,Assumptions!$A$8:$A$12,0)))</f>
        <v>3857.5568181818185</v>
      </c>
      <c r="L1467" s="16">
        <f t="shared" si="155"/>
        <v>101.8395</v>
      </c>
      <c r="M1467" s="16">
        <f t="shared" si="156"/>
        <v>192.87784090909093</v>
      </c>
      <c r="N1467" s="14">
        <f>E1467*(K1467-L1467-M1467)*IF(F1467="GHS",1,Assumptions!$B$4)</f>
        <v>104046313.82269093</v>
      </c>
      <c r="O1467" s="15">
        <f t="shared" ca="1" si="157"/>
        <v>326</v>
      </c>
      <c r="P1467" s="15" t="str">
        <f t="shared" ca="1" si="158"/>
        <v>181-365d</v>
      </c>
      <c r="Q1467" s="17">
        <f ca="1">IF(P1467="0-90d",0,IF(P1467="91-180d",INDEX(Assumptions!$F$8:$F$12,MATCH(B1467,Assumptions!$A$8:$A$12,0)),IF(P1467="181-365d",INDEX(Assumptions!$G$8:$G$12,MATCH(B1467,Assumptions!$A$8:$A$12,0)),INDEX(Assumptions!$H$8:$H$12,MATCH(B1467,Assumptions!$A$8:$A$12,0)))))</f>
        <v>0.1</v>
      </c>
      <c r="R1467" s="14">
        <f t="shared" ca="1" si="159"/>
        <v>9913464.2880000006</v>
      </c>
      <c r="S1467" s="14">
        <f t="shared" ca="1" si="160"/>
        <v>89221178.591999993</v>
      </c>
      <c r="T1467" s="11" t="s">
        <v>50</v>
      </c>
      <c r="U1467" s="18" t="s">
        <v>26</v>
      </c>
    </row>
    <row r="1468" spans="1:21" ht="15" customHeight="1" x14ac:dyDescent="0.15">
      <c r="A1468" s="10" t="s">
        <v>1516</v>
      </c>
      <c r="B1468" s="11" t="s">
        <v>46</v>
      </c>
      <c r="C1468" s="11" t="s">
        <v>119</v>
      </c>
      <c r="D1468" s="12">
        <v>45743</v>
      </c>
      <c r="E1468" s="11">
        <v>2541</v>
      </c>
      <c r="F1468" s="11" t="s">
        <v>33</v>
      </c>
      <c r="G1468" s="13">
        <v>398524.01</v>
      </c>
      <c r="H1468" s="14">
        <f t="shared" si="154"/>
        <v>1012649509.41</v>
      </c>
      <c r="I1468" s="14">
        <f>IF(F1468="GHS",H1468,H1468*Assumptions!$B$4)</f>
        <v>1012649509.41</v>
      </c>
      <c r="J1468" s="15" t="str">
        <f>INDEX(Assumptions!$B$8:$B$12,MATCH(B1468,Assumptions!$A$8:$A$12,0))</f>
        <v>Specific Identification</v>
      </c>
      <c r="K1468" s="16">
        <f>G1468/(1-INDEX(Assumptions!$D$8:$D$12,MATCH(B1468,Assumptions!$A$8:$A$12,0)))</f>
        <v>510928.21794871794</v>
      </c>
      <c r="L1468" s="16">
        <f t="shared" si="155"/>
        <v>11955.720299999999</v>
      </c>
      <c r="M1468" s="16">
        <f t="shared" si="156"/>
        <v>25546.410897435897</v>
      </c>
      <c r="N1468" s="14">
        <f>E1468*(K1468-L1468-M1468)*IF(F1468="GHS",1,Assumptions!$B$4)</f>
        <v>1202975686.4350076</v>
      </c>
      <c r="O1468" s="15">
        <f t="shared" ca="1" si="157"/>
        <v>543</v>
      </c>
      <c r="P1468" s="15" t="str">
        <f t="shared" ca="1" si="158"/>
        <v>365d+</v>
      </c>
      <c r="Q1468" s="17">
        <f ca="1">IF(P1468="0-90d",0,IF(P1468="91-180d",INDEX(Assumptions!$F$8:$F$12,MATCH(B1468,Assumptions!$A$8:$A$12,0)),IF(P1468="181-365d",INDEX(Assumptions!$G$8:$G$12,MATCH(B1468,Assumptions!$A$8:$A$12,0)),INDEX(Assumptions!$H$8:$H$12,MATCH(B1468,Assumptions!$A$8:$A$12,0)))))</f>
        <v>0.15</v>
      </c>
      <c r="R1468" s="14">
        <f t="shared" ca="1" si="159"/>
        <v>151897426.41149998</v>
      </c>
      <c r="S1468" s="14">
        <f t="shared" ca="1" si="160"/>
        <v>860752082.99849999</v>
      </c>
      <c r="T1468" s="11" t="s">
        <v>25</v>
      </c>
      <c r="U1468" s="18" t="s">
        <v>26</v>
      </c>
    </row>
    <row r="1469" spans="1:21" ht="15" customHeight="1" x14ac:dyDescent="0.15">
      <c r="A1469" s="10" t="s">
        <v>1517</v>
      </c>
      <c r="B1469" s="11" t="s">
        <v>28</v>
      </c>
      <c r="C1469" s="11" t="s">
        <v>38</v>
      </c>
      <c r="D1469" s="12">
        <v>46025</v>
      </c>
      <c r="E1469" s="11">
        <v>2287</v>
      </c>
      <c r="F1469" s="11" t="s">
        <v>24</v>
      </c>
      <c r="G1469" s="13">
        <v>6651.69</v>
      </c>
      <c r="H1469" s="14">
        <f t="shared" si="154"/>
        <v>15212415.029999999</v>
      </c>
      <c r="I1469" s="14">
        <f>IF(F1469="GHS",H1469,H1469*Assumptions!$B$4)</f>
        <v>164294082.324</v>
      </c>
      <c r="J1469" s="15" t="str">
        <f>INDEX(Assumptions!$B$8:$B$12,MATCH(B1469,Assumptions!$A$8:$A$12,0))</f>
        <v>Fair Value Less Costs to Sell</v>
      </c>
      <c r="K1469" s="16">
        <f>G1469/(1-INDEX(Assumptions!$D$8:$D$12,MATCH(B1469,Assumptions!$A$8:$A$12,0)))</f>
        <v>7558.738636363636</v>
      </c>
      <c r="L1469" s="16">
        <f t="shared" si="155"/>
        <v>199.55069999999998</v>
      </c>
      <c r="M1469" s="16">
        <f t="shared" si="156"/>
        <v>377.93693181818185</v>
      </c>
      <c r="N1469" s="14">
        <f>E1469*(K1469-L1469-M1469)*IF(F1469="GHS",1,Assumptions!$B$4)</f>
        <v>172434107.31187093</v>
      </c>
      <c r="O1469" s="15">
        <f t="shared" ca="1" si="157"/>
        <v>261</v>
      </c>
      <c r="P1469" s="15" t="str">
        <f t="shared" ca="1" si="158"/>
        <v>181-365d</v>
      </c>
      <c r="Q1469" s="17">
        <f ca="1">IF(P1469="0-90d",0,IF(P1469="91-180d",INDEX(Assumptions!$F$8:$F$12,MATCH(B1469,Assumptions!$A$8:$A$12,0)),IF(P1469="181-365d",INDEX(Assumptions!$G$8:$G$12,MATCH(B1469,Assumptions!$A$8:$A$12,0)),INDEX(Assumptions!$H$8:$H$12,MATCH(B1469,Assumptions!$A$8:$A$12,0)))))</f>
        <v>0.1</v>
      </c>
      <c r="R1469" s="14">
        <f t="shared" ca="1" si="159"/>
        <v>16429408.2324</v>
      </c>
      <c r="S1469" s="14">
        <f t="shared" si="160"/>
        <v>0</v>
      </c>
      <c r="T1469" s="11" t="s">
        <v>39</v>
      </c>
      <c r="U1469" s="18" t="s">
        <v>36</v>
      </c>
    </row>
    <row r="1470" spans="1:21" ht="15" customHeight="1" x14ac:dyDescent="0.15">
      <c r="A1470" s="10" t="s">
        <v>1518</v>
      </c>
      <c r="B1470" s="11" t="s">
        <v>31</v>
      </c>
      <c r="C1470" s="11" t="s">
        <v>32</v>
      </c>
      <c r="D1470" s="12">
        <v>45826</v>
      </c>
      <c r="E1470" s="11">
        <v>4972</v>
      </c>
      <c r="F1470" s="11" t="s">
        <v>33</v>
      </c>
      <c r="G1470" s="13">
        <v>2744.46</v>
      </c>
      <c r="H1470" s="14">
        <f t="shared" si="154"/>
        <v>13645455.120000001</v>
      </c>
      <c r="I1470" s="14">
        <f>IF(F1470="GHS",H1470,H1470*Assumptions!$B$4)</f>
        <v>13645455.120000001</v>
      </c>
      <c r="J1470" s="15" t="str">
        <f>INDEX(Assumptions!$B$8:$B$12,MATCH(B1470,Assumptions!$A$8:$A$12,0))</f>
        <v>Weighted Average</v>
      </c>
      <c r="K1470" s="16">
        <f>G1470/(1-INDEX(Assumptions!$D$8:$D$12,MATCH(B1470,Assumptions!$A$8:$A$12,0)))</f>
        <v>3811.75</v>
      </c>
      <c r="L1470" s="16">
        <f t="shared" si="155"/>
        <v>82.333799999999997</v>
      </c>
      <c r="M1470" s="16">
        <f t="shared" si="156"/>
        <v>190.58750000000001</v>
      </c>
      <c r="N1470" s="14">
        <f>E1470*(K1470-L1470-M1470)*IF(F1470="GHS",1,Assumptions!$B$4)</f>
        <v>17595056.296399999</v>
      </c>
      <c r="O1470" s="15">
        <f t="shared" ca="1" si="157"/>
        <v>460</v>
      </c>
      <c r="P1470" s="15" t="str">
        <f t="shared" ca="1" si="158"/>
        <v>365d+</v>
      </c>
      <c r="Q1470" s="17">
        <f ca="1">IF(P1470="0-90d",0,IF(P1470="91-180d",INDEX(Assumptions!$F$8:$F$12,MATCH(B1470,Assumptions!$A$8:$A$12,0)),IF(P1470="181-365d",INDEX(Assumptions!$G$8:$G$12,MATCH(B1470,Assumptions!$A$8:$A$12,0)),INDEX(Assumptions!$H$8:$H$12,MATCH(B1470,Assumptions!$A$8:$A$12,0)))))</f>
        <v>0.6</v>
      </c>
      <c r="R1470" s="14">
        <f t="shared" ca="1" si="159"/>
        <v>8187273.0720000006</v>
      </c>
      <c r="S1470" s="14">
        <f t="shared" ca="1" si="160"/>
        <v>5458182.0480000004</v>
      </c>
      <c r="T1470" s="11" t="s">
        <v>25</v>
      </c>
      <c r="U1470" s="18" t="s">
        <v>26</v>
      </c>
    </row>
    <row r="1471" spans="1:21" ht="15" customHeight="1" x14ac:dyDescent="0.15">
      <c r="A1471" s="10" t="s">
        <v>1519</v>
      </c>
      <c r="B1471" s="11" t="s">
        <v>41</v>
      </c>
      <c r="C1471" s="11" t="s">
        <v>115</v>
      </c>
      <c r="D1471" s="12">
        <v>46032</v>
      </c>
      <c r="E1471" s="11">
        <v>4102</v>
      </c>
      <c r="F1471" s="11" t="s">
        <v>33</v>
      </c>
      <c r="G1471" s="13">
        <v>728.63</v>
      </c>
      <c r="H1471" s="14">
        <f t="shared" si="154"/>
        <v>2988840.26</v>
      </c>
      <c r="I1471" s="14">
        <f>IF(F1471="GHS",H1471,H1471*Assumptions!$B$4)</f>
        <v>2988840.26</v>
      </c>
      <c r="J1471" s="15" t="str">
        <f>INDEX(Assumptions!$B$8:$B$12,MATCH(B1471,Assumptions!$A$8:$A$12,0))</f>
        <v>Weighted Average</v>
      </c>
      <c r="K1471" s="16">
        <f>G1471/(1-INDEX(Assumptions!$D$8:$D$12,MATCH(B1471,Assumptions!$A$8:$A$12,0)))</f>
        <v>1120.9692307692308</v>
      </c>
      <c r="L1471" s="16">
        <f t="shared" si="155"/>
        <v>21.858899999999998</v>
      </c>
      <c r="M1471" s="16">
        <f t="shared" si="156"/>
        <v>56.048461538461538</v>
      </c>
      <c r="N1471" s="14">
        <f>E1471*(K1471-L1471-M1471)*IF(F1471="GHS",1,Assumptions!$B$4)</f>
        <v>4278639.7875846159</v>
      </c>
      <c r="O1471" s="15">
        <f t="shared" ca="1" si="157"/>
        <v>254</v>
      </c>
      <c r="P1471" s="15" t="str">
        <f t="shared" ca="1" si="158"/>
        <v>181-365d</v>
      </c>
      <c r="Q1471" s="17">
        <f ca="1">IF(P1471="0-90d",0,IF(P1471="91-180d",INDEX(Assumptions!$F$8:$F$12,MATCH(B1471,Assumptions!$A$8:$A$12,0)),IF(P1471="181-365d",INDEX(Assumptions!$G$8:$G$12,MATCH(B1471,Assumptions!$A$8:$A$12,0)),INDEX(Assumptions!$H$8:$H$12,MATCH(B1471,Assumptions!$A$8:$A$12,0)))))</f>
        <v>0.35</v>
      </c>
      <c r="R1471" s="14">
        <f t="shared" ca="1" si="159"/>
        <v>1046094.0909999999</v>
      </c>
      <c r="S1471" s="14">
        <f t="shared" ca="1" si="160"/>
        <v>1942746.1689999998</v>
      </c>
      <c r="T1471" s="11" t="s">
        <v>25</v>
      </c>
      <c r="U1471" s="18" t="s">
        <v>26</v>
      </c>
    </row>
    <row r="1472" spans="1:21" ht="15" customHeight="1" x14ac:dyDescent="0.15">
      <c r="A1472" s="10" t="s">
        <v>1520</v>
      </c>
      <c r="B1472" s="11" t="s">
        <v>31</v>
      </c>
      <c r="C1472" s="11" t="s">
        <v>63</v>
      </c>
      <c r="D1472" s="12">
        <v>45989</v>
      </c>
      <c r="E1472" s="11">
        <v>2499</v>
      </c>
      <c r="F1472" s="11" t="s">
        <v>33</v>
      </c>
      <c r="G1472" s="13">
        <v>2970.42</v>
      </c>
      <c r="H1472" s="14">
        <f t="shared" si="154"/>
        <v>7423079.5800000001</v>
      </c>
      <c r="I1472" s="14">
        <f>IF(F1472="GHS",H1472,H1472*Assumptions!$B$4)</f>
        <v>7423079.5800000001</v>
      </c>
      <c r="J1472" s="15" t="str">
        <f>INDEX(Assumptions!$B$8:$B$12,MATCH(B1472,Assumptions!$A$8:$A$12,0))</f>
        <v>Weighted Average</v>
      </c>
      <c r="K1472" s="16">
        <f>G1472/(1-INDEX(Assumptions!$D$8:$D$12,MATCH(B1472,Assumptions!$A$8:$A$12,0)))</f>
        <v>4125.5833333333339</v>
      </c>
      <c r="L1472" s="16">
        <f t="shared" si="155"/>
        <v>89.1126</v>
      </c>
      <c r="M1472" s="16">
        <f t="shared" si="156"/>
        <v>206.2791666666667</v>
      </c>
      <c r="N1472" s="14">
        <f>E1472*(K1472-L1472-M1472)*IF(F1472="GHS",1,Assumptions!$B$4)</f>
        <v>9571648.7251000013</v>
      </c>
      <c r="O1472" s="15">
        <f t="shared" ca="1" si="157"/>
        <v>297</v>
      </c>
      <c r="P1472" s="15" t="str">
        <f t="shared" ca="1" si="158"/>
        <v>181-365d</v>
      </c>
      <c r="Q1472" s="17">
        <f ca="1">IF(P1472="0-90d",0,IF(P1472="91-180d",INDEX(Assumptions!$F$8:$F$12,MATCH(B1472,Assumptions!$A$8:$A$12,0)),IF(P1472="181-365d",INDEX(Assumptions!$G$8:$G$12,MATCH(B1472,Assumptions!$A$8:$A$12,0)),INDEX(Assumptions!$H$8:$H$12,MATCH(B1472,Assumptions!$A$8:$A$12,0)))))</f>
        <v>0.2</v>
      </c>
      <c r="R1472" s="14">
        <f t="shared" ca="1" si="159"/>
        <v>1484615.9160000002</v>
      </c>
      <c r="S1472" s="14">
        <f t="shared" ca="1" si="160"/>
        <v>5938463.6639999999</v>
      </c>
      <c r="T1472" s="11" t="s">
        <v>25</v>
      </c>
      <c r="U1472" s="18" t="s">
        <v>26</v>
      </c>
    </row>
    <row r="1473" spans="1:21" ht="15" customHeight="1" x14ac:dyDescent="0.15">
      <c r="A1473" s="10" t="s">
        <v>1521</v>
      </c>
      <c r="B1473" s="11" t="s">
        <v>28</v>
      </c>
      <c r="C1473" s="11" t="s">
        <v>55</v>
      </c>
      <c r="D1473" s="12">
        <v>45728</v>
      </c>
      <c r="E1473" s="11">
        <v>1031</v>
      </c>
      <c r="F1473" s="11" t="s">
        <v>24</v>
      </c>
      <c r="G1473" s="13">
        <v>9724.06</v>
      </c>
      <c r="H1473" s="14">
        <f t="shared" si="154"/>
        <v>10025505.859999999</v>
      </c>
      <c r="I1473" s="14">
        <f>IF(F1473="GHS",H1473,H1473*Assumptions!$B$4)</f>
        <v>108275463.288</v>
      </c>
      <c r="J1473" s="15" t="str">
        <f>INDEX(Assumptions!$B$8:$B$12,MATCH(B1473,Assumptions!$A$8:$A$12,0))</f>
        <v>Fair Value Less Costs to Sell</v>
      </c>
      <c r="K1473" s="16">
        <f>G1473/(1-INDEX(Assumptions!$D$8:$D$12,MATCH(B1473,Assumptions!$A$8:$A$12,0)))</f>
        <v>11050.068181818182</v>
      </c>
      <c r="L1473" s="16">
        <f t="shared" si="155"/>
        <v>291.72179999999997</v>
      </c>
      <c r="M1473" s="16">
        <f t="shared" si="156"/>
        <v>552.50340909090914</v>
      </c>
      <c r="N1473" s="14">
        <f>E1473*(K1473-L1473-M1473)*IF(F1473="GHS",1,Assumptions!$B$4)</f>
        <v>113640020.33272366</v>
      </c>
      <c r="O1473" s="15">
        <f t="shared" ca="1" si="157"/>
        <v>558</v>
      </c>
      <c r="P1473" s="15" t="str">
        <f t="shared" ca="1" si="158"/>
        <v>365d+</v>
      </c>
      <c r="Q1473" s="17">
        <f ca="1">IF(P1473="0-90d",0,IF(P1473="91-180d",INDEX(Assumptions!$F$8:$F$12,MATCH(B1473,Assumptions!$A$8:$A$12,0)),IF(P1473="181-365d",INDEX(Assumptions!$G$8:$G$12,MATCH(B1473,Assumptions!$A$8:$A$12,0)),INDEX(Assumptions!$H$8:$H$12,MATCH(B1473,Assumptions!$A$8:$A$12,0)))))</f>
        <v>0.4</v>
      </c>
      <c r="R1473" s="14">
        <f t="shared" ca="1" si="159"/>
        <v>43310185.315200001</v>
      </c>
      <c r="S1473" s="14">
        <f t="shared" ca="1" si="160"/>
        <v>64965277.972800002</v>
      </c>
      <c r="T1473" s="11" t="s">
        <v>25</v>
      </c>
      <c r="U1473" s="18" t="s">
        <v>26</v>
      </c>
    </row>
    <row r="1474" spans="1:21" ht="15" customHeight="1" x14ac:dyDescent="0.15">
      <c r="A1474" s="10" t="s">
        <v>1522</v>
      </c>
      <c r="B1474" s="11" t="s">
        <v>28</v>
      </c>
      <c r="C1474" s="11" t="s">
        <v>29</v>
      </c>
      <c r="D1474" s="12">
        <v>45929</v>
      </c>
      <c r="E1474" s="11">
        <v>2067</v>
      </c>
      <c r="F1474" s="11" t="s">
        <v>24</v>
      </c>
      <c r="G1474" s="13">
        <v>21600</v>
      </c>
      <c r="H1474" s="14">
        <f t="shared" ref="H1474:H1537" si="161">E1474*G1474</f>
        <v>44647200</v>
      </c>
      <c r="I1474" s="14">
        <f>IF(F1474="GHS",H1474,H1474*Assumptions!$B$4)</f>
        <v>482189760.00000006</v>
      </c>
      <c r="J1474" s="15" t="str">
        <f>INDEX(Assumptions!$B$8:$B$12,MATCH(B1474,Assumptions!$A$8:$A$12,0))</f>
        <v>Fair Value Less Costs to Sell</v>
      </c>
      <c r="K1474" s="16">
        <f>G1474/(1-INDEX(Assumptions!$D$8:$D$12,MATCH(B1474,Assumptions!$A$8:$A$12,0)))</f>
        <v>24545.454545454544</v>
      </c>
      <c r="L1474" s="16">
        <f t="shared" ref="L1474:L1537" si="162">G1474*0.03</f>
        <v>648</v>
      </c>
      <c r="M1474" s="16">
        <f t="shared" ref="M1474:M1537" si="163">K1474*0.05</f>
        <v>1227.2727272727273</v>
      </c>
      <c r="N1474" s="14">
        <f>E1474*(K1474-L1474-M1474)*IF(F1474="GHS",1,Assumptions!$B$4)</f>
        <v>506080070.83636361</v>
      </c>
      <c r="O1474" s="15">
        <f t="shared" ref="O1474:O1537" ca="1" si="164">TODAY()-D1474</f>
        <v>357</v>
      </c>
      <c r="P1474" s="15" t="str">
        <f t="shared" ref="P1474:P1537" ca="1" si="165">IF(O1474&lt;=90,"0-90d",IF(O1474&lt;=180,"91-180d",IF(O1474&lt;=365,"181-365d","365d+")))</f>
        <v>181-365d</v>
      </c>
      <c r="Q1474" s="17">
        <f ca="1">IF(P1474="0-90d",0,IF(P1474="91-180d",INDEX(Assumptions!$F$8:$F$12,MATCH(B1474,Assumptions!$A$8:$A$12,0)),IF(P1474="181-365d",INDEX(Assumptions!$G$8:$G$12,MATCH(B1474,Assumptions!$A$8:$A$12,0)),INDEX(Assumptions!$H$8:$H$12,MATCH(B1474,Assumptions!$A$8:$A$12,0)))))</f>
        <v>0.1</v>
      </c>
      <c r="R1474" s="14">
        <f t="shared" ref="R1474:R1537" ca="1" si="166">I1474*Q1474</f>
        <v>48218976.000000007</v>
      </c>
      <c r="S1474" s="14">
        <f t="shared" ref="S1474:S1537" ca="1" si="167">IF(T1474="Held on Consignment (Not Owned)",0,MIN(I1474-R1474,N1474))</f>
        <v>433970784.00000006</v>
      </c>
      <c r="T1474" s="11" t="s">
        <v>25</v>
      </c>
      <c r="U1474" s="18" t="s">
        <v>26</v>
      </c>
    </row>
    <row r="1475" spans="1:21" ht="15" customHeight="1" x14ac:dyDescent="0.15">
      <c r="A1475" s="10" t="s">
        <v>1523</v>
      </c>
      <c r="B1475" s="11" t="s">
        <v>22</v>
      </c>
      <c r="C1475" s="11" t="s">
        <v>23</v>
      </c>
      <c r="D1475" s="12">
        <v>46013</v>
      </c>
      <c r="E1475" s="11">
        <v>949</v>
      </c>
      <c r="F1475" s="11" t="s">
        <v>24</v>
      </c>
      <c r="G1475" s="13">
        <v>34073.97</v>
      </c>
      <c r="H1475" s="14">
        <f t="shared" si="161"/>
        <v>32336197.530000001</v>
      </c>
      <c r="I1475" s="14">
        <f>IF(F1475="GHS",H1475,H1475*Assumptions!$B$4)</f>
        <v>349230933.32400006</v>
      </c>
      <c r="J1475" s="15" t="str">
        <f>INDEX(Assumptions!$B$8:$B$12,MATCH(B1475,Assumptions!$A$8:$A$12,0))</f>
        <v>FIFO</v>
      </c>
      <c r="K1475" s="16">
        <f>G1475/(1-INDEX(Assumptions!$D$8:$D$12,MATCH(B1475,Assumptions!$A$8:$A$12,0)))</f>
        <v>41553.621951219509</v>
      </c>
      <c r="L1475" s="16">
        <f t="shared" si="162"/>
        <v>1022.2191</v>
      </c>
      <c r="M1475" s="16">
        <f t="shared" si="163"/>
        <v>2077.6810975609756</v>
      </c>
      <c r="N1475" s="14">
        <f>E1475*(K1475-L1475-M1475)*IF(F1475="GHS",1,Assumptions!$B$4)</f>
        <v>394119884.99759704</v>
      </c>
      <c r="O1475" s="15">
        <f t="shared" ca="1" si="164"/>
        <v>273</v>
      </c>
      <c r="P1475" s="15" t="str">
        <f t="shared" ca="1" si="165"/>
        <v>181-365d</v>
      </c>
      <c r="Q1475" s="17">
        <f ca="1">IF(P1475="0-90d",0,IF(P1475="91-180d",INDEX(Assumptions!$F$8:$F$12,MATCH(B1475,Assumptions!$A$8:$A$12,0)),IF(P1475="181-365d",INDEX(Assumptions!$G$8:$G$12,MATCH(B1475,Assumptions!$A$8:$A$12,0)),INDEX(Assumptions!$H$8:$H$12,MATCH(B1475,Assumptions!$A$8:$A$12,0)))))</f>
        <v>0.15</v>
      </c>
      <c r="R1475" s="14">
        <f t="shared" ca="1" si="166"/>
        <v>52384639.998600006</v>
      </c>
      <c r="S1475" s="14">
        <f t="shared" ca="1" si="167"/>
        <v>296846293.32540005</v>
      </c>
      <c r="T1475" s="11" t="s">
        <v>25</v>
      </c>
      <c r="U1475" s="18" t="s">
        <v>26</v>
      </c>
    </row>
    <row r="1476" spans="1:21" ht="15" customHeight="1" x14ac:dyDescent="0.15">
      <c r="A1476" s="10" t="s">
        <v>1524</v>
      </c>
      <c r="B1476" s="11" t="s">
        <v>28</v>
      </c>
      <c r="C1476" s="11" t="s">
        <v>35</v>
      </c>
      <c r="D1476" s="12">
        <v>46222</v>
      </c>
      <c r="E1476" s="11">
        <v>2541</v>
      </c>
      <c r="F1476" s="11" t="s">
        <v>24</v>
      </c>
      <c r="G1476" s="13">
        <v>4355.66</v>
      </c>
      <c r="H1476" s="14">
        <f t="shared" si="161"/>
        <v>11067732.060000001</v>
      </c>
      <c r="I1476" s="14">
        <f>IF(F1476="GHS",H1476,H1476*Assumptions!$B$4)</f>
        <v>119531506.24800001</v>
      </c>
      <c r="J1476" s="15" t="str">
        <f>INDEX(Assumptions!$B$8:$B$12,MATCH(B1476,Assumptions!$A$8:$A$12,0))</f>
        <v>Fair Value Less Costs to Sell</v>
      </c>
      <c r="K1476" s="16">
        <f>G1476/(1-INDEX(Assumptions!$D$8:$D$12,MATCH(B1476,Assumptions!$A$8:$A$12,0)))</f>
        <v>4949.613636363636</v>
      </c>
      <c r="L1476" s="16">
        <f t="shared" si="162"/>
        <v>130.66979999999998</v>
      </c>
      <c r="M1476" s="16">
        <f t="shared" si="163"/>
        <v>247.48068181818181</v>
      </c>
      <c r="N1476" s="14">
        <f>E1476*(K1476-L1476-M1476)*IF(F1476="GHS",1,Assumptions!$B$4)</f>
        <v>125453749.05756001</v>
      </c>
      <c r="O1476" s="15">
        <f t="shared" ca="1" si="164"/>
        <v>64</v>
      </c>
      <c r="P1476" s="15" t="str">
        <f t="shared" ca="1" si="165"/>
        <v>0-90d</v>
      </c>
      <c r="Q1476" s="17">
        <f ca="1">IF(P1476="0-90d",0,IF(P1476="91-180d",INDEX(Assumptions!$F$8:$F$12,MATCH(B1476,Assumptions!$A$8:$A$12,0)),IF(P1476="181-365d",INDEX(Assumptions!$G$8:$G$12,MATCH(B1476,Assumptions!$A$8:$A$12,0)),INDEX(Assumptions!$H$8:$H$12,MATCH(B1476,Assumptions!$A$8:$A$12,0)))))</f>
        <v>0</v>
      </c>
      <c r="R1476" s="14">
        <f t="shared" ca="1" si="166"/>
        <v>0</v>
      </c>
      <c r="S1476" s="14">
        <f t="shared" si="167"/>
        <v>0</v>
      </c>
      <c r="T1476" s="11" t="s">
        <v>39</v>
      </c>
      <c r="U1476" s="18" t="s">
        <v>26</v>
      </c>
    </row>
    <row r="1477" spans="1:21" ht="15" customHeight="1" x14ac:dyDescent="0.15">
      <c r="A1477" s="10" t="s">
        <v>1525</v>
      </c>
      <c r="B1477" s="11" t="s">
        <v>22</v>
      </c>
      <c r="C1477" s="11" t="s">
        <v>23</v>
      </c>
      <c r="D1477" s="12">
        <v>46114</v>
      </c>
      <c r="E1477" s="11">
        <v>261</v>
      </c>
      <c r="F1477" s="11" t="s">
        <v>24</v>
      </c>
      <c r="G1477" s="13">
        <v>15429.67</v>
      </c>
      <c r="H1477" s="14">
        <f t="shared" si="161"/>
        <v>4027143.87</v>
      </c>
      <c r="I1477" s="14">
        <f>IF(F1477="GHS",H1477,H1477*Assumptions!$B$4)</f>
        <v>43493153.796000004</v>
      </c>
      <c r="J1477" s="15" t="str">
        <f>INDEX(Assumptions!$B$8:$B$12,MATCH(B1477,Assumptions!$A$8:$A$12,0))</f>
        <v>FIFO</v>
      </c>
      <c r="K1477" s="16">
        <f>G1477/(1-INDEX(Assumptions!$D$8:$D$12,MATCH(B1477,Assumptions!$A$8:$A$12,0)))</f>
        <v>18816.670731707316</v>
      </c>
      <c r="L1477" s="16">
        <f t="shared" si="162"/>
        <v>462.89009999999996</v>
      </c>
      <c r="M1477" s="16">
        <f t="shared" si="163"/>
        <v>940.83353658536589</v>
      </c>
      <c r="N1477" s="14">
        <f>E1477*(K1477-L1477-M1477)*IF(F1477="GHS",1,Assumptions!$B$4)</f>
        <v>49083615.271729752</v>
      </c>
      <c r="O1477" s="15">
        <f t="shared" ca="1" si="164"/>
        <v>172</v>
      </c>
      <c r="P1477" s="15" t="str">
        <f t="shared" ca="1" si="165"/>
        <v>91-180d</v>
      </c>
      <c r="Q1477" s="17">
        <f ca="1">IF(P1477="0-90d",0,IF(P1477="91-180d",INDEX(Assumptions!$F$8:$F$12,MATCH(B1477,Assumptions!$A$8:$A$12,0)),IF(P1477="181-365d",INDEX(Assumptions!$G$8:$G$12,MATCH(B1477,Assumptions!$A$8:$A$12,0)),INDEX(Assumptions!$H$8:$H$12,MATCH(B1477,Assumptions!$A$8:$A$12,0)))))</f>
        <v>0.03</v>
      </c>
      <c r="R1477" s="14">
        <f t="shared" ca="1" si="166"/>
        <v>1304794.6138800001</v>
      </c>
      <c r="S1477" s="14">
        <f t="shared" ca="1" si="167"/>
        <v>42188359.182120003</v>
      </c>
      <c r="T1477" s="11" t="s">
        <v>25</v>
      </c>
      <c r="U1477" s="18" t="s">
        <v>26</v>
      </c>
    </row>
    <row r="1478" spans="1:21" ht="15" customHeight="1" x14ac:dyDescent="0.15">
      <c r="A1478" s="10" t="s">
        <v>1526</v>
      </c>
      <c r="B1478" s="11" t="s">
        <v>41</v>
      </c>
      <c r="C1478" s="11" t="s">
        <v>49</v>
      </c>
      <c r="D1478" s="12">
        <v>45843</v>
      </c>
      <c r="E1478" s="11">
        <v>2507</v>
      </c>
      <c r="F1478" s="11" t="s">
        <v>33</v>
      </c>
      <c r="G1478" s="13">
        <v>249.59</v>
      </c>
      <c r="H1478" s="14">
        <f t="shared" si="161"/>
        <v>625722.13</v>
      </c>
      <c r="I1478" s="14">
        <f>IF(F1478="GHS",H1478,H1478*Assumptions!$B$4)</f>
        <v>625722.13</v>
      </c>
      <c r="J1478" s="15" t="str">
        <f>INDEX(Assumptions!$B$8:$B$12,MATCH(B1478,Assumptions!$A$8:$A$12,0))</f>
        <v>Weighted Average</v>
      </c>
      <c r="K1478" s="16">
        <f>G1478/(1-INDEX(Assumptions!$D$8:$D$12,MATCH(B1478,Assumptions!$A$8:$A$12,0)))</f>
        <v>383.98461538461538</v>
      </c>
      <c r="L1478" s="16">
        <f t="shared" si="162"/>
        <v>7.4877000000000002</v>
      </c>
      <c r="M1478" s="16">
        <f t="shared" si="163"/>
        <v>19.19923076923077</v>
      </c>
      <c r="N1478" s="14">
        <f>E1478*(K1478-L1478-M1478)*IF(F1478="GHS",1,Assumptions!$B$4)</f>
        <v>895745.29533076915</v>
      </c>
      <c r="O1478" s="15">
        <f t="shared" ca="1" si="164"/>
        <v>443</v>
      </c>
      <c r="P1478" s="15" t="str">
        <f t="shared" ca="1" si="165"/>
        <v>365d+</v>
      </c>
      <c r="Q1478" s="17">
        <f ca="1">IF(P1478="0-90d",0,IF(P1478="91-180d",INDEX(Assumptions!$F$8:$F$12,MATCH(B1478,Assumptions!$A$8:$A$12,0)),IF(P1478="181-365d",INDEX(Assumptions!$G$8:$G$12,MATCH(B1478,Assumptions!$A$8:$A$12,0)),INDEX(Assumptions!$H$8:$H$12,MATCH(B1478,Assumptions!$A$8:$A$12,0)))))</f>
        <v>0.8</v>
      </c>
      <c r="R1478" s="14">
        <f t="shared" ca="1" si="166"/>
        <v>500577.70400000003</v>
      </c>
      <c r="S1478" s="14">
        <f t="shared" ca="1" si="167"/>
        <v>125144.42599999998</v>
      </c>
      <c r="T1478" s="11" t="s">
        <v>25</v>
      </c>
      <c r="U1478" s="18" t="s">
        <v>26</v>
      </c>
    </row>
    <row r="1479" spans="1:21" ht="15" customHeight="1" x14ac:dyDescent="0.15">
      <c r="A1479" s="10" t="s">
        <v>1527</v>
      </c>
      <c r="B1479" s="11" t="s">
        <v>31</v>
      </c>
      <c r="C1479" s="11" t="s">
        <v>76</v>
      </c>
      <c r="D1479" s="12">
        <v>46061</v>
      </c>
      <c r="E1479" s="11">
        <v>2950</v>
      </c>
      <c r="F1479" s="11" t="s">
        <v>33</v>
      </c>
      <c r="G1479" s="13">
        <v>3475.98</v>
      </c>
      <c r="H1479" s="14">
        <f t="shared" si="161"/>
        <v>10254141</v>
      </c>
      <c r="I1479" s="14">
        <f>IF(F1479="GHS",H1479,H1479*Assumptions!$B$4)</f>
        <v>10254141</v>
      </c>
      <c r="J1479" s="15" t="str">
        <f>INDEX(Assumptions!$B$8:$B$12,MATCH(B1479,Assumptions!$A$8:$A$12,0))</f>
        <v>Weighted Average</v>
      </c>
      <c r="K1479" s="16">
        <f>G1479/(1-INDEX(Assumptions!$D$8:$D$12,MATCH(B1479,Assumptions!$A$8:$A$12,0)))</f>
        <v>4827.75</v>
      </c>
      <c r="L1479" s="16">
        <f t="shared" si="162"/>
        <v>104.2794</v>
      </c>
      <c r="M1479" s="16">
        <f t="shared" si="163"/>
        <v>241.38750000000002</v>
      </c>
      <c r="N1479" s="14">
        <f>E1479*(K1479-L1479-M1479)*IF(F1479="GHS",1,Assumptions!$B$4)</f>
        <v>13222145.145</v>
      </c>
      <c r="O1479" s="15">
        <f t="shared" ca="1" si="164"/>
        <v>225</v>
      </c>
      <c r="P1479" s="15" t="str">
        <f t="shared" ca="1" si="165"/>
        <v>181-365d</v>
      </c>
      <c r="Q1479" s="17">
        <f ca="1">IF(P1479="0-90d",0,IF(P1479="91-180d",INDEX(Assumptions!$F$8:$F$12,MATCH(B1479,Assumptions!$A$8:$A$12,0)),IF(P1479="181-365d",INDEX(Assumptions!$G$8:$G$12,MATCH(B1479,Assumptions!$A$8:$A$12,0)),INDEX(Assumptions!$H$8:$H$12,MATCH(B1479,Assumptions!$A$8:$A$12,0)))))</f>
        <v>0.2</v>
      </c>
      <c r="R1479" s="14">
        <f t="shared" ca="1" si="166"/>
        <v>2050828.2000000002</v>
      </c>
      <c r="S1479" s="14">
        <f t="shared" ca="1" si="167"/>
        <v>8203312.7999999998</v>
      </c>
      <c r="T1479" s="11" t="s">
        <v>25</v>
      </c>
      <c r="U1479" s="18" t="s">
        <v>36</v>
      </c>
    </row>
    <row r="1480" spans="1:21" ht="15" customHeight="1" x14ac:dyDescent="0.15">
      <c r="A1480" s="10" t="s">
        <v>1528</v>
      </c>
      <c r="B1480" s="11" t="s">
        <v>31</v>
      </c>
      <c r="C1480" s="11" t="s">
        <v>32</v>
      </c>
      <c r="D1480" s="12">
        <v>45889</v>
      </c>
      <c r="E1480" s="11">
        <v>3990</v>
      </c>
      <c r="F1480" s="11" t="s">
        <v>33</v>
      </c>
      <c r="G1480" s="13">
        <v>4748.43</v>
      </c>
      <c r="H1480" s="14">
        <f t="shared" si="161"/>
        <v>18946235.700000003</v>
      </c>
      <c r="I1480" s="14">
        <f>IF(F1480="GHS",H1480,H1480*Assumptions!$B$4)</f>
        <v>18946235.700000003</v>
      </c>
      <c r="J1480" s="15" t="str">
        <f>INDEX(Assumptions!$B$8:$B$12,MATCH(B1480,Assumptions!$A$8:$A$12,0))</f>
        <v>Weighted Average</v>
      </c>
      <c r="K1480" s="16">
        <f>G1480/(1-INDEX(Assumptions!$D$8:$D$12,MATCH(B1480,Assumptions!$A$8:$A$12,0)))</f>
        <v>6595.041666666667</v>
      </c>
      <c r="L1480" s="16">
        <f t="shared" si="162"/>
        <v>142.4529</v>
      </c>
      <c r="M1480" s="16">
        <f t="shared" si="163"/>
        <v>329.75208333333336</v>
      </c>
      <c r="N1480" s="14">
        <f>E1480*(K1480-L1480-M1480)*IF(F1480="GHS",1,Assumptions!$B$4)</f>
        <v>24430118.366499998</v>
      </c>
      <c r="O1480" s="15">
        <f t="shared" ca="1" si="164"/>
        <v>397</v>
      </c>
      <c r="P1480" s="15" t="str">
        <f t="shared" ca="1" si="165"/>
        <v>365d+</v>
      </c>
      <c r="Q1480" s="17">
        <f ca="1">IF(P1480="0-90d",0,IF(P1480="91-180d",INDEX(Assumptions!$F$8:$F$12,MATCH(B1480,Assumptions!$A$8:$A$12,0)),IF(P1480="181-365d",INDEX(Assumptions!$G$8:$G$12,MATCH(B1480,Assumptions!$A$8:$A$12,0)),INDEX(Assumptions!$H$8:$H$12,MATCH(B1480,Assumptions!$A$8:$A$12,0)))))</f>
        <v>0.6</v>
      </c>
      <c r="R1480" s="14">
        <f t="shared" ca="1" si="166"/>
        <v>11367741.420000002</v>
      </c>
      <c r="S1480" s="14">
        <f t="shared" ca="1" si="167"/>
        <v>7578494.2800000012</v>
      </c>
      <c r="T1480" s="11" t="s">
        <v>25</v>
      </c>
      <c r="U1480" s="18" t="s">
        <v>26</v>
      </c>
    </row>
    <row r="1481" spans="1:21" ht="15" customHeight="1" x14ac:dyDescent="0.15">
      <c r="A1481" s="10" t="s">
        <v>1529</v>
      </c>
      <c r="B1481" s="11" t="s">
        <v>28</v>
      </c>
      <c r="C1481" s="11" t="s">
        <v>38</v>
      </c>
      <c r="D1481" s="12">
        <v>45823</v>
      </c>
      <c r="E1481" s="11">
        <v>1268</v>
      </c>
      <c r="F1481" s="11" t="s">
        <v>24</v>
      </c>
      <c r="G1481" s="13">
        <v>12461.77</v>
      </c>
      <c r="H1481" s="14">
        <f t="shared" si="161"/>
        <v>15801524.360000001</v>
      </c>
      <c r="I1481" s="14">
        <f>IF(F1481="GHS",H1481,H1481*Assumptions!$B$4)</f>
        <v>170656463.08800003</v>
      </c>
      <c r="J1481" s="15" t="str">
        <f>INDEX(Assumptions!$B$8:$B$12,MATCH(B1481,Assumptions!$A$8:$A$12,0))</f>
        <v>Fair Value Less Costs to Sell</v>
      </c>
      <c r="K1481" s="16">
        <f>G1481/(1-INDEX(Assumptions!$D$8:$D$12,MATCH(B1481,Assumptions!$A$8:$A$12,0)))</f>
        <v>14161.102272727274</v>
      </c>
      <c r="L1481" s="16">
        <f t="shared" si="162"/>
        <v>373.85309999999998</v>
      </c>
      <c r="M1481" s="16">
        <f t="shared" si="163"/>
        <v>708.05511363636379</v>
      </c>
      <c r="N1481" s="14">
        <f>E1481*(K1481-L1481-M1481)*IF(F1481="GHS",1,Assumptions!$B$4)</f>
        <v>179111715.12281457</v>
      </c>
      <c r="O1481" s="15">
        <f t="shared" ca="1" si="164"/>
        <v>463</v>
      </c>
      <c r="P1481" s="15" t="str">
        <f t="shared" ca="1" si="165"/>
        <v>365d+</v>
      </c>
      <c r="Q1481" s="17">
        <f ca="1">IF(P1481="0-90d",0,IF(P1481="91-180d",INDEX(Assumptions!$F$8:$F$12,MATCH(B1481,Assumptions!$A$8:$A$12,0)),IF(P1481="181-365d",INDEX(Assumptions!$G$8:$G$12,MATCH(B1481,Assumptions!$A$8:$A$12,0)),INDEX(Assumptions!$H$8:$H$12,MATCH(B1481,Assumptions!$A$8:$A$12,0)))))</f>
        <v>0.4</v>
      </c>
      <c r="R1481" s="14">
        <f t="shared" ca="1" si="166"/>
        <v>68262585.235200018</v>
      </c>
      <c r="S1481" s="14">
        <f t="shared" ca="1" si="167"/>
        <v>102393877.85280001</v>
      </c>
      <c r="T1481" s="11" t="s">
        <v>25</v>
      </c>
      <c r="U1481" s="18" t="s">
        <v>26</v>
      </c>
    </row>
    <row r="1482" spans="1:21" ht="15" customHeight="1" x14ac:dyDescent="0.15">
      <c r="A1482" s="10" t="s">
        <v>1530</v>
      </c>
      <c r="B1482" s="11" t="s">
        <v>46</v>
      </c>
      <c r="C1482" s="11" t="s">
        <v>47</v>
      </c>
      <c r="D1482" s="12">
        <v>45864</v>
      </c>
      <c r="E1482" s="11">
        <v>3424</v>
      </c>
      <c r="F1482" s="11" t="s">
        <v>33</v>
      </c>
      <c r="G1482" s="13">
        <v>356196.99</v>
      </c>
      <c r="H1482" s="14">
        <f t="shared" si="161"/>
        <v>1219618493.76</v>
      </c>
      <c r="I1482" s="14">
        <f>IF(F1482="GHS",H1482,H1482*Assumptions!$B$4)</f>
        <v>1219618493.76</v>
      </c>
      <c r="J1482" s="15" t="str">
        <f>INDEX(Assumptions!$B$8:$B$12,MATCH(B1482,Assumptions!$A$8:$A$12,0))</f>
        <v>Specific Identification</v>
      </c>
      <c r="K1482" s="16">
        <f>G1482/(1-INDEX(Assumptions!$D$8:$D$12,MATCH(B1482,Assumptions!$A$8:$A$12,0)))</f>
        <v>456662.80769230769</v>
      </c>
      <c r="L1482" s="16">
        <f t="shared" si="162"/>
        <v>10685.9097</v>
      </c>
      <c r="M1482" s="16">
        <f t="shared" si="163"/>
        <v>22833.140384615384</v>
      </c>
      <c r="N1482" s="14">
        <f>E1482*(K1482-L1482-M1482)*IF(F1482="GHS",1,Assumptions!$B$4)</f>
        <v>1448844226.0487382</v>
      </c>
      <c r="O1482" s="15">
        <f t="shared" ca="1" si="164"/>
        <v>422</v>
      </c>
      <c r="P1482" s="15" t="str">
        <f t="shared" ca="1" si="165"/>
        <v>365d+</v>
      </c>
      <c r="Q1482" s="17">
        <f ca="1">IF(P1482="0-90d",0,IF(P1482="91-180d",INDEX(Assumptions!$F$8:$F$12,MATCH(B1482,Assumptions!$A$8:$A$12,0)),IF(P1482="181-365d",INDEX(Assumptions!$G$8:$G$12,MATCH(B1482,Assumptions!$A$8:$A$12,0)),INDEX(Assumptions!$H$8:$H$12,MATCH(B1482,Assumptions!$A$8:$A$12,0)))))</f>
        <v>0.15</v>
      </c>
      <c r="R1482" s="14">
        <f t="shared" ca="1" si="166"/>
        <v>182942774.06399998</v>
      </c>
      <c r="S1482" s="14">
        <f t="shared" si="167"/>
        <v>0</v>
      </c>
      <c r="T1482" s="11" t="s">
        <v>39</v>
      </c>
      <c r="U1482" s="18" t="s">
        <v>26</v>
      </c>
    </row>
    <row r="1483" spans="1:21" ht="15" customHeight="1" x14ac:dyDescent="0.15">
      <c r="A1483" s="10" t="s">
        <v>1531</v>
      </c>
      <c r="B1483" s="11" t="s">
        <v>31</v>
      </c>
      <c r="C1483" s="11" t="s">
        <v>32</v>
      </c>
      <c r="D1483" s="12">
        <v>46007</v>
      </c>
      <c r="E1483" s="11">
        <v>944</v>
      </c>
      <c r="F1483" s="11" t="s">
        <v>33</v>
      </c>
      <c r="G1483" s="13">
        <v>2069.91</v>
      </c>
      <c r="H1483" s="14">
        <f t="shared" si="161"/>
        <v>1953995.0399999998</v>
      </c>
      <c r="I1483" s="14">
        <f>IF(F1483="GHS",H1483,H1483*Assumptions!$B$4)</f>
        <v>1953995.0399999998</v>
      </c>
      <c r="J1483" s="15" t="str">
        <f>INDEX(Assumptions!$B$8:$B$12,MATCH(B1483,Assumptions!$A$8:$A$12,0))</f>
        <v>Weighted Average</v>
      </c>
      <c r="K1483" s="16">
        <f>G1483/(1-INDEX(Assumptions!$D$8:$D$12,MATCH(B1483,Assumptions!$A$8:$A$12,0)))</f>
        <v>2874.875</v>
      </c>
      <c r="L1483" s="16">
        <f t="shared" si="162"/>
        <v>62.09729999999999</v>
      </c>
      <c r="M1483" s="16">
        <f t="shared" si="163"/>
        <v>143.74375000000001</v>
      </c>
      <c r="N1483" s="14">
        <f>E1483*(K1483-L1483-M1483)*IF(F1483="GHS",1,Assumptions!$B$4)</f>
        <v>2519568.0488</v>
      </c>
      <c r="O1483" s="15">
        <f t="shared" ca="1" si="164"/>
        <v>279</v>
      </c>
      <c r="P1483" s="15" t="str">
        <f t="shared" ca="1" si="165"/>
        <v>181-365d</v>
      </c>
      <c r="Q1483" s="17">
        <f ca="1">IF(P1483="0-90d",0,IF(P1483="91-180d",INDEX(Assumptions!$F$8:$F$12,MATCH(B1483,Assumptions!$A$8:$A$12,0)),IF(P1483="181-365d",INDEX(Assumptions!$G$8:$G$12,MATCH(B1483,Assumptions!$A$8:$A$12,0)),INDEX(Assumptions!$H$8:$H$12,MATCH(B1483,Assumptions!$A$8:$A$12,0)))))</f>
        <v>0.2</v>
      </c>
      <c r="R1483" s="14">
        <f t="shared" ca="1" si="166"/>
        <v>390799.00799999997</v>
      </c>
      <c r="S1483" s="14">
        <f t="shared" ca="1" si="167"/>
        <v>1563196.0319999999</v>
      </c>
      <c r="T1483" s="11" t="s">
        <v>25</v>
      </c>
      <c r="U1483" s="18" t="s">
        <v>36</v>
      </c>
    </row>
    <row r="1484" spans="1:21" ht="15" customHeight="1" x14ac:dyDescent="0.15">
      <c r="A1484" s="10" t="s">
        <v>1532</v>
      </c>
      <c r="B1484" s="11" t="s">
        <v>41</v>
      </c>
      <c r="C1484" s="11" t="s">
        <v>44</v>
      </c>
      <c r="D1484" s="12">
        <v>46067</v>
      </c>
      <c r="E1484" s="11">
        <v>1553</v>
      </c>
      <c r="F1484" s="11" t="s">
        <v>33</v>
      </c>
      <c r="G1484" s="13">
        <v>467.12</v>
      </c>
      <c r="H1484" s="14">
        <f t="shared" si="161"/>
        <v>725437.36</v>
      </c>
      <c r="I1484" s="14">
        <f>IF(F1484="GHS",H1484,H1484*Assumptions!$B$4)</f>
        <v>725437.36</v>
      </c>
      <c r="J1484" s="15" t="str">
        <f>INDEX(Assumptions!$B$8:$B$12,MATCH(B1484,Assumptions!$A$8:$A$12,0))</f>
        <v>Weighted Average</v>
      </c>
      <c r="K1484" s="16">
        <f>G1484/(1-INDEX(Assumptions!$D$8:$D$12,MATCH(B1484,Assumptions!$A$8:$A$12,0)))</f>
        <v>718.64615384615388</v>
      </c>
      <c r="L1484" s="16">
        <f t="shared" si="162"/>
        <v>14.0136</v>
      </c>
      <c r="M1484" s="16">
        <f t="shared" si="163"/>
        <v>35.932307692307695</v>
      </c>
      <c r="N1484" s="14">
        <f>E1484*(K1484-L1484-M1484)*IF(F1484="GHS",1,Assumptions!$B$4)</f>
        <v>1038491.482276923</v>
      </c>
      <c r="O1484" s="15">
        <f t="shared" ca="1" si="164"/>
        <v>219</v>
      </c>
      <c r="P1484" s="15" t="str">
        <f t="shared" ca="1" si="165"/>
        <v>181-365d</v>
      </c>
      <c r="Q1484" s="17">
        <f ca="1">IF(P1484="0-90d",0,IF(P1484="91-180d",INDEX(Assumptions!$F$8:$F$12,MATCH(B1484,Assumptions!$A$8:$A$12,0)),IF(P1484="181-365d",INDEX(Assumptions!$G$8:$G$12,MATCH(B1484,Assumptions!$A$8:$A$12,0)),INDEX(Assumptions!$H$8:$H$12,MATCH(B1484,Assumptions!$A$8:$A$12,0)))))</f>
        <v>0.35</v>
      </c>
      <c r="R1484" s="14">
        <f t="shared" ca="1" si="166"/>
        <v>253903.07599999997</v>
      </c>
      <c r="S1484" s="14">
        <f t="shared" ca="1" si="167"/>
        <v>471534.28399999999</v>
      </c>
      <c r="T1484" s="11" t="s">
        <v>25</v>
      </c>
      <c r="U1484" s="18" t="s">
        <v>36</v>
      </c>
    </row>
    <row r="1485" spans="1:21" ht="15" customHeight="1" x14ac:dyDescent="0.15">
      <c r="A1485" s="10" t="s">
        <v>1533</v>
      </c>
      <c r="B1485" s="11" t="s">
        <v>28</v>
      </c>
      <c r="C1485" s="11" t="s">
        <v>35</v>
      </c>
      <c r="D1485" s="12">
        <v>45975</v>
      </c>
      <c r="E1485" s="11">
        <v>2288</v>
      </c>
      <c r="F1485" s="11" t="s">
        <v>24</v>
      </c>
      <c r="G1485" s="13">
        <v>15471.59</v>
      </c>
      <c r="H1485" s="14">
        <f t="shared" si="161"/>
        <v>35398997.920000002</v>
      </c>
      <c r="I1485" s="14">
        <f>IF(F1485="GHS",H1485,H1485*Assumptions!$B$4)</f>
        <v>382309177.53600007</v>
      </c>
      <c r="J1485" s="15" t="str">
        <f>INDEX(Assumptions!$B$8:$B$12,MATCH(B1485,Assumptions!$A$8:$A$12,0))</f>
        <v>Fair Value Less Costs to Sell</v>
      </c>
      <c r="K1485" s="16">
        <f>G1485/(1-INDEX(Assumptions!$D$8:$D$12,MATCH(B1485,Assumptions!$A$8:$A$12,0)))</f>
        <v>17581.352272727272</v>
      </c>
      <c r="L1485" s="16">
        <f t="shared" si="162"/>
        <v>464.14769999999999</v>
      </c>
      <c r="M1485" s="16">
        <f t="shared" si="163"/>
        <v>879.0676136363636</v>
      </c>
      <c r="N1485" s="14">
        <f>E1485*(K1485-L1485-M1485)*IF(F1485="GHS",1,Assumptions!$B$4)</f>
        <v>401250859.51391995</v>
      </c>
      <c r="O1485" s="15">
        <f t="shared" ca="1" si="164"/>
        <v>311</v>
      </c>
      <c r="P1485" s="15" t="str">
        <f t="shared" ca="1" si="165"/>
        <v>181-365d</v>
      </c>
      <c r="Q1485" s="17">
        <f ca="1">IF(P1485="0-90d",0,IF(P1485="91-180d",INDEX(Assumptions!$F$8:$F$12,MATCH(B1485,Assumptions!$A$8:$A$12,0)),IF(P1485="181-365d",INDEX(Assumptions!$G$8:$G$12,MATCH(B1485,Assumptions!$A$8:$A$12,0)),INDEX(Assumptions!$H$8:$H$12,MATCH(B1485,Assumptions!$A$8:$A$12,0)))))</f>
        <v>0.1</v>
      </c>
      <c r="R1485" s="14">
        <f t="shared" ca="1" si="166"/>
        <v>38230917.753600009</v>
      </c>
      <c r="S1485" s="14">
        <f t="shared" ca="1" si="167"/>
        <v>344078259.78240007</v>
      </c>
      <c r="T1485" s="11" t="s">
        <v>25</v>
      </c>
      <c r="U1485" s="18" t="s">
        <v>26</v>
      </c>
    </row>
    <row r="1486" spans="1:21" ht="15" customHeight="1" x14ac:dyDescent="0.15">
      <c r="A1486" s="10" t="s">
        <v>1534</v>
      </c>
      <c r="B1486" s="11" t="s">
        <v>28</v>
      </c>
      <c r="C1486" s="11" t="s">
        <v>29</v>
      </c>
      <c r="D1486" s="12">
        <v>45895</v>
      </c>
      <c r="E1486" s="11">
        <v>2915</v>
      </c>
      <c r="F1486" s="11" t="s">
        <v>24</v>
      </c>
      <c r="G1486" s="13">
        <v>12730.43</v>
      </c>
      <c r="H1486" s="14">
        <f t="shared" si="161"/>
        <v>37109203.450000003</v>
      </c>
      <c r="I1486" s="14">
        <f>IF(F1486="GHS",H1486,H1486*Assumptions!$B$4)</f>
        <v>400779397.26000005</v>
      </c>
      <c r="J1486" s="15" t="str">
        <f>INDEX(Assumptions!$B$8:$B$12,MATCH(B1486,Assumptions!$A$8:$A$12,0))</f>
        <v>Fair Value Less Costs to Sell</v>
      </c>
      <c r="K1486" s="16">
        <f>G1486/(1-INDEX(Assumptions!$D$8:$D$12,MATCH(B1486,Assumptions!$A$8:$A$12,0)))</f>
        <v>14466.397727272728</v>
      </c>
      <c r="L1486" s="16">
        <f t="shared" si="162"/>
        <v>381.91289999999998</v>
      </c>
      <c r="M1486" s="16">
        <f t="shared" si="163"/>
        <v>723.31988636363644</v>
      </c>
      <c r="N1486" s="14">
        <f>E1486*(K1486-L1486-M1486)*IF(F1486="GHS",1,Assumptions!$B$4)</f>
        <v>420636194.66970003</v>
      </c>
      <c r="O1486" s="15">
        <f t="shared" ca="1" si="164"/>
        <v>391</v>
      </c>
      <c r="P1486" s="15" t="str">
        <f t="shared" ca="1" si="165"/>
        <v>365d+</v>
      </c>
      <c r="Q1486" s="17">
        <f ca="1">IF(P1486="0-90d",0,IF(P1486="91-180d",INDEX(Assumptions!$F$8:$F$12,MATCH(B1486,Assumptions!$A$8:$A$12,0)),IF(P1486="181-365d",INDEX(Assumptions!$G$8:$G$12,MATCH(B1486,Assumptions!$A$8:$A$12,0)),INDEX(Assumptions!$H$8:$H$12,MATCH(B1486,Assumptions!$A$8:$A$12,0)))))</f>
        <v>0.4</v>
      </c>
      <c r="R1486" s="14">
        <f t="shared" ca="1" si="166"/>
        <v>160311758.90400001</v>
      </c>
      <c r="S1486" s="14">
        <f t="shared" ca="1" si="167"/>
        <v>240467638.35600004</v>
      </c>
      <c r="T1486" s="11" t="s">
        <v>25</v>
      </c>
      <c r="U1486" s="18" t="s">
        <v>26</v>
      </c>
    </row>
    <row r="1487" spans="1:21" ht="15" customHeight="1" x14ac:dyDescent="0.15">
      <c r="A1487" s="10" t="s">
        <v>1535</v>
      </c>
      <c r="B1487" s="11" t="s">
        <v>31</v>
      </c>
      <c r="C1487" s="11" t="s">
        <v>63</v>
      </c>
      <c r="D1487" s="12">
        <v>45775</v>
      </c>
      <c r="E1487" s="11">
        <v>2428</v>
      </c>
      <c r="F1487" s="11" t="s">
        <v>33</v>
      </c>
      <c r="G1487" s="13">
        <v>4117.2700000000004</v>
      </c>
      <c r="H1487" s="14">
        <f t="shared" si="161"/>
        <v>9996731.5600000005</v>
      </c>
      <c r="I1487" s="14">
        <f>IF(F1487="GHS",H1487,H1487*Assumptions!$B$4)</f>
        <v>9996731.5600000005</v>
      </c>
      <c r="J1487" s="15" t="str">
        <f>INDEX(Assumptions!$B$8:$B$12,MATCH(B1487,Assumptions!$A$8:$A$12,0))</f>
        <v>Weighted Average</v>
      </c>
      <c r="K1487" s="16">
        <f>G1487/(1-INDEX(Assumptions!$D$8:$D$12,MATCH(B1487,Assumptions!$A$8:$A$12,0)))</f>
        <v>5718.4305555555566</v>
      </c>
      <c r="L1487" s="16">
        <f t="shared" si="162"/>
        <v>123.5181</v>
      </c>
      <c r="M1487" s="16">
        <f t="shared" si="163"/>
        <v>285.92152777777784</v>
      </c>
      <c r="N1487" s="14">
        <f>E1487*(K1487-L1487-M1487)*IF(F1487="GHS",1,Assumptions!$B$4)</f>
        <v>12890229.972644446</v>
      </c>
      <c r="O1487" s="15">
        <f t="shared" ca="1" si="164"/>
        <v>511</v>
      </c>
      <c r="P1487" s="15" t="str">
        <f t="shared" ca="1" si="165"/>
        <v>365d+</v>
      </c>
      <c r="Q1487" s="17">
        <f ca="1">IF(P1487="0-90d",0,IF(P1487="91-180d",INDEX(Assumptions!$F$8:$F$12,MATCH(B1487,Assumptions!$A$8:$A$12,0)),IF(P1487="181-365d",INDEX(Assumptions!$G$8:$G$12,MATCH(B1487,Assumptions!$A$8:$A$12,0)),INDEX(Assumptions!$H$8:$H$12,MATCH(B1487,Assumptions!$A$8:$A$12,0)))))</f>
        <v>0.6</v>
      </c>
      <c r="R1487" s="14">
        <f t="shared" ca="1" si="166"/>
        <v>5998038.9359999998</v>
      </c>
      <c r="S1487" s="14">
        <f t="shared" ca="1" si="167"/>
        <v>3998692.6240000008</v>
      </c>
      <c r="T1487" s="11" t="s">
        <v>25</v>
      </c>
      <c r="U1487" s="18" t="s">
        <v>26</v>
      </c>
    </row>
    <row r="1488" spans="1:21" ht="15" customHeight="1" x14ac:dyDescent="0.15">
      <c r="A1488" s="10" t="s">
        <v>1536</v>
      </c>
      <c r="B1488" s="11" t="s">
        <v>31</v>
      </c>
      <c r="C1488" s="11" t="s">
        <v>63</v>
      </c>
      <c r="D1488" s="12">
        <v>46217</v>
      </c>
      <c r="E1488" s="11">
        <v>587</v>
      </c>
      <c r="F1488" s="11" t="s">
        <v>33</v>
      </c>
      <c r="G1488" s="13">
        <v>4453.0600000000004</v>
      </c>
      <c r="H1488" s="14">
        <f t="shared" si="161"/>
        <v>2613946.2200000002</v>
      </c>
      <c r="I1488" s="14">
        <f>IF(F1488="GHS",H1488,H1488*Assumptions!$B$4)</f>
        <v>2613946.2200000002</v>
      </c>
      <c r="J1488" s="15" t="str">
        <f>INDEX(Assumptions!$B$8:$B$12,MATCH(B1488,Assumptions!$A$8:$A$12,0))</f>
        <v>Weighted Average</v>
      </c>
      <c r="K1488" s="16">
        <f>G1488/(1-INDEX(Assumptions!$D$8:$D$12,MATCH(B1488,Assumptions!$A$8:$A$12,0)))</f>
        <v>6184.8055555555566</v>
      </c>
      <c r="L1488" s="16">
        <f t="shared" si="162"/>
        <v>133.59180000000001</v>
      </c>
      <c r="M1488" s="16">
        <f t="shared" si="163"/>
        <v>309.24027777777786</v>
      </c>
      <c r="N1488" s="14">
        <f>E1488*(K1488-L1488-M1488)*IF(F1488="GHS",1,Assumptions!$B$4)</f>
        <v>3370538.4314555558</v>
      </c>
      <c r="O1488" s="15">
        <f t="shared" ca="1" si="164"/>
        <v>69</v>
      </c>
      <c r="P1488" s="15" t="str">
        <f t="shared" ca="1" si="165"/>
        <v>0-90d</v>
      </c>
      <c r="Q1488" s="17">
        <f ca="1">IF(P1488="0-90d",0,IF(P1488="91-180d",INDEX(Assumptions!$F$8:$F$12,MATCH(B1488,Assumptions!$A$8:$A$12,0)),IF(P1488="181-365d",INDEX(Assumptions!$G$8:$G$12,MATCH(B1488,Assumptions!$A$8:$A$12,0)),INDEX(Assumptions!$H$8:$H$12,MATCH(B1488,Assumptions!$A$8:$A$12,0)))))</f>
        <v>0</v>
      </c>
      <c r="R1488" s="14">
        <f t="shared" ca="1" si="166"/>
        <v>0</v>
      </c>
      <c r="S1488" s="14">
        <f t="shared" ca="1" si="167"/>
        <v>2613946.2200000002</v>
      </c>
      <c r="T1488" s="11" t="s">
        <v>25</v>
      </c>
      <c r="U1488" s="18" t="s">
        <v>26</v>
      </c>
    </row>
    <row r="1489" spans="1:21" ht="15" customHeight="1" x14ac:dyDescent="0.15">
      <c r="A1489" s="10" t="s">
        <v>1537</v>
      </c>
      <c r="B1489" s="11" t="s">
        <v>41</v>
      </c>
      <c r="C1489" s="11" t="s">
        <v>42</v>
      </c>
      <c r="D1489" s="12">
        <v>45821</v>
      </c>
      <c r="E1489" s="11">
        <v>2385</v>
      </c>
      <c r="F1489" s="11" t="s">
        <v>33</v>
      </c>
      <c r="G1489" s="13">
        <v>459.97</v>
      </c>
      <c r="H1489" s="14">
        <f t="shared" si="161"/>
        <v>1097028.45</v>
      </c>
      <c r="I1489" s="14">
        <f>IF(F1489="GHS",H1489,H1489*Assumptions!$B$4)</f>
        <v>1097028.45</v>
      </c>
      <c r="J1489" s="15" t="str">
        <f>INDEX(Assumptions!$B$8:$B$12,MATCH(B1489,Assumptions!$A$8:$A$12,0))</f>
        <v>Weighted Average</v>
      </c>
      <c r="K1489" s="16">
        <f>G1489/(1-INDEX(Assumptions!$D$8:$D$12,MATCH(B1489,Assumptions!$A$8:$A$12,0)))</f>
        <v>707.64615384615388</v>
      </c>
      <c r="L1489" s="16">
        <f t="shared" si="162"/>
        <v>13.799100000000001</v>
      </c>
      <c r="M1489" s="16">
        <f t="shared" si="163"/>
        <v>35.382307692307698</v>
      </c>
      <c r="N1489" s="14">
        <f>E1489*(K1489-L1489-M1489)*IF(F1489="GHS",1,Assumptions!$B$4)</f>
        <v>1570438.4195769234</v>
      </c>
      <c r="O1489" s="15">
        <f t="shared" ca="1" si="164"/>
        <v>465</v>
      </c>
      <c r="P1489" s="15" t="str">
        <f t="shared" ca="1" si="165"/>
        <v>365d+</v>
      </c>
      <c r="Q1489" s="17">
        <f ca="1">IF(P1489="0-90d",0,IF(P1489="91-180d",INDEX(Assumptions!$F$8:$F$12,MATCH(B1489,Assumptions!$A$8:$A$12,0)),IF(P1489="181-365d",INDEX(Assumptions!$G$8:$G$12,MATCH(B1489,Assumptions!$A$8:$A$12,0)),INDEX(Assumptions!$H$8:$H$12,MATCH(B1489,Assumptions!$A$8:$A$12,0)))))</f>
        <v>0.8</v>
      </c>
      <c r="R1489" s="14">
        <f t="shared" ca="1" si="166"/>
        <v>877622.76</v>
      </c>
      <c r="S1489" s="14">
        <f t="shared" ca="1" si="167"/>
        <v>219405.68999999994</v>
      </c>
      <c r="T1489" s="11" t="s">
        <v>25</v>
      </c>
      <c r="U1489" s="18" t="s">
        <v>26</v>
      </c>
    </row>
    <row r="1490" spans="1:21" ht="15" customHeight="1" x14ac:dyDescent="0.15">
      <c r="A1490" s="10" t="s">
        <v>1538</v>
      </c>
      <c r="B1490" s="11" t="s">
        <v>28</v>
      </c>
      <c r="C1490" s="11" t="s">
        <v>29</v>
      </c>
      <c r="D1490" s="12">
        <v>46031</v>
      </c>
      <c r="E1490" s="11">
        <v>1876</v>
      </c>
      <c r="F1490" s="11" t="s">
        <v>24</v>
      </c>
      <c r="G1490" s="13">
        <v>2858.32</v>
      </c>
      <c r="H1490" s="14">
        <f t="shared" si="161"/>
        <v>5362208.32</v>
      </c>
      <c r="I1490" s="14">
        <f>IF(F1490="GHS",H1490,H1490*Assumptions!$B$4)</f>
        <v>57911849.856000006</v>
      </c>
      <c r="J1490" s="15" t="str">
        <f>INDEX(Assumptions!$B$8:$B$12,MATCH(B1490,Assumptions!$A$8:$A$12,0))</f>
        <v>Fair Value Less Costs to Sell</v>
      </c>
      <c r="K1490" s="16">
        <f>G1490/(1-INDEX(Assumptions!$D$8:$D$12,MATCH(B1490,Assumptions!$A$8:$A$12,0)))</f>
        <v>3248.0909090909095</v>
      </c>
      <c r="L1490" s="16">
        <f t="shared" si="162"/>
        <v>85.749600000000001</v>
      </c>
      <c r="M1490" s="16">
        <f t="shared" si="163"/>
        <v>162.40454545454548</v>
      </c>
      <c r="N1490" s="14">
        <f>E1490*(K1490-L1490-M1490)*IF(F1490="GHS",1,Assumptions!$B$4)</f>
        <v>60781118.780683652</v>
      </c>
      <c r="O1490" s="15">
        <f t="shared" ca="1" si="164"/>
        <v>255</v>
      </c>
      <c r="P1490" s="15" t="str">
        <f t="shared" ca="1" si="165"/>
        <v>181-365d</v>
      </c>
      <c r="Q1490" s="17">
        <f ca="1">IF(P1490="0-90d",0,IF(P1490="91-180d",INDEX(Assumptions!$F$8:$F$12,MATCH(B1490,Assumptions!$A$8:$A$12,0)),IF(P1490="181-365d",INDEX(Assumptions!$G$8:$G$12,MATCH(B1490,Assumptions!$A$8:$A$12,0)),INDEX(Assumptions!$H$8:$H$12,MATCH(B1490,Assumptions!$A$8:$A$12,0)))))</f>
        <v>0.1</v>
      </c>
      <c r="R1490" s="14">
        <f t="shared" ca="1" si="166"/>
        <v>5791184.9856000012</v>
      </c>
      <c r="S1490" s="14">
        <f t="shared" ca="1" si="167"/>
        <v>52120664.870400004</v>
      </c>
      <c r="T1490" s="11" t="s">
        <v>25</v>
      </c>
      <c r="U1490" s="18" t="s">
        <v>26</v>
      </c>
    </row>
    <row r="1491" spans="1:21" ht="15" customHeight="1" x14ac:dyDescent="0.15">
      <c r="A1491" s="10" t="s">
        <v>1539</v>
      </c>
      <c r="B1491" s="11" t="s">
        <v>31</v>
      </c>
      <c r="C1491" s="11" t="s">
        <v>63</v>
      </c>
      <c r="D1491" s="12">
        <v>45848</v>
      </c>
      <c r="E1491" s="11">
        <v>86</v>
      </c>
      <c r="F1491" s="11" t="s">
        <v>33</v>
      </c>
      <c r="G1491" s="13">
        <v>2414.6</v>
      </c>
      <c r="H1491" s="14">
        <f t="shared" si="161"/>
        <v>207655.6</v>
      </c>
      <c r="I1491" s="14">
        <f>IF(F1491="GHS",H1491,H1491*Assumptions!$B$4)</f>
        <v>207655.6</v>
      </c>
      <c r="J1491" s="15" t="str">
        <f>INDEX(Assumptions!$B$8:$B$12,MATCH(B1491,Assumptions!$A$8:$A$12,0))</f>
        <v>Weighted Average</v>
      </c>
      <c r="K1491" s="16">
        <f>G1491/(1-INDEX(Assumptions!$D$8:$D$12,MATCH(B1491,Assumptions!$A$8:$A$12,0)))</f>
        <v>3353.6111111111113</v>
      </c>
      <c r="L1491" s="16">
        <f t="shared" si="162"/>
        <v>72.437999999999988</v>
      </c>
      <c r="M1491" s="16">
        <f t="shared" si="163"/>
        <v>167.68055555555557</v>
      </c>
      <c r="N1491" s="14">
        <f>E1491*(K1491-L1491-M1491)*IF(F1491="GHS",1,Assumptions!$B$4)</f>
        <v>267760.3597777778</v>
      </c>
      <c r="O1491" s="15">
        <f t="shared" ca="1" si="164"/>
        <v>438</v>
      </c>
      <c r="P1491" s="15" t="str">
        <f t="shared" ca="1" si="165"/>
        <v>365d+</v>
      </c>
      <c r="Q1491" s="17">
        <f ca="1">IF(P1491="0-90d",0,IF(P1491="91-180d",INDEX(Assumptions!$F$8:$F$12,MATCH(B1491,Assumptions!$A$8:$A$12,0)),IF(P1491="181-365d",INDEX(Assumptions!$G$8:$G$12,MATCH(B1491,Assumptions!$A$8:$A$12,0)),INDEX(Assumptions!$H$8:$H$12,MATCH(B1491,Assumptions!$A$8:$A$12,0)))))</f>
        <v>0.6</v>
      </c>
      <c r="R1491" s="14">
        <f t="shared" ca="1" si="166"/>
        <v>124593.36</v>
      </c>
      <c r="S1491" s="14">
        <f t="shared" ca="1" si="167"/>
        <v>83062.240000000005</v>
      </c>
      <c r="T1491" s="11" t="s">
        <v>25</v>
      </c>
      <c r="U1491" s="18" t="s">
        <v>26</v>
      </c>
    </row>
    <row r="1492" spans="1:21" ht="15" customHeight="1" x14ac:dyDescent="0.15">
      <c r="A1492" s="10" t="s">
        <v>1540</v>
      </c>
      <c r="B1492" s="11" t="s">
        <v>41</v>
      </c>
      <c r="C1492" s="11" t="s">
        <v>44</v>
      </c>
      <c r="D1492" s="12">
        <v>46122</v>
      </c>
      <c r="E1492" s="11">
        <v>178</v>
      </c>
      <c r="F1492" s="11" t="s">
        <v>33</v>
      </c>
      <c r="G1492" s="13">
        <v>451.28</v>
      </c>
      <c r="H1492" s="14">
        <f t="shared" si="161"/>
        <v>80327.839999999997</v>
      </c>
      <c r="I1492" s="14">
        <f>IF(F1492="GHS",H1492,H1492*Assumptions!$B$4)</f>
        <v>80327.839999999997</v>
      </c>
      <c r="J1492" s="15" t="str">
        <f>INDEX(Assumptions!$B$8:$B$12,MATCH(B1492,Assumptions!$A$8:$A$12,0))</f>
        <v>Weighted Average</v>
      </c>
      <c r="K1492" s="16">
        <f>G1492/(1-INDEX(Assumptions!$D$8:$D$12,MATCH(B1492,Assumptions!$A$8:$A$12,0)))</f>
        <v>694.27692307692303</v>
      </c>
      <c r="L1492" s="16">
        <f t="shared" si="162"/>
        <v>13.538399999999999</v>
      </c>
      <c r="M1492" s="16">
        <f t="shared" si="163"/>
        <v>34.713846153846156</v>
      </c>
      <c r="N1492" s="14">
        <f>E1492*(K1492-L1492-M1492)*IF(F1492="GHS",1,Assumptions!$B$4)</f>
        <v>114992.39249230768</v>
      </c>
      <c r="O1492" s="15">
        <f t="shared" ca="1" si="164"/>
        <v>164</v>
      </c>
      <c r="P1492" s="15" t="str">
        <f t="shared" ca="1" si="165"/>
        <v>91-180d</v>
      </c>
      <c r="Q1492" s="17">
        <f ca="1">IF(P1492="0-90d",0,IF(P1492="91-180d",INDEX(Assumptions!$F$8:$F$12,MATCH(B1492,Assumptions!$A$8:$A$12,0)),IF(P1492="181-365d",INDEX(Assumptions!$G$8:$G$12,MATCH(B1492,Assumptions!$A$8:$A$12,0)),INDEX(Assumptions!$H$8:$H$12,MATCH(B1492,Assumptions!$A$8:$A$12,0)))))</f>
        <v>0.1</v>
      </c>
      <c r="R1492" s="14">
        <f t="shared" ca="1" si="166"/>
        <v>8032.7839999999997</v>
      </c>
      <c r="S1492" s="14">
        <f t="shared" ca="1" si="167"/>
        <v>72295.055999999997</v>
      </c>
      <c r="T1492" s="11" t="s">
        <v>25</v>
      </c>
      <c r="U1492" s="18" t="s">
        <v>26</v>
      </c>
    </row>
    <row r="1493" spans="1:21" ht="15" customHeight="1" x14ac:dyDescent="0.15">
      <c r="A1493" s="10" t="s">
        <v>1541</v>
      </c>
      <c r="B1493" s="11" t="s">
        <v>46</v>
      </c>
      <c r="C1493" s="11" t="s">
        <v>47</v>
      </c>
      <c r="D1493" s="12">
        <v>45819</v>
      </c>
      <c r="E1493" s="11">
        <v>3817</v>
      </c>
      <c r="F1493" s="11" t="s">
        <v>33</v>
      </c>
      <c r="G1493" s="13">
        <v>432093.23</v>
      </c>
      <c r="H1493" s="14">
        <f t="shared" si="161"/>
        <v>1649299858.9099998</v>
      </c>
      <c r="I1493" s="14">
        <f>IF(F1493="GHS",H1493,H1493*Assumptions!$B$4)</f>
        <v>1649299858.9099998</v>
      </c>
      <c r="J1493" s="15" t="str">
        <f>INDEX(Assumptions!$B$8:$B$12,MATCH(B1493,Assumptions!$A$8:$A$12,0))</f>
        <v>Specific Identification</v>
      </c>
      <c r="K1493" s="16">
        <f>G1493/(1-INDEX(Assumptions!$D$8:$D$12,MATCH(B1493,Assumptions!$A$8:$A$12,0)))</f>
        <v>553965.6794871795</v>
      </c>
      <c r="L1493" s="16">
        <f t="shared" si="162"/>
        <v>12962.796899999999</v>
      </c>
      <c r="M1493" s="16">
        <f t="shared" si="163"/>
        <v>27698.283974358976</v>
      </c>
      <c r="N1493" s="14">
        <f>E1493*(K1493-L1493-M1493)*IF(F1493="GHS",1,Assumptions!$B$4)</f>
        <v>1959283652.9051361</v>
      </c>
      <c r="O1493" s="15">
        <f t="shared" ca="1" si="164"/>
        <v>467</v>
      </c>
      <c r="P1493" s="15" t="str">
        <f t="shared" ca="1" si="165"/>
        <v>365d+</v>
      </c>
      <c r="Q1493" s="17">
        <f ca="1">IF(P1493="0-90d",0,IF(P1493="91-180d",INDEX(Assumptions!$F$8:$F$12,MATCH(B1493,Assumptions!$A$8:$A$12,0)),IF(P1493="181-365d",INDEX(Assumptions!$G$8:$G$12,MATCH(B1493,Assumptions!$A$8:$A$12,0)),INDEX(Assumptions!$H$8:$H$12,MATCH(B1493,Assumptions!$A$8:$A$12,0)))))</f>
        <v>0.15</v>
      </c>
      <c r="R1493" s="14">
        <f t="shared" ca="1" si="166"/>
        <v>247394978.83649996</v>
      </c>
      <c r="S1493" s="14">
        <f t="shared" si="167"/>
        <v>0</v>
      </c>
      <c r="T1493" s="11" t="s">
        <v>39</v>
      </c>
      <c r="U1493" s="18" t="s">
        <v>26</v>
      </c>
    </row>
    <row r="1494" spans="1:21" ht="15" customHeight="1" x14ac:dyDescent="0.15">
      <c r="A1494" s="10" t="s">
        <v>1542</v>
      </c>
      <c r="B1494" s="11" t="s">
        <v>31</v>
      </c>
      <c r="C1494" s="11" t="s">
        <v>63</v>
      </c>
      <c r="D1494" s="12">
        <v>45744</v>
      </c>
      <c r="E1494" s="11">
        <v>3729</v>
      </c>
      <c r="F1494" s="11" t="s">
        <v>33</v>
      </c>
      <c r="G1494" s="13">
        <v>3564.7</v>
      </c>
      <c r="H1494" s="14">
        <f t="shared" si="161"/>
        <v>13292766.299999999</v>
      </c>
      <c r="I1494" s="14">
        <f>IF(F1494="GHS",H1494,H1494*Assumptions!$B$4)</f>
        <v>13292766.299999999</v>
      </c>
      <c r="J1494" s="15" t="str">
        <f>INDEX(Assumptions!$B$8:$B$12,MATCH(B1494,Assumptions!$A$8:$A$12,0))</f>
        <v>Weighted Average</v>
      </c>
      <c r="K1494" s="16">
        <f>G1494/(1-INDEX(Assumptions!$D$8:$D$12,MATCH(B1494,Assumptions!$A$8:$A$12,0)))</f>
        <v>4950.9722222222217</v>
      </c>
      <c r="L1494" s="16">
        <f t="shared" si="162"/>
        <v>106.94099999999999</v>
      </c>
      <c r="M1494" s="16">
        <f t="shared" si="163"/>
        <v>247.54861111111109</v>
      </c>
      <c r="N1494" s="14">
        <f>E1494*(K1494-L1494-M1494)*IF(F1494="GHS",1,Assumptions!$B$4)</f>
        <v>17140283.656833332</v>
      </c>
      <c r="O1494" s="15">
        <f t="shared" ca="1" si="164"/>
        <v>542</v>
      </c>
      <c r="P1494" s="15" t="str">
        <f t="shared" ca="1" si="165"/>
        <v>365d+</v>
      </c>
      <c r="Q1494" s="17">
        <f ca="1">IF(P1494="0-90d",0,IF(P1494="91-180d",INDEX(Assumptions!$F$8:$F$12,MATCH(B1494,Assumptions!$A$8:$A$12,0)),IF(P1494="181-365d",INDEX(Assumptions!$G$8:$G$12,MATCH(B1494,Assumptions!$A$8:$A$12,0)),INDEX(Assumptions!$H$8:$H$12,MATCH(B1494,Assumptions!$A$8:$A$12,0)))))</f>
        <v>0.6</v>
      </c>
      <c r="R1494" s="14">
        <f t="shared" ca="1" si="166"/>
        <v>7975659.7799999993</v>
      </c>
      <c r="S1494" s="14">
        <f t="shared" ca="1" si="167"/>
        <v>5317106.5199999996</v>
      </c>
      <c r="T1494" s="11" t="s">
        <v>25</v>
      </c>
      <c r="U1494" s="18" t="s">
        <v>36</v>
      </c>
    </row>
    <row r="1495" spans="1:21" ht="15" customHeight="1" x14ac:dyDescent="0.15">
      <c r="A1495" s="10" t="s">
        <v>1543</v>
      </c>
      <c r="B1495" s="11" t="s">
        <v>31</v>
      </c>
      <c r="C1495" s="11" t="s">
        <v>32</v>
      </c>
      <c r="D1495" s="12">
        <v>45839</v>
      </c>
      <c r="E1495" s="11">
        <v>3050</v>
      </c>
      <c r="F1495" s="11" t="s">
        <v>33</v>
      </c>
      <c r="G1495" s="13">
        <v>4669.4799999999996</v>
      </c>
      <c r="H1495" s="14">
        <f t="shared" si="161"/>
        <v>14241913.999999998</v>
      </c>
      <c r="I1495" s="14">
        <f>IF(F1495="GHS",H1495,H1495*Assumptions!$B$4)</f>
        <v>14241913.999999998</v>
      </c>
      <c r="J1495" s="15" t="str">
        <f>INDEX(Assumptions!$B$8:$B$12,MATCH(B1495,Assumptions!$A$8:$A$12,0))</f>
        <v>Weighted Average</v>
      </c>
      <c r="K1495" s="16">
        <f>G1495/(1-INDEX(Assumptions!$D$8:$D$12,MATCH(B1495,Assumptions!$A$8:$A$12,0)))</f>
        <v>6485.3888888888887</v>
      </c>
      <c r="L1495" s="16">
        <f t="shared" si="162"/>
        <v>140.08439999999999</v>
      </c>
      <c r="M1495" s="16">
        <f t="shared" si="163"/>
        <v>324.26944444444445</v>
      </c>
      <c r="N1495" s="14">
        <f>E1495*(K1495-L1495-M1495)*IF(F1495="GHS",1,Assumptions!$B$4)</f>
        <v>18364156.885555558</v>
      </c>
      <c r="O1495" s="15">
        <f t="shared" ca="1" si="164"/>
        <v>447</v>
      </c>
      <c r="P1495" s="15" t="str">
        <f t="shared" ca="1" si="165"/>
        <v>365d+</v>
      </c>
      <c r="Q1495" s="17">
        <f ca="1">IF(P1495="0-90d",0,IF(P1495="91-180d",INDEX(Assumptions!$F$8:$F$12,MATCH(B1495,Assumptions!$A$8:$A$12,0)),IF(P1495="181-365d",INDEX(Assumptions!$G$8:$G$12,MATCH(B1495,Assumptions!$A$8:$A$12,0)),INDEX(Assumptions!$H$8:$H$12,MATCH(B1495,Assumptions!$A$8:$A$12,0)))))</f>
        <v>0.6</v>
      </c>
      <c r="R1495" s="14">
        <f t="shared" ca="1" si="166"/>
        <v>8545148.3999999985</v>
      </c>
      <c r="S1495" s="14">
        <f t="shared" ca="1" si="167"/>
        <v>5696765.5999999996</v>
      </c>
      <c r="T1495" s="11" t="s">
        <v>25</v>
      </c>
      <c r="U1495" s="18" t="s">
        <v>26</v>
      </c>
    </row>
    <row r="1496" spans="1:21" ht="15" customHeight="1" x14ac:dyDescent="0.15">
      <c r="A1496" s="10" t="s">
        <v>1544</v>
      </c>
      <c r="B1496" s="11" t="s">
        <v>28</v>
      </c>
      <c r="C1496" s="11" t="s">
        <v>55</v>
      </c>
      <c r="D1496" s="12">
        <v>46124</v>
      </c>
      <c r="E1496" s="11">
        <v>4202</v>
      </c>
      <c r="F1496" s="11" t="s">
        <v>24</v>
      </c>
      <c r="G1496" s="13">
        <v>3285.9</v>
      </c>
      <c r="H1496" s="14">
        <f t="shared" si="161"/>
        <v>13807351.800000001</v>
      </c>
      <c r="I1496" s="14">
        <f>IF(F1496="GHS",H1496,H1496*Assumptions!$B$4)</f>
        <v>149119399.44000003</v>
      </c>
      <c r="J1496" s="15" t="str">
        <f>INDEX(Assumptions!$B$8:$B$12,MATCH(B1496,Assumptions!$A$8:$A$12,0))</f>
        <v>Fair Value Less Costs to Sell</v>
      </c>
      <c r="K1496" s="16">
        <f>G1496/(1-INDEX(Assumptions!$D$8:$D$12,MATCH(B1496,Assumptions!$A$8:$A$12,0)))</f>
        <v>3733.977272727273</v>
      </c>
      <c r="L1496" s="16">
        <f t="shared" si="162"/>
        <v>98.576999999999998</v>
      </c>
      <c r="M1496" s="16">
        <f t="shared" si="163"/>
        <v>186.69886363636365</v>
      </c>
      <c r="N1496" s="14">
        <f>E1496*(K1496-L1496-M1496)*IF(F1496="GHS",1,Assumptions!$B$4)</f>
        <v>156507587.86680001</v>
      </c>
      <c r="O1496" s="15">
        <f t="shared" ca="1" si="164"/>
        <v>162</v>
      </c>
      <c r="P1496" s="15" t="str">
        <f t="shared" ca="1" si="165"/>
        <v>91-180d</v>
      </c>
      <c r="Q1496" s="17">
        <f ca="1">IF(P1496="0-90d",0,IF(P1496="91-180d",INDEX(Assumptions!$F$8:$F$12,MATCH(B1496,Assumptions!$A$8:$A$12,0)),IF(P1496="181-365d",INDEX(Assumptions!$G$8:$G$12,MATCH(B1496,Assumptions!$A$8:$A$12,0)),INDEX(Assumptions!$H$8:$H$12,MATCH(B1496,Assumptions!$A$8:$A$12,0)))))</f>
        <v>0.02</v>
      </c>
      <c r="R1496" s="14">
        <f t="shared" ca="1" si="166"/>
        <v>2982387.9888000004</v>
      </c>
      <c r="S1496" s="14">
        <f t="shared" ca="1" si="167"/>
        <v>146137011.45120004</v>
      </c>
      <c r="T1496" s="11" t="s">
        <v>25</v>
      </c>
      <c r="U1496" s="18" t="s">
        <v>26</v>
      </c>
    </row>
    <row r="1497" spans="1:21" ht="15" customHeight="1" x14ac:dyDescent="0.15">
      <c r="A1497" s="10" t="s">
        <v>1545</v>
      </c>
      <c r="B1497" s="11" t="s">
        <v>46</v>
      </c>
      <c r="C1497" s="11" t="s">
        <v>52</v>
      </c>
      <c r="D1497" s="12">
        <v>45871</v>
      </c>
      <c r="E1497" s="11">
        <v>34</v>
      </c>
      <c r="F1497" s="11" t="s">
        <v>33</v>
      </c>
      <c r="G1497" s="13">
        <v>191518.24</v>
      </c>
      <c r="H1497" s="14">
        <f t="shared" si="161"/>
        <v>6511620.1600000001</v>
      </c>
      <c r="I1497" s="14">
        <f>IF(F1497="GHS",H1497,H1497*Assumptions!$B$4)</f>
        <v>6511620.1600000001</v>
      </c>
      <c r="J1497" s="15" t="str">
        <f>INDEX(Assumptions!$B$8:$B$12,MATCH(B1497,Assumptions!$A$8:$A$12,0))</f>
        <v>Specific Identification</v>
      </c>
      <c r="K1497" s="16">
        <f>G1497/(1-INDEX(Assumptions!$D$8:$D$12,MATCH(B1497,Assumptions!$A$8:$A$12,0)))</f>
        <v>245536.2051282051</v>
      </c>
      <c r="L1497" s="16">
        <f t="shared" si="162"/>
        <v>5745.5471999999991</v>
      </c>
      <c r="M1497" s="16">
        <f t="shared" si="163"/>
        <v>12276.810256410256</v>
      </c>
      <c r="N1497" s="14">
        <f>E1497*(K1497-L1497-M1497)*IF(F1497="GHS",1,Assumptions!$B$4)</f>
        <v>7735470.8208410246</v>
      </c>
      <c r="O1497" s="15">
        <f t="shared" ca="1" si="164"/>
        <v>415</v>
      </c>
      <c r="P1497" s="15" t="str">
        <f t="shared" ca="1" si="165"/>
        <v>365d+</v>
      </c>
      <c r="Q1497" s="17">
        <f ca="1">IF(P1497="0-90d",0,IF(P1497="91-180d",INDEX(Assumptions!$F$8:$F$12,MATCH(B1497,Assumptions!$A$8:$A$12,0)),IF(P1497="181-365d",INDEX(Assumptions!$G$8:$G$12,MATCH(B1497,Assumptions!$A$8:$A$12,0)),INDEX(Assumptions!$H$8:$H$12,MATCH(B1497,Assumptions!$A$8:$A$12,0)))))</f>
        <v>0.15</v>
      </c>
      <c r="R1497" s="14">
        <f t="shared" ca="1" si="166"/>
        <v>976743.02399999998</v>
      </c>
      <c r="S1497" s="14">
        <f t="shared" ca="1" si="167"/>
        <v>5534877.1359999999</v>
      </c>
      <c r="T1497" s="11" t="s">
        <v>25</v>
      </c>
      <c r="U1497" s="18" t="s">
        <v>26</v>
      </c>
    </row>
    <row r="1498" spans="1:21" ht="15" customHeight="1" x14ac:dyDescent="0.15">
      <c r="A1498" s="10" t="s">
        <v>1546</v>
      </c>
      <c r="B1498" s="11" t="s">
        <v>28</v>
      </c>
      <c r="C1498" s="11" t="s">
        <v>35</v>
      </c>
      <c r="D1498" s="12">
        <v>46162</v>
      </c>
      <c r="E1498" s="11">
        <v>966</v>
      </c>
      <c r="F1498" s="11" t="s">
        <v>24</v>
      </c>
      <c r="G1498" s="13">
        <v>8610.74</v>
      </c>
      <c r="H1498" s="14">
        <f t="shared" si="161"/>
        <v>8317974.8399999999</v>
      </c>
      <c r="I1498" s="14">
        <f>IF(F1498="GHS",H1498,H1498*Assumptions!$B$4)</f>
        <v>89834128.272</v>
      </c>
      <c r="J1498" s="15" t="str">
        <f>INDEX(Assumptions!$B$8:$B$12,MATCH(B1498,Assumptions!$A$8:$A$12,0))</f>
        <v>Fair Value Less Costs to Sell</v>
      </c>
      <c r="K1498" s="16">
        <f>G1498/(1-INDEX(Assumptions!$D$8:$D$12,MATCH(B1498,Assumptions!$A$8:$A$12,0)))</f>
        <v>9784.931818181818</v>
      </c>
      <c r="L1498" s="16">
        <f t="shared" si="162"/>
        <v>258.32220000000001</v>
      </c>
      <c r="M1498" s="16">
        <f t="shared" si="163"/>
        <v>489.24659090909091</v>
      </c>
      <c r="N1498" s="14">
        <f>E1498*(K1498-L1498-M1498)*IF(F1498="GHS",1,Assumptions!$B$4)</f>
        <v>94285000.990930915</v>
      </c>
      <c r="O1498" s="15">
        <f t="shared" ca="1" si="164"/>
        <v>124</v>
      </c>
      <c r="P1498" s="15" t="str">
        <f t="shared" ca="1" si="165"/>
        <v>91-180d</v>
      </c>
      <c r="Q1498" s="17">
        <f ca="1">IF(P1498="0-90d",0,IF(P1498="91-180d",INDEX(Assumptions!$F$8:$F$12,MATCH(B1498,Assumptions!$A$8:$A$12,0)),IF(P1498="181-365d",INDEX(Assumptions!$G$8:$G$12,MATCH(B1498,Assumptions!$A$8:$A$12,0)),INDEX(Assumptions!$H$8:$H$12,MATCH(B1498,Assumptions!$A$8:$A$12,0)))))</f>
        <v>0.02</v>
      </c>
      <c r="R1498" s="14">
        <f t="shared" ca="1" si="166"/>
        <v>1796682.56544</v>
      </c>
      <c r="S1498" s="14">
        <f t="shared" ca="1" si="167"/>
        <v>88037445.706560001</v>
      </c>
      <c r="T1498" s="11" t="s">
        <v>25</v>
      </c>
      <c r="U1498" s="18" t="s">
        <v>26</v>
      </c>
    </row>
    <row r="1499" spans="1:21" ht="15" customHeight="1" x14ac:dyDescent="0.15">
      <c r="A1499" s="10" t="s">
        <v>1547</v>
      </c>
      <c r="B1499" s="11" t="s">
        <v>41</v>
      </c>
      <c r="C1499" s="11" t="s">
        <v>115</v>
      </c>
      <c r="D1499" s="12">
        <v>45853</v>
      </c>
      <c r="E1499" s="11">
        <v>3891</v>
      </c>
      <c r="F1499" s="11" t="s">
        <v>33</v>
      </c>
      <c r="G1499" s="13">
        <v>550.71</v>
      </c>
      <c r="H1499" s="14">
        <f t="shared" si="161"/>
        <v>2142812.6100000003</v>
      </c>
      <c r="I1499" s="14">
        <f>IF(F1499="GHS",H1499,H1499*Assumptions!$B$4)</f>
        <v>2142812.6100000003</v>
      </c>
      <c r="J1499" s="15" t="str">
        <f>INDEX(Assumptions!$B$8:$B$12,MATCH(B1499,Assumptions!$A$8:$A$12,0))</f>
        <v>Weighted Average</v>
      </c>
      <c r="K1499" s="16">
        <f>G1499/(1-INDEX(Assumptions!$D$8:$D$12,MATCH(B1499,Assumptions!$A$8:$A$12,0)))</f>
        <v>847.2461538461539</v>
      </c>
      <c r="L1499" s="16">
        <f t="shared" si="162"/>
        <v>16.5213</v>
      </c>
      <c r="M1499" s="16">
        <f t="shared" si="163"/>
        <v>42.362307692307695</v>
      </c>
      <c r="N1499" s="14">
        <f>E1499*(K1499-L1499-M1499)*IF(F1499="GHS",1,Assumptions!$B$4)</f>
        <v>3067518.6670846157</v>
      </c>
      <c r="O1499" s="15">
        <f t="shared" ca="1" si="164"/>
        <v>433</v>
      </c>
      <c r="P1499" s="15" t="str">
        <f t="shared" ca="1" si="165"/>
        <v>365d+</v>
      </c>
      <c r="Q1499" s="17">
        <f ca="1">IF(P1499="0-90d",0,IF(P1499="91-180d",INDEX(Assumptions!$F$8:$F$12,MATCH(B1499,Assumptions!$A$8:$A$12,0)),IF(P1499="181-365d",INDEX(Assumptions!$G$8:$G$12,MATCH(B1499,Assumptions!$A$8:$A$12,0)),INDEX(Assumptions!$H$8:$H$12,MATCH(B1499,Assumptions!$A$8:$A$12,0)))))</f>
        <v>0.8</v>
      </c>
      <c r="R1499" s="14">
        <f t="shared" ca="1" si="166"/>
        <v>1714250.0880000005</v>
      </c>
      <c r="S1499" s="14">
        <f t="shared" ca="1" si="167"/>
        <v>428562.52199999988</v>
      </c>
      <c r="T1499" s="11" t="s">
        <v>25</v>
      </c>
      <c r="U1499" s="18" t="s">
        <v>26</v>
      </c>
    </row>
    <row r="1500" spans="1:21" ht="15" customHeight="1" x14ac:dyDescent="0.15">
      <c r="A1500" s="10" t="s">
        <v>1548</v>
      </c>
      <c r="B1500" s="11" t="s">
        <v>41</v>
      </c>
      <c r="C1500" s="11" t="s">
        <v>42</v>
      </c>
      <c r="D1500" s="12">
        <v>45816</v>
      </c>
      <c r="E1500" s="11">
        <v>4160</v>
      </c>
      <c r="F1500" s="11" t="s">
        <v>33</v>
      </c>
      <c r="G1500" s="13">
        <v>618.72</v>
      </c>
      <c r="H1500" s="14">
        <f t="shared" si="161"/>
        <v>2573875.2000000002</v>
      </c>
      <c r="I1500" s="14">
        <f>IF(F1500="GHS",H1500,H1500*Assumptions!$B$4)</f>
        <v>2573875.2000000002</v>
      </c>
      <c r="J1500" s="15" t="str">
        <f>INDEX(Assumptions!$B$8:$B$12,MATCH(B1500,Assumptions!$A$8:$A$12,0))</f>
        <v>Weighted Average</v>
      </c>
      <c r="K1500" s="16">
        <f>G1500/(1-INDEX(Assumptions!$D$8:$D$12,MATCH(B1500,Assumptions!$A$8:$A$12,0)))</f>
        <v>951.87692307692305</v>
      </c>
      <c r="L1500" s="16">
        <f t="shared" si="162"/>
        <v>18.561599999999999</v>
      </c>
      <c r="M1500" s="16">
        <f t="shared" si="163"/>
        <v>47.593846153846158</v>
      </c>
      <c r="N1500" s="14">
        <f>E1500*(K1500-L1500-M1500)*IF(F1500="GHS",1,Assumptions!$B$4)</f>
        <v>3684601.344</v>
      </c>
      <c r="O1500" s="15">
        <f t="shared" ca="1" si="164"/>
        <v>470</v>
      </c>
      <c r="P1500" s="15" t="str">
        <f t="shared" ca="1" si="165"/>
        <v>365d+</v>
      </c>
      <c r="Q1500" s="17">
        <f ca="1">IF(P1500="0-90d",0,IF(P1500="91-180d",INDEX(Assumptions!$F$8:$F$12,MATCH(B1500,Assumptions!$A$8:$A$12,0)),IF(P1500="181-365d",INDEX(Assumptions!$G$8:$G$12,MATCH(B1500,Assumptions!$A$8:$A$12,0)),INDEX(Assumptions!$H$8:$H$12,MATCH(B1500,Assumptions!$A$8:$A$12,0)))))</f>
        <v>0.8</v>
      </c>
      <c r="R1500" s="14">
        <f t="shared" ca="1" si="166"/>
        <v>2059100.1600000001</v>
      </c>
      <c r="S1500" s="14">
        <f t="shared" ca="1" si="167"/>
        <v>514775.04000000004</v>
      </c>
      <c r="T1500" s="11" t="s">
        <v>25</v>
      </c>
      <c r="U1500" s="18" t="s">
        <v>26</v>
      </c>
    </row>
    <row r="1501" spans="1:21" ht="15" customHeight="1" x14ac:dyDescent="0.15">
      <c r="A1501" s="10" t="s">
        <v>1549</v>
      </c>
      <c r="B1501" s="11" t="s">
        <v>22</v>
      </c>
      <c r="C1501" s="11" t="s">
        <v>81</v>
      </c>
      <c r="D1501" s="12">
        <v>45767</v>
      </c>
      <c r="E1501" s="11">
        <v>3021</v>
      </c>
      <c r="F1501" s="11" t="s">
        <v>24</v>
      </c>
      <c r="G1501" s="13">
        <v>26626.23</v>
      </c>
      <c r="H1501" s="14">
        <f t="shared" si="161"/>
        <v>80437840.829999998</v>
      </c>
      <c r="I1501" s="14">
        <f>IF(F1501="GHS",H1501,H1501*Assumptions!$B$4)</f>
        <v>868728680.96399999</v>
      </c>
      <c r="J1501" s="15" t="str">
        <f>INDEX(Assumptions!$B$8:$B$12,MATCH(B1501,Assumptions!$A$8:$A$12,0))</f>
        <v>FIFO</v>
      </c>
      <c r="K1501" s="16">
        <f>G1501/(1-INDEX(Assumptions!$D$8:$D$12,MATCH(B1501,Assumptions!$A$8:$A$12,0)))</f>
        <v>32471.012195121948</v>
      </c>
      <c r="L1501" s="16">
        <f t="shared" si="162"/>
        <v>798.78689999999995</v>
      </c>
      <c r="M1501" s="16">
        <f t="shared" si="163"/>
        <v>1623.5506097560974</v>
      </c>
      <c r="N1501" s="14">
        <f>E1501*(K1501-L1501-M1501)*IF(F1501="GHS",1,Assumptions!$B$4)</f>
        <v>980392099.2244947</v>
      </c>
      <c r="O1501" s="15">
        <f t="shared" ca="1" si="164"/>
        <v>519</v>
      </c>
      <c r="P1501" s="15" t="str">
        <f t="shared" ca="1" si="165"/>
        <v>365d+</v>
      </c>
      <c r="Q1501" s="17">
        <f ca="1">IF(P1501="0-90d",0,IF(P1501="91-180d",INDEX(Assumptions!$F$8:$F$12,MATCH(B1501,Assumptions!$A$8:$A$12,0)),IF(P1501="181-365d",INDEX(Assumptions!$G$8:$G$12,MATCH(B1501,Assumptions!$A$8:$A$12,0)),INDEX(Assumptions!$H$8:$H$12,MATCH(B1501,Assumptions!$A$8:$A$12,0)))))</f>
        <v>0.5</v>
      </c>
      <c r="R1501" s="14">
        <f t="shared" ca="1" si="166"/>
        <v>434364340.48199999</v>
      </c>
      <c r="S1501" s="14">
        <f t="shared" ca="1" si="167"/>
        <v>434364340.48199999</v>
      </c>
      <c r="T1501" s="11" t="s">
        <v>25</v>
      </c>
      <c r="U1501" s="18" t="s">
        <v>26</v>
      </c>
    </row>
    <row r="1502" spans="1:21" ht="15" customHeight="1" x14ac:dyDescent="0.15">
      <c r="A1502" s="10" t="s">
        <v>1550</v>
      </c>
      <c r="B1502" s="11" t="s">
        <v>22</v>
      </c>
      <c r="C1502" s="11" t="s">
        <v>81</v>
      </c>
      <c r="D1502" s="12">
        <v>45732</v>
      </c>
      <c r="E1502" s="11">
        <v>2420</v>
      </c>
      <c r="F1502" s="11" t="s">
        <v>24</v>
      </c>
      <c r="G1502" s="13">
        <v>35868.800000000003</v>
      </c>
      <c r="H1502" s="14">
        <f t="shared" si="161"/>
        <v>86802496</v>
      </c>
      <c r="I1502" s="14">
        <f>IF(F1502="GHS",H1502,H1502*Assumptions!$B$4)</f>
        <v>937466956.80000007</v>
      </c>
      <c r="J1502" s="15" t="str">
        <f>INDEX(Assumptions!$B$8:$B$12,MATCH(B1502,Assumptions!$A$8:$A$12,0))</f>
        <v>FIFO</v>
      </c>
      <c r="K1502" s="16">
        <f>G1502/(1-INDEX(Assumptions!$D$8:$D$12,MATCH(B1502,Assumptions!$A$8:$A$12,0)))</f>
        <v>43742.439024390245</v>
      </c>
      <c r="L1502" s="16">
        <f t="shared" si="162"/>
        <v>1076.0640000000001</v>
      </c>
      <c r="M1502" s="16">
        <f t="shared" si="163"/>
        <v>2187.1219512195125</v>
      </c>
      <c r="N1502" s="14">
        <f>E1502*(K1502-L1502-M1502)*IF(F1502="GHS",1,Assumptions!$B$4)</f>
        <v>1057965758.3203905</v>
      </c>
      <c r="O1502" s="15">
        <f t="shared" ca="1" si="164"/>
        <v>554</v>
      </c>
      <c r="P1502" s="15" t="str">
        <f t="shared" ca="1" si="165"/>
        <v>365d+</v>
      </c>
      <c r="Q1502" s="17">
        <f ca="1">IF(P1502="0-90d",0,IF(P1502="91-180d",INDEX(Assumptions!$F$8:$F$12,MATCH(B1502,Assumptions!$A$8:$A$12,0)),IF(P1502="181-365d",INDEX(Assumptions!$G$8:$G$12,MATCH(B1502,Assumptions!$A$8:$A$12,0)),INDEX(Assumptions!$H$8:$H$12,MATCH(B1502,Assumptions!$A$8:$A$12,0)))))</f>
        <v>0.5</v>
      </c>
      <c r="R1502" s="14">
        <f t="shared" ca="1" si="166"/>
        <v>468733478.40000004</v>
      </c>
      <c r="S1502" s="14">
        <f t="shared" ca="1" si="167"/>
        <v>468733478.40000004</v>
      </c>
      <c r="T1502" s="11" t="s">
        <v>25</v>
      </c>
      <c r="U1502" s="18" t="s">
        <v>26</v>
      </c>
    </row>
    <row r="1503" spans="1:21" ht="15" customHeight="1" x14ac:dyDescent="0.15">
      <c r="A1503" s="10" t="s">
        <v>1551</v>
      </c>
      <c r="B1503" s="11" t="s">
        <v>46</v>
      </c>
      <c r="C1503" s="11" t="s">
        <v>119</v>
      </c>
      <c r="D1503" s="12">
        <v>46160</v>
      </c>
      <c r="E1503" s="11">
        <v>1199</v>
      </c>
      <c r="F1503" s="11" t="s">
        <v>33</v>
      </c>
      <c r="G1503" s="13">
        <v>577828.36</v>
      </c>
      <c r="H1503" s="14">
        <f t="shared" si="161"/>
        <v>692816203.63999999</v>
      </c>
      <c r="I1503" s="14">
        <f>IF(F1503="GHS",H1503,H1503*Assumptions!$B$4)</f>
        <v>692816203.63999999</v>
      </c>
      <c r="J1503" s="15" t="str">
        <f>INDEX(Assumptions!$B$8:$B$12,MATCH(B1503,Assumptions!$A$8:$A$12,0))</f>
        <v>Specific Identification</v>
      </c>
      <c r="K1503" s="16">
        <f>G1503/(1-INDEX(Assumptions!$D$8:$D$12,MATCH(B1503,Assumptions!$A$8:$A$12,0)))</f>
        <v>740805.58974358975</v>
      </c>
      <c r="L1503" s="16">
        <f t="shared" si="162"/>
        <v>17334.8508</v>
      </c>
      <c r="M1503" s="16">
        <f t="shared" si="163"/>
        <v>37040.27948717949</v>
      </c>
      <c r="N1503" s="14">
        <f>E1503*(K1503-L1503-M1503)*IF(F1503="GHS",1,Assumptions!$B$4)</f>
        <v>823030120.88823593</v>
      </c>
      <c r="O1503" s="15">
        <f t="shared" ca="1" si="164"/>
        <v>126</v>
      </c>
      <c r="P1503" s="15" t="str">
        <f t="shared" ca="1" si="165"/>
        <v>91-180d</v>
      </c>
      <c r="Q1503" s="17">
        <f ca="1">IF(P1503="0-90d",0,IF(P1503="91-180d",INDEX(Assumptions!$F$8:$F$12,MATCH(B1503,Assumptions!$A$8:$A$12,0)),IF(P1503="181-365d",INDEX(Assumptions!$G$8:$G$12,MATCH(B1503,Assumptions!$A$8:$A$12,0)),INDEX(Assumptions!$H$8:$H$12,MATCH(B1503,Assumptions!$A$8:$A$12,0)))))</f>
        <v>0</v>
      </c>
      <c r="R1503" s="14">
        <f t="shared" ca="1" si="166"/>
        <v>0</v>
      </c>
      <c r="S1503" s="14">
        <f t="shared" ca="1" si="167"/>
        <v>692816203.63999999</v>
      </c>
      <c r="T1503" s="11" t="s">
        <v>25</v>
      </c>
      <c r="U1503" s="18" t="s">
        <v>26</v>
      </c>
    </row>
    <row r="1504" spans="1:21" ht="15" customHeight="1" x14ac:dyDescent="0.15">
      <c r="A1504" s="10" t="s">
        <v>1552</v>
      </c>
      <c r="B1504" s="11" t="s">
        <v>31</v>
      </c>
      <c r="C1504" s="11" t="s">
        <v>63</v>
      </c>
      <c r="D1504" s="12">
        <v>45917</v>
      </c>
      <c r="E1504" s="11">
        <v>1442</v>
      </c>
      <c r="F1504" s="11" t="s">
        <v>33</v>
      </c>
      <c r="G1504" s="13">
        <v>1952.49</v>
      </c>
      <c r="H1504" s="14">
        <f t="shared" si="161"/>
        <v>2815490.58</v>
      </c>
      <c r="I1504" s="14">
        <f>IF(F1504="GHS",H1504,H1504*Assumptions!$B$4)</f>
        <v>2815490.58</v>
      </c>
      <c r="J1504" s="15" t="str">
        <f>INDEX(Assumptions!$B$8:$B$12,MATCH(B1504,Assumptions!$A$8:$A$12,0))</f>
        <v>Weighted Average</v>
      </c>
      <c r="K1504" s="16">
        <f>G1504/(1-INDEX(Assumptions!$D$8:$D$12,MATCH(B1504,Assumptions!$A$8:$A$12,0)))</f>
        <v>2711.791666666667</v>
      </c>
      <c r="L1504" s="16">
        <f t="shared" si="162"/>
        <v>58.5747</v>
      </c>
      <c r="M1504" s="16">
        <f t="shared" si="163"/>
        <v>135.58958333333337</v>
      </c>
      <c r="N1504" s="14">
        <f>E1504*(K1504-L1504-M1504)*IF(F1504="GHS",1,Assumptions!$B$4)</f>
        <v>3630418.6867666668</v>
      </c>
      <c r="O1504" s="15">
        <f t="shared" ca="1" si="164"/>
        <v>369</v>
      </c>
      <c r="P1504" s="15" t="str">
        <f t="shared" ca="1" si="165"/>
        <v>365d+</v>
      </c>
      <c r="Q1504" s="17">
        <f ca="1">IF(P1504="0-90d",0,IF(P1504="91-180d",INDEX(Assumptions!$F$8:$F$12,MATCH(B1504,Assumptions!$A$8:$A$12,0)),IF(P1504="181-365d",INDEX(Assumptions!$G$8:$G$12,MATCH(B1504,Assumptions!$A$8:$A$12,0)),INDEX(Assumptions!$H$8:$H$12,MATCH(B1504,Assumptions!$A$8:$A$12,0)))))</f>
        <v>0.6</v>
      </c>
      <c r="R1504" s="14">
        <f t="shared" ca="1" si="166"/>
        <v>1689294.348</v>
      </c>
      <c r="S1504" s="14">
        <f t="shared" ca="1" si="167"/>
        <v>1126196.2320000001</v>
      </c>
      <c r="T1504" s="11" t="s">
        <v>25</v>
      </c>
      <c r="U1504" s="18" t="s">
        <v>26</v>
      </c>
    </row>
    <row r="1505" spans="1:21" ht="15" customHeight="1" x14ac:dyDescent="0.15">
      <c r="A1505" s="10" t="s">
        <v>1553</v>
      </c>
      <c r="B1505" s="11" t="s">
        <v>22</v>
      </c>
      <c r="C1505" s="11" t="s">
        <v>61</v>
      </c>
      <c r="D1505" s="12">
        <v>45898</v>
      </c>
      <c r="E1505" s="11">
        <v>2537</v>
      </c>
      <c r="F1505" s="11" t="s">
        <v>24</v>
      </c>
      <c r="G1505" s="13">
        <v>39700.83</v>
      </c>
      <c r="H1505" s="14">
        <f t="shared" si="161"/>
        <v>100721005.71000001</v>
      </c>
      <c r="I1505" s="14">
        <f>IF(F1505="GHS",H1505,H1505*Assumptions!$B$4)</f>
        <v>1087786861.6680002</v>
      </c>
      <c r="J1505" s="15" t="str">
        <f>INDEX(Assumptions!$B$8:$B$12,MATCH(B1505,Assumptions!$A$8:$A$12,0))</f>
        <v>FIFO</v>
      </c>
      <c r="K1505" s="16">
        <f>G1505/(1-INDEX(Assumptions!$D$8:$D$12,MATCH(B1505,Assumptions!$A$8:$A$12,0)))</f>
        <v>48415.646341463413</v>
      </c>
      <c r="L1505" s="16">
        <f t="shared" si="162"/>
        <v>1191.0249000000001</v>
      </c>
      <c r="M1505" s="16">
        <f t="shared" si="163"/>
        <v>2420.7823170731708</v>
      </c>
      <c r="N1505" s="14">
        <f>E1505*(K1505-L1505-M1505)*IF(F1505="GHS",1,Assumptions!$B$4)</f>
        <v>1227607270.4726431</v>
      </c>
      <c r="O1505" s="15">
        <f t="shared" ca="1" si="164"/>
        <v>388</v>
      </c>
      <c r="P1505" s="15" t="str">
        <f t="shared" ca="1" si="165"/>
        <v>365d+</v>
      </c>
      <c r="Q1505" s="17">
        <f ca="1">IF(P1505="0-90d",0,IF(P1505="91-180d",INDEX(Assumptions!$F$8:$F$12,MATCH(B1505,Assumptions!$A$8:$A$12,0)),IF(P1505="181-365d",INDEX(Assumptions!$G$8:$G$12,MATCH(B1505,Assumptions!$A$8:$A$12,0)),INDEX(Assumptions!$H$8:$H$12,MATCH(B1505,Assumptions!$A$8:$A$12,0)))))</f>
        <v>0.5</v>
      </c>
      <c r="R1505" s="14">
        <f t="shared" ca="1" si="166"/>
        <v>543893430.83400011</v>
      </c>
      <c r="S1505" s="14">
        <f t="shared" ca="1" si="167"/>
        <v>543893430.83400011</v>
      </c>
      <c r="T1505" s="11" t="s">
        <v>25</v>
      </c>
      <c r="U1505" s="18" t="s">
        <v>26</v>
      </c>
    </row>
    <row r="1506" spans="1:21" ht="15" customHeight="1" x14ac:dyDescent="0.15">
      <c r="A1506" s="10" t="s">
        <v>1554</v>
      </c>
      <c r="B1506" s="11" t="s">
        <v>28</v>
      </c>
      <c r="C1506" s="11" t="s">
        <v>29</v>
      </c>
      <c r="D1506" s="12">
        <v>46142</v>
      </c>
      <c r="E1506" s="11">
        <v>4376</v>
      </c>
      <c r="F1506" s="11" t="s">
        <v>24</v>
      </c>
      <c r="G1506" s="13">
        <v>6479.3</v>
      </c>
      <c r="H1506" s="14">
        <f t="shared" si="161"/>
        <v>28353416.800000001</v>
      </c>
      <c r="I1506" s="14">
        <f>IF(F1506="GHS",H1506,H1506*Assumptions!$B$4)</f>
        <v>306216901.44000006</v>
      </c>
      <c r="J1506" s="15" t="str">
        <f>INDEX(Assumptions!$B$8:$B$12,MATCH(B1506,Assumptions!$A$8:$A$12,0))</f>
        <v>Fair Value Less Costs to Sell</v>
      </c>
      <c r="K1506" s="16">
        <f>G1506/(1-INDEX(Assumptions!$D$8:$D$12,MATCH(B1506,Assumptions!$A$8:$A$12,0)))</f>
        <v>7362.840909090909</v>
      </c>
      <c r="L1506" s="16">
        <f t="shared" si="162"/>
        <v>194.37899999999999</v>
      </c>
      <c r="M1506" s="16">
        <f t="shared" si="163"/>
        <v>368.1420454545455</v>
      </c>
      <c r="N1506" s="14">
        <f>E1506*(K1506-L1506-M1506)*IF(F1506="GHS",1,Assumptions!$B$4)</f>
        <v>321388557.01134545</v>
      </c>
      <c r="O1506" s="15">
        <f t="shared" ca="1" si="164"/>
        <v>144</v>
      </c>
      <c r="P1506" s="15" t="str">
        <f t="shared" ca="1" si="165"/>
        <v>91-180d</v>
      </c>
      <c r="Q1506" s="17">
        <f ca="1">IF(P1506="0-90d",0,IF(P1506="91-180d",INDEX(Assumptions!$F$8:$F$12,MATCH(B1506,Assumptions!$A$8:$A$12,0)),IF(P1506="181-365d",INDEX(Assumptions!$G$8:$G$12,MATCH(B1506,Assumptions!$A$8:$A$12,0)),INDEX(Assumptions!$H$8:$H$12,MATCH(B1506,Assumptions!$A$8:$A$12,0)))))</f>
        <v>0.02</v>
      </c>
      <c r="R1506" s="14">
        <f t="shared" ca="1" si="166"/>
        <v>6124338.0288000014</v>
      </c>
      <c r="S1506" s="14">
        <f t="shared" ca="1" si="167"/>
        <v>300092563.41120005</v>
      </c>
      <c r="T1506" s="11" t="s">
        <v>25</v>
      </c>
      <c r="U1506" s="18" t="s">
        <v>26</v>
      </c>
    </row>
    <row r="1507" spans="1:21" ht="15" customHeight="1" x14ac:dyDescent="0.15">
      <c r="A1507" s="10" t="s">
        <v>1555</v>
      </c>
      <c r="B1507" s="11" t="s">
        <v>28</v>
      </c>
      <c r="C1507" s="11" t="s">
        <v>38</v>
      </c>
      <c r="D1507" s="12">
        <v>46142</v>
      </c>
      <c r="E1507" s="11">
        <v>3445</v>
      </c>
      <c r="F1507" s="11" t="s">
        <v>24</v>
      </c>
      <c r="G1507" s="13">
        <v>6844.81</v>
      </c>
      <c r="H1507" s="14">
        <f t="shared" si="161"/>
        <v>23580370.450000003</v>
      </c>
      <c r="I1507" s="14">
        <f>IF(F1507="GHS",H1507,H1507*Assumptions!$B$4)</f>
        <v>254668000.86000004</v>
      </c>
      <c r="J1507" s="15" t="str">
        <f>INDEX(Assumptions!$B$8:$B$12,MATCH(B1507,Assumptions!$A$8:$A$12,0))</f>
        <v>Fair Value Less Costs to Sell</v>
      </c>
      <c r="K1507" s="16">
        <f>G1507/(1-INDEX(Assumptions!$D$8:$D$12,MATCH(B1507,Assumptions!$A$8:$A$12,0)))</f>
        <v>7778.193181818182</v>
      </c>
      <c r="L1507" s="16">
        <f t="shared" si="162"/>
        <v>205.3443</v>
      </c>
      <c r="M1507" s="16">
        <f t="shared" si="163"/>
        <v>388.90965909090914</v>
      </c>
      <c r="N1507" s="14">
        <f>E1507*(K1507-L1507-M1507)*IF(F1507="GHS",1,Assumptions!$B$4)</f>
        <v>267285642.72079092</v>
      </c>
      <c r="O1507" s="15">
        <f t="shared" ca="1" si="164"/>
        <v>144</v>
      </c>
      <c r="P1507" s="15" t="str">
        <f t="shared" ca="1" si="165"/>
        <v>91-180d</v>
      </c>
      <c r="Q1507" s="17">
        <f ca="1">IF(P1507="0-90d",0,IF(P1507="91-180d",INDEX(Assumptions!$F$8:$F$12,MATCH(B1507,Assumptions!$A$8:$A$12,0)),IF(P1507="181-365d",INDEX(Assumptions!$G$8:$G$12,MATCH(B1507,Assumptions!$A$8:$A$12,0)),INDEX(Assumptions!$H$8:$H$12,MATCH(B1507,Assumptions!$A$8:$A$12,0)))))</f>
        <v>0.02</v>
      </c>
      <c r="R1507" s="14">
        <f t="shared" ca="1" si="166"/>
        <v>5093360.0172000006</v>
      </c>
      <c r="S1507" s="14">
        <f t="shared" ca="1" si="167"/>
        <v>249574640.84280005</v>
      </c>
      <c r="T1507" s="11" t="s">
        <v>25</v>
      </c>
      <c r="U1507" s="18" t="s">
        <v>26</v>
      </c>
    </row>
    <row r="1508" spans="1:21" ht="15" customHeight="1" x14ac:dyDescent="0.15">
      <c r="A1508" s="10" t="s">
        <v>1556</v>
      </c>
      <c r="B1508" s="11" t="s">
        <v>31</v>
      </c>
      <c r="C1508" s="11" t="s">
        <v>32</v>
      </c>
      <c r="D1508" s="12">
        <v>46018</v>
      </c>
      <c r="E1508" s="11">
        <v>2471</v>
      </c>
      <c r="F1508" s="11" t="s">
        <v>33</v>
      </c>
      <c r="G1508" s="13">
        <v>1876.27</v>
      </c>
      <c r="H1508" s="14">
        <f t="shared" si="161"/>
        <v>4636263.17</v>
      </c>
      <c r="I1508" s="14">
        <f>IF(F1508="GHS",H1508,H1508*Assumptions!$B$4)</f>
        <v>4636263.17</v>
      </c>
      <c r="J1508" s="15" t="str">
        <f>INDEX(Assumptions!$B$8:$B$12,MATCH(B1508,Assumptions!$A$8:$A$12,0))</f>
        <v>Weighted Average</v>
      </c>
      <c r="K1508" s="16">
        <f>G1508/(1-INDEX(Assumptions!$D$8:$D$12,MATCH(B1508,Assumptions!$A$8:$A$12,0)))</f>
        <v>2605.9305555555557</v>
      </c>
      <c r="L1508" s="16">
        <f t="shared" si="162"/>
        <v>56.2881</v>
      </c>
      <c r="M1508" s="16">
        <f t="shared" si="163"/>
        <v>130.29652777777778</v>
      </c>
      <c r="N1508" s="14">
        <f>E1508*(K1508-L1508-M1508)*IF(F1508="GHS",1,Assumptions!$B$4)</f>
        <v>5978203.7875388879</v>
      </c>
      <c r="O1508" s="15">
        <f t="shared" ca="1" si="164"/>
        <v>268</v>
      </c>
      <c r="P1508" s="15" t="str">
        <f t="shared" ca="1" si="165"/>
        <v>181-365d</v>
      </c>
      <c r="Q1508" s="17">
        <f ca="1">IF(P1508="0-90d",0,IF(P1508="91-180d",INDEX(Assumptions!$F$8:$F$12,MATCH(B1508,Assumptions!$A$8:$A$12,0)),IF(P1508="181-365d",INDEX(Assumptions!$G$8:$G$12,MATCH(B1508,Assumptions!$A$8:$A$12,0)),INDEX(Assumptions!$H$8:$H$12,MATCH(B1508,Assumptions!$A$8:$A$12,0)))))</f>
        <v>0.2</v>
      </c>
      <c r="R1508" s="14">
        <f t="shared" ca="1" si="166"/>
        <v>927252.63400000008</v>
      </c>
      <c r="S1508" s="14">
        <f t="shared" ca="1" si="167"/>
        <v>3709010.5359999998</v>
      </c>
      <c r="T1508" s="11" t="s">
        <v>25</v>
      </c>
      <c r="U1508" s="18" t="s">
        <v>26</v>
      </c>
    </row>
    <row r="1509" spans="1:21" ht="15" customHeight="1" x14ac:dyDescent="0.15">
      <c r="A1509" s="10" t="s">
        <v>1557</v>
      </c>
      <c r="B1509" s="11" t="s">
        <v>41</v>
      </c>
      <c r="C1509" s="11" t="s">
        <v>44</v>
      </c>
      <c r="D1509" s="12">
        <v>45942</v>
      </c>
      <c r="E1509" s="11">
        <v>2033</v>
      </c>
      <c r="F1509" s="11" t="s">
        <v>33</v>
      </c>
      <c r="G1509" s="13">
        <v>515.88</v>
      </c>
      <c r="H1509" s="14">
        <f t="shared" si="161"/>
        <v>1048784.04</v>
      </c>
      <c r="I1509" s="14">
        <f>IF(F1509="GHS",H1509,H1509*Assumptions!$B$4)</f>
        <v>1048784.04</v>
      </c>
      <c r="J1509" s="15" t="str">
        <f>INDEX(Assumptions!$B$8:$B$12,MATCH(B1509,Assumptions!$A$8:$A$12,0))</f>
        <v>Weighted Average</v>
      </c>
      <c r="K1509" s="16">
        <f>G1509/(1-INDEX(Assumptions!$D$8:$D$12,MATCH(B1509,Assumptions!$A$8:$A$12,0)))</f>
        <v>793.66153846153838</v>
      </c>
      <c r="L1509" s="16">
        <f t="shared" si="162"/>
        <v>15.4764</v>
      </c>
      <c r="M1509" s="16">
        <f t="shared" si="163"/>
        <v>39.683076923076925</v>
      </c>
      <c r="N1509" s="14">
        <f>E1509*(K1509-L1509-M1509)*IF(F1509="GHS",1,Assumptions!$B$4)</f>
        <v>1501374.6911076922</v>
      </c>
      <c r="O1509" s="15">
        <f t="shared" ca="1" si="164"/>
        <v>344</v>
      </c>
      <c r="P1509" s="15" t="str">
        <f t="shared" ca="1" si="165"/>
        <v>181-365d</v>
      </c>
      <c r="Q1509" s="17">
        <f ca="1">IF(P1509="0-90d",0,IF(P1509="91-180d",INDEX(Assumptions!$F$8:$F$12,MATCH(B1509,Assumptions!$A$8:$A$12,0)),IF(P1509="181-365d",INDEX(Assumptions!$G$8:$G$12,MATCH(B1509,Assumptions!$A$8:$A$12,0)),INDEX(Assumptions!$H$8:$H$12,MATCH(B1509,Assumptions!$A$8:$A$12,0)))))</f>
        <v>0.35</v>
      </c>
      <c r="R1509" s="14">
        <f t="shared" ca="1" si="166"/>
        <v>367074.41399999999</v>
      </c>
      <c r="S1509" s="14">
        <f t="shared" ca="1" si="167"/>
        <v>681709.62600000005</v>
      </c>
      <c r="T1509" s="11" t="s">
        <v>25</v>
      </c>
      <c r="U1509" s="18" t="s">
        <v>36</v>
      </c>
    </row>
    <row r="1510" spans="1:21" ht="15" customHeight="1" x14ac:dyDescent="0.15">
      <c r="A1510" s="10" t="s">
        <v>1558</v>
      </c>
      <c r="B1510" s="11" t="s">
        <v>28</v>
      </c>
      <c r="C1510" s="11" t="s">
        <v>55</v>
      </c>
      <c r="D1510" s="12">
        <v>46136</v>
      </c>
      <c r="E1510" s="11">
        <v>2611</v>
      </c>
      <c r="F1510" s="11" t="s">
        <v>24</v>
      </c>
      <c r="G1510" s="13">
        <v>7983.02</v>
      </c>
      <c r="H1510" s="14">
        <f t="shared" si="161"/>
        <v>20843665.220000003</v>
      </c>
      <c r="I1510" s="14">
        <f>IF(F1510="GHS",H1510,H1510*Assumptions!$B$4)</f>
        <v>225111584.37600005</v>
      </c>
      <c r="J1510" s="15" t="str">
        <f>INDEX(Assumptions!$B$8:$B$12,MATCH(B1510,Assumptions!$A$8:$A$12,0))</f>
        <v>Fair Value Less Costs to Sell</v>
      </c>
      <c r="K1510" s="16">
        <f>G1510/(1-INDEX(Assumptions!$D$8:$D$12,MATCH(B1510,Assumptions!$A$8:$A$12,0)))</f>
        <v>9071.613636363636</v>
      </c>
      <c r="L1510" s="16">
        <f t="shared" si="162"/>
        <v>239.4906</v>
      </c>
      <c r="M1510" s="16">
        <f t="shared" si="163"/>
        <v>453.5806818181818</v>
      </c>
      <c r="N1510" s="14">
        <f>E1510*(K1510-L1510-M1510)*IF(F1510="GHS",1,Assumptions!$B$4)</f>
        <v>236264840.14735636</v>
      </c>
      <c r="O1510" s="15">
        <f t="shared" ca="1" si="164"/>
        <v>150</v>
      </c>
      <c r="P1510" s="15" t="str">
        <f t="shared" ca="1" si="165"/>
        <v>91-180d</v>
      </c>
      <c r="Q1510" s="17">
        <f ca="1">IF(P1510="0-90d",0,IF(P1510="91-180d",INDEX(Assumptions!$F$8:$F$12,MATCH(B1510,Assumptions!$A$8:$A$12,0)),IF(P1510="181-365d",INDEX(Assumptions!$G$8:$G$12,MATCH(B1510,Assumptions!$A$8:$A$12,0)),INDEX(Assumptions!$H$8:$H$12,MATCH(B1510,Assumptions!$A$8:$A$12,0)))))</f>
        <v>0.02</v>
      </c>
      <c r="R1510" s="14">
        <f t="shared" ca="1" si="166"/>
        <v>4502231.6875200011</v>
      </c>
      <c r="S1510" s="14">
        <f t="shared" ca="1" si="167"/>
        <v>220609352.68848005</v>
      </c>
      <c r="T1510" s="11" t="s">
        <v>25</v>
      </c>
      <c r="U1510" s="18" t="s">
        <v>36</v>
      </c>
    </row>
    <row r="1511" spans="1:21" ht="15" customHeight="1" x14ac:dyDescent="0.15">
      <c r="A1511" s="10" t="s">
        <v>1559</v>
      </c>
      <c r="B1511" s="11" t="s">
        <v>41</v>
      </c>
      <c r="C1511" s="11" t="s">
        <v>44</v>
      </c>
      <c r="D1511" s="12">
        <v>46205</v>
      </c>
      <c r="E1511" s="11">
        <v>3236</v>
      </c>
      <c r="F1511" s="11" t="s">
        <v>33</v>
      </c>
      <c r="G1511" s="13">
        <v>957.35</v>
      </c>
      <c r="H1511" s="14">
        <f t="shared" si="161"/>
        <v>3097984.6</v>
      </c>
      <c r="I1511" s="14">
        <f>IF(F1511="GHS",H1511,H1511*Assumptions!$B$4)</f>
        <v>3097984.6</v>
      </c>
      <c r="J1511" s="15" t="str">
        <f>INDEX(Assumptions!$B$8:$B$12,MATCH(B1511,Assumptions!$A$8:$A$12,0))</f>
        <v>Weighted Average</v>
      </c>
      <c r="K1511" s="16">
        <f>G1511/(1-INDEX(Assumptions!$D$8:$D$12,MATCH(B1511,Assumptions!$A$8:$A$12,0)))</f>
        <v>1472.8461538461538</v>
      </c>
      <c r="L1511" s="16">
        <f t="shared" si="162"/>
        <v>28.720500000000001</v>
      </c>
      <c r="M1511" s="16">
        <f t="shared" si="163"/>
        <v>73.642307692307696</v>
      </c>
      <c r="N1511" s="14">
        <f>E1511*(K1511-L1511-M1511)*IF(F1511="GHS",1,Assumptions!$B$4)</f>
        <v>4434884.1081538461</v>
      </c>
      <c r="O1511" s="15">
        <f t="shared" ca="1" si="164"/>
        <v>81</v>
      </c>
      <c r="P1511" s="15" t="str">
        <f t="shared" ca="1" si="165"/>
        <v>0-90d</v>
      </c>
      <c r="Q1511" s="17">
        <f ca="1">IF(P1511="0-90d",0,IF(P1511="91-180d",INDEX(Assumptions!$F$8:$F$12,MATCH(B1511,Assumptions!$A$8:$A$12,0)),IF(P1511="181-365d",INDEX(Assumptions!$G$8:$G$12,MATCH(B1511,Assumptions!$A$8:$A$12,0)),INDEX(Assumptions!$H$8:$H$12,MATCH(B1511,Assumptions!$A$8:$A$12,0)))))</f>
        <v>0</v>
      </c>
      <c r="R1511" s="14">
        <f t="shared" ca="1" si="166"/>
        <v>0</v>
      </c>
      <c r="S1511" s="14">
        <f t="shared" ca="1" si="167"/>
        <v>3097984.6</v>
      </c>
      <c r="T1511" s="11" t="s">
        <v>25</v>
      </c>
      <c r="U1511" s="18" t="s">
        <v>26</v>
      </c>
    </row>
    <row r="1512" spans="1:21" ht="15" customHeight="1" x14ac:dyDescent="0.15">
      <c r="A1512" s="10" t="s">
        <v>1560</v>
      </c>
      <c r="B1512" s="11" t="s">
        <v>46</v>
      </c>
      <c r="C1512" s="11" t="s">
        <v>47</v>
      </c>
      <c r="D1512" s="12">
        <v>45886</v>
      </c>
      <c r="E1512" s="11">
        <v>876</v>
      </c>
      <c r="F1512" s="11" t="s">
        <v>33</v>
      </c>
      <c r="G1512" s="13">
        <v>824423.61</v>
      </c>
      <c r="H1512" s="14">
        <f t="shared" si="161"/>
        <v>722195082.36000001</v>
      </c>
      <c r="I1512" s="14">
        <f>IF(F1512="GHS",H1512,H1512*Assumptions!$B$4)</f>
        <v>722195082.36000001</v>
      </c>
      <c r="J1512" s="15" t="str">
        <f>INDEX(Assumptions!$B$8:$B$12,MATCH(B1512,Assumptions!$A$8:$A$12,0))</f>
        <v>Specific Identification</v>
      </c>
      <c r="K1512" s="16">
        <f>G1512/(1-INDEX(Assumptions!$D$8:$D$12,MATCH(B1512,Assumptions!$A$8:$A$12,0)))</f>
        <v>1056953.346153846</v>
      </c>
      <c r="L1512" s="16">
        <f t="shared" si="162"/>
        <v>24732.708299999998</v>
      </c>
      <c r="M1512" s="16">
        <f t="shared" si="163"/>
        <v>52847.667307692303</v>
      </c>
      <c r="N1512" s="14">
        <f>E1512*(K1512-L1512-M1512)*IF(F1512="GHS",1,Assumptions!$B$4)</f>
        <v>857930722.19843054</v>
      </c>
      <c r="O1512" s="15">
        <f t="shared" ca="1" si="164"/>
        <v>400</v>
      </c>
      <c r="P1512" s="15" t="str">
        <f t="shared" ca="1" si="165"/>
        <v>365d+</v>
      </c>
      <c r="Q1512" s="17">
        <f ca="1">IF(P1512="0-90d",0,IF(P1512="91-180d",INDEX(Assumptions!$F$8:$F$12,MATCH(B1512,Assumptions!$A$8:$A$12,0)),IF(P1512="181-365d",INDEX(Assumptions!$G$8:$G$12,MATCH(B1512,Assumptions!$A$8:$A$12,0)),INDEX(Assumptions!$H$8:$H$12,MATCH(B1512,Assumptions!$A$8:$A$12,0)))))</f>
        <v>0.15</v>
      </c>
      <c r="R1512" s="14">
        <f t="shared" ca="1" si="166"/>
        <v>108329262.354</v>
      </c>
      <c r="S1512" s="14">
        <f t="shared" ca="1" si="167"/>
        <v>613865820.00600004</v>
      </c>
      <c r="T1512" s="11" t="s">
        <v>25</v>
      </c>
      <c r="U1512" s="18" t="s">
        <v>26</v>
      </c>
    </row>
    <row r="1513" spans="1:21" ht="15" customHeight="1" x14ac:dyDescent="0.15">
      <c r="A1513" s="10" t="s">
        <v>1561</v>
      </c>
      <c r="B1513" s="11" t="s">
        <v>31</v>
      </c>
      <c r="C1513" s="11" t="s">
        <v>63</v>
      </c>
      <c r="D1513" s="12">
        <v>46066</v>
      </c>
      <c r="E1513" s="11">
        <v>3727</v>
      </c>
      <c r="F1513" s="11" t="s">
        <v>33</v>
      </c>
      <c r="G1513" s="13">
        <v>2464.62</v>
      </c>
      <c r="H1513" s="14">
        <f t="shared" si="161"/>
        <v>9185638.7400000002</v>
      </c>
      <c r="I1513" s="14">
        <f>IF(F1513="GHS",H1513,H1513*Assumptions!$B$4)</f>
        <v>9185638.7400000002</v>
      </c>
      <c r="J1513" s="15" t="str">
        <f>INDEX(Assumptions!$B$8:$B$12,MATCH(B1513,Assumptions!$A$8:$A$12,0))</f>
        <v>Weighted Average</v>
      </c>
      <c r="K1513" s="16">
        <f>G1513/(1-INDEX(Assumptions!$D$8:$D$12,MATCH(B1513,Assumptions!$A$8:$A$12,0)))</f>
        <v>3423.0833333333335</v>
      </c>
      <c r="L1513" s="16">
        <f t="shared" si="162"/>
        <v>73.938599999999994</v>
      </c>
      <c r="M1513" s="16">
        <f t="shared" si="163"/>
        <v>171.1541666666667</v>
      </c>
      <c r="N1513" s="14">
        <f>E1513*(K1513-L1513-M1513)*IF(F1513="GHS",1,Assumptions!$B$4)</f>
        <v>11844370.841966668</v>
      </c>
      <c r="O1513" s="15">
        <f t="shared" ca="1" si="164"/>
        <v>220</v>
      </c>
      <c r="P1513" s="15" t="str">
        <f t="shared" ca="1" si="165"/>
        <v>181-365d</v>
      </c>
      <c r="Q1513" s="17">
        <f ca="1">IF(P1513="0-90d",0,IF(P1513="91-180d",INDEX(Assumptions!$F$8:$F$12,MATCH(B1513,Assumptions!$A$8:$A$12,0)),IF(P1513="181-365d",INDEX(Assumptions!$G$8:$G$12,MATCH(B1513,Assumptions!$A$8:$A$12,0)),INDEX(Assumptions!$H$8:$H$12,MATCH(B1513,Assumptions!$A$8:$A$12,0)))))</f>
        <v>0.2</v>
      </c>
      <c r="R1513" s="14">
        <f t="shared" ca="1" si="166"/>
        <v>1837127.7480000001</v>
      </c>
      <c r="S1513" s="14">
        <f t="shared" ca="1" si="167"/>
        <v>7348510.9920000006</v>
      </c>
      <c r="T1513" s="11" t="s">
        <v>25</v>
      </c>
      <c r="U1513" s="18" t="s">
        <v>26</v>
      </c>
    </row>
    <row r="1514" spans="1:21" ht="15" customHeight="1" x14ac:dyDescent="0.15">
      <c r="A1514" s="10" t="s">
        <v>1562</v>
      </c>
      <c r="B1514" s="11" t="s">
        <v>31</v>
      </c>
      <c r="C1514" s="11" t="s">
        <v>63</v>
      </c>
      <c r="D1514" s="12">
        <v>46018</v>
      </c>
      <c r="E1514" s="11">
        <v>1719</v>
      </c>
      <c r="F1514" s="11" t="s">
        <v>33</v>
      </c>
      <c r="G1514" s="13">
        <v>1976.98</v>
      </c>
      <c r="H1514" s="14">
        <f t="shared" si="161"/>
        <v>3398428.62</v>
      </c>
      <c r="I1514" s="14">
        <f>IF(F1514="GHS",H1514,H1514*Assumptions!$B$4)</f>
        <v>3398428.62</v>
      </c>
      <c r="J1514" s="15" t="str">
        <f>INDEX(Assumptions!$B$8:$B$12,MATCH(B1514,Assumptions!$A$8:$A$12,0))</f>
        <v>Weighted Average</v>
      </c>
      <c r="K1514" s="16">
        <f>G1514/(1-INDEX(Assumptions!$D$8:$D$12,MATCH(B1514,Assumptions!$A$8:$A$12,0)))</f>
        <v>2745.8055555555557</v>
      </c>
      <c r="L1514" s="16">
        <f t="shared" si="162"/>
        <v>59.309399999999997</v>
      </c>
      <c r="M1514" s="16">
        <f t="shared" si="163"/>
        <v>137.29027777777779</v>
      </c>
      <c r="N1514" s="14">
        <f>E1514*(K1514-L1514-M1514)*IF(F1514="GHS",1,Assumptions!$B$4)</f>
        <v>4382084.9039000003</v>
      </c>
      <c r="O1514" s="15">
        <f t="shared" ca="1" si="164"/>
        <v>268</v>
      </c>
      <c r="P1514" s="15" t="str">
        <f t="shared" ca="1" si="165"/>
        <v>181-365d</v>
      </c>
      <c r="Q1514" s="17">
        <f ca="1">IF(P1514="0-90d",0,IF(P1514="91-180d",INDEX(Assumptions!$F$8:$F$12,MATCH(B1514,Assumptions!$A$8:$A$12,0)),IF(P1514="181-365d",INDEX(Assumptions!$G$8:$G$12,MATCH(B1514,Assumptions!$A$8:$A$12,0)),INDEX(Assumptions!$H$8:$H$12,MATCH(B1514,Assumptions!$A$8:$A$12,0)))))</f>
        <v>0.2</v>
      </c>
      <c r="R1514" s="14">
        <f t="shared" ca="1" si="166"/>
        <v>679685.72400000005</v>
      </c>
      <c r="S1514" s="14">
        <f t="shared" ca="1" si="167"/>
        <v>2718742.8960000002</v>
      </c>
      <c r="T1514" s="11" t="s">
        <v>25</v>
      </c>
      <c r="U1514" s="18" t="s">
        <v>26</v>
      </c>
    </row>
    <row r="1515" spans="1:21" ht="15" customHeight="1" x14ac:dyDescent="0.15">
      <c r="A1515" s="10" t="s">
        <v>1563</v>
      </c>
      <c r="B1515" s="11" t="s">
        <v>46</v>
      </c>
      <c r="C1515" s="11" t="s">
        <v>119</v>
      </c>
      <c r="D1515" s="12">
        <v>45812</v>
      </c>
      <c r="E1515" s="11">
        <v>3647</v>
      </c>
      <c r="F1515" s="11" t="s">
        <v>33</v>
      </c>
      <c r="G1515" s="13">
        <v>435162.6</v>
      </c>
      <c r="H1515" s="14">
        <f t="shared" si="161"/>
        <v>1587038002.1999998</v>
      </c>
      <c r="I1515" s="14">
        <f>IF(F1515="GHS",H1515,H1515*Assumptions!$B$4)</f>
        <v>1587038002.1999998</v>
      </c>
      <c r="J1515" s="15" t="str">
        <f>INDEX(Assumptions!$B$8:$B$12,MATCH(B1515,Assumptions!$A$8:$A$12,0))</f>
        <v>Specific Identification</v>
      </c>
      <c r="K1515" s="16">
        <f>G1515/(1-INDEX(Assumptions!$D$8:$D$12,MATCH(B1515,Assumptions!$A$8:$A$12,0)))</f>
        <v>557900.76923076913</v>
      </c>
      <c r="L1515" s="16">
        <f t="shared" si="162"/>
        <v>13054.877999999999</v>
      </c>
      <c r="M1515" s="16">
        <f t="shared" si="163"/>
        <v>27895.038461538457</v>
      </c>
      <c r="N1515" s="14">
        <f>E1515*(K1515-L1515-M1515)*IF(F1515="GHS",1,Assumptions!$B$4)</f>
        <v>1885319760.0493844</v>
      </c>
      <c r="O1515" s="15">
        <f t="shared" ca="1" si="164"/>
        <v>474</v>
      </c>
      <c r="P1515" s="15" t="str">
        <f t="shared" ca="1" si="165"/>
        <v>365d+</v>
      </c>
      <c r="Q1515" s="17">
        <f ca="1">IF(P1515="0-90d",0,IF(P1515="91-180d",INDEX(Assumptions!$F$8:$F$12,MATCH(B1515,Assumptions!$A$8:$A$12,0)),IF(P1515="181-365d",INDEX(Assumptions!$G$8:$G$12,MATCH(B1515,Assumptions!$A$8:$A$12,0)),INDEX(Assumptions!$H$8:$H$12,MATCH(B1515,Assumptions!$A$8:$A$12,0)))))</f>
        <v>0.15</v>
      </c>
      <c r="R1515" s="14">
        <f t="shared" ca="1" si="166"/>
        <v>238055700.32999995</v>
      </c>
      <c r="S1515" s="14">
        <f t="shared" ca="1" si="167"/>
        <v>1348982301.8699999</v>
      </c>
      <c r="T1515" s="11" t="s">
        <v>25</v>
      </c>
      <c r="U1515" s="18" t="s">
        <v>26</v>
      </c>
    </row>
    <row r="1516" spans="1:21" ht="15" customHeight="1" x14ac:dyDescent="0.15">
      <c r="A1516" s="10" t="s">
        <v>1564</v>
      </c>
      <c r="B1516" s="11" t="s">
        <v>46</v>
      </c>
      <c r="C1516" s="11" t="s">
        <v>47</v>
      </c>
      <c r="D1516" s="12">
        <v>46206</v>
      </c>
      <c r="E1516" s="11">
        <v>1235</v>
      </c>
      <c r="F1516" s="11" t="s">
        <v>33</v>
      </c>
      <c r="G1516" s="13">
        <v>1312342.99</v>
      </c>
      <c r="H1516" s="14">
        <f t="shared" si="161"/>
        <v>1620743592.6500001</v>
      </c>
      <c r="I1516" s="14">
        <f>IF(F1516="GHS",H1516,H1516*Assumptions!$B$4)</f>
        <v>1620743592.6500001</v>
      </c>
      <c r="J1516" s="15" t="str">
        <f>INDEX(Assumptions!$B$8:$B$12,MATCH(B1516,Assumptions!$A$8:$A$12,0))</f>
        <v>Specific Identification</v>
      </c>
      <c r="K1516" s="16">
        <f>G1516/(1-INDEX(Assumptions!$D$8:$D$12,MATCH(B1516,Assumptions!$A$8:$A$12,0)))</f>
        <v>1682491.0128205128</v>
      </c>
      <c r="L1516" s="16">
        <f t="shared" si="162"/>
        <v>39370.289700000001</v>
      </c>
      <c r="M1516" s="16">
        <f t="shared" si="163"/>
        <v>84124.550641025649</v>
      </c>
      <c r="N1516" s="14">
        <f>E1516*(K1516-L1516-M1516)*IF(F1516="GHS",1,Assumptions!$B$4)</f>
        <v>1925360273.0121665</v>
      </c>
      <c r="O1516" s="15">
        <f t="shared" ca="1" si="164"/>
        <v>80</v>
      </c>
      <c r="P1516" s="15" t="str">
        <f t="shared" ca="1" si="165"/>
        <v>0-90d</v>
      </c>
      <c r="Q1516" s="17">
        <f ca="1">IF(P1516="0-90d",0,IF(P1516="91-180d",INDEX(Assumptions!$F$8:$F$12,MATCH(B1516,Assumptions!$A$8:$A$12,0)),IF(P1516="181-365d",INDEX(Assumptions!$G$8:$G$12,MATCH(B1516,Assumptions!$A$8:$A$12,0)),INDEX(Assumptions!$H$8:$H$12,MATCH(B1516,Assumptions!$A$8:$A$12,0)))))</f>
        <v>0</v>
      </c>
      <c r="R1516" s="14">
        <f t="shared" ca="1" si="166"/>
        <v>0</v>
      </c>
      <c r="S1516" s="14">
        <f t="shared" ca="1" si="167"/>
        <v>1620743592.6500001</v>
      </c>
      <c r="T1516" s="11" t="s">
        <v>25</v>
      </c>
      <c r="U1516" s="18" t="s">
        <v>26</v>
      </c>
    </row>
    <row r="1517" spans="1:21" ht="15" customHeight="1" x14ac:dyDescent="0.15">
      <c r="A1517" s="10" t="s">
        <v>1565</v>
      </c>
      <c r="B1517" s="11" t="s">
        <v>46</v>
      </c>
      <c r="C1517" s="11" t="s">
        <v>119</v>
      </c>
      <c r="D1517" s="12">
        <v>45931</v>
      </c>
      <c r="E1517" s="11">
        <v>4780</v>
      </c>
      <c r="F1517" s="11" t="s">
        <v>33</v>
      </c>
      <c r="G1517" s="13">
        <v>494896.31</v>
      </c>
      <c r="H1517" s="14">
        <f t="shared" si="161"/>
        <v>2365604361.8000002</v>
      </c>
      <c r="I1517" s="14">
        <f>IF(F1517="GHS",H1517,H1517*Assumptions!$B$4)</f>
        <v>2365604361.8000002</v>
      </c>
      <c r="J1517" s="15" t="str">
        <f>INDEX(Assumptions!$B$8:$B$12,MATCH(B1517,Assumptions!$A$8:$A$12,0))</f>
        <v>Specific Identification</v>
      </c>
      <c r="K1517" s="16">
        <f>G1517/(1-INDEX(Assumptions!$D$8:$D$12,MATCH(B1517,Assumptions!$A$8:$A$12,0)))</f>
        <v>634482.44871794875</v>
      </c>
      <c r="L1517" s="16">
        <f t="shared" si="162"/>
        <v>14846.889299999999</v>
      </c>
      <c r="M1517" s="16">
        <f t="shared" si="163"/>
        <v>31724.12243589744</v>
      </c>
      <c r="N1517" s="14">
        <f>E1517*(K1517-L1517-M1517)*IF(F1517="GHS",1,Assumptions!$B$4)</f>
        <v>2810216668.7742047</v>
      </c>
      <c r="O1517" s="15">
        <f t="shared" ca="1" si="164"/>
        <v>355</v>
      </c>
      <c r="P1517" s="15" t="str">
        <f t="shared" ca="1" si="165"/>
        <v>181-365d</v>
      </c>
      <c r="Q1517" s="17">
        <f ca="1">IF(P1517="0-90d",0,IF(P1517="91-180d",INDEX(Assumptions!$F$8:$F$12,MATCH(B1517,Assumptions!$A$8:$A$12,0)),IF(P1517="181-365d",INDEX(Assumptions!$G$8:$G$12,MATCH(B1517,Assumptions!$A$8:$A$12,0)),INDEX(Assumptions!$H$8:$H$12,MATCH(B1517,Assumptions!$A$8:$A$12,0)))))</f>
        <v>0.05</v>
      </c>
      <c r="R1517" s="14">
        <f t="shared" ca="1" si="166"/>
        <v>118280218.09000002</v>
      </c>
      <c r="S1517" s="14">
        <f t="shared" ca="1" si="167"/>
        <v>2247324143.71</v>
      </c>
      <c r="T1517" s="11" t="s">
        <v>25</v>
      </c>
      <c r="U1517" s="18" t="s">
        <v>26</v>
      </c>
    </row>
    <row r="1518" spans="1:21" ht="15" customHeight="1" x14ac:dyDescent="0.15">
      <c r="A1518" s="10" t="s">
        <v>1566</v>
      </c>
      <c r="B1518" s="11" t="s">
        <v>22</v>
      </c>
      <c r="C1518" s="11" t="s">
        <v>61</v>
      </c>
      <c r="D1518" s="12">
        <v>46218</v>
      </c>
      <c r="E1518" s="11">
        <v>4114</v>
      </c>
      <c r="F1518" s="11" t="s">
        <v>24</v>
      </c>
      <c r="G1518" s="13">
        <v>43051.18</v>
      </c>
      <c r="H1518" s="14">
        <f t="shared" si="161"/>
        <v>177112554.52000001</v>
      </c>
      <c r="I1518" s="14">
        <f>IF(F1518="GHS",H1518,H1518*Assumptions!$B$4)</f>
        <v>1912815588.8160002</v>
      </c>
      <c r="J1518" s="15" t="str">
        <f>INDEX(Assumptions!$B$8:$B$12,MATCH(B1518,Assumptions!$A$8:$A$12,0))</f>
        <v>FIFO</v>
      </c>
      <c r="K1518" s="16">
        <f>G1518/(1-INDEX(Assumptions!$D$8:$D$12,MATCH(B1518,Assumptions!$A$8:$A$12,0)))</f>
        <v>52501.439024390238</v>
      </c>
      <c r="L1518" s="16">
        <f t="shared" si="162"/>
        <v>1291.5354</v>
      </c>
      <c r="M1518" s="16">
        <f t="shared" si="163"/>
        <v>2625.0719512195119</v>
      </c>
      <c r="N1518" s="14">
        <f>E1518*(K1518-L1518-M1518)*IF(F1518="GHS",1,Assumptions!$B$4)</f>
        <v>2158682373.036983</v>
      </c>
      <c r="O1518" s="15">
        <f t="shared" ca="1" si="164"/>
        <v>68</v>
      </c>
      <c r="P1518" s="15" t="str">
        <f t="shared" ca="1" si="165"/>
        <v>0-90d</v>
      </c>
      <c r="Q1518" s="17">
        <f ca="1">IF(P1518="0-90d",0,IF(P1518="91-180d",INDEX(Assumptions!$F$8:$F$12,MATCH(B1518,Assumptions!$A$8:$A$12,0)),IF(P1518="181-365d",INDEX(Assumptions!$G$8:$G$12,MATCH(B1518,Assumptions!$A$8:$A$12,0)),INDEX(Assumptions!$H$8:$H$12,MATCH(B1518,Assumptions!$A$8:$A$12,0)))))</f>
        <v>0</v>
      </c>
      <c r="R1518" s="14">
        <f t="shared" ca="1" si="166"/>
        <v>0</v>
      </c>
      <c r="S1518" s="14">
        <f t="shared" si="167"/>
        <v>0</v>
      </c>
      <c r="T1518" s="11" t="s">
        <v>39</v>
      </c>
      <c r="U1518" s="18" t="s">
        <v>36</v>
      </c>
    </row>
    <row r="1519" spans="1:21" ht="15" customHeight="1" x14ac:dyDescent="0.15">
      <c r="A1519" s="10" t="s">
        <v>1567</v>
      </c>
      <c r="B1519" s="11" t="s">
        <v>22</v>
      </c>
      <c r="C1519" s="11" t="s">
        <v>23</v>
      </c>
      <c r="D1519" s="12">
        <v>46168</v>
      </c>
      <c r="E1519" s="11">
        <v>2935</v>
      </c>
      <c r="F1519" s="11" t="s">
        <v>24</v>
      </c>
      <c r="G1519" s="13">
        <v>41526.83</v>
      </c>
      <c r="H1519" s="14">
        <f t="shared" si="161"/>
        <v>121881246.05000001</v>
      </c>
      <c r="I1519" s="14">
        <f>IF(F1519="GHS",H1519,H1519*Assumptions!$B$4)</f>
        <v>1316317457.3400002</v>
      </c>
      <c r="J1519" s="15" t="str">
        <f>INDEX(Assumptions!$B$8:$B$12,MATCH(B1519,Assumptions!$A$8:$A$12,0))</f>
        <v>FIFO</v>
      </c>
      <c r="K1519" s="16">
        <f>G1519/(1-INDEX(Assumptions!$D$8:$D$12,MATCH(B1519,Assumptions!$A$8:$A$12,0)))</f>
        <v>50642.475609756097</v>
      </c>
      <c r="L1519" s="16">
        <f t="shared" si="162"/>
        <v>1245.8049000000001</v>
      </c>
      <c r="M1519" s="16">
        <f t="shared" si="163"/>
        <v>2532.1237804878051</v>
      </c>
      <c r="N1519" s="14">
        <f>E1519*(K1519-L1519-M1519)*IF(F1519="GHS",1,Assumptions!$B$4)</f>
        <v>1485512408.5639465</v>
      </c>
      <c r="O1519" s="15">
        <f t="shared" ca="1" si="164"/>
        <v>118</v>
      </c>
      <c r="P1519" s="15" t="str">
        <f t="shared" ca="1" si="165"/>
        <v>91-180d</v>
      </c>
      <c r="Q1519" s="17">
        <f ca="1">IF(P1519="0-90d",0,IF(P1519="91-180d",INDEX(Assumptions!$F$8:$F$12,MATCH(B1519,Assumptions!$A$8:$A$12,0)),IF(P1519="181-365d",INDEX(Assumptions!$G$8:$G$12,MATCH(B1519,Assumptions!$A$8:$A$12,0)),INDEX(Assumptions!$H$8:$H$12,MATCH(B1519,Assumptions!$A$8:$A$12,0)))))</f>
        <v>0.03</v>
      </c>
      <c r="R1519" s="14">
        <f t="shared" ca="1" si="166"/>
        <v>39489523.720200002</v>
      </c>
      <c r="S1519" s="14">
        <f t="shared" ca="1" si="167"/>
        <v>1276827933.6198001</v>
      </c>
      <c r="T1519" s="11" t="s">
        <v>25</v>
      </c>
      <c r="U1519" s="18" t="s">
        <v>36</v>
      </c>
    </row>
    <row r="1520" spans="1:21" ht="15" customHeight="1" x14ac:dyDescent="0.15">
      <c r="A1520" s="10" t="s">
        <v>1568</v>
      </c>
      <c r="B1520" s="11" t="s">
        <v>28</v>
      </c>
      <c r="C1520" s="11" t="s">
        <v>35</v>
      </c>
      <c r="D1520" s="12">
        <v>46123</v>
      </c>
      <c r="E1520" s="11">
        <v>2359</v>
      </c>
      <c r="F1520" s="11" t="s">
        <v>24</v>
      </c>
      <c r="G1520" s="13">
        <v>3961.62</v>
      </c>
      <c r="H1520" s="14">
        <f t="shared" si="161"/>
        <v>9345461.5800000001</v>
      </c>
      <c r="I1520" s="14">
        <f>IF(F1520="GHS",H1520,H1520*Assumptions!$B$4)</f>
        <v>100930985.06400001</v>
      </c>
      <c r="J1520" s="15" t="str">
        <f>INDEX(Assumptions!$B$8:$B$12,MATCH(B1520,Assumptions!$A$8:$A$12,0))</f>
        <v>Fair Value Less Costs to Sell</v>
      </c>
      <c r="K1520" s="16">
        <f>G1520/(1-INDEX(Assumptions!$D$8:$D$12,MATCH(B1520,Assumptions!$A$8:$A$12,0)))</f>
        <v>4501.840909090909</v>
      </c>
      <c r="L1520" s="16">
        <f t="shared" si="162"/>
        <v>118.84859999999999</v>
      </c>
      <c r="M1520" s="16">
        <f t="shared" si="163"/>
        <v>225.09204545454546</v>
      </c>
      <c r="N1520" s="14">
        <f>E1520*(K1520-L1520-M1520)*IF(F1520="GHS",1,Assumptions!$B$4)</f>
        <v>105931656.59671636</v>
      </c>
      <c r="O1520" s="15">
        <f t="shared" ca="1" si="164"/>
        <v>163</v>
      </c>
      <c r="P1520" s="15" t="str">
        <f t="shared" ca="1" si="165"/>
        <v>91-180d</v>
      </c>
      <c r="Q1520" s="17">
        <f ca="1">IF(P1520="0-90d",0,IF(P1520="91-180d",INDEX(Assumptions!$F$8:$F$12,MATCH(B1520,Assumptions!$A$8:$A$12,0)),IF(P1520="181-365d",INDEX(Assumptions!$G$8:$G$12,MATCH(B1520,Assumptions!$A$8:$A$12,0)),INDEX(Assumptions!$H$8:$H$12,MATCH(B1520,Assumptions!$A$8:$A$12,0)))))</f>
        <v>0.02</v>
      </c>
      <c r="R1520" s="14">
        <f t="shared" ca="1" si="166"/>
        <v>2018619.7012800002</v>
      </c>
      <c r="S1520" s="14">
        <f t="shared" ca="1" si="167"/>
        <v>98912365.362720013</v>
      </c>
      <c r="T1520" s="11" t="s">
        <v>25</v>
      </c>
      <c r="U1520" s="18" t="s">
        <v>36</v>
      </c>
    </row>
    <row r="1521" spans="1:21" ht="15" customHeight="1" x14ac:dyDescent="0.15">
      <c r="A1521" s="10" t="s">
        <v>1569</v>
      </c>
      <c r="B1521" s="11" t="s">
        <v>46</v>
      </c>
      <c r="C1521" s="11" t="s">
        <v>119</v>
      </c>
      <c r="D1521" s="12">
        <v>46174</v>
      </c>
      <c r="E1521" s="11">
        <v>941</v>
      </c>
      <c r="F1521" s="11" t="s">
        <v>33</v>
      </c>
      <c r="G1521" s="13">
        <v>1250710.08</v>
      </c>
      <c r="H1521" s="14">
        <f t="shared" si="161"/>
        <v>1176918185.28</v>
      </c>
      <c r="I1521" s="14">
        <f>IF(F1521="GHS",H1521,H1521*Assumptions!$B$4)</f>
        <v>1176918185.28</v>
      </c>
      <c r="J1521" s="15" t="str">
        <f>INDEX(Assumptions!$B$8:$B$12,MATCH(B1521,Assumptions!$A$8:$A$12,0))</f>
        <v>Specific Identification</v>
      </c>
      <c r="K1521" s="16">
        <f>G1521/(1-INDEX(Assumptions!$D$8:$D$12,MATCH(B1521,Assumptions!$A$8:$A$12,0)))</f>
        <v>1603474.4615384615</v>
      </c>
      <c r="L1521" s="16">
        <f t="shared" si="162"/>
        <v>37521.3024</v>
      </c>
      <c r="M1521" s="16">
        <f t="shared" si="163"/>
        <v>80173.723076923081</v>
      </c>
      <c r="N1521" s="14">
        <f>E1521*(K1521-L1521-M1521)*IF(F1521="GHS",1,Assumptions!$B$4)</f>
        <v>1398118449.3339078</v>
      </c>
      <c r="O1521" s="15">
        <f t="shared" ca="1" si="164"/>
        <v>112</v>
      </c>
      <c r="P1521" s="15" t="str">
        <f t="shared" ca="1" si="165"/>
        <v>91-180d</v>
      </c>
      <c r="Q1521" s="17">
        <f ca="1">IF(P1521="0-90d",0,IF(P1521="91-180d",INDEX(Assumptions!$F$8:$F$12,MATCH(B1521,Assumptions!$A$8:$A$12,0)),IF(P1521="181-365d",INDEX(Assumptions!$G$8:$G$12,MATCH(B1521,Assumptions!$A$8:$A$12,0)),INDEX(Assumptions!$H$8:$H$12,MATCH(B1521,Assumptions!$A$8:$A$12,0)))))</f>
        <v>0</v>
      </c>
      <c r="R1521" s="14">
        <f t="shared" ca="1" si="166"/>
        <v>0</v>
      </c>
      <c r="S1521" s="14">
        <f t="shared" ca="1" si="167"/>
        <v>1176918185.28</v>
      </c>
      <c r="T1521" s="11" t="s">
        <v>25</v>
      </c>
      <c r="U1521" s="18" t="s">
        <v>26</v>
      </c>
    </row>
    <row r="1522" spans="1:21" ht="15" customHeight="1" x14ac:dyDescent="0.15">
      <c r="A1522" s="10" t="s">
        <v>1570</v>
      </c>
      <c r="B1522" s="11" t="s">
        <v>31</v>
      </c>
      <c r="C1522" s="11" t="s">
        <v>32</v>
      </c>
      <c r="D1522" s="12">
        <v>45998</v>
      </c>
      <c r="E1522" s="11">
        <v>227</v>
      </c>
      <c r="F1522" s="11" t="s">
        <v>33</v>
      </c>
      <c r="G1522" s="13">
        <v>1831.14</v>
      </c>
      <c r="H1522" s="14">
        <f t="shared" si="161"/>
        <v>415668.78</v>
      </c>
      <c r="I1522" s="14">
        <f>IF(F1522="GHS",H1522,H1522*Assumptions!$B$4)</f>
        <v>415668.78</v>
      </c>
      <c r="J1522" s="15" t="str">
        <f>INDEX(Assumptions!$B$8:$B$12,MATCH(B1522,Assumptions!$A$8:$A$12,0))</f>
        <v>Weighted Average</v>
      </c>
      <c r="K1522" s="16">
        <f>G1522/(1-INDEX(Assumptions!$D$8:$D$12,MATCH(B1522,Assumptions!$A$8:$A$12,0)))</f>
        <v>2543.2500000000005</v>
      </c>
      <c r="L1522" s="16">
        <f t="shared" si="162"/>
        <v>54.934200000000004</v>
      </c>
      <c r="M1522" s="16">
        <f t="shared" si="163"/>
        <v>127.16250000000002</v>
      </c>
      <c r="N1522" s="14">
        <f>E1522*(K1522-L1522-M1522)*IF(F1522="GHS",1,Assumptions!$B$4)</f>
        <v>535981.79910000006</v>
      </c>
      <c r="O1522" s="15">
        <f t="shared" ca="1" si="164"/>
        <v>288</v>
      </c>
      <c r="P1522" s="15" t="str">
        <f t="shared" ca="1" si="165"/>
        <v>181-365d</v>
      </c>
      <c r="Q1522" s="17">
        <f ca="1">IF(P1522="0-90d",0,IF(P1522="91-180d",INDEX(Assumptions!$F$8:$F$12,MATCH(B1522,Assumptions!$A$8:$A$12,0)),IF(P1522="181-365d",INDEX(Assumptions!$G$8:$G$12,MATCH(B1522,Assumptions!$A$8:$A$12,0)),INDEX(Assumptions!$H$8:$H$12,MATCH(B1522,Assumptions!$A$8:$A$12,0)))))</f>
        <v>0.2</v>
      </c>
      <c r="R1522" s="14">
        <f t="shared" ca="1" si="166"/>
        <v>83133.756000000008</v>
      </c>
      <c r="S1522" s="14">
        <f t="shared" ca="1" si="167"/>
        <v>332535.02400000003</v>
      </c>
      <c r="T1522" s="11" t="s">
        <v>25</v>
      </c>
      <c r="U1522" s="18" t="s">
        <v>36</v>
      </c>
    </row>
    <row r="1523" spans="1:21" ht="15" customHeight="1" x14ac:dyDescent="0.15">
      <c r="A1523" s="10" t="s">
        <v>1571</v>
      </c>
      <c r="B1523" s="11" t="s">
        <v>41</v>
      </c>
      <c r="C1523" s="11" t="s">
        <v>42</v>
      </c>
      <c r="D1523" s="12">
        <v>45729</v>
      </c>
      <c r="E1523" s="11">
        <v>4042</v>
      </c>
      <c r="F1523" s="11" t="s">
        <v>33</v>
      </c>
      <c r="G1523" s="13">
        <v>327.44</v>
      </c>
      <c r="H1523" s="14">
        <f t="shared" si="161"/>
        <v>1323512.48</v>
      </c>
      <c r="I1523" s="14">
        <f>IF(F1523="GHS",H1523,H1523*Assumptions!$B$4)</f>
        <v>1323512.48</v>
      </c>
      <c r="J1523" s="15" t="str">
        <f>INDEX(Assumptions!$B$8:$B$12,MATCH(B1523,Assumptions!$A$8:$A$12,0))</f>
        <v>Weighted Average</v>
      </c>
      <c r="K1523" s="16">
        <f>G1523/(1-INDEX(Assumptions!$D$8:$D$12,MATCH(B1523,Assumptions!$A$8:$A$12,0)))</f>
        <v>503.75384615384615</v>
      </c>
      <c r="L1523" s="16">
        <f t="shared" si="162"/>
        <v>9.8231999999999999</v>
      </c>
      <c r="M1523" s="16">
        <f t="shared" si="163"/>
        <v>25.187692307692309</v>
      </c>
      <c r="N1523" s="14">
        <f>E1523*(K1523-L1523-M1523)*IF(F1523="GHS",1,Assumptions!$B$4)</f>
        <v>1894659.0194461539</v>
      </c>
      <c r="O1523" s="15">
        <f t="shared" ca="1" si="164"/>
        <v>557</v>
      </c>
      <c r="P1523" s="15" t="str">
        <f t="shared" ca="1" si="165"/>
        <v>365d+</v>
      </c>
      <c r="Q1523" s="17">
        <f ca="1">IF(P1523="0-90d",0,IF(P1523="91-180d",INDEX(Assumptions!$F$8:$F$12,MATCH(B1523,Assumptions!$A$8:$A$12,0)),IF(P1523="181-365d",INDEX(Assumptions!$G$8:$G$12,MATCH(B1523,Assumptions!$A$8:$A$12,0)),INDEX(Assumptions!$H$8:$H$12,MATCH(B1523,Assumptions!$A$8:$A$12,0)))))</f>
        <v>0.8</v>
      </c>
      <c r="R1523" s="14">
        <f t="shared" ca="1" si="166"/>
        <v>1058809.9839999999</v>
      </c>
      <c r="S1523" s="14">
        <f t="shared" ca="1" si="167"/>
        <v>264702.49600000004</v>
      </c>
      <c r="T1523" s="11" t="s">
        <v>25</v>
      </c>
      <c r="U1523" s="18" t="s">
        <v>36</v>
      </c>
    </row>
    <row r="1524" spans="1:21" ht="15" customHeight="1" x14ac:dyDescent="0.15">
      <c r="A1524" s="10" t="s">
        <v>1572</v>
      </c>
      <c r="B1524" s="11" t="s">
        <v>28</v>
      </c>
      <c r="C1524" s="11" t="s">
        <v>29</v>
      </c>
      <c r="D1524" s="12">
        <v>46031</v>
      </c>
      <c r="E1524" s="11">
        <v>68</v>
      </c>
      <c r="F1524" s="11" t="s">
        <v>24</v>
      </c>
      <c r="G1524" s="13">
        <v>10870.38</v>
      </c>
      <c r="H1524" s="14">
        <f t="shared" si="161"/>
        <v>739185.84</v>
      </c>
      <c r="I1524" s="14">
        <f>IF(F1524="GHS",H1524,H1524*Assumptions!$B$4)</f>
        <v>7983207.0720000006</v>
      </c>
      <c r="J1524" s="15" t="str">
        <f>INDEX(Assumptions!$B$8:$B$12,MATCH(B1524,Assumptions!$A$8:$A$12,0))</f>
        <v>Fair Value Less Costs to Sell</v>
      </c>
      <c r="K1524" s="16">
        <f>G1524/(1-INDEX(Assumptions!$D$8:$D$12,MATCH(B1524,Assumptions!$A$8:$A$12,0)))</f>
        <v>12352.704545454544</v>
      </c>
      <c r="L1524" s="16">
        <f t="shared" si="162"/>
        <v>326.11139999999995</v>
      </c>
      <c r="M1524" s="16">
        <f t="shared" si="163"/>
        <v>617.63522727272721</v>
      </c>
      <c r="N1524" s="14">
        <f>E1524*(K1524-L1524-M1524)*IF(F1524="GHS",1,Assumptions!$B$4)</f>
        <v>8378738.6951127267</v>
      </c>
      <c r="O1524" s="15">
        <f t="shared" ca="1" si="164"/>
        <v>255</v>
      </c>
      <c r="P1524" s="15" t="str">
        <f t="shared" ca="1" si="165"/>
        <v>181-365d</v>
      </c>
      <c r="Q1524" s="17">
        <f ca="1">IF(P1524="0-90d",0,IF(P1524="91-180d",INDEX(Assumptions!$F$8:$F$12,MATCH(B1524,Assumptions!$A$8:$A$12,0)),IF(P1524="181-365d",INDEX(Assumptions!$G$8:$G$12,MATCH(B1524,Assumptions!$A$8:$A$12,0)),INDEX(Assumptions!$H$8:$H$12,MATCH(B1524,Assumptions!$A$8:$A$12,0)))))</f>
        <v>0.1</v>
      </c>
      <c r="R1524" s="14">
        <f t="shared" ca="1" si="166"/>
        <v>798320.70720000006</v>
      </c>
      <c r="S1524" s="14">
        <f t="shared" ca="1" si="167"/>
        <v>7184886.3648000006</v>
      </c>
      <c r="T1524" s="11" t="s">
        <v>25</v>
      </c>
      <c r="U1524" s="18" t="s">
        <v>36</v>
      </c>
    </row>
    <row r="1525" spans="1:21" ht="15" customHeight="1" x14ac:dyDescent="0.15">
      <c r="A1525" s="10" t="s">
        <v>1573</v>
      </c>
      <c r="B1525" s="11" t="s">
        <v>41</v>
      </c>
      <c r="C1525" s="11" t="s">
        <v>115</v>
      </c>
      <c r="D1525" s="12">
        <v>46073</v>
      </c>
      <c r="E1525" s="11">
        <v>1056</v>
      </c>
      <c r="F1525" s="11" t="s">
        <v>33</v>
      </c>
      <c r="G1525" s="13">
        <v>504.11</v>
      </c>
      <c r="H1525" s="14">
        <f t="shared" si="161"/>
        <v>532340.16</v>
      </c>
      <c r="I1525" s="14">
        <f>IF(F1525="GHS",H1525,H1525*Assumptions!$B$4)</f>
        <v>532340.16</v>
      </c>
      <c r="J1525" s="15" t="str">
        <f>INDEX(Assumptions!$B$8:$B$12,MATCH(B1525,Assumptions!$A$8:$A$12,0))</f>
        <v>Weighted Average</v>
      </c>
      <c r="K1525" s="16">
        <f>G1525/(1-INDEX(Assumptions!$D$8:$D$12,MATCH(B1525,Assumptions!$A$8:$A$12,0)))</f>
        <v>775.55384615384617</v>
      </c>
      <c r="L1525" s="16">
        <f t="shared" si="162"/>
        <v>15.1233</v>
      </c>
      <c r="M1525" s="16">
        <f t="shared" si="163"/>
        <v>38.777692307692313</v>
      </c>
      <c r="N1525" s="14">
        <f>E1525*(K1525-L1525-M1525)*IF(F1525="GHS",1,Assumptions!$B$4)</f>
        <v>762065.41366153851</v>
      </c>
      <c r="O1525" s="15">
        <f t="shared" ca="1" si="164"/>
        <v>213</v>
      </c>
      <c r="P1525" s="15" t="str">
        <f t="shared" ca="1" si="165"/>
        <v>181-365d</v>
      </c>
      <c r="Q1525" s="17">
        <f ca="1">IF(P1525="0-90d",0,IF(P1525="91-180d",INDEX(Assumptions!$F$8:$F$12,MATCH(B1525,Assumptions!$A$8:$A$12,0)),IF(P1525="181-365d",INDEX(Assumptions!$G$8:$G$12,MATCH(B1525,Assumptions!$A$8:$A$12,0)),INDEX(Assumptions!$H$8:$H$12,MATCH(B1525,Assumptions!$A$8:$A$12,0)))))</f>
        <v>0.35</v>
      </c>
      <c r="R1525" s="14">
        <f t="shared" ca="1" si="166"/>
        <v>186319.05600000001</v>
      </c>
      <c r="S1525" s="14">
        <f t="shared" ca="1" si="167"/>
        <v>346021.10400000005</v>
      </c>
      <c r="T1525" s="11" t="s">
        <v>25</v>
      </c>
      <c r="U1525" s="18" t="s">
        <v>26</v>
      </c>
    </row>
    <row r="1526" spans="1:21" ht="15" customHeight="1" x14ac:dyDescent="0.15">
      <c r="A1526" s="10" t="s">
        <v>1574</v>
      </c>
      <c r="B1526" s="11" t="s">
        <v>28</v>
      </c>
      <c r="C1526" s="11" t="s">
        <v>38</v>
      </c>
      <c r="D1526" s="12">
        <v>46042</v>
      </c>
      <c r="E1526" s="11">
        <v>2833</v>
      </c>
      <c r="F1526" s="11" t="s">
        <v>24</v>
      </c>
      <c r="G1526" s="13">
        <v>12445.16</v>
      </c>
      <c r="H1526" s="14">
        <f t="shared" si="161"/>
        <v>35257138.280000001</v>
      </c>
      <c r="I1526" s="14">
        <f>IF(F1526="GHS",H1526,H1526*Assumptions!$B$4)</f>
        <v>380777093.42400002</v>
      </c>
      <c r="J1526" s="15" t="str">
        <f>INDEX(Assumptions!$B$8:$B$12,MATCH(B1526,Assumptions!$A$8:$A$12,0))</f>
        <v>Fair Value Less Costs to Sell</v>
      </c>
      <c r="K1526" s="16">
        <f>G1526/(1-INDEX(Assumptions!$D$8:$D$12,MATCH(B1526,Assumptions!$A$8:$A$12,0)))</f>
        <v>14142.227272727272</v>
      </c>
      <c r="L1526" s="16">
        <f t="shared" si="162"/>
        <v>373.35479999999995</v>
      </c>
      <c r="M1526" s="16">
        <f t="shared" si="163"/>
        <v>707.11136363636365</v>
      </c>
      <c r="N1526" s="14">
        <f>E1526*(K1526-L1526-M1526)*IF(F1526="GHS",1,Assumptions!$B$4)</f>
        <v>399642867.59818906</v>
      </c>
      <c r="O1526" s="15">
        <f t="shared" ca="1" si="164"/>
        <v>244</v>
      </c>
      <c r="P1526" s="15" t="str">
        <f t="shared" ca="1" si="165"/>
        <v>181-365d</v>
      </c>
      <c r="Q1526" s="17">
        <f ca="1">IF(P1526="0-90d",0,IF(P1526="91-180d",INDEX(Assumptions!$F$8:$F$12,MATCH(B1526,Assumptions!$A$8:$A$12,0)),IF(P1526="181-365d",INDEX(Assumptions!$G$8:$G$12,MATCH(B1526,Assumptions!$A$8:$A$12,0)),INDEX(Assumptions!$H$8:$H$12,MATCH(B1526,Assumptions!$A$8:$A$12,0)))))</f>
        <v>0.1</v>
      </c>
      <c r="R1526" s="14">
        <f t="shared" ca="1" si="166"/>
        <v>38077709.342400007</v>
      </c>
      <c r="S1526" s="14">
        <f t="shared" ca="1" si="167"/>
        <v>342699384.08160001</v>
      </c>
      <c r="T1526" s="11" t="s">
        <v>25</v>
      </c>
      <c r="U1526" s="18" t="s">
        <v>36</v>
      </c>
    </row>
    <row r="1527" spans="1:21" ht="15" customHeight="1" x14ac:dyDescent="0.15">
      <c r="A1527" s="10" t="s">
        <v>1575</v>
      </c>
      <c r="B1527" s="11" t="s">
        <v>22</v>
      </c>
      <c r="C1527" s="11" t="s">
        <v>23</v>
      </c>
      <c r="D1527" s="12">
        <v>45846</v>
      </c>
      <c r="E1527" s="11">
        <v>3521</v>
      </c>
      <c r="F1527" s="11" t="s">
        <v>24</v>
      </c>
      <c r="G1527" s="13">
        <v>20863.759999999998</v>
      </c>
      <c r="H1527" s="14">
        <f t="shared" si="161"/>
        <v>73461298.959999993</v>
      </c>
      <c r="I1527" s="14">
        <f>IF(F1527="GHS",H1527,H1527*Assumptions!$B$4)</f>
        <v>793382028.76800001</v>
      </c>
      <c r="J1527" s="15" t="str">
        <f>INDEX(Assumptions!$B$8:$B$12,MATCH(B1527,Assumptions!$A$8:$A$12,0))</f>
        <v>FIFO</v>
      </c>
      <c r="K1527" s="16">
        <f>G1527/(1-INDEX(Assumptions!$D$8:$D$12,MATCH(B1527,Assumptions!$A$8:$A$12,0)))</f>
        <v>25443.609756097558</v>
      </c>
      <c r="L1527" s="16">
        <f t="shared" si="162"/>
        <v>625.91279999999995</v>
      </c>
      <c r="M1527" s="16">
        <f t="shared" si="163"/>
        <v>1272.1804878048779</v>
      </c>
      <c r="N1527" s="14">
        <f>E1527*(K1527-L1527-M1527)*IF(F1527="GHS",1,Assumptions!$B$4)</f>
        <v>895360645.63647211</v>
      </c>
      <c r="O1527" s="15">
        <f t="shared" ca="1" si="164"/>
        <v>440</v>
      </c>
      <c r="P1527" s="15" t="str">
        <f t="shared" ca="1" si="165"/>
        <v>365d+</v>
      </c>
      <c r="Q1527" s="17">
        <f ca="1">IF(P1527="0-90d",0,IF(P1527="91-180d",INDEX(Assumptions!$F$8:$F$12,MATCH(B1527,Assumptions!$A$8:$A$12,0)),IF(P1527="181-365d",INDEX(Assumptions!$G$8:$G$12,MATCH(B1527,Assumptions!$A$8:$A$12,0)),INDEX(Assumptions!$H$8:$H$12,MATCH(B1527,Assumptions!$A$8:$A$12,0)))))</f>
        <v>0.5</v>
      </c>
      <c r="R1527" s="14">
        <f t="shared" ca="1" si="166"/>
        <v>396691014.384</v>
      </c>
      <c r="S1527" s="14">
        <f t="shared" ca="1" si="167"/>
        <v>396691014.384</v>
      </c>
      <c r="T1527" s="11" t="s">
        <v>50</v>
      </c>
      <c r="U1527" s="18" t="s">
        <v>26</v>
      </c>
    </row>
    <row r="1528" spans="1:21" ht="15" customHeight="1" x14ac:dyDescent="0.15">
      <c r="A1528" s="10" t="s">
        <v>1576</v>
      </c>
      <c r="B1528" s="11" t="s">
        <v>31</v>
      </c>
      <c r="C1528" s="11" t="s">
        <v>76</v>
      </c>
      <c r="D1528" s="12">
        <v>45765</v>
      </c>
      <c r="E1528" s="11">
        <v>4098</v>
      </c>
      <c r="F1528" s="11" t="s">
        <v>33</v>
      </c>
      <c r="G1528" s="13">
        <v>2168.4899999999998</v>
      </c>
      <c r="H1528" s="14">
        <f t="shared" si="161"/>
        <v>8886472.0199999996</v>
      </c>
      <c r="I1528" s="14">
        <f>IF(F1528="GHS",H1528,H1528*Assumptions!$B$4)</f>
        <v>8886472.0199999996</v>
      </c>
      <c r="J1528" s="15" t="str">
        <f>INDEX(Assumptions!$B$8:$B$12,MATCH(B1528,Assumptions!$A$8:$A$12,0))</f>
        <v>Weighted Average</v>
      </c>
      <c r="K1528" s="16">
        <f>G1528/(1-INDEX(Assumptions!$D$8:$D$12,MATCH(B1528,Assumptions!$A$8:$A$12,0)))</f>
        <v>3011.7916666666665</v>
      </c>
      <c r="L1528" s="16">
        <f t="shared" si="162"/>
        <v>65.054699999999997</v>
      </c>
      <c r="M1528" s="16">
        <f t="shared" si="163"/>
        <v>150.58958333333334</v>
      </c>
      <c r="N1528" s="14">
        <f>E1528*(K1528-L1528-M1528)*IF(F1528="GHS",1,Assumptions!$B$4)</f>
        <v>11458611.976899998</v>
      </c>
      <c r="O1528" s="15">
        <f t="shared" ca="1" si="164"/>
        <v>521</v>
      </c>
      <c r="P1528" s="15" t="str">
        <f t="shared" ca="1" si="165"/>
        <v>365d+</v>
      </c>
      <c r="Q1528" s="17">
        <f ca="1">IF(P1528="0-90d",0,IF(P1528="91-180d",INDEX(Assumptions!$F$8:$F$12,MATCH(B1528,Assumptions!$A$8:$A$12,0)),IF(P1528="181-365d",INDEX(Assumptions!$G$8:$G$12,MATCH(B1528,Assumptions!$A$8:$A$12,0)),INDEX(Assumptions!$H$8:$H$12,MATCH(B1528,Assumptions!$A$8:$A$12,0)))))</f>
        <v>0.6</v>
      </c>
      <c r="R1528" s="14">
        <f t="shared" ca="1" si="166"/>
        <v>5331883.2119999994</v>
      </c>
      <c r="S1528" s="14">
        <f t="shared" ca="1" si="167"/>
        <v>3554588.8080000002</v>
      </c>
      <c r="T1528" s="11" t="s">
        <v>25</v>
      </c>
      <c r="U1528" s="18" t="s">
        <v>26</v>
      </c>
    </row>
    <row r="1529" spans="1:21" ht="15" customHeight="1" x14ac:dyDescent="0.15">
      <c r="A1529" s="10" t="s">
        <v>1577</v>
      </c>
      <c r="B1529" s="11" t="s">
        <v>22</v>
      </c>
      <c r="C1529" s="11" t="s">
        <v>61</v>
      </c>
      <c r="D1529" s="12">
        <v>45767</v>
      </c>
      <c r="E1529" s="11">
        <v>2883</v>
      </c>
      <c r="F1529" s="11" t="s">
        <v>24</v>
      </c>
      <c r="G1529" s="13">
        <v>40423.550000000003</v>
      </c>
      <c r="H1529" s="14">
        <f t="shared" si="161"/>
        <v>116541094.65000001</v>
      </c>
      <c r="I1529" s="14">
        <f>IF(F1529="GHS",H1529,H1529*Assumptions!$B$4)</f>
        <v>1258643822.22</v>
      </c>
      <c r="J1529" s="15" t="str">
        <f>INDEX(Assumptions!$B$8:$B$12,MATCH(B1529,Assumptions!$A$8:$A$12,0))</f>
        <v>FIFO</v>
      </c>
      <c r="K1529" s="16">
        <f>G1529/(1-INDEX(Assumptions!$D$8:$D$12,MATCH(B1529,Assumptions!$A$8:$A$12,0)))</f>
        <v>49297.012195121948</v>
      </c>
      <c r="L1529" s="16">
        <f t="shared" si="162"/>
        <v>1212.7065</v>
      </c>
      <c r="M1529" s="16">
        <f t="shared" si="163"/>
        <v>2464.8506097560976</v>
      </c>
      <c r="N1529" s="14">
        <f>E1529*(K1529-L1529-M1529)*IF(F1529="GHS",1,Assumptions!$B$4)</f>
        <v>1420425601.3199854</v>
      </c>
      <c r="O1529" s="15">
        <f t="shared" ca="1" si="164"/>
        <v>519</v>
      </c>
      <c r="P1529" s="15" t="str">
        <f t="shared" ca="1" si="165"/>
        <v>365d+</v>
      </c>
      <c r="Q1529" s="17">
        <f ca="1">IF(P1529="0-90d",0,IF(P1529="91-180d",INDEX(Assumptions!$F$8:$F$12,MATCH(B1529,Assumptions!$A$8:$A$12,0)),IF(P1529="181-365d",INDEX(Assumptions!$G$8:$G$12,MATCH(B1529,Assumptions!$A$8:$A$12,0)),INDEX(Assumptions!$H$8:$H$12,MATCH(B1529,Assumptions!$A$8:$A$12,0)))))</f>
        <v>0.5</v>
      </c>
      <c r="R1529" s="14">
        <f t="shared" ca="1" si="166"/>
        <v>629321911.11000001</v>
      </c>
      <c r="S1529" s="14">
        <f t="shared" ca="1" si="167"/>
        <v>629321911.11000001</v>
      </c>
      <c r="T1529" s="11" t="s">
        <v>25</v>
      </c>
      <c r="U1529" s="18" t="s">
        <v>26</v>
      </c>
    </row>
    <row r="1530" spans="1:21" ht="15" customHeight="1" x14ac:dyDescent="0.15">
      <c r="A1530" s="10" t="s">
        <v>1578</v>
      </c>
      <c r="B1530" s="11" t="s">
        <v>22</v>
      </c>
      <c r="C1530" s="11" t="s">
        <v>61</v>
      </c>
      <c r="D1530" s="12">
        <v>45823</v>
      </c>
      <c r="E1530" s="11">
        <v>2611</v>
      </c>
      <c r="F1530" s="11" t="s">
        <v>24</v>
      </c>
      <c r="G1530" s="13">
        <v>47818.67</v>
      </c>
      <c r="H1530" s="14">
        <f t="shared" si="161"/>
        <v>124854547.36999999</v>
      </c>
      <c r="I1530" s="14">
        <f>IF(F1530="GHS",H1530,H1530*Assumptions!$B$4)</f>
        <v>1348429111.596</v>
      </c>
      <c r="J1530" s="15" t="str">
        <f>INDEX(Assumptions!$B$8:$B$12,MATCH(B1530,Assumptions!$A$8:$A$12,0))</f>
        <v>FIFO</v>
      </c>
      <c r="K1530" s="16">
        <f>G1530/(1-INDEX(Assumptions!$D$8:$D$12,MATCH(B1530,Assumptions!$A$8:$A$12,0)))</f>
        <v>58315.451219512186</v>
      </c>
      <c r="L1530" s="16">
        <f t="shared" si="162"/>
        <v>1434.5600999999999</v>
      </c>
      <c r="M1530" s="16">
        <f t="shared" si="163"/>
        <v>2915.7725609756094</v>
      </c>
      <c r="N1530" s="14">
        <f>E1530*(K1530-L1530-M1530)*IF(F1530="GHS",1,Assumptions!$B$4)</f>
        <v>1521751585.2084613</v>
      </c>
      <c r="O1530" s="15">
        <f t="shared" ca="1" si="164"/>
        <v>463</v>
      </c>
      <c r="P1530" s="15" t="str">
        <f t="shared" ca="1" si="165"/>
        <v>365d+</v>
      </c>
      <c r="Q1530" s="17">
        <f ca="1">IF(P1530="0-90d",0,IF(P1530="91-180d",INDEX(Assumptions!$F$8:$F$12,MATCH(B1530,Assumptions!$A$8:$A$12,0)),IF(P1530="181-365d",INDEX(Assumptions!$G$8:$G$12,MATCH(B1530,Assumptions!$A$8:$A$12,0)),INDEX(Assumptions!$H$8:$H$12,MATCH(B1530,Assumptions!$A$8:$A$12,0)))))</f>
        <v>0.5</v>
      </c>
      <c r="R1530" s="14">
        <f t="shared" ca="1" si="166"/>
        <v>674214555.79799998</v>
      </c>
      <c r="S1530" s="14">
        <f t="shared" ca="1" si="167"/>
        <v>674214555.79799998</v>
      </c>
      <c r="T1530" s="11" t="s">
        <v>25</v>
      </c>
      <c r="U1530" s="18" t="s">
        <v>26</v>
      </c>
    </row>
    <row r="1531" spans="1:21" ht="15" customHeight="1" x14ac:dyDescent="0.15">
      <c r="A1531" s="10" t="s">
        <v>1579</v>
      </c>
      <c r="B1531" s="11" t="s">
        <v>31</v>
      </c>
      <c r="C1531" s="11" t="s">
        <v>76</v>
      </c>
      <c r="D1531" s="12">
        <v>46202</v>
      </c>
      <c r="E1531" s="11">
        <v>373</v>
      </c>
      <c r="F1531" s="11" t="s">
        <v>33</v>
      </c>
      <c r="G1531" s="13">
        <v>1211.69</v>
      </c>
      <c r="H1531" s="14">
        <f t="shared" si="161"/>
        <v>451960.37</v>
      </c>
      <c r="I1531" s="14">
        <f>IF(F1531="GHS",H1531,H1531*Assumptions!$B$4)</f>
        <v>451960.37</v>
      </c>
      <c r="J1531" s="15" t="str">
        <f>INDEX(Assumptions!$B$8:$B$12,MATCH(B1531,Assumptions!$A$8:$A$12,0))</f>
        <v>Weighted Average</v>
      </c>
      <c r="K1531" s="16">
        <f>G1531/(1-INDEX(Assumptions!$D$8:$D$12,MATCH(B1531,Assumptions!$A$8:$A$12,0)))</f>
        <v>1682.9027777777778</v>
      </c>
      <c r="L1531" s="16">
        <f t="shared" si="162"/>
        <v>36.350700000000003</v>
      </c>
      <c r="M1531" s="16">
        <f t="shared" si="163"/>
        <v>84.145138888888894</v>
      </c>
      <c r="N1531" s="14">
        <f>E1531*(K1531-L1531-M1531)*IF(F1531="GHS",1,Assumptions!$B$4)</f>
        <v>582777.78820555564</v>
      </c>
      <c r="O1531" s="15">
        <f t="shared" ca="1" si="164"/>
        <v>84</v>
      </c>
      <c r="P1531" s="15" t="str">
        <f t="shared" ca="1" si="165"/>
        <v>0-90d</v>
      </c>
      <c r="Q1531" s="17">
        <f ca="1">IF(P1531="0-90d",0,IF(P1531="91-180d",INDEX(Assumptions!$F$8:$F$12,MATCH(B1531,Assumptions!$A$8:$A$12,0)),IF(P1531="181-365d",INDEX(Assumptions!$G$8:$G$12,MATCH(B1531,Assumptions!$A$8:$A$12,0)),INDEX(Assumptions!$H$8:$H$12,MATCH(B1531,Assumptions!$A$8:$A$12,0)))))</f>
        <v>0</v>
      </c>
      <c r="R1531" s="14">
        <f t="shared" ca="1" si="166"/>
        <v>0</v>
      </c>
      <c r="S1531" s="14">
        <f t="shared" ca="1" si="167"/>
        <v>451960.37</v>
      </c>
      <c r="T1531" s="11" t="s">
        <v>25</v>
      </c>
      <c r="U1531" s="18" t="s">
        <v>26</v>
      </c>
    </row>
    <row r="1532" spans="1:21" ht="15" customHeight="1" x14ac:dyDescent="0.15">
      <c r="A1532" s="10" t="s">
        <v>1580</v>
      </c>
      <c r="B1532" s="11" t="s">
        <v>41</v>
      </c>
      <c r="C1532" s="11" t="s">
        <v>115</v>
      </c>
      <c r="D1532" s="12">
        <v>45986</v>
      </c>
      <c r="E1532" s="11">
        <v>95</v>
      </c>
      <c r="F1532" s="11" t="s">
        <v>33</v>
      </c>
      <c r="G1532" s="13">
        <v>345.44</v>
      </c>
      <c r="H1532" s="14">
        <f t="shared" si="161"/>
        <v>32816.800000000003</v>
      </c>
      <c r="I1532" s="14">
        <f>IF(F1532="GHS",H1532,H1532*Assumptions!$B$4)</f>
        <v>32816.800000000003</v>
      </c>
      <c r="J1532" s="15" t="str">
        <f>INDEX(Assumptions!$B$8:$B$12,MATCH(B1532,Assumptions!$A$8:$A$12,0))</f>
        <v>Weighted Average</v>
      </c>
      <c r="K1532" s="16">
        <f>G1532/(1-INDEX(Assumptions!$D$8:$D$12,MATCH(B1532,Assumptions!$A$8:$A$12,0)))</f>
        <v>531.44615384615383</v>
      </c>
      <c r="L1532" s="16">
        <f t="shared" si="162"/>
        <v>10.363199999999999</v>
      </c>
      <c r="M1532" s="16">
        <f t="shared" si="163"/>
        <v>26.572307692307692</v>
      </c>
      <c r="N1532" s="14">
        <f>E1532*(K1532-L1532-M1532)*IF(F1532="GHS",1,Assumptions!$B$4)</f>
        <v>46978.511384615384</v>
      </c>
      <c r="O1532" s="15">
        <f t="shared" ca="1" si="164"/>
        <v>300</v>
      </c>
      <c r="P1532" s="15" t="str">
        <f t="shared" ca="1" si="165"/>
        <v>181-365d</v>
      </c>
      <c r="Q1532" s="17">
        <f ca="1">IF(P1532="0-90d",0,IF(P1532="91-180d",INDEX(Assumptions!$F$8:$F$12,MATCH(B1532,Assumptions!$A$8:$A$12,0)),IF(P1532="181-365d",INDEX(Assumptions!$G$8:$G$12,MATCH(B1532,Assumptions!$A$8:$A$12,0)),INDEX(Assumptions!$H$8:$H$12,MATCH(B1532,Assumptions!$A$8:$A$12,0)))))</f>
        <v>0.35</v>
      </c>
      <c r="R1532" s="14">
        <f t="shared" ca="1" si="166"/>
        <v>11485.880000000001</v>
      </c>
      <c r="S1532" s="14">
        <f t="shared" ca="1" si="167"/>
        <v>21330.920000000002</v>
      </c>
      <c r="T1532" s="11" t="s">
        <v>25</v>
      </c>
      <c r="U1532" s="18" t="s">
        <v>26</v>
      </c>
    </row>
    <row r="1533" spans="1:21" ht="15" customHeight="1" x14ac:dyDescent="0.15">
      <c r="A1533" s="10" t="s">
        <v>1581</v>
      </c>
      <c r="B1533" s="11" t="s">
        <v>41</v>
      </c>
      <c r="C1533" s="11" t="s">
        <v>42</v>
      </c>
      <c r="D1533" s="12">
        <v>45741</v>
      </c>
      <c r="E1533" s="11">
        <v>1358</v>
      </c>
      <c r="F1533" s="11" t="s">
        <v>33</v>
      </c>
      <c r="G1533" s="13">
        <v>525.69000000000005</v>
      </c>
      <c r="H1533" s="14">
        <f t="shared" si="161"/>
        <v>713887.02</v>
      </c>
      <c r="I1533" s="14">
        <f>IF(F1533="GHS",H1533,H1533*Assumptions!$B$4)</f>
        <v>713887.02</v>
      </c>
      <c r="J1533" s="15" t="str">
        <f>INDEX(Assumptions!$B$8:$B$12,MATCH(B1533,Assumptions!$A$8:$A$12,0))</f>
        <v>Weighted Average</v>
      </c>
      <c r="K1533" s="16">
        <f>G1533/(1-INDEX(Assumptions!$D$8:$D$12,MATCH(B1533,Assumptions!$A$8:$A$12,0)))</f>
        <v>808.75384615384621</v>
      </c>
      <c r="L1533" s="16">
        <f t="shared" si="162"/>
        <v>15.770700000000001</v>
      </c>
      <c r="M1533" s="16">
        <f t="shared" si="163"/>
        <v>40.437692307692316</v>
      </c>
      <c r="N1533" s="14">
        <f>E1533*(K1533-L1533-M1533)*IF(F1533="GHS",1,Assumptions!$B$4)</f>
        <v>1021956.7263230769</v>
      </c>
      <c r="O1533" s="15">
        <f t="shared" ca="1" si="164"/>
        <v>545</v>
      </c>
      <c r="P1533" s="15" t="str">
        <f t="shared" ca="1" si="165"/>
        <v>365d+</v>
      </c>
      <c r="Q1533" s="17">
        <f ca="1">IF(P1533="0-90d",0,IF(P1533="91-180d",INDEX(Assumptions!$F$8:$F$12,MATCH(B1533,Assumptions!$A$8:$A$12,0)),IF(P1533="181-365d",INDEX(Assumptions!$G$8:$G$12,MATCH(B1533,Assumptions!$A$8:$A$12,0)),INDEX(Assumptions!$H$8:$H$12,MATCH(B1533,Assumptions!$A$8:$A$12,0)))))</f>
        <v>0.8</v>
      </c>
      <c r="R1533" s="14">
        <f t="shared" ca="1" si="166"/>
        <v>571109.61600000004</v>
      </c>
      <c r="S1533" s="14">
        <f t="shared" ca="1" si="167"/>
        <v>142777.40399999998</v>
      </c>
      <c r="T1533" s="11" t="s">
        <v>25</v>
      </c>
      <c r="U1533" s="18" t="s">
        <v>26</v>
      </c>
    </row>
    <row r="1534" spans="1:21" ht="15" customHeight="1" x14ac:dyDescent="0.15">
      <c r="A1534" s="10" t="s">
        <v>1582</v>
      </c>
      <c r="B1534" s="11" t="s">
        <v>31</v>
      </c>
      <c r="C1534" s="11" t="s">
        <v>32</v>
      </c>
      <c r="D1534" s="12">
        <v>45912</v>
      </c>
      <c r="E1534" s="11">
        <v>3207</v>
      </c>
      <c r="F1534" s="11" t="s">
        <v>33</v>
      </c>
      <c r="G1534" s="13">
        <v>3911.45</v>
      </c>
      <c r="H1534" s="14">
        <f t="shared" si="161"/>
        <v>12544020.149999999</v>
      </c>
      <c r="I1534" s="14">
        <f>IF(F1534="GHS",H1534,H1534*Assumptions!$B$4)</f>
        <v>12544020.149999999</v>
      </c>
      <c r="J1534" s="15" t="str">
        <f>INDEX(Assumptions!$B$8:$B$12,MATCH(B1534,Assumptions!$A$8:$A$12,0))</f>
        <v>Weighted Average</v>
      </c>
      <c r="K1534" s="16">
        <f>G1534/(1-INDEX(Assumptions!$D$8:$D$12,MATCH(B1534,Assumptions!$A$8:$A$12,0)))</f>
        <v>5432.5694444444443</v>
      </c>
      <c r="L1534" s="16">
        <f t="shared" si="162"/>
        <v>117.34349999999999</v>
      </c>
      <c r="M1534" s="16">
        <f t="shared" si="163"/>
        <v>271.62847222222223</v>
      </c>
      <c r="N1534" s="14">
        <f>E1534*(K1534-L1534-M1534)*IF(F1534="GHS",1,Assumptions!$B$4)</f>
        <v>16174817.093416665</v>
      </c>
      <c r="O1534" s="15">
        <f t="shared" ca="1" si="164"/>
        <v>374</v>
      </c>
      <c r="P1534" s="15" t="str">
        <f t="shared" ca="1" si="165"/>
        <v>365d+</v>
      </c>
      <c r="Q1534" s="17">
        <f ca="1">IF(P1534="0-90d",0,IF(P1534="91-180d",INDEX(Assumptions!$F$8:$F$12,MATCH(B1534,Assumptions!$A$8:$A$12,0)),IF(P1534="181-365d",INDEX(Assumptions!$G$8:$G$12,MATCH(B1534,Assumptions!$A$8:$A$12,0)),INDEX(Assumptions!$H$8:$H$12,MATCH(B1534,Assumptions!$A$8:$A$12,0)))))</f>
        <v>0.6</v>
      </c>
      <c r="R1534" s="14">
        <f t="shared" ca="1" si="166"/>
        <v>7526412.0899999989</v>
      </c>
      <c r="S1534" s="14">
        <f t="shared" ca="1" si="167"/>
        <v>5017608.0599999996</v>
      </c>
      <c r="T1534" s="11" t="s">
        <v>25</v>
      </c>
      <c r="U1534" s="18" t="s">
        <v>26</v>
      </c>
    </row>
    <row r="1535" spans="1:21" ht="15" customHeight="1" x14ac:dyDescent="0.15">
      <c r="A1535" s="10" t="s">
        <v>1583</v>
      </c>
      <c r="B1535" s="11" t="s">
        <v>41</v>
      </c>
      <c r="C1535" s="11" t="s">
        <v>42</v>
      </c>
      <c r="D1535" s="12">
        <v>45989</v>
      </c>
      <c r="E1535" s="11">
        <v>2182</v>
      </c>
      <c r="F1535" s="11" t="s">
        <v>33</v>
      </c>
      <c r="G1535" s="13">
        <v>534.24</v>
      </c>
      <c r="H1535" s="14">
        <f t="shared" si="161"/>
        <v>1165711.68</v>
      </c>
      <c r="I1535" s="14">
        <f>IF(F1535="GHS",H1535,H1535*Assumptions!$B$4)</f>
        <v>1165711.68</v>
      </c>
      <c r="J1535" s="15" t="str">
        <f>INDEX(Assumptions!$B$8:$B$12,MATCH(B1535,Assumptions!$A$8:$A$12,0))</f>
        <v>Weighted Average</v>
      </c>
      <c r="K1535" s="16">
        <f>G1535/(1-INDEX(Assumptions!$D$8:$D$12,MATCH(B1535,Assumptions!$A$8:$A$12,0)))</f>
        <v>821.90769230769229</v>
      </c>
      <c r="L1535" s="16">
        <f t="shared" si="162"/>
        <v>16.027200000000001</v>
      </c>
      <c r="M1535" s="16">
        <f t="shared" si="163"/>
        <v>41.095384615384617</v>
      </c>
      <c r="N1535" s="14">
        <f>E1535*(K1535-L1535-M1535)*IF(F1535="GHS",1,Assumptions!$B$4)</f>
        <v>1668761.1049846152</v>
      </c>
      <c r="O1535" s="15">
        <f t="shared" ca="1" si="164"/>
        <v>297</v>
      </c>
      <c r="P1535" s="15" t="str">
        <f t="shared" ca="1" si="165"/>
        <v>181-365d</v>
      </c>
      <c r="Q1535" s="17">
        <f ca="1">IF(P1535="0-90d",0,IF(P1535="91-180d",INDEX(Assumptions!$F$8:$F$12,MATCH(B1535,Assumptions!$A$8:$A$12,0)),IF(P1535="181-365d",INDEX(Assumptions!$G$8:$G$12,MATCH(B1535,Assumptions!$A$8:$A$12,0)),INDEX(Assumptions!$H$8:$H$12,MATCH(B1535,Assumptions!$A$8:$A$12,0)))))</f>
        <v>0.35</v>
      </c>
      <c r="R1535" s="14">
        <f t="shared" ca="1" si="166"/>
        <v>407999.08799999993</v>
      </c>
      <c r="S1535" s="14">
        <f t="shared" ca="1" si="167"/>
        <v>757712.59199999995</v>
      </c>
      <c r="T1535" s="11" t="s">
        <v>25</v>
      </c>
      <c r="U1535" s="18" t="s">
        <v>26</v>
      </c>
    </row>
    <row r="1536" spans="1:21" ht="15" customHeight="1" x14ac:dyDescent="0.15">
      <c r="A1536" s="10" t="s">
        <v>1584</v>
      </c>
      <c r="B1536" s="11" t="s">
        <v>28</v>
      </c>
      <c r="C1536" s="11" t="s">
        <v>55</v>
      </c>
      <c r="D1536" s="12">
        <v>45920</v>
      </c>
      <c r="E1536" s="11">
        <v>3872</v>
      </c>
      <c r="F1536" s="11" t="s">
        <v>24</v>
      </c>
      <c r="G1536" s="13">
        <v>3392.17</v>
      </c>
      <c r="H1536" s="14">
        <f t="shared" si="161"/>
        <v>13134482.24</v>
      </c>
      <c r="I1536" s="14">
        <f>IF(F1536="GHS",H1536,H1536*Assumptions!$B$4)</f>
        <v>141852408.192</v>
      </c>
      <c r="J1536" s="15" t="str">
        <f>INDEX(Assumptions!$B$8:$B$12,MATCH(B1536,Assumptions!$A$8:$A$12,0))</f>
        <v>Fair Value Less Costs to Sell</v>
      </c>
      <c r="K1536" s="16">
        <f>G1536/(1-INDEX(Assumptions!$D$8:$D$12,MATCH(B1536,Assumptions!$A$8:$A$12,0)))</f>
        <v>3854.7386363636365</v>
      </c>
      <c r="L1536" s="16">
        <f t="shared" si="162"/>
        <v>101.7651</v>
      </c>
      <c r="M1536" s="16">
        <f t="shared" si="163"/>
        <v>192.73693181818183</v>
      </c>
      <c r="N1536" s="14">
        <f>E1536*(K1536-L1536-M1536)*IF(F1536="GHS",1,Assumptions!$B$4)</f>
        <v>148880550.23424</v>
      </c>
      <c r="O1536" s="15">
        <f t="shared" ca="1" si="164"/>
        <v>366</v>
      </c>
      <c r="P1536" s="15" t="str">
        <f t="shared" ca="1" si="165"/>
        <v>365d+</v>
      </c>
      <c r="Q1536" s="17">
        <f ca="1">IF(P1536="0-90d",0,IF(P1536="91-180d",INDEX(Assumptions!$F$8:$F$12,MATCH(B1536,Assumptions!$A$8:$A$12,0)),IF(P1536="181-365d",INDEX(Assumptions!$G$8:$G$12,MATCH(B1536,Assumptions!$A$8:$A$12,0)),INDEX(Assumptions!$H$8:$H$12,MATCH(B1536,Assumptions!$A$8:$A$12,0)))))</f>
        <v>0.4</v>
      </c>
      <c r="R1536" s="14">
        <f t="shared" ca="1" si="166"/>
        <v>56740963.276800007</v>
      </c>
      <c r="S1536" s="14">
        <f t="shared" ca="1" si="167"/>
        <v>85111444.915199995</v>
      </c>
      <c r="T1536" s="11" t="s">
        <v>25</v>
      </c>
      <c r="U1536" s="18" t="s">
        <v>26</v>
      </c>
    </row>
    <row r="1537" spans="1:21" ht="15" customHeight="1" x14ac:dyDescent="0.15">
      <c r="A1537" s="10" t="s">
        <v>1585</v>
      </c>
      <c r="B1537" s="11" t="s">
        <v>31</v>
      </c>
      <c r="C1537" s="11" t="s">
        <v>32</v>
      </c>
      <c r="D1537" s="12">
        <v>45866</v>
      </c>
      <c r="E1537" s="11">
        <v>2823</v>
      </c>
      <c r="F1537" s="11" t="s">
        <v>33</v>
      </c>
      <c r="G1537" s="13">
        <v>1273.27</v>
      </c>
      <c r="H1537" s="14">
        <f t="shared" si="161"/>
        <v>3594441.21</v>
      </c>
      <c r="I1537" s="14">
        <f>IF(F1537="GHS",H1537,H1537*Assumptions!$B$4)</f>
        <v>3594441.21</v>
      </c>
      <c r="J1537" s="15" t="str">
        <f>INDEX(Assumptions!$B$8:$B$12,MATCH(B1537,Assumptions!$A$8:$A$12,0))</f>
        <v>Weighted Average</v>
      </c>
      <c r="K1537" s="16">
        <f>G1537/(1-INDEX(Assumptions!$D$8:$D$12,MATCH(B1537,Assumptions!$A$8:$A$12,0)))</f>
        <v>1768.4305555555557</v>
      </c>
      <c r="L1537" s="16">
        <f t="shared" si="162"/>
        <v>38.198099999999997</v>
      </c>
      <c r="M1537" s="16">
        <f t="shared" si="163"/>
        <v>88.421527777777783</v>
      </c>
      <c r="N1537" s="14">
        <f>E1537*(K1537-L1537-M1537)*IF(F1537="GHS",1,Assumptions!$B$4)</f>
        <v>4634832.2491166666</v>
      </c>
      <c r="O1537" s="15">
        <f t="shared" ca="1" si="164"/>
        <v>420</v>
      </c>
      <c r="P1537" s="15" t="str">
        <f t="shared" ca="1" si="165"/>
        <v>365d+</v>
      </c>
      <c r="Q1537" s="17">
        <f ca="1">IF(P1537="0-90d",0,IF(P1537="91-180d",INDEX(Assumptions!$F$8:$F$12,MATCH(B1537,Assumptions!$A$8:$A$12,0)),IF(P1537="181-365d",INDEX(Assumptions!$G$8:$G$12,MATCH(B1537,Assumptions!$A$8:$A$12,0)),INDEX(Assumptions!$H$8:$H$12,MATCH(B1537,Assumptions!$A$8:$A$12,0)))))</f>
        <v>0.6</v>
      </c>
      <c r="R1537" s="14">
        <f t="shared" ca="1" si="166"/>
        <v>2156664.7259999998</v>
      </c>
      <c r="S1537" s="14">
        <f t="shared" ca="1" si="167"/>
        <v>1437776.4840000002</v>
      </c>
      <c r="T1537" s="11" t="s">
        <v>25</v>
      </c>
      <c r="U1537" s="18" t="s">
        <v>26</v>
      </c>
    </row>
    <row r="1538" spans="1:21" ht="15" customHeight="1" x14ac:dyDescent="0.15">
      <c r="A1538" s="10" t="s">
        <v>1586</v>
      </c>
      <c r="B1538" s="11" t="s">
        <v>31</v>
      </c>
      <c r="C1538" s="11" t="s">
        <v>76</v>
      </c>
      <c r="D1538" s="12">
        <v>45777</v>
      </c>
      <c r="E1538" s="11">
        <v>778</v>
      </c>
      <c r="F1538" s="11" t="s">
        <v>33</v>
      </c>
      <c r="G1538" s="13">
        <v>1884.94</v>
      </c>
      <c r="H1538" s="14">
        <f t="shared" ref="H1538:H1601" si="168">E1538*G1538</f>
        <v>1466483.32</v>
      </c>
      <c r="I1538" s="14">
        <f>IF(F1538="GHS",H1538,H1538*Assumptions!$B$4)</f>
        <v>1466483.32</v>
      </c>
      <c r="J1538" s="15" t="str">
        <f>INDEX(Assumptions!$B$8:$B$12,MATCH(B1538,Assumptions!$A$8:$A$12,0))</f>
        <v>Weighted Average</v>
      </c>
      <c r="K1538" s="16">
        <f>G1538/(1-INDEX(Assumptions!$D$8:$D$12,MATCH(B1538,Assumptions!$A$8:$A$12,0)))</f>
        <v>2617.9722222222222</v>
      </c>
      <c r="L1538" s="16">
        <f t="shared" ref="L1538:L1601" si="169">G1538*0.03</f>
        <v>56.548200000000001</v>
      </c>
      <c r="M1538" s="16">
        <f t="shared" ref="M1538:M1601" si="170">K1538*0.05</f>
        <v>130.89861111111111</v>
      </c>
      <c r="N1538" s="14">
        <f>E1538*(K1538-L1538-M1538)*IF(F1538="GHS",1,Assumptions!$B$4)</f>
        <v>1890948.7698444442</v>
      </c>
      <c r="O1538" s="15">
        <f t="shared" ref="O1538:O1601" ca="1" si="171">TODAY()-D1538</f>
        <v>509</v>
      </c>
      <c r="P1538" s="15" t="str">
        <f t="shared" ref="P1538:P1601" ca="1" si="172">IF(O1538&lt;=90,"0-90d",IF(O1538&lt;=180,"91-180d",IF(O1538&lt;=365,"181-365d","365d+")))</f>
        <v>365d+</v>
      </c>
      <c r="Q1538" s="17">
        <f ca="1">IF(P1538="0-90d",0,IF(P1538="91-180d",INDEX(Assumptions!$F$8:$F$12,MATCH(B1538,Assumptions!$A$8:$A$12,0)),IF(P1538="181-365d",INDEX(Assumptions!$G$8:$G$12,MATCH(B1538,Assumptions!$A$8:$A$12,0)),INDEX(Assumptions!$H$8:$H$12,MATCH(B1538,Assumptions!$A$8:$A$12,0)))))</f>
        <v>0.6</v>
      </c>
      <c r="R1538" s="14">
        <f t="shared" ref="R1538:R1601" ca="1" si="173">I1538*Q1538</f>
        <v>879889.99199999997</v>
      </c>
      <c r="S1538" s="14">
        <f t="shared" ref="S1538:S1601" ca="1" si="174">IF(T1538="Held on Consignment (Not Owned)",0,MIN(I1538-R1538,N1538))</f>
        <v>586593.3280000001</v>
      </c>
      <c r="T1538" s="11" t="s">
        <v>25</v>
      </c>
      <c r="U1538" s="18" t="s">
        <v>26</v>
      </c>
    </row>
    <row r="1539" spans="1:21" ht="15" customHeight="1" x14ac:dyDescent="0.15">
      <c r="A1539" s="10" t="s">
        <v>1587</v>
      </c>
      <c r="B1539" s="11" t="s">
        <v>46</v>
      </c>
      <c r="C1539" s="11" t="s">
        <v>119</v>
      </c>
      <c r="D1539" s="12">
        <v>45987</v>
      </c>
      <c r="E1539" s="11">
        <v>3774</v>
      </c>
      <c r="F1539" s="11" t="s">
        <v>33</v>
      </c>
      <c r="G1539" s="13">
        <v>744365.3</v>
      </c>
      <c r="H1539" s="14">
        <f t="shared" si="168"/>
        <v>2809234642.2000003</v>
      </c>
      <c r="I1539" s="14">
        <f>IF(F1539="GHS",H1539,H1539*Assumptions!$B$4)</f>
        <v>2809234642.2000003</v>
      </c>
      <c r="J1539" s="15" t="str">
        <f>INDEX(Assumptions!$B$8:$B$12,MATCH(B1539,Assumptions!$A$8:$A$12,0))</f>
        <v>Specific Identification</v>
      </c>
      <c r="K1539" s="16">
        <f>G1539/(1-INDEX(Assumptions!$D$8:$D$12,MATCH(B1539,Assumptions!$A$8:$A$12,0)))</f>
        <v>954314.48717948725</v>
      </c>
      <c r="L1539" s="16">
        <f t="shared" si="169"/>
        <v>22330.958999999999</v>
      </c>
      <c r="M1539" s="16">
        <f t="shared" si="170"/>
        <v>47715.724358974367</v>
      </c>
      <c r="N1539" s="14">
        <f>E1539*(K1539-L1539-M1539)*IF(F1539="GHS",1,Assumptions!$B$4)</f>
        <v>3337226691.6186156</v>
      </c>
      <c r="O1539" s="15">
        <f t="shared" ca="1" si="171"/>
        <v>299</v>
      </c>
      <c r="P1539" s="15" t="str">
        <f t="shared" ca="1" si="172"/>
        <v>181-365d</v>
      </c>
      <c r="Q1539" s="17">
        <f ca="1">IF(P1539="0-90d",0,IF(P1539="91-180d",INDEX(Assumptions!$F$8:$F$12,MATCH(B1539,Assumptions!$A$8:$A$12,0)),IF(P1539="181-365d",INDEX(Assumptions!$G$8:$G$12,MATCH(B1539,Assumptions!$A$8:$A$12,0)),INDEX(Assumptions!$H$8:$H$12,MATCH(B1539,Assumptions!$A$8:$A$12,0)))))</f>
        <v>0.05</v>
      </c>
      <c r="R1539" s="14">
        <f t="shared" ca="1" si="173"/>
        <v>140461732.11000001</v>
      </c>
      <c r="S1539" s="14">
        <f t="shared" ca="1" si="174"/>
        <v>2668772910.0900002</v>
      </c>
      <c r="T1539" s="11" t="s">
        <v>25</v>
      </c>
      <c r="U1539" s="18" t="s">
        <v>26</v>
      </c>
    </row>
    <row r="1540" spans="1:21" ht="15" customHeight="1" x14ac:dyDescent="0.15">
      <c r="A1540" s="10" t="s">
        <v>1588</v>
      </c>
      <c r="B1540" s="11" t="s">
        <v>28</v>
      </c>
      <c r="C1540" s="11" t="s">
        <v>35</v>
      </c>
      <c r="D1540" s="12">
        <v>45902</v>
      </c>
      <c r="E1540" s="11">
        <v>4662</v>
      </c>
      <c r="F1540" s="11" t="s">
        <v>24</v>
      </c>
      <c r="G1540" s="13">
        <v>11763.1</v>
      </c>
      <c r="H1540" s="14">
        <f t="shared" si="168"/>
        <v>54839572.200000003</v>
      </c>
      <c r="I1540" s="14">
        <f>IF(F1540="GHS",H1540,H1540*Assumptions!$B$4)</f>
        <v>592267379.76000011</v>
      </c>
      <c r="J1540" s="15" t="str">
        <f>INDEX(Assumptions!$B$8:$B$12,MATCH(B1540,Assumptions!$A$8:$A$12,0))</f>
        <v>Fair Value Less Costs to Sell</v>
      </c>
      <c r="K1540" s="16">
        <f>G1540/(1-INDEX(Assumptions!$D$8:$D$12,MATCH(B1540,Assumptions!$A$8:$A$12,0)))</f>
        <v>13367.159090909092</v>
      </c>
      <c r="L1540" s="16">
        <f t="shared" si="169"/>
        <v>352.89299999999997</v>
      </c>
      <c r="M1540" s="16">
        <f t="shared" si="170"/>
        <v>668.35795454545462</v>
      </c>
      <c r="N1540" s="14">
        <f>E1540*(K1540-L1540-M1540)*IF(F1540="GHS",1,Assumptions!$B$4)</f>
        <v>621611536.30265462</v>
      </c>
      <c r="O1540" s="15">
        <f t="shared" ca="1" si="171"/>
        <v>384</v>
      </c>
      <c r="P1540" s="15" t="str">
        <f t="shared" ca="1" si="172"/>
        <v>365d+</v>
      </c>
      <c r="Q1540" s="17">
        <f ca="1">IF(P1540="0-90d",0,IF(P1540="91-180d",INDEX(Assumptions!$F$8:$F$12,MATCH(B1540,Assumptions!$A$8:$A$12,0)),IF(P1540="181-365d",INDEX(Assumptions!$G$8:$G$12,MATCH(B1540,Assumptions!$A$8:$A$12,0)),INDEX(Assumptions!$H$8:$H$12,MATCH(B1540,Assumptions!$A$8:$A$12,0)))))</f>
        <v>0.4</v>
      </c>
      <c r="R1540" s="14">
        <f t="shared" ca="1" si="173"/>
        <v>236906951.90400004</v>
      </c>
      <c r="S1540" s="14">
        <f t="shared" ca="1" si="174"/>
        <v>355360427.85600007</v>
      </c>
      <c r="T1540" s="11" t="s">
        <v>25</v>
      </c>
      <c r="U1540" s="18" t="s">
        <v>26</v>
      </c>
    </row>
    <row r="1541" spans="1:21" ht="15" customHeight="1" x14ac:dyDescent="0.15">
      <c r="A1541" s="10" t="s">
        <v>1589</v>
      </c>
      <c r="B1541" s="11" t="s">
        <v>22</v>
      </c>
      <c r="C1541" s="11" t="s">
        <v>81</v>
      </c>
      <c r="D1541" s="12">
        <v>46180</v>
      </c>
      <c r="E1541" s="11">
        <v>2017</v>
      </c>
      <c r="F1541" s="11" t="s">
        <v>24</v>
      </c>
      <c r="G1541" s="13">
        <v>37336.74</v>
      </c>
      <c r="H1541" s="14">
        <f t="shared" si="168"/>
        <v>75308204.579999998</v>
      </c>
      <c r="I1541" s="14">
        <f>IF(F1541="GHS",H1541,H1541*Assumptions!$B$4)</f>
        <v>813328609.46399999</v>
      </c>
      <c r="J1541" s="15" t="str">
        <f>INDEX(Assumptions!$B$8:$B$12,MATCH(B1541,Assumptions!$A$8:$A$12,0))</f>
        <v>FIFO</v>
      </c>
      <c r="K1541" s="16">
        <f>G1541/(1-INDEX(Assumptions!$D$8:$D$12,MATCH(B1541,Assumptions!$A$8:$A$12,0)))</f>
        <v>45532.609756097554</v>
      </c>
      <c r="L1541" s="16">
        <f t="shared" si="169"/>
        <v>1120.1021999999998</v>
      </c>
      <c r="M1541" s="16">
        <f t="shared" si="170"/>
        <v>2276.6304878048777</v>
      </c>
      <c r="N1541" s="14">
        <f>E1541*(K1541-L1541-M1541)*IF(F1541="GHS",1,Assumptions!$B$4)</f>
        <v>917871091.70486045</v>
      </c>
      <c r="O1541" s="15">
        <f t="shared" ca="1" si="171"/>
        <v>106</v>
      </c>
      <c r="P1541" s="15" t="str">
        <f t="shared" ca="1" si="172"/>
        <v>91-180d</v>
      </c>
      <c r="Q1541" s="17">
        <f ca="1">IF(P1541="0-90d",0,IF(P1541="91-180d",INDEX(Assumptions!$F$8:$F$12,MATCH(B1541,Assumptions!$A$8:$A$12,0)),IF(P1541="181-365d",INDEX(Assumptions!$G$8:$G$12,MATCH(B1541,Assumptions!$A$8:$A$12,0)),INDEX(Assumptions!$H$8:$H$12,MATCH(B1541,Assumptions!$A$8:$A$12,0)))))</f>
        <v>0.03</v>
      </c>
      <c r="R1541" s="14">
        <f t="shared" ca="1" si="173"/>
        <v>24399858.283919998</v>
      </c>
      <c r="S1541" s="14">
        <f t="shared" ca="1" si="174"/>
        <v>788928751.18007994</v>
      </c>
      <c r="T1541" s="11" t="s">
        <v>25</v>
      </c>
      <c r="U1541" s="18" t="s">
        <v>26</v>
      </c>
    </row>
    <row r="1542" spans="1:21" ht="15" customHeight="1" x14ac:dyDescent="0.15">
      <c r="A1542" s="10" t="s">
        <v>1590</v>
      </c>
      <c r="B1542" s="11" t="s">
        <v>28</v>
      </c>
      <c r="C1542" s="11" t="s">
        <v>55</v>
      </c>
      <c r="D1542" s="12">
        <v>46201</v>
      </c>
      <c r="E1542" s="11">
        <v>4393</v>
      </c>
      <c r="F1542" s="11" t="s">
        <v>24</v>
      </c>
      <c r="G1542" s="13">
        <v>12662.63</v>
      </c>
      <c r="H1542" s="14">
        <f t="shared" si="168"/>
        <v>55626933.589999996</v>
      </c>
      <c r="I1542" s="14">
        <f>IF(F1542="GHS",H1542,H1542*Assumptions!$B$4)</f>
        <v>600770882.77199996</v>
      </c>
      <c r="J1542" s="15" t="str">
        <f>INDEX(Assumptions!$B$8:$B$12,MATCH(B1542,Assumptions!$A$8:$A$12,0))</f>
        <v>Fair Value Less Costs to Sell</v>
      </c>
      <c r="K1542" s="16">
        <f>G1542/(1-INDEX(Assumptions!$D$8:$D$12,MATCH(B1542,Assumptions!$A$8:$A$12,0)))</f>
        <v>14389.352272727272</v>
      </c>
      <c r="L1542" s="16">
        <f t="shared" si="169"/>
        <v>379.87889999999999</v>
      </c>
      <c r="M1542" s="16">
        <f t="shared" si="170"/>
        <v>719.46761363636369</v>
      </c>
      <c r="N1542" s="14">
        <f>E1542*(K1542-L1542-M1542)*IF(F1542="GHS",1,Assumptions!$B$4)</f>
        <v>630536349.2366128</v>
      </c>
      <c r="O1542" s="15">
        <f t="shared" ca="1" si="171"/>
        <v>85</v>
      </c>
      <c r="P1542" s="15" t="str">
        <f t="shared" ca="1" si="172"/>
        <v>0-90d</v>
      </c>
      <c r="Q1542" s="17">
        <f ca="1">IF(P1542="0-90d",0,IF(P1542="91-180d",INDEX(Assumptions!$F$8:$F$12,MATCH(B1542,Assumptions!$A$8:$A$12,0)),IF(P1542="181-365d",INDEX(Assumptions!$G$8:$G$12,MATCH(B1542,Assumptions!$A$8:$A$12,0)),INDEX(Assumptions!$H$8:$H$12,MATCH(B1542,Assumptions!$A$8:$A$12,0)))))</f>
        <v>0</v>
      </c>
      <c r="R1542" s="14">
        <f t="shared" ca="1" si="173"/>
        <v>0</v>
      </c>
      <c r="S1542" s="14">
        <f t="shared" si="174"/>
        <v>0</v>
      </c>
      <c r="T1542" s="11" t="s">
        <v>39</v>
      </c>
      <c r="U1542" s="18" t="s">
        <v>36</v>
      </c>
    </row>
    <row r="1543" spans="1:21" ht="15" customHeight="1" x14ac:dyDescent="0.15">
      <c r="A1543" s="10" t="s">
        <v>1591</v>
      </c>
      <c r="B1543" s="11" t="s">
        <v>41</v>
      </c>
      <c r="C1543" s="11" t="s">
        <v>115</v>
      </c>
      <c r="D1543" s="12">
        <v>45959</v>
      </c>
      <c r="E1543" s="11">
        <v>1722</v>
      </c>
      <c r="F1543" s="11" t="s">
        <v>33</v>
      </c>
      <c r="G1543" s="13">
        <v>93.99</v>
      </c>
      <c r="H1543" s="14">
        <f t="shared" si="168"/>
        <v>161850.78</v>
      </c>
      <c r="I1543" s="14">
        <f>IF(F1543="GHS",H1543,H1543*Assumptions!$B$4)</f>
        <v>161850.78</v>
      </c>
      <c r="J1543" s="15" t="str">
        <f>INDEX(Assumptions!$B$8:$B$12,MATCH(B1543,Assumptions!$A$8:$A$12,0))</f>
        <v>Weighted Average</v>
      </c>
      <c r="K1543" s="16">
        <f>G1543/(1-INDEX(Assumptions!$D$8:$D$12,MATCH(B1543,Assumptions!$A$8:$A$12,0)))</f>
        <v>144.6</v>
      </c>
      <c r="L1543" s="16">
        <f t="shared" si="169"/>
        <v>2.8196999999999997</v>
      </c>
      <c r="M1543" s="16">
        <f t="shared" si="170"/>
        <v>7.23</v>
      </c>
      <c r="N1543" s="14">
        <f>E1543*(K1543-L1543-M1543)*IF(F1543="GHS",1,Assumptions!$B$4)</f>
        <v>231695.61659999998</v>
      </c>
      <c r="O1543" s="15">
        <f t="shared" ca="1" si="171"/>
        <v>327</v>
      </c>
      <c r="P1543" s="15" t="str">
        <f t="shared" ca="1" si="172"/>
        <v>181-365d</v>
      </c>
      <c r="Q1543" s="17">
        <f ca="1">IF(P1543="0-90d",0,IF(P1543="91-180d",INDEX(Assumptions!$F$8:$F$12,MATCH(B1543,Assumptions!$A$8:$A$12,0)),IF(P1543="181-365d",INDEX(Assumptions!$G$8:$G$12,MATCH(B1543,Assumptions!$A$8:$A$12,0)),INDEX(Assumptions!$H$8:$H$12,MATCH(B1543,Assumptions!$A$8:$A$12,0)))))</f>
        <v>0.35</v>
      </c>
      <c r="R1543" s="14">
        <f t="shared" ca="1" si="173"/>
        <v>56647.772999999994</v>
      </c>
      <c r="S1543" s="14">
        <f t="shared" ca="1" si="174"/>
        <v>105203.00700000001</v>
      </c>
      <c r="T1543" s="11" t="s">
        <v>25</v>
      </c>
      <c r="U1543" s="18" t="s">
        <v>26</v>
      </c>
    </row>
    <row r="1544" spans="1:21" ht="15" customHeight="1" x14ac:dyDescent="0.15">
      <c r="A1544" s="10" t="s">
        <v>1592</v>
      </c>
      <c r="B1544" s="11" t="s">
        <v>41</v>
      </c>
      <c r="C1544" s="11" t="s">
        <v>115</v>
      </c>
      <c r="D1544" s="12">
        <v>45964</v>
      </c>
      <c r="E1544" s="11">
        <v>4982</v>
      </c>
      <c r="F1544" s="11" t="s">
        <v>33</v>
      </c>
      <c r="G1544" s="13">
        <v>577.21</v>
      </c>
      <c r="H1544" s="14">
        <f t="shared" si="168"/>
        <v>2875660.22</v>
      </c>
      <c r="I1544" s="14">
        <f>IF(F1544="GHS",H1544,H1544*Assumptions!$B$4)</f>
        <v>2875660.22</v>
      </c>
      <c r="J1544" s="15" t="str">
        <f>INDEX(Assumptions!$B$8:$B$12,MATCH(B1544,Assumptions!$A$8:$A$12,0))</f>
        <v>Weighted Average</v>
      </c>
      <c r="K1544" s="16">
        <f>G1544/(1-INDEX(Assumptions!$D$8:$D$12,MATCH(B1544,Assumptions!$A$8:$A$12,0)))</f>
        <v>888.01538461538462</v>
      </c>
      <c r="L1544" s="16">
        <f t="shared" si="169"/>
        <v>17.316300000000002</v>
      </c>
      <c r="M1544" s="16">
        <f t="shared" si="170"/>
        <v>44.400769230769235</v>
      </c>
      <c r="N1544" s="14">
        <f>E1544*(K1544-L1544-M1544)*IF(F1544="GHS",1,Assumptions!$B$4)</f>
        <v>4116618.2072461541</v>
      </c>
      <c r="O1544" s="15">
        <f t="shared" ca="1" si="171"/>
        <v>322</v>
      </c>
      <c r="P1544" s="15" t="str">
        <f t="shared" ca="1" si="172"/>
        <v>181-365d</v>
      </c>
      <c r="Q1544" s="17">
        <f ca="1">IF(P1544="0-90d",0,IF(P1544="91-180d",INDEX(Assumptions!$F$8:$F$12,MATCH(B1544,Assumptions!$A$8:$A$12,0)),IF(P1544="181-365d",INDEX(Assumptions!$G$8:$G$12,MATCH(B1544,Assumptions!$A$8:$A$12,0)),INDEX(Assumptions!$H$8:$H$12,MATCH(B1544,Assumptions!$A$8:$A$12,0)))))</f>
        <v>0.35</v>
      </c>
      <c r="R1544" s="14">
        <f t="shared" ca="1" si="173"/>
        <v>1006481.077</v>
      </c>
      <c r="S1544" s="14">
        <f t="shared" ca="1" si="174"/>
        <v>1869179.1430000002</v>
      </c>
      <c r="T1544" s="11" t="s">
        <v>25</v>
      </c>
      <c r="U1544" s="18" t="s">
        <v>26</v>
      </c>
    </row>
    <row r="1545" spans="1:21" ht="15" customHeight="1" x14ac:dyDescent="0.15">
      <c r="A1545" s="10" t="s">
        <v>1593</v>
      </c>
      <c r="B1545" s="11" t="s">
        <v>46</v>
      </c>
      <c r="C1545" s="11" t="s">
        <v>52</v>
      </c>
      <c r="D1545" s="12">
        <v>46181</v>
      </c>
      <c r="E1545" s="11">
        <v>669</v>
      </c>
      <c r="F1545" s="11" t="s">
        <v>33</v>
      </c>
      <c r="G1545" s="13">
        <v>326120.98</v>
      </c>
      <c r="H1545" s="14">
        <f t="shared" si="168"/>
        <v>218174935.61999997</v>
      </c>
      <c r="I1545" s="14">
        <f>IF(F1545="GHS",H1545,H1545*Assumptions!$B$4)</f>
        <v>218174935.61999997</v>
      </c>
      <c r="J1545" s="15" t="str">
        <f>INDEX(Assumptions!$B$8:$B$12,MATCH(B1545,Assumptions!$A$8:$A$12,0))</f>
        <v>Specific Identification</v>
      </c>
      <c r="K1545" s="16">
        <f>G1545/(1-INDEX(Assumptions!$D$8:$D$12,MATCH(B1545,Assumptions!$A$8:$A$12,0)))</f>
        <v>418103.8205128205</v>
      </c>
      <c r="L1545" s="16">
        <f t="shared" si="169"/>
        <v>9783.6293999999998</v>
      </c>
      <c r="M1545" s="16">
        <f t="shared" si="170"/>
        <v>20905.191025641026</v>
      </c>
      <c r="N1545" s="14">
        <f>E1545*(K1545-L1545-M1545)*IF(F1545="GHS",1,Assumptions!$B$4)</f>
        <v>259180635.05832306</v>
      </c>
      <c r="O1545" s="15">
        <f t="shared" ca="1" si="171"/>
        <v>105</v>
      </c>
      <c r="P1545" s="15" t="str">
        <f t="shared" ca="1" si="172"/>
        <v>91-180d</v>
      </c>
      <c r="Q1545" s="17">
        <f ca="1">IF(P1545="0-90d",0,IF(P1545="91-180d",INDEX(Assumptions!$F$8:$F$12,MATCH(B1545,Assumptions!$A$8:$A$12,0)),IF(P1545="181-365d",INDEX(Assumptions!$G$8:$G$12,MATCH(B1545,Assumptions!$A$8:$A$12,0)),INDEX(Assumptions!$H$8:$H$12,MATCH(B1545,Assumptions!$A$8:$A$12,0)))))</f>
        <v>0</v>
      </c>
      <c r="R1545" s="14">
        <f t="shared" ca="1" si="173"/>
        <v>0</v>
      </c>
      <c r="S1545" s="14">
        <f t="shared" ca="1" si="174"/>
        <v>218174935.61999997</v>
      </c>
      <c r="T1545" s="11" t="s">
        <v>25</v>
      </c>
      <c r="U1545" s="18" t="s">
        <v>26</v>
      </c>
    </row>
    <row r="1546" spans="1:21" ht="15" customHeight="1" x14ac:dyDescent="0.15">
      <c r="A1546" s="10" t="s">
        <v>1594</v>
      </c>
      <c r="B1546" s="11" t="s">
        <v>31</v>
      </c>
      <c r="C1546" s="11" t="s">
        <v>32</v>
      </c>
      <c r="D1546" s="12">
        <v>45894</v>
      </c>
      <c r="E1546" s="11">
        <v>4934</v>
      </c>
      <c r="F1546" s="11" t="s">
        <v>33</v>
      </c>
      <c r="G1546" s="13">
        <v>3439.46</v>
      </c>
      <c r="H1546" s="14">
        <f t="shared" si="168"/>
        <v>16970295.640000001</v>
      </c>
      <c r="I1546" s="14">
        <f>IF(F1546="GHS",H1546,H1546*Assumptions!$B$4)</f>
        <v>16970295.640000001</v>
      </c>
      <c r="J1546" s="15" t="str">
        <f>INDEX(Assumptions!$B$8:$B$12,MATCH(B1546,Assumptions!$A$8:$A$12,0))</f>
        <v>Weighted Average</v>
      </c>
      <c r="K1546" s="16">
        <f>G1546/(1-INDEX(Assumptions!$D$8:$D$12,MATCH(B1546,Assumptions!$A$8:$A$12,0)))</f>
        <v>4777.0277777777783</v>
      </c>
      <c r="L1546" s="16">
        <f t="shared" si="169"/>
        <v>103.18379999999999</v>
      </c>
      <c r="M1546" s="16">
        <f t="shared" si="170"/>
        <v>238.85138888888892</v>
      </c>
      <c r="N1546" s="14">
        <f>E1546*(K1546-L1546-M1546)*IF(F1546="GHS",1,Assumptions!$B$4)</f>
        <v>21882253.43357778</v>
      </c>
      <c r="O1546" s="15">
        <f t="shared" ca="1" si="171"/>
        <v>392</v>
      </c>
      <c r="P1546" s="15" t="str">
        <f t="shared" ca="1" si="172"/>
        <v>365d+</v>
      </c>
      <c r="Q1546" s="17">
        <f ca="1">IF(P1546="0-90d",0,IF(P1546="91-180d",INDEX(Assumptions!$F$8:$F$12,MATCH(B1546,Assumptions!$A$8:$A$12,0)),IF(P1546="181-365d",INDEX(Assumptions!$G$8:$G$12,MATCH(B1546,Assumptions!$A$8:$A$12,0)),INDEX(Assumptions!$H$8:$H$12,MATCH(B1546,Assumptions!$A$8:$A$12,0)))))</f>
        <v>0.6</v>
      </c>
      <c r="R1546" s="14">
        <f t="shared" ca="1" si="173"/>
        <v>10182177.384</v>
      </c>
      <c r="S1546" s="14">
        <f t="shared" ca="1" si="174"/>
        <v>6788118.256000001</v>
      </c>
      <c r="T1546" s="11" t="s">
        <v>25</v>
      </c>
      <c r="U1546" s="18" t="s">
        <v>26</v>
      </c>
    </row>
    <row r="1547" spans="1:21" ht="15" customHeight="1" x14ac:dyDescent="0.15">
      <c r="A1547" s="10" t="s">
        <v>1595</v>
      </c>
      <c r="B1547" s="11" t="s">
        <v>28</v>
      </c>
      <c r="C1547" s="11" t="s">
        <v>35</v>
      </c>
      <c r="D1547" s="12">
        <v>46032</v>
      </c>
      <c r="E1547" s="11">
        <v>1157</v>
      </c>
      <c r="F1547" s="11" t="s">
        <v>24</v>
      </c>
      <c r="G1547" s="13">
        <v>6290.97</v>
      </c>
      <c r="H1547" s="14">
        <f t="shared" si="168"/>
        <v>7278652.29</v>
      </c>
      <c r="I1547" s="14">
        <f>IF(F1547="GHS",H1547,H1547*Assumptions!$B$4)</f>
        <v>78609444.732000008</v>
      </c>
      <c r="J1547" s="15" t="str">
        <f>INDEX(Assumptions!$B$8:$B$12,MATCH(B1547,Assumptions!$A$8:$A$12,0))</f>
        <v>Fair Value Less Costs to Sell</v>
      </c>
      <c r="K1547" s="16">
        <f>G1547/(1-INDEX(Assumptions!$D$8:$D$12,MATCH(B1547,Assumptions!$A$8:$A$12,0)))</f>
        <v>7148.829545454546</v>
      </c>
      <c r="L1547" s="16">
        <f t="shared" si="169"/>
        <v>188.72909999999999</v>
      </c>
      <c r="M1547" s="16">
        <f t="shared" si="170"/>
        <v>357.4414772727273</v>
      </c>
      <c r="N1547" s="14">
        <f>E1547*(K1547-L1547-M1547)*IF(F1547="GHS",1,Assumptions!$B$4)</f>
        <v>82504185.402812734</v>
      </c>
      <c r="O1547" s="15">
        <f t="shared" ca="1" si="171"/>
        <v>254</v>
      </c>
      <c r="P1547" s="15" t="str">
        <f t="shared" ca="1" si="172"/>
        <v>181-365d</v>
      </c>
      <c r="Q1547" s="17">
        <f ca="1">IF(P1547="0-90d",0,IF(P1547="91-180d",INDEX(Assumptions!$F$8:$F$12,MATCH(B1547,Assumptions!$A$8:$A$12,0)),IF(P1547="181-365d",INDEX(Assumptions!$G$8:$G$12,MATCH(B1547,Assumptions!$A$8:$A$12,0)),INDEX(Assumptions!$H$8:$H$12,MATCH(B1547,Assumptions!$A$8:$A$12,0)))))</f>
        <v>0.1</v>
      </c>
      <c r="R1547" s="14">
        <f t="shared" ca="1" si="173"/>
        <v>7860944.4732000008</v>
      </c>
      <c r="S1547" s="14">
        <f t="shared" ca="1" si="174"/>
        <v>70748500.2588</v>
      </c>
      <c r="T1547" s="11" t="s">
        <v>50</v>
      </c>
      <c r="U1547" s="18" t="s">
        <v>26</v>
      </c>
    </row>
    <row r="1548" spans="1:21" ht="15" customHeight="1" x14ac:dyDescent="0.15">
      <c r="A1548" s="10" t="s">
        <v>1596</v>
      </c>
      <c r="B1548" s="11" t="s">
        <v>28</v>
      </c>
      <c r="C1548" s="11" t="s">
        <v>38</v>
      </c>
      <c r="D1548" s="12">
        <v>45794</v>
      </c>
      <c r="E1548" s="11">
        <v>2195</v>
      </c>
      <c r="F1548" s="11" t="s">
        <v>24</v>
      </c>
      <c r="G1548" s="13">
        <v>6142.6</v>
      </c>
      <c r="H1548" s="14">
        <f t="shared" si="168"/>
        <v>13483007</v>
      </c>
      <c r="I1548" s="14">
        <f>IF(F1548="GHS",H1548,H1548*Assumptions!$B$4)</f>
        <v>145616475.60000002</v>
      </c>
      <c r="J1548" s="15" t="str">
        <f>INDEX(Assumptions!$B$8:$B$12,MATCH(B1548,Assumptions!$A$8:$A$12,0))</f>
        <v>Fair Value Less Costs to Sell</v>
      </c>
      <c r="K1548" s="16">
        <f>G1548/(1-INDEX(Assumptions!$D$8:$D$12,MATCH(B1548,Assumptions!$A$8:$A$12,0)))</f>
        <v>6980.227272727273</v>
      </c>
      <c r="L1548" s="16">
        <f t="shared" si="169"/>
        <v>184.27799999999999</v>
      </c>
      <c r="M1548" s="16">
        <f t="shared" si="170"/>
        <v>349.01136363636368</v>
      </c>
      <c r="N1548" s="14">
        <f>E1548*(K1548-L1548-M1548)*IF(F1548="GHS",1,Assumptions!$B$4)</f>
        <v>152831110.07290909</v>
      </c>
      <c r="O1548" s="15">
        <f t="shared" ca="1" si="171"/>
        <v>492</v>
      </c>
      <c r="P1548" s="15" t="str">
        <f t="shared" ca="1" si="172"/>
        <v>365d+</v>
      </c>
      <c r="Q1548" s="17">
        <f ca="1">IF(P1548="0-90d",0,IF(P1548="91-180d",INDEX(Assumptions!$F$8:$F$12,MATCH(B1548,Assumptions!$A$8:$A$12,0)),IF(P1548="181-365d",INDEX(Assumptions!$G$8:$G$12,MATCH(B1548,Assumptions!$A$8:$A$12,0)),INDEX(Assumptions!$H$8:$H$12,MATCH(B1548,Assumptions!$A$8:$A$12,0)))))</f>
        <v>0.4</v>
      </c>
      <c r="R1548" s="14">
        <f t="shared" ca="1" si="173"/>
        <v>58246590.24000001</v>
      </c>
      <c r="S1548" s="14">
        <f t="shared" ca="1" si="174"/>
        <v>87369885.360000014</v>
      </c>
      <c r="T1548" s="11" t="s">
        <v>25</v>
      </c>
      <c r="U1548" s="18" t="s">
        <v>26</v>
      </c>
    </row>
    <row r="1549" spans="1:21" ht="15" customHeight="1" x14ac:dyDescent="0.15">
      <c r="A1549" s="10" t="s">
        <v>1597</v>
      </c>
      <c r="B1549" s="11" t="s">
        <v>46</v>
      </c>
      <c r="C1549" s="11" t="s">
        <v>47</v>
      </c>
      <c r="D1549" s="12">
        <v>46033</v>
      </c>
      <c r="E1549" s="11">
        <v>3226</v>
      </c>
      <c r="F1549" s="11" t="s">
        <v>33</v>
      </c>
      <c r="G1549" s="13">
        <v>508867.47</v>
      </c>
      <c r="H1549" s="14">
        <f t="shared" si="168"/>
        <v>1641606458.22</v>
      </c>
      <c r="I1549" s="14">
        <f>IF(F1549="GHS",H1549,H1549*Assumptions!$B$4)</f>
        <v>1641606458.22</v>
      </c>
      <c r="J1549" s="15" t="str">
        <f>INDEX(Assumptions!$B$8:$B$12,MATCH(B1549,Assumptions!$A$8:$A$12,0))</f>
        <v>Specific Identification</v>
      </c>
      <c r="K1549" s="16">
        <f>G1549/(1-INDEX(Assumptions!$D$8:$D$12,MATCH(B1549,Assumptions!$A$8:$A$12,0)))</f>
        <v>652394.19230769225</v>
      </c>
      <c r="L1549" s="16">
        <f t="shared" si="169"/>
        <v>15266.024099999999</v>
      </c>
      <c r="M1549" s="16">
        <f t="shared" si="170"/>
        <v>32619.709615384614</v>
      </c>
      <c r="N1549" s="14">
        <f>E1549*(K1549-L1549-M1549)*IF(F1549="GHS",1,Assumptions!$B$4)</f>
        <v>1950144287.4187844</v>
      </c>
      <c r="O1549" s="15">
        <f t="shared" ca="1" si="171"/>
        <v>253</v>
      </c>
      <c r="P1549" s="15" t="str">
        <f t="shared" ca="1" si="172"/>
        <v>181-365d</v>
      </c>
      <c r="Q1549" s="17">
        <f ca="1">IF(P1549="0-90d",0,IF(P1549="91-180d",INDEX(Assumptions!$F$8:$F$12,MATCH(B1549,Assumptions!$A$8:$A$12,0)),IF(P1549="181-365d",INDEX(Assumptions!$G$8:$G$12,MATCH(B1549,Assumptions!$A$8:$A$12,0)),INDEX(Assumptions!$H$8:$H$12,MATCH(B1549,Assumptions!$A$8:$A$12,0)))))</f>
        <v>0.05</v>
      </c>
      <c r="R1549" s="14">
        <f t="shared" ca="1" si="173"/>
        <v>82080322.911000013</v>
      </c>
      <c r="S1549" s="14">
        <f t="shared" ca="1" si="174"/>
        <v>1559526135.309</v>
      </c>
      <c r="T1549" s="11" t="s">
        <v>25</v>
      </c>
      <c r="U1549" s="18" t="s">
        <v>26</v>
      </c>
    </row>
    <row r="1550" spans="1:21" ht="15" customHeight="1" x14ac:dyDescent="0.15">
      <c r="A1550" s="10" t="s">
        <v>1598</v>
      </c>
      <c r="B1550" s="11" t="s">
        <v>31</v>
      </c>
      <c r="C1550" s="11" t="s">
        <v>76</v>
      </c>
      <c r="D1550" s="12">
        <v>46007</v>
      </c>
      <c r="E1550" s="11">
        <v>4784</v>
      </c>
      <c r="F1550" s="11" t="s">
        <v>33</v>
      </c>
      <c r="G1550" s="13">
        <v>2743.89</v>
      </c>
      <c r="H1550" s="14">
        <f t="shared" si="168"/>
        <v>13126769.76</v>
      </c>
      <c r="I1550" s="14">
        <f>IF(F1550="GHS",H1550,H1550*Assumptions!$B$4)</f>
        <v>13126769.76</v>
      </c>
      <c r="J1550" s="15" t="str">
        <f>INDEX(Assumptions!$B$8:$B$12,MATCH(B1550,Assumptions!$A$8:$A$12,0))</f>
        <v>Weighted Average</v>
      </c>
      <c r="K1550" s="16">
        <f>G1550/(1-INDEX(Assumptions!$D$8:$D$12,MATCH(B1550,Assumptions!$A$8:$A$12,0)))</f>
        <v>3810.9583333333335</v>
      </c>
      <c r="L1550" s="16">
        <f t="shared" si="169"/>
        <v>82.316699999999997</v>
      </c>
      <c r="M1550" s="16">
        <f t="shared" si="170"/>
        <v>190.54791666666668</v>
      </c>
      <c r="N1550" s="14">
        <f>E1550*(K1550-L1550-M1550)*IF(F1550="GHS",1,Assumptions!$B$4)</f>
        <v>16926240.340533335</v>
      </c>
      <c r="O1550" s="15">
        <f t="shared" ca="1" si="171"/>
        <v>279</v>
      </c>
      <c r="P1550" s="15" t="str">
        <f t="shared" ca="1" si="172"/>
        <v>181-365d</v>
      </c>
      <c r="Q1550" s="17">
        <f ca="1">IF(P1550="0-90d",0,IF(P1550="91-180d",INDEX(Assumptions!$F$8:$F$12,MATCH(B1550,Assumptions!$A$8:$A$12,0)),IF(P1550="181-365d",INDEX(Assumptions!$G$8:$G$12,MATCH(B1550,Assumptions!$A$8:$A$12,0)),INDEX(Assumptions!$H$8:$H$12,MATCH(B1550,Assumptions!$A$8:$A$12,0)))))</f>
        <v>0.2</v>
      </c>
      <c r="R1550" s="14">
        <f t="shared" ca="1" si="173"/>
        <v>2625353.952</v>
      </c>
      <c r="S1550" s="14">
        <f t="shared" ca="1" si="174"/>
        <v>10501415.808</v>
      </c>
      <c r="T1550" s="11" t="s">
        <v>25</v>
      </c>
      <c r="U1550" s="18" t="s">
        <v>26</v>
      </c>
    </row>
    <row r="1551" spans="1:21" ht="15" customHeight="1" x14ac:dyDescent="0.15">
      <c r="A1551" s="10" t="s">
        <v>1599</v>
      </c>
      <c r="B1551" s="11" t="s">
        <v>22</v>
      </c>
      <c r="C1551" s="11" t="s">
        <v>81</v>
      </c>
      <c r="D1551" s="12">
        <v>45763</v>
      </c>
      <c r="E1551" s="11">
        <v>1511</v>
      </c>
      <c r="F1551" s="11" t="s">
        <v>24</v>
      </c>
      <c r="G1551" s="13">
        <v>27552.49</v>
      </c>
      <c r="H1551" s="14">
        <f t="shared" si="168"/>
        <v>41631812.390000001</v>
      </c>
      <c r="I1551" s="14">
        <f>IF(F1551="GHS",H1551,H1551*Assumptions!$B$4)</f>
        <v>449623573.81200004</v>
      </c>
      <c r="J1551" s="15" t="str">
        <f>INDEX(Assumptions!$B$8:$B$12,MATCH(B1551,Assumptions!$A$8:$A$12,0))</f>
        <v>FIFO</v>
      </c>
      <c r="K1551" s="16">
        <f>G1551/(1-INDEX(Assumptions!$D$8:$D$12,MATCH(B1551,Assumptions!$A$8:$A$12,0)))</f>
        <v>33600.597560975606</v>
      </c>
      <c r="L1551" s="16">
        <f t="shared" si="169"/>
        <v>826.57470000000001</v>
      </c>
      <c r="M1551" s="16">
        <f t="shared" si="170"/>
        <v>1680.0298780487803</v>
      </c>
      <c r="N1551" s="14">
        <f>E1551*(K1551-L1551-M1551)*IF(F1551="GHS",1,Assumptions!$B$4)</f>
        <v>507416652.68978637</v>
      </c>
      <c r="O1551" s="15">
        <f t="shared" ca="1" si="171"/>
        <v>523</v>
      </c>
      <c r="P1551" s="15" t="str">
        <f t="shared" ca="1" si="172"/>
        <v>365d+</v>
      </c>
      <c r="Q1551" s="17">
        <f ca="1">IF(P1551="0-90d",0,IF(P1551="91-180d",INDEX(Assumptions!$F$8:$F$12,MATCH(B1551,Assumptions!$A$8:$A$12,0)),IF(P1551="181-365d",INDEX(Assumptions!$G$8:$G$12,MATCH(B1551,Assumptions!$A$8:$A$12,0)),INDEX(Assumptions!$H$8:$H$12,MATCH(B1551,Assumptions!$A$8:$A$12,0)))))</f>
        <v>0.5</v>
      </c>
      <c r="R1551" s="14">
        <f t="shared" ca="1" si="173"/>
        <v>224811786.90600002</v>
      </c>
      <c r="S1551" s="14">
        <f t="shared" ca="1" si="174"/>
        <v>224811786.90600002</v>
      </c>
      <c r="T1551" s="11" t="s">
        <v>25</v>
      </c>
      <c r="U1551" s="18" t="s">
        <v>26</v>
      </c>
    </row>
    <row r="1552" spans="1:21" ht="15" customHeight="1" x14ac:dyDescent="0.15">
      <c r="A1552" s="10" t="s">
        <v>1600</v>
      </c>
      <c r="B1552" s="11" t="s">
        <v>22</v>
      </c>
      <c r="C1552" s="11" t="s">
        <v>23</v>
      </c>
      <c r="D1552" s="12">
        <v>45856</v>
      </c>
      <c r="E1552" s="11">
        <v>4982</v>
      </c>
      <c r="F1552" s="11" t="s">
        <v>24</v>
      </c>
      <c r="G1552" s="13">
        <v>21129.439999999999</v>
      </c>
      <c r="H1552" s="14">
        <f t="shared" si="168"/>
        <v>105266870.08</v>
      </c>
      <c r="I1552" s="14">
        <f>IF(F1552="GHS",H1552,H1552*Assumptions!$B$4)</f>
        <v>1136882196.8640001</v>
      </c>
      <c r="J1552" s="15" t="str">
        <f>INDEX(Assumptions!$B$8:$B$12,MATCH(B1552,Assumptions!$A$8:$A$12,0))</f>
        <v>FIFO</v>
      </c>
      <c r="K1552" s="16">
        <f>G1552/(1-INDEX(Assumptions!$D$8:$D$12,MATCH(B1552,Assumptions!$A$8:$A$12,0)))</f>
        <v>25767.609756097558</v>
      </c>
      <c r="L1552" s="16">
        <f t="shared" si="169"/>
        <v>633.88319999999999</v>
      </c>
      <c r="M1552" s="16">
        <f t="shared" si="170"/>
        <v>1288.3804878048779</v>
      </c>
      <c r="N1552" s="14">
        <f>E1552*(K1552-L1552-M1552)*IF(F1552="GHS",1,Assumptions!$B$4)</f>
        <v>1283013152.4121284</v>
      </c>
      <c r="O1552" s="15">
        <f t="shared" ca="1" si="171"/>
        <v>430</v>
      </c>
      <c r="P1552" s="15" t="str">
        <f t="shared" ca="1" si="172"/>
        <v>365d+</v>
      </c>
      <c r="Q1552" s="17">
        <f ca="1">IF(P1552="0-90d",0,IF(P1552="91-180d",INDEX(Assumptions!$F$8:$F$12,MATCH(B1552,Assumptions!$A$8:$A$12,0)),IF(P1552="181-365d",INDEX(Assumptions!$G$8:$G$12,MATCH(B1552,Assumptions!$A$8:$A$12,0)),INDEX(Assumptions!$H$8:$H$12,MATCH(B1552,Assumptions!$A$8:$A$12,0)))))</f>
        <v>0.5</v>
      </c>
      <c r="R1552" s="14">
        <f t="shared" ca="1" si="173"/>
        <v>568441098.43200004</v>
      </c>
      <c r="S1552" s="14">
        <f t="shared" ca="1" si="174"/>
        <v>568441098.43200004</v>
      </c>
      <c r="T1552" s="11" t="s">
        <v>25</v>
      </c>
      <c r="U1552" s="18" t="s">
        <v>36</v>
      </c>
    </row>
    <row r="1553" spans="1:21" ht="15" customHeight="1" x14ac:dyDescent="0.15">
      <c r="A1553" s="10" t="s">
        <v>1601</v>
      </c>
      <c r="B1553" s="11" t="s">
        <v>31</v>
      </c>
      <c r="C1553" s="11" t="s">
        <v>32</v>
      </c>
      <c r="D1553" s="12">
        <v>46198</v>
      </c>
      <c r="E1553" s="11">
        <v>4330</v>
      </c>
      <c r="F1553" s="11" t="s">
        <v>33</v>
      </c>
      <c r="G1553" s="13">
        <v>3515.29</v>
      </c>
      <c r="H1553" s="14">
        <f t="shared" si="168"/>
        <v>15221205.699999999</v>
      </c>
      <c r="I1553" s="14">
        <f>IF(F1553="GHS",H1553,H1553*Assumptions!$B$4)</f>
        <v>15221205.699999999</v>
      </c>
      <c r="J1553" s="15" t="str">
        <f>INDEX(Assumptions!$B$8:$B$12,MATCH(B1553,Assumptions!$A$8:$A$12,0))</f>
        <v>Weighted Average</v>
      </c>
      <c r="K1553" s="16">
        <f>G1553/(1-INDEX(Assumptions!$D$8:$D$12,MATCH(B1553,Assumptions!$A$8:$A$12,0)))</f>
        <v>4882.3472222222226</v>
      </c>
      <c r="L1553" s="16">
        <f t="shared" si="169"/>
        <v>105.45869999999999</v>
      </c>
      <c r="M1553" s="16">
        <f t="shared" si="170"/>
        <v>244.11736111111114</v>
      </c>
      <c r="N1553" s="14">
        <f>E1553*(K1553-L1553-M1553)*IF(F1553="GHS",1,Assumptions!$B$4)</f>
        <v>19626899.127611116</v>
      </c>
      <c r="O1553" s="15">
        <f t="shared" ca="1" si="171"/>
        <v>88</v>
      </c>
      <c r="P1553" s="15" t="str">
        <f t="shared" ca="1" si="172"/>
        <v>0-90d</v>
      </c>
      <c r="Q1553" s="17">
        <f ca="1">IF(P1553="0-90d",0,IF(P1553="91-180d",INDEX(Assumptions!$F$8:$F$12,MATCH(B1553,Assumptions!$A$8:$A$12,0)),IF(P1553="181-365d",INDEX(Assumptions!$G$8:$G$12,MATCH(B1553,Assumptions!$A$8:$A$12,0)),INDEX(Assumptions!$H$8:$H$12,MATCH(B1553,Assumptions!$A$8:$A$12,0)))))</f>
        <v>0</v>
      </c>
      <c r="R1553" s="14">
        <f t="shared" ca="1" si="173"/>
        <v>0</v>
      </c>
      <c r="S1553" s="14">
        <f t="shared" ca="1" si="174"/>
        <v>15221205.699999999</v>
      </c>
      <c r="T1553" s="11" t="s">
        <v>25</v>
      </c>
      <c r="U1553" s="18" t="s">
        <v>26</v>
      </c>
    </row>
    <row r="1554" spans="1:21" ht="15" customHeight="1" x14ac:dyDescent="0.15">
      <c r="A1554" s="10" t="s">
        <v>1602</v>
      </c>
      <c r="B1554" s="11" t="s">
        <v>31</v>
      </c>
      <c r="C1554" s="11" t="s">
        <v>63</v>
      </c>
      <c r="D1554" s="12">
        <v>45888</v>
      </c>
      <c r="E1554" s="11">
        <v>3362</v>
      </c>
      <c r="F1554" s="11" t="s">
        <v>33</v>
      </c>
      <c r="G1554" s="13">
        <v>1393.85</v>
      </c>
      <c r="H1554" s="14">
        <f t="shared" si="168"/>
        <v>4686123.6999999993</v>
      </c>
      <c r="I1554" s="14">
        <f>IF(F1554="GHS",H1554,H1554*Assumptions!$B$4)</f>
        <v>4686123.6999999993</v>
      </c>
      <c r="J1554" s="15" t="str">
        <f>INDEX(Assumptions!$B$8:$B$12,MATCH(B1554,Assumptions!$A$8:$A$12,0))</f>
        <v>Weighted Average</v>
      </c>
      <c r="K1554" s="16">
        <f>G1554/(1-INDEX(Assumptions!$D$8:$D$12,MATCH(B1554,Assumptions!$A$8:$A$12,0)))</f>
        <v>1935.9027777777778</v>
      </c>
      <c r="L1554" s="16">
        <f t="shared" si="169"/>
        <v>41.815499999999993</v>
      </c>
      <c r="M1554" s="16">
        <f t="shared" si="170"/>
        <v>96.7951388888889</v>
      </c>
      <c r="N1554" s="14">
        <f>E1554*(K1554-L1554-M1554)*IF(F1554="GHS",1,Assumptions!$B$4)</f>
        <v>6042496.1709444448</v>
      </c>
      <c r="O1554" s="15">
        <f t="shared" ca="1" si="171"/>
        <v>398</v>
      </c>
      <c r="P1554" s="15" t="str">
        <f t="shared" ca="1" si="172"/>
        <v>365d+</v>
      </c>
      <c r="Q1554" s="17">
        <f ca="1">IF(P1554="0-90d",0,IF(P1554="91-180d",INDEX(Assumptions!$F$8:$F$12,MATCH(B1554,Assumptions!$A$8:$A$12,0)),IF(P1554="181-365d",INDEX(Assumptions!$G$8:$G$12,MATCH(B1554,Assumptions!$A$8:$A$12,0)),INDEX(Assumptions!$H$8:$H$12,MATCH(B1554,Assumptions!$A$8:$A$12,0)))))</f>
        <v>0.6</v>
      </c>
      <c r="R1554" s="14">
        <f t="shared" ca="1" si="173"/>
        <v>2811674.2199999993</v>
      </c>
      <c r="S1554" s="14">
        <f t="shared" ca="1" si="174"/>
        <v>1874449.48</v>
      </c>
      <c r="T1554" s="11" t="s">
        <v>50</v>
      </c>
      <c r="U1554" s="18" t="s">
        <v>26</v>
      </c>
    </row>
    <row r="1555" spans="1:21" ht="15" customHeight="1" x14ac:dyDescent="0.15">
      <c r="A1555" s="10" t="s">
        <v>1603</v>
      </c>
      <c r="B1555" s="11" t="s">
        <v>41</v>
      </c>
      <c r="C1555" s="11" t="s">
        <v>44</v>
      </c>
      <c r="D1555" s="12">
        <v>45909</v>
      </c>
      <c r="E1555" s="11">
        <v>1270</v>
      </c>
      <c r="F1555" s="11" t="s">
        <v>33</v>
      </c>
      <c r="G1555" s="13">
        <v>574.71</v>
      </c>
      <c r="H1555" s="14">
        <f t="shared" si="168"/>
        <v>729881.70000000007</v>
      </c>
      <c r="I1555" s="14">
        <f>IF(F1555="GHS",H1555,H1555*Assumptions!$B$4)</f>
        <v>729881.70000000007</v>
      </c>
      <c r="J1555" s="15" t="str">
        <f>INDEX(Assumptions!$B$8:$B$12,MATCH(B1555,Assumptions!$A$8:$A$12,0))</f>
        <v>Weighted Average</v>
      </c>
      <c r="K1555" s="16">
        <f>G1555/(1-INDEX(Assumptions!$D$8:$D$12,MATCH(B1555,Assumptions!$A$8:$A$12,0)))</f>
        <v>884.16923076923081</v>
      </c>
      <c r="L1555" s="16">
        <f t="shared" si="169"/>
        <v>17.241299999999999</v>
      </c>
      <c r="M1555" s="16">
        <f t="shared" si="170"/>
        <v>44.208461538461542</v>
      </c>
      <c r="N1555" s="14">
        <f>E1555*(K1555-L1555-M1555)*IF(F1555="GHS",1,Assumptions!$B$4)</f>
        <v>1044853.725923077</v>
      </c>
      <c r="O1555" s="15">
        <f t="shared" ca="1" si="171"/>
        <v>377</v>
      </c>
      <c r="P1555" s="15" t="str">
        <f t="shared" ca="1" si="172"/>
        <v>365d+</v>
      </c>
      <c r="Q1555" s="17">
        <f ca="1">IF(P1555="0-90d",0,IF(P1555="91-180d",INDEX(Assumptions!$F$8:$F$12,MATCH(B1555,Assumptions!$A$8:$A$12,0)),IF(P1555="181-365d",INDEX(Assumptions!$G$8:$G$12,MATCH(B1555,Assumptions!$A$8:$A$12,0)),INDEX(Assumptions!$H$8:$H$12,MATCH(B1555,Assumptions!$A$8:$A$12,0)))))</f>
        <v>0.8</v>
      </c>
      <c r="R1555" s="14">
        <f t="shared" ca="1" si="173"/>
        <v>583905.3600000001</v>
      </c>
      <c r="S1555" s="14">
        <f t="shared" ca="1" si="174"/>
        <v>145976.33999999997</v>
      </c>
      <c r="T1555" s="11" t="s">
        <v>25</v>
      </c>
      <c r="U1555" s="18" t="s">
        <v>26</v>
      </c>
    </row>
    <row r="1556" spans="1:21" ht="15" customHeight="1" x14ac:dyDescent="0.15">
      <c r="A1556" s="10" t="s">
        <v>1604</v>
      </c>
      <c r="B1556" s="11" t="s">
        <v>31</v>
      </c>
      <c r="C1556" s="11" t="s">
        <v>32</v>
      </c>
      <c r="D1556" s="12">
        <v>45812</v>
      </c>
      <c r="E1556" s="11">
        <v>2493</v>
      </c>
      <c r="F1556" s="11" t="s">
        <v>33</v>
      </c>
      <c r="G1556" s="13">
        <v>4403.3</v>
      </c>
      <c r="H1556" s="14">
        <f t="shared" si="168"/>
        <v>10977426.9</v>
      </c>
      <c r="I1556" s="14">
        <f>IF(F1556="GHS",H1556,H1556*Assumptions!$B$4)</f>
        <v>10977426.9</v>
      </c>
      <c r="J1556" s="15" t="str">
        <f>INDEX(Assumptions!$B$8:$B$12,MATCH(B1556,Assumptions!$A$8:$A$12,0))</f>
        <v>Weighted Average</v>
      </c>
      <c r="K1556" s="16">
        <f>G1556/(1-INDEX(Assumptions!$D$8:$D$12,MATCH(B1556,Assumptions!$A$8:$A$12,0)))</f>
        <v>6115.6944444444453</v>
      </c>
      <c r="L1556" s="16">
        <f t="shared" si="169"/>
        <v>132.09899999999999</v>
      </c>
      <c r="M1556" s="16">
        <f t="shared" si="170"/>
        <v>305.78472222222229</v>
      </c>
      <c r="N1556" s="14">
        <f>E1556*(K1556-L1556-M1556)*IF(F1556="GHS",1,Assumptions!$B$4)</f>
        <v>14154782.1305</v>
      </c>
      <c r="O1556" s="15">
        <f t="shared" ca="1" si="171"/>
        <v>474</v>
      </c>
      <c r="P1556" s="15" t="str">
        <f t="shared" ca="1" si="172"/>
        <v>365d+</v>
      </c>
      <c r="Q1556" s="17">
        <f ca="1">IF(P1556="0-90d",0,IF(P1556="91-180d",INDEX(Assumptions!$F$8:$F$12,MATCH(B1556,Assumptions!$A$8:$A$12,0)),IF(P1556="181-365d",INDEX(Assumptions!$G$8:$G$12,MATCH(B1556,Assumptions!$A$8:$A$12,0)),INDEX(Assumptions!$H$8:$H$12,MATCH(B1556,Assumptions!$A$8:$A$12,0)))))</f>
        <v>0.6</v>
      </c>
      <c r="R1556" s="14">
        <f t="shared" ca="1" si="173"/>
        <v>6586456.1399999997</v>
      </c>
      <c r="S1556" s="14">
        <f t="shared" ca="1" si="174"/>
        <v>4390970.7600000007</v>
      </c>
      <c r="T1556" s="11" t="s">
        <v>25</v>
      </c>
      <c r="U1556" s="18" t="s">
        <v>26</v>
      </c>
    </row>
    <row r="1557" spans="1:21" ht="15" customHeight="1" x14ac:dyDescent="0.15">
      <c r="A1557" s="10" t="s">
        <v>1605</v>
      </c>
      <c r="B1557" s="11" t="s">
        <v>46</v>
      </c>
      <c r="C1557" s="11" t="s">
        <v>52</v>
      </c>
      <c r="D1557" s="12">
        <v>45970</v>
      </c>
      <c r="E1557" s="11">
        <v>215</v>
      </c>
      <c r="F1557" s="11" t="s">
        <v>33</v>
      </c>
      <c r="G1557" s="13">
        <v>463734.02</v>
      </c>
      <c r="H1557" s="14">
        <f t="shared" si="168"/>
        <v>99702814.299999997</v>
      </c>
      <c r="I1557" s="14">
        <f>IF(F1557="GHS",H1557,H1557*Assumptions!$B$4)</f>
        <v>99702814.299999997</v>
      </c>
      <c r="J1557" s="15" t="str">
        <f>INDEX(Assumptions!$B$8:$B$12,MATCH(B1557,Assumptions!$A$8:$A$12,0))</f>
        <v>Specific Identification</v>
      </c>
      <c r="K1557" s="16">
        <f>G1557/(1-INDEX(Assumptions!$D$8:$D$12,MATCH(B1557,Assumptions!$A$8:$A$12,0)))</f>
        <v>594530.79487179487</v>
      </c>
      <c r="L1557" s="16">
        <f t="shared" si="169"/>
        <v>13912.0206</v>
      </c>
      <c r="M1557" s="16">
        <f t="shared" si="170"/>
        <v>29726.539743589747</v>
      </c>
      <c r="N1557" s="14">
        <f>E1557*(K1557-L1557-M1557)*IF(F1557="GHS",1,Assumptions!$B$4)</f>
        <v>118441830.42356411</v>
      </c>
      <c r="O1557" s="15">
        <f t="shared" ca="1" si="171"/>
        <v>316</v>
      </c>
      <c r="P1557" s="15" t="str">
        <f t="shared" ca="1" si="172"/>
        <v>181-365d</v>
      </c>
      <c r="Q1557" s="17">
        <f ca="1">IF(P1557="0-90d",0,IF(P1557="91-180d",INDEX(Assumptions!$F$8:$F$12,MATCH(B1557,Assumptions!$A$8:$A$12,0)),IF(P1557="181-365d",INDEX(Assumptions!$G$8:$G$12,MATCH(B1557,Assumptions!$A$8:$A$12,0)),INDEX(Assumptions!$H$8:$H$12,MATCH(B1557,Assumptions!$A$8:$A$12,0)))))</f>
        <v>0.05</v>
      </c>
      <c r="R1557" s="14">
        <f t="shared" ca="1" si="173"/>
        <v>4985140.7149999999</v>
      </c>
      <c r="S1557" s="14">
        <f t="shared" ca="1" si="174"/>
        <v>94717673.584999993</v>
      </c>
      <c r="T1557" s="11" t="s">
        <v>25</v>
      </c>
      <c r="U1557" s="18" t="s">
        <v>26</v>
      </c>
    </row>
    <row r="1558" spans="1:21" ht="15" customHeight="1" x14ac:dyDescent="0.15">
      <c r="A1558" s="10" t="s">
        <v>1606</v>
      </c>
      <c r="B1558" s="11" t="s">
        <v>41</v>
      </c>
      <c r="C1558" s="11" t="s">
        <v>42</v>
      </c>
      <c r="D1558" s="12">
        <v>45786</v>
      </c>
      <c r="E1558" s="11">
        <v>2691</v>
      </c>
      <c r="F1558" s="11" t="s">
        <v>33</v>
      </c>
      <c r="G1558" s="13">
        <v>1440</v>
      </c>
      <c r="H1558" s="14">
        <f t="shared" si="168"/>
        <v>3875040</v>
      </c>
      <c r="I1558" s="14">
        <f>IF(F1558="GHS",H1558,H1558*Assumptions!$B$4)</f>
        <v>3875040</v>
      </c>
      <c r="J1558" s="15" t="str">
        <f>INDEX(Assumptions!$B$8:$B$12,MATCH(B1558,Assumptions!$A$8:$A$12,0))</f>
        <v>Weighted Average</v>
      </c>
      <c r="K1558" s="16">
        <f>G1558/(1-INDEX(Assumptions!$D$8:$D$12,MATCH(B1558,Assumptions!$A$8:$A$12,0)))</f>
        <v>2215.3846153846152</v>
      </c>
      <c r="L1558" s="16">
        <f t="shared" si="169"/>
        <v>43.199999999999996</v>
      </c>
      <c r="M1558" s="16">
        <f t="shared" si="170"/>
        <v>110.76923076923077</v>
      </c>
      <c r="N1558" s="14">
        <f>E1558*(K1558-L1558-M1558)*IF(F1558="GHS",1,Assumptions!$B$4)</f>
        <v>5547268.7999999998</v>
      </c>
      <c r="O1558" s="15">
        <f t="shared" ca="1" si="171"/>
        <v>500</v>
      </c>
      <c r="P1558" s="15" t="str">
        <f t="shared" ca="1" si="172"/>
        <v>365d+</v>
      </c>
      <c r="Q1558" s="17">
        <f ca="1">IF(P1558="0-90d",0,IF(P1558="91-180d",INDEX(Assumptions!$F$8:$F$12,MATCH(B1558,Assumptions!$A$8:$A$12,0)),IF(P1558="181-365d",INDEX(Assumptions!$G$8:$G$12,MATCH(B1558,Assumptions!$A$8:$A$12,0)),INDEX(Assumptions!$H$8:$H$12,MATCH(B1558,Assumptions!$A$8:$A$12,0)))))</f>
        <v>0.8</v>
      </c>
      <c r="R1558" s="14">
        <f t="shared" ca="1" si="173"/>
        <v>3100032</v>
      </c>
      <c r="S1558" s="14">
        <f t="shared" ca="1" si="174"/>
        <v>775008</v>
      </c>
      <c r="T1558" s="11" t="s">
        <v>25</v>
      </c>
      <c r="U1558" s="18" t="s">
        <v>26</v>
      </c>
    </row>
    <row r="1559" spans="1:21" ht="15" customHeight="1" x14ac:dyDescent="0.15">
      <c r="A1559" s="10" t="s">
        <v>1607</v>
      </c>
      <c r="B1559" s="11" t="s">
        <v>22</v>
      </c>
      <c r="C1559" s="11" t="s">
        <v>23</v>
      </c>
      <c r="D1559" s="12">
        <v>45906</v>
      </c>
      <c r="E1559" s="11">
        <v>4566</v>
      </c>
      <c r="F1559" s="11" t="s">
        <v>24</v>
      </c>
      <c r="G1559" s="13">
        <v>20478.150000000001</v>
      </c>
      <c r="H1559" s="14">
        <f t="shared" si="168"/>
        <v>93503232.900000006</v>
      </c>
      <c r="I1559" s="14">
        <f>IF(F1559="GHS",H1559,H1559*Assumptions!$B$4)</f>
        <v>1009834915.3200002</v>
      </c>
      <c r="J1559" s="15" t="str">
        <f>INDEX(Assumptions!$B$8:$B$12,MATCH(B1559,Assumptions!$A$8:$A$12,0))</f>
        <v>FIFO</v>
      </c>
      <c r="K1559" s="16">
        <f>G1559/(1-INDEX(Assumptions!$D$8:$D$12,MATCH(B1559,Assumptions!$A$8:$A$12,0)))</f>
        <v>24973.353658536584</v>
      </c>
      <c r="L1559" s="16">
        <f t="shared" si="169"/>
        <v>614.34450000000004</v>
      </c>
      <c r="M1559" s="16">
        <f t="shared" si="170"/>
        <v>1248.6676829268292</v>
      </c>
      <c r="N1559" s="14">
        <f>E1559*(K1559-L1559-M1559)*IF(F1559="GHS",1,Assumptions!$B$4)</f>
        <v>1139635647.118449</v>
      </c>
      <c r="O1559" s="15">
        <f t="shared" ca="1" si="171"/>
        <v>380</v>
      </c>
      <c r="P1559" s="15" t="str">
        <f t="shared" ca="1" si="172"/>
        <v>365d+</v>
      </c>
      <c r="Q1559" s="17">
        <f ca="1">IF(P1559="0-90d",0,IF(P1559="91-180d",INDEX(Assumptions!$F$8:$F$12,MATCH(B1559,Assumptions!$A$8:$A$12,0)),IF(P1559="181-365d",INDEX(Assumptions!$G$8:$G$12,MATCH(B1559,Assumptions!$A$8:$A$12,0)),INDEX(Assumptions!$H$8:$H$12,MATCH(B1559,Assumptions!$A$8:$A$12,0)))))</f>
        <v>0.5</v>
      </c>
      <c r="R1559" s="14">
        <f t="shared" ca="1" si="173"/>
        <v>504917457.66000009</v>
      </c>
      <c r="S1559" s="14">
        <f t="shared" si="174"/>
        <v>0</v>
      </c>
      <c r="T1559" s="11" t="s">
        <v>39</v>
      </c>
      <c r="U1559" s="18" t="s">
        <v>36</v>
      </c>
    </row>
    <row r="1560" spans="1:21" ht="15" customHeight="1" x14ac:dyDescent="0.15">
      <c r="A1560" s="10" t="s">
        <v>1608</v>
      </c>
      <c r="B1560" s="11" t="s">
        <v>28</v>
      </c>
      <c r="C1560" s="11" t="s">
        <v>35</v>
      </c>
      <c r="D1560" s="12">
        <v>45815</v>
      </c>
      <c r="E1560" s="11">
        <v>3029</v>
      </c>
      <c r="F1560" s="11" t="s">
        <v>24</v>
      </c>
      <c r="G1560" s="13">
        <v>9862.52</v>
      </c>
      <c r="H1560" s="14">
        <f t="shared" si="168"/>
        <v>29873573.080000002</v>
      </c>
      <c r="I1560" s="14">
        <f>IF(F1560="GHS",H1560,H1560*Assumptions!$B$4)</f>
        <v>322634589.26400006</v>
      </c>
      <c r="J1560" s="15" t="str">
        <f>INDEX(Assumptions!$B$8:$B$12,MATCH(B1560,Assumptions!$A$8:$A$12,0))</f>
        <v>Fair Value Less Costs to Sell</v>
      </c>
      <c r="K1560" s="16">
        <f>G1560/(1-INDEX(Assumptions!$D$8:$D$12,MATCH(B1560,Assumptions!$A$8:$A$12,0)))</f>
        <v>11207.409090909092</v>
      </c>
      <c r="L1560" s="16">
        <f t="shared" si="169"/>
        <v>295.87560000000002</v>
      </c>
      <c r="M1560" s="16">
        <f t="shared" si="170"/>
        <v>560.37045454545466</v>
      </c>
      <c r="N1560" s="14">
        <f>E1560*(K1560-L1560-M1560)*IF(F1560="GHS",1,Assumptions!$B$4)</f>
        <v>338619666.64117098</v>
      </c>
      <c r="O1560" s="15">
        <f t="shared" ca="1" si="171"/>
        <v>471</v>
      </c>
      <c r="P1560" s="15" t="str">
        <f t="shared" ca="1" si="172"/>
        <v>365d+</v>
      </c>
      <c r="Q1560" s="17">
        <f ca="1">IF(P1560="0-90d",0,IF(P1560="91-180d",INDEX(Assumptions!$F$8:$F$12,MATCH(B1560,Assumptions!$A$8:$A$12,0)),IF(P1560="181-365d",INDEX(Assumptions!$G$8:$G$12,MATCH(B1560,Assumptions!$A$8:$A$12,0)),INDEX(Assumptions!$H$8:$H$12,MATCH(B1560,Assumptions!$A$8:$A$12,0)))))</f>
        <v>0.4</v>
      </c>
      <c r="R1560" s="14">
        <f t="shared" ca="1" si="173"/>
        <v>129053835.70560002</v>
      </c>
      <c r="S1560" s="14">
        <f t="shared" ca="1" si="174"/>
        <v>193580753.55840003</v>
      </c>
      <c r="T1560" s="11" t="s">
        <v>25</v>
      </c>
      <c r="U1560" s="18" t="s">
        <v>26</v>
      </c>
    </row>
    <row r="1561" spans="1:21" ht="15" customHeight="1" x14ac:dyDescent="0.15">
      <c r="A1561" s="10" t="s">
        <v>1609</v>
      </c>
      <c r="B1561" s="11" t="s">
        <v>41</v>
      </c>
      <c r="C1561" s="11" t="s">
        <v>115</v>
      </c>
      <c r="D1561" s="12">
        <v>45803</v>
      </c>
      <c r="E1561" s="11">
        <v>1028</v>
      </c>
      <c r="F1561" s="11" t="s">
        <v>33</v>
      </c>
      <c r="G1561" s="13">
        <v>276.38</v>
      </c>
      <c r="H1561" s="14">
        <f t="shared" si="168"/>
        <v>284118.64</v>
      </c>
      <c r="I1561" s="14">
        <f>IF(F1561="GHS",H1561,H1561*Assumptions!$B$4)</f>
        <v>284118.64</v>
      </c>
      <c r="J1561" s="15" t="str">
        <f>INDEX(Assumptions!$B$8:$B$12,MATCH(B1561,Assumptions!$A$8:$A$12,0))</f>
        <v>Weighted Average</v>
      </c>
      <c r="K1561" s="16">
        <f>G1561/(1-INDEX(Assumptions!$D$8:$D$12,MATCH(B1561,Assumptions!$A$8:$A$12,0)))</f>
        <v>425.2</v>
      </c>
      <c r="L1561" s="16">
        <f t="shared" si="169"/>
        <v>8.2913999999999994</v>
      </c>
      <c r="M1561" s="16">
        <f t="shared" si="170"/>
        <v>21.26</v>
      </c>
      <c r="N1561" s="14">
        <f>E1561*(K1561-L1561-M1561)*IF(F1561="GHS",1,Assumptions!$B$4)</f>
        <v>406726.76079999999</v>
      </c>
      <c r="O1561" s="15">
        <f t="shared" ca="1" si="171"/>
        <v>483</v>
      </c>
      <c r="P1561" s="15" t="str">
        <f t="shared" ca="1" si="172"/>
        <v>365d+</v>
      </c>
      <c r="Q1561" s="17">
        <f ca="1">IF(P1561="0-90d",0,IF(P1561="91-180d",INDEX(Assumptions!$F$8:$F$12,MATCH(B1561,Assumptions!$A$8:$A$12,0)),IF(P1561="181-365d",INDEX(Assumptions!$G$8:$G$12,MATCH(B1561,Assumptions!$A$8:$A$12,0)),INDEX(Assumptions!$H$8:$H$12,MATCH(B1561,Assumptions!$A$8:$A$12,0)))))</f>
        <v>0.8</v>
      </c>
      <c r="R1561" s="14">
        <f t="shared" ca="1" si="173"/>
        <v>227294.91200000001</v>
      </c>
      <c r="S1561" s="14">
        <f t="shared" ca="1" si="174"/>
        <v>56823.728000000003</v>
      </c>
      <c r="T1561" s="11" t="s">
        <v>25</v>
      </c>
      <c r="U1561" s="18" t="s">
        <v>26</v>
      </c>
    </row>
    <row r="1562" spans="1:21" ht="15" customHeight="1" x14ac:dyDescent="0.15">
      <c r="A1562" s="10" t="s">
        <v>1610</v>
      </c>
      <c r="B1562" s="11" t="s">
        <v>41</v>
      </c>
      <c r="C1562" s="11" t="s">
        <v>42</v>
      </c>
      <c r="D1562" s="12">
        <v>46211</v>
      </c>
      <c r="E1562" s="11">
        <v>4724</v>
      </c>
      <c r="F1562" s="11" t="s">
        <v>33</v>
      </c>
      <c r="G1562" s="13">
        <v>360.73</v>
      </c>
      <c r="H1562" s="14">
        <f t="shared" si="168"/>
        <v>1704088.52</v>
      </c>
      <c r="I1562" s="14">
        <f>IF(F1562="GHS",H1562,H1562*Assumptions!$B$4)</f>
        <v>1704088.52</v>
      </c>
      <c r="J1562" s="15" t="str">
        <f>INDEX(Assumptions!$B$8:$B$12,MATCH(B1562,Assumptions!$A$8:$A$12,0))</f>
        <v>Weighted Average</v>
      </c>
      <c r="K1562" s="16">
        <f>G1562/(1-INDEX(Assumptions!$D$8:$D$12,MATCH(B1562,Assumptions!$A$8:$A$12,0)))</f>
        <v>554.96923076923076</v>
      </c>
      <c r="L1562" s="16">
        <f t="shared" si="169"/>
        <v>10.821899999999999</v>
      </c>
      <c r="M1562" s="16">
        <f t="shared" si="170"/>
        <v>27.748461538461541</v>
      </c>
      <c r="N1562" s="14">
        <f>E1562*(K1562-L1562-M1562)*IF(F1562="GHS",1,Assumptions!$B$4)</f>
        <v>2439468.2582461536</v>
      </c>
      <c r="O1562" s="15">
        <f t="shared" ca="1" si="171"/>
        <v>75</v>
      </c>
      <c r="P1562" s="15" t="str">
        <f t="shared" ca="1" si="172"/>
        <v>0-90d</v>
      </c>
      <c r="Q1562" s="17">
        <f ca="1">IF(P1562="0-90d",0,IF(P1562="91-180d",INDEX(Assumptions!$F$8:$F$12,MATCH(B1562,Assumptions!$A$8:$A$12,0)),IF(P1562="181-365d",INDEX(Assumptions!$G$8:$G$12,MATCH(B1562,Assumptions!$A$8:$A$12,0)),INDEX(Assumptions!$H$8:$H$12,MATCH(B1562,Assumptions!$A$8:$A$12,0)))))</f>
        <v>0</v>
      </c>
      <c r="R1562" s="14">
        <f t="shared" ca="1" si="173"/>
        <v>0</v>
      </c>
      <c r="S1562" s="14">
        <f t="shared" ca="1" si="174"/>
        <v>1704088.52</v>
      </c>
      <c r="T1562" s="11" t="s">
        <v>25</v>
      </c>
      <c r="U1562" s="18" t="s">
        <v>26</v>
      </c>
    </row>
    <row r="1563" spans="1:21" ht="15" customHeight="1" x14ac:dyDescent="0.15">
      <c r="A1563" s="10" t="s">
        <v>1611</v>
      </c>
      <c r="B1563" s="11" t="s">
        <v>41</v>
      </c>
      <c r="C1563" s="11" t="s">
        <v>49</v>
      </c>
      <c r="D1563" s="12">
        <v>46042</v>
      </c>
      <c r="E1563" s="11">
        <v>1836</v>
      </c>
      <c r="F1563" s="11" t="s">
        <v>33</v>
      </c>
      <c r="G1563" s="13">
        <v>306.39999999999998</v>
      </c>
      <c r="H1563" s="14">
        <f t="shared" si="168"/>
        <v>562550.39999999991</v>
      </c>
      <c r="I1563" s="14">
        <f>IF(F1563="GHS",H1563,H1563*Assumptions!$B$4)</f>
        <v>562550.39999999991</v>
      </c>
      <c r="J1563" s="15" t="str">
        <f>INDEX(Assumptions!$B$8:$B$12,MATCH(B1563,Assumptions!$A$8:$A$12,0))</f>
        <v>Weighted Average</v>
      </c>
      <c r="K1563" s="16">
        <f>G1563/(1-INDEX(Assumptions!$D$8:$D$12,MATCH(B1563,Assumptions!$A$8:$A$12,0)))</f>
        <v>471.38461538461536</v>
      </c>
      <c r="L1563" s="16">
        <f t="shared" si="169"/>
        <v>9.1919999999999984</v>
      </c>
      <c r="M1563" s="16">
        <f t="shared" si="170"/>
        <v>23.569230769230771</v>
      </c>
      <c r="N1563" s="14">
        <f>E1563*(K1563-L1563-M1563)*IF(F1563="GHS",1,Assumptions!$B$4)</f>
        <v>805312.53415384609</v>
      </c>
      <c r="O1563" s="15">
        <f t="shared" ca="1" si="171"/>
        <v>244</v>
      </c>
      <c r="P1563" s="15" t="str">
        <f t="shared" ca="1" si="172"/>
        <v>181-365d</v>
      </c>
      <c r="Q1563" s="17">
        <f ca="1">IF(P1563="0-90d",0,IF(P1563="91-180d",INDEX(Assumptions!$F$8:$F$12,MATCH(B1563,Assumptions!$A$8:$A$12,0)),IF(P1563="181-365d",INDEX(Assumptions!$G$8:$G$12,MATCH(B1563,Assumptions!$A$8:$A$12,0)),INDEX(Assumptions!$H$8:$H$12,MATCH(B1563,Assumptions!$A$8:$A$12,0)))))</f>
        <v>0.35</v>
      </c>
      <c r="R1563" s="14">
        <f t="shared" ca="1" si="173"/>
        <v>196892.63999999996</v>
      </c>
      <c r="S1563" s="14">
        <f t="shared" ca="1" si="174"/>
        <v>365657.75999999995</v>
      </c>
      <c r="T1563" s="11" t="s">
        <v>25</v>
      </c>
      <c r="U1563" s="18" t="s">
        <v>36</v>
      </c>
    </row>
    <row r="1564" spans="1:21" ht="15" customHeight="1" x14ac:dyDescent="0.15">
      <c r="A1564" s="10" t="s">
        <v>1612</v>
      </c>
      <c r="B1564" s="11" t="s">
        <v>41</v>
      </c>
      <c r="C1564" s="11" t="s">
        <v>49</v>
      </c>
      <c r="D1564" s="12">
        <v>45739</v>
      </c>
      <c r="E1564" s="11">
        <v>3841</v>
      </c>
      <c r="F1564" s="11" t="s">
        <v>33</v>
      </c>
      <c r="G1564" s="13">
        <v>682.02</v>
      </c>
      <c r="H1564" s="14">
        <f t="shared" si="168"/>
        <v>2619638.8199999998</v>
      </c>
      <c r="I1564" s="14">
        <f>IF(F1564="GHS",H1564,H1564*Assumptions!$B$4)</f>
        <v>2619638.8199999998</v>
      </c>
      <c r="J1564" s="15" t="str">
        <f>INDEX(Assumptions!$B$8:$B$12,MATCH(B1564,Assumptions!$A$8:$A$12,0))</f>
        <v>Weighted Average</v>
      </c>
      <c r="K1564" s="16">
        <f>G1564/(1-INDEX(Assumptions!$D$8:$D$12,MATCH(B1564,Assumptions!$A$8:$A$12,0)))</f>
        <v>1049.2615384615383</v>
      </c>
      <c r="L1564" s="16">
        <f t="shared" si="169"/>
        <v>20.460599999999999</v>
      </c>
      <c r="M1564" s="16">
        <f t="shared" si="170"/>
        <v>52.463076923076919</v>
      </c>
      <c r="N1564" s="14">
        <f>E1564*(K1564-L1564-M1564)*IF(F1564="GHS",1,Assumptions!$B$4)</f>
        <v>3750113.7261692309</v>
      </c>
      <c r="O1564" s="15">
        <f t="shared" ca="1" si="171"/>
        <v>547</v>
      </c>
      <c r="P1564" s="15" t="str">
        <f t="shared" ca="1" si="172"/>
        <v>365d+</v>
      </c>
      <c r="Q1564" s="17">
        <f ca="1">IF(P1564="0-90d",0,IF(P1564="91-180d",INDEX(Assumptions!$F$8:$F$12,MATCH(B1564,Assumptions!$A$8:$A$12,0)),IF(P1564="181-365d",INDEX(Assumptions!$G$8:$G$12,MATCH(B1564,Assumptions!$A$8:$A$12,0)),INDEX(Assumptions!$H$8:$H$12,MATCH(B1564,Assumptions!$A$8:$A$12,0)))))</f>
        <v>0.8</v>
      </c>
      <c r="R1564" s="14">
        <f t="shared" ca="1" si="173"/>
        <v>2095711.0559999999</v>
      </c>
      <c r="S1564" s="14">
        <f t="shared" ca="1" si="174"/>
        <v>523927.76399999997</v>
      </c>
      <c r="T1564" s="11" t="s">
        <v>25</v>
      </c>
      <c r="U1564" s="18" t="s">
        <v>26</v>
      </c>
    </row>
    <row r="1565" spans="1:21" ht="15" customHeight="1" x14ac:dyDescent="0.15">
      <c r="A1565" s="10" t="s">
        <v>1613</v>
      </c>
      <c r="B1565" s="11" t="s">
        <v>41</v>
      </c>
      <c r="C1565" s="11" t="s">
        <v>115</v>
      </c>
      <c r="D1565" s="12">
        <v>45973</v>
      </c>
      <c r="E1565" s="11">
        <v>2452</v>
      </c>
      <c r="F1565" s="11" t="s">
        <v>33</v>
      </c>
      <c r="G1565" s="13">
        <v>570.24</v>
      </c>
      <c r="H1565" s="14">
        <f t="shared" si="168"/>
        <v>1398228.48</v>
      </c>
      <c r="I1565" s="14">
        <f>IF(F1565="GHS",H1565,H1565*Assumptions!$B$4)</f>
        <v>1398228.48</v>
      </c>
      <c r="J1565" s="15" t="str">
        <f>INDEX(Assumptions!$B$8:$B$12,MATCH(B1565,Assumptions!$A$8:$A$12,0))</f>
        <v>Weighted Average</v>
      </c>
      <c r="K1565" s="16">
        <f>G1565/(1-INDEX(Assumptions!$D$8:$D$12,MATCH(B1565,Assumptions!$A$8:$A$12,0)))</f>
        <v>877.29230769230765</v>
      </c>
      <c r="L1565" s="16">
        <f t="shared" si="169"/>
        <v>17.107199999999999</v>
      </c>
      <c r="M1565" s="16">
        <f t="shared" si="170"/>
        <v>43.864615384615384</v>
      </c>
      <c r="N1565" s="14">
        <f>E1565*(K1565-L1565-M1565)*IF(F1565="GHS",1,Assumptions!$B$4)</f>
        <v>2001617.8471384614</v>
      </c>
      <c r="O1565" s="15">
        <f t="shared" ca="1" si="171"/>
        <v>313</v>
      </c>
      <c r="P1565" s="15" t="str">
        <f t="shared" ca="1" si="172"/>
        <v>181-365d</v>
      </c>
      <c r="Q1565" s="17">
        <f ca="1">IF(P1565="0-90d",0,IF(P1565="91-180d",INDEX(Assumptions!$F$8:$F$12,MATCH(B1565,Assumptions!$A$8:$A$12,0)),IF(P1565="181-365d",INDEX(Assumptions!$G$8:$G$12,MATCH(B1565,Assumptions!$A$8:$A$12,0)),INDEX(Assumptions!$H$8:$H$12,MATCH(B1565,Assumptions!$A$8:$A$12,0)))))</f>
        <v>0.35</v>
      </c>
      <c r="R1565" s="14">
        <f t="shared" ca="1" si="173"/>
        <v>489379.96799999994</v>
      </c>
      <c r="S1565" s="14">
        <f t="shared" ca="1" si="174"/>
        <v>908848.5120000001</v>
      </c>
      <c r="T1565" s="11" t="s">
        <v>25</v>
      </c>
      <c r="U1565" s="18" t="s">
        <v>26</v>
      </c>
    </row>
    <row r="1566" spans="1:21" ht="15" customHeight="1" x14ac:dyDescent="0.15">
      <c r="A1566" s="10" t="s">
        <v>1614</v>
      </c>
      <c r="B1566" s="11" t="s">
        <v>31</v>
      </c>
      <c r="C1566" s="11" t="s">
        <v>63</v>
      </c>
      <c r="D1566" s="12">
        <v>45869</v>
      </c>
      <c r="E1566" s="11">
        <v>946</v>
      </c>
      <c r="F1566" s="11" t="s">
        <v>33</v>
      </c>
      <c r="G1566" s="13">
        <v>879.09</v>
      </c>
      <c r="H1566" s="14">
        <f t="shared" si="168"/>
        <v>831619.14</v>
      </c>
      <c r="I1566" s="14">
        <f>IF(F1566="GHS",H1566,H1566*Assumptions!$B$4)</f>
        <v>831619.14</v>
      </c>
      <c r="J1566" s="15" t="str">
        <f>INDEX(Assumptions!$B$8:$B$12,MATCH(B1566,Assumptions!$A$8:$A$12,0))</f>
        <v>Weighted Average</v>
      </c>
      <c r="K1566" s="16">
        <f>G1566/(1-INDEX(Assumptions!$D$8:$D$12,MATCH(B1566,Assumptions!$A$8:$A$12,0)))</f>
        <v>1220.9583333333335</v>
      </c>
      <c r="L1566" s="16">
        <f t="shared" si="169"/>
        <v>26.372699999999998</v>
      </c>
      <c r="M1566" s="16">
        <f t="shared" si="170"/>
        <v>61.04791666666668</v>
      </c>
      <c r="N1566" s="14">
        <f>E1566*(K1566-L1566-M1566)*IF(F1566="GHS",1,Assumptions!$B$4)</f>
        <v>1072326.679966667</v>
      </c>
      <c r="O1566" s="15">
        <f t="shared" ca="1" si="171"/>
        <v>417</v>
      </c>
      <c r="P1566" s="15" t="str">
        <f t="shared" ca="1" si="172"/>
        <v>365d+</v>
      </c>
      <c r="Q1566" s="17">
        <f ca="1">IF(P1566="0-90d",0,IF(P1566="91-180d",INDEX(Assumptions!$F$8:$F$12,MATCH(B1566,Assumptions!$A$8:$A$12,0)),IF(P1566="181-365d",INDEX(Assumptions!$G$8:$G$12,MATCH(B1566,Assumptions!$A$8:$A$12,0)),INDEX(Assumptions!$H$8:$H$12,MATCH(B1566,Assumptions!$A$8:$A$12,0)))))</f>
        <v>0.6</v>
      </c>
      <c r="R1566" s="14">
        <f t="shared" ca="1" si="173"/>
        <v>498971.484</v>
      </c>
      <c r="S1566" s="14">
        <f t="shared" si="174"/>
        <v>0</v>
      </c>
      <c r="T1566" s="11" t="s">
        <v>39</v>
      </c>
      <c r="U1566" s="18" t="s">
        <v>26</v>
      </c>
    </row>
    <row r="1567" spans="1:21" ht="15" customHeight="1" x14ac:dyDescent="0.15">
      <c r="A1567" s="10" t="s">
        <v>1615</v>
      </c>
      <c r="B1567" s="11" t="s">
        <v>41</v>
      </c>
      <c r="C1567" s="11" t="s">
        <v>42</v>
      </c>
      <c r="D1567" s="12">
        <v>46034</v>
      </c>
      <c r="E1567" s="11">
        <v>3077</v>
      </c>
      <c r="F1567" s="11" t="s">
        <v>33</v>
      </c>
      <c r="G1567" s="13">
        <v>1018.97</v>
      </c>
      <c r="H1567" s="14">
        <f t="shared" si="168"/>
        <v>3135370.69</v>
      </c>
      <c r="I1567" s="14">
        <f>IF(F1567="GHS",H1567,H1567*Assumptions!$B$4)</f>
        <v>3135370.69</v>
      </c>
      <c r="J1567" s="15" t="str">
        <f>INDEX(Assumptions!$B$8:$B$12,MATCH(B1567,Assumptions!$A$8:$A$12,0))</f>
        <v>Weighted Average</v>
      </c>
      <c r="K1567" s="16">
        <f>G1567/(1-INDEX(Assumptions!$D$8:$D$12,MATCH(B1567,Assumptions!$A$8:$A$12,0)))</f>
        <v>1567.6461538461538</v>
      </c>
      <c r="L1567" s="16">
        <f t="shared" si="169"/>
        <v>30.569099999999999</v>
      </c>
      <c r="M1567" s="16">
        <f t="shared" si="170"/>
        <v>78.382307692307691</v>
      </c>
      <c r="N1567" s="14">
        <f>E1567*(K1567-L1567-M1567)*IF(F1567="GHS",1,Assumptions!$B$4)</f>
        <v>4488403.7339153849</v>
      </c>
      <c r="O1567" s="15">
        <f t="shared" ca="1" si="171"/>
        <v>252</v>
      </c>
      <c r="P1567" s="15" t="str">
        <f t="shared" ca="1" si="172"/>
        <v>181-365d</v>
      </c>
      <c r="Q1567" s="17">
        <f ca="1">IF(P1567="0-90d",0,IF(P1567="91-180d",INDEX(Assumptions!$F$8:$F$12,MATCH(B1567,Assumptions!$A$8:$A$12,0)),IF(P1567="181-365d",INDEX(Assumptions!$G$8:$G$12,MATCH(B1567,Assumptions!$A$8:$A$12,0)),INDEX(Assumptions!$H$8:$H$12,MATCH(B1567,Assumptions!$A$8:$A$12,0)))))</f>
        <v>0.35</v>
      </c>
      <c r="R1567" s="14">
        <f t="shared" ca="1" si="173"/>
        <v>1097379.7415</v>
      </c>
      <c r="S1567" s="14">
        <f t="shared" ca="1" si="174"/>
        <v>2037990.9484999999</v>
      </c>
      <c r="T1567" s="11" t="s">
        <v>25</v>
      </c>
      <c r="U1567" s="18" t="s">
        <v>36</v>
      </c>
    </row>
    <row r="1568" spans="1:21" ht="15" customHeight="1" x14ac:dyDescent="0.15">
      <c r="A1568" s="10" t="s">
        <v>1616</v>
      </c>
      <c r="B1568" s="11" t="s">
        <v>28</v>
      </c>
      <c r="C1568" s="11" t="s">
        <v>29</v>
      </c>
      <c r="D1568" s="12">
        <v>45878</v>
      </c>
      <c r="E1568" s="11">
        <v>4506</v>
      </c>
      <c r="F1568" s="11" t="s">
        <v>24</v>
      </c>
      <c r="G1568" s="13">
        <v>3900.56</v>
      </c>
      <c r="H1568" s="14">
        <f t="shared" si="168"/>
        <v>17575923.359999999</v>
      </c>
      <c r="I1568" s="14">
        <f>IF(F1568="GHS",H1568,H1568*Assumptions!$B$4)</f>
        <v>189819972.28800002</v>
      </c>
      <c r="J1568" s="15" t="str">
        <f>INDEX(Assumptions!$B$8:$B$12,MATCH(B1568,Assumptions!$A$8:$A$12,0))</f>
        <v>Fair Value Less Costs to Sell</v>
      </c>
      <c r="K1568" s="16">
        <f>G1568/(1-INDEX(Assumptions!$D$8:$D$12,MATCH(B1568,Assumptions!$A$8:$A$12,0)))</f>
        <v>4432.454545454545</v>
      </c>
      <c r="L1568" s="16">
        <f t="shared" si="169"/>
        <v>117.01679999999999</v>
      </c>
      <c r="M1568" s="16">
        <f t="shared" si="170"/>
        <v>221.62272727272727</v>
      </c>
      <c r="N1568" s="14">
        <f>E1568*(K1568-L1568-M1568)*IF(F1568="GHS",1,Assumptions!$B$4)</f>
        <v>199224689.09681454</v>
      </c>
      <c r="O1568" s="15">
        <f t="shared" ca="1" si="171"/>
        <v>408</v>
      </c>
      <c r="P1568" s="15" t="str">
        <f t="shared" ca="1" si="172"/>
        <v>365d+</v>
      </c>
      <c r="Q1568" s="17">
        <f ca="1">IF(P1568="0-90d",0,IF(P1568="91-180d",INDEX(Assumptions!$F$8:$F$12,MATCH(B1568,Assumptions!$A$8:$A$12,0)),IF(P1568="181-365d",INDEX(Assumptions!$G$8:$G$12,MATCH(B1568,Assumptions!$A$8:$A$12,0)),INDEX(Assumptions!$H$8:$H$12,MATCH(B1568,Assumptions!$A$8:$A$12,0)))))</f>
        <v>0.4</v>
      </c>
      <c r="R1568" s="14">
        <f t="shared" ca="1" si="173"/>
        <v>75927988.91520001</v>
      </c>
      <c r="S1568" s="14">
        <f t="shared" si="174"/>
        <v>0</v>
      </c>
      <c r="T1568" s="11" t="s">
        <v>39</v>
      </c>
      <c r="U1568" s="18" t="s">
        <v>26</v>
      </c>
    </row>
    <row r="1569" spans="1:21" ht="15" customHeight="1" x14ac:dyDescent="0.15">
      <c r="A1569" s="10" t="s">
        <v>1617</v>
      </c>
      <c r="B1569" s="11" t="s">
        <v>46</v>
      </c>
      <c r="C1569" s="11" t="s">
        <v>47</v>
      </c>
      <c r="D1569" s="12">
        <v>46111</v>
      </c>
      <c r="E1569" s="11">
        <v>2551</v>
      </c>
      <c r="F1569" s="11" t="s">
        <v>33</v>
      </c>
      <c r="G1569" s="13">
        <v>1191755.3999999999</v>
      </c>
      <c r="H1569" s="14">
        <f t="shared" si="168"/>
        <v>3040168025.3999996</v>
      </c>
      <c r="I1569" s="14">
        <f>IF(F1569="GHS",H1569,H1569*Assumptions!$B$4)</f>
        <v>3040168025.3999996</v>
      </c>
      <c r="J1569" s="15" t="str">
        <f>INDEX(Assumptions!$B$8:$B$12,MATCH(B1569,Assumptions!$A$8:$A$12,0))</f>
        <v>Specific Identification</v>
      </c>
      <c r="K1569" s="16">
        <f>G1569/(1-INDEX(Assumptions!$D$8:$D$12,MATCH(B1569,Assumptions!$A$8:$A$12,0)))</f>
        <v>1527891.5384615383</v>
      </c>
      <c r="L1569" s="16">
        <f t="shared" si="169"/>
        <v>35752.661999999997</v>
      </c>
      <c r="M1569" s="16">
        <f t="shared" si="170"/>
        <v>76394.576923076922</v>
      </c>
      <c r="N1569" s="14">
        <f>E1569*(K1569-L1569-M1569)*IF(F1569="GHS",1,Assumptions!$B$4)</f>
        <v>3611563708.1226149</v>
      </c>
      <c r="O1569" s="15">
        <f t="shared" ca="1" si="171"/>
        <v>175</v>
      </c>
      <c r="P1569" s="15" t="str">
        <f t="shared" ca="1" si="172"/>
        <v>91-180d</v>
      </c>
      <c r="Q1569" s="17">
        <f ca="1">IF(P1569="0-90d",0,IF(P1569="91-180d",INDEX(Assumptions!$F$8:$F$12,MATCH(B1569,Assumptions!$A$8:$A$12,0)),IF(P1569="181-365d",INDEX(Assumptions!$G$8:$G$12,MATCH(B1569,Assumptions!$A$8:$A$12,0)),INDEX(Assumptions!$H$8:$H$12,MATCH(B1569,Assumptions!$A$8:$A$12,0)))))</f>
        <v>0</v>
      </c>
      <c r="R1569" s="14">
        <f t="shared" ca="1" si="173"/>
        <v>0</v>
      </c>
      <c r="S1569" s="14">
        <f t="shared" ca="1" si="174"/>
        <v>3040168025.3999996</v>
      </c>
      <c r="T1569" s="11" t="s">
        <v>25</v>
      </c>
      <c r="U1569" s="18" t="s">
        <v>26</v>
      </c>
    </row>
    <row r="1570" spans="1:21" ht="15" customHeight="1" x14ac:dyDescent="0.15">
      <c r="A1570" s="10" t="s">
        <v>1618</v>
      </c>
      <c r="B1570" s="11" t="s">
        <v>41</v>
      </c>
      <c r="C1570" s="11" t="s">
        <v>42</v>
      </c>
      <c r="D1570" s="12">
        <v>45919</v>
      </c>
      <c r="E1570" s="11">
        <v>3429</v>
      </c>
      <c r="F1570" s="11" t="s">
        <v>33</v>
      </c>
      <c r="G1570" s="13">
        <v>1020.24</v>
      </c>
      <c r="H1570" s="14">
        <f t="shared" si="168"/>
        <v>3498402.96</v>
      </c>
      <c r="I1570" s="14">
        <f>IF(F1570="GHS",H1570,H1570*Assumptions!$B$4)</f>
        <v>3498402.96</v>
      </c>
      <c r="J1570" s="15" t="str">
        <f>INDEX(Assumptions!$B$8:$B$12,MATCH(B1570,Assumptions!$A$8:$A$12,0))</f>
        <v>Weighted Average</v>
      </c>
      <c r="K1570" s="16">
        <f>G1570/(1-INDEX(Assumptions!$D$8:$D$12,MATCH(B1570,Assumptions!$A$8:$A$12,0)))</f>
        <v>1569.6</v>
      </c>
      <c r="L1570" s="16">
        <f t="shared" si="169"/>
        <v>30.607199999999999</v>
      </c>
      <c r="M1570" s="16">
        <f t="shared" si="170"/>
        <v>78.48</v>
      </c>
      <c r="N1570" s="14">
        <f>E1570*(K1570-L1570-M1570)*IF(F1570="GHS",1,Assumptions!$B$4)</f>
        <v>5008098.3911999995</v>
      </c>
      <c r="O1570" s="15">
        <f t="shared" ca="1" si="171"/>
        <v>367</v>
      </c>
      <c r="P1570" s="15" t="str">
        <f t="shared" ca="1" si="172"/>
        <v>365d+</v>
      </c>
      <c r="Q1570" s="17">
        <f ca="1">IF(P1570="0-90d",0,IF(P1570="91-180d",INDEX(Assumptions!$F$8:$F$12,MATCH(B1570,Assumptions!$A$8:$A$12,0)),IF(P1570="181-365d",INDEX(Assumptions!$G$8:$G$12,MATCH(B1570,Assumptions!$A$8:$A$12,0)),INDEX(Assumptions!$H$8:$H$12,MATCH(B1570,Assumptions!$A$8:$A$12,0)))))</f>
        <v>0.8</v>
      </c>
      <c r="R1570" s="14">
        <f t="shared" ca="1" si="173"/>
        <v>2798722.3680000002</v>
      </c>
      <c r="S1570" s="14">
        <f t="shared" ca="1" si="174"/>
        <v>699680.59199999971</v>
      </c>
      <c r="T1570" s="11" t="s">
        <v>25</v>
      </c>
      <c r="U1570" s="18" t="s">
        <v>36</v>
      </c>
    </row>
    <row r="1571" spans="1:21" ht="15" customHeight="1" x14ac:dyDescent="0.15">
      <c r="A1571" s="10" t="s">
        <v>1619</v>
      </c>
      <c r="B1571" s="11" t="s">
        <v>28</v>
      </c>
      <c r="C1571" s="11" t="s">
        <v>35</v>
      </c>
      <c r="D1571" s="12">
        <v>45788</v>
      </c>
      <c r="E1571" s="11">
        <v>2598</v>
      </c>
      <c r="F1571" s="11" t="s">
        <v>24</v>
      </c>
      <c r="G1571" s="13">
        <v>16375.98</v>
      </c>
      <c r="H1571" s="14">
        <f t="shared" si="168"/>
        <v>42544796.039999999</v>
      </c>
      <c r="I1571" s="14">
        <f>IF(F1571="GHS",H1571,H1571*Assumptions!$B$4)</f>
        <v>459483797.23199999</v>
      </c>
      <c r="J1571" s="15" t="str">
        <f>INDEX(Assumptions!$B$8:$B$12,MATCH(B1571,Assumptions!$A$8:$A$12,0))</f>
        <v>Fair Value Less Costs to Sell</v>
      </c>
      <c r="K1571" s="16">
        <f>G1571/(1-INDEX(Assumptions!$D$8:$D$12,MATCH(B1571,Assumptions!$A$8:$A$12,0)))</f>
        <v>18609.06818181818</v>
      </c>
      <c r="L1571" s="16">
        <f t="shared" si="169"/>
        <v>491.27939999999995</v>
      </c>
      <c r="M1571" s="16">
        <f t="shared" si="170"/>
        <v>930.45340909090908</v>
      </c>
      <c r="N1571" s="14">
        <f>E1571*(K1571-L1571-M1571)*IF(F1571="GHS",1,Assumptions!$B$4)</f>
        <v>482249130.82213092</v>
      </c>
      <c r="O1571" s="15">
        <f t="shared" ca="1" si="171"/>
        <v>498</v>
      </c>
      <c r="P1571" s="15" t="str">
        <f t="shared" ca="1" si="172"/>
        <v>365d+</v>
      </c>
      <c r="Q1571" s="17">
        <f ca="1">IF(P1571="0-90d",0,IF(P1571="91-180d",INDEX(Assumptions!$F$8:$F$12,MATCH(B1571,Assumptions!$A$8:$A$12,0)),IF(P1571="181-365d",INDEX(Assumptions!$G$8:$G$12,MATCH(B1571,Assumptions!$A$8:$A$12,0)),INDEX(Assumptions!$H$8:$H$12,MATCH(B1571,Assumptions!$A$8:$A$12,0)))))</f>
        <v>0.4</v>
      </c>
      <c r="R1571" s="14">
        <f t="shared" ca="1" si="173"/>
        <v>183793518.8928</v>
      </c>
      <c r="S1571" s="14">
        <f t="shared" ca="1" si="174"/>
        <v>275690278.33920002</v>
      </c>
      <c r="T1571" s="11" t="s">
        <v>25</v>
      </c>
      <c r="U1571" s="18" t="s">
        <v>26</v>
      </c>
    </row>
    <row r="1572" spans="1:21" ht="15" customHeight="1" x14ac:dyDescent="0.15">
      <c r="A1572" s="10" t="s">
        <v>1620</v>
      </c>
      <c r="B1572" s="11" t="s">
        <v>41</v>
      </c>
      <c r="C1572" s="11" t="s">
        <v>49</v>
      </c>
      <c r="D1572" s="12">
        <v>46078</v>
      </c>
      <c r="E1572" s="11">
        <v>1883</v>
      </c>
      <c r="F1572" s="11" t="s">
        <v>33</v>
      </c>
      <c r="G1572" s="13">
        <v>507.37</v>
      </c>
      <c r="H1572" s="14">
        <f t="shared" si="168"/>
        <v>955377.71</v>
      </c>
      <c r="I1572" s="14">
        <f>IF(F1572="GHS",H1572,H1572*Assumptions!$B$4)</f>
        <v>955377.71</v>
      </c>
      <c r="J1572" s="15" t="str">
        <f>INDEX(Assumptions!$B$8:$B$12,MATCH(B1572,Assumptions!$A$8:$A$12,0))</f>
        <v>Weighted Average</v>
      </c>
      <c r="K1572" s="16">
        <f>G1572/(1-INDEX(Assumptions!$D$8:$D$12,MATCH(B1572,Assumptions!$A$8:$A$12,0)))</f>
        <v>780.56923076923078</v>
      </c>
      <c r="L1572" s="16">
        <f t="shared" si="169"/>
        <v>15.2211</v>
      </c>
      <c r="M1572" s="16">
        <f t="shared" si="170"/>
        <v>39.028461538461542</v>
      </c>
      <c r="N1572" s="14">
        <f>E1572*(K1572-L1572-M1572)*IF(F1572="GHS",1,Assumptions!$B$4)</f>
        <v>1367659.9371615385</v>
      </c>
      <c r="O1572" s="15">
        <f t="shared" ca="1" si="171"/>
        <v>208</v>
      </c>
      <c r="P1572" s="15" t="str">
        <f t="shared" ca="1" si="172"/>
        <v>181-365d</v>
      </c>
      <c r="Q1572" s="17">
        <f ca="1">IF(P1572="0-90d",0,IF(P1572="91-180d",INDEX(Assumptions!$F$8:$F$12,MATCH(B1572,Assumptions!$A$8:$A$12,0)),IF(P1572="181-365d",INDEX(Assumptions!$G$8:$G$12,MATCH(B1572,Assumptions!$A$8:$A$12,0)),INDEX(Assumptions!$H$8:$H$12,MATCH(B1572,Assumptions!$A$8:$A$12,0)))))</f>
        <v>0.35</v>
      </c>
      <c r="R1572" s="14">
        <f t="shared" ca="1" si="173"/>
        <v>334382.19849999994</v>
      </c>
      <c r="S1572" s="14">
        <f t="shared" ca="1" si="174"/>
        <v>620995.51150000002</v>
      </c>
      <c r="T1572" s="11" t="s">
        <v>25</v>
      </c>
      <c r="U1572" s="18" t="s">
        <v>26</v>
      </c>
    </row>
    <row r="1573" spans="1:21" ht="15" customHeight="1" x14ac:dyDescent="0.15">
      <c r="A1573" s="10" t="s">
        <v>1621</v>
      </c>
      <c r="B1573" s="11" t="s">
        <v>31</v>
      </c>
      <c r="C1573" s="11" t="s">
        <v>32</v>
      </c>
      <c r="D1573" s="12">
        <v>45879</v>
      </c>
      <c r="E1573" s="11">
        <v>3537</v>
      </c>
      <c r="F1573" s="11" t="s">
        <v>33</v>
      </c>
      <c r="G1573" s="13">
        <v>1430.06</v>
      </c>
      <c r="H1573" s="14">
        <f t="shared" si="168"/>
        <v>5058122.22</v>
      </c>
      <c r="I1573" s="14">
        <f>IF(F1573="GHS",H1573,H1573*Assumptions!$B$4)</f>
        <v>5058122.22</v>
      </c>
      <c r="J1573" s="15" t="str">
        <f>INDEX(Assumptions!$B$8:$B$12,MATCH(B1573,Assumptions!$A$8:$A$12,0))</f>
        <v>Weighted Average</v>
      </c>
      <c r="K1573" s="16">
        <f>G1573/(1-INDEX(Assumptions!$D$8:$D$12,MATCH(B1573,Assumptions!$A$8:$A$12,0)))</f>
        <v>1986.1944444444443</v>
      </c>
      <c r="L1573" s="16">
        <f t="shared" si="169"/>
        <v>42.901799999999994</v>
      </c>
      <c r="M1573" s="16">
        <f t="shared" si="170"/>
        <v>99.30972222222222</v>
      </c>
      <c r="N1573" s="14">
        <f>E1573*(K1573-L1573-M1573)*IF(F1573="GHS",1,Assumptions!$B$4)</f>
        <v>6522167.5958999991</v>
      </c>
      <c r="O1573" s="15">
        <f t="shared" ca="1" si="171"/>
        <v>407</v>
      </c>
      <c r="P1573" s="15" t="str">
        <f t="shared" ca="1" si="172"/>
        <v>365d+</v>
      </c>
      <c r="Q1573" s="17">
        <f ca="1">IF(P1573="0-90d",0,IF(P1573="91-180d",INDEX(Assumptions!$F$8:$F$12,MATCH(B1573,Assumptions!$A$8:$A$12,0)),IF(P1573="181-365d",INDEX(Assumptions!$G$8:$G$12,MATCH(B1573,Assumptions!$A$8:$A$12,0)),INDEX(Assumptions!$H$8:$H$12,MATCH(B1573,Assumptions!$A$8:$A$12,0)))))</f>
        <v>0.6</v>
      </c>
      <c r="R1573" s="14">
        <f t="shared" ca="1" si="173"/>
        <v>3034873.3319999999</v>
      </c>
      <c r="S1573" s="14">
        <f t="shared" ca="1" si="174"/>
        <v>2023248.8879999998</v>
      </c>
      <c r="T1573" s="11" t="s">
        <v>25</v>
      </c>
      <c r="U1573" s="18" t="s">
        <v>36</v>
      </c>
    </row>
    <row r="1574" spans="1:21" ht="15" customHeight="1" x14ac:dyDescent="0.15">
      <c r="A1574" s="10" t="s">
        <v>1622</v>
      </c>
      <c r="B1574" s="11" t="s">
        <v>41</v>
      </c>
      <c r="C1574" s="11" t="s">
        <v>44</v>
      </c>
      <c r="D1574" s="12">
        <v>46071</v>
      </c>
      <c r="E1574" s="11">
        <v>2634</v>
      </c>
      <c r="F1574" s="11" t="s">
        <v>33</v>
      </c>
      <c r="G1574" s="13">
        <v>606.19000000000005</v>
      </c>
      <c r="H1574" s="14">
        <f t="shared" si="168"/>
        <v>1596704.4600000002</v>
      </c>
      <c r="I1574" s="14">
        <f>IF(F1574="GHS",H1574,H1574*Assumptions!$B$4)</f>
        <v>1596704.4600000002</v>
      </c>
      <c r="J1574" s="15" t="str">
        <f>INDEX(Assumptions!$B$8:$B$12,MATCH(B1574,Assumptions!$A$8:$A$12,0))</f>
        <v>Weighted Average</v>
      </c>
      <c r="K1574" s="16">
        <f>G1574/(1-INDEX(Assumptions!$D$8:$D$12,MATCH(B1574,Assumptions!$A$8:$A$12,0)))</f>
        <v>932.6</v>
      </c>
      <c r="L1574" s="16">
        <f t="shared" si="169"/>
        <v>18.185700000000001</v>
      </c>
      <c r="M1574" s="16">
        <f t="shared" si="170"/>
        <v>46.63</v>
      </c>
      <c r="N1574" s="14">
        <f>E1574*(K1574-L1574-M1574)*IF(F1574="GHS",1,Assumptions!$B$4)</f>
        <v>2285743.8462</v>
      </c>
      <c r="O1574" s="15">
        <f t="shared" ca="1" si="171"/>
        <v>215</v>
      </c>
      <c r="P1574" s="15" t="str">
        <f t="shared" ca="1" si="172"/>
        <v>181-365d</v>
      </c>
      <c r="Q1574" s="17">
        <f ca="1">IF(P1574="0-90d",0,IF(P1574="91-180d",INDEX(Assumptions!$F$8:$F$12,MATCH(B1574,Assumptions!$A$8:$A$12,0)),IF(P1574="181-365d",INDEX(Assumptions!$G$8:$G$12,MATCH(B1574,Assumptions!$A$8:$A$12,0)),INDEX(Assumptions!$H$8:$H$12,MATCH(B1574,Assumptions!$A$8:$A$12,0)))))</f>
        <v>0.35</v>
      </c>
      <c r="R1574" s="14">
        <f t="shared" ca="1" si="173"/>
        <v>558846.56099999999</v>
      </c>
      <c r="S1574" s="14">
        <f t="shared" ca="1" si="174"/>
        <v>1037857.8990000002</v>
      </c>
      <c r="T1574" s="11" t="s">
        <v>25</v>
      </c>
      <c r="U1574" s="18" t="s">
        <v>26</v>
      </c>
    </row>
    <row r="1575" spans="1:21" ht="15" customHeight="1" x14ac:dyDescent="0.15">
      <c r="A1575" s="10" t="s">
        <v>1623</v>
      </c>
      <c r="B1575" s="11" t="s">
        <v>28</v>
      </c>
      <c r="C1575" s="11" t="s">
        <v>29</v>
      </c>
      <c r="D1575" s="12">
        <v>46140</v>
      </c>
      <c r="E1575" s="11">
        <v>3589</v>
      </c>
      <c r="F1575" s="11" t="s">
        <v>24</v>
      </c>
      <c r="G1575" s="13">
        <v>2936.13</v>
      </c>
      <c r="H1575" s="14">
        <f t="shared" si="168"/>
        <v>10537770.57</v>
      </c>
      <c r="I1575" s="14">
        <f>IF(F1575="GHS",H1575,H1575*Assumptions!$B$4)</f>
        <v>113807922.15600002</v>
      </c>
      <c r="J1575" s="15" t="str">
        <f>INDEX(Assumptions!$B$8:$B$12,MATCH(B1575,Assumptions!$A$8:$A$12,0))</f>
        <v>Fair Value Less Costs to Sell</v>
      </c>
      <c r="K1575" s="16">
        <f>G1575/(1-INDEX(Assumptions!$D$8:$D$12,MATCH(B1575,Assumptions!$A$8:$A$12,0)))</f>
        <v>3336.511363636364</v>
      </c>
      <c r="L1575" s="16">
        <f t="shared" si="169"/>
        <v>88.0839</v>
      </c>
      <c r="M1575" s="16">
        <f t="shared" si="170"/>
        <v>166.8255681818182</v>
      </c>
      <c r="N1575" s="14">
        <f>E1575*(K1575-L1575-M1575)*IF(F1575="GHS",1,Assumptions!$B$4)</f>
        <v>119446587.39009273</v>
      </c>
      <c r="O1575" s="15">
        <f t="shared" ca="1" si="171"/>
        <v>146</v>
      </c>
      <c r="P1575" s="15" t="str">
        <f t="shared" ca="1" si="172"/>
        <v>91-180d</v>
      </c>
      <c r="Q1575" s="17">
        <f ca="1">IF(P1575="0-90d",0,IF(P1575="91-180d",INDEX(Assumptions!$F$8:$F$12,MATCH(B1575,Assumptions!$A$8:$A$12,0)),IF(P1575="181-365d",INDEX(Assumptions!$G$8:$G$12,MATCH(B1575,Assumptions!$A$8:$A$12,0)),INDEX(Assumptions!$H$8:$H$12,MATCH(B1575,Assumptions!$A$8:$A$12,0)))))</f>
        <v>0.02</v>
      </c>
      <c r="R1575" s="14">
        <f t="shared" ca="1" si="173"/>
        <v>2276158.4431200004</v>
      </c>
      <c r="S1575" s="14">
        <f t="shared" ca="1" si="174"/>
        <v>111531763.71288002</v>
      </c>
      <c r="T1575" s="11" t="s">
        <v>25</v>
      </c>
      <c r="U1575" s="18" t="s">
        <v>26</v>
      </c>
    </row>
    <row r="1576" spans="1:21" ht="15" customHeight="1" x14ac:dyDescent="0.15">
      <c r="A1576" s="10" t="s">
        <v>1624</v>
      </c>
      <c r="B1576" s="11" t="s">
        <v>22</v>
      </c>
      <c r="C1576" s="11" t="s">
        <v>61</v>
      </c>
      <c r="D1576" s="12">
        <v>46178</v>
      </c>
      <c r="E1576" s="11">
        <v>1038</v>
      </c>
      <c r="F1576" s="11" t="s">
        <v>24</v>
      </c>
      <c r="G1576" s="13">
        <v>28740.68</v>
      </c>
      <c r="H1576" s="14">
        <f t="shared" si="168"/>
        <v>29832825.84</v>
      </c>
      <c r="I1576" s="14">
        <f>IF(F1576="GHS",H1576,H1576*Assumptions!$B$4)</f>
        <v>322194519.07200003</v>
      </c>
      <c r="J1576" s="15" t="str">
        <f>INDEX(Assumptions!$B$8:$B$12,MATCH(B1576,Assumptions!$A$8:$A$12,0))</f>
        <v>FIFO</v>
      </c>
      <c r="K1576" s="16">
        <f>G1576/(1-INDEX(Assumptions!$D$8:$D$12,MATCH(B1576,Assumptions!$A$8:$A$12,0)))</f>
        <v>35049.609756097561</v>
      </c>
      <c r="L1576" s="16">
        <f t="shared" si="169"/>
        <v>862.22039999999993</v>
      </c>
      <c r="M1576" s="16">
        <f t="shared" si="170"/>
        <v>1752.4804878048781</v>
      </c>
      <c r="N1576" s="14">
        <f>E1576*(K1576-L1576-M1576)*IF(F1576="GHS",1,Assumptions!$B$4)</f>
        <v>363608302.3771084</v>
      </c>
      <c r="O1576" s="15">
        <f t="shared" ca="1" si="171"/>
        <v>108</v>
      </c>
      <c r="P1576" s="15" t="str">
        <f t="shared" ca="1" si="172"/>
        <v>91-180d</v>
      </c>
      <c r="Q1576" s="17">
        <f ca="1">IF(P1576="0-90d",0,IF(P1576="91-180d",INDEX(Assumptions!$F$8:$F$12,MATCH(B1576,Assumptions!$A$8:$A$12,0)),IF(P1576="181-365d",INDEX(Assumptions!$G$8:$G$12,MATCH(B1576,Assumptions!$A$8:$A$12,0)),INDEX(Assumptions!$H$8:$H$12,MATCH(B1576,Assumptions!$A$8:$A$12,0)))))</f>
        <v>0.03</v>
      </c>
      <c r="R1576" s="14">
        <f t="shared" ca="1" si="173"/>
        <v>9665835.57216</v>
      </c>
      <c r="S1576" s="14">
        <f t="shared" ca="1" si="174"/>
        <v>312528683.49984002</v>
      </c>
      <c r="T1576" s="11" t="s">
        <v>25</v>
      </c>
      <c r="U1576" s="18" t="s">
        <v>36</v>
      </c>
    </row>
    <row r="1577" spans="1:21" ht="15" customHeight="1" x14ac:dyDescent="0.15">
      <c r="A1577" s="10" t="s">
        <v>1625</v>
      </c>
      <c r="B1577" s="11" t="s">
        <v>31</v>
      </c>
      <c r="C1577" s="11" t="s">
        <v>32</v>
      </c>
      <c r="D1577" s="12">
        <v>45747</v>
      </c>
      <c r="E1577" s="11">
        <v>2170</v>
      </c>
      <c r="F1577" s="11" t="s">
        <v>33</v>
      </c>
      <c r="G1577" s="13">
        <v>2592.62</v>
      </c>
      <c r="H1577" s="14">
        <f t="shared" si="168"/>
        <v>5625985.3999999994</v>
      </c>
      <c r="I1577" s="14">
        <f>IF(F1577="GHS",H1577,H1577*Assumptions!$B$4)</f>
        <v>5625985.3999999994</v>
      </c>
      <c r="J1577" s="15" t="str">
        <f>INDEX(Assumptions!$B$8:$B$12,MATCH(B1577,Assumptions!$A$8:$A$12,0))</f>
        <v>Weighted Average</v>
      </c>
      <c r="K1577" s="16">
        <f>G1577/(1-INDEX(Assumptions!$D$8:$D$12,MATCH(B1577,Assumptions!$A$8:$A$12,0)))</f>
        <v>3600.8611111111113</v>
      </c>
      <c r="L1577" s="16">
        <f t="shared" si="169"/>
        <v>77.778599999999997</v>
      </c>
      <c r="M1577" s="16">
        <f t="shared" si="170"/>
        <v>180.04305555555558</v>
      </c>
      <c r="N1577" s="14">
        <f>E1577*(K1577-L1577-M1577)*IF(F1577="GHS",1,Assumptions!$B$4)</f>
        <v>7254395.6185555561</v>
      </c>
      <c r="O1577" s="15">
        <f t="shared" ca="1" si="171"/>
        <v>539</v>
      </c>
      <c r="P1577" s="15" t="str">
        <f t="shared" ca="1" si="172"/>
        <v>365d+</v>
      </c>
      <c r="Q1577" s="17">
        <f ca="1">IF(P1577="0-90d",0,IF(P1577="91-180d",INDEX(Assumptions!$F$8:$F$12,MATCH(B1577,Assumptions!$A$8:$A$12,0)),IF(P1577="181-365d",INDEX(Assumptions!$G$8:$G$12,MATCH(B1577,Assumptions!$A$8:$A$12,0)),INDEX(Assumptions!$H$8:$H$12,MATCH(B1577,Assumptions!$A$8:$A$12,0)))))</f>
        <v>0.6</v>
      </c>
      <c r="R1577" s="14">
        <f t="shared" ca="1" si="173"/>
        <v>3375591.2399999998</v>
      </c>
      <c r="S1577" s="14">
        <f t="shared" ca="1" si="174"/>
        <v>2250394.1599999997</v>
      </c>
      <c r="T1577" s="11" t="s">
        <v>25</v>
      </c>
      <c r="U1577" s="18" t="s">
        <v>26</v>
      </c>
    </row>
    <row r="1578" spans="1:21" ht="15" customHeight="1" x14ac:dyDescent="0.15">
      <c r="A1578" s="10" t="s">
        <v>1626</v>
      </c>
      <c r="B1578" s="11" t="s">
        <v>41</v>
      </c>
      <c r="C1578" s="11" t="s">
        <v>115</v>
      </c>
      <c r="D1578" s="12">
        <v>46148</v>
      </c>
      <c r="E1578" s="11">
        <v>2726</v>
      </c>
      <c r="F1578" s="11" t="s">
        <v>33</v>
      </c>
      <c r="G1578" s="13">
        <v>290.70999999999998</v>
      </c>
      <c r="H1578" s="14">
        <f t="shared" si="168"/>
        <v>792475.46</v>
      </c>
      <c r="I1578" s="14">
        <f>IF(F1578="GHS",H1578,H1578*Assumptions!$B$4)</f>
        <v>792475.46</v>
      </c>
      <c r="J1578" s="15" t="str">
        <f>INDEX(Assumptions!$B$8:$B$12,MATCH(B1578,Assumptions!$A$8:$A$12,0))</f>
        <v>Weighted Average</v>
      </c>
      <c r="K1578" s="16">
        <f>G1578/(1-INDEX(Assumptions!$D$8:$D$12,MATCH(B1578,Assumptions!$A$8:$A$12,0)))</f>
        <v>447.24615384615379</v>
      </c>
      <c r="L1578" s="16">
        <f t="shared" si="169"/>
        <v>8.7212999999999994</v>
      </c>
      <c r="M1578" s="16">
        <f t="shared" si="170"/>
        <v>22.362307692307692</v>
      </c>
      <c r="N1578" s="14">
        <f>E1578*(K1578-L1578-M1578)*IF(F1578="GHS",1,Assumptions!$B$4)</f>
        <v>1134459.1008153844</v>
      </c>
      <c r="O1578" s="15">
        <f t="shared" ca="1" si="171"/>
        <v>138</v>
      </c>
      <c r="P1578" s="15" t="str">
        <f t="shared" ca="1" si="172"/>
        <v>91-180d</v>
      </c>
      <c r="Q1578" s="17">
        <f ca="1">IF(P1578="0-90d",0,IF(P1578="91-180d",INDEX(Assumptions!$F$8:$F$12,MATCH(B1578,Assumptions!$A$8:$A$12,0)),IF(P1578="181-365d",INDEX(Assumptions!$G$8:$G$12,MATCH(B1578,Assumptions!$A$8:$A$12,0)),INDEX(Assumptions!$H$8:$H$12,MATCH(B1578,Assumptions!$A$8:$A$12,0)))))</f>
        <v>0.1</v>
      </c>
      <c r="R1578" s="14">
        <f t="shared" ca="1" si="173"/>
        <v>79247.546000000002</v>
      </c>
      <c r="S1578" s="14">
        <f t="shared" ca="1" si="174"/>
        <v>713227.91399999999</v>
      </c>
      <c r="T1578" s="11" t="s">
        <v>25</v>
      </c>
      <c r="U1578" s="18" t="s">
        <v>26</v>
      </c>
    </row>
    <row r="1579" spans="1:21" ht="15" customHeight="1" x14ac:dyDescent="0.15">
      <c r="A1579" s="10" t="s">
        <v>1627</v>
      </c>
      <c r="B1579" s="11" t="s">
        <v>31</v>
      </c>
      <c r="C1579" s="11" t="s">
        <v>32</v>
      </c>
      <c r="D1579" s="12">
        <v>45948</v>
      </c>
      <c r="E1579" s="11">
        <v>3628</v>
      </c>
      <c r="F1579" s="11" t="s">
        <v>33</v>
      </c>
      <c r="G1579" s="13">
        <v>966.14</v>
      </c>
      <c r="H1579" s="14">
        <f t="shared" si="168"/>
        <v>3505155.92</v>
      </c>
      <c r="I1579" s="14">
        <f>IF(F1579="GHS",H1579,H1579*Assumptions!$B$4)</f>
        <v>3505155.92</v>
      </c>
      <c r="J1579" s="15" t="str">
        <f>INDEX(Assumptions!$B$8:$B$12,MATCH(B1579,Assumptions!$A$8:$A$12,0))</f>
        <v>Weighted Average</v>
      </c>
      <c r="K1579" s="16">
        <f>G1579/(1-INDEX(Assumptions!$D$8:$D$12,MATCH(B1579,Assumptions!$A$8:$A$12,0)))</f>
        <v>1341.8611111111111</v>
      </c>
      <c r="L1579" s="16">
        <f t="shared" si="169"/>
        <v>28.984199999999998</v>
      </c>
      <c r="M1579" s="16">
        <f t="shared" si="170"/>
        <v>67.093055555555551</v>
      </c>
      <c r="N1579" s="14">
        <f>E1579*(K1579-L1579-M1579)*IF(F1579="GHS",1,Assumptions!$B$4)</f>
        <v>4519703.8279555552</v>
      </c>
      <c r="O1579" s="15">
        <f t="shared" ca="1" si="171"/>
        <v>338</v>
      </c>
      <c r="P1579" s="15" t="str">
        <f t="shared" ca="1" si="172"/>
        <v>181-365d</v>
      </c>
      <c r="Q1579" s="17">
        <f ca="1">IF(P1579="0-90d",0,IF(P1579="91-180d",INDEX(Assumptions!$F$8:$F$12,MATCH(B1579,Assumptions!$A$8:$A$12,0)),IF(P1579="181-365d",INDEX(Assumptions!$G$8:$G$12,MATCH(B1579,Assumptions!$A$8:$A$12,0)),INDEX(Assumptions!$H$8:$H$12,MATCH(B1579,Assumptions!$A$8:$A$12,0)))))</f>
        <v>0.2</v>
      </c>
      <c r="R1579" s="14">
        <f t="shared" ca="1" si="173"/>
        <v>701031.18400000001</v>
      </c>
      <c r="S1579" s="14">
        <f t="shared" ca="1" si="174"/>
        <v>2804124.736</v>
      </c>
      <c r="T1579" s="11" t="s">
        <v>25</v>
      </c>
      <c r="U1579" s="18" t="s">
        <v>36</v>
      </c>
    </row>
    <row r="1580" spans="1:21" ht="15" customHeight="1" x14ac:dyDescent="0.15">
      <c r="A1580" s="10" t="s">
        <v>1628</v>
      </c>
      <c r="B1580" s="11" t="s">
        <v>28</v>
      </c>
      <c r="C1580" s="11" t="s">
        <v>35</v>
      </c>
      <c r="D1580" s="12">
        <v>45820</v>
      </c>
      <c r="E1580" s="11">
        <v>1687</v>
      </c>
      <c r="F1580" s="11" t="s">
        <v>24</v>
      </c>
      <c r="G1580" s="13">
        <v>7218.12</v>
      </c>
      <c r="H1580" s="14">
        <f t="shared" si="168"/>
        <v>12176968.439999999</v>
      </c>
      <c r="I1580" s="14">
        <f>IF(F1580="GHS",H1580,H1580*Assumptions!$B$4)</f>
        <v>131511259.15200001</v>
      </c>
      <c r="J1580" s="15" t="str">
        <f>INDEX(Assumptions!$B$8:$B$12,MATCH(B1580,Assumptions!$A$8:$A$12,0))</f>
        <v>Fair Value Less Costs to Sell</v>
      </c>
      <c r="K1580" s="16">
        <f>G1580/(1-INDEX(Assumptions!$D$8:$D$12,MATCH(B1580,Assumptions!$A$8:$A$12,0)))</f>
        <v>8202.4090909090901</v>
      </c>
      <c r="L1580" s="16">
        <f t="shared" si="169"/>
        <v>216.5436</v>
      </c>
      <c r="M1580" s="16">
        <f t="shared" si="170"/>
        <v>410.12045454545455</v>
      </c>
      <c r="N1580" s="14">
        <f>E1580*(K1580-L1580-M1580)*IF(F1580="GHS",1,Assumptions!$B$4)</f>
        <v>138027044.2645309</v>
      </c>
      <c r="O1580" s="15">
        <f t="shared" ca="1" si="171"/>
        <v>466</v>
      </c>
      <c r="P1580" s="15" t="str">
        <f t="shared" ca="1" si="172"/>
        <v>365d+</v>
      </c>
      <c r="Q1580" s="17">
        <f ca="1">IF(P1580="0-90d",0,IF(P1580="91-180d",INDEX(Assumptions!$F$8:$F$12,MATCH(B1580,Assumptions!$A$8:$A$12,0)),IF(P1580="181-365d",INDEX(Assumptions!$G$8:$G$12,MATCH(B1580,Assumptions!$A$8:$A$12,0)),INDEX(Assumptions!$H$8:$H$12,MATCH(B1580,Assumptions!$A$8:$A$12,0)))))</f>
        <v>0.4</v>
      </c>
      <c r="R1580" s="14">
        <f t="shared" ca="1" si="173"/>
        <v>52604503.66080001</v>
      </c>
      <c r="S1580" s="14">
        <f t="shared" ca="1" si="174"/>
        <v>78906755.4912</v>
      </c>
      <c r="T1580" s="11" t="s">
        <v>50</v>
      </c>
      <c r="U1580" s="18" t="s">
        <v>26</v>
      </c>
    </row>
    <row r="1581" spans="1:21" ht="15" customHeight="1" x14ac:dyDescent="0.15">
      <c r="A1581" s="10" t="s">
        <v>1629</v>
      </c>
      <c r="B1581" s="11" t="s">
        <v>31</v>
      </c>
      <c r="C1581" s="11" t="s">
        <v>63</v>
      </c>
      <c r="D1581" s="12">
        <v>45877</v>
      </c>
      <c r="E1581" s="11">
        <v>2226</v>
      </c>
      <c r="F1581" s="11" t="s">
        <v>33</v>
      </c>
      <c r="G1581" s="13">
        <v>1625.43</v>
      </c>
      <c r="H1581" s="14">
        <f t="shared" si="168"/>
        <v>3618207.18</v>
      </c>
      <c r="I1581" s="14">
        <f>IF(F1581="GHS",H1581,H1581*Assumptions!$B$4)</f>
        <v>3618207.18</v>
      </c>
      <c r="J1581" s="15" t="str">
        <f>INDEX(Assumptions!$B$8:$B$12,MATCH(B1581,Assumptions!$A$8:$A$12,0))</f>
        <v>Weighted Average</v>
      </c>
      <c r="K1581" s="16">
        <f>G1581/(1-INDEX(Assumptions!$D$8:$D$12,MATCH(B1581,Assumptions!$A$8:$A$12,0)))</f>
        <v>2257.541666666667</v>
      </c>
      <c r="L1581" s="16">
        <f t="shared" si="169"/>
        <v>48.762900000000002</v>
      </c>
      <c r="M1581" s="16">
        <f t="shared" si="170"/>
        <v>112.87708333333336</v>
      </c>
      <c r="N1581" s="14">
        <f>E1581*(K1581-L1581-M1581)*IF(F1581="GHS",1,Assumptions!$B$4)</f>
        <v>4665477.1471000006</v>
      </c>
      <c r="O1581" s="15">
        <f t="shared" ca="1" si="171"/>
        <v>409</v>
      </c>
      <c r="P1581" s="15" t="str">
        <f t="shared" ca="1" si="172"/>
        <v>365d+</v>
      </c>
      <c r="Q1581" s="17">
        <f ca="1">IF(P1581="0-90d",0,IF(P1581="91-180d",INDEX(Assumptions!$F$8:$F$12,MATCH(B1581,Assumptions!$A$8:$A$12,0)),IF(P1581="181-365d",INDEX(Assumptions!$G$8:$G$12,MATCH(B1581,Assumptions!$A$8:$A$12,0)),INDEX(Assumptions!$H$8:$H$12,MATCH(B1581,Assumptions!$A$8:$A$12,0)))))</f>
        <v>0.6</v>
      </c>
      <c r="R1581" s="14">
        <f t="shared" ca="1" si="173"/>
        <v>2170924.3080000002</v>
      </c>
      <c r="S1581" s="14">
        <f t="shared" ca="1" si="174"/>
        <v>1447282.872</v>
      </c>
      <c r="T1581" s="11" t="s">
        <v>25</v>
      </c>
      <c r="U1581" s="18" t="s">
        <v>36</v>
      </c>
    </row>
    <row r="1582" spans="1:21" ht="15" customHeight="1" x14ac:dyDescent="0.15">
      <c r="A1582" s="10" t="s">
        <v>1630</v>
      </c>
      <c r="B1582" s="11" t="s">
        <v>28</v>
      </c>
      <c r="C1582" s="11" t="s">
        <v>55</v>
      </c>
      <c r="D1582" s="12">
        <v>46187</v>
      </c>
      <c r="E1582" s="11">
        <v>1299</v>
      </c>
      <c r="F1582" s="11" t="s">
        <v>24</v>
      </c>
      <c r="G1582" s="13">
        <v>4942.12</v>
      </c>
      <c r="H1582" s="14">
        <f t="shared" si="168"/>
        <v>6419813.8799999999</v>
      </c>
      <c r="I1582" s="14">
        <f>IF(F1582="GHS",H1582,H1582*Assumptions!$B$4)</f>
        <v>69333989.903999999</v>
      </c>
      <c r="J1582" s="15" t="str">
        <f>INDEX(Assumptions!$B$8:$B$12,MATCH(B1582,Assumptions!$A$8:$A$12,0))</f>
        <v>Fair Value Less Costs to Sell</v>
      </c>
      <c r="K1582" s="16">
        <f>G1582/(1-INDEX(Assumptions!$D$8:$D$12,MATCH(B1582,Assumptions!$A$8:$A$12,0)))</f>
        <v>5616.045454545454</v>
      </c>
      <c r="L1582" s="16">
        <f t="shared" si="169"/>
        <v>148.2636</v>
      </c>
      <c r="M1582" s="16">
        <f t="shared" si="170"/>
        <v>280.80227272727274</v>
      </c>
      <c r="N1582" s="14">
        <f>E1582*(K1582-L1582-M1582)*IF(F1582="GHS",1,Assumptions!$B$4)</f>
        <v>72769173.949243635</v>
      </c>
      <c r="O1582" s="15">
        <f t="shared" ca="1" si="171"/>
        <v>99</v>
      </c>
      <c r="P1582" s="15" t="str">
        <f t="shared" ca="1" si="172"/>
        <v>91-180d</v>
      </c>
      <c r="Q1582" s="17">
        <f ca="1">IF(P1582="0-90d",0,IF(P1582="91-180d",INDEX(Assumptions!$F$8:$F$12,MATCH(B1582,Assumptions!$A$8:$A$12,0)),IF(P1582="181-365d",INDEX(Assumptions!$G$8:$G$12,MATCH(B1582,Assumptions!$A$8:$A$12,0)),INDEX(Assumptions!$H$8:$H$12,MATCH(B1582,Assumptions!$A$8:$A$12,0)))))</f>
        <v>0.02</v>
      </c>
      <c r="R1582" s="14">
        <f t="shared" ca="1" si="173"/>
        <v>1386679.7980800001</v>
      </c>
      <c r="S1582" s="14">
        <f t="shared" ca="1" si="174"/>
        <v>67947310.105920002</v>
      </c>
      <c r="T1582" s="11" t="s">
        <v>25</v>
      </c>
      <c r="U1582" s="18" t="s">
        <v>26</v>
      </c>
    </row>
    <row r="1583" spans="1:21" ht="15" customHeight="1" x14ac:dyDescent="0.15">
      <c r="A1583" s="10" t="s">
        <v>1631</v>
      </c>
      <c r="B1583" s="11" t="s">
        <v>22</v>
      </c>
      <c r="C1583" s="11" t="s">
        <v>23</v>
      </c>
      <c r="D1583" s="12">
        <v>45829</v>
      </c>
      <c r="E1583" s="11">
        <v>2685</v>
      </c>
      <c r="F1583" s="11" t="s">
        <v>24</v>
      </c>
      <c r="G1583" s="13">
        <v>23751.88</v>
      </c>
      <c r="H1583" s="14">
        <f t="shared" si="168"/>
        <v>63773797.800000004</v>
      </c>
      <c r="I1583" s="14">
        <f>IF(F1583="GHS",H1583,H1583*Assumptions!$B$4)</f>
        <v>688757016.24000013</v>
      </c>
      <c r="J1583" s="15" t="str">
        <f>INDEX(Assumptions!$B$8:$B$12,MATCH(B1583,Assumptions!$A$8:$A$12,0))</f>
        <v>FIFO</v>
      </c>
      <c r="K1583" s="16">
        <f>G1583/(1-INDEX(Assumptions!$D$8:$D$12,MATCH(B1583,Assumptions!$A$8:$A$12,0)))</f>
        <v>28965.707317073171</v>
      </c>
      <c r="L1583" s="16">
        <f t="shared" si="169"/>
        <v>712.55640000000005</v>
      </c>
      <c r="M1583" s="16">
        <f t="shared" si="170"/>
        <v>1448.2853658536587</v>
      </c>
      <c r="N1583" s="14">
        <f>E1583*(K1583-L1583-M1583)*IF(F1583="GHS",1,Assumptions!$B$4)</f>
        <v>777287491.2542634</v>
      </c>
      <c r="O1583" s="15">
        <f t="shared" ca="1" si="171"/>
        <v>457</v>
      </c>
      <c r="P1583" s="15" t="str">
        <f t="shared" ca="1" si="172"/>
        <v>365d+</v>
      </c>
      <c r="Q1583" s="17">
        <f ca="1">IF(P1583="0-90d",0,IF(P1583="91-180d",INDEX(Assumptions!$F$8:$F$12,MATCH(B1583,Assumptions!$A$8:$A$12,0)),IF(P1583="181-365d",INDEX(Assumptions!$G$8:$G$12,MATCH(B1583,Assumptions!$A$8:$A$12,0)),INDEX(Assumptions!$H$8:$H$12,MATCH(B1583,Assumptions!$A$8:$A$12,0)))))</f>
        <v>0.5</v>
      </c>
      <c r="R1583" s="14">
        <f t="shared" ca="1" si="173"/>
        <v>344378508.12000006</v>
      </c>
      <c r="S1583" s="14">
        <f t="shared" ca="1" si="174"/>
        <v>344378508.12000006</v>
      </c>
      <c r="T1583" s="11" t="s">
        <v>25</v>
      </c>
      <c r="U1583" s="18" t="s">
        <v>26</v>
      </c>
    </row>
    <row r="1584" spans="1:21" ht="15" customHeight="1" x14ac:dyDescent="0.15">
      <c r="A1584" s="10" t="s">
        <v>1632</v>
      </c>
      <c r="B1584" s="11" t="s">
        <v>41</v>
      </c>
      <c r="C1584" s="11" t="s">
        <v>49</v>
      </c>
      <c r="D1584" s="12">
        <v>46099</v>
      </c>
      <c r="E1584" s="11">
        <v>4431</v>
      </c>
      <c r="F1584" s="11" t="s">
        <v>33</v>
      </c>
      <c r="G1584" s="13">
        <v>304.87</v>
      </c>
      <c r="H1584" s="14">
        <f t="shared" si="168"/>
        <v>1350878.97</v>
      </c>
      <c r="I1584" s="14">
        <f>IF(F1584="GHS",H1584,H1584*Assumptions!$B$4)</f>
        <v>1350878.97</v>
      </c>
      <c r="J1584" s="15" t="str">
        <f>INDEX(Assumptions!$B$8:$B$12,MATCH(B1584,Assumptions!$A$8:$A$12,0))</f>
        <v>Weighted Average</v>
      </c>
      <c r="K1584" s="16">
        <f>G1584/(1-INDEX(Assumptions!$D$8:$D$12,MATCH(B1584,Assumptions!$A$8:$A$12,0)))</f>
        <v>469.03076923076924</v>
      </c>
      <c r="L1584" s="16">
        <f t="shared" si="169"/>
        <v>9.1461000000000006</v>
      </c>
      <c r="M1584" s="16">
        <f t="shared" si="170"/>
        <v>23.451538461538462</v>
      </c>
      <c r="N1584" s="14">
        <f>E1584*(K1584-L1584-M1584)*IF(F1584="GHS",1,Assumptions!$B$4)</f>
        <v>1933835.2024384616</v>
      </c>
      <c r="O1584" s="15">
        <f t="shared" ca="1" si="171"/>
        <v>187</v>
      </c>
      <c r="P1584" s="15" t="str">
        <f t="shared" ca="1" si="172"/>
        <v>181-365d</v>
      </c>
      <c r="Q1584" s="17">
        <f ca="1">IF(P1584="0-90d",0,IF(P1584="91-180d",INDEX(Assumptions!$F$8:$F$12,MATCH(B1584,Assumptions!$A$8:$A$12,0)),IF(P1584="181-365d",INDEX(Assumptions!$G$8:$G$12,MATCH(B1584,Assumptions!$A$8:$A$12,0)),INDEX(Assumptions!$H$8:$H$12,MATCH(B1584,Assumptions!$A$8:$A$12,0)))))</f>
        <v>0.35</v>
      </c>
      <c r="R1584" s="14">
        <f t="shared" ca="1" si="173"/>
        <v>472807.63949999993</v>
      </c>
      <c r="S1584" s="14">
        <f t="shared" ca="1" si="174"/>
        <v>878071.33050000004</v>
      </c>
      <c r="T1584" s="11" t="s">
        <v>25</v>
      </c>
      <c r="U1584" s="18" t="s">
        <v>26</v>
      </c>
    </row>
    <row r="1585" spans="1:21" ht="15" customHeight="1" x14ac:dyDescent="0.15">
      <c r="A1585" s="10" t="s">
        <v>1633</v>
      </c>
      <c r="B1585" s="11" t="s">
        <v>46</v>
      </c>
      <c r="C1585" s="11" t="s">
        <v>52</v>
      </c>
      <c r="D1585" s="12">
        <v>46074</v>
      </c>
      <c r="E1585" s="11">
        <v>3735</v>
      </c>
      <c r="F1585" s="11" t="s">
        <v>33</v>
      </c>
      <c r="G1585" s="13">
        <v>448376.71</v>
      </c>
      <c r="H1585" s="14">
        <f t="shared" si="168"/>
        <v>1674687011.8500001</v>
      </c>
      <c r="I1585" s="14">
        <f>IF(F1585="GHS",H1585,H1585*Assumptions!$B$4)</f>
        <v>1674687011.8500001</v>
      </c>
      <c r="J1585" s="15" t="str">
        <f>INDEX(Assumptions!$B$8:$B$12,MATCH(B1585,Assumptions!$A$8:$A$12,0))</f>
        <v>Specific Identification</v>
      </c>
      <c r="K1585" s="16">
        <f>G1585/(1-INDEX(Assumptions!$D$8:$D$12,MATCH(B1585,Assumptions!$A$8:$A$12,0)))</f>
        <v>574841.93589743588</v>
      </c>
      <c r="L1585" s="16">
        <f t="shared" si="169"/>
        <v>13451.301300000001</v>
      </c>
      <c r="M1585" s="16">
        <f t="shared" si="170"/>
        <v>28742.096794871795</v>
      </c>
      <c r="N1585" s="14">
        <f>E1585*(K1585-L1585-M1585)*IF(F1585="GHS",1,Assumptions!$B$4)</f>
        <v>1989442288.6925764</v>
      </c>
      <c r="O1585" s="15">
        <f t="shared" ca="1" si="171"/>
        <v>212</v>
      </c>
      <c r="P1585" s="15" t="str">
        <f t="shared" ca="1" si="172"/>
        <v>181-365d</v>
      </c>
      <c r="Q1585" s="17">
        <f ca="1">IF(P1585="0-90d",0,IF(P1585="91-180d",INDEX(Assumptions!$F$8:$F$12,MATCH(B1585,Assumptions!$A$8:$A$12,0)),IF(P1585="181-365d",INDEX(Assumptions!$G$8:$G$12,MATCH(B1585,Assumptions!$A$8:$A$12,0)),INDEX(Assumptions!$H$8:$H$12,MATCH(B1585,Assumptions!$A$8:$A$12,0)))))</f>
        <v>0.05</v>
      </c>
      <c r="R1585" s="14">
        <f t="shared" ca="1" si="173"/>
        <v>83734350.592500016</v>
      </c>
      <c r="S1585" s="14">
        <f t="shared" ca="1" si="174"/>
        <v>1590952661.2575002</v>
      </c>
      <c r="T1585" s="11" t="s">
        <v>25</v>
      </c>
      <c r="U1585" s="18" t="s">
        <v>26</v>
      </c>
    </row>
    <row r="1586" spans="1:21" ht="15" customHeight="1" x14ac:dyDescent="0.15">
      <c r="A1586" s="10" t="s">
        <v>1634</v>
      </c>
      <c r="B1586" s="11" t="s">
        <v>41</v>
      </c>
      <c r="C1586" s="11" t="s">
        <v>44</v>
      </c>
      <c r="D1586" s="12">
        <v>46141</v>
      </c>
      <c r="E1586" s="11">
        <v>965</v>
      </c>
      <c r="F1586" s="11" t="s">
        <v>33</v>
      </c>
      <c r="G1586" s="13">
        <v>185.02</v>
      </c>
      <c r="H1586" s="14">
        <f t="shared" si="168"/>
        <v>178544.30000000002</v>
      </c>
      <c r="I1586" s="14">
        <f>IF(F1586="GHS",H1586,H1586*Assumptions!$B$4)</f>
        <v>178544.30000000002</v>
      </c>
      <c r="J1586" s="15" t="str">
        <f>INDEX(Assumptions!$B$8:$B$12,MATCH(B1586,Assumptions!$A$8:$A$12,0))</f>
        <v>Weighted Average</v>
      </c>
      <c r="K1586" s="16">
        <f>G1586/(1-INDEX(Assumptions!$D$8:$D$12,MATCH(B1586,Assumptions!$A$8:$A$12,0)))</f>
        <v>284.64615384615388</v>
      </c>
      <c r="L1586" s="16">
        <f t="shared" si="169"/>
        <v>5.5506000000000002</v>
      </c>
      <c r="M1586" s="16">
        <f t="shared" si="170"/>
        <v>14.232307692307694</v>
      </c>
      <c r="N1586" s="14">
        <f>E1586*(K1586-L1586-M1586)*IF(F1586="GHS",1,Assumptions!$B$4)</f>
        <v>255593.03253846159</v>
      </c>
      <c r="O1586" s="15">
        <f t="shared" ca="1" si="171"/>
        <v>145</v>
      </c>
      <c r="P1586" s="15" t="str">
        <f t="shared" ca="1" si="172"/>
        <v>91-180d</v>
      </c>
      <c r="Q1586" s="17">
        <f ca="1">IF(P1586="0-90d",0,IF(P1586="91-180d",INDEX(Assumptions!$F$8:$F$12,MATCH(B1586,Assumptions!$A$8:$A$12,0)),IF(P1586="181-365d",INDEX(Assumptions!$G$8:$G$12,MATCH(B1586,Assumptions!$A$8:$A$12,0)),INDEX(Assumptions!$H$8:$H$12,MATCH(B1586,Assumptions!$A$8:$A$12,0)))))</f>
        <v>0.1</v>
      </c>
      <c r="R1586" s="14">
        <f t="shared" ca="1" si="173"/>
        <v>17854.430000000004</v>
      </c>
      <c r="S1586" s="14">
        <f t="shared" si="174"/>
        <v>0</v>
      </c>
      <c r="T1586" s="11" t="s">
        <v>39</v>
      </c>
      <c r="U1586" s="18" t="s">
        <v>26</v>
      </c>
    </row>
    <row r="1587" spans="1:21" ht="15" customHeight="1" x14ac:dyDescent="0.15">
      <c r="A1587" s="10" t="s">
        <v>1635</v>
      </c>
      <c r="B1587" s="11" t="s">
        <v>28</v>
      </c>
      <c r="C1587" s="11" t="s">
        <v>35</v>
      </c>
      <c r="D1587" s="12">
        <v>46184</v>
      </c>
      <c r="E1587" s="11">
        <v>3938</v>
      </c>
      <c r="F1587" s="11" t="s">
        <v>24</v>
      </c>
      <c r="G1587" s="13">
        <v>7836.15</v>
      </c>
      <c r="H1587" s="14">
        <f t="shared" si="168"/>
        <v>30858758.699999999</v>
      </c>
      <c r="I1587" s="14">
        <f>IF(F1587="GHS",H1587,H1587*Assumptions!$B$4)</f>
        <v>333274593.96000004</v>
      </c>
      <c r="J1587" s="15" t="str">
        <f>INDEX(Assumptions!$B$8:$B$12,MATCH(B1587,Assumptions!$A$8:$A$12,0))</f>
        <v>Fair Value Less Costs to Sell</v>
      </c>
      <c r="K1587" s="16">
        <f>G1587/(1-INDEX(Assumptions!$D$8:$D$12,MATCH(B1587,Assumptions!$A$8:$A$12,0)))</f>
        <v>8904.7159090909081</v>
      </c>
      <c r="L1587" s="16">
        <f t="shared" si="169"/>
        <v>235.08449999999999</v>
      </c>
      <c r="M1587" s="16">
        <f t="shared" si="170"/>
        <v>445.23579545454544</v>
      </c>
      <c r="N1587" s="14">
        <f>E1587*(K1587-L1587-M1587)*IF(F1587="GHS",1,Assumptions!$B$4)</f>
        <v>349786835.20619994</v>
      </c>
      <c r="O1587" s="15">
        <f t="shared" ca="1" si="171"/>
        <v>102</v>
      </c>
      <c r="P1587" s="15" t="str">
        <f t="shared" ca="1" si="172"/>
        <v>91-180d</v>
      </c>
      <c r="Q1587" s="17">
        <f ca="1">IF(P1587="0-90d",0,IF(P1587="91-180d",INDEX(Assumptions!$F$8:$F$12,MATCH(B1587,Assumptions!$A$8:$A$12,0)),IF(P1587="181-365d",INDEX(Assumptions!$G$8:$G$12,MATCH(B1587,Assumptions!$A$8:$A$12,0)),INDEX(Assumptions!$H$8:$H$12,MATCH(B1587,Assumptions!$A$8:$A$12,0)))))</f>
        <v>0.02</v>
      </c>
      <c r="R1587" s="14">
        <f t="shared" ca="1" si="173"/>
        <v>6665491.8792000012</v>
      </c>
      <c r="S1587" s="14">
        <f t="shared" ca="1" si="174"/>
        <v>326609102.08080006</v>
      </c>
      <c r="T1587" s="11" t="s">
        <v>25</v>
      </c>
      <c r="U1587" s="18" t="s">
        <v>26</v>
      </c>
    </row>
    <row r="1588" spans="1:21" ht="15" customHeight="1" x14ac:dyDescent="0.15">
      <c r="A1588" s="10" t="s">
        <v>1636</v>
      </c>
      <c r="B1588" s="11" t="s">
        <v>46</v>
      </c>
      <c r="C1588" s="11" t="s">
        <v>47</v>
      </c>
      <c r="D1588" s="12">
        <v>45735</v>
      </c>
      <c r="E1588" s="11">
        <v>2977</v>
      </c>
      <c r="F1588" s="11" t="s">
        <v>33</v>
      </c>
      <c r="G1588" s="13">
        <v>636812.76</v>
      </c>
      <c r="H1588" s="14">
        <f t="shared" si="168"/>
        <v>1895791586.52</v>
      </c>
      <c r="I1588" s="14">
        <f>IF(F1588="GHS",H1588,H1588*Assumptions!$B$4)</f>
        <v>1895791586.52</v>
      </c>
      <c r="J1588" s="15" t="str">
        <f>INDEX(Assumptions!$B$8:$B$12,MATCH(B1588,Assumptions!$A$8:$A$12,0))</f>
        <v>Specific Identification</v>
      </c>
      <c r="K1588" s="16">
        <f>G1588/(1-INDEX(Assumptions!$D$8:$D$12,MATCH(B1588,Assumptions!$A$8:$A$12,0)))</f>
        <v>816426.61538461538</v>
      </c>
      <c r="L1588" s="16">
        <f t="shared" si="169"/>
        <v>19104.382799999999</v>
      </c>
      <c r="M1588" s="16">
        <f t="shared" si="170"/>
        <v>40821.330769230772</v>
      </c>
      <c r="N1588" s="14">
        <f>E1588*(K1588-L1588-M1588)*IF(F1588="GHS",1,Assumptions!$B$4)</f>
        <v>2252103184.7044001</v>
      </c>
      <c r="O1588" s="15">
        <f t="shared" ca="1" si="171"/>
        <v>551</v>
      </c>
      <c r="P1588" s="15" t="str">
        <f t="shared" ca="1" si="172"/>
        <v>365d+</v>
      </c>
      <c r="Q1588" s="17">
        <f ca="1">IF(P1588="0-90d",0,IF(P1588="91-180d",INDEX(Assumptions!$F$8:$F$12,MATCH(B1588,Assumptions!$A$8:$A$12,0)),IF(P1588="181-365d",INDEX(Assumptions!$G$8:$G$12,MATCH(B1588,Assumptions!$A$8:$A$12,0)),INDEX(Assumptions!$H$8:$H$12,MATCH(B1588,Assumptions!$A$8:$A$12,0)))))</f>
        <v>0.15</v>
      </c>
      <c r="R1588" s="14">
        <f t="shared" ca="1" si="173"/>
        <v>284368737.97799999</v>
      </c>
      <c r="S1588" s="14">
        <f t="shared" ca="1" si="174"/>
        <v>1611422848.5420001</v>
      </c>
      <c r="T1588" s="11" t="s">
        <v>25</v>
      </c>
      <c r="U1588" s="18" t="s">
        <v>26</v>
      </c>
    </row>
    <row r="1589" spans="1:21" ht="15" customHeight="1" x14ac:dyDescent="0.15">
      <c r="A1589" s="10" t="s">
        <v>1637</v>
      </c>
      <c r="B1589" s="11" t="s">
        <v>31</v>
      </c>
      <c r="C1589" s="11" t="s">
        <v>76</v>
      </c>
      <c r="D1589" s="12">
        <v>46062</v>
      </c>
      <c r="E1589" s="11">
        <v>4625</v>
      </c>
      <c r="F1589" s="11" t="s">
        <v>33</v>
      </c>
      <c r="G1589" s="13">
        <v>3082.2</v>
      </c>
      <c r="H1589" s="14">
        <f t="shared" si="168"/>
        <v>14255175</v>
      </c>
      <c r="I1589" s="14">
        <f>IF(F1589="GHS",H1589,H1589*Assumptions!$B$4)</f>
        <v>14255175</v>
      </c>
      <c r="J1589" s="15" t="str">
        <f>INDEX(Assumptions!$B$8:$B$12,MATCH(B1589,Assumptions!$A$8:$A$12,0))</f>
        <v>Weighted Average</v>
      </c>
      <c r="K1589" s="16">
        <f>G1589/(1-INDEX(Assumptions!$D$8:$D$12,MATCH(B1589,Assumptions!$A$8:$A$12,0)))</f>
        <v>4280.833333333333</v>
      </c>
      <c r="L1589" s="16">
        <f t="shared" si="169"/>
        <v>92.465999999999994</v>
      </c>
      <c r="M1589" s="16">
        <f t="shared" si="170"/>
        <v>214.04166666666666</v>
      </c>
      <c r="N1589" s="14">
        <f>E1589*(K1589-L1589-M1589)*IF(F1589="GHS",1,Assumptions!$B$4)</f>
        <v>18381256.208333332</v>
      </c>
      <c r="O1589" s="15">
        <f t="shared" ca="1" si="171"/>
        <v>224</v>
      </c>
      <c r="P1589" s="15" t="str">
        <f t="shared" ca="1" si="172"/>
        <v>181-365d</v>
      </c>
      <c r="Q1589" s="17">
        <f ca="1">IF(P1589="0-90d",0,IF(P1589="91-180d",INDEX(Assumptions!$F$8:$F$12,MATCH(B1589,Assumptions!$A$8:$A$12,0)),IF(P1589="181-365d",INDEX(Assumptions!$G$8:$G$12,MATCH(B1589,Assumptions!$A$8:$A$12,0)),INDEX(Assumptions!$H$8:$H$12,MATCH(B1589,Assumptions!$A$8:$A$12,0)))))</f>
        <v>0.2</v>
      </c>
      <c r="R1589" s="14">
        <f t="shared" ca="1" si="173"/>
        <v>2851035</v>
      </c>
      <c r="S1589" s="14">
        <f t="shared" ca="1" si="174"/>
        <v>11404140</v>
      </c>
      <c r="T1589" s="11" t="s">
        <v>25</v>
      </c>
      <c r="U1589" s="18" t="s">
        <v>36</v>
      </c>
    </row>
    <row r="1590" spans="1:21" ht="15" customHeight="1" x14ac:dyDescent="0.15">
      <c r="A1590" s="10" t="s">
        <v>1638</v>
      </c>
      <c r="B1590" s="11" t="s">
        <v>41</v>
      </c>
      <c r="C1590" s="11" t="s">
        <v>115</v>
      </c>
      <c r="D1590" s="12">
        <v>46084</v>
      </c>
      <c r="E1590" s="11">
        <v>1850</v>
      </c>
      <c r="F1590" s="11" t="s">
        <v>33</v>
      </c>
      <c r="G1590" s="13">
        <v>902.1</v>
      </c>
      <c r="H1590" s="14">
        <f t="shared" si="168"/>
        <v>1668885</v>
      </c>
      <c r="I1590" s="14">
        <f>IF(F1590="GHS",H1590,H1590*Assumptions!$B$4)</f>
        <v>1668885</v>
      </c>
      <c r="J1590" s="15" t="str">
        <f>INDEX(Assumptions!$B$8:$B$12,MATCH(B1590,Assumptions!$A$8:$A$12,0))</f>
        <v>Weighted Average</v>
      </c>
      <c r="K1590" s="16">
        <f>G1590/(1-INDEX(Assumptions!$D$8:$D$12,MATCH(B1590,Assumptions!$A$8:$A$12,0)))</f>
        <v>1387.8461538461538</v>
      </c>
      <c r="L1590" s="16">
        <f t="shared" si="169"/>
        <v>27.062999999999999</v>
      </c>
      <c r="M1590" s="16">
        <f t="shared" si="170"/>
        <v>69.392307692307696</v>
      </c>
      <c r="N1590" s="14">
        <f>E1590*(K1590-L1590-M1590)*IF(F1590="GHS",1,Assumptions!$B$4)</f>
        <v>2389073.0653846152</v>
      </c>
      <c r="O1590" s="15">
        <f t="shared" ca="1" si="171"/>
        <v>202</v>
      </c>
      <c r="P1590" s="15" t="str">
        <f t="shared" ca="1" si="172"/>
        <v>181-365d</v>
      </c>
      <c r="Q1590" s="17">
        <f ca="1">IF(P1590="0-90d",0,IF(P1590="91-180d",INDEX(Assumptions!$F$8:$F$12,MATCH(B1590,Assumptions!$A$8:$A$12,0)),IF(P1590="181-365d",INDEX(Assumptions!$G$8:$G$12,MATCH(B1590,Assumptions!$A$8:$A$12,0)),INDEX(Assumptions!$H$8:$H$12,MATCH(B1590,Assumptions!$A$8:$A$12,0)))))</f>
        <v>0.35</v>
      </c>
      <c r="R1590" s="14">
        <f t="shared" ca="1" si="173"/>
        <v>584109.75</v>
      </c>
      <c r="S1590" s="14">
        <f t="shared" ca="1" si="174"/>
        <v>1084775.25</v>
      </c>
      <c r="T1590" s="11" t="s">
        <v>25</v>
      </c>
      <c r="U1590" s="18" t="s">
        <v>26</v>
      </c>
    </row>
    <row r="1591" spans="1:21" ht="15" customHeight="1" x14ac:dyDescent="0.15">
      <c r="A1591" s="10" t="s">
        <v>1639</v>
      </c>
      <c r="B1591" s="11" t="s">
        <v>41</v>
      </c>
      <c r="C1591" s="11" t="s">
        <v>44</v>
      </c>
      <c r="D1591" s="12">
        <v>46100</v>
      </c>
      <c r="E1591" s="11">
        <v>3929</v>
      </c>
      <c r="F1591" s="11" t="s">
        <v>33</v>
      </c>
      <c r="G1591" s="13">
        <v>247.66</v>
      </c>
      <c r="H1591" s="14">
        <f t="shared" si="168"/>
        <v>973056.14</v>
      </c>
      <c r="I1591" s="14">
        <f>IF(F1591="GHS",H1591,H1591*Assumptions!$B$4)</f>
        <v>973056.14</v>
      </c>
      <c r="J1591" s="15" t="str">
        <f>INDEX(Assumptions!$B$8:$B$12,MATCH(B1591,Assumptions!$A$8:$A$12,0))</f>
        <v>Weighted Average</v>
      </c>
      <c r="K1591" s="16">
        <f>G1591/(1-INDEX(Assumptions!$D$8:$D$12,MATCH(B1591,Assumptions!$A$8:$A$12,0)))</f>
        <v>381.01538461538462</v>
      </c>
      <c r="L1591" s="16">
        <f t="shared" si="169"/>
        <v>7.4297999999999993</v>
      </c>
      <c r="M1591" s="16">
        <f t="shared" si="170"/>
        <v>19.05076923076923</v>
      </c>
      <c r="N1591" s="14">
        <f>E1591*(K1591-L1591-M1591)*IF(F1591="GHS",1,Assumptions!$B$4)</f>
        <v>1392967.2896461538</v>
      </c>
      <c r="O1591" s="15">
        <f t="shared" ca="1" si="171"/>
        <v>186</v>
      </c>
      <c r="P1591" s="15" t="str">
        <f t="shared" ca="1" si="172"/>
        <v>181-365d</v>
      </c>
      <c r="Q1591" s="17">
        <f ca="1">IF(P1591="0-90d",0,IF(P1591="91-180d",INDEX(Assumptions!$F$8:$F$12,MATCH(B1591,Assumptions!$A$8:$A$12,0)),IF(P1591="181-365d",INDEX(Assumptions!$G$8:$G$12,MATCH(B1591,Assumptions!$A$8:$A$12,0)),INDEX(Assumptions!$H$8:$H$12,MATCH(B1591,Assumptions!$A$8:$A$12,0)))))</f>
        <v>0.35</v>
      </c>
      <c r="R1591" s="14">
        <f t="shared" ca="1" si="173"/>
        <v>340569.64899999998</v>
      </c>
      <c r="S1591" s="14">
        <f t="shared" ca="1" si="174"/>
        <v>632486.49100000004</v>
      </c>
      <c r="T1591" s="11" t="s">
        <v>25</v>
      </c>
      <c r="U1591" s="18" t="s">
        <v>36</v>
      </c>
    </row>
    <row r="1592" spans="1:21" ht="15" customHeight="1" x14ac:dyDescent="0.15">
      <c r="A1592" s="10" t="s">
        <v>1640</v>
      </c>
      <c r="B1592" s="11" t="s">
        <v>41</v>
      </c>
      <c r="C1592" s="11" t="s">
        <v>44</v>
      </c>
      <c r="D1592" s="12">
        <v>45893</v>
      </c>
      <c r="E1592" s="11">
        <v>272</v>
      </c>
      <c r="F1592" s="11" t="s">
        <v>33</v>
      </c>
      <c r="G1592" s="13">
        <v>305.35000000000002</v>
      </c>
      <c r="H1592" s="14">
        <f t="shared" si="168"/>
        <v>83055.200000000012</v>
      </c>
      <c r="I1592" s="14">
        <f>IF(F1592="GHS",H1592,H1592*Assumptions!$B$4)</f>
        <v>83055.200000000012</v>
      </c>
      <c r="J1592" s="15" t="str">
        <f>INDEX(Assumptions!$B$8:$B$12,MATCH(B1592,Assumptions!$A$8:$A$12,0))</f>
        <v>Weighted Average</v>
      </c>
      <c r="K1592" s="16">
        <f>G1592/(1-INDEX(Assumptions!$D$8:$D$12,MATCH(B1592,Assumptions!$A$8:$A$12,0)))</f>
        <v>469.76923076923077</v>
      </c>
      <c r="L1592" s="16">
        <f t="shared" si="169"/>
        <v>9.1605000000000008</v>
      </c>
      <c r="M1592" s="16">
        <f t="shared" si="170"/>
        <v>23.488461538461539</v>
      </c>
      <c r="N1592" s="14">
        <f>E1592*(K1592-L1592-M1592)*IF(F1592="GHS",1,Assumptions!$B$4)</f>
        <v>118896.71323076922</v>
      </c>
      <c r="O1592" s="15">
        <f t="shared" ca="1" si="171"/>
        <v>393</v>
      </c>
      <c r="P1592" s="15" t="str">
        <f t="shared" ca="1" si="172"/>
        <v>365d+</v>
      </c>
      <c r="Q1592" s="17">
        <f ca="1">IF(P1592="0-90d",0,IF(P1592="91-180d",INDEX(Assumptions!$F$8:$F$12,MATCH(B1592,Assumptions!$A$8:$A$12,0)),IF(P1592="181-365d",INDEX(Assumptions!$G$8:$G$12,MATCH(B1592,Assumptions!$A$8:$A$12,0)),INDEX(Assumptions!$H$8:$H$12,MATCH(B1592,Assumptions!$A$8:$A$12,0)))))</f>
        <v>0.8</v>
      </c>
      <c r="R1592" s="14">
        <f t="shared" ca="1" si="173"/>
        <v>66444.160000000018</v>
      </c>
      <c r="S1592" s="14">
        <f t="shared" ca="1" si="174"/>
        <v>16611.039999999994</v>
      </c>
      <c r="T1592" s="11" t="s">
        <v>25</v>
      </c>
      <c r="U1592" s="18" t="s">
        <v>26</v>
      </c>
    </row>
    <row r="1593" spans="1:21" ht="15" customHeight="1" x14ac:dyDescent="0.15">
      <c r="A1593" s="10" t="s">
        <v>1641</v>
      </c>
      <c r="B1593" s="11" t="s">
        <v>22</v>
      </c>
      <c r="C1593" s="11" t="s">
        <v>61</v>
      </c>
      <c r="D1593" s="12">
        <v>45849</v>
      </c>
      <c r="E1593" s="11">
        <v>3730</v>
      </c>
      <c r="F1593" s="11" t="s">
        <v>24</v>
      </c>
      <c r="G1593" s="13">
        <v>43235.59</v>
      </c>
      <c r="H1593" s="14">
        <f t="shared" si="168"/>
        <v>161268750.69999999</v>
      </c>
      <c r="I1593" s="14">
        <f>IF(F1593="GHS",H1593,H1593*Assumptions!$B$4)</f>
        <v>1741702507.5599999</v>
      </c>
      <c r="J1593" s="15" t="str">
        <f>INDEX(Assumptions!$B$8:$B$12,MATCH(B1593,Assumptions!$A$8:$A$12,0))</f>
        <v>FIFO</v>
      </c>
      <c r="K1593" s="16">
        <f>G1593/(1-INDEX(Assumptions!$D$8:$D$12,MATCH(B1593,Assumptions!$A$8:$A$12,0)))</f>
        <v>52726.329268292677</v>
      </c>
      <c r="L1593" s="16">
        <f t="shared" si="169"/>
        <v>1297.0676999999998</v>
      </c>
      <c r="M1593" s="16">
        <f t="shared" si="170"/>
        <v>2636.3164634146342</v>
      </c>
      <c r="N1593" s="14">
        <f>E1593*(K1593-L1593-M1593)*IF(F1593="GHS",1,Assumptions!$B$4)</f>
        <v>1965575000.6049073</v>
      </c>
      <c r="O1593" s="15">
        <f t="shared" ca="1" si="171"/>
        <v>437</v>
      </c>
      <c r="P1593" s="15" t="str">
        <f t="shared" ca="1" si="172"/>
        <v>365d+</v>
      </c>
      <c r="Q1593" s="17">
        <f ca="1">IF(P1593="0-90d",0,IF(P1593="91-180d",INDEX(Assumptions!$F$8:$F$12,MATCH(B1593,Assumptions!$A$8:$A$12,0)),IF(P1593="181-365d",INDEX(Assumptions!$G$8:$G$12,MATCH(B1593,Assumptions!$A$8:$A$12,0)),INDEX(Assumptions!$H$8:$H$12,MATCH(B1593,Assumptions!$A$8:$A$12,0)))))</f>
        <v>0.5</v>
      </c>
      <c r="R1593" s="14">
        <f t="shared" ca="1" si="173"/>
        <v>870851253.77999997</v>
      </c>
      <c r="S1593" s="14">
        <f t="shared" ca="1" si="174"/>
        <v>870851253.77999997</v>
      </c>
      <c r="T1593" s="11" t="s">
        <v>50</v>
      </c>
      <c r="U1593" s="18" t="s">
        <v>36</v>
      </c>
    </row>
    <row r="1594" spans="1:21" ht="15" customHeight="1" x14ac:dyDescent="0.15">
      <c r="A1594" s="10" t="s">
        <v>1642</v>
      </c>
      <c r="B1594" s="11" t="s">
        <v>22</v>
      </c>
      <c r="C1594" s="11" t="s">
        <v>81</v>
      </c>
      <c r="D1594" s="12">
        <v>45857</v>
      </c>
      <c r="E1594" s="11">
        <v>673</v>
      </c>
      <c r="F1594" s="11" t="s">
        <v>24</v>
      </c>
      <c r="G1594" s="13">
        <v>21919.439999999999</v>
      </c>
      <c r="H1594" s="14">
        <f t="shared" si="168"/>
        <v>14751783.119999999</v>
      </c>
      <c r="I1594" s="14">
        <f>IF(F1594="GHS",H1594,H1594*Assumptions!$B$4)</f>
        <v>159319257.69600001</v>
      </c>
      <c r="J1594" s="15" t="str">
        <f>INDEX(Assumptions!$B$8:$B$12,MATCH(B1594,Assumptions!$A$8:$A$12,0))</f>
        <v>FIFO</v>
      </c>
      <c r="K1594" s="16">
        <f>G1594/(1-INDEX(Assumptions!$D$8:$D$12,MATCH(B1594,Assumptions!$A$8:$A$12,0)))</f>
        <v>26731.0243902439</v>
      </c>
      <c r="L1594" s="16">
        <f t="shared" si="169"/>
        <v>657.58319999999992</v>
      </c>
      <c r="M1594" s="16">
        <f t="shared" si="170"/>
        <v>1336.5512195121951</v>
      </c>
      <c r="N1594" s="14">
        <f>E1594*(K1594-L1594-M1594)*IF(F1594="GHS",1,Assumptions!$B$4)</f>
        <v>179797611.06326634</v>
      </c>
      <c r="O1594" s="15">
        <f t="shared" ca="1" si="171"/>
        <v>429</v>
      </c>
      <c r="P1594" s="15" t="str">
        <f t="shared" ca="1" si="172"/>
        <v>365d+</v>
      </c>
      <c r="Q1594" s="17">
        <f ca="1">IF(P1594="0-90d",0,IF(P1594="91-180d",INDEX(Assumptions!$F$8:$F$12,MATCH(B1594,Assumptions!$A$8:$A$12,0)),IF(P1594="181-365d",INDEX(Assumptions!$G$8:$G$12,MATCH(B1594,Assumptions!$A$8:$A$12,0)),INDEX(Assumptions!$H$8:$H$12,MATCH(B1594,Assumptions!$A$8:$A$12,0)))))</f>
        <v>0.5</v>
      </c>
      <c r="R1594" s="14">
        <f t="shared" ca="1" si="173"/>
        <v>79659628.848000005</v>
      </c>
      <c r="S1594" s="14">
        <f t="shared" ca="1" si="174"/>
        <v>79659628.848000005</v>
      </c>
      <c r="T1594" s="11" t="s">
        <v>25</v>
      </c>
      <c r="U1594" s="18" t="s">
        <v>26</v>
      </c>
    </row>
    <row r="1595" spans="1:21" ht="15" customHeight="1" x14ac:dyDescent="0.15">
      <c r="A1595" s="10" t="s">
        <v>1643</v>
      </c>
      <c r="B1595" s="11" t="s">
        <v>31</v>
      </c>
      <c r="C1595" s="11" t="s">
        <v>76</v>
      </c>
      <c r="D1595" s="12">
        <v>45883</v>
      </c>
      <c r="E1595" s="11">
        <v>2988</v>
      </c>
      <c r="F1595" s="11" t="s">
        <v>33</v>
      </c>
      <c r="G1595" s="13">
        <v>4838.16</v>
      </c>
      <c r="H1595" s="14">
        <f t="shared" si="168"/>
        <v>14456422.08</v>
      </c>
      <c r="I1595" s="14">
        <f>IF(F1595="GHS",H1595,H1595*Assumptions!$B$4)</f>
        <v>14456422.08</v>
      </c>
      <c r="J1595" s="15" t="str">
        <f>INDEX(Assumptions!$B$8:$B$12,MATCH(B1595,Assumptions!$A$8:$A$12,0))</f>
        <v>Weighted Average</v>
      </c>
      <c r="K1595" s="16">
        <f>G1595/(1-INDEX(Assumptions!$D$8:$D$12,MATCH(B1595,Assumptions!$A$8:$A$12,0)))</f>
        <v>6719.666666666667</v>
      </c>
      <c r="L1595" s="16">
        <f t="shared" si="169"/>
        <v>145.1448</v>
      </c>
      <c r="M1595" s="16">
        <f t="shared" si="170"/>
        <v>335.98333333333335</v>
      </c>
      <c r="N1595" s="14">
        <f>E1595*(K1595-L1595-M1595)*IF(F1595="GHS",1,Assumptions!$B$4)</f>
        <v>18640753.137600001</v>
      </c>
      <c r="O1595" s="15">
        <f t="shared" ca="1" si="171"/>
        <v>403</v>
      </c>
      <c r="P1595" s="15" t="str">
        <f t="shared" ca="1" si="172"/>
        <v>365d+</v>
      </c>
      <c r="Q1595" s="17">
        <f ca="1">IF(P1595="0-90d",0,IF(P1595="91-180d",INDEX(Assumptions!$F$8:$F$12,MATCH(B1595,Assumptions!$A$8:$A$12,0)),IF(P1595="181-365d",INDEX(Assumptions!$G$8:$G$12,MATCH(B1595,Assumptions!$A$8:$A$12,0)),INDEX(Assumptions!$H$8:$H$12,MATCH(B1595,Assumptions!$A$8:$A$12,0)))))</f>
        <v>0.6</v>
      </c>
      <c r="R1595" s="14">
        <f t="shared" ca="1" si="173"/>
        <v>8673853.2479999997</v>
      </c>
      <c r="S1595" s="14">
        <f t="shared" ca="1" si="174"/>
        <v>5782568.8320000004</v>
      </c>
      <c r="T1595" s="11" t="s">
        <v>25</v>
      </c>
      <c r="U1595" s="18" t="s">
        <v>36</v>
      </c>
    </row>
    <row r="1596" spans="1:21" ht="15" customHeight="1" x14ac:dyDescent="0.15">
      <c r="A1596" s="10" t="s">
        <v>1644</v>
      </c>
      <c r="B1596" s="11" t="s">
        <v>28</v>
      </c>
      <c r="C1596" s="11" t="s">
        <v>55</v>
      </c>
      <c r="D1596" s="12">
        <v>45810</v>
      </c>
      <c r="E1596" s="11">
        <v>658</v>
      </c>
      <c r="F1596" s="11" t="s">
        <v>24</v>
      </c>
      <c r="G1596" s="13">
        <v>10073.69</v>
      </c>
      <c r="H1596" s="14">
        <f t="shared" si="168"/>
        <v>6628488.0200000005</v>
      </c>
      <c r="I1596" s="14">
        <f>IF(F1596="GHS",H1596,H1596*Assumptions!$B$4)</f>
        <v>71587670.616000012</v>
      </c>
      <c r="J1596" s="15" t="str">
        <f>INDEX(Assumptions!$B$8:$B$12,MATCH(B1596,Assumptions!$A$8:$A$12,0))</f>
        <v>Fair Value Less Costs to Sell</v>
      </c>
      <c r="K1596" s="16">
        <f>G1596/(1-INDEX(Assumptions!$D$8:$D$12,MATCH(B1596,Assumptions!$A$8:$A$12,0)))</f>
        <v>11447.375</v>
      </c>
      <c r="L1596" s="16">
        <f t="shared" si="169"/>
        <v>302.21070000000003</v>
      </c>
      <c r="M1596" s="16">
        <f t="shared" si="170"/>
        <v>572.36874999999998</v>
      </c>
      <c r="N1596" s="14">
        <f>E1596*(K1596-L1596-M1596)*IF(F1596="GHS",1,Assumptions!$B$4)</f>
        <v>75134514.29652001</v>
      </c>
      <c r="O1596" s="15">
        <f t="shared" ca="1" si="171"/>
        <v>476</v>
      </c>
      <c r="P1596" s="15" t="str">
        <f t="shared" ca="1" si="172"/>
        <v>365d+</v>
      </c>
      <c r="Q1596" s="17">
        <f ca="1">IF(P1596="0-90d",0,IF(P1596="91-180d",INDEX(Assumptions!$F$8:$F$12,MATCH(B1596,Assumptions!$A$8:$A$12,0)),IF(P1596="181-365d",INDEX(Assumptions!$G$8:$G$12,MATCH(B1596,Assumptions!$A$8:$A$12,0)),INDEX(Assumptions!$H$8:$H$12,MATCH(B1596,Assumptions!$A$8:$A$12,0)))))</f>
        <v>0.4</v>
      </c>
      <c r="R1596" s="14">
        <f t="shared" ca="1" si="173"/>
        <v>28635068.246400006</v>
      </c>
      <c r="S1596" s="14">
        <f t="shared" ca="1" si="174"/>
        <v>42952602.369600005</v>
      </c>
      <c r="T1596" s="11" t="s">
        <v>25</v>
      </c>
      <c r="U1596" s="18" t="s">
        <v>26</v>
      </c>
    </row>
    <row r="1597" spans="1:21" ht="15" customHeight="1" x14ac:dyDescent="0.15">
      <c r="A1597" s="10" t="s">
        <v>1645</v>
      </c>
      <c r="B1597" s="11" t="s">
        <v>41</v>
      </c>
      <c r="C1597" s="11" t="s">
        <v>42</v>
      </c>
      <c r="D1597" s="12">
        <v>45946</v>
      </c>
      <c r="E1597" s="11">
        <v>4281</v>
      </c>
      <c r="F1597" s="11" t="s">
        <v>33</v>
      </c>
      <c r="G1597" s="13">
        <v>227.09</v>
      </c>
      <c r="H1597" s="14">
        <f t="shared" si="168"/>
        <v>972172.29</v>
      </c>
      <c r="I1597" s="14">
        <f>IF(F1597="GHS",H1597,H1597*Assumptions!$B$4)</f>
        <v>972172.29</v>
      </c>
      <c r="J1597" s="15" t="str">
        <f>INDEX(Assumptions!$B$8:$B$12,MATCH(B1597,Assumptions!$A$8:$A$12,0))</f>
        <v>Weighted Average</v>
      </c>
      <c r="K1597" s="16">
        <f>G1597/(1-INDEX(Assumptions!$D$8:$D$12,MATCH(B1597,Assumptions!$A$8:$A$12,0)))</f>
        <v>349.36923076923074</v>
      </c>
      <c r="L1597" s="16">
        <f t="shared" si="169"/>
        <v>6.8126999999999995</v>
      </c>
      <c r="M1597" s="16">
        <f t="shared" si="170"/>
        <v>17.468461538461536</v>
      </c>
      <c r="N1597" s="14">
        <f>E1597*(K1597-L1597-M1597)*IF(F1597="GHS",1,Assumptions!$B$4)</f>
        <v>1391702.0243769228</v>
      </c>
      <c r="O1597" s="15">
        <f t="shared" ca="1" si="171"/>
        <v>340</v>
      </c>
      <c r="P1597" s="15" t="str">
        <f t="shared" ca="1" si="172"/>
        <v>181-365d</v>
      </c>
      <c r="Q1597" s="17">
        <f ca="1">IF(P1597="0-90d",0,IF(P1597="91-180d",INDEX(Assumptions!$F$8:$F$12,MATCH(B1597,Assumptions!$A$8:$A$12,0)),IF(P1597="181-365d",INDEX(Assumptions!$G$8:$G$12,MATCH(B1597,Assumptions!$A$8:$A$12,0)),INDEX(Assumptions!$H$8:$H$12,MATCH(B1597,Assumptions!$A$8:$A$12,0)))))</f>
        <v>0.35</v>
      </c>
      <c r="R1597" s="14">
        <f t="shared" ca="1" si="173"/>
        <v>340260.3015</v>
      </c>
      <c r="S1597" s="14">
        <f t="shared" ca="1" si="174"/>
        <v>631911.98849999998</v>
      </c>
      <c r="T1597" s="11" t="s">
        <v>25</v>
      </c>
      <c r="U1597" s="18" t="s">
        <v>26</v>
      </c>
    </row>
    <row r="1598" spans="1:21" ht="15" customHeight="1" x14ac:dyDescent="0.15">
      <c r="A1598" s="10" t="s">
        <v>1646</v>
      </c>
      <c r="B1598" s="11" t="s">
        <v>41</v>
      </c>
      <c r="C1598" s="11" t="s">
        <v>115</v>
      </c>
      <c r="D1598" s="12">
        <v>46130</v>
      </c>
      <c r="E1598" s="11">
        <v>172</v>
      </c>
      <c r="F1598" s="11" t="s">
        <v>33</v>
      </c>
      <c r="G1598" s="13">
        <v>425.38</v>
      </c>
      <c r="H1598" s="14">
        <f t="shared" si="168"/>
        <v>73165.36</v>
      </c>
      <c r="I1598" s="14">
        <f>IF(F1598="GHS",H1598,H1598*Assumptions!$B$4)</f>
        <v>73165.36</v>
      </c>
      <c r="J1598" s="15" t="str">
        <f>INDEX(Assumptions!$B$8:$B$12,MATCH(B1598,Assumptions!$A$8:$A$12,0))</f>
        <v>Weighted Average</v>
      </c>
      <c r="K1598" s="16">
        <f>G1598/(1-INDEX(Assumptions!$D$8:$D$12,MATCH(B1598,Assumptions!$A$8:$A$12,0)))</f>
        <v>654.43076923076922</v>
      </c>
      <c r="L1598" s="16">
        <f t="shared" si="169"/>
        <v>12.7614</v>
      </c>
      <c r="M1598" s="16">
        <f t="shared" si="170"/>
        <v>32.721538461538465</v>
      </c>
      <c r="N1598" s="14">
        <f>E1598*(K1598-L1598-M1598)*IF(F1598="GHS",1,Assumptions!$B$4)</f>
        <v>104739.02689230769</v>
      </c>
      <c r="O1598" s="15">
        <f t="shared" ca="1" si="171"/>
        <v>156</v>
      </c>
      <c r="P1598" s="15" t="str">
        <f t="shared" ca="1" si="172"/>
        <v>91-180d</v>
      </c>
      <c r="Q1598" s="17">
        <f ca="1">IF(P1598="0-90d",0,IF(P1598="91-180d",INDEX(Assumptions!$F$8:$F$12,MATCH(B1598,Assumptions!$A$8:$A$12,0)),IF(P1598="181-365d",INDEX(Assumptions!$G$8:$G$12,MATCH(B1598,Assumptions!$A$8:$A$12,0)),INDEX(Assumptions!$H$8:$H$12,MATCH(B1598,Assumptions!$A$8:$A$12,0)))))</f>
        <v>0.1</v>
      </c>
      <c r="R1598" s="14">
        <f t="shared" ca="1" si="173"/>
        <v>7316.5360000000001</v>
      </c>
      <c r="S1598" s="14">
        <f t="shared" ca="1" si="174"/>
        <v>65848.823999999993</v>
      </c>
      <c r="T1598" s="11" t="s">
        <v>25</v>
      </c>
      <c r="U1598" s="18" t="s">
        <v>26</v>
      </c>
    </row>
    <row r="1599" spans="1:21" ht="15" customHeight="1" x14ac:dyDescent="0.15">
      <c r="A1599" s="10" t="s">
        <v>1647</v>
      </c>
      <c r="B1599" s="11" t="s">
        <v>31</v>
      </c>
      <c r="C1599" s="11" t="s">
        <v>76</v>
      </c>
      <c r="D1599" s="12">
        <v>45746</v>
      </c>
      <c r="E1599" s="11">
        <v>4678</v>
      </c>
      <c r="F1599" s="11" t="s">
        <v>33</v>
      </c>
      <c r="G1599" s="13">
        <v>4961.26</v>
      </c>
      <c r="H1599" s="14">
        <f t="shared" si="168"/>
        <v>23208774.280000001</v>
      </c>
      <c r="I1599" s="14">
        <f>IF(F1599="GHS",H1599,H1599*Assumptions!$B$4)</f>
        <v>23208774.280000001</v>
      </c>
      <c r="J1599" s="15" t="str">
        <f>INDEX(Assumptions!$B$8:$B$12,MATCH(B1599,Assumptions!$A$8:$A$12,0))</f>
        <v>Weighted Average</v>
      </c>
      <c r="K1599" s="16">
        <f>G1599/(1-INDEX(Assumptions!$D$8:$D$12,MATCH(B1599,Assumptions!$A$8:$A$12,0)))</f>
        <v>6890.6388888888896</v>
      </c>
      <c r="L1599" s="16">
        <f t="shared" si="169"/>
        <v>148.83779999999999</v>
      </c>
      <c r="M1599" s="16">
        <f t="shared" si="170"/>
        <v>344.53194444444449</v>
      </c>
      <c r="N1599" s="14">
        <f>E1599*(K1599-L1599-M1599)*IF(F1599="GHS",1,Assumptions!$B$4)</f>
        <v>29926425.05771111</v>
      </c>
      <c r="O1599" s="15">
        <f t="shared" ca="1" si="171"/>
        <v>540</v>
      </c>
      <c r="P1599" s="15" t="str">
        <f t="shared" ca="1" si="172"/>
        <v>365d+</v>
      </c>
      <c r="Q1599" s="17">
        <f ca="1">IF(P1599="0-90d",0,IF(P1599="91-180d",INDEX(Assumptions!$F$8:$F$12,MATCH(B1599,Assumptions!$A$8:$A$12,0)),IF(P1599="181-365d",INDEX(Assumptions!$G$8:$G$12,MATCH(B1599,Assumptions!$A$8:$A$12,0)),INDEX(Assumptions!$H$8:$H$12,MATCH(B1599,Assumptions!$A$8:$A$12,0)))))</f>
        <v>0.6</v>
      </c>
      <c r="R1599" s="14">
        <f t="shared" ca="1" si="173"/>
        <v>13925264.568</v>
      </c>
      <c r="S1599" s="14">
        <f t="shared" ca="1" si="174"/>
        <v>9283509.7120000012</v>
      </c>
      <c r="T1599" s="11" t="s">
        <v>50</v>
      </c>
      <c r="U1599" s="18" t="s">
        <v>26</v>
      </c>
    </row>
    <row r="1600" spans="1:21" ht="15" customHeight="1" x14ac:dyDescent="0.15">
      <c r="A1600" s="10" t="s">
        <v>1648</v>
      </c>
      <c r="B1600" s="11" t="s">
        <v>31</v>
      </c>
      <c r="C1600" s="11" t="s">
        <v>32</v>
      </c>
      <c r="D1600" s="12">
        <v>46031</v>
      </c>
      <c r="E1600" s="11">
        <v>348</v>
      </c>
      <c r="F1600" s="11" t="s">
        <v>33</v>
      </c>
      <c r="G1600" s="13">
        <v>5427.76</v>
      </c>
      <c r="H1600" s="14">
        <f t="shared" si="168"/>
        <v>1888860.48</v>
      </c>
      <c r="I1600" s="14">
        <f>IF(F1600="GHS",H1600,H1600*Assumptions!$B$4)</f>
        <v>1888860.48</v>
      </c>
      <c r="J1600" s="15" t="str">
        <f>INDEX(Assumptions!$B$8:$B$12,MATCH(B1600,Assumptions!$A$8:$A$12,0))</f>
        <v>Weighted Average</v>
      </c>
      <c r="K1600" s="16">
        <f>G1600/(1-INDEX(Assumptions!$D$8:$D$12,MATCH(B1600,Assumptions!$A$8:$A$12,0)))</f>
        <v>7538.5555555555566</v>
      </c>
      <c r="L1600" s="16">
        <f t="shared" si="169"/>
        <v>162.83279999999999</v>
      </c>
      <c r="M1600" s="16">
        <f t="shared" si="170"/>
        <v>376.92777777777786</v>
      </c>
      <c r="N1600" s="14">
        <f>E1600*(K1600-L1600-M1600)*IF(F1600="GHS",1,Assumptions!$B$4)</f>
        <v>2435580.6522666668</v>
      </c>
      <c r="O1600" s="15">
        <f t="shared" ca="1" si="171"/>
        <v>255</v>
      </c>
      <c r="P1600" s="15" t="str">
        <f t="shared" ca="1" si="172"/>
        <v>181-365d</v>
      </c>
      <c r="Q1600" s="17">
        <f ca="1">IF(P1600="0-90d",0,IF(P1600="91-180d",INDEX(Assumptions!$F$8:$F$12,MATCH(B1600,Assumptions!$A$8:$A$12,0)),IF(P1600="181-365d",INDEX(Assumptions!$G$8:$G$12,MATCH(B1600,Assumptions!$A$8:$A$12,0)),INDEX(Assumptions!$H$8:$H$12,MATCH(B1600,Assumptions!$A$8:$A$12,0)))))</f>
        <v>0.2</v>
      </c>
      <c r="R1600" s="14">
        <f t="shared" ca="1" si="173"/>
        <v>377772.09600000002</v>
      </c>
      <c r="S1600" s="14">
        <f t="shared" ca="1" si="174"/>
        <v>1511088.3840000001</v>
      </c>
      <c r="T1600" s="11" t="s">
        <v>25</v>
      </c>
      <c r="U1600" s="18" t="s">
        <v>26</v>
      </c>
    </row>
    <row r="1601" spans="1:21" ht="15" customHeight="1" x14ac:dyDescent="0.15">
      <c r="A1601" s="10" t="s">
        <v>1649</v>
      </c>
      <c r="B1601" s="11" t="s">
        <v>41</v>
      </c>
      <c r="C1601" s="11" t="s">
        <v>44</v>
      </c>
      <c r="D1601" s="12">
        <v>45846</v>
      </c>
      <c r="E1601" s="11">
        <v>3532</v>
      </c>
      <c r="F1601" s="11" t="s">
        <v>33</v>
      </c>
      <c r="G1601" s="13">
        <v>500.8</v>
      </c>
      <c r="H1601" s="14">
        <f t="shared" si="168"/>
        <v>1768825.6</v>
      </c>
      <c r="I1601" s="14">
        <f>IF(F1601="GHS",H1601,H1601*Assumptions!$B$4)</f>
        <v>1768825.6</v>
      </c>
      <c r="J1601" s="15" t="str">
        <f>INDEX(Assumptions!$B$8:$B$12,MATCH(B1601,Assumptions!$A$8:$A$12,0))</f>
        <v>Weighted Average</v>
      </c>
      <c r="K1601" s="16">
        <f>G1601/(1-INDEX(Assumptions!$D$8:$D$12,MATCH(B1601,Assumptions!$A$8:$A$12,0)))</f>
        <v>770.46153846153845</v>
      </c>
      <c r="L1601" s="16">
        <f t="shared" si="169"/>
        <v>15.023999999999999</v>
      </c>
      <c r="M1601" s="16">
        <f t="shared" si="170"/>
        <v>38.523076923076928</v>
      </c>
      <c r="N1601" s="14">
        <f>E1601*(K1601-L1601-M1601)*IF(F1601="GHS",1,Assumptions!$B$4)</f>
        <v>2532141.8781538461</v>
      </c>
      <c r="O1601" s="15">
        <f t="shared" ca="1" si="171"/>
        <v>440</v>
      </c>
      <c r="P1601" s="15" t="str">
        <f t="shared" ca="1" si="172"/>
        <v>365d+</v>
      </c>
      <c r="Q1601" s="17">
        <f ca="1">IF(P1601="0-90d",0,IF(P1601="91-180d",INDEX(Assumptions!$F$8:$F$12,MATCH(B1601,Assumptions!$A$8:$A$12,0)),IF(P1601="181-365d",INDEX(Assumptions!$G$8:$G$12,MATCH(B1601,Assumptions!$A$8:$A$12,0)),INDEX(Assumptions!$H$8:$H$12,MATCH(B1601,Assumptions!$A$8:$A$12,0)))))</f>
        <v>0.8</v>
      </c>
      <c r="R1601" s="14">
        <f t="shared" ca="1" si="173"/>
        <v>1415060.4800000002</v>
      </c>
      <c r="S1601" s="14">
        <f t="shared" ca="1" si="174"/>
        <v>353765.11999999988</v>
      </c>
      <c r="T1601" s="11" t="s">
        <v>25</v>
      </c>
      <c r="U1601" s="18" t="s">
        <v>26</v>
      </c>
    </row>
    <row r="1602" spans="1:21" ht="15" customHeight="1" x14ac:dyDescent="0.15">
      <c r="A1602" s="10" t="s">
        <v>1650</v>
      </c>
      <c r="B1602" s="11" t="s">
        <v>22</v>
      </c>
      <c r="C1602" s="11" t="s">
        <v>61</v>
      </c>
      <c r="D1602" s="12">
        <v>46174</v>
      </c>
      <c r="E1602" s="11">
        <v>833</v>
      </c>
      <c r="F1602" s="11" t="s">
        <v>24</v>
      </c>
      <c r="G1602" s="13">
        <v>11263.91</v>
      </c>
      <c r="H1602" s="14">
        <f t="shared" ref="H1602:H1665" si="175">E1602*G1602</f>
        <v>9382837.0299999993</v>
      </c>
      <c r="I1602" s="14">
        <f>IF(F1602="GHS",H1602,H1602*Assumptions!$B$4)</f>
        <v>101334639.92399999</v>
      </c>
      <c r="J1602" s="15" t="str">
        <f>INDEX(Assumptions!$B$8:$B$12,MATCH(B1602,Assumptions!$A$8:$A$12,0))</f>
        <v>FIFO</v>
      </c>
      <c r="K1602" s="16">
        <f>G1602/(1-INDEX(Assumptions!$D$8:$D$12,MATCH(B1602,Assumptions!$A$8:$A$12,0)))</f>
        <v>13736.475609756097</v>
      </c>
      <c r="L1602" s="16">
        <f t="shared" ref="L1602:L1665" si="176">G1602*0.03</f>
        <v>337.91730000000001</v>
      </c>
      <c r="M1602" s="16">
        <f t="shared" ref="M1602:M1665" si="177">K1602*0.05</f>
        <v>686.82378048780492</v>
      </c>
      <c r="N1602" s="14">
        <f>E1602*(K1602-L1602-M1602)*IF(F1602="GHS",1,Assumptions!$B$4)</f>
        <v>114359848.51910929</v>
      </c>
      <c r="O1602" s="15">
        <f t="shared" ref="O1602:O1665" ca="1" si="178">TODAY()-D1602</f>
        <v>112</v>
      </c>
      <c r="P1602" s="15" t="str">
        <f t="shared" ref="P1602:P1665" ca="1" si="179">IF(O1602&lt;=90,"0-90d",IF(O1602&lt;=180,"91-180d",IF(O1602&lt;=365,"181-365d","365d+")))</f>
        <v>91-180d</v>
      </c>
      <c r="Q1602" s="17">
        <f ca="1">IF(P1602="0-90d",0,IF(P1602="91-180d",INDEX(Assumptions!$F$8:$F$12,MATCH(B1602,Assumptions!$A$8:$A$12,0)),IF(P1602="181-365d",INDEX(Assumptions!$G$8:$G$12,MATCH(B1602,Assumptions!$A$8:$A$12,0)),INDEX(Assumptions!$H$8:$H$12,MATCH(B1602,Assumptions!$A$8:$A$12,0)))))</f>
        <v>0.03</v>
      </c>
      <c r="R1602" s="14">
        <f t="shared" ref="R1602:R1665" ca="1" si="180">I1602*Q1602</f>
        <v>3040039.1977199996</v>
      </c>
      <c r="S1602" s="14">
        <f t="shared" ref="S1602:S1665" ca="1" si="181">IF(T1602="Held on Consignment (Not Owned)",0,MIN(I1602-R1602,N1602))</f>
        <v>98294600.726279989</v>
      </c>
      <c r="T1602" s="11" t="s">
        <v>25</v>
      </c>
      <c r="U1602" s="18" t="s">
        <v>26</v>
      </c>
    </row>
    <row r="1603" spans="1:21" ht="15" customHeight="1" x14ac:dyDescent="0.15">
      <c r="A1603" s="10" t="s">
        <v>1651</v>
      </c>
      <c r="B1603" s="11" t="s">
        <v>31</v>
      </c>
      <c r="C1603" s="11" t="s">
        <v>76</v>
      </c>
      <c r="D1603" s="12">
        <v>45822</v>
      </c>
      <c r="E1603" s="11">
        <v>2903</v>
      </c>
      <c r="F1603" s="11" t="s">
        <v>33</v>
      </c>
      <c r="G1603" s="13">
        <v>3864.66</v>
      </c>
      <c r="H1603" s="14">
        <f t="shared" si="175"/>
        <v>11219107.98</v>
      </c>
      <c r="I1603" s="14">
        <f>IF(F1603="GHS",H1603,H1603*Assumptions!$B$4)</f>
        <v>11219107.98</v>
      </c>
      <c r="J1603" s="15" t="str">
        <f>INDEX(Assumptions!$B$8:$B$12,MATCH(B1603,Assumptions!$A$8:$A$12,0))</f>
        <v>Weighted Average</v>
      </c>
      <c r="K1603" s="16">
        <f>G1603/(1-INDEX(Assumptions!$D$8:$D$12,MATCH(B1603,Assumptions!$A$8:$A$12,0)))</f>
        <v>5367.583333333333</v>
      </c>
      <c r="L1603" s="16">
        <f t="shared" si="176"/>
        <v>115.93979999999999</v>
      </c>
      <c r="M1603" s="16">
        <f t="shared" si="177"/>
        <v>268.37916666666666</v>
      </c>
      <c r="N1603" s="14">
        <f>E1603*(K1603-L1603-M1603)*IF(F1603="GHS",1,Assumptions!$B$4)</f>
        <v>14466416.456433332</v>
      </c>
      <c r="O1603" s="15">
        <f t="shared" ca="1" si="178"/>
        <v>464</v>
      </c>
      <c r="P1603" s="15" t="str">
        <f t="shared" ca="1" si="179"/>
        <v>365d+</v>
      </c>
      <c r="Q1603" s="17">
        <f ca="1">IF(P1603="0-90d",0,IF(P1603="91-180d",INDEX(Assumptions!$F$8:$F$12,MATCH(B1603,Assumptions!$A$8:$A$12,0)),IF(P1603="181-365d",INDEX(Assumptions!$G$8:$G$12,MATCH(B1603,Assumptions!$A$8:$A$12,0)),INDEX(Assumptions!$H$8:$H$12,MATCH(B1603,Assumptions!$A$8:$A$12,0)))))</f>
        <v>0.6</v>
      </c>
      <c r="R1603" s="14">
        <f t="shared" ca="1" si="180"/>
        <v>6731464.7879999997</v>
      </c>
      <c r="S1603" s="14">
        <f t="shared" si="181"/>
        <v>0</v>
      </c>
      <c r="T1603" s="11" t="s">
        <v>39</v>
      </c>
      <c r="U1603" s="18" t="s">
        <v>26</v>
      </c>
    </row>
    <row r="1604" spans="1:21" ht="15" customHeight="1" x14ac:dyDescent="0.15">
      <c r="A1604" s="10" t="s">
        <v>1652</v>
      </c>
      <c r="B1604" s="11" t="s">
        <v>31</v>
      </c>
      <c r="C1604" s="11" t="s">
        <v>76</v>
      </c>
      <c r="D1604" s="12">
        <v>45973</v>
      </c>
      <c r="E1604" s="11">
        <v>2513</v>
      </c>
      <c r="F1604" s="11" t="s">
        <v>33</v>
      </c>
      <c r="G1604" s="13">
        <v>1681.72</v>
      </c>
      <c r="H1604" s="14">
        <f t="shared" si="175"/>
        <v>4226162.3600000003</v>
      </c>
      <c r="I1604" s="14">
        <f>IF(F1604="GHS",H1604,H1604*Assumptions!$B$4)</f>
        <v>4226162.3600000003</v>
      </c>
      <c r="J1604" s="15" t="str">
        <f>INDEX(Assumptions!$B$8:$B$12,MATCH(B1604,Assumptions!$A$8:$A$12,0))</f>
        <v>Weighted Average</v>
      </c>
      <c r="K1604" s="16">
        <f>G1604/(1-INDEX(Assumptions!$D$8:$D$12,MATCH(B1604,Assumptions!$A$8:$A$12,0)))</f>
        <v>2335.7222222222222</v>
      </c>
      <c r="L1604" s="16">
        <f t="shared" si="176"/>
        <v>50.451599999999999</v>
      </c>
      <c r="M1604" s="16">
        <f t="shared" si="177"/>
        <v>116.78611111111111</v>
      </c>
      <c r="N1604" s="14">
        <f>E1604*(K1604-L1604-M1604)*IF(F1604="GHS",1,Assumptions!$B$4)</f>
        <v>5449401.5764222229</v>
      </c>
      <c r="O1604" s="15">
        <f t="shared" ca="1" si="178"/>
        <v>313</v>
      </c>
      <c r="P1604" s="15" t="str">
        <f t="shared" ca="1" si="179"/>
        <v>181-365d</v>
      </c>
      <c r="Q1604" s="17">
        <f ca="1">IF(P1604="0-90d",0,IF(P1604="91-180d",INDEX(Assumptions!$F$8:$F$12,MATCH(B1604,Assumptions!$A$8:$A$12,0)),IF(P1604="181-365d",INDEX(Assumptions!$G$8:$G$12,MATCH(B1604,Assumptions!$A$8:$A$12,0)),INDEX(Assumptions!$H$8:$H$12,MATCH(B1604,Assumptions!$A$8:$A$12,0)))))</f>
        <v>0.2</v>
      </c>
      <c r="R1604" s="14">
        <f t="shared" ca="1" si="180"/>
        <v>845232.47200000007</v>
      </c>
      <c r="S1604" s="14">
        <f t="shared" ca="1" si="181"/>
        <v>3380929.8880000003</v>
      </c>
      <c r="T1604" s="11" t="s">
        <v>25</v>
      </c>
      <c r="U1604" s="18" t="s">
        <v>26</v>
      </c>
    </row>
    <row r="1605" spans="1:21" ht="15" customHeight="1" x14ac:dyDescent="0.15">
      <c r="A1605" s="10" t="s">
        <v>1653</v>
      </c>
      <c r="B1605" s="11" t="s">
        <v>46</v>
      </c>
      <c r="C1605" s="11" t="s">
        <v>47</v>
      </c>
      <c r="D1605" s="12">
        <v>45910</v>
      </c>
      <c r="E1605" s="11">
        <v>2224</v>
      </c>
      <c r="F1605" s="11" t="s">
        <v>33</v>
      </c>
      <c r="G1605" s="13">
        <v>351988.21</v>
      </c>
      <c r="H1605" s="14">
        <f t="shared" si="175"/>
        <v>782821779.04000008</v>
      </c>
      <c r="I1605" s="14">
        <f>IF(F1605="GHS",H1605,H1605*Assumptions!$B$4)</f>
        <v>782821779.04000008</v>
      </c>
      <c r="J1605" s="15" t="str">
        <f>INDEX(Assumptions!$B$8:$B$12,MATCH(B1605,Assumptions!$A$8:$A$12,0))</f>
        <v>Specific Identification</v>
      </c>
      <c r="K1605" s="16">
        <f>G1605/(1-INDEX(Assumptions!$D$8:$D$12,MATCH(B1605,Assumptions!$A$8:$A$12,0)))</f>
        <v>451266.93589743593</v>
      </c>
      <c r="L1605" s="16">
        <f t="shared" si="176"/>
        <v>10559.6463</v>
      </c>
      <c r="M1605" s="16">
        <f t="shared" si="177"/>
        <v>22563.346794871799</v>
      </c>
      <c r="N1605" s="14">
        <f>E1605*(K1605-L1605-M1605)*IF(F1605="GHS",1,Assumptions!$B$4)</f>
        <v>929952128.79290259</v>
      </c>
      <c r="O1605" s="15">
        <f t="shared" ca="1" si="178"/>
        <v>376</v>
      </c>
      <c r="P1605" s="15" t="str">
        <f t="shared" ca="1" si="179"/>
        <v>365d+</v>
      </c>
      <c r="Q1605" s="17">
        <f ca="1">IF(P1605="0-90d",0,IF(P1605="91-180d",INDEX(Assumptions!$F$8:$F$12,MATCH(B1605,Assumptions!$A$8:$A$12,0)),IF(P1605="181-365d",INDEX(Assumptions!$G$8:$G$12,MATCH(B1605,Assumptions!$A$8:$A$12,0)),INDEX(Assumptions!$H$8:$H$12,MATCH(B1605,Assumptions!$A$8:$A$12,0)))))</f>
        <v>0.15</v>
      </c>
      <c r="R1605" s="14">
        <f t="shared" ca="1" si="180"/>
        <v>117423266.85600001</v>
      </c>
      <c r="S1605" s="14">
        <f t="shared" ca="1" si="181"/>
        <v>665398512.18400002</v>
      </c>
      <c r="T1605" s="11" t="s">
        <v>25</v>
      </c>
      <c r="U1605" s="18" t="s">
        <v>26</v>
      </c>
    </row>
    <row r="1606" spans="1:21" ht="15" customHeight="1" x14ac:dyDescent="0.15">
      <c r="A1606" s="10" t="s">
        <v>1654</v>
      </c>
      <c r="B1606" s="11" t="s">
        <v>41</v>
      </c>
      <c r="C1606" s="11" t="s">
        <v>44</v>
      </c>
      <c r="D1606" s="12">
        <v>45778</v>
      </c>
      <c r="E1606" s="11">
        <v>3307</v>
      </c>
      <c r="F1606" s="11" t="s">
        <v>33</v>
      </c>
      <c r="G1606" s="13">
        <v>297.22000000000003</v>
      </c>
      <c r="H1606" s="14">
        <f t="shared" si="175"/>
        <v>982906.54</v>
      </c>
      <c r="I1606" s="14">
        <f>IF(F1606="GHS",H1606,H1606*Assumptions!$B$4)</f>
        <v>982906.54</v>
      </c>
      <c r="J1606" s="15" t="str">
        <f>INDEX(Assumptions!$B$8:$B$12,MATCH(B1606,Assumptions!$A$8:$A$12,0))</f>
        <v>Weighted Average</v>
      </c>
      <c r="K1606" s="16">
        <f>G1606/(1-INDEX(Assumptions!$D$8:$D$12,MATCH(B1606,Assumptions!$A$8:$A$12,0)))</f>
        <v>457.26153846153846</v>
      </c>
      <c r="L1606" s="16">
        <f t="shared" si="176"/>
        <v>8.9166000000000007</v>
      </c>
      <c r="M1606" s="16">
        <f t="shared" si="177"/>
        <v>22.863076923076925</v>
      </c>
      <c r="N1606" s="14">
        <f>E1606*(K1606-L1606-M1606)*IF(F1606="GHS",1,Assumptions!$B$4)</f>
        <v>1407068.5161076924</v>
      </c>
      <c r="O1606" s="15">
        <f t="shared" ca="1" si="178"/>
        <v>508</v>
      </c>
      <c r="P1606" s="15" t="str">
        <f t="shared" ca="1" si="179"/>
        <v>365d+</v>
      </c>
      <c r="Q1606" s="17">
        <f ca="1">IF(P1606="0-90d",0,IF(P1606="91-180d",INDEX(Assumptions!$F$8:$F$12,MATCH(B1606,Assumptions!$A$8:$A$12,0)),IF(P1606="181-365d",INDEX(Assumptions!$G$8:$G$12,MATCH(B1606,Assumptions!$A$8:$A$12,0)),INDEX(Assumptions!$H$8:$H$12,MATCH(B1606,Assumptions!$A$8:$A$12,0)))))</f>
        <v>0.8</v>
      </c>
      <c r="R1606" s="14">
        <f t="shared" ca="1" si="180"/>
        <v>786325.23200000008</v>
      </c>
      <c r="S1606" s="14">
        <f t="shared" ca="1" si="181"/>
        <v>196581.30799999996</v>
      </c>
      <c r="T1606" s="11" t="s">
        <v>25</v>
      </c>
      <c r="U1606" s="18" t="s">
        <v>26</v>
      </c>
    </row>
    <row r="1607" spans="1:21" ht="15" customHeight="1" x14ac:dyDescent="0.15">
      <c r="A1607" s="10" t="s">
        <v>1655</v>
      </c>
      <c r="B1607" s="11" t="s">
        <v>46</v>
      </c>
      <c r="C1607" s="11" t="s">
        <v>47</v>
      </c>
      <c r="D1607" s="12">
        <v>45931</v>
      </c>
      <c r="E1607" s="11">
        <v>1742</v>
      </c>
      <c r="F1607" s="11" t="s">
        <v>33</v>
      </c>
      <c r="G1607" s="13">
        <v>415701.92</v>
      </c>
      <c r="H1607" s="14">
        <f t="shared" si="175"/>
        <v>724152744.63999999</v>
      </c>
      <c r="I1607" s="14">
        <f>IF(F1607="GHS",H1607,H1607*Assumptions!$B$4)</f>
        <v>724152744.63999999</v>
      </c>
      <c r="J1607" s="15" t="str">
        <f>INDEX(Assumptions!$B$8:$B$12,MATCH(B1607,Assumptions!$A$8:$A$12,0))</f>
        <v>Specific Identification</v>
      </c>
      <c r="K1607" s="16">
        <f>G1607/(1-INDEX(Assumptions!$D$8:$D$12,MATCH(B1607,Assumptions!$A$8:$A$12,0)))</f>
        <v>532951.1794871795</v>
      </c>
      <c r="L1607" s="16">
        <f t="shared" si="176"/>
        <v>12471.057599999998</v>
      </c>
      <c r="M1607" s="16">
        <f t="shared" si="177"/>
        <v>26647.558974358977</v>
      </c>
      <c r="N1607" s="14">
        <f>E1607*(K1607-L1607-M1607)*IF(F1607="GHS",1,Assumptions!$B$4)</f>
        <v>860256324.59413338</v>
      </c>
      <c r="O1607" s="15">
        <f t="shared" ca="1" si="178"/>
        <v>355</v>
      </c>
      <c r="P1607" s="15" t="str">
        <f t="shared" ca="1" si="179"/>
        <v>181-365d</v>
      </c>
      <c r="Q1607" s="17">
        <f ca="1">IF(P1607="0-90d",0,IF(P1607="91-180d",INDEX(Assumptions!$F$8:$F$12,MATCH(B1607,Assumptions!$A$8:$A$12,0)),IF(P1607="181-365d",INDEX(Assumptions!$G$8:$G$12,MATCH(B1607,Assumptions!$A$8:$A$12,0)),INDEX(Assumptions!$H$8:$H$12,MATCH(B1607,Assumptions!$A$8:$A$12,0)))))</f>
        <v>0.05</v>
      </c>
      <c r="R1607" s="14">
        <f t="shared" ca="1" si="180"/>
        <v>36207637.232000001</v>
      </c>
      <c r="S1607" s="14">
        <f t="shared" si="181"/>
        <v>0</v>
      </c>
      <c r="T1607" s="11" t="s">
        <v>39</v>
      </c>
      <c r="U1607" s="18" t="s">
        <v>26</v>
      </c>
    </row>
    <row r="1608" spans="1:21" ht="15" customHeight="1" x14ac:dyDescent="0.15">
      <c r="A1608" s="10" t="s">
        <v>1656</v>
      </c>
      <c r="B1608" s="11" t="s">
        <v>28</v>
      </c>
      <c r="C1608" s="11" t="s">
        <v>38</v>
      </c>
      <c r="D1608" s="12">
        <v>45734</v>
      </c>
      <c r="E1608" s="11">
        <v>3498</v>
      </c>
      <c r="F1608" s="11" t="s">
        <v>24</v>
      </c>
      <c r="G1608" s="13">
        <v>4115.6499999999996</v>
      </c>
      <c r="H1608" s="14">
        <f t="shared" si="175"/>
        <v>14396543.699999999</v>
      </c>
      <c r="I1608" s="14">
        <f>IF(F1608="GHS",H1608,H1608*Assumptions!$B$4)</f>
        <v>155482671.96000001</v>
      </c>
      <c r="J1608" s="15" t="str">
        <f>INDEX(Assumptions!$B$8:$B$12,MATCH(B1608,Assumptions!$A$8:$A$12,0))</f>
        <v>Fair Value Less Costs to Sell</v>
      </c>
      <c r="K1608" s="16">
        <f>G1608/(1-INDEX(Assumptions!$D$8:$D$12,MATCH(B1608,Assumptions!$A$8:$A$12,0)))</f>
        <v>4676.875</v>
      </c>
      <c r="L1608" s="16">
        <f t="shared" si="176"/>
        <v>123.46949999999998</v>
      </c>
      <c r="M1608" s="16">
        <f t="shared" si="177"/>
        <v>233.84375</v>
      </c>
      <c r="N1608" s="14">
        <f>E1608*(K1608-L1608-M1608)*IF(F1608="GHS",1,Assumptions!$B$4)</f>
        <v>163186131.6162</v>
      </c>
      <c r="O1608" s="15">
        <f t="shared" ca="1" si="178"/>
        <v>552</v>
      </c>
      <c r="P1608" s="15" t="str">
        <f t="shared" ca="1" si="179"/>
        <v>365d+</v>
      </c>
      <c r="Q1608" s="17">
        <f ca="1">IF(P1608="0-90d",0,IF(P1608="91-180d",INDEX(Assumptions!$F$8:$F$12,MATCH(B1608,Assumptions!$A$8:$A$12,0)),IF(P1608="181-365d",INDEX(Assumptions!$G$8:$G$12,MATCH(B1608,Assumptions!$A$8:$A$12,0)),INDEX(Assumptions!$H$8:$H$12,MATCH(B1608,Assumptions!$A$8:$A$12,0)))))</f>
        <v>0.4</v>
      </c>
      <c r="R1608" s="14">
        <f t="shared" ca="1" si="180"/>
        <v>62193068.784000009</v>
      </c>
      <c r="S1608" s="14">
        <f t="shared" ca="1" si="181"/>
        <v>93289603.175999999</v>
      </c>
      <c r="T1608" s="11" t="s">
        <v>25</v>
      </c>
      <c r="U1608" s="18" t="s">
        <v>26</v>
      </c>
    </row>
    <row r="1609" spans="1:21" ht="15" customHeight="1" x14ac:dyDescent="0.15">
      <c r="A1609" s="10" t="s">
        <v>1657</v>
      </c>
      <c r="B1609" s="11" t="s">
        <v>28</v>
      </c>
      <c r="C1609" s="11" t="s">
        <v>29</v>
      </c>
      <c r="D1609" s="12">
        <v>46223</v>
      </c>
      <c r="E1609" s="11">
        <v>2136</v>
      </c>
      <c r="F1609" s="11" t="s">
        <v>24</v>
      </c>
      <c r="G1609" s="13">
        <v>7450.61</v>
      </c>
      <c r="H1609" s="14">
        <f t="shared" si="175"/>
        <v>15914502.959999999</v>
      </c>
      <c r="I1609" s="14">
        <f>IF(F1609="GHS",H1609,H1609*Assumptions!$B$4)</f>
        <v>171876631.96799999</v>
      </c>
      <c r="J1609" s="15" t="str">
        <f>INDEX(Assumptions!$B$8:$B$12,MATCH(B1609,Assumptions!$A$8:$A$12,0))</f>
        <v>Fair Value Less Costs to Sell</v>
      </c>
      <c r="K1609" s="16">
        <f>G1609/(1-INDEX(Assumptions!$D$8:$D$12,MATCH(B1609,Assumptions!$A$8:$A$12,0)))</f>
        <v>8466.6022727272721</v>
      </c>
      <c r="L1609" s="16">
        <f t="shared" si="176"/>
        <v>223.51829999999998</v>
      </c>
      <c r="M1609" s="16">
        <f t="shared" si="177"/>
        <v>423.33011363636365</v>
      </c>
      <c r="N1609" s="14">
        <f>E1609*(K1609-L1609-M1609)*IF(F1609="GHS",1,Assumptions!$B$4)</f>
        <v>180392337.82459638</v>
      </c>
      <c r="O1609" s="15">
        <f t="shared" ca="1" si="178"/>
        <v>63</v>
      </c>
      <c r="P1609" s="15" t="str">
        <f t="shared" ca="1" si="179"/>
        <v>0-90d</v>
      </c>
      <c r="Q1609" s="17">
        <f ca="1">IF(P1609="0-90d",0,IF(P1609="91-180d",INDEX(Assumptions!$F$8:$F$12,MATCH(B1609,Assumptions!$A$8:$A$12,0)),IF(P1609="181-365d",INDEX(Assumptions!$G$8:$G$12,MATCH(B1609,Assumptions!$A$8:$A$12,0)),INDEX(Assumptions!$H$8:$H$12,MATCH(B1609,Assumptions!$A$8:$A$12,0)))))</f>
        <v>0</v>
      </c>
      <c r="R1609" s="14">
        <f t="shared" ca="1" si="180"/>
        <v>0</v>
      </c>
      <c r="S1609" s="14">
        <f t="shared" ca="1" si="181"/>
        <v>171876631.96799999</v>
      </c>
      <c r="T1609" s="11" t="s">
        <v>25</v>
      </c>
      <c r="U1609" s="18" t="s">
        <v>26</v>
      </c>
    </row>
    <row r="1610" spans="1:21" ht="15" customHeight="1" x14ac:dyDescent="0.15">
      <c r="A1610" s="10" t="s">
        <v>1658</v>
      </c>
      <c r="B1610" s="11" t="s">
        <v>28</v>
      </c>
      <c r="C1610" s="11" t="s">
        <v>38</v>
      </c>
      <c r="D1610" s="12">
        <v>45956</v>
      </c>
      <c r="E1610" s="11">
        <v>296</v>
      </c>
      <c r="F1610" s="11" t="s">
        <v>24</v>
      </c>
      <c r="G1610" s="13">
        <v>6396.02</v>
      </c>
      <c r="H1610" s="14">
        <f t="shared" si="175"/>
        <v>1893221.9200000002</v>
      </c>
      <c r="I1610" s="14">
        <f>IF(F1610="GHS",H1610,H1610*Assumptions!$B$4)</f>
        <v>20446796.736000001</v>
      </c>
      <c r="J1610" s="15" t="str">
        <f>INDEX(Assumptions!$B$8:$B$12,MATCH(B1610,Assumptions!$A$8:$A$12,0))</f>
        <v>Fair Value Less Costs to Sell</v>
      </c>
      <c r="K1610" s="16">
        <f>G1610/(1-INDEX(Assumptions!$D$8:$D$12,MATCH(B1610,Assumptions!$A$8:$A$12,0)))</f>
        <v>7268.204545454546</v>
      </c>
      <c r="L1610" s="16">
        <f t="shared" si="176"/>
        <v>191.88060000000002</v>
      </c>
      <c r="M1610" s="16">
        <f t="shared" si="177"/>
        <v>363.4102272727273</v>
      </c>
      <c r="N1610" s="14">
        <f>E1610*(K1610-L1610-M1610)*IF(F1610="GHS",1,Assumptions!$B$4)</f>
        <v>21459842.574283641</v>
      </c>
      <c r="O1610" s="15">
        <f t="shared" ca="1" si="178"/>
        <v>330</v>
      </c>
      <c r="P1610" s="15" t="str">
        <f t="shared" ca="1" si="179"/>
        <v>181-365d</v>
      </c>
      <c r="Q1610" s="17">
        <f ca="1">IF(P1610="0-90d",0,IF(P1610="91-180d",INDEX(Assumptions!$F$8:$F$12,MATCH(B1610,Assumptions!$A$8:$A$12,0)),IF(P1610="181-365d",INDEX(Assumptions!$G$8:$G$12,MATCH(B1610,Assumptions!$A$8:$A$12,0)),INDEX(Assumptions!$H$8:$H$12,MATCH(B1610,Assumptions!$A$8:$A$12,0)))))</f>
        <v>0.1</v>
      </c>
      <c r="R1610" s="14">
        <f t="shared" ca="1" si="180"/>
        <v>2044679.6736000003</v>
      </c>
      <c r="S1610" s="14">
        <f t="shared" ca="1" si="181"/>
        <v>18402117.062400002</v>
      </c>
      <c r="T1610" s="11" t="s">
        <v>25</v>
      </c>
      <c r="U1610" s="18" t="s">
        <v>26</v>
      </c>
    </row>
    <row r="1611" spans="1:21" ht="15" customHeight="1" x14ac:dyDescent="0.15">
      <c r="A1611" s="10" t="s">
        <v>1659</v>
      </c>
      <c r="B1611" s="11" t="s">
        <v>41</v>
      </c>
      <c r="C1611" s="11" t="s">
        <v>115</v>
      </c>
      <c r="D1611" s="12">
        <v>46152</v>
      </c>
      <c r="E1611" s="11">
        <v>118</v>
      </c>
      <c r="F1611" s="11" t="s">
        <v>33</v>
      </c>
      <c r="G1611" s="13">
        <v>460.29</v>
      </c>
      <c r="H1611" s="14">
        <f t="shared" si="175"/>
        <v>54314.22</v>
      </c>
      <c r="I1611" s="14">
        <f>IF(F1611="GHS",H1611,H1611*Assumptions!$B$4)</f>
        <v>54314.22</v>
      </c>
      <c r="J1611" s="15" t="str">
        <f>INDEX(Assumptions!$B$8:$B$12,MATCH(B1611,Assumptions!$A$8:$A$12,0))</f>
        <v>Weighted Average</v>
      </c>
      <c r="K1611" s="16">
        <f>G1611/(1-INDEX(Assumptions!$D$8:$D$12,MATCH(B1611,Assumptions!$A$8:$A$12,0)))</f>
        <v>708.13846153846157</v>
      </c>
      <c r="L1611" s="16">
        <f t="shared" si="176"/>
        <v>13.8087</v>
      </c>
      <c r="M1611" s="16">
        <f t="shared" si="177"/>
        <v>35.406923076923078</v>
      </c>
      <c r="N1611" s="14">
        <f>E1611*(K1611-L1611-M1611)*IF(F1611="GHS",1,Assumptions!$B$4)</f>
        <v>77752.894938461541</v>
      </c>
      <c r="O1611" s="15">
        <f t="shared" ca="1" si="178"/>
        <v>134</v>
      </c>
      <c r="P1611" s="15" t="str">
        <f t="shared" ca="1" si="179"/>
        <v>91-180d</v>
      </c>
      <c r="Q1611" s="17">
        <f ca="1">IF(P1611="0-90d",0,IF(P1611="91-180d",INDEX(Assumptions!$F$8:$F$12,MATCH(B1611,Assumptions!$A$8:$A$12,0)),IF(P1611="181-365d",INDEX(Assumptions!$G$8:$G$12,MATCH(B1611,Assumptions!$A$8:$A$12,0)),INDEX(Assumptions!$H$8:$H$12,MATCH(B1611,Assumptions!$A$8:$A$12,0)))))</f>
        <v>0.1</v>
      </c>
      <c r="R1611" s="14">
        <f t="shared" ca="1" si="180"/>
        <v>5431.4220000000005</v>
      </c>
      <c r="S1611" s="14">
        <f t="shared" ca="1" si="181"/>
        <v>48882.798000000003</v>
      </c>
      <c r="T1611" s="11" t="s">
        <v>25</v>
      </c>
      <c r="U1611" s="18" t="s">
        <v>36</v>
      </c>
    </row>
    <row r="1612" spans="1:21" ht="15" customHeight="1" x14ac:dyDescent="0.15">
      <c r="A1612" s="10" t="s">
        <v>1660</v>
      </c>
      <c r="B1612" s="11" t="s">
        <v>28</v>
      </c>
      <c r="C1612" s="11" t="s">
        <v>38</v>
      </c>
      <c r="D1612" s="12">
        <v>45782</v>
      </c>
      <c r="E1612" s="11">
        <v>1680</v>
      </c>
      <c r="F1612" s="11" t="s">
        <v>24</v>
      </c>
      <c r="G1612" s="13">
        <v>13076.23</v>
      </c>
      <c r="H1612" s="14">
        <f t="shared" si="175"/>
        <v>21968066.399999999</v>
      </c>
      <c r="I1612" s="14">
        <f>IF(F1612="GHS",H1612,H1612*Assumptions!$B$4)</f>
        <v>237255117.12</v>
      </c>
      <c r="J1612" s="15" t="str">
        <f>INDEX(Assumptions!$B$8:$B$12,MATCH(B1612,Assumptions!$A$8:$A$12,0))</f>
        <v>Fair Value Less Costs to Sell</v>
      </c>
      <c r="K1612" s="16">
        <f>G1612/(1-INDEX(Assumptions!$D$8:$D$12,MATCH(B1612,Assumptions!$A$8:$A$12,0)))</f>
        <v>14859.352272727272</v>
      </c>
      <c r="L1612" s="16">
        <f t="shared" si="176"/>
        <v>392.28689999999995</v>
      </c>
      <c r="M1612" s="16">
        <f t="shared" si="177"/>
        <v>742.96761363636369</v>
      </c>
      <c r="N1612" s="14">
        <f>E1612*(K1612-L1612-M1612)*IF(F1612="GHS",1,Assumptions!$B$4)</f>
        <v>249010029.74094549</v>
      </c>
      <c r="O1612" s="15">
        <f t="shared" ca="1" si="178"/>
        <v>504</v>
      </c>
      <c r="P1612" s="15" t="str">
        <f t="shared" ca="1" si="179"/>
        <v>365d+</v>
      </c>
      <c r="Q1612" s="17">
        <f ca="1">IF(P1612="0-90d",0,IF(P1612="91-180d",INDEX(Assumptions!$F$8:$F$12,MATCH(B1612,Assumptions!$A$8:$A$12,0)),IF(P1612="181-365d",INDEX(Assumptions!$G$8:$G$12,MATCH(B1612,Assumptions!$A$8:$A$12,0)),INDEX(Assumptions!$H$8:$H$12,MATCH(B1612,Assumptions!$A$8:$A$12,0)))))</f>
        <v>0.4</v>
      </c>
      <c r="R1612" s="14">
        <f t="shared" ca="1" si="180"/>
        <v>94902046.848000005</v>
      </c>
      <c r="S1612" s="14">
        <f t="shared" ca="1" si="181"/>
        <v>142353070.27200001</v>
      </c>
      <c r="T1612" s="11" t="s">
        <v>25</v>
      </c>
      <c r="U1612" s="18" t="s">
        <v>26</v>
      </c>
    </row>
    <row r="1613" spans="1:21" ht="15" customHeight="1" x14ac:dyDescent="0.15">
      <c r="A1613" s="10" t="s">
        <v>1661</v>
      </c>
      <c r="B1613" s="11" t="s">
        <v>31</v>
      </c>
      <c r="C1613" s="11" t="s">
        <v>63</v>
      </c>
      <c r="D1613" s="12">
        <v>45891</v>
      </c>
      <c r="E1613" s="11">
        <v>4600</v>
      </c>
      <c r="F1613" s="11" t="s">
        <v>33</v>
      </c>
      <c r="G1613" s="13">
        <v>2955.57</v>
      </c>
      <c r="H1613" s="14">
        <f t="shared" si="175"/>
        <v>13595622</v>
      </c>
      <c r="I1613" s="14">
        <f>IF(F1613="GHS",H1613,H1613*Assumptions!$B$4)</f>
        <v>13595622</v>
      </c>
      <c r="J1613" s="15" t="str">
        <f>INDEX(Assumptions!$B$8:$B$12,MATCH(B1613,Assumptions!$A$8:$A$12,0))</f>
        <v>Weighted Average</v>
      </c>
      <c r="K1613" s="16">
        <f>G1613/(1-INDEX(Assumptions!$D$8:$D$12,MATCH(B1613,Assumptions!$A$8:$A$12,0)))</f>
        <v>4104.9583333333339</v>
      </c>
      <c r="L1613" s="16">
        <f t="shared" si="176"/>
        <v>88.667100000000005</v>
      </c>
      <c r="M1613" s="16">
        <f t="shared" si="177"/>
        <v>205.2479166666667</v>
      </c>
      <c r="N1613" s="14">
        <f>E1613*(K1613-L1613-M1613)*IF(F1613="GHS",1,Assumptions!$B$4)</f>
        <v>17530799.256666668</v>
      </c>
      <c r="O1613" s="15">
        <f t="shared" ca="1" si="178"/>
        <v>395</v>
      </c>
      <c r="P1613" s="15" t="str">
        <f t="shared" ca="1" si="179"/>
        <v>365d+</v>
      </c>
      <c r="Q1613" s="17">
        <f ca="1">IF(P1613="0-90d",0,IF(P1613="91-180d",INDEX(Assumptions!$F$8:$F$12,MATCH(B1613,Assumptions!$A$8:$A$12,0)),IF(P1613="181-365d",INDEX(Assumptions!$G$8:$G$12,MATCH(B1613,Assumptions!$A$8:$A$12,0)),INDEX(Assumptions!$H$8:$H$12,MATCH(B1613,Assumptions!$A$8:$A$12,0)))))</f>
        <v>0.6</v>
      </c>
      <c r="R1613" s="14">
        <f t="shared" ca="1" si="180"/>
        <v>8157373.1999999993</v>
      </c>
      <c r="S1613" s="14">
        <f t="shared" ca="1" si="181"/>
        <v>5438248.8000000007</v>
      </c>
      <c r="T1613" s="11" t="s">
        <v>25</v>
      </c>
      <c r="U1613" s="18" t="s">
        <v>26</v>
      </c>
    </row>
    <row r="1614" spans="1:21" ht="15" customHeight="1" x14ac:dyDescent="0.15">
      <c r="A1614" s="10" t="s">
        <v>1662</v>
      </c>
      <c r="B1614" s="11" t="s">
        <v>28</v>
      </c>
      <c r="C1614" s="11" t="s">
        <v>29</v>
      </c>
      <c r="D1614" s="12">
        <v>46197</v>
      </c>
      <c r="E1614" s="11">
        <v>4902</v>
      </c>
      <c r="F1614" s="11" t="s">
        <v>24</v>
      </c>
      <c r="G1614" s="13">
        <v>7472.9</v>
      </c>
      <c r="H1614" s="14">
        <f t="shared" si="175"/>
        <v>36632155.799999997</v>
      </c>
      <c r="I1614" s="14">
        <f>IF(F1614="GHS",H1614,H1614*Assumptions!$B$4)</f>
        <v>395627282.63999999</v>
      </c>
      <c r="J1614" s="15" t="str">
        <f>INDEX(Assumptions!$B$8:$B$12,MATCH(B1614,Assumptions!$A$8:$A$12,0))</f>
        <v>Fair Value Less Costs to Sell</v>
      </c>
      <c r="K1614" s="16">
        <f>G1614/(1-INDEX(Assumptions!$D$8:$D$12,MATCH(B1614,Assumptions!$A$8:$A$12,0)))</f>
        <v>8491.931818181818</v>
      </c>
      <c r="L1614" s="16">
        <f t="shared" si="176"/>
        <v>224.18699999999998</v>
      </c>
      <c r="M1614" s="16">
        <f t="shared" si="177"/>
        <v>424.59659090909093</v>
      </c>
      <c r="N1614" s="14">
        <f>E1614*(K1614-L1614-M1614)*IF(F1614="GHS",1,Assumptions!$B$4)</f>
        <v>415228816.18898189</v>
      </c>
      <c r="O1614" s="15">
        <f t="shared" ca="1" si="178"/>
        <v>89</v>
      </c>
      <c r="P1614" s="15" t="str">
        <f t="shared" ca="1" si="179"/>
        <v>0-90d</v>
      </c>
      <c r="Q1614" s="17">
        <f ca="1">IF(P1614="0-90d",0,IF(P1614="91-180d",INDEX(Assumptions!$F$8:$F$12,MATCH(B1614,Assumptions!$A$8:$A$12,0)),IF(P1614="181-365d",INDEX(Assumptions!$G$8:$G$12,MATCH(B1614,Assumptions!$A$8:$A$12,0)),INDEX(Assumptions!$H$8:$H$12,MATCH(B1614,Assumptions!$A$8:$A$12,0)))))</f>
        <v>0</v>
      </c>
      <c r="R1614" s="14">
        <f t="shared" ca="1" si="180"/>
        <v>0</v>
      </c>
      <c r="S1614" s="14">
        <f t="shared" ca="1" si="181"/>
        <v>395627282.63999999</v>
      </c>
      <c r="T1614" s="11" t="s">
        <v>25</v>
      </c>
      <c r="U1614" s="18" t="s">
        <v>26</v>
      </c>
    </row>
    <row r="1615" spans="1:21" ht="15" customHeight="1" x14ac:dyDescent="0.15">
      <c r="A1615" s="10" t="s">
        <v>1663</v>
      </c>
      <c r="B1615" s="11" t="s">
        <v>41</v>
      </c>
      <c r="C1615" s="11" t="s">
        <v>42</v>
      </c>
      <c r="D1615" s="12">
        <v>46018</v>
      </c>
      <c r="E1615" s="11">
        <v>4415</v>
      </c>
      <c r="F1615" s="11" t="s">
        <v>33</v>
      </c>
      <c r="G1615" s="13">
        <v>139.91</v>
      </c>
      <c r="H1615" s="14">
        <f t="shared" si="175"/>
        <v>617702.65</v>
      </c>
      <c r="I1615" s="14">
        <f>IF(F1615="GHS",H1615,H1615*Assumptions!$B$4)</f>
        <v>617702.65</v>
      </c>
      <c r="J1615" s="15" t="str">
        <f>INDEX(Assumptions!$B$8:$B$12,MATCH(B1615,Assumptions!$A$8:$A$12,0))</f>
        <v>Weighted Average</v>
      </c>
      <c r="K1615" s="16">
        <f>G1615/(1-INDEX(Assumptions!$D$8:$D$12,MATCH(B1615,Assumptions!$A$8:$A$12,0)))</f>
        <v>215.24615384615385</v>
      </c>
      <c r="L1615" s="16">
        <f t="shared" si="176"/>
        <v>4.1972999999999994</v>
      </c>
      <c r="M1615" s="16">
        <f t="shared" si="177"/>
        <v>10.762307692307694</v>
      </c>
      <c r="N1615" s="14">
        <f>E1615*(K1615-L1615-M1615)*IF(F1615="GHS",1,Assumptions!$B$4)</f>
        <v>884265.10126923071</v>
      </c>
      <c r="O1615" s="15">
        <f t="shared" ca="1" si="178"/>
        <v>268</v>
      </c>
      <c r="P1615" s="15" t="str">
        <f t="shared" ca="1" si="179"/>
        <v>181-365d</v>
      </c>
      <c r="Q1615" s="17">
        <f ca="1">IF(P1615="0-90d",0,IF(P1615="91-180d",INDEX(Assumptions!$F$8:$F$12,MATCH(B1615,Assumptions!$A$8:$A$12,0)),IF(P1615="181-365d",INDEX(Assumptions!$G$8:$G$12,MATCH(B1615,Assumptions!$A$8:$A$12,0)),INDEX(Assumptions!$H$8:$H$12,MATCH(B1615,Assumptions!$A$8:$A$12,0)))))</f>
        <v>0.35</v>
      </c>
      <c r="R1615" s="14">
        <f t="shared" ca="1" si="180"/>
        <v>216195.92749999999</v>
      </c>
      <c r="S1615" s="14">
        <f t="shared" ca="1" si="181"/>
        <v>401506.72250000003</v>
      </c>
      <c r="T1615" s="11" t="s">
        <v>25</v>
      </c>
      <c r="U1615" s="18" t="s">
        <v>36</v>
      </c>
    </row>
    <row r="1616" spans="1:21" ht="15" customHeight="1" x14ac:dyDescent="0.15">
      <c r="A1616" s="10" t="s">
        <v>1664</v>
      </c>
      <c r="B1616" s="11" t="s">
        <v>28</v>
      </c>
      <c r="C1616" s="11" t="s">
        <v>29</v>
      </c>
      <c r="D1616" s="12">
        <v>46212</v>
      </c>
      <c r="E1616" s="11">
        <v>3788</v>
      </c>
      <c r="F1616" s="11" t="s">
        <v>24</v>
      </c>
      <c r="G1616" s="13">
        <v>8749.8700000000008</v>
      </c>
      <c r="H1616" s="14">
        <f t="shared" si="175"/>
        <v>33144507.560000002</v>
      </c>
      <c r="I1616" s="14">
        <f>IF(F1616="GHS",H1616,H1616*Assumptions!$B$4)</f>
        <v>357960681.64800006</v>
      </c>
      <c r="J1616" s="15" t="str">
        <f>INDEX(Assumptions!$B$8:$B$12,MATCH(B1616,Assumptions!$A$8:$A$12,0))</f>
        <v>Fair Value Less Costs to Sell</v>
      </c>
      <c r="K1616" s="16">
        <f>G1616/(1-INDEX(Assumptions!$D$8:$D$12,MATCH(B1616,Assumptions!$A$8:$A$12,0)))</f>
        <v>9943.0340909090919</v>
      </c>
      <c r="L1616" s="16">
        <f t="shared" si="176"/>
        <v>262.49610000000001</v>
      </c>
      <c r="M1616" s="16">
        <f t="shared" si="177"/>
        <v>497.15170454545461</v>
      </c>
      <c r="N1616" s="14">
        <f>E1616*(K1616-L1616-M1616)*IF(F1616="GHS",1,Assumptions!$B$4)</f>
        <v>375696006.32965094</v>
      </c>
      <c r="O1616" s="15">
        <f t="shared" ca="1" si="178"/>
        <v>74</v>
      </c>
      <c r="P1616" s="15" t="str">
        <f t="shared" ca="1" si="179"/>
        <v>0-90d</v>
      </c>
      <c r="Q1616" s="17">
        <f ca="1">IF(P1616="0-90d",0,IF(P1616="91-180d",INDEX(Assumptions!$F$8:$F$12,MATCH(B1616,Assumptions!$A$8:$A$12,0)),IF(P1616="181-365d",INDEX(Assumptions!$G$8:$G$12,MATCH(B1616,Assumptions!$A$8:$A$12,0)),INDEX(Assumptions!$H$8:$H$12,MATCH(B1616,Assumptions!$A$8:$A$12,0)))))</f>
        <v>0</v>
      </c>
      <c r="R1616" s="14">
        <f t="shared" ca="1" si="180"/>
        <v>0</v>
      </c>
      <c r="S1616" s="14">
        <f t="shared" ca="1" si="181"/>
        <v>357960681.64800006</v>
      </c>
      <c r="T1616" s="11" t="s">
        <v>25</v>
      </c>
      <c r="U1616" s="18" t="s">
        <v>26</v>
      </c>
    </row>
    <row r="1617" spans="1:21" ht="15" customHeight="1" x14ac:dyDescent="0.15">
      <c r="A1617" s="10" t="s">
        <v>1665</v>
      </c>
      <c r="B1617" s="11" t="s">
        <v>28</v>
      </c>
      <c r="C1617" s="11" t="s">
        <v>29</v>
      </c>
      <c r="D1617" s="12">
        <v>45872</v>
      </c>
      <c r="E1617" s="11">
        <v>2562</v>
      </c>
      <c r="F1617" s="11" t="s">
        <v>24</v>
      </c>
      <c r="G1617" s="13">
        <v>10301.530000000001</v>
      </c>
      <c r="H1617" s="14">
        <f t="shared" si="175"/>
        <v>26392519.860000003</v>
      </c>
      <c r="I1617" s="14">
        <f>IF(F1617="GHS",H1617,H1617*Assumptions!$B$4)</f>
        <v>285039214.48800004</v>
      </c>
      <c r="J1617" s="15" t="str">
        <f>INDEX(Assumptions!$B$8:$B$12,MATCH(B1617,Assumptions!$A$8:$A$12,0))</f>
        <v>Fair Value Less Costs to Sell</v>
      </c>
      <c r="K1617" s="16">
        <f>G1617/(1-INDEX(Assumptions!$D$8:$D$12,MATCH(B1617,Assumptions!$A$8:$A$12,0)))</f>
        <v>11706.284090909092</v>
      </c>
      <c r="L1617" s="16">
        <f t="shared" si="176"/>
        <v>309.04590000000002</v>
      </c>
      <c r="M1617" s="16">
        <f t="shared" si="177"/>
        <v>585.31420454545457</v>
      </c>
      <c r="N1617" s="14">
        <f>E1617*(K1617-L1617-M1617)*IF(F1617="GHS",1,Assumptions!$B$4)</f>
        <v>299161611.93308729</v>
      </c>
      <c r="O1617" s="15">
        <f t="shared" ca="1" si="178"/>
        <v>414</v>
      </c>
      <c r="P1617" s="15" t="str">
        <f t="shared" ca="1" si="179"/>
        <v>365d+</v>
      </c>
      <c r="Q1617" s="17">
        <f ca="1">IF(P1617="0-90d",0,IF(P1617="91-180d",INDEX(Assumptions!$F$8:$F$12,MATCH(B1617,Assumptions!$A$8:$A$12,0)),IF(P1617="181-365d",INDEX(Assumptions!$G$8:$G$12,MATCH(B1617,Assumptions!$A$8:$A$12,0)),INDEX(Assumptions!$H$8:$H$12,MATCH(B1617,Assumptions!$A$8:$A$12,0)))))</f>
        <v>0.4</v>
      </c>
      <c r="R1617" s="14">
        <f t="shared" ca="1" si="180"/>
        <v>114015685.79520002</v>
      </c>
      <c r="S1617" s="14">
        <f t="shared" ca="1" si="181"/>
        <v>171023528.69280002</v>
      </c>
      <c r="T1617" s="11" t="s">
        <v>25</v>
      </c>
      <c r="U1617" s="18" t="s">
        <v>26</v>
      </c>
    </row>
    <row r="1618" spans="1:21" ht="15" customHeight="1" x14ac:dyDescent="0.15">
      <c r="A1618" s="10" t="s">
        <v>1666</v>
      </c>
      <c r="B1618" s="11" t="s">
        <v>22</v>
      </c>
      <c r="C1618" s="11" t="s">
        <v>61</v>
      </c>
      <c r="D1618" s="12">
        <v>46177</v>
      </c>
      <c r="E1618" s="11">
        <v>346</v>
      </c>
      <c r="F1618" s="11" t="s">
        <v>24</v>
      </c>
      <c r="G1618" s="13">
        <v>58429.919999999998</v>
      </c>
      <c r="H1618" s="14">
        <f t="shared" si="175"/>
        <v>20216752.32</v>
      </c>
      <c r="I1618" s="14">
        <f>IF(F1618="GHS",H1618,H1618*Assumptions!$B$4)</f>
        <v>218340925.05600002</v>
      </c>
      <c r="J1618" s="15" t="str">
        <f>INDEX(Assumptions!$B$8:$B$12,MATCH(B1618,Assumptions!$A$8:$A$12,0))</f>
        <v>FIFO</v>
      </c>
      <c r="K1618" s="16">
        <f>G1618/(1-INDEX(Assumptions!$D$8:$D$12,MATCH(B1618,Assumptions!$A$8:$A$12,0)))</f>
        <v>71255.999999999985</v>
      </c>
      <c r="L1618" s="16">
        <f t="shared" si="176"/>
        <v>1752.8975999999998</v>
      </c>
      <c r="M1618" s="16">
        <f t="shared" si="177"/>
        <v>3562.7999999999993</v>
      </c>
      <c r="N1618" s="14">
        <f>E1618*(K1618-L1618-M1618)*IF(F1618="GHS",1,Assumptions!$B$4)</f>
        <v>246405722.00831994</v>
      </c>
      <c r="O1618" s="15">
        <f t="shared" ca="1" si="178"/>
        <v>109</v>
      </c>
      <c r="P1618" s="15" t="str">
        <f t="shared" ca="1" si="179"/>
        <v>91-180d</v>
      </c>
      <c r="Q1618" s="17">
        <f ca="1">IF(P1618="0-90d",0,IF(P1618="91-180d",INDEX(Assumptions!$F$8:$F$12,MATCH(B1618,Assumptions!$A$8:$A$12,0)),IF(P1618="181-365d",INDEX(Assumptions!$G$8:$G$12,MATCH(B1618,Assumptions!$A$8:$A$12,0)),INDEX(Assumptions!$H$8:$H$12,MATCH(B1618,Assumptions!$A$8:$A$12,0)))))</f>
        <v>0.03</v>
      </c>
      <c r="R1618" s="14">
        <f t="shared" ca="1" si="180"/>
        <v>6550227.7516800007</v>
      </c>
      <c r="S1618" s="14">
        <f t="shared" ca="1" si="181"/>
        <v>211790697.30432004</v>
      </c>
      <c r="T1618" s="11" t="s">
        <v>25</v>
      </c>
      <c r="U1618" s="18" t="s">
        <v>26</v>
      </c>
    </row>
    <row r="1619" spans="1:21" ht="15" customHeight="1" x14ac:dyDescent="0.15">
      <c r="A1619" s="10" t="s">
        <v>1667</v>
      </c>
      <c r="B1619" s="11" t="s">
        <v>41</v>
      </c>
      <c r="C1619" s="11" t="s">
        <v>49</v>
      </c>
      <c r="D1619" s="12">
        <v>45976</v>
      </c>
      <c r="E1619" s="11">
        <v>3573</v>
      </c>
      <c r="F1619" s="11" t="s">
        <v>33</v>
      </c>
      <c r="G1619" s="13">
        <v>686.85</v>
      </c>
      <c r="H1619" s="14">
        <f t="shared" si="175"/>
        <v>2454115.0500000003</v>
      </c>
      <c r="I1619" s="14">
        <f>IF(F1619="GHS",H1619,H1619*Assumptions!$B$4)</f>
        <v>2454115.0500000003</v>
      </c>
      <c r="J1619" s="15" t="str">
        <f>INDEX(Assumptions!$B$8:$B$12,MATCH(B1619,Assumptions!$A$8:$A$12,0))</f>
        <v>Weighted Average</v>
      </c>
      <c r="K1619" s="16">
        <f>G1619/(1-INDEX(Assumptions!$D$8:$D$12,MATCH(B1619,Assumptions!$A$8:$A$12,0)))</f>
        <v>1056.6923076923076</v>
      </c>
      <c r="L1619" s="16">
        <f t="shared" si="176"/>
        <v>20.605499999999999</v>
      </c>
      <c r="M1619" s="16">
        <f t="shared" si="177"/>
        <v>52.834615384615383</v>
      </c>
      <c r="N1619" s="14">
        <f>E1619*(K1619-L1619-M1619)*IF(F1619="GHS",1,Assumptions!$B$4)</f>
        <v>3513160.0831153844</v>
      </c>
      <c r="O1619" s="15">
        <f t="shared" ca="1" si="178"/>
        <v>310</v>
      </c>
      <c r="P1619" s="15" t="str">
        <f t="shared" ca="1" si="179"/>
        <v>181-365d</v>
      </c>
      <c r="Q1619" s="17">
        <f ca="1">IF(P1619="0-90d",0,IF(P1619="91-180d",INDEX(Assumptions!$F$8:$F$12,MATCH(B1619,Assumptions!$A$8:$A$12,0)),IF(P1619="181-365d",INDEX(Assumptions!$G$8:$G$12,MATCH(B1619,Assumptions!$A$8:$A$12,0)),INDEX(Assumptions!$H$8:$H$12,MATCH(B1619,Assumptions!$A$8:$A$12,0)))))</f>
        <v>0.35</v>
      </c>
      <c r="R1619" s="14">
        <f t="shared" ca="1" si="180"/>
        <v>858940.26750000007</v>
      </c>
      <c r="S1619" s="14">
        <f t="shared" ca="1" si="181"/>
        <v>1595174.7825000002</v>
      </c>
      <c r="T1619" s="11" t="s">
        <v>25</v>
      </c>
      <c r="U1619" s="18" t="s">
        <v>36</v>
      </c>
    </row>
    <row r="1620" spans="1:21" ht="15" customHeight="1" x14ac:dyDescent="0.15">
      <c r="A1620" s="10" t="s">
        <v>1668</v>
      </c>
      <c r="B1620" s="11" t="s">
        <v>28</v>
      </c>
      <c r="C1620" s="11" t="s">
        <v>29</v>
      </c>
      <c r="D1620" s="12">
        <v>46159</v>
      </c>
      <c r="E1620" s="11">
        <v>2516</v>
      </c>
      <c r="F1620" s="11" t="s">
        <v>24</v>
      </c>
      <c r="G1620" s="13">
        <v>4814.4799999999996</v>
      </c>
      <c r="H1620" s="14">
        <f t="shared" si="175"/>
        <v>12113231.68</v>
      </c>
      <c r="I1620" s="14">
        <f>IF(F1620="GHS",H1620,H1620*Assumptions!$B$4)</f>
        <v>130822902.14400001</v>
      </c>
      <c r="J1620" s="15" t="str">
        <f>INDEX(Assumptions!$B$8:$B$12,MATCH(B1620,Assumptions!$A$8:$A$12,0))</f>
        <v>Fair Value Less Costs to Sell</v>
      </c>
      <c r="K1620" s="16">
        <f>G1620/(1-INDEX(Assumptions!$D$8:$D$12,MATCH(B1620,Assumptions!$A$8:$A$12,0)))</f>
        <v>5470.9999999999991</v>
      </c>
      <c r="L1620" s="16">
        <f t="shared" si="176"/>
        <v>144.43439999999998</v>
      </c>
      <c r="M1620" s="16">
        <f t="shared" si="177"/>
        <v>273.54999999999995</v>
      </c>
      <c r="N1620" s="14">
        <f>E1620*(K1620-L1620-M1620)*IF(F1620="GHS",1,Assumptions!$B$4)</f>
        <v>137304582.29567999</v>
      </c>
      <c r="O1620" s="15">
        <f t="shared" ca="1" si="178"/>
        <v>127</v>
      </c>
      <c r="P1620" s="15" t="str">
        <f t="shared" ca="1" si="179"/>
        <v>91-180d</v>
      </c>
      <c r="Q1620" s="17">
        <f ca="1">IF(P1620="0-90d",0,IF(P1620="91-180d",INDEX(Assumptions!$F$8:$F$12,MATCH(B1620,Assumptions!$A$8:$A$12,0)),IF(P1620="181-365d",INDEX(Assumptions!$G$8:$G$12,MATCH(B1620,Assumptions!$A$8:$A$12,0)),INDEX(Assumptions!$H$8:$H$12,MATCH(B1620,Assumptions!$A$8:$A$12,0)))))</f>
        <v>0.02</v>
      </c>
      <c r="R1620" s="14">
        <f t="shared" ca="1" si="180"/>
        <v>2616458.0428800001</v>
      </c>
      <c r="S1620" s="14">
        <f t="shared" ca="1" si="181"/>
        <v>128206444.10112001</v>
      </c>
      <c r="T1620" s="11" t="s">
        <v>25</v>
      </c>
      <c r="U1620" s="18" t="s">
        <v>26</v>
      </c>
    </row>
    <row r="1621" spans="1:21" ht="15" customHeight="1" x14ac:dyDescent="0.15">
      <c r="A1621" s="10" t="s">
        <v>1669</v>
      </c>
      <c r="B1621" s="11" t="s">
        <v>31</v>
      </c>
      <c r="C1621" s="11" t="s">
        <v>63</v>
      </c>
      <c r="D1621" s="12">
        <v>46169</v>
      </c>
      <c r="E1621" s="11">
        <v>2699</v>
      </c>
      <c r="F1621" s="11" t="s">
        <v>33</v>
      </c>
      <c r="G1621" s="13">
        <v>1925.11</v>
      </c>
      <c r="H1621" s="14">
        <f t="shared" si="175"/>
        <v>5195871.8899999997</v>
      </c>
      <c r="I1621" s="14">
        <f>IF(F1621="GHS",H1621,H1621*Assumptions!$B$4)</f>
        <v>5195871.8899999997</v>
      </c>
      <c r="J1621" s="15" t="str">
        <f>INDEX(Assumptions!$B$8:$B$12,MATCH(B1621,Assumptions!$A$8:$A$12,0))</f>
        <v>Weighted Average</v>
      </c>
      <c r="K1621" s="16">
        <f>G1621/(1-INDEX(Assumptions!$D$8:$D$12,MATCH(B1621,Assumptions!$A$8:$A$12,0)))</f>
        <v>2673.7638888888887</v>
      </c>
      <c r="L1621" s="16">
        <f t="shared" si="176"/>
        <v>57.753299999999996</v>
      </c>
      <c r="M1621" s="16">
        <f t="shared" si="177"/>
        <v>133.68819444444443</v>
      </c>
      <c r="N1621" s="14">
        <f>E1621*(K1621-L1621-M1621)*IF(F1621="GHS",1,Assumptions!$B$4)</f>
        <v>6699788.1426055552</v>
      </c>
      <c r="O1621" s="15">
        <f t="shared" ca="1" si="178"/>
        <v>117</v>
      </c>
      <c r="P1621" s="15" t="str">
        <f t="shared" ca="1" si="179"/>
        <v>91-180d</v>
      </c>
      <c r="Q1621" s="17">
        <f ca="1">IF(P1621="0-90d",0,IF(P1621="91-180d",INDEX(Assumptions!$F$8:$F$12,MATCH(B1621,Assumptions!$A$8:$A$12,0)),IF(P1621="181-365d",INDEX(Assumptions!$G$8:$G$12,MATCH(B1621,Assumptions!$A$8:$A$12,0)),INDEX(Assumptions!$H$8:$H$12,MATCH(B1621,Assumptions!$A$8:$A$12,0)))))</f>
        <v>0.05</v>
      </c>
      <c r="R1621" s="14">
        <f t="shared" ca="1" si="180"/>
        <v>259793.59450000001</v>
      </c>
      <c r="S1621" s="14">
        <f t="shared" ca="1" si="181"/>
        <v>4936078.2955</v>
      </c>
      <c r="T1621" s="11" t="s">
        <v>25</v>
      </c>
      <c r="U1621" s="18" t="s">
        <v>26</v>
      </c>
    </row>
    <row r="1622" spans="1:21" ht="15" customHeight="1" x14ac:dyDescent="0.15">
      <c r="A1622" s="10" t="s">
        <v>1670</v>
      </c>
      <c r="B1622" s="11" t="s">
        <v>41</v>
      </c>
      <c r="C1622" s="11" t="s">
        <v>44</v>
      </c>
      <c r="D1622" s="12">
        <v>45929</v>
      </c>
      <c r="E1622" s="11">
        <v>2329</v>
      </c>
      <c r="F1622" s="11" t="s">
        <v>33</v>
      </c>
      <c r="G1622" s="13">
        <v>500.92</v>
      </c>
      <c r="H1622" s="14">
        <f t="shared" si="175"/>
        <v>1166642.68</v>
      </c>
      <c r="I1622" s="14">
        <f>IF(F1622="GHS",H1622,H1622*Assumptions!$B$4)</f>
        <v>1166642.68</v>
      </c>
      <c r="J1622" s="15" t="str">
        <f>INDEX(Assumptions!$B$8:$B$12,MATCH(B1622,Assumptions!$A$8:$A$12,0))</f>
        <v>Weighted Average</v>
      </c>
      <c r="K1622" s="16">
        <f>G1622/(1-INDEX(Assumptions!$D$8:$D$12,MATCH(B1622,Assumptions!$A$8:$A$12,0)))</f>
        <v>770.64615384615388</v>
      </c>
      <c r="L1622" s="16">
        <f t="shared" si="176"/>
        <v>15.0276</v>
      </c>
      <c r="M1622" s="16">
        <f t="shared" si="177"/>
        <v>38.532307692307697</v>
      </c>
      <c r="N1622" s="14">
        <f>E1622*(K1622-L1622-M1622)*IF(F1622="GHS",1,Assumptions!$B$4)</f>
        <v>1670093.8672923078</v>
      </c>
      <c r="O1622" s="15">
        <f t="shared" ca="1" si="178"/>
        <v>357</v>
      </c>
      <c r="P1622" s="15" t="str">
        <f t="shared" ca="1" si="179"/>
        <v>181-365d</v>
      </c>
      <c r="Q1622" s="17">
        <f ca="1">IF(P1622="0-90d",0,IF(P1622="91-180d",INDEX(Assumptions!$F$8:$F$12,MATCH(B1622,Assumptions!$A$8:$A$12,0)),IF(P1622="181-365d",INDEX(Assumptions!$G$8:$G$12,MATCH(B1622,Assumptions!$A$8:$A$12,0)),INDEX(Assumptions!$H$8:$H$12,MATCH(B1622,Assumptions!$A$8:$A$12,0)))))</f>
        <v>0.35</v>
      </c>
      <c r="R1622" s="14">
        <f t="shared" ca="1" si="180"/>
        <v>408324.93799999997</v>
      </c>
      <c r="S1622" s="14">
        <f t="shared" ca="1" si="181"/>
        <v>758317.74199999997</v>
      </c>
      <c r="T1622" s="11" t="s">
        <v>25</v>
      </c>
      <c r="U1622" s="18" t="s">
        <v>26</v>
      </c>
    </row>
    <row r="1623" spans="1:21" ht="15" customHeight="1" x14ac:dyDescent="0.15">
      <c r="A1623" s="10" t="s">
        <v>1671</v>
      </c>
      <c r="B1623" s="11" t="s">
        <v>41</v>
      </c>
      <c r="C1623" s="11" t="s">
        <v>115</v>
      </c>
      <c r="D1623" s="12">
        <v>45907</v>
      </c>
      <c r="E1623" s="11">
        <v>1522</v>
      </c>
      <c r="F1623" s="11" t="s">
        <v>33</v>
      </c>
      <c r="G1623" s="13">
        <v>1163.03</v>
      </c>
      <c r="H1623" s="14">
        <f t="shared" si="175"/>
        <v>1770131.66</v>
      </c>
      <c r="I1623" s="14">
        <f>IF(F1623="GHS",H1623,H1623*Assumptions!$B$4)</f>
        <v>1770131.66</v>
      </c>
      <c r="J1623" s="15" t="str">
        <f>INDEX(Assumptions!$B$8:$B$12,MATCH(B1623,Assumptions!$A$8:$A$12,0))</f>
        <v>Weighted Average</v>
      </c>
      <c r="K1623" s="16">
        <f>G1623/(1-INDEX(Assumptions!$D$8:$D$12,MATCH(B1623,Assumptions!$A$8:$A$12,0)))</f>
        <v>1789.2769230769229</v>
      </c>
      <c r="L1623" s="16">
        <f t="shared" si="176"/>
        <v>34.890899999999995</v>
      </c>
      <c r="M1623" s="16">
        <f t="shared" si="177"/>
        <v>89.463846153846148</v>
      </c>
      <c r="N1623" s="14">
        <f>E1623*(K1623-L1623-M1623)*IF(F1623="GHS",1,Assumptions!$B$4)</f>
        <v>2534011.5532769226</v>
      </c>
      <c r="O1623" s="15">
        <f t="shared" ca="1" si="178"/>
        <v>379</v>
      </c>
      <c r="P1623" s="15" t="str">
        <f t="shared" ca="1" si="179"/>
        <v>365d+</v>
      </c>
      <c r="Q1623" s="17">
        <f ca="1">IF(P1623="0-90d",0,IF(P1623="91-180d",INDEX(Assumptions!$F$8:$F$12,MATCH(B1623,Assumptions!$A$8:$A$12,0)),IF(P1623="181-365d",INDEX(Assumptions!$G$8:$G$12,MATCH(B1623,Assumptions!$A$8:$A$12,0)),INDEX(Assumptions!$H$8:$H$12,MATCH(B1623,Assumptions!$A$8:$A$12,0)))))</f>
        <v>0.8</v>
      </c>
      <c r="R1623" s="14">
        <f t="shared" ca="1" si="180"/>
        <v>1416105.328</v>
      </c>
      <c r="S1623" s="14">
        <f t="shared" ca="1" si="181"/>
        <v>354026.33199999994</v>
      </c>
      <c r="T1623" s="11" t="s">
        <v>25</v>
      </c>
      <c r="U1623" s="18" t="s">
        <v>26</v>
      </c>
    </row>
    <row r="1624" spans="1:21" ht="15" customHeight="1" x14ac:dyDescent="0.15">
      <c r="A1624" s="10" t="s">
        <v>1672</v>
      </c>
      <c r="B1624" s="11" t="s">
        <v>41</v>
      </c>
      <c r="C1624" s="11" t="s">
        <v>115</v>
      </c>
      <c r="D1624" s="12">
        <v>45994</v>
      </c>
      <c r="E1624" s="11">
        <v>3025</v>
      </c>
      <c r="F1624" s="11" t="s">
        <v>33</v>
      </c>
      <c r="G1624" s="13">
        <v>288.54000000000002</v>
      </c>
      <c r="H1624" s="14">
        <f t="shared" si="175"/>
        <v>872833.50000000012</v>
      </c>
      <c r="I1624" s="14">
        <f>IF(F1624="GHS",H1624,H1624*Assumptions!$B$4)</f>
        <v>872833.50000000012</v>
      </c>
      <c r="J1624" s="15" t="str">
        <f>INDEX(Assumptions!$B$8:$B$12,MATCH(B1624,Assumptions!$A$8:$A$12,0))</f>
        <v>Weighted Average</v>
      </c>
      <c r="K1624" s="16">
        <f>G1624/(1-INDEX(Assumptions!$D$8:$D$12,MATCH(B1624,Assumptions!$A$8:$A$12,0)))</f>
        <v>443.90769230769234</v>
      </c>
      <c r="L1624" s="16">
        <f t="shared" si="176"/>
        <v>8.6562000000000001</v>
      </c>
      <c r="M1624" s="16">
        <f t="shared" si="177"/>
        <v>22.195384615384619</v>
      </c>
      <c r="N1624" s="14">
        <f>E1624*(K1624-L1624-M1624)*IF(F1624="GHS",1,Assumptions!$B$4)</f>
        <v>1249494.7257692309</v>
      </c>
      <c r="O1624" s="15">
        <f t="shared" ca="1" si="178"/>
        <v>292</v>
      </c>
      <c r="P1624" s="15" t="str">
        <f t="shared" ca="1" si="179"/>
        <v>181-365d</v>
      </c>
      <c r="Q1624" s="17">
        <f ca="1">IF(P1624="0-90d",0,IF(P1624="91-180d",INDEX(Assumptions!$F$8:$F$12,MATCH(B1624,Assumptions!$A$8:$A$12,0)),IF(P1624="181-365d",INDEX(Assumptions!$G$8:$G$12,MATCH(B1624,Assumptions!$A$8:$A$12,0)),INDEX(Assumptions!$H$8:$H$12,MATCH(B1624,Assumptions!$A$8:$A$12,0)))))</f>
        <v>0.35</v>
      </c>
      <c r="R1624" s="14">
        <f t="shared" ca="1" si="180"/>
        <v>305491.72500000003</v>
      </c>
      <c r="S1624" s="14">
        <f t="shared" si="181"/>
        <v>0</v>
      </c>
      <c r="T1624" s="11" t="s">
        <v>39</v>
      </c>
      <c r="U1624" s="18" t="s">
        <v>26</v>
      </c>
    </row>
    <row r="1625" spans="1:21" ht="15" customHeight="1" x14ac:dyDescent="0.15">
      <c r="A1625" s="10" t="s">
        <v>1673</v>
      </c>
      <c r="B1625" s="11" t="s">
        <v>41</v>
      </c>
      <c r="C1625" s="11" t="s">
        <v>44</v>
      </c>
      <c r="D1625" s="12">
        <v>45867</v>
      </c>
      <c r="E1625" s="11">
        <v>2612</v>
      </c>
      <c r="F1625" s="11" t="s">
        <v>33</v>
      </c>
      <c r="G1625" s="13">
        <v>311.85000000000002</v>
      </c>
      <c r="H1625" s="14">
        <f t="shared" si="175"/>
        <v>814552.20000000007</v>
      </c>
      <c r="I1625" s="14">
        <f>IF(F1625="GHS",H1625,H1625*Assumptions!$B$4)</f>
        <v>814552.20000000007</v>
      </c>
      <c r="J1625" s="15" t="str">
        <f>INDEX(Assumptions!$B$8:$B$12,MATCH(B1625,Assumptions!$A$8:$A$12,0))</f>
        <v>Weighted Average</v>
      </c>
      <c r="K1625" s="16">
        <f>G1625/(1-INDEX(Assumptions!$D$8:$D$12,MATCH(B1625,Assumptions!$A$8:$A$12,0)))</f>
        <v>479.76923076923077</v>
      </c>
      <c r="L1625" s="16">
        <f t="shared" si="176"/>
        <v>9.355500000000001</v>
      </c>
      <c r="M1625" s="16">
        <f t="shared" si="177"/>
        <v>23.988461538461539</v>
      </c>
      <c r="N1625" s="14">
        <f>E1625*(K1625-L1625-M1625)*IF(F1625="GHS",1,Assumptions!$B$4)</f>
        <v>1166062.8032307692</v>
      </c>
      <c r="O1625" s="15">
        <f t="shared" ca="1" si="178"/>
        <v>419</v>
      </c>
      <c r="P1625" s="15" t="str">
        <f t="shared" ca="1" si="179"/>
        <v>365d+</v>
      </c>
      <c r="Q1625" s="17">
        <f ca="1">IF(P1625="0-90d",0,IF(P1625="91-180d",INDEX(Assumptions!$F$8:$F$12,MATCH(B1625,Assumptions!$A$8:$A$12,0)),IF(P1625="181-365d",INDEX(Assumptions!$G$8:$G$12,MATCH(B1625,Assumptions!$A$8:$A$12,0)),INDEX(Assumptions!$H$8:$H$12,MATCH(B1625,Assumptions!$A$8:$A$12,0)))))</f>
        <v>0.8</v>
      </c>
      <c r="R1625" s="14">
        <f t="shared" ca="1" si="180"/>
        <v>651641.76000000013</v>
      </c>
      <c r="S1625" s="14">
        <f t="shared" ca="1" si="181"/>
        <v>162910.43999999994</v>
      </c>
      <c r="T1625" s="11" t="s">
        <v>25</v>
      </c>
      <c r="U1625" s="18" t="s">
        <v>26</v>
      </c>
    </row>
    <row r="1626" spans="1:21" ht="15" customHeight="1" x14ac:dyDescent="0.15">
      <c r="A1626" s="10" t="s">
        <v>1674</v>
      </c>
      <c r="B1626" s="11" t="s">
        <v>22</v>
      </c>
      <c r="C1626" s="11" t="s">
        <v>81</v>
      </c>
      <c r="D1626" s="12">
        <v>45952</v>
      </c>
      <c r="E1626" s="11">
        <v>4379</v>
      </c>
      <c r="F1626" s="11" t="s">
        <v>24</v>
      </c>
      <c r="G1626" s="13">
        <v>25836.18</v>
      </c>
      <c r="H1626" s="14">
        <f t="shared" si="175"/>
        <v>113136632.22</v>
      </c>
      <c r="I1626" s="14">
        <f>IF(F1626="GHS",H1626,H1626*Assumptions!$B$4)</f>
        <v>1221875627.9760001</v>
      </c>
      <c r="J1626" s="15" t="str">
        <f>INDEX(Assumptions!$B$8:$B$12,MATCH(B1626,Assumptions!$A$8:$A$12,0))</f>
        <v>FIFO</v>
      </c>
      <c r="K1626" s="16">
        <f>G1626/(1-INDEX(Assumptions!$D$8:$D$12,MATCH(B1626,Assumptions!$A$8:$A$12,0)))</f>
        <v>31507.536585365851</v>
      </c>
      <c r="L1626" s="16">
        <f t="shared" si="176"/>
        <v>775.08539999999994</v>
      </c>
      <c r="M1626" s="16">
        <f t="shared" si="177"/>
        <v>1575.3768292682926</v>
      </c>
      <c r="N1626" s="14">
        <f>E1626*(K1626-L1626-M1626)*IF(F1626="GHS",1,Assumptions!$B$4)</f>
        <v>1378931348.9377933</v>
      </c>
      <c r="O1626" s="15">
        <f t="shared" ca="1" si="178"/>
        <v>334</v>
      </c>
      <c r="P1626" s="15" t="str">
        <f t="shared" ca="1" si="179"/>
        <v>181-365d</v>
      </c>
      <c r="Q1626" s="17">
        <f ca="1">IF(P1626="0-90d",0,IF(P1626="91-180d",INDEX(Assumptions!$F$8:$F$12,MATCH(B1626,Assumptions!$A$8:$A$12,0)),IF(P1626="181-365d",INDEX(Assumptions!$G$8:$G$12,MATCH(B1626,Assumptions!$A$8:$A$12,0)),INDEX(Assumptions!$H$8:$H$12,MATCH(B1626,Assumptions!$A$8:$A$12,0)))))</f>
        <v>0.15</v>
      </c>
      <c r="R1626" s="14">
        <f t="shared" ca="1" si="180"/>
        <v>183281344.19640002</v>
      </c>
      <c r="S1626" s="14">
        <f t="shared" ca="1" si="181"/>
        <v>1038594283.7796</v>
      </c>
      <c r="T1626" s="11" t="s">
        <v>25</v>
      </c>
      <c r="U1626" s="18" t="s">
        <v>26</v>
      </c>
    </row>
    <row r="1627" spans="1:21" ht="15" customHeight="1" x14ac:dyDescent="0.15">
      <c r="A1627" s="10" t="s">
        <v>1675</v>
      </c>
      <c r="B1627" s="11" t="s">
        <v>41</v>
      </c>
      <c r="C1627" s="11" t="s">
        <v>49</v>
      </c>
      <c r="D1627" s="12">
        <v>46060</v>
      </c>
      <c r="E1627" s="11">
        <v>4856</v>
      </c>
      <c r="F1627" s="11" t="s">
        <v>33</v>
      </c>
      <c r="G1627" s="13">
        <v>262.02</v>
      </c>
      <c r="H1627" s="14">
        <f t="shared" si="175"/>
        <v>1272369.1199999999</v>
      </c>
      <c r="I1627" s="14">
        <f>IF(F1627="GHS",H1627,H1627*Assumptions!$B$4)</f>
        <v>1272369.1199999999</v>
      </c>
      <c r="J1627" s="15" t="str">
        <f>INDEX(Assumptions!$B$8:$B$12,MATCH(B1627,Assumptions!$A$8:$A$12,0))</f>
        <v>Weighted Average</v>
      </c>
      <c r="K1627" s="16">
        <f>G1627/(1-INDEX(Assumptions!$D$8:$D$12,MATCH(B1627,Assumptions!$A$8:$A$12,0)))</f>
        <v>403.10769230769228</v>
      </c>
      <c r="L1627" s="16">
        <f t="shared" si="176"/>
        <v>7.8605999999999989</v>
      </c>
      <c r="M1627" s="16">
        <f t="shared" si="177"/>
        <v>20.155384615384616</v>
      </c>
      <c r="N1627" s="14">
        <f>E1627*(K1627-L1627-M1627)*IF(F1627="GHS",1,Assumptions!$B$4)</f>
        <v>1821445.3325538461</v>
      </c>
      <c r="O1627" s="15">
        <f t="shared" ca="1" si="178"/>
        <v>226</v>
      </c>
      <c r="P1627" s="15" t="str">
        <f t="shared" ca="1" si="179"/>
        <v>181-365d</v>
      </c>
      <c r="Q1627" s="17">
        <f ca="1">IF(P1627="0-90d",0,IF(P1627="91-180d",INDEX(Assumptions!$F$8:$F$12,MATCH(B1627,Assumptions!$A$8:$A$12,0)),IF(P1627="181-365d",INDEX(Assumptions!$G$8:$G$12,MATCH(B1627,Assumptions!$A$8:$A$12,0)),INDEX(Assumptions!$H$8:$H$12,MATCH(B1627,Assumptions!$A$8:$A$12,0)))))</f>
        <v>0.35</v>
      </c>
      <c r="R1627" s="14">
        <f t="shared" ca="1" si="180"/>
        <v>445329.19199999992</v>
      </c>
      <c r="S1627" s="14">
        <f t="shared" ca="1" si="181"/>
        <v>827039.92799999996</v>
      </c>
      <c r="T1627" s="11" t="s">
        <v>25</v>
      </c>
      <c r="U1627" s="18" t="s">
        <v>26</v>
      </c>
    </row>
    <row r="1628" spans="1:21" ht="15" customHeight="1" x14ac:dyDescent="0.15">
      <c r="A1628" s="10" t="s">
        <v>1676</v>
      </c>
      <c r="B1628" s="11" t="s">
        <v>41</v>
      </c>
      <c r="C1628" s="11" t="s">
        <v>49</v>
      </c>
      <c r="D1628" s="12">
        <v>45995</v>
      </c>
      <c r="E1628" s="11">
        <v>765</v>
      </c>
      <c r="F1628" s="11" t="s">
        <v>33</v>
      </c>
      <c r="G1628" s="13">
        <v>578.79</v>
      </c>
      <c r="H1628" s="14">
        <f t="shared" si="175"/>
        <v>442774.35</v>
      </c>
      <c r="I1628" s="14">
        <f>IF(F1628="GHS",H1628,H1628*Assumptions!$B$4)</f>
        <v>442774.35</v>
      </c>
      <c r="J1628" s="15" t="str">
        <f>INDEX(Assumptions!$B$8:$B$12,MATCH(B1628,Assumptions!$A$8:$A$12,0))</f>
        <v>Weighted Average</v>
      </c>
      <c r="K1628" s="16">
        <f>G1628/(1-INDEX(Assumptions!$D$8:$D$12,MATCH(B1628,Assumptions!$A$8:$A$12,0)))</f>
        <v>890.44615384615372</v>
      </c>
      <c r="L1628" s="16">
        <f t="shared" si="176"/>
        <v>17.363699999999998</v>
      </c>
      <c r="M1628" s="16">
        <f t="shared" si="177"/>
        <v>44.522307692307692</v>
      </c>
      <c r="N1628" s="14">
        <f>E1628*(K1628-L1628-M1628)*IF(F1628="GHS",1,Assumptions!$B$4)</f>
        <v>633848.51180769224</v>
      </c>
      <c r="O1628" s="15">
        <f t="shared" ca="1" si="178"/>
        <v>291</v>
      </c>
      <c r="P1628" s="15" t="str">
        <f t="shared" ca="1" si="179"/>
        <v>181-365d</v>
      </c>
      <c r="Q1628" s="17">
        <f ca="1">IF(P1628="0-90d",0,IF(P1628="91-180d",INDEX(Assumptions!$F$8:$F$12,MATCH(B1628,Assumptions!$A$8:$A$12,0)),IF(P1628="181-365d",INDEX(Assumptions!$G$8:$G$12,MATCH(B1628,Assumptions!$A$8:$A$12,0)),INDEX(Assumptions!$H$8:$H$12,MATCH(B1628,Assumptions!$A$8:$A$12,0)))))</f>
        <v>0.35</v>
      </c>
      <c r="R1628" s="14">
        <f t="shared" ca="1" si="180"/>
        <v>154971.02249999999</v>
      </c>
      <c r="S1628" s="14">
        <f t="shared" ca="1" si="181"/>
        <v>287803.32750000001</v>
      </c>
      <c r="T1628" s="11" t="s">
        <v>25</v>
      </c>
      <c r="U1628" s="18" t="s">
        <v>26</v>
      </c>
    </row>
    <row r="1629" spans="1:21" ht="15" customHeight="1" x14ac:dyDescent="0.15">
      <c r="A1629" s="10" t="s">
        <v>1677</v>
      </c>
      <c r="B1629" s="11" t="s">
        <v>31</v>
      </c>
      <c r="C1629" s="11" t="s">
        <v>32</v>
      </c>
      <c r="D1629" s="12">
        <v>46124</v>
      </c>
      <c r="E1629" s="11">
        <v>2497</v>
      </c>
      <c r="F1629" s="11" t="s">
        <v>33</v>
      </c>
      <c r="G1629" s="13">
        <v>5508.63</v>
      </c>
      <c r="H1629" s="14">
        <f t="shared" si="175"/>
        <v>13755049.109999999</v>
      </c>
      <c r="I1629" s="14">
        <f>IF(F1629="GHS",H1629,H1629*Assumptions!$B$4)</f>
        <v>13755049.109999999</v>
      </c>
      <c r="J1629" s="15" t="str">
        <f>INDEX(Assumptions!$B$8:$B$12,MATCH(B1629,Assumptions!$A$8:$A$12,0))</f>
        <v>Weighted Average</v>
      </c>
      <c r="K1629" s="16">
        <f>G1629/(1-INDEX(Assumptions!$D$8:$D$12,MATCH(B1629,Assumptions!$A$8:$A$12,0)))</f>
        <v>7650.875</v>
      </c>
      <c r="L1629" s="16">
        <f t="shared" si="176"/>
        <v>165.25890000000001</v>
      </c>
      <c r="M1629" s="16">
        <f t="shared" si="177"/>
        <v>382.54375000000005</v>
      </c>
      <c r="N1629" s="14">
        <f>E1629*(K1629-L1629-M1629)*IF(F1629="GHS",1,Assumptions!$B$4)</f>
        <v>17736371.657950003</v>
      </c>
      <c r="O1629" s="15">
        <f t="shared" ca="1" si="178"/>
        <v>162</v>
      </c>
      <c r="P1629" s="15" t="str">
        <f t="shared" ca="1" si="179"/>
        <v>91-180d</v>
      </c>
      <c r="Q1629" s="17">
        <f ca="1">IF(P1629="0-90d",0,IF(P1629="91-180d",INDEX(Assumptions!$F$8:$F$12,MATCH(B1629,Assumptions!$A$8:$A$12,0)),IF(P1629="181-365d",INDEX(Assumptions!$G$8:$G$12,MATCH(B1629,Assumptions!$A$8:$A$12,0)),INDEX(Assumptions!$H$8:$H$12,MATCH(B1629,Assumptions!$A$8:$A$12,0)))))</f>
        <v>0.05</v>
      </c>
      <c r="R1629" s="14">
        <f t="shared" ca="1" si="180"/>
        <v>687752.45550000004</v>
      </c>
      <c r="S1629" s="14">
        <f t="shared" ca="1" si="181"/>
        <v>13067296.6545</v>
      </c>
      <c r="T1629" s="11" t="s">
        <v>25</v>
      </c>
      <c r="U1629" s="18" t="s">
        <v>26</v>
      </c>
    </row>
    <row r="1630" spans="1:21" ht="15" customHeight="1" x14ac:dyDescent="0.15">
      <c r="A1630" s="10" t="s">
        <v>1678</v>
      </c>
      <c r="B1630" s="11" t="s">
        <v>41</v>
      </c>
      <c r="C1630" s="11" t="s">
        <v>42</v>
      </c>
      <c r="D1630" s="12">
        <v>46047</v>
      </c>
      <c r="E1630" s="11">
        <v>4567</v>
      </c>
      <c r="F1630" s="11" t="s">
        <v>33</v>
      </c>
      <c r="G1630" s="13">
        <v>550.82000000000005</v>
      </c>
      <c r="H1630" s="14">
        <f t="shared" si="175"/>
        <v>2515594.9400000004</v>
      </c>
      <c r="I1630" s="14">
        <f>IF(F1630="GHS",H1630,H1630*Assumptions!$B$4)</f>
        <v>2515594.9400000004</v>
      </c>
      <c r="J1630" s="15" t="str">
        <f>INDEX(Assumptions!$B$8:$B$12,MATCH(B1630,Assumptions!$A$8:$A$12,0))</f>
        <v>Weighted Average</v>
      </c>
      <c r="K1630" s="16">
        <f>G1630/(1-INDEX(Assumptions!$D$8:$D$12,MATCH(B1630,Assumptions!$A$8:$A$12,0)))</f>
        <v>847.41538461538471</v>
      </c>
      <c r="L1630" s="16">
        <f t="shared" si="176"/>
        <v>16.5246</v>
      </c>
      <c r="M1630" s="16">
        <f t="shared" si="177"/>
        <v>42.370769230769241</v>
      </c>
      <c r="N1630" s="14">
        <f>E1630*(K1630-L1630-M1630)*IF(F1630="GHS",1,Assumptions!$B$4)</f>
        <v>3601170.9102615388</v>
      </c>
      <c r="O1630" s="15">
        <f t="shared" ca="1" si="178"/>
        <v>239</v>
      </c>
      <c r="P1630" s="15" t="str">
        <f t="shared" ca="1" si="179"/>
        <v>181-365d</v>
      </c>
      <c r="Q1630" s="17">
        <f ca="1">IF(P1630="0-90d",0,IF(P1630="91-180d",INDEX(Assumptions!$F$8:$F$12,MATCH(B1630,Assumptions!$A$8:$A$12,0)),IF(P1630="181-365d",INDEX(Assumptions!$G$8:$G$12,MATCH(B1630,Assumptions!$A$8:$A$12,0)),INDEX(Assumptions!$H$8:$H$12,MATCH(B1630,Assumptions!$A$8:$A$12,0)))))</f>
        <v>0.35</v>
      </c>
      <c r="R1630" s="14">
        <f t="shared" ca="1" si="180"/>
        <v>880458.22900000005</v>
      </c>
      <c r="S1630" s="14">
        <f t="shared" ca="1" si="181"/>
        <v>1635136.7110000004</v>
      </c>
      <c r="T1630" s="11" t="s">
        <v>25</v>
      </c>
      <c r="U1630" s="18" t="s">
        <v>36</v>
      </c>
    </row>
    <row r="1631" spans="1:21" ht="15" customHeight="1" x14ac:dyDescent="0.15">
      <c r="A1631" s="10" t="s">
        <v>1679</v>
      </c>
      <c r="B1631" s="11" t="s">
        <v>46</v>
      </c>
      <c r="C1631" s="11" t="s">
        <v>52</v>
      </c>
      <c r="D1631" s="12">
        <v>46205</v>
      </c>
      <c r="E1631" s="11">
        <v>2436</v>
      </c>
      <c r="F1631" s="11" t="s">
        <v>33</v>
      </c>
      <c r="G1631" s="13">
        <v>844201.45</v>
      </c>
      <c r="H1631" s="14">
        <f t="shared" si="175"/>
        <v>2056474732.1999998</v>
      </c>
      <c r="I1631" s="14">
        <f>IF(F1631="GHS",H1631,H1631*Assumptions!$B$4)</f>
        <v>2056474732.1999998</v>
      </c>
      <c r="J1631" s="15" t="str">
        <f>INDEX(Assumptions!$B$8:$B$12,MATCH(B1631,Assumptions!$A$8:$A$12,0))</f>
        <v>Specific Identification</v>
      </c>
      <c r="K1631" s="16">
        <f>G1631/(1-INDEX(Assumptions!$D$8:$D$12,MATCH(B1631,Assumptions!$A$8:$A$12,0)))</f>
        <v>1082309.5512820513</v>
      </c>
      <c r="L1631" s="16">
        <f t="shared" si="176"/>
        <v>25326.043499999996</v>
      </c>
      <c r="M1631" s="16">
        <f t="shared" si="177"/>
        <v>54115.477564102563</v>
      </c>
      <c r="N1631" s="14">
        <f>E1631*(K1631-L1631-M1631)*IF(F1631="GHS",1,Assumptions!$B$4)</f>
        <v>2442986521.6109233</v>
      </c>
      <c r="O1631" s="15">
        <f t="shared" ca="1" si="178"/>
        <v>81</v>
      </c>
      <c r="P1631" s="15" t="str">
        <f t="shared" ca="1" si="179"/>
        <v>0-90d</v>
      </c>
      <c r="Q1631" s="17">
        <f ca="1">IF(P1631="0-90d",0,IF(P1631="91-180d",INDEX(Assumptions!$F$8:$F$12,MATCH(B1631,Assumptions!$A$8:$A$12,0)),IF(P1631="181-365d",INDEX(Assumptions!$G$8:$G$12,MATCH(B1631,Assumptions!$A$8:$A$12,0)),INDEX(Assumptions!$H$8:$H$12,MATCH(B1631,Assumptions!$A$8:$A$12,0)))))</f>
        <v>0</v>
      </c>
      <c r="R1631" s="14">
        <f t="shared" ca="1" si="180"/>
        <v>0</v>
      </c>
      <c r="S1631" s="14">
        <f t="shared" si="181"/>
        <v>0</v>
      </c>
      <c r="T1631" s="11" t="s">
        <v>39</v>
      </c>
      <c r="U1631" s="18" t="s">
        <v>26</v>
      </c>
    </row>
    <row r="1632" spans="1:21" ht="15" customHeight="1" x14ac:dyDescent="0.15">
      <c r="A1632" s="10" t="s">
        <v>1680</v>
      </c>
      <c r="B1632" s="11" t="s">
        <v>28</v>
      </c>
      <c r="C1632" s="11" t="s">
        <v>29</v>
      </c>
      <c r="D1632" s="12">
        <v>46060</v>
      </c>
      <c r="E1632" s="11">
        <v>4058</v>
      </c>
      <c r="F1632" s="11" t="s">
        <v>24</v>
      </c>
      <c r="G1632" s="13">
        <v>14573.37</v>
      </c>
      <c r="H1632" s="14">
        <f t="shared" si="175"/>
        <v>59138735.460000001</v>
      </c>
      <c r="I1632" s="14">
        <f>IF(F1632="GHS",H1632,H1632*Assumptions!$B$4)</f>
        <v>638698342.96800005</v>
      </c>
      <c r="J1632" s="15" t="str">
        <f>INDEX(Assumptions!$B$8:$B$12,MATCH(B1632,Assumptions!$A$8:$A$12,0))</f>
        <v>Fair Value Less Costs to Sell</v>
      </c>
      <c r="K1632" s="16">
        <f>G1632/(1-INDEX(Assumptions!$D$8:$D$12,MATCH(B1632,Assumptions!$A$8:$A$12,0)))</f>
        <v>16560.647727272728</v>
      </c>
      <c r="L1632" s="16">
        <f t="shared" si="176"/>
        <v>437.2011</v>
      </c>
      <c r="M1632" s="16">
        <f t="shared" si="177"/>
        <v>828.03238636363642</v>
      </c>
      <c r="N1632" s="14">
        <f>E1632*(K1632-L1632-M1632)*IF(F1632="GHS",1,Assumptions!$B$4)</f>
        <v>670342942.68777823</v>
      </c>
      <c r="O1632" s="15">
        <f t="shared" ca="1" si="178"/>
        <v>226</v>
      </c>
      <c r="P1632" s="15" t="str">
        <f t="shared" ca="1" si="179"/>
        <v>181-365d</v>
      </c>
      <c r="Q1632" s="17">
        <f ca="1">IF(P1632="0-90d",0,IF(P1632="91-180d",INDEX(Assumptions!$F$8:$F$12,MATCH(B1632,Assumptions!$A$8:$A$12,0)),IF(P1632="181-365d",INDEX(Assumptions!$G$8:$G$12,MATCH(B1632,Assumptions!$A$8:$A$12,0)),INDEX(Assumptions!$H$8:$H$12,MATCH(B1632,Assumptions!$A$8:$A$12,0)))))</f>
        <v>0.1</v>
      </c>
      <c r="R1632" s="14">
        <f t="shared" ca="1" si="180"/>
        <v>63869834.29680001</v>
      </c>
      <c r="S1632" s="14">
        <f t="shared" ca="1" si="181"/>
        <v>574828508.67120004</v>
      </c>
      <c r="T1632" s="11" t="s">
        <v>25</v>
      </c>
      <c r="U1632" s="18" t="s">
        <v>36</v>
      </c>
    </row>
    <row r="1633" spans="1:21" ht="15" customHeight="1" x14ac:dyDescent="0.15">
      <c r="A1633" s="10" t="s">
        <v>1681</v>
      </c>
      <c r="B1633" s="11" t="s">
        <v>28</v>
      </c>
      <c r="C1633" s="11" t="s">
        <v>29</v>
      </c>
      <c r="D1633" s="12">
        <v>46192</v>
      </c>
      <c r="E1633" s="11">
        <v>4272</v>
      </c>
      <c r="F1633" s="11" t="s">
        <v>24</v>
      </c>
      <c r="G1633" s="13">
        <v>17195.07</v>
      </c>
      <c r="H1633" s="14">
        <f t="shared" si="175"/>
        <v>73457339.039999992</v>
      </c>
      <c r="I1633" s="14">
        <f>IF(F1633="GHS",H1633,H1633*Assumptions!$B$4)</f>
        <v>793339261.63199997</v>
      </c>
      <c r="J1633" s="15" t="str">
        <f>INDEX(Assumptions!$B$8:$B$12,MATCH(B1633,Assumptions!$A$8:$A$12,0))</f>
        <v>Fair Value Less Costs to Sell</v>
      </c>
      <c r="K1633" s="16">
        <f>G1633/(1-INDEX(Assumptions!$D$8:$D$12,MATCH(B1633,Assumptions!$A$8:$A$12,0)))</f>
        <v>19539.852272727272</v>
      </c>
      <c r="L1633" s="16">
        <f t="shared" si="176"/>
        <v>515.85209999999995</v>
      </c>
      <c r="M1633" s="16">
        <f t="shared" si="177"/>
        <v>976.99261363636367</v>
      </c>
      <c r="N1633" s="14">
        <f>E1633*(K1633-L1633-M1633)*IF(F1633="GHS",1,Assumptions!$B$4)</f>
        <v>832645615.95831275</v>
      </c>
      <c r="O1633" s="15">
        <f t="shared" ca="1" si="178"/>
        <v>94</v>
      </c>
      <c r="P1633" s="15" t="str">
        <f t="shared" ca="1" si="179"/>
        <v>91-180d</v>
      </c>
      <c r="Q1633" s="17">
        <f ca="1">IF(P1633="0-90d",0,IF(P1633="91-180d",INDEX(Assumptions!$F$8:$F$12,MATCH(B1633,Assumptions!$A$8:$A$12,0)),IF(P1633="181-365d",INDEX(Assumptions!$G$8:$G$12,MATCH(B1633,Assumptions!$A$8:$A$12,0)),INDEX(Assumptions!$H$8:$H$12,MATCH(B1633,Assumptions!$A$8:$A$12,0)))))</f>
        <v>0.02</v>
      </c>
      <c r="R1633" s="14">
        <f t="shared" ca="1" si="180"/>
        <v>15866785.23264</v>
      </c>
      <c r="S1633" s="14">
        <f t="shared" ca="1" si="181"/>
        <v>777472476.39935994</v>
      </c>
      <c r="T1633" s="11" t="s">
        <v>25</v>
      </c>
      <c r="U1633" s="18" t="s">
        <v>26</v>
      </c>
    </row>
    <row r="1634" spans="1:21" ht="15" customHeight="1" x14ac:dyDescent="0.15">
      <c r="A1634" s="10" t="s">
        <v>1682</v>
      </c>
      <c r="B1634" s="11" t="s">
        <v>41</v>
      </c>
      <c r="C1634" s="11" t="s">
        <v>44</v>
      </c>
      <c r="D1634" s="12">
        <v>45850</v>
      </c>
      <c r="E1634" s="11">
        <v>48</v>
      </c>
      <c r="F1634" s="11" t="s">
        <v>33</v>
      </c>
      <c r="G1634" s="13">
        <v>489.88</v>
      </c>
      <c r="H1634" s="14">
        <f t="shared" si="175"/>
        <v>23514.239999999998</v>
      </c>
      <c r="I1634" s="14">
        <f>IF(F1634="GHS",H1634,H1634*Assumptions!$B$4)</f>
        <v>23514.239999999998</v>
      </c>
      <c r="J1634" s="15" t="str">
        <f>INDEX(Assumptions!$B$8:$B$12,MATCH(B1634,Assumptions!$A$8:$A$12,0))</f>
        <v>Weighted Average</v>
      </c>
      <c r="K1634" s="16">
        <f>G1634/(1-INDEX(Assumptions!$D$8:$D$12,MATCH(B1634,Assumptions!$A$8:$A$12,0)))</f>
        <v>753.66153846153838</v>
      </c>
      <c r="L1634" s="16">
        <f t="shared" si="176"/>
        <v>14.696399999999999</v>
      </c>
      <c r="M1634" s="16">
        <f t="shared" si="177"/>
        <v>37.683076923076918</v>
      </c>
      <c r="N1634" s="14">
        <f>E1634*(K1634-L1634-M1634)*IF(F1634="GHS",1,Assumptions!$B$4)</f>
        <v>33661.538953846146</v>
      </c>
      <c r="O1634" s="15">
        <f t="shared" ca="1" si="178"/>
        <v>436</v>
      </c>
      <c r="P1634" s="15" t="str">
        <f t="shared" ca="1" si="179"/>
        <v>365d+</v>
      </c>
      <c r="Q1634" s="17">
        <f ca="1">IF(P1634="0-90d",0,IF(P1634="91-180d",INDEX(Assumptions!$F$8:$F$12,MATCH(B1634,Assumptions!$A$8:$A$12,0)),IF(P1634="181-365d",INDEX(Assumptions!$G$8:$G$12,MATCH(B1634,Assumptions!$A$8:$A$12,0)),INDEX(Assumptions!$H$8:$H$12,MATCH(B1634,Assumptions!$A$8:$A$12,0)))))</f>
        <v>0.8</v>
      </c>
      <c r="R1634" s="14">
        <f t="shared" ca="1" si="180"/>
        <v>18811.392</v>
      </c>
      <c r="S1634" s="14">
        <f t="shared" ca="1" si="181"/>
        <v>4702.8479999999981</v>
      </c>
      <c r="T1634" s="11" t="s">
        <v>25</v>
      </c>
      <c r="U1634" s="18" t="s">
        <v>26</v>
      </c>
    </row>
    <row r="1635" spans="1:21" ht="15" customHeight="1" x14ac:dyDescent="0.15">
      <c r="A1635" s="10" t="s">
        <v>1683</v>
      </c>
      <c r="B1635" s="11" t="s">
        <v>28</v>
      </c>
      <c r="C1635" s="11" t="s">
        <v>35</v>
      </c>
      <c r="D1635" s="12">
        <v>45988</v>
      </c>
      <c r="E1635" s="11">
        <v>1853</v>
      </c>
      <c r="F1635" s="11" t="s">
        <v>24</v>
      </c>
      <c r="G1635" s="13">
        <v>7326.22</v>
      </c>
      <c r="H1635" s="14">
        <f t="shared" si="175"/>
        <v>13575485.66</v>
      </c>
      <c r="I1635" s="14">
        <f>IF(F1635="GHS",H1635,H1635*Assumptions!$B$4)</f>
        <v>146615245.12800002</v>
      </c>
      <c r="J1635" s="15" t="str">
        <f>INDEX(Assumptions!$B$8:$B$12,MATCH(B1635,Assumptions!$A$8:$A$12,0))</f>
        <v>Fair Value Less Costs to Sell</v>
      </c>
      <c r="K1635" s="16">
        <f>G1635/(1-INDEX(Assumptions!$D$8:$D$12,MATCH(B1635,Assumptions!$A$8:$A$12,0)))</f>
        <v>8325.25</v>
      </c>
      <c r="L1635" s="16">
        <f t="shared" si="176"/>
        <v>219.78659999999999</v>
      </c>
      <c r="M1635" s="16">
        <f t="shared" si="177"/>
        <v>416.26250000000005</v>
      </c>
      <c r="N1635" s="14">
        <f>E1635*(K1635-L1635-M1635)*IF(F1635="GHS",1,Assumptions!$B$4)</f>
        <v>153879364.09116</v>
      </c>
      <c r="O1635" s="15">
        <f t="shared" ca="1" si="178"/>
        <v>298</v>
      </c>
      <c r="P1635" s="15" t="str">
        <f t="shared" ca="1" si="179"/>
        <v>181-365d</v>
      </c>
      <c r="Q1635" s="17">
        <f ca="1">IF(P1635="0-90d",0,IF(P1635="91-180d",INDEX(Assumptions!$F$8:$F$12,MATCH(B1635,Assumptions!$A$8:$A$12,0)),IF(P1635="181-365d",INDEX(Assumptions!$G$8:$G$12,MATCH(B1635,Assumptions!$A$8:$A$12,0)),INDEX(Assumptions!$H$8:$H$12,MATCH(B1635,Assumptions!$A$8:$A$12,0)))))</f>
        <v>0.1</v>
      </c>
      <c r="R1635" s="14">
        <f t="shared" ca="1" si="180"/>
        <v>14661524.512800002</v>
      </c>
      <c r="S1635" s="14">
        <f t="shared" ca="1" si="181"/>
        <v>131953720.61520001</v>
      </c>
      <c r="T1635" s="11" t="s">
        <v>25</v>
      </c>
      <c r="U1635" s="18" t="s">
        <v>36</v>
      </c>
    </row>
    <row r="1636" spans="1:21" ht="15" customHeight="1" x14ac:dyDescent="0.15">
      <c r="A1636" s="10" t="s">
        <v>1684</v>
      </c>
      <c r="B1636" s="11" t="s">
        <v>41</v>
      </c>
      <c r="C1636" s="11" t="s">
        <v>49</v>
      </c>
      <c r="D1636" s="12">
        <v>45990</v>
      </c>
      <c r="E1636" s="11">
        <v>68</v>
      </c>
      <c r="F1636" s="11" t="s">
        <v>33</v>
      </c>
      <c r="G1636" s="13">
        <v>1191.51</v>
      </c>
      <c r="H1636" s="14">
        <f t="shared" si="175"/>
        <v>81022.679999999993</v>
      </c>
      <c r="I1636" s="14">
        <f>IF(F1636="GHS",H1636,H1636*Assumptions!$B$4)</f>
        <v>81022.679999999993</v>
      </c>
      <c r="J1636" s="15" t="str">
        <f>INDEX(Assumptions!$B$8:$B$12,MATCH(B1636,Assumptions!$A$8:$A$12,0))</f>
        <v>Weighted Average</v>
      </c>
      <c r="K1636" s="16">
        <f>G1636/(1-INDEX(Assumptions!$D$8:$D$12,MATCH(B1636,Assumptions!$A$8:$A$12,0)))</f>
        <v>1833.0923076923077</v>
      </c>
      <c r="L1636" s="16">
        <f t="shared" si="176"/>
        <v>35.7453</v>
      </c>
      <c r="M1636" s="16">
        <f t="shared" si="177"/>
        <v>91.654615384615397</v>
      </c>
      <c r="N1636" s="14">
        <f>E1636*(K1636-L1636-M1636)*IF(F1636="GHS",1,Assumptions!$B$4)</f>
        <v>115987.08267692308</v>
      </c>
      <c r="O1636" s="15">
        <f t="shared" ca="1" si="178"/>
        <v>296</v>
      </c>
      <c r="P1636" s="15" t="str">
        <f t="shared" ca="1" si="179"/>
        <v>181-365d</v>
      </c>
      <c r="Q1636" s="17">
        <f ca="1">IF(P1636="0-90d",0,IF(P1636="91-180d",INDEX(Assumptions!$F$8:$F$12,MATCH(B1636,Assumptions!$A$8:$A$12,0)),IF(P1636="181-365d",INDEX(Assumptions!$G$8:$G$12,MATCH(B1636,Assumptions!$A$8:$A$12,0)),INDEX(Assumptions!$H$8:$H$12,MATCH(B1636,Assumptions!$A$8:$A$12,0)))))</f>
        <v>0.35</v>
      </c>
      <c r="R1636" s="14">
        <f t="shared" ca="1" si="180"/>
        <v>28357.937999999995</v>
      </c>
      <c r="S1636" s="14">
        <f t="shared" ca="1" si="181"/>
        <v>52664.741999999998</v>
      </c>
      <c r="T1636" s="11" t="s">
        <v>25</v>
      </c>
      <c r="U1636" s="18" t="s">
        <v>26</v>
      </c>
    </row>
    <row r="1637" spans="1:21" ht="15" customHeight="1" x14ac:dyDescent="0.15">
      <c r="A1637" s="10" t="s">
        <v>1685</v>
      </c>
      <c r="B1637" s="11" t="s">
        <v>46</v>
      </c>
      <c r="C1637" s="11" t="s">
        <v>52</v>
      </c>
      <c r="D1637" s="12">
        <v>46064</v>
      </c>
      <c r="E1637" s="11">
        <v>207</v>
      </c>
      <c r="F1637" s="11" t="s">
        <v>33</v>
      </c>
      <c r="G1637" s="13">
        <v>494097.76</v>
      </c>
      <c r="H1637" s="14">
        <f t="shared" si="175"/>
        <v>102278236.32000001</v>
      </c>
      <c r="I1637" s="14">
        <f>IF(F1637="GHS",H1637,H1637*Assumptions!$B$4)</f>
        <v>102278236.32000001</v>
      </c>
      <c r="J1637" s="15" t="str">
        <f>INDEX(Assumptions!$B$8:$B$12,MATCH(B1637,Assumptions!$A$8:$A$12,0))</f>
        <v>Specific Identification</v>
      </c>
      <c r="K1637" s="16">
        <f>G1637/(1-INDEX(Assumptions!$D$8:$D$12,MATCH(B1637,Assumptions!$A$8:$A$12,0)))</f>
        <v>633458.66666666663</v>
      </c>
      <c r="L1637" s="16">
        <f t="shared" si="176"/>
        <v>14822.9328</v>
      </c>
      <c r="M1637" s="16">
        <f t="shared" si="177"/>
        <v>31672.933333333334</v>
      </c>
      <c r="N1637" s="14">
        <f>E1637*(K1637-L1637-M1637)*IF(F1637="GHS",1,Assumptions!$B$4)</f>
        <v>121501299.7104</v>
      </c>
      <c r="O1637" s="15">
        <f t="shared" ca="1" si="178"/>
        <v>222</v>
      </c>
      <c r="P1637" s="15" t="str">
        <f t="shared" ca="1" si="179"/>
        <v>181-365d</v>
      </c>
      <c r="Q1637" s="17">
        <f ca="1">IF(P1637="0-90d",0,IF(P1637="91-180d",INDEX(Assumptions!$F$8:$F$12,MATCH(B1637,Assumptions!$A$8:$A$12,0)),IF(P1637="181-365d",INDEX(Assumptions!$G$8:$G$12,MATCH(B1637,Assumptions!$A$8:$A$12,0)),INDEX(Assumptions!$H$8:$H$12,MATCH(B1637,Assumptions!$A$8:$A$12,0)))))</f>
        <v>0.05</v>
      </c>
      <c r="R1637" s="14">
        <f t="shared" ca="1" si="180"/>
        <v>5113911.8160000006</v>
      </c>
      <c r="S1637" s="14">
        <f t="shared" ca="1" si="181"/>
        <v>97164324.504000008</v>
      </c>
      <c r="T1637" s="11" t="s">
        <v>25</v>
      </c>
      <c r="U1637" s="18" t="s">
        <v>26</v>
      </c>
    </row>
    <row r="1638" spans="1:21" ht="15" customHeight="1" x14ac:dyDescent="0.15">
      <c r="A1638" s="10" t="s">
        <v>1686</v>
      </c>
      <c r="B1638" s="11" t="s">
        <v>31</v>
      </c>
      <c r="C1638" s="11" t="s">
        <v>63</v>
      </c>
      <c r="D1638" s="12">
        <v>45783</v>
      </c>
      <c r="E1638" s="11">
        <v>4546</v>
      </c>
      <c r="F1638" s="11" t="s">
        <v>33</v>
      </c>
      <c r="G1638" s="13">
        <v>1985.38</v>
      </c>
      <c r="H1638" s="14">
        <f t="shared" si="175"/>
        <v>9025537.4800000004</v>
      </c>
      <c r="I1638" s="14">
        <f>IF(F1638="GHS",H1638,H1638*Assumptions!$B$4)</f>
        <v>9025537.4800000004</v>
      </c>
      <c r="J1638" s="15" t="str">
        <f>INDEX(Assumptions!$B$8:$B$12,MATCH(B1638,Assumptions!$A$8:$A$12,0))</f>
        <v>Weighted Average</v>
      </c>
      <c r="K1638" s="16">
        <f>G1638/(1-INDEX(Assumptions!$D$8:$D$12,MATCH(B1638,Assumptions!$A$8:$A$12,0)))</f>
        <v>2757.4722222222226</v>
      </c>
      <c r="L1638" s="16">
        <f t="shared" si="176"/>
        <v>59.561399999999999</v>
      </c>
      <c r="M1638" s="16">
        <f t="shared" si="177"/>
        <v>137.87361111111113</v>
      </c>
      <c r="N1638" s="14">
        <f>E1638*(K1638-L1638-M1638)*IF(F1638="GHS",1,Assumptions!$B$4)</f>
        <v>11637929.161711114</v>
      </c>
      <c r="O1638" s="15">
        <f t="shared" ca="1" si="178"/>
        <v>503</v>
      </c>
      <c r="P1638" s="15" t="str">
        <f t="shared" ca="1" si="179"/>
        <v>365d+</v>
      </c>
      <c r="Q1638" s="17">
        <f ca="1">IF(P1638="0-90d",0,IF(P1638="91-180d",INDEX(Assumptions!$F$8:$F$12,MATCH(B1638,Assumptions!$A$8:$A$12,0)),IF(P1638="181-365d",INDEX(Assumptions!$G$8:$G$12,MATCH(B1638,Assumptions!$A$8:$A$12,0)),INDEX(Assumptions!$H$8:$H$12,MATCH(B1638,Assumptions!$A$8:$A$12,0)))))</f>
        <v>0.6</v>
      </c>
      <c r="R1638" s="14">
        <f t="shared" ca="1" si="180"/>
        <v>5415322.4879999999</v>
      </c>
      <c r="S1638" s="14">
        <f t="shared" ca="1" si="181"/>
        <v>3610214.9920000006</v>
      </c>
      <c r="T1638" s="11" t="s">
        <v>25</v>
      </c>
      <c r="U1638" s="18" t="s">
        <v>26</v>
      </c>
    </row>
    <row r="1639" spans="1:21" ht="15" customHeight="1" x14ac:dyDescent="0.15">
      <c r="A1639" s="10" t="s">
        <v>1687</v>
      </c>
      <c r="B1639" s="11" t="s">
        <v>46</v>
      </c>
      <c r="C1639" s="11" t="s">
        <v>52</v>
      </c>
      <c r="D1639" s="12">
        <v>45958</v>
      </c>
      <c r="E1639" s="11">
        <v>3960</v>
      </c>
      <c r="F1639" s="11" t="s">
        <v>33</v>
      </c>
      <c r="G1639" s="13">
        <v>461880.44</v>
      </c>
      <c r="H1639" s="14">
        <f t="shared" si="175"/>
        <v>1829046542.4000001</v>
      </c>
      <c r="I1639" s="14">
        <f>IF(F1639="GHS",H1639,H1639*Assumptions!$B$4)</f>
        <v>1829046542.4000001</v>
      </c>
      <c r="J1639" s="15" t="str">
        <f>INDEX(Assumptions!$B$8:$B$12,MATCH(B1639,Assumptions!$A$8:$A$12,0))</f>
        <v>Specific Identification</v>
      </c>
      <c r="K1639" s="16">
        <f>G1639/(1-INDEX(Assumptions!$D$8:$D$12,MATCH(B1639,Assumptions!$A$8:$A$12,0)))</f>
        <v>592154.41025641025</v>
      </c>
      <c r="L1639" s="16">
        <f t="shared" si="176"/>
        <v>13856.413199999999</v>
      </c>
      <c r="M1639" s="16">
        <f t="shared" si="177"/>
        <v>29607.720512820513</v>
      </c>
      <c r="N1639" s="14">
        <f>E1639*(K1639-L1639-M1639)*IF(F1639="GHS",1,Assumptions!$B$4)</f>
        <v>2172813495.1126156</v>
      </c>
      <c r="O1639" s="15">
        <f t="shared" ca="1" si="178"/>
        <v>328</v>
      </c>
      <c r="P1639" s="15" t="str">
        <f t="shared" ca="1" si="179"/>
        <v>181-365d</v>
      </c>
      <c r="Q1639" s="17">
        <f ca="1">IF(P1639="0-90d",0,IF(P1639="91-180d",INDEX(Assumptions!$F$8:$F$12,MATCH(B1639,Assumptions!$A$8:$A$12,0)),IF(P1639="181-365d",INDEX(Assumptions!$G$8:$G$12,MATCH(B1639,Assumptions!$A$8:$A$12,0)),INDEX(Assumptions!$H$8:$H$12,MATCH(B1639,Assumptions!$A$8:$A$12,0)))))</f>
        <v>0.05</v>
      </c>
      <c r="R1639" s="14">
        <f t="shared" ca="1" si="180"/>
        <v>91452327.120000005</v>
      </c>
      <c r="S1639" s="14">
        <f t="shared" ca="1" si="181"/>
        <v>1737594215.2800002</v>
      </c>
      <c r="T1639" s="11" t="s">
        <v>25</v>
      </c>
      <c r="U1639" s="18" t="s">
        <v>26</v>
      </c>
    </row>
    <row r="1640" spans="1:21" ht="15" customHeight="1" x14ac:dyDescent="0.15">
      <c r="A1640" s="10" t="s">
        <v>1688</v>
      </c>
      <c r="B1640" s="11" t="s">
        <v>41</v>
      </c>
      <c r="C1640" s="11" t="s">
        <v>44</v>
      </c>
      <c r="D1640" s="12">
        <v>45773</v>
      </c>
      <c r="E1640" s="11">
        <v>4245</v>
      </c>
      <c r="F1640" s="11" t="s">
        <v>33</v>
      </c>
      <c r="G1640" s="13">
        <v>605.82000000000005</v>
      </c>
      <c r="H1640" s="14">
        <f t="shared" si="175"/>
        <v>2571705.9000000004</v>
      </c>
      <c r="I1640" s="14">
        <f>IF(F1640="GHS",H1640,H1640*Assumptions!$B$4)</f>
        <v>2571705.9000000004</v>
      </c>
      <c r="J1640" s="15" t="str">
        <f>INDEX(Assumptions!$B$8:$B$12,MATCH(B1640,Assumptions!$A$8:$A$12,0))</f>
        <v>Weighted Average</v>
      </c>
      <c r="K1640" s="16">
        <f>G1640/(1-INDEX(Assumptions!$D$8:$D$12,MATCH(B1640,Assumptions!$A$8:$A$12,0)))</f>
        <v>932.03076923076924</v>
      </c>
      <c r="L1640" s="16">
        <f t="shared" si="176"/>
        <v>18.174600000000002</v>
      </c>
      <c r="M1640" s="16">
        <f t="shared" si="177"/>
        <v>46.601538461538468</v>
      </c>
      <c r="N1640" s="14">
        <f>E1640*(K1640-L1640-M1640)*IF(F1640="GHS",1,Assumptions!$B$4)</f>
        <v>3681495.9076153846</v>
      </c>
      <c r="O1640" s="15">
        <f t="shared" ca="1" si="178"/>
        <v>513</v>
      </c>
      <c r="P1640" s="15" t="str">
        <f t="shared" ca="1" si="179"/>
        <v>365d+</v>
      </c>
      <c r="Q1640" s="17">
        <f ca="1">IF(P1640="0-90d",0,IF(P1640="91-180d",INDEX(Assumptions!$F$8:$F$12,MATCH(B1640,Assumptions!$A$8:$A$12,0)),IF(P1640="181-365d",INDEX(Assumptions!$G$8:$G$12,MATCH(B1640,Assumptions!$A$8:$A$12,0)),INDEX(Assumptions!$H$8:$H$12,MATCH(B1640,Assumptions!$A$8:$A$12,0)))))</f>
        <v>0.8</v>
      </c>
      <c r="R1640" s="14">
        <f t="shared" ca="1" si="180"/>
        <v>2057364.7200000004</v>
      </c>
      <c r="S1640" s="14">
        <f t="shared" ca="1" si="181"/>
        <v>514341.17999999993</v>
      </c>
      <c r="T1640" s="11" t="s">
        <v>25</v>
      </c>
      <c r="U1640" s="18" t="s">
        <v>36</v>
      </c>
    </row>
    <row r="1641" spans="1:21" ht="15" customHeight="1" x14ac:dyDescent="0.15">
      <c r="A1641" s="10" t="s">
        <v>1689</v>
      </c>
      <c r="B1641" s="11" t="s">
        <v>31</v>
      </c>
      <c r="C1641" s="11" t="s">
        <v>76</v>
      </c>
      <c r="D1641" s="12">
        <v>46069</v>
      </c>
      <c r="E1641" s="11">
        <v>4201</v>
      </c>
      <c r="F1641" s="11" t="s">
        <v>33</v>
      </c>
      <c r="G1641" s="13">
        <v>1563.61</v>
      </c>
      <c r="H1641" s="14">
        <f t="shared" si="175"/>
        <v>6568725.6099999994</v>
      </c>
      <c r="I1641" s="14">
        <f>IF(F1641="GHS",H1641,H1641*Assumptions!$B$4)</f>
        <v>6568725.6099999994</v>
      </c>
      <c r="J1641" s="15" t="str">
        <f>INDEX(Assumptions!$B$8:$B$12,MATCH(B1641,Assumptions!$A$8:$A$12,0))</f>
        <v>Weighted Average</v>
      </c>
      <c r="K1641" s="16">
        <f>G1641/(1-INDEX(Assumptions!$D$8:$D$12,MATCH(B1641,Assumptions!$A$8:$A$12,0)))</f>
        <v>2171.6805555555557</v>
      </c>
      <c r="L1641" s="16">
        <f t="shared" si="176"/>
        <v>46.908299999999997</v>
      </c>
      <c r="M1641" s="16">
        <f t="shared" si="177"/>
        <v>108.58402777777779</v>
      </c>
      <c r="N1641" s="14">
        <f>E1641*(K1641-L1641-M1641)*IF(F1641="GHS",1,Assumptions!$B$4)</f>
        <v>8470006.7448944449</v>
      </c>
      <c r="O1641" s="15">
        <f t="shared" ca="1" si="178"/>
        <v>217</v>
      </c>
      <c r="P1641" s="15" t="str">
        <f t="shared" ca="1" si="179"/>
        <v>181-365d</v>
      </c>
      <c r="Q1641" s="17">
        <f ca="1">IF(P1641="0-90d",0,IF(P1641="91-180d",INDEX(Assumptions!$F$8:$F$12,MATCH(B1641,Assumptions!$A$8:$A$12,0)),IF(P1641="181-365d",INDEX(Assumptions!$G$8:$G$12,MATCH(B1641,Assumptions!$A$8:$A$12,0)),INDEX(Assumptions!$H$8:$H$12,MATCH(B1641,Assumptions!$A$8:$A$12,0)))))</f>
        <v>0.2</v>
      </c>
      <c r="R1641" s="14">
        <f t="shared" ca="1" si="180"/>
        <v>1313745.122</v>
      </c>
      <c r="S1641" s="14">
        <f t="shared" ca="1" si="181"/>
        <v>5254980.4879999999</v>
      </c>
      <c r="T1641" s="11" t="s">
        <v>25</v>
      </c>
      <c r="U1641" s="18" t="s">
        <v>26</v>
      </c>
    </row>
    <row r="1642" spans="1:21" ht="15" customHeight="1" x14ac:dyDescent="0.15">
      <c r="A1642" s="10" t="s">
        <v>1690</v>
      </c>
      <c r="B1642" s="11" t="s">
        <v>31</v>
      </c>
      <c r="C1642" s="11" t="s">
        <v>76</v>
      </c>
      <c r="D1642" s="12">
        <v>45766</v>
      </c>
      <c r="E1642" s="11">
        <v>577</v>
      </c>
      <c r="F1642" s="11" t="s">
        <v>33</v>
      </c>
      <c r="G1642" s="13">
        <v>1191.21</v>
      </c>
      <c r="H1642" s="14">
        <f t="shared" si="175"/>
        <v>687328.17</v>
      </c>
      <c r="I1642" s="14">
        <f>IF(F1642="GHS",H1642,H1642*Assumptions!$B$4)</f>
        <v>687328.17</v>
      </c>
      <c r="J1642" s="15" t="str">
        <f>INDEX(Assumptions!$B$8:$B$12,MATCH(B1642,Assumptions!$A$8:$A$12,0))</f>
        <v>Weighted Average</v>
      </c>
      <c r="K1642" s="16">
        <f>G1642/(1-INDEX(Assumptions!$D$8:$D$12,MATCH(B1642,Assumptions!$A$8:$A$12,0)))</f>
        <v>1654.4583333333335</v>
      </c>
      <c r="L1642" s="16">
        <f t="shared" si="176"/>
        <v>35.7363</v>
      </c>
      <c r="M1642" s="16">
        <f t="shared" si="177"/>
        <v>82.722916666666677</v>
      </c>
      <c r="N1642" s="14">
        <f>E1642*(K1642-L1642-M1642)*IF(F1642="GHS",1,Assumptions!$B$4)</f>
        <v>886271.49031666678</v>
      </c>
      <c r="O1642" s="15">
        <f t="shared" ca="1" si="178"/>
        <v>520</v>
      </c>
      <c r="P1642" s="15" t="str">
        <f t="shared" ca="1" si="179"/>
        <v>365d+</v>
      </c>
      <c r="Q1642" s="17">
        <f ca="1">IF(P1642="0-90d",0,IF(P1642="91-180d",INDEX(Assumptions!$F$8:$F$12,MATCH(B1642,Assumptions!$A$8:$A$12,0)),IF(P1642="181-365d",INDEX(Assumptions!$G$8:$G$12,MATCH(B1642,Assumptions!$A$8:$A$12,0)),INDEX(Assumptions!$H$8:$H$12,MATCH(B1642,Assumptions!$A$8:$A$12,0)))))</f>
        <v>0.6</v>
      </c>
      <c r="R1642" s="14">
        <f t="shared" ca="1" si="180"/>
        <v>412396.902</v>
      </c>
      <c r="S1642" s="14">
        <f t="shared" ca="1" si="181"/>
        <v>274931.26800000004</v>
      </c>
      <c r="T1642" s="11" t="s">
        <v>25</v>
      </c>
      <c r="U1642" s="18" t="s">
        <v>26</v>
      </c>
    </row>
    <row r="1643" spans="1:21" ht="15" customHeight="1" x14ac:dyDescent="0.15">
      <c r="A1643" s="10" t="s">
        <v>1691</v>
      </c>
      <c r="B1643" s="11" t="s">
        <v>41</v>
      </c>
      <c r="C1643" s="11" t="s">
        <v>42</v>
      </c>
      <c r="D1643" s="12">
        <v>45872</v>
      </c>
      <c r="E1643" s="11">
        <v>1730</v>
      </c>
      <c r="F1643" s="11" t="s">
        <v>33</v>
      </c>
      <c r="G1643" s="13">
        <v>193.97</v>
      </c>
      <c r="H1643" s="14">
        <f t="shared" si="175"/>
        <v>335568.1</v>
      </c>
      <c r="I1643" s="14">
        <f>IF(F1643="GHS",H1643,H1643*Assumptions!$B$4)</f>
        <v>335568.1</v>
      </c>
      <c r="J1643" s="15" t="str">
        <f>INDEX(Assumptions!$B$8:$B$12,MATCH(B1643,Assumptions!$A$8:$A$12,0))</f>
        <v>Weighted Average</v>
      </c>
      <c r="K1643" s="16">
        <f>G1643/(1-INDEX(Assumptions!$D$8:$D$12,MATCH(B1643,Assumptions!$A$8:$A$12,0)))</f>
        <v>298.4153846153846</v>
      </c>
      <c r="L1643" s="16">
        <f t="shared" si="176"/>
        <v>5.8190999999999997</v>
      </c>
      <c r="M1643" s="16">
        <f t="shared" si="177"/>
        <v>14.920769230769231</v>
      </c>
      <c r="N1643" s="14">
        <f>E1643*(K1643-L1643-M1643)*IF(F1643="GHS",1,Assumptions!$B$4)</f>
        <v>480378.64161538461</v>
      </c>
      <c r="O1643" s="15">
        <f t="shared" ca="1" si="178"/>
        <v>414</v>
      </c>
      <c r="P1643" s="15" t="str">
        <f t="shared" ca="1" si="179"/>
        <v>365d+</v>
      </c>
      <c r="Q1643" s="17">
        <f ca="1">IF(P1643="0-90d",0,IF(P1643="91-180d",INDEX(Assumptions!$F$8:$F$12,MATCH(B1643,Assumptions!$A$8:$A$12,0)),IF(P1643="181-365d",INDEX(Assumptions!$G$8:$G$12,MATCH(B1643,Assumptions!$A$8:$A$12,0)),INDEX(Assumptions!$H$8:$H$12,MATCH(B1643,Assumptions!$A$8:$A$12,0)))))</f>
        <v>0.8</v>
      </c>
      <c r="R1643" s="14">
        <f t="shared" ca="1" si="180"/>
        <v>268454.48</v>
      </c>
      <c r="S1643" s="14">
        <f t="shared" ca="1" si="181"/>
        <v>67113.62</v>
      </c>
      <c r="T1643" s="11" t="s">
        <v>25</v>
      </c>
      <c r="U1643" s="18" t="s">
        <v>26</v>
      </c>
    </row>
    <row r="1644" spans="1:21" ht="15" customHeight="1" x14ac:dyDescent="0.15">
      <c r="A1644" s="10" t="s">
        <v>1692</v>
      </c>
      <c r="B1644" s="11" t="s">
        <v>22</v>
      </c>
      <c r="C1644" s="11" t="s">
        <v>81</v>
      </c>
      <c r="D1644" s="12">
        <v>45733</v>
      </c>
      <c r="E1644" s="11">
        <v>4681</v>
      </c>
      <c r="F1644" s="11" t="s">
        <v>24</v>
      </c>
      <c r="G1644" s="13">
        <v>28771.46</v>
      </c>
      <c r="H1644" s="14">
        <f t="shared" si="175"/>
        <v>134679204.25999999</v>
      </c>
      <c r="I1644" s="14">
        <f>IF(F1644="GHS",H1644,H1644*Assumptions!$B$4)</f>
        <v>1454535406.0079999</v>
      </c>
      <c r="J1644" s="15" t="str">
        <f>INDEX(Assumptions!$B$8:$B$12,MATCH(B1644,Assumptions!$A$8:$A$12,0))</f>
        <v>FIFO</v>
      </c>
      <c r="K1644" s="16">
        <f>G1644/(1-INDEX(Assumptions!$D$8:$D$12,MATCH(B1644,Assumptions!$A$8:$A$12,0)))</f>
        <v>35087.146341463413</v>
      </c>
      <c r="L1644" s="16">
        <f t="shared" si="176"/>
        <v>863.14379999999994</v>
      </c>
      <c r="M1644" s="16">
        <f t="shared" si="177"/>
        <v>1754.3573170731706</v>
      </c>
      <c r="N1644" s="14">
        <f>E1644*(K1644-L1644-M1644)*IF(F1644="GHS",1,Assumptions!$B$4)</f>
        <v>1641496420.3900039</v>
      </c>
      <c r="O1644" s="15">
        <f t="shared" ca="1" si="178"/>
        <v>553</v>
      </c>
      <c r="P1644" s="15" t="str">
        <f t="shared" ca="1" si="179"/>
        <v>365d+</v>
      </c>
      <c r="Q1644" s="17">
        <f ca="1">IF(P1644="0-90d",0,IF(P1644="91-180d",INDEX(Assumptions!$F$8:$F$12,MATCH(B1644,Assumptions!$A$8:$A$12,0)),IF(P1644="181-365d",INDEX(Assumptions!$G$8:$G$12,MATCH(B1644,Assumptions!$A$8:$A$12,0)),INDEX(Assumptions!$H$8:$H$12,MATCH(B1644,Assumptions!$A$8:$A$12,0)))))</f>
        <v>0.5</v>
      </c>
      <c r="R1644" s="14">
        <f t="shared" ca="1" si="180"/>
        <v>727267703.00399995</v>
      </c>
      <c r="S1644" s="14">
        <f t="shared" ca="1" si="181"/>
        <v>727267703.00399995</v>
      </c>
      <c r="T1644" s="11" t="s">
        <v>25</v>
      </c>
      <c r="U1644" s="18" t="s">
        <v>26</v>
      </c>
    </row>
    <row r="1645" spans="1:21" ht="15" customHeight="1" x14ac:dyDescent="0.15">
      <c r="A1645" s="10" t="s">
        <v>1693</v>
      </c>
      <c r="B1645" s="11" t="s">
        <v>31</v>
      </c>
      <c r="C1645" s="11" t="s">
        <v>32</v>
      </c>
      <c r="D1645" s="12">
        <v>45768</v>
      </c>
      <c r="E1645" s="11">
        <v>2746</v>
      </c>
      <c r="F1645" s="11" t="s">
        <v>33</v>
      </c>
      <c r="G1645" s="13">
        <v>2587.46</v>
      </c>
      <c r="H1645" s="14">
        <f t="shared" si="175"/>
        <v>7105165.1600000001</v>
      </c>
      <c r="I1645" s="14">
        <f>IF(F1645="GHS",H1645,H1645*Assumptions!$B$4)</f>
        <v>7105165.1600000001</v>
      </c>
      <c r="J1645" s="15" t="str">
        <f>INDEX(Assumptions!$B$8:$B$12,MATCH(B1645,Assumptions!$A$8:$A$12,0))</f>
        <v>Weighted Average</v>
      </c>
      <c r="K1645" s="16">
        <f>G1645/(1-INDEX(Assumptions!$D$8:$D$12,MATCH(B1645,Assumptions!$A$8:$A$12,0)))</f>
        <v>3593.6944444444448</v>
      </c>
      <c r="L1645" s="16">
        <f t="shared" si="176"/>
        <v>77.623800000000003</v>
      </c>
      <c r="M1645" s="16">
        <f t="shared" si="177"/>
        <v>179.68472222222226</v>
      </c>
      <c r="N1645" s="14">
        <f>E1645*(K1645-L1645-M1645)*IF(F1645="GHS",1,Assumptions!$B$4)</f>
        <v>9161715.7424222231</v>
      </c>
      <c r="O1645" s="15">
        <f t="shared" ca="1" si="178"/>
        <v>518</v>
      </c>
      <c r="P1645" s="15" t="str">
        <f t="shared" ca="1" si="179"/>
        <v>365d+</v>
      </c>
      <c r="Q1645" s="17">
        <f ca="1">IF(P1645="0-90d",0,IF(P1645="91-180d",INDEX(Assumptions!$F$8:$F$12,MATCH(B1645,Assumptions!$A$8:$A$12,0)),IF(P1645="181-365d",INDEX(Assumptions!$G$8:$G$12,MATCH(B1645,Assumptions!$A$8:$A$12,0)),INDEX(Assumptions!$H$8:$H$12,MATCH(B1645,Assumptions!$A$8:$A$12,0)))))</f>
        <v>0.6</v>
      </c>
      <c r="R1645" s="14">
        <f t="shared" ca="1" si="180"/>
        <v>4263099.0959999999</v>
      </c>
      <c r="S1645" s="14">
        <f t="shared" ca="1" si="181"/>
        <v>2842066.0640000002</v>
      </c>
      <c r="T1645" s="11" t="s">
        <v>25</v>
      </c>
      <c r="U1645" s="18" t="s">
        <v>26</v>
      </c>
    </row>
    <row r="1646" spans="1:21" ht="15" customHeight="1" x14ac:dyDescent="0.15">
      <c r="A1646" s="10" t="s">
        <v>1694</v>
      </c>
      <c r="B1646" s="11" t="s">
        <v>28</v>
      </c>
      <c r="C1646" s="11" t="s">
        <v>55</v>
      </c>
      <c r="D1646" s="12">
        <v>46061</v>
      </c>
      <c r="E1646" s="11">
        <v>1949</v>
      </c>
      <c r="F1646" s="11" t="s">
        <v>24</v>
      </c>
      <c r="G1646" s="13">
        <v>4791.3999999999996</v>
      </c>
      <c r="H1646" s="14">
        <f t="shared" si="175"/>
        <v>9338438.5999999996</v>
      </c>
      <c r="I1646" s="14">
        <f>IF(F1646="GHS",H1646,H1646*Assumptions!$B$4)</f>
        <v>100855136.88</v>
      </c>
      <c r="J1646" s="15" t="str">
        <f>INDEX(Assumptions!$B$8:$B$12,MATCH(B1646,Assumptions!$A$8:$A$12,0))</f>
        <v>Fair Value Less Costs to Sell</v>
      </c>
      <c r="K1646" s="16">
        <f>G1646/(1-INDEX(Assumptions!$D$8:$D$12,MATCH(B1646,Assumptions!$A$8:$A$12,0)))</f>
        <v>5444.772727272727</v>
      </c>
      <c r="L1646" s="16">
        <f t="shared" si="176"/>
        <v>143.74199999999999</v>
      </c>
      <c r="M1646" s="16">
        <f t="shared" si="177"/>
        <v>272.23863636363637</v>
      </c>
      <c r="N1646" s="14">
        <f>E1646*(K1646-L1646-M1646)*IF(F1646="GHS",1,Assumptions!$B$4)</f>
        <v>105852050.47996365</v>
      </c>
      <c r="O1646" s="15">
        <f t="shared" ca="1" si="178"/>
        <v>225</v>
      </c>
      <c r="P1646" s="15" t="str">
        <f t="shared" ca="1" si="179"/>
        <v>181-365d</v>
      </c>
      <c r="Q1646" s="17">
        <f ca="1">IF(P1646="0-90d",0,IF(P1646="91-180d",INDEX(Assumptions!$F$8:$F$12,MATCH(B1646,Assumptions!$A$8:$A$12,0)),IF(P1646="181-365d",INDEX(Assumptions!$G$8:$G$12,MATCH(B1646,Assumptions!$A$8:$A$12,0)),INDEX(Assumptions!$H$8:$H$12,MATCH(B1646,Assumptions!$A$8:$A$12,0)))))</f>
        <v>0.1</v>
      </c>
      <c r="R1646" s="14">
        <f t="shared" ca="1" si="180"/>
        <v>10085513.688000001</v>
      </c>
      <c r="S1646" s="14">
        <f t="shared" ca="1" si="181"/>
        <v>90769623.192000002</v>
      </c>
      <c r="T1646" s="11" t="s">
        <v>25</v>
      </c>
      <c r="U1646" s="18" t="s">
        <v>26</v>
      </c>
    </row>
    <row r="1647" spans="1:21" ht="15" customHeight="1" x14ac:dyDescent="0.15">
      <c r="A1647" s="10" t="s">
        <v>1695</v>
      </c>
      <c r="B1647" s="11" t="s">
        <v>41</v>
      </c>
      <c r="C1647" s="11" t="s">
        <v>42</v>
      </c>
      <c r="D1647" s="12">
        <v>45867</v>
      </c>
      <c r="E1647" s="11">
        <v>316</v>
      </c>
      <c r="F1647" s="11" t="s">
        <v>33</v>
      </c>
      <c r="G1647" s="13">
        <v>97.03</v>
      </c>
      <c r="H1647" s="14">
        <f t="shared" si="175"/>
        <v>30661.48</v>
      </c>
      <c r="I1647" s="14">
        <f>IF(F1647="GHS",H1647,H1647*Assumptions!$B$4)</f>
        <v>30661.48</v>
      </c>
      <c r="J1647" s="15" t="str">
        <f>INDEX(Assumptions!$B$8:$B$12,MATCH(B1647,Assumptions!$A$8:$A$12,0))</f>
        <v>Weighted Average</v>
      </c>
      <c r="K1647" s="16">
        <f>G1647/(1-INDEX(Assumptions!$D$8:$D$12,MATCH(B1647,Assumptions!$A$8:$A$12,0)))</f>
        <v>149.27692307692308</v>
      </c>
      <c r="L1647" s="16">
        <f t="shared" si="176"/>
        <v>2.9108999999999998</v>
      </c>
      <c r="M1647" s="16">
        <f t="shared" si="177"/>
        <v>7.4638461538461547</v>
      </c>
      <c r="N1647" s="14">
        <f>E1647*(K1647-L1647-M1647)*IF(F1647="GHS",1,Assumptions!$B$4)</f>
        <v>43893.087907692308</v>
      </c>
      <c r="O1647" s="15">
        <f t="shared" ca="1" si="178"/>
        <v>419</v>
      </c>
      <c r="P1647" s="15" t="str">
        <f t="shared" ca="1" si="179"/>
        <v>365d+</v>
      </c>
      <c r="Q1647" s="17">
        <f ca="1">IF(P1647="0-90d",0,IF(P1647="91-180d",INDEX(Assumptions!$F$8:$F$12,MATCH(B1647,Assumptions!$A$8:$A$12,0)),IF(P1647="181-365d",INDEX(Assumptions!$G$8:$G$12,MATCH(B1647,Assumptions!$A$8:$A$12,0)),INDEX(Assumptions!$H$8:$H$12,MATCH(B1647,Assumptions!$A$8:$A$12,0)))))</f>
        <v>0.8</v>
      </c>
      <c r="R1647" s="14">
        <f t="shared" ca="1" si="180"/>
        <v>24529.184000000001</v>
      </c>
      <c r="S1647" s="14">
        <f t="shared" ca="1" si="181"/>
        <v>6132.2959999999985</v>
      </c>
      <c r="T1647" s="11" t="s">
        <v>25</v>
      </c>
      <c r="U1647" s="18" t="s">
        <v>26</v>
      </c>
    </row>
    <row r="1648" spans="1:21" ht="15" customHeight="1" x14ac:dyDescent="0.15">
      <c r="A1648" s="10" t="s">
        <v>1696</v>
      </c>
      <c r="B1648" s="11" t="s">
        <v>31</v>
      </c>
      <c r="C1648" s="11" t="s">
        <v>63</v>
      </c>
      <c r="D1648" s="12">
        <v>45763</v>
      </c>
      <c r="E1648" s="11">
        <v>4515</v>
      </c>
      <c r="F1648" s="11" t="s">
        <v>33</v>
      </c>
      <c r="G1648" s="13">
        <v>1608.1</v>
      </c>
      <c r="H1648" s="14">
        <f t="shared" si="175"/>
        <v>7260571.5</v>
      </c>
      <c r="I1648" s="14">
        <f>IF(F1648="GHS",H1648,H1648*Assumptions!$B$4)</f>
        <v>7260571.5</v>
      </c>
      <c r="J1648" s="15" t="str">
        <f>INDEX(Assumptions!$B$8:$B$12,MATCH(B1648,Assumptions!$A$8:$A$12,0))</f>
        <v>Weighted Average</v>
      </c>
      <c r="K1648" s="16">
        <f>G1648/(1-INDEX(Assumptions!$D$8:$D$12,MATCH(B1648,Assumptions!$A$8:$A$12,0)))</f>
        <v>2233.4722222222222</v>
      </c>
      <c r="L1648" s="16">
        <f t="shared" si="176"/>
        <v>48.242999999999995</v>
      </c>
      <c r="M1648" s="16">
        <f t="shared" si="177"/>
        <v>111.67361111111111</v>
      </c>
      <c r="N1648" s="14">
        <f>E1648*(K1648-L1648-M1648)*IF(F1648="GHS",1,Assumptions!$B$4)</f>
        <v>9362103.5841666665</v>
      </c>
      <c r="O1648" s="15">
        <f t="shared" ca="1" si="178"/>
        <v>523</v>
      </c>
      <c r="P1648" s="15" t="str">
        <f t="shared" ca="1" si="179"/>
        <v>365d+</v>
      </c>
      <c r="Q1648" s="17">
        <f ca="1">IF(P1648="0-90d",0,IF(P1648="91-180d",INDEX(Assumptions!$F$8:$F$12,MATCH(B1648,Assumptions!$A$8:$A$12,0)),IF(P1648="181-365d",INDEX(Assumptions!$G$8:$G$12,MATCH(B1648,Assumptions!$A$8:$A$12,0)),INDEX(Assumptions!$H$8:$H$12,MATCH(B1648,Assumptions!$A$8:$A$12,0)))))</f>
        <v>0.6</v>
      </c>
      <c r="R1648" s="14">
        <f t="shared" ca="1" si="180"/>
        <v>4356342.8999999994</v>
      </c>
      <c r="S1648" s="14">
        <f t="shared" si="181"/>
        <v>0</v>
      </c>
      <c r="T1648" s="11" t="s">
        <v>39</v>
      </c>
      <c r="U1648" s="18" t="s">
        <v>26</v>
      </c>
    </row>
    <row r="1649" spans="1:21" ht="15" customHeight="1" x14ac:dyDescent="0.15">
      <c r="A1649" s="10" t="s">
        <v>1697</v>
      </c>
      <c r="B1649" s="11" t="s">
        <v>41</v>
      </c>
      <c r="C1649" s="11" t="s">
        <v>42</v>
      </c>
      <c r="D1649" s="12">
        <v>46046</v>
      </c>
      <c r="E1649" s="11">
        <v>4674</v>
      </c>
      <c r="F1649" s="11" t="s">
        <v>33</v>
      </c>
      <c r="G1649" s="13">
        <v>208.88</v>
      </c>
      <c r="H1649" s="14">
        <f t="shared" si="175"/>
        <v>976305.12</v>
      </c>
      <c r="I1649" s="14">
        <f>IF(F1649="GHS",H1649,H1649*Assumptions!$B$4)</f>
        <v>976305.12</v>
      </c>
      <c r="J1649" s="15" t="str">
        <f>INDEX(Assumptions!$B$8:$B$12,MATCH(B1649,Assumptions!$A$8:$A$12,0))</f>
        <v>Weighted Average</v>
      </c>
      <c r="K1649" s="16">
        <f>G1649/(1-INDEX(Assumptions!$D$8:$D$12,MATCH(B1649,Assumptions!$A$8:$A$12,0)))</f>
        <v>321.35384615384612</v>
      </c>
      <c r="L1649" s="16">
        <f t="shared" si="176"/>
        <v>6.2664</v>
      </c>
      <c r="M1649" s="16">
        <f t="shared" si="177"/>
        <v>16.067692307692308</v>
      </c>
      <c r="N1649" s="14">
        <f>E1649*(K1649-L1649-M1649)*IF(F1649="GHS",1,Assumptions!$B$4)</f>
        <v>1397618.329476923</v>
      </c>
      <c r="O1649" s="15">
        <f t="shared" ca="1" si="178"/>
        <v>240</v>
      </c>
      <c r="P1649" s="15" t="str">
        <f t="shared" ca="1" si="179"/>
        <v>181-365d</v>
      </c>
      <c r="Q1649" s="17">
        <f ca="1">IF(P1649="0-90d",0,IF(P1649="91-180d",INDEX(Assumptions!$F$8:$F$12,MATCH(B1649,Assumptions!$A$8:$A$12,0)),IF(P1649="181-365d",INDEX(Assumptions!$G$8:$G$12,MATCH(B1649,Assumptions!$A$8:$A$12,0)),INDEX(Assumptions!$H$8:$H$12,MATCH(B1649,Assumptions!$A$8:$A$12,0)))))</f>
        <v>0.35</v>
      </c>
      <c r="R1649" s="14">
        <f t="shared" ca="1" si="180"/>
        <v>341706.79199999996</v>
      </c>
      <c r="S1649" s="14">
        <f t="shared" ca="1" si="181"/>
        <v>634598.32799999998</v>
      </c>
      <c r="T1649" s="11" t="s">
        <v>25</v>
      </c>
      <c r="U1649" s="18" t="s">
        <v>26</v>
      </c>
    </row>
    <row r="1650" spans="1:21" ht="15" customHeight="1" x14ac:dyDescent="0.15">
      <c r="A1650" s="10" t="s">
        <v>1698</v>
      </c>
      <c r="B1650" s="11" t="s">
        <v>41</v>
      </c>
      <c r="C1650" s="11" t="s">
        <v>42</v>
      </c>
      <c r="D1650" s="12">
        <v>45821</v>
      </c>
      <c r="E1650" s="11">
        <v>626</v>
      </c>
      <c r="F1650" s="11" t="s">
        <v>33</v>
      </c>
      <c r="G1650" s="13">
        <v>189.9</v>
      </c>
      <c r="H1650" s="14">
        <f t="shared" si="175"/>
        <v>118877.40000000001</v>
      </c>
      <c r="I1650" s="14">
        <f>IF(F1650="GHS",H1650,H1650*Assumptions!$B$4)</f>
        <v>118877.40000000001</v>
      </c>
      <c r="J1650" s="15" t="str">
        <f>INDEX(Assumptions!$B$8:$B$12,MATCH(B1650,Assumptions!$A$8:$A$12,0))</f>
        <v>Weighted Average</v>
      </c>
      <c r="K1650" s="16">
        <f>G1650/(1-INDEX(Assumptions!$D$8:$D$12,MATCH(B1650,Assumptions!$A$8:$A$12,0)))</f>
        <v>292.15384615384613</v>
      </c>
      <c r="L1650" s="16">
        <f t="shared" si="176"/>
        <v>5.6970000000000001</v>
      </c>
      <c r="M1650" s="16">
        <f t="shared" si="177"/>
        <v>14.607692307692307</v>
      </c>
      <c r="N1650" s="14">
        <f>E1650*(K1650-L1650-M1650)*IF(F1650="GHS",1,Assumptions!$B$4)</f>
        <v>170177.57030769228</v>
      </c>
      <c r="O1650" s="15">
        <f t="shared" ca="1" si="178"/>
        <v>465</v>
      </c>
      <c r="P1650" s="15" t="str">
        <f t="shared" ca="1" si="179"/>
        <v>365d+</v>
      </c>
      <c r="Q1650" s="17">
        <f ca="1">IF(P1650="0-90d",0,IF(P1650="91-180d",INDEX(Assumptions!$F$8:$F$12,MATCH(B1650,Assumptions!$A$8:$A$12,0)),IF(P1650="181-365d",INDEX(Assumptions!$G$8:$G$12,MATCH(B1650,Assumptions!$A$8:$A$12,0)),INDEX(Assumptions!$H$8:$H$12,MATCH(B1650,Assumptions!$A$8:$A$12,0)))))</f>
        <v>0.8</v>
      </c>
      <c r="R1650" s="14">
        <f t="shared" ca="1" si="180"/>
        <v>95101.920000000013</v>
      </c>
      <c r="S1650" s="14">
        <f t="shared" ca="1" si="181"/>
        <v>23775.479999999996</v>
      </c>
      <c r="T1650" s="11" t="s">
        <v>25</v>
      </c>
      <c r="U1650" s="18" t="s">
        <v>26</v>
      </c>
    </row>
    <row r="1651" spans="1:21" ht="15" customHeight="1" x14ac:dyDescent="0.15">
      <c r="A1651" s="10" t="s">
        <v>1699</v>
      </c>
      <c r="B1651" s="11" t="s">
        <v>28</v>
      </c>
      <c r="C1651" s="11" t="s">
        <v>29</v>
      </c>
      <c r="D1651" s="12">
        <v>45874</v>
      </c>
      <c r="E1651" s="11">
        <v>2742</v>
      </c>
      <c r="F1651" s="11" t="s">
        <v>24</v>
      </c>
      <c r="G1651" s="13">
        <v>7721.51</v>
      </c>
      <c r="H1651" s="14">
        <f t="shared" si="175"/>
        <v>21172380.420000002</v>
      </c>
      <c r="I1651" s="14">
        <f>IF(F1651="GHS",H1651,H1651*Assumptions!$B$4)</f>
        <v>228661708.53600004</v>
      </c>
      <c r="J1651" s="15" t="str">
        <f>INDEX(Assumptions!$B$8:$B$12,MATCH(B1651,Assumptions!$A$8:$A$12,0))</f>
        <v>Fair Value Less Costs to Sell</v>
      </c>
      <c r="K1651" s="16">
        <f>G1651/(1-INDEX(Assumptions!$D$8:$D$12,MATCH(B1651,Assumptions!$A$8:$A$12,0)))</f>
        <v>8774.443181818182</v>
      </c>
      <c r="L1651" s="16">
        <f t="shared" si="176"/>
        <v>231.64529999999999</v>
      </c>
      <c r="M1651" s="16">
        <f t="shared" si="177"/>
        <v>438.72215909090914</v>
      </c>
      <c r="N1651" s="14">
        <f>E1651*(K1651-L1651-M1651)*IF(F1651="GHS",1,Assumptions!$B$4)</f>
        <v>239990856.82255638</v>
      </c>
      <c r="O1651" s="15">
        <f t="shared" ca="1" si="178"/>
        <v>412</v>
      </c>
      <c r="P1651" s="15" t="str">
        <f t="shared" ca="1" si="179"/>
        <v>365d+</v>
      </c>
      <c r="Q1651" s="17">
        <f ca="1">IF(P1651="0-90d",0,IF(P1651="91-180d",INDEX(Assumptions!$F$8:$F$12,MATCH(B1651,Assumptions!$A$8:$A$12,0)),IF(P1651="181-365d",INDEX(Assumptions!$G$8:$G$12,MATCH(B1651,Assumptions!$A$8:$A$12,0)),INDEX(Assumptions!$H$8:$H$12,MATCH(B1651,Assumptions!$A$8:$A$12,0)))))</f>
        <v>0.4</v>
      </c>
      <c r="R1651" s="14">
        <f t="shared" ca="1" si="180"/>
        <v>91464683.414400026</v>
      </c>
      <c r="S1651" s="14">
        <f t="shared" ca="1" si="181"/>
        <v>137197025.12160003</v>
      </c>
      <c r="T1651" s="11" t="s">
        <v>25</v>
      </c>
      <c r="U1651" s="18" t="s">
        <v>26</v>
      </c>
    </row>
    <row r="1652" spans="1:21" ht="15" customHeight="1" x14ac:dyDescent="0.15">
      <c r="A1652" s="10" t="s">
        <v>1700</v>
      </c>
      <c r="B1652" s="11" t="s">
        <v>41</v>
      </c>
      <c r="C1652" s="11" t="s">
        <v>44</v>
      </c>
      <c r="D1652" s="12">
        <v>45974</v>
      </c>
      <c r="E1652" s="11">
        <v>2982</v>
      </c>
      <c r="F1652" s="11" t="s">
        <v>33</v>
      </c>
      <c r="G1652" s="13">
        <v>273.68</v>
      </c>
      <c r="H1652" s="14">
        <f t="shared" si="175"/>
        <v>816113.76</v>
      </c>
      <c r="I1652" s="14">
        <f>IF(F1652="GHS",H1652,H1652*Assumptions!$B$4)</f>
        <v>816113.76</v>
      </c>
      <c r="J1652" s="15" t="str">
        <f>INDEX(Assumptions!$B$8:$B$12,MATCH(B1652,Assumptions!$A$8:$A$12,0))</f>
        <v>Weighted Average</v>
      </c>
      <c r="K1652" s="16">
        <f>G1652/(1-INDEX(Assumptions!$D$8:$D$12,MATCH(B1652,Assumptions!$A$8:$A$12,0)))</f>
        <v>421.04615384615386</v>
      </c>
      <c r="L1652" s="16">
        <f t="shared" si="176"/>
        <v>8.2103999999999999</v>
      </c>
      <c r="M1652" s="16">
        <f t="shared" si="177"/>
        <v>21.052307692307693</v>
      </c>
      <c r="N1652" s="14">
        <f>E1652*(K1652-L1652-M1652)*IF(F1652="GHS",1,Assumptions!$B$4)</f>
        <v>1168298.2364307693</v>
      </c>
      <c r="O1652" s="15">
        <f t="shared" ca="1" si="178"/>
        <v>312</v>
      </c>
      <c r="P1652" s="15" t="str">
        <f t="shared" ca="1" si="179"/>
        <v>181-365d</v>
      </c>
      <c r="Q1652" s="17">
        <f ca="1">IF(P1652="0-90d",0,IF(P1652="91-180d",INDEX(Assumptions!$F$8:$F$12,MATCH(B1652,Assumptions!$A$8:$A$12,0)),IF(P1652="181-365d",INDEX(Assumptions!$G$8:$G$12,MATCH(B1652,Assumptions!$A$8:$A$12,0)),INDEX(Assumptions!$H$8:$H$12,MATCH(B1652,Assumptions!$A$8:$A$12,0)))))</f>
        <v>0.35</v>
      </c>
      <c r="R1652" s="14">
        <f t="shared" ca="1" si="180"/>
        <v>285639.81599999999</v>
      </c>
      <c r="S1652" s="14">
        <f t="shared" ca="1" si="181"/>
        <v>530473.94400000002</v>
      </c>
      <c r="T1652" s="11" t="s">
        <v>25</v>
      </c>
      <c r="U1652" s="18" t="s">
        <v>26</v>
      </c>
    </row>
    <row r="1653" spans="1:21" ht="15" customHeight="1" x14ac:dyDescent="0.15">
      <c r="A1653" s="10" t="s">
        <v>1701</v>
      </c>
      <c r="B1653" s="11" t="s">
        <v>31</v>
      </c>
      <c r="C1653" s="11" t="s">
        <v>63</v>
      </c>
      <c r="D1653" s="12">
        <v>45945</v>
      </c>
      <c r="E1653" s="11">
        <v>3836</v>
      </c>
      <c r="F1653" s="11" t="s">
        <v>33</v>
      </c>
      <c r="G1653" s="13">
        <v>1590.58</v>
      </c>
      <c r="H1653" s="14">
        <f t="shared" si="175"/>
        <v>6101464.8799999999</v>
      </c>
      <c r="I1653" s="14">
        <f>IF(F1653="GHS",H1653,H1653*Assumptions!$B$4)</f>
        <v>6101464.8799999999</v>
      </c>
      <c r="J1653" s="15" t="str">
        <f>INDEX(Assumptions!$B$8:$B$12,MATCH(B1653,Assumptions!$A$8:$A$12,0))</f>
        <v>Weighted Average</v>
      </c>
      <c r="K1653" s="16">
        <f>G1653/(1-INDEX(Assumptions!$D$8:$D$12,MATCH(B1653,Assumptions!$A$8:$A$12,0)))</f>
        <v>2209.1388888888887</v>
      </c>
      <c r="L1653" s="16">
        <f t="shared" si="176"/>
        <v>47.717399999999998</v>
      </c>
      <c r="M1653" s="16">
        <f t="shared" si="177"/>
        <v>110.45694444444445</v>
      </c>
      <c r="N1653" s="14">
        <f>E1653*(K1653-L1653-M1653)*IF(F1653="GHS",1,Assumptions!$B$4)</f>
        <v>7867499.9924888872</v>
      </c>
      <c r="O1653" s="15">
        <f t="shared" ca="1" si="178"/>
        <v>341</v>
      </c>
      <c r="P1653" s="15" t="str">
        <f t="shared" ca="1" si="179"/>
        <v>181-365d</v>
      </c>
      <c r="Q1653" s="17">
        <f ca="1">IF(P1653="0-90d",0,IF(P1653="91-180d",INDEX(Assumptions!$F$8:$F$12,MATCH(B1653,Assumptions!$A$8:$A$12,0)),IF(P1653="181-365d",INDEX(Assumptions!$G$8:$G$12,MATCH(B1653,Assumptions!$A$8:$A$12,0)),INDEX(Assumptions!$H$8:$H$12,MATCH(B1653,Assumptions!$A$8:$A$12,0)))))</f>
        <v>0.2</v>
      </c>
      <c r="R1653" s="14">
        <f t="shared" ca="1" si="180"/>
        <v>1220292.976</v>
      </c>
      <c r="S1653" s="14">
        <f t="shared" si="181"/>
        <v>0</v>
      </c>
      <c r="T1653" s="11" t="s">
        <v>39</v>
      </c>
      <c r="U1653" s="18" t="s">
        <v>26</v>
      </c>
    </row>
    <row r="1654" spans="1:21" ht="15" customHeight="1" x14ac:dyDescent="0.15">
      <c r="A1654" s="10" t="s">
        <v>1702</v>
      </c>
      <c r="B1654" s="11" t="s">
        <v>41</v>
      </c>
      <c r="C1654" s="11" t="s">
        <v>49</v>
      </c>
      <c r="D1654" s="12">
        <v>46108</v>
      </c>
      <c r="E1654" s="11">
        <v>2123</v>
      </c>
      <c r="F1654" s="11" t="s">
        <v>33</v>
      </c>
      <c r="G1654" s="13">
        <v>261.11</v>
      </c>
      <c r="H1654" s="14">
        <f t="shared" si="175"/>
        <v>554336.53</v>
      </c>
      <c r="I1654" s="14">
        <f>IF(F1654="GHS",H1654,H1654*Assumptions!$B$4)</f>
        <v>554336.53</v>
      </c>
      <c r="J1654" s="15" t="str">
        <f>INDEX(Assumptions!$B$8:$B$12,MATCH(B1654,Assumptions!$A$8:$A$12,0))</f>
        <v>Weighted Average</v>
      </c>
      <c r="K1654" s="16">
        <f>G1654/(1-INDEX(Assumptions!$D$8:$D$12,MATCH(B1654,Assumptions!$A$8:$A$12,0)))</f>
        <v>401.7076923076923</v>
      </c>
      <c r="L1654" s="16">
        <f t="shared" si="176"/>
        <v>7.8333000000000004</v>
      </c>
      <c r="M1654" s="16">
        <f t="shared" si="177"/>
        <v>20.085384615384616</v>
      </c>
      <c r="N1654" s="14">
        <f>E1654*(K1654-L1654-M1654)*IF(F1654="GHS",1,Assumptions!$B$4)</f>
        <v>793554.06333076919</v>
      </c>
      <c r="O1654" s="15">
        <f t="shared" ca="1" si="178"/>
        <v>178</v>
      </c>
      <c r="P1654" s="15" t="str">
        <f t="shared" ca="1" si="179"/>
        <v>91-180d</v>
      </c>
      <c r="Q1654" s="17">
        <f ca="1">IF(P1654="0-90d",0,IF(P1654="91-180d",INDEX(Assumptions!$F$8:$F$12,MATCH(B1654,Assumptions!$A$8:$A$12,0)),IF(P1654="181-365d",INDEX(Assumptions!$G$8:$G$12,MATCH(B1654,Assumptions!$A$8:$A$12,0)),INDEX(Assumptions!$H$8:$H$12,MATCH(B1654,Assumptions!$A$8:$A$12,0)))))</f>
        <v>0.1</v>
      </c>
      <c r="R1654" s="14">
        <f t="shared" ca="1" si="180"/>
        <v>55433.653000000006</v>
      </c>
      <c r="S1654" s="14">
        <f t="shared" ca="1" si="181"/>
        <v>498902.87700000004</v>
      </c>
      <c r="T1654" s="11" t="s">
        <v>25</v>
      </c>
      <c r="U1654" s="18" t="s">
        <v>26</v>
      </c>
    </row>
    <row r="1655" spans="1:21" ht="15" customHeight="1" x14ac:dyDescent="0.15">
      <c r="A1655" s="10" t="s">
        <v>1703</v>
      </c>
      <c r="B1655" s="11" t="s">
        <v>28</v>
      </c>
      <c r="C1655" s="11" t="s">
        <v>55</v>
      </c>
      <c r="D1655" s="12">
        <v>46006</v>
      </c>
      <c r="E1655" s="11">
        <v>1452</v>
      </c>
      <c r="F1655" s="11" t="s">
        <v>24</v>
      </c>
      <c r="G1655" s="13">
        <v>6752.24</v>
      </c>
      <c r="H1655" s="14">
        <f t="shared" si="175"/>
        <v>9804252.4800000004</v>
      </c>
      <c r="I1655" s="14">
        <f>IF(F1655="GHS",H1655,H1655*Assumptions!$B$4)</f>
        <v>105885926.78400001</v>
      </c>
      <c r="J1655" s="15" t="str">
        <f>INDEX(Assumptions!$B$8:$B$12,MATCH(B1655,Assumptions!$A$8:$A$12,0))</f>
        <v>Fair Value Less Costs to Sell</v>
      </c>
      <c r="K1655" s="16">
        <f>G1655/(1-INDEX(Assumptions!$D$8:$D$12,MATCH(B1655,Assumptions!$A$8:$A$12,0)))</f>
        <v>7673</v>
      </c>
      <c r="L1655" s="16">
        <f t="shared" si="176"/>
        <v>202.56719999999999</v>
      </c>
      <c r="M1655" s="16">
        <f t="shared" si="177"/>
        <v>383.65000000000003</v>
      </c>
      <c r="N1655" s="14">
        <f>E1655*(K1655-L1655-M1655)*IF(F1655="GHS",1,Assumptions!$B$4)</f>
        <v>111132093.15648001</v>
      </c>
      <c r="O1655" s="15">
        <f t="shared" ca="1" si="178"/>
        <v>280</v>
      </c>
      <c r="P1655" s="15" t="str">
        <f t="shared" ca="1" si="179"/>
        <v>181-365d</v>
      </c>
      <c r="Q1655" s="17">
        <f ca="1">IF(P1655="0-90d",0,IF(P1655="91-180d",INDEX(Assumptions!$F$8:$F$12,MATCH(B1655,Assumptions!$A$8:$A$12,0)),IF(P1655="181-365d",INDEX(Assumptions!$G$8:$G$12,MATCH(B1655,Assumptions!$A$8:$A$12,0)),INDEX(Assumptions!$H$8:$H$12,MATCH(B1655,Assumptions!$A$8:$A$12,0)))))</f>
        <v>0.1</v>
      </c>
      <c r="R1655" s="14">
        <f t="shared" ca="1" si="180"/>
        <v>10588592.678400002</v>
      </c>
      <c r="S1655" s="14">
        <f t="shared" si="181"/>
        <v>0</v>
      </c>
      <c r="T1655" s="11" t="s">
        <v>39</v>
      </c>
      <c r="U1655" s="18" t="s">
        <v>26</v>
      </c>
    </row>
    <row r="1656" spans="1:21" ht="15" customHeight="1" x14ac:dyDescent="0.15">
      <c r="A1656" s="10" t="s">
        <v>1704</v>
      </c>
      <c r="B1656" s="11" t="s">
        <v>31</v>
      </c>
      <c r="C1656" s="11" t="s">
        <v>32</v>
      </c>
      <c r="D1656" s="12">
        <v>45962</v>
      </c>
      <c r="E1656" s="11">
        <v>2585</v>
      </c>
      <c r="F1656" s="11" t="s">
        <v>33</v>
      </c>
      <c r="G1656" s="13">
        <v>2491.81</v>
      </c>
      <c r="H1656" s="14">
        <f t="shared" si="175"/>
        <v>6441328.8499999996</v>
      </c>
      <c r="I1656" s="14">
        <f>IF(F1656="GHS",H1656,H1656*Assumptions!$B$4)</f>
        <v>6441328.8499999996</v>
      </c>
      <c r="J1656" s="15" t="str">
        <f>INDEX(Assumptions!$B$8:$B$12,MATCH(B1656,Assumptions!$A$8:$A$12,0))</f>
        <v>Weighted Average</v>
      </c>
      <c r="K1656" s="16">
        <f>G1656/(1-INDEX(Assumptions!$D$8:$D$12,MATCH(B1656,Assumptions!$A$8:$A$12,0)))</f>
        <v>3460.8472222222222</v>
      </c>
      <c r="L1656" s="16">
        <f t="shared" si="176"/>
        <v>74.754300000000001</v>
      </c>
      <c r="M1656" s="16">
        <f t="shared" si="177"/>
        <v>173.04236111111112</v>
      </c>
      <c r="N1656" s="14">
        <f>E1656*(K1656-L1656-M1656)*IF(F1656="GHS",1,Assumptions!$B$4)</f>
        <v>8305735.7004722226</v>
      </c>
      <c r="O1656" s="15">
        <f t="shared" ca="1" si="178"/>
        <v>324</v>
      </c>
      <c r="P1656" s="15" t="str">
        <f t="shared" ca="1" si="179"/>
        <v>181-365d</v>
      </c>
      <c r="Q1656" s="17">
        <f ca="1">IF(P1656="0-90d",0,IF(P1656="91-180d",INDEX(Assumptions!$F$8:$F$12,MATCH(B1656,Assumptions!$A$8:$A$12,0)),IF(P1656="181-365d",INDEX(Assumptions!$G$8:$G$12,MATCH(B1656,Assumptions!$A$8:$A$12,0)),INDEX(Assumptions!$H$8:$H$12,MATCH(B1656,Assumptions!$A$8:$A$12,0)))))</f>
        <v>0.2</v>
      </c>
      <c r="R1656" s="14">
        <f t="shared" ca="1" si="180"/>
        <v>1288265.77</v>
      </c>
      <c r="S1656" s="14">
        <f t="shared" ca="1" si="181"/>
        <v>5153063.08</v>
      </c>
      <c r="T1656" s="11" t="s">
        <v>50</v>
      </c>
      <c r="U1656" s="18" t="s">
        <v>26</v>
      </c>
    </row>
    <row r="1657" spans="1:21" ht="15" customHeight="1" x14ac:dyDescent="0.15">
      <c r="A1657" s="10" t="s">
        <v>1705</v>
      </c>
      <c r="B1657" s="11" t="s">
        <v>28</v>
      </c>
      <c r="C1657" s="11" t="s">
        <v>55</v>
      </c>
      <c r="D1657" s="12">
        <v>45961</v>
      </c>
      <c r="E1657" s="11">
        <v>961</v>
      </c>
      <c r="F1657" s="11" t="s">
        <v>24</v>
      </c>
      <c r="G1657" s="13">
        <v>15807.16</v>
      </c>
      <c r="H1657" s="14">
        <f t="shared" si="175"/>
        <v>15190680.76</v>
      </c>
      <c r="I1657" s="14">
        <f>IF(F1657="GHS",H1657,H1657*Assumptions!$B$4)</f>
        <v>164059352.208</v>
      </c>
      <c r="J1657" s="15" t="str">
        <f>INDEX(Assumptions!$B$8:$B$12,MATCH(B1657,Assumptions!$A$8:$A$12,0))</f>
        <v>Fair Value Less Costs to Sell</v>
      </c>
      <c r="K1657" s="16">
        <f>G1657/(1-INDEX(Assumptions!$D$8:$D$12,MATCH(B1657,Assumptions!$A$8:$A$12,0)))</f>
        <v>17962.681818181816</v>
      </c>
      <c r="L1657" s="16">
        <f t="shared" si="176"/>
        <v>474.21479999999997</v>
      </c>
      <c r="M1657" s="16">
        <f t="shared" si="177"/>
        <v>898.1340909090909</v>
      </c>
      <c r="N1657" s="14">
        <f>E1657*(K1657-L1657-M1657)*IF(F1657="GHS",1,Assumptions!$B$4)</f>
        <v>172187747.38557816</v>
      </c>
      <c r="O1657" s="15">
        <f t="shared" ca="1" si="178"/>
        <v>325</v>
      </c>
      <c r="P1657" s="15" t="str">
        <f t="shared" ca="1" si="179"/>
        <v>181-365d</v>
      </c>
      <c r="Q1657" s="17">
        <f ca="1">IF(P1657="0-90d",0,IF(P1657="91-180d",INDEX(Assumptions!$F$8:$F$12,MATCH(B1657,Assumptions!$A$8:$A$12,0)),IF(P1657="181-365d",INDEX(Assumptions!$G$8:$G$12,MATCH(B1657,Assumptions!$A$8:$A$12,0)),INDEX(Assumptions!$H$8:$H$12,MATCH(B1657,Assumptions!$A$8:$A$12,0)))))</f>
        <v>0.1</v>
      </c>
      <c r="R1657" s="14">
        <f t="shared" ca="1" si="180"/>
        <v>16405935.220800001</v>
      </c>
      <c r="S1657" s="14">
        <f t="shared" ca="1" si="181"/>
        <v>147653416.98719999</v>
      </c>
      <c r="T1657" s="11" t="s">
        <v>25</v>
      </c>
      <c r="U1657" s="18" t="s">
        <v>26</v>
      </c>
    </row>
    <row r="1658" spans="1:21" ht="15" customHeight="1" x14ac:dyDescent="0.15">
      <c r="A1658" s="10" t="s">
        <v>1706</v>
      </c>
      <c r="B1658" s="11" t="s">
        <v>31</v>
      </c>
      <c r="C1658" s="11" t="s">
        <v>63</v>
      </c>
      <c r="D1658" s="12">
        <v>45913</v>
      </c>
      <c r="E1658" s="11">
        <v>3047</v>
      </c>
      <c r="F1658" s="11" t="s">
        <v>33</v>
      </c>
      <c r="G1658" s="13">
        <v>2720.11</v>
      </c>
      <c r="H1658" s="14">
        <f t="shared" si="175"/>
        <v>8288175.1699999999</v>
      </c>
      <c r="I1658" s="14">
        <f>IF(F1658="GHS",H1658,H1658*Assumptions!$B$4)</f>
        <v>8288175.1699999999</v>
      </c>
      <c r="J1658" s="15" t="str">
        <f>INDEX(Assumptions!$B$8:$B$12,MATCH(B1658,Assumptions!$A$8:$A$12,0))</f>
        <v>Weighted Average</v>
      </c>
      <c r="K1658" s="16">
        <f>G1658/(1-INDEX(Assumptions!$D$8:$D$12,MATCH(B1658,Assumptions!$A$8:$A$12,0)))</f>
        <v>3777.9305555555557</v>
      </c>
      <c r="L1658" s="16">
        <f t="shared" si="176"/>
        <v>81.603300000000004</v>
      </c>
      <c r="M1658" s="16">
        <f t="shared" si="177"/>
        <v>188.89652777777781</v>
      </c>
      <c r="N1658" s="14">
        <f>E1658*(K1658-L1658-M1658)*IF(F1658="GHS",1,Assumptions!$B$4)</f>
        <v>10687141.427538889</v>
      </c>
      <c r="O1658" s="15">
        <f t="shared" ca="1" si="178"/>
        <v>373</v>
      </c>
      <c r="P1658" s="15" t="str">
        <f t="shared" ca="1" si="179"/>
        <v>365d+</v>
      </c>
      <c r="Q1658" s="17">
        <f ca="1">IF(P1658="0-90d",0,IF(P1658="91-180d",INDEX(Assumptions!$F$8:$F$12,MATCH(B1658,Assumptions!$A$8:$A$12,0)),IF(P1658="181-365d",INDEX(Assumptions!$G$8:$G$12,MATCH(B1658,Assumptions!$A$8:$A$12,0)),INDEX(Assumptions!$H$8:$H$12,MATCH(B1658,Assumptions!$A$8:$A$12,0)))))</f>
        <v>0.6</v>
      </c>
      <c r="R1658" s="14">
        <f t="shared" ca="1" si="180"/>
        <v>4972905.102</v>
      </c>
      <c r="S1658" s="14">
        <f t="shared" ca="1" si="181"/>
        <v>3315270.068</v>
      </c>
      <c r="T1658" s="11" t="s">
        <v>25</v>
      </c>
      <c r="U1658" s="18" t="s">
        <v>26</v>
      </c>
    </row>
    <row r="1659" spans="1:21" ht="15" customHeight="1" x14ac:dyDescent="0.15">
      <c r="A1659" s="10" t="s">
        <v>1707</v>
      </c>
      <c r="B1659" s="11" t="s">
        <v>31</v>
      </c>
      <c r="C1659" s="11" t="s">
        <v>76</v>
      </c>
      <c r="D1659" s="12">
        <v>45991</v>
      </c>
      <c r="E1659" s="11">
        <v>923</v>
      </c>
      <c r="F1659" s="11" t="s">
        <v>33</v>
      </c>
      <c r="G1659" s="13">
        <v>4377.4799999999996</v>
      </c>
      <c r="H1659" s="14">
        <f t="shared" si="175"/>
        <v>4040414.0399999996</v>
      </c>
      <c r="I1659" s="14">
        <f>IF(F1659="GHS",H1659,H1659*Assumptions!$B$4)</f>
        <v>4040414.0399999996</v>
      </c>
      <c r="J1659" s="15" t="str">
        <f>INDEX(Assumptions!$B$8:$B$12,MATCH(B1659,Assumptions!$A$8:$A$12,0))</f>
        <v>Weighted Average</v>
      </c>
      <c r="K1659" s="16">
        <f>G1659/(1-INDEX(Assumptions!$D$8:$D$12,MATCH(B1659,Assumptions!$A$8:$A$12,0)))</f>
        <v>6079.833333333333</v>
      </c>
      <c r="L1659" s="16">
        <f t="shared" si="176"/>
        <v>131.32439999999997</v>
      </c>
      <c r="M1659" s="16">
        <f t="shared" si="177"/>
        <v>303.99166666666667</v>
      </c>
      <c r="N1659" s="14">
        <f>E1659*(K1659-L1659-M1659)*IF(F1659="GHS",1,Assumptions!$B$4)</f>
        <v>5209889.4371333327</v>
      </c>
      <c r="O1659" s="15">
        <f t="shared" ca="1" si="178"/>
        <v>295</v>
      </c>
      <c r="P1659" s="15" t="str">
        <f t="shared" ca="1" si="179"/>
        <v>181-365d</v>
      </c>
      <c r="Q1659" s="17">
        <f ca="1">IF(P1659="0-90d",0,IF(P1659="91-180d",INDEX(Assumptions!$F$8:$F$12,MATCH(B1659,Assumptions!$A$8:$A$12,0)),IF(P1659="181-365d",INDEX(Assumptions!$G$8:$G$12,MATCH(B1659,Assumptions!$A$8:$A$12,0)),INDEX(Assumptions!$H$8:$H$12,MATCH(B1659,Assumptions!$A$8:$A$12,0)))))</f>
        <v>0.2</v>
      </c>
      <c r="R1659" s="14">
        <f t="shared" ca="1" si="180"/>
        <v>808082.80799999996</v>
      </c>
      <c r="S1659" s="14">
        <f t="shared" si="181"/>
        <v>0</v>
      </c>
      <c r="T1659" s="11" t="s">
        <v>39</v>
      </c>
      <c r="U1659" s="18" t="s">
        <v>36</v>
      </c>
    </row>
    <row r="1660" spans="1:21" ht="15" customHeight="1" x14ac:dyDescent="0.15">
      <c r="A1660" s="10" t="s">
        <v>1708</v>
      </c>
      <c r="B1660" s="11" t="s">
        <v>31</v>
      </c>
      <c r="C1660" s="11" t="s">
        <v>63</v>
      </c>
      <c r="D1660" s="12">
        <v>45756</v>
      </c>
      <c r="E1660" s="11">
        <v>4941</v>
      </c>
      <c r="F1660" s="11" t="s">
        <v>33</v>
      </c>
      <c r="G1660" s="13">
        <v>2345.06</v>
      </c>
      <c r="H1660" s="14">
        <f t="shared" si="175"/>
        <v>11586941.459999999</v>
      </c>
      <c r="I1660" s="14">
        <f>IF(F1660="GHS",H1660,H1660*Assumptions!$B$4)</f>
        <v>11586941.459999999</v>
      </c>
      <c r="J1660" s="15" t="str">
        <f>INDEX(Assumptions!$B$8:$B$12,MATCH(B1660,Assumptions!$A$8:$A$12,0))</f>
        <v>Weighted Average</v>
      </c>
      <c r="K1660" s="16">
        <f>G1660/(1-INDEX(Assumptions!$D$8:$D$12,MATCH(B1660,Assumptions!$A$8:$A$12,0)))</f>
        <v>3257.0277777777778</v>
      </c>
      <c r="L1660" s="16">
        <f t="shared" si="176"/>
        <v>70.351799999999997</v>
      </c>
      <c r="M1660" s="16">
        <f t="shared" si="177"/>
        <v>162.85138888888889</v>
      </c>
      <c r="N1660" s="14">
        <f>E1660*(K1660-L1660-M1660)*IF(F1660="GHS",1,Assumptions!$B$4)</f>
        <v>14940717.293700002</v>
      </c>
      <c r="O1660" s="15">
        <f t="shared" ca="1" si="178"/>
        <v>530</v>
      </c>
      <c r="P1660" s="15" t="str">
        <f t="shared" ca="1" si="179"/>
        <v>365d+</v>
      </c>
      <c r="Q1660" s="17">
        <f ca="1">IF(P1660="0-90d",0,IF(P1660="91-180d",INDEX(Assumptions!$F$8:$F$12,MATCH(B1660,Assumptions!$A$8:$A$12,0)),IF(P1660="181-365d",INDEX(Assumptions!$G$8:$G$12,MATCH(B1660,Assumptions!$A$8:$A$12,0)),INDEX(Assumptions!$H$8:$H$12,MATCH(B1660,Assumptions!$A$8:$A$12,0)))))</f>
        <v>0.6</v>
      </c>
      <c r="R1660" s="14">
        <f t="shared" ca="1" si="180"/>
        <v>6952164.8759999992</v>
      </c>
      <c r="S1660" s="14">
        <f t="shared" ca="1" si="181"/>
        <v>4634776.5839999998</v>
      </c>
      <c r="T1660" s="11" t="s">
        <v>25</v>
      </c>
      <c r="U1660" s="18" t="s">
        <v>36</v>
      </c>
    </row>
    <row r="1661" spans="1:21" ht="15" customHeight="1" x14ac:dyDescent="0.15">
      <c r="A1661" s="10" t="s">
        <v>1709</v>
      </c>
      <c r="B1661" s="11" t="s">
        <v>28</v>
      </c>
      <c r="C1661" s="11" t="s">
        <v>29</v>
      </c>
      <c r="D1661" s="12">
        <v>45977</v>
      </c>
      <c r="E1661" s="11">
        <v>4355</v>
      </c>
      <c r="F1661" s="11" t="s">
        <v>24</v>
      </c>
      <c r="G1661" s="13">
        <v>8657.35</v>
      </c>
      <c r="H1661" s="14">
        <f t="shared" si="175"/>
        <v>37702759.25</v>
      </c>
      <c r="I1661" s="14">
        <f>IF(F1661="GHS",H1661,H1661*Assumptions!$B$4)</f>
        <v>407189799.90000004</v>
      </c>
      <c r="J1661" s="15" t="str">
        <f>INDEX(Assumptions!$B$8:$B$12,MATCH(B1661,Assumptions!$A$8:$A$12,0))</f>
        <v>Fair Value Less Costs to Sell</v>
      </c>
      <c r="K1661" s="16">
        <f>G1661/(1-INDEX(Assumptions!$D$8:$D$12,MATCH(B1661,Assumptions!$A$8:$A$12,0)))</f>
        <v>9837.8977272727279</v>
      </c>
      <c r="L1661" s="16">
        <f t="shared" si="176"/>
        <v>259.72050000000002</v>
      </c>
      <c r="M1661" s="16">
        <f t="shared" si="177"/>
        <v>491.89488636363643</v>
      </c>
      <c r="N1661" s="14">
        <f>E1661*(K1661-L1661-M1661)*IF(F1661="GHS",1,Assumptions!$B$4)</f>
        <v>427364203.62231827</v>
      </c>
      <c r="O1661" s="15">
        <f t="shared" ca="1" si="178"/>
        <v>309</v>
      </c>
      <c r="P1661" s="15" t="str">
        <f t="shared" ca="1" si="179"/>
        <v>181-365d</v>
      </c>
      <c r="Q1661" s="17">
        <f ca="1">IF(P1661="0-90d",0,IF(P1661="91-180d",INDEX(Assumptions!$F$8:$F$12,MATCH(B1661,Assumptions!$A$8:$A$12,0)),IF(P1661="181-365d",INDEX(Assumptions!$G$8:$G$12,MATCH(B1661,Assumptions!$A$8:$A$12,0)),INDEX(Assumptions!$H$8:$H$12,MATCH(B1661,Assumptions!$A$8:$A$12,0)))))</f>
        <v>0.1</v>
      </c>
      <c r="R1661" s="14">
        <f t="shared" ca="1" si="180"/>
        <v>40718979.99000001</v>
      </c>
      <c r="S1661" s="14">
        <f t="shared" ca="1" si="181"/>
        <v>366470819.91000003</v>
      </c>
      <c r="T1661" s="11" t="s">
        <v>25</v>
      </c>
      <c r="U1661" s="18" t="s">
        <v>36</v>
      </c>
    </row>
    <row r="1662" spans="1:21" ht="15" customHeight="1" x14ac:dyDescent="0.15">
      <c r="A1662" s="10" t="s">
        <v>1710</v>
      </c>
      <c r="B1662" s="11" t="s">
        <v>31</v>
      </c>
      <c r="C1662" s="11" t="s">
        <v>76</v>
      </c>
      <c r="D1662" s="12">
        <v>46104</v>
      </c>
      <c r="E1662" s="11">
        <v>1669</v>
      </c>
      <c r="F1662" s="11" t="s">
        <v>33</v>
      </c>
      <c r="G1662" s="13">
        <v>3530.55</v>
      </c>
      <c r="H1662" s="14">
        <f t="shared" si="175"/>
        <v>5892487.9500000002</v>
      </c>
      <c r="I1662" s="14">
        <f>IF(F1662="GHS",H1662,H1662*Assumptions!$B$4)</f>
        <v>5892487.9500000002</v>
      </c>
      <c r="J1662" s="15" t="str">
        <f>INDEX(Assumptions!$B$8:$B$12,MATCH(B1662,Assumptions!$A$8:$A$12,0))</f>
        <v>Weighted Average</v>
      </c>
      <c r="K1662" s="16">
        <f>G1662/(1-INDEX(Assumptions!$D$8:$D$12,MATCH(B1662,Assumptions!$A$8:$A$12,0)))</f>
        <v>4903.541666666667</v>
      </c>
      <c r="L1662" s="16">
        <f t="shared" si="176"/>
        <v>105.9165</v>
      </c>
      <c r="M1662" s="16">
        <f t="shared" si="177"/>
        <v>245.17708333333337</v>
      </c>
      <c r="N1662" s="14">
        <f>E1662*(K1662-L1662-M1662)*IF(F1662="GHS",1,Assumptions!$B$4)</f>
        <v>7598035.8510833336</v>
      </c>
      <c r="O1662" s="15">
        <f t="shared" ca="1" si="178"/>
        <v>182</v>
      </c>
      <c r="P1662" s="15" t="str">
        <f t="shared" ca="1" si="179"/>
        <v>181-365d</v>
      </c>
      <c r="Q1662" s="17">
        <f ca="1">IF(P1662="0-90d",0,IF(P1662="91-180d",INDEX(Assumptions!$F$8:$F$12,MATCH(B1662,Assumptions!$A$8:$A$12,0)),IF(P1662="181-365d",INDEX(Assumptions!$G$8:$G$12,MATCH(B1662,Assumptions!$A$8:$A$12,0)),INDEX(Assumptions!$H$8:$H$12,MATCH(B1662,Assumptions!$A$8:$A$12,0)))))</f>
        <v>0.2</v>
      </c>
      <c r="R1662" s="14">
        <f t="shared" ca="1" si="180"/>
        <v>1178497.5900000001</v>
      </c>
      <c r="S1662" s="14">
        <f t="shared" ca="1" si="181"/>
        <v>4713990.3600000003</v>
      </c>
      <c r="T1662" s="11" t="s">
        <v>25</v>
      </c>
      <c r="U1662" s="18" t="s">
        <v>36</v>
      </c>
    </row>
    <row r="1663" spans="1:21" ht="15" customHeight="1" x14ac:dyDescent="0.15">
      <c r="A1663" s="10" t="s">
        <v>1711</v>
      </c>
      <c r="B1663" s="11" t="s">
        <v>22</v>
      </c>
      <c r="C1663" s="11" t="s">
        <v>23</v>
      </c>
      <c r="D1663" s="12">
        <v>46072</v>
      </c>
      <c r="E1663" s="11">
        <v>693</v>
      </c>
      <c r="F1663" s="11" t="s">
        <v>24</v>
      </c>
      <c r="G1663" s="13">
        <v>12674.23</v>
      </c>
      <c r="H1663" s="14">
        <f t="shared" si="175"/>
        <v>8783241.3900000006</v>
      </c>
      <c r="I1663" s="14">
        <f>IF(F1663="GHS",H1663,H1663*Assumptions!$B$4)</f>
        <v>94859007.012000009</v>
      </c>
      <c r="J1663" s="15" t="str">
        <f>INDEX(Assumptions!$B$8:$B$12,MATCH(B1663,Assumptions!$A$8:$A$12,0))</f>
        <v>FIFO</v>
      </c>
      <c r="K1663" s="16">
        <f>G1663/(1-INDEX(Assumptions!$D$8:$D$12,MATCH(B1663,Assumptions!$A$8:$A$12,0)))</f>
        <v>15456.378048780487</v>
      </c>
      <c r="L1663" s="16">
        <f t="shared" si="176"/>
        <v>380.2269</v>
      </c>
      <c r="M1663" s="16">
        <f t="shared" si="177"/>
        <v>772.81890243902444</v>
      </c>
      <c r="N1663" s="14">
        <f>E1663*(K1663-L1663-M1663)*IF(F1663="GHS",1,Assumptions!$B$4)</f>
        <v>107051859.86451805</v>
      </c>
      <c r="O1663" s="15">
        <f t="shared" ca="1" si="178"/>
        <v>214</v>
      </c>
      <c r="P1663" s="15" t="str">
        <f t="shared" ca="1" si="179"/>
        <v>181-365d</v>
      </c>
      <c r="Q1663" s="17">
        <f ca="1">IF(P1663="0-90d",0,IF(P1663="91-180d",INDEX(Assumptions!$F$8:$F$12,MATCH(B1663,Assumptions!$A$8:$A$12,0)),IF(P1663="181-365d",INDEX(Assumptions!$G$8:$G$12,MATCH(B1663,Assumptions!$A$8:$A$12,0)),INDEX(Assumptions!$H$8:$H$12,MATCH(B1663,Assumptions!$A$8:$A$12,0)))))</f>
        <v>0.15</v>
      </c>
      <c r="R1663" s="14">
        <f t="shared" ca="1" si="180"/>
        <v>14228851.051800001</v>
      </c>
      <c r="S1663" s="14">
        <f t="shared" ca="1" si="181"/>
        <v>80630155.960200012</v>
      </c>
      <c r="T1663" s="11" t="s">
        <v>25</v>
      </c>
      <c r="U1663" s="18" t="s">
        <v>36</v>
      </c>
    </row>
    <row r="1664" spans="1:21" ht="15" customHeight="1" x14ac:dyDescent="0.15">
      <c r="A1664" s="10" t="s">
        <v>1712</v>
      </c>
      <c r="B1664" s="11" t="s">
        <v>28</v>
      </c>
      <c r="C1664" s="11" t="s">
        <v>38</v>
      </c>
      <c r="D1664" s="12">
        <v>45944</v>
      </c>
      <c r="E1664" s="11">
        <v>1885</v>
      </c>
      <c r="F1664" s="11" t="s">
        <v>24</v>
      </c>
      <c r="G1664" s="13">
        <v>3414.91</v>
      </c>
      <c r="H1664" s="14">
        <f t="shared" si="175"/>
        <v>6437105.3499999996</v>
      </c>
      <c r="I1664" s="14">
        <f>IF(F1664="GHS",H1664,H1664*Assumptions!$B$4)</f>
        <v>69520737.780000001</v>
      </c>
      <c r="J1664" s="15" t="str">
        <f>INDEX(Assumptions!$B$8:$B$12,MATCH(B1664,Assumptions!$A$8:$A$12,0))</f>
        <v>Fair Value Less Costs to Sell</v>
      </c>
      <c r="K1664" s="16">
        <f>G1664/(1-INDEX(Assumptions!$D$8:$D$12,MATCH(B1664,Assumptions!$A$8:$A$12,0)))</f>
        <v>3880.5795454545455</v>
      </c>
      <c r="L1664" s="16">
        <f t="shared" si="176"/>
        <v>102.4473</v>
      </c>
      <c r="M1664" s="16">
        <f t="shared" si="177"/>
        <v>194.02897727272727</v>
      </c>
      <c r="N1664" s="14">
        <f>E1664*(K1664-L1664-M1664)*IF(F1664="GHS",1,Assumptions!$B$4)</f>
        <v>72965174.333645463</v>
      </c>
      <c r="O1664" s="15">
        <f t="shared" ca="1" si="178"/>
        <v>342</v>
      </c>
      <c r="P1664" s="15" t="str">
        <f t="shared" ca="1" si="179"/>
        <v>181-365d</v>
      </c>
      <c r="Q1664" s="17">
        <f ca="1">IF(P1664="0-90d",0,IF(P1664="91-180d",INDEX(Assumptions!$F$8:$F$12,MATCH(B1664,Assumptions!$A$8:$A$12,0)),IF(P1664="181-365d",INDEX(Assumptions!$G$8:$G$12,MATCH(B1664,Assumptions!$A$8:$A$12,0)),INDEX(Assumptions!$H$8:$H$12,MATCH(B1664,Assumptions!$A$8:$A$12,0)))))</f>
        <v>0.1</v>
      </c>
      <c r="R1664" s="14">
        <f t="shared" ca="1" si="180"/>
        <v>6952073.7780000009</v>
      </c>
      <c r="S1664" s="14">
        <f t="shared" ca="1" si="181"/>
        <v>62568664.002000004</v>
      </c>
      <c r="T1664" s="11" t="s">
        <v>25</v>
      </c>
      <c r="U1664" s="18" t="s">
        <v>26</v>
      </c>
    </row>
    <row r="1665" spans="1:21" ht="15" customHeight="1" x14ac:dyDescent="0.15">
      <c r="A1665" s="10" t="s">
        <v>1713</v>
      </c>
      <c r="B1665" s="11" t="s">
        <v>28</v>
      </c>
      <c r="C1665" s="11" t="s">
        <v>29</v>
      </c>
      <c r="D1665" s="12">
        <v>45949</v>
      </c>
      <c r="E1665" s="11">
        <v>3683</v>
      </c>
      <c r="F1665" s="11" t="s">
        <v>24</v>
      </c>
      <c r="G1665" s="13">
        <v>6662.24</v>
      </c>
      <c r="H1665" s="14">
        <f t="shared" si="175"/>
        <v>24537029.919999998</v>
      </c>
      <c r="I1665" s="14">
        <f>IF(F1665="GHS",H1665,H1665*Assumptions!$B$4)</f>
        <v>264999923.13600001</v>
      </c>
      <c r="J1665" s="15" t="str">
        <f>INDEX(Assumptions!$B$8:$B$12,MATCH(B1665,Assumptions!$A$8:$A$12,0))</f>
        <v>Fair Value Less Costs to Sell</v>
      </c>
      <c r="K1665" s="16">
        <f>G1665/(1-INDEX(Assumptions!$D$8:$D$12,MATCH(B1665,Assumptions!$A$8:$A$12,0)))</f>
        <v>7570.7272727272721</v>
      </c>
      <c r="L1665" s="16">
        <f t="shared" si="176"/>
        <v>199.8672</v>
      </c>
      <c r="M1665" s="16">
        <f t="shared" si="177"/>
        <v>378.5363636363636</v>
      </c>
      <c r="N1665" s="14">
        <f>E1665*(K1665-L1665-M1665)*IF(F1665="GHS",1,Assumptions!$B$4)</f>
        <v>278129464.78228366</v>
      </c>
      <c r="O1665" s="15">
        <f t="shared" ca="1" si="178"/>
        <v>337</v>
      </c>
      <c r="P1665" s="15" t="str">
        <f t="shared" ca="1" si="179"/>
        <v>181-365d</v>
      </c>
      <c r="Q1665" s="17">
        <f ca="1">IF(P1665="0-90d",0,IF(P1665="91-180d",INDEX(Assumptions!$F$8:$F$12,MATCH(B1665,Assumptions!$A$8:$A$12,0)),IF(P1665="181-365d",INDEX(Assumptions!$G$8:$G$12,MATCH(B1665,Assumptions!$A$8:$A$12,0)),INDEX(Assumptions!$H$8:$H$12,MATCH(B1665,Assumptions!$A$8:$A$12,0)))))</f>
        <v>0.1</v>
      </c>
      <c r="R1665" s="14">
        <f t="shared" ca="1" si="180"/>
        <v>26499992.313600004</v>
      </c>
      <c r="S1665" s="14">
        <f t="shared" ca="1" si="181"/>
        <v>238499930.8224</v>
      </c>
      <c r="T1665" s="11" t="s">
        <v>25</v>
      </c>
      <c r="U1665" s="18" t="s">
        <v>26</v>
      </c>
    </row>
    <row r="1666" spans="1:21" ht="15" customHeight="1" x14ac:dyDescent="0.15">
      <c r="A1666" s="10" t="s">
        <v>1714</v>
      </c>
      <c r="B1666" s="11" t="s">
        <v>41</v>
      </c>
      <c r="C1666" s="11" t="s">
        <v>44</v>
      </c>
      <c r="D1666" s="12">
        <v>45875</v>
      </c>
      <c r="E1666" s="11">
        <v>4758</v>
      </c>
      <c r="F1666" s="11" t="s">
        <v>33</v>
      </c>
      <c r="G1666" s="13">
        <v>683.98</v>
      </c>
      <c r="H1666" s="14">
        <f t="shared" ref="H1666:H1729" si="182">E1666*G1666</f>
        <v>3254376.8400000003</v>
      </c>
      <c r="I1666" s="14">
        <f>IF(F1666="GHS",H1666,H1666*Assumptions!$B$4)</f>
        <v>3254376.8400000003</v>
      </c>
      <c r="J1666" s="15" t="str">
        <f>INDEX(Assumptions!$B$8:$B$12,MATCH(B1666,Assumptions!$A$8:$A$12,0))</f>
        <v>Weighted Average</v>
      </c>
      <c r="K1666" s="16">
        <f>G1666/(1-INDEX(Assumptions!$D$8:$D$12,MATCH(B1666,Assumptions!$A$8:$A$12,0)))</f>
        <v>1052.2769230769231</v>
      </c>
      <c r="L1666" s="16">
        <f t="shared" ref="L1666:L1729" si="183">G1666*0.03</f>
        <v>20.519400000000001</v>
      </c>
      <c r="M1666" s="16">
        <f t="shared" ref="M1666:M1729" si="184">K1666*0.05</f>
        <v>52.613846153846161</v>
      </c>
      <c r="N1666" s="14">
        <f>E1666*(K1666-L1666-M1666)*IF(F1666="GHS",1,Assumptions!$B$4)</f>
        <v>4658765.6148000006</v>
      </c>
      <c r="O1666" s="15">
        <f t="shared" ref="O1666:O1729" ca="1" si="185">TODAY()-D1666</f>
        <v>411</v>
      </c>
      <c r="P1666" s="15" t="str">
        <f t="shared" ref="P1666:P1729" ca="1" si="186">IF(O1666&lt;=90,"0-90d",IF(O1666&lt;=180,"91-180d",IF(O1666&lt;=365,"181-365d","365d+")))</f>
        <v>365d+</v>
      </c>
      <c r="Q1666" s="17">
        <f ca="1">IF(P1666="0-90d",0,IF(P1666="91-180d",INDEX(Assumptions!$F$8:$F$12,MATCH(B1666,Assumptions!$A$8:$A$12,0)),IF(P1666="181-365d",INDEX(Assumptions!$G$8:$G$12,MATCH(B1666,Assumptions!$A$8:$A$12,0)),INDEX(Assumptions!$H$8:$H$12,MATCH(B1666,Assumptions!$A$8:$A$12,0)))))</f>
        <v>0.8</v>
      </c>
      <c r="R1666" s="14">
        <f t="shared" ref="R1666:R1729" ca="1" si="187">I1666*Q1666</f>
        <v>2603501.4720000005</v>
      </c>
      <c r="S1666" s="14">
        <f t="shared" ref="S1666:S1729" ca="1" si="188">IF(T1666="Held on Consignment (Not Owned)",0,MIN(I1666-R1666,N1666))</f>
        <v>650875.36799999978</v>
      </c>
      <c r="T1666" s="11" t="s">
        <v>25</v>
      </c>
      <c r="U1666" s="18" t="s">
        <v>26</v>
      </c>
    </row>
    <row r="1667" spans="1:21" ht="15" customHeight="1" x14ac:dyDescent="0.15">
      <c r="A1667" s="10" t="s">
        <v>1715</v>
      </c>
      <c r="B1667" s="11" t="s">
        <v>31</v>
      </c>
      <c r="C1667" s="11" t="s">
        <v>76</v>
      </c>
      <c r="D1667" s="12">
        <v>45833</v>
      </c>
      <c r="E1667" s="11">
        <v>4521</v>
      </c>
      <c r="F1667" s="11" t="s">
        <v>33</v>
      </c>
      <c r="G1667" s="13">
        <v>2859.18</v>
      </c>
      <c r="H1667" s="14">
        <f t="shared" si="182"/>
        <v>12926352.779999999</v>
      </c>
      <c r="I1667" s="14">
        <f>IF(F1667="GHS",H1667,H1667*Assumptions!$B$4)</f>
        <v>12926352.779999999</v>
      </c>
      <c r="J1667" s="15" t="str">
        <f>INDEX(Assumptions!$B$8:$B$12,MATCH(B1667,Assumptions!$A$8:$A$12,0))</f>
        <v>Weighted Average</v>
      </c>
      <c r="K1667" s="16">
        <f>G1667/(1-INDEX(Assumptions!$D$8:$D$12,MATCH(B1667,Assumptions!$A$8:$A$12,0)))</f>
        <v>3971.083333333333</v>
      </c>
      <c r="L1667" s="16">
        <f t="shared" si="183"/>
        <v>85.775399999999991</v>
      </c>
      <c r="M1667" s="16">
        <f t="shared" si="184"/>
        <v>198.55416666666667</v>
      </c>
      <c r="N1667" s="14">
        <f>E1667*(K1667-L1667-M1667)*IF(F1667="GHS",1,Assumptions!$B$4)</f>
        <v>16667813.779099999</v>
      </c>
      <c r="O1667" s="15">
        <f t="shared" ca="1" si="185"/>
        <v>453</v>
      </c>
      <c r="P1667" s="15" t="str">
        <f t="shared" ca="1" si="186"/>
        <v>365d+</v>
      </c>
      <c r="Q1667" s="17">
        <f ca="1">IF(P1667="0-90d",0,IF(P1667="91-180d",INDEX(Assumptions!$F$8:$F$12,MATCH(B1667,Assumptions!$A$8:$A$12,0)),IF(P1667="181-365d",INDEX(Assumptions!$G$8:$G$12,MATCH(B1667,Assumptions!$A$8:$A$12,0)),INDEX(Assumptions!$H$8:$H$12,MATCH(B1667,Assumptions!$A$8:$A$12,0)))))</f>
        <v>0.6</v>
      </c>
      <c r="R1667" s="14">
        <f t="shared" ca="1" si="187"/>
        <v>7755811.6679999996</v>
      </c>
      <c r="S1667" s="14">
        <f t="shared" ca="1" si="188"/>
        <v>5170541.1119999997</v>
      </c>
      <c r="T1667" s="11" t="s">
        <v>25</v>
      </c>
      <c r="U1667" s="18" t="s">
        <v>26</v>
      </c>
    </row>
    <row r="1668" spans="1:21" ht="15" customHeight="1" x14ac:dyDescent="0.15">
      <c r="A1668" s="10" t="s">
        <v>1716</v>
      </c>
      <c r="B1668" s="11" t="s">
        <v>41</v>
      </c>
      <c r="C1668" s="11" t="s">
        <v>49</v>
      </c>
      <c r="D1668" s="12">
        <v>46074</v>
      </c>
      <c r="E1668" s="11">
        <v>708</v>
      </c>
      <c r="F1668" s="11" t="s">
        <v>33</v>
      </c>
      <c r="G1668" s="13">
        <v>363.96</v>
      </c>
      <c r="H1668" s="14">
        <f t="shared" si="182"/>
        <v>257683.68</v>
      </c>
      <c r="I1668" s="14">
        <f>IF(F1668="GHS",H1668,H1668*Assumptions!$B$4)</f>
        <v>257683.68</v>
      </c>
      <c r="J1668" s="15" t="str">
        <f>INDEX(Assumptions!$B$8:$B$12,MATCH(B1668,Assumptions!$A$8:$A$12,0))</f>
        <v>Weighted Average</v>
      </c>
      <c r="K1668" s="16">
        <f>G1668/(1-INDEX(Assumptions!$D$8:$D$12,MATCH(B1668,Assumptions!$A$8:$A$12,0)))</f>
        <v>559.93846153846152</v>
      </c>
      <c r="L1668" s="16">
        <f t="shared" si="183"/>
        <v>10.918799999999999</v>
      </c>
      <c r="M1668" s="16">
        <f t="shared" si="184"/>
        <v>27.996923076923078</v>
      </c>
      <c r="N1668" s="14">
        <f>E1668*(K1668-L1668-M1668)*IF(F1668="GHS",1,Assumptions!$B$4)</f>
        <v>368884.09883076919</v>
      </c>
      <c r="O1668" s="15">
        <f t="shared" ca="1" si="185"/>
        <v>212</v>
      </c>
      <c r="P1668" s="15" t="str">
        <f t="shared" ca="1" si="186"/>
        <v>181-365d</v>
      </c>
      <c r="Q1668" s="17">
        <f ca="1">IF(P1668="0-90d",0,IF(P1668="91-180d",INDEX(Assumptions!$F$8:$F$12,MATCH(B1668,Assumptions!$A$8:$A$12,0)),IF(P1668="181-365d",INDEX(Assumptions!$G$8:$G$12,MATCH(B1668,Assumptions!$A$8:$A$12,0)),INDEX(Assumptions!$H$8:$H$12,MATCH(B1668,Assumptions!$A$8:$A$12,0)))))</f>
        <v>0.35</v>
      </c>
      <c r="R1668" s="14">
        <f t="shared" ca="1" si="187"/>
        <v>90189.287999999986</v>
      </c>
      <c r="S1668" s="14">
        <f t="shared" si="188"/>
        <v>0</v>
      </c>
      <c r="T1668" s="11" t="s">
        <v>39</v>
      </c>
      <c r="U1668" s="18" t="s">
        <v>26</v>
      </c>
    </row>
    <row r="1669" spans="1:21" ht="15" customHeight="1" x14ac:dyDescent="0.15">
      <c r="A1669" s="10" t="s">
        <v>1717</v>
      </c>
      <c r="B1669" s="11" t="s">
        <v>41</v>
      </c>
      <c r="C1669" s="11" t="s">
        <v>49</v>
      </c>
      <c r="D1669" s="12">
        <v>46109</v>
      </c>
      <c r="E1669" s="11">
        <v>821</v>
      </c>
      <c r="F1669" s="11" t="s">
        <v>33</v>
      </c>
      <c r="G1669" s="13">
        <v>425.96</v>
      </c>
      <c r="H1669" s="14">
        <f t="shared" si="182"/>
        <v>349713.16</v>
      </c>
      <c r="I1669" s="14">
        <f>IF(F1669="GHS",H1669,H1669*Assumptions!$B$4)</f>
        <v>349713.16</v>
      </c>
      <c r="J1669" s="15" t="str">
        <f>INDEX(Assumptions!$B$8:$B$12,MATCH(B1669,Assumptions!$A$8:$A$12,0))</f>
        <v>Weighted Average</v>
      </c>
      <c r="K1669" s="16">
        <f>G1669/(1-INDEX(Assumptions!$D$8:$D$12,MATCH(B1669,Assumptions!$A$8:$A$12,0)))</f>
        <v>655.32307692307688</v>
      </c>
      <c r="L1669" s="16">
        <f t="shared" si="183"/>
        <v>12.778799999999999</v>
      </c>
      <c r="M1669" s="16">
        <f t="shared" si="184"/>
        <v>32.766153846153848</v>
      </c>
      <c r="N1669" s="14">
        <f>E1669*(K1669-L1669-M1669)*IF(F1669="GHS",1,Assumptions!$B$4)</f>
        <v>500627.83904615376</v>
      </c>
      <c r="O1669" s="15">
        <f t="shared" ca="1" si="185"/>
        <v>177</v>
      </c>
      <c r="P1669" s="15" t="str">
        <f t="shared" ca="1" si="186"/>
        <v>91-180d</v>
      </c>
      <c r="Q1669" s="17">
        <f ca="1">IF(P1669="0-90d",0,IF(P1669="91-180d",INDEX(Assumptions!$F$8:$F$12,MATCH(B1669,Assumptions!$A$8:$A$12,0)),IF(P1669="181-365d",INDEX(Assumptions!$G$8:$G$12,MATCH(B1669,Assumptions!$A$8:$A$12,0)),INDEX(Assumptions!$H$8:$H$12,MATCH(B1669,Assumptions!$A$8:$A$12,0)))))</f>
        <v>0.1</v>
      </c>
      <c r="R1669" s="14">
        <f t="shared" ca="1" si="187"/>
        <v>34971.315999999999</v>
      </c>
      <c r="S1669" s="14">
        <f t="shared" ca="1" si="188"/>
        <v>314741.84399999998</v>
      </c>
      <c r="T1669" s="11" t="s">
        <v>25</v>
      </c>
      <c r="U1669" s="18" t="s">
        <v>26</v>
      </c>
    </row>
    <row r="1670" spans="1:21" ht="15" customHeight="1" x14ac:dyDescent="0.15">
      <c r="A1670" s="10" t="s">
        <v>1718</v>
      </c>
      <c r="B1670" s="11" t="s">
        <v>31</v>
      </c>
      <c r="C1670" s="11" t="s">
        <v>63</v>
      </c>
      <c r="D1670" s="12">
        <v>45961</v>
      </c>
      <c r="E1670" s="11">
        <v>4379</v>
      </c>
      <c r="F1670" s="11" t="s">
        <v>33</v>
      </c>
      <c r="G1670" s="13">
        <v>2408.33</v>
      </c>
      <c r="H1670" s="14">
        <f t="shared" si="182"/>
        <v>10546077.07</v>
      </c>
      <c r="I1670" s="14">
        <f>IF(F1670="GHS",H1670,H1670*Assumptions!$B$4)</f>
        <v>10546077.07</v>
      </c>
      <c r="J1670" s="15" t="str">
        <f>INDEX(Assumptions!$B$8:$B$12,MATCH(B1670,Assumptions!$A$8:$A$12,0))</f>
        <v>Weighted Average</v>
      </c>
      <c r="K1670" s="16">
        <f>G1670/(1-INDEX(Assumptions!$D$8:$D$12,MATCH(B1670,Assumptions!$A$8:$A$12,0)))</f>
        <v>3344.9027777777778</v>
      </c>
      <c r="L1670" s="16">
        <f t="shared" si="183"/>
        <v>72.249899999999997</v>
      </c>
      <c r="M1670" s="16">
        <f t="shared" si="184"/>
        <v>167.2451388888889</v>
      </c>
      <c r="N1670" s="14">
        <f>E1670*(K1670-L1670-M1670)*IF(F1670="GHS",1,Assumptions!$B$4)</f>
        <v>13598580.488594444</v>
      </c>
      <c r="O1670" s="15">
        <f t="shared" ca="1" si="185"/>
        <v>325</v>
      </c>
      <c r="P1670" s="15" t="str">
        <f t="shared" ca="1" si="186"/>
        <v>181-365d</v>
      </c>
      <c r="Q1670" s="17">
        <f ca="1">IF(P1670="0-90d",0,IF(P1670="91-180d",INDEX(Assumptions!$F$8:$F$12,MATCH(B1670,Assumptions!$A$8:$A$12,0)),IF(P1670="181-365d",INDEX(Assumptions!$G$8:$G$12,MATCH(B1670,Assumptions!$A$8:$A$12,0)),INDEX(Assumptions!$H$8:$H$12,MATCH(B1670,Assumptions!$A$8:$A$12,0)))))</f>
        <v>0.2</v>
      </c>
      <c r="R1670" s="14">
        <f t="shared" ca="1" si="187"/>
        <v>2109215.4140000003</v>
      </c>
      <c r="S1670" s="14">
        <f t="shared" ca="1" si="188"/>
        <v>8436861.6559999995</v>
      </c>
      <c r="T1670" s="11" t="s">
        <v>25</v>
      </c>
      <c r="U1670" s="18" t="s">
        <v>26</v>
      </c>
    </row>
    <row r="1671" spans="1:21" ht="15" customHeight="1" x14ac:dyDescent="0.15">
      <c r="A1671" s="10" t="s">
        <v>1719</v>
      </c>
      <c r="B1671" s="11" t="s">
        <v>22</v>
      </c>
      <c r="C1671" s="11" t="s">
        <v>61</v>
      </c>
      <c r="D1671" s="12">
        <v>46039</v>
      </c>
      <c r="E1671" s="11">
        <v>2904</v>
      </c>
      <c r="F1671" s="11" t="s">
        <v>24</v>
      </c>
      <c r="G1671" s="13">
        <v>16279.87</v>
      </c>
      <c r="H1671" s="14">
        <f t="shared" si="182"/>
        <v>47276742.480000004</v>
      </c>
      <c r="I1671" s="14">
        <f>IF(F1671="GHS",H1671,H1671*Assumptions!$B$4)</f>
        <v>510588818.7840001</v>
      </c>
      <c r="J1671" s="15" t="str">
        <f>INDEX(Assumptions!$B$8:$B$12,MATCH(B1671,Assumptions!$A$8:$A$12,0))</f>
        <v>FIFO</v>
      </c>
      <c r="K1671" s="16">
        <f>G1671/(1-INDEX(Assumptions!$D$8:$D$12,MATCH(B1671,Assumptions!$A$8:$A$12,0)))</f>
        <v>19853.5</v>
      </c>
      <c r="L1671" s="16">
        <f t="shared" si="183"/>
        <v>488.39609999999999</v>
      </c>
      <c r="M1671" s="16">
        <f t="shared" si="184"/>
        <v>992.67500000000007</v>
      </c>
      <c r="N1671" s="14">
        <f>E1671*(K1671-L1671-M1671)*IF(F1671="GHS",1,Assumptions!$B$4)</f>
        <v>576218162.07647991</v>
      </c>
      <c r="O1671" s="15">
        <f t="shared" ca="1" si="185"/>
        <v>247</v>
      </c>
      <c r="P1671" s="15" t="str">
        <f t="shared" ca="1" si="186"/>
        <v>181-365d</v>
      </c>
      <c r="Q1671" s="17">
        <f ca="1">IF(P1671="0-90d",0,IF(P1671="91-180d",INDEX(Assumptions!$F$8:$F$12,MATCH(B1671,Assumptions!$A$8:$A$12,0)),IF(P1671="181-365d",INDEX(Assumptions!$G$8:$G$12,MATCH(B1671,Assumptions!$A$8:$A$12,0)),INDEX(Assumptions!$H$8:$H$12,MATCH(B1671,Assumptions!$A$8:$A$12,0)))))</f>
        <v>0.15</v>
      </c>
      <c r="R1671" s="14">
        <f t="shared" ca="1" si="187"/>
        <v>76588322.817600012</v>
      </c>
      <c r="S1671" s="14">
        <f t="shared" ca="1" si="188"/>
        <v>434000495.96640009</v>
      </c>
      <c r="T1671" s="11" t="s">
        <v>50</v>
      </c>
      <c r="U1671" s="18" t="s">
        <v>26</v>
      </c>
    </row>
    <row r="1672" spans="1:21" ht="15" customHeight="1" x14ac:dyDescent="0.15">
      <c r="A1672" s="10" t="s">
        <v>1720</v>
      </c>
      <c r="B1672" s="11" t="s">
        <v>31</v>
      </c>
      <c r="C1672" s="11" t="s">
        <v>76</v>
      </c>
      <c r="D1672" s="12">
        <v>45757</v>
      </c>
      <c r="E1672" s="11">
        <v>386</v>
      </c>
      <c r="F1672" s="11" t="s">
        <v>33</v>
      </c>
      <c r="G1672" s="13">
        <v>1539.03</v>
      </c>
      <c r="H1672" s="14">
        <f t="shared" si="182"/>
        <v>594065.57999999996</v>
      </c>
      <c r="I1672" s="14">
        <f>IF(F1672="GHS",H1672,H1672*Assumptions!$B$4)</f>
        <v>594065.57999999996</v>
      </c>
      <c r="J1672" s="15" t="str">
        <f>INDEX(Assumptions!$B$8:$B$12,MATCH(B1672,Assumptions!$A$8:$A$12,0))</f>
        <v>Weighted Average</v>
      </c>
      <c r="K1672" s="16">
        <f>G1672/(1-INDEX(Assumptions!$D$8:$D$12,MATCH(B1672,Assumptions!$A$8:$A$12,0)))</f>
        <v>2137.5416666666665</v>
      </c>
      <c r="L1672" s="16">
        <f t="shared" si="183"/>
        <v>46.170899999999996</v>
      </c>
      <c r="M1672" s="16">
        <f t="shared" si="184"/>
        <v>106.87708333333333</v>
      </c>
      <c r="N1672" s="14">
        <f>E1672*(K1672-L1672-M1672)*IF(F1672="GHS",1,Assumptions!$B$4)</f>
        <v>766014.56176666659</v>
      </c>
      <c r="O1672" s="15">
        <f t="shared" ca="1" si="185"/>
        <v>529</v>
      </c>
      <c r="P1672" s="15" t="str">
        <f t="shared" ca="1" si="186"/>
        <v>365d+</v>
      </c>
      <c r="Q1672" s="17">
        <f ca="1">IF(P1672="0-90d",0,IF(P1672="91-180d",INDEX(Assumptions!$F$8:$F$12,MATCH(B1672,Assumptions!$A$8:$A$12,0)),IF(P1672="181-365d",INDEX(Assumptions!$G$8:$G$12,MATCH(B1672,Assumptions!$A$8:$A$12,0)),INDEX(Assumptions!$H$8:$H$12,MATCH(B1672,Assumptions!$A$8:$A$12,0)))))</f>
        <v>0.6</v>
      </c>
      <c r="R1672" s="14">
        <f t="shared" ca="1" si="187"/>
        <v>356439.34799999994</v>
      </c>
      <c r="S1672" s="14">
        <f t="shared" ca="1" si="188"/>
        <v>237626.23200000002</v>
      </c>
      <c r="T1672" s="11" t="s">
        <v>25</v>
      </c>
      <c r="U1672" s="18" t="s">
        <v>26</v>
      </c>
    </row>
    <row r="1673" spans="1:21" ht="15" customHeight="1" x14ac:dyDescent="0.15">
      <c r="A1673" s="10" t="s">
        <v>1721</v>
      </c>
      <c r="B1673" s="11" t="s">
        <v>28</v>
      </c>
      <c r="C1673" s="11" t="s">
        <v>38</v>
      </c>
      <c r="D1673" s="12">
        <v>45738</v>
      </c>
      <c r="E1673" s="11">
        <v>4881</v>
      </c>
      <c r="F1673" s="11" t="s">
        <v>24</v>
      </c>
      <c r="G1673" s="13">
        <v>13835.94</v>
      </c>
      <c r="H1673" s="14">
        <f t="shared" si="182"/>
        <v>67533223.140000001</v>
      </c>
      <c r="I1673" s="14">
        <f>IF(F1673="GHS",H1673,H1673*Assumptions!$B$4)</f>
        <v>729358809.91200006</v>
      </c>
      <c r="J1673" s="15" t="str">
        <f>INDEX(Assumptions!$B$8:$B$12,MATCH(B1673,Assumptions!$A$8:$A$12,0))</f>
        <v>Fair Value Less Costs to Sell</v>
      </c>
      <c r="K1673" s="16">
        <f>G1673/(1-INDEX(Assumptions!$D$8:$D$12,MATCH(B1673,Assumptions!$A$8:$A$12,0)))</f>
        <v>15722.659090909092</v>
      </c>
      <c r="L1673" s="16">
        <f t="shared" si="183"/>
        <v>415.07819999999998</v>
      </c>
      <c r="M1673" s="16">
        <f t="shared" si="184"/>
        <v>786.1329545454546</v>
      </c>
      <c r="N1673" s="14">
        <f>E1673*(K1673-L1673-M1673)*IF(F1673="GHS",1,Assumptions!$B$4)</f>
        <v>765495223.67582202</v>
      </c>
      <c r="O1673" s="15">
        <f t="shared" ca="1" si="185"/>
        <v>548</v>
      </c>
      <c r="P1673" s="15" t="str">
        <f t="shared" ca="1" si="186"/>
        <v>365d+</v>
      </c>
      <c r="Q1673" s="17">
        <f ca="1">IF(P1673="0-90d",0,IF(P1673="91-180d",INDEX(Assumptions!$F$8:$F$12,MATCH(B1673,Assumptions!$A$8:$A$12,0)),IF(P1673="181-365d",INDEX(Assumptions!$G$8:$G$12,MATCH(B1673,Assumptions!$A$8:$A$12,0)),INDEX(Assumptions!$H$8:$H$12,MATCH(B1673,Assumptions!$A$8:$A$12,0)))))</f>
        <v>0.4</v>
      </c>
      <c r="R1673" s="14">
        <f t="shared" ca="1" si="187"/>
        <v>291743523.96480006</v>
      </c>
      <c r="S1673" s="14">
        <f t="shared" ca="1" si="188"/>
        <v>437615285.9472</v>
      </c>
      <c r="T1673" s="11" t="s">
        <v>25</v>
      </c>
      <c r="U1673" s="18" t="s">
        <v>26</v>
      </c>
    </row>
    <row r="1674" spans="1:21" ht="15" customHeight="1" x14ac:dyDescent="0.15">
      <c r="A1674" s="10" t="s">
        <v>1722</v>
      </c>
      <c r="B1674" s="11" t="s">
        <v>31</v>
      </c>
      <c r="C1674" s="11" t="s">
        <v>63</v>
      </c>
      <c r="D1674" s="12">
        <v>45848</v>
      </c>
      <c r="E1674" s="11">
        <v>1707</v>
      </c>
      <c r="F1674" s="11" t="s">
        <v>33</v>
      </c>
      <c r="G1674" s="13">
        <v>1817.64</v>
      </c>
      <c r="H1674" s="14">
        <f t="shared" si="182"/>
        <v>3102711.48</v>
      </c>
      <c r="I1674" s="14">
        <f>IF(F1674="GHS",H1674,H1674*Assumptions!$B$4)</f>
        <v>3102711.48</v>
      </c>
      <c r="J1674" s="15" t="str">
        <f>INDEX(Assumptions!$B$8:$B$12,MATCH(B1674,Assumptions!$A$8:$A$12,0))</f>
        <v>Weighted Average</v>
      </c>
      <c r="K1674" s="16">
        <f>G1674/(1-INDEX(Assumptions!$D$8:$D$12,MATCH(B1674,Assumptions!$A$8:$A$12,0)))</f>
        <v>2524.5000000000005</v>
      </c>
      <c r="L1674" s="16">
        <f t="shared" si="183"/>
        <v>54.529200000000003</v>
      </c>
      <c r="M1674" s="16">
        <f t="shared" si="184"/>
        <v>126.22500000000002</v>
      </c>
      <c r="N1674" s="14">
        <f>E1674*(K1674-L1674-M1674)*IF(F1674="GHS",1,Assumptions!$B$4)</f>
        <v>4000774.0806000009</v>
      </c>
      <c r="O1674" s="15">
        <f t="shared" ca="1" si="185"/>
        <v>438</v>
      </c>
      <c r="P1674" s="15" t="str">
        <f t="shared" ca="1" si="186"/>
        <v>365d+</v>
      </c>
      <c r="Q1674" s="17">
        <f ca="1">IF(P1674="0-90d",0,IF(P1674="91-180d",INDEX(Assumptions!$F$8:$F$12,MATCH(B1674,Assumptions!$A$8:$A$12,0)),IF(P1674="181-365d",INDEX(Assumptions!$G$8:$G$12,MATCH(B1674,Assumptions!$A$8:$A$12,0)),INDEX(Assumptions!$H$8:$H$12,MATCH(B1674,Assumptions!$A$8:$A$12,0)))))</f>
        <v>0.6</v>
      </c>
      <c r="R1674" s="14">
        <f t="shared" ca="1" si="187"/>
        <v>1861626.888</v>
      </c>
      <c r="S1674" s="14">
        <f t="shared" ca="1" si="188"/>
        <v>1241084.5919999999</v>
      </c>
      <c r="T1674" s="11" t="s">
        <v>25</v>
      </c>
      <c r="U1674" s="18" t="s">
        <v>26</v>
      </c>
    </row>
    <row r="1675" spans="1:21" ht="15" customHeight="1" x14ac:dyDescent="0.15">
      <c r="A1675" s="10" t="s">
        <v>1723</v>
      </c>
      <c r="B1675" s="11" t="s">
        <v>31</v>
      </c>
      <c r="C1675" s="11" t="s">
        <v>63</v>
      </c>
      <c r="D1675" s="12">
        <v>46113</v>
      </c>
      <c r="E1675" s="11">
        <v>1392</v>
      </c>
      <c r="F1675" s="11" t="s">
        <v>33</v>
      </c>
      <c r="G1675" s="13">
        <v>5017.4799999999996</v>
      </c>
      <c r="H1675" s="14">
        <f t="shared" si="182"/>
        <v>6984332.1599999992</v>
      </c>
      <c r="I1675" s="14">
        <f>IF(F1675="GHS",H1675,H1675*Assumptions!$B$4)</f>
        <v>6984332.1599999992</v>
      </c>
      <c r="J1675" s="15" t="str">
        <f>INDEX(Assumptions!$B$8:$B$12,MATCH(B1675,Assumptions!$A$8:$A$12,0))</f>
        <v>Weighted Average</v>
      </c>
      <c r="K1675" s="16">
        <f>G1675/(1-INDEX(Assumptions!$D$8:$D$12,MATCH(B1675,Assumptions!$A$8:$A$12,0)))</f>
        <v>6968.7222222222217</v>
      </c>
      <c r="L1675" s="16">
        <f t="shared" si="183"/>
        <v>150.52439999999999</v>
      </c>
      <c r="M1675" s="16">
        <f t="shared" si="184"/>
        <v>348.43611111111113</v>
      </c>
      <c r="N1675" s="14">
        <f>E1675*(K1675-L1675-M1675)*IF(F1675="GHS",1,Assumptions!$B$4)</f>
        <v>9005908.3018666655</v>
      </c>
      <c r="O1675" s="15">
        <f t="shared" ca="1" si="185"/>
        <v>173</v>
      </c>
      <c r="P1675" s="15" t="str">
        <f t="shared" ca="1" si="186"/>
        <v>91-180d</v>
      </c>
      <c r="Q1675" s="17">
        <f ca="1">IF(P1675="0-90d",0,IF(P1675="91-180d",INDEX(Assumptions!$F$8:$F$12,MATCH(B1675,Assumptions!$A$8:$A$12,0)),IF(P1675="181-365d",INDEX(Assumptions!$G$8:$G$12,MATCH(B1675,Assumptions!$A$8:$A$12,0)),INDEX(Assumptions!$H$8:$H$12,MATCH(B1675,Assumptions!$A$8:$A$12,0)))))</f>
        <v>0.05</v>
      </c>
      <c r="R1675" s="14">
        <f t="shared" ca="1" si="187"/>
        <v>349216.60800000001</v>
      </c>
      <c r="S1675" s="14">
        <f t="shared" ca="1" si="188"/>
        <v>6635115.5519999992</v>
      </c>
      <c r="T1675" s="11" t="s">
        <v>25</v>
      </c>
      <c r="U1675" s="18" t="s">
        <v>26</v>
      </c>
    </row>
    <row r="1676" spans="1:21" ht="15" customHeight="1" x14ac:dyDescent="0.15">
      <c r="A1676" s="10" t="s">
        <v>1724</v>
      </c>
      <c r="B1676" s="11" t="s">
        <v>41</v>
      </c>
      <c r="C1676" s="11" t="s">
        <v>44</v>
      </c>
      <c r="D1676" s="12">
        <v>45771</v>
      </c>
      <c r="E1676" s="11">
        <v>4155</v>
      </c>
      <c r="F1676" s="11" t="s">
        <v>33</v>
      </c>
      <c r="G1676" s="13">
        <v>625.91999999999996</v>
      </c>
      <c r="H1676" s="14">
        <f t="shared" si="182"/>
        <v>2600697.5999999996</v>
      </c>
      <c r="I1676" s="14">
        <f>IF(F1676="GHS",H1676,H1676*Assumptions!$B$4)</f>
        <v>2600697.5999999996</v>
      </c>
      <c r="J1676" s="15" t="str">
        <f>INDEX(Assumptions!$B$8:$B$12,MATCH(B1676,Assumptions!$A$8:$A$12,0))</f>
        <v>Weighted Average</v>
      </c>
      <c r="K1676" s="16">
        <f>G1676/(1-INDEX(Assumptions!$D$8:$D$12,MATCH(B1676,Assumptions!$A$8:$A$12,0)))</f>
        <v>962.95384615384603</v>
      </c>
      <c r="L1676" s="16">
        <f t="shared" si="183"/>
        <v>18.7776</v>
      </c>
      <c r="M1676" s="16">
        <f t="shared" si="184"/>
        <v>48.147692307692303</v>
      </c>
      <c r="N1676" s="14">
        <f>E1676*(K1676-L1676-M1676)*IF(F1676="GHS",1,Assumptions!$B$4)</f>
        <v>3722998.6412307685</v>
      </c>
      <c r="O1676" s="15">
        <f t="shared" ca="1" si="185"/>
        <v>515</v>
      </c>
      <c r="P1676" s="15" t="str">
        <f t="shared" ca="1" si="186"/>
        <v>365d+</v>
      </c>
      <c r="Q1676" s="17">
        <f ca="1">IF(P1676="0-90d",0,IF(P1676="91-180d",INDEX(Assumptions!$F$8:$F$12,MATCH(B1676,Assumptions!$A$8:$A$12,0)),IF(P1676="181-365d",INDEX(Assumptions!$G$8:$G$12,MATCH(B1676,Assumptions!$A$8:$A$12,0)),INDEX(Assumptions!$H$8:$H$12,MATCH(B1676,Assumptions!$A$8:$A$12,0)))))</f>
        <v>0.8</v>
      </c>
      <c r="R1676" s="14">
        <f t="shared" ca="1" si="187"/>
        <v>2080558.0799999998</v>
      </c>
      <c r="S1676" s="14">
        <f t="shared" ca="1" si="188"/>
        <v>520139.51999999979</v>
      </c>
      <c r="T1676" s="11" t="s">
        <v>25</v>
      </c>
      <c r="U1676" s="18" t="s">
        <v>36</v>
      </c>
    </row>
    <row r="1677" spans="1:21" ht="15" customHeight="1" x14ac:dyDescent="0.15">
      <c r="A1677" s="10" t="s">
        <v>1725</v>
      </c>
      <c r="B1677" s="11" t="s">
        <v>31</v>
      </c>
      <c r="C1677" s="11" t="s">
        <v>32</v>
      </c>
      <c r="D1677" s="12">
        <v>45785</v>
      </c>
      <c r="E1677" s="11">
        <v>4566</v>
      </c>
      <c r="F1677" s="11" t="s">
        <v>33</v>
      </c>
      <c r="G1677" s="13">
        <v>1663.49</v>
      </c>
      <c r="H1677" s="14">
        <f t="shared" si="182"/>
        <v>7595495.3399999999</v>
      </c>
      <c r="I1677" s="14">
        <f>IF(F1677="GHS",H1677,H1677*Assumptions!$B$4)</f>
        <v>7595495.3399999999</v>
      </c>
      <c r="J1677" s="15" t="str">
        <f>INDEX(Assumptions!$B$8:$B$12,MATCH(B1677,Assumptions!$A$8:$A$12,0))</f>
        <v>Weighted Average</v>
      </c>
      <c r="K1677" s="16">
        <f>G1677/(1-INDEX(Assumptions!$D$8:$D$12,MATCH(B1677,Assumptions!$A$8:$A$12,0)))</f>
        <v>2310.4027777777778</v>
      </c>
      <c r="L1677" s="16">
        <f t="shared" si="183"/>
        <v>49.904699999999998</v>
      </c>
      <c r="M1677" s="16">
        <f t="shared" si="184"/>
        <v>115.52013888888889</v>
      </c>
      <c r="N1677" s="14">
        <f>E1677*(K1677-L1677-M1677)*IF(F1677="GHS",1,Assumptions!$B$4)</f>
        <v>9793969.2689666655</v>
      </c>
      <c r="O1677" s="15">
        <f t="shared" ca="1" si="185"/>
        <v>501</v>
      </c>
      <c r="P1677" s="15" t="str">
        <f t="shared" ca="1" si="186"/>
        <v>365d+</v>
      </c>
      <c r="Q1677" s="17">
        <f ca="1">IF(P1677="0-90d",0,IF(P1677="91-180d",INDEX(Assumptions!$F$8:$F$12,MATCH(B1677,Assumptions!$A$8:$A$12,0)),IF(P1677="181-365d",INDEX(Assumptions!$G$8:$G$12,MATCH(B1677,Assumptions!$A$8:$A$12,0)),INDEX(Assumptions!$H$8:$H$12,MATCH(B1677,Assumptions!$A$8:$A$12,0)))))</f>
        <v>0.6</v>
      </c>
      <c r="R1677" s="14">
        <f t="shared" ca="1" si="187"/>
        <v>4557297.2039999999</v>
      </c>
      <c r="S1677" s="14">
        <f t="shared" ca="1" si="188"/>
        <v>3038198.1359999999</v>
      </c>
      <c r="T1677" s="11" t="s">
        <v>25</v>
      </c>
      <c r="U1677" s="18" t="s">
        <v>36</v>
      </c>
    </row>
    <row r="1678" spans="1:21" ht="15" customHeight="1" x14ac:dyDescent="0.15">
      <c r="A1678" s="10" t="s">
        <v>1726</v>
      </c>
      <c r="B1678" s="11" t="s">
        <v>31</v>
      </c>
      <c r="C1678" s="11" t="s">
        <v>63</v>
      </c>
      <c r="D1678" s="12">
        <v>45910</v>
      </c>
      <c r="E1678" s="11">
        <v>2695</v>
      </c>
      <c r="F1678" s="11" t="s">
        <v>33</v>
      </c>
      <c r="G1678" s="13">
        <v>2186.5100000000002</v>
      </c>
      <c r="H1678" s="14">
        <f t="shared" si="182"/>
        <v>5892644.4500000002</v>
      </c>
      <c r="I1678" s="14">
        <f>IF(F1678="GHS",H1678,H1678*Assumptions!$B$4)</f>
        <v>5892644.4500000002</v>
      </c>
      <c r="J1678" s="15" t="str">
        <f>INDEX(Assumptions!$B$8:$B$12,MATCH(B1678,Assumptions!$A$8:$A$12,0))</f>
        <v>Weighted Average</v>
      </c>
      <c r="K1678" s="16">
        <f>G1678/(1-INDEX(Assumptions!$D$8:$D$12,MATCH(B1678,Assumptions!$A$8:$A$12,0)))</f>
        <v>3036.8194444444448</v>
      </c>
      <c r="L1678" s="16">
        <f t="shared" si="183"/>
        <v>65.595300000000009</v>
      </c>
      <c r="M1678" s="16">
        <f t="shared" si="184"/>
        <v>151.84097222222223</v>
      </c>
      <c r="N1678" s="14">
        <f>E1678*(K1678-L1678-M1678)*IF(F1678="GHS",1,Assumptions!$B$4)</f>
        <v>7598237.6491388902</v>
      </c>
      <c r="O1678" s="15">
        <f t="shared" ca="1" si="185"/>
        <v>376</v>
      </c>
      <c r="P1678" s="15" t="str">
        <f t="shared" ca="1" si="186"/>
        <v>365d+</v>
      </c>
      <c r="Q1678" s="17">
        <f ca="1">IF(P1678="0-90d",0,IF(P1678="91-180d",INDEX(Assumptions!$F$8:$F$12,MATCH(B1678,Assumptions!$A$8:$A$12,0)),IF(P1678="181-365d",INDEX(Assumptions!$G$8:$G$12,MATCH(B1678,Assumptions!$A$8:$A$12,0)),INDEX(Assumptions!$H$8:$H$12,MATCH(B1678,Assumptions!$A$8:$A$12,0)))))</f>
        <v>0.6</v>
      </c>
      <c r="R1678" s="14">
        <f t="shared" ca="1" si="187"/>
        <v>3535586.67</v>
      </c>
      <c r="S1678" s="14">
        <f t="shared" ca="1" si="188"/>
        <v>2357057.7800000003</v>
      </c>
      <c r="T1678" s="11" t="s">
        <v>25</v>
      </c>
      <c r="U1678" s="18" t="s">
        <v>26</v>
      </c>
    </row>
    <row r="1679" spans="1:21" ht="15" customHeight="1" x14ac:dyDescent="0.15">
      <c r="A1679" s="10" t="s">
        <v>1727</v>
      </c>
      <c r="B1679" s="11" t="s">
        <v>31</v>
      </c>
      <c r="C1679" s="11" t="s">
        <v>32</v>
      </c>
      <c r="D1679" s="12">
        <v>45884</v>
      </c>
      <c r="E1679" s="11">
        <v>23</v>
      </c>
      <c r="F1679" s="11" t="s">
        <v>33</v>
      </c>
      <c r="G1679" s="13">
        <v>1395.5</v>
      </c>
      <c r="H1679" s="14">
        <f t="shared" si="182"/>
        <v>32096.5</v>
      </c>
      <c r="I1679" s="14">
        <f>IF(F1679="GHS",H1679,H1679*Assumptions!$B$4)</f>
        <v>32096.5</v>
      </c>
      <c r="J1679" s="15" t="str">
        <f>INDEX(Assumptions!$B$8:$B$12,MATCH(B1679,Assumptions!$A$8:$A$12,0))</f>
        <v>Weighted Average</v>
      </c>
      <c r="K1679" s="16">
        <f>G1679/(1-INDEX(Assumptions!$D$8:$D$12,MATCH(B1679,Assumptions!$A$8:$A$12,0)))</f>
        <v>1938.1944444444446</v>
      </c>
      <c r="L1679" s="16">
        <f t="shared" si="183"/>
        <v>41.865000000000002</v>
      </c>
      <c r="M1679" s="16">
        <f t="shared" si="184"/>
        <v>96.909722222222229</v>
      </c>
      <c r="N1679" s="14">
        <f>E1679*(K1679-L1679-M1679)*IF(F1679="GHS",1,Assumptions!$B$4)</f>
        <v>41386.653611111113</v>
      </c>
      <c r="O1679" s="15">
        <f t="shared" ca="1" si="185"/>
        <v>402</v>
      </c>
      <c r="P1679" s="15" t="str">
        <f t="shared" ca="1" si="186"/>
        <v>365d+</v>
      </c>
      <c r="Q1679" s="17">
        <f ca="1">IF(P1679="0-90d",0,IF(P1679="91-180d",INDEX(Assumptions!$F$8:$F$12,MATCH(B1679,Assumptions!$A$8:$A$12,0)),IF(P1679="181-365d",INDEX(Assumptions!$G$8:$G$12,MATCH(B1679,Assumptions!$A$8:$A$12,0)),INDEX(Assumptions!$H$8:$H$12,MATCH(B1679,Assumptions!$A$8:$A$12,0)))))</f>
        <v>0.6</v>
      </c>
      <c r="R1679" s="14">
        <f t="shared" ca="1" si="187"/>
        <v>19257.899999999998</v>
      </c>
      <c r="S1679" s="14">
        <f t="shared" ca="1" si="188"/>
        <v>12838.600000000002</v>
      </c>
      <c r="T1679" s="11" t="s">
        <v>25</v>
      </c>
      <c r="U1679" s="18" t="s">
        <v>26</v>
      </c>
    </row>
    <row r="1680" spans="1:21" ht="15" customHeight="1" x14ac:dyDescent="0.15">
      <c r="A1680" s="10" t="s">
        <v>1728</v>
      </c>
      <c r="B1680" s="11" t="s">
        <v>28</v>
      </c>
      <c r="C1680" s="11" t="s">
        <v>38</v>
      </c>
      <c r="D1680" s="12">
        <v>45788</v>
      </c>
      <c r="E1680" s="11">
        <v>2795</v>
      </c>
      <c r="F1680" s="11" t="s">
        <v>24</v>
      </c>
      <c r="G1680" s="13">
        <v>20464.060000000001</v>
      </c>
      <c r="H1680" s="14">
        <f t="shared" si="182"/>
        <v>57197047.700000003</v>
      </c>
      <c r="I1680" s="14">
        <f>IF(F1680="GHS",H1680,H1680*Assumptions!$B$4)</f>
        <v>617728115.16000009</v>
      </c>
      <c r="J1680" s="15" t="str">
        <f>INDEX(Assumptions!$B$8:$B$12,MATCH(B1680,Assumptions!$A$8:$A$12,0))</f>
        <v>Fair Value Less Costs to Sell</v>
      </c>
      <c r="K1680" s="16">
        <f>G1680/(1-INDEX(Assumptions!$D$8:$D$12,MATCH(B1680,Assumptions!$A$8:$A$12,0)))</f>
        <v>23254.613636363636</v>
      </c>
      <c r="L1680" s="16">
        <f t="shared" si="183"/>
        <v>613.92179999999996</v>
      </c>
      <c r="M1680" s="16">
        <f t="shared" si="184"/>
        <v>1162.7306818181819</v>
      </c>
      <c r="N1680" s="14">
        <f>E1680*(K1680-L1680-M1680)*IF(F1680="GHS",1,Assumptions!$B$4)</f>
        <v>648333735.41110909</v>
      </c>
      <c r="O1680" s="15">
        <f t="shared" ca="1" si="185"/>
        <v>498</v>
      </c>
      <c r="P1680" s="15" t="str">
        <f t="shared" ca="1" si="186"/>
        <v>365d+</v>
      </c>
      <c r="Q1680" s="17">
        <f ca="1">IF(P1680="0-90d",0,IF(P1680="91-180d",INDEX(Assumptions!$F$8:$F$12,MATCH(B1680,Assumptions!$A$8:$A$12,0)),IF(P1680="181-365d",INDEX(Assumptions!$G$8:$G$12,MATCH(B1680,Assumptions!$A$8:$A$12,0)),INDEX(Assumptions!$H$8:$H$12,MATCH(B1680,Assumptions!$A$8:$A$12,0)))))</f>
        <v>0.4</v>
      </c>
      <c r="R1680" s="14">
        <f t="shared" ca="1" si="187"/>
        <v>247091246.06400004</v>
      </c>
      <c r="S1680" s="14">
        <f t="shared" ca="1" si="188"/>
        <v>370636869.09600008</v>
      </c>
      <c r="T1680" s="11" t="s">
        <v>25</v>
      </c>
      <c r="U1680" s="18" t="s">
        <v>26</v>
      </c>
    </row>
    <row r="1681" spans="1:21" ht="15" customHeight="1" x14ac:dyDescent="0.15">
      <c r="A1681" s="10" t="s">
        <v>1729</v>
      </c>
      <c r="B1681" s="11" t="s">
        <v>41</v>
      </c>
      <c r="C1681" s="11" t="s">
        <v>42</v>
      </c>
      <c r="D1681" s="12">
        <v>46110</v>
      </c>
      <c r="E1681" s="11">
        <v>2380</v>
      </c>
      <c r="F1681" s="11" t="s">
        <v>33</v>
      </c>
      <c r="G1681" s="13">
        <v>530.78</v>
      </c>
      <c r="H1681" s="14">
        <f t="shared" si="182"/>
        <v>1263256.3999999999</v>
      </c>
      <c r="I1681" s="14">
        <f>IF(F1681="GHS",H1681,H1681*Assumptions!$B$4)</f>
        <v>1263256.3999999999</v>
      </c>
      <c r="J1681" s="15" t="str">
        <f>INDEX(Assumptions!$B$8:$B$12,MATCH(B1681,Assumptions!$A$8:$A$12,0))</f>
        <v>Weighted Average</v>
      </c>
      <c r="K1681" s="16">
        <f>G1681/(1-INDEX(Assumptions!$D$8:$D$12,MATCH(B1681,Assumptions!$A$8:$A$12,0)))</f>
        <v>816.58461538461529</v>
      </c>
      <c r="L1681" s="16">
        <f t="shared" si="183"/>
        <v>15.923399999999999</v>
      </c>
      <c r="M1681" s="16">
        <f t="shared" si="184"/>
        <v>40.829230769230769</v>
      </c>
      <c r="N1681" s="14">
        <f>E1681*(K1681-L1681-M1681)*IF(F1681="GHS",1,Assumptions!$B$4)</f>
        <v>1808400.1233846152</v>
      </c>
      <c r="O1681" s="15">
        <f t="shared" ca="1" si="185"/>
        <v>176</v>
      </c>
      <c r="P1681" s="15" t="str">
        <f t="shared" ca="1" si="186"/>
        <v>91-180d</v>
      </c>
      <c r="Q1681" s="17">
        <f ca="1">IF(P1681="0-90d",0,IF(P1681="91-180d",INDEX(Assumptions!$F$8:$F$12,MATCH(B1681,Assumptions!$A$8:$A$12,0)),IF(P1681="181-365d",INDEX(Assumptions!$G$8:$G$12,MATCH(B1681,Assumptions!$A$8:$A$12,0)),INDEX(Assumptions!$H$8:$H$12,MATCH(B1681,Assumptions!$A$8:$A$12,0)))))</f>
        <v>0.1</v>
      </c>
      <c r="R1681" s="14">
        <f t="shared" ca="1" si="187"/>
        <v>126325.64</v>
      </c>
      <c r="S1681" s="14">
        <f t="shared" ca="1" si="188"/>
        <v>1136930.76</v>
      </c>
      <c r="T1681" s="11" t="s">
        <v>50</v>
      </c>
      <c r="U1681" s="18" t="s">
        <v>26</v>
      </c>
    </row>
    <row r="1682" spans="1:21" ht="15" customHeight="1" x14ac:dyDescent="0.15">
      <c r="A1682" s="10" t="s">
        <v>1730</v>
      </c>
      <c r="B1682" s="11" t="s">
        <v>28</v>
      </c>
      <c r="C1682" s="11" t="s">
        <v>35</v>
      </c>
      <c r="D1682" s="12">
        <v>45863</v>
      </c>
      <c r="E1682" s="11">
        <v>3163</v>
      </c>
      <c r="F1682" s="11" t="s">
        <v>24</v>
      </c>
      <c r="G1682" s="13">
        <v>7948.6</v>
      </c>
      <c r="H1682" s="14">
        <f t="shared" si="182"/>
        <v>25141421.800000001</v>
      </c>
      <c r="I1682" s="14">
        <f>IF(F1682="GHS",H1682,H1682*Assumptions!$B$4)</f>
        <v>271527355.44</v>
      </c>
      <c r="J1682" s="15" t="str">
        <f>INDEX(Assumptions!$B$8:$B$12,MATCH(B1682,Assumptions!$A$8:$A$12,0))</f>
        <v>Fair Value Less Costs to Sell</v>
      </c>
      <c r="K1682" s="16">
        <f>G1682/(1-INDEX(Assumptions!$D$8:$D$12,MATCH(B1682,Assumptions!$A$8:$A$12,0)))</f>
        <v>9032.5</v>
      </c>
      <c r="L1682" s="16">
        <f t="shared" si="183"/>
        <v>238.458</v>
      </c>
      <c r="M1682" s="16">
        <f t="shared" si="184"/>
        <v>451.625</v>
      </c>
      <c r="N1682" s="14">
        <f>E1682*(K1682-L1682-M1682)*IF(F1682="GHS",1,Assumptions!$B$4)</f>
        <v>284980301.6868</v>
      </c>
      <c r="O1682" s="15">
        <f t="shared" ca="1" si="185"/>
        <v>423</v>
      </c>
      <c r="P1682" s="15" t="str">
        <f t="shared" ca="1" si="186"/>
        <v>365d+</v>
      </c>
      <c r="Q1682" s="17">
        <f ca="1">IF(P1682="0-90d",0,IF(P1682="91-180d",INDEX(Assumptions!$F$8:$F$12,MATCH(B1682,Assumptions!$A$8:$A$12,0)),IF(P1682="181-365d",INDEX(Assumptions!$G$8:$G$12,MATCH(B1682,Assumptions!$A$8:$A$12,0)),INDEX(Assumptions!$H$8:$H$12,MATCH(B1682,Assumptions!$A$8:$A$12,0)))))</f>
        <v>0.4</v>
      </c>
      <c r="R1682" s="14">
        <f t="shared" ca="1" si="187"/>
        <v>108610942.176</v>
      </c>
      <c r="S1682" s="14">
        <f t="shared" ca="1" si="188"/>
        <v>162916413.264</v>
      </c>
      <c r="T1682" s="11" t="s">
        <v>25</v>
      </c>
      <c r="U1682" s="18" t="s">
        <v>26</v>
      </c>
    </row>
    <row r="1683" spans="1:21" ht="15" customHeight="1" x14ac:dyDescent="0.15">
      <c r="A1683" s="10" t="s">
        <v>1731</v>
      </c>
      <c r="B1683" s="11" t="s">
        <v>31</v>
      </c>
      <c r="C1683" s="11" t="s">
        <v>76</v>
      </c>
      <c r="D1683" s="12">
        <v>46219</v>
      </c>
      <c r="E1683" s="11">
        <v>2422</v>
      </c>
      <c r="F1683" s="11" t="s">
        <v>33</v>
      </c>
      <c r="G1683" s="13">
        <v>1155.72</v>
      </c>
      <c r="H1683" s="14">
        <f t="shared" si="182"/>
        <v>2799153.84</v>
      </c>
      <c r="I1683" s="14">
        <f>IF(F1683="GHS",H1683,H1683*Assumptions!$B$4)</f>
        <v>2799153.84</v>
      </c>
      <c r="J1683" s="15" t="str">
        <f>INDEX(Assumptions!$B$8:$B$12,MATCH(B1683,Assumptions!$A$8:$A$12,0))</f>
        <v>Weighted Average</v>
      </c>
      <c r="K1683" s="16">
        <f>G1683/(1-INDEX(Assumptions!$D$8:$D$12,MATCH(B1683,Assumptions!$A$8:$A$12,0)))</f>
        <v>1605.1666666666667</v>
      </c>
      <c r="L1683" s="16">
        <f t="shared" si="183"/>
        <v>34.671599999999998</v>
      </c>
      <c r="M1683" s="16">
        <f t="shared" si="184"/>
        <v>80.25833333333334</v>
      </c>
      <c r="N1683" s="14">
        <f>E1683*(K1683-L1683-M1683)*IF(F1683="GHS",1,Assumptions!$B$4)</f>
        <v>3609353.3681333335</v>
      </c>
      <c r="O1683" s="15">
        <f t="shared" ca="1" si="185"/>
        <v>67</v>
      </c>
      <c r="P1683" s="15" t="str">
        <f t="shared" ca="1" si="186"/>
        <v>0-90d</v>
      </c>
      <c r="Q1683" s="17">
        <f ca="1">IF(P1683="0-90d",0,IF(P1683="91-180d",INDEX(Assumptions!$F$8:$F$12,MATCH(B1683,Assumptions!$A$8:$A$12,0)),IF(P1683="181-365d",INDEX(Assumptions!$G$8:$G$12,MATCH(B1683,Assumptions!$A$8:$A$12,0)),INDEX(Assumptions!$H$8:$H$12,MATCH(B1683,Assumptions!$A$8:$A$12,0)))))</f>
        <v>0</v>
      </c>
      <c r="R1683" s="14">
        <f t="shared" ca="1" si="187"/>
        <v>0</v>
      </c>
      <c r="S1683" s="14">
        <f t="shared" ca="1" si="188"/>
        <v>2799153.84</v>
      </c>
      <c r="T1683" s="11" t="s">
        <v>25</v>
      </c>
      <c r="U1683" s="18" t="s">
        <v>26</v>
      </c>
    </row>
    <row r="1684" spans="1:21" ht="15" customHeight="1" x14ac:dyDescent="0.15">
      <c r="A1684" s="10" t="s">
        <v>1732</v>
      </c>
      <c r="B1684" s="11" t="s">
        <v>41</v>
      </c>
      <c r="C1684" s="11" t="s">
        <v>49</v>
      </c>
      <c r="D1684" s="12">
        <v>45817</v>
      </c>
      <c r="E1684" s="11">
        <v>1257</v>
      </c>
      <c r="F1684" s="11" t="s">
        <v>33</v>
      </c>
      <c r="G1684" s="13">
        <v>296.51</v>
      </c>
      <c r="H1684" s="14">
        <f t="shared" si="182"/>
        <v>372713.07</v>
      </c>
      <c r="I1684" s="14">
        <f>IF(F1684="GHS",H1684,H1684*Assumptions!$B$4)</f>
        <v>372713.07</v>
      </c>
      <c r="J1684" s="15" t="str">
        <f>INDEX(Assumptions!$B$8:$B$12,MATCH(B1684,Assumptions!$A$8:$A$12,0))</f>
        <v>Weighted Average</v>
      </c>
      <c r="K1684" s="16">
        <f>G1684/(1-INDEX(Assumptions!$D$8:$D$12,MATCH(B1684,Assumptions!$A$8:$A$12,0)))</f>
        <v>456.16923076923075</v>
      </c>
      <c r="L1684" s="16">
        <f t="shared" si="183"/>
        <v>8.8952999999999989</v>
      </c>
      <c r="M1684" s="16">
        <f t="shared" si="184"/>
        <v>22.80846153846154</v>
      </c>
      <c r="N1684" s="14">
        <f>E1684*(K1684-L1684-M1684)*IF(F1684="GHS",1,Assumptions!$B$4)</f>
        <v>533553.09482307686</v>
      </c>
      <c r="O1684" s="15">
        <f t="shared" ca="1" si="185"/>
        <v>469</v>
      </c>
      <c r="P1684" s="15" t="str">
        <f t="shared" ca="1" si="186"/>
        <v>365d+</v>
      </c>
      <c r="Q1684" s="17">
        <f ca="1">IF(P1684="0-90d",0,IF(P1684="91-180d",INDEX(Assumptions!$F$8:$F$12,MATCH(B1684,Assumptions!$A$8:$A$12,0)),IF(P1684="181-365d",INDEX(Assumptions!$G$8:$G$12,MATCH(B1684,Assumptions!$A$8:$A$12,0)),INDEX(Assumptions!$H$8:$H$12,MATCH(B1684,Assumptions!$A$8:$A$12,0)))))</f>
        <v>0.8</v>
      </c>
      <c r="R1684" s="14">
        <f t="shared" ca="1" si="187"/>
        <v>298170.45600000001</v>
      </c>
      <c r="S1684" s="14">
        <f t="shared" ca="1" si="188"/>
        <v>74542.614000000001</v>
      </c>
      <c r="T1684" s="11" t="s">
        <v>25</v>
      </c>
      <c r="U1684" s="18" t="s">
        <v>26</v>
      </c>
    </row>
    <row r="1685" spans="1:21" ht="15" customHeight="1" x14ac:dyDescent="0.15">
      <c r="A1685" s="10" t="s">
        <v>1733</v>
      </c>
      <c r="B1685" s="11" t="s">
        <v>46</v>
      </c>
      <c r="C1685" s="11" t="s">
        <v>119</v>
      </c>
      <c r="D1685" s="12">
        <v>46086</v>
      </c>
      <c r="E1685" s="11">
        <v>2555</v>
      </c>
      <c r="F1685" s="11" t="s">
        <v>33</v>
      </c>
      <c r="G1685" s="13">
        <v>235253.73</v>
      </c>
      <c r="H1685" s="14">
        <f t="shared" si="182"/>
        <v>601073280.14999998</v>
      </c>
      <c r="I1685" s="14">
        <f>IF(F1685="GHS",H1685,H1685*Assumptions!$B$4)</f>
        <v>601073280.14999998</v>
      </c>
      <c r="J1685" s="15" t="str">
        <f>INDEX(Assumptions!$B$8:$B$12,MATCH(B1685,Assumptions!$A$8:$A$12,0))</f>
        <v>Specific Identification</v>
      </c>
      <c r="K1685" s="16">
        <f>G1685/(1-INDEX(Assumptions!$D$8:$D$12,MATCH(B1685,Assumptions!$A$8:$A$12,0)))</f>
        <v>301607.34615384619</v>
      </c>
      <c r="L1685" s="16">
        <f t="shared" si="183"/>
        <v>7057.6118999999999</v>
      </c>
      <c r="M1685" s="16">
        <f t="shared" si="184"/>
        <v>15080.36730769231</v>
      </c>
      <c r="N1685" s="14">
        <f>E1685*(K1685-L1685-M1685)*IF(F1685="GHS",1,Assumptions!$B$4)</f>
        <v>714044232.54742312</v>
      </c>
      <c r="O1685" s="15">
        <f t="shared" ca="1" si="185"/>
        <v>200</v>
      </c>
      <c r="P1685" s="15" t="str">
        <f t="shared" ca="1" si="186"/>
        <v>181-365d</v>
      </c>
      <c r="Q1685" s="17">
        <f ca="1">IF(P1685="0-90d",0,IF(P1685="91-180d",INDEX(Assumptions!$F$8:$F$12,MATCH(B1685,Assumptions!$A$8:$A$12,0)),IF(P1685="181-365d",INDEX(Assumptions!$G$8:$G$12,MATCH(B1685,Assumptions!$A$8:$A$12,0)),INDEX(Assumptions!$H$8:$H$12,MATCH(B1685,Assumptions!$A$8:$A$12,0)))))</f>
        <v>0.05</v>
      </c>
      <c r="R1685" s="14">
        <f t="shared" ca="1" si="187"/>
        <v>30053664.0075</v>
      </c>
      <c r="S1685" s="14">
        <f t="shared" ca="1" si="188"/>
        <v>571019616.14249992</v>
      </c>
      <c r="T1685" s="11" t="s">
        <v>25</v>
      </c>
      <c r="U1685" s="18" t="s">
        <v>26</v>
      </c>
    </row>
    <row r="1686" spans="1:21" ht="15" customHeight="1" x14ac:dyDescent="0.15">
      <c r="A1686" s="10" t="s">
        <v>1734</v>
      </c>
      <c r="B1686" s="11" t="s">
        <v>31</v>
      </c>
      <c r="C1686" s="11" t="s">
        <v>76</v>
      </c>
      <c r="D1686" s="12">
        <v>46090</v>
      </c>
      <c r="E1686" s="11">
        <v>1633</v>
      </c>
      <c r="F1686" s="11" t="s">
        <v>33</v>
      </c>
      <c r="G1686" s="13">
        <v>1833.91</v>
      </c>
      <c r="H1686" s="14">
        <f t="shared" si="182"/>
        <v>2994775.0300000003</v>
      </c>
      <c r="I1686" s="14">
        <f>IF(F1686="GHS",H1686,H1686*Assumptions!$B$4)</f>
        <v>2994775.0300000003</v>
      </c>
      <c r="J1686" s="15" t="str">
        <f>INDEX(Assumptions!$B$8:$B$12,MATCH(B1686,Assumptions!$A$8:$A$12,0))</f>
        <v>Weighted Average</v>
      </c>
      <c r="K1686" s="16">
        <f>G1686/(1-INDEX(Assumptions!$D$8:$D$12,MATCH(B1686,Assumptions!$A$8:$A$12,0)))</f>
        <v>2547.0972222222226</v>
      </c>
      <c r="L1686" s="16">
        <f t="shared" si="183"/>
        <v>55.017299999999999</v>
      </c>
      <c r="M1686" s="16">
        <f t="shared" si="184"/>
        <v>127.35486111111113</v>
      </c>
      <c r="N1686" s="14">
        <f>E1686*(K1686-L1686-M1686)*IF(F1686="GHS",1,Assumptions!$B$4)</f>
        <v>3861596.0247944454</v>
      </c>
      <c r="O1686" s="15">
        <f t="shared" ca="1" si="185"/>
        <v>196</v>
      </c>
      <c r="P1686" s="15" t="str">
        <f t="shared" ca="1" si="186"/>
        <v>181-365d</v>
      </c>
      <c r="Q1686" s="17">
        <f ca="1">IF(P1686="0-90d",0,IF(P1686="91-180d",INDEX(Assumptions!$F$8:$F$12,MATCH(B1686,Assumptions!$A$8:$A$12,0)),IF(P1686="181-365d",INDEX(Assumptions!$G$8:$G$12,MATCH(B1686,Assumptions!$A$8:$A$12,0)),INDEX(Assumptions!$H$8:$H$12,MATCH(B1686,Assumptions!$A$8:$A$12,0)))))</f>
        <v>0.2</v>
      </c>
      <c r="R1686" s="14">
        <f t="shared" ca="1" si="187"/>
        <v>598955.00600000005</v>
      </c>
      <c r="S1686" s="14">
        <f t="shared" ca="1" si="188"/>
        <v>2395820.0240000002</v>
      </c>
      <c r="T1686" s="11" t="s">
        <v>25</v>
      </c>
      <c r="U1686" s="18" t="s">
        <v>26</v>
      </c>
    </row>
    <row r="1687" spans="1:21" ht="15" customHeight="1" x14ac:dyDescent="0.15">
      <c r="A1687" s="10" t="s">
        <v>1735</v>
      </c>
      <c r="B1687" s="11" t="s">
        <v>41</v>
      </c>
      <c r="C1687" s="11" t="s">
        <v>44</v>
      </c>
      <c r="D1687" s="12">
        <v>45788</v>
      </c>
      <c r="E1687" s="11">
        <v>209</v>
      </c>
      <c r="F1687" s="11" t="s">
        <v>33</v>
      </c>
      <c r="G1687" s="13">
        <v>170.88</v>
      </c>
      <c r="H1687" s="14">
        <f t="shared" si="182"/>
        <v>35713.919999999998</v>
      </c>
      <c r="I1687" s="14">
        <f>IF(F1687="GHS",H1687,H1687*Assumptions!$B$4)</f>
        <v>35713.919999999998</v>
      </c>
      <c r="J1687" s="15" t="str">
        <f>INDEX(Assumptions!$B$8:$B$12,MATCH(B1687,Assumptions!$A$8:$A$12,0))</f>
        <v>Weighted Average</v>
      </c>
      <c r="K1687" s="16">
        <f>G1687/(1-INDEX(Assumptions!$D$8:$D$12,MATCH(B1687,Assumptions!$A$8:$A$12,0)))</f>
        <v>262.89230769230767</v>
      </c>
      <c r="L1687" s="16">
        <f t="shared" si="183"/>
        <v>5.1263999999999994</v>
      </c>
      <c r="M1687" s="16">
        <f t="shared" si="184"/>
        <v>13.144615384615385</v>
      </c>
      <c r="N1687" s="14">
        <f>E1687*(K1687-L1687-M1687)*IF(F1687="GHS",1,Assumptions!$B$4)</f>
        <v>51125.850092307694</v>
      </c>
      <c r="O1687" s="15">
        <f t="shared" ca="1" si="185"/>
        <v>498</v>
      </c>
      <c r="P1687" s="15" t="str">
        <f t="shared" ca="1" si="186"/>
        <v>365d+</v>
      </c>
      <c r="Q1687" s="17">
        <f ca="1">IF(P1687="0-90d",0,IF(P1687="91-180d",INDEX(Assumptions!$F$8:$F$12,MATCH(B1687,Assumptions!$A$8:$A$12,0)),IF(P1687="181-365d",INDEX(Assumptions!$G$8:$G$12,MATCH(B1687,Assumptions!$A$8:$A$12,0)),INDEX(Assumptions!$H$8:$H$12,MATCH(B1687,Assumptions!$A$8:$A$12,0)))))</f>
        <v>0.8</v>
      </c>
      <c r="R1687" s="14">
        <f t="shared" ca="1" si="187"/>
        <v>28571.135999999999</v>
      </c>
      <c r="S1687" s="14">
        <f t="shared" ca="1" si="188"/>
        <v>7142.7839999999997</v>
      </c>
      <c r="T1687" s="11" t="s">
        <v>25</v>
      </c>
      <c r="U1687" s="18" t="s">
        <v>26</v>
      </c>
    </row>
    <row r="1688" spans="1:21" ht="15" customHeight="1" x14ac:dyDescent="0.15">
      <c r="A1688" s="10" t="s">
        <v>1736</v>
      </c>
      <c r="B1688" s="11" t="s">
        <v>28</v>
      </c>
      <c r="C1688" s="11" t="s">
        <v>38</v>
      </c>
      <c r="D1688" s="12">
        <v>46165</v>
      </c>
      <c r="E1688" s="11">
        <v>3366</v>
      </c>
      <c r="F1688" s="11" t="s">
        <v>24</v>
      </c>
      <c r="G1688" s="13">
        <v>6973.24</v>
      </c>
      <c r="H1688" s="14">
        <f t="shared" si="182"/>
        <v>23471925.84</v>
      </c>
      <c r="I1688" s="14">
        <f>IF(F1688="GHS",H1688,H1688*Assumptions!$B$4)</f>
        <v>253496799.07200003</v>
      </c>
      <c r="J1688" s="15" t="str">
        <f>INDEX(Assumptions!$B$8:$B$12,MATCH(B1688,Assumptions!$A$8:$A$12,0))</f>
        <v>Fair Value Less Costs to Sell</v>
      </c>
      <c r="K1688" s="16">
        <f>G1688/(1-INDEX(Assumptions!$D$8:$D$12,MATCH(B1688,Assumptions!$A$8:$A$12,0)))</f>
        <v>7924.1363636363631</v>
      </c>
      <c r="L1688" s="16">
        <f t="shared" si="183"/>
        <v>209.19719999999998</v>
      </c>
      <c r="M1688" s="16">
        <f t="shared" si="184"/>
        <v>396.20681818181816</v>
      </c>
      <c r="N1688" s="14">
        <f>E1688*(K1688-L1688-M1688)*IF(F1688="GHS",1,Assumptions!$B$4)</f>
        <v>266056413.20784003</v>
      </c>
      <c r="O1688" s="15">
        <f t="shared" ca="1" si="185"/>
        <v>121</v>
      </c>
      <c r="P1688" s="15" t="str">
        <f t="shared" ca="1" si="186"/>
        <v>91-180d</v>
      </c>
      <c r="Q1688" s="17">
        <f ca="1">IF(P1688="0-90d",0,IF(P1688="91-180d",INDEX(Assumptions!$F$8:$F$12,MATCH(B1688,Assumptions!$A$8:$A$12,0)),IF(P1688="181-365d",INDEX(Assumptions!$G$8:$G$12,MATCH(B1688,Assumptions!$A$8:$A$12,0)),INDEX(Assumptions!$H$8:$H$12,MATCH(B1688,Assumptions!$A$8:$A$12,0)))))</f>
        <v>0.02</v>
      </c>
      <c r="R1688" s="14">
        <f t="shared" ca="1" si="187"/>
        <v>5069935.9814400002</v>
      </c>
      <c r="S1688" s="14">
        <f t="shared" ca="1" si="188"/>
        <v>248426863.09056002</v>
      </c>
      <c r="T1688" s="11" t="s">
        <v>25</v>
      </c>
      <c r="U1688" s="18" t="s">
        <v>26</v>
      </c>
    </row>
    <row r="1689" spans="1:21" ht="15" customHeight="1" x14ac:dyDescent="0.15">
      <c r="A1689" s="10" t="s">
        <v>1737</v>
      </c>
      <c r="B1689" s="11" t="s">
        <v>31</v>
      </c>
      <c r="C1689" s="11" t="s">
        <v>63</v>
      </c>
      <c r="D1689" s="12">
        <v>46066</v>
      </c>
      <c r="E1689" s="11">
        <v>183</v>
      </c>
      <c r="F1689" s="11" t="s">
        <v>33</v>
      </c>
      <c r="G1689" s="13">
        <v>1754.51</v>
      </c>
      <c r="H1689" s="14">
        <f t="shared" si="182"/>
        <v>321075.33</v>
      </c>
      <c r="I1689" s="14">
        <f>IF(F1689="GHS",H1689,H1689*Assumptions!$B$4)</f>
        <v>321075.33</v>
      </c>
      <c r="J1689" s="15" t="str">
        <f>INDEX(Assumptions!$B$8:$B$12,MATCH(B1689,Assumptions!$A$8:$A$12,0))</f>
        <v>Weighted Average</v>
      </c>
      <c r="K1689" s="16">
        <f>G1689/(1-INDEX(Assumptions!$D$8:$D$12,MATCH(B1689,Assumptions!$A$8:$A$12,0)))</f>
        <v>2436.8194444444443</v>
      </c>
      <c r="L1689" s="16">
        <f t="shared" si="183"/>
        <v>52.635300000000001</v>
      </c>
      <c r="M1689" s="16">
        <f t="shared" si="184"/>
        <v>121.84097222222222</v>
      </c>
      <c r="N1689" s="14">
        <f>E1689*(K1689-L1689-M1689)*IF(F1689="GHS",1,Assumptions!$B$4)</f>
        <v>414008.80051666667</v>
      </c>
      <c r="O1689" s="15">
        <f t="shared" ca="1" si="185"/>
        <v>220</v>
      </c>
      <c r="P1689" s="15" t="str">
        <f t="shared" ca="1" si="186"/>
        <v>181-365d</v>
      </c>
      <c r="Q1689" s="17">
        <f ca="1">IF(P1689="0-90d",0,IF(P1689="91-180d",INDEX(Assumptions!$F$8:$F$12,MATCH(B1689,Assumptions!$A$8:$A$12,0)),IF(P1689="181-365d",INDEX(Assumptions!$G$8:$G$12,MATCH(B1689,Assumptions!$A$8:$A$12,0)),INDEX(Assumptions!$H$8:$H$12,MATCH(B1689,Assumptions!$A$8:$A$12,0)))))</f>
        <v>0.2</v>
      </c>
      <c r="R1689" s="14">
        <f t="shared" ca="1" si="187"/>
        <v>64215.066000000006</v>
      </c>
      <c r="S1689" s="14">
        <f t="shared" ca="1" si="188"/>
        <v>256860.26400000002</v>
      </c>
      <c r="T1689" s="11" t="s">
        <v>25</v>
      </c>
      <c r="U1689" s="18" t="s">
        <v>26</v>
      </c>
    </row>
    <row r="1690" spans="1:21" ht="15" customHeight="1" x14ac:dyDescent="0.15">
      <c r="A1690" s="10" t="s">
        <v>1738</v>
      </c>
      <c r="B1690" s="11" t="s">
        <v>41</v>
      </c>
      <c r="C1690" s="11" t="s">
        <v>115</v>
      </c>
      <c r="D1690" s="12">
        <v>45804</v>
      </c>
      <c r="E1690" s="11">
        <v>2461</v>
      </c>
      <c r="F1690" s="11" t="s">
        <v>33</v>
      </c>
      <c r="G1690" s="13">
        <v>436.56</v>
      </c>
      <c r="H1690" s="14">
        <f t="shared" si="182"/>
        <v>1074374.1599999999</v>
      </c>
      <c r="I1690" s="14">
        <f>IF(F1690="GHS",H1690,H1690*Assumptions!$B$4)</f>
        <v>1074374.1599999999</v>
      </c>
      <c r="J1690" s="15" t="str">
        <f>INDEX(Assumptions!$B$8:$B$12,MATCH(B1690,Assumptions!$A$8:$A$12,0))</f>
        <v>Weighted Average</v>
      </c>
      <c r="K1690" s="16">
        <f>G1690/(1-INDEX(Assumptions!$D$8:$D$12,MATCH(B1690,Assumptions!$A$8:$A$12,0)))</f>
        <v>671.63076923076926</v>
      </c>
      <c r="L1690" s="16">
        <f t="shared" si="183"/>
        <v>13.0968</v>
      </c>
      <c r="M1690" s="16">
        <f t="shared" si="184"/>
        <v>33.581538461538464</v>
      </c>
      <c r="N1690" s="14">
        <f>E1690*(K1690-L1690-M1690)*IF(F1690="GHS",1,Assumptions!$B$4)</f>
        <v>1538007.9321230769</v>
      </c>
      <c r="O1690" s="15">
        <f t="shared" ca="1" si="185"/>
        <v>482</v>
      </c>
      <c r="P1690" s="15" t="str">
        <f t="shared" ca="1" si="186"/>
        <v>365d+</v>
      </c>
      <c r="Q1690" s="17">
        <f ca="1">IF(P1690="0-90d",0,IF(P1690="91-180d",INDEX(Assumptions!$F$8:$F$12,MATCH(B1690,Assumptions!$A$8:$A$12,0)),IF(P1690="181-365d",INDEX(Assumptions!$G$8:$G$12,MATCH(B1690,Assumptions!$A$8:$A$12,0)),INDEX(Assumptions!$H$8:$H$12,MATCH(B1690,Assumptions!$A$8:$A$12,0)))))</f>
        <v>0.8</v>
      </c>
      <c r="R1690" s="14">
        <f t="shared" ca="1" si="187"/>
        <v>859499.32799999998</v>
      </c>
      <c r="S1690" s="14">
        <f t="shared" ca="1" si="188"/>
        <v>214874.83199999994</v>
      </c>
      <c r="T1690" s="11" t="s">
        <v>25</v>
      </c>
      <c r="U1690" s="18" t="s">
        <v>36</v>
      </c>
    </row>
    <row r="1691" spans="1:21" ht="15" customHeight="1" x14ac:dyDescent="0.15">
      <c r="A1691" s="10" t="s">
        <v>1739</v>
      </c>
      <c r="B1691" s="11" t="s">
        <v>41</v>
      </c>
      <c r="C1691" s="11" t="s">
        <v>49</v>
      </c>
      <c r="D1691" s="12">
        <v>46220</v>
      </c>
      <c r="E1691" s="11">
        <v>3710</v>
      </c>
      <c r="F1691" s="11" t="s">
        <v>33</v>
      </c>
      <c r="G1691" s="13">
        <v>353.4</v>
      </c>
      <c r="H1691" s="14">
        <f t="shared" si="182"/>
        <v>1311114</v>
      </c>
      <c r="I1691" s="14">
        <f>IF(F1691="GHS",H1691,H1691*Assumptions!$B$4)</f>
        <v>1311114</v>
      </c>
      <c r="J1691" s="15" t="str">
        <f>INDEX(Assumptions!$B$8:$B$12,MATCH(B1691,Assumptions!$A$8:$A$12,0))</f>
        <v>Weighted Average</v>
      </c>
      <c r="K1691" s="16">
        <f>G1691/(1-INDEX(Assumptions!$D$8:$D$12,MATCH(B1691,Assumptions!$A$8:$A$12,0)))</f>
        <v>543.69230769230762</v>
      </c>
      <c r="L1691" s="16">
        <f t="shared" si="183"/>
        <v>10.601999999999999</v>
      </c>
      <c r="M1691" s="16">
        <f t="shared" si="184"/>
        <v>27.184615384615384</v>
      </c>
      <c r="N1691" s="14">
        <f>E1691*(K1691-L1691-M1691)*IF(F1691="GHS",1,Assumptions!$B$4)</f>
        <v>1876910.1184615383</v>
      </c>
      <c r="O1691" s="15">
        <f t="shared" ca="1" si="185"/>
        <v>66</v>
      </c>
      <c r="P1691" s="15" t="str">
        <f t="shared" ca="1" si="186"/>
        <v>0-90d</v>
      </c>
      <c r="Q1691" s="17">
        <f ca="1">IF(P1691="0-90d",0,IF(P1691="91-180d",INDEX(Assumptions!$F$8:$F$12,MATCH(B1691,Assumptions!$A$8:$A$12,0)),IF(P1691="181-365d",INDEX(Assumptions!$G$8:$G$12,MATCH(B1691,Assumptions!$A$8:$A$12,0)),INDEX(Assumptions!$H$8:$H$12,MATCH(B1691,Assumptions!$A$8:$A$12,0)))))</f>
        <v>0</v>
      </c>
      <c r="R1691" s="14">
        <f t="shared" ca="1" si="187"/>
        <v>0</v>
      </c>
      <c r="S1691" s="14">
        <f t="shared" ca="1" si="188"/>
        <v>1311114</v>
      </c>
      <c r="T1691" s="11" t="s">
        <v>25</v>
      </c>
      <c r="U1691" s="18" t="s">
        <v>26</v>
      </c>
    </row>
    <row r="1692" spans="1:21" ht="15" customHeight="1" x14ac:dyDescent="0.15">
      <c r="A1692" s="10" t="s">
        <v>1740</v>
      </c>
      <c r="B1692" s="11" t="s">
        <v>31</v>
      </c>
      <c r="C1692" s="11" t="s">
        <v>76</v>
      </c>
      <c r="D1692" s="12">
        <v>45864</v>
      </c>
      <c r="E1692" s="11">
        <v>555</v>
      </c>
      <c r="F1692" s="11" t="s">
        <v>33</v>
      </c>
      <c r="G1692" s="13">
        <v>4490.08</v>
      </c>
      <c r="H1692" s="14">
        <f t="shared" si="182"/>
        <v>2491994.4</v>
      </c>
      <c r="I1692" s="14">
        <f>IF(F1692="GHS",H1692,H1692*Assumptions!$B$4)</f>
        <v>2491994.4</v>
      </c>
      <c r="J1692" s="15" t="str">
        <f>INDEX(Assumptions!$B$8:$B$12,MATCH(B1692,Assumptions!$A$8:$A$12,0))</f>
        <v>Weighted Average</v>
      </c>
      <c r="K1692" s="16">
        <f>G1692/(1-INDEX(Assumptions!$D$8:$D$12,MATCH(B1692,Assumptions!$A$8:$A$12,0)))</f>
        <v>6236.2222222222226</v>
      </c>
      <c r="L1692" s="16">
        <f t="shared" si="183"/>
        <v>134.70239999999998</v>
      </c>
      <c r="M1692" s="16">
        <f t="shared" si="184"/>
        <v>311.81111111111113</v>
      </c>
      <c r="N1692" s="14">
        <f>E1692*(K1692-L1692-M1692)*IF(F1692="GHS",1,Assumptions!$B$4)</f>
        <v>3213288.334666667</v>
      </c>
      <c r="O1692" s="15">
        <f t="shared" ca="1" si="185"/>
        <v>422</v>
      </c>
      <c r="P1692" s="15" t="str">
        <f t="shared" ca="1" si="186"/>
        <v>365d+</v>
      </c>
      <c r="Q1692" s="17">
        <f ca="1">IF(P1692="0-90d",0,IF(P1692="91-180d",INDEX(Assumptions!$F$8:$F$12,MATCH(B1692,Assumptions!$A$8:$A$12,0)),IF(P1692="181-365d",INDEX(Assumptions!$G$8:$G$12,MATCH(B1692,Assumptions!$A$8:$A$12,0)),INDEX(Assumptions!$H$8:$H$12,MATCH(B1692,Assumptions!$A$8:$A$12,0)))))</f>
        <v>0.6</v>
      </c>
      <c r="R1692" s="14">
        <f t="shared" ca="1" si="187"/>
        <v>1495196.64</v>
      </c>
      <c r="S1692" s="14">
        <f t="shared" ca="1" si="188"/>
        <v>996797.76</v>
      </c>
      <c r="T1692" s="11" t="s">
        <v>25</v>
      </c>
      <c r="U1692" s="18" t="s">
        <v>26</v>
      </c>
    </row>
    <row r="1693" spans="1:21" ht="15" customHeight="1" x14ac:dyDescent="0.15">
      <c r="A1693" s="10" t="s">
        <v>1741</v>
      </c>
      <c r="B1693" s="11" t="s">
        <v>28</v>
      </c>
      <c r="C1693" s="11" t="s">
        <v>35</v>
      </c>
      <c r="D1693" s="12">
        <v>45832</v>
      </c>
      <c r="E1693" s="11">
        <v>3366</v>
      </c>
      <c r="F1693" s="11" t="s">
        <v>24</v>
      </c>
      <c r="G1693" s="13">
        <v>3629.15</v>
      </c>
      <c r="H1693" s="14">
        <f t="shared" si="182"/>
        <v>12215718.9</v>
      </c>
      <c r="I1693" s="14">
        <f>IF(F1693="GHS",H1693,H1693*Assumptions!$B$4)</f>
        <v>131929764.12000002</v>
      </c>
      <c r="J1693" s="15" t="str">
        <f>INDEX(Assumptions!$B$8:$B$12,MATCH(B1693,Assumptions!$A$8:$A$12,0))</f>
        <v>Fair Value Less Costs to Sell</v>
      </c>
      <c r="K1693" s="16">
        <f>G1693/(1-INDEX(Assumptions!$D$8:$D$12,MATCH(B1693,Assumptions!$A$8:$A$12,0)))</f>
        <v>4124.034090909091</v>
      </c>
      <c r="L1693" s="16">
        <f t="shared" si="183"/>
        <v>108.8745</v>
      </c>
      <c r="M1693" s="16">
        <f t="shared" si="184"/>
        <v>206.20170454545456</v>
      </c>
      <c r="N1693" s="14">
        <f>E1693*(K1693-L1693-M1693)*IF(F1693="GHS",1,Assumptions!$B$4)</f>
        <v>138466284.25140002</v>
      </c>
      <c r="O1693" s="15">
        <f t="shared" ca="1" si="185"/>
        <v>454</v>
      </c>
      <c r="P1693" s="15" t="str">
        <f t="shared" ca="1" si="186"/>
        <v>365d+</v>
      </c>
      <c r="Q1693" s="17">
        <f ca="1">IF(P1693="0-90d",0,IF(P1693="91-180d",INDEX(Assumptions!$F$8:$F$12,MATCH(B1693,Assumptions!$A$8:$A$12,0)),IF(P1693="181-365d",INDEX(Assumptions!$G$8:$G$12,MATCH(B1693,Assumptions!$A$8:$A$12,0)),INDEX(Assumptions!$H$8:$H$12,MATCH(B1693,Assumptions!$A$8:$A$12,0)))))</f>
        <v>0.4</v>
      </c>
      <c r="R1693" s="14">
        <f t="shared" ca="1" si="187"/>
        <v>52771905.648000009</v>
      </c>
      <c r="S1693" s="14">
        <f t="shared" ca="1" si="188"/>
        <v>79157858.472000003</v>
      </c>
      <c r="T1693" s="11" t="s">
        <v>25</v>
      </c>
      <c r="U1693" s="18" t="s">
        <v>26</v>
      </c>
    </row>
    <row r="1694" spans="1:21" ht="15" customHeight="1" x14ac:dyDescent="0.15">
      <c r="A1694" s="10" t="s">
        <v>1742</v>
      </c>
      <c r="B1694" s="11" t="s">
        <v>46</v>
      </c>
      <c r="C1694" s="11" t="s">
        <v>47</v>
      </c>
      <c r="D1694" s="12">
        <v>45887</v>
      </c>
      <c r="E1694" s="11">
        <v>3132</v>
      </c>
      <c r="F1694" s="11" t="s">
        <v>33</v>
      </c>
      <c r="G1694" s="13">
        <v>489183.58</v>
      </c>
      <c r="H1694" s="14">
        <f t="shared" si="182"/>
        <v>1532122972.5599999</v>
      </c>
      <c r="I1694" s="14">
        <f>IF(F1694="GHS",H1694,H1694*Assumptions!$B$4)</f>
        <v>1532122972.5599999</v>
      </c>
      <c r="J1694" s="15" t="str">
        <f>INDEX(Assumptions!$B$8:$B$12,MATCH(B1694,Assumptions!$A$8:$A$12,0))</f>
        <v>Specific Identification</v>
      </c>
      <c r="K1694" s="16">
        <f>G1694/(1-INDEX(Assumptions!$D$8:$D$12,MATCH(B1694,Assumptions!$A$8:$A$12,0)))</f>
        <v>627158.43589743588</v>
      </c>
      <c r="L1694" s="16">
        <f t="shared" si="183"/>
        <v>14675.5074</v>
      </c>
      <c r="M1694" s="16">
        <f t="shared" si="184"/>
        <v>31357.921794871796</v>
      </c>
      <c r="N1694" s="14">
        <f>E1694*(K1694-L1694-M1694)*IF(F1694="GHS",1,Assumptions!$B$4)</f>
        <v>1820083520.9924307</v>
      </c>
      <c r="O1694" s="15">
        <f t="shared" ca="1" si="185"/>
        <v>399</v>
      </c>
      <c r="P1694" s="15" t="str">
        <f t="shared" ca="1" si="186"/>
        <v>365d+</v>
      </c>
      <c r="Q1694" s="17">
        <f ca="1">IF(P1694="0-90d",0,IF(P1694="91-180d",INDEX(Assumptions!$F$8:$F$12,MATCH(B1694,Assumptions!$A$8:$A$12,0)),IF(P1694="181-365d",INDEX(Assumptions!$G$8:$G$12,MATCH(B1694,Assumptions!$A$8:$A$12,0)),INDEX(Assumptions!$H$8:$H$12,MATCH(B1694,Assumptions!$A$8:$A$12,0)))))</f>
        <v>0.15</v>
      </c>
      <c r="R1694" s="14">
        <f t="shared" ca="1" si="187"/>
        <v>229818445.88399997</v>
      </c>
      <c r="S1694" s="14">
        <f t="shared" ca="1" si="188"/>
        <v>1302304526.6759999</v>
      </c>
      <c r="T1694" s="11" t="s">
        <v>25</v>
      </c>
      <c r="U1694" s="18" t="s">
        <v>26</v>
      </c>
    </row>
    <row r="1695" spans="1:21" ht="15" customHeight="1" x14ac:dyDescent="0.15">
      <c r="A1695" s="10" t="s">
        <v>1743</v>
      </c>
      <c r="B1695" s="11" t="s">
        <v>28</v>
      </c>
      <c r="C1695" s="11" t="s">
        <v>35</v>
      </c>
      <c r="D1695" s="12">
        <v>45998</v>
      </c>
      <c r="E1695" s="11">
        <v>94</v>
      </c>
      <c r="F1695" s="11" t="s">
        <v>24</v>
      </c>
      <c r="G1695" s="13">
        <v>6039.17</v>
      </c>
      <c r="H1695" s="14">
        <f t="shared" si="182"/>
        <v>567681.98</v>
      </c>
      <c r="I1695" s="14">
        <f>IF(F1695="GHS",H1695,H1695*Assumptions!$B$4)</f>
        <v>6130965.3840000005</v>
      </c>
      <c r="J1695" s="15" t="str">
        <f>INDEX(Assumptions!$B$8:$B$12,MATCH(B1695,Assumptions!$A$8:$A$12,0))</f>
        <v>Fair Value Less Costs to Sell</v>
      </c>
      <c r="K1695" s="16">
        <f>G1695/(1-INDEX(Assumptions!$D$8:$D$12,MATCH(B1695,Assumptions!$A$8:$A$12,0)))</f>
        <v>6862.693181818182</v>
      </c>
      <c r="L1695" s="16">
        <f t="shared" si="183"/>
        <v>181.17509999999999</v>
      </c>
      <c r="M1695" s="16">
        <f t="shared" si="184"/>
        <v>343.13465909090911</v>
      </c>
      <c r="N1695" s="14">
        <f>E1695*(K1695-L1695-M1695)*IF(F1695="GHS",1,Assumptions!$B$4)</f>
        <v>6434726.8507527281</v>
      </c>
      <c r="O1695" s="15">
        <f t="shared" ca="1" si="185"/>
        <v>288</v>
      </c>
      <c r="P1695" s="15" t="str">
        <f t="shared" ca="1" si="186"/>
        <v>181-365d</v>
      </c>
      <c r="Q1695" s="17">
        <f ca="1">IF(P1695="0-90d",0,IF(P1695="91-180d",INDEX(Assumptions!$F$8:$F$12,MATCH(B1695,Assumptions!$A$8:$A$12,0)),IF(P1695="181-365d",INDEX(Assumptions!$G$8:$G$12,MATCH(B1695,Assumptions!$A$8:$A$12,0)),INDEX(Assumptions!$H$8:$H$12,MATCH(B1695,Assumptions!$A$8:$A$12,0)))))</f>
        <v>0.1</v>
      </c>
      <c r="R1695" s="14">
        <f t="shared" ca="1" si="187"/>
        <v>613096.53840000008</v>
      </c>
      <c r="S1695" s="14">
        <f t="shared" ca="1" si="188"/>
        <v>5517868.8456000006</v>
      </c>
      <c r="T1695" s="11" t="s">
        <v>25</v>
      </c>
      <c r="U1695" s="18" t="s">
        <v>26</v>
      </c>
    </row>
    <row r="1696" spans="1:21" ht="15" customHeight="1" x14ac:dyDescent="0.15">
      <c r="A1696" s="10" t="s">
        <v>1744</v>
      </c>
      <c r="B1696" s="11" t="s">
        <v>31</v>
      </c>
      <c r="C1696" s="11" t="s">
        <v>76</v>
      </c>
      <c r="D1696" s="12">
        <v>45951</v>
      </c>
      <c r="E1696" s="11">
        <v>3707</v>
      </c>
      <c r="F1696" s="11" t="s">
        <v>33</v>
      </c>
      <c r="G1696" s="13">
        <v>5075.32</v>
      </c>
      <c r="H1696" s="14">
        <f t="shared" si="182"/>
        <v>18814211.239999998</v>
      </c>
      <c r="I1696" s="14">
        <f>IF(F1696="GHS",H1696,H1696*Assumptions!$B$4)</f>
        <v>18814211.239999998</v>
      </c>
      <c r="J1696" s="15" t="str">
        <f>INDEX(Assumptions!$B$8:$B$12,MATCH(B1696,Assumptions!$A$8:$A$12,0))</f>
        <v>Weighted Average</v>
      </c>
      <c r="K1696" s="16">
        <f>G1696/(1-INDEX(Assumptions!$D$8:$D$12,MATCH(B1696,Assumptions!$A$8:$A$12,0)))</f>
        <v>7049.0555555555557</v>
      </c>
      <c r="L1696" s="16">
        <f t="shared" si="183"/>
        <v>152.25959999999998</v>
      </c>
      <c r="M1696" s="16">
        <f t="shared" si="184"/>
        <v>352.45277777777778</v>
      </c>
      <c r="N1696" s="14">
        <f>E1696*(K1696-L1696-M1696)*IF(F1696="GHS",1,Assumptions!$B$4)</f>
        <v>24259880.160022222</v>
      </c>
      <c r="O1696" s="15">
        <f t="shared" ca="1" si="185"/>
        <v>335</v>
      </c>
      <c r="P1696" s="15" t="str">
        <f t="shared" ca="1" si="186"/>
        <v>181-365d</v>
      </c>
      <c r="Q1696" s="17">
        <f ca="1">IF(P1696="0-90d",0,IF(P1696="91-180d",INDEX(Assumptions!$F$8:$F$12,MATCH(B1696,Assumptions!$A$8:$A$12,0)),IF(P1696="181-365d",INDEX(Assumptions!$G$8:$G$12,MATCH(B1696,Assumptions!$A$8:$A$12,0)),INDEX(Assumptions!$H$8:$H$12,MATCH(B1696,Assumptions!$A$8:$A$12,0)))))</f>
        <v>0.2</v>
      </c>
      <c r="R1696" s="14">
        <f t="shared" ca="1" si="187"/>
        <v>3762842.2479999997</v>
      </c>
      <c r="S1696" s="14">
        <f t="shared" ca="1" si="188"/>
        <v>15051368.991999999</v>
      </c>
      <c r="T1696" s="11" t="s">
        <v>25</v>
      </c>
      <c r="U1696" s="18" t="s">
        <v>26</v>
      </c>
    </row>
    <row r="1697" spans="1:21" ht="15" customHeight="1" x14ac:dyDescent="0.15">
      <c r="A1697" s="10" t="s">
        <v>1745</v>
      </c>
      <c r="B1697" s="11" t="s">
        <v>41</v>
      </c>
      <c r="C1697" s="11" t="s">
        <v>44</v>
      </c>
      <c r="D1697" s="12">
        <v>46177</v>
      </c>
      <c r="E1697" s="11">
        <v>3912</v>
      </c>
      <c r="F1697" s="11" t="s">
        <v>33</v>
      </c>
      <c r="G1697" s="13">
        <v>379.5</v>
      </c>
      <c r="H1697" s="14">
        <f t="shared" si="182"/>
        <v>1484604</v>
      </c>
      <c r="I1697" s="14">
        <f>IF(F1697="GHS",H1697,H1697*Assumptions!$B$4)</f>
        <v>1484604</v>
      </c>
      <c r="J1697" s="15" t="str">
        <f>INDEX(Assumptions!$B$8:$B$12,MATCH(B1697,Assumptions!$A$8:$A$12,0))</f>
        <v>Weighted Average</v>
      </c>
      <c r="K1697" s="16">
        <f>G1697/(1-INDEX(Assumptions!$D$8:$D$12,MATCH(B1697,Assumptions!$A$8:$A$12,0)))</f>
        <v>583.84615384615381</v>
      </c>
      <c r="L1697" s="16">
        <f t="shared" si="183"/>
        <v>11.385</v>
      </c>
      <c r="M1697" s="16">
        <f t="shared" si="184"/>
        <v>29.192307692307693</v>
      </c>
      <c r="N1697" s="14">
        <f>E1697*(K1697-L1697-M1697)*IF(F1697="GHS",1,Assumptions!$B$4)</f>
        <v>2125267.7261538459</v>
      </c>
      <c r="O1697" s="15">
        <f t="shared" ca="1" si="185"/>
        <v>109</v>
      </c>
      <c r="P1697" s="15" t="str">
        <f t="shared" ca="1" si="186"/>
        <v>91-180d</v>
      </c>
      <c r="Q1697" s="17">
        <f ca="1">IF(P1697="0-90d",0,IF(P1697="91-180d",INDEX(Assumptions!$F$8:$F$12,MATCH(B1697,Assumptions!$A$8:$A$12,0)),IF(P1697="181-365d",INDEX(Assumptions!$G$8:$G$12,MATCH(B1697,Assumptions!$A$8:$A$12,0)),INDEX(Assumptions!$H$8:$H$12,MATCH(B1697,Assumptions!$A$8:$A$12,0)))))</f>
        <v>0.1</v>
      </c>
      <c r="R1697" s="14">
        <f t="shared" ca="1" si="187"/>
        <v>148460.4</v>
      </c>
      <c r="S1697" s="14">
        <f t="shared" ca="1" si="188"/>
        <v>1336143.6000000001</v>
      </c>
      <c r="T1697" s="11" t="s">
        <v>25</v>
      </c>
      <c r="U1697" s="18" t="s">
        <v>36</v>
      </c>
    </row>
    <row r="1698" spans="1:21" ht="15" customHeight="1" x14ac:dyDescent="0.15">
      <c r="A1698" s="10" t="s">
        <v>1746</v>
      </c>
      <c r="B1698" s="11" t="s">
        <v>22</v>
      </c>
      <c r="C1698" s="11" t="s">
        <v>23</v>
      </c>
      <c r="D1698" s="12">
        <v>45732</v>
      </c>
      <c r="E1698" s="11">
        <v>2380</v>
      </c>
      <c r="F1698" s="11" t="s">
        <v>24</v>
      </c>
      <c r="G1698" s="13">
        <v>15541.41</v>
      </c>
      <c r="H1698" s="14">
        <f t="shared" si="182"/>
        <v>36988555.799999997</v>
      </c>
      <c r="I1698" s="14">
        <f>IF(F1698="GHS",H1698,H1698*Assumptions!$B$4)</f>
        <v>399476402.63999999</v>
      </c>
      <c r="J1698" s="15" t="str">
        <f>INDEX(Assumptions!$B$8:$B$12,MATCH(B1698,Assumptions!$A$8:$A$12,0))</f>
        <v>FIFO</v>
      </c>
      <c r="K1698" s="16">
        <f>G1698/(1-INDEX(Assumptions!$D$8:$D$12,MATCH(B1698,Assumptions!$A$8:$A$12,0)))</f>
        <v>18952.939024390242</v>
      </c>
      <c r="L1698" s="16">
        <f t="shared" si="183"/>
        <v>466.2423</v>
      </c>
      <c r="M1698" s="16">
        <f t="shared" si="184"/>
        <v>947.64695121951218</v>
      </c>
      <c r="N1698" s="14">
        <f>E1698*(K1698-L1698-M1698)*IF(F1698="GHS",1,Assumptions!$B$4)</f>
        <v>450823735.36958045</v>
      </c>
      <c r="O1698" s="15">
        <f t="shared" ca="1" si="185"/>
        <v>554</v>
      </c>
      <c r="P1698" s="15" t="str">
        <f t="shared" ca="1" si="186"/>
        <v>365d+</v>
      </c>
      <c r="Q1698" s="17">
        <f ca="1">IF(P1698="0-90d",0,IF(P1698="91-180d",INDEX(Assumptions!$F$8:$F$12,MATCH(B1698,Assumptions!$A$8:$A$12,0)),IF(P1698="181-365d",INDEX(Assumptions!$G$8:$G$12,MATCH(B1698,Assumptions!$A$8:$A$12,0)),INDEX(Assumptions!$H$8:$H$12,MATCH(B1698,Assumptions!$A$8:$A$12,0)))))</f>
        <v>0.5</v>
      </c>
      <c r="R1698" s="14">
        <f t="shared" ca="1" si="187"/>
        <v>199738201.31999999</v>
      </c>
      <c r="S1698" s="14">
        <f t="shared" ca="1" si="188"/>
        <v>199738201.31999999</v>
      </c>
      <c r="T1698" s="11" t="s">
        <v>25</v>
      </c>
      <c r="U1698" s="18" t="s">
        <v>26</v>
      </c>
    </row>
    <row r="1699" spans="1:21" ht="15" customHeight="1" x14ac:dyDescent="0.15">
      <c r="A1699" s="10" t="s">
        <v>1747</v>
      </c>
      <c r="B1699" s="11" t="s">
        <v>41</v>
      </c>
      <c r="C1699" s="11" t="s">
        <v>115</v>
      </c>
      <c r="D1699" s="12">
        <v>45807</v>
      </c>
      <c r="E1699" s="11">
        <v>1033</v>
      </c>
      <c r="F1699" s="11" t="s">
        <v>33</v>
      </c>
      <c r="G1699" s="13">
        <v>799.34</v>
      </c>
      <c r="H1699" s="14">
        <f t="shared" si="182"/>
        <v>825718.22000000009</v>
      </c>
      <c r="I1699" s="14">
        <f>IF(F1699="GHS",H1699,H1699*Assumptions!$B$4)</f>
        <v>825718.22000000009</v>
      </c>
      <c r="J1699" s="15" t="str">
        <f>INDEX(Assumptions!$B$8:$B$12,MATCH(B1699,Assumptions!$A$8:$A$12,0))</f>
        <v>Weighted Average</v>
      </c>
      <c r="K1699" s="16">
        <f>G1699/(1-INDEX(Assumptions!$D$8:$D$12,MATCH(B1699,Assumptions!$A$8:$A$12,0)))</f>
        <v>1229.7538461538461</v>
      </c>
      <c r="L1699" s="16">
        <f t="shared" si="183"/>
        <v>23.9802</v>
      </c>
      <c r="M1699" s="16">
        <f t="shared" si="184"/>
        <v>61.487692307692306</v>
      </c>
      <c r="N1699" s="14">
        <f>E1699*(K1699-L1699-M1699)*IF(F1699="GHS",1,Assumptions!$B$4)</f>
        <v>1182047.3903230771</v>
      </c>
      <c r="O1699" s="15">
        <f t="shared" ca="1" si="185"/>
        <v>479</v>
      </c>
      <c r="P1699" s="15" t="str">
        <f t="shared" ca="1" si="186"/>
        <v>365d+</v>
      </c>
      <c r="Q1699" s="17">
        <f ca="1">IF(P1699="0-90d",0,IF(P1699="91-180d",INDEX(Assumptions!$F$8:$F$12,MATCH(B1699,Assumptions!$A$8:$A$12,0)),IF(P1699="181-365d",INDEX(Assumptions!$G$8:$G$12,MATCH(B1699,Assumptions!$A$8:$A$12,0)),INDEX(Assumptions!$H$8:$H$12,MATCH(B1699,Assumptions!$A$8:$A$12,0)))))</f>
        <v>0.8</v>
      </c>
      <c r="R1699" s="14">
        <f t="shared" ca="1" si="187"/>
        <v>660574.57600000012</v>
      </c>
      <c r="S1699" s="14">
        <f t="shared" ca="1" si="188"/>
        <v>165143.64399999997</v>
      </c>
      <c r="T1699" s="11" t="s">
        <v>25</v>
      </c>
      <c r="U1699" s="18" t="s">
        <v>26</v>
      </c>
    </row>
    <row r="1700" spans="1:21" ht="15" customHeight="1" x14ac:dyDescent="0.15">
      <c r="A1700" s="10" t="s">
        <v>1748</v>
      </c>
      <c r="B1700" s="11" t="s">
        <v>41</v>
      </c>
      <c r="C1700" s="11" t="s">
        <v>44</v>
      </c>
      <c r="D1700" s="12">
        <v>46112</v>
      </c>
      <c r="E1700" s="11">
        <v>1802</v>
      </c>
      <c r="F1700" s="11" t="s">
        <v>33</v>
      </c>
      <c r="G1700" s="13">
        <v>389.76</v>
      </c>
      <c r="H1700" s="14">
        <f t="shared" si="182"/>
        <v>702347.52</v>
      </c>
      <c r="I1700" s="14">
        <f>IF(F1700="GHS",H1700,H1700*Assumptions!$B$4)</f>
        <v>702347.52</v>
      </c>
      <c r="J1700" s="15" t="str">
        <f>INDEX(Assumptions!$B$8:$B$12,MATCH(B1700,Assumptions!$A$8:$A$12,0))</f>
        <v>Weighted Average</v>
      </c>
      <c r="K1700" s="16">
        <f>G1700/(1-INDEX(Assumptions!$D$8:$D$12,MATCH(B1700,Assumptions!$A$8:$A$12,0)))</f>
        <v>599.63076923076915</v>
      </c>
      <c r="L1700" s="16">
        <f t="shared" si="183"/>
        <v>11.6928</v>
      </c>
      <c r="M1700" s="16">
        <f t="shared" si="184"/>
        <v>29.981538461538459</v>
      </c>
      <c r="N1700" s="14">
        <f>E1700*(K1700-L1700-M1700)*IF(F1700="GHS",1,Assumptions!$B$4)</f>
        <v>1005437.4882461537</v>
      </c>
      <c r="O1700" s="15">
        <f t="shared" ca="1" si="185"/>
        <v>174</v>
      </c>
      <c r="P1700" s="15" t="str">
        <f t="shared" ca="1" si="186"/>
        <v>91-180d</v>
      </c>
      <c r="Q1700" s="17">
        <f ca="1">IF(P1700="0-90d",0,IF(P1700="91-180d",INDEX(Assumptions!$F$8:$F$12,MATCH(B1700,Assumptions!$A$8:$A$12,0)),IF(P1700="181-365d",INDEX(Assumptions!$G$8:$G$12,MATCH(B1700,Assumptions!$A$8:$A$12,0)),INDEX(Assumptions!$H$8:$H$12,MATCH(B1700,Assumptions!$A$8:$A$12,0)))))</f>
        <v>0.1</v>
      </c>
      <c r="R1700" s="14">
        <f t="shared" ca="1" si="187"/>
        <v>70234.752000000008</v>
      </c>
      <c r="S1700" s="14">
        <f t="shared" ca="1" si="188"/>
        <v>632112.76800000004</v>
      </c>
      <c r="T1700" s="11" t="s">
        <v>25</v>
      </c>
      <c r="U1700" s="18" t="s">
        <v>26</v>
      </c>
    </row>
    <row r="1701" spans="1:21" ht="15" customHeight="1" x14ac:dyDescent="0.15">
      <c r="A1701" s="10" t="s">
        <v>1749</v>
      </c>
      <c r="B1701" s="11" t="s">
        <v>28</v>
      </c>
      <c r="C1701" s="11" t="s">
        <v>35</v>
      </c>
      <c r="D1701" s="12">
        <v>45896</v>
      </c>
      <c r="E1701" s="11">
        <v>4255</v>
      </c>
      <c r="F1701" s="11" t="s">
        <v>24</v>
      </c>
      <c r="G1701" s="13">
        <v>3156.33</v>
      </c>
      <c r="H1701" s="14">
        <f t="shared" si="182"/>
        <v>13430184.15</v>
      </c>
      <c r="I1701" s="14">
        <f>IF(F1701="GHS",H1701,H1701*Assumptions!$B$4)</f>
        <v>145045988.82000002</v>
      </c>
      <c r="J1701" s="15" t="str">
        <f>INDEX(Assumptions!$B$8:$B$12,MATCH(B1701,Assumptions!$A$8:$A$12,0))</f>
        <v>Fair Value Less Costs to Sell</v>
      </c>
      <c r="K1701" s="16">
        <f>G1701/(1-INDEX(Assumptions!$D$8:$D$12,MATCH(B1701,Assumptions!$A$8:$A$12,0)))</f>
        <v>3586.7386363636365</v>
      </c>
      <c r="L1701" s="16">
        <f t="shared" si="183"/>
        <v>94.689899999999994</v>
      </c>
      <c r="M1701" s="16">
        <f t="shared" si="184"/>
        <v>179.33693181818182</v>
      </c>
      <c r="N1701" s="14">
        <f>E1701*(K1701-L1701-M1701)*IF(F1701="GHS",1,Assumptions!$B$4)</f>
        <v>152232358.26608184</v>
      </c>
      <c r="O1701" s="15">
        <f t="shared" ca="1" si="185"/>
        <v>390</v>
      </c>
      <c r="P1701" s="15" t="str">
        <f t="shared" ca="1" si="186"/>
        <v>365d+</v>
      </c>
      <c r="Q1701" s="17">
        <f ca="1">IF(P1701="0-90d",0,IF(P1701="91-180d",INDEX(Assumptions!$F$8:$F$12,MATCH(B1701,Assumptions!$A$8:$A$12,0)),IF(P1701="181-365d",INDEX(Assumptions!$G$8:$G$12,MATCH(B1701,Assumptions!$A$8:$A$12,0)),INDEX(Assumptions!$H$8:$H$12,MATCH(B1701,Assumptions!$A$8:$A$12,0)))))</f>
        <v>0.4</v>
      </c>
      <c r="R1701" s="14">
        <f t="shared" ca="1" si="187"/>
        <v>58018395.528000012</v>
      </c>
      <c r="S1701" s="14">
        <f t="shared" ca="1" si="188"/>
        <v>87027593.292000011</v>
      </c>
      <c r="T1701" s="11" t="s">
        <v>25</v>
      </c>
      <c r="U1701" s="18" t="s">
        <v>26</v>
      </c>
    </row>
    <row r="1702" spans="1:21" ht="15" customHeight="1" x14ac:dyDescent="0.15">
      <c r="A1702" s="10" t="s">
        <v>1750</v>
      </c>
      <c r="B1702" s="11" t="s">
        <v>22</v>
      </c>
      <c r="C1702" s="11" t="s">
        <v>61</v>
      </c>
      <c r="D1702" s="12">
        <v>45800</v>
      </c>
      <c r="E1702" s="11">
        <v>2774</v>
      </c>
      <c r="F1702" s="11" t="s">
        <v>24</v>
      </c>
      <c r="G1702" s="13">
        <v>17747.96</v>
      </c>
      <c r="H1702" s="14">
        <f t="shared" si="182"/>
        <v>49232841.039999999</v>
      </c>
      <c r="I1702" s="14">
        <f>IF(F1702="GHS",H1702,H1702*Assumptions!$B$4)</f>
        <v>531714683.23200005</v>
      </c>
      <c r="J1702" s="15" t="str">
        <f>INDEX(Assumptions!$B$8:$B$12,MATCH(B1702,Assumptions!$A$8:$A$12,0))</f>
        <v>FIFO</v>
      </c>
      <c r="K1702" s="16">
        <f>G1702/(1-INDEX(Assumptions!$D$8:$D$12,MATCH(B1702,Assumptions!$A$8:$A$12,0)))</f>
        <v>21643.853658536584</v>
      </c>
      <c r="L1702" s="16">
        <f t="shared" si="183"/>
        <v>532.4387999999999</v>
      </c>
      <c r="M1702" s="16">
        <f t="shared" si="184"/>
        <v>1082.1926829268293</v>
      </c>
      <c r="N1702" s="14">
        <f>E1702*(K1702-L1702-M1702)*IF(F1702="GHS",1,Assumptions!$B$4)</f>
        <v>600059473.00352776</v>
      </c>
      <c r="O1702" s="15">
        <f t="shared" ca="1" si="185"/>
        <v>486</v>
      </c>
      <c r="P1702" s="15" t="str">
        <f t="shared" ca="1" si="186"/>
        <v>365d+</v>
      </c>
      <c r="Q1702" s="17">
        <f ca="1">IF(P1702="0-90d",0,IF(P1702="91-180d",INDEX(Assumptions!$F$8:$F$12,MATCH(B1702,Assumptions!$A$8:$A$12,0)),IF(P1702="181-365d",INDEX(Assumptions!$G$8:$G$12,MATCH(B1702,Assumptions!$A$8:$A$12,0)),INDEX(Assumptions!$H$8:$H$12,MATCH(B1702,Assumptions!$A$8:$A$12,0)))))</f>
        <v>0.5</v>
      </c>
      <c r="R1702" s="14">
        <f t="shared" ca="1" si="187"/>
        <v>265857341.61600003</v>
      </c>
      <c r="S1702" s="14">
        <f t="shared" ca="1" si="188"/>
        <v>265857341.61600003</v>
      </c>
      <c r="T1702" s="11" t="s">
        <v>25</v>
      </c>
      <c r="U1702" s="18" t="s">
        <v>26</v>
      </c>
    </row>
    <row r="1703" spans="1:21" ht="15" customHeight="1" x14ac:dyDescent="0.15">
      <c r="A1703" s="10" t="s">
        <v>1751</v>
      </c>
      <c r="B1703" s="11" t="s">
        <v>46</v>
      </c>
      <c r="C1703" s="11" t="s">
        <v>119</v>
      </c>
      <c r="D1703" s="12">
        <v>45759</v>
      </c>
      <c r="E1703" s="11">
        <v>4125</v>
      </c>
      <c r="F1703" s="11" t="s">
        <v>33</v>
      </c>
      <c r="G1703" s="13">
        <v>163255.53</v>
      </c>
      <c r="H1703" s="14">
        <f t="shared" si="182"/>
        <v>673429061.25</v>
      </c>
      <c r="I1703" s="14">
        <f>IF(F1703="GHS",H1703,H1703*Assumptions!$B$4)</f>
        <v>673429061.25</v>
      </c>
      <c r="J1703" s="15" t="str">
        <f>INDEX(Assumptions!$B$8:$B$12,MATCH(B1703,Assumptions!$A$8:$A$12,0))</f>
        <v>Specific Identification</v>
      </c>
      <c r="K1703" s="16">
        <f>G1703/(1-INDEX(Assumptions!$D$8:$D$12,MATCH(B1703,Assumptions!$A$8:$A$12,0)))</f>
        <v>209301.96153846153</v>
      </c>
      <c r="L1703" s="16">
        <f t="shared" si="183"/>
        <v>4897.6659</v>
      </c>
      <c r="M1703" s="16">
        <f t="shared" si="184"/>
        <v>10465.098076923077</v>
      </c>
      <c r="N1703" s="14">
        <f>E1703*(K1703-L1703-M1703)*IF(F1703="GHS",1,Assumptions!$B$4)</f>
        <v>799999189.94134617</v>
      </c>
      <c r="O1703" s="15">
        <f t="shared" ca="1" si="185"/>
        <v>527</v>
      </c>
      <c r="P1703" s="15" t="str">
        <f t="shared" ca="1" si="186"/>
        <v>365d+</v>
      </c>
      <c r="Q1703" s="17">
        <f ca="1">IF(P1703="0-90d",0,IF(P1703="91-180d",INDEX(Assumptions!$F$8:$F$12,MATCH(B1703,Assumptions!$A$8:$A$12,0)),IF(P1703="181-365d",INDEX(Assumptions!$G$8:$G$12,MATCH(B1703,Assumptions!$A$8:$A$12,0)),INDEX(Assumptions!$H$8:$H$12,MATCH(B1703,Assumptions!$A$8:$A$12,0)))))</f>
        <v>0.15</v>
      </c>
      <c r="R1703" s="14">
        <f t="shared" ca="1" si="187"/>
        <v>101014359.1875</v>
      </c>
      <c r="S1703" s="14">
        <f t="shared" ca="1" si="188"/>
        <v>572414702.0625</v>
      </c>
      <c r="T1703" s="11" t="s">
        <v>25</v>
      </c>
      <c r="U1703" s="18" t="s">
        <v>26</v>
      </c>
    </row>
    <row r="1704" spans="1:21" ht="15" customHeight="1" x14ac:dyDescent="0.15">
      <c r="A1704" s="10" t="s">
        <v>1752</v>
      </c>
      <c r="B1704" s="11" t="s">
        <v>41</v>
      </c>
      <c r="C1704" s="11" t="s">
        <v>49</v>
      </c>
      <c r="D1704" s="12">
        <v>46094</v>
      </c>
      <c r="E1704" s="11">
        <v>3748</v>
      </c>
      <c r="F1704" s="11" t="s">
        <v>33</v>
      </c>
      <c r="G1704" s="13">
        <v>915.18</v>
      </c>
      <c r="H1704" s="14">
        <f t="shared" si="182"/>
        <v>3430094.6399999997</v>
      </c>
      <c r="I1704" s="14">
        <f>IF(F1704="GHS",H1704,H1704*Assumptions!$B$4)</f>
        <v>3430094.6399999997</v>
      </c>
      <c r="J1704" s="15" t="str">
        <f>INDEX(Assumptions!$B$8:$B$12,MATCH(B1704,Assumptions!$A$8:$A$12,0))</f>
        <v>Weighted Average</v>
      </c>
      <c r="K1704" s="16">
        <f>G1704/(1-INDEX(Assumptions!$D$8:$D$12,MATCH(B1704,Assumptions!$A$8:$A$12,0)))</f>
        <v>1407.9692307692305</v>
      </c>
      <c r="L1704" s="16">
        <f t="shared" si="183"/>
        <v>27.455399999999997</v>
      </c>
      <c r="M1704" s="16">
        <f t="shared" si="184"/>
        <v>70.398461538461532</v>
      </c>
      <c r="N1704" s="14">
        <f>E1704*(K1704-L1704-M1704)*IF(F1704="GHS",1,Assumptions!$B$4)</f>
        <v>4910312.4038769221</v>
      </c>
      <c r="O1704" s="15">
        <f t="shared" ca="1" si="185"/>
        <v>192</v>
      </c>
      <c r="P1704" s="15" t="str">
        <f t="shared" ca="1" si="186"/>
        <v>181-365d</v>
      </c>
      <c r="Q1704" s="17">
        <f ca="1">IF(P1704="0-90d",0,IF(P1704="91-180d",INDEX(Assumptions!$F$8:$F$12,MATCH(B1704,Assumptions!$A$8:$A$12,0)),IF(P1704="181-365d",INDEX(Assumptions!$G$8:$G$12,MATCH(B1704,Assumptions!$A$8:$A$12,0)),INDEX(Assumptions!$H$8:$H$12,MATCH(B1704,Assumptions!$A$8:$A$12,0)))))</f>
        <v>0.35</v>
      </c>
      <c r="R1704" s="14">
        <f t="shared" ca="1" si="187"/>
        <v>1200533.1239999998</v>
      </c>
      <c r="S1704" s="14">
        <f t="shared" ca="1" si="188"/>
        <v>2229561.5159999998</v>
      </c>
      <c r="T1704" s="11" t="s">
        <v>25</v>
      </c>
      <c r="U1704" s="18" t="s">
        <v>26</v>
      </c>
    </row>
    <row r="1705" spans="1:21" ht="15" customHeight="1" x14ac:dyDescent="0.15">
      <c r="A1705" s="10" t="s">
        <v>1753</v>
      </c>
      <c r="B1705" s="11" t="s">
        <v>31</v>
      </c>
      <c r="C1705" s="11" t="s">
        <v>63</v>
      </c>
      <c r="D1705" s="12">
        <v>45884</v>
      </c>
      <c r="E1705" s="11">
        <v>1790</v>
      </c>
      <c r="F1705" s="11" t="s">
        <v>33</v>
      </c>
      <c r="G1705" s="13">
        <v>2746.88</v>
      </c>
      <c r="H1705" s="14">
        <f t="shared" si="182"/>
        <v>4916915.2</v>
      </c>
      <c r="I1705" s="14">
        <f>IF(F1705="GHS",H1705,H1705*Assumptions!$B$4)</f>
        <v>4916915.2</v>
      </c>
      <c r="J1705" s="15" t="str">
        <f>INDEX(Assumptions!$B$8:$B$12,MATCH(B1705,Assumptions!$A$8:$A$12,0))</f>
        <v>Weighted Average</v>
      </c>
      <c r="K1705" s="16">
        <f>G1705/(1-INDEX(Assumptions!$D$8:$D$12,MATCH(B1705,Assumptions!$A$8:$A$12,0)))</f>
        <v>3815.1111111111113</v>
      </c>
      <c r="L1705" s="16">
        <f t="shared" si="183"/>
        <v>82.406400000000005</v>
      </c>
      <c r="M1705" s="16">
        <f t="shared" si="184"/>
        <v>190.75555555555559</v>
      </c>
      <c r="N1705" s="14">
        <f>E1705*(K1705-L1705-M1705)*IF(F1705="GHS",1,Assumptions!$B$4)</f>
        <v>6340088.9884444457</v>
      </c>
      <c r="O1705" s="15">
        <f t="shared" ca="1" si="185"/>
        <v>402</v>
      </c>
      <c r="P1705" s="15" t="str">
        <f t="shared" ca="1" si="186"/>
        <v>365d+</v>
      </c>
      <c r="Q1705" s="17">
        <f ca="1">IF(P1705="0-90d",0,IF(P1705="91-180d",INDEX(Assumptions!$F$8:$F$12,MATCH(B1705,Assumptions!$A$8:$A$12,0)),IF(P1705="181-365d",INDEX(Assumptions!$G$8:$G$12,MATCH(B1705,Assumptions!$A$8:$A$12,0)),INDEX(Assumptions!$H$8:$H$12,MATCH(B1705,Assumptions!$A$8:$A$12,0)))))</f>
        <v>0.6</v>
      </c>
      <c r="R1705" s="14">
        <f t="shared" ca="1" si="187"/>
        <v>2950149.12</v>
      </c>
      <c r="S1705" s="14">
        <f t="shared" si="188"/>
        <v>0</v>
      </c>
      <c r="T1705" s="11" t="s">
        <v>39</v>
      </c>
      <c r="U1705" s="18" t="s">
        <v>26</v>
      </c>
    </row>
    <row r="1706" spans="1:21" ht="15" customHeight="1" x14ac:dyDescent="0.15">
      <c r="A1706" s="10" t="s">
        <v>1754</v>
      </c>
      <c r="B1706" s="11" t="s">
        <v>22</v>
      </c>
      <c r="C1706" s="11" t="s">
        <v>61</v>
      </c>
      <c r="D1706" s="12">
        <v>45903</v>
      </c>
      <c r="E1706" s="11">
        <v>4613</v>
      </c>
      <c r="F1706" s="11" t="s">
        <v>24</v>
      </c>
      <c r="G1706" s="13">
        <v>63716.04</v>
      </c>
      <c r="H1706" s="14">
        <f t="shared" si="182"/>
        <v>293922092.51999998</v>
      </c>
      <c r="I1706" s="14">
        <f>IF(F1706="GHS",H1706,H1706*Assumptions!$B$4)</f>
        <v>3174358599.2160001</v>
      </c>
      <c r="J1706" s="15" t="str">
        <f>INDEX(Assumptions!$B$8:$B$12,MATCH(B1706,Assumptions!$A$8:$A$12,0))</f>
        <v>FIFO</v>
      </c>
      <c r="K1706" s="16">
        <f>G1706/(1-INDEX(Assumptions!$D$8:$D$12,MATCH(B1706,Assumptions!$A$8:$A$12,0)))</f>
        <v>77702.487804878037</v>
      </c>
      <c r="L1706" s="16">
        <f t="shared" si="183"/>
        <v>1911.4811999999999</v>
      </c>
      <c r="M1706" s="16">
        <f t="shared" si="184"/>
        <v>3885.1243902439019</v>
      </c>
      <c r="N1706" s="14">
        <f>E1706*(K1706-L1706-M1706)*IF(F1706="GHS",1,Assumptions!$B$4)</f>
        <v>3582379814.2859592</v>
      </c>
      <c r="O1706" s="15">
        <f t="shared" ca="1" si="185"/>
        <v>383</v>
      </c>
      <c r="P1706" s="15" t="str">
        <f t="shared" ca="1" si="186"/>
        <v>365d+</v>
      </c>
      <c r="Q1706" s="17">
        <f ca="1">IF(P1706="0-90d",0,IF(P1706="91-180d",INDEX(Assumptions!$F$8:$F$12,MATCH(B1706,Assumptions!$A$8:$A$12,0)),IF(P1706="181-365d",INDEX(Assumptions!$G$8:$G$12,MATCH(B1706,Assumptions!$A$8:$A$12,0)),INDEX(Assumptions!$H$8:$H$12,MATCH(B1706,Assumptions!$A$8:$A$12,0)))))</f>
        <v>0.5</v>
      </c>
      <c r="R1706" s="14">
        <f t="shared" ca="1" si="187"/>
        <v>1587179299.608</v>
      </c>
      <c r="S1706" s="14">
        <f t="shared" ca="1" si="188"/>
        <v>1587179299.608</v>
      </c>
      <c r="T1706" s="11" t="s">
        <v>25</v>
      </c>
      <c r="U1706" s="18" t="s">
        <v>26</v>
      </c>
    </row>
    <row r="1707" spans="1:21" ht="15" customHeight="1" x14ac:dyDescent="0.15">
      <c r="A1707" s="10" t="s">
        <v>1755</v>
      </c>
      <c r="B1707" s="11" t="s">
        <v>28</v>
      </c>
      <c r="C1707" s="11" t="s">
        <v>35</v>
      </c>
      <c r="D1707" s="12">
        <v>45746</v>
      </c>
      <c r="E1707" s="11">
        <v>3826</v>
      </c>
      <c r="F1707" s="11" t="s">
        <v>24</v>
      </c>
      <c r="G1707" s="13">
        <v>7214.88</v>
      </c>
      <c r="H1707" s="14">
        <f t="shared" si="182"/>
        <v>27604130.879999999</v>
      </c>
      <c r="I1707" s="14">
        <f>IF(F1707="GHS",H1707,H1707*Assumptions!$B$4)</f>
        <v>298124613.50400001</v>
      </c>
      <c r="J1707" s="15" t="str">
        <f>INDEX(Assumptions!$B$8:$B$12,MATCH(B1707,Assumptions!$A$8:$A$12,0))</f>
        <v>Fair Value Less Costs to Sell</v>
      </c>
      <c r="K1707" s="16">
        <f>G1707/(1-INDEX(Assumptions!$D$8:$D$12,MATCH(B1707,Assumptions!$A$8:$A$12,0)))</f>
        <v>8198.7272727272721</v>
      </c>
      <c r="L1707" s="16">
        <f t="shared" si="183"/>
        <v>216.44639999999998</v>
      </c>
      <c r="M1707" s="16">
        <f t="shared" si="184"/>
        <v>409.93636363636364</v>
      </c>
      <c r="N1707" s="14">
        <f>E1707*(K1707-L1707-M1707)*IF(F1707="GHS",1,Assumptions!$B$4)</f>
        <v>312895332.99124366</v>
      </c>
      <c r="O1707" s="15">
        <f t="shared" ca="1" si="185"/>
        <v>540</v>
      </c>
      <c r="P1707" s="15" t="str">
        <f t="shared" ca="1" si="186"/>
        <v>365d+</v>
      </c>
      <c r="Q1707" s="17">
        <f ca="1">IF(P1707="0-90d",0,IF(P1707="91-180d",INDEX(Assumptions!$F$8:$F$12,MATCH(B1707,Assumptions!$A$8:$A$12,0)),IF(P1707="181-365d",INDEX(Assumptions!$G$8:$G$12,MATCH(B1707,Assumptions!$A$8:$A$12,0)),INDEX(Assumptions!$H$8:$H$12,MATCH(B1707,Assumptions!$A$8:$A$12,0)))))</f>
        <v>0.4</v>
      </c>
      <c r="R1707" s="14">
        <f t="shared" ca="1" si="187"/>
        <v>119249845.4016</v>
      </c>
      <c r="S1707" s="14">
        <f t="shared" ca="1" si="188"/>
        <v>178874768.1024</v>
      </c>
      <c r="T1707" s="11" t="s">
        <v>25</v>
      </c>
      <c r="U1707" s="18" t="s">
        <v>26</v>
      </c>
    </row>
    <row r="1708" spans="1:21" ht="15" customHeight="1" x14ac:dyDescent="0.15">
      <c r="A1708" s="10" t="s">
        <v>1756</v>
      </c>
      <c r="B1708" s="11" t="s">
        <v>31</v>
      </c>
      <c r="C1708" s="11" t="s">
        <v>63</v>
      </c>
      <c r="D1708" s="12">
        <v>46107</v>
      </c>
      <c r="E1708" s="11">
        <v>3761</v>
      </c>
      <c r="F1708" s="11" t="s">
        <v>33</v>
      </c>
      <c r="G1708" s="13">
        <v>2140.7199999999998</v>
      </c>
      <c r="H1708" s="14">
        <f t="shared" si="182"/>
        <v>8051247.919999999</v>
      </c>
      <c r="I1708" s="14">
        <f>IF(F1708="GHS",H1708,H1708*Assumptions!$B$4)</f>
        <v>8051247.919999999</v>
      </c>
      <c r="J1708" s="15" t="str">
        <f>INDEX(Assumptions!$B$8:$B$12,MATCH(B1708,Assumptions!$A$8:$A$12,0))</f>
        <v>Weighted Average</v>
      </c>
      <c r="K1708" s="16">
        <f>G1708/(1-INDEX(Assumptions!$D$8:$D$12,MATCH(B1708,Assumptions!$A$8:$A$12,0)))</f>
        <v>2973.2222222222222</v>
      </c>
      <c r="L1708" s="16">
        <f t="shared" si="183"/>
        <v>64.221599999999995</v>
      </c>
      <c r="M1708" s="16">
        <f t="shared" si="184"/>
        <v>148.66111111111113</v>
      </c>
      <c r="N1708" s="14">
        <f>E1708*(K1708-L1708-M1708)*IF(F1708="GHS",1,Assumptions!$B$4)</f>
        <v>10381636.901288889</v>
      </c>
      <c r="O1708" s="15">
        <f t="shared" ca="1" si="185"/>
        <v>179</v>
      </c>
      <c r="P1708" s="15" t="str">
        <f t="shared" ca="1" si="186"/>
        <v>91-180d</v>
      </c>
      <c r="Q1708" s="17">
        <f ca="1">IF(P1708="0-90d",0,IF(P1708="91-180d",INDEX(Assumptions!$F$8:$F$12,MATCH(B1708,Assumptions!$A$8:$A$12,0)),IF(P1708="181-365d",INDEX(Assumptions!$G$8:$G$12,MATCH(B1708,Assumptions!$A$8:$A$12,0)),INDEX(Assumptions!$H$8:$H$12,MATCH(B1708,Assumptions!$A$8:$A$12,0)))))</f>
        <v>0.05</v>
      </c>
      <c r="R1708" s="14">
        <f t="shared" ca="1" si="187"/>
        <v>402562.39599999995</v>
      </c>
      <c r="S1708" s="14">
        <f t="shared" ca="1" si="188"/>
        <v>7648685.5239999993</v>
      </c>
      <c r="T1708" s="11" t="s">
        <v>25</v>
      </c>
      <c r="U1708" s="18" t="s">
        <v>26</v>
      </c>
    </row>
    <row r="1709" spans="1:21" ht="15" customHeight="1" x14ac:dyDescent="0.15">
      <c r="A1709" s="10" t="s">
        <v>1757</v>
      </c>
      <c r="B1709" s="11" t="s">
        <v>31</v>
      </c>
      <c r="C1709" s="11" t="s">
        <v>63</v>
      </c>
      <c r="D1709" s="12">
        <v>45906</v>
      </c>
      <c r="E1709" s="11">
        <v>2565</v>
      </c>
      <c r="F1709" s="11" t="s">
        <v>33</v>
      </c>
      <c r="G1709" s="13">
        <v>2886.98</v>
      </c>
      <c r="H1709" s="14">
        <f t="shared" si="182"/>
        <v>7405103.7000000002</v>
      </c>
      <c r="I1709" s="14">
        <f>IF(F1709="GHS",H1709,H1709*Assumptions!$B$4)</f>
        <v>7405103.7000000002</v>
      </c>
      <c r="J1709" s="15" t="str">
        <f>INDEX(Assumptions!$B$8:$B$12,MATCH(B1709,Assumptions!$A$8:$A$12,0))</f>
        <v>Weighted Average</v>
      </c>
      <c r="K1709" s="16">
        <f>G1709/(1-INDEX(Assumptions!$D$8:$D$12,MATCH(B1709,Assumptions!$A$8:$A$12,0)))</f>
        <v>4009.6944444444448</v>
      </c>
      <c r="L1709" s="16">
        <f t="shared" si="183"/>
        <v>86.609399999999994</v>
      </c>
      <c r="M1709" s="16">
        <f t="shared" si="184"/>
        <v>200.48472222222225</v>
      </c>
      <c r="N1709" s="14">
        <f>E1709*(K1709-L1709-M1709)*IF(F1709="GHS",1,Assumptions!$B$4)</f>
        <v>9548469.8265000004</v>
      </c>
      <c r="O1709" s="15">
        <f t="shared" ca="1" si="185"/>
        <v>380</v>
      </c>
      <c r="P1709" s="15" t="str">
        <f t="shared" ca="1" si="186"/>
        <v>365d+</v>
      </c>
      <c r="Q1709" s="17">
        <f ca="1">IF(P1709="0-90d",0,IF(P1709="91-180d",INDEX(Assumptions!$F$8:$F$12,MATCH(B1709,Assumptions!$A$8:$A$12,0)),IF(P1709="181-365d",INDEX(Assumptions!$G$8:$G$12,MATCH(B1709,Assumptions!$A$8:$A$12,0)),INDEX(Assumptions!$H$8:$H$12,MATCH(B1709,Assumptions!$A$8:$A$12,0)))))</f>
        <v>0.6</v>
      </c>
      <c r="R1709" s="14">
        <f t="shared" ca="1" si="187"/>
        <v>4443062.22</v>
      </c>
      <c r="S1709" s="14">
        <f t="shared" ca="1" si="188"/>
        <v>2962041.4800000004</v>
      </c>
      <c r="T1709" s="11" t="s">
        <v>25</v>
      </c>
      <c r="U1709" s="18" t="s">
        <v>26</v>
      </c>
    </row>
    <row r="1710" spans="1:21" ht="15" customHeight="1" x14ac:dyDescent="0.15">
      <c r="A1710" s="10" t="s">
        <v>1758</v>
      </c>
      <c r="B1710" s="11" t="s">
        <v>41</v>
      </c>
      <c r="C1710" s="11" t="s">
        <v>49</v>
      </c>
      <c r="D1710" s="12">
        <v>46074</v>
      </c>
      <c r="E1710" s="11">
        <v>2905</v>
      </c>
      <c r="F1710" s="11" t="s">
        <v>33</v>
      </c>
      <c r="G1710" s="13">
        <v>423.74</v>
      </c>
      <c r="H1710" s="14">
        <f t="shared" si="182"/>
        <v>1230964.7</v>
      </c>
      <c r="I1710" s="14">
        <f>IF(F1710="GHS",H1710,H1710*Assumptions!$B$4)</f>
        <v>1230964.7</v>
      </c>
      <c r="J1710" s="15" t="str">
        <f>INDEX(Assumptions!$B$8:$B$12,MATCH(B1710,Assumptions!$A$8:$A$12,0))</f>
        <v>Weighted Average</v>
      </c>
      <c r="K1710" s="16">
        <f>G1710/(1-INDEX(Assumptions!$D$8:$D$12,MATCH(B1710,Assumptions!$A$8:$A$12,0)))</f>
        <v>651.90769230769229</v>
      </c>
      <c r="L1710" s="16">
        <f t="shared" si="183"/>
        <v>12.712199999999999</v>
      </c>
      <c r="M1710" s="16">
        <f t="shared" si="184"/>
        <v>32.595384615384617</v>
      </c>
      <c r="N1710" s="14">
        <f>E1710*(K1710-L1710-M1710)*IF(F1710="GHS",1,Assumptions!$B$4)</f>
        <v>1762173.3128461535</v>
      </c>
      <c r="O1710" s="15">
        <f t="shared" ca="1" si="185"/>
        <v>212</v>
      </c>
      <c r="P1710" s="15" t="str">
        <f t="shared" ca="1" si="186"/>
        <v>181-365d</v>
      </c>
      <c r="Q1710" s="17">
        <f ca="1">IF(P1710="0-90d",0,IF(P1710="91-180d",INDEX(Assumptions!$F$8:$F$12,MATCH(B1710,Assumptions!$A$8:$A$12,0)),IF(P1710="181-365d",INDEX(Assumptions!$G$8:$G$12,MATCH(B1710,Assumptions!$A$8:$A$12,0)),INDEX(Assumptions!$H$8:$H$12,MATCH(B1710,Assumptions!$A$8:$A$12,0)))))</f>
        <v>0.35</v>
      </c>
      <c r="R1710" s="14">
        <f t="shared" ca="1" si="187"/>
        <v>430837.64499999996</v>
      </c>
      <c r="S1710" s="14">
        <f t="shared" ca="1" si="188"/>
        <v>800127.05499999993</v>
      </c>
      <c r="T1710" s="11" t="s">
        <v>25</v>
      </c>
      <c r="U1710" s="18" t="s">
        <v>26</v>
      </c>
    </row>
    <row r="1711" spans="1:21" ht="15" customHeight="1" x14ac:dyDescent="0.15">
      <c r="A1711" s="10" t="s">
        <v>1759</v>
      </c>
      <c r="B1711" s="11" t="s">
        <v>28</v>
      </c>
      <c r="C1711" s="11" t="s">
        <v>38</v>
      </c>
      <c r="D1711" s="12">
        <v>45949</v>
      </c>
      <c r="E1711" s="11">
        <v>1948</v>
      </c>
      <c r="F1711" s="11" t="s">
        <v>24</v>
      </c>
      <c r="G1711" s="13">
        <v>5177.66</v>
      </c>
      <c r="H1711" s="14">
        <f t="shared" si="182"/>
        <v>10086081.68</v>
      </c>
      <c r="I1711" s="14">
        <f>IF(F1711="GHS",H1711,H1711*Assumptions!$B$4)</f>
        <v>108929682.14400001</v>
      </c>
      <c r="J1711" s="15" t="str">
        <f>INDEX(Assumptions!$B$8:$B$12,MATCH(B1711,Assumptions!$A$8:$A$12,0))</f>
        <v>Fair Value Less Costs to Sell</v>
      </c>
      <c r="K1711" s="16">
        <f>G1711/(1-INDEX(Assumptions!$D$8:$D$12,MATCH(B1711,Assumptions!$A$8:$A$12,0)))</f>
        <v>5883.704545454545</v>
      </c>
      <c r="L1711" s="16">
        <f t="shared" si="183"/>
        <v>155.32979999999998</v>
      </c>
      <c r="M1711" s="16">
        <f t="shared" si="184"/>
        <v>294.18522727272727</v>
      </c>
      <c r="N1711" s="14">
        <f>E1711*(K1711-L1711-M1711)*IF(F1711="GHS",1,Assumptions!$B$4)</f>
        <v>114326652.75931635</v>
      </c>
      <c r="O1711" s="15">
        <f t="shared" ca="1" si="185"/>
        <v>337</v>
      </c>
      <c r="P1711" s="15" t="str">
        <f t="shared" ca="1" si="186"/>
        <v>181-365d</v>
      </c>
      <c r="Q1711" s="17">
        <f ca="1">IF(P1711="0-90d",0,IF(P1711="91-180d",INDEX(Assumptions!$F$8:$F$12,MATCH(B1711,Assumptions!$A$8:$A$12,0)),IF(P1711="181-365d",INDEX(Assumptions!$G$8:$G$12,MATCH(B1711,Assumptions!$A$8:$A$12,0)),INDEX(Assumptions!$H$8:$H$12,MATCH(B1711,Assumptions!$A$8:$A$12,0)))))</f>
        <v>0.1</v>
      </c>
      <c r="R1711" s="14">
        <f t="shared" ca="1" si="187"/>
        <v>10892968.214400001</v>
      </c>
      <c r="S1711" s="14">
        <f t="shared" ca="1" si="188"/>
        <v>98036713.9296</v>
      </c>
      <c r="T1711" s="11" t="s">
        <v>25</v>
      </c>
      <c r="U1711" s="18" t="s">
        <v>26</v>
      </c>
    </row>
    <row r="1712" spans="1:21" ht="15" customHeight="1" x14ac:dyDescent="0.15">
      <c r="A1712" s="10" t="s">
        <v>1760</v>
      </c>
      <c r="B1712" s="11" t="s">
        <v>28</v>
      </c>
      <c r="C1712" s="11" t="s">
        <v>35</v>
      </c>
      <c r="D1712" s="12">
        <v>46067</v>
      </c>
      <c r="E1712" s="11">
        <v>2843</v>
      </c>
      <c r="F1712" s="11" t="s">
        <v>24</v>
      </c>
      <c r="G1712" s="13">
        <v>6246.86</v>
      </c>
      <c r="H1712" s="14">
        <f t="shared" si="182"/>
        <v>17759822.98</v>
      </c>
      <c r="I1712" s="14">
        <f>IF(F1712="GHS",H1712,H1712*Assumptions!$B$4)</f>
        <v>191806088.18400002</v>
      </c>
      <c r="J1712" s="15" t="str">
        <f>INDEX(Assumptions!$B$8:$B$12,MATCH(B1712,Assumptions!$A$8:$A$12,0))</f>
        <v>Fair Value Less Costs to Sell</v>
      </c>
      <c r="K1712" s="16">
        <f>G1712/(1-INDEX(Assumptions!$D$8:$D$12,MATCH(B1712,Assumptions!$A$8:$A$12,0)))</f>
        <v>7098.704545454545</v>
      </c>
      <c r="L1712" s="16">
        <f t="shared" si="183"/>
        <v>187.40579999999997</v>
      </c>
      <c r="M1712" s="16">
        <f t="shared" si="184"/>
        <v>354.93522727272727</v>
      </c>
      <c r="N1712" s="14">
        <f>E1712*(K1712-L1712-M1712)*IF(F1712="GHS",1,Assumptions!$B$4)</f>
        <v>201309208.00766185</v>
      </c>
      <c r="O1712" s="15">
        <f t="shared" ca="1" si="185"/>
        <v>219</v>
      </c>
      <c r="P1712" s="15" t="str">
        <f t="shared" ca="1" si="186"/>
        <v>181-365d</v>
      </c>
      <c r="Q1712" s="17">
        <f ca="1">IF(P1712="0-90d",0,IF(P1712="91-180d",INDEX(Assumptions!$F$8:$F$12,MATCH(B1712,Assumptions!$A$8:$A$12,0)),IF(P1712="181-365d",INDEX(Assumptions!$G$8:$G$12,MATCH(B1712,Assumptions!$A$8:$A$12,0)),INDEX(Assumptions!$H$8:$H$12,MATCH(B1712,Assumptions!$A$8:$A$12,0)))))</f>
        <v>0.1</v>
      </c>
      <c r="R1712" s="14">
        <f t="shared" ca="1" si="187"/>
        <v>19180608.818400003</v>
      </c>
      <c r="S1712" s="14">
        <f t="shared" si="188"/>
        <v>0</v>
      </c>
      <c r="T1712" s="11" t="s">
        <v>39</v>
      </c>
      <c r="U1712" s="18" t="s">
        <v>26</v>
      </c>
    </row>
    <row r="1713" spans="1:21" ht="15" customHeight="1" x14ac:dyDescent="0.15">
      <c r="A1713" s="10" t="s">
        <v>1761</v>
      </c>
      <c r="B1713" s="11" t="s">
        <v>31</v>
      </c>
      <c r="C1713" s="11" t="s">
        <v>63</v>
      </c>
      <c r="D1713" s="12">
        <v>45780</v>
      </c>
      <c r="E1713" s="11">
        <v>2836</v>
      </c>
      <c r="F1713" s="11" t="s">
        <v>33</v>
      </c>
      <c r="G1713" s="13">
        <v>3541.19</v>
      </c>
      <c r="H1713" s="14">
        <f t="shared" si="182"/>
        <v>10042814.84</v>
      </c>
      <c r="I1713" s="14">
        <f>IF(F1713="GHS",H1713,H1713*Assumptions!$B$4)</f>
        <v>10042814.84</v>
      </c>
      <c r="J1713" s="15" t="str">
        <f>INDEX(Assumptions!$B$8:$B$12,MATCH(B1713,Assumptions!$A$8:$A$12,0))</f>
        <v>Weighted Average</v>
      </c>
      <c r="K1713" s="16">
        <f>G1713/(1-INDEX(Assumptions!$D$8:$D$12,MATCH(B1713,Assumptions!$A$8:$A$12,0)))</f>
        <v>4918.3194444444443</v>
      </c>
      <c r="L1713" s="16">
        <f t="shared" si="183"/>
        <v>106.23569999999999</v>
      </c>
      <c r="M1713" s="16">
        <f t="shared" si="184"/>
        <v>245.91597222222222</v>
      </c>
      <c r="N1713" s="14">
        <f>E1713*(K1713-L1713-M1713)*IF(F1713="GHS",1,Assumptions!$B$4)</f>
        <v>12949651.802022222</v>
      </c>
      <c r="O1713" s="15">
        <f t="shared" ca="1" si="185"/>
        <v>506</v>
      </c>
      <c r="P1713" s="15" t="str">
        <f t="shared" ca="1" si="186"/>
        <v>365d+</v>
      </c>
      <c r="Q1713" s="17">
        <f ca="1">IF(P1713="0-90d",0,IF(P1713="91-180d",INDEX(Assumptions!$F$8:$F$12,MATCH(B1713,Assumptions!$A$8:$A$12,0)),IF(P1713="181-365d",INDEX(Assumptions!$G$8:$G$12,MATCH(B1713,Assumptions!$A$8:$A$12,0)),INDEX(Assumptions!$H$8:$H$12,MATCH(B1713,Assumptions!$A$8:$A$12,0)))))</f>
        <v>0.6</v>
      </c>
      <c r="R1713" s="14">
        <f t="shared" ca="1" si="187"/>
        <v>6025688.9040000001</v>
      </c>
      <c r="S1713" s="14">
        <f t="shared" ca="1" si="188"/>
        <v>4017125.9359999998</v>
      </c>
      <c r="T1713" s="11" t="s">
        <v>25</v>
      </c>
      <c r="U1713" s="18" t="s">
        <v>36</v>
      </c>
    </row>
    <row r="1714" spans="1:21" ht="15" customHeight="1" x14ac:dyDescent="0.15">
      <c r="A1714" s="10" t="s">
        <v>1762</v>
      </c>
      <c r="B1714" s="11" t="s">
        <v>31</v>
      </c>
      <c r="C1714" s="11" t="s">
        <v>63</v>
      </c>
      <c r="D1714" s="12">
        <v>46121</v>
      </c>
      <c r="E1714" s="11">
        <v>1826</v>
      </c>
      <c r="F1714" s="11" t="s">
        <v>33</v>
      </c>
      <c r="G1714" s="13">
        <v>2175.16</v>
      </c>
      <c r="H1714" s="14">
        <f t="shared" si="182"/>
        <v>3971842.1599999997</v>
      </c>
      <c r="I1714" s="14">
        <f>IF(F1714="GHS",H1714,H1714*Assumptions!$B$4)</f>
        <v>3971842.1599999997</v>
      </c>
      <c r="J1714" s="15" t="str">
        <f>INDEX(Assumptions!$B$8:$B$12,MATCH(B1714,Assumptions!$A$8:$A$12,0))</f>
        <v>Weighted Average</v>
      </c>
      <c r="K1714" s="16">
        <f>G1714/(1-INDEX(Assumptions!$D$8:$D$12,MATCH(B1714,Assumptions!$A$8:$A$12,0)))</f>
        <v>3021.0555555555557</v>
      </c>
      <c r="L1714" s="16">
        <f t="shared" si="183"/>
        <v>65.254799999999989</v>
      </c>
      <c r="M1714" s="16">
        <f t="shared" si="184"/>
        <v>151.05277777777778</v>
      </c>
      <c r="N1714" s="14">
        <f>E1714*(K1714-L1714-M1714)*IF(F1714="GHS",1,Assumptions!$B$4)</f>
        <v>5121469.8074222216</v>
      </c>
      <c r="O1714" s="15">
        <f t="shared" ca="1" si="185"/>
        <v>165</v>
      </c>
      <c r="P1714" s="15" t="str">
        <f t="shared" ca="1" si="186"/>
        <v>91-180d</v>
      </c>
      <c r="Q1714" s="17">
        <f ca="1">IF(P1714="0-90d",0,IF(P1714="91-180d",INDEX(Assumptions!$F$8:$F$12,MATCH(B1714,Assumptions!$A$8:$A$12,0)),IF(P1714="181-365d",INDEX(Assumptions!$G$8:$G$12,MATCH(B1714,Assumptions!$A$8:$A$12,0)),INDEX(Assumptions!$H$8:$H$12,MATCH(B1714,Assumptions!$A$8:$A$12,0)))))</f>
        <v>0.05</v>
      </c>
      <c r="R1714" s="14">
        <f t="shared" ca="1" si="187"/>
        <v>198592.10800000001</v>
      </c>
      <c r="S1714" s="14">
        <f t="shared" ca="1" si="188"/>
        <v>3773250.0519999997</v>
      </c>
      <c r="T1714" s="11" t="s">
        <v>25</v>
      </c>
      <c r="U1714" s="18" t="s">
        <v>26</v>
      </c>
    </row>
    <row r="1715" spans="1:21" ht="15" customHeight="1" x14ac:dyDescent="0.15">
      <c r="A1715" s="10" t="s">
        <v>1763</v>
      </c>
      <c r="B1715" s="11" t="s">
        <v>41</v>
      </c>
      <c r="C1715" s="11" t="s">
        <v>44</v>
      </c>
      <c r="D1715" s="12">
        <v>45906</v>
      </c>
      <c r="E1715" s="11">
        <v>1398</v>
      </c>
      <c r="F1715" s="11" t="s">
        <v>33</v>
      </c>
      <c r="G1715" s="13">
        <v>458.2</v>
      </c>
      <c r="H1715" s="14">
        <f t="shared" si="182"/>
        <v>640563.6</v>
      </c>
      <c r="I1715" s="14">
        <f>IF(F1715="GHS",H1715,H1715*Assumptions!$B$4)</f>
        <v>640563.6</v>
      </c>
      <c r="J1715" s="15" t="str">
        <f>INDEX(Assumptions!$B$8:$B$12,MATCH(B1715,Assumptions!$A$8:$A$12,0))</f>
        <v>Weighted Average</v>
      </c>
      <c r="K1715" s="16">
        <f>G1715/(1-INDEX(Assumptions!$D$8:$D$12,MATCH(B1715,Assumptions!$A$8:$A$12,0)))</f>
        <v>704.92307692307691</v>
      </c>
      <c r="L1715" s="16">
        <f t="shared" si="183"/>
        <v>13.745999999999999</v>
      </c>
      <c r="M1715" s="16">
        <f t="shared" si="184"/>
        <v>35.246153846153845</v>
      </c>
      <c r="N1715" s="14">
        <f>E1715*(K1715-L1715-M1715)*IF(F1715="GHS",1,Assumptions!$B$4)</f>
        <v>916991.43046153849</v>
      </c>
      <c r="O1715" s="15">
        <f t="shared" ca="1" si="185"/>
        <v>380</v>
      </c>
      <c r="P1715" s="15" t="str">
        <f t="shared" ca="1" si="186"/>
        <v>365d+</v>
      </c>
      <c r="Q1715" s="17">
        <f ca="1">IF(P1715="0-90d",0,IF(P1715="91-180d",INDEX(Assumptions!$F$8:$F$12,MATCH(B1715,Assumptions!$A$8:$A$12,0)),IF(P1715="181-365d",INDEX(Assumptions!$G$8:$G$12,MATCH(B1715,Assumptions!$A$8:$A$12,0)),INDEX(Assumptions!$H$8:$H$12,MATCH(B1715,Assumptions!$A$8:$A$12,0)))))</f>
        <v>0.8</v>
      </c>
      <c r="R1715" s="14">
        <f t="shared" ca="1" si="187"/>
        <v>512450.88</v>
      </c>
      <c r="S1715" s="14">
        <f t="shared" si="188"/>
        <v>0</v>
      </c>
      <c r="T1715" s="11" t="s">
        <v>39</v>
      </c>
      <c r="U1715" s="18" t="s">
        <v>36</v>
      </c>
    </row>
    <row r="1716" spans="1:21" ht="15" customHeight="1" x14ac:dyDescent="0.15">
      <c r="A1716" s="10" t="s">
        <v>1764</v>
      </c>
      <c r="B1716" s="11" t="s">
        <v>46</v>
      </c>
      <c r="C1716" s="11" t="s">
        <v>47</v>
      </c>
      <c r="D1716" s="12">
        <v>46007</v>
      </c>
      <c r="E1716" s="11">
        <v>1890</v>
      </c>
      <c r="F1716" s="11" t="s">
        <v>33</v>
      </c>
      <c r="G1716" s="13">
        <v>476569.17</v>
      </c>
      <c r="H1716" s="14">
        <f t="shared" si="182"/>
        <v>900715731.29999995</v>
      </c>
      <c r="I1716" s="14">
        <f>IF(F1716="GHS",H1716,H1716*Assumptions!$B$4)</f>
        <v>900715731.29999995</v>
      </c>
      <c r="J1716" s="15" t="str">
        <f>INDEX(Assumptions!$B$8:$B$12,MATCH(B1716,Assumptions!$A$8:$A$12,0))</f>
        <v>Specific Identification</v>
      </c>
      <c r="K1716" s="16">
        <f>G1716/(1-INDEX(Assumptions!$D$8:$D$12,MATCH(B1716,Assumptions!$A$8:$A$12,0)))</f>
        <v>610986.11538461538</v>
      </c>
      <c r="L1716" s="16">
        <f t="shared" si="183"/>
        <v>14297.075099999998</v>
      </c>
      <c r="M1716" s="16">
        <f t="shared" si="184"/>
        <v>30549.30576923077</v>
      </c>
      <c r="N1716" s="14">
        <f>E1716*(K1716-L1716-M1716)*IF(F1716="GHS",1,Assumptions!$B$4)</f>
        <v>1070004098.2340767</v>
      </c>
      <c r="O1716" s="15">
        <f t="shared" ca="1" si="185"/>
        <v>279</v>
      </c>
      <c r="P1716" s="15" t="str">
        <f t="shared" ca="1" si="186"/>
        <v>181-365d</v>
      </c>
      <c r="Q1716" s="17">
        <f ca="1">IF(P1716="0-90d",0,IF(P1716="91-180d",INDEX(Assumptions!$F$8:$F$12,MATCH(B1716,Assumptions!$A$8:$A$12,0)),IF(P1716="181-365d",INDEX(Assumptions!$G$8:$G$12,MATCH(B1716,Assumptions!$A$8:$A$12,0)),INDEX(Assumptions!$H$8:$H$12,MATCH(B1716,Assumptions!$A$8:$A$12,0)))))</f>
        <v>0.05</v>
      </c>
      <c r="R1716" s="14">
        <f t="shared" ca="1" si="187"/>
        <v>45035786.564999998</v>
      </c>
      <c r="S1716" s="14">
        <f t="shared" ca="1" si="188"/>
        <v>855679944.7349999</v>
      </c>
      <c r="T1716" s="11" t="s">
        <v>25</v>
      </c>
      <c r="U1716" s="18" t="s">
        <v>26</v>
      </c>
    </row>
    <row r="1717" spans="1:21" ht="15" customHeight="1" x14ac:dyDescent="0.15">
      <c r="A1717" s="10" t="s">
        <v>1765</v>
      </c>
      <c r="B1717" s="11" t="s">
        <v>31</v>
      </c>
      <c r="C1717" s="11" t="s">
        <v>32</v>
      </c>
      <c r="D1717" s="12">
        <v>45833</v>
      </c>
      <c r="E1717" s="11">
        <v>4649</v>
      </c>
      <c r="F1717" s="11" t="s">
        <v>33</v>
      </c>
      <c r="G1717" s="13">
        <v>2474.25</v>
      </c>
      <c r="H1717" s="14">
        <f t="shared" si="182"/>
        <v>11502788.25</v>
      </c>
      <c r="I1717" s="14">
        <f>IF(F1717="GHS",H1717,H1717*Assumptions!$B$4)</f>
        <v>11502788.25</v>
      </c>
      <c r="J1717" s="15" t="str">
        <f>INDEX(Assumptions!$B$8:$B$12,MATCH(B1717,Assumptions!$A$8:$A$12,0))</f>
        <v>Weighted Average</v>
      </c>
      <c r="K1717" s="16">
        <f>G1717/(1-INDEX(Assumptions!$D$8:$D$12,MATCH(B1717,Assumptions!$A$8:$A$12,0)))</f>
        <v>3436.4583333333335</v>
      </c>
      <c r="L1717" s="16">
        <f t="shared" si="183"/>
        <v>74.227499999999992</v>
      </c>
      <c r="M1717" s="16">
        <f t="shared" si="184"/>
        <v>171.82291666666669</v>
      </c>
      <c r="N1717" s="14">
        <f>E1717*(K1717-L1717-M1717)*IF(F1717="GHS",1,Assumptions!$B$4)</f>
        <v>14832206.404583335</v>
      </c>
      <c r="O1717" s="15">
        <f t="shared" ca="1" si="185"/>
        <v>453</v>
      </c>
      <c r="P1717" s="15" t="str">
        <f t="shared" ca="1" si="186"/>
        <v>365d+</v>
      </c>
      <c r="Q1717" s="17">
        <f ca="1">IF(P1717="0-90d",0,IF(P1717="91-180d",INDEX(Assumptions!$F$8:$F$12,MATCH(B1717,Assumptions!$A$8:$A$12,0)),IF(P1717="181-365d",INDEX(Assumptions!$G$8:$G$12,MATCH(B1717,Assumptions!$A$8:$A$12,0)),INDEX(Assumptions!$H$8:$H$12,MATCH(B1717,Assumptions!$A$8:$A$12,0)))))</f>
        <v>0.6</v>
      </c>
      <c r="R1717" s="14">
        <f t="shared" ca="1" si="187"/>
        <v>6901672.9500000002</v>
      </c>
      <c r="S1717" s="14">
        <f t="shared" ca="1" si="188"/>
        <v>4601115.3</v>
      </c>
      <c r="T1717" s="11" t="s">
        <v>25</v>
      </c>
      <c r="U1717" s="18" t="s">
        <v>26</v>
      </c>
    </row>
    <row r="1718" spans="1:21" ht="15" customHeight="1" x14ac:dyDescent="0.15">
      <c r="A1718" s="10" t="s">
        <v>1766</v>
      </c>
      <c r="B1718" s="11" t="s">
        <v>31</v>
      </c>
      <c r="C1718" s="11" t="s">
        <v>76</v>
      </c>
      <c r="D1718" s="12">
        <v>46003</v>
      </c>
      <c r="E1718" s="11">
        <v>2060</v>
      </c>
      <c r="F1718" s="11" t="s">
        <v>33</v>
      </c>
      <c r="G1718" s="13">
        <v>4067.81</v>
      </c>
      <c r="H1718" s="14">
        <f t="shared" si="182"/>
        <v>8379688.5999999996</v>
      </c>
      <c r="I1718" s="14">
        <f>IF(F1718="GHS",H1718,H1718*Assumptions!$B$4)</f>
        <v>8379688.5999999996</v>
      </c>
      <c r="J1718" s="15" t="str">
        <f>INDEX(Assumptions!$B$8:$B$12,MATCH(B1718,Assumptions!$A$8:$A$12,0))</f>
        <v>Weighted Average</v>
      </c>
      <c r="K1718" s="16">
        <f>G1718/(1-INDEX(Assumptions!$D$8:$D$12,MATCH(B1718,Assumptions!$A$8:$A$12,0)))</f>
        <v>5649.7361111111113</v>
      </c>
      <c r="L1718" s="16">
        <f t="shared" si="183"/>
        <v>122.03429999999999</v>
      </c>
      <c r="M1718" s="16">
        <f t="shared" si="184"/>
        <v>282.48680555555558</v>
      </c>
      <c r="N1718" s="14">
        <f>E1718*(K1718-L1718-M1718)*IF(F1718="GHS",1,Assumptions!$B$4)</f>
        <v>10805142.911444444</v>
      </c>
      <c r="O1718" s="15">
        <f t="shared" ca="1" si="185"/>
        <v>283</v>
      </c>
      <c r="P1718" s="15" t="str">
        <f t="shared" ca="1" si="186"/>
        <v>181-365d</v>
      </c>
      <c r="Q1718" s="17">
        <f ca="1">IF(P1718="0-90d",0,IF(P1718="91-180d",INDEX(Assumptions!$F$8:$F$12,MATCH(B1718,Assumptions!$A$8:$A$12,0)),IF(P1718="181-365d",INDEX(Assumptions!$G$8:$G$12,MATCH(B1718,Assumptions!$A$8:$A$12,0)),INDEX(Assumptions!$H$8:$H$12,MATCH(B1718,Assumptions!$A$8:$A$12,0)))))</f>
        <v>0.2</v>
      </c>
      <c r="R1718" s="14">
        <f t="shared" ca="1" si="187"/>
        <v>1675937.72</v>
      </c>
      <c r="S1718" s="14">
        <f t="shared" si="188"/>
        <v>0</v>
      </c>
      <c r="T1718" s="11" t="s">
        <v>39</v>
      </c>
      <c r="U1718" s="18" t="s">
        <v>26</v>
      </c>
    </row>
    <row r="1719" spans="1:21" ht="15" customHeight="1" x14ac:dyDescent="0.15">
      <c r="A1719" s="10" t="s">
        <v>1767</v>
      </c>
      <c r="B1719" s="11" t="s">
        <v>41</v>
      </c>
      <c r="C1719" s="11" t="s">
        <v>49</v>
      </c>
      <c r="D1719" s="12">
        <v>45898</v>
      </c>
      <c r="E1719" s="11">
        <v>4832</v>
      </c>
      <c r="F1719" s="11" t="s">
        <v>33</v>
      </c>
      <c r="G1719" s="13">
        <v>815.03</v>
      </c>
      <c r="H1719" s="14">
        <f t="shared" si="182"/>
        <v>3938224.96</v>
      </c>
      <c r="I1719" s="14">
        <f>IF(F1719="GHS",H1719,H1719*Assumptions!$B$4)</f>
        <v>3938224.96</v>
      </c>
      <c r="J1719" s="15" t="str">
        <f>INDEX(Assumptions!$B$8:$B$12,MATCH(B1719,Assumptions!$A$8:$A$12,0))</f>
        <v>Weighted Average</v>
      </c>
      <c r="K1719" s="16">
        <f>G1719/(1-INDEX(Assumptions!$D$8:$D$12,MATCH(B1719,Assumptions!$A$8:$A$12,0)))</f>
        <v>1253.8923076923077</v>
      </c>
      <c r="L1719" s="16">
        <f t="shared" si="183"/>
        <v>24.450899999999997</v>
      </c>
      <c r="M1719" s="16">
        <f t="shared" si="184"/>
        <v>62.694615384615389</v>
      </c>
      <c r="N1719" s="14">
        <f>E1719*(K1719-L1719-M1719)*IF(F1719="GHS",1,Assumptions!$B$4)</f>
        <v>5637720.5004307684</v>
      </c>
      <c r="O1719" s="15">
        <f t="shared" ca="1" si="185"/>
        <v>388</v>
      </c>
      <c r="P1719" s="15" t="str">
        <f t="shared" ca="1" si="186"/>
        <v>365d+</v>
      </c>
      <c r="Q1719" s="17">
        <f ca="1">IF(P1719="0-90d",0,IF(P1719="91-180d",INDEX(Assumptions!$F$8:$F$12,MATCH(B1719,Assumptions!$A$8:$A$12,0)),IF(P1719="181-365d",INDEX(Assumptions!$G$8:$G$12,MATCH(B1719,Assumptions!$A$8:$A$12,0)),INDEX(Assumptions!$H$8:$H$12,MATCH(B1719,Assumptions!$A$8:$A$12,0)))))</f>
        <v>0.8</v>
      </c>
      <c r="R1719" s="14">
        <f t="shared" ca="1" si="187"/>
        <v>3150579.9680000003</v>
      </c>
      <c r="S1719" s="14">
        <f t="shared" ca="1" si="188"/>
        <v>787644.99199999962</v>
      </c>
      <c r="T1719" s="11" t="s">
        <v>25</v>
      </c>
      <c r="U1719" s="18" t="s">
        <v>26</v>
      </c>
    </row>
    <row r="1720" spans="1:21" ht="15" customHeight="1" x14ac:dyDescent="0.15">
      <c r="A1720" s="10" t="s">
        <v>1768</v>
      </c>
      <c r="B1720" s="11" t="s">
        <v>41</v>
      </c>
      <c r="C1720" s="11" t="s">
        <v>115</v>
      </c>
      <c r="D1720" s="12">
        <v>46185</v>
      </c>
      <c r="E1720" s="11">
        <v>1618</v>
      </c>
      <c r="F1720" s="11" t="s">
        <v>33</v>
      </c>
      <c r="G1720" s="13">
        <v>486.06</v>
      </c>
      <c r="H1720" s="14">
        <f t="shared" si="182"/>
        <v>786445.08</v>
      </c>
      <c r="I1720" s="14">
        <f>IF(F1720="GHS",H1720,H1720*Assumptions!$B$4)</f>
        <v>786445.08</v>
      </c>
      <c r="J1720" s="15" t="str">
        <f>INDEX(Assumptions!$B$8:$B$12,MATCH(B1720,Assumptions!$A$8:$A$12,0))</f>
        <v>Weighted Average</v>
      </c>
      <c r="K1720" s="16">
        <f>G1720/(1-INDEX(Assumptions!$D$8:$D$12,MATCH(B1720,Assumptions!$A$8:$A$12,0)))</f>
        <v>747.78461538461534</v>
      </c>
      <c r="L1720" s="16">
        <f t="shared" si="183"/>
        <v>14.581799999999999</v>
      </c>
      <c r="M1720" s="16">
        <f t="shared" si="184"/>
        <v>37.389230769230771</v>
      </c>
      <c r="N1720" s="14">
        <f>E1720*(K1720-L1720-M1720)*IF(F1720="GHS",1,Assumptions!$B$4)</f>
        <v>1125826.3799076923</v>
      </c>
      <c r="O1720" s="15">
        <f t="shared" ca="1" si="185"/>
        <v>101</v>
      </c>
      <c r="P1720" s="15" t="str">
        <f t="shared" ca="1" si="186"/>
        <v>91-180d</v>
      </c>
      <c r="Q1720" s="17">
        <f ca="1">IF(P1720="0-90d",0,IF(P1720="91-180d",INDEX(Assumptions!$F$8:$F$12,MATCH(B1720,Assumptions!$A$8:$A$12,0)),IF(P1720="181-365d",INDEX(Assumptions!$G$8:$G$12,MATCH(B1720,Assumptions!$A$8:$A$12,0)),INDEX(Assumptions!$H$8:$H$12,MATCH(B1720,Assumptions!$A$8:$A$12,0)))))</f>
        <v>0.1</v>
      </c>
      <c r="R1720" s="14">
        <f t="shared" ca="1" si="187"/>
        <v>78644.508000000002</v>
      </c>
      <c r="S1720" s="14">
        <f t="shared" ca="1" si="188"/>
        <v>707800.57199999993</v>
      </c>
      <c r="T1720" s="11" t="s">
        <v>25</v>
      </c>
      <c r="U1720" s="18" t="s">
        <v>26</v>
      </c>
    </row>
    <row r="1721" spans="1:21" ht="15" customHeight="1" x14ac:dyDescent="0.15">
      <c r="A1721" s="10" t="s">
        <v>1769</v>
      </c>
      <c r="B1721" s="11" t="s">
        <v>22</v>
      </c>
      <c r="C1721" s="11" t="s">
        <v>61</v>
      </c>
      <c r="D1721" s="12">
        <v>46057</v>
      </c>
      <c r="E1721" s="11">
        <v>74</v>
      </c>
      <c r="F1721" s="11" t="s">
        <v>24</v>
      </c>
      <c r="G1721" s="13">
        <v>21205.52</v>
      </c>
      <c r="H1721" s="14">
        <f t="shared" si="182"/>
        <v>1569208.48</v>
      </c>
      <c r="I1721" s="14">
        <f>IF(F1721="GHS",H1721,H1721*Assumptions!$B$4)</f>
        <v>16947451.584000003</v>
      </c>
      <c r="J1721" s="15" t="str">
        <f>INDEX(Assumptions!$B$8:$B$12,MATCH(B1721,Assumptions!$A$8:$A$12,0))</f>
        <v>FIFO</v>
      </c>
      <c r="K1721" s="16">
        <f>G1721/(1-INDEX(Assumptions!$D$8:$D$12,MATCH(B1721,Assumptions!$A$8:$A$12,0)))</f>
        <v>25860.390243902439</v>
      </c>
      <c r="L1721" s="16">
        <f t="shared" si="183"/>
        <v>636.16560000000004</v>
      </c>
      <c r="M1721" s="16">
        <f t="shared" si="184"/>
        <v>1293.0195121951219</v>
      </c>
      <c r="N1721" s="14">
        <f>E1721*(K1721-L1721-M1721)*IF(F1721="GHS",1,Assumptions!$B$4)</f>
        <v>19125819.14126049</v>
      </c>
      <c r="O1721" s="15">
        <f t="shared" ca="1" si="185"/>
        <v>229</v>
      </c>
      <c r="P1721" s="15" t="str">
        <f t="shared" ca="1" si="186"/>
        <v>181-365d</v>
      </c>
      <c r="Q1721" s="17">
        <f ca="1">IF(P1721="0-90d",0,IF(P1721="91-180d",INDEX(Assumptions!$F$8:$F$12,MATCH(B1721,Assumptions!$A$8:$A$12,0)),IF(P1721="181-365d",INDEX(Assumptions!$G$8:$G$12,MATCH(B1721,Assumptions!$A$8:$A$12,0)),INDEX(Assumptions!$H$8:$H$12,MATCH(B1721,Assumptions!$A$8:$A$12,0)))))</f>
        <v>0.15</v>
      </c>
      <c r="R1721" s="14">
        <f t="shared" ca="1" si="187"/>
        <v>2542117.7376000001</v>
      </c>
      <c r="S1721" s="14">
        <f t="shared" ca="1" si="188"/>
        <v>14405333.846400002</v>
      </c>
      <c r="T1721" s="11" t="s">
        <v>25</v>
      </c>
      <c r="U1721" s="18" t="s">
        <v>26</v>
      </c>
    </row>
    <row r="1722" spans="1:21" ht="15" customHeight="1" x14ac:dyDescent="0.15">
      <c r="A1722" s="10" t="s">
        <v>1770</v>
      </c>
      <c r="B1722" s="11" t="s">
        <v>31</v>
      </c>
      <c r="C1722" s="11" t="s">
        <v>63</v>
      </c>
      <c r="D1722" s="12">
        <v>46164</v>
      </c>
      <c r="E1722" s="11">
        <v>1527</v>
      </c>
      <c r="F1722" s="11" t="s">
        <v>33</v>
      </c>
      <c r="G1722" s="13">
        <v>1693.98</v>
      </c>
      <c r="H1722" s="14">
        <f t="shared" si="182"/>
        <v>2586707.46</v>
      </c>
      <c r="I1722" s="14">
        <f>IF(F1722="GHS",H1722,H1722*Assumptions!$B$4)</f>
        <v>2586707.46</v>
      </c>
      <c r="J1722" s="15" t="str">
        <f>INDEX(Assumptions!$B$8:$B$12,MATCH(B1722,Assumptions!$A$8:$A$12,0))</f>
        <v>Weighted Average</v>
      </c>
      <c r="K1722" s="16">
        <f>G1722/(1-INDEX(Assumptions!$D$8:$D$12,MATCH(B1722,Assumptions!$A$8:$A$12,0)))</f>
        <v>2352.75</v>
      </c>
      <c r="L1722" s="16">
        <f t="shared" si="183"/>
        <v>50.819400000000002</v>
      </c>
      <c r="M1722" s="16">
        <f t="shared" si="184"/>
        <v>117.6375</v>
      </c>
      <c r="N1722" s="14">
        <f>E1722*(K1722-L1722-M1722)*IF(F1722="GHS",1,Assumptions!$B$4)</f>
        <v>3335415.5637000003</v>
      </c>
      <c r="O1722" s="15">
        <f t="shared" ca="1" si="185"/>
        <v>122</v>
      </c>
      <c r="P1722" s="15" t="str">
        <f t="shared" ca="1" si="186"/>
        <v>91-180d</v>
      </c>
      <c r="Q1722" s="17">
        <f ca="1">IF(P1722="0-90d",0,IF(P1722="91-180d",INDEX(Assumptions!$F$8:$F$12,MATCH(B1722,Assumptions!$A$8:$A$12,0)),IF(P1722="181-365d",INDEX(Assumptions!$G$8:$G$12,MATCH(B1722,Assumptions!$A$8:$A$12,0)),INDEX(Assumptions!$H$8:$H$12,MATCH(B1722,Assumptions!$A$8:$A$12,0)))))</f>
        <v>0.05</v>
      </c>
      <c r="R1722" s="14">
        <f t="shared" ca="1" si="187"/>
        <v>129335.37300000001</v>
      </c>
      <c r="S1722" s="14">
        <f t="shared" ca="1" si="188"/>
        <v>2457372.0869999998</v>
      </c>
      <c r="T1722" s="11" t="s">
        <v>25</v>
      </c>
      <c r="U1722" s="18" t="s">
        <v>26</v>
      </c>
    </row>
    <row r="1723" spans="1:21" ht="15" customHeight="1" x14ac:dyDescent="0.15">
      <c r="A1723" s="10" t="s">
        <v>1771</v>
      </c>
      <c r="B1723" s="11" t="s">
        <v>31</v>
      </c>
      <c r="C1723" s="11" t="s">
        <v>76</v>
      </c>
      <c r="D1723" s="12">
        <v>46082</v>
      </c>
      <c r="E1723" s="11">
        <v>2611</v>
      </c>
      <c r="F1723" s="11" t="s">
        <v>33</v>
      </c>
      <c r="G1723" s="13">
        <v>1587.74</v>
      </c>
      <c r="H1723" s="14">
        <f t="shared" si="182"/>
        <v>4145589.14</v>
      </c>
      <c r="I1723" s="14">
        <f>IF(F1723="GHS",H1723,H1723*Assumptions!$B$4)</f>
        <v>4145589.14</v>
      </c>
      <c r="J1723" s="15" t="str">
        <f>INDEX(Assumptions!$B$8:$B$12,MATCH(B1723,Assumptions!$A$8:$A$12,0))</f>
        <v>Weighted Average</v>
      </c>
      <c r="K1723" s="16">
        <f>G1723/(1-INDEX(Assumptions!$D$8:$D$12,MATCH(B1723,Assumptions!$A$8:$A$12,0)))</f>
        <v>2205.1944444444443</v>
      </c>
      <c r="L1723" s="16">
        <f t="shared" si="183"/>
        <v>47.632199999999997</v>
      </c>
      <c r="M1723" s="16">
        <f t="shared" si="184"/>
        <v>110.25972222222222</v>
      </c>
      <c r="N1723" s="14">
        <f>E1723*(K1723-L1723-M1723)*IF(F1723="GHS",1,Assumptions!$B$4)</f>
        <v>5345506.8855222221</v>
      </c>
      <c r="O1723" s="15">
        <f t="shared" ca="1" si="185"/>
        <v>204</v>
      </c>
      <c r="P1723" s="15" t="str">
        <f t="shared" ca="1" si="186"/>
        <v>181-365d</v>
      </c>
      <c r="Q1723" s="17">
        <f ca="1">IF(P1723="0-90d",0,IF(P1723="91-180d",INDEX(Assumptions!$F$8:$F$12,MATCH(B1723,Assumptions!$A$8:$A$12,0)),IF(P1723="181-365d",INDEX(Assumptions!$G$8:$G$12,MATCH(B1723,Assumptions!$A$8:$A$12,0)),INDEX(Assumptions!$H$8:$H$12,MATCH(B1723,Assumptions!$A$8:$A$12,0)))))</f>
        <v>0.2</v>
      </c>
      <c r="R1723" s="14">
        <f t="shared" ca="1" si="187"/>
        <v>829117.8280000001</v>
      </c>
      <c r="S1723" s="14">
        <f t="shared" si="188"/>
        <v>0</v>
      </c>
      <c r="T1723" s="11" t="s">
        <v>39</v>
      </c>
      <c r="U1723" s="18" t="s">
        <v>26</v>
      </c>
    </row>
    <row r="1724" spans="1:21" ht="15" customHeight="1" x14ac:dyDescent="0.15">
      <c r="A1724" s="10" t="s">
        <v>1772</v>
      </c>
      <c r="B1724" s="11" t="s">
        <v>28</v>
      </c>
      <c r="C1724" s="11" t="s">
        <v>38</v>
      </c>
      <c r="D1724" s="12">
        <v>46097</v>
      </c>
      <c r="E1724" s="11">
        <v>2457</v>
      </c>
      <c r="F1724" s="11" t="s">
        <v>24</v>
      </c>
      <c r="G1724" s="13">
        <v>3979.26</v>
      </c>
      <c r="H1724" s="14">
        <f t="shared" si="182"/>
        <v>9777041.8200000003</v>
      </c>
      <c r="I1724" s="14">
        <f>IF(F1724="GHS",H1724,H1724*Assumptions!$B$4)</f>
        <v>105592051.656</v>
      </c>
      <c r="J1724" s="15" t="str">
        <f>INDEX(Assumptions!$B$8:$B$12,MATCH(B1724,Assumptions!$A$8:$A$12,0))</f>
        <v>Fair Value Less Costs to Sell</v>
      </c>
      <c r="K1724" s="16">
        <f>G1724/(1-INDEX(Assumptions!$D$8:$D$12,MATCH(B1724,Assumptions!$A$8:$A$12,0)))</f>
        <v>4521.886363636364</v>
      </c>
      <c r="L1724" s="16">
        <f t="shared" si="183"/>
        <v>119.37780000000001</v>
      </c>
      <c r="M1724" s="16">
        <f t="shared" si="184"/>
        <v>226.09431818181821</v>
      </c>
      <c r="N1724" s="14">
        <f>E1724*(K1724-L1724-M1724)*IF(F1724="GHS",1,Assumptions!$B$4)</f>
        <v>110823657.85168363</v>
      </c>
      <c r="O1724" s="15">
        <f t="shared" ca="1" si="185"/>
        <v>189</v>
      </c>
      <c r="P1724" s="15" t="str">
        <f t="shared" ca="1" si="186"/>
        <v>181-365d</v>
      </c>
      <c r="Q1724" s="17">
        <f ca="1">IF(P1724="0-90d",0,IF(P1724="91-180d",INDEX(Assumptions!$F$8:$F$12,MATCH(B1724,Assumptions!$A$8:$A$12,0)),IF(P1724="181-365d",INDEX(Assumptions!$G$8:$G$12,MATCH(B1724,Assumptions!$A$8:$A$12,0)),INDEX(Assumptions!$H$8:$H$12,MATCH(B1724,Assumptions!$A$8:$A$12,0)))))</f>
        <v>0.1</v>
      </c>
      <c r="R1724" s="14">
        <f t="shared" ca="1" si="187"/>
        <v>10559205.165600002</v>
      </c>
      <c r="S1724" s="14">
        <f t="shared" ca="1" si="188"/>
        <v>95032846.490400001</v>
      </c>
      <c r="T1724" s="11" t="s">
        <v>25</v>
      </c>
      <c r="U1724" s="18" t="s">
        <v>26</v>
      </c>
    </row>
    <row r="1725" spans="1:21" ht="15" customHeight="1" x14ac:dyDescent="0.15">
      <c r="A1725" s="10" t="s">
        <v>1773</v>
      </c>
      <c r="B1725" s="11" t="s">
        <v>41</v>
      </c>
      <c r="C1725" s="11" t="s">
        <v>115</v>
      </c>
      <c r="D1725" s="12">
        <v>46013</v>
      </c>
      <c r="E1725" s="11">
        <v>107</v>
      </c>
      <c r="F1725" s="11" t="s">
        <v>33</v>
      </c>
      <c r="G1725" s="13">
        <v>823.59</v>
      </c>
      <c r="H1725" s="14">
        <f t="shared" si="182"/>
        <v>88124.13</v>
      </c>
      <c r="I1725" s="14">
        <f>IF(F1725="GHS",H1725,H1725*Assumptions!$B$4)</f>
        <v>88124.13</v>
      </c>
      <c r="J1725" s="15" t="str">
        <f>INDEX(Assumptions!$B$8:$B$12,MATCH(B1725,Assumptions!$A$8:$A$12,0))</f>
        <v>Weighted Average</v>
      </c>
      <c r="K1725" s="16">
        <f>G1725/(1-INDEX(Assumptions!$D$8:$D$12,MATCH(B1725,Assumptions!$A$8:$A$12,0)))</f>
        <v>1267.0615384615385</v>
      </c>
      <c r="L1725" s="16">
        <f t="shared" si="183"/>
        <v>24.707699999999999</v>
      </c>
      <c r="M1725" s="16">
        <f t="shared" si="184"/>
        <v>63.353076923076927</v>
      </c>
      <c r="N1725" s="14">
        <f>E1725*(K1725-L1725-M1725)*IF(F1725="GHS",1,Assumptions!$B$4)</f>
        <v>126153.0814846154</v>
      </c>
      <c r="O1725" s="15">
        <f t="shared" ca="1" si="185"/>
        <v>273</v>
      </c>
      <c r="P1725" s="15" t="str">
        <f t="shared" ca="1" si="186"/>
        <v>181-365d</v>
      </c>
      <c r="Q1725" s="17">
        <f ca="1">IF(P1725="0-90d",0,IF(P1725="91-180d",INDEX(Assumptions!$F$8:$F$12,MATCH(B1725,Assumptions!$A$8:$A$12,0)),IF(P1725="181-365d",INDEX(Assumptions!$G$8:$G$12,MATCH(B1725,Assumptions!$A$8:$A$12,0)),INDEX(Assumptions!$H$8:$H$12,MATCH(B1725,Assumptions!$A$8:$A$12,0)))))</f>
        <v>0.35</v>
      </c>
      <c r="R1725" s="14">
        <f t="shared" ca="1" si="187"/>
        <v>30843.445499999998</v>
      </c>
      <c r="S1725" s="14">
        <f t="shared" ca="1" si="188"/>
        <v>57280.684500000003</v>
      </c>
      <c r="T1725" s="11" t="s">
        <v>25</v>
      </c>
      <c r="U1725" s="18" t="s">
        <v>36</v>
      </c>
    </row>
    <row r="1726" spans="1:21" ht="15" customHeight="1" x14ac:dyDescent="0.15">
      <c r="A1726" s="10" t="s">
        <v>1774</v>
      </c>
      <c r="B1726" s="11" t="s">
        <v>41</v>
      </c>
      <c r="C1726" s="11" t="s">
        <v>42</v>
      </c>
      <c r="D1726" s="12">
        <v>46068</v>
      </c>
      <c r="E1726" s="11">
        <v>3062</v>
      </c>
      <c r="F1726" s="11" t="s">
        <v>33</v>
      </c>
      <c r="G1726" s="13">
        <v>396.59</v>
      </c>
      <c r="H1726" s="14">
        <f t="shared" si="182"/>
        <v>1214358.5799999998</v>
      </c>
      <c r="I1726" s="14">
        <f>IF(F1726="GHS",H1726,H1726*Assumptions!$B$4)</f>
        <v>1214358.5799999998</v>
      </c>
      <c r="J1726" s="15" t="str">
        <f>INDEX(Assumptions!$B$8:$B$12,MATCH(B1726,Assumptions!$A$8:$A$12,0))</f>
        <v>Weighted Average</v>
      </c>
      <c r="K1726" s="16">
        <f>G1726/(1-INDEX(Assumptions!$D$8:$D$12,MATCH(B1726,Assumptions!$A$8:$A$12,0)))</f>
        <v>610.13846153846146</v>
      </c>
      <c r="L1726" s="16">
        <f t="shared" si="183"/>
        <v>11.897699999999999</v>
      </c>
      <c r="M1726" s="16">
        <f t="shared" si="184"/>
        <v>30.506923076923073</v>
      </c>
      <c r="N1726" s="14">
        <f>E1726*(K1726-L1726-M1726)*IF(F1726="GHS",1,Assumptions!$B$4)</f>
        <v>1738401.0133692306</v>
      </c>
      <c r="O1726" s="15">
        <f t="shared" ca="1" si="185"/>
        <v>218</v>
      </c>
      <c r="P1726" s="15" t="str">
        <f t="shared" ca="1" si="186"/>
        <v>181-365d</v>
      </c>
      <c r="Q1726" s="17">
        <f ca="1">IF(P1726="0-90d",0,IF(P1726="91-180d",INDEX(Assumptions!$F$8:$F$12,MATCH(B1726,Assumptions!$A$8:$A$12,0)),IF(P1726="181-365d",INDEX(Assumptions!$G$8:$G$12,MATCH(B1726,Assumptions!$A$8:$A$12,0)),INDEX(Assumptions!$H$8:$H$12,MATCH(B1726,Assumptions!$A$8:$A$12,0)))))</f>
        <v>0.35</v>
      </c>
      <c r="R1726" s="14">
        <f t="shared" ca="1" si="187"/>
        <v>425025.50299999991</v>
      </c>
      <c r="S1726" s="14">
        <f t="shared" si="188"/>
        <v>0</v>
      </c>
      <c r="T1726" s="11" t="s">
        <v>39</v>
      </c>
      <c r="U1726" s="18" t="s">
        <v>26</v>
      </c>
    </row>
    <row r="1727" spans="1:21" ht="15" customHeight="1" x14ac:dyDescent="0.15">
      <c r="A1727" s="10" t="s">
        <v>1775</v>
      </c>
      <c r="B1727" s="11" t="s">
        <v>46</v>
      </c>
      <c r="C1727" s="11" t="s">
        <v>47</v>
      </c>
      <c r="D1727" s="12">
        <v>45809</v>
      </c>
      <c r="E1727" s="11">
        <v>933</v>
      </c>
      <c r="F1727" s="11" t="s">
        <v>33</v>
      </c>
      <c r="G1727" s="13">
        <v>411151.49</v>
      </c>
      <c r="H1727" s="14">
        <f t="shared" si="182"/>
        <v>383604340.17000002</v>
      </c>
      <c r="I1727" s="14">
        <f>IF(F1727="GHS",H1727,H1727*Assumptions!$B$4)</f>
        <v>383604340.17000002</v>
      </c>
      <c r="J1727" s="15" t="str">
        <f>INDEX(Assumptions!$B$8:$B$12,MATCH(B1727,Assumptions!$A$8:$A$12,0))</f>
        <v>Specific Identification</v>
      </c>
      <c r="K1727" s="16">
        <f>G1727/(1-INDEX(Assumptions!$D$8:$D$12,MATCH(B1727,Assumptions!$A$8:$A$12,0)))</f>
        <v>527117.29487179487</v>
      </c>
      <c r="L1727" s="16">
        <f t="shared" si="183"/>
        <v>12334.544699999999</v>
      </c>
      <c r="M1727" s="16">
        <f t="shared" si="184"/>
        <v>26355.864743589744</v>
      </c>
      <c r="N1727" s="14">
        <f>E1727*(K1727-L1727-M1727)*IF(F1727="GHS",1,Assumptions!$B$4)</f>
        <v>455702284.10451537</v>
      </c>
      <c r="O1727" s="15">
        <f t="shared" ca="1" si="185"/>
        <v>477</v>
      </c>
      <c r="P1727" s="15" t="str">
        <f t="shared" ca="1" si="186"/>
        <v>365d+</v>
      </c>
      <c r="Q1727" s="17">
        <f ca="1">IF(P1727="0-90d",0,IF(P1727="91-180d",INDEX(Assumptions!$F$8:$F$12,MATCH(B1727,Assumptions!$A$8:$A$12,0)),IF(P1727="181-365d",INDEX(Assumptions!$G$8:$G$12,MATCH(B1727,Assumptions!$A$8:$A$12,0)),INDEX(Assumptions!$H$8:$H$12,MATCH(B1727,Assumptions!$A$8:$A$12,0)))))</f>
        <v>0.15</v>
      </c>
      <c r="R1727" s="14">
        <f t="shared" ca="1" si="187"/>
        <v>57540651.0255</v>
      </c>
      <c r="S1727" s="14">
        <f t="shared" ca="1" si="188"/>
        <v>326063689.14450002</v>
      </c>
      <c r="T1727" s="11" t="s">
        <v>25</v>
      </c>
      <c r="U1727" s="18" t="s">
        <v>36</v>
      </c>
    </row>
    <row r="1728" spans="1:21" ht="15" customHeight="1" x14ac:dyDescent="0.15">
      <c r="A1728" s="10" t="s">
        <v>1776</v>
      </c>
      <c r="B1728" s="11" t="s">
        <v>31</v>
      </c>
      <c r="C1728" s="11" t="s">
        <v>63</v>
      </c>
      <c r="D1728" s="12">
        <v>46003</v>
      </c>
      <c r="E1728" s="11">
        <v>2766</v>
      </c>
      <c r="F1728" s="11" t="s">
        <v>33</v>
      </c>
      <c r="G1728" s="13">
        <v>3695.37</v>
      </c>
      <c r="H1728" s="14">
        <f t="shared" si="182"/>
        <v>10221393.42</v>
      </c>
      <c r="I1728" s="14">
        <f>IF(F1728="GHS",H1728,H1728*Assumptions!$B$4)</f>
        <v>10221393.42</v>
      </c>
      <c r="J1728" s="15" t="str">
        <f>INDEX(Assumptions!$B$8:$B$12,MATCH(B1728,Assumptions!$A$8:$A$12,0))</f>
        <v>Weighted Average</v>
      </c>
      <c r="K1728" s="16">
        <f>G1728/(1-INDEX(Assumptions!$D$8:$D$12,MATCH(B1728,Assumptions!$A$8:$A$12,0)))</f>
        <v>5132.458333333333</v>
      </c>
      <c r="L1728" s="16">
        <f t="shared" si="183"/>
        <v>110.86109999999999</v>
      </c>
      <c r="M1728" s="16">
        <f t="shared" si="184"/>
        <v>256.62291666666664</v>
      </c>
      <c r="N1728" s="14">
        <f>E1728*(K1728-L1728-M1728)*IF(F1728="GHS",1,Assumptions!$B$4)</f>
        <v>13179918.959899999</v>
      </c>
      <c r="O1728" s="15">
        <f t="shared" ca="1" si="185"/>
        <v>283</v>
      </c>
      <c r="P1728" s="15" t="str">
        <f t="shared" ca="1" si="186"/>
        <v>181-365d</v>
      </c>
      <c r="Q1728" s="17">
        <f ca="1">IF(P1728="0-90d",0,IF(P1728="91-180d",INDEX(Assumptions!$F$8:$F$12,MATCH(B1728,Assumptions!$A$8:$A$12,0)),IF(P1728="181-365d",INDEX(Assumptions!$G$8:$G$12,MATCH(B1728,Assumptions!$A$8:$A$12,0)),INDEX(Assumptions!$H$8:$H$12,MATCH(B1728,Assumptions!$A$8:$A$12,0)))))</f>
        <v>0.2</v>
      </c>
      <c r="R1728" s="14">
        <f t="shared" ca="1" si="187"/>
        <v>2044278.6840000001</v>
      </c>
      <c r="S1728" s="14">
        <f t="shared" ca="1" si="188"/>
        <v>8177114.7359999996</v>
      </c>
      <c r="T1728" s="11" t="s">
        <v>25</v>
      </c>
      <c r="U1728" s="18" t="s">
        <v>26</v>
      </c>
    </row>
    <row r="1729" spans="1:21" ht="15" customHeight="1" x14ac:dyDescent="0.15">
      <c r="A1729" s="10" t="s">
        <v>1777</v>
      </c>
      <c r="B1729" s="11" t="s">
        <v>22</v>
      </c>
      <c r="C1729" s="11" t="s">
        <v>23</v>
      </c>
      <c r="D1729" s="12">
        <v>45900</v>
      </c>
      <c r="E1729" s="11">
        <v>1320</v>
      </c>
      <c r="F1729" s="11" t="s">
        <v>24</v>
      </c>
      <c r="G1729" s="13">
        <v>38769.68</v>
      </c>
      <c r="H1729" s="14">
        <f t="shared" si="182"/>
        <v>51175977.600000001</v>
      </c>
      <c r="I1729" s="14">
        <f>IF(F1729="GHS",H1729,H1729*Assumptions!$B$4)</f>
        <v>552700558.08000004</v>
      </c>
      <c r="J1729" s="15" t="str">
        <f>INDEX(Assumptions!$B$8:$B$12,MATCH(B1729,Assumptions!$A$8:$A$12,0))</f>
        <v>FIFO</v>
      </c>
      <c r="K1729" s="16">
        <f>G1729/(1-INDEX(Assumptions!$D$8:$D$12,MATCH(B1729,Assumptions!$A$8:$A$12,0)))</f>
        <v>47280.097560975606</v>
      </c>
      <c r="L1729" s="16">
        <f t="shared" si="183"/>
        <v>1163.0904</v>
      </c>
      <c r="M1729" s="16">
        <f t="shared" si="184"/>
        <v>2364.0048780487805</v>
      </c>
      <c r="N1729" s="14">
        <f>E1729*(K1729-L1729-M1729)*IF(F1729="GHS",1,Assumptions!$B$4)</f>
        <v>623742800.54540491</v>
      </c>
      <c r="O1729" s="15">
        <f t="shared" ca="1" si="185"/>
        <v>386</v>
      </c>
      <c r="P1729" s="15" t="str">
        <f t="shared" ca="1" si="186"/>
        <v>365d+</v>
      </c>
      <c r="Q1729" s="17">
        <f ca="1">IF(P1729="0-90d",0,IF(P1729="91-180d",INDEX(Assumptions!$F$8:$F$12,MATCH(B1729,Assumptions!$A$8:$A$12,0)),IF(P1729="181-365d",INDEX(Assumptions!$G$8:$G$12,MATCH(B1729,Assumptions!$A$8:$A$12,0)),INDEX(Assumptions!$H$8:$H$12,MATCH(B1729,Assumptions!$A$8:$A$12,0)))))</f>
        <v>0.5</v>
      </c>
      <c r="R1729" s="14">
        <f t="shared" ca="1" si="187"/>
        <v>276350279.04000002</v>
      </c>
      <c r="S1729" s="14">
        <f t="shared" ca="1" si="188"/>
        <v>276350279.04000002</v>
      </c>
      <c r="T1729" s="11" t="s">
        <v>25</v>
      </c>
      <c r="U1729" s="18" t="s">
        <v>36</v>
      </c>
    </row>
    <row r="1730" spans="1:21" ht="15" customHeight="1" x14ac:dyDescent="0.15">
      <c r="A1730" s="10" t="s">
        <v>1778</v>
      </c>
      <c r="B1730" s="11" t="s">
        <v>41</v>
      </c>
      <c r="C1730" s="11" t="s">
        <v>49</v>
      </c>
      <c r="D1730" s="12">
        <v>45963</v>
      </c>
      <c r="E1730" s="11">
        <v>1745</v>
      </c>
      <c r="F1730" s="11" t="s">
        <v>33</v>
      </c>
      <c r="G1730" s="13">
        <v>597.33000000000004</v>
      </c>
      <c r="H1730" s="14">
        <f t="shared" ref="H1730:H1793" si="189">E1730*G1730</f>
        <v>1042340.8500000001</v>
      </c>
      <c r="I1730" s="14">
        <f>IF(F1730="GHS",H1730,H1730*Assumptions!$B$4)</f>
        <v>1042340.8500000001</v>
      </c>
      <c r="J1730" s="15" t="str">
        <f>INDEX(Assumptions!$B$8:$B$12,MATCH(B1730,Assumptions!$A$8:$A$12,0))</f>
        <v>Weighted Average</v>
      </c>
      <c r="K1730" s="16">
        <f>G1730/(1-INDEX(Assumptions!$D$8:$D$12,MATCH(B1730,Assumptions!$A$8:$A$12,0)))</f>
        <v>918.96923076923076</v>
      </c>
      <c r="L1730" s="16">
        <f t="shared" ref="L1730:L1793" si="190">G1730*0.03</f>
        <v>17.919900000000002</v>
      </c>
      <c r="M1730" s="16">
        <f t="shared" ref="M1730:M1793" si="191">K1730*0.05</f>
        <v>45.948461538461544</v>
      </c>
      <c r="N1730" s="14">
        <f>E1730*(K1730-L1730-M1730)*IF(F1730="GHS",1,Assumptions!$B$4)</f>
        <v>1492151.0168076924</v>
      </c>
      <c r="O1730" s="15">
        <f t="shared" ref="O1730:O1793" ca="1" si="192">TODAY()-D1730</f>
        <v>323</v>
      </c>
      <c r="P1730" s="15" t="str">
        <f t="shared" ref="P1730:P1793" ca="1" si="193">IF(O1730&lt;=90,"0-90d",IF(O1730&lt;=180,"91-180d",IF(O1730&lt;=365,"181-365d","365d+")))</f>
        <v>181-365d</v>
      </c>
      <c r="Q1730" s="17">
        <f ca="1">IF(P1730="0-90d",0,IF(P1730="91-180d",INDEX(Assumptions!$F$8:$F$12,MATCH(B1730,Assumptions!$A$8:$A$12,0)),IF(P1730="181-365d",INDEX(Assumptions!$G$8:$G$12,MATCH(B1730,Assumptions!$A$8:$A$12,0)),INDEX(Assumptions!$H$8:$H$12,MATCH(B1730,Assumptions!$A$8:$A$12,0)))))</f>
        <v>0.35</v>
      </c>
      <c r="R1730" s="14">
        <f t="shared" ref="R1730:R1793" ca="1" si="194">I1730*Q1730</f>
        <v>364819.29749999999</v>
      </c>
      <c r="S1730" s="14">
        <f t="shared" ref="S1730:S1793" ca="1" si="195">IF(T1730="Held on Consignment (Not Owned)",0,MIN(I1730-R1730,N1730))</f>
        <v>677521.55250000011</v>
      </c>
      <c r="T1730" s="11" t="s">
        <v>25</v>
      </c>
      <c r="U1730" s="18" t="s">
        <v>26</v>
      </c>
    </row>
    <row r="1731" spans="1:21" ht="15" customHeight="1" x14ac:dyDescent="0.15">
      <c r="A1731" s="10" t="s">
        <v>1779</v>
      </c>
      <c r="B1731" s="11" t="s">
        <v>41</v>
      </c>
      <c r="C1731" s="11" t="s">
        <v>49</v>
      </c>
      <c r="D1731" s="12">
        <v>46093</v>
      </c>
      <c r="E1731" s="11">
        <v>1323</v>
      </c>
      <c r="F1731" s="11" t="s">
        <v>33</v>
      </c>
      <c r="G1731" s="13">
        <v>263.24</v>
      </c>
      <c r="H1731" s="14">
        <f t="shared" si="189"/>
        <v>348266.52</v>
      </c>
      <c r="I1731" s="14">
        <f>IF(F1731="GHS",H1731,H1731*Assumptions!$B$4)</f>
        <v>348266.52</v>
      </c>
      <c r="J1731" s="15" t="str">
        <f>INDEX(Assumptions!$B$8:$B$12,MATCH(B1731,Assumptions!$A$8:$A$12,0))</f>
        <v>Weighted Average</v>
      </c>
      <c r="K1731" s="16">
        <f>G1731/(1-INDEX(Assumptions!$D$8:$D$12,MATCH(B1731,Assumptions!$A$8:$A$12,0)))</f>
        <v>404.98461538461538</v>
      </c>
      <c r="L1731" s="16">
        <f t="shared" si="190"/>
        <v>7.8971999999999998</v>
      </c>
      <c r="M1731" s="16">
        <f t="shared" si="191"/>
        <v>20.24923076923077</v>
      </c>
      <c r="N1731" s="14">
        <f>E1731*(K1731-L1731-M1731)*IF(F1731="GHS",1,Assumptions!$B$4)</f>
        <v>498556.9182461538</v>
      </c>
      <c r="O1731" s="15">
        <f t="shared" ca="1" si="192"/>
        <v>193</v>
      </c>
      <c r="P1731" s="15" t="str">
        <f t="shared" ca="1" si="193"/>
        <v>181-365d</v>
      </c>
      <c r="Q1731" s="17">
        <f ca="1">IF(P1731="0-90d",0,IF(P1731="91-180d",INDEX(Assumptions!$F$8:$F$12,MATCH(B1731,Assumptions!$A$8:$A$12,0)),IF(P1731="181-365d",INDEX(Assumptions!$G$8:$G$12,MATCH(B1731,Assumptions!$A$8:$A$12,0)),INDEX(Assumptions!$H$8:$H$12,MATCH(B1731,Assumptions!$A$8:$A$12,0)))))</f>
        <v>0.35</v>
      </c>
      <c r="R1731" s="14">
        <f t="shared" ca="1" si="194"/>
        <v>121893.28199999999</v>
      </c>
      <c r="S1731" s="14">
        <f t="shared" ca="1" si="195"/>
        <v>226373.23800000001</v>
      </c>
      <c r="T1731" s="11" t="s">
        <v>25</v>
      </c>
      <c r="U1731" s="18" t="s">
        <v>26</v>
      </c>
    </row>
    <row r="1732" spans="1:21" ht="15" customHeight="1" x14ac:dyDescent="0.15">
      <c r="A1732" s="10" t="s">
        <v>1780</v>
      </c>
      <c r="B1732" s="11" t="s">
        <v>41</v>
      </c>
      <c r="C1732" s="11" t="s">
        <v>44</v>
      </c>
      <c r="D1732" s="12">
        <v>45941</v>
      </c>
      <c r="E1732" s="11">
        <v>4328</v>
      </c>
      <c r="F1732" s="11" t="s">
        <v>33</v>
      </c>
      <c r="G1732" s="13">
        <v>425.1</v>
      </c>
      <c r="H1732" s="14">
        <f t="shared" si="189"/>
        <v>1839832.8</v>
      </c>
      <c r="I1732" s="14">
        <f>IF(F1732="GHS",H1732,H1732*Assumptions!$B$4)</f>
        <v>1839832.8</v>
      </c>
      <c r="J1732" s="15" t="str">
        <f>INDEX(Assumptions!$B$8:$B$12,MATCH(B1732,Assumptions!$A$8:$A$12,0))</f>
        <v>Weighted Average</v>
      </c>
      <c r="K1732" s="16">
        <f>G1732/(1-INDEX(Assumptions!$D$8:$D$12,MATCH(B1732,Assumptions!$A$8:$A$12,0)))</f>
        <v>654</v>
      </c>
      <c r="L1732" s="16">
        <f t="shared" si="190"/>
        <v>12.753</v>
      </c>
      <c r="M1732" s="16">
        <f t="shared" si="191"/>
        <v>32.700000000000003</v>
      </c>
      <c r="N1732" s="14">
        <f>E1732*(K1732-L1732-M1732)*IF(F1732="GHS",1,Assumptions!$B$4)</f>
        <v>2633791.4159999997</v>
      </c>
      <c r="O1732" s="15">
        <f t="shared" ca="1" si="192"/>
        <v>345</v>
      </c>
      <c r="P1732" s="15" t="str">
        <f t="shared" ca="1" si="193"/>
        <v>181-365d</v>
      </c>
      <c r="Q1732" s="17">
        <f ca="1">IF(P1732="0-90d",0,IF(P1732="91-180d",INDEX(Assumptions!$F$8:$F$12,MATCH(B1732,Assumptions!$A$8:$A$12,0)),IF(P1732="181-365d",INDEX(Assumptions!$G$8:$G$12,MATCH(B1732,Assumptions!$A$8:$A$12,0)),INDEX(Assumptions!$H$8:$H$12,MATCH(B1732,Assumptions!$A$8:$A$12,0)))))</f>
        <v>0.35</v>
      </c>
      <c r="R1732" s="14">
        <f t="shared" ca="1" si="194"/>
        <v>643941.48</v>
      </c>
      <c r="S1732" s="14">
        <f t="shared" ca="1" si="195"/>
        <v>1195891.32</v>
      </c>
      <c r="T1732" s="11" t="s">
        <v>25</v>
      </c>
      <c r="U1732" s="18" t="s">
        <v>26</v>
      </c>
    </row>
    <row r="1733" spans="1:21" ht="15" customHeight="1" x14ac:dyDescent="0.15">
      <c r="A1733" s="10" t="s">
        <v>1781</v>
      </c>
      <c r="B1733" s="11" t="s">
        <v>22</v>
      </c>
      <c r="C1733" s="11" t="s">
        <v>23</v>
      </c>
      <c r="D1733" s="12">
        <v>46070</v>
      </c>
      <c r="E1733" s="11">
        <v>4783</v>
      </c>
      <c r="F1733" s="11" t="s">
        <v>24</v>
      </c>
      <c r="G1733" s="13">
        <v>60110.79</v>
      </c>
      <c r="H1733" s="14">
        <f t="shared" si="189"/>
        <v>287509908.56999999</v>
      </c>
      <c r="I1733" s="14">
        <f>IF(F1733="GHS",H1733,H1733*Assumptions!$B$4)</f>
        <v>3105107012.5560002</v>
      </c>
      <c r="J1733" s="15" t="str">
        <f>INDEX(Assumptions!$B$8:$B$12,MATCH(B1733,Assumptions!$A$8:$A$12,0))</f>
        <v>FIFO</v>
      </c>
      <c r="K1733" s="16">
        <f>G1733/(1-INDEX(Assumptions!$D$8:$D$12,MATCH(B1733,Assumptions!$A$8:$A$12,0)))</f>
        <v>73305.841463414632</v>
      </c>
      <c r="L1733" s="16">
        <f t="shared" si="190"/>
        <v>1803.3236999999999</v>
      </c>
      <c r="M1733" s="16">
        <f t="shared" si="191"/>
        <v>3665.2920731707318</v>
      </c>
      <c r="N1733" s="14">
        <f>E1733*(K1733-L1733-M1733)*IF(F1733="GHS",1,Assumptions!$B$4)</f>
        <v>3504226865.1455154</v>
      </c>
      <c r="O1733" s="15">
        <f t="shared" ca="1" si="192"/>
        <v>216</v>
      </c>
      <c r="P1733" s="15" t="str">
        <f t="shared" ca="1" si="193"/>
        <v>181-365d</v>
      </c>
      <c r="Q1733" s="17">
        <f ca="1">IF(P1733="0-90d",0,IF(P1733="91-180d",INDEX(Assumptions!$F$8:$F$12,MATCH(B1733,Assumptions!$A$8:$A$12,0)),IF(P1733="181-365d",INDEX(Assumptions!$G$8:$G$12,MATCH(B1733,Assumptions!$A$8:$A$12,0)),INDEX(Assumptions!$H$8:$H$12,MATCH(B1733,Assumptions!$A$8:$A$12,0)))))</f>
        <v>0.15</v>
      </c>
      <c r="R1733" s="14">
        <f t="shared" ca="1" si="194"/>
        <v>465766051.88340002</v>
      </c>
      <c r="S1733" s="14">
        <f t="shared" ca="1" si="195"/>
        <v>2639340960.6726003</v>
      </c>
      <c r="T1733" s="11" t="s">
        <v>25</v>
      </c>
      <c r="U1733" s="18" t="s">
        <v>26</v>
      </c>
    </row>
    <row r="1734" spans="1:21" ht="15" customHeight="1" x14ac:dyDescent="0.15">
      <c r="A1734" s="10" t="s">
        <v>1782</v>
      </c>
      <c r="B1734" s="11" t="s">
        <v>28</v>
      </c>
      <c r="C1734" s="11" t="s">
        <v>29</v>
      </c>
      <c r="D1734" s="12">
        <v>46025</v>
      </c>
      <c r="E1734" s="11">
        <v>3529</v>
      </c>
      <c r="F1734" s="11" t="s">
        <v>24</v>
      </c>
      <c r="G1734" s="13">
        <v>5971.54</v>
      </c>
      <c r="H1734" s="14">
        <f t="shared" si="189"/>
        <v>21073564.66</v>
      </c>
      <c r="I1734" s="14">
        <f>IF(F1734="GHS",H1734,H1734*Assumptions!$B$4)</f>
        <v>227594498.32800001</v>
      </c>
      <c r="J1734" s="15" t="str">
        <f>INDEX(Assumptions!$B$8:$B$12,MATCH(B1734,Assumptions!$A$8:$A$12,0))</f>
        <v>Fair Value Less Costs to Sell</v>
      </c>
      <c r="K1734" s="16">
        <f>G1734/(1-INDEX(Assumptions!$D$8:$D$12,MATCH(B1734,Assumptions!$A$8:$A$12,0)))</f>
        <v>6785.840909090909</v>
      </c>
      <c r="L1734" s="16">
        <f t="shared" si="190"/>
        <v>179.14619999999999</v>
      </c>
      <c r="M1734" s="16">
        <f t="shared" si="191"/>
        <v>339.29204545454547</v>
      </c>
      <c r="N1734" s="14">
        <f>E1734*(K1734-L1734-M1734)*IF(F1734="GHS",1,Assumptions!$B$4)</f>
        <v>238870771.19970548</v>
      </c>
      <c r="O1734" s="15">
        <f t="shared" ca="1" si="192"/>
        <v>261</v>
      </c>
      <c r="P1734" s="15" t="str">
        <f t="shared" ca="1" si="193"/>
        <v>181-365d</v>
      </c>
      <c r="Q1734" s="17">
        <f ca="1">IF(P1734="0-90d",0,IF(P1734="91-180d",INDEX(Assumptions!$F$8:$F$12,MATCH(B1734,Assumptions!$A$8:$A$12,0)),IF(P1734="181-365d",INDEX(Assumptions!$G$8:$G$12,MATCH(B1734,Assumptions!$A$8:$A$12,0)),INDEX(Assumptions!$H$8:$H$12,MATCH(B1734,Assumptions!$A$8:$A$12,0)))))</f>
        <v>0.1</v>
      </c>
      <c r="R1734" s="14">
        <f t="shared" ca="1" si="194"/>
        <v>22759449.832800001</v>
      </c>
      <c r="S1734" s="14">
        <f t="shared" ca="1" si="195"/>
        <v>204835048.49520001</v>
      </c>
      <c r="T1734" s="11" t="s">
        <v>25</v>
      </c>
      <c r="U1734" s="18" t="s">
        <v>36</v>
      </c>
    </row>
    <row r="1735" spans="1:21" ht="15" customHeight="1" x14ac:dyDescent="0.15">
      <c r="A1735" s="10" t="s">
        <v>1783</v>
      </c>
      <c r="B1735" s="11" t="s">
        <v>41</v>
      </c>
      <c r="C1735" s="11" t="s">
        <v>42</v>
      </c>
      <c r="D1735" s="12">
        <v>46058</v>
      </c>
      <c r="E1735" s="11">
        <v>4016</v>
      </c>
      <c r="F1735" s="11" t="s">
        <v>33</v>
      </c>
      <c r="G1735" s="13">
        <v>785.36</v>
      </c>
      <c r="H1735" s="14">
        <f t="shared" si="189"/>
        <v>3154005.7600000002</v>
      </c>
      <c r="I1735" s="14">
        <f>IF(F1735="GHS",H1735,H1735*Assumptions!$B$4)</f>
        <v>3154005.7600000002</v>
      </c>
      <c r="J1735" s="15" t="str">
        <f>INDEX(Assumptions!$B$8:$B$12,MATCH(B1735,Assumptions!$A$8:$A$12,0))</f>
        <v>Weighted Average</v>
      </c>
      <c r="K1735" s="16">
        <f>G1735/(1-INDEX(Assumptions!$D$8:$D$12,MATCH(B1735,Assumptions!$A$8:$A$12,0)))</f>
        <v>1208.2461538461539</v>
      </c>
      <c r="L1735" s="16">
        <f t="shared" si="190"/>
        <v>23.5608</v>
      </c>
      <c r="M1735" s="16">
        <f t="shared" si="191"/>
        <v>60.412307692307699</v>
      </c>
      <c r="N1735" s="14">
        <f>E1735*(K1735-L1735-M1735)*IF(F1735="GHS",1,Assumptions!$B$4)</f>
        <v>4515080.553353847</v>
      </c>
      <c r="O1735" s="15">
        <f t="shared" ca="1" si="192"/>
        <v>228</v>
      </c>
      <c r="P1735" s="15" t="str">
        <f t="shared" ca="1" si="193"/>
        <v>181-365d</v>
      </c>
      <c r="Q1735" s="17">
        <f ca="1">IF(P1735="0-90d",0,IF(P1735="91-180d",INDEX(Assumptions!$F$8:$F$12,MATCH(B1735,Assumptions!$A$8:$A$12,0)),IF(P1735="181-365d",INDEX(Assumptions!$G$8:$G$12,MATCH(B1735,Assumptions!$A$8:$A$12,0)),INDEX(Assumptions!$H$8:$H$12,MATCH(B1735,Assumptions!$A$8:$A$12,0)))))</f>
        <v>0.35</v>
      </c>
      <c r="R1735" s="14">
        <f t="shared" ca="1" si="194"/>
        <v>1103902.0160000001</v>
      </c>
      <c r="S1735" s="14">
        <f t="shared" ca="1" si="195"/>
        <v>2050103.7440000002</v>
      </c>
      <c r="T1735" s="11" t="s">
        <v>25</v>
      </c>
      <c r="U1735" s="18" t="s">
        <v>26</v>
      </c>
    </row>
    <row r="1736" spans="1:21" ht="15" customHeight="1" x14ac:dyDescent="0.15">
      <c r="A1736" s="10" t="s">
        <v>1784</v>
      </c>
      <c r="B1736" s="11" t="s">
        <v>41</v>
      </c>
      <c r="C1736" s="11" t="s">
        <v>115</v>
      </c>
      <c r="D1736" s="12">
        <v>45948</v>
      </c>
      <c r="E1736" s="11">
        <v>2013</v>
      </c>
      <c r="F1736" s="11" t="s">
        <v>33</v>
      </c>
      <c r="G1736" s="13">
        <v>242.53</v>
      </c>
      <c r="H1736" s="14">
        <f t="shared" si="189"/>
        <v>488212.89</v>
      </c>
      <c r="I1736" s="14">
        <f>IF(F1736="GHS",H1736,H1736*Assumptions!$B$4)</f>
        <v>488212.89</v>
      </c>
      <c r="J1736" s="15" t="str">
        <f>INDEX(Assumptions!$B$8:$B$12,MATCH(B1736,Assumptions!$A$8:$A$12,0))</f>
        <v>Weighted Average</v>
      </c>
      <c r="K1736" s="16">
        <f>G1736/(1-INDEX(Assumptions!$D$8:$D$12,MATCH(B1736,Assumptions!$A$8:$A$12,0)))</f>
        <v>373.12307692307689</v>
      </c>
      <c r="L1736" s="16">
        <f t="shared" si="190"/>
        <v>7.2759</v>
      </c>
      <c r="M1736" s="16">
        <f t="shared" si="191"/>
        <v>18.656153846153845</v>
      </c>
      <c r="N1736" s="14">
        <f>E1736*(K1736-L1736-M1736)*IF(F1736="GHS",1,Assumptions!$B$4)</f>
        <v>698895.52945384604</v>
      </c>
      <c r="O1736" s="15">
        <f t="shared" ca="1" si="192"/>
        <v>338</v>
      </c>
      <c r="P1736" s="15" t="str">
        <f t="shared" ca="1" si="193"/>
        <v>181-365d</v>
      </c>
      <c r="Q1736" s="17">
        <f ca="1">IF(P1736="0-90d",0,IF(P1736="91-180d",INDEX(Assumptions!$F$8:$F$12,MATCH(B1736,Assumptions!$A$8:$A$12,0)),IF(P1736="181-365d",INDEX(Assumptions!$G$8:$G$12,MATCH(B1736,Assumptions!$A$8:$A$12,0)),INDEX(Assumptions!$H$8:$H$12,MATCH(B1736,Assumptions!$A$8:$A$12,0)))))</f>
        <v>0.35</v>
      </c>
      <c r="R1736" s="14">
        <f t="shared" ca="1" si="194"/>
        <v>170874.51149999999</v>
      </c>
      <c r="S1736" s="14">
        <f t="shared" ca="1" si="195"/>
        <v>317338.37849999999</v>
      </c>
      <c r="T1736" s="11" t="s">
        <v>25</v>
      </c>
      <c r="U1736" s="18" t="s">
        <v>26</v>
      </c>
    </row>
    <row r="1737" spans="1:21" ht="15" customHeight="1" x14ac:dyDescent="0.15">
      <c r="A1737" s="10" t="s">
        <v>1785</v>
      </c>
      <c r="B1737" s="11" t="s">
        <v>28</v>
      </c>
      <c r="C1737" s="11" t="s">
        <v>38</v>
      </c>
      <c r="D1737" s="12">
        <v>45833</v>
      </c>
      <c r="E1737" s="11">
        <v>1886</v>
      </c>
      <c r="F1737" s="11" t="s">
        <v>24</v>
      </c>
      <c r="G1737" s="13">
        <v>4160.6099999999997</v>
      </c>
      <c r="H1737" s="14">
        <f t="shared" si="189"/>
        <v>7846910.459999999</v>
      </c>
      <c r="I1737" s="14">
        <f>IF(F1737="GHS",H1737,H1737*Assumptions!$B$4)</f>
        <v>84746632.967999995</v>
      </c>
      <c r="J1737" s="15" t="str">
        <f>INDEX(Assumptions!$B$8:$B$12,MATCH(B1737,Assumptions!$A$8:$A$12,0))</f>
        <v>Fair Value Less Costs to Sell</v>
      </c>
      <c r="K1737" s="16">
        <f>G1737/(1-INDEX(Assumptions!$D$8:$D$12,MATCH(B1737,Assumptions!$A$8:$A$12,0)))</f>
        <v>4727.965909090909</v>
      </c>
      <c r="L1737" s="16">
        <f t="shared" si="190"/>
        <v>124.81829999999998</v>
      </c>
      <c r="M1737" s="16">
        <f t="shared" si="191"/>
        <v>236.39829545454546</v>
      </c>
      <c r="N1737" s="14">
        <f>E1737*(K1737-L1737-M1737)*IF(F1737="GHS",1,Assumptions!$B$4)</f>
        <v>88945443.419596374</v>
      </c>
      <c r="O1737" s="15">
        <f t="shared" ca="1" si="192"/>
        <v>453</v>
      </c>
      <c r="P1737" s="15" t="str">
        <f t="shared" ca="1" si="193"/>
        <v>365d+</v>
      </c>
      <c r="Q1737" s="17">
        <f ca="1">IF(P1737="0-90d",0,IF(P1737="91-180d",INDEX(Assumptions!$F$8:$F$12,MATCH(B1737,Assumptions!$A$8:$A$12,0)),IF(P1737="181-365d",INDEX(Assumptions!$G$8:$G$12,MATCH(B1737,Assumptions!$A$8:$A$12,0)),INDEX(Assumptions!$H$8:$H$12,MATCH(B1737,Assumptions!$A$8:$A$12,0)))))</f>
        <v>0.4</v>
      </c>
      <c r="R1737" s="14">
        <f t="shared" ca="1" si="194"/>
        <v>33898653.187200002</v>
      </c>
      <c r="S1737" s="14">
        <f t="shared" ca="1" si="195"/>
        <v>50847979.780799992</v>
      </c>
      <c r="T1737" s="11" t="s">
        <v>25</v>
      </c>
      <c r="U1737" s="18" t="s">
        <v>36</v>
      </c>
    </row>
    <row r="1738" spans="1:21" ht="15" customHeight="1" x14ac:dyDescent="0.15">
      <c r="A1738" s="10" t="s">
        <v>1786</v>
      </c>
      <c r="B1738" s="11" t="s">
        <v>31</v>
      </c>
      <c r="C1738" s="11" t="s">
        <v>63</v>
      </c>
      <c r="D1738" s="12">
        <v>45861</v>
      </c>
      <c r="E1738" s="11">
        <v>1049</v>
      </c>
      <c r="F1738" s="11" t="s">
        <v>33</v>
      </c>
      <c r="G1738" s="13">
        <v>1284.82</v>
      </c>
      <c r="H1738" s="14">
        <f t="shared" si="189"/>
        <v>1347776.18</v>
      </c>
      <c r="I1738" s="14">
        <f>IF(F1738="GHS",H1738,H1738*Assumptions!$B$4)</f>
        <v>1347776.18</v>
      </c>
      <c r="J1738" s="15" t="str">
        <f>INDEX(Assumptions!$B$8:$B$12,MATCH(B1738,Assumptions!$A$8:$A$12,0))</f>
        <v>Weighted Average</v>
      </c>
      <c r="K1738" s="16">
        <f>G1738/(1-INDEX(Assumptions!$D$8:$D$12,MATCH(B1738,Assumptions!$A$8:$A$12,0)))</f>
        <v>1784.4722222222222</v>
      </c>
      <c r="L1738" s="16">
        <f t="shared" si="190"/>
        <v>38.544599999999996</v>
      </c>
      <c r="M1738" s="16">
        <f t="shared" si="191"/>
        <v>89.223611111111111</v>
      </c>
      <c r="N1738" s="14">
        <f>E1738*(K1738-L1738-M1738)*IF(F1738="GHS",1,Assumptions!$B$4)</f>
        <v>1737882.5076555556</v>
      </c>
      <c r="O1738" s="15">
        <f t="shared" ca="1" si="192"/>
        <v>425</v>
      </c>
      <c r="P1738" s="15" t="str">
        <f t="shared" ca="1" si="193"/>
        <v>365d+</v>
      </c>
      <c r="Q1738" s="17">
        <f ca="1">IF(P1738="0-90d",0,IF(P1738="91-180d",INDEX(Assumptions!$F$8:$F$12,MATCH(B1738,Assumptions!$A$8:$A$12,0)),IF(P1738="181-365d",INDEX(Assumptions!$G$8:$G$12,MATCH(B1738,Assumptions!$A$8:$A$12,0)),INDEX(Assumptions!$H$8:$H$12,MATCH(B1738,Assumptions!$A$8:$A$12,0)))))</f>
        <v>0.6</v>
      </c>
      <c r="R1738" s="14">
        <f t="shared" ca="1" si="194"/>
        <v>808665.70799999998</v>
      </c>
      <c r="S1738" s="14">
        <f t="shared" ca="1" si="195"/>
        <v>539110.47199999995</v>
      </c>
      <c r="T1738" s="11" t="s">
        <v>25</v>
      </c>
      <c r="U1738" s="18" t="s">
        <v>26</v>
      </c>
    </row>
    <row r="1739" spans="1:21" ht="15" customHeight="1" x14ac:dyDescent="0.15">
      <c r="A1739" s="10" t="s">
        <v>1787</v>
      </c>
      <c r="B1739" s="11" t="s">
        <v>31</v>
      </c>
      <c r="C1739" s="11" t="s">
        <v>63</v>
      </c>
      <c r="D1739" s="12">
        <v>46172</v>
      </c>
      <c r="E1739" s="11">
        <v>2080</v>
      </c>
      <c r="F1739" s="11" t="s">
        <v>33</v>
      </c>
      <c r="G1739" s="13">
        <v>3713.71</v>
      </c>
      <c r="H1739" s="14">
        <f t="shared" si="189"/>
        <v>7724516.7999999998</v>
      </c>
      <c r="I1739" s="14">
        <f>IF(F1739="GHS",H1739,H1739*Assumptions!$B$4)</f>
        <v>7724516.7999999998</v>
      </c>
      <c r="J1739" s="15" t="str">
        <f>INDEX(Assumptions!$B$8:$B$12,MATCH(B1739,Assumptions!$A$8:$A$12,0))</f>
        <v>Weighted Average</v>
      </c>
      <c r="K1739" s="16">
        <f>G1739/(1-INDEX(Assumptions!$D$8:$D$12,MATCH(B1739,Assumptions!$A$8:$A$12,0)))</f>
        <v>5157.9305555555557</v>
      </c>
      <c r="L1739" s="16">
        <f t="shared" si="190"/>
        <v>111.4113</v>
      </c>
      <c r="M1739" s="16">
        <f t="shared" si="191"/>
        <v>257.89652777777781</v>
      </c>
      <c r="N1739" s="14">
        <f>E1739*(K1739-L1739-M1739)*IF(F1739="GHS",1,Assumptions!$B$4)</f>
        <v>9960335.2737777773</v>
      </c>
      <c r="O1739" s="15">
        <f t="shared" ca="1" si="192"/>
        <v>114</v>
      </c>
      <c r="P1739" s="15" t="str">
        <f t="shared" ca="1" si="193"/>
        <v>91-180d</v>
      </c>
      <c r="Q1739" s="17">
        <f ca="1">IF(P1739="0-90d",0,IF(P1739="91-180d",INDEX(Assumptions!$F$8:$F$12,MATCH(B1739,Assumptions!$A$8:$A$12,0)),IF(P1739="181-365d",INDEX(Assumptions!$G$8:$G$12,MATCH(B1739,Assumptions!$A$8:$A$12,0)),INDEX(Assumptions!$H$8:$H$12,MATCH(B1739,Assumptions!$A$8:$A$12,0)))))</f>
        <v>0.05</v>
      </c>
      <c r="R1739" s="14">
        <f t="shared" ca="1" si="194"/>
        <v>386225.84</v>
      </c>
      <c r="S1739" s="14">
        <f t="shared" ca="1" si="195"/>
        <v>7338290.96</v>
      </c>
      <c r="T1739" s="11" t="s">
        <v>25</v>
      </c>
      <c r="U1739" s="18" t="s">
        <v>36</v>
      </c>
    </row>
    <row r="1740" spans="1:21" ht="15" customHeight="1" x14ac:dyDescent="0.15">
      <c r="A1740" s="10" t="s">
        <v>1788</v>
      </c>
      <c r="B1740" s="11" t="s">
        <v>31</v>
      </c>
      <c r="C1740" s="11" t="s">
        <v>76</v>
      </c>
      <c r="D1740" s="12">
        <v>45999</v>
      </c>
      <c r="E1740" s="11">
        <v>3918</v>
      </c>
      <c r="F1740" s="11" t="s">
        <v>33</v>
      </c>
      <c r="G1740" s="13">
        <v>697.65</v>
      </c>
      <c r="H1740" s="14">
        <f t="shared" si="189"/>
        <v>2733392.6999999997</v>
      </c>
      <c r="I1740" s="14">
        <f>IF(F1740="GHS",H1740,H1740*Assumptions!$B$4)</f>
        <v>2733392.6999999997</v>
      </c>
      <c r="J1740" s="15" t="str">
        <f>INDEX(Assumptions!$B$8:$B$12,MATCH(B1740,Assumptions!$A$8:$A$12,0))</f>
        <v>Weighted Average</v>
      </c>
      <c r="K1740" s="16">
        <f>G1740/(1-INDEX(Assumptions!$D$8:$D$12,MATCH(B1740,Assumptions!$A$8:$A$12,0)))</f>
        <v>968.95833333333337</v>
      </c>
      <c r="L1740" s="16">
        <f t="shared" si="190"/>
        <v>20.929499999999997</v>
      </c>
      <c r="M1740" s="16">
        <f t="shared" si="191"/>
        <v>48.447916666666671</v>
      </c>
      <c r="N1740" s="14">
        <f>E1740*(K1740-L1740-M1740)*IF(F1740="GHS",1,Assumptions!$B$4)</f>
        <v>3524558.0315000005</v>
      </c>
      <c r="O1740" s="15">
        <f t="shared" ca="1" si="192"/>
        <v>287</v>
      </c>
      <c r="P1740" s="15" t="str">
        <f t="shared" ca="1" si="193"/>
        <v>181-365d</v>
      </c>
      <c r="Q1740" s="17">
        <f ca="1">IF(P1740="0-90d",0,IF(P1740="91-180d",INDEX(Assumptions!$F$8:$F$12,MATCH(B1740,Assumptions!$A$8:$A$12,0)),IF(P1740="181-365d",INDEX(Assumptions!$G$8:$G$12,MATCH(B1740,Assumptions!$A$8:$A$12,0)),INDEX(Assumptions!$H$8:$H$12,MATCH(B1740,Assumptions!$A$8:$A$12,0)))))</f>
        <v>0.2</v>
      </c>
      <c r="R1740" s="14">
        <f t="shared" ca="1" si="194"/>
        <v>546678.53999999992</v>
      </c>
      <c r="S1740" s="14">
        <f t="shared" ca="1" si="195"/>
        <v>2186714.1599999997</v>
      </c>
      <c r="T1740" s="11" t="s">
        <v>50</v>
      </c>
      <c r="U1740" s="18" t="s">
        <v>36</v>
      </c>
    </row>
    <row r="1741" spans="1:21" ht="15" customHeight="1" x14ac:dyDescent="0.15">
      <c r="A1741" s="10" t="s">
        <v>1789</v>
      </c>
      <c r="B1741" s="11" t="s">
        <v>31</v>
      </c>
      <c r="C1741" s="11" t="s">
        <v>76</v>
      </c>
      <c r="D1741" s="12">
        <v>45774</v>
      </c>
      <c r="E1741" s="11">
        <v>4463</v>
      </c>
      <c r="F1741" s="11" t="s">
        <v>33</v>
      </c>
      <c r="G1741" s="13">
        <v>2560.7399999999998</v>
      </c>
      <c r="H1741" s="14">
        <f t="shared" si="189"/>
        <v>11428582.619999999</v>
      </c>
      <c r="I1741" s="14">
        <f>IF(F1741="GHS",H1741,H1741*Assumptions!$B$4)</f>
        <v>11428582.619999999</v>
      </c>
      <c r="J1741" s="15" t="str">
        <f>INDEX(Assumptions!$B$8:$B$12,MATCH(B1741,Assumptions!$A$8:$A$12,0))</f>
        <v>Weighted Average</v>
      </c>
      <c r="K1741" s="16">
        <f>G1741/(1-INDEX(Assumptions!$D$8:$D$12,MATCH(B1741,Assumptions!$A$8:$A$12,0)))</f>
        <v>3556.583333333333</v>
      </c>
      <c r="L1741" s="16">
        <f t="shared" si="190"/>
        <v>76.822199999999995</v>
      </c>
      <c r="M1741" s="16">
        <f t="shared" si="191"/>
        <v>177.82916666666665</v>
      </c>
      <c r="N1741" s="14">
        <f>E1741*(K1741-L1741-M1741)*IF(F1741="GHS",1,Assumptions!$B$4)</f>
        <v>14736522.36723333</v>
      </c>
      <c r="O1741" s="15">
        <f t="shared" ca="1" si="192"/>
        <v>512</v>
      </c>
      <c r="P1741" s="15" t="str">
        <f t="shared" ca="1" si="193"/>
        <v>365d+</v>
      </c>
      <c r="Q1741" s="17">
        <f ca="1">IF(P1741="0-90d",0,IF(P1741="91-180d",INDEX(Assumptions!$F$8:$F$12,MATCH(B1741,Assumptions!$A$8:$A$12,0)),IF(P1741="181-365d",INDEX(Assumptions!$G$8:$G$12,MATCH(B1741,Assumptions!$A$8:$A$12,0)),INDEX(Assumptions!$H$8:$H$12,MATCH(B1741,Assumptions!$A$8:$A$12,0)))))</f>
        <v>0.6</v>
      </c>
      <c r="R1741" s="14">
        <f t="shared" ca="1" si="194"/>
        <v>6857149.5719999997</v>
      </c>
      <c r="S1741" s="14">
        <f t="shared" ca="1" si="195"/>
        <v>4571433.0479999995</v>
      </c>
      <c r="T1741" s="11" t="s">
        <v>25</v>
      </c>
      <c r="U1741" s="18" t="s">
        <v>26</v>
      </c>
    </row>
    <row r="1742" spans="1:21" ht="15" customHeight="1" x14ac:dyDescent="0.15">
      <c r="A1742" s="10" t="s">
        <v>1790</v>
      </c>
      <c r="B1742" s="11" t="s">
        <v>31</v>
      </c>
      <c r="C1742" s="11" t="s">
        <v>32</v>
      </c>
      <c r="D1742" s="12">
        <v>45819</v>
      </c>
      <c r="E1742" s="11">
        <v>4851</v>
      </c>
      <c r="F1742" s="11" t="s">
        <v>33</v>
      </c>
      <c r="G1742" s="13">
        <v>3868.06</v>
      </c>
      <c r="H1742" s="14">
        <f t="shared" si="189"/>
        <v>18763959.059999999</v>
      </c>
      <c r="I1742" s="14">
        <f>IF(F1742="GHS",H1742,H1742*Assumptions!$B$4)</f>
        <v>18763959.059999999</v>
      </c>
      <c r="J1742" s="15" t="str">
        <f>INDEX(Assumptions!$B$8:$B$12,MATCH(B1742,Assumptions!$A$8:$A$12,0))</f>
        <v>Weighted Average</v>
      </c>
      <c r="K1742" s="16">
        <f>G1742/(1-INDEX(Assumptions!$D$8:$D$12,MATCH(B1742,Assumptions!$A$8:$A$12,0)))</f>
        <v>5372.3055555555557</v>
      </c>
      <c r="L1742" s="16">
        <f t="shared" si="190"/>
        <v>116.04179999999999</v>
      </c>
      <c r="M1742" s="16">
        <f t="shared" si="191"/>
        <v>268.61527777777781</v>
      </c>
      <c r="N1742" s="14">
        <f>E1742*(K1742-L1742-M1742)*IF(F1742="GHS",1,Assumptions!$B$4)</f>
        <v>24195082.765700001</v>
      </c>
      <c r="O1742" s="15">
        <f t="shared" ca="1" si="192"/>
        <v>467</v>
      </c>
      <c r="P1742" s="15" t="str">
        <f t="shared" ca="1" si="193"/>
        <v>365d+</v>
      </c>
      <c r="Q1742" s="17">
        <f ca="1">IF(P1742="0-90d",0,IF(P1742="91-180d",INDEX(Assumptions!$F$8:$F$12,MATCH(B1742,Assumptions!$A$8:$A$12,0)),IF(P1742="181-365d",INDEX(Assumptions!$G$8:$G$12,MATCH(B1742,Assumptions!$A$8:$A$12,0)),INDEX(Assumptions!$H$8:$H$12,MATCH(B1742,Assumptions!$A$8:$A$12,0)))))</f>
        <v>0.6</v>
      </c>
      <c r="R1742" s="14">
        <f t="shared" ca="1" si="194"/>
        <v>11258375.435999999</v>
      </c>
      <c r="S1742" s="14">
        <f t="shared" ca="1" si="195"/>
        <v>7505583.6239999998</v>
      </c>
      <c r="T1742" s="11" t="s">
        <v>25</v>
      </c>
      <c r="U1742" s="18" t="s">
        <v>26</v>
      </c>
    </row>
    <row r="1743" spans="1:21" ht="15" customHeight="1" x14ac:dyDescent="0.15">
      <c r="A1743" s="10" t="s">
        <v>1791</v>
      </c>
      <c r="B1743" s="11" t="s">
        <v>41</v>
      </c>
      <c r="C1743" s="11" t="s">
        <v>115</v>
      </c>
      <c r="D1743" s="12">
        <v>45954</v>
      </c>
      <c r="E1743" s="11">
        <v>1487</v>
      </c>
      <c r="F1743" s="11" t="s">
        <v>33</v>
      </c>
      <c r="G1743" s="13">
        <v>312.07</v>
      </c>
      <c r="H1743" s="14">
        <f t="shared" si="189"/>
        <v>464048.08999999997</v>
      </c>
      <c r="I1743" s="14">
        <f>IF(F1743="GHS",H1743,H1743*Assumptions!$B$4)</f>
        <v>464048.08999999997</v>
      </c>
      <c r="J1743" s="15" t="str">
        <f>INDEX(Assumptions!$B$8:$B$12,MATCH(B1743,Assumptions!$A$8:$A$12,0))</f>
        <v>Weighted Average</v>
      </c>
      <c r="K1743" s="16">
        <f>G1743/(1-INDEX(Assumptions!$D$8:$D$12,MATCH(B1743,Assumptions!$A$8:$A$12,0)))</f>
        <v>480.10769230769228</v>
      </c>
      <c r="L1743" s="16">
        <f t="shared" si="190"/>
        <v>9.3620999999999999</v>
      </c>
      <c r="M1743" s="16">
        <f t="shared" si="191"/>
        <v>24.005384615384614</v>
      </c>
      <c r="N1743" s="14">
        <f>E1743*(K1743-L1743-M1743)*IF(F1743="GHS",1,Assumptions!$B$4)</f>
        <v>664302.68883846153</v>
      </c>
      <c r="O1743" s="15">
        <f t="shared" ca="1" si="192"/>
        <v>332</v>
      </c>
      <c r="P1743" s="15" t="str">
        <f t="shared" ca="1" si="193"/>
        <v>181-365d</v>
      </c>
      <c r="Q1743" s="17">
        <f ca="1">IF(P1743="0-90d",0,IF(P1743="91-180d",INDEX(Assumptions!$F$8:$F$12,MATCH(B1743,Assumptions!$A$8:$A$12,0)),IF(P1743="181-365d",INDEX(Assumptions!$G$8:$G$12,MATCH(B1743,Assumptions!$A$8:$A$12,0)),INDEX(Assumptions!$H$8:$H$12,MATCH(B1743,Assumptions!$A$8:$A$12,0)))))</f>
        <v>0.35</v>
      </c>
      <c r="R1743" s="14">
        <f t="shared" ca="1" si="194"/>
        <v>162416.83149999997</v>
      </c>
      <c r="S1743" s="14">
        <f t="shared" ca="1" si="195"/>
        <v>301631.2585</v>
      </c>
      <c r="T1743" s="11" t="s">
        <v>25</v>
      </c>
      <c r="U1743" s="18" t="s">
        <v>26</v>
      </c>
    </row>
    <row r="1744" spans="1:21" ht="15" customHeight="1" x14ac:dyDescent="0.15">
      <c r="A1744" s="10" t="s">
        <v>1792</v>
      </c>
      <c r="B1744" s="11" t="s">
        <v>31</v>
      </c>
      <c r="C1744" s="11" t="s">
        <v>76</v>
      </c>
      <c r="D1744" s="12">
        <v>45739</v>
      </c>
      <c r="E1744" s="11">
        <v>3238</v>
      </c>
      <c r="F1744" s="11" t="s">
        <v>33</v>
      </c>
      <c r="G1744" s="13">
        <v>2430.09</v>
      </c>
      <c r="H1744" s="14">
        <f t="shared" si="189"/>
        <v>7868631.4200000009</v>
      </c>
      <c r="I1744" s="14">
        <f>IF(F1744="GHS",H1744,H1744*Assumptions!$B$4)</f>
        <v>7868631.4200000009</v>
      </c>
      <c r="J1744" s="15" t="str">
        <f>INDEX(Assumptions!$B$8:$B$12,MATCH(B1744,Assumptions!$A$8:$A$12,0))</f>
        <v>Weighted Average</v>
      </c>
      <c r="K1744" s="16">
        <f>G1744/(1-INDEX(Assumptions!$D$8:$D$12,MATCH(B1744,Assumptions!$A$8:$A$12,0)))</f>
        <v>3375.1250000000005</v>
      </c>
      <c r="L1744" s="16">
        <f t="shared" si="190"/>
        <v>72.902699999999996</v>
      </c>
      <c r="M1744" s="16">
        <f t="shared" si="191"/>
        <v>168.75625000000002</v>
      </c>
      <c r="N1744" s="14">
        <f>E1744*(K1744-L1744-M1744)*IF(F1744="GHS",1,Assumptions!$B$4)</f>
        <v>10146163.069900002</v>
      </c>
      <c r="O1744" s="15">
        <f t="shared" ca="1" si="192"/>
        <v>547</v>
      </c>
      <c r="P1744" s="15" t="str">
        <f t="shared" ca="1" si="193"/>
        <v>365d+</v>
      </c>
      <c r="Q1744" s="17">
        <f ca="1">IF(P1744="0-90d",0,IF(P1744="91-180d",INDEX(Assumptions!$F$8:$F$12,MATCH(B1744,Assumptions!$A$8:$A$12,0)),IF(P1744="181-365d",INDEX(Assumptions!$G$8:$G$12,MATCH(B1744,Assumptions!$A$8:$A$12,0)),INDEX(Assumptions!$H$8:$H$12,MATCH(B1744,Assumptions!$A$8:$A$12,0)))))</f>
        <v>0.6</v>
      </c>
      <c r="R1744" s="14">
        <f t="shared" ca="1" si="194"/>
        <v>4721178.852</v>
      </c>
      <c r="S1744" s="14">
        <f t="shared" ca="1" si="195"/>
        <v>3147452.5680000009</v>
      </c>
      <c r="T1744" s="11" t="s">
        <v>25</v>
      </c>
      <c r="U1744" s="18" t="s">
        <v>26</v>
      </c>
    </row>
    <row r="1745" spans="1:21" ht="15" customHeight="1" x14ac:dyDescent="0.15">
      <c r="A1745" s="10" t="s">
        <v>1793</v>
      </c>
      <c r="B1745" s="11" t="s">
        <v>41</v>
      </c>
      <c r="C1745" s="11" t="s">
        <v>44</v>
      </c>
      <c r="D1745" s="12">
        <v>46087</v>
      </c>
      <c r="E1745" s="11">
        <v>752</v>
      </c>
      <c r="F1745" s="11" t="s">
        <v>33</v>
      </c>
      <c r="G1745" s="13">
        <v>184.8</v>
      </c>
      <c r="H1745" s="14">
        <f t="shared" si="189"/>
        <v>138969.60000000001</v>
      </c>
      <c r="I1745" s="14">
        <f>IF(F1745="GHS",H1745,H1745*Assumptions!$B$4)</f>
        <v>138969.60000000001</v>
      </c>
      <c r="J1745" s="15" t="str">
        <f>INDEX(Assumptions!$B$8:$B$12,MATCH(B1745,Assumptions!$A$8:$A$12,0))</f>
        <v>Weighted Average</v>
      </c>
      <c r="K1745" s="16">
        <f>G1745/(1-INDEX(Assumptions!$D$8:$D$12,MATCH(B1745,Assumptions!$A$8:$A$12,0)))</f>
        <v>284.30769230769232</v>
      </c>
      <c r="L1745" s="16">
        <f t="shared" si="190"/>
        <v>5.5440000000000005</v>
      </c>
      <c r="M1745" s="16">
        <f t="shared" si="191"/>
        <v>14.215384615384616</v>
      </c>
      <c r="N1745" s="14">
        <f>E1745*(K1745-L1745-M1745)*IF(F1745="GHS",1,Assumptions!$B$4)</f>
        <v>198940.3273846154</v>
      </c>
      <c r="O1745" s="15">
        <f t="shared" ca="1" si="192"/>
        <v>199</v>
      </c>
      <c r="P1745" s="15" t="str">
        <f t="shared" ca="1" si="193"/>
        <v>181-365d</v>
      </c>
      <c r="Q1745" s="17">
        <f ca="1">IF(P1745="0-90d",0,IF(P1745="91-180d",INDEX(Assumptions!$F$8:$F$12,MATCH(B1745,Assumptions!$A$8:$A$12,0)),IF(P1745="181-365d",INDEX(Assumptions!$G$8:$G$12,MATCH(B1745,Assumptions!$A$8:$A$12,0)),INDEX(Assumptions!$H$8:$H$12,MATCH(B1745,Assumptions!$A$8:$A$12,0)))))</f>
        <v>0.35</v>
      </c>
      <c r="R1745" s="14">
        <f t="shared" ca="1" si="194"/>
        <v>48639.360000000001</v>
      </c>
      <c r="S1745" s="14">
        <f t="shared" ca="1" si="195"/>
        <v>90330.240000000005</v>
      </c>
      <c r="T1745" s="11" t="s">
        <v>25</v>
      </c>
      <c r="U1745" s="18" t="s">
        <v>36</v>
      </c>
    </row>
    <row r="1746" spans="1:21" ht="15" customHeight="1" x14ac:dyDescent="0.15">
      <c r="A1746" s="10" t="s">
        <v>1794</v>
      </c>
      <c r="B1746" s="11" t="s">
        <v>46</v>
      </c>
      <c r="C1746" s="11" t="s">
        <v>47</v>
      </c>
      <c r="D1746" s="12">
        <v>46063</v>
      </c>
      <c r="E1746" s="11">
        <v>2294</v>
      </c>
      <c r="F1746" s="11" t="s">
        <v>33</v>
      </c>
      <c r="G1746" s="13">
        <v>227124.91</v>
      </c>
      <c r="H1746" s="14">
        <f t="shared" si="189"/>
        <v>521024543.54000002</v>
      </c>
      <c r="I1746" s="14">
        <f>IF(F1746="GHS",H1746,H1746*Assumptions!$B$4)</f>
        <v>521024543.54000002</v>
      </c>
      <c r="J1746" s="15" t="str">
        <f>INDEX(Assumptions!$B$8:$B$12,MATCH(B1746,Assumptions!$A$8:$A$12,0))</f>
        <v>Specific Identification</v>
      </c>
      <c r="K1746" s="16">
        <f>G1746/(1-INDEX(Assumptions!$D$8:$D$12,MATCH(B1746,Assumptions!$A$8:$A$12,0)))</f>
        <v>291185.78205128206</v>
      </c>
      <c r="L1746" s="16">
        <f t="shared" si="190"/>
        <v>6813.7473</v>
      </c>
      <c r="M1746" s="16">
        <f t="shared" si="191"/>
        <v>14559.289102564104</v>
      </c>
      <c r="N1746" s="14">
        <f>E1746*(K1746-L1746-M1746)*IF(F1746="GHS",1,Assumptions!$B$4)</f>
        <v>618950438.51815903</v>
      </c>
      <c r="O1746" s="15">
        <f t="shared" ca="1" si="192"/>
        <v>223</v>
      </c>
      <c r="P1746" s="15" t="str">
        <f t="shared" ca="1" si="193"/>
        <v>181-365d</v>
      </c>
      <c r="Q1746" s="17">
        <f ca="1">IF(P1746="0-90d",0,IF(P1746="91-180d",INDEX(Assumptions!$F$8:$F$12,MATCH(B1746,Assumptions!$A$8:$A$12,0)),IF(P1746="181-365d",INDEX(Assumptions!$G$8:$G$12,MATCH(B1746,Assumptions!$A$8:$A$12,0)),INDEX(Assumptions!$H$8:$H$12,MATCH(B1746,Assumptions!$A$8:$A$12,0)))))</f>
        <v>0.05</v>
      </c>
      <c r="R1746" s="14">
        <f t="shared" ca="1" si="194"/>
        <v>26051227.177000001</v>
      </c>
      <c r="S1746" s="14">
        <f t="shared" ca="1" si="195"/>
        <v>494973316.36300004</v>
      </c>
      <c r="T1746" s="11" t="s">
        <v>25</v>
      </c>
      <c r="U1746" s="18" t="s">
        <v>26</v>
      </c>
    </row>
    <row r="1747" spans="1:21" ht="15" customHeight="1" x14ac:dyDescent="0.15">
      <c r="A1747" s="10" t="s">
        <v>1795</v>
      </c>
      <c r="B1747" s="11" t="s">
        <v>41</v>
      </c>
      <c r="C1747" s="11" t="s">
        <v>42</v>
      </c>
      <c r="D1747" s="12">
        <v>45760</v>
      </c>
      <c r="E1747" s="11">
        <v>1233</v>
      </c>
      <c r="F1747" s="11" t="s">
        <v>33</v>
      </c>
      <c r="G1747" s="13">
        <v>924.87</v>
      </c>
      <c r="H1747" s="14">
        <f t="shared" si="189"/>
        <v>1140364.71</v>
      </c>
      <c r="I1747" s="14">
        <f>IF(F1747="GHS",H1747,H1747*Assumptions!$B$4)</f>
        <v>1140364.71</v>
      </c>
      <c r="J1747" s="15" t="str">
        <f>INDEX(Assumptions!$B$8:$B$12,MATCH(B1747,Assumptions!$A$8:$A$12,0))</f>
        <v>Weighted Average</v>
      </c>
      <c r="K1747" s="16">
        <f>G1747/(1-INDEX(Assumptions!$D$8:$D$12,MATCH(B1747,Assumptions!$A$8:$A$12,0)))</f>
        <v>1422.876923076923</v>
      </c>
      <c r="L1747" s="16">
        <f t="shared" si="190"/>
        <v>27.746099999999998</v>
      </c>
      <c r="M1747" s="16">
        <f t="shared" si="191"/>
        <v>71.143846153846155</v>
      </c>
      <c r="N1747" s="14">
        <f>E1747*(K1747-L1747-M1747)*IF(F1747="GHS",1,Assumptions!$B$4)</f>
        <v>1632475.9425461537</v>
      </c>
      <c r="O1747" s="15">
        <f t="shared" ca="1" si="192"/>
        <v>526</v>
      </c>
      <c r="P1747" s="15" t="str">
        <f t="shared" ca="1" si="193"/>
        <v>365d+</v>
      </c>
      <c r="Q1747" s="17">
        <f ca="1">IF(P1747="0-90d",0,IF(P1747="91-180d",INDEX(Assumptions!$F$8:$F$12,MATCH(B1747,Assumptions!$A$8:$A$12,0)),IF(P1747="181-365d",INDEX(Assumptions!$G$8:$G$12,MATCH(B1747,Assumptions!$A$8:$A$12,0)),INDEX(Assumptions!$H$8:$H$12,MATCH(B1747,Assumptions!$A$8:$A$12,0)))))</f>
        <v>0.8</v>
      </c>
      <c r="R1747" s="14">
        <f t="shared" ca="1" si="194"/>
        <v>912291.76800000004</v>
      </c>
      <c r="S1747" s="14">
        <f t="shared" ca="1" si="195"/>
        <v>228072.94199999992</v>
      </c>
      <c r="T1747" s="11" t="s">
        <v>25</v>
      </c>
      <c r="U1747" s="18" t="s">
        <v>26</v>
      </c>
    </row>
    <row r="1748" spans="1:21" ht="15" customHeight="1" x14ac:dyDescent="0.15">
      <c r="A1748" s="10" t="s">
        <v>1796</v>
      </c>
      <c r="B1748" s="11" t="s">
        <v>28</v>
      </c>
      <c r="C1748" s="11" t="s">
        <v>38</v>
      </c>
      <c r="D1748" s="12">
        <v>45786</v>
      </c>
      <c r="E1748" s="11">
        <v>216</v>
      </c>
      <c r="F1748" s="11" t="s">
        <v>24</v>
      </c>
      <c r="G1748" s="13">
        <v>3287.6</v>
      </c>
      <c r="H1748" s="14">
        <f t="shared" si="189"/>
        <v>710121.6</v>
      </c>
      <c r="I1748" s="14">
        <f>IF(F1748="GHS",H1748,H1748*Assumptions!$B$4)</f>
        <v>7669313.2800000003</v>
      </c>
      <c r="J1748" s="15" t="str">
        <f>INDEX(Assumptions!$B$8:$B$12,MATCH(B1748,Assumptions!$A$8:$A$12,0))</f>
        <v>Fair Value Less Costs to Sell</v>
      </c>
      <c r="K1748" s="16">
        <f>G1748/(1-INDEX(Assumptions!$D$8:$D$12,MATCH(B1748,Assumptions!$A$8:$A$12,0)))</f>
        <v>3735.909090909091</v>
      </c>
      <c r="L1748" s="16">
        <f t="shared" si="190"/>
        <v>98.628</v>
      </c>
      <c r="M1748" s="16">
        <f t="shared" si="191"/>
        <v>186.79545454545456</v>
      </c>
      <c r="N1748" s="14">
        <f>E1748*(K1748-L1748-M1748)*IF(F1748="GHS",1,Assumptions!$B$4)</f>
        <v>8049292.8925090916</v>
      </c>
      <c r="O1748" s="15">
        <f t="shared" ca="1" si="192"/>
        <v>500</v>
      </c>
      <c r="P1748" s="15" t="str">
        <f t="shared" ca="1" si="193"/>
        <v>365d+</v>
      </c>
      <c r="Q1748" s="17">
        <f ca="1">IF(P1748="0-90d",0,IF(P1748="91-180d",INDEX(Assumptions!$F$8:$F$12,MATCH(B1748,Assumptions!$A$8:$A$12,0)),IF(P1748="181-365d",INDEX(Assumptions!$G$8:$G$12,MATCH(B1748,Assumptions!$A$8:$A$12,0)),INDEX(Assumptions!$H$8:$H$12,MATCH(B1748,Assumptions!$A$8:$A$12,0)))))</f>
        <v>0.4</v>
      </c>
      <c r="R1748" s="14">
        <f t="shared" ca="1" si="194"/>
        <v>3067725.3120000004</v>
      </c>
      <c r="S1748" s="14">
        <f t="shared" ca="1" si="195"/>
        <v>4601587.9680000003</v>
      </c>
      <c r="T1748" s="11" t="s">
        <v>25</v>
      </c>
      <c r="U1748" s="18" t="s">
        <v>26</v>
      </c>
    </row>
    <row r="1749" spans="1:21" ht="15" customHeight="1" x14ac:dyDescent="0.15">
      <c r="A1749" s="10" t="s">
        <v>1797</v>
      </c>
      <c r="B1749" s="11" t="s">
        <v>41</v>
      </c>
      <c r="C1749" s="11" t="s">
        <v>115</v>
      </c>
      <c r="D1749" s="12">
        <v>46017</v>
      </c>
      <c r="E1749" s="11">
        <v>2311</v>
      </c>
      <c r="F1749" s="11" t="s">
        <v>33</v>
      </c>
      <c r="G1749" s="13">
        <v>980.75</v>
      </c>
      <c r="H1749" s="14">
        <f t="shared" si="189"/>
        <v>2266513.25</v>
      </c>
      <c r="I1749" s="14">
        <f>IF(F1749="GHS",H1749,H1749*Assumptions!$B$4)</f>
        <v>2266513.25</v>
      </c>
      <c r="J1749" s="15" t="str">
        <f>INDEX(Assumptions!$B$8:$B$12,MATCH(B1749,Assumptions!$A$8:$A$12,0))</f>
        <v>Weighted Average</v>
      </c>
      <c r="K1749" s="16">
        <f>G1749/(1-INDEX(Assumptions!$D$8:$D$12,MATCH(B1749,Assumptions!$A$8:$A$12,0)))</f>
        <v>1508.8461538461538</v>
      </c>
      <c r="L1749" s="16">
        <f t="shared" si="190"/>
        <v>29.422499999999999</v>
      </c>
      <c r="M1749" s="16">
        <f t="shared" si="191"/>
        <v>75.442307692307693</v>
      </c>
      <c r="N1749" s="14">
        <f>E1749*(K1749-L1749-M1749)*IF(F1749="GHS",1,Assumptions!$B$4)</f>
        <v>3244600.890961539</v>
      </c>
      <c r="O1749" s="15">
        <f t="shared" ca="1" si="192"/>
        <v>269</v>
      </c>
      <c r="P1749" s="15" t="str">
        <f t="shared" ca="1" si="193"/>
        <v>181-365d</v>
      </c>
      <c r="Q1749" s="17">
        <f ca="1">IF(P1749="0-90d",0,IF(P1749="91-180d",INDEX(Assumptions!$F$8:$F$12,MATCH(B1749,Assumptions!$A$8:$A$12,0)),IF(P1749="181-365d",INDEX(Assumptions!$G$8:$G$12,MATCH(B1749,Assumptions!$A$8:$A$12,0)),INDEX(Assumptions!$H$8:$H$12,MATCH(B1749,Assumptions!$A$8:$A$12,0)))))</f>
        <v>0.35</v>
      </c>
      <c r="R1749" s="14">
        <f t="shared" ca="1" si="194"/>
        <v>793279.63749999995</v>
      </c>
      <c r="S1749" s="14">
        <f t="shared" ca="1" si="195"/>
        <v>1473233.6125</v>
      </c>
      <c r="T1749" s="11" t="s">
        <v>25</v>
      </c>
      <c r="U1749" s="18" t="s">
        <v>26</v>
      </c>
    </row>
    <row r="1750" spans="1:21" ht="15" customHeight="1" x14ac:dyDescent="0.15">
      <c r="A1750" s="10" t="s">
        <v>1798</v>
      </c>
      <c r="B1750" s="11" t="s">
        <v>22</v>
      </c>
      <c r="C1750" s="11" t="s">
        <v>23</v>
      </c>
      <c r="D1750" s="12">
        <v>45919</v>
      </c>
      <c r="E1750" s="11">
        <v>1612</v>
      </c>
      <c r="F1750" s="11" t="s">
        <v>24</v>
      </c>
      <c r="G1750" s="13">
        <v>29214.98</v>
      </c>
      <c r="H1750" s="14">
        <f t="shared" si="189"/>
        <v>47094547.759999998</v>
      </c>
      <c r="I1750" s="14">
        <f>IF(F1750="GHS",H1750,H1750*Assumptions!$B$4)</f>
        <v>508621115.80800003</v>
      </c>
      <c r="J1750" s="15" t="str">
        <f>INDEX(Assumptions!$B$8:$B$12,MATCH(B1750,Assumptions!$A$8:$A$12,0))</f>
        <v>FIFO</v>
      </c>
      <c r="K1750" s="16">
        <f>G1750/(1-INDEX(Assumptions!$D$8:$D$12,MATCH(B1750,Assumptions!$A$8:$A$12,0)))</f>
        <v>35628.024390243896</v>
      </c>
      <c r="L1750" s="16">
        <f t="shared" si="190"/>
        <v>876.44939999999997</v>
      </c>
      <c r="M1750" s="16">
        <f t="shared" si="191"/>
        <v>1781.401219512195</v>
      </c>
      <c r="N1750" s="14">
        <f>E1750*(K1750-L1750-M1750)*IF(F1750="GHS",1,Assumptions!$B$4)</f>
        <v>573997537.27893066</v>
      </c>
      <c r="O1750" s="15">
        <f t="shared" ca="1" si="192"/>
        <v>367</v>
      </c>
      <c r="P1750" s="15" t="str">
        <f t="shared" ca="1" si="193"/>
        <v>365d+</v>
      </c>
      <c r="Q1750" s="17">
        <f ca="1">IF(P1750="0-90d",0,IF(P1750="91-180d",INDEX(Assumptions!$F$8:$F$12,MATCH(B1750,Assumptions!$A$8:$A$12,0)),IF(P1750="181-365d",INDEX(Assumptions!$G$8:$G$12,MATCH(B1750,Assumptions!$A$8:$A$12,0)),INDEX(Assumptions!$H$8:$H$12,MATCH(B1750,Assumptions!$A$8:$A$12,0)))))</f>
        <v>0.5</v>
      </c>
      <c r="R1750" s="14">
        <f t="shared" ca="1" si="194"/>
        <v>254310557.90400001</v>
      </c>
      <c r="S1750" s="14">
        <f t="shared" ca="1" si="195"/>
        <v>254310557.90400001</v>
      </c>
      <c r="T1750" s="11" t="s">
        <v>25</v>
      </c>
      <c r="U1750" s="18" t="s">
        <v>26</v>
      </c>
    </row>
    <row r="1751" spans="1:21" ht="15" customHeight="1" x14ac:dyDescent="0.15">
      <c r="A1751" s="10" t="s">
        <v>1799</v>
      </c>
      <c r="B1751" s="11" t="s">
        <v>28</v>
      </c>
      <c r="C1751" s="11" t="s">
        <v>29</v>
      </c>
      <c r="D1751" s="12">
        <v>46134</v>
      </c>
      <c r="E1751" s="11">
        <v>2861</v>
      </c>
      <c r="F1751" s="11" t="s">
        <v>24</v>
      </c>
      <c r="G1751" s="13">
        <v>4152.34</v>
      </c>
      <c r="H1751" s="14">
        <f t="shared" si="189"/>
        <v>11879844.74</v>
      </c>
      <c r="I1751" s="14">
        <f>IF(F1751="GHS",H1751,H1751*Assumptions!$B$4)</f>
        <v>128302323.19200002</v>
      </c>
      <c r="J1751" s="15" t="str">
        <f>INDEX(Assumptions!$B$8:$B$12,MATCH(B1751,Assumptions!$A$8:$A$12,0))</f>
        <v>Fair Value Less Costs to Sell</v>
      </c>
      <c r="K1751" s="16">
        <f>G1751/(1-INDEX(Assumptions!$D$8:$D$12,MATCH(B1751,Assumptions!$A$8:$A$12,0)))</f>
        <v>4718.568181818182</v>
      </c>
      <c r="L1751" s="16">
        <f t="shared" si="190"/>
        <v>124.5702</v>
      </c>
      <c r="M1751" s="16">
        <f t="shared" si="191"/>
        <v>235.9284090909091</v>
      </c>
      <c r="N1751" s="14">
        <f>E1751*(K1751-L1751-M1751)*IF(F1751="GHS",1,Assumptions!$B$4)</f>
        <v>134659120.11378545</v>
      </c>
      <c r="O1751" s="15">
        <f t="shared" ca="1" si="192"/>
        <v>152</v>
      </c>
      <c r="P1751" s="15" t="str">
        <f t="shared" ca="1" si="193"/>
        <v>91-180d</v>
      </c>
      <c r="Q1751" s="17">
        <f ca="1">IF(P1751="0-90d",0,IF(P1751="91-180d",INDEX(Assumptions!$F$8:$F$12,MATCH(B1751,Assumptions!$A$8:$A$12,0)),IF(P1751="181-365d",INDEX(Assumptions!$G$8:$G$12,MATCH(B1751,Assumptions!$A$8:$A$12,0)),INDEX(Assumptions!$H$8:$H$12,MATCH(B1751,Assumptions!$A$8:$A$12,0)))))</f>
        <v>0.02</v>
      </c>
      <c r="R1751" s="14">
        <f t="shared" ca="1" si="194"/>
        <v>2566046.4638400003</v>
      </c>
      <c r="S1751" s="14">
        <f t="shared" ca="1" si="195"/>
        <v>125736276.72816002</v>
      </c>
      <c r="T1751" s="11" t="s">
        <v>25</v>
      </c>
      <c r="U1751" s="18" t="s">
        <v>36</v>
      </c>
    </row>
    <row r="1752" spans="1:21" ht="15" customHeight="1" x14ac:dyDescent="0.15">
      <c r="A1752" s="10" t="s">
        <v>1800</v>
      </c>
      <c r="B1752" s="11" t="s">
        <v>46</v>
      </c>
      <c r="C1752" s="11" t="s">
        <v>47</v>
      </c>
      <c r="D1752" s="12">
        <v>46118</v>
      </c>
      <c r="E1752" s="11">
        <v>527</v>
      </c>
      <c r="F1752" s="11" t="s">
        <v>33</v>
      </c>
      <c r="G1752" s="13">
        <v>715012.32</v>
      </c>
      <c r="H1752" s="14">
        <f t="shared" si="189"/>
        <v>376811492.63999999</v>
      </c>
      <c r="I1752" s="14">
        <f>IF(F1752="GHS",H1752,H1752*Assumptions!$B$4)</f>
        <v>376811492.63999999</v>
      </c>
      <c r="J1752" s="15" t="str">
        <f>INDEX(Assumptions!$B$8:$B$12,MATCH(B1752,Assumptions!$A$8:$A$12,0))</f>
        <v>Specific Identification</v>
      </c>
      <c r="K1752" s="16">
        <f>G1752/(1-INDEX(Assumptions!$D$8:$D$12,MATCH(B1752,Assumptions!$A$8:$A$12,0)))</f>
        <v>916682.46153846139</v>
      </c>
      <c r="L1752" s="16">
        <f t="shared" si="190"/>
        <v>21450.369599999998</v>
      </c>
      <c r="M1752" s="16">
        <f t="shared" si="191"/>
        <v>45834.123076923075</v>
      </c>
      <c r="N1752" s="14">
        <f>E1752*(K1752-L1752-M1752)*IF(F1752="GHS",1,Assumptions!$B$4)</f>
        <v>447632729.59003073</v>
      </c>
      <c r="O1752" s="15">
        <f t="shared" ca="1" si="192"/>
        <v>168</v>
      </c>
      <c r="P1752" s="15" t="str">
        <f t="shared" ca="1" si="193"/>
        <v>91-180d</v>
      </c>
      <c r="Q1752" s="17">
        <f ca="1">IF(P1752="0-90d",0,IF(P1752="91-180d",INDEX(Assumptions!$F$8:$F$12,MATCH(B1752,Assumptions!$A$8:$A$12,0)),IF(P1752="181-365d",INDEX(Assumptions!$G$8:$G$12,MATCH(B1752,Assumptions!$A$8:$A$12,0)),INDEX(Assumptions!$H$8:$H$12,MATCH(B1752,Assumptions!$A$8:$A$12,0)))))</f>
        <v>0</v>
      </c>
      <c r="R1752" s="14">
        <f t="shared" ca="1" si="194"/>
        <v>0</v>
      </c>
      <c r="S1752" s="14">
        <f t="shared" ca="1" si="195"/>
        <v>376811492.63999999</v>
      </c>
      <c r="T1752" s="11" t="s">
        <v>25</v>
      </c>
      <c r="U1752" s="18" t="s">
        <v>36</v>
      </c>
    </row>
    <row r="1753" spans="1:21" ht="15" customHeight="1" x14ac:dyDescent="0.15">
      <c r="A1753" s="10" t="s">
        <v>1801</v>
      </c>
      <c r="B1753" s="11" t="s">
        <v>41</v>
      </c>
      <c r="C1753" s="11" t="s">
        <v>115</v>
      </c>
      <c r="D1753" s="12">
        <v>46075</v>
      </c>
      <c r="E1753" s="11">
        <v>4324</v>
      </c>
      <c r="F1753" s="11" t="s">
        <v>33</v>
      </c>
      <c r="G1753" s="13">
        <v>1017.65</v>
      </c>
      <c r="H1753" s="14">
        <f t="shared" si="189"/>
        <v>4400318.5999999996</v>
      </c>
      <c r="I1753" s="14">
        <f>IF(F1753="GHS",H1753,H1753*Assumptions!$B$4)</f>
        <v>4400318.5999999996</v>
      </c>
      <c r="J1753" s="15" t="str">
        <f>INDEX(Assumptions!$B$8:$B$12,MATCH(B1753,Assumptions!$A$8:$A$12,0))</f>
        <v>Weighted Average</v>
      </c>
      <c r="K1753" s="16">
        <f>G1753/(1-INDEX(Assumptions!$D$8:$D$12,MATCH(B1753,Assumptions!$A$8:$A$12,0)))</f>
        <v>1565.6153846153845</v>
      </c>
      <c r="L1753" s="16">
        <f t="shared" si="190"/>
        <v>30.529499999999999</v>
      </c>
      <c r="M1753" s="16">
        <f t="shared" si="191"/>
        <v>78.280769230769238</v>
      </c>
      <c r="N1753" s="14">
        <f>E1753*(K1753-L1753-M1753)*IF(F1753="GHS",1,Assumptions!$B$4)</f>
        <v>6299225.3189230757</v>
      </c>
      <c r="O1753" s="15">
        <f t="shared" ca="1" si="192"/>
        <v>211</v>
      </c>
      <c r="P1753" s="15" t="str">
        <f t="shared" ca="1" si="193"/>
        <v>181-365d</v>
      </c>
      <c r="Q1753" s="17">
        <f ca="1">IF(P1753="0-90d",0,IF(P1753="91-180d",INDEX(Assumptions!$F$8:$F$12,MATCH(B1753,Assumptions!$A$8:$A$12,0)),IF(P1753="181-365d",INDEX(Assumptions!$G$8:$G$12,MATCH(B1753,Assumptions!$A$8:$A$12,0)),INDEX(Assumptions!$H$8:$H$12,MATCH(B1753,Assumptions!$A$8:$A$12,0)))))</f>
        <v>0.35</v>
      </c>
      <c r="R1753" s="14">
        <f t="shared" ca="1" si="194"/>
        <v>1540111.5099999998</v>
      </c>
      <c r="S1753" s="14">
        <f t="shared" ca="1" si="195"/>
        <v>2860207.09</v>
      </c>
      <c r="T1753" s="11" t="s">
        <v>25</v>
      </c>
      <c r="U1753" s="18" t="s">
        <v>26</v>
      </c>
    </row>
    <row r="1754" spans="1:21" ht="15" customHeight="1" x14ac:dyDescent="0.15">
      <c r="A1754" s="10" t="s">
        <v>1802</v>
      </c>
      <c r="B1754" s="11" t="s">
        <v>22</v>
      </c>
      <c r="C1754" s="11" t="s">
        <v>23</v>
      </c>
      <c r="D1754" s="12">
        <v>45998</v>
      </c>
      <c r="E1754" s="11">
        <v>2521</v>
      </c>
      <c r="F1754" s="11" t="s">
        <v>24</v>
      </c>
      <c r="G1754" s="13">
        <v>29380.89</v>
      </c>
      <c r="H1754" s="14">
        <f t="shared" si="189"/>
        <v>74069223.689999998</v>
      </c>
      <c r="I1754" s="14">
        <f>IF(F1754="GHS",H1754,H1754*Assumptions!$B$4)</f>
        <v>799947615.852</v>
      </c>
      <c r="J1754" s="15" t="str">
        <f>INDEX(Assumptions!$B$8:$B$12,MATCH(B1754,Assumptions!$A$8:$A$12,0))</f>
        <v>FIFO</v>
      </c>
      <c r="K1754" s="16">
        <f>G1754/(1-INDEX(Assumptions!$D$8:$D$12,MATCH(B1754,Assumptions!$A$8:$A$12,0)))</f>
        <v>35830.35365853658</v>
      </c>
      <c r="L1754" s="16">
        <f t="shared" si="190"/>
        <v>881.42669999999998</v>
      </c>
      <c r="M1754" s="16">
        <f t="shared" si="191"/>
        <v>1791.5176829268291</v>
      </c>
      <c r="N1754" s="14">
        <f>E1754*(K1754-L1754-M1754)*IF(F1754="GHS",1,Assumptions!$B$4)</f>
        <v>902770150.86517155</v>
      </c>
      <c r="O1754" s="15">
        <f t="shared" ca="1" si="192"/>
        <v>288</v>
      </c>
      <c r="P1754" s="15" t="str">
        <f t="shared" ca="1" si="193"/>
        <v>181-365d</v>
      </c>
      <c r="Q1754" s="17">
        <f ca="1">IF(P1754="0-90d",0,IF(P1754="91-180d",INDEX(Assumptions!$F$8:$F$12,MATCH(B1754,Assumptions!$A$8:$A$12,0)),IF(P1754="181-365d",INDEX(Assumptions!$G$8:$G$12,MATCH(B1754,Assumptions!$A$8:$A$12,0)),INDEX(Assumptions!$H$8:$H$12,MATCH(B1754,Assumptions!$A$8:$A$12,0)))))</f>
        <v>0.15</v>
      </c>
      <c r="R1754" s="14">
        <f t="shared" ca="1" si="194"/>
        <v>119992142.3778</v>
      </c>
      <c r="S1754" s="14">
        <f t="shared" ca="1" si="195"/>
        <v>679955473.47420001</v>
      </c>
      <c r="T1754" s="11" t="s">
        <v>25</v>
      </c>
      <c r="U1754" s="18" t="s">
        <v>26</v>
      </c>
    </row>
    <row r="1755" spans="1:21" ht="15" customHeight="1" x14ac:dyDescent="0.15">
      <c r="A1755" s="10" t="s">
        <v>1803</v>
      </c>
      <c r="B1755" s="11" t="s">
        <v>41</v>
      </c>
      <c r="C1755" s="11" t="s">
        <v>115</v>
      </c>
      <c r="D1755" s="12">
        <v>45976</v>
      </c>
      <c r="E1755" s="11">
        <v>3700</v>
      </c>
      <c r="F1755" s="11" t="s">
        <v>33</v>
      </c>
      <c r="G1755" s="13">
        <v>310.14</v>
      </c>
      <c r="H1755" s="14">
        <f t="shared" si="189"/>
        <v>1147518</v>
      </c>
      <c r="I1755" s="14">
        <f>IF(F1755="GHS",H1755,H1755*Assumptions!$B$4)</f>
        <v>1147518</v>
      </c>
      <c r="J1755" s="15" t="str">
        <f>INDEX(Assumptions!$B$8:$B$12,MATCH(B1755,Assumptions!$A$8:$A$12,0))</f>
        <v>Weighted Average</v>
      </c>
      <c r="K1755" s="16">
        <f>G1755/(1-INDEX(Assumptions!$D$8:$D$12,MATCH(B1755,Assumptions!$A$8:$A$12,0)))</f>
        <v>477.13846153846151</v>
      </c>
      <c r="L1755" s="16">
        <f t="shared" si="190"/>
        <v>9.3041999999999998</v>
      </c>
      <c r="M1755" s="16">
        <f t="shared" si="191"/>
        <v>23.856923076923078</v>
      </c>
      <c r="N1755" s="14">
        <f>E1755*(K1755-L1755-M1755)*IF(F1755="GHS",1,Assumptions!$B$4)</f>
        <v>1642716.1523076922</v>
      </c>
      <c r="O1755" s="15">
        <f t="shared" ca="1" si="192"/>
        <v>310</v>
      </c>
      <c r="P1755" s="15" t="str">
        <f t="shared" ca="1" si="193"/>
        <v>181-365d</v>
      </c>
      <c r="Q1755" s="17">
        <f ca="1">IF(P1755="0-90d",0,IF(P1755="91-180d",INDEX(Assumptions!$F$8:$F$12,MATCH(B1755,Assumptions!$A$8:$A$12,0)),IF(P1755="181-365d",INDEX(Assumptions!$G$8:$G$12,MATCH(B1755,Assumptions!$A$8:$A$12,0)),INDEX(Assumptions!$H$8:$H$12,MATCH(B1755,Assumptions!$A$8:$A$12,0)))))</f>
        <v>0.35</v>
      </c>
      <c r="R1755" s="14">
        <f t="shared" ca="1" si="194"/>
        <v>401631.3</v>
      </c>
      <c r="S1755" s="14">
        <f t="shared" ca="1" si="195"/>
        <v>745886.7</v>
      </c>
      <c r="T1755" s="11" t="s">
        <v>25</v>
      </c>
      <c r="U1755" s="18" t="s">
        <v>36</v>
      </c>
    </row>
    <row r="1756" spans="1:21" ht="15" customHeight="1" x14ac:dyDescent="0.15">
      <c r="A1756" s="10" t="s">
        <v>1804</v>
      </c>
      <c r="B1756" s="11" t="s">
        <v>31</v>
      </c>
      <c r="C1756" s="11" t="s">
        <v>32</v>
      </c>
      <c r="D1756" s="12">
        <v>46011</v>
      </c>
      <c r="E1756" s="11">
        <v>4922</v>
      </c>
      <c r="F1756" s="11" t="s">
        <v>33</v>
      </c>
      <c r="G1756" s="13">
        <v>1012.02</v>
      </c>
      <c r="H1756" s="14">
        <f t="shared" si="189"/>
        <v>4981162.4399999995</v>
      </c>
      <c r="I1756" s="14">
        <f>IF(F1756="GHS",H1756,H1756*Assumptions!$B$4)</f>
        <v>4981162.4399999995</v>
      </c>
      <c r="J1756" s="15" t="str">
        <f>INDEX(Assumptions!$B$8:$B$12,MATCH(B1756,Assumptions!$A$8:$A$12,0))</f>
        <v>Weighted Average</v>
      </c>
      <c r="K1756" s="16">
        <f>G1756/(1-INDEX(Assumptions!$D$8:$D$12,MATCH(B1756,Assumptions!$A$8:$A$12,0)))</f>
        <v>1405.5833333333333</v>
      </c>
      <c r="L1756" s="16">
        <f t="shared" si="190"/>
        <v>30.360599999999998</v>
      </c>
      <c r="M1756" s="16">
        <f t="shared" si="191"/>
        <v>70.279166666666669</v>
      </c>
      <c r="N1756" s="14">
        <f>E1756*(K1756-L1756-M1756)*IF(F1756="GHS",1,Assumptions!$B$4)</f>
        <v>6422932.2351333331</v>
      </c>
      <c r="O1756" s="15">
        <f t="shared" ca="1" si="192"/>
        <v>275</v>
      </c>
      <c r="P1756" s="15" t="str">
        <f t="shared" ca="1" si="193"/>
        <v>181-365d</v>
      </c>
      <c r="Q1756" s="17">
        <f ca="1">IF(P1756="0-90d",0,IF(P1756="91-180d",INDEX(Assumptions!$F$8:$F$12,MATCH(B1756,Assumptions!$A$8:$A$12,0)),IF(P1756="181-365d",INDEX(Assumptions!$G$8:$G$12,MATCH(B1756,Assumptions!$A$8:$A$12,0)),INDEX(Assumptions!$H$8:$H$12,MATCH(B1756,Assumptions!$A$8:$A$12,0)))))</f>
        <v>0.2</v>
      </c>
      <c r="R1756" s="14">
        <f t="shared" ca="1" si="194"/>
        <v>996232.4879999999</v>
      </c>
      <c r="S1756" s="14">
        <f t="shared" ca="1" si="195"/>
        <v>3984929.9519999996</v>
      </c>
      <c r="T1756" s="11" t="s">
        <v>25</v>
      </c>
      <c r="U1756" s="18" t="s">
        <v>26</v>
      </c>
    </row>
    <row r="1757" spans="1:21" ht="15" customHeight="1" x14ac:dyDescent="0.15">
      <c r="A1757" s="10" t="s">
        <v>1805</v>
      </c>
      <c r="B1757" s="11" t="s">
        <v>28</v>
      </c>
      <c r="C1757" s="11" t="s">
        <v>35</v>
      </c>
      <c r="D1757" s="12">
        <v>46127</v>
      </c>
      <c r="E1757" s="11">
        <v>2263</v>
      </c>
      <c r="F1757" s="11" t="s">
        <v>24</v>
      </c>
      <c r="G1757" s="13">
        <v>9186.7999999999993</v>
      </c>
      <c r="H1757" s="14">
        <f t="shared" si="189"/>
        <v>20789728.399999999</v>
      </c>
      <c r="I1757" s="14">
        <f>IF(F1757="GHS",H1757,H1757*Assumptions!$B$4)</f>
        <v>224529066.72</v>
      </c>
      <c r="J1757" s="15" t="str">
        <f>INDEX(Assumptions!$B$8:$B$12,MATCH(B1757,Assumptions!$A$8:$A$12,0))</f>
        <v>Fair Value Less Costs to Sell</v>
      </c>
      <c r="K1757" s="16">
        <f>G1757/(1-INDEX(Assumptions!$D$8:$D$12,MATCH(B1757,Assumptions!$A$8:$A$12,0)))</f>
        <v>10439.545454545454</v>
      </c>
      <c r="L1757" s="16">
        <f t="shared" si="190"/>
        <v>275.60399999999998</v>
      </c>
      <c r="M1757" s="16">
        <f t="shared" si="191"/>
        <v>521.97727272727275</v>
      </c>
      <c r="N1757" s="14">
        <f>E1757*(K1757-L1757-M1757)*IF(F1757="GHS",1,Assumptions!$B$4)</f>
        <v>235653461.38930914</v>
      </c>
      <c r="O1757" s="15">
        <f t="shared" ca="1" si="192"/>
        <v>159</v>
      </c>
      <c r="P1757" s="15" t="str">
        <f t="shared" ca="1" si="193"/>
        <v>91-180d</v>
      </c>
      <c r="Q1757" s="17">
        <f ca="1">IF(P1757="0-90d",0,IF(P1757="91-180d",INDEX(Assumptions!$F$8:$F$12,MATCH(B1757,Assumptions!$A$8:$A$12,0)),IF(P1757="181-365d",INDEX(Assumptions!$G$8:$G$12,MATCH(B1757,Assumptions!$A$8:$A$12,0)),INDEX(Assumptions!$H$8:$H$12,MATCH(B1757,Assumptions!$A$8:$A$12,0)))))</f>
        <v>0.02</v>
      </c>
      <c r="R1757" s="14">
        <f t="shared" ca="1" si="194"/>
        <v>4490581.3344000001</v>
      </c>
      <c r="S1757" s="14">
        <f t="shared" ca="1" si="195"/>
        <v>220038485.3856</v>
      </c>
      <c r="T1757" s="11" t="s">
        <v>25</v>
      </c>
      <c r="U1757" s="18" t="s">
        <v>26</v>
      </c>
    </row>
    <row r="1758" spans="1:21" ht="15" customHeight="1" x14ac:dyDescent="0.15">
      <c r="A1758" s="10" t="s">
        <v>1806</v>
      </c>
      <c r="B1758" s="11" t="s">
        <v>46</v>
      </c>
      <c r="C1758" s="11" t="s">
        <v>119</v>
      </c>
      <c r="D1758" s="12">
        <v>46073</v>
      </c>
      <c r="E1758" s="11">
        <v>3321</v>
      </c>
      <c r="F1758" s="11" t="s">
        <v>33</v>
      </c>
      <c r="G1758" s="13">
        <v>171422.79</v>
      </c>
      <c r="H1758" s="14">
        <f t="shared" si="189"/>
        <v>569295085.59000003</v>
      </c>
      <c r="I1758" s="14">
        <f>IF(F1758="GHS",H1758,H1758*Assumptions!$B$4)</f>
        <v>569295085.59000003</v>
      </c>
      <c r="J1758" s="15" t="str">
        <f>INDEX(Assumptions!$B$8:$B$12,MATCH(B1758,Assumptions!$A$8:$A$12,0))</f>
        <v>Specific Identification</v>
      </c>
      <c r="K1758" s="16">
        <f>G1758/(1-INDEX(Assumptions!$D$8:$D$12,MATCH(B1758,Assumptions!$A$8:$A$12,0)))</f>
        <v>219772.80769230769</v>
      </c>
      <c r="L1758" s="16">
        <f t="shared" si="190"/>
        <v>5142.6837000000005</v>
      </c>
      <c r="M1758" s="16">
        <f t="shared" si="191"/>
        <v>10988.640384615384</v>
      </c>
      <c r="N1758" s="14">
        <f>E1758*(K1758-L1758-M1758)*IF(F1758="GHS",1,Assumptions!$B$4)</f>
        <v>676293367.06114614</v>
      </c>
      <c r="O1758" s="15">
        <f t="shared" ca="1" si="192"/>
        <v>213</v>
      </c>
      <c r="P1758" s="15" t="str">
        <f t="shared" ca="1" si="193"/>
        <v>181-365d</v>
      </c>
      <c r="Q1758" s="17">
        <f ca="1">IF(P1758="0-90d",0,IF(P1758="91-180d",INDEX(Assumptions!$F$8:$F$12,MATCH(B1758,Assumptions!$A$8:$A$12,0)),IF(P1758="181-365d",INDEX(Assumptions!$G$8:$G$12,MATCH(B1758,Assumptions!$A$8:$A$12,0)),INDEX(Assumptions!$H$8:$H$12,MATCH(B1758,Assumptions!$A$8:$A$12,0)))))</f>
        <v>0.05</v>
      </c>
      <c r="R1758" s="14">
        <f t="shared" ca="1" si="194"/>
        <v>28464754.279500004</v>
      </c>
      <c r="S1758" s="14">
        <f t="shared" ca="1" si="195"/>
        <v>540830331.31050003</v>
      </c>
      <c r="T1758" s="11" t="s">
        <v>25</v>
      </c>
      <c r="U1758" s="18" t="s">
        <v>36</v>
      </c>
    </row>
    <row r="1759" spans="1:21" ht="15" customHeight="1" x14ac:dyDescent="0.15">
      <c r="A1759" s="10" t="s">
        <v>1807</v>
      </c>
      <c r="B1759" s="11" t="s">
        <v>31</v>
      </c>
      <c r="C1759" s="11" t="s">
        <v>76</v>
      </c>
      <c r="D1759" s="12">
        <v>45905</v>
      </c>
      <c r="E1759" s="11">
        <v>3563</v>
      </c>
      <c r="F1759" s="11" t="s">
        <v>33</v>
      </c>
      <c r="G1759" s="13">
        <v>754.2</v>
      </c>
      <c r="H1759" s="14">
        <f t="shared" si="189"/>
        <v>2687214.6</v>
      </c>
      <c r="I1759" s="14">
        <f>IF(F1759="GHS",H1759,H1759*Assumptions!$B$4)</f>
        <v>2687214.6</v>
      </c>
      <c r="J1759" s="15" t="str">
        <f>INDEX(Assumptions!$B$8:$B$12,MATCH(B1759,Assumptions!$A$8:$A$12,0))</f>
        <v>Weighted Average</v>
      </c>
      <c r="K1759" s="16">
        <f>G1759/(1-INDEX(Assumptions!$D$8:$D$12,MATCH(B1759,Assumptions!$A$8:$A$12,0)))</f>
        <v>1047.5</v>
      </c>
      <c r="L1759" s="16">
        <f t="shared" si="190"/>
        <v>22.626000000000001</v>
      </c>
      <c r="M1759" s="16">
        <f t="shared" si="191"/>
        <v>52.375</v>
      </c>
      <c r="N1759" s="14">
        <f>E1759*(K1759-L1759-M1759)*IF(F1759="GHS",1,Assumptions!$B$4)</f>
        <v>3465013.9369999999</v>
      </c>
      <c r="O1759" s="15">
        <f t="shared" ca="1" si="192"/>
        <v>381</v>
      </c>
      <c r="P1759" s="15" t="str">
        <f t="shared" ca="1" si="193"/>
        <v>365d+</v>
      </c>
      <c r="Q1759" s="17">
        <f ca="1">IF(P1759="0-90d",0,IF(P1759="91-180d",INDEX(Assumptions!$F$8:$F$12,MATCH(B1759,Assumptions!$A$8:$A$12,0)),IF(P1759="181-365d",INDEX(Assumptions!$G$8:$G$12,MATCH(B1759,Assumptions!$A$8:$A$12,0)),INDEX(Assumptions!$H$8:$H$12,MATCH(B1759,Assumptions!$A$8:$A$12,0)))))</f>
        <v>0.6</v>
      </c>
      <c r="R1759" s="14">
        <f t="shared" ca="1" si="194"/>
        <v>1612328.76</v>
      </c>
      <c r="S1759" s="14">
        <f t="shared" ca="1" si="195"/>
        <v>1074885.8400000001</v>
      </c>
      <c r="T1759" s="11" t="s">
        <v>25</v>
      </c>
      <c r="U1759" s="18" t="s">
        <v>26</v>
      </c>
    </row>
    <row r="1760" spans="1:21" ht="15" customHeight="1" x14ac:dyDescent="0.15">
      <c r="A1760" s="10" t="s">
        <v>1808</v>
      </c>
      <c r="B1760" s="11" t="s">
        <v>31</v>
      </c>
      <c r="C1760" s="11" t="s">
        <v>32</v>
      </c>
      <c r="D1760" s="12">
        <v>45772</v>
      </c>
      <c r="E1760" s="11">
        <v>4985</v>
      </c>
      <c r="F1760" s="11" t="s">
        <v>33</v>
      </c>
      <c r="G1760" s="13">
        <v>2573.36</v>
      </c>
      <c r="H1760" s="14">
        <f t="shared" si="189"/>
        <v>12828199.600000001</v>
      </c>
      <c r="I1760" s="14">
        <f>IF(F1760="GHS",H1760,H1760*Assumptions!$B$4)</f>
        <v>12828199.600000001</v>
      </c>
      <c r="J1760" s="15" t="str">
        <f>INDEX(Assumptions!$B$8:$B$12,MATCH(B1760,Assumptions!$A$8:$A$12,0))</f>
        <v>Weighted Average</v>
      </c>
      <c r="K1760" s="16">
        <f>G1760/(1-INDEX(Assumptions!$D$8:$D$12,MATCH(B1760,Assumptions!$A$8:$A$12,0)))</f>
        <v>3574.1111111111113</v>
      </c>
      <c r="L1760" s="16">
        <f t="shared" si="190"/>
        <v>77.200800000000001</v>
      </c>
      <c r="M1760" s="16">
        <f t="shared" si="191"/>
        <v>178.70555555555558</v>
      </c>
      <c r="N1760" s="14">
        <f>E1760*(K1760-L1760-M1760)*IF(F1760="GHS",1,Assumptions!$B$4)</f>
        <v>16541250.706444444</v>
      </c>
      <c r="O1760" s="15">
        <f t="shared" ca="1" si="192"/>
        <v>514</v>
      </c>
      <c r="P1760" s="15" t="str">
        <f t="shared" ca="1" si="193"/>
        <v>365d+</v>
      </c>
      <c r="Q1760" s="17">
        <f ca="1">IF(P1760="0-90d",0,IF(P1760="91-180d",INDEX(Assumptions!$F$8:$F$12,MATCH(B1760,Assumptions!$A$8:$A$12,0)),IF(P1760="181-365d",INDEX(Assumptions!$G$8:$G$12,MATCH(B1760,Assumptions!$A$8:$A$12,0)),INDEX(Assumptions!$H$8:$H$12,MATCH(B1760,Assumptions!$A$8:$A$12,0)))))</f>
        <v>0.6</v>
      </c>
      <c r="R1760" s="14">
        <f t="shared" ca="1" si="194"/>
        <v>7696919.7600000007</v>
      </c>
      <c r="S1760" s="14">
        <f t="shared" ca="1" si="195"/>
        <v>5131279.8400000008</v>
      </c>
      <c r="T1760" s="11" t="s">
        <v>25</v>
      </c>
      <c r="U1760" s="18" t="s">
        <v>26</v>
      </c>
    </row>
    <row r="1761" spans="1:21" ht="15" customHeight="1" x14ac:dyDescent="0.15">
      <c r="A1761" s="10" t="s">
        <v>1809</v>
      </c>
      <c r="B1761" s="11" t="s">
        <v>22</v>
      </c>
      <c r="C1761" s="11" t="s">
        <v>23</v>
      </c>
      <c r="D1761" s="12">
        <v>46131</v>
      </c>
      <c r="E1761" s="11">
        <v>1060</v>
      </c>
      <c r="F1761" s="11" t="s">
        <v>24</v>
      </c>
      <c r="G1761" s="13">
        <v>36780.76</v>
      </c>
      <c r="H1761" s="14">
        <f t="shared" si="189"/>
        <v>38987605.600000001</v>
      </c>
      <c r="I1761" s="14">
        <f>IF(F1761="GHS",H1761,H1761*Assumptions!$B$4)</f>
        <v>421066140.48000002</v>
      </c>
      <c r="J1761" s="15" t="str">
        <f>INDEX(Assumptions!$B$8:$B$12,MATCH(B1761,Assumptions!$A$8:$A$12,0))</f>
        <v>FIFO</v>
      </c>
      <c r="K1761" s="16">
        <f>G1761/(1-INDEX(Assumptions!$D$8:$D$12,MATCH(B1761,Assumptions!$A$8:$A$12,0)))</f>
        <v>44854.585365853658</v>
      </c>
      <c r="L1761" s="16">
        <f t="shared" si="190"/>
        <v>1103.4228000000001</v>
      </c>
      <c r="M1761" s="16">
        <f t="shared" si="191"/>
        <v>2242.7292682926832</v>
      </c>
      <c r="N1761" s="14">
        <f>E1761*(K1761-L1761-M1761)*IF(F1761="GHS",1,Assumptions!$B$4)</f>
        <v>475188544.39047807</v>
      </c>
      <c r="O1761" s="15">
        <f t="shared" ca="1" si="192"/>
        <v>155</v>
      </c>
      <c r="P1761" s="15" t="str">
        <f t="shared" ca="1" si="193"/>
        <v>91-180d</v>
      </c>
      <c r="Q1761" s="17">
        <f ca="1">IF(P1761="0-90d",0,IF(P1761="91-180d",INDEX(Assumptions!$F$8:$F$12,MATCH(B1761,Assumptions!$A$8:$A$12,0)),IF(P1761="181-365d",INDEX(Assumptions!$G$8:$G$12,MATCH(B1761,Assumptions!$A$8:$A$12,0)),INDEX(Assumptions!$H$8:$H$12,MATCH(B1761,Assumptions!$A$8:$A$12,0)))))</f>
        <v>0.03</v>
      </c>
      <c r="R1761" s="14">
        <f t="shared" ca="1" si="194"/>
        <v>12631984.214400001</v>
      </c>
      <c r="S1761" s="14">
        <f t="shared" si="195"/>
        <v>0</v>
      </c>
      <c r="T1761" s="11" t="s">
        <v>39</v>
      </c>
      <c r="U1761" s="18" t="s">
        <v>36</v>
      </c>
    </row>
    <row r="1762" spans="1:21" ht="15" customHeight="1" x14ac:dyDescent="0.15">
      <c r="A1762" s="10" t="s">
        <v>1810</v>
      </c>
      <c r="B1762" s="11" t="s">
        <v>28</v>
      </c>
      <c r="C1762" s="11" t="s">
        <v>29</v>
      </c>
      <c r="D1762" s="12">
        <v>46068</v>
      </c>
      <c r="E1762" s="11">
        <v>3659</v>
      </c>
      <c r="F1762" s="11" t="s">
        <v>24</v>
      </c>
      <c r="G1762" s="13">
        <v>11700.8</v>
      </c>
      <c r="H1762" s="14">
        <f t="shared" si="189"/>
        <v>42813227.199999996</v>
      </c>
      <c r="I1762" s="14">
        <f>IF(F1762="GHS",H1762,H1762*Assumptions!$B$4)</f>
        <v>462382853.75999999</v>
      </c>
      <c r="J1762" s="15" t="str">
        <f>INDEX(Assumptions!$B$8:$B$12,MATCH(B1762,Assumptions!$A$8:$A$12,0))</f>
        <v>Fair Value Less Costs to Sell</v>
      </c>
      <c r="K1762" s="16">
        <f>G1762/(1-INDEX(Assumptions!$D$8:$D$12,MATCH(B1762,Assumptions!$A$8:$A$12,0)))</f>
        <v>13296.363636363636</v>
      </c>
      <c r="L1762" s="16">
        <f t="shared" si="190"/>
        <v>351.02399999999994</v>
      </c>
      <c r="M1762" s="16">
        <f t="shared" si="191"/>
        <v>664.81818181818187</v>
      </c>
      <c r="N1762" s="14">
        <f>E1762*(K1762-L1762-M1762)*IF(F1762="GHS",1,Assumptions!$B$4)</f>
        <v>485291822.42356372</v>
      </c>
      <c r="O1762" s="15">
        <f t="shared" ca="1" si="192"/>
        <v>218</v>
      </c>
      <c r="P1762" s="15" t="str">
        <f t="shared" ca="1" si="193"/>
        <v>181-365d</v>
      </c>
      <c r="Q1762" s="17">
        <f ca="1">IF(P1762="0-90d",0,IF(P1762="91-180d",INDEX(Assumptions!$F$8:$F$12,MATCH(B1762,Assumptions!$A$8:$A$12,0)),IF(P1762="181-365d",INDEX(Assumptions!$G$8:$G$12,MATCH(B1762,Assumptions!$A$8:$A$12,0)),INDEX(Assumptions!$H$8:$H$12,MATCH(B1762,Assumptions!$A$8:$A$12,0)))))</f>
        <v>0.1</v>
      </c>
      <c r="R1762" s="14">
        <f t="shared" ca="1" si="194"/>
        <v>46238285.376000002</v>
      </c>
      <c r="S1762" s="14">
        <f t="shared" ca="1" si="195"/>
        <v>416144568.384</v>
      </c>
      <c r="T1762" s="11" t="s">
        <v>25</v>
      </c>
      <c r="U1762" s="18" t="s">
        <v>26</v>
      </c>
    </row>
    <row r="1763" spans="1:21" ht="15" customHeight="1" x14ac:dyDescent="0.15">
      <c r="A1763" s="10" t="s">
        <v>1811</v>
      </c>
      <c r="B1763" s="11" t="s">
        <v>28</v>
      </c>
      <c r="C1763" s="11" t="s">
        <v>35</v>
      </c>
      <c r="D1763" s="12">
        <v>45908</v>
      </c>
      <c r="E1763" s="11">
        <v>1246</v>
      </c>
      <c r="F1763" s="11" t="s">
        <v>24</v>
      </c>
      <c r="G1763" s="13">
        <v>3934.26</v>
      </c>
      <c r="H1763" s="14">
        <f t="shared" si="189"/>
        <v>4902087.96</v>
      </c>
      <c r="I1763" s="14">
        <f>IF(F1763="GHS",H1763,H1763*Assumptions!$B$4)</f>
        <v>52942549.968000002</v>
      </c>
      <c r="J1763" s="15" t="str">
        <f>INDEX(Assumptions!$B$8:$B$12,MATCH(B1763,Assumptions!$A$8:$A$12,0))</f>
        <v>Fair Value Less Costs to Sell</v>
      </c>
      <c r="K1763" s="16">
        <f>G1763/(1-INDEX(Assumptions!$D$8:$D$12,MATCH(B1763,Assumptions!$A$8:$A$12,0)))</f>
        <v>4470.75</v>
      </c>
      <c r="L1763" s="16">
        <f t="shared" si="190"/>
        <v>118.0278</v>
      </c>
      <c r="M1763" s="16">
        <f t="shared" si="191"/>
        <v>223.53750000000002</v>
      </c>
      <c r="N1763" s="14">
        <f>E1763*(K1763-L1763-M1763)*IF(F1763="GHS",1,Assumptions!$B$4)</f>
        <v>55565612.670960002</v>
      </c>
      <c r="O1763" s="15">
        <f t="shared" ca="1" si="192"/>
        <v>378</v>
      </c>
      <c r="P1763" s="15" t="str">
        <f t="shared" ca="1" si="193"/>
        <v>365d+</v>
      </c>
      <c r="Q1763" s="17">
        <f ca="1">IF(P1763="0-90d",0,IF(P1763="91-180d",INDEX(Assumptions!$F$8:$F$12,MATCH(B1763,Assumptions!$A$8:$A$12,0)),IF(P1763="181-365d",INDEX(Assumptions!$G$8:$G$12,MATCH(B1763,Assumptions!$A$8:$A$12,0)),INDEX(Assumptions!$H$8:$H$12,MATCH(B1763,Assumptions!$A$8:$A$12,0)))))</f>
        <v>0.4</v>
      </c>
      <c r="R1763" s="14">
        <f t="shared" ca="1" si="194"/>
        <v>21177019.987200003</v>
      </c>
      <c r="S1763" s="14">
        <f t="shared" ca="1" si="195"/>
        <v>31765529.980799999</v>
      </c>
      <c r="T1763" s="11" t="s">
        <v>25</v>
      </c>
      <c r="U1763" s="18" t="s">
        <v>36</v>
      </c>
    </row>
    <row r="1764" spans="1:21" ht="15" customHeight="1" x14ac:dyDescent="0.15">
      <c r="A1764" s="10" t="s">
        <v>1812</v>
      </c>
      <c r="B1764" s="11" t="s">
        <v>31</v>
      </c>
      <c r="C1764" s="11" t="s">
        <v>63</v>
      </c>
      <c r="D1764" s="12">
        <v>45976</v>
      </c>
      <c r="E1764" s="11">
        <v>3435</v>
      </c>
      <c r="F1764" s="11" t="s">
        <v>33</v>
      </c>
      <c r="G1764" s="13">
        <v>1468.75</v>
      </c>
      <c r="H1764" s="14">
        <f t="shared" si="189"/>
        <v>5045156.25</v>
      </c>
      <c r="I1764" s="14">
        <f>IF(F1764="GHS",H1764,H1764*Assumptions!$B$4)</f>
        <v>5045156.25</v>
      </c>
      <c r="J1764" s="15" t="str">
        <f>INDEX(Assumptions!$B$8:$B$12,MATCH(B1764,Assumptions!$A$8:$A$12,0))</f>
        <v>Weighted Average</v>
      </c>
      <c r="K1764" s="16">
        <f>G1764/(1-INDEX(Assumptions!$D$8:$D$12,MATCH(B1764,Assumptions!$A$8:$A$12,0)))</f>
        <v>2039.9305555555557</v>
      </c>
      <c r="L1764" s="16">
        <f t="shared" si="190"/>
        <v>44.0625</v>
      </c>
      <c r="M1764" s="16">
        <f t="shared" si="191"/>
        <v>101.99652777777779</v>
      </c>
      <c r="N1764" s="14">
        <f>E1764*(K1764-L1764-M1764)*IF(F1764="GHS",1,Assumptions!$B$4)</f>
        <v>6505448.697916667</v>
      </c>
      <c r="O1764" s="15">
        <f t="shared" ca="1" si="192"/>
        <v>310</v>
      </c>
      <c r="P1764" s="15" t="str">
        <f t="shared" ca="1" si="193"/>
        <v>181-365d</v>
      </c>
      <c r="Q1764" s="17">
        <f ca="1">IF(P1764="0-90d",0,IF(P1764="91-180d",INDEX(Assumptions!$F$8:$F$12,MATCH(B1764,Assumptions!$A$8:$A$12,0)),IF(P1764="181-365d",INDEX(Assumptions!$G$8:$G$12,MATCH(B1764,Assumptions!$A$8:$A$12,0)),INDEX(Assumptions!$H$8:$H$12,MATCH(B1764,Assumptions!$A$8:$A$12,0)))))</f>
        <v>0.2</v>
      </c>
      <c r="R1764" s="14">
        <f t="shared" ca="1" si="194"/>
        <v>1009031.25</v>
      </c>
      <c r="S1764" s="14">
        <f t="shared" ca="1" si="195"/>
        <v>4036125</v>
      </c>
      <c r="T1764" s="11" t="s">
        <v>50</v>
      </c>
      <c r="U1764" s="18" t="s">
        <v>36</v>
      </c>
    </row>
    <row r="1765" spans="1:21" ht="15" customHeight="1" x14ac:dyDescent="0.15">
      <c r="A1765" s="10" t="s">
        <v>1813</v>
      </c>
      <c r="B1765" s="11" t="s">
        <v>28</v>
      </c>
      <c r="C1765" s="11" t="s">
        <v>55</v>
      </c>
      <c r="D1765" s="12">
        <v>45774</v>
      </c>
      <c r="E1765" s="11">
        <v>1976</v>
      </c>
      <c r="F1765" s="11" t="s">
        <v>24</v>
      </c>
      <c r="G1765" s="13">
        <v>10837.75</v>
      </c>
      <c r="H1765" s="14">
        <f t="shared" si="189"/>
        <v>21415394</v>
      </c>
      <c r="I1765" s="14">
        <f>IF(F1765="GHS",H1765,H1765*Assumptions!$B$4)</f>
        <v>231286255.20000002</v>
      </c>
      <c r="J1765" s="15" t="str">
        <f>INDEX(Assumptions!$B$8:$B$12,MATCH(B1765,Assumptions!$A$8:$A$12,0))</f>
        <v>Fair Value Less Costs to Sell</v>
      </c>
      <c r="K1765" s="16">
        <f>G1765/(1-INDEX(Assumptions!$D$8:$D$12,MATCH(B1765,Assumptions!$A$8:$A$12,0)))</f>
        <v>12315.625</v>
      </c>
      <c r="L1765" s="16">
        <f t="shared" si="190"/>
        <v>325.13249999999999</v>
      </c>
      <c r="M1765" s="16">
        <f t="shared" si="191"/>
        <v>615.78125</v>
      </c>
      <c r="N1765" s="14">
        <f>E1765*(K1765-L1765-M1765)*IF(F1765="GHS",1,Assumptions!$B$4)</f>
        <v>242745437.84400001</v>
      </c>
      <c r="O1765" s="15">
        <f t="shared" ca="1" si="192"/>
        <v>512</v>
      </c>
      <c r="P1765" s="15" t="str">
        <f t="shared" ca="1" si="193"/>
        <v>365d+</v>
      </c>
      <c r="Q1765" s="17">
        <f ca="1">IF(P1765="0-90d",0,IF(P1765="91-180d",INDEX(Assumptions!$F$8:$F$12,MATCH(B1765,Assumptions!$A$8:$A$12,0)),IF(P1765="181-365d",INDEX(Assumptions!$G$8:$G$12,MATCH(B1765,Assumptions!$A$8:$A$12,0)),INDEX(Assumptions!$H$8:$H$12,MATCH(B1765,Assumptions!$A$8:$A$12,0)))))</f>
        <v>0.4</v>
      </c>
      <c r="R1765" s="14">
        <f t="shared" ca="1" si="194"/>
        <v>92514502.080000013</v>
      </c>
      <c r="S1765" s="14">
        <f t="shared" ca="1" si="195"/>
        <v>138771753.12</v>
      </c>
      <c r="T1765" s="11" t="s">
        <v>25</v>
      </c>
      <c r="U1765" s="18" t="s">
        <v>36</v>
      </c>
    </row>
    <row r="1766" spans="1:21" ht="15" customHeight="1" x14ac:dyDescent="0.15">
      <c r="A1766" s="10" t="s">
        <v>1814</v>
      </c>
      <c r="B1766" s="11" t="s">
        <v>31</v>
      </c>
      <c r="C1766" s="11" t="s">
        <v>76</v>
      </c>
      <c r="D1766" s="12">
        <v>46039</v>
      </c>
      <c r="E1766" s="11">
        <v>2632</v>
      </c>
      <c r="F1766" s="11" t="s">
        <v>33</v>
      </c>
      <c r="G1766" s="13">
        <v>3757.34</v>
      </c>
      <c r="H1766" s="14">
        <f t="shared" si="189"/>
        <v>9889318.8800000008</v>
      </c>
      <c r="I1766" s="14">
        <f>IF(F1766="GHS",H1766,H1766*Assumptions!$B$4)</f>
        <v>9889318.8800000008</v>
      </c>
      <c r="J1766" s="15" t="str">
        <f>INDEX(Assumptions!$B$8:$B$12,MATCH(B1766,Assumptions!$A$8:$A$12,0))</f>
        <v>Weighted Average</v>
      </c>
      <c r="K1766" s="16">
        <f>G1766/(1-INDEX(Assumptions!$D$8:$D$12,MATCH(B1766,Assumptions!$A$8:$A$12,0)))</f>
        <v>5218.5277777777783</v>
      </c>
      <c r="L1766" s="16">
        <f t="shared" si="190"/>
        <v>112.72020000000001</v>
      </c>
      <c r="M1766" s="16">
        <f t="shared" si="191"/>
        <v>260.92638888888894</v>
      </c>
      <c r="N1766" s="14">
        <f>E1766*(K1766-L1766-M1766)*IF(F1766="GHS",1,Assumptions!$B$4)</f>
        <v>12751727.289155558</v>
      </c>
      <c r="O1766" s="15">
        <f t="shared" ca="1" si="192"/>
        <v>247</v>
      </c>
      <c r="P1766" s="15" t="str">
        <f t="shared" ca="1" si="193"/>
        <v>181-365d</v>
      </c>
      <c r="Q1766" s="17">
        <f ca="1">IF(P1766="0-90d",0,IF(P1766="91-180d",INDEX(Assumptions!$F$8:$F$12,MATCH(B1766,Assumptions!$A$8:$A$12,0)),IF(P1766="181-365d",INDEX(Assumptions!$G$8:$G$12,MATCH(B1766,Assumptions!$A$8:$A$12,0)),INDEX(Assumptions!$H$8:$H$12,MATCH(B1766,Assumptions!$A$8:$A$12,0)))))</f>
        <v>0.2</v>
      </c>
      <c r="R1766" s="14">
        <f t="shared" ca="1" si="194"/>
        <v>1977863.7760000003</v>
      </c>
      <c r="S1766" s="14">
        <f t="shared" ca="1" si="195"/>
        <v>7911455.1040000003</v>
      </c>
      <c r="T1766" s="11" t="s">
        <v>25</v>
      </c>
      <c r="U1766" s="18" t="s">
        <v>26</v>
      </c>
    </row>
    <row r="1767" spans="1:21" ht="15" customHeight="1" x14ac:dyDescent="0.15">
      <c r="A1767" s="10" t="s">
        <v>1815</v>
      </c>
      <c r="B1767" s="11" t="s">
        <v>46</v>
      </c>
      <c r="C1767" s="11" t="s">
        <v>47</v>
      </c>
      <c r="D1767" s="12">
        <v>46198</v>
      </c>
      <c r="E1767" s="11">
        <v>797</v>
      </c>
      <c r="F1767" s="11" t="s">
        <v>33</v>
      </c>
      <c r="G1767" s="13">
        <v>333465.64</v>
      </c>
      <c r="H1767" s="14">
        <f t="shared" si="189"/>
        <v>265772115.08000001</v>
      </c>
      <c r="I1767" s="14">
        <f>IF(F1767="GHS",H1767,H1767*Assumptions!$B$4)</f>
        <v>265772115.08000001</v>
      </c>
      <c r="J1767" s="15" t="str">
        <f>INDEX(Assumptions!$B$8:$B$12,MATCH(B1767,Assumptions!$A$8:$A$12,0))</f>
        <v>Specific Identification</v>
      </c>
      <c r="K1767" s="16">
        <f>G1767/(1-INDEX(Assumptions!$D$8:$D$12,MATCH(B1767,Assumptions!$A$8:$A$12,0)))</f>
        <v>427520.05128205131</v>
      </c>
      <c r="L1767" s="16">
        <f t="shared" si="190"/>
        <v>10003.9692</v>
      </c>
      <c r="M1767" s="16">
        <f t="shared" si="191"/>
        <v>21376.002564102568</v>
      </c>
      <c r="N1767" s="14">
        <f>E1767*(K1767-L1767-M1767)*IF(F1767="GHS",1,Assumptions!$B$4)</f>
        <v>315723643.37580514</v>
      </c>
      <c r="O1767" s="15">
        <f t="shared" ca="1" si="192"/>
        <v>88</v>
      </c>
      <c r="P1767" s="15" t="str">
        <f t="shared" ca="1" si="193"/>
        <v>0-90d</v>
      </c>
      <c r="Q1767" s="17">
        <f ca="1">IF(P1767="0-90d",0,IF(P1767="91-180d",INDEX(Assumptions!$F$8:$F$12,MATCH(B1767,Assumptions!$A$8:$A$12,0)),IF(P1767="181-365d",INDEX(Assumptions!$G$8:$G$12,MATCH(B1767,Assumptions!$A$8:$A$12,0)),INDEX(Assumptions!$H$8:$H$12,MATCH(B1767,Assumptions!$A$8:$A$12,0)))))</f>
        <v>0</v>
      </c>
      <c r="R1767" s="14">
        <f t="shared" ca="1" si="194"/>
        <v>0</v>
      </c>
      <c r="S1767" s="14">
        <f t="shared" ca="1" si="195"/>
        <v>265772115.08000001</v>
      </c>
      <c r="T1767" s="11" t="s">
        <v>25</v>
      </c>
      <c r="U1767" s="18" t="s">
        <v>26</v>
      </c>
    </row>
    <row r="1768" spans="1:21" ht="15" customHeight="1" x14ac:dyDescent="0.15">
      <c r="A1768" s="10" t="s">
        <v>1816</v>
      </c>
      <c r="B1768" s="11" t="s">
        <v>28</v>
      </c>
      <c r="C1768" s="11" t="s">
        <v>38</v>
      </c>
      <c r="D1768" s="12">
        <v>45961</v>
      </c>
      <c r="E1768" s="11">
        <v>824</v>
      </c>
      <c r="F1768" s="11" t="s">
        <v>24</v>
      </c>
      <c r="G1768" s="13">
        <v>4972.43</v>
      </c>
      <c r="H1768" s="14">
        <f t="shared" si="189"/>
        <v>4097282.3200000003</v>
      </c>
      <c r="I1768" s="14">
        <f>IF(F1768="GHS",H1768,H1768*Assumptions!$B$4)</f>
        <v>44250649.056000009</v>
      </c>
      <c r="J1768" s="15" t="str">
        <f>INDEX(Assumptions!$B$8:$B$12,MATCH(B1768,Assumptions!$A$8:$A$12,0))</f>
        <v>Fair Value Less Costs to Sell</v>
      </c>
      <c r="K1768" s="16">
        <f>G1768/(1-INDEX(Assumptions!$D$8:$D$12,MATCH(B1768,Assumptions!$A$8:$A$12,0)))</f>
        <v>5650.4886363636369</v>
      </c>
      <c r="L1768" s="16">
        <f t="shared" si="190"/>
        <v>149.1729</v>
      </c>
      <c r="M1768" s="16">
        <f t="shared" si="191"/>
        <v>282.52443181818188</v>
      </c>
      <c r="N1768" s="14">
        <f>E1768*(K1768-L1768-M1768)*IF(F1768="GHS",1,Assumptions!$B$4)</f>
        <v>46443067.577410921</v>
      </c>
      <c r="O1768" s="15">
        <f t="shared" ca="1" si="192"/>
        <v>325</v>
      </c>
      <c r="P1768" s="15" t="str">
        <f t="shared" ca="1" si="193"/>
        <v>181-365d</v>
      </c>
      <c r="Q1768" s="17">
        <f ca="1">IF(P1768="0-90d",0,IF(P1768="91-180d",INDEX(Assumptions!$F$8:$F$12,MATCH(B1768,Assumptions!$A$8:$A$12,0)),IF(P1768="181-365d",INDEX(Assumptions!$G$8:$G$12,MATCH(B1768,Assumptions!$A$8:$A$12,0)),INDEX(Assumptions!$H$8:$H$12,MATCH(B1768,Assumptions!$A$8:$A$12,0)))))</f>
        <v>0.1</v>
      </c>
      <c r="R1768" s="14">
        <f t="shared" ca="1" si="194"/>
        <v>4425064.9056000011</v>
      </c>
      <c r="S1768" s="14">
        <f t="shared" ca="1" si="195"/>
        <v>39825584.150400005</v>
      </c>
      <c r="T1768" s="11" t="s">
        <v>25</v>
      </c>
      <c r="U1768" s="18" t="s">
        <v>26</v>
      </c>
    </row>
    <row r="1769" spans="1:21" ht="15" customHeight="1" x14ac:dyDescent="0.15">
      <c r="A1769" s="10" t="s">
        <v>1817</v>
      </c>
      <c r="B1769" s="11" t="s">
        <v>41</v>
      </c>
      <c r="C1769" s="11" t="s">
        <v>42</v>
      </c>
      <c r="D1769" s="12">
        <v>45728</v>
      </c>
      <c r="E1769" s="11">
        <v>842</v>
      </c>
      <c r="F1769" s="11" t="s">
        <v>33</v>
      </c>
      <c r="G1769" s="13">
        <v>945.08</v>
      </c>
      <c r="H1769" s="14">
        <f t="shared" si="189"/>
        <v>795757.36</v>
      </c>
      <c r="I1769" s="14">
        <f>IF(F1769="GHS",H1769,H1769*Assumptions!$B$4)</f>
        <v>795757.36</v>
      </c>
      <c r="J1769" s="15" t="str">
        <f>INDEX(Assumptions!$B$8:$B$12,MATCH(B1769,Assumptions!$A$8:$A$12,0))</f>
        <v>Weighted Average</v>
      </c>
      <c r="K1769" s="16">
        <f>G1769/(1-INDEX(Assumptions!$D$8:$D$12,MATCH(B1769,Assumptions!$A$8:$A$12,0)))</f>
        <v>1453.9692307692308</v>
      </c>
      <c r="L1769" s="16">
        <f t="shared" si="190"/>
        <v>28.352399999999999</v>
      </c>
      <c r="M1769" s="16">
        <f t="shared" si="191"/>
        <v>72.698461538461544</v>
      </c>
      <c r="N1769" s="14">
        <f>E1769*(K1769-L1769-M1769)*IF(F1769="GHS",1,Assumptions!$B$4)</f>
        <v>1139157.2668923077</v>
      </c>
      <c r="O1769" s="15">
        <f t="shared" ca="1" si="192"/>
        <v>558</v>
      </c>
      <c r="P1769" s="15" t="str">
        <f t="shared" ca="1" si="193"/>
        <v>365d+</v>
      </c>
      <c r="Q1769" s="17">
        <f ca="1">IF(P1769="0-90d",0,IF(P1769="91-180d",INDEX(Assumptions!$F$8:$F$12,MATCH(B1769,Assumptions!$A$8:$A$12,0)),IF(P1769="181-365d",INDEX(Assumptions!$G$8:$G$12,MATCH(B1769,Assumptions!$A$8:$A$12,0)),INDEX(Assumptions!$H$8:$H$12,MATCH(B1769,Assumptions!$A$8:$A$12,0)))))</f>
        <v>0.8</v>
      </c>
      <c r="R1769" s="14">
        <f t="shared" ca="1" si="194"/>
        <v>636605.88800000004</v>
      </c>
      <c r="S1769" s="14">
        <f t="shared" ca="1" si="195"/>
        <v>159151.47199999995</v>
      </c>
      <c r="T1769" s="11" t="s">
        <v>25</v>
      </c>
      <c r="U1769" s="18" t="s">
        <v>26</v>
      </c>
    </row>
    <row r="1770" spans="1:21" ht="15" customHeight="1" x14ac:dyDescent="0.15">
      <c r="A1770" s="10" t="s">
        <v>1818</v>
      </c>
      <c r="B1770" s="11" t="s">
        <v>31</v>
      </c>
      <c r="C1770" s="11" t="s">
        <v>32</v>
      </c>
      <c r="D1770" s="12">
        <v>46083</v>
      </c>
      <c r="E1770" s="11">
        <v>830</v>
      </c>
      <c r="F1770" s="11" t="s">
        <v>33</v>
      </c>
      <c r="G1770" s="13">
        <v>2323.87</v>
      </c>
      <c r="H1770" s="14">
        <f t="shared" si="189"/>
        <v>1928812.0999999999</v>
      </c>
      <c r="I1770" s="14">
        <f>IF(F1770="GHS",H1770,H1770*Assumptions!$B$4)</f>
        <v>1928812.0999999999</v>
      </c>
      <c r="J1770" s="15" t="str">
        <f>INDEX(Assumptions!$B$8:$B$12,MATCH(B1770,Assumptions!$A$8:$A$12,0))</f>
        <v>Weighted Average</v>
      </c>
      <c r="K1770" s="16">
        <f>G1770/(1-INDEX(Assumptions!$D$8:$D$12,MATCH(B1770,Assumptions!$A$8:$A$12,0)))</f>
        <v>3227.5972222222222</v>
      </c>
      <c r="L1770" s="16">
        <f t="shared" si="190"/>
        <v>69.716099999999997</v>
      </c>
      <c r="M1770" s="16">
        <f t="shared" si="191"/>
        <v>161.37986111111113</v>
      </c>
      <c r="N1770" s="14">
        <f>E1770*(K1770-L1770-M1770)*IF(F1770="GHS",1,Assumptions!$B$4)</f>
        <v>2487096.0467222221</v>
      </c>
      <c r="O1770" s="15">
        <f t="shared" ca="1" si="192"/>
        <v>203</v>
      </c>
      <c r="P1770" s="15" t="str">
        <f t="shared" ca="1" si="193"/>
        <v>181-365d</v>
      </c>
      <c r="Q1770" s="17">
        <f ca="1">IF(P1770="0-90d",0,IF(P1770="91-180d",INDEX(Assumptions!$F$8:$F$12,MATCH(B1770,Assumptions!$A$8:$A$12,0)),IF(P1770="181-365d",INDEX(Assumptions!$G$8:$G$12,MATCH(B1770,Assumptions!$A$8:$A$12,0)),INDEX(Assumptions!$H$8:$H$12,MATCH(B1770,Assumptions!$A$8:$A$12,0)))))</f>
        <v>0.2</v>
      </c>
      <c r="R1770" s="14">
        <f t="shared" ca="1" si="194"/>
        <v>385762.42</v>
      </c>
      <c r="S1770" s="14">
        <f t="shared" si="195"/>
        <v>0</v>
      </c>
      <c r="T1770" s="11" t="s">
        <v>39</v>
      </c>
      <c r="U1770" s="18" t="s">
        <v>36</v>
      </c>
    </row>
    <row r="1771" spans="1:21" ht="15" customHeight="1" x14ac:dyDescent="0.15">
      <c r="A1771" s="10" t="s">
        <v>1819</v>
      </c>
      <c r="B1771" s="11" t="s">
        <v>31</v>
      </c>
      <c r="C1771" s="11" t="s">
        <v>76</v>
      </c>
      <c r="D1771" s="12">
        <v>45822</v>
      </c>
      <c r="E1771" s="11">
        <v>2095</v>
      </c>
      <c r="F1771" s="11" t="s">
        <v>33</v>
      </c>
      <c r="G1771" s="13">
        <v>3710.55</v>
      </c>
      <c r="H1771" s="14">
        <f t="shared" si="189"/>
        <v>7773602.25</v>
      </c>
      <c r="I1771" s="14">
        <f>IF(F1771="GHS",H1771,H1771*Assumptions!$B$4)</f>
        <v>7773602.25</v>
      </c>
      <c r="J1771" s="15" t="str">
        <f>INDEX(Assumptions!$B$8:$B$12,MATCH(B1771,Assumptions!$A$8:$A$12,0))</f>
        <v>Weighted Average</v>
      </c>
      <c r="K1771" s="16">
        <f>G1771/(1-INDEX(Assumptions!$D$8:$D$12,MATCH(B1771,Assumptions!$A$8:$A$12,0)))</f>
        <v>5153.541666666667</v>
      </c>
      <c r="L1771" s="16">
        <f t="shared" si="190"/>
        <v>111.3165</v>
      </c>
      <c r="M1771" s="16">
        <f t="shared" si="191"/>
        <v>257.67708333333337</v>
      </c>
      <c r="N1771" s="14">
        <f>E1771*(K1771-L1771-M1771)*IF(F1771="GHS",1,Assumptions!$B$4)</f>
        <v>10023628.234583335</v>
      </c>
      <c r="O1771" s="15">
        <f t="shared" ca="1" si="192"/>
        <v>464</v>
      </c>
      <c r="P1771" s="15" t="str">
        <f t="shared" ca="1" si="193"/>
        <v>365d+</v>
      </c>
      <c r="Q1771" s="17">
        <f ca="1">IF(P1771="0-90d",0,IF(P1771="91-180d",INDEX(Assumptions!$F$8:$F$12,MATCH(B1771,Assumptions!$A$8:$A$12,0)),IF(P1771="181-365d",INDEX(Assumptions!$G$8:$G$12,MATCH(B1771,Assumptions!$A$8:$A$12,0)),INDEX(Assumptions!$H$8:$H$12,MATCH(B1771,Assumptions!$A$8:$A$12,0)))))</f>
        <v>0.6</v>
      </c>
      <c r="R1771" s="14">
        <f t="shared" ca="1" si="194"/>
        <v>4664161.3499999996</v>
      </c>
      <c r="S1771" s="14">
        <f t="shared" ca="1" si="195"/>
        <v>3109440.9000000004</v>
      </c>
      <c r="T1771" s="11" t="s">
        <v>50</v>
      </c>
      <c r="U1771" s="18" t="s">
        <v>26</v>
      </c>
    </row>
    <row r="1772" spans="1:21" ht="15" customHeight="1" x14ac:dyDescent="0.15">
      <c r="A1772" s="10" t="s">
        <v>1820</v>
      </c>
      <c r="B1772" s="11" t="s">
        <v>41</v>
      </c>
      <c r="C1772" s="11" t="s">
        <v>115</v>
      </c>
      <c r="D1772" s="12">
        <v>45769</v>
      </c>
      <c r="E1772" s="11">
        <v>2051</v>
      </c>
      <c r="F1772" s="11" t="s">
        <v>33</v>
      </c>
      <c r="G1772" s="13">
        <v>200.37</v>
      </c>
      <c r="H1772" s="14">
        <f t="shared" si="189"/>
        <v>410958.87</v>
      </c>
      <c r="I1772" s="14">
        <f>IF(F1772="GHS",H1772,H1772*Assumptions!$B$4)</f>
        <v>410958.87</v>
      </c>
      <c r="J1772" s="15" t="str">
        <f>INDEX(Assumptions!$B$8:$B$12,MATCH(B1772,Assumptions!$A$8:$A$12,0))</f>
        <v>Weighted Average</v>
      </c>
      <c r="K1772" s="16">
        <f>G1772/(1-INDEX(Assumptions!$D$8:$D$12,MATCH(B1772,Assumptions!$A$8:$A$12,0)))</f>
        <v>308.26153846153846</v>
      </c>
      <c r="L1772" s="16">
        <f t="shared" si="190"/>
        <v>6.0110999999999999</v>
      </c>
      <c r="M1772" s="16">
        <f t="shared" si="191"/>
        <v>15.413076923076924</v>
      </c>
      <c r="N1772" s="14">
        <f>E1772*(K1772-L1772-M1772)*IF(F1772="GHS",1,Assumptions!$B$4)</f>
        <v>588303.42851538467</v>
      </c>
      <c r="O1772" s="15">
        <f t="shared" ca="1" si="192"/>
        <v>517</v>
      </c>
      <c r="P1772" s="15" t="str">
        <f t="shared" ca="1" si="193"/>
        <v>365d+</v>
      </c>
      <c r="Q1772" s="17">
        <f ca="1">IF(P1772="0-90d",0,IF(P1772="91-180d",INDEX(Assumptions!$F$8:$F$12,MATCH(B1772,Assumptions!$A$8:$A$12,0)),IF(P1772="181-365d",INDEX(Assumptions!$G$8:$G$12,MATCH(B1772,Assumptions!$A$8:$A$12,0)),INDEX(Assumptions!$H$8:$H$12,MATCH(B1772,Assumptions!$A$8:$A$12,0)))))</f>
        <v>0.8</v>
      </c>
      <c r="R1772" s="14">
        <f t="shared" ca="1" si="194"/>
        <v>328767.09600000002</v>
      </c>
      <c r="S1772" s="14">
        <f t="shared" ca="1" si="195"/>
        <v>82191.773999999976</v>
      </c>
      <c r="T1772" s="11" t="s">
        <v>25</v>
      </c>
      <c r="U1772" s="18" t="s">
        <v>26</v>
      </c>
    </row>
    <row r="1773" spans="1:21" ht="15" customHeight="1" x14ac:dyDescent="0.15">
      <c r="A1773" s="10" t="s">
        <v>1821</v>
      </c>
      <c r="B1773" s="11" t="s">
        <v>46</v>
      </c>
      <c r="C1773" s="11" t="s">
        <v>52</v>
      </c>
      <c r="D1773" s="12">
        <v>46009</v>
      </c>
      <c r="E1773" s="11">
        <v>2079</v>
      </c>
      <c r="F1773" s="11" t="s">
        <v>33</v>
      </c>
      <c r="G1773" s="13">
        <v>539056.27</v>
      </c>
      <c r="H1773" s="14">
        <f t="shared" si="189"/>
        <v>1120697985.3299999</v>
      </c>
      <c r="I1773" s="14">
        <f>IF(F1773="GHS",H1773,H1773*Assumptions!$B$4)</f>
        <v>1120697985.3299999</v>
      </c>
      <c r="J1773" s="15" t="str">
        <f>INDEX(Assumptions!$B$8:$B$12,MATCH(B1773,Assumptions!$A$8:$A$12,0))</f>
        <v>Specific Identification</v>
      </c>
      <c r="K1773" s="16">
        <f>G1773/(1-INDEX(Assumptions!$D$8:$D$12,MATCH(B1773,Assumptions!$A$8:$A$12,0)))</f>
        <v>691097.782051282</v>
      </c>
      <c r="L1773" s="16">
        <f t="shared" si="190"/>
        <v>16171.688099999999</v>
      </c>
      <c r="M1773" s="16">
        <f t="shared" si="191"/>
        <v>34554.889102564099</v>
      </c>
      <c r="N1773" s="14">
        <f>E1773*(K1773-L1773-M1773)*IF(F1773="GHS",1,Assumptions!$B$4)</f>
        <v>1331331734.8804846</v>
      </c>
      <c r="O1773" s="15">
        <f t="shared" ca="1" si="192"/>
        <v>277</v>
      </c>
      <c r="P1773" s="15" t="str">
        <f t="shared" ca="1" si="193"/>
        <v>181-365d</v>
      </c>
      <c r="Q1773" s="17">
        <f ca="1">IF(P1773="0-90d",0,IF(P1773="91-180d",INDEX(Assumptions!$F$8:$F$12,MATCH(B1773,Assumptions!$A$8:$A$12,0)),IF(P1773="181-365d",INDEX(Assumptions!$G$8:$G$12,MATCH(B1773,Assumptions!$A$8:$A$12,0)),INDEX(Assumptions!$H$8:$H$12,MATCH(B1773,Assumptions!$A$8:$A$12,0)))))</f>
        <v>0.05</v>
      </c>
      <c r="R1773" s="14">
        <f t="shared" ca="1" si="194"/>
        <v>56034899.266499996</v>
      </c>
      <c r="S1773" s="14">
        <f t="shared" ca="1" si="195"/>
        <v>1064663086.0634999</v>
      </c>
      <c r="T1773" s="11" t="s">
        <v>25</v>
      </c>
      <c r="U1773" s="18" t="s">
        <v>26</v>
      </c>
    </row>
    <row r="1774" spans="1:21" ht="15" customHeight="1" x14ac:dyDescent="0.15">
      <c r="A1774" s="10" t="s">
        <v>1822</v>
      </c>
      <c r="B1774" s="11" t="s">
        <v>41</v>
      </c>
      <c r="C1774" s="11" t="s">
        <v>44</v>
      </c>
      <c r="D1774" s="12">
        <v>46061</v>
      </c>
      <c r="E1774" s="11">
        <v>317</v>
      </c>
      <c r="F1774" s="11" t="s">
        <v>33</v>
      </c>
      <c r="G1774" s="13">
        <v>422.67</v>
      </c>
      <c r="H1774" s="14">
        <f t="shared" si="189"/>
        <v>133986.39000000001</v>
      </c>
      <c r="I1774" s="14">
        <f>IF(F1774="GHS",H1774,H1774*Assumptions!$B$4)</f>
        <v>133986.39000000001</v>
      </c>
      <c r="J1774" s="15" t="str">
        <f>INDEX(Assumptions!$B$8:$B$12,MATCH(B1774,Assumptions!$A$8:$A$12,0))</f>
        <v>Weighted Average</v>
      </c>
      <c r="K1774" s="16">
        <f>G1774/(1-INDEX(Assumptions!$D$8:$D$12,MATCH(B1774,Assumptions!$A$8:$A$12,0)))</f>
        <v>650.26153846153841</v>
      </c>
      <c r="L1774" s="16">
        <f t="shared" si="190"/>
        <v>12.680099999999999</v>
      </c>
      <c r="M1774" s="16">
        <f t="shared" si="191"/>
        <v>32.513076923076923</v>
      </c>
      <c r="N1774" s="14">
        <f>E1774*(K1774-L1774-M1774)*IF(F1774="GHS",1,Assumptions!$B$4)</f>
        <v>191806.67060769227</v>
      </c>
      <c r="O1774" s="15">
        <f t="shared" ca="1" si="192"/>
        <v>225</v>
      </c>
      <c r="P1774" s="15" t="str">
        <f t="shared" ca="1" si="193"/>
        <v>181-365d</v>
      </c>
      <c r="Q1774" s="17">
        <f ca="1">IF(P1774="0-90d",0,IF(P1774="91-180d",INDEX(Assumptions!$F$8:$F$12,MATCH(B1774,Assumptions!$A$8:$A$12,0)),IF(P1774="181-365d",INDEX(Assumptions!$G$8:$G$12,MATCH(B1774,Assumptions!$A$8:$A$12,0)),INDEX(Assumptions!$H$8:$H$12,MATCH(B1774,Assumptions!$A$8:$A$12,0)))))</f>
        <v>0.35</v>
      </c>
      <c r="R1774" s="14">
        <f t="shared" ca="1" si="194"/>
        <v>46895.236499999999</v>
      </c>
      <c r="S1774" s="14">
        <f t="shared" ca="1" si="195"/>
        <v>87091.153500000015</v>
      </c>
      <c r="T1774" s="11" t="s">
        <v>25</v>
      </c>
      <c r="U1774" s="18" t="s">
        <v>26</v>
      </c>
    </row>
    <row r="1775" spans="1:21" ht="15" customHeight="1" x14ac:dyDescent="0.15">
      <c r="A1775" s="10" t="s">
        <v>1823</v>
      </c>
      <c r="B1775" s="11" t="s">
        <v>41</v>
      </c>
      <c r="C1775" s="11" t="s">
        <v>115</v>
      </c>
      <c r="D1775" s="12">
        <v>46019</v>
      </c>
      <c r="E1775" s="11">
        <v>2729</v>
      </c>
      <c r="F1775" s="11" t="s">
        <v>33</v>
      </c>
      <c r="G1775" s="13">
        <v>414.96</v>
      </c>
      <c r="H1775" s="14">
        <f t="shared" si="189"/>
        <v>1132425.8399999999</v>
      </c>
      <c r="I1775" s="14">
        <f>IF(F1775="GHS",H1775,H1775*Assumptions!$B$4)</f>
        <v>1132425.8399999999</v>
      </c>
      <c r="J1775" s="15" t="str">
        <f>INDEX(Assumptions!$B$8:$B$12,MATCH(B1775,Assumptions!$A$8:$A$12,0))</f>
        <v>Weighted Average</v>
      </c>
      <c r="K1775" s="16">
        <f>G1775/(1-INDEX(Assumptions!$D$8:$D$12,MATCH(B1775,Assumptions!$A$8:$A$12,0)))</f>
        <v>638.4</v>
      </c>
      <c r="L1775" s="16">
        <f t="shared" si="190"/>
        <v>12.448799999999999</v>
      </c>
      <c r="M1775" s="16">
        <f t="shared" si="191"/>
        <v>31.92</v>
      </c>
      <c r="N1775" s="14">
        <f>E1775*(K1775-L1775-M1775)*IF(F1775="GHS",1,Assumptions!$B$4)</f>
        <v>1621111.1448000001</v>
      </c>
      <c r="O1775" s="15">
        <f t="shared" ca="1" si="192"/>
        <v>267</v>
      </c>
      <c r="P1775" s="15" t="str">
        <f t="shared" ca="1" si="193"/>
        <v>181-365d</v>
      </c>
      <c r="Q1775" s="17">
        <f ca="1">IF(P1775="0-90d",0,IF(P1775="91-180d",INDEX(Assumptions!$F$8:$F$12,MATCH(B1775,Assumptions!$A$8:$A$12,0)),IF(P1775="181-365d",INDEX(Assumptions!$G$8:$G$12,MATCH(B1775,Assumptions!$A$8:$A$12,0)),INDEX(Assumptions!$H$8:$H$12,MATCH(B1775,Assumptions!$A$8:$A$12,0)))))</f>
        <v>0.35</v>
      </c>
      <c r="R1775" s="14">
        <f t="shared" ca="1" si="194"/>
        <v>396349.04399999994</v>
      </c>
      <c r="S1775" s="14">
        <f t="shared" si="195"/>
        <v>0</v>
      </c>
      <c r="T1775" s="11" t="s">
        <v>39</v>
      </c>
      <c r="U1775" s="18" t="s">
        <v>36</v>
      </c>
    </row>
    <row r="1776" spans="1:21" ht="15" customHeight="1" x14ac:dyDescent="0.15">
      <c r="A1776" s="10" t="s">
        <v>1824</v>
      </c>
      <c r="B1776" s="11" t="s">
        <v>22</v>
      </c>
      <c r="C1776" s="11" t="s">
        <v>81</v>
      </c>
      <c r="D1776" s="12">
        <v>46179</v>
      </c>
      <c r="E1776" s="11">
        <v>4402</v>
      </c>
      <c r="F1776" s="11" t="s">
        <v>24</v>
      </c>
      <c r="G1776" s="13">
        <v>39187.730000000003</v>
      </c>
      <c r="H1776" s="14">
        <f t="shared" si="189"/>
        <v>172504387.46000001</v>
      </c>
      <c r="I1776" s="14">
        <f>IF(F1776="GHS",H1776,H1776*Assumptions!$B$4)</f>
        <v>1863047384.5680003</v>
      </c>
      <c r="J1776" s="15" t="str">
        <f>INDEX(Assumptions!$B$8:$B$12,MATCH(B1776,Assumptions!$A$8:$A$12,0))</f>
        <v>FIFO</v>
      </c>
      <c r="K1776" s="16">
        <f>G1776/(1-INDEX(Assumptions!$D$8:$D$12,MATCH(B1776,Assumptions!$A$8:$A$12,0)))</f>
        <v>47789.914634146342</v>
      </c>
      <c r="L1776" s="16">
        <f t="shared" si="190"/>
        <v>1175.6319000000001</v>
      </c>
      <c r="M1776" s="16">
        <f t="shared" si="191"/>
        <v>2389.4957317073172</v>
      </c>
      <c r="N1776" s="14">
        <f>E1776*(K1776-L1776-M1776)*IF(F1776="GHS",1,Assumptions!$B$4)</f>
        <v>2102517133.7551551</v>
      </c>
      <c r="O1776" s="15">
        <f t="shared" ca="1" si="192"/>
        <v>107</v>
      </c>
      <c r="P1776" s="15" t="str">
        <f t="shared" ca="1" si="193"/>
        <v>91-180d</v>
      </c>
      <c r="Q1776" s="17">
        <f ca="1">IF(P1776="0-90d",0,IF(P1776="91-180d",INDEX(Assumptions!$F$8:$F$12,MATCH(B1776,Assumptions!$A$8:$A$12,0)),IF(P1776="181-365d",INDEX(Assumptions!$G$8:$G$12,MATCH(B1776,Assumptions!$A$8:$A$12,0)),INDEX(Assumptions!$H$8:$H$12,MATCH(B1776,Assumptions!$A$8:$A$12,0)))))</f>
        <v>0.03</v>
      </c>
      <c r="R1776" s="14">
        <f t="shared" ca="1" si="194"/>
        <v>55891421.53704001</v>
      </c>
      <c r="S1776" s="14">
        <f t="shared" ca="1" si="195"/>
        <v>1807155963.0309603</v>
      </c>
      <c r="T1776" s="11" t="s">
        <v>25</v>
      </c>
      <c r="U1776" s="18" t="s">
        <v>26</v>
      </c>
    </row>
    <row r="1777" spans="1:21" ht="15" customHeight="1" x14ac:dyDescent="0.15">
      <c r="A1777" s="10" t="s">
        <v>1825</v>
      </c>
      <c r="B1777" s="11" t="s">
        <v>22</v>
      </c>
      <c r="C1777" s="11" t="s">
        <v>23</v>
      </c>
      <c r="D1777" s="12">
        <v>45732</v>
      </c>
      <c r="E1777" s="11">
        <v>1148</v>
      </c>
      <c r="F1777" s="11" t="s">
        <v>24</v>
      </c>
      <c r="G1777" s="13">
        <v>45556.68</v>
      </c>
      <c r="H1777" s="14">
        <f t="shared" si="189"/>
        <v>52299068.640000001</v>
      </c>
      <c r="I1777" s="14">
        <f>IF(F1777="GHS",H1777,H1777*Assumptions!$B$4)</f>
        <v>564829941.31200004</v>
      </c>
      <c r="J1777" s="15" t="str">
        <f>INDEX(Assumptions!$B$8:$B$12,MATCH(B1777,Assumptions!$A$8:$A$12,0))</f>
        <v>FIFO</v>
      </c>
      <c r="K1777" s="16">
        <f>G1777/(1-INDEX(Assumptions!$D$8:$D$12,MATCH(B1777,Assumptions!$A$8:$A$12,0)))</f>
        <v>55556.92682926829</v>
      </c>
      <c r="L1777" s="16">
        <f t="shared" si="190"/>
        <v>1366.7003999999999</v>
      </c>
      <c r="M1777" s="16">
        <f t="shared" si="191"/>
        <v>2777.8463414634148</v>
      </c>
      <c r="N1777" s="14">
        <f>E1777*(K1777-L1777-M1777)*IF(F1777="GHS",1,Assumptions!$B$4)</f>
        <v>637431253.28064001</v>
      </c>
      <c r="O1777" s="15">
        <f t="shared" ca="1" si="192"/>
        <v>554</v>
      </c>
      <c r="P1777" s="15" t="str">
        <f t="shared" ca="1" si="193"/>
        <v>365d+</v>
      </c>
      <c r="Q1777" s="17">
        <f ca="1">IF(P1777="0-90d",0,IF(P1777="91-180d",INDEX(Assumptions!$F$8:$F$12,MATCH(B1777,Assumptions!$A$8:$A$12,0)),IF(P1777="181-365d",INDEX(Assumptions!$G$8:$G$12,MATCH(B1777,Assumptions!$A$8:$A$12,0)),INDEX(Assumptions!$H$8:$H$12,MATCH(B1777,Assumptions!$A$8:$A$12,0)))))</f>
        <v>0.5</v>
      </c>
      <c r="R1777" s="14">
        <f t="shared" ca="1" si="194"/>
        <v>282414970.65600002</v>
      </c>
      <c r="S1777" s="14">
        <f t="shared" ca="1" si="195"/>
        <v>282414970.65600002</v>
      </c>
      <c r="T1777" s="11" t="s">
        <v>25</v>
      </c>
      <c r="U1777" s="18" t="s">
        <v>36</v>
      </c>
    </row>
    <row r="1778" spans="1:21" ht="15" customHeight="1" x14ac:dyDescent="0.15">
      <c r="A1778" s="10" t="s">
        <v>1826</v>
      </c>
      <c r="B1778" s="11" t="s">
        <v>41</v>
      </c>
      <c r="C1778" s="11" t="s">
        <v>42</v>
      </c>
      <c r="D1778" s="12">
        <v>45841</v>
      </c>
      <c r="E1778" s="11">
        <v>4296</v>
      </c>
      <c r="F1778" s="11" t="s">
        <v>33</v>
      </c>
      <c r="G1778" s="13">
        <v>634.21</v>
      </c>
      <c r="H1778" s="14">
        <f t="shared" si="189"/>
        <v>2724566.16</v>
      </c>
      <c r="I1778" s="14">
        <f>IF(F1778="GHS",H1778,H1778*Assumptions!$B$4)</f>
        <v>2724566.16</v>
      </c>
      <c r="J1778" s="15" t="str">
        <f>INDEX(Assumptions!$B$8:$B$12,MATCH(B1778,Assumptions!$A$8:$A$12,0))</f>
        <v>Weighted Average</v>
      </c>
      <c r="K1778" s="16">
        <f>G1778/(1-INDEX(Assumptions!$D$8:$D$12,MATCH(B1778,Assumptions!$A$8:$A$12,0)))</f>
        <v>975.70769230769235</v>
      </c>
      <c r="L1778" s="16">
        <f t="shared" si="190"/>
        <v>19.026299999999999</v>
      </c>
      <c r="M1778" s="16">
        <f t="shared" si="191"/>
        <v>48.785384615384622</v>
      </c>
      <c r="N1778" s="14">
        <f>E1778*(K1778-L1778-M1778)*IF(F1778="GHS",1,Assumptions!$B$4)</f>
        <v>3900321.2490461543</v>
      </c>
      <c r="O1778" s="15">
        <f t="shared" ca="1" si="192"/>
        <v>445</v>
      </c>
      <c r="P1778" s="15" t="str">
        <f t="shared" ca="1" si="193"/>
        <v>365d+</v>
      </c>
      <c r="Q1778" s="17">
        <f ca="1">IF(P1778="0-90d",0,IF(P1778="91-180d",INDEX(Assumptions!$F$8:$F$12,MATCH(B1778,Assumptions!$A$8:$A$12,0)),IF(P1778="181-365d",INDEX(Assumptions!$G$8:$G$12,MATCH(B1778,Assumptions!$A$8:$A$12,0)),INDEX(Assumptions!$H$8:$H$12,MATCH(B1778,Assumptions!$A$8:$A$12,0)))))</f>
        <v>0.8</v>
      </c>
      <c r="R1778" s="14">
        <f t="shared" ca="1" si="194"/>
        <v>2179652.9280000003</v>
      </c>
      <c r="S1778" s="14">
        <f t="shared" ca="1" si="195"/>
        <v>544913.23199999984</v>
      </c>
      <c r="T1778" s="11" t="s">
        <v>25</v>
      </c>
      <c r="U1778" s="18" t="s">
        <v>26</v>
      </c>
    </row>
    <row r="1779" spans="1:21" ht="15" customHeight="1" x14ac:dyDescent="0.15">
      <c r="A1779" s="10" t="s">
        <v>1827</v>
      </c>
      <c r="B1779" s="11" t="s">
        <v>31</v>
      </c>
      <c r="C1779" s="11" t="s">
        <v>63</v>
      </c>
      <c r="D1779" s="12">
        <v>46139</v>
      </c>
      <c r="E1779" s="11">
        <v>3641</v>
      </c>
      <c r="F1779" s="11" t="s">
        <v>33</v>
      </c>
      <c r="G1779" s="13">
        <v>1408.35</v>
      </c>
      <c r="H1779" s="14">
        <f t="shared" si="189"/>
        <v>5127802.3499999996</v>
      </c>
      <c r="I1779" s="14">
        <f>IF(F1779="GHS",H1779,H1779*Assumptions!$B$4)</f>
        <v>5127802.3499999996</v>
      </c>
      <c r="J1779" s="15" t="str">
        <f>INDEX(Assumptions!$B$8:$B$12,MATCH(B1779,Assumptions!$A$8:$A$12,0))</f>
        <v>Weighted Average</v>
      </c>
      <c r="K1779" s="16">
        <f>G1779/(1-INDEX(Assumptions!$D$8:$D$12,MATCH(B1779,Assumptions!$A$8:$A$12,0)))</f>
        <v>1956.0416666666665</v>
      </c>
      <c r="L1779" s="16">
        <f t="shared" si="190"/>
        <v>42.250499999999995</v>
      </c>
      <c r="M1779" s="16">
        <f t="shared" si="191"/>
        <v>97.802083333333329</v>
      </c>
      <c r="N1779" s="14">
        <f>E1779*(K1779-L1779-M1779)*IF(F1779="GHS",1,Assumptions!$B$4)</f>
        <v>6612016.2524166657</v>
      </c>
      <c r="O1779" s="15">
        <f t="shared" ca="1" si="192"/>
        <v>147</v>
      </c>
      <c r="P1779" s="15" t="str">
        <f t="shared" ca="1" si="193"/>
        <v>91-180d</v>
      </c>
      <c r="Q1779" s="17">
        <f ca="1">IF(P1779="0-90d",0,IF(P1779="91-180d",INDEX(Assumptions!$F$8:$F$12,MATCH(B1779,Assumptions!$A$8:$A$12,0)),IF(P1779="181-365d",INDEX(Assumptions!$G$8:$G$12,MATCH(B1779,Assumptions!$A$8:$A$12,0)),INDEX(Assumptions!$H$8:$H$12,MATCH(B1779,Assumptions!$A$8:$A$12,0)))))</f>
        <v>0.05</v>
      </c>
      <c r="R1779" s="14">
        <f t="shared" ca="1" si="194"/>
        <v>256390.11749999999</v>
      </c>
      <c r="S1779" s="14">
        <f t="shared" ca="1" si="195"/>
        <v>4871412.2324999999</v>
      </c>
      <c r="T1779" s="11" t="s">
        <v>25</v>
      </c>
      <c r="U1779" s="18" t="s">
        <v>26</v>
      </c>
    </row>
    <row r="1780" spans="1:21" ht="15" customHeight="1" x14ac:dyDescent="0.15">
      <c r="A1780" s="10" t="s">
        <v>1828</v>
      </c>
      <c r="B1780" s="11" t="s">
        <v>31</v>
      </c>
      <c r="C1780" s="11" t="s">
        <v>32</v>
      </c>
      <c r="D1780" s="12">
        <v>46176</v>
      </c>
      <c r="E1780" s="11">
        <v>1630</v>
      </c>
      <c r="F1780" s="11" t="s">
        <v>33</v>
      </c>
      <c r="G1780" s="13">
        <v>4125.49</v>
      </c>
      <c r="H1780" s="14">
        <f t="shared" si="189"/>
        <v>6724548.6999999993</v>
      </c>
      <c r="I1780" s="14">
        <f>IF(F1780="GHS",H1780,H1780*Assumptions!$B$4)</f>
        <v>6724548.6999999993</v>
      </c>
      <c r="J1780" s="15" t="str">
        <f>INDEX(Assumptions!$B$8:$B$12,MATCH(B1780,Assumptions!$A$8:$A$12,0))</f>
        <v>Weighted Average</v>
      </c>
      <c r="K1780" s="16">
        <f>G1780/(1-INDEX(Assumptions!$D$8:$D$12,MATCH(B1780,Assumptions!$A$8:$A$12,0)))</f>
        <v>5729.8472222222217</v>
      </c>
      <c r="L1780" s="16">
        <f t="shared" si="190"/>
        <v>123.76469999999999</v>
      </c>
      <c r="M1780" s="16">
        <f t="shared" si="191"/>
        <v>286.49236111111111</v>
      </c>
      <c r="N1780" s="14">
        <f>E1780*(K1780-L1780-M1780)*IF(F1780="GHS",1,Assumptions!$B$4)</f>
        <v>8670931.9626111109</v>
      </c>
      <c r="O1780" s="15">
        <f t="shared" ca="1" si="192"/>
        <v>110</v>
      </c>
      <c r="P1780" s="15" t="str">
        <f t="shared" ca="1" si="193"/>
        <v>91-180d</v>
      </c>
      <c r="Q1780" s="17">
        <f ca="1">IF(P1780="0-90d",0,IF(P1780="91-180d",INDEX(Assumptions!$F$8:$F$12,MATCH(B1780,Assumptions!$A$8:$A$12,0)),IF(P1780="181-365d",INDEX(Assumptions!$G$8:$G$12,MATCH(B1780,Assumptions!$A$8:$A$12,0)),INDEX(Assumptions!$H$8:$H$12,MATCH(B1780,Assumptions!$A$8:$A$12,0)))))</f>
        <v>0.05</v>
      </c>
      <c r="R1780" s="14">
        <f t="shared" ca="1" si="194"/>
        <v>336227.435</v>
      </c>
      <c r="S1780" s="14">
        <f t="shared" ca="1" si="195"/>
        <v>6388321.2649999997</v>
      </c>
      <c r="T1780" s="11" t="s">
        <v>25</v>
      </c>
      <c r="U1780" s="18" t="s">
        <v>26</v>
      </c>
    </row>
    <row r="1781" spans="1:21" ht="15" customHeight="1" x14ac:dyDescent="0.15">
      <c r="A1781" s="10" t="s">
        <v>1829</v>
      </c>
      <c r="B1781" s="11" t="s">
        <v>41</v>
      </c>
      <c r="C1781" s="11" t="s">
        <v>49</v>
      </c>
      <c r="D1781" s="12">
        <v>45814</v>
      </c>
      <c r="E1781" s="11">
        <v>2696</v>
      </c>
      <c r="F1781" s="11" t="s">
        <v>33</v>
      </c>
      <c r="G1781" s="13">
        <v>392.89</v>
      </c>
      <c r="H1781" s="14">
        <f t="shared" si="189"/>
        <v>1059231.44</v>
      </c>
      <c r="I1781" s="14">
        <f>IF(F1781="GHS",H1781,H1781*Assumptions!$B$4)</f>
        <v>1059231.44</v>
      </c>
      <c r="J1781" s="15" t="str">
        <f>INDEX(Assumptions!$B$8:$B$12,MATCH(B1781,Assumptions!$A$8:$A$12,0))</f>
        <v>Weighted Average</v>
      </c>
      <c r="K1781" s="16">
        <f>G1781/(1-INDEX(Assumptions!$D$8:$D$12,MATCH(B1781,Assumptions!$A$8:$A$12,0)))</f>
        <v>604.44615384615383</v>
      </c>
      <c r="L1781" s="16">
        <f t="shared" si="190"/>
        <v>11.7867</v>
      </c>
      <c r="M1781" s="16">
        <f t="shared" si="191"/>
        <v>30.222307692307695</v>
      </c>
      <c r="N1781" s="14">
        <f>E1781*(K1781-L1781-M1781)*IF(F1781="GHS",1,Assumptions!$B$4)</f>
        <v>1516330.5460307691</v>
      </c>
      <c r="O1781" s="15">
        <f t="shared" ca="1" si="192"/>
        <v>472</v>
      </c>
      <c r="P1781" s="15" t="str">
        <f t="shared" ca="1" si="193"/>
        <v>365d+</v>
      </c>
      <c r="Q1781" s="17">
        <f ca="1">IF(P1781="0-90d",0,IF(P1781="91-180d",INDEX(Assumptions!$F$8:$F$12,MATCH(B1781,Assumptions!$A$8:$A$12,0)),IF(P1781="181-365d",INDEX(Assumptions!$G$8:$G$12,MATCH(B1781,Assumptions!$A$8:$A$12,0)),INDEX(Assumptions!$H$8:$H$12,MATCH(B1781,Assumptions!$A$8:$A$12,0)))))</f>
        <v>0.8</v>
      </c>
      <c r="R1781" s="14">
        <f t="shared" ca="1" si="194"/>
        <v>847385.152</v>
      </c>
      <c r="S1781" s="14">
        <f t="shared" ca="1" si="195"/>
        <v>211846.28799999994</v>
      </c>
      <c r="T1781" s="11" t="s">
        <v>25</v>
      </c>
      <c r="U1781" s="18" t="s">
        <v>26</v>
      </c>
    </row>
    <row r="1782" spans="1:21" ht="15" customHeight="1" x14ac:dyDescent="0.15">
      <c r="A1782" s="10" t="s">
        <v>1830</v>
      </c>
      <c r="B1782" s="11" t="s">
        <v>22</v>
      </c>
      <c r="C1782" s="11" t="s">
        <v>61</v>
      </c>
      <c r="D1782" s="12">
        <v>45730</v>
      </c>
      <c r="E1782" s="11">
        <v>1868</v>
      </c>
      <c r="F1782" s="11" t="s">
        <v>24</v>
      </c>
      <c r="G1782" s="13">
        <v>15447.78</v>
      </c>
      <c r="H1782" s="14">
        <f t="shared" si="189"/>
        <v>28856453.040000003</v>
      </c>
      <c r="I1782" s="14">
        <f>IF(F1782="GHS",H1782,H1782*Assumptions!$B$4)</f>
        <v>311649692.83200008</v>
      </c>
      <c r="J1782" s="15" t="str">
        <f>INDEX(Assumptions!$B$8:$B$12,MATCH(B1782,Assumptions!$A$8:$A$12,0))</f>
        <v>FIFO</v>
      </c>
      <c r="K1782" s="16">
        <f>G1782/(1-INDEX(Assumptions!$D$8:$D$12,MATCH(B1782,Assumptions!$A$8:$A$12,0)))</f>
        <v>18838.756097560974</v>
      </c>
      <c r="L1782" s="16">
        <f t="shared" si="190"/>
        <v>463.43340000000001</v>
      </c>
      <c r="M1782" s="16">
        <f t="shared" si="191"/>
        <v>941.93780487804872</v>
      </c>
      <c r="N1782" s="14">
        <f>E1782*(K1782-L1782-M1782)*IF(F1782="GHS",1,Assumptions!$B$4)</f>
        <v>351708080.17894238</v>
      </c>
      <c r="O1782" s="15">
        <f t="shared" ca="1" si="192"/>
        <v>556</v>
      </c>
      <c r="P1782" s="15" t="str">
        <f t="shared" ca="1" si="193"/>
        <v>365d+</v>
      </c>
      <c r="Q1782" s="17">
        <f ca="1">IF(P1782="0-90d",0,IF(P1782="91-180d",INDEX(Assumptions!$F$8:$F$12,MATCH(B1782,Assumptions!$A$8:$A$12,0)),IF(P1782="181-365d",INDEX(Assumptions!$G$8:$G$12,MATCH(B1782,Assumptions!$A$8:$A$12,0)),INDEX(Assumptions!$H$8:$H$12,MATCH(B1782,Assumptions!$A$8:$A$12,0)))))</f>
        <v>0.5</v>
      </c>
      <c r="R1782" s="14">
        <f t="shared" ca="1" si="194"/>
        <v>155824846.41600004</v>
      </c>
      <c r="S1782" s="14">
        <f t="shared" si="195"/>
        <v>0</v>
      </c>
      <c r="T1782" s="11" t="s">
        <v>39</v>
      </c>
      <c r="U1782" s="18" t="s">
        <v>36</v>
      </c>
    </row>
    <row r="1783" spans="1:21" ht="15" customHeight="1" x14ac:dyDescent="0.15">
      <c r="A1783" s="10" t="s">
        <v>1831</v>
      </c>
      <c r="B1783" s="11" t="s">
        <v>31</v>
      </c>
      <c r="C1783" s="11" t="s">
        <v>63</v>
      </c>
      <c r="D1783" s="12">
        <v>45925</v>
      </c>
      <c r="E1783" s="11">
        <v>2506</v>
      </c>
      <c r="F1783" s="11" t="s">
        <v>33</v>
      </c>
      <c r="G1783" s="13">
        <v>1666.23</v>
      </c>
      <c r="H1783" s="14">
        <f t="shared" si="189"/>
        <v>4175572.38</v>
      </c>
      <c r="I1783" s="14">
        <f>IF(F1783="GHS",H1783,H1783*Assumptions!$B$4)</f>
        <v>4175572.38</v>
      </c>
      <c r="J1783" s="15" t="str">
        <f>INDEX(Assumptions!$B$8:$B$12,MATCH(B1783,Assumptions!$A$8:$A$12,0))</f>
        <v>Weighted Average</v>
      </c>
      <c r="K1783" s="16">
        <f>G1783/(1-INDEX(Assumptions!$D$8:$D$12,MATCH(B1783,Assumptions!$A$8:$A$12,0)))</f>
        <v>2314.2083333333335</v>
      </c>
      <c r="L1783" s="16">
        <f t="shared" si="190"/>
        <v>49.986899999999999</v>
      </c>
      <c r="M1783" s="16">
        <f t="shared" si="191"/>
        <v>115.71041666666667</v>
      </c>
      <c r="N1783" s="14">
        <f>E1783*(K1783-L1783-M1783)*IF(F1783="GHS",1,Assumptions!$B$4)</f>
        <v>5384168.6077666674</v>
      </c>
      <c r="O1783" s="15">
        <f t="shared" ca="1" si="192"/>
        <v>361</v>
      </c>
      <c r="P1783" s="15" t="str">
        <f t="shared" ca="1" si="193"/>
        <v>181-365d</v>
      </c>
      <c r="Q1783" s="17">
        <f ca="1">IF(P1783="0-90d",0,IF(P1783="91-180d",INDEX(Assumptions!$F$8:$F$12,MATCH(B1783,Assumptions!$A$8:$A$12,0)),IF(P1783="181-365d",INDEX(Assumptions!$G$8:$G$12,MATCH(B1783,Assumptions!$A$8:$A$12,0)),INDEX(Assumptions!$H$8:$H$12,MATCH(B1783,Assumptions!$A$8:$A$12,0)))))</f>
        <v>0.2</v>
      </c>
      <c r="R1783" s="14">
        <f t="shared" ca="1" si="194"/>
        <v>835114.47600000002</v>
      </c>
      <c r="S1783" s="14">
        <f t="shared" ca="1" si="195"/>
        <v>3340457.9040000001</v>
      </c>
      <c r="T1783" s="11" t="s">
        <v>25</v>
      </c>
      <c r="U1783" s="18" t="s">
        <v>36</v>
      </c>
    </row>
    <row r="1784" spans="1:21" ht="15" customHeight="1" x14ac:dyDescent="0.15">
      <c r="A1784" s="10" t="s">
        <v>1832</v>
      </c>
      <c r="B1784" s="11" t="s">
        <v>31</v>
      </c>
      <c r="C1784" s="11" t="s">
        <v>32</v>
      </c>
      <c r="D1784" s="12">
        <v>45994</v>
      </c>
      <c r="E1784" s="11">
        <v>3668</v>
      </c>
      <c r="F1784" s="11" t="s">
        <v>33</v>
      </c>
      <c r="G1784" s="13">
        <v>3343.17</v>
      </c>
      <c r="H1784" s="14">
        <f t="shared" si="189"/>
        <v>12262747.560000001</v>
      </c>
      <c r="I1784" s="14">
        <f>IF(F1784="GHS",H1784,H1784*Assumptions!$B$4)</f>
        <v>12262747.560000001</v>
      </c>
      <c r="J1784" s="15" t="str">
        <f>INDEX(Assumptions!$B$8:$B$12,MATCH(B1784,Assumptions!$A$8:$A$12,0))</f>
        <v>Weighted Average</v>
      </c>
      <c r="K1784" s="16">
        <f>G1784/(1-INDEX(Assumptions!$D$8:$D$12,MATCH(B1784,Assumptions!$A$8:$A$12,0)))</f>
        <v>4643.291666666667</v>
      </c>
      <c r="L1784" s="16">
        <f t="shared" si="190"/>
        <v>100.29510000000001</v>
      </c>
      <c r="M1784" s="16">
        <f t="shared" si="191"/>
        <v>232.16458333333335</v>
      </c>
      <c r="N1784" s="14">
        <f>E1784*(K1784-L1784-M1784)*IF(F1784="GHS",1,Assumptions!$B$4)</f>
        <v>15812131.714866668</v>
      </c>
      <c r="O1784" s="15">
        <f t="shared" ca="1" si="192"/>
        <v>292</v>
      </c>
      <c r="P1784" s="15" t="str">
        <f t="shared" ca="1" si="193"/>
        <v>181-365d</v>
      </c>
      <c r="Q1784" s="17">
        <f ca="1">IF(P1784="0-90d",0,IF(P1784="91-180d",INDEX(Assumptions!$F$8:$F$12,MATCH(B1784,Assumptions!$A$8:$A$12,0)),IF(P1784="181-365d",INDEX(Assumptions!$G$8:$G$12,MATCH(B1784,Assumptions!$A$8:$A$12,0)),INDEX(Assumptions!$H$8:$H$12,MATCH(B1784,Assumptions!$A$8:$A$12,0)))))</f>
        <v>0.2</v>
      </c>
      <c r="R1784" s="14">
        <f t="shared" ca="1" si="194"/>
        <v>2452549.5120000001</v>
      </c>
      <c r="S1784" s="14">
        <f t="shared" ca="1" si="195"/>
        <v>9810198.0480000004</v>
      </c>
      <c r="T1784" s="11" t="s">
        <v>25</v>
      </c>
      <c r="U1784" s="18" t="s">
        <v>26</v>
      </c>
    </row>
    <row r="1785" spans="1:21" ht="15" customHeight="1" x14ac:dyDescent="0.15">
      <c r="A1785" s="10" t="s">
        <v>1833</v>
      </c>
      <c r="B1785" s="11" t="s">
        <v>41</v>
      </c>
      <c r="C1785" s="11" t="s">
        <v>49</v>
      </c>
      <c r="D1785" s="12">
        <v>46077</v>
      </c>
      <c r="E1785" s="11">
        <v>2509</v>
      </c>
      <c r="F1785" s="11" t="s">
        <v>33</v>
      </c>
      <c r="G1785" s="13">
        <v>416.38</v>
      </c>
      <c r="H1785" s="14">
        <f t="shared" si="189"/>
        <v>1044697.42</v>
      </c>
      <c r="I1785" s="14">
        <f>IF(F1785="GHS",H1785,H1785*Assumptions!$B$4)</f>
        <v>1044697.42</v>
      </c>
      <c r="J1785" s="15" t="str">
        <f>INDEX(Assumptions!$B$8:$B$12,MATCH(B1785,Assumptions!$A$8:$A$12,0))</f>
        <v>Weighted Average</v>
      </c>
      <c r="K1785" s="16">
        <f>G1785/(1-INDEX(Assumptions!$D$8:$D$12,MATCH(B1785,Assumptions!$A$8:$A$12,0)))</f>
        <v>640.5846153846154</v>
      </c>
      <c r="L1785" s="16">
        <f t="shared" si="190"/>
        <v>12.491399999999999</v>
      </c>
      <c r="M1785" s="16">
        <f t="shared" si="191"/>
        <v>32.029230769230772</v>
      </c>
      <c r="N1785" s="14">
        <f>E1785*(K1785-L1785-M1785)*IF(F1785="GHS",1,Assumptions!$B$4)</f>
        <v>1495524.5374</v>
      </c>
      <c r="O1785" s="15">
        <f t="shared" ca="1" si="192"/>
        <v>209</v>
      </c>
      <c r="P1785" s="15" t="str">
        <f t="shared" ca="1" si="193"/>
        <v>181-365d</v>
      </c>
      <c r="Q1785" s="17">
        <f ca="1">IF(P1785="0-90d",0,IF(P1785="91-180d",INDEX(Assumptions!$F$8:$F$12,MATCH(B1785,Assumptions!$A$8:$A$12,0)),IF(P1785="181-365d",INDEX(Assumptions!$G$8:$G$12,MATCH(B1785,Assumptions!$A$8:$A$12,0)),INDEX(Assumptions!$H$8:$H$12,MATCH(B1785,Assumptions!$A$8:$A$12,0)))))</f>
        <v>0.35</v>
      </c>
      <c r="R1785" s="14">
        <f t="shared" ca="1" si="194"/>
        <v>365644.09700000001</v>
      </c>
      <c r="S1785" s="14">
        <f t="shared" ca="1" si="195"/>
        <v>679053.32300000009</v>
      </c>
      <c r="T1785" s="11" t="s">
        <v>25</v>
      </c>
      <c r="U1785" s="18" t="s">
        <v>26</v>
      </c>
    </row>
    <row r="1786" spans="1:21" ht="15" customHeight="1" x14ac:dyDescent="0.15">
      <c r="A1786" s="10" t="s">
        <v>1834</v>
      </c>
      <c r="B1786" s="11" t="s">
        <v>31</v>
      </c>
      <c r="C1786" s="11" t="s">
        <v>32</v>
      </c>
      <c r="D1786" s="12">
        <v>46085</v>
      </c>
      <c r="E1786" s="11">
        <v>4656</v>
      </c>
      <c r="F1786" s="11" t="s">
        <v>33</v>
      </c>
      <c r="G1786" s="13">
        <v>1522.87</v>
      </c>
      <c r="H1786" s="14">
        <f t="shared" si="189"/>
        <v>7090482.7199999997</v>
      </c>
      <c r="I1786" s="14">
        <f>IF(F1786="GHS",H1786,H1786*Assumptions!$B$4)</f>
        <v>7090482.7199999997</v>
      </c>
      <c r="J1786" s="15" t="str">
        <f>INDEX(Assumptions!$B$8:$B$12,MATCH(B1786,Assumptions!$A$8:$A$12,0))</f>
        <v>Weighted Average</v>
      </c>
      <c r="K1786" s="16">
        <f>G1786/(1-INDEX(Assumptions!$D$8:$D$12,MATCH(B1786,Assumptions!$A$8:$A$12,0)))</f>
        <v>2115.0972222222222</v>
      </c>
      <c r="L1786" s="16">
        <f t="shared" si="190"/>
        <v>45.686099999999996</v>
      </c>
      <c r="M1786" s="16">
        <f t="shared" si="191"/>
        <v>105.75486111111111</v>
      </c>
      <c r="N1786" s="14">
        <f>E1786*(K1786-L1786-M1786)*IF(F1786="GHS",1,Assumptions!$B$4)</f>
        <v>9142783.5517333336</v>
      </c>
      <c r="O1786" s="15">
        <f t="shared" ca="1" si="192"/>
        <v>201</v>
      </c>
      <c r="P1786" s="15" t="str">
        <f t="shared" ca="1" si="193"/>
        <v>181-365d</v>
      </c>
      <c r="Q1786" s="17">
        <f ca="1">IF(P1786="0-90d",0,IF(P1786="91-180d",INDEX(Assumptions!$F$8:$F$12,MATCH(B1786,Assumptions!$A$8:$A$12,0)),IF(P1786="181-365d",INDEX(Assumptions!$G$8:$G$12,MATCH(B1786,Assumptions!$A$8:$A$12,0)),INDEX(Assumptions!$H$8:$H$12,MATCH(B1786,Assumptions!$A$8:$A$12,0)))))</f>
        <v>0.2</v>
      </c>
      <c r="R1786" s="14">
        <f t="shared" ca="1" si="194"/>
        <v>1418096.544</v>
      </c>
      <c r="S1786" s="14">
        <f t="shared" ca="1" si="195"/>
        <v>5672386.176</v>
      </c>
      <c r="T1786" s="11" t="s">
        <v>25</v>
      </c>
      <c r="U1786" s="18" t="s">
        <v>26</v>
      </c>
    </row>
    <row r="1787" spans="1:21" ht="15" customHeight="1" x14ac:dyDescent="0.15">
      <c r="A1787" s="10" t="s">
        <v>1835</v>
      </c>
      <c r="B1787" s="11" t="s">
        <v>41</v>
      </c>
      <c r="C1787" s="11" t="s">
        <v>49</v>
      </c>
      <c r="D1787" s="12">
        <v>45937</v>
      </c>
      <c r="E1787" s="11">
        <v>1151</v>
      </c>
      <c r="F1787" s="11" t="s">
        <v>33</v>
      </c>
      <c r="G1787" s="13">
        <v>204.39</v>
      </c>
      <c r="H1787" s="14">
        <f t="shared" si="189"/>
        <v>235252.88999999998</v>
      </c>
      <c r="I1787" s="14">
        <f>IF(F1787="GHS",H1787,H1787*Assumptions!$B$4)</f>
        <v>235252.88999999998</v>
      </c>
      <c r="J1787" s="15" t="str">
        <f>INDEX(Assumptions!$B$8:$B$12,MATCH(B1787,Assumptions!$A$8:$A$12,0))</f>
        <v>Weighted Average</v>
      </c>
      <c r="K1787" s="16">
        <f>G1787/(1-INDEX(Assumptions!$D$8:$D$12,MATCH(B1787,Assumptions!$A$8:$A$12,0)))</f>
        <v>314.44615384615383</v>
      </c>
      <c r="L1787" s="16">
        <f t="shared" si="190"/>
        <v>6.1316999999999995</v>
      </c>
      <c r="M1787" s="16">
        <f t="shared" si="191"/>
        <v>15.722307692307693</v>
      </c>
      <c r="N1787" s="14">
        <f>E1787*(K1787-L1787-M1787)*IF(F1787="GHS",1,Assumptions!$B$4)</f>
        <v>336773.56022307684</v>
      </c>
      <c r="O1787" s="15">
        <f t="shared" ca="1" si="192"/>
        <v>349</v>
      </c>
      <c r="P1787" s="15" t="str">
        <f t="shared" ca="1" si="193"/>
        <v>181-365d</v>
      </c>
      <c r="Q1787" s="17">
        <f ca="1">IF(P1787="0-90d",0,IF(P1787="91-180d",INDEX(Assumptions!$F$8:$F$12,MATCH(B1787,Assumptions!$A$8:$A$12,0)),IF(P1787="181-365d",INDEX(Assumptions!$G$8:$G$12,MATCH(B1787,Assumptions!$A$8:$A$12,0)),INDEX(Assumptions!$H$8:$H$12,MATCH(B1787,Assumptions!$A$8:$A$12,0)))))</f>
        <v>0.35</v>
      </c>
      <c r="R1787" s="14">
        <f t="shared" ca="1" si="194"/>
        <v>82338.511499999993</v>
      </c>
      <c r="S1787" s="14">
        <f t="shared" ca="1" si="195"/>
        <v>152914.37849999999</v>
      </c>
      <c r="T1787" s="11" t="s">
        <v>25</v>
      </c>
      <c r="U1787" s="18" t="s">
        <v>26</v>
      </c>
    </row>
    <row r="1788" spans="1:21" ht="15" customHeight="1" x14ac:dyDescent="0.15">
      <c r="A1788" s="10" t="s">
        <v>1836</v>
      </c>
      <c r="B1788" s="11" t="s">
        <v>41</v>
      </c>
      <c r="C1788" s="11" t="s">
        <v>115</v>
      </c>
      <c r="D1788" s="12">
        <v>46196</v>
      </c>
      <c r="E1788" s="11">
        <v>4376</v>
      </c>
      <c r="F1788" s="11" t="s">
        <v>33</v>
      </c>
      <c r="G1788" s="13">
        <v>280.62</v>
      </c>
      <c r="H1788" s="14">
        <f t="shared" si="189"/>
        <v>1227993.1200000001</v>
      </c>
      <c r="I1788" s="14">
        <f>IF(F1788="GHS",H1788,H1788*Assumptions!$B$4)</f>
        <v>1227993.1200000001</v>
      </c>
      <c r="J1788" s="15" t="str">
        <f>INDEX(Assumptions!$B$8:$B$12,MATCH(B1788,Assumptions!$A$8:$A$12,0))</f>
        <v>Weighted Average</v>
      </c>
      <c r="K1788" s="16">
        <f>G1788/(1-INDEX(Assumptions!$D$8:$D$12,MATCH(B1788,Assumptions!$A$8:$A$12,0)))</f>
        <v>431.72307692307692</v>
      </c>
      <c r="L1788" s="16">
        <f t="shared" si="190"/>
        <v>8.4185999999999996</v>
      </c>
      <c r="M1788" s="16">
        <f t="shared" si="191"/>
        <v>21.586153846153849</v>
      </c>
      <c r="N1788" s="14">
        <f>E1788*(K1788-L1788-M1788)*IF(F1788="GHS",1,Assumptions!$B$4)</f>
        <v>1757919.3817846153</v>
      </c>
      <c r="O1788" s="15">
        <f t="shared" ca="1" si="192"/>
        <v>90</v>
      </c>
      <c r="P1788" s="15" t="str">
        <f t="shared" ca="1" si="193"/>
        <v>0-90d</v>
      </c>
      <c r="Q1788" s="17">
        <f ca="1">IF(P1788="0-90d",0,IF(P1788="91-180d",INDEX(Assumptions!$F$8:$F$12,MATCH(B1788,Assumptions!$A$8:$A$12,0)),IF(P1788="181-365d",INDEX(Assumptions!$G$8:$G$12,MATCH(B1788,Assumptions!$A$8:$A$12,0)),INDEX(Assumptions!$H$8:$H$12,MATCH(B1788,Assumptions!$A$8:$A$12,0)))))</f>
        <v>0</v>
      </c>
      <c r="R1788" s="14">
        <f t="shared" ca="1" si="194"/>
        <v>0</v>
      </c>
      <c r="S1788" s="14">
        <f t="shared" ca="1" si="195"/>
        <v>1227993.1200000001</v>
      </c>
      <c r="T1788" s="11" t="s">
        <v>25</v>
      </c>
      <c r="U1788" s="18" t="s">
        <v>26</v>
      </c>
    </row>
    <row r="1789" spans="1:21" ht="15" customHeight="1" x14ac:dyDescent="0.15">
      <c r="A1789" s="10" t="s">
        <v>1837</v>
      </c>
      <c r="B1789" s="11" t="s">
        <v>28</v>
      </c>
      <c r="C1789" s="11" t="s">
        <v>29</v>
      </c>
      <c r="D1789" s="12">
        <v>45816</v>
      </c>
      <c r="E1789" s="11">
        <v>3768</v>
      </c>
      <c r="F1789" s="11" t="s">
        <v>24</v>
      </c>
      <c r="G1789" s="13">
        <v>6547.98</v>
      </c>
      <c r="H1789" s="14">
        <f t="shared" si="189"/>
        <v>24672788.639999997</v>
      </c>
      <c r="I1789" s="14">
        <f>IF(F1789="GHS",H1789,H1789*Assumptions!$B$4)</f>
        <v>266466117.31199998</v>
      </c>
      <c r="J1789" s="15" t="str">
        <f>INDEX(Assumptions!$B$8:$B$12,MATCH(B1789,Assumptions!$A$8:$A$12,0))</f>
        <v>Fair Value Less Costs to Sell</v>
      </c>
      <c r="K1789" s="16">
        <f>G1789/(1-INDEX(Assumptions!$D$8:$D$12,MATCH(B1789,Assumptions!$A$8:$A$12,0)))</f>
        <v>7440.8863636363631</v>
      </c>
      <c r="L1789" s="16">
        <f t="shared" si="190"/>
        <v>196.43939999999998</v>
      </c>
      <c r="M1789" s="16">
        <f t="shared" si="191"/>
        <v>372.0443181818182</v>
      </c>
      <c r="N1789" s="14">
        <f>E1789*(K1789-L1789-M1789)*IF(F1789="GHS",1,Assumptions!$B$4)</f>
        <v>279668302.2151854</v>
      </c>
      <c r="O1789" s="15">
        <f t="shared" ca="1" si="192"/>
        <v>470</v>
      </c>
      <c r="P1789" s="15" t="str">
        <f t="shared" ca="1" si="193"/>
        <v>365d+</v>
      </c>
      <c r="Q1789" s="17">
        <f ca="1">IF(P1789="0-90d",0,IF(P1789="91-180d",INDEX(Assumptions!$F$8:$F$12,MATCH(B1789,Assumptions!$A$8:$A$12,0)),IF(P1789="181-365d",INDEX(Assumptions!$G$8:$G$12,MATCH(B1789,Assumptions!$A$8:$A$12,0)),INDEX(Assumptions!$H$8:$H$12,MATCH(B1789,Assumptions!$A$8:$A$12,0)))))</f>
        <v>0.4</v>
      </c>
      <c r="R1789" s="14">
        <f t="shared" ca="1" si="194"/>
        <v>106586446.92479999</v>
      </c>
      <c r="S1789" s="14">
        <f t="shared" ca="1" si="195"/>
        <v>159879670.3872</v>
      </c>
      <c r="T1789" s="11" t="s">
        <v>25</v>
      </c>
      <c r="U1789" s="18" t="s">
        <v>36</v>
      </c>
    </row>
    <row r="1790" spans="1:21" ht="15" customHeight="1" x14ac:dyDescent="0.15">
      <c r="A1790" s="10" t="s">
        <v>1838</v>
      </c>
      <c r="B1790" s="11" t="s">
        <v>31</v>
      </c>
      <c r="C1790" s="11" t="s">
        <v>63</v>
      </c>
      <c r="D1790" s="12">
        <v>45829</v>
      </c>
      <c r="E1790" s="11">
        <v>2951</v>
      </c>
      <c r="F1790" s="11" t="s">
        <v>33</v>
      </c>
      <c r="G1790" s="13">
        <v>1878.27</v>
      </c>
      <c r="H1790" s="14">
        <f t="shared" si="189"/>
        <v>5542774.7699999996</v>
      </c>
      <c r="I1790" s="14">
        <f>IF(F1790="GHS",H1790,H1790*Assumptions!$B$4)</f>
        <v>5542774.7699999996</v>
      </c>
      <c r="J1790" s="15" t="str">
        <f>INDEX(Assumptions!$B$8:$B$12,MATCH(B1790,Assumptions!$A$8:$A$12,0))</f>
        <v>Weighted Average</v>
      </c>
      <c r="K1790" s="16">
        <f>G1790/(1-INDEX(Assumptions!$D$8:$D$12,MATCH(B1790,Assumptions!$A$8:$A$12,0)))</f>
        <v>2608.7083333333335</v>
      </c>
      <c r="L1790" s="16">
        <f t="shared" si="190"/>
        <v>56.348099999999995</v>
      </c>
      <c r="M1790" s="16">
        <f t="shared" si="191"/>
        <v>130.43541666666667</v>
      </c>
      <c r="N1790" s="14">
        <f>E1790*(K1790-L1790-M1790)*IF(F1790="GHS",1,Assumptions!$B$4)</f>
        <v>7147100.1339833336</v>
      </c>
      <c r="O1790" s="15">
        <f t="shared" ca="1" si="192"/>
        <v>457</v>
      </c>
      <c r="P1790" s="15" t="str">
        <f t="shared" ca="1" si="193"/>
        <v>365d+</v>
      </c>
      <c r="Q1790" s="17">
        <f ca="1">IF(P1790="0-90d",0,IF(P1790="91-180d",INDEX(Assumptions!$F$8:$F$12,MATCH(B1790,Assumptions!$A$8:$A$12,0)),IF(P1790="181-365d",INDEX(Assumptions!$G$8:$G$12,MATCH(B1790,Assumptions!$A$8:$A$12,0)),INDEX(Assumptions!$H$8:$H$12,MATCH(B1790,Assumptions!$A$8:$A$12,0)))))</f>
        <v>0.6</v>
      </c>
      <c r="R1790" s="14">
        <f t="shared" ca="1" si="194"/>
        <v>3325664.8619999997</v>
      </c>
      <c r="S1790" s="14">
        <f t="shared" ca="1" si="195"/>
        <v>2217109.9079999998</v>
      </c>
      <c r="T1790" s="11" t="s">
        <v>25</v>
      </c>
      <c r="U1790" s="18" t="s">
        <v>26</v>
      </c>
    </row>
    <row r="1791" spans="1:21" ht="15" customHeight="1" x14ac:dyDescent="0.15">
      <c r="A1791" s="10" t="s">
        <v>1839</v>
      </c>
      <c r="B1791" s="11" t="s">
        <v>22</v>
      </c>
      <c r="C1791" s="11" t="s">
        <v>61</v>
      </c>
      <c r="D1791" s="12">
        <v>45986</v>
      </c>
      <c r="E1791" s="11">
        <v>4012</v>
      </c>
      <c r="F1791" s="11" t="s">
        <v>24</v>
      </c>
      <c r="G1791" s="13">
        <v>18440.169999999998</v>
      </c>
      <c r="H1791" s="14">
        <f t="shared" si="189"/>
        <v>73981962.039999992</v>
      </c>
      <c r="I1791" s="14">
        <f>IF(F1791="GHS",H1791,H1791*Assumptions!$B$4)</f>
        <v>799005190.03199995</v>
      </c>
      <c r="J1791" s="15" t="str">
        <f>INDEX(Assumptions!$B$8:$B$12,MATCH(B1791,Assumptions!$A$8:$A$12,0))</f>
        <v>FIFO</v>
      </c>
      <c r="K1791" s="16">
        <f>G1791/(1-INDEX(Assumptions!$D$8:$D$12,MATCH(B1791,Assumptions!$A$8:$A$12,0)))</f>
        <v>22488.012195121948</v>
      </c>
      <c r="L1791" s="16">
        <f t="shared" si="190"/>
        <v>553.2050999999999</v>
      </c>
      <c r="M1791" s="16">
        <f t="shared" si="191"/>
        <v>1124.4006097560975</v>
      </c>
      <c r="N1791" s="14">
        <f>E1791*(K1791-L1791-M1791)*IF(F1791="GHS",1,Assumptions!$B$4)</f>
        <v>901706588.84830832</v>
      </c>
      <c r="O1791" s="15">
        <f t="shared" ca="1" si="192"/>
        <v>300</v>
      </c>
      <c r="P1791" s="15" t="str">
        <f t="shared" ca="1" si="193"/>
        <v>181-365d</v>
      </c>
      <c r="Q1791" s="17">
        <f ca="1">IF(P1791="0-90d",0,IF(P1791="91-180d",INDEX(Assumptions!$F$8:$F$12,MATCH(B1791,Assumptions!$A$8:$A$12,0)),IF(P1791="181-365d",INDEX(Assumptions!$G$8:$G$12,MATCH(B1791,Assumptions!$A$8:$A$12,0)),INDEX(Assumptions!$H$8:$H$12,MATCH(B1791,Assumptions!$A$8:$A$12,0)))))</f>
        <v>0.15</v>
      </c>
      <c r="R1791" s="14">
        <f t="shared" ca="1" si="194"/>
        <v>119850778.50479999</v>
      </c>
      <c r="S1791" s="14">
        <f t="shared" ca="1" si="195"/>
        <v>679154411.52719998</v>
      </c>
      <c r="T1791" s="11" t="s">
        <v>25</v>
      </c>
      <c r="U1791" s="18" t="s">
        <v>26</v>
      </c>
    </row>
    <row r="1792" spans="1:21" ht="15" customHeight="1" x14ac:dyDescent="0.15">
      <c r="A1792" s="10" t="s">
        <v>1840</v>
      </c>
      <c r="B1792" s="11" t="s">
        <v>28</v>
      </c>
      <c r="C1792" s="11" t="s">
        <v>38</v>
      </c>
      <c r="D1792" s="12">
        <v>45815</v>
      </c>
      <c r="E1792" s="11">
        <v>2703</v>
      </c>
      <c r="F1792" s="11" t="s">
        <v>24</v>
      </c>
      <c r="G1792" s="13">
        <v>3090.07</v>
      </c>
      <c r="H1792" s="14">
        <f t="shared" si="189"/>
        <v>8352459.2100000009</v>
      </c>
      <c r="I1792" s="14">
        <f>IF(F1792="GHS",H1792,H1792*Assumptions!$B$4)</f>
        <v>90206559.46800001</v>
      </c>
      <c r="J1792" s="15" t="str">
        <f>INDEX(Assumptions!$B$8:$B$12,MATCH(B1792,Assumptions!$A$8:$A$12,0))</f>
        <v>Fair Value Less Costs to Sell</v>
      </c>
      <c r="K1792" s="16">
        <f>G1792/(1-INDEX(Assumptions!$D$8:$D$12,MATCH(B1792,Assumptions!$A$8:$A$12,0)))</f>
        <v>3511.443181818182</v>
      </c>
      <c r="L1792" s="16">
        <f t="shared" si="190"/>
        <v>92.702100000000002</v>
      </c>
      <c r="M1792" s="16">
        <f t="shared" si="191"/>
        <v>175.57215909090911</v>
      </c>
      <c r="N1792" s="14">
        <f>E1792*(K1792-L1792-M1792)*IF(F1792="GHS",1,Assumptions!$B$4)</f>
        <v>94675884.459823653</v>
      </c>
      <c r="O1792" s="15">
        <f t="shared" ca="1" si="192"/>
        <v>471</v>
      </c>
      <c r="P1792" s="15" t="str">
        <f t="shared" ca="1" si="193"/>
        <v>365d+</v>
      </c>
      <c r="Q1792" s="17">
        <f ca="1">IF(P1792="0-90d",0,IF(P1792="91-180d",INDEX(Assumptions!$F$8:$F$12,MATCH(B1792,Assumptions!$A$8:$A$12,0)),IF(P1792="181-365d",INDEX(Assumptions!$G$8:$G$12,MATCH(B1792,Assumptions!$A$8:$A$12,0)),INDEX(Assumptions!$H$8:$H$12,MATCH(B1792,Assumptions!$A$8:$A$12,0)))))</f>
        <v>0.4</v>
      </c>
      <c r="R1792" s="14">
        <f t="shared" ca="1" si="194"/>
        <v>36082623.787200004</v>
      </c>
      <c r="S1792" s="14">
        <f t="shared" ca="1" si="195"/>
        <v>54123935.680800006</v>
      </c>
      <c r="T1792" s="11" t="s">
        <v>25</v>
      </c>
      <c r="U1792" s="18" t="s">
        <v>36</v>
      </c>
    </row>
    <row r="1793" spans="1:21" ht="15" customHeight="1" x14ac:dyDescent="0.15">
      <c r="A1793" s="10" t="s">
        <v>1841</v>
      </c>
      <c r="B1793" s="11" t="s">
        <v>31</v>
      </c>
      <c r="C1793" s="11" t="s">
        <v>63</v>
      </c>
      <c r="D1793" s="12">
        <v>45987</v>
      </c>
      <c r="E1793" s="11">
        <v>2347</v>
      </c>
      <c r="F1793" s="11" t="s">
        <v>33</v>
      </c>
      <c r="G1793" s="13">
        <v>2896.06</v>
      </c>
      <c r="H1793" s="14">
        <f t="shared" si="189"/>
        <v>6797052.8200000003</v>
      </c>
      <c r="I1793" s="14">
        <f>IF(F1793="GHS",H1793,H1793*Assumptions!$B$4)</f>
        <v>6797052.8200000003</v>
      </c>
      <c r="J1793" s="15" t="str">
        <f>INDEX(Assumptions!$B$8:$B$12,MATCH(B1793,Assumptions!$A$8:$A$12,0))</f>
        <v>Weighted Average</v>
      </c>
      <c r="K1793" s="16">
        <f>G1793/(1-INDEX(Assumptions!$D$8:$D$12,MATCH(B1793,Assumptions!$A$8:$A$12,0)))</f>
        <v>4022.3055555555557</v>
      </c>
      <c r="L1793" s="16">
        <f t="shared" si="190"/>
        <v>86.881799999999998</v>
      </c>
      <c r="M1793" s="16">
        <f t="shared" si="191"/>
        <v>201.11527777777781</v>
      </c>
      <c r="N1793" s="14">
        <f>E1793*(K1793-L1793-M1793)*IF(F1793="GHS",1,Assumptions!$B$4)</f>
        <v>8764421.9973444436</v>
      </c>
      <c r="O1793" s="15">
        <f t="shared" ca="1" si="192"/>
        <v>299</v>
      </c>
      <c r="P1793" s="15" t="str">
        <f t="shared" ca="1" si="193"/>
        <v>181-365d</v>
      </c>
      <c r="Q1793" s="17">
        <f ca="1">IF(P1793="0-90d",0,IF(P1793="91-180d",INDEX(Assumptions!$F$8:$F$12,MATCH(B1793,Assumptions!$A$8:$A$12,0)),IF(P1793="181-365d",INDEX(Assumptions!$G$8:$G$12,MATCH(B1793,Assumptions!$A$8:$A$12,0)),INDEX(Assumptions!$H$8:$H$12,MATCH(B1793,Assumptions!$A$8:$A$12,0)))))</f>
        <v>0.2</v>
      </c>
      <c r="R1793" s="14">
        <f t="shared" ca="1" si="194"/>
        <v>1359410.5640000002</v>
      </c>
      <c r="S1793" s="14">
        <f t="shared" ca="1" si="195"/>
        <v>5437642.2560000001</v>
      </c>
      <c r="T1793" s="11" t="s">
        <v>25</v>
      </c>
      <c r="U1793" s="18" t="s">
        <v>36</v>
      </c>
    </row>
    <row r="1794" spans="1:21" ht="15" customHeight="1" x14ac:dyDescent="0.15">
      <c r="A1794" s="10" t="s">
        <v>1842</v>
      </c>
      <c r="B1794" s="11" t="s">
        <v>28</v>
      </c>
      <c r="C1794" s="11" t="s">
        <v>35</v>
      </c>
      <c r="D1794" s="12">
        <v>46013</v>
      </c>
      <c r="E1794" s="11">
        <v>1892</v>
      </c>
      <c r="F1794" s="11" t="s">
        <v>24</v>
      </c>
      <c r="G1794" s="13">
        <v>5397.81</v>
      </c>
      <c r="H1794" s="14">
        <f t="shared" ref="H1794:H1857" si="196">E1794*G1794</f>
        <v>10212656.520000001</v>
      </c>
      <c r="I1794" s="14">
        <f>IF(F1794="GHS",H1794,H1794*Assumptions!$B$4)</f>
        <v>110296690.41600002</v>
      </c>
      <c r="J1794" s="15" t="str">
        <f>INDEX(Assumptions!$B$8:$B$12,MATCH(B1794,Assumptions!$A$8:$A$12,0))</f>
        <v>Fair Value Less Costs to Sell</v>
      </c>
      <c r="K1794" s="16">
        <f>G1794/(1-INDEX(Assumptions!$D$8:$D$12,MATCH(B1794,Assumptions!$A$8:$A$12,0)))</f>
        <v>6133.875</v>
      </c>
      <c r="L1794" s="16">
        <f t="shared" ref="L1794:L1857" si="197">G1794*0.03</f>
        <v>161.93430000000001</v>
      </c>
      <c r="M1794" s="16">
        <f t="shared" ref="M1794:M1857" si="198">K1794*0.05</f>
        <v>306.69375000000002</v>
      </c>
      <c r="N1794" s="14">
        <f>E1794*(K1794-L1794-M1794)*IF(F1794="GHS",1,Assumptions!$B$4)</f>
        <v>115761390.07752</v>
      </c>
      <c r="O1794" s="15">
        <f t="shared" ref="O1794:O1857" ca="1" si="199">TODAY()-D1794</f>
        <v>273</v>
      </c>
      <c r="P1794" s="15" t="str">
        <f t="shared" ref="P1794:P1857" ca="1" si="200">IF(O1794&lt;=90,"0-90d",IF(O1794&lt;=180,"91-180d",IF(O1794&lt;=365,"181-365d","365d+")))</f>
        <v>181-365d</v>
      </c>
      <c r="Q1794" s="17">
        <f ca="1">IF(P1794="0-90d",0,IF(P1794="91-180d",INDEX(Assumptions!$F$8:$F$12,MATCH(B1794,Assumptions!$A$8:$A$12,0)),IF(P1794="181-365d",INDEX(Assumptions!$G$8:$G$12,MATCH(B1794,Assumptions!$A$8:$A$12,0)),INDEX(Assumptions!$H$8:$H$12,MATCH(B1794,Assumptions!$A$8:$A$12,0)))))</f>
        <v>0.1</v>
      </c>
      <c r="R1794" s="14">
        <f t="shared" ref="R1794:R1857" ca="1" si="201">I1794*Q1794</f>
        <v>11029669.041600004</v>
      </c>
      <c r="S1794" s="14">
        <f t="shared" ref="S1794:S1857" ca="1" si="202">IF(T1794="Held on Consignment (Not Owned)",0,MIN(I1794-R1794,N1794))</f>
        <v>99267021.37440002</v>
      </c>
      <c r="T1794" s="11" t="s">
        <v>25</v>
      </c>
      <c r="U1794" s="18" t="s">
        <v>26</v>
      </c>
    </row>
    <row r="1795" spans="1:21" ht="15" customHeight="1" x14ac:dyDescent="0.15">
      <c r="A1795" s="10" t="s">
        <v>1843</v>
      </c>
      <c r="B1795" s="11" t="s">
        <v>31</v>
      </c>
      <c r="C1795" s="11" t="s">
        <v>63</v>
      </c>
      <c r="D1795" s="12">
        <v>45763</v>
      </c>
      <c r="E1795" s="11">
        <v>3579</v>
      </c>
      <c r="F1795" s="11" t="s">
        <v>33</v>
      </c>
      <c r="G1795" s="13">
        <v>3470.23</v>
      </c>
      <c r="H1795" s="14">
        <f t="shared" si="196"/>
        <v>12419953.17</v>
      </c>
      <c r="I1795" s="14">
        <f>IF(F1795="GHS",H1795,H1795*Assumptions!$B$4)</f>
        <v>12419953.17</v>
      </c>
      <c r="J1795" s="15" t="str">
        <f>INDEX(Assumptions!$B$8:$B$12,MATCH(B1795,Assumptions!$A$8:$A$12,0))</f>
        <v>Weighted Average</v>
      </c>
      <c r="K1795" s="16">
        <f>G1795/(1-INDEX(Assumptions!$D$8:$D$12,MATCH(B1795,Assumptions!$A$8:$A$12,0)))</f>
        <v>4819.7638888888887</v>
      </c>
      <c r="L1795" s="16">
        <f t="shared" si="197"/>
        <v>104.1069</v>
      </c>
      <c r="M1795" s="16">
        <f t="shared" si="198"/>
        <v>240.98819444444445</v>
      </c>
      <c r="N1795" s="14">
        <f>E1795*(K1795-L1795-M1795)*IF(F1795="GHS",1,Assumptions!$B$4)</f>
        <v>16014839.615316669</v>
      </c>
      <c r="O1795" s="15">
        <f t="shared" ca="1" si="199"/>
        <v>523</v>
      </c>
      <c r="P1795" s="15" t="str">
        <f t="shared" ca="1" si="200"/>
        <v>365d+</v>
      </c>
      <c r="Q1795" s="17">
        <f ca="1">IF(P1795="0-90d",0,IF(P1795="91-180d",INDEX(Assumptions!$F$8:$F$12,MATCH(B1795,Assumptions!$A$8:$A$12,0)),IF(P1795="181-365d",INDEX(Assumptions!$G$8:$G$12,MATCH(B1795,Assumptions!$A$8:$A$12,0)),INDEX(Assumptions!$H$8:$H$12,MATCH(B1795,Assumptions!$A$8:$A$12,0)))))</f>
        <v>0.6</v>
      </c>
      <c r="R1795" s="14">
        <f t="shared" ca="1" si="201"/>
        <v>7451971.9019999998</v>
      </c>
      <c r="S1795" s="14">
        <f t="shared" ca="1" si="202"/>
        <v>4967981.2680000002</v>
      </c>
      <c r="T1795" s="11" t="s">
        <v>25</v>
      </c>
      <c r="U1795" s="18" t="s">
        <v>26</v>
      </c>
    </row>
    <row r="1796" spans="1:21" ht="15" customHeight="1" x14ac:dyDescent="0.15">
      <c r="A1796" s="10" t="s">
        <v>1844</v>
      </c>
      <c r="B1796" s="11" t="s">
        <v>28</v>
      </c>
      <c r="C1796" s="11" t="s">
        <v>29</v>
      </c>
      <c r="D1796" s="12">
        <v>45805</v>
      </c>
      <c r="E1796" s="11">
        <v>1701</v>
      </c>
      <c r="F1796" s="11" t="s">
        <v>24</v>
      </c>
      <c r="G1796" s="13">
        <v>6192.1</v>
      </c>
      <c r="H1796" s="14">
        <f t="shared" si="196"/>
        <v>10532762.100000001</v>
      </c>
      <c r="I1796" s="14">
        <f>IF(F1796="GHS",H1796,H1796*Assumptions!$B$4)</f>
        <v>113753830.68000002</v>
      </c>
      <c r="J1796" s="15" t="str">
        <f>INDEX(Assumptions!$B$8:$B$12,MATCH(B1796,Assumptions!$A$8:$A$12,0))</f>
        <v>Fair Value Less Costs to Sell</v>
      </c>
      <c r="K1796" s="16">
        <f>G1796/(1-INDEX(Assumptions!$D$8:$D$12,MATCH(B1796,Assumptions!$A$8:$A$12,0)))</f>
        <v>7036.477272727273</v>
      </c>
      <c r="L1796" s="16">
        <f t="shared" si="197"/>
        <v>185.76300000000001</v>
      </c>
      <c r="M1796" s="16">
        <f t="shared" si="198"/>
        <v>351.82386363636368</v>
      </c>
      <c r="N1796" s="14">
        <f>E1796*(K1796-L1796-M1796)*IF(F1796="GHS",1,Assumptions!$B$4)</f>
        <v>119389815.92732729</v>
      </c>
      <c r="O1796" s="15">
        <f t="shared" ca="1" si="199"/>
        <v>481</v>
      </c>
      <c r="P1796" s="15" t="str">
        <f t="shared" ca="1" si="200"/>
        <v>365d+</v>
      </c>
      <c r="Q1796" s="17">
        <f ca="1">IF(P1796="0-90d",0,IF(P1796="91-180d",INDEX(Assumptions!$F$8:$F$12,MATCH(B1796,Assumptions!$A$8:$A$12,0)),IF(P1796="181-365d",INDEX(Assumptions!$G$8:$G$12,MATCH(B1796,Assumptions!$A$8:$A$12,0)),INDEX(Assumptions!$H$8:$H$12,MATCH(B1796,Assumptions!$A$8:$A$12,0)))))</f>
        <v>0.4</v>
      </c>
      <c r="R1796" s="14">
        <f t="shared" ca="1" si="201"/>
        <v>45501532.272000015</v>
      </c>
      <c r="S1796" s="14">
        <f t="shared" ca="1" si="202"/>
        <v>68252298.408000007</v>
      </c>
      <c r="T1796" s="11" t="s">
        <v>25</v>
      </c>
      <c r="U1796" s="18" t="s">
        <v>26</v>
      </c>
    </row>
    <row r="1797" spans="1:21" ht="15" customHeight="1" x14ac:dyDescent="0.15">
      <c r="A1797" s="10" t="s">
        <v>1845</v>
      </c>
      <c r="B1797" s="11" t="s">
        <v>41</v>
      </c>
      <c r="C1797" s="11" t="s">
        <v>42</v>
      </c>
      <c r="D1797" s="12">
        <v>45736</v>
      </c>
      <c r="E1797" s="11">
        <v>997</v>
      </c>
      <c r="F1797" s="11" t="s">
        <v>33</v>
      </c>
      <c r="G1797" s="13">
        <v>186.58</v>
      </c>
      <c r="H1797" s="14">
        <f t="shared" si="196"/>
        <v>186020.26</v>
      </c>
      <c r="I1797" s="14">
        <f>IF(F1797="GHS",H1797,H1797*Assumptions!$B$4)</f>
        <v>186020.26</v>
      </c>
      <c r="J1797" s="15" t="str">
        <f>INDEX(Assumptions!$B$8:$B$12,MATCH(B1797,Assumptions!$A$8:$A$12,0))</f>
        <v>Weighted Average</v>
      </c>
      <c r="K1797" s="16">
        <f>G1797/(1-INDEX(Assumptions!$D$8:$D$12,MATCH(B1797,Assumptions!$A$8:$A$12,0)))</f>
        <v>287.04615384615386</v>
      </c>
      <c r="L1797" s="16">
        <f t="shared" si="197"/>
        <v>5.5974000000000004</v>
      </c>
      <c r="M1797" s="16">
        <f t="shared" si="198"/>
        <v>14.352307692307694</v>
      </c>
      <c r="N1797" s="14">
        <f>E1797*(K1797-L1797-M1797)*IF(F1797="GHS",1,Assumptions!$B$4)</f>
        <v>266295.15681538463</v>
      </c>
      <c r="O1797" s="15">
        <f t="shared" ca="1" si="199"/>
        <v>550</v>
      </c>
      <c r="P1797" s="15" t="str">
        <f t="shared" ca="1" si="200"/>
        <v>365d+</v>
      </c>
      <c r="Q1797" s="17">
        <f ca="1">IF(P1797="0-90d",0,IF(P1797="91-180d",INDEX(Assumptions!$F$8:$F$12,MATCH(B1797,Assumptions!$A$8:$A$12,0)),IF(P1797="181-365d",INDEX(Assumptions!$G$8:$G$12,MATCH(B1797,Assumptions!$A$8:$A$12,0)),INDEX(Assumptions!$H$8:$H$12,MATCH(B1797,Assumptions!$A$8:$A$12,0)))))</f>
        <v>0.8</v>
      </c>
      <c r="R1797" s="14">
        <f t="shared" ca="1" si="201"/>
        <v>148816.20800000001</v>
      </c>
      <c r="S1797" s="14">
        <f t="shared" ca="1" si="202"/>
        <v>37204.051999999996</v>
      </c>
      <c r="T1797" s="11" t="s">
        <v>25</v>
      </c>
      <c r="U1797" s="18" t="s">
        <v>26</v>
      </c>
    </row>
    <row r="1798" spans="1:21" ht="15" customHeight="1" x14ac:dyDescent="0.15">
      <c r="A1798" s="10" t="s">
        <v>1846</v>
      </c>
      <c r="B1798" s="11" t="s">
        <v>31</v>
      </c>
      <c r="C1798" s="11" t="s">
        <v>76</v>
      </c>
      <c r="D1798" s="12">
        <v>46098</v>
      </c>
      <c r="E1798" s="11">
        <v>2212</v>
      </c>
      <c r="F1798" s="11" t="s">
        <v>33</v>
      </c>
      <c r="G1798" s="13">
        <v>3113.09</v>
      </c>
      <c r="H1798" s="14">
        <f t="shared" si="196"/>
        <v>6886155.0800000001</v>
      </c>
      <c r="I1798" s="14">
        <f>IF(F1798="GHS",H1798,H1798*Assumptions!$B$4)</f>
        <v>6886155.0800000001</v>
      </c>
      <c r="J1798" s="15" t="str">
        <f>INDEX(Assumptions!$B$8:$B$12,MATCH(B1798,Assumptions!$A$8:$A$12,0))</f>
        <v>Weighted Average</v>
      </c>
      <c r="K1798" s="16">
        <f>G1798/(1-INDEX(Assumptions!$D$8:$D$12,MATCH(B1798,Assumptions!$A$8:$A$12,0)))</f>
        <v>4323.7361111111113</v>
      </c>
      <c r="L1798" s="16">
        <f t="shared" si="197"/>
        <v>93.392700000000005</v>
      </c>
      <c r="M1798" s="16">
        <f t="shared" si="198"/>
        <v>216.18680555555557</v>
      </c>
      <c r="N1798" s="14">
        <f>E1798*(K1798-L1798-M1798)*IF(F1798="GHS",1,Assumptions!$B$4)</f>
        <v>8879314.4114888888</v>
      </c>
      <c r="O1798" s="15">
        <f t="shared" ca="1" si="199"/>
        <v>188</v>
      </c>
      <c r="P1798" s="15" t="str">
        <f t="shared" ca="1" si="200"/>
        <v>181-365d</v>
      </c>
      <c r="Q1798" s="17">
        <f ca="1">IF(P1798="0-90d",0,IF(P1798="91-180d",INDEX(Assumptions!$F$8:$F$12,MATCH(B1798,Assumptions!$A$8:$A$12,0)),IF(P1798="181-365d",INDEX(Assumptions!$G$8:$G$12,MATCH(B1798,Assumptions!$A$8:$A$12,0)),INDEX(Assumptions!$H$8:$H$12,MATCH(B1798,Assumptions!$A$8:$A$12,0)))))</f>
        <v>0.2</v>
      </c>
      <c r="R1798" s="14">
        <f t="shared" ca="1" si="201"/>
        <v>1377231.0160000001</v>
      </c>
      <c r="S1798" s="14">
        <f t="shared" ca="1" si="202"/>
        <v>5508924.0640000002</v>
      </c>
      <c r="T1798" s="11" t="s">
        <v>25</v>
      </c>
      <c r="U1798" s="18" t="s">
        <v>26</v>
      </c>
    </row>
    <row r="1799" spans="1:21" ht="15" customHeight="1" x14ac:dyDescent="0.15">
      <c r="A1799" s="10" t="s">
        <v>1847</v>
      </c>
      <c r="B1799" s="11" t="s">
        <v>31</v>
      </c>
      <c r="C1799" s="11" t="s">
        <v>63</v>
      </c>
      <c r="D1799" s="12">
        <v>46093</v>
      </c>
      <c r="E1799" s="11">
        <v>692</v>
      </c>
      <c r="F1799" s="11" t="s">
        <v>33</v>
      </c>
      <c r="G1799" s="13">
        <v>2533.88</v>
      </c>
      <c r="H1799" s="14">
        <f t="shared" si="196"/>
        <v>1753444.96</v>
      </c>
      <c r="I1799" s="14">
        <f>IF(F1799="GHS",H1799,H1799*Assumptions!$B$4)</f>
        <v>1753444.96</v>
      </c>
      <c r="J1799" s="15" t="str">
        <f>INDEX(Assumptions!$B$8:$B$12,MATCH(B1799,Assumptions!$A$8:$A$12,0))</f>
        <v>Weighted Average</v>
      </c>
      <c r="K1799" s="16">
        <f>G1799/(1-INDEX(Assumptions!$D$8:$D$12,MATCH(B1799,Assumptions!$A$8:$A$12,0)))</f>
        <v>3519.2777777777783</v>
      </c>
      <c r="L1799" s="16">
        <f t="shared" si="197"/>
        <v>76.016400000000004</v>
      </c>
      <c r="M1799" s="16">
        <f t="shared" si="198"/>
        <v>175.96388888888893</v>
      </c>
      <c r="N1799" s="14">
        <f>E1799*(K1799-L1799-M1799)*IF(F1799="GHS",1,Assumptions!$B$4)</f>
        <v>2260969.8623111113</v>
      </c>
      <c r="O1799" s="15">
        <f t="shared" ca="1" si="199"/>
        <v>193</v>
      </c>
      <c r="P1799" s="15" t="str">
        <f t="shared" ca="1" si="200"/>
        <v>181-365d</v>
      </c>
      <c r="Q1799" s="17">
        <f ca="1">IF(P1799="0-90d",0,IF(P1799="91-180d",INDEX(Assumptions!$F$8:$F$12,MATCH(B1799,Assumptions!$A$8:$A$12,0)),IF(P1799="181-365d",INDEX(Assumptions!$G$8:$G$12,MATCH(B1799,Assumptions!$A$8:$A$12,0)),INDEX(Assumptions!$H$8:$H$12,MATCH(B1799,Assumptions!$A$8:$A$12,0)))))</f>
        <v>0.2</v>
      </c>
      <c r="R1799" s="14">
        <f t="shared" ca="1" si="201"/>
        <v>350688.99200000003</v>
      </c>
      <c r="S1799" s="14">
        <f t="shared" ca="1" si="202"/>
        <v>1402755.9679999999</v>
      </c>
      <c r="T1799" s="11" t="s">
        <v>25</v>
      </c>
      <c r="U1799" s="18" t="s">
        <v>36</v>
      </c>
    </row>
    <row r="1800" spans="1:21" ht="15" customHeight="1" x14ac:dyDescent="0.15">
      <c r="A1800" s="10" t="s">
        <v>1848</v>
      </c>
      <c r="B1800" s="11" t="s">
        <v>41</v>
      </c>
      <c r="C1800" s="11" t="s">
        <v>49</v>
      </c>
      <c r="D1800" s="12">
        <v>45831</v>
      </c>
      <c r="E1800" s="11">
        <v>2890</v>
      </c>
      <c r="F1800" s="11" t="s">
        <v>33</v>
      </c>
      <c r="G1800" s="13">
        <v>538.72</v>
      </c>
      <c r="H1800" s="14">
        <f t="shared" si="196"/>
        <v>1556900.8</v>
      </c>
      <c r="I1800" s="14">
        <f>IF(F1800="GHS",H1800,H1800*Assumptions!$B$4)</f>
        <v>1556900.8</v>
      </c>
      <c r="J1800" s="15" t="str">
        <f>INDEX(Assumptions!$B$8:$B$12,MATCH(B1800,Assumptions!$A$8:$A$12,0))</f>
        <v>Weighted Average</v>
      </c>
      <c r="K1800" s="16">
        <f>G1800/(1-INDEX(Assumptions!$D$8:$D$12,MATCH(B1800,Assumptions!$A$8:$A$12,0)))</f>
        <v>828.80000000000007</v>
      </c>
      <c r="L1800" s="16">
        <f t="shared" si="197"/>
        <v>16.1616</v>
      </c>
      <c r="M1800" s="16">
        <f t="shared" si="198"/>
        <v>41.440000000000005</v>
      </c>
      <c r="N1800" s="14">
        <f>E1800*(K1800-L1800-M1800)*IF(F1800="GHS",1,Assumptions!$B$4)</f>
        <v>2228763.3760000002</v>
      </c>
      <c r="O1800" s="15">
        <f t="shared" ca="1" si="199"/>
        <v>455</v>
      </c>
      <c r="P1800" s="15" t="str">
        <f t="shared" ca="1" si="200"/>
        <v>365d+</v>
      </c>
      <c r="Q1800" s="17">
        <f ca="1">IF(P1800="0-90d",0,IF(P1800="91-180d",INDEX(Assumptions!$F$8:$F$12,MATCH(B1800,Assumptions!$A$8:$A$12,0)),IF(P1800="181-365d",INDEX(Assumptions!$G$8:$G$12,MATCH(B1800,Assumptions!$A$8:$A$12,0)),INDEX(Assumptions!$H$8:$H$12,MATCH(B1800,Assumptions!$A$8:$A$12,0)))))</f>
        <v>0.8</v>
      </c>
      <c r="R1800" s="14">
        <f t="shared" ca="1" si="201"/>
        <v>1245520.6400000001</v>
      </c>
      <c r="S1800" s="14">
        <f t="shared" ca="1" si="202"/>
        <v>311380.15999999992</v>
      </c>
      <c r="T1800" s="11" t="s">
        <v>25</v>
      </c>
      <c r="U1800" s="18" t="s">
        <v>26</v>
      </c>
    </row>
    <row r="1801" spans="1:21" ht="15" customHeight="1" x14ac:dyDescent="0.15">
      <c r="A1801" s="10" t="s">
        <v>1849</v>
      </c>
      <c r="B1801" s="11" t="s">
        <v>31</v>
      </c>
      <c r="C1801" s="11" t="s">
        <v>32</v>
      </c>
      <c r="D1801" s="12">
        <v>45985</v>
      </c>
      <c r="E1801" s="11">
        <v>2512</v>
      </c>
      <c r="F1801" s="11" t="s">
        <v>33</v>
      </c>
      <c r="G1801" s="13">
        <v>2281.58</v>
      </c>
      <c r="H1801" s="14">
        <f t="shared" si="196"/>
        <v>5731328.96</v>
      </c>
      <c r="I1801" s="14">
        <f>IF(F1801="GHS",H1801,H1801*Assumptions!$B$4)</f>
        <v>5731328.96</v>
      </c>
      <c r="J1801" s="15" t="str">
        <f>INDEX(Assumptions!$B$8:$B$12,MATCH(B1801,Assumptions!$A$8:$A$12,0))</f>
        <v>Weighted Average</v>
      </c>
      <c r="K1801" s="16">
        <f>G1801/(1-INDEX(Assumptions!$D$8:$D$12,MATCH(B1801,Assumptions!$A$8:$A$12,0)))</f>
        <v>3168.8611111111113</v>
      </c>
      <c r="L1801" s="16">
        <f t="shared" si="197"/>
        <v>68.447400000000002</v>
      </c>
      <c r="M1801" s="16">
        <f t="shared" si="198"/>
        <v>158.44305555555559</v>
      </c>
      <c r="N1801" s="14">
        <f>E1801*(K1801-L1801-M1801)*IF(F1801="GHS",1,Assumptions!$B$4)</f>
        <v>7390230.2867555562</v>
      </c>
      <c r="O1801" s="15">
        <f t="shared" ca="1" si="199"/>
        <v>301</v>
      </c>
      <c r="P1801" s="15" t="str">
        <f t="shared" ca="1" si="200"/>
        <v>181-365d</v>
      </c>
      <c r="Q1801" s="17">
        <f ca="1">IF(P1801="0-90d",0,IF(P1801="91-180d",INDEX(Assumptions!$F$8:$F$12,MATCH(B1801,Assumptions!$A$8:$A$12,0)),IF(P1801="181-365d",INDEX(Assumptions!$G$8:$G$12,MATCH(B1801,Assumptions!$A$8:$A$12,0)),INDEX(Assumptions!$H$8:$H$12,MATCH(B1801,Assumptions!$A$8:$A$12,0)))))</f>
        <v>0.2</v>
      </c>
      <c r="R1801" s="14">
        <f t="shared" ca="1" si="201"/>
        <v>1146265.7920000001</v>
      </c>
      <c r="S1801" s="14">
        <f t="shared" ca="1" si="202"/>
        <v>4585063.1679999996</v>
      </c>
      <c r="T1801" s="11" t="s">
        <v>25</v>
      </c>
      <c r="U1801" s="18" t="s">
        <v>26</v>
      </c>
    </row>
    <row r="1802" spans="1:21" ht="15" customHeight="1" x14ac:dyDescent="0.15">
      <c r="A1802" s="10" t="s">
        <v>1850</v>
      </c>
      <c r="B1802" s="11" t="s">
        <v>31</v>
      </c>
      <c r="C1802" s="11" t="s">
        <v>76</v>
      </c>
      <c r="D1802" s="12">
        <v>45743</v>
      </c>
      <c r="E1802" s="11">
        <v>4527</v>
      </c>
      <c r="F1802" s="11" t="s">
        <v>33</v>
      </c>
      <c r="G1802" s="13">
        <v>4213.97</v>
      </c>
      <c r="H1802" s="14">
        <f t="shared" si="196"/>
        <v>19076642.190000001</v>
      </c>
      <c r="I1802" s="14">
        <f>IF(F1802="GHS",H1802,H1802*Assumptions!$B$4)</f>
        <v>19076642.190000001</v>
      </c>
      <c r="J1802" s="15" t="str">
        <f>INDEX(Assumptions!$B$8:$B$12,MATCH(B1802,Assumptions!$A$8:$A$12,0))</f>
        <v>Weighted Average</v>
      </c>
      <c r="K1802" s="16">
        <f>G1802/(1-INDEX(Assumptions!$D$8:$D$12,MATCH(B1802,Assumptions!$A$8:$A$12,0)))</f>
        <v>5852.7361111111113</v>
      </c>
      <c r="L1802" s="16">
        <f t="shared" si="197"/>
        <v>126.4191</v>
      </c>
      <c r="M1802" s="16">
        <f t="shared" si="198"/>
        <v>292.63680555555555</v>
      </c>
      <c r="N1802" s="14">
        <f>E1802*(K1802-L1802-M1802)*IF(F1802="GHS",1,Assumptions!$B$4)</f>
        <v>24598270.290550001</v>
      </c>
      <c r="O1802" s="15">
        <f t="shared" ca="1" si="199"/>
        <v>543</v>
      </c>
      <c r="P1802" s="15" t="str">
        <f t="shared" ca="1" si="200"/>
        <v>365d+</v>
      </c>
      <c r="Q1802" s="17">
        <f ca="1">IF(P1802="0-90d",0,IF(P1802="91-180d",INDEX(Assumptions!$F$8:$F$12,MATCH(B1802,Assumptions!$A$8:$A$12,0)),IF(P1802="181-365d",INDEX(Assumptions!$G$8:$G$12,MATCH(B1802,Assumptions!$A$8:$A$12,0)),INDEX(Assumptions!$H$8:$H$12,MATCH(B1802,Assumptions!$A$8:$A$12,0)))))</f>
        <v>0.6</v>
      </c>
      <c r="R1802" s="14">
        <f t="shared" ca="1" si="201"/>
        <v>11445985.314000001</v>
      </c>
      <c r="S1802" s="14">
        <f t="shared" ca="1" si="202"/>
        <v>7630656.8760000002</v>
      </c>
      <c r="T1802" s="11" t="s">
        <v>25</v>
      </c>
      <c r="U1802" s="18" t="s">
        <v>26</v>
      </c>
    </row>
    <row r="1803" spans="1:21" ht="15" customHeight="1" x14ac:dyDescent="0.15">
      <c r="A1803" s="10" t="s">
        <v>1851</v>
      </c>
      <c r="B1803" s="11" t="s">
        <v>41</v>
      </c>
      <c r="C1803" s="11" t="s">
        <v>115</v>
      </c>
      <c r="D1803" s="12">
        <v>46007</v>
      </c>
      <c r="E1803" s="11">
        <v>3328</v>
      </c>
      <c r="F1803" s="11" t="s">
        <v>33</v>
      </c>
      <c r="G1803" s="13">
        <v>520.91</v>
      </c>
      <c r="H1803" s="14">
        <f t="shared" si="196"/>
        <v>1733588.48</v>
      </c>
      <c r="I1803" s="14">
        <f>IF(F1803="GHS",H1803,H1803*Assumptions!$B$4)</f>
        <v>1733588.48</v>
      </c>
      <c r="J1803" s="15" t="str">
        <f>INDEX(Assumptions!$B$8:$B$12,MATCH(B1803,Assumptions!$A$8:$A$12,0))</f>
        <v>Weighted Average</v>
      </c>
      <c r="K1803" s="16">
        <f>G1803/(1-INDEX(Assumptions!$D$8:$D$12,MATCH(B1803,Assumptions!$A$8:$A$12,0)))</f>
        <v>801.4</v>
      </c>
      <c r="L1803" s="16">
        <f t="shared" si="197"/>
        <v>15.627299999999998</v>
      </c>
      <c r="M1803" s="16">
        <f t="shared" si="198"/>
        <v>40.07</v>
      </c>
      <c r="N1803" s="14">
        <f>E1803*(K1803-L1803-M1803)*IF(F1803="GHS",1,Assumptions!$B$4)</f>
        <v>2481698.5855999999</v>
      </c>
      <c r="O1803" s="15">
        <f t="shared" ca="1" si="199"/>
        <v>279</v>
      </c>
      <c r="P1803" s="15" t="str">
        <f t="shared" ca="1" si="200"/>
        <v>181-365d</v>
      </c>
      <c r="Q1803" s="17">
        <f ca="1">IF(P1803="0-90d",0,IF(P1803="91-180d",INDEX(Assumptions!$F$8:$F$12,MATCH(B1803,Assumptions!$A$8:$A$12,0)),IF(P1803="181-365d",INDEX(Assumptions!$G$8:$G$12,MATCH(B1803,Assumptions!$A$8:$A$12,0)),INDEX(Assumptions!$H$8:$H$12,MATCH(B1803,Assumptions!$A$8:$A$12,0)))))</f>
        <v>0.35</v>
      </c>
      <c r="R1803" s="14">
        <f t="shared" ca="1" si="201"/>
        <v>606755.96799999999</v>
      </c>
      <c r="S1803" s="14">
        <f t="shared" ca="1" si="202"/>
        <v>1126832.5120000001</v>
      </c>
      <c r="T1803" s="11" t="s">
        <v>25</v>
      </c>
      <c r="U1803" s="18" t="s">
        <v>26</v>
      </c>
    </row>
    <row r="1804" spans="1:21" ht="15" customHeight="1" x14ac:dyDescent="0.15">
      <c r="A1804" s="10" t="s">
        <v>1852</v>
      </c>
      <c r="B1804" s="11" t="s">
        <v>22</v>
      </c>
      <c r="C1804" s="11" t="s">
        <v>61</v>
      </c>
      <c r="D1804" s="12">
        <v>46190</v>
      </c>
      <c r="E1804" s="11">
        <v>3576</v>
      </c>
      <c r="F1804" s="11" t="s">
        <v>24</v>
      </c>
      <c r="G1804" s="13">
        <v>37303.800000000003</v>
      </c>
      <c r="H1804" s="14">
        <f t="shared" si="196"/>
        <v>133398388.80000001</v>
      </c>
      <c r="I1804" s="14">
        <f>IF(F1804="GHS",H1804,H1804*Assumptions!$B$4)</f>
        <v>1440702599.0400002</v>
      </c>
      <c r="J1804" s="15" t="str">
        <f>INDEX(Assumptions!$B$8:$B$12,MATCH(B1804,Assumptions!$A$8:$A$12,0))</f>
        <v>FIFO</v>
      </c>
      <c r="K1804" s="16">
        <f>G1804/(1-INDEX(Assumptions!$D$8:$D$12,MATCH(B1804,Assumptions!$A$8:$A$12,0)))</f>
        <v>45492.439024390245</v>
      </c>
      <c r="L1804" s="16">
        <f t="shared" si="197"/>
        <v>1119.114</v>
      </c>
      <c r="M1804" s="16">
        <f t="shared" si="198"/>
        <v>2274.6219512195125</v>
      </c>
      <c r="N1804" s="14">
        <f>E1804*(K1804-L1804-M1804)*IF(F1804="GHS",1,Assumptions!$B$4)</f>
        <v>1625885591.6483126</v>
      </c>
      <c r="O1804" s="15">
        <f t="shared" ca="1" si="199"/>
        <v>96</v>
      </c>
      <c r="P1804" s="15" t="str">
        <f t="shared" ca="1" si="200"/>
        <v>91-180d</v>
      </c>
      <c r="Q1804" s="17">
        <f ca="1">IF(P1804="0-90d",0,IF(P1804="91-180d",INDEX(Assumptions!$F$8:$F$12,MATCH(B1804,Assumptions!$A$8:$A$12,0)),IF(P1804="181-365d",INDEX(Assumptions!$G$8:$G$12,MATCH(B1804,Assumptions!$A$8:$A$12,0)),INDEX(Assumptions!$H$8:$H$12,MATCH(B1804,Assumptions!$A$8:$A$12,0)))))</f>
        <v>0.03</v>
      </c>
      <c r="R1804" s="14">
        <f t="shared" ca="1" si="201"/>
        <v>43221077.971200004</v>
      </c>
      <c r="S1804" s="14">
        <f t="shared" ca="1" si="202"/>
        <v>1397481521.0688002</v>
      </c>
      <c r="T1804" s="11" t="s">
        <v>25</v>
      </c>
      <c r="U1804" s="18" t="s">
        <v>26</v>
      </c>
    </row>
    <row r="1805" spans="1:21" ht="15" customHeight="1" x14ac:dyDescent="0.15">
      <c r="A1805" s="10" t="s">
        <v>1853</v>
      </c>
      <c r="B1805" s="11" t="s">
        <v>31</v>
      </c>
      <c r="C1805" s="11" t="s">
        <v>32</v>
      </c>
      <c r="D1805" s="12">
        <v>45778</v>
      </c>
      <c r="E1805" s="11">
        <v>1812</v>
      </c>
      <c r="F1805" s="11" t="s">
        <v>33</v>
      </c>
      <c r="G1805" s="13">
        <v>7031.17</v>
      </c>
      <c r="H1805" s="14">
        <f t="shared" si="196"/>
        <v>12740480.040000001</v>
      </c>
      <c r="I1805" s="14">
        <f>IF(F1805="GHS",H1805,H1805*Assumptions!$B$4)</f>
        <v>12740480.040000001</v>
      </c>
      <c r="J1805" s="15" t="str">
        <f>INDEX(Assumptions!$B$8:$B$12,MATCH(B1805,Assumptions!$A$8:$A$12,0))</f>
        <v>Weighted Average</v>
      </c>
      <c r="K1805" s="16">
        <f>G1805/(1-INDEX(Assumptions!$D$8:$D$12,MATCH(B1805,Assumptions!$A$8:$A$12,0)))</f>
        <v>9765.5138888888887</v>
      </c>
      <c r="L1805" s="16">
        <f t="shared" si="197"/>
        <v>210.93510000000001</v>
      </c>
      <c r="M1805" s="16">
        <f t="shared" si="198"/>
        <v>488.27569444444447</v>
      </c>
      <c r="N1805" s="14">
        <f>E1805*(K1805-L1805-M1805)*IF(F1805="GHS",1,Assumptions!$B$4)</f>
        <v>16428141.207133332</v>
      </c>
      <c r="O1805" s="15">
        <f t="shared" ca="1" si="199"/>
        <v>508</v>
      </c>
      <c r="P1805" s="15" t="str">
        <f t="shared" ca="1" si="200"/>
        <v>365d+</v>
      </c>
      <c r="Q1805" s="17">
        <f ca="1">IF(P1805="0-90d",0,IF(P1805="91-180d",INDEX(Assumptions!$F$8:$F$12,MATCH(B1805,Assumptions!$A$8:$A$12,0)),IF(P1805="181-365d",INDEX(Assumptions!$G$8:$G$12,MATCH(B1805,Assumptions!$A$8:$A$12,0)),INDEX(Assumptions!$H$8:$H$12,MATCH(B1805,Assumptions!$A$8:$A$12,0)))))</f>
        <v>0.6</v>
      </c>
      <c r="R1805" s="14">
        <f t="shared" ca="1" si="201"/>
        <v>7644288.0240000002</v>
      </c>
      <c r="S1805" s="14">
        <f t="shared" ca="1" si="202"/>
        <v>5096192.0160000008</v>
      </c>
      <c r="T1805" s="11" t="s">
        <v>25</v>
      </c>
      <c r="U1805" s="18" t="s">
        <v>26</v>
      </c>
    </row>
    <row r="1806" spans="1:21" ht="15" customHeight="1" x14ac:dyDescent="0.15">
      <c r="A1806" s="10" t="s">
        <v>1854</v>
      </c>
      <c r="B1806" s="11" t="s">
        <v>41</v>
      </c>
      <c r="C1806" s="11" t="s">
        <v>49</v>
      </c>
      <c r="D1806" s="12">
        <v>46166</v>
      </c>
      <c r="E1806" s="11">
        <v>3450</v>
      </c>
      <c r="F1806" s="11" t="s">
        <v>33</v>
      </c>
      <c r="G1806" s="13">
        <v>292.74</v>
      </c>
      <c r="H1806" s="14">
        <f t="shared" si="196"/>
        <v>1009953</v>
      </c>
      <c r="I1806" s="14">
        <f>IF(F1806="GHS",H1806,H1806*Assumptions!$B$4)</f>
        <v>1009953</v>
      </c>
      <c r="J1806" s="15" t="str">
        <f>INDEX(Assumptions!$B$8:$B$12,MATCH(B1806,Assumptions!$A$8:$A$12,0))</f>
        <v>Weighted Average</v>
      </c>
      <c r="K1806" s="16">
        <f>G1806/(1-INDEX(Assumptions!$D$8:$D$12,MATCH(B1806,Assumptions!$A$8:$A$12,0)))</f>
        <v>450.36923076923074</v>
      </c>
      <c r="L1806" s="16">
        <f t="shared" si="197"/>
        <v>8.7821999999999996</v>
      </c>
      <c r="M1806" s="16">
        <f t="shared" si="198"/>
        <v>22.518461538461537</v>
      </c>
      <c r="N1806" s="14">
        <f>E1806*(K1806-L1806-M1806)*IF(F1806="GHS",1,Assumptions!$B$4)</f>
        <v>1445786.5638461537</v>
      </c>
      <c r="O1806" s="15">
        <f t="shared" ca="1" si="199"/>
        <v>120</v>
      </c>
      <c r="P1806" s="15" t="str">
        <f t="shared" ca="1" si="200"/>
        <v>91-180d</v>
      </c>
      <c r="Q1806" s="17">
        <f ca="1">IF(P1806="0-90d",0,IF(P1806="91-180d",INDEX(Assumptions!$F$8:$F$12,MATCH(B1806,Assumptions!$A$8:$A$12,0)),IF(P1806="181-365d",INDEX(Assumptions!$G$8:$G$12,MATCH(B1806,Assumptions!$A$8:$A$12,0)),INDEX(Assumptions!$H$8:$H$12,MATCH(B1806,Assumptions!$A$8:$A$12,0)))))</f>
        <v>0.1</v>
      </c>
      <c r="R1806" s="14">
        <f t="shared" ca="1" si="201"/>
        <v>100995.3</v>
      </c>
      <c r="S1806" s="14">
        <f t="shared" ca="1" si="202"/>
        <v>908957.7</v>
      </c>
      <c r="T1806" s="11" t="s">
        <v>25</v>
      </c>
      <c r="U1806" s="18" t="s">
        <v>36</v>
      </c>
    </row>
    <row r="1807" spans="1:21" ht="15" customHeight="1" x14ac:dyDescent="0.15">
      <c r="A1807" s="10" t="s">
        <v>1855</v>
      </c>
      <c r="B1807" s="11" t="s">
        <v>46</v>
      </c>
      <c r="C1807" s="11" t="s">
        <v>52</v>
      </c>
      <c r="D1807" s="12">
        <v>46197</v>
      </c>
      <c r="E1807" s="11">
        <v>3012</v>
      </c>
      <c r="F1807" s="11" t="s">
        <v>33</v>
      </c>
      <c r="G1807" s="13">
        <v>408515.11</v>
      </c>
      <c r="H1807" s="14">
        <f t="shared" si="196"/>
        <v>1230447511.3199999</v>
      </c>
      <c r="I1807" s="14">
        <f>IF(F1807="GHS",H1807,H1807*Assumptions!$B$4)</f>
        <v>1230447511.3199999</v>
      </c>
      <c r="J1807" s="15" t="str">
        <f>INDEX(Assumptions!$B$8:$B$12,MATCH(B1807,Assumptions!$A$8:$A$12,0))</f>
        <v>Specific Identification</v>
      </c>
      <c r="K1807" s="16">
        <f>G1807/(1-INDEX(Assumptions!$D$8:$D$12,MATCH(B1807,Assumptions!$A$8:$A$12,0)))</f>
        <v>523737.3205128205</v>
      </c>
      <c r="L1807" s="16">
        <f t="shared" si="197"/>
        <v>12255.453299999999</v>
      </c>
      <c r="M1807" s="16">
        <f t="shared" si="198"/>
        <v>26186.866025641026</v>
      </c>
      <c r="N1807" s="14">
        <f>E1807*(K1807-L1807-M1807)*IF(F1807="GHS",1,Assumptions!$B$4)</f>
        <v>1461708543.5757847</v>
      </c>
      <c r="O1807" s="15">
        <f t="shared" ca="1" si="199"/>
        <v>89</v>
      </c>
      <c r="P1807" s="15" t="str">
        <f t="shared" ca="1" si="200"/>
        <v>0-90d</v>
      </c>
      <c r="Q1807" s="17">
        <f ca="1">IF(P1807="0-90d",0,IF(P1807="91-180d",INDEX(Assumptions!$F$8:$F$12,MATCH(B1807,Assumptions!$A$8:$A$12,0)),IF(P1807="181-365d",INDEX(Assumptions!$G$8:$G$12,MATCH(B1807,Assumptions!$A$8:$A$12,0)),INDEX(Assumptions!$H$8:$H$12,MATCH(B1807,Assumptions!$A$8:$A$12,0)))))</f>
        <v>0</v>
      </c>
      <c r="R1807" s="14">
        <f t="shared" ca="1" si="201"/>
        <v>0</v>
      </c>
      <c r="S1807" s="14">
        <f t="shared" ca="1" si="202"/>
        <v>1230447511.3199999</v>
      </c>
      <c r="T1807" s="11" t="s">
        <v>25</v>
      </c>
      <c r="U1807" s="18" t="s">
        <v>26</v>
      </c>
    </row>
    <row r="1808" spans="1:21" ht="15" customHeight="1" x14ac:dyDescent="0.15">
      <c r="A1808" s="10" t="s">
        <v>1856</v>
      </c>
      <c r="B1808" s="11" t="s">
        <v>41</v>
      </c>
      <c r="C1808" s="11" t="s">
        <v>115</v>
      </c>
      <c r="D1808" s="12">
        <v>46037</v>
      </c>
      <c r="E1808" s="11">
        <v>4405</v>
      </c>
      <c r="F1808" s="11" t="s">
        <v>33</v>
      </c>
      <c r="G1808" s="13">
        <v>625.82000000000005</v>
      </c>
      <c r="H1808" s="14">
        <f t="shared" si="196"/>
        <v>2756737.1</v>
      </c>
      <c r="I1808" s="14">
        <f>IF(F1808="GHS",H1808,H1808*Assumptions!$B$4)</f>
        <v>2756737.1</v>
      </c>
      <c r="J1808" s="15" t="str">
        <f>INDEX(Assumptions!$B$8:$B$12,MATCH(B1808,Assumptions!$A$8:$A$12,0))</f>
        <v>Weighted Average</v>
      </c>
      <c r="K1808" s="16">
        <f>G1808/(1-INDEX(Assumptions!$D$8:$D$12,MATCH(B1808,Assumptions!$A$8:$A$12,0)))</f>
        <v>962.80000000000007</v>
      </c>
      <c r="L1808" s="16">
        <f t="shared" si="197"/>
        <v>18.7746</v>
      </c>
      <c r="M1808" s="16">
        <f t="shared" si="198"/>
        <v>48.140000000000008</v>
      </c>
      <c r="N1808" s="14">
        <f>E1808*(K1808-L1808-M1808)*IF(F1808="GHS",1,Assumptions!$B$4)</f>
        <v>3946375.1870000004</v>
      </c>
      <c r="O1808" s="15">
        <f t="shared" ca="1" si="199"/>
        <v>249</v>
      </c>
      <c r="P1808" s="15" t="str">
        <f t="shared" ca="1" si="200"/>
        <v>181-365d</v>
      </c>
      <c r="Q1808" s="17">
        <f ca="1">IF(P1808="0-90d",0,IF(P1808="91-180d",INDEX(Assumptions!$F$8:$F$12,MATCH(B1808,Assumptions!$A$8:$A$12,0)),IF(P1808="181-365d",INDEX(Assumptions!$G$8:$G$12,MATCH(B1808,Assumptions!$A$8:$A$12,0)),INDEX(Assumptions!$H$8:$H$12,MATCH(B1808,Assumptions!$A$8:$A$12,0)))))</f>
        <v>0.35</v>
      </c>
      <c r="R1808" s="14">
        <f t="shared" ca="1" si="201"/>
        <v>964857.98499999999</v>
      </c>
      <c r="S1808" s="14">
        <f t="shared" ca="1" si="202"/>
        <v>1791879.1150000002</v>
      </c>
      <c r="T1808" s="11" t="s">
        <v>25</v>
      </c>
      <c r="U1808" s="18" t="s">
        <v>26</v>
      </c>
    </row>
    <row r="1809" spans="1:21" ht="15" customHeight="1" x14ac:dyDescent="0.15">
      <c r="A1809" s="10" t="s">
        <v>1857</v>
      </c>
      <c r="B1809" s="11" t="s">
        <v>31</v>
      </c>
      <c r="C1809" s="11" t="s">
        <v>32</v>
      </c>
      <c r="D1809" s="12">
        <v>46174</v>
      </c>
      <c r="E1809" s="11">
        <v>2632</v>
      </c>
      <c r="F1809" s="11" t="s">
        <v>33</v>
      </c>
      <c r="G1809" s="13">
        <v>2550.5100000000002</v>
      </c>
      <c r="H1809" s="14">
        <f t="shared" si="196"/>
        <v>6712942.3200000003</v>
      </c>
      <c r="I1809" s="14">
        <f>IF(F1809="GHS",H1809,H1809*Assumptions!$B$4)</f>
        <v>6712942.3200000003</v>
      </c>
      <c r="J1809" s="15" t="str">
        <f>INDEX(Assumptions!$B$8:$B$12,MATCH(B1809,Assumptions!$A$8:$A$12,0))</f>
        <v>Weighted Average</v>
      </c>
      <c r="K1809" s="16">
        <f>G1809/(1-INDEX(Assumptions!$D$8:$D$12,MATCH(B1809,Assumptions!$A$8:$A$12,0)))</f>
        <v>3542.3750000000005</v>
      </c>
      <c r="L1809" s="16">
        <f t="shared" si="197"/>
        <v>76.515300000000011</v>
      </c>
      <c r="M1809" s="16">
        <f t="shared" si="198"/>
        <v>177.11875000000003</v>
      </c>
      <c r="N1809" s="14">
        <f>E1809*(K1809-L1809-M1809)*IF(F1809="GHS",1,Assumptions!$B$4)</f>
        <v>8655966.1804000009</v>
      </c>
      <c r="O1809" s="15">
        <f t="shared" ca="1" si="199"/>
        <v>112</v>
      </c>
      <c r="P1809" s="15" t="str">
        <f t="shared" ca="1" si="200"/>
        <v>91-180d</v>
      </c>
      <c r="Q1809" s="17">
        <f ca="1">IF(P1809="0-90d",0,IF(P1809="91-180d",INDEX(Assumptions!$F$8:$F$12,MATCH(B1809,Assumptions!$A$8:$A$12,0)),IF(P1809="181-365d",INDEX(Assumptions!$G$8:$G$12,MATCH(B1809,Assumptions!$A$8:$A$12,0)),INDEX(Assumptions!$H$8:$H$12,MATCH(B1809,Assumptions!$A$8:$A$12,0)))))</f>
        <v>0.05</v>
      </c>
      <c r="R1809" s="14">
        <f t="shared" ca="1" si="201"/>
        <v>335647.11600000004</v>
      </c>
      <c r="S1809" s="14">
        <f t="shared" ca="1" si="202"/>
        <v>6377295.2039999999</v>
      </c>
      <c r="T1809" s="11" t="s">
        <v>25</v>
      </c>
      <c r="U1809" s="18" t="s">
        <v>26</v>
      </c>
    </row>
    <row r="1810" spans="1:21" ht="15" customHeight="1" x14ac:dyDescent="0.15">
      <c r="A1810" s="10" t="s">
        <v>1858</v>
      </c>
      <c r="B1810" s="11" t="s">
        <v>28</v>
      </c>
      <c r="C1810" s="11" t="s">
        <v>29</v>
      </c>
      <c r="D1810" s="12">
        <v>46168</v>
      </c>
      <c r="E1810" s="11">
        <v>2215</v>
      </c>
      <c r="F1810" s="11" t="s">
        <v>24</v>
      </c>
      <c r="G1810" s="13">
        <v>7430.86</v>
      </c>
      <c r="H1810" s="14">
        <f t="shared" si="196"/>
        <v>16459354.899999999</v>
      </c>
      <c r="I1810" s="14">
        <f>IF(F1810="GHS",H1810,H1810*Assumptions!$B$4)</f>
        <v>177761032.91999999</v>
      </c>
      <c r="J1810" s="15" t="str">
        <f>INDEX(Assumptions!$B$8:$B$12,MATCH(B1810,Assumptions!$A$8:$A$12,0))</f>
        <v>Fair Value Less Costs to Sell</v>
      </c>
      <c r="K1810" s="16">
        <f>G1810/(1-INDEX(Assumptions!$D$8:$D$12,MATCH(B1810,Assumptions!$A$8:$A$12,0)))</f>
        <v>8444.1590909090901</v>
      </c>
      <c r="L1810" s="16">
        <f t="shared" si="197"/>
        <v>222.92579999999998</v>
      </c>
      <c r="M1810" s="16">
        <f t="shared" si="198"/>
        <v>422.20795454545453</v>
      </c>
      <c r="N1810" s="14">
        <f>E1810*(K1810-L1810-M1810)*IF(F1810="GHS",1,Assumptions!$B$4)</f>
        <v>186568284.09649092</v>
      </c>
      <c r="O1810" s="15">
        <f t="shared" ca="1" si="199"/>
        <v>118</v>
      </c>
      <c r="P1810" s="15" t="str">
        <f t="shared" ca="1" si="200"/>
        <v>91-180d</v>
      </c>
      <c r="Q1810" s="17">
        <f ca="1">IF(P1810="0-90d",0,IF(P1810="91-180d",INDEX(Assumptions!$F$8:$F$12,MATCH(B1810,Assumptions!$A$8:$A$12,0)),IF(P1810="181-365d",INDEX(Assumptions!$G$8:$G$12,MATCH(B1810,Assumptions!$A$8:$A$12,0)),INDEX(Assumptions!$H$8:$H$12,MATCH(B1810,Assumptions!$A$8:$A$12,0)))))</f>
        <v>0.02</v>
      </c>
      <c r="R1810" s="14">
        <f t="shared" ca="1" si="201"/>
        <v>3555220.6583999996</v>
      </c>
      <c r="S1810" s="14">
        <f t="shared" ca="1" si="202"/>
        <v>174205812.26159999</v>
      </c>
      <c r="T1810" s="11" t="s">
        <v>25</v>
      </c>
      <c r="U1810" s="18" t="s">
        <v>26</v>
      </c>
    </row>
    <row r="1811" spans="1:21" ht="15" customHeight="1" x14ac:dyDescent="0.15">
      <c r="A1811" s="10" t="s">
        <v>1859</v>
      </c>
      <c r="B1811" s="11" t="s">
        <v>41</v>
      </c>
      <c r="C1811" s="11" t="s">
        <v>49</v>
      </c>
      <c r="D1811" s="12">
        <v>46211</v>
      </c>
      <c r="E1811" s="11">
        <v>1500</v>
      </c>
      <c r="F1811" s="11" t="s">
        <v>33</v>
      </c>
      <c r="G1811" s="13">
        <v>854.87</v>
      </c>
      <c r="H1811" s="14">
        <f t="shared" si="196"/>
        <v>1282305</v>
      </c>
      <c r="I1811" s="14">
        <f>IF(F1811="GHS",H1811,H1811*Assumptions!$B$4)</f>
        <v>1282305</v>
      </c>
      <c r="J1811" s="15" t="str">
        <f>INDEX(Assumptions!$B$8:$B$12,MATCH(B1811,Assumptions!$A$8:$A$12,0))</f>
        <v>Weighted Average</v>
      </c>
      <c r="K1811" s="16">
        <f>G1811/(1-INDEX(Assumptions!$D$8:$D$12,MATCH(B1811,Assumptions!$A$8:$A$12,0)))</f>
        <v>1315.1846153846154</v>
      </c>
      <c r="L1811" s="16">
        <f t="shared" si="197"/>
        <v>25.646100000000001</v>
      </c>
      <c r="M1811" s="16">
        <f t="shared" si="198"/>
        <v>65.759230769230768</v>
      </c>
      <c r="N1811" s="14">
        <f>E1811*(K1811-L1811-M1811)*IF(F1811="GHS",1,Assumptions!$B$4)</f>
        <v>1835668.9269230771</v>
      </c>
      <c r="O1811" s="15">
        <f t="shared" ca="1" si="199"/>
        <v>75</v>
      </c>
      <c r="P1811" s="15" t="str">
        <f t="shared" ca="1" si="200"/>
        <v>0-90d</v>
      </c>
      <c r="Q1811" s="17">
        <f ca="1">IF(P1811="0-90d",0,IF(P1811="91-180d",INDEX(Assumptions!$F$8:$F$12,MATCH(B1811,Assumptions!$A$8:$A$12,0)),IF(P1811="181-365d",INDEX(Assumptions!$G$8:$G$12,MATCH(B1811,Assumptions!$A$8:$A$12,0)),INDEX(Assumptions!$H$8:$H$12,MATCH(B1811,Assumptions!$A$8:$A$12,0)))))</f>
        <v>0</v>
      </c>
      <c r="R1811" s="14">
        <f t="shared" ca="1" si="201"/>
        <v>0</v>
      </c>
      <c r="S1811" s="14">
        <f t="shared" ca="1" si="202"/>
        <v>1282305</v>
      </c>
      <c r="T1811" s="11" t="s">
        <v>25</v>
      </c>
      <c r="U1811" s="18" t="s">
        <v>26</v>
      </c>
    </row>
    <row r="1812" spans="1:21" ht="15" customHeight="1" x14ac:dyDescent="0.15">
      <c r="A1812" s="10" t="s">
        <v>1860</v>
      </c>
      <c r="B1812" s="11" t="s">
        <v>28</v>
      </c>
      <c r="C1812" s="11" t="s">
        <v>29</v>
      </c>
      <c r="D1812" s="12">
        <v>45741</v>
      </c>
      <c r="E1812" s="11">
        <v>1896</v>
      </c>
      <c r="F1812" s="11" t="s">
        <v>24</v>
      </c>
      <c r="G1812" s="13">
        <v>5018.58</v>
      </c>
      <c r="H1812" s="14">
        <f t="shared" si="196"/>
        <v>9515227.6799999997</v>
      </c>
      <c r="I1812" s="14">
        <f>IF(F1812="GHS",H1812,H1812*Assumptions!$B$4)</f>
        <v>102764458.94400001</v>
      </c>
      <c r="J1812" s="15" t="str">
        <f>INDEX(Assumptions!$B$8:$B$12,MATCH(B1812,Assumptions!$A$8:$A$12,0))</f>
        <v>Fair Value Less Costs to Sell</v>
      </c>
      <c r="K1812" s="16">
        <f>G1812/(1-INDEX(Assumptions!$D$8:$D$12,MATCH(B1812,Assumptions!$A$8:$A$12,0)))</f>
        <v>5702.931818181818</v>
      </c>
      <c r="L1812" s="16">
        <f t="shared" si="197"/>
        <v>150.5574</v>
      </c>
      <c r="M1812" s="16">
        <f t="shared" si="198"/>
        <v>285.14659090909089</v>
      </c>
      <c r="N1812" s="14">
        <f>E1812*(K1812-L1812-M1812)*IF(F1812="GHS",1,Assumptions!$B$4)</f>
        <v>107855970.77349819</v>
      </c>
      <c r="O1812" s="15">
        <f t="shared" ca="1" si="199"/>
        <v>545</v>
      </c>
      <c r="P1812" s="15" t="str">
        <f t="shared" ca="1" si="200"/>
        <v>365d+</v>
      </c>
      <c r="Q1812" s="17">
        <f ca="1">IF(P1812="0-90d",0,IF(P1812="91-180d",INDEX(Assumptions!$F$8:$F$12,MATCH(B1812,Assumptions!$A$8:$A$12,0)),IF(P1812="181-365d",INDEX(Assumptions!$G$8:$G$12,MATCH(B1812,Assumptions!$A$8:$A$12,0)),INDEX(Assumptions!$H$8:$H$12,MATCH(B1812,Assumptions!$A$8:$A$12,0)))))</f>
        <v>0.4</v>
      </c>
      <c r="R1812" s="14">
        <f t="shared" ca="1" si="201"/>
        <v>41105783.577600002</v>
      </c>
      <c r="S1812" s="14">
        <f t="shared" ca="1" si="202"/>
        <v>61658675.366400003</v>
      </c>
      <c r="T1812" s="11" t="s">
        <v>25</v>
      </c>
      <c r="U1812" s="18" t="s">
        <v>26</v>
      </c>
    </row>
    <row r="1813" spans="1:21" ht="15" customHeight="1" x14ac:dyDescent="0.15">
      <c r="A1813" s="10" t="s">
        <v>1861</v>
      </c>
      <c r="B1813" s="11" t="s">
        <v>31</v>
      </c>
      <c r="C1813" s="11" t="s">
        <v>63</v>
      </c>
      <c r="D1813" s="12">
        <v>45945</v>
      </c>
      <c r="E1813" s="11">
        <v>4955</v>
      </c>
      <c r="F1813" s="11" t="s">
        <v>33</v>
      </c>
      <c r="G1813" s="13">
        <v>2479.9499999999998</v>
      </c>
      <c r="H1813" s="14">
        <f t="shared" si="196"/>
        <v>12288152.25</v>
      </c>
      <c r="I1813" s="14">
        <f>IF(F1813="GHS",H1813,H1813*Assumptions!$B$4)</f>
        <v>12288152.25</v>
      </c>
      <c r="J1813" s="15" t="str">
        <f>INDEX(Assumptions!$B$8:$B$12,MATCH(B1813,Assumptions!$A$8:$A$12,0))</f>
        <v>Weighted Average</v>
      </c>
      <c r="K1813" s="16">
        <f>G1813/(1-INDEX(Assumptions!$D$8:$D$12,MATCH(B1813,Assumptions!$A$8:$A$12,0)))</f>
        <v>3444.375</v>
      </c>
      <c r="L1813" s="16">
        <f t="shared" si="197"/>
        <v>74.398499999999999</v>
      </c>
      <c r="M1813" s="16">
        <f t="shared" si="198"/>
        <v>172.21875</v>
      </c>
      <c r="N1813" s="14">
        <f>E1813*(K1813-L1813-M1813)*IF(F1813="GHS",1,Assumptions!$B$4)</f>
        <v>15844889.651250001</v>
      </c>
      <c r="O1813" s="15">
        <f t="shared" ca="1" si="199"/>
        <v>341</v>
      </c>
      <c r="P1813" s="15" t="str">
        <f t="shared" ca="1" si="200"/>
        <v>181-365d</v>
      </c>
      <c r="Q1813" s="17">
        <f ca="1">IF(P1813="0-90d",0,IF(P1813="91-180d",INDEX(Assumptions!$F$8:$F$12,MATCH(B1813,Assumptions!$A$8:$A$12,0)),IF(P1813="181-365d",INDEX(Assumptions!$G$8:$G$12,MATCH(B1813,Assumptions!$A$8:$A$12,0)),INDEX(Assumptions!$H$8:$H$12,MATCH(B1813,Assumptions!$A$8:$A$12,0)))))</f>
        <v>0.2</v>
      </c>
      <c r="R1813" s="14">
        <f t="shared" ca="1" si="201"/>
        <v>2457630.4500000002</v>
      </c>
      <c r="S1813" s="14">
        <f t="shared" si="202"/>
        <v>0</v>
      </c>
      <c r="T1813" s="11" t="s">
        <v>39</v>
      </c>
      <c r="U1813" s="18" t="s">
        <v>26</v>
      </c>
    </row>
    <row r="1814" spans="1:21" ht="15" customHeight="1" x14ac:dyDescent="0.15">
      <c r="A1814" s="10" t="s">
        <v>1862</v>
      </c>
      <c r="B1814" s="11" t="s">
        <v>31</v>
      </c>
      <c r="C1814" s="11" t="s">
        <v>32</v>
      </c>
      <c r="D1814" s="12">
        <v>46188</v>
      </c>
      <c r="E1814" s="11">
        <v>767</v>
      </c>
      <c r="F1814" s="11" t="s">
        <v>33</v>
      </c>
      <c r="G1814" s="13">
        <v>4977.59</v>
      </c>
      <c r="H1814" s="14">
        <f t="shared" si="196"/>
        <v>3817811.5300000003</v>
      </c>
      <c r="I1814" s="14">
        <f>IF(F1814="GHS",H1814,H1814*Assumptions!$B$4)</f>
        <v>3817811.5300000003</v>
      </c>
      <c r="J1814" s="15" t="str">
        <f>INDEX(Assumptions!$B$8:$B$12,MATCH(B1814,Assumptions!$A$8:$A$12,0))</f>
        <v>Weighted Average</v>
      </c>
      <c r="K1814" s="16">
        <f>G1814/(1-INDEX(Assumptions!$D$8:$D$12,MATCH(B1814,Assumptions!$A$8:$A$12,0)))</f>
        <v>6913.3194444444453</v>
      </c>
      <c r="L1814" s="16">
        <f t="shared" si="197"/>
        <v>149.32769999999999</v>
      </c>
      <c r="M1814" s="16">
        <f t="shared" si="198"/>
        <v>345.66597222222231</v>
      </c>
      <c r="N1814" s="14">
        <f>E1814*(K1814-L1814-M1814)*IF(F1814="GHS",1,Assumptions!$B$4)</f>
        <v>4922855.8672944456</v>
      </c>
      <c r="O1814" s="15">
        <f t="shared" ca="1" si="199"/>
        <v>98</v>
      </c>
      <c r="P1814" s="15" t="str">
        <f t="shared" ca="1" si="200"/>
        <v>91-180d</v>
      </c>
      <c r="Q1814" s="17">
        <f ca="1">IF(P1814="0-90d",0,IF(P1814="91-180d",INDEX(Assumptions!$F$8:$F$12,MATCH(B1814,Assumptions!$A$8:$A$12,0)),IF(P1814="181-365d",INDEX(Assumptions!$G$8:$G$12,MATCH(B1814,Assumptions!$A$8:$A$12,0)),INDEX(Assumptions!$H$8:$H$12,MATCH(B1814,Assumptions!$A$8:$A$12,0)))))</f>
        <v>0.05</v>
      </c>
      <c r="R1814" s="14">
        <f t="shared" ca="1" si="201"/>
        <v>190890.57650000002</v>
      </c>
      <c r="S1814" s="14">
        <f t="shared" ca="1" si="202"/>
        <v>3626920.9535000003</v>
      </c>
      <c r="T1814" s="11" t="s">
        <v>25</v>
      </c>
      <c r="U1814" s="18" t="s">
        <v>26</v>
      </c>
    </row>
    <row r="1815" spans="1:21" ht="15" customHeight="1" x14ac:dyDescent="0.15">
      <c r="A1815" s="10" t="s">
        <v>1863</v>
      </c>
      <c r="B1815" s="11" t="s">
        <v>22</v>
      </c>
      <c r="C1815" s="11" t="s">
        <v>23</v>
      </c>
      <c r="D1815" s="12">
        <v>46081</v>
      </c>
      <c r="E1815" s="11">
        <v>3382</v>
      </c>
      <c r="F1815" s="11" t="s">
        <v>24</v>
      </c>
      <c r="G1815" s="13">
        <v>13730.03</v>
      </c>
      <c r="H1815" s="14">
        <f t="shared" si="196"/>
        <v>46434961.460000001</v>
      </c>
      <c r="I1815" s="14">
        <f>IF(F1815="GHS",H1815,H1815*Assumptions!$B$4)</f>
        <v>501497583.76800007</v>
      </c>
      <c r="J1815" s="15" t="str">
        <f>INDEX(Assumptions!$B$8:$B$12,MATCH(B1815,Assumptions!$A$8:$A$12,0))</f>
        <v>FIFO</v>
      </c>
      <c r="K1815" s="16">
        <f>G1815/(1-INDEX(Assumptions!$D$8:$D$12,MATCH(B1815,Assumptions!$A$8:$A$12,0)))</f>
        <v>16743.939024390242</v>
      </c>
      <c r="L1815" s="16">
        <f t="shared" si="197"/>
        <v>411.90089999999998</v>
      </c>
      <c r="M1815" s="16">
        <f t="shared" si="198"/>
        <v>837.19695121951213</v>
      </c>
      <c r="N1815" s="14">
        <f>E1815*(K1815-L1815-M1815)*IF(F1815="GHS",1,Assumptions!$B$4)</f>
        <v>565958370.7547648</v>
      </c>
      <c r="O1815" s="15">
        <f t="shared" ca="1" si="199"/>
        <v>205</v>
      </c>
      <c r="P1815" s="15" t="str">
        <f t="shared" ca="1" si="200"/>
        <v>181-365d</v>
      </c>
      <c r="Q1815" s="17">
        <f ca="1">IF(P1815="0-90d",0,IF(P1815="91-180d",INDEX(Assumptions!$F$8:$F$12,MATCH(B1815,Assumptions!$A$8:$A$12,0)),IF(P1815="181-365d",INDEX(Assumptions!$G$8:$G$12,MATCH(B1815,Assumptions!$A$8:$A$12,0)),INDEX(Assumptions!$H$8:$H$12,MATCH(B1815,Assumptions!$A$8:$A$12,0)))))</f>
        <v>0.15</v>
      </c>
      <c r="R1815" s="14">
        <f t="shared" ca="1" si="201"/>
        <v>75224637.565200001</v>
      </c>
      <c r="S1815" s="14">
        <f t="shared" ca="1" si="202"/>
        <v>426272946.20280004</v>
      </c>
      <c r="T1815" s="11" t="s">
        <v>50</v>
      </c>
      <c r="U1815" s="18" t="s">
        <v>26</v>
      </c>
    </row>
    <row r="1816" spans="1:21" ht="15" customHeight="1" x14ac:dyDescent="0.15">
      <c r="A1816" s="10" t="s">
        <v>1864</v>
      </c>
      <c r="B1816" s="11" t="s">
        <v>31</v>
      </c>
      <c r="C1816" s="11" t="s">
        <v>32</v>
      </c>
      <c r="D1816" s="12">
        <v>46148</v>
      </c>
      <c r="E1816" s="11">
        <v>3296</v>
      </c>
      <c r="F1816" s="11" t="s">
        <v>33</v>
      </c>
      <c r="G1816" s="13">
        <v>2104.35</v>
      </c>
      <c r="H1816" s="14">
        <f t="shared" si="196"/>
        <v>6935937.5999999996</v>
      </c>
      <c r="I1816" s="14">
        <f>IF(F1816="GHS",H1816,H1816*Assumptions!$B$4)</f>
        <v>6935937.5999999996</v>
      </c>
      <c r="J1816" s="15" t="str">
        <f>INDEX(Assumptions!$B$8:$B$12,MATCH(B1816,Assumptions!$A$8:$A$12,0))</f>
        <v>Weighted Average</v>
      </c>
      <c r="K1816" s="16">
        <f>G1816/(1-INDEX(Assumptions!$D$8:$D$12,MATCH(B1816,Assumptions!$A$8:$A$12,0)))</f>
        <v>2922.7083333333335</v>
      </c>
      <c r="L1816" s="16">
        <f t="shared" si="197"/>
        <v>63.130499999999998</v>
      </c>
      <c r="M1816" s="16">
        <f t="shared" si="198"/>
        <v>146.13541666666669</v>
      </c>
      <c r="N1816" s="14">
        <f>E1816*(K1816-L1816-M1816)*IF(F1816="GHS",1,Assumptions!$B$4)</f>
        <v>8943506.2053333335</v>
      </c>
      <c r="O1816" s="15">
        <f t="shared" ca="1" si="199"/>
        <v>138</v>
      </c>
      <c r="P1816" s="15" t="str">
        <f t="shared" ca="1" si="200"/>
        <v>91-180d</v>
      </c>
      <c r="Q1816" s="17">
        <f ca="1">IF(P1816="0-90d",0,IF(P1816="91-180d",INDEX(Assumptions!$F$8:$F$12,MATCH(B1816,Assumptions!$A$8:$A$12,0)),IF(P1816="181-365d",INDEX(Assumptions!$G$8:$G$12,MATCH(B1816,Assumptions!$A$8:$A$12,0)),INDEX(Assumptions!$H$8:$H$12,MATCH(B1816,Assumptions!$A$8:$A$12,0)))))</f>
        <v>0.05</v>
      </c>
      <c r="R1816" s="14">
        <f t="shared" ca="1" si="201"/>
        <v>346796.88</v>
      </c>
      <c r="S1816" s="14">
        <f t="shared" ca="1" si="202"/>
        <v>6589140.7199999997</v>
      </c>
      <c r="T1816" s="11" t="s">
        <v>25</v>
      </c>
      <c r="U1816" s="18" t="s">
        <v>26</v>
      </c>
    </row>
    <row r="1817" spans="1:21" ht="15" customHeight="1" x14ac:dyDescent="0.15">
      <c r="A1817" s="10" t="s">
        <v>1865</v>
      </c>
      <c r="B1817" s="11" t="s">
        <v>28</v>
      </c>
      <c r="C1817" s="11" t="s">
        <v>55</v>
      </c>
      <c r="D1817" s="12">
        <v>46056</v>
      </c>
      <c r="E1817" s="11">
        <v>2278</v>
      </c>
      <c r="F1817" s="11" t="s">
        <v>24</v>
      </c>
      <c r="G1817" s="13">
        <v>9455.1299999999992</v>
      </c>
      <c r="H1817" s="14">
        <f t="shared" si="196"/>
        <v>21538786.139999997</v>
      </c>
      <c r="I1817" s="14">
        <f>IF(F1817="GHS",H1817,H1817*Assumptions!$B$4)</f>
        <v>232618890.31199998</v>
      </c>
      <c r="J1817" s="15" t="str">
        <f>INDEX(Assumptions!$B$8:$B$12,MATCH(B1817,Assumptions!$A$8:$A$12,0))</f>
        <v>Fair Value Less Costs to Sell</v>
      </c>
      <c r="K1817" s="16">
        <f>G1817/(1-INDEX(Assumptions!$D$8:$D$12,MATCH(B1817,Assumptions!$A$8:$A$12,0)))</f>
        <v>10744.465909090908</v>
      </c>
      <c r="L1817" s="16">
        <f t="shared" si="197"/>
        <v>283.65389999999996</v>
      </c>
      <c r="M1817" s="16">
        <f t="shared" si="198"/>
        <v>537.22329545454545</v>
      </c>
      <c r="N1817" s="14">
        <f>E1817*(K1817-L1817-M1817)*IF(F1817="GHS",1,Assumptions!$B$4)</f>
        <v>244144098.96836728</v>
      </c>
      <c r="O1817" s="15">
        <f t="shared" ca="1" si="199"/>
        <v>230</v>
      </c>
      <c r="P1817" s="15" t="str">
        <f t="shared" ca="1" si="200"/>
        <v>181-365d</v>
      </c>
      <c r="Q1817" s="17">
        <f ca="1">IF(P1817="0-90d",0,IF(P1817="91-180d",INDEX(Assumptions!$F$8:$F$12,MATCH(B1817,Assumptions!$A$8:$A$12,0)),IF(P1817="181-365d",INDEX(Assumptions!$G$8:$G$12,MATCH(B1817,Assumptions!$A$8:$A$12,0)),INDEX(Assumptions!$H$8:$H$12,MATCH(B1817,Assumptions!$A$8:$A$12,0)))))</f>
        <v>0.1</v>
      </c>
      <c r="R1817" s="14">
        <f t="shared" ca="1" si="201"/>
        <v>23261889.031199999</v>
      </c>
      <c r="S1817" s="14">
        <f t="shared" ca="1" si="202"/>
        <v>209357001.28079998</v>
      </c>
      <c r="T1817" s="11" t="s">
        <v>25</v>
      </c>
      <c r="U1817" s="18" t="s">
        <v>26</v>
      </c>
    </row>
    <row r="1818" spans="1:21" ht="15" customHeight="1" x14ac:dyDescent="0.15">
      <c r="A1818" s="10" t="s">
        <v>1866</v>
      </c>
      <c r="B1818" s="11" t="s">
        <v>22</v>
      </c>
      <c r="C1818" s="11" t="s">
        <v>81</v>
      </c>
      <c r="D1818" s="12">
        <v>46053</v>
      </c>
      <c r="E1818" s="11">
        <v>4553</v>
      </c>
      <c r="F1818" s="11" t="s">
        <v>24</v>
      </c>
      <c r="G1818" s="13">
        <v>34004.94</v>
      </c>
      <c r="H1818" s="14">
        <f t="shared" si="196"/>
        <v>154824491.82000002</v>
      </c>
      <c r="I1818" s="14">
        <f>IF(F1818="GHS",H1818,H1818*Assumptions!$B$4)</f>
        <v>1672104511.6560004</v>
      </c>
      <c r="J1818" s="15" t="str">
        <f>INDEX(Assumptions!$B$8:$B$12,MATCH(B1818,Assumptions!$A$8:$A$12,0))</f>
        <v>FIFO</v>
      </c>
      <c r="K1818" s="16">
        <f>G1818/(1-INDEX(Assumptions!$D$8:$D$12,MATCH(B1818,Assumptions!$A$8:$A$12,0)))</f>
        <v>41469.439024390245</v>
      </c>
      <c r="L1818" s="16">
        <f t="shared" si="197"/>
        <v>1020.1482000000001</v>
      </c>
      <c r="M1818" s="16">
        <f t="shared" si="198"/>
        <v>2073.4719512195124</v>
      </c>
      <c r="N1818" s="14">
        <f>E1818*(K1818-L1818-M1818)*IF(F1818="GHS",1,Assumptions!$B$4)</f>
        <v>1887031115.9591005</v>
      </c>
      <c r="O1818" s="15">
        <f t="shared" ca="1" si="199"/>
        <v>233</v>
      </c>
      <c r="P1818" s="15" t="str">
        <f t="shared" ca="1" si="200"/>
        <v>181-365d</v>
      </c>
      <c r="Q1818" s="17">
        <f ca="1">IF(P1818="0-90d",0,IF(P1818="91-180d",INDEX(Assumptions!$F$8:$F$12,MATCH(B1818,Assumptions!$A$8:$A$12,0)),IF(P1818="181-365d",INDEX(Assumptions!$G$8:$G$12,MATCH(B1818,Assumptions!$A$8:$A$12,0)),INDEX(Assumptions!$H$8:$H$12,MATCH(B1818,Assumptions!$A$8:$A$12,0)))))</f>
        <v>0.15</v>
      </c>
      <c r="R1818" s="14">
        <f t="shared" ca="1" si="201"/>
        <v>250815676.74840003</v>
      </c>
      <c r="S1818" s="14">
        <f t="shared" si="202"/>
        <v>0</v>
      </c>
      <c r="T1818" s="11" t="s">
        <v>39</v>
      </c>
      <c r="U1818" s="18" t="s">
        <v>26</v>
      </c>
    </row>
    <row r="1819" spans="1:21" ht="15" customHeight="1" x14ac:dyDescent="0.15">
      <c r="A1819" s="10" t="s">
        <v>1867</v>
      </c>
      <c r="B1819" s="11" t="s">
        <v>31</v>
      </c>
      <c r="C1819" s="11" t="s">
        <v>76</v>
      </c>
      <c r="D1819" s="12">
        <v>46133</v>
      </c>
      <c r="E1819" s="11">
        <v>2585</v>
      </c>
      <c r="F1819" s="11" t="s">
        <v>33</v>
      </c>
      <c r="G1819" s="13">
        <v>1191.42</v>
      </c>
      <c r="H1819" s="14">
        <f t="shared" si="196"/>
        <v>3079820.7</v>
      </c>
      <c r="I1819" s="14">
        <f>IF(F1819="GHS",H1819,H1819*Assumptions!$B$4)</f>
        <v>3079820.7</v>
      </c>
      <c r="J1819" s="15" t="str">
        <f>INDEX(Assumptions!$B$8:$B$12,MATCH(B1819,Assumptions!$A$8:$A$12,0))</f>
        <v>Weighted Average</v>
      </c>
      <c r="K1819" s="16">
        <f>G1819/(1-INDEX(Assumptions!$D$8:$D$12,MATCH(B1819,Assumptions!$A$8:$A$12,0)))</f>
        <v>1654.7500000000002</v>
      </c>
      <c r="L1819" s="16">
        <f t="shared" si="197"/>
        <v>35.742600000000003</v>
      </c>
      <c r="M1819" s="16">
        <f t="shared" si="198"/>
        <v>82.737500000000011</v>
      </c>
      <c r="N1819" s="14">
        <f>E1819*(K1819-L1819-M1819)*IF(F1819="GHS",1,Assumptions!$B$4)</f>
        <v>3971257.6915000007</v>
      </c>
      <c r="O1819" s="15">
        <f t="shared" ca="1" si="199"/>
        <v>153</v>
      </c>
      <c r="P1819" s="15" t="str">
        <f t="shared" ca="1" si="200"/>
        <v>91-180d</v>
      </c>
      <c r="Q1819" s="17">
        <f ca="1">IF(P1819="0-90d",0,IF(P1819="91-180d",INDEX(Assumptions!$F$8:$F$12,MATCH(B1819,Assumptions!$A$8:$A$12,0)),IF(P1819="181-365d",INDEX(Assumptions!$G$8:$G$12,MATCH(B1819,Assumptions!$A$8:$A$12,0)),INDEX(Assumptions!$H$8:$H$12,MATCH(B1819,Assumptions!$A$8:$A$12,0)))))</f>
        <v>0.05</v>
      </c>
      <c r="R1819" s="14">
        <f t="shared" ca="1" si="201"/>
        <v>153991.035</v>
      </c>
      <c r="S1819" s="14">
        <f t="shared" ca="1" si="202"/>
        <v>2925829.665</v>
      </c>
      <c r="T1819" s="11" t="s">
        <v>25</v>
      </c>
      <c r="U1819" s="18" t="s">
        <v>26</v>
      </c>
    </row>
    <row r="1820" spans="1:21" ht="15" customHeight="1" x14ac:dyDescent="0.15">
      <c r="A1820" s="10" t="s">
        <v>1868</v>
      </c>
      <c r="B1820" s="11" t="s">
        <v>41</v>
      </c>
      <c r="C1820" s="11" t="s">
        <v>115</v>
      </c>
      <c r="D1820" s="12">
        <v>45986</v>
      </c>
      <c r="E1820" s="11">
        <v>1258</v>
      </c>
      <c r="F1820" s="11" t="s">
        <v>33</v>
      </c>
      <c r="G1820" s="13">
        <v>322.81</v>
      </c>
      <c r="H1820" s="14">
        <f t="shared" si="196"/>
        <v>406094.98</v>
      </c>
      <c r="I1820" s="14">
        <f>IF(F1820="GHS",H1820,H1820*Assumptions!$B$4)</f>
        <v>406094.98</v>
      </c>
      <c r="J1820" s="15" t="str">
        <f>INDEX(Assumptions!$B$8:$B$12,MATCH(B1820,Assumptions!$A$8:$A$12,0))</f>
        <v>Weighted Average</v>
      </c>
      <c r="K1820" s="16">
        <f>G1820/(1-INDEX(Assumptions!$D$8:$D$12,MATCH(B1820,Assumptions!$A$8:$A$12,0)))</f>
        <v>496.6307692307692</v>
      </c>
      <c r="L1820" s="16">
        <f t="shared" si="197"/>
        <v>9.6843000000000004</v>
      </c>
      <c r="M1820" s="16">
        <f t="shared" si="198"/>
        <v>24.831538461538461</v>
      </c>
      <c r="N1820" s="14">
        <f>E1820*(K1820-L1820-M1820)*IF(F1820="GHS",1,Assumptions!$B$4)</f>
        <v>581340.5829076923</v>
      </c>
      <c r="O1820" s="15">
        <f t="shared" ca="1" si="199"/>
        <v>300</v>
      </c>
      <c r="P1820" s="15" t="str">
        <f t="shared" ca="1" si="200"/>
        <v>181-365d</v>
      </c>
      <c r="Q1820" s="17">
        <f ca="1">IF(P1820="0-90d",0,IF(P1820="91-180d",INDEX(Assumptions!$F$8:$F$12,MATCH(B1820,Assumptions!$A$8:$A$12,0)),IF(P1820="181-365d",INDEX(Assumptions!$G$8:$G$12,MATCH(B1820,Assumptions!$A$8:$A$12,0)),INDEX(Assumptions!$H$8:$H$12,MATCH(B1820,Assumptions!$A$8:$A$12,0)))))</f>
        <v>0.35</v>
      </c>
      <c r="R1820" s="14">
        <f t="shared" ca="1" si="201"/>
        <v>142133.24299999999</v>
      </c>
      <c r="S1820" s="14">
        <f t="shared" ca="1" si="202"/>
        <v>263961.73699999996</v>
      </c>
      <c r="T1820" s="11" t="s">
        <v>25</v>
      </c>
      <c r="U1820" s="18" t="s">
        <v>26</v>
      </c>
    </row>
    <row r="1821" spans="1:21" ht="15" customHeight="1" x14ac:dyDescent="0.15">
      <c r="A1821" s="10" t="s">
        <v>1869</v>
      </c>
      <c r="B1821" s="11" t="s">
        <v>22</v>
      </c>
      <c r="C1821" s="11" t="s">
        <v>61</v>
      </c>
      <c r="D1821" s="12">
        <v>45997</v>
      </c>
      <c r="E1821" s="11">
        <v>2627</v>
      </c>
      <c r="F1821" s="11" t="s">
        <v>24</v>
      </c>
      <c r="G1821" s="13">
        <v>15071.63</v>
      </c>
      <c r="H1821" s="14">
        <f t="shared" si="196"/>
        <v>39593172.009999998</v>
      </c>
      <c r="I1821" s="14">
        <f>IF(F1821="GHS",H1821,H1821*Assumptions!$B$4)</f>
        <v>427606257.708</v>
      </c>
      <c r="J1821" s="15" t="str">
        <f>INDEX(Assumptions!$B$8:$B$12,MATCH(B1821,Assumptions!$A$8:$A$12,0))</f>
        <v>FIFO</v>
      </c>
      <c r="K1821" s="16">
        <f>G1821/(1-INDEX(Assumptions!$D$8:$D$12,MATCH(B1821,Assumptions!$A$8:$A$12,0)))</f>
        <v>18380.036585365851</v>
      </c>
      <c r="L1821" s="16">
        <f t="shared" si="197"/>
        <v>452.14889999999997</v>
      </c>
      <c r="M1821" s="16">
        <f t="shared" si="198"/>
        <v>919.00182926829257</v>
      </c>
      <c r="N1821" s="14">
        <f>E1821*(K1821-L1821-M1821)*IF(F1821="GHS",1,Assumptions!$B$4)</f>
        <v>482569305.95485753</v>
      </c>
      <c r="O1821" s="15">
        <f t="shared" ca="1" si="199"/>
        <v>289</v>
      </c>
      <c r="P1821" s="15" t="str">
        <f t="shared" ca="1" si="200"/>
        <v>181-365d</v>
      </c>
      <c r="Q1821" s="17">
        <f ca="1">IF(P1821="0-90d",0,IF(P1821="91-180d",INDEX(Assumptions!$F$8:$F$12,MATCH(B1821,Assumptions!$A$8:$A$12,0)),IF(P1821="181-365d",INDEX(Assumptions!$G$8:$G$12,MATCH(B1821,Assumptions!$A$8:$A$12,0)),INDEX(Assumptions!$H$8:$H$12,MATCH(B1821,Assumptions!$A$8:$A$12,0)))))</f>
        <v>0.15</v>
      </c>
      <c r="R1821" s="14">
        <f t="shared" ca="1" si="201"/>
        <v>64140938.656199999</v>
      </c>
      <c r="S1821" s="14">
        <f t="shared" si="202"/>
        <v>0</v>
      </c>
      <c r="T1821" s="11" t="s">
        <v>39</v>
      </c>
      <c r="U1821" s="18" t="s">
        <v>26</v>
      </c>
    </row>
    <row r="1822" spans="1:21" ht="15" customHeight="1" x14ac:dyDescent="0.15">
      <c r="A1822" s="10" t="s">
        <v>1870</v>
      </c>
      <c r="B1822" s="11" t="s">
        <v>31</v>
      </c>
      <c r="C1822" s="11" t="s">
        <v>32</v>
      </c>
      <c r="D1822" s="12">
        <v>45971</v>
      </c>
      <c r="E1822" s="11">
        <v>1413</v>
      </c>
      <c r="F1822" s="11" t="s">
        <v>33</v>
      </c>
      <c r="G1822" s="13">
        <v>2502.44</v>
      </c>
      <c r="H1822" s="14">
        <f t="shared" si="196"/>
        <v>3535947.72</v>
      </c>
      <c r="I1822" s="14">
        <f>IF(F1822="GHS",H1822,H1822*Assumptions!$B$4)</f>
        <v>3535947.72</v>
      </c>
      <c r="J1822" s="15" t="str">
        <f>INDEX(Assumptions!$B$8:$B$12,MATCH(B1822,Assumptions!$A$8:$A$12,0))</f>
        <v>Weighted Average</v>
      </c>
      <c r="K1822" s="16">
        <f>G1822/(1-INDEX(Assumptions!$D$8:$D$12,MATCH(B1822,Assumptions!$A$8:$A$12,0)))</f>
        <v>3475.6111111111113</v>
      </c>
      <c r="L1822" s="16">
        <f t="shared" si="197"/>
        <v>75.0732</v>
      </c>
      <c r="M1822" s="16">
        <f t="shared" si="198"/>
        <v>173.78055555555557</v>
      </c>
      <c r="N1822" s="14">
        <f>E1822*(K1822-L1822-M1822)*IF(F1822="GHS",1,Assumptions!$B$4)</f>
        <v>4559408.1434000004</v>
      </c>
      <c r="O1822" s="15">
        <f t="shared" ca="1" si="199"/>
        <v>315</v>
      </c>
      <c r="P1822" s="15" t="str">
        <f t="shared" ca="1" si="200"/>
        <v>181-365d</v>
      </c>
      <c r="Q1822" s="17">
        <f ca="1">IF(P1822="0-90d",0,IF(P1822="91-180d",INDEX(Assumptions!$F$8:$F$12,MATCH(B1822,Assumptions!$A$8:$A$12,0)),IF(P1822="181-365d",INDEX(Assumptions!$G$8:$G$12,MATCH(B1822,Assumptions!$A$8:$A$12,0)),INDEX(Assumptions!$H$8:$H$12,MATCH(B1822,Assumptions!$A$8:$A$12,0)))))</f>
        <v>0.2</v>
      </c>
      <c r="R1822" s="14">
        <f t="shared" ca="1" si="201"/>
        <v>707189.54400000011</v>
      </c>
      <c r="S1822" s="14">
        <f t="shared" ca="1" si="202"/>
        <v>2828758.176</v>
      </c>
      <c r="T1822" s="11" t="s">
        <v>25</v>
      </c>
      <c r="U1822" s="18" t="s">
        <v>26</v>
      </c>
    </row>
    <row r="1823" spans="1:21" ht="15" customHeight="1" x14ac:dyDescent="0.15">
      <c r="A1823" s="10" t="s">
        <v>1871</v>
      </c>
      <c r="B1823" s="11" t="s">
        <v>28</v>
      </c>
      <c r="C1823" s="11" t="s">
        <v>55</v>
      </c>
      <c r="D1823" s="12">
        <v>46204</v>
      </c>
      <c r="E1823" s="11">
        <v>737</v>
      </c>
      <c r="F1823" s="11" t="s">
        <v>24</v>
      </c>
      <c r="G1823" s="13">
        <v>3559.93</v>
      </c>
      <c r="H1823" s="14">
        <f t="shared" si="196"/>
        <v>2623668.4099999997</v>
      </c>
      <c r="I1823" s="14">
        <f>IF(F1823="GHS",H1823,H1823*Assumptions!$B$4)</f>
        <v>28335618.827999998</v>
      </c>
      <c r="J1823" s="15" t="str">
        <f>INDEX(Assumptions!$B$8:$B$12,MATCH(B1823,Assumptions!$A$8:$A$12,0))</f>
        <v>Fair Value Less Costs to Sell</v>
      </c>
      <c r="K1823" s="16">
        <f>G1823/(1-INDEX(Assumptions!$D$8:$D$12,MATCH(B1823,Assumptions!$A$8:$A$12,0)))</f>
        <v>4045.375</v>
      </c>
      <c r="L1823" s="16">
        <f t="shared" si="197"/>
        <v>106.79789999999998</v>
      </c>
      <c r="M1823" s="16">
        <f t="shared" si="198"/>
        <v>202.26875000000001</v>
      </c>
      <c r="N1823" s="14">
        <f>E1823*(K1823-L1823-M1823)*IF(F1823="GHS",1,Assumptions!$B$4)</f>
        <v>29739519.94266</v>
      </c>
      <c r="O1823" s="15">
        <f t="shared" ca="1" si="199"/>
        <v>82</v>
      </c>
      <c r="P1823" s="15" t="str">
        <f t="shared" ca="1" si="200"/>
        <v>0-90d</v>
      </c>
      <c r="Q1823" s="17">
        <f ca="1">IF(P1823="0-90d",0,IF(P1823="91-180d",INDEX(Assumptions!$F$8:$F$12,MATCH(B1823,Assumptions!$A$8:$A$12,0)),IF(P1823="181-365d",INDEX(Assumptions!$G$8:$G$12,MATCH(B1823,Assumptions!$A$8:$A$12,0)),INDEX(Assumptions!$H$8:$H$12,MATCH(B1823,Assumptions!$A$8:$A$12,0)))))</f>
        <v>0</v>
      </c>
      <c r="R1823" s="14">
        <f t="shared" ca="1" si="201"/>
        <v>0</v>
      </c>
      <c r="S1823" s="14">
        <f t="shared" ca="1" si="202"/>
        <v>28335618.827999998</v>
      </c>
      <c r="T1823" s="11" t="s">
        <v>25</v>
      </c>
      <c r="U1823" s="18" t="s">
        <v>36</v>
      </c>
    </row>
    <row r="1824" spans="1:21" ht="15" customHeight="1" x14ac:dyDescent="0.15">
      <c r="A1824" s="10" t="s">
        <v>1872</v>
      </c>
      <c r="B1824" s="11" t="s">
        <v>46</v>
      </c>
      <c r="C1824" s="11" t="s">
        <v>119</v>
      </c>
      <c r="D1824" s="12">
        <v>46180</v>
      </c>
      <c r="E1824" s="11">
        <v>1725</v>
      </c>
      <c r="F1824" s="11" t="s">
        <v>33</v>
      </c>
      <c r="G1824" s="13">
        <v>333620.09999999998</v>
      </c>
      <c r="H1824" s="14">
        <f t="shared" si="196"/>
        <v>575494672.5</v>
      </c>
      <c r="I1824" s="14">
        <f>IF(F1824="GHS",H1824,H1824*Assumptions!$B$4)</f>
        <v>575494672.5</v>
      </c>
      <c r="J1824" s="15" t="str">
        <f>INDEX(Assumptions!$B$8:$B$12,MATCH(B1824,Assumptions!$A$8:$A$12,0))</f>
        <v>Specific Identification</v>
      </c>
      <c r="K1824" s="16">
        <f>G1824/(1-INDEX(Assumptions!$D$8:$D$12,MATCH(B1824,Assumptions!$A$8:$A$12,0)))</f>
        <v>427718.07692307688</v>
      </c>
      <c r="L1824" s="16">
        <f t="shared" si="197"/>
        <v>10008.602999999999</v>
      </c>
      <c r="M1824" s="16">
        <f t="shared" si="198"/>
        <v>21385.903846153844</v>
      </c>
      <c r="N1824" s="14">
        <f>E1824*(K1824-L1824-M1824)*IF(F1824="GHS",1,Assumptions!$B$4)</f>
        <v>683658158.38269222</v>
      </c>
      <c r="O1824" s="15">
        <f t="shared" ca="1" si="199"/>
        <v>106</v>
      </c>
      <c r="P1824" s="15" t="str">
        <f t="shared" ca="1" si="200"/>
        <v>91-180d</v>
      </c>
      <c r="Q1824" s="17">
        <f ca="1">IF(P1824="0-90d",0,IF(P1824="91-180d",INDEX(Assumptions!$F$8:$F$12,MATCH(B1824,Assumptions!$A$8:$A$12,0)),IF(P1824="181-365d",INDEX(Assumptions!$G$8:$G$12,MATCH(B1824,Assumptions!$A$8:$A$12,0)),INDEX(Assumptions!$H$8:$H$12,MATCH(B1824,Assumptions!$A$8:$A$12,0)))))</f>
        <v>0</v>
      </c>
      <c r="R1824" s="14">
        <f t="shared" ca="1" si="201"/>
        <v>0</v>
      </c>
      <c r="S1824" s="14">
        <f t="shared" ca="1" si="202"/>
        <v>575494672.5</v>
      </c>
      <c r="T1824" s="11" t="s">
        <v>25</v>
      </c>
      <c r="U1824" s="18" t="s">
        <v>36</v>
      </c>
    </row>
    <row r="1825" spans="1:21" ht="15" customHeight="1" x14ac:dyDescent="0.15">
      <c r="A1825" s="10" t="s">
        <v>1873</v>
      </c>
      <c r="B1825" s="11" t="s">
        <v>28</v>
      </c>
      <c r="C1825" s="11" t="s">
        <v>29</v>
      </c>
      <c r="D1825" s="12">
        <v>46008</v>
      </c>
      <c r="E1825" s="11">
        <v>3341</v>
      </c>
      <c r="F1825" s="11" t="s">
        <v>24</v>
      </c>
      <c r="G1825" s="13">
        <v>9261.91</v>
      </c>
      <c r="H1825" s="14">
        <f t="shared" si="196"/>
        <v>30944041.309999999</v>
      </c>
      <c r="I1825" s="14">
        <f>IF(F1825="GHS",H1825,H1825*Assumptions!$B$4)</f>
        <v>334195646.148</v>
      </c>
      <c r="J1825" s="15" t="str">
        <f>INDEX(Assumptions!$B$8:$B$12,MATCH(B1825,Assumptions!$A$8:$A$12,0))</f>
        <v>Fair Value Less Costs to Sell</v>
      </c>
      <c r="K1825" s="16">
        <f>G1825/(1-INDEX(Assumptions!$D$8:$D$12,MATCH(B1825,Assumptions!$A$8:$A$12,0)))</f>
        <v>10524.897727272728</v>
      </c>
      <c r="L1825" s="16">
        <f t="shared" si="197"/>
        <v>277.85730000000001</v>
      </c>
      <c r="M1825" s="16">
        <f t="shared" si="198"/>
        <v>526.2448863636364</v>
      </c>
      <c r="N1825" s="14">
        <f>E1825*(K1825-L1825-M1825)*IF(F1825="GHS",1,Assumptions!$B$4)</f>
        <v>350753521.34351456</v>
      </c>
      <c r="O1825" s="15">
        <f t="shared" ca="1" si="199"/>
        <v>278</v>
      </c>
      <c r="P1825" s="15" t="str">
        <f t="shared" ca="1" si="200"/>
        <v>181-365d</v>
      </c>
      <c r="Q1825" s="17">
        <f ca="1">IF(P1825="0-90d",0,IF(P1825="91-180d",INDEX(Assumptions!$F$8:$F$12,MATCH(B1825,Assumptions!$A$8:$A$12,0)),IF(P1825="181-365d",INDEX(Assumptions!$G$8:$G$12,MATCH(B1825,Assumptions!$A$8:$A$12,0)),INDEX(Assumptions!$H$8:$H$12,MATCH(B1825,Assumptions!$A$8:$A$12,0)))))</f>
        <v>0.1</v>
      </c>
      <c r="R1825" s="14">
        <f t="shared" ca="1" si="201"/>
        <v>33419564.614800002</v>
      </c>
      <c r="S1825" s="14">
        <f t="shared" ca="1" si="202"/>
        <v>300776081.53320003</v>
      </c>
      <c r="T1825" s="11" t="s">
        <v>25</v>
      </c>
      <c r="U1825" s="18" t="s">
        <v>36</v>
      </c>
    </row>
    <row r="1826" spans="1:21" ht="15" customHeight="1" x14ac:dyDescent="0.15">
      <c r="A1826" s="10" t="s">
        <v>1874</v>
      </c>
      <c r="B1826" s="11" t="s">
        <v>41</v>
      </c>
      <c r="C1826" s="11" t="s">
        <v>44</v>
      </c>
      <c r="D1826" s="12">
        <v>46207</v>
      </c>
      <c r="E1826" s="11">
        <v>1507</v>
      </c>
      <c r="F1826" s="11" t="s">
        <v>33</v>
      </c>
      <c r="G1826" s="13">
        <v>895.66</v>
      </c>
      <c r="H1826" s="14">
        <f t="shared" si="196"/>
        <v>1349759.6199999999</v>
      </c>
      <c r="I1826" s="14">
        <f>IF(F1826="GHS",H1826,H1826*Assumptions!$B$4)</f>
        <v>1349759.6199999999</v>
      </c>
      <c r="J1826" s="15" t="str">
        <f>INDEX(Assumptions!$B$8:$B$12,MATCH(B1826,Assumptions!$A$8:$A$12,0))</f>
        <v>Weighted Average</v>
      </c>
      <c r="K1826" s="16">
        <f>G1826/(1-INDEX(Assumptions!$D$8:$D$12,MATCH(B1826,Assumptions!$A$8:$A$12,0)))</f>
        <v>1377.9384615384615</v>
      </c>
      <c r="L1826" s="16">
        <f t="shared" si="197"/>
        <v>26.869799999999998</v>
      </c>
      <c r="M1826" s="16">
        <f t="shared" si="198"/>
        <v>68.896923076923073</v>
      </c>
      <c r="N1826" s="14">
        <f>E1826*(K1826-L1826-M1826)*IF(F1826="GHS",1,Assumptions!$B$4)</f>
        <v>1932232.8098615387</v>
      </c>
      <c r="O1826" s="15">
        <f t="shared" ca="1" si="199"/>
        <v>79</v>
      </c>
      <c r="P1826" s="15" t="str">
        <f t="shared" ca="1" si="200"/>
        <v>0-90d</v>
      </c>
      <c r="Q1826" s="17">
        <f ca="1">IF(P1826="0-90d",0,IF(P1826="91-180d",INDEX(Assumptions!$F$8:$F$12,MATCH(B1826,Assumptions!$A$8:$A$12,0)),IF(P1826="181-365d",INDEX(Assumptions!$G$8:$G$12,MATCH(B1826,Assumptions!$A$8:$A$12,0)),INDEX(Assumptions!$H$8:$H$12,MATCH(B1826,Assumptions!$A$8:$A$12,0)))))</f>
        <v>0</v>
      </c>
      <c r="R1826" s="14">
        <f t="shared" ca="1" si="201"/>
        <v>0</v>
      </c>
      <c r="S1826" s="14">
        <f t="shared" ca="1" si="202"/>
        <v>1349759.6199999999</v>
      </c>
      <c r="T1826" s="11" t="s">
        <v>25</v>
      </c>
      <c r="U1826" s="18" t="s">
        <v>26</v>
      </c>
    </row>
    <row r="1827" spans="1:21" ht="15" customHeight="1" x14ac:dyDescent="0.15">
      <c r="A1827" s="10" t="s">
        <v>1875</v>
      </c>
      <c r="B1827" s="11" t="s">
        <v>41</v>
      </c>
      <c r="C1827" s="11" t="s">
        <v>49</v>
      </c>
      <c r="D1827" s="12">
        <v>45943</v>
      </c>
      <c r="E1827" s="11">
        <v>881</v>
      </c>
      <c r="F1827" s="11" t="s">
        <v>33</v>
      </c>
      <c r="G1827" s="13">
        <v>181.81</v>
      </c>
      <c r="H1827" s="14">
        <f t="shared" si="196"/>
        <v>160174.61000000002</v>
      </c>
      <c r="I1827" s="14">
        <f>IF(F1827="GHS",H1827,H1827*Assumptions!$B$4)</f>
        <v>160174.61000000002</v>
      </c>
      <c r="J1827" s="15" t="str">
        <f>INDEX(Assumptions!$B$8:$B$12,MATCH(B1827,Assumptions!$A$8:$A$12,0))</f>
        <v>Weighted Average</v>
      </c>
      <c r="K1827" s="16">
        <f>G1827/(1-INDEX(Assumptions!$D$8:$D$12,MATCH(B1827,Assumptions!$A$8:$A$12,0)))</f>
        <v>279.7076923076923</v>
      </c>
      <c r="L1827" s="16">
        <f t="shared" si="197"/>
        <v>5.4542999999999999</v>
      </c>
      <c r="M1827" s="16">
        <f t="shared" si="198"/>
        <v>13.985384615384616</v>
      </c>
      <c r="N1827" s="14">
        <f>E1827*(K1827-L1827-M1827)*IF(F1827="GHS",1,Assumptions!$B$4)</f>
        <v>229296.11477692309</v>
      </c>
      <c r="O1827" s="15">
        <f t="shared" ca="1" si="199"/>
        <v>343</v>
      </c>
      <c r="P1827" s="15" t="str">
        <f t="shared" ca="1" si="200"/>
        <v>181-365d</v>
      </c>
      <c r="Q1827" s="17">
        <f ca="1">IF(P1827="0-90d",0,IF(P1827="91-180d",INDEX(Assumptions!$F$8:$F$12,MATCH(B1827,Assumptions!$A$8:$A$12,0)),IF(P1827="181-365d",INDEX(Assumptions!$G$8:$G$12,MATCH(B1827,Assumptions!$A$8:$A$12,0)),INDEX(Assumptions!$H$8:$H$12,MATCH(B1827,Assumptions!$A$8:$A$12,0)))))</f>
        <v>0.35</v>
      </c>
      <c r="R1827" s="14">
        <f t="shared" ca="1" si="201"/>
        <v>56061.113499999999</v>
      </c>
      <c r="S1827" s="14">
        <f t="shared" ca="1" si="202"/>
        <v>104113.49650000001</v>
      </c>
      <c r="T1827" s="11" t="s">
        <v>25</v>
      </c>
      <c r="U1827" s="18" t="s">
        <v>26</v>
      </c>
    </row>
    <row r="1828" spans="1:21" ht="15" customHeight="1" x14ac:dyDescent="0.15">
      <c r="A1828" s="10" t="s">
        <v>1876</v>
      </c>
      <c r="B1828" s="11" t="s">
        <v>41</v>
      </c>
      <c r="C1828" s="11" t="s">
        <v>115</v>
      </c>
      <c r="D1828" s="12">
        <v>46152</v>
      </c>
      <c r="E1828" s="11">
        <v>537</v>
      </c>
      <c r="F1828" s="11" t="s">
        <v>33</v>
      </c>
      <c r="G1828" s="13">
        <v>106.3</v>
      </c>
      <c r="H1828" s="14">
        <f t="shared" si="196"/>
        <v>57083.1</v>
      </c>
      <c r="I1828" s="14">
        <f>IF(F1828="GHS",H1828,H1828*Assumptions!$B$4)</f>
        <v>57083.1</v>
      </c>
      <c r="J1828" s="15" t="str">
        <f>INDEX(Assumptions!$B$8:$B$12,MATCH(B1828,Assumptions!$A$8:$A$12,0))</f>
        <v>Weighted Average</v>
      </c>
      <c r="K1828" s="16">
        <f>G1828/(1-INDEX(Assumptions!$D$8:$D$12,MATCH(B1828,Assumptions!$A$8:$A$12,0)))</f>
        <v>163.53846153846152</v>
      </c>
      <c r="L1828" s="16">
        <f t="shared" si="197"/>
        <v>3.1889999999999996</v>
      </c>
      <c r="M1828" s="16">
        <f t="shared" si="198"/>
        <v>8.1769230769230763</v>
      </c>
      <c r="N1828" s="14">
        <f>E1828*(K1828-L1828-M1828)*IF(F1828="GHS",1,Assumptions!$B$4)</f>
        <v>81716.653153846142</v>
      </c>
      <c r="O1828" s="15">
        <f t="shared" ca="1" si="199"/>
        <v>134</v>
      </c>
      <c r="P1828" s="15" t="str">
        <f t="shared" ca="1" si="200"/>
        <v>91-180d</v>
      </c>
      <c r="Q1828" s="17">
        <f ca="1">IF(P1828="0-90d",0,IF(P1828="91-180d",INDEX(Assumptions!$F$8:$F$12,MATCH(B1828,Assumptions!$A$8:$A$12,0)),IF(P1828="181-365d",INDEX(Assumptions!$G$8:$G$12,MATCH(B1828,Assumptions!$A$8:$A$12,0)),INDEX(Assumptions!$H$8:$H$12,MATCH(B1828,Assumptions!$A$8:$A$12,0)))))</f>
        <v>0.1</v>
      </c>
      <c r="R1828" s="14">
        <f t="shared" ca="1" si="201"/>
        <v>5708.31</v>
      </c>
      <c r="S1828" s="14">
        <f t="shared" ca="1" si="202"/>
        <v>51374.79</v>
      </c>
      <c r="T1828" s="11" t="s">
        <v>25</v>
      </c>
      <c r="U1828" s="18" t="s">
        <v>26</v>
      </c>
    </row>
    <row r="1829" spans="1:21" ht="15" customHeight="1" x14ac:dyDescent="0.15">
      <c r="A1829" s="10" t="s">
        <v>1877</v>
      </c>
      <c r="B1829" s="11" t="s">
        <v>22</v>
      </c>
      <c r="C1829" s="11" t="s">
        <v>23</v>
      </c>
      <c r="D1829" s="12">
        <v>46057</v>
      </c>
      <c r="E1829" s="11">
        <v>4897</v>
      </c>
      <c r="F1829" s="11" t="s">
        <v>24</v>
      </c>
      <c r="G1829" s="13">
        <v>38790.769999999997</v>
      </c>
      <c r="H1829" s="14">
        <f t="shared" si="196"/>
        <v>189958400.69</v>
      </c>
      <c r="I1829" s="14">
        <f>IF(F1829="GHS",H1829,H1829*Assumptions!$B$4)</f>
        <v>2051550727.4520001</v>
      </c>
      <c r="J1829" s="15" t="str">
        <f>INDEX(Assumptions!$B$8:$B$12,MATCH(B1829,Assumptions!$A$8:$A$12,0))</f>
        <v>FIFO</v>
      </c>
      <c r="K1829" s="16">
        <f>G1829/(1-INDEX(Assumptions!$D$8:$D$12,MATCH(B1829,Assumptions!$A$8:$A$12,0)))</f>
        <v>47305.817073170721</v>
      </c>
      <c r="L1829" s="16">
        <f t="shared" si="197"/>
        <v>1163.7230999999999</v>
      </c>
      <c r="M1829" s="16">
        <f t="shared" si="198"/>
        <v>2365.290853658536</v>
      </c>
      <c r="N1829" s="14">
        <f>E1829*(K1829-L1829-M1829)*IF(F1829="GHS",1,Assumptions!$B$4)</f>
        <v>2315250052.6635127</v>
      </c>
      <c r="O1829" s="15">
        <f t="shared" ca="1" si="199"/>
        <v>229</v>
      </c>
      <c r="P1829" s="15" t="str">
        <f t="shared" ca="1" si="200"/>
        <v>181-365d</v>
      </c>
      <c r="Q1829" s="17">
        <f ca="1">IF(P1829="0-90d",0,IF(P1829="91-180d",INDEX(Assumptions!$F$8:$F$12,MATCH(B1829,Assumptions!$A$8:$A$12,0)),IF(P1829="181-365d",INDEX(Assumptions!$G$8:$G$12,MATCH(B1829,Assumptions!$A$8:$A$12,0)),INDEX(Assumptions!$H$8:$H$12,MATCH(B1829,Assumptions!$A$8:$A$12,0)))))</f>
        <v>0.15</v>
      </c>
      <c r="R1829" s="14">
        <f t="shared" ca="1" si="201"/>
        <v>307732609.1178</v>
      </c>
      <c r="S1829" s="14">
        <f t="shared" ca="1" si="202"/>
        <v>1743818118.3342001</v>
      </c>
      <c r="T1829" s="11" t="s">
        <v>25</v>
      </c>
      <c r="U1829" s="18" t="s">
        <v>26</v>
      </c>
    </row>
    <row r="1830" spans="1:21" ht="15" customHeight="1" x14ac:dyDescent="0.15">
      <c r="A1830" s="10" t="s">
        <v>1878</v>
      </c>
      <c r="B1830" s="11" t="s">
        <v>28</v>
      </c>
      <c r="C1830" s="11" t="s">
        <v>38</v>
      </c>
      <c r="D1830" s="12">
        <v>46091</v>
      </c>
      <c r="E1830" s="11">
        <v>1010</v>
      </c>
      <c r="F1830" s="11" t="s">
        <v>24</v>
      </c>
      <c r="G1830" s="13">
        <v>4114.07</v>
      </c>
      <c r="H1830" s="14">
        <f t="shared" si="196"/>
        <v>4155210.6999999997</v>
      </c>
      <c r="I1830" s="14">
        <f>IF(F1830="GHS",H1830,H1830*Assumptions!$B$4)</f>
        <v>44876275.560000002</v>
      </c>
      <c r="J1830" s="15" t="str">
        <f>INDEX(Assumptions!$B$8:$B$12,MATCH(B1830,Assumptions!$A$8:$A$12,0))</f>
        <v>Fair Value Less Costs to Sell</v>
      </c>
      <c r="K1830" s="16">
        <f>G1830/(1-INDEX(Assumptions!$D$8:$D$12,MATCH(B1830,Assumptions!$A$8:$A$12,0)))</f>
        <v>4675.079545454545</v>
      </c>
      <c r="L1830" s="16">
        <f t="shared" si="197"/>
        <v>123.42209999999999</v>
      </c>
      <c r="M1830" s="16">
        <f t="shared" si="198"/>
        <v>233.75397727272727</v>
      </c>
      <c r="N1830" s="14">
        <f>E1830*(K1830-L1830-M1830)*IF(F1830="GHS",1,Assumptions!$B$4)</f>
        <v>47099691.030927278</v>
      </c>
      <c r="O1830" s="15">
        <f t="shared" ca="1" si="199"/>
        <v>195</v>
      </c>
      <c r="P1830" s="15" t="str">
        <f t="shared" ca="1" si="200"/>
        <v>181-365d</v>
      </c>
      <c r="Q1830" s="17">
        <f ca="1">IF(P1830="0-90d",0,IF(P1830="91-180d",INDEX(Assumptions!$F$8:$F$12,MATCH(B1830,Assumptions!$A$8:$A$12,0)),IF(P1830="181-365d",INDEX(Assumptions!$G$8:$G$12,MATCH(B1830,Assumptions!$A$8:$A$12,0)),INDEX(Assumptions!$H$8:$H$12,MATCH(B1830,Assumptions!$A$8:$A$12,0)))))</f>
        <v>0.1</v>
      </c>
      <c r="R1830" s="14">
        <f t="shared" ca="1" si="201"/>
        <v>4487627.5560000008</v>
      </c>
      <c r="S1830" s="14">
        <f t="shared" ca="1" si="202"/>
        <v>40388648.004000001</v>
      </c>
      <c r="T1830" s="11" t="s">
        <v>25</v>
      </c>
      <c r="U1830" s="18" t="s">
        <v>26</v>
      </c>
    </row>
    <row r="1831" spans="1:21" ht="15" customHeight="1" x14ac:dyDescent="0.15">
      <c r="A1831" s="10" t="s">
        <v>1879</v>
      </c>
      <c r="B1831" s="11" t="s">
        <v>31</v>
      </c>
      <c r="C1831" s="11" t="s">
        <v>76</v>
      </c>
      <c r="D1831" s="12">
        <v>45835</v>
      </c>
      <c r="E1831" s="11">
        <v>2635</v>
      </c>
      <c r="F1831" s="11" t="s">
        <v>33</v>
      </c>
      <c r="G1831" s="13">
        <v>2381.7199999999998</v>
      </c>
      <c r="H1831" s="14">
        <f t="shared" si="196"/>
        <v>6275832.1999999993</v>
      </c>
      <c r="I1831" s="14">
        <f>IF(F1831="GHS",H1831,H1831*Assumptions!$B$4)</f>
        <v>6275832.1999999993</v>
      </c>
      <c r="J1831" s="15" t="str">
        <f>INDEX(Assumptions!$B$8:$B$12,MATCH(B1831,Assumptions!$A$8:$A$12,0))</f>
        <v>Weighted Average</v>
      </c>
      <c r="K1831" s="16">
        <f>G1831/(1-INDEX(Assumptions!$D$8:$D$12,MATCH(B1831,Assumptions!$A$8:$A$12,0)))</f>
        <v>3307.9444444444443</v>
      </c>
      <c r="L1831" s="16">
        <f t="shared" si="197"/>
        <v>71.451599999999985</v>
      </c>
      <c r="M1831" s="16">
        <f t="shared" si="198"/>
        <v>165.39722222222224</v>
      </c>
      <c r="N1831" s="14">
        <f>E1831*(K1831-L1831-M1831)*IF(F1831="GHS",1,Assumptions!$B$4)</f>
        <v>8092336.964555555</v>
      </c>
      <c r="O1831" s="15">
        <f t="shared" ca="1" si="199"/>
        <v>451</v>
      </c>
      <c r="P1831" s="15" t="str">
        <f t="shared" ca="1" si="200"/>
        <v>365d+</v>
      </c>
      <c r="Q1831" s="17">
        <f ca="1">IF(P1831="0-90d",0,IF(P1831="91-180d",INDEX(Assumptions!$F$8:$F$12,MATCH(B1831,Assumptions!$A$8:$A$12,0)),IF(P1831="181-365d",INDEX(Assumptions!$G$8:$G$12,MATCH(B1831,Assumptions!$A$8:$A$12,0)),INDEX(Assumptions!$H$8:$H$12,MATCH(B1831,Assumptions!$A$8:$A$12,0)))))</f>
        <v>0.6</v>
      </c>
      <c r="R1831" s="14">
        <f t="shared" ca="1" si="201"/>
        <v>3765499.3199999994</v>
      </c>
      <c r="S1831" s="14">
        <f t="shared" ca="1" si="202"/>
        <v>2510332.88</v>
      </c>
      <c r="T1831" s="11" t="s">
        <v>25</v>
      </c>
      <c r="U1831" s="18" t="s">
        <v>26</v>
      </c>
    </row>
    <row r="1832" spans="1:21" ht="15" customHeight="1" x14ac:dyDescent="0.15">
      <c r="A1832" s="10" t="s">
        <v>1880</v>
      </c>
      <c r="B1832" s="11" t="s">
        <v>41</v>
      </c>
      <c r="C1832" s="11" t="s">
        <v>115</v>
      </c>
      <c r="D1832" s="12">
        <v>46093</v>
      </c>
      <c r="E1832" s="11">
        <v>2413</v>
      </c>
      <c r="F1832" s="11" t="s">
        <v>33</v>
      </c>
      <c r="G1832" s="13">
        <v>515.77</v>
      </c>
      <c r="H1832" s="14">
        <f t="shared" si="196"/>
        <v>1244553.01</v>
      </c>
      <c r="I1832" s="14">
        <f>IF(F1832="GHS",H1832,H1832*Assumptions!$B$4)</f>
        <v>1244553.01</v>
      </c>
      <c r="J1832" s="15" t="str">
        <f>INDEX(Assumptions!$B$8:$B$12,MATCH(B1832,Assumptions!$A$8:$A$12,0))</f>
        <v>Weighted Average</v>
      </c>
      <c r="K1832" s="16">
        <f>G1832/(1-INDEX(Assumptions!$D$8:$D$12,MATCH(B1832,Assumptions!$A$8:$A$12,0)))</f>
        <v>793.49230769230769</v>
      </c>
      <c r="L1832" s="16">
        <f t="shared" si="197"/>
        <v>15.473099999999999</v>
      </c>
      <c r="M1832" s="16">
        <f t="shared" si="198"/>
        <v>39.674615384615386</v>
      </c>
      <c r="N1832" s="14">
        <f>E1832*(K1832-L1832-M1832)*IF(F1832="GHS",1,Assumptions!$B$4)</f>
        <v>1781625.5012384614</v>
      </c>
      <c r="O1832" s="15">
        <f t="shared" ca="1" si="199"/>
        <v>193</v>
      </c>
      <c r="P1832" s="15" t="str">
        <f t="shared" ca="1" si="200"/>
        <v>181-365d</v>
      </c>
      <c r="Q1832" s="17">
        <f ca="1">IF(P1832="0-90d",0,IF(P1832="91-180d",INDEX(Assumptions!$F$8:$F$12,MATCH(B1832,Assumptions!$A$8:$A$12,0)),IF(P1832="181-365d",INDEX(Assumptions!$G$8:$G$12,MATCH(B1832,Assumptions!$A$8:$A$12,0)),INDEX(Assumptions!$H$8:$H$12,MATCH(B1832,Assumptions!$A$8:$A$12,0)))))</f>
        <v>0.35</v>
      </c>
      <c r="R1832" s="14">
        <f t="shared" ca="1" si="201"/>
        <v>435593.55349999998</v>
      </c>
      <c r="S1832" s="14">
        <f t="shared" ca="1" si="202"/>
        <v>808959.45650000009</v>
      </c>
      <c r="T1832" s="11" t="s">
        <v>25</v>
      </c>
      <c r="U1832" s="18" t="s">
        <v>26</v>
      </c>
    </row>
    <row r="1833" spans="1:21" ht="15" customHeight="1" x14ac:dyDescent="0.15">
      <c r="A1833" s="10" t="s">
        <v>1881</v>
      </c>
      <c r="B1833" s="11" t="s">
        <v>31</v>
      </c>
      <c r="C1833" s="11" t="s">
        <v>63</v>
      </c>
      <c r="D1833" s="12">
        <v>45823</v>
      </c>
      <c r="E1833" s="11">
        <v>750</v>
      </c>
      <c r="F1833" s="11" t="s">
        <v>33</v>
      </c>
      <c r="G1833" s="13">
        <v>3498.25</v>
      </c>
      <c r="H1833" s="14">
        <f t="shared" si="196"/>
        <v>2623687.5</v>
      </c>
      <c r="I1833" s="14">
        <f>IF(F1833="GHS",H1833,H1833*Assumptions!$B$4)</f>
        <v>2623687.5</v>
      </c>
      <c r="J1833" s="15" t="str">
        <f>INDEX(Assumptions!$B$8:$B$12,MATCH(B1833,Assumptions!$A$8:$A$12,0))</f>
        <v>Weighted Average</v>
      </c>
      <c r="K1833" s="16">
        <f>G1833/(1-INDEX(Assumptions!$D$8:$D$12,MATCH(B1833,Assumptions!$A$8:$A$12,0)))</f>
        <v>4858.6805555555557</v>
      </c>
      <c r="L1833" s="16">
        <f t="shared" si="197"/>
        <v>104.94749999999999</v>
      </c>
      <c r="M1833" s="16">
        <f t="shared" si="198"/>
        <v>242.9340277777778</v>
      </c>
      <c r="N1833" s="14">
        <f>E1833*(K1833-L1833-M1833)*IF(F1833="GHS",1,Assumptions!$B$4)</f>
        <v>3383099.2708333335</v>
      </c>
      <c r="O1833" s="15">
        <f t="shared" ca="1" si="199"/>
        <v>463</v>
      </c>
      <c r="P1833" s="15" t="str">
        <f t="shared" ca="1" si="200"/>
        <v>365d+</v>
      </c>
      <c r="Q1833" s="17">
        <f ca="1">IF(P1833="0-90d",0,IF(P1833="91-180d",INDEX(Assumptions!$F$8:$F$12,MATCH(B1833,Assumptions!$A$8:$A$12,0)),IF(P1833="181-365d",INDEX(Assumptions!$G$8:$G$12,MATCH(B1833,Assumptions!$A$8:$A$12,0)),INDEX(Assumptions!$H$8:$H$12,MATCH(B1833,Assumptions!$A$8:$A$12,0)))))</f>
        <v>0.6</v>
      </c>
      <c r="R1833" s="14">
        <f t="shared" ca="1" si="201"/>
        <v>1574212.5</v>
      </c>
      <c r="S1833" s="14">
        <f t="shared" ca="1" si="202"/>
        <v>1049475</v>
      </c>
      <c r="T1833" s="11" t="s">
        <v>25</v>
      </c>
      <c r="U1833" s="18" t="s">
        <v>26</v>
      </c>
    </row>
    <row r="1834" spans="1:21" ht="15" customHeight="1" x14ac:dyDescent="0.15">
      <c r="A1834" s="10" t="s">
        <v>1882</v>
      </c>
      <c r="B1834" s="11" t="s">
        <v>41</v>
      </c>
      <c r="C1834" s="11" t="s">
        <v>49</v>
      </c>
      <c r="D1834" s="12">
        <v>45995</v>
      </c>
      <c r="E1834" s="11">
        <v>605</v>
      </c>
      <c r="F1834" s="11" t="s">
        <v>33</v>
      </c>
      <c r="G1834" s="13">
        <v>442.4</v>
      </c>
      <c r="H1834" s="14">
        <f t="shared" si="196"/>
        <v>267652</v>
      </c>
      <c r="I1834" s="14">
        <f>IF(F1834="GHS",H1834,H1834*Assumptions!$B$4)</f>
        <v>267652</v>
      </c>
      <c r="J1834" s="15" t="str">
        <f>INDEX(Assumptions!$B$8:$B$12,MATCH(B1834,Assumptions!$A$8:$A$12,0))</f>
        <v>Weighted Average</v>
      </c>
      <c r="K1834" s="16">
        <f>G1834/(1-INDEX(Assumptions!$D$8:$D$12,MATCH(B1834,Assumptions!$A$8:$A$12,0)))</f>
        <v>680.61538461538453</v>
      </c>
      <c r="L1834" s="16">
        <f t="shared" si="197"/>
        <v>13.271999999999998</v>
      </c>
      <c r="M1834" s="16">
        <f t="shared" si="198"/>
        <v>34.030769230769231</v>
      </c>
      <c r="N1834" s="14">
        <f>E1834*(K1834-L1834-M1834)*IF(F1834="GHS",1,Assumptions!$B$4)</f>
        <v>383154.1323076922</v>
      </c>
      <c r="O1834" s="15">
        <f t="shared" ca="1" si="199"/>
        <v>291</v>
      </c>
      <c r="P1834" s="15" t="str">
        <f t="shared" ca="1" si="200"/>
        <v>181-365d</v>
      </c>
      <c r="Q1834" s="17">
        <f ca="1">IF(P1834="0-90d",0,IF(P1834="91-180d",INDEX(Assumptions!$F$8:$F$12,MATCH(B1834,Assumptions!$A$8:$A$12,0)),IF(P1834="181-365d",INDEX(Assumptions!$G$8:$G$12,MATCH(B1834,Assumptions!$A$8:$A$12,0)),INDEX(Assumptions!$H$8:$H$12,MATCH(B1834,Assumptions!$A$8:$A$12,0)))))</f>
        <v>0.35</v>
      </c>
      <c r="R1834" s="14">
        <f t="shared" ca="1" si="201"/>
        <v>93678.2</v>
      </c>
      <c r="S1834" s="14">
        <f t="shared" ca="1" si="202"/>
        <v>173973.8</v>
      </c>
      <c r="T1834" s="11" t="s">
        <v>25</v>
      </c>
      <c r="U1834" s="18" t="s">
        <v>26</v>
      </c>
    </row>
    <row r="1835" spans="1:21" ht="15" customHeight="1" x14ac:dyDescent="0.15">
      <c r="A1835" s="10" t="s">
        <v>1883</v>
      </c>
      <c r="B1835" s="11" t="s">
        <v>41</v>
      </c>
      <c r="C1835" s="11" t="s">
        <v>44</v>
      </c>
      <c r="D1835" s="12">
        <v>45791</v>
      </c>
      <c r="E1835" s="11">
        <v>3564</v>
      </c>
      <c r="F1835" s="11" t="s">
        <v>33</v>
      </c>
      <c r="G1835" s="13">
        <v>763.3</v>
      </c>
      <c r="H1835" s="14">
        <f t="shared" si="196"/>
        <v>2720401.1999999997</v>
      </c>
      <c r="I1835" s="14">
        <f>IF(F1835="GHS",H1835,H1835*Assumptions!$B$4)</f>
        <v>2720401.1999999997</v>
      </c>
      <c r="J1835" s="15" t="str">
        <f>INDEX(Assumptions!$B$8:$B$12,MATCH(B1835,Assumptions!$A$8:$A$12,0))</f>
        <v>Weighted Average</v>
      </c>
      <c r="K1835" s="16">
        <f>G1835/(1-INDEX(Assumptions!$D$8:$D$12,MATCH(B1835,Assumptions!$A$8:$A$12,0)))</f>
        <v>1174.3076923076922</v>
      </c>
      <c r="L1835" s="16">
        <f t="shared" si="197"/>
        <v>22.898999999999997</v>
      </c>
      <c r="M1835" s="16">
        <f t="shared" si="198"/>
        <v>58.715384615384608</v>
      </c>
      <c r="N1835" s="14">
        <f>E1835*(K1835-L1835-M1835)*IF(F1835="GHS",1,Assumptions!$B$4)</f>
        <v>3894358.9486153843</v>
      </c>
      <c r="O1835" s="15">
        <f t="shared" ca="1" si="199"/>
        <v>495</v>
      </c>
      <c r="P1835" s="15" t="str">
        <f t="shared" ca="1" si="200"/>
        <v>365d+</v>
      </c>
      <c r="Q1835" s="17">
        <f ca="1">IF(P1835="0-90d",0,IF(P1835="91-180d",INDEX(Assumptions!$F$8:$F$12,MATCH(B1835,Assumptions!$A$8:$A$12,0)),IF(P1835="181-365d",INDEX(Assumptions!$G$8:$G$12,MATCH(B1835,Assumptions!$A$8:$A$12,0)),INDEX(Assumptions!$H$8:$H$12,MATCH(B1835,Assumptions!$A$8:$A$12,0)))))</f>
        <v>0.8</v>
      </c>
      <c r="R1835" s="14">
        <f t="shared" ca="1" si="201"/>
        <v>2176320.96</v>
      </c>
      <c r="S1835" s="14">
        <f t="shared" ca="1" si="202"/>
        <v>544080.23999999976</v>
      </c>
      <c r="T1835" s="11" t="s">
        <v>25</v>
      </c>
      <c r="U1835" s="18" t="s">
        <v>26</v>
      </c>
    </row>
    <row r="1836" spans="1:21" ht="15" customHeight="1" x14ac:dyDescent="0.15">
      <c r="A1836" s="10" t="s">
        <v>1884</v>
      </c>
      <c r="B1836" s="11" t="s">
        <v>22</v>
      </c>
      <c r="C1836" s="11" t="s">
        <v>81</v>
      </c>
      <c r="D1836" s="12">
        <v>46186</v>
      </c>
      <c r="E1836" s="11">
        <v>612</v>
      </c>
      <c r="F1836" s="11" t="s">
        <v>24</v>
      </c>
      <c r="G1836" s="13">
        <v>81000</v>
      </c>
      <c r="H1836" s="14">
        <f t="shared" si="196"/>
        <v>49572000</v>
      </c>
      <c r="I1836" s="14">
        <f>IF(F1836="GHS",H1836,H1836*Assumptions!$B$4)</f>
        <v>535377600.00000006</v>
      </c>
      <c r="J1836" s="15" t="str">
        <f>INDEX(Assumptions!$B$8:$B$12,MATCH(B1836,Assumptions!$A$8:$A$12,0))</f>
        <v>FIFO</v>
      </c>
      <c r="K1836" s="16">
        <f>G1836/(1-INDEX(Assumptions!$D$8:$D$12,MATCH(B1836,Assumptions!$A$8:$A$12,0)))</f>
        <v>98780.487804878037</v>
      </c>
      <c r="L1836" s="16">
        <f t="shared" si="197"/>
        <v>2430</v>
      </c>
      <c r="M1836" s="16">
        <f t="shared" si="198"/>
        <v>4939.0243902439024</v>
      </c>
      <c r="N1836" s="14">
        <f>E1836*(K1836-L1836-M1836)*IF(F1836="GHS",1,Assumptions!$B$4)</f>
        <v>604193208.58536589</v>
      </c>
      <c r="O1836" s="15">
        <f t="shared" ca="1" si="199"/>
        <v>100</v>
      </c>
      <c r="P1836" s="15" t="str">
        <f t="shared" ca="1" si="200"/>
        <v>91-180d</v>
      </c>
      <c r="Q1836" s="17">
        <f ca="1">IF(P1836="0-90d",0,IF(P1836="91-180d",INDEX(Assumptions!$F$8:$F$12,MATCH(B1836,Assumptions!$A$8:$A$12,0)),IF(P1836="181-365d",INDEX(Assumptions!$G$8:$G$12,MATCH(B1836,Assumptions!$A$8:$A$12,0)),INDEX(Assumptions!$H$8:$H$12,MATCH(B1836,Assumptions!$A$8:$A$12,0)))))</f>
        <v>0.03</v>
      </c>
      <c r="R1836" s="14">
        <f t="shared" ca="1" si="201"/>
        <v>16061328.000000002</v>
      </c>
      <c r="S1836" s="14">
        <f t="shared" ca="1" si="202"/>
        <v>519316272.00000006</v>
      </c>
      <c r="T1836" s="11" t="s">
        <v>25</v>
      </c>
      <c r="U1836" s="18" t="s">
        <v>26</v>
      </c>
    </row>
    <row r="1837" spans="1:21" ht="15" customHeight="1" x14ac:dyDescent="0.15">
      <c r="A1837" s="10" t="s">
        <v>1885</v>
      </c>
      <c r="B1837" s="11" t="s">
        <v>41</v>
      </c>
      <c r="C1837" s="11" t="s">
        <v>44</v>
      </c>
      <c r="D1837" s="12">
        <v>45737</v>
      </c>
      <c r="E1837" s="11">
        <v>1456</v>
      </c>
      <c r="F1837" s="11" t="s">
        <v>33</v>
      </c>
      <c r="G1837" s="13">
        <v>187.66</v>
      </c>
      <c r="H1837" s="14">
        <f t="shared" si="196"/>
        <v>273232.96000000002</v>
      </c>
      <c r="I1837" s="14">
        <f>IF(F1837="GHS",H1837,H1837*Assumptions!$B$4)</f>
        <v>273232.96000000002</v>
      </c>
      <c r="J1837" s="15" t="str">
        <f>INDEX(Assumptions!$B$8:$B$12,MATCH(B1837,Assumptions!$A$8:$A$12,0))</f>
        <v>Weighted Average</v>
      </c>
      <c r="K1837" s="16">
        <f>G1837/(1-INDEX(Assumptions!$D$8:$D$12,MATCH(B1837,Assumptions!$A$8:$A$12,0)))</f>
        <v>288.7076923076923</v>
      </c>
      <c r="L1837" s="16">
        <f t="shared" si="197"/>
        <v>5.6297999999999995</v>
      </c>
      <c r="M1837" s="16">
        <f t="shared" si="198"/>
        <v>14.435384615384615</v>
      </c>
      <c r="N1837" s="14">
        <f>E1837*(K1837-L1837-M1837)*IF(F1837="GHS",1,Assumptions!$B$4)</f>
        <v>391143.49119999999</v>
      </c>
      <c r="O1837" s="15">
        <f t="shared" ca="1" si="199"/>
        <v>549</v>
      </c>
      <c r="P1837" s="15" t="str">
        <f t="shared" ca="1" si="200"/>
        <v>365d+</v>
      </c>
      <c r="Q1837" s="17">
        <f ca="1">IF(P1837="0-90d",0,IF(P1837="91-180d",INDEX(Assumptions!$F$8:$F$12,MATCH(B1837,Assumptions!$A$8:$A$12,0)),IF(P1837="181-365d",INDEX(Assumptions!$G$8:$G$12,MATCH(B1837,Assumptions!$A$8:$A$12,0)),INDEX(Assumptions!$H$8:$H$12,MATCH(B1837,Assumptions!$A$8:$A$12,0)))))</f>
        <v>0.8</v>
      </c>
      <c r="R1837" s="14">
        <f t="shared" ca="1" si="201"/>
        <v>218586.36800000002</v>
      </c>
      <c r="S1837" s="14">
        <f t="shared" ca="1" si="202"/>
        <v>54646.592000000004</v>
      </c>
      <c r="T1837" s="11" t="s">
        <v>25</v>
      </c>
      <c r="U1837" s="18" t="s">
        <v>26</v>
      </c>
    </row>
    <row r="1838" spans="1:21" ht="15" customHeight="1" x14ac:dyDescent="0.15">
      <c r="A1838" s="10" t="s">
        <v>1886</v>
      </c>
      <c r="B1838" s="11" t="s">
        <v>41</v>
      </c>
      <c r="C1838" s="11" t="s">
        <v>42</v>
      </c>
      <c r="D1838" s="12">
        <v>45778</v>
      </c>
      <c r="E1838" s="11">
        <v>438</v>
      </c>
      <c r="F1838" s="11" t="s">
        <v>33</v>
      </c>
      <c r="G1838" s="13">
        <v>545.38</v>
      </c>
      <c r="H1838" s="14">
        <f t="shared" si="196"/>
        <v>238876.44</v>
      </c>
      <c r="I1838" s="14">
        <f>IF(F1838="GHS",H1838,H1838*Assumptions!$B$4)</f>
        <v>238876.44</v>
      </c>
      <c r="J1838" s="15" t="str">
        <f>INDEX(Assumptions!$B$8:$B$12,MATCH(B1838,Assumptions!$A$8:$A$12,0))</f>
        <v>Weighted Average</v>
      </c>
      <c r="K1838" s="16">
        <f>G1838/(1-INDEX(Assumptions!$D$8:$D$12,MATCH(B1838,Assumptions!$A$8:$A$12,0)))</f>
        <v>839.04615384615386</v>
      </c>
      <c r="L1838" s="16">
        <f t="shared" si="197"/>
        <v>16.3614</v>
      </c>
      <c r="M1838" s="16">
        <f t="shared" si="198"/>
        <v>41.952307692307699</v>
      </c>
      <c r="N1838" s="14">
        <f>E1838*(K1838-L1838-M1838)*IF(F1838="GHS",1,Assumptions!$B$4)</f>
        <v>341960.81141538458</v>
      </c>
      <c r="O1838" s="15">
        <f t="shared" ca="1" si="199"/>
        <v>508</v>
      </c>
      <c r="P1838" s="15" t="str">
        <f t="shared" ca="1" si="200"/>
        <v>365d+</v>
      </c>
      <c r="Q1838" s="17">
        <f ca="1">IF(P1838="0-90d",0,IF(P1838="91-180d",INDEX(Assumptions!$F$8:$F$12,MATCH(B1838,Assumptions!$A$8:$A$12,0)),IF(P1838="181-365d",INDEX(Assumptions!$G$8:$G$12,MATCH(B1838,Assumptions!$A$8:$A$12,0)),INDEX(Assumptions!$H$8:$H$12,MATCH(B1838,Assumptions!$A$8:$A$12,0)))))</f>
        <v>0.8</v>
      </c>
      <c r="R1838" s="14">
        <f t="shared" ca="1" si="201"/>
        <v>191101.152</v>
      </c>
      <c r="S1838" s="14">
        <f t="shared" ca="1" si="202"/>
        <v>47775.288</v>
      </c>
      <c r="T1838" s="11" t="s">
        <v>25</v>
      </c>
      <c r="U1838" s="18" t="s">
        <v>26</v>
      </c>
    </row>
    <row r="1839" spans="1:21" ht="15" customHeight="1" x14ac:dyDescent="0.15">
      <c r="A1839" s="10" t="s">
        <v>1887</v>
      </c>
      <c r="B1839" s="11" t="s">
        <v>41</v>
      </c>
      <c r="C1839" s="11" t="s">
        <v>49</v>
      </c>
      <c r="D1839" s="12">
        <v>45855</v>
      </c>
      <c r="E1839" s="11">
        <v>2768</v>
      </c>
      <c r="F1839" s="11" t="s">
        <v>33</v>
      </c>
      <c r="G1839" s="13">
        <v>122.34</v>
      </c>
      <c r="H1839" s="14">
        <f t="shared" si="196"/>
        <v>338637.12</v>
      </c>
      <c r="I1839" s="14">
        <f>IF(F1839="GHS",H1839,H1839*Assumptions!$B$4)</f>
        <v>338637.12</v>
      </c>
      <c r="J1839" s="15" t="str">
        <f>INDEX(Assumptions!$B$8:$B$12,MATCH(B1839,Assumptions!$A$8:$A$12,0))</f>
        <v>Weighted Average</v>
      </c>
      <c r="K1839" s="16">
        <f>G1839/(1-INDEX(Assumptions!$D$8:$D$12,MATCH(B1839,Assumptions!$A$8:$A$12,0)))</f>
        <v>188.21538461538461</v>
      </c>
      <c r="L1839" s="16">
        <f t="shared" si="197"/>
        <v>3.6701999999999999</v>
      </c>
      <c r="M1839" s="16">
        <f t="shared" si="198"/>
        <v>9.4107692307692314</v>
      </c>
      <c r="N1839" s="14">
        <f>E1839*(K1839-L1839-M1839)*IF(F1839="GHS",1,Assumptions!$B$4)</f>
        <v>484772.06178461539</v>
      </c>
      <c r="O1839" s="15">
        <f t="shared" ca="1" si="199"/>
        <v>431</v>
      </c>
      <c r="P1839" s="15" t="str">
        <f t="shared" ca="1" si="200"/>
        <v>365d+</v>
      </c>
      <c r="Q1839" s="17">
        <f ca="1">IF(P1839="0-90d",0,IF(P1839="91-180d",INDEX(Assumptions!$F$8:$F$12,MATCH(B1839,Assumptions!$A$8:$A$12,0)),IF(P1839="181-365d",INDEX(Assumptions!$G$8:$G$12,MATCH(B1839,Assumptions!$A$8:$A$12,0)),INDEX(Assumptions!$H$8:$H$12,MATCH(B1839,Assumptions!$A$8:$A$12,0)))))</f>
        <v>0.8</v>
      </c>
      <c r="R1839" s="14">
        <f t="shared" ca="1" si="201"/>
        <v>270909.696</v>
      </c>
      <c r="S1839" s="14">
        <f t="shared" ca="1" si="202"/>
        <v>67727.423999999999</v>
      </c>
      <c r="T1839" s="11" t="s">
        <v>25</v>
      </c>
      <c r="U1839" s="18" t="s">
        <v>36</v>
      </c>
    </row>
    <row r="1840" spans="1:21" ht="15" customHeight="1" x14ac:dyDescent="0.15">
      <c r="A1840" s="10" t="s">
        <v>1888</v>
      </c>
      <c r="B1840" s="11" t="s">
        <v>31</v>
      </c>
      <c r="C1840" s="11" t="s">
        <v>32</v>
      </c>
      <c r="D1840" s="12">
        <v>46174</v>
      </c>
      <c r="E1840" s="11">
        <v>2943</v>
      </c>
      <c r="F1840" s="11" t="s">
        <v>33</v>
      </c>
      <c r="G1840" s="13">
        <v>842.36</v>
      </c>
      <c r="H1840" s="14">
        <f t="shared" si="196"/>
        <v>2479065.48</v>
      </c>
      <c r="I1840" s="14">
        <f>IF(F1840="GHS",H1840,H1840*Assumptions!$B$4)</f>
        <v>2479065.48</v>
      </c>
      <c r="J1840" s="15" t="str">
        <f>INDEX(Assumptions!$B$8:$B$12,MATCH(B1840,Assumptions!$A$8:$A$12,0))</f>
        <v>Weighted Average</v>
      </c>
      <c r="K1840" s="16">
        <f>G1840/(1-INDEX(Assumptions!$D$8:$D$12,MATCH(B1840,Assumptions!$A$8:$A$12,0)))</f>
        <v>1169.9444444444446</v>
      </c>
      <c r="L1840" s="16">
        <f t="shared" si="197"/>
        <v>25.270799999999998</v>
      </c>
      <c r="M1840" s="16">
        <f t="shared" si="198"/>
        <v>58.497222222222234</v>
      </c>
      <c r="N1840" s="14">
        <f>E1840*(K1840-L1840-M1840)*IF(F1840="GHS",1,Assumptions!$B$4)</f>
        <v>3196617.2106000003</v>
      </c>
      <c r="O1840" s="15">
        <f t="shared" ca="1" si="199"/>
        <v>112</v>
      </c>
      <c r="P1840" s="15" t="str">
        <f t="shared" ca="1" si="200"/>
        <v>91-180d</v>
      </c>
      <c r="Q1840" s="17">
        <f ca="1">IF(P1840="0-90d",0,IF(P1840="91-180d",INDEX(Assumptions!$F$8:$F$12,MATCH(B1840,Assumptions!$A$8:$A$12,0)),IF(P1840="181-365d",INDEX(Assumptions!$G$8:$G$12,MATCH(B1840,Assumptions!$A$8:$A$12,0)),INDEX(Assumptions!$H$8:$H$12,MATCH(B1840,Assumptions!$A$8:$A$12,0)))))</f>
        <v>0.05</v>
      </c>
      <c r="R1840" s="14">
        <f t="shared" ca="1" si="201"/>
        <v>123953.274</v>
      </c>
      <c r="S1840" s="14">
        <f t="shared" ca="1" si="202"/>
        <v>2355112.2059999998</v>
      </c>
      <c r="T1840" s="11" t="s">
        <v>25</v>
      </c>
      <c r="U1840" s="18" t="s">
        <v>36</v>
      </c>
    </row>
    <row r="1841" spans="1:21" ht="15" customHeight="1" x14ac:dyDescent="0.15">
      <c r="A1841" s="10" t="s">
        <v>1889</v>
      </c>
      <c r="B1841" s="11" t="s">
        <v>41</v>
      </c>
      <c r="C1841" s="11" t="s">
        <v>49</v>
      </c>
      <c r="D1841" s="12">
        <v>45875</v>
      </c>
      <c r="E1841" s="11">
        <v>4894</v>
      </c>
      <c r="F1841" s="11" t="s">
        <v>33</v>
      </c>
      <c r="G1841" s="13">
        <v>628.29999999999995</v>
      </c>
      <c r="H1841" s="14">
        <f t="shared" si="196"/>
        <v>3074900.1999999997</v>
      </c>
      <c r="I1841" s="14">
        <f>IF(F1841="GHS",H1841,H1841*Assumptions!$B$4)</f>
        <v>3074900.1999999997</v>
      </c>
      <c r="J1841" s="15" t="str">
        <f>INDEX(Assumptions!$B$8:$B$12,MATCH(B1841,Assumptions!$A$8:$A$12,0))</f>
        <v>Weighted Average</v>
      </c>
      <c r="K1841" s="16">
        <f>G1841/(1-INDEX(Assumptions!$D$8:$D$12,MATCH(B1841,Assumptions!$A$8:$A$12,0)))</f>
        <v>966.61538461538453</v>
      </c>
      <c r="L1841" s="16">
        <f t="shared" si="197"/>
        <v>18.848999999999997</v>
      </c>
      <c r="M1841" s="16">
        <f t="shared" si="198"/>
        <v>48.330769230769228</v>
      </c>
      <c r="N1841" s="14">
        <f>E1841*(K1841-L1841-M1841)*IF(F1841="GHS",1,Assumptions!$B$4)</f>
        <v>4401837.9016923076</v>
      </c>
      <c r="O1841" s="15">
        <f t="shared" ca="1" si="199"/>
        <v>411</v>
      </c>
      <c r="P1841" s="15" t="str">
        <f t="shared" ca="1" si="200"/>
        <v>365d+</v>
      </c>
      <c r="Q1841" s="17">
        <f ca="1">IF(P1841="0-90d",0,IF(P1841="91-180d",INDEX(Assumptions!$F$8:$F$12,MATCH(B1841,Assumptions!$A$8:$A$12,0)),IF(P1841="181-365d",INDEX(Assumptions!$G$8:$G$12,MATCH(B1841,Assumptions!$A$8:$A$12,0)),INDEX(Assumptions!$H$8:$H$12,MATCH(B1841,Assumptions!$A$8:$A$12,0)))))</f>
        <v>0.8</v>
      </c>
      <c r="R1841" s="14">
        <f t="shared" ca="1" si="201"/>
        <v>2459920.1599999997</v>
      </c>
      <c r="S1841" s="14">
        <f t="shared" ca="1" si="202"/>
        <v>614980.04</v>
      </c>
      <c r="T1841" s="11" t="s">
        <v>25</v>
      </c>
      <c r="U1841" s="18" t="s">
        <v>26</v>
      </c>
    </row>
    <row r="1842" spans="1:21" ht="15" customHeight="1" x14ac:dyDescent="0.15">
      <c r="A1842" s="10" t="s">
        <v>1890</v>
      </c>
      <c r="B1842" s="11" t="s">
        <v>41</v>
      </c>
      <c r="C1842" s="11" t="s">
        <v>44</v>
      </c>
      <c r="D1842" s="12">
        <v>46054</v>
      </c>
      <c r="E1842" s="11">
        <v>2237</v>
      </c>
      <c r="F1842" s="11" t="s">
        <v>33</v>
      </c>
      <c r="G1842" s="13">
        <v>512.34</v>
      </c>
      <c r="H1842" s="14">
        <f t="shared" si="196"/>
        <v>1146104.58</v>
      </c>
      <c r="I1842" s="14">
        <f>IF(F1842="GHS",H1842,H1842*Assumptions!$B$4)</f>
        <v>1146104.58</v>
      </c>
      <c r="J1842" s="15" t="str">
        <f>INDEX(Assumptions!$B$8:$B$12,MATCH(B1842,Assumptions!$A$8:$A$12,0))</f>
        <v>Weighted Average</v>
      </c>
      <c r="K1842" s="16">
        <f>G1842/(1-INDEX(Assumptions!$D$8:$D$12,MATCH(B1842,Assumptions!$A$8:$A$12,0)))</f>
        <v>788.21538461538466</v>
      </c>
      <c r="L1842" s="16">
        <f t="shared" si="197"/>
        <v>15.370200000000001</v>
      </c>
      <c r="M1842" s="16">
        <f t="shared" si="198"/>
        <v>39.410769230769233</v>
      </c>
      <c r="N1842" s="14">
        <f>E1842*(K1842-L1842-M1842)*IF(F1842="GHS",1,Assumptions!$B$4)</f>
        <v>1640692.7872153849</v>
      </c>
      <c r="O1842" s="15">
        <f t="shared" ca="1" si="199"/>
        <v>232</v>
      </c>
      <c r="P1842" s="15" t="str">
        <f t="shared" ca="1" si="200"/>
        <v>181-365d</v>
      </c>
      <c r="Q1842" s="17">
        <f ca="1">IF(P1842="0-90d",0,IF(P1842="91-180d",INDEX(Assumptions!$F$8:$F$12,MATCH(B1842,Assumptions!$A$8:$A$12,0)),IF(P1842="181-365d",INDEX(Assumptions!$G$8:$G$12,MATCH(B1842,Assumptions!$A$8:$A$12,0)),INDEX(Assumptions!$H$8:$H$12,MATCH(B1842,Assumptions!$A$8:$A$12,0)))))</f>
        <v>0.35</v>
      </c>
      <c r="R1842" s="14">
        <f t="shared" ca="1" si="201"/>
        <v>401136.603</v>
      </c>
      <c r="S1842" s="14">
        <f t="shared" si="202"/>
        <v>0</v>
      </c>
      <c r="T1842" s="11" t="s">
        <v>39</v>
      </c>
      <c r="U1842" s="18" t="s">
        <v>26</v>
      </c>
    </row>
    <row r="1843" spans="1:21" ht="15" customHeight="1" x14ac:dyDescent="0.15">
      <c r="A1843" s="10" t="s">
        <v>1891</v>
      </c>
      <c r="B1843" s="11" t="s">
        <v>22</v>
      </c>
      <c r="C1843" s="11" t="s">
        <v>81</v>
      </c>
      <c r="D1843" s="12">
        <v>46150</v>
      </c>
      <c r="E1843" s="11">
        <v>4721</v>
      </c>
      <c r="F1843" s="11" t="s">
        <v>24</v>
      </c>
      <c r="G1843" s="13">
        <v>37664.94</v>
      </c>
      <c r="H1843" s="14">
        <f t="shared" si="196"/>
        <v>177816181.74000001</v>
      </c>
      <c r="I1843" s="14">
        <f>IF(F1843="GHS",H1843,H1843*Assumptions!$B$4)</f>
        <v>1920414762.7920003</v>
      </c>
      <c r="J1843" s="15" t="str">
        <f>INDEX(Assumptions!$B$8:$B$12,MATCH(B1843,Assumptions!$A$8:$A$12,0))</f>
        <v>FIFO</v>
      </c>
      <c r="K1843" s="16">
        <f>G1843/(1-INDEX(Assumptions!$D$8:$D$12,MATCH(B1843,Assumptions!$A$8:$A$12,0)))</f>
        <v>45932.853658536587</v>
      </c>
      <c r="L1843" s="16">
        <f t="shared" si="197"/>
        <v>1129.9482</v>
      </c>
      <c r="M1843" s="16">
        <f t="shared" si="198"/>
        <v>2296.6426829268294</v>
      </c>
      <c r="N1843" s="14">
        <f>E1843*(K1843-L1843-M1843)*IF(F1843="GHS",1,Assumptions!$B$4)</f>
        <v>2167258318.8874598</v>
      </c>
      <c r="O1843" s="15">
        <f t="shared" ca="1" si="199"/>
        <v>136</v>
      </c>
      <c r="P1843" s="15" t="str">
        <f t="shared" ca="1" si="200"/>
        <v>91-180d</v>
      </c>
      <c r="Q1843" s="17">
        <f ca="1">IF(P1843="0-90d",0,IF(P1843="91-180d",INDEX(Assumptions!$F$8:$F$12,MATCH(B1843,Assumptions!$A$8:$A$12,0)),IF(P1843="181-365d",INDEX(Assumptions!$G$8:$G$12,MATCH(B1843,Assumptions!$A$8:$A$12,0)),INDEX(Assumptions!$H$8:$H$12,MATCH(B1843,Assumptions!$A$8:$A$12,0)))))</f>
        <v>0.03</v>
      </c>
      <c r="R1843" s="14">
        <f t="shared" ca="1" si="201"/>
        <v>57612442.883760005</v>
      </c>
      <c r="S1843" s="14">
        <f t="shared" ca="1" si="202"/>
        <v>1862802319.9082403</v>
      </c>
      <c r="T1843" s="11" t="s">
        <v>25</v>
      </c>
      <c r="U1843" s="18" t="s">
        <v>26</v>
      </c>
    </row>
    <row r="1844" spans="1:21" ht="15" customHeight="1" x14ac:dyDescent="0.15">
      <c r="A1844" s="10" t="s">
        <v>1892</v>
      </c>
      <c r="B1844" s="11" t="s">
        <v>41</v>
      </c>
      <c r="C1844" s="11" t="s">
        <v>49</v>
      </c>
      <c r="D1844" s="12">
        <v>45993</v>
      </c>
      <c r="E1844" s="11">
        <v>1593</v>
      </c>
      <c r="F1844" s="11" t="s">
        <v>33</v>
      </c>
      <c r="G1844" s="13">
        <v>467.04</v>
      </c>
      <c r="H1844" s="14">
        <f t="shared" si="196"/>
        <v>743994.72000000009</v>
      </c>
      <c r="I1844" s="14">
        <f>IF(F1844="GHS",H1844,H1844*Assumptions!$B$4)</f>
        <v>743994.72000000009</v>
      </c>
      <c r="J1844" s="15" t="str">
        <f>INDEX(Assumptions!$B$8:$B$12,MATCH(B1844,Assumptions!$A$8:$A$12,0))</f>
        <v>Weighted Average</v>
      </c>
      <c r="K1844" s="16">
        <f>G1844/(1-INDEX(Assumptions!$D$8:$D$12,MATCH(B1844,Assumptions!$A$8:$A$12,0)))</f>
        <v>718.52307692307693</v>
      </c>
      <c r="L1844" s="16">
        <f t="shared" si="197"/>
        <v>14.011200000000001</v>
      </c>
      <c r="M1844" s="16">
        <f t="shared" si="198"/>
        <v>35.926153846153845</v>
      </c>
      <c r="N1844" s="14">
        <f>E1844*(K1844-L1844-M1844)*IF(F1844="GHS",1,Assumptions!$B$4)</f>
        <v>1065057.0568615384</v>
      </c>
      <c r="O1844" s="15">
        <f t="shared" ca="1" si="199"/>
        <v>293</v>
      </c>
      <c r="P1844" s="15" t="str">
        <f t="shared" ca="1" si="200"/>
        <v>181-365d</v>
      </c>
      <c r="Q1844" s="17">
        <f ca="1">IF(P1844="0-90d",0,IF(P1844="91-180d",INDEX(Assumptions!$F$8:$F$12,MATCH(B1844,Assumptions!$A$8:$A$12,0)),IF(P1844="181-365d",INDEX(Assumptions!$G$8:$G$12,MATCH(B1844,Assumptions!$A$8:$A$12,0)),INDEX(Assumptions!$H$8:$H$12,MATCH(B1844,Assumptions!$A$8:$A$12,0)))))</f>
        <v>0.35</v>
      </c>
      <c r="R1844" s="14">
        <f t="shared" ca="1" si="201"/>
        <v>260398.152</v>
      </c>
      <c r="S1844" s="14">
        <f t="shared" ca="1" si="202"/>
        <v>483596.56800000009</v>
      </c>
      <c r="T1844" s="11" t="s">
        <v>25</v>
      </c>
      <c r="U1844" s="18" t="s">
        <v>26</v>
      </c>
    </row>
    <row r="1845" spans="1:21" ht="15" customHeight="1" x14ac:dyDescent="0.15">
      <c r="A1845" s="10" t="s">
        <v>1893</v>
      </c>
      <c r="B1845" s="11" t="s">
        <v>41</v>
      </c>
      <c r="C1845" s="11" t="s">
        <v>44</v>
      </c>
      <c r="D1845" s="12">
        <v>45942</v>
      </c>
      <c r="E1845" s="11">
        <v>2349</v>
      </c>
      <c r="F1845" s="11" t="s">
        <v>33</v>
      </c>
      <c r="G1845" s="13">
        <v>494.38</v>
      </c>
      <c r="H1845" s="14">
        <f t="shared" si="196"/>
        <v>1161298.6199999999</v>
      </c>
      <c r="I1845" s="14">
        <f>IF(F1845="GHS",H1845,H1845*Assumptions!$B$4)</f>
        <v>1161298.6199999999</v>
      </c>
      <c r="J1845" s="15" t="str">
        <f>INDEX(Assumptions!$B$8:$B$12,MATCH(B1845,Assumptions!$A$8:$A$12,0))</f>
        <v>Weighted Average</v>
      </c>
      <c r="K1845" s="16">
        <f>G1845/(1-INDEX(Assumptions!$D$8:$D$12,MATCH(B1845,Assumptions!$A$8:$A$12,0)))</f>
        <v>760.5846153846154</v>
      </c>
      <c r="L1845" s="16">
        <f t="shared" si="197"/>
        <v>14.831399999999999</v>
      </c>
      <c r="M1845" s="16">
        <f t="shared" si="198"/>
        <v>38.029230769230772</v>
      </c>
      <c r="N1845" s="14">
        <f>E1845*(K1845-L1845-M1845)*IF(F1845="GHS",1,Assumptions!$B$4)</f>
        <v>1662443.6398615383</v>
      </c>
      <c r="O1845" s="15">
        <f t="shared" ca="1" si="199"/>
        <v>344</v>
      </c>
      <c r="P1845" s="15" t="str">
        <f t="shared" ca="1" si="200"/>
        <v>181-365d</v>
      </c>
      <c r="Q1845" s="17">
        <f ca="1">IF(P1845="0-90d",0,IF(P1845="91-180d",INDEX(Assumptions!$F$8:$F$12,MATCH(B1845,Assumptions!$A$8:$A$12,0)),IF(P1845="181-365d",INDEX(Assumptions!$G$8:$G$12,MATCH(B1845,Assumptions!$A$8:$A$12,0)),INDEX(Assumptions!$H$8:$H$12,MATCH(B1845,Assumptions!$A$8:$A$12,0)))))</f>
        <v>0.35</v>
      </c>
      <c r="R1845" s="14">
        <f t="shared" ca="1" si="201"/>
        <v>406454.51699999993</v>
      </c>
      <c r="S1845" s="14">
        <f t="shared" ca="1" si="202"/>
        <v>754844.10299999989</v>
      </c>
      <c r="T1845" s="11" t="s">
        <v>25</v>
      </c>
      <c r="U1845" s="18" t="s">
        <v>26</v>
      </c>
    </row>
    <row r="1846" spans="1:21" ht="15" customHeight="1" x14ac:dyDescent="0.15">
      <c r="A1846" s="10" t="s">
        <v>1894</v>
      </c>
      <c r="B1846" s="11" t="s">
        <v>31</v>
      </c>
      <c r="C1846" s="11" t="s">
        <v>63</v>
      </c>
      <c r="D1846" s="12">
        <v>46093</v>
      </c>
      <c r="E1846" s="11">
        <v>1092</v>
      </c>
      <c r="F1846" s="11" t="s">
        <v>33</v>
      </c>
      <c r="G1846" s="13">
        <v>2048.89</v>
      </c>
      <c r="H1846" s="14">
        <f t="shared" si="196"/>
        <v>2237387.88</v>
      </c>
      <c r="I1846" s="14">
        <f>IF(F1846="GHS",H1846,H1846*Assumptions!$B$4)</f>
        <v>2237387.88</v>
      </c>
      <c r="J1846" s="15" t="str">
        <f>INDEX(Assumptions!$B$8:$B$12,MATCH(B1846,Assumptions!$A$8:$A$12,0))</f>
        <v>Weighted Average</v>
      </c>
      <c r="K1846" s="16">
        <f>G1846/(1-INDEX(Assumptions!$D$8:$D$12,MATCH(B1846,Assumptions!$A$8:$A$12,0)))</f>
        <v>2845.6805555555557</v>
      </c>
      <c r="L1846" s="16">
        <f t="shared" si="197"/>
        <v>61.466699999999996</v>
      </c>
      <c r="M1846" s="16">
        <f t="shared" si="198"/>
        <v>142.28402777777779</v>
      </c>
      <c r="N1846" s="14">
        <f>E1846*(K1846-L1846-M1846)*IF(F1846="GHS",1,Assumptions!$B$4)</f>
        <v>2884987.3719333336</v>
      </c>
      <c r="O1846" s="15">
        <f t="shared" ca="1" si="199"/>
        <v>193</v>
      </c>
      <c r="P1846" s="15" t="str">
        <f t="shared" ca="1" si="200"/>
        <v>181-365d</v>
      </c>
      <c r="Q1846" s="17">
        <f ca="1">IF(P1846="0-90d",0,IF(P1846="91-180d",INDEX(Assumptions!$F$8:$F$12,MATCH(B1846,Assumptions!$A$8:$A$12,0)),IF(P1846="181-365d",INDEX(Assumptions!$G$8:$G$12,MATCH(B1846,Assumptions!$A$8:$A$12,0)),INDEX(Assumptions!$H$8:$H$12,MATCH(B1846,Assumptions!$A$8:$A$12,0)))))</f>
        <v>0.2</v>
      </c>
      <c r="R1846" s="14">
        <f t="shared" ca="1" si="201"/>
        <v>447477.576</v>
      </c>
      <c r="S1846" s="14">
        <f t="shared" ca="1" si="202"/>
        <v>1789910.304</v>
      </c>
      <c r="T1846" s="11" t="s">
        <v>25</v>
      </c>
      <c r="U1846" s="18" t="s">
        <v>26</v>
      </c>
    </row>
    <row r="1847" spans="1:21" ht="15" customHeight="1" x14ac:dyDescent="0.15">
      <c r="A1847" s="10" t="s">
        <v>1895</v>
      </c>
      <c r="B1847" s="11" t="s">
        <v>41</v>
      </c>
      <c r="C1847" s="11" t="s">
        <v>115</v>
      </c>
      <c r="D1847" s="12">
        <v>46113</v>
      </c>
      <c r="E1847" s="11">
        <v>655</v>
      </c>
      <c r="F1847" s="11" t="s">
        <v>33</v>
      </c>
      <c r="G1847" s="13">
        <v>148.72999999999999</v>
      </c>
      <c r="H1847" s="14">
        <f t="shared" si="196"/>
        <v>97418.15</v>
      </c>
      <c r="I1847" s="14">
        <f>IF(F1847="GHS",H1847,H1847*Assumptions!$B$4)</f>
        <v>97418.15</v>
      </c>
      <c r="J1847" s="15" t="str">
        <f>INDEX(Assumptions!$B$8:$B$12,MATCH(B1847,Assumptions!$A$8:$A$12,0))</f>
        <v>Weighted Average</v>
      </c>
      <c r="K1847" s="16">
        <f>G1847/(1-INDEX(Assumptions!$D$8:$D$12,MATCH(B1847,Assumptions!$A$8:$A$12,0)))</f>
        <v>228.8153846153846</v>
      </c>
      <c r="L1847" s="16">
        <f t="shared" si="197"/>
        <v>4.4618999999999991</v>
      </c>
      <c r="M1847" s="16">
        <f t="shared" si="198"/>
        <v>11.440769230769231</v>
      </c>
      <c r="N1847" s="14">
        <f>E1847*(K1847-L1847-M1847)*IF(F1847="GHS",1,Assumptions!$B$4)</f>
        <v>139457.82857692309</v>
      </c>
      <c r="O1847" s="15">
        <f t="shared" ca="1" si="199"/>
        <v>173</v>
      </c>
      <c r="P1847" s="15" t="str">
        <f t="shared" ca="1" si="200"/>
        <v>91-180d</v>
      </c>
      <c r="Q1847" s="17">
        <f ca="1">IF(P1847="0-90d",0,IF(P1847="91-180d",INDEX(Assumptions!$F$8:$F$12,MATCH(B1847,Assumptions!$A$8:$A$12,0)),IF(P1847="181-365d",INDEX(Assumptions!$G$8:$G$12,MATCH(B1847,Assumptions!$A$8:$A$12,0)),INDEX(Assumptions!$H$8:$H$12,MATCH(B1847,Assumptions!$A$8:$A$12,0)))))</f>
        <v>0.1</v>
      </c>
      <c r="R1847" s="14">
        <f t="shared" ca="1" si="201"/>
        <v>9741.8150000000005</v>
      </c>
      <c r="S1847" s="14">
        <f t="shared" si="202"/>
        <v>0</v>
      </c>
      <c r="T1847" s="11" t="s">
        <v>39</v>
      </c>
      <c r="U1847" s="18" t="s">
        <v>26</v>
      </c>
    </row>
    <row r="1848" spans="1:21" ht="15" customHeight="1" x14ac:dyDescent="0.15">
      <c r="A1848" s="10" t="s">
        <v>1896</v>
      </c>
      <c r="B1848" s="11" t="s">
        <v>28</v>
      </c>
      <c r="C1848" s="11" t="s">
        <v>29</v>
      </c>
      <c r="D1848" s="12">
        <v>46071</v>
      </c>
      <c r="E1848" s="11">
        <v>326</v>
      </c>
      <c r="F1848" s="11" t="s">
        <v>24</v>
      </c>
      <c r="G1848" s="13">
        <v>10027.77</v>
      </c>
      <c r="H1848" s="14">
        <f t="shared" si="196"/>
        <v>3269053.02</v>
      </c>
      <c r="I1848" s="14">
        <f>IF(F1848="GHS",H1848,H1848*Assumptions!$B$4)</f>
        <v>35305772.616000004</v>
      </c>
      <c r="J1848" s="15" t="str">
        <f>INDEX(Assumptions!$B$8:$B$12,MATCH(B1848,Assumptions!$A$8:$A$12,0))</f>
        <v>Fair Value Less Costs to Sell</v>
      </c>
      <c r="K1848" s="16">
        <f>G1848/(1-INDEX(Assumptions!$D$8:$D$12,MATCH(B1848,Assumptions!$A$8:$A$12,0)))</f>
        <v>11395.193181818182</v>
      </c>
      <c r="L1848" s="16">
        <f t="shared" si="197"/>
        <v>300.8331</v>
      </c>
      <c r="M1848" s="16">
        <f t="shared" si="198"/>
        <v>569.75965909090917</v>
      </c>
      <c r="N1848" s="14">
        <f>E1848*(K1848-L1848-M1848)*IF(F1848="GHS",1,Assumptions!$B$4)</f>
        <v>37055013.168338187</v>
      </c>
      <c r="O1848" s="15">
        <f t="shared" ca="1" si="199"/>
        <v>215</v>
      </c>
      <c r="P1848" s="15" t="str">
        <f t="shared" ca="1" si="200"/>
        <v>181-365d</v>
      </c>
      <c r="Q1848" s="17">
        <f ca="1">IF(P1848="0-90d",0,IF(P1848="91-180d",INDEX(Assumptions!$F$8:$F$12,MATCH(B1848,Assumptions!$A$8:$A$12,0)),IF(P1848="181-365d",INDEX(Assumptions!$G$8:$G$12,MATCH(B1848,Assumptions!$A$8:$A$12,0)),INDEX(Assumptions!$H$8:$H$12,MATCH(B1848,Assumptions!$A$8:$A$12,0)))))</f>
        <v>0.1</v>
      </c>
      <c r="R1848" s="14">
        <f t="shared" ca="1" si="201"/>
        <v>3530577.2616000008</v>
      </c>
      <c r="S1848" s="14">
        <f t="shared" ca="1" si="202"/>
        <v>31775195.354400001</v>
      </c>
      <c r="T1848" s="11" t="s">
        <v>25</v>
      </c>
      <c r="U1848" s="18" t="s">
        <v>26</v>
      </c>
    </row>
    <row r="1849" spans="1:21" ht="15" customHeight="1" x14ac:dyDescent="0.15">
      <c r="A1849" s="10" t="s">
        <v>1897</v>
      </c>
      <c r="B1849" s="11" t="s">
        <v>28</v>
      </c>
      <c r="C1849" s="11" t="s">
        <v>29</v>
      </c>
      <c r="D1849" s="12">
        <v>46030</v>
      </c>
      <c r="E1849" s="11">
        <v>285</v>
      </c>
      <c r="F1849" s="11" t="s">
        <v>24</v>
      </c>
      <c r="G1849" s="13">
        <v>4001.63</v>
      </c>
      <c r="H1849" s="14">
        <f t="shared" si="196"/>
        <v>1140464.55</v>
      </c>
      <c r="I1849" s="14">
        <f>IF(F1849="GHS",H1849,H1849*Assumptions!$B$4)</f>
        <v>12317017.140000001</v>
      </c>
      <c r="J1849" s="15" t="str">
        <f>INDEX(Assumptions!$B$8:$B$12,MATCH(B1849,Assumptions!$A$8:$A$12,0))</f>
        <v>Fair Value Less Costs to Sell</v>
      </c>
      <c r="K1849" s="16">
        <f>G1849/(1-INDEX(Assumptions!$D$8:$D$12,MATCH(B1849,Assumptions!$A$8:$A$12,0)))</f>
        <v>4547.306818181818</v>
      </c>
      <c r="L1849" s="16">
        <f t="shared" si="197"/>
        <v>120.0489</v>
      </c>
      <c r="M1849" s="16">
        <f t="shared" si="198"/>
        <v>227.36534090909092</v>
      </c>
      <c r="N1849" s="14">
        <f>E1849*(K1849-L1849-M1849)*IF(F1849="GHS",1,Assumptions!$B$4)</f>
        <v>12927269.352845455</v>
      </c>
      <c r="O1849" s="15">
        <f t="shared" ca="1" si="199"/>
        <v>256</v>
      </c>
      <c r="P1849" s="15" t="str">
        <f t="shared" ca="1" si="200"/>
        <v>181-365d</v>
      </c>
      <c r="Q1849" s="17">
        <f ca="1">IF(P1849="0-90d",0,IF(P1849="91-180d",INDEX(Assumptions!$F$8:$F$12,MATCH(B1849,Assumptions!$A$8:$A$12,0)),IF(P1849="181-365d",INDEX(Assumptions!$G$8:$G$12,MATCH(B1849,Assumptions!$A$8:$A$12,0)),INDEX(Assumptions!$H$8:$H$12,MATCH(B1849,Assumptions!$A$8:$A$12,0)))))</f>
        <v>0.1</v>
      </c>
      <c r="R1849" s="14">
        <f t="shared" ca="1" si="201"/>
        <v>1231701.7140000002</v>
      </c>
      <c r="S1849" s="14">
        <f t="shared" ca="1" si="202"/>
        <v>11085315.426000001</v>
      </c>
      <c r="T1849" s="11" t="s">
        <v>25</v>
      </c>
      <c r="U1849" s="18" t="s">
        <v>26</v>
      </c>
    </row>
    <row r="1850" spans="1:21" ht="15" customHeight="1" x14ac:dyDescent="0.15">
      <c r="A1850" s="10" t="s">
        <v>1898</v>
      </c>
      <c r="B1850" s="11" t="s">
        <v>31</v>
      </c>
      <c r="C1850" s="11" t="s">
        <v>63</v>
      </c>
      <c r="D1850" s="12">
        <v>45935</v>
      </c>
      <c r="E1850" s="11">
        <v>4658</v>
      </c>
      <c r="F1850" s="11" t="s">
        <v>33</v>
      </c>
      <c r="G1850" s="13">
        <v>1449.59</v>
      </c>
      <c r="H1850" s="14">
        <f t="shared" si="196"/>
        <v>6752190.2199999997</v>
      </c>
      <c r="I1850" s="14">
        <f>IF(F1850="GHS",H1850,H1850*Assumptions!$B$4)</f>
        <v>6752190.2199999997</v>
      </c>
      <c r="J1850" s="15" t="str">
        <f>INDEX(Assumptions!$B$8:$B$12,MATCH(B1850,Assumptions!$A$8:$A$12,0))</f>
        <v>Weighted Average</v>
      </c>
      <c r="K1850" s="16">
        <f>G1850/(1-INDEX(Assumptions!$D$8:$D$12,MATCH(B1850,Assumptions!$A$8:$A$12,0)))</f>
        <v>2013.3194444444443</v>
      </c>
      <c r="L1850" s="16">
        <f t="shared" si="197"/>
        <v>43.487699999999997</v>
      </c>
      <c r="M1850" s="16">
        <f t="shared" si="198"/>
        <v>100.66597222222222</v>
      </c>
      <c r="N1850" s="14">
        <f>E1850*(K1850-L1850-M1850)*IF(F1850="GHS",1,Assumptions!$B$4)</f>
        <v>8706574.1670111101</v>
      </c>
      <c r="O1850" s="15">
        <f t="shared" ca="1" si="199"/>
        <v>351</v>
      </c>
      <c r="P1850" s="15" t="str">
        <f t="shared" ca="1" si="200"/>
        <v>181-365d</v>
      </c>
      <c r="Q1850" s="17">
        <f ca="1">IF(P1850="0-90d",0,IF(P1850="91-180d",INDEX(Assumptions!$F$8:$F$12,MATCH(B1850,Assumptions!$A$8:$A$12,0)),IF(P1850="181-365d",INDEX(Assumptions!$G$8:$G$12,MATCH(B1850,Assumptions!$A$8:$A$12,0)),INDEX(Assumptions!$H$8:$H$12,MATCH(B1850,Assumptions!$A$8:$A$12,0)))))</f>
        <v>0.2</v>
      </c>
      <c r="R1850" s="14">
        <f t="shared" ca="1" si="201"/>
        <v>1350438.044</v>
      </c>
      <c r="S1850" s="14">
        <f t="shared" ca="1" si="202"/>
        <v>5401752.176</v>
      </c>
      <c r="T1850" s="11" t="s">
        <v>25</v>
      </c>
      <c r="U1850" s="18" t="s">
        <v>26</v>
      </c>
    </row>
    <row r="1851" spans="1:21" ht="15" customHeight="1" x14ac:dyDescent="0.15">
      <c r="A1851" s="10" t="s">
        <v>1899</v>
      </c>
      <c r="B1851" s="11" t="s">
        <v>31</v>
      </c>
      <c r="C1851" s="11" t="s">
        <v>76</v>
      </c>
      <c r="D1851" s="12">
        <v>46179</v>
      </c>
      <c r="E1851" s="11">
        <v>23</v>
      </c>
      <c r="F1851" s="11" t="s">
        <v>33</v>
      </c>
      <c r="G1851" s="13">
        <v>1844.53</v>
      </c>
      <c r="H1851" s="14">
        <f t="shared" si="196"/>
        <v>42424.19</v>
      </c>
      <c r="I1851" s="14">
        <f>IF(F1851="GHS",H1851,H1851*Assumptions!$B$4)</f>
        <v>42424.19</v>
      </c>
      <c r="J1851" s="15" t="str">
        <f>INDEX(Assumptions!$B$8:$B$12,MATCH(B1851,Assumptions!$A$8:$A$12,0))</f>
        <v>Weighted Average</v>
      </c>
      <c r="K1851" s="16">
        <f>G1851/(1-INDEX(Assumptions!$D$8:$D$12,MATCH(B1851,Assumptions!$A$8:$A$12,0)))</f>
        <v>2561.8472222222222</v>
      </c>
      <c r="L1851" s="16">
        <f t="shared" si="197"/>
        <v>55.335899999999995</v>
      </c>
      <c r="M1851" s="16">
        <f t="shared" si="198"/>
        <v>128.0923611111111</v>
      </c>
      <c r="N1851" s="14">
        <f>E1851*(K1851-L1851-M1851)*IF(F1851="GHS",1,Assumptions!$B$4)</f>
        <v>54703.636105555554</v>
      </c>
      <c r="O1851" s="15">
        <f t="shared" ca="1" si="199"/>
        <v>107</v>
      </c>
      <c r="P1851" s="15" t="str">
        <f t="shared" ca="1" si="200"/>
        <v>91-180d</v>
      </c>
      <c r="Q1851" s="17">
        <f ca="1">IF(P1851="0-90d",0,IF(P1851="91-180d",INDEX(Assumptions!$F$8:$F$12,MATCH(B1851,Assumptions!$A$8:$A$12,0)),IF(P1851="181-365d",INDEX(Assumptions!$G$8:$G$12,MATCH(B1851,Assumptions!$A$8:$A$12,0)),INDEX(Assumptions!$H$8:$H$12,MATCH(B1851,Assumptions!$A$8:$A$12,0)))))</f>
        <v>0.05</v>
      </c>
      <c r="R1851" s="14">
        <f t="shared" ca="1" si="201"/>
        <v>2121.2095000000004</v>
      </c>
      <c r="S1851" s="14">
        <f t="shared" ca="1" si="202"/>
        <v>40302.980500000005</v>
      </c>
      <c r="T1851" s="11" t="s">
        <v>25</v>
      </c>
      <c r="U1851" s="18" t="s">
        <v>26</v>
      </c>
    </row>
    <row r="1852" spans="1:21" ht="15" customHeight="1" x14ac:dyDescent="0.15">
      <c r="A1852" s="10" t="s">
        <v>1900</v>
      </c>
      <c r="B1852" s="11" t="s">
        <v>31</v>
      </c>
      <c r="C1852" s="11" t="s">
        <v>76</v>
      </c>
      <c r="D1852" s="12">
        <v>46200</v>
      </c>
      <c r="E1852" s="11">
        <v>4545</v>
      </c>
      <c r="F1852" s="11" t="s">
        <v>33</v>
      </c>
      <c r="G1852" s="13">
        <v>1764.7</v>
      </c>
      <c r="H1852" s="14">
        <f t="shared" si="196"/>
        <v>8020561.5</v>
      </c>
      <c r="I1852" s="14">
        <f>IF(F1852="GHS",H1852,H1852*Assumptions!$B$4)</f>
        <v>8020561.5</v>
      </c>
      <c r="J1852" s="15" t="str">
        <f>INDEX(Assumptions!$B$8:$B$12,MATCH(B1852,Assumptions!$A$8:$A$12,0))</f>
        <v>Weighted Average</v>
      </c>
      <c r="K1852" s="16">
        <f>G1852/(1-INDEX(Assumptions!$D$8:$D$12,MATCH(B1852,Assumptions!$A$8:$A$12,0)))</f>
        <v>2450.9722222222222</v>
      </c>
      <c r="L1852" s="16">
        <f t="shared" si="197"/>
        <v>52.941000000000003</v>
      </c>
      <c r="M1852" s="16">
        <f t="shared" si="198"/>
        <v>122.54861111111111</v>
      </c>
      <c r="N1852" s="14">
        <f>E1852*(K1852-L1852-M1852)*IF(F1852="GHS",1,Assumptions!$B$4)</f>
        <v>10342068.467499999</v>
      </c>
      <c r="O1852" s="15">
        <f t="shared" ca="1" si="199"/>
        <v>86</v>
      </c>
      <c r="P1852" s="15" t="str">
        <f t="shared" ca="1" si="200"/>
        <v>0-90d</v>
      </c>
      <c r="Q1852" s="17">
        <f ca="1">IF(P1852="0-90d",0,IF(P1852="91-180d",INDEX(Assumptions!$F$8:$F$12,MATCH(B1852,Assumptions!$A$8:$A$12,0)),IF(P1852="181-365d",INDEX(Assumptions!$G$8:$G$12,MATCH(B1852,Assumptions!$A$8:$A$12,0)),INDEX(Assumptions!$H$8:$H$12,MATCH(B1852,Assumptions!$A$8:$A$12,0)))))</f>
        <v>0</v>
      </c>
      <c r="R1852" s="14">
        <f t="shared" ca="1" si="201"/>
        <v>0</v>
      </c>
      <c r="S1852" s="14">
        <f t="shared" ca="1" si="202"/>
        <v>8020561.5</v>
      </c>
      <c r="T1852" s="11" t="s">
        <v>25</v>
      </c>
      <c r="U1852" s="18" t="s">
        <v>26</v>
      </c>
    </row>
    <row r="1853" spans="1:21" ht="15" customHeight="1" x14ac:dyDescent="0.15">
      <c r="A1853" s="10" t="s">
        <v>1901</v>
      </c>
      <c r="B1853" s="11" t="s">
        <v>41</v>
      </c>
      <c r="C1853" s="11" t="s">
        <v>115</v>
      </c>
      <c r="D1853" s="12">
        <v>46051</v>
      </c>
      <c r="E1853" s="11">
        <v>1605</v>
      </c>
      <c r="F1853" s="11" t="s">
        <v>33</v>
      </c>
      <c r="G1853" s="13">
        <v>382.49</v>
      </c>
      <c r="H1853" s="14">
        <f t="shared" si="196"/>
        <v>613896.45000000007</v>
      </c>
      <c r="I1853" s="14">
        <f>IF(F1853="GHS",H1853,H1853*Assumptions!$B$4)</f>
        <v>613896.45000000007</v>
      </c>
      <c r="J1853" s="15" t="str">
        <f>INDEX(Assumptions!$B$8:$B$12,MATCH(B1853,Assumptions!$A$8:$A$12,0))</f>
        <v>Weighted Average</v>
      </c>
      <c r="K1853" s="16">
        <f>G1853/(1-INDEX(Assumptions!$D$8:$D$12,MATCH(B1853,Assumptions!$A$8:$A$12,0)))</f>
        <v>588.44615384615383</v>
      </c>
      <c r="L1853" s="16">
        <f t="shared" si="197"/>
        <v>11.4747</v>
      </c>
      <c r="M1853" s="16">
        <f t="shared" si="198"/>
        <v>29.422307692307694</v>
      </c>
      <c r="N1853" s="14">
        <f>E1853*(K1853-L1853-M1853)*IF(F1853="GHS",1,Assumptions!$B$4)</f>
        <v>878816.37957692321</v>
      </c>
      <c r="O1853" s="15">
        <f t="shared" ca="1" si="199"/>
        <v>235</v>
      </c>
      <c r="P1853" s="15" t="str">
        <f t="shared" ca="1" si="200"/>
        <v>181-365d</v>
      </c>
      <c r="Q1853" s="17">
        <f ca="1">IF(P1853="0-90d",0,IF(P1853="91-180d",INDEX(Assumptions!$F$8:$F$12,MATCH(B1853,Assumptions!$A$8:$A$12,0)),IF(P1853="181-365d",INDEX(Assumptions!$G$8:$G$12,MATCH(B1853,Assumptions!$A$8:$A$12,0)),INDEX(Assumptions!$H$8:$H$12,MATCH(B1853,Assumptions!$A$8:$A$12,0)))))</f>
        <v>0.35</v>
      </c>
      <c r="R1853" s="14">
        <f t="shared" ca="1" si="201"/>
        <v>214863.75750000001</v>
      </c>
      <c r="S1853" s="14">
        <f t="shared" ca="1" si="202"/>
        <v>399032.69250000006</v>
      </c>
      <c r="T1853" s="11" t="s">
        <v>25</v>
      </c>
      <c r="U1853" s="18" t="s">
        <v>36</v>
      </c>
    </row>
    <row r="1854" spans="1:21" ht="15" customHeight="1" x14ac:dyDescent="0.15">
      <c r="A1854" s="10" t="s">
        <v>1902</v>
      </c>
      <c r="B1854" s="11" t="s">
        <v>31</v>
      </c>
      <c r="C1854" s="11" t="s">
        <v>32</v>
      </c>
      <c r="D1854" s="12">
        <v>46134</v>
      </c>
      <c r="E1854" s="11">
        <v>1886</v>
      </c>
      <c r="F1854" s="11" t="s">
        <v>33</v>
      </c>
      <c r="G1854" s="13">
        <v>1539.57</v>
      </c>
      <c r="H1854" s="14">
        <f t="shared" si="196"/>
        <v>2903629.02</v>
      </c>
      <c r="I1854" s="14">
        <f>IF(F1854="GHS",H1854,H1854*Assumptions!$B$4)</f>
        <v>2903629.02</v>
      </c>
      <c r="J1854" s="15" t="str">
        <f>INDEX(Assumptions!$B$8:$B$12,MATCH(B1854,Assumptions!$A$8:$A$12,0))</f>
        <v>Weighted Average</v>
      </c>
      <c r="K1854" s="16">
        <f>G1854/(1-INDEX(Assumptions!$D$8:$D$12,MATCH(B1854,Assumptions!$A$8:$A$12,0)))</f>
        <v>2138.2916666666665</v>
      </c>
      <c r="L1854" s="16">
        <f t="shared" si="197"/>
        <v>46.187099999999994</v>
      </c>
      <c r="M1854" s="16">
        <f t="shared" si="198"/>
        <v>106.91458333333333</v>
      </c>
      <c r="N1854" s="14">
        <f>E1854*(K1854-L1854-M1854)*IF(F1854="GHS",1,Assumptions!$B$4)</f>
        <v>3744068.3085666662</v>
      </c>
      <c r="O1854" s="15">
        <f t="shared" ca="1" si="199"/>
        <v>152</v>
      </c>
      <c r="P1854" s="15" t="str">
        <f t="shared" ca="1" si="200"/>
        <v>91-180d</v>
      </c>
      <c r="Q1854" s="17">
        <f ca="1">IF(P1854="0-90d",0,IF(P1854="91-180d",INDEX(Assumptions!$F$8:$F$12,MATCH(B1854,Assumptions!$A$8:$A$12,0)),IF(P1854="181-365d",INDEX(Assumptions!$G$8:$G$12,MATCH(B1854,Assumptions!$A$8:$A$12,0)),INDEX(Assumptions!$H$8:$H$12,MATCH(B1854,Assumptions!$A$8:$A$12,0)))))</f>
        <v>0.05</v>
      </c>
      <c r="R1854" s="14">
        <f t="shared" ca="1" si="201"/>
        <v>145181.451</v>
      </c>
      <c r="S1854" s="14">
        <f t="shared" ca="1" si="202"/>
        <v>2758447.5690000001</v>
      </c>
      <c r="T1854" s="11" t="s">
        <v>25</v>
      </c>
      <c r="U1854" s="18" t="s">
        <v>26</v>
      </c>
    </row>
    <row r="1855" spans="1:21" ht="15" customHeight="1" x14ac:dyDescent="0.15">
      <c r="A1855" s="10" t="s">
        <v>1903</v>
      </c>
      <c r="B1855" s="11" t="s">
        <v>41</v>
      </c>
      <c r="C1855" s="11" t="s">
        <v>42</v>
      </c>
      <c r="D1855" s="12">
        <v>45742</v>
      </c>
      <c r="E1855" s="11">
        <v>4349</v>
      </c>
      <c r="F1855" s="11" t="s">
        <v>33</v>
      </c>
      <c r="G1855" s="13">
        <v>474.18</v>
      </c>
      <c r="H1855" s="14">
        <f t="shared" si="196"/>
        <v>2062208.82</v>
      </c>
      <c r="I1855" s="14">
        <f>IF(F1855="GHS",H1855,H1855*Assumptions!$B$4)</f>
        <v>2062208.82</v>
      </c>
      <c r="J1855" s="15" t="str">
        <f>INDEX(Assumptions!$B$8:$B$12,MATCH(B1855,Assumptions!$A$8:$A$12,0))</f>
        <v>Weighted Average</v>
      </c>
      <c r="K1855" s="16">
        <f>G1855/(1-INDEX(Assumptions!$D$8:$D$12,MATCH(B1855,Assumptions!$A$8:$A$12,0)))</f>
        <v>729.50769230769231</v>
      </c>
      <c r="L1855" s="16">
        <f t="shared" si="197"/>
        <v>14.2254</v>
      </c>
      <c r="M1855" s="16">
        <f t="shared" si="198"/>
        <v>36.47538461538462</v>
      </c>
      <c r="N1855" s="14">
        <f>E1855*(K1855-L1855-M1855)*IF(F1855="GHS",1,Assumptions!$B$4)</f>
        <v>2952131.2415538458</v>
      </c>
      <c r="O1855" s="15">
        <f t="shared" ca="1" si="199"/>
        <v>544</v>
      </c>
      <c r="P1855" s="15" t="str">
        <f t="shared" ca="1" si="200"/>
        <v>365d+</v>
      </c>
      <c r="Q1855" s="17">
        <f ca="1">IF(P1855="0-90d",0,IF(P1855="91-180d",INDEX(Assumptions!$F$8:$F$12,MATCH(B1855,Assumptions!$A$8:$A$12,0)),IF(P1855="181-365d",INDEX(Assumptions!$G$8:$G$12,MATCH(B1855,Assumptions!$A$8:$A$12,0)),INDEX(Assumptions!$H$8:$H$12,MATCH(B1855,Assumptions!$A$8:$A$12,0)))))</f>
        <v>0.8</v>
      </c>
      <c r="R1855" s="14">
        <f t="shared" ca="1" si="201"/>
        <v>1649767.0560000001</v>
      </c>
      <c r="S1855" s="14">
        <f t="shared" ca="1" si="202"/>
        <v>412441.76399999997</v>
      </c>
      <c r="T1855" s="11" t="s">
        <v>25</v>
      </c>
      <c r="U1855" s="18" t="s">
        <v>26</v>
      </c>
    </row>
    <row r="1856" spans="1:21" ht="15" customHeight="1" x14ac:dyDescent="0.15">
      <c r="A1856" s="10" t="s">
        <v>1904</v>
      </c>
      <c r="B1856" s="11" t="s">
        <v>31</v>
      </c>
      <c r="C1856" s="11" t="s">
        <v>63</v>
      </c>
      <c r="D1856" s="12">
        <v>46170</v>
      </c>
      <c r="E1856" s="11">
        <v>2854</v>
      </c>
      <c r="F1856" s="11" t="s">
        <v>33</v>
      </c>
      <c r="G1856" s="13">
        <v>932.89</v>
      </c>
      <c r="H1856" s="14">
        <f t="shared" si="196"/>
        <v>2662468.06</v>
      </c>
      <c r="I1856" s="14">
        <f>IF(F1856="GHS",H1856,H1856*Assumptions!$B$4)</f>
        <v>2662468.06</v>
      </c>
      <c r="J1856" s="15" t="str">
        <f>INDEX(Assumptions!$B$8:$B$12,MATCH(B1856,Assumptions!$A$8:$A$12,0))</f>
        <v>Weighted Average</v>
      </c>
      <c r="K1856" s="16">
        <f>G1856/(1-INDEX(Assumptions!$D$8:$D$12,MATCH(B1856,Assumptions!$A$8:$A$12,0)))</f>
        <v>1295.6805555555557</v>
      </c>
      <c r="L1856" s="16">
        <f t="shared" si="197"/>
        <v>27.986699999999999</v>
      </c>
      <c r="M1856" s="16">
        <f t="shared" si="198"/>
        <v>64.78402777777778</v>
      </c>
      <c r="N1856" s="14">
        <f>E1856*(K1856-L1856-M1856)*IF(F1856="GHS",1,Assumptions!$B$4)</f>
        <v>3433104.6484777783</v>
      </c>
      <c r="O1856" s="15">
        <f t="shared" ca="1" si="199"/>
        <v>116</v>
      </c>
      <c r="P1856" s="15" t="str">
        <f t="shared" ca="1" si="200"/>
        <v>91-180d</v>
      </c>
      <c r="Q1856" s="17">
        <f ca="1">IF(P1856="0-90d",0,IF(P1856="91-180d",INDEX(Assumptions!$F$8:$F$12,MATCH(B1856,Assumptions!$A$8:$A$12,0)),IF(P1856="181-365d",INDEX(Assumptions!$G$8:$G$12,MATCH(B1856,Assumptions!$A$8:$A$12,0)),INDEX(Assumptions!$H$8:$H$12,MATCH(B1856,Assumptions!$A$8:$A$12,0)))))</f>
        <v>0.05</v>
      </c>
      <c r="R1856" s="14">
        <f t="shared" ca="1" si="201"/>
        <v>133123.40300000002</v>
      </c>
      <c r="S1856" s="14">
        <f t="shared" ca="1" si="202"/>
        <v>2529344.6570000001</v>
      </c>
      <c r="T1856" s="11" t="s">
        <v>25</v>
      </c>
      <c r="U1856" s="18" t="s">
        <v>26</v>
      </c>
    </row>
    <row r="1857" spans="1:21" ht="15" customHeight="1" x14ac:dyDescent="0.15">
      <c r="A1857" s="10" t="s">
        <v>1905</v>
      </c>
      <c r="B1857" s="11" t="s">
        <v>31</v>
      </c>
      <c r="C1857" s="11" t="s">
        <v>32</v>
      </c>
      <c r="D1857" s="12">
        <v>45962</v>
      </c>
      <c r="E1857" s="11">
        <v>2905</v>
      </c>
      <c r="F1857" s="11" t="s">
        <v>33</v>
      </c>
      <c r="G1857" s="13">
        <v>8100</v>
      </c>
      <c r="H1857" s="14">
        <f t="shared" si="196"/>
        <v>23530500</v>
      </c>
      <c r="I1857" s="14">
        <f>IF(F1857="GHS",H1857,H1857*Assumptions!$B$4)</f>
        <v>23530500</v>
      </c>
      <c r="J1857" s="15" t="str">
        <f>INDEX(Assumptions!$B$8:$B$12,MATCH(B1857,Assumptions!$A$8:$A$12,0))</f>
        <v>Weighted Average</v>
      </c>
      <c r="K1857" s="16">
        <f>G1857/(1-INDEX(Assumptions!$D$8:$D$12,MATCH(B1857,Assumptions!$A$8:$A$12,0)))</f>
        <v>11250</v>
      </c>
      <c r="L1857" s="16">
        <f t="shared" si="197"/>
        <v>243</v>
      </c>
      <c r="M1857" s="16">
        <f t="shared" si="198"/>
        <v>562.5</v>
      </c>
      <c r="N1857" s="14">
        <f>E1857*(K1857-L1857-M1857)*IF(F1857="GHS",1,Assumptions!$B$4)</f>
        <v>30341272.5</v>
      </c>
      <c r="O1857" s="15">
        <f t="shared" ca="1" si="199"/>
        <v>324</v>
      </c>
      <c r="P1857" s="15" t="str">
        <f t="shared" ca="1" si="200"/>
        <v>181-365d</v>
      </c>
      <c r="Q1857" s="17">
        <f ca="1">IF(P1857="0-90d",0,IF(P1857="91-180d",INDEX(Assumptions!$F$8:$F$12,MATCH(B1857,Assumptions!$A$8:$A$12,0)),IF(P1857="181-365d",INDEX(Assumptions!$G$8:$G$12,MATCH(B1857,Assumptions!$A$8:$A$12,0)),INDEX(Assumptions!$H$8:$H$12,MATCH(B1857,Assumptions!$A$8:$A$12,0)))))</f>
        <v>0.2</v>
      </c>
      <c r="R1857" s="14">
        <f t="shared" ca="1" si="201"/>
        <v>4706100</v>
      </c>
      <c r="S1857" s="14">
        <f t="shared" ca="1" si="202"/>
        <v>18824400</v>
      </c>
      <c r="T1857" s="11" t="s">
        <v>25</v>
      </c>
      <c r="U1857" s="18" t="s">
        <v>26</v>
      </c>
    </row>
    <row r="1858" spans="1:21" ht="15" customHeight="1" x14ac:dyDescent="0.15">
      <c r="A1858" s="10" t="s">
        <v>1906</v>
      </c>
      <c r="B1858" s="11" t="s">
        <v>41</v>
      </c>
      <c r="C1858" s="11" t="s">
        <v>49</v>
      </c>
      <c r="D1858" s="12">
        <v>45990</v>
      </c>
      <c r="E1858" s="11">
        <v>4620</v>
      </c>
      <c r="F1858" s="11" t="s">
        <v>33</v>
      </c>
      <c r="G1858" s="13">
        <v>356.81</v>
      </c>
      <c r="H1858" s="14">
        <f t="shared" ref="H1858:H1921" si="203">E1858*G1858</f>
        <v>1648462.2</v>
      </c>
      <c r="I1858" s="14">
        <f>IF(F1858="GHS",H1858,H1858*Assumptions!$B$4)</f>
        <v>1648462.2</v>
      </c>
      <c r="J1858" s="15" t="str">
        <f>INDEX(Assumptions!$B$8:$B$12,MATCH(B1858,Assumptions!$A$8:$A$12,0))</f>
        <v>Weighted Average</v>
      </c>
      <c r="K1858" s="16">
        <f>G1858/(1-INDEX(Assumptions!$D$8:$D$12,MATCH(B1858,Assumptions!$A$8:$A$12,0)))</f>
        <v>548.93846153846152</v>
      </c>
      <c r="L1858" s="16">
        <f t="shared" ref="L1858:L1921" si="204">G1858*0.03</f>
        <v>10.7043</v>
      </c>
      <c r="M1858" s="16">
        <f t="shared" ref="M1858:M1921" si="205">K1858*0.05</f>
        <v>27.446923076923078</v>
      </c>
      <c r="N1858" s="14">
        <f>E1858*(K1858-L1858-M1858)*IF(F1858="GHS",1,Assumptions!$B$4)</f>
        <v>2359837.0416923077</v>
      </c>
      <c r="O1858" s="15">
        <f t="shared" ref="O1858:O1921" ca="1" si="206">TODAY()-D1858</f>
        <v>296</v>
      </c>
      <c r="P1858" s="15" t="str">
        <f t="shared" ref="P1858:P1921" ca="1" si="207">IF(O1858&lt;=90,"0-90d",IF(O1858&lt;=180,"91-180d",IF(O1858&lt;=365,"181-365d","365d+")))</f>
        <v>181-365d</v>
      </c>
      <c r="Q1858" s="17">
        <f ca="1">IF(P1858="0-90d",0,IF(P1858="91-180d",INDEX(Assumptions!$F$8:$F$12,MATCH(B1858,Assumptions!$A$8:$A$12,0)),IF(P1858="181-365d",INDEX(Assumptions!$G$8:$G$12,MATCH(B1858,Assumptions!$A$8:$A$12,0)),INDEX(Assumptions!$H$8:$H$12,MATCH(B1858,Assumptions!$A$8:$A$12,0)))))</f>
        <v>0.35</v>
      </c>
      <c r="R1858" s="14">
        <f t="shared" ref="R1858:R1921" ca="1" si="208">I1858*Q1858</f>
        <v>576961.7699999999</v>
      </c>
      <c r="S1858" s="14">
        <f t="shared" ref="S1858:S1921" ca="1" si="209">IF(T1858="Held on Consignment (Not Owned)",0,MIN(I1858-R1858,N1858))</f>
        <v>1071500.4300000002</v>
      </c>
      <c r="T1858" s="11" t="s">
        <v>25</v>
      </c>
      <c r="U1858" s="18" t="s">
        <v>36</v>
      </c>
    </row>
    <row r="1859" spans="1:21" ht="15" customHeight="1" x14ac:dyDescent="0.15">
      <c r="A1859" s="10" t="s">
        <v>1907</v>
      </c>
      <c r="B1859" s="11" t="s">
        <v>28</v>
      </c>
      <c r="C1859" s="11" t="s">
        <v>35</v>
      </c>
      <c r="D1859" s="12">
        <v>45738</v>
      </c>
      <c r="E1859" s="11">
        <v>4763</v>
      </c>
      <c r="F1859" s="11" t="s">
        <v>24</v>
      </c>
      <c r="G1859" s="13">
        <v>4747.2299999999996</v>
      </c>
      <c r="H1859" s="14">
        <f t="shared" si="203"/>
        <v>22611056.489999998</v>
      </c>
      <c r="I1859" s="14">
        <f>IF(F1859="GHS",H1859,H1859*Assumptions!$B$4)</f>
        <v>244199410.09200001</v>
      </c>
      <c r="J1859" s="15" t="str">
        <f>INDEX(Assumptions!$B$8:$B$12,MATCH(B1859,Assumptions!$A$8:$A$12,0))</f>
        <v>Fair Value Less Costs to Sell</v>
      </c>
      <c r="K1859" s="16">
        <f>G1859/(1-INDEX(Assumptions!$D$8:$D$12,MATCH(B1859,Assumptions!$A$8:$A$12,0)))</f>
        <v>5394.579545454545</v>
      </c>
      <c r="L1859" s="16">
        <f t="shared" si="204"/>
        <v>142.41689999999997</v>
      </c>
      <c r="M1859" s="16">
        <f t="shared" si="205"/>
        <v>269.72897727272726</v>
      </c>
      <c r="N1859" s="14">
        <f>E1859*(K1859-L1859-M1859)*IF(F1859="GHS",1,Assumptions!$B$4)</f>
        <v>256298380.86474001</v>
      </c>
      <c r="O1859" s="15">
        <f t="shared" ca="1" si="206"/>
        <v>548</v>
      </c>
      <c r="P1859" s="15" t="str">
        <f t="shared" ca="1" si="207"/>
        <v>365d+</v>
      </c>
      <c r="Q1859" s="17">
        <f ca="1">IF(P1859="0-90d",0,IF(P1859="91-180d",INDEX(Assumptions!$F$8:$F$12,MATCH(B1859,Assumptions!$A$8:$A$12,0)),IF(P1859="181-365d",INDEX(Assumptions!$G$8:$G$12,MATCH(B1859,Assumptions!$A$8:$A$12,0)),INDEX(Assumptions!$H$8:$H$12,MATCH(B1859,Assumptions!$A$8:$A$12,0)))))</f>
        <v>0.4</v>
      </c>
      <c r="R1859" s="14">
        <f t="shared" ca="1" si="208"/>
        <v>97679764.036800012</v>
      </c>
      <c r="S1859" s="14">
        <f t="shared" ca="1" si="209"/>
        <v>146519646.05519998</v>
      </c>
      <c r="T1859" s="11" t="s">
        <v>25</v>
      </c>
      <c r="U1859" s="18" t="s">
        <v>26</v>
      </c>
    </row>
    <row r="1860" spans="1:21" ht="15" customHeight="1" x14ac:dyDescent="0.15">
      <c r="A1860" s="10" t="s">
        <v>1908</v>
      </c>
      <c r="B1860" s="11" t="s">
        <v>28</v>
      </c>
      <c r="C1860" s="11" t="s">
        <v>29</v>
      </c>
      <c r="D1860" s="12">
        <v>45876</v>
      </c>
      <c r="E1860" s="11">
        <v>1814</v>
      </c>
      <c r="F1860" s="11" t="s">
        <v>24</v>
      </c>
      <c r="G1860" s="13">
        <v>3696.34</v>
      </c>
      <c r="H1860" s="14">
        <f t="shared" si="203"/>
        <v>6705160.7600000007</v>
      </c>
      <c r="I1860" s="14">
        <f>IF(F1860="GHS",H1860,H1860*Assumptions!$B$4)</f>
        <v>72415736.208000019</v>
      </c>
      <c r="J1860" s="15" t="str">
        <f>INDEX(Assumptions!$B$8:$B$12,MATCH(B1860,Assumptions!$A$8:$A$12,0))</f>
        <v>Fair Value Less Costs to Sell</v>
      </c>
      <c r="K1860" s="16">
        <f>G1860/(1-INDEX(Assumptions!$D$8:$D$12,MATCH(B1860,Assumptions!$A$8:$A$12,0)))</f>
        <v>4200.386363636364</v>
      </c>
      <c r="L1860" s="16">
        <f t="shared" si="204"/>
        <v>110.89020000000001</v>
      </c>
      <c r="M1860" s="16">
        <f t="shared" si="205"/>
        <v>210.01931818181822</v>
      </c>
      <c r="N1860" s="14">
        <f>E1860*(K1860-L1860-M1860)*IF(F1860="GHS",1,Assumptions!$B$4)</f>
        <v>76003606.774669096</v>
      </c>
      <c r="O1860" s="15">
        <f t="shared" ca="1" si="206"/>
        <v>410</v>
      </c>
      <c r="P1860" s="15" t="str">
        <f t="shared" ca="1" si="207"/>
        <v>365d+</v>
      </c>
      <c r="Q1860" s="17">
        <f ca="1">IF(P1860="0-90d",0,IF(P1860="91-180d",INDEX(Assumptions!$F$8:$F$12,MATCH(B1860,Assumptions!$A$8:$A$12,0)),IF(P1860="181-365d",INDEX(Assumptions!$G$8:$G$12,MATCH(B1860,Assumptions!$A$8:$A$12,0)),INDEX(Assumptions!$H$8:$H$12,MATCH(B1860,Assumptions!$A$8:$A$12,0)))))</f>
        <v>0.4</v>
      </c>
      <c r="R1860" s="14">
        <f t="shared" ca="1" si="208"/>
        <v>28966294.48320001</v>
      </c>
      <c r="S1860" s="14">
        <f t="shared" ca="1" si="209"/>
        <v>43449441.724800006</v>
      </c>
      <c r="T1860" s="11" t="s">
        <v>25</v>
      </c>
      <c r="U1860" s="18" t="s">
        <v>26</v>
      </c>
    </row>
    <row r="1861" spans="1:21" ht="15" customHeight="1" x14ac:dyDescent="0.15">
      <c r="A1861" s="10" t="s">
        <v>1909</v>
      </c>
      <c r="B1861" s="11" t="s">
        <v>31</v>
      </c>
      <c r="C1861" s="11" t="s">
        <v>63</v>
      </c>
      <c r="D1861" s="12">
        <v>45810</v>
      </c>
      <c r="E1861" s="11">
        <v>1911</v>
      </c>
      <c r="F1861" s="11" t="s">
        <v>33</v>
      </c>
      <c r="G1861" s="13">
        <v>2110.12</v>
      </c>
      <c r="H1861" s="14">
        <f t="shared" si="203"/>
        <v>4032439.32</v>
      </c>
      <c r="I1861" s="14">
        <f>IF(F1861="GHS",H1861,H1861*Assumptions!$B$4)</f>
        <v>4032439.32</v>
      </c>
      <c r="J1861" s="15" t="str">
        <f>INDEX(Assumptions!$B$8:$B$12,MATCH(B1861,Assumptions!$A$8:$A$12,0))</f>
        <v>Weighted Average</v>
      </c>
      <c r="K1861" s="16">
        <f>G1861/(1-INDEX(Assumptions!$D$8:$D$12,MATCH(B1861,Assumptions!$A$8:$A$12,0)))</f>
        <v>2930.7222222222222</v>
      </c>
      <c r="L1861" s="16">
        <f t="shared" si="204"/>
        <v>63.303599999999996</v>
      </c>
      <c r="M1861" s="16">
        <f t="shared" si="205"/>
        <v>146.53611111111113</v>
      </c>
      <c r="N1861" s="14">
        <f>E1861*(K1861-L1861-M1861)*IF(F1861="GHS",1,Assumptions!$B$4)</f>
        <v>5199606.4787333328</v>
      </c>
      <c r="O1861" s="15">
        <f t="shared" ca="1" si="206"/>
        <v>476</v>
      </c>
      <c r="P1861" s="15" t="str">
        <f t="shared" ca="1" si="207"/>
        <v>365d+</v>
      </c>
      <c r="Q1861" s="17">
        <f ca="1">IF(P1861="0-90d",0,IF(P1861="91-180d",INDEX(Assumptions!$F$8:$F$12,MATCH(B1861,Assumptions!$A$8:$A$12,0)),IF(P1861="181-365d",INDEX(Assumptions!$G$8:$G$12,MATCH(B1861,Assumptions!$A$8:$A$12,0)),INDEX(Assumptions!$H$8:$H$12,MATCH(B1861,Assumptions!$A$8:$A$12,0)))))</f>
        <v>0.6</v>
      </c>
      <c r="R1861" s="14">
        <f t="shared" ca="1" si="208"/>
        <v>2419463.5919999997</v>
      </c>
      <c r="S1861" s="14">
        <f t="shared" ca="1" si="209"/>
        <v>1612975.7280000001</v>
      </c>
      <c r="T1861" s="11" t="s">
        <v>50</v>
      </c>
      <c r="U1861" s="18" t="s">
        <v>26</v>
      </c>
    </row>
    <row r="1862" spans="1:21" ht="15" customHeight="1" x14ac:dyDescent="0.15">
      <c r="A1862" s="10" t="s">
        <v>1910</v>
      </c>
      <c r="B1862" s="11" t="s">
        <v>28</v>
      </c>
      <c r="C1862" s="11" t="s">
        <v>29</v>
      </c>
      <c r="D1862" s="12">
        <v>45868</v>
      </c>
      <c r="E1862" s="11">
        <v>4038</v>
      </c>
      <c r="F1862" s="11" t="s">
        <v>24</v>
      </c>
      <c r="G1862" s="13">
        <v>18148.68</v>
      </c>
      <c r="H1862" s="14">
        <f t="shared" si="203"/>
        <v>73284369.840000004</v>
      </c>
      <c r="I1862" s="14">
        <f>IF(F1862="GHS",H1862,H1862*Assumptions!$B$4)</f>
        <v>791471194.27200007</v>
      </c>
      <c r="J1862" s="15" t="str">
        <f>INDEX(Assumptions!$B$8:$B$12,MATCH(B1862,Assumptions!$A$8:$A$12,0))</f>
        <v>Fair Value Less Costs to Sell</v>
      </c>
      <c r="K1862" s="16">
        <f>G1862/(1-INDEX(Assumptions!$D$8:$D$12,MATCH(B1862,Assumptions!$A$8:$A$12,0)))</f>
        <v>20623.5</v>
      </c>
      <c r="L1862" s="16">
        <f t="shared" si="204"/>
        <v>544.46039999999994</v>
      </c>
      <c r="M1862" s="16">
        <f t="shared" si="205"/>
        <v>1031.175</v>
      </c>
      <c r="N1862" s="14">
        <f>E1862*(K1862-L1862-M1862)*IF(F1862="GHS",1,Assumptions!$B$4)</f>
        <v>830684994.35184014</v>
      </c>
      <c r="O1862" s="15">
        <f t="shared" ca="1" si="206"/>
        <v>418</v>
      </c>
      <c r="P1862" s="15" t="str">
        <f t="shared" ca="1" si="207"/>
        <v>365d+</v>
      </c>
      <c r="Q1862" s="17">
        <f ca="1">IF(P1862="0-90d",0,IF(P1862="91-180d",INDEX(Assumptions!$F$8:$F$12,MATCH(B1862,Assumptions!$A$8:$A$12,0)),IF(P1862="181-365d",INDEX(Assumptions!$G$8:$G$12,MATCH(B1862,Assumptions!$A$8:$A$12,0)),INDEX(Assumptions!$H$8:$H$12,MATCH(B1862,Assumptions!$A$8:$A$12,0)))))</f>
        <v>0.4</v>
      </c>
      <c r="R1862" s="14">
        <f t="shared" ca="1" si="208"/>
        <v>316588477.70880002</v>
      </c>
      <c r="S1862" s="14">
        <f t="shared" ca="1" si="209"/>
        <v>474882716.56320006</v>
      </c>
      <c r="T1862" s="11" t="s">
        <v>25</v>
      </c>
      <c r="U1862" s="18" t="s">
        <v>26</v>
      </c>
    </row>
    <row r="1863" spans="1:21" ht="15" customHeight="1" x14ac:dyDescent="0.15">
      <c r="A1863" s="10" t="s">
        <v>1911</v>
      </c>
      <c r="B1863" s="11" t="s">
        <v>41</v>
      </c>
      <c r="C1863" s="11" t="s">
        <v>42</v>
      </c>
      <c r="D1863" s="12">
        <v>45802</v>
      </c>
      <c r="E1863" s="11">
        <v>4275</v>
      </c>
      <c r="F1863" s="11" t="s">
        <v>33</v>
      </c>
      <c r="G1863" s="13">
        <v>161.94999999999999</v>
      </c>
      <c r="H1863" s="14">
        <f t="shared" si="203"/>
        <v>692336.25</v>
      </c>
      <c r="I1863" s="14">
        <f>IF(F1863="GHS",H1863,H1863*Assumptions!$B$4)</f>
        <v>692336.25</v>
      </c>
      <c r="J1863" s="15" t="str">
        <f>INDEX(Assumptions!$B$8:$B$12,MATCH(B1863,Assumptions!$A$8:$A$12,0))</f>
        <v>Weighted Average</v>
      </c>
      <c r="K1863" s="16">
        <f>G1863/(1-INDEX(Assumptions!$D$8:$D$12,MATCH(B1863,Assumptions!$A$8:$A$12,0)))</f>
        <v>249.15384615384613</v>
      </c>
      <c r="L1863" s="16">
        <f t="shared" si="204"/>
        <v>4.8584999999999994</v>
      </c>
      <c r="M1863" s="16">
        <f t="shared" si="205"/>
        <v>12.457692307692307</v>
      </c>
      <c r="N1863" s="14">
        <f>E1863*(K1863-L1863-M1863)*IF(F1863="GHS",1,Assumptions!$B$4)</f>
        <v>991105.97019230772</v>
      </c>
      <c r="O1863" s="15">
        <f t="shared" ca="1" si="206"/>
        <v>484</v>
      </c>
      <c r="P1863" s="15" t="str">
        <f t="shared" ca="1" si="207"/>
        <v>365d+</v>
      </c>
      <c r="Q1863" s="17">
        <f ca="1">IF(P1863="0-90d",0,IF(P1863="91-180d",INDEX(Assumptions!$F$8:$F$12,MATCH(B1863,Assumptions!$A$8:$A$12,0)),IF(P1863="181-365d",INDEX(Assumptions!$G$8:$G$12,MATCH(B1863,Assumptions!$A$8:$A$12,0)),INDEX(Assumptions!$H$8:$H$12,MATCH(B1863,Assumptions!$A$8:$A$12,0)))))</f>
        <v>0.8</v>
      </c>
      <c r="R1863" s="14">
        <f t="shared" ca="1" si="208"/>
        <v>553869</v>
      </c>
      <c r="S1863" s="14">
        <f t="shared" ca="1" si="209"/>
        <v>138467.25</v>
      </c>
      <c r="T1863" s="11" t="s">
        <v>25</v>
      </c>
      <c r="U1863" s="18" t="s">
        <v>26</v>
      </c>
    </row>
    <row r="1864" spans="1:21" ht="15" customHeight="1" x14ac:dyDescent="0.15">
      <c r="A1864" s="10" t="s">
        <v>1912</v>
      </c>
      <c r="B1864" s="11" t="s">
        <v>41</v>
      </c>
      <c r="C1864" s="11" t="s">
        <v>44</v>
      </c>
      <c r="D1864" s="12">
        <v>45937</v>
      </c>
      <c r="E1864" s="11">
        <v>1736</v>
      </c>
      <c r="F1864" s="11" t="s">
        <v>33</v>
      </c>
      <c r="G1864" s="13">
        <v>210.8</v>
      </c>
      <c r="H1864" s="14">
        <f t="shared" si="203"/>
        <v>365948.80000000005</v>
      </c>
      <c r="I1864" s="14">
        <f>IF(F1864="GHS",H1864,H1864*Assumptions!$B$4)</f>
        <v>365948.80000000005</v>
      </c>
      <c r="J1864" s="15" t="str">
        <f>INDEX(Assumptions!$B$8:$B$12,MATCH(B1864,Assumptions!$A$8:$A$12,0))</f>
        <v>Weighted Average</v>
      </c>
      <c r="K1864" s="16">
        <f>G1864/(1-INDEX(Assumptions!$D$8:$D$12,MATCH(B1864,Assumptions!$A$8:$A$12,0)))</f>
        <v>324.30769230769232</v>
      </c>
      <c r="L1864" s="16">
        <f t="shared" si="204"/>
        <v>6.3239999999999998</v>
      </c>
      <c r="M1864" s="16">
        <f t="shared" si="205"/>
        <v>16.215384615384618</v>
      </c>
      <c r="N1864" s="14">
        <f>E1864*(K1864-L1864-M1864)*IF(F1864="GHS",1,Assumptions!$B$4)</f>
        <v>523869.78215384617</v>
      </c>
      <c r="O1864" s="15">
        <f t="shared" ca="1" si="206"/>
        <v>349</v>
      </c>
      <c r="P1864" s="15" t="str">
        <f t="shared" ca="1" si="207"/>
        <v>181-365d</v>
      </c>
      <c r="Q1864" s="17">
        <f ca="1">IF(P1864="0-90d",0,IF(P1864="91-180d",INDEX(Assumptions!$F$8:$F$12,MATCH(B1864,Assumptions!$A$8:$A$12,0)),IF(P1864="181-365d",INDEX(Assumptions!$G$8:$G$12,MATCH(B1864,Assumptions!$A$8:$A$12,0)),INDEX(Assumptions!$H$8:$H$12,MATCH(B1864,Assumptions!$A$8:$A$12,0)))))</f>
        <v>0.35</v>
      </c>
      <c r="R1864" s="14">
        <f t="shared" ca="1" si="208"/>
        <v>128082.08</v>
      </c>
      <c r="S1864" s="14">
        <f t="shared" ca="1" si="209"/>
        <v>237866.72000000003</v>
      </c>
      <c r="T1864" s="11" t="s">
        <v>25</v>
      </c>
      <c r="U1864" s="18" t="s">
        <v>26</v>
      </c>
    </row>
    <row r="1865" spans="1:21" ht="15" customHeight="1" x14ac:dyDescent="0.15">
      <c r="A1865" s="10" t="s">
        <v>1913</v>
      </c>
      <c r="B1865" s="11" t="s">
        <v>46</v>
      </c>
      <c r="C1865" s="11" t="s">
        <v>47</v>
      </c>
      <c r="D1865" s="12">
        <v>45740</v>
      </c>
      <c r="E1865" s="11">
        <v>3229</v>
      </c>
      <c r="F1865" s="11" t="s">
        <v>33</v>
      </c>
      <c r="G1865" s="13">
        <v>243817.16</v>
      </c>
      <c r="H1865" s="14">
        <f t="shared" si="203"/>
        <v>787285609.63999999</v>
      </c>
      <c r="I1865" s="14">
        <f>IF(F1865="GHS",H1865,H1865*Assumptions!$B$4)</f>
        <v>787285609.63999999</v>
      </c>
      <c r="J1865" s="15" t="str">
        <f>INDEX(Assumptions!$B$8:$B$12,MATCH(B1865,Assumptions!$A$8:$A$12,0))</f>
        <v>Specific Identification</v>
      </c>
      <c r="K1865" s="16">
        <f>G1865/(1-INDEX(Assumptions!$D$8:$D$12,MATCH(B1865,Assumptions!$A$8:$A$12,0)))</f>
        <v>312586.10256410256</v>
      </c>
      <c r="L1865" s="16">
        <f t="shared" si="204"/>
        <v>7314.5147999999999</v>
      </c>
      <c r="M1865" s="16">
        <f t="shared" si="205"/>
        <v>15629.305128205129</v>
      </c>
      <c r="N1865" s="14">
        <f>E1865*(K1865-L1865-M1865)*IF(F1865="GHS",1,Assumptions!$B$4)</f>
        <v>935254930.63131285</v>
      </c>
      <c r="O1865" s="15">
        <f t="shared" ca="1" si="206"/>
        <v>546</v>
      </c>
      <c r="P1865" s="15" t="str">
        <f t="shared" ca="1" si="207"/>
        <v>365d+</v>
      </c>
      <c r="Q1865" s="17">
        <f ca="1">IF(P1865="0-90d",0,IF(P1865="91-180d",INDEX(Assumptions!$F$8:$F$12,MATCH(B1865,Assumptions!$A$8:$A$12,0)),IF(P1865="181-365d",INDEX(Assumptions!$G$8:$G$12,MATCH(B1865,Assumptions!$A$8:$A$12,0)),INDEX(Assumptions!$H$8:$H$12,MATCH(B1865,Assumptions!$A$8:$A$12,0)))))</f>
        <v>0.15</v>
      </c>
      <c r="R1865" s="14">
        <f t="shared" ca="1" si="208"/>
        <v>118092841.44599999</v>
      </c>
      <c r="S1865" s="14">
        <f t="shared" ca="1" si="209"/>
        <v>669192768.19400001</v>
      </c>
      <c r="T1865" s="11" t="s">
        <v>25</v>
      </c>
      <c r="U1865" s="18" t="s">
        <v>26</v>
      </c>
    </row>
    <row r="1866" spans="1:21" ht="15" customHeight="1" x14ac:dyDescent="0.15">
      <c r="A1866" s="10" t="s">
        <v>1914</v>
      </c>
      <c r="B1866" s="11" t="s">
        <v>41</v>
      </c>
      <c r="C1866" s="11" t="s">
        <v>44</v>
      </c>
      <c r="D1866" s="12">
        <v>45985</v>
      </c>
      <c r="E1866" s="11">
        <v>3624</v>
      </c>
      <c r="F1866" s="11" t="s">
        <v>33</v>
      </c>
      <c r="G1866" s="13">
        <v>469.08</v>
      </c>
      <c r="H1866" s="14">
        <f t="shared" si="203"/>
        <v>1699945.92</v>
      </c>
      <c r="I1866" s="14">
        <f>IF(F1866="GHS",H1866,H1866*Assumptions!$B$4)</f>
        <v>1699945.92</v>
      </c>
      <c r="J1866" s="15" t="str">
        <f>INDEX(Assumptions!$B$8:$B$12,MATCH(B1866,Assumptions!$A$8:$A$12,0))</f>
        <v>Weighted Average</v>
      </c>
      <c r="K1866" s="16">
        <f>G1866/(1-INDEX(Assumptions!$D$8:$D$12,MATCH(B1866,Assumptions!$A$8:$A$12,0)))</f>
        <v>721.66153846153838</v>
      </c>
      <c r="L1866" s="16">
        <f t="shared" si="204"/>
        <v>14.072399999999998</v>
      </c>
      <c r="M1866" s="16">
        <f t="shared" si="205"/>
        <v>36.083076923076923</v>
      </c>
      <c r="N1866" s="14">
        <f>E1866*(K1866-L1866-M1866)*IF(F1866="GHS",1,Assumptions!$B$4)</f>
        <v>2433537.9670153842</v>
      </c>
      <c r="O1866" s="15">
        <f t="shared" ca="1" si="206"/>
        <v>301</v>
      </c>
      <c r="P1866" s="15" t="str">
        <f t="shared" ca="1" si="207"/>
        <v>181-365d</v>
      </c>
      <c r="Q1866" s="17">
        <f ca="1">IF(P1866="0-90d",0,IF(P1866="91-180d",INDEX(Assumptions!$F$8:$F$12,MATCH(B1866,Assumptions!$A$8:$A$12,0)),IF(P1866="181-365d",INDEX(Assumptions!$G$8:$G$12,MATCH(B1866,Assumptions!$A$8:$A$12,0)),INDEX(Assumptions!$H$8:$H$12,MATCH(B1866,Assumptions!$A$8:$A$12,0)))))</f>
        <v>0.35</v>
      </c>
      <c r="R1866" s="14">
        <f t="shared" ca="1" si="208"/>
        <v>594981.07199999993</v>
      </c>
      <c r="S1866" s="14">
        <f t="shared" ca="1" si="209"/>
        <v>1104964.848</v>
      </c>
      <c r="T1866" s="11" t="s">
        <v>25</v>
      </c>
      <c r="U1866" s="18" t="s">
        <v>36</v>
      </c>
    </row>
    <row r="1867" spans="1:21" ht="15" customHeight="1" x14ac:dyDescent="0.15">
      <c r="A1867" s="10" t="s">
        <v>1915</v>
      </c>
      <c r="B1867" s="11" t="s">
        <v>28</v>
      </c>
      <c r="C1867" s="11" t="s">
        <v>29</v>
      </c>
      <c r="D1867" s="12">
        <v>45962</v>
      </c>
      <c r="E1867" s="11">
        <v>10</v>
      </c>
      <c r="F1867" s="11" t="s">
        <v>24</v>
      </c>
      <c r="G1867" s="13">
        <v>6273.95</v>
      </c>
      <c r="H1867" s="14">
        <f t="shared" si="203"/>
        <v>62739.5</v>
      </c>
      <c r="I1867" s="14">
        <f>IF(F1867="GHS",H1867,H1867*Assumptions!$B$4)</f>
        <v>677586.60000000009</v>
      </c>
      <c r="J1867" s="15" t="str">
        <f>INDEX(Assumptions!$B$8:$B$12,MATCH(B1867,Assumptions!$A$8:$A$12,0))</f>
        <v>Fair Value Less Costs to Sell</v>
      </c>
      <c r="K1867" s="16">
        <f>G1867/(1-INDEX(Assumptions!$D$8:$D$12,MATCH(B1867,Assumptions!$A$8:$A$12,0)))</f>
        <v>7129.488636363636</v>
      </c>
      <c r="L1867" s="16">
        <f t="shared" si="204"/>
        <v>188.21849999999998</v>
      </c>
      <c r="M1867" s="16">
        <f t="shared" si="205"/>
        <v>356.47443181818181</v>
      </c>
      <c r="N1867" s="14">
        <f>E1867*(K1867-L1867-M1867)*IF(F1867="GHS",1,Assumptions!$B$4)</f>
        <v>711157.93609090918</v>
      </c>
      <c r="O1867" s="15">
        <f t="shared" ca="1" si="206"/>
        <v>324</v>
      </c>
      <c r="P1867" s="15" t="str">
        <f t="shared" ca="1" si="207"/>
        <v>181-365d</v>
      </c>
      <c r="Q1867" s="17">
        <f ca="1">IF(P1867="0-90d",0,IF(P1867="91-180d",INDEX(Assumptions!$F$8:$F$12,MATCH(B1867,Assumptions!$A$8:$A$12,0)),IF(P1867="181-365d",INDEX(Assumptions!$G$8:$G$12,MATCH(B1867,Assumptions!$A$8:$A$12,0)),INDEX(Assumptions!$H$8:$H$12,MATCH(B1867,Assumptions!$A$8:$A$12,0)))))</f>
        <v>0.1</v>
      </c>
      <c r="R1867" s="14">
        <f t="shared" ca="1" si="208"/>
        <v>67758.660000000018</v>
      </c>
      <c r="S1867" s="14">
        <f t="shared" ca="1" si="209"/>
        <v>609827.94000000006</v>
      </c>
      <c r="T1867" s="11" t="s">
        <v>25</v>
      </c>
      <c r="U1867" s="18" t="s">
        <v>26</v>
      </c>
    </row>
    <row r="1868" spans="1:21" ht="15" customHeight="1" x14ac:dyDescent="0.15">
      <c r="A1868" s="10" t="s">
        <v>1916</v>
      </c>
      <c r="B1868" s="11" t="s">
        <v>41</v>
      </c>
      <c r="C1868" s="11" t="s">
        <v>115</v>
      </c>
      <c r="D1868" s="12">
        <v>45801</v>
      </c>
      <c r="E1868" s="11">
        <v>207</v>
      </c>
      <c r="F1868" s="11" t="s">
        <v>33</v>
      </c>
      <c r="G1868" s="13">
        <v>446.72</v>
      </c>
      <c r="H1868" s="14">
        <f t="shared" si="203"/>
        <v>92471.040000000008</v>
      </c>
      <c r="I1868" s="14">
        <f>IF(F1868="GHS",H1868,H1868*Assumptions!$B$4)</f>
        <v>92471.040000000008</v>
      </c>
      <c r="J1868" s="15" t="str">
        <f>INDEX(Assumptions!$B$8:$B$12,MATCH(B1868,Assumptions!$A$8:$A$12,0))</f>
        <v>Weighted Average</v>
      </c>
      <c r="K1868" s="16">
        <f>G1868/(1-INDEX(Assumptions!$D$8:$D$12,MATCH(B1868,Assumptions!$A$8:$A$12,0)))</f>
        <v>687.26153846153852</v>
      </c>
      <c r="L1868" s="16">
        <f t="shared" si="204"/>
        <v>13.4016</v>
      </c>
      <c r="M1868" s="16">
        <f t="shared" si="205"/>
        <v>34.363076923076925</v>
      </c>
      <c r="N1868" s="14">
        <f>E1868*(K1868-L1868-M1868)*IF(F1868="GHS",1,Assumptions!$B$4)</f>
        <v>132375.85033846155</v>
      </c>
      <c r="O1868" s="15">
        <f t="shared" ca="1" si="206"/>
        <v>485</v>
      </c>
      <c r="P1868" s="15" t="str">
        <f t="shared" ca="1" si="207"/>
        <v>365d+</v>
      </c>
      <c r="Q1868" s="17">
        <f ca="1">IF(P1868="0-90d",0,IF(P1868="91-180d",INDEX(Assumptions!$F$8:$F$12,MATCH(B1868,Assumptions!$A$8:$A$12,0)),IF(P1868="181-365d",INDEX(Assumptions!$G$8:$G$12,MATCH(B1868,Assumptions!$A$8:$A$12,0)),INDEX(Assumptions!$H$8:$H$12,MATCH(B1868,Assumptions!$A$8:$A$12,0)))))</f>
        <v>0.8</v>
      </c>
      <c r="R1868" s="14">
        <f t="shared" ca="1" si="208"/>
        <v>73976.832000000009</v>
      </c>
      <c r="S1868" s="14">
        <f t="shared" ca="1" si="209"/>
        <v>18494.207999999999</v>
      </c>
      <c r="T1868" s="11" t="s">
        <v>25</v>
      </c>
      <c r="U1868" s="18" t="s">
        <v>26</v>
      </c>
    </row>
    <row r="1869" spans="1:21" ht="15" customHeight="1" x14ac:dyDescent="0.15">
      <c r="A1869" s="10" t="s">
        <v>1917</v>
      </c>
      <c r="B1869" s="11" t="s">
        <v>31</v>
      </c>
      <c r="C1869" s="11" t="s">
        <v>32</v>
      </c>
      <c r="D1869" s="12">
        <v>45745</v>
      </c>
      <c r="E1869" s="11">
        <v>1568</v>
      </c>
      <c r="F1869" s="11" t="s">
        <v>33</v>
      </c>
      <c r="G1869" s="13">
        <v>5136.75</v>
      </c>
      <c r="H1869" s="14">
        <f t="shared" si="203"/>
        <v>8054424</v>
      </c>
      <c r="I1869" s="14">
        <f>IF(F1869="GHS",H1869,H1869*Assumptions!$B$4)</f>
        <v>8054424</v>
      </c>
      <c r="J1869" s="15" t="str">
        <f>INDEX(Assumptions!$B$8:$B$12,MATCH(B1869,Assumptions!$A$8:$A$12,0))</f>
        <v>Weighted Average</v>
      </c>
      <c r="K1869" s="16">
        <f>G1869/(1-INDEX(Assumptions!$D$8:$D$12,MATCH(B1869,Assumptions!$A$8:$A$12,0)))</f>
        <v>7134.375</v>
      </c>
      <c r="L1869" s="16">
        <f t="shared" si="204"/>
        <v>154.10249999999999</v>
      </c>
      <c r="M1869" s="16">
        <f t="shared" si="205"/>
        <v>356.71875</v>
      </c>
      <c r="N1869" s="14">
        <f>E1869*(K1869-L1869-M1869)*IF(F1869="GHS",1,Assumptions!$B$4)</f>
        <v>10385732.279999999</v>
      </c>
      <c r="O1869" s="15">
        <f t="shared" ca="1" si="206"/>
        <v>541</v>
      </c>
      <c r="P1869" s="15" t="str">
        <f t="shared" ca="1" si="207"/>
        <v>365d+</v>
      </c>
      <c r="Q1869" s="17">
        <f ca="1">IF(P1869="0-90d",0,IF(P1869="91-180d",INDEX(Assumptions!$F$8:$F$12,MATCH(B1869,Assumptions!$A$8:$A$12,0)),IF(P1869="181-365d",INDEX(Assumptions!$G$8:$G$12,MATCH(B1869,Assumptions!$A$8:$A$12,0)),INDEX(Assumptions!$H$8:$H$12,MATCH(B1869,Assumptions!$A$8:$A$12,0)))))</f>
        <v>0.6</v>
      </c>
      <c r="R1869" s="14">
        <f t="shared" ca="1" si="208"/>
        <v>4832654.3999999994</v>
      </c>
      <c r="S1869" s="14">
        <f t="shared" ca="1" si="209"/>
        <v>3221769.6000000006</v>
      </c>
      <c r="T1869" s="11" t="s">
        <v>25</v>
      </c>
      <c r="U1869" s="18" t="s">
        <v>26</v>
      </c>
    </row>
    <row r="1870" spans="1:21" ht="15" customHeight="1" x14ac:dyDescent="0.15">
      <c r="A1870" s="10" t="s">
        <v>1918</v>
      </c>
      <c r="B1870" s="11" t="s">
        <v>28</v>
      </c>
      <c r="C1870" s="11" t="s">
        <v>35</v>
      </c>
      <c r="D1870" s="12">
        <v>46199</v>
      </c>
      <c r="E1870" s="11">
        <v>4294</v>
      </c>
      <c r="F1870" s="11" t="s">
        <v>24</v>
      </c>
      <c r="G1870" s="13">
        <v>5842.01</v>
      </c>
      <c r="H1870" s="14">
        <f t="shared" si="203"/>
        <v>25085590.940000001</v>
      </c>
      <c r="I1870" s="14">
        <f>IF(F1870="GHS",H1870,H1870*Assumptions!$B$4)</f>
        <v>270924382.15200001</v>
      </c>
      <c r="J1870" s="15" t="str">
        <f>INDEX(Assumptions!$B$8:$B$12,MATCH(B1870,Assumptions!$A$8:$A$12,0))</f>
        <v>Fair Value Less Costs to Sell</v>
      </c>
      <c r="K1870" s="16">
        <f>G1870/(1-INDEX(Assumptions!$D$8:$D$12,MATCH(B1870,Assumptions!$A$8:$A$12,0)))</f>
        <v>6638.6477272727279</v>
      </c>
      <c r="L1870" s="16">
        <f t="shared" si="204"/>
        <v>175.2603</v>
      </c>
      <c r="M1870" s="16">
        <f t="shared" si="205"/>
        <v>331.9323863636364</v>
      </c>
      <c r="N1870" s="14">
        <f>E1870*(K1870-L1870-M1870)*IF(F1870="GHS",1,Assumptions!$B$4)</f>
        <v>284347453.81316733</v>
      </c>
      <c r="O1870" s="15">
        <f t="shared" ca="1" si="206"/>
        <v>87</v>
      </c>
      <c r="P1870" s="15" t="str">
        <f t="shared" ca="1" si="207"/>
        <v>0-90d</v>
      </c>
      <c r="Q1870" s="17">
        <f ca="1">IF(P1870="0-90d",0,IF(P1870="91-180d",INDEX(Assumptions!$F$8:$F$12,MATCH(B1870,Assumptions!$A$8:$A$12,0)),IF(P1870="181-365d",INDEX(Assumptions!$G$8:$G$12,MATCH(B1870,Assumptions!$A$8:$A$12,0)),INDEX(Assumptions!$H$8:$H$12,MATCH(B1870,Assumptions!$A$8:$A$12,0)))))</f>
        <v>0</v>
      </c>
      <c r="R1870" s="14">
        <f t="shared" ca="1" si="208"/>
        <v>0</v>
      </c>
      <c r="S1870" s="14">
        <f t="shared" ca="1" si="209"/>
        <v>270924382.15200001</v>
      </c>
      <c r="T1870" s="11" t="s">
        <v>25</v>
      </c>
      <c r="U1870" s="18" t="s">
        <v>26</v>
      </c>
    </row>
    <row r="1871" spans="1:21" ht="15" customHeight="1" x14ac:dyDescent="0.15">
      <c r="A1871" s="10" t="s">
        <v>1919</v>
      </c>
      <c r="B1871" s="11" t="s">
        <v>31</v>
      </c>
      <c r="C1871" s="11" t="s">
        <v>76</v>
      </c>
      <c r="D1871" s="12">
        <v>45926</v>
      </c>
      <c r="E1871" s="11">
        <v>2602</v>
      </c>
      <c r="F1871" s="11" t="s">
        <v>33</v>
      </c>
      <c r="G1871" s="13">
        <v>3651.66</v>
      </c>
      <c r="H1871" s="14">
        <f t="shared" si="203"/>
        <v>9501619.3200000003</v>
      </c>
      <c r="I1871" s="14">
        <f>IF(F1871="GHS",H1871,H1871*Assumptions!$B$4)</f>
        <v>9501619.3200000003</v>
      </c>
      <c r="J1871" s="15" t="str">
        <f>INDEX(Assumptions!$B$8:$B$12,MATCH(B1871,Assumptions!$A$8:$A$12,0))</f>
        <v>Weighted Average</v>
      </c>
      <c r="K1871" s="16">
        <f>G1871/(1-INDEX(Assumptions!$D$8:$D$12,MATCH(B1871,Assumptions!$A$8:$A$12,0)))</f>
        <v>5071.75</v>
      </c>
      <c r="L1871" s="16">
        <f t="shared" si="204"/>
        <v>109.54979999999999</v>
      </c>
      <c r="M1871" s="16">
        <f t="shared" si="205"/>
        <v>253.58750000000001</v>
      </c>
      <c r="N1871" s="14">
        <f>E1871*(K1871-L1871-M1871)*IF(F1871="GHS",1,Assumptions!$B$4)</f>
        <v>12251810.245400002</v>
      </c>
      <c r="O1871" s="15">
        <f t="shared" ca="1" si="206"/>
        <v>360</v>
      </c>
      <c r="P1871" s="15" t="str">
        <f t="shared" ca="1" si="207"/>
        <v>181-365d</v>
      </c>
      <c r="Q1871" s="17">
        <f ca="1">IF(P1871="0-90d",0,IF(P1871="91-180d",INDEX(Assumptions!$F$8:$F$12,MATCH(B1871,Assumptions!$A$8:$A$12,0)),IF(P1871="181-365d",INDEX(Assumptions!$G$8:$G$12,MATCH(B1871,Assumptions!$A$8:$A$12,0)),INDEX(Assumptions!$H$8:$H$12,MATCH(B1871,Assumptions!$A$8:$A$12,0)))))</f>
        <v>0.2</v>
      </c>
      <c r="R1871" s="14">
        <f t="shared" ca="1" si="208"/>
        <v>1900323.8640000001</v>
      </c>
      <c r="S1871" s="14">
        <f t="shared" ca="1" si="209"/>
        <v>7601295.4560000002</v>
      </c>
      <c r="T1871" s="11" t="s">
        <v>25</v>
      </c>
      <c r="U1871" s="18" t="s">
        <v>26</v>
      </c>
    </row>
    <row r="1872" spans="1:21" ht="15" customHeight="1" x14ac:dyDescent="0.15">
      <c r="A1872" s="10" t="s">
        <v>1920</v>
      </c>
      <c r="B1872" s="11" t="s">
        <v>41</v>
      </c>
      <c r="C1872" s="11" t="s">
        <v>42</v>
      </c>
      <c r="D1872" s="12">
        <v>45793</v>
      </c>
      <c r="E1872" s="11">
        <v>2735</v>
      </c>
      <c r="F1872" s="11" t="s">
        <v>33</v>
      </c>
      <c r="G1872" s="13">
        <v>449.14</v>
      </c>
      <c r="H1872" s="14">
        <f t="shared" si="203"/>
        <v>1228397.8999999999</v>
      </c>
      <c r="I1872" s="14">
        <f>IF(F1872="GHS",H1872,H1872*Assumptions!$B$4)</f>
        <v>1228397.8999999999</v>
      </c>
      <c r="J1872" s="15" t="str">
        <f>INDEX(Assumptions!$B$8:$B$12,MATCH(B1872,Assumptions!$A$8:$A$12,0))</f>
        <v>Weighted Average</v>
      </c>
      <c r="K1872" s="16">
        <f>G1872/(1-INDEX(Assumptions!$D$8:$D$12,MATCH(B1872,Assumptions!$A$8:$A$12,0)))</f>
        <v>690.98461538461538</v>
      </c>
      <c r="L1872" s="16">
        <f t="shared" si="204"/>
        <v>13.4742</v>
      </c>
      <c r="M1872" s="16">
        <f t="shared" si="205"/>
        <v>34.549230769230768</v>
      </c>
      <c r="N1872" s="14">
        <f>E1872*(K1872-L1872-M1872)*IF(F1872="GHS",1,Assumptions!$B$4)</f>
        <v>1758498.8399230768</v>
      </c>
      <c r="O1872" s="15">
        <f t="shared" ca="1" si="206"/>
        <v>493</v>
      </c>
      <c r="P1872" s="15" t="str">
        <f t="shared" ca="1" si="207"/>
        <v>365d+</v>
      </c>
      <c r="Q1872" s="17">
        <f ca="1">IF(P1872="0-90d",0,IF(P1872="91-180d",INDEX(Assumptions!$F$8:$F$12,MATCH(B1872,Assumptions!$A$8:$A$12,0)),IF(P1872="181-365d",INDEX(Assumptions!$G$8:$G$12,MATCH(B1872,Assumptions!$A$8:$A$12,0)),INDEX(Assumptions!$H$8:$H$12,MATCH(B1872,Assumptions!$A$8:$A$12,0)))))</f>
        <v>0.8</v>
      </c>
      <c r="R1872" s="14">
        <f t="shared" ca="1" si="208"/>
        <v>982718.32</v>
      </c>
      <c r="S1872" s="14">
        <f t="shared" ca="1" si="209"/>
        <v>245679.57999999996</v>
      </c>
      <c r="T1872" s="11" t="s">
        <v>25</v>
      </c>
      <c r="U1872" s="18" t="s">
        <v>26</v>
      </c>
    </row>
    <row r="1873" spans="1:21" ht="15" customHeight="1" x14ac:dyDescent="0.15">
      <c r="A1873" s="10" t="s">
        <v>1921</v>
      </c>
      <c r="B1873" s="11" t="s">
        <v>28</v>
      </c>
      <c r="C1873" s="11" t="s">
        <v>35</v>
      </c>
      <c r="D1873" s="12">
        <v>45974</v>
      </c>
      <c r="E1873" s="11">
        <v>1616</v>
      </c>
      <c r="F1873" s="11" t="s">
        <v>24</v>
      </c>
      <c r="G1873" s="13">
        <v>10436.09</v>
      </c>
      <c r="H1873" s="14">
        <f t="shared" si="203"/>
        <v>16864721.440000001</v>
      </c>
      <c r="I1873" s="14">
        <f>IF(F1873="GHS",H1873,H1873*Assumptions!$B$4)</f>
        <v>182138991.55200002</v>
      </c>
      <c r="J1873" s="15" t="str">
        <f>INDEX(Assumptions!$B$8:$B$12,MATCH(B1873,Assumptions!$A$8:$A$12,0))</f>
        <v>Fair Value Less Costs to Sell</v>
      </c>
      <c r="K1873" s="16">
        <f>G1873/(1-INDEX(Assumptions!$D$8:$D$12,MATCH(B1873,Assumptions!$A$8:$A$12,0)))</f>
        <v>11859.193181818182</v>
      </c>
      <c r="L1873" s="16">
        <f t="shared" si="204"/>
        <v>313.08269999999999</v>
      </c>
      <c r="M1873" s="16">
        <f t="shared" si="205"/>
        <v>592.9596590909091</v>
      </c>
      <c r="N1873" s="14">
        <f>E1873*(K1873-L1873-M1873)*IF(F1873="GHS",1,Assumptions!$B$4)</f>
        <v>191163150.67889455</v>
      </c>
      <c r="O1873" s="15">
        <f t="shared" ca="1" si="206"/>
        <v>312</v>
      </c>
      <c r="P1873" s="15" t="str">
        <f t="shared" ca="1" si="207"/>
        <v>181-365d</v>
      </c>
      <c r="Q1873" s="17">
        <f ca="1">IF(P1873="0-90d",0,IF(P1873="91-180d",INDEX(Assumptions!$F$8:$F$12,MATCH(B1873,Assumptions!$A$8:$A$12,0)),IF(P1873="181-365d",INDEX(Assumptions!$G$8:$G$12,MATCH(B1873,Assumptions!$A$8:$A$12,0)),INDEX(Assumptions!$H$8:$H$12,MATCH(B1873,Assumptions!$A$8:$A$12,0)))))</f>
        <v>0.1</v>
      </c>
      <c r="R1873" s="14">
        <f t="shared" ca="1" si="208"/>
        <v>18213899.155200001</v>
      </c>
      <c r="S1873" s="14">
        <f t="shared" ca="1" si="209"/>
        <v>163925092.39680001</v>
      </c>
      <c r="T1873" s="11" t="s">
        <v>25</v>
      </c>
      <c r="U1873" s="18" t="s">
        <v>26</v>
      </c>
    </row>
    <row r="1874" spans="1:21" ht="15" customHeight="1" x14ac:dyDescent="0.15">
      <c r="A1874" s="10" t="s">
        <v>1922</v>
      </c>
      <c r="B1874" s="11" t="s">
        <v>28</v>
      </c>
      <c r="C1874" s="11" t="s">
        <v>29</v>
      </c>
      <c r="D1874" s="12">
        <v>45944</v>
      </c>
      <c r="E1874" s="11">
        <v>2178</v>
      </c>
      <c r="F1874" s="11" t="s">
        <v>24</v>
      </c>
      <c r="G1874" s="13">
        <v>4468.67</v>
      </c>
      <c r="H1874" s="14">
        <f t="shared" si="203"/>
        <v>9732763.2599999998</v>
      </c>
      <c r="I1874" s="14">
        <f>IF(F1874="GHS",H1874,H1874*Assumptions!$B$4)</f>
        <v>105113843.208</v>
      </c>
      <c r="J1874" s="15" t="str">
        <f>INDEX(Assumptions!$B$8:$B$12,MATCH(B1874,Assumptions!$A$8:$A$12,0))</f>
        <v>Fair Value Less Costs to Sell</v>
      </c>
      <c r="K1874" s="16">
        <f>G1874/(1-INDEX(Assumptions!$D$8:$D$12,MATCH(B1874,Assumptions!$A$8:$A$12,0)))</f>
        <v>5078.034090909091</v>
      </c>
      <c r="L1874" s="16">
        <f t="shared" si="204"/>
        <v>134.06010000000001</v>
      </c>
      <c r="M1874" s="16">
        <f t="shared" si="205"/>
        <v>253.90170454545455</v>
      </c>
      <c r="N1874" s="14">
        <f>E1874*(K1874-L1874-M1874)*IF(F1874="GHS",1,Assumptions!$B$4)</f>
        <v>110321756.34876001</v>
      </c>
      <c r="O1874" s="15">
        <f t="shared" ca="1" si="206"/>
        <v>342</v>
      </c>
      <c r="P1874" s="15" t="str">
        <f t="shared" ca="1" si="207"/>
        <v>181-365d</v>
      </c>
      <c r="Q1874" s="17">
        <f ca="1">IF(P1874="0-90d",0,IF(P1874="91-180d",INDEX(Assumptions!$F$8:$F$12,MATCH(B1874,Assumptions!$A$8:$A$12,0)),IF(P1874="181-365d",INDEX(Assumptions!$G$8:$G$12,MATCH(B1874,Assumptions!$A$8:$A$12,0)),INDEX(Assumptions!$H$8:$H$12,MATCH(B1874,Assumptions!$A$8:$A$12,0)))))</f>
        <v>0.1</v>
      </c>
      <c r="R1874" s="14">
        <f t="shared" ca="1" si="208"/>
        <v>10511384.320800001</v>
      </c>
      <c r="S1874" s="14">
        <f t="shared" ca="1" si="209"/>
        <v>94602458.887199998</v>
      </c>
      <c r="T1874" s="11" t="s">
        <v>25</v>
      </c>
      <c r="U1874" s="18" t="s">
        <v>26</v>
      </c>
    </row>
    <row r="1875" spans="1:21" ht="15" customHeight="1" x14ac:dyDescent="0.15">
      <c r="A1875" s="10" t="s">
        <v>1923</v>
      </c>
      <c r="B1875" s="11" t="s">
        <v>31</v>
      </c>
      <c r="C1875" s="11" t="s">
        <v>32</v>
      </c>
      <c r="D1875" s="12">
        <v>45933</v>
      </c>
      <c r="E1875" s="11">
        <v>4691</v>
      </c>
      <c r="F1875" s="11" t="s">
        <v>33</v>
      </c>
      <c r="G1875" s="13">
        <v>1167.1099999999999</v>
      </c>
      <c r="H1875" s="14">
        <f t="shared" si="203"/>
        <v>5474913.0099999998</v>
      </c>
      <c r="I1875" s="14">
        <f>IF(F1875="GHS",H1875,H1875*Assumptions!$B$4)</f>
        <v>5474913.0099999998</v>
      </c>
      <c r="J1875" s="15" t="str">
        <f>INDEX(Assumptions!$B$8:$B$12,MATCH(B1875,Assumptions!$A$8:$A$12,0))</f>
        <v>Weighted Average</v>
      </c>
      <c r="K1875" s="16">
        <f>G1875/(1-INDEX(Assumptions!$D$8:$D$12,MATCH(B1875,Assumptions!$A$8:$A$12,0)))</f>
        <v>1620.9861111111111</v>
      </c>
      <c r="L1875" s="16">
        <f t="shared" si="204"/>
        <v>35.013299999999994</v>
      </c>
      <c r="M1875" s="16">
        <f t="shared" si="205"/>
        <v>81.049305555555563</v>
      </c>
      <c r="N1875" s="14">
        <f>E1875*(K1875-L1875-M1875)*IF(F1875="GHS",1,Assumptions!$B$4)</f>
        <v>7059596.1645611105</v>
      </c>
      <c r="O1875" s="15">
        <f t="shared" ca="1" si="206"/>
        <v>353</v>
      </c>
      <c r="P1875" s="15" t="str">
        <f t="shared" ca="1" si="207"/>
        <v>181-365d</v>
      </c>
      <c r="Q1875" s="17">
        <f ca="1">IF(P1875="0-90d",0,IF(P1875="91-180d",INDEX(Assumptions!$F$8:$F$12,MATCH(B1875,Assumptions!$A$8:$A$12,0)),IF(P1875="181-365d",INDEX(Assumptions!$G$8:$G$12,MATCH(B1875,Assumptions!$A$8:$A$12,0)),INDEX(Assumptions!$H$8:$H$12,MATCH(B1875,Assumptions!$A$8:$A$12,0)))))</f>
        <v>0.2</v>
      </c>
      <c r="R1875" s="14">
        <f t="shared" ca="1" si="208"/>
        <v>1094982.602</v>
      </c>
      <c r="S1875" s="14">
        <f t="shared" ca="1" si="209"/>
        <v>4379930.4079999998</v>
      </c>
      <c r="T1875" s="11" t="s">
        <v>25</v>
      </c>
      <c r="U1875" s="18" t="s">
        <v>26</v>
      </c>
    </row>
    <row r="1876" spans="1:21" ht="15" customHeight="1" x14ac:dyDescent="0.15">
      <c r="A1876" s="10" t="s">
        <v>1924</v>
      </c>
      <c r="B1876" s="11" t="s">
        <v>31</v>
      </c>
      <c r="C1876" s="11" t="s">
        <v>32</v>
      </c>
      <c r="D1876" s="12">
        <v>46041</v>
      </c>
      <c r="E1876" s="11">
        <v>1298</v>
      </c>
      <c r="F1876" s="11" t="s">
        <v>33</v>
      </c>
      <c r="G1876" s="13">
        <v>1447.05</v>
      </c>
      <c r="H1876" s="14">
        <f t="shared" si="203"/>
        <v>1878270.9</v>
      </c>
      <c r="I1876" s="14">
        <f>IF(F1876="GHS",H1876,H1876*Assumptions!$B$4)</f>
        <v>1878270.9</v>
      </c>
      <c r="J1876" s="15" t="str">
        <f>INDEX(Assumptions!$B$8:$B$12,MATCH(B1876,Assumptions!$A$8:$A$12,0))</f>
        <v>Weighted Average</v>
      </c>
      <c r="K1876" s="16">
        <f>G1876/(1-INDEX(Assumptions!$D$8:$D$12,MATCH(B1876,Assumptions!$A$8:$A$12,0)))</f>
        <v>2009.7916666666667</v>
      </c>
      <c r="L1876" s="16">
        <f t="shared" si="204"/>
        <v>43.411499999999997</v>
      </c>
      <c r="M1876" s="16">
        <f t="shared" si="205"/>
        <v>100.48958333333334</v>
      </c>
      <c r="N1876" s="14">
        <f>E1876*(K1876-L1876-M1876)*IF(F1876="GHS",1,Assumptions!$B$4)</f>
        <v>2421925.9771666671</v>
      </c>
      <c r="O1876" s="15">
        <f t="shared" ca="1" si="206"/>
        <v>245</v>
      </c>
      <c r="P1876" s="15" t="str">
        <f t="shared" ca="1" si="207"/>
        <v>181-365d</v>
      </c>
      <c r="Q1876" s="17">
        <f ca="1">IF(P1876="0-90d",0,IF(P1876="91-180d",INDEX(Assumptions!$F$8:$F$12,MATCH(B1876,Assumptions!$A$8:$A$12,0)),IF(P1876="181-365d",INDEX(Assumptions!$G$8:$G$12,MATCH(B1876,Assumptions!$A$8:$A$12,0)),INDEX(Assumptions!$H$8:$H$12,MATCH(B1876,Assumptions!$A$8:$A$12,0)))))</f>
        <v>0.2</v>
      </c>
      <c r="R1876" s="14">
        <f t="shared" ca="1" si="208"/>
        <v>375654.18</v>
      </c>
      <c r="S1876" s="14">
        <f t="shared" ca="1" si="209"/>
        <v>1502616.72</v>
      </c>
      <c r="T1876" s="11" t="s">
        <v>25</v>
      </c>
      <c r="U1876" s="18" t="s">
        <v>26</v>
      </c>
    </row>
    <row r="1877" spans="1:21" ht="15" customHeight="1" x14ac:dyDescent="0.15">
      <c r="A1877" s="10" t="s">
        <v>1925</v>
      </c>
      <c r="B1877" s="11" t="s">
        <v>41</v>
      </c>
      <c r="C1877" s="11" t="s">
        <v>49</v>
      </c>
      <c r="D1877" s="12">
        <v>45982</v>
      </c>
      <c r="E1877" s="11">
        <v>3765</v>
      </c>
      <c r="F1877" s="11" t="s">
        <v>33</v>
      </c>
      <c r="G1877" s="13">
        <v>334.88</v>
      </c>
      <c r="H1877" s="14">
        <f t="shared" si="203"/>
        <v>1260823.2</v>
      </c>
      <c r="I1877" s="14">
        <f>IF(F1877="GHS",H1877,H1877*Assumptions!$B$4)</f>
        <v>1260823.2</v>
      </c>
      <c r="J1877" s="15" t="str">
        <f>INDEX(Assumptions!$B$8:$B$12,MATCH(B1877,Assumptions!$A$8:$A$12,0))</f>
        <v>Weighted Average</v>
      </c>
      <c r="K1877" s="16">
        <f>G1877/(1-INDEX(Assumptions!$D$8:$D$12,MATCH(B1877,Assumptions!$A$8:$A$12,0)))</f>
        <v>515.19999999999993</v>
      </c>
      <c r="L1877" s="16">
        <f t="shared" si="204"/>
        <v>10.0464</v>
      </c>
      <c r="M1877" s="16">
        <f t="shared" si="205"/>
        <v>25.759999999999998</v>
      </c>
      <c r="N1877" s="14">
        <f>E1877*(K1877-L1877-M1877)*IF(F1877="GHS",1,Assumptions!$B$4)</f>
        <v>1804916.9039999999</v>
      </c>
      <c r="O1877" s="15">
        <f t="shared" ca="1" si="206"/>
        <v>304</v>
      </c>
      <c r="P1877" s="15" t="str">
        <f t="shared" ca="1" si="207"/>
        <v>181-365d</v>
      </c>
      <c r="Q1877" s="17">
        <f ca="1">IF(P1877="0-90d",0,IF(P1877="91-180d",INDEX(Assumptions!$F$8:$F$12,MATCH(B1877,Assumptions!$A$8:$A$12,0)),IF(P1877="181-365d",INDEX(Assumptions!$G$8:$G$12,MATCH(B1877,Assumptions!$A$8:$A$12,0)),INDEX(Assumptions!$H$8:$H$12,MATCH(B1877,Assumptions!$A$8:$A$12,0)))))</f>
        <v>0.35</v>
      </c>
      <c r="R1877" s="14">
        <f t="shared" ca="1" si="208"/>
        <v>441288.11999999994</v>
      </c>
      <c r="S1877" s="14">
        <f t="shared" ca="1" si="209"/>
        <v>819535.08000000007</v>
      </c>
      <c r="T1877" s="11" t="s">
        <v>25</v>
      </c>
      <c r="U1877" s="18" t="s">
        <v>36</v>
      </c>
    </row>
    <row r="1878" spans="1:21" ht="15" customHeight="1" x14ac:dyDescent="0.15">
      <c r="A1878" s="10" t="s">
        <v>1926</v>
      </c>
      <c r="B1878" s="11" t="s">
        <v>31</v>
      </c>
      <c r="C1878" s="11" t="s">
        <v>32</v>
      </c>
      <c r="D1878" s="12">
        <v>46167</v>
      </c>
      <c r="E1878" s="11">
        <v>4830</v>
      </c>
      <c r="F1878" s="11" t="s">
        <v>33</v>
      </c>
      <c r="G1878" s="13">
        <v>3340.77</v>
      </c>
      <c r="H1878" s="14">
        <f t="shared" si="203"/>
        <v>16135919.1</v>
      </c>
      <c r="I1878" s="14">
        <f>IF(F1878="GHS",H1878,H1878*Assumptions!$B$4)</f>
        <v>16135919.1</v>
      </c>
      <c r="J1878" s="15" t="str">
        <f>INDEX(Assumptions!$B$8:$B$12,MATCH(B1878,Assumptions!$A$8:$A$12,0))</f>
        <v>Weighted Average</v>
      </c>
      <c r="K1878" s="16">
        <f>G1878/(1-INDEX(Assumptions!$D$8:$D$12,MATCH(B1878,Assumptions!$A$8:$A$12,0)))</f>
        <v>4639.958333333333</v>
      </c>
      <c r="L1878" s="16">
        <f t="shared" si="204"/>
        <v>100.2231</v>
      </c>
      <c r="M1878" s="16">
        <f t="shared" si="205"/>
        <v>231.99791666666667</v>
      </c>
      <c r="N1878" s="14">
        <f>E1878*(K1878-L1878-M1878)*IF(F1878="GHS",1,Assumptions!$B$4)</f>
        <v>20806371.239500001</v>
      </c>
      <c r="O1878" s="15">
        <f t="shared" ca="1" si="206"/>
        <v>119</v>
      </c>
      <c r="P1878" s="15" t="str">
        <f t="shared" ca="1" si="207"/>
        <v>91-180d</v>
      </c>
      <c r="Q1878" s="17">
        <f ca="1">IF(P1878="0-90d",0,IF(P1878="91-180d",INDEX(Assumptions!$F$8:$F$12,MATCH(B1878,Assumptions!$A$8:$A$12,0)),IF(P1878="181-365d",INDEX(Assumptions!$G$8:$G$12,MATCH(B1878,Assumptions!$A$8:$A$12,0)),INDEX(Assumptions!$H$8:$H$12,MATCH(B1878,Assumptions!$A$8:$A$12,0)))))</f>
        <v>0.05</v>
      </c>
      <c r="R1878" s="14">
        <f t="shared" ca="1" si="208"/>
        <v>806795.95500000007</v>
      </c>
      <c r="S1878" s="14">
        <f t="shared" si="209"/>
        <v>0</v>
      </c>
      <c r="T1878" s="11" t="s">
        <v>39</v>
      </c>
      <c r="U1878" s="18" t="s">
        <v>36</v>
      </c>
    </row>
    <row r="1879" spans="1:21" ht="15" customHeight="1" x14ac:dyDescent="0.15">
      <c r="A1879" s="10" t="s">
        <v>1927</v>
      </c>
      <c r="B1879" s="11" t="s">
        <v>22</v>
      </c>
      <c r="C1879" s="11" t="s">
        <v>23</v>
      </c>
      <c r="D1879" s="12">
        <v>45980</v>
      </c>
      <c r="E1879" s="11">
        <v>1497</v>
      </c>
      <c r="F1879" s="11" t="s">
        <v>24</v>
      </c>
      <c r="G1879" s="13">
        <v>14183.56</v>
      </c>
      <c r="H1879" s="14">
        <f t="shared" si="203"/>
        <v>21232789.32</v>
      </c>
      <c r="I1879" s="14">
        <f>IF(F1879="GHS",H1879,H1879*Assumptions!$B$4)</f>
        <v>229314124.65600002</v>
      </c>
      <c r="J1879" s="15" t="str">
        <f>INDEX(Assumptions!$B$8:$B$12,MATCH(B1879,Assumptions!$A$8:$A$12,0))</f>
        <v>FIFO</v>
      </c>
      <c r="K1879" s="16">
        <f>G1879/(1-INDEX(Assumptions!$D$8:$D$12,MATCH(B1879,Assumptions!$A$8:$A$12,0)))</f>
        <v>17297.0243902439</v>
      </c>
      <c r="L1879" s="16">
        <f t="shared" si="204"/>
        <v>425.50679999999994</v>
      </c>
      <c r="M1879" s="16">
        <f t="shared" si="205"/>
        <v>864.85121951219503</v>
      </c>
      <c r="N1879" s="14">
        <f>E1879*(K1879-L1879-M1879)*IF(F1879="GHS",1,Assumptions!$B$4)</f>
        <v>258789379.21544194</v>
      </c>
      <c r="O1879" s="15">
        <f t="shared" ca="1" si="206"/>
        <v>306</v>
      </c>
      <c r="P1879" s="15" t="str">
        <f t="shared" ca="1" si="207"/>
        <v>181-365d</v>
      </c>
      <c r="Q1879" s="17">
        <f ca="1">IF(P1879="0-90d",0,IF(P1879="91-180d",INDEX(Assumptions!$F$8:$F$12,MATCH(B1879,Assumptions!$A$8:$A$12,0)),IF(P1879="181-365d",INDEX(Assumptions!$G$8:$G$12,MATCH(B1879,Assumptions!$A$8:$A$12,0)),INDEX(Assumptions!$H$8:$H$12,MATCH(B1879,Assumptions!$A$8:$A$12,0)))))</f>
        <v>0.15</v>
      </c>
      <c r="R1879" s="14">
        <f t="shared" ca="1" si="208"/>
        <v>34397118.698399998</v>
      </c>
      <c r="S1879" s="14">
        <f t="shared" ca="1" si="209"/>
        <v>194917005.95760003</v>
      </c>
      <c r="T1879" s="11" t="s">
        <v>25</v>
      </c>
      <c r="U1879" s="18" t="s">
        <v>26</v>
      </c>
    </row>
    <row r="1880" spans="1:21" ht="15" customHeight="1" x14ac:dyDescent="0.15">
      <c r="A1880" s="10" t="s">
        <v>1928</v>
      </c>
      <c r="B1880" s="11" t="s">
        <v>31</v>
      </c>
      <c r="C1880" s="11" t="s">
        <v>63</v>
      </c>
      <c r="D1880" s="12">
        <v>46043</v>
      </c>
      <c r="E1880" s="11">
        <v>2448</v>
      </c>
      <c r="F1880" s="11" t="s">
        <v>33</v>
      </c>
      <c r="G1880" s="13">
        <v>6624.37</v>
      </c>
      <c r="H1880" s="14">
        <f t="shared" si="203"/>
        <v>16216457.76</v>
      </c>
      <c r="I1880" s="14">
        <f>IF(F1880="GHS",H1880,H1880*Assumptions!$B$4)</f>
        <v>16216457.76</v>
      </c>
      <c r="J1880" s="15" t="str">
        <f>INDEX(Assumptions!$B$8:$B$12,MATCH(B1880,Assumptions!$A$8:$A$12,0))</f>
        <v>Weighted Average</v>
      </c>
      <c r="K1880" s="16">
        <f>G1880/(1-INDEX(Assumptions!$D$8:$D$12,MATCH(B1880,Assumptions!$A$8:$A$12,0)))</f>
        <v>9200.5138888888887</v>
      </c>
      <c r="L1880" s="16">
        <f t="shared" si="204"/>
        <v>198.7311</v>
      </c>
      <c r="M1880" s="16">
        <f t="shared" si="205"/>
        <v>460.02569444444447</v>
      </c>
      <c r="N1880" s="14">
        <f>E1880*(K1880-L1880-M1880)*IF(F1880="GHS",1,Assumptions!$B$4)</f>
        <v>20910221.367199998</v>
      </c>
      <c r="O1880" s="15">
        <f t="shared" ca="1" si="206"/>
        <v>243</v>
      </c>
      <c r="P1880" s="15" t="str">
        <f t="shared" ca="1" si="207"/>
        <v>181-365d</v>
      </c>
      <c r="Q1880" s="17">
        <f ca="1">IF(P1880="0-90d",0,IF(P1880="91-180d",INDEX(Assumptions!$F$8:$F$12,MATCH(B1880,Assumptions!$A$8:$A$12,0)),IF(P1880="181-365d",INDEX(Assumptions!$G$8:$G$12,MATCH(B1880,Assumptions!$A$8:$A$12,0)),INDEX(Assumptions!$H$8:$H$12,MATCH(B1880,Assumptions!$A$8:$A$12,0)))))</f>
        <v>0.2</v>
      </c>
      <c r="R1880" s="14">
        <f t="shared" ca="1" si="208"/>
        <v>3243291.5520000001</v>
      </c>
      <c r="S1880" s="14">
        <f t="shared" ca="1" si="209"/>
        <v>12973166.208000001</v>
      </c>
      <c r="T1880" s="11" t="s">
        <v>25</v>
      </c>
      <c r="U1880" s="18" t="s">
        <v>26</v>
      </c>
    </row>
    <row r="1881" spans="1:21" ht="15" customHeight="1" x14ac:dyDescent="0.15">
      <c r="A1881" s="10" t="s">
        <v>1929</v>
      </c>
      <c r="B1881" s="11" t="s">
        <v>31</v>
      </c>
      <c r="C1881" s="11" t="s">
        <v>76</v>
      </c>
      <c r="D1881" s="12">
        <v>46145</v>
      </c>
      <c r="E1881" s="11">
        <v>3942</v>
      </c>
      <c r="F1881" s="11" t="s">
        <v>33</v>
      </c>
      <c r="G1881" s="13">
        <v>2235.0700000000002</v>
      </c>
      <c r="H1881" s="14">
        <f t="shared" si="203"/>
        <v>8810645.9400000013</v>
      </c>
      <c r="I1881" s="14">
        <f>IF(F1881="GHS",H1881,H1881*Assumptions!$B$4)</f>
        <v>8810645.9400000013</v>
      </c>
      <c r="J1881" s="15" t="str">
        <f>INDEX(Assumptions!$B$8:$B$12,MATCH(B1881,Assumptions!$A$8:$A$12,0))</f>
        <v>Weighted Average</v>
      </c>
      <c r="K1881" s="16">
        <f>G1881/(1-INDEX(Assumptions!$D$8:$D$12,MATCH(B1881,Assumptions!$A$8:$A$12,0)))</f>
        <v>3104.2638888888891</v>
      </c>
      <c r="L1881" s="16">
        <f t="shared" si="204"/>
        <v>67.052099999999996</v>
      </c>
      <c r="M1881" s="16">
        <f t="shared" si="205"/>
        <v>155.21319444444447</v>
      </c>
      <c r="N1881" s="14">
        <f>E1881*(K1881-L1881-M1881)*IF(F1881="GHS",1,Assumptions!$B$4)</f>
        <v>11360838.4593</v>
      </c>
      <c r="O1881" s="15">
        <f t="shared" ca="1" si="206"/>
        <v>141</v>
      </c>
      <c r="P1881" s="15" t="str">
        <f t="shared" ca="1" si="207"/>
        <v>91-180d</v>
      </c>
      <c r="Q1881" s="17">
        <f ca="1">IF(P1881="0-90d",0,IF(P1881="91-180d",INDEX(Assumptions!$F$8:$F$12,MATCH(B1881,Assumptions!$A$8:$A$12,0)),IF(P1881="181-365d",INDEX(Assumptions!$G$8:$G$12,MATCH(B1881,Assumptions!$A$8:$A$12,0)),INDEX(Assumptions!$H$8:$H$12,MATCH(B1881,Assumptions!$A$8:$A$12,0)))))</f>
        <v>0.05</v>
      </c>
      <c r="R1881" s="14">
        <f t="shared" ca="1" si="208"/>
        <v>440532.29700000008</v>
      </c>
      <c r="S1881" s="14">
        <f t="shared" ca="1" si="209"/>
        <v>8370113.6430000011</v>
      </c>
      <c r="T1881" s="11" t="s">
        <v>50</v>
      </c>
      <c r="U1881" s="18" t="s">
        <v>26</v>
      </c>
    </row>
    <row r="1882" spans="1:21" ht="15" customHeight="1" x14ac:dyDescent="0.15">
      <c r="A1882" s="10" t="s">
        <v>1930</v>
      </c>
      <c r="B1882" s="11" t="s">
        <v>41</v>
      </c>
      <c r="C1882" s="11" t="s">
        <v>44</v>
      </c>
      <c r="D1882" s="12">
        <v>46111</v>
      </c>
      <c r="E1882" s="11">
        <v>4666</v>
      </c>
      <c r="F1882" s="11" t="s">
        <v>33</v>
      </c>
      <c r="G1882" s="13">
        <v>311.33</v>
      </c>
      <c r="H1882" s="14">
        <f t="shared" si="203"/>
        <v>1452665.78</v>
      </c>
      <c r="I1882" s="14">
        <f>IF(F1882="GHS",H1882,H1882*Assumptions!$B$4)</f>
        <v>1452665.78</v>
      </c>
      <c r="J1882" s="15" t="str">
        <f>INDEX(Assumptions!$B$8:$B$12,MATCH(B1882,Assumptions!$A$8:$A$12,0))</f>
        <v>Weighted Average</v>
      </c>
      <c r="K1882" s="16">
        <f>G1882/(1-INDEX(Assumptions!$D$8:$D$12,MATCH(B1882,Assumptions!$A$8:$A$12,0)))</f>
        <v>478.96923076923071</v>
      </c>
      <c r="L1882" s="16">
        <f t="shared" si="204"/>
        <v>9.3398999999999983</v>
      </c>
      <c r="M1882" s="16">
        <f t="shared" si="205"/>
        <v>23.948461538461537</v>
      </c>
      <c r="N1882" s="14">
        <f>E1882*(K1882-L1882-M1882)*IF(F1882="GHS",1,Assumptions!$B$4)</f>
        <v>2079546.9358307691</v>
      </c>
      <c r="O1882" s="15">
        <f t="shared" ca="1" si="206"/>
        <v>175</v>
      </c>
      <c r="P1882" s="15" t="str">
        <f t="shared" ca="1" si="207"/>
        <v>91-180d</v>
      </c>
      <c r="Q1882" s="17">
        <f ca="1">IF(P1882="0-90d",0,IF(P1882="91-180d",INDEX(Assumptions!$F$8:$F$12,MATCH(B1882,Assumptions!$A$8:$A$12,0)),IF(P1882="181-365d",INDEX(Assumptions!$G$8:$G$12,MATCH(B1882,Assumptions!$A$8:$A$12,0)),INDEX(Assumptions!$H$8:$H$12,MATCH(B1882,Assumptions!$A$8:$A$12,0)))))</f>
        <v>0.1</v>
      </c>
      <c r="R1882" s="14">
        <f t="shared" ca="1" si="208"/>
        <v>145266.57800000001</v>
      </c>
      <c r="S1882" s="14">
        <f t="shared" ca="1" si="209"/>
        <v>1307399.202</v>
      </c>
      <c r="T1882" s="11" t="s">
        <v>25</v>
      </c>
      <c r="U1882" s="18" t="s">
        <v>26</v>
      </c>
    </row>
    <row r="1883" spans="1:21" ht="15" customHeight="1" x14ac:dyDescent="0.15">
      <c r="A1883" s="10" t="s">
        <v>1931</v>
      </c>
      <c r="B1883" s="11" t="s">
        <v>31</v>
      </c>
      <c r="C1883" s="11" t="s">
        <v>76</v>
      </c>
      <c r="D1883" s="12">
        <v>45964</v>
      </c>
      <c r="E1883" s="11">
        <v>2802</v>
      </c>
      <c r="F1883" s="11" t="s">
        <v>33</v>
      </c>
      <c r="G1883" s="13">
        <v>894.06</v>
      </c>
      <c r="H1883" s="14">
        <f t="shared" si="203"/>
        <v>2505156.1199999996</v>
      </c>
      <c r="I1883" s="14">
        <f>IF(F1883="GHS",H1883,H1883*Assumptions!$B$4)</f>
        <v>2505156.1199999996</v>
      </c>
      <c r="J1883" s="15" t="str">
        <f>INDEX(Assumptions!$B$8:$B$12,MATCH(B1883,Assumptions!$A$8:$A$12,0))</f>
        <v>Weighted Average</v>
      </c>
      <c r="K1883" s="16">
        <f>G1883/(1-INDEX(Assumptions!$D$8:$D$12,MATCH(B1883,Assumptions!$A$8:$A$12,0)))</f>
        <v>1241.75</v>
      </c>
      <c r="L1883" s="16">
        <f t="shared" si="204"/>
        <v>26.821799999999996</v>
      </c>
      <c r="M1883" s="16">
        <f t="shared" si="205"/>
        <v>62.087500000000006</v>
      </c>
      <c r="N1883" s="14">
        <f>E1883*(K1883-L1883-M1883)*IF(F1883="GHS",1,Assumptions!$B$4)</f>
        <v>3230259.6414000001</v>
      </c>
      <c r="O1883" s="15">
        <f t="shared" ca="1" si="206"/>
        <v>322</v>
      </c>
      <c r="P1883" s="15" t="str">
        <f t="shared" ca="1" si="207"/>
        <v>181-365d</v>
      </c>
      <c r="Q1883" s="17">
        <f ca="1">IF(P1883="0-90d",0,IF(P1883="91-180d",INDEX(Assumptions!$F$8:$F$12,MATCH(B1883,Assumptions!$A$8:$A$12,0)),IF(P1883="181-365d",INDEX(Assumptions!$G$8:$G$12,MATCH(B1883,Assumptions!$A$8:$A$12,0)),INDEX(Assumptions!$H$8:$H$12,MATCH(B1883,Assumptions!$A$8:$A$12,0)))))</f>
        <v>0.2</v>
      </c>
      <c r="R1883" s="14">
        <f t="shared" ca="1" si="208"/>
        <v>501031.22399999993</v>
      </c>
      <c r="S1883" s="14">
        <f t="shared" si="209"/>
        <v>0</v>
      </c>
      <c r="T1883" s="11" t="s">
        <v>39</v>
      </c>
      <c r="U1883" s="18" t="s">
        <v>26</v>
      </c>
    </row>
    <row r="1884" spans="1:21" ht="15" customHeight="1" x14ac:dyDescent="0.15">
      <c r="A1884" s="10" t="s">
        <v>1932</v>
      </c>
      <c r="B1884" s="11" t="s">
        <v>46</v>
      </c>
      <c r="C1884" s="11" t="s">
        <v>52</v>
      </c>
      <c r="D1884" s="12">
        <v>45851</v>
      </c>
      <c r="E1884" s="11">
        <v>3888</v>
      </c>
      <c r="F1884" s="11" t="s">
        <v>33</v>
      </c>
      <c r="G1884" s="13">
        <v>312222.12</v>
      </c>
      <c r="H1884" s="14">
        <f t="shared" si="203"/>
        <v>1213919602.5599999</v>
      </c>
      <c r="I1884" s="14">
        <f>IF(F1884="GHS",H1884,H1884*Assumptions!$B$4)</f>
        <v>1213919602.5599999</v>
      </c>
      <c r="J1884" s="15" t="str">
        <f>INDEX(Assumptions!$B$8:$B$12,MATCH(B1884,Assumptions!$A$8:$A$12,0))</f>
        <v>Specific Identification</v>
      </c>
      <c r="K1884" s="16">
        <f>G1884/(1-INDEX(Assumptions!$D$8:$D$12,MATCH(B1884,Assumptions!$A$8:$A$12,0)))</f>
        <v>400284.76923076919</v>
      </c>
      <c r="L1884" s="16">
        <f t="shared" si="204"/>
        <v>9366.6635999999999</v>
      </c>
      <c r="M1884" s="16">
        <f t="shared" si="205"/>
        <v>20014.238461538462</v>
      </c>
      <c r="N1884" s="14">
        <f>E1884*(K1884-L1884-M1884)*IF(F1884="GHS",1,Assumptions!$B$4)</f>
        <v>1442074235.5539689</v>
      </c>
      <c r="O1884" s="15">
        <f t="shared" ca="1" si="206"/>
        <v>435</v>
      </c>
      <c r="P1884" s="15" t="str">
        <f t="shared" ca="1" si="207"/>
        <v>365d+</v>
      </c>
      <c r="Q1884" s="17">
        <f ca="1">IF(P1884="0-90d",0,IF(P1884="91-180d",INDEX(Assumptions!$F$8:$F$12,MATCH(B1884,Assumptions!$A$8:$A$12,0)),IF(P1884="181-365d",INDEX(Assumptions!$G$8:$G$12,MATCH(B1884,Assumptions!$A$8:$A$12,0)),INDEX(Assumptions!$H$8:$H$12,MATCH(B1884,Assumptions!$A$8:$A$12,0)))))</f>
        <v>0.15</v>
      </c>
      <c r="R1884" s="14">
        <f t="shared" ca="1" si="208"/>
        <v>182087940.38399997</v>
      </c>
      <c r="S1884" s="14">
        <f t="shared" ca="1" si="209"/>
        <v>1031831662.176</v>
      </c>
      <c r="T1884" s="11" t="s">
        <v>25</v>
      </c>
      <c r="U1884" s="18" t="s">
        <v>26</v>
      </c>
    </row>
    <row r="1885" spans="1:21" ht="15" customHeight="1" x14ac:dyDescent="0.15">
      <c r="A1885" s="10" t="s">
        <v>1933</v>
      </c>
      <c r="B1885" s="11" t="s">
        <v>31</v>
      </c>
      <c r="C1885" s="11" t="s">
        <v>32</v>
      </c>
      <c r="D1885" s="12">
        <v>45953</v>
      </c>
      <c r="E1885" s="11">
        <v>1465</v>
      </c>
      <c r="F1885" s="11" t="s">
        <v>33</v>
      </c>
      <c r="G1885" s="13">
        <v>4240.09</v>
      </c>
      <c r="H1885" s="14">
        <f t="shared" si="203"/>
        <v>6211731.8500000006</v>
      </c>
      <c r="I1885" s="14">
        <f>IF(F1885="GHS",H1885,H1885*Assumptions!$B$4)</f>
        <v>6211731.8500000006</v>
      </c>
      <c r="J1885" s="15" t="str">
        <f>INDEX(Assumptions!$B$8:$B$12,MATCH(B1885,Assumptions!$A$8:$A$12,0))</f>
        <v>Weighted Average</v>
      </c>
      <c r="K1885" s="16">
        <f>G1885/(1-INDEX(Assumptions!$D$8:$D$12,MATCH(B1885,Assumptions!$A$8:$A$12,0)))</f>
        <v>5889.0138888888896</v>
      </c>
      <c r="L1885" s="16">
        <f t="shared" si="204"/>
        <v>127.20269999999999</v>
      </c>
      <c r="M1885" s="16">
        <f t="shared" si="205"/>
        <v>294.45069444444448</v>
      </c>
      <c r="N1885" s="14">
        <f>E1885*(K1885-L1885-M1885)*IF(F1885="GHS",1,Assumptions!$B$4)</f>
        <v>8009683.1243611118</v>
      </c>
      <c r="O1885" s="15">
        <f t="shared" ca="1" si="206"/>
        <v>333</v>
      </c>
      <c r="P1885" s="15" t="str">
        <f t="shared" ca="1" si="207"/>
        <v>181-365d</v>
      </c>
      <c r="Q1885" s="17">
        <f ca="1">IF(P1885="0-90d",0,IF(P1885="91-180d",INDEX(Assumptions!$F$8:$F$12,MATCH(B1885,Assumptions!$A$8:$A$12,0)),IF(P1885="181-365d",INDEX(Assumptions!$G$8:$G$12,MATCH(B1885,Assumptions!$A$8:$A$12,0)),INDEX(Assumptions!$H$8:$H$12,MATCH(B1885,Assumptions!$A$8:$A$12,0)))))</f>
        <v>0.2</v>
      </c>
      <c r="R1885" s="14">
        <f t="shared" ca="1" si="208"/>
        <v>1242346.3700000001</v>
      </c>
      <c r="S1885" s="14">
        <f t="shared" ca="1" si="209"/>
        <v>4969385.4800000004</v>
      </c>
      <c r="T1885" s="11" t="s">
        <v>25</v>
      </c>
      <c r="U1885" s="18" t="s">
        <v>26</v>
      </c>
    </row>
    <row r="1886" spans="1:21" ht="15" customHeight="1" x14ac:dyDescent="0.15">
      <c r="A1886" s="10" t="s">
        <v>1934</v>
      </c>
      <c r="B1886" s="11" t="s">
        <v>22</v>
      </c>
      <c r="C1886" s="11" t="s">
        <v>81</v>
      </c>
      <c r="D1886" s="12">
        <v>46112</v>
      </c>
      <c r="E1886" s="11">
        <v>2881</v>
      </c>
      <c r="F1886" s="11" t="s">
        <v>24</v>
      </c>
      <c r="G1886" s="13">
        <v>19837.509999999998</v>
      </c>
      <c r="H1886" s="14">
        <f t="shared" si="203"/>
        <v>57151866.309999995</v>
      </c>
      <c r="I1886" s="14">
        <f>IF(F1886="GHS",H1886,H1886*Assumptions!$B$4)</f>
        <v>617240156.148</v>
      </c>
      <c r="J1886" s="15" t="str">
        <f>INDEX(Assumptions!$B$8:$B$12,MATCH(B1886,Assumptions!$A$8:$A$12,0))</f>
        <v>FIFO</v>
      </c>
      <c r="K1886" s="16">
        <f>G1886/(1-INDEX(Assumptions!$D$8:$D$12,MATCH(B1886,Assumptions!$A$8:$A$12,0)))</f>
        <v>24192.085365853654</v>
      </c>
      <c r="L1886" s="16">
        <f t="shared" si="204"/>
        <v>595.12529999999992</v>
      </c>
      <c r="M1886" s="16">
        <f t="shared" si="205"/>
        <v>1209.6042682926827</v>
      </c>
      <c r="N1886" s="14">
        <f>E1886*(K1886-L1886-M1886)*IF(F1886="GHS",1,Assumptions!$B$4)</f>
        <v>696578098.16995025</v>
      </c>
      <c r="O1886" s="15">
        <f t="shared" ca="1" si="206"/>
        <v>174</v>
      </c>
      <c r="P1886" s="15" t="str">
        <f t="shared" ca="1" si="207"/>
        <v>91-180d</v>
      </c>
      <c r="Q1886" s="17">
        <f ca="1">IF(P1886="0-90d",0,IF(P1886="91-180d",INDEX(Assumptions!$F$8:$F$12,MATCH(B1886,Assumptions!$A$8:$A$12,0)),IF(P1886="181-365d",INDEX(Assumptions!$G$8:$G$12,MATCH(B1886,Assumptions!$A$8:$A$12,0)),INDEX(Assumptions!$H$8:$H$12,MATCH(B1886,Assumptions!$A$8:$A$12,0)))))</f>
        <v>0.03</v>
      </c>
      <c r="R1886" s="14">
        <f t="shared" ca="1" si="208"/>
        <v>18517204.684439998</v>
      </c>
      <c r="S1886" s="14">
        <f t="shared" ca="1" si="209"/>
        <v>598722951.46355999</v>
      </c>
      <c r="T1886" s="11" t="s">
        <v>25</v>
      </c>
      <c r="U1886" s="18" t="s">
        <v>26</v>
      </c>
    </row>
    <row r="1887" spans="1:21" ht="15" customHeight="1" x14ac:dyDescent="0.15">
      <c r="A1887" s="10" t="s">
        <v>1935</v>
      </c>
      <c r="B1887" s="11" t="s">
        <v>41</v>
      </c>
      <c r="C1887" s="11" t="s">
        <v>42</v>
      </c>
      <c r="D1887" s="12">
        <v>45974</v>
      </c>
      <c r="E1887" s="11">
        <v>1525</v>
      </c>
      <c r="F1887" s="11" t="s">
        <v>33</v>
      </c>
      <c r="G1887" s="13">
        <v>257.31</v>
      </c>
      <c r="H1887" s="14">
        <f t="shared" si="203"/>
        <v>392397.75</v>
      </c>
      <c r="I1887" s="14">
        <f>IF(F1887="GHS",H1887,H1887*Assumptions!$B$4)</f>
        <v>392397.75</v>
      </c>
      <c r="J1887" s="15" t="str">
        <f>INDEX(Assumptions!$B$8:$B$12,MATCH(B1887,Assumptions!$A$8:$A$12,0))</f>
        <v>Weighted Average</v>
      </c>
      <c r="K1887" s="16">
        <f>G1887/(1-INDEX(Assumptions!$D$8:$D$12,MATCH(B1887,Assumptions!$A$8:$A$12,0)))</f>
        <v>395.86153846153843</v>
      </c>
      <c r="L1887" s="16">
        <f t="shared" si="204"/>
        <v>7.7192999999999996</v>
      </c>
      <c r="M1887" s="16">
        <f t="shared" si="205"/>
        <v>19.793076923076924</v>
      </c>
      <c r="N1887" s="14">
        <f>E1887*(K1887-L1887-M1887)*IF(F1887="GHS",1,Assumptions!$B$4)</f>
        <v>561732.47134615388</v>
      </c>
      <c r="O1887" s="15">
        <f t="shared" ca="1" si="206"/>
        <v>312</v>
      </c>
      <c r="P1887" s="15" t="str">
        <f t="shared" ca="1" si="207"/>
        <v>181-365d</v>
      </c>
      <c r="Q1887" s="17">
        <f ca="1">IF(P1887="0-90d",0,IF(P1887="91-180d",INDEX(Assumptions!$F$8:$F$12,MATCH(B1887,Assumptions!$A$8:$A$12,0)),IF(P1887="181-365d",INDEX(Assumptions!$G$8:$G$12,MATCH(B1887,Assumptions!$A$8:$A$12,0)),INDEX(Assumptions!$H$8:$H$12,MATCH(B1887,Assumptions!$A$8:$A$12,0)))))</f>
        <v>0.35</v>
      </c>
      <c r="R1887" s="14">
        <f t="shared" ca="1" si="208"/>
        <v>137339.21249999999</v>
      </c>
      <c r="S1887" s="14">
        <f t="shared" ca="1" si="209"/>
        <v>255058.53750000001</v>
      </c>
      <c r="T1887" s="11" t="s">
        <v>25</v>
      </c>
      <c r="U1887" s="18" t="s">
        <v>26</v>
      </c>
    </row>
    <row r="1888" spans="1:21" ht="15" customHeight="1" x14ac:dyDescent="0.15">
      <c r="A1888" s="10" t="s">
        <v>1936</v>
      </c>
      <c r="B1888" s="11" t="s">
        <v>31</v>
      </c>
      <c r="C1888" s="11" t="s">
        <v>32</v>
      </c>
      <c r="D1888" s="12">
        <v>45841</v>
      </c>
      <c r="E1888" s="11">
        <v>1434</v>
      </c>
      <c r="F1888" s="11" t="s">
        <v>33</v>
      </c>
      <c r="G1888" s="13">
        <v>3059.31</v>
      </c>
      <c r="H1888" s="14">
        <f t="shared" si="203"/>
        <v>4387050.54</v>
      </c>
      <c r="I1888" s="14">
        <f>IF(F1888="GHS",H1888,H1888*Assumptions!$B$4)</f>
        <v>4387050.54</v>
      </c>
      <c r="J1888" s="15" t="str">
        <f>INDEX(Assumptions!$B$8:$B$12,MATCH(B1888,Assumptions!$A$8:$A$12,0))</f>
        <v>Weighted Average</v>
      </c>
      <c r="K1888" s="16">
        <f>G1888/(1-INDEX(Assumptions!$D$8:$D$12,MATCH(B1888,Assumptions!$A$8:$A$12,0)))</f>
        <v>4249.041666666667</v>
      </c>
      <c r="L1888" s="16">
        <f t="shared" si="204"/>
        <v>91.779299999999992</v>
      </c>
      <c r="M1888" s="16">
        <f t="shared" si="205"/>
        <v>212.45208333333335</v>
      </c>
      <c r="N1888" s="14">
        <f>E1888*(K1888-L1888-M1888)*IF(F1888="GHS",1,Assumptions!$B$4)</f>
        <v>5656857.9463</v>
      </c>
      <c r="O1888" s="15">
        <f t="shared" ca="1" si="206"/>
        <v>445</v>
      </c>
      <c r="P1888" s="15" t="str">
        <f t="shared" ca="1" si="207"/>
        <v>365d+</v>
      </c>
      <c r="Q1888" s="17">
        <f ca="1">IF(P1888="0-90d",0,IF(P1888="91-180d",INDEX(Assumptions!$F$8:$F$12,MATCH(B1888,Assumptions!$A$8:$A$12,0)),IF(P1888="181-365d",INDEX(Assumptions!$G$8:$G$12,MATCH(B1888,Assumptions!$A$8:$A$12,0)),INDEX(Assumptions!$H$8:$H$12,MATCH(B1888,Assumptions!$A$8:$A$12,0)))))</f>
        <v>0.6</v>
      </c>
      <c r="R1888" s="14">
        <f t="shared" ca="1" si="208"/>
        <v>2632230.324</v>
      </c>
      <c r="S1888" s="14">
        <f t="shared" ca="1" si="209"/>
        <v>1754820.216</v>
      </c>
      <c r="T1888" s="11" t="s">
        <v>25</v>
      </c>
      <c r="U1888" s="18" t="s">
        <v>26</v>
      </c>
    </row>
    <row r="1889" spans="1:21" ht="15" customHeight="1" x14ac:dyDescent="0.15">
      <c r="A1889" s="10" t="s">
        <v>1937</v>
      </c>
      <c r="B1889" s="11" t="s">
        <v>31</v>
      </c>
      <c r="C1889" s="11" t="s">
        <v>63</v>
      </c>
      <c r="D1889" s="12">
        <v>46218</v>
      </c>
      <c r="E1889" s="11">
        <v>1409</v>
      </c>
      <c r="F1889" s="11" t="s">
        <v>33</v>
      </c>
      <c r="G1889" s="13">
        <v>2901.39</v>
      </c>
      <c r="H1889" s="14">
        <f t="shared" si="203"/>
        <v>4088058.51</v>
      </c>
      <c r="I1889" s="14">
        <f>IF(F1889="GHS",H1889,H1889*Assumptions!$B$4)</f>
        <v>4088058.51</v>
      </c>
      <c r="J1889" s="15" t="str">
        <f>INDEX(Assumptions!$B$8:$B$12,MATCH(B1889,Assumptions!$A$8:$A$12,0))</f>
        <v>Weighted Average</v>
      </c>
      <c r="K1889" s="16">
        <f>G1889/(1-INDEX(Assumptions!$D$8:$D$12,MATCH(B1889,Assumptions!$A$8:$A$12,0)))</f>
        <v>4029.7083333333335</v>
      </c>
      <c r="L1889" s="16">
        <f t="shared" si="204"/>
        <v>87.041699999999992</v>
      </c>
      <c r="M1889" s="16">
        <f t="shared" si="205"/>
        <v>201.48541666666668</v>
      </c>
      <c r="N1889" s="14">
        <f>E1889*(K1889-L1889-M1889)*IF(F1889="GHS",1,Assumptions!$B$4)</f>
        <v>5271324.3342833333</v>
      </c>
      <c r="O1889" s="15">
        <f t="shared" ca="1" si="206"/>
        <v>68</v>
      </c>
      <c r="P1889" s="15" t="str">
        <f t="shared" ca="1" si="207"/>
        <v>0-90d</v>
      </c>
      <c r="Q1889" s="17">
        <f ca="1">IF(P1889="0-90d",0,IF(P1889="91-180d",INDEX(Assumptions!$F$8:$F$12,MATCH(B1889,Assumptions!$A$8:$A$12,0)),IF(P1889="181-365d",INDEX(Assumptions!$G$8:$G$12,MATCH(B1889,Assumptions!$A$8:$A$12,0)),INDEX(Assumptions!$H$8:$H$12,MATCH(B1889,Assumptions!$A$8:$A$12,0)))))</f>
        <v>0</v>
      </c>
      <c r="R1889" s="14">
        <f t="shared" ca="1" si="208"/>
        <v>0</v>
      </c>
      <c r="S1889" s="14">
        <f t="shared" ca="1" si="209"/>
        <v>4088058.51</v>
      </c>
      <c r="T1889" s="11" t="s">
        <v>25</v>
      </c>
      <c r="U1889" s="18" t="s">
        <v>26</v>
      </c>
    </row>
    <row r="1890" spans="1:21" ht="15" customHeight="1" x14ac:dyDescent="0.15">
      <c r="A1890" s="10" t="s">
        <v>1938</v>
      </c>
      <c r="B1890" s="11" t="s">
        <v>46</v>
      </c>
      <c r="C1890" s="11" t="s">
        <v>119</v>
      </c>
      <c r="D1890" s="12">
        <v>46135</v>
      </c>
      <c r="E1890" s="11">
        <v>4209</v>
      </c>
      <c r="F1890" s="11" t="s">
        <v>33</v>
      </c>
      <c r="G1890" s="13">
        <v>200608.92</v>
      </c>
      <c r="H1890" s="14">
        <f t="shared" si="203"/>
        <v>844362944.28000009</v>
      </c>
      <c r="I1890" s="14">
        <f>IF(F1890="GHS",H1890,H1890*Assumptions!$B$4)</f>
        <v>844362944.28000009</v>
      </c>
      <c r="J1890" s="15" t="str">
        <f>INDEX(Assumptions!$B$8:$B$12,MATCH(B1890,Assumptions!$A$8:$A$12,0))</f>
        <v>Specific Identification</v>
      </c>
      <c r="K1890" s="16">
        <f>G1890/(1-INDEX(Assumptions!$D$8:$D$12,MATCH(B1890,Assumptions!$A$8:$A$12,0)))</f>
        <v>257190.92307692309</v>
      </c>
      <c r="L1890" s="16">
        <f t="shared" si="204"/>
        <v>6018.2676000000001</v>
      </c>
      <c r="M1890" s="16">
        <f t="shared" si="205"/>
        <v>12859.546153846155</v>
      </c>
      <c r="N1890" s="14">
        <f>E1890*(K1890-L1890-M1890)*IF(F1890="GHS",1,Assumptions!$B$4)</f>
        <v>1003059877.1408308</v>
      </c>
      <c r="O1890" s="15">
        <f t="shared" ca="1" si="206"/>
        <v>151</v>
      </c>
      <c r="P1890" s="15" t="str">
        <f t="shared" ca="1" si="207"/>
        <v>91-180d</v>
      </c>
      <c r="Q1890" s="17">
        <f ca="1">IF(P1890="0-90d",0,IF(P1890="91-180d",INDEX(Assumptions!$F$8:$F$12,MATCH(B1890,Assumptions!$A$8:$A$12,0)),IF(P1890="181-365d",INDEX(Assumptions!$G$8:$G$12,MATCH(B1890,Assumptions!$A$8:$A$12,0)),INDEX(Assumptions!$H$8:$H$12,MATCH(B1890,Assumptions!$A$8:$A$12,0)))))</f>
        <v>0</v>
      </c>
      <c r="R1890" s="14">
        <f t="shared" ca="1" si="208"/>
        <v>0</v>
      </c>
      <c r="S1890" s="14">
        <f t="shared" ca="1" si="209"/>
        <v>844362944.28000009</v>
      </c>
      <c r="T1890" s="11" t="s">
        <v>25</v>
      </c>
      <c r="U1890" s="18" t="s">
        <v>26</v>
      </c>
    </row>
    <row r="1891" spans="1:21" ht="15" customHeight="1" x14ac:dyDescent="0.15">
      <c r="A1891" s="10" t="s">
        <v>1939</v>
      </c>
      <c r="B1891" s="11" t="s">
        <v>41</v>
      </c>
      <c r="C1891" s="11" t="s">
        <v>115</v>
      </c>
      <c r="D1891" s="12">
        <v>45776</v>
      </c>
      <c r="E1891" s="11">
        <v>1174</v>
      </c>
      <c r="F1891" s="11" t="s">
        <v>33</v>
      </c>
      <c r="G1891" s="13">
        <v>368.94</v>
      </c>
      <c r="H1891" s="14">
        <f t="shared" si="203"/>
        <v>433135.56</v>
      </c>
      <c r="I1891" s="14">
        <f>IF(F1891="GHS",H1891,H1891*Assumptions!$B$4)</f>
        <v>433135.56</v>
      </c>
      <c r="J1891" s="15" t="str">
        <f>INDEX(Assumptions!$B$8:$B$12,MATCH(B1891,Assumptions!$A$8:$A$12,0))</f>
        <v>Weighted Average</v>
      </c>
      <c r="K1891" s="16">
        <f>G1891/(1-INDEX(Assumptions!$D$8:$D$12,MATCH(B1891,Assumptions!$A$8:$A$12,0)))</f>
        <v>567.6</v>
      </c>
      <c r="L1891" s="16">
        <f t="shared" si="204"/>
        <v>11.068199999999999</v>
      </c>
      <c r="M1891" s="16">
        <f t="shared" si="205"/>
        <v>28.380000000000003</v>
      </c>
      <c r="N1891" s="14">
        <f>E1891*(K1891-L1891-M1891)*IF(F1891="GHS",1,Assumptions!$B$4)</f>
        <v>620050.2132</v>
      </c>
      <c r="O1891" s="15">
        <f t="shared" ca="1" si="206"/>
        <v>510</v>
      </c>
      <c r="P1891" s="15" t="str">
        <f t="shared" ca="1" si="207"/>
        <v>365d+</v>
      </c>
      <c r="Q1891" s="17">
        <f ca="1">IF(P1891="0-90d",0,IF(P1891="91-180d",INDEX(Assumptions!$F$8:$F$12,MATCH(B1891,Assumptions!$A$8:$A$12,0)),IF(P1891="181-365d",INDEX(Assumptions!$G$8:$G$12,MATCH(B1891,Assumptions!$A$8:$A$12,0)),INDEX(Assumptions!$H$8:$H$12,MATCH(B1891,Assumptions!$A$8:$A$12,0)))))</f>
        <v>0.8</v>
      </c>
      <c r="R1891" s="14">
        <f t="shared" ca="1" si="208"/>
        <v>346508.44800000003</v>
      </c>
      <c r="S1891" s="14">
        <f t="shared" ca="1" si="209"/>
        <v>86627.111999999965</v>
      </c>
      <c r="T1891" s="11" t="s">
        <v>25</v>
      </c>
      <c r="U1891" s="18" t="s">
        <v>36</v>
      </c>
    </row>
    <row r="1892" spans="1:21" ht="15" customHeight="1" x14ac:dyDescent="0.15">
      <c r="A1892" s="10" t="s">
        <v>1940</v>
      </c>
      <c r="B1892" s="11" t="s">
        <v>41</v>
      </c>
      <c r="C1892" s="11" t="s">
        <v>42</v>
      </c>
      <c r="D1892" s="12">
        <v>46173</v>
      </c>
      <c r="E1892" s="11">
        <v>1093</v>
      </c>
      <c r="F1892" s="11" t="s">
        <v>33</v>
      </c>
      <c r="G1892" s="13">
        <v>289.31</v>
      </c>
      <c r="H1892" s="14">
        <f t="shared" si="203"/>
        <v>316215.83</v>
      </c>
      <c r="I1892" s="14">
        <f>IF(F1892="GHS",H1892,H1892*Assumptions!$B$4)</f>
        <v>316215.83</v>
      </c>
      <c r="J1892" s="15" t="str">
        <f>INDEX(Assumptions!$B$8:$B$12,MATCH(B1892,Assumptions!$A$8:$A$12,0))</f>
        <v>Weighted Average</v>
      </c>
      <c r="K1892" s="16">
        <f>G1892/(1-INDEX(Assumptions!$D$8:$D$12,MATCH(B1892,Assumptions!$A$8:$A$12,0)))</f>
        <v>445.09230769230766</v>
      </c>
      <c r="L1892" s="16">
        <f t="shared" si="204"/>
        <v>8.6792999999999996</v>
      </c>
      <c r="M1892" s="16">
        <f t="shared" si="205"/>
        <v>22.254615384615384</v>
      </c>
      <c r="N1892" s="14">
        <f>E1892*(K1892-L1892-M1892)*IF(F1892="GHS",1,Assumptions!$B$4)</f>
        <v>452675.12279230764</v>
      </c>
      <c r="O1892" s="15">
        <f t="shared" ca="1" si="206"/>
        <v>113</v>
      </c>
      <c r="P1892" s="15" t="str">
        <f t="shared" ca="1" si="207"/>
        <v>91-180d</v>
      </c>
      <c r="Q1892" s="17">
        <f ca="1">IF(P1892="0-90d",0,IF(P1892="91-180d",INDEX(Assumptions!$F$8:$F$12,MATCH(B1892,Assumptions!$A$8:$A$12,0)),IF(P1892="181-365d",INDEX(Assumptions!$G$8:$G$12,MATCH(B1892,Assumptions!$A$8:$A$12,0)),INDEX(Assumptions!$H$8:$H$12,MATCH(B1892,Assumptions!$A$8:$A$12,0)))))</f>
        <v>0.1</v>
      </c>
      <c r="R1892" s="14">
        <f t="shared" ca="1" si="208"/>
        <v>31621.583000000002</v>
      </c>
      <c r="S1892" s="14">
        <f t="shared" ca="1" si="209"/>
        <v>284594.24700000003</v>
      </c>
      <c r="T1892" s="11" t="s">
        <v>25</v>
      </c>
      <c r="U1892" s="18" t="s">
        <v>26</v>
      </c>
    </row>
    <row r="1893" spans="1:21" ht="15" customHeight="1" x14ac:dyDescent="0.15">
      <c r="A1893" s="10" t="s">
        <v>1941</v>
      </c>
      <c r="B1893" s="11" t="s">
        <v>41</v>
      </c>
      <c r="C1893" s="11" t="s">
        <v>49</v>
      </c>
      <c r="D1893" s="12">
        <v>46062</v>
      </c>
      <c r="E1893" s="11">
        <v>4396</v>
      </c>
      <c r="F1893" s="11" t="s">
        <v>33</v>
      </c>
      <c r="G1893" s="13">
        <v>633.12</v>
      </c>
      <c r="H1893" s="14">
        <f t="shared" si="203"/>
        <v>2783195.52</v>
      </c>
      <c r="I1893" s="14">
        <f>IF(F1893="GHS",H1893,H1893*Assumptions!$B$4)</f>
        <v>2783195.52</v>
      </c>
      <c r="J1893" s="15" t="str">
        <f>INDEX(Assumptions!$B$8:$B$12,MATCH(B1893,Assumptions!$A$8:$A$12,0))</f>
        <v>Weighted Average</v>
      </c>
      <c r="K1893" s="16">
        <f>G1893/(1-INDEX(Assumptions!$D$8:$D$12,MATCH(B1893,Assumptions!$A$8:$A$12,0)))</f>
        <v>974.03076923076924</v>
      </c>
      <c r="L1893" s="16">
        <f t="shared" si="204"/>
        <v>18.993600000000001</v>
      </c>
      <c r="M1893" s="16">
        <f t="shared" si="205"/>
        <v>48.701538461538462</v>
      </c>
      <c r="N1893" s="14">
        <f>E1893*(K1893-L1893-M1893)*IF(F1893="GHS",1,Assumptions!$B$4)</f>
        <v>3984251.4328615386</v>
      </c>
      <c r="O1893" s="15">
        <f t="shared" ca="1" si="206"/>
        <v>224</v>
      </c>
      <c r="P1893" s="15" t="str">
        <f t="shared" ca="1" si="207"/>
        <v>181-365d</v>
      </c>
      <c r="Q1893" s="17">
        <f ca="1">IF(P1893="0-90d",0,IF(P1893="91-180d",INDEX(Assumptions!$F$8:$F$12,MATCH(B1893,Assumptions!$A$8:$A$12,0)),IF(P1893="181-365d",INDEX(Assumptions!$G$8:$G$12,MATCH(B1893,Assumptions!$A$8:$A$12,0)),INDEX(Assumptions!$H$8:$H$12,MATCH(B1893,Assumptions!$A$8:$A$12,0)))))</f>
        <v>0.35</v>
      </c>
      <c r="R1893" s="14">
        <f t="shared" ca="1" si="208"/>
        <v>974118.43199999991</v>
      </c>
      <c r="S1893" s="14">
        <f t="shared" ca="1" si="209"/>
        <v>1809077.088</v>
      </c>
      <c r="T1893" s="11" t="s">
        <v>25</v>
      </c>
      <c r="U1893" s="18" t="s">
        <v>26</v>
      </c>
    </row>
    <row r="1894" spans="1:21" ht="15" customHeight="1" x14ac:dyDescent="0.15">
      <c r="A1894" s="10" t="s">
        <v>1942</v>
      </c>
      <c r="B1894" s="11" t="s">
        <v>28</v>
      </c>
      <c r="C1894" s="11" t="s">
        <v>29</v>
      </c>
      <c r="D1894" s="12">
        <v>45818</v>
      </c>
      <c r="E1894" s="11">
        <v>164</v>
      </c>
      <c r="F1894" s="11" t="s">
        <v>24</v>
      </c>
      <c r="G1894" s="13">
        <v>1832.8</v>
      </c>
      <c r="H1894" s="14">
        <f t="shared" si="203"/>
        <v>300579.20000000001</v>
      </c>
      <c r="I1894" s="14">
        <f>IF(F1894="GHS",H1894,H1894*Assumptions!$B$4)</f>
        <v>3246255.3600000003</v>
      </c>
      <c r="J1894" s="15" t="str">
        <f>INDEX(Assumptions!$B$8:$B$12,MATCH(B1894,Assumptions!$A$8:$A$12,0))</f>
        <v>Fair Value Less Costs to Sell</v>
      </c>
      <c r="K1894" s="16">
        <f>G1894/(1-INDEX(Assumptions!$D$8:$D$12,MATCH(B1894,Assumptions!$A$8:$A$12,0)))</f>
        <v>2082.7272727272725</v>
      </c>
      <c r="L1894" s="16">
        <f t="shared" si="204"/>
        <v>54.983999999999995</v>
      </c>
      <c r="M1894" s="16">
        <f t="shared" si="205"/>
        <v>104.13636363636363</v>
      </c>
      <c r="N1894" s="14">
        <f>E1894*(K1894-L1894-M1894)*IF(F1894="GHS",1,Assumptions!$B$4)</f>
        <v>3407092.5573818181</v>
      </c>
      <c r="O1894" s="15">
        <f t="shared" ca="1" si="206"/>
        <v>468</v>
      </c>
      <c r="P1894" s="15" t="str">
        <f t="shared" ca="1" si="207"/>
        <v>365d+</v>
      </c>
      <c r="Q1894" s="17">
        <f ca="1">IF(P1894="0-90d",0,IF(P1894="91-180d",INDEX(Assumptions!$F$8:$F$12,MATCH(B1894,Assumptions!$A$8:$A$12,0)),IF(P1894="181-365d",INDEX(Assumptions!$G$8:$G$12,MATCH(B1894,Assumptions!$A$8:$A$12,0)),INDEX(Assumptions!$H$8:$H$12,MATCH(B1894,Assumptions!$A$8:$A$12,0)))))</f>
        <v>0.4</v>
      </c>
      <c r="R1894" s="14">
        <f t="shared" ca="1" si="208"/>
        <v>1298502.1440000003</v>
      </c>
      <c r="S1894" s="14">
        <f t="shared" ca="1" si="209"/>
        <v>1947753.216</v>
      </c>
      <c r="T1894" s="11" t="s">
        <v>25</v>
      </c>
      <c r="U1894" s="18" t="s">
        <v>26</v>
      </c>
    </row>
    <row r="1895" spans="1:21" ht="15" customHeight="1" x14ac:dyDescent="0.15">
      <c r="A1895" s="10" t="s">
        <v>1943</v>
      </c>
      <c r="B1895" s="11" t="s">
        <v>31</v>
      </c>
      <c r="C1895" s="11" t="s">
        <v>76</v>
      </c>
      <c r="D1895" s="12">
        <v>46096</v>
      </c>
      <c r="E1895" s="11">
        <v>2006</v>
      </c>
      <c r="F1895" s="11" t="s">
        <v>33</v>
      </c>
      <c r="G1895" s="13">
        <v>1072.71</v>
      </c>
      <c r="H1895" s="14">
        <f t="shared" si="203"/>
        <v>2151856.2600000002</v>
      </c>
      <c r="I1895" s="14">
        <f>IF(F1895="GHS",H1895,H1895*Assumptions!$B$4)</f>
        <v>2151856.2600000002</v>
      </c>
      <c r="J1895" s="15" t="str">
        <f>INDEX(Assumptions!$B$8:$B$12,MATCH(B1895,Assumptions!$A$8:$A$12,0))</f>
        <v>Weighted Average</v>
      </c>
      <c r="K1895" s="16">
        <f>G1895/(1-INDEX(Assumptions!$D$8:$D$12,MATCH(B1895,Assumptions!$A$8:$A$12,0)))</f>
        <v>1489.875</v>
      </c>
      <c r="L1895" s="16">
        <f t="shared" si="204"/>
        <v>32.1813</v>
      </c>
      <c r="M1895" s="16">
        <f t="shared" si="205"/>
        <v>74.493750000000006</v>
      </c>
      <c r="N1895" s="14">
        <f>E1895*(K1895-L1895-M1895)*IF(F1895="GHS",1,Assumptions!$B$4)</f>
        <v>2774699.0996999997</v>
      </c>
      <c r="O1895" s="15">
        <f t="shared" ca="1" si="206"/>
        <v>190</v>
      </c>
      <c r="P1895" s="15" t="str">
        <f t="shared" ca="1" si="207"/>
        <v>181-365d</v>
      </c>
      <c r="Q1895" s="17">
        <f ca="1">IF(P1895="0-90d",0,IF(P1895="91-180d",INDEX(Assumptions!$F$8:$F$12,MATCH(B1895,Assumptions!$A$8:$A$12,0)),IF(P1895="181-365d",INDEX(Assumptions!$G$8:$G$12,MATCH(B1895,Assumptions!$A$8:$A$12,0)),INDEX(Assumptions!$H$8:$H$12,MATCH(B1895,Assumptions!$A$8:$A$12,0)))))</f>
        <v>0.2</v>
      </c>
      <c r="R1895" s="14">
        <f t="shared" ca="1" si="208"/>
        <v>430371.25200000009</v>
      </c>
      <c r="S1895" s="14">
        <f t="shared" ca="1" si="209"/>
        <v>1721485.0080000001</v>
      </c>
      <c r="T1895" s="11" t="s">
        <v>25</v>
      </c>
      <c r="U1895" s="18" t="s">
        <v>26</v>
      </c>
    </row>
    <row r="1896" spans="1:21" ht="15" customHeight="1" x14ac:dyDescent="0.15">
      <c r="A1896" s="10" t="s">
        <v>1944</v>
      </c>
      <c r="B1896" s="11" t="s">
        <v>41</v>
      </c>
      <c r="C1896" s="11" t="s">
        <v>49</v>
      </c>
      <c r="D1896" s="12">
        <v>45857</v>
      </c>
      <c r="E1896" s="11">
        <v>4900</v>
      </c>
      <c r="F1896" s="11" t="s">
        <v>33</v>
      </c>
      <c r="G1896" s="13">
        <v>242.8</v>
      </c>
      <c r="H1896" s="14">
        <f t="shared" si="203"/>
        <v>1189720</v>
      </c>
      <c r="I1896" s="14">
        <f>IF(F1896="GHS",H1896,H1896*Assumptions!$B$4)</f>
        <v>1189720</v>
      </c>
      <c r="J1896" s="15" t="str">
        <f>INDEX(Assumptions!$B$8:$B$12,MATCH(B1896,Assumptions!$A$8:$A$12,0))</f>
        <v>Weighted Average</v>
      </c>
      <c r="K1896" s="16">
        <f>G1896/(1-INDEX(Assumptions!$D$8:$D$12,MATCH(B1896,Assumptions!$A$8:$A$12,0)))</f>
        <v>373.53846153846155</v>
      </c>
      <c r="L1896" s="16">
        <f t="shared" si="204"/>
        <v>7.2839999999999998</v>
      </c>
      <c r="M1896" s="16">
        <f t="shared" si="205"/>
        <v>18.676923076923078</v>
      </c>
      <c r="N1896" s="14">
        <f>E1896*(K1896-L1896-M1896)*IF(F1896="GHS",1,Assumptions!$B$4)</f>
        <v>1703129.9384615386</v>
      </c>
      <c r="O1896" s="15">
        <f t="shared" ca="1" si="206"/>
        <v>429</v>
      </c>
      <c r="P1896" s="15" t="str">
        <f t="shared" ca="1" si="207"/>
        <v>365d+</v>
      </c>
      <c r="Q1896" s="17">
        <f ca="1">IF(P1896="0-90d",0,IF(P1896="91-180d",INDEX(Assumptions!$F$8:$F$12,MATCH(B1896,Assumptions!$A$8:$A$12,0)),IF(P1896="181-365d",INDEX(Assumptions!$G$8:$G$12,MATCH(B1896,Assumptions!$A$8:$A$12,0)),INDEX(Assumptions!$H$8:$H$12,MATCH(B1896,Assumptions!$A$8:$A$12,0)))))</f>
        <v>0.8</v>
      </c>
      <c r="R1896" s="14">
        <f t="shared" ca="1" si="208"/>
        <v>951776</v>
      </c>
      <c r="S1896" s="14">
        <f t="shared" ca="1" si="209"/>
        <v>237944</v>
      </c>
      <c r="T1896" s="11" t="s">
        <v>25</v>
      </c>
      <c r="U1896" s="18" t="s">
        <v>26</v>
      </c>
    </row>
    <row r="1897" spans="1:21" ht="15" customHeight="1" x14ac:dyDescent="0.15">
      <c r="A1897" s="10" t="s">
        <v>1945</v>
      </c>
      <c r="B1897" s="11" t="s">
        <v>41</v>
      </c>
      <c r="C1897" s="11" t="s">
        <v>42</v>
      </c>
      <c r="D1897" s="12">
        <v>45835</v>
      </c>
      <c r="E1897" s="11">
        <v>3632</v>
      </c>
      <c r="F1897" s="11" t="s">
        <v>33</v>
      </c>
      <c r="G1897" s="13">
        <v>704.23</v>
      </c>
      <c r="H1897" s="14">
        <f t="shared" si="203"/>
        <v>2557763.36</v>
      </c>
      <c r="I1897" s="14">
        <f>IF(F1897="GHS",H1897,H1897*Assumptions!$B$4)</f>
        <v>2557763.36</v>
      </c>
      <c r="J1897" s="15" t="str">
        <f>INDEX(Assumptions!$B$8:$B$12,MATCH(B1897,Assumptions!$A$8:$A$12,0))</f>
        <v>Weighted Average</v>
      </c>
      <c r="K1897" s="16">
        <f>G1897/(1-INDEX(Assumptions!$D$8:$D$12,MATCH(B1897,Assumptions!$A$8:$A$12,0)))</f>
        <v>1083.4307692307693</v>
      </c>
      <c r="L1897" s="16">
        <f t="shared" si="204"/>
        <v>21.126899999999999</v>
      </c>
      <c r="M1897" s="16">
        <f t="shared" si="205"/>
        <v>54.171538461538468</v>
      </c>
      <c r="N1897" s="14">
        <f>E1897*(K1897-L1897-M1897)*IF(F1897="GHS",1,Assumptions!$B$4)</f>
        <v>3661536.6253538467</v>
      </c>
      <c r="O1897" s="15">
        <f t="shared" ca="1" si="206"/>
        <v>451</v>
      </c>
      <c r="P1897" s="15" t="str">
        <f t="shared" ca="1" si="207"/>
        <v>365d+</v>
      </c>
      <c r="Q1897" s="17">
        <f ca="1">IF(P1897="0-90d",0,IF(P1897="91-180d",INDEX(Assumptions!$F$8:$F$12,MATCH(B1897,Assumptions!$A$8:$A$12,0)),IF(P1897="181-365d",INDEX(Assumptions!$G$8:$G$12,MATCH(B1897,Assumptions!$A$8:$A$12,0)),INDEX(Assumptions!$H$8:$H$12,MATCH(B1897,Assumptions!$A$8:$A$12,0)))))</f>
        <v>0.8</v>
      </c>
      <c r="R1897" s="14">
        <f t="shared" ca="1" si="208"/>
        <v>2046210.6880000001</v>
      </c>
      <c r="S1897" s="14">
        <f t="shared" ca="1" si="209"/>
        <v>511552.67199999979</v>
      </c>
      <c r="T1897" s="11" t="s">
        <v>25</v>
      </c>
      <c r="U1897" s="18" t="s">
        <v>36</v>
      </c>
    </row>
    <row r="1898" spans="1:21" ht="15" customHeight="1" x14ac:dyDescent="0.15">
      <c r="A1898" s="10" t="s">
        <v>1946</v>
      </c>
      <c r="B1898" s="11" t="s">
        <v>28</v>
      </c>
      <c r="C1898" s="11" t="s">
        <v>29</v>
      </c>
      <c r="D1898" s="12">
        <v>45916</v>
      </c>
      <c r="E1898" s="11">
        <v>4212</v>
      </c>
      <c r="F1898" s="11" t="s">
        <v>24</v>
      </c>
      <c r="G1898" s="13">
        <v>13308.48</v>
      </c>
      <c r="H1898" s="14">
        <f t="shared" si="203"/>
        <v>56055317.759999998</v>
      </c>
      <c r="I1898" s="14">
        <f>IF(F1898="GHS",H1898,H1898*Assumptions!$B$4)</f>
        <v>605397431.80799997</v>
      </c>
      <c r="J1898" s="15" t="str">
        <f>INDEX(Assumptions!$B$8:$B$12,MATCH(B1898,Assumptions!$A$8:$A$12,0))</f>
        <v>Fair Value Less Costs to Sell</v>
      </c>
      <c r="K1898" s="16">
        <f>G1898/(1-INDEX(Assumptions!$D$8:$D$12,MATCH(B1898,Assumptions!$A$8:$A$12,0)))</f>
        <v>15123.272727272726</v>
      </c>
      <c r="L1898" s="16">
        <f t="shared" si="204"/>
        <v>399.25439999999998</v>
      </c>
      <c r="M1898" s="16">
        <f t="shared" si="205"/>
        <v>756.16363636363633</v>
      </c>
      <c r="N1898" s="14">
        <f>E1898*(K1898-L1898-M1898)*IF(F1898="GHS",1,Assumptions!$B$4)</f>
        <v>635392122.74757814</v>
      </c>
      <c r="O1898" s="15">
        <f t="shared" ca="1" si="206"/>
        <v>370</v>
      </c>
      <c r="P1898" s="15" t="str">
        <f t="shared" ca="1" si="207"/>
        <v>365d+</v>
      </c>
      <c r="Q1898" s="17">
        <f ca="1">IF(P1898="0-90d",0,IF(P1898="91-180d",INDEX(Assumptions!$F$8:$F$12,MATCH(B1898,Assumptions!$A$8:$A$12,0)),IF(P1898="181-365d",INDEX(Assumptions!$G$8:$G$12,MATCH(B1898,Assumptions!$A$8:$A$12,0)),INDEX(Assumptions!$H$8:$H$12,MATCH(B1898,Assumptions!$A$8:$A$12,0)))))</f>
        <v>0.4</v>
      </c>
      <c r="R1898" s="14">
        <f t="shared" ca="1" si="208"/>
        <v>242158972.72319999</v>
      </c>
      <c r="S1898" s="14">
        <f t="shared" ca="1" si="209"/>
        <v>363238459.0848</v>
      </c>
      <c r="T1898" s="11" t="s">
        <v>25</v>
      </c>
      <c r="U1898" s="18" t="s">
        <v>26</v>
      </c>
    </row>
    <row r="1899" spans="1:21" ht="15" customHeight="1" x14ac:dyDescent="0.15">
      <c r="A1899" s="10" t="s">
        <v>1947</v>
      </c>
      <c r="B1899" s="11" t="s">
        <v>46</v>
      </c>
      <c r="C1899" s="11" t="s">
        <v>52</v>
      </c>
      <c r="D1899" s="12">
        <v>46112</v>
      </c>
      <c r="E1899" s="11">
        <v>2737</v>
      </c>
      <c r="F1899" s="11" t="s">
        <v>33</v>
      </c>
      <c r="G1899" s="13">
        <v>194803.31</v>
      </c>
      <c r="H1899" s="14">
        <f t="shared" si="203"/>
        <v>533176659.46999997</v>
      </c>
      <c r="I1899" s="14">
        <f>IF(F1899="GHS",H1899,H1899*Assumptions!$B$4)</f>
        <v>533176659.46999997</v>
      </c>
      <c r="J1899" s="15" t="str">
        <f>INDEX(Assumptions!$B$8:$B$12,MATCH(B1899,Assumptions!$A$8:$A$12,0))</f>
        <v>Specific Identification</v>
      </c>
      <c r="K1899" s="16">
        <f>G1899/(1-INDEX(Assumptions!$D$8:$D$12,MATCH(B1899,Assumptions!$A$8:$A$12,0)))</f>
        <v>249747.83333333331</v>
      </c>
      <c r="L1899" s="16">
        <f t="shared" si="204"/>
        <v>5844.0992999999999</v>
      </c>
      <c r="M1899" s="16">
        <f t="shared" si="205"/>
        <v>12487.391666666666</v>
      </c>
      <c r="N1899" s="14">
        <f>E1899*(K1899-L1899-M1899)*IF(F1899="GHS",1,Assumptions!$B$4)</f>
        <v>633386529.05756664</v>
      </c>
      <c r="O1899" s="15">
        <f t="shared" ca="1" si="206"/>
        <v>174</v>
      </c>
      <c r="P1899" s="15" t="str">
        <f t="shared" ca="1" si="207"/>
        <v>91-180d</v>
      </c>
      <c r="Q1899" s="17">
        <f ca="1">IF(P1899="0-90d",0,IF(P1899="91-180d",INDEX(Assumptions!$F$8:$F$12,MATCH(B1899,Assumptions!$A$8:$A$12,0)),IF(P1899="181-365d",INDEX(Assumptions!$G$8:$G$12,MATCH(B1899,Assumptions!$A$8:$A$12,0)),INDEX(Assumptions!$H$8:$H$12,MATCH(B1899,Assumptions!$A$8:$A$12,0)))))</f>
        <v>0</v>
      </c>
      <c r="R1899" s="14">
        <f t="shared" ca="1" si="208"/>
        <v>0</v>
      </c>
      <c r="S1899" s="14">
        <f t="shared" ca="1" si="209"/>
        <v>533176659.46999997</v>
      </c>
      <c r="T1899" s="11" t="s">
        <v>25</v>
      </c>
      <c r="U1899" s="18" t="s">
        <v>26</v>
      </c>
    </row>
    <row r="1900" spans="1:21" ht="15" customHeight="1" x14ac:dyDescent="0.15">
      <c r="A1900" s="10" t="s">
        <v>1948</v>
      </c>
      <c r="B1900" s="11" t="s">
        <v>31</v>
      </c>
      <c r="C1900" s="11" t="s">
        <v>63</v>
      </c>
      <c r="D1900" s="12">
        <v>45876</v>
      </c>
      <c r="E1900" s="11">
        <v>136</v>
      </c>
      <c r="F1900" s="11" t="s">
        <v>33</v>
      </c>
      <c r="G1900" s="13">
        <v>4699.3100000000004</v>
      </c>
      <c r="H1900" s="14">
        <f t="shared" si="203"/>
        <v>639106.16</v>
      </c>
      <c r="I1900" s="14">
        <f>IF(F1900="GHS",H1900,H1900*Assumptions!$B$4)</f>
        <v>639106.16</v>
      </c>
      <c r="J1900" s="15" t="str">
        <f>INDEX(Assumptions!$B$8:$B$12,MATCH(B1900,Assumptions!$A$8:$A$12,0))</f>
        <v>Weighted Average</v>
      </c>
      <c r="K1900" s="16">
        <f>G1900/(1-INDEX(Assumptions!$D$8:$D$12,MATCH(B1900,Assumptions!$A$8:$A$12,0)))</f>
        <v>6526.8194444444453</v>
      </c>
      <c r="L1900" s="16">
        <f t="shared" si="204"/>
        <v>140.97929999999999</v>
      </c>
      <c r="M1900" s="16">
        <f t="shared" si="205"/>
        <v>326.34097222222226</v>
      </c>
      <c r="N1900" s="14">
        <f>E1900*(K1900-L1900-M1900)*IF(F1900="GHS",1,Assumptions!$B$4)</f>
        <v>824091.88742222229</v>
      </c>
      <c r="O1900" s="15">
        <f t="shared" ca="1" si="206"/>
        <v>410</v>
      </c>
      <c r="P1900" s="15" t="str">
        <f t="shared" ca="1" si="207"/>
        <v>365d+</v>
      </c>
      <c r="Q1900" s="17">
        <f ca="1">IF(P1900="0-90d",0,IF(P1900="91-180d",INDEX(Assumptions!$F$8:$F$12,MATCH(B1900,Assumptions!$A$8:$A$12,0)),IF(P1900="181-365d",INDEX(Assumptions!$G$8:$G$12,MATCH(B1900,Assumptions!$A$8:$A$12,0)),INDEX(Assumptions!$H$8:$H$12,MATCH(B1900,Assumptions!$A$8:$A$12,0)))))</f>
        <v>0.6</v>
      </c>
      <c r="R1900" s="14">
        <f t="shared" ca="1" si="208"/>
        <v>383463.696</v>
      </c>
      <c r="S1900" s="14">
        <f t="shared" ca="1" si="209"/>
        <v>255642.46400000004</v>
      </c>
      <c r="T1900" s="11" t="s">
        <v>25</v>
      </c>
      <c r="U1900" s="18" t="s">
        <v>26</v>
      </c>
    </row>
    <row r="1901" spans="1:21" ht="15" customHeight="1" x14ac:dyDescent="0.15">
      <c r="A1901" s="10" t="s">
        <v>1949</v>
      </c>
      <c r="B1901" s="11" t="s">
        <v>41</v>
      </c>
      <c r="C1901" s="11" t="s">
        <v>42</v>
      </c>
      <c r="D1901" s="12">
        <v>45837</v>
      </c>
      <c r="E1901" s="11">
        <v>3750</v>
      </c>
      <c r="F1901" s="11" t="s">
        <v>33</v>
      </c>
      <c r="G1901" s="13">
        <v>276.57</v>
      </c>
      <c r="H1901" s="14">
        <f t="shared" si="203"/>
        <v>1037137.5</v>
      </c>
      <c r="I1901" s="14">
        <f>IF(F1901="GHS",H1901,H1901*Assumptions!$B$4)</f>
        <v>1037137.5</v>
      </c>
      <c r="J1901" s="15" t="str">
        <f>INDEX(Assumptions!$B$8:$B$12,MATCH(B1901,Assumptions!$A$8:$A$12,0))</f>
        <v>Weighted Average</v>
      </c>
      <c r="K1901" s="16">
        <f>G1901/(1-INDEX(Assumptions!$D$8:$D$12,MATCH(B1901,Assumptions!$A$8:$A$12,0)))</f>
        <v>425.49230769230769</v>
      </c>
      <c r="L1901" s="16">
        <f t="shared" si="204"/>
        <v>8.2971000000000004</v>
      </c>
      <c r="M1901" s="16">
        <f t="shared" si="205"/>
        <v>21.274615384615387</v>
      </c>
      <c r="N1901" s="14">
        <f>E1901*(K1901-L1901-M1901)*IF(F1901="GHS",1,Assumptions!$B$4)</f>
        <v>1484702.221153846</v>
      </c>
      <c r="O1901" s="15">
        <f t="shared" ca="1" si="206"/>
        <v>449</v>
      </c>
      <c r="P1901" s="15" t="str">
        <f t="shared" ca="1" si="207"/>
        <v>365d+</v>
      </c>
      <c r="Q1901" s="17">
        <f ca="1">IF(P1901="0-90d",0,IF(P1901="91-180d",INDEX(Assumptions!$F$8:$F$12,MATCH(B1901,Assumptions!$A$8:$A$12,0)),IF(P1901="181-365d",INDEX(Assumptions!$G$8:$G$12,MATCH(B1901,Assumptions!$A$8:$A$12,0)),INDEX(Assumptions!$H$8:$H$12,MATCH(B1901,Assumptions!$A$8:$A$12,0)))))</f>
        <v>0.8</v>
      </c>
      <c r="R1901" s="14">
        <f t="shared" ca="1" si="208"/>
        <v>829710</v>
      </c>
      <c r="S1901" s="14">
        <f t="shared" ca="1" si="209"/>
        <v>207427.5</v>
      </c>
      <c r="T1901" s="11" t="s">
        <v>25</v>
      </c>
      <c r="U1901" s="18" t="s">
        <v>36</v>
      </c>
    </row>
    <row r="1902" spans="1:21" ht="15" customHeight="1" x14ac:dyDescent="0.15">
      <c r="A1902" s="10" t="s">
        <v>1950</v>
      </c>
      <c r="B1902" s="11" t="s">
        <v>41</v>
      </c>
      <c r="C1902" s="11" t="s">
        <v>49</v>
      </c>
      <c r="D1902" s="12">
        <v>45847</v>
      </c>
      <c r="E1902" s="11">
        <v>3943</v>
      </c>
      <c r="F1902" s="11" t="s">
        <v>33</v>
      </c>
      <c r="G1902" s="13">
        <v>258.45</v>
      </c>
      <c r="H1902" s="14">
        <f t="shared" si="203"/>
        <v>1019068.35</v>
      </c>
      <c r="I1902" s="14">
        <f>IF(F1902="GHS",H1902,H1902*Assumptions!$B$4)</f>
        <v>1019068.35</v>
      </c>
      <c r="J1902" s="15" t="str">
        <f>INDEX(Assumptions!$B$8:$B$12,MATCH(B1902,Assumptions!$A$8:$A$12,0))</f>
        <v>Weighted Average</v>
      </c>
      <c r="K1902" s="16">
        <f>G1902/(1-INDEX(Assumptions!$D$8:$D$12,MATCH(B1902,Assumptions!$A$8:$A$12,0)))</f>
        <v>397.61538461538458</v>
      </c>
      <c r="L1902" s="16">
        <f t="shared" si="204"/>
        <v>7.7534999999999989</v>
      </c>
      <c r="M1902" s="16">
        <f t="shared" si="205"/>
        <v>19.880769230769232</v>
      </c>
      <c r="N1902" s="14">
        <f>E1902*(K1902-L1902-M1902)*IF(F1902="GHS",1,Assumptions!$B$4)</f>
        <v>1458835.5379615384</v>
      </c>
      <c r="O1902" s="15">
        <f t="shared" ca="1" si="206"/>
        <v>439</v>
      </c>
      <c r="P1902" s="15" t="str">
        <f t="shared" ca="1" si="207"/>
        <v>365d+</v>
      </c>
      <c r="Q1902" s="17">
        <f ca="1">IF(P1902="0-90d",0,IF(P1902="91-180d",INDEX(Assumptions!$F$8:$F$12,MATCH(B1902,Assumptions!$A$8:$A$12,0)),IF(P1902="181-365d",INDEX(Assumptions!$G$8:$G$12,MATCH(B1902,Assumptions!$A$8:$A$12,0)),INDEX(Assumptions!$H$8:$H$12,MATCH(B1902,Assumptions!$A$8:$A$12,0)))))</f>
        <v>0.8</v>
      </c>
      <c r="R1902" s="14">
        <f t="shared" ca="1" si="208"/>
        <v>815254.68</v>
      </c>
      <c r="S1902" s="14">
        <f t="shared" ca="1" si="209"/>
        <v>203813.66999999993</v>
      </c>
      <c r="T1902" s="11" t="s">
        <v>25</v>
      </c>
      <c r="U1902" s="18" t="s">
        <v>36</v>
      </c>
    </row>
    <row r="1903" spans="1:21" ht="15" customHeight="1" x14ac:dyDescent="0.15">
      <c r="A1903" s="10" t="s">
        <v>1951</v>
      </c>
      <c r="B1903" s="11" t="s">
        <v>22</v>
      </c>
      <c r="C1903" s="11" t="s">
        <v>23</v>
      </c>
      <c r="D1903" s="12">
        <v>45877</v>
      </c>
      <c r="E1903" s="11">
        <v>4616</v>
      </c>
      <c r="F1903" s="11" t="s">
        <v>24</v>
      </c>
      <c r="G1903" s="13">
        <v>40224.959999999999</v>
      </c>
      <c r="H1903" s="14">
        <f t="shared" si="203"/>
        <v>185678415.35999998</v>
      </c>
      <c r="I1903" s="14">
        <f>IF(F1903="GHS",H1903,H1903*Assumptions!$B$4)</f>
        <v>2005326885.888</v>
      </c>
      <c r="J1903" s="15" t="str">
        <f>INDEX(Assumptions!$B$8:$B$12,MATCH(B1903,Assumptions!$A$8:$A$12,0))</f>
        <v>FIFO</v>
      </c>
      <c r="K1903" s="16">
        <f>G1903/(1-INDEX(Assumptions!$D$8:$D$12,MATCH(B1903,Assumptions!$A$8:$A$12,0)))</f>
        <v>49054.829268292677</v>
      </c>
      <c r="L1903" s="16">
        <f t="shared" si="204"/>
        <v>1206.7487999999998</v>
      </c>
      <c r="M1903" s="16">
        <f t="shared" si="205"/>
        <v>2452.7414634146339</v>
      </c>
      <c r="N1903" s="14">
        <f>E1903*(K1903-L1903-M1903)*IF(F1903="GHS",1,Assumptions!$B$4)</f>
        <v>2263084756.3423843</v>
      </c>
      <c r="O1903" s="15">
        <f t="shared" ca="1" si="206"/>
        <v>409</v>
      </c>
      <c r="P1903" s="15" t="str">
        <f t="shared" ca="1" si="207"/>
        <v>365d+</v>
      </c>
      <c r="Q1903" s="17">
        <f ca="1">IF(P1903="0-90d",0,IF(P1903="91-180d",INDEX(Assumptions!$F$8:$F$12,MATCH(B1903,Assumptions!$A$8:$A$12,0)),IF(P1903="181-365d",INDEX(Assumptions!$G$8:$G$12,MATCH(B1903,Assumptions!$A$8:$A$12,0)),INDEX(Assumptions!$H$8:$H$12,MATCH(B1903,Assumptions!$A$8:$A$12,0)))))</f>
        <v>0.5</v>
      </c>
      <c r="R1903" s="14">
        <f t="shared" ca="1" si="208"/>
        <v>1002663442.944</v>
      </c>
      <c r="S1903" s="14">
        <f t="shared" ca="1" si="209"/>
        <v>1002663442.944</v>
      </c>
      <c r="T1903" s="11" t="s">
        <v>25</v>
      </c>
      <c r="U1903" s="18" t="s">
        <v>36</v>
      </c>
    </row>
    <row r="1904" spans="1:21" ht="15" customHeight="1" x14ac:dyDescent="0.15">
      <c r="A1904" s="10" t="s">
        <v>1952</v>
      </c>
      <c r="B1904" s="11" t="s">
        <v>41</v>
      </c>
      <c r="C1904" s="11" t="s">
        <v>44</v>
      </c>
      <c r="D1904" s="12">
        <v>46169</v>
      </c>
      <c r="E1904" s="11">
        <v>2958</v>
      </c>
      <c r="F1904" s="11" t="s">
        <v>33</v>
      </c>
      <c r="G1904" s="13">
        <v>730.19</v>
      </c>
      <c r="H1904" s="14">
        <f t="shared" si="203"/>
        <v>2159902.02</v>
      </c>
      <c r="I1904" s="14">
        <f>IF(F1904="GHS",H1904,H1904*Assumptions!$B$4)</f>
        <v>2159902.02</v>
      </c>
      <c r="J1904" s="15" t="str">
        <f>INDEX(Assumptions!$B$8:$B$12,MATCH(B1904,Assumptions!$A$8:$A$12,0))</f>
        <v>Weighted Average</v>
      </c>
      <c r="K1904" s="16">
        <f>G1904/(1-INDEX(Assumptions!$D$8:$D$12,MATCH(B1904,Assumptions!$A$8:$A$12,0)))</f>
        <v>1123.3692307692309</v>
      </c>
      <c r="L1904" s="16">
        <f t="shared" si="204"/>
        <v>21.9057</v>
      </c>
      <c r="M1904" s="16">
        <f t="shared" si="205"/>
        <v>56.168461538461543</v>
      </c>
      <c r="N1904" s="14">
        <f>E1904*(K1904-L1904-M1904)*IF(F1904="GHS",1,Assumptions!$B$4)</f>
        <v>3091982.8147846158</v>
      </c>
      <c r="O1904" s="15">
        <f t="shared" ca="1" si="206"/>
        <v>117</v>
      </c>
      <c r="P1904" s="15" t="str">
        <f t="shared" ca="1" si="207"/>
        <v>91-180d</v>
      </c>
      <c r="Q1904" s="17">
        <f ca="1">IF(P1904="0-90d",0,IF(P1904="91-180d",INDEX(Assumptions!$F$8:$F$12,MATCH(B1904,Assumptions!$A$8:$A$12,0)),IF(P1904="181-365d",INDEX(Assumptions!$G$8:$G$12,MATCH(B1904,Assumptions!$A$8:$A$12,0)),INDEX(Assumptions!$H$8:$H$12,MATCH(B1904,Assumptions!$A$8:$A$12,0)))))</f>
        <v>0.1</v>
      </c>
      <c r="R1904" s="14">
        <f t="shared" ca="1" si="208"/>
        <v>215990.20200000002</v>
      </c>
      <c r="S1904" s="14">
        <f t="shared" ca="1" si="209"/>
        <v>1943911.818</v>
      </c>
      <c r="T1904" s="11" t="s">
        <v>25</v>
      </c>
      <c r="U1904" s="18" t="s">
        <v>26</v>
      </c>
    </row>
    <row r="1905" spans="1:21" ht="15" customHeight="1" x14ac:dyDescent="0.15">
      <c r="A1905" s="10" t="s">
        <v>1953</v>
      </c>
      <c r="B1905" s="11" t="s">
        <v>31</v>
      </c>
      <c r="C1905" s="11" t="s">
        <v>32</v>
      </c>
      <c r="D1905" s="12">
        <v>45865</v>
      </c>
      <c r="E1905" s="11">
        <v>2022</v>
      </c>
      <c r="F1905" s="11" t="s">
        <v>33</v>
      </c>
      <c r="G1905" s="13">
        <v>1004.55</v>
      </c>
      <c r="H1905" s="14">
        <f t="shared" si="203"/>
        <v>2031200.0999999999</v>
      </c>
      <c r="I1905" s="14">
        <f>IF(F1905="GHS",H1905,H1905*Assumptions!$B$4)</f>
        <v>2031200.0999999999</v>
      </c>
      <c r="J1905" s="15" t="str">
        <f>INDEX(Assumptions!$B$8:$B$12,MATCH(B1905,Assumptions!$A$8:$A$12,0))</f>
        <v>Weighted Average</v>
      </c>
      <c r="K1905" s="16">
        <f>G1905/(1-INDEX(Assumptions!$D$8:$D$12,MATCH(B1905,Assumptions!$A$8:$A$12,0)))</f>
        <v>1395.2083333333333</v>
      </c>
      <c r="L1905" s="16">
        <f t="shared" si="204"/>
        <v>30.136499999999998</v>
      </c>
      <c r="M1905" s="16">
        <f t="shared" si="205"/>
        <v>69.760416666666671</v>
      </c>
      <c r="N1905" s="14">
        <f>E1905*(K1905-L1905-M1905)*IF(F1905="GHS",1,Assumptions!$B$4)</f>
        <v>2619119.6844999995</v>
      </c>
      <c r="O1905" s="15">
        <f t="shared" ca="1" si="206"/>
        <v>421</v>
      </c>
      <c r="P1905" s="15" t="str">
        <f t="shared" ca="1" si="207"/>
        <v>365d+</v>
      </c>
      <c r="Q1905" s="17">
        <f ca="1">IF(P1905="0-90d",0,IF(P1905="91-180d",INDEX(Assumptions!$F$8:$F$12,MATCH(B1905,Assumptions!$A$8:$A$12,0)),IF(P1905="181-365d",INDEX(Assumptions!$G$8:$G$12,MATCH(B1905,Assumptions!$A$8:$A$12,0)),INDEX(Assumptions!$H$8:$H$12,MATCH(B1905,Assumptions!$A$8:$A$12,0)))))</f>
        <v>0.6</v>
      </c>
      <c r="R1905" s="14">
        <f t="shared" ca="1" si="208"/>
        <v>1218720.0599999998</v>
      </c>
      <c r="S1905" s="14">
        <f t="shared" ca="1" si="209"/>
        <v>812480.04</v>
      </c>
      <c r="T1905" s="11" t="s">
        <v>25</v>
      </c>
      <c r="U1905" s="18" t="s">
        <v>26</v>
      </c>
    </row>
    <row r="1906" spans="1:21" ht="15" customHeight="1" x14ac:dyDescent="0.15">
      <c r="A1906" s="10" t="s">
        <v>1954</v>
      </c>
      <c r="B1906" s="11" t="s">
        <v>31</v>
      </c>
      <c r="C1906" s="11" t="s">
        <v>63</v>
      </c>
      <c r="D1906" s="12">
        <v>45948</v>
      </c>
      <c r="E1906" s="11">
        <v>2541</v>
      </c>
      <c r="F1906" s="11" t="s">
        <v>33</v>
      </c>
      <c r="G1906" s="13">
        <v>2739.77</v>
      </c>
      <c r="H1906" s="14">
        <f t="shared" si="203"/>
        <v>6961755.5700000003</v>
      </c>
      <c r="I1906" s="14">
        <f>IF(F1906="GHS",H1906,H1906*Assumptions!$B$4)</f>
        <v>6961755.5700000003</v>
      </c>
      <c r="J1906" s="15" t="str">
        <f>INDEX(Assumptions!$B$8:$B$12,MATCH(B1906,Assumptions!$A$8:$A$12,0))</f>
        <v>Weighted Average</v>
      </c>
      <c r="K1906" s="16">
        <f>G1906/(1-INDEX(Assumptions!$D$8:$D$12,MATCH(B1906,Assumptions!$A$8:$A$12,0)))</f>
        <v>3805.2361111111113</v>
      </c>
      <c r="L1906" s="16">
        <f t="shared" si="204"/>
        <v>82.193100000000001</v>
      </c>
      <c r="M1906" s="16">
        <f t="shared" si="205"/>
        <v>190.26180555555558</v>
      </c>
      <c r="N1906" s="14">
        <f>E1906*(K1906-L1906-M1906)*IF(F1906="GHS",1,Assumptions!$B$4)</f>
        <v>8976797.0433166679</v>
      </c>
      <c r="O1906" s="15">
        <f t="shared" ca="1" si="206"/>
        <v>338</v>
      </c>
      <c r="P1906" s="15" t="str">
        <f t="shared" ca="1" si="207"/>
        <v>181-365d</v>
      </c>
      <c r="Q1906" s="17">
        <f ca="1">IF(P1906="0-90d",0,IF(P1906="91-180d",INDEX(Assumptions!$F$8:$F$12,MATCH(B1906,Assumptions!$A$8:$A$12,0)),IF(P1906="181-365d",INDEX(Assumptions!$G$8:$G$12,MATCH(B1906,Assumptions!$A$8:$A$12,0)),INDEX(Assumptions!$H$8:$H$12,MATCH(B1906,Assumptions!$A$8:$A$12,0)))))</f>
        <v>0.2</v>
      </c>
      <c r="R1906" s="14">
        <f t="shared" ca="1" si="208"/>
        <v>1392351.1140000001</v>
      </c>
      <c r="S1906" s="14">
        <f t="shared" ca="1" si="209"/>
        <v>5569404.4560000002</v>
      </c>
      <c r="T1906" s="11" t="s">
        <v>25</v>
      </c>
      <c r="U1906" s="18" t="s">
        <v>26</v>
      </c>
    </row>
    <row r="1907" spans="1:21" ht="15" customHeight="1" x14ac:dyDescent="0.15">
      <c r="A1907" s="10" t="s">
        <v>1955</v>
      </c>
      <c r="B1907" s="11" t="s">
        <v>46</v>
      </c>
      <c r="C1907" s="11" t="s">
        <v>47</v>
      </c>
      <c r="D1907" s="12">
        <v>46198</v>
      </c>
      <c r="E1907" s="11">
        <v>2111</v>
      </c>
      <c r="F1907" s="11" t="s">
        <v>33</v>
      </c>
      <c r="G1907" s="13">
        <v>634315.21</v>
      </c>
      <c r="H1907" s="14">
        <f t="shared" si="203"/>
        <v>1339039408.3099999</v>
      </c>
      <c r="I1907" s="14">
        <f>IF(F1907="GHS",H1907,H1907*Assumptions!$B$4)</f>
        <v>1339039408.3099999</v>
      </c>
      <c r="J1907" s="15" t="str">
        <f>INDEX(Assumptions!$B$8:$B$12,MATCH(B1907,Assumptions!$A$8:$A$12,0))</f>
        <v>Specific Identification</v>
      </c>
      <c r="K1907" s="16">
        <f>G1907/(1-INDEX(Assumptions!$D$8:$D$12,MATCH(B1907,Assumptions!$A$8:$A$12,0)))</f>
        <v>813224.62820512813</v>
      </c>
      <c r="L1907" s="16">
        <f t="shared" si="204"/>
        <v>19029.456299999998</v>
      </c>
      <c r="M1907" s="16">
        <f t="shared" si="205"/>
        <v>40661.231410256412</v>
      </c>
      <c r="N1907" s="14">
        <f>E1907*(K1907-L1907-M1907)*IF(F1907="GHS",1,Assumptions!$B$4)</f>
        <v>1590710148.3846741</v>
      </c>
      <c r="O1907" s="15">
        <f t="shared" ca="1" si="206"/>
        <v>88</v>
      </c>
      <c r="P1907" s="15" t="str">
        <f t="shared" ca="1" si="207"/>
        <v>0-90d</v>
      </c>
      <c r="Q1907" s="17">
        <f ca="1">IF(P1907="0-90d",0,IF(P1907="91-180d",INDEX(Assumptions!$F$8:$F$12,MATCH(B1907,Assumptions!$A$8:$A$12,0)),IF(P1907="181-365d",INDEX(Assumptions!$G$8:$G$12,MATCH(B1907,Assumptions!$A$8:$A$12,0)),INDEX(Assumptions!$H$8:$H$12,MATCH(B1907,Assumptions!$A$8:$A$12,0)))))</f>
        <v>0</v>
      </c>
      <c r="R1907" s="14">
        <f t="shared" ca="1" si="208"/>
        <v>0</v>
      </c>
      <c r="S1907" s="14">
        <f t="shared" ca="1" si="209"/>
        <v>1339039408.3099999</v>
      </c>
      <c r="T1907" s="11" t="s">
        <v>25</v>
      </c>
      <c r="U1907" s="18" t="s">
        <v>36</v>
      </c>
    </row>
    <row r="1908" spans="1:21" ht="15" customHeight="1" x14ac:dyDescent="0.15">
      <c r="A1908" s="10" t="s">
        <v>1956</v>
      </c>
      <c r="B1908" s="11" t="s">
        <v>31</v>
      </c>
      <c r="C1908" s="11" t="s">
        <v>32</v>
      </c>
      <c r="D1908" s="12">
        <v>46107</v>
      </c>
      <c r="E1908" s="11">
        <v>4736</v>
      </c>
      <c r="F1908" s="11" t="s">
        <v>33</v>
      </c>
      <c r="G1908" s="13">
        <v>2379.2600000000002</v>
      </c>
      <c r="H1908" s="14">
        <f t="shared" si="203"/>
        <v>11268175.360000001</v>
      </c>
      <c r="I1908" s="14">
        <f>IF(F1908="GHS",H1908,H1908*Assumptions!$B$4)</f>
        <v>11268175.360000001</v>
      </c>
      <c r="J1908" s="15" t="str">
        <f>INDEX(Assumptions!$B$8:$B$12,MATCH(B1908,Assumptions!$A$8:$A$12,0))</f>
        <v>Weighted Average</v>
      </c>
      <c r="K1908" s="16">
        <f>G1908/(1-INDEX(Assumptions!$D$8:$D$12,MATCH(B1908,Assumptions!$A$8:$A$12,0)))</f>
        <v>3304.5277777777783</v>
      </c>
      <c r="L1908" s="16">
        <f t="shared" si="204"/>
        <v>71.377800000000008</v>
      </c>
      <c r="M1908" s="16">
        <f t="shared" si="205"/>
        <v>165.22638888888892</v>
      </c>
      <c r="N1908" s="14">
        <f>E1908*(K1908-L1908-M1908)*IF(F1908="GHS",1,Assumptions!$B$4)</f>
        <v>14529686.116977779</v>
      </c>
      <c r="O1908" s="15">
        <f t="shared" ca="1" si="206"/>
        <v>179</v>
      </c>
      <c r="P1908" s="15" t="str">
        <f t="shared" ca="1" si="207"/>
        <v>91-180d</v>
      </c>
      <c r="Q1908" s="17">
        <f ca="1">IF(P1908="0-90d",0,IF(P1908="91-180d",INDEX(Assumptions!$F$8:$F$12,MATCH(B1908,Assumptions!$A$8:$A$12,0)),IF(P1908="181-365d",INDEX(Assumptions!$G$8:$G$12,MATCH(B1908,Assumptions!$A$8:$A$12,0)),INDEX(Assumptions!$H$8:$H$12,MATCH(B1908,Assumptions!$A$8:$A$12,0)))))</f>
        <v>0.05</v>
      </c>
      <c r="R1908" s="14">
        <f t="shared" ca="1" si="208"/>
        <v>563408.76800000004</v>
      </c>
      <c r="S1908" s="14">
        <f t="shared" ca="1" si="209"/>
        <v>10704766.592000002</v>
      </c>
      <c r="T1908" s="11" t="s">
        <v>25</v>
      </c>
      <c r="U1908" s="18" t="s">
        <v>26</v>
      </c>
    </row>
    <row r="1909" spans="1:21" ht="15" customHeight="1" x14ac:dyDescent="0.15">
      <c r="A1909" s="10" t="s">
        <v>1957</v>
      </c>
      <c r="B1909" s="11" t="s">
        <v>28</v>
      </c>
      <c r="C1909" s="11" t="s">
        <v>35</v>
      </c>
      <c r="D1909" s="12">
        <v>46081</v>
      </c>
      <c r="E1909" s="11">
        <v>1129</v>
      </c>
      <c r="F1909" s="11" t="s">
        <v>24</v>
      </c>
      <c r="G1909" s="13">
        <v>4702.37</v>
      </c>
      <c r="H1909" s="14">
        <f t="shared" si="203"/>
        <v>5308975.7299999995</v>
      </c>
      <c r="I1909" s="14">
        <f>IF(F1909="GHS",H1909,H1909*Assumptions!$B$4)</f>
        <v>57336937.883999996</v>
      </c>
      <c r="J1909" s="15" t="str">
        <f>INDEX(Assumptions!$B$8:$B$12,MATCH(B1909,Assumptions!$A$8:$A$12,0))</f>
        <v>Fair Value Less Costs to Sell</v>
      </c>
      <c r="K1909" s="16">
        <f>G1909/(1-INDEX(Assumptions!$D$8:$D$12,MATCH(B1909,Assumptions!$A$8:$A$12,0)))</f>
        <v>5343.602272727273</v>
      </c>
      <c r="L1909" s="16">
        <f t="shared" si="204"/>
        <v>141.0711</v>
      </c>
      <c r="M1909" s="16">
        <f t="shared" si="205"/>
        <v>267.18011363636367</v>
      </c>
      <c r="N1909" s="14">
        <f>E1909*(K1909-L1909-M1909)*IF(F1909="GHS",1,Assumptions!$B$4)</f>
        <v>60177722.533707269</v>
      </c>
      <c r="O1909" s="15">
        <f t="shared" ca="1" si="206"/>
        <v>205</v>
      </c>
      <c r="P1909" s="15" t="str">
        <f t="shared" ca="1" si="207"/>
        <v>181-365d</v>
      </c>
      <c r="Q1909" s="17">
        <f ca="1">IF(P1909="0-90d",0,IF(P1909="91-180d",INDEX(Assumptions!$F$8:$F$12,MATCH(B1909,Assumptions!$A$8:$A$12,0)),IF(P1909="181-365d",INDEX(Assumptions!$G$8:$G$12,MATCH(B1909,Assumptions!$A$8:$A$12,0)),INDEX(Assumptions!$H$8:$H$12,MATCH(B1909,Assumptions!$A$8:$A$12,0)))))</f>
        <v>0.1</v>
      </c>
      <c r="R1909" s="14">
        <f t="shared" ca="1" si="208"/>
        <v>5733693.7884</v>
      </c>
      <c r="S1909" s="14">
        <f t="shared" si="209"/>
        <v>0</v>
      </c>
      <c r="T1909" s="11" t="s">
        <v>39</v>
      </c>
      <c r="U1909" s="18" t="s">
        <v>26</v>
      </c>
    </row>
    <row r="1910" spans="1:21" ht="15" customHeight="1" x14ac:dyDescent="0.15">
      <c r="A1910" s="10" t="s">
        <v>1958</v>
      </c>
      <c r="B1910" s="11" t="s">
        <v>41</v>
      </c>
      <c r="C1910" s="11" t="s">
        <v>49</v>
      </c>
      <c r="D1910" s="12">
        <v>46123</v>
      </c>
      <c r="E1910" s="11">
        <v>1647</v>
      </c>
      <c r="F1910" s="11" t="s">
        <v>33</v>
      </c>
      <c r="G1910" s="13">
        <v>253.02</v>
      </c>
      <c r="H1910" s="14">
        <f t="shared" si="203"/>
        <v>416723.94</v>
      </c>
      <c r="I1910" s="14">
        <f>IF(F1910="GHS",H1910,H1910*Assumptions!$B$4)</f>
        <v>416723.94</v>
      </c>
      <c r="J1910" s="15" t="str">
        <f>INDEX(Assumptions!$B$8:$B$12,MATCH(B1910,Assumptions!$A$8:$A$12,0))</f>
        <v>Weighted Average</v>
      </c>
      <c r="K1910" s="16">
        <f>G1910/(1-INDEX(Assumptions!$D$8:$D$12,MATCH(B1910,Assumptions!$A$8:$A$12,0)))</f>
        <v>389.26153846153846</v>
      </c>
      <c r="L1910" s="16">
        <f t="shared" si="204"/>
        <v>7.5906000000000002</v>
      </c>
      <c r="M1910" s="16">
        <f t="shared" si="205"/>
        <v>19.463076923076926</v>
      </c>
      <c r="N1910" s="14">
        <f>E1910*(K1910-L1910-M1910)*IF(F1910="GHS",1,Assumptions!$B$4)</f>
        <v>596556.34795384621</v>
      </c>
      <c r="O1910" s="15">
        <f t="shared" ca="1" si="206"/>
        <v>163</v>
      </c>
      <c r="P1910" s="15" t="str">
        <f t="shared" ca="1" si="207"/>
        <v>91-180d</v>
      </c>
      <c r="Q1910" s="17">
        <f ca="1">IF(P1910="0-90d",0,IF(P1910="91-180d",INDEX(Assumptions!$F$8:$F$12,MATCH(B1910,Assumptions!$A$8:$A$12,0)),IF(P1910="181-365d",INDEX(Assumptions!$G$8:$G$12,MATCH(B1910,Assumptions!$A$8:$A$12,0)),INDEX(Assumptions!$H$8:$H$12,MATCH(B1910,Assumptions!$A$8:$A$12,0)))))</f>
        <v>0.1</v>
      </c>
      <c r="R1910" s="14">
        <f t="shared" ca="1" si="208"/>
        <v>41672.394</v>
      </c>
      <c r="S1910" s="14">
        <f t="shared" ca="1" si="209"/>
        <v>375051.54599999997</v>
      </c>
      <c r="T1910" s="11" t="s">
        <v>25</v>
      </c>
      <c r="U1910" s="18" t="s">
        <v>26</v>
      </c>
    </row>
    <row r="1911" spans="1:21" ht="15" customHeight="1" x14ac:dyDescent="0.15">
      <c r="A1911" s="10" t="s">
        <v>1959</v>
      </c>
      <c r="B1911" s="11" t="s">
        <v>41</v>
      </c>
      <c r="C1911" s="11" t="s">
        <v>115</v>
      </c>
      <c r="D1911" s="12">
        <v>45955</v>
      </c>
      <c r="E1911" s="11">
        <v>3004</v>
      </c>
      <c r="F1911" s="11" t="s">
        <v>33</v>
      </c>
      <c r="G1911" s="13">
        <v>404.67</v>
      </c>
      <c r="H1911" s="14">
        <f t="shared" si="203"/>
        <v>1215628.68</v>
      </c>
      <c r="I1911" s="14">
        <f>IF(F1911="GHS",H1911,H1911*Assumptions!$B$4)</f>
        <v>1215628.68</v>
      </c>
      <c r="J1911" s="15" t="str">
        <f>INDEX(Assumptions!$B$8:$B$12,MATCH(B1911,Assumptions!$A$8:$A$12,0))</f>
        <v>Weighted Average</v>
      </c>
      <c r="K1911" s="16">
        <f>G1911/(1-INDEX(Assumptions!$D$8:$D$12,MATCH(B1911,Assumptions!$A$8:$A$12,0)))</f>
        <v>622.56923076923078</v>
      </c>
      <c r="L1911" s="16">
        <f t="shared" si="204"/>
        <v>12.1401</v>
      </c>
      <c r="M1911" s="16">
        <f t="shared" si="205"/>
        <v>31.12846153846154</v>
      </c>
      <c r="N1911" s="14">
        <f>E1911*(K1911-L1911-M1911)*IF(F1911="GHS",1,Assumptions!$B$4)</f>
        <v>1740219.2103692307</v>
      </c>
      <c r="O1911" s="15">
        <f t="shared" ca="1" si="206"/>
        <v>331</v>
      </c>
      <c r="P1911" s="15" t="str">
        <f t="shared" ca="1" si="207"/>
        <v>181-365d</v>
      </c>
      <c r="Q1911" s="17">
        <f ca="1">IF(P1911="0-90d",0,IF(P1911="91-180d",INDEX(Assumptions!$F$8:$F$12,MATCH(B1911,Assumptions!$A$8:$A$12,0)),IF(P1911="181-365d",INDEX(Assumptions!$G$8:$G$12,MATCH(B1911,Assumptions!$A$8:$A$12,0)),INDEX(Assumptions!$H$8:$H$12,MATCH(B1911,Assumptions!$A$8:$A$12,0)))))</f>
        <v>0.35</v>
      </c>
      <c r="R1911" s="14">
        <f t="shared" ca="1" si="208"/>
        <v>425470.03799999994</v>
      </c>
      <c r="S1911" s="14">
        <f t="shared" ca="1" si="209"/>
        <v>790158.64199999999</v>
      </c>
      <c r="T1911" s="11" t="s">
        <v>50</v>
      </c>
      <c r="U1911" s="18" t="s">
        <v>26</v>
      </c>
    </row>
    <row r="1912" spans="1:21" ht="15" customHeight="1" x14ac:dyDescent="0.15">
      <c r="A1912" s="10" t="s">
        <v>1960</v>
      </c>
      <c r="B1912" s="11" t="s">
        <v>31</v>
      </c>
      <c r="C1912" s="11" t="s">
        <v>76</v>
      </c>
      <c r="D1912" s="12">
        <v>46215</v>
      </c>
      <c r="E1912" s="11">
        <v>1585</v>
      </c>
      <c r="F1912" s="11" t="s">
        <v>33</v>
      </c>
      <c r="G1912" s="13">
        <v>2006.28</v>
      </c>
      <c r="H1912" s="14">
        <f t="shared" si="203"/>
        <v>3179953.8</v>
      </c>
      <c r="I1912" s="14">
        <f>IF(F1912="GHS",H1912,H1912*Assumptions!$B$4)</f>
        <v>3179953.8</v>
      </c>
      <c r="J1912" s="15" t="str">
        <f>INDEX(Assumptions!$B$8:$B$12,MATCH(B1912,Assumptions!$A$8:$A$12,0))</f>
        <v>Weighted Average</v>
      </c>
      <c r="K1912" s="16">
        <f>G1912/(1-INDEX(Assumptions!$D$8:$D$12,MATCH(B1912,Assumptions!$A$8:$A$12,0)))</f>
        <v>2786.5</v>
      </c>
      <c r="L1912" s="16">
        <f t="shared" si="204"/>
        <v>60.188399999999994</v>
      </c>
      <c r="M1912" s="16">
        <f t="shared" si="205"/>
        <v>139.32500000000002</v>
      </c>
      <c r="N1912" s="14">
        <f>E1912*(K1912-L1912-M1912)*IF(F1912="GHS",1,Assumptions!$B$4)</f>
        <v>4100373.7610000004</v>
      </c>
      <c r="O1912" s="15">
        <f t="shared" ca="1" si="206"/>
        <v>71</v>
      </c>
      <c r="P1912" s="15" t="str">
        <f t="shared" ca="1" si="207"/>
        <v>0-90d</v>
      </c>
      <c r="Q1912" s="17">
        <f ca="1">IF(P1912="0-90d",0,IF(P1912="91-180d",INDEX(Assumptions!$F$8:$F$12,MATCH(B1912,Assumptions!$A$8:$A$12,0)),IF(P1912="181-365d",INDEX(Assumptions!$G$8:$G$12,MATCH(B1912,Assumptions!$A$8:$A$12,0)),INDEX(Assumptions!$H$8:$H$12,MATCH(B1912,Assumptions!$A$8:$A$12,0)))))</f>
        <v>0</v>
      </c>
      <c r="R1912" s="14">
        <f t="shared" ca="1" si="208"/>
        <v>0</v>
      </c>
      <c r="S1912" s="14">
        <f t="shared" ca="1" si="209"/>
        <v>3179953.8</v>
      </c>
      <c r="T1912" s="11" t="s">
        <v>25</v>
      </c>
      <c r="U1912" s="18" t="s">
        <v>26</v>
      </c>
    </row>
    <row r="1913" spans="1:21" ht="15" customHeight="1" x14ac:dyDescent="0.15">
      <c r="A1913" s="10" t="s">
        <v>1961</v>
      </c>
      <c r="B1913" s="11" t="s">
        <v>31</v>
      </c>
      <c r="C1913" s="11" t="s">
        <v>76</v>
      </c>
      <c r="D1913" s="12">
        <v>46163</v>
      </c>
      <c r="E1913" s="11">
        <v>1220</v>
      </c>
      <c r="F1913" s="11" t="s">
        <v>33</v>
      </c>
      <c r="G1913" s="13">
        <v>2488.27</v>
      </c>
      <c r="H1913" s="14">
        <f t="shared" si="203"/>
        <v>3035689.4</v>
      </c>
      <c r="I1913" s="14">
        <f>IF(F1913="GHS",H1913,H1913*Assumptions!$B$4)</f>
        <v>3035689.4</v>
      </c>
      <c r="J1913" s="15" t="str">
        <f>INDEX(Assumptions!$B$8:$B$12,MATCH(B1913,Assumptions!$A$8:$A$12,0))</f>
        <v>Weighted Average</v>
      </c>
      <c r="K1913" s="16">
        <f>G1913/(1-INDEX(Assumptions!$D$8:$D$12,MATCH(B1913,Assumptions!$A$8:$A$12,0)))</f>
        <v>3455.9305555555557</v>
      </c>
      <c r="L1913" s="16">
        <f t="shared" si="204"/>
        <v>74.648099999999999</v>
      </c>
      <c r="M1913" s="16">
        <f t="shared" si="205"/>
        <v>172.79652777777778</v>
      </c>
      <c r="N1913" s="14">
        <f>E1913*(K1913-L1913-M1913)*IF(F1913="GHS",1,Assumptions!$B$4)</f>
        <v>3914352.831888889</v>
      </c>
      <c r="O1913" s="15">
        <f t="shared" ca="1" si="206"/>
        <v>123</v>
      </c>
      <c r="P1913" s="15" t="str">
        <f t="shared" ca="1" si="207"/>
        <v>91-180d</v>
      </c>
      <c r="Q1913" s="17">
        <f ca="1">IF(P1913="0-90d",0,IF(P1913="91-180d",INDEX(Assumptions!$F$8:$F$12,MATCH(B1913,Assumptions!$A$8:$A$12,0)),IF(P1913="181-365d",INDEX(Assumptions!$G$8:$G$12,MATCH(B1913,Assumptions!$A$8:$A$12,0)),INDEX(Assumptions!$H$8:$H$12,MATCH(B1913,Assumptions!$A$8:$A$12,0)))))</f>
        <v>0.05</v>
      </c>
      <c r="R1913" s="14">
        <f t="shared" ca="1" si="208"/>
        <v>151784.47</v>
      </c>
      <c r="S1913" s="14">
        <f t="shared" ca="1" si="209"/>
        <v>2883904.9299999997</v>
      </c>
      <c r="T1913" s="11" t="s">
        <v>25</v>
      </c>
      <c r="U1913" s="18" t="s">
        <v>26</v>
      </c>
    </row>
    <row r="1914" spans="1:21" ht="15" customHeight="1" x14ac:dyDescent="0.15">
      <c r="A1914" s="10" t="s">
        <v>1962</v>
      </c>
      <c r="B1914" s="11" t="s">
        <v>46</v>
      </c>
      <c r="C1914" s="11" t="s">
        <v>52</v>
      </c>
      <c r="D1914" s="12">
        <v>46111</v>
      </c>
      <c r="E1914" s="11">
        <v>662</v>
      </c>
      <c r="F1914" s="11" t="s">
        <v>33</v>
      </c>
      <c r="G1914" s="13">
        <v>362228.16</v>
      </c>
      <c r="H1914" s="14">
        <f t="shared" si="203"/>
        <v>239795041.91999999</v>
      </c>
      <c r="I1914" s="14">
        <f>IF(F1914="GHS",H1914,H1914*Assumptions!$B$4)</f>
        <v>239795041.91999999</v>
      </c>
      <c r="J1914" s="15" t="str">
        <f>INDEX(Assumptions!$B$8:$B$12,MATCH(B1914,Assumptions!$A$8:$A$12,0))</f>
        <v>Specific Identification</v>
      </c>
      <c r="K1914" s="16">
        <f>G1914/(1-INDEX(Assumptions!$D$8:$D$12,MATCH(B1914,Assumptions!$A$8:$A$12,0)))</f>
        <v>464395.07692307688</v>
      </c>
      <c r="L1914" s="16">
        <f t="shared" si="204"/>
        <v>10866.844799999999</v>
      </c>
      <c r="M1914" s="16">
        <f t="shared" si="205"/>
        <v>23219.753846153846</v>
      </c>
      <c r="N1914" s="14">
        <f>E1914*(K1914-L1914-M1914)*IF(F1914="GHS",1,Assumptions!$B$4)</f>
        <v>284864212.61932302</v>
      </c>
      <c r="O1914" s="15">
        <f t="shared" ca="1" si="206"/>
        <v>175</v>
      </c>
      <c r="P1914" s="15" t="str">
        <f t="shared" ca="1" si="207"/>
        <v>91-180d</v>
      </c>
      <c r="Q1914" s="17">
        <f ca="1">IF(P1914="0-90d",0,IF(P1914="91-180d",INDEX(Assumptions!$F$8:$F$12,MATCH(B1914,Assumptions!$A$8:$A$12,0)),IF(P1914="181-365d",INDEX(Assumptions!$G$8:$G$12,MATCH(B1914,Assumptions!$A$8:$A$12,0)),INDEX(Assumptions!$H$8:$H$12,MATCH(B1914,Assumptions!$A$8:$A$12,0)))))</f>
        <v>0</v>
      </c>
      <c r="R1914" s="14">
        <f t="shared" ca="1" si="208"/>
        <v>0</v>
      </c>
      <c r="S1914" s="14">
        <f t="shared" ca="1" si="209"/>
        <v>239795041.91999999</v>
      </c>
      <c r="T1914" s="11" t="s">
        <v>25</v>
      </c>
      <c r="U1914" s="18" t="s">
        <v>26</v>
      </c>
    </row>
    <row r="1915" spans="1:21" ht="15" customHeight="1" x14ac:dyDescent="0.15">
      <c r="A1915" s="10" t="s">
        <v>1963</v>
      </c>
      <c r="B1915" s="11" t="s">
        <v>31</v>
      </c>
      <c r="C1915" s="11" t="s">
        <v>63</v>
      </c>
      <c r="D1915" s="12">
        <v>46054</v>
      </c>
      <c r="E1915" s="11">
        <v>3029</v>
      </c>
      <c r="F1915" s="11" t="s">
        <v>33</v>
      </c>
      <c r="G1915" s="13">
        <v>3160.83</v>
      </c>
      <c r="H1915" s="14">
        <f t="shared" si="203"/>
        <v>9574154.0700000003</v>
      </c>
      <c r="I1915" s="14">
        <f>IF(F1915="GHS",H1915,H1915*Assumptions!$B$4)</f>
        <v>9574154.0700000003</v>
      </c>
      <c r="J1915" s="15" t="str">
        <f>INDEX(Assumptions!$B$8:$B$12,MATCH(B1915,Assumptions!$A$8:$A$12,0))</f>
        <v>Weighted Average</v>
      </c>
      <c r="K1915" s="16">
        <f>G1915/(1-INDEX(Assumptions!$D$8:$D$12,MATCH(B1915,Assumptions!$A$8:$A$12,0)))</f>
        <v>4390.041666666667</v>
      </c>
      <c r="L1915" s="16">
        <f t="shared" si="204"/>
        <v>94.8249</v>
      </c>
      <c r="M1915" s="16">
        <f t="shared" si="205"/>
        <v>219.50208333333336</v>
      </c>
      <c r="N1915" s="14">
        <f>E1915*(K1915-L1915-M1915)*IF(F1915="GHS",1,Assumptions!$B$4)</f>
        <v>12345339.77581667</v>
      </c>
      <c r="O1915" s="15">
        <f t="shared" ca="1" si="206"/>
        <v>232</v>
      </c>
      <c r="P1915" s="15" t="str">
        <f t="shared" ca="1" si="207"/>
        <v>181-365d</v>
      </c>
      <c r="Q1915" s="17">
        <f ca="1">IF(P1915="0-90d",0,IF(P1915="91-180d",INDEX(Assumptions!$F$8:$F$12,MATCH(B1915,Assumptions!$A$8:$A$12,0)),IF(P1915="181-365d",INDEX(Assumptions!$G$8:$G$12,MATCH(B1915,Assumptions!$A$8:$A$12,0)),INDEX(Assumptions!$H$8:$H$12,MATCH(B1915,Assumptions!$A$8:$A$12,0)))))</f>
        <v>0.2</v>
      </c>
      <c r="R1915" s="14">
        <f t="shared" ca="1" si="208"/>
        <v>1914830.8140000002</v>
      </c>
      <c r="S1915" s="14">
        <f t="shared" ca="1" si="209"/>
        <v>7659323.2560000001</v>
      </c>
      <c r="T1915" s="11" t="s">
        <v>25</v>
      </c>
      <c r="U1915" s="18" t="s">
        <v>26</v>
      </c>
    </row>
    <row r="1916" spans="1:21" ht="15" customHeight="1" x14ac:dyDescent="0.15">
      <c r="A1916" s="10" t="s">
        <v>1964</v>
      </c>
      <c r="B1916" s="11" t="s">
        <v>22</v>
      </c>
      <c r="C1916" s="11" t="s">
        <v>23</v>
      </c>
      <c r="D1916" s="12">
        <v>45844</v>
      </c>
      <c r="E1916" s="11">
        <v>595</v>
      </c>
      <c r="F1916" s="11" t="s">
        <v>24</v>
      </c>
      <c r="G1916" s="13">
        <v>18261.34</v>
      </c>
      <c r="H1916" s="14">
        <f t="shared" si="203"/>
        <v>10865497.300000001</v>
      </c>
      <c r="I1916" s="14">
        <f>IF(F1916="GHS",H1916,H1916*Assumptions!$B$4)</f>
        <v>117347370.84000002</v>
      </c>
      <c r="J1916" s="15" t="str">
        <f>INDEX(Assumptions!$B$8:$B$12,MATCH(B1916,Assumptions!$A$8:$A$12,0))</f>
        <v>FIFO</v>
      </c>
      <c r="K1916" s="16">
        <f>G1916/(1-INDEX(Assumptions!$D$8:$D$12,MATCH(B1916,Assumptions!$A$8:$A$12,0)))</f>
        <v>22269.92682926829</v>
      </c>
      <c r="L1916" s="16">
        <f t="shared" si="204"/>
        <v>547.84019999999998</v>
      </c>
      <c r="M1916" s="16">
        <f t="shared" si="205"/>
        <v>1113.4963414634146</v>
      </c>
      <c r="N1916" s="14">
        <f>E1916*(K1916-L1916-M1916)*IF(F1916="GHS",1,Assumptions!$B$4)</f>
        <v>132430801.18943414</v>
      </c>
      <c r="O1916" s="15">
        <f t="shared" ca="1" si="206"/>
        <v>442</v>
      </c>
      <c r="P1916" s="15" t="str">
        <f t="shared" ca="1" si="207"/>
        <v>365d+</v>
      </c>
      <c r="Q1916" s="17">
        <f ca="1">IF(P1916="0-90d",0,IF(P1916="91-180d",INDEX(Assumptions!$F$8:$F$12,MATCH(B1916,Assumptions!$A$8:$A$12,0)),IF(P1916="181-365d",INDEX(Assumptions!$G$8:$G$12,MATCH(B1916,Assumptions!$A$8:$A$12,0)),INDEX(Assumptions!$H$8:$H$12,MATCH(B1916,Assumptions!$A$8:$A$12,0)))))</f>
        <v>0.5</v>
      </c>
      <c r="R1916" s="14">
        <f t="shared" ca="1" si="208"/>
        <v>58673685.420000009</v>
      </c>
      <c r="S1916" s="14">
        <f t="shared" ca="1" si="209"/>
        <v>58673685.420000009</v>
      </c>
      <c r="T1916" s="11" t="s">
        <v>25</v>
      </c>
      <c r="U1916" s="18" t="s">
        <v>26</v>
      </c>
    </row>
    <row r="1917" spans="1:21" ht="15" customHeight="1" x14ac:dyDescent="0.15">
      <c r="A1917" s="10" t="s">
        <v>1965</v>
      </c>
      <c r="B1917" s="11" t="s">
        <v>41</v>
      </c>
      <c r="C1917" s="11" t="s">
        <v>49</v>
      </c>
      <c r="D1917" s="12">
        <v>46067</v>
      </c>
      <c r="E1917" s="11">
        <v>1606</v>
      </c>
      <c r="F1917" s="11" t="s">
        <v>33</v>
      </c>
      <c r="G1917" s="13">
        <v>438.92</v>
      </c>
      <c r="H1917" s="14">
        <f t="shared" si="203"/>
        <v>704905.52</v>
      </c>
      <c r="I1917" s="14">
        <f>IF(F1917="GHS",H1917,H1917*Assumptions!$B$4)</f>
        <v>704905.52</v>
      </c>
      <c r="J1917" s="15" t="str">
        <f>INDEX(Assumptions!$B$8:$B$12,MATCH(B1917,Assumptions!$A$8:$A$12,0))</f>
        <v>Weighted Average</v>
      </c>
      <c r="K1917" s="16">
        <f>G1917/(1-INDEX(Assumptions!$D$8:$D$12,MATCH(B1917,Assumptions!$A$8:$A$12,0)))</f>
        <v>675.26153846153841</v>
      </c>
      <c r="L1917" s="16">
        <f t="shared" si="204"/>
        <v>13.1676</v>
      </c>
      <c r="M1917" s="16">
        <f t="shared" si="205"/>
        <v>33.763076923076923</v>
      </c>
      <c r="N1917" s="14">
        <f>E1917*(K1917-L1917-M1917)*IF(F1917="GHS",1,Assumptions!$B$4)</f>
        <v>1009099.3636307691</v>
      </c>
      <c r="O1917" s="15">
        <f t="shared" ca="1" si="206"/>
        <v>219</v>
      </c>
      <c r="P1917" s="15" t="str">
        <f t="shared" ca="1" si="207"/>
        <v>181-365d</v>
      </c>
      <c r="Q1917" s="17">
        <f ca="1">IF(P1917="0-90d",0,IF(P1917="91-180d",INDEX(Assumptions!$F$8:$F$12,MATCH(B1917,Assumptions!$A$8:$A$12,0)),IF(P1917="181-365d",INDEX(Assumptions!$G$8:$G$12,MATCH(B1917,Assumptions!$A$8:$A$12,0)),INDEX(Assumptions!$H$8:$H$12,MATCH(B1917,Assumptions!$A$8:$A$12,0)))))</f>
        <v>0.35</v>
      </c>
      <c r="R1917" s="14">
        <f t="shared" ca="1" si="208"/>
        <v>246716.932</v>
      </c>
      <c r="S1917" s="14">
        <f t="shared" ca="1" si="209"/>
        <v>458188.58799999999</v>
      </c>
      <c r="T1917" s="11" t="s">
        <v>25</v>
      </c>
      <c r="U1917" s="18" t="s">
        <v>36</v>
      </c>
    </row>
    <row r="1918" spans="1:21" ht="15" customHeight="1" x14ac:dyDescent="0.15">
      <c r="A1918" s="10" t="s">
        <v>1966</v>
      </c>
      <c r="B1918" s="11" t="s">
        <v>31</v>
      </c>
      <c r="C1918" s="11" t="s">
        <v>63</v>
      </c>
      <c r="D1918" s="12">
        <v>45950</v>
      </c>
      <c r="E1918" s="11">
        <v>4725</v>
      </c>
      <c r="F1918" s="11" t="s">
        <v>33</v>
      </c>
      <c r="G1918" s="13">
        <v>1658.52</v>
      </c>
      <c r="H1918" s="14">
        <f t="shared" si="203"/>
        <v>7836507</v>
      </c>
      <c r="I1918" s="14">
        <f>IF(F1918="GHS",H1918,H1918*Assumptions!$B$4)</f>
        <v>7836507</v>
      </c>
      <c r="J1918" s="15" t="str">
        <f>INDEX(Assumptions!$B$8:$B$12,MATCH(B1918,Assumptions!$A$8:$A$12,0))</f>
        <v>Weighted Average</v>
      </c>
      <c r="K1918" s="16">
        <f>G1918/(1-INDEX(Assumptions!$D$8:$D$12,MATCH(B1918,Assumptions!$A$8:$A$12,0)))</f>
        <v>2303.5</v>
      </c>
      <c r="L1918" s="16">
        <f t="shared" si="204"/>
        <v>49.755600000000001</v>
      </c>
      <c r="M1918" s="16">
        <f t="shared" si="205"/>
        <v>115.17500000000001</v>
      </c>
      <c r="N1918" s="14">
        <f>E1918*(K1918-L1918-M1918)*IF(F1918="GHS",1,Assumptions!$B$4)</f>
        <v>10104740.414999999</v>
      </c>
      <c r="O1918" s="15">
        <f t="shared" ca="1" si="206"/>
        <v>336</v>
      </c>
      <c r="P1918" s="15" t="str">
        <f t="shared" ca="1" si="207"/>
        <v>181-365d</v>
      </c>
      <c r="Q1918" s="17">
        <f ca="1">IF(P1918="0-90d",0,IF(P1918="91-180d",INDEX(Assumptions!$F$8:$F$12,MATCH(B1918,Assumptions!$A$8:$A$12,0)),IF(P1918="181-365d",INDEX(Assumptions!$G$8:$G$12,MATCH(B1918,Assumptions!$A$8:$A$12,0)),INDEX(Assumptions!$H$8:$H$12,MATCH(B1918,Assumptions!$A$8:$A$12,0)))))</f>
        <v>0.2</v>
      </c>
      <c r="R1918" s="14">
        <f t="shared" ca="1" si="208"/>
        <v>1567301.4000000001</v>
      </c>
      <c r="S1918" s="14">
        <f t="shared" ca="1" si="209"/>
        <v>6269205.5999999996</v>
      </c>
      <c r="T1918" s="11" t="s">
        <v>25</v>
      </c>
      <c r="U1918" s="18" t="s">
        <v>26</v>
      </c>
    </row>
    <row r="1919" spans="1:21" ht="15" customHeight="1" x14ac:dyDescent="0.15">
      <c r="A1919" s="10" t="s">
        <v>1967</v>
      </c>
      <c r="B1919" s="11" t="s">
        <v>22</v>
      </c>
      <c r="C1919" s="11" t="s">
        <v>81</v>
      </c>
      <c r="D1919" s="12">
        <v>45886</v>
      </c>
      <c r="E1919" s="11">
        <v>95</v>
      </c>
      <c r="F1919" s="11" t="s">
        <v>24</v>
      </c>
      <c r="G1919" s="13">
        <v>29294.82</v>
      </c>
      <c r="H1919" s="14">
        <f t="shared" si="203"/>
        <v>2783007.9</v>
      </c>
      <c r="I1919" s="14">
        <f>IF(F1919="GHS",H1919,H1919*Assumptions!$B$4)</f>
        <v>30056485.32</v>
      </c>
      <c r="J1919" s="15" t="str">
        <f>INDEX(Assumptions!$B$8:$B$12,MATCH(B1919,Assumptions!$A$8:$A$12,0))</f>
        <v>FIFO</v>
      </c>
      <c r="K1919" s="16">
        <f>G1919/(1-INDEX(Assumptions!$D$8:$D$12,MATCH(B1919,Assumptions!$A$8:$A$12,0)))</f>
        <v>35725.390243902439</v>
      </c>
      <c r="L1919" s="16">
        <f t="shared" si="204"/>
        <v>878.84460000000001</v>
      </c>
      <c r="M1919" s="16">
        <f t="shared" si="205"/>
        <v>1786.2695121951219</v>
      </c>
      <c r="N1919" s="14">
        <f>E1919*(K1919-L1919-M1919)*IF(F1919="GHS",1,Assumptions!$B$4)</f>
        <v>33919843.311131708</v>
      </c>
      <c r="O1919" s="15">
        <f t="shared" ca="1" si="206"/>
        <v>400</v>
      </c>
      <c r="P1919" s="15" t="str">
        <f t="shared" ca="1" si="207"/>
        <v>365d+</v>
      </c>
      <c r="Q1919" s="17">
        <f ca="1">IF(P1919="0-90d",0,IF(P1919="91-180d",INDEX(Assumptions!$F$8:$F$12,MATCH(B1919,Assumptions!$A$8:$A$12,0)),IF(P1919="181-365d",INDEX(Assumptions!$G$8:$G$12,MATCH(B1919,Assumptions!$A$8:$A$12,0)),INDEX(Assumptions!$H$8:$H$12,MATCH(B1919,Assumptions!$A$8:$A$12,0)))))</f>
        <v>0.5</v>
      </c>
      <c r="R1919" s="14">
        <f t="shared" ca="1" si="208"/>
        <v>15028242.66</v>
      </c>
      <c r="S1919" s="14">
        <f t="shared" ca="1" si="209"/>
        <v>15028242.66</v>
      </c>
      <c r="T1919" s="11" t="s">
        <v>25</v>
      </c>
      <c r="U1919" s="18" t="s">
        <v>26</v>
      </c>
    </row>
    <row r="1920" spans="1:21" ht="15" customHeight="1" x14ac:dyDescent="0.15">
      <c r="A1920" s="10" t="s">
        <v>1968</v>
      </c>
      <c r="B1920" s="11" t="s">
        <v>31</v>
      </c>
      <c r="C1920" s="11" t="s">
        <v>63</v>
      </c>
      <c r="D1920" s="12">
        <v>45898</v>
      </c>
      <c r="E1920" s="11">
        <v>1317</v>
      </c>
      <c r="F1920" s="11" t="s">
        <v>33</v>
      </c>
      <c r="G1920" s="13">
        <v>4105.7299999999996</v>
      </c>
      <c r="H1920" s="14">
        <f t="shared" si="203"/>
        <v>5407246.4099999992</v>
      </c>
      <c r="I1920" s="14">
        <f>IF(F1920="GHS",H1920,H1920*Assumptions!$B$4)</f>
        <v>5407246.4099999992</v>
      </c>
      <c r="J1920" s="15" t="str">
        <f>INDEX(Assumptions!$B$8:$B$12,MATCH(B1920,Assumptions!$A$8:$A$12,0))</f>
        <v>Weighted Average</v>
      </c>
      <c r="K1920" s="16">
        <f>G1920/(1-INDEX(Assumptions!$D$8:$D$12,MATCH(B1920,Assumptions!$A$8:$A$12,0)))</f>
        <v>5702.4027777777774</v>
      </c>
      <c r="L1920" s="16">
        <f t="shared" si="204"/>
        <v>123.17189999999998</v>
      </c>
      <c r="M1920" s="16">
        <f t="shared" si="205"/>
        <v>285.1201388888889</v>
      </c>
      <c r="N1920" s="14">
        <f>E1920*(K1920-L1920-M1920)*IF(F1920="GHS",1,Assumptions!$B$4)</f>
        <v>6972343.8431166662</v>
      </c>
      <c r="O1920" s="15">
        <f t="shared" ca="1" si="206"/>
        <v>388</v>
      </c>
      <c r="P1920" s="15" t="str">
        <f t="shared" ca="1" si="207"/>
        <v>365d+</v>
      </c>
      <c r="Q1920" s="17">
        <f ca="1">IF(P1920="0-90d",0,IF(P1920="91-180d",INDEX(Assumptions!$F$8:$F$12,MATCH(B1920,Assumptions!$A$8:$A$12,0)),IF(P1920="181-365d",INDEX(Assumptions!$G$8:$G$12,MATCH(B1920,Assumptions!$A$8:$A$12,0)),INDEX(Assumptions!$H$8:$H$12,MATCH(B1920,Assumptions!$A$8:$A$12,0)))))</f>
        <v>0.6</v>
      </c>
      <c r="R1920" s="14">
        <f t="shared" ca="1" si="208"/>
        <v>3244347.8459999994</v>
      </c>
      <c r="S1920" s="14">
        <f t="shared" ca="1" si="209"/>
        <v>2162898.5639999998</v>
      </c>
      <c r="T1920" s="11" t="s">
        <v>25</v>
      </c>
      <c r="U1920" s="18" t="s">
        <v>26</v>
      </c>
    </row>
    <row r="1921" spans="1:21" ht="15" customHeight="1" x14ac:dyDescent="0.15">
      <c r="A1921" s="10" t="s">
        <v>1969</v>
      </c>
      <c r="B1921" s="11" t="s">
        <v>28</v>
      </c>
      <c r="C1921" s="11" t="s">
        <v>29</v>
      </c>
      <c r="D1921" s="12">
        <v>46048</v>
      </c>
      <c r="E1921" s="11">
        <v>3979</v>
      </c>
      <c r="F1921" s="11" t="s">
        <v>24</v>
      </c>
      <c r="G1921" s="13">
        <v>13542.23</v>
      </c>
      <c r="H1921" s="14">
        <f t="shared" si="203"/>
        <v>53884533.170000002</v>
      </c>
      <c r="I1921" s="14">
        <f>IF(F1921="GHS",H1921,H1921*Assumptions!$B$4)</f>
        <v>581952958.23600006</v>
      </c>
      <c r="J1921" s="15" t="str">
        <f>INDEX(Assumptions!$B$8:$B$12,MATCH(B1921,Assumptions!$A$8:$A$12,0))</f>
        <v>Fair Value Less Costs to Sell</v>
      </c>
      <c r="K1921" s="16">
        <f>G1921/(1-INDEX(Assumptions!$D$8:$D$12,MATCH(B1921,Assumptions!$A$8:$A$12,0)))</f>
        <v>15388.897727272726</v>
      </c>
      <c r="L1921" s="16">
        <f t="shared" si="204"/>
        <v>406.26689999999996</v>
      </c>
      <c r="M1921" s="16">
        <f t="shared" si="205"/>
        <v>769.44488636363633</v>
      </c>
      <c r="N1921" s="14">
        <f>E1921*(K1921-L1921-M1921)*IF(F1921="GHS",1,Assumptions!$B$4)</f>
        <v>610786082.07587445</v>
      </c>
      <c r="O1921" s="15">
        <f t="shared" ca="1" si="206"/>
        <v>238</v>
      </c>
      <c r="P1921" s="15" t="str">
        <f t="shared" ca="1" si="207"/>
        <v>181-365d</v>
      </c>
      <c r="Q1921" s="17">
        <f ca="1">IF(P1921="0-90d",0,IF(P1921="91-180d",INDEX(Assumptions!$F$8:$F$12,MATCH(B1921,Assumptions!$A$8:$A$12,0)),IF(P1921="181-365d",INDEX(Assumptions!$G$8:$G$12,MATCH(B1921,Assumptions!$A$8:$A$12,0)),INDEX(Assumptions!$H$8:$H$12,MATCH(B1921,Assumptions!$A$8:$A$12,0)))))</f>
        <v>0.1</v>
      </c>
      <c r="R1921" s="14">
        <f t="shared" ca="1" si="208"/>
        <v>58195295.823600009</v>
      </c>
      <c r="S1921" s="14">
        <f t="shared" si="209"/>
        <v>0</v>
      </c>
      <c r="T1921" s="11" t="s">
        <v>39</v>
      </c>
      <c r="U1921" s="18" t="s">
        <v>26</v>
      </c>
    </row>
    <row r="1922" spans="1:21" ht="15" customHeight="1" x14ac:dyDescent="0.15">
      <c r="A1922" s="10" t="s">
        <v>1970</v>
      </c>
      <c r="B1922" s="11" t="s">
        <v>31</v>
      </c>
      <c r="C1922" s="11" t="s">
        <v>76</v>
      </c>
      <c r="D1922" s="12">
        <v>45911</v>
      </c>
      <c r="E1922" s="11">
        <v>3349</v>
      </c>
      <c r="F1922" s="11" t="s">
        <v>33</v>
      </c>
      <c r="G1922" s="13">
        <v>1962.25</v>
      </c>
      <c r="H1922" s="14">
        <f t="shared" ref="H1922:H1985" si="210">E1922*G1922</f>
        <v>6571575.25</v>
      </c>
      <c r="I1922" s="14">
        <f>IF(F1922="GHS",H1922,H1922*Assumptions!$B$4)</f>
        <v>6571575.25</v>
      </c>
      <c r="J1922" s="15" t="str">
        <f>INDEX(Assumptions!$B$8:$B$12,MATCH(B1922,Assumptions!$A$8:$A$12,0))</f>
        <v>Weighted Average</v>
      </c>
      <c r="K1922" s="16">
        <f>G1922/(1-INDEX(Assumptions!$D$8:$D$12,MATCH(B1922,Assumptions!$A$8:$A$12,0)))</f>
        <v>2725.3472222222222</v>
      </c>
      <c r="L1922" s="16">
        <f t="shared" ref="L1922:L1985" si="211">G1922*0.03</f>
        <v>58.8675</v>
      </c>
      <c r="M1922" s="16">
        <f t="shared" ref="M1922:M1985" si="212">K1922*0.05</f>
        <v>136.26736111111111</v>
      </c>
      <c r="N1922" s="14">
        <f>E1922*(K1922-L1922-M1922)*IF(F1922="GHS",1,Assumptions!$B$4)</f>
        <v>8473681.1973611116</v>
      </c>
      <c r="O1922" s="15">
        <f t="shared" ref="O1922:O1985" ca="1" si="213">TODAY()-D1922</f>
        <v>375</v>
      </c>
      <c r="P1922" s="15" t="str">
        <f t="shared" ref="P1922:P1985" ca="1" si="214">IF(O1922&lt;=90,"0-90d",IF(O1922&lt;=180,"91-180d",IF(O1922&lt;=365,"181-365d","365d+")))</f>
        <v>365d+</v>
      </c>
      <c r="Q1922" s="17">
        <f ca="1">IF(P1922="0-90d",0,IF(P1922="91-180d",INDEX(Assumptions!$F$8:$F$12,MATCH(B1922,Assumptions!$A$8:$A$12,0)),IF(P1922="181-365d",INDEX(Assumptions!$G$8:$G$12,MATCH(B1922,Assumptions!$A$8:$A$12,0)),INDEX(Assumptions!$H$8:$H$12,MATCH(B1922,Assumptions!$A$8:$A$12,0)))))</f>
        <v>0.6</v>
      </c>
      <c r="R1922" s="14">
        <f t="shared" ref="R1922:R1985" ca="1" si="215">I1922*Q1922</f>
        <v>3942945.15</v>
      </c>
      <c r="S1922" s="14">
        <f t="shared" ref="S1922:S1985" ca="1" si="216">IF(T1922="Held on Consignment (Not Owned)",0,MIN(I1922-R1922,N1922))</f>
        <v>2628630.1</v>
      </c>
      <c r="T1922" s="11" t="s">
        <v>25</v>
      </c>
      <c r="U1922" s="18" t="s">
        <v>26</v>
      </c>
    </row>
    <row r="1923" spans="1:21" ht="15" customHeight="1" x14ac:dyDescent="0.15">
      <c r="A1923" s="10" t="s">
        <v>1971</v>
      </c>
      <c r="B1923" s="11" t="s">
        <v>22</v>
      </c>
      <c r="C1923" s="11" t="s">
        <v>81</v>
      </c>
      <c r="D1923" s="12">
        <v>46194</v>
      </c>
      <c r="E1923" s="11">
        <v>4920</v>
      </c>
      <c r="F1923" s="11" t="s">
        <v>24</v>
      </c>
      <c r="G1923" s="13">
        <v>21476.28</v>
      </c>
      <c r="H1923" s="14">
        <f t="shared" si="210"/>
        <v>105663297.59999999</v>
      </c>
      <c r="I1923" s="14">
        <f>IF(F1923="GHS",H1923,H1923*Assumptions!$B$4)</f>
        <v>1141163614.0799999</v>
      </c>
      <c r="J1923" s="15" t="str">
        <f>INDEX(Assumptions!$B$8:$B$12,MATCH(B1923,Assumptions!$A$8:$A$12,0))</f>
        <v>FIFO</v>
      </c>
      <c r="K1923" s="16">
        <f>G1923/(1-INDEX(Assumptions!$D$8:$D$12,MATCH(B1923,Assumptions!$A$8:$A$12,0)))</f>
        <v>26190.585365853654</v>
      </c>
      <c r="L1923" s="16">
        <f t="shared" si="211"/>
        <v>644.28839999999991</v>
      </c>
      <c r="M1923" s="16">
        <f t="shared" si="212"/>
        <v>1309.5292682926829</v>
      </c>
      <c r="N1923" s="14">
        <f>E1923*(K1923-L1923-M1923)*IF(F1923="GHS",1,Assumptions!$B$4)</f>
        <v>1287844888.3776</v>
      </c>
      <c r="O1923" s="15">
        <f t="shared" ca="1" si="213"/>
        <v>92</v>
      </c>
      <c r="P1923" s="15" t="str">
        <f t="shared" ca="1" si="214"/>
        <v>91-180d</v>
      </c>
      <c r="Q1923" s="17">
        <f ca="1">IF(P1923="0-90d",0,IF(P1923="91-180d",INDEX(Assumptions!$F$8:$F$12,MATCH(B1923,Assumptions!$A$8:$A$12,0)),IF(P1923="181-365d",INDEX(Assumptions!$G$8:$G$12,MATCH(B1923,Assumptions!$A$8:$A$12,0)),INDEX(Assumptions!$H$8:$H$12,MATCH(B1923,Assumptions!$A$8:$A$12,0)))))</f>
        <v>0.03</v>
      </c>
      <c r="R1923" s="14">
        <f t="shared" ca="1" si="215"/>
        <v>34234908.422399998</v>
      </c>
      <c r="S1923" s="14">
        <f t="shared" ca="1" si="216"/>
        <v>1106928705.6575999</v>
      </c>
      <c r="T1923" s="11" t="s">
        <v>25</v>
      </c>
      <c r="U1923" s="18" t="s">
        <v>26</v>
      </c>
    </row>
    <row r="1924" spans="1:21" ht="15" customHeight="1" x14ac:dyDescent="0.15">
      <c r="A1924" s="10" t="s">
        <v>1972</v>
      </c>
      <c r="B1924" s="11" t="s">
        <v>22</v>
      </c>
      <c r="C1924" s="11" t="s">
        <v>61</v>
      </c>
      <c r="D1924" s="12">
        <v>46047</v>
      </c>
      <c r="E1924" s="11">
        <v>4178</v>
      </c>
      <c r="F1924" s="11" t="s">
        <v>24</v>
      </c>
      <c r="G1924" s="13">
        <v>22837.24</v>
      </c>
      <c r="H1924" s="14">
        <f t="shared" si="210"/>
        <v>95413988.720000014</v>
      </c>
      <c r="I1924" s="14">
        <f>IF(F1924="GHS",H1924,H1924*Assumptions!$B$4)</f>
        <v>1030471078.1760002</v>
      </c>
      <c r="J1924" s="15" t="str">
        <f>INDEX(Assumptions!$B$8:$B$12,MATCH(B1924,Assumptions!$A$8:$A$12,0))</f>
        <v>FIFO</v>
      </c>
      <c r="K1924" s="16">
        <f>G1924/(1-INDEX(Assumptions!$D$8:$D$12,MATCH(B1924,Assumptions!$A$8:$A$12,0)))</f>
        <v>27850.292682926829</v>
      </c>
      <c r="L1924" s="16">
        <f t="shared" si="211"/>
        <v>685.11720000000003</v>
      </c>
      <c r="M1924" s="16">
        <f t="shared" si="212"/>
        <v>1392.5146341463415</v>
      </c>
      <c r="N1924" s="14">
        <f>E1924*(K1924-L1924-M1924)*IF(F1924="GHS",1,Assumptions!$B$4)</f>
        <v>1162924311.8830128</v>
      </c>
      <c r="O1924" s="15">
        <f t="shared" ca="1" si="213"/>
        <v>239</v>
      </c>
      <c r="P1924" s="15" t="str">
        <f t="shared" ca="1" si="214"/>
        <v>181-365d</v>
      </c>
      <c r="Q1924" s="17">
        <f ca="1">IF(P1924="0-90d",0,IF(P1924="91-180d",INDEX(Assumptions!$F$8:$F$12,MATCH(B1924,Assumptions!$A$8:$A$12,0)),IF(P1924="181-365d",INDEX(Assumptions!$G$8:$G$12,MATCH(B1924,Assumptions!$A$8:$A$12,0)),INDEX(Assumptions!$H$8:$H$12,MATCH(B1924,Assumptions!$A$8:$A$12,0)))))</f>
        <v>0.15</v>
      </c>
      <c r="R1924" s="14">
        <f t="shared" ca="1" si="215"/>
        <v>154570661.72640002</v>
      </c>
      <c r="S1924" s="14">
        <f t="shared" ca="1" si="216"/>
        <v>875900416.44960022</v>
      </c>
      <c r="T1924" s="11" t="s">
        <v>25</v>
      </c>
      <c r="U1924" s="18" t="s">
        <v>26</v>
      </c>
    </row>
    <row r="1925" spans="1:21" ht="15" customHeight="1" x14ac:dyDescent="0.15">
      <c r="A1925" s="10" t="s">
        <v>1973</v>
      </c>
      <c r="B1925" s="11" t="s">
        <v>41</v>
      </c>
      <c r="C1925" s="11" t="s">
        <v>42</v>
      </c>
      <c r="D1925" s="12">
        <v>46170</v>
      </c>
      <c r="E1925" s="11">
        <v>4806</v>
      </c>
      <c r="F1925" s="11" t="s">
        <v>33</v>
      </c>
      <c r="G1925" s="13">
        <v>411.2</v>
      </c>
      <c r="H1925" s="14">
        <f t="shared" si="210"/>
        <v>1976227.2</v>
      </c>
      <c r="I1925" s="14">
        <f>IF(F1925="GHS",H1925,H1925*Assumptions!$B$4)</f>
        <v>1976227.2</v>
      </c>
      <c r="J1925" s="15" t="str">
        <f>INDEX(Assumptions!$B$8:$B$12,MATCH(B1925,Assumptions!$A$8:$A$12,0))</f>
        <v>Weighted Average</v>
      </c>
      <c r="K1925" s="16">
        <f>G1925/(1-INDEX(Assumptions!$D$8:$D$12,MATCH(B1925,Assumptions!$A$8:$A$12,0)))</f>
        <v>632.61538461538453</v>
      </c>
      <c r="L1925" s="16">
        <f t="shared" si="211"/>
        <v>12.335999999999999</v>
      </c>
      <c r="M1925" s="16">
        <f t="shared" si="212"/>
        <v>31.630769230769229</v>
      </c>
      <c r="N1925" s="14">
        <f>E1925*(K1925-L1925-M1925)*IF(F1925="GHS",1,Assumptions!$B$4)</f>
        <v>2829045.245538461</v>
      </c>
      <c r="O1925" s="15">
        <f t="shared" ca="1" si="213"/>
        <v>116</v>
      </c>
      <c r="P1925" s="15" t="str">
        <f t="shared" ca="1" si="214"/>
        <v>91-180d</v>
      </c>
      <c r="Q1925" s="17">
        <f ca="1">IF(P1925="0-90d",0,IF(P1925="91-180d",INDEX(Assumptions!$F$8:$F$12,MATCH(B1925,Assumptions!$A$8:$A$12,0)),IF(P1925="181-365d",INDEX(Assumptions!$G$8:$G$12,MATCH(B1925,Assumptions!$A$8:$A$12,0)),INDEX(Assumptions!$H$8:$H$12,MATCH(B1925,Assumptions!$A$8:$A$12,0)))))</f>
        <v>0.1</v>
      </c>
      <c r="R1925" s="14">
        <f t="shared" ca="1" si="215"/>
        <v>197622.72</v>
      </c>
      <c r="S1925" s="14">
        <f t="shared" si="216"/>
        <v>0</v>
      </c>
      <c r="T1925" s="11" t="s">
        <v>39</v>
      </c>
      <c r="U1925" s="18" t="s">
        <v>26</v>
      </c>
    </row>
    <row r="1926" spans="1:21" ht="15" customHeight="1" x14ac:dyDescent="0.15">
      <c r="A1926" s="10" t="s">
        <v>1974</v>
      </c>
      <c r="B1926" s="11" t="s">
        <v>31</v>
      </c>
      <c r="C1926" s="11" t="s">
        <v>32</v>
      </c>
      <c r="D1926" s="12">
        <v>46024</v>
      </c>
      <c r="E1926" s="11">
        <v>1144</v>
      </c>
      <c r="F1926" s="11" t="s">
        <v>33</v>
      </c>
      <c r="G1926" s="13">
        <v>2778.33</v>
      </c>
      <c r="H1926" s="14">
        <f t="shared" si="210"/>
        <v>3178409.52</v>
      </c>
      <c r="I1926" s="14">
        <f>IF(F1926="GHS",H1926,H1926*Assumptions!$B$4)</f>
        <v>3178409.52</v>
      </c>
      <c r="J1926" s="15" t="str">
        <f>INDEX(Assumptions!$B$8:$B$12,MATCH(B1926,Assumptions!$A$8:$A$12,0))</f>
        <v>Weighted Average</v>
      </c>
      <c r="K1926" s="16">
        <f>G1926/(1-INDEX(Assumptions!$D$8:$D$12,MATCH(B1926,Assumptions!$A$8:$A$12,0)))</f>
        <v>3858.7916666666665</v>
      </c>
      <c r="L1926" s="16">
        <f t="shared" si="211"/>
        <v>83.349899999999991</v>
      </c>
      <c r="M1926" s="16">
        <f t="shared" si="212"/>
        <v>192.93958333333333</v>
      </c>
      <c r="N1926" s="14">
        <f>E1926*(K1926-L1926-M1926)*IF(F1926="GHS",1,Assumptions!$B$4)</f>
        <v>4098382.4977333331</v>
      </c>
      <c r="O1926" s="15">
        <f t="shared" ca="1" si="213"/>
        <v>262</v>
      </c>
      <c r="P1926" s="15" t="str">
        <f t="shared" ca="1" si="214"/>
        <v>181-365d</v>
      </c>
      <c r="Q1926" s="17">
        <f ca="1">IF(P1926="0-90d",0,IF(P1926="91-180d",INDEX(Assumptions!$F$8:$F$12,MATCH(B1926,Assumptions!$A$8:$A$12,0)),IF(P1926="181-365d",INDEX(Assumptions!$G$8:$G$12,MATCH(B1926,Assumptions!$A$8:$A$12,0)),INDEX(Assumptions!$H$8:$H$12,MATCH(B1926,Assumptions!$A$8:$A$12,0)))))</f>
        <v>0.2</v>
      </c>
      <c r="R1926" s="14">
        <f t="shared" ca="1" si="215"/>
        <v>635681.9040000001</v>
      </c>
      <c r="S1926" s="14">
        <f t="shared" ca="1" si="216"/>
        <v>2542727.6159999999</v>
      </c>
      <c r="T1926" s="11" t="s">
        <v>25</v>
      </c>
      <c r="U1926" s="18" t="s">
        <v>26</v>
      </c>
    </row>
    <row r="1927" spans="1:21" ht="15" customHeight="1" x14ac:dyDescent="0.15">
      <c r="A1927" s="10" t="s">
        <v>1975</v>
      </c>
      <c r="B1927" s="11" t="s">
        <v>31</v>
      </c>
      <c r="C1927" s="11" t="s">
        <v>63</v>
      </c>
      <c r="D1927" s="12">
        <v>46011</v>
      </c>
      <c r="E1927" s="11">
        <v>796</v>
      </c>
      <c r="F1927" s="11" t="s">
        <v>33</v>
      </c>
      <c r="G1927" s="13">
        <v>2463.2399999999998</v>
      </c>
      <c r="H1927" s="14">
        <f t="shared" si="210"/>
        <v>1960739.0399999998</v>
      </c>
      <c r="I1927" s="14">
        <f>IF(F1927="GHS",H1927,H1927*Assumptions!$B$4)</f>
        <v>1960739.0399999998</v>
      </c>
      <c r="J1927" s="15" t="str">
        <f>INDEX(Assumptions!$B$8:$B$12,MATCH(B1927,Assumptions!$A$8:$A$12,0))</f>
        <v>Weighted Average</v>
      </c>
      <c r="K1927" s="16">
        <f>G1927/(1-INDEX(Assumptions!$D$8:$D$12,MATCH(B1927,Assumptions!$A$8:$A$12,0)))</f>
        <v>3421.1666666666665</v>
      </c>
      <c r="L1927" s="16">
        <f t="shared" si="211"/>
        <v>73.897199999999984</v>
      </c>
      <c r="M1927" s="16">
        <f t="shared" si="212"/>
        <v>171.05833333333334</v>
      </c>
      <c r="N1927" s="14">
        <f>E1927*(K1927-L1927-M1927)*IF(F1927="GHS",1,Assumptions!$B$4)</f>
        <v>2528264.0621333332</v>
      </c>
      <c r="O1927" s="15">
        <f t="shared" ca="1" si="213"/>
        <v>275</v>
      </c>
      <c r="P1927" s="15" t="str">
        <f t="shared" ca="1" si="214"/>
        <v>181-365d</v>
      </c>
      <c r="Q1927" s="17">
        <f ca="1">IF(P1927="0-90d",0,IF(P1927="91-180d",INDEX(Assumptions!$F$8:$F$12,MATCH(B1927,Assumptions!$A$8:$A$12,0)),IF(P1927="181-365d",INDEX(Assumptions!$G$8:$G$12,MATCH(B1927,Assumptions!$A$8:$A$12,0)),INDEX(Assumptions!$H$8:$H$12,MATCH(B1927,Assumptions!$A$8:$A$12,0)))))</f>
        <v>0.2</v>
      </c>
      <c r="R1927" s="14">
        <f t="shared" ca="1" si="215"/>
        <v>392147.80799999996</v>
      </c>
      <c r="S1927" s="14">
        <f t="shared" ca="1" si="216"/>
        <v>1568591.2319999998</v>
      </c>
      <c r="T1927" s="11" t="s">
        <v>25</v>
      </c>
      <c r="U1927" s="18" t="s">
        <v>26</v>
      </c>
    </row>
    <row r="1928" spans="1:21" ht="15" customHeight="1" x14ac:dyDescent="0.15">
      <c r="A1928" s="10" t="s">
        <v>1976</v>
      </c>
      <c r="B1928" s="11" t="s">
        <v>31</v>
      </c>
      <c r="C1928" s="11" t="s">
        <v>32</v>
      </c>
      <c r="D1928" s="12">
        <v>46058</v>
      </c>
      <c r="E1928" s="11">
        <v>3040</v>
      </c>
      <c r="F1928" s="11" t="s">
        <v>33</v>
      </c>
      <c r="G1928" s="13">
        <v>1642.73</v>
      </c>
      <c r="H1928" s="14">
        <f t="shared" si="210"/>
        <v>4993899.2</v>
      </c>
      <c r="I1928" s="14">
        <f>IF(F1928="GHS",H1928,H1928*Assumptions!$B$4)</f>
        <v>4993899.2</v>
      </c>
      <c r="J1928" s="15" t="str">
        <f>INDEX(Assumptions!$B$8:$B$12,MATCH(B1928,Assumptions!$A$8:$A$12,0))</f>
        <v>Weighted Average</v>
      </c>
      <c r="K1928" s="16">
        <f>G1928/(1-INDEX(Assumptions!$D$8:$D$12,MATCH(B1928,Assumptions!$A$8:$A$12,0)))</f>
        <v>2281.5694444444443</v>
      </c>
      <c r="L1928" s="16">
        <f t="shared" si="211"/>
        <v>49.2819</v>
      </c>
      <c r="M1928" s="16">
        <f t="shared" si="212"/>
        <v>114.07847222222222</v>
      </c>
      <c r="N1928" s="14">
        <f>E1928*(K1928-L1928-M1928)*IF(F1928="GHS",1,Assumptions!$B$4)</f>
        <v>6439355.5795555543</v>
      </c>
      <c r="O1928" s="15">
        <f t="shared" ca="1" si="213"/>
        <v>228</v>
      </c>
      <c r="P1928" s="15" t="str">
        <f t="shared" ca="1" si="214"/>
        <v>181-365d</v>
      </c>
      <c r="Q1928" s="17">
        <f ca="1">IF(P1928="0-90d",0,IF(P1928="91-180d",INDEX(Assumptions!$F$8:$F$12,MATCH(B1928,Assumptions!$A$8:$A$12,0)),IF(P1928="181-365d",INDEX(Assumptions!$G$8:$G$12,MATCH(B1928,Assumptions!$A$8:$A$12,0)),INDEX(Assumptions!$H$8:$H$12,MATCH(B1928,Assumptions!$A$8:$A$12,0)))))</f>
        <v>0.2</v>
      </c>
      <c r="R1928" s="14">
        <f t="shared" ca="1" si="215"/>
        <v>998779.84000000008</v>
      </c>
      <c r="S1928" s="14">
        <f t="shared" ca="1" si="216"/>
        <v>3995119.3600000003</v>
      </c>
      <c r="T1928" s="11" t="s">
        <v>25</v>
      </c>
      <c r="U1928" s="18" t="s">
        <v>26</v>
      </c>
    </row>
    <row r="1929" spans="1:21" ht="15" customHeight="1" x14ac:dyDescent="0.15">
      <c r="A1929" s="10" t="s">
        <v>1977</v>
      </c>
      <c r="B1929" s="11" t="s">
        <v>31</v>
      </c>
      <c r="C1929" s="11" t="s">
        <v>63</v>
      </c>
      <c r="D1929" s="12">
        <v>45860</v>
      </c>
      <c r="E1929" s="11">
        <v>1932</v>
      </c>
      <c r="F1929" s="11" t="s">
        <v>33</v>
      </c>
      <c r="G1929" s="13">
        <v>4602.04</v>
      </c>
      <c r="H1929" s="14">
        <f t="shared" si="210"/>
        <v>8891141.2799999993</v>
      </c>
      <c r="I1929" s="14">
        <f>IF(F1929="GHS",H1929,H1929*Assumptions!$B$4)</f>
        <v>8891141.2799999993</v>
      </c>
      <c r="J1929" s="15" t="str">
        <f>INDEX(Assumptions!$B$8:$B$12,MATCH(B1929,Assumptions!$A$8:$A$12,0))</f>
        <v>Weighted Average</v>
      </c>
      <c r="K1929" s="16">
        <f>G1929/(1-INDEX(Assumptions!$D$8:$D$12,MATCH(B1929,Assumptions!$A$8:$A$12,0)))</f>
        <v>6391.7222222222226</v>
      </c>
      <c r="L1929" s="16">
        <f t="shared" si="211"/>
        <v>138.06119999999999</v>
      </c>
      <c r="M1929" s="16">
        <f t="shared" si="212"/>
        <v>319.58611111111117</v>
      </c>
      <c r="N1929" s="14">
        <f>E1929*(K1929-L1929-M1929)*IF(F1929="GHS",1,Assumptions!$B$4)</f>
        <v>11464632.728266668</v>
      </c>
      <c r="O1929" s="15">
        <f t="shared" ca="1" si="213"/>
        <v>426</v>
      </c>
      <c r="P1929" s="15" t="str">
        <f t="shared" ca="1" si="214"/>
        <v>365d+</v>
      </c>
      <c r="Q1929" s="17">
        <f ca="1">IF(P1929="0-90d",0,IF(P1929="91-180d",INDEX(Assumptions!$F$8:$F$12,MATCH(B1929,Assumptions!$A$8:$A$12,0)),IF(P1929="181-365d",INDEX(Assumptions!$G$8:$G$12,MATCH(B1929,Assumptions!$A$8:$A$12,0)),INDEX(Assumptions!$H$8:$H$12,MATCH(B1929,Assumptions!$A$8:$A$12,0)))))</f>
        <v>0.6</v>
      </c>
      <c r="R1929" s="14">
        <f t="shared" ca="1" si="215"/>
        <v>5334684.7679999992</v>
      </c>
      <c r="S1929" s="14">
        <f t="shared" ca="1" si="216"/>
        <v>3556456.5120000001</v>
      </c>
      <c r="T1929" s="11" t="s">
        <v>25</v>
      </c>
      <c r="U1929" s="18" t="s">
        <v>36</v>
      </c>
    </row>
    <row r="1930" spans="1:21" ht="15" customHeight="1" x14ac:dyDescent="0.15">
      <c r="A1930" s="10" t="s">
        <v>1978</v>
      </c>
      <c r="B1930" s="11" t="s">
        <v>31</v>
      </c>
      <c r="C1930" s="11" t="s">
        <v>32</v>
      </c>
      <c r="D1930" s="12">
        <v>46182</v>
      </c>
      <c r="E1930" s="11">
        <v>4617</v>
      </c>
      <c r="F1930" s="11" t="s">
        <v>33</v>
      </c>
      <c r="G1930" s="13">
        <v>1964.07</v>
      </c>
      <c r="H1930" s="14">
        <f t="shared" si="210"/>
        <v>9068111.1899999995</v>
      </c>
      <c r="I1930" s="14">
        <f>IF(F1930="GHS",H1930,H1930*Assumptions!$B$4)</f>
        <v>9068111.1899999995</v>
      </c>
      <c r="J1930" s="15" t="str">
        <f>INDEX(Assumptions!$B$8:$B$12,MATCH(B1930,Assumptions!$A$8:$A$12,0))</f>
        <v>Weighted Average</v>
      </c>
      <c r="K1930" s="16">
        <f>G1930/(1-INDEX(Assumptions!$D$8:$D$12,MATCH(B1930,Assumptions!$A$8:$A$12,0)))</f>
        <v>2727.875</v>
      </c>
      <c r="L1930" s="16">
        <f t="shared" si="211"/>
        <v>58.922099999999993</v>
      </c>
      <c r="M1930" s="16">
        <f t="shared" si="212"/>
        <v>136.39375000000001</v>
      </c>
      <c r="N1930" s="14">
        <f>E1930*(K1930-L1930-M1930)*IF(F1930="GHS",1,Assumptions!$B$4)</f>
        <v>11692825.595550001</v>
      </c>
      <c r="O1930" s="15">
        <f t="shared" ca="1" si="213"/>
        <v>104</v>
      </c>
      <c r="P1930" s="15" t="str">
        <f t="shared" ca="1" si="214"/>
        <v>91-180d</v>
      </c>
      <c r="Q1930" s="17">
        <f ca="1">IF(P1930="0-90d",0,IF(P1930="91-180d",INDEX(Assumptions!$F$8:$F$12,MATCH(B1930,Assumptions!$A$8:$A$12,0)),IF(P1930="181-365d",INDEX(Assumptions!$G$8:$G$12,MATCH(B1930,Assumptions!$A$8:$A$12,0)),INDEX(Assumptions!$H$8:$H$12,MATCH(B1930,Assumptions!$A$8:$A$12,0)))))</f>
        <v>0.05</v>
      </c>
      <c r="R1930" s="14">
        <f t="shared" ca="1" si="215"/>
        <v>453405.55949999997</v>
      </c>
      <c r="S1930" s="14">
        <f t="shared" ca="1" si="216"/>
        <v>8614705.6305</v>
      </c>
      <c r="T1930" s="11" t="s">
        <v>25</v>
      </c>
      <c r="U1930" s="18" t="s">
        <v>26</v>
      </c>
    </row>
    <row r="1931" spans="1:21" ht="15" customHeight="1" x14ac:dyDescent="0.15">
      <c r="A1931" s="10" t="s">
        <v>1979</v>
      </c>
      <c r="B1931" s="11" t="s">
        <v>22</v>
      </c>
      <c r="C1931" s="11" t="s">
        <v>61</v>
      </c>
      <c r="D1931" s="12">
        <v>45818</v>
      </c>
      <c r="E1931" s="11">
        <v>3814</v>
      </c>
      <c r="F1931" s="11" t="s">
        <v>24</v>
      </c>
      <c r="G1931" s="13">
        <v>17861.59</v>
      </c>
      <c r="H1931" s="14">
        <f t="shared" si="210"/>
        <v>68124104.260000005</v>
      </c>
      <c r="I1931" s="14">
        <f>IF(F1931="GHS",H1931,H1931*Assumptions!$B$4)</f>
        <v>735740326.00800014</v>
      </c>
      <c r="J1931" s="15" t="str">
        <f>INDEX(Assumptions!$B$8:$B$12,MATCH(B1931,Assumptions!$A$8:$A$12,0))</f>
        <v>FIFO</v>
      </c>
      <c r="K1931" s="16">
        <f>G1931/(1-INDEX(Assumptions!$D$8:$D$12,MATCH(B1931,Assumptions!$A$8:$A$12,0)))</f>
        <v>21782.42682926829</v>
      </c>
      <c r="L1931" s="16">
        <f t="shared" si="211"/>
        <v>535.84770000000003</v>
      </c>
      <c r="M1931" s="16">
        <f t="shared" si="212"/>
        <v>1089.1213414634146</v>
      </c>
      <c r="N1931" s="14">
        <f>E1931*(K1931-L1931-M1931)*IF(F1931="GHS",1,Assumptions!$B$4)</f>
        <v>830309875.22902822</v>
      </c>
      <c r="O1931" s="15">
        <f t="shared" ca="1" si="213"/>
        <v>468</v>
      </c>
      <c r="P1931" s="15" t="str">
        <f t="shared" ca="1" si="214"/>
        <v>365d+</v>
      </c>
      <c r="Q1931" s="17">
        <f ca="1">IF(P1931="0-90d",0,IF(P1931="91-180d",INDEX(Assumptions!$F$8:$F$12,MATCH(B1931,Assumptions!$A$8:$A$12,0)),IF(P1931="181-365d",INDEX(Assumptions!$G$8:$G$12,MATCH(B1931,Assumptions!$A$8:$A$12,0)),INDEX(Assumptions!$H$8:$H$12,MATCH(B1931,Assumptions!$A$8:$A$12,0)))))</f>
        <v>0.5</v>
      </c>
      <c r="R1931" s="14">
        <f t="shared" ca="1" si="215"/>
        <v>367870163.00400007</v>
      </c>
      <c r="S1931" s="14">
        <f t="shared" ca="1" si="216"/>
        <v>367870163.00400007</v>
      </c>
      <c r="T1931" s="11" t="s">
        <v>25</v>
      </c>
      <c r="U1931" s="18" t="s">
        <v>26</v>
      </c>
    </row>
    <row r="1932" spans="1:21" ht="15" customHeight="1" x14ac:dyDescent="0.15">
      <c r="A1932" s="10" t="s">
        <v>1980</v>
      </c>
      <c r="B1932" s="11" t="s">
        <v>31</v>
      </c>
      <c r="C1932" s="11" t="s">
        <v>76</v>
      </c>
      <c r="D1932" s="12">
        <v>46100</v>
      </c>
      <c r="E1932" s="11">
        <v>1964</v>
      </c>
      <c r="F1932" s="11" t="s">
        <v>33</v>
      </c>
      <c r="G1932" s="13">
        <v>4775.24</v>
      </c>
      <c r="H1932" s="14">
        <f t="shared" si="210"/>
        <v>9378571.3599999994</v>
      </c>
      <c r="I1932" s="14">
        <f>IF(F1932="GHS",H1932,H1932*Assumptions!$B$4)</f>
        <v>9378571.3599999994</v>
      </c>
      <c r="J1932" s="15" t="str">
        <f>INDEX(Assumptions!$B$8:$B$12,MATCH(B1932,Assumptions!$A$8:$A$12,0))</f>
        <v>Weighted Average</v>
      </c>
      <c r="K1932" s="16">
        <f>G1932/(1-INDEX(Assumptions!$D$8:$D$12,MATCH(B1932,Assumptions!$A$8:$A$12,0)))</f>
        <v>6632.2777777777774</v>
      </c>
      <c r="L1932" s="16">
        <f t="shared" si="211"/>
        <v>143.25719999999998</v>
      </c>
      <c r="M1932" s="16">
        <f t="shared" si="212"/>
        <v>331.61388888888888</v>
      </c>
      <c r="N1932" s="14">
        <f>E1932*(K1932-L1932-M1932)*IF(F1932="GHS",1,Assumptions!$B$4)</f>
        <v>12093146.736977777</v>
      </c>
      <c r="O1932" s="15">
        <f t="shared" ca="1" si="213"/>
        <v>186</v>
      </c>
      <c r="P1932" s="15" t="str">
        <f t="shared" ca="1" si="214"/>
        <v>181-365d</v>
      </c>
      <c r="Q1932" s="17">
        <f ca="1">IF(P1932="0-90d",0,IF(P1932="91-180d",INDEX(Assumptions!$F$8:$F$12,MATCH(B1932,Assumptions!$A$8:$A$12,0)),IF(P1932="181-365d",INDEX(Assumptions!$G$8:$G$12,MATCH(B1932,Assumptions!$A$8:$A$12,0)),INDEX(Assumptions!$H$8:$H$12,MATCH(B1932,Assumptions!$A$8:$A$12,0)))))</f>
        <v>0.2</v>
      </c>
      <c r="R1932" s="14">
        <f t="shared" ca="1" si="215"/>
        <v>1875714.2719999999</v>
      </c>
      <c r="S1932" s="14">
        <f t="shared" ca="1" si="216"/>
        <v>7502857.0879999995</v>
      </c>
      <c r="T1932" s="11" t="s">
        <v>25</v>
      </c>
      <c r="U1932" s="18" t="s">
        <v>26</v>
      </c>
    </row>
    <row r="1933" spans="1:21" ht="15" customHeight="1" x14ac:dyDescent="0.15">
      <c r="A1933" s="10" t="s">
        <v>1981</v>
      </c>
      <c r="B1933" s="11" t="s">
        <v>41</v>
      </c>
      <c r="C1933" s="11" t="s">
        <v>44</v>
      </c>
      <c r="D1933" s="12">
        <v>46205</v>
      </c>
      <c r="E1933" s="11">
        <v>4875</v>
      </c>
      <c r="F1933" s="11" t="s">
        <v>33</v>
      </c>
      <c r="G1933" s="13">
        <v>338.74</v>
      </c>
      <c r="H1933" s="14">
        <f t="shared" si="210"/>
        <v>1651357.5</v>
      </c>
      <c r="I1933" s="14">
        <f>IF(F1933="GHS",H1933,H1933*Assumptions!$B$4)</f>
        <v>1651357.5</v>
      </c>
      <c r="J1933" s="15" t="str">
        <f>INDEX(Assumptions!$B$8:$B$12,MATCH(B1933,Assumptions!$A$8:$A$12,0))</f>
        <v>Weighted Average</v>
      </c>
      <c r="K1933" s="16">
        <f>G1933/(1-INDEX(Assumptions!$D$8:$D$12,MATCH(B1933,Assumptions!$A$8:$A$12,0)))</f>
        <v>521.13846153846157</v>
      </c>
      <c r="L1933" s="16">
        <f t="shared" si="211"/>
        <v>10.1622</v>
      </c>
      <c r="M1933" s="16">
        <f t="shared" si="212"/>
        <v>26.056923076923081</v>
      </c>
      <c r="N1933" s="14">
        <f>E1933*(K1933-L1933-M1933)*IF(F1933="GHS",1,Assumptions!$B$4)</f>
        <v>2363981.7750000004</v>
      </c>
      <c r="O1933" s="15">
        <f t="shared" ca="1" si="213"/>
        <v>81</v>
      </c>
      <c r="P1933" s="15" t="str">
        <f t="shared" ca="1" si="214"/>
        <v>0-90d</v>
      </c>
      <c r="Q1933" s="17">
        <f ca="1">IF(P1933="0-90d",0,IF(P1933="91-180d",INDEX(Assumptions!$F$8:$F$12,MATCH(B1933,Assumptions!$A$8:$A$12,0)),IF(P1933="181-365d",INDEX(Assumptions!$G$8:$G$12,MATCH(B1933,Assumptions!$A$8:$A$12,0)),INDEX(Assumptions!$H$8:$H$12,MATCH(B1933,Assumptions!$A$8:$A$12,0)))))</f>
        <v>0</v>
      </c>
      <c r="R1933" s="14">
        <f t="shared" ca="1" si="215"/>
        <v>0</v>
      </c>
      <c r="S1933" s="14">
        <f t="shared" ca="1" si="216"/>
        <v>1651357.5</v>
      </c>
      <c r="T1933" s="11" t="s">
        <v>50</v>
      </c>
      <c r="U1933" s="18" t="s">
        <v>26</v>
      </c>
    </row>
    <row r="1934" spans="1:21" ht="15" customHeight="1" x14ac:dyDescent="0.15">
      <c r="A1934" s="10" t="s">
        <v>1982</v>
      </c>
      <c r="B1934" s="11" t="s">
        <v>31</v>
      </c>
      <c r="C1934" s="11" t="s">
        <v>76</v>
      </c>
      <c r="D1934" s="12">
        <v>45947</v>
      </c>
      <c r="E1934" s="11">
        <v>3993</v>
      </c>
      <c r="F1934" s="11" t="s">
        <v>33</v>
      </c>
      <c r="G1934" s="13">
        <v>3288.58</v>
      </c>
      <c r="H1934" s="14">
        <f t="shared" si="210"/>
        <v>13131299.939999999</v>
      </c>
      <c r="I1934" s="14">
        <f>IF(F1934="GHS",H1934,H1934*Assumptions!$B$4)</f>
        <v>13131299.939999999</v>
      </c>
      <c r="J1934" s="15" t="str">
        <f>INDEX(Assumptions!$B$8:$B$12,MATCH(B1934,Assumptions!$A$8:$A$12,0))</f>
        <v>Weighted Average</v>
      </c>
      <c r="K1934" s="16">
        <f>G1934/(1-INDEX(Assumptions!$D$8:$D$12,MATCH(B1934,Assumptions!$A$8:$A$12,0)))</f>
        <v>4567.4722222222226</v>
      </c>
      <c r="L1934" s="16">
        <f t="shared" si="211"/>
        <v>98.657399999999996</v>
      </c>
      <c r="M1934" s="16">
        <f t="shared" si="212"/>
        <v>228.37361111111113</v>
      </c>
      <c r="N1934" s="14">
        <f>E1934*(K1934-L1934-M1934)*IF(F1934="GHS",1,Assumptions!$B$4)</f>
        <v>16932081.755966667</v>
      </c>
      <c r="O1934" s="15">
        <f t="shared" ca="1" si="213"/>
        <v>339</v>
      </c>
      <c r="P1934" s="15" t="str">
        <f t="shared" ca="1" si="214"/>
        <v>181-365d</v>
      </c>
      <c r="Q1934" s="17">
        <f ca="1">IF(P1934="0-90d",0,IF(P1934="91-180d",INDEX(Assumptions!$F$8:$F$12,MATCH(B1934,Assumptions!$A$8:$A$12,0)),IF(P1934="181-365d",INDEX(Assumptions!$G$8:$G$12,MATCH(B1934,Assumptions!$A$8:$A$12,0)),INDEX(Assumptions!$H$8:$H$12,MATCH(B1934,Assumptions!$A$8:$A$12,0)))))</f>
        <v>0.2</v>
      </c>
      <c r="R1934" s="14">
        <f t="shared" ca="1" si="215"/>
        <v>2626259.9879999999</v>
      </c>
      <c r="S1934" s="14">
        <f t="shared" ca="1" si="216"/>
        <v>10505039.952</v>
      </c>
      <c r="T1934" s="11" t="s">
        <v>25</v>
      </c>
      <c r="U1934" s="18" t="s">
        <v>36</v>
      </c>
    </row>
    <row r="1935" spans="1:21" ht="15" customHeight="1" x14ac:dyDescent="0.15">
      <c r="A1935" s="10" t="s">
        <v>1983</v>
      </c>
      <c r="B1935" s="11" t="s">
        <v>46</v>
      </c>
      <c r="C1935" s="11" t="s">
        <v>47</v>
      </c>
      <c r="D1935" s="12">
        <v>45859</v>
      </c>
      <c r="E1935" s="11">
        <v>760</v>
      </c>
      <c r="F1935" s="11" t="s">
        <v>33</v>
      </c>
      <c r="G1935" s="13">
        <v>337091.95</v>
      </c>
      <c r="H1935" s="14">
        <f t="shared" si="210"/>
        <v>256189882</v>
      </c>
      <c r="I1935" s="14">
        <f>IF(F1935="GHS",H1935,H1935*Assumptions!$B$4)</f>
        <v>256189882</v>
      </c>
      <c r="J1935" s="15" t="str">
        <f>INDEX(Assumptions!$B$8:$B$12,MATCH(B1935,Assumptions!$A$8:$A$12,0))</f>
        <v>Specific Identification</v>
      </c>
      <c r="K1935" s="16">
        <f>G1935/(1-INDEX(Assumptions!$D$8:$D$12,MATCH(B1935,Assumptions!$A$8:$A$12,0)))</f>
        <v>432169.16666666669</v>
      </c>
      <c r="L1935" s="16">
        <f t="shared" si="211"/>
        <v>10112.7585</v>
      </c>
      <c r="M1935" s="16">
        <f t="shared" si="212"/>
        <v>21608.458333333336</v>
      </c>
      <c r="N1935" s="14">
        <f>E1935*(K1935-L1935-M1935)*IF(F1935="GHS",1,Assumptions!$B$4)</f>
        <v>304340441.87333339</v>
      </c>
      <c r="O1935" s="15">
        <f t="shared" ca="1" si="213"/>
        <v>427</v>
      </c>
      <c r="P1935" s="15" t="str">
        <f t="shared" ca="1" si="214"/>
        <v>365d+</v>
      </c>
      <c r="Q1935" s="17">
        <f ca="1">IF(P1935="0-90d",0,IF(P1935="91-180d",INDEX(Assumptions!$F$8:$F$12,MATCH(B1935,Assumptions!$A$8:$A$12,0)),IF(P1935="181-365d",INDEX(Assumptions!$G$8:$G$12,MATCH(B1935,Assumptions!$A$8:$A$12,0)),INDEX(Assumptions!$H$8:$H$12,MATCH(B1935,Assumptions!$A$8:$A$12,0)))))</f>
        <v>0.15</v>
      </c>
      <c r="R1935" s="14">
        <f t="shared" ca="1" si="215"/>
        <v>38428482.299999997</v>
      </c>
      <c r="S1935" s="14">
        <f t="shared" ca="1" si="216"/>
        <v>217761399.69999999</v>
      </c>
      <c r="T1935" s="11" t="s">
        <v>50</v>
      </c>
      <c r="U1935" s="18" t="s">
        <v>36</v>
      </c>
    </row>
    <row r="1936" spans="1:21" ht="15" customHeight="1" x14ac:dyDescent="0.15">
      <c r="A1936" s="10" t="s">
        <v>1984</v>
      </c>
      <c r="B1936" s="11" t="s">
        <v>28</v>
      </c>
      <c r="C1936" s="11" t="s">
        <v>35</v>
      </c>
      <c r="D1936" s="12">
        <v>46008</v>
      </c>
      <c r="E1936" s="11">
        <v>3044</v>
      </c>
      <c r="F1936" s="11" t="s">
        <v>24</v>
      </c>
      <c r="G1936" s="13">
        <v>12013.97</v>
      </c>
      <c r="H1936" s="14">
        <f t="shared" si="210"/>
        <v>36570524.68</v>
      </c>
      <c r="I1936" s="14">
        <f>IF(F1936="GHS",H1936,H1936*Assumptions!$B$4)</f>
        <v>394961666.54400003</v>
      </c>
      <c r="J1936" s="15" t="str">
        <f>INDEX(Assumptions!$B$8:$B$12,MATCH(B1936,Assumptions!$A$8:$A$12,0))</f>
        <v>Fair Value Less Costs to Sell</v>
      </c>
      <c r="K1936" s="16">
        <f>G1936/(1-INDEX(Assumptions!$D$8:$D$12,MATCH(B1936,Assumptions!$A$8:$A$12,0)))</f>
        <v>13652.238636363636</v>
      </c>
      <c r="L1936" s="16">
        <f t="shared" si="211"/>
        <v>360.41909999999996</v>
      </c>
      <c r="M1936" s="16">
        <f t="shared" si="212"/>
        <v>682.6119318181818</v>
      </c>
      <c r="N1936" s="14">
        <f>E1936*(K1936-L1936-M1936)*IF(F1936="GHS",1,Assumptions!$B$4)</f>
        <v>414530221.84095281</v>
      </c>
      <c r="O1936" s="15">
        <f t="shared" ca="1" si="213"/>
        <v>278</v>
      </c>
      <c r="P1936" s="15" t="str">
        <f t="shared" ca="1" si="214"/>
        <v>181-365d</v>
      </c>
      <c r="Q1936" s="17">
        <f ca="1">IF(P1936="0-90d",0,IF(P1936="91-180d",INDEX(Assumptions!$F$8:$F$12,MATCH(B1936,Assumptions!$A$8:$A$12,0)),IF(P1936="181-365d",INDEX(Assumptions!$G$8:$G$12,MATCH(B1936,Assumptions!$A$8:$A$12,0)),INDEX(Assumptions!$H$8:$H$12,MATCH(B1936,Assumptions!$A$8:$A$12,0)))))</f>
        <v>0.1</v>
      </c>
      <c r="R1936" s="14">
        <f t="shared" ca="1" si="215"/>
        <v>39496166.654400006</v>
      </c>
      <c r="S1936" s="14">
        <f t="shared" ca="1" si="216"/>
        <v>355465499.88960004</v>
      </c>
      <c r="T1936" s="11" t="s">
        <v>25</v>
      </c>
      <c r="U1936" s="18" t="s">
        <v>26</v>
      </c>
    </row>
    <row r="1937" spans="1:21" ht="15" customHeight="1" x14ac:dyDescent="0.15">
      <c r="A1937" s="10" t="s">
        <v>1985</v>
      </c>
      <c r="B1937" s="11" t="s">
        <v>41</v>
      </c>
      <c r="C1937" s="11" t="s">
        <v>115</v>
      </c>
      <c r="D1937" s="12">
        <v>46038</v>
      </c>
      <c r="E1937" s="11">
        <v>2762</v>
      </c>
      <c r="F1937" s="11" t="s">
        <v>33</v>
      </c>
      <c r="G1937" s="13">
        <v>242.07</v>
      </c>
      <c r="H1937" s="14">
        <f t="shared" si="210"/>
        <v>668597.34</v>
      </c>
      <c r="I1937" s="14">
        <f>IF(F1937="GHS",H1937,H1937*Assumptions!$B$4)</f>
        <v>668597.34</v>
      </c>
      <c r="J1937" s="15" t="str">
        <f>INDEX(Assumptions!$B$8:$B$12,MATCH(B1937,Assumptions!$A$8:$A$12,0))</f>
        <v>Weighted Average</v>
      </c>
      <c r="K1937" s="16">
        <f>G1937/(1-INDEX(Assumptions!$D$8:$D$12,MATCH(B1937,Assumptions!$A$8:$A$12,0)))</f>
        <v>372.4153846153846</v>
      </c>
      <c r="L1937" s="16">
        <f t="shared" si="211"/>
        <v>7.2620999999999993</v>
      </c>
      <c r="M1937" s="16">
        <f t="shared" si="212"/>
        <v>18.620769230769231</v>
      </c>
      <c r="N1937" s="14">
        <f>E1937*(K1937-L1937-M1937)*IF(F1937="GHS",1,Assumptions!$B$4)</f>
        <v>957122.80749230774</v>
      </c>
      <c r="O1937" s="15">
        <f t="shared" ca="1" si="213"/>
        <v>248</v>
      </c>
      <c r="P1937" s="15" t="str">
        <f t="shared" ca="1" si="214"/>
        <v>181-365d</v>
      </c>
      <c r="Q1937" s="17">
        <f ca="1">IF(P1937="0-90d",0,IF(P1937="91-180d",INDEX(Assumptions!$F$8:$F$12,MATCH(B1937,Assumptions!$A$8:$A$12,0)),IF(P1937="181-365d",INDEX(Assumptions!$G$8:$G$12,MATCH(B1937,Assumptions!$A$8:$A$12,0)),INDEX(Assumptions!$H$8:$H$12,MATCH(B1937,Assumptions!$A$8:$A$12,0)))))</f>
        <v>0.35</v>
      </c>
      <c r="R1937" s="14">
        <f t="shared" ca="1" si="215"/>
        <v>234009.06899999996</v>
      </c>
      <c r="S1937" s="14">
        <f t="shared" ca="1" si="216"/>
        <v>434588.27100000001</v>
      </c>
      <c r="T1937" s="11" t="s">
        <v>25</v>
      </c>
      <c r="U1937" s="18" t="s">
        <v>26</v>
      </c>
    </row>
    <row r="1938" spans="1:21" ht="15" customHeight="1" x14ac:dyDescent="0.15">
      <c r="A1938" s="10" t="s">
        <v>1986</v>
      </c>
      <c r="B1938" s="11" t="s">
        <v>41</v>
      </c>
      <c r="C1938" s="11" t="s">
        <v>44</v>
      </c>
      <c r="D1938" s="12">
        <v>45767</v>
      </c>
      <c r="E1938" s="11">
        <v>1233</v>
      </c>
      <c r="F1938" s="11" t="s">
        <v>33</v>
      </c>
      <c r="G1938" s="13">
        <v>1440</v>
      </c>
      <c r="H1938" s="14">
        <f t="shared" si="210"/>
        <v>1775520</v>
      </c>
      <c r="I1938" s="14">
        <f>IF(F1938="GHS",H1938,H1938*Assumptions!$B$4)</f>
        <v>1775520</v>
      </c>
      <c r="J1938" s="15" t="str">
        <f>INDEX(Assumptions!$B$8:$B$12,MATCH(B1938,Assumptions!$A$8:$A$12,0))</f>
        <v>Weighted Average</v>
      </c>
      <c r="K1938" s="16">
        <f>G1938/(1-INDEX(Assumptions!$D$8:$D$12,MATCH(B1938,Assumptions!$A$8:$A$12,0)))</f>
        <v>2215.3846153846152</v>
      </c>
      <c r="L1938" s="16">
        <f t="shared" si="211"/>
        <v>43.199999999999996</v>
      </c>
      <c r="M1938" s="16">
        <f t="shared" si="212"/>
        <v>110.76923076923077</v>
      </c>
      <c r="N1938" s="14">
        <f>E1938*(K1938-L1938-M1938)*IF(F1938="GHS",1,Assumptions!$B$4)</f>
        <v>2541725.1692307689</v>
      </c>
      <c r="O1938" s="15">
        <f t="shared" ca="1" si="213"/>
        <v>519</v>
      </c>
      <c r="P1938" s="15" t="str">
        <f t="shared" ca="1" si="214"/>
        <v>365d+</v>
      </c>
      <c r="Q1938" s="17">
        <f ca="1">IF(P1938="0-90d",0,IF(P1938="91-180d",INDEX(Assumptions!$F$8:$F$12,MATCH(B1938,Assumptions!$A$8:$A$12,0)),IF(P1938="181-365d",INDEX(Assumptions!$G$8:$G$12,MATCH(B1938,Assumptions!$A$8:$A$12,0)),INDEX(Assumptions!$H$8:$H$12,MATCH(B1938,Assumptions!$A$8:$A$12,0)))))</f>
        <v>0.8</v>
      </c>
      <c r="R1938" s="14">
        <f t="shared" ca="1" si="215"/>
        <v>1420416</v>
      </c>
      <c r="S1938" s="14">
        <f t="shared" ca="1" si="216"/>
        <v>355104</v>
      </c>
      <c r="T1938" s="11" t="s">
        <v>25</v>
      </c>
      <c r="U1938" s="18" t="s">
        <v>26</v>
      </c>
    </row>
    <row r="1939" spans="1:21" ht="15" customHeight="1" x14ac:dyDescent="0.15">
      <c r="A1939" s="10" t="s">
        <v>1987</v>
      </c>
      <c r="B1939" s="11" t="s">
        <v>28</v>
      </c>
      <c r="C1939" s="11" t="s">
        <v>38</v>
      </c>
      <c r="D1939" s="12">
        <v>46123</v>
      </c>
      <c r="E1939" s="11">
        <v>428</v>
      </c>
      <c r="F1939" s="11" t="s">
        <v>24</v>
      </c>
      <c r="G1939" s="13">
        <v>9566.8700000000008</v>
      </c>
      <c r="H1939" s="14">
        <f t="shared" si="210"/>
        <v>4094620.3600000003</v>
      </c>
      <c r="I1939" s="14">
        <f>IF(F1939="GHS",H1939,H1939*Assumptions!$B$4)</f>
        <v>44221899.888000004</v>
      </c>
      <c r="J1939" s="15" t="str">
        <f>INDEX(Assumptions!$B$8:$B$12,MATCH(B1939,Assumptions!$A$8:$A$12,0))</f>
        <v>Fair Value Less Costs to Sell</v>
      </c>
      <c r="K1939" s="16">
        <f>G1939/(1-INDEX(Assumptions!$D$8:$D$12,MATCH(B1939,Assumptions!$A$8:$A$12,0)))</f>
        <v>10871.443181818182</v>
      </c>
      <c r="L1939" s="16">
        <f t="shared" si="211"/>
        <v>287.0061</v>
      </c>
      <c r="M1939" s="16">
        <f t="shared" si="212"/>
        <v>543.57215909090917</v>
      </c>
      <c r="N1939" s="14">
        <f>E1939*(K1939-L1939-M1939)*IF(F1939="GHS",1,Assumptions!$B$4)</f>
        <v>46412894.018814549</v>
      </c>
      <c r="O1939" s="15">
        <f t="shared" ca="1" si="213"/>
        <v>163</v>
      </c>
      <c r="P1939" s="15" t="str">
        <f t="shared" ca="1" si="214"/>
        <v>91-180d</v>
      </c>
      <c r="Q1939" s="17">
        <f ca="1">IF(P1939="0-90d",0,IF(P1939="91-180d",INDEX(Assumptions!$F$8:$F$12,MATCH(B1939,Assumptions!$A$8:$A$12,0)),IF(P1939="181-365d",INDEX(Assumptions!$G$8:$G$12,MATCH(B1939,Assumptions!$A$8:$A$12,0)),INDEX(Assumptions!$H$8:$H$12,MATCH(B1939,Assumptions!$A$8:$A$12,0)))))</f>
        <v>0.02</v>
      </c>
      <c r="R1939" s="14">
        <f t="shared" ca="1" si="215"/>
        <v>884437.99776000006</v>
      </c>
      <c r="S1939" s="14">
        <f t="shared" ca="1" si="216"/>
        <v>43337461.890240006</v>
      </c>
      <c r="T1939" s="11" t="s">
        <v>25</v>
      </c>
      <c r="U1939" s="18" t="s">
        <v>26</v>
      </c>
    </row>
    <row r="1940" spans="1:21" ht="15" customHeight="1" x14ac:dyDescent="0.15">
      <c r="A1940" s="10" t="s">
        <v>1988</v>
      </c>
      <c r="B1940" s="11" t="s">
        <v>22</v>
      </c>
      <c r="C1940" s="11" t="s">
        <v>23</v>
      </c>
      <c r="D1940" s="12">
        <v>46094</v>
      </c>
      <c r="E1940" s="11">
        <v>3050</v>
      </c>
      <c r="F1940" s="11" t="s">
        <v>24</v>
      </c>
      <c r="G1940" s="13">
        <v>28487.5</v>
      </c>
      <c r="H1940" s="14">
        <f t="shared" si="210"/>
        <v>86886875</v>
      </c>
      <c r="I1940" s="14">
        <f>IF(F1940="GHS",H1940,H1940*Assumptions!$B$4)</f>
        <v>938378250.00000012</v>
      </c>
      <c r="J1940" s="15" t="str">
        <f>INDEX(Assumptions!$B$8:$B$12,MATCH(B1940,Assumptions!$A$8:$A$12,0))</f>
        <v>FIFO</v>
      </c>
      <c r="K1940" s="16">
        <f>G1940/(1-INDEX(Assumptions!$D$8:$D$12,MATCH(B1940,Assumptions!$A$8:$A$12,0)))</f>
        <v>34740.85365853658</v>
      </c>
      <c r="L1940" s="16">
        <f t="shared" si="211"/>
        <v>854.625</v>
      </c>
      <c r="M1940" s="16">
        <f t="shared" si="212"/>
        <v>1737.042682926829</v>
      </c>
      <c r="N1940" s="14">
        <f>E1940*(K1940-L1940-M1940)*IF(F1940="GHS",1,Assumptions!$B$4)</f>
        <v>1058994186.0365852</v>
      </c>
      <c r="O1940" s="15">
        <f t="shared" ca="1" si="213"/>
        <v>192</v>
      </c>
      <c r="P1940" s="15" t="str">
        <f t="shared" ca="1" si="214"/>
        <v>181-365d</v>
      </c>
      <c r="Q1940" s="17">
        <f ca="1">IF(P1940="0-90d",0,IF(P1940="91-180d",INDEX(Assumptions!$F$8:$F$12,MATCH(B1940,Assumptions!$A$8:$A$12,0)),IF(P1940="181-365d",INDEX(Assumptions!$G$8:$G$12,MATCH(B1940,Assumptions!$A$8:$A$12,0)),INDEX(Assumptions!$H$8:$H$12,MATCH(B1940,Assumptions!$A$8:$A$12,0)))))</f>
        <v>0.15</v>
      </c>
      <c r="R1940" s="14">
        <f t="shared" ca="1" si="215"/>
        <v>140756737.5</v>
      </c>
      <c r="S1940" s="14">
        <f t="shared" ca="1" si="216"/>
        <v>797621512.50000012</v>
      </c>
      <c r="T1940" s="11" t="s">
        <v>25</v>
      </c>
      <c r="U1940" s="18" t="s">
        <v>26</v>
      </c>
    </row>
    <row r="1941" spans="1:21" ht="15" customHeight="1" x14ac:dyDescent="0.15">
      <c r="A1941" s="10" t="s">
        <v>1989</v>
      </c>
      <c r="B1941" s="11" t="s">
        <v>41</v>
      </c>
      <c r="C1941" s="11" t="s">
        <v>44</v>
      </c>
      <c r="D1941" s="12">
        <v>46108</v>
      </c>
      <c r="E1941" s="11">
        <v>3750</v>
      </c>
      <c r="F1941" s="11" t="s">
        <v>33</v>
      </c>
      <c r="G1941" s="13">
        <v>816.11</v>
      </c>
      <c r="H1941" s="14">
        <f t="shared" si="210"/>
        <v>3060412.5</v>
      </c>
      <c r="I1941" s="14">
        <f>IF(F1941="GHS",H1941,H1941*Assumptions!$B$4)</f>
        <v>3060412.5</v>
      </c>
      <c r="J1941" s="15" t="str">
        <f>INDEX(Assumptions!$B$8:$B$12,MATCH(B1941,Assumptions!$A$8:$A$12,0))</f>
        <v>Weighted Average</v>
      </c>
      <c r="K1941" s="16">
        <f>G1941/(1-INDEX(Assumptions!$D$8:$D$12,MATCH(B1941,Assumptions!$A$8:$A$12,0)))</f>
        <v>1255.5538461538461</v>
      </c>
      <c r="L1941" s="16">
        <f t="shared" si="211"/>
        <v>24.4833</v>
      </c>
      <c r="M1941" s="16">
        <f t="shared" si="212"/>
        <v>62.777692307692305</v>
      </c>
      <c r="N1941" s="14">
        <f>E1941*(K1941-L1941-M1941)*IF(F1941="GHS",1,Assumptions!$B$4)</f>
        <v>4381098.2019230761</v>
      </c>
      <c r="O1941" s="15">
        <f t="shared" ca="1" si="213"/>
        <v>178</v>
      </c>
      <c r="P1941" s="15" t="str">
        <f t="shared" ca="1" si="214"/>
        <v>91-180d</v>
      </c>
      <c r="Q1941" s="17">
        <f ca="1">IF(P1941="0-90d",0,IF(P1941="91-180d",INDEX(Assumptions!$F$8:$F$12,MATCH(B1941,Assumptions!$A$8:$A$12,0)),IF(P1941="181-365d",INDEX(Assumptions!$G$8:$G$12,MATCH(B1941,Assumptions!$A$8:$A$12,0)),INDEX(Assumptions!$H$8:$H$12,MATCH(B1941,Assumptions!$A$8:$A$12,0)))))</f>
        <v>0.1</v>
      </c>
      <c r="R1941" s="14">
        <f t="shared" ca="1" si="215"/>
        <v>306041.25</v>
      </c>
      <c r="S1941" s="14">
        <f t="shared" ca="1" si="216"/>
        <v>2754371.25</v>
      </c>
      <c r="T1941" s="11" t="s">
        <v>25</v>
      </c>
      <c r="U1941" s="18" t="s">
        <v>26</v>
      </c>
    </row>
    <row r="1942" spans="1:21" ht="15" customHeight="1" x14ac:dyDescent="0.15">
      <c r="A1942" s="10" t="s">
        <v>1990</v>
      </c>
      <c r="B1942" s="11" t="s">
        <v>31</v>
      </c>
      <c r="C1942" s="11" t="s">
        <v>32</v>
      </c>
      <c r="D1942" s="12">
        <v>46034</v>
      </c>
      <c r="E1942" s="11">
        <v>616</v>
      </c>
      <c r="F1942" s="11" t="s">
        <v>33</v>
      </c>
      <c r="G1942" s="13">
        <v>3974.36</v>
      </c>
      <c r="H1942" s="14">
        <f t="shared" si="210"/>
        <v>2448205.7600000002</v>
      </c>
      <c r="I1942" s="14">
        <f>IF(F1942="GHS",H1942,H1942*Assumptions!$B$4)</f>
        <v>2448205.7600000002</v>
      </c>
      <c r="J1942" s="15" t="str">
        <f>INDEX(Assumptions!$B$8:$B$12,MATCH(B1942,Assumptions!$A$8:$A$12,0))</f>
        <v>Weighted Average</v>
      </c>
      <c r="K1942" s="16">
        <f>G1942/(1-INDEX(Assumptions!$D$8:$D$12,MATCH(B1942,Assumptions!$A$8:$A$12,0)))</f>
        <v>5519.9444444444453</v>
      </c>
      <c r="L1942" s="16">
        <f t="shared" si="211"/>
        <v>119.2308</v>
      </c>
      <c r="M1942" s="16">
        <f t="shared" si="212"/>
        <v>275.99722222222226</v>
      </c>
      <c r="N1942" s="14">
        <f>E1942*(K1942-L1942-M1942)*IF(F1942="GHS",1,Assumptions!$B$4)</f>
        <v>3156825.3160888893</v>
      </c>
      <c r="O1942" s="15">
        <f t="shared" ca="1" si="213"/>
        <v>252</v>
      </c>
      <c r="P1942" s="15" t="str">
        <f t="shared" ca="1" si="214"/>
        <v>181-365d</v>
      </c>
      <c r="Q1942" s="17">
        <f ca="1">IF(P1942="0-90d",0,IF(P1942="91-180d",INDEX(Assumptions!$F$8:$F$12,MATCH(B1942,Assumptions!$A$8:$A$12,0)),IF(P1942="181-365d",INDEX(Assumptions!$G$8:$G$12,MATCH(B1942,Assumptions!$A$8:$A$12,0)),INDEX(Assumptions!$H$8:$H$12,MATCH(B1942,Assumptions!$A$8:$A$12,0)))))</f>
        <v>0.2</v>
      </c>
      <c r="R1942" s="14">
        <f t="shared" ca="1" si="215"/>
        <v>489641.15200000006</v>
      </c>
      <c r="S1942" s="14">
        <f t="shared" ca="1" si="216"/>
        <v>1958564.6080000002</v>
      </c>
      <c r="T1942" s="11" t="s">
        <v>25</v>
      </c>
      <c r="U1942" s="18" t="s">
        <v>36</v>
      </c>
    </row>
    <row r="1943" spans="1:21" ht="15" customHeight="1" x14ac:dyDescent="0.15">
      <c r="A1943" s="10" t="s">
        <v>1991</v>
      </c>
      <c r="B1943" s="11" t="s">
        <v>41</v>
      </c>
      <c r="C1943" s="11" t="s">
        <v>42</v>
      </c>
      <c r="D1943" s="12">
        <v>45957</v>
      </c>
      <c r="E1943" s="11">
        <v>208</v>
      </c>
      <c r="F1943" s="11" t="s">
        <v>33</v>
      </c>
      <c r="G1943" s="13">
        <v>348.82</v>
      </c>
      <c r="H1943" s="14">
        <f t="shared" si="210"/>
        <v>72554.559999999998</v>
      </c>
      <c r="I1943" s="14">
        <f>IF(F1943="GHS",H1943,H1943*Assumptions!$B$4)</f>
        <v>72554.559999999998</v>
      </c>
      <c r="J1943" s="15" t="str">
        <f>INDEX(Assumptions!$B$8:$B$12,MATCH(B1943,Assumptions!$A$8:$A$12,0))</f>
        <v>Weighted Average</v>
      </c>
      <c r="K1943" s="16">
        <f>G1943/(1-INDEX(Assumptions!$D$8:$D$12,MATCH(B1943,Assumptions!$A$8:$A$12,0)))</f>
        <v>536.64615384615377</v>
      </c>
      <c r="L1943" s="16">
        <f t="shared" si="211"/>
        <v>10.464599999999999</v>
      </c>
      <c r="M1943" s="16">
        <f t="shared" si="212"/>
        <v>26.83230769230769</v>
      </c>
      <c r="N1943" s="14">
        <f>E1943*(K1943-L1943-M1943)*IF(F1943="GHS",1,Assumptions!$B$4)</f>
        <v>103864.64319999999</v>
      </c>
      <c r="O1943" s="15">
        <f t="shared" ca="1" si="213"/>
        <v>329</v>
      </c>
      <c r="P1943" s="15" t="str">
        <f t="shared" ca="1" si="214"/>
        <v>181-365d</v>
      </c>
      <c r="Q1943" s="17">
        <f ca="1">IF(P1943="0-90d",0,IF(P1943="91-180d",INDEX(Assumptions!$F$8:$F$12,MATCH(B1943,Assumptions!$A$8:$A$12,0)),IF(P1943="181-365d",INDEX(Assumptions!$G$8:$G$12,MATCH(B1943,Assumptions!$A$8:$A$12,0)),INDEX(Assumptions!$H$8:$H$12,MATCH(B1943,Assumptions!$A$8:$A$12,0)))))</f>
        <v>0.35</v>
      </c>
      <c r="R1943" s="14">
        <f t="shared" ca="1" si="215"/>
        <v>25394.095999999998</v>
      </c>
      <c r="S1943" s="14">
        <f t="shared" ca="1" si="216"/>
        <v>47160.464</v>
      </c>
      <c r="T1943" s="11" t="s">
        <v>25</v>
      </c>
      <c r="U1943" s="18" t="s">
        <v>26</v>
      </c>
    </row>
    <row r="1944" spans="1:21" ht="15" customHeight="1" x14ac:dyDescent="0.15">
      <c r="A1944" s="10" t="s">
        <v>1992</v>
      </c>
      <c r="B1944" s="11" t="s">
        <v>28</v>
      </c>
      <c r="C1944" s="11" t="s">
        <v>29</v>
      </c>
      <c r="D1944" s="12">
        <v>45779</v>
      </c>
      <c r="E1944" s="11">
        <v>2820</v>
      </c>
      <c r="F1944" s="11" t="s">
        <v>24</v>
      </c>
      <c r="G1944" s="13">
        <v>6229.46</v>
      </c>
      <c r="H1944" s="14">
        <f t="shared" si="210"/>
        <v>17567077.199999999</v>
      </c>
      <c r="I1944" s="14">
        <f>IF(F1944="GHS",H1944,H1944*Assumptions!$B$4)</f>
        <v>189724433.75999999</v>
      </c>
      <c r="J1944" s="15" t="str">
        <f>INDEX(Assumptions!$B$8:$B$12,MATCH(B1944,Assumptions!$A$8:$A$12,0))</f>
        <v>Fair Value Less Costs to Sell</v>
      </c>
      <c r="K1944" s="16">
        <f>G1944/(1-INDEX(Assumptions!$D$8:$D$12,MATCH(B1944,Assumptions!$A$8:$A$12,0)))</f>
        <v>7078.931818181818</v>
      </c>
      <c r="L1944" s="16">
        <f t="shared" si="211"/>
        <v>186.88380000000001</v>
      </c>
      <c r="M1944" s="16">
        <f t="shared" si="212"/>
        <v>353.9465909090909</v>
      </c>
      <c r="N1944" s="14">
        <f>E1944*(K1944-L1944-M1944)*IF(F1944="GHS",1,Assumptions!$B$4)</f>
        <v>199124417.06901821</v>
      </c>
      <c r="O1944" s="15">
        <f t="shared" ca="1" si="213"/>
        <v>507</v>
      </c>
      <c r="P1944" s="15" t="str">
        <f t="shared" ca="1" si="214"/>
        <v>365d+</v>
      </c>
      <c r="Q1944" s="17">
        <f ca="1">IF(P1944="0-90d",0,IF(P1944="91-180d",INDEX(Assumptions!$F$8:$F$12,MATCH(B1944,Assumptions!$A$8:$A$12,0)),IF(P1944="181-365d",INDEX(Assumptions!$G$8:$G$12,MATCH(B1944,Assumptions!$A$8:$A$12,0)),INDEX(Assumptions!$H$8:$H$12,MATCH(B1944,Assumptions!$A$8:$A$12,0)))))</f>
        <v>0.4</v>
      </c>
      <c r="R1944" s="14">
        <f t="shared" ca="1" si="215"/>
        <v>75889773.503999993</v>
      </c>
      <c r="S1944" s="14">
        <f t="shared" ca="1" si="216"/>
        <v>113834660.256</v>
      </c>
      <c r="T1944" s="11" t="s">
        <v>25</v>
      </c>
      <c r="U1944" s="18" t="s">
        <v>26</v>
      </c>
    </row>
    <row r="1945" spans="1:21" ht="15" customHeight="1" x14ac:dyDescent="0.15">
      <c r="A1945" s="10" t="s">
        <v>1993</v>
      </c>
      <c r="B1945" s="11" t="s">
        <v>31</v>
      </c>
      <c r="C1945" s="11" t="s">
        <v>76</v>
      </c>
      <c r="D1945" s="12">
        <v>46044</v>
      </c>
      <c r="E1945" s="11">
        <v>4950</v>
      </c>
      <c r="F1945" s="11" t="s">
        <v>33</v>
      </c>
      <c r="G1945" s="13">
        <v>2130.11</v>
      </c>
      <c r="H1945" s="14">
        <f t="shared" si="210"/>
        <v>10544044.5</v>
      </c>
      <c r="I1945" s="14">
        <f>IF(F1945="GHS",H1945,H1945*Assumptions!$B$4)</f>
        <v>10544044.5</v>
      </c>
      <c r="J1945" s="15" t="str">
        <f>INDEX(Assumptions!$B$8:$B$12,MATCH(B1945,Assumptions!$A$8:$A$12,0))</f>
        <v>Weighted Average</v>
      </c>
      <c r="K1945" s="16">
        <f>G1945/(1-INDEX(Assumptions!$D$8:$D$12,MATCH(B1945,Assumptions!$A$8:$A$12,0)))</f>
        <v>2958.4861111111113</v>
      </c>
      <c r="L1945" s="16">
        <f t="shared" si="211"/>
        <v>63.903300000000002</v>
      </c>
      <c r="M1945" s="16">
        <f t="shared" si="212"/>
        <v>147.92430555555558</v>
      </c>
      <c r="N1945" s="14">
        <f>E1945*(K1945-L1945-M1945)*IF(F1945="GHS",1,Assumptions!$B$4)</f>
        <v>13595959.602500001</v>
      </c>
      <c r="O1945" s="15">
        <f t="shared" ca="1" si="213"/>
        <v>242</v>
      </c>
      <c r="P1945" s="15" t="str">
        <f t="shared" ca="1" si="214"/>
        <v>181-365d</v>
      </c>
      <c r="Q1945" s="17">
        <f ca="1">IF(P1945="0-90d",0,IF(P1945="91-180d",INDEX(Assumptions!$F$8:$F$12,MATCH(B1945,Assumptions!$A$8:$A$12,0)),IF(P1945="181-365d",INDEX(Assumptions!$G$8:$G$12,MATCH(B1945,Assumptions!$A$8:$A$12,0)),INDEX(Assumptions!$H$8:$H$12,MATCH(B1945,Assumptions!$A$8:$A$12,0)))))</f>
        <v>0.2</v>
      </c>
      <c r="R1945" s="14">
        <f t="shared" ca="1" si="215"/>
        <v>2108808.9</v>
      </c>
      <c r="S1945" s="14">
        <f t="shared" ca="1" si="216"/>
        <v>8435235.5999999996</v>
      </c>
      <c r="T1945" s="11" t="s">
        <v>25</v>
      </c>
      <c r="U1945" s="18" t="s">
        <v>26</v>
      </c>
    </row>
    <row r="1946" spans="1:21" ht="15" customHeight="1" x14ac:dyDescent="0.15">
      <c r="A1946" s="10" t="s">
        <v>1994</v>
      </c>
      <c r="B1946" s="11" t="s">
        <v>28</v>
      </c>
      <c r="C1946" s="11" t="s">
        <v>55</v>
      </c>
      <c r="D1946" s="12">
        <v>46119</v>
      </c>
      <c r="E1946" s="11">
        <v>1994</v>
      </c>
      <c r="F1946" s="11" t="s">
        <v>24</v>
      </c>
      <c r="G1946" s="13">
        <v>13923.79</v>
      </c>
      <c r="H1946" s="14">
        <f t="shared" si="210"/>
        <v>27764037.260000002</v>
      </c>
      <c r="I1946" s="14">
        <f>IF(F1946="GHS",H1946,H1946*Assumptions!$B$4)</f>
        <v>299851602.40800005</v>
      </c>
      <c r="J1946" s="15" t="str">
        <f>INDEX(Assumptions!$B$8:$B$12,MATCH(B1946,Assumptions!$A$8:$A$12,0))</f>
        <v>Fair Value Less Costs to Sell</v>
      </c>
      <c r="K1946" s="16">
        <f>G1946/(1-INDEX(Assumptions!$D$8:$D$12,MATCH(B1946,Assumptions!$A$8:$A$12,0)))</f>
        <v>15822.488636363638</v>
      </c>
      <c r="L1946" s="16">
        <f t="shared" si="211"/>
        <v>417.71370000000002</v>
      </c>
      <c r="M1946" s="16">
        <f t="shared" si="212"/>
        <v>791.12443181818196</v>
      </c>
      <c r="N1946" s="14">
        <f>E1946*(K1946-L1946-M1946)*IF(F1946="GHS",1,Assumptions!$B$4)</f>
        <v>314707886.3454873</v>
      </c>
      <c r="O1946" s="15">
        <f t="shared" ca="1" si="213"/>
        <v>167</v>
      </c>
      <c r="P1946" s="15" t="str">
        <f t="shared" ca="1" si="214"/>
        <v>91-180d</v>
      </c>
      <c r="Q1946" s="17">
        <f ca="1">IF(P1946="0-90d",0,IF(P1946="91-180d",INDEX(Assumptions!$F$8:$F$12,MATCH(B1946,Assumptions!$A$8:$A$12,0)),IF(P1946="181-365d",INDEX(Assumptions!$G$8:$G$12,MATCH(B1946,Assumptions!$A$8:$A$12,0)),INDEX(Assumptions!$H$8:$H$12,MATCH(B1946,Assumptions!$A$8:$A$12,0)))))</f>
        <v>0.02</v>
      </c>
      <c r="R1946" s="14">
        <f t="shared" ca="1" si="215"/>
        <v>5997032.0481600007</v>
      </c>
      <c r="S1946" s="14">
        <f t="shared" ca="1" si="216"/>
        <v>293854570.35984004</v>
      </c>
      <c r="T1946" s="11" t="s">
        <v>25</v>
      </c>
      <c r="U1946" s="18" t="s">
        <v>26</v>
      </c>
    </row>
    <row r="1947" spans="1:21" ht="15" customHeight="1" x14ac:dyDescent="0.15">
      <c r="A1947" s="10" t="s">
        <v>1995</v>
      </c>
      <c r="B1947" s="11" t="s">
        <v>41</v>
      </c>
      <c r="C1947" s="11" t="s">
        <v>44</v>
      </c>
      <c r="D1947" s="12">
        <v>45766</v>
      </c>
      <c r="E1947" s="11">
        <v>3207</v>
      </c>
      <c r="F1947" s="11" t="s">
        <v>33</v>
      </c>
      <c r="G1947" s="13">
        <v>428.99</v>
      </c>
      <c r="H1947" s="14">
        <f t="shared" si="210"/>
        <v>1375770.93</v>
      </c>
      <c r="I1947" s="14">
        <f>IF(F1947="GHS",H1947,H1947*Assumptions!$B$4)</f>
        <v>1375770.93</v>
      </c>
      <c r="J1947" s="15" t="str">
        <f>INDEX(Assumptions!$B$8:$B$12,MATCH(B1947,Assumptions!$A$8:$A$12,0))</f>
        <v>Weighted Average</v>
      </c>
      <c r="K1947" s="16">
        <f>G1947/(1-INDEX(Assumptions!$D$8:$D$12,MATCH(B1947,Assumptions!$A$8:$A$12,0)))</f>
        <v>659.98461538461538</v>
      </c>
      <c r="L1947" s="16">
        <f t="shared" si="211"/>
        <v>12.8697</v>
      </c>
      <c r="M1947" s="16">
        <f t="shared" si="212"/>
        <v>32.99923076923077</v>
      </c>
      <c r="N1947" s="14">
        <f>E1947*(K1947-L1947-M1947)*IF(F1947="GHS",1,Assumptions!$B$4)</f>
        <v>1969469.0005615386</v>
      </c>
      <c r="O1947" s="15">
        <f t="shared" ca="1" si="213"/>
        <v>520</v>
      </c>
      <c r="P1947" s="15" t="str">
        <f t="shared" ca="1" si="214"/>
        <v>365d+</v>
      </c>
      <c r="Q1947" s="17">
        <f ca="1">IF(P1947="0-90d",0,IF(P1947="91-180d",INDEX(Assumptions!$F$8:$F$12,MATCH(B1947,Assumptions!$A$8:$A$12,0)),IF(P1947="181-365d",INDEX(Assumptions!$G$8:$G$12,MATCH(B1947,Assumptions!$A$8:$A$12,0)),INDEX(Assumptions!$H$8:$H$12,MATCH(B1947,Assumptions!$A$8:$A$12,0)))))</f>
        <v>0.8</v>
      </c>
      <c r="R1947" s="14">
        <f t="shared" ca="1" si="215"/>
        <v>1100616.7439999999</v>
      </c>
      <c r="S1947" s="14">
        <f t="shared" ca="1" si="216"/>
        <v>275154.18599999999</v>
      </c>
      <c r="T1947" s="11" t="s">
        <v>50</v>
      </c>
      <c r="U1947" s="18" t="s">
        <v>26</v>
      </c>
    </row>
    <row r="1948" spans="1:21" ht="15" customHeight="1" x14ac:dyDescent="0.15">
      <c r="A1948" s="10" t="s">
        <v>1996</v>
      </c>
      <c r="B1948" s="11" t="s">
        <v>41</v>
      </c>
      <c r="C1948" s="11" t="s">
        <v>49</v>
      </c>
      <c r="D1948" s="12">
        <v>46044</v>
      </c>
      <c r="E1948" s="11">
        <v>4449</v>
      </c>
      <c r="F1948" s="11" t="s">
        <v>33</v>
      </c>
      <c r="G1948" s="13">
        <v>365.27</v>
      </c>
      <c r="H1948" s="14">
        <f t="shared" si="210"/>
        <v>1625086.23</v>
      </c>
      <c r="I1948" s="14">
        <f>IF(F1948="GHS",H1948,H1948*Assumptions!$B$4)</f>
        <v>1625086.23</v>
      </c>
      <c r="J1948" s="15" t="str">
        <f>INDEX(Assumptions!$B$8:$B$12,MATCH(B1948,Assumptions!$A$8:$A$12,0))</f>
        <v>Weighted Average</v>
      </c>
      <c r="K1948" s="16">
        <f>G1948/(1-INDEX(Assumptions!$D$8:$D$12,MATCH(B1948,Assumptions!$A$8:$A$12,0)))</f>
        <v>561.95384615384614</v>
      </c>
      <c r="L1948" s="16">
        <f t="shared" si="211"/>
        <v>10.958099999999998</v>
      </c>
      <c r="M1948" s="16">
        <f t="shared" si="212"/>
        <v>28.097692307692309</v>
      </c>
      <c r="N1948" s="14">
        <f>E1948*(K1948-L1948-M1948)*IF(F1948="GHS",1,Assumptions!$B$4)</f>
        <v>2326373.4415615387</v>
      </c>
      <c r="O1948" s="15">
        <f t="shared" ca="1" si="213"/>
        <v>242</v>
      </c>
      <c r="P1948" s="15" t="str">
        <f t="shared" ca="1" si="214"/>
        <v>181-365d</v>
      </c>
      <c r="Q1948" s="17">
        <f ca="1">IF(P1948="0-90d",0,IF(P1948="91-180d",INDEX(Assumptions!$F$8:$F$12,MATCH(B1948,Assumptions!$A$8:$A$12,0)),IF(P1948="181-365d",INDEX(Assumptions!$G$8:$G$12,MATCH(B1948,Assumptions!$A$8:$A$12,0)),INDEX(Assumptions!$H$8:$H$12,MATCH(B1948,Assumptions!$A$8:$A$12,0)))))</f>
        <v>0.35</v>
      </c>
      <c r="R1948" s="14">
        <f t="shared" ca="1" si="215"/>
        <v>568780.1804999999</v>
      </c>
      <c r="S1948" s="14">
        <f t="shared" ca="1" si="216"/>
        <v>1056306.0495000002</v>
      </c>
      <c r="T1948" s="11" t="s">
        <v>25</v>
      </c>
      <c r="U1948" s="18" t="s">
        <v>26</v>
      </c>
    </row>
    <row r="1949" spans="1:21" ht="15" customHeight="1" x14ac:dyDescent="0.15">
      <c r="A1949" s="10" t="s">
        <v>1997</v>
      </c>
      <c r="B1949" s="11" t="s">
        <v>31</v>
      </c>
      <c r="C1949" s="11" t="s">
        <v>32</v>
      </c>
      <c r="D1949" s="12">
        <v>46053</v>
      </c>
      <c r="E1949" s="11">
        <v>3297</v>
      </c>
      <c r="F1949" s="11" t="s">
        <v>33</v>
      </c>
      <c r="G1949" s="13">
        <v>1243.9000000000001</v>
      </c>
      <c r="H1949" s="14">
        <f t="shared" si="210"/>
        <v>4101138.3000000003</v>
      </c>
      <c r="I1949" s="14">
        <f>IF(F1949="GHS",H1949,H1949*Assumptions!$B$4)</f>
        <v>4101138.3000000003</v>
      </c>
      <c r="J1949" s="15" t="str">
        <f>INDEX(Assumptions!$B$8:$B$12,MATCH(B1949,Assumptions!$A$8:$A$12,0))</f>
        <v>Weighted Average</v>
      </c>
      <c r="K1949" s="16">
        <f>G1949/(1-INDEX(Assumptions!$D$8:$D$12,MATCH(B1949,Assumptions!$A$8:$A$12,0)))</f>
        <v>1727.6388888888891</v>
      </c>
      <c r="L1949" s="16">
        <f t="shared" si="211"/>
        <v>37.317</v>
      </c>
      <c r="M1949" s="16">
        <f t="shared" si="212"/>
        <v>86.381944444444457</v>
      </c>
      <c r="N1949" s="14">
        <f>E1949*(K1949-L1949-M1949)*IF(F1949="GHS",1,Assumptions!$B$4)</f>
        <v>5288189.9968333347</v>
      </c>
      <c r="O1949" s="15">
        <f t="shared" ca="1" si="213"/>
        <v>233</v>
      </c>
      <c r="P1949" s="15" t="str">
        <f t="shared" ca="1" si="214"/>
        <v>181-365d</v>
      </c>
      <c r="Q1949" s="17">
        <f ca="1">IF(P1949="0-90d",0,IF(P1949="91-180d",INDEX(Assumptions!$F$8:$F$12,MATCH(B1949,Assumptions!$A$8:$A$12,0)),IF(P1949="181-365d",INDEX(Assumptions!$G$8:$G$12,MATCH(B1949,Assumptions!$A$8:$A$12,0)),INDEX(Assumptions!$H$8:$H$12,MATCH(B1949,Assumptions!$A$8:$A$12,0)))))</f>
        <v>0.2</v>
      </c>
      <c r="R1949" s="14">
        <f t="shared" ca="1" si="215"/>
        <v>820227.66000000015</v>
      </c>
      <c r="S1949" s="14">
        <f t="shared" ca="1" si="216"/>
        <v>3280910.64</v>
      </c>
      <c r="T1949" s="11" t="s">
        <v>25</v>
      </c>
      <c r="U1949" s="18" t="s">
        <v>26</v>
      </c>
    </row>
    <row r="1950" spans="1:21" ht="15" customHeight="1" x14ac:dyDescent="0.15">
      <c r="A1950" s="10" t="s">
        <v>1998</v>
      </c>
      <c r="B1950" s="11" t="s">
        <v>31</v>
      </c>
      <c r="C1950" s="11" t="s">
        <v>63</v>
      </c>
      <c r="D1950" s="12">
        <v>45971</v>
      </c>
      <c r="E1950" s="11">
        <v>373</v>
      </c>
      <c r="F1950" s="11" t="s">
        <v>33</v>
      </c>
      <c r="G1950" s="13">
        <v>2219.0500000000002</v>
      </c>
      <c r="H1950" s="14">
        <f t="shared" si="210"/>
        <v>827705.65</v>
      </c>
      <c r="I1950" s="14">
        <f>IF(F1950="GHS",H1950,H1950*Assumptions!$B$4)</f>
        <v>827705.65</v>
      </c>
      <c r="J1950" s="15" t="str">
        <f>INDEX(Assumptions!$B$8:$B$12,MATCH(B1950,Assumptions!$A$8:$A$12,0))</f>
        <v>Weighted Average</v>
      </c>
      <c r="K1950" s="16">
        <f>G1950/(1-INDEX(Assumptions!$D$8:$D$12,MATCH(B1950,Assumptions!$A$8:$A$12,0)))</f>
        <v>3082.0138888888891</v>
      </c>
      <c r="L1950" s="16">
        <f t="shared" si="211"/>
        <v>66.5715</v>
      </c>
      <c r="M1950" s="16">
        <f t="shared" si="212"/>
        <v>154.10069444444446</v>
      </c>
      <c r="N1950" s="14">
        <f>E1950*(K1950-L1950-M1950)*IF(F1950="GHS",1,Assumptions!$B$4)</f>
        <v>1067280.4520277779</v>
      </c>
      <c r="O1950" s="15">
        <f t="shared" ca="1" si="213"/>
        <v>315</v>
      </c>
      <c r="P1950" s="15" t="str">
        <f t="shared" ca="1" si="214"/>
        <v>181-365d</v>
      </c>
      <c r="Q1950" s="17">
        <f ca="1">IF(P1950="0-90d",0,IF(P1950="91-180d",INDEX(Assumptions!$F$8:$F$12,MATCH(B1950,Assumptions!$A$8:$A$12,0)),IF(P1950="181-365d",INDEX(Assumptions!$G$8:$G$12,MATCH(B1950,Assumptions!$A$8:$A$12,0)),INDEX(Assumptions!$H$8:$H$12,MATCH(B1950,Assumptions!$A$8:$A$12,0)))))</f>
        <v>0.2</v>
      </c>
      <c r="R1950" s="14">
        <f t="shared" ca="1" si="215"/>
        <v>165541.13</v>
      </c>
      <c r="S1950" s="14">
        <f t="shared" ca="1" si="216"/>
        <v>662164.52</v>
      </c>
      <c r="T1950" s="11" t="s">
        <v>25</v>
      </c>
      <c r="U1950" s="18" t="s">
        <v>26</v>
      </c>
    </row>
    <row r="1951" spans="1:21" ht="15" customHeight="1" x14ac:dyDescent="0.15">
      <c r="A1951" s="10" t="s">
        <v>1999</v>
      </c>
      <c r="B1951" s="11" t="s">
        <v>41</v>
      </c>
      <c r="C1951" s="11" t="s">
        <v>49</v>
      </c>
      <c r="D1951" s="12">
        <v>45804</v>
      </c>
      <c r="E1951" s="11">
        <v>3821</v>
      </c>
      <c r="F1951" s="11" t="s">
        <v>33</v>
      </c>
      <c r="G1951" s="13">
        <v>664.09</v>
      </c>
      <c r="H1951" s="14">
        <f t="shared" si="210"/>
        <v>2537487.89</v>
      </c>
      <c r="I1951" s="14">
        <f>IF(F1951="GHS",H1951,H1951*Assumptions!$B$4)</f>
        <v>2537487.89</v>
      </c>
      <c r="J1951" s="15" t="str">
        <f>INDEX(Assumptions!$B$8:$B$12,MATCH(B1951,Assumptions!$A$8:$A$12,0))</f>
        <v>Weighted Average</v>
      </c>
      <c r="K1951" s="16">
        <f>G1951/(1-INDEX(Assumptions!$D$8:$D$12,MATCH(B1951,Assumptions!$A$8:$A$12,0)))</f>
        <v>1021.6769230769231</v>
      </c>
      <c r="L1951" s="16">
        <f t="shared" si="211"/>
        <v>19.922699999999999</v>
      </c>
      <c r="M1951" s="16">
        <f t="shared" si="212"/>
        <v>51.08384615384616</v>
      </c>
      <c r="N1951" s="14">
        <f>E1951*(K1951-L1951-M1951)*IF(F1951="GHS",1,Assumptions!$B$4)</f>
        <v>3632511.5102230771</v>
      </c>
      <c r="O1951" s="15">
        <f t="shared" ca="1" si="213"/>
        <v>482</v>
      </c>
      <c r="P1951" s="15" t="str">
        <f t="shared" ca="1" si="214"/>
        <v>365d+</v>
      </c>
      <c r="Q1951" s="17">
        <f ca="1">IF(P1951="0-90d",0,IF(P1951="91-180d",INDEX(Assumptions!$F$8:$F$12,MATCH(B1951,Assumptions!$A$8:$A$12,0)),IF(P1951="181-365d",INDEX(Assumptions!$G$8:$G$12,MATCH(B1951,Assumptions!$A$8:$A$12,0)),INDEX(Assumptions!$H$8:$H$12,MATCH(B1951,Assumptions!$A$8:$A$12,0)))))</f>
        <v>0.8</v>
      </c>
      <c r="R1951" s="14">
        <f t="shared" ca="1" si="215"/>
        <v>2029990.3120000002</v>
      </c>
      <c r="S1951" s="14">
        <f t="shared" ca="1" si="216"/>
        <v>507497.57799999998</v>
      </c>
      <c r="T1951" s="11" t="s">
        <v>25</v>
      </c>
      <c r="U1951" s="18" t="s">
        <v>36</v>
      </c>
    </row>
    <row r="1952" spans="1:21" ht="15" customHeight="1" x14ac:dyDescent="0.15">
      <c r="A1952" s="10" t="s">
        <v>2000</v>
      </c>
      <c r="B1952" s="11" t="s">
        <v>46</v>
      </c>
      <c r="C1952" s="11" t="s">
        <v>47</v>
      </c>
      <c r="D1952" s="12">
        <v>45826</v>
      </c>
      <c r="E1952" s="11">
        <v>4817</v>
      </c>
      <c r="F1952" s="11" t="s">
        <v>33</v>
      </c>
      <c r="G1952" s="13">
        <v>977402.14</v>
      </c>
      <c r="H1952" s="14">
        <f t="shared" si="210"/>
        <v>4708146108.3800001</v>
      </c>
      <c r="I1952" s="14">
        <f>IF(F1952="GHS",H1952,H1952*Assumptions!$B$4)</f>
        <v>4708146108.3800001</v>
      </c>
      <c r="J1952" s="15" t="str">
        <f>INDEX(Assumptions!$B$8:$B$12,MATCH(B1952,Assumptions!$A$8:$A$12,0))</f>
        <v>Specific Identification</v>
      </c>
      <c r="K1952" s="16">
        <f>G1952/(1-INDEX(Assumptions!$D$8:$D$12,MATCH(B1952,Assumptions!$A$8:$A$12,0)))</f>
        <v>1253079.6666666667</v>
      </c>
      <c r="L1952" s="16">
        <f t="shared" si="211"/>
        <v>29322.064200000001</v>
      </c>
      <c r="M1952" s="16">
        <f t="shared" si="212"/>
        <v>62653.983333333337</v>
      </c>
      <c r="N1952" s="14">
        <f>E1952*(K1952-L1952-M1952)*IF(F1952="GHS",1,Assumptions!$B$4)</f>
        <v>5593036133.3652668</v>
      </c>
      <c r="O1952" s="15">
        <f t="shared" ca="1" si="213"/>
        <v>460</v>
      </c>
      <c r="P1952" s="15" t="str">
        <f t="shared" ca="1" si="214"/>
        <v>365d+</v>
      </c>
      <c r="Q1952" s="17">
        <f ca="1">IF(P1952="0-90d",0,IF(P1952="91-180d",INDEX(Assumptions!$F$8:$F$12,MATCH(B1952,Assumptions!$A$8:$A$12,0)),IF(P1952="181-365d",INDEX(Assumptions!$G$8:$G$12,MATCH(B1952,Assumptions!$A$8:$A$12,0)),INDEX(Assumptions!$H$8:$H$12,MATCH(B1952,Assumptions!$A$8:$A$12,0)))))</f>
        <v>0.15</v>
      </c>
      <c r="R1952" s="14">
        <f t="shared" ca="1" si="215"/>
        <v>706221916.25699997</v>
      </c>
      <c r="S1952" s="14">
        <f t="shared" ca="1" si="216"/>
        <v>4001924192.1230001</v>
      </c>
      <c r="T1952" s="11" t="s">
        <v>25</v>
      </c>
      <c r="U1952" s="18" t="s">
        <v>26</v>
      </c>
    </row>
    <row r="1953" spans="1:21" ht="15" customHeight="1" x14ac:dyDescent="0.15">
      <c r="A1953" s="10" t="s">
        <v>2001</v>
      </c>
      <c r="B1953" s="11" t="s">
        <v>41</v>
      </c>
      <c r="C1953" s="11" t="s">
        <v>115</v>
      </c>
      <c r="D1953" s="12">
        <v>46037</v>
      </c>
      <c r="E1953" s="11">
        <v>2077</v>
      </c>
      <c r="F1953" s="11" t="s">
        <v>33</v>
      </c>
      <c r="G1953" s="13">
        <v>494.7</v>
      </c>
      <c r="H1953" s="14">
        <f t="shared" si="210"/>
        <v>1027491.9</v>
      </c>
      <c r="I1953" s="14">
        <f>IF(F1953="GHS",H1953,H1953*Assumptions!$B$4)</f>
        <v>1027491.9</v>
      </c>
      <c r="J1953" s="15" t="str">
        <f>INDEX(Assumptions!$B$8:$B$12,MATCH(B1953,Assumptions!$A$8:$A$12,0))</f>
        <v>Weighted Average</v>
      </c>
      <c r="K1953" s="16">
        <f>G1953/(1-INDEX(Assumptions!$D$8:$D$12,MATCH(B1953,Assumptions!$A$8:$A$12,0)))</f>
        <v>761.07692307692298</v>
      </c>
      <c r="L1953" s="16">
        <f t="shared" si="211"/>
        <v>14.840999999999999</v>
      </c>
      <c r="M1953" s="16">
        <f t="shared" si="212"/>
        <v>38.053846153846152</v>
      </c>
      <c r="N1953" s="14">
        <f>E1953*(K1953-L1953-M1953)*IF(F1953="GHS",1,Assumptions!$B$4)</f>
        <v>1470894.1737692305</v>
      </c>
      <c r="O1953" s="15">
        <f t="shared" ca="1" si="213"/>
        <v>249</v>
      </c>
      <c r="P1953" s="15" t="str">
        <f t="shared" ca="1" si="214"/>
        <v>181-365d</v>
      </c>
      <c r="Q1953" s="17">
        <f ca="1">IF(P1953="0-90d",0,IF(P1953="91-180d",INDEX(Assumptions!$F$8:$F$12,MATCH(B1953,Assumptions!$A$8:$A$12,0)),IF(P1953="181-365d",INDEX(Assumptions!$G$8:$G$12,MATCH(B1953,Assumptions!$A$8:$A$12,0)),INDEX(Assumptions!$H$8:$H$12,MATCH(B1953,Assumptions!$A$8:$A$12,0)))))</f>
        <v>0.35</v>
      </c>
      <c r="R1953" s="14">
        <f t="shared" ca="1" si="215"/>
        <v>359622.16499999998</v>
      </c>
      <c r="S1953" s="14">
        <f t="shared" ca="1" si="216"/>
        <v>667869.7350000001</v>
      </c>
      <c r="T1953" s="11" t="s">
        <v>25</v>
      </c>
      <c r="U1953" s="18" t="s">
        <v>26</v>
      </c>
    </row>
    <row r="1954" spans="1:21" ht="15" customHeight="1" x14ac:dyDescent="0.15">
      <c r="A1954" s="10" t="s">
        <v>2002</v>
      </c>
      <c r="B1954" s="11" t="s">
        <v>31</v>
      </c>
      <c r="C1954" s="11" t="s">
        <v>76</v>
      </c>
      <c r="D1954" s="12">
        <v>45822</v>
      </c>
      <c r="E1954" s="11">
        <v>2779</v>
      </c>
      <c r="F1954" s="11" t="s">
        <v>33</v>
      </c>
      <c r="G1954" s="13">
        <v>1990.34</v>
      </c>
      <c r="H1954" s="14">
        <f t="shared" si="210"/>
        <v>5531154.8599999994</v>
      </c>
      <c r="I1954" s="14">
        <f>IF(F1954="GHS",H1954,H1954*Assumptions!$B$4)</f>
        <v>5531154.8599999994</v>
      </c>
      <c r="J1954" s="15" t="str">
        <f>INDEX(Assumptions!$B$8:$B$12,MATCH(B1954,Assumptions!$A$8:$A$12,0))</f>
        <v>Weighted Average</v>
      </c>
      <c r="K1954" s="16">
        <f>G1954/(1-INDEX(Assumptions!$D$8:$D$12,MATCH(B1954,Assumptions!$A$8:$A$12,0)))</f>
        <v>2764.3611111111113</v>
      </c>
      <c r="L1954" s="16">
        <f t="shared" si="211"/>
        <v>59.710199999999993</v>
      </c>
      <c r="M1954" s="16">
        <f t="shared" si="212"/>
        <v>138.21805555555557</v>
      </c>
      <c r="N1954" s="14">
        <f>E1954*(K1954-L1954-M1954)*IF(F1954="GHS",1,Assumptions!$B$4)</f>
        <v>7132116.9055888895</v>
      </c>
      <c r="O1954" s="15">
        <f t="shared" ca="1" si="213"/>
        <v>464</v>
      </c>
      <c r="P1954" s="15" t="str">
        <f t="shared" ca="1" si="214"/>
        <v>365d+</v>
      </c>
      <c r="Q1954" s="17">
        <f ca="1">IF(P1954="0-90d",0,IF(P1954="91-180d",INDEX(Assumptions!$F$8:$F$12,MATCH(B1954,Assumptions!$A$8:$A$12,0)),IF(P1954="181-365d",INDEX(Assumptions!$G$8:$G$12,MATCH(B1954,Assumptions!$A$8:$A$12,0)),INDEX(Assumptions!$H$8:$H$12,MATCH(B1954,Assumptions!$A$8:$A$12,0)))))</f>
        <v>0.6</v>
      </c>
      <c r="R1954" s="14">
        <f t="shared" ca="1" si="215"/>
        <v>3318692.9159999997</v>
      </c>
      <c r="S1954" s="14">
        <f t="shared" ca="1" si="216"/>
        <v>2212461.9439999997</v>
      </c>
      <c r="T1954" s="11" t="s">
        <v>25</v>
      </c>
      <c r="U1954" s="18" t="s">
        <v>26</v>
      </c>
    </row>
    <row r="1955" spans="1:21" ht="15" customHeight="1" x14ac:dyDescent="0.15">
      <c r="A1955" s="10" t="s">
        <v>2003</v>
      </c>
      <c r="B1955" s="11" t="s">
        <v>46</v>
      </c>
      <c r="C1955" s="11" t="s">
        <v>52</v>
      </c>
      <c r="D1955" s="12">
        <v>46083</v>
      </c>
      <c r="E1955" s="11">
        <v>2393</v>
      </c>
      <c r="F1955" s="11" t="s">
        <v>33</v>
      </c>
      <c r="G1955" s="13">
        <v>573312.16</v>
      </c>
      <c r="H1955" s="14">
        <f t="shared" si="210"/>
        <v>1371935998.8800001</v>
      </c>
      <c r="I1955" s="14">
        <f>IF(F1955="GHS",H1955,H1955*Assumptions!$B$4)</f>
        <v>1371935998.8800001</v>
      </c>
      <c r="J1955" s="15" t="str">
        <f>INDEX(Assumptions!$B$8:$B$12,MATCH(B1955,Assumptions!$A$8:$A$12,0))</f>
        <v>Specific Identification</v>
      </c>
      <c r="K1955" s="16">
        <f>G1955/(1-INDEX(Assumptions!$D$8:$D$12,MATCH(B1955,Assumptions!$A$8:$A$12,0)))</f>
        <v>735015.58974358975</v>
      </c>
      <c r="L1955" s="16">
        <f t="shared" si="211"/>
        <v>17199.364799999999</v>
      </c>
      <c r="M1955" s="16">
        <f t="shared" si="212"/>
        <v>36750.77948717949</v>
      </c>
      <c r="N1955" s="14">
        <f>E1955*(K1955-L1955-M1955)*IF(F1955="GHS",1,Assumptions!$B$4)</f>
        <v>1629789610.9771898</v>
      </c>
      <c r="O1955" s="15">
        <f t="shared" ca="1" si="213"/>
        <v>203</v>
      </c>
      <c r="P1955" s="15" t="str">
        <f t="shared" ca="1" si="214"/>
        <v>181-365d</v>
      </c>
      <c r="Q1955" s="17">
        <f ca="1">IF(P1955="0-90d",0,IF(P1955="91-180d",INDEX(Assumptions!$F$8:$F$12,MATCH(B1955,Assumptions!$A$8:$A$12,0)),IF(P1955="181-365d",INDEX(Assumptions!$G$8:$G$12,MATCH(B1955,Assumptions!$A$8:$A$12,0)),INDEX(Assumptions!$H$8:$H$12,MATCH(B1955,Assumptions!$A$8:$A$12,0)))))</f>
        <v>0.05</v>
      </c>
      <c r="R1955" s="14">
        <f t="shared" ca="1" si="215"/>
        <v>68596799.944000006</v>
      </c>
      <c r="S1955" s="14">
        <f t="shared" ca="1" si="216"/>
        <v>1303339198.9360001</v>
      </c>
      <c r="T1955" s="11" t="s">
        <v>25</v>
      </c>
      <c r="U1955" s="18" t="s">
        <v>36</v>
      </c>
    </row>
    <row r="1956" spans="1:21" ht="15" customHeight="1" x14ac:dyDescent="0.15">
      <c r="A1956" s="10" t="s">
        <v>2004</v>
      </c>
      <c r="B1956" s="11" t="s">
        <v>31</v>
      </c>
      <c r="C1956" s="11" t="s">
        <v>32</v>
      </c>
      <c r="D1956" s="12">
        <v>45769</v>
      </c>
      <c r="E1956" s="11">
        <v>2803</v>
      </c>
      <c r="F1956" s="11" t="s">
        <v>33</v>
      </c>
      <c r="G1956" s="13">
        <v>1039.3399999999999</v>
      </c>
      <c r="H1956" s="14">
        <f t="shared" si="210"/>
        <v>2913270.0199999996</v>
      </c>
      <c r="I1956" s="14">
        <f>IF(F1956="GHS",H1956,H1956*Assumptions!$B$4)</f>
        <v>2913270.0199999996</v>
      </c>
      <c r="J1956" s="15" t="str">
        <f>INDEX(Assumptions!$B$8:$B$12,MATCH(B1956,Assumptions!$A$8:$A$12,0))</f>
        <v>Weighted Average</v>
      </c>
      <c r="K1956" s="16">
        <f>G1956/(1-INDEX(Assumptions!$D$8:$D$12,MATCH(B1956,Assumptions!$A$8:$A$12,0)))</f>
        <v>1443.5277777777778</v>
      </c>
      <c r="L1956" s="16">
        <f t="shared" si="211"/>
        <v>31.180199999999996</v>
      </c>
      <c r="M1956" s="16">
        <f t="shared" si="212"/>
        <v>72.176388888888894</v>
      </c>
      <c r="N1956" s="14">
        <f>E1956*(K1956-L1956-M1956)*IF(F1956="GHS",1,Assumptions!$B$4)</f>
        <v>3756499.8424555557</v>
      </c>
      <c r="O1956" s="15">
        <f t="shared" ca="1" si="213"/>
        <v>517</v>
      </c>
      <c r="P1956" s="15" t="str">
        <f t="shared" ca="1" si="214"/>
        <v>365d+</v>
      </c>
      <c r="Q1956" s="17">
        <f ca="1">IF(P1956="0-90d",0,IF(P1956="91-180d",INDEX(Assumptions!$F$8:$F$12,MATCH(B1956,Assumptions!$A$8:$A$12,0)),IF(P1956="181-365d",INDEX(Assumptions!$G$8:$G$12,MATCH(B1956,Assumptions!$A$8:$A$12,0)),INDEX(Assumptions!$H$8:$H$12,MATCH(B1956,Assumptions!$A$8:$A$12,0)))))</f>
        <v>0.6</v>
      </c>
      <c r="R1956" s="14">
        <f t="shared" ca="1" si="215"/>
        <v>1747962.0119999996</v>
      </c>
      <c r="S1956" s="14">
        <f t="shared" si="216"/>
        <v>0</v>
      </c>
      <c r="T1956" s="11" t="s">
        <v>39</v>
      </c>
      <c r="U1956" s="18" t="s">
        <v>26</v>
      </c>
    </row>
    <row r="1957" spans="1:21" ht="15" customHeight="1" x14ac:dyDescent="0.15">
      <c r="A1957" s="10" t="s">
        <v>2005</v>
      </c>
      <c r="B1957" s="11" t="s">
        <v>41</v>
      </c>
      <c r="C1957" s="11" t="s">
        <v>49</v>
      </c>
      <c r="D1957" s="12">
        <v>45895</v>
      </c>
      <c r="E1957" s="11">
        <v>1561</v>
      </c>
      <c r="F1957" s="11" t="s">
        <v>33</v>
      </c>
      <c r="G1957" s="13">
        <v>714.06</v>
      </c>
      <c r="H1957" s="14">
        <f t="shared" si="210"/>
        <v>1114647.6599999999</v>
      </c>
      <c r="I1957" s="14">
        <f>IF(F1957="GHS",H1957,H1957*Assumptions!$B$4)</f>
        <v>1114647.6599999999</v>
      </c>
      <c r="J1957" s="15" t="str">
        <f>INDEX(Assumptions!$B$8:$B$12,MATCH(B1957,Assumptions!$A$8:$A$12,0))</f>
        <v>Weighted Average</v>
      </c>
      <c r="K1957" s="16">
        <f>G1957/(1-INDEX(Assumptions!$D$8:$D$12,MATCH(B1957,Assumptions!$A$8:$A$12,0)))</f>
        <v>1098.5538461538461</v>
      </c>
      <c r="L1957" s="16">
        <f t="shared" si="211"/>
        <v>21.421799999999998</v>
      </c>
      <c r="M1957" s="16">
        <f t="shared" si="212"/>
        <v>54.927692307692304</v>
      </c>
      <c r="N1957" s="14">
        <f>E1957*(K1957-L1957-M1957)*IF(F1957="GHS",1,Assumptions!$B$4)</f>
        <v>1595660.996353846</v>
      </c>
      <c r="O1957" s="15">
        <f t="shared" ca="1" si="213"/>
        <v>391</v>
      </c>
      <c r="P1957" s="15" t="str">
        <f t="shared" ca="1" si="214"/>
        <v>365d+</v>
      </c>
      <c r="Q1957" s="17">
        <f ca="1">IF(P1957="0-90d",0,IF(P1957="91-180d",INDEX(Assumptions!$F$8:$F$12,MATCH(B1957,Assumptions!$A$8:$A$12,0)),IF(P1957="181-365d",INDEX(Assumptions!$G$8:$G$12,MATCH(B1957,Assumptions!$A$8:$A$12,0)),INDEX(Assumptions!$H$8:$H$12,MATCH(B1957,Assumptions!$A$8:$A$12,0)))))</f>
        <v>0.8</v>
      </c>
      <c r="R1957" s="14">
        <f t="shared" ca="1" si="215"/>
        <v>891718.12800000003</v>
      </c>
      <c r="S1957" s="14">
        <f t="shared" ca="1" si="216"/>
        <v>222929.53199999989</v>
      </c>
      <c r="T1957" s="11" t="s">
        <v>50</v>
      </c>
      <c r="U1957" s="18" t="s">
        <v>26</v>
      </c>
    </row>
    <row r="1958" spans="1:21" ht="15" customHeight="1" x14ac:dyDescent="0.15">
      <c r="A1958" s="10" t="s">
        <v>2006</v>
      </c>
      <c r="B1958" s="11" t="s">
        <v>41</v>
      </c>
      <c r="C1958" s="11" t="s">
        <v>44</v>
      </c>
      <c r="D1958" s="12">
        <v>46147</v>
      </c>
      <c r="E1958" s="11">
        <v>2111</v>
      </c>
      <c r="F1958" s="11" t="s">
        <v>33</v>
      </c>
      <c r="G1958" s="13">
        <v>274.68</v>
      </c>
      <c r="H1958" s="14">
        <f t="shared" si="210"/>
        <v>579849.48</v>
      </c>
      <c r="I1958" s="14">
        <f>IF(F1958="GHS",H1958,H1958*Assumptions!$B$4)</f>
        <v>579849.48</v>
      </c>
      <c r="J1958" s="15" t="str">
        <f>INDEX(Assumptions!$B$8:$B$12,MATCH(B1958,Assumptions!$A$8:$A$12,0))</f>
        <v>Weighted Average</v>
      </c>
      <c r="K1958" s="16">
        <f>G1958/(1-INDEX(Assumptions!$D$8:$D$12,MATCH(B1958,Assumptions!$A$8:$A$12,0)))</f>
        <v>422.5846153846154</v>
      </c>
      <c r="L1958" s="16">
        <f t="shared" si="211"/>
        <v>8.2403999999999993</v>
      </c>
      <c r="M1958" s="16">
        <f t="shared" si="212"/>
        <v>21.129230769230773</v>
      </c>
      <c r="N1958" s="14">
        <f>E1958*(K1958-L1958-M1958)*IF(F1958="GHS",1,Assumptions!$B$4)</f>
        <v>830076.83252307691</v>
      </c>
      <c r="O1958" s="15">
        <f t="shared" ca="1" si="213"/>
        <v>139</v>
      </c>
      <c r="P1958" s="15" t="str">
        <f t="shared" ca="1" si="214"/>
        <v>91-180d</v>
      </c>
      <c r="Q1958" s="17">
        <f ca="1">IF(P1958="0-90d",0,IF(P1958="91-180d",INDEX(Assumptions!$F$8:$F$12,MATCH(B1958,Assumptions!$A$8:$A$12,0)),IF(P1958="181-365d",INDEX(Assumptions!$G$8:$G$12,MATCH(B1958,Assumptions!$A$8:$A$12,0)),INDEX(Assumptions!$H$8:$H$12,MATCH(B1958,Assumptions!$A$8:$A$12,0)))))</f>
        <v>0.1</v>
      </c>
      <c r="R1958" s="14">
        <f t="shared" ca="1" si="215"/>
        <v>57984.948000000004</v>
      </c>
      <c r="S1958" s="14">
        <f t="shared" ca="1" si="216"/>
        <v>521864.53200000001</v>
      </c>
      <c r="T1958" s="11" t="s">
        <v>25</v>
      </c>
      <c r="U1958" s="18" t="s">
        <v>36</v>
      </c>
    </row>
    <row r="1959" spans="1:21" ht="15" customHeight="1" x14ac:dyDescent="0.15">
      <c r="A1959" s="10" t="s">
        <v>2007</v>
      </c>
      <c r="B1959" s="11" t="s">
        <v>41</v>
      </c>
      <c r="C1959" s="11" t="s">
        <v>44</v>
      </c>
      <c r="D1959" s="12">
        <v>45956</v>
      </c>
      <c r="E1959" s="11">
        <v>4327</v>
      </c>
      <c r="F1959" s="11" t="s">
        <v>33</v>
      </c>
      <c r="G1959" s="13">
        <v>472.24</v>
      </c>
      <c r="H1959" s="14">
        <f t="shared" si="210"/>
        <v>2043382.48</v>
      </c>
      <c r="I1959" s="14">
        <f>IF(F1959="GHS",H1959,H1959*Assumptions!$B$4)</f>
        <v>2043382.48</v>
      </c>
      <c r="J1959" s="15" t="str">
        <f>INDEX(Assumptions!$B$8:$B$12,MATCH(B1959,Assumptions!$A$8:$A$12,0))</f>
        <v>Weighted Average</v>
      </c>
      <c r="K1959" s="16">
        <f>G1959/(1-INDEX(Assumptions!$D$8:$D$12,MATCH(B1959,Assumptions!$A$8:$A$12,0)))</f>
        <v>726.52307692307693</v>
      </c>
      <c r="L1959" s="16">
        <f t="shared" si="211"/>
        <v>14.167199999999999</v>
      </c>
      <c r="M1959" s="16">
        <f t="shared" si="212"/>
        <v>36.326153846153851</v>
      </c>
      <c r="N1959" s="14">
        <f>E1959*(K1959-L1959-M1959)*IF(F1959="GHS",1,Assumptions!$B$4)</f>
        <v>2925180.6117538465</v>
      </c>
      <c r="O1959" s="15">
        <f t="shared" ca="1" si="213"/>
        <v>330</v>
      </c>
      <c r="P1959" s="15" t="str">
        <f t="shared" ca="1" si="214"/>
        <v>181-365d</v>
      </c>
      <c r="Q1959" s="17">
        <f ca="1">IF(P1959="0-90d",0,IF(P1959="91-180d",INDEX(Assumptions!$F$8:$F$12,MATCH(B1959,Assumptions!$A$8:$A$12,0)),IF(P1959="181-365d",INDEX(Assumptions!$G$8:$G$12,MATCH(B1959,Assumptions!$A$8:$A$12,0)),INDEX(Assumptions!$H$8:$H$12,MATCH(B1959,Assumptions!$A$8:$A$12,0)))))</f>
        <v>0.35</v>
      </c>
      <c r="R1959" s="14">
        <f t="shared" ca="1" si="215"/>
        <v>715183.8679999999</v>
      </c>
      <c r="S1959" s="14">
        <f t="shared" ca="1" si="216"/>
        <v>1328198.6120000002</v>
      </c>
      <c r="T1959" s="11" t="s">
        <v>25</v>
      </c>
      <c r="U1959" s="18" t="s">
        <v>26</v>
      </c>
    </row>
    <row r="1960" spans="1:21" ht="15" customHeight="1" x14ac:dyDescent="0.15">
      <c r="A1960" s="10" t="s">
        <v>2008</v>
      </c>
      <c r="B1960" s="11" t="s">
        <v>41</v>
      </c>
      <c r="C1960" s="11" t="s">
        <v>115</v>
      </c>
      <c r="D1960" s="12">
        <v>46177</v>
      </c>
      <c r="E1960" s="11">
        <v>3109</v>
      </c>
      <c r="F1960" s="11" t="s">
        <v>33</v>
      </c>
      <c r="G1960" s="13">
        <v>700.69</v>
      </c>
      <c r="H1960" s="14">
        <f t="shared" si="210"/>
        <v>2178445.21</v>
      </c>
      <c r="I1960" s="14">
        <f>IF(F1960="GHS",H1960,H1960*Assumptions!$B$4)</f>
        <v>2178445.21</v>
      </c>
      <c r="J1960" s="15" t="str">
        <f>INDEX(Assumptions!$B$8:$B$12,MATCH(B1960,Assumptions!$A$8:$A$12,0))</f>
        <v>Weighted Average</v>
      </c>
      <c r="K1960" s="16">
        <f>G1960/(1-INDEX(Assumptions!$D$8:$D$12,MATCH(B1960,Assumptions!$A$8:$A$12,0)))</f>
        <v>1077.9846153846154</v>
      </c>
      <c r="L1960" s="16">
        <f t="shared" si="211"/>
        <v>21.020700000000001</v>
      </c>
      <c r="M1960" s="16">
        <f t="shared" si="212"/>
        <v>53.899230769230769</v>
      </c>
      <c r="N1960" s="14">
        <f>E1960*(K1960-L1960-M1960)*IF(F1960="GHS",1,Assumptions!$B$4)</f>
        <v>3118528.1044692304</v>
      </c>
      <c r="O1960" s="15">
        <f t="shared" ca="1" si="213"/>
        <v>109</v>
      </c>
      <c r="P1960" s="15" t="str">
        <f t="shared" ca="1" si="214"/>
        <v>91-180d</v>
      </c>
      <c r="Q1960" s="17">
        <f ca="1">IF(P1960="0-90d",0,IF(P1960="91-180d",INDEX(Assumptions!$F$8:$F$12,MATCH(B1960,Assumptions!$A$8:$A$12,0)),IF(P1960="181-365d",INDEX(Assumptions!$G$8:$G$12,MATCH(B1960,Assumptions!$A$8:$A$12,0)),INDEX(Assumptions!$H$8:$H$12,MATCH(B1960,Assumptions!$A$8:$A$12,0)))))</f>
        <v>0.1</v>
      </c>
      <c r="R1960" s="14">
        <f t="shared" ca="1" si="215"/>
        <v>217844.52100000001</v>
      </c>
      <c r="S1960" s="14">
        <f t="shared" ca="1" si="216"/>
        <v>1960600.689</v>
      </c>
      <c r="T1960" s="11" t="s">
        <v>25</v>
      </c>
      <c r="U1960" s="18" t="s">
        <v>26</v>
      </c>
    </row>
    <row r="1961" spans="1:21" ht="15" customHeight="1" x14ac:dyDescent="0.15">
      <c r="A1961" s="10" t="s">
        <v>2009</v>
      </c>
      <c r="B1961" s="11" t="s">
        <v>46</v>
      </c>
      <c r="C1961" s="11" t="s">
        <v>52</v>
      </c>
      <c r="D1961" s="12">
        <v>46060</v>
      </c>
      <c r="E1961" s="11">
        <v>1755</v>
      </c>
      <c r="F1961" s="11" t="s">
        <v>33</v>
      </c>
      <c r="G1961" s="13">
        <v>423626.66</v>
      </c>
      <c r="H1961" s="14">
        <f t="shared" si="210"/>
        <v>743464788.29999995</v>
      </c>
      <c r="I1961" s="14">
        <f>IF(F1961="GHS",H1961,H1961*Assumptions!$B$4)</f>
        <v>743464788.29999995</v>
      </c>
      <c r="J1961" s="15" t="str">
        <f>INDEX(Assumptions!$B$8:$B$12,MATCH(B1961,Assumptions!$A$8:$A$12,0))</f>
        <v>Specific Identification</v>
      </c>
      <c r="K1961" s="16">
        <f>G1961/(1-INDEX(Assumptions!$D$8:$D$12,MATCH(B1961,Assumptions!$A$8:$A$12,0)))</f>
        <v>543111.1025641025</v>
      </c>
      <c r="L1961" s="16">
        <f t="shared" si="211"/>
        <v>12708.799799999999</v>
      </c>
      <c r="M1961" s="16">
        <f t="shared" si="212"/>
        <v>27155.555128205127</v>
      </c>
      <c r="N1961" s="14">
        <f>E1961*(K1961-L1961-M1961)*IF(F1961="GHS",1,Assumptions!$B$4)</f>
        <v>883198042.10099983</v>
      </c>
      <c r="O1961" s="15">
        <f t="shared" ca="1" si="213"/>
        <v>226</v>
      </c>
      <c r="P1961" s="15" t="str">
        <f t="shared" ca="1" si="214"/>
        <v>181-365d</v>
      </c>
      <c r="Q1961" s="17">
        <f ca="1">IF(P1961="0-90d",0,IF(P1961="91-180d",INDEX(Assumptions!$F$8:$F$12,MATCH(B1961,Assumptions!$A$8:$A$12,0)),IF(P1961="181-365d",INDEX(Assumptions!$G$8:$G$12,MATCH(B1961,Assumptions!$A$8:$A$12,0)),INDEX(Assumptions!$H$8:$H$12,MATCH(B1961,Assumptions!$A$8:$A$12,0)))))</f>
        <v>0.05</v>
      </c>
      <c r="R1961" s="14">
        <f t="shared" ca="1" si="215"/>
        <v>37173239.414999999</v>
      </c>
      <c r="S1961" s="14">
        <f t="shared" ca="1" si="216"/>
        <v>706291548.88499999</v>
      </c>
      <c r="T1961" s="11" t="s">
        <v>25</v>
      </c>
      <c r="U1961" s="18" t="s">
        <v>36</v>
      </c>
    </row>
    <row r="1962" spans="1:21" ht="15" customHeight="1" x14ac:dyDescent="0.15">
      <c r="A1962" s="10" t="s">
        <v>2010</v>
      </c>
      <c r="B1962" s="11" t="s">
        <v>46</v>
      </c>
      <c r="C1962" s="11" t="s">
        <v>119</v>
      </c>
      <c r="D1962" s="12">
        <v>46008</v>
      </c>
      <c r="E1962" s="11">
        <v>436</v>
      </c>
      <c r="F1962" s="11" t="s">
        <v>33</v>
      </c>
      <c r="G1962" s="13">
        <v>654479.9</v>
      </c>
      <c r="H1962" s="14">
        <f t="shared" si="210"/>
        <v>285353236.40000004</v>
      </c>
      <c r="I1962" s="14">
        <f>IF(F1962="GHS",H1962,H1962*Assumptions!$B$4)</f>
        <v>285353236.40000004</v>
      </c>
      <c r="J1962" s="15" t="str">
        <f>INDEX(Assumptions!$B$8:$B$12,MATCH(B1962,Assumptions!$A$8:$A$12,0))</f>
        <v>Specific Identification</v>
      </c>
      <c r="K1962" s="16">
        <f>G1962/(1-INDEX(Assumptions!$D$8:$D$12,MATCH(B1962,Assumptions!$A$8:$A$12,0)))</f>
        <v>839076.79487179487</v>
      </c>
      <c r="L1962" s="16">
        <f t="shared" si="211"/>
        <v>19634.397000000001</v>
      </c>
      <c r="M1962" s="16">
        <f t="shared" si="212"/>
        <v>41953.83974358975</v>
      </c>
      <c r="N1962" s="14">
        <f>E1962*(K1962-L1962-M1962)*IF(F1962="GHS",1,Assumptions!$B$4)</f>
        <v>338985011.34389746</v>
      </c>
      <c r="O1962" s="15">
        <f t="shared" ca="1" si="213"/>
        <v>278</v>
      </c>
      <c r="P1962" s="15" t="str">
        <f t="shared" ca="1" si="214"/>
        <v>181-365d</v>
      </c>
      <c r="Q1962" s="17">
        <f ca="1">IF(P1962="0-90d",0,IF(P1962="91-180d",INDEX(Assumptions!$F$8:$F$12,MATCH(B1962,Assumptions!$A$8:$A$12,0)),IF(P1962="181-365d",INDEX(Assumptions!$G$8:$G$12,MATCH(B1962,Assumptions!$A$8:$A$12,0)),INDEX(Assumptions!$H$8:$H$12,MATCH(B1962,Assumptions!$A$8:$A$12,0)))))</f>
        <v>0.05</v>
      </c>
      <c r="R1962" s="14">
        <f t="shared" ca="1" si="215"/>
        <v>14267661.820000002</v>
      </c>
      <c r="S1962" s="14">
        <f t="shared" ca="1" si="216"/>
        <v>271085574.58000004</v>
      </c>
      <c r="T1962" s="11" t="s">
        <v>25</v>
      </c>
      <c r="U1962" s="18" t="s">
        <v>26</v>
      </c>
    </row>
    <row r="1963" spans="1:21" ht="15" customHeight="1" x14ac:dyDescent="0.15">
      <c r="A1963" s="10" t="s">
        <v>2011</v>
      </c>
      <c r="B1963" s="11" t="s">
        <v>46</v>
      </c>
      <c r="C1963" s="11" t="s">
        <v>119</v>
      </c>
      <c r="D1963" s="12">
        <v>45980</v>
      </c>
      <c r="E1963" s="11">
        <v>3255</v>
      </c>
      <c r="F1963" s="11" t="s">
        <v>33</v>
      </c>
      <c r="G1963" s="13">
        <v>424804.52</v>
      </c>
      <c r="H1963" s="14">
        <f t="shared" si="210"/>
        <v>1382738712.6000001</v>
      </c>
      <c r="I1963" s="14">
        <f>IF(F1963="GHS",H1963,H1963*Assumptions!$B$4)</f>
        <v>1382738712.6000001</v>
      </c>
      <c r="J1963" s="15" t="str">
        <f>INDEX(Assumptions!$B$8:$B$12,MATCH(B1963,Assumptions!$A$8:$A$12,0))</f>
        <v>Specific Identification</v>
      </c>
      <c r="K1963" s="16">
        <f>G1963/(1-INDEX(Assumptions!$D$8:$D$12,MATCH(B1963,Assumptions!$A$8:$A$12,0)))</f>
        <v>544621.1794871795</v>
      </c>
      <c r="L1963" s="16">
        <f t="shared" si="211"/>
        <v>12744.1356</v>
      </c>
      <c r="M1963" s="16">
        <f t="shared" si="212"/>
        <v>27231.058974358977</v>
      </c>
      <c r="N1963" s="14">
        <f>E1963*(K1963-L1963-M1963)*IF(F1963="GHS",1,Assumptions!$B$4)</f>
        <v>1642622680.8912308</v>
      </c>
      <c r="O1963" s="15">
        <f t="shared" ca="1" si="213"/>
        <v>306</v>
      </c>
      <c r="P1963" s="15" t="str">
        <f t="shared" ca="1" si="214"/>
        <v>181-365d</v>
      </c>
      <c r="Q1963" s="17">
        <f ca="1">IF(P1963="0-90d",0,IF(P1963="91-180d",INDEX(Assumptions!$F$8:$F$12,MATCH(B1963,Assumptions!$A$8:$A$12,0)),IF(P1963="181-365d",INDEX(Assumptions!$G$8:$G$12,MATCH(B1963,Assumptions!$A$8:$A$12,0)),INDEX(Assumptions!$H$8:$H$12,MATCH(B1963,Assumptions!$A$8:$A$12,0)))))</f>
        <v>0.05</v>
      </c>
      <c r="R1963" s="14">
        <f t="shared" ca="1" si="215"/>
        <v>69136935.63000001</v>
      </c>
      <c r="S1963" s="14">
        <f t="shared" ca="1" si="216"/>
        <v>1313601776.97</v>
      </c>
      <c r="T1963" s="11" t="s">
        <v>25</v>
      </c>
      <c r="U1963" s="18" t="s">
        <v>26</v>
      </c>
    </row>
    <row r="1964" spans="1:21" ht="15" customHeight="1" x14ac:dyDescent="0.15">
      <c r="A1964" s="10" t="s">
        <v>2012</v>
      </c>
      <c r="B1964" s="11" t="s">
        <v>31</v>
      </c>
      <c r="C1964" s="11" t="s">
        <v>76</v>
      </c>
      <c r="D1964" s="12">
        <v>46034</v>
      </c>
      <c r="E1964" s="11">
        <v>3093</v>
      </c>
      <c r="F1964" s="11" t="s">
        <v>33</v>
      </c>
      <c r="G1964" s="13">
        <v>4478.6899999999996</v>
      </c>
      <c r="H1964" s="14">
        <f t="shared" si="210"/>
        <v>13852588.169999998</v>
      </c>
      <c r="I1964" s="14">
        <f>IF(F1964="GHS",H1964,H1964*Assumptions!$B$4)</f>
        <v>13852588.169999998</v>
      </c>
      <c r="J1964" s="15" t="str">
        <f>INDEX(Assumptions!$B$8:$B$12,MATCH(B1964,Assumptions!$A$8:$A$12,0))</f>
        <v>Weighted Average</v>
      </c>
      <c r="K1964" s="16">
        <f>G1964/(1-INDEX(Assumptions!$D$8:$D$12,MATCH(B1964,Assumptions!$A$8:$A$12,0)))</f>
        <v>6220.4027777777774</v>
      </c>
      <c r="L1964" s="16">
        <f t="shared" si="211"/>
        <v>134.36069999999998</v>
      </c>
      <c r="M1964" s="16">
        <f t="shared" si="212"/>
        <v>311.02013888888888</v>
      </c>
      <c r="N1964" s="14">
        <f>E1964*(K1964-L1964-M1964)*IF(F1964="GHS",1,Assumptions!$B$4)</f>
        <v>17862142.85698333</v>
      </c>
      <c r="O1964" s="15">
        <f t="shared" ca="1" si="213"/>
        <v>252</v>
      </c>
      <c r="P1964" s="15" t="str">
        <f t="shared" ca="1" si="214"/>
        <v>181-365d</v>
      </c>
      <c r="Q1964" s="17">
        <f ca="1">IF(P1964="0-90d",0,IF(P1964="91-180d",INDEX(Assumptions!$F$8:$F$12,MATCH(B1964,Assumptions!$A$8:$A$12,0)),IF(P1964="181-365d",INDEX(Assumptions!$G$8:$G$12,MATCH(B1964,Assumptions!$A$8:$A$12,0)),INDEX(Assumptions!$H$8:$H$12,MATCH(B1964,Assumptions!$A$8:$A$12,0)))))</f>
        <v>0.2</v>
      </c>
      <c r="R1964" s="14">
        <f t="shared" ca="1" si="215"/>
        <v>2770517.6339999996</v>
      </c>
      <c r="S1964" s="14">
        <f t="shared" ca="1" si="216"/>
        <v>11082070.535999998</v>
      </c>
      <c r="T1964" s="11" t="s">
        <v>25</v>
      </c>
      <c r="U1964" s="18" t="s">
        <v>26</v>
      </c>
    </row>
    <row r="1965" spans="1:21" ht="15" customHeight="1" x14ac:dyDescent="0.15">
      <c r="A1965" s="10" t="s">
        <v>2013</v>
      </c>
      <c r="B1965" s="11" t="s">
        <v>41</v>
      </c>
      <c r="C1965" s="11" t="s">
        <v>42</v>
      </c>
      <c r="D1965" s="12">
        <v>45754</v>
      </c>
      <c r="E1965" s="11">
        <v>4351</v>
      </c>
      <c r="F1965" s="11" t="s">
        <v>33</v>
      </c>
      <c r="G1965" s="13">
        <v>475.4</v>
      </c>
      <c r="H1965" s="14">
        <f t="shared" si="210"/>
        <v>2068465.4</v>
      </c>
      <c r="I1965" s="14">
        <f>IF(F1965="GHS",H1965,H1965*Assumptions!$B$4)</f>
        <v>2068465.4</v>
      </c>
      <c r="J1965" s="15" t="str">
        <f>INDEX(Assumptions!$B$8:$B$12,MATCH(B1965,Assumptions!$A$8:$A$12,0))</f>
        <v>Weighted Average</v>
      </c>
      <c r="K1965" s="16">
        <f>G1965/(1-INDEX(Assumptions!$D$8:$D$12,MATCH(B1965,Assumptions!$A$8:$A$12,0)))</f>
        <v>731.38461538461536</v>
      </c>
      <c r="L1965" s="16">
        <f t="shared" si="211"/>
        <v>14.261999999999999</v>
      </c>
      <c r="M1965" s="16">
        <f t="shared" si="212"/>
        <v>36.569230769230771</v>
      </c>
      <c r="N1965" s="14">
        <f>E1965*(K1965-L1965-M1965)*IF(F1965="GHS",1,Assumptions!$B$4)</f>
        <v>2961087.7764615384</v>
      </c>
      <c r="O1965" s="15">
        <f t="shared" ca="1" si="213"/>
        <v>532</v>
      </c>
      <c r="P1965" s="15" t="str">
        <f t="shared" ca="1" si="214"/>
        <v>365d+</v>
      </c>
      <c r="Q1965" s="17">
        <f ca="1">IF(P1965="0-90d",0,IF(P1965="91-180d",INDEX(Assumptions!$F$8:$F$12,MATCH(B1965,Assumptions!$A$8:$A$12,0)),IF(P1965="181-365d",INDEX(Assumptions!$G$8:$G$12,MATCH(B1965,Assumptions!$A$8:$A$12,0)),INDEX(Assumptions!$H$8:$H$12,MATCH(B1965,Assumptions!$A$8:$A$12,0)))))</f>
        <v>0.8</v>
      </c>
      <c r="R1965" s="14">
        <f t="shared" ca="1" si="215"/>
        <v>1654772.32</v>
      </c>
      <c r="S1965" s="14">
        <f t="shared" ca="1" si="216"/>
        <v>413693.07999999984</v>
      </c>
      <c r="T1965" s="11" t="s">
        <v>25</v>
      </c>
      <c r="U1965" s="18" t="s">
        <v>26</v>
      </c>
    </row>
    <row r="1966" spans="1:21" ht="15" customHeight="1" x14ac:dyDescent="0.15">
      <c r="A1966" s="10" t="s">
        <v>2014</v>
      </c>
      <c r="B1966" s="11" t="s">
        <v>46</v>
      </c>
      <c r="C1966" s="11" t="s">
        <v>119</v>
      </c>
      <c r="D1966" s="12">
        <v>46080</v>
      </c>
      <c r="E1966" s="11">
        <v>3238</v>
      </c>
      <c r="F1966" s="11" t="s">
        <v>33</v>
      </c>
      <c r="G1966" s="13">
        <v>466277.8</v>
      </c>
      <c r="H1966" s="14">
        <f t="shared" si="210"/>
        <v>1509807516.3999999</v>
      </c>
      <c r="I1966" s="14">
        <f>IF(F1966="GHS",H1966,H1966*Assumptions!$B$4)</f>
        <v>1509807516.3999999</v>
      </c>
      <c r="J1966" s="15" t="str">
        <f>INDEX(Assumptions!$B$8:$B$12,MATCH(B1966,Assumptions!$A$8:$A$12,0))</f>
        <v>Specific Identification</v>
      </c>
      <c r="K1966" s="16">
        <f>G1966/(1-INDEX(Assumptions!$D$8:$D$12,MATCH(B1966,Assumptions!$A$8:$A$12,0)))</f>
        <v>597792.05128205125</v>
      </c>
      <c r="L1966" s="16">
        <f t="shared" si="211"/>
        <v>13988.333999999999</v>
      </c>
      <c r="M1966" s="16">
        <f t="shared" si="212"/>
        <v>29889.602564102563</v>
      </c>
      <c r="N1966" s="14">
        <f>E1966*(K1966-L1966-M1966)*IF(F1966="GHS",1,Assumptions!$B$4)</f>
        <v>1793573903.456718</v>
      </c>
      <c r="O1966" s="15">
        <f t="shared" ca="1" si="213"/>
        <v>206</v>
      </c>
      <c r="P1966" s="15" t="str">
        <f t="shared" ca="1" si="214"/>
        <v>181-365d</v>
      </c>
      <c r="Q1966" s="17">
        <f ca="1">IF(P1966="0-90d",0,IF(P1966="91-180d",INDEX(Assumptions!$F$8:$F$12,MATCH(B1966,Assumptions!$A$8:$A$12,0)),IF(P1966="181-365d",INDEX(Assumptions!$G$8:$G$12,MATCH(B1966,Assumptions!$A$8:$A$12,0)),INDEX(Assumptions!$H$8:$H$12,MATCH(B1966,Assumptions!$A$8:$A$12,0)))))</f>
        <v>0.05</v>
      </c>
      <c r="R1966" s="14">
        <f t="shared" ca="1" si="215"/>
        <v>75490375.819999993</v>
      </c>
      <c r="S1966" s="14">
        <f t="shared" ca="1" si="216"/>
        <v>1434317140.5799999</v>
      </c>
      <c r="T1966" s="11" t="s">
        <v>25</v>
      </c>
      <c r="U1966" s="18" t="s">
        <v>26</v>
      </c>
    </row>
    <row r="1967" spans="1:21" ht="15" customHeight="1" x14ac:dyDescent="0.15">
      <c r="A1967" s="10" t="s">
        <v>2015</v>
      </c>
      <c r="B1967" s="11" t="s">
        <v>28</v>
      </c>
      <c r="C1967" s="11" t="s">
        <v>29</v>
      </c>
      <c r="D1967" s="12">
        <v>46082</v>
      </c>
      <c r="E1967" s="11">
        <v>2256</v>
      </c>
      <c r="F1967" s="11" t="s">
        <v>24</v>
      </c>
      <c r="G1967" s="13">
        <v>9149.15</v>
      </c>
      <c r="H1967" s="14">
        <f t="shared" si="210"/>
        <v>20640482.399999999</v>
      </c>
      <c r="I1967" s="14">
        <f>IF(F1967="GHS",H1967,H1967*Assumptions!$B$4)</f>
        <v>222917209.91999999</v>
      </c>
      <c r="J1967" s="15" t="str">
        <f>INDEX(Assumptions!$B$8:$B$12,MATCH(B1967,Assumptions!$A$8:$A$12,0))</f>
        <v>Fair Value Less Costs to Sell</v>
      </c>
      <c r="K1967" s="16">
        <f>G1967/(1-INDEX(Assumptions!$D$8:$D$12,MATCH(B1967,Assumptions!$A$8:$A$12,0)))</f>
        <v>10396.761363636364</v>
      </c>
      <c r="L1967" s="16">
        <f t="shared" si="211"/>
        <v>274.47449999999998</v>
      </c>
      <c r="M1967" s="16">
        <f t="shared" si="212"/>
        <v>519.83806818181824</v>
      </c>
      <c r="N1967" s="14">
        <f>E1967*(K1967-L1967-M1967)*IF(F1967="GHS",1,Assumptions!$B$4)</f>
        <v>233961744.41149092</v>
      </c>
      <c r="O1967" s="15">
        <f t="shared" ca="1" si="213"/>
        <v>204</v>
      </c>
      <c r="P1967" s="15" t="str">
        <f t="shared" ca="1" si="214"/>
        <v>181-365d</v>
      </c>
      <c r="Q1967" s="17">
        <f ca="1">IF(P1967="0-90d",0,IF(P1967="91-180d",INDEX(Assumptions!$F$8:$F$12,MATCH(B1967,Assumptions!$A$8:$A$12,0)),IF(P1967="181-365d",INDEX(Assumptions!$G$8:$G$12,MATCH(B1967,Assumptions!$A$8:$A$12,0)),INDEX(Assumptions!$H$8:$H$12,MATCH(B1967,Assumptions!$A$8:$A$12,0)))))</f>
        <v>0.1</v>
      </c>
      <c r="R1967" s="14">
        <f t="shared" ca="1" si="215"/>
        <v>22291720.991999999</v>
      </c>
      <c r="S1967" s="14">
        <f t="shared" ca="1" si="216"/>
        <v>200625488.92799997</v>
      </c>
      <c r="T1967" s="11" t="s">
        <v>25</v>
      </c>
      <c r="U1967" s="18" t="s">
        <v>26</v>
      </c>
    </row>
    <row r="1968" spans="1:21" ht="15" customHeight="1" x14ac:dyDescent="0.15">
      <c r="A1968" s="10" t="s">
        <v>2016</v>
      </c>
      <c r="B1968" s="11" t="s">
        <v>41</v>
      </c>
      <c r="C1968" s="11" t="s">
        <v>44</v>
      </c>
      <c r="D1968" s="12">
        <v>46037</v>
      </c>
      <c r="E1968" s="11">
        <v>3407</v>
      </c>
      <c r="F1968" s="11" t="s">
        <v>33</v>
      </c>
      <c r="G1968" s="13">
        <v>247.75</v>
      </c>
      <c r="H1968" s="14">
        <f t="shared" si="210"/>
        <v>844084.25</v>
      </c>
      <c r="I1968" s="14">
        <f>IF(F1968="GHS",H1968,H1968*Assumptions!$B$4)</f>
        <v>844084.25</v>
      </c>
      <c r="J1968" s="15" t="str">
        <f>INDEX(Assumptions!$B$8:$B$12,MATCH(B1968,Assumptions!$A$8:$A$12,0))</f>
        <v>Weighted Average</v>
      </c>
      <c r="K1968" s="16">
        <f>G1968/(1-INDEX(Assumptions!$D$8:$D$12,MATCH(B1968,Assumptions!$A$8:$A$12,0)))</f>
        <v>381.15384615384613</v>
      </c>
      <c r="L1968" s="16">
        <f t="shared" si="211"/>
        <v>7.4325000000000001</v>
      </c>
      <c r="M1968" s="16">
        <f t="shared" si="212"/>
        <v>19.057692307692307</v>
      </c>
      <c r="N1968" s="14">
        <f>E1968*(K1968-L1968-M1968)*IF(F1968="GHS",1,Assumptions!$B$4)</f>
        <v>1208339.0686538459</v>
      </c>
      <c r="O1968" s="15">
        <f t="shared" ca="1" si="213"/>
        <v>249</v>
      </c>
      <c r="P1968" s="15" t="str">
        <f t="shared" ca="1" si="214"/>
        <v>181-365d</v>
      </c>
      <c r="Q1968" s="17">
        <f ca="1">IF(P1968="0-90d",0,IF(P1968="91-180d",INDEX(Assumptions!$F$8:$F$12,MATCH(B1968,Assumptions!$A$8:$A$12,0)),IF(P1968="181-365d",INDEX(Assumptions!$G$8:$G$12,MATCH(B1968,Assumptions!$A$8:$A$12,0)),INDEX(Assumptions!$H$8:$H$12,MATCH(B1968,Assumptions!$A$8:$A$12,0)))))</f>
        <v>0.35</v>
      </c>
      <c r="R1968" s="14">
        <f t="shared" ca="1" si="215"/>
        <v>295429.48749999999</v>
      </c>
      <c r="S1968" s="14">
        <f t="shared" ca="1" si="216"/>
        <v>548654.76249999995</v>
      </c>
      <c r="T1968" s="11" t="s">
        <v>25</v>
      </c>
      <c r="U1968" s="18" t="s">
        <v>36</v>
      </c>
    </row>
    <row r="1969" spans="1:21" ht="15" customHeight="1" x14ac:dyDescent="0.15">
      <c r="A1969" s="10" t="s">
        <v>2017</v>
      </c>
      <c r="B1969" s="11" t="s">
        <v>46</v>
      </c>
      <c r="C1969" s="11" t="s">
        <v>52</v>
      </c>
      <c r="D1969" s="12">
        <v>45913</v>
      </c>
      <c r="E1969" s="11">
        <v>573</v>
      </c>
      <c r="F1969" s="11" t="s">
        <v>33</v>
      </c>
      <c r="G1969" s="13">
        <v>538406.27</v>
      </c>
      <c r="H1969" s="14">
        <f t="shared" si="210"/>
        <v>308506792.71000004</v>
      </c>
      <c r="I1969" s="14">
        <f>IF(F1969="GHS",H1969,H1969*Assumptions!$B$4)</f>
        <v>308506792.71000004</v>
      </c>
      <c r="J1969" s="15" t="str">
        <f>INDEX(Assumptions!$B$8:$B$12,MATCH(B1969,Assumptions!$A$8:$A$12,0))</f>
        <v>Specific Identification</v>
      </c>
      <c r="K1969" s="16">
        <f>G1969/(1-INDEX(Assumptions!$D$8:$D$12,MATCH(B1969,Assumptions!$A$8:$A$12,0)))</f>
        <v>690264.44871794875</v>
      </c>
      <c r="L1969" s="16">
        <f t="shared" si="211"/>
        <v>16152.188099999999</v>
      </c>
      <c r="M1969" s="16">
        <f t="shared" si="212"/>
        <v>34513.222435897442</v>
      </c>
      <c r="N1969" s="14">
        <f>E1969*(K1969-L1969-M1969)*IF(F1969="GHS",1,Assumptions!$B$4)</f>
        <v>366490248.87831539</v>
      </c>
      <c r="O1969" s="15">
        <f t="shared" ca="1" si="213"/>
        <v>373</v>
      </c>
      <c r="P1969" s="15" t="str">
        <f t="shared" ca="1" si="214"/>
        <v>365d+</v>
      </c>
      <c r="Q1969" s="17">
        <f ca="1">IF(P1969="0-90d",0,IF(P1969="91-180d",INDEX(Assumptions!$F$8:$F$12,MATCH(B1969,Assumptions!$A$8:$A$12,0)),IF(P1969="181-365d",INDEX(Assumptions!$G$8:$G$12,MATCH(B1969,Assumptions!$A$8:$A$12,0)),INDEX(Assumptions!$H$8:$H$12,MATCH(B1969,Assumptions!$A$8:$A$12,0)))))</f>
        <v>0.15</v>
      </c>
      <c r="R1969" s="14">
        <f t="shared" ca="1" si="215"/>
        <v>46276018.906500004</v>
      </c>
      <c r="S1969" s="14">
        <f t="shared" ca="1" si="216"/>
        <v>262230773.80350003</v>
      </c>
      <c r="T1969" s="11" t="s">
        <v>25</v>
      </c>
      <c r="U1969" s="18" t="s">
        <v>26</v>
      </c>
    </row>
    <row r="1970" spans="1:21" ht="15" customHeight="1" x14ac:dyDescent="0.15">
      <c r="A1970" s="10" t="s">
        <v>2018</v>
      </c>
      <c r="B1970" s="11" t="s">
        <v>41</v>
      </c>
      <c r="C1970" s="11" t="s">
        <v>49</v>
      </c>
      <c r="D1970" s="12">
        <v>46150</v>
      </c>
      <c r="E1970" s="11">
        <v>1976</v>
      </c>
      <c r="F1970" s="11" t="s">
        <v>33</v>
      </c>
      <c r="G1970" s="13">
        <v>275.83</v>
      </c>
      <c r="H1970" s="14">
        <f t="shared" si="210"/>
        <v>545040.07999999996</v>
      </c>
      <c r="I1970" s="14">
        <f>IF(F1970="GHS",H1970,H1970*Assumptions!$B$4)</f>
        <v>545040.07999999996</v>
      </c>
      <c r="J1970" s="15" t="str">
        <f>INDEX(Assumptions!$B$8:$B$12,MATCH(B1970,Assumptions!$A$8:$A$12,0))</f>
        <v>Weighted Average</v>
      </c>
      <c r="K1970" s="16">
        <f>G1970/(1-INDEX(Assumptions!$D$8:$D$12,MATCH(B1970,Assumptions!$A$8:$A$12,0)))</f>
        <v>424.35384615384612</v>
      </c>
      <c r="L1970" s="16">
        <f t="shared" si="211"/>
        <v>8.2748999999999988</v>
      </c>
      <c r="M1970" s="16">
        <f t="shared" si="212"/>
        <v>21.217692307692307</v>
      </c>
      <c r="N1970" s="14">
        <f>E1970*(K1970-L1970-M1970)*IF(F1970="GHS",1,Assumptions!$B$4)</f>
        <v>780245.83759999997</v>
      </c>
      <c r="O1970" s="15">
        <f t="shared" ca="1" si="213"/>
        <v>136</v>
      </c>
      <c r="P1970" s="15" t="str">
        <f t="shared" ca="1" si="214"/>
        <v>91-180d</v>
      </c>
      <c r="Q1970" s="17">
        <f ca="1">IF(P1970="0-90d",0,IF(P1970="91-180d",INDEX(Assumptions!$F$8:$F$12,MATCH(B1970,Assumptions!$A$8:$A$12,0)),IF(P1970="181-365d",INDEX(Assumptions!$G$8:$G$12,MATCH(B1970,Assumptions!$A$8:$A$12,0)),INDEX(Assumptions!$H$8:$H$12,MATCH(B1970,Assumptions!$A$8:$A$12,0)))))</f>
        <v>0.1</v>
      </c>
      <c r="R1970" s="14">
        <f t="shared" ca="1" si="215"/>
        <v>54504.008000000002</v>
      </c>
      <c r="S1970" s="14">
        <f t="shared" ca="1" si="216"/>
        <v>490536.07199999993</v>
      </c>
      <c r="T1970" s="11" t="s">
        <v>25</v>
      </c>
      <c r="U1970" s="18" t="s">
        <v>26</v>
      </c>
    </row>
    <row r="1971" spans="1:21" ht="15" customHeight="1" x14ac:dyDescent="0.15">
      <c r="A1971" s="10" t="s">
        <v>2019</v>
      </c>
      <c r="B1971" s="11" t="s">
        <v>31</v>
      </c>
      <c r="C1971" s="11" t="s">
        <v>76</v>
      </c>
      <c r="D1971" s="12">
        <v>45958</v>
      </c>
      <c r="E1971" s="11">
        <v>3993</v>
      </c>
      <c r="F1971" s="11" t="s">
        <v>33</v>
      </c>
      <c r="G1971" s="13">
        <v>1567.71</v>
      </c>
      <c r="H1971" s="14">
        <f t="shared" si="210"/>
        <v>6259866.0300000003</v>
      </c>
      <c r="I1971" s="14">
        <f>IF(F1971="GHS",H1971,H1971*Assumptions!$B$4)</f>
        <v>6259866.0300000003</v>
      </c>
      <c r="J1971" s="15" t="str">
        <f>INDEX(Assumptions!$B$8:$B$12,MATCH(B1971,Assumptions!$A$8:$A$12,0))</f>
        <v>Weighted Average</v>
      </c>
      <c r="K1971" s="16">
        <f>G1971/(1-INDEX(Assumptions!$D$8:$D$12,MATCH(B1971,Assumptions!$A$8:$A$12,0)))</f>
        <v>2177.375</v>
      </c>
      <c r="L1971" s="16">
        <f t="shared" si="211"/>
        <v>47.031300000000002</v>
      </c>
      <c r="M1971" s="16">
        <f t="shared" si="212"/>
        <v>108.86875000000001</v>
      </c>
      <c r="N1971" s="14">
        <f>E1971*(K1971-L1971-M1971)*IF(F1971="GHS",1,Assumptions!$B$4)</f>
        <v>8071749.475349999</v>
      </c>
      <c r="O1971" s="15">
        <f t="shared" ca="1" si="213"/>
        <v>328</v>
      </c>
      <c r="P1971" s="15" t="str">
        <f t="shared" ca="1" si="214"/>
        <v>181-365d</v>
      </c>
      <c r="Q1971" s="17">
        <f ca="1">IF(P1971="0-90d",0,IF(P1971="91-180d",INDEX(Assumptions!$F$8:$F$12,MATCH(B1971,Assumptions!$A$8:$A$12,0)),IF(P1971="181-365d",INDEX(Assumptions!$G$8:$G$12,MATCH(B1971,Assumptions!$A$8:$A$12,0)),INDEX(Assumptions!$H$8:$H$12,MATCH(B1971,Assumptions!$A$8:$A$12,0)))))</f>
        <v>0.2</v>
      </c>
      <c r="R1971" s="14">
        <f t="shared" ca="1" si="215"/>
        <v>1251973.206</v>
      </c>
      <c r="S1971" s="14">
        <f t="shared" ca="1" si="216"/>
        <v>5007892.824</v>
      </c>
      <c r="T1971" s="11" t="s">
        <v>25</v>
      </c>
      <c r="U1971" s="18" t="s">
        <v>26</v>
      </c>
    </row>
    <row r="1972" spans="1:21" ht="15" customHeight="1" x14ac:dyDescent="0.15">
      <c r="A1972" s="10" t="s">
        <v>2020</v>
      </c>
      <c r="B1972" s="11" t="s">
        <v>46</v>
      </c>
      <c r="C1972" s="11" t="s">
        <v>52</v>
      </c>
      <c r="D1972" s="12">
        <v>45979</v>
      </c>
      <c r="E1972" s="11">
        <v>3643</v>
      </c>
      <c r="F1972" s="11" t="s">
        <v>33</v>
      </c>
      <c r="G1972" s="13">
        <v>266583</v>
      </c>
      <c r="H1972" s="14">
        <f t="shared" si="210"/>
        <v>971161869</v>
      </c>
      <c r="I1972" s="14">
        <f>IF(F1972="GHS",H1972,H1972*Assumptions!$B$4)</f>
        <v>971161869</v>
      </c>
      <c r="J1972" s="15" t="str">
        <f>INDEX(Assumptions!$B$8:$B$12,MATCH(B1972,Assumptions!$A$8:$A$12,0))</f>
        <v>Specific Identification</v>
      </c>
      <c r="K1972" s="16">
        <f>G1972/(1-INDEX(Assumptions!$D$8:$D$12,MATCH(B1972,Assumptions!$A$8:$A$12,0)))</f>
        <v>341773.07692307694</v>
      </c>
      <c r="L1972" s="16">
        <f t="shared" si="211"/>
        <v>7997.49</v>
      </c>
      <c r="M1972" s="16">
        <f t="shared" si="212"/>
        <v>17088.653846153848</v>
      </c>
      <c r="N1972" s="14">
        <f>E1972*(K1972-L1972-M1972)*IF(F1972="GHS",1,Assumptions!$B$4)</f>
        <v>1153690497.1992307</v>
      </c>
      <c r="O1972" s="15">
        <f t="shared" ca="1" si="213"/>
        <v>307</v>
      </c>
      <c r="P1972" s="15" t="str">
        <f t="shared" ca="1" si="214"/>
        <v>181-365d</v>
      </c>
      <c r="Q1972" s="17">
        <f ca="1">IF(P1972="0-90d",0,IF(P1972="91-180d",INDEX(Assumptions!$F$8:$F$12,MATCH(B1972,Assumptions!$A$8:$A$12,0)),IF(P1972="181-365d",INDEX(Assumptions!$G$8:$G$12,MATCH(B1972,Assumptions!$A$8:$A$12,0)),INDEX(Assumptions!$H$8:$H$12,MATCH(B1972,Assumptions!$A$8:$A$12,0)))))</f>
        <v>0.05</v>
      </c>
      <c r="R1972" s="14">
        <f t="shared" ca="1" si="215"/>
        <v>48558093.450000003</v>
      </c>
      <c r="S1972" s="14">
        <f t="shared" ca="1" si="216"/>
        <v>922603775.54999995</v>
      </c>
      <c r="T1972" s="11" t="s">
        <v>25</v>
      </c>
      <c r="U1972" s="18" t="s">
        <v>26</v>
      </c>
    </row>
    <row r="1973" spans="1:21" ht="15" customHeight="1" x14ac:dyDescent="0.15">
      <c r="A1973" s="10" t="s">
        <v>2021</v>
      </c>
      <c r="B1973" s="11" t="s">
        <v>28</v>
      </c>
      <c r="C1973" s="11" t="s">
        <v>55</v>
      </c>
      <c r="D1973" s="12">
        <v>46112</v>
      </c>
      <c r="E1973" s="11">
        <v>3645</v>
      </c>
      <c r="F1973" s="11" t="s">
        <v>24</v>
      </c>
      <c r="G1973" s="13">
        <v>4208.3</v>
      </c>
      <c r="H1973" s="14">
        <f t="shared" si="210"/>
        <v>15339253.5</v>
      </c>
      <c r="I1973" s="14">
        <f>IF(F1973="GHS",H1973,H1973*Assumptions!$B$4)</f>
        <v>165663937.80000001</v>
      </c>
      <c r="J1973" s="15" t="str">
        <f>INDEX(Assumptions!$B$8:$B$12,MATCH(B1973,Assumptions!$A$8:$A$12,0))</f>
        <v>Fair Value Less Costs to Sell</v>
      </c>
      <c r="K1973" s="16">
        <f>G1973/(1-INDEX(Assumptions!$D$8:$D$12,MATCH(B1973,Assumptions!$A$8:$A$12,0)))</f>
        <v>4782.159090909091</v>
      </c>
      <c r="L1973" s="16">
        <f t="shared" si="211"/>
        <v>126.249</v>
      </c>
      <c r="M1973" s="16">
        <f t="shared" si="212"/>
        <v>239.10795454545456</v>
      </c>
      <c r="N1973" s="14">
        <f>E1973*(K1973-L1973-M1973)*IF(F1973="GHS",1,Assumptions!$B$4)</f>
        <v>173871832.90009093</v>
      </c>
      <c r="O1973" s="15">
        <f t="shared" ca="1" si="213"/>
        <v>174</v>
      </c>
      <c r="P1973" s="15" t="str">
        <f t="shared" ca="1" si="214"/>
        <v>91-180d</v>
      </c>
      <c r="Q1973" s="17">
        <f ca="1">IF(P1973="0-90d",0,IF(P1973="91-180d",INDEX(Assumptions!$F$8:$F$12,MATCH(B1973,Assumptions!$A$8:$A$12,0)),IF(P1973="181-365d",INDEX(Assumptions!$G$8:$G$12,MATCH(B1973,Assumptions!$A$8:$A$12,0)),INDEX(Assumptions!$H$8:$H$12,MATCH(B1973,Assumptions!$A$8:$A$12,0)))))</f>
        <v>0.02</v>
      </c>
      <c r="R1973" s="14">
        <f t="shared" ca="1" si="215"/>
        <v>3313278.7560000005</v>
      </c>
      <c r="S1973" s="14">
        <f t="shared" ca="1" si="216"/>
        <v>162350659.044</v>
      </c>
      <c r="T1973" s="11" t="s">
        <v>25</v>
      </c>
      <c r="U1973" s="18" t="s">
        <v>26</v>
      </c>
    </row>
    <row r="1974" spans="1:21" ht="15" customHeight="1" x14ac:dyDescent="0.15">
      <c r="A1974" s="10" t="s">
        <v>2022</v>
      </c>
      <c r="B1974" s="11" t="s">
        <v>41</v>
      </c>
      <c r="C1974" s="11" t="s">
        <v>42</v>
      </c>
      <c r="D1974" s="12">
        <v>46029</v>
      </c>
      <c r="E1974" s="11">
        <v>3050</v>
      </c>
      <c r="F1974" s="11" t="s">
        <v>33</v>
      </c>
      <c r="G1974" s="13">
        <v>939.04</v>
      </c>
      <c r="H1974" s="14">
        <f t="shared" si="210"/>
        <v>2864072</v>
      </c>
      <c r="I1974" s="14">
        <f>IF(F1974="GHS",H1974,H1974*Assumptions!$B$4)</f>
        <v>2864072</v>
      </c>
      <c r="J1974" s="15" t="str">
        <f>INDEX(Assumptions!$B$8:$B$12,MATCH(B1974,Assumptions!$A$8:$A$12,0))</f>
        <v>Weighted Average</v>
      </c>
      <c r="K1974" s="16">
        <f>G1974/(1-INDEX(Assumptions!$D$8:$D$12,MATCH(B1974,Assumptions!$A$8:$A$12,0)))</f>
        <v>1444.676923076923</v>
      </c>
      <c r="L1974" s="16">
        <f t="shared" si="211"/>
        <v>28.171199999999999</v>
      </c>
      <c r="M1974" s="16">
        <f t="shared" si="212"/>
        <v>72.233846153846159</v>
      </c>
      <c r="N1974" s="14">
        <f>E1974*(K1974-L1974-M1974)*IF(F1974="GHS",1,Assumptions!$B$4)</f>
        <v>4100029.2246153844</v>
      </c>
      <c r="O1974" s="15">
        <f t="shared" ca="1" si="213"/>
        <v>257</v>
      </c>
      <c r="P1974" s="15" t="str">
        <f t="shared" ca="1" si="214"/>
        <v>181-365d</v>
      </c>
      <c r="Q1974" s="17">
        <f ca="1">IF(P1974="0-90d",0,IF(P1974="91-180d",INDEX(Assumptions!$F$8:$F$12,MATCH(B1974,Assumptions!$A$8:$A$12,0)),IF(P1974="181-365d",INDEX(Assumptions!$G$8:$G$12,MATCH(B1974,Assumptions!$A$8:$A$12,0)),INDEX(Assumptions!$H$8:$H$12,MATCH(B1974,Assumptions!$A$8:$A$12,0)))))</f>
        <v>0.35</v>
      </c>
      <c r="R1974" s="14">
        <f t="shared" ca="1" si="215"/>
        <v>1002425.2</v>
      </c>
      <c r="S1974" s="14">
        <f t="shared" si="216"/>
        <v>0</v>
      </c>
      <c r="T1974" s="11" t="s">
        <v>39</v>
      </c>
      <c r="U1974" s="18" t="s">
        <v>36</v>
      </c>
    </row>
    <row r="1975" spans="1:21" ht="15" customHeight="1" x14ac:dyDescent="0.15">
      <c r="A1975" s="10" t="s">
        <v>2023</v>
      </c>
      <c r="B1975" s="11" t="s">
        <v>41</v>
      </c>
      <c r="C1975" s="11" t="s">
        <v>44</v>
      </c>
      <c r="D1975" s="12">
        <v>46013</v>
      </c>
      <c r="E1975" s="11">
        <v>4082</v>
      </c>
      <c r="F1975" s="11" t="s">
        <v>33</v>
      </c>
      <c r="G1975" s="13">
        <v>736.91</v>
      </c>
      <c r="H1975" s="14">
        <f t="shared" si="210"/>
        <v>3008066.6199999996</v>
      </c>
      <c r="I1975" s="14">
        <f>IF(F1975="GHS",H1975,H1975*Assumptions!$B$4)</f>
        <v>3008066.6199999996</v>
      </c>
      <c r="J1975" s="15" t="str">
        <f>INDEX(Assumptions!$B$8:$B$12,MATCH(B1975,Assumptions!$A$8:$A$12,0))</f>
        <v>Weighted Average</v>
      </c>
      <c r="K1975" s="16">
        <f>G1975/(1-INDEX(Assumptions!$D$8:$D$12,MATCH(B1975,Assumptions!$A$8:$A$12,0)))</f>
        <v>1133.7076923076922</v>
      </c>
      <c r="L1975" s="16">
        <f t="shared" si="211"/>
        <v>22.107299999999999</v>
      </c>
      <c r="M1975" s="16">
        <f t="shared" si="212"/>
        <v>56.685384615384613</v>
      </c>
      <c r="N1975" s="14">
        <f>E1975*(K1975-L1975-M1975)*IF(F1975="GHS",1,Assumptions!$B$4)</f>
        <v>4306163.0614</v>
      </c>
      <c r="O1975" s="15">
        <f t="shared" ca="1" si="213"/>
        <v>273</v>
      </c>
      <c r="P1975" s="15" t="str">
        <f t="shared" ca="1" si="214"/>
        <v>181-365d</v>
      </c>
      <c r="Q1975" s="17">
        <f ca="1">IF(P1975="0-90d",0,IF(P1975="91-180d",INDEX(Assumptions!$F$8:$F$12,MATCH(B1975,Assumptions!$A$8:$A$12,0)),IF(P1975="181-365d",INDEX(Assumptions!$G$8:$G$12,MATCH(B1975,Assumptions!$A$8:$A$12,0)),INDEX(Assumptions!$H$8:$H$12,MATCH(B1975,Assumptions!$A$8:$A$12,0)))))</f>
        <v>0.35</v>
      </c>
      <c r="R1975" s="14">
        <f t="shared" ca="1" si="215"/>
        <v>1052823.3169999998</v>
      </c>
      <c r="S1975" s="14">
        <f t="shared" ca="1" si="216"/>
        <v>1955243.3029999998</v>
      </c>
      <c r="T1975" s="11" t="s">
        <v>25</v>
      </c>
      <c r="U1975" s="18" t="s">
        <v>26</v>
      </c>
    </row>
    <row r="1976" spans="1:21" ht="15" customHeight="1" x14ac:dyDescent="0.15">
      <c r="A1976" s="10" t="s">
        <v>2024</v>
      </c>
      <c r="B1976" s="11" t="s">
        <v>41</v>
      </c>
      <c r="C1976" s="11" t="s">
        <v>44</v>
      </c>
      <c r="D1976" s="12">
        <v>45869</v>
      </c>
      <c r="E1976" s="11">
        <v>1597</v>
      </c>
      <c r="F1976" s="11" t="s">
        <v>33</v>
      </c>
      <c r="G1976" s="13">
        <v>669.68</v>
      </c>
      <c r="H1976" s="14">
        <f t="shared" si="210"/>
        <v>1069478.96</v>
      </c>
      <c r="I1976" s="14">
        <f>IF(F1976="GHS",H1976,H1976*Assumptions!$B$4)</f>
        <v>1069478.96</v>
      </c>
      <c r="J1976" s="15" t="str">
        <f>INDEX(Assumptions!$B$8:$B$12,MATCH(B1976,Assumptions!$A$8:$A$12,0))</f>
        <v>Weighted Average</v>
      </c>
      <c r="K1976" s="16">
        <f>G1976/(1-INDEX(Assumptions!$D$8:$D$12,MATCH(B1976,Assumptions!$A$8:$A$12,0)))</f>
        <v>1030.2769230769229</v>
      </c>
      <c r="L1976" s="16">
        <f t="shared" si="211"/>
        <v>20.090399999999999</v>
      </c>
      <c r="M1976" s="16">
        <f t="shared" si="212"/>
        <v>51.513846153846146</v>
      </c>
      <c r="N1976" s="14">
        <f>E1976*(K1976-L1976-M1976)*IF(F1976="GHS",1,Assumptions!$B$4)</f>
        <v>1531000.2650461537</v>
      </c>
      <c r="O1976" s="15">
        <f t="shared" ca="1" si="213"/>
        <v>417</v>
      </c>
      <c r="P1976" s="15" t="str">
        <f t="shared" ca="1" si="214"/>
        <v>365d+</v>
      </c>
      <c r="Q1976" s="17">
        <f ca="1">IF(P1976="0-90d",0,IF(P1976="91-180d",INDEX(Assumptions!$F$8:$F$12,MATCH(B1976,Assumptions!$A$8:$A$12,0)),IF(P1976="181-365d",INDEX(Assumptions!$G$8:$G$12,MATCH(B1976,Assumptions!$A$8:$A$12,0)),INDEX(Assumptions!$H$8:$H$12,MATCH(B1976,Assumptions!$A$8:$A$12,0)))))</f>
        <v>0.8</v>
      </c>
      <c r="R1976" s="14">
        <f t="shared" ca="1" si="215"/>
        <v>855583.16800000006</v>
      </c>
      <c r="S1976" s="14">
        <f t="shared" ca="1" si="216"/>
        <v>213895.7919999999</v>
      </c>
      <c r="T1976" s="11" t="s">
        <v>25</v>
      </c>
      <c r="U1976" s="18" t="s">
        <v>36</v>
      </c>
    </row>
    <row r="1977" spans="1:21" ht="15" customHeight="1" x14ac:dyDescent="0.15">
      <c r="A1977" s="10" t="s">
        <v>2025</v>
      </c>
      <c r="B1977" s="11" t="s">
        <v>31</v>
      </c>
      <c r="C1977" s="11" t="s">
        <v>63</v>
      </c>
      <c r="D1977" s="12">
        <v>45794</v>
      </c>
      <c r="E1977" s="11">
        <v>2679</v>
      </c>
      <c r="F1977" s="11" t="s">
        <v>33</v>
      </c>
      <c r="G1977" s="13">
        <v>2940.19</v>
      </c>
      <c r="H1977" s="14">
        <f t="shared" si="210"/>
        <v>7876769.0099999998</v>
      </c>
      <c r="I1977" s="14">
        <f>IF(F1977="GHS",H1977,H1977*Assumptions!$B$4)</f>
        <v>7876769.0099999998</v>
      </c>
      <c r="J1977" s="15" t="str">
        <f>INDEX(Assumptions!$B$8:$B$12,MATCH(B1977,Assumptions!$A$8:$A$12,0))</f>
        <v>Weighted Average</v>
      </c>
      <c r="K1977" s="16">
        <f>G1977/(1-INDEX(Assumptions!$D$8:$D$12,MATCH(B1977,Assumptions!$A$8:$A$12,0)))</f>
        <v>4083.5972222222226</v>
      </c>
      <c r="L1977" s="16">
        <f t="shared" si="211"/>
        <v>88.205699999999993</v>
      </c>
      <c r="M1977" s="16">
        <f t="shared" si="212"/>
        <v>204.17986111111114</v>
      </c>
      <c r="N1977" s="14">
        <f>E1977*(K1977-L1977-M1977)*IF(F1977="GHS",1,Assumptions!$B$4)</f>
        <v>10156656.040116668</v>
      </c>
      <c r="O1977" s="15">
        <f t="shared" ca="1" si="213"/>
        <v>492</v>
      </c>
      <c r="P1977" s="15" t="str">
        <f t="shared" ca="1" si="214"/>
        <v>365d+</v>
      </c>
      <c r="Q1977" s="17">
        <f ca="1">IF(P1977="0-90d",0,IF(P1977="91-180d",INDEX(Assumptions!$F$8:$F$12,MATCH(B1977,Assumptions!$A$8:$A$12,0)),IF(P1977="181-365d",INDEX(Assumptions!$G$8:$G$12,MATCH(B1977,Assumptions!$A$8:$A$12,0)),INDEX(Assumptions!$H$8:$H$12,MATCH(B1977,Assumptions!$A$8:$A$12,0)))))</f>
        <v>0.6</v>
      </c>
      <c r="R1977" s="14">
        <f t="shared" ca="1" si="215"/>
        <v>4726061.4059999995</v>
      </c>
      <c r="S1977" s="14">
        <f t="shared" ca="1" si="216"/>
        <v>3150707.6040000003</v>
      </c>
      <c r="T1977" s="11" t="s">
        <v>25</v>
      </c>
      <c r="U1977" s="18" t="s">
        <v>26</v>
      </c>
    </row>
    <row r="1978" spans="1:21" ht="15" customHeight="1" x14ac:dyDescent="0.15">
      <c r="A1978" s="10" t="s">
        <v>2026</v>
      </c>
      <c r="B1978" s="11" t="s">
        <v>41</v>
      </c>
      <c r="C1978" s="11" t="s">
        <v>42</v>
      </c>
      <c r="D1978" s="12">
        <v>46194</v>
      </c>
      <c r="E1978" s="11">
        <v>802</v>
      </c>
      <c r="F1978" s="11" t="s">
        <v>33</v>
      </c>
      <c r="G1978" s="13">
        <v>145.38</v>
      </c>
      <c r="H1978" s="14">
        <f t="shared" si="210"/>
        <v>116594.76</v>
      </c>
      <c r="I1978" s="14">
        <f>IF(F1978="GHS",H1978,H1978*Assumptions!$B$4)</f>
        <v>116594.76</v>
      </c>
      <c r="J1978" s="15" t="str">
        <f>INDEX(Assumptions!$B$8:$B$12,MATCH(B1978,Assumptions!$A$8:$A$12,0))</f>
        <v>Weighted Average</v>
      </c>
      <c r="K1978" s="16">
        <f>G1978/(1-INDEX(Assumptions!$D$8:$D$12,MATCH(B1978,Assumptions!$A$8:$A$12,0)))</f>
        <v>223.66153846153844</v>
      </c>
      <c r="L1978" s="16">
        <f t="shared" si="211"/>
        <v>4.3613999999999997</v>
      </c>
      <c r="M1978" s="16">
        <f t="shared" si="212"/>
        <v>11.183076923076923</v>
      </c>
      <c r="N1978" s="14">
        <f>E1978*(K1978-L1978-M1978)*IF(F1978="GHS",1,Assumptions!$B$4)</f>
        <v>166909.88335384615</v>
      </c>
      <c r="O1978" s="15">
        <f t="shared" ca="1" si="213"/>
        <v>92</v>
      </c>
      <c r="P1978" s="15" t="str">
        <f t="shared" ca="1" si="214"/>
        <v>91-180d</v>
      </c>
      <c r="Q1978" s="17">
        <f ca="1">IF(P1978="0-90d",0,IF(P1978="91-180d",INDEX(Assumptions!$F$8:$F$12,MATCH(B1978,Assumptions!$A$8:$A$12,0)),IF(P1978="181-365d",INDEX(Assumptions!$G$8:$G$12,MATCH(B1978,Assumptions!$A$8:$A$12,0)),INDEX(Assumptions!$H$8:$H$12,MATCH(B1978,Assumptions!$A$8:$A$12,0)))))</f>
        <v>0.1</v>
      </c>
      <c r="R1978" s="14">
        <f t="shared" ca="1" si="215"/>
        <v>11659.476000000001</v>
      </c>
      <c r="S1978" s="14">
        <f t="shared" ca="1" si="216"/>
        <v>104935.284</v>
      </c>
      <c r="T1978" s="11" t="s">
        <v>25</v>
      </c>
      <c r="U1978" s="18" t="s">
        <v>26</v>
      </c>
    </row>
    <row r="1979" spans="1:21" ht="15" customHeight="1" x14ac:dyDescent="0.15">
      <c r="A1979" s="10" t="s">
        <v>2027</v>
      </c>
      <c r="B1979" s="11" t="s">
        <v>46</v>
      </c>
      <c r="C1979" s="11" t="s">
        <v>119</v>
      </c>
      <c r="D1979" s="12">
        <v>45977</v>
      </c>
      <c r="E1979" s="11">
        <v>685</v>
      </c>
      <c r="F1979" s="11" t="s">
        <v>33</v>
      </c>
      <c r="G1979" s="13">
        <v>976079.19</v>
      </c>
      <c r="H1979" s="14">
        <f t="shared" si="210"/>
        <v>668614245.14999998</v>
      </c>
      <c r="I1979" s="14">
        <f>IF(F1979="GHS",H1979,H1979*Assumptions!$B$4)</f>
        <v>668614245.14999998</v>
      </c>
      <c r="J1979" s="15" t="str">
        <f>INDEX(Assumptions!$B$8:$B$12,MATCH(B1979,Assumptions!$A$8:$A$12,0))</f>
        <v>Specific Identification</v>
      </c>
      <c r="K1979" s="16">
        <f>G1979/(1-INDEX(Assumptions!$D$8:$D$12,MATCH(B1979,Assumptions!$A$8:$A$12,0)))</f>
        <v>1251383.5769230768</v>
      </c>
      <c r="L1979" s="16">
        <f t="shared" si="211"/>
        <v>29282.375699999997</v>
      </c>
      <c r="M1979" s="16">
        <f t="shared" si="212"/>
        <v>62569.178846153838</v>
      </c>
      <c r="N1979" s="14">
        <f>E1979*(K1979-L1979-M1979)*IF(F1979="GHS",1,Assumptions!$B$4)</f>
        <v>794279435.32819223</v>
      </c>
      <c r="O1979" s="15">
        <f t="shared" ca="1" si="213"/>
        <v>309</v>
      </c>
      <c r="P1979" s="15" t="str">
        <f t="shared" ca="1" si="214"/>
        <v>181-365d</v>
      </c>
      <c r="Q1979" s="17">
        <f ca="1">IF(P1979="0-90d",0,IF(P1979="91-180d",INDEX(Assumptions!$F$8:$F$12,MATCH(B1979,Assumptions!$A$8:$A$12,0)),IF(P1979="181-365d",INDEX(Assumptions!$G$8:$G$12,MATCH(B1979,Assumptions!$A$8:$A$12,0)),INDEX(Assumptions!$H$8:$H$12,MATCH(B1979,Assumptions!$A$8:$A$12,0)))))</f>
        <v>0.05</v>
      </c>
      <c r="R1979" s="14">
        <f t="shared" ca="1" si="215"/>
        <v>33430712.2575</v>
      </c>
      <c r="S1979" s="14">
        <f t="shared" ca="1" si="216"/>
        <v>635183532.89249992</v>
      </c>
      <c r="T1979" s="11" t="s">
        <v>25</v>
      </c>
      <c r="U1979" s="18" t="s">
        <v>26</v>
      </c>
    </row>
    <row r="1980" spans="1:21" ht="15" customHeight="1" x14ac:dyDescent="0.15">
      <c r="A1980" s="10" t="s">
        <v>2028</v>
      </c>
      <c r="B1980" s="11" t="s">
        <v>28</v>
      </c>
      <c r="C1980" s="11" t="s">
        <v>35</v>
      </c>
      <c r="D1980" s="12">
        <v>45888</v>
      </c>
      <c r="E1980" s="11">
        <v>3312</v>
      </c>
      <c r="F1980" s="11" t="s">
        <v>24</v>
      </c>
      <c r="G1980" s="13">
        <v>10757.4</v>
      </c>
      <c r="H1980" s="14">
        <f t="shared" si="210"/>
        <v>35628508.799999997</v>
      </c>
      <c r="I1980" s="14">
        <f>IF(F1980="GHS",H1980,H1980*Assumptions!$B$4)</f>
        <v>384787895.04000002</v>
      </c>
      <c r="J1980" s="15" t="str">
        <f>INDEX(Assumptions!$B$8:$B$12,MATCH(B1980,Assumptions!$A$8:$A$12,0))</f>
        <v>Fair Value Less Costs to Sell</v>
      </c>
      <c r="K1980" s="16">
        <f>G1980/(1-INDEX(Assumptions!$D$8:$D$12,MATCH(B1980,Assumptions!$A$8:$A$12,0)))</f>
        <v>12224.318181818182</v>
      </c>
      <c r="L1980" s="16">
        <f t="shared" si="211"/>
        <v>322.72199999999998</v>
      </c>
      <c r="M1980" s="16">
        <f t="shared" si="212"/>
        <v>611.21590909090912</v>
      </c>
      <c r="N1980" s="14">
        <f>E1980*(K1980-L1980-M1980)*IF(F1980="GHS",1,Assumptions!$B$4)</f>
        <v>403852386.20334548</v>
      </c>
      <c r="O1980" s="15">
        <f t="shared" ca="1" si="213"/>
        <v>398</v>
      </c>
      <c r="P1980" s="15" t="str">
        <f t="shared" ca="1" si="214"/>
        <v>365d+</v>
      </c>
      <c r="Q1980" s="17">
        <f ca="1">IF(P1980="0-90d",0,IF(P1980="91-180d",INDEX(Assumptions!$F$8:$F$12,MATCH(B1980,Assumptions!$A$8:$A$12,0)),IF(P1980="181-365d",INDEX(Assumptions!$G$8:$G$12,MATCH(B1980,Assumptions!$A$8:$A$12,0)),INDEX(Assumptions!$H$8:$H$12,MATCH(B1980,Assumptions!$A$8:$A$12,0)))))</f>
        <v>0.4</v>
      </c>
      <c r="R1980" s="14">
        <f t="shared" ca="1" si="215"/>
        <v>153915158.016</v>
      </c>
      <c r="S1980" s="14">
        <f t="shared" ca="1" si="216"/>
        <v>230872737.02400002</v>
      </c>
      <c r="T1980" s="11" t="s">
        <v>25</v>
      </c>
      <c r="U1980" s="18" t="s">
        <v>26</v>
      </c>
    </row>
    <row r="1981" spans="1:21" ht="15" customHeight="1" x14ac:dyDescent="0.15">
      <c r="A1981" s="10" t="s">
        <v>2029</v>
      </c>
      <c r="B1981" s="11" t="s">
        <v>46</v>
      </c>
      <c r="C1981" s="11" t="s">
        <v>52</v>
      </c>
      <c r="D1981" s="12">
        <v>45938</v>
      </c>
      <c r="E1981" s="11">
        <v>1269</v>
      </c>
      <c r="F1981" s="11" t="s">
        <v>33</v>
      </c>
      <c r="G1981" s="13">
        <v>282711.46000000002</v>
      </c>
      <c r="H1981" s="14">
        <f t="shared" si="210"/>
        <v>358760842.74000001</v>
      </c>
      <c r="I1981" s="14">
        <f>IF(F1981="GHS",H1981,H1981*Assumptions!$B$4)</f>
        <v>358760842.74000001</v>
      </c>
      <c r="J1981" s="15" t="str">
        <f>INDEX(Assumptions!$B$8:$B$12,MATCH(B1981,Assumptions!$A$8:$A$12,0))</f>
        <v>Specific Identification</v>
      </c>
      <c r="K1981" s="16">
        <f>G1981/(1-INDEX(Assumptions!$D$8:$D$12,MATCH(B1981,Assumptions!$A$8:$A$12,0)))</f>
        <v>362450.58974358975</v>
      </c>
      <c r="L1981" s="16">
        <f t="shared" si="211"/>
        <v>8481.3438000000006</v>
      </c>
      <c r="M1981" s="16">
        <f t="shared" si="212"/>
        <v>18122.529487179487</v>
      </c>
      <c r="N1981" s="14">
        <f>E1981*(K1981-L1981-M1981)*IF(F1981="GHS",1,Assumptions!$B$4)</f>
        <v>426189483.18318468</v>
      </c>
      <c r="O1981" s="15">
        <f t="shared" ca="1" si="213"/>
        <v>348</v>
      </c>
      <c r="P1981" s="15" t="str">
        <f t="shared" ca="1" si="214"/>
        <v>181-365d</v>
      </c>
      <c r="Q1981" s="17">
        <f ca="1">IF(P1981="0-90d",0,IF(P1981="91-180d",INDEX(Assumptions!$F$8:$F$12,MATCH(B1981,Assumptions!$A$8:$A$12,0)),IF(P1981="181-365d",INDEX(Assumptions!$G$8:$G$12,MATCH(B1981,Assumptions!$A$8:$A$12,0)),INDEX(Assumptions!$H$8:$H$12,MATCH(B1981,Assumptions!$A$8:$A$12,0)))))</f>
        <v>0.05</v>
      </c>
      <c r="R1981" s="14">
        <f t="shared" ca="1" si="215"/>
        <v>17938042.137000002</v>
      </c>
      <c r="S1981" s="14">
        <f t="shared" ca="1" si="216"/>
        <v>340822800.60299999</v>
      </c>
      <c r="T1981" s="11" t="s">
        <v>50</v>
      </c>
      <c r="U1981" s="18" t="s">
        <v>26</v>
      </c>
    </row>
    <row r="1982" spans="1:21" ht="15" customHeight="1" x14ac:dyDescent="0.15">
      <c r="A1982" s="10" t="s">
        <v>2030</v>
      </c>
      <c r="B1982" s="11" t="s">
        <v>31</v>
      </c>
      <c r="C1982" s="11" t="s">
        <v>63</v>
      </c>
      <c r="D1982" s="12">
        <v>45828</v>
      </c>
      <c r="E1982" s="11">
        <v>1418</v>
      </c>
      <c r="F1982" s="11" t="s">
        <v>33</v>
      </c>
      <c r="G1982" s="13">
        <v>1455.76</v>
      </c>
      <c r="H1982" s="14">
        <f t="shared" si="210"/>
        <v>2064267.68</v>
      </c>
      <c r="I1982" s="14">
        <f>IF(F1982="GHS",H1982,H1982*Assumptions!$B$4)</f>
        <v>2064267.68</v>
      </c>
      <c r="J1982" s="15" t="str">
        <f>INDEX(Assumptions!$B$8:$B$12,MATCH(B1982,Assumptions!$A$8:$A$12,0))</f>
        <v>Weighted Average</v>
      </c>
      <c r="K1982" s="16">
        <f>G1982/(1-INDEX(Assumptions!$D$8:$D$12,MATCH(B1982,Assumptions!$A$8:$A$12,0)))</f>
        <v>2021.8888888888889</v>
      </c>
      <c r="L1982" s="16">
        <f t="shared" si="211"/>
        <v>43.672799999999995</v>
      </c>
      <c r="M1982" s="16">
        <f t="shared" si="212"/>
        <v>101.09444444444445</v>
      </c>
      <c r="N1982" s="14">
        <f>E1982*(K1982-L1982-M1982)*IF(F1982="GHS",1,Assumptions!$B$4)</f>
        <v>2661758.4918222222</v>
      </c>
      <c r="O1982" s="15">
        <f t="shared" ca="1" si="213"/>
        <v>458</v>
      </c>
      <c r="P1982" s="15" t="str">
        <f t="shared" ca="1" si="214"/>
        <v>365d+</v>
      </c>
      <c r="Q1982" s="17">
        <f ca="1">IF(P1982="0-90d",0,IF(P1982="91-180d",INDEX(Assumptions!$F$8:$F$12,MATCH(B1982,Assumptions!$A$8:$A$12,0)),IF(P1982="181-365d",INDEX(Assumptions!$G$8:$G$12,MATCH(B1982,Assumptions!$A$8:$A$12,0)),INDEX(Assumptions!$H$8:$H$12,MATCH(B1982,Assumptions!$A$8:$A$12,0)))))</f>
        <v>0.6</v>
      </c>
      <c r="R1982" s="14">
        <f t="shared" ca="1" si="215"/>
        <v>1238560.608</v>
      </c>
      <c r="S1982" s="14">
        <f t="shared" ca="1" si="216"/>
        <v>825707.07199999993</v>
      </c>
      <c r="T1982" s="11" t="s">
        <v>25</v>
      </c>
      <c r="U1982" s="18" t="s">
        <v>26</v>
      </c>
    </row>
    <row r="1983" spans="1:21" ht="15" customHeight="1" x14ac:dyDescent="0.15">
      <c r="A1983" s="10" t="s">
        <v>2031</v>
      </c>
      <c r="B1983" s="11" t="s">
        <v>41</v>
      </c>
      <c r="C1983" s="11" t="s">
        <v>115</v>
      </c>
      <c r="D1983" s="12">
        <v>45844</v>
      </c>
      <c r="E1983" s="11">
        <v>1208</v>
      </c>
      <c r="F1983" s="11" t="s">
        <v>33</v>
      </c>
      <c r="G1983" s="13">
        <v>835.93</v>
      </c>
      <c r="H1983" s="14">
        <f t="shared" si="210"/>
        <v>1009803.44</v>
      </c>
      <c r="I1983" s="14">
        <f>IF(F1983="GHS",H1983,H1983*Assumptions!$B$4)</f>
        <v>1009803.44</v>
      </c>
      <c r="J1983" s="15" t="str">
        <f>INDEX(Assumptions!$B$8:$B$12,MATCH(B1983,Assumptions!$A$8:$A$12,0))</f>
        <v>Weighted Average</v>
      </c>
      <c r="K1983" s="16">
        <f>G1983/(1-INDEX(Assumptions!$D$8:$D$12,MATCH(B1983,Assumptions!$A$8:$A$12,0)))</f>
        <v>1286.0461538461536</v>
      </c>
      <c r="L1983" s="16">
        <f t="shared" si="211"/>
        <v>25.077899999999996</v>
      </c>
      <c r="M1983" s="16">
        <f t="shared" si="212"/>
        <v>64.302307692307679</v>
      </c>
      <c r="N1983" s="14">
        <f>E1983*(K1983-L1983-M1983)*IF(F1983="GHS",1,Assumptions!$B$4)</f>
        <v>1445572.4629538457</v>
      </c>
      <c r="O1983" s="15">
        <f t="shared" ca="1" si="213"/>
        <v>442</v>
      </c>
      <c r="P1983" s="15" t="str">
        <f t="shared" ca="1" si="214"/>
        <v>365d+</v>
      </c>
      <c r="Q1983" s="17">
        <f ca="1">IF(P1983="0-90d",0,IF(P1983="91-180d",INDEX(Assumptions!$F$8:$F$12,MATCH(B1983,Assumptions!$A$8:$A$12,0)),IF(P1983="181-365d",INDEX(Assumptions!$G$8:$G$12,MATCH(B1983,Assumptions!$A$8:$A$12,0)),INDEX(Assumptions!$H$8:$H$12,MATCH(B1983,Assumptions!$A$8:$A$12,0)))))</f>
        <v>0.8</v>
      </c>
      <c r="R1983" s="14">
        <f t="shared" ca="1" si="215"/>
        <v>807842.75199999998</v>
      </c>
      <c r="S1983" s="14">
        <f t="shared" ca="1" si="216"/>
        <v>201960.68799999997</v>
      </c>
      <c r="T1983" s="11" t="s">
        <v>25</v>
      </c>
      <c r="U1983" s="18" t="s">
        <v>26</v>
      </c>
    </row>
    <row r="1984" spans="1:21" ht="15" customHeight="1" x14ac:dyDescent="0.15">
      <c r="A1984" s="10" t="s">
        <v>2032</v>
      </c>
      <c r="B1984" s="11" t="s">
        <v>31</v>
      </c>
      <c r="C1984" s="11" t="s">
        <v>76</v>
      </c>
      <c r="D1984" s="12">
        <v>46217</v>
      </c>
      <c r="E1984" s="11">
        <v>2836</v>
      </c>
      <c r="F1984" s="11" t="s">
        <v>33</v>
      </c>
      <c r="G1984" s="13">
        <v>2494.5</v>
      </c>
      <c r="H1984" s="14">
        <f t="shared" si="210"/>
        <v>7074402</v>
      </c>
      <c r="I1984" s="14">
        <f>IF(F1984="GHS",H1984,H1984*Assumptions!$B$4)</f>
        <v>7074402</v>
      </c>
      <c r="J1984" s="15" t="str">
        <f>INDEX(Assumptions!$B$8:$B$12,MATCH(B1984,Assumptions!$A$8:$A$12,0))</f>
        <v>Weighted Average</v>
      </c>
      <c r="K1984" s="16">
        <f>G1984/(1-INDEX(Assumptions!$D$8:$D$12,MATCH(B1984,Assumptions!$A$8:$A$12,0)))</f>
        <v>3464.5833333333335</v>
      </c>
      <c r="L1984" s="16">
        <f t="shared" si="211"/>
        <v>74.834999999999994</v>
      </c>
      <c r="M1984" s="16">
        <f t="shared" si="212"/>
        <v>173.22916666666669</v>
      </c>
      <c r="N1984" s="14">
        <f>E1984*(K1984-L1984-M1984)*IF(F1984="GHS",1,Assumptions!$B$4)</f>
        <v>9122048.3566666674</v>
      </c>
      <c r="O1984" s="15">
        <f t="shared" ca="1" si="213"/>
        <v>69</v>
      </c>
      <c r="P1984" s="15" t="str">
        <f t="shared" ca="1" si="214"/>
        <v>0-90d</v>
      </c>
      <c r="Q1984" s="17">
        <f ca="1">IF(P1984="0-90d",0,IF(P1984="91-180d",INDEX(Assumptions!$F$8:$F$12,MATCH(B1984,Assumptions!$A$8:$A$12,0)),IF(P1984="181-365d",INDEX(Assumptions!$G$8:$G$12,MATCH(B1984,Assumptions!$A$8:$A$12,0)),INDEX(Assumptions!$H$8:$H$12,MATCH(B1984,Assumptions!$A$8:$A$12,0)))))</f>
        <v>0</v>
      </c>
      <c r="R1984" s="14">
        <f t="shared" ca="1" si="215"/>
        <v>0</v>
      </c>
      <c r="S1984" s="14">
        <f t="shared" ca="1" si="216"/>
        <v>7074402</v>
      </c>
      <c r="T1984" s="11" t="s">
        <v>25</v>
      </c>
      <c r="U1984" s="18" t="s">
        <v>26</v>
      </c>
    </row>
    <row r="1985" spans="1:21" ht="15" customHeight="1" x14ac:dyDescent="0.15">
      <c r="A1985" s="10" t="s">
        <v>2033</v>
      </c>
      <c r="B1985" s="11" t="s">
        <v>31</v>
      </c>
      <c r="C1985" s="11" t="s">
        <v>76</v>
      </c>
      <c r="D1985" s="12">
        <v>46201</v>
      </c>
      <c r="E1985" s="11">
        <v>4127</v>
      </c>
      <c r="F1985" s="11" t="s">
        <v>33</v>
      </c>
      <c r="G1985" s="13">
        <v>1213.77</v>
      </c>
      <c r="H1985" s="14">
        <f t="shared" si="210"/>
        <v>5009228.79</v>
      </c>
      <c r="I1985" s="14">
        <f>IF(F1985="GHS",H1985,H1985*Assumptions!$B$4)</f>
        <v>5009228.79</v>
      </c>
      <c r="J1985" s="15" t="str">
        <f>INDEX(Assumptions!$B$8:$B$12,MATCH(B1985,Assumptions!$A$8:$A$12,0))</f>
        <v>Weighted Average</v>
      </c>
      <c r="K1985" s="16">
        <f>G1985/(1-INDEX(Assumptions!$D$8:$D$12,MATCH(B1985,Assumptions!$A$8:$A$12,0)))</f>
        <v>1685.7916666666667</v>
      </c>
      <c r="L1985" s="16">
        <f t="shared" si="211"/>
        <v>36.4131</v>
      </c>
      <c r="M1985" s="16">
        <f t="shared" si="212"/>
        <v>84.28958333333334</v>
      </c>
      <c r="N1985" s="14">
        <f>E1985*(K1985-L1985-M1985)*IF(F1985="GHS",1,Assumptions!$B$4)</f>
        <v>6459122.2342166668</v>
      </c>
      <c r="O1985" s="15">
        <f t="shared" ca="1" si="213"/>
        <v>85</v>
      </c>
      <c r="P1985" s="15" t="str">
        <f t="shared" ca="1" si="214"/>
        <v>0-90d</v>
      </c>
      <c r="Q1985" s="17">
        <f ca="1">IF(P1985="0-90d",0,IF(P1985="91-180d",INDEX(Assumptions!$F$8:$F$12,MATCH(B1985,Assumptions!$A$8:$A$12,0)),IF(P1985="181-365d",INDEX(Assumptions!$G$8:$G$12,MATCH(B1985,Assumptions!$A$8:$A$12,0)),INDEX(Assumptions!$H$8:$H$12,MATCH(B1985,Assumptions!$A$8:$A$12,0)))))</f>
        <v>0</v>
      </c>
      <c r="R1985" s="14">
        <f t="shared" ca="1" si="215"/>
        <v>0</v>
      </c>
      <c r="S1985" s="14">
        <f t="shared" ca="1" si="216"/>
        <v>5009228.79</v>
      </c>
      <c r="T1985" s="11" t="s">
        <v>25</v>
      </c>
      <c r="U1985" s="18" t="s">
        <v>36</v>
      </c>
    </row>
    <row r="1986" spans="1:21" ht="15" customHeight="1" x14ac:dyDescent="0.15">
      <c r="A1986" s="10" t="s">
        <v>2034</v>
      </c>
      <c r="B1986" s="11" t="s">
        <v>28</v>
      </c>
      <c r="C1986" s="11" t="s">
        <v>55</v>
      </c>
      <c r="D1986" s="12">
        <v>45864</v>
      </c>
      <c r="E1986" s="11">
        <v>4785</v>
      </c>
      <c r="F1986" s="11" t="s">
        <v>24</v>
      </c>
      <c r="G1986" s="13">
        <v>10190.209999999999</v>
      </c>
      <c r="H1986" s="14">
        <f t="shared" ref="H1986:H2049" si="217">E1986*G1986</f>
        <v>48760154.849999994</v>
      </c>
      <c r="I1986" s="14">
        <f>IF(F1986="GHS",H1986,H1986*Assumptions!$B$4)</f>
        <v>526609672.38</v>
      </c>
      <c r="J1986" s="15" t="str">
        <f>INDEX(Assumptions!$B$8:$B$12,MATCH(B1986,Assumptions!$A$8:$A$12,0))</f>
        <v>Fair Value Less Costs to Sell</v>
      </c>
      <c r="K1986" s="16">
        <f>G1986/(1-INDEX(Assumptions!$D$8:$D$12,MATCH(B1986,Assumptions!$A$8:$A$12,0)))</f>
        <v>11579.78409090909</v>
      </c>
      <c r="L1986" s="16">
        <f t="shared" ref="L1986:L2049" si="218">G1986*0.03</f>
        <v>305.70629999999994</v>
      </c>
      <c r="M1986" s="16">
        <f t="shared" ref="M1986:M2049" si="219">K1986*0.05</f>
        <v>578.98920454545453</v>
      </c>
      <c r="N1986" s="14">
        <f>E1986*(K1986-L1986-M1986)*IF(F1986="GHS",1,Assumptions!$B$4)</f>
        <v>552700787.96609998</v>
      </c>
      <c r="O1986" s="15">
        <f t="shared" ref="O1986:O2049" ca="1" si="220">TODAY()-D1986</f>
        <v>422</v>
      </c>
      <c r="P1986" s="15" t="str">
        <f t="shared" ref="P1986:P2049" ca="1" si="221">IF(O1986&lt;=90,"0-90d",IF(O1986&lt;=180,"91-180d",IF(O1986&lt;=365,"181-365d","365d+")))</f>
        <v>365d+</v>
      </c>
      <c r="Q1986" s="17">
        <f ca="1">IF(P1986="0-90d",0,IF(P1986="91-180d",INDEX(Assumptions!$F$8:$F$12,MATCH(B1986,Assumptions!$A$8:$A$12,0)),IF(P1986="181-365d",INDEX(Assumptions!$G$8:$G$12,MATCH(B1986,Assumptions!$A$8:$A$12,0)),INDEX(Assumptions!$H$8:$H$12,MATCH(B1986,Assumptions!$A$8:$A$12,0)))))</f>
        <v>0.4</v>
      </c>
      <c r="R1986" s="14">
        <f t="shared" ref="R1986:R2049" ca="1" si="222">I1986*Q1986</f>
        <v>210643868.95200002</v>
      </c>
      <c r="S1986" s="14">
        <f t="shared" ref="S1986:S2049" ca="1" si="223">IF(T1986="Held on Consignment (Not Owned)",0,MIN(I1986-R1986,N1986))</f>
        <v>315965803.42799997</v>
      </c>
      <c r="T1986" s="11" t="s">
        <v>25</v>
      </c>
      <c r="U1986" s="18" t="s">
        <v>26</v>
      </c>
    </row>
    <row r="1987" spans="1:21" ht="15" customHeight="1" x14ac:dyDescent="0.15">
      <c r="A1987" s="10" t="s">
        <v>2035</v>
      </c>
      <c r="B1987" s="11" t="s">
        <v>31</v>
      </c>
      <c r="C1987" s="11" t="s">
        <v>76</v>
      </c>
      <c r="D1987" s="12">
        <v>45774</v>
      </c>
      <c r="E1987" s="11">
        <v>96</v>
      </c>
      <c r="F1987" s="11" t="s">
        <v>33</v>
      </c>
      <c r="G1987" s="13">
        <v>1785.38</v>
      </c>
      <c r="H1987" s="14">
        <f t="shared" si="217"/>
        <v>171396.48000000001</v>
      </c>
      <c r="I1987" s="14">
        <f>IF(F1987="GHS",H1987,H1987*Assumptions!$B$4)</f>
        <v>171396.48000000001</v>
      </c>
      <c r="J1987" s="15" t="str">
        <f>INDEX(Assumptions!$B$8:$B$12,MATCH(B1987,Assumptions!$A$8:$A$12,0))</f>
        <v>Weighted Average</v>
      </c>
      <c r="K1987" s="16">
        <f>G1987/(1-INDEX(Assumptions!$D$8:$D$12,MATCH(B1987,Assumptions!$A$8:$A$12,0)))</f>
        <v>2479.6944444444448</v>
      </c>
      <c r="L1987" s="16">
        <f t="shared" si="218"/>
        <v>53.561399999999999</v>
      </c>
      <c r="M1987" s="16">
        <f t="shared" si="219"/>
        <v>123.98472222222225</v>
      </c>
      <c r="N1987" s="14">
        <f>E1987*(K1987-L1987-M1987)*IF(F1987="GHS",1,Assumptions!$B$4)</f>
        <v>221006.23893333334</v>
      </c>
      <c r="O1987" s="15">
        <f t="shared" ca="1" si="220"/>
        <v>512</v>
      </c>
      <c r="P1987" s="15" t="str">
        <f t="shared" ca="1" si="221"/>
        <v>365d+</v>
      </c>
      <c r="Q1987" s="17">
        <f ca="1">IF(P1987="0-90d",0,IF(P1987="91-180d",INDEX(Assumptions!$F$8:$F$12,MATCH(B1987,Assumptions!$A$8:$A$12,0)),IF(P1987="181-365d",INDEX(Assumptions!$G$8:$G$12,MATCH(B1987,Assumptions!$A$8:$A$12,0)),INDEX(Assumptions!$H$8:$H$12,MATCH(B1987,Assumptions!$A$8:$A$12,0)))))</f>
        <v>0.6</v>
      </c>
      <c r="R1987" s="14">
        <f t="shared" ca="1" si="222"/>
        <v>102837.88800000001</v>
      </c>
      <c r="S1987" s="14">
        <f t="shared" ca="1" si="223"/>
        <v>68558.592000000004</v>
      </c>
      <c r="T1987" s="11" t="s">
        <v>25</v>
      </c>
      <c r="U1987" s="18" t="s">
        <v>26</v>
      </c>
    </row>
    <row r="1988" spans="1:21" ht="15" customHeight="1" x14ac:dyDescent="0.15">
      <c r="A1988" s="10" t="s">
        <v>2036</v>
      </c>
      <c r="B1988" s="11" t="s">
        <v>41</v>
      </c>
      <c r="C1988" s="11" t="s">
        <v>49</v>
      </c>
      <c r="D1988" s="12">
        <v>46222</v>
      </c>
      <c r="E1988" s="11">
        <v>833</v>
      </c>
      <c r="F1988" s="11" t="s">
        <v>33</v>
      </c>
      <c r="G1988" s="13">
        <v>319.37</v>
      </c>
      <c r="H1988" s="14">
        <f t="shared" si="217"/>
        <v>266035.21000000002</v>
      </c>
      <c r="I1988" s="14">
        <f>IF(F1988="GHS",H1988,H1988*Assumptions!$B$4)</f>
        <v>266035.21000000002</v>
      </c>
      <c r="J1988" s="15" t="str">
        <f>INDEX(Assumptions!$B$8:$B$12,MATCH(B1988,Assumptions!$A$8:$A$12,0))</f>
        <v>Weighted Average</v>
      </c>
      <c r="K1988" s="16">
        <f>G1988/(1-INDEX(Assumptions!$D$8:$D$12,MATCH(B1988,Assumptions!$A$8:$A$12,0)))</f>
        <v>491.3384615384615</v>
      </c>
      <c r="L1988" s="16">
        <f t="shared" si="218"/>
        <v>9.5810999999999993</v>
      </c>
      <c r="M1988" s="16">
        <f t="shared" si="219"/>
        <v>24.566923076923075</v>
      </c>
      <c r="N1988" s="14">
        <f>E1988*(K1988-L1988-M1988)*IF(F1988="GHS",1,Assumptions!$B$4)</f>
        <v>380839.63523846149</v>
      </c>
      <c r="O1988" s="15">
        <f t="shared" ca="1" si="220"/>
        <v>64</v>
      </c>
      <c r="P1988" s="15" t="str">
        <f t="shared" ca="1" si="221"/>
        <v>0-90d</v>
      </c>
      <c r="Q1988" s="17">
        <f ca="1">IF(P1988="0-90d",0,IF(P1988="91-180d",INDEX(Assumptions!$F$8:$F$12,MATCH(B1988,Assumptions!$A$8:$A$12,0)),IF(P1988="181-365d",INDEX(Assumptions!$G$8:$G$12,MATCH(B1988,Assumptions!$A$8:$A$12,0)),INDEX(Assumptions!$H$8:$H$12,MATCH(B1988,Assumptions!$A$8:$A$12,0)))))</f>
        <v>0</v>
      </c>
      <c r="R1988" s="14">
        <f t="shared" ca="1" si="222"/>
        <v>0</v>
      </c>
      <c r="S1988" s="14">
        <f t="shared" ca="1" si="223"/>
        <v>266035.21000000002</v>
      </c>
      <c r="T1988" s="11" t="s">
        <v>25</v>
      </c>
      <c r="U1988" s="18" t="s">
        <v>26</v>
      </c>
    </row>
    <row r="1989" spans="1:21" ht="15" customHeight="1" x14ac:dyDescent="0.15">
      <c r="A1989" s="10" t="s">
        <v>2037</v>
      </c>
      <c r="B1989" s="11" t="s">
        <v>41</v>
      </c>
      <c r="C1989" s="11" t="s">
        <v>44</v>
      </c>
      <c r="D1989" s="12">
        <v>45933</v>
      </c>
      <c r="E1989" s="11">
        <v>958</v>
      </c>
      <c r="F1989" s="11" t="s">
        <v>33</v>
      </c>
      <c r="G1989" s="13">
        <v>162.13</v>
      </c>
      <c r="H1989" s="14">
        <f t="shared" si="217"/>
        <v>155320.54</v>
      </c>
      <c r="I1989" s="14">
        <f>IF(F1989="GHS",H1989,H1989*Assumptions!$B$4)</f>
        <v>155320.54</v>
      </c>
      <c r="J1989" s="15" t="str">
        <f>INDEX(Assumptions!$B$8:$B$12,MATCH(B1989,Assumptions!$A$8:$A$12,0))</f>
        <v>Weighted Average</v>
      </c>
      <c r="K1989" s="16">
        <f>G1989/(1-INDEX(Assumptions!$D$8:$D$12,MATCH(B1989,Assumptions!$A$8:$A$12,0)))</f>
        <v>249.43076923076922</v>
      </c>
      <c r="L1989" s="16">
        <f t="shared" si="218"/>
        <v>4.8639000000000001</v>
      </c>
      <c r="M1989" s="16">
        <f t="shared" si="219"/>
        <v>12.471538461538461</v>
      </c>
      <c r="N1989" s="14">
        <f>E1989*(K1989-L1989-M1989)*IF(F1989="GHS",1,Assumptions!$B$4)</f>
        <v>222347.32687692306</v>
      </c>
      <c r="O1989" s="15">
        <f t="shared" ca="1" si="220"/>
        <v>353</v>
      </c>
      <c r="P1989" s="15" t="str">
        <f t="shared" ca="1" si="221"/>
        <v>181-365d</v>
      </c>
      <c r="Q1989" s="17">
        <f ca="1">IF(P1989="0-90d",0,IF(P1989="91-180d",INDEX(Assumptions!$F$8:$F$12,MATCH(B1989,Assumptions!$A$8:$A$12,0)),IF(P1989="181-365d",INDEX(Assumptions!$G$8:$G$12,MATCH(B1989,Assumptions!$A$8:$A$12,0)),INDEX(Assumptions!$H$8:$H$12,MATCH(B1989,Assumptions!$A$8:$A$12,0)))))</f>
        <v>0.35</v>
      </c>
      <c r="R1989" s="14">
        <f t="shared" ca="1" si="222"/>
        <v>54362.188999999998</v>
      </c>
      <c r="S1989" s="14">
        <f t="shared" ca="1" si="223"/>
        <v>100958.35100000001</v>
      </c>
      <c r="T1989" s="11" t="s">
        <v>25</v>
      </c>
      <c r="U1989" s="18" t="s">
        <v>26</v>
      </c>
    </row>
    <row r="1990" spans="1:21" ht="15" customHeight="1" x14ac:dyDescent="0.15">
      <c r="A1990" s="10" t="s">
        <v>2038</v>
      </c>
      <c r="B1990" s="11" t="s">
        <v>28</v>
      </c>
      <c r="C1990" s="11" t="s">
        <v>55</v>
      </c>
      <c r="D1990" s="12">
        <v>46209</v>
      </c>
      <c r="E1990" s="11">
        <v>577</v>
      </c>
      <c r="F1990" s="11" t="s">
        <v>24</v>
      </c>
      <c r="G1990" s="13">
        <v>10764.2</v>
      </c>
      <c r="H1990" s="14">
        <f t="shared" si="217"/>
        <v>6210943.4000000004</v>
      </c>
      <c r="I1990" s="14">
        <f>IF(F1990="GHS",H1990,H1990*Assumptions!$B$4)</f>
        <v>67078188.720000006</v>
      </c>
      <c r="J1990" s="15" t="str">
        <f>INDEX(Assumptions!$B$8:$B$12,MATCH(B1990,Assumptions!$A$8:$A$12,0))</f>
        <v>Fair Value Less Costs to Sell</v>
      </c>
      <c r="K1990" s="16">
        <f>G1990/(1-INDEX(Assumptions!$D$8:$D$12,MATCH(B1990,Assumptions!$A$8:$A$12,0)))</f>
        <v>12232.045454545456</v>
      </c>
      <c r="L1990" s="16">
        <f t="shared" si="218"/>
        <v>322.92599999999999</v>
      </c>
      <c r="M1990" s="16">
        <f t="shared" si="219"/>
        <v>611.60227272727286</v>
      </c>
      <c r="N1990" s="14">
        <f>E1990*(K1990-L1990-M1990)*IF(F1990="GHS",1,Assumptions!$B$4)</f>
        <v>70401608.070218205</v>
      </c>
      <c r="O1990" s="15">
        <f t="shared" ca="1" si="220"/>
        <v>77</v>
      </c>
      <c r="P1990" s="15" t="str">
        <f t="shared" ca="1" si="221"/>
        <v>0-90d</v>
      </c>
      <c r="Q1990" s="17">
        <f ca="1">IF(P1990="0-90d",0,IF(P1990="91-180d",INDEX(Assumptions!$F$8:$F$12,MATCH(B1990,Assumptions!$A$8:$A$12,0)),IF(P1990="181-365d",INDEX(Assumptions!$G$8:$G$12,MATCH(B1990,Assumptions!$A$8:$A$12,0)),INDEX(Assumptions!$H$8:$H$12,MATCH(B1990,Assumptions!$A$8:$A$12,0)))))</f>
        <v>0</v>
      </c>
      <c r="R1990" s="14">
        <f t="shared" ca="1" si="222"/>
        <v>0</v>
      </c>
      <c r="S1990" s="14">
        <f t="shared" ca="1" si="223"/>
        <v>67078188.720000006</v>
      </c>
      <c r="T1990" s="11" t="s">
        <v>25</v>
      </c>
      <c r="U1990" s="18" t="s">
        <v>36</v>
      </c>
    </row>
    <row r="1991" spans="1:21" ht="15" customHeight="1" x14ac:dyDescent="0.15">
      <c r="A1991" s="10" t="s">
        <v>2039</v>
      </c>
      <c r="B1991" s="11" t="s">
        <v>46</v>
      </c>
      <c r="C1991" s="11" t="s">
        <v>119</v>
      </c>
      <c r="D1991" s="12">
        <v>45891</v>
      </c>
      <c r="E1991" s="11">
        <v>2200</v>
      </c>
      <c r="F1991" s="11" t="s">
        <v>33</v>
      </c>
      <c r="G1991" s="13">
        <v>438733.65</v>
      </c>
      <c r="H1991" s="14">
        <f t="shared" si="217"/>
        <v>965214030</v>
      </c>
      <c r="I1991" s="14">
        <f>IF(F1991="GHS",H1991,H1991*Assumptions!$B$4)</f>
        <v>965214030</v>
      </c>
      <c r="J1991" s="15" t="str">
        <f>INDEX(Assumptions!$B$8:$B$12,MATCH(B1991,Assumptions!$A$8:$A$12,0))</f>
        <v>Specific Identification</v>
      </c>
      <c r="K1991" s="16">
        <f>G1991/(1-INDEX(Assumptions!$D$8:$D$12,MATCH(B1991,Assumptions!$A$8:$A$12,0)))</f>
        <v>562479.0384615385</v>
      </c>
      <c r="L1991" s="16">
        <f t="shared" si="218"/>
        <v>13162.0095</v>
      </c>
      <c r="M1991" s="16">
        <f t="shared" si="219"/>
        <v>28123.951923076926</v>
      </c>
      <c r="N1991" s="14">
        <f>E1991*(K1991-L1991-M1991)*IF(F1991="GHS",1,Assumptions!$B$4)</f>
        <v>1146624769.4846153</v>
      </c>
      <c r="O1991" s="15">
        <f t="shared" ca="1" si="220"/>
        <v>395</v>
      </c>
      <c r="P1991" s="15" t="str">
        <f t="shared" ca="1" si="221"/>
        <v>365d+</v>
      </c>
      <c r="Q1991" s="17">
        <f ca="1">IF(P1991="0-90d",0,IF(P1991="91-180d",INDEX(Assumptions!$F$8:$F$12,MATCH(B1991,Assumptions!$A$8:$A$12,0)),IF(P1991="181-365d",INDEX(Assumptions!$G$8:$G$12,MATCH(B1991,Assumptions!$A$8:$A$12,0)),INDEX(Assumptions!$H$8:$H$12,MATCH(B1991,Assumptions!$A$8:$A$12,0)))))</f>
        <v>0.15</v>
      </c>
      <c r="R1991" s="14">
        <f t="shared" ca="1" si="222"/>
        <v>144782104.5</v>
      </c>
      <c r="S1991" s="14">
        <f t="shared" ca="1" si="223"/>
        <v>820431925.5</v>
      </c>
      <c r="T1991" s="11" t="s">
        <v>25</v>
      </c>
      <c r="U1991" s="18" t="s">
        <v>36</v>
      </c>
    </row>
    <row r="1992" spans="1:21" ht="15" customHeight="1" x14ac:dyDescent="0.15">
      <c r="A1992" s="10" t="s">
        <v>2040</v>
      </c>
      <c r="B1992" s="11" t="s">
        <v>31</v>
      </c>
      <c r="C1992" s="11" t="s">
        <v>76</v>
      </c>
      <c r="D1992" s="12">
        <v>45953</v>
      </c>
      <c r="E1992" s="11">
        <v>1565</v>
      </c>
      <c r="F1992" s="11" t="s">
        <v>33</v>
      </c>
      <c r="G1992" s="13">
        <v>2419.89</v>
      </c>
      <c r="H1992" s="14">
        <f t="shared" si="217"/>
        <v>3787127.8499999996</v>
      </c>
      <c r="I1992" s="14">
        <f>IF(F1992="GHS",H1992,H1992*Assumptions!$B$4)</f>
        <v>3787127.8499999996</v>
      </c>
      <c r="J1992" s="15" t="str">
        <f>INDEX(Assumptions!$B$8:$B$12,MATCH(B1992,Assumptions!$A$8:$A$12,0))</f>
        <v>Weighted Average</v>
      </c>
      <c r="K1992" s="16">
        <f>G1992/(1-INDEX(Assumptions!$D$8:$D$12,MATCH(B1992,Assumptions!$A$8:$A$12,0)))</f>
        <v>3360.9583333333335</v>
      </c>
      <c r="L1992" s="16">
        <f t="shared" si="218"/>
        <v>72.596699999999998</v>
      </c>
      <c r="M1992" s="16">
        <f t="shared" si="219"/>
        <v>168.04791666666668</v>
      </c>
      <c r="N1992" s="14">
        <f>E1992*(K1992-L1992-M1992)*IF(F1992="GHS",1,Assumptions!$B$4)</f>
        <v>4883290.966583333</v>
      </c>
      <c r="O1992" s="15">
        <f t="shared" ca="1" si="220"/>
        <v>333</v>
      </c>
      <c r="P1992" s="15" t="str">
        <f t="shared" ca="1" si="221"/>
        <v>181-365d</v>
      </c>
      <c r="Q1992" s="17">
        <f ca="1">IF(P1992="0-90d",0,IF(P1992="91-180d",INDEX(Assumptions!$F$8:$F$12,MATCH(B1992,Assumptions!$A$8:$A$12,0)),IF(P1992="181-365d",INDEX(Assumptions!$G$8:$G$12,MATCH(B1992,Assumptions!$A$8:$A$12,0)),INDEX(Assumptions!$H$8:$H$12,MATCH(B1992,Assumptions!$A$8:$A$12,0)))))</f>
        <v>0.2</v>
      </c>
      <c r="R1992" s="14">
        <f t="shared" ca="1" si="222"/>
        <v>757425.57</v>
      </c>
      <c r="S1992" s="14">
        <f t="shared" ca="1" si="223"/>
        <v>3029702.28</v>
      </c>
      <c r="T1992" s="11" t="s">
        <v>25</v>
      </c>
      <c r="U1992" s="18" t="s">
        <v>26</v>
      </c>
    </row>
    <row r="1993" spans="1:21" ht="15" customHeight="1" x14ac:dyDescent="0.15">
      <c r="A1993" s="10" t="s">
        <v>2041</v>
      </c>
      <c r="B1993" s="11" t="s">
        <v>28</v>
      </c>
      <c r="C1993" s="11" t="s">
        <v>55</v>
      </c>
      <c r="D1993" s="12">
        <v>46109</v>
      </c>
      <c r="E1993" s="11">
        <v>1472</v>
      </c>
      <c r="F1993" s="11" t="s">
        <v>24</v>
      </c>
      <c r="G1993" s="13">
        <v>7429.25</v>
      </c>
      <c r="H1993" s="14">
        <f t="shared" si="217"/>
        <v>10935856</v>
      </c>
      <c r="I1993" s="14">
        <f>IF(F1993="GHS",H1993,H1993*Assumptions!$B$4)</f>
        <v>118107244.80000001</v>
      </c>
      <c r="J1993" s="15" t="str">
        <f>INDEX(Assumptions!$B$8:$B$12,MATCH(B1993,Assumptions!$A$8:$A$12,0))</f>
        <v>Fair Value Less Costs to Sell</v>
      </c>
      <c r="K1993" s="16">
        <f>G1993/(1-INDEX(Assumptions!$D$8:$D$12,MATCH(B1993,Assumptions!$A$8:$A$12,0)))</f>
        <v>8442.329545454546</v>
      </c>
      <c r="L1993" s="16">
        <f t="shared" si="218"/>
        <v>222.8775</v>
      </c>
      <c r="M1993" s="16">
        <f t="shared" si="219"/>
        <v>422.11647727272731</v>
      </c>
      <c r="N1993" s="14">
        <f>E1993*(K1993-L1993-M1993)*IF(F1993="GHS",1,Assumptions!$B$4)</f>
        <v>123958921.92872728</v>
      </c>
      <c r="O1993" s="15">
        <f t="shared" ca="1" si="220"/>
        <v>177</v>
      </c>
      <c r="P1993" s="15" t="str">
        <f t="shared" ca="1" si="221"/>
        <v>91-180d</v>
      </c>
      <c r="Q1993" s="17">
        <f ca="1">IF(P1993="0-90d",0,IF(P1993="91-180d",INDEX(Assumptions!$F$8:$F$12,MATCH(B1993,Assumptions!$A$8:$A$12,0)),IF(P1993="181-365d",INDEX(Assumptions!$G$8:$G$12,MATCH(B1993,Assumptions!$A$8:$A$12,0)),INDEX(Assumptions!$H$8:$H$12,MATCH(B1993,Assumptions!$A$8:$A$12,0)))))</f>
        <v>0.02</v>
      </c>
      <c r="R1993" s="14">
        <f t="shared" ca="1" si="222"/>
        <v>2362144.8960000002</v>
      </c>
      <c r="S1993" s="14">
        <f t="shared" ca="1" si="223"/>
        <v>115745099.90400001</v>
      </c>
      <c r="T1993" s="11" t="s">
        <v>25</v>
      </c>
      <c r="U1993" s="18" t="s">
        <v>26</v>
      </c>
    </row>
    <row r="1994" spans="1:21" ht="15" customHeight="1" x14ac:dyDescent="0.15">
      <c r="A1994" s="10" t="s">
        <v>2042</v>
      </c>
      <c r="B1994" s="11" t="s">
        <v>46</v>
      </c>
      <c r="C1994" s="11" t="s">
        <v>52</v>
      </c>
      <c r="D1994" s="12">
        <v>46084</v>
      </c>
      <c r="E1994" s="11">
        <v>31</v>
      </c>
      <c r="F1994" s="11" t="s">
        <v>33</v>
      </c>
      <c r="G1994" s="13">
        <v>234330.18</v>
      </c>
      <c r="H1994" s="14">
        <f t="shared" si="217"/>
        <v>7264235.5800000001</v>
      </c>
      <c r="I1994" s="14">
        <f>IF(F1994="GHS",H1994,H1994*Assumptions!$B$4)</f>
        <v>7264235.5800000001</v>
      </c>
      <c r="J1994" s="15" t="str">
        <f>INDEX(Assumptions!$B$8:$B$12,MATCH(B1994,Assumptions!$A$8:$A$12,0))</f>
        <v>Specific Identification</v>
      </c>
      <c r="K1994" s="16">
        <f>G1994/(1-INDEX(Assumptions!$D$8:$D$12,MATCH(B1994,Assumptions!$A$8:$A$12,0)))</f>
        <v>300423.30769230769</v>
      </c>
      <c r="L1994" s="16">
        <f t="shared" si="218"/>
        <v>7029.9053999999996</v>
      </c>
      <c r="M1994" s="16">
        <f t="shared" si="219"/>
        <v>15021.165384615386</v>
      </c>
      <c r="N1994" s="14">
        <f>E1994*(K1994-L1994-M1994)*IF(F1994="GHS",1,Assumptions!$B$4)</f>
        <v>8629539.3441384621</v>
      </c>
      <c r="O1994" s="15">
        <f t="shared" ca="1" si="220"/>
        <v>202</v>
      </c>
      <c r="P1994" s="15" t="str">
        <f t="shared" ca="1" si="221"/>
        <v>181-365d</v>
      </c>
      <c r="Q1994" s="17">
        <f ca="1">IF(P1994="0-90d",0,IF(P1994="91-180d",INDEX(Assumptions!$F$8:$F$12,MATCH(B1994,Assumptions!$A$8:$A$12,0)),IF(P1994="181-365d",INDEX(Assumptions!$G$8:$G$12,MATCH(B1994,Assumptions!$A$8:$A$12,0)),INDEX(Assumptions!$H$8:$H$12,MATCH(B1994,Assumptions!$A$8:$A$12,0)))))</f>
        <v>0.05</v>
      </c>
      <c r="R1994" s="14">
        <f t="shared" ca="1" si="222"/>
        <v>363211.77900000004</v>
      </c>
      <c r="S1994" s="14">
        <f t="shared" ca="1" si="223"/>
        <v>6901023.801</v>
      </c>
      <c r="T1994" s="11" t="s">
        <v>25</v>
      </c>
      <c r="U1994" s="18" t="s">
        <v>26</v>
      </c>
    </row>
    <row r="1995" spans="1:21" ht="15" customHeight="1" x14ac:dyDescent="0.15">
      <c r="A1995" s="10" t="s">
        <v>2043</v>
      </c>
      <c r="B1995" s="11" t="s">
        <v>46</v>
      </c>
      <c r="C1995" s="11" t="s">
        <v>52</v>
      </c>
      <c r="D1995" s="12">
        <v>46159</v>
      </c>
      <c r="E1995" s="11">
        <v>3727</v>
      </c>
      <c r="F1995" s="11" t="s">
        <v>33</v>
      </c>
      <c r="G1995" s="13">
        <v>474113.84</v>
      </c>
      <c r="H1995" s="14">
        <f t="shared" si="217"/>
        <v>1767022281.6800001</v>
      </c>
      <c r="I1995" s="14">
        <f>IF(F1995="GHS",H1995,H1995*Assumptions!$B$4)</f>
        <v>1767022281.6800001</v>
      </c>
      <c r="J1995" s="15" t="str">
        <f>INDEX(Assumptions!$B$8:$B$12,MATCH(B1995,Assumptions!$A$8:$A$12,0))</f>
        <v>Specific Identification</v>
      </c>
      <c r="K1995" s="16">
        <f>G1995/(1-INDEX(Assumptions!$D$8:$D$12,MATCH(B1995,Assumptions!$A$8:$A$12,0)))</f>
        <v>607838.25641025638</v>
      </c>
      <c r="L1995" s="16">
        <f t="shared" si="218"/>
        <v>14223.415199999999</v>
      </c>
      <c r="M1995" s="16">
        <f t="shared" si="219"/>
        <v>30391.912820512822</v>
      </c>
      <c r="N1995" s="14">
        <f>E1995*(K1995-L1995-M1995)*IF(F1995="GHS",1,Assumptions!$B$4)</f>
        <v>2099131854.1085742</v>
      </c>
      <c r="O1995" s="15">
        <f t="shared" ca="1" si="220"/>
        <v>127</v>
      </c>
      <c r="P1995" s="15" t="str">
        <f t="shared" ca="1" si="221"/>
        <v>91-180d</v>
      </c>
      <c r="Q1995" s="17">
        <f ca="1">IF(P1995="0-90d",0,IF(P1995="91-180d",INDEX(Assumptions!$F$8:$F$12,MATCH(B1995,Assumptions!$A$8:$A$12,0)),IF(P1995="181-365d",INDEX(Assumptions!$G$8:$G$12,MATCH(B1995,Assumptions!$A$8:$A$12,0)),INDEX(Assumptions!$H$8:$H$12,MATCH(B1995,Assumptions!$A$8:$A$12,0)))))</f>
        <v>0</v>
      </c>
      <c r="R1995" s="14">
        <f t="shared" ca="1" si="222"/>
        <v>0</v>
      </c>
      <c r="S1995" s="14">
        <f t="shared" ca="1" si="223"/>
        <v>1767022281.6800001</v>
      </c>
      <c r="T1995" s="11" t="s">
        <v>25</v>
      </c>
      <c r="U1995" s="18" t="s">
        <v>36</v>
      </c>
    </row>
    <row r="1996" spans="1:21" ht="15" customHeight="1" x14ac:dyDescent="0.15">
      <c r="A1996" s="10" t="s">
        <v>2044</v>
      </c>
      <c r="B1996" s="11" t="s">
        <v>46</v>
      </c>
      <c r="C1996" s="11" t="s">
        <v>52</v>
      </c>
      <c r="D1996" s="12">
        <v>45939</v>
      </c>
      <c r="E1996" s="11">
        <v>893</v>
      </c>
      <c r="F1996" s="11" t="s">
        <v>33</v>
      </c>
      <c r="G1996" s="13">
        <v>229552.78</v>
      </c>
      <c r="H1996" s="14">
        <f t="shared" si="217"/>
        <v>204990632.53999999</v>
      </c>
      <c r="I1996" s="14">
        <f>IF(F1996="GHS",H1996,H1996*Assumptions!$B$4)</f>
        <v>204990632.53999999</v>
      </c>
      <c r="J1996" s="15" t="str">
        <f>INDEX(Assumptions!$B$8:$B$12,MATCH(B1996,Assumptions!$A$8:$A$12,0))</f>
        <v>Specific Identification</v>
      </c>
      <c r="K1996" s="16">
        <f>G1996/(1-INDEX(Assumptions!$D$8:$D$12,MATCH(B1996,Assumptions!$A$8:$A$12,0)))</f>
        <v>294298.43589743588</v>
      </c>
      <c r="L1996" s="16">
        <f t="shared" si="218"/>
        <v>6886.5833999999995</v>
      </c>
      <c r="M1996" s="16">
        <f t="shared" si="219"/>
        <v>14714.921794871794</v>
      </c>
      <c r="N1996" s="14">
        <f>E1996*(K1996-L1996-M1996)*IF(F1996="GHS",1,Assumptions!$B$4)</f>
        <v>243518359.11738971</v>
      </c>
      <c r="O1996" s="15">
        <f t="shared" ca="1" si="220"/>
        <v>347</v>
      </c>
      <c r="P1996" s="15" t="str">
        <f t="shared" ca="1" si="221"/>
        <v>181-365d</v>
      </c>
      <c r="Q1996" s="17">
        <f ca="1">IF(P1996="0-90d",0,IF(P1996="91-180d",INDEX(Assumptions!$F$8:$F$12,MATCH(B1996,Assumptions!$A$8:$A$12,0)),IF(P1996="181-365d",INDEX(Assumptions!$G$8:$G$12,MATCH(B1996,Assumptions!$A$8:$A$12,0)),INDEX(Assumptions!$H$8:$H$12,MATCH(B1996,Assumptions!$A$8:$A$12,0)))))</f>
        <v>0.05</v>
      </c>
      <c r="R1996" s="14">
        <f t="shared" ca="1" si="222"/>
        <v>10249531.627</v>
      </c>
      <c r="S1996" s="14">
        <f t="shared" ca="1" si="223"/>
        <v>194741100.91299999</v>
      </c>
      <c r="T1996" s="11" t="s">
        <v>25</v>
      </c>
      <c r="U1996" s="18" t="s">
        <v>36</v>
      </c>
    </row>
    <row r="1997" spans="1:21" ht="15" customHeight="1" x14ac:dyDescent="0.15">
      <c r="A1997" s="10" t="s">
        <v>2045</v>
      </c>
      <c r="B1997" s="11" t="s">
        <v>28</v>
      </c>
      <c r="C1997" s="11" t="s">
        <v>35</v>
      </c>
      <c r="D1997" s="12">
        <v>46071</v>
      </c>
      <c r="E1997" s="11">
        <v>4337</v>
      </c>
      <c r="F1997" s="11" t="s">
        <v>24</v>
      </c>
      <c r="G1997" s="13">
        <v>4253.07</v>
      </c>
      <c r="H1997" s="14">
        <f t="shared" si="217"/>
        <v>18445564.59</v>
      </c>
      <c r="I1997" s="14">
        <f>IF(F1997="GHS",H1997,H1997*Assumptions!$B$4)</f>
        <v>199212097.572</v>
      </c>
      <c r="J1997" s="15" t="str">
        <f>INDEX(Assumptions!$B$8:$B$12,MATCH(B1997,Assumptions!$A$8:$A$12,0))</f>
        <v>Fair Value Less Costs to Sell</v>
      </c>
      <c r="K1997" s="16">
        <f>G1997/(1-INDEX(Assumptions!$D$8:$D$12,MATCH(B1997,Assumptions!$A$8:$A$12,0)))</f>
        <v>4833.034090909091</v>
      </c>
      <c r="L1997" s="16">
        <f t="shared" si="218"/>
        <v>127.59209999999999</v>
      </c>
      <c r="M1997" s="16">
        <f t="shared" si="219"/>
        <v>241.65170454545455</v>
      </c>
      <c r="N1997" s="14">
        <f>E1997*(K1997-L1997-M1997)*IF(F1997="GHS",1,Assumptions!$B$4)</f>
        <v>209082151.4971582</v>
      </c>
      <c r="O1997" s="15">
        <f t="shared" ca="1" si="220"/>
        <v>215</v>
      </c>
      <c r="P1997" s="15" t="str">
        <f t="shared" ca="1" si="221"/>
        <v>181-365d</v>
      </c>
      <c r="Q1997" s="17">
        <f ca="1">IF(P1997="0-90d",0,IF(P1997="91-180d",INDEX(Assumptions!$F$8:$F$12,MATCH(B1997,Assumptions!$A$8:$A$12,0)),IF(P1997="181-365d",INDEX(Assumptions!$G$8:$G$12,MATCH(B1997,Assumptions!$A$8:$A$12,0)),INDEX(Assumptions!$H$8:$H$12,MATCH(B1997,Assumptions!$A$8:$A$12,0)))))</f>
        <v>0.1</v>
      </c>
      <c r="R1997" s="14">
        <f t="shared" ca="1" si="222"/>
        <v>19921209.757199999</v>
      </c>
      <c r="S1997" s="14">
        <f t="shared" ca="1" si="223"/>
        <v>179290887.81479999</v>
      </c>
      <c r="T1997" s="11" t="s">
        <v>25</v>
      </c>
      <c r="U1997" s="18" t="s">
        <v>26</v>
      </c>
    </row>
    <row r="1998" spans="1:21" ht="15" customHeight="1" x14ac:dyDescent="0.15">
      <c r="A1998" s="10" t="s">
        <v>2046</v>
      </c>
      <c r="B1998" s="11" t="s">
        <v>31</v>
      </c>
      <c r="C1998" s="11" t="s">
        <v>63</v>
      </c>
      <c r="D1998" s="12">
        <v>46173</v>
      </c>
      <c r="E1998" s="11">
        <v>436</v>
      </c>
      <c r="F1998" s="11" t="s">
        <v>33</v>
      </c>
      <c r="G1998" s="13">
        <v>1144.72</v>
      </c>
      <c r="H1998" s="14">
        <f t="shared" si="217"/>
        <v>499097.92</v>
      </c>
      <c r="I1998" s="14">
        <f>IF(F1998="GHS",H1998,H1998*Assumptions!$B$4)</f>
        <v>499097.92</v>
      </c>
      <c r="J1998" s="15" t="str">
        <f>INDEX(Assumptions!$B$8:$B$12,MATCH(B1998,Assumptions!$A$8:$A$12,0))</f>
        <v>Weighted Average</v>
      </c>
      <c r="K1998" s="16">
        <f>G1998/(1-INDEX(Assumptions!$D$8:$D$12,MATCH(B1998,Assumptions!$A$8:$A$12,0)))</f>
        <v>1589.8888888888889</v>
      </c>
      <c r="L1998" s="16">
        <f t="shared" si="218"/>
        <v>34.3416</v>
      </c>
      <c r="M1998" s="16">
        <f t="shared" si="219"/>
        <v>79.494444444444454</v>
      </c>
      <c r="N1998" s="14">
        <f>E1998*(K1998-L1998-M1998)*IF(F1998="GHS",1,Assumptions!$B$4)</f>
        <v>643559.04017777776</v>
      </c>
      <c r="O1998" s="15">
        <f t="shared" ca="1" si="220"/>
        <v>113</v>
      </c>
      <c r="P1998" s="15" t="str">
        <f t="shared" ca="1" si="221"/>
        <v>91-180d</v>
      </c>
      <c r="Q1998" s="17">
        <f ca="1">IF(P1998="0-90d",0,IF(P1998="91-180d",INDEX(Assumptions!$F$8:$F$12,MATCH(B1998,Assumptions!$A$8:$A$12,0)),IF(P1998="181-365d",INDEX(Assumptions!$G$8:$G$12,MATCH(B1998,Assumptions!$A$8:$A$12,0)),INDEX(Assumptions!$H$8:$H$12,MATCH(B1998,Assumptions!$A$8:$A$12,0)))))</f>
        <v>0.05</v>
      </c>
      <c r="R1998" s="14">
        <f t="shared" ca="1" si="222"/>
        <v>24954.896000000001</v>
      </c>
      <c r="S1998" s="14">
        <f t="shared" ca="1" si="223"/>
        <v>474143.02399999998</v>
      </c>
      <c r="T1998" s="11" t="s">
        <v>25</v>
      </c>
      <c r="U1998" s="18" t="s">
        <v>26</v>
      </c>
    </row>
    <row r="1999" spans="1:21" ht="15" customHeight="1" x14ac:dyDescent="0.15">
      <c r="A1999" s="10" t="s">
        <v>2047</v>
      </c>
      <c r="B1999" s="11" t="s">
        <v>31</v>
      </c>
      <c r="C1999" s="11" t="s">
        <v>32</v>
      </c>
      <c r="D1999" s="12">
        <v>45927</v>
      </c>
      <c r="E1999" s="11">
        <v>294</v>
      </c>
      <c r="F1999" s="11" t="s">
        <v>33</v>
      </c>
      <c r="G1999" s="13">
        <v>2701.36</v>
      </c>
      <c r="H1999" s="14">
        <f t="shared" si="217"/>
        <v>794199.84000000008</v>
      </c>
      <c r="I1999" s="14">
        <f>IF(F1999="GHS",H1999,H1999*Assumptions!$B$4)</f>
        <v>794199.84000000008</v>
      </c>
      <c r="J1999" s="15" t="str">
        <f>INDEX(Assumptions!$B$8:$B$12,MATCH(B1999,Assumptions!$A$8:$A$12,0))</f>
        <v>Weighted Average</v>
      </c>
      <c r="K1999" s="16">
        <f>G1999/(1-INDEX(Assumptions!$D$8:$D$12,MATCH(B1999,Assumptions!$A$8:$A$12,0)))</f>
        <v>3751.8888888888891</v>
      </c>
      <c r="L1999" s="16">
        <f t="shared" si="218"/>
        <v>81.040800000000004</v>
      </c>
      <c r="M1999" s="16">
        <f t="shared" si="219"/>
        <v>187.59444444444446</v>
      </c>
      <c r="N1999" s="14">
        <f>E1999*(K1999-L1999-M1999)*IF(F1999="GHS",1,Assumptions!$B$4)</f>
        <v>1024076.5714666666</v>
      </c>
      <c r="O1999" s="15">
        <f t="shared" ca="1" si="220"/>
        <v>359</v>
      </c>
      <c r="P1999" s="15" t="str">
        <f t="shared" ca="1" si="221"/>
        <v>181-365d</v>
      </c>
      <c r="Q1999" s="17">
        <f ca="1">IF(P1999="0-90d",0,IF(P1999="91-180d",INDEX(Assumptions!$F$8:$F$12,MATCH(B1999,Assumptions!$A$8:$A$12,0)),IF(P1999="181-365d",INDEX(Assumptions!$G$8:$G$12,MATCH(B1999,Assumptions!$A$8:$A$12,0)),INDEX(Assumptions!$H$8:$H$12,MATCH(B1999,Assumptions!$A$8:$A$12,0)))))</f>
        <v>0.2</v>
      </c>
      <c r="R1999" s="14">
        <f t="shared" ca="1" si="222"/>
        <v>158839.96800000002</v>
      </c>
      <c r="S1999" s="14">
        <f t="shared" ca="1" si="223"/>
        <v>635359.87200000009</v>
      </c>
      <c r="T1999" s="11" t="s">
        <v>25</v>
      </c>
      <c r="U1999" s="18" t="s">
        <v>26</v>
      </c>
    </row>
    <row r="2000" spans="1:21" ht="15" customHeight="1" x14ac:dyDescent="0.15">
      <c r="A2000" s="10" t="s">
        <v>2048</v>
      </c>
      <c r="B2000" s="11" t="s">
        <v>28</v>
      </c>
      <c r="C2000" s="11" t="s">
        <v>38</v>
      </c>
      <c r="D2000" s="12">
        <v>45995</v>
      </c>
      <c r="E2000" s="11">
        <v>334</v>
      </c>
      <c r="F2000" s="11" t="s">
        <v>24</v>
      </c>
      <c r="G2000" s="13">
        <v>5590.41</v>
      </c>
      <c r="H2000" s="14">
        <f t="shared" si="217"/>
        <v>1867196.94</v>
      </c>
      <c r="I2000" s="14">
        <f>IF(F2000="GHS",H2000,H2000*Assumptions!$B$4)</f>
        <v>20165726.952</v>
      </c>
      <c r="J2000" s="15" t="str">
        <f>INDEX(Assumptions!$B$8:$B$12,MATCH(B2000,Assumptions!$A$8:$A$12,0))</f>
        <v>Fair Value Less Costs to Sell</v>
      </c>
      <c r="K2000" s="16">
        <f>G2000/(1-INDEX(Assumptions!$D$8:$D$12,MATCH(B2000,Assumptions!$A$8:$A$12,0)))</f>
        <v>6352.738636363636</v>
      </c>
      <c r="L2000" s="16">
        <f t="shared" si="218"/>
        <v>167.7123</v>
      </c>
      <c r="M2000" s="16">
        <f t="shared" si="219"/>
        <v>317.63693181818184</v>
      </c>
      <c r="N2000" s="14">
        <f>E2000*(K2000-L2000-M2000)*IF(F2000="GHS",1,Assumptions!$B$4)</f>
        <v>21164847.060076363</v>
      </c>
      <c r="O2000" s="15">
        <f t="shared" ca="1" si="220"/>
        <v>291</v>
      </c>
      <c r="P2000" s="15" t="str">
        <f t="shared" ca="1" si="221"/>
        <v>181-365d</v>
      </c>
      <c r="Q2000" s="17">
        <f ca="1">IF(P2000="0-90d",0,IF(P2000="91-180d",INDEX(Assumptions!$F$8:$F$12,MATCH(B2000,Assumptions!$A$8:$A$12,0)),IF(P2000="181-365d",INDEX(Assumptions!$G$8:$G$12,MATCH(B2000,Assumptions!$A$8:$A$12,0)),INDEX(Assumptions!$H$8:$H$12,MATCH(B2000,Assumptions!$A$8:$A$12,0)))))</f>
        <v>0.1</v>
      </c>
      <c r="R2000" s="14">
        <f t="shared" ca="1" si="222"/>
        <v>2016572.6952</v>
      </c>
      <c r="S2000" s="14">
        <f t="shared" ca="1" si="223"/>
        <v>18149154.2568</v>
      </c>
      <c r="T2000" s="11" t="s">
        <v>25</v>
      </c>
      <c r="U2000" s="18" t="s">
        <v>26</v>
      </c>
    </row>
    <row r="2001" spans="1:21" ht="15" customHeight="1" x14ac:dyDescent="0.15">
      <c r="A2001" s="10" t="s">
        <v>2049</v>
      </c>
      <c r="B2001" s="11" t="s">
        <v>31</v>
      </c>
      <c r="C2001" s="11" t="s">
        <v>63</v>
      </c>
      <c r="D2001" s="12">
        <v>45835</v>
      </c>
      <c r="E2001" s="11">
        <v>4370</v>
      </c>
      <c r="F2001" s="11" t="s">
        <v>33</v>
      </c>
      <c r="G2001" s="13">
        <v>1300.7</v>
      </c>
      <c r="H2001" s="14">
        <f t="shared" si="217"/>
        <v>5684059</v>
      </c>
      <c r="I2001" s="14">
        <f>IF(F2001="GHS",H2001,H2001*Assumptions!$B$4)</f>
        <v>5684059</v>
      </c>
      <c r="J2001" s="15" t="str">
        <f>INDEX(Assumptions!$B$8:$B$12,MATCH(B2001,Assumptions!$A$8:$A$12,0))</f>
        <v>Weighted Average</v>
      </c>
      <c r="K2001" s="16">
        <f>G2001/(1-INDEX(Assumptions!$D$8:$D$12,MATCH(B2001,Assumptions!$A$8:$A$12,0)))</f>
        <v>1806.5277777777778</v>
      </c>
      <c r="L2001" s="16">
        <f t="shared" si="218"/>
        <v>39.021000000000001</v>
      </c>
      <c r="M2001" s="16">
        <f t="shared" si="219"/>
        <v>90.3263888888889</v>
      </c>
      <c r="N2001" s="14">
        <f>E2001*(K2001-L2001-M2001)*IF(F2001="GHS",1,Assumptions!$B$4)</f>
        <v>7329278.2994444445</v>
      </c>
      <c r="O2001" s="15">
        <f t="shared" ca="1" si="220"/>
        <v>451</v>
      </c>
      <c r="P2001" s="15" t="str">
        <f t="shared" ca="1" si="221"/>
        <v>365d+</v>
      </c>
      <c r="Q2001" s="17">
        <f ca="1">IF(P2001="0-90d",0,IF(P2001="91-180d",INDEX(Assumptions!$F$8:$F$12,MATCH(B2001,Assumptions!$A$8:$A$12,0)),IF(P2001="181-365d",INDEX(Assumptions!$G$8:$G$12,MATCH(B2001,Assumptions!$A$8:$A$12,0)),INDEX(Assumptions!$H$8:$H$12,MATCH(B2001,Assumptions!$A$8:$A$12,0)))))</f>
        <v>0.6</v>
      </c>
      <c r="R2001" s="14">
        <f t="shared" ca="1" si="222"/>
        <v>3410435.4</v>
      </c>
      <c r="S2001" s="14">
        <f t="shared" ca="1" si="223"/>
        <v>2273623.6</v>
      </c>
      <c r="T2001" s="11" t="s">
        <v>25</v>
      </c>
      <c r="U2001" s="18" t="s">
        <v>26</v>
      </c>
    </row>
    <row r="2002" spans="1:21" ht="15" customHeight="1" x14ac:dyDescent="0.15">
      <c r="A2002" s="10" t="s">
        <v>2050</v>
      </c>
      <c r="B2002" s="11" t="s">
        <v>46</v>
      </c>
      <c r="C2002" s="11" t="s">
        <v>47</v>
      </c>
      <c r="D2002" s="12">
        <v>45760</v>
      </c>
      <c r="E2002" s="11">
        <v>839</v>
      </c>
      <c r="F2002" s="11" t="s">
        <v>33</v>
      </c>
      <c r="G2002" s="13">
        <v>316287.23</v>
      </c>
      <c r="H2002" s="14">
        <f t="shared" si="217"/>
        <v>265364985.97</v>
      </c>
      <c r="I2002" s="14">
        <f>IF(F2002="GHS",H2002,H2002*Assumptions!$B$4)</f>
        <v>265364985.97</v>
      </c>
      <c r="J2002" s="15" t="str">
        <f>INDEX(Assumptions!$B$8:$B$12,MATCH(B2002,Assumptions!$A$8:$A$12,0))</f>
        <v>Specific Identification</v>
      </c>
      <c r="K2002" s="16">
        <f>G2002/(1-INDEX(Assumptions!$D$8:$D$12,MATCH(B2002,Assumptions!$A$8:$A$12,0)))</f>
        <v>405496.44871794869</v>
      </c>
      <c r="L2002" s="16">
        <f t="shared" si="218"/>
        <v>9488.6168999999991</v>
      </c>
      <c r="M2002" s="16">
        <f t="shared" si="219"/>
        <v>20274.822435897437</v>
      </c>
      <c r="N2002" s="14">
        <f>E2002*(K2002-L2002-M2002)*IF(F2002="GHS",1,Assumptions!$B$4)</f>
        <v>315239994.87154096</v>
      </c>
      <c r="O2002" s="15">
        <f t="shared" ca="1" si="220"/>
        <v>526</v>
      </c>
      <c r="P2002" s="15" t="str">
        <f t="shared" ca="1" si="221"/>
        <v>365d+</v>
      </c>
      <c r="Q2002" s="17">
        <f ca="1">IF(P2002="0-90d",0,IF(P2002="91-180d",INDEX(Assumptions!$F$8:$F$12,MATCH(B2002,Assumptions!$A$8:$A$12,0)),IF(P2002="181-365d",INDEX(Assumptions!$G$8:$G$12,MATCH(B2002,Assumptions!$A$8:$A$12,0)),INDEX(Assumptions!$H$8:$H$12,MATCH(B2002,Assumptions!$A$8:$A$12,0)))))</f>
        <v>0.15</v>
      </c>
      <c r="R2002" s="14">
        <f t="shared" ca="1" si="222"/>
        <v>39804747.895499997</v>
      </c>
      <c r="S2002" s="14">
        <f t="shared" ca="1" si="223"/>
        <v>225560238.07449999</v>
      </c>
      <c r="T2002" s="11" t="s">
        <v>25</v>
      </c>
      <c r="U2002" s="18" t="s">
        <v>26</v>
      </c>
    </row>
    <row r="2003" spans="1:21" ht="15" customHeight="1" x14ac:dyDescent="0.15">
      <c r="A2003" s="10" t="s">
        <v>2051</v>
      </c>
      <c r="B2003" s="11" t="s">
        <v>28</v>
      </c>
      <c r="C2003" s="11" t="s">
        <v>35</v>
      </c>
      <c r="D2003" s="12">
        <v>46097</v>
      </c>
      <c r="E2003" s="11">
        <v>1076</v>
      </c>
      <c r="F2003" s="11" t="s">
        <v>24</v>
      </c>
      <c r="G2003" s="13">
        <v>2487.1</v>
      </c>
      <c r="H2003" s="14">
        <f t="shared" si="217"/>
        <v>2676119.6</v>
      </c>
      <c r="I2003" s="14">
        <f>IF(F2003="GHS",H2003,H2003*Assumptions!$B$4)</f>
        <v>28902091.680000003</v>
      </c>
      <c r="J2003" s="15" t="str">
        <f>INDEX(Assumptions!$B$8:$B$12,MATCH(B2003,Assumptions!$A$8:$A$12,0))</f>
        <v>Fair Value Less Costs to Sell</v>
      </c>
      <c r="K2003" s="16">
        <f>G2003/(1-INDEX(Assumptions!$D$8:$D$12,MATCH(B2003,Assumptions!$A$8:$A$12,0)))</f>
        <v>2826.25</v>
      </c>
      <c r="L2003" s="16">
        <f t="shared" si="218"/>
        <v>74.613</v>
      </c>
      <c r="M2003" s="16">
        <f t="shared" si="219"/>
        <v>141.3125</v>
      </c>
      <c r="N2003" s="14">
        <f>E2003*(K2003-L2003-M2003)*IF(F2003="GHS",1,Assumptions!$B$4)</f>
        <v>30334058.949600004</v>
      </c>
      <c r="O2003" s="15">
        <f t="shared" ca="1" si="220"/>
        <v>189</v>
      </c>
      <c r="P2003" s="15" t="str">
        <f t="shared" ca="1" si="221"/>
        <v>181-365d</v>
      </c>
      <c r="Q2003" s="17">
        <f ca="1">IF(P2003="0-90d",0,IF(P2003="91-180d",INDEX(Assumptions!$F$8:$F$12,MATCH(B2003,Assumptions!$A$8:$A$12,0)),IF(P2003="181-365d",INDEX(Assumptions!$G$8:$G$12,MATCH(B2003,Assumptions!$A$8:$A$12,0)),INDEX(Assumptions!$H$8:$H$12,MATCH(B2003,Assumptions!$A$8:$A$12,0)))))</f>
        <v>0.1</v>
      </c>
      <c r="R2003" s="14">
        <f t="shared" ca="1" si="222"/>
        <v>2890209.1680000005</v>
      </c>
      <c r="S2003" s="14">
        <f t="shared" si="223"/>
        <v>0</v>
      </c>
      <c r="T2003" s="11" t="s">
        <v>39</v>
      </c>
      <c r="U2003" s="18" t="s">
        <v>26</v>
      </c>
    </row>
    <row r="2004" spans="1:21" ht="15" customHeight="1" x14ac:dyDescent="0.15">
      <c r="A2004" s="10" t="s">
        <v>2052</v>
      </c>
      <c r="B2004" s="11" t="s">
        <v>41</v>
      </c>
      <c r="C2004" s="11" t="s">
        <v>115</v>
      </c>
      <c r="D2004" s="12">
        <v>45794</v>
      </c>
      <c r="E2004" s="11">
        <v>3465</v>
      </c>
      <c r="F2004" s="11" t="s">
        <v>33</v>
      </c>
      <c r="G2004" s="13">
        <v>163.43</v>
      </c>
      <c r="H2004" s="14">
        <f t="shared" si="217"/>
        <v>566284.95000000007</v>
      </c>
      <c r="I2004" s="14">
        <f>IF(F2004="GHS",H2004,H2004*Assumptions!$B$4)</f>
        <v>566284.95000000007</v>
      </c>
      <c r="J2004" s="15" t="str">
        <f>INDEX(Assumptions!$B$8:$B$12,MATCH(B2004,Assumptions!$A$8:$A$12,0))</f>
        <v>Weighted Average</v>
      </c>
      <c r="K2004" s="16">
        <f>G2004/(1-INDEX(Assumptions!$D$8:$D$12,MATCH(B2004,Assumptions!$A$8:$A$12,0)))</f>
        <v>251.43076923076924</v>
      </c>
      <c r="L2004" s="16">
        <f t="shared" si="218"/>
        <v>4.9028999999999998</v>
      </c>
      <c r="M2004" s="16">
        <f t="shared" si="219"/>
        <v>12.571538461538463</v>
      </c>
      <c r="N2004" s="14">
        <f>E2004*(K2004-L2004-M2004)*IF(F2004="GHS",1,Assumptions!$B$4)</f>
        <v>810658.68611538468</v>
      </c>
      <c r="O2004" s="15">
        <f t="shared" ca="1" si="220"/>
        <v>492</v>
      </c>
      <c r="P2004" s="15" t="str">
        <f t="shared" ca="1" si="221"/>
        <v>365d+</v>
      </c>
      <c r="Q2004" s="17">
        <f ca="1">IF(P2004="0-90d",0,IF(P2004="91-180d",INDEX(Assumptions!$F$8:$F$12,MATCH(B2004,Assumptions!$A$8:$A$12,0)),IF(P2004="181-365d",INDEX(Assumptions!$G$8:$G$12,MATCH(B2004,Assumptions!$A$8:$A$12,0)),INDEX(Assumptions!$H$8:$H$12,MATCH(B2004,Assumptions!$A$8:$A$12,0)))))</f>
        <v>0.8</v>
      </c>
      <c r="R2004" s="14">
        <f t="shared" ca="1" si="222"/>
        <v>453027.96000000008</v>
      </c>
      <c r="S2004" s="14">
        <f t="shared" ca="1" si="223"/>
        <v>113256.98999999999</v>
      </c>
      <c r="T2004" s="11" t="s">
        <v>25</v>
      </c>
      <c r="U2004" s="18" t="s">
        <v>26</v>
      </c>
    </row>
    <row r="2005" spans="1:21" ht="15" customHeight="1" x14ac:dyDescent="0.15">
      <c r="A2005" s="10" t="s">
        <v>2053</v>
      </c>
      <c r="B2005" s="11" t="s">
        <v>22</v>
      </c>
      <c r="C2005" s="11" t="s">
        <v>81</v>
      </c>
      <c r="D2005" s="12">
        <v>46055</v>
      </c>
      <c r="E2005" s="11">
        <v>1253</v>
      </c>
      <c r="F2005" s="11" t="s">
        <v>24</v>
      </c>
      <c r="G2005" s="13">
        <v>23116.81</v>
      </c>
      <c r="H2005" s="14">
        <f t="shared" si="217"/>
        <v>28965362.930000003</v>
      </c>
      <c r="I2005" s="14">
        <f>IF(F2005="GHS",H2005,H2005*Assumptions!$B$4)</f>
        <v>312825919.64400005</v>
      </c>
      <c r="J2005" s="15" t="str">
        <f>INDEX(Assumptions!$B$8:$B$12,MATCH(B2005,Assumptions!$A$8:$A$12,0))</f>
        <v>FIFO</v>
      </c>
      <c r="K2005" s="16">
        <f>G2005/(1-INDEX(Assumptions!$D$8:$D$12,MATCH(B2005,Assumptions!$A$8:$A$12,0)))</f>
        <v>28191.231707317074</v>
      </c>
      <c r="L2005" s="16">
        <f t="shared" si="218"/>
        <v>693.50430000000006</v>
      </c>
      <c r="M2005" s="16">
        <f t="shared" si="219"/>
        <v>1409.5615853658537</v>
      </c>
      <c r="N2005" s="14">
        <f>E2005*(K2005-L2005-M2005)*IF(F2005="GHS",1,Assumptions!$B$4)</f>
        <v>353035495.16897273</v>
      </c>
      <c r="O2005" s="15">
        <f t="shared" ca="1" si="220"/>
        <v>231</v>
      </c>
      <c r="P2005" s="15" t="str">
        <f t="shared" ca="1" si="221"/>
        <v>181-365d</v>
      </c>
      <c r="Q2005" s="17">
        <f ca="1">IF(P2005="0-90d",0,IF(P2005="91-180d",INDEX(Assumptions!$F$8:$F$12,MATCH(B2005,Assumptions!$A$8:$A$12,0)),IF(P2005="181-365d",INDEX(Assumptions!$G$8:$G$12,MATCH(B2005,Assumptions!$A$8:$A$12,0)),INDEX(Assumptions!$H$8:$H$12,MATCH(B2005,Assumptions!$A$8:$A$12,0)))))</f>
        <v>0.15</v>
      </c>
      <c r="R2005" s="14">
        <f t="shared" ca="1" si="222"/>
        <v>46923887.946600005</v>
      </c>
      <c r="S2005" s="14">
        <f t="shared" ca="1" si="223"/>
        <v>265902031.69740003</v>
      </c>
      <c r="T2005" s="11" t="s">
        <v>25</v>
      </c>
      <c r="U2005" s="18" t="s">
        <v>36</v>
      </c>
    </row>
    <row r="2006" spans="1:21" ht="15" customHeight="1" x14ac:dyDescent="0.15">
      <c r="A2006" s="10" t="s">
        <v>2054</v>
      </c>
      <c r="B2006" s="11" t="s">
        <v>31</v>
      </c>
      <c r="C2006" s="11" t="s">
        <v>76</v>
      </c>
      <c r="D2006" s="12">
        <v>45835</v>
      </c>
      <c r="E2006" s="11">
        <v>702</v>
      </c>
      <c r="F2006" s="11" t="s">
        <v>33</v>
      </c>
      <c r="G2006" s="13">
        <v>6397.76</v>
      </c>
      <c r="H2006" s="14">
        <f t="shared" si="217"/>
        <v>4491227.5200000005</v>
      </c>
      <c r="I2006" s="14">
        <f>IF(F2006="GHS",H2006,H2006*Assumptions!$B$4)</f>
        <v>4491227.5200000005</v>
      </c>
      <c r="J2006" s="15" t="str">
        <f>INDEX(Assumptions!$B$8:$B$12,MATCH(B2006,Assumptions!$A$8:$A$12,0))</f>
        <v>Weighted Average</v>
      </c>
      <c r="K2006" s="16">
        <f>G2006/(1-INDEX(Assumptions!$D$8:$D$12,MATCH(B2006,Assumptions!$A$8:$A$12,0)))</f>
        <v>8885.7777777777792</v>
      </c>
      <c r="L2006" s="16">
        <f t="shared" si="218"/>
        <v>191.93279999999999</v>
      </c>
      <c r="M2006" s="16">
        <f t="shared" si="219"/>
        <v>444.28888888888901</v>
      </c>
      <c r="N2006" s="14">
        <f>E2006*(K2006-L2006-M2006)*IF(F2006="GHS",1,Assumptions!$B$4)</f>
        <v>5791188.374400001</v>
      </c>
      <c r="O2006" s="15">
        <f t="shared" ca="1" si="220"/>
        <v>451</v>
      </c>
      <c r="P2006" s="15" t="str">
        <f t="shared" ca="1" si="221"/>
        <v>365d+</v>
      </c>
      <c r="Q2006" s="17">
        <f ca="1">IF(P2006="0-90d",0,IF(P2006="91-180d",INDEX(Assumptions!$F$8:$F$12,MATCH(B2006,Assumptions!$A$8:$A$12,0)),IF(P2006="181-365d",INDEX(Assumptions!$G$8:$G$12,MATCH(B2006,Assumptions!$A$8:$A$12,0)),INDEX(Assumptions!$H$8:$H$12,MATCH(B2006,Assumptions!$A$8:$A$12,0)))))</f>
        <v>0.6</v>
      </c>
      <c r="R2006" s="14">
        <f t="shared" ca="1" si="222"/>
        <v>2694736.5120000001</v>
      </c>
      <c r="S2006" s="14">
        <f t="shared" ca="1" si="223"/>
        <v>1796491.0080000004</v>
      </c>
      <c r="T2006" s="11" t="s">
        <v>25</v>
      </c>
      <c r="U2006" s="18" t="s">
        <v>26</v>
      </c>
    </row>
    <row r="2007" spans="1:21" ht="15" customHeight="1" x14ac:dyDescent="0.15">
      <c r="A2007" s="10" t="s">
        <v>2055</v>
      </c>
      <c r="B2007" s="11" t="s">
        <v>46</v>
      </c>
      <c r="C2007" s="11" t="s">
        <v>119</v>
      </c>
      <c r="D2007" s="12">
        <v>45846</v>
      </c>
      <c r="E2007" s="11">
        <v>3532</v>
      </c>
      <c r="F2007" s="11" t="s">
        <v>33</v>
      </c>
      <c r="G2007" s="13">
        <v>724092.72</v>
      </c>
      <c r="H2007" s="14">
        <f t="shared" si="217"/>
        <v>2557495487.04</v>
      </c>
      <c r="I2007" s="14">
        <f>IF(F2007="GHS",H2007,H2007*Assumptions!$B$4)</f>
        <v>2557495487.04</v>
      </c>
      <c r="J2007" s="15" t="str">
        <f>INDEX(Assumptions!$B$8:$B$12,MATCH(B2007,Assumptions!$A$8:$A$12,0))</f>
        <v>Specific Identification</v>
      </c>
      <c r="K2007" s="16">
        <f>G2007/(1-INDEX(Assumptions!$D$8:$D$12,MATCH(B2007,Assumptions!$A$8:$A$12,0)))</f>
        <v>928323.99999999988</v>
      </c>
      <c r="L2007" s="16">
        <f t="shared" si="218"/>
        <v>21722.781599999998</v>
      </c>
      <c r="M2007" s="16">
        <f t="shared" si="219"/>
        <v>46416.2</v>
      </c>
      <c r="N2007" s="14">
        <f>E2007*(K2007-L2007-M2007)*IF(F2007="GHS",1,Assumptions!$B$4)</f>
        <v>3038173484.9887996</v>
      </c>
      <c r="O2007" s="15">
        <f t="shared" ca="1" si="220"/>
        <v>440</v>
      </c>
      <c r="P2007" s="15" t="str">
        <f t="shared" ca="1" si="221"/>
        <v>365d+</v>
      </c>
      <c r="Q2007" s="17">
        <f ca="1">IF(P2007="0-90d",0,IF(P2007="91-180d",INDEX(Assumptions!$F$8:$F$12,MATCH(B2007,Assumptions!$A$8:$A$12,0)),IF(P2007="181-365d",INDEX(Assumptions!$G$8:$G$12,MATCH(B2007,Assumptions!$A$8:$A$12,0)),INDEX(Assumptions!$H$8:$H$12,MATCH(B2007,Assumptions!$A$8:$A$12,0)))))</f>
        <v>0.15</v>
      </c>
      <c r="R2007" s="14">
        <f t="shared" ca="1" si="222"/>
        <v>383624323.05599999</v>
      </c>
      <c r="S2007" s="14">
        <f t="shared" ca="1" si="223"/>
        <v>2173871163.9840002</v>
      </c>
      <c r="T2007" s="11" t="s">
        <v>25</v>
      </c>
      <c r="U2007" s="18" t="s">
        <v>26</v>
      </c>
    </row>
    <row r="2008" spans="1:21" ht="15" customHeight="1" x14ac:dyDescent="0.15">
      <c r="A2008" s="10" t="s">
        <v>2056</v>
      </c>
      <c r="B2008" s="11" t="s">
        <v>46</v>
      </c>
      <c r="C2008" s="11" t="s">
        <v>119</v>
      </c>
      <c r="D2008" s="12">
        <v>45798</v>
      </c>
      <c r="E2008" s="11">
        <v>3255</v>
      </c>
      <c r="F2008" s="11" t="s">
        <v>33</v>
      </c>
      <c r="G2008" s="13">
        <v>285972.84000000003</v>
      </c>
      <c r="H2008" s="14">
        <f t="shared" si="217"/>
        <v>930841594.20000005</v>
      </c>
      <c r="I2008" s="14">
        <f>IF(F2008="GHS",H2008,H2008*Assumptions!$B$4)</f>
        <v>930841594.20000005</v>
      </c>
      <c r="J2008" s="15" t="str">
        <f>INDEX(Assumptions!$B$8:$B$12,MATCH(B2008,Assumptions!$A$8:$A$12,0))</f>
        <v>Specific Identification</v>
      </c>
      <c r="K2008" s="16">
        <f>G2008/(1-INDEX(Assumptions!$D$8:$D$12,MATCH(B2008,Assumptions!$A$8:$A$12,0)))</f>
        <v>366631.84615384619</v>
      </c>
      <c r="L2008" s="16">
        <f t="shared" si="218"/>
        <v>8579.1851999999999</v>
      </c>
      <c r="M2008" s="16">
        <f t="shared" si="219"/>
        <v>18331.59230769231</v>
      </c>
      <c r="N2008" s="14">
        <f>E2008*(K2008-L2008-M2008)*IF(F2008="GHS",1,Assumptions!$B$4)</f>
        <v>1105792078.4432309</v>
      </c>
      <c r="O2008" s="15">
        <f t="shared" ca="1" si="220"/>
        <v>488</v>
      </c>
      <c r="P2008" s="15" t="str">
        <f t="shared" ca="1" si="221"/>
        <v>365d+</v>
      </c>
      <c r="Q2008" s="17">
        <f ca="1">IF(P2008="0-90d",0,IF(P2008="91-180d",INDEX(Assumptions!$F$8:$F$12,MATCH(B2008,Assumptions!$A$8:$A$12,0)),IF(P2008="181-365d",INDEX(Assumptions!$G$8:$G$12,MATCH(B2008,Assumptions!$A$8:$A$12,0)),INDEX(Assumptions!$H$8:$H$12,MATCH(B2008,Assumptions!$A$8:$A$12,0)))))</f>
        <v>0.15</v>
      </c>
      <c r="R2008" s="14">
        <f t="shared" ca="1" si="222"/>
        <v>139626239.13</v>
      </c>
      <c r="S2008" s="14">
        <f t="shared" ca="1" si="223"/>
        <v>791215355.07000005</v>
      </c>
      <c r="T2008" s="11" t="s">
        <v>25</v>
      </c>
      <c r="U2008" s="18" t="s">
        <v>26</v>
      </c>
    </row>
    <row r="2009" spans="1:21" ht="15" customHeight="1" x14ac:dyDescent="0.15">
      <c r="A2009" s="10" t="s">
        <v>2057</v>
      </c>
      <c r="B2009" s="11" t="s">
        <v>46</v>
      </c>
      <c r="C2009" s="11" t="s">
        <v>52</v>
      </c>
      <c r="D2009" s="12">
        <v>45995</v>
      </c>
      <c r="E2009" s="11">
        <v>1837</v>
      </c>
      <c r="F2009" s="11" t="s">
        <v>33</v>
      </c>
      <c r="G2009" s="13">
        <v>447384.2</v>
      </c>
      <c r="H2009" s="14">
        <f t="shared" si="217"/>
        <v>821844775.39999998</v>
      </c>
      <c r="I2009" s="14">
        <f>IF(F2009="GHS",H2009,H2009*Assumptions!$B$4)</f>
        <v>821844775.39999998</v>
      </c>
      <c r="J2009" s="15" t="str">
        <f>INDEX(Assumptions!$B$8:$B$12,MATCH(B2009,Assumptions!$A$8:$A$12,0))</f>
        <v>Specific Identification</v>
      </c>
      <c r="K2009" s="16">
        <f>G2009/(1-INDEX(Assumptions!$D$8:$D$12,MATCH(B2009,Assumptions!$A$8:$A$12,0)))</f>
        <v>573569.48717948713</v>
      </c>
      <c r="L2009" s="16">
        <f t="shared" si="218"/>
        <v>13421.526</v>
      </c>
      <c r="M2009" s="16">
        <f t="shared" si="219"/>
        <v>28678.474358974359</v>
      </c>
      <c r="N2009" s="14">
        <f>E2009*(K2009-L2009-M2009)*IF(F2009="GHS",1,Assumptions!$B$4)</f>
        <v>976309447.28928196</v>
      </c>
      <c r="O2009" s="15">
        <f t="shared" ca="1" si="220"/>
        <v>291</v>
      </c>
      <c r="P2009" s="15" t="str">
        <f t="shared" ca="1" si="221"/>
        <v>181-365d</v>
      </c>
      <c r="Q2009" s="17">
        <f ca="1">IF(P2009="0-90d",0,IF(P2009="91-180d",INDEX(Assumptions!$F$8:$F$12,MATCH(B2009,Assumptions!$A$8:$A$12,0)),IF(P2009="181-365d",INDEX(Assumptions!$G$8:$G$12,MATCH(B2009,Assumptions!$A$8:$A$12,0)),INDEX(Assumptions!$H$8:$H$12,MATCH(B2009,Assumptions!$A$8:$A$12,0)))))</f>
        <v>0.05</v>
      </c>
      <c r="R2009" s="14">
        <f t="shared" ca="1" si="222"/>
        <v>41092238.770000003</v>
      </c>
      <c r="S2009" s="14">
        <f t="shared" ca="1" si="223"/>
        <v>780752536.63</v>
      </c>
      <c r="T2009" s="11" t="s">
        <v>25</v>
      </c>
      <c r="U2009" s="18" t="s">
        <v>26</v>
      </c>
    </row>
    <row r="2010" spans="1:21" ht="15" customHeight="1" x14ac:dyDescent="0.15">
      <c r="A2010" s="10" t="s">
        <v>2058</v>
      </c>
      <c r="B2010" s="11" t="s">
        <v>46</v>
      </c>
      <c r="C2010" s="11" t="s">
        <v>47</v>
      </c>
      <c r="D2010" s="12">
        <v>45980</v>
      </c>
      <c r="E2010" s="11">
        <v>1597</v>
      </c>
      <c r="F2010" s="11" t="s">
        <v>33</v>
      </c>
      <c r="G2010" s="13">
        <v>716834.85</v>
      </c>
      <c r="H2010" s="14">
        <f t="shared" si="217"/>
        <v>1144785255.45</v>
      </c>
      <c r="I2010" s="14">
        <f>IF(F2010="GHS",H2010,H2010*Assumptions!$B$4)</f>
        <v>1144785255.45</v>
      </c>
      <c r="J2010" s="15" t="str">
        <f>INDEX(Assumptions!$B$8:$B$12,MATCH(B2010,Assumptions!$A$8:$A$12,0))</f>
        <v>Specific Identification</v>
      </c>
      <c r="K2010" s="16">
        <f>G2010/(1-INDEX(Assumptions!$D$8:$D$12,MATCH(B2010,Assumptions!$A$8:$A$12,0)))</f>
        <v>919019.03846153838</v>
      </c>
      <c r="L2010" s="16">
        <f t="shared" si="218"/>
        <v>21505.0455</v>
      </c>
      <c r="M2010" s="16">
        <f t="shared" si="219"/>
        <v>45950.951923076922</v>
      </c>
      <c r="N2010" s="14">
        <f>E2010*(K2010-L2010-M2010)*IF(F2010="GHS",1,Assumptions!$B$4)</f>
        <v>1359946176.5384231</v>
      </c>
      <c r="O2010" s="15">
        <f t="shared" ca="1" si="220"/>
        <v>306</v>
      </c>
      <c r="P2010" s="15" t="str">
        <f t="shared" ca="1" si="221"/>
        <v>181-365d</v>
      </c>
      <c r="Q2010" s="17">
        <f ca="1">IF(P2010="0-90d",0,IF(P2010="91-180d",INDEX(Assumptions!$F$8:$F$12,MATCH(B2010,Assumptions!$A$8:$A$12,0)),IF(P2010="181-365d",INDEX(Assumptions!$G$8:$G$12,MATCH(B2010,Assumptions!$A$8:$A$12,0)),INDEX(Assumptions!$H$8:$H$12,MATCH(B2010,Assumptions!$A$8:$A$12,0)))))</f>
        <v>0.05</v>
      </c>
      <c r="R2010" s="14">
        <f t="shared" ca="1" si="222"/>
        <v>57239262.772500008</v>
      </c>
      <c r="S2010" s="14">
        <f t="shared" si="223"/>
        <v>0</v>
      </c>
      <c r="T2010" s="11" t="s">
        <v>39</v>
      </c>
      <c r="U2010" s="18" t="s">
        <v>36</v>
      </c>
    </row>
    <row r="2011" spans="1:21" ht="15" customHeight="1" x14ac:dyDescent="0.15">
      <c r="A2011" s="10" t="s">
        <v>2059</v>
      </c>
      <c r="B2011" s="11" t="s">
        <v>28</v>
      </c>
      <c r="C2011" s="11" t="s">
        <v>29</v>
      </c>
      <c r="D2011" s="12">
        <v>46169</v>
      </c>
      <c r="E2011" s="11">
        <v>155</v>
      </c>
      <c r="F2011" s="11" t="s">
        <v>24</v>
      </c>
      <c r="G2011" s="13">
        <v>8610.56</v>
      </c>
      <c r="H2011" s="14">
        <f t="shared" si="217"/>
        <v>1334636.7999999998</v>
      </c>
      <c r="I2011" s="14">
        <f>IF(F2011="GHS",H2011,H2011*Assumptions!$B$4)</f>
        <v>14414077.439999999</v>
      </c>
      <c r="J2011" s="15" t="str">
        <f>INDEX(Assumptions!$B$8:$B$12,MATCH(B2011,Assumptions!$A$8:$A$12,0))</f>
        <v>Fair Value Less Costs to Sell</v>
      </c>
      <c r="K2011" s="16">
        <f>G2011/(1-INDEX(Assumptions!$D$8:$D$12,MATCH(B2011,Assumptions!$A$8:$A$12,0)))</f>
        <v>9784.7272727272721</v>
      </c>
      <c r="L2011" s="16">
        <f t="shared" si="218"/>
        <v>258.3168</v>
      </c>
      <c r="M2011" s="16">
        <f t="shared" si="219"/>
        <v>489.23636363636365</v>
      </c>
      <c r="N2011" s="14">
        <f>E2011*(K2011-L2011-M2011)*IF(F2011="GHS",1,Assumptions!$B$4)</f>
        <v>15128229.458618179</v>
      </c>
      <c r="O2011" s="15">
        <f t="shared" ca="1" si="220"/>
        <v>117</v>
      </c>
      <c r="P2011" s="15" t="str">
        <f t="shared" ca="1" si="221"/>
        <v>91-180d</v>
      </c>
      <c r="Q2011" s="17">
        <f ca="1">IF(P2011="0-90d",0,IF(P2011="91-180d",INDEX(Assumptions!$F$8:$F$12,MATCH(B2011,Assumptions!$A$8:$A$12,0)),IF(P2011="181-365d",INDEX(Assumptions!$G$8:$G$12,MATCH(B2011,Assumptions!$A$8:$A$12,0)),INDEX(Assumptions!$H$8:$H$12,MATCH(B2011,Assumptions!$A$8:$A$12,0)))))</f>
        <v>0.02</v>
      </c>
      <c r="R2011" s="14">
        <f t="shared" ca="1" si="222"/>
        <v>288281.54879999999</v>
      </c>
      <c r="S2011" s="14">
        <f t="shared" ca="1" si="223"/>
        <v>14125795.891199999</v>
      </c>
      <c r="T2011" s="11" t="s">
        <v>25</v>
      </c>
      <c r="U2011" s="18" t="s">
        <v>36</v>
      </c>
    </row>
    <row r="2012" spans="1:21" ht="15" customHeight="1" x14ac:dyDescent="0.15">
      <c r="A2012" s="10" t="s">
        <v>2060</v>
      </c>
      <c r="B2012" s="11" t="s">
        <v>31</v>
      </c>
      <c r="C2012" s="11" t="s">
        <v>32</v>
      </c>
      <c r="D2012" s="12">
        <v>46080</v>
      </c>
      <c r="E2012" s="11">
        <v>4456</v>
      </c>
      <c r="F2012" s="11" t="s">
        <v>33</v>
      </c>
      <c r="G2012" s="13">
        <v>1849.88</v>
      </c>
      <c r="H2012" s="14">
        <f t="shared" si="217"/>
        <v>8243065.2800000003</v>
      </c>
      <c r="I2012" s="14">
        <f>IF(F2012="GHS",H2012,H2012*Assumptions!$B$4)</f>
        <v>8243065.2800000003</v>
      </c>
      <c r="J2012" s="15" t="str">
        <f>INDEX(Assumptions!$B$8:$B$12,MATCH(B2012,Assumptions!$A$8:$A$12,0))</f>
        <v>Weighted Average</v>
      </c>
      <c r="K2012" s="16">
        <f>G2012/(1-INDEX(Assumptions!$D$8:$D$12,MATCH(B2012,Assumptions!$A$8:$A$12,0)))</f>
        <v>2569.2777777777778</v>
      </c>
      <c r="L2012" s="16">
        <f t="shared" si="218"/>
        <v>55.496400000000001</v>
      </c>
      <c r="M2012" s="16">
        <f t="shared" si="219"/>
        <v>128.4638888888889</v>
      </c>
      <c r="N2012" s="14">
        <f>E2012*(K2012-L2012-M2012)*IF(F2012="GHS",1,Assumptions!$B$4)</f>
        <v>10628974.730488889</v>
      </c>
      <c r="O2012" s="15">
        <f t="shared" ca="1" si="220"/>
        <v>206</v>
      </c>
      <c r="P2012" s="15" t="str">
        <f t="shared" ca="1" si="221"/>
        <v>181-365d</v>
      </c>
      <c r="Q2012" s="17">
        <f ca="1">IF(P2012="0-90d",0,IF(P2012="91-180d",INDEX(Assumptions!$F$8:$F$12,MATCH(B2012,Assumptions!$A$8:$A$12,0)),IF(P2012="181-365d",INDEX(Assumptions!$G$8:$G$12,MATCH(B2012,Assumptions!$A$8:$A$12,0)),INDEX(Assumptions!$H$8:$H$12,MATCH(B2012,Assumptions!$A$8:$A$12,0)))))</f>
        <v>0.2</v>
      </c>
      <c r="R2012" s="14">
        <f t="shared" ca="1" si="222"/>
        <v>1648613.0560000001</v>
      </c>
      <c r="S2012" s="14">
        <f t="shared" ca="1" si="223"/>
        <v>6594452.2240000004</v>
      </c>
      <c r="T2012" s="11" t="s">
        <v>25</v>
      </c>
      <c r="U2012" s="18" t="s">
        <v>26</v>
      </c>
    </row>
    <row r="2013" spans="1:21" ht="15" customHeight="1" x14ac:dyDescent="0.15">
      <c r="A2013" s="10" t="s">
        <v>2061</v>
      </c>
      <c r="B2013" s="11" t="s">
        <v>31</v>
      </c>
      <c r="C2013" s="11" t="s">
        <v>32</v>
      </c>
      <c r="D2013" s="12">
        <v>46056</v>
      </c>
      <c r="E2013" s="11">
        <v>4944</v>
      </c>
      <c r="F2013" s="11" t="s">
        <v>33</v>
      </c>
      <c r="G2013" s="13">
        <v>3836.65</v>
      </c>
      <c r="H2013" s="14">
        <f t="shared" si="217"/>
        <v>18968397.600000001</v>
      </c>
      <c r="I2013" s="14">
        <f>IF(F2013="GHS",H2013,H2013*Assumptions!$B$4)</f>
        <v>18968397.600000001</v>
      </c>
      <c r="J2013" s="15" t="str">
        <f>INDEX(Assumptions!$B$8:$B$12,MATCH(B2013,Assumptions!$A$8:$A$12,0))</f>
        <v>Weighted Average</v>
      </c>
      <c r="K2013" s="16">
        <f>G2013/(1-INDEX(Assumptions!$D$8:$D$12,MATCH(B2013,Assumptions!$A$8:$A$12,0)))</f>
        <v>5328.6805555555557</v>
      </c>
      <c r="L2013" s="16">
        <f t="shared" si="218"/>
        <v>115.09949999999999</v>
      </c>
      <c r="M2013" s="16">
        <f t="shared" si="219"/>
        <v>266.43402777777777</v>
      </c>
      <c r="N2013" s="14">
        <f>E2013*(K2013-L2013-M2013)*IF(F2013="GHS",1,Assumptions!$B$4)</f>
        <v>24458694.905333333</v>
      </c>
      <c r="O2013" s="15">
        <f t="shared" ca="1" si="220"/>
        <v>230</v>
      </c>
      <c r="P2013" s="15" t="str">
        <f t="shared" ca="1" si="221"/>
        <v>181-365d</v>
      </c>
      <c r="Q2013" s="17">
        <f ca="1">IF(P2013="0-90d",0,IF(P2013="91-180d",INDEX(Assumptions!$F$8:$F$12,MATCH(B2013,Assumptions!$A$8:$A$12,0)),IF(P2013="181-365d",INDEX(Assumptions!$G$8:$G$12,MATCH(B2013,Assumptions!$A$8:$A$12,0)),INDEX(Assumptions!$H$8:$H$12,MATCH(B2013,Assumptions!$A$8:$A$12,0)))))</f>
        <v>0.2</v>
      </c>
      <c r="R2013" s="14">
        <f t="shared" ca="1" si="222"/>
        <v>3793679.5200000005</v>
      </c>
      <c r="S2013" s="14">
        <f t="shared" ca="1" si="223"/>
        <v>15174718.080000002</v>
      </c>
      <c r="T2013" s="11" t="s">
        <v>25</v>
      </c>
      <c r="U2013" s="18" t="s">
        <v>36</v>
      </c>
    </row>
    <row r="2014" spans="1:21" ht="15" customHeight="1" x14ac:dyDescent="0.15">
      <c r="A2014" s="10" t="s">
        <v>2062</v>
      </c>
      <c r="B2014" s="11" t="s">
        <v>31</v>
      </c>
      <c r="C2014" s="11" t="s">
        <v>63</v>
      </c>
      <c r="D2014" s="12">
        <v>46164</v>
      </c>
      <c r="E2014" s="11">
        <v>2678</v>
      </c>
      <c r="F2014" s="11" t="s">
        <v>33</v>
      </c>
      <c r="G2014" s="13">
        <v>2970.23</v>
      </c>
      <c r="H2014" s="14">
        <f t="shared" si="217"/>
        <v>7954275.9400000004</v>
      </c>
      <c r="I2014" s="14">
        <f>IF(F2014="GHS",H2014,H2014*Assumptions!$B$4)</f>
        <v>7954275.9400000004</v>
      </c>
      <c r="J2014" s="15" t="str">
        <f>INDEX(Assumptions!$B$8:$B$12,MATCH(B2014,Assumptions!$A$8:$A$12,0))</f>
        <v>Weighted Average</v>
      </c>
      <c r="K2014" s="16">
        <f>G2014/(1-INDEX(Assumptions!$D$8:$D$12,MATCH(B2014,Assumptions!$A$8:$A$12,0)))</f>
        <v>4125.3194444444443</v>
      </c>
      <c r="L2014" s="16">
        <f t="shared" si="218"/>
        <v>89.106899999999996</v>
      </c>
      <c r="M2014" s="16">
        <f t="shared" si="219"/>
        <v>206.26597222222222</v>
      </c>
      <c r="N2014" s="14">
        <f>E2014*(K2014-L2014-M2014)*IF(F2014="GHS",1,Assumptions!$B$4)</f>
        <v>10256596.920411112</v>
      </c>
      <c r="O2014" s="15">
        <f t="shared" ca="1" si="220"/>
        <v>122</v>
      </c>
      <c r="P2014" s="15" t="str">
        <f t="shared" ca="1" si="221"/>
        <v>91-180d</v>
      </c>
      <c r="Q2014" s="17">
        <f ca="1">IF(P2014="0-90d",0,IF(P2014="91-180d",INDEX(Assumptions!$F$8:$F$12,MATCH(B2014,Assumptions!$A$8:$A$12,0)),IF(P2014="181-365d",INDEX(Assumptions!$G$8:$G$12,MATCH(B2014,Assumptions!$A$8:$A$12,0)),INDEX(Assumptions!$H$8:$H$12,MATCH(B2014,Assumptions!$A$8:$A$12,0)))))</f>
        <v>0.05</v>
      </c>
      <c r="R2014" s="14">
        <f t="shared" ca="1" si="222"/>
        <v>397713.79700000002</v>
      </c>
      <c r="S2014" s="14">
        <f t="shared" ca="1" si="223"/>
        <v>7556562.1430000002</v>
      </c>
      <c r="T2014" s="11" t="s">
        <v>25</v>
      </c>
      <c r="U2014" s="18" t="s">
        <v>26</v>
      </c>
    </row>
    <row r="2015" spans="1:21" ht="15" customHeight="1" x14ac:dyDescent="0.15">
      <c r="A2015" s="10" t="s">
        <v>2063</v>
      </c>
      <c r="B2015" s="11" t="s">
        <v>31</v>
      </c>
      <c r="C2015" s="11" t="s">
        <v>76</v>
      </c>
      <c r="D2015" s="12">
        <v>46202</v>
      </c>
      <c r="E2015" s="11">
        <v>2401</v>
      </c>
      <c r="F2015" s="11" t="s">
        <v>33</v>
      </c>
      <c r="G2015" s="13">
        <v>5347.88</v>
      </c>
      <c r="H2015" s="14">
        <f t="shared" si="217"/>
        <v>12840259.880000001</v>
      </c>
      <c r="I2015" s="14">
        <f>IF(F2015="GHS",H2015,H2015*Assumptions!$B$4)</f>
        <v>12840259.880000001</v>
      </c>
      <c r="J2015" s="15" t="str">
        <f>INDEX(Assumptions!$B$8:$B$12,MATCH(B2015,Assumptions!$A$8:$A$12,0))</f>
        <v>Weighted Average</v>
      </c>
      <c r="K2015" s="16">
        <f>G2015/(1-INDEX(Assumptions!$D$8:$D$12,MATCH(B2015,Assumptions!$A$8:$A$12,0)))</f>
        <v>7427.6111111111113</v>
      </c>
      <c r="L2015" s="16">
        <f t="shared" si="218"/>
        <v>160.43639999999999</v>
      </c>
      <c r="M2015" s="16">
        <f t="shared" si="219"/>
        <v>371.38055555555559</v>
      </c>
      <c r="N2015" s="14">
        <f>E2015*(K2015-L2015-M2015)*IF(F2015="GHS",1,Assumptions!$B$4)</f>
        <v>16556801.767488891</v>
      </c>
      <c r="O2015" s="15">
        <f t="shared" ca="1" si="220"/>
        <v>84</v>
      </c>
      <c r="P2015" s="15" t="str">
        <f t="shared" ca="1" si="221"/>
        <v>0-90d</v>
      </c>
      <c r="Q2015" s="17">
        <f ca="1">IF(P2015="0-90d",0,IF(P2015="91-180d",INDEX(Assumptions!$F$8:$F$12,MATCH(B2015,Assumptions!$A$8:$A$12,0)),IF(P2015="181-365d",INDEX(Assumptions!$G$8:$G$12,MATCH(B2015,Assumptions!$A$8:$A$12,0)),INDEX(Assumptions!$H$8:$H$12,MATCH(B2015,Assumptions!$A$8:$A$12,0)))))</f>
        <v>0</v>
      </c>
      <c r="R2015" s="14">
        <f t="shared" ca="1" si="222"/>
        <v>0</v>
      </c>
      <c r="S2015" s="14">
        <f t="shared" ca="1" si="223"/>
        <v>12840259.880000001</v>
      </c>
      <c r="T2015" s="11" t="s">
        <v>25</v>
      </c>
      <c r="U2015" s="18" t="s">
        <v>36</v>
      </c>
    </row>
    <row r="2016" spans="1:21" ht="15" customHeight="1" x14ac:dyDescent="0.15">
      <c r="A2016" s="10" t="s">
        <v>2064</v>
      </c>
      <c r="B2016" s="11" t="s">
        <v>41</v>
      </c>
      <c r="C2016" s="11" t="s">
        <v>49</v>
      </c>
      <c r="D2016" s="12">
        <v>45928</v>
      </c>
      <c r="E2016" s="11">
        <v>2722</v>
      </c>
      <c r="F2016" s="11" t="s">
        <v>33</v>
      </c>
      <c r="G2016" s="13">
        <v>351.87</v>
      </c>
      <c r="H2016" s="14">
        <f t="shared" si="217"/>
        <v>957790.14</v>
      </c>
      <c r="I2016" s="14">
        <f>IF(F2016="GHS",H2016,H2016*Assumptions!$B$4)</f>
        <v>957790.14</v>
      </c>
      <c r="J2016" s="15" t="str">
        <f>INDEX(Assumptions!$B$8:$B$12,MATCH(B2016,Assumptions!$A$8:$A$12,0))</f>
        <v>Weighted Average</v>
      </c>
      <c r="K2016" s="16">
        <f>G2016/(1-INDEX(Assumptions!$D$8:$D$12,MATCH(B2016,Assumptions!$A$8:$A$12,0)))</f>
        <v>541.3384615384615</v>
      </c>
      <c r="L2016" s="16">
        <f t="shared" si="218"/>
        <v>10.556099999999999</v>
      </c>
      <c r="M2016" s="16">
        <f t="shared" si="219"/>
        <v>27.066923076923075</v>
      </c>
      <c r="N2016" s="14">
        <f>E2016*(K2016-L2016-M2016)*IF(F2016="GHS",1,Assumptions!$B$4)</f>
        <v>1371113.4234923075</v>
      </c>
      <c r="O2016" s="15">
        <f t="shared" ca="1" si="220"/>
        <v>358</v>
      </c>
      <c r="P2016" s="15" t="str">
        <f t="shared" ca="1" si="221"/>
        <v>181-365d</v>
      </c>
      <c r="Q2016" s="17">
        <f ca="1">IF(P2016="0-90d",0,IF(P2016="91-180d",INDEX(Assumptions!$F$8:$F$12,MATCH(B2016,Assumptions!$A$8:$A$12,0)),IF(P2016="181-365d",INDEX(Assumptions!$G$8:$G$12,MATCH(B2016,Assumptions!$A$8:$A$12,0)),INDEX(Assumptions!$H$8:$H$12,MATCH(B2016,Assumptions!$A$8:$A$12,0)))))</f>
        <v>0.35</v>
      </c>
      <c r="R2016" s="14">
        <f t="shared" ca="1" si="222"/>
        <v>335226.549</v>
      </c>
      <c r="S2016" s="14">
        <f t="shared" ca="1" si="223"/>
        <v>622563.59100000001</v>
      </c>
      <c r="T2016" s="11" t="s">
        <v>25</v>
      </c>
      <c r="U2016" s="18" t="s">
        <v>26</v>
      </c>
    </row>
    <row r="2017" spans="1:21" ht="15" customHeight="1" x14ac:dyDescent="0.15">
      <c r="A2017" s="10" t="s">
        <v>2065</v>
      </c>
      <c r="B2017" s="11" t="s">
        <v>41</v>
      </c>
      <c r="C2017" s="11" t="s">
        <v>49</v>
      </c>
      <c r="D2017" s="12">
        <v>45906</v>
      </c>
      <c r="E2017" s="11">
        <v>2636</v>
      </c>
      <c r="F2017" s="11" t="s">
        <v>33</v>
      </c>
      <c r="G2017" s="13">
        <v>473.85</v>
      </c>
      <c r="H2017" s="14">
        <f t="shared" si="217"/>
        <v>1249068.6000000001</v>
      </c>
      <c r="I2017" s="14">
        <f>IF(F2017="GHS",H2017,H2017*Assumptions!$B$4)</f>
        <v>1249068.6000000001</v>
      </c>
      <c r="J2017" s="15" t="str">
        <f>INDEX(Assumptions!$B$8:$B$12,MATCH(B2017,Assumptions!$A$8:$A$12,0))</f>
        <v>Weighted Average</v>
      </c>
      <c r="K2017" s="16">
        <f>G2017/(1-INDEX(Assumptions!$D$8:$D$12,MATCH(B2017,Assumptions!$A$8:$A$12,0)))</f>
        <v>729</v>
      </c>
      <c r="L2017" s="16">
        <f t="shared" si="218"/>
        <v>14.2155</v>
      </c>
      <c r="M2017" s="16">
        <f t="shared" si="219"/>
        <v>36.450000000000003</v>
      </c>
      <c r="N2017" s="14">
        <f>E2017*(K2017-L2017-M2017)*IF(F2017="GHS",1,Assumptions!$B$4)</f>
        <v>1788089.7419999999</v>
      </c>
      <c r="O2017" s="15">
        <f t="shared" ca="1" si="220"/>
        <v>380</v>
      </c>
      <c r="P2017" s="15" t="str">
        <f t="shared" ca="1" si="221"/>
        <v>365d+</v>
      </c>
      <c r="Q2017" s="17">
        <f ca="1">IF(P2017="0-90d",0,IF(P2017="91-180d",INDEX(Assumptions!$F$8:$F$12,MATCH(B2017,Assumptions!$A$8:$A$12,0)),IF(P2017="181-365d",INDEX(Assumptions!$G$8:$G$12,MATCH(B2017,Assumptions!$A$8:$A$12,0)),INDEX(Assumptions!$H$8:$H$12,MATCH(B2017,Assumptions!$A$8:$A$12,0)))))</f>
        <v>0.8</v>
      </c>
      <c r="R2017" s="14">
        <f t="shared" ca="1" si="222"/>
        <v>999254.88000000012</v>
      </c>
      <c r="S2017" s="14">
        <f t="shared" ca="1" si="223"/>
        <v>249813.71999999997</v>
      </c>
      <c r="T2017" s="11" t="s">
        <v>25</v>
      </c>
      <c r="U2017" s="18" t="s">
        <v>26</v>
      </c>
    </row>
    <row r="2018" spans="1:21" ht="15" customHeight="1" x14ac:dyDescent="0.15">
      <c r="A2018" s="10" t="s">
        <v>2066</v>
      </c>
      <c r="B2018" s="11" t="s">
        <v>22</v>
      </c>
      <c r="C2018" s="11" t="s">
        <v>81</v>
      </c>
      <c r="D2018" s="12">
        <v>45981</v>
      </c>
      <c r="E2018" s="11">
        <v>4683</v>
      </c>
      <c r="F2018" s="11" t="s">
        <v>24</v>
      </c>
      <c r="G2018" s="13">
        <v>10508.43</v>
      </c>
      <c r="H2018" s="14">
        <f t="shared" si="217"/>
        <v>49210977.690000005</v>
      </c>
      <c r="I2018" s="14">
        <f>IF(F2018="GHS",H2018,H2018*Assumptions!$B$4)</f>
        <v>531478559.05200011</v>
      </c>
      <c r="J2018" s="15" t="str">
        <f>INDEX(Assumptions!$B$8:$B$12,MATCH(B2018,Assumptions!$A$8:$A$12,0))</f>
        <v>FIFO</v>
      </c>
      <c r="K2018" s="16">
        <f>G2018/(1-INDEX(Assumptions!$D$8:$D$12,MATCH(B2018,Assumptions!$A$8:$A$12,0)))</f>
        <v>12815.158536585364</v>
      </c>
      <c r="L2018" s="16">
        <f t="shared" si="218"/>
        <v>315.25290000000001</v>
      </c>
      <c r="M2018" s="16">
        <f t="shared" si="219"/>
        <v>640.75792682926829</v>
      </c>
      <c r="N2018" s="14">
        <f>E2018*(K2018-L2018-M2018)*IF(F2018="GHS",1,Assumptions!$B$4)</f>
        <v>599792998.22770834</v>
      </c>
      <c r="O2018" s="15">
        <f t="shared" ca="1" si="220"/>
        <v>305</v>
      </c>
      <c r="P2018" s="15" t="str">
        <f t="shared" ca="1" si="221"/>
        <v>181-365d</v>
      </c>
      <c r="Q2018" s="17">
        <f ca="1">IF(P2018="0-90d",0,IF(P2018="91-180d",INDEX(Assumptions!$F$8:$F$12,MATCH(B2018,Assumptions!$A$8:$A$12,0)),IF(P2018="181-365d",INDEX(Assumptions!$G$8:$G$12,MATCH(B2018,Assumptions!$A$8:$A$12,0)),INDEX(Assumptions!$H$8:$H$12,MATCH(B2018,Assumptions!$A$8:$A$12,0)))))</f>
        <v>0.15</v>
      </c>
      <c r="R2018" s="14">
        <f t="shared" ca="1" si="222"/>
        <v>79721783.857800007</v>
      </c>
      <c r="S2018" s="14">
        <f t="shared" ca="1" si="223"/>
        <v>451756775.1942001</v>
      </c>
      <c r="T2018" s="11" t="s">
        <v>25</v>
      </c>
      <c r="U2018" s="18" t="s">
        <v>36</v>
      </c>
    </row>
    <row r="2019" spans="1:21" ht="15" customHeight="1" x14ac:dyDescent="0.15">
      <c r="A2019" s="10" t="s">
        <v>2067</v>
      </c>
      <c r="B2019" s="11" t="s">
        <v>31</v>
      </c>
      <c r="C2019" s="11" t="s">
        <v>76</v>
      </c>
      <c r="D2019" s="12">
        <v>45755</v>
      </c>
      <c r="E2019" s="11">
        <v>214</v>
      </c>
      <c r="F2019" s="11" t="s">
        <v>33</v>
      </c>
      <c r="G2019" s="13">
        <v>1767.73</v>
      </c>
      <c r="H2019" s="14">
        <f t="shared" si="217"/>
        <v>378294.22000000003</v>
      </c>
      <c r="I2019" s="14">
        <f>IF(F2019="GHS",H2019,H2019*Assumptions!$B$4)</f>
        <v>378294.22000000003</v>
      </c>
      <c r="J2019" s="15" t="str">
        <f>INDEX(Assumptions!$B$8:$B$12,MATCH(B2019,Assumptions!$A$8:$A$12,0))</f>
        <v>Weighted Average</v>
      </c>
      <c r="K2019" s="16">
        <f>G2019/(1-INDEX(Assumptions!$D$8:$D$12,MATCH(B2019,Assumptions!$A$8:$A$12,0)))</f>
        <v>2455.1805555555557</v>
      </c>
      <c r="L2019" s="16">
        <f t="shared" si="218"/>
        <v>53.0319</v>
      </c>
      <c r="M2019" s="16">
        <f t="shared" si="219"/>
        <v>122.75902777777779</v>
      </c>
      <c r="N2019" s="14">
        <f>E2019*(K2019-L2019-M2019)*IF(F2019="GHS",1,Assumptions!$B$4)</f>
        <v>487789.38034444448</v>
      </c>
      <c r="O2019" s="15">
        <f t="shared" ca="1" si="220"/>
        <v>531</v>
      </c>
      <c r="P2019" s="15" t="str">
        <f t="shared" ca="1" si="221"/>
        <v>365d+</v>
      </c>
      <c r="Q2019" s="17">
        <f ca="1">IF(P2019="0-90d",0,IF(P2019="91-180d",INDEX(Assumptions!$F$8:$F$12,MATCH(B2019,Assumptions!$A$8:$A$12,0)),IF(P2019="181-365d",INDEX(Assumptions!$G$8:$G$12,MATCH(B2019,Assumptions!$A$8:$A$12,0)),INDEX(Assumptions!$H$8:$H$12,MATCH(B2019,Assumptions!$A$8:$A$12,0)))))</f>
        <v>0.6</v>
      </c>
      <c r="R2019" s="14">
        <f t="shared" ca="1" si="222"/>
        <v>226976.53200000001</v>
      </c>
      <c r="S2019" s="14">
        <f t="shared" ca="1" si="223"/>
        <v>151317.68800000002</v>
      </c>
      <c r="T2019" s="11" t="s">
        <v>25</v>
      </c>
      <c r="U2019" s="18" t="s">
        <v>26</v>
      </c>
    </row>
    <row r="2020" spans="1:21" ht="15" customHeight="1" x14ac:dyDescent="0.15">
      <c r="A2020" s="10" t="s">
        <v>2068</v>
      </c>
      <c r="B2020" s="11" t="s">
        <v>22</v>
      </c>
      <c r="C2020" s="11" t="s">
        <v>81</v>
      </c>
      <c r="D2020" s="12">
        <v>45845</v>
      </c>
      <c r="E2020" s="11">
        <v>4419</v>
      </c>
      <c r="F2020" s="11" t="s">
        <v>24</v>
      </c>
      <c r="G2020" s="13">
        <v>11265.87</v>
      </c>
      <c r="H2020" s="14">
        <f t="shared" si="217"/>
        <v>49783879.530000001</v>
      </c>
      <c r="I2020" s="14">
        <f>IF(F2020="GHS",H2020,H2020*Assumptions!$B$4)</f>
        <v>537665898.92400002</v>
      </c>
      <c r="J2020" s="15" t="str">
        <f>INDEX(Assumptions!$B$8:$B$12,MATCH(B2020,Assumptions!$A$8:$A$12,0))</f>
        <v>FIFO</v>
      </c>
      <c r="K2020" s="16">
        <f>G2020/(1-INDEX(Assumptions!$D$8:$D$12,MATCH(B2020,Assumptions!$A$8:$A$12,0)))</f>
        <v>13738.865853658537</v>
      </c>
      <c r="L2020" s="16">
        <f t="shared" si="218"/>
        <v>337.97610000000003</v>
      </c>
      <c r="M2020" s="16">
        <f t="shared" si="219"/>
        <v>686.94329268292688</v>
      </c>
      <c r="N2020" s="14">
        <f>E2020*(K2020-L2020-M2020)*IF(F2020="GHS",1,Assumptions!$B$4)</f>
        <v>606775637.63935328</v>
      </c>
      <c r="O2020" s="15">
        <f t="shared" ca="1" si="220"/>
        <v>441</v>
      </c>
      <c r="P2020" s="15" t="str">
        <f t="shared" ca="1" si="221"/>
        <v>365d+</v>
      </c>
      <c r="Q2020" s="17">
        <f ca="1">IF(P2020="0-90d",0,IF(P2020="91-180d",INDEX(Assumptions!$F$8:$F$12,MATCH(B2020,Assumptions!$A$8:$A$12,0)),IF(P2020="181-365d",INDEX(Assumptions!$G$8:$G$12,MATCH(B2020,Assumptions!$A$8:$A$12,0)),INDEX(Assumptions!$H$8:$H$12,MATCH(B2020,Assumptions!$A$8:$A$12,0)))))</f>
        <v>0.5</v>
      </c>
      <c r="R2020" s="14">
        <f t="shared" ca="1" si="222"/>
        <v>268832949.46200001</v>
      </c>
      <c r="S2020" s="14">
        <f t="shared" ca="1" si="223"/>
        <v>268832949.46200001</v>
      </c>
      <c r="T2020" s="11" t="s">
        <v>25</v>
      </c>
      <c r="U2020" s="18" t="s">
        <v>26</v>
      </c>
    </row>
    <row r="2021" spans="1:21" ht="15" customHeight="1" x14ac:dyDescent="0.15">
      <c r="A2021" s="10" t="s">
        <v>2069</v>
      </c>
      <c r="B2021" s="11" t="s">
        <v>22</v>
      </c>
      <c r="C2021" s="11" t="s">
        <v>23</v>
      </c>
      <c r="D2021" s="12">
        <v>45852</v>
      </c>
      <c r="E2021" s="11">
        <v>98</v>
      </c>
      <c r="F2021" s="11" t="s">
        <v>24</v>
      </c>
      <c r="G2021" s="13">
        <v>26031.37</v>
      </c>
      <c r="H2021" s="14">
        <f t="shared" si="217"/>
        <v>2551074.2599999998</v>
      </c>
      <c r="I2021" s="14">
        <f>IF(F2021="GHS",H2021,H2021*Assumptions!$B$4)</f>
        <v>27551602.007999998</v>
      </c>
      <c r="J2021" s="15" t="str">
        <f>INDEX(Assumptions!$B$8:$B$12,MATCH(B2021,Assumptions!$A$8:$A$12,0))</f>
        <v>FIFO</v>
      </c>
      <c r="K2021" s="16">
        <f>G2021/(1-INDEX(Assumptions!$D$8:$D$12,MATCH(B2021,Assumptions!$A$8:$A$12,0)))</f>
        <v>31745.573170731703</v>
      </c>
      <c r="L2021" s="16">
        <f t="shared" si="218"/>
        <v>780.94109999999989</v>
      </c>
      <c r="M2021" s="16">
        <f t="shared" si="219"/>
        <v>1587.2786585365852</v>
      </c>
      <c r="N2021" s="14">
        <f>E2021*(K2021-L2021-M2021)*IF(F2021="GHS",1,Assumptions!$B$4)</f>
        <v>31092990.851467315</v>
      </c>
      <c r="O2021" s="15">
        <f t="shared" ca="1" si="220"/>
        <v>434</v>
      </c>
      <c r="P2021" s="15" t="str">
        <f t="shared" ca="1" si="221"/>
        <v>365d+</v>
      </c>
      <c r="Q2021" s="17">
        <f ca="1">IF(P2021="0-90d",0,IF(P2021="91-180d",INDEX(Assumptions!$F$8:$F$12,MATCH(B2021,Assumptions!$A$8:$A$12,0)),IF(P2021="181-365d",INDEX(Assumptions!$G$8:$G$12,MATCH(B2021,Assumptions!$A$8:$A$12,0)),INDEX(Assumptions!$H$8:$H$12,MATCH(B2021,Assumptions!$A$8:$A$12,0)))))</f>
        <v>0.5</v>
      </c>
      <c r="R2021" s="14">
        <f t="shared" ca="1" si="222"/>
        <v>13775801.003999999</v>
      </c>
      <c r="S2021" s="14">
        <f t="shared" si="223"/>
        <v>0</v>
      </c>
      <c r="T2021" s="11" t="s">
        <v>39</v>
      </c>
      <c r="U2021" s="18" t="s">
        <v>26</v>
      </c>
    </row>
    <row r="2022" spans="1:21" ht="15" customHeight="1" x14ac:dyDescent="0.15">
      <c r="A2022" s="10" t="s">
        <v>2070</v>
      </c>
      <c r="B2022" s="11" t="s">
        <v>28</v>
      </c>
      <c r="C2022" s="11" t="s">
        <v>35</v>
      </c>
      <c r="D2022" s="12">
        <v>45864</v>
      </c>
      <c r="E2022" s="11">
        <v>22</v>
      </c>
      <c r="F2022" s="11" t="s">
        <v>24</v>
      </c>
      <c r="G2022" s="13">
        <v>4204.53</v>
      </c>
      <c r="H2022" s="14">
        <f t="shared" si="217"/>
        <v>92499.659999999989</v>
      </c>
      <c r="I2022" s="14">
        <f>IF(F2022="GHS",H2022,H2022*Assumptions!$B$4)</f>
        <v>998996.32799999998</v>
      </c>
      <c r="J2022" s="15" t="str">
        <f>INDEX(Assumptions!$B$8:$B$12,MATCH(B2022,Assumptions!$A$8:$A$12,0))</f>
        <v>Fair Value Less Costs to Sell</v>
      </c>
      <c r="K2022" s="16">
        <f>G2022/(1-INDEX(Assumptions!$D$8:$D$12,MATCH(B2022,Assumptions!$A$8:$A$12,0)))</f>
        <v>4777.875</v>
      </c>
      <c r="L2022" s="16">
        <f t="shared" si="218"/>
        <v>126.13589999999999</v>
      </c>
      <c r="M2022" s="16">
        <f t="shared" si="219"/>
        <v>238.89375000000001</v>
      </c>
      <c r="N2022" s="14">
        <f>E2022*(K2022-L2022-M2022)*IF(F2022="GHS",1,Assumptions!$B$4)</f>
        <v>1048492.0551599999</v>
      </c>
      <c r="O2022" s="15">
        <f t="shared" ca="1" si="220"/>
        <v>422</v>
      </c>
      <c r="P2022" s="15" t="str">
        <f t="shared" ca="1" si="221"/>
        <v>365d+</v>
      </c>
      <c r="Q2022" s="17">
        <f ca="1">IF(P2022="0-90d",0,IF(P2022="91-180d",INDEX(Assumptions!$F$8:$F$12,MATCH(B2022,Assumptions!$A$8:$A$12,0)),IF(P2022="181-365d",INDEX(Assumptions!$G$8:$G$12,MATCH(B2022,Assumptions!$A$8:$A$12,0)),INDEX(Assumptions!$H$8:$H$12,MATCH(B2022,Assumptions!$A$8:$A$12,0)))))</f>
        <v>0.4</v>
      </c>
      <c r="R2022" s="14">
        <f t="shared" ca="1" si="222"/>
        <v>399598.53120000003</v>
      </c>
      <c r="S2022" s="14">
        <f t="shared" ca="1" si="223"/>
        <v>599397.79679999989</v>
      </c>
      <c r="T2022" s="11" t="s">
        <v>25</v>
      </c>
      <c r="U2022" s="18" t="s">
        <v>26</v>
      </c>
    </row>
    <row r="2023" spans="1:21" ht="15" customHeight="1" x14ac:dyDescent="0.15">
      <c r="A2023" s="10" t="s">
        <v>2071</v>
      </c>
      <c r="B2023" s="11" t="s">
        <v>41</v>
      </c>
      <c r="C2023" s="11" t="s">
        <v>115</v>
      </c>
      <c r="D2023" s="12">
        <v>46211</v>
      </c>
      <c r="E2023" s="11">
        <v>4640</v>
      </c>
      <c r="F2023" s="11" t="s">
        <v>33</v>
      </c>
      <c r="G2023" s="13">
        <v>311.02999999999997</v>
      </c>
      <c r="H2023" s="14">
        <f t="shared" si="217"/>
        <v>1443179.2</v>
      </c>
      <c r="I2023" s="14">
        <f>IF(F2023="GHS",H2023,H2023*Assumptions!$B$4)</f>
        <v>1443179.2</v>
      </c>
      <c r="J2023" s="15" t="str">
        <f>INDEX(Assumptions!$B$8:$B$12,MATCH(B2023,Assumptions!$A$8:$A$12,0))</f>
        <v>Weighted Average</v>
      </c>
      <c r="K2023" s="16">
        <f>G2023/(1-INDEX(Assumptions!$D$8:$D$12,MATCH(B2023,Assumptions!$A$8:$A$12,0)))</f>
        <v>478.50769230769225</v>
      </c>
      <c r="L2023" s="16">
        <f t="shared" si="218"/>
        <v>9.330899999999998</v>
      </c>
      <c r="M2023" s="16">
        <f t="shared" si="219"/>
        <v>23.925384615384615</v>
      </c>
      <c r="N2023" s="14">
        <f>E2023*(K2023-L2023-M2023)*IF(F2023="GHS",1,Assumptions!$B$4)</f>
        <v>2065966.5316923077</v>
      </c>
      <c r="O2023" s="15">
        <f t="shared" ca="1" si="220"/>
        <v>75</v>
      </c>
      <c r="P2023" s="15" t="str">
        <f t="shared" ca="1" si="221"/>
        <v>0-90d</v>
      </c>
      <c r="Q2023" s="17">
        <f ca="1">IF(P2023="0-90d",0,IF(P2023="91-180d",INDEX(Assumptions!$F$8:$F$12,MATCH(B2023,Assumptions!$A$8:$A$12,0)),IF(P2023="181-365d",INDEX(Assumptions!$G$8:$G$12,MATCH(B2023,Assumptions!$A$8:$A$12,0)),INDEX(Assumptions!$H$8:$H$12,MATCH(B2023,Assumptions!$A$8:$A$12,0)))))</f>
        <v>0</v>
      </c>
      <c r="R2023" s="14">
        <f t="shared" ca="1" si="222"/>
        <v>0</v>
      </c>
      <c r="S2023" s="14">
        <f t="shared" ca="1" si="223"/>
        <v>1443179.2</v>
      </c>
      <c r="T2023" s="11" t="s">
        <v>25</v>
      </c>
      <c r="U2023" s="18" t="s">
        <v>26</v>
      </c>
    </row>
    <row r="2024" spans="1:21" ht="15" customHeight="1" x14ac:dyDescent="0.15">
      <c r="A2024" s="10" t="s">
        <v>2072</v>
      </c>
      <c r="B2024" s="11" t="s">
        <v>46</v>
      </c>
      <c r="C2024" s="11" t="s">
        <v>119</v>
      </c>
      <c r="D2024" s="12">
        <v>46200</v>
      </c>
      <c r="E2024" s="11">
        <v>219</v>
      </c>
      <c r="F2024" s="11" t="s">
        <v>33</v>
      </c>
      <c r="G2024" s="13">
        <v>485419.09</v>
      </c>
      <c r="H2024" s="14">
        <f t="shared" si="217"/>
        <v>106306780.71000001</v>
      </c>
      <c r="I2024" s="14">
        <f>IF(F2024="GHS",H2024,H2024*Assumptions!$B$4)</f>
        <v>106306780.71000001</v>
      </c>
      <c r="J2024" s="15" t="str">
        <f>INDEX(Assumptions!$B$8:$B$12,MATCH(B2024,Assumptions!$A$8:$A$12,0))</f>
        <v>Specific Identification</v>
      </c>
      <c r="K2024" s="16">
        <f>G2024/(1-INDEX(Assumptions!$D$8:$D$12,MATCH(B2024,Assumptions!$A$8:$A$12,0)))</f>
        <v>622332.16666666663</v>
      </c>
      <c r="L2024" s="16">
        <f t="shared" si="218"/>
        <v>14562.572700000001</v>
      </c>
      <c r="M2024" s="16">
        <f t="shared" si="219"/>
        <v>31116.608333333334</v>
      </c>
      <c r="N2024" s="14">
        <f>E2024*(K2024-L2024-M2024)*IF(F2024="GHS",1,Assumptions!$B$4)</f>
        <v>126287003.8537</v>
      </c>
      <c r="O2024" s="15">
        <f t="shared" ca="1" si="220"/>
        <v>86</v>
      </c>
      <c r="P2024" s="15" t="str">
        <f t="shared" ca="1" si="221"/>
        <v>0-90d</v>
      </c>
      <c r="Q2024" s="17">
        <f ca="1">IF(P2024="0-90d",0,IF(P2024="91-180d",INDEX(Assumptions!$F$8:$F$12,MATCH(B2024,Assumptions!$A$8:$A$12,0)),IF(P2024="181-365d",INDEX(Assumptions!$G$8:$G$12,MATCH(B2024,Assumptions!$A$8:$A$12,0)),INDEX(Assumptions!$H$8:$H$12,MATCH(B2024,Assumptions!$A$8:$A$12,0)))))</f>
        <v>0</v>
      </c>
      <c r="R2024" s="14">
        <f t="shared" ca="1" si="222"/>
        <v>0</v>
      </c>
      <c r="S2024" s="14">
        <f t="shared" ca="1" si="223"/>
        <v>106306780.71000001</v>
      </c>
      <c r="T2024" s="11" t="s">
        <v>25</v>
      </c>
      <c r="U2024" s="18" t="s">
        <v>26</v>
      </c>
    </row>
    <row r="2025" spans="1:21" ht="15" customHeight="1" x14ac:dyDescent="0.15">
      <c r="A2025" s="10" t="s">
        <v>2073</v>
      </c>
      <c r="B2025" s="11" t="s">
        <v>31</v>
      </c>
      <c r="C2025" s="11" t="s">
        <v>63</v>
      </c>
      <c r="D2025" s="12">
        <v>46117</v>
      </c>
      <c r="E2025" s="11">
        <v>796</v>
      </c>
      <c r="F2025" s="11" t="s">
        <v>33</v>
      </c>
      <c r="G2025" s="13">
        <v>1802.39</v>
      </c>
      <c r="H2025" s="14">
        <f t="shared" si="217"/>
        <v>1434702.4400000002</v>
      </c>
      <c r="I2025" s="14">
        <f>IF(F2025="GHS",H2025,H2025*Assumptions!$B$4)</f>
        <v>1434702.4400000002</v>
      </c>
      <c r="J2025" s="15" t="str">
        <f>INDEX(Assumptions!$B$8:$B$12,MATCH(B2025,Assumptions!$A$8:$A$12,0))</f>
        <v>Weighted Average</v>
      </c>
      <c r="K2025" s="16">
        <f>G2025/(1-INDEX(Assumptions!$D$8:$D$12,MATCH(B2025,Assumptions!$A$8:$A$12,0)))</f>
        <v>2503.3194444444448</v>
      </c>
      <c r="L2025" s="16">
        <f t="shared" si="218"/>
        <v>54.0717</v>
      </c>
      <c r="M2025" s="16">
        <f t="shared" si="219"/>
        <v>125.16597222222225</v>
      </c>
      <c r="N2025" s="14">
        <f>E2025*(K2025-L2025-M2025)*IF(F2025="GHS",1,Assumptions!$B$4)</f>
        <v>1849969.0906888894</v>
      </c>
      <c r="O2025" s="15">
        <f t="shared" ca="1" si="220"/>
        <v>169</v>
      </c>
      <c r="P2025" s="15" t="str">
        <f t="shared" ca="1" si="221"/>
        <v>91-180d</v>
      </c>
      <c r="Q2025" s="17">
        <f ca="1">IF(P2025="0-90d",0,IF(P2025="91-180d",INDEX(Assumptions!$F$8:$F$12,MATCH(B2025,Assumptions!$A$8:$A$12,0)),IF(P2025="181-365d",INDEX(Assumptions!$G$8:$G$12,MATCH(B2025,Assumptions!$A$8:$A$12,0)),INDEX(Assumptions!$H$8:$H$12,MATCH(B2025,Assumptions!$A$8:$A$12,0)))))</f>
        <v>0.05</v>
      </c>
      <c r="R2025" s="14">
        <f t="shared" ca="1" si="222"/>
        <v>71735.122000000018</v>
      </c>
      <c r="S2025" s="14">
        <f t="shared" ca="1" si="223"/>
        <v>1362967.3180000002</v>
      </c>
      <c r="T2025" s="11" t="s">
        <v>25</v>
      </c>
      <c r="U2025" s="18" t="s">
        <v>26</v>
      </c>
    </row>
    <row r="2026" spans="1:21" ht="15" customHeight="1" x14ac:dyDescent="0.15">
      <c r="A2026" s="10" t="s">
        <v>2074</v>
      </c>
      <c r="B2026" s="11" t="s">
        <v>31</v>
      </c>
      <c r="C2026" s="11" t="s">
        <v>76</v>
      </c>
      <c r="D2026" s="12">
        <v>46083</v>
      </c>
      <c r="E2026" s="11">
        <v>2314</v>
      </c>
      <c r="F2026" s="11" t="s">
        <v>33</v>
      </c>
      <c r="G2026" s="13">
        <v>1535.35</v>
      </c>
      <c r="H2026" s="14">
        <f t="shared" si="217"/>
        <v>3552799.9</v>
      </c>
      <c r="I2026" s="14">
        <f>IF(F2026="GHS",H2026,H2026*Assumptions!$B$4)</f>
        <v>3552799.9</v>
      </c>
      <c r="J2026" s="15" t="str">
        <f>INDEX(Assumptions!$B$8:$B$12,MATCH(B2026,Assumptions!$A$8:$A$12,0))</f>
        <v>Weighted Average</v>
      </c>
      <c r="K2026" s="16">
        <f>G2026/(1-INDEX(Assumptions!$D$8:$D$12,MATCH(B2026,Assumptions!$A$8:$A$12,0)))</f>
        <v>2132.4305555555557</v>
      </c>
      <c r="L2026" s="16">
        <f t="shared" si="218"/>
        <v>46.060499999999998</v>
      </c>
      <c r="M2026" s="16">
        <f t="shared" si="219"/>
        <v>106.62152777777779</v>
      </c>
      <c r="N2026" s="14">
        <f>E2026*(K2026-L2026-M2026)*IF(F2026="GHS",1,Assumptions!$B$4)</f>
        <v>4581138.0932777775</v>
      </c>
      <c r="O2026" s="15">
        <f t="shared" ca="1" si="220"/>
        <v>203</v>
      </c>
      <c r="P2026" s="15" t="str">
        <f t="shared" ca="1" si="221"/>
        <v>181-365d</v>
      </c>
      <c r="Q2026" s="17">
        <f ca="1">IF(P2026="0-90d",0,IF(P2026="91-180d",INDEX(Assumptions!$F$8:$F$12,MATCH(B2026,Assumptions!$A$8:$A$12,0)),IF(P2026="181-365d",INDEX(Assumptions!$G$8:$G$12,MATCH(B2026,Assumptions!$A$8:$A$12,0)),INDEX(Assumptions!$H$8:$H$12,MATCH(B2026,Assumptions!$A$8:$A$12,0)))))</f>
        <v>0.2</v>
      </c>
      <c r="R2026" s="14">
        <f t="shared" ca="1" si="222"/>
        <v>710559.98</v>
      </c>
      <c r="S2026" s="14">
        <f t="shared" ca="1" si="223"/>
        <v>2842239.92</v>
      </c>
      <c r="T2026" s="11" t="s">
        <v>50</v>
      </c>
      <c r="U2026" s="18" t="s">
        <v>26</v>
      </c>
    </row>
    <row r="2027" spans="1:21" ht="15" customHeight="1" x14ac:dyDescent="0.15">
      <c r="A2027" s="10" t="s">
        <v>2075</v>
      </c>
      <c r="B2027" s="11" t="s">
        <v>41</v>
      </c>
      <c r="C2027" s="11" t="s">
        <v>115</v>
      </c>
      <c r="D2027" s="12">
        <v>45869</v>
      </c>
      <c r="E2027" s="11">
        <v>3273</v>
      </c>
      <c r="F2027" s="11" t="s">
        <v>33</v>
      </c>
      <c r="G2027" s="13">
        <v>396.37</v>
      </c>
      <c r="H2027" s="14">
        <f t="shared" si="217"/>
        <v>1297319.01</v>
      </c>
      <c r="I2027" s="14">
        <f>IF(F2027="GHS",H2027,H2027*Assumptions!$B$4)</f>
        <v>1297319.01</v>
      </c>
      <c r="J2027" s="15" t="str">
        <f>INDEX(Assumptions!$B$8:$B$12,MATCH(B2027,Assumptions!$A$8:$A$12,0))</f>
        <v>Weighted Average</v>
      </c>
      <c r="K2027" s="16">
        <f>G2027/(1-INDEX(Assumptions!$D$8:$D$12,MATCH(B2027,Assumptions!$A$8:$A$12,0)))</f>
        <v>609.79999999999995</v>
      </c>
      <c r="L2027" s="16">
        <f t="shared" si="218"/>
        <v>11.8911</v>
      </c>
      <c r="M2027" s="16">
        <f t="shared" si="219"/>
        <v>30.49</v>
      </c>
      <c r="N2027" s="14">
        <f>E2027*(K2027-L2027-M2027)*IF(F2027="GHS",1,Assumptions!$B$4)</f>
        <v>1857162.0596999996</v>
      </c>
      <c r="O2027" s="15">
        <f t="shared" ca="1" si="220"/>
        <v>417</v>
      </c>
      <c r="P2027" s="15" t="str">
        <f t="shared" ca="1" si="221"/>
        <v>365d+</v>
      </c>
      <c r="Q2027" s="17">
        <f ca="1">IF(P2027="0-90d",0,IF(P2027="91-180d",INDEX(Assumptions!$F$8:$F$12,MATCH(B2027,Assumptions!$A$8:$A$12,0)),IF(P2027="181-365d",INDEX(Assumptions!$G$8:$G$12,MATCH(B2027,Assumptions!$A$8:$A$12,0)),INDEX(Assumptions!$H$8:$H$12,MATCH(B2027,Assumptions!$A$8:$A$12,0)))))</f>
        <v>0.8</v>
      </c>
      <c r="R2027" s="14">
        <f t="shared" ca="1" si="222"/>
        <v>1037855.2080000001</v>
      </c>
      <c r="S2027" s="14">
        <f t="shared" ca="1" si="223"/>
        <v>259463.80199999991</v>
      </c>
      <c r="T2027" s="11" t="s">
        <v>25</v>
      </c>
      <c r="U2027" s="18" t="s">
        <v>26</v>
      </c>
    </row>
    <row r="2028" spans="1:21" ht="15" customHeight="1" x14ac:dyDescent="0.15">
      <c r="A2028" s="10" t="s">
        <v>2076</v>
      </c>
      <c r="B2028" s="11" t="s">
        <v>28</v>
      </c>
      <c r="C2028" s="11" t="s">
        <v>55</v>
      </c>
      <c r="D2028" s="12">
        <v>45802</v>
      </c>
      <c r="E2028" s="11">
        <v>3872</v>
      </c>
      <c r="F2028" s="11" t="s">
        <v>24</v>
      </c>
      <c r="G2028" s="13">
        <v>4037.42</v>
      </c>
      <c r="H2028" s="14">
        <f t="shared" si="217"/>
        <v>15632890.24</v>
      </c>
      <c r="I2028" s="14">
        <f>IF(F2028="GHS",H2028,H2028*Assumptions!$B$4)</f>
        <v>168835214.59200001</v>
      </c>
      <c r="J2028" s="15" t="str">
        <f>INDEX(Assumptions!$B$8:$B$12,MATCH(B2028,Assumptions!$A$8:$A$12,0))</f>
        <v>Fair Value Less Costs to Sell</v>
      </c>
      <c r="K2028" s="16">
        <f>G2028/(1-INDEX(Assumptions!$D$8:$D$12,MATCH(B2028,Assumptions!$A$8:$A$12,0)))</f>
        <v>4587.977272727273</v>
      </c>
      <c r="L2028" s="16">
        <f t="shared" si="218"/>
        <v>121.12259999999999</v>
      </c>
      <c r="M2028" s="16">
        <f t="shared" si="219"/>
        <v>229.39886363636367</v>
      </c>
      <c r="N2028" s="14">
        <f>E2028*(K2028-L2028-M2028)*IF(F2028="GHS",1,Assumptions!$B$4)</f>
        <v>177200232.04224002</v>
      </c>
      <c r="O2028" s="15">
        <f t="shared" ca="1" si="220"/>
        <v>484</v>
      </c>
      <c r="P2028" s="15" t="str">
        <f t="shared" ca="1" si="221"/>
        <v>365d+</v>
      </c>
      <c r="Q2028" s="17">
        <f ca="1">IF(P2028="0-90d",0,IF(P2028="91-180d",INDEX(Assumptions!$F$8:$F$12,MATCH(B2028,Assumptions!$A$8:$A$12,0)),IF(P2028="181-365d",INDEX(Assumptions!$G$8:$G$12,MATCH(B2028,Assumptions!$A$8:$A$12,0)),INDEX(Assumptions!$H$8:$H$12,MATCH(B2028,Assumptions!$A$8:$A$12,0)))))</f>
        <v>0.4</v>
      </c>
      <c r="R2028" s="14">
        <f t="shared" ca="1" si="222"/>
        <v>67534085.836800009</v>
      </c>
      <c r="S2028" s="14">
        <f t="shared" ca="1" si="223"/>
        <v>101301128.7552</v>
      </c>
      <c r="T2028" s="11" t="s">
        <v>25</v>
      </c>
      <c r="U2028" s="18" t="s">
        <v>26</v>
      </c>
    </row>
    <row r="2029" spans="1:21" ht="15" customHeight="1" x14ac:dyDescent="0.15">
      <c r="A2029" s="10" t="s">
        <v>2077</v>
      </c>
      <c r="B2029" s="11" t="s">
        <v>41</v>
      </c>
      <c r="C2029" s="11" t="s">
        <v>115</v>
      </c>
      <c r="D2029" s="12">
        <v>45796</v>
      </c>
      <c r="E2029" s="11">
        <v>1582</v>
      </c>
      <c r="F2029" s="11" t="s">
        <v>33</v>
      </c>
      <c r="G2029" s="13">
        <v>169.26</v>
      </c>
      <c r="H2029" s="14">
        <f t="shared" si="217"/>
        <v>267769.32</v>
      </c>
      <c r="I2029" s="14">
        <f>IF(F2029="GHS",H2029,H2029*Assumptions!$B$4)</f>
        <v>267769.32</v>
      </c>
      <c r="J2029" s="15" t="str">
        <f>INDEX(Assumptions!$B$8:$B$12,MATCH(B2029,Assumptions!$A$8:$A$12,0))</f>
        <v>Weighted Average</v>
      </c>
      <c r="K2029" s="16">
        <f>G2029/(1-INDEX(Assumptions!$D$8:$D$12,MATCH(B2029,Assumptions!$A$8:$A$12,0)))</f>
        <v>260.39999999999998</v>
      </c>
      <c r="L2029" s="16">
        <f t="shared" si="218"/>
        <v>5.0777999999999999</v>
      </c>
      <c r="M2029" s="16">
        <f t="shared" si="219"/>
        <v>13.02</v>
      </c>
      <c r="N2029" s="14">
        <f>E2029*(K2029-L2029-M2029)*IF(F2029="GHS",1,Assumptions!$B$4)</f>
        <v>383322.08039999998</v>
      </c>
      <c r="O2029" s="15">
        <f t="shared" ca="1" si="220"/>
        <v>490</v>
      </c>
      <c r="P2029" s="15" t="str">
        <f t="shared" ca="1" si="221"/>
        <v>365d+</v>
      </c>
      <c r="Q2029" s="17">
        <f ca="1">IF(P2029="0-90d",0,IF(P2029="91-180d",INDEX(Assumptions!$F$8:$F$12,MATCH(B2029,Assumptions!$A$8:$A$12,0)),IF(P2029="181-365d",INDEX(Assumptions!$G$8:$G$12,MATCH(B2029,Assumptions!$A$8:$A$12,0)),INDEX(Assumptions!$H$8:$H$12,MATCH(B2029,Assumptions!$A$8:$A$12,0)))))</f>
        <v>0.8</v>
      </c>
      <c r="R2029" s="14">
        <f t="shared" ca="1" si="222"/>
        <v>214215.45600000001</v>
      </c>
      <c r="S2029" s="14">
        <f t="shared" ca="1" si="223"/>
        <v>53553.864000000001</v>
      </c>
      <c r="T2029" s="11" t="s">
        <v>25</v>
      </c>
      <c r="U2029" s="18" t="s">
        <v>26</v>
      </c>
    </row>
    <row r="2030" spans="1:21" ht="15" customHeight="1" x14ac:dyDescent="0.15">
      <c r="A2030" s="10" t="s">
        <v>2078</v>
      </c>
      <c r="B2030" s="11" t="s">
        <v>41</v>
      </c>
      <c r="C2030" s="11" t="s">
        <v>42</v>
      </c>
      <c r="D2030" s="12">
        <v>45948</v>
      </c>
      <c r="E2030" s="11">
        <v>2114</v>
      </c>
      <c r="F2030" s="11" t="s">
        <v>33</v>
      </c>
      <c r="G2030" s="13">
        <v>356.6</v>
      </c>
      <c r="H2030" s="14">
        <f t="shared" si="217"/>
        <v>753852.4</v>
      </c>
      <c r="I2030" s="14">
        <f>IF(F2030="GHS",H2030,H2030*Assumptions!$B$4)</f>
        <v>753852.4</v>
      </c>
      <c r="J2030" s="15" t="str">
        <f>INDEX(Assumptions!$B$8:$B$12,MATCH(B2030,Assumptions!$A$8:$A$12,0))</f>
        <v>Weighted Average</v>
      </c>
      <c r="K2030" s="16">
        <f>G2030/(1-INDEX(Assumptions!$D$8:$D$12,MATCH(B2030,Assumptions!$A$8:$A$12,0)))</f>
        <v>548.61538461538464</v>
      </c>
      <c r="L2030" s="16">
        <f t="shared" si="218"/>
        <v>10.698</v>
      </c>
      <c r="M2030" s="16">
        <f t="shared" si="219"/>
        <v>27.430769230769233</v>
      </c>
      <c r="N2030" s="14">
        <f>E2030*(K2030-L2030-M2030)*IF(F2030="GHS",1,Assumptions!$B$4)</f>
        <v>1079168.704923077</v>
      </c>
      <c r="O2030" s="15">
        <f t="shared" ca="1" si="220"/>
        <v>338</v>
      </c>
      <c r="P2030" s="15" t="str">
        <f t="shared" ca="1" si="221"/>
        <v>181-365d</v>
      </c>
      <c r="Q2030" s="17">
        <f ca="1">IF(P2030="0-90d",0,IF(P2030="91-180d",INDEX(Assumptions!$F$8:$F$12,MATCH(B2030,Assumptions!$A$8:$A$12,0)),IF(P2030="181-365d",INDEX(Assumptions!$G$8:$G$12,MATCH(B2030,Assumptions!$A$8:$A$12,0)),INDEX(Assumptions!$H$8:$H$12,MATCH(B2030,Assumptions!$A$8:$A$12,0)))))</f>
        <v>0.35</v>
      </c>
      <c r="R2030" s="14">
        <f t="shared" ca="1" si="222"/>
        <v>263848.33999999997</v>
      </c>
      <c r="S2030" s="14">
        <f t="shared" ca="1" si="223"/>
        <v>490004.06000000006</v>
      </c>
      <c r="T2030" s="11" t="s">
        <v>25</v>
      </c>
      <c r="U2030" s="18" t="s">
        <v>26</v>
      </c>
    </row>
    <row r="2031" spans="1:21" ht="15" customHeight="1" x14ac:dyDescent="0.15">
      <c r="A2031" s="10" t="s">
        <v>2079</v>
      </c>
      <c r="B2031" s="11" t="s">
        <v>22</v>
      </c>
      <c r="C2031" s="11" t="s">
        <v>81</v>
      </c>
      <c r="D2031" s="12">
        <v>46130</v>
      </c>
      <c r="E2031" s="11">
        <v>2767</v>
      </c>
      <c r="F2031" s="11" t="s">
        <v>24</v>
      </c>
      <c r="G2031" s="13">
        <v>23634.87</v>
      </c>
      <c r="H2031" s="14">
        <f t="shared" si="217"/>
        <v>65397685.289999999</v>
      </c>
      <c r="I2031" s="14">
        <f>IF(F2031="GHS",H2031,H2031*Assumptions!$B$4)</f>
        <v>706295001.13200009</v>
      </c>
      <c r="J2031" s="15" t="str">
        <f>INDEX(Assumptions!$B$8:$B$12,MATCH(B2031,Assumptions!$A$8:$A$12,0))</f>
        <v>FIFO</v>
      </c>
      <c r="K2031" s="16">
        <f>G2031/(1-INDEX(Assumptions!$D$8:$D$12,MATCH(B2031,Assumptions!$A$8:$A$12,0)))</f>
        <v>28823.012195121948</v>
      </c>
      <c r="L2031" s="16">
        <f t="shared" si="218"/>
        <v>709.04609999999991</v>
      </c>
      <c r="M2031" s="16">
        <f t="shared" si="219"/>
        <v>1441.1506097560975</v>
      </c>
      <c r="N2031" s="14">
        <f>E2031*(K2031-L2031-M2031)*IF(F2031="GHS",1,Assumptions!$B$4)</f>
        <v>797079748.83847904</v>
      </c>
      <c r="O2031" s="15">
        <f t="shared" ca="1" si="220"/>
        <v>156</v>
      </c>
      <c r="P2031" s="15" t="str">
        <f t="shared" ca="1" si="221"/>
        <v>91-180d</v>
      </c>
      <c r="Q2031" s="17">
        <f ca="1">IF(P2031="0-90d",0,IF(P2031="91-180d",INDEX(Assumptions!$F$8:$F$12,MATCH(B2031,Assumptions!$A$8:$A$12,0)),IF(P2031="181-365d",INDEX(Assumptions!$G$8:$G$12,MATCH(B2031,Assumptions!$A$8:$A$12,0)),INDEX(Assumptions!$H$8:$H$12,MATCH(B2031,Assumptions!$A$8:$A$12,0)))))</f>
        <v>0.03</v>
      </c>
      <c r="R2031" s="14">
        <f t="shared" ca="1" si="222"/>
        <v>21188850.033960003</v>
      </c>
      <c r="S2031" s="14">
        <f t="shared" ca="1" si="223"/>
        <v>685106151.0980401</v>
      </c>
      <c r="T2031" s="11" t="s">
        <v>25</v>
      </c>
      <c r="U2031" s="18" t="s">
        <v>26</v>
      </c>
    </row>
    <row r="2032" spans="1:21" ht="15" customHeight="1" x14ac:dyDescent="0.15">
      <c r="A2032" s="10" t="s">
        <v>2080</v>
      </c>
      <c r="B2032" s="11" t="s">
        <v>31</v>
      </c>
      <c r="C2032" s="11" t="s">
        <v>63</v>
      </c>
      <c r="D2032" s="12">
        <v>46191</v>
      </c>
      <c r="E2032" s="11">
        <v>951</v>
      </c>
      <c r="F2032" s="11" t="s">
        <v>33</v>
      </c>
      <c r="G2032" s="13">
        <v>765.83</v>
      </c>
      <c r="H2032" s="14">
        <f t="shared" si="217"/>
        <v>728304.33000000007</v>
      </c>
      <c r="I2032" s="14">
        <f>IF(F2032="GHS",H2032,H2032*Assumptions!$B$4)</f>
        <v>728304.33000000007</v>
      </c>
      <c r="J2032" s="15" t="str">
        <f>INDEX(Assumptions!$B$8:$B$12,MATCH(B2032,Assumptions!$A$8:$A$12,0))</f>
        <v>Weighted Average</v>
      </c>
      <c r="K2032" s="16">
        <f>G2032/(1-INDEX(Assumptions!$D$8:$D$12,MATCH(B2032,Assumptions!$A$8:$A$12,0)))</f>
        <v>1063.6527777777778</v>
      </c>
      <c r="L2032" s="16">
        <f t="shared" si="218"/>
        <v>22.974900000000002</v>
      </c>
      <c r="M2032" s="16">
        <f t="shared" si="219"/>
        <v>53.182638888888896</v>
      </c>
      <c r="N2032" s="14">
        <f>E2032*(K2032-L2032-M2032)*IF(F2032="GHS",1,Assumptions!$B$4)</f>
        <v>939107.97218333348</v>
      </c>
      <c r="O2032" s="15">
        <f t="shared" ca="1" si="220"/>
        <v>95</v>
      </c>
      <c r="P2032" s="15" t="str">
        <f t="shared" ca="1" si="221"/>
        <v>91-180d</v>
      </c>
      <c r="Q2032" s="17">
        <f ca="1">IF(P2032="0-90d",0,IF(P2032="91-180d",INDEX(Assumptions!$F$8:$F$12,MATCH(B2032,Assumptions!$A$8:$A$12,0)),IF(P2032="181-365d",INDEX(Assumptions!$G$8:$G$12,MATCH(B2032,Assumptions!$A$8:$A$12,0)),INDEX(Assumptions!$H$8:$H$12,MATCH(B2032,Assumptions!$A$8:$A$12,0)))))</f>
        <v>0.05</v>
      </c>
      <c r="R2032" s="14">
        <f t="shared" ca="1" si="222"/>
        <v>36415.216500000002</v>
      </c>
      <c r="S2032" s="14">
        <f t="shared" ca="1" si="223"/>
        <v>691889.11350000009</v>
      </c>
      <c r="T2032" s="11" t="s">
        <v>25</v>
      </c>
      <c r="U2032" s="18" t="s">
        <v>26</v>
      </c>
    </row>
    <row r="2033" spans="1:21" ht="15" customHeight="1" x14ac:dyDescent="0.15">
      <c r="A2033" s="10" t="s">
        <v>2081</v>
      </c>
      <c r="B2033" s="11" t="s">
        <v>28</v>
      </c>
      <c r="C2033" s="11" t="s">
        <v>55</v>
      </c>
      <c r="D2033" s="12">
        <v>45878</v>
      </c>
      <c r="E2033" s="11">
        <v>3376</v>
      </c>
      <c r="F2033" s="11" t="s">
        <v>24</v>
      </c>
      <c r="G2033" s="13">
        <v>11379.89</v>
      </c>
      <c r="H2033" s="14">
        <f t="shared" si="217"/>
        <v>38418508.640000001</v>
      </c>
      <c r="I2033" s="14">
        <f>IF(F2033="GHS",H2033,H2033*Assumptions!$B$4)</f>
        <v>414919893.31200004</v>
      </c>
      <c r="J2033" s="15" t="str">
        <f>INDEX(Assumptions!$B$8:$B$12,MATCH(B2033,Assumptions!$A$8:$A$12,0))</f>
        <v>Fair Value Less Costs to Sell</v>
      </c>
      <c r="K2033" s="16">
        <f>G2033/(1-INDEX(Assumptions!$D$8:$D$12,MATCH(B2033,Assumptions!$A$8:$A$12,0)))</f>
        <v>12931.693181818182</v>
      </c>
      <c r="L2033" s="16">
        <f t="shared" si="218"/>
        <v>341.39669999999995</v>
      </c>
      <c r="M2033" s="16">
        <f t="shared" si="219"/>
        <v>646.5846590909091</v>
      </c>
      <c r="N2033" s="14">
        <f>E2033*(K2033-L2033-M2033)*IF(F2033="GHS",1,Assumptions!$B$4)</f>
        <v>435477288.02609462</v>
      </c>
      <c r="O2033" s="15">
        <f t="shared" ca="1" si="220"/>
        <v>408</v>
      </c>
      <c r="P2033" s="15" t="str">
        <f t="shared" ca="1" si="221"/>
        <v>365d+</v>
      </c>
      <c r="Q2033" s="17">
        <f ca="1">IF(P2033="0-90d",0,IF(P2033="91-180d",INDEX(Assumptions!$F$8:$F$12,MATCH(B2033,Assumptions!$A$8:$A$12,0)),IF(P2033="181-365d",INDEX(Assumptions!$G$8:$G$12,MATCH(B2033,Assumptions!$A$8:$A$12,0)),INDEX(Assumptions!$H$8:$H$12,MATCH(B2033,Assumptions!$A$8:$A$12,0)))))</f>
        <v>0.4</v>
      </c>
      <c r="R2033" s="14">
        <f t="shared" ca="1" si="222"/>
        <v>165967957.32480001</v>
      </c>
      <c r="S2033" s="14">
        <f t="shared" ca="1" si="223"/>
        <v>248951935.98720002</v>
      </c>
      <c r="T2033" s="11" t="s">
        <v>25</v>
      </c>
      <c r="U2033" s="18" t="s">
        <v>26</v>
      </c>
    </row>
    <row r="2034" spans="1:21" ht="15" customHeight="1" x14ac:dyDescent="0.15">
      <c r="A2034" s="10" t="s">
        <v>2082</v>
      </c>
      <c r="B2034" s="11" t="s">
        <v>22</v>
      </c>
      <c r="C2034" s="11" t="s">
        <v>23</v>
      </c>
      <c r="D2034" s="12">
        <v>46212</v>
      </c>
      <c r="E2034" s="11">
        <v>2770</v>
      </c>
      <c r="F2034" s="11" t="s">
        <v>24</v>
      </c>
      <c r="G2034" s="13">
        <v>31934.87</v>
      </c>
      <c r="H2034" s="14">
        <f t="shared" si="217"/>
        <v>88459589.899999991</v>
      </c>
      <c r="I2034" s="14">
        <f>IF(F2034="GHS",H2034,H2034*Assumptions!$B$4)</f>
        <v>955363570.91999996</v>
      </c>
      <c r="J2034" s="15" t="str">
        <f>INDEX(Assumptions!$B$8:$B$12,MATCH(B2034,Assumptions!$A$8:$A$12,0))</f>
        <v>FIFO</v>
      </c>
      <c r="K2034" s="16">
        <f>G2034/(1-INDEX(Assumptions!$D$8:$D$12,MATCH(B2034,Assumptions!$A$8:$A$12,0)))</f>
        <v>38944.963414634141</v>
      </c>
      <c r="L2034" s="16">
        <f t="shared" si="218"/>
        <v>958.04609999999991</v>
      </c>
      <c r="M2034" s="16">
        <f t="shared" si="219"/>
        <v>1947.2481707317072</v>
      </c>
      <c r="N2034" s="14">
        <f>E2034*(K2034-L2034-M2034)*IF(F2034="GHS",1,Assumptions!$B$4)</f>
        <v>1078162742.1089854</v>
      </c>
      <c r="O2034" s="15">
        <f t="shared" ca="1" si="220"/>
        <v>74</v>
      </c>
      <c r="P2034" s="15" t="str">
        <f t="shared" ca="1" si="221"/>
        <v>0-90d</v>
      </c>
      <c r="Q2034" s="17">
        <f ca="1">IF(P2034="0-90d",0,IF(P2034="91-180d",INDEX(Assumptions!$F$8:$F$12,MATCH(B2034,Assumptions!$A$8:$A$12,0)),IF(P2034="181-365d",INDEX(Assumptions!$G$8:$G$12,MATCH(B2034,Assumptions!$A$8:$A$12,0)),INDEX(Assumptions!$H$8:$H$12,MATCH(B2034,Assumptions!$A$8:$A$12,0)))))</f>
        <v>0</v>
      </c>
      <c r="R2034" s="14">
        <f t="shared" ca="1" si="222"/>
        <v>0</v>
      </c>
      <c r="S2034" s="14">
        <f t="shared" ca="1" si="223"/>
        <v>955363570.91999996</v>
      </c>
      <c r="T2034" s="11" t="s">
        <v>25</v>
      </c>
      <c r="U2034" s="18" t="s">
        <v>26</v>
      </c>
    </row>
    <row r="2035" spans="1:21" ht="15" customHeight="1" x14ac:dyDescent="0.15">
      <c r="A2035" s="10" t="s">
        <v>2083</v>
      </c>
      <c r="B2035" s="11" t="s">
        <v>28</v>
      </c>
      <c r="C2035" s="11" t="s">
        <v>55</v>
      </c>
      <c r="D2035" s="12">
        <v>46045</v>
      </c>
      <c r="E2035" s="11">
        <v>2887</v>
      </c>
      <c r="F2035" s="11" t="s">
        <v>24</v>
      </c>
      <c r="G2035" s="13">
        <v>2632.05</v>
      </c>
      <c r="H2035" s="14">
        <f t="shared" si="217"/>
        <v>7598728.3500000006</v>
      </c>
      <c r="I2035" s="14">
        <f>IF(F2035="GHS",H2035,H2035*Assumptions!$B$4)</f>
        <v>82066266.180000007</v>
      </c>
      <c r="J2035" s="15" t="str">
        <f>INDEX(Assumptions!$B$8:$B$12,MATCH(B2035,Assumptions!$A$8:$A$12,0))</f>
        <v>Fair Value Less Costs to Sell</v>
      </c>
      <c r="K2035" s="16">
        <f>G2035/(1-INDEX(Assumptions!$D$8:$D$12,MATCH(B2035,Assumptions!$A$8:$A$12,0)))</f>
        <v>2990.9659090909095</v>
      </c>
      <c r="L2035" s="16">
        <f t="shared" si="218"/>
        <v>78.961500000000001</v>
      </c>
      <c r="M2035" s="16">
        <f t="shared" si="219"/>
        <v>149.54829545454547</v>
      </c>
      <c r="N2035" s="14">
        <f>E2035*(K2035-L2035-M2035)*IF(F2035="GHS",1,Assumptions!$B$4)</f>
        <v>86132276.640736386</v>
      </c>
      <c r="O2035" s="15">
        <f t="shared" ca="1" si="220"/>
        <v>241</v>
      </c>
      <c r="P2035" s="15" t="str">
        <f t="shared" ca="1" si="221"/>
        <v>181-365d</v>
      </c>
      <c r="Q2035" s="17">
        <f ca="1">IF(P2035="0-90d",0,IF(P2035="91-180d",INDEX(Assumptions!$F$8:$F$12,MATCH(B2035,Assumptions!$A$8:$A$12,0)),IF(P2035="181-365d",INDEX(Assumptions!$G$8:$G$12,MATCH(B2035,Assumptions!$A$8:$A$12,0)),INDEX(Assumptions!$H$8:$H$12,MATCH(B2035,Assumptions!$A$8:$A$12,0)))))</f>
        <v>0.1</v>
      </c>
      <c r="R2035" s="14">
        <f t="shared" ca="1" si="222"/>
        <v>8206626.6180000007</v>
      </c>
      <c r="S2035" s="14">
        <f t="shared" ca="1" si="223"/>
        <v>73859639.562000006</v>
      </c>
      <c r="T2035" s="11" t="s">
        <v>25</v>
      </c>
      <c r="U2035" s="18" t="s">
        <v>36</v>
      </c>
    </row>
    <row r="2036" spans="1:21" ht="15" customHeight="1" x14ac:dyDescent="0.15">
      <c r="A2036" s="10" t="s">
        <v>2084</v>
      </c>
      <c r="B2036" s="11" t="s">
        <v>41</v>
      </c>
      <c r="C2036" s="11" t="s">
        <v>49</v>
      </c>
      <c r="D2036" s="12">
        <v>45833</v>
      </c>
      <c r="E2036" s="11">
        <v>1820</v>
      </c>
      <c r="F2036" s="11" t="s">
        <v>33</v>
      </c>
      <c r="G2036" s="13">
        <v>294.77999999999997</v>
      </c>
      <c r="H2036" s="14">
        <f t="shared" si="217"/>
        <v>536499.6</v>
      </c>
      <c r="I2036" s="14">
        <f>IF(F2036="GHS",H2036,H2036*Assumptions!$B$4)</f>
        <v>536499.6</v>
      </c>
      <c r="J2036" s="15" t="str">
        <f>INDEX(Assumptions!$B$8:$B$12,MATCH(B2036,Assumptions!$A$8:$A$12,0))</f>
        <v>Weighted Average</v>
      </c>
      <c r="K2036" s="16">
        <f>G2036/(1-INDEX(Assumptions!$D$8:$D$12,MATCH(B2036,Assumptions!$A$8:$A$12,0)))</f>
        <v>453.50769230769225</v>
      </c>
      <c r="L2036" s="16">
        <f t="shared" si="218"/>
        <v>8.843399999999999</v>
      </c>
      <c r="M2036" s="16">
        <f t="shared" si="219"/>
        <v>22.675384615384615</v>
      </c>
      <c r="N2036" s="14">
        <f>E2036*(K2036-L2036-M2036)*IF(F2036="GHS",1,Assumptions!$B$4)</f>
        <v>768019.81199999992</v>
      </c>
      <c r="O2036" s="15">
        <f t="shared" ca="1" si="220"/>
        <v>453</v>
      </c>
      <c r="P2036" s="15" t="str">
        <f t="shared" ca="1" si="221"/>
        <v>365d+</v>
      </c>
      <c r="Q2036" s="17">
        <f ca="1">IF(P2036="0-90d",0,IF(P2036="91-180d",INDEX(Assumptions!$F$8:$F$12,MATCH(B2036,Assumptions!$A$8:$A$12,0)),IF(P2036="181-365d",INDEX(Assumptions!$G$8:$G$12,MATCH(B2036,Assumptions!$A$8:$A$12,0)),INDEX(Assumptions!$H$8:$H$12,MATCH(B2036,Assumptions!$A$8:$A$12,0)))))</f>
        <v>0.8</v>
      </c>
      <c r="R2036" s="14">
        <f t="shared" ca="1" si="222"/>
        <v>429199.68</v>
      </c>
      <c r="S2036" s="14">
        <f t="shared" ca="1" si="223"/>
        <v>107299.91999999998</v>
      </c>
      <c r="T2036" s="11" t="s">
        <v>25</v>
      </c>
      <c r="U2036" s="18" t="s">
        <v>26</v>
      </c>
    </row>
    <row r="2037" spans="1:21" ht="15" customHeight="1" x14ac:dyDescent="0.15">
      <c r="A2037" s="10" t="s">
        <v>2085</v>
      </c>
      <c r="B2037" s="11" t="s">
        <v>31</v>
      </c>
      <c r="C2037" s="11" t="s">
        <v>76</v>
      </c>
      <c r="D2037" s="12">
        <v>45965</v>
      </c>
      <c r="E2037" s="11">
        <v>3274</v>
      </c>
      <c r="F2037" s="11" t="s">
        <v>33</v>
      </c>
      <c r="G2037" s="13">
        <v>2577.85</v>
      </c>
      <c r="H2037" s="14">
        <f t="shared" si="217"/>
        <v>8439880.9000000004</v>
      </c>
      <c r="I2037" s="14">
        <f>IF(F2037="GHS",H2037,H2037*Assumptions!$B$4)</f>
        <v>8439880.9000000004</v>
      </c>
      <c r="J2037" s="15" t="str">
        <f>INDEX(Assumptions!$B$8:$B$12,MATCH(B2037,Assumptions!$A$8:$A$12,0))</f>
        <v>Weighted Average</v>
      </c>
      <c r="K2037" s="16">
        <f>G2037/(1-INDEX(Assumptions!$D$8:$D$12,MATCH(B2037,Assumptions!$A$8:$A$12,0)))</f>
        <v>3580.3472222222222</v>
      </c>
      <c r="L2037" s="16">
        <f t="shared" si="218"/>
        <v>77.335499999999996</v>
      </c>
      <c r="M2037" s="16">
        <f t="shared" si="219"/>
        <v>179.01736111111111</v>
      </c>
      <c r="N2037" s="14">
        <f>E2037*(K2037-L2037-M2037)*IF(F2037="GHS",1,Assumptions!$B$4)</f>
        <v>10882757.538277777</v>
      </c>
      <c r="O2037" s="15">
        <f t="shared" ca="1" si="220"/>
        <v>321</v>
      </c>
      <c r="P2037" s="15" t="str">
        <f t="shared" ca="1" si="221"/>
        <v>181-365d</v>
      </c>
      <c r="Q2037" s="17">
        <f ca="1">IF(P2037="0-90d",0,IF(P2037="91-180d",INDEX(Assumptions!$F$8:$F$12,MATCH(B2037,Assumptions!$A$8:$A$12,0)),IF(P2037="181-365d",INDEX(Assumptions!$G$8:$G$12,MATCH(B2037,Assumptions!$A$8:$A$12,0)),INDEX(Assumptions!$H$8:$H$12,MATCH(B2037,Assumptions!$A$8:$A$12,0)))))</f>
        <v>0.2</v>
      </c>
      <c r="R2037" s="14">
        <f t="shared" ca="1" si="222"/>
        <v>1687976.1800000002</v>
      </c>
      <c r="S2037" s="14">
        <f t="shared" ca="1" si="223"/>
        <v>6751904.7200000007</v>
      </c>
      <c r="T2037" s="11" t="s">
        <v>25</v>
      </c>
      <c r="U2037" s="18" t="s">
        <v>26</v>
      </c>
    </row>
    <row r="2038" spans="1:21" ht="15" customHeight="1" x14ac:dyDescent="0.15">
      <c r="A2038" s="10" t="s">
        <v>2086</v>
      </c>
      <c r="B2038" s="11" t="s">
        <v>28</v>
      </c>
      <c r="C2038" s="11" t="s">
        <v>35</v>
      </c>
      <c r="D2038" s="12">
        <v>45797</v>
      </c>
      <c r="E2038" s="11">
        <v>3606</v>
      </c>
      <c r="F2038" s="11" t="s">
        <v>24</v>
      </c>
      <c r="G2038" s="13">
        <v>5123.47</v>
      </c>
      <c r="H2038" s="14">
        <f t="shared" si="217"/>
        <v>18475232.82</v>
      </c>
      <c r="I2038" s="14">
        <f>IF(F2038="GHS",H2038,H2038*Assumptions!$B$4)</f>
        <v>199532514.45600003</v>
      </c>
      <c r="J2038" s="15" t="str">
        <f>INDEX(Assumptions!$B$8:$B$12,MATCH(B2038,Assumptions!$A$8:$A$12,0))</f>
        <v>Fair Value Less Costs to Sell</v>
      </c>
      <c r="K2038" s="16">
        <f>G2038/(1-INDEX(Assumptions!$D$8:$D$12,MATCH(B2038,Assumptions!$A$8:$A$12,0)))</f>
        <v>5822.125</v>
      </c>
      <c r="L2038" s="16">
        <f t="shared" si="218"/>
        <v>153.70410000000001</v>
      </c>
      <c r="M2038" s="16">
        <f t="shared" si="219"/>
        <v>291.10624999999999</v>
      </c>
      <c r="N2038" s="14">
        <f>E2038*(K2038-L2038-M2038)*IF(F2038="GHS",1,Assumptions!$B$4)</f>
        <v>209418443.58132002</v>
      </c>
      <c r="O2038" s="15">
        <f t="shared" ca="1" si="220"/>
        <v>489</v>
      </c>
      <c r="P2038" s="15" t="str">
        <f t="shared" ca="1" si="221"/>
        <v>365d+</v>
      </c>
      <c r="Q2038" s="17">
        <f ca="1">IF(P2038="0-90d",0,IF(P2038="91-180d",INDEX(Assumptions!$F$8:$F$12,MATCH(B2038,Assumptions!$A$8:$A$12,0)),IF(P2038="181-365d",INDEX(Assumptions!$G$8:$G$12,MATCH(B2038,Assumptions!$A$8:$A$12,0)),INDEX(Assumptions!$H$8:$H$12,MATCH(B2038,Assumptions!$A$8:$A$12,0)))))</f>
        <v>0.4</v>
      </c>
      <c r="R2038" s="14">
        <f t="shared" ca="1" si="222"/>
        <v>79813005.782400012</v>
      </c>
      <c r="S2038" s="14">
        <f t="shared" ca="1" si="223"/>
        <v>119719508.67360002</v>
      </c>
      <c r="T2038" s="11" t="s">
        <v>25</v>
      </c>
      <c r="U2038" s="18" t="s">
        <v>26</v>
      </c>
    </row>
    <row r="2039" spans="1:21" ht="15" customHeight="1" x14ac:dyDescent="0.15">
      <c r="A2039" s="10" t="s">
        <v>2087</v>
      </c>
      <c r="B2039" s="11" t="s">
        <v>28</v>
      </c>
      <c r="C2039" s="11" t="s">
        <v>38</v>
      </c>
      <c r="D2039" s="12">
        <v>46019</v>
      </c>
      <c r="E2039" s="11">
        <v>724</v>
      </c>
      <c r="F2039" s="11" t="s">
        <v>24</v>
      </c>
      <c r="G2039" s="13">
        <v>9479.2999999999993</v>
      </c>
      <c r="H2039" s="14">
        <f t="shared" si="217"/>
        <v>6863013.1999999993</v>
      </c>
      <c r="I2039" s="14">
        <f>IF(F2039="GHS",H2039,H2039*Assumptions!$B$4)</f>
        <v>74120542.560000002</v>
      </c>
      <c r="J2039" s="15" t="str">
        <f>INDEX(Assumptions!$B$8:$B$12,MATCH(B2039,Assumptions!$A$8:$A$12,0))</f>
        <v>Fair Value Less Costs to Sell</v>
      </c>
      <c r="K2039" s="16">
        <f>G2039/(1-INDEX(Assumptions!$D$8:$D$12,MATCH(B2039,Assumptions!$A$8:$A$12,0)))</f>
        <v>10771.931818181818</v>
      </c>
      <c r="L2039" s="16">
        <f t="shared" si="218"/>
        <v>284.37899999999996</v>
      </c>
      <c r="M2039" s="16">
        <f t="shared" si="219"/>
        <v>538.59659090909088</v>
      </c>
      <c r="N2039" s="14">
        <f>E2039*(K2039-L2039-M2039)*IF(F2039="GHS",1,Assumptions!$B$4)</f>
        <v>77792878.532290906</v>
      </c>
      <c r="O2039" s="15">
        <f t="shared" ca="1" si="220"/>
        <v>267</v>
      </c>
      <c r="P2039" s="15" t="str">
        <f t="shared" ca="1" si="221"/>
        <v>181-365d</v>
      </c>
      <c r="Q2039" s="17">
        <f ca="1">IF(P2039="0-90d",0,IF(P2039="91-180d",INDEX(Assumptions!$F$8:$F$12,MATCH(B2039,Assumptions!$A$8:$A$12,0)),IF(P2039="181-365d",INDEX(Assumptions!$G$8:$G$12,MATCH(B2039,Assumptions!$A$8:$A$12,0)),INDEX(Assumptions!$H$8:$H$12,MATCH(B2039,Assumptions!$A$8:$A$12,0)))))</f>
        <v>0.1</v>
      </c>
      <c r="R2039" s="14">
        <f t="shared" ca="1" si="222"/>
        <v>7412054.256000001</v>
      </c>
      <c r="S2039" s="14">
        <f t="shared" si="223"/>
        <v>0</v>
      </c>
      <c r="T2039" s="11" t="s">
        <v>39</v>
      </c>
      <c r="U2039" s="18" t="s">
        <v>26</v>
      </c>
    </row>
    <row r="2040" spans="1:21" ht="15" customHeight="1" x14ac:dyDescent="0.15">
      <c r="A2040" s="10" t="s">
        <v>2088</v>
      </c>
      <c r="B2040" s="11" t="s">
        <v>31</v>
      </c>
      <c r="C2040" s="11" t="s">
        <v>32</v>
      </c>
      <c r="D2040" s="12">
        <v>46166</v>
      </c>
      <c r="E2040" s="11">
        <v>4672</v>
      </c>
      <c r="F2040" s="11" t="s">
        <v>33</v>
      </c>
      <c r="G2040" s="13">
        <v>1944.43</v>
      </c>
      <c r="H2040" s="14">
        <f t="shared" si="217"/>
        <v>9084376.9600000009</v>
      </c>
      <c r="I2040" s="14">
        <f>IF(F2040="GHS",H2040,H2040*Assumptions!$B$4)</f>
        <v>9084376.9600000009</v>
      </c>
      <c r="J2040" s="15" t="str">
        <f>INDEX(Assumptions!$B$8:$B$12,MATCH(B2040,Assumptions!$A$8:$A$12,0))</f>
        <v>Weighted Average</v>
      </c>
      <c r="K2040" s="16">
        <f>G2040/(1-INDEX(Assumptions!$D$8:$D$12,MATCH(B2040,Assumptions!$A$8:$A$12,0)))</f>
        <v>2700.5972222222226</v>
      </c>
      <c r="L2040" s="16">
        <f t="shared" si="218"/>
        <v>58.332900000000002</v>
      </c>
      <c r="M2040" s="16">
        <f t="shared" si="219"/>
        <v>135.02986111111113</v>
      </c>
      <c r="N2040" s="14">
        <f>E2040*(K2040-L2040-M2040)*IF(F2040="GHS",1,Assumptions!$B$4)</f>
        <v>11713799.402311113</v>
      </c>
      <c r="O2040" s="15">
        <f t="shared" ca="1" si="220"/>
        <v>120</v>
      </c>
      <c r="P2040" s="15" t="str">
        <f t="shared" ca="1" si="221"/>
        <v>91-180d</v>
      </c>
      <c r="Q2040" s="17">
        <f ca="1">IF(P2040="0-90d",0,IF(P2040="91-180d",INDEX(Assumptions!$F$8:$F$12,MATCH(B2040,Assumptions!$A$8:$A$12,0)),IF(P2040="181-365d",INDEX(Assumptions!$G$8:$G$12,MATCH(B2040,Assumptions!$A$8:$A$12,0)),INDEX(Assumptions!$H$8:$H$12,MATCH(B2040,Assumptions!$A$8:$A$12,0)))))</f>
        <v>0.05</v>
      </c>
      <c r="R2040" s="14">
        <f t="shared" ca="1" si="222"/>
        <v>454218.84800000006</v>
      </c>
      <c r="S2040" s="14">
        <f t="shared" si="223"/>
        <v>0</v>
      </c>
      <c r="T2040" s="11" t="s">
        <v>39</v>
      </c>
      <c r="U2040" s="18" t="s">
        <v>26</v>
      </c>
    </row>
    <row r="2041" spans="1:21" ht="15" customHeight="1" x14ac:dyDescent="0.15">
      <c r="A2041" s="10" t="s">
        <v>2089</v>
      </c>
      <c r="B2041" s="11" t="s">
        <v>28</v>
      </c>
      <c r="C2041" s="11" t="s">
        <v>35</v>
      </c>
      <c r="D2041" s="12">
        <v>46175</v>
      </c>
      <c r="E2041" s="11">
        <v>4379</v>
      </c>
      <c r="F2041" s="11" t="s">
        <v>24</v>
      </c>
      <c r="G2041" s="13">
        <v>5510.37</v>
      </c>
      <c r="H2041" s="14">
        <f t="shared" si="217"/>
        <v>24129910.23</v>
      </c>
      <c r="I2041" s="14">
        <f>IF(F2041="GHS",H2041,H2041*Assumptions!$B$4)</f>
        <v>260603030.48400003</v>
      </c>
      <c r="J2041" s="15" t="str">
        <f>INDEX(Assumptions!$B$8:$B$12,MATCH(B2041,Assumptions!$A$8:$A$12,0))</f>
        <v>Fair Value Less Costs to Sell</v>
      </c>
      <c r="K2041" s="16">
        <f>G2041/(1-INDEX(Assumptions!$D$8:$D$12,MATCH(B2041,Assumptions!$A$8:$A$12,0)))</f>
        <v>6261.784090909091</v>
      </c>
      <c r="L2041" s="16">
        <f t="shared" si="218"/>
        <v>165.31109999999998</v>
      </c>
      <c r="M2041" s="16">
        <f t="shared" si="219"/>
        <v>313.08920454545455</v>
      </c>
      <c r="N2041" s="14">
        <f>E2041*(K2041-L2041-M2041)*IF(F2041="GHS",1,Assumptions!$B$4)</f>
        <v>273514726.08525276</v>
      </c>
      <c r="O2041" s="15">
        <f t="shared" ca="1" si="220"/>
        <v>111</v>
      </c>
      <c r="P2041" s="15" t="str">
        <f t="shared" ca="1" si="221"/>
        <v>91-180d</v>
      </c>
      <c r="Q2041" s="17">
        <f ca="1">IF(P2041="0-90d",0,IF(P2041="91-180d",INDEX(Assumptions!$F$8:$F$12,MATCH(B2041,Assumptions!$A$8:$A$12,0)),IF(P2041="181-365d",INDEX(Assumptions!$G$8:$G$12,MATCH(B2041,Assumptions!$A$8:$A$12,0)),INDEX(Assumptions!$H$8:$H$12,MATCH(B2041,Assumptions!$A$8:$A$12,0)))))</f>
        <v>0.02</v>
      </c>
      <c r="R2041" s="14">
        <f t="shared" ca="1" si="222"/>
        <v>5212060.6096800007</v>
      </c>
      <c r="S2041" s="14">
        <f t="shared" ca="1" si="223"/>
        <v>255390969.87432003</v>
      </c>
      <c r="T2041" s="11" t="s">
        <v>25</v>
      </c>
      <c r="U2041" s="18" t="s">
        <v>26</v>
      </c>
    </row>
    <row r="2042" spans="1:21" ht="15" customHeight="1" x14ac:dyDescent="0.15">
      <c r="A2042" s="10" t="s">
        <v>2090</v>
      </c>
      <c r="B2042" s="11" t="s">
        <v>28</v>
      </c>
      <c r="C2042" s="11" t="s">
        <v>38</v>
      </c>
      <c r="D2042" s="12">
        <v>46090</v>
      </c>
      <c r="E2042" s="11">
        <v>2243</v>
      </c>
      <c r="F2042" s="11" t="s">
        <v>24</v>
      </c>
      <c r="G2042" s="13">
        <v>13481.44</v>
      </c>
      <c r="H2042" s="14">
        <f t="shared" si="217"/>
        <v>30238869.920000002</v>
      </c>
      <c r="I2042" s="14">
        <f>IF(F2042="GHS",H2042,H2042*Assumptions!$B$4)</f>
        <v>326579795.13600004</v>
      </c>
      <c r="J2042" s="15" t="str">
        <f>INDEX(Assumptions!$B$8:$B$12,MATCH(B2042,Assumptions!$A$8:$A$12,0))</f>
        <v>Fair Value Less Costs to Sell</v>
      </c>
      <c r="K2042" s="16">
        <f>G2042/(1-INDEX(Assumptions!$D$8:$D$12,MATCH(B2042,Assumptions!$A$8:$A$12,0)))</f>
        <v>15319.818181818182</v>
      </c>
      <c r="L2042" s="16">
        <f t="shared" si="218"/>
        <v>404.44319999999999</v>
      </c>
      <c r="M2042" s="16">
        <f t="shared" si="219"/>
        <v>765.9909090909091</v>
      </c>
      <c r="N2042" s="14">
        <f>E2042*(K2042-L2042-M2042)*IF(F2042="GHS",1,Assumptions!$B$4)</f>
        <v>342760339.53137457</v>
      </c>
      <c r="O2042" s="15">
        <f t="shared" ca="1" si="220"/>
        <v>196</v>
      </c>
      <c r="P2042" s="15" t="str">
        <f t="shared" ca="1" si="221"/>
        <v>181-365d</v>
      </c>
      <c r="Q2042" s="17">
        <f ca="1">IF(P2042="0-90d",0,IF(P2042="91-180d",INDEX(Assumptions!$F$8:$F$12,MATCH(B2042,Assumptions!$A$8:$A$12,0)),IF(P2042="181-365d",INDEX(Assumptions!$G$8:$G$12,MATCH(B2042,Assumptions!$A$8:$A$12,0)),INDEX(Assumptions!$H$8:$H$12,MATCH(B2042,Assumptions!$A$8:$A$12,0)))))</f>
        <v>0.1</v>
      </c>
      <c r="R2042" s="14">
        <f t="shared" ca="1" si="222"/>
        <v>32657979.513600007</v>
      </c>
      <c r="S2042" s="14">
        <f t="shared" ca="1" si="223"/>
        <v>293921815.62240005</v>
      </c>
      <c r="T2042" s="11" t="s">
        <v>25</v>
      </c>
      <c r="U2042" s="18" t="s">
        <v>26</v>
      </c>
    </row>
    <row r="2043" spans="1:21" ht="15" customHeight="1" x14ac:dyDescent="0.15">
      <c r="A2043" s="10" t="s">
        <v>2091</v>
      </c>
      <c r="B2043" s="11" t="s">
        <v>31</v>
      </c>
      <c r="C2043" s="11" t="s">
        <v>63</v>
      </c>
      <c r="D2043" s="12">
        <v>46136</v>
      </c>
      <c r="E2043" s="11">
        <v>3386</v>
      </c>
      <c r="F2043" s="11" t="s">
        <v>33</v>
      </c>
      <c r="G2043" s="13">
        <v>3668.91</v>
      </c>
      <c r="H2043" s="14">
        <f t="shared" si="217"/>
        <v>12422929.26</v>
      </c>
      <c r="I2043" s="14">
        <f>IF(F2043="GHS",H2043,H2043*Assumptions!$B$4)</f>
        <v>12422929.26</v>
      </c>
      <c r="J2043" s="15" t="str">
        <f>INDEX(Assumptions!$B$8:$B$12,MATCH(B2043,Assumptions!$A$8:$A$12,0))</f>
        <v>Weighted Average</v>
      </c>
      <c r="K2043" s="16">
        <f>G2043/(1-INDEX(Assumptions!$D$8:$D$12,MATCH(B2043,Assumptions!$A$8:$A$12,0)))</f>
        <v>5095.708333333333</v>
      </c>
      <c r="L2043" s="16">
        <f t="shared" si="218"/>
        <v>110.06729999999999</v>
      </c>
      <c r="M2043" s="16">
        <f t="shared" si="219"/>
        <v>254.78541666666666</v>
      </c>
      <c r="N2043" s="14">
        <f>E2043*(K2043-L2043-M2043)*IF(F2043="GHS",1,Assumptions!$B$4)</f>
        <v>16018677.118033333</v>
      </c>
      <c r="O2043" s="15">
        <f t="shared" ca="1" si="220"/>
        <v>150</v>
      </c>
      <c r="P2043" s="15" t="str">
        <f t="shared" ca="1" si="221"/>
        <v>91-180d</v>
      </c>
      <c r="Q2043" s="17">
        <f ca="1">IF(P2043="0-90d",0,IF(P2043="91-180d",INDEX(Assumptions!$F$8:$F$12,MATCH(B2043,Assumptions!$A$8:$A$12,0)),IF(P2043="181-365d",INDEX(Assumptions!$G$8:$G$12,MATCH(B2043,Assumptions!$A$8:$A$12,0)),INDEX(Assumptions!$H$8:$H$12,MATCH(B2043,Assumptions!$A$8:$A$12,0)))))</f>
        <v>0.05</v>
      </c>
      <c r="R2043" s="14">
        <f t="shared" ca="1" si="222"/>
        <v>621146.46299999999</v>
      </c>
      <c r="S2043" s="14">
        <f t="shared" ca="1" si="223"/>
        <v>11801782.797</v>
      </c>
      <c r="T2043" s="11" t="s">
        <v>25</v>
      </c>
      <c r="U2043" s="18" t="s">
        <v>36</v>
      </c>
    </row>
    <row r="2044" spans="1:21" ht="15" customHeight="1" x14ac:dyDescent="0.15">
      <c r="A2044" s="10" t="s">
        <v>2092</v>
      </c>
      <c r="B2044" s="11" t="s">
        <v>31</v>
      </c>
      <c r="C2044" s="11" t="s">
        <v>76</v>
      </c>
      <c r="D2044" s="12">
        <v>45817</v>
      </c>
      <c r="E2044" s="11">
        <v>418</v>
      </c>
      <c r="F2044" s="11" t="s">
        <v>33</v>
      </c>
      <c r="G2044" s="13">
        <v>1752.82</v>
      </c>
      <c r="H2044" s="14">
        <f t="shared" si="217"/>
        <v>732678.76</v>
      </c>
      <c r="I2044" s="14">
        <f>IF(F2044="GHS",H2044,H2044*Assumptions!$B$4)</f>
        <v>732678.76</v>
      </c>
      <c r="J2044" s="15" t="str">
        <f>INDEX(Assumptions!$B$8:$B$12,MATCH(B2044,Assumptions!$A$8:$A$12,0))</f>
        <v>Weighted Average</v>
      </c>
      <c r="K2044" s="16">
        <f>G2044/(1-INDEX(Assumptions!$D$8:$D$12,MATCH(B2044,Assumptions!$A$8:$A$12,0)))</f>
        <v>2434.4722222222222</v>
      </c>
      <c r="L2044" s="16">
        <f t="shared" si="218"/>
        <v>52.584599999999995</v>
      </c>
      <c r="M2044" s="16">
        <f t="shared" si="219"/>
        <v>121.72361111111111</v>
      </c>
      <c r="N2044" s="14">
        <f>E2044*(K2044-L2044-M2044)*IF(F2044="GHS",1,Assumptions!$B$4)</f>
        <v>944748.55664444435</v>
      </c>
      <c r="O2044" s="15">
        <f t="shared" ca="1" si="220"/>
        <v>469</v>
      </c>
      <c r="P2044" s="15" t="str">
        <f t="shared" ca="1" si="221"/>
        <v>365d+</v>
      </c>
      <c r="Q2044" s="17">
        <f ca="1">IF(P2044="0-90d",0,IF(P2044="91-180d",INDEX(Assumptions!$F$8:$F$12,MATCH(B2044,Assumptions!$A$8:$A$12,0)),IF(P2044="181-365d",INDEX(Assumptions!$G$8:$G$12,MATCH(B2044,Assumptions!$A$8:$A$12,0)),INDEX(Assumptions!$H$8:$H$12,MATCH(B2044,Assumptions!$A$8:$A$12,0)))))</f>
        <v>0.6</v>
      </c>
      <c r="R2044" s="14">
        <f t="shared" ca="1" si="222"/>
        <v>439607.25599999999</v>
      </c>
      <c r="S2044" s="14">
        <f t="shared" ca="1" si="223"/>
        <v>293071.50400000002</v>
      </c>
      <c r="T2044" s="11" t="s">
        <v>25</v>
      </c>
      <c r="U2044" s="18" t="s">
        <v>36</v>
      </c>
    </row>
    <row r="2045" spans="1:21" ht="15" customHeight="1" x14ac:dyDescent="0.15">
      <c r="A2045" s="10" t="s">
        <v>2093</v>
      </c>
      <c r="B2045" s="11" t="s">
        <v>41</v>
      </c>
      <c r="C2045" s="11" t="s">
        <v>115</v>
      </c>
      <c r="D2045" s="12">
        <v>46155</v>
      </c>
      <c r="E2045" s="11">
        <v>350</v>
      </c>
      <c r="F2045" s="11" t="s">
        <v>33</v>
      </c>
      <c r="G2045" s="13">
        <v>397.2</v>
      </c>
      <c r="H2045" s="14">
        <f t="shared" si="217"/>
        <v>139020</v>
      </c>
      <c r="I2045" s="14">
        <f>IF(F2045="GHS",H2045,H2045*Assumptions!$B$4)</f>
        <v>139020</v>
      </c>
      <c r="J2045" s="15" t="str">
        <f>INDEX(Assumptions!$B$8:$B$12,MATCH(B2045,Assumptions!$A$8:$A$12,0))</f>
        <v>Weighted Average</v>
      </c>
      <c r="K2045" s="16">
        <f>G2045/(1-INDEX(Assumptions!$D$8:$D$12,MATCH(B2045,Assumptions!$A$8:$A$12,0)))</f>
        <v>611.07692307692309</v>
      </c>
      <c r="L2045" s="16">
        <f t="shared" si="218"/>
        <v>11.915999999999999</v>
      </c>
      <c r="M2045" s="16">
        <f t="shared" si="219"/>
        <v>30.553846153846155</v>
      </c>
      <c r="N2045" s="14">
        <f>E2045*(K2045-L2045-M2045)*IF(F2045="GHS",1,Assumptions!$B$4)</f>
        <v>199012.4769230769</v>
      </c>
      <c r="O2045" s="15">
        <f t="shared" ca="1" si="220"/>
        <v>131</v>
      </c>
      <c r="P2045" s="15" t="str">
        <f t="shared" ca="1" si="221"/>
        <v>91-180d</v>
      </c>
      <c r="Q2045" s="17">
        <f ca="1">IF(P2045="0-90d",0,IF(P2045="91-180d",INDEX(Assumptions!$F$8:$F$12,MATCH(B2045,Assumptions!$A$8:$A$12,0)),IF(P2045="181-365d",INDEX(Assumptions!$G$8:$G$12,MATCH(B2045,Assumptions!$A$8:$A$12,0)),INDEX(Assumptions!$H$8:$H$12,MATCH(B2045,Assumptions!$A$8:$A$12,0)))))</f>
        <v>0.1</v>
      </c>
      <c r="R2045" s="14">
        <f t="shared" ca="1" si="222"/>
        <v>13902</v>
      </c>
      <c r="S2045" s="14">
        <f t="shared" ca="1" si="223"/>
        <v>125118</v>
      </c>
      <c r="T2045" s="11" t="s">
        <v>25</v>
      </c>
      <c r="U2045" s="18" t="s">
        <v>26</v>
      </c>
    </row>
    <row r="2046" spans="1:21" ht="15" customHeight="1" x14ac:dyDescent="0.15">
      <c r="A2046" s="10" t="s">
        <v>2094</v>
      </c>
      <c r="B2046" s="11" t="s">
        <v>41</v>
      </c>
      <c r="C2046" s="11" t="s">
        <v>42</v>
      </c>
      <c r="D2046" s="12">
        <v>45914</v>
      </c>
      <c r="E2046" s="11">
        <v>855</v>
      </c>
      <c r="F2046" s="11" t="s">
        <v>33</v>
      </c>
      <c r="G2046" s="13">
        <v>785.58</v>
      </c>
      <c r="H2046" s="14">
        <f t="shared" si="217"/>
        <v>671670.9</v>
      </c>
      <c r="I2046" s="14">
        <f>IF(F2046="GHS",H2046,H2046*Assumptions!$B$4)</f>
        <v>671670.9</v>
      </c>
      <c r="J2046" s="15" t="str">
        <f>INDEX(Assumptions!$B$8:$B$12,MATCH(B2046,Assumptions!$A$8:$A$12,0))</f>
        <v>Weighted Average</v>
      </c>
      <c r="K2046" s="16">
        <f>G2046/(1-INDEX(Assumptions!$D$8:$D$12,MATCH(B2046,Assumptions!$A$8:$A$12,0)))</f>
        <v>1208.5846153846155</v>
      </c>
      <c r="L2046" s="16">
        <f t="shared" si="218"/>
        <v>23.567399999999999</v>
      </c>
      <c r="M2046" s="16">
        <f t="shared" si="219"/>
        <v>60.429230769230777</v>
      </c>
      <c r="N2046" s="14">
        <f>E2046*(K2046-L2046-M2046)*IF(F2046="GHS",1,Assumptions!$B$4)</f>
        <v>961522.72684615396</v>
      </c>
      <c r="O2046" s="15">
        <f t="shared" ca="1" si="220"/>
        <v>372</v>
      </c>
      <c r="P2046" s="15" t="str">
        <f t="shared" ca="1" si="221"/>
        <v>365d+</v>
      </c>
      <c r="Q2046" s="17">
        <f ca="1">IF(P2046="0-90d",0,IF(P2046="91-180d",INDEX(Assumptions!$F$8:$F$12,MATCH(B2046,Assumptions!$A$8:$A$12,0)),IF(P2046="181-365d",INDEX(Assumptions!$G$8:$G$12,MATCH(B2046,Assumptions!$A$8:$A$12,0)),INDEX(Assumptions!$H$8:$H$12,MATCH(B2046,Assumptions!$A$8:$A$12,0)))))</f>
        <v>0.8</v>
      </c>
      <c r="R2046" s="14">
        <f t="shared" ca="1" si="222"/>
        <v>537336.72000000009</v>
      </c>
      <c r="S2046" s="14">
        <f t="shared" ca="1" si="223"/>
        <v>134334.17999999993</v>
      </c>
      <c r="T2046" s="11" t="s">
        <v>25</v>
      </c>
      <c r="U2046" s="18" t="s">
        <v>36</v>
      </c>
    </row>
    <row r="2047" spans="1:21" ht="15" customHeight="1" x14ac:dyDescent="0.15">
      <c r="A2047" s="10" t="s">
        <v>2095</v>
      </c>
      <c r="B2047" s="11" t="s">
        <v>31</v>
      </c>
      <c r="C2047" s="11" t="s">
        <v>63</v>
      </c>
      <c r="D2047" s="12">
        <v>45878</v>
      </c>
      <c r="E2047" s="11">
        <v>4543</v>
      </c>
      <c r="F2047" s="11" t="s">
        <v>33</v>
      </c>
      <c r="G2047" s="13">
        <v>2033.05</v>
      </c>
      <c r="H2047" s="14">
        <f t="shared" si="217"/>
        <v>9236146.1500000004</v>
      </c>
      <c r="I2047" s="14">
        <f>IF(F2047="GHS",H2047,H2047*Assumptions!$B$4)</f>
        <v>9236146.1500000004</v>
      </c>
      <c r="J2047" s="15" t="str">
        <f>INDEX(Assumptions!$B$8:$B$12,MATCH(B2047,Assumptions!$A$8:$A$12,0))</f>
        <v>Weighted Average</v>
      </c>
      <c r="K2047" s="16">
        <f>G2047/(1-INDEX(Assumptions!$D$8:$D$12,MATCH(B2047,Assumptions!$A$8:$A$12,0)))</f>
        <v>2823.6805555555557</v>
      </c>
      <c r="L2047" s="16">
        <f t="shared" si="218"/>
        <v>60.991499999999995</v>
      </c>
      <c r="M2047" s="16">
        <f t="shared" si="219"/>
        <v>141.1840277777778</v>
      </c>
      <c r="N2047" s="14">
        <f>E2047*(K2047-L2047-M2047)*IF(F2047="GHS",1,Assumptions!$B$4)</f>
        <v>11909497.341194443</v>
      </c>
      <c r="O2047" s="15">
        <f t="shared" ca="1" si="220"/>
        <v>408</v>
      </c>
      <c r="P2047" s="15" t="str">
        <f t="shared" ca="1" si="221"/>
        <v>365d+</v>
      </c>
      <c r="Q2047" s="17">
        <f ca="1">IF(P2047="0-90d",0,IF(P2047="91-180d",INDEX(Assumptions!$F$8:$F$12,MATCH(B2047,Assumptions!$A$8:$A$12,0)),IF(P2047="181-365d",INDEX(Assumptions!$G$8:$G$12,MATCH(B2047,Assumptions!$A$8:$A$12,0)),INDEX(Assumptions!$H$8:$H$12,MATCH(B2047,Assumptions!$A$8:$A$12,0)))))</f>
        <v>0.6</v>
      </c>
      <c r="R2047" s="14">
        <f t="shared" ca="1" si="222"/>
        <v>5541687.6900000004</v>
      </c>
      <c r="S2047" s="14">
        <f t="shared" ca="1" si="223"/>
        <v>3694458.46</v>
      </c>
      <c r="T2047" s="11" t="s">
        <v>25</v>
      </c>
      <c r="U2047" s="18" t="s">
        <v>26</v>
      </c>
    </row>
    <row r="2048" spans="1:21" ht="15" customHeight="1" x14ac:dyDescent="0.15">
      <c r="A2048" s="10" t="s">
        <v>2096</v>
      </c>
      <c r="B2048" s="11" t="s">
        <v>31</v>
      </c>
      <c r="C2048" s="11" t="s">
        <v>76</v>
      </c>
      <c r="D2048" s="12">
        <v>45943</v>
      </c>
      <c r="E2048" s="11">
        <v>541</v>
      </c>
      <c r="F2048" s="11" t="s">
        <v>33</v>
      </c>
      <c r="G2048" s="13">
        <v>3408.18</v>
      </c>
      <c r="H2048" s="14">
        <f t="shared" si="217"/>
        <v>1843825.38</v>
      </c>
      <c r="I2048" s="14">
        <f>IF(F2048="GHS",H2048,H2048*Assumptions!$B$4)</f>
        <v>1843825.38</v>
      </c>
      <c r="J2048" s="15" t="str">
        <f>INDEX(Assumptions!$B$8:$B$12,MATCH(B2048,Assumptions!$A$8:$A$12,0))</f>
        <v>Weighted Average</v>
      </c>
      <c r="K2048" s="16">
        <f>G2048/(1-INDEX(Assumptions!$D$8:$D$12,MATCH(B2048,Assumptions!$A$8:$A$12,0)))</f>
        <v>4733.583333333333</v>
      </c>
      <c r="L2048" s="16">
        <f t="shared" si="218"/>
        <v>102.24539999999999</v>
      </c>
      <c r="M2048" s="16">
        <f t="shared" si="219"/>
        <v>236.67916666666667</v>
      </c>
      <c r="N2048" s="14">
        <f>E2048*(K2048-L2048-M2048)*IF(F2048="GHS",1,Assumptions!$B$4)</f>
        <v>2377510.3927666666</v>
      </c>
      <c r="O2048" s="15">
        <f t="shared" ca="1" si="220"/>
        <v>343</v>
      </c>
      <c r="P2048" s="15" t="str">
        <f t="shared" ca="1" si="221"/>
        <v>181-365d</v>
      </c>
      <c r="Q2048" s="17">
        <f ca="1">IF(P2048="0-90d",0,IF(P2048="91-180d",INDEX(Assumptions!$F$8:$F$12,MATCH(B2048,Assumptions!$A$8:$A$12,0)),IF(P2048="181-365d",INDEX(Assumptions!$G$8:$G$12,MATCH(B2048,Assumptions!$A$8:$A$12,0)),INDEX(Assumptions!$H$8:$H$12,MATCH(B2048,Assumptions!$A$8:$A$12,0)))))</f>
        <v>0.2</v>
      </c>
      <c r="R2048" s="14">
        <f t="shared" ca="1" si="222"/>
        <v>368765.076</v>
      </c>
      <c r="S2048" s="14">
        <f t="shared" si="223"/>
        <v>0</v>
      </c>
      <c r="T2048" s="11" t="s">
        <v>39</v>
      </c>
      <c r="U2048" s="18" t="s">
        <v>36</v>
      </c>
    </row>
    <row r="2049" spans="1:21" ht="15" customHeight="1" x14ac:dyDescent="0.15">
      <c r="A2049" s="10" t="s">
        <v>2097</v>
      </c>
      <c r="B2049" s="11" t="s">
        <v>41</v>
      </c>
      <c r="C2049" s="11" t="s">
        <v>115</v>
      </c>
      <c r="D2049" s="12">
        <v>45859</v>
      </c>
      <c r="E2049" s="11">
        <v>1562</v>
      </c>
      <c r="F2049" s="11" t="s">
        <v>33</v>
      </c>
      <c r="G2049" s="13">
        <v>503.43</v>
      </c>
      <c r="H2049" s="14">
        <f t="shared" si="217"/>
        <v>786357.66</v>
      </c>
      <c r="I2049" s="14">
        <f>IF(F2049="GHS",H2049,H2049*Assumptions!$B$4)</f>
        <v>786357.66</v>
      </c>
      <c r="J2049" s="15" t="str">
        <f>INDEX(Assumptions!$B$8:$B$12,MATCH(B2049,Assumptions!$A$8:$A$12,0))</f>
        <v>Weighted Average</v>
      </c>
      <c r="K2049" s="16">
        <f>G2049/(1-INDEX(Assumptions!$D$8:$D$12,MATCH(B2049,Assumptions!$A$8:$A$12,0)))</f>
        <v>774.50769230769231</v>
      </c>
      <c r="L2049" s="16">
        <f t="shared" si="218"/>
        <v>15.1029</v>
      </c>
      <c r="M2049" s="16">
        <f t="shared" si="219"/>
        <v>38.72538461538462</v>
      </c>
      <c r="N2049" s="14">
        <f>E2049*(K2049-L2049-M2049)*IF(F2049="GHS",1,Assumptions!$B$4)</f>
        <v>1125701.2348153845</v>
      </c>
      <c r="O2049" s="15">
        <f t="shared" ca="1" si="220"/>
        <v>427</v>
      </c>
      <c r="P2049" s="15" t="str">
        <f t="shared" ca="1" si="221"/>
        <v>365d+</v>
      </c>
      <c r="Q2049" s="17">
        <f ca="1">IF(P2049="0-90d",0,IF(P2049="91-180d",INDEX(Assumptions!$F$8:$F$12,MATCH(B2049,Assumptions!$A$8:$A$12,0)),IF(P2049="181-365d",INDEX(Assumptions!$G$8:$G$12,MATCH(B2049,Assumptions!$A$8:$A$12,0)),INDEX(Assumptions!$H$8:$H$12,MATCH(B2049,Assumptions!$A$8:$A$12,0)))))</f>
        <v>0.8</v>
      </c>
      <c r="R2049" s="14">
        <f t="shared" ca="1" si="222"/>
        <v>629086.12800000003</v>
      </c>
      <c r="S2049" s="14">
        <f t="shared" ca="1" si="223"/>
        <v>157271.53200000001</v>
      </c>
      <c r="T2049" s="11" t="s">
        <v>25</v>
      </c>
      <c r="U2049" s="18" t="s">
        <v>26</v>
      </c>
    </row>
    <row r="2050" spans="1:21" ht="15" customHeight="1" x14ac:dyDescent="0.15">
      <c r="A2050" s="10" t="s">
        <v>2098</v>
      </c>
      <c r="B2050" s="11" t="s">
        <v>46</v>
      </c>
      <c r="C2050" s="11" t="s">
        <v>119</v>
      </c>
      <c r="D2050" s="12">
        <v>46218</v>
      </c>
      <c r="E2050" s="11">
        <v>2993</v>
      </c>
      <c r="F2050" s="11" t="s">
        <v>33</v>
      </c>
      <c r="G2050" s="13">
        <v>1070039.03</v>
      </c>
      <c r="H2050" s="14">
        <f t="shared" ref="H2050:H2113" si="224">E2050*G2050</f>
        <v>3202626816.79</v>
      </c>
      <c r="I2050" s="14">
        <f>IF(F2050="GHS",H2050,H2050*Assumptions!$B$4)</f>
        <v>3202626816.79</v>
      </c>
      <c r="J2050" s="15" t="str">
        <f>INDEX(Assumptions!$B$8:$B$12,MATCH(B2050,Assumptions!$A$8:$A$12,0))</f>
        <v>Specific Identification</v>
      </c>
      <c r="K2050" s="16">
        <f>G2050/(1-INDEX(Assumptions!$D$8:$D$12,MATCH(B2050,Assumptions!$A$8:$A$12,0)))</f>
        <v>1371844.9102564103</v>
      </c>
      <c r="L2050" s="16">
        <f t="shared" ref="L2050:L2113" si="225">G2050*0.03</f>
        <v>32101.170900000001</v>
      </c>
      <c r="M2050" s="16">
        <f t="shared" ref="M2050:M2113" si="226">K2050*0.05</f>
        <v>68592.245512820518</v>
      </c>
      <c r="N2050" s="14">
        <f>E2050*(K2050-L2050-M2050)*IF(F2050="GHS",1,Assumptions!$B$4)</f>
        <v>3804556421.073864</v>
      </c>
      <c r="O2050" s="15">
        <f t="shared" ref="O2050:O2113" ca="1" si="227">TODAY()-D2050</f>
        <v>68</v>
      </c>
      <c r="P2050" s="15" t="str">
        <f t="shared" ref="P2050:P2113" ca="1" si="228">IF(O2050&lt;=90,"0-90d",IF(O2050&lt;=180,"91-180d",IF(O2050&lt;=365,"181-365d","365d+")))</f>
        <v>0-90d</v>
      </c>
      <c r="Q2050" s="17">
        <f ca="1">IF(P2050="0-90d",0,IF(P2050="91-180d",INDEX(Assumptions!$F$8:$F$12,MATCH(B2050,Assumptions!$A$8:$A$12,0)),IF(P2050="181-365d",INDEX(Assumptions!$G$8:$G$12,MATCH(B2050,Assumptions!$A$8:$A$12,0)),INDEX(Assumptions!$H$8:$H$12,MATCH(B2050,Assumptions!$A$8:$A$12,0)))))</f>
        <v>0</v>
      </c>
      <c r="R2050" s="14">
        <f t="shared" ref="R2050:R2113" ca="1" si="229">I2050*Q2050</f>
        <v>0</v>
      </c>
      <c r="S2050" s="14">
        <f t="shared" ref="S2050:S2113" ca="1" si="230">IF(T2050="Held on Consignment (Not Owned)",0,MIN(I2050-R2050,N2050))</f>
        <v>3202626816.79</v>
      </c>
      <c r="T2050" s="11" t="s">
        <v>25</v>
      </c>
      <c r="U2050" s="18" t="s">
        <v>26</v>
      </c>
    </row>
    <row r="2051" spans="1:21" ht="15" customHeight="1" x14ac:dyDescent="0.15">
      <c r="A2051" s="10" t="s">
        <v>2099</v>
      </c>
      <c r="B2051" s="11" t="s">
        <v>31</v>
      </c>
      <c r="C2051" s="11" t="s">
        <v>76</v>
      </c>
      <c r="D2051" s="12">
        <v>46043</v>
      </c>
      <c r="E2051" s="11">
        <v>576</v>
      </c>
      <c r="F2051" s="11" t="s">
        <v>33</v>
      </c>
      <c r="G2051" s="13">
        <v>3187.99</v>
      </c>
      <c r="H2051" s="14">
        <f t="shared" si="224"/>
        <v>1836282.2399999998</v>
      </c>
      <c r="I2051" s="14">
        <f>IF(F2051="GHS",H2051,H2051*Assumptions!$B$4)</f>
        <v>1836282.2399999998</v>
      </c>
      <c r="J2051" s="15" t="str">
        <f>INDEX(Assumptions!$B$8:$B$12,MATCH(B2051,Assumptions!$A$8:$A$12,0))</f>
        <v>Weighted Average</v>
      </c>
      <c r="K2051" s="16">
        <f>G2051/(1-INDEX(Assumptions!$D$8:$D$12,MATCH(B2051,Assumptions!$A$8:$A$12,0)))</f>
        <v>4427.7638888888887</v>
      </c>
      <c r="L2051" s="16">
        <f t="shared" si="225"/>
        <v>95.639699999999991</v>
      </c>
      <c r="M2051" s="16">
        <f t="shared" si="226"/>
        <v>221.38819444444445</v>
      </c>
      <c r="N2051" s="14">
        <f>E2051*(K2051-L2051-M2051)*IF(F2051="GHS",1,Assumptions!$B$4)</f>
        <v>2367783.9328000001</v>
      </c>
      <c r="O2051" s="15">
        <f t="shared" ca="1" si="227"/>
        <v>243</v>
      </c>
      <c r="P2051" s="15" t="str">
        <f t="shared" ca="1" si="228"/>
        <v>181-365d</v>
      </c>
      <c r="Q2051" s="17">
        <f ca="1">IF(P2051="0-90d",0,IF(P2051="91-180d",INDEX(Assumptions!$F$8:$F$12,MATCH(B2051,Assumptions!$A$8:$A$12,0)),IF(P2051="181-365d",INDEX(Assumptions!$G$8:$G$12,MATCH(B2051,Assumptions!$A$8:$A$12,0)),INDEX(Assumptions!$H$8:$H$12,MATCH(B2051,Assumptions!$A$8:$A$12,0)))))</f>
        <v>0.2</v>
      </c>
      <c r="R2051" s="14">
        <f t="shared" ca="1" si="229"/>
        <v>367256.44799999997</v>
      </c>
      <c r="S2051" s="14">
        <f t="shared" ca="1" si="230"/>
        <v>1469025.7919999999</v>
      </c>
      <c r="T2051" s="11" t="s">
        <v>25</v>
      </c>
      <c r="U2051" s="18" t="s">
        <v>26</v>
      </c>
    </row>
    <row r="2052" spans="1:21" ht="15" customHeight="1" x14ac:dyDescent="0.15">
      <c r="A2052" s="10" t="s">
        <v>2100</v>
      </c>
      <c r="B2052" s="11" t="s">
        <v>41</v>
      </c>
      <c r="C2052" s="11" t="s">
        <v>49</v>
      </c>
      <c r="D2052" s="12">
        <v>45836</v>
      </c>
      <c r="E2052" s="11">
        <v>3979</v>
      </c>
      <c r="F2052" s="11" t="s">
        <v>33</v>
      </c>
      <c r="G2052" s="13">
        <v>545.04999999999995</v>
      </c>
      <c r="H2052" s="14">
        <f t="shared" si="224"/>
        <v>2168753.9499999997</v>
      </c>
      <c r="I2052" s="14">
        <f>IF(F2052="GHS",H2052,H2052*Assumptions!$B$4)</f>
        <v>2168753.9499999997</v>
      </c>
      <c r="J2052" s="15" t="str">
        <f>INDEX(Assumptions!$B$8:$B$12,MATCH(B2052,Assumptions!$A$8:$A$12,0))</f>
        <v>Weighted Average</v>
      </c>
      <c r="K2052" s="16">
        <f>G2052/(1-INDEX(Assumptions!$D$8:$D$12,MATCH(B2052,Assumptions!$A$8:$A$12,0)))</f>
        <v>838.53846153846143</v>
      </c>
      <c r="L2052" s="16">
        <f t="shared" si="225"/>
        <v>16.351499999999998</v>
      </c>
      <c r="M2052" s="16">
        <f t="shared" si="226"/>
        <v>41.926923076923075</v>
      </c>
      <c r="N2052" s="14">
        <f>E2052*(K2052-L2052-M2052)*IF(F2052="GHS",1,Assumptions!$B$4)</f>
        <v>3104654.6930384608</v>
      </c>
      <c r="O2052" s="15">
        <f t="shared" ca="1" si="227"/>
        <v>450</v>
      </c>
      <c r="P2052" s="15" t="str">
        <f t="shared" ca="1" si="228"/>
        <v>365d+</v>
      </c>
      <c r="Q2052" s="17">
        <f ca="1">IF(P2052="0-90d",0,IF(P2052="91-180d",INDEX(Assumptions!$F$8:$F$12,MATCH(B2052,Assumptions!$A$8:$A$12,0)),IF(P2052="181-365d",INDEX(Assumptions!$G$8:$G$12,MATCH(B2052,Assumptions!$A$8:$A$12,0)),INDEX(Assumptions!$H$8:$H$12,MATCH(B2052,Assumptions!$A$8:$A$12,0)))))</f>
        <v>0.8</v>
      </c>
      <c r="R2052" s="14">
        <f t="shared" ca="1" si="229"/>
        <v>1735003.16</v>
      </c>
      <c r="S2052" s="14">
        <f t="shared" ca="1" si="230"/>
        <v>433750.7899999998</v>
      </c>
      <c r="T2052" s="11" t="s">
        <v>25</v>
      </c>
      <c r="U2052" s="18" t="s">
        <v>26</v>
      </c>
    </row>
    <row r="2053" spans="1:21" ht="15" customHeight="1" x14ac:dyDescent="0.15">
      <c r="A2053" s="10" t="s">
        <v>2101</v>
      </c>
      <c r="B2053" s="11" t="s">
        <v>22</v>
      </c>
      <c r="C2053" s="11" t="s">
        <v>81</v>
      </c>
      <c r="D2053" s="12">
        <v>46197</v>
      </c>
      <c r="E2053" s="11">
        <v>955</v>
      </c>
      <c r="F2053" s="11" t="s">
        <v>24</v>
      </c>
      <c r="G2053" s="13">
        <v>18418.96</v>
      </c>
      <c r="H2053" s="14">
        <f t="shared" si="224"/>
        <v>17590106.800000001</v>
      </c>
      <c r="I2053" s="14">
        <f>IF(F2053="GHS",H2053,H2053*Assumptions!$B$4)</f>
        <v>189973153.44000003</v>
      </c>
      <c r="J2053" s="15" t="str">
        <f>INDEX(Assumptions!$B$8:$B$12,MATCH(B2053,Assumptions!$A$8:$A$12,0))</f>
        <v>FIFO</v>
      </c>
      <c r="K2053" s="16">
        <f>G2053/(1-INDEX(Assumptions!$D$8:$D$12,MATCH(B2053,Assumptions!$A$8:$A$12,0)))</f>
        <v>22462.146341463413</v>
      </c>
      <c r="L2053" s="16">
        <f t="shared" si="225"/>
        <v>552.56880000000001</v>
      </c>
      <c r="M2053" s="16">
        <f t="shared" si="226"/>
        <v>1123.1073170731706</v>
      </c>
      <c r="N2053" s="14">
        <f>E2053*(K2053-L2053-M2053)*IF(F2053="GHS",1,Assumptions!$B$4)</f>
        <v>214391653.89436096</v>
      </c>
      <c r="O2053" s="15">
        <f t="shared" ca="1" si="227"/>
        <v>89</v>
      </c>
      <c r="P2053" s="15" t="str">
        <f t="shared" ca="1" si="228"/>
        <v>0-90d</v>
      </c>
      <c r="Q2053" s="17">
        <f ca="1">IF(P2053="0-90d",0,IF(P2053="91-180d",INDEX(Assumptions!$F$8:$F$12,MATCH(B2053,Assumptions!$A$8:$A$12,0)),IF(P2053="181-365d",INDEX(Assumptions!$G$8:$G$12,MATCH(B2053,Assumptions!$A$8:$A$12,0)),INDEX(Assumptions!$H$8:$H$12,MATCH(B2053,Assumptions!$A$8:$A$12,0)))))</f>
        <v>0</v>
      </c>
      <c r="R2053" s="14">
        <f t="shared" ca="1" si="229"/>
        <v>0</v>
      </c>
      <c r="S2053" s="14">
        <f t="shared" ca="1" si="230"/>
        <v>189973153.44000003</v>
      </c>
      <c r="T2053" s="11" t="s">
        <v>25</v>
      </c>
      <c r="U2053" s="18" t="s">
        <v>36</v>
      </c>
    </row>
    <row r="2054" spans="1:21" ht="15" customHeight="1" x14ac:dyDescent="0.15">
      <c r="A2054" s="10" t="s">
        <v>2102</v>
      </c>
      <c r="B2054" s="11" t="s">
        <v>28</v>
      </c>
      <c r="C2054" s="11" t="s">
        <v>38</v>
      </c>
      <c r="D2054" s="12">
        <v>46161</v>
      </c>
      <c r="E2054" s="11">
        <v>902</v>
      </c>
      <c r="F2054" s="11" t="s">
        <v>24</v>
      </c>
      <c r="G2054" s="13">
        <v>8441.15</v>
      </c>
      <c r="H2054" s="14">
        <f t="shared" si="224"/>
        <v>7613917.2999999998</v>
      </c>
      <c r="I2054" s="14">
        <f>IF(F2054="GHS",H2054,H2054*Assumptions!$B$4)</f>
        <v>82230306.840000004</v>
      </c>
      <c r="J2054" s="15" t="str">
        <f>INDEX(Assumptions!$B$8:$B$12,MATCH(B2054,Assumptions!$A$8:$A$12,0))</f>
        <v>Fair Value Less Costs to Sell</v>
      </c>
      <c r="K2054" s="16">
        <f>G2054/(1-INDEX(Assumptions!$D$8:$D$12,MATCH(B2054,Assumptions!$A$8:$A$12,0)))</f>
        <v>9592.2159090909081</v>
      </c>
      <c r="L2054" s="16">
        <f t="shared" si="225"/>
        <v>253.23449999999997</v>
      </c>
      <c r="M2054" s="16">
        <f t="shared" si="226"/>
        <v>479.61079545454544</v>
      </c>
      <c r="N2054" s="14">
        <f>E2054*(K2054-L2054-M2054)*IF(F2054="GHS",1,Assumptions!$B$4)</f>
        <v>86304444.769799978</v>
      </c>
      <c r="O2054" s="15">
        <f t="shared" ca="1" si="227"/>
        <v>125</v>
      </c>
      <c r="P2054" s="15" t="str">
        <f t="shared" ca="1" si="228"/>
        <v>91-180d</v>
      </c>
      <c r="Q2054" s="17">
        <f ca="1">IF(P2054="0-90d",0,IF(P2054="91-180d",INDEX(Assumptions!$F$8:$F$12,MATCH(B2054,Assumptions!$A$8:$A$12,0)),IF(P2054="181-365d",INDEX(Assumptions!$G$8:$G$12,MATCH(B2054,Assumptions!$A$8:$A$12,0)),INDEX(Assumptions!$H$8:$H$12,MATCH(B2054,Assumptions!$A$8:$A$12,0)))))</f>
        <v>0.02</v>
      </c>
      <c r="R2054" s="14">
        <f t="shared" ca="1" si="229"/>
        <v>1644606.1368000002</v>
      </c>
      <c r="S2054" s="14">
        <f t="shared" si="230"/>
        <v>0</v>
      </c>
      <c r="T2054" s="11" t="s">
        <v>39</v>
      </c>
      <c r="U2054" s="18" t="s">
        <v>26</v>
      </c>
    </row>
    <row r="2055" spans="1:21" ht="15" customHeight="1" x14ac:dyDescent="0.15">
      <c r="A2055" s="10" t="s">
        <v>2103</v>
      </c>
      <c r="B2055" s="11" t="s">
        <v>46</v>
      </c>
      <c r="C2055" s="11" t="s">
        <v>119</v>
      </c>
      <c r="D2055" s="12">
        <v>46020</v>
      </c>
      <c r="E2055" s="11">
        <v>4598</v>
      </c>
      <c r="F2055" s="11" t="s">
        <v>33</v>
      </c>
      <c r="G2055" s="13">
        <v>430884.68</v>
      </c>
      <c r="H2055" s="14">
        <f t="shared" si="224"/>
        <v>1981207758.6399999</v>
      </c>
      <c r="I2055" s="14">
        <f>IF(F2055="GHS",H2055,H2055*Assumptions!$B$4)</f>
        <v>1981207758.6399999</v>
      </c>
      <c r="J2055" s="15" t="str">
        <f>INDEX(Assumptions!$B$8:$B$12,MATCH(B2055,Assumptions!$A$8:$A$12,0))</f>
        <v>Specific Identification</v>
      </c>
      <c r="K2055" s="16">
        <f>G2055/(1-INDEX(Assumptions!$D$8:$D$12,MATCH(B2055,Assumptions!$A$8:$A$12,0)))</f>
        <v>552416.25641025638</v>
      </c>
      <c r="L2055" s="16">
        <f t="shared" si="225"/>
        <v>12926.5404</v>
      </c>
      <c r="M2055" s="16">
        <f t="shared" si="226"/>
        <v>27620.81282051282</v>
      </c>
      <c r="N2055" s="14">
        <f>E2055*(K2055-L2055-M2055)*IF(F2055="GHS",1,Assumptions!$B$4)</f>
        <v>2353573216.8664408</v>
      </c>
      <c r="O2055" s="15">
        <f t="shared" ca="1" si="227"/>
        <v>266</v>
      </c>
      <c r="P2055" s="15" t="str">
        <f t="shared" ca="1" si="228"/>
        <v>181-365d</v>
      </c>
      <c r="Q2055" s="17">
        <f ca="1">IF(P2055="0-90d",0,IF(P2055="91-180d",INDEX(Assumptions!$F$8:$F$12,MATCH(B2055,Assumptions!$A$8:$A$12,0)),IF(P2055="181-365d",INDEX(Assumptions!$G$8:$G$12,MATCH(B2055,Assumptions!$A$8:$A$12,0)),INDEX(Assumptions!$H$8:$H$12,MATCH(B2055,Assumptions!$A$8:$A$12,0)))))</f>
        <v>0.05</v>
      </c>
      <c r="R2055" s="14">
        <f t="shared" ca="1" si="229"/>
        <v>99060387.931999996</v>
      </c>
      <c r="S2055" s="14">
        <f t="shared" ca="1" si="230"/>
        <v>1882147370.7079999</v>
      </c>
      <c r="T2055" s="11" t="s">
        <v>25</v>
      </c>
      <c r="U2055" s="18" t="s">
        <v>26</v>
      </c>
    </row>
    <row r="2056" spans="1:21" ht="15" customHeight="1" x14ac:dyDescent="0.15">
      <c r="A2056" s="10" t="s">
        <v>2104</v>
      </c>
      <c r="B2056" s="11" t="s">
        <v>22</v>
      </c>
      <c r="C2056" s="11" t="s">
        <v>81</v>
      </c>
      <c r="D2056" s="12">
        <v>46045</v>
      </c>
      <c r="E2056" s="11">
        <v>2231</v>
      </c>
      <c r="F2056" s="11" t="s">
        <v>24</v>
      </c>
      <c r="G2056" s="13">
        <v>37149.360000000001</v>
      </c>
      <c r="H2056" s="14">
        <f t="shared" si="224"/>
        <v>82880222.159999996</v>
      </c>
      <c r="I2056" s="14">
        <f>IF(F2056="GHS",H2056,H2056*Assumptions!$B$4)</f>
        <v>895106399.32800007</v>
      </c>
      <c r="J2056" s="15" t="str">
        <f>INDEX(Assumptions!$B$8:$B$12,MATCH(B2056,Assumptions!$A$8:$A$12,0))</f>
        <v>FIFO</v>
      </c>
      <c r="K2056" s="16">
        <f>G2056/(1-INDEX(Assumptions!$D$8:$D$12,MATCH(B2056,Assumptions!$A$8:$A$12,0)))</f>
        <v>45304.097560975606</v>
      </c>
      <c r="L2056" s="16">
        <f t="shared" si="225"/>
        <v>1114.4808</v>
      </c>
      <c r="M2056" s="16">
        <f t="shared" si="226"/>
        <v>2265.2048780487803</v>
      </c>
      <c r="N2056" s="14">
        <f>E2056*(K2056-L2056-M2056)*IF(F2056="GHS",1,Assumptions!$B$4)</f>
        <v>1010160319.4367454</v>
      </c>
      <c r="O2056" s="15">
        <f t="shared" ca="1" si="227"/>
        <v>241</v>
      </c>
      <c r="P2056" s="15" t="str">
        <f t="shared" ca="1" si="228"/>
        <v>181-365d</v>
      </c>
      <c r="Q2056" s="17">
        <f ca="1">IF(P2056="0-90d",0,IF(P2056="91-180d",INDEX(Assumptions!$F$8:$F$12,MATCH(B2056,Assumptions!$A$8:$A$12,0)),IF(P2056="181-365d",INDEX(Assumptions!$G$8:$G$12,MATCH(B2056,Assumptions!$A$8:$A$12,0)),INDEX(Assumptions!$H$8:$H$12,MATCH(B2056,Assumptions!$A$8:$A$12,0)))))</f>
        <v>0.15</v>
      </c>
      <c r="R2056" s="14">
        <f t="shared" ca="1" si="229"/>
        <v>134265959.89919999</v>
      </c>
      <c r="S2056" s="14">
        <f t="shared" ca="1" si="230"/>
        <v>760840439.42880011</v>
      </c>
      <c r="T2056" s="11" t="s">
        <v>25</v>
      </c>
      <c r="U2056" s="18" t="s">
        <v>26</v>
      </c>
    </row>
    <row r="2057" spans="1:21" ht="15" customHeight="1" x14ac:dyDescent="0.15">
      <c r="A2057" s="10" t="s">
        <v>2105</v>
      </c>
      <c r="B2057" s="11" t="s">
        <v>46</v>
      </c>
      <c r="C2057" s="11" t="s">
        <v>52</v>
      </c>
      <c r="D2057" s="12">
        <v>45920</v>
      </c>
      <c r="E2057" s="11">
        <v>4525</v>
      </c>
      <c r="F2057" s="11" t="s">
        <v>33</v>
      </c>
      <c r="G2057" s="13">
        <v>1011364.16</v>
      </c>
      <c r="H2057" s="14">
        <f t="shared" si="224"/>
        <v>4576422824</v>
      </c>
      <c r="I2057" s="14">
        <f>IF(F2057="GHS",H2057,H2057*Assumptions!$B$4)</f>
        <v>4576422824</v>
      </c>
      <c r="J2057" s="15" t="str">
        <f>INDEX(Assumptions!$B$8:$B$12,MATCH(B2057,Assumptions!$A$8:$A$12,0))</f>
        <v>Specific Identification</v>
      </c>
      <c r="K2057" s="16">
        <f>G2057/(1-INDEX(Assumptions!$D$8:$D$12,MATCH(B2057,Assumptions!$A$8:$A$12,0)))</f>
        <v>1296620.717948718</v>
      </c>
      <c r="L2057" s="16">
        <f t="shared" si="225"/>
        <v>30340.924800000001</v>
      </c>
      <c r="M2057" s="16">
        <f t="shared" si="226"/>
        <v>64831.035897435904</v>
      </c>
      <c r="N2057" s="14">
        <f>E2057*(K2057-L2057-M2057)*IF(F2057="GHS",1,Assumptions!$B$4)</f>
        <v>5436555626.5620518</v>
      </c>
      <c r="O2057" s="15">
        <f t="shared" ca="1" si="227"/>
        <v>366</v>
      </c>
      <c r="P2057" s="15" t="str">
        <f t="shared" ca="1" si="228"/>
        <v>365d+</v>
      </c>
      <c r="Q2057" s="17">
        <f ca="1">IF(P2057="0-90d",0,IF(P2057="91-180d",INDEX(Assumptions!$F$8:$F$12,MATCH(B2057,Assumptions!$A$8:$A$12,0)),IF(P2057="181-365d",INDEX(Assumptions!$G$8:$G$12,MATCH(B2057,Assumptions!$A$8:$A$12,0)),INDEX(Assumptions!$H$8:$H$12,MATCH(B2057,Assumptions!$A$8:$A$12,0)))))</f>
        <v>0.15</v>
      </c>
      <c r="R2057" s="14">
        <f t="shared" ca="1" si="229"/>
        <v>686463423.60000002</v>
      </c>
      <c r="S2057" s="14">
        <f t="shared" ca="1" si="230"/>
        <v>3889959400.4000001</v>
      </c>
      <c r="T2057" s="11" t="s">
        <v>50</v>
      </c>
      <c r="U2057" s="18" t="s">
        <v>36</v>
      </c>
    </row>
    <row r="2058" spans="1:21" ht="15" customHeight="1" x14ac:dyDescent="0.15">
      <c r="A2058" s="10" t="s">
        <v>2106</v>
      </c>
      <c r="B2058" s="11" t="s">
        <v>31</v>
      </c>
      <c r="C2058" s="11" t="s">
        <v>76</v>
      </c>
      <c r="D2058" s="12">
        <v>45918</v>
      </c>
      <c r="E2058" s="11">
        <v>522</v>
      </c>
      <c r="F2058" s="11" t="s">
        <v>33</v>
      </c>
      <c r="G2058" s="13">
        <v>2421.34</v>
      </c>
      <c r="H2058" s="14">
        <f t="shared" si="224"/>
        <v>1263939.48</v>
      </c>
      <c r="I2058" s="14">
        <f>IF(F2058="GHS",H2058,H2058*Assumptions!$B$4)</f>
        <v>1263939.48</v>
      </c>
      <c r="J2058" s="15" t="str">
        <f>INDEX(Assumptions!$B$8:$B$12,MATCH(B2058,Assumptions!$A$8:$A$12,0))</f>
        <v>Weighted Average</v>
      </c>
      <c r="K2058" s="16">
        <f>G2058/(1-INDEX(Assumptions!$D$8:$D$12,MATCH(B2058,Assumptions!$A$8:$A$12,0)))</f>
        <v>3362.9722222222226</v>
      </c>
      <c r="L2058" s="16">
        <f t="shared" si="225"/>
        <v>72.640200000000007</v>
      </c>
      <c r="M2058" s="16">
        <f t="shared" si="226"/>
        <v>168.14861111111114</v>
      </c>
      <c r="N2058" s="14">
        <f>E2058*(K2058-L2058-M2058)*IF(F2058="GHS",1,Assumptions!$B$4)</f>
        <v>1629779.7406000001</v>
      </c>
      <c r="O2058" s="15">
        <f t="shared" ca="1" si="227"/>
        <v>368</v>
      </c>
      <c r="P2058" s="15" t="str">
        <f t="shared" ca="1" si="228"/>
        <v>365d+</v>
      </c>
      <c r="Q2058" s="17">
        <f ca="1">IF(P2058="0-90d",0,IF(P2058="91-180d",INDEX(Assumptions!$F$8:$F$12,MATCH(B2058,Assumptions!$A$8:$A$12,0)),IF(P2058="181-365d",INDEX(Assumptions!$G$8:$G$12,MATCH(B2058,Assumptions!$A$8:$A$12,0)),INDEX(Assumptions!$H$8:$H$12,MATCH(B2058,Assumptions!$A$8:$A$12,0)))))</f>
        <v>0.6</v>
      </c>
      <c r="R2058" s="14">
        <f t="shared" ca="1" si="229"/>
        <v>758363.68799999997</v>
      </c>
      <c r="S2058" s="14">
        <f t="shared" si="230"/>
        <v>0</v>
      </c>
      <c r="T2058" s="11" t="s">
        <v>39</v>
      </c>
      <c r="U2058" s="18" t="s">
        <v>26</v>
      </c>
    </row>
    <row r="2059" spans="1:21" ht="15" customHeight="1" x14ac:dyDescent="0.15">
      <c r="A2059" s="10" t="s">
        <v>2107</v>
      </c>
      <c r="B2059" s="11" t="s">
        <v>31</v>
      </c>
      <c r="C2059" s="11" t="s">
        <v>76</v>
      </c>
      <c r="D2059" s="12">
        <v>45820</v>
      </c>
      <c r="E2059" s="11">
        <v>4591</v>
      </c>
      <c r="F2059" s="11" t="s">
        <v>33</v>
      </c>
      <c r="G2059" s="13">
        <v>1416.76</v>
      </c>
      <c r="H2059" s="14">
        <f t="shared" si="224"/>
        <v>6504345.1600000001</v>
      </c>
      <c r="I2059" s="14">
        <f>IF(F2059="GHS",H2059,H2059*Assumptions!$B$4)</f>
        <v>6504345.1600000001</v>
      </c>
      <c r="J2059" s="15" t="str">
        <f>INDEX(Assumptions!$B$8:$B$12,MATCH(B2059,Assumptions!$A$8:$A$12,0))</f>
        <v>Weighted Average</v>
      </c>
      <c r="K2059" s="16">
        <f>G2059/(1-INDEX(Assumptions!$D$8:$D$12,MATCH(B2059,Assumptions!$A$8:$A$12,0)))</f>
        <v>1967.7222222222222</v>
      </c>
      <c r="L2059" s="16">
        <f t="shared" si="225"/>
        <v>42.502800000000001</v>
      </c>
      <c r="M2059" s="16">
        <f t="shared" si="226"/>
        <v>98.38611111111112</v>
      </c>
      <c r="N2059" s="14">
        <f>E2059*(K2059-L2059-M2059)*IF(F2059="GHS",1,Assumptions!$B$4)</f>
        <v>8386991.7313111108</v>
      </c>
      <c r="O2059" s="15">
        <f t="shared" ca="1" si="227"/>
        <v>466</v>
      </c>
      <c r="P2059" s="15" t="str">
        <f t="shared" ca="1" si="228"/>
        <v>365d+</v>
      </c>
      <c r="Q2059" s="17">
        <f ca="1">IF(P2059="0-90d",0,IF(P2059="91-180d",INDEX(Assumptions!$F$8:$F$12,MATCH(B2059,Assumptions!$A$8:$A$12,0)),IF(P2059="181-365d",INDEX(Assumptions!$G$8:$G$12,MATCH(B2059,Assumptions!$A$8:$A$12,0)),INDEX(Assumptions!$H$8:$H$12,MATCH(B2059,Assumptions!$A$8:$A$12,0)))))</f>
        <v>0.6</v>
      </c>
      <c r="R2059" s="14">
        <f t="shared" ca="1" si="229"/>
        <v>3902607.0959999999</v>
      </c>
      <c r="S2059" s="14">
        <f t="shared" si="230"/>
        <v>0</v>
      </c>
      <c r="T2059" s="11" t="s">
        <v>39</v>
      </c>
      <c r="U2059" s="18" t="s">
        <v>36</v>
      </c>
    </row>
    <row r="2060" spans="1:21" ht="15" customHeight="1" x14ac:dyDescent="0.15">
      <c r="A2060" s="10" t="s">
        <v>2108</v>
      </c>
      <c r="B2060" s="11" t="s">
        <v>46</v>
      </c>
      <c r="C2060" s="11" t="s">
        <v>119</v>
      </c>
      <c r="D2060" s="12">
        <v>46155</v>
      </c>
      <c r="E2060" s="11">
        <v>4049</v>
      </c>
      <c r="F2060" s="11" t="s">
        <v>33</v>
      </c>
      <c r="G2060" s="13">
        <v>388671.76</v>
      </c>
      <c r="H2060" s="14">
        <f t="shared" si="224"/>
        <v>1573731956.24</v>
      </c>
      <c r="I2060" s="14">
        <f>IF(F2060="GHS",H2060,H2060*Assumptions!$B$4)</f>
        <v>1573731956.24</v>
      </c>
      <c r="J2060" s="15" t="str">
        <f>INDEX(Assumptions!$B$8:$B$12,MATCH(B2060,Assumptions!$A$8:$A$12,0))</f>
        <v>Specific Identification</v>
      </c>
      <c r="K2060" s="16">
        <f>G2060/(1-INDEX(Assumptions!$D$8:$D$12,MATCH(B2060,Assumptions!$A$8:$A$12,0)))</f>
        <v>498297.12820512819</v>
      </c>
      <c r="L2060" s="16">
        <f t="shared" si="225"/>
        <v>11660.1528</v>
      </c>
      <c r="M2060" s="16">
        <f t="shared" si="226"/>
        <v>24914.856410256412</v>
      </c>
      <c r="N2060" s="14">
        <f>E2060*(K2060-L2060-M2060)*IF(F2060="GHS",1,Assumptions!$B$4)</f>
        <v>1869512859.810236</v>
      </c>
      <c r="O2060" s="15">
        <f t="shared" ca="1" si="227"/>
        <v>131</v>
      </c>
      <c r="P2060" s="15" t="str">
        <f t="shared" ca="1" si="228"/>
        <v>91-180d</v>
      </c>
      <c r="Q2060" s="17">
        <f ca="1">IF(P2060="0-90d",0,IF(P2060="91-180d",INDEX(Assumptions!$F$8:$F$12,MATCH(B2060,Assumptions!$A$8:$A$12,0)),IF(P2060="181-365d",INDEX(Assumptions!$G$8:$G$12,MATCH(B2060,Assumptions!$A$8:$A$12,0)),INDEX(Assumptions!$H$8:$H$12,MATCH(B2060,Assumptions!$A$8:$A$12,0)))))</f>
        <v>0</v>
      </c>
      <c r="R2060" s="14">
        <f t="shared" ca="1" si="229"/>
        <v>0</v>
      </c>
      <c r="S2060" s="14">
        <f t="shared" ca="1" si="230"/>
        <v>1573731956.24</v>
      </c>
      <c r="T2060" s="11" t="s">
        <v>25</v>
      </c>
      <c r="U2060" s="18" t="s">
        <v>26</v>
      </c>
    </row>
    <row r="2061" spans="1:21" ht="15" customHeight="1" x14ac:dyDescent="0.15">
      <c r="A2061" s="10" t="s">
        <v>2109</v>
      </c>
      <c r="B2061" s="11" t="s">
        <v>22</v>
      </c>
      <c r="C2061" s="11" t="s">
        <v>61</v>
      </c>
      <c r="D2061" s="12">
        <v>45740</v>
      </c>
      <c r="E2061" s="11">
        <v>1709</v>
      </c>
      <c r="F2061" s="11" t="s">
        <v>24</v>
      </c>
      <c r="G2061" s="13">
        <v>26723.27</v>
      </c>
      <c r="H2061" s="14">
        <f t="shared" si="224"/>
        <v>45670068.43</v>
      </c>
      <c r="I2061" s="14">
        <f>IF(F2061="GHS",H2061,H2061*Assumptions!$B$4)</f>
        <v>493236739.04400003</v>
      </c>
      <c r="J2061" s="15" t="str">
        <f>INDEX(Assumptions!$B$8:$B$12,MATCH(B2061,Assumptions!$A$8:$A$12,0))</f>
        <v>FIFO</v>
      </c>
      <c r="K2061" s="16">
        <f>G2061/(1-INDEX(Assumptions!$D$8:$D$12,MATCH(B2061,Assumptions!$A$8:$A$12,0)))</f>
        <v>32589.353658536584</v>
      </c>
      <c r="L2061" s="16">
        <f t="shared" si="225"/>
        <v>801.69809999999995</v>
      </c>
      <c r="M2061" s="16">
        <f t="shared" si="226"/>
        <v>1629.4676829268292</v>
      </c>
      <c r="N2061" s="14">
        <f>E2061*(K2061-L2061-M2061)*IF(F2061="GHS",1,Assumptions!$B$4)</f>
        <v>556635705.25770438</v>
      </c>
      <c r="O2061" s="15">
        <f t="shared" ca="1" si="227"/>
        <v>546</v>
      </c>
      <c r="P2061" s="15" t="str">
        <f t="shared" ca="1" si="228"/>
        <v>365d+</v>
      </c>
      <c r="Q2061" s="17">
        <f ca="1">IF(P2061="0-90d",0,IF(P2061="91-180d",INDEX(Assumptions!$F$8:$F$12,MATCH(B2061,Assumptions!$A$8:$A$12,0)),IF(P2061="181-365d",INDEX(Assumptions!$G$8:$G$12,MATCH(B2061,Assumptions!$A$8:$A$12,0)),INDEX(Assumptions!$H$8:$H$12,MATCH(B2061,Assumptions!$A$8:$A$12,0)))))</f>
        <v>0.5</v>
      </c>
      <c r="R2061" s="14">
        <f t="shared" ca="1" si="229"/>
        <v>246618369.52200001</v>
      </c>
      <c r="S2061" s="14">
        <f t="shared" ca="1" si="230"/>
        <v>246618369.52200001</v>
      </c>
      <c r="T2061" s="11" t="s">
        <v>25</v>
      </c>
      <c r="U2061" s="18" t="s">
        <v>26</v>
      </c>
    </row>
    <row r="2062" spans="1:21" ht="15" customHeight="1" x14ac:dyDescent="0.15">
      <c r="A2062" s="10" t="s">
        <v>2110</v>
      </c>
      <c r="B2062" s="11" t="s">
        <v>22</v>
      </c>
      <c r="C2062" s="11" t="s">
        <v>81</v>
      </c>
      <c r="D2062" s="12">
        <v>45866</v>
      </c>
      <c r="E2062" s="11">
        <v>15</v>
      </c>
      <c r="F2062" s="11" t="s">
        <v>24</v>
      </c>
      <c r="G2062" s="13">
        <v>14215.49</v>
      </c>
      <c r="H2062" s="14">
        <f t="shared" si="224"/>
        <v>213232.35</v>
      </c>
      <c r="I2062" s="14">
        <f>IF(F2062="GHS",H2062,H2062*Assumptions!$B$4)</f>
        <v>2302909.3800000004</v>
      </c>
      <c r="J2062" s="15" t="str">
        <f>INDEX(Assumptions!$B$8:$B$12,MATCH(B2062,Assumptions!$A$8:$A$12,0))</f>
        <v>FIFO</v>
      </c>
      <c r="K2062" s="16">
        <f>G2062/(1-INDEX(Assumptions!$D$8:$D$12,MATCH(B2062,Assumptions!$A$8:$A$12,0)))</f>
        <v>17335.963414634145</v>
      </c>
      <c r="L2062" s="16">
        <f t="shared" si="225"/>
        <v>426.46469999999999</v>
      </c>
      <c r="M2062" s="16">
        <f t="shared" si="226"/>
        <v>866.79817073170727</v>
      </c>
      <c r="N2062" s="14">
        <f>E2062*(K2062-L2062-M2062)*IF(F2062="GHS",1,Assumptions!$B$4)</f>
        <v>2598917.4881121949</v>
      </c>
      <c r="O2062" s="15">
        <f t="shared" ca="1" si="227"/>
        <v>420</v>
      </c>
      <c r="P2062" s="15" t="str">
        <f t="shared" ca="1" si="228"/>
        <v>365d+</v>
      </c>
      <c r="Q2062" s="17">
        <f ca="1">IF(P2062="0-90d",0,IF(P2062="91-180d",INDEX(Assumptions!$F$8:$F$12,MATCH(B2062,Assumptions!$A$8:$A$12,0)),IF(P2062="181-365d",INDEX(Assumptions!$G$8:$G$12,MATCH(B2062,Assumptions!$A$8:$A$12,0)),INDEX(Assumptions!$H$8:$H$12,MATCH(B2062,Assumptions!$A$8:$A$12,0)))))</f>
        <v>0.5</v>
      </c>
      <c r="R2062" s="14">
        <f t="shared" ca="1" si="229"/>
        <v>1151454.6900000002</v>
      </c>
      <c r="S2062" s="14">
        <f t="shared" ca="1" si="230"/>
        <v>1151454.6900000002</v>
      </c>
      <c r="T2062" s="11" t="s">
        <v>25</v>
      </c>
      <c r="U2062" s="18" t="s">
        <v>26</v>
      </c>
    </row>
    <row r="2063" spans="1:21" ht="15" customHeight="1" x14ac:dyDescent="0.15">
      <c r="A2063" s="10" t="s">
        <v>2111</v>
      </c>
      <c r="B2063" s="11" t="s">
        <v>22</v>
      </c>
      <c r="C2063" s="11" t="s">
        <v>23</v>
      </c>
      <c r="D2063" s="12">
        <v>45917</v>
      </c>
      <c r="E2063" s="11">
        <v>2176</v>
      </c>
      <c r="F2063" s="11" t="s">
        <v>24</v>
      </c>
      <c r="G2063" s="13">
        <v>15158.89</v>
      </c>
      <c r="H2063" s="14">
        <f t="shared" si="224"/>
        <v>32985744.640000001</v>
      </c>
      <c r="I2063" s="14">
        <f>IF(F2063="GHS",H2063,H2063*Assumptions!$B$4)</f>
        <v>356246042.11200005</v>
      </c>
      <c r="J2063" s="15" t="str">
        <f>INDEX(Assumptions!$B$8:$B$12,MATCH(B2063,Assumptions!$A$8:$A$12,0))</f>
        <v>FIFO</v>
      </c>
      <c r="K2063" s="16">
        <f>G2063/(1-INDEX(Assumptions!$D$8:$D$12,MATCH(B2063,Assumptions!$A$8:$A$12,0)))</f>
        <v>18486.451219512193</v>
      </c>
      <c r="L2063" s="16">
        <f t="shared" si="225"/>
        <v>454.76669999999996</v>
      </c>
      <c r="M2063" s="16">
        <f t="shared" si="226"/>
        <v>924.32256097560969</v>
      </c>
      <c r="N2063" s="14">
        <f>E2063*(K2063-L2063-M2063)*IF(F2063="GHS",1,Assumptions!$B$4)</f>
        <v>402036691.91517663</v>
      </c>
      <c r="O2063" s="15">
        <f t="shared" ca="1" si="227"/>
        <v>369</v>
      </c>
      <c r="P2063" s="15" t="str">
        <f t="shared" ca="1" si="228"/>
        <v>365d+</v>
      </c>
      <c r="Q2063" s="17">
        <f ca="1">IF(P2063="0-90d",0,IF(P2063="91-180d",INDEX(Assumptions!$F$8:$F$12,MATCH(B2063,Assumptions!$A$8:$A$12,0)),IF(P2063="181-365d",INDEX(Assumptions!$G$8:$G$12,MATCH(B2063,Assumptions!$A$8:$A$12,0)),INDEX(Assumptions!$H$8:$H$12,MATCH(B2063,Assumptions!$A$8:$A$12,0)))))</f>
        <v>0.5</v>
      </c>
      <c r="R2063" s="14">
        <f t="shared" ca="1" si="229"/>
        <v>178123021.05600002</v>
      </c>
      <c r="S2063" s="14">
        <f t="shared" si="230"/>
        <v>0</v>
      </c>
      <c r="T2063" s="11" t="s">
        <v>39</v>
      </c>
      <c r="U2063" s="18" t="s">
        <v>26</v>
      </c>
    </row>
    <row r="2064" spans="1:21" ht="15" customHeight="1" x14ac:dyDescent="0.15">
      <c r="A2064" s="10" t="s">
        <v>2112</v>
      </c>
      <c r="B2064" s="11" t="s">
        <v>31</v>
      </c>
      <c r="C2064" s="11" t="s">
        <v>63</v>
      </c>
      <c r="D2064" s="12">
        <v>45944</v>
      </c>
      <c r="E2064" s="11">
        <v>811</v>
      </c>
      <c r="F2064" s="11" t="s">
        <v>33</v>
      </c>
      <c r="G2064" s="13">
        <v>2619.62</v>
      </c>
      <c r="H2064" s="14">
        <f t="shared" si="224"/>
        <v>2124511.8199999998</v>
      </c>
      <c r="I2064" s="14">
        <f>IF(F2064="GHS",H2064,H2064*Assumptions!$B$4)</f>
        <v>2124511.8199999998</v>
      </c>
      <c r="J2064" s="15" t="str">
        <f>INDEX(Assumptions!$B$8:$B$12,MATCH(B2064,Assumptions!$A$8:$A$12,0))</f>
        <v>Weighted Average</v>
      </c>
      <c r="K2064" s="16">
        <f>G2064/(1-INDEX(Assumptions!$D$8:$D$12,MATCH(B2064,Assumptions!$A$8:$A$12,0)))</f>
        <v>3638.3611111111113</v>
      </c>
      <c r="L2064" s="16">
        <f t="shared" si="225"/>
        <v>78.5886</v>
      </c>
      <c r="M2064" s="16">
        <f t="shared" si="226"/>
        <v>181.91805555555558</v>
      </c>
      <c r="N2064" s="14">
        <f>E2064*(K2064-L2064-M2064)*IF(F2064="GHS",1,Assumptions!$B$4)</f>
        <v>2739439.963455556</v>
      </c>
      <c r="O2064" s="15">
        <f t="shared" ca="1" si="227"/>
        <v>342</v>
      </c>
      <c r="P2064" s="15" t="str">
        <f t="shared" ca="1" si="228"/>
        <v>181-365d</v>
      </c>
      <c r="Q2064" s="17">
        <f ca="1">IF(P2064="0-90d",0,IF(P2064="91-180d",INDEX(Assumptions!$F$8:$F$12,MATCH(B2064,Assumptions!$A$8:$A$12,0)),IF(P2064="181-365d",INDEX(Assumptions!$G$8:$G$12,MATCH(B2064,Assumptions!$A$8:$A$12,0)),INDEX(Assumptions!$H$8:$H$12,MATCH(B2064,Assumptions!$A$8:$A$12,0)))))</f>
        <v>0.2</v>
      </c>
      <c r="R2064" s="14">
        <f t="shared" ca="1" si="229"/>
        <v>424902.364</v>
      </c>
      <c r="S2064" s="14">
        <f t="shared" ca="1" si="230"/>
        <v>1699609.4559999998</v>
      </c>
      <c r="T2064" s="11" t="s">
        <v>25</v>
      </c>
      <c r="U2064" s="18" t="s">
        <v>36</v>
      </c>
    </row>
    <row r="2065" spans="1:21" ht="15" customHeight="1" x14ac:dyDescent="0.15">
      <c r="A2065" s="10" t="s">
        <v>2113</v>
      </c>
      <c r="B2065" s="11" t="s">
        <v>22</v>
      </c>
      <c r="C2065" s="11" t="s">
        <v>61</v>
      </c>
      <c r="D2065" s="12">
        <v>46196</v>
      </c>
      <c r="E2065" s="11">
        <v>3631</v>
      </c>
      <c r="F2065" s="11" t="s">
        <v>24</v>
      </c>
      <c r="G2065" s="13">
        <v>28241.88</v>
      </c>
      <c r="H2065" s="14">
        <f t="shared" si="224"/>
        <v>102546266.28</v>
      </c>
      <c r="I2065" s="14">
        <f>IF(F2065="GHS",H2065,H2065*Assumptions!$B$4)</f>
        <v>1107499675.8240001</v>
      </c>
      <c r="J2065" s="15" t="str">
        <f>INDEX(Assumptions!$B$8:$B$12,MATCH(B2065,Assumptions!$A$8:$A$12,0))</f>
        <v>FIFO</v>
      </c>
      <c r="K2065" s="16">
        <f>G2065/(1-INDEX(Assumptions!$D$8:$D$12,MATCH(B2065,Assumptions!$A$8:$A$12,0)))</f>
        <v>34441.317073170729</v>
      </c>
      <c r="L2065" s="16">
        <f t="shared" si="225"/>
        <v>847.25639999999999</v>
      </c>
      <c r="M2065" s="16">
        <f t="shared" si="226"/>
        <v>1722.0658536585365</v>
      </c>
      <c r="N2065" s="14">
        <f>E2065*(K2065-L2065-M2065)*IF(F2065="GHS",1,Assumptions!$B$4)</f>
        <v>1249853902.4482069</v>
      </c>
      <c r="O2065" s="15">
        <f t="shared" ca="1" si="227"/>
        <v>90</v>
      </c>
      <c r="P2065" s="15" t="str">
        <f t="shared" ca="1" si="228"/>
        <v>0-90d</v>
      </c>
      <c r="Q2065" s="17">
        <f ca="1">IF(P2065="0-90d",0,IF(P2065="91-180d",INDEX(Assumptions!$F$8:$F$12,MATCH(B2065,Assumptions!$A$8:$A$12,0)),IF(P2065="181-365d",INDEX(Assumptions!$G$8:$G$12,MATCH(B2065,Assumptions!$A$8:$A$12,0)),INDEX(Assumptions!$H$8:$H$12,MATCH(B2065,Assumptions!$A$8:$A$12,0)))))</f>
        <v>0</v>
      </c>
      <c r="R2065" s="14">
        <f t="shared" ca="1" si="229"/>
        <v>0</v>
      </c>
      <c r="S2065" s="14">
        <f t="shared" ca="1" si="230"/>
        <v>1107499675.8240001</v>
      </c>
      <c r="T2065" s="11" t="s">
        <v>25</v>
      </c>
      <c r="U2065" s="18" t="s">
        <v>26</v>
      </c>
    </row>
    <row r="2066" spans="1:21" ht="15" customHeight="1" x14ac:dyDescent="0.15">
      <c r="A2066" s="10" t="s">
        <v>2114</v>
      </c>
      <c r="B2066" s="11" t="s">
        <v>31</v>
      </c>
      <c r="C2066" s="11" t="s">
        <v>32</v>
      </c>
      <c r="D2066" s="12">
        <v>45831</v>
      </c>
      <c r="E2066" s="11">
        <v>1053</v>
      </c>
      <c r="F2066" s="11" t="s">
        <v>33</v>
      </c>
      <c r="G2066" s="13">
        <v>3097.37</v>
      </c>
      <c r="H2066" s="14">
        <f t="shared" si="224"/>
        <v>3261530.61</v>
      </c>
      <c r="I2066" s="14">
        <f>IF(F2066="GHS",H2066,H2066*Assumptions!$B$4)</f>
        <v>3261530.61</v>
      </c>
      <c r="J2066" s="15" t="str">
        <f>INDEX(Assumptions!$B$8:$B$12,MATCH(B2066,Assumptions!$A$8:$A$12,0))</f>
        <v>Weighted Average</v>
      </c>
      <c r="K2066" s="16">
        <f>G2066/(1-INDEX(Assumptions!$D$8:$D$12,MATCH(B2066,Assumptions!$A$8:$A$12,0)))</f>
        <v>4301.9027777777774</v>
      </c>
      <c r="L2066" s="16">
        <f t="shared" si="225"/>
        <v>92.921099999999996</v>
      </c>
      <c r="M2066" s="16">
        <f t="shared" si="226"/>
        <v>215.09513888888887</v>
      </c>
      <c r="N2066" s="14">
        <f>E2066*(K2066-L2066-M2066)*IF(F2066="GHS",1,Assumptions!$B$4)</f>
        <v>4205562.5254499996</v>
      </c>
      <c r="O2066" s="15">
        <f t="shared" ca="1" si="227"/>
        <v>455</v>
      </c>
      <c r="P2066" s="15" t="str">
        <f t="shared" ca="1" si="228"/>
        <v>365d+</v>
      </c>
      <c r="Q2066" s="17">
        <f ca="1">IF(P2066="0-90d",0,IF(P2066="91-180d",INDEX(Assumptions!$F$8:$F$12,MATCH(B2066,Assumptions!$A$8:$A$12,0)),IF(P2066="181-365d",INDEX(Assumptions!$G$8:$G$12,MATCH(B2066,Assumptions!$A$8:$A$12,0)),INDEX(Assumptions!$H$8:$H$12,MATCH(B2066,Assumptions!$A$8:$A$12,0)))))</f>
        <v>0.6</v>
      </c>
      <c r="R2066" s="14">
        <f t="shared" ca="1" si="229"/>
        <v>1956918.3659999999</v>
      </c>
      <c r="S2066" s="14">
        <f t="shared" ca="1" si="230"/>
        <v>1304612.2439999999</v>
      </c>
      <c r="T2066" s="11" t="s">
        <v>25</v>
      </c>
      <c r="U2066" s="18" t="s">
        <v>26</v>
      </c>
    </row>
    <row r="2067" spans="1:21" ht="15" customHeight="1" x14ac:dyDescent="0.15">
      <c r="A2067" s="10" t="s">
        <v>2115</v>
      </c>
      <c r="B2067" s="11" t="s">
        <v>22</v>
      </c>
      <c r="C2067" s="11" t="s">
        <v>23</v>
      </c>
      <c r="D2067" s="12">
        <v>46107</v>
      </c>
      <c r="E2067" s="11">
        <v>1027</v>
      </c>
      <c r="F2067" s="11" t="s">
        <v>24</v>
      </c>
      <c r="G2067" s="13">
        <v>27531.040000000001</v>
      </c>
      <c r="H2067" s="14">
        <f t="shared" si="224"/>
        <v>28274378.080000002</v>
      </c>
      <c r="I2067" s="14">
        <f>IF(F2067="GHS",H2067,H2067*Assumptions!$B$4)</f>
        <v>305363283.26400006</v>
      </c>
      <c r="J2067" s="15" t="str">
        <f>INDEX(Assumptions!$B$8:$B$12,MATCH(B2067,Assumptions!$A$8:$A$12,0))</f>
        <v>FIFO</v>
      </c>
      <c r="K2067" s="16">
        <f>G2067/(1-INDEX(Assumptions!$D$8:$D$12,MATCH(B2067,Assumptions!$A$8:$A$12,0)))</f>
        <v>33574.439024390245</v>
      </c>
      <c r="L2067" s="16">
        <f t="shared" si="225"/>
        <v>825.93119999999999</v>
      </c>
      <c r="M2067" s="16">
        <f t="shared" si="226"/>
        <v>1678.7219512195124</v>
      </c>
      <c r="N2067" s="14">
        <f>E2067*(K2067-L2067-M2067)*IF(F2067="GHS",1,Assumptions!$B$4)</f>
        <v>344613636.99086052</v>
      </c>
      <c r="O2067" s="15">
        <f t="shared" ca="1" si="227"/>
        <v>179</v>
      </c>
      <c r="P2067" s="15" t="str">
        <f t="shared" ca="1" si="228"/>
        <v>91-180d</v>
      </c>
      <c r="Q2067" s="17">
        <f ca="1">IF(P2067="0-90d",0,IF(P2067="91-180d",INDEX(Assumptions!$F$8:$F$12,MATCH(B2067,Assumptions!$A$8:$A$12,0)),IF(P2067="181-365d",INDEX(Assumptions!$G$8:$G$12,MATCH(B2067,Assumptions!$A$8:$A$12,0)),INDEX(Assumptions!$H$8:$H$12,MATCH(B2067,Assumptions!$A$8:$A$12,0)))))</f>
        <v>0.03</v>
      </c>
      <c r="R2067" s="14">
        <f t="shared" ca="1" si="229"/>
        <v>9160898.4979200009</v>
      </c>
      <c r="S2067" s="14">
        <f t="shared" si="230"/>
        <v>0</v>
      </c>
      <c r="T2067" s="11" t="s">
        <v>39</v>
      </c>
      <c r="U2067" s="18" t="s">
        <v>26</v>
      </c>
    </row>
    <row r="2068" spans="1:21" ht="15" customHeight="1" x14ac:dyDescent="0.15">
      <c r="A2068" s="10" t="s">
        <v>2116</v>
      </c>
      <c r="B2068" s="11" t="s">
        <v>28</v>
      </c>
      <c r="C2068" s="11" t="s">
        <v>38</v>
      </c>
      <c r="D2068" s="12">
        <v>45786</v>
      </c>
      <c r="E2068" s="11">
        <v>37</v>
      </c>
      <c r="F2068" s="11" t="s">
        <v>24</v>
      </c>
      <c r="G2068" s="13">
        <v>16273.6</v>
      </c>
      <c r="H2068" s="14">
        <f t="shared" si="224"/>
        <v>602123.20000000007</v>
      </c>
      <c r="I2068" s="14">
        <f>IF(F2068="GHS",H2068,H2068*Assumptions!$B$4)</f>
        <v>6502930.5600000015</v>
      </c>
      <c r="J2068" s="15" t="str">
        <f>INDEX(Assumptions!$B$8:$B$12,MATCH(B2068,Assumptions!$A$8:$A$12,0))</f>
        <v>Fair Value Less Costs to Sell</v>
      </c>
      <c r="K2068" s="16">
        <f>G2068/(1-INDEX(Assumptions!$D$8:$D$12,MATCH(B2068,Assumptions!$A$8:$A$12,0)))</f>
        <v>18492.727272727272</v>
      </c>
      <c r="L2068" s="16">
        <f t="shared" si="225"/>
        <v>488.20799999999997</v>
      </c>
      <c r="M2068" s="16">
        <f t="shared" si="226"/>
        <v>924.63636363636363</v>
      </c>
      <c r="N2068" s="14">
        <f>E2068*(K2068-L2068-M2068)*IF(F2068="GHS",1,Assumptions!$B$4)</f>
        <v>6825121.2104727281</v>
      </c>
      <c r="O2068" s="15">
        <f t="shared" ca="1" si="227"/>
        <v>500</v>
      </c>
      <c r="P2068" s="15" t="str">
        <f t="shared" ca="1" si="228"/>
        <v>365d+</v>
      </c>
      <c r="Q2068" s="17">
        <f ca="1">IF(P2068="0-90d",0,IF(P2068="91-180d",INDEX(Assumptions!$F$8:$F$12,MATCH(B2068,Assumptions!$A$8:$A$12,0)),IF(P2068="181-365d",INDEX(Assumptions!$G$8:$G$12,MATCH(B2068,Assumptions!$A$8:$A$12,0)),INDEX(Assumptions!$H$8:$H$12,MATCH(B2068,Assumptions!$A$8:$A$12,0)))))</f>
        <v>0.4</v>
      </c>
      <c r="R2068" s="14">
        <f t="shared" ca="1" si="229"/>
        <v>2601172.2240000009</v>
      </c>
      <c r="S2068" s="14">
        <f t="shared" ca="1" si="230"/>
        <v>3901758.3360000006</v>
      </c>
      <c r="T2068" s="11" t="s">
        <v>25</v>
      </c>
      <c r="U2068" s="18" t="s">
        <v>26</v>
      </c>
    </row>
    <row r="2069" spans="1:21" ht="15" customHeight="1" x14ac:dyDescent="0.15">
      <c r="A2069" s="10" t="s">
        <v>2117</v>
      </c>
      <c r="B2069" s="11" t="s">
        <v>31</v>
      </c>
      <c r="C2069" s="11" t="s">
        <v>63</v>
      </c>
      <c r="D2069" s="12">
        <v>46148</v>
      </c>
      <c r="E2069" s="11">
        <v>1466</v>
      </c>
      <c r="F2069" s="11" t="s">
        <v>33</v>
      </c>
      <c r="G2069" s="13">
        <v>654.78</v>
      </c>
      <c r="H2069" s="14">
        <f t="shared" si="224"/>
        <v>959907.48</v>
      </c>
      <c r="I2069" s="14">
        <f>IF(F2069="GHS",H2069,H2069*Assumptions!$B$4)</f>
        <v>959907.48</v>
      </c>
      <c r="J2069" s="15" t="str">
        <f>INDEX(Assumptions!$B$8:$B$12,MATCH(B2069,Assumptions!$A$8:$A$12,0))</f>
        <v>Weighted Average</v>
      </c>
      <c r="K2069" s="16">
        <f>G2069/(1-INDEX(Assumptions!$D$8:$D$12,MATCH(B2069,Assumptions!$A$8:$A$12,0)))</f>
        <v>909.41666666666663</v>
      </c>
      <c r="L2069" s="16">
        <f t="shared" si="225"/>
        <v>19.6434</v>
      </c>
      <c r="M2069" s="16">
        <f t="shared" si="226"/>
        <v>45.470833333333331</v>
      </c>
      <c r="N2069" s="14">
        <f>E2069*(K2069-L2069-M2069)*IF(F2069="GHS",1,Assumptions!$B$4)</f>
        <v>1237747.3672666666</v>
      </c>
      <c r="O2069" s="15">
        <f t="shared" ca="1" si="227"/>
        <v>138</v>
      </c>
      <c r="P2069" s="15" t="str">
        <f t="shared" ca="1" si="228"/>
        <v>91-180d</v>
      </c>
      <c r="Q2069" s="17">
        <f ca="1">IF(P2069="0-90d",0,IF(P2069="91-180d",INDEX(Assumptions!$F$8:$F$12,MATCH(B2069,Assumptions!$A$8:$A$12,0)),IF(P2069="181-365d",INDEX(Assumptions!$G$8:$G$12,MATCH(B2069,Assumptions!$A$8:$A$12,0)),INDEX(Assumptions!$H$8:$H$12,MATCH(B2069,Assumptions!$A$8:$A$12,0)))))</f>
        <v>0.05</v>
      </c>
      <c r="R2069" s="14">
        <f t="shared" ca="1" si="229"/>
        <v>47995.374000000003</v>
      </c>
      <c r="S2069" s="14">
        <f t="shared" ca="1" si="230"/>
        <v>911912.10600000003</v>
      </c>
      <c r="T2069" s="11" t="s">
        <v>25</v>
      </c>
      <c r="U2069" s="18" t="s">
        <v>26</v>
      </c>
    </row>
    <row r="2070" spans="1:21" ht="15" customHeight="1" x14ac:dyDescent="0.15">
      <c r="A2070" s="10" t="s">
        <v>2118</v>
      </c>
      <c r="B2070" s="11" t="s">
        <v>46</v>
      </c>
      <c r="C2070" s="11" t="s">
        <v>119</v>
      </c>
      <c r="D2070" s="12">
        <v>46075</v>
      </c>
      <c r="E2070" s="11">
        <v>4199</v>
      </c>
      <c r="F2070" s="11" t="s">
        <v>33</v>
      </c>
      <c r="G2070" s="13">
        <v>1120667.81</v>
      </c>
      <c r="H2070" s="14">
        <f t="shared" si="224"/>
        <v>4705684134.1900005</v>
      </c>
      <c r="I2070" s="14">
        <f>IF(F2070="GHS",H2070,H2070*Assumptions!$B$4)</f>
        <v>4705684134.1900005</v>
      </c>
      <c r="J2070" s="15" t="str">
        <f>INDEX(Assumptions!$B$8:$B$12,MATCH(B2070,Assumptions!$A$8:$A$12,0))</f>
        <v>Specific Identification</v>
      </c>
      <c r="K2070" s="16">
        <f>G2070/(1-INDEX(Assumptions!$D$8:$D$12,MATCH(B2070,Assumptions!$A$8:$A$12,0)))</f>
        <v>1436753.6025641025</v>
      </c>
      <c r="L2070" s="16">
        <f t="shared" si="225"/>
        <v>33620.034299999999</v>
      </c>
      <c r="M2070" s="16">
        <f t="shared" si="226"/>
        <v>71837.680128205131</v>
      </c>
      <c r="N2070" s="14">
        <f>E2070*(K2070-L2070-M2070)*IF(F2070="GHS",1,Assumptions!$B$4)</f>
        <v>5590111434.2826338</v>
      </c>
      <c r="O2070" s="15">
        <f t="shared" ca="1" si="227"/>
        <v>211</v>
      </c>
      <c r="P2070" s="15" t="str">
        <f t="shared" ca="1" si="228"/>
        <v>181-365d</v>
      </c>
      <c r="Q2070" s="17">
        <f ca="1">IF(P2070="0-90d",0,IF(P2070="91-180d",INDEX(Assumptions!$F$8:$F$12,MATCH(B2070,Assumptions!$A$8:$A$12,0)),IF(P2070="181-365d",INDEX(Assumptions!$G$8:$G$12,MATCH(B2070,Assumptions!$A$8:$A$12,0)),INDEX(Assumptions!$H$8:$H$12,MATCH(B2070,Assumptions!$A$8:$A$12,0)))))</f>
        <v>0.05</v>
      </c>
      <c r="R2070" s="14">
        <f t="shared" ca="1" si="229"/>
        <v>235284206.70950004</v>
      </c>
      <c r="S2070" s="14">
        <f t="shared" ca="1" si="230"/>
        <v>4470399927.4805002</v>
      </c>
      <c r="T2070" s="11" t="s">
        <v>25</v>
      </c>
      <c r="U2070" s="18" t="s">
        <v>36</v>
      </c>
    </row>
    <row r="2071" spans="1:21" ht="15" customHeight="1" x14ac:dyDescent="0.15">
      <c r="A2071" s="10" t="s">
        <v>2119</v>
      </c>
      <c r="B2071" s="11" t="s">
        <v>31</v>
      </c>
      <c r="C2071" s="11" t="s">
        <v>76</v>
      </c>
      <c r="D2071" s="12">
        <v>46123</v>
      </c>
      <c r="E2071" s="11">
        <v>2803</v>
      </c>
      <c r="F2071" s="11" t="s">
        <v>33</v>
      </c>
      <c r="G2071" s="13">
        <v>2051.46</v>
      </c>
      <c r="H2071" s="14">
        <f t="shared" si="224"/>
        <v>5750242.3799999999</v>
      </c>
      <c r="I2071" s="14">
        <f>IF(F2071="GHS",H2071,H2071*Assumptions!$B$4)</f>
        <v>5750242.3799999999</v>
      </c>
      <c r="J2071" s="15" t="str">
        <f>INDEX(Assumptions!$B$8:$B$12,MATCH(B2071,Assumptions!$A$8:$A$12,0))</f>
        <v>Weighted Average</v>
      </c>
      <c r="K2071" s="16">
        <f>G2071/(1-INDEX(Assumptions!$D$8:$D$12,MATCH(B2071,Assumptions!$A$8:$A$12,0)))</f>
        <v>2849.25</v>
      </c>
      <c r="L2071" s="16">
        <f t="shared" si="225"/>
        <v>61.543799999999997</v>
      </c>
      <c r="M2071" s="16">
        <f t="shared" si="226"/>
        <v>142.46250000000001</v>
      </c>
      <c r="N2071" s="14">
        <f>E2071*(K2071-L2071-M2071)*IF(F2071="GHS",1,Assumptions!$B$4)</f>
        <v>7414618.0910999998</v>
      </c>
      <c r="O2071" s="15">
        <f t="shared" ca="1" si="227"/>
        <v>163</v>
      </c>
      <c r="P2071" s="15" t="str">
        <f t="shared" ca="1" si="228"/>
        <v>91-180d</v>
      </c>
      <c r="Q2071" s="17">
        <f ca="1">IF(P2071="0-90d",0,IF(P2071="91-180d",INDEX(Assumptions!$F$8:$F$12,MATCH(B2071,Assumptions!$A$8:$A$12,0)),IF(P2071="181-365d",INDEX(Assumptions!$G$8:$G$12,MATCH(B2071,Assumptions!$A$8:$A$12,0)),INDEX(Assumptions!$H$8:$H$12,MATCH(B2071,Assumptions!$A$8:$A$12,0)))))</f>
        <v>0.05</v>
      </c>
      <c r="R2071" s="14">
        <f t="shared" ca="1" si="229"/>
        <v>287512.11900000001</v>
      </c>
      <c r="S2071" s="14">
        <f t="shared" ca="1" si="230"/>
        <v>5462730.2609999999</v>
      </c>
      <c r="T2071" s="11" t="s">
        <v>25</v>
      </c>
      <c r="U2071" s="18" t="s">
        <v>26</v>
      </c>
    </row>
    <row r="2072" spans="1:21" ht="15" customHeight="1" x14ac:dyDescent="0.15">
      <c r="A2072" s="10" t="s">
        <v>2120</v>
      </c>
      <c r="B2072" s="11" t="s">
        <v>41</v>
      </c>
      <c r="C2072" s="11" t="s">
        <v>42</v>
      </c>
      <c r="D2072" s="12">
        <v>45861</v>
      </c>
      <c r="E2072" s="11">
        <v>4433</v>
      </c>
      <c r="F2072" s="11" t="s">
        <v>33</v>
      </c>
      <c r="G2072" s="13">
        <v>303.69</v>
      </c>
      <c r="H2072" s="14">
        <f t="shared" si="224"/>
        <v>1346257.77</v>
      </c>
      <c r="I2072" s="14">
        <f>IF(F2072="GHS",H2072,H2072*Assumptions!$B$4)</f>
        <v>1346257.77</v>
      </c>
      <c r="J2072" s="15" t="str">
        <f>INDEX(Assumptions!$B$8:$B$12,MATCH(B2072,Assumptions!$A$8:$A$12,0))</f>
        <v>Weighted Average</v>
      </c>
      <c r="K2072" s="16">
        <f>G2072/(1-INDEX(Assumptions!$D$8:$D$12,MATCH(B2072,Assumptions!$A$8:$A$12,0)))</f>
        <v>467.21538461538461</v>
      </c>
      <c r="L2072" s="16">
        <f t="shared" si="225"/>
        <v>9.1106999999999996</v>
      </c>
      <c r="M2072" s="16">
        <f t="shared" si="226"/>
        <v>23.360769230769233</v>
      </c>
      <c r="N2072" s="14">
        <f>E2072*(K2072-L2072-M2072)*IF(F2072="GHS",1,Assumptions!$B$4)</f>
        <v>1927219.7768999999</v>
      </c>
      <c r="O2072" s="15">
        <f t="shared" ca="1" si="227"/>
        <v>425</v>
      </c>
      <c r="P2072" s="15" t="str">
        <f t="shared" ca="1" si="228"/>
        <v>365d+</v>
      </c>
      <c r="Q2072" s="17">
        <f ca="1">IF(P2072="0-90d",0,IF(P2072="91-180d",INDEX(Assumptions!$F$8:$F$12,MATCH(B2072,Assumptions!$A$8:$A$12,0)),IF(P2072="181-365d",INDEX(Assumptions!$G$8:$G$12,MATCH(B2072,Assumptions!$A$8:$A$12,0)),INDEX(Assumptions!$H$8:$H$12,MATCH(B2072,Assumptions!$A$8:$A$12,0)))))</f>
        <v>0.8</v>
      </c>
      <c r="R2072" s="14">
        <f t="shared" ca="1" si="229"/>
        <v>1077006.216</v>
      </c>
      <c r="S2072" s="14">
        <f t="shared" ca="1" si="230"/>
        <v>269251.554</v>
      </c>
      <c r="T2072" s="11" t="s">
        <v>25</v>
      </c>
      <c r="U2072" s="18" t="s">
        <v>26</v>
      </c>
    </row>
    <row r="2073" spans="1:21" ht="15" customHeight="1" x14ac:dyDescent="0.15">
      <c r="A2073" s="10" t="s">
        <v>2121</v>
      </c>
      <c r="B2073" s="11" t="s">
        <v>22</v>
      </c>
      <c r="C2073" s="11" t="s">
        <v>61</v>
      </c>
      <c r="D2073" s="12">
        <v>45924</v>
      </c>
      <c r="E2073" s="11">
        <v>2647</v>
      </c>
      <c r="F2073" s="11" t="s">
        <v>24</v>
      </c>
      <c r="G2073" s="13">
        <v>19793.27</v>
      </c>
      <c r="H2073" s="14">
        <f t="shared" si="224"/>
        <v>52392785.689999998</v>
      </c>
      <c r="I2073" s="14">
        <f>IF(F2073="GHS",H2073,H2073*Assumptions!$B$4)</f>
        <v>565842085.45200002</v>
      </c>
      <c r="J2073" s="15" t="str">
        <f>INDEX(Assumptions!$B$8:$B$12,MATCH(B2073,Assumptions!$A$8:$A$12,0))</f>
        <v>FIFO</v>
      </c>
      <c r="K2073" s="16">
        <f>G2073/(1-INDEX(Assumptions!$D$8:$D$12,MATCH(B2073,Assumptions!$A$8:$A$12,0)))</f>
        <v>24138.134146341461</v>
      </c>
      <c r="L2073" s="16">
        <f t="shared" si="225"/>
        <v>593.79809999999998</v>
      </c>
      <c r="M2073" s="16">
        <f t="shared" si="226"/>
        <v>1206.9067073170731</v>
      </c>
      <c r="N2073" s="14">
        <f>E2073*(K2073-L2073-M2073)*IF(F2073="GHS",1,Assumptions!$B$4)</f>
        <v>638573494.97229362</v>
      </c>
      <c r="O2073" s="15">
        <f t="shared" ca="1" si="227"/>
        <v>362</v>
      </c>
      <c r="P2073" s="15" t="str">
        <f t="shared" ca="1" si="228"/>
        <v>181-365d</v>
      </c>
      <c r="Q2073" s="17">
        <f ca="1">IF(P2073="0-90d",0,IF(P2073="91-180d",INDEX(Assumptions!$F$8:$F$12,MATCH(B2073,Assumptions!$A$8:$A$12,0)),IF(P2073="181-365d",INDEX(Assumptions!$G$8:$G$12,MATCH(B2073,Assumptions!$A$8:$A$12,0)),INDEX(Assumptions!$H$8:$H$12,MATCH(B2073,Assumptions!$A$8:$A$12,0)))))</f>
        <v>0.15</v>
      </c>
      <c r="R2073" s="14">
        <f t="shared" ca="1" si="229"/>
        <v>84876312.8178</v>
      </c>
      <c r="S2073" s="14">
        <f t="shared" ca="1" si="230"/>
        <v>480965772.63420004</v>
      </c>
      <c r="T2073" s="11" t="s">
        <v>25</v>
      </c>
      <c r="U2073" s="18" t="s">
        <v>36</v>
      </c>
    </row>
    <row r="2074" spans="1:21" ht="15" customHeight="1" x14ac:dyDescent="0.15">
      <c r="A2074" s="10" t="s">
        <v>2122</v>
      </c>
      <c r="B2074" s="11" t="s">
        <v>41</v>
      </c>
      <c r="C2074" s="11" t="s">
        <v>115</v>
      </c>
      <c r="D2074" s="12">
        <v>46022</v>
      </c>
      <c r="E2074" s="11">
        <v>3873</v>
      </c>
      <c r="F2074" s="11" t="s">
        <v>33</v>
      </c>
      <c r="G2074" s="13">
        <v>340.74</v>
      </c>
      <c r="H2074" s="14">
        <f t="shared" si="224"/>
        <v>1319686.02</v>
      </c>
      <c r="I2074" s="14">
        <f>IF(F2074="GHS",H2074,H2074*Assumptions!$B$4)</f>
        <v>1319686.02</v>
      </c>
      <c r="J2074" s="15" t="str">
        <f>INDEX(Assumptions!$B$8:$B$12,MATCH(B2074,Assumptions!$A$8:$A$12,0))</f>
        <v>Weighted Average</v>
      </c>
      <c r="K2074" s="16">
        <f>G2074/(1-INDEX(Assumptions!$D$8:$D$12,MATCH(B2074,Assumptions!$A$8:$A$12,0)))</f>
        <v>524.21538461538466</v>
      </c>
      <c r="L2074" s="16">
        <f t="shared" si="225"/>
        <v>10.222199999999999</v>
      </c>
      <c r="M2074" s="16">
        <f t="shared" si="226"/>
        <v>26.210769230769234</v>
      </c>
      <c r="N2074" s="14">
        <f>E2074*(K2074-L2074-M2074)*IF(F2074="GHS",1,Assumptions!$B$4)</f>
        <v>1889181.2947846153</v>
      </c>
      <c r="O2074" s="15">
        <f t="shared" ca="1" si="227"/>
        <v>264</v>
      </c>
      <c r="P2074" s="15" t="str">
        <f t="shared" ca="1" si="228"/>
        <v>181-365d</v>
      </c>
      <c r="Q2074" s="17">
        <f ca="1">IF(P2074="0-90d",0,IF(P2074="91-180d",INDEX(Assumptions!$F$8:$F$12,MATCH(B2074,Assumptions!$A$8:$A$12,0)),IF(P2074="181-365d",INDEX(Assumptions!$G$8:$G$12,MATCH(B2074,Assumptions!$A$8:$A$12,0)),INDEX(Assumptions!$H$8:$H$12,MATCH(B2074,Assumptions!$A$8:$A$12,0)))))</f>
        <v>0.35</v>
      </c>
      <c r="R2074" s="14">
        <f t="shared" ca="1" si="229"/>
        <v>461890.10699999996</v>
      </c>
      <c r="S2074" s="14">
        <f t="shared" ca="1" si="230"/>
        <v>857795.91300000006</v>
      </c>
      <c r="T2074" s="11" t="s">
        <v>25</v>
      </c>
      <c r="U2074" s="18" t="s">
        <v>26</v>
      </c>
    </row>
    <row r="2075" spans="1:21" ht="15" customHeight="1" x14ac:dyDescent="0.15">
      <c r="A2075" s="10" t="s">
        <v>2123</v>
      </c>
      <c r="B2075" s="11" t="s">
        <v>28</v>
      </c>
      <c r="C2075" s="11" t="s">
        <v>38</v>
      </c>
      <c r="D2075" s="12">
        <v>46066</v>
      </c>
      <c r="E2075" s="11">
        <v>1780</v>
      </c>
      <c r="F2075" s="11" t="s">
        <v>24</v>
      </c>
      <c r="G2075" s="13">
        <v>8943.41</v>
      </c>
      <c r="H2075" s="14">
        <f t="shared" si="224"/>
        <v>15919269.799999999</v>
      </c>
      <c r="I2075" s="14">
        <f>IF(F2075="GHS",H2075,H2075*Assumptions!$B$4)</f>
        <v>171928113.84</v>
      </c>
      <c r="J2075" s="15" t="str">
        <f>INDEX(Assumptions!$B$8:$B$12,MATCH(B2075,Assumptions!$A$8:$A$12,0))</f>
        <v>Fair Value Less Costs to Sell</v>
      </c>
      <c r="K2075" s="16">
        <f>G2075/(1-INDEX(Assumptions!$D$8:$D$12,MATCH(B2075,Assumptions!$A$8:$A$12,0)))</f>
        <v>10162.965909090908</v>
      </c>
      <c r="L2075" s="16">
        <f t="shared" si="225"/>
        <v>268.3023</v>
      </c>
      <c r="M2075" s="16">
        <f t="shared" si="226"/>
        <v>508.1482954545454</v>
      </c>
      <c r="N2075" s="14">
        <f>E2075*(K2075-L2075-M2075)*IF(F2075="GHS",1,Assumptions!$B$4)</f>
        <v>180446370.38934544</v>
      </c>
      <c r="O2075" s="15">
        <f t="shared" ca="1" si="227"/>
        <v>220</v>
      </c>
      <c r="P2075" s="15" t="str">
        <f t="shared" ca="1" si="228"/>
        <v>181-365d</v>
      </c>
      <c r="Q2075" s="17">
        <f ca="1">IF(P2075="0-90d",0,IF(P2075="91-180d",INDEX(Assumptions!$F$8:$F$12,MATCH(B2075,Assumptions!$A$8:$A$12,0)),IF(P2075="181-365d",INDEX(Assumptions!$G$8:$G$12,MATCH(B2075,Assumptions!$A$8:$A$12,0)),INDEX(Assumptions!$H$8:$H$12,MATCH(B2075,Assumptions!$A$8:$A$12,0)))))</f>
        <v>0.1</v>
      </c>
      <c r="R2075" s="14">
        <f t="shared" ca="1" si="229"/>
        <v>17192811.384</v>
      </c>
      <c r="S2075" s="14">
        <f t="shared" ca="1" si="230"/>
        <v>154735302.456</v>
      </c>
      <c r="T2075" s="11" t="s">
        <v>25</v>
      </c>
      <c r="U2075" s="18" t="s">
        <v>26</v>
      </c>
    </row>
    <row r="2076" spans="1:21" ht="15" customHeight="1" x14ac:dyDescent="0.15">
      <c r="A2076" s="10" t="s">
        <v>2124</v>
      </c>
      <c r="B2076" s="11" t="s">
        <v>41</v>
      </c>
      <c r="C2076" s="11" t="s">
        <v>115</v>
      </c>
      <c r="D2076" s="12">
        <v>45939</v>
      </c>
      <c r="E2076" s="11">
        <v>3015</v>
      </c>
      <c r="F2076" s="11" t="s">
        <v>33</v>
      </c>
      <c r="G2076" s="13">
        <v>280.16000000000003</v>
      </c>
      <c r="H2076" s="14">
        <f t="shared" si="224"/>
        <v>844682.4</v>
      </c>
      <c r="I2076" s="14">
        <f>IF(F2076="GHS",H2076,H2076*Assumptions!$B$4)</f>
        <v>844682.4</v>
      </c>
      <c r="J2076" s="15" t="str">
        <f>INDEX(Assumptions!$B$8:$B$12,MATCH(B2076,Assumptions!$A$8:$A$12,0))</f>
        <v>Weighted Average</v>
      </c>
      <c r="K2076" s="16">
        <f>G2076/(1-INDEX(Assumptions!$D$8:$D$12,MATCH(B2076,Assumptions!$A$8:$A$12,0)))</f>
        <v>431.01538461538462</v>
      </c>
      <c r="L2076" s="16">
        <f t="shared" si="225"/>
        <v>8.4047999999999998</v>
      </c>
      <c r="M2076" s="16">
        <f t="shared" si="226"/>
        <v>21.550769230769234</v>
      </c>
      <c r="N2076" s="14">
        <f>E2076*(K2076-L2076-M2076)*IF(F2076="GHS",1,Assumptions!$B$4)</f>
        <v>1209195.3433846154</v>
      </c>
      <c r="O2076" s="15">
        <f t="shared" ca="1" si="227"/>
        <v>347</v>
      </c>
      <c r="P2076" s="15" t="str">
        <f t="shared" ca="1" si="228"/>
        <v>181-365d</v>
      </c>
      <c r="Q2076" s="17">
        <f ca="1">IF(P2076="0-90d",0,IF(P2076="91-180d",INDEX(Assumptions!$F$8:$F$12,MATCH(B2076,Assumptions!$A$8:$A$12,0)),IF(P2076="181-365d",INDEX(Assumptions!$G$8:$G$12,MATCH(B2076,Assumptions!$A$8:$A$12,0)),INDEX(Assumptions!$H$8:$H$12,MATCH(B2076,Assumptions!$A$8:$A$12,0)))))</f>
        <v>0.35</v>
      </c>
      <c r="R2076" s="14">
        <f t="shared" ca="1" si="229"/>
        <v>295638.83999999997</v>
      </c>
      <c r="S2076" s="14">
        <f t="shared" ca="1" si="230"/>
        <v>549043.56000000006</v>
      </c>
      <c r="T2076" s="11" t="s">
        <v>25</v>
      </c>
      <c r="U2076" s="18" t="s">
        <v>26</v>
      </c>
    </row>
    <row r="2077" spans="1:21" ht="15" customHeight="1" x14ac:dyDescent="0.15">
      <c r="A2077" s="10" t="s">
        <v>2125</v>
      </c>
      <c r="B2077" s="11" t="s">
        <v>31</v>
      </c>
      <c r="C2077" s="11" t="s">
        <v>76</v>
      </c>
      <c r="D2077" s="12">
        <v>45807</v>
      </c>
      <c r="E2077" s="11">
        <v>2277</v>
      </c>
      <c r="F2077" s="11" t="s">
        <v>33</v>
      </c>
      <c r="G2077" s="13">
        <v>1385.13</v>
      </c>
      <c r="H2077" s="14">
        <f t="shared" si="224"/>
        <v>3153941.0100000002</v>
      </c>
      <c r="I2077" s="14">
        <f>IF(F2077="GHS",H2077,H2077*Assumptions!$B$4)</f>
        <v>3153941.0100000002</v>
      </c>
      <c r="J2077" s="15" t="str">
        <f>INDEX(Assumptions!$B$8:$B$12,MATCH(B2077,Assumptions!$A$8:$A$12,0))</f>
        <v>Weighted Average</v>
      </c>
      <c r="K2077" s="16">
        <f>G2077/(1-INDEX(Assumptions!$D$8:$D$12,MATCH(B2077,Assumptions!$A$8:$A$12,0)))</f>
        <v>1923.791666666667</v>
      </c>
      <c r="L2077" s="16">
        <f t="shared" si="225"/>
        <v>41.553899999999999</v>
      </c>
      <c r="M2077" s="16">
        <f t="shared" si="226"/>
        <v>96.18958333333336</v>
      </c>
      <c r="N2077" s="14">
        <f>E2077*(K2077-L2077-M2077)*IF(F2077="GHS",1,Assumptions!$B$4)</f>
        <v>4066831.7134500011</v>
      </c>
      <c r="O2077" s="15">
        <f t="shared" ca="1" si="227"/>
        <v>479</v>
      </c>
      <c r="P2077" s="15" t="str">
        <f t="shared" ca="1" si="228"/>
        <v>365d+</v>
      </c>
      <c r="Q2077" s="17">
        <f ca="1">IF(P2077="0-90d",0,IF(P2077="91-180d",INDEX(Assumptions!$F$8:$F$12,MATCH(B2077,Assumptions!$A$8:$A$12,0)),IF(P2077="181-365d",INDEX(Assumptions!$G$8:$G$12,MATCH(B2077,Assumptions!$A$8:$A$12,0)),INDEX(Assumptions!$H$8:$H$12,MATCH(B2077,Assumptions!$A$8:$A$12,0)))))</f>
        <v>0.6</v>
      </c>
      <c r="R2077" s="14">
        <f t="shared" ca="1" si="229"/>
        <v>1892364.6060000001</v>
      </c>
      <c r="S2077" s="14">
        <f t="shared" ca="1" si="230"/>
        <v>1261576.4040000001</v>
      </c>
      <c r="T2077" s="11" t="s">
        <v>50</v>
      </c>
      <c r="U2077" s="18" t="s">
        <v>26</v>
      </c>
    </row>
    <row r="2078" spans="1:21" ht="15" customHeight="1" x14ac:dyDescent="0.15">
      <c r="A2078" s="10" t="s">
        <v>2126</v>
      </c>
      <c r="B2078" s="11" t="s">
        <v>46</v>
      </c>
      <c r="C2078" s="11" t="s">
        <v>52</v>
      </c>
      <c r="D2078" s="12">
        <v>45983</v>
      </c>
      <c r="E2078" s="11">
        <v>3102</v>
      </c>
      <c r="F2078" s="11" t="s">
        <v>33</v>
      </c>
      <c r="G2078" s="13">
        <v>301232.82</v>
      </c>
      <c r="H2078" s="14">
        <f t="shared" si="224"/>
        <v>934424207.63999999</v>
      </c>
      <c r="I2078" s="14">
        <f>IF(F2078="GHS",H2078,H2078*Assumptions!$B$4)</f>
        <v>934424207.63999999</v>
      </c>
      <c r="J2078" s="15" t="str">
        <f>INDEX(Assumptions!$B$8:$B$12,MATCH(B2078,Assumptions!$A$8:$A$12,0))</f>
        <v>Specific Identification</v>
      </c>
      <c r="K2078" s="16">
        <f>G2078/(1-INDEX(Assumptions!$D$8:$D$12,MATCH(B2078,Assumptions!$A$8:$A$12,0)))</f>
        <v>386195.92307692306</v>
      </c>
      <c r="L2078" s="16">
        <f t="shared" si="225"/>
        <v>9036.9845999999998</v>
      </c>
      <c r="M2078" s="16">
        <f t="shared" si="226"/>
        <v>19309.796153846153</v>
      </c>
      <c r="N2078" s="14">
        <f>E2078*(K2078-L2078-M2078)*IF(F2078="GHS",1,Assumptions!$B$4)</f>
        <v>1110048039.4861846</v>
      </c>
      <c r="O2078" s="15">
        <f t="shared" ca="1" si="227"/>
        <v>303</v>
      </c>
      <c r="P2078" s="15" t="str">
        <f t="shared" ca="1" si="228"/>
        <v>181-365d</v>
      </c>
      <c r="Q2078" s="17">
        <f ca="1">IF(P2078="0-90d",0,IF(P2078="91-180d",INDEX(Assumptions!$F$8:$F$12,MATCH(B2078,Assumptions!$A$8:$A$12,0)),IF(P2078="181-365d",INDEX(Assumptions!$G$8:$G$12,MATCH(B2078,Assumptions!$A$8:$A$12,0)),INDEX(Assumptions!$H$8:$H$12,MATCH(B2078,Assumptions!$A$8:$A$12,0)))))</f>
        <v>0.05</v>
      </c>
      <c r="R2078" s="14">
        <f t="shared" ca="1" si="229"/>
        <v>46721210.381999999</v>
      </c>
      <c r="S2078" s="14">
        <f t="shared" ca="1" si="230"/>
        <v>887702997.25800002</v>
      </c>
      <c r="T2078" s="11" t="s">
        <v>25</v>
      </c>
      <c r="U2078" s="18" t="s">
        <v>26</v>
      </c>
    </row>
    <row r="2079" spans="1:21" ht="15" customHeight="1" x14ac:dyDescent="0.15">
      <c r="A2079" s="10" t="s">
        <v>2127</v>
      </c>
      <c r="B2079" s="11" t="s">
        <v>28</v>
      </c>
      <c r="C2079" s="11" t="s">
        <v>38</v>
      </c>
      <c r="D2079" s="12">
        <v>46177</v>
      </c>
      <c r="E2079" s="11">
        <v>2649</v>
      </c>
      <c r="F2079" s="11" t="s">
        <v>24</v>
      </c>
      <c r="G2079" s="13">
        <v>10561.25</v>
      </c>
      <c r="H2079" s="14">
        <f t="shared" si="224"/>
        <v>27976751.25</v>
      </c>
      <c r="I2079" s="14">
        <f>IF(F2079="GHS",H2079,H2079*Assumptions!$B$4)</f>
        <v>302148913.5</v>
      </c>
      <c r="J2079" s="15" t="str">
        <f>INDEX(Assumptions!$B$8:$B$12,MATCH(B2079,Assumptions!$A$8:$A$12,0))</f>
        <v>Fair Value Less Costs to Sell</v>
      </c>
      <c r="K2079" s="16">
        <f>G2079/(1-INDEX(Assumptions!$D$8:$D$12,MATCH(B2079,Assumptions!$A$8:$A$12,0)))</f>
        <v>12001.420454545454</v>
      </c>
      <c r="L2079" s="16">
        <f t="shared" si="225"/>
        <v>316.83749999999998</v>
      </c>
      <c r="M2079" s="16">
        <f t="shared" si="226"/>
        <v>600.07102272727275</v>
      </c>
      <c r="N2079" s="14">
        <f>E2079*(K2079-L2079-M2079)*IF(F2079="GHS",1,Assumptions!$B$4)</f>
        <v>317119018.75977278</v>
      </c>
      <c r="O2079" s="15">
        <f t="shared" ca="1" si="227"/>
        <v>109</v>
      </c>
      <c r="P2079" s="15" t="str">
        <f t="shared" ca="1" si="228"/>
        <v>91-180d</v>
      </c>
      <c r="Q2079" s="17">
        <f ca="1">IF(P2079="0-90d",0,IF(P2079="91-180d",INDEX(Assumptions!$F$8:$F$12,MATCH(B2079,Assumptions!$A$8:$A$12,0)),IF(P2079="181-365d",INDEX(Assumptions!$G$8:$G$12,MATCH(B2079,Assumptions!$A$8:$A$12,0)),INDEX(Assumptions!$H$8:$H$12,MATCH(B2079,Assumptions!$A$8:$A$12,0)))))</f>
        <v>0.02</v>
      </c>
      <c r="R2079" s="14">
        <f t="shared" ca="1" si="229"/>
        <v>6042978.2700000005</v>
      </c>
      <c r="S2079" s="14">
        <f t="shared" ca="1" si="230"/>
        <v>296105935.23000002</v>
      </c>
      <c r="T2079" s="11" t="s">
        <v>25</v>
      </c>
      <c r="U2079" s="18" t="s">
        <v>26</v>
      </c>
    </row>
    <row r="2080" spans="1:21" ht="15" customHeight="1" x14ac:dyDescent="0.15">
      <c r="A2080" s="10" t="s">
        <v>2128</v>
      </c>
      <c r="B2080" s="11" t="s">
        <v>31</v>
      </c>
      <c r="C2080" s="11" t="s">
        <v>76</v>
      </c>
      <c r="D2080" s="12">
        <v>46002</v>
      </c>
      <c r="E2080" s="11">
        <v>3617</v>
      </c>
      <c r="F2080" s="11" t="s">
        <v>33</v>
      </c>
      <c r="G2080" s="13">
        <v>2912</v>
      </c>
      <c r="H2080" s="14">
        <f t="shared" si="224"/>
        <v>10532704</v>
      </c>
      <c r="I2080" s="14">
        <f>IF(F2080="GHS",H2080,H2080*Assumptions!$B$4)</f>
        <v>10532704</v>
      </c>
      <c r="J2080" s="15" t="str">
        <f>INDEX(Assumptions!$B$8:$B$12,MATCH(B2080,Assumptions!$A$8:$A$12,0))</f>
        <v>Weighted Average</v>
      </c>
      <c r="K2080" s="16">
        <f>G2080/(1-INDEX(Assumptions!$D$8:$D$12,MATCH(B2080,Assumptions!$A$8:$A$12,0)))</f>
        <v>4044.4444444444448</v>
      </c>
      <c r="L2080" s="16">
        <f t="shared" si="225"/>
        <v>87.36</v>
      </c>
      <c r="M2080" s="16">
        <f t="shared" si="226"/>
        <v>202.22222222222226</v>
      </c>
      <c r="N2080" s="14">
        <f>E2080*(K2080-L2080-M2080)*IF(F2080="GHS",1,Assumptions!$B$4)</f>
        <v>13581336.657777779</v>
      </c>
      <c r="O2080" s="15">
        <f t="shared" ca="1" si="227"/>
        <v>284</v>
      </c>
      <c r="P2080" s="15" t="str">
        <f t="shared" ca="1" si="228"/>
        <v>181-365d</v>
      </c>
      <c r="Q2080" s="17">
        <f ca="1">IF(P2080="0-90d",0,IF(P2080="91-180d",INDEX(Assumptions!$F$8:$F$12,MATCH(B2080,Assumptions!$A$8:$A$12,0)),IF(P2080="181-365d",INDEX(Assumptions!$G$8:$G$12,MATCH(B2080,Assumptions!$A$8:$A$12,0)),INDEX(Assumptions!$H$8:$H$12,MATCH(B2080,Assumptions!$A$8:$A$12,0)))))</f>
        <v>0.2</v>
      </c>
      <c r="R2080" s="14">
        <f t="shared" ca="1" si="229"/>
        <v>2106540.8000000003</v>
      </c>
      <c r="S2080" s="14">
        <f t="shared" ca="1" si="230"/>
        <v>8426163.1999999993</v>
      </c>
      <c r="T2080" s="11" t="s">
        <v>25</v>
      </c>
      <c r="U2080" s="18" t="s">
        <v>26</v>
      </c>
    </row>
    <row r="2081" spans="1:21" ht="15" customHeight="1" x14ac:dyDescent="0.15">
      <c r="A2081" s="10" t="s">
        <v>2129</v>
      </c>
      <c r="B2081" s="11" t="s">
        <v>31</v>
      </c>
      <c r="C2081" s="11" t="s">
        <v>76</v>
      </c>
      <c r="D2081" s="12">
        <v>46076</v>
      </c>
      <c r="E2081" s="11">
        <v>3356</v>
      </c>
      <c r="F2081" s="11" t="s">
        <v>33</v>
      </c>
      <c r="G2081" s="13">
        <v>1794.8</v>
      </c>
      <c r="H2081" s="14">
        <f t="shared" si="224"/>
        <v>6023348.7999999998</v>
      </c>
      <c r="I2081" s="14">
        <f>IF(F2081="GHS",H2081,H2081*Assumptions!$B$4)</f>
        <v>6023348.7999999998</v>
      </c>
      <c r="J2081" s="15" t="str">
        <f>INDEX(Assumptions!$B$8:$B$12,MATCH(B2081,Assumptions!$A$8:$A$12,0))</f>
        <v>Weighted Average</v>
      </c>
      <c r="K2081" s="16">
        <f>G2081/(1-INDEX(Assumptions!$D$8:$D$12,MATCH(B2081,Assumptions!$A$8:$A$12,0)))</f>
        <v>2492.7777777777778</v>
      </c>
      <c r="L2081" s="16">
        <f t="shared" si="225"/>
        <v>53.843999999999994</v>
      </c>
      <c r="M2081" s="16">
        <f t="shared" si="226"/>
        <v>124.6388888888889</v>
      </c>
      <c r="N2081" s="14">
        <f>E2081*(K2081-L2081-M2081)*IF(F2081="GHS",1,Assumptions!$B$4)</f>
        <v>7766773.6471111123</v>
      </c>
      <c r="O2081" s="15">
        <f t="shared" ca="1" si="227"/>
        <v>210</v>
      </c>
      <c r="P2081" s="15" t="str">
        <f t="shared" ca="1" si="228"/>
        <v>181-365d</v>
      </c>
      <c r="Q2081" s="17">
        <f ca="1">IF(P2081="0-90d",0,IF(P2081="91-180d",INDEX(Assumptions!$F$8:$F$12,MATCH(B2081,Assumptions!$A$8:$A$12,0)),IF(P2081="181-365d",INDEX(Assumptions!$G$8:$G$12,MATCH(B2081,Assumptions!$A$8:$A$12,0)),INDEX(Assumptions!$H$8:$H$12,MATCH(B2081,Assumptions!$A$8:$A$12,0)))))</f>
        <v>0.2</v>
      </c>
      <c r="R2081" s="14">
        <f t="shared" ca="1" si="229"/>
        <v>1204669.76</v>
      </c>
      <c r="S2081" s="14">
        <f t="shared" ca="1" si="230"/>
        <v>4818679.04</v>
      </c>
      <c r="T2081" s="11" t="s">
        <v>25</v>
      </c>
      <c r="U2081" s="18" t="s">
        <v>36</v>
      </c>
    </row>
    <row r="2082" spans="1:21" ht="15" customHeight="1" x14ac:dyDescent="0.15">
      <c r="A2082" s="10" t="s">
        <v>2130</v>
      </c>
      <c r="B2082" s="11" t="s">
        <v>28</v>
      </c>
      <c r="C2082" s="11" t="s">
        <v>38</v>
      </c>
      <c r="D2082" s="12">
        <v>46104</v>
      </c>
      <c r="E2082" s="11">
        <v>1032</v>
      </c>
      <c r="F2082" s="11" t="s">
        <v>24</v>
      </c>
      <c r="G2082" s="13">
        <v>10447.17</v>
      </c>
      <c r="H2082" s="14">
        <f t="shared" si="224"/>
        <v>10781479.439999999</v>
      </c>
      <c r="I2082" s="14">
        <f>IF(F2082="GHS",H2082,H2082*Assumptions!$B$4)</f>
        <v>116439977.95200001</v>
      </c>
      <c r="J2082" s="15" t="str">
        <f>INDEX(Assumptions!$B$8:$B$12,MATCH(B2082,Assumptions!$A$8:$A$12,0))</f>
        <v>Fair Value Less Costs to Sell</v>
      </c>
      <c r="K2082" s="16">
        <f>G2082/(1-INDEX(Assumptions!$D$8:$D$12,MATCH(B2082,Assumptions!$A$8:$A$12,0)))</f>
        <v>11871.78409090909</v>
      </c>
      <c r="L2082" s="16">
        <f t="shared" si="225"/>
        <v>313.4151</v>
      </c>
      <c r="M2082" s="16">
        <f t="shared" si="226"/>
        <v>593.58920454545455</v>
      </c>
      <c r="N2082" s="14">
        <f>E2082*(K2082-L2082-M2082)*IF(F2082="GHS",1,Assumptions!$B$4)</f>
        <v>122209049.58689454</v>
      </c>
      <c r="O2082" s="15">
        <f t="shared" ca="1" si="227"/>
        <v>182</v>
      </c>
      <c r="P2082" s="15" t="str">
        <f t="shared" ca="1" si="228"/>
        <v>181-365d</v>
      </c>
      <c r="Q2082" s="17">
        <f ca="1">IF(P2082="0-90d",0,IF(P2082="91-180d",INDEX(Assumptions!$F$8:$F$12,MATCH(B2082,Assumptions!$A$8:$A$12,0)),IF(P2082="181-365d",INDEX(Assumptions!$G$8:$G$12,MATCH(B2082,Assumptions!$A$8:$A$12,0)),INDEX(Assumptions!$H$8:$H$12,MATCH(B2082,Assumptions!$A$8:$A$12,0)))))</f>
        <v>0.1</v>
      </c>
      <c r="R2082" s="14">
        <f t="shared" ca="1" si="229"/>
        <v>11643997.795200001</v>
      </c>
      <c r="S2082" s="14">
        <f t="shared" ca="1" si="230"/>
        <v>104795980.1568</v>
      </c>
      <c r="T2082" s="11" t="s">
        <v>25</v>
      </c>
      <c r="U2082" s="18" t="s">
        <v>26</v>
      </c>
    </row>
    <row r="2083" spans="1:21" ht="15" customHeight="1" x14ac:dyDescent="0.15">
      <c r="A2083" s="10" t="s">
        <v>2131</v>
      </c>
      <c r="B2083" s="11" t="s">
        <v>31</v>
      </c>
      <c r="C2083" s="11" t="s">
        <v>32</v>
      </c>
      <c r="D2083" s="12">
        <v>45887</v>
      </c>
      <c r="E2083" s="11">
        <v>2226</v>
      </c>
      <c r="F2083" s="11" t="s">
        <v>33</v>
      </c>
      <c r="G2083" s="13">
        <v>3916.53</v>
      </c>
      <c r="H2083" s="14">
        <f t="shared" si="224"/>
        <v>8718195.7800000012</v>
      </c>
      <c r="I2083" s="14">
        <f>IF(F2083="GHS",H2083,H2083*Assumptions!$B$4)</f>
        <v>8718195.7800000012</v>
      </c>
      <c r="J2083" s="15" t="str">
        <f>INDEX(Assumptions!$B$8:$B$12,MATCH(B2083,Assumptions!$A$8:$A$12,0))</f>
        <v>Weighted Average</v>
      </c>
      <c r="K2083" s="16">
        <f>G2083/(1-INDEX(Assumptions!$D$8:$D$12,MATCH(B2083,Assumptions!$A$8:$A$12,0)))</f>
        <v>5439.6250000000009</v>
      </c>
      <c r="L2083" s="16">
        <f t="shared" si="225"/>
        <v>117.49590000000001</v>
      </c>
      <c r="M2083" s="16">
        <f t="shared" si="226"/>
        <v>271.98125000000005</v>
      </c>
      <c r="N2083" s="14">
        <f>E2083*(K2083-L2083-M2083)*IF(F2083="GHS",1,Assumptions!$B$4)</f>
        <v>11241629.114100002</v>
      </c>
      <c r="O2083" s="15">
        <f t="shared" ca="1" si="227"/>
        <v>399</v>
      </c>
      <c r="P2083" s="15" t="str">
        <f t="shared" ca="1" si="228"/>
        <v>365d+</v>
      </c>
      <c r="Q2083" s="17">
        <f ca="1">IF(P2083="0-90d",0,IF(P2083="91-180d",INDEX(Assumptions!$F$8:$F$12,MATCH(B2083,Assumptions!$A$8:$A$12,0)),IF(P2083="181-365d",INDEX(Assumptions!$G$8:$G$12,MATCH(B2083,Assumptions!$A$8:$A$12,0)),INDEX(Assumptions!$H$8:$H$12,MATCH(B2083,Assumptions!$A$8:$A$12,0)))))</f>
        <v>0.6</v>
      </c>
      <c r="R2083" s="14">
        <f t="shared" ca="1" si="229"/>
        <v>5230917.4680000003</v>
      </c>
      <c r="S2083" s="14">
        <f t="shared" ca="1" si="230"/>
        <v>3487278.3120000008</v>
      </c>
      <c r="T2083" s="11" t="s">
        <v>25</v>
      </c>
      <c r="U2083" s="18" t="s">
        <v>26</v>
      </c>
    </row>
    <row r="2084" spans="1:21" ht="15" customHeight="1" x14ac:dyDescent="0.15">
      <c r="A2084" s="10" t="s">
        <v>2132</v>
      </c>
      <c r="B2084" s="11" t="s">
        <v>41</v>
      </c>
      <c r="C2084" s="11" t="s">
        <v>42</v>
      </c>
      <c r="D2084" s="12">
        <v>46074</v>
      </c>
      <c r="E2084" s="11">
        <v>2173</v>
      </c>
      <c r="F2084" s="11" t="s">
        <v>33</v>
      </c>
      <c r="G2084" s="13">
        <v>648.08000000000004</v>
      </c>
      <c r="H2084" s="14">
        <f t="shared" si="224"/>
        <v>1408277.84</v>
      </c>
      <c r="I2084" s="14">
        <f>IF(F2084="GHS",H2084,H2084*Assumptions!$B$4)</f>
        <v>1408277.84</v>
      </c>
      <c r="J2084" s="15" t="str">
        <f>INDEX(Assumptions!$B$8:$B$12,MATCH(B2084,Assumptions!$A$8:$A$12,0))</f>
        <v>Weighted Average</v>
      </c>
      <c r="K2084" s="16">
        <f>G2084/(1-INDEX(Assumptions!$D$8:$D$12,MATCH(B2084,Assumptions!$A$8:$A$12,0)))</f>
        <v>997.04615384615386</v>
      </c>
      <c r="L2084" s="16">
        <f t="shared" si="225"/>
        <v>19.442399999999999</v>
      </c>
      <c r="M2084" s="16">
        <f t="shared" si="226"/>
        <v>49.852307692307697</v>
      </c>
      <c r="N2084" s="14">
        <f>E2084*(K2084-L2084-M2084)*IF(F2084="GHS",1,Assumptions!$B$4)</f>
        <v>2016003.8924923076</v>
      </c>
      <c r="O2084" s="15">
        <f t="shared" ca="1" si="227"/>
        <v>212</v>
      </c>
      <c r="P2084" s="15" t="str">
        <f t="shared" ca="1" si="228"/>
        <v>181-365d</v>
      </c>
      <c r="Q2084" s="17">
        <f ca="1">IF(P2084="0-90d",0,IF(P2084="91-180d",INDEX(Assumptions!$F$8:$F$12,MATCH(B2084,Assumptions!$A$8:$A$12,0)),IF(P2084="181-365d",INDEX(Assumptions!$G$8:$G$12,MATCH(B2084,Assumptions!$A$8:$A$12,0)),INDEX(Assumptions!$H$8:$H$12,MATCH(B2084,Assumptions!$A$8:$A$12,0)))))</f>
        <v>0.35</v>
      </c>
      <c r="R2084" s="14">
        <f t="shared" ca="1" si="229"/>
        <v>492897.24400000001</v>
      </c>
      <c r="S2084" s="14">
        <f t="shared" ca="1" si="230"/>
        <v>915380.59600000014</v>
      </c>
      <c r="T2084" s="11" t="s">
        <v>25</v>
      </c>
      <c r="U2084" s="18" t="s">
        <v>26</v>
      </c>
    </row>
    <row r="2085" spans="1:21" ht="15" customHeight="1" x14ac:dyDescent="0.15">
      <c r="A2085" s="10" t="s">
        <v>2133</v>
      </c>
      <c r="B2085" s="11" t="s">
        <v>28</v>
      </c>
      <c r="C2085" s="11" t="s">
        <v>55</v>
      </c>
      <c r="D2085" s="12">
        <v>45857</v>
      </c>
      <c r="E2085" s="11">
        <v>1596</v>
      </c>
      <c r="F2085" s="11" t="s">
        <v>24</v>
      </c>
      <c r="G2085" s="13">
        <v>12625.95</v>
      </c>
      <c r="H2085" s="14">
        <f t="shared" si="224"/>
        <v>20151016.200000003</v>
      </c>
      <c r="I2085" s="14">
        <f>IF(F2085="GHS",H2085,H2085*Assumptions!$B$4)</f>
        <v>217630974.96000004</v>
      </c>
      <c r="J2085" s="15" t="str">
        <f>INDEX(Assumptions!$B$8:$B$12,MATCH(B2085,Assumptions!$A$8:$A$12,0))</f>
        <v>Fair Value Less Costs to Sell</v>
      </c>
      <c r="K2085" s="16">
        <f>G2085/(1-INDEX(Assumptions!$D$8:$D$12,MATCH(B2085,Assumptions!$A$8:$A$12,0)))</f>
        <v>14347.670454545456</v>
      </c>
      <c r="L2085" s="16">
        <f t="shared" si="225"/>
        <v>378.77850000000001</v>
      </c>
      <c r="M2085" s="16">
        <f t="shared" si="226"/>
        <v>717.38352272727286</v>
      </c>
      <c r="N2085" s="14">
        <f>E2085*(K2085-L2085-M2085)*IF(F2085="GHS",1,Assumptions!$B$4)</f>
        <v>228413600.53756371</v>
      </c>
      <c r="O2085" s="15">
        <f t="shared" ca="1" si="227"/>
        <v>429</v>
      </c>
      <c r="P2085" s="15" t="str">
        <f t="shared" ca="1" si="228"/>
        <v>365d+</v>
      </c>
      <c r="Q2085" s="17">
        <f ca="1">IF(P2085="0-90d",0,IF(P2085="91-180d",INDEX(Assumptions!$F$8:$F$12,MATCH(B2085,Assumptions!$A$8:$A$12,0)),IF(P2085="181-365d",INDEX(Assumptions!$G$8:$G$12,MATCH(B2085,Assumptions!$A$8:$A$12,0)),INDEX(Assumptions!$H$8:$H$12,MATCH(B2085,Assumptions!$A$8:$A$12,0)))))</f>
        <v>0.4</v>
      </c>
      <c r="R2085" s="14">
        <f t="shared" ca="1" si="229"/>
        <v>87052389.984000027</v>
      </c>
      <c r="S2085" s="14">
        <f t="shared" ca="1" si="230"/>
        <v>130578584.97600001</v>
      </c>
      <c r="T2085" s="11" t="s">
        <v>25</v>
      </c>
      <c r="U2085" s="18" t="s">
        <v>26</v>
      </c>
    </row>
    <row r="2086" spans="1:21" ht="15" customHeight="1" x14ac:dyDescent="0.15">
      <c r="A2086" s="10" t="s">
        <v>2134</v>
      </c>
      <c r="B2086" s="11" t="s">
        <v>22</v>
      </c>
      <c r="C2086" s="11" t="s">
        <v>23</v>
      </c>
      <c r="D2086" s="12">
        <v>46214</v>
      </c>
      <c r="E2086" s="11">
        <v>4670</v>
      </c>
      <c r="F2086" s="11" t="s">
        <v>24</v>
      </c>
      <c r="G2086" s="13">
        <v>73323.490000000005</v>
      </c>
      <c r="H2086" s="14">
        <f t="shared" si="224"/>
        <v>342420698.30000001</v>
      </c>
      <c r="I2086" s="14">
        <f>IF(F2086="GHS",H2086,H2086*Assumptions!$B$4)</f>
        <v>3698143541.6400003</v>
      </c>
      <c r="J2086" s="15" t="str">
        <f>INDEX(Assumptions!$B$8:$B$12,MATCH(B2086,Assumptions!$A$8:$A$12,0))</f>
        <v>FIFO</v>
      </c>
      <c r="K2086" s="16">
        <f>G2086/(1-INDEX(Assumptions!$D$8:$D$12,MATCH(B2086,Assumptions!$A$8:$A$12,0)))</f>
        <v>89418.890243902439</v>
      </c>
      <c r="L2086" s="16">
        <f t="shared" si="225"/>
        <v>2199.7047000000002</v>
      </c>
      <c r="M2086" s="16">
        <f t="shared" si="226"/>
        <v>4470.9445121951221</v>
      </c>
      <c r="N2086" s="14">
        <f>E2086*(K2086-L2086-M2086)*IF(F2086="GHS",1,Assumptions!$B$4)</f>
        <v>4173490284.67519</v>
      </c>
      <c r="O2086" s="15">
        <f t="shared" ca="1" si="227"/>
        <v>72</v>
      </c>
      <c r="P2086" s="15" t="str">
        <f t="shared" ca="1" si="228"/>
        <v>0-90d</v>
      </c>
      <c r="Q2086" s="17">
        <f ca="1">IF(P2086="0-90d",0,IF(P2086="91-180d",INDEX(Assumptions!$F$8:$F$12,MATCH(B2086,Assumptions!$A$8:$A$12,0)),IF(P2086="181-365d",INDEX(Assumptions!$G$8:$G$12,MATCH(B2086,Assumptions!$A$8:$A$12,0)),INDEX(Assumptions!$H$8:$H$12,MATCH(B2086,Assumptions!$A$8:$A$12,0)))))</f>
        <v>0</v>
      </c>
      <c r="R2086" s="14">
        <f t="shared" ca="1" si="229"/>
        <v>0</v>
      </c>
      <c r="S2086" s="14">
        <f t="shared" ca="1" si="230"/>
        <v>3698143541.6400003</v>
      </c>
      <c r="T2086" s="11" t="s">
        <v>25</v>
      </c>
      <c r="U2086" s="18" t="s">
        <v>26</v>
      </c>
    </row>
    <row r="2087" spans="1:21" ht="15" customHeight="1" x14ac:dyDescent="0.15">
      <c r="A2087" s="10" t="s">
        <v>2135</v>
      </c>
      <c r="B2087" s="11" t="s">
        <v>31</v>
      </c>
      <c r="C2087" s="11" t="s">
        <v>76</v>
      </c>
      <c r="D2087" s="12">
        <v>46164</v>
      </c>
      <c r="E2087" s="11">
        <v>3834</v>
      </c>
      <c r="F2087" s="11" t="s">
        <v>33</v>
      </c>
      <c r="G2087" s="13">
        <v>5142.26</v>
      </c>
      <c r="H2087" s="14">
        <f t="shared" si="224"/>
        <v>19715424.84</v>
      </c>
      <c r="I2087" s="14">
        <f>IF(F2087="GHS",H2087,H2087*Assumptions!$B$4)</f>
        <v>19715424.84</v>
      </c>
      <c r="J2087" s="15" t="str">
        <f>INDEX(Assumptions!$B$8:$B$12,MATCH(B2087,Assumptions!$A$8:$A$12,0))</f>
        <v>Weighted Average</v>
      </c>
      <c r="K2087" s="16">
        <f>G2087/(1-INDEX(Assumptions!$D$8:$D$12,MATCH(B2087,Assumptions!$A$8:$A$12,0)))</f>
        <v>7142.0277777777783</v>
      </c>
      <c r="L2087" s="16">
        <f t="shared" si="225"/>
        <v>154.26779999999999</v>
      </c>
      <c r="M2087" s="16">
        <f t="shared" si="226"/>
        <v>357.10138888888895</v>
      </c>
      <c r="N2087" s="14">
        <f>E2087*(K2087-L2087-M2087)*IF(F2087="GHS",1,Assumptions!$B$4)</f>
        <v>25421945.029800002</v>
      </c>
      <c r="O2087" s="15">
        <f t="shared" ca="1" si="227"/>
        <v>122</v>
      </c>
      <c r="P2087" s="15" t="str">
        <f t="shared" ca="1" si="228"/>
        <v>91-180d</v>
      </c>
      <c r="Q2087" s="17">
        <f ca="1">IF(P2087="0-90d",0,IF(P2087="91-180d",INDEX(Assumptions!$F$8:$F$12,MATCH(B2087,Assumptions!$A$8:$A$12,0)),IF(P2087="181-365d",INDEX(Assumptions!$G$8:$G$12,MATCH(B2087,Assumptions!$A$8:$A$12,0)),INDEX(Assumptions!$H$8:$H$12,MATCH(B2087,Assumptions!$A$8:$A$12,0)))))</f>
        <v>0.05</v>
      </c>
      <c r="R2087" s="14">
        <f t="shared" ca="1" si="229"/>
        <v>985771.24200000009</v>
      </c>
      <c r="S2087" s="14">
        <f t="shared" ca="1" si="230"/>
        <v>18729653.598000001</v>
      </c>
      <c r="T2087" s="11" t="s">
        <v>25</v>
      </c>
      <c r="U2087" s="18" t="s">
        <v>36</v>
      </c>
    </row>
    <row r="2088" spans="1:21" ht="15" customHeight="1" x14ac:dyDescent="0.15">
      <c r="A2088" s="10" t="s">
        <v>2136</v>
      </c>
      <c r="B2088" s="11" t="s">
        <v>31</v>
      </c>
      <c r="C2088" s="11" t="s">
        <v>76</v>
      </c>
      <c r="D2088" s="12">
        <v>46070</v>
      </c>
      <c r="E2088" s="11">
        <v>2396</v>
      </c>
      <c r="F2088" s="11" t="s">
        <v>33</v>
      </c>
      <c r="G2088" s="13">
        <v>1473.23</v>
      </c>
      <c r="H2088" s="14">
        <f t="shared" si="224"/>
        <v>3529859.08</v>
      </c>
      <c r="I2088" s="14">
        <f>IF(F2088="GHS",H2088,H2088*Assumptions!$B$4)</f>
        <v>3529859.08</v>
      </c>
      <c r="J2088" s="15" t="str">
        <f>INDEX(Assumptions!$B$8:$B$12,MATCH(B2088,Assumptions!$A$8:$A$12,0))</f>
        <v>Weighted Average</v>
      </c>
      <c r="K2088" s="16">
        <f>G2088/(1-INDEX(Assumptions!$D$8:$D$12,MATCH(B2088,Assumptions!$A$8:$A$12,0)))</f>
        <v>2046.1527777777778</v>
      </c>
      <c r="L2088" s="16">
        <f t="shared" si="225"/>
        <v>44.196899999999999</v>
      </c>
      <c r="M2088" s="16">
        <f t="shared" si="226"/>
        <v>102.3076388888889</v>
      </c>
      <c r="N2088" s="14">
        <f>E2088*(K2088-L2088-M2088)*IF(F2088="GHS",1,Assumptions!$B$4)</f>
        <v>4551557.1803777777</v>
      </c>
      <c r="O2088" s="15">
        <f t="shared" ca="1" si="227"/>
        <v>216</v>
      </c>
      <c r="P2088" s="15" t="str">
        <f t="shared" ca="1" si="228"/>
        <v>181-365d</v>
      </c>
      <c r="Q2088" s="17">
        <f ca="1">IF(P2088="0-90d",0,IF(P2088="91-180d",INDEX(Assumptions!$F$8:$F$12,MATCH(B2088,Assumptions!$A$8:$A$12,0)),IF(P2088="181-365d",INDEX(Assumptions!$G$8:$G$12,MATCH(B2088,Assumptions!$A$8:$A$12,0)),INDEX(Assumptions!$H$8:$H$12,MATCH(B2088,Assumptions!$A$8:$A$12,0)))))</f>
        <v>0.2</v>
      </c>
      <c r="R2088" s="14">
        <f t="shared" ca="1" si="229"/>
        <v>705971.81600000011</v>
      </c>
      <c r="S2088" s="14">
        <f t="shared" ca="1" si="230"/>
        <v>2823887.264</v>
      </c>
      <c r="T2088" s="11" t="s">
        <v>25</v>
      </c>
      <c r="U2088" s="18" t="s">
        <v>26</v>
      </c>
    </row>
    <row r="2089" spans="1:21" ht="15" customHeight="1" x14ac:dyDescent="0.15">
      <c r="A2089" s="10" t="s">
        <v>2137</v>
      </c>
      <c r="B2089" s="11" t="s">
        <v>28</v>
      </c>
      <c r="C2089" s="11" t="s">
        <v>35</v>
      </c>
      <c r="D2089" s="12">
        <v>45747</v>
      </c>
      <c r="E2089" s="11">
        <v>2457</v>
      </c>
      <c r="F2089" s="11" t="s">
        <v>24</v>
      </c>
      <c r="G2089" s="13">
        <v>2395.9699999999998</v>
      </c>
      <c r="H2089" s="14">
        <f t="shared" si="224"/>
        <v>5886898.2899999991</v>
      </c>
      <c r="I2089" s="14">
        <f>IF(F2089="GHS",H2089,H2089*Assumptions!$B$4)</f>
        <v>63578501.531999998</v>
      </c>
      <c r="J2089" s="15" t="str">
        <f>INDEX(Assumptions!$B$8:$B$12,MATCH(B2089,Assumptions!$A$8:$A$12,0))</f>
        <v>Fair Value Less Costs to Sell</v>
      </c>
      <c r="K2089" s="16">
        <f>G2089/(1-INDEX(Assumptions!$D$8:$D$12,MATCH(B2089,Assumptions!$A$8:$A$12,0)))</f>
        <v>2722.6931818181815</v>
      </c>
      <c r="L2089" s="16">
        <f t="shared" si="225"/>
        <v>71.879099999999994</v>
      </c>
      <c r="M2089" s="16">
        <f t="shared" si="226"/>
        <v>136.13465909090908</v>
      </c>
      <c r="N2089" s="14">
        <f>E2089*(K2089-L2089-M2089)*IF(F2089="GHS",1,Assumptions!$B$4)</f>
        <v>66728527.289721802</v>
      </c>
      <c r="O2089" s="15">
        <f t="shared" ca="1" si="227"/>
        <v>539</v>
      </c>
      <c r="P2089" s="15" t="str">
        <f t="shared" ca="1" si="228"/>
        <v>365d+</v>
      </c>
      <c r="Q2089" s="17">
        <f ca="1">IF(P2089="0-90d",0,IF(P2089="91-180d",INDEX(Assumptions!$F$8:$F$12,MATCH(B2089,Assumptions!$A$8:$A$12,0)),IF(P2089="181-365d",INDEX(Assumptions!$G$8:$G$12,MATCH(B2089,Assumptions!$A$8:$A$12,0)),INDEX(Assumptions!$H$8:$H$12,MATCH(B2089,Assumptions!$A$8:$A$12,0)))))</f>
        <v>0.4</v>
      </c>
      <c r="R2089" s="14">
        <f t="shared" ca="1" si="229"/>
        <v>25431400.612800002</v>
      </c>
      <c r="S2089" s="14">
        <f t="shared" ca="1" si="230"/>
        <v>38147100.919199996</v>
      </c>
      <c r="T2089" s="11" t="s">
        <v>25</v>
      </c>
      <c r="U2089" s="18" t="s">
        <v>26</v>
      </c>
    </row>
    <row r="2090" spans="1:21" ht="15" customHeight="1" x14ac:dyDescent="0.15">
      <c r="A2090" s="10" t="s">
        <v>2138</v>
      </c>
      <c r="B2090" s="11" t="s">
        <v>31</v>
      </c>
      <c r="C2090" s="11" t="s">
        <v>32</v>
      </c>
      <c r="D2090" s="12">
        <v>46077</v>
      </c>
      <c r="E2090" s="11">
        <v>1910</v>
      </c>
      <c r="F2090" s="11" t="s">
        <v>33</v>
      </c>
      <c r="G2090" s="13">
        <v>5838.71</v>
      </c>
      <c r="H2090" s="14">
        <f t="shared" si="224"/>
        <v>11151936.1</v>
      </c>
      <c r="I2090" s="14">
        <f>IF(F2090="GHS",H2090,H2090*Assumptions!$B$4)</f>
        <v>11151936.1</v>
      </c>
      <c r="J2090" s="15" t="str">
        <f>INDEX(Assumptions!$B$8:$B$12,MATCH(B2090,Assumptions!$A$8:$A$12,0))</f>
        <v>Weighted Average</v>
      </c>
      <c r="K2090" s="16">
        <f>G2090/(1-INDEX(Assumptions!$D$8:$D$12,MATCH(B2090,Assumptions!$A$8:$A$12,0)))</f>
        <v>8109.3194444444443</v>
      </c>
      <c r="L2090" s="16">
        <f t="shared" si="225"/>
        <v>175.16129999999998</v>
      </c>
      <c r="M2090" s="16">
        <f t="shared" si="226"/>
        <v>405.46597222222226</v>
      </c>
      <c r="N2090" s="14">
        <f>E2090*(K2090-L2090-M2090)*IF(F2090="GHS",1,Assumptions!$B$4)</f>
        <v>14379802.048944445</v>
      </c>
      <c r="O2090" s="15">
        <f t="shared" ca="1" si="227"/>
        <v>209</v>
      </c>
      <c r="P2090" s="15" t="str">
        <f t="shared" ca="1" si="228"/>
        <v>181-365d</v>
      </c>
      <c r="Q2090" s="17">
        <f ca="1">IF(P2090="0-90d",0,IF(P2090="91-180d",INDEX(Assumptions!$F$8:$F$12,MATCH(B2090,Assumptions!$A$8:$A$12,0)),IF(P2090="181-365d",INDEX(Assumptions!$G$8:$G$12,MATCH(B2090,Assumptions!$A$8:$A$12,0)),INDEX(Assumptions!$H$8:$H$12,MATCH(B2090,Assumptions!$A$8:$A$12,0)))))</f>
        <v>0.2</v>
      </c>
      <c r="R2090" s="14">
        <f t="shared" ca="1" si="229"/>
        <v>2230387.2200000002</v>
      </c>
      <c r="S2090" s="14">
        <f t="shared" ca="1" si="230"/>
        <v>8921548.879999999</v>
      </c>
      <c r="T2090" s="11" t="s">
        <v>25</v>
      </c>
      <c r="U2090" s="18" t="s">
        <v>26</v>
      </c>
    </row>
    <row r="2091" spans="1:21" ht="15" customHeight="1" x14ac:dyDescent="0.15">
      <c r="A2091" s="10" t="s">
        <v>2139</v>
      </c>
      <c r="B2091" s="11" t="s">
        <v>22</v>
      </c>
      <c r="C2091" s="11" t="s">
        <v>81</v>
      </c>
      <c r="D2091" s="12">
        <v>46120</v>
      </c>
      <c r="E2091" s="11">
        <v>145</v>
      </c>
      <c r="F2091" s="11" t="s">
        <v>24</v>
      </c>
      <c r="G2091" s="13">
        <v>50160.7</v>
      </c>
      <c r="H2091" s="14">
        <f t="shared" si="224"/>
        <v>7273301.5</v>
      </c>
      <c r="I2091" s="14">
        <f>IF(F2091="GHS",H2091,H2091*Assumptions!$B$4)</f>
        <v>78551656.200000003</v>
      </c>
      <c r="J2091" s="15" t="str">
        <f>INDEX(Assumptions!$B$8:$B$12,MATCH(B2091,Assumptions!$A$8:$A$12,0))</f>
        <v>FIFO</v>
      </c>
      <c r="K2091" s="16">
        <f>G2091/(1-INDEX(Assumptions!$D$8:$D$12,MATCH(B2091,Assumptions!$A$8:$A$12,0)))</f>
        <v>61171.585365853651</v>
      </c>
      <c r="L2091" s="16">
        <f t="shared" si="225"/>
        <v>1504.8209999999999</v>
      </c>
      <c r="M2091" s="16">
        <f t="shared" si="226"/>
        <v>3058.5792682926826</v>
      </c>
      <c r="N2091" s="14">
        <f>E2091*(K2091-L2091-M2091)*IF(F2091="GHS",1,Assumptions!$B$4)</f>
        <v>88648417.862780482</v>
      </c>
      <c r="O2091" s="15">
        <f t="shared" ca="1" si="227"/>
        <v>166</v>
      </c>
      <c r="P2091" s="15" t="str">
        <f t="shared" ca="1" si="228"/>
        <v>91-180d</v>
      </c>
      <c r="Q2091" s="17">
        <f ca="1">IF(P2091="0-90d",0,IF(P2091="91-180d",INDEX(Assumptions!$F$8:$F$12,MATCH(B2091,Assumptions!$A$8:$A$12,0)),IF(P2091="181-365d",INDEX(Assumptions!$G$8:$G$12,MATCH(B2091,Assumptions!$A$8:$A$12,0)),INDEX(Assumptions!$H$8:$H$12,MATCH(B2091,Assumptions!$A$8:$A$12,0)))))</f>
        <v>0.03</v>
      </c>
      <c r="R2091" s="14">
        <f t="shared" ca="1" si="229"/>
        <v>2356549.6860000002</v>
      </c>
      <c r="S2091" s="14">
        <f t="shared" ca="1" si="230"/>
        <v>76195106.513999999</v>
      </c>
      <c r="T2091" s="11" t="s">
        <v>50</v>
      </c>
      <c r="U2091" s="18" t="s">
        <v>26</v>
      </c>
    </row>
    <row r="2092" spans="1:21" ht="15" customHeight="1" x14ac:dyDescent="0.15">
      <c r="A2092" s="10" t="s">
        <v>2140</v>
      </c>
      <c r="B2092" s="11" t="s">
        <v>31</v>
      </c>
      <c r="C2092" s="11" t="s">
        <v>32</v>
      </c>
      <c r="D2092" s="12">
        <v>46083</v>
      </c>
      <c r="E2092" s="11">
        <v>4136</v>
      </c>
      <c r="F2092" s="11" t="s">
        <v>33</v>
      </c>
      <c r="G2092" s="13">
        <v>3621.11</v>
      </c>
      <c r="H2092" s="14">
        <f t="shared" si="224"/>
        <v>14976910.960000001</v>
      </c>
      <c r="I2092" s="14">
        <f>IF(F2092="GHS",H2092,H2092*Assumptions!$B$4)</f>
        <v>14976910.960000001</v>
      </c>
      <c r="J2092" s="15" t="str">
        <f>INDEX(Assumptions!$B$8:$B$12,MATCH(B2092,Assumptions!$A$8:$A$12,0))</f>
        <v>Weighted Average</v>
      </c>
      <c r="K2092" s="16">
        <f>G2092/(1-INDEX(Assumptions!$D$8:$D$12,MATCH(B2092,Assumptions!$A$8:$A$12,0)))</f>
        <v>5029.3194444444453</v>
      </c>
      <c r="L2092" s="16">
        <f t="shared" si="225"/>
        <v>108.63330000000001</v>
      </c>
      <c r="M2092" s="16">
        <f t="shared" si="226"/>
        <v>251.46597222222226</v>
      </c>
      <c r="N2092" s="14">
        <f>E2092*(K2092-L2092-M2092)*IF(F2092="GHS",1,Assumptions!$B$4)</f>
        <v>19311894.632311113</v>
      </c>
      <c r="O2092" s="15">
        <f t="shared" ca="1" si="227"/>
        <v>203</v>
      </c>
      <c r="P2092" s="15" t="str">
        <f t="shared" ca="1" si="228"/>
        <v>181-365d</v>
      </c>
      <c r="Q2092" s="17">
        <f ca="1">IF(P2092="0-90d",0,IF(P2092="91-180d",INDEX(Assumptions!$F$8:$F$12,MATCH(B2092,Assumptions!$A$8:$A$12,0)),IF(P2092="181-365d",INDEX(Assumptions!$G$8:$G$12,MATCH(B2092,Assumptions!$A$8:$A$12,0)),INDEX(Assumptions!$H$8:$H$12,MATCH(B2092,Assumptions!$A$8:$A$12,0)))))</f>
        <v>0.2</v>
      </c>
      <c r="R2092" s="14">
        <f t="shared" ca="1" si="229"/>
        <v>2995382.1920000003</v>
      </c>
      <c r="S2092" s="14">
        <f t="shared" ca="1" si="230"/>
        <v>11981528.768000001</v>
      </c>
      <c r="T2092" s="11" t="s">
        <v>25</v>
      </c>
      <c r="U2092" s="18" t="s">
        <v>26</v>
      </c>
    </row>
    <row r="2093" spans="1:21" ht="15" customHeight="1" x14ac:dyDescent="0.15">
      <c r="A2093" s="10" t="s">
        <v>2141</v>
      </c>
      <c r="B2093" s="11" t="s">
        <v>28</v>
      </c>
      <c r="C2093" s="11" t="s">
        <v>35</v>
      </c>
      <c r="D2093" s="12">
        <v>46047</v>
      </c>
      <c r="E2093" s="11">
        <v>3301</v>
      </c>
      <c r="F2093" s="11" t="s">
        <v>24</v>
      </c>
      <c r="G2093" s="13">
        <v>7238.18</v>
      </c>
      <c r="H2093" s="14">
        <f t="shared" si="224"/>
        <v>23893232.18</v>
      </c>
      <c r="I2093" s="14">
        <f>IF(F2093="GHS",H2093,H2093*Assumptions!$B$4)</f>
        <v>258046907.544</v>
      </c>
      <c r="J2093" s="15" t="str">
        <f>INDEX(Assumptions!$B$8:$B$12,MATCH(B2093,Assumptions!$A$8:$A$12,0))</f>
        <v>Fair Value Less Costs to Sell</v>
      </c>
      <c r="K2093" s="16">
        <f>G2093/(1-INDEX(Assumptions!$D$8:$D$12,MATCH(B2093,Assumptions!$A$8:$A$12,0)))</f>
        <v>8225.204545454546</v>
      </c>
      <c r="L2093" s="16">
        <f t="shared" si="225"/>
        <v>217.1454</v>
      </c>
      <c r="M2093" s="16">
        <f t="shared" si="226"/>
        <v>411.26022727272732</v>
      </c>
      <c r="N2093" s="14">
        <f>E2093*(K2093-L2093-M2093)*IF(F2093="GHS",1,Assumptions!$B$4)</f>
        <v>270831958.87231642</v>
      </c>
      <c r="O2093" s="15">
        <f t="shared" ca="1" si="227"/>
        <v>239</v>
      </c>
      <c r="P2093" s="15" t="str">
        <f t="shared" ca="1" si="228"/>
        <v>181-365d</v>
      </c>
      <c r="Q2093" s="17">
        <f ca="1">IF(P2093="0-90d",0,IF(P2093="91-180d",INDEX(Assumptions!$F$8:$F$12,MATCH(B2093,Assumptions!$A$8:$A$12,0)),IF(P2093="181-365d",INDEX(Assumptions!$G$8:$G$12,MATCH(B2093,Assumptions!$A$8:$A$12,0)),INDEX(Assumptions!$H$8:$H$12,MATCH(B2093,Assumptions!$A$8:$A$12,0)))))</f>
        <v>0.1</v>
      </c>
      <c r="R2093" s="14">
        <f t="shared" ca="1" si="229"/>
        <v>25804690.7544</v>
      </c>
      <c r="S2093" s="14">
        <f t="shared" ca="1" si="230"/>
        <v>232242216.78960001</v>
      </c>
      <c r="T2093" s="11" t="s">
        <v>25</v>
      </c>
      <c r="U2093" s="18" t="s">
        <v>26</v>
      </c>
    </row>
    <row r="2094" spans="1:21" ht="15" customHeight="1" x14ac:dyDescent="0.15">
      <c r="A2094" s="10" t="s">
        <v>2142</v>
      </c>
      <c r="B2094" s="11" t="s">
        <v>41</v>
      </c>
      <c r="C2094" s="11" t="s">
        <v>49</v>
      </c>
      <c r="D2094" s="12">
        <v>46043</v>
      </c>
      <c r="E2094" s="11">
        <v>4657</v>
      </c>
      <c r="F2094" s="11" t="s">
        <v>33</v>
      </c>
      <c r="G2094" s="13">
        <v>504.03</v>
      </c>
      <c r="H2094" s="14">
        <f t="shared" si="224"/>
        <v>2347267.71</v>
      </c>
      <c r="I2094" s="14">
        <f>IF(F2094="GHS",H2094,H2094*Assumptions!$B$4)</f>
        <v>2347267.71</v>
      </c>
      <c r="J2094" s="15" t="str">
        <f>INDEX(Assumptions!$B$8:$B$12,MATCH(B2094,Assumptions!$A$8:$A$12,0))</f>
        <v>Weighted Average</v>
      </c>
      <c r="K2094" s="16">
        <f>G2094/(1-INDEX(Assumptions!$D$8:$D$12,MATCH(B2094,Assumptions!$A$8:$A$12,0)))</f>
        <v>775.43076923076922</v>
      </c>
      <c r="L2094" s="16">
        <f t="shared" si="225"/>
        <v>15.120899999999999</v>
      </c>
      <c r="M2094" s="16">
        <f t="shared" si="226"/>
        <v>38.771538461538462</v>
      </c>
      <c r="N2094" s="14">
        <f>E2094*(K2094-L2094-M2094)*IF(F2094="GHS",1,Assumptions!$B$4)</f>
        <v>3360204.0063923076</v>
      </c>
      <c r="O2094" s="15">
        <f t="shared" ca="1" si="227"/>
        <v>243</v>
      </c>
      <c r="P2094" s="15" t="str">
        <f t="shared" ca="1" si="228"/>
        <v>181-365d</v>
      </c>
      <c r="Q2094" s="17">
        <f ca="1">IF(P2094="0-90d",0,IF(P2094="91-180d",INDEX(Assumptions!$F$8:$F$12,MATCH(B2094,Assumptions!$A$8:$A$12,0)),IF(P2094="181-365d",INDEX(Assumptions!$G$8:$G$12,MATCH(B2094,Assumptions!$A$8:$A$12,0)),INDEX(Assumptions!$H$8:$H$12,MATCH(B2094,Assumptions!$A$8:$A$12,0)))))</f>
        <v>0.35</v>
      </c>
      <c r="R2094" s="14">
        <f t="shared" ca="1" si="229"/>
        <v>821543.69849999994</v>
      </c>
      <c r="S2094" s="14">
        <f t="shared" si="230"/>
        <v>0</v>
      </c>
      <c r="T2094" s="11" t="s">
        <v>39</v>
      </c>
      <c r="U2094" s="18" t="s">
        <v>26</v>
      </c>
    </row>
    <row r="2095" spans="1:21" ht="15" customHeight="1" x14ac:dyDescent="0.15">
      <c r="A2095" s="10" t="s">
        <v>2143</v>
      </c>
      <c r="B2095" s="11" t="s">
        <v>31</v>
      </c>
      <c r="C2095" s="11" t="s">
        <v>76</v>
      </c>
      <c r="D2095" s="12">
        <v>45830</v>
      </c>
      <c r="E2095" s="11">
        <v>1207</v>
      </c>
      <c r="F2095" s="11" t="s">
        <v>33</v>
      </c>
      <c r="G2095" s="13">
        <v>5606.89</v>
      </c>
      <c r="H2095" s="14">
        <f t="shared" si="224"/>
        <v>6767516.2300000004</v>
      </c>
      <c r="I2095" s="14">
        <f>IF(F2095="GHS",H2095,H2095*Assumptions!$B$4)</f>
        <v>6767516.2300000004</v>
      </c>
      <c r="J2095" s="15" t="str">
        <f>INDEX(Assumptions!$B$8:$B$12,MATCH(B2095,Assumptions!$A$8:$A$12,0))</f>
        <v>Weighted Average</v>
      </c>
      <c r="K2095" s="16">
        <f>G2095/(1-INDEX(Assumptions!$D$8:$D$12,MATCH(B2095,Assumptions!$A$8:$A$12,0)))</f>
        <v>7787.3472222222226</v>
      </c>
      <c r="L2095" s="16">
        <f t="shared" si="225"/>
        <v>168.20670000000001</v>
      </c>
      <c r="M2095" s="16">
        <f t="shared" si="226"/>
        <v>389.36736111111117</v>
      </c>
      <c r="N2095" s="14">
        <f>E2095*(K2095-L2095-M2095)*IF(F2095="GHS",1,Assumptions!$B$4)</f>
        <v>8726336.2054611128</v>
      </c>
      <c r="O2095" s="15">
        <f t="shared" ca="1" si="227"/>
        <v>456</v>
      </c>
      <c r="P2095" s="15" t="str">
        <f t="shared" ca="1" si="228"/>
        <v>365d+</v>
      </c>
      <c r="Q2095" s="17">
        <f ca="1">IF(P2095="0-90d",0,IF(P2095="91-180d",INDEX(Assumptions!$F$8:$F$12,MATCH(B2095,Assumptions!$A$8:$A$12,0)),IF(P2095="181-365d",INDEX(Assumptions!$G$8:$G$12,MATCH(B2095,Assumptions!$A$8:$A$12,0)),INDEX(Assumptions!$H$8:$H$12,MATCH(B2095,Assumptions!$A$8:$A$12,0)))))</f>
        <v>0.6</v>
      </c>
      <c r="R2095" s="14">
        <f t="shared" ca="1" si="229"/>
        <v>4060509.7379999999</v>
      </c>
      <c r="S2095" s="14">
        <f t="shared" si="230"/>
        <v>0</v>
      </c>
      <c r="T2095" s="11" t="s">
        <v>39</v>
      </c>
      <c r="U2095" s="18" t="s">
        <v>36</v>
      </c>
    </row>
    <row r="2096" spans="1:21" ht="15" customHeight="1" x14ac:dyDescent="0.15">
      <c r="A2096" s="10" t="s">
        <v>2144</v>
      </c>
      <c r="B2096" s="11" t="s">
        <v>46</v>
      </c>
      <c r="C2096" s="11" t="s">
        <v>47</v>
      </c>
      <c r="D2096" s="12">
        <v>45837</v>
      </c>
      <c r="E2096" s="11">
        <v>746</v>
      </c>
      <c r="F2096" s="11" t="s">
        <v>33</v>
      </c>
      <c r="G2096" s="13">
        <v>201061.55</v>
      </c>
      <c r="H2096" s="14">
        <f t="shared" si="224"/>
        <v>149991916.29999998</v>
      </c>
      <c r="I2096" s="14">
        <f>IF(F2096="GHS",H2096,H2096*Assumptions!$B$4)</f>
        <v>149991916.29999998</v>
      </c>
      <c r="J2096" s="15" t="str">
        <f>INDEX(Assumptions!$B$8:$B$12,MATCH(B2096,Assumptions!$A$8:$A$12,0))</f>
        <v>Specific Identification</v>
      </c>
      <c r="K2096" s="16">
        <f>G2096/(1-INDEX(Assumptions!$D$8:$D$12,MATCH(B2096,Assumptions!$A$8:$A$12,0)))</f>
        <v>257771.21794871794</v>
      </c>
      <c r="L2096" s="16">
        <f t="shared" si="225"/>
        <v>6031.8464999999997</v>
      </c>
      <c r="M2096" s="16">
        <f t="shared" si="226"/>
        <v>12888.560897435898</v>
      </c>
      <c r="N2096" s="14">
        <f>E2096*(K2096-L2096-M2096)*IF(F2096="GHS",1,Assumptions!$B$4)</f>
        <v>178182704.67125639</v>
      </c>
      <c r="O2096" s="15">
        <f t="shared" ca="1" si="227"/>
        <v>449</v>
      </c>
      <c r="P2096" s="15" t="str">
        <f t="shared" ca="1" si="228"/>
        <v>365d+</v>
      </c>
      <c r="Q2096" s="17">
        <f ca="1">IF(P2096="0-90d",0,IF(P2096="91-180d",INDEX(Assumptions!$F$8:$F$12,MATCH(B2096,Assumptions!$A$8:$A$12,0)),IF(P2096="181-365d",INDEX(Assumptions!$G$8:$G$12,MATCH(B2096,Assumptions!$A$8:$A$12,0)),INDEX(Assumptions!$H$8:$H$12,MATCH(B2096,Assumptions!$A$8:$A$12,0)))))</f>
        <v>0.15</v>
      </c>
      <c r="R2096" s="14">
        <f t="shared" ca="1" si="229"/>
        <v>22498787.444999997</v>
      </c>
      <c r="S2096" s="14">
        <f t="shared" ca="1" si="230"/>
        <v>127493128.85499999</v>
      </c>
      <c r="T2096" s="11" t="s">
        <v>25</v>
      </c>
      <c r="U2096" s="18" t="s">
        <v>26</v>
      </c>
    </row>
    <row r="2097" spans="1:21" ht="15" customHeight="1" x14ac:dyDescent="0.15">
      <c r="A2097" s="10" t="s">
        <v>2145</v>
      </c>
      <c r="B2097" s="11" t="s">
        <v>28</v>
      </c>
      <c r="C2097" s="11" t="s">
        <v>38</v>
      </c>
      <c r="D2097" s="12">
        <v>45922</v>
      </c>
      <c r="E2097" s="11">
        <v>3407</v>
      </c>
      <c r="F2097" s="11" t="s">
        <v>24</v>
      </c>
      <c r="G2097" s="13">
        <v>7300.08</v>
      </c>
      <c r="H2097" s="14">
        <f t="shared" si="224"/>
        <v>24871372.559999999</v>
      </c>
      <c r="I2097" s="14">
        <f>IF(F2097="GHS",H2097,H2097*Assumptions!$B$4)</f>
        <v>268610823.648</v>
      </c>
      <c r="J2097" s="15" t="str">
        <f>INDEX(Assumptions!$B$8:$B$12,MATCH(B2097,Assumptions!$A$8:$A$12,0))</f>
        <v>Fair Value Less Costs to Sell</v>
      </c>
      <c r="K2097" s="16">
        <f>G2097/(1-INDEX(Assumptions!$D$8:$D$12,MATCH(B2097,Assumptions!$A$8:$A$12,0)))</f>
        <v>8295.545454545454</v>
      </c>
      <c r="L2097" s="16">
        <f t="shared" si="225"/>
        <v>219.00239999999999</v>
      </c>
      <c r="M2097" s="16">
        <f t="shared" si="226"/>
        <v>414.7772727272727</v>
      </c>
      <c r="N2097" s="14">
        <f>E2097*(K2097-L2097-M2097)*IF(F2097="GHS",1,Assumptions!$B$4)</f>
        <v>281919269.00146908</v>
      </c>
      <c r="O2097" s="15">
        <f t="shared" ca="1" si="227"/>
        <v>364</v>
      </c>
      <c r="P2097" s="15" t="str">
        <f t="shared" ca="1" si="228"/>
        <v>181-365d</v>
      </c>
      <c r="Q2097" s="17">
        <f ca="1">IF(P2097="0-90d",0,IF(P2097="91-180d",INDEX(Assumptions!$F$8:$F$12,MATCH(B2097,Assumptions!$A$8:$A$12,0)),IF(P2097="181-365d",INDEX(Assumptions!$G$8:$G$12,MATCH(B2097,Assumptions!$A$8:$A$12,0)),INDEX(Assumptions!$H$8:$H$12,MATCH(B2097,Assumptions!$A$8:$A$12,0)))))</f>
        <v>0.1</v>
      </c>
      <c r="R2097" s="14">
        <f t="shared" ca="1" si="229"/>
        <v>26861082.364800002</v>
      </c>
      <c r="S2097" s="14">
        <f t="shared" si="230"/>
        <v>0</v>
      </c>
      <c r="T2097" s="11" t="s">
        <v>39</v>
      </c>
      <c r="U2097" s="18" t="s">
        <v>26</v>
      </c>
    </row>
    <row r="2098" spans="1:21" ht="15" customHeight="1" x14ac:dyDescent="0.15">
      <c r="A2098" s="10" t="s">
        <v>2146</v>
      </c>
      <c r="B2098" s="11" t="s">
        <v>46</v>
      </c>
      <c r="C2098" s="11" t="s">
        <v>119</v>
      </c>
      <c r="D2098" s="12">
        <v>45969</v>
      </c>
      <c r="E2098" s="11">
        <v>3521</v>
      </c>
      <c r="F2098" s="11" t="s">
        <v>33</v>
      </c>
      <c r="G2098" s="13">
        <v>209691.72</v>
      </c>
      <c r="H2098" s="14">
        <f t="shared" si="224"/>
        <v>738324546.12</v>
      </c>
      <c r="I2098" s="14">
        <f>IF(F2098="GHS",H2098,H2098*Assumptions!$B$4)</f>
        <v>738324546.12</v>
      </c>
      <c r="J2098" s="15" t="str">
        <f>INDEX(Assumptions!$B$8:$B$12,MATCH(B2098,Assumptions!$A$8:$A$12,0))</f>
        <v>Specific Identification</v>
      </c>
      <c r="K2098" s="16">
        <f>G2098/(1-INDEX(Assumptions!$D$8:$D$12,MATCH(B2098,Assumptions!$A$8:$A$12,0)))</f>
        <v>268835.53846153844</v>
      </c>
      <c r="L2098" s="16">
        <f t="shared" si="225"/>
        <v>6290.7515999999996</v>
      </c>
      <c r="M2098" s="16">
        <f t="shared" si="226"/>
        <v>13441.776923076923</v>
      </c>
      <c r="N2098" s="14">
        <f>E2098*(K2098-L2098-M2098)*IF(F2098="GHS",1,Assumptions!$B$4)</f>
        <v>877091697.99332297</v>
      </c>
      <c r="O2098" s="15">
        <f t="shared" ca="1" si="227"/>
        <v>317</v>
      </c>
      <c r="P2098" s="15" t="str">
        <f t="shared" ca="1" si="228"/>
        <v>181-365d</v>
      </c>
      <c r="Q2098" s="17">
        <f ca="1">IF(P2098="0-90d",0,IF(P2098="91-180d",INDEX(Assumptions!$F$8:$F$12,MATCH(B2098,Assumptions!$A$8:$A$12,0)),IF(P2098="181-365d",INDEX(Assumptions!$G$8:$G$12,MATCH(B2098,Assumptions!$A$8:$A$12,0)),INDEX(Assumptions!$H$8:$H$12,MATCH(B2098,Assumptions!$A$8:$A$12,0)))))</f>
        <v>0.05</v>
      </c>
      <c r="R2098" s="14">
        <f t="shared" ca="1" si="229"/>
        <v>36916227.306000002</v>
      </c>
      <c r="S2098" s="14">
        <f t="shared" ca="1" si="230"/>
        <v>701408318.81400001</v>
      </c>
      <c r="T2098" s="11" t="s">
        <v>25</v>
      </c>
      <c r="U2098" s="18" t="s">
        <v>26</v>
      </c>
    </row>
    <row r="2099" spans="1:21" ht="15" customHeight="1" x14ac:dyDescent="0.15">
      <c r="A2099" s="10" t="s">
        <v>2147</v>
      </c>
      <c r="B2099" s="11" t="s">
        <v>46</v>
      </c>
      <c r="C2099" s="11" t="s">
        <v>119</v>
      </c>
      <c r="D2099" s="12">
        <v>46150</v>
      </c>
      <c r="E2099" s="11">
        <v>1078</v>
      </c>
      <c r="F2099" s="11" t="s">
        <v>33</v>
      </c>
      <c r="G2099" s="13">
        <v>370190.02</v>
      </c>
      <c r="H2099" s="14">
        <f t="shared" si="224"/>
        <v>399064841.56</v>
      </c>
      <c r="I2099" s="14">
        <f>IF(F2099="GHS",H2099,H2099*Assumptions!$B$4)</f>
        <v>399064841.56</v>
      </c>
      <c r="J2099" s="15" t="str">
        <f>INDEX(Assumptions!$B$8:$B$12,MATCH(B2099,Assumptions!$A$8:$A$12,0))</f>
        <v>Specific Identification</v>
      </c>
      <c r="K2099" s="16">
        <f>G2099/(1-INDEX(Assumptions!$D$8:$D$12,MATCH(B2099,Assumptions!$A$8:$A$12,0)))</f>
        <v>474602.58974358975</v>
      </c>
      <c r="L2099" s="16">
        <f t="shared" si="225"/>
        <v>11105.7006</v>
      </c>
      <c r="M2099" s="16">
        <f t="shared" si="226"/>
        <v>23730.129487179489</v>
      </c>
      <c r="N2099" s="14">
        <f>E2099*(K2099-L2099-M2099)*IF(F2099="GHS",1,Assumptions!$B$4)</f>
        <v>474068566.90961027</v>
      </c>
      <c r="O2099" s="15">
        <f t="shared" ca="1" si="227"/>
        <v>136</v>
      </c>
      <c r="P2099" s="15" t="str">
        <f t="shared" ca="1" si="228"/>
        <v>91-180d</v>
      </c>
      <c r="Q2099" s="17">
        <f ca="1">IF(P2099="0-90d",0,IF(P2099="91-180d",INDEX(Assumptions!$F$8:$F$12,MATCH(B2099,Assumptions!$A$8:$A$12,0)),IF(P2099="181-365d",INDEX(Assumptions!$G$8:$G$12,MATCH(B2099,Assumptions!$A$8:$A$12,0)),INDEX(Assumptions!$H$8:$H$12,MATCH(B2099,Assumptions!$A$8:$A$12,0)))))</f>
        <v>0</v>
      </c>
      <c r="R2099" s="14">
        <f t="shared" ca="1" si="229"/>
        <v>0</v>
      </c>
      <c r="S2099" s="14">
        <f t="shared" ca="1" si="230"/>
        <v>399064841.56</v>
      </c>
      <c r="T2099" s="11" t="s">
        <v>25</v>
      </c>
      <c r="U2099" s="18" t="s">
        <v>26</v>
      </c>
    </row>
    <row r="2100" spans="1:21" ht="15" customHeight="1" x14ac:dyDescent="0.15">
      <c r="A2100" s="10" t="s">
        <v>2148</v>
      </c>
      <c r="B2100" s="11" t="s">
        <v>31</v>
      </c>
      <c r="C2100" s="11" t="s">
        <v>63</v>
      </c>
      <c r="D2100" s="12">
        <v>45858</v>
      </c>
      <c r="E2100" s="11">
        <v>3966</v>
      </c>
      <c r="F2100" s="11" t="s">
        <v>33</v>
      </c>
      <c r="G2100" s="13">
        <v>1777.04</v>
      </c>
      <c r="H2100" s="14">
        <f t="shared" si="224"/>
        <v>7047740.6399999997</v>
      </c>
      <c r="I2100" s="14">
        <f>IF(F2100="GHS",H2100,H2100*Assumptions!$B$4)</f>
        <v>7047740.6399999997</v>
      </c>
      <c r="J2100" s="15" t="str">
        <f>INDEX(Assumptions!$B$8:$B$12,MATCH(B2100,Assumptions!$A$8:$A$12,0))</f>
        <v>Weighted Average</v>
      </c>
      <c r="K2100" s="16">
        <f>G2100/(1-INDEX(Assumptions!$D$8:$D$12,MATCH(B2100,Assumptions!$A$8:$A$12,0)))</f>
        <v>2468.1111111111113</v>
      </c>
      <c r="L2100" s="16">
        <f t="shared" si="225"/>
        <v>53.311199999999999</v>
      </c>
      <c r="M2100" s="16">
        <f t="shared" si="226"/>
        <v>123.40555555555557</v>
      </c>
      <c r="N2100" s="14">
        <f>E2100*(K2100-L2100-M2100)*IF(F2100="GHS",1,Assumptions!$B$4)</f>
        <v>9087670.0141333342</v>
      </c>
      <c r="O2100" s="15">
        <f t="shared" ca="1" si="227"/>
        <v>428</v>
      </c>
      <c r="P2100" s="15" t="str">
        <f t="shared" ca="1" si="228"/>
        <v>365d+</v>
      </c>
      <c r="Q2100" s="17">
        <f ca="1">IF(P2100="0-90d",0,IF(P2100="91-180d",INDEX(Assumptions!$F$8:$F$12,MATCH(B2100,Assumptions!$A$8:$A$12,0)),IF(P2100="181-365d",INDEX(Assumptions!$G$8:$G$12,MATCH(B2100,Assumptions!$A$8:$A$12,0)),INDEX(Assumptions!$H$8:$H$12,MATCH(B2100,Assumptions!$A$8:$A$12,0)))))</f>
        <v>0.6</v>
      </c>
      <c r="R2100" s="14">
        <f t="shared" ca="1" si="229"/>
        <v>4228644.3839999996</v>
      </c>
      <c r="S2100" s="14">
        <f t="shared" ca="1" si="230"/>
        <v>2819096.2560000001</v>
      </c>
      <c r="T2100" s="11" t="s">
        <v>25</v>
      </c>
      <c r="U2100" s="18" t="s">
        <v>26</v>
      </c>
    </row>
    <row r="2101" spans="1:21" ht="15" customHeight="1" x14ac:dyDescent="0.15">
      <c r="A2101" s="10" t="s">
        <v>2149</v>
      </c>
      <c r="B2101" s="11" t="s">
        <v>41</v>
      </c>
      <c r="C2101" s="11" t="s">
        <v>115</v>
      </c>
      <c r="D2101" s="12">
        <v>45756</v>
      </c>
      <c r="E2101" s="11">
        <v>1093</v>
      </c>
      <c r="F2101" s="11" t="s">
        <v>33</v>
      </c>
      <c r="G2101" s="13">
        <v>191.09</v>
      </c>
      <c r="H2101" s="14">
        <f t="shared" si="224"/>
        <v>208861.37</v>
      </c>
      <c r="I2101" s="14">
        <f>IF(F2101="GHS",H2101,H2101*Assumptions!$B$4)</f>
        <v>208861.37</v>
      </c>
      <c r="J2101" s="15" t="str">
        <f>INDEX(Assumptions!$B$8:$B$12,MATCH(B2101,Assumptions!$A$8:$A$12,0))</f>
        <v>Weighted Average</v>
      </c>
      <c r="K2101" s="16">
        <f>G2101/(1-INDEX(Assumptions!$D$8:$D$12,MATCH(B2101,Assumptions!$A$8:$A$12,0)))</f>
        <v>293.98461538461538</v>
      </c>
      <c r="L2101" s="16">
        <f t="shared" si="225"/>
        <v>5.7326999999999995</v>
      </c>
      <c r="M2101" s="16">
        <f t="shared" si="226"/>
        <v>14.69923076923077</v>
      </c>
      <c r="N2101" s="14">
        <f>E2101*(K2101-L2101-M2101)*IF(F2101="GHS",1,Assumptions!$B$4)</f>
        <v>298993.08428461535</v>
      </c>
      <c r="O2101" s="15">
        <f t="shared" ca="1" si="227"/>
        <v>530</v>
      </c>
      <c r="P2101" s="15" t="str">
        <f t="shared" ca="1" si="228"/>
        <v>365d+</v>
      </c>
      <c r="Q2101" s="17">
        <f ca="1">IF(P2101="0-90d",0,IF(P2101="91-180d",INDEX(Assumptions!$F$8:$F$12,MATCH(B2101,Assumptions!$A$8:$A$12,0)),IF(P2101="181-365d",INDEX(Assumptions!$G$8:$G$12,MATCH(B2101,Assumptions!$A$8:$A$12,0)),INDEX(Assumptions!$H$8:$H$12,MATCH(B2101,Assumptions!$A$8:$A$12,0)))))</f>
        <v>0.8</v>
      </c>
      <c r="R2101" s="14">
        <f t="shared" ca="1" si="229"/>
        <v>167089.09600000002</v>
      </c>
      <c r="S2101" s="14">
        <f t="shared" ca="1" si="230"/>
        <v>41772.273999999976</v>
      </c>
      <c r="T2101" s="11" t="s">
        <v>25</v>
      </c>
      <c r="U2101" s="18" t="s">
        <v>26</v>
      </c>
    </row>
    <row r="2102" spans="1:21" ht="15" customHeight="1" x14ac:dyDescent="0.15">
      <c r="A2102" s="10" t="s">
        <v>2150</v>
      </c>
      <c r="B2102" s="11" t="s">
        <v>41</v>
      </c>
      <c r="C2102" s="11" t="s">
        <v>42</v>
      </c>
      <c r="D2102" s="12">
        <v>46009</v>
      </c>
      <c r="E2102" s="11">
        <v>4098</v>
      </c>
      <c r="F2102" s="11" t="s">
        <v>33</v>
      </c>
      <c r="G2102" s="13">
        <v>519.94000000000005</v>
      </c>
      <c r="H2102" s="14">
        <f t="shared" si="224"/>
        <v>2130714.12</v>
      </c>
      <c r="I2102" s="14">
        <f>IF(F2102="GHS",H2102,H2102*Assumptions!$B$4)</f>
        <v>2130714.12</v>
      </c>
      <c r="J2102" s="15" t="str">
        <f>INDEX(Assumptions!$B$8:$B$12,MATCH(B2102,Assumptions!$A$8:$A$12,0))</f>
        <v>Weighted Average</v>
      </c>
      <c r="K2102" s="16">
        <f>G2102/(1-INDEX(Assumptions!$D$8:$D$12,MATCH(B2102,Assumptions!$A$8:$A$12,0)))</f>
        <v>799.9076923076924</v>
      </c>
      <c r="L2102" s="16">
        <f t="shared" si="225"/>
        <v>15.5982</v>
      </c>
      <c r="M2102" s="16">
        <f t="shared" si="226"/>
        <v>39.995384615384623</v>
      </c>
      <c r="N2102" s="14">
        <f>E2102*(K2102-L2102-M2102)*IF(F2102="GHS",1,Assumptions!$B$4)</f>
        <v>3050199.2133230772</v>
      </c>
      <c r="O2102" s="15">
        <f t="shared" ca="1" si="227"/>
        <v>277</v>
      </c>
      <c r="P2102" s="15" t="str">
        <f t="shared" ca="1" si="228"/>
        <v>181-365d</v>
      </c>
      <c r="Q2102" s="17">
        <f ca="1">IF(P2102="0-90d",0,IF(P2102="91-180d",INDEX(Assumptions!$F$8:$F$12,MATCH(B2102,Assumptions!$A$8:$A$12,0)),IF(P2102="181-365d",INDEX(Assumptions!$G$8:$G$12,MATCH(B2102,Assumptions!$A$8:$A$12,0)),INDEX(Assumptions!$H$8:$H$12,MATCH(B2102,Assumptions!$A$8:$A$12,0)))))</f>
        <v>0.35</v>
      </c>
      <c r="R2102" s="14">
        <f t="shared" ca="1" si="229"/>
        <v>745749.94200000004</v>
      </c>
      <c r="S2102" s="14">
        <f t="shared" ca="1" si="230"/>
        <v>1384964.1780000001</v>
      </c>
      <c r="T2102" s="11" t="s">
        <v>25</v>
      </c>
      <c r="U2102" s="18" t="s">
        <v>26</v>
      </c>
    </row>
    <row r="2103" spans="1:21" ht="15" customHeight="1" x14ac:dyDescent="0.15">
      <c r="A2103" s="10" t="s">
        <v>2151</v>
      </c>
      <c r="B2103" s="11" t="s">
        <v>22</v>
      </c>
      <c r="C2103" s="11" t="s">
        <v>61</v>
      </c>
      <c r="D2103" s="12">
        <v>46126</v>
      </c>
      <c r="E2103" s="11">
        <v>4485</v>
      </c>
      <c r="F2103" s="11" t="s">
        <v>24</v>
      </c>
      <c r="G2103" s="13">
        <v>20143.36</v>
      </c>
      <c r="H2103" s="14">
        <f t="shared" si="224"/>
        <v>90342969.600000009</v>
      </c>
      <c r="I2103" s="14">
        <f>IF(F2103="GHS",H2103,H2103*Assumptions!$B$4)</f>
        <v>975704071.68000019</v>
      </c>
      <c r="J2103" s="15" t="str">
        <f>INDEX(Assumptions!$B$8:$B$12,MATCH(B2103,Assumptions!$A$8:$A$12,0))</f>
        <v>FIFO</v>
      </c>
      <c r="K2103" s="16">
        <f>G2103/(1-INDEX(Assumptions!$D$8:$D$12,MATCH(B2103,Assumptions!$A$8:$A$12,0)))</f>
        <v>24565.073170731706</v>
      </c>
      <c r="L2103" s="16">
        <f t="shared" si="225"/>
        <v>604.30079999999998</v>
      </c>
      <c r="M2103" s="16">
        <f t="shared" si="226"/>
        <v>1228.2536585365854</v>
      </c>
      <c r="N2103" s="14">
        <f>E2103*(K2103-L2103-M2103)*IF(F2103="GHS",1,Assumptions!$B$4)</f>
        <v>1101117741.3813074</v>
      </c>
      <c r="O2103" s="15">
        <f t="shared" ca="1" si="227"/>
        <v>160</v>
      </c>
      <c r="P2103" s="15" t="str">
        <f t="shared" ca="1" si="228"/>
        <v>91-180d</v>
      </c>
      <c r="Q2103" s="17">
        <f ca="1">IF(P2103="0-90d",0,IF(P2103="91-180d",INDEX(Assumptions!$F$8:$F$12,MATCH(B2103,Assumptions!$A$8:$A$12,0)),IF(P2103="181-365d",INDEX(Assumptions!$G$8:$G$12,MATCH(B2103,Assumptions!$A$8:$A$12,0)),INDEX(Assumptions!$H$8:$H$12,MATCH(B2103,Assumptions!$A$8:$A$12,0)))))</f>
        <v>0.03</v>
      </c>
      <c r="R2103" s="14">
        <f t="shared" ca="1" si="229"/>
        <v>29271122.150400005</v>
      </c>
      <c r="S2103" s="14">
        <f t="shared" ca="1" si="230"/>
        <v>946432949.52960014</v>
      </c>
      <c r="T2103" s="11" t="s">
        <v>25</v>
      </c>
      <c r="U2103" s="18" t="s">
        <v>36</v>
      </c>
    </row>
    <row r="2104" spans="1:21" ht="15" customHeight="1" x14ac:dyDescent="0.15">
      <c r="A2104" s="10" t="s">
        <v>2152</v>
      </c>
      <c r="B2104" s="11" t="s">
        <v>46</v>
      </c>
      <c r="C2104" s="11" t="s">
        <v>119</v>
      </c>
      <c r="D2104" s="12">
        <v>45819</v>
      </c>
      <c r="E2104" s="11">
        <v>1775</v>
      </c>
      <c r="F2104" s="11" t="s">
        <v>33</v>
      </c>
      <c r="G2104" s="13">
        <v>629918.36</v>
      </c>
      <c r="H2104" s="14">
        <f t="shared" si="224"/>
        <v>1118105089</v>
      </c>
      <c r="I2104" s="14">
        <f>IF(F2104="GHS",H2104,H2104*Assumptions!$B$4)</f>
        <v>1118105089</v>
      </c>
      <c r="J2104" s="15" t="str">
        <f>INDEX(Assumptions!$B$8:$B$12,MATCH(B2104,Assumptions!$A$8:$A$12,0))</f>
        <v>Specific Identification</v>
      </c>
      <c r="K2104" s="16">
        <f>G2104/(1-INDEX(Assumptions!$D$8:$D$12,MATCH(B2104,Assumptions!$A$8:$A$12,0)))</f>
        <v>807587.641025641</v>
      </c>
      <c r="L2104" s="16">
        <f t="shared" si="225"/>
        <v>18897.550799999997</v>
      </c>
      <c r="M2104" s="16">
        <f t="shared" si="226"/>
        <v>40379.382051282053</v>
      </c>
      <c r="N2104" s="14">
        <f>E2104*(K2104-L2104-M2104)*IF(F2104="GHS",1,Assumptions!$B$4)</f>
        <v>1328251507.0094872</v>
      </c>
      <c r="O2104" s="15">
        <f t="shared" ca="1" si="227"/>
        <v>467</v>
      </c>
      <c r="P2104" s="15" t="str">
        <f t="shared" ca="1" si="228"/>
        <v>365d+</v>
      </c>
      <c r="Q2104" s="17">
        <f ca="1">IF(P2104="0-90d",0,IF(P2104="91-180d",INDEX(Assumptions!$F$8:$F$12,MATCH(B2104,Assumptions!$A$8:$A$12,0)),IF(P2104="181-365d",INDEX(Assumptions!$G$8:$G$12,MATCH(B2104,Assumptions!$A$8:$A$12,0)),INDEX(Assumptions!$H$8:$H$12,MATCH(B2104,Assumptions!$A$8:$A$12,0)))))</f>
        <v>0.15</v>
      </c>
      <c r="R2104" s="14">
        <f t="shared" ca="1" si="229"/>
        <v>167715763.34999999</v>
      </c>
      <c r="S2104" s="14">
        <f t="shared" ca="1" si="230"/>
        <v>950389325.64999998</v>
      </c>
      <c r="T2104" s="11" t="s">
        <v>50</v>
      </c>
      <c r="U2104" s="18" t="s">
        <v>26</v>
      </c>
    </row>
    <row r="2105" spans="1:21" ht="15" customHeight="1" x14ac:dyDescent="0.15">
      <c r="A2105" s="10" t="s">
        <v>2153</v>
      </c>
      <c r="B2105" s="11" t="s">
        <v>28</v>
      </c>
      <c r="C2105" s="11" t="s">
        <v>29</v>
      </c>
      <c r="D2105" s="12">
        <v>45819</v>
      </c>
      <c r="E2105" s="11">
        <v>1931</v>
      </c>
      <c r="F2105" s="11" t="s">
        <v>24</v>
      </c>
      <c r="G2105" s="13">
        <v>13876.13</v>
      </c>
      <c r="H2105" s="14">
        <f t="shared" si="224"/>
        <v>26794807.029999997</v>
      </c>
      <c r="I2105" s="14">
        <f>IF(F2105="GHS",H2105,H2105*Assumptions!$B$4)</f>
        <v>289383915.92399997</v>
      </c>
      <c r="J2105" s="15" t="str">
        <f>INDEX(Assumptions!$B$8:$B$12,MATCH(B2105,Assumptions!$A$8:$A$12,0))</f>
        <v>Fair Value Less Costs to Sell</v>
      </c>
      <c r="K2105" s="16">
        <f>G2105/(1-INDEX(Assumptions!$D$8:$D$12,MATCH(B2105,Assumptions!$A$8:$A$12,0)))</f>
        <v>15768.329545454544</v>
      </c>
      <c r="L2105" s="16">
        <f t="shared" si="225"/>
        <v>416.28389999999996</v>
      </c>
      <c r="M2105" s="16">
        <f t="shared" si="226"/>
        <v>788.41647727272721</v>
      </c>
      <c r="N2105" s="14">
        <f>E2105*(K2105-L2105-M2105)*IF(F2105="GHS",1,Assumptions!$B$4)</f>
        <v>303721573.57659817</v>
      </c>
      <c r="O2105" s="15">
        <f t="shared" ca="1" si="227"/>
        <v>467</v>
      </c>
      <c r="P2105" s="15" t="str">
        <f t="shared" ca="1" si="228"/>
        <v>365d+</v>
      </c>
      <c r="Q2105" s="17">
        <f ca="1">IF(P2105="0-90d",0,IF(P2105="91-180d",INDEX(Assumptions!$F$8:$F$12,MATCH(B2105,Assumptions!$A$8:$A$12,0)),IF(P2105="181-365d",INDEX(Assumptions!$G$8:$G$12,MATCH(B2105,Assumptions!$A$8:$A$12,0)),INDEX(Assumptions!$H$8:$H$12,MATCH(B2105,Assumptions!$A$8:$A$12,0)))))</f>
        <v>0.4</v>
      </c>
      <c r="R2105" s="14">
        <f t="shared" ca="1" si="229"/>
        <v>115753566.3696</v>
      </c>
      <c r="S2105" s="14">
        <f t="shared" ca="1" si="230"/>
        <v>173630349.55439997</v>
      </c>
      <c r="T2105" s="11" t="s">
        <v>25</v>
      </c>
      <c r="U2105" s="18" t="s">
        <v>26</v>
      </c>
    </row>
    <row r="2106" spans="1:21" ht="15" customHeight="1" x14ac:dyDescent="0.15">
      <c r="A2106" s="10" t="s">
        <v>2154</v>
      </c>
      <c r="B2106" s="11" t="s">
        <v>28</v>
      </c>
      <c r="C2106" s="11" t="s">
        <v>38</v>
      </c>
      <c r="D2106" s="12">
        <v>45821</v>
      </c>
      <c r="E2106" s="11">
        <v>1006</v>
      </c>
      <c r="F2106" s="11" t="s">
        <v>24</v>
      </c>
      <c r="G2106" s="13">
        <v>5625.83</v>
      </c>
      <c r="H2106" s="14">
        <f t="shared" si="224"/>
        <v>5659584.9799999995</v>
      </c>
      <c r="I2106" s="14">
        <f>IF(F2106="GHS",H2106,H2106*Assumptions!$B$4)</f>
        <v>61123517.784000002</v>
      </c>
      <c r="J2106" s="15" t="str">
        <f>INDEX(Assumptions!$B$8:$B$12,MATCH(B2106,Assumptions!$A$8:$A$12,0))</f>
        <v>Fair Value Less Costs to Sell</v>
      </c>
      <c r="K2106" s="16">
        <f>G2106/(1-INDEX(Assumptions!$D$8:$D$12,MATCH(B2106,Assumptions!$A$8:$A$12,0)))</f>
        <v>6392.988636363636</v>
      </c>
      <c r="L2106" s="16">
        <f t="shared" si="225"/>
        <v>168.7749</v>
      </c>
      <c r="M2106" s="16">
        <f t="shared" si="226"/>
        <v>319.64943181818182</v>
      </c>
      <c r="N2106" s="14">
        <f>E2106*(K2106-L2106-M2106)*IF(F2106="GHS",1,Assumptions!$B$4)</f>
        <v>64151910.256025441</v>
      </c>
      <c r="O2106" s="15">
        <f t="shared" ca="1" si="227"/>
        <v>465</v>
      </c>
      <c r="P2106" s="15" t="str">
        <f t="shared" ca="1" si="228"/>
        <v>365d+</v>
      </c>
      <c r="Q2106" s="17">
        <f ca="1">IF(P2106="0-90d",0,IF(P2106="91-180d",INDEX(Assumptions!$F$8:$F$12,MATCH(B2106,Assumptions!$A$8:$A$12,0)),IF(P2106="181-365d",INDEX(Assumptions!$G$8:$G$12,MATCH(B2106,Assumptions!$A$8:$A$12,0)),INDEX(Assumptions!$H$8:$H$12,MATCH(B2106,Assumptions!$A$8:$A$12,0)))))</f>
        <v>0.4</v>
      </c>
      <c r="R2106" s="14">
        <f t="shared" ca="1" si="229"/>
        <v>24449407.113600001</v>
      </c>
      <c r="S2106" s="14">
        <f t="shared" ca="1" si="230"/>
        <v>36674110.670400001</v>
      </c>
      <c r="T2106" s="11" t="s">
        <v>50</v>
      </c>
      <c r="U2106" s="18" t="s">
        <v>26</v>
      </c>
    </row>
    <row r="2107" spans="1:21" ht="15" customHeight="1" x14ac:dyDescent="0.15">
      <c r="A2107" s="10" t="s">
        <v>2155</v>
      </c>
      <c r="B2107" s="11" t="s">
        <v>46</v>
      </c>
      <c r="C2107" s="11" t="s">
        <v>52</v>
      </c>
      <c r="D2107" s="12">
        <v>46214</v>
      </c>
      <c r="E2107" s="11">
        <v>4180</v>
      </c>
      <c r="F2107" s="11" t="s">
        <v>33</v>
      </c>
      <c r="G2107" s="13">
        <v>395972.84</v>
      </c>
      <c r="H2107" s="14">
        <f t="shared" si="224"/>
        <v>1655166471.2</v>
      </c>
      <c r="I2107" s="14">
        <f>IF(F2107="GHS",H2107,H2107*Assumptions!$B$4)</f>
        <v>1655166471.2</v>
      </c>
      <c r="J2107" s="15" t="str">
        <f>INDEX(Assumptions!$B$8:$B$12,MATCH(B2107,Assumptions!$A$8:$A$12,0))</f>
        <v>Specific Identification</v>
      </c>
      <c r="K2107" s="16">
        <f>G2107/(1-INDEX(Assumptions!$D$8:$D$12,MATCH(B2107,Assumptions!$A$8:$A$12,0)))</f>
        <v>507657.48717948719</v>
      </c>
      <c r="L2107" s="16">
        <f t="shared" si="225"/>
        <v>11879.1852</v>
      </c>
      <c r="M2107" s="16">
        <f t="shared" si="226"/>
        <v>25382.874358974361</v>
      </c>
      <c r="N2107" s="14">
        <f>E2107*(K2107-L2107-M2107)*IF(F2107="GHS",1,Assumptions!$B$4)</f>
        <v>1966252887.4537437</v>
      </c>
      <c r="O2107" s="15">
        <f t="shared" ca="1" si="227"/>
        <v>72</v>
      </c>
      <c r="P2107" s="15" t="str">
        <f t="shared" ca="1" si="228"/>
        <v>0-90d</v>
      </c>
      <c r="Q2107" s="17">
        <f ca="1">IF(P2107="0-90d",0,IF(P2107="91-180d",INDEX(Assumptions!$F$8:$F$12,MATCH(B2107,Assumptions!$A$8:$A$12,0)),IF(P2107="181-365d",INDEX(Assumptions!$G$8:$G$12,MATCH(B2107,Assumptions!$A$8:$A$12,0)),INDEX(Assumptions!$H$8:$H$12,MATCH(B2107,Assumptions!$A$8:$A$12,0)))))</f>
        <v>0</v>
      </c>
      <c r="R2107" s="14">
        <f t="shared" ca="1" si="229"/>
        <v>0</v>
      </c>
      <c r="S2107" s="14">
        <f t="shared" ca="1" si="230"/>
        <v>1655166471.2</v>
      </c>
      <c r="T2107" s="11" t="s">
        <v>25</v>
      </c>
      <c r="U2107" s="18" t="s">
        <v>26</v>
      </c>
    </row>
    <row r="2108" spans="1:21" ht="15" customHeight="1" x14ac:dyDescent="0.15">
      <c r="A2108" s="10" t="s">
        <v>2156</v>
      </c>
      <c r="B2108" s="11" t="s">
        <v>41</v>
      </c>
      <c r="C2108" s="11" t="s">
        <v>44</v>
      </c>
      <c r="D2108" s="12">
        <v>46020</v>
      </c>
      <c r="E2108" s="11">
        <v>2992</v>
      </c>
      <c r="F2108" s="11" t="s">
        <v>33</v>
      </c>
      <c r="G2108" s="13">
        <v>243.08</v>
      </c>
      <c r="H2108" s="14">
        <f t="shared" si="224"/>
        <v>727295.36</v>
      </c>
      <c r="I2108" s="14">
        <f>IF(F2108="GHS",H2108,H2108*Assumptions!$B$4)</f>
        <v>727295.36</v>
      </c>
      <c r="J2108" s="15" t="str">
        <f>INDEX(Assumptions!$B$8:$B$12,MATCH(B2108,Assumptions!$A$8:$A$12,0))</f>
        <v>Weighted Average</v>
      </c>
      <c r="K2108" s="16">
        <f>G2108/(1-INDEX(Assumptions!$D$8:$D$12,MATCH(B2108,Assumptions!$A$8:$A$12,0)))</f>
        <v>373.96923076923076</v>
      </c>
      <c r="L2108" s="16">
        <f t="shared" si="225"/>
        <v>7.2923999999999998</v>
      </c>
      <c r="M2108" s="16">
        <f t="shared" si="226"/>
        <v>18.69846153846154</v>
      </c>
      <c r="N2108" s="14">
        <f>E2108*(K2108-L2108-M2108)*IF(F2108="GHS",1,Assumptions!$B$4)</f>
        <v>1041151.2807384616</v>
      </c>
      <c r="O2108" s="15">
        <f t="shared" ca="1" si="227"/>
        <v>266</v>
      </c>
      <c r="P2108" s="15" t="str">
        <f t="shared" ca="1" si="228"/>
        <v>181-365d</v>
      </c>
      <c r="Q2108" s="17">
        <f ca="1">IF(P2108="0-90d",0,IF(P2108="91-180d",INDEX(Assumptions!$F$8:$F$12,MATCH(B2108,Assumptions!$A$8:$A$12,0)),IF(P2108="181-365d",INDEX(Assumptions!$G$8:$G$12,MATCH(B2108,Assumptions!$A$8:$A$12,0)),INDEX(Assumptions!$H$8:$H$12,MATCH(B2108,Assumptions!$A$8:$A$12,0)))))</f>
        <v>0.35</v>
      </c>
      <c r="R2108" s="14">
        <f t="shared" ca="1" si="229"/>
        <v>254553.37599999999</v>
      </c>
      <c r="S2108" s="14">
        <f t="shared" ca="1" si="230"/>
        <v>472741.984</v>
      </c>
      <c r="T2108" s="11" t="s">
        <v>25</v>
      </c>
      <c r="U2108" s="18" t="s">
        <v>26</v>
      </c>
    </row>
    <row r="2109" spans="1:21" ht="15" customHeight="1" x14ac:dyDescent="0.15">
      <c r="A2109" s="10" t="s">
        <v>2157</v>
      </c>
      <c r="B2109" s="11" t="s">
        <v>22</v>
      </c>
      <c r="C2109" s="11" t="s">
        <v>81</v>
      </c>
      <c r="D2109" s="12">
        <v>45907</v>
      </c>
      <c r="E2109" s="11">
        <v>2001</v>
      </c>
      <c r="F2109" s="11" t="s">
        <v>24</v>
      </c>
      <c r="G2109" s="13">
        <v>24710.49</v>
      </c>
      <c r="H2109" s="14">
        <f t="shared" si="224"/>
        <v>49445690.490000002</v>
      </c>
      <c r="I2109" s="14">
        <f>IF(F2109="GHS",H2109,H2109*Assumptions!$B$4)</f>
        <v>534013457.29200006</v>
      </c>
      <c r="J2109" s="15" t="str">
        <f>INDEX(Assumptions!$B$8:$B$12,MATCH(B2109,Assumptions!$A$8:$A$12,0))</f>
        <v>FIFO</v>
      </c>
      <c r="K2109" s="16">
        <f>G2109/(1-INDEX(Assumptions!$D$8:$D$12,MATCH(B2109,Assumptions!$A$8:$A$12,0)))</f>
        <v>30134.743902439022</v>
      </c>
      <c r="L2109" s="16">
        <f t="shared" si="225"/>
        <v>741.31470000000002</v>
      </c>
      <c r="M2109" s="16">
        <f t="shared" si="226"/>
        <v>1506.7371951219511</v>
      </c>
      <c r="N2109" s="14">
        <f>E2109*(K2109-L2109-M2109)*IF(F2109="GHS",1,Assumptions!$B$4)</f>
        <v>602653723.63172781</v>
      </c>
      <c r="O2109" s="15">
        <f t="shared" ca="1" si="227"/>
        <v>379</v>
      </c>
      <c r="P2109" s="15" t="str">
        <f t="shared" ca="1" si="228"/>
        <v>365d+</v>
      </c>
      <c r="Q2109" s="17">
        <f ca="1">IF(P2109="0-90d",0,IF(P2109="91-180d",INDEX(Assumptions!$F$8:$F$12,MATCH(B2109,Assumptions!$A$8:$A$12,0)),IF(P2109="181-365d",INDEX(Assumptions!$G$8:$G$12,MATCH(B2109,Assumptions!$A$8:$A$12,0)),INDEX(Assumptions!$H$8:$H$12,MATCH(B2109,Assumptions!$A$8:$A$12,0)))))</f>
        <v>0.5</v>
      </c>
      <c r="R2109" s="14">
        <f t="shared" ca="1" si="229"/>
        <v>267006728.64600003</v>
      </c>
      <c r="S2109" s="14">
        <f t="shared" ca="1" si="230"/>
        <v>267006728.64600003</v>
      </c>
      <c r="T2109" s="11" t="s">
        <v>25</v>
      </c>
      <c r="U2109" s="18" t="s">
        <v>26</v>
      </c>
    </row>
    <row r="2110" spans="1:21" ht="15" customHeight="1" x14ac:dyDescent="0.15">
      <c r="A2110" s="10" t="s">
        <v>2158</v>
      </c>
      <c r="B2110" s="11" t="s">
        <v>28</v>
      </c>
      <c r="C2110" s="11" t="s">
        <v>55</v>
      </c>
      <c r="D2110" s="12">
        <v>46155</v>
      </c>
      <c r="E2110" s="11">
        <v>194</v>
      </c>
      <c r="F2110" s="11" t="s">
        <v>24</v>
      </c>
      <c r="G2110" s="13">
        <v>4965.0600000000004</v>
      </c>
      <c r="H2110" s="14">
        <f t="shared" si="224"/>
        <v>963221.64000000013</v>
      </c>
      <c r="I2110" s="14">
        <f>IF(F2110="GHS",H2110,H2110*Assumptions!$B$4)</f>
        <v>10402793.712000001</v>
      </c>
      <c r="J2110" s="15" t="str">
        <f>INDEX(Assumptions!$B$8:$B$12,MATCH(B2110,Assumptions!$A$8:$A$12,0))</f>
        <v>Fair Value Less Costs to Sell</v>
      </c>
      <c r="K2110" s="16">
        <f>G2110/(1-INDEX(Assumptions!$D$8:$D$12,MATCH(B2110,Assumptions!$A$8:$A$12,0)))</f>
        <v>5642.1136363636369</v>
      </c>
      <c r="L2110" s="16">
        <f t="shared" si="225"/>
        <v>148.95180000000002</v>
      </c>
      <c r="M2110" s="16">
        <f t="shared" si="226"/>
        <v>282.10568181818184</v>
      </c>
      <c r="N2110" s="14">
        <f>E2110*(K2110-L2110-M2110)*IF(F2110="GHS",1,Assumptions!$B$4)</f>
        <v>10918204.85500364</v>
      </c>
      <c r="O2110" s="15">
        <f t="shared" ca="1" si="227"/>
        <v>131</v>
      </c>
      <c r="P2110" s="15" t="str">
        <f t="shared" ca="1" si="228"/>
        <v>91-180d</v>
      </c>
      <c r="Q2110" s="17">
        <f ca="1">IF(P2110="0-90d",0,IF(P2110="91-180d",INDEX(Assumptions!$F$8:$F$12,MATCH(B2110,Assumptions!$A$8:$A$12,0)),IF(P2110="181-365d",INDEX(Assumptions!$G$8:$G$12,MATCH(B2110,Assumptions!$A$8:$A$12,0)),INDEX(Assumptions!$H$8:$H$12,MATCH(B2110,Assumptions!$A$8:$A$12,0)))))</f>
        <v>0.02</v>
      </c>
      <c r="R2110" s="14">
        <f t="shared" ca="1" si="229"/>
        <v>208055.87424000003</v>
      </c>
      <c r="S2110" s="14">
        <f t="shared" ca="1" si="230"/>
        <v>10194737.837760001</v>
      </c>
      <c r="T2110" s="11" t="s">
        <v>25</v>
      </c>
      <c r="U2110" s="18" t="s">
        <v>36</v>
      </c>
    </row>
    <row r="2111" spans="1:21" ht="15" customHeight="1" x14ac:dyDescent="0.15">
      <c r="A2111" s="10" t="s">
        <v>2159</v>
      </c>
      <c r="B2111" s="11" t="s">
        <v>22</v>
      </c>
      <c r="C2111" s="11" t="s">
        <v>23</v>
      </c>
      <c r="D2111" s="12">
        <v>46111</v>
      </c>
      <c r="E2111" s="11">
        <v>2277</v>
      </c>
      <c r="F2111" s="11" t="s">
        <v>24</v>
      </c>
      <c r="G2111" s="13">
        <v>17736.84</v>
      </c>
      <c r="H2111" s="14">
        <f t="shared" si="224"/>
        <v>40386784.68</v>
      </c>
      <c r="I2111" s="14">
        <f>IF(F2111="GHS",H2111,H2111*Assumptions!$B$4)</f>
        <v>436177274.54400003</v>
      </c>
      <c r="J2111" s="15" t="str">
        <f>INDEX(Assumptions!$B$8:$B$12,MATCH(B2111,Assumptions!$A$8:$A$12,0))</f>
        <v>FIFO</v>
      </c>
      <c r="K2111" s="16">
        <f>G2111/(1-INDEX(Assumptions!$D$8:$D$12,MATCH(B2111,Assumptions!$A$8:$A$12,0)))</f>
        <v>21630.292682926829</v>
      </c>
      <c r="L2111" s="16">
        <f t="shared" si="225"/>
        <v>532.10519999999997</v>
      </c>
      <c r="M2111" s="16">
        <f t="shared" si="226"/>
        <v>1081.5146341463415</v>
      </c>
      <c r="N2111" s="14">
        <f>E2111*(K2111-L2111-M2111)*IF(F2111="GHS",1,Assumptions!$B$4)</f>
        <v>492242012.02807021</v>
      </c>
      <c r="O2111" s="15">
        <f t="shared" ca="1" si="227"/>
        <v>175</v>
      </c>
      <c r="P2111" s="15" t="str">
        <f t="shared" ca="1" si="228"/>
        <v>91-180d</v>
      </c>
      <c r="Q2111" s="17">
        <f ca="1">IF(P2111="0-90d",0,IF(P2111="91-180d",INDEX(Assumptions!$F$8:$F$12,MATCH(B2111,Assumptions!$A$8:$A$12,0)),IF(P2111="181-365d",INDEX(Assumptions!$G$8:$G$12,MATCH(B2111,Assumptions!$A$8:$A$12,0)),INDEX(Assumptions!$H$8:$H$12,MATCH(B2111,Assumptions!$A$8:$A$12,0)))))</f>
        <v>0.03</v>
      </c>
      <c r="R2111" s="14">
        <f t="shared" ca="1" si="229"/>
        <v>13085318.23632</v>
      </c>
      <c r="S2111" s="14">
        <f t="shared" ca="1" si="230"/>
        <v>423091956.30768001</v>
      </c>
      <c r="T2111" s="11" t="s">
        <v>25</v>
      </c>
      <c r="U2111" s="18" t="s">
        <v>26</v>
      </c>
    </row>
    <row r="2112" spans="1:21" ht="15" customHeight="1" x14ac:dyDescent="0.15">
      <c r="A2112" s="10" t="s">
        <v>2160</v>
      </c>
      <c r="B2112" s="11" t="s">
        <v>41</v>
      </c>
      <c r="C2112" s="11" t="s">
        <v>44</v>
      </c>
      <c r="D2112" s="12">
        <v>45948</v>
      </c>
      <c r="E2112" s="11">
        <v>2995</v>
      </c>
      <c r="F2112" s="11" t="s">
        <v>33</v>
      </c>
      <c r="G2112" s="13">
        <v>471.88</v>
      </c>
      <c r="H2112" s="14">
        <f t="shared" si="224"/>
        <v>1413280.6</v>
      </c>
      <c r="I2112" s="14">
        <f>IF(F2112="GHS",H2112,H2112*Assumptions!$B$4)</f>
        <v>1413280.6</v>
      </c>
      <c r="J2112" s="15" t="str">
        <f>INDEX(Assumptions!$B$8:$B$12,MATCH(B2112,Assumptions!$A$8:$A$12,0))</f>
        <v>Weighted Average</v>
      </c>
      <c r="K2112" s="16">
        <f>G2112/(1-INDEX(Assumptions!$D$8:$D$12,MATCH(B2112,Assumptions!$A$8:$A$12,0)))</f>
        <v>725.96923076923076</v>
      </c>
      <c r="L2112" s="16">
        <f t="shared" si="225"/>
        <v>14.1564</v>
      </c>
      <c r="M2112" s="16">
        <f t="shared" si="226"/>
        <v>36.298461538461538</v>
      </c>
      <c r="N2112" s="14">
        <f>E2112*(K2112-L2112-M2112)*IF(F2112="GHS",1,Assumptions!$B$4)</f>
        <v>2023165.535846154</v>
      </c>
      <c r="O2112" s="15">
        <f t="shared" ca="1" si="227"/>
        <v>338</v>
      </c>
      <c r="P2112" s="15" t="str">
        <f t="shared" ca="1" si="228"/>
        <v>181-365d</v>
      </c>
      <c r="Q2112" s="17">
        <f ca="1">IF(P2112="0-90d",0,IF(P2112="91-180d",INDEX(Assumptions!$F$8:$F$12,MATCH(B2112,Assumptions!$A$8:$A$12,0)),IF(P2112="181-365d",INDEX(Assumptions!$G$8:$G$12,MATCH(B2112,Assumptions!$A$8:$A$12,0)),INDEX(Assumptions!$H$8:$H$12,MATCH(B2112,Assumptions!$A$8:$A$12,0)))))</f>
        <v>0.35</v>
      </c>
      <c r="R2112" s="14">
        <f t="shared" ca="1" si="229"/>
        <v>494648.21</v>
      </c>
      <c r="S2112" s="14">
        <f t="shared" ca="1" si="230"/>
        <v>918632.39000000013</v>
      </c>
      <c r="T2112" s="11" t="s">
        <v>25</v>
      </c>
      <c r="U2112" s="18" t="s">
        <v>36</v>
      </c>
    </row>
    <row r="2113" spans="1:21" ht="15" customHeight="1" x14ac:dyDescent="0.15">
      <c r="A2113" s="10" t="s">
        <v>2161</v>
      </c>
      <c r="B2113" s="11" t="s">
        <v>41</v>
      </c>
      <c r="C2113" s="11" t="s">
        <v>49</v>
      </c>
      <c r="D2113" s="12">
        <v>46103</v>
      </c>
      <c r="E2113" s="11">
        <v>2955</v>
      </c>
      <c r="F2113" s="11" t="s">
        <v>33</v>
      </c>
      <c r="G2113" s="13">
        <v>462.9</v>
      </c>
      <c r="H2113" s="14">
        <f t="shared" si="224"/>
        <v>1367869.5</v>
      </c>
      <c r="I2113" s="14">
        <f>IF(F2113="GHS",H2113,H2113*Assumptions!$B$4)</f>
        <v>1367869.5</v>
      </c>
      <c r="J2113" s="15" t="str">
        <f>INDEX(Assumptions!$B$8:$B$12,MATCH(B2113,Assumptions!$A$8:$A$12,0))</f>
        <v>Weighted Average</v>
      </c>
      <c r="K2113" s="16">
        <f>G2113/(1-INDEX(Assumptions!$D$8:$D$12,MATCH(B2113,Assumptions!$A$8:$A$12,0)))</f>
        <v>712.15384615384608</v>
      </c>
      <c r="L2113" s="16">
        <f t="shared" si="225"/>
        <v>13.886999999999999</v>
      </c>
      <c r="M2113" s="16">
        <f t="shared" si="226"/>
        <v>35.607692307692304</v>
      </c>
      <c r="N2113" s="14">
        <f>E2113*(K2113-L2113-M2113)*IF(F2113="GHS",1,Assumptions!$B$4)</f>
        <v>1958157.7996153845</v>
      </c>
      <c r="O2113" s="15">
        <f t="shared" ca="1" si="227"/>
        <v>183</v>
      </c>
      <c r="P2113" s="15" t="str">
        <f t="shared" ca="1" si="228"/>
        <v>181-365d</v>
      </c>
      <c r="Q2113" s="17">
        <f ca="1">IF(P2113="0-90d",0,IF(P2113="91-180d",INDEX(Assumptions!$F$8:$F$12,MATCH(B2113,Assumptions!$A$8:$A$12,0)),IF(P2113="181-365d",INDEX(Assumptions!$G$8:$G$12,MATCH(B2113,Assumptions!$A$8:$A$12,0)),INDEX(Assumptions!$H$8:$H$12,MATCH(B2113,Assumptions!$A$8:$A$12,0)))))</f>
        <v>0.35</v>
      </c>
      <c r="R2113" s="14">
        <f t="shared" ca="1" si="229"/>
        <v>478754.32499999995</v>
      </c>
      <c r="S2113" s="14">
        <f t="shared" ca="1" si="230"/>
        <v>889115.17500000005</v>
      </c>
      <c r="T2113" s="11" t="s">
        <v>25</v>
      </c>
      <c r="U2113" s="18" t="s">
        <v>26</v>
      </c>
    </row>
    <row r="2114" spans="1:21" ht="15" customHeight="1" x14ac:dyDescent="0.15">
      <c r="A2114" s="10" t="s">
        <v>2162</v>
      </c>
      <c r="B2114" s="11" t="s">
        <v>46</v>
      </c>
      <c r="C2114" s="11" t="s">
        <v>52</v>
      </c>
      <c r="D2114" s="12">
        <v>46028</v>
      </c>
      <c r="E2114" s="11">
        <v>4509</v>
      </c>
      <c r="F2114" s="11" t="s">
        <v>33</v>
      </c>
      <c r="G2114" s="13">
        <v>1377203.43</v>
      </c>
      <c r="H2114" s="14">
        <f t="shared" ref="H2114:H2177" si="231">E2114*G2114</f>
        <v>6209810265.8699999</v>
      </c>
      <c r="I2114" s="14">
        <f>IF(F2114="GHS",H2114,H2114*Assumptions!$B$4)</f>
        <v>6209810265.8699999</v>
      </c>
      <c r="J2114" s="15" t="str">
        <f>INDEX(Assumptions!$B$8:$B$12,MATCH(B2114,Assumptions!$A$8:$A$12,0))</f>
        <v>Specific Identification</v>
      </c>
      <c r="K2114" s="16">
        <f>G2114/(1-INDEX(Assumptions!$D$8:$D$12,MATCH(B2114,Assumptions!$A$8:$A$12,0)))</f>
        <v>1765645.423076923</v>
      </c>
      <c r="L2114" s="16">
        <f t="shared" ref="L2114:L2177" si="232">G2114*0.03</f>
        <v>41316.102899999998</v>
      </c>
      <c r="M2114" s="16">
        <f t="shared" ref="M2114:M2177" si="233">K2114*0.05</f>
        <v>88282.271153846159</v>
      </c>
      <c r="N2114" s="14">
        <f>E2114*(K2114-L2114-M2114)*IF(F2114="GHS",1,Assumptions!$B$4)</f>
        <v>7376936144.0450535</v>
      </c>
      <c r="O2114" s="15">
        <f t="shared" ref="O2114:O2177" ca="1" si="234">TODAY()-D2114</f>
        <v>258</v>
      </c>
      <c r="P2114" s="15" t="str">
        <f t="shared" ref="P2114:P2177" ca="1" si="235">IF(O2114&lt;=90,"0-90d",IF(O2114&lt;=180,"91-180d",IF(O2114&lt;=365,"181-365d","365d+")))</f>
        <v>181-365d</v>
      </c>
      <c r="Q2114" s="17">
        <f ca="1">IF(P2114="0-90d",0,IF(P2114="91-180d",INDEX(Assumptions!$F$8:$F$12,MATCH(B2114,Assumptions!$A$8:$A$12,0)),IF(P2114="181-365d",INDEX(Assumptions!$G$8:$G$12,MATCH(B2114,Assumptions!$A$8:$A$12,0)),INDEX(Assumptions!$H$8:$H$12,MATCH(B2114,Assumptions!$A$8:$A$12,0)))))</f>
        <v>0.05</v>
      </c>
      <c r="R2114" s="14">
        <f t="shared" ref="R2114:R2177" ca="1" si="236">I2114*Q2114</f>
        <v>310490513.29350001</v>
      </c>
      <c r="S2114" s="14">
        <f t="shared" ref="S2114:S2177" ca="1" si="237">IF(T2114="Held on Consignment (Not Owned)",0,MIN(I2114-R2114,N2114))</f>
        <v>5899319752.5764999</v>
      </c>
      <c r="T2114" s="11" t="s">
        <v>25</v>
      </c>
      <c r="U2114" s="18" t="s">
        <v>26</v>
      </c>
    </row>
    <row r="2115" spans="1:21" ht="15" customHeight="1" x14ac:dyDescent="0.15">
      <c r="A2115" s="10" t="s">
        <v>2163</v>
      </c>
      <c r="B2115" s="11" t="s">
        <v>22</v>
      </c>
      <c r="C2115" s="11" t="s">
        <v>23</v>
      </c>
      <c r="D2115" s="12">
        <v>45746</v>
      </c>
      <c r="E2115" s="11">
        <v>1111</v>
      </c>
      <c r="F2115" s="11" t="s">
        <v>24</v>
      </c>
      <c r="G2115" s="13">
        <v>22348.67</v>
      </c>
      <c r="H2115" s="14">
        <f t="shared" si="231"/>
        <v>24829372.369999997</v>
      </c>
      <c r="I2115" s="14">
        <f>IF(F2115="GHS",H2115,H2115*Assumptions!$B$4)</f>
        <v>268157221.59599999</v>
      </c>
      <c r="J2115" s="15" t="str">
        <f>INDEX(Assumptions!$B$8:$B$12,MATCH(B2115,Assumptions!$A$8:$A$12,0))</f>
        <v>FIFO</v>
      </c>
      <c r="K2115" s="16">
        <f>G2115/(1-INDEX(Assumptions!$D$8:$D$12,MATCH(B2115,Assumptions!$A$8:$A$12,0)))</f>
        <v>27254.475609756093</v>
      </c>
      <c r="L2115" s="16">
        <f t="shared" si="232"/>
        <v>670.4600999999999</v>
      </c>
      <c r="M2115" s="16">
        <f t="shared" si="233"/>
        <v>1362.7237804878048</v>
      </c>
      <c r="N2115" s="14">
        <f>E2115*(K2115-L2115-M2115)*IF(F2115="GHS",1,Assumptions!$B$4)</f>
        <v>302625235.20114434</v>
      </c>
      <c r="O2115" s="15">
        <f t="shared" ca="1" si="234"/>
        <v>540</v>
      </c>
      <c r="P2115" s="15" t="str">
        <f t="shared" ca="1" si="235"/>
        <v>365d+</v>
      </c>
      <c r="Q2115" s="17">
        <f ca="1">IF(P2115="0-90d",0,IF(P2115="91-180d",INDEX(Assumptions!$F$8:$F$12,MATCH(B2115,Assumptions!$A$8:$A$12,0)),IF(P2115="181-365d",INDEX(Assumptions!$G$8:$G$12,MATCH(B2115,Assumptions!$A$8:$A$12,0)),INDEX(Assumptions!$H$8:$H$12,MATCH(B2115,Assumptions!$A$8:$A$12,0)))))</f>
        <v>0.5</v>
      </c>
      <c r="R2115" s="14">
        <f t="shared" ca="1" si="236"/>
        <v>134078610.79799999</v>
      </c>
      <c r="S2115" s="14">
        <f t="shared" ca="1" si="237"/>
        <v>134078610.79799999</v>
      </c>
      <c r="T2115" s="11" t="s">
        <v>50</v>
      </c>
      <c r="U2115" s="18" t="s">
        <v>26</v>
      </c>
    </row>
    <row r="2116" spans="1:21" ht="15" customHeight="1" x14ac:dyDescent="0.15">
      <c r="A2116" s="10" t="s">
        <v>2164</v>
      </c>
      <c r="B2116" s="11" t="s">
        <v>28</v>
      </c>
      <c r="C2116" s="11" t="s">
        <v>35</v>
      </c>
      <c r="D2116" s="12">
        <v>45730</v>
      </c>
      <c r="E2116" s="11">
        <v>2480</v>
      </c>
      <c r="F2116" s="11" t="s">
        <v>24</v>
      </c>
      <c r="G2116" s="13">
        <v>8939.4699999999993</v>
      </c>
      <c r="H2116" s="14">
        <f t="shared" si="231"/>
        <v>22169885.599999998</v>
      </c>
      <c r="I2116" s="14">
        <f>IF(F2116="GHS",H2116,H2116*Assumptions!$B$4)</f>
        <v>239434764.47999999</v>
      </c>
      <c r="J2116" s="15" t="str">
        <f>INDEX(Assumptions!$B$8:$B$12,MATCH(B2116,Assumptions!$A$8:$A$12,0))</f>
        <v>Fair Value Less Costs to Sell</v>
      </c>
      <c r="K2116" s="16">
        <f>G2116/(1-INDEX(Assumptions!$D$8:$D$12,MATCH(B2116,Assumptions!$A$8:$A$12,0)))</f>
        <v>10158.488636363636</v>
      </c>
      <c r="L2116" s="16">
        <f t="shared" si="232"/>
        <v>268.18409999999994</v>
      </c>
      <c r="M2116" s="16">
        <f t="shared" si="233"/>
        <v>507.9244318181818</v>
      </c>
      <c r="N2116" s="14">
        <f>E2116*(K2116-L2116-M2116)*IF(F2116="GHS",1,Assumptions!$B$4)</f>
        <v>251297668.72014543</v>
      </c>
      <c r="O2116" s="15">
        <f t="shared" ca="1" si="234"/>
        <v>556</v>
      </c>
      <c r="P2116" s="15" t="str">
        <f t="shared" ca="1" si="235"/>
        <v>365d+</v>
      </c>
      <c r="Q2116" s="17">
        <f ca="1">IF(P2116="0-90d",0,IF(P2116="91-180d",INDEX(Assumptions!$F$8:$F$12,MATCH(B2116,Assumptions!$A$8:$A$12,0)),IF(P2116="181-365d",INDEX(Assumptions!$G$8:$G$12,MATCH(B2116,Assumptions!$A$8:$A$12,0)),INDEX(Assumptions!$H$8:$H$12,MATCH(B2116,Assumptions!$A$8:$A$12,0)))))</f>
        <v>0.4</v>
      </c>
      <c r="R2116" s="14">
        <f t="shared" ca="1" si="236"/>
        <v>95773905.791999996</v>
      </c>
      <c r="S2116" s="14">
        <f t="shared" ca="1" si="237"/>
        <v>143660858.68799999</v>
      </c>
      <c r="T2116" s="11" t="s">
        <v>25</v>
      </c>
      <c r="U2116" s="18" t="s">
        <v>36</v>
      </c>
    </row>
    <row r="2117" spans="1:21" ht="15" customHeight="1" x14ac:dyDescent="0.15">
      <c r="A2117" s="10" t="s">
        <v>2165</v>
      </c>
      <c r="B2117" s="11" t="s">
        <v>31</v>
      </c>
      <c r="C2117" s="11" t="s">
        <v>76</v>
      </c>
      <c r="D2117" s="12">
        <v>46219</v>
      </c>
      <c r="E2117" s="11">
        <v>4227</v>
      </c>
      <c r="F2117" s="11" t="s">
        <v>33</v>
      </c>
      <c r="G2117" s="13">
        <v>6166.88</v>
      </c>
      <c r="H2117" s="14">
        <f t="shared" si="231"/>
        <v>26067401.760000002</v>
      </c>
      <c r="I2117" s="14">
        <f>IF(F2117="GHS",H2117,H2117*Assumptions!$B$4)</f>
        <v>26067401.760000002</v>
      </c>
      <c r="J2117" s="15" t="str">
        <f>INDEX(Assumptions!$B$8:$B$12,MATCH(B2117,Assumptions!$A$8:$A$12,0))</f>
        <v>Weighted Average</v>
      </c>
      <c r="K2117" s="16">
        <f>G2117/(1-INDEX(Assumptions!$D$8:$D$12,MATCH(B2117,Assumptions!$A$8:$A$12,0)))</f>
        <v>8565.1111111111113</v>
      </c>
      <c r="L2117" s="16">
        <f t="shared" si="232"/>
        <v>185.00639999999999</v>
      </c>
      <c r="M2117" s="16">
        <f t="shared" si="233"/>
        <v>428.25555555555559</v>
      </c>
      <c r="N2117" s="14">
        <f>E2117*(K2117-L2117-M2117)*IF(F2117="GHS",1,Assumptions!$B$4)</f>
        <v>33612466.38053333</v>
      </c>
      <c r="O2117" s="15">
        <f t="shared" ca="1" si="234"/>
        <v>67</v>
      </c>
      <c r="P2117" s="15" t="str">
        <f t="shared" ca="1" si="235"/>
        <v>0-90d</v>
      </c>
      <c r="Q2117" s="17">
        <f ca="1">IF(P2117="0-90d",0,IF(P2117="91-180d",INDEX(Assumptions!$F$8:$F$12,MATCH(B2117,Assumptions!$A$8:$A$12,0)),IF(P2117="181-365d",INDEX(Assumptions!$G$8:$G$12,MATCH(B2117,Assumptions!$A$8:$A$12,0)),INDEX(Assumptions!$H$8:$H$12,MATCH(B2117,Assumptions!$A$8:$A$12,0)))))</f>
        <v>0</v>
      </c>
      <c r="R2117" s="14">
        <f t="shared" ca="1" si="236"/>
        <v>0</v>
      </c>
      <c r="S2117" s="14">
        <f t="shared" ca="1" si="237"/>
        <v>26067401.760000002</v>
      </c>
      <c r="T2117" s="11" t="s">
        <v>25</v>
      </c>
      <c r="U2117" s="18" t="s">
        <v>26</v>
      </c>
    </row>
    <row r="2118" spans="1:21" ht="15" customHeight="1" x14ac:dyDescent="0.15">
      <c r="A2118" s="10" t="s">
        <v>2166</v>
      </c>
      <c r="B2118" s="11" t="s">
        <v>31</v>
      </c>
      <c r="C2118" s="11" t="s">
        <v>76</v>
      </c>
      <c r="D2118" s="12">
        <v>45927</v>
      </c>
      <c r="E2118" s="11">
        <v>554</v>
      </c>
      <c r="F2118" s="11" t="s">
        <v>33</v>
      </c>
      <c r="G2118" s="13">
        <v>1480.01</v>
      </c>
      <c r="H2118" s="14">
        <f t="shared" si="231"/>
        <v>819925.54</v>
      </c>
      <c r="I2118" s="14">
        <f>IF(F2118="GHS",H2118,H2118*Assumptions!$B$4)</f>
        <v>819925.54</v>
      </c>
      <c r="J2118" s="15" t="str">
        <f>INDEX(Assumptions!$B$8:$B$12,MATCH(B2118,Assumptions!$A$8:$A$12,0))</f>
        <v>Weighted Average</v>
      </c>
      <c r="K2118" s="16">
        <f>G2118/(1-INDEX(Assumptions!$D$8:$D$12,MATCH(B2118,Assumptions!$A$8:$A$12,0)))</f>
        <v>2055.5694444444443</v>
      </c>
      <c r="L2118" s="16">
        <f t="shared" si="232"/>
        <v>44.400300000000001</v>
      </c>
      <c r="M2118" s="16">
        <f t="shared" si="233"/>
        <v>102.77847222222222</v>
      </c>
      <c r="N2118" s="14">
        <f>E2118*(K2118-L2118-M2118)*IF(F2118="GHS",1,Assumptions!$B$4)</f>
        <v>1057248.432411111</v>
      </c>
      <c r="O2118" s="15">
        <f t="shared" ca="1" si="234"/>
        <v>359</v>
      </c>
      <c r="P2118" s="15" t="str">
        <f t="shared" ca="1" si="235"/>
        <v>181-365d</v>
      </c>
      <c r="Q2118" s="17">
        <f ca="1">IF(P2118="0-90d",0,IF(P2118="91-180d",INDEX(Assumptions!$F$8:$F$12,MATCH(B2118,Assumptions!$A$8:$A$12,0)),IF(P2118="181-365d",INDEX(Assumptions!$G$8:$G$12,MATCH(B2118,Assumptions!$A$8:$A$12,0)),INDEX(Assumptions!$H$8:$H$12,MATCH(B2118,Assumptions!$A$8:$A$12,0)))))</f>
        <v>0.2</v>
      </c>
      <c r="R2118" s="14">
        <f t="shared" ca="1" si="236"/>
        <v>163985.10800000001</v>
      </c>
      <c r="S2118" s="14">
        <f t="shared" ca="1" si="237"/>
        <v>655940.43200000003</v>
      </c>
      <c r="T2118" s="11" t="s">
        <v>25</v>
      </c>
      <c r="U2118" s="18" t="s">
        <v>26</v>
      </c>
    </row>
    <row r="2119" spans="1:21" ht="15" customHeight="1" x14ac:dyDescent="0.15">
      <c r="A2119" s="10" t="s">
        <v>2167</v>
      </c>
      <c r="B2119" s="11" t="s">
        <v>41</v>
      </c>
      <c r="C2119" s="11" t="s">
        <v>115</v>
      </c>
      <c r="D2119" s="12">
        <v>45744</v>
      </c>
      <c r="E2119" s="11">
        <v>4765</v>
      </c>
      <c r="F2119" s="11" t="s">
        <v>33</v>
      </c>
      <c r="G2119" s="13">
        <v>767.89</v>
      </c>
      <c r="H2119" s="14">
        <f t="shared" si="231"/>
        <v>3658995.85</v>
      </c>
      <c r="I2119" s="14">
        <f>IF(F2119="GHS",H2119,H2119*Assumptions!$B$4)</f>
        <v>3658995.85</v>
      </c>
      <c r="J2119" s="15" t="str">
        <f>INDEX(Assumptions!$B$8:$B$12,MATCH(B2119,Assumptions!$A$8:$A$12,0))</f>
        <v>Weighted Average</v>
      </c>
      <c r="K2119" s="16">
        <f>G2119/(1-INDEX(Assumptions!$D$8:$D$12,MATCH(B2119,Assumptions!$A$8:$A$12,0)))</f>
        <v>1181.3692307692306</v>
      </c>
      <c r="L2119" s="16">
        <f t="shared" si="232"/>
        <v>23.0367</v>
      </c>
      <c r="M2119" s="16">
        <f t="shared" si="233"/>
        <v>59.068461538461534</v>
      </c>
      <c r="N2119" s="14">
        <f>E2119*(K2119-L2119-M2119)*IF(F2119="GHS",1,Assumptions!$B$4)</f>
        <v>5237993.2898846138</v>
      </c>
      <c r="O2119" s="15">
        <f t="shared" ca="1" si="234"/>
        <v>542</v>
      </c>
      <c r="P2119" s="15" t="str">
        <f t="shared" ca="1" si="235"/>
        <v>365d+</v>
      </c>
      <c r="Q2119" s="17">
        <f ca="1">IF(P2119="0-90d",0,IF(P2119="91-180d",INDEX(Assumptions!$F$8:$F$12,MATCH(B2119,Assumptions!$A$8:$A$12,0)),IF(P2119="181-365d",INDEX(Assumptions!$G$8:$G$12,MATCH(B2119,Assumptions!$A$8:$A$12,0)),INDEX(Assumptions!$H$8:$H$12,MATCH(B2119,Assumptions!$A$8:$A$12,0)))))</f>
        <v>0.8</v>
      </c>
      <c r="R2119" s="14">
        <f t="shared" ca="1" si="236"/>
        <v>2927196.68</v>
      </c>
      <c r="S2119" s="14">
        <f t="shared" si="237"/>
        <v>0</v>
      </c>
      <c r="T2119" s="11" t="s">
        <v>39</v>
      </c>
      <c r="U2119" s="18" t="s">
        <v>26</v>
      </c>
    </row>
    <row r="2120" spans="1:21" ht="15" customHeight="1" x14ac:dyDescent="0.15">
      <c r="A2120" s="10" t="s">
        <v>2168</v>
      </c>
      <c r="B2120" s="11" t="s">
        <v>31</v>
      </c>
      <c r="C2120" s="11" t="s">
        <v>32</v>
      </c>
      <c r="D2120" s="12">
        <v>45730</v>
      </c>
      <c r="E2120" s="11">
        <v>4061</v>
      </c>
      <c r="F2120" s="11" t="s">
        <v>33</v>
      </c>
      <c r="G2120" s="13">
        <v>1346.83</v>
      </c>
      <c r="H2120" s="14">
        <f t="shared" si="231"/>
        <v>5469476.6299999999</v>
      </c>
      <c r="I2120" s="14">
        <f>IF(F2120="GHS",H2120,H2120*Assumptions!$B$4)</f>
        <v>5469476.6299999999</v>
      </c>
      <c r="J2120" s="15" t="str">
        <f>INDEX(Assumptions!$B$8:$B$12,MATCH(B2120,Assumptions!$A$8:$A$12,0))</f>
        <v>Weighted Average</v>
      </c>
      <c r="K2120" s="16">
        <f>G2120/(1-INDEX(Assumptions!$D$8:$D$12,MATCH(B2120,Assumptions!$A$8:$A$12,0)))</f>
        <v>1870.5972222222222</v>
      </c>
      <c r="L2120" s="16">
        <f t="shared" si="232"/>
        <v>40.404899999999998</v>
      </c>
      <c r="M2120" s="16">
        <f t="shared" si="233"/>
        <v>93.529861111111117</v>
      </c>
      <c r="N2120" s="14">
        <f>E2120*(K2120-L2120-M2120)*IF(F2120="GHS",1,Assumptions!$B$4)</f>
        <v>7052586.254572222</v>
      </c>
      <c r="O2120" s="15">
        <f t="shared" ca="1" si="234"/>
        <v>556</v>
      </c>
      <c r="P2120" s="15" t="str">
        <f t="shared" ca="1" si="235"/>
        <v>365d+</v>
      </c>
      <c r="Q2120" s="17">
        <f ca="1">IF(P2120="0-90d",0,IF(P2120="91-180d",INDEX(Assumptions!$F$8:$F$12,MATCH(B2120,Assumptions!$A$8:$A$12,0)),IF(P2120="181-365d",INDEX(Assumptions!$G$8:$G$12,MATCH(B2120,Assumptions!$A$8:$A$12,0)),INDEX(Assumptions!$H$8:$H$12,MATCH(B2120,Assumptions!$A$8:$A$12,0)))))</f>
        <v>0.6</v>
      </c>
      <c r="R2120" s="14">
        <f t="shared" ca="1" si="236"/>
        <v>3281685.9779999997</v>
      </c>
      <c r="S2120" s="14">
        <f t="shared" ca="1" si="237"/>
        <v>2187790.6520000002</v>
      </c>
      <c r="T2120" s="11" t="s">
        <v>25</v>
      </c>
      <c r="U2120" s="18" t="s">
        <v>26</v>
      </c>
    </row>
    <row r="2121" spans="1:21" ht="15" customHeight="1" x14ac:dyDescent="0.15">
      <c r="A2121" s="10" t="s">
        <v>2169</v>
      </c>
      <c r="B2121" s="11" t="s">
        <v>41</v>
      </c>
      <c r="C2121" s="11" t="s">
        <v>49</v>
      </c>
      <c r="D2121" s="12">
        <v>46199</v>
      </c>
      <c r="E2121" s="11">
        <v>3896</v>
      </c>
      <c r="F2121" s="11" t="s">
        <v>33</v>
      </c>
      <c r="G2121" s="13">
        <v>297.48</v>
      </c>
      <c r="H2121" s="14">
        <f t="shared" si="231"/>
        <v>1158982.08</v>
      </c>
      <c r="I2121" s="14">
        <f>IF(F2121="GHS",H2121,H2121*Assumptions!$B$4)</f>
        <v>1158982.08</v>
      </c>
      <c r="J2121" s="15" t="str">
        <f>INDEX(Assumptions!$B$8:$B$12,MATCH(B2121,Assumptions!$A$8:$A$12,0))</f>
        <v>Weighted Average</v>
      </c>
      <c r="K2121" s="16">
        <f>G2121/(1-INDEX(Assumptions!$D$8:$D$12,MATCH(B2121,Assumptions!$A$8:$A$12,0)))</f>
        <v>457.6615384615385</v>
      </c>
      <c r="L2121" s="16">
        <f t="shared" si="232"/>
        <v>8.9244000000000003</v>
      </c>
      <c r="M2121" s="16">
        <f t="shared" si="233"/>
        <v>22.883076923076928</v>
      </c>
      <c r="N2121" s="14">
        <f>E2121*(K2121-L2121-M2121)*IF(F2121="GHS",1,Assumptions!$B$4)</f>
        <v>1659127.4237538462</v>
      </c>
      <c r="O2121" s="15">
        <f t="shared" ca="1" si="234"/>
        <v>87</v>
      </c>
      <c r="P2121" s="15" t="str">
        <f t="shared" ca="1" si="235"/>
        <v>0-90d</v>
      </c>
      <c r="Q2121" s="17">
        <f ca="1">IF(P2121="0-90d",0,IF(P2121="91-180d",INDEX(Assumptions!$F$8:$F$12,MATCH(B2121,Assumptions!$A$8:$A$12,0)),IF(P2121="181-365d",INDEX(Assumptions!$G$8:$G$12,MATCH(B2121,Assumptions!$A$8:$A$12,0)),INDEX(Assumptions!$H$8:$H$12,MATCH(B2121,Assumptions!$A$8:$A$12,0)))))</f>
        <v>0</v>
      </c>
      <c r="R2121" s="14">
        <f t="shared" ca="1" si="236"/>
        <v>0</v>
      </c>
      <c r="S2121" s="14">
        <f t="shared" ca="1" si="237"/>
        <v>1158982.08</v>
      </c>
      <c r="T2121" s="11" t="s">
        <v>50</v>
      </c>
      <c r="U2121" s="18" t="s">
        <v>36</v>
      </c>
    </row>
    <row r="2122" spans="1:21" ht="15" customHeight="1" x14ac:dyDescent="0.15">
      <c r="A2122" s="10" t="s">
        <v>2170</v>
      </c>
      <c r="B2122" s="11" t="s">
        <v>28</v>
      </c>
      <c r="C2122" s="11" t="s">
        <v>38</v>
      </c>
      <c r="D2122" s="12">
        <v>45741</v>
      </c>
      <c r="E2122" s="11">
        <v>4707</v>
      </c>
      <c r="F2122" s="11" t="s">
        <v>24</v>
      </c>
      <c r="G2122" s="13">
        <v>11941.1</v>
      </c>
      <c r="H2122" s="14">
        <f t="shared" si="231"/>
        <v>56206757.700000003</v>
      </c>
      <c r="I2122" s="14">
        <f>IF(F2122="GHS",H2122,H2122*Assumptions!$B$4)</f>
        <v>607032983.16000009</v>
      </c>
      <c r="J2122" s="15" t="str">
        <f>INDEX(Assumptions!$B$8:$B$12,MATCH(B2122,Assumptions!$A$8:$A$12,0))</f>
        <v>Fair Value Less Costs to Sell</v>
      </c>
      <c r="K2122" s="16">
        <f>G2122/(1-INDEX(Assumptions!$D$8:$D$12,MATCH(B2122,Assumptions!$A$8:$A$12,0)))</f>
        <v>13569.431818181818</v>
      </c>
      <c r="L2122" s="16">
        <f t="shared" si="232"/>
        <v>358.233</v>
      </c>
      <c r="M2122" s="16">
        <f t="shared" si="233"/>
        <v>678.47159090909099</v>
      </c>
      <c r="N2122" s="14">
        <f>E2122*(K2122-L2122-M2122)*IF(F2122="GHS",1,Assumptions!$B$4)</f>
        <v>637108708.2347455</v>
      </c>
      <c r="O2122" s="15">
        <f t="shared" ca="1" si="234"/>
        <v>545</v>
      </c>
      <c r="P2122" s="15" t="str">
        <f t="shared" ca="1" si="235"/>
        <v>365d+</v>
      </c>
      <c r="Q2122" s="17">
        <f ca="1">IF(P2122="0-90d",0,IF(P2122="91-180d",INDEX(Assumptions!$F$8:$F$12,MATCH(B2122,Assumptions!$A$8:$A$12,0)),IF(P2122="181-365d",INDEX(Assumptions!$G$8:$G$12,MATCH(B2122,Assumptions!$A$8:$A$12,0)),INDEX(Assumptions!$H$8:$H$12,MATCH(B2122,Assumptions!$A$8:$A$12,0)))))</f>
        <v>0.4</v>
      </c>
      <c r="R2122" s="14">
        <f t="shared" ca="1" si="236"/>
        <v>242813193.26400006</v>
      </c>
      <c r="S2122" s="14">
        <f t="shared" ca="1" si="237"/>
        <v>364219789.89600003</v>
      </c>
      <c r="T2122" s="11" t="s">
        <v>25</v>
      </c>
      <c r="U2122" s="18" t="s">
        <v>36</v>
      </c>
    </row>
    <row r="2123" spans="1:21" ht="15" customHeight="1" x14ac:dyDescent="0.15">
      <c r="A2123" s="10" t="s">
        <v>2171</v>
      </c>
      <c r="B2123" s="11" t="s">
        <v>41</v>
      </c>
      <c r="C2123" s="11" t="s">
        <v>42</v>
      </c>
      <c r="D2123" s="12">
        <v>45881</v>
      </c>
      <c r="E2123" s="11">
        <v>3422</v>
      </c>
      <c r="F2123" s="11" t="s">
        <v>33</v>
      </c>
      <c r="G2123" s="13">
        <v>358.37</v>
      </c>
      <c r="H2123" s="14">
        <f t="shared" si="231"/>
        <v>1226342.1400000001</v>
      </c>
      <c r="I2123" s="14">
        <f>IF(F2123="GHS",H2123,H2123*Assumptions!$B$4)</f>
        <v>1226342.1400000001</v>
      </c>
      <c r="J2123" s="15" t="str">
        <f>INDEX(Assumptions!$B$8:$B$12,MATCH(B2123,Assumptions!$A$8:$A$12,0))</f>
        <v>Weighted Average</v>
      </c>
      <c r="K2123" s="16">
        <f>G2123/(1-INDEX(Assumptions!$D$8:$D$12,MATCH(B2123,Assumptions!$A$8:$A$12,0)))</f>
        <v>551.3384615384615</v>
      </c>
      <c r="L2123" s="16">
        <f t="shared" si="232"/>
        <v>10.751099999999999</v>
      </c>
      <c r="M2123" s="16">
        <f t="shared" si="233"/>
        <v>27.566923076923075</v>
      </c>
      <c r="N2123" s="14">
        <f>E2123*(K2123-L2123-M2123)*IF(F2123="GHS",1,Assumptions!$B$4)</f>
        <v>1755555.9404153845</v>
      </c>
      <c r="O2123" s="15">
        <f t="shared" ca="1" si="234"/>
        <v>405</v>
      </c>
      <c r="P2123" s="15" t="str">
        <f t="shared" ca="1" si="235"/>
        <v>365d+</v>
      </c>
      <c r="Q2123" s="17">
        <f ca="1">IF(P2123="0-90d",0,IF(P2123="91-180d",INDEX(Assumptions!$F$8:$F$12,MATCH(B2123,Assumptions!$A$8:$A$12,0)),IF(P2123="181-365d",INDEX(Assumptions!$G$8:$G$12,MATCH(B2123,Assumptions!$A$8:$A$12,0)),INDEX(Assumptions!$H$8:$H$12,MATCH(B2123,Assumptions!$A$8:$A$12,0)))))</f>
        <v>0.8</v>
      </c>
      <c r="R2123" s="14">
        <f t="shared" ca="1" si="236"/>
        <v>981073.71200000017</v>
      </c>
      <c r="S2123" s="14">
        <f t="shared" ca="1" si="237"/>
        <v>245268.42799999996</v>
      </c>
      <c r="T2123" s="11" t="s">
        <v>25</v>
      </c>
      <c r="U2123" s="18" t="s">
        <v>26</v>
      </c>
    </row>
    <row r="2124" spans="1:21" ht="15" customHeight="1" x14ac:dyDescent="0.15">
      <c r="A2124" s="10" t="s">
        <v>2172</v>
      </c>
      <c r="B2124" s="11" t="s">
        <v>31</v>
      </c>
      <c r="C2124" s="11" t="s">
        <v>76</v>
      </c>
      <c r="D2124" s="12">
        <v>45925</v>
      </c>
      <c r="E2124" s="11">
        <v>1355</v>
      </c>
      <c r="F2124" s="11" t="s">
        <v>33</v>
      </c>
      <c r="G2124" s="13">
        <v>3068.01</v>
      </c>
      <c r="H2124" s="14">
        <f t="shared" si="231"/>
        <v>4157153.5500000003</v>
      </c>
      <c r="I2124" s="14">
        <f>IF(F2124="GHS",H2124,H2124*Assumptions!$B$4)</f>
        <v>4157153.5500000003</v>
      </c>
      <c r="J2124" s="15" t="str">
        <f>INDEX(Assumptions!$B$8:$B$12,MATCH(B2124,Assumptions!$A$8:$A$12,0))</f>
        <v>Weighted Average</v>
      </c>
      <c r="K2124" s="16">
        <f>G2124/(1-INDEX(Assumptions!$D$8:$D$12,MATCH(B2124,Assumptions!$A$8:$A$12,0)))</f>
        <v>4261.1250000000009</v>
      </c>
      <c r="L2124" s="16">
        <f t="shared" si="232"/>
        <v>92.040300000000002</v>
      </c>
      <c r="M2124" s="16">
        <f t="shared" si="233"/>
        <v>213.05625000000006</v>
      </c>
      <c r="N2124" s="14">
        <f>E2124*(K2124-L2124-M2124)*IF(F2124="GHS",1,Assumptions!$B$4)</f>
        <v>5360418.5497500012</v>
      </c>
      <c r="O2124" s="15">
        <f t="shared" ca="1" si="234"/>
        <v>361</v>
      </c>
      <c r="P2124" s="15" t="str">
        <f t="shared" ca="1" si="235"/>
        <v>181-365d</v>
      </c>
      <c r="Q2124" s="17">
        <f ca="1">IF(P2124="0-90d",0,IF(P2124="91-180d",INDEX(Assumptions!$F$8:$F$12,MATCH(B2124,Assumptions!$A$8:$A$12,0)),IF(P2124="181-365d",INDEX(Assumptions!$G$8:$G$12,MATCH(B2124,Assumptions!$A$8:$A$12,0)),INDEX(Assumptions!$H$8:$H$12,MATCH(B2124,Assumptions!$A$8:$A$12,0)))))</f>
        <v>0.2</v>
      </c>
      <c r="R2124" s="14">
        <f t="shared" ca="1" si="236"/>
        <v>831430.71000000008</v>
      </c>
      <c r="S2124" s="14">
        <f t="shared" ca="1" si="237"/>
        <v>3325722.8400000003</v>
      </c>
      <c r="T2124" s="11" t="s">
        <v>50</v>
      </c>
      <c r="U2124" s="18" t="s">
        <v>36</v>
      </c>
    </row>
    <row r="2125" spans="1:21" ht="15" customHeight="1" x14ac:dyDescent="0.15">
      <c r="A2125" s="10" t="s">
        <v>2173</v>
      </c>
      <c r="B2125" s="11" t="s">
        <v>22</v>
      </c>
      <c r="C2125" s="11" t="s">
        <v>81</v>
      </c>
      <c r="D2125" s="12">
        <v>46008</v>
      </c>
      <c r="E2125" s="11">
        <v>738</v>
      </c>
      <c r="F2125" s="11" t="s">
        <v>24</v>
      </c>
      <c r="G2125" s="13">
        <v>24552.28</v>
      </c>
      <c r="H2125" s="14">
        <f t="shared" si="231"/>
        <v>18119582.640000001</v>
      </c>
      <c r="I2125" s="14">
        <f>IF(F2125="GHS",H2125,H2125*Assumptions!$B$4)</f>
        <v>195691492.51200002</v>
      </c>
      <c r="J2125" s="15" t="str">
        <f>INDEX(Assumptions!$B$8:$B$12,MATCH(B2125,Assumptions!$A$8:$A$12,0))</f>
        <v>FIFO</v>
      </c>
      <c r="K2125" s="16">
        <f>G2125/(1-INDEX(Assumptions!$D$8:$D$12,MATCH(B2125,Assumptions!$A$8:$A$12,0)))</f>
        <v>29941.804878048777</v>
      </c>
      <c r="L2125" s="16">
        <f t="shared" si="232"/>
        <v>736.56839999999988</v>
      </c>
      <c r="M2125" s="16">
        <f t="shared" si="233"/>
        <v>1497.0902439024389</v>
      </c>
      <c r="N2125" s="14">
        <f>E2125*(K2125-L2125-M2125)*IF(F2125="GHS",1,Assumptions!$B$4)</f>
        <v>220845008.74463999</v>
      </c>
      <c r="O2125" s="15">
        <f t="shared" ca="1" si="234"/>
        <v>278</v>
      </c>
      <c r="P2125" s="15" t="str">
        <f t="shared" ca="1" si="235"/>
        <v>181-365d</v>
      </c>
      <c r="Q2125" s="17">
        <f ca="1">IF(P2125="0-90d",0,IF(P2125="91-180d",INDEX(Assumptions!$F$8:$F$12,MATCH(B2125,Assumptions!$A$8:$A$12,0)),IF(P2125="181-365d",INDEX(Assumptions!$G$8:$G$12,MATCH(B2125,Assumptions!$A$8:$A$12,0)),INDEX(Assumptions!$H$8:$H$12,MATCH(B2125,Assumptions!$A$8:$A$12,0)))))</f>
        <v>0.15</v>
      </c>
      <c r="R2125" s="14">
        <f t="shared" ca="1" si="236"/>
        <v>29353723.876800004</v>
      </c>
      <c r="S2125" s="14">
        <f t="shared" ca="1" si="237"/>
        <v>166337768.63520002</v>
      </c>
      <c r="T2125" s="11" t="s">
        <v>25</v>
      </c>
      <c r="U2125" s="18" t="s">
        <v>26</v>
      </c>
    </row>
    <row r="2126" spans="1:21" ht="15" customHeight="1" x14ac:dyDescent="0.15">
      <c r="A2126" s="10" t="s">
        <v>2174</v>
      </c>
      <c r="B2126" s="11" t="s">
        <v>31</v>
      </c>
      <c r="C2126" s="11" t="s">
        <v>32</v>
      </c>
      <c r="D2126" s="12">
        <v>45776</v>
      </c>
      <c r="E2126" s="11">
        <v>3171</v>
      </c>
      <c r="F2126" s="11" t="s">
        <v>33</v>
      </c>
      <c r="G2126" s="13">
        <v>2562.39</v>
      </c>
      <c r="H2126" s="14">
        <f t="shared" si="231"/>
        <v>8125338.6899999995</v>
      </c>
      <c r="I2126" s="14">
        <f>IF(F2126="GHS",H2126,H2126*Assumptions!$B$4)</f>
        <v>8125338.6899999995</v>
      </c>
      <c r="J2126" s="15" t="str">
        <f>INDEX(Assumptions!$B$8:$B$12,MATCH(B2126,Assumptions!$A$8:$A$12,0))</f>
        <v>Weighted Average</v>
      </c>
      <c r="K2126" s="16">
        <f>G2126/(1-INDEX(Assumptions!$D$8:$D$12,MATCH(B2126,Assumptions!$A$8:$A$12,0)))</f>
        <v>3558.875</v>
      </c>
      <c r="L2126" s="16">
        <f t="shared" si="232"/>
        <v>76.87169999999999</v>
      </c>
      <c r="M2126" s="16">
        <f t="shared" si="233"/>
        <v>177.94375000000002</v>
      </c>
      <c r="N2126" s="14">
        <f>E2126*(K2126-L2126-M2126)*IF(F2126="GHS",1,Assumptions!$B$4)</f>
        <v>10477172.83305</v>
      </c>
      <c r="O2126" s="15">
        <f t="shared" ca="1" si="234"/>
        <v>510</v>
      </c>
      <c r="P2126" s="15" t="str">
        <f t="shared" ca="1" si="235"/>
        <v>365d+</v>
      </c>
      <c r="Q2126" s="17">
        <f ca="1">IF(P2126="0-90d",0,IF(P2126="91-180d",INDEX(Assumptions!$F$8:$F$12,MATCH(B2126,Assumptions!$A$8:$A$12,0)),IF(P2126="181-365d",INDEX(Assumptions!$G$8:$G$12,MATCH(B2126,Assumptions!$A$8:$A$12,0)),INDEX(Assumptions!$H$8:$H$12,MATCH(B2126,Assumptions!$A$8:$A$12,0)))))</f>
        <v>0.6</v>
      </c>
      <c r="R2126" s="14">
        <f t="shared" ca="1" si="236"/>
        <v>4875203.2139999997</v>
      </c>
      <c r="S2126" s="14">
        <f t="shared" ca="1" si="237"/>
        <v>3250135.4759999998</v>
      </c>
      <c r="T2126" s="11" t="s">
        <v>25</v>
      </c>
      <c r="U2126" s="18" t="s">
        <v>26</v>
      </c>
    </row>
    <row r="2127" spans="1:21" ht="15" customHeight="1" x14ac:dyDescent="0.15">
      <c r="A2127" s="10" t="s">
        <v>2175</v>
      </c>
      <c r="B2127" s="11" t="s">
        <v>41</v>
      </c>
      <c r="C2127" s="11" t="s">
        <v>42</v>
      </c>
      <c r="D2127" s="12">
        <v>46050</v>
      </c>
      <c r="E2127" s="11">
        <v>2796</v>
      </c>
      <c r="F2127" s="11" t="s">
        <v>33</v>
      </c>
      <c r="G2127" s="13">
        <v>1139.29</v>
      </c>
      <c r="H2127" s="14">
        <f t="shared" si="231"/>
        <v>3185454.84</v>
      </c>
      <c r="I2127" s="14">
        <f>IF(F2127="GHS",H2127,H2127*Assumptions!$B$4)</f>
        <v>3185454.84</v>
      </c>
      <c r="J2127" s="15" t="str">
        <f>INDEX(Assumptions!$B$8:$B$12,MATCH(B2127,Assumptions!$A$8:$A$12,0))</f>
        <v>Weighted Average</v>
      </c>
      <c r="K2127" s="16">
        <f>G2127/(1-INDEX(Assumptions!$D$8:$D$12,MATCH(B2127,Assumptions!$A$8:$A$12,0)))</f>
        <v>1752.7538461538461</v>
      </c>
      <c r="L2127" s="16">
        <f t="shared" si="232"/>
        <v>34.178699999999999</v>
      </c>
      <c r="M2127" s="16">
        <f t="shared" si="233"/>
        <v>87.637692307692305</v>
      </c>
      <c r="N2127" s="14">
        <f>E2127*(K2127-L2127-M2127)*IF(F2127="GHS",1,Assumptions!$B$4)</f>
        <v>4560101.1209538458</v>
      </c>
      <c r="O2127" s="15">
        <f t="shared" ca="1" si="234"/>
        <v>236</v>
      </c>
      <c r="P2127" s="15" t="str">
        <f t="shared" ca="1" si="235"/>
        <v>181-365d</v>
      </c>
      <c r="Q2127" s="17">
        <f ca="1">IF(P2127="0-90d",0,IF(P2127="91-180d",INDEX(Assumptions!$F$8:$F$12,MATCH(B2127,Assumptions!$A$8:$A$12,0)),IF(P2127="181-365d",INDEX(Assumptions!$G$8:$G$12,MATCH(B2127,Assumptions!$A$8:$A$12,0)),INDEX(Assumptions!$H$8:$H$12,MATCH(B2127,Assumptions!$A$8:$A$12,0)))))</f>
        <v>0.35</v>
      </c>
      <c r="R2127" s="14">
        <f t="shared" ca="1" si="236"/>
        <v>1114909.1939999999</v>
      </c>
      <c r="S2127" s="14">
        <f t="shared" ca="1" si="237"/>
        <v>2070545.6459999999</v>
      </c>
      <c r="T2127" s="11" t="s">
        <v>25</v>
      </c>
      <c r="U2127" s="18" t="s">
        <v>26</v>
      </c>
    </row>
    <row r="2128" spans="1:21" ht="15" customHeight="1" x14ac:dyDescent="0.15">
      <c r="A2128" s="10" t="s">
        <v>2176</v>
      </c>
      <c r="B2128" s="11" t="s">
        <v>22</v>
      </c>
      <c r="C2128" s="11" t="s">
        <v>81</v>
      </c>
      <c r="D2128" s="12">
        <v>46218</v>
      </c>
      <c r="E2128" s="11">
        <v>1005</v>
      </c>
      <c r="F2128" s="11" t="s">
        <v>24</v>
      </c>
      <c r="G2128" s="13">
        <v>10032.9</v>
      </c>
      <c r="H2128" s="14">
        <f t="shared" si="231"/>
        <v>10083064.5</v>
      </c>
      <c r="I2128" s="14">
        <f>IF(F2128="GHS",H2128,H2128*Assumptions!$B$4)</f>
        <v>108897096.60000001</v>
      </c>
      <c r="J2128" s="15" t="str">
        <f>INDEX(Assumptions!$B$8:$B$12,MATCH(B2128,Assumptions!$A$8:$A$12,0))</f>
        <v>FIFO</v>
      </c>
      <c r="K2128" s="16">
        <f>G2128/(1-INDEX(Assumptions!$D$8:$D$12,MATCH(B2128,Assumptions!$A$8:$A$12,0)))</f>
        <v>12235.243902439022</v>
      </c>
      <c r="L2128" s="16">
        <f t="shared" si="232"/>
        <v>300.98699999999997</v>
      </c>
      <c r="M2128" s="16">
        <f t="shared" si="233"/>
        <v>611.76219512195109</v>
      </c>
      <c r="N2128" s="14">
        <f>E2128*(K2128-L2128-M2128)*IF(F2128="GHS",1,Assumptions!$B$4)</f>
        <v>122894357.55321951</v>
      </c>
      <c r="O2128" s="15">
        <f t="shared" ca="1" si="234"/>
        <v>68</v>
      </c>
      <c r="P2128" s="15" t="str">
        <f t="shared" ca="1" si="235"/>
        <v>0-90d</v>
      </c>
      <c r="Q2128" s="17">
        <f ca="1">IF(P2128="0-90d",0,IF(P2128="91-180d",INDEX(Assumptions!$F$8:$F$12,MATCH(B2128,Assumptions!$A$8:$A$12,0)),IF(P2128="181-365d",INDEX(Assumptions!$G$8:$G$12,MATCH(B2128,Assumptions!$A$8:$A$12,0)),INDEX(Assumptions!$H$8:$H$12,MATCH(B2128,Assumptions!$A$8:$A$12,0)))))</f>
        <v>0</v>
      </c>
      <c r="R2128" s="14">
        <f t="shared" ca="1" si="236"/>
        <v>0</v>
      </c>
      <c r="S2128" s="14">
        <f t="shared" ca="1" si="237"/>
        <v>108897096.60000001</v>
      </c>
      <c r="T2128" s="11" t="s">
        <v>25</v>
      </c>
      <c r="U2128" s="18" t="s">
        <v>26</v>
      </c>
    </row>
    <row r="2129" spans="1:21" ht="15" customHeight="1" x14ac:dyDescent="0.15">
      <c r="A2129" s="10" t="s">
        <v>2177</v>
      </c>
      <c r="B2129" s="11" t="s">
        <v>31</v>
      </c>
      <c r="C2129" s="11" t="s">
        <v>32</v>
      </c>
      <c r="D2129" s="12">
        <v>46166</v>
      </c>
      <c r="E2129" s="11">
        <v>16</v>
      </c>
      <c r="F2129" s="11" t="s">
        <v>33</v>
      </c>
      <c r="G2129" s="13">
        <v>3026.18</v>
      </c>
      <c r="H2129" s="14">
        <f t="shared" si="231"/>
        <v>48418.879999999997</v>
      </c>
      <c r="I2129" s="14">
        <f>IF(F2129="GHS",H2129,H2129*Assumptions!$B$4)</f>
        <v>48418.879999999997</v>
      </c>
      <c r="J2129" s="15" t="str">
        <f>INDEX(Assumptions!$B$8:$B$12,MATCH(B2129,Assumptions!$A$8:$A$12,0))</f>
        <v>Weighted Average</v>
      </c>
      <c r="K2129" s="16">
        <f>G2129/(1-INDEX(Assumptions!$D$8:$D$12,MATCH(B2129,Assumptions!$A$8:$A$12,0)))</f>
        <v>4203.0277777777774</v>
      </c>
      <c r="L2129" s="16">
        <f t="shared" si="232"/>
        <v>90.785399999999996</v>
      </c>
      <c r="M2129" s="16">
        <f t="shared" si="233"/>
        <v>210.15138888888887</v>
      </c>
      <c r="N2129" s="14">
        <f>E2129*(K2129-L2129-M2129)*IF(F2129="GHS",1,Assumptions!$B$4)</f>
        <v>62433.455822222219</v>
      </c>
      <c r="O2129" s="15">
        <f t="shared" ca="1" si="234"/>
        <v>120</v>
      </c>
      <c r="P2129" s="15" t="str">
        <f t="shared" ca="1" si="235"/>
        <v>91-180d</v>
      </c>
      <c r="Q2129" s="17">
        <f ca="1">IF(P2129="0-90d",0,IF(P2129="91-180d",INDEX(Assumptions!$F$8:$F$12,MATCH(B2129,Assumptions!$A$8:$A$12,0)),IF(P2129="181-365d",INDEX(Assumptions!$G$8:$G$12,MATCH(B2129,Assumptions!$A$8:$A$12,0)),INDEX(Assumptions!$H$8:$H$12,MATCH(B2129,Assumptions!$A$8:$A$12,0)))))</f>
        <v>0.05</v>
      </c>
      <c r="R2129" s="14">
        <f t="shared" ca="1" si="236"/>
        <v>2420.944</v>
      </c>
      <c r="S2129" s="14">
        <f t="shared" ca="1" si="237"/>
        <v>45997.935999999994</v>
      </c>
      <c r="T2129" s="11" t="s">
        <v>25</v>
      </c>
      <c r="U2129" s="18" t="s">
        <v>26</v>
      </c>
    </row>
    <row r="2130" spans="1:21" ht="15" customHeight="1" x14ac:dyDescent="0.15">
      <c r="A2130" s="10" t="s">
        <v>2178</v>
      </c>
      <c r="B2130" s="11" t="s">
        <v>28</v>
      </c>
      <c r="C2130" s="11" t="s">
        <v>55</v>
      </c>
      <c r="D2130" s="12">
        <v>46185</v>
      </c>
      <c r="E2130" s="11">
        <v>2358</v>
      </c>
      <c r="F2130" s="11" t="s">
        <v>24</v>
      </c>
      <c r="G2130" s="13">
        <v>11172.99</v>
      </c>
      <c r="H2130" s="14">
        <f t="shared" si="231"/>
        <v>26345910.419999998</v>
      </c>
      <c r="I2130" s="14">
        <f>IF(F2130="GHS",H2130,H2130*Assumptions!$B$4)</f>
        <v>284535832.53600001</v>
      </c>
      <c r="J2130" s="15" t="str">
        <f>INDEX(Assumptions!$B$8:$B$12,MATCH(B2130,Assumptions!$A$8:$A$12,0))</f>
        <v>Fair Value Less Costs to Sell</v>
      </c>
      <c r="K2130" s="16">
        <f>G2130/(1-INDEX(Assumptions!$D$8:$D$12,MATCH(B2130,Assumptions!$A$8:$A$12,0)))</f>
        <v>12696.579545454546</v>
      </c>
      <c r="L2130" s="16">
        <f t="shared" si="232"/>
        <v>335.18969999999996</v>
      </c>
      <c r="M2130" s="16">
        <f t="shared" si="233"/>
        <v>634.82897727272734</v>
      </c>
      <c r="N2130" s="14">
        <f>E2130*(K2130-L2130-M2130)*IF(F2130="GHS",1,Assumptions!$B$4)</f>
        <v>298633289.69346547</v>
      </c>
      <c r="O2130" s="15">
        <f t="shared" ca="1" si="234"/>
        <v>101</v>
      </c>
      <c r="P2130" s="15" t="str">
        <f t="shared" ca="1" si="235"/>
        <v>91-180d</v>
      </c>
      <c r="Q2130" s="17">
        <f ca="1">IF(P2130="0-90d",0,IF(P2130="91-180d",INDEX(Assumptions!$F$8:$F$12,MATCH(B2130,Assumptions!$A$8:$A$12,0)),IF(P2130="181-365d",INDEX(Assumptions!$G$8:$G$12,MATCH(B2130,Assumptions!$A$8:$A$12,0)),INDEX(Assumptions!$H$8:$H$12,MATCH(B2130,Assumptions!$A$8:$A$12,0)))))</f>
        <v>0.02</v>
      </c>
      <c r="R2130" s="14">
        <f t="shared" ca="1" si="236"/>
        <v>5690716.6507200003</v>
      </c>
      <c r="S2130" s="14">
        <f t="shared" ca="1" si="237"/>
        <v>278845115.88528001</v>
      </c>
      <c r="T2130" s="11" t="s">
        <v>25</v>
      </c>
      <c r="U2130" s="18" t="s">
        <v>26</v>
      </c>
    </row>
    <row r="2131" spans="1:21" ht="15" customHeight="1" x14ac:dyDescent="0.15">
      <c r="A2131" s="10" t="s">
        <v>2179</v>
      </c>
      <c r="B2131" s="11" t="s">
        <v>41</v>
      </c>
      <c r="C2131" s="11" t="s">
        <v>44</v>
      </c>
      <c r="D2131" s="12">
        <v>46210</v>
      </c>
      <c r="E2131" s="11">
        <v>3150</v>
      </c>
      <c r="F2131" s="11" t="s">
        <v>33</v>
      </c>
      <c r="G2131" s="13">
        <v>391.96</v>
      </c>
      <c r="H2131" s="14">
        <f t="shared" si="231"/>
        <v>1234674</v>
      </c>
      <c r="I2131" s="14">
        <f>IF(F2131="GHS",H2131,H2131*Assumptions!$B$4)</f>
        <v>1234674</v>
      </c>
      <c r="J2131" s="15" t="str">
        <f>INDEX(Assumptions!$B$8:$B$12,MATCH(B2131,Assumptions!$A$8:$A$12,0))</f>
        <v>Weighted Average</v>
      </c>
      <c r="K2131" s="16">
        <f>G2131/(1-INDEX(Assumptions!$D$8:$D$12,MATCH(B2131,Assumptions!$A$8:$A$12,0)))</f>
        <v>603.01538461538462</v>
      </c>
      <c r="L2131" s="16">
        <f t="shared" si="232"/>
        <v>11.758799999999999</v>
      </c>
      <c r="M2131" s="16">
        <f t="shared" si="233"/>
        <v>30.150769230769232</v>
      </c>
      <c r="N2131" s="14">
        <f>E2131*(K2131-L2131-M2131)*IF(F2131="GHS",1,Assumptions!$B$4)</f>
        <v>1767483.3184615385</v>
      </c>
      <c r="O2131" s="15">
        <f t="shared" ca="1" si="234"/>
        <v>76</v>
      </c>
      <c r="P2131" s="15" t="str">
        <f t="shared" ca="1" si="235"/>
        <v>0-90d</v>
      </c>
      <c r="Q2131" s="17">
        <f ca="1">IF(P2131="0-90d",0,IF(P2131="91-180d",INDEX(Assumptions!$F$8:$F$12,MATCH(B2131,Assumptions!$A$8:$A$12,0)),IF(P2131="181-365d",INDEX(Assumptions!$G$8:$G$12,MATCH(B2131,Assumptions!$A$8:$A$12,0)),INDEX(Assumptions!$H$8:$H$12,MATCH(B2131,Assumptions!$A$8:$A$12,0)))))</f>
        <v>0</v>
      </c>
      <c r="R2131" s="14">
        <f t="shared" ca="1" si="236"/>
        <v>0</v>
      </c>
      <c r="S2131" s="14">
        <f t="shared" ca="1" si="237"/>
        <v>1234674</v>
      </c>
      <c r="T2131" s="11" t="s">
        <v>25</v>
      </c>
      <c r="U2131" s="18" t="s">
        <v>26</v>
      </c>
    </row>
    <row r="2132" spans="1:21" ht="15" customHeight="1" x14ac:dyDescent="0.15">
      <c r="A2132" s="10" t="s">
        <v>2180</v>
      </c>
      <c r="B2132" s="11" t="s">
        <v>41</v>
      </c>
      <c r="C2132" s="11" t="s">
        <v>115</v>
      </c>
      <c r="D2132" s="12">
        <v>46072</v>
      </c>
      <c r="E2132" s="11">
        <v>2161</v>
      </c>
      <c r="F2132" s="11" t="s">
        <v>33</v>
      </c>
      <c r="G2132" s="13">
        <v>359.01</v>
      </c>
      <c r="H2132" s="14">
        <f t="shared" si="231"/>
        <v>775820.61</v>
      </c>
      <c r="I2132" s="14">
        <f>IF(F2132="GHS",H2132,H2132*Assumptions!$B$4)</f>
        <v>775820.61</v>
      </c>
      <c r="J2132" s="15" t="str">
        <f>INDEX(Assumptions!$B$8:$B$12,MATCH(B2132,Assumptions!$A$8:$A$12,0))</f>
        <v>Weighted Average</v>
      </c>
      <c r="K2132" s="16">
        <f>G2132/(1-INDEX(Assumptions!$D$8:$D$12,MATCH(B2132,Assumptions!$A$8:$A$12,0)))</f>
        <v>552.32307692307688</v>
      </c>
      <c r="L2132" s="16">
        <f t="shared" si="232"/>
        <v>10.770299999999999</v>
      </c>
      <c r="M2132" s="16">
        <f t="shared" si="233"/>
        <v>27.616153846153846</v>
      </c>
      <c r="N2132" s="14">
        <f>E2132*(K2132-L2132-M2132)*IF(F2132="GHS",1,Assumptions!$B$4)</f>
        <v>1110617.0424692307</v>
      </c>
      <c r="O2132" s="15">
        <f t="shared" ca="1" si="234"/>
        <v>214</v>
      </c>
      <c r="P2132" s="15" t="str">
        <f t="shared" ca="1" si="235"/>
        <v>181-365d</v>
      </c>
      <c r="Q2132" s="17">
        <f ca="1">IF(P2132="0-90d",0,IF(P2132="91-180d",INDEX(Assumptions!$F$8:$F$12,MATCH(B2132,Assumptions!$A$8:$A$12,0)),IF(P2132="181-365d",INDEX(Assumptions!$G$8:$G$12,MATCH(B2132,Assumptions!$A$8:$A$12,0)),INDEX(Assumptions!$H$8:$H$12,MATCH(B2132,Assumptions!$A$8:$A$12,0)))))</f>
        <v>0.35</v>
      </c>
      <c r="R2132" s="14">
        <f t="shared" ca="1" si="236"/>
        <v>271537.21349999995</v>
      </c>
      <c r="S2132" s="14">
        <f t="shared" ca="1" si="237"/>
        <v>504283.39650000003</v>
      </c>
      <c r="T2132" s="11" t="s">
        <v>25</v>
      </c>
      <c r="U2132" s="18" t="s">
        <v>26</v>
      </c>
    </row>
    <row r="2133" spans="1:21" ht="15" customHeight="1" x14ac:dyDescent="0.15">
      <c r="A2133" s="10" t="s">
        <v>2181</v>
      </c>
      <c r="B2133" s="11" t="s">
        <v>41</v>
      </c>
      <c r="C2133" s="11" t="s">
        <v>42</v>
      </c>
      <c r="D2133" s="12">
        <v>46016</v>
      </c>
      <c r="E2133" s="11">
        <v>2181</v>
      </c>
      <c r="F2133" s="11" t="s">
        <v>33</v>
      </c>
      <c r="G2133" s="13">
        <v>435.75</v>
      </c>
      <c r="H2133" s="14">
        <f t="shared" si="231"/>
        <v>950370.75</v>
      </c>
      <c r="I2133" s="14">
        <f>IF(F2133="GHS",H2133,H2133*Assumptions!$B$4)</f>
        <v>950370.75</v>
      </c>
      <c r="J2133" s="15" t="str">
        <f>INDEX(Assumptions!$B$8:$B$12,MATCH(B2133,Assumptions!$A$8:$A$12,0))</f>
        <v>Weighted Average</v>
      </c>
      <c r="K2133" s="16">
        <f>G2133/(1-INDEX(Assumptions!$D$8:$D$12,MATCH(B2133,Assumptions!$A$8:$A$12,0)))</f>
        <v>670.38461538461536</v>
      </c>
      <c r="L2133" s="16">
        <f t="shared" si="232"/>
        <v>13.0725</v>
      </c>
      <c r="M2133" s="16">
        <f t="shared" si="233"/>
        <v>33.519230769230766</v>
      </c>
      <c r="N2133" s="14">
        <f>E2133*(K2133-L2133-M2133)*IF(F2133="GHS",1,Assumptions!$B$4)</f>
        <v>1360492.2813461539</v>
      </c>
      <c r="O2133" s="15">
        <f t="shared" ca="1" si="234"/>
        <v>270</v>
      </c>
      <c r="P2133" s="15" t="str">
        <f t="shared" ca="1" si="235"/>
        <v>181-365d</v>
      </c>
      <c r="Q2133" s="17">
        <f ca="1">IF(P2133="0-90d",0,IF(P2133="91-180d",INDEX(Assumptions!$F$8:$F$12,MATCH(B2133,Assumptions!$A$8:$A$12,0)),IF(P2133="181-365d",INDEX(Assumptions!$G$8:$G$12,MATCH(B2133,Assumptions!$A$8:$A$12,0)),INDEX(Assumptions!$H$8:$H$12,MATCH(B2133,Assumptions!$A$8:$A$12,0)))))</f>
        <v>0.35</v>
      </c>
      <c r="R2133" s="14">
        <f t="shared" ca="1" si="236"/>
        <v>332629.76249999995</v>
      </c>
      <c r="S2133" s="14">
        <f t="shared" ca="1" si="237"/>
        <v>617740.98750000005</v>
      </c>
      <c r="T2133" s="11" t="s">
        <v>25</v>
      </c>
      <c r="U2133" s="18" t="s">
        <v>26</v>
      </c>
    </row>
    <row r="2134" spans="1:21" ht="15" customHeight="1" x14ac:dyDescent="0.15">
      <c r="A2134" s="10" t="s">
        <v>2182</v>
      </c>
      <c r="B2134" s="11" t="s">
        <v>22</v>
      </c>
      <c r="C2134" s="11" t="s">
        <v>81</v>
      </c>
      <c r="D2134" s="12">
        <v>45947</v>
      </c>
      <c r="E2134" s="11">
        <v>1313</v>
      </c>
      <c r="F2134" s="11" t="s">
        <v>24</v>
      </c>
      <c r="G2134" s="13">
        <v>17296.23</v>
      </c>
      <c r="H2134" s="14">
        <f t="shared" si="231"/>
        <v>22709949.989999998</v>
      </c>
      <c r="I2134" s="14">
        <f>IF(F2134="GHS",H2134,H2134*Assumptions!$B$4)</f>
        <v>245267459.89199999</v>
      </c>
      <c r="J2134" s="15" t="str">
        <f>INDEX(Assumptions!$B$8:$B$12,MATCH(B2134,Assumptions!$A$8:$A$12,0))</f>
        <v>FIFO</v>
      </c>
      <c r="K2134" s="16">
        <f>G2134/(1-INDEX(Assumptions!$D$8:$D$12,MATCH(B2134,Assumptions!$A$8:$A$12,0)))</f>
        <v>21092.963414634145</v>
      </c>
      <c r="L2134" s="16">
        <f t="shared" si="232"/>
        <v>518.88689999999997</v>
      </c>
      <c r="M2134" s="16">
        <f t="shared" si="233"/>
        <v>1054.6481707317073</v>
      </c>
      <c r="N2134" s="14">
        <f>E2134*(K2134-L2134-M2134)*IF(F2134="GHS",1,Assumptions!$B$4)</f>
        <v>276793301.68787414</v>
      </c>
      <c r="O2134" s="15">
        <f t="shared" ca="1" si="234"/>
        <v>339</v>
      </c>
      <c r="P2134" s="15" t="str">
        <f t="shared" ca="1" si="235"/>
        <v>181-365d</v>
      </c>
      <c r="Q2134" s="17">
        <f ca="1">IF(P2134="0-90d",0,IF(P2134="91-180d",INDEX(Assumptions!$F$8:$F$12,MATCH(B2134,Assumptions!$A$8:$A$12,0)),IF(P2134="181-365d",INDEX(Assumptions!$G$8:$G$12,MATCH(B2134,Assumptions!$A$8:$A$12,0)),INDEX(Assumptions!$H$8:$H$12,MATCH(B2134,Assumptions!$A$8:$A$12,0)))))</f>
        <v>0.15</v>
      </c>
      <c r="R2134" s="14">
        <f t="shared" ca="1" si="236"/>
        <v>36790118.983799994</v>
      </c>
      <c r="S2134" s="14">
        <f t="shared" ca="1" si="237"/>
        <v>208477340.9082</v>
      </c>
      <c r="T2134" s="11" t="s">
        <v>50</v>
      </c>
      <c r="U2134" s="18" t="s">
        <v>26</v>
      </c>
    </row>
    <row r="2135" spans="1:21" ht="15" customHeight="1" x14ac:dyDescent="0.15">
      <c r="A2135" s="10" t="s">
        <v>2183</v>
      </c>
      <c r="B2135" s="11" t="s">
        <v>41</v>
      </c>
      <c r="C2135" s="11" t="s">
        <v>42</v>
      </c>
      <c r="D2135" s="12">
        <v>46107</v>
      </c>
      <c r="E2135" s="11">
        <v>1009</v>
      </c>
      <c r="F2135" s="11" t="s">
        <v>33</v>
      </c>
      <c r="G2135" s="13">
        <v>457.94</v>
      </c>
      <c r="H2135" s="14">
        <f t="shared" si="231"/>
        <v>462061.46</v>
      </c>
      <c r="I2135" s="14">
        <f>IF(F2135="GHS",H2135,H2135*Assumptions!$B$4)</f>
        <v>462061.46</v>
      </c>
      <c r="J2135" s="15" t="str">
        <f>INDEX(Assumptions!$B$8:$B$12,MATCH(B2135,Assumptions!$A$8:$A$12,0))</f>
        <v>Weighted Average</v>
      </c>
      <c r="K2135" s="16">
        <f>G2135/(1-INDEX(Assumptions!$D$8:$D$12,MATCH(B2135,Assumptions!$A$8:$A$12,0)))</f>
        <v>704.52307692307693</v>
      </c>
      <c r="L2135" s="16">
        <f t="shared" si="232"/>
        <v>13.738199999999999</v>
      </c>
      <c r="M2135" s="16">
        <f t="shared" si="233"/>
        <v>35.226153846153849</v>
      </c>
      <c r="N2135" s="14">
        <f>E2135*(K2135-L2135-M2135)*IF(F2135="GHS",1,Assumptions!$B$4)</f>
        <v>661458.75158461544</v>
      </c>
      <c r="O2135" s="15">
        <f t="shared" ca="1" si="234"/>
        <v>179</v>
      </c>
      <c r="P2135" s="15" t="str">
        <f t="shared" ca="1" si="235"/>
        <v>91-180d</v>
      </c>
      <c r="Q2135" s="17">
        <f ca="1">IF(P2135="0-90d",0,IF(P2135="91-180d",INDEX(Assumptions!$F$8:$F$12,MATCH(B2135,Assumptions!$A$8:$A$12,0)),IF(P2135="181-365d",INDEX(Assumptions!$G$8:$G$12,MATCH(B2135,Assumptions!$A$8:$A$12,0)),INDEX(Assumptions!$H$8:$H$12,MATCH(B2135,Assumptions!$A$8:$A$12,0)))))</f>
        <v>0.1</v>
      </c>
      <c r="R2135" s="14">
        <f t="shared" ca="1" si="236"/>
        <v>46206.146000000008</v>
      </c>
      <c r="S2135" s="14">
        <f t="shared" ca="1" si="237"/>
        <v>415855.31400000001</v>
      </c>
      <c r="T2135" s="11" t="s">
        <v>25</v>
      </c>
      <c r="U2135" s="18" t="s">
        <v>26</v>
      </c>
    </row>
    <row r="2136" spans="1:21" ht="15" customHeight="1" x14ac:dyDescent="0.15">
      <c r="A2136" s="10" t="s">
        <v>2184</v>
      </c>
      <c r="B2136" s="11" t="s">
        <v>41</v>
      </c>
      <c r="C2136" s="11" t="s">
        <v>49</v>
      </c>
      <c r="D2136" s="12">
        <v>46131</v>
      </c>
      <c r="E2136" s="11">
        <v>1915</v>
      </c>
      <c r="F2136" s="11" t="s">
        <v>33</v>
      </c>
      <c r="G2136" s="13">
        <v>380.07</v>
      </c>
      <c r="H2136" s="14">
        <f t="shared" si="231"/>
        <v>727834.04999999993</v>
      </c>
      <c r="I2136" s="14">
        <f>IF(F2136="GHS",H2136,H2136*Assumptions!$B$4)</f>
        <v>727834.04999999993</v>
      </c>
      <c r="J2136" s="15" t="str">
        <f>INDEX(Assumptions!$B$8:$B$12,MATCH(B2136,Assumptions!$A$8:$A$12,0))</f>
        <v>Weighted Average</v>
      </c>
      <c r="K2136" s="16">
        <f>G2136/(1-INDEX(Assumptions!$D$8:$D$12,MATCH(B2136,Assumptions!$A$8:$A$12,0)))</f>
        <v>584.72307692307686</v>
      </c>
      <c r="L2136" s="16">
        <f t="shared" si="232"/>
        <v>11.402099999999999</v>
      </c>
      <c r="M2136" s="16">
        <f t="shared" si="233"/>
        <v>29.236153846153844</v>
      </c>
      <c r="N2136" s="14">
        <f>E2136*(K2136-L2136-M2136)*IF(F2136="GHS",1,Assumptions!$B$4)</f>
        <v>1041922.4361923076</v>
      </c>
      <c r="O2136" s="15">
        <f t="shared" ca="1" si="234"/>
        <v>155</v>
      </c>
      <c r="P2136" s="15" t="str">
        <f t="shared" ca="1" si="235"/>
        <v>91-180d</v>
      </c>
      <c r="Q2136" s="17">
        <f ca="1">IF(P2136="0-90d",0,IF(P2136="91-180d",INDEX(Assumptions!$F$8:$F$12,MATCH(B2136,Assumptions!$A$8:$A$12,0)),IF(P2136="181-365d",INDEX(Assumptions!$G$8:$G$12,MATCH(B2136,Assumptions!$A$8:$A$12,0)),INDEX(Assumptions!$H$8:$H$12,MATCH(B2136,Assumptions!$A$8:$A$12,0)))))</f>
        <v>0.1</v>
      </c>
      <c r="R2136" s="14">
        <f t="shared" ca="1" si="236"/>
        <v>72783.404999999999</v>
      </c>
      <c r="S2136" s="14">
        <f t="shared" ca="1" si="237"/>
        <v>655050.6449999999</v>
      </c>
      <c r="T2136" s="11" t="s">
        <v>25</v>
      </c>
      <c r="U2136" s="18" t="s">
        <v>36</v>
      </c>
    </row>
    <row r="2137" spans="1:21" ht="15" customHeight="1" x14ac:dyDescent="0.15">
      <c r="A2137" s="10" t="s">
        <v>2185</v>
      </c>
      <c r="B2137" s="11" t="s">
        <v>46</v>
      </c>
      <c r="C2137" s="11" t="s">
        <v>52</v>
      </c>
      <c r="D2137" s="12">
        <v>45892</v>
      </c>
      <c r="E2137" s="11">
        <v>4705</v>
      </c>
      <c r="F2137" s="11" t="s">
        <v>33</v>
      </c>
      <c r="G2137" s="13">
        <v>468214.44</v>
      </c>
      <c r="H2137" s="14">
        <f t="shared" si="231"/>
        <v>2202948940.1999998</v>
      </c>
      <c r="I2137" s="14">
        <f>IF(F2137="GHS",H2137,H2137*Assumptions!$B$4)</f>
        <v>2202948940.1999998</v>
      </c>
      <c r="J2137" s="15" t="str">
        <f>INDEX(Assumptions!$B$8:$B$12,MATCH(B2137,Assumptions!$A$8:$A$12,0))</f>
        <v>Specific Identification</v>
      </c>
      <c r="K2137" s="16">
        <f>G2137/(1-INDEX(Assumptions!$D$8:$D$12,MATCH(B2137,Assumptions!$A$8:$A$12,0)))</f>
        <v>600274.92307692301</v>
      </c>
      <c r="L2137" s="16">
        <f t="shared" si="232"/>
        <v>14046.433199999999</v>
      </c>
      <c r="M2137" s="16">
        <f t="shared" si="233"/>
        <v>30013.74615384615</v>
      </c>
      <c r="N2137" s="14">
        <f>E2137*(K2137-L2137-M2137)*IF(F2137="GHS",1,Assumptions!$B$4)</f>
        <v>2616990369.2170768</v>
      </c>
      <c r="O2137" s="15">
        <f t="shared" ca="1" si="234"/>
        <v>394</v>
      </c>
      <c r="P2137" s="15" t="str">
        <f t="shared" ca="1" si="235"/>
        <v>365d+</v>
      </c>
      <c r="Q2137" s="17">
        <f ca="1">IF(P2137="0-90d",0,IF(P2137="91-180d",INDEX(Assumptions!$F$8:$F$12,MATCH(B2137,Assumptions!$A$8:$A$12,0)),IF(P2137="181-365d",INDEX(Assumptions!$G$8:$G$12,MATCH(B2137,Assumptions!$A$8:$A$12,0)),INDEX(Assumptions!$H$8:$H$12,MATCH(B2137,Assumptions!$A$8:$A$12,0)))))</f>
        <v>0.15</v>
      </c>
      <c r="R2137" s="14">
        <f t="shared" ca="1" si="236"/>
        <v>330442341.02999997</v>
      </c>
      <c r="S2137" s="14">
        <f t="shared" ca="1" si="237"/>
        <v>1872506599.1699998</v>
      </c>
      <c r="T2137" s="11" t="s">
        <v>25</v>
      </c>
      <c r="U2137" s="18" t="s">
        <v>36</v>
      </c>
    </row>
    <row r="2138" spans="1:21" ht="15" customHeight="1" x14ac:dyDescent="0.15">
      <c r="A2138" s="10" t="s">
        <v>2186</v>
      </c>
      <c r="B2138" s="11" t="s">
        <v>31</v>
      </c>
      <c r="C2138" s="11" t="s">
        <v>76</v>
      </c>
      <c r="D2138" s="12">
        <v>46225</v>
      </c>
      <c r="E2138" s="11">
        <v>3631</v>
      </c>
      <c r="F2138" s="11" t="s">
        <v>33</v>
      </c>
      <c r="G2138" s="13">
        <v>8100</v>
      </c>
      <c r="H2138" s="14">
        <f t="shared" si="231"/>
        <v>29411100</v>
      </c>
      <c r="I2138" s="14">
        <f>IF(F2138="GHS",H2138,H2138*Assumptions!$B$4)</f>
        <v>29411100</v>
      </c>
      <c r="J2138" s="15" t="str">
        <f>INDEX(Assumptions!$B$8:$B$12,MATCH(B2138,Assumptions!$A$8:$A$12,0))</f>
        <v>Weighted Average</v>
      </c>
      <c r="K2138" s="16">
        <f>G2138/(1-INDEX(Assumptions!$D$8:$D$12,MATCH(B2138,Assumptions!$A$8:$A$12,0)))</f>
        <v>11250</v>
      </c>
      <c r="L2138" s="16">
        <f t="shared" si="232"/>
        <v>243</v>
      </c>
      <c r="M2138" s="16">
        <f t="shared" si="233"/>
        <v>562.5</v>
      </c>
      <c r="N2138" s="14">
        <f>E2138*(K2138-L2138-M2138)*IF(F2138="GHS",1,Assumptions!$B$4)</f>
        <v>37923979.5</v>
      </c>
      <c r="O2138" s="15">
        <f t="shared" ca="1" si="234"/>
        <v>61</v>
      </c>
      <c r="P2138" s="15" t="str">
        <f t="shared" ca="1" si="235"/>
        <v>0-90d</v>
      </c>
      <c r="Q2138" s="17">
        <f ca="1">IF(P2138="0-90d",0,IF(P2138="91-180d",INDEX(Assumptions!$F$8:$F$12,MATCH(B2138,Assumptions!$A$8:$A$12,0)),IF(P2138="181-365d",INDEX(Assumptions!$G$8:$G$12,MATCH(B2138,Assumptions!$A$8:$A$12,0)),INDEX(Assumptions!$H$8:$H$12,MATCH(B2138,Assumptions!$A$8:$A$12,0)))))</f>
        <v>0</v>
      </c>
      <c r="R2138" s="14">
        <f t="shared" ca="1" si="236"/>
        <v>0</v>
      </c>
      <c r="S2138" s="14">
        <f t="shared" ca="1" si="237"/>
        <v>29411100</v>
      </c>
      <c r="T2138" s="11" t="s">
        <v>25</v>
      </c>
      <c r="U2138" s="18" t="s">
        <v>36</v>
      </c>
    </row>
    <row r="2139" spans="1:21" ht="15" customHeight="1" x14ac:dyDescent="0.15">
      <c r="A2139" s="10" t="s">
        <v>2187</v>
      </c>
      <c r="B2139" s="11" t="s">
        <v>41</v>
      </c>
      <c r="C2139" s="11" t="s">
        <v>49</v>
      </c>
      <c r="D2139" s="12">
        <v>46137</v>
      </c>
      <c r="E2139" s="11">
        <v>984</v>
      </c>
      <c r="F2139" s="11" t="s">
        <v>33</v>
      </c>
      <c r="G2139" s="13">
        <v>388.64</v>
      </c>
      <c r="H2139" s="14">
        <f t="shared" si="231"/>
        <v>382421.76000000001</v>
      </c>
      <c r="I2139" s="14">
        <f>IF(F2139="GHS",H2139,H2139*Assumptions!$B$4)</f>
        <v>382421.76000000001</v>
      </c>
      <c r="J2139" s="15" t="str">
        <f>INDEX(Assumptions!$B$8:$B$12,MATCH(B2139,Assumptions!$A$8:$A$12,0))</f>
        <v>Weighted Average</v>
      </c>
      <c r="K2139" s="16">
        <f>G2139/(1-INDEX(Assumptions!$D$8:$D$12,MATCH(B2139,Assumptions!$A$8:$A$12,0)))</f>
        <v>597.90769230769229</v>
      </c>
      <c r="L2139" s="16">
        <f t="shared" si="232"/>
        <v>11.659199999999998</v>
      </c>
      <c r="M2139" s="16">
        <f t="shared" si="233"/>
        <v>29.895384615384614</v>
      </c>
      <c r="N2139" s="14">
        <f>E2139*(K2139-L2139-M2139)*IF(F2139="GHS",1,Assumptions!$B$4)</f>
        <v>547451.45796923072</v>
      </c>
      <c r="O2139" s="15">
        <f t="shared" ca="1" si="234"/>
        <v>149</v>
      </c>
      <c r="P2139" s="15" t="str">
        <f t="shared" ca="1" si="235"/>
        <v>91-180d</v>
      </c>
      <c r="Q2139" s="17">
        <f ca="1">IF(P2139="0-90d",0,IF(P2139="91-180d",INDEX(Assumptions!$F$8:$F$12,MATCH(B2139,Assumptions!$A$8:$A$12,0)),IF(P2139="181-365d",INDEX(Assumptions!$G$8:$G$12,MATCH(B2139,Assumptions!$A$8:$A$12,0)),INDEX(Assumptions!$H$8:$H$12,MATCH(B2139,Assumptions!$A$8:$A$12,0)))))</f>
        <v>0.1</v>
      </c>
      <c r="R2139" s="14">
        <f t="shared" ca="1" si="236"/>
        <v>38242.175999999999</v>
      </c>
      <c r="S2139" s="14">
        <f t="shared" ca="1" si="237"/>
        <v>344179.58400000003</v>
      </c>
      <c r="T2139" s="11" t="s">
        <v>25</v>
      </c>
      <c r="U2139" s="18" t="s">
        <v>26</v>
      </c>
    </row>
    <row r="2140" spans="1:21" ht="15" customHeight="1" x14ac:dyDescent="0.15">
      <c r="A2140" s="10" t="s">
        <v>2188</v>
      </c>
      <c r="B2140" s="11" t="s">
        <v>31</v>
      </c>
      <c r="C2140" s="11" t="s">
        <v>76</v>
      </c>
      <c r="D2140" s="12">
        <v>46214</v>
      </c>
      <c r="E2140" s="11">
        <v>732</v>
      </c>
      <c r="F2140" s="11" t="s">
        <v>33</v>
      </c>
      <c r="G2140" s="13">
        <v>1843.77</v>
      </c>
      <c r="H2140" s="14">
        <f t="shared" si="231"/>
        <v>1349639.64</v>
      </c>
      <c r="I2140" s="14">
        <f>IF(F2140="GHS",H2140,H2140*Assumptions!$B$4)</f>
        <v>1349639.64</v>
      </c>
      <c r="J2140" s="15" t="str">
        <f>INDEX(Assumptions!$B$8:$B$12,MATCH(B2140,Assumptions!$A$8:$A$12,0))</f>
        <v>Weighted Average</v>
      </c>
      <c r="K2140" s="16">
        <f>G2140/(1-INDEX(Assumptions!$D$8:$D$12,MATCH(B2140,Assumptions!$A$8:$A$12,0)))</f>
        <v>2560.7916666666665</v>
      </c>
      <c r="L2140" s="16">
        <f t="shared" si="232"/>
        <v>55.313099999999999</v>
      </c>
      <c r="M2140" s="16">
        <f t="shared" si="233"/>
        <v>128.03958333333333</v>
      </c>
      <c r="N2140" s="14">
        <f>E2140*(K2140-L2140-M2140)*IF(F2140="GHS",1,Assumptions!$B$4)</f>
        <v>1740285.3358</v>
      </c>
      <c r="O2140" s="15">
        <f t="shared" ca="1" si="234"/>
        <v>72</v>
      </c>
      <c r="P2140" s="15" t="str">
        <f t="shared" ca="1" si="235"/>
        <v>0-90d</v>
      </c>
      <c r="Q2140" s="17">
        <f ca="1">IF(P2140="0-90d",0,IF(P2140="91-180d",INDEX(Assumptions!$F$8:$F$12,MATCH(B2140,Assumptions!$A$8:$A$12,0)),IF(P2140="181-365d",INDEX(Assumptions!$G$8:$G$12,MATCH(B2140,Assumptions!$A$8:$A$12,0)),INDEX(Assumptions!$H$8:$H$12,MATCH(B2140,Assumptions!$A$8:$A$12,0)))))</f>
        <v>0</v>
      </c>
      <c r="R2140" s="14">
        <f t="shared" ca="1" si="236"/>
        <v>0</v>
      </c>
      <c r="S2140" s="14">
        <f t="shared" ca="1" si="237"/>
        <v>1349639.64</v>
      </c>
      <c r="T2140" s="11" t="s">
        <v>25</v>
      </c>
      <c r="U2140" s="18" t="s">
        <v>26</v>
      </c>
    </row>
    <row r="2141" spans="1:21" ht="15" customHeight="1" x14ac:dyDescent="0.15">
      <c r="A2141" s="10" t="s">
        <v>2189</v>
      </c>
      <c r="B2141" s="11" t="s">
        <v>22</v>
      </c>
      <c r="C2141" s="11" t="s">
        <v>81</v>
      </c>
      <c r="D2141" s="12">
        <v>46218</v>
      </c>
      <c r="E2141" s="11">
        <v>2752</v>
      </c>
      <c r="F2141" s="11" t="s">
        <v>24</v>
      </c>
      <c r="G2141" s="13">
        <v>81000</v>
      </c>
      <c r="H2141" s="14">
        <f t="shared" si="231"/>
        <v>222912000</v>
      </c>
      <c r="I2141" s="14">
        <f>IF(F2141="GHS",H2141,H2141*Assumptions!$B$4)</f>
        <v>2407449600</v>
      </c>
      <c r="J2141" s="15" t="str">
        <f>INDEX(Assumptions!$B$8:$B$12,MATCH(B2141,Assumptions!$A$8:$A$12,0))</f>
        <v>FIFO</v>
      </c>
      <c r="K2141" s="16">
        <f>G2141/(1-INDEX(Assumptions!$D$8:$D$12,MATCH(B2141,Assumptions!$A$8:$A$12,0)))</f>
        <v>98780.487804878037</v>
      </c>
      <c r="L2141" s="16">
        <f t="shared" si="232"/>
        <v>2430</v>
      </c>
      <c r="M2141" s="16">
        <f t="shared" si="233"/>
        <v>4939.0243902439024</v>
      </c>
      <c r="N2141" s="14">
        <f>E2141*(K2141-L2141-M2141)*IF(F2141="GHS",1,Assumptions!$B$4)</f>
        <v>2716894951.0243902</v>
      </c>
      <c r="O2141" s="15">
        <f t="shared" ca="1" si="234"/>
        <v>68</v>
      </c>
      <c r="P2141" s="15" t="str">
        <f t="shared" ca="1" si="235"/>
        <v>0-90d</v>
      </c>
      <c r="Q2141" s="17">
        <f ca="1">IF(P2141="0-90d",0,IF(P2141="91-180d",INDEX(Assumptions!$F$8:$F$12,MATCH(B2141,Assumptions!$A$8:$A$12,0)),IF(P2141="181-365d",INDEX(Assumptions!$G$8:$G$12,MATCH(B2141,Assumptions!$A$8:$A$12,0)),INDEX(Assumptions!$H$8:$H$12,MATCH(B2141,Assumptions!$A$8:$A$12,0)))))</f>
        <v>0</v>
      </c>
      <c r="R2141" s="14">
        <f t="shared" ca="1" si="236"/>
        <v>0</v>
      </c>
      <c r="S2141" s="14">
        <f t="shared" ca="1" si="237"/>
        <v>2407449600</v>
      </c>
      <c r="T2141" s="11" t="s">
        <v>25</v>
      </c>
      <c r="U2141" s="18" t="s">
        <v>26</v>
      </c>
    </row>
    <row r="2142" spans="1:21" ht="15" customHeight="1" x14ac:dyDescent="0.15">
      <c r="A2142" s="10" t="s">
        <v>2190</v>
      </c>
      <c r="B2142" s="11" t="s">
        <v>41</v>
      </c>
      <c r="C2142" s="11" t="s">
        <v>44</v>
      </c>
      <c r="D2142" s="12">
        <v>45878</v>
      </c>
      <c r="E2142" s="11">
        <v>2757</v>
      </c>
      <c r="F2142" s="11" t="s">
        <v>33</v>
      </c>
      <c r="G2142" s="13">
        <v>629.63</v>
      </c>
      <c r="H2142" s="14">
        <f t="shared" si="231"/>
        <v>1735889.91</v>
      </c>
      <c r="I2142" s="14">
        <f>IF(F2142="GHS",H2142,H2142*Assumptions!$B$4)</f>
        <v>1735889.91</v>
      </c>
      <c r="J2142" s="15" t="str">
        <f>INDEX(Assumptions!$B$8:$B$12,MATCH(B2142,Assumptions!$A$8:$A$12,0))</f>
        <v>Weighted Average</v>
      </c>
      <c r="K2142" s="16">
        <f>G2142/(1-INDEX(Assumptions!$D$8:$D$12,MATCH(B2142,Assumptions!$A$8:$A$12,0)))</f>
        <v>968.66153846153838</v>
      </c>
      <c r="L2142" s="16">
        <f t="shared" si="232"/>
        <v>18.8889</v>
      </c>
      <c r="M2142" s="16">
        <f t="shared" si="233"/>
        <v>48.433076923076925</v>
      </c>
      <c r="N2142" s="14">
        <f>E2142*(K2142-L2142-M2142)*IF(F2142="GHS",1,Assumptions!$B$4)</f>
        <v>2484993.1711615385</v>
      </c>
      <c r="O2142" s="15">
        <f t="shared" ca="1" si="234"/>
        <v>408</v>
      </c>
      <c r="P2142" s="15" t="str">
        <f t="shared" ca="1" si="235"/>
        <v>365d+</v>
      </c>
      <c r="Q2142" s="17">
        <f ca="1">IF(P2142="0-90d",0,IF(P2142="91-180d",INDEX(Assumptions!$F$8:$F$12,MATCH(B2142,Assumptions!$A$8:$A$12,0)),IF(P2142="181-365d",INDEX(Assumptions!$G$8:$G$12,MATCH(B2142,Assumptions!$A$8:$A$12,0)),INDEX(Assumptions!$H$8:$H$12,MATCH(B2142,Assumptions!$A$8:$A$12,0)))))</f>
        <v>0.8</v>
      </c>
      <c r="R2142" s="14">
        <f t="shared" ca="1" si="236"/>
        <v>1388711.9280000001</v>
      </c>
      <c r="S2142" s="14">
        <f t="shared" ca="1" si="237"/>
        <v>347177.98199999984</v>
      </c>
      <c r="T2142" s="11" t="s">
        <v>25</v>
      </c>
      <c r="U2142" s="18" t="s">
        <v>26</v>
      </c>
    </row>
    <row r="2143" spans="1:21" ht="15" customHeight="1" x14ac:dyDescent="0.15">
      <c r="A2143" s="10" t="s">
        <v>2191</v>
      </c>
      <c r="B2143" s="11" t="s">
        <v>22</v>
      </c>
      <c r="C2143" s="11" t="s">
        <v>81</v>
      </c>
      <c r="D2143" s="12">
        <v>46170</v>
      </c>
      <c r="E2143" s="11">
        <v>3589</v>
      </c>
      <c r="F2143" s="11" t="s">
        <v>24</v>
      </c>
      <c r="G2143" s="13">
        <v>47664.7</v>
      </c>
      <c r="H2143" s="14">
        <f t="shared" si="231"/>
        <v>171068608.29999998</v>
      </c>
      <c r="I2143" s="14">
        <f>IF(F2143="GHS",H2143,H2143*Assumptions!$B$4)</f>
        <v>1847540969.6399999</v>
      </c>
      <c r="J2143" s="15" t="str">
        <f>INDEX(Assumptions!$B$8:$B$12,MATCH(B2143,Assumptions!$A$8:$A$12,0))</f>
        <v>FIFO</v>
      </c>
      <c r="K2143" s="16">
        <f>G2143/(1-INDEX(Assumptions!$D$8:$D$12,MATCH(B2143,Assumptions!$A$8:$A$12,0)))</f>
        <v>58127.682926829257</v>
      </c>
      <c r="L2143" s="16">
        <f t="shared" si="232"/>
        <v>1429.9409999999998</v>
      </c>
      <c r="M2143" s="16">
        <f t="shared" si="233"/>
        <v>2906.3841463414628</v>
      </c>
      <c r="N2143" s="14">
        <f>E2143*(K2143-L2143-M2143)*IF(F2143="GHS",1,Assumptions!$B$4)</f>
        <v>2085017577.2010434</v>
      </c>
      <c r="O2143" s="15">
        <f t="shared" ca="1" si="234"/>
        <v>116</v>
      </c>
      <c r="P2143" s="15" t="str">
        <f t="shared" ca="1" si="235"/>
        <v>91-180d</v>
      </c>
      <c r="Q2143" s="17">
        <f ca="1">IF(P2143="0-90d",0,IF(P2143="91-180d",INDEX(Assumptions!$F$8:$F$12,MATCH(B2143,Assumptions!$A$8:$A$12,0)),IF(P2143="181-365d",INDEX(Assumptions!$G$8:$G$12,MATCH(B2143,Assumptions!$A$8:$A$12,0)),INDEX(Assumptions!$H$8:$H$12,MATCH(B2143,Assumptions!$A$8:$A$12,0)))))</f>
        <v>0.03</v>
      </c>
      <c r="R2143" s="14">
        <f t="shared" ca="1" si="236"/>
        <v>55426229.089199997</v>
      </c>
      <c r="S2143" s="14">
        <f t="shared" ca="1" si="237"/>
        <v>1792114740.5507998</v>
      </c>
      <c r="T2143" s="11" t="s">
        <v>50</v>
      </c>
      <c r="U2143" s="18" t="s">
        <v>36</v>
      </c>
    </row>
    <row r="2144" spans="1:21" ht="15" customHeight="1" x14ac:dyDescent="0.15">
      <c r="A2144" s="10" t="s">
        <v>2192</v>
      </c>
      <c r="B2144" s="11" t="s">
        <v>41</v>
      </c>
      <c r="C2144" s="11" t="s">
        <v>42</v>
      </c>
      <c r="D2144" s="12">
        <v>45951</v>
      </c>
      <c r="E2144" s="11">
        <v>2719</v>
      </c>
      <c r="F2144" s="11" t="s">
        <v>33</v>
      </c>
      <c r="G2144" s="13">
        <v>286.14</v>
      </c>
      <c r="H2144" s="14">
        <f t="shared" si="231"/>
        <v>778014.65999999992</v>
      </c>
      <c r="I2144" s="14">
        <f>IF(F2144="GHS",H2144,H2144*Assumptions!$B$4)</f>
        <v>778014.65999999992</v>
      </c>
      <c r="J2144" s="15" t="str">
        <f>INDEX(Assumptions!$B$8:$B$12,MATCH(B2144,Assumptions!$A$8:$A$12,0))</f>
        <v>Weighted Average</v>
      </c>
      <c r="K2144" s="16">
        <f>G2144/(1-INDEX(Assumptions!$D$8:$D$12,MATCH(B2144,Assumptions!$A$8:$A$12,0)))</f>
        <v>440.21538461538461</v>
      </c>
      <c r="L2144" s="16">
        <f t="shared" si="232"/>
        <v>8.5841999999999992</v>
      </c>
      <c r="M2144" s="16">
        <f t="shared" si="233"/>
        <v>22.010769230769231</v>
      </c>
      <c r="N2144" s="14">
        <f>E2144*(K2144-L2144-M2144)*IF(F2144="GHS",1,Assumptions!$B$4)</f>
        <v>1113757.909430769</v>
      </c>
      <c r="O2144" s="15">
        <f t="shared" ca="1" si="234"/>
        <v>335</v>
      </c>
      <c r="P2144" s="15" t="str">
        <f t="shared" ca="1" si="235"/>
        <v>181-365d</v>
      </c>
      <c r="Q2144" s="17">
        <f ca="1">IF(P2144="0-90d",0,IF(P2144="91-180d",INDEX(Assumptions!$F$8:$F$12,MATCH(B2144,Assumptions!$A$8:$A$12,0)),IF(P2144="181-365d",INDEX(Assumptions!$G$8:$G$12,MATCH(B2144,Assumptions!$A$8:$A$12,0)),INDEX(Assumptions!$H$8:$H$12,MATCH(B2144,Assumptions!$A$8:$A$12,0)))))</f>
        <v>0.35</v>
      </c>
      <c r="R2144" s="14">
        <f t="shared" ca="1" si="236"/>
        <v>272305.13099999994</v>
      </c>
      <c r="S2144" s="14">
        <f t="shared" ca="1" si="237"/>
        <v>505709.52899999998</v>
      </c>
      <c r="T2144" s="11" t="s">
        <v>25</v>
      </c>
      <c r="U2144" s="18" t="s">
        <v>36</v>
      </c>
    </row>
    <row r="2145" spans="1:21" ht="15" customHeight="1" x14ac:dyDescent="0.15">
      <c r="A2145" s="10" t="s">
        <v>2193</v>
      </c>
      <c r="B2145" s="11" t="s">
        <v>28</v>
      </c>
      <c r="C2145" s="11" t="s">
        <v>38</v>
      </c>
      <c r="D2145" s="12">
        <v>46000</v>
      </c>
      <c r="E2145" s="11">
        <v>3773</v>
      </c>
      <c r="F2145" s="11" t="s">
        <v>24</v>
      </c>
      <c r="G2145" s="13">
        <v>2275.16</v>
      </c>
      <c r="H2145" s="14">
        <f t="shared" si="231"/>
        <v>8584178.6799999997</v>
      </c>
      <c r="I2145" s="14">
        <f>IF(F2145="GHS",H2145,H2145*Assumptions!$B$4)</f>
        <v>92709129.744000003</v>
      </c>
      <c r="J2145" s="15" t="str">
        <f>INDEX(Assumptions!$B$8:$B$12,MATCH(B2145,Assumptions!$A$8:$A$12,0))</f>
        <v>Fair Value Less Costs to Sell</v>
      </c>
      <c r="K2145" s="16">
        <f>G2145/(1-INDEX(Assumptions!$D$8:$D$12,MATCH(B2145,Assumptions!$A$8:$A$12,0)))</f>
        <v>2585.4090909090905</v>
      </c>
      <c r="L2145" s="16">
        <f t="shared" si="232"/>
        <v>68.254799999999989</v>
      </c>
      <c r="M2145" s="16">
        <f t="shared" si="233"/>
        <v>129.27045454545453</v>
      </c>
      <c r="N2145" s="14">
        <f>E2145*(K2145-L2145-M2145)*IF(F2145="GHS",1,Assumptions!$B$4)</f>
        <v>97302445.717679992</v>
      </c>
      <c r="O2145" s="15">
        <f t="shared" ca="1" si="234"/>
        <v>286</v>
      </c>
      <c r="P2145" s="15" t="str">
        <f t="shared" ca="1" si="235"/>
        <v>181-365d</v>
      </c>
      <c r="Q2145" s="17">
        <f ca="1">IF(P2145="0-90d",0,IF(P2145="91-180d",INDEX(Assumptions!$F$8:$F$12,MATCH(B2145,Assumptions!$A$8:$A$12,0)),IF(P2145="181-365d",INDEX(Assumptions!$G$8:$G$12,MATCH(B2145,Assumptions!$A$8:$A$12,0)),INDEX(Assumptions!$H$8:$H$12,MATCH(B2145,Assumptions!$A$8:$A$12,0)))))</f>
        <v>0.1</v>
      </c>
      <c r="R2145" s="14">
        <f t="shared" ca="1" si="236"/>
        <v>9270912.9744000006</v>
      </c>
      <c r="S2145" s="14">
        <f t="shared" ca="1" si="237"/>
        <v>83438216.769600004</v>
      </c>
      <c r="T2145" s="11" t="s">
        <v>25</v>
      </c>
      <c r="U2145" s="18" t="s">
        <v>26</v>
      </c>
    </row>
    <row r="2146" spans="1:21" ht="15" customHeight="1" x14ac:dyDescent="0.15">
      <c r="A2146" s="10" t="s">
        <v>2194</v>
      </c>
      <c r="B2146" s="11" t="s">
        <v>41</v>
      </c>
      <c r="C2146" s="11" t="s">
        <v>49</v>
      </c>
      <c r="D2146" s="12">
        <v>45978</v>
      </c>
      <c r="E2146" s="11">
        <v>4351</v>
      </c>
      <c r="F2146" s="11" t="s">
        <v>33</v>
      </c>
      <c r="G2146" s="13">
        <v>207.02</v>
      </c>
      <c r="H2146" s="14">
        <f t="shared" si="231"/>
        <v>900744.02</v>
      </c>
      <c r="I2146" s="14">
        <f>IF(F2146="GHS",H2146,H2146*Assumptions!$B$4)</f>
        <v>900744.02</v>
      </c>
      <c r="J2146" s="15" t="str">
        <f>INDEX(Assumptions!$B$8:$B$12,MATCH(B2146,Assumptions!$A$8:$A$12,0))</f>
        <v>Weighted Average</v>
      </c>
      <c r="K2146" s="16">
        <f>G2146/(1-INDEX(Assumptions!$D$8:$D$12,MATCH(B2146,Assumptions!$A$8:$A$12,0)))</f>
        <v>318.49230769230769</v>
      </c>
      <c r="L2146" s="16">
        <f t="shared" si="232"/>
        <v>6.2106000000000003</v>
      </c>
      <c r="M2146" s="16">
        <f t="shared" si="233"/>
        <v>15.924615384615386</v>
      </c>
      <c r="N2146" s="14">
        <f>E2146*(K2146-L2146-M2146)*IF(F2146="GHS",1,Assumptions!$B$4)</f>
        <v>1289449.7086307693</v>
      </c>
      <c r="O2146" s="15">
        <f t="shared" ca="1" si="234"/>
        <v>308</v>
      </c>
      <c r="P2146" s="15" t="str">
        <f t="shared" ca="1" si="235"/>
        <v>181-365d</v>
      </c>
      <c r="Q2146" s="17">
        <f ca="1">IF(P2146="0-90d",0,IF(P2146="91-180d",INDEX(Assumptions!$F$8:$F$12,MATCH(B2146,Assumptions!$A$8:$A$12,0)),IF(P2146="181-365d",INDEX(Assumptions!$G$8:$G$12,MATCH(B2146,Assumptions!$A$8:$A$12,0)),INDEX(Assumptions!$H$8:$H$12,MATCH(B2146,Assumptions!$A$8:$A$12,0)))))</f>
        <v>0.35</v>
      </c>
      <c r="R2146" s="14">
        <f t="shared" ca="1" si="236"/>
        <v>315260.40700000001</v>
      </c>
      <c r="S2146" s="14">
        <f t="shared" ca="1" si="237"/>
        <v>585483.61300000001</v>
      </c>
      <c r="T2146" s="11" t="s">
        <v>25</v>
      </c>
      <c r="U2146" s="18" t="s">
        <v>36</v>
      </c>
    </row>
    <row r="2147" spans="1:21" ht="15" customHeight="1" x14ac:dyDescent="0.15">
      <c r="A2147" s="10" t="s">
        <v>2195</v>
      </c>
      <c r="B2147" s="11" t="s">
        <v>31</v>
      </c>
      <c r="C2147" s="11" t="s">
        <v>63</v>
      </c>
      <c r="D2147" s="12">
        <v>45882</v>
      </c>
      <c r="E2147" s="11">
        <v>311</v>
      </c>
      <c r="F2147" s="11" t="s">
        <v>33</v>
      </c>
      <c r="G2147" s="13">
        <v>1123.8599999999999</v>
      </c>
      <c r="H2147" s="14">
        <f t="shared" si="231"/>
        <v>349520.45999999996</v>
      </c>
      <c r="I2147" s="14">
        <f>IF(F2147="GHS",H2147,H2147*Assumptions!$B$4)</f>
        <v>349520.45999999996</v>
      </c>
      <c r="J2147" s="15" t="str">
        <f>INDEX(Assumptions!$B$8:$B$12,MATCH(B2147,Assumptions!$A$8:$A$12,0))</f>
        <v>Weighted Average</v>
      </c>
      <c r="K2147" s="16">
        <f>G2147/(1-INDEX(Assumptions!$D$8:$D$12,MATCH(B2147,Assumptions!$A$8:$A$12,0)))</f>
        <v>1560.9166666666665</v>
      </c>
      <c r="L2147" s="16">
        <f t="shared" si="232"/>
        <v>33.715799999999994</v>
      </c>
      <c r="M2147" s="16">
        <f t="shared" si="233"/>
        <v>78.045833333333334</v>
      </c>
      <c r="N2147" s="14">
        <f>E2147*(K2147-L2147-M2147)*IF(F2147="GHS",1,Assumptions!$B$4)</f>
        <v>450687.21536666661</v>
      </c>
      <c r="O2147" s="15">
        <f t="shared" ca="1" si="234"/>
        <v>404</v>
      </c>
      <c r="P2147" s="15" t="str">
        <f t="shared" ca="1" si="235"/>
        <v>365d+</v>
      </c>
      <c r="Q2147" s="17">
        <f ca="1">IF(P2147="0-90d",0,IF(P2147="91-180d",INDEX(Assumptions!$F$8:$F$12,MATCH(B2147,Assumptions!$A$8:$A$12,0)),IF(P2147="181-365d",INDEX(Assumptions!$G$8:$G$12,MATCH(B2147,Assumptions!$A$8:$A$12,0)),INDEX(Assumptions!$H$8:$H$12,MATCH(B2147,Assumptions!$A$8:$A$12,0)))))</f>
        <v>0.6</v>
      </c>
      <c r="R2147" s="14">
        <f t="shared" ca="1" si="236"/>
        <v>209712.27599999998</v>
      </c>
      <c r="S2147" s="14">
        <f t="shared" ca="1" si="237"/>
        <v>139808.18399999998</v>
      </c>
      <c r="T2147" s="11" t="s">
        <v>50</v>
      </c>
      <c r="U2147" s="18" t="s">
        <v>26</v>
      </c>
    </row>
    <row r="2148" spans="1:21" ht="15" customHeight="1" x14ac:dyDescent="0.15">
      <c r="A2148" s="10" t="s">
        <v>2196</v>
      </c>
      <c r="B2148" s="11" t="s">
        <v>41</v>
      </c>
      <c r="C2148" s="11" t="s">
        <v>49</v>
      </c>
      <c r="D2148" s="12">
        <v>46079</v>
      </c>
      <c r="E2148" s="11">
        <v>2432</v>
      </c>
      <c r="F2148" s="11" t="s">
        <v>33</v>
      </c>
      <c r="G2148" s="13">
        <v>430.97</v>
      </c>
      <c r="H2148" s="14">
        <f t="shared" si="231"/>
        <v>1048119.04</v>
      </c>
      <c r="I2148" s="14">
        <f>IF(F2148="GHS",H2148,H2148*Assumptions!$B$4)</f>
        <v>1048119.04</v>
      </c>
      <c r="J2148" s="15" t="str">
        <f>INDEX(Assumptions!$B$8:$B$12,MATCH(B2148,Assumptions!$A$8:$A$12,0))</f>
        <v>Weighted Average</v>
      </c>
      <c r="K2148" s="16">
        <f>G2148/(1-INDEX(Assumptions!$D$8:$D$12,MATCH(B2148,Assumptions!$A$8:$A$12,0)))</f>
        <v>663.03076923076924</v>
      </c>
      <c r="L2148" s="16">
        <f t="shared" si="232"/>
        <v>12.9291</v>
      </c>
      <c r="M2148" s="16">
        <f t="shared" si="233"/>
        <v>33.151538461538465</v>
      </c>
      <c r="N2148" s="14">
        <f>E2148*(K2148-L2148-M2148)*IF(F2148="GHS",1,Assumptions!$B$4)</f>
        <v>1500422.7180307694</v>
      </c>
      <c r="O2148" s="15">
        <f t="shared" ca="1" si="234"/>
        <v>207</v>
      </c>
      <c r="P2148" s="15" t="str">
        <f t="shared" ca="1" si="235"/>
        <v>181-365d</v>
      </c>
      <c r="Q2148" s="17">
        <f ca="1">IF(P2148="0-90d",0,IF(P2148="91-180d",INDEX(Assumptions!$F$8:$F$12,MATCH(B2148,Assumptions!$A$8:$A$12,0)),IF(P2148="181-365d",INDEX(Assumptions!$G$8:$G$12,MATCH(B2148,Assumptions!$A$8:$A$12,0)),INDEX(Assumptions!$H$8:$H$12,MATCH(B2148,Assumptions!$A$8:$A$12,0)))))</f>
        <v>0.35</v>
      </c>
      <c r="R2148" s="14">
        <f t="shared" ca="1" si="236"/>
        <v>366841.66399999999</v>
      </c>
      <c r="S2148" s="14">
        <f t="shared" ca="1" si="237"/>
        <v>681277.37600000005</v>
      </c>
      <c r="T2148" s="11" t="s">
        <v>25</v>
      </c>
      <c r="U2148" s="18" t="s">
        <v>26</v>
      </c>
    </row>
    <row r="2149" spans="1:21" ht="15" customHeight="1" x14ac:dyDescent="0.15">
      <c r="A2149" s="10" t="s">
        <v>2197</v>
      </c>
      <c r="B2149" s="11" t="s">
        <v>31</v>
      </c>
      <c r="C2149" s="11" t="s">
        <v>32</v>
      </c>
      <c r="D2149" s="12">
        <v>45791</v>
      </c>
      <c r="E2149" s="11">
        <v>2445</v>
      </c>
      <c r="F2149" s="11" t="s">
        <v>33</v>
      </c>
      <c r="G2149" s="13">
        <v>2204.0300000000002</v>
      </c>
      <c r="H2149" s="14">
        <f t="shared" si="231"/>
        <v>5388853.3500000006</v>
      </c>
      <c r="I2149" s="14">
        <f>IF(F2149="GHS",H2149,H2149*Assumptions!$B$4)</f>
        <v>5388853.3500000006</v>
      </c>
      <c r="J2149" s="15" t="str">
        <f>INDEX(Assumptions!$B$8:$B$12,MATCH(B2149,Assumptions!$A$8:$A$12,0))</f>
        <v>Weighted Average</v>
      </c>
      <c r="K2149" s="16">
        <f>G2149/(1-INDEX(Assumptions!$D$8:$D$12,MATCH(B2149,Assumptions!$A$8:$A$12,0)))</f>
        <v>3061.1527777777783</v>
      </c>
      <c r="L2149" s="16">
        <f t="shared" si="232"/>
        <v>66.120900000000006</v>
      </c>
      <c r="M2149" s="16">
        <f t="shared" si="233"/>
        <v>153.05763888888893</v>
      </c>
      <c r="N2149" s="14">
        <f>E2149*(K2149-L2149-M2149)*IF(F2149="GHS",1,Assumptions!$B$4)</f>
        <v>6948627.0140833342</v>
      </c>
      <c r="O2149" s="15">
        <f t="shared" ca="1" si="234"/>
        <v>495</v>
      </c>
      <c r="P2149" s="15" t="str">
        <f t="shared" ca="1" si="235"/>
        <v>365d+</v>
      </c>
      <c r="Q2149" s="17">
        <f ca="1">IF(P2149="0-90d",0,IF(P2149="91-180d",INDEX(Assumptions!$F$8:$F$12,MATCH(B2149,Assumptions!$A$8:$A$12,0)),IF(P2149="181-365d",INDEX(Assumptions!$G$8:$G$12,MATCH(B2149,Assumptions!$A$8:$A$12,0)),INDEX(Assumptions!$H$8:$H$12,MATCH(B2149,Assumptions!$A$8:$A$12,0)))))</f>
        <v>0.6</v>
      </c>
      <c r="R2149" s="14">
        <f t="shared" ca="1" si="236"/>
        <v>3233312.0100000002</v>
      </c>
      <c r="S2149" s="14">
        <f t="shared" ca="1" si="237"/>
        <v>2155541.3400000003</v>
      </c>
      <c r="T2149" s="11" t="s">
        <v>25</v>
      </c>
      <c r="U2149" s="18" t="s">
        <v>36</v>
      </c>
    </row>
    <row r="2150" spans="1:21" ht="15" customHeight="1" x14ac:dyDescent="0.15">
      <c r="A2150" s="10" t="s">
        <v>2198</v>
      </c>
      <c r="B2150" s="11" t="s">
        <v>41</v>
      </c>
      <c r="C2150" s="11" t="s">
        <v>115</v>
      </c>
      <c r="D2150" s="12">
        <v>46018</v>
      </c>
      <c r="E2150" s="11">
        <v>429</v>
      </c>
      <c r="F2150" s="11" t="s">
        <v>33</v>
      </c>
      <c r="G2150" s="13">
        <v>297.01</v>
      </c>
      <c r="H2150" s="14">
        <f t="shared" si="231"/>
        <v>127417.29</v>
      </c>
      <c r="I2150" s="14">
        <f>IF(F2150="GHS",H2150,H2150*Assumptions!$B$4)</f>
        <v>127417.29</v>
      </c>
      <c r="J2150" s="15" t="str">
        <f>INDEX(Assumptions!$B$8:$B$12,MATCH(B2150,Assumptions!$A$8:$A$12,0))</f>
        <v>Weighted Average</v>
      </c>
      <c r="K2150" s="16">
        <f>G2150/(1-INDEX(Assumptions!$D$8:$D$12,MATCH(B2150,Assumptions!$A$8:$A$12,0)))</f>
        <v>456.93846153846152</v>
      </c>
      <c r="L2150" s="16">
        <f t="shared" si="232"/>
        <v>8.9102999999999994</v>
      </c>
      <c r="M2150" s="16">
        <f t="shared" si="233"/>
        <v>22.846923076923076</v>
      </c>
      <c r="N2150" s="14">
        <f>E2150*(K2150-L2150-M2150)*IF(F2150="GHS",1,Assumptions!$B$4)</f>
        <v>182402.7513</v>
      </c>
      <c r="O2150" s="15">
        <f t="shared" ca="1" si="234"/>
        <v>268</v>
      </c>
      <c r="P2150" s="15" t="str">
        <f t="shared" ca="1" si="235"/>
        <v>181-365d</v>
      </c>
      <c r="Q2150" s="17">
        <f ca="1">IF(P2150="0-90d",0,IF(P2150="91-180d",INDEX(Assumptions!$F$8:$F$12,MATCH(B2150,Assumptions!$A$8:$A$12,0)),IF(P2150="181-365d",INDEX(Assumptions!$G$8:$G$12,MATCH(B2150,Assumptions!$A$8:$A$12,0)),INDEX(Assumptions!$H$8:$H$12,MATCH(B2150,Assumptions!$A$8:$A$12,0)))))</f>
        <v>0.35</v>
      </c>
      <c r="R2150" s="14">
        <f t="shared" ca="1" si="236"/>
        <v>44596.051499999994</v>
      </c>
      <c r="S2150" s="14">
        <f t="shared" ca="1" si="237"/>
        <v>82821.238500000007</v>
      </c>
      <c r="T2150" s="11" t="s">
        <v>25</v>
      </c>
      <c r="U2150" s="18" t="s">
        <v>26</v>
      </c>
    </row>
    <row r="2151" spans="1:21" ht="15" customHeight="1" x14ac:dyDescent="0.15">
      <c r="A2151" s="10" t="s">
        <v>2199</v>
      </c>
      <c r="B2151" s="11" t="s">
        <v>31</v>
      </c>
      <c r="C2151" s="11" t="s">
        <v>32</v>
      </c>
      <c r="D2151" s="12">
        <v>45780</v>
      </c>
      <c r="E2151" s="11">
        <v>1871</v>
      </c>
      <c r="F2151" s="11" t="s">
        <v>33</v>
      </c>
      <c r="G2151" s="13">
        <v>759.86</v>
      </c>
      <c r="H2151" s="14">
        <f t="shared" si="231"/>
        <v>1421698.06</v>
      </c>
      <c r="I2151" s="14">
        <f>IF(F2151="GHS",H2151,H2151*Assumptions!$B$4)</f>
        <v>1421698.06</v>
      </c>
      <c r="J2151" s="15" t="str">
        <f>INDEX(Assumptions!$B$8:$B$12,MATCH(B2151,Assumptions!$A$8:$A$12,0))</f>
        <v>Weighted Average</v>
      </c>
      <c r="K2151" s="16">
        <f>G2151/(1-INDEX(Assumptions!$D$8:$D$12,MATCH(B2151,Assumptions!$A$8:$A$12,0)))</f>
        <v>1055.3611111111111</v>
      </c>
      <c r="L2151" s="16">
        <f t="shared" si="232"/>
        <v>22.7958</v>
      </c>
      <c r="M2151" s="16">
        <f t="shared" si="233"/>
        <v>52.768055555555556</v>
      </c>
      <c r="N2151" s="14">
        <f>E2151*(K2151-L2151-M2151)*IF(F2151="GHS",1,Assumptions!$B$4)</f>
        <v>1833200.6651444442</v>
      </c>
      <c r="O2151" s="15">
        <f t="shared" ca="1" si="234"/>
        <v>506</v>
      </c>
      <c r="P2151" s="15" t="str">
        <f t="shared" ca="1" si="235"/>
        <v>365d+</v>
      </c>
      <c r="Q2151" s="17">
        <f ca="1">IF(P2151="0-90d",0,IF(P2151="91-180d",INDEX(Assumptions!$F$8:$F$12,MATCH(B2151,Assumptions!$A$8:$A$12,0)),IF(P2151="181-365d",INDEX(Assumptions!$G$8:$G$12,MATCH(B2151,Assumptions!$A$8:$A$12,0)),INDEX(Assumptions!$H$8:$H$12,MATCH(B2151,Assumptions!$A$8:$A$12,0)))))</f>
        <v>0.6</v>
      </c>
      <c r="R2151" s="14">
        <f t="shared" ca="1" si="236"/>
        <v>853018.83600000001</v>
      </c>
      <c r="S2151" s="14">
        <f t="shared" ca="1" si="237"/>
        <v>568679.22400000005</v>
      </c>
      <c r="T2151" s="11" t="s">
        <v>25</v>
      </c>
      <c r="U2151" s="18" t="s">
        <v>36</v>
      </c>
    </row>
    <row r="2152" spans="1:21" ht="15" customHeight="1" x14ac:dyDescent="0.15">
      <c r="A2152" s="10" t="s">
        <v>2200</v>
      </c>
      <c r="B2152" s="11" t="s">
        <v>22</v>
      </c>
      <c r="C2152" s="11" t="s">
        <v>81</v>
      </c>
      <c r="D2152" s="12">
        <v>45827</v>
      </c>
      <c r="E2152" s="11">
        <v>2435</v>
      </c>
      <c r="F2152" s="11" t="s">
        <v>24</v>
      </c>
      <c r="G2152" s="13">
        <v>10048.64</v>
      </c>
      <c r="H2152" s="14">
        <f t="shared" si="231"/>
        <v>24468438.399999999</v>
      </c>
      <c r="I2152" s="14">
        <f>IF(F2152="GHS",H2152,H2152*Assumptions!$B$4)</f>
        <v>264259134.72</v>
      </c>
      <c r="J2152" s="15" t="str">
        <f>INDEX(Assumptions!$B$8:$B$12,MATCH(B2152,Assumptions!$A$8:$A$12,0))</f>
        <v>FIFO</v>
      </c>
      <c r="K2152" s="16">
        <f>G2152/(1-INDEX(Assumptions!$D$8:$D$12,MATCH(B2152,Assumptions!$A$8:$A$12,0)))</f>
        <v>12254.439024390242</v>
      </c>
      <c r="L2152" s="16">
        <f t="shared" si="232"/>
        <v>301.45919999999995</v>
      </c>
      <c r="M2152" s="16">
        <f t="shared" si="233"/>
        <v>612.72195121951211</v>
      </c>
      <c r="N2152" s="14">
        <f>E2152*(K2152-L2152-M2152)*IF(F2152="GHS",1,Assumptions!$B$4)</f>
        <v>298226101.54864389</v>
      </c>
      <c r="O2152" s="15">
        <f t="shared" ca="1" si="234"/>
        <v>459</v>
      </c>
      <c r="P2152" s="15" t="str">
        <f t="shared" ca="1" si="235"/>
        <v>365d+</v>
      </c>
      <c r="Q2152" s="17">
        <f ca="1">IF(P2152="0-90d",0,IF(P2152="91-180d",INDEX(Assumptions!$F$8:$F$12,MATCH(B2152,Assumptions!$A$8:$A$12,0)),IF(P2152="181-365d",INDEX(Assumptions!$G$8:$G$12,MATCH(B2152,Assumptions!$A$8:$A$12,0)),INDEX(Assumptions!$H$8:$H$12,MATCH(B2152,Assumptions!$A$8:$A$12,0)))))</f>
        <v>0.5</v>
      </c>
      <c r="R2152" s="14">
        <f t="shared" ca="1" si="236"/>
        <v>132129567.36</v>
      </c>
      <c r="S2152" s="14">
        <f t="shared" ca="1" si="237"/>
        <v>132129567.36</v>
      </c>
      <c r="T2152" s="11" t="s">
        <v>25</v>
      </c>
      <c r="U2152" s="18" t="s">
        <v>26</v>
      </c>
    </row>
    <row r="2153" spans="1:21" ht="15" customHeight="1" x14ac:dyDescent="0.15">
      <c r="A2153" s="10" t="s">
        <v>2201</v>
      </c>
      <c r="B2153" s="11" t="s">
        <v>31</v>
      </c>
      <c r="C2153" s="11" t="s">
        <v>76</v>
      </c>
      <c r="D2153" s="12">
        <v>46145</v>
      </c>
      <c r="E2153" s="11">
        <v>3357</v>
      </c>
      <c r="F2153" s="11" t="s">
        <v>33</v>
      </c>
      <c r="G2153" s="13">
        <v>1143.3599999999999</v>
      </c>
      <c r="H2153" s="14">
        <f t="shared" si="231"/>
        <v>3838259.5199999996</v>
      </c>
      <c r="I2153" s="14">
        <f>IF(F2153="GHS",H2153,H2153*Assumptions!$B$4)</f>
        <v>3838259.5199999996</v>
      </c>
      <c r="J2153" s="15" t="str">
        <f>INDEX(Assumptions!$B$8:$B$12,MATCH(B2153,Assumptions!$A$8:$A$12,0))</f>
        <v>Weighted Average</v>
      </c>
      <c r="K2153" s="16">
        <f>G2153/(1-INDEX(Assumptions!$D$8:$D$12,MATCH(B2153,Assumptions!$A$8:$A$12,0)))</f>
        <v>1588</v>
      </c>
      <c r="L2153" s="16">
        <f t="shared" si="232"/>
        <v>34.300799999999995</v>
      </c>
      <c r="M2153" s="16">
        <f t="shared" si="233"/>
        <v>79.400000000000006</v>
      </c>
      <c r="N2153" s="14">
        <f>E2153*(K2153-L2153-M2153)*IF(F2153="GHS",1,Assumptions!$B$4)</f>
        <v>4949222.4144000001</v>
      </c>
      <c r="O2153" s="15">
        <f t="shared" ca="1" si="234"/>
        <v>141</v>
      </c>
      <c r="P2153" s="15" t="str">
        <f t="shared" ca="1" si="235"/>
        <v>91-180d</v>
      </c>
      <c r="Q2153" s="17">
        <f ca="1">IF(P2153="0-90d",0,IF(P2153="91-180d",INDEX(Assumptions!$F$8:$F$12,MATCH(B2153,Assumptions!$A$8:$A$12,0)),IF(P2153="181-365d",INDEX(Assumptions!$G$8:$G$12,MATCH(B2153,Assumptions!$A$8:$A$12,0)),INDEX(Assumptions!$H$8:$H$12,MATCH(B2153,Assumptions!$A$8:$A$12,0)))))</f>
        <v>0.05</v>
      </c>
      <c r="R2153" s="14">
        <f t="shared" ca="1" si="236"/>
        <v>191912.976</v>
      </c>
      <c r="S2153" s="14">
        <f t="shared" ca="1" si="237"/>
        <v>3646346.5439999998</v>
      </c>
      <c r="T2153" s="11" t="s">
        <v>25</v>
      </c>
      <c r="U2153" s="18" t="s">
        <v>26</v>
      </c>
    </row>
    <row r="2154" spans="1:21" ht="15" customHeight="1" x14ac:dyDescent="0.15">
      <c r="A2154" s="10" t="s">
        <v>2202</v>
      </c>
      <c r="B2154" s="11" t="s">
        <v>28</v>
      </c>
      <c r="C2154" s="11" t="s">
        <v>29</v>
      </c>
      <c r="D2154" s="12">
        <v>46104</v>
      </c>
      <c r="E2154" s="11">
        <v>1535</v>
      </c>
      <c r="F2154" s="11" t="s">
        <v>24</v>
      </c>
      <c r="G2154" s="13">
        <v>14785.12</v>
      </c>
      <c r="H2154" s="14">
        <f t="shared" si="231"/>
        <v>22695159.200000003</v>
      </c>
      <c r="I2154" s="14">
        <f>IF(F2154="GHS",H2154,H2154*Assumptions!$B$4)</f>
        <v>245107719.36000004</v>
      </c>
      <c r="J2154" s="15" t="str">
        <f>INDEX(Assumptions!$B$8:$B$12,MATCH(B2154,Assumptions!$A$8:$A$12,0))</f>
        <v>Fair Value Less Costs to Sell</v>
      </c>
      <c r="K2154" s="16">
        <f>G2154/(1-INDEX(Assumptions!$D$8:$D$12,MATCH(B2154,Assumptions!$A$8:$A$12,0)))</f>
        <v>16801.272727272728</v>
      </c>
      <c r="L2154" s="16">
        <f t="shared" si="232"/>
        <v>443.55360000000002</v>
      </c>
      <c r="M2154" s="16">
        <f t="shared" si="233"/>
        <v>840.06363636363642</v>
      </c>
      <c r="N2154" s="14">
        <f>E2154*(K2154-L2154-M2154)*IF(F2154="GHS",1,Assumptions!$B$4)</f>
        <v>257251692.72829095</v>
      </c>
      <c r="O2154" s="15">
        <f t="shared" ca="1" si="234"/>
        <v>182</v>
      </c>
      <c r="P2154" s="15" t="str">
        <f t="shared" ca="1" si="235"/>
        <v>181-365d</v>
      </c>
      <c r="Q2154" s="17">
        <f ca="1">IF(P2154="0-90d",0,IF(P2154="91-180d",INDEX(Assumptions!$F$8:$F$12,MATCH(B2154,Assumptions!$A$8:$A$12,0)),IF(P2154="181-365d",INDEX(Assumptions!$G$8:$G$12,MATCH(B2154,Assumptions!$A$8:$A$12,0)),INDEX(Assumptions!$H$8:$H$12,MATCH(B2154,Assumptions!$A$8:$A$12,0)))))</f>
        <v>0.1</v>
      </c>
      <c r="R2154" s="14">
        <f t="shared" ca="1" si="236"/>
        <v>24510771.936000004</v>
      </c>
      <c r="S2154" s="14">
        <f t="shared" ca="1" si="237"/>
        <v>220596947.42400002</v>
      </c>
      <c r="T2154" s="11" t="s">
        <v>25</v>
      </c>
      <c r="U2154" s="18" t="s">
        <v>26</v>
      </c>
    </row>
    <row r="2155" spans="1:21" ht="15" customHeight="1" x14ac:dyDescent="0.15">
      <c r="A2155" s="10" t="s">
        <v>2203</v>
      </c>
      <c r="B2155" s="11" t="s">
        <v>31</v>
      </c>
      <c r="C2155" s="11" t="s">
        <v>76</v>
      </c>
      <c r="D2155" s="12">
        <v>46173</v>
      </c>
      <c r="E2155" s="11">
        <v>2310</v>
      </c>
      <c r="F2155" s="11" t="s">
        <v>33</v>
      </c>
      <c r="G2155" s="13">
        <v>1806.19</v>
      </c>
      <c r="H2155" s="14">
        <f t="shared" si="231"/>
        <v>4172298.9</v>
      </c>
      <c r="I2155" s="14">
        <f>IF(F2155="GHS",H2155,H2155*Assumptions!$B$4)</f>
        <v>4172298.9</v>
      </c>
      <c r="J2155" s="15" t="str">
        <f>INDEX(Assumptions!$B$8:$B$12,MATCH(B2155,Assumptions!$A$8:$A$12,0))</f>
        <v>Weighted Average</v>
      </c>
      <c r="K2155" s="16">
        <f>G2155/(1-INDEX(Assumptions!$D$8:$D$12,MATCH(B2155,Assumptions!$A$8:$A$12,0)))</f>
        <v>2508.5972222222222</v>
      </c>
      <c r="L2155" s="16">
        <f t="shared" si="232"/>
        <v>54.185699999999997</v>
      </c>
      <c r="M2155" s="16">
        <f t="shared" si="233"/>
        <v>125.42986111111111</v>
      </c>
      <c r="N2155" s="14">
        <f>E2155*(K2155-L2155-M2155)*IF(F2155="GHS",1,Assumptions!$B$4)</f>
        <v>5379947.6371666659</v>
      </c>
      <c r="O2155" s="15">
        <f t="shared" ca="1" si="234"/>
        <v>113</v>
      </c>
      <c r="P2155" s="15" t="str">
        <f t="shared" ca="1" si="235"/>
        <v>91-180d</v>
      </c>
      <c r="Q2155" s="17">
        <f ca="1">IF(P2155="0-90d",0,IF(P2155="91-180d",INDEX(Assumptions!$F$8:$F$12,MATCH(B2155,Assumptions!$A$8:$A$12,0)),IF(P2155="181-365d",INDEX(Assumptions!$G$8:$G$12,MATCH(B2155,Assumptions!$A$8:$A$12,0)),INDEX(Assumptions!$H$8:$H$12,MATCH(B2155,Assumptions!$A$8:$A$12,0)))))</f>
        <v>0.05</v>
      </c>
      <c r="R2155" s="14">
        <f t="shared" ca="1" si="236"/>
        <v>208614.94500000001</v>
      </c>
      <c r="S2155" s="14">
        <f t="shared" ca="1" si="237"/>
        <v>3963683.9550000001</v>
      </c>
      <c r="T2155" s="11" t="s">
        <v>25</v>
      </c>
      <c r="U2155" s="18" t="s">
        <v>26</v>
      </c>
    </row>
    <row r="2156" spans="1:21" ht="15" customHeight="1" x14ac:dyDescent="0.15">
      <c r="A2156" s="10" t="s">
        <v>2204</v>
      </c>
      <c r="B2156" s="11" t="s">
        <v>46</v>
      </c>
      <c r="C2156" s="11" t="s">
        <v>52</v>
      </c>
      <c r="D2156" s="12">
        <v>46148</v>
      </c>
      <c r="E2156" s="11">
        <v>1654</v>
      </c>
      <c r="F2156" s="11" t="s">
        <v>33</v>
      </c>
      <c r="G2156" s="13">
        <v>914870.13</v>
      </c>
      <c r="H2156" s="14">
        <f t="shared" si="231"/>
        <v>1513195195.02</v>
      </c>
      <c r="I2156" s="14">
        <f>IF(F2156="GHS",H2156,H2156*Assumptions!$B$4)</f>
        <v>1513195195.02</v>
      </c>
      <c r="J2156" s="15" t="str">
        <f>INDEX(Assumptions!$B$8:$B$12,MATCH(B2156,Assumptions!$A$8:$A$12,0))</f>
        <v>Specific Identification</v>
      </c>
      <c r="K2156" s="16">
        <f>G2156/(1-INDEX(Assumptions!$D$8:$D$12,MATCH(B2156,Assumptions!$A$8:$A$12,0)))</f>
        <v>1172910.423076923</v>
      </c>
      <c r="L2156" s="16">
        <f t="shared" si="232"/>
        <v>27446.103899999998</v>
      </c>
      <c r="M2156" s="16">
        <f t="shared" si="233"/>
        <v>58645.521153846152</v>
      </c>
      <c r="N2156" s="14">
        <f>E2156*(K2156-L2156-M2156)*IF(F2156="GHS",1,Assumptions!$B$4)</f>
        <v>1797598291.9301693</v>
      </c>
      <c r="O2156" s="15">
        <f t="shared" ca="1" si="234"/>
        <v>138</v>
      </c>
      <c r="P2156" s="15" t="str">
        <f t="shared" ca="1" si="235"/>
        <v>91-180d</v>
      </c>
      <c r="Q2156" s="17">
        <f ca="1">IF(P2156="0-90d",0,IF(P2156="91-180d",INDEX(Assumptions!$F$8:$F$12,MATCH(B2156,Assumptions!$A$8:$A$12,0)),IF(P2156="181-365d",INDEX(Assumptions!$G$8:$G$12,MATCH(B2156,Assumptions!$A$8:$A$12,0)),INDEX(Assumptions!$H$8:$H$12,MATCH(B2156,Assumptions!$A$8:$A$12,0)))))</f>
        <v>0</v>
      </c>
      <c r="R2156" s="14">
        <f t="shared" ca="1" si="236"/>
        <v>0</v>
      </c>
      <c r="S2156" s="14">
        <f t="shared" ca="1" si="237"/>
        <v>1513195195.02</v>
      </c>
      <c r="T2156" s="11" t="s">
        <v>25</v>
      </c>
      <c r="U2156" s="18" t="s">
        <v>26</v>
      </c>
    </row>
    <row r="2157" spans="1:21" ht="15" customHeight="1" x14ac:dyDescent="0.15">
      <c r="A2157" s="10" t="s">
        <v>2205</v>
      </c>
      <c r="B2157" s="11" t="s">
        <v>41</v>
      </c>
      <c r="C2157" s="11" t="s">
        <v>115</v>
      </c>
      <c r="D2157" s="12">
        <v>46180</v>
      </c>
      <c r="E2157" s="11">
        <v>4021</v>
      </c>
      <c r="F2157" s="11" t="s">
        <v>33</v>
      </c>
      <c r="G2157" s="13">
        <v>544.13</v>
      </c>
      <c r="H2157" s="14">
        <f t="shared" si="231"/>
        <v>2187946.73</v>
      </c>
      <c r="I2157" s="14">
        <f>IF(F2157="GHS",H2157,H2157*Assumptions!$B$4)</f>
        <v>2187946.73</v>
      </c>
      <c r="J2157" s="15" t="str">
        <f>INDEX(Assumptions!$B$8:$B$12,MATCH(B2157,Assumptions!$A$8:$A$12,0))</f>
        <v>Weighted Average</v>
      </c>
      <c r="K2157" s="16">
        <f>G2157/(1-INDEX(Assumptions!$D$8:$D$12,MATCH(B2157,Assumptions!$A$8:$A$12,0)))</f>
        <v>837.12307692307684</v>
      </c>
      <c r="L2157" s="16">
        <f t="shared" si="232"/>
        <v>16.323899999999998</v>
      </c>
      <c r="M2157" s="16">
        <f t="shared" si="233"/>
        <v>41.856153846153845</v>
      </c>
      <c r="N2157" s="14">
        <f>E2157*(K2157-L2157-M2157)*IF(F2157="GHS",1,Assumptions!$B$4)</f>
        <v>3132129.8957923078</v>
      </c>
      <c r="O2157" s="15">
        <f t="shared" ca="1" si="234"/>
        <v>106</v>
      </c>
      <c r="P2157" s="15" t="str">
        <f t="shared" ca="1" si="235"/>
        <v>91-180d</v>
      </c>
      <c r="Q2157" s="17">
        <f ca="1">IF(P2157="0-90d",0,IF(P2157="91-180d",INDEX(Assumptions!$F$8:$F$12,MATCH(B2157,Assumptions!$A$8:$A$12,0)),IF(P2157="181-365d",INDEX(Assumptions!$G$8:$G$12,MATCH(B2157,Assumptions!$A$8:$A$12,0)),INDEX(Assumptions!$H$8:$H$12,MATCH(B2157,Assumptions!$A$8:$A$12,0)))))</f>
        <v>0.1</v>
      </c>
      <c r="R2157" s="14">
        <f t="shared" ca="1" si="236"/>
        <v>218794.67300000001</v>
      </c>
      <c r="S2157" s="14">
        <f t="shared" ca="1" si="237"/>
        <v>1969152.057</v>
      </c>
      <c r="T2157" s="11" t="s">
        <v>25</v>
      </c>
      <c r="U2157" s="18" t="s">
        <v>26</v>
      </c>
    </row>
    <row r="2158" spans="1:21" ht="15" customHeight="1" x14ac:dyDescent="0.15">
      <c r="A2158" s="10" t="s">
        <v>2206</v>
      </c>
      <c r="B2158" s="11" t="s">
        <v>28</v>
      </c>
      <c r="C2158" s="11" t="s">
        <v>35</v>
      </c>
      <c r="D2158" s="12">
        <v>46218</v>
      </c>
      <c r="E2158" s="11">
        <v>898</v>
      </c>
      <c r="F2158" s="11" t="s">
        <v>24</v>
      </c>
      <c r="G2158" s="13">
        <v>5620.85</v>
      </c>
      <c r="H2158" s="14">
        <f t="shared" si="231"/>
        <v>5047523.3000000007</v>
      </c>
      <c r="I2158" s="14">
        <f>IF(F2158="GHS",H2158,H2158*Assumptions!$B$4)</f>
        <v>54513251.640000008</v>
      </c>
      <c r="J2158" s="15" t="str">
        <f>INDEX(Assumptions!$B$8:$B$12,MATCH(B2158,Assumptions!$A$8:$A$12,0))</f>
        <v>Fair Value Less Costs to Sell</v>
      </c>
      <c r="K2158" s="16">
        <f>G2158/(1-INDEX(Assumptions!$D$8:$D$12,MATCH(B2158,Assumptions!$A$8:$A$12,0)))</f>
        <v>6387.329545454546</v>
      </c>
      <c r="L2158" s="16">
        <f t="shared" si="232"/>
        <v>168.62550000000002</v>
      </c>
      <c r="M2158" s="16">
        <f t="shared" si="233"/>
        <v>319.36647727272731</v>
      </c>
      <c r="N2158" s="14">
        <f>E2158*(K2158-L2158-M2158)*IF(F2158="GHS",1,Assumptions!$B$4)</f>
        <v>57214135.471254557</v>
      </c>
      <c r="O2158" s="15">
        <f t="shared" ca="1" si="234"/>
        <v>68</v>
      </c>
      <c r="P2158" s="15" t="str">
        <f t="shared" ca="1" si="235"/>
        <v>0-90d</v>
      </c>
      <c r="Q2158" s="17">
        <f ca="1">IF(P2158="0-90d",0,IF(P2158="91-180d",INDEX(Assumptions!$F$8:$F$12,MATCH(B2158,Assumptions!$A$8:$A$12,0)),IF(P2158="181-365d",INDEX(Assumptions!$G$8:$G$12,MATCH(B2158,Assumptions!$A$8:$A$12,0)),INDEX(Assumptions!$H$8:$H$12,MATCH(B2158,Assumptions!$A$8:$A$12,0)))))</f>
        <v>0</v>
      </c>
      <c r="R2158" s="14">
        <f t="shared" ca="1" si="236"/>
        <v>0</v>
      </c>
      <c r="S2158" s="14">
        <f t="shared" ca="1" si="237"/>
        <v>54513251.640000008</v>
      </c>
      <c r="T2158" s="11" t="s">
        <v>25</v>
      </c>
      <c r="U2158" s="18" t="s">
        <v>26</v>
      </c>
    </row>
    <row r="2159" spans="1:21" ht="15" customHeight="1" x14ac:dyDescent="0.15">
      <c r="A2159" s="10" t="s">
        <v>2207</v>
      </c>
      <c r="B2159" s="11" t="s">
        <v>31</v>
      </c>
      <c r="C2159" s="11" t="s">
        <v>63</v>
      </c>
      <c r="D2159" s="12">
        <v>45939</v>
      </c>
      <c r="E2159" s="11">
        <v>142</v>
      </c>
      <c r="F2159" s="11" t="s">
        <v>33</v>
      </c>
      <c r="G2159" s="13">
        <v>5995.4</v>
      </c>
      <c r="H2159" s="14">
        <f t="shared" si="231"/>
        <v>851346.79999999993</v>
      </c>
      <c r="I2159" s="14">
        <f>IF(F2159="GHS",H2159,H2159*Assumptions!$B$4)</f>
        <v>851346.79999999993</v>
      </c>
      <c r="J2159" s="15" t="str">
        <f>INDEX(Assumptions!$B$8:$B$12,MATCH(B2159,Assumptions!$A$8:$A$12,0))</f>
        <v>Weighted Average</v>
      </c>
      <c r="K2159" s="16">
        <f>G2159/(1-INDEX(Assumptions!$D$8:$D$12,MATCH(B2159,Assumptions!$A$8:$A$12,0)))</f>
        <v>8326.9444444444434</v>
      </c>
      <c r="L2159" s="16">
        <f t="shared" si="232"/>
        <v>179.86199999999999</v>
      </c>
      <c r="M2159" s="16">
        <f t="shared" si="233"/>
        <v>416.34722222222217</v>
      </c>
      <c r="N2159" s="14">
        <f>E2159*(K2159-L2159-M2159)*IF(F2159="GHS",1,Assumptions!$B$4)</f>
        <v>1097764.4015555554</v>
      </c>
      <c r="O2159" s="15">
        <f t="shared" ca="1" si="234"/>
        <v>347</v>
      </c>
      <c r="P2159" s="15" t="str">
        <f t="shared" ca="1" si="235"/>
        <v>181-365d</v>
      </c>
      <c r="Q2159" s="17">
        <f ca="1">IF(P2159="0-90d",0,IF(P2159="91-180d",INDEX(Assumptions!$F$8:$F$12,MATCH(B2159,Assumptions!$A$8:$A$12,0)),IF(P2159="181-365d",INDEX(Assumptions!$G$8:$G$12,MATCH(B2159,Assumptions!$A$8:$A$12,0)),INDEX(Assumptions!$H$8:$H$12,MATCH(B2159,Assumptions!$A$8:$A$12,0)))))</f>
        <v>0.2</v>
      </c>
      <c r="R2159" s="14">
        <f t="shared" ca="1" si="236"/>
        <v>170269.36</v>
      </c>
      <c r="S2159" s="14">
        <f t="shared" ca="1" si="237"/>
        <v>681077.44</v>
      </c>
      <c r="T2159" s="11" t="s">
        <v>25</v>
      </c>
      <c r="U2159" s="18" t="s">
        <v>26</v>
      </c>
    </row>
    <row r="2160" spans="1:21" ht="15" customHeight="1" x14ac:dyDescent="0.15">
      <c r="A2160" s="10" t="s">
        <v>2208</v>
      </c>
      <c r="B2160" s="11" t="s">
        <v>22</v>
      </c>
      <c r="C2160" s="11" t="s">
        <v>81</v>
      </c>
      <c r="D2160" s="12">
        <v>45821</v>
      </c>
      <c r="E2160" s="11">
        <v>2111</v>
      </c>
      <c r="F2160" s="11" t="s">
        <v>24</v>
      </c>
      <c r="G2160" s="13">
        <v>33529.440000000002</v>
      </c>
      <c r="H2160" s="14">
        <f t="shared" si="231"/>
        <v>70780647.840000004</v>
      </c>
      <c r="I2160" s="14">
        <f>IF(F2160="GHS",H2160,H2160*Assumptions!$B$4)</f>
        <v>764430996.67200005</v>
      </c>
      <c r="J2160" s="15" t="str">
        <f>INDEX(Assumptions!$B$8:$B$12,MATCH(B2160,Assumptions!$A$8:$A$12,0))</f>
        <v>FIFO</v>
      </c>
      <c r="K2160" s="16">
        <f>G2160/(1-INDEX(Assumptions!$D$8:$D$12,MATCH(B2160,Assumptions!$A$8:$A$12,0)))</f>
        <v>40889.560975609755</v>
      </c>
      <c r="L2160" s="16">
        <f t="shared" si="232"/>
        <v>1005.8832</v>
      </c>
      <c r="M2160" s="16">
        <f t="shared" si="233"/>
        <v>2044.4780487804878</v>
      </c>
      <c r="N2160" s="14">
        <f>E2160*(K2160-L2160-M2160)*IF(F2160="GHS",1,Assumptions!$B$4)</f>
        <v>862688346.73203516</v>
      </c>
      <c r="O2160" s="15">
        <f t="shared" ca="1" si="234"/>
        <v>465</v>
      </c>
      <c r="P2160" s="15" t="str">
        <f t="shared" ca="1" si="235"/>
        <v>365d+</v>
      </c>
      <c r="Q2160" s="17">
        <f ca="1">IF(P2160="0-90d",0,IF(P2160="91-180d",INDEX(Assumptions!$F$8:$F$12,MATCH(B2160,Assumptions!$A$8:$A$12,0)),IF(P2160="181-365d",INDEX(Assumptions!$G$8:$G$12,MATCH(B2160,Assumptions!$A$8:$A$12,0)),INDEX(Assumptions!$H$8:$H$12,MATCH(B2160,Assumptions!$A$8:$A$12,0)))))</f>
        <v>0.5</v>
      </c>
      <c r="R2160" s="14">
        <f t="shared" ca="1" si="236"/>
        <v>382215498.33600003</v>
      </c>
      <c r="S2160" s="14">
        <f t="shared" ca="1" si="237"/>
        <v>382215498.33600003</v>
      </c>
      <c r="T2160" s="11" t="s">
        <v>25</v>
      </c>
      <c r="U2160" s="18" t="s">
        <v>26</v>
      </c>
    </row>
    <row r="2161" spans="1:21" ht="15" customHeight="1" x14ac:dyDescent="0.15">
      <c r="A2161" s="10" t="s">
        <v>2209</v>
      </c>
      <c r="B2161" s="11" t="s">
        <v>41</v>
      </c>
      <c r="C2161" s="11" t="s">
        <v>44</v>
      </c>
      <c r="D2161" s="12">
        <v>45901</v>
      </c>
      <c r="E2161" s="11">
        <v>3362</v>
      </c>
      <c r="F2161" s="11" t="s">
        <v>33</v>
      </c>
      <c r="G2161" s="13">
        <v>380.66</v>
      </c>
      <c r="H2161" s="14">
        <f t="shared" si="231"/>
        <v>1279778.9200000002</v>
      </c>
      <c r="I2161" s="14">
        <f>IF(F2161="GHS",H2161,H2161*Assumptions!$B$4)</f>
        <v>1279778.9200000002</v>
      </c>
      <c r="J2161" s="15" t="str">
        <f>INDEX(Assumptions!$B$8:$B$12,MATCH(B2161,Assumptions!$A$8:$A$12,0))</f>
        <v>Weighted Average</v>
      </c>
      <c r="K2161" s="16">
        <f>G2161/(1-INDEX(Assumptions!$D$8:$D$12,MATCH(B2161,Assumptions!$A$8:$A$12,0)))</f>
        <v>585.63076923076926</v>
      </c>
      <c r="L2161" s="16">
        <f t="shared" si="232"/>
        <v>11.4198</v>
      </c>
      <c r="M2161" s="16">
        <f t="shared" si="233"/>
        <v>29.281538461538464</v>
      </c>
      <c r="N2161" s="14">
        <f>E2161*(K2161-L2161-M2161)*IF(F2161="GHS",1,Assumptions!$B$4)</f>
        <v>1832052.7462461537</v>
      </c>
      <c r="O2161" s="15">
        <f t="shared" ca="1" si="234"/>
        <v>385</v>
      </c>
      <c r="P2161" s="15" t="str">
        <f t="shared" ca="1" si="235"/>
        <v>365d+</v>
      </c>
      <c r="Q2161" s="17">
        <f ca="1">IF(P2161="0-90d",0,IF(P2161="91-180d",INDEX(Assumptions!$F$8:$F$12,MATCH(B2161,Assumptions!$A$8:$A$12,0)),IF(P2161="181-365d",INDEX(Assumptions!$G$8:$G$12,MATCH(B2161,Assumptions!$A$8:$A$12,0)),INDEX(Assumptions!$H$8:$H$12,MATCH(B2161,Assumptions!$A$8:$A$12,0)))))</f>
        <v>0.8</v>
      </c>
      <c r="R2161" s="14">
        <f t="shared" ca="1" si="236"/>
        <v>1023823.1360000002</v>
      </c>
      <c r="S2161" s="14">
        <f t="shared" ca="1" si="237"/>
        <v>255955.78399999999</v>
      </c>
      <c r="T2161" s="11" t="s">
        <v>25</v>
      </c>
      <c r="U2161" s="18" t="s">
        <v>26</v>
      </c>
    </row>
    <row r="2162" spans="1:21" ht="15" customHeight="1" x14ac:dyDescent="0.15">
      <c r="A2162" s="10" t="s">
        <v>2210</v>
      </c>
      <c r="B2162" s="11" t="s">
        <v>28</v>
      </c>
      <c r="C2162" s="11" t="s">
        <v>38</v>
      </c>
      <c r="D2162" s="12">
        <v>46065</v>
      </c>
      <c r="E2162" s="11">
        <v>2820</v>
      </c>
      <c r="F2162" s="11" t="s">
        <v>24</v>
      </c>
      <c r="G2162" s="13">
        <v>3793.15</v>
      </c>
      <c r="H2162" s="14">
        <f t="shared" si="231"/>
        <v>10696683</v>
      </c>
      <c r="I2162" s="14">
        <f>IF(F2162="GHS",H2162,H2162*Assumptions!$B$4)</f>
        <v>115524176.40000001</v>
      </c>
      <c r="J2162" s="15" t="str">
        <f>INDEX(Assumptions!$B$8:$B$12,MATCH(B2162,Assumptions!$A$8:$A$12,0))</f>
        <v>Fair Value Less Costs to Sell</v>
      </c>
      <c r="K2162" s="16">
        <f>G2162/(1-INDEX(Assumptions!$D$8:$D$12,MATCH(B2162,Assumptions!$A$8:$A$12,0)))</f>
        <v>4310.397727272727</v>
      </c>
      <c r="L2162" s="16">
        <f t="shared" si="232"/>
        <v>113.7945</v>
      </c>
      <c r="M2162" s="16">
        <f t="shared" si="233"/>
        <v>215.51988636363637</v>
      </c>
      <c r="N2162" s="14">
        <f>E2162*(K2162-L2162-M2162)*IF(F2162="GHS",1,Assumptions!$B$4)</f>
        <v>121247874.23072726</v>
      </c>
      <c r="O2162" s="15">
        <f t="shared" ca="1" si="234"/>
        <v>221</v>
      </c>
      <c r="P2162" s="15" t="str">
        <f t="shared" ca="1" si="235"/>
        <v>181-365d</v>
      </c>
      <c r="Q2162" s="17">
        <f ca="1">IF(P2162="0-90d",0,IF(P2162="91-180d",INDEX(Assumptions!$F$8:$F$12,MATCH(B2162,Assumptions!$A$8:$A$12,0)),IF(P2162="181-365d",INDEX(Assumptions!$G$8:$G$12,MATCH(B2162,Assumptions!$A$8:$A$12,0)),INDEX(Assumptions!$H$8:$H$12,MATCH(B2162,Assumptions!$A$8:$A$12,0)))))</f>
        <v>0.1</v>
      </c>
      <c r="R2162" s="14">
        <f t="shared" ca="1" si="236"/>
        <v>11552417.640000001</v>
      </c>
      <c r="S2162" s="14">
        <f t="shared" si="237"/>
        <v>0</v>
      </c>
      <c r="T2162" s="11" t="s">
        <v>39</v>
      </c>
      <c r="U2162" s="18" t="s">
        <v>36</v>
      </c>
    </row>
    <row r="2163" spans="1:21" ht="15" customHeight="1" x14ac:dyDescent="0.15">
      <c r="A2163" s="10" t="s">
        <v>2211</v>
      </c>
      <c r="B2163" s="11" t="s">
        <v>31</v>
      </c>
      <c r="C2163" s="11" t="s">
        <v>32</v>
      </c>
      <c r="D2163" s="12">
        <v>46200</v>
      </c>
      <c r="E2163" s="11">
        <v>4901</v>
      </c>
      <c r="F2163" s="11" t="s">
        <v>33</v>
      </c>
      <c r="G2163" s="13">
        <v>2787.29</v>
      </c>
      <c r="H2163" s="14">
        <f t="shared" si="231"/>
        <v>13660508.289999999</v>
      </c>
      <c r="I2163" s="14">
        <f>IF(F2163="GHS",H2163,H2163*Assumptions!$B$4)</f>
        <v>13660508.289999999</v>
      </c>
      <c r="J2163" s="15" t="str">
        <f>INDEX(Assumptions!$B$8:$B$12,MATCH(B2163,Assumptions!$A$8:$A$12,0))</f>
        <v>Weighted Average</v>
      </c>
      <c r="K2163" s="16">
        <f>G2163/(1-INDEX(Assumptions!$D$8:$D$12,MATCH(B2163,Assumptions!$A$8:$A$12,0)))</f>
        <v>3871.2361111111113</v>
      </c>
      <c r="L2163" s="16">
        <f t="shared" si="232"/>
        <v>83.61869999999999</v>
      </c>
      <c r="M2163" s="16">
        <f t="shared" si="233"/>
        <v>193.56180555555557</v>
      </c>
      <c r="N2163" s="14">
        <f>E2163*(K2163-L2163-M2163)*IF(F2163="GHS",1,Assumptions!$B$4)</f>
        <v>17614466.522827778</v>
      </c>
      <c r="O2163" s="15">
        <f t="shared" ca="1" si="234"/>
        <v>86</v>
      </c>
      <c r="P2163" s="15" t="str">
        <f t="shared" ca="1" si="235"/>
        <v>0-90d</v>
      </c>
      <c r="Q2163" s="17">
        <f ca="1">IF(P2163="0-90d",0,IF(P2163="91-180d",INDEX(Assumptions!$F$8:$F$12,MATCH(B2163,Assumptions!$A$8:$A$12,0)),IF(P2163="181-365d",INDEX(Assumptions!$G$8:$G$12,MATCH(B2163,Assumptions!$A$8:$A$12,0)),INDEX(Assumptions!$H$8:$H$12,MATCH(B2163,Assumptions!$A$8:$A$12,0)))))</f>
        <v>0</v>
      </c>
      <c r="R2163" s="14">
        <f t="shared" ca="1" si="236"/>
        <v>0</v>
      </c>
      <c r="S2163" s="14">
        <f t="shared" ca="1" si="237"/>
        <v>13660508.289999999</v>
      </c>
      <c r="T2163" s="11" t="s">
        <v>25</v>
      </c>
      <c r="U2163" s="18" t="s">
        <v>26</v>
      </c>
    </row>
    <row r="2164" spans="1:21" ht="15" customHeight="1" x14ac:dyDescent="0.15">
      <c r="A2164" s="10" t="s">
        <v>2212</v>
      </c>
      <c r="B2164" s="11" t="s">
        <v>22</v>
      </c>
      <c r="C2164" s="11" t="s">
        <v>81</v>
      </c>
      <c r="D2164" s="12">
        <v>46007</v>
      </c>
      <c r="E2164" s="11">
        <v>1819</v>
      </c>
      <c r="F2164" s="11" t="s">
        <v>24</v>
      </c>
      <c r="G2164" s="13">
        <v>50062.400000000001</v>
      </c>
      <c r="H2164" s="14">
        <f t="shared" si="231"/>
        <v>91063505.600000009</v>
      </c>
      <c r="I2164" s="14">
        <f>IF(F2164="GHS",H2164,H2164*Assumptions!$B$4)</f>
        <v>983485860.48000014</v>
      </c>
      <c r="J2164" s="15" t="str">
        <f>INDEX(Assumptions!$B$8:$B$12,MATCH(B2164,Assumptions!$A$8:$A$12,0))</f>
        <v>FIFO</v>
      </c>
      <c r="K2164" s="16">
        <f>G2164/(1-INDEX(Assumptions!$D$8:$D$12,MATCH(B2164,Assumptions!$A$8:$A$12,0)))</f>
        <v>61051.707317073167</v>
      </c>
      <c r="L2164" s="16">
        <f t="shared" si="232"/>
        <v>1501.8720000000001</v>
      </c>
      <c r="M2164" s="16">
        <f t="shared" si="233"/>
        <v>3052.5853658536585</v>
      </c>
      <c r="N2164" s="14">
        <f>E2164*(K2164-L2164-M2164)*IF(F2164="GHS",1,Assumptions!$B$4)</f>
        <v>1109899774.7416975</v>
      </c>
      <c r="O2164" s="15">
        <f t="shared" ca="1" si="234"/>
        <v>279</v>
      </c>
      <c r="P2164" s="15" t="str">
        <f t="shared" ca="1" si="235"/>
        <v>181-365d</v>
      </c>
      <c r="Q2164" s="17">
        <f ca="1">IF(P2164="0-90d",0,IF(P2164="91-180d",INDEX(Assumptions!$F$8:$F$12,MATCH(B2164,Assumptions!$A$8:$A$12,0)),IF(P2164="181-365d",INDEX(Assumptions!$G$8:$G$12,MATCH(B2164,Assumptions!$A$8:$A$12,0)),INDEX(Assumptions!$H$8:$H$12,MATCH(B2164,Assumptions!$A$8:$A$12,0)))))</f>
        <v>0.15</v>
      </c>
      <c r="R2164" s="14">
        <f t="shared" ca="1" si="236"/>
        <v>147522879.07200003</v>
      </c>
      <c r="S2164" s="14">
        <f t="shared" ca="1" si="237"/>
        <v>835962981.40800011</v>
      </c>
      <c r="T2164" s="11" t="s">
        <v>25</v>
      </c>
      <c r="U2164" s="18" t="s">
        <v>26</v>
      </c>
    </row>
    <row r="2165" spans="1:21" ht="15" customHeight="1" x14ac:dyDescent="0.15">
      <c r="A2165" s="10" t="s">
        <v>2213</v>
      </c>
      <c r="B2165" s="11" t="s">
        <v>46</v>
      </c>
      <c r="C2165" s="11" t="s">
        <v>119</v>
      </c>
      <c r="D2165" s="12">
        <v>45800</v>
      </c>
      <c r="E2165" s="11">
        <v>4519</v>
      </c>
      <c r="F2165" s="11" t="s">
        <v>33</v>
      </c>
      <c r="G2165" s="13">
        <v>275679.17</v>
      </c>
      <c r="H2165" s="14">
        <f t="shared" si="231"/>
        <v>1245794169.23</v>
      </c>
      <c r="I2165" s="14">
        <f>IF(F2165="GHS",H2165,H2165*Assumptions!$B$4)</f>
        <v>1245794169.23</v>
      </c>
      <c r="J2165" s="15" t="str">
        <f>INDEX(Assumptions!$B$8:$B$12,MATCH(B2165,Assumptions!$A$8:$A$12,0))</f>
        <v>Specific Identification</v>
      </c>
      <c r="K2165" s="16">
        <f>G2165/(1-INDEX(Assumptions!$D$8:$D$12,MATCH(B2165,Assumptions!$A$8:$A$12,0)))</f>
        <v>353434.83333333331</v>
      </c>
      <c r="L2165" s="16">
        <f t="shared" si="232"/>
        <v>8270.3750999999993</v>
      </c>
      <c r="M2165" s="16">
        <f t="shared" si="233"/>
        <v>17671.741666666665</v>
      </c>
      <c r="N2165" s="14">
        <f>E2165*(K2165-L2165-M2165)*IF(F2165="GHS",1,Assumptions!$B$4)</f>
        <v>1479939586.1647668</v>
      </c>
      <c r="O2165" s="15">
        <f t="shared" ca="1" si="234"/>
        <v>486</v>
      </c>
      <c r="P2165" s="15" t="str">
        <f t="shared" ca="1" si="235"/>
        <v>365d+</v>
      </c>
      <c r="Q2165" s="17">
        <f ca="1">IF(P2165="0-90d",0,IF(P2165="91-180d",INDEX(Assumptions!$F$8:$F$12,MATCH(B2165,Assumptions!$A$8:$A$12,0)),IF(P2165="181-365d",INDEX(Assumptions!$G$8:$G$12,MATCH(B2165,Assumptions!$A$8:$A$12,0)),INDEX(Assumptions!$H$8:$H$12,MATCH(B2165,Assumptions!$A$8:$A$12,0)))))</f>
        <v>0.15</v>
      </c>
      <c r="R2165" s="14">
        <f t="shared" ca="1" si="236"/>
        <v>186869125.3845</v>
      </c>
      <c r="S2165" s="14">
        <f t="shared" ca="1" si="237"/>
        <v>1058925043.8455</v>
      </c>
      <c r="T2165" s="11" t="s">
        <v>50</v>
      </c>
      <c r="U2165" s="18" t="s">
        <v>36</v>
      </c>
    </row>
    <row r="2166" spans="1:21" ht="15" customHeight="1" x14ac:dyDescent="0.15">
      <c r="A2166" s="10" t="s">
        <v>2214</v>
      </c>
      <c r="B2166" s="11" t="s">
        <v>31</v>
      </c>
      <c r="C2166" s="11" t="s">
        <v>63</v>
      </c>
      <c r="D2166" s="12">
        <v>46114</v>
      </c>
      <c r="E2166" s="11">
        <v>2048</v>
      </c>
      <c r="F2166" s="11" t="s">
        <v>33</v>
      </c>
      <c r="G2166" s="13">
        <v>1435.7</v>
      </c>
      <c r="H2166" s="14">
        <f t="shared" si="231"/>
        <v>2940313.6000000001</v>
      </c>
      <c r="I2166" s="14">
        <f>IF(F2166="GHS",H2166,H2166*Assumptions!$B$4)</f>
        <v>2940313.6000000001</v>
      </c>
      <c r="J2166" s="15" t="str">
        <f>INDEX(Assumptions!$B$8:$B$12,MATCH(B2166,Assumptions!$A$8:$A$12,0))</f>
        <v>Weighted Average</v>
      </c>
      <c r="K2166" s="16">
        <f>G2166/(1-INDEX(Assumptions!$D$8:$D$12,MATCH(B2166,Assumptions!$A$8:$A$12,0)))</f>
        <v>1994.0277777777778</v>
      </c>
      <c r="L2166" s="16">
        <f t="shared" si="232"/>
        <v>43.070999999999998</v>
      </c>
      <c r="M2166" s="16">
        <f t="shared" si="233"/>
        <v>99.7013888888889</v>
      </c>
      <c r="N2166" s="14">
        <f>E2166*(K2166-L2166-M2166)*IF(F2166="GHS",1,Assumptions!$B$4)</f>
        <v>3791371.0364444447</v>
      </c>
      <c r="O2166" s="15">
        <f t="shared" ca="1" si="234"/>
        <v>172</v>
      </c>
      <c r="P2166" s="15" t="str">
        <f t="shared" ca="1" si="235"/>
        <v>91-180d</v>
      </c>
      <c r="Q2166" s="17">
        <f ca="1">IF(P2166="0-90d",0,IF(P2166="91-180d",INDEX(Assumptions!$F$8:$F$12,MATCH(B2166,Assumptions!$A$8:$A$12,0)),IF(P2166="181-365d",INDEX(Assumptions!$G$8:$G$12,MATCH(B2166,Assumptions!$A$8:$A$12,0)),INDEX(Assumptions!$H$8:$H$12,MATCH(B2166,Assumptions!$A$8:$A$12,0)))))</f>
        <v>0.05</v>
      </c>
      <c r="R2166" s="14">
        <f t="shared" ca="1" si="236"/>
        <v>147015.68000000002</v>
      </c>
      <c r="S2166" s="14">
        <f t="shared" ca="1" si="237"/>
        <v>2793297.9199999999</v>
      </c>
      <c r="T2166" s="11" t="s">
        <v>25</v>
      </c>
      <c r="U2166" s="18" t="s">
        <v>36</v>
      </c>
    </row>
    <row r="2167" spans="1:21" ht="15" customHeight="1" x14ac:dyDescent="0.15">
      <c r="A2167" s="10" t="s">
        <v>2215</v>
      </c>
      <c r="B2167" s="11" t="s">
        <v>31</v>
      </c>
      <c r="C2167" s="11" t="s">
        <v>63</v>
      </c>
      <c r="D2167" s="12">
        <v>45948</v>
      </c>
      <c r="E2167" s="11">
        <v>37</v>
      </c>
      <c r="F2167" s="11" t="s">
        <v>33</v>
      </c>
      <c r="G2167" s="13">
        <v>5109.96</v>
      </c>
      <c r="H2167" s="14">
        <f t="shared" si="231"/>
        <v>189068.52</v>
      </c>
      <c r="I2167" s="14">
        <f>IF(F2167="GHS",H2167,H2167*Assumptions!$B$4)</f>
        <v>189068.52</v>
      </c>
      <c r="J2167" s="15" t="str">
        <f>INDEX(Assumptions!$B$8:$B$12,MATCH(B2167,Assumptions!$A$8:$A$12,0))</f>
        <v>Weighted Average</v>
      </c>
      <c r="K2167" s="16">
        <f>G2167/(1-INDEX(Assumptions!$D$8:$D$12,MATCH(B2167,Assumptions!$A$8:$A$12,0)))</f>
        <v>7097.166666666667</v>
      </c>
      <c r="L2167" s="16">
        <f t="shared" si="232"/>
        <v>153.2988</v>
      </c>
      <c r="M2167" s="16">
        <f t="shared" si="233"/>
        <v>354.85833333333335</v>
      </c>
      <c r="N2167" s="14">
        <f>E2167*(K2167-L2167-M2167)*IF(F2167="GHS",1,Assumptions!$B$4)</f>
        <v>243793.35273333336</v>
      </c>
      <c r="O2167" s="15">
        <f t="shared" ca="1" si="234"/>
        <v>338</v>
      </c>
      <c r="P2167" s="15" t="str">
        <f t="shared" ca="1" si="235"/>
        <v>181-365d</v>
      </c>
      <c r="Q2167" s="17">
        <f ca="1">IF(P2167="0-90d",0,IF(P2167="91-180d",INDEX(Assumptions!$F$8:$F$12,MATCH(B2167,Assumptions!$A$8:$A$12,0)),IF(P2167="181-365d",INDEX(Assumptions!$G$8:$G$12,MATCH(B2167,Assumptions!$A$8:$A$12,0)),INDEX(Assumptions!$H$8:$H$12,MATCH(B2167,Assumptions!$A$8:$A$12,0)))))</f>
        <v>0.2</v>
      </c>
      <c r="R2167" s="14">
        <f t="shared" ca="1" si="236"/>
        <v>37813.703999999998</v>
      </c>
      <c r="S2167" s="14">
        <f t="shared" ca="1" si="237"/>
        <v>151254.81599999999</v>
      </c>
      <c r="T2167" s="11" t="s">
        <v>25</v>
      </c>
      <c r="U2167" s="18" t="s">
        <v>26</v>
      </c>
    </row>
    <row r="2168" spans="1:21" ht="15" customHeight="1" x14ac:dyDescent="0.15">
      <c r="A2168" s="10" t="s">
        <v>2216</v>
      </c>
      <c r="B2168" s="11" t="s">
        <v>46</v>
      </c>
      <c r="C2168" s="11" t="s">
        <v>52</v>
      </c>
      <c r="D2168" s="12">
        <v>46009</v>
      </c>
      <c r="E2168" s="11">
        <v>4296</v>
      </c>
      <c r="F2168" s="11" t="s">
        <v>33</v>
      </c>
      <c r="G2168" s="13">
        <v>329614.53000000003</v>
      </c>
      <c r="H2168" s="14">
        <f t="shared" si="231"/>
        <v>1416024020.8800001</v>
      </c>
      <c r="I2168" s="14">
        <f>IF(F2168="GHS",H2168,H2168*Assumptions!$B$4)</f>
        <v>1416024020.8800001</v>
      </c>
      <c r="J2168" s="15" t="str">
        <f>INDEX(Assumptions!$B$8:$B$12,MATCH(B2168,Assumptions!$A$8:$A$12,0))</f>
        <v>Specific Identification</v>
      </c>
      <c r="K2168" s="16">
        <f>G2168/(1-INDEX(Assumptions!$D$8:$D$12,MATCH(B2168,Assumptions!$A$8:$A$12,0)))</f>
        <v>422582.73076923081</v>
      </c>
      <c r="L2168" s="16">
        <f t="shared" si="232"/>
        <v>9888.4359000000004</v>
      </c>
      <c r="M2168" s="16">
        <f t="shared" si="233"/>
        <v>21129.136538461542</v>
      </c>
      <c r="N2168" s="14">
        <f>E2168*(K2168-L2168-M2168)*IF(F2168="GHS",1,Assumptions!$B$4)</f>
        <v>1682163920.1889849</v>
      </c>
      <c r="O2168" s="15">
        <f t="shared" ca="1" si="234"/>
        <v>277</v>
      </c>
      <c r="P2168" s="15" t="str">
        <f t="shared" ca="1" si="235"/>
        <v>181-365d</v>
      </c>
      <c r="Q2168" s="17">
        <f ca="1">IF(P2168="0-90d",0,IF(P2168="91-180d",INDEX(Assumptions!$F$8:$F$12,MATCH(B2168,Assumptions!$A$8:$A$12,0)),IF(P2168="181-365d",INDEX(Assumptions!$G$8:$G$12,MATCH(B2168,Assumptions!$A$8:$A$12,0)),INDEX(Assumptions!$H$8:$H$12,MATCH(B2168,Assumptions!$A$8:$A$12,0)))))</f>
        <v>0.05</v>
      </c>
      <c r="R2168" s="14">
        <f t="shared" ca="1" si="236"/>
        <v>70801201.044000015</v>
      </c>
      <c r="S2168" s="14">
        <f t="shared" ca="1" si="237"/>
        <v>1345222819.8360002</v>
      </c>
      <c r="T2168" s="11" t="s">
        <v>25</v>
      </c>
      <c r="U2168" s="18" t="s">
        <v>26</v>
      </c>
    </row>
    <row r="2169" spans="1:21" ht="15" customHeight="1" x14ac:dyDescent="0.15">
      <c r="A2169" s="10" t="s">
        <v>2217</v>
      </c>
      <c r="B2169" s="11" t="s">
        <v>28</v>
      </c>
      <c r="C2169" s="11" t="s">
        <v>38</v>
      </c>
      <c r="D2169" s="12">
        <v>45828</v>
      </c>
      <c r="E2169" s="11">
        <v>4074</v>
      </c>
      <c r="F2169" s="11" t="s">
        <v>24</v>
      </c>
      <c r="G2169" s="13">
        <v>7127.53</v>
      </c>
      <c r="H2169" s="14">
        <f t="shared" si="231"/>
        <v>29037557.219999999</v>
      </c>
      <c r="I2169" s="14">
        <f>IF(F2169="GHS",H2169,H2169*Assumptions!$B$4)</f>
        <v>313605617.97600001</v>
      </c>
      <c r="J2169" s="15" t="str">
        <f>INDEX(Assumptions!$B$8:$B$12,MATCH(B2169,Assumptions!$A$8:$A$12,0))</f>
        <v>Fair Value Less Costs to Sell</v>
      </c>
      <c r="K2169" s="16">
        <f>G2169/(1-INDEX(Assumptions!$D$8:$D$12,MATCH(B2169,Assumptions!$A$8:$A$12,0)))</f>
        <v>8099.465909090909</v>
      </c>
      <c r="L2169" s="16">
        <f t="shared" si="232"/>
        <v>213.82589999999999</v>
      </c>
      <c r="M2169" s="16">
        <f t="shared" si="233"/>
        <v>404.97329545454545</v>
      </c>
      <c r="N2169" s="14">
        <f>E2169*(K2169-L2169-M2169)*IF(F2169="GHS",1,Assumptions!$B$4)</f>
        <v>329143350.86662912</v>
      </c>
      <c r="O2169" s="15">
        <f t="shared" ca="1" si="234"/>
        <v>458</v>
      </c>
      <c r="P2169" s="15" t="str">
        <f t="shared" ca="1" si="235"/>
        <v>365d+</v>
      </c>
      <c r="Q2169" s="17">
        <f ca="1">IF(P2169="0-90d",0,IF(P2169="91-180d",INDEX(Assumptions!$F$8:$F$12,MATCH(B2169,Assumptions!$A$8:$A$12,0)),IF(P2169="181-365d",INDEX(Assumptions!$G$8:$G$12,MATCH(B2169,Assumptions!$A$8:$A$12,0)),INDEX(Assumptions!$H$8:$H$12,MATCH(B2169,Assumptions!$A$8:$A$12,0)))))</f>
        <v>0.4</v>
      </c>
      <c r="R2169" s="14">
        <f t="shared" ca="1" si="236"/>
        <v>125442247.1904</v>
      </c>
      <c r="S2169" s="14">
        <f t="shared" ca="1" si="237"/>
        <v>188163370.78560001</v>
      </c>
      <c r="T2169" s="11" t="s">
        <v>25</v>
      </c>
      <c r="U2169" s="18" t="s">
        <v>26</v>
      </c>
    </row>
    <row r="2170" spans="1:21" ht="15" customHeight="1" x14ac:dyDescent="0.15">
      <c r="A2170" s="10" t="s">
        <v>2218</v>
      </c>
      <c r="B2170" s="11" t="s">
        <v>41</v>
      </c>
      <c r="C2170" s="11" t="s">
        <v>44</v>
      </c>
      <c r="D2170" s="12">
        <v>46028</v>
      </c>
      <c r="E2170" s="11">
        <v>563</v>
      </c>
      <c r="F2170" s="11" t="s">
        <v>33</v>
      </c>
      <c r="G2170" s="13">
        <v>907.12</v>
      </c>
      <c r="H2170" s="14">
        <f t="shared" si="231"/>
        <v>510708.56</v>
      </c>
      <c r="I2170" s="14">
        <f>IF(F2170="GHS",H2170,H2170*Assumptions!$B$4)</f>
        <v>510708.56</v>
      </c>
      <c r="J2170" s="15" t="str">
        <f>INDEX(Assumptions!$B$8:$B$12,MATCH(B2170,Assumptions!$A$8:$A$12,0))</f>
        <v>Weighted Average</v>
      </c>
      <c r="K2170" s="16">
        <f>G2170/(1-INDEX(Assumptions!$D$8:$D$12,MATCH(B2170,Assumptions!$A$8:$A$12,0)))</f>
        <v>1395.5692307692307</v>
      </c>
      <c r="L2170" s="16">
        <f t="shared" si="232"/>
        <v>27.2136</v>
      </c>
      <c r="M2170" s="16">
        <f t="shared" si="233"/>
        <v>69.778461538461542</v>
      </c>
      <c r="N2170" s="14">
        <f>E2170*(K2170-L2170-M2170)*IF(F2170="GHS",1,Assumptions!$B$4)</f>
        <v>731098.94627692306</v>
      </c>
      <c r="O2170" s="15">
        <f t="shared" ca="1" si="234"/>
        <v>258</v>
      </c>
      <c r="P2170" s="15" t="str">
        <f t="shared" ca="1" si="235"/>
        <v>181-365d</v>
      </c>
      <c r="Q2170" s="17">
        <f ca="1">IF(P2170="0-90d",0,IF(P2170="91-180d",INDEX(Assumptions!$F$8:$F$12,MATCH(B2170,Assumptions!$A$8:$A$12,0)),IF(P2170="181-365d",INDEX(Assumptions!$G$8:$G$12,MATCH(B2170,Assumptions!$A$8:$A$12,0)),INDEX(Assumptions!$H$8:$H$12,MATCH(B2170,Assumptions!$A$8:$A$12,0)))))</f>
        <v>0.35</v>
      </c>
      <c r="R2170" s="14">
        <f t="shared" ca="1" si="236"/>
        <v>178747.99599999998</v>
      </c>
      <c r="S2170" s="14">
        <f t="shared" ca="1" si="237"/>
        <v>331960.56400000001</v>
      </c>
      <c r="T2170" s="11" t="s">
        <v>25</v>
      </c>
      <c r="U2170" s="18" t="s">
        <v>26</v>
      </c>
    </row>
    <row r="2171" spans="1:21" ht="15" customHeight="1" x14ac:dyDescent="0.15">
      <c r="A2171" s="10" t="s">
        <v>2219</v>
      </c>
      <c r="B2171" s="11" t="s">
        <v>22</v>
      </c>
      <c r="C2171" s="11" t="s">
        <v>81</v>
      </c>
      <c r="D2171" s="12">
        <v>45794</v>
      </c>
      <c r="E2171" s="11">
        <v>4159</v>
      </c>
      <c r="F2171" s="11" t="s">
        <v>24</v>
      </c>
      <c r="G2171" s="13">
        <v>39105.620000000003</v>
      </c>
      <c r="H2171" s="14">
        <f t="shared" si="231"/>
        <v>162640273.58000001</v>
      </c>
      <c r="I2171" s="14">
        <f>IF(F2171="GHS",H2171,H2171*Assumptions!$B$4)</f>
        <v>1756514954.6640003</v>
      </c>
      <c r="J2171" s="15" t="str">
        <f>INDEX(Assumptions!$B$8:$B$12,MATCH(B2171,Assumptions!$A$8:$A$12,0))</f>
        <v>FIFO</v>
      </c>
      <c r="K2171" s="16">
        <f>G2171/(1-INDEX(Assumptions!$D$8:$D$12,MATCH(B2171,Assumptions!$A$8:$A$12,0)))</f>
        <v>47689.780487804877</v>
      </c>
      <c r="L2171" s="16">
        <f t="shared" si="232"/>
        <v>1173.1686</v>
      </c>
      <c r="M2171" s="16">
        <f t="shared" si="233"/>
        <v>2384.4890243902441</v>
      </c>
      <c r="N2171" s="14">
        <f>E2171*(K2171-L2171-M2171)*IF(F2171="GHS",1,Assumptions!$B$4)</f>
        <v>1982291389.0805683</v>
      </c>
      <c r="O2171" s="15">
        <f t="shared" ca="1" si="234"/>
        <v>492</v>
      </c>
      <c r="P2171" s="15" t="str">
        <f t="shared" ca="1" si="235"/>
        <v>365d+</v>
      </c>
      <c r="Q2171" s="17">
        <f ca="1">IF(P2171="0-90d",0,IF(P2171="91-180d",INDEX(Assumptions!$F$8:$F$12,MATCH(B2171,Assumptions!$A$8:$A$12,0)),IF(P2171="181-365d",INDEX(Assumptions!$G$8:$G$12,MATCH(B2171,Assumptions!$A$8:$A$12,0)),INDEX(Assumptions!$H$8:$H$12,MATCH(B2171,Assumptions!$A$8:$A$12,0)))))</f>
        <v>0.5</v>
      </c>
      <c r="R2171" s="14">
        <f t="shared" ca="1" si="236"/>
        <v>878257477.33200014</v>
      </c>
      <c r="S2171" s="14">
        <f t="shared" ca="1" si="237"/>
        <v>878257477.33200014</v>
      </c>
      <c r="T2171" s="11" t="s">
        <v>25</v>
      </c>
      <c r="U2171" s="18" t="s">
        <v>26</v>
      </c>
    </row>
    <row r="2172" spans="1:21" ht="15" customHeight="1" x14ac:dyDescent="0.15">
      <c r="A2172" s="10" t="s">
        <v>2220</v>
      </c>
      <c r="B2172" s="11" t="s">
        <v>41</v>
      </c>
      <c r="C2172" s="11" t="s">
        <v>115</v>
      </c>
      <c r="D2172" s="12">
        <v>46067</v>
      </c>
      <c r="E2172" s="11">
        <v>1011</v>
      </c>
      <c r="F2172" s="11" t="s">
        <v>33</v>
      </c>
      <c r="G2172" s="13">
        <v>330.32</v>
      </c>
      <c r="H2172" s="14">
        <f t="shared" si="231"/>
        <v>333953.52</v>
      </c>
      <c r="I2172" s="14">
        <f>IF(F2172="GHS",H2172,H2172*Assumptions!$B$4)</f>
        <v>333953.52</v>
      </c>
      <c r="J2172" s="15" t="str">
        <f>INDEX(Assumptions!$B$8:$B$12,MATCH(B2172,Assumptions!$A$8:$A$12,0))</f>
        <v>Weighted Average</v>
      </c>
      <c r="K2172" s="16">
        <f>G2172/(1-INDEX(Assumptions!$D$8:$D$12,MATCH(B2172,Assumptions!$A$8:$A$12,0)))</f>
        <v>508.18461538461537</v>
      </c>
      <c r="L2172" s="16">
        <f t="shared" si="232"/>
        <v>9.9095999999999993</v>
      </c>
      <c r="M2172" s="16">
        <f t="shared" si="233"/>
        <v>25.409230769230771</v>
      </c>
      <c r="N2172" s="14">
        <f>E2172*(K2172-L2172-M2172)*IF(F2172="GHS",1,Assumptions!$B$4)</f>
        <v>478067.30824615381</v>
      </c>
      <c r="O2172" s="15">
        <f t="shared" ca="1" si="234"/>
        <v>219</v>
      </c>
      <c r="P2172" s="15" t="str">
        <f t="shared" ca="1" si="235"/>
        <v>181-365d</v>
      </c>
      <c r="Q2172" s="17">
        <f ca="1">IF(P2172="0-90d",0,IF(P2172="91-180d",INDEX(Assumptions!$F$8:$F$12,MATCH(B2172,Assumptions!$A$8:$A$12,0)),IF(P2172="181-365d",INDEX(Assumptions!$G$8:$G$12,MATCH(B2172,Assumptions!$A$8:$A$12,0)),INDEX(Assumptions!$H$8:$H$12,MATCH(B2172,Assumptions!$A$8:$A$12,0)))))</f>
        <v>0.35</v>
      </c>
      <c r="R2172" s="14">
        <f t="shared" ca="1" si="236"/>
        <v>116883.732</v>
      </c>
      <c r="S2172" s="14">
        <f t="shared" si="237"/>
        <v>0</v>
      </c>
      <c r="T2172" s="11" t="s">
        <v>39</v>
      </c>
      <c r="U2172" s="18" t="s">
        <v>26</v>
      </c>
    </row>
    <row r="2173" spans="1:21" ht="15" customHeight="1" x14ac:dyDescent="0.15">
      <c r="A2173" s="10" t="s">
        <v>2221</v>
      </c>
      <c r="B2173" s="11" t="s">
        <v>31</v>
      </c>
      <c r="C2173" s="11" t="s">
        <v>76</v>
      </c>
      <c r="D2173" s="12">
        <v>45930</v>
      </c>
      <c r="E2173" s="11">
        <v>1960</v>
      </c>
      <c r="F2173" s="11" t="s">
        <v>33</v>
      </c>
      <c r="G2173" s="13">
        <v>2708.71</v>
      </c>
      <c r="H2173" s="14">
        <f t="shared" si="231"/>
        <v>5309071.5999999996</v>
      </c>
      <c r="I2173" s="14">
        <f>IF(F2173="GHS",H2173,H2173*Assumptions!$B$4)</f>
        <v>5309071.5999999996</v>
      </c>
      <c r="J2173" s="15" t="str">
        <f>INDEX(Assumptions!$B$8:$B$12,MATCH(B2173,Assumptions!$A$8:$A$12,0))</f>
        <v>Weighted Average</v>
      </c>
      <c r="K2173" s="16">
        <f>G2173/(1-INDEX(Assumptions!$D$8:$D$12,MATCH(B2173,Assumptions!$A$8:$A$12,0)))</f>
        <v>3762.0972222222226</v>
      </c>
      <c r="L2173" s="16">
        <f t="shared" si="232"/>
        <v>81.261299999999991</v>
      </c>
      <c r="M2173" s="16">
        <f t="shared" si="233"/>
        <v>188.10486111111115</v>
      </c>
      <c r="N2173" s="14">
        <f>E2173*(K2173-L2173-M2173)*IF(F2173="GHS",1,Assumptions!$B$4)</f>
        <v>6845752.8797777789</v>
      </c>
      <c r="O2173" s="15">
        <f t="shared" ca="1" si="234"/>
        <v>356</v>
      </c>
      <c r="P2173" s="15" t="str">
        <f t="shared" ca="1" si="235"/>
        <v>181-365d</v>
      </c>
      <c r="Q2173" s="17">
        <f ca="1">IF(P2173="0-90d",0,IF(P2173="91-180d",INDEX(Assumptions!$F$8:$F$12,MATCH(B2173,Assumptions!$A$8:$A$12,0)),IF(P2173="181-365d",INDEX(Assumptions!$G$8:$G$12,MATCH(B2173,Assumptions!$A$8:$A$12,0)),INDEX(Assumptions!$H$8:$H$12,MATCH(B2173,Assumptions!$A$8:$A$12,0)))))</f>
        <v>0.2</v>
      </c>
      <c r="R2173" s="14">
        <f t="shared" ca="1" si="236"/>
        <v>1061814.32</v>
      </c>
      <c r="S2173" s="14">
        <f t="shared" ca="1" si="237"/>
        <v>4247257.2799999993</v>
      </c>
      <c r="T2173" s="11" t="s">
        <v>25</v>
      </c>
      <c r="U2173" s="18" t="s">
        <v>26</v>
      </c>
    </row>
    <row r="2174" spans="1:21" ht="15" customHeight="1" x14ac:dyDescent="0.15">
      <c r="A2174" s="10" t="s">
        <v>2222</v>
      </c>
      <c r="B2174" s="11" t="s">
        <v>31</v>
      </c>
      <c r="C2174" s="11" t="s">
        <v>63</v>
      </c>
      <c r="D2174" s="12">
        <v>45783</v>
      </c>
      <c r="E2174" s="11">
        <v>1560</v>
      </c>
      <c r="F2174" s="11" t="s">
        <v>33</v>
      </c>
      <c r="G2174" s="13">
        <v>1835.16</v>
      </c>
      <c r="H2174" s="14">
        <f t="shared" si="231"/>
        <v>2862849.6</v>
      </c>
      <c r="I2174" s="14">
        <f>IF(F2174="GHS",H2174,H2174*Assumptions!$B$4)</f>
        <v>2862849.6</v>
      </c>
      <c r="J2174" s="15" t="str">
        <f>INDEX(Assumptions!$B$8:$B$12,MATCH(B2174,Assumptions!$A$8:$A$12,0))</f>
        <v>Weighted Average</v>
      </c>
      <c r="K2174" s="16">
        <f>G2174/(1-INDEX(Assumptions!$D$8:$D$12,MATCH(B2174,Assumptions!$A$8:$A$12,0)))</f>
        <v>2548.8333333333335</v>
      </c>
      <c r="L2174" s="16">
        <f t="shared" si="232"/>
        <v>55.0548</v>
      </c>
      <c r="M2174" s="16">
        <f t="shared" si="233"/>
        <v>127.44166666666668</v>
      </c>
      <c r="N2174" s="14">
        <f>E2174*(K2174-L2174-M2174)*IF(F2174="GHS",1,Assumptions!$B$4)</f>
        <v>3691485.5120000006</v>
      </c>
      <c r="O2174" s="15">
        <f t="shared" ca="1" si="234"/>
        <v>503</v>
      </c>
      <c r="P2174" s="15" t="str">
        <f t="shared" ca="1" si="235"/>
        <v>365d+</v>
      </c>
      <c r="Q2174" s="17">
        <f ca="1">IF(P2174="0-90d",0,IF(P2174="91-180d",INDEX(Assumptions!$F$8:$F$12,MATCH(B2174,Assumptions!$A$8:$A$12,0)),IF(P2174="181-365d",INDEX(Assumptions!$G$8:$G$12,MATCH(B2174,Assumptions!$A$8:$A$12,0)),INDEX(Assumptions!$H$8:$H$12,MATCH(B2174,Assumptions!$A$8:$A$12,0)))))</f>
        <v>0.6</v>
      </c>
      <c r="R2174" s="14">
        <f t="shared" ca="1" si="236"/>
        <v>1717709.76</v>
      </c>
      <c r="S2174" s="14">
        <f t="shared" ca="1" si="237"/>
        <v>1145139.8400000001</v>
      </c>
      <c r="T2174" s="11" t="s">
        <v>25</v>
      </c>
      <c r="U2174" s="18" t="s">
        <v>26</v>
      </c>
    </row>
    <row r="2175" spans="1:21" ht="15" customHeight="1" x14ac:dyDescent="0.15">
      <c r="A2175" s="10" t="s">
        <v>2223</v>
      </c>
      <c r="B2175" s="11" t="s">
        <v>28</v>
      </c>
      <c r="C2175" s="11" t="s">
        <v>55</v>
      </c>
      <c r="D2175" s="12">
        <v>45881</v>
      </c>
      <c r="E2175" s="11">
        <v>4066</v>
      </c>
      <c r="F2175" s="11" t="s">
        <v>24</v>
      </c>
      <c r="G2175" s="13">
        <v>5953.69</v>
      </c>
      <c r="H2175" s="14">
        <f t="shared" si="231"/>
        <v>24207703.539999999</v>
      </c>
      <c r="I2175" s="14">
        <f>IF(F2175="GHS",H2175,H2175*Assumptions!$B$4)</f>
        <v>261443198.23199999</v>
      </c>
      <c r="J2175" s="15" t="str">
        <f>INDEX(Assumptions!$B$8:$B$12,MATCH(B2175,Assumptions!$A$8:$A$12,0))</f>
        <v>Fair Value Less Costs to Sell</v>
      </c>
      <c r="K2175" s="16">
        <f>G2175/(1-INDEX(Assumptions!$D$8:$D$12,MATCH(B2175,Assumptions!$A$8:$A$12,0)))</f>
        <v>6765.556818181818</v>
      </c>
      <c r="L2175" s="16">
        <f t="shared" si="232"/>
        <v>178.61069999999998</v>
      </c>
      <c r="M2175" s="16">
        <f t="shared" si="233"/>
        <v>338.27784090909091</v>
      </c>
      <c r="N2175" s="14">
        <f>E2175*(K2175-L2175-M2175)*IF(F2175="GHS",1,Assumptions!$B$4)</f>
        <v>274396520.32622182</v>
      </c>
      <c r="O2175" s="15">
        <f t="shared" ca="1" si="234"/>
        <v>405</v>
      </c>
      <c r="P2175" s="15" t="str">
        <f t="shared" ca="1" si="235"/>
        <v>365d+</v>
      </c>
      <c r="Q2175" s="17">
        <f ca="1">IF(P2175="0-90d",0,IF(P2175="91-180d",INDEX(Assumptions!$F$8:$F$12,MATCH(B2175,Assumptions!$A$8:$A$12,0)),IF(P2175="181-365d",INDEX(Assumptions!$G$8:$G$12,MATCH(B2175,Assumptions!$A$8:$A$12,0)),INDEX(Assumptions!$H$8:$H$12,MATCH(B2175,Assumptions!$A$8:$A$12,0)))))</f>
        <v>0.4</v>
      </c>
      <c r="R2175" s="14">
        <f t="shared" ca="1" si="236"/>
        <v>104577279.29280001</v>
      </c>
      <c r="S2175" s="14">
        <f t="shared" ca="1" si="237"/>
        <v>156865918.93919998</v>
      </c>
      <c r="T2175" s="11" t="s">
        <v>25</v>
      </c>
      <c r="U2175" s="18" t="s">
        <v>26</v>
      </c>
    </row>
    <row r="2176" spans="1:21" ht="15" customHeight="1" x14ac:dyDescent="0.15">
      <c r="A2176" s="10" t="s">
        <v>2224</v>
      </c>
      <c r="B2176" s="11" t="s">
        <v>41</v>
      </c>
      <c r="C2176" s="11" t="s">
        <v>49</v>
      </c>
      <c r="D2176" s="12">
        <v>45852</v>
      </c>
      <c r="E2176" s="11">
        <v>2308</v>
      </c>
      <c r="F2176" s="11" t="s">
        <v>33</v>
      </c>
      <c r="G2176" s="13">
        <v>257.14999999999998</v>
      </c>
      <c r="H2176" s="14">
        <f t="shared" si="231"/>
        <v>593502.19999999995</v>
      </c>
      <c r="I2176" s="14">
        <f>IF(F2176="GHS",H2176,H2176*Assumptions!$B$4)</f>
        <v>593502.19999999995</v>
      </c>
      <c r="J2176" s="15" t="str">
        <f>INDEX(Assumptions!$B$8:$B$12,MATCH(B2176,Assumptions!$A$8:$A$12,0))</f>
        <v>Weighted Average</v>
      </c>
      <c r="K2176" s="16">
        <f>G2176/(1-INDEX(Assumptions!$D$8:$D$12,MATCH(B2176,Assumptions!$A$8:$A$12,0)))</f>
        <v>395.61538461538458</v>
      </c>
      <c r="L2176" s="16">
        <f t="shared" si="232"/>
        <v>7.7144999999999992</v>
      </c>
      <c r="M2176" s="16">
        <f t="shared" si="233"/>
        <v>19.780769230769231</v>
      </c>
      <c r="N2176" s="14">
        <f>E2176*(K2176-L2176-M2176)*IF(F2176="GHS",1,Assumptions!$B$4)</f>
        <v>849621.22630769224</v>
      </c>
      <c r="O2176" s="15">
        <f t="shared" ca="1" si="234"/>
        <v>434</v>
      </c>
      <c r="P2176" s="15" t="str">
        <f t="shared" ca="1" si="235"/>
        <v>365d+</v>
      </c>
      <c r="Q2176" s="17">
        <f ca="1">IF(P2176="0-90d",0,IF(P2176="91-180d",INDEX(Assumptions!$F$8:$F$12,MATCH(B2176,Assumptions!$A$8:$A$12,0)),IF(P2176="181-365d",INDEX(Assumptions!$G$8:$G$12,MATCH(B2176,Assumptions!$A$8:$A$12,0)),INDEX(Assumptions!$H$8:$H$12,MATCH(B2176,Assumptions!$A$8:$A$12,0)))))</f>
        <v>0.8</v>
      </c>
      <c r="R2176" s="14">
        <f t="shared" ca="1" si="236"/>
        <v>474801.76</v>
      </c>
      <c r="S2176" s="14">
        <f t="shared" ca="1" si="237"/>
        <v>118700.43999999994</v>
      </c>
      <c r="T2176" s="11" t="s">
        <v>25</v>
      </c>
      <c r="U2176" s="18" t="s">
        <v>26</v>
      </c>
    </row>
    <row r="2177" spans="1:21" ht="15" customHeight="1" x14ac:dyDescent="0.15">
      <c r="A2177" s="10" t="s">
        <v>2225</v>
      </c>
      <c r="B2177" s="11" t="s">
        <v>31</v>
      </c>
      <c r="C2177" s="11" t="s">
        <v>63</v>
      </c>
      <c r="D2177" s="12">
        <v>45913</v>
      </c>
      <c r="E2177" s="11">
        <v>2866</v>
      </c>
      <c r="F2177" s="11" t="s">
        <v>33</v>
      </c>
      <c r="G2177" s="13">
        <v>1810.51</v>
      </c>
      <c r="H2177" s="14">
        <f t="shared" si="231"/>
        <v>5188921.66</v>
      </c>
      <c r="I2177" s="14">
        <f>IF(F2177="GHS",H2177,H2177*Assumptions!$B$4)</f>
        <v>5188921.66</v>
      </c>
      <c r="J2177" s="15" t="str">
        <f>INDEX(Assumptions!$B$8:$B$12,MATCH(B2177,Assumptions!$A$8:$A$12,0))</f>
        <v>Weighted Average</v>
      </c>
      <c r="K2177" s="16">
        <f>G2177/(1-INDEX(Assumptions!$D$8:$D$12,MATCH(B2177,Assumptions!$A$8:$A$12,0)))</f>
        <v>2514.5972222222222</v>
      </c>
      <c r="L2177" s="16">
        <f t="shared" si="232"/>
        <v>54.315300000000001</v>
      </c>
      <c r="M2177" s="16">
        <f t="shared" si="233"/>
        <v>125.72986111111112</v>
      </c>
      <c r="N2177" s="14">
        <f>E2177*(K2177-L2177-M2177)*IF(F2177="GHS",1,Assumptions!$B$4)</f>
        <v>6690826.2071444439</v>
      </c>
      <c r="O2177" s="15">
        <f t="shared" ca="1" si="234"/>
        <v>373</v>
      </c>
      <c r="P2177" s="15" t="str">
        <f t="shared" ca="1" si="235"/>
        <v>365d+</v>
      </c>
      <c r="Q2177" s="17">
        <f ca="1">IF(P2177="0-90d",0,IF(P2177="91-180d",INDEX(Assumptions!$F$8:$F$12,MATCH(B2177,Assumptions!$A$8:$A$12,0)),IF(P2177="181-365d",INDEX(Assumptions!$G$8:$G$12,MATCH(B2177,Assumptions!$A$8:$A$12,0)),INDEX(Assumptions!$H$8:$H$12,MATCH(B2177,Assumptions!$A$8:$A$12,0)))))</f>
        <v>0.6</v>
      </c>
      <c r="R2177" s="14">
        <f t="shared" ca="1" si="236"/>
        <v>3113352.9959999998</v>
      </c>
      <c r="S2177" s="14">
        <f t="shared" ca="1" si="237"/>
        <v>2075568.6640000003</v>
      </c>
      <c r="T2177" s="11" t="s">
        <v>25</v>
      </c>
      <c r="U2177" s="18" t="s">
        <v>26</v>
      </c>
    </row>
    <row r="2178" spans="1:21" ht="15" customHeight="1" x14ac:dyDescent="0.15">
      <c r="A2178" s="10" t="s">
        <v>2226</v>
      </c>
      <c r="B2178" s="11" t="s">
        <v>22</v>
      </c>
      <c r="C2178" s="11" t="s">
        <v>81</v>
      </c>
      <c r="D2178" s="12">
        <v>45936</v>
      </c>
      <c r="E2178" s="11">
        <v>4174</v>
      </c>
      <c r="F2178" s="11" t="s">
        <v>24</v>
      </c>
      <c r="G2178" s="13">
        <v>13118.2</v>
      </c>
      <c r="H2178" s="14">
        <f t="shared" ref="H2178:H2241" si="238">E2178*G2178</f>
        <v>54755366.800000004</v>
      </c>
      <c r="I2178" s="14">
        <f>IF(F2178="GHS",H2178,H2178*Assumptions!$B$4)</f>
        <v>591357961.44000006</v>
      </c>
      <c r="J2178" s="15" t="str">
        <f>INDEX(Assumptions!$B$8:$B$12,MATCH(B2178,Assumptions!$A$8:$A$12,0))</f>
        <v>FIFO</v>
      </c>
      <c r="K2178" s="16">
        <f>G2178/(1-INDEX(Assumptions!$D$8:$D$12,MATCH(B2178,Assumptions!$A$8:$A$12,0)))</f>
        <v>15997.804878048781</v>
      </c>
      <c r="L2178" s="16">
        <f t="shared" ref="L2178:L2241" si="239">G2178*0.03</f>
        <v>393.54599999999999</v>
      </c>
      <c r="M2178" s="16">
        <f t="shared" ref="M2178:M2241" si="240">K2178*0.05</f>
        <v>799.89024390243912</v>
      </c>
      <c r="N2178" s="14">
        <f>E2178*(K2178-L2178-M2178)*IF(F2178="GHS",1,Assumptions!$B$4)</f>
        <v>667369094.53240979</v>
      </c>
      <c r="O2178" s="15">
        <f t="shared" ref="O2178:O2241" ca="1" si="241">TODAY()-D2178</f>
        <v>350</v>
      </c>
      <c r="P2178" s="15" t="str">
        <f t="shared" ref="P2178:P2241" ca="1" si="242">IF(O2178&lt;=90,"0-90d",IF(O2178&lt;=180,"91-180d",IF(O2178&lt;=365,"181-365d","365d+")))</f>
        <v>181-365d</v>
      </c>
      <c r="Q2178" s="17">
        <f ca="1">IF(P2178="0-90d",0,IF(P2178="91-180d",INDEX(Assumptions!$F$8:$F$12,MATCH(B2178,Assumptions!$A$8:$A$12,0)),IF(P2178="181-365d",INDEX(Assumptions!$G$8:$G$12,MATCH(B2178,Assumptions!$A$8:$A$12,0)),INDEX(Assumptions!$H$8:$H$12,MATCH(B2178,Assumptions!$A$8:$A$12,0)))))</f>
        <v>0.15</v>
      </c>
      <c r="R2178" s="14">
        <f t="shared" ref="R2178:R2241" ca="1" si="243">I2178*Q2178</f>
        <v>88703694.216000006</v>
      </c>
      <c r="S2178" s="14">
        <f t="shared" ref="S2178:S2241" ca="1" si="244">IF(T2178="Held on Consignment (Not Owned)",0,MIN(I2178-R2178,N2178))</f>
        <v>502654267.22400004</v>
      </c>
      <c r="T2178" s="11" t="s">
        <v>25</v>
      </c>
      <c r="U2178" s="18" t="s">
        <v>26</v>
      </c>
    </row>
    <row r="2179" spans="1:21" ht="15" customHeight="1" x14ac:dyDescent="0.15">
      <c r="A2179" s="10" t="s">
        <v>2227</v>
      </c>
      <c r="B2179" s="11" t="s">
        <v>41</v>
      </c>
      <c r="C2179" s="11" t="s">
        <v>44</v>
      </c>
      <c r="D2179" s="12">
        <v>46018</v>
      </c>
      <c r="E2179" s="11">
        <v>2844</v>
      </c>
      <c r="F2179" s="11" t="s">
        <v>33</v>
      </c>
      <c r="G2179" s="13">
        <v>319.8</v>
      </c>
      <c r="H2179" s="14">
        <f t="shared" si="238"/>
        <v>909511.20000000007</v>
      </c>
      <c r="I2179" s="14">
        <f>IF(F2179="GHS",H2179,H2179*Assumptions!$B$4)</f>
        <v>909511.20000000007</v>
      </c>
      <c r="J2179" s="15" t="str">
        <f>INDEX(Assumptions!$B$8:$B$12,MATCH(B2179,Assumptions!$A$8:$A$12,0))</f>
        <v>Weighted Average</v>
      </c>
      <c r="K2179" s="16">
        <f>G2179/(1-INDEX(Assumptions!$D$8:$D$12,MATCH(B2179,Assumptions!$A$8:$A$12,0)))</f>
        <v>492</v>
      </c>
      <c r="L2179" s="16">
        <f t="shared" si="239"/>
        <v>9.5939999999999994</v>
      </c>
      <c r="M2179" s="16">
        <f t="shared" si="240"/>
        <v>24.6</v>
      </c>
      <c r="N2179" s="14">
        <f>E2179*(K2179-L2179-M2179)*IF(F2179="GHS",1,Assumptions!$B$4)</f>
        <v>1302000.264</v>
      </c>
      <c r="O2179" s="15">
        <f t="shared" ca="1" si="241"/>
        <v>268</v>
      </c>
      <c r="P2179" s="15" t="str">
        <f t="shared" ca="1" si="242"/>
        <v>181-365d</v>
      </c>
      <c r="Q2179" s="17">
        <f ca="1">IF(P2179="0-90d",0,IF(P2179="91-180d",INDEX(Assumptions!$F$8:$F$12,MATCH(B2179,Assumptions!$A$8:$A$12,0)),IF(P2179="181-365d",INDEX(Assumptions!$G$8:$G$12,MATCH(B2179,Assumptions!$A$8:$A$12,0)),INDEX(Assumptions!$H$8:$H$12,MATCH(B2179,Assumptions!$A$8:$A$12,0)))))</f>
        <v>0.35</v>
      </c>
      <c r="R2179" s="14">
        <f t="shared" ca="1" si="243"/>
        <v>318328.92</v>
      </c>
      <c r="S2179" s="14">
        <f t="shared" si="244"/>
        <v>0</v>
      </c>
      <c r="T2179" s="11" t="s">
        <v>39</v>
      </c>
      <c r="U2179" s="18" t="s">
        <v>26</v>
      </c>
    </row>
    <row r="2180" spans="1:21" ht="15" customHeight="1" x14ac:dyDescent="0.15">
      <c r="A2180" s="10" t="s">
        <v>2228</v>
      </c>
      <c r="B2180" s="11" t="s">
        <v>28</v>
      </c>
      <c r="C2180" s="11" t="s">
        <v>55</v>
      </c>
      <c r="D2180" s="12">
        <v>45781</v>
      </c>
      <c r="E2180" s="11">
        <v>4187</v>
      </c>
      <c r="F2180" s="11" t="s">
        <v>24</v>
      </c>
      <c r="G2180" s="13">
        <v>3995.2</v>
      </c>
      <c r="H2180" s="14">
        <f t="shared" si="238"/>
        <v>16727902.399999999</v>
      </c>
      <c r="I2180" s="14">
        <f>IF(F2180="GHS",H2180,H2180*Assumptions!$B$4)</f>
        <v>180661345.91999999</v>
      </c>
      <c r="J2180" s="15" t="str">
        <f>INDEX(Assumptions!$B$8:$B$12,MATCH(B2180,Assumptions!$A$8:$A$12,0))</f>
        <v>Fair Value Less Costs to Sell</v>
      </c>
      <c r="K2180" s="16">
        <f>G2180/(1-INDEX(Assumptions!$D$8:$D$12,MATCH(B2180,Assumptions!$A$8:$A$12,0)))</f>
        <v>4540</v>
      </c>
      <c r="L2180" s="16">
        <f t="shared" si="239"/>
        <v>119.85599999999999</v>
      </c>
      <c r="M2180" s="16">
        <f t="shared" si="240"/>
        <v>227</v>
      </c>
      <c r="N2180" s="14">
        <f>E2180*(K2180-L2180-M2180)*IF(F2180="GHS",1,Assumptions!$B$4)</f>
        <v>189612294.4224</v>
      </c>
      <c r="O2180" s="15">
        <f t="shared" ca="1" si="241"/>
        <v>505</v>
      </c>
      <c r="P2180" s="15" t="str">
        <f t="shared" ca="1" si="242"/>
        <v>365d+</v>
      </c>
      <c r="Q2180" s="17">
        <f ca="1">IF(P2180="0-90d",0,IF(P2180="91-180d",INDEX(Assumptions!$F$8:$F$12,MATCH(B2180,Assumptions!$A$8:$A$12,0)),IF(P2180="181-365d",INDEX(Assumptions!$G$8:$G$12,MATCH(B2180,Assumptions!$A$8:$A$12,0)),INDEX(Assumptions!$H$8:$H$12,MATCH(B2180,Assumptions!$A$8:$A$12,0)))))</f>
        <v>0.4</v>
      </c>
      <c r="R2180" s="14">
        <f t="shared" ca="1" si="243"/>
        <v>72264538.368000001</v>
      </c>
      <c r="S2180" s="14">
        <f t="shared" si="244"/>
        <v>0</v>
      </c>
      <c r="T2180" s="11" t="s">
        <v>39</v>
      </c>
      <c r="U2180" s="18" t="s">
        <v>36</v>
      </c>
    </row>
    <row r="2181" spans="1:21" ht="15" customHeight="1" x14ac:dyDescent="0.15">
      <c r="A2181" s="10" t="s">
        <v>2229</v>
      </c>
      <c r="B2181" s="11" t="s">
        <v>31</v>
      </c>
      <c r="C2181" s="11" t="s">
        <v>63</v>
      </c>
      <c r="D2181" s="12">
        <v>45793</v>
      </c>
      <c r="E2181" s="11">
        <v>2620</v>
      </c>
      <c r="F2181" s="11" t="s">
        <v>33</v>
      </c>
      <c r="G2181" s="13">
        <v>1086.31</v>
      </c>
      <c r="H2181" s="14">
        <f t="shared" si="238"/>
        <v>2846132.1999999997</v>
      </c>
      <c r="I2181" s="14">
        <f>IF(F2181="GHS",H2181,H2181*Assumptions!$B$4)</f>
        <v>2846132.1999999997</v>
      </c>
      <c r="J2181" s="15" t="str">
        <f>INDEX(Assumptions!$B$8:$B$12,MATCH(B2181,Assumptions!$A$8:$A$12,0))</f>
        <v>Weighted Average</v>
      </c>
      <c r="K2181" s="16">
        <f>G2181/(1-INDEX(Assumptions!$D$8:$D$12,MATCH(B2181,Assumptions!$A$8:$A$12,0)))</f>
        <v>1508.7638888888889</v>
      </c>
      <c r="L2181" s="16">
        <f t="shared" si="239"/>
        <v>32.589299999999994</v>
      </c>
      <c r="M2181" s="16">
        <f t="shared" si="240"/>
        <v>75.438194444444449</v>
      </c>
      <c r="N2181" s="14">
        <f>E2181*(K2181-L2181-M2181)*IF(F2181="GHS",1,Assumptions!$B$4)</f>
        <v>3669929.3534444445</v>
      </c>
      <c r="O2181" s="15">
        <f t="shared" ca="1" si="241"/>
        <v>493</v>
      </c>
      <c r="P2181" s="15" t="str">
        <f t="shared" ca="1" si="242"/>
        <v>365d+</v>
      </c>
      <c r="Q2181" s="17">
        <f ca="1">IF(P2181="0-90d",0,IF(P2181="91-180d",INDEX(Assumptions!$F$8:$F$12,MATCH(B2181,Assumptions!$A$8:$A$12,0)),IF(P2181="181-365d",INDEX(Assumptions!$G$8:$G$12,MATCH(B2181,Assumptions!$A$8:$A$12,0)),INDEX(Assumptions!$H$8:$H$12,MATCH(B2181,Assumptions!$A$8:$A$12,0)))))</f>
        <v>0.6</v>
      </c>
      <c r="R2181" s="14">
        <f t="shared" ca="1" si="243"/>
        <v>1707679.3199999998</v>
      </c>
      <c r="S2181" s="14">
        <f t="shared" ca="1" si="244"/>
        <v>1138452.8799999999</v>
      </c>
      <c r="T2181" s="11" t="s">
        <v>25</v>
      </c>
      <c r="U2181" s="18" t="s">
        <v>26</v>
      </c>
    </row>
    <row r="2182" spans="1:21" ht="15" customHeight="1" x14ac:dyDescent="0.15">
      <c r="A2182" s="10" t="s">
        <v>2230</v>
      </c>
      <c r="B2182" s="11" t="s">
        <v>28</v>
      </c>
      <c r="C2182" s="11" t="s">
        <v>55</v>
      </c>
      <c r="D2182" s="12">
        <v>45829</v>
      </c>
      <c r="E2182" s="11">
        <v>4159</v>
      </c>
      <c r="F2182" s="11" t="s">
        <v>24</v>
      </c>
      <c r="G2182" s="13">
        <v>18376.37</v>
      </c>
      <c r="H2182" s="14">
        <f t="shared" si="238"/>
        <v>76427322.829999998</v>
      </c>
      <c r="I2182" s="14">
        <f>IF(F2182="GHS",H2182,H2182*Assumptions!$B$4)</f>
        <v>825415086.56400001</v>
      </c>
      <c r="J2182" s="15" t="str">
        <f>INDEX(Assumptions!$B$8:$B$12,MATCH(B2182,Assumptions!$A$8:$A$12,0))</f>
        <v>Fair Value Less Costs to Sell</v>
      </c>
      <c r="K2182" s="16">
        <f>G2182/(1-INDEX(Assumptions!$D$8:$D$12,MATCH(B2182,Assumptions!$A$8:$A$12,0)))</f>
        <v>20882.238636363636</v>
      </c>
      <c r="L2182" s="16">
        <f t="shared" si="239"/>
        <v>551.29109999999991</v>
      </c>
      <c r="M2182" s="16">
        <f t="shared" si="240"/>
        <v>1044.1119318181818</v>
      </c>
      <c r="N2182" s="14">
        <f>E2182*(K2182-L2182-M2182)*IF(F2182="GHS",1,Assumptions!$B$4)</f>
        <v>866310652.2164892</v>
      </c>
      <c r="O2182" s="15">
        <f t="shared" ca="1" si="241"/>
        <v>457</v>
      </c>
      <c r="P2182" s="15" t="str">
        <f t="shared" ca="1" si="242"/>
        <v>365d+</v>
      </c>
      <c r="Q2182" s="17">
        <f ca="1">IF(P2182="0-90d",0,IF(P2182="91-180d",INDEX(Assumptions!$F$8:$F$12,MATCH(B2182,Assumptions!$A$8:$A$12,0)),IF(P2182="181-365d",INDEX(Assumptions!$G$8:$G$12,MATCH(B2182,Assumptions!$A$8:$A$12,0)),INDEX(Assumptions!$H$8:$H$12,MATCH(B2182,Assumptions!$A$8:$A$12,0)))))</f>
        <v>0.4</v>
      </c>
      <c r="R2182" s="14">
        <f t="shared" ca="1" si="243"/>
        <v>330166034.62560004</v>
      </c>
      <c r="S2182" s="14">
        <f t="shared" ca="1" si="244"/>
        <v>495249051.93839997</v>
      </c>
      <c r="T2182" s="11" t="s">
        <v>25</v>
      </c>
      <c r="U2182" s="18" t="s">
        <v>26</v>
      </c>
    </row>
    <row r="2183" spans="1:21" ht="15" customHeight="1" x14ac:dyDescent="0.15">
      <c r="A2183" s="10" t="s">
        <v>2231</v>
      </c>
      <c r="B2183" s="11" t="s">
        <v>22</v>
      </c>
      <c r="C2183" s="11" t="s">
        <v>81</v>
      </c>
      <c r="D2183" s="12">
        <v>45850</v>
      </c>
      <c r="E2183" s="11">
        <v>244</v>
      </c>
      <c r="F2183" s="11" t="s">
        <v>24</v>
      </c>
      <c r="G2183" s="13">
        <v>38345.94</v>
      </c>
      <c r="H2183" s="14">
        <f t="shared" si="238"/>
        <v>9356409.3600000013</v>
      </c>
      <c r="I2183" s="14">
        <f>IF(F2183="GHS",H2183,H2183*Assumptions!$B$4)</f>
        <v>101049221.08800001</v>
      </c>
      <c r="J2183" s="15" t="str">
        <f>INDEX(Assumptions!$B$8:$B$12,MATCH(B2183,Assumptions!$A$8:$A$12,0))</f>
        <v>FIFO</v>
      </c>
      <c r="K2183" s="16">
        <f>G2183/(1-INDEX(Assumptions!$D$8:$D$12,MATCH(B2183,Assumptions!$A$8:$A$12,0)))</f>
        <v>46763.341463414632</v>
      </c>
      <c r="L2183" s="16">
        <f t="shared" si="239"/>
        <v>1150.3782000000001</v>
      </c>
      <c r="M2183" s="16">
        <f t="shared" si="240"/>
        <v>2338.1670731707318</v>
      </c>
      <c r="N2183" s="14">
        <f>E2183*(K2183-L2183-M2183)*IF(F2183="GHS",1,Assumptions!$B$4)</f>
        <v>114037742.92053074</v>
      </c>
      <c r="O2183" s="15">
        <f t="shared" ca="1" si="241"/>
        <v>436</v>
      </c>
      <c r="P2183" s="15" t="str">
        <f t="shared" ca="1" si="242"/>
        <v>365d+</v>
      </c>
      <c r="Q2183" s="17">
        <f ca="1">IF(P2183="0-90d",0,IF(P2183="91-180d",INDEX(Assumptions!$F$8:$F$12,MATCH(B2183,Assumptions!$A$8:$A$12,0)),IF(P2183="181-365d",INDEX(Assumptions!$G$8:$G$12,MATCH(B2183,Assumptions!$A$8:$A$12,0)),INDEX(Assumptions!$H$8:$H$12,MATCH(B2183,Assumptions!$A$8:$A$12,0)))))</f>
        <v>0.5</v>
      </c>
      <c r="R2183" s="14">
        <f t="shared" ca="1" si="243"/>
        <v>50524610.544000007</v>
      </c>
      <c r="S2183" s="14">
        <f t="shared" si="244"/>
        <v>0</v>
      </c>
      <c r="T2183" s="11" t="s">
        <v>39</v>
      </c>
      <c r="U2183" s="18" t="s">
        <v>26</v>
      </c>
    </row>
    <row r="2184" spans="1:21" ht="15" customHeight="1" x14ac:dyDescent="0.15">
      <c r="A2184" s="10" t="s">
        <v>2232</v>
      </c>
      <c r="B2184" s="11" t="s">
        <v>41</v>
      </c>
      <c r="C2184" s="11" t="s">
        <v>49</v>
      </c>
      <c r="D2184" s="12">
        <v>45780</v>
      </c>
      <c r="E2184" s="11">
        <v>1316</v>
      </c>
      <c r="F2184" s="11" t="s">
        <v>33</v>
      </c>
      <c r="G2184" s="13">
        <v>546.89</v>
      </c>
      <c r="H2184" s="14">
        <f t="shared" si="238"/>
        <v>719707.24</v>
      </c>
      <c r="I2184" s="14">
        <f>IF(F2184="GHS",H2184,H2184*Assumptions!$B$4)</f>
        <v>719707.24</v>
      </c>
      <c r="J2184" s="15" t="str">
        <f>INDEX(Assumptions!$B$8:$B$12,MATCH(B2184,Assumptions!$A$8:$A$12,0))</f>
        <v>Weighted Average</v>
      </c>
      <c r="K2184" s="16">
        <f>G2184/(1-INDEX(Assumptions!$D$8:$D$12,MATCH(B2184,Assumptions!$A$8:$A$12,0)))</f>
        <v>841.36923076923074</v>
      </c>
      <c r="L2184" s="16">
        <f t="shared" si="239"/>
        <v>16.406700000000001</v>
      </c>
      <c r="M2184" s="16">
        <f t="shared" si="240"/>
        <v>42.068461538461541</v>
      </c>
      <c r="N2184" s="14">
        <f>E2184*(K2184-L2184-M2184)*IF(F2184="GHS",1,Assumptions!$B$4)</f>
        <v>1030288.5951076923</v>
      </c>
      <c r="O2184" s="15">
        <f t="shared" ca="1" si="241"/>
        <v>506</v>
      </c>
      <c r="P2184" s="15" t="str">
        <f t="shared" ca="1" si="242"/>
        <v>365d+</v>
      </c>
      <c r="Q2184" s="17">
        <f ca="1">IF(P2184="0-90d",0,IF(P2184="91-180d",INDEX(Assumptions!$F$8:$F$12,MATCH(B2184,Assumptions!$A$8:$A$12,0)),IF(P2184="181-365d",INDEX(Assumptions!$G$8:$G$12,MATCH(B2184,Assumptions!$A$8:$A$12,0)),INDEX(Assumptions!$H$8:$H$12,MATCH(B2184,Assumptions!$A$8:$A$12,0)))))</f>
        <v>0.8</v>
      </c>
      <c r="R2184" s="14">
        <f t="shared" ca="1" si="243"/>
        <v>575765.79200000002</v>
      </c>
      <c r="S2184" s="14">
        <f t="shared" ca="1" si="244"/>
        <v>143941.44799999997</v>
      </c>
      <c r="T2184" s="11" t="s">
        <v>25</v>
      </c>
      <c r="U2184" s="18" t="s">
        <v>26</v>
      </c>
    </row>
    <row r="2185" spans="1:21" ht="15" customHeight="1" x14ac:dyDescent="0.15">
      <c r="A2185" s="10" t="s">
        <v>2233</v>
      </c>
      <c r="B2185" s="11" t="s">
        <v>41</v>
      </c>
      <c r="C2185" s="11" t="s">
        <v>49</v>
      </c>
      <c r="D2185" s="12">
        <v>46069</v>
      </c>
      <c r="E2185" s="11">
        <v>65</v>
      </c>
      <c r="F2185" s="11" t="s">
        <v>33</v>
      </c>
      <c r="G2185" s="13">
        <v>373.68</v>
      </c>
      <c r="H2185" s="14">
        <f t="shared" si="238"/>
        <v>24289.200000000001</v>
      </c>
      <c r="I2185" s="14">
        <f>IF(F2185="GHS",H2185,H2185*Assumptions!$B$4)</f>
        <v>24289.200000000001</v>
      </c>
      <c r="J2185" s="15" t="str">
        <f>INDEX(Assumptions!$B$8:$B$12,MATCH(B2185,Assumptions!$A$8:$A$12,0))</f>
        <v>Weighted Average</v>
      </c>
      <c r="K2185" s="16">
        <f>G2185/(1-INDEX(Assumptions!$D$8:$D$12,MATCH(B2185,Assumptions!$A$8:$A$12,0)))</f>
        <v>574.89230769230767</v>
      </c>
      <c r="L2185" s="16">
        <f t="shared" si="239"/>
        <v>11.2104</v>
      </c>
      <c r="M2185" s="16">
        <f t="shared" si="240"/>
        <v>28.744615384615386</v>
      </c>
      <c r="N2185" s="14">
        <f>E2185*(K2185-L2185-M2185)*IF(F2185="GHS",1,Assumptions!$B$4)</f>
        <v>34770.923999999999</v>
      </c>
      <c r="O2185" s="15">
        <f t="shared" ca="1" si="241"/>
        <v>217</v>
      </c>
      <c r="P2185" s="15" t="str">
        <f t="shared" ca="1" si="242"/>
        <v>181-365d</v>
      </c>
      <c r="Q2185" s="17">
        <f ca="1">IF(P2185="0-90d",0,IF(P2185="91-180d",INDEX(Assumptions!$F$8:$F$12,MATCH(B2185,Assumptions!$A$8:$A$12,0)),IF(P2185="181-365d",INDEX(Assumptions!$G$8:$G$12,MATCH(B2185,Assumptions!$A$8:$A$12,0)),INDEX(Assumptions!$H$8:$H$12,MATCH(B2185,Assumptions!$A$8:$A$12,0)))))</f>
        <v>0.35</v>
      </c>
      <c r="R2185" s="14">
        <f t="shared" ca="1" si="243"/>
        <v>8501.2199999999993</v>
      </c>
      <c r="S2185" s="14">
        <f t="shared" ca="1" si="244"/>
        <v>15787.980000000001</v>
      </c>
      <c r="T2185" s="11" t="s">
        <v>25</v>
      </c>
      <c r="U2185" s="18" t="s">
        <v>36</v>
      </c>
    </row>
    <row r="2186" spans="1:21" ht="15" customHeight="1" x14ac:dyDescent="0.15">
      <c r="A2186" s="10" t="s">
        <v>2234</v>
      </c>
      <c r="B2186" s="11" t="s">
        <v>22</v>
      </c>
      <c r="C2186" s="11" t="s">
        <v>81</v>
      </c>
      <c r="D2186" s="12">
        <v>45931</v>
      </c>
      <c r="E2186" s="11">
        <v>4868</v>
      </c>
      <c r="F2186" s="11" t="s">
        <v>24</v>
      </c>
      <c r="G2186" s="13">
        <v>40043.32</v>
      </c>
      <c r="H2186" s="14">
        <f t="shared" si="238"/>
        <v>194930881.75999999</v>
      </c>
      <c r="I2186" s="14">
        <f>IF(F2186="GHS",H2186,H2186*Assumptions!$B$4)</f>
        <v>2105253523.0080001</v>
      </c>
      <c r="J2186" s="15" t="str">
        <f>INDEX(Assumptions!$B$8:$B$12,MATCH(B2186,Assumptions!$A$8:$A$12,0))</f>
        <v>FIFO</v>
      </c>
      <c r="K2186" s="16">
        <f>G2186/(1-INDEX(Assumptions!$D$8:$D$12,MATCH(B2186,Assumptions!$A$8:$A$12,0)))</f>
        <v>48833.317073170729</v>
      </c>
      <c r="L2186" s="16">
        <f t="shared" si="239"/>
        <v>1201.2996000000001</v>
      </c>
      <c r="M2186" s="16">
        <f t="shared" si="240"/>
        <v>2441.6658536585364</v>
      </c>
      <c r="N2186" s="14">
        <f>E2186*(K2186-L2186-M2186)*IF(F2186="GHS",1,Assumptions!$B$4)</f>
        <v>2375855622.1848822</v>
      </c>
      <c r="O2186" s="15">
        <f t="shared" ca="1" si="241"/>
        <v>355</v>
      </c>
      <c r="P2186" s="15" t="str">
        <f t="shared" ca="1" si="242"/>
        <v>181-365d</v>
      </c>
      <c r="Q2186" s="17">
        <f ca="1">IF(P2186="0-90d",0,IF(P2186="91-180d",INDEX(Assumptions!$F$8:$F$12,MATCH(B2186,Assumptions!$A$8:$A$12,0)),IF(P2186="181-365d",INDEX(Assumptions!$G$8:$G$12,MATCH(B2186,Assumptions!$A$8:$A$12,0)),INDEX(Assumptions!$H$8:$H$12,MATCH(B2186,Assumptions!$A$8:$A$12,0)))))</f>
        <v>0.15</v>
      </c>
      <c r="R2186" s="14">
        <f t="shared" ca="1" si="243"/>
        <v>315788028.45120001</v>
      </c>
      <c r="S2186" s="14">
        <f t="shared" si="244"/>
        <v>0</v>
      </c>
      <c r="T2186" s="11" t="s">
        <v>39</v>
      </c>
      <c r="U2186" s="18" t="s">
        <v>26</v>
      </c>
    </row>
    <row r="2187" spans="1:21" ht="15" customHeight="1" x14ac:dyDescent="0.15">
      <c r="A2187" s="10" t="s">
        <v>2235</v>
      </c>
      <c r="B2187" s="11" t="s">
        <v>22</v>
      </c>
      <c r="C2187" s="11" t="s">
        <v>23</v>
      </c>
      <c r="D2187" s="12">
        <v>45892</v>
      </c>
      <c r="E2187" s="11">
        <v>1192</v>
      </c>
      <c r="F2187" s="11" t="s">
        <v>24</v>
      </c>
      <c r="G2187" s="13">
        <v>22087.040000000001</v>
      </c>
      <c r="H2187" s="14">
        <f t="shared" si="238"/>
        <v>26327751.68</v>
      </c>
      <c r="I2187" s="14">
        <f>IF(F2187="GHS",H2187,H2187*Assumptions!$B$4)</f>
        <v>284339718.14399999</v>
      </c>
      <c r="J2187" s="15" t="str">
        <f>INDEX(Assumptions!$B$8:$B$12,MATCH(B2187,Assumptions!$A$8:$A$12,0))</f>
        <v>FIFO</v>
      </c>
      <c r="K2187" s="16">
        <f>G2187/(1-INDEX(Assumptions!$D$8:$D$12,MATCH(B2187,Assumptions!$A$8:$A$12,0)))</f>
        <v>26935.414634146342</v>
      </c>
      <c r="L2187" s="16">
        <f t="shared" si="239"/>
        <v>662.61120000000005</v>
      </c>
      <c r="M2187" s="16">
        <f t="shared" si="240"/>
        <v>1346.7707317073173</v>
      </c>
      <c r="N2187" s="14">
        <f>E2187*(K2187-L2187-M2187)*IF(F2187="GHS",1,Assumptions!$B$4)</f>
        <v>320887774.59811902</v>
      </c>
      <c r="O2187" s="15">
        <f t="shared" ca="1" si="241"/>
        <v>394</v>
      </c>
      <c r="P2187" s="15" t="str">
        <f t="shared" ca="1" si="242"/>
        <v>365d+</v>
      </c>
      <c r="Q2187" s="17">
        <f ca="1">IF(P2187="0-90d",0,IF(P2187="91-180d",INDEX(Assumptions!$F$8:$F$12,MATCH(B2187,Assumptions!$A$8:$A$12,0)),IF(P2187="181-365d",INDEX(Assumptions!$G$8:$G$12,MATCH(B2187,Assumptions!$A$8:$A$12,0)),INDEX(Assumptions!$H$8:$H$12,MATCH(B2187,Assumptions!$A$8:$A$12,0)))))</f>
        <v>0.5</v>
      </c>
      <c r="R2187" s="14">
        <f t="shared" ca="1" si="243"/>
        <v>142169859.072</v>
      </c>
      <c r="S2187" s="14">
        <f t="shared" ca="1" si="244"/>
        <v>142169859.072</v>
      </c>
      <c r="T2187" s="11" t="s">
        <v>25</v>
      </c>
      <c r="U2187" s="18" t="s">
        <v>26</v>
      </c>
    </row>
    <row r="2188" spans="1:21" ht="15" customHeight="1" x14ac:dyDescent="0.15">
      <c r="A2188" s="10" t="s">
        <v>2236</v>
      </c>
      <c r="B2188" s="11" t="s">
        <v>41</v>
      </c>
      <c r="C2188" s="11" t="s">
        <v>115</v>
      </c>
      <c r="D2188" s="12">
        <v>45958</v>
      </c>
      <c r="E2188" s="11">
        <v>2375</v>
      </c>
      <c r="F2188" s="11" t="s">
        <v>33</v>
      </c>
      <c r="G2188" s="13">
        <v>711.71</v>
      </c>
      <c r="H2188" s="14">
        <f t="shared" si="238"/>
        <v>1690311.25</v>
      </c>
      <c r="I2188" s="14">
        <f>IF(F2188="GHS",H2188,H2188*Assumptions!$B$4)</f>
        <v>1690311.25</v>
      </c>
      <c r="J2188" s="15" t="str">
        <f>INDEX(Assumptions!$B$8:$B$12,MATCH(B2188,Assumptions!$A$8:$A$12,0))</f>
        <v>Weighted Average</v>
      </c>
      <c r="K2188" s="16">
        <f>G2188/(1-INDEX(Assumptions!$D$8:$D$12,MATCH(B2188,Assumptions!$A$8:$A$12,0)))</f>
        <v>1094.9384615384615</v>
      </c>
      <c r="L2188" s="16">
        <f t="shared" si="239"/>
        <v>21.351300000000002</v>
      </c>
      <c r="M2188" s="16">
        <f t="shared" si="240"/>
        <v>54.746923076923082</v>
      </c>
      <c r="N2188" s="14">
        <f>E2188*(K2188-L2188-M2188)*IF(F2188="GHS",1,Assumptions!$B$4)</f>
        <v>2419745.5663461536</v>
      </c>
      <c r="O2188" s="15">
        <f t="shared" ca="1" si="241"/>
        <v>328</v>
      </c>
      <c r="P2188" s="15" t="str">
        <f t="shared" ca="1" si="242"/>
        <v>181-365d</v>
      </c>
      <c r="Q2188" s="17">
        <f ca="1">IF(P2188="0-90d",0,IF(P2188="91-180d",INDEX(Assumptions!$F$8:$F$12,MATCH(B2188,Assumptions!$A$8:$A$12,0)),IF(P2188="181-365d",INDEX(Assumptions!$G$8:$G$12,MATCH(B2188,Assumptions!$A$8:$A$12,0)),INDEX(Assumptions!$H$8:$H$12,MATCH(B2188,Assumptions!$A$8:$A$12,0)))))</f>
        <v>0.35</v>
      </c>
      <c r="R2188" s="14">
        <f t="shared" ca="1" si="243"/>
        <v>591608.9375</v>
      </c>
      <c r="S2188" s="14">
        <f t="shared" ca="1" si="244"/>
        <v>1098702.3125</v>
      </c>
      <c r="T2188" s="11" t="s">
        <v>25</v>
      </c>
      <c r="U2188" s="18" t="s">
        <v>26</v>
      </c>
    </row>
    <row r="2189" spans="1:21" ht="15" customHeight="1" x14ac:dyDescent="0.15">
      <c r="A2189" s="10" t="s">
        <v>2237</v>
      </c>
      <c r="B2189" s="11" t="s">
        <v>41</v>
      </c>
      <c r="C2189" s="11" t="s">
        <v>44</v>
      </c>
      <c r="D2189" s="12">
        <v>45885</v>
      </c>
      <c r="E2189" s="11">
        <v>3575</v>
      </c>
      <c r="F2189" s="11" t="s">
        <v>33</v>
      </c>
      <c r="G2189" s="13">
        <v>1440</v>
      </c>
      <c r="H2189" s="14">
        <f t="shared" si="238"/>
        <v>5148000</v>
      </c>
      <c r="I2189" s="14">
        <f>IF(F2189="GHS",H2189,H2189*Assumptions!$B$4)</f>
        <v>5148000</v>
      </c>
      <c r="J2189" s="15" t="str">
        <f>INDEX(Assumptions!$B$8:$B$12,MATCH(B2189,Assumptions!$A$8:$A$12,0))</f>
        <v>Weighted Average</v>
      </c>
      <c r="K2189" s="16">
        <f>G2189/(1-INDEX(Assumptions!$D$8:$D$12,MATCH(B2189,Assumptions!$A$8:$A$12,0)))</f>
        <v>2215.3846153846152</v>
      </c>
      <c r="L2189" s="16">
        <f t="shared" si="239"/>
        <v>43.199999999999996</v>
      </c>
      <c r="M2189" s="16">
        <f t="shared" si="240"/>
        <v>110.76923076923077</v>
      </c>
      <c r="N2189" s="14">
        <f>E2189*(K2189-L2189-M2189)*IF(F2189="GHS",1,Assumptions!$B$4)</f>
        <v>7369559.9999999991</v>
      </c>
      <c r="O2189" s="15">
        <f t="shared" ca="1" si="241"/>
        <v>401</v>
      </c>
      <c r="P2189" s="15" t="str">
        <f t="shared" ca="1" si="242"/>
        <v>365d+</v>
      </c>
      <c r="Q2189" s="17">
        <f ca="1">IF(P2189="0-90d",0,IF(P2189="91-180d",INDEX(Assumptions!$F$8:$F$12,MATCH(B2189,Assumptions!$A$8:$A$12,0)),IF(P2189="181-365d",INDEX(Assumptions!$G$8:$G$12,MATCH(B2189,Assumptions!$A$8:$A$12,0)),INDEX(Assumptions!$H$8:$H$12,MATCH(B2189,Assumptions!$A$8:$A$12,0)))))</f>
        <v>0.8</v>
      </c>
      <c r="R2189" s="14">
        <f t="shared" ca="1" si="243"/>
        <v>4118400</v>
      </c>
      <c r="S2189" s="14">
        <f t="shared" ca="1" si="244"/>
        <v>1029600</v>
      </c>
      <c r="T2189" s="11" t="s">
        <v>25</v>
      </c>
      <c r="U2189" s="18" t="s">
        <v>36</v>
      </c>
    </row>
    <row r="2190" spans="1:21" ht="15" customHeight="1" x14ac:dyDescent="0.15">
      <c r="A2190" s="10" t="s">
        <v>2238</v>
      </c>
      <c r="B2190" s="11" t="s">
        <v>41</v>
      </c>
      <c r="C2190" s="11" t="s">
        <v>44</v>
      </c>
      <c r="D2190" s="12">
        <v>45822</v>
      </c>
      <c r="E2190" s="11">
        <v>2978</v>
      </c>
      <c r="F2190" s="11" t="s">
        <v>33</v>
      </c>
      <c r="G2190" s="13">
        <v>349.86</v>
      </c>
      <c r="H2190" s="14">
        <f t="shared" si="238"/>
        <v>1041883.0800000001</v>
      </c>
      <c r="I2190" s="14">
        <f>IF(F2190="GHS",H2190,H2190*Assumptions!$B$4)</f>
        <v>1041883.0800000001</v>
      </c>
      <c r="J2190" s="15" t="str">
        <f>INDEX(Assumptions!$B$8:$B$12,MATCH(B2190,Assumptions!$A$8:$A$12,0))</f>
        <v>Weighted Average</v>
      </c>
      <c r="K2190" s="16">
        <f>G2190/(1-INDEX(Assumptions!$D$8:$D$12,MATCH(B2190,Assumptions!$A$8:$A$12,0)))</f>
        <v>538.2461538461539</v>
      </c>
      <c r="L2190" s="16">
        <f t="shared" si="239"/>
        <v>10.495800000000001</v>
      </c>
      <c r="M2190" s="16">
        <f t="shared" si="240"/>
        <v>26.912307692307696</v>
      </c>
      <c r="N2190" s="14">
        <f>E2190*(K2190-L2190-M2190)*IF(F2190="GHS",1,Assumptions!$B$4)</f>
        <v>1491495.7014461539</v>
      </c>
      <c r="O2190" s="15">
        <f t="shared" ca="1" si="241"/>
        <v>464</v>
      </c>
      <c r="P2190" s="15" t="str">
        <f t="shared" ca="1" si="242"/>
        <v>365d+</v>
      </c>
      <c r="Q2190" s="17">
        <f ca="1">IF(P2190="0-90d",0,IF(P2190="91-180d",INDEX(Assumptions!$F$8:$F$12,MATCH(B2190,Assumptions!$A$8:$A$12,0)),IF(P2190="181-365d",INDEX(Assumptions!$G$8:$G$12,MATCH(B2190,Assumptions!$A$8:$A$12,0)),INDEX(Assumptions!$H$8:$H$12,MATCH(B2190,Assumptions!$A$8:$A$12,0)))))</f>
        <v>0.8</v>
      </c>
      <c r="R2190" s="14">
        <f t="shared" ca="1" si="243"/>
        <v>833506.46400000015</v>
      </c>
      <c r="S2190" s="14">
        <f t="shared" ca="1" si="244"/>
        <v>208376.61599999992</v>
      </c>
      <c r="T2190" s="11" t="s">
        <v>25</v>
      </c>
      <c r="U2190" s="18" t="s">
        <v>26</v>
      </c>
    </row>
    <row r="2191" spans="1:21" ht="15" customHeight="1" x14ac:dyDescent="0.15">
      <c r="A2191" s="10" t="s">
        <v>2239</v>
      </c>
      <c r="B2191" s="11" t="s">
        <v>31</v>
      </c>
      <c r="C2191" s="11" t="s">
        <v>32</v>
      </c>
      <c r="D2191" s="12">
        <v>46068</v>
      </c>
      <c r="E2191" s="11">
        <v>1347</v>
      </c>
      <c r="F2191" s="11" t="s">
        <v>33</v>
      </c>
      <c r="G2191" s="13">
        <v>1313.82</v>
      </c>
      <c r="H2191" s="14">
        <f t="shared" si="238"/>
        <v>1769715.5399999998</v>
      </c>
      <c r="I2191" s="14">
        <f>IF(F2191="GHS",H2191,H2191*Assumptions!$B$4)</f>
        <v>1769715.5399999998</v>
      </c>
      <c r="J2191" s="15" t="str">
        <f>INDEX(Assumptions!$B$8:$B$12,MATCH(B2191,Assumptions!$A$8:$A$12,0))</f>
        <v>Weighted Average</v>
      </c>
      <c r="K2191" s="16">
        <f>G2191/(1-INDEX(Assumptions!$D$8:$D$12,MATCH(B2191,Assumptions!$A$8:$A$12,0)))</f>
        <v>1824.75</v>
      </c>
      <c r="L2191" s="16">
        <f t="shared" si="239"/>
        <v>39.4146</v>
      </c>
      <c r="M2191" s="16">
        <f t="shared" si="240"/>
        <v>91.237500000000011</v>
      </c>
      <c r="N2191" s="14">
        <f>E2191*(K2191-L2191-M2191)*IF(F2191="GHS",1,Assumptions!$B$4)</f>
        <v>2281949.8712999998</v>
      </c>
      <c r="O2191" s="15">
        <f t="shared" ca="1" si="241"/>
        <v>218</v>
      </c>
      <c r="P2191" s="15" t="str">
        <f t="shared" ca="1" si="242"/>
        <v>181-365d</v>
      </c>
      <c r="Q2191" s="17">
        <f ca="1">IF(P2191="0-90d",0,IF(P2191="91-180d",INDEX(Assumptions!$F$8:$F$12,MATCH(B2191,Assumptions!$A$8:$A$12,0)),IF(P2191="181-365d",INDEX(Assumptions!$G$8:$G$12,MATCH(B2191,Assumptions!$A$8:$A$12,0)),INDEX(Assumptions!$H$8:$H$12,MATCH(B2191,Assumptions!$A$8:$A$12,0)))))</f>
        <v>0.2</v>
      </c>
      <c r="R2191" s="14">
        <f t="shared" ca="1" si="243"/>
        <v>353943.10800000001</v>
      </c>
      <c r="S2191" s="14">
        <f t="shared" ca="1" si="244"/>
        <v>1415772.4319999998</v>
      </c>
      <c r="T2191" s="11" t="s">
        <v>25</v>
      </c>
      <c r="U2191" s="18" t="s">
        <v>26</v>
      </c>
    </row>
    <row r="2192" spans="1:21" ht="15" customHeight="1" x14ac:dyDescent="0.15">
      <c r="A2192" s="10" t="s">
        <v>2240</v>
      </c>
      <c r="B2192" s="11" t="s">
        <v>31</v>
      </c>
      <c r="C2192" s="11" t="s">
        <v>32</v>
      </c>
      <c r="D2192" s="12">
        <v>46068</v>
      </c>
      <c r="E2192" s="11">
        <v>2203</v>
      </c>
      <c r="F2192" s="11" t="s">
        <v>33</v>
      </c>
      <c r="G2192" s="13">
        <v>1888.23</v>
      </c>
      <c r="H2192" s="14">
        <f t="shared" si="238"/>
        <v>4159770.69</v>
      </c>
      <c r="I2192" s="14">
        <f>IF(F2192="GHS",H2192,H2192*Assumptions!$B$4)</f>
        <v>4159770.69</v>
      </c>
      <c r="J2192" s="15" t="str">
        <f>INDEX(Assumptions!$B$8:$B$12,MATCH(B2192,Assumptions!$A$8:$A$12,0))</f>
        <v>Weighted Average</v>
      </c>
      <c r="K2192" s="16">
        <f>G2192/(1-INDEX(Assumptions!$D$8:$D$12,MATCH(B2192,Assumptions!$A$8:$A$12,0)))</f>
        <v>2622.541666666667</v>
      </c>
      <c r="L2192" s="16">
        <f t="shared" si="239"/>
        <v>56.646899999999995</v>
      </c>
      <c r="M2192" s="16">
        <f t="shared" si="240"/>
        <v>131.12708333333336</v>
      </c>
      <c r="N2192" s="14">
        <f>E2192*(K2192-L2192-M2192)*IF(F2192="GHS",1,Assumptions!$B$4)</f>
        <v>5363793.2063833335</v>
      </c>
      <c r="O2192" s="15">
        <f t="shared" ca="1" si="241"/>
        <v>218</v>
      </c>
      <c r="P2192" s="15" t="str">
        <f t="shared" ca="1" si="242"/>
        <v>181-365d</v>
      </c>
      <c r="Q2192" s="17">
        <f ca="1">IF(P2192="0-90d",0,IF(P2192="91-180d",INDEX(Assumptions!$F$8:$F$12,MATCH(B2192,Assumptions!$A$8:$A$12,0)),IF(P2192="181-365d",INDEX(Assumptions!$G$8:$G$12,MATCH(B2192,Assumptions!$A$8:$A$12,0)),INDEX(Assumptions!$H$8:$H$12,MATCH(B2192,Assumptions!$A$8:$A$12,0)))))</f>
        <v>0.2</v>
      </c>
      <c r="R2192" s="14">
        <f t="shared" ca="1" si="243"/>
        <v>831954.13800000004</v>
      </c>
      <c r="S2192" s="14">
        <f t="shared" ca="1" si="244"/>
        <v>3327816.5520000001</v>
      </c>
      <c r="T2192" s="11" t="s">
        <v>25</v>
      </c>
      <c r="U2192" s="18" t="s">
        <v>26</v>
      </c>
    </row>
    <row r="2193" spans="1:21" ht="15" customHeight="1" x14ac:dyDescent="0.15">
      <c r="A2193" s="10" t="s">
        <v>2241</v>
      </c>
      <c r="B2193" s="11" t="s">
        <v>41</v>
      </c>
      <c r="C2193" s="11" t="s">
        <v>42</v>
      </c>
      <c r="D2193" s="12">
        <v>45984</v>
      </c>
      <c r="E2193" s="11">
        <v>3059</v>
      </c>
      <c r="F2193" s="11" t="s">
        <v>33</v>
      </c>
      <c r="G2193" s="13">
        <v>549.4</v>
      </c>
      <c r="H2193" s="14">
        <f t="shared" si="238"/>
        <v>1680614.5999999999</v>
      </c>
      <c r="I2193" s="14">
        <f>IF(F2193="GHS",H2193,H2193*Assumptions!$B$4)</f>
        <v>1680614.5999999999</v>
      </c>
      <c r="J2193" s="15" t="str">
        <f>INDEX(Assumptions!$B$8:$B$12,MATCH(B2193,Assumptions!$A$8:$A$12,0))</f>
        <v>Weighted Average</v>
      </c>
      <c r="K2193" s="16">
        <f>G2193/(1-INDEX(Assumptions!$D$8:$D$12,MATCH(B2193,Assumptions!$A$8:$A$12,0)))</f>
        <v>845.23076923076917</v>
      </c>
      <c r="L2193" s="16">
        <f t="shared" si="239"/>
        <v>16.481999999999999</v>
      </c>
      <c r="M2193" s="16">
        <f t="shared" si="240"/>
        <v>42.261538461538464</v>
      </c>
      <c r="N2193" s="14">
        <f>E2193*(K2193-L2193-M2193)*IF(F2193="GHS",1,Assumptions!$B$4)</f>
        <v>2405864.4389230772</v>
      </c>
      <c r="O2193" s="15">
        <f t="shared" ca="1" si="241"/>
        <v>302</v>
      </c>
      <c r="P2193" s="15" t="str">
        <f t="shared" ca="1" si="242"/>
        <v>181-365d</v>
      </c>
      <c r="Q2193" s="17">
        <f ca="1">IF(P2193="0-90d",0,IF(P2193="91-180d",INDEX(Assumptions!$F$8:$F$12,MATCH(B2193,Assumptions!$A$8:$A$12,0)),IF(P2193="181-365d",INDEX(Assumptions!$G$8:$G$12,MATCH(B2193,Assumptions!$A$8:$A$12,0)),INDEX(Assumptions!$H$8:$H$12,MATCH(B2193,Assumptions!$A$8:$A$12,0)))))</f>
        <v>0.35</v>
      </c>
      <c r="R2193" s="14">
        <f t="shared" ca="1" si="243"/>
        <v>588215.10999999987</v>
      </c>
      <c r="S2193" s="14">
        <f t="shared" ca="1" si="244"/>
        <v>1092399.49</v>
      </c>
      <c r="T2193" s="11" t="s">
        <v>25</v>
      </c>
      <c r="U2193" s="18" t="s">
        <v>26</v>
      </c>
    </row>
    <row r="2194" spans="1:21" ht="15" customHeight="1" x14ac:dyDescent="0.15">
      <c r="A2194" s="10" t="s">
        <v>2242</v>
      </c>
      <c r="B2194" s="11" t="s">
        <v>28</v>
      </c>
      <c r="C2194" s="11" t="s">
        <v>55</v>
      </c>
      <c r="D2194" s="12">
        <v>45900</v>
      </c>
      <c r="E2194" s="11">
        <v>88</v>
      </c>
      <c r="F2194" s="11" t="s">
        <v>24</v>
      </c>
      <c r="G2194" s="13">
        <v>3141.02</v>
      </c>
      <c r="H2194" s="14">
        <f t="shared" si="238"/>
        <v>276409.76</v>
      </c>
      <c r="I2194" s="14">
        <f>IF(F2194="GHS",H2194,H2194*Assumptions!$B$4)</f>
        <v>2985225.4080000003</v>
      </c>
      <c r="J2194" s="15" t="str">
        <f>INDEX(Assumptions!$B$8:$B$12,MATCH(B2194,Assumptions!$A$8:$A$12,0))</f>
        <v>Fair Value Less Costs to Sell</v>
      </c>
      <c r="K2194" s="16">
        <f>G2194/(1-INDEX(Assumptions!$D$8:$D$12,MATCH(B2194,Assumptions!$A$8:$A$12,0)))</f>
        <v>3569.340909090909</v>
      </c>
      <c r="L2194" s="16">
        <f t="shared" si="239"/>
        <v>94.230599999999995</v>
      </c>
      <c r="M2194" s="16">
        <f t="shared" si="240"/>
        <v>178.46704545454546</v>
      </c>
      <c r="N2194" s="14">
        <f>E2194*(K2194-L2194-M2194)*IF(F2194="GHS",1,Assumptions!$B$4)</f>
        <v>3133129.7577600004</v>
      </c>
      <c r="O2194" s="15">
        <f t="shared" ca="1" si="241"/>
        <v>386</v>
      </c>
      <c r="P2194" s="15" t="str">
        <f t="shared" ca="1" si="242"/>
        <v>365d+</v>
      </c>
      <c r="Q2194" s="17">
        <f ca="1">IF(P2194="0-90d",0,IF(P2194="91-180d",INDEX(Assumptions!$F$8:$F$12,MATCH(B2194,Assumptions!$A$8:$A$12,0)),IF(P2194="181-365d",INDEX(Assumptions!$G$8:$G$12,MATCH(B2194,Assumptions!$A$8:$A$12,0)),INDEX(Assumptions!$H$8:$H$12,MATCH(B2194,Assumptions!$A$8:$A$12,0)))))</f>
        <v>0.4</v>
      </c>
      <c r="R2194" s="14">
        <f t="shared" ca="1" si="243"/>
        <v>1194090.1632000001</v>
      </c>
      <c r="S2194" s="14">
        <f t="shared" ca="1" si="244"/>
        <v>1791135.2448000002</v>
      </c>
      <c r="T2194" s="11" t="s">
        <v>25</v>
      </c>
      <c r="U2194" s="18" t="s">
        <v>26</v>
      </c>
    </row>
    <row r="2195" spans="1:21" ht="15" customHeight="1" x14ac:dyDescent="0.15">
      <c r="A2195" s="10" t="s">
        <v>2243</v>
      </c>
      <c r="B2195" s="11" t="s">
        <v>22</v>
      </c>
      <c r="C2195" s="11" t="s">
        <v>61</v>
      </c>
      <c r="D2195" s="12">
        <v>46099</v>
      </c>
      <c r="E2195" s="11">
        <v>4253</v>
      </c>
      <c r="F2195" s="11" t="s">
        <v>24</v>
      </c>
      <c r="G2195" s="13">
        <v>34661.57</v>
      </c>
      <c r="H2195" s="14">
        <f t="shared" si="238"/>
        <v>147415657.21000001</v>
      </c>
      <c r="I2195" s="14">
        <f>IF(F2195="GHS",H2195,H2195*Assumptions!$B$4)</f>
        <v>1592089097.8680003</v>
      </c>
      <c r="J2195" s="15" t="str">
        <f>INDEX(Assumptions!$B$8:$B$12,MATCH(B2195,Assumptions!$A$8:$A$12,0))</f>
        <v>FIFO</v>
      </c>
      <c r="K2195" s="16">
        <f>G2195/(1-INDEX(Assumptions!$D$8:$D$12,MATCH(B2195,Assumptions!$A$8:$A$12,0)))</f>
        <v>42270.207317073167</v>
      </c>
      <c r="L2195" s="16">
        <f t="shared" si="239"/>
        <v>1039.8471</v>
      </c>
      <c r="M2195" s="16">
        <f t="shared" si="240"/>
        <v>2113.5103658536586</v>
      </c>
      <c r="N2195" s="14">
        <f>E2195*(K2195-L2195-M2195)*IF(F2195="GHS",1,Assumptions!$B$4)</f>
        <v>1796730794.1061549</v>
      </c>
      <c r="O2195" s="15">
        <f t="shared" ca="1" si="241"/>
        <v>187</v>
      </c>
      <c r="P2195" s="15" t="str">
        <f t="shared" ca="1" si="242"/>
        <v>181-365d</v>
      </c>
      <c r="Q2195" s="17">
        <f ca="1">IF(P2195="0-90d",0,IF(P2195="91-180d",INDEX(Assumptions!$F$8:$F$12,MATCH(B2195,Assumptions!$A$8:$A$12,0)),IF(P2195="181-365d",INDEX(Assumptions!$G$8:$G$12,MATCH(B2195,Assumptions!$A$8:$A$12,0)),INDEX(Assumptions!$H$8:$H$12,MATCH(B2195,Assumptions!$A$8:$A$12,0)))))</f>
        <v>0.15</v>
      </c>
      <c r="R2195" s="14">
        <f t="shared" ca="1" si="243"/>
        <v>238813364.68020004</v>
      </c>
      <c r="S2195" s="14">
        <f t="shared" ca="1" si="244"/>
        <v>1353275733.1878002</v>
      </c>
      <c r="T2195" s="11" t="s">
        <v>25</v>
      </c>
      <c r="U2195" s="18" t="s">
        <v>26</v>
      </c>
    </row>
    <row r="2196" spans="1:21" ht="15" customHeight="1" x14ac:dyDescent="0.15">
      <c r="A2196" s="10" t="s">
        <v>2244</v>
      </c>
      <c r="B2196" s="11" t="s">
        <v>31</v>
      </c>
      <c r="C2196" s="11" t="s">
        <v>32</v>
      </c>
      <c r="D2196" s="12">
        <v>46112</v>
      </c>
      <c r="E2196" s="11">
        <v>2103</v>
      </c>
      <c r="F2196" s="11" t="s">
        <v>33</v>
      </c>
      <c r="G2196" s="13">
        <v>643.47</v>
      </c>
      <c r="H2196" s="14">
        <f t="shared" si="238"/>
        <v>1353217.4100000001</v>
      </c>
      <c r="I2196" s="14">
        <f>IF(F2196="GHS",H2196,H2196*Assumptions!$B$4)</f>
        <v>1353217.4100000001</v>
      </c>
      <c r="J2196" s="15" t="str">
        <f>INDEX(Assumptions!$B$8:$B$12,MATCH(B2196,Assumptions!$A$8:$A$12,0))</f>
        <v>Weighted Average</v>
      </c>
      <c r="K2196" s="16">
        <f>G2196/(1-INDEX(Assumptions!$D$8:$D$12,MATCH(B2196,Assumptions!$A$8:$A$12,0)))</f>
        <v>893.70833333333337</v>
      </c>
      <c r="L2196" s="16">
        <f t="shared" si="239"/>
        <v>19.304100000000002</v>
      </c>
      <c r="M2196" s="16">
        <f t="shared" si="240"/>
        <v>44.685416666666669</v>
      </c>
      <c r="N2196" s="14">
        <f>E2196*(K2196-L2196-M2196)*IF(F2196="GHS",1,Assumptions!$B$4)</f>
        <v>1744898.67145</v>
      </c>
      <c r="O2196" s="15">
        <f t="shared" ca="1" si="241"/>
        <v>174</v>
      </c>
      <c r="P2196" s="15" t="str">
        <f t="shared" ca="1" si="242"/>
        <v>91-180d</v>
      </c>
      <c r="Q2196" s="17">
        <f ca="1">IF(P2196="0-90d",0,IF(P2196="91-180d",INDEX(Assumptions!$F$8:$F$12,MATCH(B2196,Assumptions!$A$8:$A$12,0)),IF(P2196="181-365d",INDEX(Assumptions!$G$8:$G$12,MATCH(B2196,Assumptions!$A$8:$A$12,0)),INDEX(Assumptions!$H$8:$H$12,MATCH(B2196,Assumptions!$A$8:$A$12,0)))))</f>
        <v>0.05</v>
      </c>
      <c r="R2196" s="14">
        <f t="shared" ca="1" si="243"/>
        <v>67660.870500000005</v>
      </c>
      <c r="S2196" s="14">
        <f t="shared" ca="1" si="244"/>
        <v>1285556.5395000002</v>
      </c>
      <c r="T2196" s="11" t="s">
        <v>25</v>
      </c>
      <c r="U2196" s="18" t="s">
        <v>26</v>
      </c>
    </row>
    <row r="2197" spans="1:21" ht="15" customHeight="1" x14ac:dyDescent="0.15">
      <c r="A2197" s="10" t="s">
        <v>2245</v>
      </c>
      <c r="B2197" s="11" t="s">
        <v>41</v>
      </c>
      <c r="C2197" s="11" t="s">
        <v>42</v>
      </c>
      <c r="D2197" s="12">
        <v>45925</v>
      </c>
      <c r="E2197" s="11">
        <v>2610</v>
      </c>
      <c r="F2197" s="11" t="s">
        <v>33</v>
      </c>
      <c r="G2197" s="13">
        <v>352.27</v>
      </c>
      <c r="H2197" s="14">
        <f t="shared" si="238"/>
        <v>919424.7</v>
      </c>
      <c r="I2197" s="14">
        <f>IF(F2197="GHS",H2197,H2197*Assumptions!$B$4)</f>
        <v>919424.7</v>
      </c>
      <c r="J2197" s="15" t="str">
        <f>INDEX(Assumptions!$B$8:$B$12,MATCH(B2197,Assumptions!$A$8:$A$12,0))</f>
        <v>Weighted Average</v>
      </c>
      <c r="K2197" s="16">
        <f>G2197/(1-INDEX(Assumptions!$D$8:$D$12,MATCH(B2197,Assumptions!$A$8:$A$12,0)))</f>
        <v>541.95384615384614</v>
      </c>
      <c r="L2197" s="16">
        <f t="shared" si="239"/>
        <v>10.568099999999999</v>
      </c>
      <c r="M2197" s="16">
        <f t="shared" si="240"/>
        <v>27.097692307692309</v>
      </c>
      <c r="N2197" s="14">
        <f>E2197*(K2197-L2197-M2197)*IF(F2197="GHS",1,Assumptions!$B$4)</f>
        <v>1316191.8205384617</v>
      </c>
      <c r="O2197" s="15">
        <f t="shared" ca="1" si="241"/>
        <v>361</v>
      </c>
      <c r="P2197" s="15" t="str">
        <f t="shared" ca="1" si="242"/>
        <v>181-365d</v>
      </c>
      <c r="Q2197" s="17">
        <f ca="1">IF(P2197="0-90d",0,IF(P2197="91-180d",INDEX(Assumptions!$F$8:$F$12,MATCH(B2197,Assumptions!$A$8:$A$12,0)),IF(P2197="181-365d",INDEX(Assumptions!$G$8:$G$12,MATCH(B2197,Assumptions!$A$8:$A$12,0)),INDEX(Assumptions!$H$8:$H$12,MATCH(B2197,Assumptions!$A$8:$A$12,0)))))</f>
        <v>0.35</v>
      </c>
      <c r="R2197" s="14">
        <f t="shared" ca="1" si="243"/>
        <v>321798.64499999996</v>
      </c>
      <c r="S2197" s="14">
        <f t="shared" ca="1" si="244"/>
        <v>597626.05499999993</v>
      </c>
      <c r="T2197" s="11" t="s">
        <v>25</v>
      </c>
      <c r="U2197" s="18" t="s">
        <v>26</v>
      </c>
    </row>
    <row r="2198" spans="1:21" ht="15" customHeight="1" x14ac:dyDescent="0.15">
      <c r="A2198" s="10" t="s">
        <v>2246</v>
      </c>
      <c r="B2198" s="11" t="s">
        <v>41</v>
      </c>
      <c r="C2198" s="11" t="s">
        <v>44</v>
      </c>
      <c r="D2198" s="12">
        <v>46077</v>
      </c>
      <c r="E2198" s="11">
        <v>3645</v>
      </c>
      <c r="F2198" s="11" t="s">
        <v>33</v>
      </c>
      <c r="G2198" s="13">
        <v>413.1</v>
      </c>
      <c r="H2198" s="14">
        <f t="shared" si="238"/>
        <v>1505749.5</v>
      </c>
      <c r="I2198" s="14">
        <f>IF(F2198="GHS",H2198,H2198*Assumptions!$B$4)</f>
        <v>1505749.5</v>
      </c>
      <c r="J2198" s="15" t="str">
        <f>INDEX(Assumptions!$B$8:$B$12,MATCH(B2198,Assumptions!$A$8:$A$12,0))</f>
        <v>Weighted Average</v>
      </c>
      <c r="K2198" s="16">
        <f>G2198/(1-INDEX(Assumptions!$D$8:$D$12,MATCH(B2198,Assumptions!$A$8:$A$12,0)))</f>
        <v>635.53846153846155</v>
      </c>
      <c r="L2198" s="16">
        <f t="shared" si="239"/>
        <v>12.393000000000001</v>
      </c>
      <c r="M2198" s="16">
        <f t="shared" si="240"/>
        <v>31.776923076923079</v>
      </c>
      <c r="N2198" s="14">
        <f>E2198*(K2198-L2198-M2198)*IF(F2198="GHS",1,Assumptions!$B$4)</f>
        <v>2155538.3226923076</v>
      </c>
      <c r="O2198" s="15">
        <f t="shared" ca="1" si="241"/>
        <v>209</v>
      </c>
      <c r="P2198" s="15" t="str">
        <f t="shared" ca="1" si="242"/>
        <v>181-365d</v>
      </c>
      <c r="Q2198" s="17">
        <f ca="1">IF(P2198="0-90d",0,IF(P2198="91-180d",INDEX(Assumptions!$F$8:$F$12,MATCH(B2198,Assumptions!$A$8:$A$12,0)),IF(P2198="181-365d",INDEX(Assumptions!$G$8:$G$12,MATCH(B2198,Assumptions!$A$8:$A$12,0)),INDEX(Assumptions!$H$8:$H$12,MATCH(B2198,Assumptions!$A$8:$A$12,0)))))</f>
        <v>0.35</v>
      </c>
      <c r="R2198" s="14">
        <f t="shared" ca="1" si="243"/>
        <v>527012.32499999995</v>
      </c>
      <c r="S2198" s="14">
        <f t="shared" ca="1" si="244"/>
        <v>978737.17500000005</v>
      </c>
      <c r="T2198" s="11" t="s">
        <v>25</v>
      </c>
      <c r="U2198" s="18" t="s">
        <v>26</v>
      </c>
    </row>
    <row r="2199" spans="1:21" ht="15" customHeight="1" x14ac:dyDescent="0.15">
      <c r="A2199" s="10" t="s">
        <v>2247</v>
      </c>
      <c r="B2199" s="11" t="s">
        <v>41</v>
      </c>
      <c r="C2199" s="11" t="s">
        <v>44</v>
      </c>
      <c r="D2199" s="12">
        <v>45974</v>
      </c>
      <c r="E2199" s="11">
        <v>1823</v>
      </c>
      <c r="F2199" s="11" t="s">
        <v>33</v>
      </c>
      <c r="G2199" s="13">
        <v>247.54</v>
      </c>
      <c r="H2199" s="14">
        <f t="shared" si="238"/>
        <v>451265.42</v>
      </c>
      <c r="I2199" s="14">
        <f>IF(F2199="GHS",H2199,H2199*Assumptions!$B$4)</f>
        <v>451265.42</v>
      </c>
      <c r="J2199" s="15" t="str">
        <f>INDEX(Assumptions!$B$8:$B$12,MATCH(B2199,Assumptions!$A$8:$A$12,0))</f>
        <v>Weighted Average</v>
      </c>
      <c r="K2199" s="16">
        <f>G2199/(1-INDEX(Assumptions!$D$8:$D$12,MATCH(B2199,Assumptions!$A$8:$A$12,0)))</f>
        <v>380.83076923076919</v>
      </c>
      <c r="L2199" s="16">
        <f t="shared" si="239"/>
        <v>7.4261999999999997</v>
      </c>
      <c r="M2199" s="16">
        <f t="shared" si="240"/>
        <v>19.041538461538462</v>
      </c>
      <c r="N2199" s="14">
        <f>E2199*(K2199-L2199-M2199)*IF(F2199="GHS",1,Assumptions!$B$4)</f>
        <v>646003.80509230762</v>
      </c>
      <c r="O2199" s="15">
        <f t="shared" ca="1" si="241"/>
        <v>312</v>
      </c>
      <c r="P2199" s="15" t="str">
        <f t="shared" ca="1" si="242"/>
        <v>181-365d</v>
      </c>
      <c r="Q2199" s="17">
        <f ca="1">IF(P2199="0-90d",0,IF(P2199="91-180d",INDEX(Assumptions!$F$8:$F$12,MATCH(B2199,Assumptions!$A$8:$A$12,0)),IF(P2199="181-365d",INDEX(Assumptions!$G$8:$G$12,MATCH(B2199,Assumptions!$A$8:$A$12,0)),INDEX(Assumptions!$H$8:$H$12,MATCH(B2199,Assumptions!$A$8:$A$12,0)))))</f>
        <v>0.35</v>
      </c>
      <c r="R2199" s="14">
        <f t="shared" ca="1" si="243"/>
        <v>157942.897</v>
      </c>
      <c r="S2199" s="14">
        <f t="shared" ca="1" si="244"/>
        <v>293322.52299999999</v>
      </c>
      <c r="T2199" s="11" t="s">
        <v>25</v>
      </c>
      <c r="U2199" s="18" t="s">
        <v>26</v>
      </c>
    </row>
    <row r="2200" spans="1:21" ht="15" customHeight="1" x14ac:dyDescent="0.15">
      <c r="A2200" s="10" t="s">
        <v>2248</v>
      </c>
      <c r="B2200" s="11" t="s">
        <v>46</v>
      </c>
      <c r="C2200" s="11" t="s">
        <v>52</v>
      </c>
      <c r="D2200" s="12">
        <v>46017</v>
      </c>
      <c r="E2200" s="11">
        <v>4335</v>
      </c>
      <c r="F2200" s="11" t="s">
        <v>33</v>
      </c>
      <c r="G2200" s="13">
        <v>613490.68000000005</v>
      </c>
      <c r="H2200" s="14">
        <f t="shared" si="238"/>
        <v>2659482097.8000002</v>
      </c>
      <c r="I2200" s="14">
        <f>IF(F2200="GHS",H2200,H2200*Assumptions!$B$4)</f>
        <v>2659482097.8000002</v>
      </c>
      <c r="J2200" s="15" t="str">
        <f>INDEX(Assumptions!$B$8:$B$12,MATCH(B2200,Assumptions!$A$8:$A$12,0))</f>
        <v>Specific Identification</v>
      </c>
      <c r="K2200" s="16">
        <f>G2200/(1-INDEX(Assumptions!$D$8:$D$12,MATCH(B2200,Assumptions!$A$8:$A$12,0)))</f>
        <v>786526.51282051287</v>
      </c>
      <c r="L2200" s="16">
        <f t="shared" si="239"/>
        <v>18404.720400000002</v>
      </c>
      <c r="M2200" s="16">
        <f t="shared" si="240"/>
        <v>39326.325641025644</v>
      </c>
      <c r="N2200" s="14">
        <f>E2200*(K2200-L2200-M2200)*IF(F2200="GHS",1,Assumptions!$B$4)</f>
        <v>3159328348.4890771</v>
      </c>
      <c r="O2200" s="15">
        <f t="shared" ca="1" si="241"/>
        <v>269</v>
      </c>
      <c r="P2200" s="15" t="str">
        <f t="shared" ca="1" si="242"/>
        <v>181-365d</v>
      </c>
      <c r="Q2200" s="17">
        <f ca="1">IF(P2200="0-90d",0,IF(P2200="91-180d",INDEX(Assumptions!$F$8:$F$12,MATCH(B2200,Assumptions!$A$8:$A$12,0)),IF(P2200="181-365d",INDEX(Assumptions!$G$8:$G$12,MATCH(B2200,Assumptions!$A$8:$A$12,0)),INDEX(Assumptions!$H$8:$H$12,MATCH(B2200,Assumptions!$A$8:$A$12,0)))))</f>
        <v>0.05</v>
      </c>
      <c r="R2200" s="14">
        <f t="shared" ca="1" si="243"/>
        <v>132974104.89000002</v>
      </c>
      <c r="S2200" s="14">
        <f t="shared" ca="1" si="244"/>
        <v>2526507992.9100003</v>
      </c>
      <c r="T2200" s="11" t="s">
        <v>25</v>
      </c>
      <c r="U2200" s="18" t="s">
        <v>36</v>
      </c>
    </row>
    <row r="2201" spans="1:21" ht="15" customHeight="1" x14ac:dyDescent="0.15">
      <c r="A2201" s="10" t="s">
        <v>2249</v>
      </c>
      <c r="B2201" s="11" t="s">
        <v>22</v>
      </c>
      <c r="C2201" s="11" t="s">
        <v>23</v>
      </c>
      <c r="D2201" s="12">
        <v>45764</v>
      </c>
      <c r="E2201" s="11">
        <v>2972</v>
      </c>
      <c r="F2201" s="11" t="s">
        <v>24</v>
      </c>
      <c r="G2201" s="13">
        <v>7657.12</v>
      </c>
      <c r="H2201" s="14">
        <f t="shared" si="238"/>
        <v>22756960.640000001</v>
      </c>
      <c r="I2201" s="14">
        <f>IF(F2201="GHS",H2201,H2201*Assumptions!$B$4)</f>
        <v>245775174.91200003</v>
      </c>
      <c r="J2201" s="15" t="str">
        <f>INDEX(Assumptions!$B$8:$B$12,MATCH(B2201,Assumptions!$A$8:$A$12,0))</f>
        <v>FIFO</v>
      </c>
      <c r="K2201" s="16">
        <f>G2201/(1-INDEX(Assumptions!$D$8:$D$12,MATCH(B2201,Assumptions!$A$8:$A$12,0)))</f>
        <v>9337.9512195121952</v>
      </c>
      <c r="L2201" s="16">
        <f t="shared" si="239"/>
        <v>229.71359999999999</v>
      </c>
      <c r="M2201" s="16">
        <f t="shared" si="240"/>
        <v>466.89756097560979</v>
      </c>
      <c r="N2201" s="14">
        <f>E2201*(K2201-L2201-M2201)*IF(F2201="GHS",1,Assumptions!$B$4)</f>
        <v>277366276.662884</v>
      </c>
      <c r="O2201" s="15">
        <f t="shared" ca="1" si="241"/>
        <v>522</v>
      </c>
      <c r="P2201" s="15" t="str">
        <f t="shared" ca="1" si="242"/>
        <v>365d+</v>
      </c>
      <c r="Q2201" s="17">
        <f ca="1">IF(P2201="0-90d",0,IF(P2201="91-180d",INDEX(Assumptions!$F$8:$F$12,MATCH(B2201,Assumptions!$A$8:$A$12,0)),IF(P2201="181-365d",INDEX(Assumptions!$G$8:$G$12,MATCH(B2201,Assumptions!$A$8:$A$12,0)),INDEX(Assumptions!$H$8:$H$12,MATCH(B2201,Assumptions!$A$8:$A$12,0)))))</f>
        <v>0.5</v>
      </c>
      <c r="R2201" s="14">
        <f t="shared" ca="1" si="243"/>
        <v>122887587.45600002</v>
      </c>
      <c r="S2201" s="14">
        <f t="shared" ca="1" si="244"/>
        <v>122887587.45600002</v>
      </c>
      <c r="T2201" s="11" t="s">
        <v>25</v>
      </c>
      <c r="U2201" s="18" t="s">
        <v>26</v>
      </c>
    </row>
    <row r="2202" spans="1:21" ht="15" customHeight="1" x14ac:dyDescent="0.15">
      <c r="A2202" s="10" t="s">
        <v>2250</v>
      </c>
      <c r="B2202" s="11" t="s">
        <v>41</v>
      </c>
      <c r="C2202" s="11" t="s">
        <v>44</v>
      </c>
      <c r="D2202" s="12">
        <v>46004</v>
      </c>
      <c r="E2202" s="11">
        <v>4474</v>
      </c>
      <c r="F2202" s="11" t="s">
        <v>33</v>
      </c>
      <c r="G2202" s="13">
        <v>519.54999999999995</v>
      </c>
      <c r="H2202" s="14">
        <f t="shared" si="238"/>
        <v>2324466.6999999997</v>
      </c>
      <c r="I2202" s="14">
        <f>IF(F2202="GHS",H2202,H2202*Assumptions!$B$4)</f>
        <v>2324466.6999999997</v>
      </c>
      <c r="J2202" s="15" t="str">
        <f>INDEX(Assumptions!$B$8:$B$12,MATCH(B2202,Assumptions!$A$8:$A$12,0))</f>
        <v>Weighted Average</v>
      </c>
      <c r="K2202" s="16">
        <f>G2202/(1-INDEX(Assumptions!$D$8:$D$12,MATCH(B2202,Assumptions!$A$8:$A$12,0)))</f>
        <v>799.30769230769226</v>
      </c>
      <c r="L2202" s="16">
        <f t="shared" si="239"/>
        <v>15.586499999999997</v>
      </c>
      <c r="M2202" s="16">
        <f t="shared" si="240"/>
        <v>39.965384615384615</v>
      </c>
      <c r="N2202" s="14">
        <f>E2202*(K2202-L2202-M2202)*IF(F2202="GHS",1,Assumptions!$B$4)</f>
        <v>3327563.483615384</v>
      </c>
      <c r="O2202" s="15">
        <f t="shared" ca="1" si="241"/>
        <v>282</v>
      </c>
      <c r="P2202" s="15" t="str">
        <f t="shared" ca="1" si="242"/>
        <v>181-365d</v>
      </c>
      <c r="Q2202" s="17">
        <f ca="1">IF(P2202="0-90d",0,IF(P2202="91-180d",INDEX(Assumptions!$F$8:$F$12,MATCH(B2202,Assumptions!$A$8:$A$12,0)),IF(P2202="181-365d",INDEX(Assumptions!$G$8:$G$12,MATCH(B2202,Assumptions!$A$8:$A$12,0)),INDEX(Assumptions!$H$8:$H$12,MATCH(B2202,Assumptions!$A$8:$A$12,0)))))</f>
        <v>0.35</v>
      </c>
      <c r="R2202" s="14">
        <f t="shared" ca="1" si="243"/>
        <v>813563.34499999986</v>
      </c>
      <c r="S2202" s="14">
        <f t="shared" ca="1" si="244"/>
        <v>1510903.355</v>
      </c>
      <c r="T2202" s="11" t="s">
        <v>25</v>
      </c>
      <c r="U2202" s="18" t="s">
        <v>26</v>
      </c>
    </row>
    <row r="2203" spans="1:21" ht="15" customHeight="1" x14ac:dyDescent="0.15">
      <c r="A2203" s="10" t="s">
        <v>2251</v>
      </c>
      <c r="B2203" s="11" t="s">
        <v>41</v>
      </c>
      <c r="C2203" s="11" t="s">
        <v>44</v>
      </c>
      <c r="D2203" s="12">
        <v>46048</v>
      </c>
      <c r="E2203" s="11">
        <v>4931</v>
      </c>
      <c r="F2203" s="11" t="s">
        <v>33</v>
      </c>
      <c r="G2203" s="13">
        <v>1256.83</v>
      </c>
      <c r="H2203" s="14">
        <f t="shared" si="238"/>
        <v>6197428.7299999995</v>
      </c>
      <c r="I2203" s="14">
        <f>IF(F2203="GHS",H2203,H2203*Assumptions!$B$4)</f>
        <v>6197428.7299999995</v>
      </c>
      <c r="J2203" s="15" t="str">
        <f>INDEX(Assumptions!$B$8:$B$12,MATCH(B2203,Assumptions!$A$8:$A$12,0))</f>
        <v>Weighted Average</v>
      </c>
      <c r="K2203" s="16">
        <f>G2203/(1-INDEX(Assumptions!$D$8:$D$12,MATCH(B2203,Assumptions!$A$8:$A$12,0)))</f>
        <v>1933.5846153846153</v>
      </c>
      <c r="L2203" s="16">
        <f t="shared" si="239"/>
        <v>37.704899999999995</v>
      </c>
      <c r="M2203" s="16">
        <f t="shared" si="240"/>
        <v>96.67923076923077</v>
      </c>
      <c r="N2203" s="14">
        <f>E2203*(K2203-L2203-M2203)*IF(F2203="GHS",1,Assumptions!$B$4)</f>
        <v>8871857.5896384604</v>
      </c>
      <c r="O2203" s="15">
        <f t="shared" ca="1" si="241"/>
        <v>238</v>
      </c>
      <c r="P2203" s="15" t="str">
        <f t="shared" ca="1" si="242"/>
        <v>181-365d</v>
      </c>
      <c r="Q2203" s="17">
        <f ca="1">IF(P2203="0-90d",0,IF(P2203="91-180d",INDEX(Assumptions!$F$8:$F$12,MATCH(B2203,Assumptions!$A$8:$A$12,0)),IF(P2203="181-365d",INDEX(Assumptions!$G$8:$G$12,MATCH(B2203,Assumptions!$A$8:$A$12,0)),INDEX(Assumptions!$H$8:$H$12,MATCH(B2203,Assumptions!$A$8:$A$12,0)))))</f>
        <v>0.35</v>
      </c>
      <c r="R2203" s="14">
        <f t="shared" ca="1" si="243"/>
        <v>2169100.0554999998</v>
      </c>
      <c r="S2203" s="14">
        <f t="shared" ca="1" si="244"/>
        <v>4028328.6744999997</v>
      </c>
      <c r="T2203" s="11" t="s">
        <v>25</v>
      </c>
      <c r="U2203" s="18" t="s">
        <v>36</v>
      </c>
    </row>
    <row r="2204" spans="1:21" ht="15" customHeight="1" x14ac:dyDescent="0.15">
      <c r="A2204" s="10" t="s">
        <v>2252</v>
      </c>
      <c r="B2204" s="11" t="s">
        <v>46</v>
      </c>
      <c r="C2204" s="11" t="s">
        <v>47</v>
      </c>
      <c r="D2204" s="12">
        <v>45792</v>
      </c>
      <c r="E2204" s="11">
        <v>4650</v>
      </c>
      <c r="F2204" s="11" t="s">
        <v>33</v>
      </c>
      <c r="G2204" s="13">
        <v>296620.36</v>
      </c>
      <c r="H2204" s="14">
        <f t="shared" si="238"/>
        <v>1379284674</v>
      </c>
      <c r="I2204" s="14">
        <f>IF(F2204="GHS",H2204,H2204*Assumptions!$B$4)</f>
        <v>1379284674</v>
      </c>
      <c r="J2204" s="15" t="str">
        <f>INDEX(Assumptions!$B$8:$B$12,MATCH(B2204,Assumptions!$A$8:$A$12,0))</f>
        <v>Specific Identification</v>
      </c>
      <c r="K2204" s="16">
        <f>G2204/(1-INDEX(Assumptions!$D$8:$D$12,MATCH(B2204,Assumptions!$A$8:$A$12,0)))</f>
        <v>380282.51282051281</v>
      </c>
      <c r="L2204" s="16">
        <f t="shared" si="239"/>
        <v>8898.6107999999986</v>
      </c>
      <c r="M2204" s="16">
        <f t="shared" si="240"/>
        <v>19014.125641025643</v>
      </c>
      <c r="N2204" s="14">
        <f>E2204*(K2204-L2204-M2204)*IF(F2204="GHS",1,Assumptions!$B$4)</f>
        <v>1638519460.1646152</v>
      </c>
      <c r="O2204" s="15">
        <f t="shared" ca="1" si="241"/>
        <v>494</v>
      </c>
      <c r="P2204" s="15" t="str">
        <f t="shared" ca="1" si="242"/>
        <v>365d+</v>
      </c>
      <c r="Q2204" s="17">
        <f ca="1">IF(P2204="0-90d",0,IF(P2204="91-180d",INDEX(Assumptions!$F$8:$F$12,MATCH(B2204,Assumptions!$A$8:$A$12,0)),IF(P2204="181-365d",INDEX(Assumptions!$G$8:$G$12,MATCH(B2204,Assumptions!$A$8:$A$12,0)),INDEX(Assumptions!$H$8:$H$12,MATCH(B2204,Assumptions!$A$8:$A$12,0)))))</f>
        <v>0.15</v>
      </c>
      <c r="R2204" s="14">
        <f t="shared" ca="1" si="243"/>
        <v>206892701.09999999</v>
      </c>
      <c r="S2204" s="14">
        <f t="shared" ca="1" si="244"/>
        <v>1172391972.9000001</v>
      </c>
      <c r="T2204" s="11" t="s">
        <v>25</v>
      </c>
      <c r="U2204" s="18" t="s">
        <v>26</v>
      </c>
    </row>
    <row r="2205" spans="1:21" ht="15" customHeight="1" x14ac:dyDescent="0.15">
      <c r="A2205" s="10" t="s">
        <v>2253</v>
      </c>
      <c r="B2205" s="11" t="s">
        <v>41</v>
      </c>
      <c r="C2205" s="11" t="s">
        <v>115</v>
      </c>
      <c r="D2205" s="12">
        <v>45851</v>
      </c>
      <c r="E2205" s="11">
        <v>4310</v>
      </c>
      <c r="F2205" s="11" t="s">
        <v>33</v>
      </c>
      <c r="G2205" s="13">
        <v>257.14</v>
      </c>
      <c r="H2205" s="14">
        <f t="shared" si="238"/>
        <v>1108273.3999999999</v>
      </c>
      <c r="I2205" s="14">
        <f>IF(F2205="GHS",H2205,H2205*Assumptions!$B$4)</f>
        <v>1108273.3999999999</v>
      </c>
      <c r="J2205" s="15" t="str">
        <f>INDEX(Assumptions!$B$8:$B$12,MATCH(B2205,Assumptions!$A$8:$A$12,0))</f>
        <v>Weighted Average</v>
      </c>
      <c r="K2205" s="16">
        <f>G2205/(1-INDEX(Assumptions!$D$8:$D$12,MATCH(B2205,Assumptions!$A$8:$A$12,0)))</f>
        <v>395.59999999999997</v>
      </c>
      <c r="L2205" s="16">
        <f t="shared" si="239"/>
        <v>7.7141999999999991</v>
      </c>
      <c r="M2205" s="16">
        <f t="shared" si="240"/>
        <v>19.78</v>
      </c>
      <c r="N2205" s="14">
        <f>E2205*(K2205-L2205-M2205)*IF(F2205="GHS",1,Assumptions!$B$4)</f>
        <v>1586535.9979999997</v>
      </c>
      <c r="O2205" s="15">
        <f t="shared" ca="1" si="241"/>
        <v>435</v>
      </c>
      <c r="P2205" s="15" t="str">
        <f t="shared" ca="1" si="242"/>
        <v>365d+</v>
      </c>
      <c r="Q2205" s="17">
        <f ca="1">IF(P2205="0-90d",0,IF(P2205="91-180d",INDEX(Assumptions!$F$8:$F$12,MATCH(B2205,Assumptions!$A$8:$A$12,0)),IF(P2205="181-365d",INDEX(Assumptions!$G$8:$G$12,MATCH(B2205,Assumptions!$A$8:$A$12,0)),INDEX(Assumptions!$H$8:$H$12,MATCH(B2205,Assumptions!$A$8:$A$12,0)))))</f>
        <v>0.8</v>
      </c>
      <c r="R2205" s="14">
        <f t="shared" ca="1" si="243"/>
        <v>886618.72</v>
      </c>
      <c r="S2205" s="14">
        <f t="shared" ca="1" si="244"/>
        <v>221654.67999999993</v>
      </c>
      <c r="T2205" s="11" t="s">
        <v>25</v>
      </c>
      <c r="U2205" s="18" t="s">
        <v>26</v>
      </c>
    </row>
    <row r="2206" spans="1:21" ht="15" customHeight="1" x14ac:dyDescent="0.15">
      <c r="A2206" s="10" t="s">
        <v>2254</v>
      </c>
      <c r="B2206" s="11" t="s">
        <v>41</v>
      </c>
      <c r="C2206" s="11" t="s">
        <v>115</v>
      </c>
      <c r="D2206" s="12">
        <v>45964</v>
      </c>
      <c r="E2206" s="11">
        <v>4718</v>
      </c>
      <c r="F2206" s="11" t="s">
        <v>33</v>
      </c>
      <c r="G2206" s="13">
        <v>281.14999999999998</v>
      </c>
      <c r="H2206" s="14">
        <f t="shared" si="238"/>
        <v>1326465.7</v>
      </c>
      <c r="I2206" s="14">
        <f>IF(F2206="GHS",H2206,H2206*Assumptions!$B$4)</f>
        <v>1326465.7</v>
      </c>
      <c r="J2206" s="15" t="str">
        <f>INDEX(Assumptions!$B$8:$B$12,MATCH(B2206,Assumptions!$A$8:$A$12,0))</f>
        <v>Weighted Average</v>
      </c>
      <c r="K2206" s="16">
        <f>G2206/(1-INDEX(Assumptions!$D$8:$D$12,MATCH(B2206,Assumptions!$A$8:$A$12,0)))</f>
        <v>432.53846153846149</v>
      </c>
      <c r="L2206" s="16">
        <f t="shared" si="239"/>
        <v>8.4344999999999999</v>
      </c>
      <c r="M2206" s="16">
        <f t="shared" si="240"/>
        <v>21.626923076923077</v>
      </c>
      <c r="N2206" s="14">
        <f>E2206*(K2206-L2206-M2206)*IF(F2206="GHS",1,Assumptions!$B$4)</f>
        <v>1898886.6674615382</v>
      </c>
      <c r="O2206" s="15">
        <f t="shared" ca="1" si="241"/>
        <v>322</v>
      </c>
      <c r="P2206" s="15" t="str">
        <f t="shared" ca="1" si="242"/>
        <v>181-365d</v>
      </c>
      <c r="Q2206" s="17">
        <f ca="1">IF(P2206="0-90d",0,IF(P2206="91-180d",INDEX(Assumptions!$F$8:$F$12,MATCH(B2206,Assumptions!$A$8:$A$12,0)),IF(P2206="181-365d",INDEX(Assumptions!$G$8:$G$12,MATCH(B2206,Assumptions!$A$8:$A$12,0)),INDEX(Assumptions!$H$8:$H$12,MATCH(B2206,Assumptions!$A$8:$A$12,0)))))</f>
        <v>0.35</v>
      </c>
      <c r="R2206" s="14">
        <f t="shared" ca="1" si="243"/>
        <v>464262.99499999994</v>
      </c>
      <c r="S2206" s="14">
        <f t="shared" ca="1" si="244"/>
        <v>862202.70500000007</v>
      </c>
      <c r="T2206" s="11" t="s">
        <v>25</v>
      </c>
      <c r="U2206" s="18" t="s">
        <v>26</v>
      </c>
    </row>
    <row r="2207" spans="1:21" ht="15" customHeight="1" x14ac:dyDescent="0.15">
      <c r="A2207" s="10" t="s">
        <v>2255</v>
      </c>
      <c r="B2207" s="11" t="s">
        <v>28</v>
      </c>
      <c r="C2207" s="11" t="s">
        <v>29</v>
      </c>
      <c r="D2207" s="12">
        <v>46115</v>
      </c>
      <c r="E2207" s="11">
        <v>4605</v>
      </c>
      <c r="F2207" s="11" t="s">
        <v>24</v>
      </c>
      <c r="G2207" s="13">
        <v>9474.85</v>
      </c>
      <c r="H2207" s="14">
        <f t="shared" si="238"/>
        <v>43631684.25</v>
      </c>
      <c r="I2207" s="14">
        <f>IF(F2207="GHS",H2207,H2207*Assumptions!$B$4)</f>
        <v>471222189.90000004</v>
      </c>
      <c r="J2207" s="15" t="str">
        <f>INDEX(Assumptions!$B$8:$B$12,MATCH(B2207,Assumptions!$A$8:$A$12,0))</f>
        <v>Fair Value Less Costs to Sell</v>
      </c>
      <c r="K2207" s="16">
        <f>G2207/(1-INDEX(Assumptions!$D$8:$D$12,MATCH(B2207,Assumptions!$A$8:$A$12,0)))</f>
        <v>10766.875</v>
      </c>
      <c r="L2207" s="16">
        <f t="shared" si="239"/>
        <v>284.24549999999999</v>
      </c>
      <c r="M2207" s="16">
        <f t="shared" si="240"/>
        <v>538.34375</v>
      </c>
      <c r="N2207" s="14">
        <f>E2207*(K2207-L2207-M2207)*IF(F2207="GHS",1,Assumptions!$B$4)</f>
        <v>494569107.49049997</v>
      </c>
      <c r="O2207" s="15">
        <f t="shared" ca="1" si="241"/>
        <v>171</v>
      </c>
      <c r="P2207" s="15" t="str">
        <f t="shared" ca="1" si="242"/>
        <v>91-180d</v>
      </c>
      <c r="Q2207" s="17">
        <f ca="1">IF(P2207="0-90d",0,IF(P2207="91-180d",INDEX(Assumptions!$F$8:$F$12,MATCH(B2207,Assumptions!$A$8:$A$12,0)),IF(P2207="181-365d",INDEX(Assumptions!$G$8:$G$12,MATCH(B2207,Assumptions!$A$8:$A$12,0)),INDEX(Assumptions!$H$8:$H$12,MATCH(B2207,Assumptions!$A$8:$A$12,0)))))</f>
        <v>0.02</v>
      </c>
      <c r="R2207" s="14">
        <f t="shared" ca="1" si="243"/>
        <v>9424443.7980000004</v>
      </c>
      <c r="S2207" s="14">
        <f t="shared" ca="1" si="244"/>
        <v>461797746.10200006</v>
      </c>
      <c r="T2207" s="11" t="s">
        <v>25</v>
      </c>
      <c r="U2207" s="18" t="s">
        <v>26</v>
      </c>
    </row>
    <row r="2208" spans="1:21" ht="15" customHeight="1" x14ac:dyDescent="0.15">
      <c r="A2208" s="10" t="s">
        <v>2256</v>
      </c>
      <c r="B2208" s="11" t="s">
        <v>22</v>
      </c>
      <c r="C2208" s="11" t="s">
        <v>81</v>
      </c>
      <c r="D2208" s="12">
        <v>46215</v>
      </c>
      <c r="E2208" s="11">
        <v>793</v>
      </c>
      <c r="F2208" s="11" t="s">
        <v>24</v>
      </c>
      <c r="G2208" s="13">
        <v>29120.99</v>
      </c>
      <c r="H2208" s="14">
        <f t="shared" si="238"/>
        <v>23092945.07</v>
      </c>
      <c r="I2208" s="14">
        <f>IF(F2208="GHS",H2208,H2208*Assumptions!$B$4)</f>
        <v>249403806.75600001</v>
      </c>
      <c r="J2208" s="15" t="str">
        <f>INDEX(Assumptions!$B$8:$B$12,MATCH(B2208,Assumptions!$A$8:$A$12,0))</f>
        <v>FIFO</v>
      </c>
      <c r="K2208" s="16">
        <f>G2208/(1-INDEX(Assumptions!$D$8:$D$12,MATCH(B2208,Assumptions!$A$8:$A$12,0)))</f>
        <v>35513.402439024387</v>
      </c>
      <c r="L2208" s="16">
        <f t="shared" si="239"/>
        <v>873.62970000000007</v>
      </c>
      <c r="M2208" s="16">
        <f t="shared" si="240"/>
        <v>1775.6701219512195</v>
      </c>
      <c r="N2208" s="14">
        <f>E2208*(K2208-L2208-M2208)*IF(F2208="GHS",1,Assumptions!$B$4)</f>
        <v>281461320.4536615</v>
      </c>
      <c r="O2208" s="15">
        <f t="shared" ca="1" si="241"/>
        <v>71</v>
      </c>
      <c r="P2208" s="15" t="str">
        <f t="shared" ca="1" si="242"/>
        <v>0-90d</v>
      </c>
      <c r="Q2208" s="17">
        <f ca="1">IF(P2208="0-90d",0,IF(P2208="91-180d",INDEX(Assumptions!$F$8:$F$12,MATCH(B2208,Assumptions!$A$8:$A$12,0)),IF(P2208="181-365d",INDEX(Assumptions!$G$8:$G$12,MATCH(B2208,Assumptions!$A$8:$A$12,0)),INDEX(Assumptions!$H$8:$H$12,MATCH(B2208,Assumptions!$A$8:$A$12,0)))))</f>
        <v>0</v>
      </c>
      <c r="R2208" s="14">
        <f t="shared" ca="1" si="243"/>
        <v>0</v>
      </c>
      <c r="S2208" s="14">
        <f t="shared" ca="1" si="244"/>
        <v>249403806.75600001</v>
      </c>
      <c r="T2208" s="11" t="s">
        <v>25</v>
      </c>
      <c r="U2208" s="18" t="s">
        <v>26</v>
      </c>
    </row>
    <row r="2209" spans="1:21" ht="15" customHeight="1" x14ac:dyDescent="0.15">
      <c r="A2209" s="10" t="s">
        <v>2257</v>
      </c>
      <c r="B2209" s="11" t="s">
        <v>31</v>
      </c>
      <c r="C2209" s="11" t="s">
        <v>32</v>
      </c>
      <c r="D2209" s="12">
        <v>45884</v>
      </c>
      <c r="E2209" s="11">
        <v>2881</v>
      </c>
      <c r="F2209" s="11" t="s">
        <v>33</v>
      </c>
      <c r="G2209" s="13">
        <v>918.88</v>
      </c>
      <c r="H2209" s="14">
        <f t="shared" si="238"/>
        <v>2647293.2799999998</v>
      </c>
      <c r="I2209" s="14">
        <f>IF(F2209="GHS",H2209,H2209*Assumptions!$B$4)</f>
        <v>2647293.2799999998</v>
      </c>
      <c r="J2209" s="15" t="str">
        <f>INDEX(Assumptions!$B$8:$B$12,MATCH(B2209,Assumptions!$A$8:$A$12,0))</f>
        <v>Weighted Average</v>
      </c>
      <c r="K2209" s="16">
        <f>G2209/(1-INDEX(Assumptions!$D$8:$D$12,MATCH(B2209,Assumptions!$A$8:$A$12,0)))</f>
        <v>1276.2222222222222</v>
      </c>
      <c r="L2209" s="16">
        <f t="shared" si="239"/>
        <v>27.566399999999998</v>
      </c>
      <c r="M2209" s="16">
        <f t="shared" si="240"/>
        <v>63.81111111111111</v>
      </c>
      <c r="N2209" s="14">
        <f>E2209*(K2209-L2209-M2209)*IF(F2209="GHS",1,Assumptions!$B$4)</f>
        <v>3413537.6127111111</v>
      </c>
      <c r="O2209" s="15">
        <f t="shared" ca="1" si="241"/>
        <v>402</v>
      </c>
      <c r="P2209" s="15" t="str">
        <f t="shared" ca="1" si="242"/>
        <v>365d+</v>
      </c>
      <c r="Q2209" s="17">
        <f ca="1">IF(P2209="0-90d",0,IF(P2209="91-180d",INDEX(Assumptions!$F$8:$F$12,MATCH(B2209,Assumptions!$A$8:$A$12,0)),IF(P2209="181-365d",INDEX(Assumptions!$G$8:$G$12,MATCH(B2209,Assumptions!$A$8:$A$12,0)),INDEX(Assumptions!$H$8:$H$12,MATCH(B2209,Assumptions!$A$8:$A$12,0)))))</f>
        <v>0.6</v>
      </c>
      <c r="R2209" s="14">
        <f t="shared" ca="1" si="243"/>
        <v>1588375.9679999999</v>
      </c>
      <c r="S2209" s="14">
        <f t="shared" ca="1" si="244"/>
        <v>1058917.3119999999</v>
      </c>
      <c r="T2209" s="11" t="s">
        <v>25</v>
      </c>
      <c r="U2209" s="18" t="s">
        <v>26</v>
      </c>
    </row>
    <row r="2210" spans="1:21" ht="15" customHeight="1" x14ac:dyDescent="0.15">
      <c r="A2210" s="10" t="s">
        <v>2258</v>
      </c>
      <c r="B2210" s="11" t="s">
        <v>31</v>
      </c>
      <c r="C2210" s="11" t="s">
        <v>63</v>
      </c>
      <c r="D2210" s="12">
        <v>45798</v>
      </c>
      <c r="E2210" s="11">
        <v>4414</v>
      </c>
      <c r="F2210" s="11" t="s">
        <v>33</v>
      </c>
      <c r="G2210" s="13">
        <v>1738.4</v>
      </c>
      <c r="H2210" s="14">
        <f t="shared" si="238"/>
        <v>7673297.6000000006</v>
      </c>
      <c r="I2210" s="14">
        <f>IF(F2210="GHS",H2210,H2210*Assumptions!$B$4)</f>
        <v>7673297.6000000006</v>
      </c>
      <c r="J2210" s="15" t="str">
        <f>INDEX(Assumptions!$B$8:$B$12,MATCH(B2210,Assumptions!$A$8:$A$12,0))</f>
        <v>Weighted Average</v>
      </c>
      <c r="K2210" s="16">
        <f>G2210/(1-INDEX(Assumptions!$D$8:$D$12,MATCH(B2210,Assumptions!$A$8:$A$12,0)))</f>
        <v>2414.4444444444448</v>
      </c>
      <c r="L2210" s="16">
        <f t="shared" si="239"/>
        <v>52.152000000000001</v>
      </c>
      <c r="M2210" s="16">
        <f t="shared" si="240"/>
        <v>120.72222222222224</v>
      </c>
      <c r="N2210" s="14">
        <f>E2210*(K2210-L2210-M2210)*IF(F2210="GHS",1,Assumptions!$B$4)</f>
        <v>9894290.9608888905</v>
      </c>
      <c r="O2210" s="15">
        <f t="shared" ca="1" si="241"/>
        <v>488</v>
      </c>
      <c r="P2210" s="15" t="str">
        <f t="shared" ca="1" si="242"/>
        <v>365d+</v>
      </c>
      <c r="Q2210" s="17">
        <f ca="1">IF(P2210="0-90d",0,IF(P2210="91-180d",INDEX(Assumptions!$F$8:$F$12,MATCH(B2210,Assumptions!$A$8:$A$12,0)),IF(P2210="181-365d",INDEX(Assumptions!$G$8:$G$12,MATCH(B2210,Assumptions!$A$8:$A$12,0)),INDEX(Assumptions!$H$8:$H$12,MATCH(B2210,Assumptions!$A$8:$A$12,0)))))</f>
        <v>0.6</v>
      </c>
      <c r="R2210" s="14">
        <f t="shared" ca="1" si="243"/>
        <v>4603978.5600000005</v>
      </c>
      <c r="S2210" s="14">
        <f t="shared" ca="1" si="244"/>
        <v>3069319.04</v>
      </c>
      <c r="T2210" s="11" t="s">
        <v>25</v>
      </c>
      <c r="U2210" s="18" t="s">
        <v>36</v>
      </c>
    </row>
    <row r="2211" spans="1:21" ht="15" customHeight="1" x14ac:dyDescent="0.15">
      <c r="A2211" s="10" t="s">
        <v>2259</v>
      </c>
      <c r="B2211" s="11" t="s">
        <v>28</v>
      </c>
      <c r="C2211" s="11" t="s">
        <v>35</v>
      </c>
      <c r="D2211" s="12">
        <v>46222</v>
      </c>
      <c r="E2211" s="11">
        <v>231</v>
      </c>
      <c r="F2211" s="11" t="s">
        <v>24</v>
      </c>
      <c r="G2211" s="13">
        <v>7347.5</v>
      </c>
      <c r="H2211" s="14">
        <f t="shared" si="238"/>
        <v>1697272.5</v>
      </c>
      <c r="I2211" s="14">
        <f>IF(F2211="GHS",H2211,H2211*Assumptions!$B$4)</f>
        <v>18330543</v>
      </c>
      <c r="J2211" s="15" t="str">
        <f>INDEX(Assumptions!$B$8:$B$12,MATCH(B2211,Assumptions!$A$8:$A$12,0))</f>
        <v>Fair Value Less Costs to Sell</v>
      </c>
      <c r="K2211" s="16">
        <f>G2211/(1-INDEX(Assumptions!$D$8:$D$12,MATCH(B2211,Assumptions!$A$8:$A$12,0)))</f>
        <v>8349.431818181818</v>
      </c>
      <c r="L2211" s="16">
        <f t="shared" si="239"/>
        <v>220.42499999999998</v>
      </c>
      <c r="M2211" s="16">
        <f t="shared" si="240"/>
        <v>417.47159090909093</v>
      </c>
      <c r="N2211" s="14">
        <f>E2211*(K2211-L2211-M2211)*IF(F2211="GHS",1,Assumptions!$B$4)</f>
        <v>19238738.085000001</v>
      </c>
      <c r="O2211" s="15">
        <f t="shared" ca="1" si="241"/>
        <v>64</v>
      </c>
      <c r="P2211" s="15" t="str">
        <f t="shared" ca="1" si="242"/>
        <v>0-90d</v>
      </c>
      <c r="Q2211" s="17">
        <f ca="1">IF(P2211="0-90d",0,IF(P2211="91-180d",INDEX(Assumptions!$F$8:$F$12,MATCH(B2211,Assumptions!$A$8:$A$12,0)),IF(P2211="181-365d",INDEX(Assumptions!$G$8:$G$12,MATCH(B2211,Assumptions!$A$8:$A$12,0)),INDEX(Assumptions!$H$8:$H$12,MATCH(B2211,Assumptions!$A$8:$A$12,0)))))</f>
        <v>0</v>
      </c>
      <c r="R2211" s="14">
        <f t="shared" ca="1" si="243"/>
        <v>0</v>
      </c>
      <c r="S2211" s="14">
        <f t="shared" ca="1" si="244"/>
        <v>18330543</v>
      </c>
      <c r="T2211" s="11" t="s">
        <v>25</v>
      </c>
      <c r="U2211" s="18" t="s">
        <v>26</v>
      </c>
    </row>
    <row r="2212" spans="1:21" ht="15" customHeight="1" x14ac:dyDescent="0.15">
      <c r="A2212" s="10" t="s">
        <v>2260</v>
      </c>
      <c r="B2212" s="11" t="s">
        <v>41</v>
      </c>
      <c r="C2212" s="11" t="s">
        <v>44</v>
      </c>
      <c r="D2212" s="12">
        <v>45817</v>
      </c>
      <c r="E2212" s="11">
        <v>1715</v>
      </c>
      <c r="F2212" s="11" t="s">
        <v>33</v>
      </c>
      <c r="G2212" s="13">
        <v>342.01</v>
      </c>
      <c r="H2212" s="14">
        <f t="shared" si="238"/>
        <v>586547.15</v>
      </c>
      <c r="I2212" s="14">
        <f>IF(F2212="GHS",H2212,H2212*Assumptions!$B$4)</f>
        <v>586547.15</v>
      </c>
      <c r="J2212" s="15" t="str">
        <f>INDEX(Assumptions!$B$8:$B$12,MATCH(B2212,Assumptions!$A$8:$A$12,0))</f>
        <v>Weighted Average</v>
      </c>
      <c r="K2212" s="16">
        <f>G2212/(1-INDEX(Assumptions!$D$8:$D$12,MATCH(B2212,Assumptions!$A$8:$A$12,0)))</f>
        <v>526.16923076923069</v>
      </c>
      <c r="L2212" s="16">
        <f t="shared" si="239"/>
        <v>10.260299999999999</v>
      </c>
      <c r="M2212" s="16">
        <f t="shared" si="240"/>
        <v>26.308461538461536</v>
      </c>
      <c r="N2212" s="14">
        <f>E2212*(K2212-L2212-M2212)*IF(F2212="GHS",1,Assumptions!$B$4)</f>
        <v>839664.80473076901</v>
      </c>
      <c r="O2212" s="15">
        <f t="shared" ca="1" si="241"/>
        <v>469</v>
      </c>
      <c r="P2212" s="15" t="str">
        <f t="shared" ca="1" si="242"/>
        <v>365d+</v>
      </c>
      <c r="Q2212" s="17">
        <f ca="1">IF(P2212="0-90d",0,IF(P2212="91-180d",INDEX(Assumptions!$F$8:$F$12,MATCH(B2212,Assumptions!$A$8:$A$12,0)),IF(P2212="181-365d",INDEX(Assumptions!$G$8:$G$12,MATCH(B2212,Assumptions!$A$8:$A$12,0)),INDEX(Assumptions!$H$8:$H$12,MATCH(B2212,Assumptions!$A$8:$A$12,0)))))</f>
        <v>0.8</v>
      </c>
      <c r="R2212" s="14">
        <f t="shared" ca="1" si="243"/>
        <v>469237.72000000003</v>
      </c>
      <c r="S2212" s="14">
        <f t="shared" ca="1" si="244"/>
        <v>117309.43</v>
      </c>
      <c r="T2212" s="11" t="s">
        <v>25</v>
      </c>
      <c r="U2212" s="18" t="s">
        <v>26</v>
      </c>
    </row>
    <row r="2213" spans="1:21" ht="15" customHeight="1" x14ac:dyDescent="0.15">
      <c r="A2213" s="10" t="s">
        <v>2261</v>
      </c>
      <c r="B2213" s="11" t="s">
        <v>22</v>
      </c>
      <c r="C2213" s="11" t="s">
        <v>81</v>
      </c>
      <c r="D2213" s="12">
        <v>45881</v>
      </c>
      <c r="E2213" s="11">
        <v>3604</v>
      </c>
      <c r="F2213" s="11" t="s">
        <v>24</v>
      </c>
      <c r="G2213" s="13">
        <v>20098.11</v>
      </c>
      <c r="H2213" s="14">
        <f t="shared" si="238"/>
        <v>72433588.439999998</v>
      </c>
      <c r="I2213" s="14">
        <f>IF(F2213="GHS",H2213,H2213*Assumptions!$B$4)</f>
        <v>782282755.15200007</v>
      </c>
      <c r="J2213" s="15" t="str">
        <f>INDEX(Assumptions!$B$8:$B$12,MATCH(B2213,Assumptions!$A$8:$A$12,0))</f>
        <v>FIFO</v>
      </c>
      <c r="K2213" s="16">
        <f>G2213/(1-INDEX(Assumptions!$D$8:$D$12,MATCH(B2213,Assumptions!$A$8:$A$12,0)))</f>
        <v>24509.890243902439</v>
      </c>
      <c r="L2213" s="16">
        <f t="shared" si="239"/>
        <v>602.94330000000002</v>
      </c>
      <c r="M2213" s="16">
        <f t="shared" si="240"/>
        <v>1225.4945121951221</v>
      </c>
      <c r="N2213" s="14">
        <f>E2213*(K2213-L2213-M2213)*IF(F2213="GHS",1,Assumptions!$B$4)</f>
        <v>882834709.28983033</v>
      </c>
      <c r="O2213" s="15">
        <f t="shared" ca="1" si="241"/>
        <v>405</v>
      </c>
      <c r="P2213" s="15" t="str">
        <f t="shared" ca="1" si="242"/>
        <v>365d+</v>
      </c>
      <c r="Q2213" s="17">
        <f ca="1">IF(P2213="0-90d",0,IF(P2213="91-180d",INDEX(Assumptions!$F$8:$F$12,MATCH(B2213,Assumptions!$A$8:$A$12,0)),IF(P2213="181-365d",INDEX(Assumptions!$G$8:$G$12,MATCH(B2213,Assumptions!$A$8:$A$12,0)),INDEX(Assumptions!$H$8:$H$12,MATCH(B2213,Assumptions!$A$8:$A$12,0)))))</f>
        <v>0.5</v>
      </c>
      <c r="R2213" s="14">
        <f t="shared" ca="1" si="243"/>
        <v>391141377.57600003</v>
      </c>
      <c r="S2213" s="14">
        <f t="shared" si="244"/>
        <v>0</v>
      </c>
      <c r="T2213" s="11" t="s">
        <v>39</v>
      </c>
      <c r="U2213" s="18" t="s">
        <v>26</v>
      </c>
    </row>
    <row r="2214" spans="1:21" ht="15" customHeight="1" x14ac:dyDescent="0.15">
      <c r="A2214" s="10" t="s">
        <v>2262</v>
      </c>
      <c r="B2214" s="11" t="s">
        <v>31</v>
      </c>
      <c r="C2214" s="11" t="s">
        <v>32</v>
      </c>
      <c r="D2214" s="12">
        <v>45773</v>
      </c>
      <c r="E2214" s="11">
        <v>2654</v>
      </c>
      <c r="F2214" s="11" t="s">
        <v>33</v>
      </c>
      <c r="G2214" s="13">
        <v>1531.72</v>
      </c>
      <c r="H2214" s="14">
        <f t="shared" si="238"/>
        <v>4065184.88</v>
      </c>
      <c r="I2214" s="14">
        <f>IF(F2214="GHS",H2214,H2214*Assumptions!$B$4)</f>
        <v>4065184.88</v>
      </c>
      <c r="J2214" s="15" t="str">
        <f>INDEX(Assumptions!$B$8:$B$12,MATCH(B2214,Assumptions!$A$8:$A$12,0))</f>
        <v>Weighted Average</v>
      </c>
      <c r="K2214" s="16">
        <f>G2214/(1-INDEX(Assumptions!$D$8:$D$12,MATCH(B2214,Assumptions!$A$8:$A$12,0)))</f>
        <v>2127.3888888888891</v>
      </c>
      <c r="L2214" s="16">
        <f t="shared" si="239"/>
        <v>45.951599999999999</v>
      </c>
      <c r="M2214" s="16">
        <f t="shared" si="240"/>
        <v>106.36944444444447</v>
      </c>
      <c r="N2214" s="14">
        <f>E2214*(K2214-L2214-M2214)*IF(F2214="GHS",1,Assumptions!$B$4)</f>
        <v>5241830.0591555564</v>
      </c>
      <c r="O2214" s="15">
        <f t="shared" ca="1" si="241"/>
        <v>513</v>
      </c>
      <c r="P2214" s="15" t="str">
        <f t="shared" ca="1" si="242"/>
        <v>365d+</v>
      </c>
      <c r="Q2214" s="17">
        <f ca="1">IF(P2214="0-90d",0,IF(P2214="91-180d",INDEX(Assumptions!$F$8:$F$12,MATCH(B2214,Assumptions!$A$8:$A$12,0)),IF(P2214="181-365d",INDEX(Assumptions!$G$8:$G$12,MATCH(B2214,Assumptions!$A$8:$A$12,0)),INDEX(Assumptions!$H$8:$H$12,MATCH(B2214,Assumptions!$A$8:$A$12,0)))))</f>
        <v>0.6</v>
      </c>
      <c r="R2214" s="14">
        <f t="shared" ca="1" si="243"/>
        <v>2439110.9279999998</v>
      </c>
      <c r="S2214" s="14">
        <f t="shared" ca="1" si="244"/>
        <v>1626073.952</v>
      </c>
      <c r="T2214" s="11" t="s">
        <v>25</v>
      </c>
      <c r="U2214" s="18" t="s">
        <v>36</v>
      </c>
    </row>
    <row r="2215" spans="1:21" ht="15" customHeight="1" x14ac:dyDescent="0.15">
      <c r="A2215" s="10" t="s">
        <v>2263</v>
      </c>
      <c r="B2215" s="11" t="s">
        <v>31</v>
      </c>
      <c r="C2215" s="11" t="s">
        <v>63</v>
      </c>
      <c r="D2215" s="12">
        <v>45839</v>
      </c>
      <c r="E2215" s="11">
        <v>1295</v>
      </c>
      <c r="F2215" s="11" t="s">
        <v>33</v>
      </c>
      <c r="G2215" s="13">
        <v>1662.96</v>
      </c>
      <c r="H2215" s="14">
        <f t="shared" si="238"/>
        <v>2153533.2000000002</v>
      </c>
      <c r="I2215" s="14">
        <f>IF(F2215="GHS",H2215,H2215*Assumptions!$B$4)</f>
        <v>2153533.2000000002</v>
      </c>
      <c r="J2215" s="15" t="str">
        <f>INDEX(Assumptions!$B$8:$B$12,MATCH(B2215,Assumptions!$A$8:$A$12,0))</f>
        <v>Weighted Average</v>
      </c>
      <c r="K2215" s="16">
        <f>G2215/(1-INDEX(Assumptions!$D$8:$D$12,MATCH(B2215,Assumptions!$A$8:$A$12,0)))</f>
        <v>2309.666666666667</v>
      </c>
      <c r="L2215" s="16">
        <f t="shared" si="239"/>
        <v>49.888799999999996</v>
      </c>
      <c r="M2215" s="16">
        <f t="shared" si="240"/>
        <v>115.48333333333335</v>
      </c>
      <c r="N2215" s="14">
        <f>E2215*(K2215-L2215-M2215)*IF(F2215="GHS",1,Assumptions!$B$4)</f>
        <v>2776861.4206666672</v>
      </c>
      <c r="O2215" s="15">
        <f t="shared" ca="1" si="241"/>
        <v>447</v>
      </c>
      <c r="P2215" s="15" t="str">
        <f t="shared" ca="1" si="242"/>
        <v>365d+</v>
      </c>
      <c r="Q2215" s="17">
        <f ca="1">IF(P2215="0-90d",0,IF(P2215="91-180d",INDEX(Assumptions!$F$8:$F$12,MATCH(B2215,Assumptions!$A$8:$A$12,0)),IF(P2215="181-365d",INDEX(Assumptions!$G$8:$G$12,MATCH(B2215,Assumptions!$A$8:$A$12,0)),INDEX(Assumptions!$H$8:$H$12,MATCH(B2215,Assumptions!$A$8:$A$12,0)))))</f>
        <v>0.6</v>
      </c>
      <c r="R2215" s="14">
        <f t="shared" ca="1" si="243"/>
        <v>1292119.9200000002</v>
      </c>
      <c r="S2215" s="14">
        <f t="shared" ca="1" si="244"/>
        <v>861413.28</v>
      </c>
      <c r="T2215" s="11" t="s">
        <v>25</v>
      </c>
      <c r="U2215" s="18" t="s">
        <v>26</v>
      </c>
    </row>
    <row r="2216" spans="1:21" ht="15" customHeight="1" x14ac:dyDescent="0.15">
      <c r="A2216" s="10" t="s">
        <v>2264</v>
      </c>
      <c r="B2216" s="11" t="s">
        <v>31</v>
      </c>
      <c r="C2216" s="11" t="s">
        <v>76</v>
      </c>
      <c r="D2216" s="12">
        <v>46042</v>
      </c>
      <c r="E2216" s="11">
        <v>1300</v>
      </c>
      <c r="F2216" s="11" t="s">
        <v>33</v>
      </c>
      <c r="G2216" s="13">
        <v>771.44</v>
      </c>
      <c r="H2216" s="14">
        <f t="shared" si="238"/>
        <v>1002872.0000000001</v>
      </c>
      <c r="I2216" s="14">
        <f>IF(F2216="GHS",H2216,H2216*Assumptions!$B$4)</f>
        <v>1002872.0000000001</v>
      </c>
      <c r="J2216" s="15" t="str">
        <f>INDEX(Assumptions!$B$8:$B$12,MATCH(B2216,Assumptions!$A$8:$A$12,0))</f>
        <v>Weighted Average</v>
      </c>
      <c r="K2216" s="16">
        <f>G2216/(1-INDEX(Assumptions!$D$8:$D$12,MATCH(B2216,Assumptions!$A$8:$A$12,0)))</f>
        <v>1071.4444444444446</v>
      </c>
      <c r="L2216" s="16">
        <f t="shared" si="239"/>
        <v>23.1432</v>
      </c>
      <c r="M2216" s="16">
        <f t="shared" si="240"/>
        <v>53.57222222222223</v>
      </c>
      <c r="N2216" s="14">
        <f>E2216*(K2216-L2216-M2216)*IF(F2216="GHS",1,Assumptions!$B$4)</f>
        <v>1293147.7288888891</v>
      </c>
      <c r="O2216" s="15">
        <f t="shared" ca="1" si="241"/>
        <v>244</v>
      </c>
      <c r="P2216" s="15" t="str">
        <f t="shared" ca="1" si="242"/>
        <v>181-365d</v>
      </c>
      <c r="Q2216" s="17">
        <f ca="1">IF(P2216="0-90d",0,IF(P2216="91-180d",INDEX(Assumptions!$F$8:$F$12,MATCH(B2216,Assumptions!$A$8:$A$12,0)),IF(P2216="181-365d",INDEX(Assumptions!$G$8:$G$12,MATCH(B2216,Assumptions!$A$8:$A$12,0)),INDEX(Assumptions!$H$8:$H$12,MATCH(B2216,Assumptions!$A$8:$A$12,0)))))</f>
        <v>0.2</v>
      </c>
      <c r="R2216" s="14">
        <f t="shared" ca="1" si="243"/>
        <v>200574.40000000002</v>
      </c>
      <c r="S2216" s="14">
        <f t="shared" ca="1" si="244"/>
        <v>802297.60000000009</v>
      </c>
      <c r="T2216" s="11" t="s">
        <v>25</v>
      </c>
      <c r="U2216" s="18" t="s">
        <v>26</v>
      </c>
    </row>
    <row r="2217" spans="1:21" ht="15" customHeight="1" x14ac:dyDescent="0.15">
      <c r="A2217" s="10" t="s">
        <v>2265</v>
      </c>
      <c r="B2217" s="11" t="s">
        <v>31</v>
      </c>
      <c r="C2217" s="11" t="s">
        <v>76</v>
      </c>
      <c r="D2217" s="12">
        <v>46012</v>
      </c>
      <c r="E2217" s="11">
        <v>419</v>
      </c>
      <c r="F2217" s="11" t="s">
        <v>33</v>
      </c>
      <c r="G2217" s="13">
        <v>2540.34</v>
      </c>
      <c r="H2217" s="14">
        <f t="shared" si="238"/>
        <v>1064402.46</v>
      </c>
      <c r="I2217" s="14">
        <f>IF(F2217="GHS",H2217,H2217*Assumptions!$B$4)</f>
        <v>1064402.46</v>
      </c>
      <c r="J2217" s="15" t="str">
        <f>INDEX(Assumptions!$B$8:$B$12,MATCH(B2217,Assumptions!$A$8:$A$12,0))</f>
        <v>Weighted Average</v>
      </c>
      <c r="K2217" s="16">
        <f>G2217/(1-INDEX(Assumptions!$D$8:$D$12,MATCH(B2217,Assumptions!$A$8:$A$12,0)))</f>
        <v>3528.2500000000005</v>
      </c>
      <c r="L2217" s="16">
        <f t="shared" si="239"/>
        <v>76.2102</v>
      </c>
      <c r="M2217" s="16">
        <f t="shared" si="240"/>
        <v>176.41250000000002</v>
      </c>
      <c r="N2217" s="14">
        <f>E2217*(K2217-L2217-M2217)*IF(F2217="GHS",1,Assumptions!$B$4)</f>
        <v>1372487.8387000002</v>
      </c>
      <c r="O2217" s="15">
        <f t="shared" ca="1" si="241"/>
        <v>274</v>
      </c>
      <c r="P2217" s="15" t="str">
        <f t="shared" ca="1" si="242"/>
        <v>181-365d</v>
      </c>
      <c r="Q2217" s="17">
        <f ca="1">IF(P2217="0-90d",0,IF(P2217="91-180d",INDEX(Assumptions!$F$8:$F$12,MATCH(B2217,Assumptions!$A$8:$A$12,0)),IF(P2217="181-365d",INDEX(Assumptions!$G$8:$G$12,MATCH(B2217,Assumptions!$A$8:$A$12,0)),INDEX(Assumptions!$H$8:$H$12,MATCH(B2217,Assumptions!$A$8:$A$12,0)))))</f>
        <v>0.2</v>
      </c>
      <c r="R2217" s="14">
        <f t="shared" ca="1" si="243"/>
        <v>212880.492</v>
      </c>
      <c r="S2217" s="14">
        <f t="shared" ca="1" si="244"/>
        <v>851521.96799999999</v>
      </c>
      <c r="T2217" s="11" t="s">
        <v>25</v>
      </c>
      <c r="U2217" s="18" t="s">
        <v>26</v>
      </c>
    </row>
    <row r="2218" spans="1:21" ht="15" customHeight="1" x14ac:dyDescent="0.15">
      <c r="A2218" s="10" t="s">
        <v>2266</v>
      </c>
      <c r="B2218" s="11" t="s">
        <v>41</v>
      </c>
      <c r="C2218" s="11" t="s">
        <v>42</v>
      </c>
      <c r="D2218" s="12">
        <v>46017</v>
      </c>
      <c r="E2218" s="11">
        <v>1890</v>
      </c>
      <c r="F2218" s="11" t="s">
        <v>33</v>
      </c>
      <c r="G2218" s="13">
        <v>466.59</v>
      </c>
      <c r="H2218" s="14">
        <f t="shared" si="238"/>
        <v>881855.1</v>
      </c>
      <c r="I2218" s="14">
        <f>IF(F2218="GHS",H2218,H2218*Assumptions!$B$4)</f>
        <v>881855.1</v>
      </c>
      <c r="J2218" s="15" t="str">
        <f>INDEX(Assumptions!$B$8:$B$12,MATCH(B2218,Assumptions!$A$8:$A$12,0))</f>
        <v>Weighted Average</v>
      </c>
      <c r="K2218" s="16">
        <f>G2218/(1-INDEX(Assumptions!$D$8:$D$12,MATCH(B2218,Assumptions!$A$8:$A$12,0)))</f>
        <v>717.83076923076919</v>
      </c>
      <c r="L2218" s="16">
        <f t="shared" si="239"/>
        <v>13.997699999999998</v>
      </c>
      <c r="M2218" s="16">
        <f t="shared" si="240"/>
        <v>35.89153846153846</v>
      </c>
      <c r="N2218" s="14">
        <f>E2218*(K2218-L2218-M2218)*IF(F2218="GHS",1,Assumptions!$B$4)</f>
        <v>1262409.4931538459</v>
      </c>
      <c r="O2218" s="15">
        <f t="shared" ca="1" si="241"/>
        <v>269</v>
      </c>
      <c r="P2218" s="15" t="str">
        <f t="shared" ca="1" si="242"/>
        <v>181-365d</v>
      </c>
      <c r="Q2218" s="17">
        <f ca="1">IF(P2218="0-90d",0,IF(P2218="91-180d",INDEX(Assumptions!$F$8:$F$12,MATCH(B2218,Assumptions!$A$8:$A$12,0)),IF(P2218="181-365d",INDEX(Assumptions!$G$8:$G$12,MATCH(B2218,Assumptions!$A$8:$A$12,0)),INDEX(Assumptions!$H$8:$H$12,MATCH(B2218,Assumptions!$A$8:$A$12,0)))))</f>
        <v>0.35</v>
      </c>
      <c r="R2218" s="14">
        <f t="shared" ca="1" si="243"/>
        <v>308649.28499999997</v>
      </c>
      <c r="S2218" s="14">
        <f t="shared" ca="1" si="244"/>
        <v>573205.81499999994</v>
      </c>
      <c r="T2218" s="11" t="s">
        <v>25</v>
      </c>
      <c r="U2218" s="18" t="s">
        <v>36</v>
      </c>
    </row>
    <row r="2219" spans="1:21" ht="15" customHeight="1" x14ac:dyDescent="0.15">
      <c r="A2219" s="10" t="s">
        <v>2267</v>
      </c>
      <c r="B2219" s="11" t="s">
        <v>41</v>
      </c>
      <c r="C2219" s="11" t="s">
        <v>44</v>
      </c>
      <c r="D2219" s="12">
        <v>45957</v>
      </c>
      <c r="E2219" s="11">
        <v>1162</v>
      </c>
      <c r="F2219" s="11" t="s">
        <v>33</v>
      </c>
      <c r="G2219" s="13">
        <v>292.93</v>
      </c>
      <c r="H2219" s="14">
        <f t="shared" si="238"/>
        <v>340384.66000000003</v>
      </c>
      <c r="I2219" s="14">
        <f>IF(F2219="GHS",H2219,H2219*Assumptions!$B$4)</f>
        <v>340384.66000000003</v>
      </c>
      <c r="J2219" s="15" t="str">
        <f>INDEX(Assumptions!$B$8:$B$12,MATCH(B2219,Assumptions!$A$8:$A$12,0))</f>
        <v>Weighted Average</v>
      </c>
      <c r="K2219" s="16">
        <f>G2219/(1-INDEX(Assumptions!$D$8:$D$12,MATCH(B2219,Assumptions!$A$8:$A$12,0)))</f>
        <v>450.66153846153844</v>
      </c>
      <c r="L2219" s="16">
        <f t="shared" si="239"/>
        <v>8.7879000000000005</v>
      </c>
      <c r="M2219" s="16">
        <f t="shared" si="240"/>
        <v>22.533076923076923</v>
      </c>
      <c r="N2219" s="14">
        <f>E2219*(K2219-L2219-M2219)*IF(F2219="GHS",1,Assumptions!$B$4)</f>
        <v>487273.7325076923</v>
      </c>
      <c r="O2219" s="15">
        <f t="shared" ca="1" si="241"/>
        <v>329</v>
      </c>
      <c r="P2219" s="15" t="str">
        <f t="shared" ca="1" si="242"/>
        <v>181-365d</v>
      </c>
      <c r="Q2219" s="17">
        <f ca="1">IF(P2219="0-90d",0,IF(P2219="91-180d",INDEX(Assumptions!$F$8:$F$12,MATCH(B2219,Assumptions!$A$8:$A$12,0)),IF(P2219="181-365d",INDEX(Assumptions!$G$8:$G$12,MATCH(B2219,Assumptions!$A$8:$A$12,0)),INDEX(Assumptions!$H$8:$H$12,MATCH(B2219,Assumptions!$A$8:$A$12,0)))))</f>
        <v>0.35</v>
      </c>
      <c r="R2219" s="14">
        <f t="shared" ca="1" si="243"/>
        <v>119134.63100000001</v>
      </c>
      <c r="S2219" s="14">
        <f t="shared" ca="1" si="244"/>
        <v>221250.02900000004</v>
      </c>
      <c r="T2219" s="11" t="s">
        <v>25</v>
      </c>
      <c r="U2219" s="18" t="s">
        <v>26</v>
      </c>
    </row>
    <row r="2220" spans="1:21" ht="15" customHeight="1" x14ac:dyDescent="0.15">
      <c r="A2220" s="10" t="s">
        <v>2268</v>
      </c>
      <c r="B2220" s="11" t="s">
        <v>46</v>
      </c>
      <c r="C2220" s="11" t="s">
        <v>52</v>
      </c>
      <c r="D2220" s="12">
        <v>45938</v>
      </c>
      <c r="E2220" s="11">
        <v>3298</v>
      </c>
      <c r="F2220" s="11" t="s">
        <v>33</v>
      </c>
      <c r="G2220" s="13">
        <v>314602.21999999997</v>
      </c>
      <c r="H2220" s="14">
        <f t="shared" si="238"/>
        <v>1037558121.5599999</v>
      </c>
      <c r="I2220" s="14">
        <f>IF(F2220="GHS",H2220,H2220*Assumptions!$B$4)</f>
        <v>1037558121.5599999</v>
      </c>
      <c r="J2220" s="15" t="str">
        <f>INDEX(Assumptions!$B$8:$B$12,MATCH(B2220,Assumptions!$A$8:$A$12,0))</f>
        <v>Specific Identification</v>
      </c>
      <c r="K2220" s="16">
        <f>G2220/(1-INDEX(Assumptions!$D$8:$D$12,MATCH(B2220,Assumptions!$A$8:$A$12,0)))</f>
        <v>403336.17948717944</v>
      </c>
      <c r="L2220" s="16">
        <f t="shared" si="239"/>
        <v>9438.0665999999983</v>
      </c>
      <c r="M2220" s="16">
        <f t="shared" si="240"/>
        <v>20166.808974358974</v>
      </c>
      <c r="N2220" s="14">
        <f>E2220*(K2220-L2220-M2220)*IF(F2220="GHS",1,Assumptions!$B$4)</f>
        <v>1232565840.304482</v>
      </c>
      <c r="O2220" s="15">
        <f t="shared" ca="1" si="241"/>
        <v>348</v>
      </c>
      <c r="P2220" s="15" t="str">
        <f t="shared" ca="1" si="242"/>
        <v>181-365d</v>
      </c>
      <c r="Q2220" s="17">
        <f ca="1">IF(P2220="0-90d",0,IF(P2220="91-180d",INDEX(Assumptions!$F$8:$F$12,MATCH(B2220,Assumptions!$A$8:$A$12,0)),IF(P2220="181-365d",INDEX(Assumptions!$G$8:$G$12,MATCH(B2220,Assumptions!$A$8:$A$12,0)),INDEX(Assumptions!$H$8:$H$12,MATCH(B2220,Assumptions!$A$8:$A$12,0)))))</f>
        <v>0.05</v>
      </c>
      <c r="R2220" s="14">
        <f t="shared" ca="1" si="243"/>
        <v>51877906.078000002</v>
      </c>
      <c r="S2220" s="14">
        <f t="shared" ca="1" si="244"/>
        <v>985680215.48199999</v>
      </c>
      <c r="T2220" s="11" t="s">
        <v>25</v>
      </c>
      <c r="U2220" s="18" t="s">
        <v>26</v>
      </c>
    </row>
    <row r="2221" spans="1:21" ht="15" customHeight="1" x14ac:dyDescent="0.15">
      <c r="A2221" s="10" t="s">
        <v>2269</v>
      </c>
      <c r="B2221" s="11" t="s">
        <v>41</v>
      </c>
      <c r="C2221" s="11" t="s">
        <v>44</v>
      </c>
      <c r="D2221" s="12">
        <v>45850</v>
      </c>
      <c r="E2221" s="11">
        <v>3765</v>
      </c>
      <c r="F2221" s="11" t="s">
        <v>33</v>
      </c>
      <c r="G2221" s="13">
        <v>403.11</v>
      </c>
      <c r="H2221" s="14">
        <f t="shared" si="238"/>
        <v>1517709.1500000001</v>
      </c>
      <c r="I2221" s="14">
        <f>IF(F2221="GHS",H2221,H2221*Assumptions!$B$4)</f>
        <v>1517709.1500000001</v>
      </c>
      <c r="J2221" s="15" t="str">
        <f>INDEX(Assumptions!$B$8:$B$12,MATCH(B2221,Assumptions!$A$8:$A$12,0))</f>
        <v>Weighted Average</v>
      </c>
      <c r="K2221" s="16">
        <f>G2221/(1-INDEX(Assumptions!$D$8:$D$12,MATCH(B2221,Assumptions!$A$8:$A$12,0)))</f>
        <v>620.16923076923081</v>
      </c>
      <c r="L2221" s="16">
        <f t="shared" si="239"/>
        <v>12.093299999999999</v>
      </c>
      <c r="M2221" s="16">
        <f t="shared" si="240"/>
        <v>31.008461538461543</v>
      </c>
      <c r="N2221" s="14">
        <f>E2221*(K2221-L2221-M2221)*IF(F2221="GHS",1,Assumptions!$B$4)</f>
        <v>2172659.0216538464</v>
      </c>
      <c r="O2221" s="15">
        <f t="shared" ca="1" si="241"/>
        <v>436</v>
      </c>
      <c r="P2221" s="15" t="str">
        <f t="shared" ca="1" si="242"/>
        <v>365d+</v>
      </c>
      <c r="Q2221" s="17">
        <f ca="1">IF(P2221="0-90d",0,IF(P2221="91-180d",INDEX(Assumptions!$F$8:$F$12,MATCH(B2221,Assumptions!$A$8:$A$12,0)),IF(P2221="181-365d",INDEX(Assumptions!$G$8:$G$12,MATCH(B2221,Assumptions!$A$8:$A$12,0)),INDEX(Assumptions!$H$8:$H$12,MATCH(B2221,Assumptions!$A$8:$A$12,0)))))</f>
        <v>0.8</v>
      </c>
      <c r="R2221" s="14">
        <f t="shared" ca="1" si="243"/>
        <v>1214167.32</v>
      </c>
      <c r="S2221" s="14">
        <f t="shared" ca="1" si="244"/>
        <v>303541.83000000007</v>
      </c>
      <c r="T2221" s="11" t="s">
        <v>25</v>
      </c>
      <c r="U2221" s="18" t="s">
        <v>36</v>
      </c>
    </row>
    <row r="2222" spans="1:21" ht="15" customHeight="1" x14ac:dyDescent="0.15">
      <c r="A2222" s="10" t="s">
        <v>2270</v>
      </c>
      <c r="B2222" s="11" t="s">
        <v>41</v>
      </c>
      <c r="C2222" s="11" t="s">
        <v>49</v>
      </c>
      <c r="D2222" s="12">
        <v>46219</v>
      </c>
      <c r="E2222" s="11">
        <v>3591</v>
      </c>
      <c r="F2222" s="11" t="s">
        <v>33</v>
      </c>
      <c r="G2222" s="13">
        <v>364.33</v>
      </c>
      <c r="H2222" s="14">
        <f t="shared" si="238"/>
        <v>1308309.03</v>
      </c>
      <c r="I2222" s="14">
        <f>IF(F2222="GHS",H2222,H2222*Assumptions!$B$4)</f>
        <v>1308309.03</v>
      </c>
      <c r="J2222" s="15" t="str">
        <f>INDEX(Assumptions!$B$8:$B$12,MATCH(B2222,Assumptions!$A$8:$A$12,0))</f>
        <v>Weighted Average</v>
      </c>
      <c r="K2222" s="16">
        <f>G2222/(1-INDEX(Assumptions!$D$8:$D$12,MATCH(B2222,Assumptions!$A$8:$A$12,0)))</f>
        <v>560.50769230769231</v>
      </c>
      <c r="L2222" s="16">
        <f t="shared" si="239"/>
        <v>10.9299</v>
      </c>
      <c r="M2222" s="16">
        <f t="shared" si="240"/>
        <v>28.025384615384617</v>
      </c>
      <c r="N2222" s="14">
        <f>E2222*(K2222-L2222-M2222)*IF(F2222="GHS",1,Assumptions!$B$4)</f>
        <v>1872894.696023077</v>
      </c>
      <c r="O2222" s="15">
        <f t="shared" ca="1" si="241"/>
        <v>67</v>
      </c>
      <c r="P2222" s="15" t="str">
        <f t="shared" ca="1" si="242"/>
        <v>0-90d</v>
      </c>
      <c r="Q2222" s="17">
        <f ca="1">IF(P2222="0-90d",0,IF(P2222="91-180d",INDEX(Assumptions!$F$8:$F$12,MATCH(B2222,Assumptions!$A$8:$A$12,0)),IF(P2222="181-365d",INDEX(Assumptions!$G$8:$G$12,MATCH(B2222,Assumptions!$A$8:$A$12,0)),INDEX(Assumptions!$H$8:$H$12,MATCH(B2222,Assumptions!$A$8:$A$12,0)))))</f>
        <v>0</v>
      </c>
      <c r="R2222" s="14">
        <f t="shared" ca="1" si="243"/>
        <v>0</v>
      </c>
      <c r="S2222" s="14">
        <f t="shared" ca="1" si="244"/>
        <v>1308309.03</v>
      </c>
      <c r="T2222" s="11" t="s">
        <v>25</v>
      </c>
      <c r="U2222" s="18" t="s">
        <v>26</v>
      </c>
    </row>
    <row r="2223" spans="1:21" ht="15" customHeight="1" x14ac:dyDescent="0.15">
      <c r="A2223" s="10" t="s">
        <v>2271</v>
      </c>
      <c r="B2223" s="11" t="s">
        <v>28</v>
      </c>
      <c r="C2223" s="11" t="s">
        <v>55</v>
      </c>
      <c r="D2223" s="12">
        <v>45972</v>
      </c>
      <c r="E2223" s="11">
        <v>2748</v>
      </c>
      <c r="F2223" s="11" t="s">
        <v>24</v>
      </c>
      <c r="G2223" s="13">
        <v>10814.89</v>
      </c>
      <c r="H2223" s="14">
        <f t="shared" si="238"/>
        <v>29719317.719999999</v>
      </c>
      <c r="I2223" s="14">
        <f>IF(F2223="GHS",H2223,H2223*Assumptions!$B$4)</f>
        <v>320968631.37599999</v>
      </c>
      <c r="J2223" s="15" t="str">
        <f>INDEX(Assumptions!$B$8:$B$12,MATCH(B2223,Assumptions!$A$8:$A$12,0))</f>
        <v>Fair Value Less Costs to Sell</v>
      </c>
      <c r="K2223" s="16">
        <f>G2223/(1-INDEX(Assumptions!$D$8:$D$12,MATCH(B2223,Assumptions!$A$8:$A$12,0)))</f>
        <v>12289.647727272726</v>
      </c>
      <c r="L2223" s="16">
        <f t="shared" si="239"/>
        <v>324.44669999999996</v>
      </c>
      <c r="M2223" s="16">
        <f t="shared" si="240"/>
        <v>614.48238636363635</v>
      </c>
      <c r="N2223" s="14">
        <f>E2223*(K2223-L2223-M2223)*IF(F2223="GHS",1,Assumptions!$B$4)</f>
        <v>336871168.11235636</v>
      </c>
      <c r="O2223" s="15">
        <f t="shared" ca="1" si="241"/>
        <v>314</v>
      </c>
      <c r="P2223" s="15" t="str">
        <f t="shared" ca="1" si="242"/>
        <v>181-365d</v>
      </c>
      <c r="Q2223" s="17">
        <f ca="1">IF(P2223="0-90d",0,IF(P2223="91-180d",INDEX(Assumptions!$F$8:$F$12,MATCH(B2223,Assumptions!$A$8:$A$12,0)),IF(P2223="181-365d",INDEX(Assumptions!$G$8:$G$12,MATCH(B2223,Assumptions!$A$8:$A$12,0)),INDEX(Assumptions!$H$8:$H$12,MATCH(B2223,Assumptions!$A$8:$A$12,0)))))</f>
        <v>0.1</v>
      </c>
      <c r="R2223" s="14">
        <f t="shared" ca="1" si="243"/>
        <v>32096863.137600001</v>
      </c>
      <c r="S2223" s="14">
        <f t="shared" ca="1" si="244"/>
        <v>288871768.23839998</v>
      </c>
      <c r="T2223" s="11" t="s">
        <v>25</v>
      </c>
      <c r="U2223" s="18" t="s">
        <v>26</v>
      </c>
    </row>
    <row r="2224" spans="1:21" ht="15" customHeight="1" x14ac:dyDescent="0.15">
      <c r="A2224" s="10" t="s">
        <v>2272</v>
      </c>
      <c r="B2224" s="11" t="s">
        <v>28</v>
      </c>
      <c r="C2224" s="11" t="s">
        <v>29</v>
      </c>
      <c r="D2224" s="12">
        <v>46145</v>
      </c>
      <c r="E2224" s="11">
        <v>2696</v>
      </c>
      <c r="F2224" s="11" t="s">
        <v>24</v>
      </c>
      <c r="G2224" s="13">
        <v>8254.19</v>
      </c>
      <c r="H2224" s="14">
        <f t="shared" si="238"/>
        <v>22253296.240000002</v>
      </c>
      <c r="I2224" s="14">
        <f>IF(F2224="GHS",H2224,H2224*Assumptions!$B$4)</f>
        <v>240335599.39200005</v>
      </c>
      <c r="J2224" s="15" t="str">
        <f>INDEX(Assumptions!$B$8:$B$12,MATCH(B2224,Assumptions!$A$8:$A$12,0))</f>
        <v>Fair Value Less Costs to Sell</v>
      </c>
      <c r="K2224" s="16">
        <f>G2224/(1-INDEX(Assumptions!$D$8:$D$12,MATCH(B2224,Assumptions!$A$8:$A$12,0)))</f>
        <v>9379.761363636364</v>
      </c>
      <c r="L2224" s="16">
        <f t="shared" si="239"/>
        <v>247.62569999999999</v>
      </c>
      <c r="M2224" s="16">
        <f t="shared" si="240"/>
        <v>468.98806818181822</v>
      </c>
      <c r="N2224" s="14">
        <f>E2224*(K2224-L2224-M2224)*IF(F2224="GHS",1,Assumptions!$B$4)</f>
        <v>252243135.90733096</v>
      </c>
      <c r="O2224" s="15">
        <f t="shared" ca="1" si="241"/>
        <v>141</v>
      </c>
      <c r="P2224" s="15" t="str">
        <f t="shared" ca="1" si="242"/>
        <v>91-180d</v>
      </c>
      <c r="Q2224" s="17">
        <f ca="1">IF(P2224="0-90d",0,IF(P2224="91-180d",INDEX(Assumptions!$F$8:$F$12,MATCH(B2224,Assumptions!$A$8:$A$12,0)),IF(P2224="181-365d",INDEX(Assumptions!$G$8:$G$12,MATCH(B2224,Assumptions!$A$8:$A$12,0)),INDEX(Assumptions!$H$8:$H$12,MATCH(B2224,Assumptions!$A$8:$A$12,0)))))</f>
        <v>0.02</v>
      </c>
      <c r="R2224" s="14">
        <f t="shared" ca="1" si="243"/>
        <v>4806711.9878400015</v>
      </c>
      <c r="S2224" s="14">
        <f t="shared" ca="1" si="244"/>
        <v>235528887.40416005</v>
      </c>
      <c r="T2224" s="11" t="s">
        <v>25</v>
      </c>
      <c r="U2224" s="18" t="s">
        <v>26</v>
      </c>
    </row>
    <row r="2225" spans="1:21" ht="15" customHeight="1" x14ac:dyDescent="0.15">
      <c r="A2225" s="10" t="s">
        <v>2273</v>
      </c>
      <c r="B2225" s="11" t="s">
        <v>31</v>
      </c>
      <c r="C2225" s="11" t="s">
        <v>63</v>
      </c>
      <c r="D2225" s="12">
        <v>45768</v>
      </c>
      <c r="E2225" s="11">
        <v>579</v>
      </c>
      <c r="F2225" s="11" t="s">
        <v>33</v>
      </c>
      <c r="G2225" s="13">
        <v>7511.65</v>
      </c>
      <c r="H2225" s="14">
        <f t="shared" si="238"/>
        <v>4349245.3499999996</v>
      </c>
      <c r="I2225" s="14">
        <f>IF(F2225="GHS",H2225,H2225*Assumptions!$B$4)</f>
        <v>4349245.3499999996</v>
      </c>
      <c r="J2225" s="15" t="str">
        <f>INDEX(Assumptions!$B$8:$B$12,MATCH(B2225,Assumptions!$A$8:$A$12,0))</f>
        <v>Weighted Average</v>
      </c>
      <c r="K2225" s="16">
        <f>G2225/(1-INDEX(Assumptions!$D$8:$D$12,MATCH(B2225,Assumptions!$A$8:$A$12,0)))</f>
        <v>10432.847222222223</v>
      </c>
      <c r="L2225" s="16">
        <f t="shared" si="239"/>
        <v>225.34949999999998</v>
      </c>
      <c r="M2225" s="16">
        <f t="shared" si="240"/>
        <v>521.6423611111112</v>
      </c>
      <c r="N2225" s="14">
        <f>E2225*(K2225-L2225-M2225)*IF(F2225="GHS",1,Assumptions!$B$4)</f>
        <v>5608110.2540833335</v>
      </c>
      <c r="O2225" s="15">
        <f t="shared" ca="1" si="241"/>
        <v>518</v>
      </c>
      <c r="P2225" s="15" t="str">
        <f t="shared" ca="1" si="242"/>
        <v>365d+</v>
      </c>
      <c r="Q2225" s="17">
        <f ca="1">IF(P2225="0-90d",0,IF(P2225="91-180d",INDEX(Assumptions!$F$8:$F$12,MATCH(B2225,Assumptions!$A$8:$A$12,0)),IF(P2225="181-365d",INDEX(Assumptions!$G$8:$G$12,MATCH(B2225,Assumptions!$A$8:$A$12,0)),INDEX(Assumptions!$H$8:$H$12,MATCH(B2225,Assumptions!$A$8:$A$12,0)))))</f>
        <v>0.6</v>
      </c>
      <c r="R2225" s="14">
        <f t="shared" ca="1" si="243"/>
        <v>2609547.2099999995</v>
      </c>
      <c r="S2225" s="14">
        <f t="shared" ca="1" si="244"/>
        <v>1739698.1400000001</v>
      </c>
      <c r="T2225" s="11" t="s">
        <v>25</v>
      </c>
      <c r="U2225" s="18" t="s">
        <v>26</v>
      </c>
    </row>
    <row r="2226" spans="1:21" ht="15" customHeight="1" x14ac:dyDescent="0.15">
      <c r="A2226" s="10" t="s">
        <v>2274</v>
      </c>
      <c r="B2226" s="11" t="s">
        <v>31</v>
      </c>
      <c r="C2226" s="11" t="s">
        <v>32</v>
      </c>
      <c r="D2226" s="12">
        <v>46222</v>
      </c>
      <c r="E2226" s="11">
        <v>1193</v>
      </c>
      <c r="F2226" s="11" t="s">
        <v>33</v>
      </c>
      <c r="G2226" s="13">
        <v>1760.01</v>
      </c>
      <c r="H2226" s="14">
        <f t="shared" si="238"/>
        <v>2099691.9300000002</v>
      </c>
      <c r="I2226" s="14">
        <f>IF(F2226="GHS",H2226,H2226*Assumptions!$B$4)</f>
        <v>2099691.9300000002</v>
      </c>
      <c r="J2226" s="15" t="str">
        <f>INDEX(Assumptions!$B$8:$B$12,MATCH(B2226,Assumptions!$A$8:$A$12,0))</f>
        <v>Weighted Average</v>
      </c>
      <c r="K2226" s="16">
        <f>G2226/(1-INDEX(Assumptions!$D$8:$D$12,MATCH(B2226,Assumptions!$A$8:$A$12,0)))</f>
        <v>2444.4583333333335</v>
      </c>
      <c r="L2226" s="16">
        <f t="shared" si="239"/>
        <v>52.8003</v>
      </c>
      <c r="M2226" s="16">
        <f t="shared" si="240"/>
        <v>122.22291666666668</v>
      </c>
      <c r="N2226" s="14">
        <f>E2226*(K2226-L2226-M2226)*IF(F2226="GHS",1,Assumptions!$B$4)</f>
        <v>2707436.0941833337</v>
      </c>
      <c r="O2226" s="15">
        <f t="shared" ca="1" si="241"/>
        <v>64</v>
      </c>
      <c r="P2226" s="15" t="str">
        <f t="shared" ca="1" si="242"/>
        <v>0-90d</v>
      </c>
      <c r="Q2226" s="17">
        <f ca="1">IF(P2226="0-90d",0,IF(P2226="91-180d",INDEX(Assumptions!$F$8:$F$12,MATCH(B2226,Assumptions!$A$8:$A$12,0)),IF(P2226="181-365d",INDEX(Assumptions!$G$8:$G$12,MATCH(B2226,Assumptions!$A$8:$A$12,0)),INDEX(Assumptions!$H$8:$H$12,MATCH(B2226,Assumptions!$A$8:$A$12,0)))))</f>
        <v>0</v>
      </c>
      <c r="R2226" s="14">
        <f t="shared" ca="1" si="243"/>
        <v>0</v>
      </c>
      <c r="S2226" s="14">
        <f t="shared" ca="1" si="244"/>
        <v>2099691.9300000002</v>
      </c>
      <c r="T2226" s="11" t="s">
        <v>25</v>
      </c>
      <c r="U2226" s="18" t="s">
        <v>36</v>
      </c>
    </row>
    <row r="2227" spans="1:21" ht="15" customHeight="1" x14ac:dyDescent="0.15">
      <c r="A2227" s="10" t="s">
        <v>2275</v>
      </c>
      <c r="B2227" s="11" t="s">
        <v>31</v>
      </c>
      <c r="C2227" s="11" t="s">
        <v>63</v>
      </c>
      <c r="D2227" s="12">
        <v>46204</v>
      </c>
      <c r="E2227" s="11">
        <v>1115</v>
      </c>
      <c r="F2227" s="11" t="s">
        <v>33</v>
      </c>
      <c r="G2227" s="13">
        <v>990.49</v>
      </c>
      <c r="H2227" s="14">
        <f t="shared" si="238"/>
        <v>1104396.3500000001</v>
      </c>
      <c r="I2227" s="14">
        <f>IF(F2227="GHS",H2227,H2227*Assumptions!$B$4)</f>
        <v>1104396.3500000001</v>
      </c>
      <c r="J2227" s="15" t="str">
        <f>INDEX(Assumptions!$B$8:$B$12,MATCH(B2227,Assumptions!$A$8:$A$12,0))</f>
        <v>Weighted Average</v>
      </c>
      <c r="K2227" s="16">
        <f>G2227/(1-INDEX(Assumptions!$D$8:$D$12,MATCH(B2227,Assumptions!$A$8:$A$12,0)))</f>
        <v>1375.6805555555557</v>
      </c>
      <c r="L2227" s="16">
        <f t="shared" si="239"/>
        <v>29.714700000000001</v>
      </c>
      <c r="M2227" s="16">
        <f t="shared" si="240"/>
        <v>68.78402777777778</v>
      </c>
      <c r="N2227" s="14">
        <f>E2227*(K2227-L2227-M2227)*IF(F2227="GHS",1,Assumptions!$B$4)</f>
        <v>1424057.7379722225</v>
      </c>
      <c r="O2227" s="15">
        <f t="shared" ca="1" si="241"/>
        <v>82</v>
      </c>
      <c r="P2227" s="15" t="str">
        <f t="shared" ca="1" si="242"/>
        <v>0-90d</v>
      </c>
      <c r="Q2227" s="17">
        <f ca="1">IF(P2227="0-90d",0,IF(P2227="91-180d",INDEX(Assumptions!$F$8:$F$12,MATCH(B2227,Assumptions!$A$8:$A$12,0)),IF(P2227="181-365d",INDEX(Assumptions!$G$8:$G$12,MATCH(B2227,Assumptions!$A$8:$A$12,0)),INDEX(Assumptions!$H$8:$H$12,MATCH(B2227,Assumptions!$A$8:$A$12,0)))))</f>
        <v>0</v>
      </c>
      <c r="R2227" s="14">
        <f t="shared" ca="1" si="243"/>
        <v>0</v>
      </c>
      <c r="S2227" s="14">
        <f t="shared" ca="1" si="244"/>
        <v>1104396.3500000001</v>
      </c>
      <c r="T2227" s="11" t="s">
        <v>25</v>
      </c>
      <c r="U2227" s="18" t="s">
        <v>26</v>
      </c>
    </row>
    <row r="2228" spans="1:21" ht="15" customHeight="1" x14ac:dyDescent="0.15">
      <c r="A2228" s="10" t="s">
        <v>2276</v>
      </c>
      <c r="B2228" s="11" t="s">
        <v>41</v>
      </c>
      <c r="C2228" s="11" t="s">
        <v>42</v>
      </c>
      <c r="D2228" s="12">
        <v>46108</v>
      </c>
      <c r="E2228" s="11">
        <v>2372</v>
      </c>
      <c r="F2228" s="11" t="s">
        <v>33</v>
      </c>
      <c r="G2228" s="13">
        <v>469.76</v>
      </c>
      <c r="H2228" s="14">
        <f t="shared" si="238"/>
        <v>1114270.72</v>
      </c>
      <c r="I2228" s="14">
        <f>IF(F2228="GHS",H2228,H2228*Assumptions!$B$4)</f>
        <v>1114270.72</v>
      </c>
      <c r="J2228" s="15" t="str">
        <f>INDEX(Assumptions!$B$8:$B$12,MATCH(B2228,Assumptions!$A$8:$A$12,0))</f>
        <v>Weighted Average</v>
      </c>
      <c r="K2228" s="16">
        <f>G2228/(1-INDEX(Assumptions!$D$8:$D$12,MATCH(B2228,Assumptions!$A$8:$A$12,0)))</f>
        <v>722.70769230769224</v>
      </c>
      <c r="L2228" s="16">
        <f t="shared" si="239"/>
        <v>14.092799999999999</v>
      </c>
      <c r="M2228" s="16">
        <f t="shared" si="240"/>
        <v>36.135384615384616</v>
      </c>
      <c r="N2228" s="14">
        <f>E2228*(K2228-L2228-M2228)*IF(F2228="GHS",1,Assumptions!$B$4)</f>
        <v>1595121.3922461537</v>
      </c>
      <c r="O2228" s="15">
        <f t="shared" ca="1" si="241"/>
        <v>178</v>
      </c>
      <c r="P2228" s="15" t="str">
        <f t="shared" ca="1" si="242"/>
        <v>91-180d</v>
      </c>
      <c r="Q2228" s="17">
        <f ca="1">IF(P2228="0-90d",0,IF(P2228="91-180d",INDEX(Assumptions!$F$8:$F$12,MATCH(B2228,Assumptions!$A$8:$A$12,0)),IF(P2228="181-365d",INDEX(Assumptions!$G$8:$G$12,MATCH(B2228,Assumptions!$A$8:$A$12,0)),INDEX(Assumptions!$H$8:$H$12,MATCH(B2228,Assumptions!$A$8:$A$12,0)))))</f>
        <v>0.1</v>
      </c>
      <c r="R2228" s="14">
        <f t="shared" ca="1" si="243"/>
        <v>111427.072</v>
      </c>
      <c r="S2228" s="14">
        <f t="shared" ca="1" si="244"/>
        <v>1002843.6479999999</v>
      </c>
      <c r="T2228" s="11" t="s">
        <v>25</v>
      </c>
      <c r="U2228" s="18" t="s">
        <v>26</v>
      </c>
    </row>
    <row r="2229" spans="1:21" ht="15" customHeight="1" x14ac:dyDescent="0.15">
      <c r="A2229" s="10" t="s">
        <v>2277</v>
      </c>
      <c r="B2229" s="11" t="s">
        <v>31</v>
      </c>
      <c r="C2229" s="11" t="s">
        <v>76</v>
      </c>
      <c r="D2229" s="12">
        <v>45982</v>
      </c>
      <c r="E2229" s="11">
        <v>326</v>
      </c>
      <c r="F2229" s="11" t="s">
        <v>33</v>
      </c>
      <c r="G2229" s="13">
        <v>3839.7</v>
      </c>
      <c r="H2229" s="14">
        <f t="shared" si="238"/>
        <v>1251742.2</v>
      </c>
      <c r="I2229" s="14">
        <f>IF(F2229="GHS",H2229,H2229*Assumptions!$B$4)</f>
        <v>1251742.2</v>
      </c>
      <c r="J2229" s="15" t="str">
        <f>INDEX(Assumptions!$B$8:$B$12,MATCH(B2229,Assumptions!$A$8:$A$12,0))</f>
        <v>Weighted Average</v>
      </c>
      <c r="K2229" s="16">
        <f>G2229/(1-INDEX(Assumptions!$D$8:$D$12,MATCH(B2229,Assumptions!$A$8:$A$12,0)))</f>
        <v>5332.916666666667</v>
      </c>
      <c r="L2229" s="16">
        <f t="shared" si="239"/>
        <v>115.19099999999999</v>
      </c>
      <c r="M2229" s="16">
        <f t="shared" si="240"/>
        <v>266.64583333333337</v>
      </c>
      <c r="N2229" s="14">
        <f>E2229*(K2229-L2229-M2229)*IF(F2229="GHS",1,Assumptions!$B$4)</f>
        <v>1614052.0256666669</v>
      </c>
      <c r="O2229" s="15">
        <f t="shared" ca="1" si="241"/>
        <v>304</v>
      </c>
      <c r="P2229" s="15" t="str">
        <f t="shared" ca="1" si="242"/>
        <v>181-365d</v>
      </c>
      <c r="Q2229" s="17">
        <f ca="1">IF(P2229="0-90d",0,IF(P2229="91-180d",INDEX(Assumptions!$F$8:$F$12,MATCH(B2229,Assumptions!$A$8:$A$12,0)),IF(P2229="181-365d",INDEX(Assumptions!$G$8:$G$12,MATCH(B2229,Assumptions!$A$8:$A$12,0)),INDEX(Assumptions!$H$8:$H$12,MATCH(B2229,Assumptions!$A$8:$A$12,0)))))</f>
        <v>0.2</v>
      </c>
      <c r="R2229" s="14">
        <f t="shared" ca="1" si="243"/>
        <v>250348.44</v>
      </c>
      <c r="S2229" s="14">
        <f t="shared" ca="1" si="244"/>
        <v>1001393.76</v>
      </c>
      <c r="T2229" s="11" t="s">
        <v>25</v>
      </c>
      <c r="U2229" s="18" t="s">
        <v>26</v>
      </c>
    </row>
    <row r="2230" spans="1:21" ht="15" customHeight="1" x14ac:dyDescent="0.15">
      <c r="A2230" s="10" t="s">
        <v>2278</v>
      </c>
      <c r="B2230" s="11" t="s">
        <v>31</v>
      </c>
      <c r="C2230" s="11" t="s">
        <v>32</v>
      </c>
      <c r="D2230" s="12">
        <v>46148</v>
      </c>
      <c r="E2230" s="11">
        <v>1338</v>
      </c>
      <c r="F2230" s="11" t="s">
        <v>33</v>
      </c>
      <c r="G2230" s="13">
        <v>2196.29</v>
      </c>
      <c r="H2230" s="14">
        <f t="shared" si="238"/>
        <v>2938636.02</v>
      </c>
      <c r="I2230" s="14">
        <f>IF(F2230="GHS",H2230,H2230*Assumptions!$B$4)</f>
        <v>2938636.02</v>
      </c>
      <c r="J2230" s="15" t="str">
        <f>INDEX(Assumptions!$B$8:$B$12,MATCH(B2230,Assumptions!$A$8:$A$12,0))</f>
        <v>Weighted Average</v>
      </c>
      <c r="K2230" s="16">
        <f>G2230/(1-INDEX(Assumptions!$D$8:$D$12,MATCH(B2230,Assumptions!$A$8:$A$12,0)))</f>
        <v>3050.4027777777778</v>
      </c>
      <c r="L2230" s="16">
        <f t="shared" si="239"/>
        <v>65.8887</v>
      </c>
      <c r="M2230" s="16">
        <f t="shared" si="240"/>
        <v>152.52013888888891</v>
      </c>
      <c r="N2230" s="14">
        <f>E2230*(K2230-L2230-M2230)*IF(F2230="GHS",1,Assumptions!$B$4)</f>
        <v>3789207.8902333332</v>
      </c>
      <c r="O2230" s="15">
        <f t="shared" ca="1" si="241"/>
        <v>138</v>
      </c>
      <c r="P2230" s="15" t="str">
        <f t="shared" ca="1" si="242"/>
        <v>91-180d</v>
      </c>
      <c r="Q2230" s="17">
        <f ca="1">IF(P2230="0-90d",0,IF(P2230="91-180d",INDEX(Assumptions!$F$8:$F$12,MATCH(B2230,Assumptions!$A$8:$A$12,0)),IF(P2230="181-365d",INDEX(Assumptions!$G$8:$G$12,MATCH(B2230,Assumptions!$A$8:$A$12,0)),INDEX(Assumptions!$H$8:$H$12,MATCH(B2230,Assumptions!$A$8:$A$12,0)))))</f>
        <v>0.05</v>
      </c>
      <c r="R2230" s="14">
        <f t="shared" ca="1" si="243"/>
        <v>146931.80100000001</v>
      </c>
      <c r="S2230" s="14">
        <f t="shared" ca="1" si="244"/>
        <v>2791704.219</v>
      </c>
      <c r="T2230" s="11" t="s">
        <v>25</v>
      </c>
      <c r="U2230" s="18" t="s">
        <v>26</v>
      </c>
    </row>
    <row r="2231" spans="1:21" ht="15" customHeight="1" x14ac:dyDescent="0.15">
      <c r="A2231" s="10" t="s">
        <v>2279</v>
      </c>
      <c r="B2231" s="11" t="s">
        <v>28</v>
      </c>
      <c r="C2231" s="11" t="s">
        <v>29</v>
      </c>
      <c r="D2231" s="12">
        <v>46189</v>
      </c>
      <c r="E2231" s="11">
        <v>2615</v>
      </c>
      <c r="F2231" s="11" t="s">
        <v>24</v>
      </c>
      <c r="G2231" s="13">
        <v>9479.08</v>
      </c>
      <c r="H2231" s="14">
        <f t="shared" si="238"/>
        <v>24787794.199999999</v>
      </c>
      <c r="I2231" s="14">
        <f>IF(F2231="GHS",H2231,H2231*Assumptions!$B$4)</f>
        <v>267708177.36000001</v>
      </c>
      <c r="J2231" s="15" t="str">
        <f>INDEX(Assumptions!$B$8:$B$12,MATCH(B2231,Assumptions!$A$8:$A$12,0))</f>
        <v>Fair Value Less Costs to Sell</v>
      </c>
      <c r="K2231" s="16">
        <f>G2231/(1-INDEX(Assumptions!$D$8:$D$12,MATCH(B2231,Assumptions!$A$8:$A$12,0)))</f>
        <v>10771.681818181818</v>
      </c>
      <c r="L2231" s="16">
        <f t="shared" si="239"/>
        <v>284.37239999999997</v>
      </c>
      <c r="M2231" s="16">
        <f t="shared" si="240"/>
        <v>538.58409090909095</v>
      </c>
      <c r="N2231" s="14">
        <f>E2231*(K2231-L2231-M2231)*IF(F2231="GHS",1,Assumptions!$B$4)</f>
        <v>280971900.69283634</v>
      </c>
      <c r="O2231" s="15">
        <f t="shared" ca="1" si="241"/>
        <v>97</v>
      </c>
      <c r="P2231" s="15" t="str">
        <f t="shared" ca="1" si="242"/>
        <v>91-180d</v>
      </c>
      <c r="Q2231" s="17">
        <f ca="1">IF(P2231="0-90d",0,IF(P2231="91-180d",INDEX(Assumptions!$F$8:$F$12,MATCH(B2231,Assumptions!$A$8:$A$12,0)),IF(P2231="181-365d",INDEX(Assumptions!$G$8:$G$12,MATCH(B2231,Assumptions!$A$8:$A$12,0)),INDEX(Assumptions!$H$8:$H$12,MATCH(B2231,Assumptions!$A$8:$A$12,0)))))</f>
        <v>0.02</v>
      </c>
      <c r="R2231" s="14">
        <f t="shared" ca="1" si="243"/>
        <v>5354163.5472000008</v>
      </c>
      <c r="S2231" s="14">
        <f t="shared" si="244"/>
        <v>0</v>
      </c>
      <c r="T2231" s="11" t="s">
        <v>39</v>
      </c>
      <c r="U2231" s="18" t="s">
        <v>26</v>
      </c>
    </row>
    <row r="2232" spans="1:21" ht="15" customHeight="1" x14ac:dyDescent="0.15">
      <c r="A2232" s="10" t="s">
        <v>2280</v>
      </c>
      <c r="B2232" s="11" t="s">
        <v>28</v>
      </c>
      <c r="C2232" s="11" t="s">
        <v>35</v>
      </c>
      <c r="D2232" s="12">
        <v>46113</v>
      </c>
      <c r="E2232" s="11">
        <v>946</v>
      </c>
      <c r="F2232" s="11" t="s">
        <v>24</v>
      </c>
      <c r="G2232" s="13">
        <v>12361.68</v>
      </c>
      <c r="H2232" s="14">
        <f t="shared" si="238"/>
        <v>11694149.280000001</v>
      </c>
      <c r="I2232" s="14">
        <f>IF(F2232="GHS",H2232,H2232*Assumptions!$B$4)</f>
        <v>126296812.22400002</v>
      </c>
      <c r="J2232" s="15" t="str">
        <f>INDEX(Assumptions!$B$8:$B$12,MATCH(B2232,Assumptions!$A$8:$A$12,0))</f>
        <v>Fair Value Less Costs to Sell</v>
      </c>
      <c r="K2232" s="16">
        <f>G2232/(1-INDEX(Assumptions!$D$8:$D$12,MATCH(B2232,Assumptions!$A$8:$A$12,0)))</f>
        <v>14047.363636363636</v>
      </c>
      <c r="L2232" s="16">
        <f t="shared" si="239"/>
        <v>370.85039999999998</v>
      </c>
      <c r="M2232" s="16">
        <f t="shared" si="240"/>
        <v>702.36818181818182</v>
      </c>
      <c r="N2232" s="14">
        <f>E2232*(K2232-L2232-M2232)*IF(F2232="GHS",1,Assumptions!$B$4)</f>
        <v>132554245.19328003</v>
      </c>
      <c r="O2232" s="15">
        <f t="shared" ca="1" si="241"/>
        <v>173</v>
      </c>
      <c r="P2232" s="15" t="str">
        <f t="shared" ca="1" si="242"/>
        <v>91-180d</v>
      </c>
      <c r="Q2232" s="17">
        <f ca="1">IF(P2232="0-90d",0,IF(P2232="91-180d",INDEX(Assumptions!$F$8:$F$12,MATCH(B2232,Assumptions!$A$8:$A$12,0)),IF(P2232="181-365d",INDEX(Assumptions!$G$8:$G$12,MATCH(B2232,Assumptions!$A$8:$A$12,0)),INDEX(Assumptions!$H$8:$H$12,MATCH(B2232,Assumptions!$A$8:$A$12,0)))))</f>
        <v>0.02</v>
      </c>
      <c r="R2232" s="14">
        <f t="shared" ca="1" si="243"/>
        <v>2525936.2444800003</v>
      </c>
      <c r="S2232" s="14">
        <f t="shared" ca="1" si="244"/>
        <v>123770875.97952002</v>
      </c>
      <c r="T2232" s="11" t="s">
        <v>25</v>
      </c>
      <c r="U2232" s="18" t="s">
        <v>36</v>
      </c>
    </row>
    <row r="2233" spans="1:21" ht="15" customHeight="1" x14ac:dyDescent="0.15">
      <c r="A2233" s="10" t="s">
        <v>2281</v>
      </c>
      <c r="B2233" s="11" t="s">
        <v>28</v>
      </c>
      <c r="C2233" s="11" t="s">
        <v>29</v>
      </c>
      <c r="D2233" s="12">
        <v>46019</v>
      </c>
      <c r="E2233" s="11">
        <v>4442</v>
      </c>
      <c r="F2233" s="11" t="s">
        <v>24</v>
      </c>
      <c r="G2233" s="13">
        <v>7382.41</v>
      </c>
      <c r="H2233" s="14">
        <f t="shared" si="238"/>
        <v>32792665.219999999</v>
      </c>
      <c r="I2233" s="14">
        <f>IF(F2233="GHS",H2233,H2233*Assumptions!$B$4)</f>
        <v>354160784.37599999</v>
      </c>
      <c r="J2233" s="15" t="str">
        <f>INDEX(Assumptions!$B$8:$B$12,MATCH(B2233,Assumptions!$A$8:$A$12,0))</f>
        <v>Fair Value Less Costs to Sell</v>
      </c>
      <c r="K2233" s="16">
        <f>G2233/(1-INDEX(Assumptions!$D$8:$D$12,MATCH(B2233,Assumptions!$A$8:$A$12,0)))</f>
        <v>8389.1022727272721</v>
      </c>
      <c r="L2233" s="16">
        <f t="shared" si="239"/>
        <v>221.47229999999999</v>
      </c>
      <c r="M2233" s="16">
        <f t="shared" si="240"/>
        <v>419.45511363636365</v>
      </c>
      <c r="N2233" s="14">
        <f>E2233*(K2233-L2233-M2233)*IF(F2233="GHS",1,Assumptions!$B$4)</f>
        <v>371707841.42008364</v>
      </c>
      <c r="O2233" s="15">
        <f t="shared" ca="1" si="241"/>
        <v>267</v>
      </c>
      <c r="P2233" s="15" t="str">
        <f t="shared" ca="1" si="242"/>
        <v>181-365d</v>
      </c>
      <c r="Q2233" s="17">
        <f ca="1">IF(P2233="0-90d",0,IF(P2233="91-180d",INDEX(Assumptions!$F$8:$F$12,MATCH(B2233,Assumptions!$A$8:$A$12,0)),IF(P2233="181-365d",INDEX(Assumptions!$G$8:$G$12,MATCH(B2233,Assumptions!$A$8:$A$12,0)),INDEX(Assumptions!$H$8:$H$12,MATCH(B2233,Assumptions!$A$8:$A$12,0)))))</f>
        <v>0.1</v>
      </c>
      <c r="R2233" s="14">
        <f t="shared" ca="1" si="243"/>
        <v>35416078.437600002</v>
      </c>
      <c r="S2233" s="14">
        <f t="shared" ca="1" si="244"/>
        <v>318744705.93839997</v>
      </c>
      <c r="T2233" s="11" t="s">
        <v>25</v>
      </c>
      <c r="U2233" s="18" t="s">
        <v>26</v>
      </c>
    </row>
    <row r="2234" spans="1:21" ht="15" customHeight="1" x14ac:dyDescent="0.15">
      <c r="A2234" s="10" t="s">
        <v>2282</v>
      </c>
      <c r="B2234" s="11" t="s">
        <v>41</v>
      </c>
      <c r="C2234" s="11" t="s">
        <v>44</v>
      </c>
      <c r="D2234" s="12">
        <v>45791</v>
      </c>
      <c r="E2234" s="11">
        <v>4251</v>
      </c>
      <c r="F2234" s="11" t="s">
        <v>33</v>
      </c>
      <c r="G2234" s="13">
        <v>986.85</v>
      </c>
      <c r="H2234" s="14">
        <f t="shared" si="238"/>
        <v>4195099.3500000006</v>
      </c>
      <c r="I2234" s="14">
        <f>IF(F2234="GHS",H2234,H2234*Assumptions!$B$4)</f>
        <v>4195099.3500000006</v>
      </c>
      <c r="J2234" s="15" t="str">
        <f>INDEX(Assumptions!$B$8:$B$12,MATCH(B2234,Assumptions!$A$8:$A$12,0))</f>
        <v>Weighted Average</v>
      </c>
      <c r="K2234" s="16">
        <f>G2234/(1-INDEX(Assumptions!$D$8:$D$12,MATCH(B2234,Assumptions!$A$8:$A$12,0)))</f>
        <v>1518.2307692307693</v>
      </c>
      <c r="L2234" s="16">
        <f t="shared" si="239"/>
        <v>29.605499999999999</v>
      </c>
      <c r="M2234" s="16">
        <f t="shared" si="240"/>
        <v>75.91153846153847</v>
      </c>
      <c r="N2234" s="14">
        <f>E2234*(K2234-L2234-M2234)*IF(F2234="GHS",1,Assumptions!$B$4)</f>
        <v>6005446.0695000011</v>
      </c>
      <c r="O2234" s="15">
        <f t="shared" ca="1" si="241"/>
        <v>495</v>
      </c>
      <c r="P2234" s="15" t="str">
        <f t="shared" ca="1" si="242"/>
        <v>365d+</v>
      </c>
      <c r="Q2234" s="17">
        <f ca="1">IF(P2234="0-90d",0,IF(P2234="91-180d",INDEX(Assumptions!$F$8:$F$12,MATCH(B2234,Assumptions!$A$8:$A$12,0)),IF(P2234="181-365d",INDEX(Assumptions!$G$8:$G$12,MATCH(B2234,Assumptions!$A$8:$A$12,0)),INDEX(Assumptions!$H$8:$H$12,MATCH(B2234,Assumptions!$A$8:$A$12,0)))))</f>
        <v>0.8</v>
      </c>
      <c r="R2234" s="14">
        <f t="shared" ca="1" si="243"/>
        <v>3356079.4800000004</v>
      </c>
      <c r="S2234" s="14">
        <f t="shared" ca="1" si="244"/>
        <v>839019.87000000011</v>
      </c>
      <c r="T2234" s="11" t="s">
        <v>25</v>
      </c>
      <c r="U2234" s="18" t="s">
        <v>36</v>
      </c>
    </row>
    <row r="2235" spans="1:21" ht="15" customHeight="1" x14ac:dyDescent="0.15">
      <c r="A2235" s="10" t="s">
        <v>2283</v>
      </c>
      <c r="B2235" s="11" t="s">
        <v>22</v>
      </c>
      <c r="C2235" s="11" t="s">
        <v>23</v>
      </c>
      <c r="D2235" s="12">
        <v>45798</v>
      </c>
      <c r="E2235" s="11">
        <v>4898</v>
      </c>
      <c r="F2235" s="11" t="s">
        <v>24</v>
      </c>
      <c r="G2235" s="13">
        <v>52888.92</v>
      </c>
      <c r="H2235" s="14">
        <f t="shared" si="238"/>
        <v>259049930.16</v>
      </c>
      <c r="I2235" s="14">
        <f>IF(F2235="GHS",H2235,H2235*Assumptions!$B$4)</f>
        <v>2797739245.7280002</v>
      </c>
      <c r="J2235" s="15" t="str">
        <f>INDEX(Assumptions!$B$8:$B$12,MATCH(B2235,Assumptions!$A$8:$A$12,0))</f>
        <v>FIFO</v>
      </c>
      <c r="K2235" s="16">
        <f>G2235/(1-INDEX(Assumptions!$D$8:$D$12,MATCH(B2235,Assumptions!$A$8:$A$12,0)))</f>
        <v>64498.682926829264</v>
      </c>
      <c r="L2235" s="16">
        <f t="shared" si="239"/>
        <v>1586.6676</v>
      </c>
      <c r="M2235" s="16">
        <f t="shared" si="240"/>
        <v>3224.9341463414635</v>
      </c>
      <c r="N2235" s="14">
        <f>E2235*(K2235-L2235-M2235)*IF(F2235="GHS",1,Assumptions!$B$4)</f>
        <v>3157351095.1179161</v>
      </c>
      <c r="O2235" s="15">
        <f t="shared" ca="1" si="241"/>
        <v>488</v>
      </c>
      <c r="P2235" s="15" t="str">
        <f t="shared" ca="1" si="242"/>
        <v>365d+</v>
      </c>
      <c r="Q2235" s="17">
        <f ca="1">IF(P2235="0-90d",0,IF(P2235="91-180d",INDEX(Assumptions!$F$8:$F$12,MATCH(B2235,Assumptions!$A$8:$A$12,0)),IF(P2235="181-365d",INDEX(Assumptions!$G$8:$G$12,MATCH(B2235,Assumptions!$A$8:$A$12,0)),INDEX(Assumptions!$H$8:$H$12,MATCH(B2235,Assumptions!$A$8:$A$12,0)))))</f>
        <v>0.5</v>
      </c>
      <c r="R2235" s="14">
        <f t="shared" ca="1" si="243"/>
        <v>1398869622.8640001</v>
      </c>
      <c r="S2235" s="14">
        <f t="shared" ca="1" si="244"/>
        <v>1398869622.8640001</v>
      </c>
      <c r="T2235" s="11" t="s">
        <v>25</v>
      </c>
      <c r="U2235" s="18" t="s">
        <v>26</v>
      </c>
    </row>
    <row r="2236" spans="1:21" ht="15" customHeight="1" x14ac:dyDescent="0.15">
      <c r="A2236" s="10" t="s">
        <v>2284</v>
      </c>
      <c r="B2236" s="11" t="s">
        <v>41</v>
      </c>
      <c r="C2236" s="11" t="s">
        <v>42</v>
      </c>
      <c r="D2236" s="12">
        <v>46023</v>
      </c>
      <c r="E2236" s="11">
        <v>557</v>
      </c>
      <c r="F2236" s="11" t="s">
        <v>33</v>
      </c>
      <c r="G2236" s="13">
        <v>329.36</v>
      </c>
      <c r="H2236" s="14">
        <f t="shared" si="238"/>
        <v>183453.52000000002</v>
      </c>
      <c r="I2236" s="14">
        <f>IF(F2236="GHS",H2236,H2236*Assumptions!$B$4)</f>
        <v>183453.52000000002</v>
      </c>
      <c r="J2236" s="15" t="str">
        <f>INDEX(Assumptions!$B$8:$B$12,MATCH(B2236,Assumptions!$A$8:$A$12,0))</f>
        <v>Weighted Average</v>
      </c>
      <c r="K2236" s="16">
        <f>G2236/(1-INDEX(Assumptions!$D$8:$D$12,MATCH(B2236,Assumptions!$A$8:$A$12,0)))</f>
        <v>506.7076923076923</v>
      </c>
      <c r="L2236" s="16">
        <f t="shared" si="239"/>
        <v>9.8808000000000007</v>
      </c>
      <c r="M2236" s="16">
        <f t="shared" si="240"/>
        <v>25.335384615384616</v>
      </c>
      <c r="N2236" s="14">
        <f>E2236*(K2236-L2236-M2236)*IF(F2236="GHS",1,Assumptions!$B$4)</f>
        <v>262620.76978461538</v>
      </c>
      <c r="O2236" s="15">
        <f t="shared" ca="1" si="241"/>
        <v>263</v>
      </c>
      <c r="P2236" s="15" t="str">
        <f t="shared" ca="1" si="242"/>
        <v>181-365d</v>
      </c>
      <c r="Q2236" s="17">
        <f ca="1">IF(P2236="0-90d",0,IF(P2236="91-180d",INDEX(Assumptions!$F$8:$F$12,MATCH(B2236,Assumptions!$A$8:$A$12,0)),IF(P2236="181-365d",INDEX(Assumptions!$G$8:$G$12,MATCH(B2236,Assumptions!$A$8:$A$12,0)),INDEX(Assumptions!$H$8:$H$12,MATCH(B2236,Assumptions!$A$8:$A$12,0)))))</f>
        <v>0.35</v>
      </c>
      <c r="R2236" s="14">
        <f t="shared" ca="1" si="243"/>
        <v>64208.732000000004</v>
      </c>
      <c r="S2236" s="14">
        <f t="shared" ca="1" si="244"/>
        <v>119244.78800000002</v>
      </c>
      <c r="T2236" s="11" t="s">
        <v>25</v>
      </c>
      <c r="U2236" s="18" t="s">
        <v>26</v>
      </c>
    </row>
    <row r="2237" spans="1:21" ht="15" customHeight="1" x14ac:dyDescent="0.15">
      <c r="A2237" s="10" t="s">
        <v>2285</v>
      </c>
      <c r="B2237" s="11" t="s">
        <v>28</v>
      </c>
      <c r="C2237" s="11" t="s">
        <v>38</v>
      </c>
      <c r="D2237" s="12">
        <v>45939</v>
      </c>
      <c r="E2237" s="11">
        <v>1573</v>
      </c>
      <c r="F2237" s="11" t="s">
        <v>24</v>
      </c>
      <c r="G2237" s="13">
        <v>7702.03</v>
      </c>
      <c r="H2237" s="14">
        <f t="shared" si="238"/>
        <v>12115293.189999999</v>
      </c>
      <c r="I2237" s="14">
        <f>IF(F2237="GHS",H2237,H2237*Assumptions!$B$4)</f>
        <v>130845166.45200001</v>
      </c>
      <c r="J2237" s="15" t="str">
        <f>INDEX(Assumptions!$B$8:$B$12,MATCH(B2237,Assumptions!$A$8:$A$12,0))</f>
        <v>Fair Value Less Costs to Sell</v>
      </c>
      <c r="K2237" s="16">
        <f>G2237/(1-INDEX(Assumptions!$D$8:$D$12,MATCH(B2237,Assumptions!$A$8:$A$12,0)))</f>
        <v>8752.306818181818</v>
      </c>
      <c r="L2237" s="16">
        <f t="shared" si="239"/>
        <v>231.06089999999998</v>
      </c>
      <c r="M2237" s="16">
        <f t="shared" si="240"/>
        <v>437.61534090909095</v>
      </c>
      <c r="N2237" s="14">
        <f>E2237*(K2237-L2237-M2237)*IF(F2237="GHS",1,Assumptions!$B$4)</f>
        <v>137327949.69894001</v>
      </c>
      <c r="O2237" s="15">
        <f t="shared" ca="1" si="241"/>
        <v>347</v>
      </c>
      <c r="P2237" s="15" t="str">
        <f t="shared" ca="1" si="242"/>
        <v>181-365d</v>
      </c>
      <c r="Q2237" s="17">
        <f ca="1">IF(P2237="0-90d",0,IF(P2237="91-180d",INDEX(Assumptions!$F$8:$F$12,MATCH(B2237,Assumptions!$A$8:$A$12,0)),IF(P2237="181-365d",INDEX(Assumptions!$G$8:$G$12,MATCH(B2237,Assumptions!$A$8:$A$12,0)),INDEX(Assumptions!$H$8:$H$12,MATCH(B2237,Assumptions!$A$8:$A$12,0)))))</f>
        <v>0.1</v>
      </c>
      <c r="R2237" s="14">
        <f t="shared" ca="1" si="243"/>
        <v>13084516.645200001</v>
      </c>
      <c r="S2237" s="14">
        <f t="shared" ca="1" si="244"/>
        <v>117760649.80680001</v>
      </c>
      <c r="T2237" s="11" t="s">
        <v>25</v>
      </c>
      <c r="U2237" s="18" t="s">
        <v>26</v>
      </c>
    </row>
    <row r="2238" spans="1:21" ht="15" customHeight="1" x14ac:dyDescent="0.15">
      <c r="A2238" s="10" t="s">
        <v>2286</v>
      </c>
      <c r="B2238" s="11" t="s">
        <v>31</v>
      </c>
      <c r="C2238" s="11" t="s">
        <v>63</v>
      </c>
      <c r="D2238" s="12">
        <v>45855</v>
      </c>
      <c r="E2238" s="11">
        <v>4285</v>
      </c>
      <c r="F2238" s="11" t="s">
        <v>33</v>
      </c>
      <c r="G2238" s="13">
        <v>1532.79</v>
      </c>
      <c r="H2238" s="14">
        <f t="shared" si="238"/>
        <v>6568005.1499999994</v>
      </c>
      <c r="I2238" s="14">
        <f>IF(F2238="GHS",H2238,H2238*Assumptions!$B$4)</f>
        <v>6568005.1499999994</v>
      </c>
      <c r="J2238" s="15" t="str">
        <f>INDEX(Assumptions!$B$8:$B$12,MATCH(B2238,Assumptions!$A$8:$A$12,0))</f>
        <v>Weighted Average</v>
      </c>
      <c r="K2238" s="16">
        <f>G2238/(1-INDEX(Assumptions!$D$8:$D$12,MATCH(B2238,Assumptions!$A$8:$A$12,0)))</f>
        <v>2128.875</v>
      </c>
      <c r="L2238" s="16">
        <f t="shared" si="239"/>
        <v>45.983699999999999</v>
      </c>
      <c r="M2238" s="16">
        <f t="shared" si="240"/>
        <v>106.44375000000001</v>
      </c>
      <c r="N2238" s="14">
        <f>E2238*(K2238-L2238-M2238)*IF(F2238="GHS",1,Assumptions!$B$4)</f>
        <v>8469077.7517500017</v>
      </c>
      <c r="O2238" s="15">
        <f t="shared" ca="1" si="241"/>
        <v>431</v>
      </c>
      <c r="P2238" s="15" t="str">
        <f t="shared" ca="1" si="242"/>
        <v>365d+</v>
      </c>
      <c r="Q2238" s="17">
        <f ca="1">IF(P2238="0-90d",0,IF(P2238="91-180d",INDEX(Assumptions!$F$8:$F$12,MATCH(B2238,Assumptions!$A$8:$A$12,0)),IF(P2238="181-365d",INDEX(Assumptions!$G$8:$G$12,MATCH(B2238,Assumptions!$A$8:$A$12,0)),INDEX(Assumptions!$H$8:$H$12,MATCH(B2238,Assumptions!$A$8:$A$12,0)))))</f>
        <v>0.6</v>
      </c>
      <c r="R2238" s="14">
        <f t="shared" ca="1" si="243"/>
        <v>3940803.0899999994</v>
      </c>
      <c r="S2238" s="14">
        <f t="shared" ca="1" si="244"/>
        <v>2627202.06</v>
      </c>
      <c r="T2238" s="11" t="s">
        <v>25</v>
      </c>
      <c r="U2238" s="18" t="s">
        <v>26</v>
      </c>
    </row>
    <row r="2239" spans="1:21" ht="15" customHeight="1" x14ac:dyDescent="0.15">
      <c r="A2239" s="10" t="s">
        <v>2287</v>
      </c>
      <c r="B2239" s="11" t="s">
        <v>22</v>
      </c>
      <c r="C2239" s="11" t="s">
        <v>23</v>
      </c>
      <c r="D2239" s="12">
        <v>45806</v>
      </c>
      <c r="E2239" s="11">
        <v>3027</v>
      </c>
      <c r="F2239" s="11" t="s">
        <v>24</v>
      </c>
      <c r="G2239" s="13">
        <v>19617.419999999998</v>
      </c>
      <c r="H2239" s="14">
        <f t="shared" si="238"/>
        <v>59381930.339999996</v>
      </c>
      <c r="I2239" s="14">
        <f>IF(F2239="GHS",H2239,H2239*Assumptions!$B$4)</f>
        <v>641324847.67200005</v>
      </c>
      <c r="J2239" s="15" t="str">
        <f>INDEX(Assumptions!$B$8:$B$12,MATCH(B2239,Assumptions!$A$8:$A$12,0))</f>
        <v>FIFO</v>
      </c>
      <c r="K2239" s="16">
        <f>G2239/(1-INDEX(Assumptions!$D$8:$D$12,MATCH(B2239,Assumptions!$A$8:$A$12,0)))</f>
        <v>23923.682926829264</v>
      </c>
      <c r="L2239" s="16">
        <f t="shared" si="239"/>
        <v>588.5225999999999</v>
      </c>
      <c r="M2239" s="16">
        <f t="shared" si="240"/>
        <v>1196.1841463414632</v>
      </c>
      <c r="N2239" s="14">
        <f>E2239*(K2239-L2239-M2239)*IF(F2239="GHS",1,Assumptions!$B$4)</f>
        <v>723758553.70203495</v>
      </c>
      <c r="O2239" s="15">
        <f t="shared" ca="1" si="241"/>
        <v>480</v>
      </c>
      <c r="P2239" s="15" t="str">
        <f t="shared" ca="1" si="242"/>
        <v>365d+</v>
      </c>
      <c r="Q2239" s="17">
        <f ca="1">IF(P2239="0-90d",0,IF(P2239="91-180d",INDEX(Assumptions!$F$8:$F$12,MATCH(B2239,Assumptions!$A$8:$A$12,0)),IF(P2239="181-365d",INDEX(Assumptions!$G$8:$G$12,MATCH(B2239,Assumptions!$A$8:$A$12,0)),INDEX(Assumptions!$H$8:$H$12,MATCH(B2239,Assumptions!$A$8:$A$12,0)))))</f>
        <v>0.5</v>
      </c>
      <c r="R2239" s="14">
        <f t="shared" ca="1" si="243"/>
        <v>320662423.83600003</v>
      </c>
      <c r="S2239" s="14">
        <f t="shared" si="244"/>
        <v>0</v>
      </c>
      <c r="T2239" s="11" t="s">
        <v>39</v>
      </c>
      <c r="U2239" s="18" t="s">
        <v>26</v>
      </c>
    </row>
    <row r="2240" spans="1:21" ht="15" customHeight="1" x14ac:dyDescent="0.15">
      <c r="A2240" s="10" t="s">
        <v>2288</v>
      </c>
      <c r="B2240" s="11" t="s">
        <v>41</v>
      </c>
      <c r="C2240" s="11" t="s">
        <v>49</v>
      </c>
      <c r="D2240" s="12">
        <v>46200</v>
      </c>
      <c r="E2240" s="11">
        <v>1973</v>
      </c>
      <c r="F2240" s="11" t="s">
        <v>33</v>
      </c>
      <c r="G2240" s="13">
        <v>276.01</v>
      </c>
      <c r="H2240" s="14">
        <f t="shared" si="238"/>
        <v>544567.73</v>
      </c>
      <c r="I2240" s="14">
        <f>IF(F2240="GHS",H2240,H2240*Assumptions!$B$4)</f>
        <v>544567.73</v>
      </c>
      <c r="J2240" s="15" t="str">
        <f>INDEX(Assumptions!$B$8:$B$12,MATCH(B2240,Assumptions!$A$8:$A$12,0))</f>
        <v>Weighted Average</v>
      </c>
      <c r="K2240" s="16">
        <f>G2240/(1-INDEX(Assumptions!$D$8:$D$12,MATCH(B2240,Assumptions!$A$8:$A$12,0)))</f>
        <v>424.6307692307692</v>
      </c>
      <c r="L2240" s="16">
        <f t="shared" si="239"/>
        <v>8.2802999999999987</v>
      </c>
      <c r="M2240" s="16">
        <f t="shared" si="240"/>
        <v>21.231538461538463</v>
      </c>
      <c r="N2240" s="14">
        <f>E2240*(K2240-L2240-M2240)*IF(F2240="GHS",1,Assumptions!$B$4)</f>
        <v>779569.65040769218</v>
      </c>
      <c r="O2240" s="15">
        <f t="shared" ca="1" si="241"/>
        <v>86</v>
      </c>
      <c r="P2240" s="15" t="str">
        <f t="shared" ca="1" si="242"/>
        <v>0-90d</v>
      </c>
      <c r="Q2240" s="17">
        <f ca="1">IF(P2240="0-90d",0,IF(P2240="91-180d",INDEX(Assumptions!$F$8:$F$12,MATCH(B2240,Assumptions!$A$8:$A$12,0)),IF(P2240="181-365d",INDEX(Assumptions!$G$8:$G$12,MATCH(B2240,Assumptions!$A$8:$A$12,0)),INDEX(Assumptions!$H$8:$H$12,MATCH(B2240,Assumptions!$A$8:$A$12,0)))))</f>
        <v>0</v>
      </c>
      <c r="R2240" s="14">
        <f t="shared" ca="1" si="243"/>
        <v>0</v>
      </c>
      <c r="S2240" s="14">
        <f t="shared" ca="1" si="244"/>
        <v>544567.73</v>
      </c>
      <c r="T2240" s="11" t="s">
        <v>25</v>
      </c>
      <c r="U2240" s="18" t="s">
        <v>26</v>
      </c>
    </row>
    <row r="2241" spans="1:21" ht="15" customHeight="1" x14ac:dyDescent="0.15">
      <c r="A2241" s="10" t="s">
        <v>2289</v>
      </c>
      <c r="B2241" s="11" t="s">
        <v>41</v>
      </c>
      <c r="C2241" s="11" t="s">
        <v>44</v>
      </c>
      <c r="D2241" s="12">
        <v>46099</v>
      </c>
      <c r="E2241" s="11">
        <v>2100</v>
      </c>
      <c r="F2241" s="11" t="s">
        <v>33</v>
      </c>
      <c r="G2241" s="13">
        <v>771.83</v>
      </c>
      <c r="H2241" s="14">
        <f t="shared" si="238"/>
        <v>1620843</v>
      </c>
      <c r="I2241" s="14">
        <f>IF(F2241="GHS",H2241,H2241*Assumptions!$B$4)</f>
        <v>1620843</v>
      </c>
      <c r="J2241" s="15" t="str">
        <f>INDEX(Assumptions!$B$8:$B$12,MATCH(B2241,Assumptions!$A$8:$A$12,0))</f>
        <v>Weighted Average</v>
      </c>
      <c r="K2241" s="16">
        <f>G2241/(1-INDEX(Assumptions!$D$8:$D$12,MATCH(B2241,Assumptions!$A$8:$A$12,0)))</f>
        <v>1187.4307692307693</v>
      </c>
      <c r="L2241" s="16">
        <f t="shared" si="239"/>
        <v>23.154900000000001</v>
      </c>
      <c r="M2241" s="16">
        <f t="shared" si="240"/>
        <v>59.371538461538471</v>
      </c>
      <c r="N2241" s="14">
        <f>E2241*(K2241-L2241-M2241)*IF(F2241="GHS",1,Assumptions!$B$4)</f>
        <v>2320299.0946153849</v>
      </c>
      <c r="O2241" s="15">
        <f t="shared" ca="1" si="241"/>
        <v>187</v>
      </c>
      <c r="P2241" s="15" t="str">
        <f t="shared" ca="1" si="242"/>
        <v>181-365d</v>
      </c>
      <c r="Q2241" s="17">
        <f ca="1">IF(P2241="0-90d",0,IF(P2241="91-180d",INDEX(Assumptions!$F$8:$F$12,MATCH(B2241,Assumptions!$A$8:$A$12,0)),IF(P2241="181-365d",INDEX(Assumptions!$G$8:$G$12,MATCH(B2241,Assumptions!$A$8:$A$12,0)),INDEX(Assumptions!$H$8:$H$12,MATCH(B2241,Assumptions!$A$8:$A$12,0)))))</f>
        <v>0.35</v>
      </c>
      <c r="R2241" s="14">
        <f t="shared" ca="1" si="243"/>
        <v>567295.04999999993</v>
      </c>
      <c r="S2241" s="14">
        <f t="shared" ca="1" si="244"/>
        <v>1053547.9500000002</v>
      </c>
      <c r="T2241" s="11" t="s">
        <v>25</v>
      </c>
      <c r="U2241" s="18" t="s">
        <v>26</v>
      </c>
    </row>
    <row r="2242" spans="1:21" ht="15" customHeight="1" x14ac:dyDescent="0.15">
      <c r="A2242" s="10" t="s">
        <v>2290</v>
      </c>
      <c r="B2242" s="11" t="s">
        <v>46</v>
      </c>
      <c r="C2242" s="11" t="s">
        <v>47</v>
      </c>
      <c r="D2242" s="12">
        <v>45769</v>
      </c>
      <c r="E2242" s="11">
        <v>3297</v>
      </c>
      <c r="F2242" s="11" t="s">
        <v>33</v>
      </c>
      <c r="G2242" s="13">
        <v>155243.70000000001</v>
      </c>
      <c r="H2242" s="14">
        <f t="shared" ref="H2242:H2305" si="245">E2242*G2242</f>
        <v>511838478.90000004</v>
      </c>
      <c r="I2242" s="14">
        <f>IF(F2242="GHS",H2242,H2242*Assumptions!$B$4)</f>
        <v>511838478.90000004</v>
      </c>
      <c r="J2242" s="15" t="str">
        <f>INDEX(Assumptions!$B$8:$B$12,MATCH(B2242,Assumptions!$A$8:$A$12,0))</f>
        <v>Specific Identification</v>
      </c>
      <c r="K2242" s="16">
        <f>G2242/(1-INDEX(Assumptions!$D$8:$D$12,MATCH(B2242,Assumptions!$A$8:$A$12,0)))</f>
        <v>199030.38461538462</v>
      </c>
      <c r="L2242" s="16">
        <f t="shared" ref="L2242:L2305" si="246">G2242*0.03</f>
        <v>4657.3110000000006</v>
      </c>
      <c r="M2242" s="16">
        <f t="shared" ref="M2242:M2305" si="247">K2242*0.05</f>
        <v>9951.5192307692323</v>
      </c>
      <c r="N2242" s="14">
        <f>E2242*(K2242-L2242-M2242)*IF(F2242="GHS",1,Assumptions!$B$4)</f>
        <v>608037864.806077</v>
      </c>
      <c r="O2242" s="15">
        <f t="shared" ref="O2242:O2305" ca="1" si="248">TODAY()-D2242</f>
        <v>517</v>
      </c>
      <c r="P2242" s="15" t="str">
        <f t="shared" ref="P2242:P2305" ca="1" si="249">IF(O2242&lt;=90,"0-90d",IF(O2242&lt;=180,"91-180d",IF(O2242&lt;=365,"181-365d","365d+")))</f>
        <v>365d+</v>
      </c>
      <c r="Q2242" s="17">
        <f ca="1">IF(P2242="0-90d",0,IF(P2242="91-180d",INDEX(Assumptions!$F$8:$F$12,MATCH(B2242,Assumptions!$A$8:$A$12,0)),IF(P2242="181-365d",INDEX(Assumptions!$G$8:$G$12,MATCH(B2242,Assumptions!$A$8:$A$12,0)),INDEX(Assumptions!$H$8:$H$12,MATCH(B2242,Assumptions!$A$8:$A$12,0)))))</f>
        <v>0.15</v>
      </c>
      <c r="R2242" s="14">
        <f t="shared" ref="R2242:R2305" ca="1" si="250">I2242*Q2242</f>
        <v>76775771.835000008</v>
      </c>
      <c r="S2242" s="14">
        <f t="shared" ref="S2242:S2305" ca="1" si="251">IF(T2242="Held on Consignment (Not Owned)",0,MIN(I2242-R2242,N2242))</f>
        <v>435062707.06500006</v>
      </c>
      <c r="T2242" s="11" t="s">
        <v>25</v>
      </c>
      <c r="U2242" s="18" t="s">
        <v>26</v>
      </c>
    </row>
    <row r="2243" spans="1:21" ht="15" customHeight="1" x14ac:dyDescent="0.15">
      <c r="A2243" s="10" t="s">
        <v>2291</v>
      </c>
      <c r="B2243" s="11" t="s">
        <v>31</v>
      </c>
      <c r="C2243" s="11" t="s">
        <v>63</v>
      </c>
      <c r="D2243" s="12">
        <v>45981</v>
      </c>
      <c r="E2243" s="11">
        <v>1217</v>
      </c>
      <c r="F2243" s="11" t="s">
        <v>33</v>
      </c>
      <c r="G2243" s="13">
        <v>1936.28</v>
      </c>
      <c r="H2243" s="14">
        <f t="shared" si="245"/>
        <v>2356452.7599999998</v>
      </c>
      <c r="I2243" s="14">
        <f>IF(F2243="GHS",H2243,H2243*Assumptions!$B$4)</f>
        <v>2356452.7599999998</v>
      </c>
      <c r="J2243" s="15" t="str">
        <f>INDEX(Assumptions!$B$8:$B$12,MATCH(B2243,Assumptions!$A$8:$A$12,0))</f>
        <v>Weighted Average</v>
      </c>
      <c r="K2243" s="16">
        <f>G2243/(1-INDEX(Assumptions!$D$8:$D$12,MATCH(B2243,Assumptions!$A$8:$A$12,0)))</f>
        <v>2689.2777777777778</v>
      </c>
      <c r="L2243" s="16">
        <f t="shared" si="246"/>
        <v>58.0884</v>
      </c>
      <c r="M2243" s="16">
        <f t="shared" si="247"/>
        <v>134.4638888888889</v>
      </c>
      <c r="N2243" s="14">
        <f>E2243*(K2243-L2243-M2243)*IF(F2243="GHS",1,Assumptions!$B$4)</f>
        <v>3038514.9199777776</v>
      </c>
      <c r="O2243" s="15">
        <f t="shared" ca="1" si="248"/>
        <v>305</v>
      </c>
      <c r="P2243" s="15" t="str">
        <f t="shared" ca="1" si="249"/>
        <v>181-365d</v>
      </c>
      <c r="Q2243" s="17">
        <f ca="1">IF(P2243="0-90d",0,IF(P2243="91-180d",INDEX(Assumptions!$F$8:$F$12,MATCH(B2243,Assumptions!$A$8:$A$12,0)),IF(P2243="181-365d",INDEX(Assumptions!$G$8:$G$12,MATCH(B2243,Assumptions!$A$8:$A$12,0)),INDEX(Assumptions!$H$8:$H$12,MATCH(B2243,Assumptions!$A$8:$A$12,0)))))</f>
        <v>0.2</v>
      </c>
      <c r="R2243" s="14">
        <f t="shared" ca="1" si="250"/>
        <v>471290.55199999997</v>
      </c>
      <c r="S2243" s="14">
        <f t="shared" ca="1" si="251"/>
        <v>1885162.2079999999</v>
      </c>
      <c r="T2243" s="11" t="s">
        <v>25</v>
      </c>
      <c r="U2243" s="18" t="s">
        <v>26</v>
      </c>
    </row>
    <row r="2244" spans="1:21" ht="15" customHeight="1" x14ac:dyDescent="0.15">
      <c r="A2244" s="10" t="s">
        <v>2292</v>
      </c>
      <c r="B2244" s="11" t="s">
        <v>28</v>
      </c>
      <c r="C2244" s="11" t="s">
        <v>35</v>
      </c>
      <c r="D2244" s="12">
        <v>46092</v>
      </c>
      <c r="E2244" s="11">
        <v>4662</v>
      </c>
      <c r="F2244" s="11" t="s">
        <v>24</v>
      </c>
      <c r="G2244" s="13">
        <v>6751.88</v>
      </c>
      <c r="H2244" s="14">
        <f t="shared" si="245"/>
        <v>31477264.559999999</v>
      </c>
      <c r="I2244" s="14">
        <f>IF(F2244="GHS",H2244,H2244*Assumptions!$B$4)</f>
        <v>339954457.24800003</v>
      </c>
      <c r="J2244" s="15" t="str">
        <f>INDEX(Assumptions!$B$8:$B$12,MATCH(B2244,Assumptions!$A$8:$A$12,0))</f>
        <v>Fair Value Less Costs to Sell</v>
      </c>
      <c r="K2244" s="16">
        <f>G2244/(1-INDEX(Assumptions!$D$8:$D$12,MATCH(B2244,Assumptions!$A$8:$A$12,0)))</f>
        <v>7672.590909090909</v>
      </c>
      <c r="L2244" s="16">
        <f t="shared" si="246"/>
        <v>202.5564</v>
      </c>
      <c r="M2244" s="16">
        <f t="shared" si="247"/>
        <v>383.62954545454545</v>
      </c>
      <c r="N2244" s="14">
        <f>E2244*(K2244-L2244-M2244)*IF(F2244="GHS",1,Assumptions!$B$4)</f>
        <v>356797655.35710543</v>
      </c>
      <c r="O2244" s="15">
        <f t="shared" ca="1" si="248"/>
        <v>194</v>
      </c>
      <c r="P2244" s="15" t="str">
        <f t="shared" ca="1" si="249"/>
        <v>181-365d</v>
      </c>
      <c r="Q2244" s="17">
        <f ca="1">IF(P2244="0-90d",0,IF(P2244="91-180d",INDEX(Assumptions!$F$8:$F$12,MATCH(B2244,Assumptions!$A$8:$A$12,0)),IF(P2244="181-365d",INDEX(Assumptions!$G$8:$G$12,MATCH(B2244,Assumptions!$A$8:$A$12,0)),INDEX(Assumptions!$H$8:$H$12,MATCH(B2244,Assumptions!$A$8:$A$12,0)))))</f>
        <v>0.1</v>
      </c>
      <c r="R2244" s="14">
        <f t="shared" ca="1" si="250"/>
        <v>33995445.724800006</v>
      </c>
      <c r="S2244" s="14">
        <f t="shared" ca="1" si="251"/>
        <v>305959011.52320004</v>
      </c>
      <c r="T2244" s="11" t="s">
        <v>25</v>
      </c>
      <c r="U2244" s="18" t="s">
        <v>26</v>
      </c>
    </row>
    <row r="2245" spans="1:21" ht="15" customHeight="1" x14ac:dyDescent="0.15">
      <c r="A2245" s="10" t="s">
        <v>2293</v>
      </c>
      <c r="B2245" s="11" t="s">
        <v>28</v>
      </c>
      <c r="C2245" s="11" t="s">
        <v>38</v>
      </c>
      <c r="D2245" s="12">
        <v>45730</v>
      </c>
      <c r="E2245" s="11">
        <v>2525</v>
      </c>
      <c r="F2245" s="11" t="s">
        <v>24</v>
      </c>
      <c r="G2245" s="13">
        <v>13706.56</v>
      </c>
      <c r="H2245" s="14">
        <f t="shared" si="245"/>
        <v>34609064</v>
      </c>
      <c r="I2245" s="14">
        <f>IF(F2245="GHS",H2245,H2245*Assumptions!$B$4)</f>
        <v>373777891.20000005</v>
      </c>
      <c r="J2245" s="15" t="str">
        <f>INDEX(Assumptions!$B$8:$B$12,MATCH(B2245,Assumptions!$A$8:$A$12,0))</f>
        <v>Fair Value Less Costs to Sell</v>
      </c>
      <c r="K2245" s="16">
        <f>G2245/(1-INDEX(Assumptions!$D$8:$D$12,MATCH(B2245,Assumptions!$A$8:$A$12,0)))</f>
        <v>15575.636363636362</v>
      </c>
      <c r="L2245" s="16">
        <f t="shared" si="246"/>
        <v>411.1968</v>
      </c>
      <c r="M2245" s="16">
        <f t="shared" si="247"/>
        <v>778.78181818181815</v>
      </c>
      <c r="N2245" s="14">
        <f>E2245*(K2245-L2245-M2245)*IF(F2245="GHS",1,Assumptions!$B$4)</f>
        <v>392296886.71854544</v>
      </c>
      <c r="O2245" s="15">
        <f t="shared" ca="1" si="248"/>
        <v>556</v>
      </c>
      <c r="P2245" s="15" t="str">
        <f t="shared" ca="1" si="249"/>
        <v>365d+</v>
      </c>
      <c r="Q2245" s="17">
        <f ca="1">IF(P2245="0-90d",0,IF(P2245="91-180d",INDEX(Assumptions!$F$8:$F$12,MATCH(B2245,Assumptions!$A$8:$A$12,0)),IF(P2245="181-365d",INDEX(Assumptions!$G$8:$G$12,MATCH(B2245,Assumptions!$A$8:$A$12,0)),INDEX(Assumptions!$H$8:$H$12,MATCH(B2245,Assumptions!$A$8:$A$12,0)))))</f>
        <v>0.4</v>
      </c>
      <c r="R2245" s="14">
        <f t="shared" ca="1" si="250"/>
        <v>149511156.48000002</v>
      </c>
      <c r="S2245" s="14">
        <f t="shared" ca="1" si="251"/>
        <v>224266734.72000003</v>
      </c>
      <c r="T2245" s="11" t="s">
        <v>25</v>
      </c>
      <c r="U2245" s="18" t="s">
        <v>26</v>
      </c>
    </row>
    <row r="2246" spans="1:21" ht="15" customHeight="1" x14ac:dyDescent="0.15">
      <c r="A2246" s="10" t="s">
        <v>2294</v>
      </c>
      <c r="B2246" s="11" t="s">
        <v>46</v>
      </c>
      <c r="C2246" s="11" t="s">
        <v>52</v>
      </c>
      <c r="D2246" s="12">
        <v>46197</v>
      </c>
      <c r="E2246" s="11">
        <v>298</v>
      </c>
      <c r="F2246" s="11" t="s">
        <v>33</v>
      </c>
      <c r="G2246" s="13">
        <v>749974.95</v>
      </c>
      <c r="H2246" s="14">
        <f t="shared" si="245"/>
        <v>223492535.09999999</v>
      </c>
      <c r="I2246" s="14">
        <f>IF(F2246="GHS",H2246,H2246*Assumptions!$B$4)</f>
        <v>223492535.09999999</v>
      </c>
      <c r="J2246" s="15" t="str">
        <f>INDEX(Assumptions!$B$8:$B$12,MATCH(B2246,Assumptions!$A$8:$A$12,0))</f>
        <v>Specific Identification</v>
      </c>
      <c r="K2246" s="16">
        <f>G2246/(1-INDEX(Assumptions!$D$8:$D$12,MATCH(B2246,Assumptions!$A$8:$A$12,0)))</f>
        <v>961506.34615384601</v>
      </c>
      <c r="L2246" s="16">
        <f t="shared" si="246"/>
        <v>22499.248499999998</v>
      </c>
      <c r="M2246" s="16">
        <f t="shared" si="247"/>
        <v>48075.317307692305</v>
      </c>
      <c r="N2246" s="14">
        <f>E2246*(K2246-L2246-M2246)*IF(F2246="GHS",1,Assumptions!$B$4)</f>
        <v>265497670.54315382</v>
      </c>
      <c r="O2246" s="15">
        <f t="shared" ca="1" si="248"/>
        <v>89</v>
      </c>
      <c r="P2246" s="15" t="str">
        <f t="shared" ca="1" si="249"/>
        <v>0-90d</v>
      </c>
      <c r="Q2246" s="17">
        <f ca="1">IF(P2246="0-90d",0,IF(P2246="91-180d",INDEX(Assumptions!$F$8:$F$12,MATCH(B2246,Assumptions!$A$8:$A$12,0)),IF(P2246="181-365d",INDEX(Assumptions!$G$8:$G$12,MATCH(B2246,Assumptions!$A$8:$A$12,0)),INDEX(Assumptions!$H$8:$H$12,MATCH(B2246,Assumptions!$A$8:$A$12,0)))))</f>
        <v>0</v>
      </c>
      <c r="R2246" s="14">
        <f t="shared" ca="1" si="250"/>
        <v>0</v>
      </c>
      <c r="S2246" s="14">
        <f t="shared" si="251"/>
        <v>0</v>
      </c>
      <c r="T2246" s="11" t="s">
        <v>39</v>
      </c>
      <c r="U2246" s="18" t="s">
        <v>26</v>
      </c>
    </row>
    <row r="2247" spans="1:21" ht="15" customHeight="1" x14ac:dyDescent="0.15">
      <c r="A2247" s="10" t="s">
        <v>2295</v>
      </c>
      <c r="B2247" s="11" t="s">
        <v>31</v>
      </c>
      <c r="C2247" s="11" t="s">
        <v>32</v>
      </c>
      <c r="D2247" s="12">
        <v>46196</v>
      </c>
      <c r="E2247" s="11">
        <v>334</v>
      </c>
      <c r="F2247" s="11" t="s">
        <v>33</v>
      </c>
      <c r="G2247" s="13">
        <v>4258.05</v>
      </c>
      <c r="H2247" s="14">
        <f t="shared" si="245"/>
        <v>1422188.7</v>
      </c>
      <c r="I2247" s="14">
        <f>IF(F2247="GHS",H2247,H2247*Assumptions!$B$4)</f>
        <v>1422188.7</v>
      </c>
      <c r="J2247" s="15" t="str">
        <f>INDEX(Assumptions!$B$8:$B$12,MATCH(B2247,Assumptions!$A$8:$A$12,0))</f>
        <v>Weighted Average</v>
      </c>
      <c r="K2247" s="16">
        <f>G2247/(1-INDEX(Assumptions!$D$8:$D$12,MATCH(B2247,Assumptions!$A$8:$A$12,0)))</f>
        <v>5913.9583333333339</v>
      </c>
      <c r="L2247" s="16">
        <f t="shared" si="246"/>
        <v>127.7415</v>
      </c>
      <c r="M2247" s="16">
        <f t="shared" si="247"/>
        <v>295.69791666666669</v>
      </c>
      <c r="N2247" s="14">
        <f>E2247*(K2247-L2247-M2247)*IF(F2247="GHS",1,Assumptions!$B$4)</f>
        <v>1833833.3181666667</v>
      </c>
      <c r="O2247" s="15">
        <f t="shared" ca="1" si="248"/>
        <v>90</v>
      </c>
      <c r="P2247" s="15" t="str">
        <f t="shared" ca="1" si="249"/>
        <v>0-90d</v>
      </c>
      <c r="Q2247" s="17">
        <f ca="1">IF(P2247="0-90d",0,IF(P2247="91-180d",INDEX(Assumptions!$F$8:$F$12,MATCH(B2247,Assumptions!$A$8:$A$12,0)),IF(P2247="181-365d",INDEX(Assumptions!$G$8:$G$12,MATCH(B2247,Assumptions!$A$8:$A$12,0)),INDEX(Assumptions!$H$8:$H$12,MATCH(B2247,Assumptions!$A$8:$A$12,0)))))</f>
        <v>0</v>
      </c>
      <c r="R2247" s="14">
        <f t="shared" ca="1" si="250"/>
        <v>0</v>
      </c>
      <c r="S2247" s="14">
        <f t="shared" si="251"/>
        <v>0</v>
      </c>
      <c r="T2247" s="11" t="s">
        <v>39</v>
      </c>
      <c r="U2247" s="18" t="s">
        <v>26</v>
      </c>
    </row>
    <row r="2248" spans="1:21" ht="15" customHeight="1" x14ac:dyDescent="0.15">
      <c r="A2248" s="10" t="s">
        <v>2296</v>
      </c>
      <c r="B2248" s="11" t="s">
        <v>41</v>
      </c>
      <c r="C2248" s="11" t="s">
        <v>115</v>
      </c>
      <c r="D2248" s="12">
        <v>45760</v>
      </c>
      <c r="E2248" s="11">
        <v>798</v>
      </c>
      <c r="F2248" s="11" t="s">
        <v>33</v>
      </c>
      <c r="G2248" s="13">
        <v>337.35</v>
      </c>
      <c r="H2248" s="14">
        <f t="shared" si="245"/>
        <v>269205.30000000005</v>
      </c>
      <c r="I2248" s="14">
        <f>IF(F2248="GHS",H2248,H2248*Assumptions!$B$4)</f>
        <v>269205.30000000005</v>
      </c>
      <c r="J2248" s="15" t="str">
        <f>INDEX(Assumptions!$B$8:$B$12,MATCH(B2248,Assumptions!$A$8:$A$12,0))</f>
        <v>Weighted Average</v>
      </c>
      <c r="K2248" s="16">
        <f>G2248/(1-INDEX(Assumptions!$D$8:$D$12,MATCH(B2248,Assumptions!$A$8:$A$12,0)))</f>
        <v>519</v>
      </c>
      <c r="L2248" s="16">
        <f t="shared" si="246"/>
        <v>10.1205</v>
      </c>
      <c r="M2248" s="16">
        <f t="shared" si="247"/>
        <v>25.950000000000003</v>
      </c>
      <c r="N2248" s="14">
        <f>E2248*(K2248-L2248-M2248)*IF(F2248="GHS",1,Assumptions!$B$4)</f>
        <v>385377.74100000004</v>
      </c>
      <c r="O2248" s="15">
        <f t="shared" ca="1" si="248"/>
        <v>526</v>
      </c>
      <c r="P2248" s="15" t="str">
        <f t="shared" ca="1" si="249"/>
        <v>365d+</v>
      </c>
      <c r="Q2248" s="17">
        <f ca="1">IF(P2248="0-90d",0,IF(P2248="91-180d",INDEX(Assumptions!$F$8:$F$12,MATCH(B2248,Assumptions!$A$8:$A$12,0)),IF(P2248="181-365d",INDEX(Assumptions!$G$8:$G$12,MATCH(B2248,Assumptions!$A$8:$A$12,0)),INDEX(Assumptions!$H$8:$H$12,MATCH(B2248,Assumptions!$A$8:$A$12,0)))))</f>
        <v>0.8</v>
      </c>
      <c r="R2248" s="14">
        <f t="shared" ca="1" si="250"/>
        <v>215364.24000000005</v>
      </c>
      <c r="S2248" s="14">
        <f t="shared" si="251"/>
        <v>0</v>
      </c>
      <c r="T2248" s="11" t="s">
        <v>39</v>
      </c>
      <c r="U2248" s="18" t="s">
        <v>26</v>
      </c>
    </row>
    <row r="2249" spans="1:21" ht="15" customHeight="1" x14ac:dyDescent="0.15">
      <c r="A2249" s="10" t="s">
        <v>2297</v>
      </c>
      <c r="B2249" s="11" t="s">
        <v>22</v>
      </c>
      <c r="C2249" s="11" t="s">
        <v>23</v>
      </c>
      <c r="D2249" s="12">
        <v>45739</v>
      </c>
      <c r="E2249" s="11">
        <v>4129</v>
      </c>
      <c r="F2249" s="11" t="s">
        <v>24</v>
      </c>
      <c r="G2249" s="13">
        <v>26485.94</v>
      </c>
      <c r="H2249" s="14">
        <f t="shared" si="245"/>
        <v>109360446.25999999</v>
      </c>
      <c r="I2249" s="14">
        <f>IF(F2249="GHS",H2249,H2249*Assumptions!$B$4)</f>
        <v>1181092819.608</v>
      </c>
      <c r="J2249" s="15" t="str">
        <f>INDEX(Assumptions!$B$8:$B$12,MATCH(B2249,Assumptions!$A$8:$A$12,0))</f>
        <v>FIFO</v>
      </c>
      <c r="K2249" s="16">
        <f>G2249/(1-INDEX(Assumptions!$D$8:$D$12,MATCH(B2249,Assumptions!$A$8:$A$12,0)))</f>
        <v>32299.92682926829</v>
      </c>
      <c r="L2249" s="16">
        <f t="shared" si="246"/>
        <v>794.57819999999992</v>
      </c>
      <c r="M2249" s="16">
        <f t="shared" si="247"/>
        <v>1614.9963414634146</v>
      </c>
      <c r="N2249" s="14">
        <f>E2249*(K2249-L2249-M2249)*IF(F2249="GHS",1,Assumptions!$B$4)</f>
        <v>1332906457.6405406</v>
      </c>
      <c r="O2249" s="15">
        <f t="shared" ca="1" si="248"/>
        <v>547</v>
      </c>
      <c r="P2249" s="15" t="str">
        <f t="shared" ca="1" si="249"/>
        <v>365d+</v>
      </c>
      <c r="Q2249" s="17">
        <f ca="1">IF(P2249="0-90d",0,IF(P2249="91-180d",INDEX(Assumptions!$F$8:$F$12,MATCH(B2249,Assumptions!$A$8:$A$12,0)),IF(P2249="181-365d",INDEX(Assumptions!$G$8:$G$12,MATCH(B2249,Assumptions!$A$8:$A$12,0)),INDEX(Assumptions!$H$8:$H$12,MATCH(B2249,Assumptions!$A$8:$A$12,0)))))</f>
        <v>0.5</v>
      </c>
      <c r="R2249" s="14">
        <f t="shared" ca="1" si="250"/>
        <v>590546409.80400002</v>
      </c>
      <c r="S2249" s="14">
        <f t="shared" ca="1" si="251"/>
        <v>590546409.80400002</v>
      </c>
      <c r="T2249" s="11" t="s">
        <v>25</v>
      </c>
      <c r="U2249" s="18" t="s">
        <v>26</v>
      </c>
    </row>
    <row r="2250" spans="1:21" ht="15" customHeight="1" x14ac:dyDescent="0.15">
      <c r="A2250" s="10" t="s">
        <v>2298</v>
      </c>
      <c r="B2250" s="11" t="s">
        <v>22</v>
      </c>
      <c r="C2250" s="11" t="s">
        <v>81</v>
      </c>
      <c r="D2250" s="12">
        <v>45878</v>
      </c>
      <c r="E2250" s="11">
        <v>3490</v>
      </c>
      <c r="F2250" s="11" t="s">
        <v>24</v>
      </c>
      <c r="G2250" s="13">
        <v>33678.129999999997</v>
      </c>
      <c r="H2250" s="14">
        <f t="shared" si="245"/>
        <v>117536673.69999999</v>
      </c>
      <c r="I2250" s="14">
        <f>IF(F2250="GHS",H2250,H2250*Assumptions!$B$4)</f>
        <v>1269396075.96</v>
      </c>
      <c r="J2250" s="15" t="str">
        <f>INDEX(Assumptions!$B$8:$B$12,MATCH(B2250,Assumptions!$A$8:$A$12,0))</f>
        <v>FIFO</v>
      </c>
      <c r="K2250" s="16">
        <f>G2250/(1-INDEX(Assumptions!$D$8:$D$12,MATCH(B2250,Assumptions!$A$8:$A$12,0)))</f>
        <v>41070.890243902431</v>
      </c>
      <c r="L2250" s="16">
        <f t="shared" si="246"/>
        <v>1010.3438999999998</v>
      </c>
      <c r="M2250" s="16">
        <f t="shared" si="247"/>
        <v>2053.5445121951216</v>
      </c>
      <c r="N2250" s="14">
        <f>E2250*(K2250-L2250-M2250)*IF(F2250="GHS",1,Assumptions!$B$4)</f>
        <v>1432559913.0407121</v>
      </c>
      <c r="O2250" s="15">
        <f t="shared" ca="1" si="248"/>
        <v>408</v>
      </c>
      <c r="P2250" s="15" t="str">
        <f t="shared" ca="1" si="249"/>
        <v>365d+</v>
      </c>
      <c r="Q2250" s="17">
        <f ca="1">IF(P2250="0-90d",0,IF(P2250="91-180d",INDEX(Assumptions!$F$8:$F$12,MATCH(B2250,Assumptions!$A$8:$A$12,0)),IF(P2250="181-365d",INDEX(Assumptions!$G$8:$G$12,MATCH(B2250,Assumptions!$A$8:$A$12,0)),INDEX(Assumptions!$H$8:$H$12,MATCH(B2250,Assumptions!$A$8:$A$12,0)))))</f>
        <v>0.5</v>
      </c>
      <c r="R2250" s="14">
        <f t="shared" ca="1" si="250"/>
        <v>634698037.98000002</v>
      </c>
      <c r="S2250" s="14">
        <f t="shared" ca="1" si="251"/>
        <v>634698037.98000002</v>
      </c>
      <c r="T2250" s="11" t="s">
        <v>25</v>
      </c>
      <c r="U2250" s="18" t="s">
        <v>36</v>
      </c>
    </row>
    <row r="2251" spans="1:21" ht="15" customHeight="1" x14ac:dyDescent="0.15">
      <c r="A2251" s="10" t="s">
        <v>2299</v>
      </c>
      <c r="B2251" s="11" t="s">
        <v>41</v>
      </c>
      <c r="C2251" s="11" t="s">
        <v>42</v>
      </c>
      <c r="D2251" s="12">
        <v>45744</v>
      </c>
      <c r="E2251" s="11">
        <v>787</v>
      </c>
      <c r="F2251" s="11" t="s">
        <v>33</v>
      </c>
      <c r="G2251" s="13">
        <v>343.43</v>
      </c>
      <c r="H2251" s="14">
        <f t="shared" si="245"/>
        <v>270279.41000000003</v>
      </c>
      <c r="I2251" s="14">
        <f>IF(F2251="GHS",H2251,H2251*Assumptions!$B$4)</f>
        <v>270279.41000000003</v>
      </c>
      <c r="J2251" s="15" t="str">
        <f>INDEX(Assumptions!$B$8:$B$12,MATCH(B2251,Assumptions!$A$8:$A$12,0))</f>
        <v>Weighted Average</v>
      </c>
      <c r="K2251" s="16">
        <f>G2251/(1-INDEX(Assumptions!$D$8:$D$12,MATCH(B2251,Assumptions!$A$8:$A$12,0)))</f>
        <v>528.35384615384612</v>
      </c>
      <c r="L2251" s="16">
        <f t="shared" si="246"/>
        <v>10.302899999999999</v>
      </c>
      <c r="M2251" s="16">
        <f t="shared" si="247"/>
        <v>26.417692307692306</v>
      </c>
      <c r="N2251" s="14">
        <f>E2251*(K2251-L2251-M2251)*IF(F2251="GHS",1,Assumptions!$B$4)</f>
        <v>386915.37077692308</v>
      </c>
      <c r="O2251" s="15">
        <f t="shared" ca="1" si="248"/>
        <v>542</v>
      </c>
      <c r="P2251" s="15" t="str">
        <f t="shared" ca="1" si="249"/>
        <v>365d+</v>
      </c>
      <c r="Q2251" s="17">
        <f ca="1">IF(P2251="0-90d",0,IF(P2251="91-180d",INDEX(Assumptions!$F$8:$F$12,MATCH(B2251,Assumptions!$A$8:$A$12,0)),IF(P2251="181-365d",INDEX(Assumptions!$G$8:$G$12,MATCH(B2251,Assumptions!$A$8:$A$12,0)),INDEX(Assumptions!$H$8:$H$12,MATCH(B2251,Assumptions!$A$8:$A$12,0)))))</f>
        <v>0.8</v>
      </c>
      <c r="R2251" s="14">
        <f t="shared" ca="1" si="250"/>
        <v>216223.52800000005</v>
      </c>
      <c r="S2251" s="14">
        <f t="shared" ca="1" si="251"/>
        <v>54055.881999999983</v>
      </c>
      <c r="T2251" s="11" t="s">
        <v>25</v>
      </c>
      <c r="U2251" s="18" t="s">
        <v>26</v>
      </c>
    </row>
    <row r="2252" spans="1:21" ht="15" customHeight="1" x14ac:dyDescent="0.15">
      <c r="A2252" s="10" t="s">
        <v>2300</v>
      </c>
      <c r="B2252" s="11" t="s">
        <v>46</v>
      </c>
      <c r="C2252" s="11" t="s">
        <v>119</v>
      </c>
      <c r="D2252" s="12">
        <v>46074</v>
      </c>
      <c r="E2252" s="11">
        <v>3942</v>
      </c>
      <c r="F2252" s="11" t="s">
        <v>33</v>
      </c>
      <c r="G2252" s="13">
        <v>279403.33</v>
      </c>
      <c r="H2252" s="14">
        <f t="shared" si="245"/>
        <v>1101407926.8600001</v>
      </c>
      <c r="I2252" s="14">
        <f>IF(F2252="GHS",H2252,H2252*Assumptions!$B$4)</f>
        <v>1101407926.8600001</v>
      </c>
      <c r="J2252" s="15" t="str">
        <f>INDEX(Assumptions!$B$8:$B$12,MATCH(B2252,Assumptions!$A$8:$A$12,0))</f>
        <v>Specific Identification</v>
      </c>
      <c r="K2252" s="16">
        <f>G2252/(1-INDEX(Assumptions!$D$8:$D$12,MATCH(B2252,Assumptions!$A$8:$A$12,0)))</f>
        <v>358209.39743589744</v>
      </c>
      <c r="L2252" s="16">
        <f t="shared" si="246"/>
        <v>8382.0999000000011</v>
      </c>
      <c r="M2252" s="16">
        <f t="shared" si="247"/>
        <v>17910.469871794874</v>
      </c>
      <c r="N2252" s="14">
        <f>E2252*(K2252-L2252-M2252)*IF(F2252="GHS",1,Assumptions!$B$4)</f>
        <v>1308416134.6518924</v>
      </c>
      <c r="O2252" s="15">
        <f t="shared" ca="1" si="248"/>
        <v>212</v>
      </c>
      <c r="P2252" s="15" t="str">
        <f t="shared" ca="1" si="249"/>
        <v>181-365d</v>
      </c>
      <c r="Q2252" s="17">
        <f ca="1">IF(P2252="0-90d",0,IF(P2252="91-180d",INDEX(Assumptions!$F$8:$F$12,MATCH(B2252,Assumptions!$A$8:$A$12,0)),IF(P2252="181-365d",INDEX(Assumptions!$G$8:$G$12,MATCH(B2252,Assumptions!$A$8:$A$12,0)),INDEX(Assumptions!$H$8:$H$12,MATCH(B2252,Assumptions!$A$8:$A$12,0)))))</f>
        <v>0.05</v>
      </c>
      <c r="R2252" s="14">
        <f t="shared" ca="1" si="250"/>
        <v>55070396.34300001</v>
      </c>
      <c r="S2252" s="14">
        <f t="shared" ca="1" si="251"/>
        <v>1046337530.5170001</v>
      </c>
      <c r="T2252" s="11" t="s">
        <v>25</v>
      </c>
      <c r="U2252" s="18" t="s">
        <v>36</v>
      </c>
    </row>
    <row r="2253" spans="1:21" ht="15" customHeight="1" x14ac:dyDescent="0.15">
      <c r="A2253" s="10" t="s">
        <v>2301</v>
      </c>
      <c r="B2253" s="11" t="s">
        <v>41</v>
      </c>
      <c r="C2253" s="11" t="s">
        <v>42</v>
      </c>
      <c r="D2253" s="12">
        <v>46182</v>
      </c>
      <c r="E2253" s="11">
        <v>4685</v>
      </c>
      <c r="F2253" s="11" t="s">
        <v>33</v>
      </c>
      <c r="G2253" s="13">
        <v>681.89</v>
      </c>
      <c r="H2253" s="14">
        <f t="shared" si="245"/>
        <v>3194654.65</v>
      </c>
      <c r="I2253" s="14">
        <f>IF(F2253="GHS",H2253,H2253*Assumptions!$B$4)</f>
        <v>3194654.65</v>
      </c>
      <c r="J2253" s="15" t="str">
        <f>INDEX(Assumptions!$B$8:$B$12,MATCH(B2253,Assumptions!$A$8:$A$12,0))</f>
        <v>Weighted Average</v>
      </c>
      <c r="K2253" s="16">
        <f>G2253/(1-INDEX(Assumptions!$D$8:$D$12,MATCH(B2253,Assumptions!$A$8:$A$12,0)))</f>
        <v>1049.0615384615385</v>
      </c>
      <c r="L2253" s="16">
        <f t="shared" si="246"/>
        <v>20.456699999999998</v>
      </c>
      <c r="M2253" s="16">
        <f t="shared" si="247"/>
        <v>52.453076923076928</v>
      </c>
      <c r="N2253" s="14">
        <f>E2253*(K2253-L2253-M2253)*IF(F2253="GHS",1,Assumptions!$B$4)</f>
        <v>4573271.0028076926</v>
      </c>
      <c r="O2253" s="15">
        <f t="shared" ca="1" si="248"/>
        <v>104</v>
      </c>
      <c r="P2253" s="15" t="str">
        <f t="shared" ca="1" si="249"/>
        <v>91-180d</v>
      </c>
      <c r="Q2253" s="17">
        <f ca="1">IF(P2253="0-90d",0,IF(P2253="91-180d",INDEX(Assumptions!$F$8:$F$12,MATCH(B2253,Assumptions!$A$8:$A$12,0)),IF(P2253="181-365d",INDEX(Assumptions!$G$8:$G$12,MATCH(B2253,Assumptions!$A$8:$A$12,0)),INDEX(Assumptions!$H$8:$H$12,MATCH(B2253,Assumptions!$A$8:$A$12,0)))))</f>
        <v>0.1</v>
      </c>
      <c r="R2253" s="14">
        <f t="shared" ca="1" si="250"/>
        <v>319465.46500000003</v>
      </c>
      <c r="S2253" s="14">
        <f t="shared" ca="1" si="251"/>
        <v>2875189.1850000001</v>
      </c>
      <c r="T2253" s="11" t="s">
        <v>25</v>
      </c>
      <c r="U2253" s="18" t="s">
        <v>26</v>
      </c>
    </row>
    <row r="2254" spans="1:21" ht="15" customHeight="1" x14ac:dyDescent="0.15">
      <c r="A2254" s="10" t="s">
        <v>2302</v>
      </c>
      <c r="B2254" s="11" t="s">
        <v>28</v>
      </c>
      <c r="C2254" s="11" t="s">
        <v>55</v>
      </c>
      <c r="D2254" s="12">
        <v>45912</v>
      </c>
      <c r="E2254" s="11">
        <v>2835</v>
      </c>
      <c r="F2254" s="11" t="s">
        <v>24</v>
      </c>
      <c r="G2254" s="13">
        <v>4641.45</v>
      </c>
      <c r="H2254" s="14">
        <f t="shared" si="245"/>
        <v>13158510.75</v>
      </c>
      <c r="I2254" s="14">
        <f>IF(F2254="GHS",H2254,H2254*Assumptions!$B$4)</f>
        <v>142111916.10000002</v>
      </c>
      <c r="J2254" s="15" t="str">
        <f>INDEX(Assumptions!$B$8:$B$12,MATCH(B2254,Assumptions!$A$8:$A$12,0))</f>
        <v>Fair Value Less Costs to Sell</v>
      </c>
      <c r="K2254" s="16">
        <f>G2254/(1-INDEX(Assumptions!$D$8:$D$12,MATCH(B2254,Assumptions!$A$8:$A$12,0)))</f>
        <v>5274.375</v>
      </c>
      <c r="L2254" s="16">
        <f t="shared" si="246"/>
        <v>139.24349999999998</v>
      </c>
      <c r="M2254" s="16">
        <f t="shared" si="247"/>
        <v>263.71875</v>
      </c>
      <c r="N2254" s="14">
        <f>E2254*(K2254-L2254-M2254)*IF(F2254="GHS",1,Assumptions!$B$4)</f>
        <v>149152915.57950002</v>
      </c>
      <c r="O2254" s="15">
        <f t="shared" ca="1" si="248"/>
        <v>374</v>
      </c>
      <c r="P2254" s="15" t="str">
        <f t="shared" ca="1" si="249"/>
        <v>365d+</v>
      </c>
      <c r="Q2254" s="17">
        <f ca="1">IF(P2254="0-90d",0,IF(P2254="91-180d",INDEX(Assumptions!$F$8:$F$12,MATCH(B2254,Assumptions!$A$8:$A$12,0)),IF(P2254="181-365d",INDEX(Assumptions!$G$8:$G$12,MATCH(B2254,Assumptions!$A$8:$A$12,0)),INDEX(Assumptions!$H$8:$H$12,MATCH(B2254,Assumptions!$A$8:$A$12,0)))))</f>
        <v>0.4</v>
      </c>
      <c r="R2254" s="14">
        <f t="shared" ca="1" si="250"/>
        <v>56844766.440000013</v>
      </c>
      <c r="S2254" s="14">
        <f t="shared" ca="1" si="251"/>
        <v>85267149.660000011</v>
      </c>
      <c r="T2254" s="11" t="s">
        <v>25</v>
      </c>
      <c r="U2254" s="18" t="s">
        <v>26</v>
      </c>
    </row>
    <row r="2255" spans="1:21" ht="15" customHeight="1" x14ac:dyDescent="0.15">
      <c r="A2255" s="10" t="s">
        <v>2303</v>
      </c>
      <c r="B2255" s="11" t="s">
        <v>31</v>
      </c>
      <c r="C2255" s="11" t="s">
        <v>32</v>
      </c>
      <c r="D2255" s="12">
        <v>45780</v>
      </c>
      <c r="E2255" s="11">
        <v>4478</v>
      </c>
      <c r="F2255" s="11" t="s">
        <v>33</v>
      </c>
      <c r="G2255" s="13">
        <v>3298.86</v>
      </c>
      <c r="H2255" s="14">
        <f t="shared" si="245"/>
        <v>14772295.08</v>
      </c>
      <c r="I2255" s="14">
        <f>IF(F2255="GHS",H2255,H2255*Assumptions!$B$4)</f>
        <v>14772295.08</v>
      </c>
      <c r="J2255" s="15" t="str">
        <f>INDEX(Assumptions!$B$8:$B$12,MATCH(B2255,Assumptions!$A$8:$A$12,0))</f>
        <v>Weighted Average</v>
      </c>
      <c r="K2255" s="16">
        <f>G2255/(1-INDEX(Assumptions!$D$8:$D$12,MATCH(B2255,Assumptions!$A$8:$A$12,0)))</f>
        <v>4581.75</v>
      </c>
      <c r="L2255" s="16">
        <f t="shared" si="246"/>
        <v>98.965800000000002</v>
      </c>
      <c r="M2255" s="16">
        <f t="shared" si="247"/>
        <v>229.08750000000001</v>
      </c>
      <c r="N2255" s="14">
        <f>E2255*(K2255-L2255-M2255)*IF(F2255="GHS",1,Assumptions!$B$4)</f>
        <v>19048053.822600003</v>
      </c>
      <c r="O2255" s="15">
        <f t="shared" ca="1" si="248"/>
        <v>506</v>
      </c>
      <c r="P2255" s="15" t="str">
        <f t="shared" ca="1" si="249"/>
        <v>365d+</v>
      </c>
      <c r="Q2255" s="17">
        <f ca="1">IF(P2255="0-90d",0,IF(P2255="91-180d",INDEX(Assumptions!$F$8:$F$12,MATCH(B2255,Assumptions!$A$8:$A$12,0)),IF(P2255="181-365d",INDEX(Assumptions!$G$8:$G$12,MATCH(B2255,Assumptions!$A$8:$A$12,0)),INDEX(Assumptions!$H$8:$H$12,MATCH(B2255,Assumptions!$A$8:$A$12,0)))))</f>
        <v>0.6</v>
      </c>
      <c r="R2255" s="14">
        <f t="shared" ca="1" si="250"/>
        <v>8863377.0480000004</v>
      </c>
      <c r="S2255" s="14">
        <f t="shared" ca="1" si="251"/>
        <v>5908918.0319999997</v>
      </c>
      <c r="T2255" s="11" t="s">
        <v>25</v>
      </c>
      <c r="U2255" s="18" t="s">
        <v>26</v>
      </c>
    </row>
    <row r="2256" spans="1:21" ht="15" customHeight="1" x14ac:dyDescent="0.15">
      <c r="A2256" s="10" t="s">
        <v>2304</v>
      </c>
      <c r="B2256" s="11" t="s">
        <v>28</v>
      </c>
      <c r="C2256" s="11" t="s">
        <v>55</v>
      </c>
      <c r="D2256" s="12">
        <v>46021</v>
      </c>
      <c r="E2256" s="11">
        <v>2276</v>
      </c>
      <c r="F2256" s="11" t="s">
        <v>24</v>
      </c>
      <c r="G2256" s="13">
        <v>4624.53</v>
      </c>
      <c r="H2256" s="14">
        <f t="shared" si="245"/>
        <v>10525430.279999999</v>
      </c>
      <c r="I2256" s="14">
        <f>IF(F2256="GHS",H2256,H2256*Assumptions!$B$4)</f>
        <v>113674647.024</v>
      </c>
      <c r="J2256" s="15" t="str">
        <f>INDEX(Assumptions!$B$8:$B$12,MATCH(B2256,Assumptions!$A$8:$A$12,0))</f>
        <v>Fair Value Less Costs to Sell</v>
      </c>
      <c r="K2256" s="16">
        <f>G2256/(1-INDEX(Assumptions!$D$8:$D$12,MATCH(B2256,Assumptions!$A$8:$A$12,0)))</f>
        <v>5255.147727272727</v>
      </c>
      <c r="L2256" s="16">
        <f t="shared" si="246"/>
        <v>138.73589999999999</v>
      </c>
      <c r="M2256" s="16">
        <f t="shared" si="247"/>
        <v>262.75738636363639</v>
      </c>
      <c r="N2256" s="14">
        <f>E2256*(K2256-L2256-M2256)*IF(F2256="GHS",1,Assumptions!$B$4)</f>
        <v>119306709.0810982</v>
      </c>
      <c r="O2256" s="15">
        <f t="shared" ca="1" si="248"/>
        <v>265</v>
      </c>
      <c r="P2256" s="15" t="str">
        <f t="shared" ca="1" si="249"/>
        <v>181-365d</v>
      </c>
      <c r="Q2256" s="17">
        <f ca="1">IF(P2256="0-90d",0,IF(P2256="91-180d",INDEX(Assumptions!$F$8:$F$12,MATCH(B2256,Assumptions!$A$8:$A$12,0)),IF(P2256="181-365d",INDEX(Assumptions!$G$8:$G$12,MATCH(B2256,Assumptions!$A$8:$A$12,0)),INDEX(Assumptions!$H$8:$H$12,MATCH(B2256,Assumptions!$A$8:$A$12,0)))))</f>
        <v>0.1</v>
      </c>
      <c r="R2256" s="14">
        <f t="shared" ca="1" si="250"/>
        <v>11367464.702400001</v>
      </c>
      <c r="S2256" s="14">
        <f t="shared" ca="1" si="251"/>
        <v>102307182.32160001</v>
      </c>
      <c r="T2256" s="11" t="s">
        <v>25</v>
      </c>
      <c r="U2256" s="18" t="s">
        <v>26</v>
      </c>
    </row>
    <row r="2257" spans="1:21" ht="15" customHeight="1" x14ac:dyDescent="0.15">
      <c r="A2257" s="10" t="s">
        <v>2305</v>
      </c>
      <c r="B2257" s="11" t="s">
        <v>31</v>
      </c>
      <c r="C2257" s="11" t="s">
        <v>32</v>
      </c>
      <c r="D2257" s="12">
        <v>45921</v>
      </c>
      <c r="E2257" s="11">
        <v>1783</v>
      </c>
      <c r="F2257" s="11" t="s">
        <v>33</v>
      </c>
      <c r="G2257" s="13">
        <v>4213.3</v>
      </c>
      <c r="H2257" s="14">
        <f t="shared" si="245"/>
        <v>7512313.9000000004</v>
      </c>
      <c r="I2257" s="14">
        <f>IF(F2257="GHS",H2257,H2257*Assumptions!$B$4)</f>
        <v>7512313.9000000004</v>
      </c>
      <c r="J2257" s="15" t="str">
        <f>INDEX(Assumptions!$B$8:$B$12,MATCH(B2257,Assumptions!$A$8:$A$12,0))</f>
        <v>Weighted Average</v>
      </c>
      <c r="K2257" s="16">
        <f>G2257/(1-INDEX(Assumptions!$D$8:$D$12,MATCH(B2257,Assumptions!$A$8:$A$12,0)))</f>
        <v>5851.8055555555557</v>
      </c>
      <c r="L2257" s="16">
        <f t="shared" si="246"/>
        <v>126.399</v>
      </c>
      <c r="M2257" s="16">
        <f t="shared" si="247"/>
        <v>292.59027777777777</v>
      </c>
      <c r="N2257" s="14">
        <f>E2257*(K2257-L2257-M2257)*IF(F2257="GHS",1,Assumptions!$B$4)</f>
        <v>9686711.4232777786</v>
      </c>
      <c r="O2257" s="15">
        <f t="shared" ca="1" si="248"/>
        <v>365</v>
      </c>
      <c r="P2257" s="15" t="str">
        <f t="shared" ca="1" si="249"/>
        <v>181-365d</v>
      </c>
      <c r="Q2257" s="17">
        <f ca="1">IF(P2257="0-90d",0,IF(P2257="91-180d",INDEX(Assumptions!$F$8:$F$12,MATCH(B2257,Assumptions!$A$8:$A$12,0)),IF(P2257="181-365d",INDEX(Assumptions!$G$8:$G$12,MATCH(B2257,Assumptions!$A$8:$A$12,0)),INDEX(Assumptions!$H$8:$H$12,MATCH(B2257,Assumptions!$A$8:$A$12,0)))))</f>
        <v>0.2</v>
      </c>
      <c r="R2257" s="14">
        <f t="shared" ca="1" si="250"/>
        <v>1502462.7800000003</v>
      </c>
      <c r="S2257" s="14">
        <f t="shared" ca="1" si="251"/>
        <v>6009851.1200000001</v>
      </c>
      <c r="T2257" s="11" t="s">
        <v>25</v>
      </c>
      <c r="U2257" s="18" t="s">
        <v>26</v>
      </c>
    </row>
    <row r="2258" spans="1:21" ht="15" customHeight="1" x14ac:dyDescent="0.15">
      <c r="A2258" s="10" t="s">
        <v>2306</v>
      </c>
      <c r="B2258" s="11" t="s">
        <v>31</v>
      </c>
      <c r="C2258" s="11" t="s">
        <v>63</v>
      </c>
      <c r="D2258" s="12">
        <v>45971</v>
      </c>
      <c r="E2258" s="11">
        <v>114</v>
      </c>
      <c r="F2258" s="11" t="s">
        <v>33</v>
      </c>
      <c r="G2258" s="13">
        <v>2930.59</v>
      </c>
      <c r="H2258" s="14">
        <f t="shared" si="245"/>
        <v>334087.26</v>
      </c>
      <c r="I2258" s="14">
        <f>IF(F2258="GHS",H2258,H2258*Assumptions!$B$4)</f>
        <v>334087.26</v>
      </c>
      <c r="J2258" s="15" t="str">
        <f>INDEX(Assumptions!$B$8:$B$12,MATCH(B2258,Assumptions!$A$8:$A$12,0))</f>
        <v>Weighted Average</v>
      </c>
      <c r="K2258" s="16">
        <f>G2258/(1-INDEX(Assumptions!$D$8:$D$12,MATCH(B2258,Assumptions!$A$8:$A$12,0)))</f>
        <v>4070.2638888888891</v>
      </c>
      <c r="L2258" s="16">
        <f t="shared" si="246"/>
        <v>87.917699999999996</v>
      </c>
      <c r="M2258" s="16">
        <f t="shared" si="247"/>
        <v>203.51319444444448</v>
      </c>
      <c r="N2258" s="14">
        <f>E2258*(K2258-L2258-M2258)*IF(F2258="GHS",1,Assumptions!$B$4)</f>
        <v>430786.96136666671</v>
      </c>
      <c r="O2258" s="15">
        <f t="shared" ca="1" si="248"/>
        <v>315</v>
      </c>
      <c r="P2258" s="15" t="str">
        <f t="shared" ca="1" si="249"/>
        <v>181-365d</v>
      </c>
      <c r="Q2258" s="17">
        <f ca="1">IF(P2258="0-90d",0,IF(P2258="91-180d",INDEX(Assumptions!$F$8:$F$12,MATCH(B2258,Assumptions!$A$8:$A$12,0)),IF(P2258="181-365d",INDEX(Assumptions!$G$8:$G$12,MATCH(B2258,Assumptions!$A$8:$A$12,0)),INDEX(Assumptions!$H$8:$H$12,MATCH(B2258,Assumptions!$A$8:$A$12,0)))))</f>
        <v>0.2</v>
      </c>
      <c r="R2258" s="14">
        <f t="shared" ca="1" si="250"/>
        <v>66817.452000000005</v>
      </c>
      <c r="S2258" s="14">
        <f t="shared" ca="1" si="251"/>
        <v>267269.80800000002</v>
      </c>
      <c r="T2258" s="11" t="s">
        <v>25</v>
      </c>
      <c r="U2258" s="18" t="s">
        <v>26</v>
      </c>
    </row>
    <row r="2259" spans="1:21" ht="15" customHeight="1" x14ac:dyDescent="0.15">
      <c r="A2259" s="10" t="s">
        <v>2307</v>
      </c>
      <c r="B2259" s="11" t="s">
        <v>31</v>
      </c>
      <c r="C2259" s="11" t="s">
        <v>63</v>
      </c>
      <c r="D2259" s="12">
        <v>46007</v>
      </c>
      <c r="E2259" s="11">
        <v>1236</v>
      </c>
      <c r="F2259" s="11" t="s">
        <v>33</v>
      </c>
      <c r="G2259" s="13">
        <v>2185.42</v>
      </c>
      <c r="H2259" s="14">
        <f t="shared" si="245"/>
        <v>2701179.12</v>
      </c>
      <c r="I2259" s="14">
        <f>IF(F2259="GHS",H2259,H2259*Assumptions!$B$4)</f>
        <v>2701179.12</v>
      </c>
      <c r="J2259" s="15" t="str">
        <f>INDEX(Assumptions!$B$8:$B$12,MATCH(B2259,Assumptions!$A$8:$A$12,0))</f>
        <v>Weighted Average</v>
      </c>
      <c r="K2259" s="16">
        <f>G2259/(1-INDEX(Assumptions!$D$8:$D$12,MATCH(B2259,Assumptions!$A$8:$A$12,0)))</f>
        <v>3035.3055555555557</v>
      </c>
      <c r="L2259" s="16">
        <f t="shared" si="246"/>
        <v>65.562600000000003</v>
      </c>
      <c r="M2259" s="16">
        <f t="shared" si="247"/>
        <v>151.76527777777778</v>
      </c>
      <c r="N2259" s="14">
        <f>E2259*(K2259-L2259-M2259)*IF(F2259="GHS",1,Assumptions!$B$4)</f>
        <v>3483020.4097333336</v>
      </c>
      <c r="O2259" s="15">
        <f t="shared" ca="1" si="248"/>
        <v>279</v>
      </c>
      <c r="P2259" s="15" t="str">
        <f t="shared" ca="1" si="249"/>
        <v>181-365d</v>
      </c>
      <c r="Q2259" s="17">
        <f ca="1">IF(P2259="0-90d",0,IF(P2259="91-180d",INDEX(Assumptions!$F$8:$F$12,MATCH(B2259,Assumptions!$A$8:$A$12,0)),IF(P2259="181-365d",INDEX(Assumptions!$G$8:$G$12,MATCH(B2259,Assumptions!$A$8:$A$12,0)),INDEX(Assumptions!$H$8:$H$12,MATCH(B2259,Assumptions!$A$8:$A$12,0)))))</f>
        <v>0.2</v>
      </c>
      <c r="R2259" s="14">
        <f t="shared" ca="1" si="250"/>
        <v>540235.82400000002</v>
      </c>
      <c r="S2259" s="14">
        <f t="shared" ca="1" si="251"/>
        <v>2160943.2960000001</v>
      </c>
      <c r="T2259" s="11" t="s">
        <v>25</v>
      </c>
      <c r="U2259" s="18" t="s">
        <v>26</v>
      </c>
    </row>
    <row r="2260" spans="1:21" ht="15" customHeight="1" x14ac:dyDescent="0.15">
      <c r="A2260" s="10" t="s">
        <v>2308</v>
      </c>
      <c r="B2260" s="11" t="s">
        <v>31</v>
      </c>
      <c r="C2260" s="11" t="s">
        <v>76</v>
      </c>
      <c r="D2260" s="12">
        <v>45895</v>
      </c>
      <c r="E2260" s="11">
        <v>3916</v>
      </c>
      <c r="F2260" s="11" t="s">
        <v>33</v>
      </c>
      <c r="G2260" s="13">
        <v>1367.09</v>
      </c>
      <c r="H2260" s="14">
        <f t="shared" si="245"/>
        <v>5353524.4399999995</v>
      </c>
      <c r="I2260" s="14">
        <f>IF(F2260="GHS",H2260,H2260*Assumptions!$B$4)</f>
        <v>5353524.4399999995</v>
      </c>
      <c r="J2260" s="15" t="str">
        <f>INDEX(Assumptions!$B$8:$B$12,MATCH(B2260,Assumptions!$A$8:$A$12,0))</f>
        <v>Weighted Average</v>
      </c>
      <c r="K2260" s="16">
        <f>G2260/(1-INDEX(Assumptions!$D$8:$D$12,MATCH(B2260,Assumptions!$A$8:$A$12,0)))</f>
        <v>1898.7361111111111</v>
      </c>
      <c r="L2260" s="16">
        <f t="shared" si="246"/>
        <v>41.012699999999995</v>
      </c>
      <c r="M2260" s="16">
        <f t="shared" si="247"/>
        <v>94.936805555555566</v>
      </c>
      <c r="N2260" s="14">
        <f>E2260*(K2260-L2260-M2260)*IF(F2260="GHS",1,Assumptions!$B$4)</f>
        <v>6903072.3473555557</v>
      </c>
      <c r="O2260" s="15">
        <f t="shared" ca="1" si="248"/>
        <v>391</v>
      </c>
      <c r="P2260" s="15" t="str">
        <f t="shared" ca="1" si="249"/>
        <v>365d+</v>
      </c>
      <c r="Q2260" s="17">
        <f ca="1">IF(P2260="0-90d",0,IF(P2260="91-180d",INDEX(Assumptions!$F$8:$F$12,MATCH(B2260,Assumptions!$A$8:$A$12,0)),IF(P2260="181-365d",INDEX(Assumptions!$G$8:$G$12,MATCH(B2260,Assumptions!$A$8:$A$12,0)),INDEX(Assumptions!$H$8:$H$12,MATCH(B2260,Assumptions!$A$8:$A$12,0)))))</f>
        <v>0.6</v>
      </c>
      <c r="R2260" s="14">
        <f t="shared" ca="1" si="250"/>
        <v>3212114.6639999994</v>
      </c>
      <c r="S2260" s="14">
        <f t="shared" ca="1" si="251"/>
        <v>2141409.7760000001</v>
      </c>
      <c r="T2260" s="11" t="s">
        <v>25</v>
      </c>
      <c r="U2260" s="18" t="s">
        <v>36</v>
      </c>
    </row>
    <row r="2261" spans="1:21" ht="15" customHeight="1" x14ac:dyDescent="0.15">
      <c r="A2261" s="10" t="s">
        <v>2309</v>
      </c>
      <c r="B2261" s="11" t="s">
        <v>31</v>
      </c>
      <c r="C2261" s="11" t="s">
        <v>76</v>
      </c>
      <c r="D2261" s="12">
        <v>45751</v>
      </c>
      <c r="E2261" s="11">
        <v>3913</v>
      </c>
      <c r="F2261" s="11" t="s">
        <v>33</v>
      </c>
      <c r="G2261" s="13">
        <v>3152.51</v>
      </c>
      <c r="H2261" s="14">
        <f t="shared" si="245"/>
        <v>12335771.630000001</v>
      </c>
      <c r="I2261" s="14">
        <f>IF(F2261="GHS",H2261,H2261*Assumptions!$B$4)</f>
        <v>12335771.630000001</v>
      </c>
      <c r="J2261" s="15" t="str">
        <f>INDEX(Assumptions!$B$8:$B$12,MATCH(B2261,Assumptions!$A$8:$A$12,0))</f>
        <v>Weighted Average</v>
      </c>
      <c r="K2261" s="16">
        <f>G2261/(1-INDEX(Assumptions!$D$8:$D$12,MATCH(B2261,Assumptions!$A$8:$A$12,0)))</f>
        <v>4378.4861111111113</v>
      </c>
      <c r="L2261" s="16">
        <f t="shared" si="246"/>
        <v>94.575299999999999</v>
      </c>
      <c r="M2261" s="16">
        <f t="shared" si="247"/>
        <v>218.92430555555558</v>
      </c>
      <c r="N2261" s="14">
        <f>E2261*(K2261-L2261-M2261)*IF(F2261="GHS",1,Assumptions!$B$4)</f>
        <v>15906292.196238887</v>
      </c>
      <c r="O2261" s="15">
        <f t="shared" ca="1" si="248"/>
        <v>535</v>
      </c>
      <c r="P2261" s="15" t="str">
        <f t="shared" ca="1" si="249"/>
        <v>365d+</v>
      </c>
      <c r="Q2261" s="17">
        <f ca="1">IF(P2261="0-90d",0,IF(P2261="91-180d",INDEX(Assumptions!$F$8:$F$12,MATCH(B2261,Assumptions!$A$8:$A$12,0)),IF(P2261="181-365d",INDEX(Assumptions!$G$8:$G$12,MATCH(B2261,Assumptions!$A$8:$A$12,0)),INDEX(Assumptions!$H$8:$H$12,MATCH(B2261,Assumptions!$A$8:$A$12,0)))))</f>
        <v>0.6</v>
      </c>
      <c r="R2261" s="14">
        <f t="shared" ca="1" si="250"/>
        <v>7401462.9780000001</v>
      </c>
      <c r="S2261" s="14">
        <f t="shared" ca="1" si="251"/>
        <v>4934308.6520000007</v>
      </c>
      <c r="T2261" s="11" t="s">
        <v>25</v>
      </c>
      <c r="U2261" s="18" t="s">
        <v>36</v>
      </c>
    </row>
    <row r="2262" spans="1:21" ht="15" customHeight="1" x14ac:dyDescent="0.15">
      <c r="A2262" s="10" t="s">
        <v>2310</v>
      </c>
      <c r="B2262" s="11" t="s">
        <v>28</v>
      </c>
      <c r="C2262" s="11" t="s">
        <v>29</v>
      </c>
      <c r="D2262" s="12">
        <v>46107</v>
      </c>
      <c r="E2262" s="11">
        <v>38</v>
      </c>
      <c r="F2262" s="11" t="s">
        <v>24</v>
      </c>
      <c r="G2262" s="13">
        <v>9130.44</v>
      </c>
      <c r="H2262" s="14">
        <f t="shared" si="245"/>
        <v>346956.72000000003</v>
      </c>
      <c r="I2262" s="14">
        <f>IF(F2262="GHS",H2262,H2262*Assumptions!$B$4)</f>
        <v>3747132.5760000004</v>
      </c>
      <c r="J2262" s="15" t="str">
        <f>INDEX(Assumptions!$B$8:$B$12,MATCH(B2262,Assumptions!$A$8:$A$12,0))</f>
        <v>Fair Value Less Costs to Sell</v>
      </c>
      <c r="K2262" s="16">
        <f>G2262/(1-INDEX(Assumptions!$D$8:$D$12,MATCH(B2262,Assumptions!$A$8:$A$12,0)))</f>
        <v>10375.5</v>
      </c>
      <c r="L2262" s="16">
        <f t="shared" si="246"/>
        <v>273.91320000000002</v>
      </c>
      <c r="M2262" s="16">
        <f t="shared" si="247"/>
        <v>518.77499999999998</v>
      </c>
      <c r="N2262" s="14">
        <f>E2262*(K2262-L2262-M2262)*IF(F2262="GHS",1,Assumptions!$B$4)</f>
        <v>3932785.9627199997</v>
      </c>
      <c r="O2262" s="15">
        <f t="shared" ca="1" si="248"/>
        <v>179</v>
      </c>
      <c r="P2262" s="15" t="str">
        <f t="shared" ca="1" si="249"/>
        <v>91-180d</v>
      </c>
      <c r="Q2262" s="17">
        <f ca="1">IF(P2262="0-90d",0,IF(P2262="91-180d",INDEX(Assumptions!$F$8:$F$12,MATCH(B2262,Assumptions!$A$8:$A$12,0)),IF(P2262="181-365d",INDEX(Assumptions!$G$8:$G$12,MATCH(B2262,Assumptions!$A$8:$A$12,0)),INDEX(Assumptions!$H$8:$H$12,MATCH(B2262,Assumptions!$A$8:$A$12,0)))))</f>
        <v>0.02</v>
      </c>
      <c r="R2262" s="14">
        <f t="shared" ca="1" si="250"/>
        <v>74942.651520000014</v>
      </c>
      <c r="S2262" s="14">
        <f t="shared" ca="1" si="251"/>
        <v>3672189.9244800005</v>
      </c>
      <c r="T2262" s="11" t="s">
        <v>25</v>
      </c>
      <c r="U2262" s="18" t="s">
        <v>26</v>
      </c>
    </row>
    <row r="2263" spans="1:21" ht="15" customHeight="1" x14ac:dyDescent="0.15">
      <c r="A2263" s="10" t="s">
        <v>2311</v>
      </c>
      <c r="B2263" s="11" t="s">
        <v>22</v>
      </c>
      <c r="C2263" s="11" t="s">
        <v>61</v>
      </c>
      <c r="D2263" s="12">
        <v>45958</v>
      </c>
      <c r="E2263" s="11">
        <v>4345</v>
      </c>
      <c r="F2263" s="11" t="s">
        <v>24</v>
      </c>
      <c r="G2263" s="13">
        <v>20207.21</v>
      </c>
      <c r="H2263" s="14">
        <f t="shared" si="245"/>
        <v>87800327.450000003</v>
      </c>
      <c r="I2263" s="14">
        <f>IF(F2263="GHS",H2263,H2263*Assumptions!$B$4)</f>
        <v>948243536.46000004</v>
      </c>
      <c r="J2263" s="15" t="str">
        <f>INDEX(Assumptions!$B$8:$B$12,MATCH(B2263,Assumptions!$A$8:$A$12,0))</f>
        <v>FIFO</v>
      </c>
      <c r="K2263" s="16">
        <f>G2263/(1-INDEX(Assumptions!$D$8:$D$12,MATCH(B2263,Assumptions!$A$8:$A$12,0)))</f>
        <v>24642.939024390242</v>
      </c>
      <c r="L2263" s="16">
        <f t="shared" si="246"/>
        <v>606.21629999999993</v>
      </c>
      <c r="M2263" s="16">
        <f t="shared" si="247"/>
        <v>1232.1469512195122</v>
      </c>
      <c r="N2263" s="14">
        <f>E2263*(K2263-L2263-M2263)*IF(F2263="GHS",1,Assumptions!$B$4)</f>
        <v>1070127522.7318097</v>
      </c>
      <c r="O2263" s="15">
        <f t="shared" ca="1" si="248"/>
        <v>328</v>
      </c>
      <c r="P2263" s="15" t="str">
        <f t="shared" ca="1" si="249"/>
        <v>181-365d</v>
      </c>
      <c r="Q2263" s="17">
        <f ca="1">IF(P2263="0-90d",0,IF(P2263="91-180d",INDEX(Assumptions!$F$8:$F$12,MATCH(B2263,Assumptions!$A$8:$A$12,0)),IF(P2263="181-365d",INDEX(Assumptions!$G$8:$G$12,MATCH(B2263,Assumptions!$A$8:$A$12,0)),INDEX(Assumptions!$H$8:$H$12,MATCH(B2263,Assumptions!$A$8:$A$12,0)))))</f>
        <v>0.15</v>
      </c>
      <c r="R2263" s="14">
        <f t="shared" ca="1" si="250"/>
        <v>142236530.46900001</v>
      </c>
      <c r="S2263" s="14">
        <f t="shared" si="251"/>
        <v>0</v>
      </c>
      <c r="T2263" s="11" t="s">
        <v>39</v>
      </c>
      <c r="U2263" s="18" t="s">
        <v>26</v>
      </c>
    </row>
    <row r="2264" spans="1:21" ht="15" customHeight="1" x14ac:dyDescent="0.15">
      <c r="A2264" s="10" t="s">
        <v>2312</v>
      </c>
      <c r="B2264" s="11" t="s">
        <v>41</v>
      </c>
      <c r="C2264" s="11" t="s">
        <v>42</v>
      </c>
      <c r="D2264" s="12">
        <v>46179</v>
      </c>
      <c r="E2264" s="11">
        <v>27</v>
      </c>
      <c r="F2264" s="11" t="s">
        <v>33</v>
      </c>
      <c r="G2264" s="13">
        <v>446.62</v>
      </c>
      <c r="H2264" s="14">
        <f t="shared" si="245"/>
        <v>12058.74</v>
      </c>
      <c r="I2264" s="14">
        <f>IF(F2264="GHS",H2264,H2264*Assumptions!$B$4)</f>
        <v>12058.74</v>
      </c>
      <c r="J2264" s="15" t="str">
        <f>INDEX(Assumptions!$B$8:$B$12,MATCH(B2264,Assumptions!$A$8:$A$12,0))</f>
        <v>Weighted Average</v>
      </c>
      <c r="K2264" s="16">
        <f>G2264/(1-INDEX(Assumptions!$D$8:$D$12,MATCH(B2264,Assumptions!$A$8:$A$12,0)))</f>
        <v>687.10769230769233</v>
      </c>
      <c r="L2264" s="16">
        <f t="shared" si="246"/>
        <v>13.3986</v>
      </c>
      <c r="M2264" s="16">
        <f t="shared" si="247"/>
        <v>34.355384615384615</v>
      </c>
      <c r="N2264" s="14">
        <f>E2264*(K2264-L2264-M2264)*IF(F2264="GHS",1,Assumptions!$B$4)</f>
        <v>17262.550107692306</v>
      </c>
      <c r="O2264" s="15">
        <f t="shared" ca="1" si="248"/>
        <v>107</v>
      </c>
      <c r="P2264" s="15" t="str">
        <f t="shared" ca="1" si="249"/>
        <v>91-180d</v>
      </c>
      <c r="Q2264" s="17">
        <f ca="1">IF(P2264="0-90d",0,IF(P2264="91-180d",INDEX(Assumptions!$F$8:$F$12,MATCH(B2264,Assumptions!$A$8:$A$12,0)),IF(P2264="181-365d",INDEX(Assumptions!$G$8:$G$12,MATCH(B2264,Assumptions!$A$8:$A$12,0)),INDEX(Assumptions!$H$8:$H$12,MATCH(B2264,Assumptions!$A$8:$A$12,0)))))</f>
        <v>0.1</v>
      </c>
      <c r="R2264" s="14">
        <f t="shared" ca="1" si="250"/>
        <v>1205.874</v>
      </c>
      <c r="S2264" s="14">
        <f t="shared" ca="1" si="251"/>
        <v>10852.866</v>
      </c>
      <c r="T2264" s="11" t="s">
        <v>25</v>
      </c>
      <c r="U2264" s="18" t="s">
        <v>26</v>
      </c>
    </row>
    <row r="2265" spans="1:21" ht="15" customHeight="1" x14ac:dyDescent="0.15">
      <c r="A2265" s="10" t="s">
        <v>2313</v>
      </c>
      <c r="B2265" s="11" t="s">
        <v>31</v>
      </c>
      <c r="C2265" s="11" t="s">
        <v>76</v>
      </c>
      <c r="D2265" s="12">
        <v>46201</v>
      </c>
      <c r="E2265" s="11">
        <v>1054</v>
      </c>
      <c r="F2265" s="11" t="s">
        <v>33</v>
      </c>
      <c r="G2265" s="13">
        <v>2534.0500000000002</v>
      </c>
      <c r="H2265" s="14">
        <f t="shared" si="245"/>
        <v>2670888.7000000002</v>
      </c>
      <c r="I2265" s="14">
        <f>IF(F2265="GHS",H2265,H2265*Assumptions!$B$4)</f>
        <v>2670888.7000000002</v>
      </c>
      <c r="J2265" s="15" t="str">
        <f>INDEX(Assumptions!$B$8:$B$12,MATCH(B2265,Assumptions!$A$8:$A$12,0))</f>
        <v>Weighted Average</v>
      </c>
      <c r="K2265" s="16">
        <f>G2265/(1-INDEX(Assumptions!$D$8:$D$12,MATCH(B2265,Assumptions!$A$8:$A$12,0)))</f>
        <v>3519.5138888888891</v>
      </c>
      <c r="L2265" s="16">
        <f t="shared" si="246"/>
        <v>76.021500000000003</v>
      </c>
      <c r="M2265" s="16">
        <f t="shared" si="247"/>
        <v>175.97569444444446</v>
      </c>
      <c r="N2265" s="14">
        <f>E2265*(K2265-L2265-M2265)*IF(F2265="GHS",1,Assumptions!$B$4)</f>
        <v>3443962.5959444451</v>
      </c>
      <c r="O2265" s="15">
        <f t="shared" ca="1" si="248"/>
        <v>85</v>
      </c>
      <c r="P2265" s="15" t="str">
        <f t="shared" ca="1" si="249"/>
        <v>0-90d</v>
      </c>
      <c r="Q2265" s="17">
        <f ca="1">IF(P2265="0-90d",0,IF(P2265="91-180d",INDEX(Assumptions!$F$8:$F$12,MATCH(B2265,Assumptions!$A$8:$A$12,0)),IF(P2265="181-365d",INDEX(Assumptions!$G$8:$G$12,MATCH(B2265,Assumptions!$A$8:$A$12,0)),INDEX(Assumptions!$H$8:$H$12,MATCH(B2265,Assumptions!$A$8:$A$12,0)))))</f>
        <v>0</v>
      </c>
      <c r="R2265" s="14">
        <f t="shared" ca="1" si="250"/>
        <v>0</v>
      </c>
      <c r="S2265" s="14">
        <f t="shared" ca="1" si="251"/>
        <v>2670888.7000000002</v>
      </c>
      <c r="T2265" s="11" t="s">
        <v>25</v>
      </c>
      <c r="U2265" s="18" t="s">
        <v>26</v>
      </c>
    </row>
    <row r="2266" spans="1:21" ht="15" customHeight="1" x14ac:dyDescent="0.15">
      <c r="A2266" s="10" t="s">
        <v>2314</v>
      </c>
      <c r="B2266" s="11" t="s">
        <v>31</v>
      </c>
      <c r="C2266" s="11" t="s">
        <v>76</v>
      </c>
      <c r="D2266" s="12">
        <v>46175</v>
      </c>
      <c r="E2266" s="11">
        <v>4723</v>
      </c>
      <c r="F2266" s="11" t="s">
        <v>33</v>
      </c>
      <c r="G2266" s="13">
        <v>1683.73</v>
      </c>
      <c r="H2266" s="14">
        <f t="shared" si="245"/>
        <v>7952256.79</v>
      </c>
      <c r="I2266" s="14">
        <f>IF(F2266="GHS",H2266,H2266*Assumptions!$B$4)</f>
        <v>7952256.79</v>
      </c>
      <c r="J2266" s="15" t="str">
        <f>INDEX(Assumptions!$B$8:$B$12,MATCH(B2266,Assumptions!$A$8:$A$12,0))</f>
        <v>Weighted Average</v>
      </c>
      <c r="K2266" s="16">
        <f>G2266/(1-INDEX(Assumptions!$D$8:$D$12,MATCH(B2266,Assumptions!$A$8:$A$12,0)))</f>
        <v>2338.5138888888891</v>
      </c>
      <c r="L2266" s="16">
        <f t="shared" si="246"/>
        <v>50.511899999999997</v>
      </c>
      <c r="M2266" s="16">
        <f t="shared" si="247"/>
        <v>116.92569444444446</v>
      </c>
      <c r="N2266" s="14">
        <f>E2266*(K2266-L2266-M2266)*IF(F2266="GHS",1,Assumptions!$B$4)</f>
        <v>10253993.338661112</v>
      </c>
      <c r="O2266" s="15">
        <f t="shared" ca="1" si="248"/>
        <v>111</v>
      </c>
      <c r="P2266" s="15" t="str">
        <f t="shared" ca="1" si="249"/>
        <v>91-180d</v>
      </c>
      <c r="Q2266" s="17">
        <f ca="1">IF(P2266="0-90d",0,IF(P2266="91-180d",INDEX(Assumptions!$F$8:$F$12,MATCH(B2266,Assumptions!$A$8:$A$12,0)),IF(P2266="181-365d",INDEX(Assumptions!$G$8:$G$12,MATCH(B2266,Assumptions!$A$8:$A$12,0)),INDEX(Assumptions!$H$8:$H$12,MATCH(B2266,Assumptions!$A$8:$A$12,0)))))</f>
        <v>0.05</v>
      </c>
      <c r="R2266" s="14">
        <f t="shared" ca="1" si="250"/>
        <v>397612.8395</v>
      </c>
      <c r="S2266" s="14">
        <f t="shared" ca="1" si="251"/>
        <v>7554643.9505000003</v>
      </c>
      <c r="T2266" s="11" t="s">
        <v>25</v>
      </c>
      <c r="U2266" s="18" t="s">
        <v>26</v>
      </c>
    </row>
    <row r="2267" spans="1:21" ht="15" customHeight="1" x14ac:dyDescent="0.15">
      <c r="A2267" s="10" t="s">
        <v>2315</v>
      </c>
      <c r="B2267" s="11" t="s">
        <v>31</v>
      </c>
      <c r="C2267" s="11" t="s">
        <v>76</v>
      </c>
      <c r="D2267" s="12">
        <v>46001</v>
      </c>
      <c r="E2267" s="11">
        <v>4422</v>
      </c>
      <c r="F2267" s="11" t="s">
        <v>33</v>
      </c>
      <c r="G2267" s="13">
        <v>815.35</v>
      </c>
      <c r="H2267" s="14">
        <f t="shared" si="245"/>
        <v>3605477.7</v>
      </c>
      <c r="I2267" s="14">
        <f>IF(F2267="GHS",H2267,H2267*Assumptions!$B$4)</f>
        <v>3605477.7</v>
      </c>
      <c r="J2267" s="15" t="str">
        <f>INDEX(Assumptions!$B$8:$B$12,MATCH(B2267,Assumptions!$A$8:$A$12,0))</f>
        <v>Weighted Average</v>
      </c>
      <c r="K2267" s="16">
        <f>G2267/(1-INDEX(Assumptions!$D$8:$D$12,MATCH(B2267,Assumptions!$A$8:$A$12,0)))</f>
        <v>1132.4305555555557</v>
      </c>
      <c r="L2267" s="16">
        <f t="shared" si="246"/>
        <v>24.4605</v>
      </c>
      <c r="M2267" s="16">
        <f t="shared" si="247"/>
        <v>56.621527777777786</v>
      </c>
      <c r="N2267" s="14">
        <f>E2267*(K2267-L2267-M2267)*IF(F2267="GHS",1,Assumptions!$B$4)</f>
        <v>4649063.1898333337</v>
      </c>
      <c r="O2267" s="15">
        <f t="shared" ca="1" si="248"/>
        <v>285</v>
      </c>
      <c r="P2267" s="15" t="str">
        <f t="shared" ca="1" si="249"/>
        <v>181-365d</v>
      </c>
      <c r="Q2267" s="17">
        <f ca="1">IF(P2267="0-90d",0,IF(P2267="91-180d",INDEX(Assumptions!$F$8:$F$12,MATCH(B2267,Assumptions!$A$8:$A$12,0)),IF(P2267="181-365d",INDEX(Assumptions!$G$8:$G$12,MATCH(B2267,Assumptions!$A$8:$A$12,0)),INDEX(Assumptions!$H$8:$H$12,MATCH(B2267,Assumptions!$A$8:$A$12,0)))))</f>
        <v>0.2</v>
      </c>
      <c r="R2267" s="14">
        <f t="shared" ca="1" si="250"/>
        <v>721095.54</v>
      </c>
      <c r="S2267" s="14">
        <f t="shared" si="251"/>
        <v>0</v>
      </c>
      <c r="T2267" s="11" t="s">
        <v>39</v>
      </c>
      <c r="U2267" s="18" t="s">
        <v>26</v>
      </c>
    </row>
    <row r="2268" spans="1:21" ht="15" customHeight="1" x14ac:dyDescent="0.15">
      <c r="A2268" s="10" t="s">
        <v>2316</v>
      </c>
      <c r="B2268" s="11" t="s">
        <v>41</v>
      </c>
      <c r="C2268" s="11" t="s">
        <v>44</v>
      </c>
      <c r="D2268" s="12">
        <v>46090</v>
      </c>
      <c r="E2268" s="11">
        <v>3880</v>
      </c>
      <c r="F2268" s="11" t="s">
        <v>33</v>
      </c>
      <c r="G2268" s="13">
        <v>554.79999999999995</v>
      </c>
      <c r="H2268" s="14">
        <f t="shared" si="245"/>
        <v>2152624</v>
      </c>
      <c r="I2268" s="14">
        <f>IF(F2268="GHS",H2268,H2268*Assumptions!$B$4)</f>
        <v>2152624</v>
      </c>
      <c r="J2268" s="15" t="str">
        <f>INDEX(Assumptions!$B$8:$B$12,MATCH(B2268,Assumptions!$A$8:$A$12,0))</f>
        <v>Weighted Average</v>
      </c>
      <c r="K2268" s="16">
        <f>G2268/(1-INDEX(Assumptions!$D$8:$D$12,MATCH(B2268,Assumptions!$A$8:$A$12,0)))</f>
        <v>853.53846153846143</v>
      </c>
      <c r="L2268" s="16">
        <f t="shared" si="246"/>
        <v>16.643999999999998</v>
      </c>
      <c r="M2268" s="16">
        <f t="shared" si="247"/>
        <v>42.676923076923075</v>
      </c>
      <c r="N2268" s="14">
        <f>E2268*(K2268-L2268-M2268)*IF(F2268="GHS",1,Assumptions!$B$4)</f>
        <v>3081564.0492307688</v>
      </c>
      <c r="O2268" s="15">
        <f t="shared" ca="1" si="248"/>
        <v>196</v>
      </c>
      <c r="P2268" s="15" t="str">
        <f t="shared" ca="1" si="249"/>
        <v>181-365d</v>
      </c>
      <c r="Q2268" s="17">
        <f ca="1">IF(P2268="0-90d",0,IF(P2268="91-180d",INDEX(Assumptions!$F$8:$F$12,MATCH(B2268,Assumptions!$A$8:$A$12,0)),IF(P2268="181-365d",INDEX(Assumptions!$G$8:$G$12,MATCH(B2268,Assumptions!$A$8:$A$12,0)),INDEX(Assumptions!$H$8:$H$12,MATCH(B2268,Assumptions!$A$8:$A$12,0)))))</f>
        <v>0.35</v>
      </c>
      <c r="R2268" s="14">
        <f t="shared" ca="1" si="250"/>
        <v>753418.39999999991</v>
      </c>
      <c r="S2268" s="14">
        <f t="shared" ca="1" si="251"/>
        <v>1399205.6</v>
      </c>
      <c r="T2268" s="11" t="s">
        <v>25</v>
      </c>
      <c r="U2268" s="18" t="s">
        <v>26</v>
      </c>
    </row>
    <row r="2269" spans="1:21" ht="15" customHeight="1" x14ac:dyDescent="0.15">
      <c r="A2269" s="10" t="s">
        <v>2317</v>
      </c>
      <c r="B2269" s="11" t="s">
        <v>41</v>
      </c>
      <c r="C2269" s="11" t="s">
        <v>115</v>
      </c>
      <c r="D2269" s="12">
        <v>45883</v>
      </c>
      <c r="E2269" s="11">
        <v>3417</v>
      </c>
      <c r="F2269" s="11" t="s">
        <v>33</v>
      </c>
      <c r="G2269" s="13">
        <v>387.51</v>
      </c>
      <c r="H2269" s="14">
        <f t="shared" si="245"/>
        <v>1324121.67</v>
      </c>
      <c r="I2269" s="14">
        <f>IF(F2269="GHS",H2269,H2269*Assumptions!$B$4)</f>
        <v>1324121.67</v>
      </c>
      <c r="J2269" s="15" t="str">
        <f>INDEX(Assumptions!$B$8:$B$12,MATCH(B2269,Assumptions!$A$8:$A$12,0))</f>
        <v>Weighted Average</v>
      </c>
      <c r="K2269" s="16">
        <f>G2269/(1-INDEX(Assumptions!$D$8:$D$12,MATCH(B2269,Assumptions!$A$8:$A$12,0)))</f>
        <v>596.16923076923069</v>
      </c>
      <c r="L2269" s="16">
        <f t="shared" si="246"/>
        <v>11.625299999999999</v>
      </c>
      <c r="M2269" s="16">
        <f t="shared" si="247"/>
        <v>29.808461538461536</v>
      </c>
      <c r="N2269" s="14">
        <f>E2269*(K2269-L2269-M2269)*IF(F2269="GHS",1,Assumptions!$B$4)</f>
        <v>1895531.098361538</v>
      </c>
      <c r="O2269" s="15">
        <f t="shared" ca="1" si="248"/>
        <v>403</v>
      </c>
      <c r="P2269" s="15" t="str">
        <f t="shared" ca="1" si="249"/>
        <v>365d+</v>
      </c>
      <c r="Q2269" s="17">
        <f ca="1">IF(P2269="0-90d",0,IF(P2269="91-180d",INDEX(Assumptions!$F$8:$F$12,MATCH(B2269,Assumptions!$A$8:$A$12,0)),IF(P2269="181-365d",INDEX(Assumptions!$G$8:$G$12,MATCH(B2269,Assumptions!$A$8:$A$12,0)),INDEX(Assumptions!$H$8:$H$12,MATCH(B2269,Assumptions!$A$8:$A$12,0)))))</f>
        <v>0.8</v>
      </c>
      <c r="R2269" s="14">
        <f t="shared" ca="1" si="250"/>
        <v>1059297.3359999999</v>
      </c>
      <c r="S2269" s="14">
        <f t="shared" ca="1" si="251"/>
        <v>264824.33400000003</v>
      </c>
      <c r="T2269" s="11" t="s">
        <v>25</v>
      </c>
      <c r="U2269" s="18" t="s">
        <v>26</v>
      </c>
    </row>
    <row r="2270" spans="1:21" ht="15" customHeight="1" x14ac:dyDescent="0.15">
      <c r="A2270" s="10" t="s">
        <v>2318</v>
      </c>
      <c r="B2270" s="11" t="s">
        <v>41</v>
      </c>
      <c r="C2270" s="11" t="s">
        <v>44</v>
      </c>
      <c r="D2270" s="12">
        <v>45920</v>
      </c>
      <c r="E2270" s="11">
        <v>3815</v>
      </c>
      <c r="F2270" s="11" t="s">
        <v>33</v>
      </c>
      <c r="G2270" s="13">
        <v>249.42</v>
      </c>
      <c r="H2270" s="14">
        <f t="shared" si="245"/>
        <v>951537.29999999993</v>
      </c>
      <c r="I2270" s="14">
        <f>IF(F2270="GHS",H2270,H2270*Assumptions!$B$4)</f>
        <v>951537.29999999993</v>
      </c>
      <c r="J2270" s="15" t="str">
        <f>INDEX(Assumptions!$B$8:$B$12,MATCH(B2270,Assumptions!$A$8:$A$12,0))</f>
        <v>Weighted Average</v>
      </c>
      <c r="K2270" s="16">
        <f>G2270/(1-INDEX(Assumptions!$D$8:$D$12,MATCH(B2270,Assumptions!$A$8:$A$12,0)))</f>
        <v>383.72307692307692</v>
      </c>
      <c r="L2270" s="16">
        <f t="shared" si="246"/>
        <v>7.4825999999999997</v>
      </c>
      <c r="M2270" s="16">
        <f t="shared" si="247"/>
        <v>19.186153846153847</v>
      </c>
      <c r="N2270" s="14">
        <f>E2270*(K2270-L2270-M2270)*IF(F2270="GHS",1,Assumptions!$B$4)</f>
        <v>1362162.2425384615</v>
      </c>
      <c r="O2270" s="15">
        <f t="shared" ca="1" si="248"/>
        <v>366</v>
      </c>
      <c r="P2270" s="15" t="str">
        <f t="shared" ca="1" si="249"/>
        <v>365d+</v>
      </c>
      <c r="Q2270" s="17">
        <f ca="1">IF(P2270="0-90d",0,IF(P2270="91-180d",INDEX(Assumptions!$F$8:$F$12,MATCH(B2270,Assumptions!$A$8:$A$12,0)),IF(P2270="181-365d",INDEX(Assumptions!$G$8:$G$12,MATCH(B2270,Assumptions!$A$8:$A$12,0)),INDEX(Assumptions!$H$8:$H$12,MATCH(B2270,Assumptions!$A$8:$A$12,0)))))</f>
        <v>0.8</v>
      </c>
      <c r="R2270" s="14">
        <f t="shared" ca="1" si="250"/>
        <v>761229.84</v>
      </c>
      <c r="S2270" s="14">
        <f t="shared" ca="1" si="251"/>
        <v>190307.45999999996</v>
      </c>
      <c r="T2270" s="11" t="s">
        <v>25</v>
      </c>
      <c r="U2270" s="18" t="s">
        <v>36</v>
      </c>
    </row>
    <row r="2271" spans="1:21" ht="15" customHeight="1" x14ac:dyDescent="0.15">
      <c r="A2271" s="10" t="s">
        <v>2319</v>
      </c>
      <c r="B2271" s="11" t="s">
        <v>28</v>
      </c>
      <c r="C2271" s="11" t="s">
        <v>38</v>
      </c>
      <c r="D2271" s="12">
        <v>45784</v>
      </c>
      <c r="E2271" s="11">
        <v>664</v>
      </c>
      <c r="F2271" s="11" t="s">
        <v>24</v>
      </c>
      <c r="G2271" s="13">
        <v>7570.92</v>
      </c>
      <c r="H2271" s="14">
        <f t="shared" si="245"/>
        <v>5027090.88</v>
      </c>
      <c r="I2271" s="14">
        <f>IF(F2271="GHS",H2271,H2271*Assumptions!$B$4)</f>
        <v>54292581.504000001</v>
      </c>
      <c r="J2271" s="15" t="str">
        <f>INDEX(Assumptions!$B$8:$B$12,MATCH(B2271,Assumptions!$A$8:$A$12,0))</f>
        <v>Fair Value Less Costs to Sell</v>
      </c>
      <c r="K2271" s="16">
        <f>G2271/(1-INDEX(Assumptions!$D$8:$D$12,MATCH(B2271,Assumptions!$A$8:$A$12,0)))</f>
        <v>8603.318181818182</v>
      </c>
      <c r="L2271" s="16">
        <f t="shared" si="246"/>
        <v>227.1276</v>
      </c>
      <c r="M2271" s="16">
        <f t="shared" si="247"/>
        <v>430.16590909090911</v>
      </c>
      <c r="N2271" s="14">
        <f>E2271*(K2271-L2271-M2271)*IF(F2271="GHS",1,Assumptions!$B$4)</f>
        <v>56982532.133061826</v>
      </c>
      <c r="O2271" s="15">
        <f t="shared" ca="1" si="248"/>
        <v>502</v>
      </c>
      <c r="P2271" s="15" t="str">
        <f t="shared" ca="1" si="249"/>
        <v>365d+</v>
      </c>
      <c r="Q2271" s="17">
        <f ca="1">IF(P2271="0-90d",0,IF(P2271="91-180d",INDEX(Assumptions!$F$8:$F$12,MATCH(B2271,Assumptions!$A$8:$A$12,0)),IF(P2271="181-365d",INDEX(Assumptions!$G$8:$G$12,MATCH(B2271,Assumptions!$A$8:$A$12,0)),INDEX(Assumptions!$H$8:$H$12,MATCH(B2271,Assumptions!$A$8:$A$12,0)))))</f>
        <v>0.4</v>
      </c>
      <c r="R2271" s="14">
        <f t="shared" ca="1" si="250"/>
        <v>21717032.601600002</v>
      </c>
      <c r="S2271" s="14">
        <f t="shared" si="251"/>
        <v>0</v>
      </c>
      <c r="T2271" s="11" t="s">
        <v>39</v>
      </c>
      <c r="U2271" s="18" t="s">
        <v>26</v>
      </c>
    </row>
    <row r="2272" spans="1:21" ht="15" customHeight="1" x14ac:dyDescent="0.15">
      <c r="A2272" s="10" t="s">
        <v>2320</v>
      </c>
      <c r="B2272" s="11" t="s">
        <v>41</v>
      </c>
      <c r="C2272" s="11" t="s">
        <v>115</v>
      </c>
      <c r="D2272" s="12">
        <v>46159</v>
      </c>
      <c r="E2272" s="11">
        <v>4483</v>
      </c>
      <c r="F2272" s="11" t="s">
        <v>33</v>
      </c>
      <c r="G2272" s="13">
        <v>165.69</v>
      </c>
      <c r="H2272" s="14">
        <f t="shared" si="245"/>
        <v>742788.27</v>
      </c>
      <c r="I2272" s="14">
        <f>IF(F2272="GHS",H2272,H2272*Assumptions!$B$4)</f>
        <v>742788.27</v>
      </c>
      <c r="J2272" s="15" t="str">
        <f>INDEX(Assumptions!$B$8:$B$12,MATCH(B2272,Assumptions!$A$8:$A$12,0))</f>
        <v>Weighted Average</v>
      </c>
      <c r="K2272" s="16">
        <f>G2272/(1-INDEX(Assumptions!$D$8:$D$12,MATCH(B2272,Assumptions!$A$8:$A$12,0)))</f>
        <v>254.90769230769229</v>
      </c>
      <c r="L2272" s="16">
        <f t="shared" si="246"/>
        <v>4.9706999999999999</v>
      </c>
      <c r="M2272" s="16">
        <f t="shared" si="247"/>
        <v>12.745384615384616</v>
      </c>
      <c r="N2272" s="14">
        <f>E2272*(K2272-L2272-M2272)*IF(F2272="GHS",1,Assumptions!$B$4)</f>
        <v>1063329.9772846154</v>
      </c>
      <c r="O2272" s="15">
        <f t="shared" ca="1" si="248"/>
        <v>127</v>
      </c>
      <c r="P2272" s="15" t="str">
        <f t="shared" ca="1" si="249"/>
        <v>91-180d</v>
      </c>
      <c r="Q2272" s="17">
        <f ca="1">IF(P2272="0-90d",0,IF(P2272="91-180d",INDEX(Assumptions!$F$8:$F$12,MATCH(B2272,Assumptions!$A$8:$A$12,0)),IF(P2272="181-365d",INDEX(Assumptions!$G$8:$G$12,MATCH(B2272,Assumptions!$A$8:$A$12,0)),INDEX(Assumptions!$H$8:$H$12,MATCH(B2272,Assumptions!$A$8:$A$12,0)))))</f>
        <v>0.1</v>
      </c>
      <c r="R2272" s="14">
        <f t="shared" ca="1" si="250"/>
        <v>74278.827000000005</v>
      </c>
      <c r="S2272" s="14">
        <f t="shared" ca="1" si="251"/>
        <v>668509.44299999997</v>
      </c>
      <c r="T2272" s="11" t="s">
        <v>25</v>
      </c>
      <c r="U2272" s="18" t="s">
        <v>26</v>
      </c>
    </row>
    <row r="2273" spans="1:21" ht="15" customHeight="1" x14ac:dyDescent="0.15">
      <c r="A2273" s="10" t="s">
        <v>2321</v>
      </c>
      <c r="B2273" s="11" t="s">
        <v>31</v>
      </c>
      <c r="C2273" s="11" t="s">
        <v>63</v>
      </c>
      <c r="D2273" s="12">
        <v>45918</v>
      </c>
      <c r="E2273" s="11">
        <v>2021</v>
      </c>
      <c r="F2273" s="11" t="s">
        <v>33</v>
      </c>
      <c r="G2273" s="13">
        <v>855.64</v>
      </c>
      <c r="H2273" s="14">
        <f t="shared" si="245"/>
        <v>1729248.44</v>
      </c>
      <c r="I2273" s="14">
        <f>IF(F2273="GHS",H2273,H2273*Assumptions!$B$4)</f>
        <v>1729248.44</v>
      </c>
      <c r="J2273" s="15" t="str">
        <f>INDEX(Assumptions!$B$8:$B$12,MATCH(B2273,Assumptions!$A$8:$A$12,0))</f>
        <v>Weighted Average</v>
      </c>
      <c r="K2273" s="16">
        <f>G2273/(1-INDEX(Assumptions!$D$8:$D$12,MATCH(B2273,Assumptions!$A$8:$A$12,0)))</f>
        <v>1188.3888888888889</v>
      </c>
      <c r="L2273" s="16">
        <f t="shared" si="246"/>
        <v>25.6692</v>
      </c>
      <c r="M2273" s="16">
        <f t="shared" si="247"/>
        <v>59.419444444444451</v>
      </c>
      <c r="N2273" s="14">
        <f>E2273*(K2273-L2273-M2273)*IF(F2273="GHS",1,Assumptions!$B$4)</f>
        <v>2229769.794022222</v>
      </c>
      <c r="O2273" s="15">
        <f t="shared" ca="1" si="248"/>
        <v>368</v>
      </c>
      <c r="P2273" s="15" t="str">
        <f t="shared" ca="1" si="249"/>
        <v>365d+</v>
      </c>
      <c r="Q2273" s="17">
        <f ca="1">IF(P2273="0-90d",0,IF(P2273="91-180d",INDEX(Assumptions!$F$8:$F$12,MATCH(B2273,Assumptions!$A$8:$A$12,0)),IF(P2273="181-365d",INDEX(Assumptions!$G$8:$G$12,MATCH(B2273,Assumptions!$A$8:$A$12,0)),INDEX(Assumptions!$H$8:$H$12,MATCH(B2273,Assumptions!$A$8:$A$12,0)))))</f>
        <v>0.6</v>
      </c>
      <c r="R2273" s="14">
        <f t="shared" ca="1" si="250"/>
        <v>1037549.0639999999</v>
      </c>
      <c r="S2273" s="14">
        <f t="shared" ca="1" si="251"/>
        <v>691699.37600000005</v>
      </c>
      <c r="T2273" s="11" t="s">
        <v>25</v>
      </c>
      <c r="U2273" s="18" t="s">
        <v>26</v>
      </c>
    </row>
    <row r="2274" spans="1:21" ht="15" customHeight="1" x14ac:dyDescent="0.15">
      <c r="A2274" s="10" t="s">
        <v>2322</v>
      </c>
      <c r="B2274" s="11" t="s">
        <v>31</v>
      </c>
      <c r="C2274" s="11" t="s">
        <v>32</v>
      </c>
      <c r="D2274" s="12">
        <v>46051</v>
      </c>
      <c r="E2274" s="11">
        <v>1574</v>
      </c>
      <c r="F2274" s="11" t="s">
        <v>33</v>
      </c>
      <c r="G2274" s="13">
        <v>1388.4</v>
      </c>
      <c r="H2274" s="14">
        <f t="shared" si="245"/>
        <v>2185341.6</v>
      </c>
      <c r="I2274" s="14">
        <f>IF(F2274="GHS",H2274,H2274*Assumptions!$B$4)</f>
        <v>2185341.6</v>
      </c>
      <c r="J2274" s="15" t="str">
        <f>INDEX(Assumptions!$B$8:$B$12,MATCH(B2274,Assumptions!$A$8:$A$12,0))</f>
        <v>Weighted Average</v>
      </c>
      <c r="K2274" s="16">
        <f>G2274/(1-INDEX(Assumptions!$D$8:$D$12,MATCH(B2274,Assumptions!$A$8:$A$12,0)))</f>
        <v>1928.3333333333335</v>
      </c>
      <c r="L2274" s="16">
        <f t="shared" si="246"/>
        <v>41.652000000000001</v>
      </c>
      <c r="M2274" s="16">
        <f t="shared" si="247"/>
        <v>96.416666666666686</v>
      </c>
      <c r="N2274" s="14">
        <f>E2274*(K2274-L2274-M2274)*IF(F2274="GHS",1,Assumptions!$B$4)</f>
        <v>2817876.5853333334</v>
      </c>
      <c r="O2274" s="15">
        <f t="shared" ca="1" si="248"/>
        <v>235</v>
      </c>
      <c r="P2274" s="15" t="str">
        <f t="shared" ca="1" si="249"/>
        <v>181-365d</v>
      </c>
      <c r="Q2274" s="17">
        <f ca="1">IF(P2274="0-90d",0,IF(P2274="91-180d",INDEX(Assumptions!$F$8:$F$12,MATCH(B2274,Assumptions!$A$8:$A$12,0)),IF(P2274="181-365d",INDEX(Assumptions!$G$8:$G$12,MATCH(B2274,Assumptions!$A$8:$A$12,0)),INDEX(Assumptions!$H$8:$H$12,MATCH(B2274,Assumptions!$A$8:$A$12,0)))))</f>
        <v>0.2</v>
      </c>
      <c r="R2274" s="14">
        <f t="shared" ca="1" si="250"/>
        <v>437068.32000000007</v>
      </c>
      <c r="S2274" s="14">
        <f t="shared" ca="1" si="251"/>
        <v>1748273.28</v>
      </c>
      <c r="T2274" s="11" t="s">
        <v>25</v>
      </c>
      <c r="U2274" s="18" t="s">
        <v>26</v>
      </c>
    </row>
    <row r="2275" spans="1:21" ht="15" customHeight="1" x14ac:dyDescent="0.15">
      <c r="A2275" s="10" t="s">
        <v>2323</v>
      </c>
      <c r="B2275" s="11" t="s">
        <v>22</v>
      </c>
      <c r="C2275" s="11" t="s">
        <v>23</v>
      </c>
      <c r="D2275" s="12">
        <v>46179</v>
      </c>
      <c r="E2275" s="11">
        <v>4955</v>
      </c>
      <c r="F2275" s="11" t="s">
        <v>24</v>
      </c>
      <c r="G2275" s="13">
        <v>39413.17</v>
      </c>
      <c r="H2275" s="14">
        <f t="shared" si="245"/>
        <v>195292257.34999999</v>
      </c>
      <c r="I2275" s="14">
        <f>IF(F2275="GHS",H2275,H2275*Assumptions!$B$4)</f>
        <v>2109156379.3800001</v>
      </c>
      <c r="J2275" s="15" t="str">
        <f>INDEX(Assumptions!$B$8:$B$12,MATCH(B2275,Assumptions!$A$8:$A$12,0))</f>
        <v>FIFO</v>
      </c>
      <c r="K2275" s="16">
        <f>G2275/(1-INDEX(Assumptions!$D$8:$D$12,MATCH(B2275,Assumptions!$A$8:$A$12,0)))</f>
        <v>48064.841463414625</v>
      </c>
      <c r="L2275" s="16">
        <f t="shared" si="246"/>
        <v>1182.3951</v>
      </c>
      <c r="M2275" s="16">
        <f t="shared" si="247"/>
        <v>2403.2420731707311</v>
      </c>
      <c r="N2275" s="14">
        <f>E2275*(K2275-L2275-M2275)*IF(F2275="GHS",1,Assumptions!$B$4)</f>
        <v>2380260138.3881116</v>
      </c>
      <c r="O2275" s="15">
        <f t="shared" ca="1" si="248"/>
        <v>107</v>
      </c>
      <c r="P2275" s="15" t="str">
        <f t="shared" ca="1" si="249"/>
        <v>91-180d</v>
      </c>
      <c r="Q2275" s="17">
        <f ca="1">IF(P2275="0-90d",0,IF(P2275="91-180d",INDEX(Assumptions!$F$8:$F$12,MATCH(B2275,Assumptions!$A$8:$A$12,0)),IF(P2275="181-365d",INDEX(Assumptions!$G$8:$G$12,MATCH(B2275,Assumptions!$A$8:$A$12,0)),INDEX(Assumptions!$H$8:$H$12,MATCH(B2275,Assumptions!$A$8:$A$12,0)))))</f>
        <v>0.03</v>
      </c>
      <c r="R2275" s="14">
        <f t="shared" ca="1" si="250"/>
        <v>63274691.381400004</v>
      </c>
      <c r="S2275" s="14">
        <f t="shared" ca="1" si="251"/>
        <v>2045881687.9986</v>
      </c>
      <c r="T2275" s="11" t="s">
        <v>25</v>
      </c>
      <c r="U2275" s="18" t="s">
        <v>36</v>
      </c>
    </row>
    <row r="2276" spans="1:21" ht="15" customHeight="1" x14ac:dyDescent="0.15">
      <c r="A2276" s="10" t="s">
        <v>2324</v>
      </c>
      <c r="B2276" s="11" t="s">
        <v>41</v>
      </c>
      <c r="C2276" s="11" t="s">
        <v>44</v>
      </c>
      <c r="D2276" s="12">
        <v>45797</v>
      </c>
      <c r="E2276" s="11">
        <v>4893</v>
      </c>
      <c r="F2276" s="11" t="s">
        <v>33</v>
      </c>
      <c r="G2276" s="13">
        <v>664.94</v>
      </c>
      <c r="H2276" s="14">
        <f t="shared" si="245"/>
        <v>3253551.4200000004</v>
      </c>
      <c r="I2276" s="14">
        <f>IF(F2276="GHS",H2276,H2276*Assumptions!$B$4)</f>
        <v>3253551.4200000004</v>
      </c>
      <c r="J2276" s="15" t="str">
        <f>INDEX(Assumptions!$B$8:$B$12,MATCH(B2276,Assumptions!$A$8:$A$12,0))</f>
        <v>Weighted Average</v>
      </c>
      <c r="K2276" s="16">
        <f>G2276/(1-INDEX(Assumptions!$D$8:$D$12,MATCH(B2276,Assumptions!$A$8:$A$12,0)))</f>
        <v>1022.9846153846154</v>
      </c>
      <c r="L2276" s="16">
        <f t="shared" si="246"/>
        <v>19.9482</v>
      </c>
      <c r="M2276" s="16">
        <f t="shared" si="247"/>
        <v>51.149230769230769</v>
      </c>
      <c r="N2276" s="14">
        <f>E2276*(K2276-L2276-M2276)*IF(F2276="GHS",1,Assumptions!$B$4)</f>
        <v>4657583.9943230767</v>
      </c>
      <c r="O2276" s="15">
        <f t="shared" ca="1" si="248"/>
        <v>489</v>
      </c>
      <c r="P2276" s="15" t="str">
        <f t="shared" ca="1" si="249"/>
        <v>365d+</v>
      </c>
      <c r="Q2276" s="17">
        <f ca="1">IF(P2276="0-90d",0,IF(P2276="91-180d",INDEX(Assumptions!$F$8:$F$12,MATCH(B2276,Assumptions!$A$8:$A$12,0)),IF(P2276="181-365d",INDEX(Assumptions!$G$8:$G$12,MATCH(B2276,Assumptions!$A$8:$A$12,0)),INDEX(Assumptions!$H$8:$H$12,MATCH(B2276,Assumptions!$A$8:$A$12,0)))))</f>
        <v>0.8</v>
      </c>
      <c r="R2276" s="14">
        <f t="shared" ca="1" si="250"/>
        <v>2602841.1360000004</v>
      </c>
      <c r="S2276" s="14">
        <f t="shared" ca="1" si="251"/>
        <v>650710.28399999999</v>
      </c>
      <c r="T2276" s="11" t="s">
        <v>25</v>
      </c>
      <c r="U2276" s="18" t="s">
        <v>26</v>
      </c>
    </row>
    <row r="2277" spans="1:21" ht="15" customHeight="1" x14ac:dyDescent="0.15">
      <c r="A2277" s="10" t="s">
        <v>2325</v>
      </c>
      <c r="B2277" s="11" t="s">
        <v>22</v>
      </c>
      <c r="C2277" s="11" t="s">
        <v>61</v>
      </c>
      <c r="D2277" s="12">
        <v>45802</v>
      </c>
      <c r="E2277" s="11">
        <v>352</v>
      </c>
      <c r="F2277" s="11" t="s">
        <v>24</v>
      </c>
      <c r="G2277" s="13">
        <v>33780.080000000002</v>
      </c>
      <c r="H2277" s="14">
        <f t="shared" si="245"/>
        <v>11890588.16</v>
      </c>
      <c r="I2277" s="14">
        <f>IF(F2277="GHS",H2277,H2277*Assumptions!$B$4)</f>
        <v>128418352.12800001</v>
      </c>
      <c r="J2277" s="15" t="str">
        <f>INDEX(Assumptions!$B$8:$B$12,MATCH(B2277,Assumptions!$A$8:$A$12,0))</f>
        <v>FIFO</v>
      </c>
      <c r="K2277" s="16">
        <f>G2277/(1-INDEX(Assumptions!$D$8:$D$12,MATCH(B2277,Assumptions!$A$8:$A$12,0)))</f>
        <v>41195.219512195123</v>
      </c>
      <c r="L2277" s="16">
        <f t="shared" si="246"/>
        <v>1013.4024000000001</v>
      </c>
      <c r="M2277" s="16">
        <f t="shared" si="247"/>
        <v>2059.7609756097563</v>
      </c>
      <c r="N2277" s="14">
        <f>E2277*(K2277-L2277-M2277)*IF(F2277="GHS",1,Assumptions!$B$4)</f>
        <v>144924808.60884294</v>
      </c>
      <c r="O2277" s="15">
        <f t="shared" ca="1" si="248"/>
        <v>484</v>
      </c>
      <c r="P2277" s="15" t="str">
        <f t="shared" ca="1" si="249"/>
        <v>365d+</v>
      </c>
      <c r="Q2277" s="17">
        <f ca="1">IF(P2277="0-90d",0,IF(P2277="91-180d",INDEX(Assumptions!$F$8:$F$12,MATCH(B2277,Assumptions!$A$8:$A$12,0)),IF(P2277="181-365d",INDEX(Assumptions!$G$8:$G$12,MATCH(B2277,Assumptions!$A$8:$A$12,0)),INDEX(Assumptions!$H$8:$H$12,MATCH(B2277,Assumptions!$A$8:$A$12,0)))))</f>
        <v>0.5</v>
      </c>
      <c r="R2277" s="14">
        <f t="shared" ca="1" si="250"/>
        <v>64209176.064000003</v>
      </c>
      <c r="S2277" s="14">
        <f t="shared" ca="1" si="251"/>
        <v>64209176.064000003</v>
      </c>
      <c r="T2277" s="11" t="s">
        <v>25</v>
      </c>
      <c r="U2277" s="18" t="s">
        <v>26</v>
      </c>
    </row>
    <row r="2278" spans="1:21" ht="15" customHeight="1" x14ac:dyDescent="0.15">
      <c r="A2278" s="10" t="s">
        <v>2326</v>
      </c>
      <c r="B2278" s="11" t="s">
        <v>28</v>
      </c>
      <c r="C2278" s="11" t="s">
        <v>55</v>
      </c>
      <c r="D2278" s="12">
        <v>46033</v>
      </c>
      <c r="E2278" s="11">
        <v>1917</v>
      </c>
      <c r="F2278" s="11" t="s">
        <v>24</v>
      </c>
      <c r="G2278" s="13">
        <v>4088.35</v>
      </c>
      <c r="H2278" s="14">
        <f t="shared" si="245"/>
        <v>7837366.9500000002</v>
      </c>
      <c r="I2278" s="14">
        <f>IF(F2278="GHS",H2278,H2278*Assumptions!$B$4)</f>
        <v>84643563.060000002</v>
      </c>
      <c r="J2278" s="15" t="str">
        <f>INDEX(Assumptions!$B$8:$B$12,MATCH(B2278,Assumptions!$A$8:$A$12,0))</f>
        <v>Fair Value Less Costs to Sell</v>
      </c>
      <c r="K2278" s="16">
        <f>G2278/(1-INDEX(Assumptions!$D$8:$D$12,MATCH(B2278,Assumptions!$A$8:$A$12,0)))</f>
        <v>4645.852272727273</v>
      </c>
      <c r="L2278" s="16">
        <f t="shared" si="246"/>
        <v>122.65049999999999</v>
      </c>
      <c r="M2278" s="16">
        <f t="shared" si="247"/>
        <v>232.29261363636365</v>
      </c>
      <c r="N2278" s="14">
        <f>E2278*(K2278-L2278-M2278)*IF(F2278="GHS",1,Assumptions!$B$4)</f>
        <v>88837266.866154552</v>
      </c>
      <c r="O2278" s="15">
        <f t="shared" ca="1" si="248"/>
        <v>253</v>
      </c>
      <c r="P2278" s="15" t="str">
        <f t="shared" ca="1" si="249"/>
        <v>181-365d</v>
      </c>
      <c r="Q2278" s="17">
        <f ca="1">IF(P2278="0-90d",0,IF(P2278="91-180d",INDEX(Assumptions!$F$8:$F$12,MATCH(B2278,Assumptions!$A$8:$A$12,0)),IF(P2278="181-365d",INDEX(Assumptions!$G$8:$G$12,MATCH(B2278,Assumptions!$A$8:$A$12,0)),INDEX(Assumptions!$H$8:$H$12,MATCH(B2278,Assumptions!$A$8:$A$12,0)))))</f>
        <v>0.1</v>
      </c>
      <c r="R2278" s="14">
        <f t="shared" ca="1" si="250"/>
        <v>8464356.3059999999</v>
      </c>
      <c r="S2278" s="14">
        <f t="shared" ca="1" si="251"/>
        <v>76179206.754000008</v>
      </c>
      <c r="T2278" s="11" t="s">
        <v>25</v>
      </c>
      <c r="U2278" s="18" t="s">
        <v>26</v>
      </c>
    </row>
    <row r="2279" spans="1:21" ht="15" customHeight="1" x14ac:dyDescent="0.15">
      <c r="A2279" s="10" t="s">
        <v>2327</v>
      </c>
      <c r="B2279" s="11" t="s">
        <v>41</v>
      </c>
      <c r="C2279" s="11" t="s">
        <v>42</v>
      </c>
      <c r="D2279" s="12">
        <v>45742</v>
      </c>
      <c r="E2279" s="11">
        <v>947</v>
      </c>
      <c r="F2279" s="11" t="s">
        <v>33</v>
      </c>
      <c r="G2279" s="13">
        <v>267.11</v>
      </c>
      <c r="H2279" s="14">
        <f t="shared" si="245"/>
        <v>252953.17</v>
      </c>
      <c r="I2279" s="14">
        <f>IF(F2279="GHS",H2279,H2279*Assumptions!$B$4)</f>
        <v>252953.17</v>
      </c>
      <c r="J2279" s="15" t="str">
        <f>INDEX(Assumptions!$B$8:$B$12,MATCH(B2279,Assumptions!$A$8:$A$12,0))</f>
        <v>Weighted Average</v>
      </c>
      <c r="K2279" s="16">
        <f>G2279/(1-INDEX(Assumptions!$D$8:$D$12,MATCH(B2279,Assumptions!$A$8:$A$12,0)))</f>
        <v>410.93846153846152</v>
      </c>
      <c r="L2279" s="16">
        <f t="shared" si="246"/>
        <v>8.013300000000001</v>
      </c>
      <c r="M2279" s="16">
        <f t="shared" si="247"/>
        <v>20.546923076923079</v>
      </c>
      <c r="N2279" s="14">
        <f>E2279*(K2279-L2279-M2279)*IF(F2279="GHS",1,Assumptions!$B$4)</f>
        <v>362112.19182307692</v>
      </c>
      <c r="O2279" s="15">
        <f t="shared" ca="1" si="248"/>
        <v>544</v>
      </c>
      <c r="P2279" s="15" t="str">
        <f t="shared" ca="1" si="249"/>
        <v>365d+</v>
      </c>
      <c r="Q2279" s="17">
        <f ca="1">IF(P2279="0-90d",0,IF(P2279="91-180d",INDEX(Assumptions!$F$8:$F$12,MATCH(B2279,Assumptions!$A$8:$A$12,0)),IF(P2279="181-365d",INDEX(Assumptions!$G$8:$G$12,MATCH(B2279,Assumptions!$A$8:$A$12,0)),INDEX(Assumptions!$H$8:$H$12,MATCH(B2279,Assumptions!$A$8:$A$12,0)))))</f>
        <v>0.8</v>
      </c>
      <c r="R2279" s="14">
        <f t="shared" ca="1" si="250"/>
        <v>202362.53600000002</v>
      </c>
      <c r="S2279" s="14">
        <f t="shared" ca="1" si="251"/>
        <v>50590.633999999991</v>
      </c>
      <c r="T2279" s="11" t="s">
        <v>25</v>
      </c>
      <c r="U2279" s="18" t="s">
        <v>26</v>
      </c>
    </row>
    <row r="2280" spans="1:21" ht="15" customHeight="1" x14ac:dyDescent="0.15">
      <c r="A2280" s="10" t="s">
        <v>2328</v>
      </c>
      <c r="B2280" s="11" t="s">
        <v>41</v>
      </c>
      <c r="C2280" s="11" t="s">
        <v>49</v>
      </c>
      <c r="D2280" s="12">
        <v>46032</v>
      </c>
      <c r="E2280" s="11">
        <v>4276</v>
      </c>
      <c r="F2280" s="11" t="s">
        <v>33</v>
      </c>
      <c r="G2280" s="13">
        <v>698.92</v>
      </c>
      <c r="H2280" s="14">
        <f t="shared" si="245"/>
        <v>2988581.92</v>
      </c>
      <c r="I2280" s="14">
        <f>IF(F2280="GHS",H2280,H2280*Assumptions!$B$4)</f>
        <v>2988581.92</v>
      </c>
      <c r="J2280" s="15" t="str">
        <f>INDEX(Assumptions!$B$8:$B$12,MATCH(B2280,Assumptions!$A$8:$A$12,0))</f>
        <v>Weighted Average</v>
      </c>
      <c r="K2280" s="16">
        <f>G2280/(1-INDEX(Assumptions!$D$8:$D$12,MATCH(B2280,Assumptions!$A$8:$A$12,0)))</f>
        <v>1075.2615384615383</v>
      </c>
      <c r="L2280" s="16">
        <f t="shared" si="246"/>
        <v>20.967599999999997</v>
      </c>
      <c r="M2280" s="16">
        <f t="shared" si="247"/>
        <v>53.763076923076916</v>
      </c>
      <c r="N2280" s="14">
        <f>E2280*(K2280-L2280-M2280)*IF(F2280="GHS",1,Assumptions!$B$4)</f>
        <v>4278269.9639384607</v>
      </c>
      <c r="O2280" s="15">
        <f t="shared" ca="1" si="248"/>
        <v>254</v>
      </c>
      <c r="P2280" s="15" t="str">
        <f t="shared" ca="1" si="249"/>
        <v>181-365d</v>
      </c>
      <c r="Q2280" s="17">
        <f ca="1">IF(P2280="0-90d",0,IF(P2280="91-180d",INDEX(Assumptions!$F$8:$F$12,MATCH(B2280,Assumptions!$A$8:$A$12,0)),IF(P2280="181-365d",INDEX(Assumptions!$G$8:$G$12,MATCH(B2280,Assumptions!$A$8:$A$12,0)),INDEX(Assumptions!$H$8:$H$12,MATCH(B2280,Assumptions!$A$8:$A$12,0)))))</f>
        <v>0.35</v>
      </c>
      <c r="R2280" s="14">
        <f t="shared" ca="1" si="250"/>
        <v>1046003.6719999999</v>
      </c>
      <c r="S2280" s="14">
        <f t="shared" ca="1" si="251"/>
        <v>1942578.2480000001</v>
      </c>
      <c r="T2280" s="11" t="s">
        <v>25</v>
      </c>
      <c r="U2280" s="18" t="s">
        <v>36</v>
      </c>
    </row>
    <row r="2281" spans="1:21" ht="15" customHeight="1" x14ac:dyDescent="0.15">
      <c r="A2281" s="10" t="s">
        <v>2329</v>
      </c>
      <c r="B2281" s="11" t="s">
        <v>41</v>
      </c>
      <c r="C2281" s="11" t="s">
        <v>115</v>
      </c>
      <c r="D2281" s="12">
        <v>45781</v>
      </c>
      <c r="E2281" s="11">
        <v>2884</v>
      </c>
      <c r="F2281" s="11" t="s">
        <v>33</v>
      </c>
      <c r="G2281" s="13">
        <v>177.6</v>
      </c>
      <c r="H2281" s="14">
        <f t="shared" si="245"/>
        <v>512198.39999999997</v>
      </c>
      <c r="I2281" s="14">
        <f>IF(F2281="GHS",H2281,H2281*Assumptions!$B$4)</f>
        <v>512198.39999999997</v>
      </c>
      <c r="J2281" s="15" t="str">
        <f>INDEX(Assumptions!$B$8:$B$12,MATCH(B2281,Assumptions!$A$8:$A$12,0))</f>
        <v>Weighted Average</v>
      </c>
      <c r="K2281" s="16">
        <f>G2281/(1-INDEX(Assumptions!$D$8:$D$12,MATCH(B2281,Assumptions!$A$8:$A$12,0)))</f>
        <v>273.23076923076923</v>
      </c>
      <c r="L2281" s="16">
        <f t="shared" si="246"/>
        <v>5.3279999999999994</v>
      </c>
      <c r="M2281" s="16">
        <f t="shared" si="247"/>
        <v>13.661538461538463</v>
      </c>
      <c r="N2281" s="14">
        <f>E2281*(K2281-L2281-M2281)*IF(F2281="GHS",1,Assumptions!$B$4)</f>
        <v>733231.70953846152</v>
      </c>
      <c r="O2281" s="15">
        <f t="shared" ca="1" si="248"/>
        <v>505</v>
      </c>
      <c r="P2281" s="15" t="str">
        <f t="shared" ca="1" si="249"/>
        <v>365d+</v>
      </c>
      <c r="Q2281" s="17">
        <f ca="1">IF(P2281="0-90d",0,IF(P2281="91-180d",INDEX(Assumptions!$F$8:$F$12,MATCH(B2281,Assumptions!$A$8:$A$12,0)),IF(P2281="181-365d",INDEX(Assumptions!$G$8:$G$12,MATCH(B2281,Assumptions!$A$8:$A$12,0)),INDEX(Assumptions!$H$8:$H$12,MATCH(B2281,Assumptions!$A$8:$A$12,0)))))</f>
        <v>0.8</v>
      </c>
      <c r="R2281" s="14">
        <f t="shared" ca="1" si="250"/>
        <v>409758.71999999997</v>
      </c>
      <c r="S2281" s="14">
        <f t="shared" ca="1" si="251"/>
        <v>102439.67999999999</v>
      </c>
      <c r="T2281" s="11" t="s">
        <v>25</v>
      </c>
      <c r="U2281" s="18" t="s">
        <v>26</v>
      </c>
    </row>
    <row r="2282" spans="1:21" ht="15" customHeight="1" x14ac:dyDescent="0.15">
      <c r="A2282" s="10" t="s">
        <v>2330</v>
      </c>
      <c r="B2282" s="11" t="s">
        <v>31</v>
      </c>
      <c r="C2282" s="11" t="s">
        <v>32</v>
      </c>
      <c r="D2282" s="12">
        <v>46095</v>
      </c>
      <c r="E2282" s="11">
        <v>1064</v>
      </c>
      <c r="F2282" s="11" t="s">
        <v>33</v>
      </c>
      <c r="G2282" s="13">
        <v>1716.41</v>
      </c>
      <c r="H2282" s="14">
        <f t="shared" si="245"/>
        <v>1826260.24</v>
      </c>
      <c r="I2282" s="14">
        <f>IF(F2282="GHS",H2282,H2282*Assumptions!$B$4)</f>
        <v>1826260.24</v>
      </c>
      <c r="J2282" s="15" t="str">
        <f>INDEX(Assumptions!$B$8:$B$12,MATCH(B2282,Assumptions!$A$8:$A$12,0))</f>
        <v>Weighted Average</v>
      </c>
      <c r="K2282" s="16">
        <f>G2282/(1-INDEX(Assumptions!$D$8:$D$12,MATCH(B2282,Assumptions!$A$8:$A$12,0)))</f>
        <v>2383.9027777777778</v>
      </c>
      <c r="L2282" s="16">
        <f t="shared" si="246"/>
        <v>51.4923</v>
      </c>
      <c r="M2282" s="16">
        <f t="shared" si="247"/>
        <v>119.19513888888889</v>
      </c>
      <c r="N2282" s="14">
        <f>E2282*(K2282-L2282-M2282)*IF(F2282="GHS",1,Assumptions!$B$4)</f>
        <v>2354861.1205777782</v>
      </c>
      <c r="O2282" s="15">
        <f t="shared" ca="1" si="248"/>
        <v>191</v>
      </c>
      <c r="P2282" s="15" t="str">
        <f t="shared" ca="1" si="249"/>
        <v>181-365d</v>
      </c>
      <c r="Q2282" s="17">
        <f ca="1">IF(P2282="0-90d",0,IF(P2282="91-180d",INDEX(Assumptions!$F$8:$F$12,MATCH(B2282,Assumptions!$A$8:$A$12,0)),IF(P2282="181-365d",INDEX(Assumptions!$G$8:$G$12,MATCH(B2282,Assumptions!$A$8:$A$12,0)),INDEX(Assumptions!$H$8:$H$12,MATCH(B2282,Assumptions!$A$8:$A$12,0)))))</f>
        <v>0.2</v>
      </c>
      <c r="R2282" s="14">
        <f t="shared" ca="1" si="250"/>
        <v>365252.04800000001</v>
      </c>
      <c r="S2282" s="14">
        <f t="shared" ca="1" si="251"/>
        <v>1461008.192</v>
      </c>
      <c r="T2282" s="11" t="s">
        <v>25</v>
      </c>
      <c r="U2282" s="18" t="s">
        <v>36</v>
      </c>
    </row>
    <row r="2283" spans="1:21" ht="15" customHeight="1" x14ac:dyDescent="0.15">
      <c r="A2283" s="10" t="s">
        <v>2331</v>
      </c>
      <c r="B2283" s="11" t="s">
        <v>28</v>
      </c>
      <c r="C2283" s="11" t="s">
        <v>55</v>
      </c>
      <c r="D2283" s="12">
        <v>45852</v>
      </c>
      <c r="E2283" s="11">
        <v>2408</v>
      </c>
      <c r="F2283" s="11" t="s">
        <v>24</v>
      </c>
      <c r="G2283" s="13">
        <v>4248.9399999999996</v>
      </c>
      <c r="H2283" s="14">
        <f t="shared" si="245"/>
        <v>10231447.52</v>
      </c>
      <c r="I2283" s="14">
        <f>IF(F2283="GHS",H2283,H2283*Assumptions!$B$4)</f>
        <v>110499633.21600001</v>
      </c>
      <c r="J2283" s="15" t="str">
        <f>INDEX(Assumptions!$B$8:$B$12,MATCH(B2283,Assumptions!$A$8:$A$12,0))</f>
        <v>Fair Value Less Costs to Sell</v>
      </c>
      <c r="K2283" s="16">
        <f>G2283/(1-INDEX(Assumptions!$D$8:$D$12,MATCH(B2283,Assumptions!$A$8:$A$12,0)))</f>
        <v>4828.340909090909</v>
      </c>
      <c r="L2283" s="16">
        <f t="shared" si="246"/>
        <v>127.46819999999998</v>
      </c>
      <c r="M2283" s="16">
        <f t="shared" si="247"/>
        <v>241.41704545454547</v>
      </c>
      <c r="N2283" s="14">
        <f>E2283*(K2283-L2283-M2283)*IF(F2283="GHS",1,Assumptions!$B$4)</f>
        <v>115974387.77079272</v>
      </c>
      <c r="O2283" s="15">
        <f t="shared" ca="1" si="248"/>
        <v>434</v>
      </c>
      <c r="P2283" s="15" t="str">
        <f t="shared" ca="1" si="249"/>
        <v>365d+</v>
      </c>
      <c r="Q2283" s="17">
        <f ca="1">IF(P2283="0-90d",0,IF(P2283="91-180d",INDEX(Assumptions!$F$8:$F$12,MATCH(B2283,Assumptions!$A$8:$A$12,0)),IF(P2283="181-365d",INDEX(Assumptions!$G$8:$G$12,MATCH(B2283,Assumptions!$A$8:$A$12,0)),INDEX(Assumptions!$H$8:$H$12,MATCH(B2283,Assumptions!$A$8:$A$12,0)))))</f>
        <v>0.4</v>
      </c>
      <c r="R2283" s="14">
        <f t="shared" ca="1" si="250"/>
        <v>44199853.286400005</v>
      </c>
      <c r="S2283" s="14">
        <f t="shared" ca="1" si="251"/>
        <v>66299779.9296</v>
      </c>
      <c r="T2283" s="11" t="s">
        <v>25</v>
      </c>
      <c r="U2283" s="18" t="s">
        <v>26</v>
      </c>
    </row>
    <row r="2284" spans="1:21" ht="15" customHeight="1" x14ac:dyDescent="0.15">
      <c r="A2284" s="10" t="s">
        <v>2332</v>
      </c>
      <c r="B2284" s="11" t="s">
        <v>31</v>
      </c>
      <c r="C2284" s="11" t="s">
        <v>32</v>
      </c>
      <c r="D2284" s="12">
        <v>46049</v>
      </c>
      <c r="E2284" s="11">
        <v>958</v>
      </c>
      <c r="F2284" s="11" t="s">
        <v>33</v>
      </c>
      <c r="G2284" s="13">
        <v>1208.28</v>
      </c>
      <c r="H2284" s="14">
        <f t="shared" si="245"/>
        <v>1157532.24</v>
      </c>
      <c r="I2284" s="14">
        <f>IF(F2284="GHS",H2284,H2284*Assumptions!$B$4)</f>
        <v>1157532.24</v>
      </c>
      <c r="J2284" s="15" t="str">
        <f>INDEX(Assumptions!$B$8:$B$12,MATCH(B2284,Assumptions!$A$8:$A$12,0))</f>
        <v>Weighted Average</v>
      </c>
      <c r="K2284" s="16">
        <f>G2284/(1-INDEX(Assumptions!$D$8:$D$12,MATCH(B2284,Assumptions!$A$8:$A$12,0)))</f>
        <v>1678.1666666666667</v>
      </c>
      <c r="L2284" s="16">
        <f t="shared" si="246"/>
        <v>36.248399999999997</v>
      </c>
      <c r="M2284" s="16">
        <f t="shared" si="247"/>
        <v>83.908333333333346</v>
      </c>
      <c r="N2284" s="14">
        <f>E2284*(K2284-L2284-M2284)*IF(F2284="GHS",1,Assumptions!$B$4)</f>
        <v>1492573.5161333336</v>
      </c>
      <c r="O2284" s="15">
        <f t="shared" ca="1" si="248"/>
        <v>237</v>
      </c>
      <c r="P2284" s="15" t="str">
        <f t="shared" ca="1" si="249"/>
        <v>181-365d</v>
      </c>
      <c r="Q2284" s="17">
        <f ca="1">IF(P2284="0-90d",0,IF(P2284="91-180d",INDEX(Assumptions!$F$8:$F$12,MATCH(B2284,Assumptions!$A$8:$A$12,0)),IF(P2284="181-365d",INDEX(Assumptions!$G$8:$G$12,MATCH(B2284,Assumptions!$A$8:$A$12,0)),INDEX(Assumptions!$H$8:$H$12,MATCH(B2284,Assumptions!$A$8:$A$12,0)))))</f>
        <v>0.2</v>
      </c>
      <c r="R2284" s="14">
        <f t="shared" ca="1" si="250"/>
        <v>231506.448</v>
      </c>
      <c r="S2284" s="14">
        <f t="shared" ca="1" si="251"/>
        <v>926025.79200000002</v>
      </c>
      <c r="T2284" s="11" t="s">
        <v>25</v>
      </c>
      <c r="U2284" s="18" t="s">
        <v>36</v>
      </c>
    </row>
    <row r="2285" spans="1:21" ht="15" customHeight="1" x14ac:dyDescent="0.15">
      <c r="A2285" s="10" t="s">
        <v>2333</v>
      </c>
      <c r="B2285" s="11" t="s">
        <v>31</v>
      </c>
      <c r="C2285" s="11" t="s">
        <v>76</v>
      </c>
      <c r="D2285" s="12">
        <v>45805</v>
      </c>
      <c r="E2285" s="11">
        <v>101</v>
      </c>
      <c r="F2285" s="11" t="s">
        <v>33</v>
      </c>
      <c r="G2285" s="13">
        <v>1767.51</v>
      </c>
      <c r="H2285" s="14">
        <f t="shared" si="245"/>
        <v>178518.51</v>
      </c>
      <c r="I2285" s="14">
        <f>IF(F2285="GHS",H2285,H2285*Assumptions!$B$4)</f>
        <v>178518.51</v>
      </c>
      <c r="J2285" s="15" t="str">
        <f>INDEX(Assumptions!$B$8:$B$12,MATCH(B2285,Assumptions!$A$8:$A$12,0))</f>
        <v>Weighted Average</v>
      </c>
      <c r="K2285" s="16">
        <f>G2285/(1-INDEX(Assumptions!$D$8:$D$12,MATCH(B2285,Assumptions!$A$8:$A$12,0)))</f>
        <v>2454.875</v>
      </c>
      <c r="L2285" s="16">
        <f t="shared" si="246"/>
        <v>53.025299999999994</v>
      </c>
      <c r="M2285" s="16">
        <f t="shared" si="247"/>
        <v>122.74375000000001</v>
      </c>
      <c r="N2285" s="14">
        <f>E2285*(K2285-L2285-M2285)*IF(F2285="GHS",1,Assumptions!$B$4)</f>
        <v>230189.70095</v>
      </c>
      <c r="O2285" s="15">
        <f t="shared" ca="1" si="248"/>
        <v>481</v>
      </c>
      <c r="P2285" s="15" t="str">
        <f t="shared" ca="1" si="249"/>
        <v>365d+</v>
      </c>
      <c r="Q2285" s="17">
        <f ca="1">IF(P2285="0-90d",0,IF(P2285="91-180d",INDEX(Assumptions!$F$8:$F$12,MATCH(B2285,Assumptions!$A$8:$A$12,0)),IF(P2285="181-365d",INDEX(Assumptions!$G$8:$G$12,MATCH(B2285,Assumptions!$A$8:$A$12,0)),INDEX(Assumptions!$H$8:$H$12,MATCH(B2285,Assumptions!$A$8:$A$12,0)))))</f>
        <v>0.6</v>
      </c>
      <c r="R2285" s="14">
        <f t="shared" ca="1" si="250"/>
        <v>107111.106</v>
      </c>
      <c r="S2285" s="14">
        <f t="shared" ca="1" si="251"/>
        <v>71407.40400000001</v>
      </c>
      <c r="T2285" s="11" t="s">
        <v>25</v>
      </c>
      <c r="U2285" s="18" t="s">
        <v>26</v>
      </c>
    </row>
    <row r="2286" spans="1:21" ht="15" customHeight="1" x14ac:dyDescent="0.15">
      <c r="A2286" s="10" t="s">
        <v>2334</v>
      </c>
      <c r="B2286" s="11" t="s">
        <v>22</v>
      </c>
      <c r="C2286" s="11" t="s">
        <v>61</v>
      </c>
      <c r="D2286" s="12">
        <v>46121</v>
      </c>
      <c r="E2286" s="11">
        <v>647</v>
      </c>
      <c r="F2286" s="11" t="s">
        <v>24</v>
      </c>
      <c r="G2286" s="13">
        <v>81000</v>
      </c>
      <c r="H2286" s="14">
        <f t="shared" si="245"/>
        <v>52407000</v>
      </c>
      <c r="I2286" s="14">
        <f>IF(F2286="GHS",H2286,H2286*Assumptions!$B$4)</f>
        <v>565995600</v>
      </c>
      <c r="J2286" s="15" t="str">
        <f>INDEX(Assumptions!$B$8:$B$12,MATCH(B2286,Assumptions!$A$8:$A$12,0))</f>
        <v>FIFO</v>
      </c>
      <c r="K2286" s="16">
        <f>G2286/(1-INDEX(Assumptions!$D$8:$D$12,MATCH(B2286,Assumptions!$A$8:$A$12,0)))</f>
        <v>98780.487804878037</v>
      </c>
      <c r="L2286" s="16">
        <f t="shared" si="246"/>
        <v>2430</v>
      </c>
      <c r="M2286" s="16">
        <f t="shared" si="247"/>
        <v>4939.0243902439024</v>
      </c>
      <c r="N2286" s="14">
        <f>E2286*(K2286-L2286-M2286)*IF(F2286="GHS",1,Assumptions!$B$4)</f>
        <v>638746741.75609756</v>
      </c>
      <c r="O2286" s="15">
        <f t="shared" ca="1" si="248"/>
        <v>165</v>
      </c>
      <c r="P2286" s="15" t="str">
        <f t="shared" ca="1" si="249"/>
        <v>91-180d</v>
      </c>
      <c r="Q2286" s="17">
        <f ca="1">IF(P2286="0-90d",0,IF(P2286="91-180d",INDEX(Assumptions!$F$8:$F$12,MATCH(B2286,Assumptions!$A$8:$A$12,0)),IF(P2286="181-365d",INDEX(Assumptions!$G$8:$G$12,MATCH(B2286,Assumptions!$A$8:$A$12,0)),INDEX(Assumptions!$H$8:$H$12,MATCH(B2286,Assumptions!$A$8:$A$12,0)))))</f>
        <v>0.03</v>
      </c>
      <c r="R2286" s="14">
        <f t="shared" ca="1" si="250"/>
        <v>16979868</v>
      </c>
      <c r="S2286" s="14">
        <f t="shared" ca="1" si="251"/>
        <v>549015732</v>
      </c>
      <c r="T2286" s="11" t="s">
        <v>25</v>
      </c>
      <c r="U2286" s="18" t="s">
        <v>26</v>
      </c>
    </row>
    <row r="2287" spans="1:21" ht="15" customHeight="1" x14ac:dyDescent="0.15">
      <c r="A2287" s="10" t="s">
        <v>2335</v>
      </c>
      <c r="B2287" s="11" t="s">
        <v>22</v>
      </c>
      <c r="C2287" s="11" t="s">
        <v>61</v>
      </c>
      <c r="D2287" s="12">
        <v>45823</v>
      </c>
      <c r="E2287" s="11">
        <v>851</v>
      </c>
      <c r="F2287" s="11" t="s">
        <v>24</v>
      </c>
      <c r="G2287" s="13">
        <v>18604.59</v>
      </c>
      <c r="H2287" s="14">
        <f t="shared" si="245"/>
        <v>15832506.09</v>
      </c>
      <c r="I2287" s="14">
        <f>IF(F2287="GHS",H2287,H2287*Assumptions!$B$4)</f>
        <v>170991065.77200001</v>
      </c>
      <c r="J2287" s="15" t="str">
        <f>INDEX(Assumptions!$B$8:$B$12,MATCH(B2287,Assumptions!$A$8:$A$12,0))</f>
        <v>FIFO</v>
      </c>
      <c r="K2287" s="16">
        <f>G2287/(1-INDEX(Assumptions!$D$8:$D$12,MATCH(B2287,Assumptions!$A$8:$A$12,0)))</f>
        <v>22688.5243902439</v>
      </c>
      <c r="L2287" s="16">
        <f t="shared" si="246"/>
        <v>558.1377</v>
      </c>
      <c r="M2287" s="16">
        <f t="shared" si="247"/>
        <v>1134.4262195121951</v>
      </c>
      <c r="N2287" s="14">
        <f>E2287*(K2287-L2287-M2287)*IF(F2287="GHS",1,Assumptions!$B$4)</f>
        <v>192969673.49440098</v>
      </c>
      <c r="O2287" s="15">
        <f t="shared" ca="1" si="248"/>
        <v>463</v>
      </c>
      <c r="P2287" s="15" t="str">
        <f t="shared" ca="1" si="249"/>
        <v>365d+</v>
      </c>
      <c r="Q2287" s="17">
        <f ca="1">IF(P2287="0-90d",0,IF(P2287="91-180d",INDEX(Assumptions!$F$8:$F$12,MATCH(B2287,Assumptions!$A$8:$A$12,0)),IF(P2287="181-365d",INDEX(Assumptions!$G$8:$G$12,MATCH(B2287,Assumptions!$A$8:$A$12,0)),INDEX(Assumptions!$H$8:$H$12,MATCH(B2287,Assumptions!$A$8:$A$12,0)))))</f>
        <v>0.5</v>
      </c>
      <c r="R2287" s="14">
        <f t="shared" ca="1" si="250"/>
        <v>85495532.886000007</v>
      </c>
      <c r="S2287" s="14">
        <f t="shared" ca="1" si="251"/>
        <v>85495532.886000007</v>
      </c>
      <c r="T2287" s="11" t="s">
        <v>25</v>
      </c>
      <c r="U2287" s="18" t="s">
        <v>26</v>
      </c>
    </row>
    <row r="2288" spans="1:21" ht="15" customHeight="1" x14ac:dyDescent="0.15">
      <c r="A2288" s="10" t="s">
        <v>2336</v>
      </c>
      <c r="B2288" s="11" t="s">
        <v>41</v>
      </c>
      <c r="C2288" s="11" t="s">
        <v>42</v>
      </c>
      <c r="D2288" s="12">
        <v>46121</v>
      </c>
      <c r="E2288" s="11">
        <v>4725</v>
      </c>
      <c r="F2288" s="11" t="s">
        <v>33</v>
      </c>
      <c r="G2288" s="13">
        <v>543.46</v>
      </c>
      <c r="H2288" s="14">
        <f t="shared" si="245"/>
        <v>2567848.5</v>
      </c>
      <c r="I2288" s="14">
        <f>IF(F2288="GHS",H2288,H2288*Assumptions!$B$4)</f>
        <v>2567848.5</v>
      </c>
      <c r="J2288" s="15" t="str">
        <f>INDEX(Assumptions!$B$8:$B$12,MATCH(B2288,Assumptions!$A$8:$A$12,0))</f>
        <v>Weighted Average</v>
      </c>
      <c r="K2288" s="16">
        <f>G2288/(1-INDEX(Assumptions!$D$8:$D$12,MATCH(B2288,Assumptions!$A$8:$A$12,0)))</f>
        <v>836.09230769230771</v>
      </c>
      <c r="L2288" s="16">
        <f t="shared" si="246"/>
        <v>16.303799999999999</v>
      </c>
      <c r="M2288" s="16">
        <f t="shared" si="247"/>
        <v>41.804615384615389</v>
      </c>
      <c r="N2288" s="14">
        <f>E2288*(K2288-L2288-M2288)*IF(F2288="GHS",1,Assumptions!$B$4)</f>
        <v>3675973.8911538459</v>
      </c>
      <c r="O2288" s="15">
        <f t="shared" ca="1" si="248"/>
        <v>165</v>
      </c>
      <c r="P2288" s="15" t="str">
        <f t="shared" ca="1" si="249"/>
        <v>91-180d</v>
      </c>
      <c r="Q2288" s="17">
        <f ca="1">IF(P2288="0-90d",0,IF(P2288="91-180d",INDEX(Assumptions!$F$8:$F$12,MATCH(B2288,Assumptions!$A$8:$A$12,0)),IF(P2288="181-365d",INDEX(Assumptions!$G$8:$G$12,MATCH(B2288,Assumptions!$A$8:$A$12,0)),INDEX(Assumptions!$H$8:$H$12,MATCH(B2288,Assumptions!$A$8:$A$12,0)))))</f>
        <v>0.1</v>
      </c>
      <c r="R2288" s="14">
        <f t="shared" ca="1" si="250"/>
        <v>256784.85</v>
      </c>
      <c r="S2288" s="14">
        <f t="shared" ca="1" si="251"/>
        <v>2311063.65</v>
      </c>
      <c r="T2288" s="11" t="s">
        <v>25</v>
      </c>
      <c r="U2288" s="18" t="s">
        <v>26</v>
      </c>
    </row>
    <row r="2289" spans="1:21" ht="15" customHeight="1" x14ac:dyDescent="0.15">
      <c r="A2289" s="10" t="s">
        <v>2337</v>
      </c>
      <c r="B2289" s="11" t="s">
        <v>31</v>
      </c>
      <c r="C2289" s="11" t="s">
        <v>32</v>
      </c>
      <c r="D2289" s="12">
        <v>46220</v>
      </c>
      <c r="E2289" s="11">
        <v>1596</v>
      </c>
      <c r="F2289" s="11" t="s">
        <v>33</v>
      </c>
      <c r="G2289" s="13">
        <v>4036.71</v>
      </c>
      <c r="H2289" s="14">
        <f t="shared" si="245"/>
        <v>6442589.1600000001</v>
      </c>
      <c r="I2289" s="14">
        <f>IF(F2289="GHS",H2289,H2289*Assumptions!$B$4)</f>
        <v>6442589.1600000001</v>
      </c>
      <c r="J2289" s="15" t="str">
        <f>INDEX(Assumptions!$B$8:$B$12,MATCH(B2289,Assumptions!$A$8:$A$12,0))</f>
        <v>Weighted Average</v>
      </c>
      <c r="K2289" s="16">
        <f>G2289/(1-INDEX(Assumptions!$D$8:$D$12,MATCH(B2289,Assumptions!$A$8:$A$12,0)))</f>
        <v>5606.541666666667</v>
      </c>
      <c r="L2289" s="16">
        <f t="shared" si="246"/>
        <v>121.10129999999999</v>
      </c>
      <c r="M2289" s="16">
        <f t="shared" si="247"/>
        <v>280.32708333333335</v>
      </c>
      <c r="N2289" s="14">
        <f>E2289*(K2289-L2289-M2289)*IF(F2289="GHS",1,Assumptions!$B$4)</f>
        <v>8307360.8001999995</v>
      </c>
      <c r="O2289" s="15">
        <f t="shared" ca="1" si="248"/>
        <v>66</v>
      </c>
      <c r="P2289" s="15" t="str">
        <f t="shared" ca="1" si="249"/>
        <v>0-90d</v>
      </c>
      <c r="Q2289" s="17">
        <f ca="1">IF(P2289="0-90d",0,IF(P2289="91-180d",INDEX(Assumptions!$F$8:$F$12,MATCH(B2289,Assumptions!$A$8:$A$12,0)),IF(P2289="181-365d",INDEX(Assumptions!$G$8:$G$12,MATCH(B2289,Assumptions!$A$8:$A$12,0)),INDEX(Assumptions!$H$8:$H$12,MATCH(B2289,Assumptions!$A$8:$A$12,0)))))</f>
        <v>0</v>
      </c>
      <c r="R2289" s="14">
        <f t="shared" ca="1" si="250"/>
        <v>0</v>
      </c>
      <c r="S2289" s="14">
        <f t="shared" ca="1" si="251"/>
        <v>6442589.1600000001</v>
      </c>
      <c r="T2289" s="11" t="s">
        <v>25</v>
      </c>
      <c r="U2289" s="18" t="s">
        <v>26</v>
      </c>
    </row>
    <row r="2290" spans="1:21" ht="15" customHeight="1" x14ac:dyDescent="0.15">
      <c r="A2290" s="10" t="s">
        <v>2338</v>
      </c>
      <c r="B2290" s="11" t="s">
        <v>41</v>
      </c>
      <c r="C2290" s="11" t="s">
        <v>115</v>
      </c>
      <c r="D2290" s="12">
        <v>46159</v>
      </c>
      <c r="E2290" s="11">
        <v>2978</v>
      </c>
      <c r="F2290" s="11" t="s">
        <v>33</v>
      </c>
      <c r="G2290" s="13">
        <v>619.4</v>
      </c>
      <c r="H2290" s="14">
        <f t="shared" si="245"/>
        <v>1844573.2</v>
      </c>
      <c r="I2290" s="14">
        <f>IF(F2290="GHS",H2290,H2290*Assumptions!$B$4)</f>
        <v>1844573.2</v>
      </c>
      <c r="J2290" s="15" t="str">
        <f>INDEX(Assumptions!$B$8:$B$12,MATCH(B2290,Assumptions!$A$8:$A$12,0))</f>
        <v>Weighted Average</v>
      </c>
      <c r="K2290" s="16">
        <f>G2290/(1-INDEX(Assumptions!$D$8:$D$12,MATCH(B2290,Assumptions!$A$8:$A$12,0)))</f>
        <v>952.92307692307691</v>
      </c>
      <c r="L2290" s="16">
        <f t="shared" si="246"/>
        <v>18.581999999999997</v>
      </c>
      <c r="M2290" s="16">
        <f t="shared" si="247"/>
        <v>47.646153846153851</v>
      </c>
      <c r="N2290" s="14">
        <f>E2290*(K2290-L2290-M2290)*IF(F2290="GHS",1,Assumptions!$B$4)</f>
        <v>2640577.4809230766</v>
      </c>
      <c r="O2290" s="15">
        <f t="shared" ca="1" si="248"/>
        <v>127</v>
      </c>
      <c r="P2290" s="15" t="str">
        <f t="shared" ca="1" si="249"/>
        <v>91-180d</v>
      </c>
      <c r="Q2290" s="17">
        <f ca="1">IF(P2290="0-90d",0,IF(P2290="91-180d",INDEX(Assumptions!$F$8:$F$12,MATCH(B2290,Assumptions!$A$8:$A$12,0)),IF(P2290="181-365d",INDEX(Assumptions!$G$8:$G$12,MATCH(B2290,Assumptions!$A$8:$A$12,0)),INDEX(Assumptions!$H$8:$H$12,MATCH(B2290,Assumptions!$A$8:$A$12,0)))))</f>
        <v>0.1</v>
      </c>
      <c r="R2290" s="14">
        <f t="shared" ca="1" si="250"/>
        <v>184457.32</v>
      </c>
      <c r="S2290" s="14">
        <f t="shared" ca="1" si="251"/>
        <v>1660115.88</v>
      </c>
      <c r="T2290" s="11" t="s">
        <v>25</v>
      </c>
      <c r="U2290" s="18" t="s">
        <v>26</v>
      </c>
    </row>
    <row r="2291" spans="1:21" ht="15" customHeight="1" x14ac:dyDescent="0.15">
      <c r="A2291" s="10" t="s">
        <v>2339</v>
      </c>
      <c r="B2291" s="11" t="s">
        <v>46</v>
      </c>
      <c r="C2291" s="11" t="s">
        <v>119</v>
      </c>
      <c r="D2291" s="12">
        <v>46045</v>
      </c>
      <c r="E2291" s="11">
        <v>3685</v>
      </c>
      <c r="F2291" s="11" t="s">
        <v>33</v>
      </c>
      <c r="G2291" s="13">
        <v>652357.31999999995</v>
      </c>
      <c r="H2291" s="14">
        <f t="shared" si="245"/>
        <v>2403936724.1999998</v>
      </c>
      <c r="I2291" s="14">
        <f>IF(F2291="GHS",H2291,H2291*Assumptions!$B$4)</f>
        <v>2403936724.1999998</v>
      </c>
      <c r="J2291" s="15" t="str">
        <f>INDEX(Assumptions!$B$8:$B$12,MATCH(B2291,Assumptions!$A$8:$A$12,0))</f>
        <v>Specific Identification</v>
      </c>
      <c r="K2291" s="16">
        <f>G2291/(1-INDEX(Assumptions!$D$8:$D$12,MATCH(B2291,Assumptions!$A$8:$A$12,0)))</f>
        <v>836355.53846153838</v>
      </c>
      <c r="L2291" s="16">
        <f t="shared" si="246"/>
        <v>19570.719599999997</v>
      </c>
      <c r="M2291" s="16">
        <f t="shared" si="247"/>
        <v>41817.776923076919</v>
      </c>
      <c r="N2291" s="14">
        <f>E2291*(K2291-L2291-M2291)*IF(F2291="GHS",1,Assumptions!$B$4)</f>
        <v>2855753549.5432305</v>
      </c>
      <c r="O2291" s="15">
        <f t="shared" ca="1" si="248"/>
        <v>241</v>
      </c>
      <c r="P2291" s="15" t="str">
        <f t="shared" ca="1" si="249"/>
        <v>181-365d</v>
      </c>
      <c r="Q2291" s="17">
        <f ca="1">IF(P2291="0-90d",0,IF(P2291="91-180d",INDEX(Assumptions!$F$8:$F$12,MATCH(B2291,Assumptions!$A$8:$A$12,0)),IF(P2291="181-365d",INDEX(Assumptions!$G$8:$G$12,MATCH(B2291,Assumptions!$A$8:$A$12,0)),INDEX(Assumptions!$H$8:$H$12,MATCH(B2291,Assumptions!$A$8:$A$12,0)))))</f>
        <v>0.05</v>
      </c>
      <c r="R2291" s="14">
        <f t="shared" ca="1" si="250"/>
        <v>120196836.20999999</v>
      </c>
      <c r="S2291" s="14">
        <f t="shared" ca="1" si="251"/>
        <v>2283739887.9899998</v>
      </c>
      <c r="T2291" s="11" t="s">
        <v>25</v>
      </c>
      <c r="U2291" s="18" t="s">
        <v>26</v>
      </c>
    </row>
    <row r="2292" spans="1:21" ht="15" customHeight="1" x14ac:dyDescent="0.15">
      <c r="A2292" s="10" t="s">
        <v>2340</v>
      </c>
      <c r="B2292" s="11" t="s">
        <v>31</v>
      </c>
      <c r="C2292" s="11" t="s">
        <v>32</v>
      </c>
      <c r="D2292" s="12">
        <v>46014</v>
      </c>
      <c r="E2292" s="11">
        <v>1132</v>
      </c>
      <c r="F2292" s="11" t="s">
        <v>33</v>
      </c>
      <c r="G2292" s="13">
        <v>3852.41</v>
      </c>
      <c r="H2292" s="14">
        <f t="shared" si="245"/>
        <v>4360928.12</v>
      </c>
      <c r="I2292" s="14">
        <f>IF(F2292="GHS",H2292,H2292*Assumptions!$B$4)</f>
        <v>4360928.12</v>
      </c>
      <c r="J2292" s="15" t="str">
        <f>INDEX(Assumptions!$B$8:$B$12,MATCH(B2292,Assumptions!$A$8:$A$12,0))</f>
        <v>Weighted Average</v>
      </c>
      <c r="K2292" s="16">
        <f>G2292/(1-INDEX(Assumptions!$D$8:$D$12,MATCH(B2292,Assumptions!$A$8:$A$12,0)))</f>
        <v>5350.5694444444443</v>
      </c>
      <c r="L2292" s="16">
        <f t="shared" si="246"/>
        <v>115.57229999999998</v>
      </c>
      <c r="M2292" s="16">
        <f t="shared" si="247"/>
        <v>267.52847222222221</v>
      </c>
      <c r="N2292" s="14">
        <f>E2292*(K2292-L2292-M2292)*IF(F2292="GHS",1,Assumptions!$B$4)</f>
        <v>5623174.5369555559</v>
      </c>
      <c r="O2292" s="15">
        <f t="shared" ca="1" si="248"/>
        <v>272</v>
      </c>
      <c r="P2292" s="15" t="str">
        <f t="shared" ca="1" si="249"/>
        <v>181-365d</v>
      </c>
      <c r="Q2292" s="17">
        <f ca="1">IF(P2292="0-90d",0,IF(P2292="91-180d",INDEX(Assumptions!$F$8:$F$12,MATCH(B2292,Assumptions!$A$8:$A$12,0)),IF(P2292="181-365d",INDEX(Assumptions!$G$8:$G$12,MATCH(B2292,Assumptions!$A$8:$A$12,0)),INDEX(Assumptions!$H$8:$H$12,MATCH(B2292,Assumptions!$A$8:$A$12,0)))))</f>
        <v>0.2</v>
      </c>
      <c r="R2292" s="14">
        <f t="shared" ca="1" si="250"/>
        <v>872185.62400000007</v>
      </c>
      <c r="S2292" s="14">
        <f t="shared" ca="1" si="251"/>
        <v>3488742.4960000003</v>
      </c>
      <c r="T2292" s="11" t="s">
        <v>25</v>
      </c>
      <c r="U2292" s="18" t="s">
        <v>26</v>
      </c>
    </row>
    <row r="2293" spans="1:21" ht="15" customHeight="1" x14ac:dyDescent="0.15">
      <c r="A2293" s="10" t="s">
        <v>2341</v>
      </c>
      <c r="B2293" s="11" t="s">
        <v>28</v>
      </c>
      <c r="C2293" s="11" t="s">
        <v>29</v>
      </c>
      <c r="D2293" s="12">
        <v>45847</v>
      </c>
      <c r="E2293" s="11">
        <v>4971</v>
      </c>
      <c r="F2293" s="11" t="s">
        <v>24</v>
      </c>
      <c r="G2293" s="13">
        <v>7570.4</v>
      </c>
      <c r="H2293" s="14">
        <f t="shared" si="245"/>
        <v>37632458.399999999</v>
      </c>
      <c r="I2293" s="14">
        <f>IF(F2293="GHS",H2293,H2293*Assumptions!$B$4)</f>
        <v>406430550.72000003</v>
      </c>
      <c r="J2293" s="15" t="str">
        <f>INDEX(Assumptions!$B$8:$B$12,MATCH(B2293,Assumptions!$A$8:$A$12,0))</f>
        <v>Fair Value Less Costs to Sell</v>
      </c>
      <c r="K2293" s="16">
        <f>G2293/(1-INDEX(Assumptions!$D$8:$D$12,MATCH(B2293,Assumptions!$A$8:$A$12,0)))</f>
        <v>8602.7272727272721</v>
      </c>
      <c r="L2293" s="16">
        <f t="shared" si="246"/>
        <v>227.11199999999999</v>
      </c>
      <c r="M2293" s="16">
        <f t="shared" si="247"/>
        <v>430.13636363636363</v>
      </c>
      <c r="N2293" s="14">
        <f>E2293*(K2293-L2293-M2293)*IF(F2293="GHS",1,Assumptions!$B$4)</f>
        <v>426567337.09658188</v>
      </c>
      <c r="O2293" s="15">
        <f t="shared" ca="1" si="248"/>
        <v>439</v>
      </c>
      <c r="P2293" s="15" t="str">
        <f t="shared" ca="1" si="249"/>
        <v>365d+</v>
      </c>
      <c r="Q2293" s="17">
        <f ca="1">IF(P2293="0-90d",0,IF(P2293="91-180d",INDEX(Assumptions!$F$8:$F$12,MATCH(B2293,Assumptions!$A$8:$A$12,0)),IF(P2293="181-365d",INDEX(Assumptions!$G$8:$G$12,MATCH(B2293,Assumptions!$A$8:$A$12,0)),INDEX(Assumptions!$H$8:$H$12,MATCH(B2293,Assumptions!$A$8:$A$12,0)))))</f>
        <v>0.4</v>
      </c>
      <c r="R2293" s="14">
        <f t="shared" ca="1" si="250"/>
        <v>162572220.28800002</v>
      </c>
      <c r="S2293" s="14">
        <f t="shared" ca="1" si="251"/>
        <v>243858330.43200001</v>
      </c>
      <c r="T2293" s="11" t="s">
        <v>25</v>
      </c>
      <c r="U2293" s="18" t="s">
        <v>36</v>
      </c>
    </row>
    <row r="2294" spans="1:21" ht="15" customHeight="1" x14ac:dyDescent="0.15">
      <c r="A2294" s="10" t="s">
        <v>2342</v>
      </c>
      <c r="B2294" s="11" t="s">
        <v>31</v>
      </c>
      <c r="C2294" s="11" t="s">
        <v>63</v>
      </c>
      <c r="D2294" s="12">
        <v>45977</v>
      </c>
      <c r="E2294" s="11">
        <v>69</v>
      </c>
      <c r="F2294" s="11" t="s">
        <v>33</v>
      </c>
      <c r="G2294" s="13">
        <v>1813.25</v>
      </c>
      <c r="H2294" s="14">
        <f t="shared" si="245"/>
        <v>125114.25</v>
      </c>
      <c r="I2294" s="14">
        <f>IF(F2294="GHS",H2294,H2294*Assumptions!$B$4)</f>
        <v>125114.25</v>
      </c>
      <c r="J2294" s="15" t="str">
        <f>INDEX(Assumptions!$B$8:$B$12,MATCH(B2294,Assumptions!$A$8:$A$12,0))</f>
        <v>Weighted Average</v>
      </c>
      <c r="K2294" s="16">
        <f>G2294/(1-INDEX(Assumptions!$D$8:$D$12,MATCH(B2294,Assumptions!$A$8:$A$12,0)))</f>
        <v>2518.4027777777778</v>
      </c>
      <c r="L2294" s="16">
        <f t="shared" si="246"/>
        <v>54.397500000000001</v>
      </c>
      <c r="M2294" s="16">
        <f t="shared" si="247"/>
        <v>125.9201388888889</v>
      </c>
      <c r="N2294" s="14">
        <f>E2294*(K2294-L2294-M2294)*IF(F2294="GHS",1,Assumptions!$B$4)</f>
        <v>161327.87458333335</v>
      </c>
      <c r="O2294" s="15">
        <f t="shared" ca="1" si="248"/>
        <v>309</v>
      </c>
      <c r="P2294" s="15" t="str">
        <f t="shared" ca="1" si="249"/>
        <v>181-365d</v>
      </c>
      <c r="Q2294" s="17">
        <f ca="1">IF(P2294="0-90d",0,IF(P2294="91-180d",INDEX(Assumptions!$F$8:$F$12,MATCH(B2294,Assumptions!$A$8:$A$12,0)),IF(P2294="181-365d",INDEX(Assumptions!$G$8:$G$12,MATCH(B2294,Assumptions!$A$8:$A$12,0)),INDEX(Assumptions!$H$8:$H$12,MATCH(B2294,Assumptions!$A$8:$A$12,0)))))</f>
        <v>0.2</v>
      </c>
      <c r="R2294" s="14">
        <f t="shared" ca="1" si="250"/>
        <v>25022.850000000002</v>
      </c>
      <c r="S2294" s="14">
        <f t="shared" ca="1" si="251"/>
        <v>100091.4</v>
      </c>
      <c r="T2294" s="11" t="s">
        <v>25</v>
      </c>
      <c r="U2294" s="18" t="s">
        <v>26</v>
      </c>
    </row>
    <row r="2295" spans="1:21" ht="15" customHeight="1" x14ac:dyDescent="0.15">
      <c r="A2295" s="10" t="s">
        <v>2343</v>
      </c>
      <c r="B2295" s="11" t="s">
        <v>28</v>
      </c>
      <c r="C2295" s="11" t="s">
        <v>29</v>
      </c>
      <c r="D2295" s="12">
        <v>46146</v>
      </c>
      <c r="E2295" s="11">
        <v>1631</v>
      </c>
      <c r="F2295" s="11" t="s">
        <v>24</v>
      </c>
      <c r="G2295" s="13">
        <v>5020.6899999999996</v>
      </c>
      <c r="H2295" s="14">
        <f t="shared" si="245"/>
        <v>8188745.3899999997</v>
      </c>
      <c r="I2295" s="14">
        <f>IF(F2295="GHS",H2295,H2295*Assumptions!$B$4)</f>
        <v>88438450.211999997</v>
      </c>
      <c r="J2295" s="15" t="str">
        <f>INDEX(Assumptions!$B$8:$B$12,MATCH(B2295,Assumptions!$A$8:$A$12,0))</f>
        <v>Fair Value Less Costs to Sell</v>
      </c>
      <c r="K2295" s="16">
        <f>G2295/(1-INDEX(Assumptions!$D$8:$D$12,MATCH(B2295,Assumptions!$A$8:$A$12,0)))</f>
        <v>5705.329545454545</v>
      </c>
      <c r="L2295" s="16">
        <f t="shared" si="246"/>
        <v>150.62069999999997</v>
      </c>
      <c r="M2295" s="16">
        <f t="shared" si="247"/>
        <v>285.26647727272729</v>
      </c>
      <c r="N2295" s="14">
        <f>E2295*(K2295-L2295-M2295)*IF(F2295="GHS",1,Assumptions!$B$4)</f>
        <v>92820173.427049085</v>
      </c>
      <c r="O2295" s="15">
        <f t="shared" ca="1" si="248"/>
        <v>140</v>
      </c>
      <c r="P2295" s="15" t="str">
        <f t="shared" ca="1" si="249"/>
        <v>91-180d</v>
      </c>
      <c r="Q2295" s="17">
        <f ca="1">IF(P2295="0-90d",0,IF(P2295="91-180d",INDEX(Assumptions!$F$8:$F$12,MATCH(B2295,Assumptions!$A$8:$A$12,0)),IF(P2295="181-365d",INDEX(Assumptions!$G$8:$G$12,MATCH(B2295,Assumptions!$A$8:$A$12,0)),INDEX(Assumptions!$H$8:$H$12,MATCH(B2295,Assumptions!$A$8:$A$12,0)))))</f>
        <v>0.02</v>
      </c>
      <c r="R2295" s="14">
        <f t="shared" ca="1" si="250"/>
        <v>1768769.0042399999</v>
      </c>
      <c r="S2295" s="14">
        <f t="shared" ca="1" si="251"/>
        <v>86669681.207759991</v>
      </c>
      <c r="T2295" s="11" t="s">
        <v>25</v>
      </c>
      <c r="U2295" s="18" t="s">
        <v>26</v>
      </c>
    </row>
    <row r="2296" spans="1:21" ht="15" customHeight="1" x14ac:dyDescent="0.15">
      <c r="A2296" s="10" t="s">
        <v>2344</v>
      </c>
      <c r="B2296" s="11" t="s">
        <v>46</v>
      </c>
      <c r="C2296" s="11" t="s">
        <v>52</v>
      </c>
      <c r="D2296" s="12">
        <v>45779</v>
      </c>
      <c r="E2296" s="11">
        <v>4804</v>
      </c>
      <c r="F2296" s="11" t="s">
        <v>33</v>
      </c>
      <c r="G2296" s="13">
        <v>668847.56000000006</v>
      </c>
      <c r="H2296" s="14">
        <f t="shared" si="245"/>
        <v>3213143678.2400002</v>
      </c>
      <c r="I2296" s="14">
        <f>IF(F2296="GHS",H2296,H2296*Assumptions!$B$4)</f>
        <v>3213143678.2400002</v>
      </c>
      <c r="J2296" s="15" t="str">
        <f>INDEX(Assumptions!$B$8:$B$12,MATCH(B2296,Assumptions!$A$8:$A$12,0))</f>
        <v>Specific Identification</v>
      </c>
      <c r="K2296" s="16">
        <f>G2296/(1-INDEX(Assumptions!$D$8:$D$12,MATCH(B2296,Assumptions!$A$8:$A$12,0)))</f>
        <v>857496.87179487187</v>
      </c>
      <c r="L2296" s="16">
        <f t="shared" si="246"/>
        <v>20065.426800000001</v>
      </c>
      <c r="M2296" s="16">
        <f t="shared" si="247"/>
        <v>42874.843589743599</v>
      </c>
      <c r="N2296" s="14">
        <f>E2296*(K2296-L2296-M2296)*IF(F2296="GHS",1,Assumptions!$B$4)</f>
        <v>3817049913.1502361</v>
      </c>
      <c r="O2296" s="15">
        <f t="shared" ca="1" si="248"/>
        <v>507</v>
      </c>
      <c r="P2296" s="15" t="str">
        <f t="shared" ca="1" si="249"/>
        <v>365d+</v>
      </c>
      <c r="Q2296" s="17">
        <f ca="1">IF(P2296="0-90d",0,IF(P2296="91-180d",INDEX(Assumptions!$F$8:$F$12,MATCH(B2296,Assumptions!$A$8:$A$12,0)),IF(P2296="181-365d",INDEX(Assumptions!$G$8:$G$12,MATCH(B2296,Assumptions!$A$8:$A$12,0)),INDEX(Assumptions!$H$8:$H$12,MATCH(B2296,Assumptions!$A$8:$A$12,0)))))</f>
        <v>0.15</v>
      </c>
      <c r="R2296" s="14">
        <f t="shared" ca="1" si="250"/>
        <v>481971551.736</v>
      </c>
      <c r="S2296" s="14">
        <f t="shared" ca="1" si="251"/>
        <v>2731172126.5040002</v>
      </c>
      <c r="T2296" s="11" t="s">
        <v>25</v>
      </c>
      <c r="U2296" s="18" t="s">
        <v>26</v>
      </c>
    </row>
    <row r="2297" spans="1:21" ht="15" customHeight="1" x14ac:dyDescent="0.15">
      <c r="A2297" s="10" t="s">
        <v>2345</v>
      </c>
      <c r="B2297" s="11" t="s">
        <v>31</v>
      </c>
      <c r="C2297" s="11" t="s">
        <v>63</v>
      </c>
      <c r="D2297" s="12">
        <v>45811</v>
      </c>
      <c r="E2297" s="11">
        <v>916</v>
      </c>
      <c r="F2297" s="11" t="s">
        <v>33</v>
      </c>
      <c r="G2297" s="13">
        <v>4438.6400000000003</v>
      </c>
      <c r="H2297" s="14">
        <f t="shared" si="245"/>
        <v>4065794.24</v>
      </c>
      <c r="I2297" s="14">
        <f>IF(F2297="GHS",H2297,H2297*Assumptions!$B$4)</f>
        <v>4065794.24</v>
      </c>
      <c r="J2297" s="15" t="str">
        <f>INDEX(Assumptions!$B$8:$B$12,MATCH(B2297,Assumptions!$A$8:$A$12,0))</f>
        <v>Weighted Average</v>
      </c>
      <c r="K2297" s="16">
        <f>G2297/(1-INDEX(Assumptions!$D$8:$D$12,MATCH(B2297,Assumptions!$A$8:$A$12,0)))</f>
        <v>6164.7777777777783</v>
      </c>
      <c r="L2297" s="16">
        <f t="shared" si="246"/>
        <v>133.1592</v>
      </c>
      <c r="M2297" s="16">
        <f t="shared" si="247"/>
        <v>308.23888888888894</v>
      </c>
      <c r="N2297" s="14">
        <f>E2297*(K2297-L2297-M2297)*IF(F2297="GHS",1,Assumptions!$B$4)</f>
        <v>5242615.7950222222</v>
      </c>
      <c r="O2297" s="15">
        <f t="shared" ca="1" si="248"/>
        <v>475</v>
      </c>
      <c r="P2297" s="15" t="str">
        <f t="shared" ca="1" si="249"/>
        <v>365d+</v>
      </c>
      <c r="Q2297" s="17">
        <f ca="1">IF(P2297="0-90d",0,IF(P2297="91-180d",INDEX(Assumptions!$F$8:$F$12,MATCH(B2297,Assumptions!$A$8:$A$12,0)),IF(P2297="181-365d",INDEX(Assumptions!$G$8:$G$12,MATCH(B2297,Assumptions!$A$8:$A$12,0)),INDEX(Assumptions!$H$8:$H$12,MATCH(B2297,Assumptions!$A$8:$A$12,0)))))</f>
        <v>0.6</v>
      </c>
      <c r="R2297" s="14">
        <f t="shared" ca="1" si="250"/>
        <v>2439476.5440000002</v>
      </c>
      <c r="S2297" s="14">
        <f t="shared" ca="1" si="251"/>
        <v>1626317.696</v>
      </c>
      <c r="T2297" s="11" t="s">
        <v>25</v>
      </c>
      <c r="U2297" s="18" t="s">
        <v>36</v>
      </c>
    </row>
    <row r="2298" spans="1:21" ht="15" customHeight="1" x14ac:dyDescent="0.15">
      <c r="A2298" s="10" t="s">
        <v>2346</v>
      </c>
      <c r="B2298" s="11" t="s">
        <v>41</v>
      </c>
      <c r="C2298" s="11" t="s">
        <v>44</v>
      </c>
      <c r="D2298" s="12">
        <v>45977</v>
      </c>
      <c r="E2298" s="11">
        <v>390</v>
      </c>
      <c r="F2298" s="11" t="s">
        <v>33</v>
      </c>
      <c r="G2298" s="13">
        <v>752.65</v>
      </c>
      <c r="H2298" s="14">
        <f t="shared" si="245"/>
        <v>293533.5</v>
      </c>
      <c r="I2298" s="14">
        <f>IF(F2298="GHS",H2298,H2298*Assumptions!$B$4)</f>
        <v>293533.5</v>
      </c>
      <c r="J2298" s="15" t="str">
        <f>INDEX(Assumptions!$B$8:$B$12,MATCH(B2298,Assumptions!$A$8:$A$12,0))</f>
        <v>Weighted Average</v>
      </c>
      <c r="K2298" s="16">
        <f>G2298/(1-INDEX(Assumptions!$D$8:$D$12,MATCH(B2298,Assumptions!$A$8:$A$12,0)))</f>
        <v>1157.9230769230769</v>
      </c>
      <c r="L2298" s="16">
        <f t="shared" si="246"/>
        <v>22.579499999999999</v>
      </c>
      <c r="M2298" s="16">
        <f t="shared" si="247"/>
        <v>57.896153846153851</v>
      </c>
      <c r="N2298" s="14">
        <f>E2298*(K2298-L2298-M2298)*IF(F2298="GHS",1,Assumptions!$B$4)</f>
        <v>420204.495</v>
      </c>
      <c r="O2298" s="15">
        <f t="shared" ca="1" si="248"/>
        <v>309</v>
      </c>
      <c r="P2298" s="15" t="str">
        <f t="shared" ca="1" si="249"/>
        <v>181-365d</v>
      </c>
      <c r="Q2298" s="17">
        <f ca="1">IF(P2298="0-90d",0,IF(P2298="91-180d",INDEX(Assumptions!$F$8:$F$12,MATCH(B2298,Assumptions!$A$8:$A$12,0)),IF(P2298="181-365d",INDEX(Assumptions!$G$8:$G$12,MATCH(B2298,Assumptions!$A$8:$A$12,0)),INDEX(Assumptions!$H$8:$H$12,MATCH(B2298,Assumptions!$A$8:$A$12,0)))))</f>
        <v>0.35</v>
      </c>
      <c r="R2298" s="14">
        <f t="shared" ca="1" si="250"/>
        <v>102736.72499999999</v>
      </c>
      <c r="S2298" s="14">
        <f t="shared" ca="1" si="251"/>
        <v>190796.77500000002</v>
      </c>
      <c r="T2298" s="11" t="s">
        <v>25</v>
      </c>
      <c r="U2298" s="18" t="s">
        <v>26</v>
      </c>
    </row>
    <row r="2299" spans="1:21" ht="15" customHeight="1" x14ac:dyDescent="0.15">
      <c r="A2299" s="10" t="s">
        <v>2347</v>
      </c>
      <c r="B2299" s="11" t="s">
        <v>41</v>
      </c>
      <c r="C2299" s="11" t="s">
        <v>44</v>
      </c>
      <c r="D2299" s="12">
        <v>45753</v>
      </c>
      <c r="E2299" s="11">
        <v>1814</v>
      </c>
      <c r="F2299" s="11" t="s">
        <v>33</v>
      </c>
      <c r="G2299" s="13">
        <v>951.78</v>
      </c>
      <c r="H2299" s="14">
        <f t="shared" si="245"/>
        <v>1726528.92</v>
      </c>
      <c r="I2299" s="14">
        <f>IF(F2299="GHS",H2299,H2299*Assumptions!$B$4)</f>
        <v>1726528.92</v>
      </c>
      <c r="J2299" s="15" t="str">
        <f>INDEX(Assumptions!$B$8:$B$12,MATCH(B2299,Assumptions!$A$8:$A$12,0))</f>
        <v>Weighted Average</v>
      </c>
      <c r="K2299" s="16">
        <f>G2299/(1-INDEX(Assumptions!$D$8:$D$12,MATCH(B2299,Assumptions!$A$8:$A$12,0)))</f>
        <v>1464.2769230769229</v>
      </c>
      <c r="L2299" s="16">
        <f t="shared" si="246"/>
        <v>28.5534</v>
      </c>
      <c r="M2299" s="16">
        <f t="shared" si="247"/>
        <v>73.213846153846148</v>
      </c>
      <c r="N2299" s="14">
        <f>E2299*(K2299-L2299-M2299)*IF(F2299="GHS",1,Assumptions!$B$4)</f>
        <v>2471592.5539384615</v>
      </c>
      <c r="O2299" s="15">
        <f t="shared" ca="1" si="248"/>
        <v>533</v>
      </c>
      <c r="P2299" s="15" t="str">
        <f t="shared" ca="1" si="249"/>
        <v>365d+</v>
      </c>
      <c r="Q2299" s="17">
        <f ca="1">IF(P2299="0-90d",0,IF(P2299="91-180d",INDEX(Assumptions!$F$8:$F$12,MATCH(B2299,Assumptions!$A$8:$A$12,0)),IF(P2299="181-365d",INDEX(Assumptions!$G$8:$G$12,MATCH(B2299,Assumptions!$A$8:$A$12,0)),INDEX(Assumptions!$H$8:$H$12,MATCH(B2299,Assumptions!$A$8:$A$12,0)))))</f>
        <v>0.8</v>
      </c>
      <c r="R2299" s="14">
        <f t="shared" ca="1" si="250"/>
        <v>1381223.1359999999</v>
      </c>
      <c r="S2299" s="14">
        <f t="shared" ca="1" si="251"/>
        <v>345305.78399999999</v>
      </c>
      <c r="T2299" s="11" t="s">
        <v>25</v>
      </c>
      <c r="U2299" s="18" t="s">
        <v>26</v>
      </c>
    </row>
    <row r="2300" spans="1:21" ht="15" customHeight="1" x14ac:dyDescent="0.15">
      <c r="A2300" s="10" t="s">
        <v>2348</v>
      </c>
      <c r="B2300" s="11" t="s">
        <v>41</v>
      </c>
      <c r="C2300" s="11" t="s">
        <v>49</v>
      </c>
      <c r="D2300" s="12">
        <v>46115</v>
      </c>
      <c r="E2300" s="11">
        <v>2474</v>
      </c>
      <c r="F2300" s="11" t="s">
        <v>33</v>
      </c>
      <c r="G2300" s="13">
        <v>265.81</v>
      </c>
      <c r="H2300" s="14">
        <f t="shared" si="245"/>
        <v>657613.94000000006</v>
      </c>
      <c r="I2300" s="14">
        <f>IF(F2300="GHS",H2300,H2300*Assumptions!$B$4)</f>
        <v>657613.94000000006</v>
      </c>
      <c r="J2300" s="15" t="str">
        <f>INDEX(Assumptions!$B$8:$B$12,MATCH(B2300,Assumptions!$A$8:$A$12,0))</f>
        <v>Weighted Average</v>
      </c>
      <c r="K2300" s="16">
        <f>G2300/(1-INDEX(Assumptions!$D$8:$D$12,MATCH(B2300,Assumptions!$A$8:$A$12,0)))</f>
        <v>408.93846153846152</v>
      </c>
      <c r="L2300" s="16">
        <f t="shared" si="246"/>
        <v>7.9742999999999995</v>
      </c>
      <c r="M2300" s="16">
        <f t="shared" si="247"/>
        <v>20.446923076923078</v>
      </c>
      <c r="N2300" s="14">
        <f>E2300*(K2300-L2300-M2300)*IF(F2300="GHS",1,Assumptions!$B$4)</f>
        <v>941399.64795384614</v>
      </c>
      <c r="O2300" s="15">
        <f t="shared" ca="1" si="248"/>
        <v>171</v>
      </c>
      <c r="P2300" s="15" t="str">
        <f t="shared" ca="1" si="249"/>
        <v>91-180d</v>
      </c>
      <c r="Q2300" s="17">
        <f ca="1">IF(P2300="0-90d",0,IF(P2300="91-180d",INDEX(Assumptions!$F$8:$F$12,MATCH(B2300,Assumptions!$A$8:$A$12,0)),IF(P2300="181-365d",INDEX(Assumptions!$G$8:$G$12,MATCH(B2300,Assumptions!$A$8:$A$12,0)),INDEX(Assumptions!$H$8:$H$12,MATCH(B2300,Assumptions!$A$8:$A$12,0)))))</f>
        <v>0.1</v>
      </c>
      <c r="R2300" s="14">
        <f t="shared" ca="1" si="250"/>
        <v>65761.394000000015</v>
      </c>
      <c r="S2300" s="14">
        <f t="shared" ca="1" si="251"/>
        <v>591852.54600000009</v>
      </c>
      <c r="T2300" s="11" t="s">
        <v>25</v>
      </c>
      <c r="U2300" s="18" t="s">
        <v>36</v>
      </c>
    </row>
    <row r="2301" spans="1:21" ht="15" customHeight="1" x14ac:dyDescent="0.15">
      <c r="A2301" s="10" t="s">
        <v>2349</v>
      </c>
      <c r="B2301" s="11" t="s">
        <v>31</v>
      </c>
      <c r="C2301" s="11" t="s">
        <v>32</v>
      </c>
      <c r="D2301" s="12">
        <v>46223</v>
      </c>
      <c r="E2301" s="11">
        <v>4000</v>
      </c>
      <c r="F2301" s="11" t="s">
        <v>33</v>
      </c>
      <c r="G2301" s="13">
        <v>2068.3200000000002</v>
      </c>
      <c r="H2301" s="14">
        <f t="shared" si="245"/>
        <v>8273280.0000000009</v>
      </c>
      <c r="I2301" s="14">
        <f>IF(F2301="GHS",H2301,H2301*Assumptions!$B$4)</f>
        <v>8273280.0000000009</v>
      </c>
      <c r="J2301" s="15" t="str">
        <f>INDEX(Assumptions!$B$8:$B$12,MATCH(B2301,Assumptions!$A$8:$A$12,0))</f>
        <v>Weighted Average</v>
      </c>
      <c r="K2301" s="16">
        <f>G2301/(1-INDEX(Assumptions!$D$8:$D$12,MATCH(B2301,Assumptions!$A$8:$A$12,0)))</f>
        <v>2872.666666666667</v>
      </c>
      <c r="L2301" s="16">
        <f t="shared" si="246"/>
        <v>62.049600000000005</v>
      </c>
      <c r="M2301" s="16">
        <f t="shared" si="247"/>
        <v>143.63333333333335</v>
      </c>
      <c r="N2301" s="14">
        <f>E2301*(K2301-L2301-M2301)*IF(F2301="GHS",1,Assumptions!$B$4)</f>
        <v>10667934.933333335</v>
      </c>
      <c r="O2301" s="15">
        <f t="shared" ca="1" si="248"/>
        <v>63</v>
      </c>
      <c r="P2301" s="15" t="str">
        <f t="shared" ca="1" si="249"/>
        <v>0-90d</v>
      </c>
      <c r="Q2301" s="17">
        <f ca="1">IF(P2301="0-90d",0,IF(P2301="91-180d",INDEX(Assumptions!$F$8:$F$12,MATCH(B2301,Assumptions!$A$8:$A$12,0)),IF(P2301="181-365d",INDEX(Assumptions!$G$8:$G$12,MATCH(B2301,Assumptions!$A$8:$A$12,0)),INDEX(Assumptions!$H$8:$H$12,MATCH(B2301,Assumptions!$A$8:$A$12,0)))))</f>
        <v>0</v>
      </c>
      <c r="R2301" s="14">
        <f t="shared" ca="1" si="250"/>
        <v>0</v>
      </c>
      <c r="S2301" s="14">
        <f t="shared" ca="1" si="251"/>
        <v>8273280.0000000009</v>
      </c>
      <c r="T2301" s="11" t="s">
        <v>25</v>
      </c>
      <c r="U2301" s="18" t="s">
        <v>26</v>
      </c>
    </row>
    <row r="2302" spans="1:21" ht="15" customHeight="1" x14ac:dyDescent="0.15">
      <c r="A2302" s="10" t="s">
        <v>2350</v>
      </c>
      <c r="B2302" s="11" t="s">
        <v>31</v>
      </c>
      <c r="C2302" s="11" t="s">
        <v>63</v>
      </c>
      <c r="D2302" s="12">
        <v>45832</v>
      </c>
      <c r="E2302" s="11">
        <v>921</v>
      </c>
      <c r="F2302" s="11" t="s">
        <v>33</v>
      </c>
      <c r="G2302" s="13">
        <v>1497.27</v>
      </c>
      <c r="H2302" s="14">
        <f t="shared" si="245"/>
        <v>1378985.67</v>
      </c>
      <c r="I2302" s="14">
        <f>IF(F2302="GHS",H2302,H2302*Assumptions!$B$4)</f>
        <v>1378985.67</v>
      </c>
      <c r="J2302" s="15" t="str">
        <f>INDEX(Assumptions!$B$8:$B$12,MATCH(B2302,Assumptions!$A$8:$A$12,0))</f>
        <v>Weighted Average</v>
      </c>
      <c r="K2302" s="16">
        <f>G2302/(1-INDEX(Assumptions!$D$8:$D$12,MATCH(B2302,Assumptions!$A$8:$A$12,0)))</f>
        <v>2079.5416666666665</v>
      </c>
      <c r="L2302" s="16">
        <f t="shared" si="246"/>
        <v>44.918099999999995</v>
      </c>
      <c r="M2302" s="16">
        <f t="shared" si="247"/>
        <v>103.97708333333333</v>
      </c>
      <c r="N2302" s="14">
        <f>E2302*(K2302-L2302-M2302)*IF(F2302="GHS",1,Assumptions!$B$4)</f>
        <v>1778125.4111499996</v>
      </c>
      <c r="O2302" s="15">
        <f t="shared" ca="1" si="248"/>
        <v>454</v>
      </c>
      <c r="P2302" s="15" t="str">
        <f t="shared" ca="1" si="249"/>
        <v>365d+</v>
      </c>
      <c r="Q2302" s="17">
        <f ca="1">IF(P2302="0-90d",0,IF(P2302="91-180d",INDEX(Assumptions!$F$8:$F$12,MATCH(B2302,Assumptions!$A$8:$A$12,0)),IF(P2302="181-365d",INDEX(Assumptions!$G$8:$G$12,MATCH(B2302,Assumptions!$A$8:$A$12,0)),INDEX(Assumptions!$H$8:$H$12,MATCH(B2302,Assumptions!$A$8:$A$12,0)))))</f>
        <v>0.6</v>
      </c>
      <c r="R2302" s="14">
        <f t="shared" ca="1" si="250"/>
        <v>827391.40199999989</v>
      </c>
      <c r="S2302" s="14">
        <f t="shared" ca="1" si="251"/>
        <v>551594.26800000004</v>
      </c>
      <c r="T2302" s="11" t="s">
        <v>25</v>
      </c>
      <c r="U2302" s="18" t="s">
        <v>26</v>
      </c>
    </row>
    <row r="2303" spans="1:21" ht="15" customHeight="1" x14ac:dyDescent="0.15">
      <c r="A2303" s="10" t="s">
        <v>2351</v>
      </c>
      <c r="B2303" s="11" t="s">
        <v>46</v>
      </c>
      <c r="C2303" s="11" t="s">
        <v>47</v>
      </c>
      <c r="D2303" s="12">
        <v>45834</v>
      </c>
      <c r="E2303" s="11">
        <v>503</v>
      </c>
      <c r="F2303" s="11" t="s">
        <v>33</v>
      </c>
      <c r="G2303" s="13">
        <v>299350.51</v>
      </c>
      <c r="H2303" s="14">
        <f t="shared" si="245"/>
        <v>150573306.53</v>
      </c>
      <c r="I2303" s="14">
        <f>IF(F2303="GHS",H2303,H2303*Assumptions!$B$4)</f>
        <v>150573306.53</v>
      </c>
      <c r="J2303" s="15" t="str">
        <f>INDEX(Assumptions!$B$8:$B$12,MATCH(B2303,Assumptions!$A$8:$A$12,0))</f>
        <v>Specific Identification</v>
      </c>
      <c r="K2303" s="16">
        <f>G2303/(1-INDEX(Assumptions!$D$8:$D$12,MATCH(B2303,Assumptions!$A$8:$A$12,0)))</f>
        <v>383782.70512820513</v>
      </c>
      <c r="L2303" s="16">
        <f t="shared" si="246"/>
        <v>8980.5152999999991</v>
      </c>
      <c r="M2303" s="16">
        <f t="shared" si="247"/>
        <v>19189.135256410256</v>
      </c>
      <c r="N2303" s="14">
        <f>E2303*(K2303-L2303-M2303)*IF(F2303="GHS",1,Assumptions!$B$4)</f>
        <v>178873366.44961286</v>
      </c>
      <c r="O2303" s="15">
        <f t="shared" ca="1" si="248"/>
        <v>452</v>
      </c>
      <c r="P2303" s="15" t="str">
        <f t="shared" ca="1" si="249"/>
        <v>365d+</v>
      </c>
      <c r="Q2303" s="17">
        <f ca="1">IF(P2303="0-90d",0,IF(P2303="91-180d",INDEX(Assumptions!$F$8:$F$12,MATCH(B2303,Assumptions!$A$8:$A$12,0)),IF(P2303="181-365d",INDEX(Assumptions!$G$8:$G$12,MATCH(B2303,Assumptions!$A$8:$A$12,0)),INDEX(Assumptions!$H$8:$H$12,MATCH(B2303,Assumptions!$A$8:$A$12,0)))))</f>
        <v>0.15</v>
      </c>
      <c r="R2303" s="14">
        <f t="shared" ca="1" si="250"/>
        <v>22585995.979499999</v>
      </c>
      <c r="S2303" s="14">
        <f t="shared" ca="1" si="251"/>
        <v>127987310.55050001</v>
      </c>
      <c r="T2303" s="11" t="s">
        <v>25</v>
      </c>
      <c r="U2303" s="18" t="s">
        <v>26</v>
      </c>
    </row>
    <row r="2304" spans="1:21" ht="15" customHeight="1" x14ac:dyDescent="0.15">
      <c r="A2304" s="10" t="s">
        <v>2352</v>
      </c>
      <c r="B2304" s="11" t="s">
        <v>41</v>
      </c>
      <c r="C2304" s="11" t="s">
        <v>49</v>
      </c>
      <c r="D2304" s="12">
        <v>45963</v>
      </c>
      <c r="E2304" s="11">
        <v>2878</v>
      </c>
      <c r="F2304" s="11" t="s">
        <v>33</v>
      </c>
      <c r="G2304" s="13">
        <v>638.64</v>
      </c>
      <c r="H2304" s="14">
        <f t="shared" si="245"/>
        <v>1838005.92</v>
      </c>
      <c r="I2304" s="14">
        <f>IF(F2304="GHS",H2304,H2304*Assumptions!$B$4)</f>
        <v>1838005.92</v>
      </c>
      <c r="J2304" s="15" t="str">
        <f>INDEX(Assumptions!$B$8:$B$12,MATCH(B2304,Assumptions!$A$8:$A$12,0))</f>
        <v>Weighted Average</v>
      </c>
      <c r="K2304" s="16">
        <f>G2304/(1-INDEX(Assumptions!$D$8:$D$12,MATCH(B2304,Assumptions!$A$8:$A$12,0)))</f>
        <v>982.52307692307681</v>
      </c>
      <c r="L2304" s="16">
        <f t="shared" si="246"/>
        <v>19.159199999999998</v>
      </c>
      <c r="M2304" s="16">
        <f t="shared" si="247"/>
        <v>49.126153846153841</v>
      </c>
      <c r="N2304" s="14">
        <f>E2304*(K2304-L2304-M2304)*IF(F2304="GHS",1,Assumptions!$B$4)</f>
        <v>2631176.1670153844</v>
      </c>
      <c r="O2304" s="15">
        <f t="shared" ca="1" si="248"/>
        <v>323</v>
      </c>
      <c r="P2304" s="15" t="str">
        <f t="shared" ca="1" si="249"/>
        <v>181-365d</v>
      </c>
      <c r="Q2304" s="17">
        <f ca="1">IF(P2304="0-90d",0,IF(P2304="91-180d",INDEX(Assumptions!$F$8:$F$12,MATCH(B2304,Assumptions!$A$8:$A$12,0)),IF(P2304="181-365d",INDEX(Assumptions!$G$8:$G$12,MATCH(B2304,Assumptions!$A$8:$A$12,0)),INDEX(Assumptions!$H$8:$H$12,MATCH(B2304,Assumptions!$A$8:$A$12,0)))))</f>
        <v>0.35</v>
      </c>
      <c r="R2304" s="14">
        <f t="shared" ca="1" si="250"/>
        <v>643302.07199999993</v>
      </c>
      <c r="S2304" s="14">
        <f t="shared" ca="1" si="251"/>
        <v>1194703.848</v>
      </c>
      <c r="T2304" s="11" t="s">
        <v>25</v>
      </c>
      <c r="U2304" s="18" t="s">
        <v>26</v>
      </c>
    </row>
    <row r="2305" spans="1:21" ht="15" customHeight="1" x14ac:dyDescent="0.15">
      <c r="A2305" s="10" t="s">
        <v>2353</v>
      </c>
      <c r="B2305" s="11" t="s">
        <v>41</v>
      </c>
      <c r="C2305" s="11" t="s">
        <v>42</v>
      </c>
      <c r="D2305" s="12">
        <v>46168</v>
      </c>
      <c r="E2305" s="11">
        <v>2736</v>
      </c>
      <c r="F2305" s="11" t="s">
        <v>33</v>
      </c>
      <c r="G2305" s="13">
        <v>643.19000000000005</v>
      </c>
      <c r="H2305" s="14">
        <f t="shared" si="245"/>
        <v>1759767.84</v>
      </c>
      <c r="I2305" s="14">
        <f>IF(F2305="GHS",H2305,H2305*Assumptions!$B$4)</f>
        <v>1759767.84</v>
      </c>
      <c r="J2305" s="15" t="str">
        <f>INDEX(Assumptions!$B$8:$B$12,MATCH(B2305,Assumptions!$A$8:$A$12,0))</f>
        <v>Weighted Average</v>
      </c>
      <c r="K2305" s="16">
        <f>G2305/(1-INDEX(Assumptions!$D$8:$D$12,MATCH(B2305,Assumptions!$A$8:$A$12,0)))</f>
        <v>989.52307692307693</v>
      </c>
      <c r="L2305" s="16">
        <f t="shared" si="246"/>
        <v>19.2957</v>
      </c>
      <c r="M2305" s="16">
        <f t="shared" si="247"/>
        <v>49.476153846153849</v>
      </c>
      <c r="N2305" s="14">
        <f>E2305*(K2305-L2305-M2305)*IF(F2305="GHS",1,Assumptions!$B$4)</f>
        <v>2519175.3463384616</v>
      </c>
      <c r="O2305" s="15">
        <f t="shared" ca="1" si="248"/>
        <v>118</v>
      </c>
      <c r="P2305" s="15" t="str">
        <f t="shared" ca="1" si="249"/>
        <v>91-180d</v>
      </c>
      <c r="Q2305" s="17">
        <f ca="1">IF(P2305="0-90d",0,IF(P2305="91-180d",INDEX(Assumptions!$F$8:$F$12,MATCH(B2305,Assumptions!$A$8:$A$12,0)),IF(P2305="181-365d",INDEX(Assumptions!$G$8:$G$12,MATCH(B2305,Assumptions!$A$8:$A$12,0)),INDEX(Assumptions!$H$8:$H$12,MATCH(B2305,Assumptions!$A$8:$A$12,0)))))</f>
        <v>0.1</v>
      </c>
      <c r="R2305" s="14">
        <f t="shared" ca="1" si="250"/>
        <v>175976.78400000001</v>
      </c>
      <c r="S2305" s="14">
        <f t="shared" ca="1" si="251"/>
        <v>1583791.0560000001</v>
      </c>
      <c r="T2305" s="11" t="s">
        <v>25</v>
      </c>
      <c r="U2305" s="18" t="s">
        <v>26</v>
      </c>
    </row>
    <row r="2306" spans="1:21" ht="15" customHeight="1" x14ac:dyDescent="0.15">
      <c r="A2306" s="10" t="s">
        <v>2354</v>
      </c>
      <c r="B2306" s="11" t="s">
        <v>41</v>
      </c>
      <c r="C2306" s="11" t="s">
        <v>44</v>
      </c>
      <c r="D2306" s="12">
        <v>45748</v>
      </c>
      <c r="E2306" s="11">
        <v>4238</v>
      </c>
      <c r="F2306" s="11" t="s">
        <v>33</v>
      </c>
      <c r="G2306" s="13">
        <v>438.4</v>
      </c>
      <c r="H2306" s="14">
        <f t="shared" ref="H2306:H2369" si="252">E2306*G2306</f>
        <v>1857939.2</v>
      </c>
      <c r="I2306" s="14">
        <f>IF(F2306="GHS",H2306,H2306*Assumptions!$B$4)</f>
        <v>1857939.2</v>
      </c>
      <c r="J2306" s="15" t="str">
        <f>INDEX(Assumptions!$B$8:$B$12,MATCH(B2306,Assumptions!$A$8:$A$12,0))</f>
        <v>Weighted Average</v>
      </c>
      <c r="K2306" s="16">
        <f>G2306/(1-INDEX(Assumptions!$D$8:$D$12,MATCH(B2306,Assumptions!$A$8:$A$12,0)))</f>
        <v>674.46153846153845</v>
      </c>
      <c r="L2306" s="16">
        <f t="shared" ref="L2306:L2369" si="253">G2306*0.03</f>
        <v>13.151999999999999</v>
      </c>
      <c r="M2306" s="16">
        <f t="shared" ref="M2306:M2369" si="254">K2306*0.05</f>
        <v>33.723076923076924</v>
      </c>
      <c r="N2306" s="14">
        <f>E2306*(K2306-L2306-M2306)*IF(F2306="GHS",1,Assumptions!$B$4)</f>
        <v>2659711.4239999996</v>
      </c>
      <c r="O2306" s="15">
        <f t="shared" ref="O2306:O2369" ca="1" si="255">TODAY()-D2306</f>
        <v>538</v>
      </c>
      <c r="P2306" s="15" t="str">
        <f t="shared" ref="P2306:P2369" ca="1" si="256">IF(O2306&lt;=90,"0-90d",IF(O2306&lt;=180,"91-180d",IF(O2306&lt;=365,"181-365d","365d+")))</f>
        <v>365d+</v>
      </c>
      <c r="Q2306" s="17">
        <f ca="1">IF(P2306="0-90d",0,IF(P2306="91-180d",INDEX(Assumptions!$F$8:$F$12,MATCH(B2306,Assumptions!$A$8:$A$12,0)),IF(P2306="181-365d",INDEX(Assumptions!$G$8:$G$12,MATCH(B2306,Assumptions!$A$8:$A$12,0)),INDEX(Assumptions!$H$8:$H$12,MATCH(B2306,Assumptions!$A$8:$A$12,0)))))</f>
        <v>0.8</v>
      </c>
      <c r="R2306" s="14">
        <f t="shared" ref="R2306:R2369" ca="1" si="257">I2306*Q2306</f>
        <v>1486351.3600000001</v>
      </c>
      <c r="S2306" s="14">
        <f t="shared" ref="S2306:S2369" ca="1" si="258">IF(T2306="Held on Consignment (Not Owned)",0,MIN(I2306-R2306,N2306))</f>
        <v>371587.83999999985</v>
      </c>
      <c r="T2306" s="11" t="s">
        <v>25</v>
      </c>
      <c r="U2306" s="18" t="s">
        <v>26</v>
      </c>
    </row>
    <row r="2307" spans="1:21" ht="15" customHeight="1" x14ac:dyDescent="0.15">
      <c r="A2307" s="10" t="s">
        <v>2355</v>
      </c>
      <c r="B2307" s="11" t="s">
        <v>31</v>
      </c>
      <c r="C2307" s="11" t="s">
        <v>32</v>
      </c>
      <c r="D2307" s="12">
        <v>45962</v>
      </c>
      <c r="E2307" s="11">
        <v>3204</v>
      </c>
      <c r="F2307" s="11" t="s">
        <v>33</v>
      </c>
      <c r="G2307" s="13">
        <v>2555.35</v>
      </c>
      <c r="H2307" s="14">
        <f t="shared" si="252"/>
        <v>8187341.3999999994</v>
      </c>
      <c r="I2307" s="14">
        <f>IF(F2307="GHS",H2307,H2307*Assumptions!$B$4)</f>
        <v>8187341.3999999994</v>
      </c>
      <c r="J2307" s="15" t="str">
        <f>INDEX(Assumptions!$B$8:$B$12,MATCH(B2307,Assumptions!$A$8:$A$12,0))</f>
        <v>Weighted Average</v>
      </c>
      <c r="K2307" s="16">
        <f>G2307/(1-INDEX(Assumptions!$D$8:$D$12,MATCH(B2307,Assumptions!$A$8:$A$12,0)))</f>
        <v>3549.0972222222222</v>
      </c>
      <c r="L2307" s="16">
        <f t="shared" si="253"/>
        <v>76.660499999999999</v>
      </c>
      <c r="M2307" s="16">
        <f t="shared" si="254"/>
        <v>177.45486111111111</v>
      </c>
      <c r="N2307" s="14">
        <f>E2307*(K2307-L2307-M2307)*IF(F2307="GHS",1,Assumptions!$B$4)</f>
        <v>10557121.882999999</v>
      </c>
      <c r="O2307" s="15">
        <f t="shared" ca="1" si="255"/>
        <v>324</v>
      </c>
      <c r="P2307" s="15" t="str">
        <f t="shared" ca="1" si="256"/>
        <v>181-365d</v>
      </c>
      <c r="Q2307" s="17">
        <f ca="1">IF(P2307="0-90d",0,IF(P2307="91-180d",INDEX(Assumptions!$F$8:$F$12,MATCH(B2307,Assumptions!$A$8:$A$12,0)),IF(P2307="181-365d",INDEX(Assumptions!$G$8:$G$12,MATCH(B2307,Assumptions!$A$8:$A$12,0)),INDEX(Assumptions!$H$8:$H$12,MATCH(B2307,Assumptions!$A$8:$A$12,0)))))</f>
        <v>0.2</v>
      </c>
      <c r="R2307" s="14">
        <f t="shared" ca="1" si="257"/>
        <v>1637468.28</v>
      </c>
      <c r="S2307" s="14">
        <f t="shared" ca="1" si="258"/>
        <v>6549873.1199999992</v>
      </c>
      <c r="T2307" s="11" t="s">
        <v>25</v>
      </c>
      <c r="U2307" s="18" t="s">
        <v>26</v>
      </c>
    </row>
    <row r="2308" spans="1:21" ht="15" customHeight="1" x14ac:dyDescent="0.15">
      <c r="A2308" s="10" t="s">
        <v>2356</v>
      </c>
      <c r="B2308" s="11" t="s">
        <v>41</v>
      </c>
      <c r="C2308" s="11" t="s">
        <v>44</v>
      </c>
      <c r="D2308" s="12">
        <v>46168</v>
      </c>
      <c r="E2308" s="11">
        <v>530</v>
      </c>
      <c r="F2308" s="11" t="s">
        <v>33</v>
      </c>
      <c r="G2308" s="13">
        <v>508.95</v>
      </c>
      <c r="H2308" s="14">
        <f t="shared" si="252"/>
        <v>269743.5</v>
      </c>
      <c r="I2308" s="14">
        <f>IF(F2308="GHS",H2308,H2308*Assumptions!$B$4)</f>
        <v>269743.5</v>
      </c>
      <c r="J2308" s="15" t="str">
        <f>INDEX(Assumptions!$B$8:$B$12,MATCH(B2308,Assumptions!$A$8:$A$12,0))</f>
        <v>Weighted Average</v>
      </c>
      <c r="K2308" s="16">
        <f>G2308/(1-INDEX(Assumptions!$D$8:$D$12,MATCH(B2308,Assumptions!$A$8:$A$12,0)))</f>
        <v>783</v>
      </c>
      <c r="L2308" s="16">
        <f t="shared" si="253"/>
        <v>15.2685</v>
      </c>
      <c r="M2308" s="16">
        <f t="shared" si="254"/>
        <v>39.150000000000006</v>
      </c>
      <c r="N2308" s="14">
        <f>E2308*(K2308-L2308-M2308)*IF(F2308="GHS",1,Assumptions!$B$4)</f>
        <v>386148.19500000001</v>
      </c>
      <c r="O2308" s="15">
        <f t="shared" ca="1" si="255"/>
        <v>118</v>
      </c>
      <c r="P2308" s="15" t="str">
        <f t="shared" ca="1" si="256"/>
        <v>91-180d</v>
      </c>
      <c r="Q2308" s="17">
        <f ca="1">IF(P2308="0-90d",0,IF(P2308="91-180d",INDEX(Assumptions!$F$8:$F$12,MATCH(B2308,Assumptions!$A$8:$A$12,0)),IF(P2308="181-365d",INDEX(Assumptions!$G$8:$G$12,MATCH(B2308,Assumptions!$A$8:$A$12,0)),INDEX(Assumptions!$H$8:$H$12,MATCH(B2308,Assumptions!$A$8:$A$12,0)))))</f>
        <v>0.1</v>
      </c>
      <c r="R2308" s="14">
        <f t="shared" ca="1" si="257"/>
        <v>26974.350000000002</v>
      </c>
      <c r="S2308" s="14">
        <f t="shared" ca="1" si="258"/>
        <v>242769.15</v>
      </c>
      <c r="T2308" s="11" t="s">
        <v>25</v>
      </c>
      <c r="U2308" s="18" t="s">
        <v>36</v>
      </c>
    </row>
    <row r="2309" spans="1:21" ht="15" customHeight="1" x14ac:dyDescent="0.15">
      <c r="A2309" s="10" t="s">
        <v>2357</v>
      </c>
      <c r="B2309" s="11" t="s">
        <v>31</v>
      </c>
      <c r="C2309" s="11" t="s">
        <v>63</v>
      </c>
      <c r="D2309" s="12">
        <v>45978</v>
      </c>
      <c r="E2309" s="11">
        <v>4562</v>
      </c>
      <c r="F2309" s="11" t="s">
        <v>33</v>
      </c>
      <c r="G2309" s="13">
        <v>1107.9100000000001</v>
      </c>
      <c r="H2309" s="14">
        <f t="shared" si="252"/>
        <v>5054285.42</v>
      </c>
      <c r="I2309" s="14">
        <f>IF(F2309="GHS",H2309,H2309*Assumptions!$B$4)</f>
        <v>5054285.42</v>
      </c>
      <c r="J2309" s="15" t="str">
        <f>INDEX(Assumptions!$B$8:$B$12,MATCH(B2309,Assumptions!$A$8:$A$12,0))</f>
        <v>Weighted Average</v>
      </c>
      <c r="K2309" s="16">
        <f>G2309/(1-INDEX(Assumptions!$D$8:$D$12,MATCH(B2309,Assumptions!$A$8:$A$12,0)))</f>
        <v>1538.7638888888891</v>
      </c>
      <c r="L2309" s="16">
        <f t="shared" si="253"/>
        <v>33.237300000000005</v>
      </c>
      <c r="M2309" s="16">
        <f t="shared" si="254"/>
        <v>76.938194444444463</v>
      </c>
      <c r="N2309" s="14">
        <f>E2309*(K2309-L2309-M2309)*IF(F2309="GHS",1,Assumptions!$B$4)</f>
        <v>6517220.2554555563</v>
      </c>
      <c r="O2309" s="15">
        <f t="shared" ca="1" si="255"/>
        <v>308</v>
      </c>
      <c r="P2309" s="15" t="str">
        <f t="shared" ca="1" si="256"/>
        <v>181-365d</v>
      </c>
      <c r="Q2309" s="17">
        <f ca="1">IF(P2309="0-90d",0,IF(P2309="91-180d",INDEX(Assumptions!$F$8:$F$12,MATCH(B2309,Assumptions!$A$8:$A$12,0)),IF(P2309="181-365d",INDEX(Assumptions!$G$8:$G$12,MATCH(B2309,Assumptions!$A$8:$A$12,0)),INDEX(Assumptions!$H$8:$H$12,MATCH(B2309,Assumptions!$A$8:$A$12,0)))))</f>
        <v>0.2</v>
      </c>
      <c r="R2309" s="14">
        <f t="shared" ca="1" si="257"/>
        <v>1010857.084</v>
      </c>
      <c r="S2309" s="14">
        <f t="shared" ca="1" si="258"/>
        <v>4043428.3360000001</v>
      </c>
      <c r="T2309" s="11" t="s">
        <v>25</v>
      </c>
      <c r="U2309" s="18" t="s">
        <v>26</v>
      </c>
    </row>
    <row r="2310" spans="1:21" ht="15" customHeight="1" x14ac:dyDescent="0.15">
      <c r="A2310" s="10" t="s">
        <v>2358</v>
      </c>
      <c r="B2310" s="11" t="s">
        <v>41</v>
      </c>
      <c r="C2310" s="11" t="s">
        <v>115</v>
      </c>
      <c r="D2310" s="12">
        <v>45966</v>
      </c>
      <c r="E2310" s="11">
        <v>1658</v>
      </c>
      <c r="F2310" s="11" t="s">
        <v>33</v>
      </c>
      <c r="G2310" s="13">
        <v>312.95999999999998</v>
      </c>
      <c r="H2310" s="14">
        <f t="shared" si="252"/>
        <v>518887.67999999999</v>
      </c>
      <c r="I2310" s="14">
        <f>IF(F2310="GHS",H2310,H2310*Assumptions!$B$4)</f>
        <v>518887.67999999999</v>
      </c>
      <c r="J2310" s="15" t="str">
        <f>INDEX(Assumptions!$B$8:$B$12,MATCH(B2310,Assumptions!$A$8:$A$12,0))</f>
        <v>Weighted Average</v>
      </c>
      <c r="K2310" s="16">
        <f>G2310/(1-INDEX(Assumptions!$D$8:$D$12,MATCH(B2310,Assumptions!$A$8:$A$12,0)))</f>
        <v>481.47692307692301</v>
      </c>
      <c r="L2310" s="16">
        <f t="shared" si="253"/>
        <v>9.3887999999999998</v>
      </c>
      <c r="M2310" s="16">
        <f t="shared" si="254"/>
        <v>24.073846153846151</v>
      </c>
      <c r="N2310" s="14">
        <f>E2310*(K2310-L2310-M2310)*IF(F2310="GHS",1,Assumptions!$B$4)</f>
        <v>742807.67113846145</v>
      </c>
      <c r="O2310" s="15">
        <f t="shared" ca="1" si="255"/>
        <v>320</v>
      </c>
      <c r="P2310" s="15" t="str">
        <f t="shared" ca="1" si="256"/>
        <v>181-365d</v>
      </c>
      <c r="Q2310" s="17">
        <f ca="1">IF(P2310="0-90d",0,IF(P2310="91-180d",INDEX(Assumptions!$F$8:$F$12,MATCH(B2310,Assumptions!$A$8:$A$12,0)),IF(P2310="181-365d",INDEX(Assumptions!$G$8:$G$12,MATCH(B2310,Assumptions!$A$8:$A$12,0)),INDEX(Assumptions!$H$8:$H$12,MATCH(B2310,Assumptions!$A$8:$A$12,0)))))</f>
        <v>0.35</v>
      </c>
      <c r="R2310" s="14">
        <f t="shared" ca="1" si="257"/>
        <v>181610.68799999999</v>
      </c>
      <c r="S2310" s="14">
        <f t="shared" ca="1" si="258"/>
        <v>337276.99199999997</v>
      </c>
      <c r="T2310" s="11" t="s">
        <v>25</v>
      </c>
      <c r="U2310" s="18" t="s">
        <v>26</v>
      </c>
    </row>
    <row r="2311" spans="1:21" ht="15" customHeight="1" x14ac:dyDescent="0.15">
      <c r="A2311" s="10" t="s">
        <v>2359</v>
      </c>
      <c r="B2311" s="11" t="s">
        <v>41</v>
      </c>
      <c r="C2311" s="11" t="s">
        <v>42</v>
      </c>
      <c r="D2311" s="12">
        <v>45859</v>
      </c>
      <c r="E2311" s="11">
        <v>4178</v>
      </c>
      <c r="F2311" s="11" t="s">
        <v>33</v>
      </c>
      <c r="G2311" s="13">
        <v>236.22</v>
      </c>
      <c r="H2311" s="14">
        <f t="shared" si="252"/>
        <v>986927.16</v>
      </c>
      <c r="I2311" s="14">
        <f>IF(F2311="GHS",H2311,H2311*Assumptions!$B$4)</f>
        <v>986927.16</v>
      </c>
      <c r="J2311" s="15" t="str">
        <f>INDEX(Assumptions!$B$8:$B$12,MATCH(B2311,Assumptions!$A$8:$A$12,0))</f>
        <v>Weighted Average</v>
      </c>
      <c r="K2311" s="16">
        <f>G2311/(1-INDEX(Assumptions!$D$8:$D$12,MATCH(B2311,Assumptions!$A$8:$A$12,0)))</f>
        <v>363.4153846153846</v>
      </c>
      <c r="L2311" s="16">
        <f t="shared" si="253"/>
        <v>7.0865999999999998</v>
      </c>
      <c r="M2311" s="16">
        <f t="shared" si="254"/>
        <v>18.170769230769231</v>
      </c>
      <c r="N2311" s="14">
        <f>E2311*(K2311-L2311-M2311)*IF(F2311="GHS",1,Assumptions!$B$4)</f>
        <v>1412824.188276923</v>
      </c>
      <c r="O2311" s="15">
        <f t="shared" ca="1" si="255"/>
        <v>427</v>
      </c>
      <c r="P2311" s="15" t="str">
        <f t="shared" ca="1" si="256"/>
        <v>365d+</v>
      </c>
      <c r="Q2311" s="17">
        <f ca="1">IF(P2311="0-90d",0,IF(P2311="91-180d",INDEX(Assumptions!$F$8:$F$12,MATCH(B2311,Assumptions!$A$8:$A$12,0)),IF(P2311="181-365d",INDEX(Assumptions!$G$8:$G$12,MATCH(B2311,Assumptions!$A$8:$A$12,0)),INDEX(Assumptions!$H$8:$H$12,MATCH(B2311,Assumptions!$A$8:$A$12,0)))))</f>
        <v>0.8</v>
      </c>
      <c r="R2311" s="14">
        <f t="shared" ca="1" si="257"/>
        <v>789541.72800000012</v>
      </c>
      <c r="S2311" s="14">
        <f t="shared" ca="1" si="258"/>
        <v>197385.43199999991</v>
      </c>
      <c r="T2311" s="11" t="s">
        <v>25</v>
      </c>
      <c r="U2311" s="18" t="s">
        <v>26</v>
      </c>
    </row>
    <row r="2312" spans="1:21" ht="15" customHeight="1" x14ac:dyDescent="0.15">
      <c r="A2312" s="10" t="s">
        <v>2360</v>
      </c>
      <c r="B2312" s="11" t="s">
        <v>41</v>
      </c>
      <c r="C2312" s="11" t="s">
        <v>44</v>
      </c>
      <c r="D2312" s="12">
        <v>46147</v>
      </c>
      <c r="E2312" s="11">
        <v>3039</v>
      </c>
      <c r="F2312" s="11" t="s">
        <v>33</v>
      </c>
      <c r="G2312" s="13">
        <v>468.35</v>
      </c>
      <c r="H2312" s="14">
        <f t="shared" si="252"/>
        <v>1423315.6500000001</v>
      </c>
      <c r="I2312" s="14">
        <f>IF(F2312="GHS",H2312,H2312*Assumptions!$B$4)</f>
        <v>1423315.6500000001</v>
      </c>
      <c r="J2312" s="15" t="str">
        <f>INDEX(Assumptions!$B$8:$B$12,MATCH(B2312,Assumptions!$A$8:$A$12,0))</f>
        <v>Weighted Average</v>
      </c>
      <c r="K2312" s="16">
        <f>G2312/(1-INDEX(Assumptions!$D$8:$D$12,MATCH(B2312,Assumptions!$A$8:$A$12,0)))</f>
        <v>720.53846153846155</v>
      </c>
      <c r="L2312" s="16">
        <f t="shared" si="253"/>
        <v>14.0505</v>
      </c>
      <c r="M2312" s="16">
        <f t="shared" si="254"/>
        <v>36.026923076923076</v>
      </c>
      <c r="N2312" s="14">
        <f>E2312*(K2312-L2312-M2312)*IF(F2312="GHS",1,Assumptions!$B$4)</f>
        <v>2037531.0958846158</v>
      </c>
      <c r="O2312" s="15">
        <f t="shared" ca="1" si="255"/>
        <v>139</v>
      </c>
      <c r="P2312" s="15" t="str">
        <f t="shared" ca="1" si="256"/>
        <v>91-180d</v>
      </c>
      <c r="Q2312" s="17">
        <f ca="1">IF(P2312="0-90d",0,IF(P2312="91-180d",INDEX(Assumptions!$F$8:$F$12,MATCH(B2312,Assumptions!$A$8:$A$12,0)),IF(P2312="181-365d",INDEX(Assumptions!$G$8:$G$12,MATCH(B2312,Assumptions!$A$8:$A$12,0)),INDEX(Assumptions!$H$8:$H$12,MATCH(B2312,Assumptions!$A$8:$A$12,0)))))</f>
        <v>0.1</v>
      </c>
      <c r="R2312" s="14">
        <f t="shared" ca="1" si="257"/>
        <v>142331.56500000003</v>
      </c>
      <c r="S2312" s="14">
        <f t="shared" ca="1" si="258"/>
        <v>1280984.0850000002</v>
      </c>
      <c r="T2312" s="11" t="s">
        <v>50</v>
      </c>
      <c r="U2312" s="18" t="s">
        <v>26</v>
      </c>
    </row>
    <row r="2313" spans="1:21" ht="15" customHeight="1" x14ac:dyDescent="0.15">
      <c r="A2313" s="10" t="s">
        <v>2361</v>
      </c>
      <c r="B2313" s="11" t="s">
        <v>41</v>
      </c>
      <c r="C2313" s="11" t="s">
        <v>49</v>
      </c>
      <c r="D2313" s="12">
        <v>45763</v>
      </c>
      <c r="E2313" s="11">
        <v>4152</v>
      </c>
      <c r="F2313" s="11" t="s">
        <v>33</v>
      </c>
      <c r="G2313" s="13">
        <v>387.12</v>
      </c>
      <c r="H2313" s="14">
        <f t="shared" si="252"/>
        <v>1607322.24</v>
      </c>
      <c r="I2313" s="14">
        <f>IF(F2313="GHS",H2313,H2313*Assumptions!$B$4)</f>
        <v>1607322.24</v>
      </c>
      <c r="J2313" s="15" t="str">
        <f>INDEX(Assumptions!$B$8:$B$12,MATCH(B2313,Assumptions!$A$8:$A$12,0))</f>
        <v>Weighted Average</v>
      </c>
      <c r="K2313" s="16">
        <f>G2313/(1-INDEX(Assumptions!$D$8:$D$12,MATCH(B2313,Assumptions!$A$8:$A$12,0)))</f>
        <v>595.56923076923078</v>
      </c>
      <c r="L2313" s="16">
        <f t="shared" si="253"/>
        <v>11.6136</v>
      </c>
      <c r="M2313" s="16">
        <f t="shared" si="254"/>
        <v>29.778461538461542</v>
      </c>
      <c r="N2313" s="14">
        <f>E2313*(K2313-L2313-M2313)*IF(F2313="GHS",1,Assumptions!$B$4)</f>
        <v>2300943.6066461536</v>
      </c>
      <c r="O2313" s="15">
        <f t="shared" ca="1" si="255"/>
        <v>523</v>
      </c>
      <c r="P2313" s="15" t="str">
        <f t="shared" ca="1" si="256"/>
        <v>365d+</v>
      </c>
      <c r="Q2313" s="17">
        <f ca="1">IF(P2313="0-90d",0,IF(P2313="91-180d",INDEX(Assumptions!$F$8:$F$12,MATCH(B2313,Assumptions!$A$8:$A$12,0)),IF(P2313="181-365d",INDEX(Assumptions!$G$8:$G$12,MATCH(B2313,Assumptions!$A$8:$A$12,0)),INDEX(Assumptions!$H$8:$H$12,MATCH(B2313,Assumptions!$A$8:$A$12,0)))))</f>
        <v>0.8</v>
      </c>
      <c r="R2313" s="14">
        <f t="shared" ca="1" si="257"/>
        <v>1285857.7920000001</v>
      </c>
      <c r="S2313" s="14">
        <f t="shared" ca="1" si="258"/>
        <v>321464.44799999986</v>
      </c>
      <c r="T2313" s="11" t="s">
        <v>25</v>
      </c>
      <c r="U2313" s="18" t="s">
        <v>26</v>
      </c>
    </row>
    <row r="2314" spans="1:21" ht="15" customHeight="1" x14ac:dyDescent="0.15">
      <c r="A2314" s="10" t="s">
        <v>2362</v>
      </c>
      <c r="B2314" s="11" t="s">
        <v>28</v>
      </c>
      <c r="C2314" s="11" t="s">
        <v>35</v>
      </c>
      <c r="D2314" s="12">
        <v>46043</v>
      </c>
      <c r="E2314" s="11">
        <v>745</v>
      </c>
      <c r="F2314" s="11" t="s">
        <v>24</v>
      </c>
      <c r="G2314" s="13">
        <v>11152.45</v>
      </c>
      <c r="H2314" s="14">
        <f t="shared" si="252"/>
        <v>8308575.2500000009</v>
      </c>
      <c r="I2314" s="14">
        <f>IF(F2314="GHS",H2314,H2314*Assumptions!$B$4)</f>
        <v>89732612.700000018</v>
      </c>
      <c r="J2314" s="15" t="str">
        <f>INDEX(Assumptions!$B$8:$B$12,MATCH(B2314,Assumptions!$A$8:$A$12,0))</f>
        <v>Fair Value Less Costs to Sell</v>
      </c>
      <c r="K2314" s="16">
        <f>G2314/(1-INDEX(Assumptions!$D$8:$D$12,MATCH(B2314,Assumptions!$A$8:$A$12,0)))</f>
        <v>12673.238636363638</v>
      </c>
      <c r="L2314" s="16">
        <f t="shared" si="253"/>
        <v>334.57350000000002</v>
      </c>
      <c r="M2314" s="16">
        <f t="shared" si="254"/>
        <v>633.66193181818198</v>
      </c>
      <c r="N2314" s="14">
        <f>E2314*(K2314-L2314-M2314)*IF(F2314="GHS",1,Assumptions!$B$4)</f>
        <v>94178455.783772752</v>
      </c>
      <c r="O2314" s="15">
        <f t="shared" ca="1" si="255"/>
        <v>243</v>
      </c>
      <c r="P2314" s="15" t="str">
        <f t="shared" ca="1" si="256"/>
        <v>181-365d</v>
      </c>
      <c r="Q2314" s="17">
        <f ca="1">IF(P2314="0-90d",0,IF(P2314="91-180d",INDEX(Assumptions!$F$8:$F$12,MATCH(B2314,Assumptions!$A$8:$A$12,0)),IF(P2314="181-365d",INDEX(Assumptions!$G$8:$G$12,MATCH(B2314,Assumptions!$A$8:$A$12,0)),INDEX(Assumptions!$H$8:$H$12,MATCH(B2314,Assumptions!$A$8:$A$12,0)))))</f>
        <v>0.1</v>
      </c>
      <c r="R2314" s="14">
        <f t="shared" ca="1" si="257"/>
        <v>8973261.2700000014</v>
      </c>
      <c r="S2314" s="14">
        <f t="shared" ca="1" si="258"/>
        <v>80759351.430000022</v>
      </c>
      <c r="T2314" s="11" t="s">
        <v>25</v>
      </c>
      <c r="U2314" s="18" t="s">
        <v>26</v>
      </c>
    </row>
    <row r="2315" spans="1:21" ht="15" customHeight="1" x14ac:dyDescent="0.15">
      <c r="A2315" s="10" t="s">
        <v>2363</v>
      </c>
      <c r="B2315" s="11" t="s">
        <v>41</v>
      </c>
      <c r="C2315" s="11" t="s">
        <v>49</v>
      </c>
      <c r="D2315" s="12">
        <v>46226</v>
      </c>
      <c r="E2315" s="11">
        <v>3821</v>
      </c>
      <c r="F2315" s="11" t="s">
        <v>33</v>
      </c>
      <c r="G2315" s="13">
        <v>320.37</v>
      </c>
      <c r="H2315" s="14">
        <f t="shared" si="252"/>
        <v>1224133.77</v>
      </c>
      <c r="I2315" s="14">
        <f>IF(F2315="GHS",H2315,H2315*Assumptions!$B$4)</f>
        <v>1224133.77</v>
      </c>
      <c r="J2315" s="15" t="str">
        <f>INDEX(Assumptions!$B$8:$B$12,MATCH(B2315,Assumptions!$A$8:$A$12,0))</f>
        <v>Weighted Average</v>
      </c>
      <c r="K2315" s="16">
        <f>G2315/(1-INDEX(Assumptions!$D$8:$D$12,MATCH(B2315,Assumptions!$A$8:$A$12,0)))</f>
        <v>492.87692307692305</v>
      </c>
      <c r="L2315" s="16">
        <f t="shared" si="253"/>
        <v>9.6111000000000004</v>
      </c>
      <c r="M2315" s="16">
        <f t="shared" si="254"/>
        <v>24.643846153846155</v>
      </c>
      <c r="N2315" s="14">
        <f>E2315*(K2315-L2315-M2315)*IF(F2315="GHS",1,Assumptions!$B$4)</f>
        <v>1752394.5738230767</v>
      </c>
      <c r="O2315" s="15">
        <f t="shared" ca="1" si="255"/>
        <v>60</v>
      </c>
      <c r="P2315" s="15" t="str">
        <f t="shared" ca="1" si="256"/>
        <v>0-90d</v>
      </c>
      <c r="Q2315" s="17">
        <f ca="1">IF(P2315="0-90d",0,IF(P2315="91-180d",INDEX(Assumptions!$F$8:$F$12,MATCH(B2315,Assumptions!$A$8:$A$12,0)),IF(P2315="181-365d",INDEX(Assumptions!$G$8:$G$12,MATCH(B2315,Assumptions!$A$8:$A$12,0)),INDEX(Assumptions!$H$8:$H$12,MATCH(B2315,Assumptions!$A$8:$A$12,0)))))</f>
        <v>0</v>
      </c>
      <c r="R2315" s="14">
        <f t="shared" ca="1" si="257"/>
        <v>0</v>
      </c>
      <c r="S2315" s="14">
        <f t="shared" ca="1" si="258"/>
        <v>1224133.77</v>
      </c>
      <c r="T2315" s="11" t="s">
        <v>25</v>
      </c>
      <c r="U2315" s="18" t="s">
        <v>26</v>
      </c>
    </row>
    <row r="2316" spans="1:21" ht="15" customHeight="1" x14ac:dyDescent="0.15">
      <c r="A2316" s="10" t="s">
        <v>2364</v>
      </c>
      <c r="B2316" s="11" t="s">
        <v>46</v>
      </c>
      <c r="C2316" s="11" t="s">
        <v>47</v>
      </c>
      <c r="D2316" s="12">
        <v>45821</v>
      </c>
      <c r="E2316" s="11">
        <v>1098</v>
      </c>
      <c r="F2316" s="11" t="s">
        <v>33</v>
      </c>
      <c r="G2316" s="13">
        <v>495952.48</v>
      </c>
      <c r="H2316" s="14">
        <f t="shared" si="252"/>
        <v>544555823.03999996</v>
      </c>
      <c r="I2316" s="14">
        <f>IF(F2316="GHS",H2316,H2316*Assumptions!$B$4)</f>
        <v>544555823.03999996</v>
      </c>
      <c r="J2316" s="15" t="str">
        <f>INDEX(Assumptions!$B$8:$B$12,MATCH(B2316,Assumptions!$A$8:$A$12,0))</f>
        <v>Specific Identification</v>
      </c>
      <c r="K2316" s="16">
        <f>G2316/(1-INDEX(Assumptions!$D$8:$D$12,MATCH(B2316,Assumptions!$A$8:$A$12,0)))</f>
        <v>635836.51282051275</v>
      </c>
      <c r="L2316" s="16">
        <f t="shared" si="253"/>
        <v>14878.5744</v>
      </c>
      <c r="M2316" s="16">
        <f t="shared" si="254"/>
        <v>31791.82564102564</v>
      </c>
      <c r="N2316" s="14">
        <f>E2316*(K2316-L2316-M2316)*IF(F2316="GHS",1,Assumptions!$B$4)</f>
        <v>646904391.83187675</v>
      </c>
      <c r="O2316" s="15">
        <f t="shared" ca="1" si="255"/>
        <v>465</v>
      </c>
      <c r="P2316" s="15" t="str">
        <f t="shared" ca="1" si="256"/>
        <v>365d+</v>
      </c>
      <c r="Q2316" s="17">
        <f ca="1">IF(P2316="0-90d",0,IF(P2316="91-180d",INDEX(Assumptions!$F$8:$F$12,MATCH(B2316,Assumptions!$A$8:$A$12,0)),IF(P2316="181-365d",INDEX(Assumptions!$G$8:$G$12,MATCH(B2316,Assumptions!$A$8:$A$12,0)),INDEX(Assumptions!$H$8:$H$12,MATCH(B2316,Assumptions!$A$8:$A$12,0)))))</f>
        <v>0.15</v>
      </c>
      <c r="R2316" s="14">
        <f t="shared" ca="1" si="257"/>
        <v>81683373.455999985</v>
      </c>
      <c r="S2316" s="14">
        <f t="shared" ca="1" si="258"/>
        <v>462872449.58399999</v>
      </c>
      <c r="T2316" s="11" t="s">
        <v>25</v>
      </c>
      <c r="U2316" s="18" t="s">
        <v>26</v>
      </c>
    </row>
    <row r="2317" spans="1:21" ht="15" customHeight="1" x14ac:dyDescent="0.15">
      <c r="A2317" s="10" t="s">
        <v>2365</v>
      </c>
      <c r="B2317" s="11" t="s">
        <v>31</v>
      </c>
      <c r="C2317" s="11" t="s">
        <v>32</v>
      </c>
      <c r="D2317" s="12">
        <v>45738</v>
      </c>
      <c r="E2317" s="11">
        <v>2222</v>
      </c>
      <c r="F2317" s="11" t="s">
        <v>33</v>
      </c>
      <c r="G2317" s="13">
        <v>2557</v>
      </c>
      <c r="H2317" s="14">
        <f t="shared" si="252"/>
        <v>5681654</v>
      </c>
      <c r="I2317" s="14">
        <f>IF(F2317="GHS",H2317,H2317*Assumptions!$B$4)</f>
        <v>5681654</v>
      </c>
      <c r="J2317" s="15" t="str">
        <f>INDEX(Assumptions!$B$8:$B$12,MATCH(B2317,Assumptions!$A$8:$A$12,0))</f>
        <v>Weighted Average</v>
      </c>
      <c r="K2317" s="16">
        <f>G2317/(1-INDEX(Assumptions!$D$8:$D$12,MATCH(B2317,Assumptions!$A$8:$A$12,0)))</f>
        <v>3551.3888888888891</v>
      </c>
      <c r="L2317" s="16">
        <f t="shared" si="253"/>
        <v>76.709999999999994</v>
      </c>
      <c r="M2317" s="16">
        <f t="shared" si="254"/>
        <v>177.56944444444446</v>
      </c>
      <c r="N2317" s="14">
        <f>E2317*(K2317-L2317-M2317)*IF(F2317="GHS",1,Assumptions!$B$4)</f>
        <v>7326177.1855555559</v>
      </c>
      <c r="O2317" s="15">
        <f t="shared" ca="1" si="255"/>
        <v>548</v>
      </c>
      <c r="P2317" s="15" t="str">
        <f t="shared" ca="1" si="256"/>
        <v>365d+</v>
      </c>
      <c r="Q2317" s="17">
        <f ca="1">IF(P2317="0-90d",0,IF(P2317="91-180d",INDEX(Assumptions!$F$8:$F$12,MATCH(B2317,Assumptions!$A$8:$A$12,0)),IF(P2317="181-365d",INDEX(Assumptions!$G$8:$G$12,MATCH(B2317,Assumptions!$A$8:$A$12,0)),INDEX(Assumptions!$H$8:$H$12,MATCH(B2317,Assumptions!$A$8:$A$12,0)))))</f>
        <v>0.6</v>
      </c>
      <c r="R2317" s="14">
        <f t="shared" ca="1" si="257"/>
        <v>3408992.4</v>
      </c>
      <c r="S2317" s="14">
        <f t="shared" ca="1" si="258"/>
        <v>2272661.6</v>
      </c>
      <c r="T2317" s="11" t="s">
        <v>25</v>
      </c>
      <c r="U2317" s="18" t="s">
        <v>26</v>
      </c>
    </row>
    <row r="2318" spans="1:21" ht="15" customHeight="1" x14ac:dyDescent="0.15">
      <c r="A2318" s="10" t="s">
        <v>2366</v>
      </c>
      <c r="B2318" s="11" t="s">
        <v>22</v>
      </c>
      <c r="C2318" s="11" t="s">
        <v>81</v>
      </c>
      <c r="D2318" s="12">
        <v>46208</v>
      </c>
      <c r="E2318" s="11">
        <v>2759</v>
      </c>
      <c r="F2318" s="11" t="s">
        <v>24</v>
      </c>
      <c r="G2318" s="13">
        <v>39913.31</v>
      </c>
      <c r="H2318" s="14">
        <f t="shared" si="252"/>
        <v>110120822.28999999</v>
      </c>
      <c r="I2318" s="14">
        <f>IF(F2318="GHS",H2318,H2318*Assumptions!$B$4)</f>
        <v>1189304880.7319999</v>
      </c>
      <c r="J2318" s="15" t="str">
        <f>INDEX(Assumptions!$B$8:$B$12,MATCH(B2318,Assumptions!$A$8:$A$12,0))</f>
        <v>FIFO</v>
      </c>
      <c r="K2318" s="16">
        <f>G2318/(1-INDEX(Assumptions!$D$8:$D$12,MATCH(B2318,Assumptions!$A$8:$A$12,0)))</f>
        <v>48674.768292682922</v>
      </c>
      <c r="L2318" s="16">
        <f t="shared" si="253"/>
        <v>1197.3992999999998</v>
      </c>
      <c r="M2318" s="16">
        <f t="shared" si="254"/>
        <v>2433.738414634146</v>
      </c>
      <c r="N2318" s="14">
        <f>E2318*(K2318-L2318-M2318)*IF(F2318="GHS",1,Assumptions!$B$4)</f>
        <v>1342174069.0602353</v>
      </c>
      <c r="O2318" s="15">
        <f t="shared" ca="1" si="255"/>
        <v>78</v>
      </c>
      <c r="P2318" s="15" t="str">
        <f t="shared" ca="1" si="256"/>
        <v>0-90d</v>
      </c>
      <c r="Q2318" s="17">
        <f ca="1">IF(P2318="0-90d",0,IF(P2318="91-180d",INDEX(Assumptions!$F$8:$F$12,MATCH(B2318,Assumptions!$A$8:$A$12,0)),IF(P2318="181-365d",INDEX(Assumptions!$G$8:$G$12,MATCH(B2318,Assumptions!$A$8:$A$12,0)),INDEX(Assumptions!$H$8:$H$12,MATCH(B2318,Assumptions!$A$8:$A$12,0)))))</f>
        <v>0</v>
      </c>
      <c r="R2318" s="14">
        <f t="shared" ca="1" si="257"/>
        <v>0</v>
      </c>
      <c r="S2318" s="14">
        <f t="shared" ca="1" si="258"/>
        <v>1189304880.7319999</v>
      </c>
      <c r="T2318" s="11" t="s">
        <v>25</v>
      </c>
      <c r="U2318" s="18" t="s">
        <v>26</v>
      </c>
    </row>
    <row r="2319" spans="1:21" ht="15" customHeight="1" x14ac:dyDescent="0.15">
      <c r="A2319" s="10" t="s">
        <v>2367</v>
      </c>
      <c r="B2319" s="11" t="s">
        <v>41</v>
      </c>
      <c r="C2319" s="11" t="s">
        <v>49</v>
      </c>
      <c r="D2319" s="12">
        <v>46221</v>
      </c>
      <c r="E2319" s="11">
        <v>2921</v>
      </c>
      <c r="F2319" s="11" t="s">
        <v>33</v>
      </c>
      <c r="G2319" s="13">
        <v>278.32</v>
      </c>
      <c r="H2319" s="14">
        <f t="shared" si="252"/>
        <v>812972.72</v>
      </c>
      <c r="I2319" s="14">
        <f>IF(F2319="GHS",H2319,H2319*Assumptions!$B$4)</f>
        <v>812972.72</v>
      </c>
      <c r="J2319" s="15" t="str">
        <f>INDEX(Assumptions!$B$8:$B$12,MATCH(B2319,Assumptions!$A$8:$A$12,0))</f>
        <v>Weighted Average</v>
      </c>
      <c r="K2319" s="16">
        <f>G2319/(1-INDEX(Assumptions!$D$8:$D$12,MATCH(B2319,Assumptions!$A$8:$A$12,0)))</f>
        <v>428.18461538461537</v>
      </c>
      <c r="L2319" s="16">
        <f t="shared" si="253"/>
        <v>8.3495999999999988</v>
      </c>
      <c r="M2319" s="16">
        <f t="shared" si="254"/>
        <v>21.409230769230771</v>
      </c>
      <c r="N2319" s="14">
        <f>E2319*(K2319-L2319-M2319)*IF(F2319="GHS",1,Assumptions!$B$4)</f>
        <v>1163801.7168615384</v>
      </c>
      <c r="O2319" s="15">
        <f t="shared" ca="1" si="255"/>
        <v>65</v>
      </c>
      <c r="P2319" s="15" t="str">
        <f t="shared" ca="1" si="256"/>
        <v>0-90d</v>
      </c>
      <c r="Q2319" s="17">
        <f ca="1">IF(P2319="0-90d",0,IF(P2319="91-180d",INDEX(Assumptions!$F$8:$F$12,MATCH(B2319,Assumptions!$A$8:$A$12,0)),IF(P2319="181-365d",INDEX(Assumptions!$G$8:$G$12,MATCH(B2319,Assumptions!$A$8:$A$12,0)),INDEX(Assumptions!$H$8:$H$12,MATCH(B2319,Assumptions!$A$8:$A$12,0)))))</f>
        <v>0</v>
      </c>
      <c r="R2319" s="14">
        <f t="shared" ca="1" si="257"/>
        <v>0</v>
      </c>
      <c r="S2319" s="14">
        <f t="shared" ca="1" si="258"/>
        <v>812972.72</v>
      </c>
      <c r="T2319" s="11" t="s">
        <v>50</v>
      </c>
      <c r="U2319" s="18" t="s">
        <v>26</v>
      </c>
    </row>
    <row r="2320" spans="1:21" ht="15" customHeight="1" x14ac:dyDescent="0.15">
      <c r="A2320" s="10" t="s">
        <v>2368</v>
      </c>
      <c r="B2320" s="11" t="s">
        <v>28</v>
      </c>
      <c r="C2320" s="11" t="s">
        <v>35</v>
      </c>
      <c r="D2320" s="12">
        <v>45876</v>
      </c>
      <c r="E2320" s="11">
        <v>2642</v>
      </c>
      <c r="F2320" s="11" t="s">
        <v>24</v>
      </c>
      <c r="G2320" s="13">
        <v>10431.27</v>
      </c>
      <c r="H2320" s="14">
        <f t="shared" si="252"/>
        <v>27559415.34</v>
      </c>
      <c r="I2320" s="14">
        <f>IF(F2320="GHS",H2320,H2320*Assumptions!$B$4)</f>
        <v>297641685.67199999</v>
      </c>
      <c r="J2320" s="15" t="str">
        <f>INDEX(Assumptions!$B$8:$B$12,MATCH(B2320,Assumptions!$A$8:$A$12,0))</f>
        <v>Fair Value Less Costs to Sell</v>
      </c>
      <c r="K2320" s="16">
        <f>G2320/(1-INDEX(Assumptions!$D$8:$D$12,MATCH(B2320,Assumptions!$A$8:$A$12,0)))</f>
        <v>11853.71590909091</v>
      </c>
      <c r="L2320" s="16">
        <f t="shared" si="253"/>
        <v>312.93810000000002</v>
      </c>
      <c r="M2320" s="16">
        <f t="shared" si="254"/>
        <v>592.68579545454554</v>
      </c>
      <c r="N2320" s="14">
        <f>E2320*(K2320-L2320-M2320)*IF(F2320="GHS",1,Assumptions!$B$4)</f>
        <v>312388478.2802946</v>
      </c>
      <c r="O2320" s="15">
        <f t="shared" ca="1" si="255"/>
        <v>410</v>
      </c>
      <c r="P2320" s="15" t="str">
        <f t="shared" ca="1" si="256"/>
        <v>365d+</v>
      </c>
      <c r="Q2320" s="17">
        <f ca="1">IF(P2320="0-90d",0,IF(P2320="91-180d",INDEX(Assumptions!$F$8:$F$12,MATCH(B2320,Assumptions!$A$8:$A$12,0)),IF(P2320="181-365d",INDEX(Assumptions!$G$8:$G$12,MATCH(B2320,Assumptions!$A$8:$A$12,0)),INDEX(Assumptions!$H$8:$H$12,MATCH(B2320,Assumptions!$A$8:$A$12,0)))))</f>
        <v>0.4</v>
      </c>
      <c r="R2320" s="14">
        <f t="shared" ca="1" si="257"/>
        <v>119056674.26880001</v>
      </c>
      <c r="S2320" s="14">
        <f t="shared" ca="1" si="258"/>
        <v>178585011.40319997</v>
      </c>
      <c r="T2320" s="11" t="s">
        <v>25</v>
      </c>
      <c r="U2320" s="18" t="s">
        <v>36</v>
      </c>
    </row>
    <row r="2321" spans="1:21" ht="15" customHeight="1" x14ac:dyDescent="0.15">
      <c r="A2321" s="10" t="s">
        <v>2369</v>
      </c>
      <c r="B2321" s="11" t="s">
        <v>41</v>
      </c>
      <c r="C2321" s="11" t="s">
        <v>42</v>
      </c>
      <c r="D2321" s="12">
        <v>45973</v>
      </c>
      <c r="E2321" s="11">
        <v>293</v>
      </c>
      <c r="F2321" s="11" t="s">
        <v>33</v>
      </c>
      <c r="G2321" s="13">
        <v>282.81</v>
      </c>
      <c r="H2321" s="14">
        <f t="shared" si="252"/>
        <v>82863.33</v>
      </c>
      <c r="I2321" s="14">
        <f>IF(F2321="GHS",H2321,H2321*Assumptions!$B$4)</f>
        <v>82863.33</v>
      </c>
      <c r="J2321" s="15" t="str">
        <f>INDEX(Assumptions!$B$8:$B$12,MATCH(B2321,Assumptions!$A$8:$A$12,0))</f>
        <v>Weighted Average</v>
      </c>
      <c r="K2321" s="16">
        <f>G2321/(1-INDEX(Assumptions!$D$8:$D$12,MATCH(B2321,Assumptions!$A$8:$A$12,0)))</f>
        <v>435.09230769230766</v>
      </c>
      <c r="L2321" s="16">
        <f t="shared" si="253"/>
        <v>8.4842999999999993</v>
      </c>
      <c r="M2321" s="16">
        <f t="shared" si="254"/>
        <v>21.754615384615384</v>
      </c>
      <c r="N2321" s="14">
        <f>E2321*(K2321-L2321-M2321)*IF(F2321="GHS",1,Assumptions!$B$4)</f>
        <v>118622.04394615383</v>
      </c>
      <c r="O2321" s="15">
        <f t="shared" ca="1" si="255"/>
        <v>313</v>
      </c>
      <c r="P2321" s="15" t="str">
        <f t="shared" ca="1" si="256"/>
        <v>181-365d</v>
      </c>
      <c r="Q2321" s="17">
        <f ca="1">IF(P2321="0-90d",0,IF(P2321="91-180d",INDEX(Assumptions!$F$8:$F$12,MATCH(B2321,Assumptions!$A$8:$A$12,0)),IF(P2321="181-365d",INDEX(Assumptions!$G$8:$G$12,MATCH(B2321,Assumptions!$A$8:$A$12,0)),INDEX(Assumptions!$H$8:$H$12,MATCH(B2321,Assumptions!$A$8:$A$12,0)))))</f>
        <v>0.35</v>
      </c>
      <c r="R2321" s="14">
        <f t="shared" ca="1" si="257"/>
        <v>29002.165499999999</v>
      </c>
      <c r="S2321" s="14">
        <f t="shared" ca="1" si="258"/>
        <v>53861.164499999999</v>
      </c>
      <c r="T2321" s="11" t="s">
        <v>25</v>
      </c>
      <c r="U2321" s="18" t="s">
        <v>36</v>
      </c>
    </row>
    <row r="2322" spans="1:21" ht="15" customHeight="1" x14ac:dyDescent="0.15">
      <c r="A2322" s="10" t="s">
        <v>2370</v>
      </c>
      <c r="B2322" s="11" t="s">
        <v>28</v>
      </c>
      <c r="C2322" s="11" t="s">
        <v>35</v>
      </c>
      <c r="D2322" s="12">
        <v>46212</v>
      </c>
      <c r="E2322" s="11">
        <v>1538</v>
      </c>
      <c r="F2322" s="11" t="s">
        <v>24</v>
      </c>
      <c r="G2322" s="13">
        <v>13925.82</v>
      </c>
      <c r="H2322" s="14">
        <f t="shared" si="252"/>
        <v>21417911.16</v>
      </c>
      <c r="I2322" s="14">
        <f>IF(F2322="GHS",H2322,H2322*Assumptions!$B$4)</f>
        <v>231313440.52800003</v>
      </c>
      <c r="J2322" s="15" t="str">
        <f>INDEX(Assumptions!$B$8:$B$12,MATCH(B2322,Assumptions!$A$8:$A$12,0))</f>
        <v>Fair Value Less Costs to Sell</v>
      </c>
      <c r="K2322" s="16">
        <f>G2322/(1-INDEX(Assumptions!$D$8:$D$12,MATCH(B2322,Assumptions!$A$8:$A$12,0)))</f>
        <v>15824.795454545454</v>
      </c>
      <c r="L2322" s="16">
        <f t="shared" si="253"/>
        <v>417.77459999999996</v>
      </c>
      <c r="M2322" s="16">
        <f t="shared" si="254"/>
        <v>791.23977272727279</v>
      </c>
      <c r="N2322" s="14">
        <f>E2322*(K2322-L2322-M2322)*IF(F2322="GHS",1,Assumptions!$B$4)</f>
        <v>242773970.0814327</v>
      </c>
      <c r="O2322" s="15">
        <f t="shared" ca="1" si="255"/>
        <v>74</v>
      </c>
      <c r="P2322" s="15" t="str">
        <f t="shared" ca="1" si="256"/>
        <v>0-90d</v>
      </c>
      <c r="Q2322" s="17">
        <f ca="1">IF(P2322="0-90d",0,IF(P2322="91-180d",INDEX(Assumptions!$F$8:$F$12,MATCH(B2322,Assumptions!$A$8:$A$12,0)),IF(P2322="181-365d",INDEX(Assumptions!$G$8:$G$12,MATCH(B2322,Assumptions!$A$8:$A$12,0)),INDEX(Assumptions!$H$8:$H$12,MATCH(B2322,Assumptions!$A$8:$A$12,0)))))</f>
        <v>0</v>
      </c>
      <c r="R2322" s="14">
        <f t="shared" ca="1" si="257"/>
        <v>0</v>
      </c>
      <c r="S2322" s="14">
        <f t="shared" ca="1" si="258"/>
        <v>231313440.52800003</v>
      </c>
      <c r="T2322" s="11" t="s">
        <v>25</v>
      </c>
      <c r="U2322" s="18" t="s">
        <v>26</v>
      </c>
    </row>
    <row r="2323" spans="1:21" ht="15" customHeight="1" x14ac:dyDescent="0.15">
      <c r="A2323" s="10" t="s">
        <v>2371</v>
      </c>
      <c r="B2323" s="11" t="s">
        <v>41</v>
      </c>
      <c r="C2323" s="11" t="s">
        <v>42</v>
      </c>
      <c r="D2323" s="12">
        <v>45827</v>
      </c>
      <c r="E2323" s="11">
        <v>4359</v>
      </c>
      <c r="F2323" s="11" t="s">
        <v>33</v>
      </c>
      <c r="G2323" s="13">
        <v>794.1</v>
      </c>
      <c r="H2323" s="14">
        <f t="shared" si="252"/>
        <v>3461481.9</v>
      </c>
      <c r="I2323" s="14">
        <f>IF(F2323="GHS",H2323,H2323*Assumptions!$B$4)</f>
        <v>3461481.9</v>
      </c>
      <c r="J2323" s="15" t="str">
        <f>INDEX(Assumptions!$B$8:$B$12,MATCH(B2323,Assumptions!$A$8:$A$12,0))</f>
        <v>Weighted Average</v>
      </c>
      <c r="K2323" s="16">
        <f>G2323/(1-INDEX(Assumptions!$D$8:$D$12,MATCH(B2323,Assumptions!$A$8:$A$12,0)))</f>
        <v>1221.6923076923076</v>
      </c>
      <c r="L2323" s="16">
        <f t="shared" si="253"/>
        <v>23.823</v>
      </c>
      <c r="M2323" s="16">
        <f t="shared" si="254"/>
        <v>61.084615384615383</v>
      </c>
      <c r="N2323" s="14">
        <f>E2323*(K2323-L2323-M2323)*IF(F2323="GHS",1,Assumptions!$B$4)</f>
        <v>4955244.4737692308</v>
      </c>
      <c r="O2323" s="15">
        <f t="shared" ca="1" si="255"/>
        <v>459</v>
      </c>
      <c r="P2323" s="15" t="str">
        <f t="shared" ca="1" si="256"/>
        <v>365d+</v>
      </c>
      <c r="Q2323" s="17">
        <f ca="1">IF(P2323="0-90d",0,IF(P2323="91-180d",INDEX(Assumptions!$F$8:$F$12,MATCH(B2323,Assumptions!$A$8:$A$12,0)),IF(P2323="181-365d",INDEX(Assumptions!$G$8:$G$12,MATCH(B2323,Assumptions!$A$8:$A$12,0)),INDEX(Assumptions!$H$8:$H$12,MATCH(B2323,Assumptions!$A$8:$A$12,0)))))</f>
        <v>0.8</v>
      </c>
      <c r="R2323" s="14">
        <f t="shared" ca="1" si="257"/>
        <v>2769185.52</v>
      </c>
      <c r="S2323" s="14">
        <f t="shared" ca="1" si="258"/>
        <v>692296.37999999989</v>
      </c>
      <c r="T2323" s="11" t="s">
        <v>25</v>
      </c>
      <c r="U2323" s="18" t="s">
        <v>26</v>
      </c>
    </row>
    <row r="2324" spans="1:21" ht="15" customHeight="1" x14ac:dyDescent="0.15">
      <c r="A2324" s="10" t="s">
        <v>2372</v>
      </c>
      <c r="B2324" s="11" t="s">
        <v>28</v>
      </c>
      <c r="C2324" s="11" t="s">
        <v>35</v>
      </c>
      <c r="D2324" s="12">
        <v>46116</v>
      </c>
      <c r="E2324" s="11">
        <v>3845</v>
      </c>
      <c r="F2324" s="11" t="s">
        <v>24</v>
      </c>
      <c r="G2324" s="13">
        <v>2981.18</v>
      </c>
      <c r="H2324" s="14">
        <f t="shared" si="252"/>
        <v>11462637.1</v>
      </c>
      <c r="I2324" s="14">
        <f>IF(F2324="GHS",H2324,H2324*Assumptions!$B$4)</f>
        <v>123796480.68000001</v>
      </c>
      <c r="J2324" s="15" t="str">
        <f>INDEX(Assumptions!$B$8:$B$12,MATCH(B2324,Assumptions!$A$8:$A$12,0))</f>
        <v>Fair Value Less Costs to Sell</v>
      </c>
      <c r="K2324" s="16">
        <f>G2324/(1-INDEX(Assumptions!$D$8:$D$12,MATCH(B2324,Assumptions!$A$8:$A$12,0)))</f>
        <v>3387.704545454545</v>
      </c>
      <c r="L2324" s="16">
        <f t="shared" si="253"/>
        <v>89.435399999999987</v>
      </c>
      <c r="M2324" s="16">
        <f t="shared" si="254"/>
        <v>169.38522727272726</v>
      </c>
      <c r="N2324" s="14">
        <f>E2324*(K2324-L2324-M2324)*IF(F2324="GHS",1,Assumptions!$B$4)</f>
        <v>129930033.58641818</v>
      </c>
      <c r="O2324" s="15">
        <f t="shared" ca="1" si="255"/>
        <v>170</v>
      </c>
      <c r="P2324" s="15" t="str">
        <f t="shared" ca="1" si="256"/>
        <v>91-180d</v>
      </c>
      <c r="Q2324" s="17">
        <f ca="1">IF(P2324="0-90d",0,IF(P2324="91-180d",INDEX(Assumptions!$F$8:$F$12,MATCH(B2324,Assumptions!$A$8:$A$12,0)),IF(P2324="181-365d",INDEX(Assumptions!$G$8:$G$12,MATCH(B2324,Assumptions!$A$8:$A$12,0)),INDEX(Assumptions!$H$8:$H$12,MATCH(B2324,Assumptions!$A$8:$A$12,0)))))</f>
        <v>0.02</v>
      </c>
      <c r="R2324" s="14">
        <f t="shared" ca="1" si="257"/>
        <v>2475929.6136000003</v>
      </c>
      <c r="S2324" s="14">
        <f t="shared" ca="1" si="258"/>
        <v>121320551.06640001</v>
      </c>
      <c r="T2324" s="11" t="s">
        <v>25</v>
      </c>
      <c r="U2324" s="18" t="s">
        <v>26</v>
      </c>
    </row>
    <row r="2325" spans="1:21" ht="15" customHeight="1" x14ac:dyDescent="0.15">
      <c r="A2325" s="10" t="s">
        <v>2373</v>
      </c>
      <c r="B2325" s="11" t="s">
        <v>41</v>
      </c>
      <c r="C2325" s="11" t="s">
        <v>42</v>
      </c>
      <c r="D2325" s="12">
        <v>46207</v>
      </c>
      <c r="E2325" s="11">
        <v>2508</v>
      </c>
      <c r="F2325" s="11" t="s">
        <v>33</v>
      </c>
      <c r="G2325" s="13">
        <v>544.42999999999995</v>
      </c>
      <c r="H2325" s="14">
        <f t="shared" si="252"/>
        <v>1365430.44</v>
      </c>
      <c r="I2325" s="14">
        <f>IF(F2325="GHS",H2325,H2325*Assumptions!$B$4)</f>
        <v>1365430.44</v>
      </c>
      <c r="J2325" s="15" t="str">
        <f>INDEX(Assumptions!$B$8:$B$12,MATCH(B2325,Assumptions!$A$8:$A$12,0))</f>
        <v>Weighted Average</v>
      </c>
      <c r="K2325" s="16">
        <f>G2325/(1-INDEX(Assumptions!$D$8:$D$12,MATCH(B2325,Assumptions!$A$8:$A$12,0)))</f>
        <v>837.58461538461529</v>
      </c>
      <c r="L2325" s="16">
        <f t="shared" si="253"/>
        <v>16.332899999999999</v>
      </c>
      <c r="M2325" s="16">
        <f t="shared" si="254"/>
        <v>41.879230769230766</v>
      </c>
      <c r="N2325" s="14">
        <f>E2325*(K2325-L2325-M2325)*IF(F2325="GHS",1,Assumptions!$B$4)</f>
        <v>1954666.1914153844</v>
      </c>
      <c r="O2325" s="15">
        <f t="shared" ca="1" si="255"/>
        <v>79</v>
      </c>
      <c r="P2325" s="15" t="str">
        <f t="shared" ca="1" si="256"/>
        <v>0-90d</v>
      </c>
      <c r="Q2325" s="17">
        <f ca="1">IF(P2325="0-90d",0,IF(P2325="91-180d",INDEX(Assumptions!$F$8:$F$12,MATCH(B2325,Assumptions!$A$8:$A$12,0)),IF(P2325="181-365d",INDEX(Assumptions!$G$8:$G$12,MATCH(B2325,Assumptions!$A$8:$A$12,0)),INDEX(Assumptions!$H$8:$H$12,MATCH(B2325,Assumptions!$A$8:$A$12,0)))))</f>
        <v>0</v>
      </c>
      <c r="R2325" s="14">
        <f t="shared" ca="1" si="257"/>
        <v>0</v>
      </c>
      <c r="S2325" s="14">
        <f t="shared" ca="1" si="258"/>
        <v>1365430.44</v>
      </c>
      <c r="T2325" s="11" t="s">
        <v>25</v>
      </c>
      <c r="U2325" s="18" t="s">
        <v>36</v>
      </c>
    </row>
    <row r="2326" spans="1:21" ht="15" customHeight="1" x14ac:dyDescent="0.15">
      <c r="A2326" s="10" t="s">
        <v>2374</v>
      </c>
      <c r="B2326" s="11" t="s">
        <v>28</v>
      </c>
      <c r="C2326" s="11" t="s">
        <v>29</v>
      </c>
      <c r="D2326" s="12">
        <v>45931</v>
      </c>
      <c r="E2326" s="11">
        <v>724</v>
      </c>
      <c r="F2326" s="11" t="s">
        <v>24</v>
      </c>
      <c r="G2326" s="13">
        <v>5812.1</v>
      </c>
      <c r="H2326" s="14">
        <f t="shared" si="252"/>
        <v>4207960.4000000004</v>
      </c>
      <c r="I2326" s="14">
        <f>IF(F2326="GHS",H2326,H2326*Assumptions!$B$4)</f>
        <v>45445972.320000008</v>
      </c>
      <c r="J2326" s="15" t="str">
        <f>INDEX(Assumptions!$B$8:$B$12,MATCH(B2326,Assumptions!$A$8:$A$12,0))</f>
        <v>Fair Value Less Costs to Sell</v>
      </c>
      <c r="K2326" s="16">
        <f>G2326/(1-INDEX(Assumptions!$D$8:$D$12,MATCH(B2326,Assumptions!$A$8:$A$12,0)))</f>
        <v>6604.659090909091</v>
      </c>
      <c r="L2326" s="16">
        <f t="shared" si="253"/>
        <v>174.363</v>
      </c>
      <c r="M2326" s="16">
        <f t="shared" si="254"/>
        <v>330.23295454545456</v>
      </c>
      <c r="N2326" s="14">
        <f>E2326*(K2326-L2326-M2326)*IF(F2326="GHS",1,Assumptions!$B$4)</f>
        <v>47697613.675854549</v>
      </c>
      <c r="O2326" s="15">
        <f t="shared" ca="1" si="255"/>
        <v>355</v>
      </c>
      <c r="P2326" s="15" t="str">
        <f t="shared" ca="1" si="256"/>
        <v>181-365d</v>
      </c>
      <c r="Q2326" s="17">
        <f ca="1">IF(P2326="0-90d",0,IF(P2326="91-180d",INDEX(Assumptions!$F$8:$F$12,MATCH(B2326,Assumptions!$A$8:$A$12,0)),IF(P2326="181-365d",INDEX(Assumptions!$G$8:$G$12,MATCH(B2326,Assumptions!$A$8:$A$12,0)),INDEX(Assumptions!$H$8:$H$12,MATCH(B2326,Assumptions!$A$8:$A$12,0)))))</f>
        <v>0.1</v>
      </c>
      <c r="R2326" s="14">
        <f t="shared" ca="1" si="257"/>
        <v>4544597.2320000008</v>
      </c>
      <c r="S2326" s="14">
        <f t="shared" ca="1" si="258"/>
        <v>40901375.088000007</v>
      </c>
      <c r="T2326" s="11" t="s">
        <v>25</v>
      </c>
      <c r="U2326" s="18" t="s">
        <v>26</v>
      </c>
    </row>
    <row r="2327" spans="1:21" ht="15" customHeight="1" x14ac:dyDescent="0.15">
      <c r="A2327" s="10" t="s">
        <v>2375</v>
      </c>
      <c r="B2327" s="11" t="s">
        <v>28</v>
      </c>
      <c r="C2327" s="11" t="s">
        <v>35</v>
      </c>
      <c r="D2327" s="12">
        <v>46104</v>
      </c>
      <c r="E2327" s="11">
        <v>1672</v>
      </c>
      <c r="F2327" s="11" t="s">
        <v>24</v>
      </c>
      <c r="G2327" s="13">
        <v>8938.24</v>
      </c>
      <c r="H2327" s="14">
        <f t="shared" si="252"/>
        <v>14944737.279999999</v>
      </c>
      <c r="I2327" s="14">
        <f>IF(F2327="GHS",H2327,H2327*Assumptions!$B$4)</f>
        <v>161403162.62400001</v>
      </c>
      <c r="J2327" s="15" t="str">
        <f>INDEX(Assumptions!$B$8:$B$12,MATCH(B2327,Assumptions!$A$8:$A$12,0))</f>
        <v>Fair Value Less Costs to Sell</v>
      </c>
      <c r="K2327" s="16">
        <f>G2327/(1-INDEX(Assumptions!$D$8:$D$12,MATCH(B2327,Assumptions!$A$8:$A$12,0)))</f>
        <v>10157.090909090908</v>
      </c>
      <c r="L2327" s="16">
        <f t="shared" si="253"/>
        <v>268.1472</v>
      </c>
      <c r="M2327" s="16">
        <f t="shared" si="254"/>
        <v>507.85454545454542</v>
      </c>
      <c r="N2327" s="14">
        <f>E2327*(K2327-L2327-M2327)*IF(F2327="GHS",1,Assumptions!$B$4)</f>
        <v>169399955.68128002</v>
      </c>
      <c r="O2327" s="15">
        <f t="shared" ca="1" si="255"/>
        <v>182</v>
      </c>
      <c r="P2327" s="15" t="str">
        <f t="shared" ca="1" si="256"/>
        <v>181-365d</v>
      </c>
      <c r="Q2327" s="17">
        <f ca="1">IF(P2327="0-90d",0,IF(P2327="91-180d",INDEX(Assumptions!$F$8:$F$12,MATCH(B2327,Assumptions!$A$8:$A$12,0)),IF(P2327="181-365d",INDEX(Assumptions!$G$8:$G$12,MATCH(B2327,Assumptions!$A$8:$A$12,0)),INDEX(Assumptions!$H$8:$H$12,MATCH(B2327,Assumptions!$A$8:$A$12,0)))))</f>
        <v>0.1</v>
      </c>
      <c r="R2327" s="14">
        <f t="shared" ca="1" si="257"/>
        <v>16140316.262400001</v>
      </c>
      <c r="S2327" s="14">
        <f t="shared" si="258"/>
        <v>0</v>
      </c>
      <c r="T2327" s="11" t="s">
        <v>39</v>
      </c>
      <c r="U2327" s="18" t="s">
        <v>26</v>
      </c>
    </row>
    <row r="2328" spans="1:21" ht="15" customHeight="1" x14ac:dyDescent="0.15">
      <c r="A2328" s="10" t="s">
        <v>2376</v>
      </c>
      <c r="B2328" s="11" t="s">
        <v>31</v>
      </c>
      <c r="C2328" s="11" t="s">
        <v>63</v>
      </c>
      <c r="D2328" s="12">
        <v>46191</v>
      </c>
      <c r="E2328" s="11">
        <v>2742</v>
      </c>
      <c r="F2328" s="11" t="s">
        <v>33</v>
      </c>
      <c r="G2328" s="13">
        <v>1619.63</v>
      </c>
      <c r="H2328" s="14">
        <f t="shared" si="252"/>
        <v>4441025.46</v>
      </c>
      <c r="I2328" s="14">
        <f>IF(F2328="GHS",H2328,H2328*Assumptions!$B$4)</f>
        <v>4441025.46</v>
      </c>
      <c r="J2328" s="15" t="str">
        <f>INDEX(Assumptions!$B$8:$B$12,MATCH(B2328,Assumptions!$A$8:$A$12,0))</f>
        <v>Weighted Average</v>
      </c>
      <c r="K2328" s="16">
        <f>G2328/(1-INDEX(Assumptions!$D$8:$D$12,MATCH(B2328,Assumptions!$A$8:$A$12,0)))</f>
        <v>2249.4861111111113</v>
      </c>
      <c r="L2328" s="16">
        <f t="shared" si="253"/>
        <v>48.588900000000002</v>
      </c>
      <c r="M2328" s="16">
        <f t="shared" si="254"/>
        <v>112.47430555555557</v>
      </c>
      <c r="N2328" s="14">
        <f>E2328*(K2328-L2328-M2328)*IF(F2328="GHS",1,Assumptions!$B$4)</f>
        <v>5726455.6070333337</v>
      </c>
      <c r="O2328" s="15">
        <f t="shared" ca="1" si="255"/>
        <v>95</v>
      </c>
      <c r="P2328" s="15" t="str">
        <f t="shared" ca="1" si="256"/>
        <v>91-180d</v>
      </c>
      <c r="Q2328" s="17">
        <f ca="1">IF(P2328="0-90d",0,IF(P2328="91-180d",INDEX(Assumptions!$F$8:$F$12,MATCH(B2328,Assumptions!$A$8:$A$12,0)),IF(P2328="181-365d",INDEX(Assumptions!$G$8:$G$12,MATCH(B2328,Assumptions!$A$8:$A$12,0)),INDEX(Assumptions!$H$8:$H$12,MATCH(B2328,Assumptions!$A$8:$A$12,0)))))</f>
        <v>0.05</v>
      </c>
      <c r="R2328" s="14">
        <f t="shared" ca="1" si="257"/>
        <v>222051.27300000002</v>
      </c>
      <c r="S2328" s="14">
        <f t="shared" ca="1" si="258"/>
        <v>4218974.1869999999</v>
      </c>
      <c r="T2328" s="11" t="s">
        <v>25</v>
      </c>
      <c r="U2328" s="18" t="s">
        <v>26</v>
      </c>
    </row>
    <row r="2329" spans="1:21" ht="15" customHeight="1" x14ac:dyDescent="0.15">
      <c r="A2329" s="10" t="s">
        <v>2377</v>
      </c>
      <c r="B2329" s="11" t="s">
        <v>22</v>
      </c>
      <c r="C2329" s="11" t="s">
        <v>61</v>
      </c>
      <c r="D2329" s="12">
        <v>46136</v>
      </c>
      <c r="E2329" s="11">
        <v>404</v>
      </c>
      <c r="F2329" s="11" t="s">
        <v>24</v>
      </c>
      <c r="G2329" s="13">
        <v>32802.800000000003</v>
      </c>
      <c r="H2329" s="14">
        <f t="shared" si="252"/>
        <v>13252331.200000001</v>
      </c>
      <c r="I2329" s="14">
        <f>IF(F2329="GHS",H2329,H2329*Assumptions!$B$4)</f>
        <v>143125176.96000001</v>
      </c>
      <c r="J2329" s="15" t="str">
        <f>INDEX(Assumptions!$B$8:$B$12,MATCH(B2329,Assumptions!$A$8:$A$12,0))</f>
        <v>FIFO</v>
      </c>
      <c r="K2329" s="16">
        <f>G2329/(1-INDEX(Assumptions!$D$8:$D$12,MATCH(B2329,Assumptions!$A$8:$A$12,0)))</f>
        <v>40003.414634146342</v>
      </c>
      <c r="L2329" s="16">
        <f t="shared" si="253"/>
        <v>984.08400000000006</v>
      </c>
      <c r="M2329" s="16">
        <f t="shared" si="254"/>
        <v>2000.1707317073171</v>
      </c>
      <c r="N2329" s="14">
        <f>E2329*(K2329-L2329-M2329)*IF(F2329="GHS",1,Assumptions!$B$4)</f>
        <v>161521998.48632196</v>
      </c>
      <c r="O2329" s="15">
        <f t="shared" ca="1" si="255"/>
        <v>150</v>
      </c>
      <c r="P2329" s="15" t="str">
        <f t="shared" ca="1" si="256"/>
        <v>91-180d</v>
      </c>
      <c r="Q2329" s="17">
        <f ca="1">IF(P2329="0-90d",0,IF(P2329="91-180d",INDEX(Assumptions!$F$8:$F$12,MATCH(B2329,Assumptions!$A$8:$A$12,0)),IF(P2329="181-365d",INDEX(Assumptions!$G$8:$G$12,MATCH(B2329,Assumptions!$A$8:$A$12,0)),INDEX(Assumptions!$H$8:$H$12,MATCH(B2329,Assumptions!$A$8:$A$12,0)))))</f>
        <v>0.03</v>
      </c>
      <c r="R2329" s="14">
        <f t="shared" ca="1" si="257"/>
        <v>4293755.3087999998</v>
      </c>
      <c r="S2329" s="14">
        <f t="shared" ca="1" si="258"/>
        <v>138831421.6512</v>
      </c>
      <c r="T2329" s="11" t="s">
        <v>25</v>
      </c>
      <c r="U2329" s="18" t="s">
        <v>26</v>
      </c>
    </row>
    <row r="2330" spans="1:21" ht="15" customHeight="1" x14ac:dyDescent="0.15">
      <c r="A2330" s="10" t="s">
        <v>2378</v>
      </c>
      <c r="B2330" s="11" t="s">
        <v>41</v>
      </c>
      <c r="C2330" s="11" t="s">
        <v>42</v>
      </c>
      <c r="D2330" s="12">
        <v>45823</v>
      </c>
      <c r="E2330" s="11">
        <v>533</v>
      </c>
      <c r="F2330" s="11" t="s">
        <v>33</v>
      </c>
      <c r="G2330" s="13">
        <v>352.36</v>
      </c>
      <c r="H2330" s="14">
        <f t="shared" si="252"/>
        <v>187807.88</v>
      </c>
      <c r="I2330" s="14">
        <f>IF(F2330="GHS",H2330,H2330*Assumptions!$B$4)</f>
        <v>187807.88</v>
      </c>
      <c r="J2330" s="15" t="str">
        <f>INDEX(Assumptions!$B$8:$B$12,MATCH(B2330,Assumptions!$A$8:$A$12,0))</f>
        <v>Weighted Average</v>
      </c>
      <c r="K2330" s="16">
        <f>G2330/(1-INDEX(Assumptions!$D$8:$D$12,MATCH(B2330,Assumptions!$A$8:$A$12,0)))</f>
        <v>542.09230769230771</v>
      </c>
      <c r="L2330" s="16">
        <f t="shared" si="253"/>
        <v>10.5708</v>
      </c>
      <c r="M2330" s="16">
        <f t="shared" si="254"/>
        <v>27.104615384615386</v>
      </c>
      <c r="N2330" s="14">
        <f>E2330*(K2330-L2330-M2330)*IF(F2330="GHS",1,Assumptions!$B$4)</f>
        <v>268854.20360000001</v>
      </c>
      <c r="O2330" s="15">
        <f t="shared" ca="1" si="255"/>
        <v>463</v>
      </c>
      <c r="P2330" s="15" t="str">
        <f t="shared" ca="1" si="256"/>
        <v>365d+</v>
      </c>
      <c r="Q2330" s="17">
        <f ca="1">IF(P2330="0-90d",0,IF(P2330="91-180d",INDEX(Assumptions!$F$8:$F$12,MATCH(B2330,Assumptions!$A$8:$A$12,0)),IF(P2330="181-365d",INDEX(Assumptions!$G$8:$G$12,MATCH(B2330,Assumptions!$A$8:$A$12,0)),INDEX(Assumptions!$H$8:$H$12,MATCH(B2330,Assumptions!$A$8:$A$12,0)))))</f>
        <v>0.8</v>
      </c>
      <c r="R2330" s="14">
        <f t="shared" ca="1" si="257"/>
        <v>150246.304</v>
      </c>
      <c r="S2330" s="14">
        <f t="shared" si="258"/>
        <v>0</v>
      </c>
      <c r="T2330" s="11" t="s">
        <v>39</v>
      </c>
      <c r="U2330" s="18" t="s">
        <v>36</v>
      </c>
    </row>
    <row r="2331" spans="1:21" ht="15" customHeight="1" x14ac:dyDescent="0.15">
      <c r="A2331" s="10" t="s">
        <v>2379</v>
      </c>
      <c r="B2331" s="11" t="s">
        <v>41</v>
      </c>
      <c r="C2331" s="11" t="s">
        <v>44</v>
      </c>
      <c r="D2331" s="12">
        <v>46034</v>
      </c>
      <c r="E2331" s="11">
        <v>4286</v>
      </c>
      <c r="F2331" s="11" t="s">
        <v>33</v>
      </c>
      <c r="G2331" s="13">
        <v>451.76</v>
      </c>
      <c r="H2331" s="14">
        <f t="shared" si="252"/>
        <v>1936243.3599999999</v>
      </c>
      <c r="I2331" s="14">
        <f>IF(F2331="GHS",H2331,H2331*Assumptions!$B$4)</f>
        <v>1936243.3599999999</v>
      </c>
      <c r="J2331" s="15" t="str">
        <f>INDEX(Assumptions!$B$8:$B$12,MATCH(B2331,Assumptions!$A$8:$A$12,0))</f>
        <v>Weighted Average</v>
      </c>
      <c r="K2331" s="16">
        <f>G2331/(1-INDEX(Assumptions!$D$8:$D$12,MATCH(B2331,Assumptions!$A$8:$A$12,0)))</f>
        <v>695.01538461538462</v>
      </c>
      <c r="L2331" s="16">
        <f t="shared" si="253"/>
        <v>13.5528</v>
      </c>
      <c r="M2331" s="16">
        <f t="shared" si="254"/>
        <v>34.75076923076923</v>
      </c>
      <c r="N2331" s="14">
        <f>E2331*(K2331-L2331-M2331)*IF(F2331="GHS",1,Assumptions!$B$4)</f>
        <v>2771806.8407384614</v>
      </c>
      <c r="O2331" s="15">
        <f t="shared" ca="1" si="255"/>
        <v>252</v>
      </c>
      <c r="P2331" s="15" t="str">
        <f t="shared" ca="1" si="256"/>
        <v>181-365d</v>
      </c>
      <c r="Q2331" s="17">
        <f ca="1">IF(P2331="0-90d",0,IF(P2331="91-180d",INDEX(Assumptions!$F$8:$F$12,MATCH(B2331,Assumptions!$A$8:$A$12,0)),IF(P2331="181-365d",INDEX(Assumptions!$G$8:$G$12,MATCH(B2331,Assumptions!$A$8:$A$12,0)),INDEX(Assumptions!$H$8:$H$12,MATCH(B2331,Assumptions!$A$8:$A$12,0)))))</f>
        <v>0.35</v>
      </c>
      <c r="R2331" s="14">
        <f t="shared" ca="1" si="257"/>
        <v>677685.17599999986</v>
      </c>
      <c r="S2331" s="14">
        <f t="shared" si="258"/>
        <v>0</v>
      </c>
      <c r="T2331" s="11" t="s">
        <v>39</v>
      </c>
      <c r="U2331" s="18" t="s">
        <v>26</v>
      </c>
    </row>
    <row r="2332" spans="1:21" ht="15" customHeight="1" x14ac:dyDescent="0.15">
      <c r="A2332" s="10" t="s">
        <v>2380</v>
      </c>
      <c r="B2332" s="11" t="s">
        <v>31</v>
      </c>
      <c r="C2332" s="11" t="s">
        <v>32</v>
      </c>
      <c r="D2332" s="12">
        <v>46195</v>
      </c>
      <c r="E2332" s="11">
        <v>3007</v>
      </c>
      <c r="F2332" s="11" t="s">
        <v>33</v>
      </c>
      <c r="G2332" s="13">
        <v>1297.24</v>
      </c>
      <c r="H2332" s="14">
        <f t="shared" si="252"/>
        <v>3900800.68</v>
      </c>
      <c r="I2332" s="14">
        <f>IF(F2332="GHS",H2332,H2332*Assumptions!$B$4)</f>
        <v>3900800.68</v>
      </c>
      <c r="J2332" s="15" t="str">
        <f>INDEX(Assumptions!$B$8:$B$12,MATCH(B2332,Assumptions!$A$8:$A$12,0))</f>
        <v>Weighted Average</v>
      </c>
      <c r="K2332" s="16">
        <f>G2332/(1-INDEX(Assumptions!$D$8:$D$12,MATCH(B2332,Assumptions!$A$8:$A$12,0)))</f>
        <v>1801.7222222222224</v>
      </c>
      <c r="L2332" s="16">
        <f t="shared" si="253"/>
        <v>38.917200000000001</v>
      </c>
      <c r="M2332" s="16">
        <f t="shared" si="254"/>
        <v>90.086111111111123</v>
      </c>
      <c r="N2332" s="14">
        <f>E2332*(K2332-L2332-M2332)*IF(F2332="GHS",1,Assumptions!$B$4)</f>
        <v>5029865.765711111</v>
      </c>
      <c r="O2332" s="15">
        <f t="shared" ca="1" si="255"/>
        <v>91</v>
      </c>
      <c r="P2332" s="15" t="str">
        <f t="shared" ca="1" si="256"/>
        <v>91-180d</v>
      </c>
      <c r="Q2332" s="17">
        <f ca="1">IF(P2332="0-90d",0,IF(P2332="91-180d",INDEX(Assumptions!$F$8:$F$12,MATCH(B2332,Assumptions!$A$8:$A$12,0)),IF(P2332="181-365d",INDEX(Assumptions!$G$8:$G$12,MATCH(B2332,Assumptions!$A$8:$A$12,0)),INDEX(Assumptions!$H$8:$H$12,MATCH(B2332,Assumptions!$A$8:$A$12,0)))))</f>
        <v>0.05</v>
      </c>
      <c r="R2332" s="14">
        <f t="shared" ca="1" si="257"/>
        <v>195040.03400000001</v>
      </c>
      <c r="S2332" s="14">
        <f t="shared" ca="1" si="258"/>
        <v>3705760.6460000002</v>
      </c>
      <c r="T2332" s="11" t="s">
        <v>25</v>
      </c>
      <c r="U2332" s="18" t="s">
        <v>26</v>
      </c>
    </row>
    <row r="2333" spans="1:21" ht="15" customHeight="1" x14ac:dyDescent="0.15">
      <c r="A2333" s="10" t="s">
        <v>2381</v>
      </c>
      <c r="B2333" s="11" t="s">
        <v>28</v>
      </c>
      <c r="C2333" s="11" t="s">
        <v>38</v>
      </c>
      <c r="D2333" s="12">
        <v>46217</v>
      </c>
      <c r="E2333" s="11">
        <v>223</v>
      </c>
      <c r="F2333" s="11" t="s">
        <v>24</v>
      </c>
      <c r="G2333" s="13">
        <v>6401.36</v>
      </c>
      <c r="H2333" s="14">
        <f t="shared" si="252"/>
        <v>1427503.28</v>
      </c>
      <c r="I2333" s="14">
        <f>IF(F2333="GHS",H2333,H2333*Assumptions!$B$4)</f>
        <v>15417035.424000001</v>
      </c>
      <c r="J2333" s="15" t="str">
        <f>INDEX(Assumptions!$B$8:$B$12,MATCH(B2333,Assumptions!$A$8:$A$12,0))</f>
        <v>Fair Value Less Costs to Sell</v>
      </c>
      <c r="K2333" s="16">
        <f>G2333/(1-INDEX(Assumptions!$D$8:$D$12,MATCH(B2333,Assumptions!$A$8:$A$12,0)))</f>
        <v>7274.272727272727</v>
      </c>
      <c r="L2333" s="16">
        <f t="shared" si="253"/>
        <v>192.04079999999999</v>
      </c>
      <c r="M2333" s="16">
        <f t="shared" si="254"/>
        <v>363.7136363636364</v>
      </c>
      <c r="N2333" s="14">
        <f>E2333*(K2333-L2333-M2333)*IF(F2333="GHS",1,Assumptions!$B$4)</f>
        <v>16180879.451825455</v>
      </c>
      <c r="O2333" s="15">
        <f t="shared" ca="1" si="255"/>
        <v>69</v>
      </c>
      <c r="P2333" s="15" t="str">
        <f t="shared" ca="1" si="256"/>
        <v>0-90d</v>
      </c>
      <c r="Q2333" s="17">
        <f ca="1">IF(P2333="0-90d",0,IF(P2333="91-180d",INDEX(Assumptions!$F$8:$F$12,MATCH(B2333,Assumptions!$A$8:$A$12,0)),IF(P2333="181-365d",INDEX(Assumptions!$G$8:$G$12,MATCH(B2333,Assumptions!$A$8:$A$12,0)),INDEX(Assumptions!$H$8:$H$12,MATCH(B2333,Assumptions!$A$8:$A$12,0)))))</f>
        <v>0</v>
      </c>
      <c r="R2333" s="14">
        <f t="shared" ca="1" si="257"/>
        <v>0</v>
      </c>
      <c r="S2333" s="14">
        <f t="shared" si="258"/>
        <v>0</v>
      </c>
      <c r="T2333" s="11" t="s">
        <v>39</v>
      </c>
      <c r="U2333" s="18" t="s">
        <v>26</v>
      </c>
    </row>
    <row r="2334" spans="1:21" ht="15" customHeight="1" x14ac:dyDescent="0.15">
      <c r="A2334" s="10" t="s">
        <v>2382</v>
      </c>
      <c r="B2334" s="11" t="s">
        <v>41</v>
      </c>
      <c r="C2334" s="11" t="s">
        <v>44</v>
      </c>
      <c r="D2334" s="12">
        <v>46173</v>
      </c>
      <c r="E2334" s="11">
        <v>1010</v>
      </c>
      <c r="F2334" s="11" t="s">
        <v>33</v>
      </c>
      <c r="G2334" s="13">
        <v>471.18</v>
      </c>
      <c r="H2334" s="14">
        <f t="shared" si="252"/>
        <v>475891.8</v>
      </c>
      <c r="I2334" s="14">
        <f>IF(F2334="GHS",H2334,H2334*Assumptions!$B$4)</f>
        <v>475891.8</v>
      </c>
      <c r="J2334" s="15" t="str">
        <f>INDEX(Assumptions!$B$8:$B$12,MATCH(B2334,Assumptions!$A$8:$A$12,0))</f>
        <v>Weighted Average</v>
      </c>
      <c r="K2334" s="16">
        <f>G2334/(1-INDEX(Assumptions!$D$8:$D$12,MATCH(B2334,Assumptions!$A$8:$A$12,0)))</f>
        <v>724.89230769230767</v>
      </c>
      <c r="L2334" s="16">
        <f t="shared" si="253"/>
        <v>14.135399999999999</v>
      </c>
      <c r="M2334" s="16">
        <f t="shared" si="254"/>
        <v>36.244615384615386</v>
      </c>
      <c r="N2334" s="14">
        <f>E2334*(K2334-L2334-M2334)*IF(F2334="GHS",1,Assumptions!$B$4)</f>
        <v>681257.4152307692</v>
      </c>
      <c r="O2334" s="15">
        <f t="shared" ca="1" si="255"/>
        <v>113</v>
      </c>
      <c r="P2334" s="15" t="str">
        <f t="shared" ca="1" si="256"/>
        <v>91-180d</v>
      </c>
      <c r="Q2334" s="17">
        <f ca="1">IF(P2334="0-90d",0,IF(P2334="91-180d",INDEX(Assumptions!$F$8:$F$12,MATCH(B2334,Assumptions!$A$8:$A$12,0)),IF(P2334="181-365d",INDEX(Assumptions!$G$8:$G$12,MATCH(B2334,Assumptions!$A$8:$A$12,0)),INDEX(Assumptions!$H$8:$H$12,MATCH(B2334,Assumptions!$A$8:$A$12,0)))))</f>
        <v>0.1</v>
      </c>
      <c r="R2334" s="14">
        <f t="shared" ca="1" si="257"/>
        <v>47589.18</v>
      </c>
      <c r="S2334" s="14">
        <f t="shared" ca="1" si="258"/>
        <v>428302.62</v>
      </c>
      <c r="T2334" s="11" t="s">
        <v>25</v>
      </c>
      <c r="U2334" s="18" t="s">
        <v>26</v>
      </c>
    </row>
    <row r="2335" spans="1:21" ht="15" customHeight="1" x14ac:dyDescent="0.15">
      <c r="A2335" s="10" t="s">
        <v>2383</v>
      </c>
      <c r="B2335" s="11" t="s">
        <v>28</v>
      </c>
      <c r="C2335" s="11" t="s">
        <v>38</v>
      </c>
      <c r="D2335" s="12">
        <v>45797</v>
      </c>
      <c r="E2335" s="11">
        <v>1564</v>
      </c>
      <c r="F2335" s="11" t="s">
        <v>24</v>
      </c>
      <c r="G2335" s="13">
        <v>4785.93</v>
      </c>
      <c r="H2335" s="14">
        <f t="shared" si="252"/>
        <v>7485194.5200000005</v>
      </c>
      <c r="I2335" s="14">
        <f>IF(F2335="GHS",H2335,H2335*Assumptions!$B$4)</f>
        <v>80840100.816000015</v>
      </c>
      <c r="J2335" s="15" t="str">
        <f>INDEX(Assumptions!$B$8:$B$12,MATCH(B2335,Assumptions!$A$8:$A$12,0))</f>
        <v>Fair Value Less Costs to Sell</v>
      </c>
      <c r="K2335" s="16">
        <f>G2335/(1-INDEX(Assumptions!$D$8:$D$12,MATCH(B2335,Assumptions!$A$8:$A$12,0)))</f>
        <v>5438.5568181818189</v>
      </c>
      <c r="L2335" s="16">
        <f t="shared" si="253"/>
        <v>143.5779</v>
      </c>
      <c r="M2335" s="16">
        <f t="shared" si="254"/>
        <v>271.92784090909095</v>
      </c>
      <c r="N2335" s="14">
        <f>E2335*(K2335-L2335-M2335)*IF(F2335="GHS",1,Assumptions!$B$4)</f>
        <v>84845360.3564291</v>
      </c>
      <c r="O2335" s="15">
        <f t="shared" ca="1" si="255"/>
        <v>489</v>
      </c>
      <c r="P2335" s="15" t="str">
        <f t="shared" ca="1" si="256"/>
        <v>365d+</v>
      </c>
      <c r="Q2335" s="17">
        <f ca="1">IF(P2335="0-90d",0,IF(P2335="91-180d",INDEX(Assumptions!$F$8:$F$12,MATCH(B2335,Assumptions!$A$8:$A$12,0)),IF(P2335="181-365d",INDEX(Assumptions!$G$8:$G$12,MATCH(B2335,Assumptions!$A$8:$A$12,0)),INDEX(Assumptions!$H$8:$H$12,MATCH(B2335,Assumptions!$A$8:$A$12,0)))))</f>
        <v>0.4</v>
      </c>
      <c r="R2335" s="14">
        <f t="shared" ca="1" si="257"/>
        <v>32336040.326400008</v>
      </c>
      <c r="S2335" s="14">
        <f t="shared" ca="1" si="258"/>
        <v>48504060.489600003</v>
      </c>
      <c r="T2335" s="11" t="s">
        <v>25</v>
      </c>
      <c r="U2335" s="18" t="s">
        <v>26</v>
      </c>
    </row>
    <row r="2336" spans="1:21" ht="15" customHeight="1" x14ac:dyDescent="0.15">
      <c r="A2336" s="10" t="s">
        <v>2384</v>
      </c>
      <c r="B2336" s="11" t="s">
        <v>41</v>
      </c>
      <c r="C2336" s="11" t="s">
        <v>115</v>
      </c>
      <c r="D2336" s="12">
        <v>45793</v>
      </c>
      <c r="E2336" s="11">
        <v>529</v>
      </c>
      <c r="F2336" s="11" t="s">
        <v>33</v>
      </c>
      <c r="G2336" s="13">
        <v>956.03</v>
      </c>
      <c r="H2336" s="14">
        <f t="shared" si="252"/>
        <v>505739.87</v>
      </c>
      <c r="I2336" s="14">
        <f>IF(F2336="GHS",H2336,H2336*Assumptions!$B$4)</f>
        <v>505739.87</v>
      </c>
      <c r="J2336" s="15" t="str">
        <f>INDEX(Assumptions!$B$8:$B$12,MATCH(B2336,Assumptions!$A$8:$A$12,0))</f>
        <v>Weighted Average</v>
      </c>
      <c r="K2336" s="16">
        <f>G2336/(1-INDEX(Assumptions!$D$8:$D$12,MATCH(B2336,Assumptions!$A$8:$A$12,0)))</f>
        <v>1470.8153846153846</v>
      </c>
      <c r="L2336" s="16">
        <f t="shared" si="253"/>
        <v>28.680899999999998</v>
      </c>
      <c r="M2336" s="16">
        <f t="shared" si="254"/>
        <v>73.540769230769229</v>
      </c>
      <c r="N2336" s="14">
        <f>E2336*(K2336-L2336-M2336)*IF(F2336="GHS",1,Assumptions!$B$4)</f>
        <v>723986.0754384615</v>
      </c>
      <c r="O2336" s="15">
        <f t="shared" ca="1" si="255"/>
        <v>493</v>
      </c>
      <c r="P2336" s="15" t="str">
        <f t="shared" ca="1" si="256"/>
        <v>365d+</v>
      </c>
      <c r="Q2336" s="17">
        <f ca="1">IF(P2336="0-90d",0,IF(P2336="91-180d",INDEX(Assumptions!$F$8:$F$12,MATCH(B2336,Assumptions!$A$8:$A$12,0)),IF(P2336="181-365d",INDEX(Assumptions!$G$8:$G$12,MATCH(B2336,Assumptions!$A$8:$A$12,0)),INDEX(Assumptions!$H$8:$H$12,MATCH(B2336,Assumptions!$A$8:$A$12,0)))))</f>
        <v>0.8</v>
      </c>
      <c r="R2336" s="14">
        <f t="shared" ca="1" si="257"/>
        <v>404591.89600000001</v>
      </c>
      <c r="S2336" s="14">
        <f t="shared" ca="1" si="258"/>
        <v>101147.97399999999</v>
      </c>
      <c r="T2336" s="11" t="s">
        <v>25</v>
      </c>
      <c r="U2336" s="18" t="s">
        <v>36</v>
      </c>
    </row>
    <row r="2337" spans="1:21" ht="15" customHeight="1" x14ac:dyDescent="0.15">
      <c r="A2337" s="10" t="s">
        <v>2385</v>
      </c>
      <c r="B2337" s="11" t="s">
        <v>28</v>
      </c>
      <c r="C2337" s="11" t="s">
        <v>38</v>
      </c>
      <c r="D2337" s="12">
        <v>45734</v>
      </c>
      <c r="E2337" s="11">
        <v>178</v>
      </c>
      <c r="F2337" s="11" t="s">
        <v>24</v>
      </c>
      <c r="G2337" s="13">
        <v>5219.5200000000004</v>
      </c>
      <c r="H2337" s="14">
        <f t="shared" si="252"/>
        <v>929074.56</v>
      </c>
      <c r="I2337" s="14">
        <f>IF(F2337="GHS",H2337,H2337*Assumptions!$B$4)</f>
        <v>10034005.248000002</v>
      </c>
      <c r="J2337" s="15" t="str">
        <f>INDEX(Assumptions!$B$8:$B$12,MATCH(B2337,Assumptions!$A$8:$A$12,0))</f>
        <v>Fair Value Less Costs to Sell</v>
      </c>
      <c r="K2337" s="16">
        <f>G2337/(1-INDEX(Assumptions!$D$8:$D$12,MATCH(B2337,Assumptions!$A$8:$A$12,0)))</f>
        <v>5931.2727272727279</v>
      </c>
      <c r="L2337" s="16">
        <f t="shared" si="253"/>
        <v>156.5856</v>
      </c>
      <c r="M2337" s="16">
        <f t="shared" si="254"/>
        <v>296.56363636363642</v>
      </c>
      <c r="N2337" s="14">
        <f>E2337*(K2337-L2337-M2337)*IF(F2337="GHS",1,Assumptions!$B$4)</f>
        <v>10531144.598923637</v>
      </c>
      <c r="O2337" s="15">
        <f t="shared" ca="1" si="255"/>
        <v>552</v>
      </c>
      <c r="P2337" s="15" t="str">
        <f t="shared" ca="1" si="256"/>
        <v>365d+</v>
      </c>
      <c r="Q2337" s="17">
        <f ca="1">IF(P2337="0-90d",0,IF(P2337="91-180d",INDEX(Assumptions!$F$8:$F$12,MATCH(B2337,Assumptions!$A$8:$A$12,0)),IF(P2337="181-365d",INDEX(Assumptions!$G$8:$G$12,MATCH(B2337,Assumptions!$A$8:$A$12,0)),INDEX(Assumptions!$H$8:$H$12,MATCH(B2337,Assumptions!$A$8:$A$12,0)))))</f>
        <v>0.4</v>
      </c>
      <c r="R2337" s="14">
        <f t="shared" ca="1" si="257"/>
        <v>4013602.099200001</v>
      </c>
      <c r="S2337" s="14">
        <f t="shared" ca="1" si="258"/>
        <v>6020403.1488000005</v>
      </c>
      <c r="T2337" s="11" t="s">
        <v>25</v>
      </c>
      <c r="U2337" s="18" t="s">
        <v>36</v>
      </c>
    </row>
    <row r="2338" spans="1:21" ht="15" customHeight="1" x14ac:dyDescent="0.15">
      <c r="A2338" s="10" t="s">
        <v>2386</v>
      </c>
      <c r="B2338" s="11" t="s">
        <v>28</v>
      </c>
      <c r="C2338" s="11" t="s">
        <v>38</v>
      </c>
      <c r="D2338" s="12">
        <v>45782</v>
      </c>
      <c r="E2338" s="11">
        <v>2786</v>
      </c>
      <c r="F2338" s="11" t="s">
        <v>24</v>
      </c>
      <c r="G2338" s="13">
        <v>13883.96</v>
      </c>
      <c r="H2338" s="14">
        <f t="shared" si="252"/>
        <v>38680712.559999995</v>
      </c>
      <c r="I2338" s="14">
        <f>IF(F2338="GHS",H2338,H2338*Assumptions!$B$4)</f>
        <v>417751695.648</v>
      </c>
      <c r="J2338" s="15" t="str">
        <f>INDEX(Assumptions!$B$8:$B$12,MATCH(B2338,Assumptions!$A$8:$A$12,0))</f>
        <v>Fair Value Less Costs to Sell</v>
      </c>
      <c r="K2338" s="16">
        <f>G2338/(1-INDEX(Assumptions!$D$8:$D$12,MATCH(B2338,Assumptions!$A$8:$A$12,0)))</f>
        <v>15777.227272727272</v>
      </c>
      <c r="L2338" s="16">
        <f t="shared" si="253"/>
        <v>416.51879999999994</v>
      </c>
      <c r="M2338" s="16">
        <f t="shared" si="254"/>
        <v>788.86136363636365</v>
      </c>
      <c r="N2338" s="14">
        <f>E2338*(K2338-L2338-M2338)*IF(F2338="GHS",1,Assumptions!$B$4)</f>
        <v>438449393.29601455</v>
      </c>
      <c r="O2338" s="15">
        <f t="shared" ca="1" si="255"/>
        <v>504</v>
      </c>
      <c r="P2338" s="15" t="str">
        <f t="shared" ca="1" si="256"/>
        <v>365d+</v>
      </c>
      <c r="Q2338" s="17">
        <f ca="1">IF(P2338="0-90d",0,IF(P2338="91-180d",INDEX(Assumptions!$F$8:$F$12,MATCH(B2338,Assumptions!$A$8:$A$12,0)),IF(P2338="181-365d",INDEX(Assumptions!$G$8:$G$12,MATCH(B2338,Assumptions!$A$8:$A$12,0)),INDEX(Assumptions!$H$8:$H$12,MATCH(B2338,Assumptions!$A$8:$A$12,0)))))</f>
        <v>0.4</v>
      </c>
      <c r="R2338" s="14">
        <f t="shared" ca="1" si="257"/>
        <v>167100678.25920001</v>
      </c>
      <c r="S2338" s="14">
        <f t="shared" ca="1" si="258"/>
        <v>250651017.3888</v>
      </c>
      <c r="T2338" s="11" t="s">
        <v>25</v>
      </c>
      <c r="U2338" s="18" t="s">
        <v>26</v>
      </c>
    </row>
    <row r="2339" spans="1:21" ht="15" customHeight="1" x14ac:dyDescent="0.15">
      <c r="A2339" s="10" t="s">
        <v>2387</v>
      </c>
      <c r="B2339" s="11" t="s">
        <v>28</v>
      </c>
      <c r="C2339" s="11" t="s">
        <v>38</v>
      </c>
      <c r="D2339" s="12">
        <v>45828</v>
      </c>
      <c r="E2339" s="11">
        <v>2013</v>
      </c>
      <c r="F2339" s="11" t="s">
        <v>24</v>
      </c>
      <c r="G2339" s="13">
        <v>7542.97</v>
      </c>
      <c r="H2339" s="14">
        <f t="shared" si="252"/>
        <v>15183998.610000001</v>
      </c>
      <c r="I2339" s="14">
        <f>IF(F2339="GHS",H2339,H2339*Assumptions!$B$4)</f>
        <v>163987184.98800004</v>
      </c>
      <c r="J2339" s="15" t="str">
        <f>INDEX(Assumptions!$B$8:$B$12,MATCH(B2339,Assumptions!$A$8:$A$12,0))</f>
        <v>Fair Value Less Costs to Sell</v>
      </c>
      <c r="K2339" s="16">
        <f>G2339/(1-INDEX(Assumptions!$D$8:$D$12,MATCH(B2339,Assumptions!$A$8:$A$12,0)))</f>
        <v>8571.556818181818</v>
      </c>
      <c r="L2339" s="16">
        <f t="shared" si="253"/>
        <v>226.28909999999999</v>
      </c>
      <c r="M2339" s="16">
        <f t="shared" si="254"/>
        <v>428.57784090909092</v>
      </c>
      <c r="N2339" s="14">
        <f>E2339*(K2339-L2339-M2339)*IF(F2339="GHS",1,Assumptions!$B$4)</f>
        <v>172112004.60786003</v>
      </c>
      <c r="O2339" s="15">
        <f t="shared" ca="1" si="255"/>
        <v>458</v>
      </c>
      <c r="P2339" s="15" t="str">
        <f t="shared" ca="1" si="256"/>
        <v>365d+</v>
      </c>
      <c r="Q2339" s="17">
        <f ca="1">IF(P2339="0-90d",0,IF(P2339="91-180d",INDEX(Assumptions!$F$8:$F$12,MATCH(B2339,Assumptions!$A$8:$A$12,0)),IF(P2339="181-365d",INDEX(Assumptions!$G$8:$G$12,MATCH(B2339,Assumptions!$A$8:$A$12,0)),INDEX(Assumptions!$H$8:$H$12,MATCH(B2339,Assumptions!$A$8:$A$12,0)))))</f>
        <v>0.4</v>
      </c>
      <c r="R2339" s="14">
        <f t="shared" ca="1" si="257"/>
        <v>65594873.995200016</v>
      </c>
      <c r="S2339" s="14">
        <f t="shared" ca="1" si="258"/>
        <v>98392310.992800027</v>
      </c>
      <c r="T2339" s="11" t="s">
        <v>25</v>
      </c>
      <c r="U2339" s="18" t="s">
        <v>36</v>
      </c>
    </row>
    <row r="2340" spans="1:21" ht="15" customHeight="1" x14ac:dyDescent="0.15">
      <c r="A2340" s="10" t="s">
        <v>2388</v>
      </c>
      <c r="B2340" s="11" t="s">
        <v>31</v>
      </c>
      <c r="C2340" s="11" t="s">
        <v>76</v>
      </c>
      <c r="D2340" s="12">
        <v>45917</v>
      </c>
      <c r="E2340" s="11">
        <v>4595</v>
      </c>
      <c r="F2340" s="11" t="s">
        <v>33</v>
      </c>
      <c r="G2340" s="13">
        <v>1034.21</v>
      </c>
      <c r="H2340" s="14">
        <f t="shared" si="252"/>
        <v>4752194.95</v>
      </c>
      <c r="I2340" s="14">
        <f>IF(F2340="GHS",H2340,H2340*Assumptions!$B$4)</f>
        <v>4752194.95</v>
      </c>
      <c r="J2340" s="15" t="str">
        <f>INDEX(Assumptions!$B$8:$B$12,MATCH(B2340,Assumptions!$A$8:$A$12,0))</f>
        <v>Weighted Average</v>
      </c>
      <c r="K2340" s="16">
        <f>G2340/(1-INDEX(Assumptions!$D$8:$D$12,MATCH(B2340,Assumptions!$A$8:$A$12,0)))</f>
        <v>1436.4027777777778</v>
      </c>
      <c r="L2340" s="16">
        <f t="shared" si="253"/>
        <v>31.026299999999999</v>
      </c>
      <c r="M2340" s="16">
        <f t="shared" si="254"/>
        <v>71.820138888888891</v>
      </c>
      <c r="N2340" s="14">
        <f>E2340*(K2340-L2340-M2340)*IF(F2340="GHS",1,Assumptions!$B$4)</f>
        <v>6127691.3771944456</v>
      </c>
      <c r="O2340" s="15">
        <f t="shared" ca="1" si="255"/>
        <v>369</v>
      </c>
      <c r="P2340" s="15" t="str">
        <f t="shared" ca="1" si="256"/>
        <v>365d+</v>
      </c>
      <c r="Q2340" s="17">
        <f ca="1">IF(P2340="0-90d",0,IF(P2340="91-180d",INDEX(Assumptions!$F$8:$F$12,MATCH(B2340,Assumptions!$A$8:$A$12,0)),IF(P2340="181-365d",INDEX(Assumptions!$G$8:$G$12,MATCH(B2340,Assumptions!$A$8:$A$12,0)),INDEX(Assumptions!$H$8:$H$12,MATCH(B2340,Assumptions!$A$8:$A$12,0)))))</f>
        <v>0.6</v>
      </c>
      <c r="R2340" s="14">
        <f t="shared" ca="1" si="257"/>
        <v>2851316.97</v>
      </c>
      <c r="S2340" s="14">
        <f t="shared" ca="1" si="258"/>
        <v>1900877.98</v>
      </c>
      <c r="T2340" s="11" t="s">
        <v>50</v>
      </c>
      <c r="U2340" s="18" t="s">
        <v>36</v>
      </c>
    </row>
    <row r="2341" spans="1:21" ht="15" customHeight="1" x14ac:dyDescent="0.15">
      <c r="A2341" s="10" t="s">
        <v>2389</v>
      </c>
      <c r="B2341" s="11" t="s">
        <v>31</v>
      </c>
      <c r="C2341" s="11" t="s">
        <v>76</v>
      </c>
      <c r="D2341" s="12">
        <v>45970</v>
      </c>
      <c r="E2341" s="11">
        <v>3180</v>
      </c>
      <c r="F2341" s="11" t="s">
        <v>33</v>
      </c>
      <c r="G2341" s="13">
        <v>1925.01</v>
      </c>
      <c r="H2341" s="14">
        <f t="shared" si="252"/>
        <v>6121531.7999999998</v>
      </c>
      <c r="I2341" s="14">
        <f>IF(F2341="GHS",H2341,H2341*Assumptions!$B$4)</f>
        <v>6121531.7999999998</v>
      </c>
      <c r="J2341" s="15" t="str">
        <f>INDEX(Assumptions!$B$8:$B$12,MATCH(B2341,Assumptions!$A$8:$A$12,0))</f>
        <v>Weighted Average</v>
      </c>
      <c r="K2341" s="16">
        <f>G2341/(1-INDEX(Assumptions!$D$8:$D$12,MATCH(B2341,Assumptions!$A$8:$A$12,0)))</f>
        <v>2673.625</v>
      </c>
      <c r="L2341" s="16">
        <f t="shared" si="253"/>
        <v>57.750299999999996</v>
      </c>
      <c r="M2341" s="16">
        <f t="shared" si="254"/>
        <v>133.68125000000001</v>
      </c>
      <c r="N2341" s="14">
        <f>E2341*(K2341-L2341-M2341)*IF(F2341="GHS",1,Assumptions!$B$4)</f>
        <v>7893375.1709999992</v>
      </c>
      <c r="O2341" s="15">
        <f t="shared" ca="1" si="255"/>
        <v>316</v>
      </c>
      <c r="P2341" s="15" t="str">
        <f t="shared" ca="1" si="256"/>
        <v>181-365d</v>
      </c>
      <c r="Q2341" s="17">
        <f ca="1">IF(P2341="0-90d",0,IF(P2341="91-180d",INDEX(Assumptions!$F$8:$F$12,MATCH(B2341,Assumptions!$A$8:$A$12,0)),IF(P2341="181-365d",INDEX(Assumptions!$G$8:$G$12,MATCH(B2341,Assumptions!$A$8:$A$12,0)),INDEX(Assumptions!$H$8:$H$12,MATCH(B2341,Assumptions!$A$8:$A$12,0)))))</f>
        <v>0.2</v>
      </c>
      <c r="R2341" s="14">
        <f t="shared" ca="1" si="257"/>
        <v>1224306.3600000001</v>
      </c>
      <c r="S2341" s="14">
        <f t="shared" ca="1" si="258"/>
        <v>4897225.4399999995</v>
      </c>
      <c r="T2341" s="11" t="s">
        <v>25</v>
      </c>
      <c r="U2341" s="18" t="s">
        <v>26</v>
      </c>
    </row>
    <row r="2342" spans="1:21" ht="15" customHeight="1" x14ac:dyDescent="0.15">
      <c r="A2342" s="10" t="s">
        <v>2390</v>
      </c>
      <c r="B2342" s="11" t="s">
        <v>22</v>
      </c>
      <c r="C2342" s="11" t="s">
        <v>61</v>
      </c>
      <c r="D2342" s="12">
        <v>45802</v>
      </c>
      <c r="E2342" s="11">
        <v>1359</v>
      </c>
      <c r="F2342" s="11" t="s">
        <v>24</v>
      </c>
      <c r="G2342" s="13">
        <v>43899.71</v>
      </c>
      <c r="H2342" s="14">
        <f t="shared" si="252"/>
        <v>59659705.890000001</v>
      </c>
      <c r="I2342" s="14">
        <f>IF(F2342="GHS",H2342,H2342*Assumptions!$B$4)</f>
        <v>644324823.61200011</v>
      </c>
      <c r="J2342" s="15" t="str">
        <f>INDEX(Assumptions!$B$8:$B$12,MATCH(B2342,Assumptions!$A$8:$A$12,0))</f>
        <v>FIFO</v>
      </c>
      <c r="K2342" s="16">
        <f>G2342/(1-INDEX(Assumptions!$D$8:$D$12,MATCH(B2342,Assumptions!$A$8:$A$12,0)))</f>
        <v>53536.231707317071</v>
      </c>
      <c r="L2342" s="16">
        <f t="shared" si="253"/>
        <v>1316.9912999999999</v>
      </c>
      <c r="M2342" s="16">
        <f t="shared" si="254"/>
        <v>2676.8115853658537</v>
      </c>
      <c r="N2342" s="14">
        <f>E2342*(K2342-L2342-M2342)*IF(F2342="GHS",1,Assumptions!$B$4)</f>
        <v>727144136.30554247</v>
      </c>
      <c r="O2342" s="15">
        <f t="shared" ca="1" si="255"/>
        <v>484</v>
      </c>
      <c r="P2342" s="15" t="str">
        <f t="shared" ca="1" si="256"/>
        <v>365d+</v>
      </c>
      <c r="Q2342" s="17">
        <f ca="1">IF(P2342="0-90d",0,IF(P2342="91-180d",INDEX(Assumptions!$F$8:$F$12,MATCH(B2342,Assumptions!$A$8:$A$12,0)),IF(P2342="181-365d",INDEX(Assumptions!$G$8:$G$12,MATCH(B2342,Assumptions!$A$8:$A$12,0)),INDEX(Assumptions!$H$8:$H$12,MATCH(B2342,Assumptions!$A$8:$A$12,0)))))</f>
        <v>0.5</v>
      </c>
      <c r="R2342" s="14">
        <f t="shared" ca="1" si="257"/>
        <v>322162411.80600005</v>
      </c>
      <c r="S2342" s="14">
        <f t="shared" ca="1" si="258"/>
        <v>322162411.80600005</v>
      </c>
      <c r="T2342" s="11" t="s">
        <v>25</v>
      </c>
      <c r="U2342" s="18" t="s">
        <v>26</v>
      </c>
    </row>
    <row r="2343" spans="1:21" ht="15" customHeight="1" x14ac:dyDescent="0.15">
      <c r="A2343" s="10" t="s">
        <v>2391</v>
      </c>
      <c r="B2343" s="11" t="s">
        <v>28</v>
      </c>
      <c r="C2343" s="11" t="s">
        <v>55</v>
      </c>
      <c r="D2343" s="12">
        <v>45912</v>
      </c>
      <c r="E2343" s="11">
        <v>3007</v>
      </c>
      <c r="F2343" s="11" t="s">
        <v>24</v>
      </c>
      <c r="G2343" s="13">
        <v>6325.12</v>
      </c>
      <c r="H2343" s="14">
        <f t="shared" si="252"/>
        <v>19019635.84</v>
      </c>
      <c r="I2343" s="14">
        <f>IF(F2343="GHS",H2343,H2343*Assumptions!$B$4)</f>
        <v>205412067.07200003</v>
      </c>
      <c r="J2343" s="15" t="str">
        <f>INDEX(Assumptions!$B$8:$B$12,MATCH(B2343,Assumptions!$A$8:$A$12,0))</f>
        <v>Fair Value Less Costs to Sell</v>
      </c>
      <c r="K2343" s="16">
        <f>G2343/(1-INDEX(Assumptions!$D$8:$D$12,MATCH(B2343,Assumptions!$A$8:$A$12,0)))</f>
        <v>7187.6363636363631</v>
      </c>
      <c r="L2343" s="16">
        <f t="shared" si="253"/>
        <v>189.75359999999998</v>
      </c>
      <c r="M2343" s="16">
        <f t="shared" si="254"/>
        <v>359.38181818181818</v>
      </c>
      <c r="N2343" s="14">
        <f>E2343*(K2343-L2343-M2343)*IF(F2343="GHS",1,Assumptions!$B$4)</f>
        <v>215589301.30420366</v>
      </c>
      <c r="O2343" s="15">
        <f t="shared" ca="1" si="255"/>
        <v>374</v>
      </c>
      <c r="P2343" s="15" t="str">
        <f t="shared" ca="1" si="256"/>
        <v>365d+</v>
      </c>
      <c r="Q2343" s="17">
        <f ca="1">IF(P2343="0-90d",0,IF(P2343="91-180d",INDEX(Assumptions!$F$8:$F$12,MATCH(B2343,Assumptions!$A$8:$A$12,0)),IF(P2343="181-365d",INDEX(Assumptions!$G$8:$G$12,MATCH(B2343,Assumptions!$A$8:$A$12,0)),INDEX(Assumptions!$H$8:$H$12,MATCH(B2343,Assumptions!$A$8:$A$12,0)))))</f>
        <v>0.4</v>
      </c>
      <c r="R2343" s="14">
        <f t="shared" ca="1" si="257"/>
        <v>82164826.828800023</v>
      </c>
      <c r="S2343" s="14">
        <f t="shared" ca="1" si="258"/>
        <v>123247240.2432</v>
      </c>
      <c r="T2343" s="11" t="s">
        <v>50</v>
      </c>
      <c r="U2343" s="18" t="s">
        <v>36</v>
      </c>
    </row>
    <row r="2344" spans="1:21" ht="15" customHeight="1" x14ac:dyDescent="0.15">
      <c r="A2344" s="10" t="s">
        <v>2392</v>
      </c>
      <c r="B2344" s="11" t="s">
        <v>31</v>
      </c>
      <c r="C2344" s="11" t="s">
        <v>76</v>
      </c>
      <c r="D2344" s="12">
        <v>46030</v>
      </c>
      <c r="E2344" s="11">
        <v>1728</v>
      </c>
      <c r="F2344" s="11" t="s">
        <v>33</v>
      </c>
      <c r="G2344" s="13">
        <v>1514.25</v>
      </c>
      <c r="H2344" s="14">
        <f t="shared" si="252"/>
        <v>2616624</v>
      </c>
      <c r="I2344" s="14">
        <f>IF(F2344="GHS",H2344,H2344*Assumptions!$B$4)</f>
        <v>2616624</v>
      </c>
      <c r="J2344" s="15" t="str">
        <f>INDEX(Assumptions!$B$8:$B$12,MATCH(B2344,Assumptions!$A$8:$A$12,0))</f>
        <v>Weighted Average</v>
      </c>
      <c r="K2344" s="16">
        <f>G2344/(1-INDEX(Assumptions!$D$8:$D$12,MATCH(B2344,Assumptions!$A$8:$A$12,0)))</f>
        <v>2103.125</v>
      </c>
      <c r="L2344" s="16">
        <f t="shared" si="253"/>
        <v>45.427499999999995</v>
      </c>
      <c r="M2344" s="16">
        <f t="shared" si="254"/>
        <v>105.15625</v>
      </c>
      <c r="N2344" s="14">
        <f>E2344*(K2344-L2344-M2344)*IF(F2344="GHS",1,Assumptions!$B$4)</f>
        <v>3373991.2800000003</v>
      </c>
      <c r="O2344" s="15">
        <f t="shared" ca="1" si="255"/>
        <v>256</v>
      </c>
      <c r="P2344" s="15" t="str">
        <f t="shared" ca="1" si="256"/>
        <v>181-365d</v>
      </c>
      <c r="Q2344" s="17">
        <f ca="1">IF(P2344="0-90d",0,IF(P2344="91-180d",INDEX(Assumptions!$F$8:$F$12,MATCH(B2344,Assumptions!$A$8:$A$12,0)),IF(P2344="181-365d",INDEX(Assumptions!$G$8:$G$12,MATCH(B2344,Assumptions!$A$8:$A$12,0)),INDEX(Assumptions!$H$8:$H$12,MATCH(B2344,Assumptions!$A$8:$A$12,0)))))</f>
        <v>0.2</v>
      </c>
      <c r="R2344" s="14">
        <f t="shared" ca="1" si="257"/>
        <v>523324.80000000005</v>
      </c>
      <c r="S2344" s="14">
        <f t="shared" ca="1" si="258"/>
        <v>2093299.2</v>
      </c>
      <c r="T2344" s="11" t="s">
        <v>25</v>
      </c>
      <c r="U2344" s="18" t="s">
        <v>26</v>
      </c>
    </row>
    <row r="2345" spans="1:21" ht="15" customHeight="1" x14ac:dyDescent="0.15">
      <c r="A2345" s="10" t="s">
        <v>2393</v>
      </c>
      <c r="B2345" s="11" t="s">
        <v>41</v>
      </c>
      <c r="C2345" s="11" t="s">
        <v>115</v>
      </c>
      <c r="D2345" s="12">
        <v>45971</v>
      </c>
      <c r="E2345" s="11">
        <v>2482</v>
      </c>
      <c r="F2345" s="11" t="s">
        <v>33</v>
      </c>
      <c r="G2345" s="13">
        <v>159.96</v>
      </c>
      <c r="H2345" s="14">
        <f t="shared" si="252"/>
        <v>397020.72000000003</v>
      </c>
      <c r="I2345" s="14">
        <f>IF(F2345="GHS",H2345,H2345*Assumptions!$B$4)</f>
        <v>397020.72000000003</v>
      </c>
      <c r="J2345" s="15" t="str">
        <f>INDEX(Assumptions!$B$8:$B$12,MATCH(B2345,Assumptions!$A$8:$A$12,0))</f>
        <v>Weighted Average</v>
      </c>
      <c r="K2345" s="16">
        <f>G2345/(1-INDEX(Assumptions!$D$8:$D$12,MATCH(B2345,Assumptions!$A$8:$A$12,0)))</f>
        <v>246.09230769230768</v>
      </c>
      <c r="L2345" s="16">
        <f t="shared" si="253"/>
        <v>4.7988</v>
      </c>
      <c r="M2345" s="16">
        <f t="shared" si="254"/>
        <v>12.304615384615385</v>
      </c>
      <c r="N2345" s="14">
        <f>E2345*(K2345-L2345-M2345)*IF(F2345="GHS",1,Assumptions!$B$4)</f>
        <v>568350.43070769229</v>
      </c>
      <c r="O2345" s="15">
        <f t="shared" ca="1" si="255"/>
        <v>315</v>
      </c>
      <c r="P2345" s="15" t="str">
        <f t="shared" ca="1" si="256"/>
        <v>181-365d</v>
      </c>
      <c r="Q2345" s="17">
        <f ca="1">IF(P2345="0-90d",0,IF(P2345="91-180d",INDEX(Assumptions!$F$8:$F$12,MATCH(B2345,Assumptions!$A$8:$A$12,0)),IF(P2345="181-365d",INDEX(Assumptions!$G$8:$G$12,MATCH(B2345,Assumptions!$A$8:$A$12,0)),INDEX(Assumptions!$H$8:$H$12,MATCH(B2345,Assumptions!$A$8:$A$12,0)))))</f>
        <v>0.35</v>
      </c>
      <c r="R2345" s="14">
        <f t="shared" ca="1" si="257"/>
        <v>138957.25200000001</v>
      </c>
      <c r="S2345" s="14">
        <f t="shared" ca="1" si="258"/>
        <v>258063.46800000002</v>
      </c>
      <c r="T2345" s="11" t="s">
        <v>25</v>
      </c>
      <c r="U2345" s="18" t="s">
        <v>36</v>
      </c>
    </row>
    <row r="2346" spans="1:21" ht="15" customHeight="1" x14ac:dyDescent="0.15">
      <c r="A2346" s="10" t="s">
        <v>2394</v>
      </c>
      <c r="B2346" s="11" t="s">
        <v>28</v>
      </c>
      <c r="C2346" s="11" t="s">
        <v>35</v>
      </c>
      <c r="D2346" s="12">
        <v>45851</v>
      </c>
      <c r="E2346" s="11">
        <v>4818</v>
      </c>
      <c r="F2346" s="11" t="s">
        <v>24</v>
      </c>
      <c r="G2346" s="13">
        <v>5371.1</v>
      </c>
      <c r="H2346" s="14">
        <f t="shared" si="252"/>
        <v>25877959.800000001</v>
      </c>
      <c r="I2346" s="14">
        <f>IF(F2346="GHS",H2346,H2346*Assumptions!$B$4)</f>
        <v>279481965.84000003</v>
      </c>
      <c r="J2346" s="15" t="str">
        <f>INDEX(Assumptions!$B$8:$B$12,MATCH(B2346,Assumptions!$A$8:$A$12,0))</f>
        <v>Fair Value Less Costs to Sell</v>
      </c>
      <c r="K2346" s="16">
        <f>G2346/(1-INDEX(Assumptions!$D$8:$D$12,MATCH(B2346,Assumptions!$A$8:$A$12,0)))</f>
        <v>6103.5227272727279</v>
      </c>
      <c r="L2346" s="16">
        <f t="shared" si="253"/>
        <v>161.13300000000001</v>
      </c>
      <c r="M2346" s="16">
        <f t="shared" si="254"/>
        <v>305.17613636363643</v>
      </c>
      <c r="N2346" s="14">
        <f>E2346*(K2346-L2346-M2346)*IF(F2346="GHS",1,Assumptions!$B$4)</f>
        <v>293329026.87480009</v>
      </c>
      <c r="O2346" s="15">
        <f t="shared" ca="1" si="255"/>
        <v>435</v>
      </c>
      <c r="P2346" s="15" t="str">
        <f t="shared" ca="1" si="256"/>
        <v>365d+</v>
      </c>
      <c r="Q2346" s="17">
        <f ca="1">IF(P2346="0-90d",0,IF(P2346="91-180d",INDEX(Assumptions!$F$8:$F$12,MATCH(B2346,Assumptions!$A$8:$A$12,0)),IF(P2346="181-365d",INDEX(Assumptions!$G$8:$G$12,MATCH(B2346,Assumptions!$A$8:$A$12,0)),INDEX(Assumptions!$H$8:$H$12,MATCH(B2346,Assumptions!$A$8:$A$12,0)))))</f>
        <v>0.4</v>
      </c>
      <c r="R2346" s="14">
        <f t="shared" ca="1" si="257"/>
        <v>111792786.33600003</v>
      </c>
      <c r="S2346" s="14">
        <f t="shared" ca="1" si="258"/>
        <v>167689179.50400001</v>
      </c>
      <c r="T2346" s="11" t="s">
        <v>25</v>
      </c>
      <c r="U2346" s="18" t="s">
        <v>36</v>
      </c>
    </row>
    <row r="2347" spans="1:21" ht="15" customHeight="1" x14ac:dyDescent="0.15">
      <c r="A2347" s="10" t="s">
        <v>2395</v>
      </c>
      <c r="B2347" s="11" t="s">
        <v>41</v>
      </c>
      <c r="C2347" s="11" t="s">
        <v>42</v>
      </c>
      <c r="D2347" s="12">
        <v>45947</v>
      </c>
      <c r="E2347" s="11">
        <v>3141</v>
      </c>
      <c r="F2347" s="11" t="s">
        <v>33</v>
      </c>
      <c r="G2347" s="13">
        <v>329.73</v>
      </c>
      <c r="H2347" s="14">
        <f t="shared" si="252"/>
        <v>1035681.93</v>
      </c>
      <c r="I2347" s="14">
        <f>IF(F2347="GHS",H2347,H2347*Assumptions!$B$4)</f>
        <v>1035681.93</v>
      </c>
      <c r="J2347" s="15" t="str">
        <f>INDEX(Assumptions!$B$8:$B$12,MATCH(B2347,Assumptions!$A$8:$A$12,0))</f>
        <v>Weighted Average</v>
      </c>
      <c r="K2347" s="16">
        <f>G2347/(1-INDEX(Assumptions!$D$8:$D$12,MATCH(B2347,Assumptions!$A$8:$A$12,0)))</f>
        <v>507.27692307692308</v>
      </c>
      <c r="L2347" s="16">
        <f t="shared" si="253"/>
        <v>9.8918999999999997</v>
      </c>
      <c r="M2347" s="16">
        <f t="shared" si="254"/>
        <v>25.363846153846154</v>
      </c>
      <c r="N2347" s="14">
        <f>E2347*(K2347-L2347-M2347)*IF(F2347="GHS",1,Assumptions!$B$4)</f>
        <v>1482618.5167153846</v>
      </c>
      <c r="O2347" s="15">
        <f t="shared" ca="1" si="255"/>
        <v>339</v>
      </c>
      <c r="P2347" s="15" t="str">
        <f t="shared" ca="1" si="256"/>
        <v>181-365d</v>
      </c>
      <c r="Q2347" s="17">
        <f ca="1">IF(P2347="0-90d",0,IF(P2347="91-180d",INDEX(Assumptions!$F$8:$F$12,MATCH(B2347,Assumptions!$A$8:$A$12,0)),IF(P2347="181-365d",INDEX(Assumptions!$G$8:$G$12,MATCH(B2347,Assumptions!$A$8:$A$12,0)),INDEX(Assumptions!$H$8:$H$12,MATCH(B2347,Assumptions!$A$8:$A$12,0)))))</f>
        <v>0.35</v>
      </c>
      <c r="R2347" s="14">
        <f t="shared" ca="1" si="257"/>
        <v>362488.67550000001</v>
      </c>
      <c r="S2347" s="14">
        <f t="shared" ca="1" si="258"/>
        <v>673193.25450000004</v>
      </c>
      <c r="T2347" s="11" t="s">
        <v>25</v>
      </c>
      <c r="U2347" s="18" t="s">
        <v>26</v>
      </c>
    </row>
    <row r="2348" spans="1:21" ht="15" customHeight="1" x14ac:dyDescent="0.15">
      <c r="A2348" s="10" t="s">
        <v>2396</v>
      </c>
      <c r="B2348" s="11" t="s">
        <v>28</v>
      </c>
      <c r="C2348" s="11" t="s">
        <v>55</v>
      </c>
      <c r="D2348" s="12">
        <v>46029</v>
      </c>
      <c r="E2348" s="11">
        <v>3458</v>
      </c>
      <c r="F2348" s="11" t="s">
        <v>24</v>
      </c>
      <c r="G2348" s="13">
        <v>7768.43</v>
      </c>
      <c r="H2348" s="14">
        <f t="shared" si="252"/>
        <v>26863230.940000001</v>
      </c>
      <c r="I2348" s="14">
        <f>IF(F2348="GHS",H2348,H2348*Assumptions!$B$4)</f>
        <v>290122894.15200001</v>
      </c>
      <c r="J2348" s="15" t="str">
        <f>INDEX(Assumptions!$B$8:$B$12,MATCH(B2348,Assumptions!$A$8:$A$12,0))</f>
        <v>Fair Value Less Costs to Sell</v>
      </c>
      <c r="K2348" s="16">
        <f>G2348/(1-INDEX(Assumptions!$D$8:$D$12,MATCH(B2348,Assumptions!$A$8:$A$12,0)))</f>
        <v>8827.761363636364</v>
      </c>
      <c r="L2348" s="16">
        <f t="shared" si="253"/>
        <v>233.05289999999999</v>
      </c>
      <c r="M2348" s="16">
        <f t="shared" si="254"/>
        <v>441.3880681818182</v>
      </c>
      <c r="N2348" s="14">
        <f>E2348*(K2348-L2348-M2348)*IF(F2348="GHS",1,Assumptions!$B$4)</f>
        <v>304497164.81680369</v>
      </c>
      <c r="O2348" s="15">
        <f t="shared" ca="1" si="255"/>
        <v>257</v>
      </c>
      <c r="P2348" s="15" t="str">
        <f t="shared" ca="1" si="256"/>
        <v>181-365d</v>
      </c>
      <c r="Q2348" s="17">
        <f ca="1">IF(P2348="0-90d",0,IF(P2348="91-180d",INDEX(Assumptions!$F$8:$F$12,MATCH(B2348,Assumptions!$A$8:$A$12,0)),IF(P2348="181-365d",INDEX(Assumptions!$G$8:$G$12,MATCH(B2348,Assumptions!$A$8:$A$12,0)),INDEX(Assumptions!$H$8:$H$12,MATCH(B2348,Assumptions!$A$8:$A$12,0)))))</f>
        <v>0.1</v>
      </c>
      <c r="R2348" s="14">
        <f t="shared" ca="1" si="257"/>
        <v>29012289.415200002</v>
      </c>
      <c r="S2348" s="14">
        <f t="shared" ca="1" si="258"/>
        <v>261110604.73680001</v>
      </c>
      <c r="T2348" s="11" t="s">
        <v>25</v>
      </c>
      <c r="U2348" s="18" t="s">
        <v>26</v>
      </c>
    </row>
    <row r="2349" spans="1:21" ht="15" customHeight="1" x14ac:dyDescent="0.15">
      <c r="A2349" s="10" t="s">
        <v>2397</v>
      </c>
      <c r="B2349" s="11" t="s">
        <v>31</v>
      </c>
      <c r="C2349" s="11" t="s">
        <v>76</v>
      </c>
      <c r="D2349" s="12">
        <v>46025</v>
      </c>
      <c r="E2349" s="11">
        <v>4093</v>
      </c>
      <c r="F2349" s="11" t="s">
        <v>33</v>
      </c>
      <c r="G2349" s="13">
        <v>2719</v>
      </c>
      <c r="H2349" s="14">
        <f t="shared" si="252"/>
        <v>11128867</v>
      </c>
      <c r="I2349" s="14">
        <f>IF(F2349="GHS",H2349,H2349*Assumptions!$B$4)</f>
        <v>11128867</v>
      </c>
      <c r="J2349" s="15" t="str">
        <f>INDEX(Assumptions!$B$8:$B$12,MATCH(B2349,Assumptions!$A$8:$A$12,0))</f>
        <v>Weighted Average</v>
      </c>
      <c r="K2349" s="16">
        <f>G2349/(1-INDEX(Assumptions!$D$8:$D$12,MATCH(B2349,Assumptions!$A$8:$A$12,0)))</f>
        <v>3776.3888888888891</v>
      </c>
      <c r="L2349" s="16">
        <f t="shared" si="253"/>
        <v>81.569999999999993</v>
      </c>
      <c r="M2349" s="16">
        <f t="shared" si="254"/>
        <v>188.81944444444446</v>
      </c>
      <c r="N2349" s="14">
        <f>E2349*(K2349-L2349-M2349)*IF(F2349="GHS",1,Assumptions!$B$4)</f>
        <v>14350055.726111112</v>
      </c>
      <c r="O2349" s="15">
        <f t="shared" ca="1" si="255"/>
        <v>261</v>
      </c>
      <c r="P2349" s="15" t="str">
        <f t="shared" ca="1" si="256"/>
        <v>181-365d</v>
      </c>
      <c r="Q2349" s="17">
        <f ca="1">IF(P2349="0-90d",0,IF(P2349="91-180d",INDEX(Assumptions!$F$8:$F$12,MATCH(B2349,Assumptions!$A$8:$A$12,0)),IF(P2349="181-365d",INDEX(Assumptions!$G$8:$G$12,MATCH(B2349,Assumptions!$A$8:$A$12,0)),INDEX(Assumptions!$H$8:$H$12,MATCH(B2349,Assumptions!$A$8:$A$12,0)))))</f>
        <v>0.2</v>
      </c>
      <c r="R2349" s="14">
        <f t="shared" ca="1" si="257"/>
        <v>2225773.4</v>
      </c>
      <c r="S2349" s="14">
        <f t="shared" ca="1" si="258"/>
        <v>8903093.5999999996</v>
      </c>
      <c r="T2349" s="11" t="s">
        <v>25</v>
      </c>
      <c r="U2349" s="18" t="s">
        <v>26</v>
      </c>
    </row>
    <row r="2350" spans="1:21" ht="15" customHeight="1" x14ac:dyDescent="0.15">
      <c r="A2350" s="10" t="s">
        <v>2398</v>
      </c>
      <c r="B2350" s="11" t="s">
        <v>28</v>
      </c>
      <c r="C2350" s="11" t="s">
        <v>29</v>
      </c>
      <c r="D2350" s="12">
        <v>45926</v>
      </c>
      <c r="E2350" s="11">
        <v>724</v>
      </c>
      <c r="F2350" s="11" t="s">
        <v>24</v>
      </c>
      <c r="G2350" s="13">
        <v>7115.69</v>
      </c>
      <c r="H2350" s="14">
        <f t="shared" si="252"/>
        <v>5151759.5599999996</v>
      </c>
      <c r="I2350" s="14">
        <f>IF(F2350="GHS",H2350,H2350*Assumptions!$B$4)</f>
        <v>55639003.247999996</v>
      </c>
      <c r="J2350" s="15" t="str">
        <f>INDEX(Assumptions!$B$8:$B$12,MATCH(B2350,Assumptions!$A$8:$A$12,0))</f>
        <v>Fair Value Less Costs to Sell</v>
      </c>
      <c r="K2350" s="16">
        <f>G2350/(1-INDEX(Assumptions!$D$8:$D$12,MATCH(B2350,Assumptions!$A$8:$A$12,0)))</f>
        <v>8086.0113636363631</v>
      </c>
      <c r="L2350" s="16">
        <f t="shared" si="253"/>
        <v>213.47069999999999</v>
      </c>
      <c r="M2350" s="16">
        <f t="shared" si="254"/>
        <v>404.30056818181816</v>
      </c>
      <c r="N2350" s="14">
        <f>E2350*(K2350-L2350-M2350)*IF(F2350="GHS",1,Assumptions!$B$4)</f>
        <v>58395662.95437818</v>
      </c>
      <c r="O2350" s="15">
        <f t="shared" ca="1" si="255"/>
        <v>360</v>
      </c>
      <c r="P2350" s="15" t="str">
        <f t="shared" ca="1" si="256"/>
        <v>181-365d</v>
      </c>
      <c r="Q2350" s="17">
        <f ca="1">IF(P2350="0-90d",0,IF(P2350="91-180d",INDEX(Assumptions!$F$8:$F$12,MATCH(B2350,Assumptions!$A$8:$A$12,0)),IF(P2350="181-365d",INDEX(Assumptions!$G$8:$G$12,MATCH(B2350,Assumptions!$A$8:$A$12,0)),INDEX(Assumptions!$H$8:$H$12,MATCH(B2350,Assumptions!$A$8:$A$12,0)))))</f>
        <v>0.1</v>
      </c>
      <c r="R2350" s="14">
        <f t="shared" ca="1" si="257"/>
        <v>5563900.3247999996</v>
      </c>
      <c r="S2350" s="14">
        <f t="shared" ca="1" si="258"/>
        <v>50075102.923199996</v>
      </c>
      <c r="T2350" s="11" t="s">
        <v>25</v>
      </c>
      <c r="U2350" s="18" t="s">
        <v>26</v>
      </c>
    </row>
    <row r="2351" spans="1:21" ht="15" customHeight="1" x14ac:dyDescent="0.15">
      <c r="A2351" s="10" t="s">
        <v>2399</v>
      </c>
      <c r="B2351" s="11" t="s">
        <v>41</v>
      </c>
      <c r="C2351" s="11" t="s">
        <v>44</v>
      </c>
      <c r="D2351" s="12">
        <v>45782</v>
      </c>
      <c r="E2351" s="11">
        <v>940</v>
      </c>
      <c r="F2351" s="11" t="s">
        <v>33</v>
      </c>
      <c r="G2351" s="13">
        <v>453.05</v>
      </c>
      <c r="H2351" s="14">
        <f t="shared" si="252"/>
        <v>425867</v>
      </c>
      <c r="I2351" s="14">
        <f>IF(F2351="GHS",H2351,H2351*Assumptions!$B$4)</f>
        <v>425867</v>
      </c>
      <c r="J2351" s="15" t="str">
        <f>INDEX(Assumptions!$B$8:$B$12,MATCH(B2351,Assumptions!$A$8:$A$12,0))</f>
        <v>Weighted Average</v>
      </c>
      <c r="K2351" s="16">
        <f>G2351/(1-INDEX(Assumptions!$D$8:$D$12,MATCH(B2351,Assumptions!$A$8:$A$12,0)))</f>
        <v>697</v>
      </c>
      <c r="L2351" s="16">
        <f t="shared" si="253"/>
        <v>13.5915</v>
      </c>
      <c r="M2351" s="16">
        <f t="shared" si="254"/>
        <v>34.85</v>
      </c>
      <c r="N2351" s="14">
        <f>E2351*(K2351-L2351-M2351)*IF(F2351="GHS",1,Assumptions!$B$4)</f>
        <v>609644.99</v>
      </c>
      <c r="O2351" s="15">
        <f t="shared" ca="1" si="255"/>
        <v>504</v>
      </c>
      <c r="P2351" s="15" t="str">
        <f t="shared" ca="1" si="256"/>
        <v>365d+</v>
      </c>
      <c r="Q2351" s="17">
        <f ca="1">IF(P2351="0-90d",0,IF(P2351="91-180d",INDEX(Assumptions!$F$8:$F$12,MATCH(B2351,Assumptions!$A$8:$A$12,0)),IF(P2351="181-365d",INDEX(Assumptions!$G$8:$G$12,MATCH(B2351,Assumptions!$A$8:$A$12,0)),INDEX(Assumptions!$H$8:$H$12,MATCH(B2351,Assumptions!$A$8:$A$12,0)))))</f>
        <v>0.8</v>
      </c>
      <c r="R2351" s="14">
        <f t="shared" ca="1" si="257"/>
        <v>340693.60000000003</v>
      </c>
      <c r="S2351" s="14">
        <f t="shared" ca="1" si="258"/>
        <v>85173.399999999965</v>
      </c>
      <c r="T2351" s="11" t="s">
        <v>25</v>
      </c>
      <c r="U2351" s="18" t="s">
        <v>26</v>
      </c>
    </row>
    <row r="2352" spans="1:21" ht="15" customHeight="1" x14ac:dyDescent="0.15">
      <c r="A2352" s="10" t="s">
        <v>2400</v>
      </c>
      <c r="B2352" s="11" t="s">
        <v>28</v>
      </c>
      <c r="C2352" s="11" t="s">
        <v>35</v>
      </c>
      <c r="D2352" s="12">
        <v>45859</v>
      </c>
      <c r="E2352" s="11">
        <v>3090</v>
      </c>
      <c r="F2352" s="11" t="s">
        <v>24</v>
      </c>
      <c r="G2352" s="13">
        <v>5504.78</v>
      </c>
      <c r="H2352" s="14">
        <f t="shared" si="252"/>
        <v>17009770.199999999</v>
      </c>
      <c r="I2352" s="14">
        <f>IF(F2352="GHS",H2352,H2352*Assumptions!$B$4)</f>
        <v>183705518.16</v>
      </c>
      <c r="J2352" s="15" t="str">
        <f>INDEX(Assumptions!$B$8:$B$12,MATCH(B2352,Assumptions!$A$8:$A$12,0))</f>
        <v>Fair Value Less Costs to Sell</v>
      </c>
      <c r="K2352" s="16">
        <f>G2352/(1-INDEX(Assumptions!$D$8:$D$12,MATCH(B2352,Assumptions!$A$8:$A$12,0)))</f>
        <v>6255.431818181818</v>
      </c>
      <c r="L2352" s="16">
        <f t="shared" si="253"/>
        <v>165.14339999999999</v>
      </c>
      <c r="M2352" s="16">
        <f t="shared" si="254"/>
        <v>312.77159090909095</v>
      </c>
      <c r="N2352" s="14">
        <f>E2352*(K2352-L2352-M2352)*IF(F2352="GHS",1,Assumptions!$B$4)</f>
        <v>192807291.55974546</v>
      </c>
      <c r="O2352" s="15">
        <f t="shared" ca="1" si="255"/>
        <v>427</v>
      </c>
      <c r="P2352" s="15" t="str">
        <f t="shared" ca="1" si="256"/>
        <v>365d+</v>
      </c>
      <c r="Q2352" s="17">
        <f ca="1">IF(P2352="0-90d",0,IF(P2352="91-180d",INDEX(Assumptions!$F$8:$F$12,MATCH(B2352,Assumptions!$A$8:$A$12,0)),IF(P2352="181-365d",INDEX(Assumptions!$G$8:$G$12,MATCH(B2352,Assumptions!$A$8:$A$12,0)),INDEX(Assumptions!$H$8:$H$12,MATCH(B2352,Assumptions!$A$8:$A$12,0)))))</f>
        <v>0.4</v>
      </c>
      <c r="R2352" s="14">
        <f t="shared" ca="1" si="257"/>
        <v>73482207.263999999</v>
      </c>
      <c r="S2352" s="14">
        <f t="shared" ca="1" si="258"/>
        <v>110223310.896</v>
      </c>
      <c r="T2352" s="11" t="s">
        <v>25</v>
      </c>
      <c r="U2352" s="18" t="s">
        <v>26</v>
      </c>
    </row>
    <row r="2353" spans="1:21" ht="15" customHeight="1" x14ac:dyDescent="0.15">
      <c r="A2353" s="10" t="s">
        <v>2401</v>
      </c>
      <c r="B2353" s="11" t="s">
        <v>41</v>
      </c>
      <c r="C2353" s="11" t="s">
        <v>49</v>
      </c>
      <c r="D2353" s="12">
        <v>45807</v>
      </c>
      <c r="E2353" s="11">
        <v>2007</v>
      </c>
      <c r="F2353" s="11" t="s">
        <v>33</v>
      </c>
      <c r="G2353" s="13">
        <v>763.97</v>
      </c>
      <c r="H2353" s="14">
        <f t="shared" si="252"/>
        <v>1533287.79</v>
      </c>
      <c r="I2353" s="14">
        <f>IF(F2353="GHS",H2353,H2353*Assumptions!$B$4)</f>
        <v>1533287.79</v>
      </c>
      <c r="J2353" s="15" t="str">
        <f>INDEX(Assumptions!$B$8:$B$12,MATCH(B2353,Assumptions!$A$8:$A$12,0))</f>
        <v>Weighted Average</v>
      </c>
      <c r="K2353" s="16">
        <f>G2353/(1-INDEX(Assumptions!$D$8:$D$12,MATCH(B2353,Assumptions!$A$8:$A$12,0)))</f>
        <v>1175.3384615384616</v>
      </c>
      <c r="L2353" s="16">
        <f t="shared" si="253"/>
        <v>22.9191</v>
      </c>
      <c r="M2353" s="16">
        <f t="shared" si="254"/>
        <v>58.766923076923085</v>
      </c>
      <c r="N2353" s="14">
        <f>E2353*(K2353-L2353-M2353)*IF(F2353="GHS",1,Assumptions!$B$4)</f>
        <v>2194960.4439923074</v>
      </c>
      <c r="O2353" s="15">
        <f t="shared" ca="1" si="255"/>
        <v>479</v>
      </c>
      <c r="P2353" s="15" t="str">
        <f t="shared" ca="1" si="256"/>
        <v>365d+</v>
      </c>
      <c r="Q2353" s="17">
        <f ca="1">IF(P2353="0-90d",0,IF(P2353="91-180d",INDEX(Assumptions!$F$8:$F$12,MATCH(B2353,Assumptions!$A$8:$A$12,0)),IF(P2353="181-365d",INDEX(Assumptions!$G$8:$G$12,MATCH(B2353,Assumptions!$A$8:$A$12,0)),INDEX(Assumptions!$H$8:$H$12,MATCH(B2353,Assumptions!$A$8:$A$12,0)))))</f>
        <v>0.8</v>
      </c>
      <c r="R2353" s="14">
        <f t="shared" ca="1" si="257"/>
        <v>1226630.2320000001</v>
      </c>
      <c r="S2353" s="14">
        <f t="shared" ca="1" si="258"/>
        <v>306657.55799999996</v>
      </c>
      <c r="T2353" s="11" t="s">
        <v>25</v>
      </c>
      <c r="U2353" s="18" t="s">
        <v>26</v>
      </c>
    </row>
    <row r="2354" spans="1:21" ht="15" customHeight="1" x14ac:dyDescent="0.15">
      <c r="A2354" s="10" t="s">
        <v>2402</v>
      </c>
      <c r="B2354" s="11" t="s">
        <v>31</v>
      </c>
      <c r="C2354" s="11" t="s">
        <v>63</v>
      </c>
      <c r="D2354" s="12">
        <v>46034</v>
      </c>
      <c r="E2354" s="11">
        <v>4822</v>
      </c>
      <c r="F2354" s="11" t="s">
        <v>33</v>
      </c>
      <c r="G2354" s="13">
        <v>6598.09</v>
      </c>
      <c r="H2354" s="14">
        <f t="shared" si="252"/>
        <v>31815989.98</v>
      </c>
      <c r="I2354" s="14">
        <f>IF(F2354="GHS",H2354,H2354*Assumptions!$B$4)</f>
        <v>31815989.98</v>
      </c>
      <c r="J2354" s="15" t="str">
        <f>INDEX(Assumptions!$B$8:$B$12,MATCH(B2354,Assumptions!$A$8:$A$12,0))</f>
        <v>Weighted Average</v>
      </c>
      <c r="K2354" s="16">
        <f>G2354/(1-INDEX(Assumptions!$D$8:$D$12,MATCH(B2354,Assumptions!$A$8:$A$12,0)))</f>
        <v>9164.0138888888887</v>
      </c>
      <c r="L2354" s="16">
        <f t="shared" si="253"/>
        <v>197.9427</v>
      </c>
      <c r="M2354" s="16">
        <f t="shared" si="254"/>
        <v>458.20069444444448</v>
      </c>
      <c r="N2354" s="14">
        <f>E2354*(K2354-L2354-M2354)*IF(F2354="GHS",1,Assumptions!$B$4)</f>
        <v>41024951.524211116</v>
      </c>
      <c r="O2354" s="15">
        <f t="shared" ca="1" si="255"/>
        <v>252</v>
      </c>
      <c r="P2354" s="15" t="str">
        <f t="shared" ca="1" si="256"/>
        <v>181-365d</v>
      </c>
      <c r="Q2354" s="17">
        <f ca="1">IF(P2354="0-90d",0,IF(P2354="91-180d",INDEX(Assumptions!$F$8:$F$12,MATCH(B2354,Assumptions!$A$8:$A$12,0)),IF(P2354="181-365d",INDEX(Assumptions!$G$8:$G$12,MATCH(B2354,Assumptions!$A$8:$A$12,0)),INDEX(Assumptions!$H$8:$H$12,MATCH(B2354,Assumptions!$A$8:$A$12,0)))))</f>
        <v>0.2</v>
      </c>
      <c r="R2354" s="14">
        <f t="shared" ca="1" si="257"/>
        <v>6363197.9960000003</v>
      </c>
      <c r="S2354" s="14">
        <f t="shared" ca="1" si="258"/>
        <v>25452791.984000001</v>
      </c>
      <c r="T2354" s="11" t="s">
        <v>25</v>
      </c>
      <c r="U2354" s="18" t="s">
        <v>26</v>
      </c>
    </row>
    <row r="2355" spans="1:21" ht="15" customHeight="1" x14ac:dyDescent="0.15">
      <c r="A2355" s="10" t="s">
        <v>2403</v>
      </c>
      <c r="B2355" s="11" t="s">
        <v>41</v>
      </c>
      <c r="C2355" s="11" t="s">
        <v>49</v>
      </c>
      <c r="D2355" s="12">
        <v>46069</v>
      </c>
      <c r="E2355" s="11">
        <v>2458</v>
      </c>
      <c r="F2355" s="11" t="s">
        <v>33</v>
      </c>
      <c r="G2355" s="13">
        <v>437.69</v>
      </c>
      <c r="H2355" s="14">
        <f t="shared" si="252"/>
        <v>1075842.02</v>
      </c>
      <c r="I2355" s="14">
        <f>IF(F2355="GHS",H2355,H2355*Assumptions!$B$4)</f>
        <v>1075842.02</v>
      </c>
      <c r="J2355" s="15" t="str">
        <f>INDEX(Assumptions!$B$8:$B$12,MATCH(B2355,Assumptions!$A$8:$A$12,0))</f>
        <v>Weighted Average</v>
      </c>
      <c r="K2355" s="16">
        <f>G2355/(1-INDEX(Assumptions!$D$8:$D$12,MATCH(B2355,Assumptions!$A$8:$A$12,0)))</f>
        <v>673.36923076923074</v>
      </c>
      <c r="L2355" s="16">
        <f t="shared" si="253"/>
        <v>13.130699999999999</v>
      </c>
      <c r="M2355" s="16">
        <f t="shared" si="254"/>
        <v>33.668461538461536</v>
      </c>
      <c r="N2355" s="14">
        <f>E2355*(K2355-L2355-M2355)*IF(F2355="GHS",1,Assumptions!$B$4)</f>
        <v>1540109.2301692306</v>
      </c>
      <c r="O2355" s="15">
        <f t="shared" ca="1" si="255"/>
        <v>217</v>
      </c>
      <c r="P2355" s="15" t="str">
        <f t="shared" ca="1" si="256"/>
        <v>181-365d</v>
      </c>
      <c r="Q2355" s="17">
        <f ca="1">IF(P2355="0-90d",0,IF(P2355="91-180d",INDEX(Assumptions!$F$8:$F$12,MATCH(B2355,Assumptions!$A$8:$A$12,0)),IF(P2355="181-365d",INDEX(Assumptions!$G$8:$G$12,MATCH(B2355,Assumptions!$A$8:$A$12,0)),INDEX(Assumptions!$H$8:$H$12,MATCH(B2355,Assumptions!$A$8:$A$12,0)))))</f>
        <v>0.35</v>
      </c>
      <c r="R2355" s="14">
        <f t="shared" ca="1" si="257"/>
        <v>376544.70699999999</v>
      </c>
      <c r="S2355" s="14">
        <f t="shared" ca="1" si="258"/>
        <v>699297.31300000008</v>
      </c>
      <c r="T2355" s="11" t="s">
        <v>25</v>
      </c>
      <c r="U2355" s="18" t="s">
        <v>26</v>
      </c>
    </row>
    <row r="2356" spans="1:21" ht="15" customHeight="1" x14ac:dyDescent="0.15">
      <c r="A2356" s="10" t="s">
        <v>2404</v>
      </c>
      <c r="B2356" s="11" t="s">
        <v>22</v>
      </c>
      <c r="C2356" s="11" t="s">
        <v>81</v>
      </c>
      <c r="D2356" s="12">
        <v>45819</v>
      </c>
      <c r="E2356" s="11">
        <v>1785</v>
      </c>
      <c r="F2356" s="11" t="s">
        <v>24</v>
      </c>
      <c r="G2356" s="13">
        <v>24087.54</v>
      </c>
      <c r="H2356" s="14">
        <f t="shared" si="252"/>
        <v>42996258.899999999</v>
      </c>
      <c r="I2356" s="14">
        <f>IF(F2356="GHS",H2356,H2356*Assumptions!$B$4)</f>
        <v>464359596.12</v>
      </c>
      <c r="J2356" s="15" t="str">
        <f>INDEX(Assumptions!$B$8:$B$12,MATCH(B2356,Assumptions!$A$8:$A$12,0))</f>
        <v>FIFO</v>
      </c>
      <c r="K2356" s="16">
        <f>G2356/(1-INDEX(Assumptions!$D$8:$D$12,MATCH(B2356,Assumptions!$A$8:$A$12,0)))</f>
        <v>29375.048780487803</v>
      </c>
      <c r="L2356" s="16">
        <f t="shared" si="253"/>
        <v>722.62620000000004</v>
      </c>
      <c r="M2356" s="16">
        <f t="shared" si="254"/>
        <v>1468.7524390243902</v>
      </c>
      <c r="N2356" s="14">
        <f>E2356*(K2356-L2356-M2356)*IF(F2356="GHS",1,Assumptions!$B$4)</f>
        <v>524046792.98713177</v>
      </c>
      <c r="O2356" s="15">
        <f t="shared" ca="1" si="255"/>
        <v>467</v>
      </c>
      <c r="P2356" s="15" t="str">
        <f t="shared" ca="1" si="256"/>
        <v>365d+</v>
      </c>
      <c r="Q2356" s="17">
        <f ca="1">IF(P2356="0-90d",0,IF(P2356="91-180d",INDEX(Assumptions!$F$8:$F$12,MATCH(B2356,Assumptions!$A$8:$A$12,0)),IF(P2356="181-365d",INDEX(Assumptions!$G$8:$G$12,MATCH(B2356,Assumptions!$A$8:$A$12,0)),INDEX(Assumptions!$H$8:$H$12,MATCH(B2356,Assumptions!$A$8:$A$12,0)))))</f>
        <v>0.5</v>
      </c>
      <c r="R2356" s="14">
        <f t="shared" ca="1" si="257"/>
        <v>232179798.06</v>
      </c>
      <c r="S2356" s="14">
        <f t="shared" ca="1" si="258"/>
        <v>232179798.06</v>
      </c>
      <c r="T2356" s="11" t="s">
        <v>25</v>
      </c>
      <c r="U2356" s="18" t="s">
        <v>26</v>
      </c>
    </row>
    <row r="2357" spans="1:21" ht="15" customHeight="1" x14ac:dyDescent="0.15">
      <c r="A2357" s="10" t="s">
        <v>2405</v>
      </c>
      <c r="B2357" s="11" t="s">
        <v>22</v>
      </c>
      <c r="C2357" s="11" t="s">
        <v>81</v>
      </c>
      <c r="D2357" s="12">
        <v>46037</v>
      </c>
      <c r="E2357" s="11">
        <v>3743</v>
      </c>
      <c r="F2357" s="11" t="s">
        <v>24</v>
      </c>
      <c r="G2357" s="13">
        <v>18312.87</v>
      </c>
      <c r="H2357" s="14">
        <f t="shared" si="252"/>
        <v>68545072.409999996</v>
      </c>
      <c r="I2357" s="14">
        <f>IF(F2357="GHS",H2357,H2357*Assumptions!$B$4)</f>
        <v>740286782.028</v>
      </c>
      <c r="J2357" s="15" t="str">
        <f>INDEX(Assumptions!$B$8:$B$12,MATCH(B2357,Assumptions!$A$8:$A$12,0))</f>
        <v>FIFO</v>
      </c>
      <c r="K2357" s="16">
        <f>G2357/(1-INDEX(Assumptions!$D$8:$D$12,MATCH(B2357,Assumptions!$A$8:$A$12,0)))</f>
        <v>22332.768292682926</v>
      </c>
      <c r="L2357" s="16">
        <f t="shared" si="253"/>
        <v>549.38609999999994</v>
      </c>
      <c r="M2357" s="16">
        <f t="shared" si="254"/>
        <v>1116.6384146341463</v>
      </c>
      <c r="N2357" s="14">
        <f>E2357*(K2357-L2357-M2357)*IF(F2357="GHS",1,Assumptions!$B$4)</f>
        <v>835440717.18135512</v>
      </c>
      <c r="O2357" s="15">
        <f t="shared" ca="1" si="255"/>
        <v>249</v>
      </c>
      <c r="P2357" s="15" t="str">
        <f t="shared" ca="1" si="256"/>
        <v>181-365d</v>
      </c>
      <c r="Q2357" s="17">
        <f ca="1">IF(P2357="0-90d",0,IF(P2357="91-180d",INDEX(Assumptions!$F$8:$F$12,MATCH(B2357,Assumptions!$A$8:$A$12,0)),IF(P2357="181-365d",INDEX(Assumptions!$G$8:$G$12,MATCH(B2357,Assumptions!$A$8:$A$12,0)),INDEX(Assumptions!$H$8:$H$12,MATCH(B2357,Assumptions!$A$8:$A$12,0)))))</f>
        <v>0.15</v>
      </c>
      <c r="R2357" s="14">
        <f t="shared" ca="1" si="257"/>
        <v>111043017.30419999</v>
      </c>
      <c r="S2357" s="14">
        <f t="shared" ca="1" si="258"/>
        <v>629243764.72379994</v>
      </c>
      <c r="T2357" s="11" t="s">
        <v>25</v>
      </c>
      <c r="U2357" s="18" t="s">
        <v>26</v>
      </c>
    </row>
    <row r="2358" spans="1:21" ht="15" customHeight="1" x14ac:dyDescent="0.15">
      <c r="A2358" s="10" t="s">
        <v>2406</v>
      </c>
      <c r="B2358" s="11" t="s">
        <v>41</v>
      </c>
      <c r="C2358" s="11" t="s">
        <v>42</v>
      </c>
      <c r="D2358" s="12">
        <v>45994</v>
      </c>
      <c r="E2358" s="11">
        <v>1775</v>
      </c>
      <c r="F2358" s="11" t="s">
        <v>33</v>
      </c>
      <c r="G2358" s="13">
        <v>617.41</v>
      </c>
      <c r="H2358" s="14">
        <f t="shared" si="252"/>
        <v>1095902.75</v>
      </c>
      <c r="I2358" s="14">
        <f>IF(F2358="GHS",H2358,H2358*Assumptions!$B$4)</f>
        <v>1095902.75</v>
      </c>
      <c r="J2358" s="15" t="str">
        <f>INDEX(Assumptions!$B$8:$B$12,MATCH(B2358,Assumptions!$A$8:$A$12,0))</f>
        <v>Weighted Average</v>
      </c>
      <c r="K2358" s="16">
        <f>G2358/(1-INDEX(Assumptions!$D$8:$D$12,MATCH(B2358,Assumptions!$A$8:$A$12,0)))</f>
        <v>949.86153846153843</v>
      </c>
      <c r="L2358" s="16">
        <f t="shared" si="253"/>
        <v>18.522299999999998</v>
      </c>
      <c r="M2358" s="16">
        <f t="shared" si="254"/>
        <v>47.493076923076927</v>
      </c>
      <c r="N2358" s="14">
        <f>E2358*(K2358-L2358-M2358)*IF(F2358="GHS",1,Assumptions!$B$4)</f>
        <v>1568826.9367307692</v>
      </c>
      <c r="O2358" s="15">
        <f t="shared" ca="1" si="255"/>
        <v>292</v>
      </c>
      <c r="P2358" s="15" t="str">
        <f t="shared" ca="1" si="256"/>
        <v>181-365d</v>
      </c>
      <c r="Q2358" s="17">
        <f ca="1">IF(P2358="0-90d",0,IF(P2358="91-180d",INDEX(Assumptions!$F$8:$F$12,MATCH(B2358,Assumptions!$A$8:$A$12,0)),IF(P2358="181-365d",INDEX(Assumptions!$G$8:$G$12,MATCH(B2358,Assumptions!$A$8:$A$12,0)),INDEX(Assumptions!$H$8:$H$12,MATCH(B2358,Assumptions!$A$8:$A$12,0)))))</f>
        <v>0.35</v>
      </c>
      <c r="R2358" s="14">
        <f t="shared" ca="1" si="257"/>
        <v>383565.96249999997</v>
      </c>
      <c r="S2358" s="14">
        <f t="shared" ca="1" si="258"/>
        <v>712336.78750000009</v>
      </c>
      <c r="T2358" s="11" t="s">
        <v>25</v>
      </c>
      <c r="U2358" s="18" t="s">
        <v>26</v>
      </c>
    </row>
    <row r="2359" spans="1:21" ht="15" customHeight="1" x14ac:dyDescent="0.15">
      <c r="A2359" s="10" t="s">
        <v>2407</v>
      </c>
      <c r="B2359" s="11" t="s">
        <v>31</v>
      </c>
      <c r="C2359" s="11" t="s">
        <v>32</v>
      </c>
      <c r="D2359" s="12">
        <v>45984</v>
      </c>
      <c r="E2359" s="11">
        <v>1668</v>
      </c>
      <c r="F2359" s="11" t="s">
        <v>33</v>
      </c>
      <c r="G2359" s="13">
        <v>1077.5899999999999</v>
      </c>
      <c r="H2359" s="14">
        <f t="shared" si="252"/>
        <v>1797420.1199999999</v>
      </c>
      <c r="I2359" s="14">
        <f>IF(F2359="GHS",H2359,H2359*Assumptions!$B$4)</f>
        <v>1797420.1199999999</v>
      </c>
      <c r="J2359" s="15" t="str">
        <f>INDEX(Assumptions!$B$8:$B$12,MATCH(B2359,Assumptions!$A$8:$A$12,0))</f>
        <v>Weighted Average</v>
      </c>
      <c r="K2359" s="16">
        <f>G2359/(1-INDEX(Assumptions!$D$8:$D$12,MATCH(B2359,Assumptions!$A$8:$A$12,0)))</f>
        <v>1496.6527777777778</v>
      </c>
      <c r="L2359" s="16">
        <f t="shared" si="253"/>
        <v>32.327699999999993</v>
      </c>
      <c r="M2359" s="16">
        <f t="shared" si="254"/>
        <v>74.832638888888894</v>
      </c>
      <c r="N2359" s="14">
        <f>E2359*(K2359-L2359-M2359)*IF(F2359="GHS",1,Assumptions!$B$4)</f>
        <v>2317673.3880666667</v>
      </c>
      <c r="O2359" s="15">
        <f t="shared" ca="1" si="255"/>
        <v>302</v>
      </c>
      <c r="P2359" s="15" t="str">
        <f t="shared" ca="1" si="256"/>
        <v>181-365d</v>
      </c>
      <c r="Q2359" s="17">
        <f ca="1">IF(P2359="0-90d",0,IF(P2359="91-180d",INDEX(Assumptions!$F$8:$F$12,MATCH(B2359,Assumptions!$A$8:$A$12,0)),IF(P2359="181-365d",INDEX(Assumptions!$G$8:$G$12,MATCH(B2359,Assumptions!$A$8:$A$12,0)),INDEX(Assumptions!$H$8:$H$12,MATCH(B2359,Assumptions!$A$8:$A$12,0)))))</f>
        <v>0.2</v>
      </c>
      <c r="R2359" s="14">
        <f t="shared" ca="1" si="257"/>
        <v>359484.02399999998</v>
      </c>
      <c r="S2359" s="14">
        <f t="shared" ca="1" si="258"/>
        <v>1437936.0959999999</v>
      </c>
      <c r="T2359" s="11" t="s">
        <v>25</v>
      </c>
      <c r="U2359" s="18" t="s">
        <v>26</v>
      </c>
    </row>
    <row r="2360" spans="1:21" ht="15" customHeight="1" x14ac:dyDescent="0.15">
      <c r="A2360" s="10" t="s">
        <v>2408</v>
      </c>
      <c r="B2360" s="11" t="s">
        <v>22</v>
      </c>
      <c r="C2360" s="11" t="s">
        <v>23</v>
      </c>
      <c r="D2360" s="12">
        <v>46156</v>
      </c>
      <c r="E2360" s="11">
        <v>3479</v>
      </c>
      <c r="F2360" s="11" t="s">
        <v>24</v>
      </c>
      <c r="G2360" s="13">
        <v>33653.120000000003</v>
      </c>
      <c r="H2360" s="14">
        <f t="shared" si="252"/>
        <v>117079204.48</v>
      </c>
      <c r="I2360" s="14">
        <f>IF(F2360="GHS",H2360,H2360*Assumptions!$B$4)</f>
        <v>1264455408.3840001</v>
      </c>
      <c r="J2360" s="15" t="str">
        <f>INDEX(Assumptions!$B$8:$B$12,MATCH(B2360,Assumptions!$A$8:$A$12,0))</f>
        <v>FIFO</v>
      </c>
      <c r="K2360" s="16">
        <f>G2360/(1-INDEX(Assumptions!$D$8:$D$12,MATCH(B2360,Assumptions!$A$8:$A$12,0)))</f>
        <v>41040.390243902439</v>
      </c>
      <c r="L2360" s="16">
        <f t="shared" si="253"/>
        <v>1009.5936</v>
      </c>
      <c r="M2360" s="16">
        <f t="shared" si="254"/>
        <v>2052.0195121951219</v>
      </c>
      <c r="N2360" s="14">
        <f>E2360*(K2360-L2360-M2360)*IF(F2360="GHS",1,Assumptions!$B$4)</f>
        <v>1426984188.9250655</v>
      </c>
      <c r="O2360" s="15">
        <f t="shared" ca="1" si="255"/>
        <v>130</v>
      </c>
      <c r="P2360" s="15" t="str">
        <f t="shared" ca="1" si="256"/>
        <v>91-180d</v>
      </c>
      <c r="Q2360" s="17">
        <f ca="1">IF(P2360="0-90d",0,IF(P2360="91-180d",INDEX(Assumptions!$F$8:$F$12,MATCH(B2360,Assumptions!$A$8:$A$12,0)),IF(P2360="181-365d",INDEX(Assumptions!$G$8:$G$12,MATCH(B2360,Assumptions!$A$8:$A$12,0)),INDEX(Assumptions!$H$8:$H$12,MATCH(B2360,Assumptions!$A$8:$A$12,0)))))</f>
        <v>0.03</v>
      </c>
      <c r="R2360" s="14">
        <f t="shared" ca="1" si="257"/>
        <v>37933662.25152</v>
      </c>
      <c r="S2360" s="14">
        <f t="shared" si="258"/>
        <v>0</v>
      </c>
      <c r="T2360" s="11" t="s">
        <v>39</v>
      </c>
      <c r="U2360" s="18" t="s">
        <v>26</v>
      </c>
    </row>
    <row r="2361" spans="1:21" ht="15" customHeight="1" x14ac:dyDescent="0.15">
      <c r="A2361" s="10" t="s">
        <v>2409</v>
      </c>
      <c r="B2361" s="11" t="s">
        <v>28</v>
      </c>
      <c r="C2361" s="11" t="s">
        <v>38</v>
      </c>
      <c r="D2361" s="12">
        <v>45809</v>
      </c>
      <c r="E2361" s="11">
        <v>1512</v>
      </c>
      <c r="F2361" s="11" t="s">
        <v>24</v>
      </c>
      <c r="G2361" s="13">
        <v>3801.99</v>
      </c>
      <c r="H2361" s="14">
        <f t="shared" si="252"/>
        <v>5748608.8799999999</v>
      </c>
      <c r="I2361" s="14">
        <f>IF(F2361="GHS",H2361,H2361*Assumptions!$B$4)</f>
        <v>62084975.903999999</v>
      </c>
      <c r="J2361" s="15" t="str">
        <f>INDEX(Assumptions!$B$8:$B$12,MATCH(B2361,Assumptions!$A$8:$A$12,0))</f>
        <v>Fair Value Less Costs to Sell</v>
      </c>
      <c r="K2361" s="16">
        <f>G2361/(1-INDEX(Assumptions!$D$8:$D$12,MATCH(B2361,Assumptions!$A$8:$A$12,0)))</f>
        <v>4320.443181818182</v>
      </c>
      <c r="L2361" s="16">
        <f t="shared" si="253"/>
        <v>114.05969999999999</v>
      </c>
      <c r="M2361" s="16">
        <f t="shared" si="254"/>
        <v>216.0221590909091</v>
      </c>
      <c r="N2361" s="14">
        <f>E2361*(K2361-L2361-M2361)*IF(F2361="GHS",1,Assumptions!$B$4)</f>
        <v>65161004.255607285</v>
      </c>
      <c r="O2361" s="15">
        <f t="shared" ca="1" si="255"/>
        <v>477</v>
      </c>
      <c r="P2361" s="15" t="str">
        <f t="shared" ca="1" si="256"/>
        <v>365d+</v>
      </c>
      <c r="Q2361" s="17">
        <f ca="1">IF(P2361="0-90d",0,IF(P2361="91-180d",INDEX(Assumptions!$F$8:$F$12,MATCH(B2361,Assumptions!$A$8:$A$12,0)),IF(P2361="181-365d",INDEX(Assumptions!$G$8:$G$12,MATCH(B2361,Assumptions!$A$8:$A$12,0)),INDEX(Assumptions!$H$8:$H$12,MATCH(B2361,Assumptions!$A$8:$A$12,0)))))</f>
        <v>0.4</v>
      </c>
      <c r="R2361" s="14">
        <f t="shared" ca="1" si="257"/>
        <v>24833990.3616</v>
      </c>
      <c r="S2361" s="14">
        <f t="shared" ca="1" si="258"/>
        <v>37250985.542400002</v>
      </c>
      <c r="T2361" s="11" t="s">
        <v>25</v>
      </c>
      <c r="U2361" s="18" t="s">
        <v>26</v>
      </c>
    </row>
    <row r="2362" spans="1:21" ht="15" customHeight="1" x14ac:dyDescent="0.15">
      <c r="A2362" s="10" t="s">
        <v>2410</v>
      </c>
      <c r="B2362" s="11" t="s">
        <v>22</v>
      </c>
      <c r="C2362" s="11" t="s">
        <v>81</v>
      </c>
      <c r="D2362" s="12">
        <v>45874</v>
      </c>
      <c r="E2362" s="11">
        <v>4604</v>
      </c>
      <c r="F2362" s="11" t="s">
        <v>24</v>
      </c>
      <c r="G2362" s="13">
        <v>20463.21</v>
      </c>
      <c r="H2362" s="14">
        <f t="shared" si="252"/>
        <v>94212618.839999989</v>
      </c>
      <c r="I2362" s="14">
        <f>IF(F2362="GHS",H2362,H2362*Assumptions!$B$4)</f>
        <v>1017496283.472</v>
      </c>
      <c r="J2362" s="15" t="str">
        <f>INDEX(Assumptions!$B$8:$B$12,MATCH(B2362,Assumptions!$A$8:$A$12,0))</f>
        <v>FIFO</v>
      </c>
      <c r="K2362" s="16">
        <f>G2362/(1-INDEX(Assumptions!$D$8:$D$12,MATCH(B2362,Assumptions!$A$8:$A$12,0)))</f>
        <v>24955.134146341461</v>
      </c>
      <c r="L2362" s="16">
        <f t="shared" si="253"/>
        <v>613.8963</v>
      </c>
      <c r="M2362" s="16">
        <f t="shared" si="254"/>
        <v>1247.7567073170731</v>
      </c>
      <c r="N2362" s="14">
        <f>E2362*(K2362-L2362-M2362)*IF(F2362="GHS",1,Assumptions!$B$4)</f>
        <v>1148281781.3719375</v>
      </c>
      <c r="O2362" s="15">
        <f t="shared" ca="1" si="255"/>
        <v>412</v>
      </c>
      <c r="P2362" s="15" t="str">
        <f t="shared" ca="1" si="256"/>
        <v>365d+</v>
      </c>
      <c r="Q2362" s="17">
        <f ca="1">IF(P2362="0-90d",0,IF(P2362="91-180d",INDEX(Assumptions!$F$8:$F$12,MATCH(B2362,Assumptions!$A$8:$A$12,0)),IF(P2362="181-365d",INDEX(Assumptions!$G$8:$G$12,MATCH(B2362,Assumptions!$A$8:$A$12,0)),INDEX(Assumptions!$H$8:$H$12,MATCH(B2362,Assumptions!$A$8:$A$12,0)))))</f>
        <v>0.5</v>
      </c>
      <c r="R2362" s="14">
        <f t="shared" ca="1" si="257"/>
        <v>508748141.736</v>
      </c>
      <c r="S2362" s="14">
        <f t="shared" ca="1" si="258"/>
        <v>508748141.736</v>
      </c>
      <c r="T2362" s="11" t="s">
        <v>25</v>
      </c>
      <c r="U2362" s="18" t="s">
        <v>26</v>
      </c>
    </row>
    <row r="2363" spans="1:21" ht="15" customHeight="1" x14ac:dyDescent="0.15">
      <c r="A2363" s="10" t="s">
        <v>2411</v>
      </c>
      <c r="B2363" s="11" t="s">
        <v>41</v>
      </c>
      <c r="C2363" s="11" t="s">
        <v>115</v>
      </c>
      <c r="D2363" s="12">
        <v>45870</v>
      </c>
      <c r="E2363" s="11">
        <v>4185</v>
      </c>
      <c r="F2363" s="11" t="s">
        <v>33</v>
      </c>
      <c r="G2363" s="13">
        <v>606.1</v>
      </c>
      <c r="H2363" s="14">
        <f t="shared" si="252"/>
        <v>2536528.5</v>
      </c>
      <c r="I2363" s="14">
        <f>IF(F2363="GHS",H2363,H2363*Assumptions!$B$4)</f>
        <v>2536528.5</v>
      </c>
      <c r="J2363" s="15" t="str">
        <f>INDEX(Assumptions!$B$8:$B$12,MATCH(B2363,Assumptions!$A$8:$A$12,0))</f>
        <v>Weighted Average</v>
      </c>
      <c r="K2363" s="16">
        <f>G2363/(1-INDEX(Assumptions!$D$8:$D$12,MATCH(B2363,Assumptions!$A$8:$A$12,0)))</f>
        <v>932.46153846153845</v>
      </c>
      <c r="L2363" s="16">
        <f t="shared" si="253"/>
        <v>18.183</v>
      </c>
      <c r="M2363" s="16">
        <f t="shared" si="254"/>
        <v>46.623076923076923</v>
      </c>
      <c r="N2363" s="14">
        <f>E2363*(K2363-L2363-M2363)*IF(F2363="GHS",1,Assumptions!$B$4)</f>
        <v>3631138.1065384615</v>
      </c>
      <c r="O2363" s="15">
        <f t="shared" ca="1" si="255"/>
        <v>416</v>
      </c>
      <c r="P2363" s="15" t="str">
        <f t="shared" ca="1" si="256"/>
        <v>365d+</v>
      </c>
      <c r="Q2363" s="17">
        <f ca="1">IF(P2363="0-90d",0,IF(P2363="91-180d",INDEX(Assumptions!$F$8:$F$12,MATCH(B2363,Assumptions!$A$8:$A$12,0)),IF(P2363="181-365d",INDEX(Assumptions!$G$8:$G$12,MATCH(B2363,Assumptions!$A$8:$A$12,0)),INDEX(Assumptions!$H$8:$H$12,MATCH(B2363,Assumptions!$A$8:$A$12,0)))))</f>
        <v>0.8</v>
      </c>
      <c r="R2363" s="14">
        <f t="shared" ca="1" si="257"/>
        <v>2029222.8</v>
      </c>
      <c r="S2363" s="14">
        <f t="shared" ca="1" si="258"/>
        <v>507305.69999999995</v>
      </c>
      <c r="T2363" s="11" t="s">
        <v>25</v>
      </c>
      <c r="U2363" s="18" t="s">
        <v>26</v>
      </c>
    </row>
    <row r="2364" spans="1:21" ht="15" customHeight="1" x14ac:dyDescent="0.15">
      <c r="A2364" s="10" t="s">
        <v>2412</v>
      </c>
      <c r="B2364" s="11" t="s">
        <v>28</v>
      </c>
      <c r="C2364" s="11" t="s">
        <v>35</v>
      </c>
      <c r="D2364" s="12">
        <v>45999</v>
      </c>
      <c r="E2364" s="11">
        <v>356</v>
      </c>
      <c r="F2364" s="11" t="s">
        <v>24</v>
      </c>
      <c r="G2364" s="13">
        <v>6067.98</v>
      </c>
      <c r="H2364" s="14">
        <f t="shared" si="252"/>
        <v>2160200.88</v>
      </c>
      <c r="I2364" s="14">
        <f>IF(F2364="GHS",H2364,H2364*Assumptions!$B$4)</f>
        <v>23330169.504000001</v>
      </c>
      <c r="J2364" s="15" t="str">
        <f>INDEX(Assumptions!$B$8:$B$12,MATCH(B2364,Assumptions!$A$8:$A$12,0))</f>
        <v>Fair Value Less Costs to Sell</v>
      </c>
      <c r="K2364" s="16">
        <f>G2364/(1-INDEX(Assumptions!$D$8:$D$12,MATCH(B2364,Assumptions!$A$8:$A$12,0)))</f>
        <v>6895.431818181818</v>
      </c>
      <c r="L2364" s="16">
        <f t="shared" si="253"/>
        <v>182.03939999999997</v>
      </c>
      <c r="M2364" s="16">
        <f t="shared" si="254"/>
        <v>344.77159090909095</v>
      </c>
      <c r="N2364" s="14">
        <f>E2364*(K2364-L2364-M2364)*IF(F2364="GHS",1,Assumptions!$B$4)</f>
        <v>24486073.356698181</v>
      </c>
      <c r="O2364" s="15">
        <f t="shared" ca="1" si="255"/>
        <v>287</v>
      </c>
      <c r="P2364" s="15" t="str">
        <f t="shared" ca="1" si="256"/>
        <v>181-365d</v>
      </c>
      <c r="Q2364" s="17">
        <f ca="1">IF(P2364="0-90d",0,IF(P2364="91-180d",INDEX(Assumptions!$F$8:$F$12,MATCH(B2364,Assumptions!$A$8:$A$12,0)),IF(P2364="181-365d",INDEX(Assumptions!$G$8:$G$12,MATCH(B2364,Assumptions!$A$8:$A$12,0)),INDEX(Assumptions!$H$8:$H$12,MATCH(B2364,Assumptions!$A$8:$A$12,0)))))</f>
        <v>0.1</v>
      </c>
      <c r="R2364" s="14">
        <f t="shared" ca="1" si="257"/>
        <v>2333016.9504</v>
      </c>
      <c r="S2364" s="14">
        <f t="shared" ca="1" si="258"/>
        <v>20997152.553600002</v>
      </c>
      <c r="T2364" s="11" t="s">
        <v>25</v>
      </c>
      <c r="U2364" s="18" t="s">
        <v>26</v>
      </c>
    </row>
    <row r="2365" spans="1:21" ht="15" customHeight="1" x14ac:dyDescent="0.15">
      <c r="A2365" s="10" t="s">
        <v>2413</v>
      </c>
      <c r="B2365" s="11" t="s">
        <v>28</v>
      </c>
      <c r="C2365" s="11" t="s">
        <v>55</v>
      </c>
      <c r="D2365" s="12">
        <v>46153</v>
      </c>
      <c r="E2365" s="11">
        <v>3015</v>
      </c>
      <c r="F2365" s="11" t="s">
        <v>24</v>
      </c>
      <c r="G2365" s="13">
        <v>6070.35</v>
      </c>
      <c r="H2365" s="14">
        <f t="shared" si="252"/>
        <v>18302105.25</v>
      </c>
      <c r="I2365" s="14">
        <f>IF(F2365="GHS",H2365,H2365*Assumptions!$B$4)</f>
        <v>197662736.70000002</v>
      </c>
      <c r="J2365" s="15" t="str">
        <f>INDEX(Assumptions!$B$8:$B$12,MATCH(B2365,Assumptions!$A$8:$A$12,0))</f>
        <v>Fair Value Less Costs to Sell</v>
      </c>
      <c r="K2365" s="16">
        <f>G2365/(1-INDEX(Assumptions!$D$8:$D$12,MATCH(B2365,Assumptions!$A$8:$A$12,0)))</f>
        <v>6898.125</v>
      </c>
      <c r="L2365" s="16">
        <f t="shared" si="253"/>
        <v>182.1105</v>
      </c>
      <c r="M2365" s="16">
        <f t="shared" si="254"/>
        <v>344.90625</v>
      </c>
      <c r="N2365" s="14">
        <f>E2365*(K2365-L2365-M2365)*IF(F2365="GHS",1,Assumptions!$B$4)</f>
        <v>207456026.83650002</v>
      </c>
      <c r="O2365" s="15">
        <f t="shared" ca="1" si="255"/>
        <v>133</v>
      </c>
      <c r="P2365" s="15" t="str">
        <f t="shared" ca="1" si="256"/>
        <v>91-180d</v>
      </c>
      <c r="Q2365" s="17">
        <f ca="1">IF(P2365="0-90d",0,IF(P2365="91-180d",INDEX(Assumptions!$F$8:$F$12,MATCH(B2365,Assumptions!$A$8:$A$12,0)),IF(P2365="181-365d",INDEX(Assumptions!$G$8:$G$12,MATCH(B2365,Assumptions!$A$8:$A$12,0)),INDEX(Assumptions!$H$8:$H$12,MATCH(B2365,Assumptions!$A$8:$A$12,0)))))</f>
        <v>0.02</v>
      </c>
      <c r="R2365" s="14">
        <f t="shared" ca="1" si="257"/>
        <v>3953254.7340000006</v>
      </c>
      <c r="S2365" s="14">
        <f t="shared" ca="1" si="258"/>
        <v>193709481.96600002</v>
      </c>
      <c r="T2365" s="11" t="s">
        <v>25</v>
      </c>
      <c r="U2365" s="18" t="s">
        <v>36</v>
      </c>
    </row>
    <row r="2366" spans="1:21" ht="15" customHeight="1" x14ac:dyDescent="0.15">
      <c r="A2366" s="10" t="s">
        <v>2414</v>
      </c>
      <c r="B2366" s="11" t="s">
        <v>41</v>
      </c>
      <c r="C2366" s="11" t="s">
        <v>44</v>
      </c>
      <c r="D2366" s="12">
        <v>45927</v>
      </c>
      <c r="E2366" s="11">
        <v>4553</v>
      </c>
      <c r="F2366" s="11" t="s">
        <v>33</v>
      </c>
      <c r="G2366" s="13">
        <v>1059.46</v>
      </c>
      <c r="H2366" s="14">
        <f t="shared" si="252"/>
        <v>4823721.38</v>
      </c>
      <c r="I2366" s="14">
        <f>IF(F2366="GHS",H2366,H2366*Assumptions!$B$4)</f>
        <v>4823721.38</v>
      </c>
      <c r="J2366" s="15" t="str">
        <f>INDEX(Assumptions!$B$8:$B$12,MATCH(B2366,Assumptions!$A$8:$A$12,0))</f>
        <v>Weighted Average</v>
      </c>
      <c r="K2366" s="16">
        <f>G2366/(1-INDEX(Assumptions!$D$8:$D$12,MATCH(B2366,Assumptions!$A$8:$A$12,0)))</f>
        <v>1629.9384615384615</v>
      </c>
      <c r="L2366" s="16">
        <f t="shared" si="253"/>
        <v>31.783799999999999</v>
      </c>
      <c r="M2366" s="16">
        <f t="shared" si="254"/>
        <v>81.496923076923082</v>
      </c>
      <c r="N2366" s="14">
        <f>E2366*(K2366-L2366-M2366)*IF(F2366="GHS",1,Assumptions!$B$4)</f>
        <v>6905342.6832153844</v>
      </c>
      <c r="O2366" s="15">
        <f t="shared" ca="1" si="255"/>
        <v>359</v>
      </c>
      <c r="P2366" s="15" t="str">
        <f t="shared" ca="1" si="256"/>
        <v>181-365d</v>
      </c>
      <c r="Q2366" s="17">
        <f ca="1">IF(P2366="0-90d",0,IF(P2366="91-180d",INDEX(Assumptions!$F$8:$F$12,MATCH(B2366,Assumptions!$A$8:$A$12,0)),IF(P2366="181-365d",INDEX(Assumptions!$G$8:$G$12,MATCH(B2366,Assumptions!$A$8:$A$12,0)),INDEX(Assumptions!$H$8:$H$12,MATCH(B2366,Assumptions!$A$8:$A$12,0)))))</f>
        <v>0.35</v>
      </c>
      <c r="R2366" s="14">
        <f t="shared" ca="1" si="257"/>
        <v>1688302.4829999998</v>
      </c>
      <c r="S2366" s="14">
        <f t="shared" ca="1" si="258"/>
        <v>3135418.8969999999</v>
      </c>
      <c r="T2366" s="11" t="s">
        <v>25</v>
      </c>
      <c r="U2366" s="18" t="s">
        <v>26</v>
      </c>
    </row>
    <row r="2367" spans="1:21" ht="15" customHeight="1" x14ac:dyDescent="0.15">
      <c r="A2367" s="10" t="s">
        <v>2415</v>
      </c>
      <c r="B2367" s="11" t="s">
        <v>41</v>
      </c>
      <c r="C2367" s="11" t="s">
        <v>44</v>
      </c>
      <c r="D2367" s="12">
        <v>45960</v>
      </c>
      <c r="E2367" s="11">
        <v>4181</v>
      </c>
      <c r="F2367" s="11" t="s">
        <v>33</v>
      </c>
      <c r="G2367" s="13">
        <v>335.76</v>
      </c>
      <c r="H2367" s="14">
        <f t="shared" si="252"/>
        <v>1403812.56</v>
      </c>
      <c r="I2367" s="14">
        <f>IF(F2367="GHS",H2367,H2367*Assumptions!$B$4)</f>
        <v>1403812.56</v>
      </c>
      <c r="J2367" s="15" t="str">
        <f>INDEX(Assumptions!$B$8:$B$12,MATCH(B2367,Assumptions!$A$8:$A$12,0))</f>
        <v>Weighted Average</v>
      </c>
      <c r="K2367" s="16">
        <f>G2367/(1-INDEX(Assumptions!$D$8:$D$12,MATCH(B2367,Assumptions!$A$8:$A$12,0)))</f>
        <v>516.55384615384617</v>
      </c>
      <c r="L2367" s="16">
        <f t="shared" si="253"/>
        <v>10.072799999999999</v>
      </c>
      <c r="M2367" s="16">
        <f t="shared" si="254"/>
        <v>25.82769230769231</v>
      </c>
      <c r="N2367" s="14">
        <f>E2367*(K2367-L2367-M2367)*IF(F2367="GHS",1,Assumptions!$B$4)</f>
        <v>2009611.6724307693</v>
      </c>
      <c r="O2367" s="15">
        <f t="shared" ca="1" si="255"/>
        <v>326</v>
      </c>
      <c r="P2367" s="15" t="str">
        <f t="shared" ca="1" si="256"/>
        <v>181-365d</v>
      </c>
      <c r="Q2367" s="17">
        <f ca="1">IF(P2367="0-90d",0,IF(P2367="91-180d",INDEX(Assumptions!$F$8:$F$12,MATCH(B2367,Assumptions!$A$8:$A$12,0)),IF(P2367="181-365d",INDEX(Assumptions!$G$8:$G$12,MATCH(B2367,Assumptions!$A$8:$A$12,0)),INDEX(Assumptions!$H$8:$H$12,MATCH(B2367,Assumptions!$A$8:$A$12,0)))))</f>
        <v>0.35</v>
      </c>
      <c r="R2367" s="14">
        <f t="shared" ca="1" si="257"/>
        <v>491334.39600000001</v>
      </c>
      <c r="S2367" s="14">
        <f t="shared" si="258"/>
        <v>0</v>
      </c>
      <c r="T2367" s="11" t="s">
        <v>39</v>
      </c>
      <c r="U2367" s="18" t="s">
        <v>26</v>
      </c>
    </row>
    <row r="2368" spans="1:21" ht="15" customHeight="1" x14ac:dyDescent="0.15">
      <c r="A2368" s="10" t="s">
        <v>2416</v>
      </c>
      <c r="B2368" s="11" t="s">
        <v>46</v>
      </c>
      <c r="C2368" s="11" t="s">
        <v>119</v>
      </c>
      <c r="D2368" s="12">
        <v>46132</v>
      </c>
      <c r="E2368" s="11">
        <v>3283</v>
      </c>
      <c r="F2368" s="11" t="s">
        <v>33</v>
      </c>
      <c r="G2368" s="13">
        <v>430578.78</v>
      </c>
      <c r="H2368" s="14">
        <f t="shared" si="252"/>
        <v>1413590134.74</v>
      </c>
      <c r="I2368" s="14">
        <f>IF(F2368="GHS",H2368,H2368*Assumptions!$B$4)</f>
        <v>1413590134.74</v>
      </c>
      <c r="J2368" s="15" t="str">
        <f>INDEX(Assumptions!$B$8:$B$12,MATCH(B2368,Assumptions!$A$8:$A$12,0))</f>
        <v>Specific Identification</v>
      </c>
      <c r="K2368" s="16">
        <f>G2368/(1-INDEX(Assumptions!$D$8:$D$12,MATCH(B2368,Assumptions!$A$8:$A$12,0)))</f>
        <v>552024.07692307699</v>
      </c>
      <c r="L2368" s="16">
        <f t="shared" si="253"/>
        <v>12917.3634</v>
      </c>
      <c r="M2368" s="16">
        <f t="shared" si="254"/>
        <v>27601.20384615385</v>
      </c>
      <c r="N2368" s="14">
        <f>E2368*(K2368-L2368-M2368)*IF(F2368="GHS",1,Assumptions!$B$4)</f>
        <v>1679272588.2693386</v>
      </c>
      <c r="O2368" s="15">
        <f t="shared" ca="1" si="255"/>
        <v>154</v>
      </c>
      <c r="P2368" s="15" t="str">
        <f t="shared" ca="1" si="256"/>
        <v>91-180d</v>
      </c>
      <c r="Q2368" s="17">
        <f ca="1">IF(P2368="0-90d",0,IF(P2368="91-180d",INDEX(Assumptions!$F$8:$F$12,MATCH(B2368,Assumptions!$A$8:$A$12,0)),IF(P2368="181-365d",INDEX(Assumptions!$G$8:$G$12,MATCH(B2368,Assumptions!$A$8:$A$12,0)),INDEX(Assumptions!$H$8:$H$12,MATCH(B2368,Assumptions!$A$8:$A$12,0)))))</f>
        <v>0</v>
      </c>
      <c r="R2368" s="14">
        <f t="shared" ca="1" si="257"/>
        <v>0</v>
      </c>
      <c r="S2368" s="14">
        <f t="shared" ca="1" si="258"/>
        <v>1413590134.74</v>
      </c>
      <c r="T2368" s="11" t="s">
        <v>25</v>
      </c>
      <c r="U2368" s="18" t="s">
        <v>26</v>
      </c>
    </row>
    <row r="2369" spans="1:21" ht="15" customHeight="1" x14ac:dyDescent="0.15">
      <c r="A2369" s="10" t="s">
        <v>2417</v>
      </c>
      <c r="B2369" s="11" t="s">
        <v>41</v>
      </c>
      <c r="C2369" s="11" t="s">
        <v>115</v>
      </c>
      <c r="D2369" s="12">
        <v>46058</v>
      </c>
      <c r="E2369" s="11">
        <v>1244</v>
      </c>
      <c r="F2369" s="11" t="s">
        <v>33</v>
      </c>
      <c r="G2369" s="13">
        <v>675.19</v>
      </c>
      <c r="H2369" s="14">
        <f t="shared" si="252"/>
        <v>839936.3600000001</v>
      </c>
      <c r="I2369" s="14">
        <f>IF(F2369="GHS",H2369,H2369*Assumptions!$B$4)</f>
        <v>839936.3600000001</v>
      </c>
      <c r="J2369" s="15" t="str">
        <f>INDEX(Assumptions!$B$8:$B$12,MATCH(B2369,Assumptions!$A$8:$A$12,0))</f>
        <v>Weighted Average</v>
      </c>
      <c r="K2369" s="16">
        <f>G2369/(1-INDEX(Assumptions!$D$8:$D$12,MATCH(B2369,Assumptions!$A$8:$A$12,0)))</f>
        <v>1038.7538461538461</v>
      </c>
      <c r="L2369" s="16">
        <f t="shared" si="253"/>
        <v>20.255700000000001</v>
      </c>
      <c r="M2369" s="16">
        <f t="shared" si="254"/>
        <v>51.937692307692309</v>
      </c>
      <c r="N2369" s="14">
        <f>E2369*(K2369-L2369-M2369)*IF(F2369="GHS",1,Assumptions!$B$4)</f>
        <v>1202401.2045846153</v>
      </c>
      <c r="O2369" s="15">
        <f t="shared" ca="1" si="255"/>
        <v>228</v>
      </c>
      <c r="P2369" s="15" t="str">
        <f t="shared" ca="1" si="256"/>
        <v>181-365d</v>
      </c>
      <c r="Q2369" s="17">
        <f ca="1">IF(P2369="0-90d",0,IF(P2369="91-180d",INDEX(Assumptions!$F$8:$F$12,MATCH(B2369,Assumptions!$A$8:$A$12,0)),IF(P2369="181-365d",INDEX(Assumptions!$G$8:$G$12,MATCH(B2369,Assumptions!$A$8:$A$12,0)),INDEX(Assumptions!$H$8:$H$12,MATCH(B2369,Assumptions!$A$8:$A$12,0)))))</f>
        <v>0.35</v>
      </c>
      <c r="R2369" s="14">
        <f t="shared" ca="1" si="257"/>
        <v>293977.72600000002</v>
      </c>
      <c r="S2369" s="14">
        <f t="shared" ca="1" si="258"/>
        <v>545958.63400000008</v>
      </c>
      <c r="T2369" s="11" t="s">
        <v>25</v>
      </c>
      <c r="U2369" s="18" t="s">
        <v>26</v>
      </c>
    </row>
    <row r="2370" spans="1:21" ht="15" customHeight="1" x14ac:dyDescent="0.15">
      <c r="A2370" s="10" t="s">
        <v>2418</v>
      </c>
      <c r="B2370" s="11" t="s">
        <v>41</v>
      </c>
      <c r="C2370" s="11" t="s">
        <v>115</v>
      </c>
      <c r="D2370" s="12">
        <v>45981</v>
      </c>
      <c r="E2370" s="11">
        <v>1864</v>
      </c>
      <c r="F2370" s="11" t="s">
        <v>33</v>
      </c>
      <c r="G2370" s="13">
        <v>796.2</v>
      </c>
      <c r="H2370" s="14">
        <f t="shared" ref="H2370:H2433" si="259">E2370*G2370</f>
        <v>1484116.8</v>
      </c>
      <c r="I2370" s="14">
        <f>IF(F2370="GHS",H2370,H2370*Assumptions!$B$4)</f>
        <v>1484116.8</v>
      </c>
      <c r="J2370" s="15" t="str">
        <f>INDEX(Assumptions!$B$8:$B$12,MATCH(B2370,Assumptions!$A$8:$A$12,0))</f>
        <v>Weighted Average</v>
      </c>
      <c r="K2370" s="16">
        <f>G2370/(1-INDEX(Assumptions!$D$8:$D$12,MATCH(B2370,Assumptions!$A$8:$A$12,0)))</f>
        <v>1224.9230769230769</v>
      </c>
      <c r="L2370" s="16">
        <f t="shared" ref="L2370:L2433" si="260">G2370*0.03</f>
        <v>23.885999999999999</v>
      </c>
      <c r="M2370" s="16">
        <f t="shared" ref="M2370:M2433" si="261">K2370*0.05</f>
        <v>61.246153846153845</v>
      </c>
      <c r="N2370" s="14">
        <f>E2370*(K2370-L2370-M2370)*IF(F2370="GHS",1,Assumptions!$B$4)</f>
        <v>2124570.2806153847</v>
      </c>
      <c r="O2370" s="15">
        <f t="shared" ref="O2370:O2433" ca="1" si="262">TODAY()-D2370</f>
        <v>305</v>
      </c>
      <c r="P2370" s="15" t="str">
        <f t="shared" ref="P2370:P2433" ca="1" si="263">IF(O2370&lt;=90,"0-90d",IF(O2370&lt;=180,"91-180d",IF(O2370&lt;=365,"181-365d","365d+")))</f>
        <v>181-365d</v>
      </c>
      <c r="Q2370" s="17">
        <f ca="1">IF(P2370="0-90d",0,IF(P2370="91-180d",INDEX(Assumptions!$F$8:$F$12,MATCH(B2370,Assumptions!$A$8:$A$12,0)),IF(P2370="181-365d",INDEX(Assumptions!$G$8:$G$12,MATCH(B2370,Assumptions!$A$8:$A$12,0)),INDEX(Assumptions!$H$8:$H$12,MATCH(B2370,Assumptions!$A$8:$A$12,0)))))</f>
        <v>0.35</v>
      </c>
      <c r="R2370" s="14">
        <f t="shared" ref="R2370:R2433" ca="1" si="264">I2370*Q2370</f>
        <v>519440.88</v>
      </c>
      <c r="S2370" s="14">
        <f t="shared" ref="S2370:S2433" ca="1" si="265">IF(T2370="Held on Consignment (Not Owned)",0,MIN(I2370-R2370,N2370))</f>
        <v>964675.92</v>
      </c>
      <c r="T2370" s="11" t="s">
        <v>25</v>
      </c>
      <c r="U2370" s="18" t="s">
        <v>26</v>
      </c>
    </row>
    <row r="2371" spans="1:21" ht="15" customHeight="1" x14ac:dyDescent="0.15">
      <c r="A2371" s="10" t="s">
        <v>2419</v>
      </c>
      <c r="B2371" s="11" t="s">
        <v>41</v>
      </c>
      <c r="C2371" s="11" t="s">
        <v>42</v>
      </c>
      <c r="D2371" s="12">
        <v>45749</v>
      </c>
      <c r="E2371" s="11">
        <v>1681</v>
      </c>
      <c r="F2371" s="11" t="s">
        <v>33</v>
      </c>
      <c r="G2371" s="13">
        <v>569.1</v>
      </c>
      <c r="H2371" s="14">
        <f t="shared" si="259"/>
        <v>956657.10000000009</v>
      </c>
      <c r="I2371" s="14">
        <f>IF(F2371="GHS",H2371,H2371*Assumptions!$B$4)</f>
        <v>956657.10000000009</v>
      </c>
      <c r="J2371" s="15" t="str">
        <f>INDEX(Assumptions!$B$8:$B$12,MATCH(B2371,Assumptions!$A$8:$A$12,0))</f>
        <v>Weighted Average</v>
      </c>
      <c r="K2371" s="16">
        <f>G2371/(1-INDEX(Assumptions!$D$8:$D$12,MATCH(B2371,Assumptions!$A$8:$A$12,0)))</f>
        <v>875.53846153846155</v>
      </c>
      <c r="L2371" s="16">
        <f t="shared" si="260"/>
        <v>17.073</v>
      </c>
      <c r="M2371" s="16">
        <f t="shared" si="261"/>
        <v>43.776923076923083</v>
      </c>
      <c r="N2371" s="14">
        <f>E2371*(K2371-L2371-M2371)*IF(F2371="GHS",1,Assumptions!$B$4)</f>
        <v>1369491.4331538461</v>
      </c>
      <c r="O2371" s="15">
        <f t="shared" ca="1" si="262"/>
        <v>537</v>
      </c>
      <c r="P2371" s="15" t="str">
        <f t="shared" ca="1" si="263"/>
        <v>365d+</v>
      </c>
      <c r="Q2371" s="17">
        <f ca="1">IF(P2371="0-90d",0,IF(P2371="91-180d",INDEX(Assumptions!$F$8:$F$12,MATCH(B2371,Assumptions!$A$8:$A$12,0)),IF(P2371="181-365d",INDEX(Assumptions!$G$8:$G$12,MATCH(B2371,Assumptions!$A$8:$A$12,0)),INDEX(Assumptions!$H$8:$H$12,MATCH(B2371,Assumptions!$A$8:$A$12,0)))))</f>
        <v>0.8</v>
      </c>
      <c r="R2371" s="14">
        <f t="shared" ca="1" si="264"/>
        <v>765325.68000000017</v>
      </c>
      <c r="S2371" s="14">
        <f t="shared" ca="1" si="265"/>
        <v>191331.41999999993</v>
      </c>
      <c r="T2371" s="11" t="s">
        <v>25</v>
      </c>
      <c r="U2371" s="18" t="s">
        <v>26</v>
      </c>
    </row>
    <row r="2372" spans="1:21" ht="15" customHeight="1" x14ac:dyDescent="0.15">
      <c r="A2372" s="10" t="s">
        <v>2420</v>
      </c>
      <c r="B2372" s="11" t="s">
        <v>28</v>
      </c>
      <c r="C2372" s="11" t="s">
        <v>29</v>
      </c>
      <c r="D2372" s="12">
        <v>45945</v>
      </c>
      <c r="E2372" s="11">
        <v>2900</v>
      </c>
      <c r="F2372" s="11" t="s">
        <v>24</v>
      </c>
      <c r="G2372" s="13">
        <v>11850.22</v>
      </c>
      <c r="H2372" s="14">
        <f t="shared" si="259"/>
        <v>34365638</v>
      </c>
      <c r="I2372" s="14">
        <f>IF(F2372="GHS",H2372,H2372*Assumptions!$B$4)</f>
        <v>371148890.40000004</v>
      </c>
      <c r="J2372" s="15" t="str">
        <f>INDEX(Assumptions!$B$8:$B$12,MATCH(B2372,Assumptions!$A$8:$A$12,0))</f>
        <v>Fair Value Less Costs to Sell</v>
      </c>
      <c r="K2372" s="16">
        <f>G2372/(1-INDEX(Assumptions!$D$8:$D$12,MATCH(B2372,Assumptions!$A$8:$A$12,0)))</f>
        <v>13466.15909090909</v>
      </c>
      <c r="L2372" s="16">
        <f t="shared" si="260"/>
        <v>355.50659999999999</v>
      </c>
      <c r="M2372" s="16">
        <f t="shared" si="261"/>
        <v>673.30795454545455</v>
      </c>
      <c r="N2372" s="14">
        <f>E2372*(K2372-L2372-M2372)*IF(F2372="GHS",1,Assumptions!$B$4)</f>
        <v>389537630.87890905</v>
      </c>
      <c r="O2372" s="15">
        <f t="shared" ca="1" si="262"/>
        <v>341</v>
      </c>
      <c r="P2372" s="15" t="str">
        <f t="shared" ca="1" si="263"/>
        <v>181-365d</v>
      </c>
      <c r="Q2372" s="17">
        <f ca="1">IF(P2372="0-90d",0,IF(P2372="91-180d",INDEX(Assumptions!$F$8:$F$12,MATCH(B2372,Assumptions!$A$8:$A$12,0)),IF(P2372="181-365d",INDEX(Assumptions!$G$8:$G$12,MATCH(B2372,Assumptions!$A$8:$A$12,0)),INDEX(Assumptions!$H$8:$H$12,MATCH(B2372,Assumptions!$A$8:$A$12,0)))))</f>
        <v>0.1</v>
      </c>
      <c r="R2372" s="14">
        <f t="shared" ca="1" si="264"/>
        <v>37114889.040000007</v>
      </c>
      <c r="S2372" s="14">
        <f t="shared" ca="1" si="265"/>
        <v>334034001.36000001</v>
      </c>
      <c r="T2372" s="11" t="s">
        <v>25</v>
      </c>
      <c r="U2372" s="18" t="s">
        <v>36</v>
      </c>
    </row>
    <row r="2373" spans="1:21" ht="15" customHeight="1" x14ac:dyDescent="0.15">
      <c r="A2373" s="10" t="s">
        <v>2421</v>
      </c>
      <c r="B2373" s="11" t="s">
        <v>31</v>
      </c>
      <c r="C2373" s="11" t="s">
        <v>76</v>
      </c>
      <c r="D2373" s="12">
        <v>45974</v>
      </c>
      <c r="E2373" s="11">
        <v>1253</v>
      </c>
      <c r="F2373" s="11" t="s">
        <v>33</v>
      </c>
      <c r="G2373" s="13">
        <v>1802.95</v>
      </c>
      <c r="H2373" s="14">
        <f t="shared" si="259"/>
        <v>2259096.35</v>
      </c>
      <c r="I2373" s="14">
        <f>IF(F2373="GHS",H2373,H2373*Assumptions!$B$4)</f>
        <v>2259096.35</v>
      </c>
      <c r="J2373" s="15" t="str">
        <f>INDEX(Assumptions!$B$8:$B$12,MATCH(B2373,Assumptions!$A$8:$A$12,0))</f>
        <v>Weighted Average</v>
      </c>
      <c r="K2373" s="16">
        <f>G2373/(1-INDEX(Assumptions!$D$8:$D$12,MATCH(B2373,Assumptions!$A$8:$A$12,0)))</f>
        <v>2504.0972222222222</v>
      </c>
      <c r="L2373" s="16">
        <f t="shared" si="260"/>
        <v>54.088499999999996</v>
      </c>
      <c r="M2373" s="16">
        <f t="shared" si="261"/>
        <v>125.20486111111111</v>
      </c>
      <c r="N2373" s="14">
        <f>E2373*(K2373-L2373-M2373)*IF(F2373="GHS",1,Assumptions!$B$4)</f>
        <v>2912979.2379722223</v>
      </c>
      <c r="O2373" s="15">
        <f t="shared" ca="1" si="262"/>
        <v>312</v>
      </c>
      <c r="P2373" s="15" t="str">
        <f t="shared" ca="1" si="263"/>
        <v>181-365d</v>
      </c>
      <c r="Q2373" s="17">
        <f ca="1">IF(P2373="0-90d",0,IF(P2373="91-180d",INDEX(Assumptions!$F$8:$F$12,MATCH(B2373,Assumptions!$A$8:$A$12,0)),IF(P2373="181-365d",INDEX(Assumptions!$G$8:$G$12,MATCH(B2373,Assumptions!$A$8:$A$12,0)),INDEX(Assumptions!$H$8:$H$12,MATCH(B2373,Assumptions!$A$8:$A$12,0)))))</f>
        <v>0.2</v>
      </c>
      <c r="R2373" s="14">
        <f t="shared" ca="1" si="264"/>
        <v>451819.27</v>
      </c>
      <c r="S2373" s="14">
        <f t="shared" si="265"/>
        <v>0</v>
      </c>
      <c r="T2373" s="11" t="s">
        <v>39</v>
      </c>
      <c r="U2373" s="18" t="s">
        <v>26</v>
      </c>
    </row>
    <row r="2374" spans="1:21" ht="15" customHeight="1" x14ac:dyDescent="0.15">
      <c r="A2374" s="10" t="s">
        <v>2422</v>
      </c>
      <c r="B2374" s="11" t="s">
        <v>31</v>
      </c>
      <c r="C2374" s="11" t="s">
        <v>76</v>
      </c>
      <c r="D2374" s="12">
        <v>45862</v>
      </c>
      <c r="E2374" s="11">
        <v>1493</v>
      </c>
      <c r="F2374" s="11" t="s">
        <v>33</v>
      </c>
      <c r="G2374" s="13">
        <v>1769.67</v>
      </c>
      <c r="H2374" s="14">
        <f t="shared" si="259"/>
        <v>2642117.31</v>
      </c>
      <c r="I2374" s="14">
        <f>IF(F2374="GHS",H2374,H2374*Assumptions!$B$4)</f>
        <v>2642117.31</v>
      </c>
      <c r="J2374" s="15" t="str">
        <f>INDEX(Assumptions!$B$8:$B$12,MATCH(B2374,Assumptions!$A$8:$A$12,0))</f>
        <v>Weighted Average</v>
      </c>
      <c r="K2374" s="16">
        <f>G2374/(1-INDEX(Assumptions!$D$8:$D$12,MATCH(B2374,Assumptions!$A$8:$A$12,0)))</f>
        <v>2457.875</v>
      </c>
      <c r="L2374" s="16">
        <f t="shared" si="260"/>
        <v>53.0901</v>
      </c>
      <c r="M2374" s="16">
        <f t="shared" si="261"/>
        <v>122.89375000000001</v>
      </c>
      <c r="N2374" s="14">
        <f>E2374*(K2374-L2374-M2374)*IF(F2374="GHS",1,Assumptions!$B$4)</f>
        <v>3406863.4869499998</v>
      </c>
      <c r="O2374" s="15">
        <f t="shared" ca="1" si="262"/>
        <v>424</v>
      </c>
      <c r="P2374" s="15" t="str">
        <f t="shared" ca="1" si="263"/>
        <v>365d+</v>
      </c>
      <c r="Q2374" s="17">
        <f ca="1">IF(P2374="0-90d",0,IF(P2374="91-180d",INDEX(Assumptions!$F$8:$F$12,MATCH(B2374,Assumptions!$A$8:$A$12,0)),IF(P2374="181-365d",INDEX(Assumptions!$G$8:$G$12,MATCH(B2374,Assumptions!$A$8:$A$12,0)),INDEX(Assumptions!$H$8:$H$12,MATCH(B2374,Assumptions!$A$8:$A$12,0)))))</f>
        <v>0.6</v>
      </c>
      <c r="R2374" s="14">
        <f t="shared" ca="1" si="264"/>
        <v>1585270.3859999999</v>
      </c>
      <c r="S2374" s="14">
        <f t="shared" ca="1" si="265"/>
        <v>1056846.9240000001</v>
      </c>
      <c r="T2374" s="11" t="s">
        <v>25</v>
      </c>
      <c r="U2374" s="18" t="s">
        <v>26</v>
      </c>
    </row>
    <row r="2375" spans="1:21" ht="15" customHeight="1" x14ac:dyDescent="0.15">
      <c r="A2375" s="10" t="s">
        <v>2423</v>
      </c>
      <c r="B2375" s="11" t="s">
        <v>41</v>
      </c>
      <c r="C2375" s="11" t="s">
        <v>49</v>
      </c>
      <c r="D2375" s="12">
        <v>45971</v>
      </c>
      <c r="E2375" s="11">
        <v>3168</v>
      </c>
      <c r="F2375" s="11" t="s">
        <v>33</v>
      </c>
      <c r="G2375" s="13">
        <v>397.92</v>
      </c>
      <c r="H2375" s="14">
        <f t="shared" si="259"/>
        <v>1260610.5600000001</v>
      </c>
      <c r="I2375" s="14">
        <f>IF(F2375="GHS",H2375,H2375*Assumptions!$B$4)</f>
        <v>1260610.5600000001</v>
      </c>
      <c r="J2375" s="15" t="str">
        <f>INDEX(Assumptions!$B$8:$B$12,MATCH(B2375,Assumptions!$A$8:$A$12,0))</f>
        <v>Weighted Average</v>
      </c>
      <c r="K2375" s="16">
        <f>G2375/(1-INDEX(Assumptions!$D$8:$D$12,MATCH(B2375,Assumptions!$A$8:$A$12,0)))</f>
        <v>612.18461538461543</v>
      </c>
      <c r="L2375" s="16">
        <f t="shared" si="260"/>
        <v>11.9376</v>
      </c>
      <c r="M2375" s="16">
        <f t="shared" si="261"/>
        <v>30.609230769230773</v>
      </c>
      <c r="N2375" s="14">
        <f>E2375*(K2375-L2375-M2375)*IF(F2375="GHS",1,Assumptions!$B$4)</f>
        <v>1804612.5016615388</v>
      </c>
      <c r="O2375" s="15">
        <f t="shared" ca="1" si="262"/>
        <v>315</v>
      </c>
      <c r="P2375" s="15" t="str">
        <f t="shared" ca="1" si="263"/>
        <v>181-365d</v>
      </c>
      <c r="Q2375" s="17">
        <f ca="1">IF(P2375="0-90d",0,IF(P2375="91-180d",INDEX(Assumptions!$F$8:$F$12,MATCH(B2375,Assumptions!$A$8:$A$12,0)),IF(P2375="181-365d",INDEX(Assumptions!$G$8:$G$12,MATCH(B2375,Assumptions!$A$8:$A$12,0)),INDEX(Assumptions!$H$8:$H$12,MATCH(B2375,Assumptions!$A$8:$A$12,0)))))</f>
        <v>0.35</v>
      </c>
      <c r="R2375" s="14">
        <f t="shared" ca="1" si="264"/>
        <v>441213.696</v>
      </c>
      <c r="S2375" s="14">
        <f t="shared" ca="1" si="265"/>
        <v>819396.86400000006</v>
      </c>
      <c r="T2375" s="11" t="s">
        <v>25</v>
      </c>
      <c r="U2375" s="18" t="s">
        <v>26</v>
      </c>
    </row>
    <row r="2376" spans="1:21" ht="15" customHeight="1" x14ac:dyDescent="0.15">
      <c r="A2376" s="10" t="s">
        <v>2424</v>
      </c>
      <c r="B2376" s="11" t="s">
        <v>31</v>
      </c>
      <c r="C2376" s="11" t="s">
        <v>76</v>
      </c>
      <c r="D2376" s="12">
        <v>45937</v>
      </c>
      <c r="E2376" s="11">
        <v>2167</v>
      </c>
      <c r="F2376" s="11" t="s">
        <v>33</v>
      </c>
      <c r="G2376" s="13">
        <v>1647.27</v>
      </c>
      <c r="H2376" s="14">
        <f t="shared" si="259"/>
        <v>3569634.09</v>
      </c>
      <c r="I2376" s="14">
        <f>IF(F2376="GHS",H2376,H2376*Assumptions!$B$4)</f>
        <v>3569634.09</v>
      </c>
      <c r="J2376" s="15" t="str">
        <f>INDEX(Assumptions!$B$8:$B$12,MATCH(B2376,Assumptions!$A$8:$A$12,0))</f>
        <v>Weighted Average</v>
      </c>
      <c r="K2376" s="16">
        <f>G2376/(1-INDEX(Assumptions!$D$8:$D$12,MATCH(B2376,Assumptions!$A$8:$A$12,0)))</f>
        <v>2287.875</v>
      </c>
      <c r="L2376" s="16">
        <f t="shared" si="260"/>
        <v>49.418099999999995</v>
      </c>
      <c r="M2376" s="16">
        <f t="shared" si="261"/>
        <v>114.39375000000001</v>
      </c>
      <c r="N2376" s="14">
        <f>E2376*(K2376-L2376-M2376)*IF(F2376="GHS",1,Assumptions!$B$4)</f>
        <v>4602844.8460499998</v>
      </c>
      <c r="O2376" s="15">
        <f t="shared" ca="1" si="262"/>
        <v>349</v>
      </c>
      <c r="P2376" s="15" t="str">
        <f t="shared" ca="1" si="263"/>
        <v>181-365d</v>
      </c>
      <c r="Q2376" s="17">
        <f ca="1">IF(P2376="0-90d",0,IF(P2376="91-180d",INDEX(Assumptions!$F$8:$F$12,MATCH(B2376,Assumptions!$A$8:$A$12,0)),IF(P2376="181-365d",INDEX(Assumptions!$G$8:$G$12,MATCH(B2376,Assumptions!$A$8:$A$12,0)),INDEX(Assumptions!$H$8:$H$12,MATCH(B2376,Assumptions!$A$8:$A$12,0)))))</f>
        <v>0.2</v>
      </c>
      <c r="R2376" s="14">
        <f t="shared" ca="1" si="264"/>
        <v>713926.81799999997</v>
      </c>
      <c r="S2376" s="14">
        <f t="shared" ca="1" si="265"/>
        <v>2855707.2719999999</v>
      </c>
      <c r="T2376" s="11" t="s">
        <v>25</v>
      </c>
      <c r="U2376" s="18" t="s">
        <v>26</v>
      </c>
    </row>
    <row r="2377" spans="1:21" ht="15" customHeight="1" x14ac:dyDescent="0.15">
      <c r="A2377" s="10" t="s">
        <v>2425</v>
      </c>
      <c r="B2377" s="11" t="s">
        <v>41</v>
      </c>
      <c r="C2377" s="11" t="s">
        <v>49</v>
      </c>
      <c r="D2377" s="12">
        <v>45895</v>
      </c>
      <c r="E2377" s="11">
        <v>2641</v>
      </c>
      <c r="F2377" s="11" t="s">
        <v>33</v>
      </c>
      <c r="G2377" s="13">
        <v>566.91999999999996</v>
      </c>
      <c r="H2377" s="14">
        <f t="shared" si="259"/>
        <v>1497235.72</v>
      </c>
      <c r="I2377" s="14">
        <f>IF(F2377="GHS",H2377,H2377*Assumptions!$B$4)</f>
        <v>1497235.72</v>
      </c>
      <c r="J2377" s="15" t="str">
        <f>INDEX(Assumptions!$B$8:$B$12,MATCH(B2377,Assumptions!$A$8:$A$12,0))</f>
        <v>Weighted Average</v>
      </c>
      <c r="K2377" s="16">
        <f>G2377/(1-INDEX(Assumptions!$D$8:$D$12,MATCH(B2377,Assumptions!$A$8:$A$12,0)))</f>
        <v>872.18461538461531</v>
      </c>
      <c r="L2377" s="16">
        <f t="shared" si="260"/>
        <v>17.007599999999996</v>
      </c>
      <c r="M2377" s="16">
        <f t="shared" si="261"/>
        <v>43.60923076923077</v>
      </c>
      <c r="N2377" s="14">
        <f>E2377*(K2377-L2377-M2377)*IF(F2377="GHS",1,Assumptions!$B$4)</f>
        <v>2143350.5191692305</v>
      </c>
      <c r="O2377" s="15">
        <f t="shared" ca="1" si="262"/>
        <v>391</v>
      </c>
      <c r="P2377" s="15" t="str">
        <f t="shared" ca="1" si="263"/>
        <v>365d+</v>
      </c>
      <c r="Q2377" s="17">
        <f ca="1">IF(P2377="0-90d",0,IF(P2377="91-180d",INDEX(Assumptions!$F$8:$F$12,MATCH(B2377,Assumptions!$A$8:$A$12,0)),IF(P2377="181-365d",INDEX(Assumptions!$G$8:$G$12,MATCH(B2377,Assumptions!$A$8:$A$12,0)),INDEX(Assumptions!$H$8:$H$12,MATCH(B2377,Assumptions!$A$8:$A$12,0)))))</f>
        <v>0.8</v>
      </c>
      <c r="R2377" s="14">
        <f t="shared" ca="1" si="264"/>
        <v>1197788.5760000001</v>
      </c>
      <c r="S2377" s="14">
        <f t="shared" si="265"/>
        <v>0</v>
      </c>
      <c r="T2377" s="11" t="s">
        <v>39</v>
      </c>
      <c r="U2377" s="18" t="s">
        <v>26</v>
      </c>
    </row>
    <row r="2378" spans="1:21" ht="15" customHeight="1" x14ac:dyDescent="0.15">
      <c r="A2378" s="10" t="s">
        <v>2426</v>
      </c>
      <c r="B2378" s="11" t="s">
        <v>31</v>
      </c>
      <c r="C2378" s="11" t="s">
        <v>32</v>
      </c>
      <c r="D2378" s="12">
        <v>45980</v>
      </c>
      <c r="E2378" s="11">
        <v>950</v>
      </c>
      <c r="F2378" s="11" t="s">
        <v>33</v>
      </c>
      <c r="G2378" s="13">
        <v>2410.3200000000002</v>
      </c>
      <c r="H2378" s="14">
        <f t="shared" si="259"/>
        <v>2289804</v>
      </c>
      <c r="I2378" s="14">
        <f>IF(F2378="GHS",H2378,H2378*Assumptions!$B$4)</f>
        <v>2289804</v>
      </c>
      <c r="J2378" s="15" t="str">
        <f>INDEX(Assumptions!$B$8:$B$12,MATCH(B2378,Assumptions!$A$8:$A$12,0))</f>
        <v>Weighted Average</v>
      </c>
      <c r="K2378" s="16">
        <f>G2378/(1-INDEX(Assumptions!$D$8:$D$12,MATCH(B2378,Assumptions!$A$8:$A$12,0)))</f>
        <v>3347.666666666667</v>
      </c>
      <c r="L2378" s="16">
        <f t="shared" si="260"/>
        <v>72.309600000000003</v>
      </c>
      <c r="M2378" s="16">
        <f t="shared" si="261"/>
        <v>167.38333333333335</v>
      </c>
      <c r="N2378" s="14">
        <f>E2378*(K2378-L2378-M2378)*IF(F2378="GHS",1,Assumptions!$B$4)</f>
        <v>2952575.0466666669</v>
      </c>
      <c r="O2378" s="15">
        <f t="shared" ca="1" si="262"/>
        <v>306</v>
      </c>
      <c r="P2378" s="15" t="str">
        <f t="shared" ca="1" si="263"/>
        <v>181-365d</v>
      </c>
      <c r="Q2378" s="17">
        <f ca="1">IF(P2378="0-90d",0,IF(P2378="91-180d",INDEX(Assumptions!$F$8:$F$12,MATCH(B2378,Assumptions!$A$8:$A$12,0)),IF(P2378="181-365d",INDEX(Assumptions!$G$8:$G$12,MATCH(B2378,Assumptions!$A$8:$A$12,0)),INDEX(Assumptions!$H$8:$H$12,MATCH(B2378,Assumptions!$A$8:$A$12,0)))))</f>
        <v>0.2</v>
      </c>
      <c r="R2378" s="14">
        <f t="shared" ca="1" si="264"/>
        <v>457960.80000000005</v>
      </c>
      <c r="S2378" s="14">
        <f t="shared" ca="1" si="265"/>
        <v>1831843.2</v>
      </c>
      <c r="T2378" s="11" t="s">
        <v>25</v>
      </c>
      <c r="U2378" s="18" t="s">
        <v>26</v>
      </c>
    </row>
    <row r="2379" spans="1:21" ht="15" customHeight="1" x14ac:dyDescent="0.15">
      <c r="A2379" s="10" t="s">
        <v>2427</v>
      </c>
      <c r="B2379" s="11" t="s">
        <v>31</v>
      </c>
      <c r="C2379" s="11" t="s">
        <v>63</v>
      </c>
      <c r="D2379" s="12">
        <v>45755</v>
      </c>
      <c r="E2379" s="11">
        <v>3899</v>
      </c>
      <c r="F2379" s="11" t="s">
        <v>33</v>
      </c>
      <c r="G2379" s="13">
        <v>2194.0500000000002</v>
      </c>
      <c r="H2379" s="14">
        <f t="shared" si="259"/>
        <v>8554600.9500000011</v>
      </c>
      <c r="I2379" s="14">
        <f>IF(F2379="GHS",H2379,H2379*Assumptions!$B$4)</f>
        <v>8554600.9500000011</v>
      </c>
      <c r="J2379" s="15" t="str">
        <f>INDEX(Assumptions!$B$8:$B$12,MATCH(B2379,Assumptions!$A$8:$A$12,0))</f>
        <v>Weighted Average</v>
      </c>
      <c r="K2379" s="16">
        <f>G2379/(1-INDEX(Assumptions!$D$8:$D$12,MATCH(B2379,Assumptions!$A$8:$A$12,0)))</f>
        <v>3047.291666666667</v>
      </c>
      <c r="L2379" s="16">
        <f t="shared" si="260"/>
        <v>65.8215</v>
      </c>
      <c r="M2379" s="16">
        <f t="shared" si="261"/>
        <v>152.36458333333334</v>
      </c>
      <c r="N2379" s="14">
        <f>E2379*(K2379-L2379-M2379)*IF(F2379="GHS",1,Assumptions!$B$4)</f>
        <v>11030682.669416668</v>
      </c>
      <c r="O2379" s="15">
        <f t="shared" ca="1" si="262"/>
        <v>531</v>
      </c>
      <c r="P2379" s="15" t="str">
        <f t="shared" ca="1" si="263"/>
        <v>365d+</v>
      </c>
      <c r="Q2379" s="17">
        <f ca="1">IF(P2379="0-90d",0,IF(P2379="91-180d",INDEX(Assumptions!$F$8:$F$12,MATCH(B2379,Assumptions!$A$8:$A$12,0)),IF(P2379="181-365d",INDEX(Assumptions!$G$8:$G$12,MATCH(B2379,Assumptions!$A$8:$A$12,0)),INDEX(Assumptions!$H$8:$H$12,MATCH(B2379,Assumptions!$A$8:$A$12,0)))))</f>
        <v>0.6</v>
      </c>
      <c r="R2379" s="14">
        <f t="shared" ca="1" si="264"/>
        <v>5132760.57</v>
      </c>
      <c r="S2379" s="14">
        <f t="shared" si="265"/>
        <v>0</v>
      </c>
      <c r="T2379" s="11" t="s">
        <v>39</v>
      </c>
      <c r="U2379" s="18" t="s">
        <v>36</v>
      </c>
    </row>
    <row r="2380" spans="1:21" ht="15" customHeight="1" x14ac:dyDescent="0.15">
      <c r="A2380" s="10" t="s">
        <v>2428</v>
      </c>
      <c r="B2380" s="11" t="s">
        <v>41</v>
      </c>
      <c r="C2380" s="11" t="s">
        <v>115</v>
      </c>
      <c r="D2380" s="12">
        <v>45785</v>
      </c>
      <c r="E2380" s="11">
        <v>1498</v>
      </c>
      <c r="F2380" s="11" t="s">
        <v>33</v>
      </c>
      <c r="G2380" s="13">
        <v>364.49</v>
      </c>
      <c r="H2380" s="14">
        <f t="shared" si="259"/>
        <v>546006.02</v>
      </c>
      <c r="I2380" s="14">
        <f>IF(F2380="GHS",H2380,H2380*Assumptions!$B$4)</f>
        <v>546006.02</v>
      </c>
      <c r="J2380" s="15" t="str">
        <f>INDEX(Assumptions!$B$8:$B$12,MATCH(B2380,Assumptions!$A$8:$A$12,0))</f>
        <v>Weighted Average</v>
      </c>
      <c r="K2380" s="16">
        <f>G2380/(1-INDEX(Assumptions!$D$8:$D$12,MATCH(B2380,Assumptions!$A$8:$A$12,0)))</f>
        <v>560.7538461538461</v>
      </c>
      <c r="L2380" s="16">
        <f t="shared" si="260"/>
        <v>10.934699999999999</v>
      </c>
      <c r="M2380" s="16">
        <f t="shared" si="261"/>
        <v>28.037692307692307</v>
      </c>
      <c r="N2380" s="14">
        <f>E2380*(K2380-L2380-M2380)*IF(F2380="GHS",1,Assumptions!$B$4)</f>
        <v>781628.61786153843</v>
      </c>
      <c r="O2380" s="15">
        <f t="shared" ca="1" si="262"/>
        <v>501</v>
      </c>
      <c r="P2380" s="15" t="str">
        <f t="shared" ca="1" si="263"/>
        <v>365d+</v>
      </c>
      <c r="Q2380" s="17">
        <f ca="1">IF(P2380="0-90d",0,IF(P2380="91-180d",INDEX(Assumptions!$F$8:$F$12,MATCH(B2380,Assumptions!$A$8:$A$12,0)),IF(P2380="181-365d",INDEX(Assumptions!$G$8:$G$12,MATCH(B2380,Assumptions!$A$8:$A$12,0)),INDEX(Assumptions!$H$8:$H$12,MATCH(B2380,Assumptions!$A$8:$A$12,0)))))</f>
        <v>0.8</v>
      </c>
      <c r="R2380" s="14">
        <f t="shared" ca="1" si="264"/>
        <v>436804.81600000005</v>
      </c>
      <c r="S2380" s="14">
        <f t="shared" ca="1" si="265"/>
        <v>109201.20399999997</v>
      </c>
      <c r="T2380" s="11" t="s">
        <v>25</v>
      </c>
      <c r="U2380" s="18" t="s">
        <v>26</v>
      </c>
    </row>
    <row r="2381" spans="1:21" ht="15" customHeight="1" x14ac:dyDescent="0.15">
      <c r="A2381" s="10" t="s">
        <v>2429</v>
      </c>
      <c r="B2381" s="11" t="s">
        <v>41</v>
      </c>
      <c r="C2381" s="11" t="s">
        <v>49</v>
      </c>
      <c r="D2381" s="12">
        <v>45925</v>
      </c>
      <c r="E2381" s="11">
        <v>2487</v>
      </c>
      <c r="F2381" s="11" t="s">
        <v>33</v>
      </c>
      <c r="G2381" s="13">
        <v>175.3</v>
      </c>
      <c r="H2381" s="14">
        <f t="shared" si="259"/>
        <v>435971.10000000003</v>
      </c>
      <c r="I2381" s="14">
        <f>IF(F2381="GHS",H2381,H2381*Assumptions!$B$4)</f>
        <v>435971.10000000003</v>
      </c>
      <c r="J2381" s="15" t="str">
        <f>INDEX(Assumptions!$B$8:$B$12,MATCH(B2381,Assumptions!$A$8:$A$12,0))</f>
        <v>Weighted Average</v>
      </c>
      <c r="K2381" s="16">
        <f>G2381/(1-INDEX(Assumptions!$D$8:$D$12,MATCH(B2381,Assumptions!$A$8:$A$12,0)))</f>
        <v>269.69230769230768</v>
      </c>
      <c r="L2381" s="16">
        <f t="shared" si="260"/>
        <v>5.2590000000000003</v>
      </c>
      <c r="M2381" s="16">
        <f t="shared" si="261"/>
        <v>13.484615384615385</v>
      </c>
      <c r="N2381" s="14">
        <f>E2381*(K2381-L2381-M2381)*IF(F2381="GHS",1,Assumptions!$B$4)</f>
        <v>624109.39776923077</v>
      </c>
      <c r="O2381" s="15">
        <f t="shared" ca="1" si="262"/>
        <v>361</v>
      </c>
      <c r="P2381" s="15" t="str">
        <f t="shared" ca="1" si="263"/>
        <v>181-365d</v>
      </c>
      <c r="Q2381" s="17">
        <f ca="1">IF(P2381="0-90d",0,IF(P2381="91-180d",INDEX(Assumptions!$F$8:$F$12,MATCH(B2381,Assumptions!$A$8:$A$12,0)),IF(P2381="181-365d",INDEX(Assumptions!$G$8:$G$12,MATCH(B2381,Assumptions!$A$8:$A$12,0)),INDEX(Assumptions!$H$8:$H$12,MATCH(B2381,Assumptions!$A$8:$A$12,0)))))</f>
        <v>0.35</v>
      </c>
      <c r="R2381" s="14">
        <f t="shared" ca="1" si="264"/>
        <v>152589.88500000001</v>
      </c>
      <c r="S2381" s="14">
        <f t="shared" ca="1" si="265"/>
        <v>283381.21500000003</v>
      </c>
      <c r="T2381" s="11" t="s">
        <v>25</v>
      </c>
      <c r="U2381" s="18" t="s">
        <v>36</v>
      </c>
    </row>
    <row r="2382" spans="1:21" ht="15" customHeight="1" x14ac:dyDescent="0.15">
      <c r="A2382" s="10" t="s">
        <v>2430</v>
      </c>
      <c r="B2382" s="11" t="s">
        <v>28</v>
      </c>
      <c r="C2382" s="11" t="s">
        <v>55</v>
      </c>
      <c r="D2382" s="12">
        <v>45823</v>
      </c>
      <c r="E2382" s="11">
        <v>440</v>
      </c>
      <c r="F2382" s="11" t="s">
        <v>24</v>
      </c>
      <c r="G2382" s="13">
        <v>5988.08</v>
      </c>
      <c r="H2382" s="14">
        <f t="shared" si="259"/>
        <v>2634755.2000000002</v>
      </c>
      <c r="I2382" s="14">
        <f>IF(F2382="GHS",H2382,H2382*Assumptions!$B$4)</f>
        <v>28455356.160000004</v>
      </c>
      <c r="J2382" s="15" t="str">
        <f>INDEX(Assumptions!$B$8:$B$12,MATCH(B2382,Assumptions!$A$8:$A$12,0))</f>
        <v>Fair Value Less Costs to Sell</v>
      </c>
      <c r="K2382" s="16">
        <f>G2382/(1-INDEX(Assumptions!$D$8:$D$12,MATCH(B2382,Assumptions!$A$8:$A$12,0)))</f>
        <v>6804.636363636364</v>
      </c>
      <c r="L2382" s="16">
        <f t="shared" si="260"/>
        <v>179.64239999999998</v>
      </c>
      <c r="M2382" s="16">
        <f t="shared" si="261"/>
        <v>340.2318181818182</v>
      </c>
      <c r="N2382" s="14">
        <f>E2382*(K2382-L2382-M2382)*IF(F2382="GHS",1,Assumptions!$B$4)</f>
        <v>29865189.715200003</v>
      </c>
      <c r="O2382" s="15">
        <f t="shared" ca="1" si="262"/>
        <v>463</v>
      </c>
      <c r="P2382" s="15" t="str">
        <f t="shared" ca="1" si="263"/>
        <v>365d+</v>
      </c>
      <c r="Q2382" s="17">
        <f ca="1">IF(P2382="0-90d",0,IF(P2382="91-180d",INDEX(Assumptions!$F$8:$F$12,MATCH(B2382,Assumptions!$A$8:$A$12,0)),IF(P2382="181-365d",INDEX(Assumptions!$G$8:$G$12,MATCH(B2382,Assumptions!$A$8:$A$12,0)),INDEX(Assumptions!$H$8:$H$12,MATCH(B2382,Assumptions!$A$8:$A$12,0)))))</f>
        <v>0.4</v>
      </c>
      <c r="R2382" s="14">
        <f t="shared" ca="1" si="264"/>
        <v>11382142.464000002</v>
      </c>
      <c r="S2382" s="14">
        <f t="shared" ca="1" si="265"/>
        <v>17073213.696000002</v>
      </c>
      <c r="T2382" s="11" t="s">
        <v>25</v>
      </c>
      <c r="U2382" s="18" t="s">
        <v>26</v>
      </c>
    </row>
    <row r="2383" spans="1:21" ht="15" customHeight="1" x14ac:dyDescent="0.15">
      <c r="A2383" s="10" t="s">
        <v>2431</v>
      </c>
      <c r="B2383" s="11" t="s">
        <v>41</v>
      </c>
      <c r="C2383" s="11" t="s">
        <v>44</v>
      </c>
      <c r="D2383" s="12">
        <v>46130</v>
      </c>
      <c r="E2383" s="11">
        <v>2765</v>
      </c>
      <c r="F2383" s="11" t="s">
        <v>33</v>
      </c>
      <c r="G2383" s="13">
        <v>776.94</v>
      </c>
      <c r="H2383" s="14">
        <f t="shared" si="259"/>
        <v>2148239.1</v>
      </c>
      <c r="I2383" s="14">
        <f>IF(F2383="GHS",H2383,H2383*Assumptions!$B$4)</f>
        <v>2148239.1</v>
      </c>
      <c r="J2383" s="15" t="str">
        <f>INDEX(Assumptions!$B$8:$B$12,MATCH(B2383,Assumptions!$A$8:$A$12,0))</f>
        <v>Weighted Average</v>
      </c>
      <c r="K2383" s="16">
        <f>G2383/(1-INDEX(Assumptions!$D$8:$D$12,MATCH(B2383,Assumptions!$A$8:$A$12,0)))</f>
        <v>1195.2923076923078</v>
      </c>
      <c r="L2383" s="16">
        <f t="shared" si="260"/>
        <v>23.308199999999999</v>
      </c>
      <c r="M2383" s="16">
        <f t="shared" si="261"/>
        <v>59.764615384615389</v>
      </c>
      <c r="N2383" s="14">
        <f>E2383*(K2383-L2383-M2383)*IF(F2383="GHS",1,Assumptions!$B$4)</f>
        <v>3075286.8962307698</v>
      </c>
      <c r="O2383" s="15">
        <f t="shared" ca="1" si="262"/>
        <v>156</v>
      </c>
      <c r="P2383" s="15" t="str">
        <f t="shared" ca="1" si="263"/>
        <v>91-180d</v>
      </c>
      <c r="Q2383" s="17">
        <f ca="1">IF(P2383="0-90d",0,IF(P2383="91-180d",INDEX(Assumptions!$F$8:$F$12,MATCH(B2383,Assumptions!$A$8:$A$12,0)),IF(P2383="181-365d",INDEX(Assumptions!$G$8:$G$12,MATCH(B2383,Assumptions!$A$8:$A$12,0)),INDEX(Assumptions!$H$8:$H$12,MATCH(B2383,Assumptions!$A$8:$A$12,0)))))</f>
        <v>0.1</v>
      </c>
      <c r="R2383" s="14">
        <f t="shared" ca="1" si="264"/>
        <v>214823.91000000003</v>
      </c>
      <c r="S2383" s="14">
        <f t="shared" ca="1" si="265"/>
        <v>1933415.19</v>
      </c>
      <c r="T2383" s="11" t="s">
        <v>25</v>
      </c>
      <c r="U2383" s="18" t="s">
        <v>26</v>
      </c>
    </row>
    <row r="2384" spans="1:21" ht="15" customHeight="1" x14ac:dyDescent="0.15">
      <c r="A2384" s="10" t="s">
        <v>2432</v>
      </c>
      <c r="B2384" s="11" t="s">
        <v>28</v>
      </c>
      <c r="C2384" s="11" t="s">
        <v>38</v>
      </c>
      <c r="D2384" s="12">
        <v>45996</v>
      </c>
      <c r="E2384" s="11">
        <v>543</v>
      </c>
      <c r="F2384" s="11" t="s">
        <v>24</v>
      </c>
      <c r="G2384" s="13">
        <v>4016.37</v>
      </c>
      <c r="H2384" s="14">
        <f t="shared" si="259"/>
        <v>2180888.91</v>
      </c>
      <c r="I2384" s="14">
        <f>IF(F2384="GHS",H2384,H2384*Assumptions!$B$4)</f>
        <v>23553600.228000004</v>
      </c>
      <c r="J2384" s="15" t="str">
        <f>INDEX(Assumptions!$B$8:$B$12,MATCH(B2384,Assumptions!$A$8:$A$12,0))</f>
        <v>Fair Value Less Costs to Sell</v>
      </c>
      <c r="K2384" s="16">
        <f>G2384/(1-INDEX(Assumptions!$D$8:$D$12,MATCH(B2384,Assumptions!$A$8:$A$12,0)))</f>
        <v>4564.056818181818</v>
      </c>
      <c r="L2384" s="16">
        <f t="shared" si="260"/>
        <v>120.49109999999999</v>
      </c>
      <c r="M2384" s="16">
        <f t="shared" si="261"/>
        <v>228.20284090909092</v>
      </c>
      <c r="N2384" s="14">
        <f>E2384*(K2384-L2384-M2384)*IF(F2384="GHS",1,Assumptions!$B$4)</f>
        <v>24720574.057478182</v>
      </c>
      <c r="O2384" s="15">
        <f t="shared" ca="1" si="262"/>
        <v>290</v>
      </c>
      <c r="P2384" s="15" t="str">
        <f t="shared" ca="1" si="263"/>
        <v>181-365d</v>
      </c>
      <c r="Q2384" s="17">
        <f ca="1">IF(P2384="0-90d",0,IF(P2384="91-180d",INDEX(Assumptions!$F$8:$F$12,MATCH(B2384,Assumptions!$A$8:$A$12,0)),IF(P2384="181-365d",INDEX(Assumptions!$G$8:$G$12,MATCH(B2384,Assumptions!$A$8:$A$12,0)),INDEX(Assumptions!$H$8:$H$12,MATCH(B2384,Assumptions!$A$8:$A$12,0)))))</f>
        <v>0.1</v>
      </c>
      <c r="R2384" s="14">
        <f t="shared" ca="1" si="264"/>
        <v>2355360.0228000004</v>
      </c>
      <c r="S2384" s="14">
        <f t="shared" ca="1" si="265"/>
        <v>21198240.205200002</v>
      </c>
      <c r="T2384" s="11" t="s">
        <v>25</v>
      </c>
      <c r="U2384" s="18" t="s">
        <v>26</v>
      </c>
    </row>
    <row r="2385" spans="1:21" ht="15" customHeight="1" x14ac:dyDescent="0.15">
      <c r="A2385" s="10" t="s">
        <v>2433</v>
      </c>
      <c r="B2385" s="11" t="s">
        <v>28</v>
      </c>
      <c r="C2385" s="11" t="s">
        <v>38</v>
      </c>
      <c r="D2385" s="12">
        <v>45942</v>
      </c>
      <c r="E2385" s="11">
        <v>4124</v>
      </c>
      <c r="F2385" s="11" t="s">
        <v>24</v>
      </c>
      <c r="G2385" s="13">
        <v>5194.68</v>
      </c>
      <c r="H2385" s="14">
        <f t="shared" si="259"/>
        <v>21422860.32</v>
      </c>
      <c r="I2385" s="14">
        <f>IF(F2385="GHS",H2385,H2385*Assumptions!$B$4)</f>
        <v>231366891.45600003</v>
      </c>
      <c r="J2385" s="15" t="str">
        <f>INDEX(Assumptions!$B$8:$B$12,MATCH(B2385,Assumptions!$A$8:$A$12,0))</f>
        <v>Fair Value Less Costs to Sell</v>
      </c>
      <c r="K2385" s="16">
        <f>G2385/(1-INDEX(Assumptions!$D$8:$D$12,MATCH(B2385,Assumptions!$A$8:$A$12,0)))</f>
        <v>5903.045454545455</v>
      </c>
      <c r="L2385" s="16">
        <f t="shared" si="260"/>
        <v>155.84040000000002</v>
      </c>
      <c r="M2385" s="16">
        <f t="shared" si="261"/>
        <v>295.15227272727276</v>
      </c>
      <c r="N2385" s="14">
        <f>E2385*(K2385-L2385-M2385)*IF(F2385="GHS",1,Assumptions!$B$4)</f>
        <v>242830069.25995636</v>
      </c>
      <c r="O2385" s="15">
        <f t="shared" ca="1" si="262"/>
        <v>344</v>
      </c>
      <c r="P2385" s="15" t="str">
        <f t="shared" ca="1" si="263"/>
        <v>181-365d</v>
      </c>
      <c r="Q2385" s="17">
        <f ca="1">IF(P2385="0-90d",0,IF(P2385="91-180d",INDEX(Assumptions!$F$8:$F$12,MATCH(B2385,Assumptions!$A$8:$A$12,0)),IF(P2385="181-365d",INDEX(Assumptions!$G$8:$G$12,MATCH(B2385,Assumptions!$A$8:$A$12,0)),INDEX(Assumptions!$H$8:$H$12,MATCH(B2385,Assumptions!$A$8:$A$12,0)))))</f>
        <v>0.1</v>
      </c>
      <c r="R2385" s="14">
        <f t="shared" ca="1" si="264"/>
        <v>23136689.145600006</v>
      </c>
      <c r="S2385" s="14">
        <f t="shared" ca="1" si="265"/>
        <v>208230202.31040001</v>
      </c>
      <c r="T2385" s="11" t="s">
        <v>25</v>
      </c>
      <c r="U2385" s="18" t="s">
        <v>36</v>
      </c>
    </row>
    <row r="2386" spans="1:21" ht="15" customHeight="1" x14ac:dyDescent="0.15">
      <c r="A2386" s="10" t="s">
        <v>2434</v>
      </c>
      <c r="B2386" s="11" t="s">
        <v>46</v>
      </c>
      <c r="C2386" s="11" t="s">
        <v>119</v>
      </c>
      <c r="D2386" s="12">
        <v>45967</v>
      </c>
      <c r="E2386" s="11">
        <v>3697</v>
      </c>
      <c r="F2386" s="11" t="s">
        <v>33</v>
      </c>
      <c r="G2386" s="13">
        <v>170020.94</v>
      </c>
      <c r="H2386" s="14">
        <f t="shared" si="259"/>
        <v>628567415.18000007</v>
      </c>
      <c r="I2386" s="14">
        <f>IF(F2386="GHS",H2386,H2386*Assumptions!$B$4)</f>
        <v>628567415.18000007</v>
      </c>
      <c r="J2386" s="15" t="str">
        <f>INDEX(Assumptions!$B$8:$B$12,MATCH(B2386,Assumptions!$A$8:$A$12,0))</f>
        <v>Specific Identification</v>
      </c>
      <c r="K2386" s="16">
        <f>G2386/(1-INDEX(Assumptions!$D$8:$D$12,MATCH(B2386,Assumptions!$A$8:$A$12,0)))</f>
        <v>217975.56410256409</v>
      </c>
      <c r="L2386" s="16">
        <f t="shared" si="260"/>
        <v>5100.6282000000001</v>
      </c>
      <c r="M2386" s="16">
        <f t="shared" si="261"/>
        <v>10898.778205128205</v>
      </c>
      <c r="N2386" s="14">
        <f>E2386*(K2386-L2386-M2386)*IF(F2386="GHS",1,Assumptions!$B$4)</f>
        <v>746705855.00742042</v>
      </c>
      <c r="O2386" s="15">
        <f t="shared" ca="1" si="262"/>
        <v>319</v>
      </c>
      <c r="P2386" s="15" t="str">
        <f t="shared" ca="1" si="263"/>
        <v>181-365d</v>
      </c>
      <c r="Q2386" s="17">
        <f ca="1">IF(P2386="0-90d",0,IF(P2386="91-180d",INDEX(Assumptions!$F$8:$F$12,MATCH(B2386,Assumptions!$A$8:$A$12,0)),IF(P2386="181-365d",INDEX(Assumptions!$G$8:$G$12,MATCH(B2386,Assumptions!$A$8:$A$12,0)),INDEX(Assumptions!$H$8:$H$12,MATCH(B2386,Assumptions!$A$8:$A$12,0)))))</f>
        <v>0.05</v>
      </c>
      <c r="R2386" s="14">
        <f t="shared" ca="1" si="264"/>
        <v>31428370.759000003</v>
      </c>
      <c r="S2386" s="14">
        <f t="shared" ca="1" si="265"/>
        <v>597139044.421</v>
      </c>
      <c r="T2386" s="11" t="s">
        <v>25</v>
      </c>
      <c r="U2386" s="18" t="s">
        <v>26</v>
      </c>
    </row>
    <row r="2387" spans="1:21" ht="15" customHeight="1" x14ac:dyDescent="0.15">
      <c r="A2387" s="10" t="s">
        <v>2435</v>
      </c>
      <c r="B2387" s="11" t="s">
        <v>22</v>
      </c>
      <c r="C2387" s="11" t="s">
        <v>81</v>
      </c>
      <c r="D2387" s="12">
        <v>46189</v>
      </c>
      <c r="E2387" s="11">
        <v>3321</v>
      </c>
      <c r="F2387" s="11" t="s">
        <v>24</v>
      </c>
      <c r="G2387" s="13">
        <v>15493.23</v>
      </c>
      <c r="H2387" s="14">
        <f t="shared" si="259"/>
        <v>51453016.829999998</v>
      </c>
      <c r="I2387" s="14">
        <f>IF(F2387="GHS",H2387,H2387*Assumptions!$B$4)</f>
        <v>555692581.76400006</v>
      </c>
      <c r="J2387" s="15" t="str">
        <f>INDEX(Assumptions!$B$8:$B$12,MATCH(B2387,Assumptions!$A$8:$A$12,0))</f>
        <v>FIFO</v>
      </c>
      <c r="K2387" s="16">
        <f>G2387/(1-INDEX(Assumptions!$D$8:$D$12,MATCH(B2387,Assumptions!$A$8:$A$12,0)))</f>
        <v>18894.182926829268</v>
      </c>
      <c r="L2387" s="16">
        <f t="shared" si="260"/>
        <v>464.79689999999999</v>
      </c>
      <c r="M2387" s="16">
        <f t="shared" si="261"/>
        <v>944.70914634146345</v>
      </c>
      <c r="N2387" s="14">
        <f>E2387*(K2387-L2387-M2387)*IF(F2387="GHS",1,Assumptions!$B$4)</f>
        <v>627119408.73707998</v>
      </c>
      <c r="O2387" s="15">
        <f t="shared" ca="1" si="262"/>
        <v>97</v>
      </c>
      <c r="P2387" s="15" t="str">
        <f t="shared" ca="1" si="263"/>
        <v>91-180d</v>
      </c>
      <c r="Q2387" s="17">
        <f ca="1">IF(P2387="0-90d",0,IF(P2387="91-180d",INDEX(Assumptions!$F$8:$F$12,MATCH(B2387,Assumptions!$A$8:$A$12,0)),IF(P2387="181-365d",INDEX(Assumptions!$G$8:$G$12,MATCH(B2387,Assumptions!$A$8:$A$12,0)),INDEX(Assumptions!$H$8:$H$12,MATCH(B2387,Assumptions!$A$8:$A$12,0)))))</f>
        <v>0.03</v>
      </c>
      <c r="R2387" s="14">
        <f t="shared" ca="1" si="264"/>
        <v>16670777.452920001</v>
      </c>
      <c r="S2387" s="14">
        <f t="shared" ca="1" si="265"/>
        <v>539021804.3110801</v>
      </c>
      <c r="T2387" s="11" t="s">
        <v>25</v>
      </c>
      <c r="U2387" s="18" t="s">
        <v>26</v>
      </c>
    </row>
    <row r="2388" spans="1:21" ht="15" customHeight="1" x14ac:dyDescent="0.15">
      <c r="A2388" s="10" t="s">
        <v>2436</v>
      </c>
      <c r="B2388" s="11" t="s">
        <v>41</v>
      </c>
      <c r="C2388" s="11" t="s">
        <v>42</v>
      </c>
      <c r="D2388" s="12">
        <v>46085</v>
      </c>
      <c r="E2388" s="11">
        <v>4604</v>
      </c>
      <c r="F2388" s="11" t="s">
        <v>33</v>
      </c>
      <c r="G2388" s="13">
        <v>404.54</v>
      </c>
      <c r="H2388" s="14">
        <f t="shared" si="259"/>
        <v>1862502.1600000001</v>
      </c>
      <c r="I2388" s="14">
        <f>IF(F2388="GHS",H2388,H2388*Assumptions!$B$4)</f>
        <v>1862502.1600000001</v>
      </c>
      <c r="J2388" s="15" t="str">
        <f>INDEX(Assumptions!$B$8:$B$12,MATCH(B2388,Assumptions!$A$8:$A$12,0))</f>
        <v>Weighted Average</v>
      </c>
      <c r="K2388" s="16">
        <f>G2388/(1-INDEX(Assumptions!$D$8:$D$12,MATCH(B2388,Assumptions!$A$8:$A$12,0)))</f>
        <v>622.36923076923074</v>
      </c>
      <c r="L2388" s="16">
        <f t="shared" si="260"/>
        <v>12.136200000000001</v>
      </c>
      <c r="M2388" s="16">
        <f t="shared" si="261"/>
        <v>31.118461538461538</v>
      </c>
      <c r="N2388" s="14">
        <f>E2388*(K2388-L2388-M2388)*IF(F2388="GHS",1,Assumptions!$B$4)</f>
        <v>2666243.4767384608</v>
      </c>
      <c r="O2388" s="15">
        <f t="shared" ca="1" si="262"/>
        <v>201</v>
      </c>
      <c r="P2388" s="15" t="str">
        <f t="shared" ca="1" si="263"/>
        <v>181-365d</v>
      </c>
      <c r="Q2388" s="17">
        <f ca="1">IF(P2388="0-90d",0,IF(P2388="91-180d",INDEX(Assumptions!$F$8:$F$12,MATCH(B2388,Assumptions!$A$8:$A$12,0)),IF(P2388="181-365d",INDEX(Assumptions!$G$8:$G$12,MATCH(B2388,Assumptions!$A$8:$A$12,0)),INDEX(Assumptions!$H$8:$H$12,MATCH(B2388,Assumptions!$A$8:$A$12,0)))))</f>
        <v>0.35</v>
      </c>
      <c r="R2388" s="14">
        <f t="shared" ca="1" si="264"/>
        <v>651875.75600000005</v>
      </c>
      <c r="S2388" s="14">
        <f t="shared" ca="1" si="265"/>
        <v>1210626.4040000001</v>
      </c>
      <c r="T2388" s="11" t="s">
        <v>25</v>
      </c>
      <c r="U2388" s="18" t="s">
        <v>36</v>
      </c>
    </row>
    <row r="2389" spans="1:21" ht="15" customHeight="1" x14ac:dyDescent="0.15">
      <c r="A2389" s="10" t="s">
        <v>2437</v>
      </c>
      <c r="B2389" s="11" t="s">
        <v>28</v>
      </c>
      <c r="C2389" s="11" t="s">
        <v>38</v>
      </c>
      <c r="D2389" s="12">
        <v>45758</v>
      </c>
      <c r="E2389" s="11">
        <v>1819</v>
      </c>
      <c r="F2389" s="11" t="s">
        <v>24</v>
      </c>
      <c r="G2389" s="13">
        <v>4030.41</v>
      </c>
      <c r="H2389" s="14">
        <f t="shared" si="259"/>
        <v>7331315.79</v>
      </c>
      <c r="I2389" s="14">
        <f>IF(F2389="GHS",H2389,H2389*Assumptions!$B$4)</f>
        <v>79178210.532000005</v>
      </c>
      <c r="J2389" s="15" t="str">
        <f>INDEX(Assumptions!$B$8:$B$12,MATCH(B2389,Assumptions!$A$8:$A$12,0))</f>
        <v>Fair Value Less Costs to Sell</v>
      </c>
      <c r="K2389" s="16">
        <f>G2389/(1-INDEX(Assumptions!$D$8:$D$12,MATCH(B2389,Assumptions!$A$8:$A$12,0)))</f>
        <v>4580.0113636363631</v>
      </c>
      <c r="L2389" s="16">
        <f t="shared" si="260"/>
        <v>120.91229999999999</v>
      </c>
      <c r="M2389" s="16">
        <f t="shared" si="261"/>
        <v>229.00056818181815</v>
      </c>
      <c r="N2389" s="14">
        <f>E2389*(K2389-L2389-M2389)*IF(F2389="GHS",1,Assumptions!$B$4)</f>
        <v>83101130.962903634</v>
      </c>
      <c r="O2389" s="15">
        <f t="shared" ca="1" si="262"/>
        <v>528</v>
      </c>
      <c r="P2389" s="15" t="str">
        <f t="shared" ca="1" si="263"/>
        <v>365d+</v>
      </c>
      <c r="Q2389" s="17">
        <f ca="1">IF(P2389="0-90d",0,IF(P2389="91-180d",INDEX(Assumptions!$F$8:$F$12,MATCH(B2389,Assumptions!$A$8:$A$12,0)),IF(P2389="181-365d",INDEX(Assumptions!$G$8:$G$12,MATCH(B2389,Assumptions!$A$8:$A$12,0)),INDEX(Assumptions!$H$8:$H$12,MATCH(B2389,Assumptions!$A$8:$A$12,0)))))</f>
        <v>0.4</v>
      </c>
      <c r="R2389" s="14">
        <f t="shared" ca="1" si="264"/>
        <v>31671284.212800004</v>
      </c>
      <c r="S2389" s="14">
        <f t="shared" ca="1" si="265"/>
        <v>47506926.319200002</v>
      </c>
      <c r="T2389" s="11" t="s">
        <v>25</v>
      </c>
      <c r="U2389" s="18" t="s">
        <v>36</v>
      </c>
    </row>
    <row r="2390" spans="1:21" ht="15" customHeight="1" x14ac:dyDescent="0.15">
      <c r="A2390" s="10" t="s">
        <v>2438</v>
      </c>
      <c r="B2390" s="11" t="s">
        <v>46</v>
      </c>
      <c r="C2390" s="11" t="s">
        <v>119</v>
      </c>
      <c r="D2390" s="12">
        <v>46202</v>
      </c>
      <c r="E2390" s="11">
        <v>1010</v>
      </c>
      <c r="F2390" s="11" t="s">
        <v>33</v>
      </c>
      <c r="G2390" s="13">
        <v>354441.66</v>
      </c>
      <c r="H2390" s="14">
        <f t="shared" si="259"/>
        <v>357986076.59999996</v>
      </c>
      <c r="I2390" s="14">
        <f>IF(F2390="GHS",H2390,H2390*Assumptions!$B$4)</f>
        <v>357986076.59999996</v>
      </c>
      <c r="J2390" s="15" t="str">
        <f>INDEX(Assumptions!$B$8:$B$12,MATCH(B2390,Assumptions!$A$8:$A$12,0))</f>
        <v>Specific Identification</v>
      </c>
      <c r="K2390" s="16">
        <f>G2390/(1-INDEX(Assumptions!$D$8:$D$12,MATCH(B2390,Assumptions!$A$8:$A$12,0)))</f>
        <v>454412.38461538457</v>
      </c>
      <c r="L2390" s="16">
        <f t="shared" si="260"/>
        <v>10633.2498</v>
      </c>
      <c r="M2390" s="16">
        <f t="shared" si="261"/>
        <v>22720.619230769229</v>
      </c>
      <c r="N2390" s="14">
        <f>E2390*(K2390-L2390-M2390)*IF(F2390="GHS",1,Assumptions!$B$4)</f>
        <v>425269100.74046153</v>
      </c>
      <c r="O2390" s="15">
        <f t="shared" ca="1" si="262"/>
        <v>84</v>
      </c>
      <c r="P2390" s="15" t="str">
        <f t="shared" ca="1" si="263"/>
        <v>0-90d</v>
      </c>
      <c r="Q2390" s="17">
        <f ca="1">IF(P2390="0-90d",0,IF(P2390="91-180d",INDEX(Assumptions!$F$8:$F$12,MATCH(B2390,Assumptions!$A$8:$A$12,0)),IF(P2390="181-365d",INDEX(Assumptions!$G$8:$G$12,MATCH(B2390,Assumptions!$A$8:$A$12,0)),INDEX(Assumptions!$H$8:$H$12,MATCH(B2390,Assumptions!$A$8:$A$12,0)))))</f>
        <v>0</v>
      </c>
      <c r="R2390" s="14">
        <f t="shared" ca="1" si="264"/>
        <v>0</v>
      </c>
      <c r="S2390" s="14">
        <f t="shared" ca="1" si="265"/>
        <v>357986076.59999996</v>
      </c>
      <c r="T2390" s="11" t="s">
        <v>50</v>
      </c>
      <c r="U2390" s="18" t="s">
        <v>26</v>
      </c>
    </row>
    <row r="2391" spans="1:21" ht="15" customHeight="1" x14ac:dyDescent="0.15">
      <c r="A2391" s="10" t="s">
        <v>2439</v>
      </c>
      <c r="B2391" s="11" t="s">
        <v>41</v>
      </c>
      <c r="C2391" s="11" t="s">
        <v>115</v>
      </c>
      <c r="D2391" s="12">
        <v>45780</v>
      </c>
      <c r="E2391" s="11">
        <v>1736</v>
      </c>
      <c r="F2391" s="11" t="s">
        <v>33</v>
      </c>
      <c r="G2391" s="13">
        <v>359.58</v>
      </c>
      <c r="H2391" s="14">
        <f t="shared" si="259"/>
        <v>624230.88</v>
      </c>
      <c r="I2391" s="14">
        <f>IF(F2391="GHS",H2391,H2391*Assumptions!$B$4)</f>
        <v>624230.88</v>
      </c>
      <c r="J2391" s="15" t="str">
        <f>INDEX(Assumptions!$B$8:$B$12,MATCH(B2391,Assumptions!$A$8:$A$12,0))</f>
        <v>Weighted Average</v>
      </c>
      <c r="K2391" s="16">
        <f>G2391/(1-INDEX(Assumptions!$D$8:$D$12,MATCH(B2391,Assumptions!$A$8:$A$12,0)))</f>
        <v>553.19999999999993</v>
      </c>
      <c r="L2391" s="16">
        <f t="shared" si="260"/>
        <v>10.7874</v>
      </c>
      <c r="M2391" s="16">
        <f t="shared" si="261"/>
        <v>27.659999999999997</v>
      </c>
      <c r="N2391" s="14">
        <f>E2391*(K2391-L2391-M2391)*IF(F2391="GHS",1,Assumptions!$B$4)</f>
        <v>893610.51359999983</v>
      </c>
      <c r="O2391" s="15">
        <f t="shared" ca="1" si="262"/>
        <v>506</v>
      </c>
      <c r="P2391" s="15" t="str">
        <f t="shared" ca="1" si="263"/>
        <v>365d+</v>
      </c>
      <c r="Q2391" s="17">
        <f ca="1">IF(P2391="0-90d",0,IF(P2391="91-180d",INDEX(Assumptions!$F$8:$F$12,MATCH(B2391,Assumptions!$A$8:$A$12,0)),IF(P2391="181-365d",INDEX(Assumptions!$G$8:$G$12,MATCH(B2391,Assumptions!$A$8:$A$12,0)),INDEX(Assumptions!$H$8:$H$12,MATCH(B2391,Assumptions!$A$8:$A$12,0)))))</f>
        <v>0.8</v>
      </c>
      <c r="R2391" s="14">
        <f t="shared" ca="1" si="264"/>
        <v>499384.70400000003</v>
      </c>
      <c r="S2391" s="14">
        <f t="shared" ca="1" si="265"/>
        <v>124846.17599999998</v>
      </c>
      <c r="T2391" s="11" t="s">
        <v>25</v>
      </c>
      <c r="U2391" s="18" t="s">
        <v>36</v>
      </c>
    </row>
    <row r="2392" spans="1:21" ht="15" customHeight="1" x14ac:dyDescent="0.15">
      <c r="A2392" s="10" t="s">
        <v>2440</v>
      </c>
      <c r="B2392" s="11" t="s">
        <v>31</v>
      </c>
      <c r="C2392" s="11" t="s">
        <v>63</v>
      </c>
      <c r="D2392" s="12">
        <v>46021</v>
      </c>
      <c r="E2392" s="11">
        <v>1140</v>
      </c>
      <c r="F2392" s="11" t="s">
        <v>33</v>
      </c>
      <c r="G2392" s="13">
        <v>2480.69</v>
      </c>
      <c r="H2392" s="14">
        <f t="shared" si="259"/>
        <v>2827986.6</v>
      </c>
      <c r="I2392" s="14">
        <f>IF(F2392="GHS",H2392,H2392*Assumptions!$B$4)</f>
        <v>2827986.6</v>
      </c>
      <c r="J2392" s="15" t="str">
        <f>INDEX(Assumptions!$B$8:$B$12,MATCH(B2392,Assumptions!$A$8:$A$12,0))</f>
        <v>Weighted Average</v>
      </c>
      <c r="K2392" s="16">
        <f>G2392/(1-INDEX(Assumptions!$D$8:$D$12,MATCH(B2392,Assumptions!$A$8:$A$12,0)))</f>
        <v>3445.4027777777778</v>
      </c>
      <c r="L2392" s="16">
        <f t="shared" si="260"/>
        <v>74.420699999999997</v>
      </c>
      <c r="M2392" s="16">
        <f t="shared" si="261"/>
        <v>172.27013888888891</v>
      </c>
      <c r="N2392" s="14">
        <f>E2392*(K2392-L2392-M2392)*IF(F2392="GHS",1,Assumptions!$B$4)</f>
        <v>3646531.6103333333</v>
      </c>
      <c r="O2392" s="15">
        <f t="shared" ca="1" si="262"/>
        <v>265</v>
      </c>
      <c r="P2392" s="15" t="str">
        <f t="shared" ca="1" si="263"/>
        <v>181-365d</v>
      </c>
      <c r="Q2392" s="17">
        <f ca="1">IF(P2392="0-90d",0,IF(P2392="91-180d",INDEX(Assumptions!$F$8:$F$12,MATCH(B2392,Assumptions!$A$8:$A$12,0)),IF(P2392="181-365d",INDEX(Assumptions!$G$8:$G$12,MATCH(B2392,Assumptions!$A$8:$A$12,0)),INDEX(Assumptions!$H$8:$H$12,MATCH(B2392,Assumptions!$A$8:$A$12,0)))))</f>
        <v>0.2</v>
      </c>
      <c r="R2392" s="14">
        <f t="shared" ca="1" si="264"/>
        <v>565597.32000000007</v>
      </c>
      <c r="S2392" s="14">
        <f t="shared" ca="1" si="265"/>
        <v>2262389.2800000003</v>
      </c>
      <c r="T2392" s="11" t="s">
        <v>25</v>
      </c>
      <c r="U2392" s="18" t="s">
        <v>26</v>
      </c>
    </row>
    <row r="2393" spans="1:21" ht="15" customHeight="1" x14ac:dyDescent="0.15">
      <c r="A2393" s="10" t="s">
        <v>2441</v>
      </c>
      <c r="B2393" s="11" t="s">
        <v>31</v>
      </c>
      <c r="C2393" s="11" t="s">
        <v>76</v>
      </c>
      <c r="D2393" s="12">
        <v>45845</v>
      </c>
      <c r="E2393" s="11">
        <v>4720</v>
      </c>
      <c r="F2393" s="11" t="s">
        <v>33</v>
      </c>
      <c r="G2393" s="13">
        <v>925.95</v>
      </c>
      <c r="H2393" s="14">
        <f t="shared" si="259"/>
        <v>4370484</v>
      </c>
      <c r="I2393" s="14">
        <f>IF(F2393="GHS",H2393,H2393*Assumptions!$B$4)</f>
        <v>4370484</v>
      </c>
      <c r="J2393" s="15" t="str">
        <f>INDEX(Assumptions!$B$8:$B$12,MATCH(B2393,Assumptions!$A$8:$A$12,0))</f>
        <v>Weighted Average</v>
      </c>
      <c r="K2393" s="16">
        <f>G2393/(1-INDEX(Assumptions!$D$8:$D$12,MATCH(B2393,Assumptions!$A$8:$A$12,0)))</f>
        <v>1286.0416666666667</v>
      </c>
      <c r="L2393" s="16">
        <f t="shared" si="260"/>
        <v>27.778500000000001</v>
      </c>
      <c r="M2393" s="16">
        <f t="shared" si="261"/>
        <v>64.302083333333343</v>
      </c>
      <c r="N2393" s="14">
        <f>E2393*(K2393-L2393-M2393)*IF(F2393="GHS",1,Assumptions!$B$4)</f>
        <v>5635496.3133333344</v>
      </c>
      <c r="O2393" s="15">
        <f t="shared" ca="1" si="262"/>
        <v>441</v>
      </c>
      <c r="P2393" s="15" t="str">
        <f t="shared" ca="1" si="263"/>
        <v>365d+</v>
      </c>
      <c r="Q2393" s="17">
        <f ca="1">IF(P2393="0-90d",0,IF(P2393="91-180d",INDEX(Assumptions!$F$8:$F$12,MATCH(B2393,Assumptions!$A$8:$A$12,0)),IF(P2393="181-365d",INDEX(Assumptions!$G$8:$G$12,MATCH(B2393,Assumptions!$A$8:$A$12,0)),INDEX(Assumptions!$H$8:$H$12,MATCH(B2393,Assumptions!$A$8:$A$12,0)))))</f>
        <v>0.6</v>
      </c>
      <c r="R2393" s="14">
        <f t="shared" ca="1" si="264"/>
        <v>2622290.4</v>
      </c>
      <c r="S2393" s="14">
        <f t="shared" ca="1" si="265"/>
        <v>1748193.6</v>
      </c>
      <c r="T2393" s="11" t="s">
        <v>25</v>
      </c>
      <c r="U2393" s="18" t="s">
        <v>36</v>
      </c>
    </row>
    <row r="2394" spans="1:21" ht="15" customHeight="1" x14ac:dyDescent="0.15">
      <c r="A2394" s="10" t="s">
        <v>2442</v>
      </c>
      <c r="B2394" s="11" t="s">
        <v>41</v>
      </c>
      <c r="C2394" s="11" t="s">
        <v>115</v>
      </c>
      <c r="D2394" s="12">
        <v>46118</v>
      </c>
      <c r="E2394" s="11">
        <v>2119</v>
      </c>
      <c r="F2394" s="11" t="s">
        <v>33</v>
      </c>
      <c r="G2394" s="13">
        <v>325.08999999999997</v>
      </c>
      <c r="H2394" s="14">
        <f t="shared" si="259"/>
        <v>688865.71</v>
      </c>
      <c r="I2394" s="14">
        <f>IF(F2394="GHS",H2394,H2394*Assumptions!$B$4)</f>
        <v>688865.71</v>
      </c>
      <c r="J2394" s="15" t="str">
        <f>INDEX(Assumptions!$B$8:$B$12,MATCH(B2394,Assumptions!$A$8:$A$12,0))</f>
        <v>Weighted Average</v>
      </c>
      <c r="K2394" s="16">
        <f>G2394/(1-INDEX(Assumptions!$D$8:$D$12,MATCH(B2394,Assumptions!$A$8:$A$12,0)))</f>
        <v>500.13846153846146</v>
      </c>
      <c r="L2394" s="16">
        <f t="shared" si="260"/>
        <v>9.752699999999999</v>
      </c>
      <c r="M2394" s="16">
        <f t="shared" si="261"/>
        <v>25.006923076923073</v>
      </c>
      <c r="N2394" s="14">
        <f>E2394*(K2394-L2394-M2394)*IF(F2394="GHS",1,Assumptions!$B$4)</f>
        <v>986137.75869999989</v>
      </c>
      <c r="O2394" s="15">
        <f t="shared" ca="1" si="262"/>
        <v>168</v>
      </c>
      <c r="P2394" s="15" t="str">
        <f t="shared" ca="1" si="263"/>
        <v>91-180d</v>
      </c>
      <c r="Q2394" s="17">
        <f ca="1">IF(P2394="0-90d",0,IF(P2394="91-180d",INDEX(Assumptions!$F$8:$F$12,MATCH(B2394,Assumptions!$A$8:$A$12,0)),IF(P2394="181-365d",INDEX(Assumptions!$G$8:$G$12,MATCH(B2394,Assumptions!$A$8:$A$12,0)),INDEX(Assumptions!$H$8:$H$12,MATCH(B2394,Assumptions!$A$8:$A$12,0)))))</f>
        <v>0.1</v>
      </c>
      <c r="R2394" s="14">
        <f t="shared" ca="1" si="264"/>
        <v>68886.570999999996</v>
      </c>
      <c r="S2394" s="14">
        <f t="shared" ca="1" si="265"/>
        <v>619979.13899999997</v>
      </c>
      <c r="T2394" s="11" t="s">
        <v>25</v>
      </c>
      <c r="U2394" s="18" t="s">
        <v>26</v>
      </c>
    </row>
    <row r="2395" spans="1:21" ht="15" customHeight="1" x14ac:dyDescent="0.15">
      <c r="A2395" s="10" t="s">
        <v>2443</v>
      </c>
      <c r="B2395" s="11" t="s">
        <v>22</v>
      </c>
      <c r="C2395" s="11" t="s">
        <v>61</v>
      </c>
      <c r="D2395" s="12">
        <v>45810</v>
      </c>
      <c r="E2395" s="11">
        <v>2524</v>
      </c>
      <c r="F2395" s="11" t="s">
        <v>24</v>
      </c>
      <c r="G2395" s="13">
        <v>22798.89</v>
      </c>
      <c r="H2395" s="14">
        <f t="shared" si="259"/>
        <v>57544398.359999999</v>
      </c>
      <c r="I2395" s="14">
        <f>IF(F2395="GHS",H2395,H2395*Assumptions!$B$4)</f>
        <v>621479502.28799999</v>
      </c>
      <c r="J2395" s="15" t="str">
        <f>INDEX(Assumptions!$B$8:$B$12,MATCH(B2395,Assumptions!$A$8:$A$12,0))</f>
        <v>FIFO</v>
      </c>
      <c r="K2395" s="16">
        <f>G2395/(1-INDEX(Assumptions!$D$8:$D$12,MATCH(B2395,Assumptions!$A$8:$A$12,0)))</f>
        <v>27803.5243902439</v>
      </c>
      <c r="L2395" s="16">
        <f t="shared" si="260"/>
        <v>683.96669999999995</v>
      </c>
      <c r="M2395" s="16">
        <f t="shared" si="261"/>
        <v>1390.1762195121951</v>
      </c>
      <c r="N2395" s="14">
        <f>E2395*(K2395-L2395-M2395)*IF(F2395="GHS",1,Assumptions!$B$4)</f>
        <v>701362355.38696969</v>
      </c>
      <c r="O2395" s="15">
        <f t="shared" ca="1" si="262"/>
        <v>476</v>
      </c>
      <c r="P2395" s="15" t="str">
        <f t="shared" ca="1" si="263"/>
        <v>365d+</v>
      </c>
      <c r="Q2395" s="17">
        <f ca="1">IF(P2395="0-90d",0,IF(P2395="91-180d",INDEX(Assumptions!$F$8:$F$12,MATCH(B2395,Assumptions!$A$8:$A$12,0)),IF(P2395="181-365d",INDEX(Assumptions!$G$8:$G$12,MATCH(B2395,Assumptions!$A$8:$A$12,0)),INDEX(Assumptions!$H$8:$H$12,MATCH(B2395,Assumptions!$A$8:$A$12,0)))))</f>
        <v>0.5</v>
      </c>
      <c r="R2395" s="14">
        <f t="shared" ca="1" si="264"/>
        <v>310739751.14399999</v>
      </c>
      <c r="S2395" s="14">
        <f t="shared" ca="1" si="265"/>
        <v>310739751.14399999</v>
      </c>
      <c r="T2395" s="11" t="s">
        <v>25</v>
      </c>
      <c r="U2395" s="18" t="s">
        <v>26</v>
      </c>
    </row>
    <row r="2396" spans="1:21" ht="15" customHeight="1" x14ac:dyDescent="0.15">
      <c r="A2396" s="10" t="s">
        <v>2444</v>
      </c>
      <c r="B2396" s="11" t="s">
        <v>28</v>
      </c>
      <c r="C2396" s="11" t="s">
        <v>29</v>
      </c>
      <c r="D2396" s="12">
        <v>46086</v>
      </c>
      <c r="E2396" s="11">
        <v>931</v>
      </c>
      <c r="F2396" s="11" t="s">
        <v>24</v>
      </c>
      <c r="G2396" s="13">
        <v>5072.68</v>
      </c>
      <c r="H2396" s="14">
        <f t="shared" si="259"/>
        <v>4722665.08</v>
      </c>
      <c r="I2396" s="14">
        <f>IF(F2396="GHS",H2396,H2396*Assumptions!$B$4)</f>
        <v>51004782.864000008</v>
      </c>
      <c r="J2396" s="15" t="str">
        <f>INDEX(Assumptions!$B$8:$B$12,MATCH(B2396,Assumptions!$A$8:$A$12,0))</f>
        <v>Fair Value Less Costs to Sell</v>
      </c>
      <c r="K2396" s="16">
        <f>G2396/(1-INDEX(Assumptions!$D$8:$D$12,MATCH(B2396,Assumptions!$A$8:$A$12,0)))</f>
        <v>5764.409090909091</v>
      </c>
      <c r="L2396" s="16">
        <f t="shared" si="260"/>
        <v>152.18039999999999</v>
      </c>
      <c r="M2396" s="16">
        <f t="shared" si="261"/>
        <v>288.22045454545457</v>
      </c>
      <c r="N2396" s="14">
        <f>E2396*(K2396-L2396-M2396)*IF(F2396="GHS",1,Assumptions!$B$4)</f>
        <v>53531838.014989093</v>
      </c>
      <c r="O2396" s="15">
        <f t="shared" ca="1" si="262"/>
        <v>200</v>
      </c>
      <c r="P2396" s="15" t="str">
        <f t="shared" ca="1" si="263"/>
        <v>181-365d</v>
      </c>
      <c r="Q2396" s="17">
        <f ca="1">IF(P2396="0-90d",0,IF(P2396="91-180d",INDEX(Assumptions!$F$8:$F$12,MATCH(B2396,Assumptions!$A$8:$A$12,0)),IF(P2396="181-365d",INDEX(Assumptions!$G$8:$G$12,MATCH(B2396,Assumptions!$A$8:$A$12,0)),INDEX(Assumptions!$H$8:$H$12,MATCH(B2396,Assumptions!$A$8:$A$12,0)))))</f>
        <v>0.1</v>
      </c>
      <c r="R2396" s="14">
        <f t="shared" ca="1" si="264"/>
        <v>5100478.2864000015</v>
      </c>
      <c r="S2396" s="14">
        <f t="shared" ca="1" si="265"/>
        <v>45904304.577600002</v>
      </c>
      <c r="T2396" s="11" t="s">
        <v>25</v>
      </c>
      <c r="U2396" s="18" t="s">
        <v>26</v>
      </c>
    </row>
    <row r="2397" spans="1:21" ht="15" customHeight="1" x14ac:dyDescent="0.15">
      <c r="A2397" s="10" t="s">
        <v>2445</v>
      </c>
      <c r="B2397" s="11" t="s">
        <v>28</v>
      </c>
      <c r="C2397" s="11" t="s">
        <v>38</v>
      </c>
      <c r="D2397" s="12">
        <v>46189</v>
      </c>
      <c r="E2397" s="11">
        <v>2865</v>
      </c>
      <c r="F2397" s="11" t="s">
        <v>24</v>
      </c>
      <c r="G2397" s="13">
        <v>5637.2</v>
      </c>
      <c r="H2397" s="14">
        <f t="shared" si="259"/>
        <v>16150578</v>
      </c>
      <c r="I2397" s="14">
        <f>IF(F2397="GHS",H2397,H2397*Assumptions!$B$4)</f>
        <v>174426242.40000001</v>
      </c>
      <c r="J2397" s="15" t="str">
        <f>INDEX(Assumptions!$B$8:$B$12,MATCH(B2397,Assumptions!$A$8:$A$12,0))</f>
        <v>Fair Value Less Costs to Sell</v>
      </c>
      <c r="K2397" s="16">
        <f>G2397/(1-INDEX(Assumptions!$D$8:$D$12,MATCH(B2397,Assumptions!$A$8:$A$12,0)))</f>
        <v>6405.909090909091</v>
      </c>
      <c r="L2397" s="16">
        <f t="shared" si="260"/>
        <v>169.11599999999999</v>
      </c>
      <c r="M2397" s="16">
        <f t="shared" si="261"/>
        <v>320.29545454545456</v>
      </c>
      <c r="N2397" s="14">
        <f>E2397*(K2397-L2397-M2397)*IF(F2397="GHS",1,Assumptions!$B$4)</f>
        <v>183068269.86436364</v>
      </c>
      <c r="O2397" s="15">
        <f t="shared" ca="1" si="262"/>
        <v>97</v>
      </c>
      <c r="P2397" s="15" t="str">
        <f t="shared" ca="1" si="263"/>
        <v>91-180d</v>
      </c>
      <c r="Q2397" s="17">
        <f ca="1">IF(P2397="0-90d",0,IF(P2397="91-180d",INDEX(Assumptions!$F$8:$F$12,MATCH(B2397,Assumptions!$A$8:$A$12,0)),IF(P2397="181-365d",INDEX(Assumptions!$G$8:$G$12,MATCH(B2397,Assumptions!$A$8:$A$12,0)),INDEX(Assumptions!$H$8:$H$12,MATCH(B2397,Assumptions!$A$8:$A$12,0)))))</f>
        <v>0.02</v>
      </c>
      <c r="R2397" s="14">
        <f t="shared" ca="1" si="264"/>
        <v>3488524.8480000002</v>
      </c>
      <c r="S2397" s="14">
        <f t="shared" ca="1" si="265"/>
        <v>170937717.55200002</v>
      </c>
      <c r="T2397" s="11" t="s">
        <v>25</v>
      </c>
      <c r="U2397" s="18" t="s">
        <v>36</v>
      </c>
    </row>
    <row r="2398" spans="1:21" ht="15" customHeight="1" x14ac:dyDescent="0.15">
      <c r="A2398" s="10" t="s">
        <v>2446</v>
      </c>
      <c r="B2398" s="11" t="s">
        <v>28</v>
      </c>
      <c r="C2398" s="11" t="s">
        <v>55</v>
      </c>
      <c r="D2398" s="12">
        <v>46126</v>
      </c>
      <c r="E2398" s="11">
        <v>2869</v>
      </c>
      <c r="F2398" s="11" t="s">
        <v>24</v>
      </c>
      <c r="G2398" s="13">
        <v>9170.9500000000007</v>
      </c>
      <c r="H2398" s="14">
        <f t="shared" si="259"/>
        <v>26311455.550000001</v>
      </c>
      <c r="I2398" s="14">
        <f>IF(F2398="GHS",H2398,H2398*Assumptions!$B$4)</f>
        <v>284163719.94</v>
      </c>
      <c r="J2398" s="15" t="str">
        <f>INDEX(Assumptions!$B$8:$B$12,MATCH(B2398,Assumptions!$A$8:$A$12,0))</f>
        <v>Fair Value Less Costs to Sell</v>
      </c>
      <c r="K2398" s="16">
        <f>G2398/(1-INDEX(Assumptions!$D$8:$D$12,MATCH(B2398,Assumptions!$A$8:$A$12,0)))</f>
        <v>10421.534090909092</v>
      </c>
      <c r="L2398" s="16">
        <f t="shared" si="260"/>
        <v>275.12850000000003</v>
      </c>
      <c r="M2398" s="16">
        <f t="shared" si="261"/>
        <v>521.07670454545462</v>
      </c>
      <c r="N2398" s="14">
        <f>E2398*(K2398-L2398-M2398)*IF(F2398="GHS",1,Assumptions!$B$4)</f>
        <v>298242740.60975456</v>
      </c>
      <c r="O2398" s="15">
        <f t="shared" ca="1" si="262"/>
        <v>160</v>
      </c>
      <c r="P2398" s="15" t="str">
        <f t="shared" ca="1" si="263"/>
        <v>91-180d</v>
      </c>
      <c r="Q2398" s="17">
        <f ca="1">IF(P2398="0-90d",0,IF(P2398="91-180d",INDEX(Assumptions!$F$8:$F$12,MATCH(B2398,Assumptions!$A$8:$A$12,0)),IF(P2398="181-365d",INDEX(Assumptions!$G$8:$G$12,MATCH(B2398,Assumptions!$A$8:$A$12,0)),INDEX(Assumptions!$H$8:$H$12,MATCH(B2398,Assumptions!$A$8:$A$12,0)))))</f>
        <v>0.02</v>
      </c>
      <c r="R2398" s="14">
        <f t="shared" ca="1" si="264"/>
        <v>5683274.3987999996</v>
      </c>
      <c r="S2398" s="14">
        <f t="shared" ca="1" si="265"/>
        <v>278480445.54119998</v>
      </c>
      <c r="T2398" s="11" t="s">
        <v>25</v>
      </c>
      <c r="U2398" s="18" t="s">
        <v>26</v>
      </c>
    </row>
    <row r="2399" spans="1:21" ht="15" customHeight="1" x14ac:dyDescent="0.15">
      <c r="A2399" s="10" t="s">
        <v>2447</v>
      </c>
      <c r="B2399" s="11" t="s">
        <v>28</v>
      </c>
      <c r="C2399" s="11" t="s">
        <v>35</v>
      </c>
      <c r="D2399" s="12">
        <v>46193</v>
      </c>
      <c r="E2399" s="11">
        <v>1174</v>
      </c>
      <c r="F2399" s="11" t="s">
        <v>24</v>
      </c>
      <c r="G2399" s="13">
        <v>4726.71</v>
      </c>
      <c r="H2399" s="14">
        <f t="shared" si="259"/>
        <v>5549157.54</v>
      </c>
      <c r="I2399" s="14">
        <f>IF(F2399="GHS",H2399,H2399*Assumptions!$B$4)</f>
        <v>59930901.432000004</v>
      </c>
      <c r="J2399" s="15" t="str">
        <f>INDEX(Assumptions!$B$8:$B$12,MATCH(B2399,Assumptions!$A$8:$A$12,0))</f>
        <v>Fair Value Less Costs to Sell</v>
      </c>
      <c r="K2399" s="16">
        <f>G2399/(1-INDEX(Assumptions!$D$8:$D$12,MATCH(B2399,Assumptions!$A$8:$A$12,0)))</f>
        <v>5371.261363636364</v>
      </c>
      <c r="L2399" s="16">
        <f t="shared" si="260"/>
        <v>141.8013</v>
      </c>
      <c r="M2399" s="16">
        <f t="shared" si="261"/>
        <v>268.56306818181821</v>
      </c>
      <c r="N2399" s="14">
        <f>E2399*(K2399-L2399-M2399)*IF(F2399="GHS",1,Assumptions!$B$4)</f>
        <v>62900205.184767283</v>
      </c>
      <c r="O2399" s="15">
        <f t="shared" ca="1" si="262"/>
        <v>93</v>
      </c>
      <c r="P2399" s="15" t="str">
        <f t="shared" ca="1" si="263"/>
        <v>91-180d</v>
      </c>
      <c r="Q2399" s="17">
        <f ca="1">IF(P2399="0-90d",0,IF(P2399="91-180d",INDEX(Assumptions!$F$8:$F$12,MATCH(B2399,Assumptions!$A$8:$A$12,0)),IF(P2399="181-365d",INDEX(Assumptions!$G$8:$G$12,MATCH(B2399,Assumptions!$A$8:$A$12,0)),INDEX(Assumptions!$H$8:$H$12,MATCH(B2399,Assumptions!$A$8:$A$12,0)))))</f>
        <v>0.02</v>
      </c>
      <c r="R2399" s="14">
        <f t="shared" ca="1" si="264"/>
        <v>1198618.0286400001</v>
      </c>
      <c r="S2399" s="14">
        <f t="shared" ca="1" si="265"/>
        <v>58732283.403360002</v>
      </c>
      <c r="T2399" s="11" t="s">
        <v>25</v>
      </c>
      <c r="U2399" s="18" t="s">
        <v>26</v>
      </c>
    </row>
    <row r="2400" spans="1:21" ht="15" customHeight="1" x14ac:dyDescent="0.15">
      <c r="A2400" s="10" t="s">
        <v>2448</v>
      </c>
      <c r="B2400" s="11" t="s">
        <v>28</v>
      </c>
      <c r="C2400" s="11" t="s">
        <v>29</v>
      </c>
      <c r="D2400" s="12">
        <v>45777</v>
      </c>
      <c r="E2400" s="11">
        <v>766</v>
      </c>
      <c r="F2400" s="11" t="s">
        <v>24</v>
      </c>
      <c r="G2400" s="13">
        <v>12325.52</v>
      </c>
      <c r="H2400" s="14">
        <f t="shared" si="259"/>
        <v>9441348.3200000003</v>
      </c>
      <c r="I2400" s="14">
        <f>IF(F2400="GHS",H2400,H2400*Assumptions!$B$4)</f>
        <v>101966561.85600001</v>
      </c>
      <c r="J2400" s="15" t="str">
        <f>INDEX(Assumptions!$B$8:$B$12,MATCH(B2400,Assumptions!$A$8:$A$12,0))</f>
        <v>Fair Value Less Costs to Sell</v>
      </c>
      <c r="K2400" s="16">
        <f>G2400/(1-INDEX(Assumptions!$D$8:$D$12,MATCH(B2400,Assumptions!$A$8:$A$12,0)))</f>
        <v>14006.272727272728</v>
      </c>
      <c r="L2400" s="16">
        <f t="shared" si="260"/>
        <v>369.76560000000001</v>
      </c>
      <c r="M2400" s="16">
        <f t="shared" si="261"/>
        <v>700.31363636363642</v>
      </c>
      <c r="N2400" s="14">
        <f>E2400*(K2400-L2400-M2400)*IF(F2400="GHS",1,Assumptions!$B$4)</f>
        <v>107018541.51159275</v>
      </c>
      <c r="O2400" s="15">
        <f t="shared" ca="1" si="262"/>
        <v>509</v>
      </c>
      <c r="P2400" s="15" t="str">
        <f t="shared" ca="1" si="263"/>
        <v>365d+</v>
      </c>
      <c r="Q2400" s="17">
        <f ca="1">IF(P2400="0-90d",0,IF(P2400="91-180d",INDEX(Assumptions!$F$8:$F$12,MATCH(B2400,Assumptions!$A$8:$A$12,0)),IF(P2400="181-365d",INDEX(Assumptions!$G$8:$G$12,MATCH(B2400,Assumptions!$A$8:$A$12,0)),INDEX(Assumptions!$H$8:$H$12,MATCH(B2400,Assumptions!$A$8:$A$12,0)))))</f>
        <v>0.4</v>
      </c>
      <c r="R2400" s="14">
        <f t="shared" ca="1" si="264"/>
        <v>40786624.742400005</v>
      </c>
      <c r="S2400" s="14">
        <f t="shared" ca="1" si="265"/>
        <v>61179937.113600001</v>
      </c>
      <c r="T2400" s="11" t="s">
        <v>25</v>
      </c>
      <c r="U2400" s="18" t="s">
        <v>36</v>
      </c>
    </row>
    <row r="2401" spans="1:21" ht="15" customHeight="1" x14ac:dyDescent="0.15">
      <c r="A2401" s="10" t="s">
        <v>2449</v>
      </c>
      <c r="B2401" s="11" t="s">
        <v>41</v>
      </c>
      <c r="C2401" s="11" t="s">
        <v>42</v>
      </c>
      <c r="D2401" s="12">
        <v>45890</v>
      </c>
      <c r="E2401" s="11">
        <v>3337</v>
      </c>
      <c r="F2401" s="11" t="s">
        <v>33</v>
      </c>
      <c r="G2401" s="13">
        <v>472.54</v>
      </c>
      <c r="H2401" s="14">
        <f t="shared" si="259"/>
        <v>1576865.98</v>
      </c>
      <c r="I2401" s="14">
        <f>IF(F2401="GHS",H2401,H2401*Assumptions!$B$4)</f>
        <v>1576865.98</v>
      </c>
      <c r="J2401" s="15" t="str">
        <f>INDEX(Assumptions!$B$8:$B$12,MATCH(B2401,Assumptions!$A$8:$A$12,0))</f>
        <v>Weighted Average</v>
      </c>
      <c r="K2401" s="16">
        <f>G2401/(1-INDEX(Assumptions!$D$8:$D$12,MATCH(B2401,Assumptions!$A$8:$A$12,0)))</f>
        <v>726.98461538461538</v>
      </c>
      <c r="L2401" s="16">
        <f t="shared" si="260"/>
        <v>14.1762</v>
      </c>
      <c r="M2401" s="16">
        <f t="shared" si="261"/>
        <v>36.349230769230772</v>
      </c>
      <c r="N2401" s="14">
        <f>E2401*(K2401-L2401-M2401)*IF(F2401="GHS",1,Assumptions!$B$4)</f>
        <v>2257344.2990615387</v>
      </c>
      <c r="O2401" s="15">
        <f t="shared" ca="1" si="262"/>
        <v>396</v>
      </c>
      <c r="P2401" s="15" t="str">
        <f t="shared" ca="1" si="263"/>
        <v>365d+</v>
      </c>
      <c r="Q2401" s="17">
        <f ca="1">IF(P2401="0-90d",0,IF(P2401="91-180d",INDEX(Assumptions!$F$8:$F$12,MATCH(B2401,Assumptions!$A$8:$A$12,0)),IF(P2401="181-365d",INDEX(Assumptions!$G$8:$G$12,MATCH(B2401,Assumptions!$A$8:$A$12,0)),INDEX(Assumptions!$H$8:$H$12,MATCH(B2401,Assumptions!$A$8:$A$12,0)))))</f>
        <v>0.8</v>
      </c>
      <c r="R2401" s="14">
        <f t="shared" ca="1" si="264"/>
        <v>1261492.784</v>
      </c>
      <c r="S2401" s="14">
        <f t="shared" ca="1" si="265"/>
        <v>315373.196</v>
      </c>
      <c r="T2401" s="11" t="s">
        <v>25</v>
      </c>
      <c r="U2401" s="18" t="s">
        <v>26</v>
      </c>
    </row>
    <row r="2402" spans="1:21" ht="15" customHeight="1" x14ac:dyDescent="0.15">
      <c r="A2402" s="10" t="s">
        <v>2450</v>
      </c>
      <c r="B2402" s="11" t="s">
        <v>22</v>
      </c>
      <c r="C2402" s="11" t="s">
        <v>23</v>
      </c>
      <c r="D2402" s="12">
        <v>46218</v>
      </c>
      <c r="E2402" s="11">
        <v>3286</v>
      </c>
      <c r="F2402" s="11" t="s">
        <v>24</v>
      </c>
      <c r="G2402" s="13">
        <v>20886.45</v>
      </c>
      <c r="H2402" s="14">
        <f t="shared" si="259"/>
        <v>68632874.700000003</v>
      </c>
      <c r="I2402" s="14">
        <f>IF(F2402="GHS",H2402,H2402*Assumptions!$B$4)</f>
        <v>741235046.76000011</v>
      </c>
      <c r="J2402" s="15" t="str">
        <f>INDEX(Assumptions!$B$8:$B$12,MATCH(B2402,Assumptions!$A$8:$A$12,0))</f>
        <v>FIFO</v>
      </c>
      <c r="K2402" s="16">
        <f>G2402/(1-INDEX(Assumptions!$D$8:$D$12,MATCH(B2402,Assumptions!$A$8:$A$12,0)))</f>
        <v>25471.280487804877</v>
      </c>
      <c r="L2402" s="16">
        <f t="shared" si="260"/>
        <v>626.59349999999995</v>
      </c>
      <c r="M2402" s="16">
        <f t="shared" si="261"/>
        <v>1273.564024390244</v>
      </c>
      <c r="N2402" s="14">
        <f>E2402*(K2402-L2402-M2402)*IF(F2402="GHS",1,Assumptions!$B$4)</f>
        <v>836510868.6240294</v>
      </c>
      <c r="O2402" s="15">
        <f t="shared" ca="1" si="262"/>
        <v>68</v>
      </c>
      <c r="P2402" s="15" t="str">
        <f t="shared" ca="1" si="263"/>
        <v>0-90d</v>
      </c>
      <c r="Q2402" s="17">
        <f ca="1">IF(P2402="0-90d",0,IF(P2402="91-180d",INDEX(Assumptions!$F$8:$F$12,MATCH(B2402,Assumptions!$A$8:$A$12,0)),IF(P2402="181-365d",INDEX(Assumptions!$G$8:$G$12,MATCH(B2402,Assumptions!$A$8:$A$12,0)),INDEX(Assumptions!$H$8:$H$12,MATCH(B2402,Assumptions!$A$8:$A$12,0)))))</f>
        <v>0</v>
      </c>
      <c r="R2402" s="14">
        <f t="shared" ca="1" si="264"/>
        <v>0</v>
      </c>
      <c r="S2402" s="14">
        <f t="shared" ca="1" si="265"/>
        <v>741235046.76000011</v>
      </c>
      <c r="T2402" s="11" t="s">
        <v>25</v>
      </c>
      <c r="U2402" s="18" t="s">
        <v>36</v>
      </c>
    </row>
    <row r="2403" spans="1:21" ht="15" customHeight="1" x14ac:dyDescent="0.15">
      <c r="A2403" s="10" t="s">
        <v>2451</v>
      </c>
      <c r="B2403" s="11" t="s">
        <v>41</v>
      </c>
      <c r="C2403" s="11" t="s">
        <v>115</v>
      </c>
      <c r="D2403" s="12">
        <v>45960</v>
      </c>
      <c r="E2403" s="11">
        <v>1499</v>
      </c>
      <c r="F2403" s="11" t="s">
        <v>33</v>
      </c>
      <c r="G2403" s="13">
        <v>402.5</v>
      </c>
      <c r="H2403" s="14">
        <f t="shared" si="259"/>
        <v>603347.5</v>
      </c>
      <c r="I2403" s="14">
        <f>IF(F2403="GHS",H2403,H2403*Assumptions!$B$4)</f>
        <v>603347.5</v>
      </c>
      <c r="J2403" s="15" t="str">
        <f>INDEX(Assumptions!$B$8:$B$12,MATCH(B2403,Assumptions!$A$8:$A$12,0))</f>
        <v>Weighted Average</v>
      </c>
      <c r="K2403" s="16">
        <f>G2403/(1-INDEX(Assumptions!$D$8:$D$12,MATCH(B2403,Assumptions!$A$8:$A$12,0)))</f>
        <v>619.23076923076917</v>
      </c>
      <c r="L2403" s="16">
        <f t="shared" si="260"/>
        <v>12.074999999999999</v>
      </c>
      <c r="M2403" s="16">
        <f t="shared" si="261"/>
        <v>30.96153846153846</v>
      </c>
      <c r="N2403" s="14">
        <f>E2403*(K2403-L2403-M2403)*IF(F2403="GHS",1,Assumptions!$B$4)</f>
        <v>863715.15192307683</v>
      </c>
      <c r="O2403" s="15">
        <f t="shared" ca="1" si="262"/>
        <v>326</v>
      </c>
      <c r="P2403" s="15" t="str">
        <f t="shared" ca="1" si="263"/>
        <v>181-365d</v>
      </c>
      <c r="Q2403" s="17">
        <f ca="1">IF(P2403="0-90d",0,IF(P2403="91-180d",INDEX(Assumptions!$F$8:$F$12,MATCH(B2403,Assumptions!$A$8:$A$12,0)),IF(P2403="181-365d",INDEX(Assumptions!$G$8:$G$12,MATCH(B2403,Assumptions!$A$8:$A$12,0)),INDEX(Assumptions!$H$8:$H$12,MATCH(B2403,Assumptions!$A$8:$A$12,0)))))</f>
        <v>0.35</v>
      </c>
      <c r="R2403" s="14">
        <f t="shared" ca="1" si="264"/>
        <v>211171.625</v>
      </c>
      <c r="S2403" s="14">
        <f t="shared" ca="1" si="265"/>
        <v>392175.875</v>
      </c>
      <c r="T2403" s="11" t="s">
        <v>25</v>
      </c>
      <c r="U2403" s="18" t="s">
        <v>26</v>
      </c>
    </row>
    <row r="2404" spans="1:21" ht="15" customHeight="1" x14ac:dyDescent="0.15">
      <c r="A2404" s="10" t="s">
        <v>2452</v>
      </c>
      <c r="B2404" s="11" t="s">
        <v>41</v>
      </c>
      <c r="C2404" s="11" t="s">
        <v>42</v>
      </c>
      <c r="D2404" s="12">
        <v>45897</v>
      </c>
      <c r="E2404" s="11">
        <v>163</v>
      </c>
      <c r="F2404" s="11" t="s">
        <v>33</v>
      </c>
      <c r="G2404" s="13">
        <v>543.20000000000005</v>
      </c>
      <c r="H2404" s="14">
        <f t="shared" si="259"/>
        <v>88541.6</v>
      </c>
      <c r="I2404" s="14">
        <f>IF(F2404="GHS",H2404,H2404*Assumptions!$B$4)</f>
        <v>88541.6</v>
      </c>
      <c r="J2404" s="15" t="str">
        <f>INDEX(Assumptions!$B$8:$B$12,MATCH(B2404,Assumptions!$A$8:$A$12,0))</f>
        <v>Weighted Average</v>
      </c>
      <c r="K2404" s="16">
        <f>G2404/(1-INDEX(Assumptions!$D$8:$D$12,MATCH(B2404,Assumptions!$A$8:$A$12,0)))</f>
        <v>835.69230769230774</v>
      </c>
      <c r="L2404" s="16">
        <f t="shared" si="260"/>
        <v>16.295999999999999</v>
      </c>
      <c r="M2404" s="16">
        <f t="shared" si="261"/>
        <v>41.784615384615392</v>
      </c>
      <c r="N2404" s="14">
        <f>E2404*(K2404-L2404-M2404)*IF(F2404="GHS",1,Assumptions!$B$4)</f>
        <v>126750.70584615384</v>
      </c>
      <c r="O2404" s="15">
        <f t="shared" ca="1" si="262"/>
        <v>389</v>
      </c>
      <c r="P2404" s="15" t="str">
        <f t="shared" ca="1" si="263"/>
        <v>365d+</v>
      </c>
      <c r="Q2404" s="17">
        <f ca="1">IF(P2404="0-90d",0,IF(P2404="91-180d",INDEX(Assumptions!$F$8:$F$12,MATCH(B2404,Assumptions!$A$8:$A$12,0)),IF(P2404="181-365d",INDEX(Assumptions!$G$8:$G$12,MATCH(B2404,Assumptions!$A$8:$A$12,0)),INDEX(Assumptions!$H$8:$H$12,MATCH(B2404,Assumptions!$A$8:$A$12,0)))))</f>
        <v>0.8</v>
      </c>
      <c r="R2404" s="14">
        <f t="shared" ca="1" si="264"/>
        <v>70833.280000000013</v>
      </c>
      <c r="S2404" s="14">
        <f t="shared" ca="1" si="265"/>
        <v>17708.319999999992</v>
      </c>
      <c r="T2404" s="11" t="s">
        <v>25</v>
      </c>
      <c r="U2404" s="18" t="s">
        <v>36</v>
      </c>
    </row>
    <row r="2405" spans="1:21" ht="15" customHeight="1" x14ac:dyDescent="0.15">
      <c r="A2405" s="10" t="s">
        <v>2453</v>
      </c>
      <c r="B2405" s="11" t="s">
        <v>28</v>
      </c>
      <c r="C2405" s="11" t="s">
        <v>35</v>
      </c>
      <c r="D2405" s="12">
        <v>45824</v>
      </c>
      <c r="E2405" s="11">
        <v>2016</v>
      </c>
      <c r="F2405" s="11" t="s">
        <v>24</v>
      </c>
      <c r="G2405" s="13">
        <v>9943.7900000000009</v>
      </c>
      <c r="H2405" s="14">
        <f t="shared" si="259"/>
        <v>20046680.640000001</v>
      </c>
      <c r="I2405" s="14">
        <f>IF(F2405="GHS",H2405,H2405*Assumptions!$B$4)</f>
        <v>216504150.91200003</v>
      </c>
      <c r="J2405" s="15" t="str">
        <f>INDEX(Assumptions!$B$8:$B$12,MATCH(B2405,Assumptions!$A$8:$A$12,0))</f>
        <v>Fair Value Less Costs to Sell</v>
      </c>
      <c r="K2405" s="16">
        <f>G2405/(1-INDEX(Assumptions!$D$8:$D$12,MATCH(B2405,Assumptions!$A$8:$A$12,0)))</f>
        <v>11299.761363636364</v>
      </c>
      <c r="L2405" s="16">
        <f t="shared" si="260"/>
        <v>298.31370000000004</v>
      </c>
      <c r="M2405" s="16">
        <f t="shared" si="261"/>
        <v>564.98806818181822</v>
      </c>
      <c r="N2405" s="14">
        <f>E2405*(K2405-L2405-M2405)*IF(F2405="GHS",1,Assumptions!$B$4)</f>
        <v>227230947.47991276</v>
      </c>
      <c r="O2405" s="15">
        <f t="shared" ca="1" si="262"/>
        <v>462</v>
      </c>
      <c r="P2405" s="15" t="str">
        <f t="shared" ca="1" si="263"/>
        <v>365d+</v>
      </c>
      <c r="Q2405" s="17">
        <f ca="1">IF(P2405="0-90d",0,IF(P2405="91-180d",INDEX(Assumptions!$F$8:$F$12,MATCH(B2405,Assumptions!$A$8:$A$12,0)),IF(P2405="181-365d",INDEX(Assumptions!$G$8:$G$12,MATCH(B2405,Assumptions!$A$8:$A$12,0)),INDEX(Assumptions!$H$8:$H$12,MATCH(B2405,Assumptions!$A$8:$A$12,0)))))</f>
        <v>0.4</v>
      </c>
      <c r="R2405" s="14">
        <f t="shared" ca="1" si="264"/>
        <v>86601660.364800021</v>
      </c>
      <c r="S2405" s="14">
        <f t="shared" ca="1" si="265"/>
        <v>129902490.54720001</v>
      </c>
      <c r="T2405" s="11" t="s">
        <v>25</v>
      </c>
      <c r="U2405" s="18" t="s">
        <v>26</v>
      </c>
    </row>
    <row r="2406" spans="1:21" ht="15" customHeight="1" x14ac:dyDescent="0.15">
      <c r="A2406" s="10" t="s">
        <v>2454</v>
      </c>
      <c r="B2406" s="11" t="s">
        <v>41</v>
      </c>
      <c r="C2406" s="11" t="s">
        <v>44</v>
      </c>
      <c r="D2406" s="12">
        <v>45851</v>
      </c>
      <c r="E2406" s="11">
        <v>852</v>
      </c>
      <c r="F2406" s="11" t="s">
        <v>33</v>
      </c>
      <c r="G2406" s="13">
        <v>445.02</v>
      </c>
      <c r="H2406" s="14">
        <f t="shared" si="259"/>
        <v>379157.04</v>
      </c>
      <c r="I2406" s="14">
        <f>IF(F2406="GHS",H2406,H2406*Assumptions!$B$4)</f>
        <v>379157.04</v>
      </c>
      <c r="J2406" s="15" t="str">
        <f>INDEX(Assumptions!$B$8:$B$12,MATCH(B2406,Assumptions!$A$8:$A$12,0))</f>
        <v>Weighted Average</v>
      </c>
      <c r="K2406" s="16">
        <f>G2406/(1-INDEX(Assumptions!$D$8:$D$12,MATCH(B2406,Assumptions!$A$8:$A$12,0)))</f>
        <v>684.64615384615377</v>
      </c>
      <c r="L2406" s="16">
        <f t="shared" si="260"/>
        <v>13.350599999999998</v>
      </c>
      <c r="M2406" s="16">
        <f t="shared" si="261"/>
        <v>34.232307692307693</v>
      </c>
      <c r="N2406" s="14">
        <f>E2406*(K2406-L2406-M2406)*IF(F2406="GHS",1,Assumptions!$B$4)</f>
        <v>542777.88572307688</v>
      </c>
      <c r="O2406" s="15">
        <f t="shared" ca="1" si="262"/>
        <v>435</v>
      </c>
      <c r="P2406" s="15" t="str">
        <f t="shared" ca="1" si="263"/>
        <v>365d+</v>
      </c>
      <c r="Q2406" s="17">
        <f ca="1">IF(P2406="0-90d",0,IF(P2406="91-180d",INDEX(Assumptions!$F$8:$F$12,MATCH(B2406,Assumptions!$A$8:$A$12,0)),IF(P2406="181-365d",INDEX(Assumptions!$G$8:$G$12,MATCH(B2406,Assumptions!$A$8:$A$12,0)),INDEX(Assumptions!$H$8:$H$12,MATCH(B2406,Assumptions!$A$8:$A$12,0)))))</f>
        <v>0.8</v>
      </c>
      <c r="R2406" s="14">
        <f t="shared" ca="1" si="264"/>
        <v>303325.63199999998</v>
      </c>
      <c r="S2406" s="14">
        <f t="shared" si="265"/>
        <v>0</v>
      </c>
      <c r="T2406" s="11" t="s">
        <v>39</v>
      </c>
      <c r="U2406" s="18" t="s">
        <v>26</v>
      </c>
    </row>
    <row r="2407" spans="1:21" ht="15" customHeight="1" x14ac:dyDescent="0.15">
      <c r="A2407" s="10" t="s">
        <v>2455</v>
      </c>
      <c r="B2407" s="11" t="s">
        <v>46</v>
      </c>
      <c r="C2407" s="11" t="s">
        <v>52</v>
      </c>
      <c r="D2407" s="12">
        <v>45831</v>
      </c>
      <c r="E2407" s="11">
        <v>927</v>
      </c>
      <c r="F2407" s="11" t="s">
        <v>33</v>
      </c>
      <c r="G2407" s="13">
        <v>625629.74</v>
      </c>
      <c r="H2407" s="14">
        <f t="shared" si="259"/>
        <v>579958768.98000002</v>
      </c>
      <c r="I2407" s="14">
        <f>IF(F2407="GHS",H2407,H2407*Assumptions!$B$4)</f>
        <v>579958768.98000002</v>
      </c>
      <c r="J2407" s="15" t="str">
        <f>INDEX(Assumptions!$B$8:$B$12,MATCH(B2407,Assumptions!$A$8:$A$12,0))</f>
        <v>Specific Identification</v>
      </c>
      <c r="K2407" s="16">
        <f>G2407/(1-INDEX(Assumptions!$D$8:$D$12,MATCH(B2407,Assumptions!$A$8:$A$12,0)))</f>
        <v>802089.41025641025</v>
      </c>
      <c r="L2407" s="16">
        <f t="shared" si="260"/>
        <v>18768.892199999998</v>
      </c>
      <c r="M2407" s="16">
        <f t="shared" si="261"/>
        <v>40104.470512820517</v>
      </c>
      <c r="N2407" s="14">
        <f>E2407*(K2407-L2407-M2407)*IF(F2407="GHS",1,Assumptions!$B$4)</f>
        <v>688961276.07290769</v>
      </c>
      <c r="O2407" s="15">
        <f t="shared" ca="1" si="262"/>
        <v>455</v>
      </c>
      <c r="P2407" s="15" t="str">
        <f t="shared" ca="1" si="263"/>
        <v>365d+</v>
      </c>
      <c r="Q2407" s="17">
        <f ca="1">IF(P2407="0-90d",0,IF(P2407="91-180d",INDEX(Assumptions!$F$8:$F$12,MATCH(B2407,Assumptions!$A$8:$A$12,0)),IF(P2407="181-365d",INDEX(Assumptions!$G$8:$G$12,MATCH(B2407,Assumptions!$A$8:$A$12,0)),INDEX(Assumptions!$H$8:$H$12,MATCH(B2407,Assumptions!$A$8:$A$12,0)))))</f>
        <v>0.15</v>
      </c>
      <c r="R2407" s="14">
        <f t="shared" ca="1" si="264"/>
        <v>86993815.347000003</v>
      </c>
      <c r="S2407" s="14">
        <f t="shared" ca="1" si="265"/>
        <v>492964953.63300002</v>
      </c>
      <c r="T2407" s="11" t="s">
        <v>25</v>
      </c>
      <c r="U2407" s="18" t="s">
        <v>26</v>
      </c>
    </row>
    <row r="2408" spans="1:21" ht="15" customHeight="1" x14ac:dyDescent="0.15">
      <c r="A2408" s="10" t="s">
        <v>2456</v>
      </c>
      <c r="B2408" s="11" t="s">
        <v>28</v>
      </c>
      <c r="C2408" s="11" t="s">
        <v>29</v>
      </c>
      <c r="D2408" s="12">
        <v>46185</v>
      </c>
      <c r="E2408" s="11">
        <v>998</v>
      </c>
      <c r="F2408" s="11" t="s">
        <v>24</v>
      </c>
      <c r="G2408" s="13">
        <v>4616.1099999999997</v>
      </c>
      <c r="H2408" s="14">
        <f t="shared" si="259"/>
        <v>4606877.7799999993</v>
      </c>
      <c r="I2408" s="14">
        <f>IF(F2408="GHS",H2408,H2408*Assumptions!$B$4)</f>
        <v>49754280.023999996</v>
      </c>
      <c r="J2408" s="15" t="str">
        <f>INDEX(Assumptions!$B$8:$B$12,MATCH(B2408,Assumptions!$A$8:$A$12,0))</f>
        <v>Fair Value Less Costs to Sell</v>
      </c>
      <c r="K2408" s="16">
        <f>G2408/(1-INDEX(Assumptions!$D$8:$D$12,MATCH(B2408,Assumptions!$A$8:$A$12,0)))</f>
        <v>5245.579545454545</v>
      </c>
      <c r="L2408" s="16">
        <f t="shared" si="260"/>
        <v>138.48329999999999</v>
      </c>
      <c r="M2408" s="16">
        <f t="shared" si="261"/>
        <v>262.27897727272727</v>
      </c>
      <c r="N2408" s="14">
        <f>E2408*(K2408-L2408-M2408)*IF(F2408="GHS",1,Assumptions!$B$4)</f>
        <v>52219378.443370908</v>
      </c>
      <c r="O2408" s="15">
        <f t="shared" ca="1" si="262"/>
        <v>101</v>
      </c>
      <c r="P2408" s="15" t="str">
        <f t="shared" ca="1" si="263"/>
        <v>91-180d</v>
      </c>
      <c r="Q2408" s="17">
        <f ca="1">IF(P2408="0-90d",0,IF(P2408="91-180d",INDEX(Assumptions!$F$8:$F$12,MATCH(B2408,Assumptions!$A$8:$A$12,0)),IF(P2408="181-365d",INDEX(Assumptions!$G$8:$G$12,MATCH(B2408,Assumptions!$A$8:$A$12,0)),INDEX(Assumptions!$H$8:$H$12,MATCH(B2408,Assumptions!$A$8:$A$12,0)))))</f>
        <v>0.02</v>
      </c>
      <c r="R2408" s="14">
        <f t="shared" ca="1" si="264"/>
        <v>995085.60047999991</v>
      </c>
      <c r="S2408" s="14">
        <f t="shared" ca="1" si="265"/>
        <v>48759194.423519999</v>
      </c>
      <c r="T2408" s="11" t="s">
        <v>25</v>
      </c>
      <c r="U2408" s="18" t="s">
        <v>26</v>
      </c>
    </row>
    <row r="2409" spans="1:21" ht="15" customHeight="1" x14ac:dyDescent="0.15">
      <c r="A2409" s="10" t="s">
        <v>2457</v>
      </c>
      <c r="B2409" s="11" t="s">
        <v>46</v>
      </c>
      <c r="C2409" s="11" t="s">
        <v>47</v>
      </c>
      <c r="D2409" s="12">
        <v>45939</v>
      </c>
      <c r="E2409" s="11">
        <v>4207</v>
      </c>
      <c r="F2409" s="11" t="s">
        <v>33</v>
      </c>
      <c r="G2409" s="13">
        <v>561890.68999999994</v>
      </c>
      <c r="H2409" s="14">
        <f t="shared" si="259"/>
        <v>2363874132.8299999</v>
      </c>
      <c r="I2409" s="14">
        <f>IF(F2409="GHS",H2409,H2409*Assumptions!$B$4)</f>
        <v>2363874132.8299999</v>
      </c>
      <c r="J2409" s="15" t="str">
        <f>INDEX(Assumptions!$B$8:$B$12,MATCH(B2409,Assumptions!$A$8:$A$12,0))</f>
        <v>Specific Identification</v>
      </c>
      <c r="K2409" s="16">
        <f>G2409/(1-INDEX(Assumptions!$D$8:$D$12,MATCH(B2409,Assumptions!$A$8:$A$12,0)))</f>
        <v>720372.67948717938</v>
      </c>
      <c r="L2409" s="16">
        <f t="shared" si="260"/>
        <v>16856.720699999998</v>
      </c>
      <c r="M2409" s="16">
        <f t="shared" si="261"/>
        <v>36018.633974358971</v>
      </c>
      <c r="N2409" s="14">
        <f>E2409*(K2409-L2409-M2409)*IF(F2409="GHS",1,Assumptions!$B$4)</f>
        <v>2808161245.4875355</v>
      </c>
      <c r="O2409" s="15">
        <f t="shared" ca="1" si="262"/>
        <v>347</v>
      </c>
      <c r="P2409" s="15" t="str">
        <f t="shared" ca="1" si="263"/>
        <v>181-365d</v>
      </c>
      <c r="Q2409" s="17">
        <f ca="1">IF(P2409="0-90d",0,IF(P2409="91-180d",INDEX(Assumptions!$F$8:$F$12,MATCH(B2409,Assumptions!$A$8:$A$12,0)),IF(P2409="181-365d",INDEX(Assumptions!$G$8:$G$12,MATCH(B2409,Assumptions!$A$8:$A$12,0)),INDEX(Assumptions!$H$8:$H$12,MATCH(B2409,Assumptions!$A$8:$A$12,0)))))</f>
        <v>0.05</v>
      </c>
      <c r="R2409" s="14">
        <f t="shared" ca="1" si="264"/>
        <v>118193706.6415</v>
      </c>
      <c r="S2409" s="14">
        <f t="shared" ca="1" si="265"/>
        <v>2245680426.1884999</v>
      </c>
      <c r="T2409" s="11" t="s">
        <v>25</v>
      </c>
      <c r="U2409" s="18" t="s">
        <v>26</v>
      </c>
    </row>
    <row r="2410" spans="1:21" ht="15" customHeight="1" x14ac:dyDescent="0.15">
      <c r="A2410" s="10" t="s">
        <v>2458</v>
      </c>
      <c r="B2410" s="11" t="s">
        <v>41</v>
      </c>
      <c r="C2410" s="11" t="s">
        <v>44</v>
      </c>
      <c r="D2410" s="12">
        <v>45978</v>
      </c>
      <c r="E2410" s="11">
        <v>2566</v>
      </c>
      <c r="F2410" s="11" t="s">
        <v>33</v>
      </c>
      <c r="G2410" s="13">
        <v>593.04</v>
      </c>
      <c r="H2410" s="14">
        <f t="shared" si="259"/>
        <v>1521740.64</v>
      </c>
      <c r="I2410" s="14">
        <f>IF(F2410="GHS",H2410,H2410*Assumptions!$B$4)</f>
        <v>1521740.64</v>
      </c>
      <c r="J2410" s="15" t="str">
        <f>INDEX(Assumptions!$B$8:$B$12,MATCH(B2410,Assumptions!$A$8:$A$12,0))</f>
        <v>Weighted Average</v>
      </c>
      <c r="K2410" s="16">
        <f>G2410/(1-INDEX(Assumptions!$D$8:$D$12,MATCH(B2410,Assumptions!$A$8:$A$12,0)))</f>
        <v>912.36923076923063</v>
      </c>
      <c r="L2410" s="16">
        <f t="shared" si="260"/>
        <v>17.7912</v>
      </c>
      <c r="M2410" s="16">
        <f t="shared" si="261"/>
        <v>45.618461538461531</v>
      </c>
      <c r="N2410" s="14">
        <f>E2410*(K2410-L2410-M2410)*IF(F2410="GHS",1,Assumptions!$B$4)</f>
        <v>2178430.2546461537</v>
      </c>
      <c r="O2410" s="15">
        <f t="shared" ca="1" si="262"/>
        <v>308</v>
      </c>
      <c r="P2410" s="15" t="str">
        <f t="shared" ca="1" si="263"/>
        <v>181-365d</v>
      </c>
      <c r="Q2410" s="17">
        <f ca="1">IF(P2410="0-90d",0,IF(P2410="91-180d",INDEX(Assumptions!$F$8:$F$12,MATCH(B2410,Assumptions!$A$8:$A$12,0)),IF(P2410="181-365d",INDEX(Assumptions!$G$8:$G$12,MATCH(B2410,Assumptions!$A$8:$A$12,0)),INDEX(Assumptions!$H$8:$H$12,MATCH(B2410,Assumptions!$A$8:$A$12,0)))))</f>
        <v>0.35</v>
      </c>
      <c r="R2410" s="14">
        <f t="shared" ca="1" si="264"/>
        <v>532609.22399999993</v>
      </c>
      <c r="S2410" s="14">
        <f t="shared" ca="1" si="265"/>
        <v>989131.41599999997</v>
      </c>
      <c r="T2410" s="11" t="s">
        <v>25</v>
      </c>
      <c r="U2410" s="18" t="s">
        <v>26</v>
      </c>
    </row>
    <row r="2411" spans="1:21" ht="15" customHeight="1" x14ac:dyDescent="0.15">
      <c r="A2411" s="10" t="s">
        <v>2459</v>
      </c>
      <c r="B2411" s="11" t="s">
        <v>31</v>
      </c>
      <c r="C2411" s="11" t="s">
        <v>63</v>
      </c>
      <c r="D2411" s="12">
        <v>45928</v>
      </c>
      <c r="E2411" s="11">
        <v>97</v>
      </c>
      <c r="F2411" s="11" t="s">
        <v>33</v>
      </c>
      <c r="G2411" s="13">
        <v>3498.65</v>
      </c>
      <c r="H2411" s="14">
        <f t="shared" si="259"/>
        <v>339369.05</v>
      </c>
      <c r="I2411" s="14">
        <f>IF(F2411="GHS",H2411,H2411*Assumptions!$B$4)</f>
        <v>339369.05</v>
      </c>
      <c r="J2411" s="15" t="str">
        <f>INDEX(Assumptions!$B$8:$B$12,MATCH(B2411,Assumptions!$A$8:$A$12,0))</f>
        <v>Weighted Average</v>
      </c>
      <c r="K2411" s="16">
        <f>G2411/(1-INDEX(Assumptions!$D$8:$D$12,MATCH(B2411,Assumptions!$A$8:$A$12,0)))</f>
        <v>4859.2361111111113</v>
      </c>
      <c r="L2411" s="16">
        <f t="shared" si="260"/>
        <v>104.95950000000001</v>
      </c>
      <c r="M2411" s="16">
        <f t="shared" si="261"/>
        <v>242.96180555555557</v>
      </c>
      <c r="N2411" s="14">
        <f>E2411*(K2411-L2411-M2411)*IF(F2411="GHS",1,Assumptions!$B$4)</f>
        <v>437597.53613888891</v>
      </c>
      <c r="O2411" s="15">
        <f t="shared" ca="1" si="262"/>
        <v>358</v>
      </c>
      <c r="P2411" s="15" t="str">
        <f t="shared" ca="1" si="263"/>
        <v>181-365d</v>
      </c>
      <c r="Q2411" s="17">
        <f ca="1">IF(P2411="0-90d",0,IF(P2411="91-180d",INDEX(Assumptions!$F$8:$F$12,MATCH(B2411,Assumptions!$A$8:$A$12,0)),IF(P2411="181-365d",INDEX(Assumptions!$G$8:$G$12,MATCH(B2411,Assumptions!$A$8:$A$12,0)),INDEX(Assumptions!$H$8:$H$12,MATCH(B2411,Assumptions!$A$8:$A$12,0)))))</f>
        <v>0.2</v>
      </c>
      <c r="R2411" s="14">
        <f t="shared" ca="1" si="264"/>
        <v>67873.81</v>
      </c>
      <c r="S2411" s="14">
        <f t="shared" ca="1" si="265"/>
        <v>271495.24</v>
      </c>
      <c r="T2411" s="11" t="s">
        <v>25</v>
      </c>
      <c r="U2411" s="18" t="s">
        <v>36</v>
      </c>
    </row>
    <row r="2412" spans="1:21" ht="15" customHeight="1" x14ac:dyDescent="0.15">
      <c r="A2412" s="10" t="s">
        <v>2460</v>
      </c>
      <c r="B2412" s="11" t="s">
        <v>28</v>
      </c>
      <c r="C2412" s="11" t="s">
        <v>35</v>
      </c>
      <c r="D2412" s="12">
        <v>45839</v>
      </c>
      <c r="E2412" s="11">
        <v>3197</v>
      </c>
      <c r="F2412" s="11" t="s">
        <v>24</v>
      </c>
      <c r="G2412" s="13">
        <v>5905.52</v>
      </c>
      <c r="H2412" s="14">
        <f t="shared" si="259"/>
        <v>18879947.440000001</v>
      </c>
      <c r="I2412" s="14">
        <f>IF(F2412="GHS",H2412,H2412*Assumptions!$B$4)</f>
        <v>203903432.35200003</v>
      </c>
      <c r="J2412" s="15" t="str">
        <f>INDEX(Assumptions!$B$8:$B$12,MATCH(B2412,Assumptions!$A$8:$A$12,0))</f>
        <v>Fair Value Less Costs to Sell</v>
      </c>
      <c r="K2412" s="16">
        <f>G2412/(1-INDEX(Assumptions!$D$8:$D$12,MATCH(B2412,Assumptions!$A$8:$A$12,0)))</f>
        <v>6710.818181818182</v>
      </c>
      <c r="L2412" s="16">
        <f t="shared" si="260"/>
        <v>177.16560000000001</v>
      </c>
      <c r="M2412" s="16">
        <f t="shared" si="261"/>
        <v>335.54090909090911</v>
      </c>
      <c r="N2412" s="14">
        <f>E2412*(K2412-L2412-M2412)*IF(F2412="GHS",1,Assumptions!$B$4)</f>
        <v>214005920.5912582</v>
      </c>
      <c r="O2412" s="15">
        <f t="shared" ca="1" si="262"/>
        <v>447</v>
      </c>
      <c r="P2412" s="15" t="str">
        <f t="shared" ca="1" si="263"/>
        <v>365d+</v>
      </c>
      <c r="Q2412" s="17">
        <f ca="1">IF(P2412="0-90d",0,IF(P2412="91-180d",INDEX(Assumptions!$F$8:$F$12,MATCH(B2412,Assumptions!$A$8:$A$12,0)),IF(P2412="181-365d",INDEX(Assumptions!$G$8:$G$12,MATCH(B2412,Assumptions!$A$8:$A$12,0)),INDEX(Assumptions!$H$8:$H$12,MATCH(B2412,Assumptions!$A$8:$A$12,0)))))</f>
        <v>0.4</v>
      </c>
      <c r="R2412" s="14">
        <f t="shared" ca="1" si="264"/>
        <v>81561372.940800011</v>
      </c>
      <c r="S2412" s="14">
        <f t="shared" ca="1" si="265"/>
        <v>122342059.41120002</v>
      </c>
      <c r="T2412" s="11" t="s">
        <v>25</v>
      </c>
      <c r="U2412" s="18" t="s">
        <v>36</v>
      </c>
    </row>
    <row r="2413" spans="1:21" ht="15" customHeight="1" x14ac:dyDescent="0.15">
      <c r="A2413" s="10" t="s">
        <v>2461</v>
      </c>
      <c r="B2413" s="11" t="s">
        <v>41</v>
      </c>
      <c r="C2413" s="11" t="s">
        <v>49</v>
      </c>
      <c r="D2413" s="12">
        <v>45929</v>
      </c>
      <c r="E2413" s="11">
        <v>2456</v>
      </c>
      <c r="F2413" s="11" t="s">
        <v>33</v>
      </c>
      <c r="G2413" s="13">
        <v>564.91999999999996</v>
      </c>
      <c r="H2413" s="14">
        <f t="shared" si="259"/>
        <v>1387443.5199999998</v>
      </c>
      <c r="I2413" s="14">
        <f>IF(F2413="GHS",H2413,H2413*Assumptions!$B$4)</f>
        <v>1387443.5199999998</v>
      </c>
      <c r="J2413" s="15" t="str">
        <f>INDEX(Assumptions!$B$8:$B$12,MATCH(B2413,Assumptions!$A$8:$A$12,0))</f>
        <v>Weighted Average</v>
      </c>
      <c r="K2413" s="16">
        <f>G2413/(1-INDEX(Assumptions!$D$8:$D$12,MATCH(B2413,Assumptions!$A$8:$A$12,0)))</f>
        <v>869.10769230769222</v>
      </c>
      <c r="L2413" s="16">
        <f t="shared" si="260"/>
        <v>16.947599999999998</v>
      </c>
      <c r="M2413" s="16">
        <f t="shared" si="261"/>
        <v>43.455384615384617</v>
      </c>
      <c r="N2413" s="14">
        <f>E2413*(K2413-L2413-M2413)*IF(F2413="GHS",1,Assumptions!$B$4)</f>
        <v>1986178.7620923077</v>
      </c>
      <c r="O2413" s="15">
        <f t="shared" ca="1" si="262"/>
        <v>357</v>
      </c>
      <c r="P2413" s="15" t="str">
        <f t="shared" ca="1" si="263"/>
        <v>181-365d</v>
      </c>
      <c r="Q2413" s="17">
        <f ca="1">IF(P2413="0-90d",0,IF(P2413="91-180d",INDEX(Assumptions!$F$8:$F$12,MATCH(B2413,Assumptions!$A$8:$A$12,0)),IF(P2413="181-365d",INDEX(Assumptions!$G$8:$G$12,MATCH(B2413,Assumptions!$A$8:$A$12,0)),INDEX(Assumptions!$H$8:$H$12,MATCH(B2413,Assumptions!$A$8:$A$12,0)))))</f>
        <v>0.35</v>
      </c>
      <c r="R2413" s="14">
        <f t="shared" ca="1" si="264"/>
        <v>485605.2319999999</v>
      </c>
      <c r="S2413" s="14">
        <f t="shared" ca="1" si="265"/>
        <v>901838.28799999994</v>
      </c>
      <c r="T2413" s="11" t="s">
        <v>25</v>
      </c>
      <c r="U2413" s="18" t="s">
        <v>26</v>
      </c>
    </row>
    <row r="2414" spans="1:21" ht="15" customHeight="1" x14ac:dyDescent="0.15">
      <c r="A2414" s="10" t="s">
        <v>2462</v>
      </c>
      <c r="B2414" s="11" t="s">
        <v>46</v>
      </c>
      <c r="C2414" s="11" t="s">
        <v>52</v>
      </c>
      <c r="D2414" s="12">
        <v>45728</v>
      </c>
      <c r="E2414" s="11">
        <v>4690</v>
      </c>
      <c r="F2414" s="11" t="s">
        <v>33</v>
      </c>
      <c r="G2414" s="13">
        <v>303168.67</v>
      </c>
      <c r="H2414" s="14">
        <f t="shared" si="259"/>
        <v>1421861062.3</v>
      </c>
      <c r="I2414" s="14">
        <f>IF(F2414="GHS",H2414,H2414*Assumptions!$B$4)</f>
        <v>1421861062.3</v>
      </c>
      <c r="J2414" s="15" t="str">
        <f>INDEX(Assumptions!$B$8:$B$12,MATCH(B2414,Assumptions!$A$8:$A$12,0))</f>
        <v>Specific Identification</v>
      </c>
      <c r="K2414" s="16">
        <f>G2414/(1-INDEX(Assumptions!$D$8:$D$12,MATCH(B2414,Assumptions!$A$8:$A$12,0)))</f>
        <v>388677.782051282</v>
      </c>
      <c r="L2414" s="16">
        <f t="shared" si="260"/>
        <v>9095.0600999999988</v>
      </c>
      <c r="M2414" s="16">
        <f t="shared" si="261"/>
        <v>19433.889102564102</v>
      </c>
      <c r="N2414" s="14">
        <f>E2414*(K2414-L2414-M2414)*IF(F2414="GHS",1,Assumptions!$B$4)</f>
        <v>1689098026.060487</v>
      </c>
      <c r="O2414" s="15">
        <f t="shared" ca="1" si="262"/>
        <v>558</v>
      </c>
      <c r="P2414" s="15" t="str">
        <f t="shared" ca="1" si="263"/>
        <v>365d+</v>
      </c>
      <c r="Q2414" s="17">
        <f ca="1">IF(P2414="0-90d",0,IF(P2414="91-180d",INDEX(Assumptions!$F$8:$F$12,MATCH(B2414,Assumptions!$A$8:$A$12,0)),IF(P2414="181-365d",INDEX(Assumptions!$G$8:$G$12,MATCH(B2414,Assumptions!$A$8:$A$12,0)),INDEX(Assumptions!$H$8:$H$12,MATCH(B2414,Assumptions!$A$8:$A$12,0)))))</f>
        <v>0.15</v>
      </c>
      <c r="R2414" s="14">
        <f t="shared" ca="1" si="264"/>
        <v>213279159.345</v>
      </c>
      <c r="S2414" s="14">
        <f t="shared" ca="1" si="265"/>
        <v>1208581902.9549999</v>
      </c>
      <c r="T2414" s="11" t="s">
        <v>50</v>
      </c>
      <c r="U2414" s="18" t="s">
        <v>26</v>
      </c>
    </row>
    <row r="2415" spans="1:21" ht="15" customHeight="1" x14ac:dyDescent="0.15">
      <c r="A2415" s="10" t="s">
        <v>2463</v>
      </c>
      <c r="B2415" s="11" t="s">
        <v>28</v>
      </c>
      <c r="C2415" s="11" t="s">
        <v>55</v>
      </c>
      <c r="D2415" s="12">
        <v>46126</v>
      </c>
      <c r="E2415" s="11">
        <v>441</v>
      </c>
      <c r="F2415" s="11" t="s">
        <v>24</v>
      </c>
      <c r="G2415" s="13">
        <v>10434.950000000001</v>
      </c>
      <c r="H2415" s="14">
        <f t="shared" si="259"/>
        <v>4601812.95</v>
      </c>
      <c r="I2415" s="14">
        <f>IF(F2415="GHS",H2415,H2415*Assumptions!$B$4)</f>
        <v>49699579.860000007</v>
      </c>
      <c r="J2415" s="15" t="str">
        <f>INDEX(Assumptions!$B$8:$B$12,MATCH(B2415,Assumptions!$A$8:$A$12,0))</f>
        <v>Fair Value Less Costs to Sell</v>
      </c>
      <c r="K2415" s="16">
        <f>G2415/(1-INDEX(Assumptions!$D$8:$D$12,MATCH(B2415,Assumptions!$A$8:$A$12,0)))</f>
        <v>11857.897727272728</v>
      </c>
      <c r="L2415" s="16">
        <f t="shared" si="260"/>
        <v>313.04849999999999</v>
      </c>
      <c r="M2415" s="16">
        <f t="shared" si="261"/>
        <v>592.89488636363637</v>
      </c>
      <c r="N2415" s="14">
        <f>E2415*(K2415-L2415-M2415)*IF(F2415="GHS",1,Assumptions!$B$4)</f>
        <v>52161968.134881817</v>
      </c>
      <c r="O2415" s="15">
        <f t="shared" ca="1" si="262"/>
        <v>160</v>
      </c>
      <c r="P2415" s="15" t="str">
        <f t="shared" ca="1" si="263"/>
        <v>91-180d</v>
      </c>
      <c r="Q2415" s="17">
        <f ca="1">IF(P2415="0-90d",0,IF(P2415="91-180d",INDEX(Assumptions!$F$8:$F$12,MATCH(B2415,Assumptions!$A$8:$A$12,0)),IF(P2415="181-365d",INDEX(Assumptions!$G$8:$G$12,MATCH(B2415,Assumptions!$A$8:$A$12,0)),INDEX(Assumptions!$H$8:$H$12,MATCH(B2415,Assumptions!$A$8:$A$12,0)))))</f>
        <v>0.02</v>
      </c>
      <c r="R2415" s="14">
        <f t="shared" ca="1" si="264"/>
        <v>993991.59720000019</v>
      </c>
      <c r="S2415" s="14">
        <f t="shared" ca="1" si="265"/>
        <v>48705588.262800008</v>
      </c>
      <c r="T2415" s="11" t="s">
        <v>25</v>
      </c>
      <c r="U2415" s="18" t="s">
        <v>36</v>
      </c>
    </row>
    <row r="2416" spans="1:21" ht="15" customHeight="1" x14ac:dyDescent="0.15">
      <c r="A2416" s="10" t="s">
        <v>2464</v>
      </c>
      <c r="B2416" s="11" t="s">
        <v>22</v>
      </c>
      <c r="C2416" s="11" t="s">
        <v>61</v>
      </c>
      <c r="D2416" s="12">
        <v>46011</v>
      </c>
      <c r="E2416" s="11">
        <v>4469</v>
      </c>
      <c r="F2416" s="11" t="s">
        <v>24</v>
      </c>
      <c r="G2416" s="13">
        <v>19871.86</v>
      </c>
      <c r="H2416" s="14">
        <f t="shared" si="259"/>
        <v>88807342.340000004</v>
      </c>
      <c r="I2416" s="14">
        <f>IF(F2416="GHS",H2416,H2416*Assumptions!$B$4)</f>
        <v>959119297.27200007</v>
      </c>
      <c r="J2416" s="15" t="str">
        <f>INDEX(Assumptions!$B$8:$B$12,MATCH(B2416,Assumptions!$A$8:$A$12,0))</f>
        <v>FIFO</v>
      </c>
      <c r="K2416" s="16">
        <f>G2416/(1-INDEX(Assumptions!$D$8:$D$12,MATCH(B2416,Assumptions!$A$8:$A$12,0)))</f>
        <v>24233.975609756097</v>
      </c>
      <c r="L2416" s="16">
        <f t="shared" si="260"/>
        <v>596.1558</v>
      </c>
      <c r="M2416" s="16">
        <f t="shared" si="261"/>
        <v>1211.6987804878049</v>
      </c>
      <c r="N2416" s="14">
        <f>E2416*(K2416-L2416-M2416)*IF(F2416="GHS",1,Assumptions!$B$4)</f>
        <v>1082401216.7018399</v>
      </c>
      <c r="O2416" s="15">
        <f t="shared" ca="1" si="262"/>
        <v>275</v>
      </c>
      <c r="P2416" s="15" t="str">
        <f t="shared" ca="1" si="263"/>
        <v>181-365d</v>
      </c>
      <c r="Q2416" s="17">
        <f ca="1">IF(P2416="0-90d",0,IF(P2416="91-180d",INDEX(Assumptions!$F$8:$F$12,MATCH(B2416,Assumptions!$A$8:$A$12,0)),IF(P2416="181-365d",INDEX(Assumptions!$G$8:$G$12,MATCH(B2416,Assumptions!$A$8:$A$12,0)),INDEX(Assumptions!$H$8:$H$12,MATCH(B2416,Assumptions!$A$8:$A$12,0)))))</f>
        <v>0.15</v>
      </c>
      <c r="R2416" s="14">
        <f t="shared" ca="1" si="264"/>
        <v>143867894.59080002</v>
      </c>
      <c r="S2416" s="14">
        <f t="shared" ca="1" si="265"/>
        <v>815251402.68120003</v>
      </c>
      <c r="T2416" s="11" t="s">
        <v>25</v>
      </c>
      <c r="U2416" s="18" t="s">
        <v>26</v>
      </c>
    </row>
    <row r="2417" spans="1:21" ht="15" customHeight="1" x14ac:dyDescent="0.15">
      <c r="A2417" s="10" t="s">
        <v>2465</v>
      </c>
      <c r="B2417" s="11" t="s">
        <v>41</v>
      </c>
      <c r="C2417" s="11" t="s">
        <v>49</v>
      </c>
      <c r="D2417" s="12">
        <v>45879</v>
      </c>
      <c r="E2417" s="11">
        <v>2878</v>
      </c>
      <c r="F2417" s="11" t="s">
        <v>33</v>
      </c>
      <c r="G2417" s="13">
        <v>317.5</v>
      </c>
      <c r="H2417" s="14">
        <f t="shared" si="259"/>
        <v>913765</v>
      </c>
      <c r="I2417" s="14">
        <f>IF(F2417="GHS",H2417,H2417*Assumptions!$B$4)</f>
        <v>913765</v>
      </c>
      <c r="J2417" s="15" t="str">
        <f>INDEX(Assumptions!$B$8:$B$12,MATCH(B2417,Assumptions!$A$8:$A$12,0))</f>
        <v>Weighted Average</v>
      </c>
      <c r="K2417" s="16">
        <f>G2417/(1-INDEX(Assumptions!$D$8:$D$12,MATCH(B2417,Assumptions!$A$8:$A$12,0)))</f>
        <v>488.46153846153845</v>
      </c>
      <c r="L2417" s="16">
        <f t="shared" si="260"/>
        <v>9.5250000000000004</v>
      </c>
      <c r="M2417" s="16">
        <f t="shared" si="261"/>
        <v>24.423076923076923</v>
      </c>
      <c r="N2417" s="14">
        <f>E2417*(K2417-L2417-M2417)*IF(F2417="GHS",1,Assumptions!$B$4)</f>
        <v>1308089.7423076923</v>
      </c>
      <c r="O2417" s="15">
        <f t="shared" ca="1" si="262"/>
        <v>407</v>
      </c>
      <c r="P2417" s="15" t="str">
        <f t="shared" ca="1" si="263"/>
        <v>365d+</v>
      </c>
      <c r="Q2417" s="17">
        <f ca="1">IF(P2417="0-90d",0,IF(P2417="91-180d",INDEX(Assumptions!$F$8:$F$12,MATCH(B2417,Assumptions!$A$8:$A$12,0)),IF(P2417="181-365d",INDEX(Assumptions!$G$8:$G$12,MATCH(B2417,Assumptions!$A$8:$A$12,0)),INDEX(Assumptions!$H$8:$H$12,MATCH(B2417,Assumptions!$A$8:$A$12,0)))))</f>
        <v>0.8</v>
      </c>
      <c r="R2417" s="14">
        <f t="shared" ca="1" si="264"/>
        <v>731012</v>
      </c>
      <c r="S2417" s="14">
        <f t="shared" ca="1" si="265"/>
        <v>182753</v>
      </c>
      <c r="T2417" s="11" t="s">
        <v>25</v>
      </c>
      <c r="U2417" s="18" t="s">
        <v>26</v>
      </c>
    </row>
    <row r="2418" spans="1:21" ht="15" customHeight="1" x14ac:dyDescent="0.15">
      <c r="A2418" s="10" t="s">
        <v>2466</v>
      </c>
      <c r="B2418" s="11" t="s">
        <v>31</v>
      </c>
      <c r="C2418" s="11" t="s">
        <v>63</v>
      </c>
      <c r="D2418" s="12">
        <v>46032</v>
      </c>
      <c r="E2418" s="11">
        <v>3510</v>
      </c>
      <c r="F2418" s="11" t="s">
        <v>33</v>
      </c>
      <c r="G2418" s="13">
        <v>3143.4</v>
      </c>
      <c r="H2418" s="14">
        <f t="shared" si="259"/>
        <v>11033334</v>
      </c>
      <c r="I2418" s="14">
        <f>IF(F2418="GHS",H2418,H2418*Assumptions!$B$4)</f>
        <v>11033334</v>
      </c>
      <c r="J2418" s="15" t="str">
        <f>INDEX(Assumptions!$B$8:$B$12,MATCH(B2418,Assumptions!$A$8:$A$12,0))</f>
        <v>Weighted Average</v>
      </c>
      <c r="K2418" s="16">
        <f>G2418/(1-INDEX(Assumptions!$D$8:$D$12,MATCH(B2418,Assumptions!$A$8:$A$12,0)))</f>
        <v>4365.8333333333339</v>
      </c>
      <c r="L2418" s="16">
        <f t="shared" si="260"/>
        <v>94.301999999999992</v>
      </c>
      <c r="M2418" s="16">
        <f t="shared" si="261"/>
        <v>218.29166666666671</v>
      </c>
      <c r="N2418" s="14">
        <f>E2418*(K2418-L2418-M2418)*IF(F2418="GHS",1,Assumptions!$B$4)</f>
        <v>14226871.230000004</v>
      </c>
      <c r="O2418" s="15">
        <f t="shared" ca="1" si="262"/>
        <v>254</v>
      </c>
      <c r="P2418" s="15" t="str">
        <f t="shared" ca="1" si="263"/>
        <v>181-365d</v>
      </c>
      <c r="Q2418" s="17">
        <f ca="1">IF(P2418="0-90d",0,IF(P2418="91-180d",INDEX(Assumptions!$F$8:$F$12,MATCH(B2418,Assumptions!$A$8:$A$12,0)),IF(P2418="181-365d",INDEX(Assumptions!$G$8:$G$12,MATCH(B2418,Assumptions!$A$8:$A$12,0)),INDEX(Assumptions!$H$8:$H$12,MATCH(B2418,Assumptions!$A$8:$A$12,0)))))</f>
        <v>0.2</v>
      </c>
      <c r="R2418" s="14">
        <f t="shared" ca="1" si="264"/>
        <v>2206666.8000000003</v>
      </c>
      <c r="S2418" s="14">
        <f t="shared" ca="1" si="265"/>
        <v>8826667.1999999993</v>
      </c>
      <c r="T2418" s="11" t="s">
        <v>25</v>
      </c>
      <c r="U2418" s="18" t="s">
        <v>36</v>
      </c>
    </row>
    <row r="2419" spans="1:21" ht="15" customHeight="1" x14ac:dyDescent="0.15">
      <c r="A2419" s="10" t="s">
        <v>2467</v>
      </c>
      <c r="B2419" s="11" t="s">
        <v>41</v>
      </c>
      <c r="C2419" s="11" t="s">
        <v>44</v>
      </c>
      <c r="D2419" s="12">
        <v>46172</v>
      </c>
      <c r="E2419" s="11">
        <v>4704</v>
      </c>
      <c r="F2419" s="11" t="s">
        <v>33</v>
      </c>
      <c r="G2419" s="13">
        <v>166.11</v>
      </c>
      <c r="H2419" s="14">
        <f t="shared" si="259"/>
        <v>781381.44000000006</v>
      </c>
      <c r="I2419" s="14">
        <f>IF(F2419="GHS",H2419,H2419*Assumptions!$B$4)</f>
        <v>781381.44000000006</v>
      </c>
      <c r="J2419" s="15" t="str">
        <f>INDEX(Assumptions!$B$8:$B$12,MATCH(B2419,Assumptions!$A$8:$A$12,0))</f>
        <v>Weighted Average</v>
      </c>
      <c r="K2419" s="16">
        <f>G2419/(1-INDEX(Assumptions!$D$8:$D$12,MATCH(B2419,Assumptions!$A$8:$A$12,0)))</f>
        <v>255.55384615384617</v>
      </c>
      <c r="L2419" s="16">
        <f t="shared" si="260"/>
        <v>4.9832999999999998</v>
      </c>
      <c r="M2419" s="16">
        <f t="shared" si="261"/>
        <v>12.777692307692309</v>
      </c>
      <c r="N2419" s="14">
        <f>E2419*(K2419-L2419-M2419)*IF(F2419="GHS",1,Assumptions!$B$4)</f>
        <v>1118577.5844923079</v>
      </c>
      <c r="O2419" s="15">
        <f t="shared" ca="1" si="262"/>
        <v>114</v>
      </c>
      <c r="P2419" s="15" t="str">
        <f t="shared" ca="1" si="263"/>
        <v>91-180d</v>
      </c>
      <c r="Q2419" s="17">
        <f ca="1">IF(P2419="0-90d",0,IF(P2419="91-180d",INDEX(Assumptions!$F$8:$F$12,MATCH(B2419,Assumptions!$A$8:$A$12,0)),IF(P2419="181-365d",INDEX(Assumptions!$G$8:$G$12,MATCH(B2419,Assumptions!$A$8:$A$12,0)),INDEX(Assumptions!$H$8:$H$12,MATCH(B2419,Assumptions!$A$8:$A$12,0)))))</f>
        <v>0.1</v>
      </c>
      <c r="R2419" s="14">
        <f t="shared" ca="1" si="264"/>
        <v>78138.144000000015</v>
      </c>
      <c r="S2419" s="14">
        <f t="shared" ca="1" si="265"/>
        <v>703243.29600000009</v>
      </c>
      <c r="T2419" s="11" t="s">
        <v>25</v>
      </c>
      <c r="U2419" s="18" t="s">
        <v>26</v>
      </c>
    </row>
    <row r="2420" spans="1:21" ht="15" customHeight="1" x14ac:dyDescent="0.15">
      <c r="A2420" s="10" t="s">
        <v>2468</v>
      </c>
      <c r="B2420" s="11" t="s">
        <v>46</v>
      </c>
      <c r="C2420" s="11" t="s">
        <v>119</v>
      </c>
      <c r="D2420" s="12">
        <v>45839</v>
      </c>
      <c r="E2420" s="11">
        <v>210</v>
      </c>
      <c r="F2420" s="11" t="s">
        <v>33</v>
      </c>
      <c r="G2420" s="13">
        <v>880939.4</v>
      </c>
      <c r="H2420" s="14">
        <f t="shared" si="259"/>
        <v>184997274</v>
      </c>
      <c r="I2420" s="14">
        <f>IF(F2420="GHS",H2420,H2420*Assumptions!$B$4)</f>
        <v>184997274</v>
      </c>
      <c r="J2420" s="15" t="str">
        <f>INDEX(Assumptions!$B$8:$B$12,MATCH(B2420,Assumptions!$A$8:$A$12,0))</f>
        <v>Specific Identification</v>
      </c>
      <c r="K2420" s="16">
        <f>G2420/(1-INDEX(Assumptions!$D$8:$D$12,MATCH(B2420,Assumptions!$A$8:$A$12,0)))</f>
        <v>1129409.4871794872</v>
      </c>
      <c r="L2420" s="16">
        <f t="shared" si="260"/>
        <v>26428.182000000001</v>
      </c>
      <c r="M2420" s="16">
        <f t="shared" si="261"/>
        <v>56470.474358974367</v>
      </c>
      <c r="N2420" s="14">
        <f>E2420*(K2420-L2420-M2420)*IF(F2420="GHS",1,Assumptions!$B$4)</f>
        <v>219767274.47230768</v>
      </c>
      <c r="O2420" s="15">
        <f t="shared" ca="1" si="262"/>
        <v>447</v>
      </c>
      <c r="P2420" s="15" t="str">
        <f t="shared" ca="1" si="263"/>
        <v>365d+</v>
      </c>
      <c r="Q2420" s="17">
        <f ca="1">IF(P2420="0-90d",0,IF(P2420="91-180d",INDEX(Assumptions!$F$8:$F$12,MATCH(B2420,Assumptions!$A$8:$A$12,0)),IF(P2420="181-365d",INDEX(Assumptions!$G$8:$G$12,MATCH(B2420,Assumptions!$A$8:$A$12,0)),INDEX(Assumptions!$H$8:$H$12,MATCH(B2420,Assumptions!$A$8:$A$12,0)))))</f>
        <v>0.15</v>
      </c>
      <c r="R2420" s="14">
        <f t="shared" ca="1" si="264"/>
        <v>27749591.099999998</v>
      </c>
      <c r="S2420" s="14">
        <f t="shared" ca="1" si="265"/>
        <v>157247682.90000001</v>
      </c>
      <c r="T2420" s="11" t="s">
        <v>25</v>
      </c>
      <c r="U2420" s="18" t="s">
        <v>26</v>
      </c>
    </row>
    <row r="2421" spans="1:21" ht="15" customHeight="1" x14ac:dyDescent="0.15">
      <c r="A2421" s="10" t="s">
        <v>2469</v>
      </c>
      <c r="B2421" s="11" t="s">
        <v>46</v>
      </c>
      <c r="C2421" s="11" t="s">
        <v>119</v>
      </c>
      <c r="D2421" s="12">
        <v>45939</v>
      </c>
      <c r="E2421" s="11">
        <v>1491</v>
      </c>
      <c r="F2421" s="11" t="s">
        <v>33</v>
      </c>
      <c r="G2421" s="13">
        <v>522438.01</v>
      </c>
      <c r="H2421" s="14">
        <f t="shared" si="259"/>
        <v>778955072.90999997</v>
      </c>
      <c r="I2421" s="14">
        <f>IF(F2421="GHS",H2421,H2421*Assumptions!$B$4)</f>
        <v>778955072.90999997</v>
      </c>
      <c r="J2421" s="15" t="str">
        <f>INDEX(Assumptions!$B$8:$B$12,MATCH(B2421,Assumptions!$A$8:$A$12,0))</f>
        <v>Specific Identification</v>
      </c>
      <c r="K2421" s="16">
        <f>G2421/(1-INDEX(Assumptions!$D$8:$D$12,MATCH(B2421,Assumptions!$A$8:$A$12,0)))</f>
        <v>669792.3205128205</v>
      </c>
      <c r="L2421" s="16">
        <f t="shared" si="260"/>
        <v>15673.140299999999</v>
      </c>
      <c r="M2421" s="16">
        <f t="shared" si="261"/>
        <v>33489.616025641029</v>
      </c>
      <c r="N2421" s="14">
        <f>E2421*(K2421-L2421-M2421)*IF(F2421="GHS",1,Assumptions!$B$4)</f>
        <v>925358680.20308471</v>
      </c>
      <c r="O2421" s="15">
        <f t="shared" ca="1" si="262"/>
        <v>347</v>
      </c>
      <c r="P2421" s="15" t="str">
        <f t="shared" ca="1" si="263"/>
        <v>181-365d</v>
      </c>
      <c r="Q2421" s="17">
        <f ca="1">IF(P2421="0-90d",0,IF(P2421="91-180d",INDEX(Assumptions!$F$8:$F$12,MATCH(B2421,Assumptions!$A$8:$A$12,0)),IF(P2421="181-365d",INDEX(Assumptions!$G$8:$G$12,MATCH(B2421,Assumptions!$A$8:$A$12,0)),INDEX(Assumptions!$H$8:$H$12,MATCH(B2421,Assumptions!$A$8:$A$12,0)))))</f>
        <v>0.05</v>
      </c>
      <c r="R2421" s="14">
        <f t="shared" ca="1" si="264"/>
        <v>38947753.645499997</v>
      </c>
      <c r="S2421" s="14">
        <f t="shared" ca="1" si="265"/>
        <v>740007319.26450002</v>
      </c>
      <c r="T2421" s="11" t="s">
        <v>25</v>
      </c>
      <c r="U2421" s="18" t="s">
        <v>26</v>
      </c>
    </row>
    <row r="2422" spans="1:21" ht="15" customHeight="1" x14ac:dyDescent="0.15">
      <c r="A2422" s="10" t="s">
        <v>2470</v>
      </c>
      <c r="B2422" s="11" t="s">
        <v>22</v>
      </c>
      <c r="C2422" s="11" t="s">
        <v>81</v>
      </c>
      <c r="D2422" s="12">
        <v>45863</v>
      </c>
      <c r="E2422" s="11">
        <v>1732</v>
      </c>
      <c r="F2422" s="11" t="s">
        <v>24</v>
      </c>
      <c r="G2422" s="13">
        <v>11957.15</v>
      </c>
      <c r="H2422" s="14">
        <f t="shared" si="259"/>
        <v>20709783.800000001</v>
      </c>
      <c r="I2422" s="14">
        <f>IF(F2422="GHS",H2422,H2422*Assumptions!$B$4)</f>
        <v>223665665.04000002</v>
      </c>
      <c r="J2422" s="15" t="str">
        <f>INDEX(Assumptions!$B$8:$B$12,MATCH(B2422,Assumptions!$A$8:$A$12,0))</f>
        <v>FIFO</v>
      </c>
      <c r="K2422" s="16">
        <f>G2422/(1-INDEX(Assumptions!$D$8:$D$12,MATCH(B2422,Assumptions!$A$8:$A$12,0)))</f>
        <v>14581.890243902437</v>
      </c>
      <c r="L2422" s="16">
        <f t="shared" si="260"/>
        <v>358.71449999999999</v>
      </c>
      <c r="M2422" s="16">
        <f t="shared" si="261"/>
        <v>729.09451219512187</v>
      </c>
      <c r="N2422" s="14">
        <f>E2422*(K2422-L2422-M2422)*IF(F2422="GHS",1,Assumptions!$B$4)</f>
        <v>252414885.88782433</v>
      </c>
      <c r="O2422" s="15">
        <f t="shared" ca="1" si="262"/>
        <v>423</v>
      </c>
      <c r="P2422" s="15" t="str">
        <f t="shared" ca="1" si="263"/>
        <v>365d+</v>
      </c>
      <c r="Q2422" s="17">
        <f ca="1">IF(P2422="0-90d",0,IF(P2422="91-180d",INDEX(Assumptions!$F$8:$F$12,MATCH(B2422,Assumptions!$A$8:$A$12,0)),IF(P2422="181-365d",INDEX(Assumptions!$G$8:$G$12,MATCH(B2422,Assumptions!$A$8:$A$12,0)),INDEX(Assumptions!$H$8:$H$12,MATCH(B2422,Assumptions!$A$8:$A$12,0)))))</f>
        <v>0.5</v>
      </c>
      <c r="R2422" s="14">
        <f t="shared" ca="1" si="264"/>
        <v>111832832.52000001</v>
      </c>
      <c r="S2422" s="14">
        <f t="shared" ca="1" si="265"/>
        <v>111832832.52000001</v>
      </c>
      <c r="T2422" s="11" t="s">
        <v>25</v>
      </c>
      <c r="U2422" s="18" t="s">
        <v>36</v>
      </c>
    </row>
    <row r="2423" spans="1:21" ht="15" customHeight="1" x14ac:dyDescent="0.15">
      <c r="A2423" s="10" t="s">
        <v>2471</v>
      </c>
      <c r="B2423" s="11" t="s">
        <v>22</v>
      </c>
      <c r="C2423" s="11" t="s">
        <v>23</v>
      </c>
      <c r="D2423" s="12">
        <v>45781</v>
      </c>
      <c r="E2423" s="11">
        <v>4175</v>
      </c>
      <c r="F2423" s="11" t="s">
        <v>24</v>
      </c>
      <c r="G2423" s="13">
        <v>12862.78</v>
      </c>
      <c r="H2423" s="14">
        <f t="shared" si="259"/>
        <v>53702106.5</v>
      </c>
      <c r="I2423" s="14">
        <f>IF(F2423="GHS",H2423,H2423*Assumptions!$B$4)</f>
        <v>579982750.20000005</v>
      </c>
      <c r="J2423" s="15" t="str">
        <f>INDEX(Assumptions!$B$8:$B$12,MATCH(B2423,Assumptions!$A$8:$A$12,0))</f>
        <v>FIFO</v>
      </c>
      <c r="K2423" s="16">
        <f>G2423/(1-INDEX(Assumptions!$D$8:$D$12,MATCH(B2423,Assumptions!$A$8:$A$12,0)))</f>
        <v>15686.317073170731</v>
      </c>
      <c r="L2423" s="16">
        <f t="shared" si="260"/>
        <v>385.88339999999999</v>
      </c>
      <c r="M2423" s="16">
        <f t="shared" si="261"/>
        <v>784.31585365853653</v>
      </c>
      <c r="N2423" s="14">
        <f>E2423*(K2423-L2423-M2423)*IF(F2423="GHS",1,Assumptions!$B$4)</f>
        <v>654531752.48180485</v>
      </c>
      <c r="O2423" s="15">
        <f t="shared" ca="1" si="262"/>
        <v>505</v>
      </c>
      <c r="P2423" s="15" t="str">
        <f t="shared" ca="1" si="263"/>
        <v>365d+</v>
      </c>
      <c r="Q2423" s="17">
        <f ca="1">IF(P2423="0-90d",0,IF(P2423="91-180d",INDEX(Assumptions!$F$8:$F$12,MATCH(B2423,Assumptions!$A$8:$A$12,0)),IF(P2423="181-365d",INDEX(Assumptions!$G$8:$G$12,MATCH(B2423,Assumptions!$A$8:$A$12,0)),INDEX(Assumptions!$H$8:$H$12,MATCH(B2423,Assumptions!$A$8:$A$12,0)))))</f>
        <v>0.5</v>
      </c>
      <c r="R2423" s="14">
        <f t="shared" ca="1" si="264"/>
        <v>289991375.10000002</v>
      </c>
      <c r="S2423" s="14">
        <f t="shared" ca="1" si="265"/>
        <v>289991375.10000002</v>
      </c>
      <c r="T2423" s="11" t="s">
        <v>25</v>
      </c>
      <c r="U2423" s="18" t="s">
        <v>26</v>
      </c>
    </row>
    <row r="2424" spans="1:21" ht="15" customHeight="1" x14ac:dyDescent="0.15">
      <c r="A2424" s="10" t="s">
        <v>2472</v>
      </c>
      <c r="B2424" s="11" t="s">
        <v>46</v>
      </c>
      <c r="C2424" s="11" t="s">
        <v>119</v>
      </c>
      <c r="D2424" s="12">
        <v>45805</v>
      </c>
      <c r="E2424" s="11">
        <v>2174</v>
      </c>
      <c r="F2424" s="11" t="s">
        <v>33</v>
      </c>
      <c r="G2424" s="13">
        <v>234086.72</v>
      </c>
      <c r="H2424" s="14">
        <f t="shared" si="259"/>
        <v>508904529.28000003</v>
      </c>
      <c r="I2424" s="14">
        <f>IF(F2424="GHS",H2424,H2424*Assumptions!$B$4)</f>
        <v>508904529.28000003</v>
      </c>
      <c r="J2424" s="15" t="str">
        <f>INDEX(Assumptions!$B$8:$B$12,MATCH(B2424,Assumptions!$A$8:$A$12,0))</f>
        <v>Specific Identification</v>
      </c>
      <c r="K2424" s="16">
        <f>G2424/(1-INDEX(Assumptions!$D$8:$D$12,MATCH(B2424,Assumptions!$A$8:$A$12,0)))</f>
        <v>300111.1794871795</v>
      </c>
      <c r="L2424" s="16">
        <f t="shared" si="260"/>
        <v>7022.6016</v>
      </c>
      <c r="M2424" s="16">
        <f t="shared" si="261"/>
        <v>15005.558974358975</v>
      </c>
      <c r="N2424" s="14">
        <f>E2424*(K2424-L2424-M2424)*IF(F2424="GHS",1,Assumptions!$B$4)</f>
        <v>604552483.11647189</v>
      </c>
      <c r="O2424" s="15">
        <f t="shared" ca="1" si="262"/>
        <v>481</v>
      </c>
      <c r="P2424" s="15" t="str">
        <f t="shared" ca="1" si="263"/>
        <v>365d+</v>
      </c>
      <c r="Q2424" s="17">
        <f ca="1">IF(P2424="0-90d",0,IF(P2424="91-180d",INDEX(Assumptions!$F$8:$F$12,MATCH(B2424,Assumptions!$A$8:$A$12,0)),IF(P2424="181-365d",INDEX(Assumptions!$G$8:$G$12,MATCH(B2424,Assumptions!$A$8:$A$12,0)),INDEX(Assumptions!$H$8:$H$12,MATCH(B2424,Assumptions!$A$8:$A$12,0)))))</f>
        <v>0.15</v>
      </c>
      <c r="R2424" s="14">
        <f t="shared" ca="1" si="264"/>
        <v>76335679.392000005</v>
      </c>
      <c r="S2424" s="14">
        <f t="shared" ca="1" si="265"/>
        <v>432568849.88800001</v>
      </c>
      <c r="T2424" s="11" t="s">
        <v>25</v>
      </c>
      <c r="U2424" s="18" t="s">
        <v>26</v>
      </c>
    </row>
    <row r="2425" spans="1:21" ht="15" customHeight="1" x14ac:dyDescent="0.15">
      <c r="A2425" s="10" t="s">
        <v>2473</v>
      </c>
      <c r="B2425" s="11" t="s">
        <v>46</v>
      </c>
      <c r="C2425" s="11" t="s">
        <v>47</v>
      </c>
      <c r="D2425" s="12">
        <v>46095</v>
      </c>
      <c r="E2425" s="11">
        <v>4650</v>
      </c>
      <c r="F2425" s="11" t="s">
        <v>33</v>
      </c>
      <c r="G2425" s="13">
        <v>529624.74</v>
      </c>
      <c r="H2425" s="14">
        <f t="shared" si="259"/>
        <v>2462755041</v>
      </c>
      <c r="I2425" s="14">
        <f>IF(F2425="GHS",H2425,H2425*Assumptions!$B$4)</f>
        <v>2462755041</v>
      </c>
      <c r="J2425" s="15" t="str">
        <f>INDEX(Assumptions!$B$8:$B$12,MATCH(B2425,Assumptions!$A$8:$A$12,0))</f>
        <v>Specific Identification</v>
      </c>
      <c r="K2425" s="16">
        <f>G2425/(1-INDEX(Assumptions!$D$8:$D$12,MATCH(B2425,Assumptions!$A$8:$A$12,0)))</f>
        <v>679006.07692307688</v>
      </c>
      <c r="L2425" s="16">
        <f t="shared" si="260"/>
        <v>15888.742199999999</v>
      </c>
      <c r="M2425" s="16">
        <f t="shared" si="261"/>
        <v>33950.303846153845</v>
      </c>
      <c r="N2425" s="14">
        <f>E2425*(K2425-L2425-M2425)*IF(F2425="GHS",1,Assumptions!$B$4)</f>
        <v>2925626693.577692</v>
      </c>
      <c r="O2425" s="15">
        <f t="shared" ca="1" si="262"/>
        <v>191</v>
      </c>
      <c r="P2425" s="15" t="str">
        <f t="shared" ca="1" si="263"/>
        <v>181-365d</v>
      </c>
      <c r="Q2425" s="17">
        <f ca="1">IF(P2425="0-90d",0,IF(P2425="91-180d",INDEX(Assumptions!$F$8:$F$12,MATCH(B2425,Assumptions!$A$8:$A$12,0)),IF(P2425="181-365d",INDEX(Assumptions!$G$8:$G$12,MATCH(B2425,Assumptions!$A$8:$A$12,0)),INDEX(Assumptions!$H$8:$H$12,MATCH(B2425,Assumptions!$A$8:$A$12,0)))))</f>
        <v>0.05</v>
      </c>
      <c r="R2425" s="14">
        <f t="shared" ca="1" si="264"/>
        <v>123137752.05000001</v>
      </c>
      <c r="S2425" s="14">
        <f t="shared" ca="1" si="265"/>
        <v>2339617288.9499998</v>
      </c>
      <c r="T2425" s="11" t="s">
        <v>25</v>
      </c>
      <c r="U2425" s="18" t="s">
        <v>26</v>
      </c>
    </row>
    <row r="2426" spans="1:21" ht="15" customHeight="1" x14ac:dyDescent="0.15">
      <c r="A2426" s="10" t="s">
        <v>2474</v>
      </c>
      <c r="B2426" s="11" t="s">
        <v>46</v>
      </c>
      <c r="C2426" s="11" t="s">
        <v>119</v>
      </c>
      <c r="D2426" s="12">
        <v>46100</v>
      </c>
      <c r="E2426" s="11">
        <v>4534</v>
      </c>
      <c r="F2426" s="11" t="s">
        <v>33</v>
      </c>
      <c r="G2426" s="13">
        <v>506080.05</v>
      </c>
      <c r="H2426" s="14">
        <f t="shared" si="259"/>
        <v>2294566946.6999998</v>
      </c>
      <c r="I2426" s="14">
        <f>IF(F2426="GHS",H2426,H2426*Assumptions!$B$4)</f>
        <v>2294566946.6999998</v>
      </c>
      <c r="J2426" s="15" t="str">
        <f>INDEX(Assumptions!$B$8:$B$12,MATCH(B2426,Assumptions!$A$8:$A$12,0))</f>
        <v>Specific Identification</v>
      </c>
      <c r="K2426" s="16">
        <f>G2426/(1-INDEX(Assumptions!$D$8:$D$12,MATCH(B2426,Assumptions!$A$8:$A$12,0)))</f>
        <v>648820.57692307688</v>
      </c>
      <c r="L2426" s="16">
        <f t="shared" si="260"/>
        <v>15182.4015</v>
      </c>
      <c r="M2426" s="16">
        <f t="shared" si="261"/>
        <v>32441.028846153844</v>
      </c>
      <c r="N2426" s="14">
        <f>E2426*(K2426-L2426-M2426)*IF(F2426="GHS",1,Assumptions!$B$4)</f>
        <v>2725827862.5797687</v>
      </c>
      <c r="O2426" s="15">
        <f t="shared" ca="1" si="262"/>
        <v>186</v>
      </c>
      <c r="P2426" s="15" t="str">
        <f t="shared" ca="1" si="263"/>
        <v>181-365d</v>
      </c>
      <c r="Q2426" s="17">
        <f ca="1">IF(P2426="0-90d",0,IF(P2426="91-180d",INDEX(Assumptions!$F$8:$F$12,MATCH(B2426,Assumptions!$A$8:$A$12,0)),IF(P2426="181-365d",INDEX(Assumptions!$G$8:$G$12,MATCH(B2426,Assumptions!$A$8:$A$12,0)),INDEX(Assumptions!$H$8:$H$12,MATCH(B2426,Assumptions!$A$8:$A$12,0)))))</f>
        <v>0.05</v>
      </c>
      <c r="R2426" s="14">
        <f t="shared" ca="1" si="264"/>
        <v>114728347.33499999</v>
      </c>
      <c r="S2426" s="14">
        <f t="shared" ca="1" si="265"/>
        <v>2179838599.3649998</v>
      </c>
      <c r="T2426" s="11" t="s">
        <v>25</v>
      </c>
      <c r="U2426" s="18" t="s">
        <v>26</v>
      </c>
    </row>
    <row r="2427" spans="1:21" ht="15" customHeight="1" x14ac:dyDescent="0.15">
      <c r="A2427" s="10" t="s">
        <v>2475</v>
      </c>
      <c r="B2427" s="11" t="s">
        <v>31</v>
      </c>
      <c r="C2427" s="11" t="s">
        <v>76</v>
      </c>
      <c r="D2427" s="12">
        <v>46033</v>
      </c>
      <c r="E2427" s="11">
        <v>1362</v>
      </c>
      <c r="F2427" s="11" t="s">
        <v>33</v>
      </c>
      <c r="G2427" s="13">
        <v>2737.01</v>
      </c>
      <c r="H2427" s="14">
        <f t="shared" si="259"/>
        <v>3727807.62</v>
      </c>
      <c r="I2427" s="14">
        <f>IF(F2427="GHS",H2427,H2427*Assumptions!$B$4)</f>
        <v>3727807.62</v>
      </c>
      <c r="J2427" s="15" t="str">
        <f>INDEX(Assumptions!$B$8:$B$12,MATCH(B2427,Assumptions!$A$8:$A$12,0))</f>
        <v>Weighted Average</v>
      </c>
      <c r="K2427" s="16">
        <f>G2427/(1-INDEX(Assumptions!$D$8:$D$12,MATCH(B2427,Assumptions!$A$8:$A$12,0)))</f>
        <v>3801.4027777777783</v>
      </c>
      <c r="L2427" s="16">
        <f t="shared" si="260"/>
        <v>82.110300000000009</v>
      </c>
      <c r="M2427" s="16">
        <f t="shared" si="261"/>
        <v>190.07013888888892</v>
      </c>
      <c r="N2427" s="14">
        <f>E2427*(K2427-L2427-M2427)*IF(F2427="GHS",1,Assumptions!$B$4)</f>
        <v>4806800.8255666681</v>
      </c>
      <c r="O2427" s="15">
        <f t="shared" ca="1" si="262"/>
        <v>253</v>
      </c>
      <c r="P2427" s="15" t="str">
        <f t="shared" ca="1" si="263"/>
        <v>181-365d</v>
      </c>
      <c r="Q2427" s="17">
        <f ca="1">IF(P2427="0-90d",0,IF(P2427="91-180d",INDEX(Assumptions!$F$8:$F$12,MATCH(B2427,Assumptions!$A$8:$A$12,0)),IF(P2427="181-365d",INDEX(Assumptions!$G$8:$G$12,MATCH(B2427,Assumptions!$A$8:$A$12,0)),INDEX(Assumptions!$H$8:$H$12,MATCH(B2427,Assumptions!$A$8:$A$12,0)))))</f>
        <v>0.2</v>
      </c>
      <c r="R2427" s="14">
        <f t="shared" ca="1" si="264"/>
        <v>745561.52400000009</v>
      </c>
      <c r="S2427" s="14">
        <f t="shared" ca="1" si="265"/>
        <v>2982246.0959999999</v>
      </c>
      <c r="T2427" s="11" t="s">
        <v>50</v>
      </c>
      <c r="U2427" s="18" t="s">
        <v>26</v>
      </c>
    </row>
    <row r="2428" spans="1:21" ht="15" customHeight="1" x14ac:dyDescent="0.15">
      <c r="A2428" s="10" t="s">
        <v>2476</v>
      </c>
      <c r="B2428" s="11" t="s">
        <v>41</v>
      </c>
      <c r="C2428" s="11" t="s">
        <v>115</v>
      </c>
      <c r="D2428" s="12">
        <v>45742</v>
      </c>
      <c r="E2428" s="11">
        <v>4032</v>
      </c>
      <c r="F2428" s="11" t="s">
        <v>33</v>
      </c>
      <c r="G2428" s="13">
        <v>307.12</v>
      </c>
      <c r="H2428" s="14">
        <f t="shared" si="259"/>
        <v>1238307.8400000001</v>
      </c>
      <c r="I2428" s="14">
        <f>IF(F2428="GHS",H2428,H2428*Assumptions!$B$4)</f>
        <v>1238307.8400000001</v>
      </c>
      <c r="J2428" s="15" t="str">
        <f>INDEX(Assumptions!$B$8:$B$12,MATCH(B2428,Assumptions!$A$8:$A$12,0))</f>
        <v>Weighted Average</v>
      </c>
      <c r="K2428" s="16">
        <f>G2428/(1-INDEX(Assumptions!$D$8:$D$12,MATCH(B2428,Assumptions!$A$8:$A$12,0)))</f>
        <v>472.49230769230769</v>
      </c>
      <c r="L2428" s="16">
        <f t="shared" si="260"/>
        <v>9.2135999999999996</v>
      </c>
      <c r="M2428" s="16">
        <f t="shared" si="261"/>
        <v>23.624615384615385</v>
      </c>
      <c r="N2428" s="14">
        <f>E2428*(K2428-L2428-M2428)*IF(F2428="GHS",1,Assumptions!$B$4)</f>
        <v>1772685.3001846154</v>
      </c>
      <c r="O2428" s="15">
        <f t="shared" ca="1" si="262"/>
        <v>544</v>
      </c>
      <c r="P2428" s="15" t="str">
        <f t="shared" ca="1" si="263"/>
        <v>365d+</v>
      </c>
      <c r="Q2428" s="17">
        <f ca="1">IF(P2428="0-90d",0,IF(P2428="91-180d",INDEX(Assumptions!$F$8:$F$12,MATCH(B2428,Assumptions!$A$8:$A$12,0)),IF(P2428="181-365d",INDEX(Assumptions!$G$8:$G$12,MATCH(B2428,Assumptions!$A$8:$A$12,0)),INDEX(Assumptions!$H$8:$H$12,MATCH(B2428,Assumptions!$A$8:$A$12,0)))))</f>
        <v>0.8</v>
      </c>
      <c r="R2428" s="14">
        <f t="shared" ca="1" si="264"/>
        <v>990646.27200000011</v>
      </c>
      <c r="S2428" s="14">
        <f t="shared" ca="1" si="265"/>
        <v>247661.56799999997</v>
      </c>
      <c r="T2428" s="11" t="s">
        <v>25</v>
      </c>
      <c r="U2428" s="18" t="s">
        <v>26</v>
      </c>
    </row>
    <row r="2429" spans="1:21" ht="15" customHeight="1" x14ac:dyDescent="0.15">
      <c r="A2429" s="10" t="s">
        <v>2477</v>
      </c>
      <c r="B2429" s="11" t="s">
        <v>41</v>
      </c>
      <c r="C2429" s="11" t="s">
        <v>44</v>
      </c>
      <c r="D2429" s="12">
        <v>45823</v>
      </c>
      <c r="E2429" s="11">
        <v>4686</v>
      </c>
      <c r="F2429" s="11" t="s">
        <v>33</v>
      </c>
      <c r="G2429" s="13">
        <v>392.14</v>
      </c>
      <c r="H2429" s="14">
        <f t="shared" si="259"/>
        <v>1837568.04</v>
      </c>
      <c r="I2429" s="14">
        <f>IF(F2429="GHS",H2429,H2429*Assumptions!$B$4)</f>
        <v>1837568.04</v>
      </c>
      <c r="J2429" s="15" t="str">
        <f>INDEX(Assumptions!$B$8:$B$12,MATCH(B2429,Assumptions!$A$8:$A$12,0))</f>
        <v>Weighted Average</v>
      </c>
      <c r="K2429" s="16">
        <f>G2429/(1-INDEX(Assumptions!$D$8:$D$12,MATCH(B2429,Assumptions!$A$8:$A$12,0)))</f>
        <v>603.29230769230765</v>
      </c>
      <c r="L2429" s="16">
        <f t="shared" si="260"/>
        <v>11.764199999999999</v>
      </c>
      <c r="M2429" s="16">
        <f t="shared" si="261"/>
        <v>30.164615384615384</v>
      </c>
      <c r="N2429" s="14">
        <f>E2429*(K2429-L2429-M2429)*IF(F2429="GHS",1,Assumptions!$B$4)</f>
        <v>2630549.3249538462</v>
      </c>
      <c r="O2429" s="15">
        <f t="shared" ca="1" si="262"/>
        <v>463</v>
      </c>
      <c r="P2429" s="15" t="str">
        <f t="shared" ca="1" si="263"/>
        <v>365d+</v>
      </c>
      <c r="Q2429" s="17">
        <f ca="1">IF(P2429="0-90d",0,IF(P2429="91-180d",INDEX(Assumptions!$F$8:$F$12,MATCH(B2429,Assumptions!$A$8:$A$12,0)),IF(P2429="181-365d",INDEX(Assumptions!$G$8:$G$12,MATCH(B2429,Assumptions!$A$8:$A$12,0)),INDEX(Assumptions!$H$8:$H$12,MATCH(B2429,Assumptions!$A$8:$A$12,0)))))</f>
        <v>0.8</v>
      </c>
      <c r="R2429" s="14">
        <f t="shared" ca="1" si="264"/>
        <v>1470054.432</v>
      </c>
      <c r="S2429" s="14">
        <f t="shared" ca="1" si="265"/>
        <v>367513.60800000001</v>
      </c>
      <c r="T2429" s="11" t="s">
        <v>25</v>
      </c>
      <c r="U2429" s="18" t="s">
        <v>26</v>
      </c>
    </row>
    <row r="2430" spans="1:21" ht="15" customHeight="1" x14ac:dyDescent="0.15">
      <c r="A2430" s="10" t="s">
        <v>2478</v>
      </c>
      <c r="B2430" s="11" t="s">
        <v>28</v>
      </c>
      <c r="C2430" s="11" t="s">
        <v>38</v>
      </c>
      <c r="D2430" s="12">
        <v>45851</v>
      </c>
      <c r="E2430" s="11">
        <v>3526</v>
      </c>
      <c r="F2430" s="11" t="s">
        <v>24</v>
      </c>
      <c r="G2430" s="13">
        <v>12458.31</v>
      </c>
      <c r="H2430" s="14">
        <f t="shared" si="259"/>
        <v>43928001.059999995</v>
      </c>
      <c r="I2430" s="14">
        <f>IF(F2430="GHS",H2430,H2430*Assumptions!$B$4)</f>
        <v>474422411.44799995</v>
      </c>
      <c r="J2430" s="15" t="str">
        <f>INDEX(Assumptions!$B$8:$B$12,MATCH(B2430,Assumptions!$A$8:$A$12,0))</f>
        <v>Fair Value Less Costs to Sell</v>
      </c>
      <c r="K2430" s="16">
        <f>G2430/(1-INDEX(Assumptions!$D$8:$D$12,MATCH(B2430,Assumptions!$A$8:$A$12,0)))</f>
        <v>14157.170454545454</v>
      </c>
      <c r="L2430" s="16">
        <f t="shared" si="260"/>
        <v>373.74929999999995</v>
      </c>
      <c r="M2430" s="16">
        <f t="shared" si="261"/>
        <v>707.85852272727277</v>
      </c>
      <c r="N2430" s="14">
        <f>E2430*(K2430-L2430-M2430)*IF(F2430="GHS",1,Assumptions!$B$4)</f>
        <v>497927885.46974188</v>
      </c>
      <c r="O2430" s="15">
        <f t="shared" ca="1" si="262"/>
        <v>435</v>
      </c>
      <c r="P2430" s="15" t="str">
        <f t="shared" ca="1" si="263"/>
        <v>365d+</v>
      </c>
      <c r="Q2430" s="17">
        <f ca="1">IF(P2430="0-90d",0,IF(P2430="91-180d",INDEX(Assumptions!$F$8:$F$12,MATCH(B2430,Assumptions!$A$8:$A$12,0)),IF(P2430="181-365d",INDEX(Assumptions!$G$8:$G$12,MATCH(B2430,Assumptions!$A$8:$A$12,0)),INDEX(Assumptions!$H$8:$H$12,MATCH(B2430,Assumptions!$A$8:$A$12,0)))))</f>
        <v>0.4</v>
      </c>
      <c r="R2430" s="14">
        <f t="shared" ca="1" si="264"/>
        <v>189768964.5792</v>
      </c>
      <c r="S2430" s="14">
        <f t="shared" ca="1" si="265"/>
        <v>284653446.86879992</v>
      </c>
      <c r="T2430" s="11" t="s">
        <v>25</v>
      </c>
      <c r="U2430" s="18" t="s">
        <v>36</v>
      </c>
    </row>
    <row r="2431" spans="1:21" ht="15" customHeight="1" x14ac:dyDescent="0.15">
      <c r="A2431" s="10" t="s">
        <v>2479</v>
      </c>
      <c r="B2431" s="11" t="s">
        <v>41</v>
      </c>
      <c r="C2431" s="11" t="s">
        <v>42</v>
      </c>
      <c r="D2431" s="12">
        <v>46149</v>
      </c>
      <c r="E2431" s="11">
        <v>3484</v>
      </c>
      <c r="F2431" s="11" t="s">
        <v>33</v>
      </c>
      <c r="G2431" s="13">
        <v>501.59</v>
      </c>
      <c r="H2431" s="14">
        <f t="shared" si="259"/>
        <v>1747539.5599999998</v>
      </c>
      <c r="I2431" s="14">
        <f>IF(F2431="GHS",H2431,H2431*Assumptions!$B$4)</f>
        <v>1747539.5599999998</v>
      </c>
      <c r="J2431" s="15" t="str">
        <f>INDEX(Assumptions!$B$8:$B$12,MATCH(B2431,Assumptions!$A$8:$A$12,0))</f>
        <v>Weighted Average</v>
      </c>
      <c r="K2431" s="16">
        <f>G2431/(1-INDEX(Assumptions!$D$8:$D$12,MATCH(B2431,Assumptions!$A$8:$A$12,0)))</f>
        <v>771.676923076923</v>
      </c>
      <c r="L2431" s="16">
        <f t="shared" si="260"/>
        <v>15.047699999999999</v>
      </c>
      <c r="M2431" s="16">
        <f t="shared" si="261"/>
        <v>38.583846153846153</v>
      </c>
      <c r="N2431" s="14">
        <f>E2431*(K2431-L2431-M2431)*IF(F2431="GHS",1,Assumptions!$B$4)</f>
        <v>2501670.0932</v>
      </c>
      <c r="O2431" s="15">
        <f t="shared" ca="1" si="262"/>
        <v>137</v>
      </c>
      <c r="P2431" s="15" t="str">
        <f t="shared" ca="1" si="263"/>
        <v>91-180d</v>
      </c>
      <c r="Q2431" s="17">
        <f ca="1">IF(P2431="0-90d",0,IF(P2431="91-180d",INDEX(Assumptions!$F$8:$F$12,MATCH(B2431,Assumptions!$A$8:$A$12,0)),IF(P2431="181-365d",INDEX(Assumptions!$G$8:$G$12,MATCH(B2431,Assumptions!$A$8:$A$12,0)),INDEX(Assumptions!$H$8:$H$12,MATCH(B2431,Assumptions!$A$8:$A$12,0)))))</f>
        <v>0.1</v>
      </c>
      <c r="R2431" s="14">
        <f t="shared" ca="1" si="264"/>
        <v>174753.95600000001</v>
      </c>
      <c r="S2431" s="14">
        <f t="shared" ca="1" si="265"/>
        <v>1572785.6039999998</v>
      </c>
      <c r="T2431" s="11" t="s">
        <v>25</v>
      </c>
      <c r="U2431" s="18" t="s">
        <v>36</v>
      </c>
    </row>
    <row r="2432" spans="1:21" ht="15" customHeight="1" x14ac:dyDescent="0.15">
      <c r="A2432" s="10" t="s">
        <v>2480</v>
      </c>
      <c r="B2432" s="11" t="s">
        <v>31</v>
      </c>
      <c r="C2432" s="11" t="s">
        <v>76</v>
      </c>
      <c r="D2432" s="12">
        <v>45885</v>
      </c>
      <c r="E2432" s="11">
        <v>3544</v>
      </c>
      <c r="F2432" s="11" t="s">
        <v>33</v>
      </c>
      <c r="G2432" s="13">
        <v>3139.08</v>
      </c>
      <c r="H2432" s="14">
        <f t="shared" si="259"/>
        <v>11124899.52</v>
      </c>
      <c r="I2432" s="14">
        <f>IF(F2432="GHS",H2432,H2432*Assumptions!$B$4)</f>
        <v>11124899.52</v>
      </c>
      <c r="J2432" s="15" t="str">
        <f>INDEX(Assumptions!$B$8:$B$12,MATCH(B2432,Assumptions!$A$8:$A$12,0))</f>
        <v>Weighted Average</v>
      </c>
      <c r="K2432" s="16">
        <f>G2432/(1-INDEX(Assumptions!$D$8:$D$12,MATCH(B2432,Assumptions!$A$8:$A$12,0)))</f>
        <v>4359.833333333333</v>
      </c>
      <c r="L2432" s="16">
        <f t="shared" si="260"/>
        <v>94.172399999999996</v>
      </c>
      <c r="M2432" s="16">
        <f t="shared" si="261"/>
        <v>217.99166666666667</v>
      </c>
      <c r="N2432" s="14">
        <f>E2432*(K2432-L2432-M2432)*IF(F2432="GHS",1,Assumptions!$B$4)</f>
        <v>14344939.881066663</v>
      </c>
      <c r="O2432" s="15">
        <f t="shared" ca="1" si="262"/>
        <v>401</v>
      </c>
      <c r="P2432" s="15" t="str">
        <f t="shared" ca="1" si="263"/>
        <v>365d+</v>
      </c>
      <c r="Q2432" s="17">
        <f ca="1">IF(P2432="0-90d",0,IF(P2432="91-180d",INDEX(Assumptions!$F$8:$F$12,MATCH(B2432,Assumptions!$A$8:$A$12,0)),IF(P2432="181-365d",INDEX(Assumptions!$G$8:$G$12,MATCH(B2432,Assumptions!$A$8:$A$12,0)),INDEX(Assumptions!$H$8:$H$12,MATCH(B2432,Assumptions!$A$8:$A$12,0)))))</f>
        <v>0.6</v>
      </c>
      <c r="R2432" s="14">
        <f t="shared" ca="1" si="264"/>
        <v>6674939.7119999994</v>
      </c>
      <c r="S2432" s="14">
        <f t="shared" si="265"/>
        <v>0</v>
      </c>
      <c r="T2432" s="11" t="s">
        <v>39</v>
      </c>
      <c r="U2432" s="18" t="s">
        <v>26</v>
      </c>
    </row>
    <row r="2433" spans="1:21" ht="15" customHeight="1" x14ac:dyDescent="0.15">
      <c r="A2433" s="10" t="s">
        <v>2481</v>
      </c>
      <c r="B2433" s="11" t="s">
        <v>41</v>
      </c>
      <c r="C2433" s="11" t="s">
        <v>42</v>
      </c>
      <c r="D2433" s="12">
        <v>46143</v>
      </c>
      <c r="E2433" s="11">
        <v>3318</v>
      </c>
      <c r="F2433" s="11" t="s">
        <v>33</v>
      </c>
      <c r="G2433" s="13">
        <v>335.92</v>
      </c>
      <c r="H2433" s="14">
        <f t="shared" si="259"/>
        <v>1114582.56</v>
      </c>
      <c r="I2433" s="14">
        <f>IF(F2433="GHS",H2433,H2433*Assumptions!$B$4)</f>
        <v>1114582.56</v>
      </c>
      <c r="J2433" s="15" t="str">
        <f>INDEX(Assumptions!$B$8:$B$12,MATCH(B2433,Assumptions!$A$8:$A$12,0))</f>
        <v>Weighted Average</v>
      </c>
      <c r="K2433" s="16">
        <f>G2433/(1-INDEX(Assumptions!$D$8:$D$12,MATCH(B2433,Assumptions!$A$8:$A$12,0)))</f>
        <v>516.79999999999995</v>
      </c>
      <c r="L2433" s="16">
        <f t="shared" si="260"/>
        <v>10.0776</v>
      </c>
      <c r="M2433" s="16">
        <f t="shared" si="261"/>
        <v>25.84</v>
      </c>
      <c r="N2433" s="14">
        <f>E2433*(K2433-L2433-M2433)*IF(F2433="GHS",1,Assumptions!$B$4)</f>
        <v>1595567.8032</v>
      </c>
      <c r="O2433" s="15">
        <f t="shared" ca="1" si="262"/>
        <v>143</v>
      </c>
      <c r="P2433" s="15" t="str">
        <f t="shared" ca="1" si="263"/>
        <v>91-180d</v>
      </c>
      <c r="Q2433" s="17">
        <f ca="1">IF(P2433="0-90d",0,IF(P2433="91-180d",INDEX(Assumptions!$F$8:$F$12,MATCH(B2433,Assumptions!$A$8:$A$12,0)),IF(P2433="181-365d",INDEX(Assumptions!$G$8:$G$12,MATCH(B2433,Assumptions!$A$8:$A$12,0)),INDEX(Assumptions!$H$8:$H$12,MATCH(B2433,Assumptions!$A$8:$A$12,0)))))</f>
        <v>0.1</v>
      </c>
      <c r="R2433" s="14">
        <f t="shared" ca="1" si="264"/>
        <v>111458.25600000001</v>
      </c>
      <c r="S2433" s="14">
        <f t="shared" ca="1" si="265"/>
        <v>1003124.304</v>
      </c>
      <c r="T2433" s="11" t="s">
        <v>25</v>
      </c>
      <c r="U2433" s="18" t="s">
        <v>26</v>
      </c>
    </row>
    <row r="2434" spans="1:21" ht="15" customHeight="1" x14ac:dyDescent="0.15">
      <c r="A2434" s="10" t="s">
        <v>2482</v>
      </c>
      <c r="B2434" s="11" t="s">
        <v>31</v>
      </c>
      <c r="C2434" s="11" t="s">
        <v>76</v>
      </c>
      <c r="D2434" s="12">
        <v>46211</v>
      </c>
      <c r="E2434" s="11">
        <v>297</v>
      </c>
      <c r="F2434" s="11" t="s">
        <v>33</v>
      </c>
      <c r="G2434" s="13">
        <v>1706.08</v>
      </c>
      <c r="H2434" s="14">
        <f t="shared" ref="H2434:H2497" si="266">E2434*G2434</f>
        <v>506705.75999999995</v>
      </c>
      <c r="I2434" s="14">
        <f>IF(F2434="GHS",H2434,H2434*Assumptions!$B$4)</f>
        <v>506705.75999999995</v>
      </c>
      <c r="J2434" s="15" t="str">
        <f>INDEX(Assumptions!$B$8:$B$12,MATCH(B2434,Assumptions!$A$8:$A$12,0))</f>
        <v>Weighted Average</v>
      </c>
      <c r="K2434" s="16">
        <f>G2434/(1-INDEX(Assumptions!$D$8:$D$12,MATCH(B2434,Assumptions!$A$8:$A$12,0)))</f>
        <v>2369.5555555555557</v>
      </c>
      <c r="L2434" s="16">
        <f t="shared" ref="L2434:L2497" si="267">G2434*0.03</f>
        <v>51.182399999999994</v>
      </c>
      <c r="M2434" s="16">
        <f t="shared" ref="M2434:M2497" si="268">K2434*0.05</f>
        <v>118.47777777777779</v>
      </c>
      <c r="N2434" s="14">
        <f>E2434*(K2434-L2434-M2434)*IF(F2434="GHS",1,Assumptions!$B$4)</f>
        <v>653368.92720000003</v>
      </c>
      <c r="O2434" s="15">
        <f t="shared" ref="O2434:O2497" ca="1" si="269">TODAY()-D2434</f>
        <v>75</v>
      </c>
      <c r="P2434" s="15" t="str">
        <f t="shared" ref="P2434:P2497" ca="1" si="270">IF(O2434&lt;=90,"0-90d",IF(O2434&lt;=180,"91-180d",IF(O2434&lt;=365,"181-365d","365d+")))</f>
        <v>0-90d</v>
      </c>
      <c r="Q2434" s="17">
        <f ca="1">IF(P2434="0-90d",0,IF(P2434="91-180d",INDEX(Assumptions!$F$8:$F$12,MATCH(B2434,Assumptions!$A$8:$A$12,0)),IF(P2434="181-365d",INDEX(Assumptions!$G$8:$G$12,MATCH(B2434,Assumptions!$A$8:$A$12,0)),INDEX(Assumptions!$H$8:$H$12,MATCH(B2434,Assumptions!$A$8:$A$12,0)))))</f>
        <v>0</v>
      </c>
      <c r="R2434" s="14">
        <f t="shared" ref="R2434:R2497" ca="1" si="271">I2434*Q2434</f>
        <v>0</v>
      </c>
      <c r="S2434" s="14">
        <f t="shared" ref="S2434:S2497" si="272">IF(T2434="Held on Consignment (Not Owned)",0,MIN(I2434-R2434,N2434))</f>
        <v>0</v>
      </c>
      <c r="T2434" s="11" t="s">
        <v>39</v>
      </c>
      <c r="U2434" s="18" t="s">
        <v>26</v>
      </c>
    </row>
    <row r="2435" spans="1:21" ht="15" customHeight="1" x14ac:dyDescent="0.15">
      <c r="A2435" s="10" t="s">
        <v>2483</v>
      </c>
      <c r="B2435" s="11" t="s">
        <v>28</v>
      </c>
      <c r="C2435" s="11" t="s">
        <v>35</v>
      </c>
      <c r="D2435" s="12">
        <v>46186</v>
      </c>
      <c r="E2435" s="11">
        <v>3734</v>
      </c>
      <c r="F2435" s="11" t="s">
        <v>24</v>
      </c>
      <c r="G2435" s="13">
        <v>10390.5</v>
      </c>
      <c r="H2435" s="14">
        <f t="shared" si="266"/>
        <v>38798127</v>
      </c>
      <c r="I2435" s="14">
        <f>IF(F2435="GHS",H2435,H2435*Assumptions!$B$4)</f>
        <v>419019771.60000002</v>
      </c>
      <c r="J2435" s="15" t="str">
        <f>INDEX(Assumptions!$B$8:$B$12,MATCH(B2435,Assumptions!$A$8:$A$12,0))</f>
        <v>Fair Value Less Costs to Sell</v>
      </c>
      <c r="K2435" s="16">
        <f>G2435/(1-INDEX(Assumptions!$D$8:$D$12,MATCH(B2435,Assumptions!$A$8:$A$12,0)))</f>
        <v>11807.386363636364</v>
      </c>
      <c r="L2435" s="16">
        <f t="shared" si="267"/>
        <v>311.71499999999997</v>
      </c>
      <c r="M2435" s="16">
        <f t="shared" si="268"/>
        <v>590.36931818181824</v>
      </c>
      <c r="N2435" s="14">
        <f>E2435*(K2435-L2435-M2435)*IF(F2435="GHS",1,Assumptions!$B$4)</f>
        <v>439780296.64745456</v>
      </c>
      <c r="O2435" s="15">
        <f t="shared" ca="1" si="269"/>
        <v>100</v>
      </c>
      <c r="P2435" s="15" t="str">
        <f t="shared" ca="1" si="270"/>
        <v>91-180d</v>
      </c>
      <c r="Q2435" s="17">
        <f ca="1">IF(P2435="0-90d",0,IF(P2435="91-180d",INDEX(Assumptions!$F$8:$F$12,MATCH(B2435,Assumptions!$A$8:$A$12,0)),IF(P2435="181-365d",INDEX(Assumptions!$G$8:$G$12,MATCH(B2435,Assumptions!$A$8:$A$12,0)),INDEX(Assumptions!$H$8:$H$12,MATCH(B2435,Assumptions!$A$8:$A$12,0)))))</f>
        <v>0.02</v>
      </c>
      <c r="R2435" s="14">
        <f t="shared" ca="1" si="271"/>
        <v>8380395.432000001</v>
      </c>
      <c r="S2435" s="14">
        <f t="shared" ca="1" si="272"/>
        <v>410639376.16800004</v>
      </c>
      <c r="T2435" s="11" t="s">
        <v>25</v>
      </c>
      <c r="U2435" s="18" t="s">
        <v>26</v>
      </c>
    </row>
    <row r="2436" spans="1:21" ht="15" customHeight="1" x14ac:dyDescent="0.15">
      <c r="A2436" s="10" t="s">
        <v>2484</v>
      </c>
      <c r="B2436" s="11" t="s">
        <v>41</v>
      </c>
      <c r="C2436" s="11" t="s">
        <v>44</v>
      </c>
      <c r="D2436" s="12">
        <v>46095</v>
      </c>
      <c r="E2436" s="11">
        <v>1013</v>
      </c>
      <c r="F2436" s="11" t="s">
        <v>33</v>
      </c>
      <c r="G2436" s="13">
        <v>262.86</v>
      </c>
      <c r="H2436" s="14">
        <f t="shared" si="266"/>
        <v>266277.18</v>
      </c>
      <c r="I2436" s="14">
        <f>IF(F2436="GHS",H2436,H2436*Assumptions!$B$4)</f>
        <v>266277.18</v>
      </c>
      <c r="J2436" s="15" t="str">
        <f>INDEX(Assumptions!$B$8:$B$12,MATCH(B2436,Assumptions!$A$8:$A$12,0))</f>
        <v>Weighted Average</v>
      </c>
      <c r="K2436" s="16">
        <f>G2436/(1-INDEX(Assumptions!$D$8:$D$12,MATCH(B2436,Assumptions!$A$8:$A$12,0)))</f>
        <v>404.40000000000003</v>
      </c>
      <c r="L2436" s="16">
        <f t="shared" si="267"/>
        <v>7.8857999999999997</v>
      </c>
      <c r="M2436" s="16">
        <f t="shared" si="268"/>
        <v>20.220000000000002</v>
      </c>
      <c r="N2436" s="14">
        <f>E2436*(K2436-L2436-M2436)*IF(F2436="GHS",1,Assumptions!$B$4)</f>
        <v>381186.0246</v>
      </c>
      <c r="O2436" s="15">
        <f t="shared" ca="1" si="269"/>
        <v>191</v>
      </c>
      <c r="P2436" s="15" t="str">
        <f t="shared" ca="1" si="270"/>
        <v>181-365d</v>
      </c>
      <c r="Q2436" s="17">
        <f ca="1">IF(P2436="0-90d",0,IF(P2436="91-180d",INDEX(Assumptions!$F$8:$F$12,MATCH(B2436,Assumptions!$A$8:$A$12,0)),IF(P2436="181-365d",INDEX(Assumptions!$G$8:$G$12,MATCH(B2436,Assumptions!$A$8:$A$12,0)),INDEX(Assumptions!$H$8:$H$12,MATCH(B2436,Assumptions!$A$8:$A$12,0)))))</f>
        <v>0.35</v>
      </c>
      <c r="R2436" s="14">
        <f t="shared" ca="1" si="271"/>
        <v>93197.012999999992</v>
      </c>
      <c r="S2436" s="14">
        <f t="shared" ca="1" si="272"/>
        <v>173080.16700000002</v>
      </c>
      <c r="T2436" s="11" t="s">
        <v>25</v>
      </c>
      <c r="U2436" s="18" t="s">
        <v>26</v>
      </c>
    </row>
    <row r="2437" spans="1:21" ht="15" customHeight="1" x14ac:dyDescent="0.15">
      <c r="A2437" s="10" t="s">
        <v>2485</v>
      </c>
      <c r="B2437" s="11" t="s">
        <v>41</v>
      </c>
      <c r="C2437" s="11" t="s">
        <v>44</v>
      </c>
      <c r="D2437" s="12">
        <v>45808</v>
      </c>
      <c r="E2437" s="11">
        <v>2153</v>
      </c>
      <c r="F2437" s="11" t="s">
        <v>33</v>
      </c>
      <c r="G2437" s="13">
        <v>248.13</v>
      </c>
      <c r="H2437" s="14">
        <f t="shared" si="266"/>
        <v>534223.89</v>
      </c>
      <c r="I2437" s="14">
        <f>IF(F2437="GHS",H2437,H2437*Assumptions!$B$4)</f>
        <v>534223.89</v>
      </c>
      <c r="J2437" s="15" t="str">
        <f>INDEX(Assumptions!$B$8:$B$12,MATCH(B2437,Assumptions!$A$8:$A$12,0))</f>
        <v>Weighted Average</v>
      </c>
      <c r="K2437" s="16">
        <f>G2437/(1-INDEX(Assumptions!$D$8:$D$12,MATCH(B2437,Assumptions!$A$8:$A$12,0)))</f>
        <v>381.73846153846154</v>
      </c>
      <c r="L2437" s="16">
        <f t="shared" si="267"/>
        <v>7.4438999999999993</v>
      </c>
      <c r="M2437" s="16">
        <f t="shared" si="268"/>
        <v>19.086923076923078</v>
      </c>
      <c r="N2437" s="14">
        <f>E2437*(K2437-L2437-M2437)*IF(F2437="GHS",1,Assumptions!$B$4)</f>
        <v>764762.04560769233</v>
      </c>
      <c r="O2437" s="15">
        <f t="shared" ca="1" si="269"/>
        <v>478</v>
      </c>
      <c r="P2437" s="15" t="str">
        <f t="shared" ca="1" si="270"/>
        <v>365d+</v>
      </c>
      <c r="Q2437" s="17">
        <f ca="1">IF(P2437="0-90d",0,IF(P2437="91-180d",INDEX(Assumptions!$F$8:$F$12,MATCH(B2437,Assumptions!$A$8:$A$12,0)),IF(P2437="181-365d",INDEX(Assumptions!$G$8:$G$12,MATCH(B2437,Assumptions!$A$8:$A$12,0)),INDEX(Assumptions!$H$8:$H$12,MATCH(B2437,Assumptions!$A$8:$A$12,0)))))</f>
        <v>0.8</v>
      </c>
      <c r="R2437" s="14">
        <f t="shared" ca="1" si="271"/>
        <v>427379.11200000002</v>
      </c>
      <c r="S2437" s="14">
        <f t="shared" ca="1" si="272"/>
        <v>106844.77799999999</v>
      </c>
      <c r="T2437" s="11" t="s">
        <v>25</v>
      </c>
      <c r="U2437" s="18" t="s">
        <v>26</v>
      </c>
    </row>
    <row r="2438" spans="1:21" ht="15" customHeight="1" x14ac:dyDescent="0.15">
      <c r="A2438" s="10" t="s">
        <v>2486</v>
      </c>
      <c r="B2438" s="11" t="s">
        <v>41</v>
      </c>
      <c r="C2438" s="11" t="s">
        <v>44</v>
      </c>
      <c r="D2438" s="12">
        <v>46033</v>
      </c>
      <c r="E2438" s="11">
        <v>1802</v>
      </c>
      <c r="F2438" s="11" t="s">
        <v>33</v>
      </c>
      <c r="G2438" s="13">
        <v>394.71</v>
      </c>
      <c r="H2438" s="14">
        <f t="shared" si="266"/>
        <v>711267.41999999993</v>
      </c>
      <c r="I2438" s="14">
        <f>IF(F2438="GHS",H2438,H2438*Assumptions!$B$4)</f>
        <v>711267.41999999993</v>
      </c>
      <c r="J2438" s="15" t="str">
        <f>INDEX(Assumptions!$B$8:$B$12,MATCH(B2438,Assumptions!$A$8:$A$12,0))</f>
        <v>Weighted Average</v>
      </c>
      <c r="K2438" s="16">
        <f>G2438/(1-INDEX(Assumptions!$D$8:$D$12,MATCH(B2438,Assumptions!$A$8:$A$12,0)))</f>
        <v>607.24615384615379</v>
      </c>
      <c r="L2438" s="16">
        <f t="shared" si="267"/>
        <v>11.841299999999999</v>
      </c>
      <c r="M2438" s="16">
        <f t="shared" si="268"/>
        <v>30.362307692307692</v>
      </c>
      <c r="N2438" s="14">
        <f>E2438*(K2438-L2438-M2438)*IF(F2438="GHS",1,Assumptions!$B$4)</f>
        <v>1018206.6681692306</v>
      </c>
      <c r="O2438" s="15">
        <f t="shared" ca="1" si="269"/>
        <v>253</v>
      </c>
      <c r="P2438" s="15" t="str">
        <f t="shared" ca="1" si="270"/>
        <v>181-365d</v>
      </c>
      <c r="Q2438" s="17">
        <f ca="1">IF(P2438="0-90d",0,IF(P2438="91-180d",INDEX(Assumptions!$F$8:$F$12,MATCH(B2438,Assumptions!$A$8:$A$12,0)),IF(P2438="181-365d",INDEX(Assumptions!$G$8:$G$12,MATCH(B2438,Assumptions!$A$8:$A$12,0)),INDEX(Assumptions!$H$8:$H$12,MATCH(B2438,Assumptions!$A$8:$A$12,0)))))</f>
        <v>0.35</v>
      </c>
      <c r="R2438" s="14">
        <f t="shared" ca="1" si="271"/>
        <v>248943.59699999995</v>
      </c>
      <c r="S2438" s="14">
        <f t="shared" ca="1" si="272"/>
        <v>462323.82299999997</v>
      </c>
      <c r="T2438" s="11" t="s">
        <v>25</v>
      </c>
      <c r="U2438" s="18" t="s">
        <v>26</v>
      </c>
    </row>
    <row r="2439" spans="1:21" ht="15" customHeight="1" x14ac:dyDescent="0.15">
      <c r="A2439" s="10" t="s">
        <v>2487</v>
      </c>
      <c r="B2439" s="11" t="s">
        <v>22</v>
      </c>
      <c r="C2439" s="11" t="s">
        <v>81</v>
      </c>
      <c r="D2439" s="12">
        <v>45742</v>
      </c>
      <c r="E2439" s="11">
        <v>4018</v>
      </c>
      <c r="F2439" s="11" t="s">
        <v>24</v>
      </c>
      <c r="G2439" s="13">
        <v>12134.31</v>
      </c>
      <c r="H2439" s="14">
        <f t="shared" si="266"/>
        <v>48755657.579999998</v>
      </c>
      <c r="I2439" s="14">
        <f>IF(F2439="GHS",H2439,H2439*Assumptions!$B$4)</f>
        <v>526561101.86400002</v>
      </c>
      <c r="J2439" s="15" t="str">
        <f>INDEX(Assumptions!$B$8:$B$12,MATCH(B2439,Assumptions!$A$8:$A$12,0))</f>
        <v>FIFO</v>
      </c>
      <c r="K2439" s="16">
        <f>G2439/(1-INDEX(Assumptions!$D$8:$D$12,MATCH(B2439,Assumptions!$A$8:$A$12,0)))</f>
        <v>14797.939024390242</v>
      </c>
      <c r="L2439" s="16">
        <f t="shared" si="267"/>
        <v>364.02929999999998</v>
      </c>
      <c r="M2439" s="16">
        <f t="shared" si="268"/>
        <v>739.89695121951218</v>
      </c>
      <c r="N2439" s="14">
        <f>E2439*(K2439-L2439-M2439)*IF(F2439="GHS",1,Assumptions!$B$4)</f>
        <v>594243467.88407993</v>
      </c>
      <c r="O2439" s="15">
        <f t="shared" ca="1" si="269"/>
        <v>544</v>
      </c>
      <c r="P2439" s="15" t="str">
        <f t="shared" ca="1" si="270"/>
        <v>365d+</v>
      </c>
      <c r="Q2439" s="17">
        <f ca="1">IF(P2439="0-90d",0,IF(P2439="91-180d",INDEX(Assumptions!$F$8:$F$12,MATCH(B2439,Assumptions!$A$8:$A$12,0)),IF(P2439="181-365d",INDEX(Assumptions!$G$8:$G$12,MATCH(B2439,Assumptions!$A$8:$A$12,0)),INDEX(Assumptions!$H$8:$H$12,MATCH(B2439,Assumptions!$A$8:$A$12,0)))))</f>
        <v>0.5</v>
      </c>
      <c r="R2439" s="14">
        <f t="shared" ca="1" si="271"/>
        <v>263280550.93200001</v>
      </c>
      <c r="S2439" s="14">
        <f t="shared" ca="1" si="272"/>
        <v>263280550.93200001</v>
      </c>
      <c r="T2439" s="11" t="s">
        <v>50</v>
      </c>
      <c r="U2439" s="18" t="s">
        <v>26</v>
      </c>
    </row>
    <row r="2440" spans="1:21" ht="15" customHeight="1" x14ac:dyDescent="0.15">
      <c r="A2440" s="10" t="s">
        <v>2488</v>
      </c>
      <c r="B2440" s="11" t="s">
        <v>46</v>
      </c>
      <c r="C2440" s="11" t="s">
        <v>119</v>
      </c>
      <c r="D2440" s="12">
        <v>46172</v>
      </c>
      <c r="E2440" s="11">
        <v>838</v>
      </c>
      <c r="F2440" s="11" t="s">
        <v>33</v>
      </c>
      <c r="G2440" s="13">
        <v>267841.68</v>
      </c>
      <c r="H2440" s="14">
        <f t="shared" si="266"/>
        <v>224451327.84</v>
      </c>
      <c r="I2440" s="14">
        <f>IF(F2440="GHS",H2440,H2440*Assumptions!$B$4)</f>
        <v>224451327.84</v>
      </c>
      <c r="J2440" s="15" t="str">
        <f>INDEX(Assumptions!$B$8:$B$12,MATCH(B2440,Assumptions!$A$8:$A$12,0))</f>
        <v>Specific Identification</v>
      </c>
      <c r="K2440" s="16">
        <f>G2440/(1-INDEX(Assumptions!$D$8:$D$12,MATCH(B2440,Assumptions!$A$8:$A$12,0)))</f>
        <v>343386.76923076919</v>
      </c>
      <c r="L2440" s="16">
        <f t="shared" si="267"/>
        <v>8035.2503999999999</v>
      </c>
      <c r="M2440" s="16">
        <f t="shared" si="268"/>
        <v>17169.33846153846</v>
      </c>
      <c r="N2440" s="14">
        <f>E2440*(K2440-L2440-M2440)*IF(F2440="GHS",1,Assumptions!$B$4)</f>
        <v>266636667.14941531</v>
      </c>
      <c r="O2440" s="15">
        <f t="shared" ca="1" si="269"/>
        <v>114</v>
      </c>
      <c r="P2440" s="15" t="str">
        <f t="shared" ca="1" si="270"/>
        <v>91-180d</v>
      </c>
      <c r="Q2440" s="17">
        <f ca="1">IF(P2440="0-90d",0,IF(P2440="91-180d",INDEX(Assumptions!$F$8:$F$12,MATCH(B2440,Assumptions!$A$8:$A$12,0)),IF(P2440="181-365d",INDEX(Assumptions!$G$8:$G$12,MATCH(B2440,Assumptions!$A$8:$A$12,0)),INDEX(Assumptions!$H$8:$H$12,MATCH(B2440,Assumptions!$A$8:$A$12,0)))))</f>
        <v>0</v>
      </c>
      <c r="R2440" s="14">
        <f t="shared" ca="1" si="271"/>
        <v>0</v>
      </c>
      <c r="S2440" s="14">
        <f t="shared" ca="1" si="272"/>
        <v>224451327.84</v>
      </c>
      <c r="T2440" s="11" t="s">
        <v>25</v>
      </c>
      <c r="U2440" s="18" t="s">
        <v>26</v>
      </c>
    </row>
    <row r="2441" spans="1:21" ht="15" customHeight="1" x14ac:dyDescent="0.15">
      <c r="A2441" s="10" t="s">
        <v>2489</v>
      </c>
      <c r="B2441" s="11" t="s">
        <v>46</v>
      </c>
      <c r="C2441" s="11" t="s">
        <v>52</v>
      </c>
      <c r="D2441" s="12">
        <v>46176</v>
      </c>
      <c r="E2441" s="11">
        <v>4552</v>
      </c>
      <c r="F2441" s="11" t="s">
        <v>33</v>
      </c>
      <c r="G2441" s="13">
        <v>344494.47</v>
      </c>
      <c r="H2441" s="14">
        <f t="shared" si="266"/>
        <v>1568138827.4399998</v>
      </c>
      <c r="I2441" s="14">
        <f>IF(F2441="GHS",H2441,H2441*Assumptions!$B$4)</f>
        <v>1568138827.4399998</v>
      </c>
      <c r="J2441" s="15" t="str">
        <f>INDEX(Assumptions!$B$8:$B$12,MATCH(B2441,Assumptions!$A$8:$A$12,0))</f>
        <v>Specific Identification</v>
      </c>
      <c r="K2441" s="16">
        <f>G2441/(1-INDEX(Assumptions!$D$8:$D$12,MATCH(B2441,Assumptions!$A$8:$A$12,0)))</f>
        <v>441659.57692307688</v>
      </c>
      <c r="L2441" s="16">
        <f t="shared" si="267"/>
        <v>10334.834099999998</v>
      </c>
      <c r="M2441" s="16">
        <f t="shared" si="268"/>
        <v>22082.978846153845</v>
      </c>
      <c r="N2441" s="14">
        <f>E2441*(K2441-L2441-M2441)*IF(F2441="GHS",1,Assumptions!$B$4)</f>
        <v>1862868509.6229539</v>
      </c>
      <c r="O2441" s="15">
        <f t="shared" ca="1" si="269"/>
        <v>110</v>
      </c>
      <c r="P2441" s="15" t="str">
        <f t="shared" ca="1" si="270"/>
        <v>91-180d</v>
      </c>
      <c r="Q2441" s="17">
        <f ca="1">IF(P2441="0-90d",0,IF(P2441="91-180d",INDEX(Assumptions!$F$8:$F$12,MATCH(B2441,Assumptions!$A$8:$A$12,0)),IF(P2441="181-365d",INDEX(Assumptions!$G$8:$G$12,MATCH(B2441,Assumptions!$A$8:$A$12,0)),INDEX(Assumptions!$H$8:$H$12,MATCH(B2441,Assumptions!$A$8:$A$12,0)))))</f>
        <v>0</v>
      </c>
      <c r="R2441" s="14">
        <f t="shared" ca="1" si="271"/>
        <v>0</v>
      </c>
      <c r="S2441" s="14">
        <f t="shared" ca="1" si="272"/>
        <v>1568138827.4399998</v>
      </c>
      <c r="T2441" s="11" t="s">
        <v>25</v>
      </c>
      <c r="U2441" s="18" t="s">
        <v>26</v>
      </c>
    </row>
    <row r="2442" spans="1:21" ht="15" customHeight="1" x14ac:dyDescent="0.15">
      <c r="A2442" s="10" t="s">
        <v>2490</v>
      </c>
      <c r="B2442" s="11" t="s">
        <v>41</v>
      </c>
      <c r="C2442" s="11" t="s">
        <v>49</v>
      </c>
      <c r="D2442" s="12">
        <v>46016</v>
      </c>
      <c r="E2442" s="11">
        <v>2462</v>
      </c>
      <c r="F2442" s="11" t="s">
        <v>33</v>
      </c>
      <c r="G2442" s="13">
        <v>574.82000000000005</v>
      </c>
      <c r="H2442" s="14">
        <f t="shared" si="266"/>
        <v>1415206.84</v>
      </c>
      <c r="I2442" s="14">
        <f>IF(F2442="GHS",H2442,H2442*Assumptions!$B$4)</f>
        <v>1415206.84</v>
      </c>
      <c r="J2442" s="15" t="str">
        <f>INDEX(Assumptions!$B$8:$B$12,MATCH(B2442,Assumptions!$A$8:$A$12,0))</f>
        <v>Weighted Average</v>
      </c>
      <c r="K2442" s="16">
        <f>G2442/(1-INDEX(Assumptions!$D$8:$D$12,MATCH(B2442,Assumptions!$A$8:$A$12,0)))</f>
        <v>884.33846153846162</v>
      </c>
      <c r="L2442" s="16">
        <f t="shared" si="267"/>
        <v>17.244600000000002</v>
      </c>
      <c r="M2442" s="16">
        <f t="shared" si="268"/>
        <v>44.216923076923081</v>
      </c>
      <c r="N2442" s="14">
        <f>E2442*(K2442-L2442-M2442)*IF(F2442="GHS",1,Assumptions!$B$4)</f>
        <v>2025923.0224923079</v>
      </c>
      <c r="O2442" s="15">
        <f t="shared" ca="1" si="269"/>
        <v>270</v>
      </c>
      <c r="P2442" s="15" t="str">
        <f t="shared" ca="1" si="270"/>
        <v>181-365d</v>
      </c>
      <c r="Q2442" s="17">
        <f ca="1">IF(P2442="0-90d",0,IF(P2442="91-180d",INDEX(Assumptions!$F$8:$F$12,MATCH(B2442,Assumptions!$A$8:$A$12,0)),IF(P2442="181-365d",INDEX(Assumptions!$G$8:$G$12,MATCH(B2442,Assumptions!$A$8:$A$12,0)),INDEX(Assumptions!$H$8:$H$12,MATCH(B2442,Assumptions!$A$8:$A$12,0)))))</f>
        <v>0.35</v>
      </c>
      <c r="R2442" s="14">
        <f t="shared" ca="1" si="271"/>
        <v>495322.39399999997</v>
      </c>
      <c r="S2442" s="14">
        <f t="shared" ca="1" si="272"/>
        <v>919884.44600000011</v>
      </c>
      <c r="T2442" s="11" t="s">
        <v>25</v>
      </c>
      <c r="U2442" s="18" t="s">
        <v>26</v>
      </c>
    </row>
    <row r="2443" spans="1:21" ht="15" customHeight="1" x14ac:dyDescent="0.15">
      <c r="A2443" s="10" t="s">
        <v>2491</v>
      </c>
      <c r="B2443" s="11" t="s">
        <v>31</v>
      </c>
      <c r="C2443" s="11" t="s">
        <v>76</v>
      </c>
      <c r="D2443" s="12">
        <v>45981</v>
      </c>
      <c r="E2443" s="11">
        <v>451</v>
      </c>
      <c r="F2443" s="11" t="s">
        <v>33</v>
      </c>
      <c r="G2443" s="13">
        <v>2074.9299999999998</v>
      </c>
      <c r="H2443" s="14">
        <f t="shared" si="266"/>
        <v>935793.42999999993</v>
      </c>
      <c r="I2443" s="14">
        <f>IF(F2443="GHS",H2443,H2443*Assumptions!$B$4)</f>
        <v>935793.42999999993</v>
      </c>
      <c r="J2443" s="15" t="str">
        <f>INDEX(Assumptions!$B$8:$B$12,MATCH(B2443,Assumptions!$A$8:$A$12,0))</f>
        <v>Weighted Average</v>
      </c>
      <c r="K2443" s="16">
        <f>G2443/(1-INDEX(Assumptions!$D$8:$D$12,MATCH(B2443,Assumptions!$A$8:$A$12,0)))</f>
        <v>2881.8472222222222</v>
      </c>
      <c r="L2443" s="16">
        <f t="shared" si="267"/>
        <v>62.247899999999994</v>
      </c>
      <c r="M2443" s="16">
        <f t="shared" si="268"/>
        <v>144.0923611111111</v>
      </c>
      <c r="N2443" s="14">
        <f>E2443*(K2443-L2443-M2443)*IF(F2443="GHS",1,Assumptions!$B$4)</f>
        <v>1206653.639461111</v>
      </c>
      <c r="O2443" s="15">
        <f t="shared" ca="1" si="269"/>
        <v>305</v>
      </c>
      <c r="P2443" s="15" t="str">
        <f t="shared" ca="1" si="270"/>
        <v>181-365d</v>
      </c>
      <c r="Q2443" s="17">
        <f ca="1">IF(P2443="0-90d",0,IF(P2443="91-180d",INDEX(Assumptions!$F$8:$F$12,MATCH(B2443,Assumptions!$A$8:$A$12,0)),IF(P2443="181-365d",INDEX(Assumptions!$G$8:$G$12,MATCH(B2443,Assumptions!$A$8:$A$12,0)),INDEX(Assumptions!$H$8:$H$12,MATCH(B2443,Assumptions!$A$8:$A$12,0)))))</f>
        <v>0.2</v>
      </c>
      <c r="R2443" s="14">
        <f t="shared" ca="1" si="271"/>
        <v>187158.68599999999</v>
      </c>
      <c r="S2443" s="14">
        <f t="shared" ca="1" si="272"/>
        <v>748634.74399999995</v>
      </c>
      <c r="T2443" s="11" t="s">
        <v>25</v>
      </c>
      <c r="U2443" s="18" t="s">
        <v>26</v>
      </c>
    </row>
    <row r="2444" spans="1:21" ht="15" customHeight="1" x14ac:dyDescent="0.15">
      <c r="A2444" s="10" t="s">
        <v>2492</v>
      </c>
      <c r="B2444" s="11" t="s">
        <v>41</v>
      </c>
      <c r="C2444" s="11" t="s">
        <v>49</v>
      </c>
      <c r="D2444" s="12">
        <v>46201</v>
      </c>
      <c r="E2444" s="11">
        <v>1746</v>
      </c>
      <c r="F2444" s="11" t="s">
        <v>33</v>
      </c>
      <c r="G2444" s="13">
        <v>287.68</v>
      </c>
      <c r="H2444" s="14">
        <f t="shared" si="266"/>
        <v>502289.28</v>
      </c>
      <c r="I2444" s="14">
        <f>IF(F2444="GHS",H2444,H2444*Assumptions!$B$4)</f>
        <v>502289.28</v>
      </c>
      <c r="J2444" s="15" t="str">
        <f>INDEX(Assumptions!$B$8:$B$12,MATCH(B2444,Assumptions!$A$8:$A$12,0))</f>
        <v>Weighted Average</v>
      </c>
      <c r="K2444" s="16">
        <f>G2444/(1-INDEX(Assumptions!$D$8:$D$12,MATCH(B2444,Assumptions!$A$8:$A$12,0)))</f>
        <v>442.5846153846154</v>
      </c>
      <c r="L2444" s="16">
        <f t="shared" si="267"/>
        <v>8.6303999999999998</v>
      </c>
      <c r="M2444" s="16">
        <f t="shared" si="268"/>
        <v>22.129230769230773</v>
      </c>
      <c r="N2444" s="14">
        <f>E2444*(K2444-L2444-M2444)*IF(F2444="GHS",1,Assumptions!$B$4)</f>
        <v>719046.42313846154</v>
      </c>
      <c r="O2444" s="15">
        <f t="shared" ca="1" si="269"/>
        <v>85</v>
      </c>
      <c r="P2444" s="15" t="str">
        <f t="shared" ca="1" si="270"/>
        <v>0-90d</v>
      </c>
      <c r="Q2444" s="17">
        <f ca="1">IF(P2444="0-90d",0,IF(P2444="91-180d",INDEX(Assumptions!$F$8:$F$12,MATCH(B2444,Assumptions!$A$8:$A$12,0)),IF(P2444="181-365d",INDEX(Assumptions!$G$8:$G$12,MATCH(B2444,Assumptions!$A$8:$A$12,0)),INDEX(Assumptions!$H$8:$H$12,MATCH(B2444,Assumptions!$A$8:$A$12,0)))))</f>
        <v>0</v>
      </c>
      <c r="R2444" s="14">
        <f t="shared" ca="1" si="271"/>
        <v>0</v>
      </c>
      <c r="S2444" s="14">
        <f t="shared" ca="1" si="272"/>
        <v>502289.28</v>
      </c>
      <c r="T2444" s="11" t="s">
        <v>25</v>
      </c>
      <c r="U2444" s="18" t="s">
        <v>26</v>
      </c>
    </row>
    <row r="2445" spans="1:21" ht="15" customHeight="1" x14ac:dyDescent="0.15">
      <c r="A2445" s="10" t="s">
        <v>2493</v>
      </c>
      <c r="B2445" s="11" t="s">
        <v>46</v>
      </c>
      <c r="C2445" s="11" t="s">
        <v>119</v>
      </c>
      <c r="D2445" s="12">
        <v>46082</v>
      </c>
      <c r="E2445" s="11">
        <v>1999</v>
      </c>
      <c r="F2445" s="11" t="s">
        <v>33</v>
      </c>
      <c r="G2445" s="13">
        <v>657058.49</v>
      </c>
      <c r="H2445" s="14">
        <f t="shared" si="266"/>
        <v>1313459921.51</v>
      </c>
      <c r="I2445" s="14">
        <f>IF(F2445="GHS",H2445,H2445*Assumptions!$B$4)</f>
        <v>1313459921.51</v>
      </c>
      <c r="J2445" s="15" t="str">
        <f>INDEX(Assumptions!$B$8:$B$12,MATCH(B2445,Assumptions!$A$8:$A$12,0))</f>
        <v>Specific Identification</v>
      </c>
      <c r="K2445" s="16">
        <f>G2445/(1-INDEX(Assumptions!$D$8:$D$12,MATCH(B2445,Assumptions!$A$8:$A$12,0)))</f>
        <v>842382.6794871795</v>
      </c>
      <c r="L2445" s="16">
        <f t="shared" si="267"/>
        <v>19711.754699999998</v>
      </c>
      <c r="M2445" s="16">
        <f t="shared" si="268"/>
        <v>42119.133974358978</v>
      </c>
      <c r="N2445" s="14">
        <f>E2445*(K2445-L2445-M2445)*IF(F2445="GHS",1,Assumptions!$B$4)</f>
        <v>1560323029.8348281</v>
      </c>
      <c r="O2445" s="15">
        <f t="shared" ca="1" si="269"/>
        <v>204</v>
      </c>
      <c r="P2445" s="15" t="str">
        <f t="shared" ca="1" si="270"/>
        <v>181-365d</v>
      </c>
      <c r="Q2445" s="17">
        <f ca="1">IF(P2445="0-90d",0,IF(P2445="91-180d",INDEX(Assumptions!$F$8:$F$12,MATCH(B2445,Assumptions!$A$8:$A$12,0)),IF(P2445="181-365d",INDEX(Assumptions!$G$8:$G$12,MATCH(B2445,Assumptions!$A$8:$A$12,0)),INDEX(Assumptions!$H$8:$H$12,MATCH(B2445,Assumptions!$A$8:$A$12,0)))))</f>
        <v>0.05</v>
      </c>
      <c r="R2445" s="14">
        <f t="shared" ca="1" si="271"/>
        <v>65672996.075500004</v>
      </c>
      <c r="S2445" s="14">
        <f t="shared" ca="1" si="272"/>
        <v>1247786925.4345</v>
      </c>
      <c r="T2445" s="11" t="s">
        <v>25</v>
      </c>
      <c r="U2445" s="18" t="s">
        <v>26</v>
      </c>
    </row>
    <row r="2446" spans="1:21" ht="15" customHeight="1" x14ac:dyDescent="0.15">
      <c r="A2446" s="10" t="s">
        <v>2494</v>
      </c>
      <c r="B2446" s="11" t="s">
        <v>22</v>
      </c>
      <c r="C2446" s="11" t="s">
        <v>81</v>
      </c>
      <c r="D2446" s="12">
        <v>46226</v>
      </c>
      <c r="E2446" s="11">
        <v>3037</v>
      </c>
      <c r="F2446" s="11" t="s">
        <v>24</v>
      </c>
      <c r="G2446" s="13">
        <v>18047.07</v>
      </c>
      <c r="H2446" s="14">
        <f t="shared" si="266"/>
        <v>54808951.589999996</v>
      </c>
      <c r="I2446" s="14">
        <f>IF(F2446="GHS",H2446,H2446*Assumptions!$B$4)</f>
        <v>591936677.17200005</v>
      </c>
      <c r="J2446" s="15" t="str">
        <f>INDEX(Assumptions!$B$8:$B$12,MATCH(B2446,Assumptions!$A$8:$A$12,0))</f>
        <v>FIFO</v>
      </c>
      <c r="K2446" s="16">
        <f>G2446/(1-INDEX(Assumptions!$D$8:$D$12,MATCH(B2446,Assumptions!$A$8:$A$12,0)))</f>
        <v>22008.621951219509</v>
      </c>
      <c r="L2446" s="16">
        <f t="shared" si="267"/>
        <v>541.41210000000001</v>
      </c>
      <c r="M2446" s="16">
        <f t="shared" si="268"/>
        <v>1100.4310975609756</v>
      </c>
      <c r="N2446" s="14">
        <f>E2446*(K2446-L2446-M2446)*IF(F2446="GHS",1,Assumptions!$B$4)</f>
        <v>668022196.40849841</v>
      </c>
      <c r="O2446" s="15">
        <f t="shared" ca="1" si="269"/>
        <v>60</v>
      </c>
      <c r="P2446" s="15" t="str">
        <f t="shared" ca="1" si="270"/>
        <v>0-90d</v>
      </c>
      <c r="Q2446" s="17">
        <f ca="1">IF(P2446="0-90d",0,IF(P2446="91-180d",INDEX(Assumptions!$F$8:$F$12,MATCH(B2446,Assumptions!$A$8:$A$12,0)),IF(P2446="181-365d",INDEX(Assumptions!$G$8:$G$12,MATCH(B2446,Assumptions!$A$8:$A$12,0)),INDEX(Assumptions!$H$8:$H$12,MATCH(B2446,Assumptions!$A$8:$A$12,0)))))</f>
        <v>0</v>
      </c>
      <c r="R2446" s="14">
        <f t="shared" ca="1" si="271"/>
        <v>0</v>
      </c>
      <c r="S2446" s="14">
        <f t="shared" ca="1" si="272"/>
        <v>591936677.17200005</v>
      </c>
      <c r="T2446" s="11" t="s">
        <v>25</v>
      </c>
      <c r="U2446" s="18" t="s">
        <v>36</v>
      </c>
    </row>
    <row r="2447" spans="1:21" ht="15" customHeight="1" x14ac:dyDescent="0.15">
      <c r="A2447" s="10" t="s">
        <v>2495</v>
      </c>
      <c r="B2447" s="11" t="s">
        <v>41</v>
      </c>
      <c r="C2447" s="11" t="s">
        <v>49</v>
      </c>
      <c r="D2447" s="12">
        <v>46206</v>
      </c>
      <c r="E2447" s="11">
        <v>4224</v>
      </c>
      <c r="F2447" s="11" t="s">
        <v>33</v>
      </c>
      <c r="G2447" s="13">
        <v>472.71</v>
      </c>
      <c r="H2447" s="14">
        <f t="shared" si="266"/>
        <v>1996727.0399999998</v>
      </c>
      <c r="I2447" s="14">
        <f>IF(F2447="GHS",H2447,H2447*Assumptions!$B$4)</f>
        <v>1996727.0399999998</v>
      </c>
      <c r="J2447" s="15" t="str">
        <f>INDEX(Assumptions!$B$8:$B$12,MATCH(B2447,Assumptions!$A$8:$A$12,0))</f>
        <v>Weighted Average</v>
      </c>
      <c r="K2447" s="16">
        <f>G2447/(1-INDEX(Assumptions!$D$8:$D$12,MATCH(B2447,Assumptions!$A$8:$A$12,0)))</f>
        <v>727.24615384615379</v>
      </c>
      <c r="L2447" s="16">
        <f t="shared" si="267"/>
        <v>14.181299999999998</v>
      </c>
      <c r="M2447" s="16">
        <f t="shared" si="268"/>
        <v>36.362307692307688</v>
      </c>
      <c r="N2447" s="14">
        <f>E2447*(K2447-L2447-M2447)*IF(F2447="GHS",1,Assumptions!$B$4)</f>
        <v>2858391.5549538461</v>
      </c>
      <c r="O2447" s="15">
        <f t="shared" ca="1" si="269"/>
        <v>80</v>
      </c>
      <c r="P2447" s="15" t="str">
        <f t="shared" ca="1" si="270"/>
        <v>0-90d</v>
      </c>
      <c r="Q2447" s="17">
        <f ca="1">IF(P2447="0-90d",0,IF(P2447="91-180d",INDEX(Assumptions!$F$8:$F$12,MATCH(B2447,Assumptions!$A$8:$A$12,0)),IF(P2447="181-365d",INDEX(Assumptions!$G$8:$G$12,MATCH(B2447,Assumptions!$A$8:$A$12,0)),INDEX(Assumptions!$H$8:$H$12,MATCH(B2447,Assumptions!$A$8:$A$12,0)))))</f>
        <v>0</v>
      </c>
      <c r="R2447" s="14">
        <f t="shared" ca="1" si="271"/>
        <v>0</v>
      </c>
      <c r="S2447" s="14">
        <f t="shared" si="272"/>
        <v>0</v>
      </c>
      <c r="T2447" s="11" t="s">
        <v>39</v>
      </c>
      <c r="U2447" s="18" t="s">
        <v>26</v>
      </c>
    </row>
    <row r="2448" spans="1:21" ht="15" customHeight="1" x14ac:dyDescent="0.15">
      <c r="A2448" s="10" t="s">
        <v>2496</v>
      </c>
      <c r="B2448" s="11" t="s">
        <v>46</v>
      </c>
      <c r="C2448" s="11" t="s">
        <v>52</v>
      </c>
      <c r="D2448" s="12">
        <v>46174</v>
      </c>
      <c r="E2448" s="11">
        <v>2142</v>
      </c>
      <c r="F2448" s="11" t="s">
        <v>33</v>
      </c>
      <c r="G2448" s="13">
        <v>599980.52</v>
      </c>
      <c r="H2448" s="14">
        <f t="shared" si="266"/>
        <v>1285158273.8400002</v>
      </c>
      <c r="I2448" s="14">
        <f>IF(F2448="GHS",H2448,H2448*Assumptions!$B$4)</f>
        <v>1285158273.8400002</v>
      </c>
      <c r="J2448" s="15" t="str">
        <f>INDEX(Assumptions!$B$8:$B$12,MATCH(B2448,Assumptions!$A$8:$A$12,0))</f>
        <v>Specific Identification</v>
      </c>
      <c r="K2448" s="16">
        <f>G2448/(1-INDEX(Assumptions!$D$8:$D$12,MATCH(B2448,Assumptions!$A$8:$A$12,0)))</f>
        <v>769205.79487179487</v>
      </c>
      <c r="L2448" s="16">
        <f t="shared" si="267"/>
        <v>17999.4156</v>
      </c>
      <c r="M2448" s="16">
        <f t="shared" si="268"/>
        <v>38460.289743589747</v>
      </c>
      <c r="N2448" s="14">
        <f>E2448*(K2448-L2448-M2448)*IF(F2448="GHS",1,Assumptions!$B$4)</f>
        <v>1526702123.7694156</v>
      </c>
      <c r="O2448" s="15">
        <f t="shared" ca="1" si="269"/>
        <v>112</v>
      </c>
      <c r="P2448" s="15" t="str">
        <f t="shared" ca="1" si="270"/>
        <v>91-180d</v>
      </c>
      <c r="Q2448" s="17">
        <f ca="1">IF(P2448="0-90d",0,IF(P2448="91-180d",INDEX(Assumptions!$F$8:$F$12,MATCH(B2448,Assumptions!$A$8:$A$12,0)),IF(P2448="181-365d",INDEX(Assumptions!$G$8:$G$12,MATCH(B2448,Assumptions!$A$8:$A$12,0)),INDEX(Assumptions!$H$8:$H$12,MATCH(B2448,Assumptions!$A$8:$A$12,0)))))</f>
        <v>0</v>
      </c>
      <c r="R2448" s="14">
        <f t="shared" ca="1" si="271"/>
        <v>0</v>
      </c>
      <c r="S2448" s="14">
        <f t="shared" ca="1" si="272"/>
        <v>1285158273.8400002</v>
      </c>
      <c r="T2448" s="11" t="s">
        <v>25</v>
      </c>
      <c r="U2448" s="18" t="s">
        <v>26</v>
      </c>
    </row>
    <row r="2449" spans="1:21" ht="15" customHeight="1" x14ac:dyDescent="0.15">
      <c r="A2449" s="10" t="s">
        <v>2497</v>
      </c>
      <c r="B2449" s="11" t="s">
        <v>28</v>
      </c>
      <c r="C2449" s="11" t="s">
        <v>29</v>
      </c>
      <c r="D2449" s="12">
        <v>46140</v>
      </c>
      <c r="E2449" s="11">
        <v>1336</v>
      </c>
      <c r="F2449" s="11" t="s">
        <v>24</v>
      </c>
      <c r="G2449" s="13">
        <v>4253.83</v>
      </c>
      <c r="H2449" s="14">
        <f t="shared" si="266"/>
        <v>5683116.8799999999</v>
      </c>
      <c r="I2449" s="14">
        <f>IF(F2449="GHS",H2449,H2449*Assumptions!$B$4)</f>
        <v>61377662.304000005</v>
      </c>
      <c r="J2449" s="15" t="str">
        <f>INDEX(Assumptions!$B$8:$B$12,MATCH(B2449,Assumptions!$A$8:$A$12,0))</f>
        <v>Fair Value Less Costs to Sell</v>
      </c>
      <c r="K2449" s="16">
        <f>G2449/(1-INDEX(Assumptions!$D$8:$D$12,MATCH(B2449,Assumptions!$A$8:$A$12,0)))</f>
        <v>4833.897727272727</v>
      </c>
      <c r="L2449" s="16">
        <f t="shared" si="267"/>
        <v>127.61489999999999</v>
      </c>
      <c r="M2449" s="16">
        <f t="shared" si="268"/>
        <v>241.69488636363636</v>
      </c>
      <c r="N2449" s="14">
        <f>E2449*(K2449-L2449-M2449)*IF(F2449="GHS",1,Assumptions!$B$4)</f>
        <v>64418646.481789097</v>
      </c>
      <c r="O2449" s="15">
        <f t="shared" ca="1" si="269"/>
        <v>146</v>
      </c>
      <c r="P2449" s="15" t="str">
        <f t="shared" ca="1" si="270"/>
        <v>91-180d</v>
      </c>
      <c r="Q2449" s="17">
        <f ca="1">IF(P2449="0-90d",0,IF(P2449="91-180d",INDEX(Assumptions!$F$8:$F$12,MATCH(B2449,Assumptions!$A$8:$A$12,0)),IF(P2449="181-365d",INDEX(Assumptions!$G$8:$G$12,MATCH(B2449,Assumptions!$A$8:$A$12,0)),INDEX(Assumptions!$H$8:$H$12,MATCH(B2449,Assumptions!$A$8:$A$12,0)))))</f>
        <v>0.02</v>
      </c>
      <c r="R2449" s="14">
        <f t="shared" ca="1" si="271"/>
        <v>1227553.2460800002</v>
      </c>
      <c r="S2449" s="14">
        <f t="shared" ca="1" si="272"/>
        <v>60150109.057920001</v>
      </c>
      <c r="T2449" s="11" t="s">
        <v>25</v>
      </c>
      <c r="U2449" s="18" t="s">
        <v>36</v>
      </c>
    </row>
    <row r="2450" spans="1:21" ht="15" customHeight="1" x14ac:dyDescent="0.15">
      <c r="A2450" s="10" t="s">
        <v>2498</v>
      </c>
      <c r="B2450" s="11" t="s">
        <v>22</v>
      </c>
      <c r="C2450" s="11" t="s">
        <v>81</v>
      </c>
      <c r="D2450" s="12">
        <v>45925</v>
      </c>
      <c r="E2450" s="11">
        <v>2220</v>
      </c>
      <c r="F2450" s="11" t="s">
        <v>24</v>
      </c>
      <c r="G2450" s="13">
        <v>27778.560000000001</v>
      </c>
      <c r="H2450" s="14">
        <f t="shared" si="266"/>
        <v>61668403.200000003</v>
      </c>
      <c r="I2450" s="14">
        <f>IF(F2450="GHS",H2450,H2450*Assumptions!$B$4)</f>
        <v>666018754.56000006</v>
      </c>
      <c r="J2450" s="15" t="str">
        <f>INDEX(Assumptions!$B$8:$B$12,MATCH(B2450,Assumptions!$A$8:$A$12,0))</f>
        <v>FIFO</v>
      </c>
      <c r="K2450" s="16">
        <f>G2450/(1-INDEX(Assumptions!$D$8:$D$12,MATCH(B2450,Assumptions!$A$8:$A$12,0)))</f>
        <v>33876.292682926825</v>
      </c>
      <c r="L2450" s="16">
        <f t="shared" si="267"/>
        <v>833.35680000000002</v>
      </c>
      <c r="M2450" s="16">
        <f t="shared" si="268"/>
        <v>1693.8146341463414</v>
      </c>
      <c r="N2450" s="14">
        <f>E2450*(K2450-L2450-M2450)*IF(F2450="GHS",1,Assumptions!$B$4)</f>
        <v>751626531.06076097</v>
      </c>
      <c r="O2450" s="15">
        <f t="shared" ca="1" si="269"/>
        <v>361</v>
      </c>
      <c r="P2450" s="15" t="str">
        <f t="shared" ca="1" si="270"/>
        <v>181-365d</v>
      </c>
      <c r="Q2450" s="17">
        <f ca="1">IF(P2450="0-90d",0,IF(P2450="91-180d",INDEX(Assumptions!$F$8:$F$12,MATCH(B2450,Assumptions!$A$8:$A$12,0)),IF(P2450="181-365d",INDEX(Assumptions!$G$8:$G$12,MATCH(B2450,Assumptions!$A$8:$A$12,0)),INDEX(Assumptions!$H$8:$H$12,MATCH(B2450,Assumptions!$A$8:$A$12,0)))))</f>
        <v>0.15</v>
      </c>
      <c r="R2450" s="14">
        <f t="shared" ca="1" si="271"/>
        <v>99902813.184</v>
      </c>
      <c r="S2450" s="14">
        <f t="shared" ca="1" si="272"/>
        <v>566115941.37600005</v>
      </c>
      <c r="T2450" s="11" t="s">
        <v>25</v>
      </c>
      <c r="U2450" s="18" t="s">
        <v>26</v>
      </c>
    </row>
    <row r="2451" spans="1:21" ht="15" customHeight="1" x14ac:dyDescent="0.15">
      <c r="A2451" s="10" t="s">
        <v>2499</v>
      </c>
      <c r="B2451" s="11" t="s">
        <v>28</v>
      </c>
      <c r="C2451" s="11" t="s">
        <v>29</v>
      </c>
      <c r="D2451" s="12">
        <v>46206</v>
      </c>
      <c r="E2451" s="11">
        <v>4323</v>
      </c>
      <c r="F2451" s="11" t="s">
        <v>24</v>
      </c>
      <c r="G2451" s="13">
        <v>6191.75</v>
      </c>
      <c r="H2451" s="14">
        <f t="shared" si="266"/>
        <v>26766935.25</v>
      </c>
      <c r="I2451" s="14">
        <f>IF(F2451="GHS",H2451,H2451*Assumptions!$B$4)</f>
        <v>289082900.70000005</v>
      </c>
      <c r="J2451" s="15" t="str">
        <f>INDEX(Assumptions!$B$8:$B$12,MATCH(B2451,Assumptions!$A$8:$A$12,0))</f>
        <v>Fair Value Less Costs to Sell</v>
      </c>
      <c r="K2451" s="16">
        <f>G2451/(1-INDEX(Assumptions!$D$8:$D$12,MATCH(B2451,Assumptions!$A$8:$A$12,0)))</f>
        <v>7036.079545454545</v>
      </c>
      <c r="L2451" s="16">
        <f t="shared" si="267"/>
        <v>185.7525</v>
      </c>
      <c r="M2451" s="16">
        <f t="shared" si="268"/>
        <v>351.80397727272725</v>
      </c>
      <c r="N2451" s="14">
        <f>E2451*(K2451-L2451-M2451)*IF(F2451="GHS",1,Assumptions!$B$4)</f>
        <v>303405644.41650003</v>
      </c>
      <c r="O2451" s="15">
        <f t="shared" ca="1" si="269"/>
        <v>80</v>
      </c>
      <c r="P2451" s="15" t="str">
        <f t="shared" ca="1" si="270"/>
        <v>0-90d</v>
      </c>
      <c r="Q2451" s="17">
        <f ca="1">IF(P2451="0-90d",0,IF(P2451="91-180d",INDEX(Assumptions!$F$8:$F$12,MATCH(B2451,Assumptions!$A$8:$A$12,0)),IF(P2451="181-365d",INDEX(Assumptions!$G$8:$G$12,MATCH(B2451,Assumptions!$A$8:$A$12,0)),INDEX(Assumptions!$H$8:$H$12,MATCH(B2451,Assumptions!$A$8:$A$12,0)))))</f>
        <v>0</v>
      </c>
      <c r="R2451" s="14">
        <f t="shared" ca="1" si="271"/>
        <v>0</v>
      </c>
      <c r="S2451" s="14">
        <f t="shared" ca="1" si="272"/>
        <v>289082900.70000005</v>
      </c>
      <c r="T2451" s="11" t="s">
        <v>25</v>
      </c>
      <c r="U2451" s="18" t="s">
        <v>26</v>
      </c>
    </row>
    <row r="2452" spans="1:21" ht="15" customHeight="1" x14ac:dyDescent="0.15">
      <c r="A2452" s="10" t="s">
        <v>2500</v>
      </c>
      <c r="B2452" s="11" t="s">
        <v>41</v>
      </c>
      <c r="C2452" s="11" t="s">
        <v>42</v>
      </c>
      <c r="D2452" s="12">
        <v>46119</v>
      </c>
      <c r="E2452" s="11">
        <v>2395</v>
      </c>
      <c r="F2452" s="11" t="s">
        <v>33</v>
      </c>
      <c r="G2452" s="13">
        <v>291.39</v>
      </c>
      <c r="H2452" s="14">
        <f t="shared" si="266"/>
        <v>697879.04999999993</v>
      </c>
      <c r="I2452" s="14">
        <f>IF(F2452="GHS",H2452,H2452*Assumptions!$B$4)</f>
        <v>697879.04999999993</v>
      </c>
      <c r="J2452" s="15" t="str">
        <f>INDEX(Assumptions!$B$8:$B$12,MATCH(B2452,Assumptions!$A$8:$A$12,0))</f>
        <v>Weighted Average</v>
      </c>
      <c r="K2452" s="16">
        <f>G2452/(1-INDEX(Assumptions!$D$8:$D$12,MATCH(B2452,Assumptions!$A$8:$A$12,0)))</f>
        <v>448.29230769230765</v>
      </c>
      <c r="L2452" s="16">
        <f t="shared" si="267"/>
        <v>8.7416999999999998</v>
      </c>
      <c r="M2452" s="16">
        <f t="shared" si="268"/>
        <v>22.414615384615384</v>
      </c>
      <c r="N2452" s="14">
        <f>E2452*(K2452-L2452-M2452)*IF(F2452="GHS",1,Assumptions!$B$4)</f>
        <v>999040.70157692302</v>
      </c>
      <c r="O2452" s="15">
        <f t="shared" ca="1" si="269"/>
        <v>167</v>
      </c>
      <c r="P2452" s="15" t="str">
        <f t="shared" ca="1" si="270"/>
        <v>91-180d</v>
      </c>
      <c r="Q2452" s="17">
        <f ca="1">IF(P2452="0-90d",0,IF(P2452="91-180d",INDEX(Assumptions!$F$8:$F$12,MATCH(B2452,Assumptions!$A$8:$A$12,0)),IF(P2452="181-365d",INDEX(Assumptions!$G$8:$G$12,MATCH(B2452,Assumptions!$A$8:$A$12,0)),INDEX(Assumptions!$H$8:$H$12,MATCH(B2452,Assumptions!$A$8:$A$12,0)))))</f>
        <v>0.1</v>
      </c>
      <c r="R2452" s="14">
        <f t="shared" ca="1" si="271"/>
        <v>69787.904999999999</v>
      </c>
      <c r="S2452" s="14">
        <f t="shared" ca="1" si="272"/>
        <v>628091.1449999999</v>
      </c>
      <c r="T2452" s="11" t="s">
        <v>25</v>
      </c>
      <c r="U2452" s="18" t="s">
        <v>26</v>
      </c>
    </row>
    <row r="2453" spans="1:21" ht="15" customHeight="1" x14ac:dyDescent="0.15">
      <c r="A2453" s="10" t="s">
        <v>2501</v>
      </c>
      <c r="B2453" s="11" t="s">
        <v>41</v>
      </c>
      <c r="C2453" s="11" t="s">
        <v>49</v>
      </c>
      <c r="D2453" s="12">
        <v>45906</v>
      </c>
      <c r="E2453" s="11">
        <v>3232</v>
      </c>
      <c r="F2453" s="11" t="s">
        <v>33</v>
      </c>
      <c r="G2453" s="13">
        <v>248.92</v>
      </c>
      <c r="H2453" s="14">
        <f t="shared" si="266"/>
        <v>804509.44</v>
      </c>
      <c r="I2453" s="14">
        <f>IF(F2453="GHS",H2453,H2453*Assumptions!$B$4)</f>
        <v>804509.44</v>
      </c>
      <c r="J2453" s="15" t="str">
        <f>INDEX(Assumptions!$B$8:$B$12,MATCH(B2453,Assumptions!$A$8:$A$12,0))</f>
        <v>Weighted Average</v>
      </c>
      <c r="K2453" s="16">
        <f>G2453/(1-INDEX(Assumptions!$D$8:$D$12,MATCH(B2453,Assumptions!$A$8:$A$12,0)))</f>
        <v>382.95384615384614</v>
      </c>
      <c r="L2453" s="16">
        <f t="shared" si="267"/>
        <v>7.4675999999999991</v>
      </c>
      <c r="M2453" s="16">
        <f t="shared" si="268"/>
        <v>19.147692307692306</v>
      </c>
      <c r="N2453" s="14">
        <f>E2453*(K2453-L2453-M2453)*IF(F2453="GHS",1,Assumptions!$B$4)</f>
        <v>1151686.2060307693</v>
      </c>
      <c r="O2453" s="15">
        <f t="shared" ca="1" si="269"/>
        <v>380</v>
      </c>
      <c r="P2453" s="15" t="str">
        <f t="shared" ca="1" si="270"/>
        <v>365d+</v>
      </c>
      <c r="Q2453" s="17">
        <f ca="1">IF(P2453="0-90d",0,IF(P2453="91-180d",INDEX(Assumptions!$F$8:$F$12,MATCH(B2453,Assumptions!$A$8:$A$12,0)),IF(P2453="181-365d",INDEX(Assumptions!$G$8:$G$12,MATCH(B2453,Assumptions!$A$8:$A$12,0)),INDEX(Assumptions!$H$8:$H$12,MATCH(B2453,Assumptions!$A$8:$A$12,0)))))</f>
        <v>0.8</v>
      </c>
      <c r="R2453" s="14">
        <f t="shared" ca="1" si="271"/>
        <v>643607.55200000003</v>
      </c>
      <c r="S2453" s="14">
        <f t="shared" ca="1" si="272"/>
        <v>160901.88799999992</v>
      </c>
      <c r="T2453" s="11" t="s">
        <v>25</v>
      </c>
      <c r="U2453" s="18" t="s">
        <v>26</v>
      </c>
    </row>
    <row r="2454" spans="1:21" ht="15" customHeight="1" x14ac:dyDescent="0.15">
      <c r="A2454" s="10" t="s">
        <v>2502</v>
      </c>
      <c r="B2454" s="11" t="s">
        <v>31</v>
      </c>
      <c r="C2454" s="11" t="s">
        <v>76</v>
      </c>
      <c r="D2454" s="12">
        <v>45964</v>
      </c>
      <c r="E2454" s="11">
        <v>1012</v>
      </c>
      <c r="F2454" s="11" t="s">
        <v>33</v>
      </c>
      <c r="G2454" s="13">
        <v>2986.38</v>
      </c>
      <c r="H2454" s="14">
        <f t="shared" si="266"/>
        <v>3022216.56</v>
      </c>
      <c r="I2454" s="14">
        <f>IF(F2454="GHS",H2454,H2454*Assumptions!$B$4)</f>
        <v>3022216.56</v>
      </c>
      <c r="J2454" s="15" t="str">
        <f>INDEX(Assumptions!$B$8:$B$12,MATCH(B2454,Assumptions!$A$8:$A$12,0))</f>
        <v>Weighted Average</v>
      </c>
      <c r="K2454" s="16">
        <f>G2454/(1-INDEX(Assumptions!$D$8:$D$12,MATCH(B2454,Assumptions!$A$8:$A$12,0)))</f>
        <v>4147.75</v>
      </c>
      <c r="L2454" s="16">
        <f t="shared" si="267"/>
        <v>89.591399999999993</v>
      </c>
      <c r="M2454" s="16">
        <f t="shared" si="268"/>
        <v>207.38750000000002</v>
      </c>
      <c r="N2454" s="14">
        <f>E2454*(K2454-L2454-M2454)*IF(F2454="GHS",1,Assumptions!$B$4)</f>
        <v>3896980.3532000002</v>
      </c>
      <c r="O2454" s="15">
        <f t="shared" ca="1" si="269"/>
        <v>322</v>
      </c>
      <c r="P2454" s="15" t="str">
        <f t="shared" ca="1" si="270"/>
        <v>181-365d</v>
      </c>
      <c r="Q2454" s="17">
        <f ca="1">IF(P2454="0-90d",0,IF(P2454="91-180d",INDEX(Assumptions!$F$8:$F$12,MATCH(B2454,Assumptions!$A$8:$A$12,0)),IF(P2454="181-365d",INDEX(Assumptions!$G$8:$G$12,MATCH(B2454,Assumptions!$A$8:$A$12,0)),INDEX(Assumptions!$H$8:$H$12,MATCH(B2454,Assumptions!$A$8:$A$12,0)))))</f>
        <v>0.2</v>
      </c>
      <c r="R2454" s="14">
        <f t="shared" ca="1" si="271"/>
        <v>604443.31200000003</v>
      </c>
      <c r="S2454" s="14">
        <f t="shared" ca="1" si="272"/>
        <v>2417773.2480000001</v>
      </c>
      <c r="T2454" s="11" t="s">
        <v>50</v>
      </c>
      <c r="U2454" s="18" t="s">
        <v>36</v>
      </c>
    </row>
    <row r="2455" spans="1:21" ht="15" customHeight="1" x14ac:dyDescent="0.15">
      <c r="A2455" s="10" t="s">
        <v>2503</v>
      </c>
      <c r="B2455" s="11" t="s">
        <v>41</v>
      </c>
      <c r="C2455" s="11" t="s">
        <v>42</v>
      </c>
      <c r="D2455" s="12">
        <v>46097</v>
      </c>
      <c r="E2455" s="11">
        <v>53</v>
      </c>
      <c r="F2455" s="11" t="s">
        <v>33</v>
      </c>
      <c r="G2455" s="13">
        <v>427.13</v>
      </c>
      <c r="H2455" s="14">
        <f t="shared" si="266"/>
        <v>22637.89</v>
      </c>
      <c r="I2455" s="14">
        <f>IF(F2455="GHS",H2455,H2455*Assumptions!$B$4)</f>
        <v>22637.89</v>
      </c>
      <c r="J2455" s="15" t="str">
        <f>INDEX(Assumptions!$B$8:$B$12,MATCH(B2455,Assumptions!$A$8:$A$12,0))</f>
        <v>Weighted Average</v>
      </c>
      <c r="K2455" s="16">
        <f>G2455/(1-INDEX(Assumptions!$D$8:$D$12,MATCH(B2455,Assumptions!$A$8:$A$12,0)))</f>
        <v>657.12307692307684</v>
      </c>
      <c r="L2455" s="16">
        <f t="shared" si="267"/>
        <v>12.813899999999999</v>
      </c>
      <c r="M2455" s="16">
        <f t="shared" si="268"/>
        <v>32.856153846153845</v>
      </c>
      <c r="N2455" s="14">
        <f>E2455*(K2455-L2455-M2455)*IF(F2455="GHS",1,Assumptions!$B$4)</f>
        <v>32407.010223076923</v>
      </c>
      <c r="O2455" s="15">
        <f t="shared" ca="1" si="269"/>
        <v>189</v>
      </c>
      <c r="P2455" s="15" t="str">
        <f t="shared" ca="1" si="270"/>
        <v>181-365d</v>
      </c>
      <c r="Q2455" s="17">
        <f ca="1">IF(P2455="0-90d",0,IF(P2455="91-180d",INDEX(Assumptions!$F$8:$F$12,MATCH(B2455,Assumptions!$A$8:$A$12,0)),IF(P2455="181-365d",INDEX(Assumptions!$G$8:$G$12,MATCH(B2455,Assumptions!$A$8:$A$12,0)),INDEX(Assumptions!$H$8:$H$12,MATCH(B2455,Assumptions!$A$8:$A$12,0)))))</f>
        <v>0.35</v>
      </c>
      <c r="R2455" s="14">
        <f t="shared" ca="1" si="271"/>
        <v>7923.2614999999996</v>
      </c>
      <c r="S2455" s="14">
        <f t="shared" si="272"/>
        <v>0</v>
      </c>
      <c r="T2455" s="11" t="s">
        <v>39</v>
      </c>
      <c r="U2455" s="18" t="s">
        <v>26</v>
      </c>
    </row>
    <row r="2456" spans="1:21" ht="15" customHeight="1" x14ac:dyDescent="0.15">
      <c r="A2456" s="10" t="s">
        <v>2504</v>
      </c>
      <c r="B2456" s="11" t="s">
        <v>31</v>
      </c>
      <c r="C2456" s="11" t="s">
        <v>32</v>
      </c>
      <c r="D2456" s="12">
        <v>45790</v>
      </c>
      <c r="E2456" s="11">
        <v>1731</v>
      </c>
      <c r="F2456" s="11" t="s">
        <v>33</v>
      </c>
      <c r="G2456" s="13">
        <v>1495.21</v>
      </c>
      <c r="H2456" s="14">
        <f t="shared" si="266"/>
        <v>2588208.5100000002</v>
      </c>
      <c r="I2456" s="14">
        <f>IF(F2456="GHS",H2456,H2456*Assumptions!$B$4)</f>
        <v>2588208.5100000002</v>
      </c>
      <c r="J2456" s="15" t="str">
        <f>INDEX(Assumptions!$B$8:$B$12,MATCH(B2456,Assumptions!$A$8:$A$12,0))</f>
        <v>Weighted Average</v>
      </c>
      <c r="K2456" s="16">
        <f>G2456/(1-INDEX(Assumptions!$D$8:$D$12,MATCH(B2456,Assumptions!$A$8:$A$12,0)))</f>
        <v>2076.6805555555557</v>
      </c>
      <c r="L2456" s="16">
        <f t="shared" si="267"/>
        <v>44.856299999999997</v>
      </c>
      <c r="M2456" s="16">
        <f t="shared" si="268"/>
        <v>103.83402777777779</v>
      </c>
      <c r="N2456" s="14">
        <f>E2456*(K2456-L2456-M2456)*IF(F2456="GHS",1,Assumptions!$B$4)</f>
        <v>3337351.0842833337</v>
      </c>
      <c r="O2456" s="15">
        <f t="shared" ca="1" si="269"/>
        <v>496</v>
      </c>
      <c r="P2456" s="15" t="str">
        <f t="shared" ca="1" si="270"/>
        <v>365d+</v>
      </c>
      <c r="Q2456" s="17">
        <f ca="1">IF(P2456="0-90d",0,IF(P2456="91-180d",INDEX(Assumptions!$F$8:$F$12,MATCH(B2456,Assumptions!$A$8:$A$12,0)),IF(P2456="181-365d",INDEX(Assumptions!$G$8:$G$12,MATCH(B2456,Assumptions!$A$8:$A$12,0)),INDEX(Assumptions!$H$8:$H$12,MATCH(B2456,Assumptions!$A$8:$A$12,0)))))</f>
        <v>0.6</v>
      </c>
      <c r="R2456" s="14">
        <f t="shared" ca="1" si="271"/>
        <v>1552925.1060000001</v>
      </c>
      <c r="S2456" s="14">
        <f t="shared" ca="1" si="272"/>
        <v>1035283.4040000001</v>
      </c>
      <c r="T2456" s="11" t="s">
        <v>25</v>
      </c>
      <c r="U2456" s="18" t="s">
        <v>26</v>
      </c>
    </row>
    <row r="2457" spans="1:21" ht="15" customHeight="1" x14ac:dyDescent="0.15">
      <c r="A2457" s="10" t="s">
        <v>2505</v>
      </c>
      <c r="B2457" s="11" t="s">
        <v>41</v>
      </c>
      <c r="C2457" s="11" t="s">
        <v>44</v>
      </c>
      <c r="D2457" s="12">
        <v>46107</v>
      </c>
      <c r="E2457" s="11">
        <v>4460</v>
      </c>
      <c r="F2457" s="11" t="s">
        <v>33</v>
      </c>
      <c r="G2457" s="13">
        <v>412.93</v>
      </c>
      <c r="H2457" s="14">
        <f t="shared" si="266"/>
        <v>1841667.8</v>
      </c>
      <c r="I2457" s="14">
        <f>IF(F2457="GHS",H2457,H2457*Assumptions!$B$4)</f>
        <v>1841667.8</v>
      </c>
      <c r="J2457" s="15" t="str">
        <f>INDEX(Assumptions!$B$8:$B$12,MATCH(B2457,Assumptions!$A$8:$A$12,0))</f>
        <v>Weighted Average</v>
      </c>
      <c r="K2457" s="16">
        <f>G2457/(1-INDEX(Assumptions!$D$8:$D$12,MATCH(B2457,Assumptions!$A$8:$A$12,0)))</f>
        <v>635.27692307692303</v>
      </c>
      <c r="L2457" s="16">
        <f t="shared" si="267"/>
        <v>12.3879</v>
      </c>
      <c r="M2457" s="16">
        <f t="shared" si="268"/>
        <v>31.763846153846153</v>
      </c>
      <c r="N2457" s="14">
        <f>E2457*(K2457-L2457-M2457)*IF(F2457="GHS",1,Assumptions!$B$4)</f>
        <v>2636418.2890769229</v>
      </c>
      <c r="O2457" s="15">
        <f t="shared" ca="1" si="269"/>
        <v>179</v>
      </c>
      <c r="P2457" s="15" t="str">
        <f t="shared" ca="1" si="270"/>
        <v>91-180d</v>
      </c>
      <c r="Q2457" s="17">
        <f ca="1">IF(P2457="0-90d",0,IF(P2457="91-180d",INDEX(Assumptions!$F$8:$F$12,MATCH(B2457,Assumptions!$A$8:$A$12,0)),IF(P2457="181-365d",INDEX(Assumptions!$G$8:$G$12,MATCH(B2457,Assumptions!$A$8:$A$12,0)),INDEX(Assumptions!$H$8:$H$12,MATCH(B2457,Assumptions!$A$8:$A$12,0)))))</f>
        <v>0.1</v>
      </c>
      <c r="R2457" s="14">
        <f t="shared" ca="1" si="271"/>
        <v>184166.78000000003</v>
      </c>
      <c r="S2457" s="14">
        <f t="shared" ca="1" si="272"/>
        <v>1657501.02</v>
      </c>
      <c r="T2457" s="11" t="s">
        <v>25</v>
      </c>
      <c r="U2457" s="18" t="s">
        <v>26</v>
      </c>
    </row>
    <row r="2458" spans="1:21" ht="15" customHeight="1" x14ac:dyDescent="0.15">
      <c r="A2458" s="10" t="s">
        <v>2506</v>
      </c>
      <c r="B2458" s="11" t="s">
        <v>31</v>
      </c>
      <c r="C2458" s="11" t="s">
        <v>63</v>
      </c>
      <c r="D2458" s="12">
        <v>46151</v>
      </c>
      <c r="E2458" s="11">
        <v>2990</v>
      </c>
      <c r="F2458" s="11" t="s">
        <v>33</v>
      </c>
      <c r="G2458" s="13">
        <v>1373.51</v>
      </c>
      <c r="H2458" s="14">
        <f t="shared" si="266"/>
        <v>4106794.9</v>
      </c>
      <c r="I2458" s="14">
        <f>IF(F2458="GHS",H2458,H2458*Assumptions!$B$4)</f>
        <v>4106794.9</v>
      </c>
      <c r="J2458" s="15" t="str">
        <f>INDEX(Assumptions!$B$8:$B$12,MATCH(B2458,Assumptions!$A$8:$A$12,0))</f>
        <v>Weighted Average</v>
      </c>
      <c r="K2458" s="16">
        <f>G2458/(1-INDEX(Assumptions!$D$8:$D$12,MATCH(B2458,Assumptions!$A$8:$A$12,0)))</f>
        <v>1907.6527777777778</v>
      </c>
      <c r="L2458" s="16">
        <f t="shared" si="267"/>
        <v>41.205300000000001</v>
      </c>
      <c r="M2458" s="16">
        <f t="shared" si="268"/>
        <v>95.382638888888891</v>
      </c>
      <c r="N2458" s="14">
        <f>E2458*(K2458-L2458-M2458)*IF(F2458="GHS",1,Assumptions!$B$4)</f>
        <v>5295483.8682777779</v>
      </c>
      <c r="O2458" s="15">
        <f t="shared" ca="1" si="269"/>
        <v>135</v>
      </c>
      <c r="P2458" s="15" t="str">
        <f t="shared" ca="1" si="270"/>
        <v>91-180d</v>
      </c>
      <c r="Q2458" s="17">
        <f ca="1">IF(P2458="0-90d",0,IF(P2458="91-180d",INDEX(Assumptions!$F$8:$F$12,MATCH(B2458,Assumptions!$A$8:$A$12,0)),IF(P2458="181-365d",INDEX(Assumptions!$G$8:$G$12,MATCH(B2458,Assumptions!$A$8:$A$12,0)),INDEX(Assumptions!$H$8:$H$12,MATCH(B2458,Assumptions!$A$8:$A$12,0)))))</f>
        <v>0.05</v>
      </c>
      <c r="R2458" s="14">
        <f t="shared" ca="1" si="271"/>
        <v>205339.745</v>
      </c>
      <c r="S2458" s="14">
        <f t="shared" ca="1" si="272"/>
        <v>3901455.1549999998</v>
      </c>
      <c r="T2458" s="11" t="s">
        <v>25</v>
      </c>
      <c r="U2458" s="18" t="s">
        <v>36</v>
      </c>
    </row>
    <row r="2459" spans="1:21" ht="15" customHeight="1" x14ac:dyDescent="0.15">
      <c r="A2459" s="10" t="s">
        <v>2507</v>
      </c>
      <c r="B2459" s="11" t="s">
        <v>41</v>
      </c>
      <c r="C2459" s="11" t="s">
        <v>49</v>
      </c>
      <c r="D2459" s="12">
        <v>46029</v>
      </c>
      <c r="E2459" s="11">
        <v>3673</v>
      </c>
      <c r="F2459" s="11" t="s">
        <v>33</v>
      </c>
      <c r="G2459" s="13">
        <v>504.59</v>
      </c>
      <c r="H2459" s="14">
        <f t="shared" si="266"/>
        <v>1853359.0699999998</v>
      </c>
      <c r="I2459" s="14">
        <f>IF(F2459="GHS",H2459,H2459*Assumptions!$B$4)</f>
        <v>1853359.0699999998</v>
      </c>
      <c r="J2459" s="15" t="str">
        <f>INDEX(Assumptions!$B$8:$B$12,MATCH(B2459,Assumptions!$A$8:$A$12,0))</f>
        <v>Weighted Average</v>
      </c>
      <c r="K2459" s="16">
        <f>G2459/(1-INDEX(Assumptions!$D$8:$D$12,MATCH(B2459,Assumptions!$A$8:$A$12,0)))</f>
        <v>776.29230769230765</v>
      </c>
      <c r="L2459" s="16">
        <f t="shared" si="267"/>
        <v>15.137699999999999</v>
      </c>
      <c r="M2459" s="16">
        <f t="shared" si="268"/>
        <v>38.814615384615387</v>
      </c>
      <c r="N2459" s="14">
        <f>E2459*(K2459-L2459-M2459)*IF(F2459="GHS",1,Assumptions!$B$4)</f>
        <v>2653154.7917461535</v>
      </c>
      <c r="O2459" s="15">
        <f t="shared" ca="1" si="269"/>
        <v>257</v>
      </c>
      <c r="P2459" s="15" t="str">
        <f t="shared" ca="1" si="270"/>
        <v>181-365d</v>
      </c>
      <c r="Q2459" s="17">
        <f ca="1">IF(P2459="0-90d",0,IF(P2459="91-180d",INDEX(Assumptions!$F$8:$F$12,MATCH(B2459,Assumptions!$A$8:$A$12,0)),IF(P2459="181-365d",INDEX(Assumptions!$G$8:$G$12,MATCH(B2459,Assumptions!$A$8:$A$12,0)),INDEX(Assumptions!$H$8:$H$12,MATCH(B2459,Assumptions!$A$8:$A$12,0)))))</f>
        <v>0.35</v>
      </c>
      <c r="R2459" s="14">
        <f t="shared" ca="1" si="271"/>
        <v>648675.67449999985</v>
      </c>
      <c r="S2459" s="14">
        <f t="shared" ca="1" si="272"/>
        <v>1204683.3955000001</v>
      </c>
      <c r="T2459" s="11" t="s">
        <v>25</v>
      </c>
      <c r="U2459" s="18" t="s">
        <v>26</v>
      </c>
    </row>
    <row r="2460" spans="1:21" ht="15" customHeight="1" x14ac:dyDescent="0.15">
      <c r="A2460" s="10" t="s">
        <v>2508</v>
      </c>
      <c r="B2460" s="11" t="s">
        <v>41</v>
      </c>
      <c r="C2460" s="11" t="s">
        <v>49</v>
      </c>
      <c r="D2460" s="12">
        <v>46045</v>
      </c>
      <c r="E2460" s="11">
        <v>1950</v>
      </c>
      <c r="F2460" s="11" t="s">
        <v>33</v>
      </c>
      <c r="G2460" s="13">
        <v>375.1</v>
      </c>
      <c r="H2460" s="14">
        <f t="shared" si="266"/>
        <v>731445</v>
      </c>
      <c r="I2460" s="14">
        <f>IF(F2460="GHS",H2460,H2460*Assumptions!$B$4)</f>
        <v>731445</v>
      </c>
      <c r="J2460" s="15" t="str">
        <f>INDEX(Assumptions!$B$8:$B$12,MATCH(B2460,Assumptions!$A$8:$A$12,0))</f>
        <v>Weighted Average</v>
      </c>
      <c r="K2460" s="16">
        <f>G2460/(1-INDEX(Assumptions!$D$8:$D$12,MATCH(B2460,Assumptions!$A$8:$A$12,0)))</f>
        <v>577.07692307692309</v>
      </c>
      <c r="L2460" s="16">
        <f t="shared" si="267"/>
        <v>11.253</v>
      </c>
      <c r="M2460" s="16">
        <f t="shared" si="268"/>
        <v>28.853846153846156</v>
      </c>
      <c r="N2460" s="14">
        <f>E2460*(K2460-L2460-M2460)*IF(F2460="GHS",1,Assumptions!$B$4)</f>
        <v>1047091.65</v>
      </c>
      <c r="O2460" s="15">
        <f t="shared" ca="1" si="269"/>
        <v>241</v>
      </c>
      <c r="P2460" s="15" t="str">
        <f t="shared" ca="1" si="270"/>
        <v>181-365d</v>
      </c>
      <c r="Q2460" s="17">
        <f ca="1">IF(P2460="0-90d",0,IF(P2460="91-180d",INDEX(Assumptions!$F$8:$F$12,MATCH(B2460,Assumptions!$A$8:$A$12,0)),IF(P2460="181-365d",INDEX(Assumptions!$G$8:$G$12,MATCH(B2460,Assumptions!$A$8:$A$12,0)),INDEX(Assumptions!$H$8:$H$12,MATCH(B2460,Assumptions!$A$8:$A$12,0)))))</f>
        <v>0.35</v>
      </c>
      <c r="R2460" s="14">
        <f t="shared" ca="1" si="271"/>
        <v>256005.74999999997</v>
      </c>
      <c r="S2460" s="14">
        <f t="shared" ca="1" si="272"/>
        <v>475439.25</v>
      </c>
      <c r="T2460" s="11" t="s">
        <v>25</v>
      </c>
      <c r="U2460" s="18" t="s">
        <v>26</v>
      </c>
    </row>
    <row r="2461" spans="1:21" ht="15" customHeight="1" x14ac:dyDescent="0.15">
      <c r="A2461" s="10" t="s">
        <v>2509</v>
      </c>
      <c r="B2461" s="11" t="s">
        <v>31</v>
      </c>
      <c r="C2461" s="11" t="s">
        <v>32</v>
      </c>
      <c r="D2461" s="12">
        <v>46203</v>
      </c>
      <c r="E2461" s="11">
        <v>919</v>
      </c>
      <c r="F2461" s="11" t="s">
        <v>33</v>
      </c>
      <c r="G2461" s="13">
        <v>6884.15</v>
      </c>
      <c r="H2461" s="14">
        <f t="shared" si="266"/>
        <v>6326533.8499999996</v>
      </c>
      <c r="I2461" s="14">
        <f>IF(F2461="GHS",H2461,H2461*Assumptions!$B$4)</f>
        <v>6326533.8499999996</v>
      </c>
      <c r="J2461" s="15" t="str">
        <f>INDEX(Assumptions!$B$8:$B$12,MATCH(B2461,Assumptions!$A$8:$A$12,0))</f>
        <v>Weighted Average</v>
      </c>
      <c r="K2461" s="16">
        <f>G2461/(1-INDEX(Assumptions!$D$8:$D$12,MATCH(B2461,Assumptions!$A$8:$A$12,0)))</f>
        <v>9561.3194444444434</v>
      </c>
      <c r="L2461" s="16">
        <f t="shared" si="267"/>
        <v>206.52449999999999</v>
      </c>
      <c r="M2461" s="16">
        <f t="shared" si="268"/>
        <v>478.06597222222217</v>
      </c>
      <c r="N2461" s="14">
        <f>E2461*(K2461-L2461-M2461)*IF(F2461="GHS",1,Assumptions!$B$4)</f>
        <v>8157713.9254722213</v>
      </c>
      <c r="O2461" s="15">
        <f t="shared" ca="1" si="269"/>
        <v>83</v>
      </c>
      <c r="P2461" s="15" t="str">
        <f t="shared" ca="1" si="270"/>
        <v>0-90d</v>
      </c>
      <c r="Q2461" s="17">
        <f ca="1">IF(P2461="0-90d",0,IF(P2461="91-180d",INDEX(Assumptions!$F$8:$F$12,MATCH(B2461,Assumptions!$A$8:$A$12,0)),IF(P2461="181-365d",INDEX(Assumptions!$G$8:$G$12,MATCH(B2461,Assumptions!$A$8:$A$12,0)),INDEX(Assumptions!$H$8:$H$12,MATCH(B2461,Assumptions!$A$8:$A$12,0)))))</f>
        <v>0</v>
      </c>
      <c r="R2461" s="14">
        <f t="shared" ca="1" si="271"/>
        <v>0</v>
      </c>
      <c r="S2461" s="14">
        <f t="shared" ca="1" si="272"/>
        <v>6326533.8499999996</v>
      </c>
      <c r="T2461" s="11" t="s">
        <v>25</v>
      </c>
      <c r="U2461" s="18" t="s">
        <v>26</v>
      </c>
    </row>
    <row r="2462" spans="1:21" ht="15" customHeight="1" x14ac:dyDescent="0.15">
      <c r="A2462" s="10" t="s">
        <v>2510</v>
      </c>
      <c r="B2462" s="11" t="s">
        <v>31</v>
      </c>
      <c r="C2462" s="11" t="s">
        <v>63</v>
      </c>
      <c r="D2462" s="12">
        <v>45997</v>
      </c>
      <c r="E2462" s="11">
        <v>4339</v>
      </c>
      <c r="F2462" s="11" t="s">
        <v>33</v>
      </c>
      <c r="G2462" s="13">
        <v>3582.39</v>
      </c>
      <c r="H2462" s="14">
        <f t="shared" si="266"/>
        <v>15543990.209999999</v>
      </c>
      <c r="I2462" s="14">
        <f>IF(F2462="GHS",H2462,H2462*Assumptions!$B$4)</f>
        <v>15543990.209999999</v>
      </c>
      <c r="J2462" s="15" t="str">
        <f>INDEX(Assumptions!$B$8:$B$12,MATCH(B2462,Assumptions!$A$8:$A$12,0))</f>
        <v>Weighted Average</v>
      </c>
      <c r="K2462" s="16">
        <f>G2462/(1-INDEX(Assumptions!$D$8:$D$12,MATCH(B2462,Assumptions!$A$8:$A$12,0)))</f>
        <v>4975.541666666667</v>
      </c>
      <c r="L2462" s="16">
        <f t="shared" si="267"/>
        <v>107.4717</v>
      </c>
      <c r="M2462" s="16">
        <f t="shared" si="268"/>
        <v>248.77708333333337</v>
      </c>
      <c r="N2462" s="14">
        <f>E2462*(K2462-L2462-M2462)*IF(F2462="GHS",1,Assumptions!$B$4)</f>
        <v>20043111.820783336</v>
      </c>
      <c r="O2462" s="15">
        <f t="shared" ca="1" si="269"/>
        <v>289</v>
      </c>
      <c r="P2462" s="15" t="str">
        <f t="shared" ca="1" si="270"/>
        <v>181-365d</v>
      </c>
      <c r="Q2462" s="17">
        <f ca="1">IF(P2462="0-90d",0,IF(P2462="91-180d",INDEX(Assumptions!$F$8:$F$12,MATCH(B2462,Assumptions!$A$8:$A$12,0)),IF(P2462="181-365d",INDEX(Assumptions!$G$8:$G$12,MATCH(B2462,Assumptions!$A$8:$A$12,0)),INDEX(Assumptions!$H$8:$H$12,MATCH(B2462,Assumptions!$A$8:$A$12,0)))))</f>
        <v>0.2</v>
      </c>
      <c r="R2462" s="14">
        <f t="shared" ca="1" si="271"/>
        <v>3108798.0419999999</v>
      </c>
      <c r="S2462" s="14">
        <f t="shared" ca="1" si="272"/>
        <v>12435192.168</v>
      </c>
      <c r="T2462" s="11" t="s">
        <v>25</v>
      </c>
      <c r="U2462" s="18" t="s">
        <v>26</v>
      </c>
    </row>
    <row r="2463" spans="1:21" ht="15" customHeight="1" x14ac:dyDescent="0.15">
      <c r="A2463" s="10" t="s">
        <v>2511</v>
      </c>
      <c r="B2463" s="11" t="s">
        <v>41</v>
      </c>
      <c r="C2463" s="11" t="s">
        <v>115</v>
      </c>
      <c r="D2463" s="12">
        <v>45823</v>
      </c>
      <c r="E2463" s="11">
        <v>2703</v>
      </c>
      <c r="F2463" s="11" t="s">
        <v>33</v>
      </c>
      <c r="G2463" s="13">
        <v>418.43</v>
      </c>
      <c r="H2463" s="14">
        <f t="shared" si="266"/>
        <v>1131016.29</v>
      </c>
      <c r="I2463" s="14">
        <f>IF(F2463="GHS",H2463,H2463*Assumptions!$B$4)</f>
        <v>1131016.29</v>
      </c>
      <c r="J2463" s="15" t="str">
        <f>INDEX(Assumptions!$B$8:$B$12,MATCH(B2463,Assumptions!$A$8:$A$12,0))</f>
        <v>Weighted Average</v>
      </c>
      <c r="K2463" s="16">
        <f>G2463/(1-INDEX(Assumptions!$D$8:$D$12,MATCH(B2463,Assumptions!$A$8:$A$12,0)))</f>
        <v>643.73846153846148</v>
      </c>
      <c r="L2463" s="16">
        <f t="shared" si="267"/>
        <v>12.552899999999999</v>
      </c>
      <c r="M2463" s="16">
        <f t="shared" si="268"/>
        <v>32.186923076923073</v>
      </c>
      <c r="N2463" s="14">
        <f>E2463*(K2463-L2463-M2463)*IF(F2463="GHS",1,Assumptions!$B$4)</f>
        <v>1619093.3197615382</v>
      </c>
      <c r="O2463" s="15">
        <f t="shared" ca="1" si="269"/>
        <v>463</v>
      </c>
      <c r="P2463" s="15" t="str">
        <f t="shared" ca="1" si="270"/>
        <v>365d+</v>
      </c>
      <c r="Q2463" s="17">
        <f ca="1">IF(P2463="0-90d",0,IF(P2463="91-180d",INDEX(Assumptions!$F$8:$F$12,MATCH(B2463,Assumptions!$A$8:$A$12,0)),IF(P2463="181-365d",INDEX(Assumptions!$G$8:$G$12,MATCH(B2463,Assumptions!$A$8:$A$12,0)),INDEX(Assumptions!$H$8:$H$12,MATCH(B2463,Assumptions!$A$8:$A$12,0)))))</f>
        <v>0.8</v>
      </c>
      <c r="R2463" s="14">
        <f t="shared" ca="1" si="271"/>
        <v>904813.03200000012</v>
      </c>
      <c r="S2463" s="14">
        <f t="shared" ca="1" si="272"/>
        <v>226203.25799999991</v>
      </c>
      <c r="T2463" s="11" t="s">
        <v>25</v>
      </c>
      <c r="U2463" s="18" t="s">
        <v>26</v>
      </c>
    </row>
    <row r="2464" spans="1:21" ht="15" customHeight="1" x14ac:dyDescent="0.15">
      <c r="A2464" s="10" t="s">
        <v>2512</v>
      </c>
      <c r="B2464" s="11" t="s">
        <v>22</v>
      </c>
      <c r="C2464" s="11" t="s">
        <v>81</v>
      </c>
      <c r="D2464" s="12">
        <v>46001</v>
      </c>
      <c r="E2464" s="11">
        <v>2564</v>
      </c>
      <c r="F2464" s="11" t="s">
        <v>24</v>
      </c>
      <c r="G2464" s="13">
        <v>18028.96</v>
      </c>
      <c r="H2464" s="14">
        <f t="shared" si="266"/>
        <v>46226253.439999998</v>
      </c>
      <c r="I2464" s="14">
        <f>IF(F2464="GHS",H2464,H2464*Assumptions!$B$4)</f>
        <v>499243537.15200001</v>
      </c>
      <c r="J2464" s="15" t="str">
        <f>INDEX(Assumptions!$B$8:$B$12,MATCH(B2464,Assumptions!$A$8:$A$12,0))</f>
        <v>FIFO</v>
      </c>
      <c r="K2464" s="16">
        <f>G2464/(1-INDEX(Assumptions!$D$8:$D$12,MATCH(B2464,Assumptions!$A$8:$A$12,0)))</f>
        <v>21986.536585365851</v>
      </c>
      <c r="L2464" s="16">
        <f t="shared" si="267"/>
        <v>540.86879999999996</v>
      </c>
      <c r="M2464" s="16">
        <f t="shared" si="268"/>
        <v>1099.3268292682926</v>
      </c>
      <c r="N2464" s="14">
        <f>E2464*(K2464-L2464-M2464)*IF(F2464="GHS",1,Assumptions!$B$4)</f>
        <v>563414596.68348873</v>
      </c>
      <c r="O2464" s="15">
        <f t="shared" ca="1" si="269"/>
        <v>285</v>
      </c>
      <c r="P2464" s="15" t="str">
        <f t="shared" ca="1" si="270"/>
        <v>181-365d</v>
      </c>
      <c r="Q2464" s="17">
        <f ca="1">IF(P2464="0-90d",0,IF(P2464="91-180d",INDEX(Assumptions!$F$8:$F$12,MATCH(B2464,Assumptions!$A$8:$A$12,0)),IF(P2464="181-365d",INDEX(Assumptions!$G$8:$G$12,MATCH(B2464,Assumptions!$A$8:$A$12,0)),INDEX(Assumptions!$H$8:$H$12,MATCH(B2464,Assumptions!$A$8:$A$12,0)))))</f>
        <v>0.15</v>
      </c>
      <c r="R2464" s="14">
        <f t="shared" ca="1" si="271"/>
        <v>74886530.572799996</v>
      </c>
      <c r="S2464" s="14">
        <f t="shared" ca="1" si="272"/>
        <v>424357006.57920003</v>
      </c>
      <c r="T2464" s="11" t="s">
        <v>25</v>
      </c>
      <c r="U2464" s="18" t="s">
        <v>26</v>
      </c>
    </row>
    <row r="2465" spans="1:21" ht="15" customHeight="1" x14ac:dyDescent="0.15">
      <c r="A2465" s="10" t="s">
        <v>2513</v>
      </c>
      <c r="B2465" s="11" t="s">
        <v>22</v>
      </c>
      <c r="C2465" s="11" t="s">
        <v>61</v>
      </c>
      <c r="D2465" s="12">
        <v>45752</v>
      </c>
      <c r="E2465" s="11">
        <v>32</v>
      </c>
      <c r="F2465" s="11" t="s">
        <v>24</v>
      </c>
      <c r="G2465" s="13">
        <v>45454.55</v>
      </c>
      <c r="H2465" s="14">
        <f t="shared" si="266"/>
        <v>1454545.6</v>
      </c>
      <c r="I2465" s="14">
        <f>IF(F2465="GHS",H2465,H2465*Assumptions!$B$4)</f>
        <v>15709092.480000002</v>
      </c>
      <c r="J2465" s="15" t="str">
        <f>INDEX(Assumptions!$B$8:$B$12,MATCH(B2465,Assumptions!$A$8:$A$12,0))</f>
        <v>FIFO</v>
      </c>
      <c r="K2465" s="16">
        <f>G2465/(1-INDEX(Assumptions!$D$8:$D$12,MATCH(B2465,Assumptions!$A$8:$A$12,0)))</f>
        <v>55432.378048780491</v>
      </c>
      <c r="L2465" s="16">
        <f t="shared" si="267"/>
        <v>1363.6365000000001</v>
      </c>
      <c r="M2465" s="16">
        <f t="shared" si="268"/>
        <v>2771.6189024390246</v>
      </c>
      <c r="N2465" s="14">
        <f>E2465*(K2465-L2465-M2465)*IF(F2465="GHS",1,Assumptions!$B$4)</f>
        <v>17728285.586575612</v>
      </c>
      <c r="O2465" s="15">
        <f t="shared" ca="1" si="269"/>
        <v>534</v>
      </c>
      <c r="P2465" s="15" t="str">
        <f t="shared" ca="1" si="270"/>
        <v>365d+</v>
      </c>
      <c r="Q2465" s="17">
        <f ca="1">IF(P2465="0-90d",0,IF(P2465="91-180d",INDEX(Assumptions!$F$8:$F$12,MATCH(B2465,Assumptions!$A$8:$A$12,0)),IF(P2465="181-365d",INDEX(Assumptions!$G$8:$G$12,MATCH(B2465,Assumptions!$A$8:$A$12,0)),INDEX(Assumptions!$H$8:$H$12,MATCH(B2465,Assumptions!$A$8:$A$12,0)))))</f>
        <v>0.5</v>
      </c>
      <c r="R2465" s="14">
        <f t="shared" ca="1" si="271"/>
        <v>7854546.2400000012</v>
      </c>
      <c r="S2465" s="14">
        <f t="shared" ca="1" si="272"/>
        <v>7854546.2400000012</v>
      </c>
      <c r="T2465" s="11" t="s">
        <v>25</v>
      </c>
      <c r="U2465" s="18" t="s">
        <v>26</v>
      </c>
    </row>
    <row r="2466" spans="1:21" ht="15" customHeight="1" x14ac:dyDescent="0.15">
      <c r="A2466" s="10" t="s">
        <v>2514</v>
      </c>
      <c r="B2466" s="11" t="s">
        <v>28</v>
      </c>
      <c r="C2466" s="11" t="s">
        <v>29</v>
      </c>
      <c r="D2466" s="12">
        <v>46123</v>
      </c>
      <c r="E2466" s="11">
        <v>1048</v>
      </c>
      <c r="F2466" s="11" t="s">
        <v>24</v>
      </c>
      <c r="G2466" s="13">
        <v>5945.08</v>
      </c>
      <c r="H2466" s="14">
        <f t="shared" si="266"/>
        <v>6230443.8399999999</v>
      </c>
      <c r="I2466" s="14">
        <f>IF(F2466="GHS",H2466,H2466*Assumptions!$B$4)</f>
        <v>67288793.472000003</v>
      </c>
      <c r="J2466" s="15" t="str">
        <f>INDEX(Assumptions!$B$8:$B$12,MATCH(B2466,Assumptions!$A$8:$A$12,0))</f>
        <v>Fair Value Less Costs to Sell</v>
      </c>
      <c r="K2466" s="16">
        <f>G2466/(1-INDEX(Assumptions!$D$8:$D$12,MATCH(B2466,Assumptions!$A$8:$A$12,0)))</f>
        <v>6755.772727272727</v>
      </c>
      <c r="L2466" s="16">
        <f t="shared" si="267"/>
        <v>178.35239999999999</v>
      </c>
      <c r="M2466" s="16">
        <f t="shared" si="268"/>
        <v>337.78863636363639</v>
      </c>
      <c r="N2466" s="14">
        <f>E2466*(K2466-L2466-M2466)*IF(F2466="GHS",1,Assumptions!$B$4)</f>
        <v>70622647.330385461</v>
      </c>
      <c r="O2466" s="15">
        <f t="shared" ca="1" si="269"/>
        <v>163</v>
      </c>
      <c r="P2466" s="15" t="str">
        <f t="shared" ca="1" si="270"/>
        <v>91-180d</v>
      </c>
      <c r="Q2466" s="17">
        <f ca="1">IF(P2466="0-90d",0,IF(P2466="91-180d",INDEX(Assumptions!$F$8:$F$12,MATCH(B2466,Assumptions!$A$8:$A$12,0)),IF(P2466="181-365d",INDEX(Assumptions!$G$8:$G$12,MATCH(B2466,Assumptions!$A$8:$A$12,0)),INDEX(Assumptions!$H$8:$H$12,MATCH(B2466,Assumptions!$A$8:$A$12,0)))))</f>
        <v>0.02</v>
      </c>
      <c r="R2466" s="14">
        <f t="shared" ca="1" si="271"/>
        <v>1345775.86944</v>
      </c>
      <c r="S2466" s="14">
        <f t="shared" ca="1" si="272"/>
        <v>65943017.602560006</v>
      </c>
      <c r="T2466" s="11" t="s">
        <v>25</v>
      </c>
      <c r="U2466" s="18" t="s">
        <v>26</v>
      </c>
    </row>
    <row r="2467" spans="1:21" ht="15" customHeight="1" x14ac:dyDescent="0.15">
      <c r="A2467" s="10" t="s">
        <v>2515</v>
      </c>
      <c r="B2467" s="11" t="s">
        <v>41</v>
      </c>
      <c r="C2467" s="11" t="s">
        <v>49</v>
      </c>
      <c r="D2467" s="12">
        <v>46128</v>
      </c>
      <c r="E2467" s="11">
        <v>3597</v>
      </c>
      <c r="F2467" s="11" t="s">
        <v>33</v>
      </c>
      <c r="G2467" s="13">
        <v>336.1</v>
      </c>
      <c r="H2467" s="14">
        <f t="shared" si="266"/>
        <v>1208951.7000000002</v>
      </c>
      <c r="I2467" s="14">
        <f>IF(F2467="GHS",H2467,H2467*Assumptions!$B$4)</f>
        <v>1208951.7000000002</v>
      </c>
      <c r="J2467" s="15" t="str">
        <f>INDEX(Assumptions!$B$8:$B$12,MATCH(B2467,Assumptions!$A$8:$A$12,0))</f>
        <v>Weighted Average</v>
      </c>
      <c r="K2467" s="16">
        <f>G2467/(1-INDEX(Assumptions!$D$8:$D$12,MATCH(B2467,Assumptions!$A$8:$A$12,0)))</f>
        <v>517.07692307692309</v>
      </c>
      <c r="L2467" s="16">
        <f t="shared" si="267"/>
        <v>10.083</v>
      </c>
      <c r="M2467" s="16">
        <f t="shared" si="268"/>
        <v>25.853846153846156</v>
      </c>
      <c r="N2467" s="14">
        <f>E2467*(K2467-L2467-M2467)*IF(F2467="GHS",1,Assumptions!$B$4)</f>
        <v>1730660.8566923076</v>
      </c>
      <c r="O2467" s="15">
        <f t="shared" ca="1" si="269"/>
        <v>158</v>
      </c>
      <c r="P2467" s="15" t="str">
        <f t="shared" ca="1" si="270"/>
        <v>91-180d</v>
      </c>
      <c r="Q2467" s="17">
        <f ca="1">IF(P2467="0-90d",0,IF(P2467="91-180d",INDEX(Assumptions!$F$8:$F$12,MATCH(B2467,Assumptions!$A$8:$A$12,0)),IF(P2467="181-365d",INDEX(Assumptions!$G$8:$G$12,MATCH(B2467,Assumptions!$A$8:$A$12,0)),INDEX(Assumptions!$H$8:$H$12,MATCH(B2467,Assumptions!$A$8:$A$12,0)))))</f>
        <v>0.1</v>
      </c>
      <c r="R2467" s="14">
        <f t="shared" ca="1" si="271"/>
        <v>120895.17000000003</v>
      </c>
      <c r="S2467" s="14">
        <f t="shared" ca="1" si="272"/>
        <v>1088056.5300000003</v>
      </c>
      <c r="T2467" s="11" t="s">
        <v>25</v>
      </c>
      <c r="U2467" s="18" t="s">
        <v>26</v>
      </c>
    </row>
    <row r="2468" spans="1:21" ht="15" customHeight="1" x14ac:dyDescent="0.15">
      <c r="A2468" s="10" t="s">
        <v>2516</v>
      </c>
      <c r="B2468" s="11" t="s">
        <v>22</v>
      </c>
      <c r="C2468" s="11" t="s">
        <v>23</v>
      </c>
      <c r="D2468" s="12">
        <v>45996</v>
      </c>
      <c r="E2468" s="11">
        <v>3530</v>
      </c>
      <c r="F2468" s="11" t="s">
        <v>24</v>
      </c>
      <c r="G2468" s="13">
        <v>50630.7</v>
      </c>
      <c r="H2468" s="14">
        <f t="shared" si="266"/>
        <v>178726371</v>
      </c>
      <c r="I2468" s="14">
        <f>IF(F2468="GHS",H2468,H2468*Assumptions!$B$4)</f>
        <v>1930244806.8000002</v>
      </c>
      <c r="J2468" s="15" t="str">
        <f>INDEX(Assumptions!$B$8:$B$12,MATCH(B2468,Assumptions!$A$8:$A$12,0))</f>
        <v>FIFO</v>
      </c>
      <c r="K2468" s="16">
        <f>G2468/(1-INDEX(Assumptions!$D$8:$D$12,MATCH(B2468,Assumptions!$A$8:$A$12,0)))</f>
        <v>61744.756097560967</v>
      </c>
      <c r="L2468" s="16">
        <f t="shared" si="267"/>
        <v>1518.9209999999998</v>
      </c>
      <c r="M2468" s="16">
        <f t="shared" si="268"/>
        <v>3087.2378048780483</v>
      </c>
      <c r="N2468" s="14">
        <f>E2468*(K2468-L2468-M2468)*IF(F2468="GHS",1,Assumptions!$B$4)</f>
        <v>2178351883.1862435</v>
      </c>
      <c r="O2468" s="15">
        <f t="shared" ca="1" si="269"/>
        <v>290</v>
      </c>
      <c r="P2468" s="15" t="str">
        <f t="shared" ca="1" si="270"/>
        <v>181-365d</v>
      </c>
      <c r="Q2468" s="17">
        <f ca="1">IF(P2468="0-90d",0,IF(P2468="91-180d",INDEX(Assumptions!$F$8:$F$12,MATCH(B2468,Assumptions!$A$8:$A$12,0)),IF(P2468="181-365d",INDEX(Assumptions!$G$8:$G$12,MATCH(B2468,Assumptions!$A$8:$A$12,0)),INDEX(Assumptions!$H$8:$H$12,MATCH(B2468,Assumptions!$A$8:$A$12,0)))))</f>
        <v>0.15</v>
      </c>
      <c r="R2468" s="14">
        <f t="shared" ca="1" si="271"/>
        <v>289536721.02000004</v>
      </c>
      <c r="S2468" s="14">
        <f t="shared" ca="1" si="272"/>
        <v>1640708085.7800002</v>
      </c>
      <c r="T2468" s="11" t="s">
        <v>25</v>
      </c>
      <c r="U2468" s="18" t="s">
        <v>26</v>
      </c>
    </row>
    <row r="2469" spans="1:21" ht="15" customHeight="1" x14ac:dyDescent="0.15">
      <c r="A2469" s="10" t="s">
        <v>2517</v>
      </c>
      <c r="B2469" s="11" t="s">
        <v>31</v>
      </c>
      <c r="C2469" s="11" t="s">
        <v>76</v>
      </c>
      <c r="D2469" s="12">
        <v>45781</v>
      </c>
      <c r="E2469" s="11">
        <v>2870</v>
      </c>
      <c r="F2469" s="11" t="s">
        <v>33</v>
      </c>
      <c r="G2469" s="13">
        <v>1578.45</v>
      </c>
      <c r="H2469" s="14">
        <f t="shared" si="266"/>
        <v>4530151.5</v>
      </c>
      <c r="I2469" s="14">
        <f>IF(F2469="GHS",H2469,H2469*Assumptions!$B$4)</f>
        <v>4530151.5</v>
      </c>
      <c r="J2469" s="15" t="str">
        <f>INDEX(Assumptions!$B$8:$B$12,MATCH(B2469,Assumptions!$A$8:$A$12,0))</f>
        <v>Weighted Average</v>
      </c>
      <c r="K2469" s="16">
        <f>G2469/(1-INDEX(Assumptions!$D$8:$D$12,MATCH(B2469,Assumptions!$A$8:$A$12,0)))</f>
        <v>2192.291666666667</v>
      </c>
      <c r="L2469" s="16">
        <f t="shared" si="267"/>
        <v>47.353499999999997</v>
      </c>
      <c r="M2469" s="16">
        <f t="shared" si="268"/>
        <v>109.61458333333336</v>
      </c>
      <c r="N2469" s="14">
        <f>E2469*(K2469-L2469-M2469)*IF(F2469="GHS",1,Assumptions!$B$4)</f>
        <v>5841378.6841666671</v>
      </c>
      <c r="O2469" s="15">
        <f t="shared" ca="1" si="269"/>
        <v>505</v>
      </c>
      <c r="P2469" s="15" t="str">
        <f t="shared" ca="1" si="270"/>
        <v>365d+</v>
      </c>
      <c r="Q2469" s="17">
        <f ca="1">IF(P2469="0-90d",0,IF(P2469="91-180d",INDEX(Assumptions!$F$8:$F$12,MATCH(B2469,Assumptions!$A$8:$A$12,0)),IF(P2469="181-365d",INDEX(Assumptions!$G$8:$G$12,MATCH(B2469,Assumptions!$A$8:$A$12,0)),INDEX(Assumptions!$H$8:$H$12,MATCH(B2469,Assumptions!$A$8:$A$12,0)))))</f>
        <v>0.6</v>
      </c>
      <c r="R2469" s="14">
        <f t="shared" ca="1" si="271"/>
        <v>2718090.9</v>
      </c>
      <c r="S2469" s="14">
        <f t="shared" ca="1" si="272"/>
        <v>1812060.6</v>
      </c>
      <c r="T2469" s="11" t="s">
        <v>25</v>
      </c>
      <c r="U2469" s="18" t="s">
        <v>26</v>
      </c>
    </row>
    <row r="2470" spans="1:21" ht="15" customHeight="1" x14ac:dyDescent="0.15">
      <c r="A2470" s="10" t="s">
        <v>2518</v>
      </c>
      <c r="B2470" s="11" t="s">
        <v>28</v>
      </c>
      <c r="C2470" s="11" t="s">
        <v>29</v>
      </c>
      <c r="D2470" s="12">
        <v>45786</v>
      </c>
      <c r="E2470" s="11">
        <v>2847</v>
      </c>
      <c r="F2470" s="11" t="s">
        <v>24</v>
      </c>
      <c r="G2470" s="13">
        <v>2814.09</v>
      </c>
      <c r="H2470" s="14">
        <f t="shared" si="266"/>
        <v>8011714.2300000004</v>
      </c>
      <c r="I2470" s="14">
        <f>IF(F2470="GHS",H2470,H2470*Assumptions!$B$4)</f>
        <v>86526513.684000015</v>
      </c>
      <c r="J2470" s="15" t="str">
        <f>INDEX(Assumptions!$B$8:$B$12,MATCH(B2470,Assumptions!$A$8:$A$12,0))</f>
        <v>Fair Value Less Costs to Sell</v>
      </c>
      <c r="K2470" s="16">
        <f>G2470/(1-INDEX(Assumptions!$D$8:$D$12,MATCH(B2470,Assumptions!$A$8:$A$12,0)))</f>
        <v>3197.8295454545455</v>
      </c>
      <c r="L2470" s="16">
        <f t="shared" si="267"/>
        <v>84.422700000000006</v>
      </c>
      <c r="M2470" s="16">
        <f t="shared" si="268"/>
        <v>159.89147727272729</v>
      </c>
      <c r="N2470" s="14">
        <f>E2470*(K2470-L2470-M2470)*IF(F2470="GHS",1,Assumptions!$B$4)</f>
        <v>90813509.134707287</v>
      </c>
      <c r="O2470" s="15">
        <f t="shared" ca="1" si="269"/>
        <v>500</v>
      </c>
      <c r="P2470" s="15" t="str">
        <f t="shared" ca="1" si="270"/>
        <v>365d+</v>
      </c>
      <c r="Q2470" s="17">
        <f ca="1">IF(P2470="0-90d",0,IF(P2470="91-180d",INDEX(Assumptions!$F$8:$F$12,MATCH(B2470,Assumptions!$A$8:$A$12,0)),IF(P2470="181-365d",INDEX(Assumptions!$G$8:$G$12,MATCH(B2470,Assumptions!$A$8:$A$12,0)),INDEX(Assumptions!$H$8:$H$12,MATCH(B2470,Assumptions!$A$8:$A$12,0)))))</f>
        <v>0.4</v>
      </c>
      <c r="R2470" s="14">
        <f t="shared" ca="1" si="271"/>
        <v>34610605.473600008</v>
      </c>
      <c r="S2470" s="14">
        <f t="shared" si="272"/>
        <v>0</v>
      </c>
      <c r="T2470" s="11" t="s">
        <v>39</v>
      </c>
      <c r="U2470" s="18" t="s">
        <v>26</v>
      </c>
    </row>
    <row r="2471" spans="1:21" ht="15" customHeight="1" x14ac:dyDescent="0.15">
      <c r="A2471" s="10" t="s">
        <v>2519</v>
      </c>
      <c r="B2471" s="11" t="s">
        <v>31</v>
      </c>
      <c r="C2471" s="11" t="s">
        <v>63</v>
      </c>
      <c r="D2471" s="12">
        <v>46223</v>
      </c>
      <c r="E2471" s="11">
        <v>1686</v>
      </c>
      <c r="F2471" s="11" t="s">
        <v>33</v>
      </c>
      <c r="G2471" s="13">
        <v>3639.48</v>
      </c>
      <c r="H2471" s="14">
        <f t="shared" si="266"/>
        <v>6136163.2800000003</v>
      </c>
      <c r="I2471" s="14">
        <f>IF(F2471="GHS",H2471,H2471*Assumptions!$B$4)</f>
        <v>6136163.2800000003</v>
      </c>
      <c r="J2471" s="15" t="str">
        <f>INDEX(Assumptions!$B$8:$B$12,MATCH(B2471,Assumptions!$A$8:$A$12,0))</f>
        <v>Weighted Average</v>
      </c>
      <c r="K2471" s="16">
        <f>G2471/(1-INDEX(Assumptions!$D$8:$D$12,MATCH(B2471,Assumptions!$A$8:$A$12,0)))</f>
        <v>5054.8333333333339</v>
      </c>
      <c r="L2471" s="16">
        <f t="shared" si="267"/>
        <v>109.1844</v>
      </c>
      <c r="M2471" s="16">
        <f t="shared" si="268"/>
        <v>252.7416666666667</v>
      </c>
      <c r="N2471" s="14">
        <f>E2471*(K2471-L2471-M2471)*IF(F2471="GHS",1,Assumptions!$B$4)</f>
        <v>7912241.6516000004</v>
      </c>
      <c r="O2471" s="15">
        <f t="shared" ca="1" si="269"/>
        <v>63</v>
      </c>
      <c r="P2471" s="15" t="str">
        <f t="shared" ca="1" si="270"/>
        <v>0-90d</v>
      </c>
      <c r="Q2471" s="17">
        <f ca="1">IF(P2471="0-90d",0,IF(P2471="91-180d",INDEX(Assumptions!$F$8:$F$12,MATCH(B2471,Assumptions!$A$8:$A$12,0)),IF(P2471="181-365d",INDEX(Assumptions!$G$8:$G$12,MATCH(B2471,Assumptions!$A$8:$A$12,0)),INDEX(Assumptions!$H$8:$H$12,MATCH(B2471,Assumptions!$A$8:$A$12,0)))))</f>
        <v>0</v>
      </c>
      <c r="R2471" s="14">
        <f t="shared" ca="1" si="271"/>
        <v>0</v>
      </c>
      <c r="S2471" s="14">
        <f t="shared" si="272"/>
        <v>0</v>
      </c>
      <c r="T2471" s="11" t="s">
        <v>39</v>
      </c>
      <c r="U2471" s="18" t="s">
        <v>26</v>
      </c>
    </row>
    <row r="2472" spans="1:21" ht="15" customHeight="1" x14ac:dyDescent="0.15">
      <c r="A2472" s="10" t="s">
        <v>2520</v>
      </c>
      <c r="B2472" s="11" t="s">
        <v>31</v>
      </c>
      <c r="C2472" s="11" t="s">
        <v>63</v>
      </c>
      <c r="D2472" s="12">
        <v>45797</v>
      </c>
      <c r="E2472" s="11">
        <v>3551</v>
      </c>
      <c r="F2472" s="11" t="s">
        <v>33</v>
      </c>
      <c r="G2472" s="13">
        <v>1668.48</v>
      </c>
      <c r="H2472" s="14">
        <f t="shared" si="266"/>
        <v>5924772.4800000004</v>
      </c>
      <c r="I2472" s="14">
        <f>IF(F2472="GHS",H2472,H2472*Assumptions!$B$4)</f>
        <v>5924772.4800000004</v>
      </c>
      <c r="J2472" s="15" t="str">
        <f>INDEX(Assumptions!$B$8:$B$12,MATCH(B2472,Assumptions!$A$8:$A$12,0))</f>
        <v>Weighted Average</v>
      </c>
      <c r="K2472" s="16">
        <f>G2472/(1-INDEX(Assumptions!$D$8:$D$12,MATCH(B2472,Assumptions!$A$8:$A$12,0)))</f>
        <v>2317.3333333333335</v>
      </c>
      <c r="L2472" s="16">
        <f t="shared" si="267"/>
        <v>50.054400000000001</v>
      </c>
      <c r="M2472" s="16">
        <f t="shared" si="268"/>
        <v>115.86666666666667</v>
      </c>
      <c r="N2472" s="14">
        <f>E2472*(K2472-L2472-M2472)*IF(F2472="GHS",1,Assumptions!$B$4)</f>
        <v>7639664.9589333339</v>
      </c>
      <c r="O2472" s="15">
        <f t="shared" ca="1" si="269"/>
        <v>489</v>
      </c>
      <c r="P2472" s="15" t="str">
        <f t="shared" ca="1" si="270"/>
        <v>365d+</v>
      </c>
      <c r="Q2472" s="17">
        <f ca="1">IF(P2472="0-90d",0,IF(P2472="91-180d",INDEX(Assumptions!$F$8:$F$12,MATCH(B2472,Assumptions!$A$8:$A$12,0)),IF(P2472="181-365d",INDEX(Assumptions!$G$8:$G$12,MATCH(B2472,Assumptions!$A$8:$A$12,0)),INDEX(Assumptions!$H$8:$H$12,MATCH(B2472,Assumptions!$A$8:$A$12,0)))))</f>
        <v>0.6</v>
      </c>
      <c r="R2472" s="14">
        <f t="shared" ca="1" si="271"/>
        <v>3554863.4880000004</v>
      </c>
      <c r="S2472" s="14">
        <f t="shared" ca="1" si="272"/>
        <v>2369908.9920000001</v>
      </c>
      <c r="T2472" s="11" t="s">
        <v>25</v>
      </c>
      <c r="U2472" s="18" t="s">
        <v>26</v>
      </c>
    </row>
    <row r="2473" spans="1:21" ht="15" customHeight="1" x14ac:dyDescent="0.15">
      <c r="A2473" s="10" t="s">
        <v>2521</v>
      </c>
      <c r="B2473" s="11" t="s">
        <v>31</v>
      </c>
      <c r="C2473" s="11" t="s">
        <v>76</v>
      </c>
      <c r="D2473" s="12">
        <v>45830</v>
      </c>
      <c r="E2473" s="11">
        <v>4685</v>
      </c>
      <c r="F2473" s="11" t="s">
        <v>33</v>
      </c>
      <c r="G2473" s="13">
        <v>1412.54</v>
      </c>
      <c r="H2473" s="14">
        <f t="shared" si="266"/>
        <v>6617749.8999999994</v>
      </c>
      <c r="I2473" s="14">
        <f>IF(F2473="GHS",H2473,H2473*Assumptions!$B$4)</f>
        <v>6617749.8999999994</v>
      </c>
      <c r="J2473" s="15" t="str">
        <f>INDEX(Assumptions!$B$8:$B$12,MATCH(B2473,Assumptions!$A$8:$A$12,0))</f>
        <v>Weighted Average</v>
      </c>
      <c r="K2473" s="16">
        <f>G2473/(1-INDEX(Assumptions!$D$8:$D$12,MATCH(B2473,Assumptions!$A$8:$A$12,0)))</f>
        <v>1961.8611111111111</v>
      </c>
      <c r="L2473" s="16">
        <f t="shared" si="267"/>
        <v>42.376199999999997</v>
      </c>
      <c r="M2473" s="16">
        <f t="shared" si="268"/>
        <v>98.093055555555566</v>
      </c>
      <c r="N2473" s="14">
        <f>E2473*(K2473-L2473-M2473)*IF(F2473="GHS",1,Assumptions!$B$4)</f>
        <v>8533220.8432777785</v>
      </c>
      <c r="O2473" s="15">
        <f t="shared" ca="1" si="269"/>
        <v>456</v>
      </c>
      <c r="P2473" s="15" t="str">
        <f t="shared" ca="1" si="270"/>
        <v>365d+</v>
      </c>
      <c r="Q2473" s="17">
        <f ca="1">IF(P2473="0-90d",0,IF(P2473="91-180d",INDEX(Assumptions!$F$8:$F$12,MATCH(B2473,Assumptions!$A$8:$A$12,0)),IF(P2473="181-365d",INDEX(Assumptions!$G$8:$G$12,MATCH(B2473,Assumptions!$A$8:$A$12,0)),INDEX(Assumptions!$H$8:$H$12,MATCH(B2473,Assumptions!$A$8:$A$12,0)))))</f>
        <v>0.6</v>
      </c>
      <c r="R2473" s="14">
        <f t="shared" ca="1" si="271"/>
        <v>3970649.9399999995</v>
      </c>
      <c r="S2473" s="14">
        <f t="shared" ca="1" si="272"/>
        <v>2647099.96</v>
      </c>
      <c r="T2473" s="11" t="s">
        <v>25</v>
      </c>
      <c r="U2473" s="18" t="s">
        <v>26</v>
      </c>
    </row>
    <row r="2474" spans="1:21" ht="15" customHeight="1" x14ac:dyDescent="0.15">
      <c r="A2474" s="10" t="s">
        <v>2522</v>
      </c>
      <c r="B2474" s="11" t="s">
        <v>41</v>
      </c>
      <c r="C2474" s="11" t="s">
        <v>42</v>
      </c>
      <c r="D2474" s="12">
        <v>46062</v>
      </c>
      <c r="E2474" s="11">
        <v>1538</v>
      </c>
      <c r="F2474" s="11" t="s">
        <v>33</v>
      </c>
      <c r="G2474" s="13">
        <v>843.44</v>
      </c>
      <c r="H2474" s="14">
        <f t="shared" si="266"/>
        <v>1297210.72</v>
      </c>
      <c r="I2474" s="14">
        <f>IF(F2474="GHS",H2474,H2474*Assumptions!$B$4)</f>
        <v>1297210.72</v>
      </c>
      <c r="J2474" s="15" t="str">
        <f>INDEX(Assumptions!$B$8:$B$12,MATCH(B2474,Assumptions!$A$8:$A$12,0))</f>
        <v>Weighted Average</v>
      </c>
      <c r="K2474" s="16">
        <f>G2474/(1-INDEX(Assumptions!$D$8:$D$12,MATCH(B2474,Assumptions!$A$8:$A$12,0)))</f>
        <v>1297.6000000000001</v>
      </c>
      <c r="L2474" s="16">
        <f t="shared" si="267"/>
        <v>25.3032</v>
      </c>
      <c r="M2474" s="16">
        <f t="shared" si="268"/>
        <v>64.88000000000001</v>
      </c>
      <c r="N2474" s="14">
        <f>E2474*(K2474-L2474-M2474)*IF(F2474="GHS",1,Assumptions!$B$4)</f>
        <v>1857007.0384</v>
      </c>
      <c r="O2474" s="15">
        <f t="shared" ca="1" si="269"/>
        <v>224</v>
      </c>
      <c r="P2474" s="15" t="str">
        <f t="shared" ca="1" si="270"/>
        <v>181-365d</v>
      </c>
      <c r="Q2474" s="17">
        <f ca="1">IF(P2474="0-90d",0,IF(P2474="91-180d",INDEX(Assumptions!$F$8:$F$12,MATCH(B2474,Assumptions!$A$8:$A$12,0)),IF(P2474="181-365d",INDEX(Assumptions!$G$8:$G$12,MATCH(B2474,Assumptions!$A$8:$A$12,0)),INDEX(Assumptions!$H$8:$H$12,MATCH(B2474,Assumptions!$A$8:$A$12,0)))))</f>
        <v>0.35</v>
      </c>
      <c r="R2474" s="14">
        <f t="shared" ca="1" si="271"/>
        <v>454023.75199999998</v>
      </c>
      <c r="S2474" s="14">
        <f t="shared" ca="1" si="272"/>
        <v>843186.96799999999</v>
      </c>
      <c r="T2474" s="11" t="s">
        <v>25</v>
      </c>
      <c r="U2474" s="18" t="s">
        <v>26</v>
      </c>
    </row>
    <row r="2475" spans="1:21" ht="15" customHeight="1" x14ac:dyDescent="0.15">
      <c r="A2475" s="10" t="s">
        <v>2523</v>
      </c>
      <c r="B2475" s="11" t="s">
        <v>31</v>
      </c>
      <c r="C2475" s="11" t="s">
        <v>32</v>
      </c>
      <c r="D2475" s="12">
        <v>46091</v>
      </c>
      <c r="E2475" s="11">
        <v>4403</v>
      </c>
      <c r="F2475" s="11" t="s">
        <v>33</v>
      </c>
      <c r="G2475" s="13">
        <v>3211.89</v>
      </c>
      <c r="H2475" s="14">
        <f t="shared" si="266"/>
        <v>14141951.67</v>
      </c>
      <c r="I2475" s="14">
        <f>IF(F2475="GHS",H2475,H2475*Assumptions!$B$4)</f>
        <v>14141951.67</v>
      </c>
      <c r="J2475" s="15" t="str">
        <f>INDEX(Assumptions!$B$8:$B$12,MATCH(B2475,Assumptions!$A$8:$A$12,0))</f>
        <v>Weighted Average</v>
      </c>
      <c r="K2475" s="16">
        <f>G2475/(1-INDEX(Assumptions!$D$8:$D$12,MATCH(B2475,Assumptions!$A$8:$A$12,0)))</f>
        <v>4460.958333333333</v>
      </c>
      <c r="L2475" s="16">
        <f t="shared" si="267"/>
        <v>96.356699999999989</v>
      </c>
      <c r="M2475" s="16">
        <f t="shared" si="268"/>
        <v>223.04791666666665</v>
      </c>
      <c r="N2475" s="14">
        <f>E2475*(K2475-L2475-M2475)*IF(F2475="GHS",1,Assumptions!$B$4)</f>
        <v>18235261.014483333</v>
      </c>
      <c r="O2475" s="15">
        <f t="shared" ca="1" si="269"/>
        <v>195</v>
      </c>
      <c r="P2475" s="15" t="str">
        <f t="shared" ca="1" si="270"/>
        <v>181-365d</v>
      </c>
      <c r="Q2475" s="17">
        <f ca="1">IF(P2475="0-90d",0,IF(P2475="91-180d",INDEX(Assumptions!$F$8:$F$12,MATCH(B2475,Assumptions!$A$8:$A$12,0)),IF(P2475="181-365d",INDEX(Assumptions!$G$8:$G$12,MATCH(B2475,Assumptions!$A$8:$A$12,0)),INDEX(Assumptions!$H$8:$H$12,MATCH(B2475,Assumptions!$A$8:$A$12,0)))))</f>
        <v>0.2</v>
      </c>
      <c r="R2475" s="14">
        <f t="shared" ca="1" si="271"/>
        <v>2828390.3340000003</v>
      </c>
      <c r="S2475" s="14">
        <f t="shared" ca="1" si="272"/>
        <v>11313561.335999999</v>
      </c>
      <c r="T2475" s="11" t="s">
        <v>25</v>
      </c>
      <c r="U2475" s="18" t="s">
        <v>26</v>
      </c>
    </row>
    <row r="2476" spans="1:21" ht="15" customHeight="1" x14ac:dyDescent="0.15">
      <c r="A2476" s="10" t="s">
        <v>2524</v>
      </c>
      <c r="B2476" s="11" t="s">
        <v>28</v>
      </c>
      <c r="C2476" s="11" t="s">
        <v>55</v>
      </c>
      <c r="D2476" s="12">
        <v>45907</v>
      </c>
      <c r="E2476" s="11">
        <v>749</v>
      </c>
      <c r="F2476" s="11" t="s">
        <v>24</v>
      </c>
      <c r="G2476" s="13">
        <v>8877.64</v>
      </c>
      <c r="H2476" s="14">
        <f t="shared" si="266"/>
        <v>6649352.3599999994</v>
      </c>
      <c r="I2476" s="14">
        <f>IF(F2476="GHS",H2476,H2476*Assumptions!$B$4)</f>
        <v>71813005.488000005</v>
      </c>
      <c r="J2476" s="15" t="str">
        <f>INDEX(Assumptions!$B$8:$B$12,MATCH(B2476,Assumptions!$A$8:$A$12,0))</f>
        <v>Fair Value Less Costs to Sell</v>
      </c>
      <c r="K2476" s="16">
        <f>G2476/(1-INDEX(Assumptions!$D$8:$D$12,MATCH(B2476,Assumptions!$A$8:$A$12,0)))</f>
        <v>10088.227272727272</v>
      </c>
      <c r="L2476" s="16">
        <f t="shared" si="267"/>
        <v>266.32919999999996</v>
      </c>
      <c r="M2476" s="16">
        <f t="shared" si="268"/>
        <v>504.4113636363636</v>
      </c>
      <c r="N2476" s="14">
        <f>E2476*(K2476-L2476-M2476)*IF(F2476="GHS",1,Assumptions!$B$4)</f>
        <v>75371013.487178177</v>
      </c>
      <c r="O2476" s="15">
        <f t="shared" ca="1" si="269"/>
        <v>379</v>
      </c>
      <c r="P2476" s="15" t="str">
        <f t="shared" ca="1" si="270"/>
        <v>365d+</v>
      </c>
      <c r="Q2476" s="17">
        <f ca="1">IF(P2476="0-90d",0,IF(P2476="91-180d",INDEX(Assumptions!$F$8:$F$12,MATCH(B2476,Assumptions!$A$8:$A$12,0)),IF(P2476="181-365d",INDEX(Assumptions!$G$8:$G$12,MATCH(B2476,Assumptions!$A$8:$A$12,0)),INDEX(Assumptions!$H$8:$H$12,MATCH(B2476,Assumptions!$A$8:$A$12,0)))))</f>
        <v>0.4</v>
      </c>
      <c r="R2476" s="14">
        <f t="shared" ca="1" si="271"/>
        <v>28725202.195200004</v>
      </c>
      <c r="S2476" s="14">
        <f t="shared" ca="1" si="272"/>
        <v>43087803.292800002</v>
      </c>
      <c r="T2476" s="11" t="s">
        <v>50</v>
      </c>
      <c r="U2476" s="18" t="s">
        <v>26</v>
      </c>
    </row>
    <row r="2477" spans="1:21" ht="15" customHeight="1" x14ac:dyDescent="0.15">
      <c r="A2477" s="10" t="s">
        <v>2525</v>
      </c>
      <c r="B2477" s="11" t="s">
        <v>31</v>
      </c>
      <c r="C2477" s="11" t="s">
        <v>76</v>
      </c>
      <c r="D2477" s="12">
        <v>45820</v>
      </c>
      <c r="E2477" s="11">
        <v>3108</v>
      </c>
      <c r="F2477" s="11" t="s">
        <v>33</v>
      </c>
      <c r="G2477" s="13">
        <v>1790.26</v>
      </c>
      <c r="H2477" s="14">
        <f t="shared" si="266"/>
        <v>5564128.0800000001</v>
      </c>
      <c r="I2477" s="14">
        <f>IF(F2477="GHS",H2477,H2477*Assumptions!$B$4)</f>
        <v>5564128.0800000001</v>
      </c>
      <c r="J2477" s="15" t="str">
        <f>INDEX(Assumptions!$B$8:$B$12,MATCH(B2477,Assumptions!$A$8:$A$12,0))</f>
        <v>Weighted Average</v>
      </c>
      <c r="K2477" s="16">
        <f>G2477/(1-INDEX(Assumptions!$D$8:$D$12,MATCH(B2477,Assumptions!$A$8:$A$12,0)))</f>
        <v>2486.4722222222222</v>
      </c>
      <c r="L2477" s="16">
        <f t="shared" si="267"/>
        <v>53.707799999999999</v>
      </c>
      <c r="M2477" s="16">
        <f t="shared" si="268"/>
        <v>124.32361111111112</v>
      </c>
      <c r="N2477" s="14">
        <f>E2477*(K2477-L2477-M2477)*IF(F2477="GHS",1,Assumptions!$B$4)</f>
        <v>7174634.0409333333</v>
      </c>
      <c r="O2477" s="15">
        <f t="shared" ca="1" si="269"/>
        <v>466</v>
      </c>
      <c r="P2477" s="15" t="str">
        <f t="shared" ca="1" si="270"/>
        <v>365d+</v>
      </c>
      <c r="Q2477" s="17">
        <f ca="1">IF(P2477="0-90d",0,IF(P2477="91-180d",INDEX(Assumptions!$F$8:$F$12,MATCH(B2477,Assumptions!$A$8:$A$12,0)),IF(P2477="181-365d",INDEX(Assumptions!$G$8:$G$12,MATCH(B2477,Assumptions!$A$8:$A$12,0)),INDEX(Assumptions!$H$8:$H$12,MATCH(B2477,Assumptions!$A$8:$A$12,0)))))</f>
        <v>0.6</v>
      </c>
      <c r="R2477" s="14">
        <f t="shared" ca="1" si="271"/>
        <v>3338476.8479999998</v>
      </c>
      <c r="S2477" s="14">
        <f t="shared" si="272"/>
        <v>0</v>
      </c>
      <c r="T2477" s="11" t="s">
        <v>39</v>
      </c>
      <c r="U2477" s="18" t="s">
        <v>26</v>
      </c>
    </row>
    <row r="2478" spans="1:21" ht="15" customHeight="1" x14ac:dyDescent="0.15">
      <c r="A2478" s="10" t="s">
        <v>2526</v>
      </c>
      <c r="B2478" s="11" t="s">
        <v>46</v>
      </c>
      <c r="C2478" s="11" t="s">
        <v>52</v>
      </c>
      <c r="D2478" s="12">
        <v>46054</v>
      </c>
      <c r="E2478" s="11">
        <v>3906</v>
      </c>
      <c r="F2478" s="11" t="s">
        <v>33</v>
      </c>
      <c r="G2478" s="13">
        <v>372641.27</v>
      </c>
      <c r="H2478" s="14">
        <f t="shared" si="266"/>
        <v>1455536800.6200001</v>
      </c>
      <c r="I2478" s="14">
        <f>IF(F2478="GHS",H2478,H2478*Assumptions!$B$4)</f>
        <v>1455536800.6200001</v>
      </c>
      <c r="J2478" s="15" t="str">
        <f>INDEX(Assumptions!$B$8:$B$12,MATCH(B2478,Assumptions!$A$8:$A$12,0))</f>
        <v>Specific Identification</v>
      </c>
      <c r="K2478" s="16">
        <f>G2478/(1-INDEX(Assumptions!$D$8:$D$12,MATCH(B2478,Assumptions!$A$8:$A$12,0)))</f>
        <v>477745.21794871794</v>
      </c>
      <c r="L2478" s="16">
        <f t="shared" si="267"/>
        <v>11179.2381</v>
      </c>
      <c r="M2478" s="16">
        <f t="shared" si="268"/>
        <v>23887.260897435899</v>
      </c>
      <c r="N2478" s="14">
        <f>E2478*(K2478-L2478-M2478)*IF(F2478="GHS",1,Assumptions!$B$4)</f>
        <v>1729103076.2237077</v>
      </c>
      <c r="O2478" s="15">
        <f t="shared" ca="1" si="269"/>
        <v>232</v>
      </c>
      <c r="P2478" s="15" t="str">
        <f t="shared" ca="1" si="270"/>
        <v>181-365d</v>
      </c>
      <c r="Q2478" s="17">
        <f ca="1">IF(P2478="0-90d",0,IF(P2478="91-180d",INDEX(Assumptions!$F$8:$F$12,MATCH(B2478,Assumptions!$A$8:$A$12,0)),IF(P2478="181-365d",INDEX(Assumptions!$G$8:$G$12,MATCH(B2478,Assumptions!$A$8:$A$12,0)),INDEX(Assumptions!$H$8:$H$12,MATCH(B2478,Assumptions!$A$8:$A$12,0)))))</f>
        <v>0.05</v>
      </c>
      <c r="R2478" s="14">
        <f t="shared" ca="1" si="271"/>
        <v>72776840.031000003</v>
      </c>
      <c r="S2478" s="14">
        <f t="shared" ca="1" si="272"/>
        <v>1382759960.5890002</v>
      </c>
      <c r="T2478" s="11" t="s">
        <v>25</v>
      </c>
      <c r="U2478" s="18" t="s">
        <v>26</v>
      </c>
    </row>
    <row r="2479" spans="1:21" ht="15" customHeight="1" x14ac:dyDescent="0.15">
      <c r="A2479" s="10" t="s">
        <v>2527</v>
      </c>
      <c r="B2479" s="11" t="s">
        <v>28</v>
      </c>
      <c r="C2479" s="11" t="s">
        <v>38</v>
      </c>
      <c r="D2479" s="12">
        <v>45894</v>
      </c>
      <c r="E2479" s="11">
        <v>1114</v>
      </c>
      <c r="F2479" s="11" t="s">
        <v>24</v>
      </c>
      <c r="G2479" s="13">
        <v>5018.1400000000003</v>
      </c>
      <c r="H2479" s="14">
        <f t="shared" si="266"/>
        <v>5590207.96</v>
      </c>
      <c r="I2479" s="14">
        <f>IF(F2479="GHS",H2479,H2479*Assumptions!$B$4)</f>
        <v>60374245.968000002</v>
      </c>
      <c r="J2479" s="15" t="str">
        <f>INDEX(Assumptions!$B$8:$B$12,MATCH(B2479,Assumptions!$A$8:$A$12,0))</f>
        <v>Fair Value Less Costs to Sell</v>
      </c>
      <c r="K2479" s="16">
        <f>G2479/(1-INDEX(Assumptions!$D$8:$D$12,MATCH(B2479,Assumptions!$A$8:$A$12,0)))</f>
        <v>5702.4318181818189</v>
      </c>
      <c r="L2479" s="16">
        <f t="shared" si="267"/>
        <v>150.54420000000002</v>
      </c>
      <c r="M2479" s="16">
        <f t="shared" si="268"/>
        <v>285.12159090909097</v>
      </c>
      <c r="N2479" s="14">
        <f>E2479*(K2479-L2479-M2479)*IF(F2479="GHS",1,Assumptions!$B$4)</f>
        <v>63365515.427323654</v>
      </c>
      <c r="O2479" s="15">
        <f t="shared" ca="1" si="269"/>
        <v>392</v>
      </c>
      <c r="P2479" s="15" t="str">
        <f t="shared" ca="1" si="270"/>
        <v>365d+</v>
      </c>
      <c r="Q2479" s="17">
        <f ca="1">IF(P2479="0-90d",0,IF(P2479="91-180d",INDEX(Assumptions!$F$8:$F$12,MATCH(B2479,Assumptions!$A$8:$A$12,0)),IF(P2479="181-365d",INDEX(Assumptions!$G$8:$G$12,MATCH(B2479,Assumptions!$A$8:$A$12,0)),INDEX(Assumptions!$H$8:$H$12,MATCH(B2479,Assumptions!$A$8:$A$12,0)))))</f>
        <v>0.4</v>
      </c>
      <c r="R2479" s="14">
        <f t="shared" ca="1" si="271"/>
        <v>24149698.387200002</v>
      </c>
      <c r="S2479" s="14">
        <f t="shared" ca="1" si="272"/>
        <v>36224547.580799997</v>
      </c>
      <c r="T2479" s="11" t="s">
        <v>25</v>
      </c>
      <c r="U2479" s="18" t="s">
        <v>36</v>
      </c>
    </row>
    <row r="2480" spans="1:21" ht="15" customHeight="1" x14ac:dyDescent="0.15">
      <c r="A2480" s="10" t="s">
        <v>2528</v>
      </c>
      <c r="B2480" s="11" t="s">
        <v>46</v>
      </c>
      <c r="C2480" s="11" t="s">
        <v>47</v>
      </c>
      <c r="D2480" s="12">
        <v>45736</v>
      </c>
      <c r="E2480" s="11">
        <v>2380</v>
      </c>
      <c r="F2480" s="11" t="s">
        <v>33</v>
      </c>
      <c r="G2480" s="13">
        <v>875218.58</v>
      </c>
      <c r="H2480" s="14">
        <f t="shared" si="266"/>
        <v>2083020220.3999999</v>
      </c>
      <c r="I2480" s="14">
        <f>IF(F2480="GHS",H2480,H2480*Assumptions!$B$4)</f>
        <v>2083020220.3999999</v>
      </c>
      <c r="J2480" s="15" t="str">
        <f>INDEX(Assumptions!$B$8:$B$12,MATCH(B2480,Assumptions!$A$8:$A$12,0))</f>
        <v>Specific Identification</v>
      </c>
      <c r="K2480" s="16">
        <f>G2480/(1-INDEX(Assumptions!$D$8:$D$12,MATCH(B2480,Assumptions!$A$8:$A$12,0)))</f>
        <v>1122075.1025641025</v>
      </c>
      <c r="L2480" s="16">
        <f t="shared" si="267"/>
        <v>26256.557399999998</v>
      </c>
      <c r="M2480" s="16">
        <f t="shared" si="268"/>
        <v>56103.755128205128</v>
      </c>
      <c r="N2480" s="14">
        <f>E2480*(K2480-L2480-M2480)*IF(F2480="GHS",1,Assumptions!$B$4)</f>
        <v>2474521200.2854357</v>
      </c>
      <c r="O2480" s="15">
        <f t="shared" ca="1" si="269"/>
        <v>550</v>
      </c>
      <c r="P2480" s="15" t="str">
        <f t="shared" ca="1" si="270"/>
        <v>365d+</v>
      </c>
      <c r="Q2480" s="17">
        <f ca="1">IF(P2480="0-90d",0,IF(P2480="91-180d",INDEX(Assumptions!$F$8:$F$12,MATCH(B2480,Assumptions!$A$8:$A$12,0)),IF(P2480="181-365d",INDEX(Assumptions!$G$8:$G$12,MATCH(B2480,Assumptions!$A$8:$A$12,0)),INDEX(Assumptions!$H$8:$H$12,MATCH(B2480,Assumptions!$A$8:$A$12,0)))))</f>
        <v>0.15</v>
      </c>
      <c r="R2480" s="14">
        <f t="shared" ca="1" si="271"/>
        <v>312453033.05999994</v>
      </c>
      <c r="S2480" s="14">
        <f t="shared" ca="1" si="272"/>
        <v>1770567187.3399999</v>
      </c>
      <c r="T2480" s="11" t="s">
        <v>25</v>
      </c>
      <c r="U2480" s="18" t="s">
        <v>26</v>
      </c>
    </row>
    <row r="2481" spans="1:21" ht="15" customHeight="1" x14ac:dyDescent="0.15">
      <c r="A2481" s="10" t="s">
        <v>2529</v>
      </c>
      <c r="B2481" s="11" t="s">
        <v>41</v>
      </c>
      <c r="C2481" s="11" t="s">
        <v>42</v>
      </c>
      <c r="D2481" s="12">
        <v>46146</v>
      </c>
      <c r="E2481" s="11">
        <v>4027</v>
      </c>
      <c r="F2481" s="11" t="s">
        <v>33</v>
      </c>
      <c r="G2481" s="13">
        <v>711.53</v>
      </c>
      <c r="H2481" s="14">
        <f t="shared" si="266"/>
        <v>2865331.31</v>
      </c>
      <c r="I2481" s="14">
        <f>IF(F2481="GHS",H2481,H2481*Assumptions!$B$4)</f>
        <v>2865331.31</v>
      </c>
      <c r="J2481" s="15" t="str">
        <f>INDEX(Assumptions!$B$8:$B$12,MATCH(B2481,Assumptions!$A$8:$A$12,0))</f>
        <v>Weighted Average</v>
      </c>
      <c r="K2481" s="16">
        <f>G2481/(1-INDEX(Assumptions!$D$8:$D$12,MATCH(B2481,Assumptions!$A$8:$A$12,0)))</f>
        <v>1094.6615384615384</v>
      </c>
      <c r="L2481" s="16">
        <f t="shared" si="267"/>
        <v>21.345899999999997</v>
      </c>
      <c r="M2481" s="16">
        <f t="shared" si="268"/>
        <v>54.733076923076922</v>
      </c>
      <c r="N2481" s="14">
        <f>E2481*(K2481-L2481-M2481)*IF(F2481="GHS",1,Assumptions!$B$4)</f>
        <v>4101831.9753153841</v>
      </c>
      <c r="O2481" s="15">
        <f t="shared" ca="1" si="269"/>
        <v>140</v>
      </c>
      <c r="P2481" s="15" t="str">
        <f t="shared" ca="1" si="270"/>
        <v>91-180d</v>
      </c>
      <c r="Q2481" s="17">
        <f ca="1">IF(P2481="0-90d",0,IF(P2481="91-180d",INDEX(Assumptions!$F$8:$F$12,MATCH(B2481,Assumptions!$A$8:$A$12,0)),IF(P2481="181-365d",INDEX(Assumptions!$G$8:$G$12,MATCH(B2481,Assumptions!$A$8:$A$12,0)),INDEX(Assumptions!$H$8:$H$12,MATCH(B2481,Assumptions!$A$8:$A$12,0)))))</f>
        <v>0.1</v>
      </c>
      <c r="R2481" s="14">
        <f t="shared" ca="1" si="271"/>
        <v>286533.13099999999</v>
      </c>
      <c r="S2481" s="14">
        <f t="shared" ca="1" si="272"/>
        <v>2578798.179</v>
      </c>
      <c r="T2481" s="11" t="s">
        <v>25</v>
      </c>
      <c r="U2481" s="18" t="s">
        <v>26</v>
      </c>
    </row>
    <row r="2482" spans="1:21" ht="15" customHeight="1" x14ac:dyDescent="0.15">
      <c r="A2482" s="10" t="s">
        <v>2530</v>
      </c>
      <c r="B2482" s="11" t="s">
        <v>28</v>
      </c>
      <c r="C2482" s="11" t="s">
        <v>55</v>
      </c>
      <c r="D2482" s="12">
        <v>46166</v>
      </c>
      <c r="E2482" s="11">
        <v>1235</v>
      </c>
      <c r="F2482" s="11" t="s">
        <v>24</v>
      </c>
      <c r="G2482" s="13">
        <v>10005.56</v>
      </c>
      <c r="H2482" s="14">
        <f t="shared" si="266"/>
        <v>12356866.6</v>
      </c>
      <c r="I2482" s="14">
        <f>IF(F2482="GHS",H2482,H2482*Assumptions!$B$4)</f>
        <v>133454159.28</v>
      </c>
      <c r="J2482" s="15" t="str">
        <f>INDEX(Assumptions!$B$8:$B$12,MATCH(B2482,Assumptions!$A$8:$A$12,0))</f>
        <v>Fair Value Less Costs to Sell</v>
      </c>
      <c r="K2482" s="16">
        <f>G2482/(1-INDEX(Assumptions!$D$8:$D$12,MATCH(B2482,Assumptions!$A$8:$A$12,0)))</f>
        <v>11369.954545454544</v>
      </c>
      <c r="L2482" s="16">
        <f t="shared" si="267"/>
        <v>300.16679999999997</v>
      </c>
      <c r="M2482" s="16">
        <f t="shared" si="268"/>
        <v>568.49772727272727</v>
      </c>
      <c r="N2482" s="14">
        <f>E2482*(K2482-L2482-M2482)*IF(F2482="GHS",1,Assumptions!$B$4)</f>
        <v>140066206.26250911</v>
      </c>
      <c r="O2482" s="15">
        <f t="shared" ca="1" si="269"/>
        <v>120</v>
      </c>
      <c r="P2482" s="15" t="str">
        <f t="shared" ca="1" si="270"/>
        <v>91-180d</v>
      </c>
      <c r="Q2482" s="17">
        <f ca="1">IF(P2482="0-90d",0,IF(P2482="91-180d",INDEX(Assumptions!$F$8:$F$12,MATCH(B2482,Assumptions!$A$8:$A$12,0)),IF(P2482="181-365d",INDEX(Assumptions!$G$8:$G$12,MATCH(B2482,Assumptions!$A$8:$A$12,0)),INDEX(Assumptions!$H$8:$H$12,MATCH(B2482,Assumptions!$A$8:$A$12,0)))))</f>
        <v>0.02</v>
      </c>
      <c r="R2482" s="14">
        <f t="shared" ca="1" si="271"/>
        <v>2669083.1856</v>
      </c>
      <c r="S2482" s="14">
        <f t="shared" ca="1" si="272"/>
        <v>130785076.0944</v>
      </c>
      <c r="T2482" s="11" t="s">
        <v>25</v>
      </c>
      <c r="U2482" s="18" t="s">
        <v>26</v>
      </c>
    </row>
    <row r="2483" spans="1:21" ht="15" customHeight="1" x14ac:dyDescent="0.15">
      <c r="A2483" s="10" t="s">
        <v>2531</v>
      </c>
      <c r="B2483" s="11" t="s">
        <v>41</v>
      </c>
      <c r="C2483" s="11" t="s">
        <v>42</v>
      </c>
      <c r="D2483" s="12">
        <v>46049</v>
      </c>
      <c r="E2483" s="11">
        <v>3049</v>
      </c>
      <c r="F2483" s="11" t="s">
        <v>33</v>
      </c>
      <c r="G2483" s="13">
        <v>416.58</v>
      </c>
      <c r="H2483" s="14">
        <f t="shared" si="266"/>
        <v>1270152.42</v>
      </c>
      <c r="I2483" s="14">
        <f>IF(F2483="GHS",H2483,H2483*Assumptions!$B$4)</f>
        <v>1270152.42</v>
      </c>
      <c r="J2483" s="15" t="str">
        <f>INDEX(Assumptions!$B$8:$B$12,MATCH(B2483,Assumptions!$A$8:$A$12,0))</f>
        <v>Weighted Average</v>
      </c>
      <c r="K2483" s="16">
        <f>G2483/(1-INDEX(Assumptions!$D$8:$D$12,MATCH(B2483,Assumptions!$A$8:$A$12,0)))</f>
        <v>640.89230769230767</v>
      </c>
      <c r="L2483" s="16">
        <f t="shared" si="267"/>
        <v>12.497399999999999</v>
      </c>
      <c r="M2483" s="16">
        <f t="shared" si="268"/>
        <v>32.044615384615383</v>
      </c>
      <c r="N2483" s="14">
        <f>E2483*(K2483-L2483-M2483)*IF(F2483="GHS",1,Assumptions!$B$4)</f>
        <v>1818272.0412461541</v>
      </c>
      <c r="O2483" s="15">
        <f t="shared" ca="1" si="269"/>
        <v>237</v>
      </c>
      <c r="P2483" s="15" t="str">
        <f t="shared" ca="1" si="270"/>
        <v>181-365d</v>
      </c>
      <c r="Q2483" s="17">
        <f ca="1">IF(P2483="0-90d",0,IF(P2483="91-180d",INDEX(Assumptions!$F$8:$F$12,MATCH(B2483,Assumptions!$A$8:$A$12,0)),IF(P2483="181-365d",INDEX(Assumptions!$G$8:$G$12,MATCH(B2483,Assumptions!$A$8:$A$12,0)),INDEX(Assumptions!$H$8:$H$12,MATCH(B2483,Assumptions!$A$8:$A$12,0)))))</f>
        <v>0.35</v>
      </c>
      <c r="R2483" s="14">
        <f t="shared" ca="1" si="271"/>
        <v>444553.34699999995</v>
      </c>
      <c r="S2483" s="14">
        <f t="shared" ca="1" si="272"/>
        <v>825599.07299999997</v>
      </c>
      <c r="T2483" s="11" t="s">
        <v>25</v>
      </c>
      <c r="U2483" s="18" t="s">
        <v>36</v>
      </c>
    </row>
    <row r="2484" spans="1:21" ht="15" customHeight="1" x14ac:dyDescent="0.15">
      <c r="A2484" s="10" t="s">
        <v>2532</v>
      </c>
      <c r="B2484" s="11" t="s">
        <v>31</v>
      </c>
      <c r="C2484" s="11" t="s">
        <v>76</v>
      </c>
      <c r="D2484" s="12">
        <v>45970</v>
      </c>
      <c r="E2484" s="11">
        <v>4421</v>
      </c>
      <c r="F2484" s="11" t="s">
        <v>33</v>
      </c>
      <c r="G2484" s="13">
        <v>2716.74</v>
      </c>
      <c r="H2484" s="14">
        <f t="shared" si="266"/>
        <v>12010707.539999999</v>
      </c>
      <c r="I2484" s="14">
        <f>IF(F2484="GHS",H2484,H2484*Assumptions!$B$4)</f>
        <v>12010707.539999999</v>
      </c>
      <c r="J2484" s="15" t="str">
        <f>INDEX(Assumptions!$B$8:$B$12,MATCH(B2484,Assumptions!$A$8:$A$12,0))</f>
        <v>Weighted Average</v>
      </c>
      <c r="K2484" s="16">
        <f>G2484/(1-INDEX(Assumptions!$D$8:$D$12,MATCH(B2484,Assumptions!$A$8:$A$12,0)))</f>
        <v>3773.25</v>
      </c>
      <c r="L2484" s="16">
        <f t="shared" si="267"/>
        <v>81.502199999999988</v>
      </c>
      <c r="M2484" s="16">
        <f t="shared" si="268"/>
        <v>188.66250000000002</v>
      </c>
      <c r="N2484" s="14">
        <f>E2484*(K2484-L2484-M2484)*IF(F2484="GHS",1,Assumptions!$B$4)</f>
        <v>15487140.111300001</v>
      </c>
      <c r="O2484" s="15">
        <f t="shared" ca="1" si="269"/>
        <v>316</v>
      </c>
      <c r="P2484" s="15" t="str">
        <f t="shared" ca="1" si="270"/>
        <v>181-365d</v>
      </c>
      <c r="Q2484" s="17">
        <f ca="1">IF(P2484="0-90d",0,IF(P2484="91-180d",INDEX(Assumptions!$F$8:$F$12,MATCH(B2484,Assumptions!$A$8:$A$12,0)),IF(P2484="181-365d",INDEX(Assumptions!$G$8:$G$12,MATCH(B2484,Assumptions!$A$8:$A$12,0)),INDEX(Assumptions!$H$8:$H$12,MATCH(B2484,Assumptions!$A$8:$A$12,0)))))</f>
        <v>0.2</v>
      </c>
      <c r="R2484" s="14">
        <f t="shared" ca="1" si="271"/>
        <v>2402141.5079999999</v>
      </c>
      <c r="S2484" s="14">
        <f t="shared" ca="1" si="272"/>
        <v>9608566.0319999997</v>
      </c>
      <c r="T2484" s="11" t="s">
        <v>25</v>
      </c>
      <c r="U2484" s="18" t="s">
        <v>36</v>
      </c>
    </row>
    <row r="2485" spans="1:21" ht="15" customHeight="1" x14ac:dyDescent="0.15">
      <c r="A2485" s="10" t="s">
        <v>2533</v>
      </c>
      <c r="B2485" s="11" t="s">
        <v>31</v>
      </c>
      <c r="C2485" s="11" t="s">
        <v>32</v>
      </c>
      <c r="D2485" s="12">
        <v>46089</v>
      </c>
      <c r="E2485" s="11">
        <v>4523</v>
      </c>
      <c r="F2485" s="11" t="s">
        <v>33</v>
      </c>
      <c r="G2485" s="13">
        <v>3222.72</v>
      </c>
      <c r="H2485" s="14">
        <f t="shared" si="266"/>
        <v>14576362.559999999</v>
      </c>
      <c r="I2485" s="14">
        <f>IF(F2485="GHS",H2485,H2485*Assumptions!$B$4)</f>
        <v>14576362.559999999</v>
      </c>
      <c r="J2485" s="15" t="str">
        <f>INDEX(Assumptions!$B$8:$B$12,MATCH(B2485,Assumptions!$A$8:$A$12,0))</f>
        <v>Weighted Average</v>
      </c>
      <c r="K2485" s="16">
        <f>G2485/(1-INDEX(Assumptions!$D$8:$D$12,MATCH(B2485,Assumptions!$A$8:$A$12,0)))</f>
        <v>4476</v>
      </c>
      <c r="L2485" s="16">
        <f t="shared" si="267"/>
        <v>96.681599999999989</v>
      </c>
      <c r="M2485" s="16">
        <f t="shared" si="268"/>
        <v>223.8</v>
      </c>
      <c r="N2485" s="14">
        <f>E2485*(K2485-L2485-M2485)*IF(F2485="GHS",1,Assumptions!$B$4)</f>
        <v>18795409.723200001</v>
      </c>
      <c r="O2485" s="15">
        <f t="shared" ca="1" si="269"/>
        <v>197</v>
      </c>
      <c r="P2485" s="15" t="str">
        <f t="shared" ca="1" si="270"/>
        <v>181-365d</v>
      </c>
      <c r="Q2485" s="17">
        <f ca="1">IF(P2485="0-90d",0,IF(P2485="91-180d",INDEX(Assumptions!$F$8:$F$12,MATCH(B2485,Assumptions!$A$8:$A$12,0)),IF(P2485="181-365d",INDEX(Assumptions!$G$8:$G$12,MATCH(B2485,Assumptions!$A$8:$A$12,0)),INDEX(Assumptions!$H$8:$H$12,MATCH(B2485,Assumptions!$A$8:$A$12,0)))))</f>
        <v>0.2</v>
      </c>
      <c r="R2485" s="14">
        <f t="shared" ca="1" si="271"/>
        <v>2915272.5120000001</v>
      </c>
      <c r="S2485" s="14">
        <f t="shared" ca="1" si="272"/>
        <v>11661090.047999999</v>
      </c>
      <c r="T2485" s="11" t="s">
        <v>25</v>
      </c>
      <c r="U2485" s="18" t="s">
        <v>26</v>
      </c>
    </row>
    <row r="2486" spans="1:21" ht="15" customHeight="1" x14ac:dyDescent="0.15">
      <c r="A2486" s="10" t="s">
        <v>2534</v>
      </c>
      <c r="B2486" s="11" t="s">
        <v>28</v>
      </c>
      <c r="C2486" s="11" t="s">
        <v>29</v>
      </c>
      <c r="D2486" s="12">
        <v>45901</v>
      </c>
      <c r="E2486" s="11">
        <v>4944</v>
      </c>
      <c r="F2486" s="11" t="s">
        <v>24</v>
      </c>
      <c r="G2486" s="13">
        <v>7362.19</v>
      </c>
      <c r="H2486" s="14">
        <f t="shared" si="266"/>
        <v>36398667.359999999</v>
      </c>
      <c r="I2486" s="14">
        <f>IF(F2486="GHS",H2486,H2486*Assumptions!$B$4)</f>
        <v>393105607.48800004</v>
      </c>
      <c r="J2486" s="15" t="str">
        <f>INDEX(Assumptions!$B$8:$B$12,MATCH(B2486,Assumptions!$A$8:$A$12,0))</f>
        <v>Fair Value Less Costs to Sell</v>
      </c>
      <c r="K2486" s="16">
        <f>G2486/(1-INDEX(Assumptions!$D$8:$D$12,MATCH(B2486,Assumptions!$A$8:$A$12,0)))</f>
        <v>8366.125</v>
      </c>
      <c r="L2486" s="16">
        <f t="shared" si="267"/>
        <v>220.86569999999998</v>
      </c>
      <c r="M2486" s="16">
        <f t="shared" si="268"/>
        <v>418.30625000000003</v>
      </c>
      <c r="N2486" s="14">
        <f>E2486*(K2486-L2486-M2486)*IF(F2486="GHS",1,Assumptions!$B$4)</f>
        <v>412582203.49536008</v>
      </c>
      <c r="O2486" s="15">
        <f t="shared" ca="1" si="269"/>
        <v>385</v>
      </c>
      <c r="P2486" s="15" t="str">
        <f t="shared" ca="1" si="270"/>
        <v>365d+</v>
      </c>
      <c r="Q2486" s="17">
        <f ca="1">IF(P2486="0-90d",0,IF(P2486="91-180d",INDEX(Assumptions!$F$8:$F$12,MATCH(B2486,Assumptions!$A$8:$A$12,0)),IF(P2486="181-365d",INDEX(Assumptions!$G$8:$G$12,MATCH(B2486,Assumptions!$A$8:$A$12,0)),INDEX(Assumptions!$H$8:$H$12,MATCH(B2486,Assumptions!$A$8:$A$12,0)))))</f>
        <v>0.4</v>
      </c>
      <c r="R2486" s="14">
        <f t="shared" ca="1" si="271"/>
        <v>157242242.99520001</v>
      </c>
      <c r="S2486" s="14">
        <f t="shared" ca="1" si="272"/>
        <v>235863364.49280003</v>
      </c>
      <c r="T2486" s="11" t="s">
        <v>25</v>
      </c>
      <c r="U2486" s="18" t="s">
        <v>26</v>
      </c>
    </row>
    <row r="2487" spans="1:21" ht="15" customHeight="1" x14ac:dyDescent="0.15">
      <c r="A2487" s="10" t="s">
        <v>2535</v>
      </c>
      <c r="B2487" s="11" t="s">
        <v>28</v>
      </c>
      <c r="C2487" s="11" t="s">
        <v>38</v>
      </c>
      <c r="D2487" s="12">
        <v>45885</v>
      </c>
      <c r="E2487" s="11">
        <v>2157</v>
      </c>
      <c r="F2487" s="11" t="s">
        <v>24</v>
      </c>
      <c r="G2487" s="13">
        <v>8410.67</v>
      </c>
      <c r="H2487" s="14">
        <f t="shared" si="266"/>
        <v>18141815.190000001</v>
      </c>
      <c r="I2487" s="14">
        <f>IF(F2487="GHS",H2487,H2487*Assumptions!$B$4)</f>
        <v>195931604.05200002</v>
      </c>
      <c r="J2487" s="15" t="str">
        <f>INDEX(Assumptions!$B$8:$B$12,MATCH(B2487,Assumptions!$A$8:$A$12,0))</f>
        <v>Fair Value Less Costs to Sell</v>
      </c>
      <c r="K2487" s="16">
        <f>G2487/(1-INDEX(Assumptions!$D$8:$D$12,MATCH(B2487,Assumptions!$A$8:$A$12,0)))</f>
        <v>9557.579545454546</v>
      </c>
      <c r="L2487" s="16">
        <f t="shared" si="267"/>
        <v>252.3201</v>
      </c>
      <c r="M2487" s="16">
        <f t="shared" si="268"/>
        <v>477.8789772727273</v>
      </c>
      <c r="N2487" s="14">
        <f>E2487*(K2487-L2487-M2487)*IF(F2487="GHS",1,Assumptions!$B$4)</f>
        <v>205639124.43457639</v>
      </c>
      <c r="O2487" s="15">
        <f t="shared" ca="1" si="269"/>
        <v>401</v>
      </c>
      <c r="P2487" s="15" t="str">
        <f t="shared" ca="1" si="270"/>
        <v>365d+</v>
      </c>
      <c r="Q2487" s="17">
        <f ca="1">IF(P2487="0-90d",0,IF(P2487="91-180d",INDEX(Assumptions!$F$8:$F$12,MATCH(B2487,Assumptions!$A$8:$A$12,0)),IF(P2487="181-365d",INDEX(Assumptions!$G$8:$G$12,MATCH(B2487,Assumptions!$A$8:$A$12,0)),INDEX(Assumptions!$H$8:$H$12,MATCH(B2487,Assumptions!$A$8:$A$12,0)))))</f>
        <v>0.4</v>
      </c>
      <c r="R2487" s="14">
        <f t="shared" ca="1" si="271"/>
        <v>78372641.620800003</v>
      </c>
      <c r="S2487" s="14">
        <f t="shared" ca="1" si="272"/>
        <v>117558962.43120001</v>
      </c>
      <c r="T2487" s="11" t="s">
        <v>25</v>
      </c>
      <c r="U2487" s="18" t="s">
        <v>26</v>
      </c>
    </row>
    <row r="2488" spans="1:21" ht="15" customHeight="1" x14ac:dyDescent="0.15">
      <c r="A2488" s="10" t="s">
        <v>2536</v>
      </c>
      <c r="B2488" s="11" t="s">
        <v>28</v>
      </c>
      <c r="C2488" s="11" t="s">
        <v>55</v>
      </c>
      <c r="D2488" s="12">
        <v>45855</v>
      </c>
      <c r="E2488" s="11">
        <v>4176</v>
      </c>
      <c r="F2488" s="11" t="s">
        <v>24</v>
      </c>
      <c r="G2488" s="13">
        <v>3609.37</v>
      </c>
      <c r="H2488" s="14">
        <f t="shared" si="266"/>
        <v>15072729.119999999</v>
      </c>
      <c r="I2488" s="14">
        <f>IF(F2488="GHS",H2488,H2488*Assumptions!$B$4)</f>
        <v>162785474.49599999</v>
      </c>
      <c r="J2488" s="15" t="str">
        <f>INDEX(Assumptions!$B$8:$B$12,MATCH(B2488,Assumptions!$A$8:$A$12,0))</f>
        <v>Fair Value Less Costs to Sell</v>
      </c>
      <c r="K2488" s="16">
        <f>G2488/(1-INDEX(Assumptions!$D$8:$D$12,MATCH(B2488,Assumptions!$A$8:$A$12,0)))</f>
        <v>4101.556818181818</v>
      </c>
      <c r="L2488" s="16">
        <f t="shared" si="267"/>
        <v>108.2811</v>
      </c>
      <c r="M2488" s="16">
        <f t="shared" si="268"/>
        <v>205.07784090909092</v>
      </c>
      <c r="N2488" s="14">
        <f>E2488*(K2488-L2488-M2488)*IF(F2488="GHS",1,Assumptions!$B$4)</f>
        <v>170850754.82330182</v>
      </c>
      <c r="O2488" s="15">
        <f t="shared" ca="1" si="269"/>
        <v>431</v>
      </c>
      <c r="P2488" s="15" t="str">
        <f t="shared" ca="1" si="270"/>
        <v>365d+</v>
      </c>
      <c r="Q2488" s="17">
        <f ca="1">IF(P2488="0-90d",0,IF(P2488="91-180d",INDEX(Assumptions!$F$8:$F$12,MATCH(B2488,Assumptions!$A$8:$A$12,0)),IF(P2488="181-365d",INDEX(Assumptions!$G$8:$G$12,MATCH(B2488,Assumptions!$A$8:$A$12,0)),INDEX(Assumptions!$H$8:$H$12,MATCH(B2488,Assumptions!$A$8:$A$12,0)))))</f>
        <v>0.4</v>
      </c>
      <c r="R2488" s="14">
        <f t="shared" ca="1" si="271"/>
        <v>65114189.7984</v>
      </c>
      <c r="S2488" s="14">
        <f t="shared" si="272"/>
        <v>0</v>
      </c>
      <c r="T2488" s="11" t="s">
        <v>39</v>
      </c>
      <c r="U2488" s="18" t="s">
        <v>36</v>
      </c>
    </row>
    <row r="2489" spans="1:21" ht="15" customHeight="1" x14ac:dyDescent="0.15">
      <c r="A2489" s="10" t="s">
        <v>2537</v>
      </c>
      <c r="B2489" s="11" t="s">
        <v>31</v>
      </c>
      <c r="C2489" s="11" t="s">
        <v>32</v>
      </c>
      <c r="D2489" s="12">
        <v>45751</v>
      </c>
      <c r="E2489" s="11">
        <v>1913</v>
      </c>
      <c r="F2489" s="11" t="s">
        <v>33</v>
      </c>
      <c r="G2489" s="13">
        <v>1840.79</v>
      </c>
      <c r="H2489" s="14">
        <f t="shared" si="266"/>
        <v>3521431.27</v>
      </c>
      <c r="I2489" s="14">
        <f>IF(F2489="GHS",H2489,H2489*Assumptions!$B$4)</f>
        <v>3521431.27</v>
      </c>
      <c r="J2489" s="15" t="str">
        <f>INDEX(Assumptions!$B$8:$B$12,MATCH(B2489,Assumptions!$A$8:$A$12,0))</f>
        <v>Weighted Average</v>
      </c>
      <c r="K2489" s="16">
        <f>G2489/(1-INDEX(Assumptions!$D$8:$D$12,MATCH(B2489,Assumptions!$A$8:$A$12,0)))</f>
        <v>2556.6527777777778</v>
      </c>
      <c r="L2489" s="16">
        <f t="shared" si="267"/>
        <v>55.223699999999994</v>
      </c>
      <c r="M2489" s="16">
        <f t="shared" si="268"/>
        <v>127.83263888888889</v>
      </c>
      <c r="N2489" s="14">
        <f>E2489*(K2489-L2489-M2489)*IF(F2489="GHS",1,Assumptions!$B$4)</f>
        <v>4540689.9875944443</v>
      </c>
      <c r="O2489" s="15">
        <f t="shared" ca="1" si="269"/>
        <v>535</v>
      </c>
      <c r="P2489" s="15" t="str">
        <f t="shared" ca="1" si="270"/>
        <v>365d+</v>
      </c>
      <c r="Q2489" s="17">
        <f ca="1">IF(P2489="0-90d",0,IF(P2489="91-180d",INDEX(Assumptions!$F$8:$F$12,MATCH(B2489,Assumptions!$A$8:$A$12,0)),IF(P2489="181-365d",INDEX(Assumptions!$G$8:$G$12,MATCH(B2489,Assumptions!$A$8:$A$12,0)),INDEX(Assumptions!$H$8:$H$12,MATCH(B2489,Assumptions!$A$8:$A$12,0)))))</f>
        <v>0.6</v>
      </c>
      <c r="R2489" s="14">
        <f t="shared" ca="1" si="271"/>
        <v>2112858.7620000001</v>
      </c>
      <c r="S2489" s="14">
        <f t="shared" ca="1" si="272"/>
        <v>1408572.5079999999</v>
      </c>
      <c r="T2489" s="11" t="s">
        <v>25</v>
      </c>
      <c r="U2489" s="18" t="s">
        <v>26</v>
      </c>
    </row>
    <row r="2490" spans="1:21" ht="15" customHeight="1" x14ac:dyDescent="0.15">
      <c r="A2490" s="10" t="s">
        <v>2538</v>
      </c>
      <c r="B2490" s="11" t="s">
        <v>31</v>
      </c>
      <c r="C2490" s="11" t="s">
        <v>32</v>
      </c>
      <c r="D2490" s="12">
        <v>45799</v>
      </c>
      <c r="E2490" s="11">
        <v>928</v>
      </c>
      <c r="F2490" s="11" t="s">
        <v>33</v>
      </c>
      <c r="G2490" s="13">
        <v>2530.65</v>
      </c>
      <c r="H2490" s="14">
        <f t="shared" si="266"/>
        <v>2348443.2000000002</v>
      </c>
      <c r="I2490" s="14">
        <f>IF(F2490="GHS",H2490,H2490*Assumptions!$B$4)</f>
        <v>2348443.2000000002</v>
      </c>
      <c r="J2490" s="15" t="str">
        <f>INDEX(Assumptions!$B$8:$B$12,MATCH(B2490,Assumptions!$A$8:$A$12,0))</f>
        <v>Weighted Average</v>
      </c>
      <c r="K2490" s="16">
        <f>G2490/(1-INDEX(Assumptions!$D$8:$D$12,MATCH(B2490,Assumptions!$A$8:$A$12,0)))</f>
        <v>3514.791666666667</v>
      </c>
      <c r="L2490" s="16">
        <f t="shared" si="267"/>
        <v>75.919499999999999</v>
      </c>
      <c r="M2490" s="16">
        <f t="shared" si="268"/>
        <v>175.73958333333337</v>
      </c>
      <c r="N2490" s="14">
        <f>E2490*(K2490-L2490-M2490)*IF(F2490="GHS",1,Assumptions!$B$4)</f>
        <v>3028187.0373333334</v>
      </c>
      <c r="O2490" s="15">
        <f t="shared" ca="1" si="269"/>
        <v>487</v>
      </c>
      <c r="P2490" s="15" t="str">
        <f t="shared" ca="1" si="270"/>
        <v>365d+</v>
      </c>
      <c r="Q2490" s="17">
        <f ca="1">IF(P2490="0-90d",0,IF(P2490="91-180d",INDEX(Assumptions!$F$8:$F$12,MATCH(B2490,Assumptions!$A$8:$A$12,0)),IF(P2490="181-365d",INDEX(Assumptions!$G$8:$G$12,MATCH(B2490,Assumptions!$A$8:$A$12,0)),INDEX(Assumptions!$H$8:$H$12,MATCH(B2490,Assumptions!$A$8:$A$12,0)))))</f>
        <v>0.6</v>
      </c>
      <c r="R2490" s="14">
        <f t="shared" ca="1" si="271"/>
        <v>1409065.9200000002</v>
      </c>
      <c r="S2490" s="14">
        <f t="shared" ca="1" si="272"/>
        <v>939377.28</v>
      </c>
      <c r="T2490" s="11" t="s">
        <v>25</v>
      </c>
      <c r="U2490" s="18" t="s">
        <v>26</v>
      </c>
    </row>
    <row r="2491" spans="1:21" ht="15" customHeight="1" x14ac:dyDescent="0.15">
      <c r="A2491" s="10" t="s">
        <v>2539</v>
      </c>
      <c r="B2491" s="11" t="s">
        <v>31</v>
      </c>
      <c r="C2491" s="11" t="s">
        <v>32</v>
      </c>
      <c r="D2491" s="12">
        <v>46134</v>
      </c>
      <c r="E2491" s="11">
        <v>3996</v>
      </c>
      <c r="F2491" s="11" t="s">
        <v>33</v>
      </c>
      <c r="G2491" s="13">
        <v>1468.32</v>
      </c>
      <c r="H2491" s="14">
        <f t="shared" si="266"/>
        <v>5867406.7199999997</v>
      </c>
      <c r="I2491" s="14">
        <f>IF(F2491="GHS",H2491,H2491*Assumptions!$B$4)</f>
        <v>5867406.7199999997</v>
      </c>
      <c r="J2491" s="15" t="str">
        <f>INDEX(Assumptions!$B$8:$B$12,MATCH(B2491,Assumptions!$A$8:$A$12,0))</f>
        <v>Weighted Average</v>
      </c>
      <c r="K2491" s="16">
        <f>G2491/(1-INDEX(Assumptions!$D$8:$D$12,MATCH(B2491,Assumptions!$A$8:$A$12,0)))</f>
        <v>2039.3333333333333</v>
      </c>
      <c r="L2491" s="16">
        <f t="shared" si="267"/>
        <v>44.049599999999998</v>
      </c>
      <c r="M2491" s="16">
        <f t="shared" si="268"/>
        <v>101.96666666666667</v>
      </c>
      <c r="N2491" s="14">
        <f>E2491*(K2491-L2491-M2491)*IF(F2491="GHS",1,Assumptions!$B$4)</f>
        <v>7565694.998399999</v>
      </c>
      <c r="O2491" s="15">
        <f t="shared" ca="1" si="269"/>
        <v>152</v>
      </c>
      <c r="P2491" s="15" t="str">
        <f t="shared" ca="1" si="270"/>
        <v>91-180d</v>
      </c>
      <c r="Q2491" s="17">
        <f ca="1">IF(P2491="0-90d",0,IF(P2491="91-180d",INDEX(Assumptions!$F$8:$F$12,MATCH(B2491,Assumptions!$A$8:$A$12,0)),IF(P2491="181-365d",INDEX(Assumptions!$G$8:$G$12,MATCH(B2491,Assumptions!$A$8:$A$12,0)),INDEX(Assumptions!$H$8:$H$12,MATCH(B2491,Assumptions!$A$8:$A$12,0)))))</f>
        <v>0.05</v>
      </c>
      <c r="R2491" s="14">
        <f t="shared" ca="1" si="271"/>
        <v>293370.33600000001</v>
      </c>
      <c r="S2491" s="14">
        <f t="shared" ca="1" si="272"/>
        <v>5574036.3839999996</v>
      </c>
      <c r="T2491" s="11" t="s">
        <v>25</v>
      </c>
      <c r="U2491" s="18" t="s">
        <v>26</v>
      </c>
    </row>
    <row r="2492" spans="1:21" ht="15" customHeight="1" x14ac:dyDescent="0.15">
      <c r="A2492" s="10" t="s">
        <v>2540</v>
      </c>
      <c r="B2492" s="11" t="s">
        <v>22</v>
      </c>
      <c r="C2492" s="11" t="s">
        <v>61</v>
      </c>
      <c r="D2492" s="12">
        <v>45786</v>
      </c>
      <c r="E2492" s="11">
        <v>3713</v>
      </c>
      <c r="F2492" s="11" t="s">
        <v>24</v>
      </c>
      <c r="G2492" s="13">
        <v>27350.27</v>
      </c>
      <c r="H2492" s="14">
        <f t="shared" si="266"/>
        <v>101551552.51000001</v>
      </c>
      <c r="I2492" s="14">
        <f>IF(F2492="GHS",H2492,H2492*Assumptions!$B$4)</f>
        <v>1096756767.108</v>
      </c>
      <c r="J2492" s="15" t="str">
        <f>INDEX(Assumptions!$B$8:$B$12,MATCH(B2492,Assumptions!$A$8:$A$12,0))</f>
        <v>FIFO</v>
      </c>
      <c r="K2492" s="16">
        <f>G2492/(1-INDEX(Assumptions!$D$8:$D$12,MATCH(B2492,Assumptions!$A$8:$A$12,0)))</f>
        <v>33353.987804878045</v>
      </c>
      <c r="L2492" s="16">
        <f t="shared" si="267"/>
        <v>820.50810000000001</v>
      </c>
      <c r="M2492" s="16">
        <f t="shared" si="268"/>
        <v>1667.6993902439024</v>
      </c>
      <c r="N2492" s="14">
        <f>E2492*(K2492-L2492-M2492)*IF(F2492="GHS",1,Assumptions!$B$4)</f>
        <v>1237730136.9289551</v>
      </c>
      <c r="O2492" s="15">
        <f t="shared" ca="1" si="269"/>
        <v>500</v>
      </c>
      <c r="P2492" s="15" t="str">
        <f t="shared" ca="1" si="270"/>
        <v>365d+</v>
      </c>
      <c r="Q2492" s="17">
        <f ca="1">IF(P2492="0-90d",0,IF(P2492="91-180d",INDEX(Assumptions!$F$8:$F$12,MATCH(B2492,Assumptions!$A$8:$A$12,0)),IF(P2492="181-365d",INDEX(Assumptions!$G$8:$G$12,MATCH(B2492,Assumptions!$A$8:$A$12,0)),INDEX(Assumptions!$H$8:$H$12,MATCH(B2492,Assumptions!$A$8:$A$12,0)))))</f>
        <v>0.5</v>
      </c>
      <c r="R2492" s="14">
        <f t="shared" ca="1" si="271"/>
        <v>548378383.55400002</v>
      </c>
      <c r="S2492" s="14">
        <f t="shared" ca="1" si="272"/>
        <v>548378383.55400002</v>
      </c>
      <c r="T2492" s="11" t="s">
        <v>25</v>
      </c>
      <c r="U2492" s="18" t="s">
        <v>36</v>
      </c>
    </row>
    <row r="2493" spans="1:21" ht="15" customHeight="1" x14ac:dyDescent="0.15">
      <c r="A2493" s="10" t="s">
        <v>2541</v>
      </c>
      <c r="B2493" s="11" t="s">
        <v>41</v>
      </c>
      <c r="C2493" s="11" t="s">
        <v>42</v>
      </c>
      <c r="D2493" s="12">
        <v>45804</v>
      </c>
      <c r="E2493" s="11">
        <v>513</v>
      </c>
      <c r="F2493" s="11" t="s">
        <v>33</v>
      </c>
      <c r="G2493" s="13">
        <v>669.86</v>
      </c>
      <c r="H2493" s="14">
        <f t="shared" si="266"/>
        <v>343638.18</v>
      </c>
      <c r="I2493" s="14">
        <f>IF(F2493="GHS",H2493,H2493*Assumptions!$B$4)</f>
        <v>343638.18</v>
      </c>
      <c r="J2493" s="15" t="str">
        <f>INDEX(Assumptions!$B$8:$B$12,MATCH(B2493,Assumptions!$A$8:$A$12,0))</f>
        <v>Weighted Average</v>
      </c>
      <c r="K2493" s="16">
        <f>G2493/(1-INDEX(Assumptions!$D$8:$D$12,MATCH(B2493,Assumptions!$A$8:$A$12,0)))</f>
        <v>1030.5538461538461</v>
      </c>
      <c r="L2493" s="16">
        <f t="shared" si="267"/>
        <v>20.095800000000001</v>
      </c>
      <c r="M2493" s="16">
        <f t="shared" si="268"/>
        <v>51.527692307692305</v>
      </c>
      <c r="N2493" s="14">
        <f>E2493*(K2493-L2493-M2493)*IF(F2493="GHS",1,Assumptions!$B$4)</f>
        <v>491931.27152307687</v>
      </c>
      <c r="O2493" s="15">
        <f t="shared" ca="1" si="269"/>
        <v>482</v>
      </c>
      <c r="P2493" s="15" t="str">
        <f t="shared" ca="1" si="270"/>
        <v>365d+</v>
      </c>
      <c r="Q2493" s="17">
        <f ca="1">IF(P2493="0-90d",0,IF(P2493="91-180d",INDEX(Assumptions!$F$8:$F$12,MATCH(B2493,Assumptions!$A$8:$A$12,0)),IF(P2493="181-365d",INDEX(Assumptions!$G$8:$G$12,MATCH(B2493,Assumptions!$A$8:$A$12,0)),INDEX(Assumptions!$H$8:$H$12,MATCH(B2493,Assumptions!$A$8:$A$12,0)))))</f>
        <v>0.8</v>
      </c>
      <c r="R2493" s="14">
        <f t="shared" ca="1" si="271"/>
        <v>274910.54399999999</v>
      </c>
      <c r="S2493" s="14">
        <f t="shared" ca="1" si="272"/>
        <v>68727.635999999999</v>
      </c>
      <c r="T2493" s="11" t="s">
        <v>25</v>
      </c>
      <c r="U2493" s="18" t="s">
        <v>26</v>
      </c>
    </row>
    <row r="2494" spans="1:21" ht="15" customHeight="1" x14ac:dyDescent="0.15">
      <c r="A2494" s="10" t="s">
        <v>2542</v>
      </c>
      <c r="B2494" s="11" t="s">
        <v>46</v>
      </c>
      <c r="C2494" s="11" t="s">
        <v>52</v>
      </c>
      <c r="D2494" s="12">
        <v>45816</v>
      </c>
      <c r="E2494" s="11">
        <v>4975</v>
      </c>
      <c r="F2494" s="11" t="s">
        <v>33</v>
      </c>
      <c r="G2494" s="13">
        <v>1620000</v>
      </c>
      <c r="H2494" s="14">
        <f t="shared" si="266"/>
        <v>8059500000</v>
      </c>
      <c r="I2494" s="14">
        <f>IF(F2494="GHS",H2494,H2494*Assumptions!$B$4)</f>
        <v>8059500000</v>
      </c>
      <c r="J2494" s="15" t="str">
        <f>INDEX(Assumptions!$B$8:$B$12,MATCH(B2494,Assumptions!$A$8:$A$12,0))</f>
        <v>Specific Identification</v>
      </c>
      <c r="K2494" s="16">
        <f>G2494/(1-INDEX(Assumptions!$D$8:$D$12,MATCH(B2494,Assumptions!$A$8:$A$12,0)))</f>
        <v>2076923.0769230768</v>
      </c>
      <c r="L2494" s="16">
        <f t="shared" si="267"/>
        <v>48600</v>
      </c>
      <c r="M2494" s="16">
        <f t="shared" si="268"/>
        <v>103846.15384615384</v>
      </c>
      <c r="N2494" s="14">
        <f>E2494*(K2494-L2494-M2494)*IF(F2494="GHS",1,Assumptions!$B$4)</f>
        <v>9574272692.3076916</v>
      </c>
      <c r="O2494" s="15">
        <f t="shared" ca="1" si="269"/>
        <v>470</v>
      </c>
      <c r="P2494" s="15" t="str">
        <f t="shared" ca="1" si="270"/>
        <v>365d+</v>
      </c>
      <c r="Q2494" s="17">
        <f ca="1">IF(P2494="0-90d",0,IF(P2494="91-180d",INDEX(Assumptions!$F$8:$F$12,MATCH(B2494,Assumptions!$A$8:$A$12,0)),IF(P2494="181-365d",INDEX(Assumptions!$G$8:$G$12,MATCH(B2494,Assumptions!$A$8:$A$12,0)),INDEX(Assumptions!$H$8:$H$12,MATCH(B2494,Assumptions!$A$8:$A$12,0)))))</f>
        <v>0.15</v>
      </c>
      <c r="R2494" s="14">
        <f t="shared" ca="1" si="271"/>
        <v>1208925000</v>
      </c>
      <c r="S2494" s="14">
        <f t="shared" ca="1" si="272"/>
        <v>6850575000</v>
      </c>
      <c r="T2494" s="11" t="s">
        <v>25</v>
      </c>
      <c r="U2494" s="18" t="s">
        <v>26</v>
      </c>
    </row>
    <row r="2495" spans="1:21" ht="15" customHeight="1" x14ac:dyDescent="0.15">
      <c r="A2495" s="10" t="s">
        <v>2543</v>
      </c>
      <c r="B2495" s="11" t="s">
        <v>41</v>
      </c>
      <c r="C2495" s="11" t="s">
        <v>115</v>
      </c>
      <c r="D2495" s="12">
        <v>46146</v>
      </c>
      <c r="E2495" s="11">
        <v>2508</v>
      </c>
      <c r="F2495" s="11" t="s">
        <v>33</v>
      </c>
      <c r="G2495" s="13">
        <v>512.24</v>
      </c>
      <c r="H2495" s="14">
        <f t="shared" si="266"/>
        <v>1284697.92</v>
      </c>
      <c r="I2495" s="14">
        <f>IF(F2495="GHS",H2495,H2495*Assumptions!$B$4)</f>
        <v>1284697.92</v>
      </c>
      <c r="J2495" s="15" t="str">
        <f>INDEX(Assumptions!$B$8:$B$12,MATCH(B2495,Assumptions!$A$8:$A$12,0))</f>
        <v>Weighted Average</v>
      </c>
      <c r="K2495" s="16">
        <f>G2495/(1-INDEX(Assumptions!$D$8:$D$12,MATCH(B2495,Assumptions!$A$8:$A$12,0)))</f>
        <v>788.06153846153848</v>
      </c>
      <c r="L2495" s="16">
        <f t="shared" si="267"/>
        <v>15.3672</v>
      </c>
      <c r="M2495" s="16">
        <f t="shared" si="268"/>
        <v>39.403076923076924</v>
      </c>
      <c r="N2495" s="14">
        <f>E2495*(K2495-L2495-M2495)*IF(F2495="GHS",1,Assumptions!$B$4)</f>
        <v>1839094.4839384614</v>
      </c>
      <c r="O2495" s="15">
        <f t="shared" ca="1" si="269"/>
        <v>140</v>
      </c>
      <c r="P2495" s="15" t="str">
        <f t="shared" ca="1" si="270"/>
        <v>91-180d</v>
      </c>
      <c r="Q2495" s="17">
        <f ca="1">IF(P2495="0-90d",0,IF(P2495="91-180d",INDEX(Assumptions!$F$8:$F$12,MATCH(B2495,Assumptions!$A$8:$A$12,0)),IF(P2495="181-365d",INDEX(Assumptions!$G$8:$G$12,MATCH(B2495,Assumptions!$A$8:$A$12,0)),INDEX(Assumptions!$H$8:$H$12,MATCH(B2495,Assumptions!$A$8:$A$12,0)))))</f>
        <v>0.1</v>
      </c>
      <c r="R2495" s="14">
        <f t="shared" ca="1" si="271"/>
        <v>128469.792</v>
      </c>
      <c r="S2495" s="14">
        <f t="shared" ca="1" si="272"/>
        <v>1156228.128</v>
      </c>
      <c r="T2495" s="11" t="s">
        <v>25</v>
      </c>
      <c r="U2495" s="18" t="s">
        <v>26</v>
      </c>
    </row>
    <row r="2496" spans="1:21" ht="15" customHeight="1" x14ac:dyDescent="0.15">
      <c r="A2496" s="10" t="s">
        <v>2544</v>
      </c>
      <c r="B2496" s="11" t="s">
        <v>41</v>
      </c>
      <c r="C2496" s="11" t="s">
        <v>44</v>
      </c>
      <c r="D2496" s="12">
        <v>45930</v>
      </c>
      <c r="E2496" s="11">
        <v>1865</v>
      </c>
      <c r="F2496" s="11" t="s">
        <v>33</v>
      </c>
      <c r="G2496" s="13">
        <v>427.94</v>
      </c>
      <c r="H2496" s="14">
        <f t="shared" si="266"/>
        <v>798108.1</v>
      </c>
      <c r="I2496" s="14">
        <f>IF(F2496="GHS",H2496,H2496*Assumptions!$B$4)</f>
        <v>798108.1</v>
      </c>
      <c r="J2496" s="15" t="str">
        <f>INDEX(Assumptions!$B$8:$B$12,MATCH(B2496,Assumptions!$A$8:$A$12,0))</f>
        <v>Weighted Average</v>
      </c>
      <c r="K2496" s="16">
        <f>G2496/(1-INDEX(Assumptions!$D$8:$D$12,MATCH(B2496,Assumptions!$A$8:$A$12,0)))</f>
        <v>658.36923076923074</v>
      </c>
      <c r="L2496" s="16">
        <f t="shared" si="267"/>
        <v>12.838199999999999</v>
      </c>
      <c r="M2496" s="16">
        <f t="shared" si="268"/>
        <v>32.918461538461536</v>
      </c>
      <c r="N2496" s="14">
        <f>E2496*(K2496-L2496-M2496)*IF(F2496="GHS",1,Assumptions!$B$4)</f>
        <v>1142522.4416153845</v>
      </c>
      <c r="O2496" s="15">
        <f t="shared" ca="1" si="269"/>
        <v>356</v>
      </c>
      <c r="P2496" s="15" t="str">
        <f t="shared" ca="1" si="270"/>
        <v>181-365d</v>
      </c>
      <c r="Q2496" s="17">
        <f ca="1">IF(P2496="0-90d",0,IF(P2496="91-180d",INDEX(Assumptions!$F$8:$F$12,MATCH(B2496,Assumptions!$A$8:$A$12,0)),IF(P2496="181-365d",INDEX(Assumptions!$G$8:$G$12,MATCH(B2496,Assumptions!$A$8:$A$12,0)),INDEX(Assumptions!$H$8:$H$12,MATCH(B2496,Assumptions!$A$8:$A$12,0)))))</f>
        <v>0.35</v>
      </c>
      <c r="R2496" s="14">
        <f t="shared" ca="1" si="271"/>
        <v>279337.83499999996</v>
      </c>
      <c r="S2496" s="14">
        <f t="shared" ca="1" si="272"/>
        <v>518770.26500000001</v>
      </c>
      <c r="T2496" s="11" t="s">
        <v>25</v>
      </c>
      <c r="U2496" s="18" t="s">
        <v>26</v>
      </c>
    </row>
    <row r="2497" spans="1:21" ht="15" customHeight="1" x14ac:dyDescent="0.15">
      <c r="A2497" s="10" t="s">
        <v>2545</v>
      </c>
      <c r="B2497" s="11" t="s">
        <v>31</v>
      </c>
      <c r="C2497" s="11" t="s">
        <v>32</v>
      </c>
      <c r="D2497" s="12">
        <v>45805</v>
      </c>
      <c r="E2497" s="11">
        <v>4920</v>
      </c>
      <c r="F2497" s="11" t="s">
        <v>33</v>
      </c>
      <c r="G2497" s="13">
        <v>2090.0700000000002</v>
      </c>
      <c r="H2497" s="14">
        <f t="shared" si="266"/>
        <v>10283144.4</v>
      </c>
      <c r="I2497" s="14">
        <f>IF(F2497="GHS",H2497,H2497*Assumptions!$B$4)</f>
        <v>10283144.4</v>
      </c>
      <c r="J2497" s="15" t="str">
        <f>INDEX(Assumptions!$B$8:$B$12,MATCH(B2497,Assumptions!$A$8:$A$12,0))</f>
        <v>Weighted Average</v>
      </c>
      <c r="K2497" s="16">
        <f>G2497/(1-INDEX(Assumptions!$D$8:$D$12,MATCH(B2497,Assumptions!$A$8:$A$12,0)))</f>
        <v>2902.8750000000005</v>
      </c>
      <c r="L2497" s="16">
        <f t="shared" si="267"/>
        <v>62.702100000000002</v>
      </c>
      <c r="M2497" s="16">
        <f t="shared" si="268"/>
        <v>145.14375000000004</v>
      </c>
      <c r="N2497" s="14">
        <f>E2497*(K2497-L2497-M2497)*IF(F2497="GHS",1,Assumptions!$B$4)</f>
        <v>13259543.418000001</v>
      </c>
      <c r="O2497" s="15">
        <f t="shared" ca="1" si="269"/>
        <v>481</v>
      </c>
      <c r="P2497" s="15" t="str">
        <f t="shared" ca="1" si="270"/>
        <v>365d+</v>
      </c>
      <c r="Q2497" s="17">
        <f ca="1">IF(P2497="0-90d",0,IF(P2497="91-180d",INDEX(Assumptions!$F$8:$F$12,MATCH(B2497,Assumptions!$A$8:$A$12,0)),IF(P2497="181-365d",INDEX(Assumptions!$G$8:$G$12,MATCH(B2497,Assumptions!$A$8:$A$12,0)),INDEX(Assumptions!$H$8:$H$12,MATCH(B2497,Assumptions!$A$8:$A$12,0)))))</f>
        <v>0.6</v>
      </c>
      <c r="R2497" s="14">
        <f t="shared" ca="1" si="271"/>
        <v>6169886.6399999997</v>
      </c>
      <c r="S2497" s="14">
        <f t="shared" ca="1" si="272"/>
        <v>4113257.7600000007</v>
      </c>
      <c r="T2497" s="11" t="s">
        <v>25</v>
      </c>
      <c r="U2497" s="18" t="s">
        <v>26</v>
      </c>
    </row>
    <row r="2498" spans="1:21" ht="15" customHeight="1" x14ac:dyDescent="0.15">
      <c r="A2498" s="10" t="s">
        <v>2546</v>
      </c>
      <c r="B2498" s="11" t="s">
        <v>41</v>
      </c>
      <c r="C2498" s="11" t="s">
        <v>49</v>
      </c>
      <c r="D2498" s="12">
        <v>45877</v>
      </c>
      <c r="E2498" s="11">
        <v>4380</v>
      </c>
      <c r="F2498" s="11" t="s">
        <v>33</v>
      </c>
      <c r="G2498" s="13">
        <v>297.5</v>
      </c>
      <c r="H2498" s="14">
        <f t="shared" ref="H2498:H2561" si="273">E2498*G2498</f>
        <v>1303050</v>
      </c>
      <c r="I2498" s="14">
        <f>IF(F2498="GHS",H2498,H2498*Assumptions!$B$4)</f>
        <v>1303050</v>
      </c>
      <c r="J2498" s="15" t="str">
        <f>INDEX(Assumptions!$B$8:$B$12,MATCH(B2498,Assumptions!$A$8:$A$12,0))</f>
        <v>Weighted Average</v>
      </c>
      <c r="K2498" s="16">
        <f>G2498/(1-INDEX(Assumptions!$D$8:$D$12,MATCH(B2498,Assumptions!$A$8:$A$12,0)))</f>
        <v>457.69230769230768</v>
      </c>
      <c r="L2498" s="16">
        <f t="shared" ref="L2498:L2561" si="274">G2498*0.03</f>
        <v>8.9249999999999989</v>
      </c>
      <c r="M2498" s="16">
        <f t="shared" ref="M2498:M2561" si="275">K2498*0.05</f>
        <v>22.884615384615387</v>
      </c>
      <c r="N2498" s="14">
        <f>E2498*(K2498-L2498-M2498)*IF(F2498="GHS",1,Assumptions!$B$4)</f>
        <v>1865366.1923076923</v>
      </c>
      <c r="O2498" s="15">
        <f t="shared" ref="O2498:O2561" ca="1" si="276">TODAY()-D2498</f>
        <v>409</v>
      </c>
      <c r="P2498" s="15" t="str">
        <f t="shared" ref="P2498:P2561" ca="1" si="277">IF(O2498&lt;=90,"0-90d",IF(O2498&lt;=180,"91-180d",IF(O2498&lt;=365,"181-365d","365d+")))</f>
        <v>365d+</v>
      </c>
      <c r="Q2498" s="17">
        <f ca="1">IF(P2498="0-90d",0,IF(P2498="91-180d",INDEX(Assumptions!$F$8:$F$12,MATCH(B2498,Assumptions!$A$8:$A$12,0)),IF(P2498="181-365d",INDEX(Assumptions!$G$8:$G$12,MATCH(B2498,Assumptions!$A$8:$A$12,0)),INDEX(Assumptions!$H$8:$H$12,MATCH(B2498,Assumptions!$A$8:$A$12,0)))))</f>
        <v>0.8</v>
      </c>
      <c r="R2498" s="14">
        <f t="shared" ref="R2498:R2561" ca="1" si="278">I2498*Q2498</f>
        <v>1042440</v>
      </c>
      <c r="S2498" s="14">
        <f t="shared" ref="S2498:S2561" ca="1" si="279">IF(T2498="Held on Consignment (Not Owned)",0,MIN(I2498-R2498,N2498))</f>
        <v>260610</v>
      </c>
      <c r="T2498" s="11" t="s">
        <v>25</v>
      </c>
      <c r="U2498" s="18" t="s">
        <v>26</v>
      </c>
    </row>
    <row r="2499" spans="1:21" ht="15" customHeight="1" x14ac:dyDescent="0.15">
      <c r="A2499" s="10" t="s">
        <v>2547</v>
      </c>
      <c r="B2499" s="11" t="s">
        <v>22</v>
      </c>
      <c r="C2499" s="11" t="s">
        <v>61</v>
      </c>
      <c r="D2499" s="12">
        <v>45992</v>
      </c>
      <c r="E2499" s="11">
        <v>3458</v>
      </c>
      <c r="F2499" s="11" t="s">
        <v>24</v>
      </c>
      <c r="G2499" s="13">
        <v>18985.91</v>
      </c>
      <c r="H2499" s="14">
        <f t="shared" si="273"/>
        <v>65653276.780000001</v>
      </c>
      <c r="I2499" s="14">
        <f>IF(F2499="GHS",H2499,H2499*Assumptions!$B$4)</f>
        <v>709055389.2240001</v>
      </c>
      <c r="J2499" s="15" t="str">
        <f>INDEX(Assumptions!$B$8:$B$12,MATCH(B2499,Assumptions!$A$8:$A$12,0))</f>
        <v>FIFO</v>
      </c>
      <c r="K2499" s="16">
        <f>G2499/(1-INDEX(Assumptions!$D$8:$D$12,MATCH(B2499,Assumptions!$A$8:$A$12,0)))</f>
        <v>23153.548780487803</v>
      </c>
      <c r="L2499" s="16">
        <f t="shared" si="274"/>
        <v>569.57729999999992</v>
      </c>
      <c r="M2499" s="16">
        <f t="shared" si="275"/>
        <v>1157.6774390243902</v>
      </c>
      <c r="N2499" s="14">
        <f>E2499*(K2499-L2499-M2499)*IF(F2499="GHS",1,Assumptions!$B$4)</f>
        <v>800194947.79010916</v>
      </c>
      <c r="O2499" s="15">
        <f t="shared" ca="1" si="276"/>
        <v>294</v>
      </c>
      <c r="P2499" s="15" t="str">
        <f t="shared" ca="1" si="277"/>
        <v>181-365d</v>
      </c>
      <c r="Q2499" s="17">
        <f ca="1">IF(P2499="0-90d",0,IF(P2499="91-180d",INDEX(Assumptions!$F$8:$F$12,MATCH(B2499,Assumptions!$A$8:$A$12,0)),IF(P2499="181-365d",INDEX(Assumptions!$G$8:$G$12,MATCH(B2499,Assumptions!$A$8:$A$12,0)),INDEX(Assumptions!$H$8:$H$12,MATCH(B2499,Assumptions!$A$8:$A$12,0)))))</f>
        <v>0.15</v>
      </c>
      <c r="R2499" s="14">
        <f t="shared" ca="1" si="278"/>
        <v>106358308.38360001</v>
      </c>
      <c r="S2499" s="14">
        <f t="shared" ca="1" si="279"/>
        <v>602697080.8404001</v>
      </c>
      <c r="T2499" s="11" t="s">
        <v>25</v>
      </c>
      <c r="U2499" s="18" t="s">
        <v>36</v>
      </c>
    </row>
    <row r="2500" spans="1:21" ht="15" customHeight="1" x14ac:dyDescent="0.15">
      <c r="A2500" s="10" t="s">
        <v>2548</v>
      </c>
      <c r="B2500" s="11" t="s">
        <v>46</v>
      </c>
      <c r="C2500" s="11" t="s">
        <v>52</v>
      </c>
      <c r="D2500" s="12">
        <v>46098</v>
      </c>
      <c r="E2500" s="11">
        <v>3934</v>
      </c>
      <c r="F2500" s="11" t="s">
        <v>33</v>
      </c>
      <c r="G2500" s="13">
        <v>481181.93</v>
      </c>
      <c r="H2500" s="14">
        <f t="shared" si="273"/>
        <v>1892969712.6199999</v>
      </c>
      <c r="I2500" s="14">
        <f>IF(F2500="GHS",H2500,H2500*Assumptions!$B$4)</f>
        <v>1892969712.6199999</v>
      </c>
      <c r="J2500" s="15" t="str">
        <f>INDEX(Assumptions!$B$8:$B$12,MATCH(B2500,Assumptions!$A$8:$A$12,0))</f>
        <v>Specific Identification</v>
      </c>
      <c r="K2500" s="16">
        <f>G2500/(1-INDEX(Assumptions!$D$8:$D$12,MATCH(B2500,Assumptions!$A$8:$A$12,0)))</f>
        <v>616899.91025641025</v>
      </c>
      <c r="L2500" s="16">
        <f t="shared" si="274"/>
        <v>14435.457899999999</v>
      </c>
      <c r="M2500" s="16">
        <f t="shared" si="275"/>
        <v>30844.995512820515</v>
      </c>
      <c r="N2500" s="14">
        <f>E2500*(K2500-L2500-M2500)*IF(F2500="GHS",1,Assumptions!$B$4)</f>
        <v>2248750943.2226815</v>
      </c>
      <c r="O2500" s="15">
        <f t="shared" ca="1" si="276"/>
        <v>188</v>
      </c>
      <c r="P2500" s="15" t="str">
        <f t="shared" ca="1" si="277"/>
        <v>181-365d</v>
      </c>
      <c r="Q2500" s="17">
        <f ca="1">IF(P2500="0-90d",0,IF(P2500="91-180d",INDEX(Assumptions!$F$8:$F$12,MATCH(B2500,Assumptions!$A$8:$A$12,0)),IF(P2500="181-365d",INDEX(Assumptions!$G$8:$G$12,MATCH(B2500,Assumptions!$A$8:$A$12,0)),INDEX(Assumptions!$H$8:$H$12,MATCH(B2500,Assumptions!$A$8:$A$12,0)))))</f>
        <v>0.05</v>
      </c>
      <c r="R2500" s="14">
        <f t="shared" ca="1" si="278"/>
        <v>94648485.630999997</v>
      </c>
      <c r="S2500" s="14">
        <f t="shared" ca="1" si="279"/>
        <v>1798321226.9889998</v>
      </c>
      <c r="T2500" s="11" t="s">
        <v>25</v>
      </c>
      <c r="U2500" s="18" t="s">
        <v>26</v>
      </c>
    </row>
    <row r="2501" spans="1:21" ht="15" customHeight="1" x14ac:dyDescent="0.15">
      <c r="A2501" s="10" t="s">
        <v>2549</v>
      </c>
      <c r="B2501" s="11" t="s">
        <v>41</v>
      </c>
      <c r="C2501" s="11" t="s">
        <v>115</v>
      </c>
      <c r="D2501" s="12">
        <v>45954</v>
      </c>
      <c r="E2501" s="11">
        <v>4165</v>
      </c>
      <c r="F2501" s="11" t="s">
        <v>33</v>
      </c>
      <c r="G2501" s="13">
        <v>407.73</v>
      </c>
      <c r="H2501" s="14">
        <f t="shared" si="273"/>
        <v>1698195.4500000002</v>
      </c>
      <c r="I2501" s="14">
        <f>IF(F2501="GHS",H2501,H2501*Assumptions!$B$4)</f>
        <v>1698195.4500000002</v>
      </c>
      <c r="J2501" s="15" t="str">
        <f>INDEX(Assumptions!$B$8:$B$12,MATCH(B2501,Assumptions!$A$8:$A$12,0))</f>
        <v>Weighted Average</v>
      </c>
      <c r="K2501" s="16">
        <f>G2501/(1-INDEX(Assumptions!$D$8:$D$12,MATCH(B2501,Assumptions!$A$8:$A$12,0)))</f>
        <v>627.27692307692314</v>
      </c>
      <c r="L2501" s="16">
        <f t="shared" si="274"/>
        <v>12.2319</v>
      </c>
      <c r="M2501" s="16">
        <f t="shared" si="275"/>
        <v>31.363846153846158</v>
      </c>
      <c r="N2501" s="14">
        <f>E2501*(K2501-L2501-M2501)*IF(F2501="GHS",1,Assumptions!$B$4)</f>
        <v>2431032.1018846156</v>
      </c>
      <c r="O2501" s="15">
        <f t="shared" ca="1" si="276"/>
        <v>332</v>
      </c>
      <c r="P2501" s="15" t="str">
        <f t="shared" ca="1" si="277"/>
        <v>181-365d</v>
      </c>
      <c r="Q2501" s="17">
        <f ca="1">IF(P2501="0-90d",0,IF(P2501="91-180d",INDEX(Assumptions!$F$8:$F$12,MATCH(B2501,Assumptions!$A$8:$A$12,0)),IF(P2501="181-365d",INDEX(Assumptions!$G$8:$G$12,MATCH(B2501,Assumptions!$A$8:$A$12,0)),INDEX(Assumptions!$H$8:$H$12,MATCH(B2501,Assumptions!$A$8:$A$12,0)))))</f>
        <v>0.35</v>
      </c>
      <c r="R2501" s="14">
        <f t="shared" ca="1" si="278"/>
        <v>594368.40749999997</v>
      </c>
      <c r="S2501" s="14">
        <f t="shared" ca="1" si="279"/>
        <v>1103827.0425000002</v>
      </c>
      <c r="T2501" s="11" t="s">
        <v>25</v>
      </c>
      <c r="U2501" s="18" t="s">
        <v>26</v>
      </c>
    </row>
    <row r="2502" spans="1:21" ht="15" customHeight="1" x14ac:dyDescent="0.15">
      <c r="A2502" s="10" t="s">
        <v>2550</v>
      </c>
      <c r="B2502" s="11" t="s">
        <v>46</v>
      </c>
      <c r="C2502" s="11" t="s">
        <v>119</v>
      </c>
      <c r="D2502" s="12">
        <v>45866</v>
      </c>
      <c r="E2502" s="11">
        <v>1352</v>
      </c>
      <c r="F2502" s="11" t="s">
        <v>33</v>
      </c>
      <c r="G2502" s="13">
        <v>546994.4</v>
      </c>
      <c r="H2502" s="14">
        <f t="shared" si="273"/>
        <v>739536428.80000007</v>
      </c>
      <c r="I2502" s="14">
        <f>IF(F2502="GHS",H2502,H2502*Assumptions!$B$4)</f>
        <v>739536428.80000007</v>
      </c>
      <c r="J2502" s="15" t="str">
        <f>INDEX(Assumptions!$B$8:$B$12,MATCH(B2502,Assumptions!$A$8:$A$12,0))</f>
        <v>Specific Identification</v>
      </c>
      <c r="K2502" s="16">
        <f>G2502/(1-INDEX(Assumptions!$D$8:$D$12,MATCH(B2502,Assumptions!$A$8:$A$12,0)))</f>
        <v>701274.87179487175</v>
      </c>
      <c r="L2502" s="16">
        <f t="shared" si="274"/>
        <v>16409.831999999999</v>
      </c>
      <c r="M2502" s="16">
        <f t="shared" si="275"/>
        <v>35063.743589743586</v>
      </c>
      <c r="N2502" s="14">
        <f>E2502*(K2502-L2502-M2502)*IF(F2502="GHS",1,Assumptions!$B$4)</f>
        <v>878531352.46933317</v>
      </c>
      <c r="O2502" s="15">
        <f t="shared" ca="1" si="276"/>
        <v>420</v>
      </c>
      <c r="P2502" s="15" t="str">
        <f t="shared" ca="1" si="277"/>
        <v>365d+</v>
      </c>
      <c r="Q2502" s="17">
        <f ca="1">IF(P2502="0-90d",0,IF(P2502="91-180d",INDEX(Assumptions!$F$8:$F$12,MATCH(B2502,Assumptions!$A$8:$A$12,0)),IF(P2502="181-365d",INDEX(Assumptions!$G$8:$G$12,MATCH(B2502,Assumptions!$A$8:$A$12,0)),INDEX(Assumptions!$H$8:$H$12,MATCH(B2502,Assumptions!$A$8:$A$12,0)))))</f>
        <v>0.15</v>
      </c>
      <c r="R2502" s="14">
        <f t="shared" ca="1" si="278"/>
        <v>110930464.32000001</v>
      </c>
      <c r="S2502" s="14">
        <f t="shared" ca="1" si="279"/>
        <v>628605964.48000002</v>
      </c>
      <c r="T2502" s="11" t="s">
        <v>25</v>
      </c>
      <c r="U2502" s="18" t="s">
        <v>26</v>
      </c>
    </row>
    <row r="2503" spans="1:21" ht="15" customHeight="1" x14ac:dyDescent="0.15">
      <c r="A2503" s="10" t="s">
        <v>2551</v>
      </c>
      <c r="B2503" s="11" t="s">
        <v>28</v>
      </c>
      <c r="C2503" s="11" t="s">
        <v>29</v>
      </c>
      <c r="D2503" s="12">
        <v>45754</v>
      </c>
      <c r="E2503" s="11">
        <v>2374</v>
      </c>
      <c r="F2503" s="11" t="s">
        <v>24</v>
      </c>
      <c r="G2503" s="13">
        <v>1992.59</v>
      </c>
      <c r="H2503" s="14">
        <f t="shared" si="273"/>
        <v>4730408.66</v>
      </c>
      <c r="I2503" s="14">
        <f>IF(F2503="GHS",H2503,H2503*Assumptions!$B$4)</f>
        <v>51088413.528000005</v>
      </c>
      <c r="J2503" s="15" t="str">
        <f>INDEX(Assumptions!$B$8:$B$12,MATCH(B2503,Assumptions!$A$8:$A$12,0))</f>
        <v>Fair Value Less Costs to Sell</v>
      </c>
      <c r="K2503" s="16">
        <f>G2503/(1-INDEX(Assumptions!$D$8:$D$12,MATCH(B2503,Assumptions!$A$8:$A$12,0)))</f>
        <v>2264.306818181818</v>
      </c>
      <c r="L2503" s="16">
        <f t="shared" si="274"/>
        <v>59.777699999999996</v>
      </c>
      <c r="M2503" s="16">
        <f t="shared" si="275"/>
        <v>113.21534090909091</v>
      </c>
      <c r="N2503" s="14">
        <f>E2503*(K2503-L2503-M2503)*IF(F2503="GHS",1,Assumptions!$B$4)</f>
        <v>53619612.198250897</v>
      </c>
      <c r="O2503" s="15">
        <f t="shared" ca="1" si="276"/>
        <v>532</v>
      </c>
      <c r="P2503" s="15" t="str">
        <f t="shared" ca="1" si="277"/>
        <v>365d+</v>
      </c>
      <c r="Q2503" s="17">
        <f ca="1">IF(P2503="0-90d",0,IF(P2503="91-180d",INDEX(Assumptions!$F$8:$F$12,MATCH(B2503,Assumptions!$A$8:$A$12,0)),IF(P2503="181-365d",INDEX(Assumptions!$G$8:$G$12,MATCH(B2503,Assumptions!$A$8:$A$12,0)),INDEX(Assumptions!$H$8:$H$12,MATCH(B2503,Assumptions!$A$8:$A$12,0)))))</f>
        <v>0.4</v>
      </c>
      <c r="R2503" s="14">
        <f t="shared" ca="1" si="278"/>
        <v>20435365.411200002</v>
      </c>
      <c r="S2503" s="14">
        <f t="shared" ca="1" si="279"/>
        <v>30653048.116800003</v>
      </c>
      <c r="T2503" s="11" t="s">
        <v>25</v>
      </c>
      <c r="U2503" s="18" t="s">
        <v>26</v>
      </c>
    </row>
    <row r="2504" spans="1:21" ht="15" customHeight="1" x14ac:dyDescent="0.15">
      <c r="A2504" s="10" t="s">
        <v>2552</v>
      </c>
      <c r="B2504" s="11" t="s">
        <v>31</v>
      </c>
      <c r="C2504" s="11" t="s">
        <v>63</v>
      </c>
      <c r="D2504" s="12">
        <v>46032</v>
      </c>
      <c r="E2504" s="11">
        <v>344</v>
      </c>
      <c r="F2504" s="11" t="s">
        <v>33</v>
      </c>
      <c r="G2504" s="13">
        <v>2738.29</v>
      </c>
      <c r="H2504" s="14">
        <f t="shared" si="273"/>
        <v>941971.76</v>
      </c>
      <c r="I2504" s="14">
        <f>IF(F2504="GHS",H2504,H2504*Assumptions!$B$4)</f>
        <v>941971.76</v>
      </c>
      <c r="J2504" s="15" t="str">
        <f>INDEX(Assumptions!$B$8:$B$12,MATCH(B2504,Assumptions!$A$8:$A$12,0))</f>
        <v>Weighted Average</v>
      </c>
      <c r="K2504" s="16">
        <f>G2504/(1-INDEX(Assumptions!$D$8:$D$12,MATCH(B2504,Assumptions!$A$8:$A$12,0)))</f>
        <v>3803.1805555555557</v>
      </c>
      <c r="L2504" s="16">
        <f t="shared" si="274"/>
        <v>82.148699999999991</v>
      </c>
      <c r="M2504" s="16">
        <f t="shared" si="275"/>
        <v>190.15902777777779</v>
      </c>
      <c r="N2504" s="14">
        <f>E2504*(K2504-L2504-M2504)*IF(F2504="GHS",1,Assumptions!$B$4)</f>
        <v>1214620.2527555556</v>
      </c>
      <c r="O2504" s="15">
        <f t="shared" ca="1" si="276"/>
        <v>254</v>
      </c>
      <c r="P2504" s="15" t="str">
        <f t="shared" ca="1" si="277"/>
        <v>181-365d</v>
      </c>
      <c r="Q2504" s="17">
        <f ca="1">IF(P2504="0-90d",0,IF(P2504="91-180d",INDEX(Assumptions!$F$8:$F$12,MATCH(B2504,Assumptions!$A$8:$A$12,0)),IF(P2504="181-365d",INDEX(Assumptions!$G$8:$G$12,MATCH(B2504,Assumptions!$A$8:$A$12,0)),INDEX(Assumptions!$H$8:$H$12,MATCH(B2504,Assumptions!$A$8:$A$12,0)))))</f>
        <v>0.2</v>
      </c>
      <c r="R2504" s="14">
        <f t="shared" ca="1" si="278"/>
        <v>188394.35200000001</v>
      </c>
      <c r="S2504" s="14">
        <f t="shared" si="279"/>
        <v>0</v>
      </c>
      <c r="T2504" s="11" t="s">
        <v>39</v>
      </c>
      <c r="U2504" s="18" t="s">
        <v>26</v>
      </c>
    </row>
    <row r="2505" spans="1:21" ht="15" customHeight="1" x14ac:dyDescent="0.15">
      <c r="A2505" s="10" t="s">
        <v>2553</v>
      </c>
      <c r="B2505" s="11" t="s">
        <v>28</v>
      </c>
      <c r="C2505" s="11" t="s">
        <v>35</v>
      </c>
      <c r="D2505" s="12">
        <v>45940</v>
      </c>
      <c r="E2505" s="11">
        <v>3166</v>
      </c>
      <c r="F2505" s="11" t="s">
        <v>24</v>
      </c>
      <c r="G2505" s="13">
        <v>9386.7999999999993</v>
      </c>
      <c r="H2505" s="14">
        <f t="shared" si="273"/>
        <v>29718608.799999997</v>
      </c>
      <c r="I2505" s="14">
        <f>IF(F2505="GHS",H2505,H2505*Assumptions!$B$4)</f>
        <v>320960975.03999996</v>
      </c>
      <c r="J2505" s="15" t="str">
        <f>INDEX(Assumptions!$B$8:$B$12,MATCH(B2505,Assumptions!$A$8:$A$12,0))</f>
        <v>Fair Value Less Costs to Sell</v>
      </c>
      <c r="K2505" s="16">
        <f>G2505/(1-INDEX(Assumptions!$D$8:$D$12,MATCH(B2505,Assumptions!$A$8:$A$12,0)))</f>
        <v>10666.81818181818</v>
      </c>
      <c r="L2505" s="16">
        <f t="shared" si="274"/>
        <v>281.60399999999998</v>
      </c>
      <c r="M2505" s="16">
        <f t="shared" si="275"/>
        <v>533.34090909090901</v>
      </c>
      <c r="N2505" s="14">
        <f>E2505*(K2505-L2505-M2505)*IF(F2505="GHS",1,Assumptions!$B$4)</f>
        <v>336863132.43970913</v>
      </c>
      <c r="O2505" s="15">
        <f t="shared" ca="1" si="276"/>
        <v>346</v>
      </c>
      <c r="P2505" s="15" t="str">
        <f t="shared" ca="1" si="277"/>
        <v>181-365d</v>
      </c>
      <c r="Q2505" s="17">
        <f ca="1">IF(P2505="0-90d",0,IF(P2505="91-180d",INDEX(Assumptions!$F$8:$F$12,MATCH(B2505,Assumptions!$A$8:$A$12,0)),IF(P2505="181-365d",INDEX(Assumptions!$G$8:$G$12,MATCH(B2505,Assumptions!$A$8:$A$12,0)),INDEX(Assumptions!$H$8:$H$12,MATCH(B2505,Assumptions!$A$8:$A$12,0)))))</f>
        <v>0.1</v>
      </c>
      <c r="R2505" s="14">
        <f t="shared" ca="1" si="278"/>
        <v>32096097.503999997</v>
      </c>
      <c r="S2505" s="14">
        <f t="shared" ca="1" si="279"/>
        <v>288864877.53599995</v>
      </c>
      <c r="T2505" s="11" t="s">
        <v>25</v>
      </c>
      <c r="U2505" s="18" t="s">
        <v>26</v>
      </c>
    </row>
    <row r="2506" spans="1:21" ht="15" customHeight="1" x14ac:dyDescent="0.15">
      <c r="A2506" s="10" t="s">
        <v>2554</v>
      </c>
      <c r="B2506" s="11" t="s">
        <v>22</v>
      </c>
      <c r="C2506" s="11" t="s">
        <v>81</v>
      </c>
      <c r="D2506" s="12">
        <v>45875</v>
      </c>
      <c r="E2506" s="11">
        <v>2666</v>
      </c>
      <c r="F2506" s="11" t="s">
        <v>24</v>
      </c>
      <c r="G2506" s="13">
        <v>34148</v>
      </c>
      <c r="H2506" s="14">
        <f t="shared" si="273"/>
        <v>91038568</v>
      </c>
      <c r="I2506" s="14">
        <f>IF(F2506="GHS",H2506,H2506*Assumptions!$B$4)</f>
        <v>983216534.4000001</v>
      </c>
      <c r="J2506" s="15" t="str">
        <f>INDEX(Assumptions!$B$8:$B$12,MATCH(B2506,Assumptions!$A$8:$A$12,0))</f>
        <v>FIFO</v>
      </c>
      <c r="K2506" s="16">
        <f>G2506/(1-INDEX(Assumptions!$D$8:$D$12,MATCH(B2506,Assumptions!$A$8:$A$12,0)))</f>
        <v>41643.902439024387</v>
      </c>
      <c r="L2506" s="16">
        <f t="shared" si="274"/>
        <v>1024.44</v>
      </c>
      <c r="M2506" s="16">
        <f t="shared" si="275"/>
        <v>2082.1951219512193</v>
      </c>
      <c r="N2506" s="14">
        <f>E2506*(K2506-L2506-M2506)*IF(F2506="GHS",1,Assumptions!$B$4)</f>
        <v>1109595830.4070244</v>
      </c>
      <c r="O2506" s="15">
        <f t="shared" ca="1" si="276"/>
        <v>411</v>
      </c>
      <c r="P2506" s="15" t="str">
        <f t="shared" ca="1" si="277"/>
        <v>365d+</v>
      </c>
      <c r="Q2506" s="17">
        <f ca="1">IF(P2506="0-90d",0,IF(P2506="91-180d",INDEX(Assumptions!$F$8:$F$12,MATCH(B2506,Assumptions!$A$8:$A$12,0)),IF(P2506="181-365d",INDEX(Assumptions!$G$8:$G$12,MATCH(B2506,Assumptions!$A$8:$A$12,0)),INDEX(Assumptions!$H$8:$H$12,MATCH(B2506,Assumptions!$A$8:$A$12,0)))))</f>
        <v>0.5</v>
      </c>
      <c r="R2506" s="14">
        <f t="shared" ca="1" si="278"/>
        <v>491608267.20000005</v>
      </c>
      <c r="S2506" s="14">
        <f t="shared" ca="1" si="279"/>
        <v>491608267.20000005</v>
      </c>
      <c r="T2506" s="11" t="s">
        <v>25</v>
      </c>
      <c r="U2506" s="18" t="s">
        <v>26</v>
      </c>
    </row>
    <row r="2507" spans="1:21" ht="15" customHeight="1" x14ac:dyDescent="0.15">
      <c r="A2507" s="10" t="s">
        <v>2555</v>
      </c>
      <c r="B2507" s="11" t="s">
        <v>31</v>
      </c>
      <c r="C2507" s="11" t="s">
        <v>32</v>
      </c>
      <c r="D2507" s="12">
        <v>45974</v>
      </c>
      <c r="E2507" s="11">
        <v>680</v>
      </c>
      <c r="F2507" s="11" t="s">
        <v>33</v>
      </c>
      <c r="G2507" s="13">
        <v>2580.44</v>
      </c>
      <c r="H2507" s="14">
        <f t="shared" si="273"/>
        <v>1754699.2</v>
      </c>
      <c r="I2507" s="14">
        <f>IF(F2507="GHS",H2507,H2507*Assumptions!$B$4)</f>
        <v>1754699.2</v>
      </c>
      <c r="J2507" s="15" t="str">
        <f>INDEX(Assumptions!$B$8:$B$12,MATCH(B2507,Assumptions!$A$8:$A$12,0))</f>
        <v>Weighted Average</v>
      </c>
      <c r="K2507" s="16">
        <f>G2507/(1-INDEX(Assumptions!$D$8:$D$12,MATCH(B2507,Assumptions!$A$8:$A$12,0)))</f>
        <v>3583.9444444444448</v>
      </c>
      <c r="L2507" s="16">
        <f t="shared" si="274"/>
        <v>77.413200000000003</v>
      </c>
      <c r="M2507" s="16">
        <f t="shared" si="275"/>
        <v>179.19722222222225</v>
      </c>
      <c r="N2507" s="14">
        <f>E2507*(K2507-L2507-M2507)*IF(F2507="GHS",1,Assumptions!$B$4)</f>
        <v>2262587.1351111117</v>
      </c>
      <c r="O2507" s="15">
        <f t="shared" ca="1" si="276"/>
        <v>312</v>
      </c>
      <c r="P2507" s="15" t="str">
        <f t="shared" ca="1" si="277"/>
        <v>181-365d</v>
      </c>
      <c r="Q2507" s="17">
        <f ca="1">IF(P2507="0-90d",0,IF(P2507="91-180d",INDEX(Assumptions!$F$8:$F$12,MATCH(B2507,Assumptions!$A$8:$A$12,0)),IF(P2507="181-365d",INDEX(Assumptions!$G$8:$G$12,MATCH(B2507,Assumptions!$A$8:$A$12,0)),INDEX(Assumptions!$H$8:$H$12,MATCH(B2507,Assumptions!$A$8:$A$12,0)))))</f>
        <v>0.2</v>
      </c>
      <c r="R2507" s="14">
        <f t="shared" ca="1" si="278"/>
        <v>350939.84</v>
      </c>
      <c r="S2507" s="14">
        <f t="shared" ca="1" si="279"/>
        <v>1403759.3599999999</v>
      </c>
      <c r="T2507" s="11" t="s">
        <v>50</v>
      </c>
      <c r="U2507" s="18" t="s">
        <v>26</v>
      </c>
    </row>
    <row r="2508" spans="1:21" ht="15" customHeight="1" x14ac:dyDescent="0.15">
      <c r="A2508" s="10" t="s">
        <v>2556</v>
      </c>
      <c r="B2508" s="11" t="s">
        <v>22</v>
      </c>
      <c r="C2508" s="11" t="s">
        <v>23</v>
      </c>
      <c r="D2508" s="12">
        <v>46191</v>
      </c>
      <c r="E2508" s="11">
        <v>1002</v>
      </c>
      <c r="F2508" s="11" t="s">
        <v>24</v>
      </c>
      <c r="G2508" s="13">
        <v>52312.49</v>
      </c>
      <c r="H2508" s="14">
        <f t="shared" si="273"/>
        <v>52417114.979999997</v>
      </c>
      <c r="I2508" s="14">
        <f>IF(F2508="GHS",H2508,H2508*Assumptions!$B$4)</f>
        <v>566104841.78400004</v>
      </c>
      <c r="J2508" s="15" t="str">
        <f>INDEX(Assumptions!$B$8:$B$12,MATCH(B2508,Assumptions!$A$8:$A$12,0))</f>
        <v>FIFO</v>
      </c>
      <c r="K2508" s="16">
        <f>G2508/(1-INDEX(Assumptions!$D$8:$D$12,MATCH(B2508,Assumptions!$A$8:$A$12,0)))</f>
        <v>63795.719512195115</v>
      </c>
      <c r="L2508" s="16">
        <f t="shared" si="274"/>
        <v>1569.3746999999998</v>
      </c>
      <c r="M2508" s="16">
        <f t="shared" si="275"/>
        <v>3189.785975609756</v>
      </c>
      <c r="N2508" s="14">
        <f>E2508*(K2508-L2508-M2508)*IF(F2508="GHS",1,Assumptions!$B$4)</f>
        <v>638870025.1059922</v>
      </c>
      <c r="O2508" s="15">
        <f t="shared" ca="1" si="276"/>
        <v>95</v>
      </c>
      <c r="P2508" s="15" t="str">
        <f t="shared" ca="1" si="277"/>
        <v>91-180d</v>
      </c>
      <c r="Q2508" s="17">
        <f ca="1">IF(P2508="0-90d",0,IF(P2508="91-180d",INDEX(Assumptions!$F$8:$F$12,MATCH(B2508,Assumptions!$A$8:$A$12,0)),IF(P2508="181-365d",INDEX(Assumptions!$G$8:$G$12,MATCH(B2508,Assumptions!$A$8:$A$12,0)),INDEX(Assumptions!$H$8:$H$12,MATCH(B2508,Assumptions!$A$8:$A$12,0)))))</f>
        <v>0.03</v>
      </c>
      <c r="R2508" s="14">
        <f t="shared" ca="1" si="278"/>
        <v>16983145.253520001</v>
      </c>
      <c r="S2508" s="14">
        <f t="shared" ca="1" si="279"/>
        <v>549121696.53048003</v>
      </c>
      <c r="T2508" s="11" t="s">
        <v>25</v>
      </c>
      <c r="U2508" s="18" t="s">
        <v>26</v>
      </c>
    </row>
    <row r="2509" spans="1:21" ht="15" customHeight="1" x14ac:dyDescent="0.15">
      <c r="A2509" s="10" t="s">
        <v>2557</v>
      </c>
      <c r="B2509" s="11" t="s">
        <v>31</v>
      </c>
      <c r="C2509" s="11" t="s">
        <v>76</v>
      </c>
      <c r="D2509" s="12">
        <v>45882</v>
      </c>
      <c r="E2509" s="11">
        <v>373</v>
      </c>
      <c r="F2509" s="11" t="s">
        <v>33</v>
      </c>
      <c r="G2509" s="13">
        <v>1053.0899999999999</v>
      </c>
      <c r="H2509" s="14">
        <f t="shared" si="273"/>
        <v>392802.56999999995</v>
      </c>
      <c r="I2509" s="14">
        <f>IF(F2509="GHS",H2509,H2509*Assumptions!$B$4)</f>
        <v>392802.56999999995</v>
      </c>
      <c r="J2509" s="15" t="str">
        <f>INDEX(Assumptions!$B$8:$B$12,MATCH(B2509,Assumptions!$A$8:$A$12,0))</f>
        <v>Weighted Average</v>
      </c>
      <c r="K2509" s="16">
        <f>G2509/(1-INDEX(Assumptions!$D$8:$D$12,MATCH(B2509,Assumptions!$A$8:$A$12,0)))</f>
        <v>1462.625</v>
      </c>
      <c r="L2509" s="16">
        <f t="shared" si="274"/>
        <v>31.592699999999997</v>
      </c>
      <c r="M2509" s="16">
        <f t="shared" si="275"/>
        <v>73.131250000000009</v>
      </c>
      <c r="N2509" s="14">
        <f>E2509*(K2509-L2509-M2509)*IF(F2509="GHS",1,Assumptions!$B$4)</f>
        <v>506497.09165000007</v>
      </c>
      <c r="O2509" s="15">
        <f t="shared" ca="1" si="276"/>
        <v>404</v>
      </c>
      <c r="P2509" s="15" t="str">
        <f t="shared" ca="1" si="277"/>
        <v>365d+</v>
      </c>
      <c r="Q2509" s="17">
        <f ca="1">IF(P2509="0-90d",0,IF(P2509="91-180d",INDEX(Assumptions!$F$8:$F$12,MATCH(B2509,Assumptions!$A$8:$A$12,0)),IF(P2509="181-365d",INDEX(Assumptions!$G$8:$G$12,MATCH(B2509,Assumptions!$A$8:$A$12,0)),INDEX(Assumptions!$H$8:$H$12,MATCH(B2509,Assumptions!$A$8:$A$12,0)))))</f>
        <v>0.6</v>
      </c>
      <c r="R2509" s="14">
        <f t="shared" ca="1" si="278"/>
        <v>235681.54199999996</v>
      </c>
      <c r="S2509" s="14">
        <f t="shared" ca="1" si="279"/>
        <v>157121.02799999999</v>
      </c>
      <c r="T2509" s="11" t="s">
        <v>25</v>
      </c>
      <c r="U2509" s="18" t="s">
        <v>26</v>
      </c>
    </row>
    <row r="2510" spans="1:21" ht="15" customHeight="1" x14ac:dyDescent="0.15">
      <c r="A2510" s="10" t="s">
        <v>2558</v>
      </c>
      <c r="B2510" s="11" t="s">
        <v>31</v>
      </c>
      <c r="C2510" s="11" t="s">
        <v>32</v>
      </c>
      <c r="D2510" s="12">
        <v>45737</v>
      </c>
      <c r="E2510" s="11">
        <v>3822</v>
      </c>
      <c r="F2510" s="11" t="s">
        <v>33</v>
      </c>
      <c r="G2510" s="13">
        <v>2914.15</v>
      </c>
      <c r="H2510" s="14">
        <f t="shared" si="273"/>
        <v>11137881.300000001</v>
      </c>
      <c r="I2510" s="14">
        <f>IF(F2510="GHS",H2510,H2510*Assumptions!$B$4)</f>
        <v>11137881.300000001</v>
      </c>
      <c r="J2510" s="15" t="str">
        <f>INDEX(Assumptions!$B$8:$B$12,MATCH(B2510,Assumptions!$A$8:$A$12,0))</f>
        <v>Weighted Average</v>
      </c>
      <c r="K2510" s="16">
        <f>G2510/(1-INDEX(Assumptions!$D$8:$D$12,MATCH(B2510,Assumptions!$A$8:$A$12,0)))</f>
        <v>4047.4305555555557</v>
      </c>
      <c r="L2510" s="16">
        <f t="shared" si="274"/>
        <v>87.424499999999995</v>
      </c>
      <c r="M2510" s="16">
        <f t="shared" si="275"/>
        <v>202.3715277777778</v>
      </c>
      <c r="N2510" s="14">
        <f>E2510*(K2510-L2510-M2510)*IF(F2510="GHS",1,Assumptions!$B$4)</f>
        <v>14361679.165166667</v>
      </c>
      <c r="O2510" s="15">
        <f t="shared" ca="1" si="276"/>
        <v>549</v>
      </c>
      <c r="P2510" s="15" t="str">
        <f t="shared" ca="1" si="277"/>
        <v>365d+</v>
      </c>
      <c r="Q2510" s="17">
        <f ca="1">IF(P2510="0-90d",0,IF(P2510="91-180d",INDEX(Assumptions!$F$8:$F$12,MATCH(B2510,Assumptions!$A$8:$A$12,0)),IF(P2510="181-365d",INDEX(Assumptions!$G$8:$G$12,MATCH(B2510,Assumptions!$A$8:$A$12,0)),INDEX(Assumptions!$H$8:$H$12,MATCH(B2510,Assumptions!$A$8:$A$12,0)))))</f>
        <v>0.6</v>
      </c>
      <c r="R2510" s="14">
        <f t="shared" ca="1" si="278"/>
        <v>6682728.7800000003</v>
      </c>
      <c r="S2510" s="14">
        <f t="shared" ca="1" si="279"/>
        <v>4455152.5200000005</v>
      </c>
      <c r="T2510" s="11" t="s">
        <v>25</v>
      </c>
      <c r="U2510" s="18" t="s">
        <v>26</v>
      </c>
    </row>
    <row r="2511" spans="1:21" ht="15" customHeight="1" x14ac:dyDescent="0.15">
      <c r="A2511" s="10" t="s">
        <v>2559</v>
      </c>
      <c r="B2511" s="11" t="s">
        <v>46</v>
      </c>
      <c r="C2511" s="11" t="s">
        <v>52</v>
      </c>
      <c r="D2511" s="12">
        <v>46099</v>
      </c>
      <c r="E2511" s="11">
        <v>497</v>
      </c>
      <c r="F2511" s="11" t="s">
        <v>33</v>
      </c>
      <c r="G2511" s="13">
        <v>502124.81</v>
      </c>
      <c r="H2511" s="14">
        <f t="shared" si="273"/>
        <v>249556030.56999999</v>
      </c>
      <c r="I2511" s="14">
        <f>IF(F2511="GHS",H2511,H2511*Assumptions!$B$4)</f>
        <v>249556030.56999999</v>
      </c>
      <c r="J2511" s="15" t="str">
        <f>INDEX(Assumptions!$B$8:$B$12,MATCH(B2511,Assumptions!$A$8:$A$12,0))</f>
        <v>Specific Identification</v>
      </c>
      <c r="K2511" s="16">
        <f>G2511/(1-INDEX(Assumptions!$D$8:$D$12,MATCH(B2511,Assumptions!$A$8:$A$12,0)))</f>
        <v>643749.75641025638</v>
      </c>
      <c r="L2511" s="16">
        <f t="shared" si="274"/>
        <v>15063.744299999998</v>
      </c>
      <c r="M2511" s="16">
        <f t="shared" si="275"/>
        <v>32187.487820512819</v>
      </c>
      <c r="N2511" s="14">
        <f>E2511*(K2511-L2511-M2511)*IF(F2511="GHS",1,Assumptions!$B$4)</f>
        <v>296459766.57200253</v>
      </c>
      <c r="O2511" s="15">
        <f t="shared" ca="1" si="276"/>
        <v>187</v>
      </c>
      <c r="P2511" s="15" t="str">
        <f t="shared" ca="1" si="277"/>
        <v>181-365d</v>
      </c>
      <c r="Q2511" s="17">
        <f ca="1">IF(P2511="0-90d",0,IF(P2511="91-180d",INDEX(Assumptions!$F$8:$F$12,MATCH(B2511,Assumptions!$A$8:$A$12,0)),IF(P2511="181-365d",INDEX(Assumptions!$G$8:$G$12,MATCH(B2511,Assumptions!$A$8:$A$12,0)),INDEX(Assumptions!$H$8:$H$12,MATCH(B2511,Assumptions!$A$8:$A$12,0)))))</f>
        <v>0.05</v>
      </c>
      <c r="R2511" s="14">
        <f t="shared" ca="1" si="278"/>
        <v>12477801.5285</v>
      </c>
      <c r="S2511" s="14">
        <f t="shared" ca="1" si="279"/>
        <v>237078229.0415</v>
      </c>
      <c r="T2511" s="11" t="s">
        <v>25</v>
      </c>
      <c r="U2511" s="18" t="s">
        <v>36</v>
      </c>
    </row>
    <row r="2512" spans="1:21" ht="15" customHeight="1" x14ac:dyDescent="0.15">
      <c r="A2512" s="10" t="s">
        <v>2560</v>
      </c>
      <c r="B2512" s="11" t="s">
        <v>41</v>
      </c>
      <c r="C2512" s="11" t="s">
        <v>42</v>
      </c>
      <c r="D2512" s="12">
        <v>45971</v>
      </c>
      <c r="E2512" s="11">
        <v>4746</v>
      </c>
      <c r="F2512" s="11" t="s">
        <v>33</v>
      </c>
      <c r="G2512" s="13">
        <v>435.68</v>
      </c>
      <c r="H2512" s="14">
        <f t="shared" si="273"/>
        <v>2067737.28</v>
      </c>
      <c r="I2512" s="14">
        <f>IF(F2512="GHS",H2512,H2512*Assumptions!$B$4)</f>
        <v>2067737.28</v>
      </c>
      <c r="J2512" s="15" t="str">
        <f>INDEX(Assumptions!$B$8:$B$12,MATCH(B2512,Assumptions!$A$8:$A$12,0))</f>
        <v>Weighted Average</v>
      </c>
      <c r="K2512" s="16">
        <f>G2512/(1-INDEX(Assumptions!$D$8:$D$12,MATCH(B2512,Assumptions!$A$8:$A$12,0)))</f>
        <v>670.27692307692303</v>
      </c>
      <c r="L2512" s="16">
        <f t="shared" si="274"/>
        <v>13.070399999999999</v>
      </c>
      <c r="M2512" s="16">
        <f t="shared" si="275"/>
        <v>33.513846153846153</v>
      </c>
      <c r="N2512" s="14">
        <f>E2512*(K2512-L2512-M2512)*IF(F2512="GHS",1,Assumptions!$B$4)</f>
        <v>2960045.4446769226</v>
      </c>
      <c r="O2512" s="15">
        <f t="shared" ca="1" si="276"/>
        <v>315</v>
      </c>
      <c r="P2512" s="15" t="str">
        <f t="shared" ca="1" si="277"/>
        <v>181-365d</v>
      </c>
      <c r="Q2512" s="17">
        <f ca="1">IF(P2512="0-90d",0,IF(P2512="91-180d",INDEX(Assumptions!$F$8:$F$12,MATCH(B2512,Assumptions!$A$8:$A$12,0)),IF(P2512="181-365d",INDEX(Assumptions!$G$8:$G$12,MATCH(B2512,Assumptions!$A$8:$A$12,0)),INDEX(Assumptions!$H$8:$H$12,MATCH(B2512,Assumptions!$A$8:$A$12,0)))))</f>
        <v>0.35</v>
      </c>
      <c r="R2512" s="14">
        <f t="shared" ca="1" si="278"/>
        <v>723708.04799999995</v>
      </c>
      <c r="S2512" s="14">
        <f t="shared" ca="1" si="279"/>
        <v>1344029.2320000001</v>
      </c>
      <c r="T2512" s="11" t="s">
        <v>25</v>
      </c>
      <c r="U2512" s="18" t="s">
        <v>26</v>
      </c>
    </row>
    <row r="2513" spans="1:21" ht="15" customHeight="1" x14ac:dyDescent="0.15">
      <c r="A2513" s="10" t="s">
        <v>2561</v>
      </c>
      <c r="B2513" s="11" t="s">
        <v>31</v>
      </c>
      <c r="C2513" s="11" t="s">
        <v>32</v>
      </c>
      <c r="D2513" s="12">
        <v>45848</v>
      </c>
      <c r="E2513" s="11">
        <v>2508</v>
      </c>
      <c r="F2513" s="11" t="s">
        <v>33</v>
      </c>
      <c r="G2513" s="13">
        <v>2493.1999999999998</v>
      </c>
      <c r="H2513" s="14">
        <f t="shared" si="273"/>
        <v>6252945.5999999996</v>
      </c>
      <c r="I2513" s="14">
        <f>IF(F2513="GHS",H2513,H2513*Assumptions!$B$4)</f>
        <v>6252945.5999999996</v>
      </c>
      <c r="J2513" s="15" t="str">
        <f>INDEX(Assumptions!$B$8:$B$12,MATCH(B2513,Assumptions!$A$8:$A$12,0))</f>
        <v>Weighted Average</v>
      </c>
      <c r="K2513" s="16">
        <f>G2513/(1-INDEX(Assumptions!$D$8:$D$12,MATCH(B2513,Assumptions!$A$8:$A$12,0)))</f>
        <v>3462.7777777777778</v>
      </c>
      <c r="L2513" s="16">
        <f t="shared" si="274"/>
        <v>74.795999999999992</v>
      </c>
      <c r="M2513" s="16">
        <f t="shared" si="275"/>
        <v>173.13888888888891</v>
      </c>
      <c r="N2513" s="14">
        <f>E2513*(K2513-L2513-M2513)*IF(F2513="GHS",1,Assumptions!$B$4)</f>
        <v>8062825.9653333342</v>
      </c>
      <c r="O2513" s="15">
        <f t="shared" ca="1" si="276"/>
        <v>438</v>
      </c>
      <c r="P2513" s="15" t="str">
        <f t="shared" ca="1" si="277"/>
        <v>365d+</v>
      </c>
      <c r="Q2513" s="17">
        <f ca="1">IF(P2513="0-90d",0,IF(P2513="91-180d",INDEX(Assumptions!$F$8:$F$12,MATCH(B2513,Assumptions!$A$8:$A$12,0)),IF(P2513="181-365d",INDEX(Assumptions!$G$8:$G$12,MATCH(B2513,Assumptions!$A$8:$A$12,0)),INDEX(Assumptions!$H$8:$H$12,MATCH(B2513,Assumptions!$A$8:$A$12,0)))))</f>
        <v>0.6</v>
      </c>
      <c r="R2513" s="14">
        <f t="shared" ca="1" si="278"/>
        <v>3751767.36</v>
      </c>
      <c r="S2513" s="14">
        <f t="shared" ca="1" si="279"/>
        <v>2501178.2399999998</v>
      </c>
      <c r="T2513" s="11" t="s">
        <v>25</v>
      </c>
      <c r="U2513" s="18" t="s">
        <v>36</v>
      </c>
    </row>
    <row r="2514" spans="1:21" ht="15" customHeight="1" x14ac:dyDescent="0.15">
      <c r="A2514" s="10" t="s">
        <v>2562</v>
      </c>
      <c r="B2514" s="11" t="s">
        <v>31</v>
      </c>
      <c r="C2514" s="11" t="s">
        <v>63</v>
      </c>
      <c r="D2514" s="12">
        <v>45847</v>
      </c>
      <c r="E2514" s="11">
        <v>3081</v>
      </c>
      <c r="F2514" s="11" t="s">
        <v>33</v>
      </c>
      <c r="G2514" s="13">
        <v>3627.59</v>
      </c>
      <c r="H2514" s="14">
        <f t="shared" si="273"/>
        <v>11176604.790000001</v>
      </c>
      <c r="I2514" s="14">
        <f>IF(F2514="GHS",H2514,H2514*Assumptions!$B$4)</f>
        <v>11176604.790000001</v>
      </c>
      <c r="J2514" s="15" t="str">
        <f>INDEX(Assumptions!$B$8:$B$12,MATCH(B2514,Assumptions!$A$8:$A$12,0))</f>
        <v>Weighted Average</v>
      </c>
      <c r="K2514" s="16">
        <f>G2514/(1-INDEX(Assumptions!$D$8:$D$12,MATCH(B2514,Assumptions!$A$8:$A$12,0)))</f>
        <v>5038.3194444444453</v>
      </c>
      <c r="L2514" s="16">
        <f t="shared" si="274"/>
        <v>108.82770000000001</v>
      </c>
      <c r="M2514" s="16">
        <f t="shared" si="275"/>
        <v>251.91597222222228</v>
      </c>
      <c r="N2514" s="14">
        <f>E2514*(K2514-L2514-M2514)*IF(F2514="GHS",1,Assumptions!$B$4)</f>
        <v>14411610.95421667</v>
      </c>
      <c r="O2514" s="15">
        <f t="shared" ca="1" si="276"/>
        <v>439</v>
      </c>
      <c r="P2514" s="15" t="str">
        <f t="shared" ca="1" si="277"/>
        <v>365d+</v>
      </c>
      <c r="Q2514" s="17">
        <f ca="1">IF(P2514="0-90d",0,IF(P2514="91-180d",INDEX(Assumptions!$F$8:$F$12,MATCH(B2514,Assumptions!$A$8:$A$12,0)),IF(P2514="181-365d",INDEX(Assumptions!$G$8:$G$12,MATCH(B2514,Assumptions!$A$8:$A$12,0)),INDEX(Assumptions!$H$8:$H$12,MATCH(B2514,Assumptions!$A$8:$A$12,0)))))</f>
        <v>0.6</v>
      </c>
      <c r="R2514" s="14">
        <f t="shared" ca="1" si="278"/>
        <v>6705962.8740000008</v>
      </c>
      <c r="S2514" s="14">
        <f t="shared" si="279"/>
        <v>0</v>
      </c>
      <c r="T2514" s="11" t="s">
        <v>39</v>
      </c>
      <c r="U2514" s="18" t="s">
        <v>36</v>
      </c>
    </row>
    <row r="2515" spans="1:21" ht="15" customHeight="1" x14ac:dyDescent="0.15">
      <c r="A2515" s="10" t="s">
        <v>2563</v>
      </c>
      <c r="B2515" s="11" t="s">
        <v>22</v>
      </c>
      <c r="C2515" s="11" t="s">
        <v>81</v>
      </c>
      <c r="D2515" s="12">
        <v>46145</v>
      </c>
      <c r="E2515" s="11">
        <v>3577</v>
      </c>
      <c r="F2515" s="11" t="s">
        <v>24</v>
      </c>
      <c r="G2515" s="13">
        <v>47137.64</v>
      </c>
      <c r="H2515" s="14">
        <f t="shared" si="273"/>
        <v>168611338.28</v>
      </c>
      <c r="I2515" s="14">
        <f>IF(F2515="GHS",H2515,H2515*Assumptions!$B$4)</f>
        <v>1821002453.424</v>
      </c>
      <c r="J2515" s="15" t="str">
        <f>INDEX(Assumptions!$B$8:$B$12,MATCH(B2515,Assumptions!$A$8:$A$12,0))</f>
        <v>FIFO</v>
      </c>
      <c r="K2515" s="16">
        <f>G2515/(1-INDEX(Assumptions!$D$8:$D$12,MATCH(B2515,Assumptions!$A$8:$A$12,0)))</f>
        <v>57484.92682926829</v>
      </c>
      <c r="L2515" s="16">
        <f t="shared" si="274"/>
        <v>1414.1291999999999</v>
      </c>
      <c r="M2515" s="16">
        <f t="shared" si="275"/>
        <v>2874.2463414634149</v>
      </c>
      <c r="N2515" s="14">
        <f>E2515*(K2515-L2515-M2515)*IF(F2515="GHS",1,Assumptions!$B$4)</f>
        <v>2055067890.7299628</v>
      </c>
      <c r="O2515" s="15">
        <f t="shared" ca="1" si="276"/>
        <v>141</v>
      </c>
      <c r="P2515" s="15" t="str">
        <f t="shared" ca="1" si="277"/>
        <v>91-180d</v>
      </c>
      <c r="Q2515" s="17">
        <f ca="1">IF(P2515="0-90d",0,IF(P2515="91-180d",INDEX(Assumptions!$F$8:$F$12,MATCH(B2515,Assumptions!$A$8:$A$12,0)),IF(P2515="181-365d",INDEX(Assumptions!$G$8:$G$12,MATCH(B2515,Assumptions!$A$8:$A$12,0)),INDEX(Assumptions!$H$8:$H$12,MATCH(B2515,Assumptions!$A$8:$A$12,0)))))</f>
        <v>0.03</v>
      </c>
      <c r="R2515" s="14">
        <f t="shared" ca="1" si="278"/>
        <v>54630073.60272</v>
      </c>
      <c r="S2515" s="14">
        <f t="shared" ca="1" si="279"/>
        <v>1766372379.82128</v>
      </c>
      <c r="T2515" s="11" t="s">
        <v>25</v>
      </c>
      <c r="U2515" s="18" t="s">
        <v>26</v>
      </c>
    </row>
    <row r="2516" spans="1:21" ht="15" customHeight="1" x14ac:dyDescent="0.15">
      <c r="A2516" s="10" t="s">
        <v>2564</v>
      </c>
      <c r="B2516" s="11" t="s">
        <v>28</v>
      </c>
      <c r="C2516" s="11" t="s">
        <v>35</v>
      </c>
      <c r="D2516" s="12">
        <v>46209</v>
      </c>
      <c r="E2516" s="11">
        <v>3564</v>
      </c>
      <c r="F2516" s="11" t="s">
        <v>24</v>
      </c>
      <c r="G2516" s="13">
        <v>4810.45</v>
      </c>
      <c r="H2516" s="14">
        <f t="shared" si="273"/>
        <v>17144443.800000001</v>
      </c>
      <c r="I2516" s="14">
        <f>IF(F2516="GHS",H2516,H2516*Assumptions!$B$4)</f>
        <v>185159993.04000002</v>
      </c>
      <c r="J2516" s="15" t="str">
        <f>INDEX(Assumptions!$B$8:$B$12,MATCH(B2516,Assumptions!$A$8:$A$12,0))</f>
        <v>Fair Value Less Costs to Sell</v>
      </c>
      <c r="K2516" s="16">
        <f>G2516/(1-INDEX(Assumptions!$D$8:$D$12,MATCH(B2516,Assumptions!$A$8:$A$12,0)))</f>
        <v>5466.420454545454</v>
      </c>
      <c r="L2516" s="16">
        <f t="shared" si="274"/>
        <v>144.31349999999998</v>
      </c>
      <c r="M2516" s="16">
        <f t="shared" si="275"/>
        <v>273.32102272727269</v>
      </c>
      <c r="N2516" s="14">
        <f>E2516*(K2516-L2516-M2516)*IF(F2516="GHS",1,Assumptions!$B$4)</f>
        <v>194333829.05879998</v>
      </c>
      <c r="O2516" s="15">
        <f t="shared" ca="1" si="276"/>
        <v>77</v>
      </c>
      <c r="P2516" s="15" t="str">
        <f t="shared" ca="1" si="277"/>
        <v>0-90d</v>
      </c>
      <c r="Q2516" s="17">
        <f ca="1">IF(P2516="0-90d",0,IF(P2516="91-180d",INDEX(Assumptions!$F$8:$F$12,MATCH(B2516,Assumptions!$A$8:$A$12,0)),IF(P2516="181-365d",INDEX(Assumptions!$G$8:$G$12,MATCH(B2516,Assumptions!$A$8:$A$12,0)),INDEX(Assumptions!$H$8:$H$12,MATCH(B2516,Assumptions!$A$8:$A$12,0)))))</f>
        <v>0</v>
      </c>
      <c r="R2516" s="14">
        <f t="shared" ca="1" si="278"/>
        <v>0</v>
      </c>
      <c r="S2516" s="14">
        <f t="shared" ca="1" si="279"/>
        <v>185159993.04000002</v>
      </c>
      <c r="T2516" s="11" t="s">
        <v>25</v>
      </c>
      <c r="U2516" s="18" t="s">
        <v>26</v>
      </c>
    </row>
    <row r="2517" spans="1:21" ht="15" customHeight="1" x14ac:dyDescent="0.15">
      <c r="A2517" s="10" t="s">
        <v>2565</v>
      </c>
      <c r="B2517" s="11" t="s">
        <v>41</v>
      </c>
      <c r="C2517" s="11" t="s">
        <v>115</v>
      </c>
      <c r="D2517" s="12">
        <v>45926</v>
      </c>
      <c r="E2517" s="11">
        <v>2378</v>
      </c>
      <c r="F2517" s="11" t="s">
        <v>33</v>
      </c>
      <c r="G2517" s="13">
        <v>774.45</v>
      </c>
      <c r="H2517" s="14">
        <f t="shared" si="273"/>
        <v>1841642.1</v>
      </c>
      <c r="I2517" s="14">
        <f>IF(F2517="GHS",H2517,H2517*Assumptions!$B$4)</f>
        <v>1841642.1</v>
      </c>
      <c r="J2517" s="15" t="str">
        <f>INDEX(Assumptions!$B$8:$B$12,MATCH(B2517,Assumptions!$A$8:$A$12,0))</f>
        <v>Weighted Average</v>
      </c>
      <c r="K2517" s="16">
        <f>G2517/(1-INDEX(Assumptions!$D$8:$D$12,MATCH(B2517,Assumptions!$A$8:$A$12,0)))</f>
        <v>1191.4615384615386</v>
      </c>
      <c r="L2517" s="16">
        <f t="shared" si="274"/>
        <v>23.233499999999999</v>
      </c>
      <c r="M2517" s="16">
        <f t="shared" si="275"/>
        <v>59.573076923076933</v>
      </c>
      <c r="N2517" s="14">
        <f>E2517*(K2517-L2517-M2517)*IF(F2517="GHS",1,Assumptions!$B$4)</f>
        <v>2636381.4985384615</v>
      </c>
      <c r="O2517" s="15">
        <f t="shared" ca="1" si="276"/>
        <v>360</v>
      </c>
      <c r="P2517" s="15" t="str">
        <f t="shared" ca="1" si="277"/>
        <v>181-365d</v>
      </c>
      <c r="Q2517" s="17">
        <f ca="1">IF(P2517="0-90d",0,IF(P2517="91-180d",INDEX(Assumptions!$F$8:$F$12,MATCH(B2517,Assumptions!$A$8:$A$12,0)),IF(P2517="181-365d",INDEX(Assumptions!$G$8:$G$12,MATCH(B2517,Assumptions!$A$8:$A$12,0)),INDEX(Assumptions!$H$8:$H$12,MATCH(B2517,Assumptions!$A$8:$A$12,0)))))</f>
        <v>0.35</v>
      </c>
      <c r="R2517" s="14">
        <f t="shared" ca="1" si="278"/>
        <v>644574.73499999999</v>
      </c>
      <c r="S2517" s="14">
        <f t="shared" ca="1" si="279"/>
        <v>1197067.3650000002</v>
      </c>
      <c r="T2517" s="11" t="s">
        <v>25</v>
      </c>
      <c r="U2517" s="18" t="s">
        <v>36</v>
      </c>
    </row>
    <row r="2518" spans="1:21" ht="15" customHeight="1" x14ac:dyDescent="0.15">
      <c r="A2518" s="10" t="s">
        <v>2566</v>
      </c>
      <c r="B2518" s="11" t="s">
        <v>41</v>
      </c>
      <c r="C2518" s="11" t="s">
        <v>42</v>
      </c>
      <c r="D2518" s="12">
        <v>46039</v>
      </c>
      <c r="E2518" s="11">
        <v>1741</v>
      </c>
      <c r="F2518" s="11" t="s">
        <v>33</v>
      </c>
      <c r="G2518" s="13">
        <v>460.07</v>
      </c>
      <c r="H2518" s="14">
        <f t="shared" si="273"/>
        <v>800981.87</v>
      </c>
      <c r="I2518" s="14">
        <f>IF(F2518="GHS",H2518,H2518*Assumptions!$B$4)</f>
        <v>800981.87</v>
      </c>
      <c r="J2518" s="15" t="str">
        <f>INDEX(Assumptions!$B$8:$B$12,MATCH(B2518,Assumptions!$A$8:$A$12,0))</f>
        <v>Weighted Average</v>
      </c>
      <c r="K2518" s="16">
        <f>G2518/(1-INDEX(Assumptions!$D$8:$D$12,MATCH(B2518,Assumptions!$A$8:$A$12,0)))</f>
        <v>707.8</v>
      </c>
      <c r="L2518" s="16">
        <f t="shared" si="274"/>
        <v>13.802099999999999</v>
      </c>
      <c r="M2518" s="16">
        <f t="shared" si="275"/>
        <v>35.39</v>
      </c>
      <c r="N2518" s="14">
        <f>E2518*(K2518-L2518-M2518)*IF(F2518="GHS",1,Assumptions!$B$4)</f>
        <v>1146636.3539</v>
      </c>
      <c r="O2518" s="15">
        <f t="shared" ca="1" si="276"/>
        <v>247</v>
      </c>
      <c r="P2518" s="15" t="str">
        <f t="shared" ca="1" si="277"/>
        <v>181-365d</v>
      </c>
      <c r="Q2518" s="17">
        <f ca="1">IF(P2518="0-90d",0,IF(P2518="91-180d",INDEX(Assumptions!$F$8:$F$12,MATCH(B2518,Assumptions!$A$8:$A$12,0)),IF(P2518="181-365d",INDEX(Assumptions!$G$8:$G$12,MATCH(B2518,Assumptions!$A$8:$A$12,0)),INDEX(Assumptions!$H$8:$H$12,MATCH(B2518,Assumptions!$A$8:$A$12,0)))))</f>
        <v>0.35</v>
      </c>
      <c r="R2518" s="14">
        <f t="shared" ca="1" si="278"/>
        <v>280343.6545</v>
      </c>
      <c r="S2518" s="14">
        <f t="shared" ca="1" si="279"/>
        <v>520638.21549999999</v>
      </c>
      <c r="T2518" s="11" t="s">
        <v>25</v>
      </c>
      <c r="U2518" s="18" t="s">
        <v>26</v>
      </c>
    </row>
    <row r="2519" spans="1:21" ht="15" customHeight="1" x14ac:dyDescent="0.15">
      <c r="A2519" s="10" t="s">
        <v>2567</v>
      </c>
      <c r="B2519" s="11" t="s">
        <v>46</v>
      </c>
      <c r="C2519" s="11" t="s">
        <v>52</v>
      </c>
      <c r="D2519" s="12">
        <v>45971</v>
      </c>
      <c r="E2519" s="11">
        <v>2589</v>
      </c>
      <c r="F2519" s="11" t="s">
        <v>33</v>
      </c>
      <c r="G2519" s="13">
        <v>546297.09</v>
      </c>
      <c r="H2519" s="14">
        <f t="shared" si="273"/>
        <v>1414363166.01</v>
      </c>
      <c r="I2519" s="14">
        <f>IF(F2519="GHS",H2519,H2519*Assumptions!$B$4)</f>
        <v>1414363166.01</v>
      </c>
      <c r="J2519" s="15" t="str">
        <f>INDEX(Assumptions!$B$8:$B$12,MATCH(B2519,Assumptions!$A$8:$A$12,0))</f>
        <v>Specific Identification</v>
      </c>
      <c r="K2519" s="16">
        <f>G2519/(1-INDEX(Assumptions!$D$8:$D$12,MATCH(B2519,Assumptions!$A$8:$A$12,0)))</f>
        <v>700380.88461538451</v>
      </c>
      <c r="L2519" s="16">
        <f t="shared" si="274"/>
        <v>16388.912699999997</v>
      </c>
      <c r="M2519" s="16">
        <f t="shared" si="275"/>
        <v>35019.044230769228</v>
      </c>
      <c r="N2519" s="14">
        <f>E2519*(K2519-L2519-M2519)*IF(F2519="GHS",1,Assumptions!$B$4)</f>
        <v>1680190909.7754688</v>
      </c>
      <c r="O2519" s="15">
        <f t="shared" ca="1" si="276"/>
        <v>315</v>
      </c>
      <c r="P2519" s="15" t="str">
        <f t="shared" ca="1" si="277"/>
        <v>181-365d</v>
      </c>
      <c r="Q2519" s="17">
        <f ca="1">IF(P2519="0-90d",0,IF(P2519="91-180d",INDEX(Assumptions!$F$8:$F$12,MATCH(B2519,Assumptions!$A$8:$A$12,0)),IF(P2519="181-365d",INDEX(Assumptions!$G$8:$G$12,MATCH(B2519,Assumptions!$A$8:$A$12,0)),INDEX(Assumptions!$H$8:$H$12,MATCH(B2519,Assumptions!$A$8:$A$12,0)))))</f>
        <v>0.05</v>
      </c>
      <c r="R2519" s="14">
        <f t="shared" ca="1" si="278"/>
        <v>70718158.300500005</v>
      </c>
      <c r="S2519" s="14">
        <f t="shared" ca="1" si="279"/>
        <v>1343645007.7095001</v>
      </c>
      <c r="T2519" s="11" t="s">
        <v>25</v>
      </c>
      <c r="U2519" s="18" t="s">
        <v>26</v>
      </c>
    </row>
    <row r="2520" spans="1:21" ht="15" customHeight="1" x14ac:dyDescent="0.15">
      <c r="A2520" s="10" t="s">
        <v>2568</v>
      </c>
      <c r="B2520" s="11" t="s">
        <v>41</v>
      </c>
      <c r="C2520" s="11" t="s">
        <v>42</v>
      </c>
      <c r="D2520" s="12">
        <v>45731</v>
      </c>
      <c r="E2520" s="11">
        <v>2846</v>
      </c>
      <c r="F2520" s="11" t="s">
        <v>33</v>
      </c>
      <c r="G2520" s="13">
        <v>529.80999999999995</v>
      </c>
      <c r="H2520" s="14">
        <f t="shared" si="273"/>
        <v>1507839.2599999998</v>
      </c>
      <c r="I2520" s="14">
        <f>IF(F2520="GHS",H2520,H2520*Assumptions!$B$4)</f>
        <v>1507839.2599999998</v>
      </c>
      <c r="J2520" s="15" t="str">
        <f>INDEX(Assumptions!$B$8:$B$12,MATCH(B2520,Assumptions!$A$8:$A$12,0))</f>
        <v>Weighted Average</v>
      </c>
      <c r="K2520" s="16">
        <f>G2520/(1-INDEX(Assumptions!$D$8:$D$12,MATCH(B2520,Assumptions!$A$8:$A$12,0)))</f>
        <v>815.0923076923076</v>
      </c>
      <c r="L2520" s="16">
        <f t="shared" si="274"/>
        <v>15.894299999999998</v>
      </c>
      <c r="M2520" s="16">
        <f t="shared" si="275"/>
        <v>40.754615384615384</v>
      </c>
      <c r="N2520" s="14">
        <f>E2520*(K2520-L2520-M2520)*IF(F2520="GHS",1,Assumptions!$B$4)</f>
        <v>2158529.8945076922</v>
      </c>
      <c r="O2520" s="15">
        <f t="shared" ca="1" si="276"/>
        <v>555</v>
      </c>
      <c r="P2520" s="15" t="str">
        <f t="shared" ca="1" si="277"/>
        <v>365d+</v>
      </c>
      <c r="Q2520" s="17">
        <f ca="1">IF(P2520="0-90d",0,IF(P2520="91-180d",INDEX(Assumptions!$F$8:$F$12,MATCH(B2520,Assumptions!$A$8:$A$12,0)),IF(P2520="181-365d",INDEX(Assumptions!$G$8:$G$12,MATCH(B2520,Assumptions!$A$8:$A$12,0)),INDEX(Assumptions!$H$8:$H$12,MATCH(B2520,Assumptions!$A$8:$A$12,0)))))</f>
        <v>0.8</v>
      </c>
      <c r="R2520" s="14">
        <f t="shared" ca="1" si="278"/>
        <v>1206271.4079999998</v>
      </c>
      <c r="S2520" s="14">
        <f t="shared" ca="1" si="279"/>
        <v>301567.85199999996</v>
      </c>
      <c r="T2520" s="11" t="s">
        <v>25</v>
      </c>
      <c r="U2520" s="18" t="s">
        <v>36</v>
      </c>
    </row>
    <row r="2521" spans="1:21" ht="15" customHeight="1" x14ac:dyDescent="0.15">
      <c r="A2521" s="10" t="s">
        <v>2569</v>
      </c>
      <c r="B2521" s="11" t="s">
        <v>31</v>
      </c>
      <c r="C2521" s="11" t="s">
        <v>63</v>
      </c>
      <c r="D2521" s="12">
        <v>46114</v>
      </c>
      <c r="E2521" s="11">
        <v>3899</v>
      </c>
      <c r="F2521" s="11" t="s">
        <v>33</v>
      </c>
      <c r="G2521" s="13">
        <v>2308.84</v>
      </c>
      <c r="H2521" s="14">
        <f t="shared" si="273"/>
        <v>9002167.1600000001</v>
      </c>
      <c r="I2521" s="14">
        <f>IF(F2521="GHS",H2521,H2521*Assumptions!$B$4)</f>
        <v>9002167.1600000001</v>
      </c>
      <c r="J2521" s="15" t="str">
        <f>INDEX(Assumptions!$B$8:$B$12,MATCH(B2521,Assumptions!$A$8:$A$12,0))</f>
        <v>Weighted Average</v>
      </c>
      <c r="K2521" s="16">
        <f>G2521/(1-INDEX(Assumptions!$D$8:$D$12,MATCH(B2521,Assumptions!$A$8:$A$12,0)))</f>
        <v>3206.7222222222226</v>
      </c>
      <c r="L2521" s="16">
        <f t="shared" si="274"/>
        <v>69.265200000000007</v>
      </c>
      <c r="M2521" s="16">
        <f t="shared" si="275"/>
        <v>160.33611111111114</v>
      </c>
      <c r="N2521" s="14">
        <f>E2521*(K2521-L2521-M2521)*IF(F2521="GHS",1,Assumptions!$B$4)</f>
        <v>11607794.432422224</v>
      </c>
      <c r="O2521" s="15">
        <f t="shared" ca="1" si="276"/>
        <v>172</v>
      </c>
      <c r="P2521" s="15" t="str">
        <f t="shared" ca="1" si="277"/>
        <v>91-180d</v>
      </c>
      <c r="Q2521" s="17">
        <f ca="1">IF(P2521="0-90d",0,IF(P2521="91-180d",INDEX(Assumptions!$F$8:$F$12,MATCH(B2521,Assumptions!$A$8:$A$12,0)),IF(P2521="181-365d",INDEX(Assumptions!$G$8:$G$12,MATCH(B2521,Assumptions!$A$8:$A$12,0)),INDEX(Assumptions!$H$8:$H$12,MATCH(B2521,Assumptions!$A$8:$A$12,0)))))</f>
        <v>0.05</v>
      </c>
      <c r="R2521" s="14">
        <f t="shared" ca="1" si="278"/>
        <v>450108.35800000001</v>
      </c>
      <c r="S2521" s="14">
        <f t="shared" ca="1" si="279"/>
        <v>8552058.8020000011</v>
      </c>
      <c r="T2521" s="11" t="s">
        <v>25</v>
      </c>
      <c r="U2521" s="18" t="s">
        <v>36</v>
      </c>
    </row>
    <row r="2522" spans="1:21" ht="15" customHeight="1" x14ac:dyDescent="0.15">
      <c r="A2522" s="10" t="s">
        <v>2570</v>
      </c>
      <c r="B2522" s="11" t="s">
        <v>31</v>
      </c>
      <c r="C2522" s="11" t="s">
        <v>32</v>
      </c>
      <c r="D2522" s="12">
        <v>45765</v>
      </c>
      <c r="E2522" s="11">
        <v>4574</v>
      </c>
      <c r="F2522" s="11" t="s">
        <v>33</v>
      </c>
      <c r="G2522" s="13">
        <v>2284.5</v>
      </c>
      <c r="H2522" s="14">
        <f t="shared" si="273"/>
        <v>10449303</v>
      </c>
      <c r="I2522" s="14">
        <f>IF(F2522="GHS",H2522,H2522*Assumptions!$B$4)</f>
        <v>10449303</v>
      </c>
      <c r="J2522" s="15" t="str">
        <f>INDEX(Assumptions!$B$8:$B$12,MATCH(B2522,Assumptions!$A$8:$A$12,0))</f>
        <v>Weighted Average</v>
      </c>
      <c r="K2522" s="16">
        <f>G2522/(1-INDEX(Assumptions!$D$8:$D$12,MATCH(B2522,Assumptions!$A$8:$A$12,0)))</f>
        <v>3172.916666666667</v>
      </c>
      <c r="L2522" s="16">
        <f t="shared" si="274"/>
        <v>68.534999999999997</v>
      </c>
      <c r="M2522" s="16">
        <f t="shared" si="275"/>
        <v>158.64583333333337</v>
      </c>
      <c r="N2522" s="14">
        <f>E2522*(K2522-L2522-M2522)*IF(F2522="GHS",1,Assumptions!$B$4)</f>
        <v>13473795.701666668</v>
      </c>
      <c r="O2522" s="15">
        <f t="shared" ca="1" si="276"/>
        <v>521</v>
      </c>
      <c r="P2522" s="15" t="str">
        <f t="shared" ca="1" si="277"/>
        <v>365d+</v>
      </c>
      <c r="Q2522" s="17">
        <f ca="1">IF(P2522="0-90d",0,IF(P2522="91-180d",INDEX(Assumptions!$F$8:$F$12,MATCH(B2522,Assumptions!$A$8:$A$12,0)),IF(P2522="181-365d",INDEX(Assumptions!$G$8:$G$12,MATCH(B2522,Assumptions!$A$8:$A$12,0)),INDEX(Assumptions!$H$8:$H$12,MATCH(B2522,Assumptions!$A$8:$A$12,0)))))</f>
        <v>0.6</v>
      </c>
      <c r="R2522" s="14">
        <f t="shared" ca="1" si="278"/>
        <v>6269581.7999999998</v>
      </c>
      <c r="S2522" s="14">
        <f t="shared" ca="1" si="279"/>
        <v>4179721.2</v>
      </c>
      <c r="T2522" s="11" t="s">
        <v>25</v>
      </c>
      <c r="U2522" s="18" t="s">
        <v>26</v>
      </c>
    </row>
    <row r="2523" spans="1:21" ht="15" customHeight="1" x14ac:dyDescent="0.15">
      <c r="A2523" s="10" t="s">
        <v>2571</v>
      </c>
      <c r="B2523" s="11" t="s">
        <v>31</v>
      </c>
      <c r="C2523" s="11" t="s">
        <v>63</v>
      </c>
      <c r="D2523" s="12">
        <v>45744</v>
      </c>
      <c r="E2523" s="11">
        <v>554</v>
      </c>
      <c r="F2523" s="11" t="s">
        <v>33</v>
      </c>
      <c r="G2523" s="13">
        <v>1531.36</v>
      </c>
      <c r="H2523" s="14">
        <f t="shared" si="273"/>
        <v>848373.44</v>
      </c>
      <c r="I2523" s="14">
        <f>IF(F2523="GHS",H2523,H2523*Assumptions!$B$4)</f>
        <v>848373.44</v>
      </c>
      <c r="J2523" s="15" t="str">
        <f>INDEX(Assumptions!$B$8:$B$12,MATCH(B2523,Assumptions!$A$8:$A$12,0))</f>
        <v>Weighted Average</v>
      </c>
      <c r="K2523" s="16">
        <f>G2523/(1-INDEX(Assumptions!$D$8:$D$12,MATCH(B2523,Assumptions!$A$8:$A$12,0)))</f>
        <v>2126.8888888888887</v>
      </c>
      <c r="L2523" s="16">
        <f t="shared" si="274"/>
        <v>45.940799999999996</v>
      </c>
      <c r="M2523" s="16">
        <f t="shared" si="275"/>
        <v>106.34444444444443</v>
      </c>
      <c r="N2523" s="14">
        <f>E2523*(K2523-L2523-M2523)*IF(F2523="GHS",1,Assumptions!$B$4)</f>
        <v>1093930.4190222223</v>
      </c>
      <c r="O2523" s="15">
        <f t="shared" ca="1" si="276"/>
        <v>542</v>
      </c>
      <c r="P2523" s="15" t="str">
        <f t="shared" ca="1" si="277"/>
        <v>365d+</v>
      </c>
      <c r="Q2523" s="17">
        <f ca="1">IF(P2523="0-90d",0,IF(P2523="91-180d",INDEX(Assumptions!$F$8:$F$12,MATCH(B2523,Assumptions!$A$8:$A$12,0)),IF(P2523="181-365d",INDEX(Assumptions!$G$8:$G$12,MATCH(B2523,Assumptions!$A$8:$A$12,0)),INDEX(Assumptions!$H$8:$H$12,MATCH(B2523,Assumptions!$A$8:$A$12,0)))))</f>
        <v>0.6</v>
      </c>
      <c r="R2523" s="14">
        <f t="shared" ca="1" si="278"/>
        <v>509024.06399999995</v>
      </c>
      <c r="S2523" s="14">
        <f t="shared" ca="1" si="279"/>
        <v>339349.37599999999</v>
      </c>
      <c r="T2523" s="11" t="s">
        <v>25</v>
      </c>
      <c r="U2523" s="18" t="s">
        <v>26</v>
      </c>
    </row>
    <row r="2524" spans="1:21" ht="15" customHeight="1" x14ac:dyDescent="0.15">
      <c r="A2524" s="10" t="s">
        <v>2572</v>
      </c>
      <c r="B2524" s="11" t="s">
        <v>41</v>
      </c>
      <c r="C2524" s="11" t="s">
        <v>44</v>
      </c>
      <c r="D2524" s="12">
        <v>45804</v>
      </c>
      <c r="E2524" s="11">
        <v>3774</v>
      </c>
      <c r="F2524" s="11" t="s">
        <v>33</v>
      </c>
      <c r="G2524" s="13">
        <v>990.69</v>
      </c>
      <c r="H2524" s="14">
        <f t="shared" si="273"/>
        <v>3738864.06</v>
      </c>
      <c r="I2524" s="14">
        <f>IF(F2524="GHS",H2524,H2524*Assumptions!$B$4)</f>
        <v>3738864.06</v>
      </c>
      <c r="J2524" s="15" t="str">
        <f>INDEX(Assumptions!$B$8:$B$12,MATCH(B2524,Assumptions!$A$8:$A$12,0))</f>
        <v>Weighted Average</v>
      </c>
      <c r="K2524" s="16">
        <f>G2524/(1-INDEX(Assumptions!$D$8:$D$12,MATCH(B2524,Assumptions!$A$8:$A$12,0)))</f>
        <v>1524.1384615384616</v>
      </c>
      <c r="L2524" s="16">
        <f t="shared" si="274"/>
        <v>29.720700000000001</v>
      </c>
      <c r="M2524" s="16">
        <f t="shared" si="275"/>
        <v>76.206923076923076</v>
      </c>
      <c r="N2524" s="14">
        <f>E2524*(K2524-L2524-M2524)*IF(F2524="GHS",1,Assumptions!$B$4)</f>
        <v>5352327.7043538466</v>
      </c>
      <c r="O2524" s="15">
        <f t="shared" ca="1" si="276"/>
        <v>482</v>
      </c>
      <c r="P2524" s="15" t="str">
        <f t="shared" ca="1" si="277"/>
        <v>365d+</v>
      </c>
      <c r="Q2524" s="17">
        <f ca="1">IF(P2524="0-90d",0,IF(P2524="91-180d",INDEX(Assumptions!$F$8:$F$12,MATCH(B2524,Assumptions!$A$8:$A$12,0)),IF(P2524="181-365d",INDEX(Assumptions!$G$8:$G$12,MATCH(B2524,Assumptions!$A$8:$A$12,0)),INDEX(Assumptions!$H$8:$H$12,MATCH(B2524,Assumptions!$A$8:$A$12,0)))))</f>
        <v>0.8</v>
      </c>
      <c r="R2524" s="14">
        <f t="shared" ca="1" si="278"/>
        <v>2991091.2480000001</v>
      </c>
      <c r="S2524" s="14">
        <f t="shared" ca="1" si="279"/>
        <v>747772.81199999992</v>
      </c>
      <c r="T2524" s="11" t="s">
        <v>25</v>
      </c>
      <c r="U2524" s="18" t="s">
        <v>26</v>
      </c>
    </row>
    <row r="2525" spans="1:21" ht="15" customHeight="1" x14ac:dyDescent="0.15">
      <c r="A2525" s="10" t="s">
        <v>2573</v>
      </c>
      <c r="B2525" s="11" t="s">
        <v>41</v>
      </c>
      <c r="C2525" s="11" t="s">
        <v>44</v>
      </c>
      <c r="D2525" s="12">
        <v>45927</v>
      </c>
      <c r="E2525" s="11">
        <v>2167</v>
      </c>
      <c r="F2525" s="11" t="s">
        <v>33</v>
      </c>
      <c r="G2525" s="13">
        <v>1076.8699999999999</v>
      </c>
      <c r="H2525" s="14">
        <f t="shared" si="273"/>
        <v>2333577.2899999996</v>
      </c>
      <c r="I2525" s="14">
        <f>IF(F2525="GHS",H2525,H2525*Assumptions!$B$4)</f>
        <v>2333577.2899999996</v>
      </c>
      <c r="J2525" s="15" t="str">
        <f>INDEX(Assumptions!$B$8:$B$12,MATCH(B2525,Assumptions!$A$8:$A$12,0))</f>
        <v>Weighted Average</v>
      </c>
      <c r="K2525" s="16">
        <f>G2525/(1-INDEX(Assumptions!$D$8:$D$12,MATCH(B2525,Assumptions!$A$8:$A$12,0)))</f>
        <v>1656.7230769230766</v>
      </c>
      <c r="L2525" s="16">
        <f t="shared" si="274"/>
        <v>32.306099999999994</v>
      </c>
      <c r="M2525" s="16">
        <f t="shared" si="275"/>
        <v>82.836153846153834</v>
      </c>
      <c r="N2525" s="14">
        <f>E2525*(K2525-L2525-M2525)*IF(F2525="GHS",1,Assumptions!$B$4)</f>
        <v>3340605.6436076919</v>
      </c>
      <c r="O2525" s="15">
        <f t="shared" ca="1" si="276"/>
        <v>359</v>
      </c>
      <c r="P2525" s="15" t="str">
        <f t="shared" ca="1" si="277"/>
        <v>181-365d</v>
      </c>
      <c r="Q2525" s="17">
        <f ca="1">IF(P2525="0-90d",0,IF(P2525="91-180d",INDEX(Assumptions!$F$8:$F$12,MATCH(B2525,Assumptions!$A$8:$A$12,0)),IF(P2525="181-365d",INDEX(Assumptions!$G$8:$G$12,MATCH(B2525,Assumptions!$A$8:$A$12,0)),INDEX(Assumptions!$H$8:$H$12,MATCH(B2525,Assumptions!$A$8:$A$12,0)))))</f>
        <v>0.35</v>
      </c>
      <c r="R2525" s="14">
        <f t="shared" ca="1" si="278"/>
        <v>816752.05149999983</v>
      </c>
      <c r="S2525" s="14">
        <f t="shared" ca="1" si="279"/>
        <v>1516825.2384999997</v>
      </c>
      <c r="T2525" s="11" t="s">
        <v>25</v>
      </c>
      <c r="U2525" s="18" t="s">
        <v>26</v>
      </c>
    </row>
    <row r="2526" spans="1:21" ht="15" customHeight="1" x14ac:dyDescent="0.15">
      <c r="A2526" s="10" t="s">
        <v>2574</v>
      </c>
      <c r="B2526" s="11" t="s">
        <v>31</v>
      </c>
      <c r="C2526" s="11" t="s">
        <v>63</v>
      </c>
      <c r="D2526" s="12">
        <v>45785</v>
      </c>
      <c r="E2526" s="11">
        <v>1078</v>
      </c>
      <c r="F2526" s="11" t="s">
        <v>33</v>
      </c>
      <c r="G2526" s="13">
        <v>1984.02</v>
      </c>
      <c r="H2526" s="14">
        <f t="shared" si="273"/>
        <v>2138773.56</v>
      </c>
      <c r="I2526" s="14">
        <f>IF(F2526="GHS",H2526,H2526*Assumptions!$B$4)</f>
        <v>2138773.56</v>
      </c>
      <c r="J2526" s="15" t="str">
        <f>INDEX(Assumptions!$B$8:$B$12,MATCH(B2526,Assumptions!$A$8:$A$12,0))</f>
        <v>Weighted Average</v>
      </c>
      <c r="K2526" s="16">
        <f>G2526/(1-INDEX(Assumptions!$D$8:$D$12,MATCH(B2526,Assumptions!$A$8:$A$12,0)))</f>
        <v>2755.5833333333335</v>
      </c>
      <c r="L2526" s="16">
        <f t="shared" si="274"/>
        <v>59.520599999999995</v>
      </c>
      <c r="M2526" s="16">
        <f t="shared" si="275"/>
        <v>137.77916666666667</v>
      </c>
      <c r="N2526" s="14">
        <f>E2526*(K2526-L2526-M2526)*IF(F2526="GHS",1,Assumptions!$B$4)</f>
        <v>2757829.6848666668</v>
      </c>
      <c r="O2526" s="15">
        <f t="shared" ca="1" si="276"/>
        <v>501</v>
      </c>
      <c r="P2526" s="15" t="str">
        <f t="shared" ca="1" si="277"/>
        <v>365d+</v>
      </c>
      <c r="Q2526" s="17">
        <f ca="1">IF(P2526="0-90d",0,IF(P2526="91-180d",INDEX(Assumptions!$F$8:$F$12,MATCH(B2526,Assumptions!$A$8:$A$12,0)),IF(P2526="181-365d",INDEX(Assumptions!$G$8:$G$12,MATCH(B2526,Assumptions!$A$8:$A$12,0)),INDEX(Assumptions!$H$8:$H$12,MATCH(B2526,Assumptions!$A$8:$A$12,0)))))</f>
        <v>0.6</v>
      </c>
      <c r="R2526" s="14">
        <f t="shared" ca="1" si="278"/>
        <v>1283264.1359999999</v>
      </c>
      <c r="S2526" s="14">
        <f t="shared" ca="1" si="279"/>
        <v>855509.42400000012</v>
      </c>
      <c r="T2526" s="11" t="s">
        <v>25</v>
      </c>
      <c r="U2526" s="18" t="s">
        <v>26</v>
      </c>
    </row>
    <row r="2527" spans="1:21" ht="15" customHeight="1" x14ac:dyDescent="0.15">
      <c r="A2527" s="10" t="s">
        <v>2575</v>
      </c>
      <c r="B2527" s="11" t="s">
        <v>22</v>
      </c>
      <c r="C2527" s="11" t="s">
        <v>61</v>
      </c>
      <c r="D2527" s="12">
        <v>45827</v>
      </c>
      <c r="E2527" s="11">
        <v>1725</v>
      </c>
      <c r="F2527" s="11" t="s">
        <v>24</v>
      </c>
      <c r="G2527" s="13">
        <v>11455.14</v>
      </c>
      <c r="H2527" s="14">
        <f t="shared" si="273"/>
        <v>19760116.5</v>
      </c>
      <c r="I2527" s="14">
        <f>IF(F2527="GHS",H2527,H2527*Assumptions!$B$4)</f>
        <v>213409258.20000002</v>
      </c>
      <c r="J2527" s="15" t="str">
        <f>INDEX(Assumptions!$B$8:$B$12,MATCH(B2527,Assumptions!$A$8:$A$12,0))</f>
        <v>FIFO</v>
      </c>
      <c r="K2527" s="16">
        <f>G2527/(1-INDEX(Assumptions!$D$8:$D$12,MATCH(B2527,Assumptions!$A$8:$A$12,0)))</f>
        <v>13969.682926829266</v>
      </c>
      <c r="L2527" s="16">
        <f t="shared" si="274"/>
        <v>343.65419999999995</v>
      </c>
      <c r="M2527" s="16">
        <f t="shared" si="275"/>
        <v>698.48414634146332</v>
      </c>
      <c r="N2527" s="14">
        <f>E2527*(K2527-L2527-M2527)*IF(F2527="GHS",1,Assumptions!$B$4)</f>
        <v>240840155.53448778</v>
      </c>
      <c r="O2527" s="15">
        <f t="shared" ca="1" si="276"/>
        <v>459</v>
      </c>
      <c r="P2527" s="15" t="str">
        <f t="shared" ca="1" si="277"/>
        <v>365d+</v>
      </c>
      <c r="Q2527" s="17">
        <f ca="1">IF(P2527="0-90d",0,IF(P2527="91-180d",INDEX(Assumptions!$F$8:$F$12,MATCH(B2527,Assumptions!$A$8:$A$12,0)),IF(P2527="181-365d",INDEX(Assumptions!$G$8:$G$12,MATCH(B2527,Assumptions!$A$8:$A$12,0)),INDEX(Assumptions!$H$8:$H$12,MATCH(B2527,Assumptions!$A$8:$A$12,0)))))</f>
        <v>0.5</v>
      </c>
      <c r="R2527" s="14">
        <f t="shared" ca="1" si="278"/>
        <v>106704629.10000001</v>
      </c>
      <c r="S2527" s="14">
        <f t="shared" ca="1" si="279"/>
        <v>106704629.10000001</v>
      </c>
      <c r="T2527" s="11" t="s">
        <v>25</v>
      </c>
      <c r="U2527" s="18" t="s">
        <v>36</v>
      </c>
    </row>
    <row r="2528" spans="1:21" ht="15" customHeight="1" x14ac:dyDescent="0.15">
      <c r="A2528" s="10" t="s">
        <v>2576</v>
      </c>
      <c r="B2528" s="11" t="s">
        <v>41</v>
      </c>
      <c r="C2528" s="11" t="s">
        <v>44</v>
      </c>
      <c r="D2528" s="12">
        <v>46169</v>
      </c>
      <c r="E2528" s="11">
        <v>1993</v>
      </c>
      <c r="F2528" s="11" t="s">
        <v>33</v>
      </c>
      <c r="G2528" s="13">
        <v>621.55999999999995</v>
      </c>
      <c r="H2528" s="14">
        <f t="shared" si="273"/>
        <v>1238769.0799999998</v>
      </c>
      <c r="I2528" s="14">
        <f>IF(F2528="GHS",H2528,H2528*Assumptions!$B$4)</f>
        <v>1238769.0799999998</v>
      </c>
      <c r="J2528" s="15" t="str">
        <f>INDEX(Assumptions!$B$8:$B$12,MATCH(B2528,Assumptions!$A$8:$A$12,0))</f>
        <v>Weighted Average</v>
      </c>
      <c r="K2528" s="16">
        <f>G2528/(1-INDEX(Assumptions!$D$8:$D$12,MATCH(B2528,Assumptions!$A$8:$A$12,0)))</f>
        <v>956.24615384615367</v>
      </c>
      <c r="L2528" s="16">
        <f t="shared" si="274"/>
        <v>18.646799999999999</v>
      </c>
      <c r="M2528" s="16">
        <f t="shared" si="275"/>
        <v>47.812307692307684</v>
      </c>
      <c r="N2528" s="14">
        <f>E2528*(K2528-L2528-M2528)*IF(F2528="GHS",1,Assumptions!$B$4)</f>
        <v>1773345.5829846149</v>
      </c>
      <c r="O2528" s="15">
        <f t="shared" ca="1" si="276"/>
        <v>117</v>
      </c>
      <c r="P2528" s="15" t="str">
        <f t="shared" ca="1" si="277"/>
        <v>91-180d</v>
      </c>
      <c r="Q2528" s="17">
        <f ca="1">IF(P2528="0-90d",0,IF(P2528="91-180d",INDEX(Assumptions!$F$8:$F$12,MATCH(B2528,Assumptions!$A$8:$A$12,0)),IF(P2528="181-365d",INDEX(Assumptions!$G$8:$G$12,MATCH(B2528,Assumptions!$A$8:$A$12,0)),INDEX(Assumptions!$H$8:$H$12,MATCH(B2528,Assumptions!$A$8:$A$12,0)))))</f>
        <v>0.1</v>
      </c>
      <c r="R2528" s="14">
        <f t="shared" ca="1" si="278"/>
        <v>123876.908</v>
      </c>
      <c r="S2528" s="14">
        <f t="shared" ca="1" si="279"/>
        <v>1114892.1719999998</v>
      </c>
      <c r="T2528" s="11" t="s">
        <v>25</v>
      </c>
      <c r="U2528" s="18" t="s">
        <v>26</v>
      </c>
    </row>
    <row r="2529" spans="1:21" ht="15" customHeight="1" x14ac:dyDescent="0.15">
      <c r="A2529" s="10" t="s">
        <v>2577</v>
      </c>
      <c r="B2529" s="11" t="s">
        <v>31</v>
      </c>
      <c r="C2529" s="11" t="s">
        <v>76</v>
      </c>
      <c r="D2529" s="12">
        <v>45941</v>
      </c>
      <c r="E2529" s="11">
        <v>4409</v>
      </c>
      <c r="F2529" s="11" t="s">
        <v>33</v>
      </c>
      <c r="G2529" s="13">
        <v>1323.64</v>
      </c>
      <c r="H2529" s="14">
        <f t="shared" si="273"/>
        <v>5835928.7600000007</v>
      </c>
      <c r="I2529" s="14">
        <f>IF(F2529="GHS",H2529,H2529*Assumptions!$B$4)</f>
        <v>5835928.7600000007</v>
      </c>
      <c r="J2529" s="15" t="str">
        <f>INDEX(Assumptions!$B$8:$B$12,MATCH(B2529,Assumptions!$A$8:$A$12,0))</f>
        <v>Weighted Average</v>
      </c>
      <c r="K2529" s="16">
        <f>G2529/(1-INDEX(Assumptions!$D$8:$D$12,MATCH(B2529,Assumptions!$A$8:$A$12,0)))</f>
        <v>1838.3888888888891</v>
      </c>
      <c r="L2529" s="16">
        <f t="shared" si="274"/>
        <v>39.709200000000003</v>
      </c>
      <c r="M2529" s="16">
        <f t="shared" si="275"/>
        <v>91.919444444444466</v>
      </c>
      <c r="N2529" s="14">
        <f>E2529*(K2529-L2529-M2529)*IF(F2529="GHS",1,Assumptions!$B$4)</f>
        <v>7525105.9177555563</v>
      </c>
      <c r="O2529" s="15">
        <f t="shared" ca="1" si="276"/>
        <v>345</v>
      </c>
      <c r="P2529" s="15" t="str">
        <f t="shared" ca="1" si="277"/>
        <v>181-365d</v>
      </c>
      <c r="Q2529" s="17">
        <f ca="1">IF(P2529="0-90d",0,IF(P2529="91-180d",INDEX(Assumptions!$F$8:$F$12,MATCH(B2529,Assumptions!$A$8:$A$12,0)),IF(P2529="181-365d",INDEX(Assumptions!$G$8:$G$12,MATCH(B2529,Assumptions!$A$8:$A$12,0)),INDEX(Assumptions!$H$8:$H$12,MATCH(B2529,Assumptions!$A$8:$A$12,0)))))</f>
        <v>0.2</v>
      </c>
      <c r="R2529" s="14">
        <f t="shared" ca="1" si="278"/>
        <v>1167185.7520000001</v>
      </c>
      <c r="S2529" s="14">
        <f t="shared" ca="1" si="279"/>
        <v>4668743.0080000004</v>
      </c>
      <c r="T2529" s="11" t="s">
        <v>25</v>
      </c>
      <c r="U2529" s="18" t="s">
        <v>26</v>
      </c>
    </row>
    <row r="2530" spans="1:21" ht="15" customHeight="1" x14ac:dyDescent="0.15">
      <c r="A2530" s="10" t="s">
        <v>2578</v>
      </c>
      <c r="B2530" s="11" t="s">
        <v>41</v>
      </c>
      <c r="C2530" s="11" t="s">
        <v>42</v>
      </c>
      <c r="D2530" s="12">
        <v>45984</v>
      </c>
      <c r="E2530" s="11">
        <v>1880</v>
      </c>
      <c r="F2530" s="11" t="s">
        <v>33</v>
      </c>
      <c r="G2530" s="13">
        <v>777.68</v>
      </c>
      <c r="H2530" s="14">
        <f t="shared" si="273"/>
        <v>1462038.4</v>
      </c>
      <c r="I2530" s="14">
        <f>IF(F2530="GHS",H2530,H2530*Assumptions!$B$4)</f>
        <v>1462038.4</v>
      </c>
      <c r="J2530" s="15" t="str">
        <f>INDEX(Assumptions!$B$8:$B$12,MATCH(B2530,Assumptions!$A$8:$A$12,0))</f>
        <v>Weighted Average</v>
      </c>
      <c r="K2530" s="16">
        <f>G2530/(1-INDEX(Assumptions!$D$8:$D$12,MATCH(B2530,Assumptions!$A$8:$A$12,0)))</f>
        <v>1196.4307692307691</v>
      </c>
      <c r="L2530" s="16">
        <f t="shared" si="274"/>
        <v>23.330399999999997</v>
      </c>
      <c r="M2530" s="16">
        <f t="shared" si="275"/>
        <v>59.821538461538459</v>
      </c>
      <c r="N2530" s="14">
        <f>E2530*(K2530-L2530-M2530)*IF(F2530="GHS",1,Assumptions!$B$4)</f>
        <v>2092964.2018461535</v>
      </c>
      <c r="O2530" s="15">
        <f t="shared" ca="1" si="276"/>
        <v>302</v>
      </c>
      <c r="P2530" s="15" t="str">
        <f t="shared" ca="1" si="277"/>
        <v>181-365d</v>
      </c>
      <c r="Q2530" s="17">
        <f ca="1">IF(P2530="0-90d",0,IF(P2530="91-180d",INDEX(Assumptions!$F$8:$F$12,MATCH(B2530,Assumptions!$A$8:$A$12,0)),IF(P2530="181-365d",INDEX(Assumptions!$G$8:$G$12,MATCH(B2530,Assumptions!$A$8:$A$12,0)),INDEX(Assumptions!$H$8:$H$12,MATCH(B2530,Assumptions!$A$8:$A$12,0)))))</f>
        <v>0.35</v>
      </c>
      <c r="R2530" s="14">
        <f t="shared" ca="1" si="278"/>
        <v>511713.43999999994</v>
      </c>
      <c r="S2530" s="14">
        <f t="shared" ca="1" si="279"/>
        <v>950324.96</v>
      </c>
      <c r="T2530" s="11" t="s">
        <v>25</v>
      </c>
      <c r="U2530" s="18" t="s">
        <v>36</v>
      </c>
    </row>
    <row r="2531" spans="1:21" ht="15" customHeight="1" x14ac:dyDescent="0.15">
      <c r="A2531" s="10" t="s">
        <v>2579</v>
      </c>
      <c r="B2531" s="11" t="s">
        <v>31</v>
      </c>
      <c r="C2531" s="11" t="s">
        <v>63</v>
      </c>
      <c r="D2531" s="12">
        <v>46150</v>
      </c>
      <c r="E2531" s="11">
        <v>1156</v>
      </c>
      <c r="F2531" s="11" t="s">
        <v>33</v>
      </c>
      <c r="G2531" s="13">
        <v>3024.97</v>
      </c>
      <c r="H2531" s="14">
        <f t="shared" si="273"/>
        <v>3496865.32</v>
      </c>
      <c r="I2531" s="14">
        <f>IF(F2531="GHS",H2531,H2531*Assumptions!$B$4)</f>
        <v>3496865.32</v>
      </c>
      <c r="J2531" s="15" t="str">
        <f>INDEX(Assumptions!$B$8:$B$12,MATCH(B2531,Assumptions!$A$8:$A$12,0))</f>
        <v>Weighted Average</v>
      </c>
      <c r="K2531" s="16">
        <f>G2531/(1-INDEX(Assumptions!$D$8:$D$12,MATCH(B2531,Assumptions!$A$8:$A$12,0)))</f>
        <v>4201.3472222222217</v>
      </c>
      <c r="L2531" s="16">
        <f t="shared" si="274"/>
        <v>90.749099999999984</v>
      </c>
      <c r="M2531" s="16">
        <f t="shared" si="275"/>
        <v>210.0673611111111</v>
      </c>
      <c r="N2531" s="14">
        <f>E2531*(K2531-L2531-M2531)*IF(F2531="GHS",1,Assumptions!$B$4)</f>
        <v>4509013.5598444436</v>
      </c>
      <c r="O2531" s="15">
        <f t="shared" ca="1" si="276"/>
        <v>136</v>
      </c>
      <c r="P2531" s="15" t="str">
        <f t="shared" ca="1" si="277"/>
        <v>91-180d</v>
      </c>
      <c r="Q2531" s="17">
        <f ca="1">IF(P2531="0-90d",0,IF(P2531="91-180d",INDEX(Assumptions!$F$8:$F$12,MATCH(B2531,Assumptions!$A$8:$A$12,0)),IF(P2531="181-365d",INDEX(Assumptions!$G$8:$G$12,MATCH(B2531,Assumptions!$A$8:$A$12,0)),INDEX(Assumptions!$H$8:$H$12,MATCH(B2531,Assumptions!$A$8:$A$12,0)))))</f>
        <v>0.05</v>
      </c>
      <c r="R2531" s="14">
        <f t="shared" ca="1" si="278"/>
        <v>174843.266</v>
      </c>
      <c r="S2531" s="14">
        <f t="shared" ca="1" si="279"/>
        <v>3322022.054</v>
      </c>
      <c r="T2531" s="11" t="s">
        <v>25</v>
      </c>
      <c r="U2531" s="18" t="s">
        <v>26</v>
      </c>
    </row>
    <row r="2532" spans="1:21" ht="15" customHeight="1" x14ac:dyDescent="0.15">
      <c r="A2532" s="10" t="s">
        <v>2580</v>
      </c>
      <c r="B2532" s="11" t="s">
        <v>31</v>
      </c>
      <c r="C2532" s="11" t="s">
        <v>32</v>
      </c>
      <c r="D2532" s="12">
        <v>45764</v>
      </c>
      <c r="E2532" s="11">
        <v>1620</v>
      </c>
      <c r="F2532" s="11" t="s">
        <v>33</v>
      </c>
      <c r="G2532" s="13">
        <v>3361.29</v>
      </c>
      <c r="H2532" s="14">
        <f t="shared" si="273"/>
        <v>5445289.7999999998</v>
      </c>
      <c r="I2532" s="14">
        <f>IF(F2532="GHS",H2532,H2532*Assumptions!$B$4)</f>
        <v>5445289.7999999998</v>
      </c>
      <c r="J2532" s="15" t="str">
        <f>INDEX(Assumptions!$B$8:$B$12,MATCH(B2532,Assumptions!$A$8:$A$12,0))</f>
        <v>Weighted Average</v>
      </c>
      <c r="K2532" s="16">
        <f>G2532/(1-INDEX(Assumptions!$D$8:$D$12,MATCH(B2532,Assumptions!$A$8:$A$12,0)))</f>
        <v>4668.458333333333</v>
      </c>
      <c r="L2532" s="16">
        <f t="shared" si="274"/>
        <v>100.83869999999999</v>
      </c>
      <c r="M2532" s="16">
        <f t="shared" si="275"/>
        <v>233.42291666666665</v>
      </c>
      <c r="N2532" s="14">
        <f>E2532*(K2532-L2532-M2532)*IF(F2532="GHS",1,Assumptions!$B$4)</f>
        <v>7021398.6809999999</v>
      </c>
      <c r="O2532" s="15">
        <f t="shared" ca="1" si="276"/>
        <v>522</v>
      </c>
      <c r="P2532" s="15" t="str">
        <f t="shared" ca="1" si="277"/>
        <v>365d+</v>
      </c>
      <c r="Q2532" s="17">
        <f ca="1">IF(P2532="0-90d",0,IF(P2532="91-180d",INDEX(Assumptions!$F$8:$F$12,MATCH(B2532,Assumptions!$A$8:$A$12,0)),IF(P2532="181-365d",INDEX(Assumptions!$G$8:$G$12,MATCH(B2532,Assumptions!$A$8:$A$12,0)),INDEX(Assumptions!$H$8:$H$12,MATCH(B2532,Assumptions!$A$8:$A$12,0)))))</f>
        <v>0.6</v>
      </c>
      <c r="R2532" s="14">
        <f t="shared" ca="1" si="278"/>
        <v>3267173.88</v>
      </c>
      <c r="S2532" s="14">
        <f t="shared" ca="1" si="279"/>
        <v>2178115.92</v>
      </c>
      <c r="T2532" s="11" t="s">
        <v>25</v>
      </c>
      <c r="U2532" s="18" t="s">
        <v>26</v>
      </c>
    </row>
    <row r="2533" spans="1:21" ht="15" customHeight="1" x14ac:dyDescent="0.15">
      <c r="A2533" s="10" t="s">
        <v>2581</v>
      </c>
      <c r="B2533" s="11" t="s">
        <v>41</v>
      </c>
      <c r="C2533" s="11" t="s">
        <v>44</v>
      </c>
      <c r="D2533" s="12">
        <v>45860</v>
      </c>
      <c r="E2533" s="11">
        <v>649</v>
      </c>
      <c r="F2533" s="11" t="s">
        <v>33</v>
      </c>
      <c r="G2533" s="13">
        <v>201.3</v>
      </c>
      <c r="H2533" s="14">
        <f t="shared" si="273"/>
        <v>130643.70000000001</v>
      </c>
      <c r="I2533" s="14">
        <f>IF(F2533="GHS",H2533,H2533*Assumptions!$B$4)</f>
        <v>130643.70000000001</v>
      </c>
      <c r="J2533" s="15" t="str">
        <f>INDEX(Assumptions!$B$8:$B$12,MATCH(B2533,Assumptions!$A$8:$A$12,0))</f>
        <v>Weighted Average</v>
      </c>
      <c r="K2533" s="16">
        <f>G2533/(1-INDEX(Assumptions!$D$8:$D$12,MATCH(B2533,Assumptions!$A$8:$A$12,0)))</f>
        <v>309.69230769230768</v>
      </c>
      <c r="L2533" s="16">
        <f t="shared" si="274"/>
        <v>6.0389999999999997</v>
      </c>
      <c r="M2533" s="16">
        <f t="shared" si="275"/>
        <v>15.484615384615385</v>
      </c>
      <c r="N2533" s="14">
        <f>E2533*(K2533-L2533-M2533)*IF(F2533="GHS",1,Assumptions!$B$4)</f>
        <v>187021.4813076923</v>
      </c>
      <c r="O2533" s="15">
        <f t="shared" ca="1" si="276"/>
        <v>426</v>
      </c>
      <c r="P2533" s="15" t="str">
        <f t="shared" ca="1" si="277"/>
        <v>365d+</v>
      </c>
      <c r="Q2533" s="17">
        <f ca="1">IF(P2533="0-90d",0,IF(P2533="91-180d",INDEX(Assumptions!$F$8:$F$12,MATCH(B2533,Assumptions!$A$8:$A$12,0)),IF(P2533="181-365d",INDEX(Assumptions!$G$8:$G$12,MATCH(B2533,Assumptions!$A$8:$A$12,0)),INDEX(Assumptions!$H$8:$H$12,MATCH(B2533,Assumptions!$A$8:$A$12,0)))))</f>
        <v>0.8</v>
      </c>
      <c r="R2533" s="14">
        <f t="shared" ca="1" si="278"/>
        <v>104514.96000000002</v>
      </c>
      <c r="S2533" s="14">
        <f t="shared" ca="1" si="279"/>
        <v>26128.739999999991</v>
      </c>
      <c r="T2533" s="11" t="s">
        <v>25</v>
      </c>
      <c r="U2533" s="18" t="s">
        <v>26</v>
      </c>
    </row>
    <row r="2534" spans="1:21" ht="15" customHeight="1" x14ac:dyDescent="0.15">
      <c r="A2534" s="10" t="s">
        <v>2582</v>
      </c>
      <c r="B2534" s="11" t="s">
        <v>41</v>
      </c>
      <c r="C2534" s="11" t="s">
        <v>49</v>
      </c>
      <c r="D2534" s="12">
        <v>46223</v>
      </c>
      <c r="E2534" s="11">
        <v>3880</v>
      </c>
      <c r="F2534" s="11" t="s">
        <v>33</v>
      </c>
      <c r="G2534" s="13">
        <v>347.44</v>
      </c>
      <c r="H2534" s="14">
        <f t="shared" si="273"/>
        <v>1348067.2</v>
      </c>
      <c r="I2534" s="14">
        <f>IF(F2534="GHS",H2534,H2534*Assumptions!$B$4)</f>
        <v>1348067.2</v>
      </c>
      <c r="J2534" s="15" t="str">
        <f>INDEX(Assumptions!$B$8:$B$12,MATCH(B2534,Assumptions!$A$8:$A$12,0))</f>
        <v>Weighted Average</v>
      </c>
      <c r="K2534" s="16">
        <f>G2534/(1-INDEX(Assumptions!$D$8:$D$12,MATCH(B2534,Assumptions!$A$8:$A$12,0)))</f>
        <v>534.52307692307693</v>
      </c>
      <c r="L2534" s="16">
        <f t="shared" si="274"/>
        <v>10.4232</v>
      </c>
      <c r="M2534" s="16">
        <f t="shared" si="275"/>
        <v>26.726153846153849</v>
      </c>
      <c r="N2534" s="14">
        <f>E2534*(K2534-L2534-M2534)*IF(F2534="GHS",1,Assumptions!$B$4)</f>
        <v>1929810.0455384618</v>
      </c>
      <c r="O2534" s="15">
        <f t="shared" ca="1" si="276"/>
        <v>63</v>
      </c>
      <c r="P2534" s="15" t="str">
        <f t="shared" ca="1" si="277"/>
        <v>0-90d</v>
      </c>
      <c r="Q2534" s="17">
        <f ca="1">IF(P2534="0-90d",0,IF(P2534="91-180d",INDEX(Assumptions!$F$8:$F$12,MATCH(B2534,Assumptions!$A$8:$A$12,0)),IF(P2534="181-365d",INDEX(Assumptions!$G$8:$G$12,MATCH(B2534,Assumptions!$A$8:$A$12,0)),INDEX(Assumptions!$H$8:$H$12,MATCH(B2534,Assumptions!$A$8:$A$12,0)))))</f>
        <v>0</v>
      </c>
      <c r="R2534" s="14">
        <f t="shared" ca="1" si="278"/>
        <v>0</v>
      </c>
      <c r="S2534" s="14">
        <f t="shared" ca="1" si="279"/>
        <v>1348067.2</v>
      </c>
      <c r="T2534" s="11" t="s">
        <v>25</v>
      </c>
      <c r="U2534" s="18" t="s">
        <v>36</v>
      </c>
    </row>
    <row r="2535" spans="1:21" ht="15" customHeight="1" x14ac:dyDescent="0.15">
      <c r="A2535" s="10" t="s">
        <v>2583</v>
      </c>
      <c r="B2535" s="11" t="s">
        <v>31</v>
      </c>
      <c r="C2535" s="11" t="s">
        <v>76</v>
      </c>
      <c r="D2535" s="12">
        <v>45959</v>
      </c>
      <c r="E2535" s="11">
        <v>2234</v>
      </c>
      <c r="F2535" s="11" t="s">
        <v>33</v>
      </c>
      <c r="G2535" s="13">
        <v>3782.45</v>
      </c>
      <c r="H2535" s="14">
        <f t="shared" si="273"/>
        <v>8449993.2999999989</v>
      </c>
      <c r="I2535" s="14">
        <f>IF(F2535="GHS",H2535,H2535*Assumptions!$B$4)</f>
        <v>8449993.2999999989</v>
      </c>
      <c r="J2535" s="15" t="str">
        <f>INDEX(Assumptions!$B$8:$B$12,MATCH(B2535,Assumptions!$A$8:$A$12,0))</f>
        <v>Weighted Average</v>
      </c>
      <c r="K2535" s="16">
        <f>G2535/(1-INDEX(Assumptions!$D$8:$D$12,MATCH(B2535,Assumptions!$A$8:$A$12,0)))</f>
        <v>5253.4027777777774</v>
      </c>
      <c r="L2535" s="16">
        <f t="shared" si="274"/>
        <v>113.47349999999999</v>
      </c>
      <c r="M2535" s="16">
        <f t="shared" si="275"/>
        <v>262.67013888888886</v>
      </c>
      <c r="N2535" s="14">
        <f>E2535*(K2535-L2535-M2535)*IF(F2535="GHS",1,Assumptions!$B$4)</f>
        <v>10895796.916277777</v>
      </c>
      <c r="O2535" s="15">
        <f t="shared" ca="1" si="276"/>
        <v>327</v>
      </c>
      <c r="P2535" s="15" t="str">
        <f t="shared" ca="1" si="277"/>
        <v>181-365d</v>
      </c>
      <c r="Q2535" s="17">
        <f ca="1">IF(P2535="0-90d",0,IF(P2535="91-180d",INDEX(Assumptions!$F$8:$F$12,MATCH(B2535,Assumptions!$A$8:$A$12,0)),IF(P2535="181-365d",INDEX(Assumptions!$G$8:$G$12,MATCH(B2535,Assumptions!$A$8:$A$12,0)),INDEX(Assumptions!$H$8:$H$12,MATCH(B2535,Assumptions!$A$8:$A$12,0)))))</f>
        <v>0.2</v>
      </c>
      <c r="R2535" s="14">
        <f t="shared" ca="1" si="278"/>
        <v>1689998.66</v>
      </c>
      <c r="S2535" s="14">
        <f t="shared" ca="1" si="279"/>
        <v>6759994.6399999987</v>
      </c>
      <c r="T2535" s="11" t="s">
        <v>25</v>
      </c>
      <c r="U2535" s="18" t="s">
        <v>26</v>
      </c>
    </row>
    <row r="2536" spans="1:21" ht="15" customHeight="1" x14ac:dyDescent="0.15">
      <c r="A2536" s="10" t="s">
        <v>2584</v>
      </c>
      <c r="B2536" s="11" t="s">
        <v>31</v>
      </c>
      <c r="C2536" s="11" t="s">
        <v>32</v>
      </c>
      <c r="D2536" s="12">
        <v>45780</v>
      </c>
      <c r="E2536" s="11">
        <v>2112</v>
      </c>
      <c r="F2536" s="11" t="s">
        <v>33</v>
      </c>
      <c r="G2536" s="13">
        <v>2691.36</v>
      </c>
      <c r="H2536" s="14">
        <f t="shared" si="273"/>
        <v>5684152.3200000003</v>
      </c>
      <c r="I2536" s="14">
        <f>IF(F2536="GHS",H2536,H2536*Assumptions!$B$4)</f>
        <v>5684152.3200000003</v>
      </c>
      <c r="J2536" s="15" t="str">
        <f>INDEX(Assumptions!$B$8:$B$12,MATCH(B2536,Assumptions!$A$8:$A$12,0))</f>
        <v>Weighted Average</v>
      </c>
      <c r="K2536" s="16">
        <f>G2536/(1-INDEX(Assumptions!$D$8:$D$12,MATCH(B2536,Assumptions!$A$8:$A$12,0)))</f>
        <v>3738.0000000000005</v>
      </c>
      <c r="L2536" s="16">
        <f t="shared" si="274"/>
        <v>80.740800000000007</v>
      </c>
      <c r="M2536" s="16">
        <f t="shared" si="275"/>
        <v>186.90000000000003</v>
      </c>
      <c r="N2536" s="14">
        <f>E2536*(K2536-L2536-M2536)*IF(F2536="GHS",1,Assumptions!$B$4)</f>
        <v>7329398.6304000011</v>
      </c>
      <c r="O2536" s="15">
        <f t="shared" ca="1" si="276"/>
        <v>506</v>
      </c>
      <c r="P2536" s="15" t="str">
        <f t="shared" ca="1" si="277"/>
        <v>365d+</v>
      </c>
      <c r="Q2536" s="17">
        <f ca="1">IF(P2536="0-90d",0,IF(P2536="91-180d",INDEX(Assumptions!$F$8:$F$12,MATCH(B2536,Assumptions!$A$8:$A$12,0)),IF(P2536="181-365d",INDEX(Assumptions!$G$8:$G$12,MATCH(B2536,Assumptions!$A$8:$A$12,0)),INDEX(Assumptions!$H$8:$H$12,MATCH(B2536,Assumptions!$A$8:$A$12,0)))))</f>
        <v>0.6</v>
      </c>
      <c r="R2536" s="14">
        <f t="shared" ca="1" si="278"/>
        <v>3410491.392</v>
      </c>
      <c r="S2536" s="14">
        <f t="shared" si="279"/>
        <v>0</v>
      </c>
      <c r="T2536" s="11" t="s">
        <v>39</v>
      </c>
      <c r="U2536" s="18" t="s">
        <v>26</v>
      </c>
    </row>
    <row r="2537" spans="1:21" ht="15" customHeight="1" x14ac:dyDescent="0.15">
      <c r="A2537" s="10" t="s">
        <v>2585</v>
      </c>
      <c r="B2537" s="11" t="s">
        <v>28</v>
      </c>
      <c r="C2537" s="11" t="s">
        <v>55</v>
      </c>
      <c r="D2537" s="12">
        <v>46225</v>
      </c>
      <c r="E2537" s="11">
        <v>822</v>
      </c>
      <c r="F2537" s="11" t="s">
        <v>24</v>
      </c>
      <c r="G2537" s="13">
        <v>4911.5</v>
      </c>
      <c r="H2537" s="14">
        <f t="shared" si="273"/>
        <v>4037253</v>
      </c>
      <c r="I2537" s="14">
        <f>IF(F2537="GHS",H2537,H2537*Assumptions!$B$4)</f>
        <v>43602332.400000006</v>
      </c>
      <c r="J2537" s="15" t="str">
        <f>INDEX(Assumptions!$B$8:$B$12,MATCH(B2537,Assumptions!$A$8:$A$12,0))</f>
        <v>Fair Value Less Costs to Sell</v>
      </c>
      <c r="K2537" s="16">
        <f>G2537/(1-INDEX(Assumptions!$D$8:$D$12,MATCH(B2537,Assumptions!$A$8:$A$12,0)))</f>
        <v>5581.25</v>
      </c>
      <c r="L2537" s="16">
        <f t="shared" si="274"/>
        <v>147.345</v>
      </c>
      <c r="M2537" s="16">
        <f t="shared" si="275"/>
        <v>279.0625</v>
      </c>
      <c r="N2537" s="14">
        <f>E2537*(K2537-L2537-M2537)*IF(F2537="GHS",1,Assumptions!$B$4)</f>
        <v>45762629.778000005</v>
      </c>
      <c r="O2537" s="15">
        <f t="shared" ca="1" si="276"/>
        <v>61</v>
      </c>
      <c r="P2537" s="15" t="str">
        <f t="shared" ca="1" si="277"/>
        <v>0-90d</v>
      </c>
      <c r="Q2537" s="17">
        <f ca="1">IF(P2537="0-90d",0,IF(P2537="91-180d",INDEX(Assumptions!$F$8:$F$12,MATCH(B2537,Assumptions!$A$8:$A$12,0)),IF(P2537="181-365d",INDEX(Assumptions!$G$8:$G$12,MATCH(B2537,Assumptions!$A$8:$A$12,0)),INDEX(Assumptions!$H$8:$H$12,MATCH(B2537,Assumptions!$A$8:$A$12,0)))))</f>
        <v>0</v>
      </c>
      <c r="R2537" s="14">
        <f t="shared" ca="1" si="278"/>
        <v>0</v>
      </c>
      <c r="S2537" s="14">
        <f t="shared" si="279"/>
        <v>0</v>
      </c>
      <c r="T2537" s="11" t="s">
        <v>39</v>
      </c>
      <c r="U2537" s="18" t="s">
        <v>36</v>
      </c>
    </row>
    <row r="2538" spans="1:21" ht="15" customHeight="1" x14ac:dyDescent="0.15">
      <c r="A2538" s="10" t="s">
        <v>2586</v>
      </c>
      <c r="B2538" s="11" t="s">
        <v>46</v>
      </c>
      <c r="C2538" s="11" t="s">
        <v>47</v>
      </c>
      <c r="D2538" s="12">
        <v>46161</v>
      </c>
      <c r="E2538" s="11">
        <v>3697</v>
      </c>
      <c r="F2538" s="11" t="s">
        <v>33</v>
      </c>
      <c r="G2538" s="13">
        <v>200173.57</v>
      </c>
      <c r="H2538" s="14">
        <f t="shared" si="273"/>
        <v>740041688.29000008</v>
      </c>
      <c r="I2538" s="14">
        <f>IF(F2538="GHS",H2538,H2538*Assumptions!$B$4)</f>
        <v>740041688.29000008</v>
      </c>
      <c r="J2538" s="15" t="str">
        <f>INDEX(Assumptions!$B$8:$B$12,MATCH(B2538,Assumptions!$A$8:$A$12,0))</f>
        <v>Specific Identification</v>
      </c>
      <c r="K2538" s="16">
        <f>G2538/(1-INDEX(Assumptions!$D$8:$D$12,MATCH(B2538,Assumptions!$A$8:$A$12,0)))</f>
        <v>256632.78205128206</v>
      </c>
      <c r="L2538" s="16">
        <f t="shared" si="274"/>
        <v>6005.2070999999996</v>
      </c>
      <c r="M2538" s="16">
        <f t="shared" si="275"/>
        <v>12831.639102564104</v>
      </c>
      <c r="N2538" s="14">
        <f>E2538*(K2538-L2538-M2538)*IF(F2538="GHS",1,Assumptions!$B$4)</f>
        <v>879131574.83271027</v>
      </c>
      <c r="O2538" s="15">
        <f t="shared" ca="1" si="276"/>
        <v>125</v>
      </c>
      <c r="P2538" s="15" t="str">
        <f t="shared" ca="1" si="277"/>
        <v>91-180d</v>
      </c>
      <c r="Q2538" s="17">
        <f ca="1">IF(P2538="0-90d",0,IF(P2538="91-180d",INDEX(Assumptions!$F$8:$F$12,MATCH(B2538,Assumptions!$A$8:$A$12,0)),IF(P2538="181-365d",INDEX(Assumptions!$G$8:$G$12,MATCH(B2538,Assumptions!$A$8:$A$12,0)),INDEX(Assumptions!$H$8:$H$12,MATCH(B2538,Assumptions!$A$8:$A$12,0)))))</f>
        <v>0</v>
      </c>
      <c r="R2538" s="14">
        <f t="shared" ca="1" si="278"/>
        <v>0</v>
      </c>
      <c r="S2538" s="14">
        <f t="shared" ca="1" si="279"/>
        <v>740041688.29000008</v>
      </c>
      <c r="T2538" s="11" t="s">
        <v>25</v>
      </c>
      <c r="U2538" s="18" t="s">
        <v>36</v>
      </c>
    </row>
    <row r="2539" spans="1:21" ht="15" customHeight="1" x14ac:dyDescent="0.15">
      <c r="A2539" s="10" t="s">
        <v>2587</v>
      </c>
      <c r="B2539" s="11" t="s">
        <v>41</v>
      </c>
      <c r="C2539" s="11" t="s">
        <v>42</v>
      </c>
      <c r="D2539" s="12">
        <v>45868</v>
      </c>
      <c r="E2539" s="11">
        <v>522</v>
      </c>
      <c r="F2539" s="11" t="s">
        <v>33</v>
      </c>
      <c r="G2539" s="13">
        <v>271.08</v>
      </c>
      <c r="H2539" s="14">
        <f t="shared" si="273"/>
        <v>141503.75999999998</v>
      </c>
      <c r="I2539" s="14">
        <f>IF(F2539="GHS",H2539,H2539*Assumptions!$B$4)</f>
        <v>141503.75999999998</v>
      </c>
      <c r="J2539" s="15" t="str">
        <f>INDEX(Assumptions!$B$8:$B$12,MATCH(B2539,Assumptions!$A$8:$A$12,0))</f>
        <v>Weighted Average</v>
      </c>
      <c r="K2539" s="16">
        <f>G2539/(1-INDEX(Assumptions!$D$8:$D$12,MATCH(B2539,Assumptions!$A$8:$A$12,0)))</f>
        <v>417.0461538461538</v>
      </c>
      <c r="L2539" s="16">
        <f t="shared" si="274"/>
        <v>8.1323999999999987</v>
      </c>
      <c r="M2539" s="16">
        <f t="shared" si="275"/>
        <v>20.85230769230769</v>
      </c>
      <c r="N2539" s="14">
        <f>E2539*(K2539-L2539-M2539)*IF(F2539="GHS",1,Assumptions!$B$4)</f>
        <v>202568.07489230766</v>
      </c>
      <c r="O2539" s="15">
        <f t="shared" ca="1" si="276"/>
        <v>418</v>
      </c>
      <c r="P2539" s="15" t="str">
        <f t="shared" ca="1" si="277"/>
        <v>365d+</v>
      </c>
      <c r="Q2539" s="17">
        <f ca="1">IF(P2539="0-90d",0,IF(P2539="91-180d",INDEX(Assumptions!$F$8:$F$12,MATCH(B2539,Assumptions!$A$8:$A$12,0)),IF(P2539="181-365d",INDEX(Assumptions!$G$8:$G$12,MATCH(B2539,Assumptions!$A$8:$A$12,0)),INDEX(Assumptions!$H$8:$H$12,MATCH(B2539,Assumptions!$A$8:$A$12,0)))))</f>
        <v>0.8</v>
      </c>
      <c r="R2539" s="14">
        <f t="shared" ca="1" si="278"/>
        <v>113203.00799999999</v>
      </c>
      <c r="S2539" s="14">
        <f t="shared" ca="1" si="279"/>
        <v>28300.751999999993</v>
      </c>
      <c r="T2539" s="11" t="s">
        <v>25</v>
      </c>
      <c r="U2539" s="18" t="s">
        <v>26</v>
      </c>
    </row>
    <row r="2540" spans="1:21" ht="15" customHeight="1" x14ac:dyDescent="0.15">
      <c r="A2540" s="10" t="s">
        <v>2588</v>
      </c>
      <c r="B2540" s="11" t="s">
        <v>22</v>
      </c>
      <c r="C2540" s="11" t="s">
        <v>61</v>
      </c>
      <c r="D2540" s="12">
        <v>45865</v>
      </c>
      <c r="E2540" s="11">
        <v>3533</v>
      </c>
      <c r="F2540" s="11" t="s">
        <v>24</v>
      </c>
      <c r="G2540" s="13">
        <v>22590.95</v>
      </c>
      <c r="H2540" s="14">
        <f t="shared" si="273"/>
        <v>79813826.350000009</v>
      </c>
      <c r="I2540" s="14">
        <f>IF(F2540="GHS",H2540,H2540*Assumptions!$B$4)</f>
        <v>861989324.58000016</v>
      </c>
      <c r="J2540" s="15" t="str">
        <f>INDEX(Assumptions!$B$8:$B$12,MATCH(B2540,Assumptions!$A$8:$A$12,0))</f>
        <v>FIFO</v>
      </c>
      <c r="K2540" s="16">
        <f>G2540/(1-INDEX(Assumptions!$D$8:$D$12,MATCH(B2540,Assumptions!$A$8:$A$12,0)))</f>
        <v>27549.939024390242</v>
      </c>
      <c r="L2540" s="16">
        <f t="shared" si="274"/>
        <v>677.72849999999994</v>
      </c>
      <c r="M2540" s="16">
        <f t="shared" si="275"/>
        <v>1377.4969512195121</v>
      </c>
      <c r="N2540" s="14">
        <f>E2540*(K2540-L2540-M2540)*IF(F2540="GHS",1,Assumptions!$B$4)</f>
        <v>972786488.98333156</v>
      </c>
      <c r="O2540" s="15">
        <f t="shared" ca="1" si="276"/>
        <v>421</v>
      </c>
      <c r="P2540" s="15" t="str">
        <f t="shared" ca="1" si="277"/>
        <v>365d+</v>
      </c>
      <c r="Q2540" s="17">
        <f ca="1">IF(P2540="0-90d",0,IF(P2540="91-180d",INDEX(Assumptions!$F$8:$F$12,MATCH(B2540,Assumptions!$A$8:$A$12,0)),IF(P2540="181-365d",INDEX(Assumptions!$G$8:$G$12,MATCH(B2540,Assumptions!$A$8:$A$12,0)),INDEX(Assumptions!$H$8:$H$12,MATCH(B2540,Assumptions!$A$8:$A$12,0)))))</f>
        <v>0.5</v>
      </c>
      <c r="R2540" s="14">
        <f t="shared" ca="1" si="278"/>
        <v>430994662.29000008</v>
      </c>
      <c r="S2540" s="14">
        <f t="shared" ca="1" si="279"/>
        <v>430994662.29000008</v>
      </c>
      <c r="T2540" s="11" t="s">
        <v>25</v>
      </c>
      <c r="U2540" s="18" t="s">
        <v>26</v>
      </c>
    </row>
    <row r="2541" spans="1:21" ht="15" customHeight="1" x14ac:dyDescent="0.15">
      <c r="A2541" s="10" t="s">
        <v>2589</v>
      </c>
      <c r="B2541" s="11" t="s">
        <v>31</v>
      </c>
      <c r="C2541" s="11" t="s">
        <v>63</v>
      </c>
      <c r="D2541" s="12">
        <v>45828</v>
      </c>
      <c r="E2541" s="11">
        <v>2236</v>
      </c>
      <c r="F2541" s="11" t="s">
        <v>33</v>
      </c>
      <c r="G2541" s="13">
        <v>3297.33</v>
      </c>
      <c r="H2541" s="14">
        <f t="shared" si="273"/>
        <v>7372829.8799999999</v>
      </c>
      <c r="I2541" s="14">
        <f>IF(F2541="GHS",H2541,H2541*Assumptions!$B$4)</f>
        <v>7372829.8799999999</v>
      </c>
      <c r="J2541" s="15" t="str">
        <f>INDEX(Assumptions!$B$8:$B$12,MATCH(B2541,Assumptions!$A$8:$A$12,0))</f>
        <v>Weighted Average</v>
      </c>
      <c r="K2541" s="16">
        <f>G2541/(1-INDEX(Assumptions!$D$8:$D$12,MATCH(B2541,Assumptions!$A$8:$A$12,0)))</f>
        <v>4579.625</v>
      </c>
      <c r="L2541" s="16">
        <f t="shared" si="274"/>
        <v>98.919899999999998</v>
      </c>
      <c r="M2541" s="16">
        <f t="shared" si="275"/>
        <v>228.98125000000002</v>
      </c>
      <c r="N2541" s="14">
        <f>E2541*(K2541-L2541-M2541)*IF(F2541="GHS",1,Assumptions!$B$4)</f>
        <v>9506854.5285999998</v>
      </c>
      <c r="O2541" s="15">
        <f t="shared" ca="1" si="276"/>
        <v>458</v>
      </c>
      <c r="P2541" s="15" t="str">
        <f t="shared" ca="1" si="277"/>
        <v>365d+</v>
      </c>
      <c r="Q2541" s="17">
        <f ca="1">IF(P2541="0-90d",0,IF(P2541="91-180d",INDEX(Assumptions!$F$8:$F$12,MATCH(B2541,Assumptions!$A$8:$A$12,0)),IF(P2541="181-365d",INDEX(Assumptions!$G$8:$G$12,MATCH(B2541,Assumptions!$A$8:$A$12,0)),INDEX(Assumptions!$H$8:$H$12,MATCH(B2541,Assumptions!$A$8:$A$12,0)))))</f>
        <v>0.6</v>
      </c>
      <c r="R2541" s="14">
        <f t="shared" ca="1" si="278"/>
        <v>4423697.9279999994</v>
      </c>
      <c r="S2541" s="14">
        <f t="shared" ca="1" si="279"/>
        <v>2949131.9520000005</v>
      </c>
      <c r="T2541" s="11" t="s">
        <v>25</v>
      </c>
      <c r="U2541" s="18" t="s">
        <v>26</v>
      </c>
    </row>
    <row r="2542" spans="1:21" ht="15" customHeight="1" x14ac:dyDescent="0.15">
      <c r="A2542" s="10" t="s">
        <v>2590</v>
      </c>
      <c r="B2542" s="11" t="s">
        <v>41</v>
      </c>
      <c r="C2542" s="11" t="s">
        <v>49</v>
      </c>
      <c r="D2542" s="12">
        <v>45945</v>
      </c>
      <c r="E2542" s="11">
        <v>1800</v>
      </c>
      <c r="F2542" s="11" t="s">
        <v>33</v>
      </c>
      <c r="G2542" s="13">
        <v>309.5</v>
      </c>
      <c r="H2542" s="14">
        <f t="shared" si="273"/>
        <v>557100</v>
      </c>
      <c r="I2542" s="14">
        <f>IF(F2542="GHS",H2542,H2542*Assumptions!$B$4)</f>
        <v>557100</v>
      </c>
      <c r="J2542" s="15" t="str">
        <f>INDEX(Assumptions!$B$8:$B$12,MATCH(B2542,Assumptions!$A$8:$A$12,0))</f>
        <v>Weighted Average</v>
      </c>
      <c r="K2542" s="16">
        <f>G2542/(1-INDEX(Assumptions!$D$8:$D$12,MATCH(B2542,Assumptions!$A$8:$A$12,0)))</f>
        <v>476.15384615384613</v>
      </c>
      <c r="L2542" s="16">
        <f t="shared" si="274"/>
        <v>9.2850000000000001</v>
      </c>
      <c r="M2542" s="16">
        <f t="shared" si="275"/>
        <v>23.807692307692307</v>
      </c>
      <c r="N2542" s="14">
        <f>E2542*(K2542-L2542-M2542)*IF(F2542="GHS",1,Assumptions!$B$4)</f>
        <v>797510.07692307676</v>
      </c>
      <c r="O2542" s="15">
        <f t="shared" ca="1" si="276"/>
        <v>341</v>
      </c>
      <c r="P2542" s="15" t="str">
        <f t="shared" ca="1" si="277"/>
        <v>181-365d</v>
      </c>
      <c r="Q2542" s="17">
        <f ca="1">IF(P2542="0-90d",0,IF(P2542="91-180d",INDEX(Assumptions!$F$8:$F$12,MATCH(B2542,Assumptions!$A$8:$A$12,0)),IF(P2542="181-365d",INDEX(Assumptions!$G$8:$G$12,MATCH(B2542,Assumptions!$A$8:$A$12,0)),INDEX(Assumptions!$H$8:$H$12,MATCH(B2542,Assumptions!$A$8:$A$12,0)))))</f>
        <v>0.35</v>
      </c>
      <c r="R2542" s="14">
        <f t="shared" ca="1" si="278"/>
        <v>194985</v>
      </c>
      <c r="S2542" s="14">
        <f t="shared" ca="1" si="279"/>
        <v>362115</v>
      </c>
      <c r="T2542" s="11" t="s">
        <v>25</v>
      </c>
      <c r="U2542" s="18" t="s">
        <v>36</v>
      </c>
    </row>
    <row r="2543" spans="1:21" ht="15" customHeight="1" x14ac:dyDescent="0.15">
      <c r="A2543" s="10" t="s">
        <v>2591</v>
      </c>
      <c r="B2543" s="11" t="s">
        <v>46</v>
      </c>
      <c r="C2543" s="11" t="s">
        <v>52</v>
      </c>
      <c r="D2543" s="12">
        <v>46140</v>
      </c>
      <c r="E2543" s="11">
        <v>888</v>
      </c>
      <c r="F2543" s="11" t="s">
        <v>33</v>
      </c>
      <c r="G2543" s="13">
        <v>776615.56</v>
      </c>
      <c r="H2543" s="14">
        <f t="shared" si="273"/>
        <v>689634617.28000009</v>
      </c>
      <c r="I2543" s="14">
        <f>IF(F2543="GHS",H2543,H2543*Assumptions!$B$4)</f>
        <v>689634617.28000009</v>
      </c>
      <c r="J2543" s="15" t="str">
        <f>INDEX(Assumptions!$B$8:$B$12,MATCH(B2543,Assumptions!$A$8:$A$12,0))</f>
        <v>Specific Identification</v>
      </c>
      <c r="K2543" s="16">
        <f>G2543/(1-INDEX(Assumptions!$D$8:$D$12,MATCH(B2543,Assumptions!$A$8:$A$12,0)))</f>
        <v>995660.97435897437</v>
      </c>
      <c r="L2543" s="16">
        <f t="shared" si="274"/>
        <v>23298.466800000002</v>
      </c>
      <c r="M2543" s="16">
        <f t="shared" si="275"/>
        <v>49783.048717948725</v>
      </c>
      <c r="N2543" s="14">
        <f>E2543*(K2543-L2543-M2543)*IF(F2543="GHS",1,Assumptions!$B$4)</f>
        <v>819250559.4508307</v>
      </c>
      <c r="O2543" s="15">
        <f t="shared" ca="1" si="276"/>
        <v>146</v>
      </c>
      <c r="P2543" s="15" t="str">
        <f t="shared" ca="1" si="277"/>
        <v>91-180d</v>
      </c>
      <c r="Q2543" s="17">
        <f ca="1">IF(P2543="0-90d",0,IF(P2543="91-180d",INDEX(Assumptions!$F$8:$F$12,MATCH(B2543,Assumptions!$A$8:$A$12,0)),IF(P2543="181-365d",INDEX(Assumptions!$G$8:$G$12,MATCH(B2543,Assumptions!$A$8:$A$12,0)),INDEX(Assumptions!$H$8:$H$12,MATCH(B2543,Assumptions!$A$8:$A$12,0)))))</f>
        <v>0</v>
      </c>
      <c r="R2543" s="14">
        <f t="shared" ca="1" si="278"/>
        <v>0</v>
      </c>
      <c r="S2543" s="14">
        <f t="shared" ca="1" si="279"/>
        <v>689634617.28000009</v>
      </c>
      <c r="T2543" s="11" t="s">
        <v>50</v>
      </c>
      <c r="U2543" s="18" t="s">
        <v>26</v>
      </c>
    </row>
    <row r="2544" spans="1:21" ht="15" customHeight="1" x14ac:dyDescent="0.15">
      <c r="A2544" s="10" t="s">
        <v>2592</v>
      </c>
      <c r="B2544" s="11" t="s">
        <v>41</v>
      </c>
      <c r="C2544" s="11" t="s">
        <v>49</v>
      </c>
      <c r="D2544" s="12">
        <v>46006</v>
      </c>
      <c r="E2544" s="11">
        <v>1116</v>
      </c>
      <c r="F2544" s="11" t="s">
        <v>33</v>
      </c>
      <c r="G2544" s="13">
        <v>640.66999999999996</v>
      </c>
      <c r="H2544" s="14">
        <f t="shared" si="273"/>
        <v>714987.72</v>
      </c>
      <c r="I2544" s="14">
        <f>IF(F2544="GHS",H2544,H2544*Assumptions!$B$4)</f>
        <v>714987.72</v>
      </c>
      <c r="J2544" s="15" t="str">
        <f>INDEX(Assumptions!$B$8:$B$12,MATCH(B2544,Assumptions!$A$8:$A$12,0))</f>
        <v>Weighted Average</v>
      </c>
      <c r="K2544" s="16">
        <f>G2544/(1-INDEX(Assumptions!$D$8:$D$12,MATCH(B2544,Assumptions!$A$8:$A$12,0)))</f>
        <v>985.64615384615377</v>
      </c>
      <c r="L2544" s="16">
        <f t="shared" si="274"/>
        <v>19.220099999999999</v>
      </c>
      <c r="M2544" s="16">
        <f t="shared" si="275"/>
        <v>49.28230769230769</v>
      </c>
      <c r="N2544" s="14">
        <f>E2544*(K2544-L2544-M2544)*IF(F2544="GHS",1,Assumptions!$B$4)</f>
        <v>1023532.4207076923</v>
      </c>
      <c r="O2544" s="15">
        <f t="shared" ca="1" si="276"/>
        <v>280</v>
      </c>
      <c r="P2544" s="15" t="str">
        <f t="shared" ca="1" si="277"/>
        <v>181-365d</v>
      </c>
      <c r="Q2544" s="17">
        <f ca="1">IF(P2544="0-90d",0,IF(P2544="91-180d",INDEX(Assumptions!$F$8:$F$12,MATCH(B2544,Assumptions!$A$8:$A$12,0)),IF(P2544="181-365d",INDEX(Assumptions!$G$8:$G$12,MATCH(B2544,Assumptions!$A$8:$A$12,0)),INDEX(Assumptions!$H$8:$H$12,MATCH(B2544,Assumptions!$A$8:$A$12,0)))))</f>
        <v>0.35</v>
      </c>
      <c r="R2544" s="14">
        <f t="shared" ca="1" si="278"/>
        <v>250245.70199999996</v>
      </c>
      <c r="S2544" s="14">
        <f t="shared" ca="1" si="279"/>
        <v>464742.01800000004</v>
      </c>
      <c r="T2544" s="11" t="s">
        <v>25</v>
      </c>
      <c r="U2544" s="18" t="s">
        <v>26</v>
      </c>
    </row>
    <row r="2545" spans="1:21" ht="15" customHeight="1" x14ac:dyDescent="0.15">
      <c r="A2545" s="10" t="s">
        <v>2593</v>
      </c>
      <c r="B2545" s="11" t="s">
        <v>31</v>
      </c>
      <c r="C2545" s="11" t="s">
        <v>63</v>
      </c>
      <c r="D2545" s="12">
        <v>45827</v>
      </c>
      <c r="E2545" s="11">
        <v>4881</v>
      </c>
      <c r="F2545" s="11" t="s">
        <v>33</v>
      </c>
      <c r="G2545" s="13">
        <v>1051.75</v>
      </c>
      <c r="H2545" s="14">
        <f t="shared" si="273"/>
        <v>5133591.75</v>
      </c>
      <c r="I2545" s="14">
        <f>IF(F2545="GHS",H2545,H2545*Assumptions!$B$4)</f>
        <v>5133591.75</v>
      </c>
      <c r="J2545" s="15" t="str">
        <f>INDEX(Assumptions!$B$8:$B$12,MATCH(B2545,Assumptions!$A$8:$A$12,0))</f>
        <v>Weighted Average</v>
      </c>
      <c r="K2545" s="16">
        <f>G2545/(1-INDEX(Assumptions!$D$8:$D$12,MATCH(B2545,Assumptions!$A$8:$A$12,0)))</f>
        <v>1460.7638888888889</v>
      </c>
      <c r="L2545" s="16">
        <f t="shared" si="274"/>
        <v>31.552499999999998</v>
      </c>
      <c r="M2545" s="16">
        <f t="shared" si="275"/>
        <v>73.038194444444443</v>
      </c>
      <c r="N2545" s="14">
        <f>E2545*(K2545-L2545-M2545)*IF(F2545="GHS",1,Assumptions!$B$4)</f>
        <v>6619481.3620833335</v>
      </c>
      <c r="O2545" s="15">
        <f t="shared" ca="1" si="276"/>
        <v>459</v>
      </c>
      <c r="P2545" s="15" t="str">
        <f t="shared" ca="1" si="277"/>
        <v>365d+</v>
      </c>
      <c r="Q2545" s="17">
        <f ca="1">IF(P2545="0-90d",0,IF(P2545="91-180d",INDEX(Assumptions!$F$8:$F$12,MATCH(B2545,Assumptions!$A$8:$A$12,0)),IF(P2545="181-365d",INDEX(Assumptions!$G$8:$G$12,MATCH(B2545,Assumptions!$A$8:$A$12,0)),INDEX(Assumptions!$H$8:$H$12,MATCH(B2545,Assumptions!$A$8:$A$12,0)))))</f>
        <v>0.6</v>
      </c>
      <c r="R2545" s="14">
        <f t="shared" ca="1" si="278"/>
        <v>3080155.05</v>
      </c>
      <c r="S2545" s="14">
        <f t="shared" ca="1" si="279"/>
        <v>2053436.7000000002</v>
      </c>
      <c r="T2545" s="11" t="s">
        <v>25</v>
      </c>
      <c r="U2545" s="18" t="s">
        <v>26</v>
      </c>
    </row>
    <row r="2546" spans="1:21" ht="15" customHeight="1" x14ac:dyDescent="0.15">
      <c r="A2546" s="10" t="s">
        <v>2594</v>
      </c>
      <c r="B2546" s="11" t="s">
        <v>31</v>
      </c>
      <c r="C2546" s="11" t="s">
        <v>32</v>
      </c>
      <c r="D2546" s="12">
        <v>46046</v>
      </c>
      <c r="E2546" s="11">
        <v>2788</v>
      </c>
      <c r="F2546" s="11" t="s">
        <v>33</v>
      </c>
      <c r="G2546" s="13">
        <v>2268.34</v>
      </c>
      <c r="H2546" s="14">
        <f t="shared" si="273"/>
        <v>6324131.9200000009</v>
      </c>
      <c r="I2546" s="14">
        <f>IF(F2546="GHS",H2546,H2546*Assumptions!$B$4)</f>
        <v>6324131.9200000009</v>
      </c>
      <c r="J2546" s="15" t="str">
        <f>INDEX(Assumptions!$B$8:$B$12,MATCH(B2546,Assumptions!$A$8:$A$12,0))</f>
        <v>Weighted Average</v>
      </c>
      <c r="K2546" s="16">
        <f>G2546/(1-INDEX(Assumptions!$D$8:$D$12,MATCH(B2546,Assumptions!$A$8:$A$12,0)))</f>
        <v>3150.4722222222226</v>
      </c>
      <c r="L2546" s="16">
        <f t="shared" si="274"/>
        <v>68.050200000000004</v>
      </c>
      <c r="M2546" s="16">
        <f t="shared" si="275"/>
        <v>157.52361111111114</v>
      </c>
      <c r="N2546" s="14">
        <f>E2546*(K2546-L2546-M2546)*IF(F2546="GHS",1,Assumptions!$B$4)</f>
        <v>8154616.7701777779</v>
      </c>
      <c r="O2546" s="15">
        <f t="shared" ca="1" si="276"/>
        <v>240</v>
      </c>
      <c r="P2546" s="15" t="str">
        <f t="shared" ca="1" si="277"/>
        <v>181-365d</v>
      </c>
      <c r="Q2546" s="17">
        <f ca="1">IF(P2546="0-90d",0,IF(P2546="91-180d",INDEX(Assumptions!$F$8:$F$12,MATCH(B2546,Assumptions!$A$8:$A$12,0)),IF(P2546="181-365d",INDEX(Assumptions!$G$8:$G$12,MATCH(B2546,Assumptions!$A$8:$A$12,0)),INDEX(Assumptions!$H$8:$H$12,MATCH(B2546,Assumptions!$A$8:$A$12,0)))))</f>
        <v>0.2</v>
      </c>
      <c r="R2546" s="14">
        <f t="shared" ca="1" si="278"/>
        <v>1264826.3840000003</v>
      </c>
      <c r="S2546" s="14">
        <f t="shared" ca="1" si="279"/>
        <v>5059305.5360000003</v>
      </c>
      <c r="T2546" s="11" t="s">
        <v>25</v>
      </c>
      <c r="U2546" s="18" t="s">
        <v>26</v>
      </c>
    </row>
    <row r="2547" spans="1:21" ht="15" customHeight="1" x14ac:dyDescent="0.15">
      <c r="A2547" s="10" t="s">
        <v>2595</v>
      </c>
      <c r="B2547" s="11" t="s">
        <v>28</v>
      </c>
      <c r="C2547" s="11" t="s">
        <v>55</v>
      </c>
      <c r="D2547" s="12">
        <v>45984</v>
      </c>
      <c r="E2547" s="11">
        <v>1217</v>
      </c>
      <c r="F2547" s="11" t="s">
        <v>24</v>
      </c>
      <c r="G2547" s="13">
        <v>3295.54</v>
      </c>
      <c r="H2547" s="14">
        <f t="shared" si="273"/>
        <v>4010672.18</v>
      </c>
      <c r="I2547" s="14">
        <f>IF(F2547="GHS",H2547,H2547*Assumptions!$B$4)</f>
        <v>43315259.544000007</v>
      </c>
      <c r="J2547" s="15" t="str">
        <f>INDEX(Assumptions!$B$8:$B$12,MATCH(B2547,Assumptions!$A$8:$A$12,0))</f>
        <v>Fair Value Less Costs to Sell</v>
      </c>
      <c r="K2547" s="16">
        <f>G2547/(1-INDEX(Assumptions!$D$8:$D$12,MATCH(B2547,Assumptions!$A$8:$A$12,0)))</f>
        <v>3744.931818181818</v>
      </c>
      <c r="L2547" s="16">
        <f t="shared" si="274"/>
        <v>98.866199999999992</v>
      </c>
      <c r="M2547" s="16">
        <f t="shared" si="275"/>
        <v>187.24659090909091</v>
      </c>
      <c r="N2547" s="14">
        <f>E2547*(K2547-L2547-M2547)*IF(F2547="GHS",1,Assumptions!$B$4)</f>
        <v>45461333.766861819</v>
      </c>
      <c r="O2547" s="15">
        <f t="shared" ca="1" si="276"/>
        <v>302</v>
      </c>
      <c r="P2547" s="15" t="str">
        <f t="shared" ca="1" si="277"/>
        <v>181-365d</v>
      </c>
      <c r="Q2547" s="17">
        <f ca="1">IF(P2547="0-90d",0,IF(P2547="91-180d",INDEX(Assumptions!$F$8:$F$12,MATCH(B2547,Assumptions!$A$8:$A$12,0)),IF(P2547="181-365d",INDEX(Assumptions!$G$8:$G$12,MATCH(B2547,Assumptions!$A$8:$A$12,0)),INDEX(Assumptions!$H$8:$H$12,MATCH(B2547,Assumptions!$A$8:$A$12,0)))))</f>
        <v>0.1</v>
      </c>
      <c r="R2547" s="14">
        <f t="shared" ca="1" si="278"/>
        <v>4331525.9544000011</v>
      </c>
      <c r="S2547" s="14">
        <f t="shared" ca="1" si="279"/>
        <v>38983733.589600004</v>
      </c>
      <c r="T2547" s="11" t="s">
        <v>25</v>
      </c>
      <c r="U2547" s="18" t="s">
        <v>26</v>
      </c>
    </row>
    <row r="2548" spans="1:21" ht="15" customHeight="1" x14ac:dyDescent="0.15">
      <c r="A2548" s="10" t="s">
        <v>2596</v>
      </c>
      <c r="B2548" s="11" t="s">
        <v>41</v>
      </c>
      <c r="C2548" s="11" t="s">
        <v>115</v>
      </c>
      <c r="D2548" s="12">
        <v>46059</v>
      </c>
      <c r="E2548" s="11">
        <v>1563</v>
      </c>
      <c r="F2548" s="11" t="s">
        <v>33</v>
      </c>
      <c r="G2548" s="13">
        <v>522.12</v>
      </c>
      <c r="H2548" s="14">
        <f t="shared" si="273"/>
        <v>816073.56</v>
      </c>
      <c r="I2548" s="14">
        <f>IF(F2548="GHS",H2548,H2548*Assumptions!$B$4)</f>
        <v>816073.56</v>
      </c>
      <c r="J2548" s="15" t="str">
        <f>INDEX(Assumptions!$B$8:$B$12,MATCH(B2548,Assumptions!$A$8:$A$12,0))</f>
        <v>Weighted Average</v>
      </c>
      <c r="K2548" s="16">
        <f>G2548/(1-INDEX(Assumptions!$D$8:$D$12,MATCH(B2548,Assumptions!$A$8:$A$12,0)))</f>
        <v>803.26153846153841</v>
      </c>
      <c r="L2548" s="16">
        <f t="shared" si="274"/>
        <v>15.663599999999999</v>
      </c>
      <c r="M2548" s="16">
        <f t="shared" si="275"/>
        <v>40.163076923076922</v>
      </c>
      <c r="N2548" s="14">
        <f>E2548*(K2548-L2548-M2548)*IF(F2548="GHS",1,Assumptions!$B$4)</f>
        <v>1168240.6885846152</v>
      </c>
      <c r="O2548" s="15">
        <f t="shared" ca="1" si="276"/>
        <v>227</v>
      </c>
      <c r="P2548" s="15" t="str">
        <f t="shared" ca="1" si="277"/>
        <v>181-365d</v>
      </c>
      <c r="Q2548" s="17">
        <f ca="1">IF(P2548="0-90d",0,IF(P2548="91-180d",INDEX(Assumptions!$F$8:$F$12,MATCH(B2548,Assumptions!$A$8:$A$12,0)),IF(P2548="181-365d",INDEX(Assumptions!$G$8:$G$12,MATCH(B2548,Assumptions!$A$8:$A$12,0)),INDEX(Assumptions!$H$8:$H$12,MATCH(B2548,Assumptions!$A$8:$A$12,0)))))</f>
        <v>0.35</v>
      </c>
      <c r="R2548" s="14">
        <f t="shared" ca="1" si="278"/>
        <v>285625.74599999998</v>
      </c>
      <c r="S2548" s="14">
        <f t="shared" ca="1" si="279"/>
        <v>530447.81400000001</v>
      </c>
      <c r="T2548" s="11" t="s">
        <v>25</v>
      </c>
      <c r="U2548" s="18" t="s">
        <v>26</v>
      </c>
    </row>
    <row r="2549" spans="1:21" ht="15" customHeight="1" x14ac:dyDescent="0.15">
      <c r="A2549" s="10" t="s">
        <v>2597</v>
      </c>
      <c r="B2549" s="11" t="s">
        <v>41</v>
      </c>
      <c r="C2549" s="11" t="s">
        <v>115</v>
      </c>
      <c r="D2549" s="12">
        <v>45908</v>
      </c>
      <c r="E2549" s="11">
        <v>135</v>
      </c>
      <c r="F2549" s="11" t="s">
        <v>33</v>
      </c>
      <c r="G2549" s="13">
        <v>225.68</v>
      </c>
      <c r="H2549" s="14">
        <f t="shared" si="273"/>
        <v>30466.799999999999</v>
      </c>
      <c r="I2549" s="14">
        <f>IF(F2549="GHS",H2549,H2549*Assumptions!$B$4)</f>
        <v>30466.799999999999</v>
      </c>
      <c r="J2549" s="15" t="str">
        <f>INDEX(Assumptions!$B$8:$B$12,MATCH(B2549,Assumptions!$A$8:$A$12,0))</f>
        <v>Weighted Average</v>
      </c>
      <c r="K2549" s="16">
        <f>G2549/(1-INDEX(Assumptions!$D$8:$D$12,MATCH(B2549,Assumptions!$A$8:$A$12,0)))</f>
        <v>347.2</v>
      </c>
      <c r="L2549" s="16">
        <f t="shared" si="274"/>
        <v>6.7703999999999995</v>
      </c>
      <c r="M2549" s="16">
        <f t="shared" si="275"/>
        <v>17.36</v>
      </c>
      <c r="N2549" s="14">
        <f>E2549*(K2549-L2549-M2549)*IF(F2549="GHS",1,Assumptions!$B$4)</f>
        <v>43614.396000000001</v>
      </c>
      <c r="O2549" s="15">
        <f t="shared" ca="1" si="276"/>
        <v>378</v>
      </c>
      <c r="P2549" s="15" t="str">
        <f t="shared" ca="1" si="277"/>
        <v>365d+</v>
      </c>
      <c r="Q2549" s="17">
        <f ca="1">IF(P2549="0-90d",0,IF(P2549="91-180d",INDEX(Assumptions!$F$8:$F$12,MATCH(B2549,Assumptions!$A$8:$A$12,0)),IF(P2549="181-365d",INDEX(Assumptions!$G$8:$G$12,MATCH(B2549,Assumptions!$A$8:$A$12,0)),INDEX(Assumptions!$H$8:$H$12,MATCH(B2549,Assumptions!$A$8:$A$12,0)))))</f>
        <v>0.8</v>
      </c>
      <c r="R2549" s="14">
        <f t="shared" ca="1" si="278"/>
        <v>24373.440000000002</v>
      </c>
      <c r="S2549" s="14">
        <f t="shared" ca="1" si="279"/>
        <v>6093.3599999999969</v>
      </c>
      <c r="T2549" s="11" t="s">
        <v>25</v>
      </c>
      <c r="U2549" s="18" t="s">
        <v>26</v>
      </c>
    </row>
    <row r="2550" spans="1:21" ht="15" customHeight="1" x14ac:dyDescent="0.15">
      <c r="A2550" s="10" t="s">
        <v>2598</v>
      </c>
      <c r="B2550" s="11" t="s">
        <v>41</v>
      </c>
      <c r="C2550" s="11" t="s">
        <v>44</v>
      </c>
      <c r="D2550" s="12">
        <v>45812</v>
      </c>
      <c r="E2550" s="11">
        <v>719</v>
      </c>
      <c r="F2550" s="11" t="s">
        <v>33</v>
      </c>
      <c r="G2550" s="13">
        <v>457.96</v>
      </c>
      <c r="H2550" s="14">
        <f t="shared" si="273"/>
        <v>329273.24</v>
      </c>
      <c r="I2550" s="14">
        <f>IF(F2550="GHS",H2550,H2550*Assumptions!$B$4)</f>
        <v>329273.24</v>
      </c>
      <c r="J2550" s="15" t="str">
        <f>INDEX(Assumptions!$B$8:$B$12,MATCH(B2550,Assumptions!$A$8:$A$12,0))</f>
        <v>Weighted Average</v>
      </c>
      <c r="K2550" s="16">
        <f>G2550/(1-INDEX(Assumptions!$D$8:$D$12,MATCH(B2550,Assumptions!$A$8:$A$12,0)))</f>
        <v>704.55384615384605</v>
      </c>
      <c r="L2550" s="16">
        <f t="shared" si="274"/>
        <v>13.738799999999999</v>
      </c>
      <c r="M2550" s="16">
        <f t="shared" si="275"/>
        <v>35.227692307692301</v>
      </c>
      <c r="N2550" s="14">
        <f>E2550*(K2550-L2550-M2550)*IF(F2550="GHS",1,Assumptions!$B$4)</f>
        <v>471367.30741538457</v>
      </c>
      <c r="O2550" s="15">
        <f t="shared" ca="1" si="276"/>
        <v>474</v>
      </c>
      <c r="P2550" s="15" t="str">
        <f t="shared" ca="1" si="277"/>
        <v>365d+</v>
      </c>
      <c r="Q2550" s="17">
        <f ca="1">IF(P2550="0-90d",0,IF(P2550="91-180d",INDEX(Assumptions!$F$8:$F$12,MATCH(B2550,Assumptions!$A$8:$A$12,0)),IF(P2550="181-365d",INDEX(Assumptions!$G$8:$G$12,MATCH(B2550,Assumptions!$A$8:$A$12,0)),INDEX(Assumptions!$H$8:$H$12,MATCH(B2550,Assumptions!$A$8:$A$12,0)))))</f>
        <v>0.8</v>
      </c>
      <c r="R2550" s="14">
        <f t="shared" ca="1" si="278"/>
        <v>263418.592</v>
      </c>
      <c r="S2550" s="14">
        <f t="shared" ca="1" si="279"/>
        <v>65854.647999999986</v>
      </c>
      <c r="T2550" s="11" t="s">
        <v>25</v>
      </c>
      <c r="U2550" s="18" t="s">
        <v>36</v>
      </c>
    </row>
    <row r="2551" spans="1:21" ht="15" customHeight="1" x14ac:dyDescent="0.15">
      <c r="A2551" s="10" t="s">
        <v>2599</v>
      </c>
      <c r="B2551" s="11" t="s">
        <v>41</v>
      </c>
      <c r="C2551" s="11" t="s">
        <v>42</v>
      </c>
      <c r="D2551" s="12">
        <v>45764</v>
      </c>
      <c r="E2551" s="11">
        <v>2884</v>
      </c>
      <c r="F2551" s="11" t="s">
        <v>33</v>
      </c>
      <c r="G2551" s="13">
        <v>327.45</v>
      </c>
      <c r="H2551" s="14">
        <f t="shared" si="273"/>
        <v>944365.79999999993</v>
      </c>
      <c r="I2551" s="14">
        <f>IF(F2551="GHS",H2551,H2551*Assumptions!$B$4)</f>
        <v>944365.79999999993</v>
      </c>
      <c r="J2551" s="15" t="str">
        <f>INDEX(Assumptions!$B$8:$B$12,MATCH(B2551,Assumptions!$A$8:$A$12,0))</f>
        <v>Weighted Average</v>
      </c>
      <c r="K2551" s="16">
        <f>G2551/(1-INDEX(Assumptions!$D$8:$D$12,MATCH(B2551,Assumptions!$A$8:$A$12,0)))</f>
        <v>503.76923076923072</v>
      </c>
      <c r="L2551" s="16">
        <f t="shared" si="274"/>
        <v>9.8234999999999992</v>
      </c>
      <c r="M2551" s="16">
        <f t="shared" si="275"/>
        <v>25.188461538461539</v>
      </c>
      <c r="N2551" s="14">
        <f>E2551*(K2551-L2551-M2551)*IF(F2551="GHS",1,Assumptions!$B$4)</f>
        <v>1351895.9644615382</v>
      </c>
      <c r="O2551" s="15">
        <f t="shared" ca="1" si="276"/>
        <v>522</v>
      </c>
      <c r="P2551" s="15" t="str">
        <f t="shared" ca="1" si="277"/>
        <v>365d+</v>
      </c>
      <c r="Q2551" s="17">
        <f ca="1">IF(P2551="0-90d",0,IF(P2551="91-180d",INDEX(Assumptions!$F$8:$F$12,MATCH(B2551,Assumptions!$A$8:$A$12,0)),IF(P2551="181-365d",INDEX(Assumptions!$G$8:$G$12,MATCH(B2551,Assumptions!$A$8:$A$12,0)),INDEX(Assumptions!$H$8:$H$12,MATCH(B2551,Assumptions!$A$8:$A$12,0)))))</f>
        <v>0.8</v>
      </c>
      <c r="R2551" s="14">
        <f t="shared" ca="1" si="278"/>
        <v>755492.64</v>
      </c>
      <c r="S2551" s="14">
        <f t="shared" ca="1" si="279"/>
        <v>188873.15999999992</v>
      </c>
      <c r="T2551" s="11" t="s">
        <v>25</v>
      </c>
      <c r="U2551" s="18" t="s">
        <v>26</v>
      </c>
    </row>
    <row r="2552" spans="1:21" ht="15" customHeight="1" x14ac:dyDescent="0.15">
      <c r="A2552" s="10" t="s">
        <v>2600</v>
      </c>
      <c r="B2552" s="11" t="s">
        <v>28</v>
      </c>
      <c r="C2552" s="11" t="s">
        <v>29</v>
      </c>
      <c r="D2552" s="12">
        <v>45942</v>
      </c>
      <c r="E2552" s="11">
        <v>2377</v>
      </c>
      <c r="F2552" s="11" t="s">
        <v>24</v>
      </c>
      <c r="G2552" s="13">
        <v>2983.49</v>
      </c>
      <c r="H2552" s="14">
        <f t="shared" si="273"/>
        <v>7091755.7299999995</v>
      </c>
      <c r="I2552" s="14">
        <f>IF(F2552="GHS",H2552,H2552*Assumptions!$B$4)</f>
        <v>76590961.884000003</v>
      </c>
      <c r="J2552" s="15" t="str">
        <f>INDEX(Assumptions!$B$8:$B$12,MATCH(B2552,Assumptions!$A$8:$A$12,0))</f>
        <v>Fair Value Less Costs to Sell</v>
      </c>
      <c r="K2552" s="16">
        <f>G2552/(1-INDEX(Assumptions!$D$8:$D$12,MATCH(B2552,Assumptions!$A$8:$A$12,0)))</f>
        <v>3390.329545454545</v>
      </c>
      <c r="L2552" s="16">
        <f t="shared" si="274"/>
        <v>89.504699999999985</v>
      </c>
      <c r="M2552" s="16">
        <f t="shared" si="275"/>
        <v>169.51647727272726</v>
      </c>
      <c r="N2552" s="14">
        <f>E2552*(K2552-L2552-M2552)*IF(F2552="GHS",1,Assumptions!$B$4)</f>
        <v>80385695.904616371</v>
      </c>
      <c r="O2552" s="15">
        <f t="shared" ca="1" si="276"/>
        <v>344</v>
      </c>
      <c r="P2552" s="15" t="str">
        <f t="shared" ca="1" si="277"/>
        <v>181-365d</v>
      </c>
      <c r="Q2552" s="17">
        <f ca="1">IF(P2552="0-90d",0,IF(P2552="91-180d",INDEX(Assumptions!$F$8:$F$12,MATCH(B2552,Assumptions!$A$8:$A$12,0)),IF(P2552="181-365d",INDEX(Assumptions!$G$8:$G$12,MATCH(B2552,Assumptions!$A$8:$A$12,0)),INDEX(Assumptions!$H$8:$H$12,MATCH(B2552,Assumptions!$A$8:$A$12,0)))))</f>
        <v>0.1</v>
      </c>
      <c r="R2552" s="14">
        <f t="shared" ca="1" si="278"/>
        <v>7659096.1884000003</v>
      </c>
      <c r="S2552" s="14">
        <f t="shared" ca="1" si="279"/>
        <v>68931865.695600003</v>
      </c>
      <c r="T2552" s="11" t="s">
        <v>25</v>
      </c>
      <c r="U2552" s="18" t="s">
        <v>26</v>
      </c>
    </row>
    <row r="2553" spans="1:21" ht="15" customHeight="1" x14ac:dyDescent="0.15">
      <c r="A2553" s="10" t="s">
        <v>2601</v>
      </c>
      <c r="B2553" s="11" t="s">
        <v>28</v>
      </c>
      <c r="C2553" s="11" t="s">
        <v>38</v>
      </c>
      <c r="D2553" s="12">
        <v>46132</v>
      </c>
      <c r="E2553" s="11">
        <v>457</v>
      </c>
      <c r="F2553" s="11" t="s">
        <v>24</v>
      </c>
      <c r="G2553" s="13">
        <v>5082.76</v>
      </c>
      <c r="H2553" s="14">
        <f t="shared" si="273"/>
        <v>2322821.3200000003</v>
      </c>
      <c r="I2553" s="14">
        <f>IF(F2553="GHS",H2553,H2553*Assumptions!$B$4)</f>
        <v>25086470.256000005</v>
      </c>
      <c r="J2553" s="15" t="str">
        <f>INDEX(Assumptions!$B$8:$B$12,MATCH(B2553,Assumptions!$A$8:$A$12,0))</f>
        <v>Fair Value Less Costs to Sell</v>
      </c>
      <c r="K2553" s="16">
        <f>G2553/(1-INDEX(Assumptions!$D$8:$D$12,MATCH(B2553,Assumptions!$A$8:$A$12,0)))</f>
        <v>5775.8636363636369</v>
      </c>
      <c r="L2553" s="16">
        <f t="shared" si="274"/>
        <v>152.4828</v>
      </c>
      <c r="M2553" s="16">
        <f t="shared" si="275"/>
        <v>288.79318181818184</v>
      </c>
      <c r="N2553" s="14">
        <f>E2553*(K2553-L2553-M2553)*IF(F2553="GHS",1,Assumptions!$B$4)</f>
        <v>26329390.827774554</v>
      </c>
      <c r="O2553" s="15">
        <f t="shared" ca="1" si="276"/>
        <v>154</v>
      </c>
      <c r="P2553" s="15" t="str">
        <f t="shared" ca="1" si="277"/>
        <v>91-180d</v>
      </c>
      <c r="Q2553" s="17">
        <f ca="1">IF(P2553="0-90d",0,IF(P2553="91-180d",INDEX(Assumptions!$F$8:$F$12,MATCH(B2553,Assumptions!$A$8:$A$12,0)),IF(P2553="181-365d",INDEX(Assumptions!$G$8:$G$12,MATCH(B2553,Assumptions!$A$8:$A$12,0)),INDEX(Assumptions!$H$8:$H$12,MATCH(B2553,Assumptions!$A$8:$A$12,0)))))</f>
        <v>0.02</v>
      </c>
      <c r="R2553" s="14">
        <f t="shared" ca="1" si="278"/>
        <v>501729.40512000013</v>
      </c>
      <c r="S2553" s="14">
        <f t="shared" ca="1" si="279"/>
        <v>24584740.850880004</v>
      </c>
      <c r="T2553" s="11" t="s">
        <v>25</v>
      </c>
      <c r="U2553" s="18" t="s">
        <v>26</v>
      </c>
    </row>
    <row r="2554" spans="1:21" ht="15" customHeight="1" x14ac:dyDescent="0.15">
      <c r="A2554" s="10" t="s">
        <v>2602</v>
      </c>
      <c r="B2554" s="11" t="s">
        <v>22</v>
      </c>
      <c r="C2554" s="11" t="s">
        <v>61</v>
      </c>
      <c r="D2554" s="12">
        <v>45739</v>
      </c>
      <c r="E2554" s="11">
        <v>4130</v>
      </c>
      <c r="F2554" s="11" t="s">
        <v>24</v>
      </c>
      <c r="G2554" s="13">
        <v>22665.34</v>
      </c>
      <c r="H2554" s="14">
        <f t="shared" si="273"/>
        <v>93607854.200000003</v>
      </c>
      <c r="I2554" s="14">
        <f>IF(F2554="GHS",H2554,H2554*Assumptions!$B$4)</f>
        <v>1010964825.3600001</v>
      </c>
      <c r="J2554" s="15" t="str">
        <f>INDEX(Assumptions!$B$8:$B$12,MATCH(B2554,Assumptions!$A$8:$A$12,0))</f>
        <v>FIFO</v>
      </c>
      <c r="K2554" s="16">
        <f>G2554/(1-INDEX(Assumptions!$D$8:$D$12,MATCH(B2554,Assumptions!$A$8:$A$12,0)))</f>
        <v>27640.658536585364</v>
      </c>
      <c r="L2554" s="16">
        <f t="shared" si="274"/>
        <v>679.96019999999999</v>
      </c>
      <c r="M2554" s="16">
        <f t="shared" si="275"/>
        <v>1382.0329268292683</v>
      </c>
      <c r="N2554" s="14">
        <f>E2554*(K2554-L2554-M2554)*IF(F2554="GHS",1,Assumptions!$B$4)</f>
        <v>1140910791.9367609</v>
      </c>
      <c r="O2554" s="15">
        <f t="shared" ca="1" si="276"/>
        <v>547</v>
      </c>
      <c r="P2554" s="15" t="str">
        <f t="shared" ca="1" si="277"/>
        <v>365d+</v>
      </c>
      <c r="Q2554" s="17">
        <f ca="1">IF(P2554="0-90d",0,IF(P2554="91-180d",INDEX(Assumptions!$F$8:$F$12,MATCH(B2554,Assumptions!$A$8:$A$12,0)),IF(P2554="181-365d",INDEX(Assumptions!$G$8:$G$12,MATCH(B2554,Assumptions!$A$8:$A$12,0)),INDEX(Assumptions!$H$8:$H$12,MATCH(B2554,Assumptions!$A$8:$A$12,0)))))</f>
        <v>0.5</v>
      </c>
      <c r="R2554" s="14">
        <f t="shared" ca="1" si="278"/>
        <v>505482412.68000007</v>
      </c>
      <c r="S2554" s="14">
        <f t="shared" ca="1" si="279"/>
        <v>505482412.68000007</v>
      </c>
      <c r="T2554" s="11" t="s">
        <v>25</v>
      </c>
      <c r="U2554" s="18" t="s">
        <v>26</v>
      </c>
    </row>
    <row r="2555" spans="1:21" ht="15" customHeight="1" x14ac:dyDescent="0.15">
      <c r="A2555" s="10" t="s">
        <v>2603</v>
      </c>
      <c r="B2555" s="11" t="s">
        <v>41</v>
      </c>
      <c r="C2555" s="11" t="s">
        <v>49</v>
      </c>
      <c r="D2555" s="12">
        <v>45898</v>
      </c>
      <c r="E2555" s="11">
        <v>4364</v>
      </c>
      <c r="F2555" s="11" t="s">
        <v>33</v>
      </c>
      <c r="G2555" s="13">
        <v>365.52</v>
      </c>
      <c r="H2555" s="14">
        <f t="shared" si="273"/>
        <v>1595129.28</v>
      </c>
      <c r="I2555" s="14">
        <f>IF(F2555="GHS",H2555,H2555*Assumptions!$B$4)</f>
        <v>1595129.28</v>
      </c>
      <c r="J2555" s="15" t="str">
        <f>INDEX(Assumptions!$B$8:$B$12,MATCH(B2555,Assumptions!$A$8:$A$12,0))</f>
        <v>Weighted Average</v>
      </c>
      <c r="K2555" s="16">
        <f>G2555/(1-INDEX(Assumptions!$D$8:$D$12,MATCH(B2555,Assumptions!$A$8:$A$12,0)))</f>
        <v>562.3384615384615</v>
      </c>
      <c r="L2555" s="16">
        <f t="shared" si="274"/>
        <v>10.965599999999998</v>
      </c>
      <c r="M2555" s="16">
        <f t="shared" si="275"/>
        <v>28.116923076923076</v>
      </c>
      <c r="N2555" s="14">
        <f>E2555*(K2555-L2555-M2555)*IF(F2555="GHS",1,Assumptions!$B$4)</f>
        <v>2283488.9154461538</v>
      </c>
      <c r="O2555" s="15">
        <f t="shared" ca="1" si="276"/>
        <v>388</v>
      </c>
      <c r="P2555" s="15" t="str">
        <f t="shared" ca="1" si="277"/>
        <v>365d+</v>
      </c>
      <c r="Q2555" s="17">
        <f ca="1">IF(P2555="0-90d",0,IF(P2555="91-180d",INDEX(Assumptions!$F$8:$F$12,MATCH(B2555,Assumptions!$A$8:$A$12,0)),IF(P2555="181-365d",INDEX(Assumptions!$G$8:$G$12,MATCH(B2555,Assumptions!$A$8:$A$12,0)),INDEX(Assumptions!$H$8:$H$12,MATCH(B2555,Assumptions!$A$8:$A$12,0)))))</f>
        <v>0.8</v>
      </c>
      <c r="R2555" s="14">
        <f t="shared" ca="1" si="278"/>
        <v>1276103.4240000001</v>
      </c>
      <c r="S2555" s="14">
        <f t="shared" ca="1" si="279"/>
        <v>319025.85599999991</v>
      </c>
      <c r="T2555" s="11" t="s">
        <v>25</v>
      </c>
      <c r="U2555" s="18" t="s">
        <v>26</v>
      </c>
    </row>
    <row r="2556" spans="1:21" ht="15" customHeight="1" x14ac:dyDescent="0.15">
      <c r="A2556" s="10" t="s">
        <v>2604</v>
      </c>
      <c r="B2556" s="11" t="s">
        <v>41</v>
      </c>
      <c r="C2556" s="11" t="s">
        <v>115</v>
      </c>
      <c r="D2556" s="12">
        <v>46131</v>
      </c>
      <c r="E2556" s="11">
        <v>1211</v>
      </c>
      <c r="F2556" s="11" t="s">
        <v>33</v>
      </c>
      <c r="G2556" s="13">
        <v>471.26</v>
      </c>
      <c r="H2556" s="14">
        <f t="shared" si="273"/>
        <v>570695.86</v>
      </c>
      <c r="I2556" s="14">
        <f>IF(F2556="GHS",H2556,H2556*Assumptions!$B$4)</f>
        <v>570695.86</v>
      </c>
      <c r="J2556" s="15" t="str">
        <f>INDEX(Assumptions!$B$8:$B$12,MATCH(B2556,Assumptions!$A$8:$A$12,0))</f>
        <v>Weighted Average</v>
      </c>
      <c r="K2556" s="16">
        <f>G2556/(1-INDEX(Assumptions!$D$8:$D$12,MATCH(B2556,Assumptions!$A$8:$A$12,0)))</f>
        <v>725.01538461538462</v>
      </c>
      <c r="L2556" s="16">
        <f t="shared" si="274"/>
        <v>14.137799999999999</v>
      </c>
      <c r="M2556" s="16">
        <f t="shared" si="275"/>
        <v>36.25076923076923</v>
      </c>
      <c r="N2556" s="14">
        <f>E2556*(K2556-L2556-M2556)*IF(F2556="GHS",1,Assumptions!$B$4)</f>
        <v>816973.07343076926</v>
      </c>
      <c r="O2556" s="15">
        <f t="shared" ca="1" si="276"/>
        <v>155</v>
      </c>
      <c r="P2556" s="15" t="str">
        <f t="shared" ca="1" si="277"/>
        <v>91-180d</v>
      </c>
      <c r="Q2556" s="17">
        <f ca="1">IF(P2556="0-90d",0,IF(P2556="91-180d",INDEX(Assumptions!$F$8:$F$12,MATCH(B2556,Assumptions!$A$8:$A$12,0)),IF(P2556="181-365d",INDEX(Assumptions!$G$8:$G$12,MATCH(B2556,Assumptions!$A$8:$A$12,0)),INDEX(Assumptions!$H$8:$H$12,MATCH(B2556,Assumptions!$A$8:$A$12,0)))))</f>
        <v>0.1</v>
      </c>
      <c r="R2556" s="14">
        <f t="shared" ca="1" si="278"/>
        <v>57069.586000000003</v>
      </c>
      <c r="S2556" s="14">
        <f t="shared" ca="1" si="279"/>
        <v>513626.27399999998</v>
      </c>
      <c r="T2556" s="11" t="s">
        <v>50</v>
      </c>
      <c r="U2556" s="18" t="s">
        <v>36</v>
      </c>
    </row>
    <row r="2557" spans="1:21" ht="15" customHeight="1" x14ac:dyDescent="0.15">
      <c r="A2557" s="10" t="s">
        <v>2605</v>
      </c>
      <c r="B2557" s="11" t="s">
        <v>41</v>
      </c>
      <c r="C2557" s="11" t="s">
        <v>115</v>
      </c>
      <c r="D2557" s="12">
        <v>46081</v>
      </c>
      <c r="E2557" s="11">
        <v>3606</v>
      </c>
      <c r="F2557" s="11" t="s">
        <v>33</v>
      </c>
      <c r="G2557" s="13">
        <v>814.86</v>
      </c>
      <c r="H2557" s="14">
        <f t="shared" si="273"/>
        <v>2938385.16</v>
      </c>
      <c r="I2557" s="14">
        <f>IF(F2557="GHS",H2557,H2557*Assumptions!$B$4)</f>
        <v>2938385.16</v>
      </c>
      <c r="J2557" s="15" t="str">
        <f>INDEX(Assumptions!$B$8:$B$12,MATCH(B2557,Assumptions!$A$8:$A$12,0))</f>
        <v>Weighted Average</v>
      </c>
      <c r="K2557" s="16">
        <f>G2557/(1-INDEX(Assumptions!$D$8:$D$12,MATCH(B2557,Assumptions!$A$8:$A$12,0)))</f>
        <v>1253.6307692307691</v>
      </c>
      <c r="L2557" s="16">
        <f t="shared" si="274"/>
        <v>24.445799999999998</v>
      </c>
      <c r="M2557" s="16">
        <f t="shared" si="275"/>
        <v>62.681538461538459</v>
      </c>
      <c r="N2557" s="14">
        <f>E2557*(K2557-L2557-M2557)*IF(F2557="GHS",1,Assumptions!$B$4)</f>
        <v>4206411.371353846</v>
      </c>
      <c r="O2557" s="15">
        <f t="shared" ca="1" si="276"/>
        <v>205</v>
      </c>
      <c r="P2557" s="15" t="str">
        <f t="shared" ca="1" si="277"/>
        <v>181-365d</v>
      </c>
      <c r="Q2557" s="17">
        <f ca="1">IF(P2557="0-90d",0,IF(P2557="91-180d",INDEX(Assumptions!$F$8:$F$12,MATCH(B2557,Assumptions!$A$8:$A$12,0)),IF(P2557="181-365d",INDEX(Assumptions!$G$8:$G$12,MATCH(B2557,Assumptions!$A$8:$A$12,0)),INDEX(Assumptions!$H$8:$H$12,MATCH(B2557,Assumptions!$A$8:$A$12,0)))))</f>
        <v>0.35</v>
      </c>
      <c r="R2557" s="14">
        <f t="shared" ca="1" si="278"/>
        <v>1028434.806</v>
      </c>
      <c r="S2557" s="14">
        <f t="shared" ca="1" si="279"/>
        <v>1909950.3540000003</v>
      </c>
      <c r="T2557" s="11" t="s">
        <v>25</v>
      </c>
      <c r="U2557" s="18" t="s">
        <v>36</v>
      </c>
    </row>
    <row r="2558" spans="1:21" ht="15" customHeight="1" x14ac:dyDescent="0.15">
      <c r="A2558" s="10" t="s">
        <v>2606</v>
      </c>
      <c r="B2558" s="11" t="s">
        <v>41</v>
      </c>
      <c r="C2558" s="11" t="s">
        <v>42</v>
      </c>
      <c r="D2558" s="12">
        <v>45955</v>
      </c>
      <c r="E2558" s="11">
        <v>3968</v>
      </c>
      <c r="F2558" s="11" t="s">
        <v>33</v>
      </c>
      <c r="G2558" s="13">
        <v>391.31</v>
      </c>
      <c r="H2558" s="14">
        <f t="shared" si="273"/>
        <v>1552718.08</v>
      </c>
      <c r="I2558" s="14">
        <f>IF(F2558="GHS",H2558,H2558*Assumptions!$B$4)</f>
        <v>1552718.08</v>
      </c>
      <c r="J2558" s="15" t="str">
        <f>INDEX(Assumptions!$B$8:$B$12,MATCH(B2558,Assumptions!$A$8:$A$12,0))</f>
        <v>Weighted Average</v>
      </c>
      <c r="K2558" s="16">
        <f>G2558/(1-INDEX(Assumptions!$D$8:$D$12,MATCH(B2558,Assumptions!$A$8:$A$12,0)))</f>
        <v>602.01538461538462</v>
      </c>
      <c r="L2558" s="16">
        <f t="shared" si="274"/>
        <v>11.7393</v>
      </c>
      <c r="M2558" s="16">
        <f t="shared" si="275"/>
        <v>30.100769230769231</v>
      </c>
      <c r="N2558" s="14">
        <f>E2558*(K2558-L2558-M2558)*IF(F2558="GHS",1,Assumptions!$B$4)</f>
        <v>2222775.6514461543</v>
      </c>
      <c r="O2558" s="15">
        <f t="shared" ca="1" si="276"/>
        <v>331</v>
      </c>
      <c r="P2558" s="15" t="str">
        <f t="shared" ca="1" si="277"/>
        <v>181-365d</v>
      </c>
      <c r="Q2558" s="17">
        <f ca="1">IF(P2558="0-90d",0,IF(P2558="91-180d",INDEX(Assumptions!$F$8:$F$12,MATCH(B2558,Assumptions!$A$8:$A$12,0)),IF(P2558="181-365d",INDEX(Assumptions!$G$8:$G$12,MATCH(B2558,Assumptions!$A$8:$A$12,0)),INDEX(Assumptions!$H$8:$H$12,MATCH(B2558,Assumptions!$A$8:$A$12,0)))))</f>
        <v>0.35</v>
      </c>
      <c r="R2558" s="14">
        <f t="shared" ca="1" si="278"/>
        <v>543451.32799999998</v>
      </c>
      <c r="S2558" s="14">
        <f t="shared" ca="1" si="279"/>
        <v>1009266.7520000001</v>
      </c>
      <c r="T2558" s="11" t="s">
        <v>25</v>
      </c>
      <c r="U2558" s="18" t="s">
        <v>26</v>
      </c>
    </row>
    <row r="2559" spans="1:21" ht="15" customHeight="1" x14ac:dyDescent="0.15">
      <c r="A2559" s="10" t="s">
        <v>2607</v>
      </c>
      <c r="B2559" s="11" t="s">
        <v>41</v>
      </c>
      <c r="C2559" s="11" t="s">
        <v>115</v>
      </c>
      <c r="D2559" s="12">
        <v>46106</v>
      </c>
      <c r="E2559" s="11">
        <v>647</v>
      </c>
      <c r="F2559" s="11" t="s">
        <v>33</v>
      </c>
      <c r="G2559" s="13">
        <v>605.02</v>
      </c>
      <c r="H2559" s="14">
        <f t="shared" si="273"/>
        <v>391447.94</v>
      </c>
      <c r="I2559" s="14">
        <f>IF(F2559="GHS",H2559,H2559*Assumptions!$B$4)</f>
        <v>391447.94</v>
      </c>
      <c r="J2559" s="15" t="str">
        <f>INDEX(Assumptions!$B$8:$B$12,MATCH(B2559,Assumptions!$A$8:$A$12,0))</f>
        <v>Weighted Average</v>
      </c>
      <c r="K2559" s="16">
        <f>G2559/(1-INDEX(Assumptions!$D$8:$D$12,MATCH(B2559,Assumptions!$A$8:$A$12,0)))</f>
        <v>930.8</v>
      </c>
      <c r="L2559" s="16">
        <f t="shared" si="274"/>
        <v>18.150599999999997</v>
      </c>
      <c r="M2559" s="16">
        <f t="shared" si="275"/>
        <v>46.54</v>
      </c>
      <c r="N2559" s="14">
        <f>E2559*(K2559-L2559-M2559)*IF(F2559="GHS",1,Assumptions!$B$4)</f>
        <v>560372.7818</v>
      </c>
      <c r="O2559" s="15">
        <f t="shared" ca="1" si="276"/>
        <v>180</v>
      </c>
      <c r="P2559" s="15" t="str">
        <f t="shared" ca="1" si="277"/>
        <v>91-180d</v>
      </c>
      <c r="Q2559" s="17">
        <f ca="1">IF(P2559="0-90d",0,IF(P2559="91-180d",INDEX(Assumptions!$F$8:$F$12,MATCH(B2559,Assumptions!$A$8:$A$12,0)),IF(P2559="181-365d",INDEX(Assumptions!$G$8:$G$12,MATCH(B2559,Assumptions!$A$8:$A$12,0)),INDEX(Assumptions!$H$8:$H$12,MATCH(B2559,Assumptions!$A$8:$A$12,0)))))</f>
        <v>0.1</v>
      </c>
      <c r="R2559" s="14">
        <f t="shared" ca="1" si="278"/>
        <v>39144.794000000002</v>
      </c>
      <c r="S2559" s="14">
        <f t="shared" ca="1" si="279"/>
        <v>352303.14600000001</v>
      </c>
      <c r="T2559" s="11" t="s">
        <v>25</v>
      </c>
      <c r="U2559" s="18" t="s">
        <v>26</v>
      </c>
    </row>
    <row r="2560" spans="1:21" ht="15" customHeight="1" x14ac:dyDescent="0.15">
      <c r="A2560" s="10" t="s">
        <v>2608</v>
      </c>
      <c r="B2560" s="11" t="s">
        <v>41</v>
      </c>
      <c r="C2560" s="11" t="s">
        <v>49</v>
      </c>
      <c r="D2560" s="12">
        <v>45799</v>
      </c>
      <c r="E2560" s="11">
        <v>3405</v>
      </c>
      <c r="F2560" s="11" t="s">
        <v>33</v>
      </c>
      <c r="G2560" s="13">
        <v>245.7</v>
      </c>
      <c r="H2560" s="14">
        <f t="shared" si="273"/>
        <v>836608.5</v>
      </c>
      <c r="I2560" s="14">
        <f>IF(F2560="GHS",H2560,H2560*Assumptions!$B$4)</f>
        <v>836608.5</v>
      </c>
      <c r="J2560" s="15" t="str">
        <f>INDEX(Assumptions!$B$8:$B$12,MATCH(B2560,Assumptions!$A$8:$A$12,0))</f>
        <v>Weighted Average</v>
      </c>
      <c r="K2560" s="16">
        <f>G2560/(1-INDEX(Assumptions!$D$8:$D$12,MATCH(B2560,Assumptions!$A$8:$A$12,0)))</f>
        <v>377.99999999999994</v>
      </c>
      <c r="L2560" s="16">
        <f t="shared" si="274"/>
        <v>7.3709999999999996</v>
      </c>
      <c r="M2560" s="16">
        <f t="shared" si="275"/>
        <v>18.899999999999999</v>
      </c>
      <c r="N2560" s="14">
        <f>E2560*(K2560-L2560-M2560)*IF(F2560="GHS",1,Assumptions!$B$4)</f>
        <v>1197637.2449999999</v>
      </c>
      <c r="O2560" s="15">
        <f t="shared" ca="1" si="276"/>
        <v>487</v>
      </c>
      <c r="P2560" s="15" t="str">
        <f t="shared" ca="1" si="277"/>
        <v>365d+</v>
      </c>
      <c r="Q2560" s="17">
        <f ca="1">IF(P2560="0-90d",0,IF(P2560="91-180d",INDEX(Assumptions!$F$8:$F$12,MATCH(B2560,Assumptions!$A$8:$A$12,0)),IF(P2560="181-365d",INDEX(Assumptions!$G$8:$G$12,MATCH(B2560,Assumptions!$A$8:$A$12,0)),INDEX(Assumptions!$H$8:$H$12,MATCH(B2560,Assumptions!$A$8:$A$12,0)))))</f>
        <v>0.8</v>
      </c>
      <c r="R2560" s="14">
        <f t="shared" ca="1" si="278"/>
        <v>669286.80000000005</v>
      </c>
      <c r="S2560" s="14">
        <f t="shared" ca="1" si="279"/>
        <v>167321.69999999995</v>
      </c>
      <c r="T2560" s="11" t="s">
        <v>25</v>
      </c>
      <c r="U2560" s="18" t="s">
        <v>26</v>
      </c>
    </row>
    <row r="2561" spans="1:21" ht="15" customHeight="1" x14ac:dyDescent="0.15">
      <c r="A2561" s="10" t="s">
        <v>2609</v>
      </c>
      <c r="B2561" s="11" t="s">
        <v>22</v>
      </c>
      <c r="C2561" s="11" t="s">
        <v>23</v>
      </c>
      <c r="D2561" s="12">
        <v>46036</v>
      </c>
      <c r="E2561" s="11">
        <v>4572</v>
      </c>
      <c r="F2561" s="11" t="s">
        <v>24</v>
      </c>
      <c r="G2561" s="13">
        <v>24431.45</v>
      </c>
      <c r="H2561" s="14">
        <f t="shared" si="273"/>
        <v>111700589.40000001</v>
      </c>
      <c r="I2561" s="14">
        <f>IF(F2561="GHS",H2561,H2561*Assumptions!$B$4)</f>
        <v>1206366365.5200002</v>
      </c>
      <c r="J2561" s="15" t="str">
        <f>INDEX(Assumptions!$B$8:$B$12,MATCH(B2561,Assumptions!$A$8:$A$12,0))</f>
        <v>FIFO</v>
      </c>
      <c r="K2561" s="16">
        <f>G2561/(1-INDEX(Assumptions!$D$8:$D$12,MATCH(B2561,Assumptions!$A$8:$A$12,0)))</f>
        <v>29794.451219512193</v>
      </c>
      <c r="L2561" s="16">
        <f t="shared" si="274"/>
        <v>732.94349999999997</v>
      </c>
      <c r="M2561" s="16">
        <f t="shared" si="275"/>
        <v>1489.7225609756097</v>
      </c>
      <c r="N2561" s="14">
        <f>E2561*(K2561-L2561-M2561)*IF(F2561="GHS",1,Assumptions!$B$4)</f>
        <v>1361428578.844156</v>
      </c>
      <c r="O2561" s="15">
        <f t="shared" ca="1" si="276"/>
        <v>250</v>
      </c>
      <c r="P2561" s="15" t="str">
        <f t="shared" ca="1" si="277"/>
        <v>181-365d</v>
      </c>
      <c r="Q2561" s="17">
        <f ca="1">IF(P2561="0-90d",0,IF(P2561="91-180d",INDEX(Assumptions!$F$8:$F$12,MATCH(B2561,Assumptions!$A$8:$A$12,0)),IF(P2561="181-365d",INDEX(Assumptions!$G$8:$G$12,MATCH(B2561,Assumptions!$A$8:$A$12,0)),INDEX(Assumptions!$H$8:$H$12,MATCH(B2561,Assumptions!$A$8:$A$12,0)))))</f>
        <v>0.15</v>
      </c>
      <c r="R2561" s="14">
        <f t="shared" ca="1" si="278"/>
        <v>180954954.82800004</v>
      </c>
      <c r="S2561" s="14">
        <f t="shared" ca="1" si="279"/>
        <v>1025411410.6920002</v>
      </c>
      <c r="T2561" s="11" t="s">
        <v>25</v>
      </c>
      <c r="U2561" s="18" t="s">
        <v>36</v>
      </c>
    </row>
    <row r="2562" spans="1:21" ht="15" customHeight="1" x14ac:dyDescent="0.15">
      <c r="A2562" s="10" t="s">
        <v>2610</v>
      </c>
      <c r="B2562" s="11" t="s">
        <v>28</v>
      </c>
      <c r="C2562" s="11" t="s">
        <v>55</v>
      </c>
      <c r="D2562" s="12">
        <v>46069</v>
      </c>
      <c r="E2562" s="11">
        <v>2528</v>
      </c>
      <c r="F2562" s="11" t="s">
        <v>24</v>
      </c>
      <c r="G2562" s="13">
        <v>8846.83</v>
      </c>
      <c r="H2562" s="14">
        <f t="shared" ref="H2562:H2625" si="280">E2562*G2562</f>
        <v>22364786.239999998</v>
      </c>
      <c r="I2562" s="14">
        <f>IF(F2562="GHS",H2562,H2562*Assumptions!$B$4)</f>
        <v>241539691.39199999</v>
      </c>
      <c r="J2562" s="15" t="str">
        <f>INDEX(Assumptions!$B$8:$B$12,MATCH(B2562,Assumptions!$A$8:$A$12,0))</f>
        <v>Fair Value Less Costs to Sell</v>
      </c>
      <c r="K2562" s="16">
        <f>G2562/(1-INDEX(Assumptions!$D$8:$D$12,MATCH(B2562,Assumptions!$A$8:$A$12,0)))</f>
        <v>10053.215909090908</v>
      </c>
      <c r="L2562" s="16">
        <f t="shared" ref="L2562:L2625" si="281">G2562*0.03</f>
        <v>265.4049</v>
      </c>
      <c r="M2562" s="16">
        <f t="shared" ref="M2562:M2625" si="282">K2562*0.05</f>
        <v>502.66079545454545</v>
      </c>
      <c r="N2562" s="14">
        <f>E2562*(K2562-L2562-M2562)*IF(F2562="GHS",1,Assumptions!$B$4)</f>
        <v>253506885.19278547</v>
      </c>
      <c r="O2562" s="15">
        <f t="shared" ref="O2562:O2625" ca="1" si="283">TODAY()-D2562</f>
        <v>217</v>
      </c>
      <c r="P2562" s="15" t="str">
        <f t="shared" ref="P2562:P2625" ca="1" si="284">IF(O2562&lt;=90,"0-90d",IF(O2562&lt;=180,"91-180d",IF(O2562&lt;=365,"181-365d","365d+")))</f>
        <v>181-365d</v>
      </c>
      <c r="Q2562" s="17">
        <f ca="1">IF(P2562="0-90d",0,IF(P2562="91-180d",INDEX(Assumptions!$F$8:$F$12,MATCH(B2562,Assumptions!$A$8:$A$12,0)),IF(P2562="181-365d",INDEX(Assumptions!$G$8:$G$12,MATCH(B2562,Assumptions!$A$8:$A$12,0)),INDEX(Assumptions!$H$8:$H$12,MATCH(B2562,Assumptions!$A$8:$A$12,0)))))</f>
        <v>0.1</v>
      </c>
      <c r="R2562" s="14">
        <f t="shared" ref="R2562:R2625" ca="1" si="285">I2562*Q2562</f>
        <v>24153969.139200002</v>
      </c>
      <c r="S2562" s="14">
        <f t="shared" ref="S2562:S2625" ca="1" si="286">IF(T2562="Held on Consignment (Not Owned)",0,MIN(I2562-R2562,N2562))</f>
        <v>217385722.25279999</v>
      </c>
      <c r="T2562" s="11" t="s">
        <v>25</v>
      </c>
      <c r="U2562" s="18" t="s">
        <v>26</v>
      </c>
    </row>
    <row r="2563" spans="1:21" ht="15" customHeight="1" x14ac:dyDescent="0.15">
      <c r="A2563" s="10" t="s">
        <v>2611</v>
      </c>
      <c r="B2563" s="11" t="s">
        <v>28</v>
      </c>
      <c r="C2563" s="11" t="s">
        <v>35</v>
      </c>
      <c r="D2563" s="12">
        <v>45972</v>
      </c>
      <c r="E2563" s="11">
        <v>3621</v>
      </c>
      <c r="F2563" s="11" t="s">
        <v>24</v>
      </c>
      <c r="G2563" s="13">
        <v>6200.43</v>
      </c>
      <c r="H2563" s="14">
        <f t="shared" si="280"/>
        <v>22451757.030000001</v>
      </c>
      <c r="I2563" s="14">
        <f>IF(F2563="GHS",H2563,H2563*Assumptions!$B$4)</f>
        <v>242478975.92400002</v>
      </c>
      <c r="J2563" s="15" t="str">
        <f>INDEX(Assumptions!$B$8:$B$12,MATCH(B2563,Assumptions!$A$8:$A$12,0))</f>
        <v>Fair Value Less Costs to Sell</v>
      </c>
      <c r="K2563" s="16">
        <f>G2563/(1-INDEX(Assumptions!$D$8:$D$12,MATCH(B2563,Assumptions!$A$8:$A$12,0)))</f>
        <v>7045.943181818182</v>
      </c>
      <c r="L2563" s="16">
        <f t="shared" si="281"/>
        <v>186.0129</v>
      </c>
      <c r="M2563" s="16">
        <f t="shared" si="282"/>
        <v>352.29715909090913</v>
      </c>
      <c r="N2563" s="14">
        <f>E2563*(K2563-L2563-M2563)*IF(F2563="GHS",1,Assumptions!$B$4)</f>
        <v>254492707.00387093</v>
      </c>
      <c r="O2563" s="15">
        <f t="shared" ca="1" si="283"/>
        <v>314</v>
      </c>
      <c r="P2563" s="15" t="str">
        <f t="shared" ca="1" si="284"/>
        <v>181-365d</v>
      </c>
      <c r="Q2563" s="17">
        <f ca="1">IF(P2563="0-90d",0,IF(P2563="91-180d",INDEX(Assumptions!$F$8:$F$12,MATCH(B2563,Assumptions!$A$8:$A$12,0)),IF(P2563="181-365d",INDEX(Assumptions!$G$8:$G$12,MATCH(B2563,Assumptions!$A$8:$A$12,0)),INDEX(Assumptions!$H$8:$H$12,MATCH(B2563,Assumptions!$A$8:$A$12,0)))))</f>
        <v>0.1</v>
      </c>
      <c r="R2563" s="14">
        <f t="shared" ca="1" si="285"/>
        <v>24247897.592400003</v>
      </c>
      <c r="S2563" s="14">
        <f t="shared" ca="1" si="286"/>
        <v>218231078.33160001</v>
      </c>
      <c r="T2563" s="11" t="s">
        <v>25</v>
      </c>
      <c r="U2563" s="18" t="s">
        <v>26</v>
      </c>
    </row>
    <row r="2564" spans="1:21" ht="15" customHeight="1" x14ac:dyDescent="0.15">
      <c r="A2564" s="10" t="s">
        <v>2612</v>
      </c>
      <c r="B2564" s="11" t="s">
        <v>31</v>
      </c>
      <c r="C2564" s="11" t="s">
        <v>76</v>
      </c>
      <c r="D2564" s="12">
        <v>45981</v>
      </c>
      <c r="E2564" s="11">
        <v>3746</v>
      </c>
      <c r="F2564" s="11" t="s">
        <v>33</v>
      </c>
      <c r="G2564" s="13">
        <v>1415.88</v>
      </c>
      <c r="H2564" s="14">
        <f t="shared" si="280"/>
        <v>5303886.4800000004</v>
      </c>
      <c r="I2564" s="14">
        <f>IF(F2564="GHS",H2564,H2564*Assumptions!$B$4)</f>
        <v>5303886.4800000004</v>
      </c>
      <c r="J2564" s="15" t="str">
        <f>INDEX(Assumptions!$B$8:$B$12,MATCH(B2564,Assumptions!$A$8:$A$12,0))</f>
        <v>Weighted Average</v>
      </c>
      <c r="K2564" s="16">
        <f>G2564/(1-INDEX(Assumptions!$D$8:$D$12,MATCH(B2564,Assumptions!$A$8:$A$12,0)))</f>
        <v>1966.5000000000002</v>
      </c>
      <c r="L2564" s="16">
        <f t="shared" si="281"/>
        <v>42.476399999999998</v>
      </c>
      <c r="M2564" s="16">
        <f t="shared" si="282"/>
        <v>98.325000000000017</v>
      </c>
      <c r="N2564" s="14">
        <f>E2564*(K2564-L2564-M2564)*IF(F2564="GHS",1,Assumptions!$B$4)</f>
        <v>6839066.9556000009</v>
      </c>
      <c r="O2564" s="15">
        <f t="shared" ca="1" si="283"/>
        <v>305</v>
      </c>
      <c r="P2564" s="15" t="str">
        <f t="shared" ca="1" si="284"/>
        <v>181-365d</v>
      </c>
      <c r="Q2564" s="17">
        <f ca="1">IF(P2564="0-90d",0,IF(P2564="91-180d",INDEX(Assumptions!$F$8:$F$12,MATCH(B2564,Assumptions!$A$8:$A$12,0)),IF(P2564="181-365d",INDEX(Assumptions!$G$8:$G$12,MATCH(B2564,Assumptions!$A$8:$A$12,0)),INDEX(Assumptions!$H$8:$H$12,MATCH(B2564,Assumptions!$A$8:$A$12,0)))))</f>
        <v>0.2</v>
      </c>
      <c r="R2564" s="14">
        <f t="shared" ca="1" si="285"/>
        <v>1060777.2960000001</v>
      </c>
      <c r="S2564" s="14">
        <f t="shared" si="286"/>
        <v>0</v>
      </c>
      <c r="T2564" s="11" t="s">
        <v>39</v>
      </c>
      <c r="U2564" s="18" t="s">
        <v>26</v>
      </c>
    </row>
    <row r="2565" spans="1:21" ht="15" customHeight="1" x14ac:dyDescent="0.15">
      <c r="A2565" s="10" t="s">
        <v>2613</v>
      </c>
      <c r="B2565" s="11" t="s">
        <v>31</v>
      </c>
      <c r="C2565" s="11" t="s">
        <v>76</v>
      </c>
      <c r="D2565" s="12">
        <v>46182</v>
      </c>
      <c r="E2565" s="11">
        <v>77</v>
      </c>
      <c r="F2565" s="11" t="s">
        <v>33</v>
      </c>
      <c r="G2565" s="13">
        <v>3446.3</v>
      </c>
      <c r="H2565" s="14">
        <f t="shared" si="280"/>
        <v>265365.10000000003</v>
      </c>
      <c r="I2565" s="14">
        <f>IF(F2565="GHS",H2565,H2565*Assumptions!$B$4)</f>
        <v>265365.10000000003</v>
      </c>
      <c r="J2565" s="15" t="str">
        <f>INDEX(Assumptions!$B$8:$B$12,MATCH(B2565,Assumptions!$A$8:$A$12,0))</f>
        <v>Weighted Average</v>
      </c>
      <c r="K2565" s="16">
        <f>G2565/(1-INDEX(Assumptions!$D$8:$D$12,MATCH(B2565,Assumptions!$A$8:$A$12,0)))</f>
        <v>4786.5277777777783</v>
      </c>
      <c r="L2565" s="16">
        <f t="shared" si="281"/>
        <v>103.389</v>
      </c>
      <c r="M2565" s="16">
        <f t="shared" si="282"/>
        <v>239.32638888888891</v>
      </c>
      <c r="N2565" s="14">
        <f>E2565*(K2565-L2565-M2565)*IF(F2565="GHS",1,Assumptions!$B$4)</f>
        <v>342173.55394444452</v>
      </c>
      <c r="O2565" s="15">
        <f t="shared" ca="1" si="283"/>
        <v>104</v>
      </c>
      <c r="P2565" s="15" t="str">
        <f t="shared" ca="1" si="284"/>
        <v>91-180d</v>
      </c>
      <c r="Q2565" s="17">
        <f ca="1">IF(P2565="0-90d",0,IF(P2565="91-180d",INDEX(Assumptions!$F$8:$F$12,MATCH(B2565,Assumptions!$A$8:$A$12,0)),IF(P2565="181-365d",INDEX(Assumptions!$G$8:$G$12,MATCH(B2565,Assumptions!$A$8:$A$12,0)),INDEX(Assumptions!$H$8:$H$12,MATCH(B2565,Assumptions!$A$8:$A$12,0)))))</f>
        <v>0.05</v>
      </c>
      <c r="R2565" s="14">
        <f t="shared" ca="1" si="285"/>
        <v>13268.255000000003</v>
      </c>
      <c r="S2565" s="14">
        <f t="shared" ca="1" si="286"/>
        <v>252096.84500000003</v>
      </c>
      <c r="T2565" s="11" t="s">
        <v>25</v>
      </c>
      <c r="U2565" s="18" t="s">
        <v>26</v>
      </c>
    </row>
    <row r="2566" spans="1:21" ht="15" customHeight="1" x14ac:dyDescent="0.15">
      <c r="A2566" s="10" t="s">
        <v>2614</v>
      </c>
      <c r="B2566" s="11" t="s">
        <v>46</v>
      </c>
      <c r="C2566" s="11" t="s">
        <v>47</v>
      </c>
      <c r="D2566" s="12">
        <v>46076</v>
      </c>
      <c r="E2566" s="11">
        <v>3048</v>
      </c>
      <c r="F2566" s="11" t="s">
        <v>33</v>
      </c>
      <c r="G2566" s="13">
        <v>483204.48</v>
      </c>
      <c r="H2566" s="14">
        <f t="shared" si="280"/>
        <v>1472807255.04</v>
      </c>
      <c r="I2566" s="14">
        <f>IF(F2566="GHS",H2566,H2566*Assumptions!$B$4)</f>
        <v>1472807255.04</v>
      </c>
      <c r="J2566" s="15" t="str">
        <f>INDEX(Assumptions!$B$8:$B$12,MATCH(B2566,Assumptions!$A$8:$A$12,0))</f>
        <v>Specific Identification</v>
      </c>
      <c r="K2566" s="16">
        <f>G2566/(1-INDEX(Assumptions!$D$8:$D$12,MATCH(B2566,Assumptions!$A$8:$A$12,0)))</f>
        <v>619492.92307692301</v>
      </c>
      <c r="L2566" s="16">
        <f t="shared" si="281"/>
        <v>14496.134399999999</v>
      </c>
      <c r="M2566" s="16">
        <f t="shared" si="282"/>
        <v>30974.646153846152</v>
      </c>
      <c r="N2566" s="14">
        <f>E2566*(K2566-L2566-M2566)*IF(F2566="GHS",1,Assumptions!$B$4)</f>
        <v>1749619490.4103382</v>
      </c>
      <c r="O2566" s="15">
        <f t="shared" ca="1" si="283"/>
        <v>210</v>
      </c>
      <c r="P2566" s="15" t="str">
        <f t="shared" ca="1" si="284"/>
        <v>181-365d</v>
      </c>
      <c r="Q2566" s="17">
        <f ca="1">IF(P2566="0-90d",0,IF(P2566="91-180d",INDEX(Assumptions!$F$8:$F$12,MATCH(B2566,Assumptions!$A$8:$A$12,0)),IF(P2566="181-365d",INDEX(Assumptions!$G$8:$G$12,MATCH(B2566,Assumptions!$A$8:$A$12,0)),INDEX(Assumptions!$H$8:$H$12,MATCH(B2566,Assumptions!$A$8:$A$12,0)))))</f>
        <v>0.05</v>
      </c>
      <c r="R2566" s="14">
        <f t="shared" ca="1" si="285"/>
        <v>73640362.752000004</v>
      </c>
      <c r="S2566" s="14">
        <f t="shared" ca="1" si="286"/>
        <v>1399166892.2879999</v>
      </c>
      <c r="T2566" s="11" t="s">
        <v>25</v>
      </c>
      <c r="U2566" s="18" t="s">
        <v>36</v>
      </c>
    </row>
    <row r="2567" spans="1:21" ht="15" customHeight="1" x14ac:dyDescent="0.15">
      <c r="A2567" s="10" t="s">
        <v>2615</v>
      </c>
      <c r="B2567" s="11" t="s">
        <v>31</v>
      </c>
      <c r="C2567" s="11" t="s">
        <v>63</v>
      </c>
      <c r="D2567" s="12">
        <v>46023</v>
      </c>
      <c r="E2567" s="11">
        <v>2341</v>
      </c>
      <c r="F2567" s="11" t="s">
        <v>33</v>
      </c>
      <c r="G2567" s="13">
        <v>2011.7</v>
      </c>
      <c r="H2567" s="14">
        <f t="shared" si="280"/>
        <v>4709389.7</v>
      </c>
      <c r="I2567" s="14">
        <f>IF(F2567="GHS",H2567,H2567*Assumptions!$B$4)</f>
        <v>4709389.7</v>
      </c>
      <c r="J2567" s="15" t="str">
        <f>INDEX(Assumptions!$B$8:$B$12,MATCH(B2567,Assumptions!$A$8:$A$12,0))</f>
        <v>Weighted Average</v>
      </c>
      <c r="K2567" s="16">
        <f>G2567/(1-INDEX(Assumptions!$D$8:$D$12,MATCH(B2567,Assumptions!$A$8:$A$12,0)))</f>
        <v>2794.0277777777778</v>
      </c>
      <c r="L2567" s="16">
        <f t="shared" si="281"/>
        <v>60.350999999999999</v>
      </c>
      <c r="M2567" s="16">
        <f t="shared" si="282"/>
        <v>139.70138888888889</v>
      </c>
      <c r="N2567" s="14">
        <f>E2567*(K2567-L2567-M2567)*IF(F2567="GHS",1,Assumptions!$B$4)</f>
        <v>6072496.3853888893</v>
      </c>
      <c r="O2567" s="15">
        <f t="shared" ca="1" si="283"/>
        <v>263</v>
      </c>
      <c r="P2567" s="15" t="str">
        <f t="shared" ca="1" si="284"/>
        <v>181-365d</v>
      </c>
      <c r="Q2567" s="17">
        <f ca="1">IF(P2567="0-90d",0,IF(P2567="91-180d",INDEX(Assumptions!$F$8:$F$12,MATCH(B2567,Assumptions!$A$8:$A$12,0)),IF(P2567="181-365d",INDEX(Assumptions!$G$8:$G$12,MATCH(B2567,Assumptions!$A$8:$A$12,0)),INDEX(Assumptions!$H$8:$H$12,MATCH(B2567,Assumptions!$A$8:$A$12,0)))))</f>
        <v>0.2</v>
      </c>
      <c r="R2567" s="14">
        <f t="shared" ca="1" si="285"/>
        <v>941877.94000000006</v>
      </c>
      <c r="S2567" s="14">
        <f t="shared" ca="1" si="286"/>
        <v>3767511.7600000002</v>
      </c>
      <c r="T2567" s="11" t="s">
        <v>25</v>
      </c>
      <c r="U2567" s="18" t="s">
        <v>26</v>
      </c>
    </row>
    <row r="2568" spans="1:21" ht="15" customHeight="1" x14ac:dyDescent="0.15">
      <c r="A2568" s="10" t="s">
        <v>2616</v>
      </c>
      <c r="B2568" s="11" t="s">
        <v>22</v>
      </c>
      <c r="C2568" s="11" t="s">
        <v>23</v>
      </c>
      <c r="D2568" s="12">
        <v>46207</v>
      </c>
      <c r="E2568" s="11">
        <v>106</v>
      </c>
      <c r="F2568" s="11" t="s">
        <v>24</v>
      </c>
      <c r="G2568" s="13">
        <v>18799.22</v>
      </c>
      <c r="H2568" s="14">
        <f t="shared" si="280"/>
        <v>1992717.32</v>
      </c>
      <c r="I2568" s="14">
        <f>IF(F2568="GHS",H2568,H2568*Assumptions!$B$4)</f>
        <v>21521347.056000002</v>
      </c>
      <c r="J2568" s="15" t="str">
        <f>INDEX(Assumptions!$B$8:$B$12,MATCH(B2568,Assumptions!$A$8:$A$12,0))</f>
        <v>FIFO</v>
      </c>
      <c r="K2568" s="16">
        <f>G2568/(1-INDEX(Assumptions!$D$8:$D$12,MATCH(B2568,Assumptions!$A$8:$A$12,0)))</f>
        <v>22925.878048780487</v>
      </c>
      <c r="L2568" s="16">
        <f t="shared" si="281"/>
        <v>563.97659999999996</v>
      </c>
      <c r="M2568" s="16">
        <f t="shared" si="282"/>
        <v>1146.2939024390244</v>
      </c>
      <c r="N2568" s="14">
        <f>E2568*(K2568-L2568-M2568)*IF(F2568="GHS",1,Assumptions!$B$4)</f>
        <v>24287627.519051712</v>
      </c>
      <c r="O2568" s="15">
        <f t="shared" ca="1" si="283"/>
        <v>79</v>
      </c>
      <c r="P2568" s="15" t="str">
        <f t="shared" ca="1" si="284"/>
        <v>0-90d</v>
      </c>
      <c r="Q2568" s="17">
        <f ca="1">IF(P2568="0-90d",0,IF(P2568="91-180d",INDEX(Assumptions!$F$8:$F$12,MATCH(B2568,Assumptions!$A$8:$A$12,0)),IF(P2568="181-365d",INDEX(Assumptions!$G$8:$G$12,MATCH(B2568,Assumptions!$A$8:$A$12,0)),INDEX(Assumptions!$H$8:$H$12,MATCH(B2568,Assumptions!$A$8:$A$12,0)))))</f>
        <v>0</v>
      </c>
      <c r="R2568" s="14">
        <f t="shared" ca="1" si="285"/>
        <v>0</v>
      </c>
      <c r="S2568" s="14">
        <f t="shared" si="286"/>
        <v>0</v>
      </c>
      <c r="T2568" s="11" t="s">
        <v>39</v>
      </c>
      <c r="U2568" s="18" t="s">
        <v>36</v>
      </c>
    </row>
    <row r="2569" spans="1:21" ht="15" customHeight="1" x14ac:dyDescent="0.15">
      <c r="A2569" s="10" t="s">
        <v>2617</v>
      </c>
      <c r="B2569" s="11" t="s">
        <v>28</v>
      </c>
      <c r="C2569" s="11" t="s">
        <v>38</v>
      </c>
      <c r="D2569" s="12">
        <v>46004</v>
      </c>
      <c r="E2569" s="11">
        <v>44</v>
      </c>
      <c r="F2569" s="11" t="s">
        <v>24</v>
      </c>
      <c r="G2569" s="13">
        <v>6064.32</v>
      </c>
      <c r="H2569" s="14">
        <f t="shared" si="280"/>
        <v>266830.07999999996</v>
      </c>
      <c r="I2569" s="14">
        <f>IF(F2569="GHS",H2569,H2569*Assumptions!$B$4)</f>
        <v>2881764.8639999996</v>
      </c>
      <c r="J2569" s="15" t="str">
        <f>INDEX(Assumptions!$B$8:$B$12,MATCH(B2569,Assumptions!$A$8:$A$12,0))</f>
        <v>Fair Value Less Costs to Sell</v>
      </c>
      <c r="K2569" s="16">
        <f>G2569/(1-INDEX(Assumptions!$D$8:$D$12,MATCH(B2569,Assumptions!$A$8:$A$12,0)))</f>
        <v>6891.272727272727</v>
      </c>
      <c r="L2569" s="16">
        <f t="shared" si="281"/>
        <v>181.92959999999999</v>
      </c>
      <c r="M2569" s="16">
        <f t="shared" si="282"/>
        <v>344.56363636363636</v>
      </c>
      <c r="N2569" s="14">
        <f>E2569*(K2569-L2569-M2569)*IF(F2569="GHS",1,Assumptions!$B$4)</f>
        <v>3024543.2140799994</v>
      </c>
      <c r="O2569" s="15">
        <f t="shared" ca="1" si="283"/>
        <v>282</v>
      </c>
      <c r="P2569" s="15" t="str">
        <f t="shared" ca="1" si="284"/>
        <v>181-365d</v>
      </c>
      <c r="Q2569" s="17">
        <f ca="1">IF(P2569="0-90d",0,IF(P2569="91-180d",INDEX(Assumptions!$F$8:$F$12,MATCH(B2569,Assumptions!$A$8:$A$12,0)),IF(P2569="181-365d",INDEX(Assumptions!$G$8:$G$12,MATCH(B2569,Assumptions!$A$8:$A$12,0)),INDEX(Assumptions!$H$8:$H$12,MATCH(B2569,Assumptions!$A$8:$A$12,0)))))</f>
        <v>0.1</v>
      </c>
      <c r="R2569" s="14">
        <f t="shared" ca="1" si="285"/>
        <v>288176.48639999999</v>
      </c>
      <c r="S2569" s="14">
        <f t="shared" ca="1" si="286"/>
        <v>2593588.3775999998</v>
      </c>
      <c r="T2569" s="11" t="s">
        <v>25</v>
      </c>
      <c r="U2569" s="18" t="s">
        <v>26</v>
      </c>
    </row>
    <row r="2570" spans="1:21" ht="15" customHeight="1" x14ac:dyDescent="0.15">
      <c r="A2570" s="10" t="s">
        <v>2618</v>
      </c>
      <c r="B2570" s="11" t="s">
        <v>28</v>
      </c>
      <c r="C2570" s="11" t="s">
        <v>55</v>
      </c>
      <c r="D2570" s="12">
        <v>45903</v>
      </c>
      <c r="E2570" s="11">
        <v>2830</v>
      </c>
      <c r="F2570" s="11" t="s">
        <v>24</v>
      </c>
      <c r="G2570" s="13">
        <v>3680.78</v>
      </c>
      <c r="H2570" s="14">
        <f t="shared" si="280"/>
        <v>10416607.4</v>
      </c>
      <c r="I2570" s="14">
        <f>IF(F2570="GHS",H2570,H2570*Assumptions!$B$4)</f>
        <v>112499359.92000002</v>
      </c>
      <c r="J2570" s="15" t="str">
        <f>INDEX(Assumptions!$B$8:$B$12,MATCH(B2570,Assumptions!$A$8:$A$12,0))</f>
        <v>Fair Value Less Costs to Sell</v>
      </c>
      <c r="K2570" s="16">
        <f>G2570/(1-INDEX(Assumptions!$D$8:$D$12,MATCH(B2570,Assumptions!$A$8:$A$12,0)))</f>
        <v>4182.704545454546</v>
      </c>
      <c r="L2570" s="16">
        <f t="shared" si="281"/>
        <v>110.4234</v>
      </c>
      <c r="M2570" s="16">
        <f t="shared" si="282"/>
        <v>209.13522727272732</v>
      </c>
      <c r="N2570" s="14">
        <f>E2570*(K2570-L2570-M2570)*IF(F2570="GHS",1,Assumptions!$B$4)</f>
        <v>118073191.8433091</v>
      </c>
      <c r="O2570" s="15">
        <f t="shared" ca="1" si="283"/>
        <v>383</v>
      </c>
      <c r="P2570" s="15" t="str">
        <f t="shared" ca="1" si="284"/>
        <v>365d+</v>
      </c>
      <c r="Q2570" s="17">
        <f ca="1">IF(P2570="0-90d",0,IF(P2570="91-180d",INDEX(Assumptions!$F$8:$F$12,MATCH(B2570,Assumptions!$A$8:$A$12,0)),IF(P2570="181-365d",INDEX(Assumptions!$G$8:$G$12,MATCH(B2570,Assumptions!$A$8:$A$12,0)),INDEX(Assumptions!$H$8:$H$12,MATCH(B2570,Assumptions!$A$8:$A$12,0)))))</f>
        <v>0.4</v>
      </c>
      <c r="R2570" s="14">
        <f t="shared" ca="1" si="285"/>
        <v>44999743.96800001</v>
      </c>
      <c r="S2570" s="14">
        <f t="shared" ca="1" si="286"/>
        <v>67499615.952000007</v>
      </c>
      <c r="T2570" s="11" t="s">
        <v>25</v>
      </c>
      <c r="U2570" s="18" t="s">
        <v>26</v>
      </c>
    </row>
    <row r="2571" spans="1:21" ht="15" customHeight="1" x14ac:dyDescent="0.15">
      <c r="A2571" s="10" t="s">
        <v>2619</v>
      </c>
      <c r="B2571" s="11" t="s">
        <v>31</v>
      </c>
      <c r="C2571" s="11" t="s">
        <v>76</v>
      </c>
      <c r="D2571" s="12">
        <v>46221</v>
      </c>
      <c r="E2571" s="11">
        <v>3654</v>
      </c>
      <c r="F2571" s="11" t="s">
        <v>33</v>
      </c>
      <c r="G2571" s="13">
        <v>1951.75</v>
      </c>
      <c r="H2571" s="14">
        <f t="shared" si="280"/>
        <v>7131694.5</v>
      </c>
      <c r="I2571" s="14">
        <f>IF(F2571="GHS",H2571,H2571*Assumptions!$B$4)</f>
        <v>7131694.5</v>
      </c>
      <c r="J2571" s="15" t="str">
        <f>INDEX(Assumptions!$B$8:$B$12,MATCH(B2571,Assumptions!$A$8:$A$12,0))</f>
        <v>Weighted Average</v>
      </c>
      <c r="K2571" s="16">
        <f>G2571/(1-INDEX(Assumptions!$D$8:$D$12,MATCH(B2571,Assumptions!$A$8:$A$12,0)))</f>
        <v>2710.7638888888891</v>
      </c>
      <c r="L2571" s="16">
        <f t="shared" si="281"/>
        <v>58.552499999999995</v>
      </c>
      <c r="M2571" s="16">
        <f t="shared" si="282"/>
        <v>135.53819444444446</v>
      </c>
      <c r="N2571" s="14">
        <f>E2571*(K2571-L2571-M2571)*IF(F2571="GHS",1,Assumptions!$B$4)</f>
        <v>9195923.8525000028</v>
      </c>
      <c r="O2571" s="15">
        <f t="shared" ca="1" si="283"/>
        <v>65</v>
      </c>
      <c r="P2571" s="15" t="str">
        <f t="shared" ca="1" si="284"/>
        <v>0-90d</v>
      </c>
      <c r="Q2571" s="17">
        <f ca="1">IF(P2571="0-90d",0,IF(P2571="91-180d",INDEX(Assumptions!$F$8:$F$12,MATCH(B2571,Assumptions!$A$8:$A$12,0)),IF(P2571="181-365d",INDEX(Assumptions!$G$8:$G$12,MATCH(B2571,Assumptions!$A$8:$A$12,0)),INDEX(Assumptions!$H$8:$H$12,MATCH(B2571,Assumptions!$A$8:$A$12,0)))))</f>
        <v>0</v>
      </c>
      <c r="R2571" s="14">
        <f t="shared" ca="1" si="285"/>
        <v>0</v>
      </c>
      <c r="S2571" s="14">
        <f t="shared" ca="1" si="286"/>
        <v>7131694.5</v>
      </c>
      <c r="T2571" s="11" t="s">
        <v>25</v>
      </c>
      <c r="U2571" s="18" t="s">
        <v>26</v>
      </c>
    </row>
    <row r="2572" spans="1:21" ht="15" customHeight="1" x14ac:dyDescent="0.15">
      <c r="A2572" s="10" t="s">
        <v>2620</v>
      </c>
      <c r="B2572" s="11" t="s">
        <v>22</v>
      </c>
      <c r="C2572" s="11" t="s">
        <v>23</v>
      </c>
      <c r="D2572" s="12">
        <v>46141</v>
      </c>
      <c r="E2572" s="11">
        <v>3465</v>
      </c>
      <c r="F2572" s="11" t="s">
        <v>24</v>
      </c>
      <c r="G2572" s="13">
        <v>28631.55</v>
      </c>
      <c r="H2572" s="14">
        <f t="shared" si="280"/>
        <v>99208320.75</v>
      </c>
      <c r="I2572" s="14">
        <f>IF(F2572="GHS",H2572,H2572*Assumptions!$B$4)</f>
        <v>1071449864.1</v>
      </c>
      <c r="J2572" s="15" t="str">
        <f>INDEX(Assumptions!$B$8:$B$12,MATCH(B2572,Assumptions!$A$8:$A$12,0))</f>
        <v>FIFO</v>
      </c>
      <c r="K2572" s="16">
        <f>G2572/(1-INDEX(Assumptions!$D$8:$D$12,MATCH(B2572,Assumptions!$A$8:$A$12,0)))</f>
        <v>34916.524390243896</v>
      </c>
      <c r="L2572" s="16">
        <f t="shared" si="281"/>
        <v>858.9464999999999</v>
      </c>
      <c r="M2572" s="16">
        <f t="shared" si="282"/>
        <v>1745.8262195121949</v>
      </c>
      <c r="N2572" s="14">
        <f>E2572*(K2572-L2572-M2572)*IF(F2572="GHS",1,Assumptions!$B$4)</f>
        <v>1209170371.0221219</v>
      </c>
      <c r="O2572" s="15">
        <f t="shared" ca="1" si="283"/>
        <v>145</v>
      </c>
      <c r="P2572" s="15" t="str">
        <f t="shared" ca="1" si="284"/>
        <v>91-180d</v>
      </c>
      <c r="Q2572" s="17">
        <f ca="1">IF(P2572="0-90d",0,IF(P2572="91-180d",INDEX(Assumptions!$F$8:$F$12,MATCH(B2572,Assumptions!$A$8:$A$12,0)),IF(P2572="181-365d",INDEX(Assumptions!$G$8:$G$12,MATCH(B2572,Assumptions!$A$8:$A$12,0)),INDEX(Assumptions!$H$8:$H$12,MATCH(B2572,Assumptions!$A$8:$A$12,0)))))</f>
        <v>0.03</v>
      </c>
      <c r="R2572" s="14">
        <f t="shared" ca="1" si="285"/>
        <v>32143495.923</v>
      </c>
      <c r="S2572" s="14">
        <f t="shared" ca="1" si="286"/>
        <v>1039306368.177</v>
      </c>
      <c r="T2572" s="11" t="s">
        <v>25</v>
      </c>
      <c r="U2572" s="18" t="s">
        <v>26</v>
      </c>
    </row>
    <row r="2573" spans="1:21" ht="15" customHeight="1" x14ac:dyDescent="0.15">
      <c r="A2573" s="10" t="s">
        <v>2621</v>
      </c>
      <c r="B2573" s="11" t="s">
        <v>46</v>
      </c>
      <c r="C2573" s="11" t="s">
        <v>52</v>
      </c>
      <c r="D2573" s="12">
        <v>46111</v>
      </c>
      <c r="E2573" s="11">
        <v>3352</v>
      </c>
      <c r="F2573" s="11" t="s">
        <v>33</v>
      </c>
      <c r="G2573" s="13">
        <v>771162.41</v>
      </c>
      <c r="H2573" s="14">
        <f t="shared" si="280"/>
        <v>2584936398.3200002</v>
      </c>
      <c r="I2573" s="14">
        <f>IF(F2573="GHS",H2573,H2573*Assumptions!$B$4)</f>
        <v>2584936398.3200002</v>
      </c>
      <c r="J2573" s="15" t="str">
        <f>INDEX(Assumptions!$B$8:$B$12,MATCH(B2573,Assumptions!$A$8:$A$12,0))</f>
        <v>Specific Identification</v>
      </c>
      <c r="K2573" s="16">
        <f>G2573/(1-INDEX(Assumptions!$D$8:$D$12,MATCH(B2573,Assumptions!$A$8:$A$12,0)))</f>
        <v>988669.75641025638</v>
      </c>
      <c r="L2573" s="16">
        <f t="shared" si="281"/>
        <v>23134.872299999999</v>
      </c>
      <c r="M2573" s="16">
        <f t="shared" si="282"/>
        <v>49433.487820512819</v>
      </c>
      <c r="N2573" s="14">
        <f>E2573*(K2573-L2573-M2573)*IF(F2573="GHS",1,Assumptions!$B$4)</f>
        <v>3070771880.3632202</v>
      </c>
      <c r="O2573" s="15">
        <f t="shared" ca="1" si="283"/>
        <v>175</v>
      </c>
      <c r="P2573" s="15" t="str">
        <f t="shared" ca="1" si="284"/>
        <v>91-180d</v>
      </c>
      <c r="Q2573" s="17">
        <f ca="1">IF(P2573="0-90d",0,IF(P2573="91-180d",INDEX(Assumptions!$F$8:$F$12,MATCH(B2573,Assumptions!$A$8:$A$12,0)),IF(P2573="181-365d",INDEX(Assumptions!$G$8:$G$12,MATCH(B2573,Assumptions!$A$8:$A$12,0)),INDEX(Assumptions!$H$8:$H$12,MATCH(B2573,Assumptions!$A$8:$A$12,0)))))</f>
        <v>0</v>
      </c>
      <c r="R2573" s="14">
        <f t="shared" ca="1" si="285"/>
        <v>0</v>
      </c>
      <c r="S2573" s="14">
        <f t="shared" ca="1" si="286"/>
        <v>2584936398.3200002</v>
      </c>
      <c r="T2573" s="11" t="s">
        <v>25</v>
      </c>
      <c r="U2573" s="18" t="s">
        <v>26</v>
      </c>
    </row>
    <row r="2574" spans="1:21" ht="15" customHeight="1" x14ac:dyDescent="0.15">
      <c r="A2574" s="10" t="s">
        <v>2622</v>
      </c>
      <c r="B2574" s="11" t="s">
        <v>41</v>
      </c>
      <c r="C2574" s="11" t="s">
        <v>44</v>
      </c>
      <c r="D2574" s="12">
        <v>45996</v>
      </c>
      <c r="E2574" s="11">
        <v>948</v>
      </c>
      <c r="F2574" s="11" t="s">
        <v>33</v>
      </c>
      <c r="G2574" s="13">
        <v>232.94</v>
      </c>
      <c r="H2574" s="14">
        <f t="shared" si="280"/>
        <v>220827.12</v>
      </c>
      <c r="I2574" s="14">
        <f>IF(F2574="GHS",H2574,H2574*Assumptions!$B$4)</f>
        <v>220827.12</v>
      </c>
      <c r="J2574" s="15" t="str">
        <f>INDEX(Assumptions!$B$8:$B$12,MATCH(B2574,Assumptions!$A$8:$A$12,0))</f>
        <v>Weighted Average</v>
      </c>
      <c r="K2574" s="16">
        <f>G2574/(1-INDEX(Assumptions!$D$8:$D$12,MATCH(B2574,Assumptions!$A$8:$A$12,0)))</f>
        <v>358.36923076923074</v>
      </c>
      <c r="L2574" s="16">
        <f t="shared" si="281"/>
        <v>6.9882</v>
      </c>
      <c r="M2574" s="16">
        <f t="shared" si="282"/>
        <v>17.918461538461539</v>
      </c>
      <c r="N2574" s="14">
        <f>E2574*(K2574-L2574-M2574)*IF(F2574="GHS",1,Assumptions!$B$4)</f>
        <v>316122.51563076919</v>
      </c>
      <c r="O2574" s="15">
        <f t="shared" ca="1" si="283"/>
        <v>290</v>
      </c>
      <c r="P2574" s="15" t="str">
        <f t="shared" ca="1" si="284"/>
        <v>181-365d</v>
      </c>
      <c r="Q2574" s="17">
        <f ca="1">IF(P2574="0-90d",0,IF(P2574="91-180d",INDEX(Assumptions!$F$8:$F$12,MATCH(B2574,Assumptions!$A$8:$A$12,0)),IF(P2574="181-365d",INDEX(Assumptions!$G$8:$G$12,MATCH(B2574,Assumptions!$A$8:$A$12,0)),INDEX(Assumptions!$H$8:$H$12,MATCH(B2574,Assumptions!$A$8:$A$12,0)))))</f>
        <v>0.35</v>
      </c>
      <c r="R2574" s="14">
        <f t="shared" ca="1" si="285"/>
        <v>77289.491999999998</v>
      </c>
      <c r="S2574" s="14">
        <f t="shared" ca="1" si="286"/>
        <v>143537.628</v>
      </c>
      <c r="T2574" s="11" t="s">
        <v>25</v>
      </c>
      <c r="U2574" s="18" t="s">
        <v>26</v>
      </c>
    </row>
    <row r="2575" spans="1:21" ht="15" customHeight="1" x14ac:dyDescent="0.15">
      <c r="A2575" s="10" t="s">
        <v>2623</v>
      </c>
      <c r="B2575" s="11" t="s">
        <v>41</v>
      </c>
      <c r="C2575" s="11" t="s">
        <v>44</v>
      </c>
      <c r="D2575" s="12">
        <v>46130</v>
      </c>
      <c r="E2575" s="11">
        <v>1959</v>
      </c>
      <c r="F2575" s="11" t="s">
        <v>33</v>
      </c>
      <c r="G2575" s="13">
        <v>413.82</v>
      </c>
      <c r="H2575" s="14">
        <f t="shared" si="280"/>
        <v>810673.38</v>
      </c>
      <c r="I2575" s="14">
        <f>IF(F2575="GHS",H2575,H2575*Assumptions!$B$4)</f>
        <v>810673.38</v>
      </c>
      <c r="J2575" s="15" t="str">
        <f>INDEX(Assumptions!$B$8:$B$12,MATCH(B2575,Assumptions!$A$8:$A$12,0))</f>
        <v>Weighted Average</v>
      </c>
      <c r="K2575" s="16">
        <f>G2575/(1-INDEX(Assumptions!$D$8:$D$12,MATCH(B2575,Assumptions!$A$8:$A$12,0)))</f>
        <v>636.64615384615377</v>
      </c>
      <c r="L2575" s="16">
        <f t="shared" si="281"/>
        <v>12.4146</v>
      </c>
      <c r="M2575" s="16">
        <f t="shared" si="282"/>
        <v>31.83230769230769</v>
      </c>
      <c r="N2575" s="14">
        <f>E2575*(K2575-L2575-M2575)*IF(F2575="GHS",1,Assumptions!$B$4)</f>
        <v>1160510.1232153845</v>
      </c>
      <c r="O2575" s="15">
        <f t="shared" ca="1" si="283"/>
        <v>156</v>
      </c>
      <c r="P2575" s="15" t="str">
        <f t="shared" ca="1" si="284"/>
        <v>91-180d</v>
      </c>
      <c r="Q2575" s="17">
        <f ca="1">IF(P2575="0-90d",0,IF(P2575="91-180d",INDEX(Assumptions!$F$8:$F$12,MATCH(B2575,Assumptions!$A$8:$A$12,0)),IF(P2575="181-365d",INDEX(Assumptions!$G$8:$G$12,MATCH(B2575,Assumptions!$A$8:$A$12,0)),INDEX(Assumptions!$H$8:$H$12,MATCH(B2575,Assumptions!$A$8:$A$12,0)))))</f>
        <v>0.1</v>
      </c>
      <c r="R2575" s="14">
        <f t="shared" ca="1" si="285"/>
        <v>81067.338000000003</v>
      </c>
      <c r="S2575" s="14">
        <f t="shared" ca="1" si="286"/>
        <v>729606.04200000002</v>
      </c>
      <c r="T2575" s="11" t="s">
        <v>25</v>
      </c>
      <c r="U2575" s="18" t="s">
        <v>26</v>
      </c>
    </row>
    <row r="2576" spans="1:21" ht="15" customHeight="1" x14ac:dyDescent="0.15">
      <c r="A2576" s="10" t="s">
        <v>2624</v>
      </c>
      <c r="B2576" s="11" t="s">
        <v>31</v>
      </c>
      <c r="C2576" s="11" t="s">
        <v>32</v>
      </c>
      <c r="D2576" s="12">
        <v>45795</v>
      </c>
      <c r="E2576" s="11">
        <v>1106</v>
      </c>
      <c r="F2576" s="11" t="s">
        <v>33</v>
      </c>
      <c r="G2576" s="13">
        <v>2103.38</v>
      </c>
      <c r="H2576" s="14">
        <f t="shared" si="280"/>
        <v>2326338.2800000003</v>
      </c>
      <c r="I2576" s="14">
        <f>IF(F2576="GHS",H2576,H2576*Assumptions!$B$4)</f>
        <v>2326338.2800000003</v>
      </c>
      <c r="J2576" s="15" t="str">
        <f>INDEX(Assumptions!$B$8:$B$12,MATCH(B2576,Assumptions!$A$8:$A$12,0))</f>
        <v>Weighted Average</v>
      </c>
      <c r="K2576" s="16">
        <f>G2576/(1-INDEX(Assumptions!$D$8:$D$12,MATCH(B2576,Assumptions!$A$8:$A$12,0)))</f>
        <v>2921.3611111111113</v>
      </c>
      <c r="L2576" s="16">
        <f t="shared" si="281"/>
        <v>63.101399999999998</v>
      </c>
      <c r="M2576" s="16">
        <f t="shared" si="282"/>
        <v>146.06805555555556</v>
      </c>
      <c r="N2576" s="14">
        <f>E2576*(K2576-L2576-M2576)*IF(F2576="GHS",1,Assumptions!$B$4)</f>
        <v>2999683.9710444449</v>
      </c>
      <c r="O2576" s="15">
        <f t="shared" ca="1" si="283"/>
        <v>491</v>
      </c>
      <c r="P2576" s="15" t="str">
        <f t="shared" ca="1" si="284"/>
        <v>365d+</v>
      </c>
      <c r="Q2576" s="17">
        <f ca="1">IF(P2576="0-90d",0,IF(P2576="91-180d",INDEX(Assumptions!$F$8:$F$12,MATCH(B2576,Assumptions!$A$8:$A$12,0)),IF(P2576="181-365d",INDEX(Assumptions!$G$8:$G$12,MATCH(B2576,Assumptions!$A$8:$A$12,0)),INDEX(Assumptions!$H$8:$H$12,MATCH(B2576,Assumptions!$A$8:$A$12,0)))))</f>
        <v>0.6</v>
      </c>
      <c r="R2576" s="14">
        <f t="shared" ca="1" si="285"/>
        <v>1395802.9680000001</v>
      </c>
      <c r="S2576" s="14">
        <f t="shared" ca="1" si="286"/>
        <v>930535.31200000015</v>
      </c>
      <c r="T2576" s="11" t="s">
        <v>25</v>
      </c>
      <c r="U2576" s="18" t="s">
        <v>26</v>
      </c>
    </row>
    <row r="2577" spans="1:21" ht="15" customHeight="1" x14ac:dyDescent="0.15">
      <c r="A2577" s="10" t="s">
        <v>2625</v>
      </c>
      <c r="B2577" s="11" t="s">
        <v>46</v>
      </c>
      <c r="C2577" s="11" t="s">
        <v>119</v>
      </c>
      <c r="D2577" s="12">
        <v>45798</v>
      </c>
      <c r="E2577" s="11">
        <v>1837</v>
      </c>
      <c r="F2577" s="11" t="s">
        <v>33</v>
      </c>
      <c r="G2577" s="13">
        <v>361092.4</v>
      </c>
      <c r="H2577" s="14">
        <f t="shared" si="280"/>
        <v>663326738.80000007</v>
      </c>
      <c r="I2577" s="14">
        <f>IF(F2577="GHS",H2577,H2577*Assumptions!$B$4)</f>
        <v>663326738.80000007</v>
      </c>
      <c r="J2577" s="15" t="str">
        <f>INDEX(Assumptions!$B$8:$B$12,MATCH(B2577,Assumptions!$A$8:$A$12,0))</f>
        <v>Specific Identification</v>
      </c>
      <c r="K2577" s="16">
        <f>G2577/(1-INDEX(Assumptions!$D$8:$D$12,MATCH(B2577,Assumptions!$A$8:$A$12,0)))</f>
        <v>462938.97435897437</v>
      </c>
      <c r="L2577" s="16">
        <f t="shared" si="281"/>
        <v>10832.772000000001</v>
      </c>
      <c r="M2577" s="16">
        <f t="shared" si="282"/>
        <v>23146.948717948719</v>
      </c>
      <c r="N2577" s="14">
        <f>E2577*(K2577-L2577-M2577)*IF(F2577="GHS",1,Assumptions!$B$4)</f>
        <v>787998148.93856406</v>
      </c>
      <c r="O2577" s="15">
        <f t="shared" ca="1" si="283"/>
        <v>488</v>
      </c>
      <c r="P2577" s="15" t="str">
        <f t="shared" ca="1" si="284"/>
        <v>365d+</v>
      </c>
      <c r="Q2577" s="17">
        <f ca="1">IF(P2577="0-90d",0,IF(P2577="91-180d",INDEX(Assumptions!$F$8:$F$12,MATCH(B2577,Assumptions!$A$8:$A$12,0)),IF(P2577="181-365d",INDEX(Assumptions!$G$8:$G$12,MATCH(B2577,Assumptions!$A$8:$A$12,0)),INDEX(Assumptions!$H$8:$H$12,MATCH(B2577,Assumptions!$A$8:$A$12,0)))))</f>
        <v>0.15</v>
      </c>
      <c r="R2577" s="14">
        <f t="shared" ca="1" si="285"/>
        <v>99499010.820000008</v>
      </c>
      <c r="S2577" s="14">
        <f t="shared" ca="1" si="286"/>
        <v>563827727.98000002</v>
      </c>
      <c r="T2577" s="11" t="s">
        <v>25</v>
      </c>
      <c r="U2577" s="18" t="s">
        <v>26</v>
      </c>
    </row>
    <row r="2578" spans="1:21" ht="15" customHeight="1" x14ac:dyDescent="0.15">
      <c r="A2578" s="10" t="s">
        <v>2626</v>
      </c>
      <c r="B2578" s="11" t="s">
        <v>41</v>
      </c>
      <c r="C2578" s="11" t="s">
        <v>44</v>
      </c>
      <c r="D2578" s="12">
        <v>45876</v>
      </c>
      <c r="E2578" s="11">
        <v>2918</v>
      </c>
      <c r="F2578" s="11" t="s">
        <v>33</v>
      </c>
      <c r="G2578" s="13">
        <v>656.29</v>
      </c>
      <c r="H2578" s="14">
        <f t="shared" si="280"/>
        <v>1915054.22</v>
      </c>
      <c r="I2578" s="14">
        <f>IF(F2578="GHS",H2578,H2578*Assumptions!$B$4)</f>
        <v>1915054.22</v>
      </c>
      <c r="J2578" s="15" t="str">
        <f>INDEX(Assumptions!$B$8:$B$12,MATCH(B2578,Assumptions!$A$8:$A$12,0))</f>
        <v>Weighted Average</v>
      </c>
      <c r="K2578" s="16">
        <f>G2578/(1-INDEX(Assumptions!$D$8:$D$12,MATCH(B2578,Assumptions!$A$8:$A$12,0)))</f>
        <v>1009.676923076923</v>
      </c>
      <c r="L2578" s="16">
        <f t="shared" si="281"/>
        <v>19.688699999999997</v>
      </c>
      <c r="M2578" s="16">
        <f t="shared" si="282"/>
        <v>50.483846153846152</v>
      </c>
      <c r="N2578" s="14">
        <f>E2578*(K2578-L2578-M2578)*IF(F2578="GHS",1,Assumptions!$B$4)</f>
        <v>2741473.7718615383</v>
      </c>
      <c r="O2578" s="15">
        <f t="shared" ca="1" si="283"/>
        <v>410</v>
      </c>
      <c r="P2578" s="15" t="str">
        <f t="shared" ca="1" si="284"/>
        <v>365d+</v>
      </c>
      <c r="Q2578" s="17">
        <f ca="1">IF(P2578="0-90d",0,IF(P2578="91-180d",INDEX(Assumptions!$F$8:$F$12,MATCH(B2578,Assumptions!$A$8:$A$12,0)),IF(P2578="181-365d",INDEX(Assumptions!$G$8:$G$12,MATCH(B2578,Assumptions!$A$8:$A$12,0)),INDEX(Assumptions!$H$8:$H$12,MATCH(B2578,Assumptions!$A$8:$A$12,0)))))</f>
        <v>0.8</v>
      </c>
      <c r="R2578" s="14">
        <f t="shared" ca="1" si="285"/>
        <v>1532043.3760000002</v>
      </c>
      <c r="S2578" s="14">
        <f t="shared" ca="1" si="286"/>
        <v>383010.84399999981</v>
      </c>
      <c r="T2578" s="11" t="s">
        <v>25</v>
      </c>
      <c r="U2578" s="18" t="s">
        <v>36</v>
      </c>
    </row>
    <row r="2579" spans="1:21" ht="15" customHeight="1" x14ac:dyDescent="0.15">
      <c r="A2579" s="10" t="s">
        <v>2627</v>
      </c>
      <c r="B2579" s="11" t="s">
        <v>41</v>
      </c>
      <c r="C2579" s="11" t="s">
        <v>44</v>
      </c>
      <c r="D2579" s="12">
        <v>45927</v>
      </c>
      <c r="E2579" s="11">
        <v>974</v>
      </c>
      <c r="F2579" s="11" t="s">
        <v>33</v>
      </c>
      <c r="G2579" s="13">
        <v>377.54</v>
      </c>
      <c r="H2579" s="14">
        <f t="shared" si="280"/>
        <v>367723.96</v>
      </c>
      <c r="I2579" s="14">
        <f>IF(F2579="GHS",H2579,H2579*Assumptions!$B$4)</f>
        <v>367723.96</v>
      </c>
      <c r="J2579" s="15" t="str">
        <f>INDEX(Assumptions!$B$8:$B$12,MATCH(B2579,Assumptions!$A$8:$A$12,0))</f>
        <v>Weighted Average</v>
      </c>
      <c r="K2579" s="16">
        <f>G2579/(1-INDEX(Assumptions!$D$8:$D$12,MATCH(B2579,Assumptions!$A$8:$A$12,0)))</f>
        <v>580.83076923076919</v>
      </c>
      <c r="L2579" s="16">
        <f t="shared" si="281"/>
        <v>11.3262</v>
      </c>
      <c r="M2579" s="16">
        <f t="shared" si="282"/>
        <v>29.041538461538462</v>
      </c>
      <c r="N2579" s="14">
        <f>E2579*(K2579-L2579-M2579)*IF(F2579="GHS",1,Assumptions!$B$4)</f>
        <v>526410.9919692307</v>
      </c>
      <c r="O2579" s="15">
        <f t="shared" ca="1" si="283"/>
        <v>359</v>
      </c>
      <c r="P2579" s="15" t="str">
        <f t="shared" ca="1" si="284"/>
        <v>181-365d</v>
      </c>
      <c r="Q2579" s="17">
        <f ca="1">IF(P2579="0-90d",0,IF(P2579="91-180d",INDEX(Assumptions!$F$8:$F$12,MATCH(B2579,Assumptions!$A$8:$A$12,0)),IF(P2579="181-365d",INDEX(Assumptions!$G$8:$G$12,MATCH(B2579,Assumptions!$A$8:$A$12,0)),INDEX(Assumptions!$H$8:$H$12,MATCH(B2579,Assumptions!$A$8:$A$12,0)))))</f>
        <v>0.35</v>
      </c>
      <c r="R2579" s="14">
        <f t="shared" ca="1" si="285"/>
        <v>128703.386</v>
      </c>
      <c r="S2579" s="14">
        <f t="shared" ca="1" si="286"/>
        <v>239020.57400000002</v>
      </c>
      <c r="T2579" s="11" t="s">
        <v>25</v>
      </c>
      <c r="U2579" s="18" t="s">
        <v>26</v>
      </c>
    </row>
    <row r="2580" spans="1:21" ht="15" customHeight="1" x14ac:dyDescent="0.15">
      <c r="A2580" s="10" t="s">
        <v>2628</v>
      </c>
      <c r="B2580" s="11" t="s">
        <v>22</v>
      </c>
      <c r="C2580" s="11" t="s">
        <v>81</v>
      </c>
      <c r="D2580" s="12">
        <v>45914</v>
      </c>
      <c r="E2580" s="11">
        <v>2994</v>
      </c>
      <c r="F2580" s="11" t="s">
        <v>24</v>
      </c>
      <c r="G2580" s="13">
        <v>24257.599999999999</v>
      </c>
      <c r="H2580" s="14">
        <f t="shared" si="280"/>
        <v>72627254.399999991</v>
      </c>
      <c r="I2580" s="14">
        <f>IF(F2580="GHS",H2580,H2580*Assumptions!$B$4)</f>
        <v>784374347.51999998</v>
      </c>
      <c r="J2580" s="15" t="str">
        <f>INDEX(Assumptions!$B$8:$B$12,MATCH(B2580,Assumptions!$A$8:$A$12,0))</f>
        <v>FIFO</v>
      </c>
      <c r="K2580" s="16">
        <f>G2580/(1-INDEX(Assumptions!$D$8:$D$12,MATCH(B2580,Assumptions!$A$8:$A$12,0)))</f>
        <v>29582.439024390242</v>
      </c>
      <c r="L2580" s="16">
        <f t="shared" si="281"/>
        <v>727.72799999999995</v>
      </c>
      <c r="M2580" s="16">
        <f t="shared" si="282"/>
        <v>1479.1219512195121</v>
      </c>
      <c r="N2580" s="14">
        <f>E2580*(K2580-L2580-M2580)*IF(F2580="GHS",1,Assumptions!$B$4)</f>
        <v>885195147.79879022</v>
      </c>
      <c r="O2580" s="15">
        <f t="shared" ca="1" si="283"/>
        <v>372</v>
      </c>
      <c r="P2580" s="15" t="str">
        <f t="shared" ca="1" si="284"/>
        <v>365d+</v>
      </c>
      <c r="Q2580" s="17">
        <f ca="1">IF(P2580="0-90d",0,IF(P2580="91-180d",INDEX(Assumptions!$F$8:$F$12,MATCH(B2580,Assumptions!$A$8:$A$12,0)),IF(P2580="181-365d",INDEX(Assumptions!$G$8:$G$12,MATCH(B2580,Assumptions!$A$8:$A$12,0)),INDEX(Assumptions!$H$8:$H$12,MATCH(B2580,Assumptions!$A$8:$A$12,0)))))</f>
        <v>0.5</v>
      </c>
      <c r="R2580" s="14">
        <f t="shared" ca="1" si="285"/>
        <v>392187173.75999999</v>
      </c>
      <c r="S2580" s="14">
        <f t="shared" ca="1" si="286"/>
        <v>392187173.75999999</v>
      </c>
      <c r="T2580" s="11" t="s">
        <v>25</v>
      </c>
      <c r="U2580" s="18" t="s">
        <v>26</v>
      </c>
    </row>
    <row r="2581" spans="1:21" ht="15" customHeight="1" x14ac:dyDescent="0.15">
      <c r="A2581" s="10" t="s">
        <v>2629</v>
      </c>
      <c r="B2581" s="11" t="s">
        <v>28</v>
      </c>
      <c r="C2581" s="11" t="s">
        <v>29</v>
      </c>
      <c r="D2581" s="12">
        <v>45836</v>
      </c>
      <c r="E2581" s="11">
        <v>483</v>
      </c>
      <c r="F2581" s="11" t="s">
        <v>24</v>
      </c>
      <c r="G2581" s="13">
        <v>1863.76</v>
      </c>
      <c r="H2581" s="14">
        <f t="shared" si="280"/>
        <v>900196.08</v>
      </c>
      <c r="I2581" s="14">
        <f>IF(F2581="GHS",H2581,H2581*Assumptions!$B$4)</f>
        <v>9722117.6640000008</v>
      </c>
      <c r="J2581" s="15" t="str">
        <f>INDEX(Assumptions!$B$8:$B$12,MATCH(B2581,Assumptions!$A$8:$A$12,0))</f>
        <v>Fair Value Less Costs to Sell</v>
      </c>
      <c r="K2581" s="16">
        <f>G2581/(1-INDEX(Assumptions!$D$8:$D$12,MATCH(B2581,Assumptions!$A$8:$A$12,0)))</f>
        <v>2117.909090909091</v>
      </c>
      <c r="L2581" s="16">
        <f t="shared" si="281"/>
        <v>55.912799999999997</v>
      </c>
      <c r="M2581" s="16">
        <f t="shared" si="282"/>
        <v>105.89545454545456</v>
      </c>
      <c r="N2581" s="14">
        <f>E2581*(K2581-L2581-M2581)*IF(F2581="GHS",1,Assumptions!$B$4)</f>
        <v>10203804.402807273</v>
      </c>
      <c r="O2581" s="15">
        <f t="shared" ca="1" si="283"/>
        <v>450</v>
      </c>
      <c r="P2581" s="15" t="str">
        <f t="shared" ca="1" si="284"/>
        <v>365d+</v>
      </c>
      <c r="Q2581" s="17">
        <f ca="1">IF(P2581="0-90d",0,IF(P2581="91-180d",INDEX(Assumptions!$F$8:$F$12,MATCH(B2581,Assumptions!$A$8:$A$12,0)),IF(P2581="181-365d",INDEX(Assumptions!$G$8:$G$12,MATCH(B2581,Assumptions!$A$8:$A$12,0)),INDEX(Assumptions!$H$8:$H$12,MATCH(B2581,Assumptions!$A$8:$A$12,0)))))</f>
        <v>0.4</v>
      </c>
      <c r="R2581" s="14">
        <f t="shared" ca="1" si="285"/>
        <v>3888847.0656000003</v>
      </c>
      <c r="S2581" s="14">
        <f t="shared" ca="1" si="286"/>
        <v>5833270.5984000005</v>
      </c>
      <c r="T2581" s="11" t="s">
        <v>25</v>
      </c>
      <c r="U2581" s="18" t="s">
        <v>26</v>
      </c>
    </row>
    <row r="2582" spans="1:21" ht="15" customHeight="1" x14ac:dyDescent="0.15">
      <c r="A2582" s="10" t="s">
        <v>2630</v>
      </c>
      <c r="B2582" s="11" t="s">
        <v>28</v>
      </c>
      <c r="C2582" s="11" t="s">
        <v>29</v>
      </c>
      <c r="D2582" s="12">
        <v>45773</v>
      </c>
      <c r="E2582" s="11">
        <v>4109</v>
      </c>
      <c r="F2582" s="11" t="s">
        <v>24</v>
      </c>
      <c r="G2582" s="13">
        <v>11336.93</v>
      </c>
      <c r="H2582" s="14">
        <f t="shared" si="280"/>
        <v>46583445.370000005</v>
      </c>
      <c r="I2582" s="14">
        <f>IF(F2582="GHS",H2582,H2582*Assumptions!$B$4)</f>
        <v>503101209.99600011</v>
      </c>
      <c r="J2582" s="15" t="str">
        <f>INDEX(Assumptions!$B$8:$B$12,MATCH(B2582,Assumptions!$A$8:$A$12,0))</f>
        <v>Fair Value Less Costs to Sell</v>
      </c>
      <c r="K2582" s="16">
        <f>G2582/(1-INDEX(Assumptions!$D$8:$D$12,MATCH(B2582,Assumptions!$A$8:$A$12,0)))</f>
        <v>12882.875</v>
      </c>
      <c r="L2582" s="16">
        <f t="shared" si="281"/>
        <v>340.10789999999997</v>
      </c>
      <c r="M2582" s="16">
        <f t="shared" si="282"/>
        <v>644.14375000000007</v>
      </c>
      <c r="N2582" s="14">
        <f>E2582*(K2582-L2582-M2582)*IF(F2582="GHS",1,Assumptions!$B$4)</f>
        <v>528027588.1276201</v>
      </c>
      <c r="O2582" s="15">
        <f t="shared" ca="1" si="283"/>
        <v>513</v>
      </c>
      <c r="P2582" s="15" t="str">
        <f t="shared" ca="1" si="284"/>
        <v>365d+</v>
      </c>
      <c r="Q2582" s="17">
        <f ca="1">IF(P2582="0-90d",0,IF(P2582="91-180d",INDEX(Assumptions!$F$8:$F$12,MATCH(B2582,Assumptions!$A$8:$A$12,0)),IF(P2582="181-365d",INDEX(Assumptions!$G$8:$G$12,MATCH(B2582,Assumptions!$A$8:$A$12,0)),INDEX(Assumptions!$H$8:$H$12,MATCH(B2582,Assumptions!$A$8:$A$12,0)))))</f>
        <v>0.4</v>
      </c>
      <c r="R2582" s="14">
        <f t="shared" ca="1" si="285"/>
        <v>201240483.99840006</v>
      </c>
      <c r="S2582" s="14">
        <f t="shared" ca="1" si="286"/>
        <v>301860725.99760008</v>
      </c>
      <c r="T2582" s="11" t="s">
        <v>25</v>
      </c>
      <c r="U2582" s="18" t="s">
        <v>26</v>
      </c>
    </row>
    <row r="2583" spans="1:21" ht="15" customHeight="1" x14ac:dyDescent="0.15">
      <c r="A2583" s="10" t="s">
        <v>2631</v>
      </c>
      <c r="B2583" s="11" t="s">
        <v>31</v>
      </c>
      <c r="C2583" s="11" t="s">
        <v>63</v>
      </c>
      <c r="D2583" s="12">
        <v>46201</v>
      </c>
      <c r="E2583" s="11">
        <v>4838</v>
      </c>
      <c r="F2583" s="11" t="s">
        <v>33</v>
      </c>
      <c r="G2583" s="13">
        <v>2006.15</v>
      </c>
      <c r="H2583" s="14">
        <f t="shared" si="280"/>
        <v>9705753.7000000011</v>
      </c>
      <c r="I2583" s="14">
        <f>IF(F2583="GHS",H2583,H2583*Assumptions!$B$4)</f>
        <v>9705753.7000000011</v>
      </c>
      <c r="J2583" s="15" t="str">
        <f>INDEX(Assumptions!$B$8:$B$12,MATCH(B2583,Assumptions!$A$8:$A$12,0))</f>
        <v>Weighted Average</v>
      </c>
      <c r="K2583" s="16">
        <f>G2583/(1-INDEX(Assumptions!$D$8:$D$12,MATCH(B2583,Assumptions!$A$8:$A$12,0)))</f>
        <v>2786.3194444444448</v>
      </c>
      <c r="L2583" s="16">
        <f t="shared" si="281"/>
        <v>60.1845</v>
      </c>
      <c r="M2583" s="16">
        <f t="shared" si="282"/>
        <v>139.31597222222226</v>
      </c>
      <c r="N2583" s="14">
        <f>E2583*(K2583-L2583-M2583)*IF(F2583="GHS",1,Assumptions!$B$4)</f>
        <v>12515030.187611114</v>
      </c>
      <c r="O2583" s="15">
        <f t="shared" ca="1" si="283"/>
        <v>85</v>
      </c>
      <c r="P2583" s="15" t="str">
        <f t="shared" ca="1" si="284"/>
        <v>0-90d</v>
      </c>
      <c r="Q2583" s="17">
        <f ca="1">IF(P2583="0-90d",0,IF(P2583="91-180d",INDEX(Assumptions!$F$8:$F$12,MATCH(B2583,Assumptions!$A$8:$A$12,0)),IF(P2583="181-365d",INDEX(Assumptions!$G$8:$G$12,MATCH(B2583,Assumptions!$A$8:$A$12,0)),INDEX(Assumptions!$H$8:$H$12,MATCH(B2583,Assumptions!$A$8:$A$12,0)))))</f>
        <v>0</v>
      </c>
      <c r="R2583" s="14">
        <f t="shared" ca="1" si="285"/>
        <v>0</v>
      </c>
      <c r="S2583" s="14">
        <f t="shared" ca="1" si="286"/>
        <v>9705753.7000000011</v>
      </c>
      <c r="T2583" s="11" t="s">
        <v>25</v>
      </c>
      <c r="U2583" s="18" t="s">
        <v>36</v>
      </c>
    </row>
    <row r="2584" spans="1:21" ht="15" customHeight="1" x14ac:dyDescent="0.15">
      <c r="A2584" s="10" t="s">
        <v>2632</v>
      </c>
      <c r="B2584" s="11" t="s">
        <v>28</v>
      </c>
      <c r="C2584" s="11" t="s">
        <v>29</v>
      </c>
      <c r="D2584" s="12">
        <v>45943</v>
      </c>
      <c r="E2584" s="11">
        <v>2177</v>
      </c>
      <c r="F2584" s="11" t="s">
        <v>24</v>
      </c>
      <c r="G2584" s="13">
        <v>8534.32</v>
      </c>
      <c r="H2584" s="14">
        <f t="shared" si="280"/>
        <v>18579214.640000001</v>
      </c>
      <c r="I2584" s="14">
        <f>IF(F2584="GHS",H2584,H2584*Assumptions!$B$4)</f>
        <v>200655518.11200002</v>
      </c>
      <c r="J2584" s="15" t="str">
        <f>INDEX(Assumptions!$B$8:$B$12,MATCH(B2584,Assumptions!$A$8:$A$12,0))</f>
        <v>Fair Value Less Costs to Sell</v>
      </c>
      <c r="K2584" s="16">
        <f>G2584/(1-INDEX(Assumptions!$D$8:$D$12,MATCH(B2584,Assumptions!$A$8:$A$12,0)))</f>
        <v>9698.0909090909081</v>
      </c>
      <c r="L2584" s="16">
        <f t="shared" si="281"/>
        <v>256.02959999999996</v>
      </c>
      <c r="M2584" s="16">
        <f t="shared" si="282"/>
        <v>484.90454545454543</v>
      </c>
      <c r="N2584" s="14">
        <f>E2584*(K2584-L2584-M2584)*IF(F2584="GHS",1,Assumptions!$B$4)</f>
        <v>210597086.96391273</v>
      </c>
      <c r="O2584" s="15">
        <f t="shared" ca="1" si="283"/>
        <v>343</v>
      </c>
      <c r="P2584" s="15" t="str">
        <f t="shared" ca="1" si="284"/>
        <v>181-365d</v>
      </c>
      <c r="Q2584" s="17">
        <f ca="1">IF(P2584="0-90d",0,IF(P2584="91-180d",INDEX(Assumptions!$F$8:$F$12,MATCH(B2584,Assumptions!$A$8:$A$12,0)),IF(P2584="181-365d",INDEX(Assumptions!$G$8:$G$12,MATCH(B2584,Assumptions!$A$8:$A$12,0)),INDEX(Assumptions!$H$8:$H$12,MATCH(B2584,Assumptions!$A$8:$A$12,0)))))</f>
        <v>0.1</v>
      </c>
      <c r="R2584" s="14">
        <f t="shared" ca="1" si="285"/>
        <v>20065551.811200004</v>
      </c>
      <c r="S2584" s="14">
        <f t="shared" ca="1" si="286"/>
        <v>180589966.30080003</v>
      </c>
      <c r="T2584" s="11" t="s">
        <v>25</v>
      </c>
      <c r="U2584" s="18" t="s">
        <v>26</v>
      </c>
    </row>
    <row r="2585" spans="1:21" ht="15" customHeight="1" x14ac:dyDescent="0.15">
      <c r="A2585" s="10" t="s">
        <v>2633</v>
      </c>
      <c r="B2585" s="11" t="s">
        <v>31</v>
      </c>
      <c r="C2585" s="11" t="s">
        <v>63</v>
      </c>
      <c r="D2585" s="12">
        <v>46074</v>
      </c>
      <c r="E2585" s="11">
        <v>3093</v>
      </c>
      <c r="F2585" s="11" t="s">
        <v>33</v>
      </c>
      <c r="G2585" s="13">
        <v>6341.8</v>
      </c>
      <c r="H2585" s="14">
        <f t="shared" si="280"/>
        <v>19615187.400000002</v>
      </c>
      <c r="I2585" s="14">
        <f>IF(F2585="GHS",H2585,H2585*Assumptions!$B$4)</f>
        <v>19615187.400000002</v>
      </c>
      <c r="J2585" s="15" t="str">
        <f>INDEX(Assumptions!$B$8:$B$12,MATCH(B2585,Assumptions!$A$8:$A$12,0))</f>
        <v>Weighted Average</v>
      </c>
      <c r="K2585" s="16">
        <f>G2585/(1-INDEX(Assumptions!$D$8:$D$12,MATCH(B2585,Assumptions!$A$8:$A$12,0)))</f>
        <v>8808.0555555555566</v>
      </c>
      <c r="L2585" s="16">
        <f t="shared" si="281"/>
        <v>190.25399999999999</v>
      </c>
      <c r="M2585" s="16">
        <f t="shared" si="282"/>
        <v>440.40277777777783</v>
      </c>
      <c r="N2585" s="14">
        <f>E2585*(K2585-L2585-M2585)*IF(F2585="GHS",1,Assumptions!$B$4)</f>
        <v>25292694.41966667</v>
      </c>
      <c r="O2585" s="15">
        <f t="shared" ca="1" si="283"/>
        <v>212</v>
      </c>
      <c r="P2585" s="15" t="str">
        <f t="shared" ca="1" si="284"/>
        <v>181-365d</v>
      </c>
      <c r="Q2585" s="17">
        <f ca="1">IF(P2585="0-90d",0,IF(P2585="91-180d",INDEX(Assumptions!$F$8:$F$12,MATCH(B2585,Assumptions!$A$8:$A$12,0)),IF(P2585="181-365d",INDEX(Assumptions!$G$8:$G$12,MATCH(B2585,Assumptions!$A$8:$A$12,0)),INDEX(Assumptions!$H$8:$H$12,MATCH(B2585,Assumptions!$A$8:$A$12,0)))))</f>
        <v>0.2</v>
      </c>
      <c r="R2585" s="14">
        <f t="shared" ca="1" si="285"/>
        <v>3923037.4800000004</v>
      </c>
      <c r="S2585" s="14">
        <f t="shared" ca="1" si="286"/>
        <v>15692149.920000002</v>
      </c>
      <c r="T2585" s="11" t="s">
        <v>25</v>
      </c>
      <c r="U2585" s="18" t="s">
        <v>26</v>
      </c>
    </row>
    <row r="2586" spans="1:21" ht="15" customHeight="1" x14ac:dyDescent="0.15">
      <c r="A2586" s="10" t="s">
        <v>2634</v>
      </c>
      <c r="B2586" s="11" t="s">
        <v>41</v>
      </c>
      <c r="C2586" s="11" t="s">
        <v>42</v>
      </c>
      <c r="D2586" s="12">
        <v>46153</v>
      </c>
      <c r="E2586" s="11">
        <v>4867</v>
      </c>
      <c r="F2586" s="11" t="s">
        <v>33</v>
      </c>
      <c r="G2586" s="13">
        <v>1227.3599999999999</v>
      </c>
      <c r="H2586" s="14">
        <f t="shared" si="280"/>
        <v>5973561.1199999992</v>
      </c>
      <c r="I2586" s="14">
        <f>IF(F2586="GHS",H2586,H2586*Assumptions!$B$4)</f>
        <v>5973561.1199999992</v>
      </c>
      <c r="J2586" s="15" t="str">
        <f>INDEX(Assumptions!$B$8:$B$12,MATCH(B2586,Assumptions!$A$8:$A$12,0))</f>
        <v>Weighted Average</v>
      </c>
      <c r="K2586" s="16">
        <f>G2586/(1-INDEX(Assumptions!$D$8:$D$12,MATCH(B2586,Assumptions!$A$8:$A$12,0)))</f>
        <v>1888.2461538461537</v>
      </c>
      <c r="L2586" s="16">
        <f t="shared" si="281"/>
        <v>36.820799999999998</v>
      </c>
      <c r="M2586" s="16">
        <f t="shared" si="282"/>
        <v>94.412307692307692</v>
      </c>
      <c r="N2586" s="14">
        <f>E2586*(K2586-L2586-M2586)*IF(F2586="GHS",1,Assumptions!$B$4)</f>
        <v>8551382.4956307691</v>
      </c>
      <c r="O2586" s="15">
        <f t="shared" ca="1" si="283"/>
        <v>133</v>
      </c>
      <c r="P2586" s="15" t="str">
        <f t="shared" ca="1" si="284"/>
        <v>91-180d</v>
      </c>
      <c r="Q2586" s="17">
        <f ca="1">IF(P2586="0-90d",0,IF(P2586="91-180d",INDEX(Assumptions!$F$8:$F$12,MATCH(B2586,Assumptions!$A$8:$A$12,0)),IF(P2586="181-365d",INDEX(Assumptions!$G$8:$G$12,MATCH(B2586,Assumptions!$A$8:$A$12,0)),INDEX(Assumptions!$H$8:$H$12,MATCH(B2586,Assumptions!$A$8:$A$12,0)))))</f>
        <v>0.1</v>
      </c>
      <c r="R2586" s="14">
        <f t="shared" ca="1" si="285"/>
        <v>597356.11199999996</v>
      </c>
      <c r="S2586" s="14">
        <f t="shared" ca="1" si="286"/>
        <v>5376205.0079999994</v>
      </c>
      <c r="T2586" s="11" t="s">
        <v>25</v>
      </c>
      <c r="U2586" s="18" t="s">
        <v>26</v>
      </c>
    </row>
    <row r="2587" spans="1:21" ht="15" customHeight="1" x14ac:dyDescent="0.15">
      <c r="A2587" s="10" t="s">
        <v>2635</v>
      </c>
      <c r="B2587" s="11" t="s">
        <v>31</v>
      </c>
      <c r="C2587" s="11" t="s">
        <v>76</v>
      </c>
      <c r="D2587" s="12">
        <v>46133</v>
      </c>
      <c r="E2587" s="11">
        <v>4157</v>
      </c>
      <c r="F2587" s="11" t="s">
        <v>33</v>
      </c>
      <c r="G2587" s="13">
        <v>2721.98</v>
      </c>
      <c r="H2587" s="14">
        <f t="shared" si="280"/>
        <v>11315270.859999999</v>
      </c>
      <c r="I2587" s="14">
        <f>IF(F2587="GHS",H2587,H2587*Assumptions!$B$4)</f>
        <v>11315270.859999999</v>
      </c>
      <c r="J2587" s="15" t="str">
        <f>INDEX(Assumptions!$B$8:$B$12,MATCH(B2587,Assumptions!$A$8:$A$12,0))</f>
        <v>Weighted Average</v>
      </c>
      <c r="K2587" s="16">
        <f>G2587/(1-INDEX(Assumptions!$D$8:$D$12,MATCH(B2587,Assumptions!$A$8:$A$12,0)))</f>
        <v>3780.5277777777778</v>
      </c>
      <c r="L2587" s="16">
        <f t="shared" si="281"/>
        <v>81.659399999999991</v>
      </c>
      <c r="M2587" s="16">
        <f t="shared" si="282"/>
        <v>189.0263888888889</v>
      </c>
      <c r="N2587" s="14">
        <f>E2587*(K2587-L2587-M2587)*IF(F2587="GHS",1,Assumptions!$B$4)</f>
        <v>14590413.147811111</v>
      </c>
      <c r="O2587" s="15">
        <f t="shared" ca="1" si="283"/>
        <v>153</v>
      </c>
      <c r="P2587" s="15" t="str">
        <f t="shared" ca="1" si="284"/>
        <v>91-180d</v>
      </c>
      <c r="Q2587" s="17">
        <f ca="1">IF(P2587="0-90d",0,IF(P2587="91-180d",INDEX(Assumptions!$F$8:$F$12,MATCH(B2587,Assumptions!$A$8:$A$12,0)),IF(P2587="181-365d",INDEX(Assumptions!$G$8:$G$12,MATCH(B2587,Assumptions!$A$8:$A$12,0)),INDEX(Assumptions!$H$8:$H$12,MATCH(B2587,Assumptions!$A$8:$A$12,0)))))</f>
        <v>0.05</v>
      </c>
      <c r="R2587" s="14">
        <f t="shared" ca="1" si="285"/>
        <v>565763.54299999995</v>
      </c>
      <c r="S2587" s="14">
        <f t="shared" ca="1" si="286"/>
        <v>10749507.317</v>
      </c>
      <c r="T2587" s="11" t="s">
        <v>25</v>
      </c>
      <c r="U2587" s="18" t="s">
        <v>26</v>
      </c>
    </row>
    <row r="2588" spans="1:21" ht="15" customHeight="1" x14ac:dyDescent="0.15">
      <c r="A2588" s="10" t="s">
        <v>2636</v>
      </c>
      <c r="B2588" s="11" t="s">
        <v>31</v>
      </c>
      <c r="C2588" s="11" t="s">
        <v>63</v>
      </c>
      <c r="D2588" s="12">
        <v>46098</v>
      </c>
      <c r="E2588" s="11">
        <v>4951</v>
      </c>
      <c r="F2588" s="11" t="s">
        <v>33</v>
      </c>
      <c r="G2588" s="13">
        <v>5381.46</v>
      </c>
      <c r="H2588" s="14">
        <f t="shared" si="280"/>
        <v>26643608.460000001</v>
      </c>
      <c r="I2588" s="14">
        <f>IF(F2588="GHS",H2588,H2588*Assumptions!$B$4)</f>
        <v>26643608.460000001</v>
      </c>
      <c r="J2588" s="15" t="str">
        <f>INDEX(Assumptions!$B$8:$B$12,MATCH(B2588,Assumptions!$A$8:$A$12,0))</f>
        <v>Weighted Average</v>
      </c>
      <c r="K2588" s="16">
        <f>G2588/(1-INDEX(Assumptions!$D$8:$D$12,MATCH(B2588,Assumptions!$A$8:$A$12,0)))</f>
        <v>7474.25</v>
      </c>
      <c r="L2588" s="16">
        <f t="shared" si="281"/>
        <v>161.44379999999998</v>
      </c>
      <c r="M2588" s="16">
        <f t="shared" si="282"/>
        <v>373.71250000000003</v>
      </c>
      <c r="N2588" s="14">
        <f>E2588*(K2588-L2588-M2588)*IF(F2588="GHS",1,Assumptions!$B$4)</f>
        <v>34355452.908700004</v>
      </c>
      <c r="O2588" s="15">
        <f t="shared" ca="1" si="283"/>
        <v>188</v>
      </c>
      <c r="P2588" s="15" t="str">
        <f t="shared" ca="1" si="284"/>
        <v>181-365d</v>
      </c>
      <c r="Q2588" s="17">
        <f ca="1">IF(P2588="0-90d",0,IF(P2588="91-180d",INDEX(Assumptions!$F$8:$F$12,MATCH(B2588,Assumptions!$A$8:$A$12,0)),IF(P2588="181-365d",INDEX(Assumptions!$G$8:$G$12,MATCH(B2588,Assumptions!$A$8:$A$12,0)),INDEX(Assumptions!$H$8:$H$12,MATCH(B2588,Assumptions!$A$8:$A$12,0)))))</f>
        <v>0.2</v>
      </c>
      <c r="R2588" s="14">
        <f t="shared" ca="1" si="285"/>
        <v>5328721.6920000007</v>
      </c>
      <c r="S2588" s="14">
        <f t="shared" ca="1" si="286"/>
        <v>21314886.767999999</v>
      </c>
      <c r="T2588" s="11" t="s">
        <v>25</v>
      </c>
      <c r="U2588" s="18" t="s">
        <v>26</v>
      </c>
    </row>
    <row r="2589" spans="1:21" ht="15" customHeight="1" x14ac:dyDescent="0.15">
      <c r="A2589" s="10" t="s">
        <v>2637</v>
      </c>
      <c r="B2589" s="11" t="s">
        <v>28</v>
      </c>
      <c r="C2589" s="11" t="s">
        <v>38</v>
      </c>
      <c r="D2589" s="12">
        <v>46163</v>
      </c>
      <c r="E2589" s="11">
        <v>249</v>
      </c>
      <c r="F2589" s="11" t="s">
        <v>24</v>
      </c>
      <c r="G2589" s="13">
        <v>2179.9299999999998</v>
      </c>
      <c r="H2589" s="14">
        <f t="shared" si="280"/>
        <v>542802.56999999995</v>
      </c>
      <c r="I2589" s="14">
        <f>IF(F2589="GHS",H2589,H2589*Assumptions!$B$4)</f>
        <v>5862267.7560000001</v>
      </c>
      <c r="J2589" s="15" t="str">
        <f>INDEX(Assumptions!$B$8:$B$12,MATCH(B2589,Assumptions!$A$8:$A$12,0))</f>
        <v>Fair Value Less Costs to Sell</v>
      </c>
      <c r="K2589" s="16">
        <f>G2589/(1-INDEX(Assumptions!$D$8:$D$12,MATCH(B2589,Assumptions!$A$8:$A$12,0)))</f>
        <v>2477.1931818181815</v>
      </c>
      <c r="L2589" s="16">
        <f t="shared" si="281"/>
        <v>65.397899999999993</v>
      </c>
      <c r="M2589" s="16">
        <f t="shared" si="282"/>
        <v>123.85965909090908</v>
      </c>
      <c r="N2589" s="14">
        <f>E2589*(K2589-L2589-M2589)*IF(F2589="GHS",1,Assumptions!$B$4)</f>
        <v>6152716.4766381821</v>
      </c>
      <c r="O2589" s="15">
        <f t="shared" ca="1" si="283"/>
        <v>123</v>
      </c>
      <c r="P2589" s="15" t="str">
        <f t="shared" ca="1" si="284"/>
        <v>91-180d</v>
      </c>
      <c r="Q2589" s="17">
        <f ca="1">IF(P2589="0-90d",0,IF(P2589="91-180d",INDEX(Assumptions!$F$8:$F$12,MATCH(B2589,Assumptions!$A$8:$A$12,0)),IF(P2589="181-365d",INDEX(Assumptions!$G$8:$G$12,MATCH(B2589,Assumptions!$A$8:$A$12,0)),INDEX(Assumptions!$H$8:$H$12,MATCH(B2589,Assumptions!$A$8:$A$12,0)))))</f>
        <v>0.02</v>
      </c>
      <c r="R2589" s="14">
        <f t="shared" ca="1" si="285"/>
        <v>117245.35512000001</v>
      </c>
      <c r="S2589" s="14">
        <f t="shared" ca="1" si="286"/>
        <v>5745022.4008799996</v>
      </c>
      <c r="T2589" s="11" t="s">
        <v>25</v>
      </c>
      <c r="U2589" s="18" t="s">
        <v>26</v>
      </c>
    </row>
    <row r="2590" spans="1:21" ht="15" customHeight="1" x14ac:dyDescent="0.15">
      <c r="A2590" s="10" t="s">
        <v>2638</v>
      </c>
      <c r="B2590" s="11" t="s">
        <v>41</v>
      </c>
      <c r="C2590" s="11" t="s">
        <v>44</v>
      </c>
      <c r="D2590" s="12">
        <v>45898</v>
      </c>
      <c r="E2590" s="11">
        <v>4448</v>
      </c>
      <c r="F2590" s="11" t="s">
        <v>33</v>
      </c>
      <c r="G2590" s="13">
        <v>195.11</v>
      </c>
      <c r="H2590" s="14">
        <f t="shared" si="280"/>
        <v>867849.28</v>
      </c>
      <c r="I2590" s="14">
        <f>IF(F2590="GHS",H2590,H2590*Assumptions!$B$4)</f>
        <v>867849.28</v>
      </c>
      <c r="J2590" s="15" t="str">
        <f>INDEX(Assumptions!$B$8:$B$12,MATCH(B2590,Assumptions!$A$8:$A$12,0))</f>
        <v>Weighted Average</v>
      </c>
      <c r="K2590" s="16">
        <f>G2590/(1-INDEX(Assumptions!$D$8:$D$12,MATCH(B2590,Assumptions!$A$8:$A$12,0)))</f>
        <v>300.16923076923081</v>
      </c>
      <c r="L2590" s="16">
        <f t="shared" si="281"/>
        <v>5.8532999999999999</v>
      </c>
      <c r="M2590" s="16">
        <f t="shared" si="282"/>
        <v>15.008461538461541</v>
      </c>
      <c r="N2590" s="14">
        <f>E2590*(K2590-L2590-M2590)*IF(F2590="GHS",1,Assumptions!$B$4)</f>
        <v>1242359.623138462</v>
      </c>
      <c r="O2590" s="15">
        <f t="shared" ca="1" si="283"/>
        <v>388</v>
      </c>
      <c r="P2590" s="15" t="str">
        <f t="shared" ca="1" si="284"/>
        <v>365d+</v>
      </c>
      <c r="Q2590" s="17">
        <f ca="1">IF(P2590="0-90d",0,IF(P2590="91-180d",INDEX(Assumptions!$F$8:$F$12,MATCH(B2590,Assumptions!$A$8:$A$12,0)),IF(P2590="181-365d",INDEX(Assumptions!$G$8:$G$12,MATCH(B2590,Assumptions!$A$8:$A$12,0)),INDEX(Assumptions!$H$8:$H$12,MATCH(B2590,Assumptions!$A$8:$A$12,0)))))</f>
        <v>0.8</v>
      </c>
      <c r="R2590" s="14">
        <f t="shared" ca="1" si="285"/>
        <v>694279.42400000012</v>
      </c>
      <c r="S2590" s="14">
        <f t="shared" si="286"/>
        <v>0</v>
      </c>
      <c r="T2590" s="11" t="s">
        <v>39</v>
      </c>
      <c r="U2590" s="18" t="s">
        <v>26</v>
      </c>
    </row>
    <row r="2591" spans="1:21" ht="15" customHeight="1" x14ac:dyDescent="0.15">
      <c r="A2591" s="10" t="s">
        <v>2639</v>
      </c>
      <c r="B2591" s="11" t="s">
        <v>41</v>
      </c>
      <c r="C2591" s="11" t="s">
        <v>49</v>
      </c>
      <c r="D2591" s="12">
        <v>46130</v>
      </c>
      <c r="E2591" s="11">
        <v>4017</v>
      </c>
      <c r="F2591" s="11" t="s">
        <v>33</v>
      </c>
      <c r="G2591" s="13">
        <v>318.88</v>
      </c>
      <c r="H2591" s="14">
        <f t="shared" si="280"/>
        <v>1280940.96</v>
      </c>
      <c r="I2591" s="14">
        <f>IF(F2591="GHS",H2591,H2591*Assumptions!$B$4)</f>
        <v>1280940.96</v>
      </c>
      <c r="J2591" s="15" t="str">
        <f>INDEX(Assumptions!$B$8:$B$12,MATCH(B2591,Assumptions!$A$8:$A$12,0))</f>
        <v>Weighted Average</v>
      </c>
      <c r="K2591" s="16">
        <f>G2591/(1-INDEX(Assumptions!$D$8:$D$12,MATCH(B2591,Assumptions!$A$8:$A$12,0)))</f>
        <v>490.58461538461535</v>
      </c>
      <c r="L2591" s="16">
        <f t="shared" si="281"/>
        <v>9.5663999999999998</v>
      </c>
      <c r="M2591" s="16">
        <f t="shared" si="282"/>
        <v>24.529230769230768</v>
      </c>
      <c r="N2591" s="14">
        <f>E2591*(K2591-L2591-M2591)*IF(F2591="GHS",1,Assumptions!$B$4)</f>
        <v>1833716.2511999998</v>
      </c>
      <c r="O2591" s="15">
        <f t="shared" ca="1" si="283"/>
        <v>156</v>
      </c>
      <c r="P2591" s="15" t="str">
        <f t="shared" ca="1" si="284"/>
        <v>91-180d</v>
      </c>
      <c r="Q2591" s="17">
        <f ca="1">IF(P2591="0-90d",0,IF(P2591="91-180d",INDEX(Assumptions!$F$8:$F$12,MATCH(B2591,Assumptions!$A$8:$A$12,0)),IF(P2591="181-365d",INDEX(Assumptions!$G$8:$G$12,MATCH(B2591,Assumptions!$A$8:$A$12,0)),INDEX(Assumptions!$H$8:$H$12,MATCH(B2591,Assumptions!$A$8:$A$12,0)))))</f>
        <v>0.1</v>
      </c>
      <c r="R2591" s="14">
        <f t="shared" ca="1" si="285"/>
        <v>128094.09600000001</v>
      </c>
      <c r="S2591" s="14">
        <f t="shared" ca="1" si="286"/>
        <v>1152846.8640000001</v>
      </c>
      <c r="T2591" s="11" t="s">
        <v>25</v>
      </c>
      <c r="U2591" s="18" t="s">
        <v>26</v>
      </c>
    </row>
    <row r="2592" spans="1:21" ht="15" customHeight="1" x14ac:dyDescent="0.15">
      <c r="A2592" s="10" t="s">
        <v>2640</v>
      </c>
      <c r="B2592" s="11" t="s">
        <v>46</v>
      </c>
      <c r="C2592" s="11" t="s">
        <v>119</v>
      </c>
      <c r="D2592" s="12">
        <v>46162</v>
      </c>
      <c r="E2592" s="11">
        <v>1022</v>
      </c>
      <c r="F2592" s="11" t="s">
        <v>33</v>
      </c>
      <c r="G2592" s="13">
        <v>331867.03999999998</v>
      </c>
      <c r="H2592" s="14">
        <f t="shared" si="280"/>
        <v>339168114.88</v>
      </c>
      <c r="I2592" s="14">
        <f>IF(F2592="GHS",H2592,H2592*Assumptions!$B$4)</f>
        <v>339168114.88</v>
      </c>
      <c r="J2592" s="15" t="str">
        <f>INDEX(Assumptions!$B$8:$B$12,MATCH(B2592,Assumptions!$A$8:$A$12,0))</f>
        <v>Specific Identification</v>
      </c>
      <c r="K2592" s="16">
        <f>G2592/(1-INDEX(Assumptions!$D$8:$D$12,MATCH(B2592,Assumptions!$A$8:$A$12,0)))</f>
        <v>425470.56410256407</v>
      </c>
      <c r="L2592" s="16">
        <f t="shared" si="281"/>
        <v>9956.011199999999</v>
      </c>
      <c r="M2592" s="16">
        <f t="shared" si="282"/>
        <v>21273.528205128205</v>
      </c>
      <c r="N2592" s="14">
        <f>E2592*(K2592-L2592-M2592)*IF(F2592="GHS",1,Assumptions!$B$4)</f>
        <v>402914327.24077946</v>
      </c>
      <c r="O2592" s="15">
        <f t="shared" ca="1" si="283"/>
        <v>124</v>
      </c>
      <c r="P2592" s="15" t="str">
        <f t="shared" ca="1" si="284"/>
        <v>91-180d</v>
      </c>
      <c r="Q2592" s="17">
        <f ca="1">IF(P2592="0-90d",0,IF(P2592="91-180d",INDEX(Assumptions!$F$8:$F$12,MATCH(B2592,Assumptions!$A$8:$A$12,0)),IF(P2592="181-365d",INDEX(Assumptions!$G$8:$G$12,MATCH(B2592,Assumptions!$A$8:$A$12,0)),INDEX(Assumptions!$H$8:$H$12,MATCH(B2592,Assumptions!$A$8:$A$12,0)))))</f>
        <v>0</v>
      </c>
      <c r="R2592" s="14">
        <f t="shared" ca="1" si="285"/>
        <v>0</v>
      </c>
      <c r="S2592" s="14">
        <f t="shared" ca="1" si="286"/>
        <v>339168114.88</v>
      </c>
      <c r="T2592" s="11" t="s">
        <v>25</v>
      </c>
      <c r="U2592" s="18" t="s">
        <v>26</v>
      </c>
    </row>
    <row r="2593" spans="1:21" ht="15" customHeight="1" x14ac:dyDescent="0.15">
      <c r="A2593" s="10" t="s">
        <v>2641</v>
      </c>
      <c r="B2593" s="11" t="s">
        <v>22</v>
      </c>
      <c r="C2593" s="11" t="s">
        <v>23</v>
      </c>
      <c r="D2593" s="12">
        <v>45905</v>
      </c>
      <c r="E2593" s="11">
        <v>2373</v>
      </c>
      <c r="F2593" s="11" t="s">
        <v>24</v>
      </c>
      <c r="G2593" s="13">
        <v>23926.19</v>
      </c>
      <c r="H2593" s="14">
        <f t="shared" si="280"/>
        <v>56776848.869999997</v>
      </c>
      <c r="I2593" s="14">
        <f>IF(F2593="GHS",H2593,H2593*Assumptions!$B$4)</f>
        <v>613189967.796</v>
      </c>
      <c r="J2593" s="15" t="str">
        <f>INDEX(Assumptions!$B$8:$B$12,MATCH(B2593,Assumptions!$A$8:$A$12,0))</f>
        <v>FIFO</v>
      </c>
      <c r="K2593" s="16">
        <f>G2593/(1-INDEX(Assumptions!$D$8:$D$12,MATCH(B2593,Assumptions!$A$8:$A$12,0)))</f>
        <v>29178.280487804874</v>
      </c>
      <c r="L2593" s="16">
        <f t="shared" si="281"/>
        <v>717.78569999999991</v>
      </c>
      <c r="M2593" s="16">
        <f t="shared" si="282"/>
        <v>1458.9140243902439</v>
      </c>
      <c r="N2593" s="14">
        <f>E2593*(K2593-L2593-M2593)*IF(F2593="GHS",1,Assumptions!$B$4)</f>
        <v>692007312.43709552</v>
      </c>
      <c r="O2593" s="15">
        <f t="shared" ca="1" si="283"/>
        <v>381</v>
      </c>
      <c r="P2593" s="15" t="str">
        <f t="shared" ca="1" si="284"/>
        <v>365d+</v>
      </c>
      <c r="Q2593" s="17">
        <f ca="1">IF(P2593="0-90d",0,IF(P2593="91-180d",INDEX(Assumptions!$F$8:$F$12,MATCH(B2593,Assumptions!$A$8:$A$12,0)),IF(P2593="181-365d",INDEX(Assumptions!$G$8:$G$12,MATCH(B2593,Assumptions!$A$8:$A$12,0)),INDEX(Assumptions!$H$8:$H$12,MATCH(B2593,Assumptions!$A$8:$A$12,0)))))</f>
        <v>0.5</v>
      </c>
      <c r="R2593" s="14">
        <f t="shared" ca="1" si="285"/>
        <v>306594983.898</v>
      </c>
      <c r="S2593" s="14">
        <f t="shared" ca="1" si="286"/>
        <v>306594983.898</v>
      </c>
      <c r="T2593" s="11" t="s">
        <v>25</v>
      </c>
      <c r="U2593" s="18" t="s">
        <v>36</v>
      </c>
    </row>
    <row r="2594" spans="1:21" ht="15" customHeight="1" x14ac:dyDescent="0.15">
      <c r="A2594" s="10" t="s">
        <v>2642</v>
      </c>
      <c r="B2594" s="11" t="s">
        <v>22</v>
      </c>
      <c r="C2594" s="11" t="s">
        <v>81</v>
      </c>
      <c r="D2594" s="12">
        <v>46178</v>
      </c>
      <c r="E2594" s="11">
        <v>2932</v>
      </c>
      <c r="F2594" s="11" t="s">
        <v>24</v>
      </c>
      <c r="G2594" s="13">
        <v>20869.439999999999</v>
      </c>
      <c r="H2594" s="14">
        <f t="shared" si="280"/>
        <v>61189198.079999998</v>
      </c>
      <c r="I2594" s="14">
        <f>IF(F2594="GHS",H2594,H2594*Assumptions!$B$4)</f>
        <v>660843339.26400006</v>
      </c>
      <c r="J2594" s="15" t="str">
        <f>INDEX(Assumptions!$B$8:$B$12,MATCH(B2594,Assumptions!$A$8:$A$12,0))</f>
        <v>FIFO</v>
      </c>
      <c r="K2594" s="16">
        <f>G2594/(1-INDEX(Assumptions!$D$8:$D$12,MATCH(B2594,Assumptions!$A$8:$A$12,0)))</f>
        <v>25450.536585365851</v>
      </c>
      <c r="L2594" s="16">
        <f t="shared" si="281"/>
        <v>626.08319999999992</v>
      </c>
      <c r="M2594" s="16">
        <f t="shared" si="282"/>
        <v>1272.5268292682927</v>
      </c>
      <c r="N2594" s="14">
        <f>E2594*(K2594-L2594-M2594)*IF(F2594="GHS",1,Assumptions!$B$4)</f>
        <v>745785885.55476296</v>
      </c>
      <c r="O2594" s="15">
        <f t="shared" ca="1" si="283"/>
        <v>108</v>
      </c>
      <c r="P2594" s="15" t="str">
        <f t="shared" ca="1" si="284"/>
        <v>91-180d</v>
      </c>
      <c r="Q2594" s="17">
        <f ca="1">IF(P2594="0-90d",0,IF(P2594="91-180d",INDEX(Assumptions!$F$8:$F$12,MATCH(B2594,Assumptions!$A$8:$A$12,0)),IF(P2594="181-365d",INDEX(Assumptions!$G$8:$G$12,MATCH(B2594,Assumptions!$A$8:$A$12,0)),INDEX(Assumptions!$H$8:$H$12,MATCH(B2594,Assumptions!$A$8:$A$12,0)))))</f>
        <v>0.03</v>
      </c>
      <c r="R2594" s="14">
        <f t="shared" ca="1" si="285"/>
        <v>19825300.177920002</v>
      </c>
      <c r="S2594" s="14">
        <f t="shared" ca="1" si="286"/>
        <v>641018039.08608007</v>
      </c>
      <c r="T2594" s="11" t="s">
        <v>25</v>
      </c>
      <c r="U2594" s="18" t="s">
        <v>26</v>
      </c>
    </row>
    <row r="2595" spans="1:21" ht="15" customHeight="1" x14ac:dyDescent="0.15">
      <c r="A2595" s="10" t="s">
        <v>2643</v>
      </c>
      <c r="B2595" s="11" t="s">
        <v>41</v>
      </c>
      <c r="C2595" s="11" t="s">
        <v>115</v>
      </c>
      <c r="D2595" s="12">
        <v>46128</v>
      </c>
      <c r="E2595" s="11">
        <v>1621</v>
      </c>
      <c r="F2595" s="11" t="s">
        <v>33</v>
      </c>
      <c r="G2595" s="13">
        <v>216.71</v>
      </c>
      <c r="H2595" s="14">
        <f t="shared" si="280"/>
        <v>351286.91000000003</v>
      </c>
      <c r="I2595" s="14">
        <f>IF(F2595="GHS",H2595,H2595*Assumptions!$B$4)</f>
        <v>351286.91000000003</v>
      </c>
      <c r="J2595" s="15" t="str">
        <f>INDEX(Assumptions!$B$8:$B$12,MATCH(B2595,Assumptions!$A$8:$A$12,0))</f>
        <v>Weighted Average</v>
      </c>
      <c r="K2595" s="16">
        <f>G2595/(1-INDEX(Assumptions!$D$8:$D$12,MATCH(B2595,Assumptions!$A$8:$A$12,0)))</f>
        <v>333.4</v>
      </c>
      <c r="L2595" s="16">
        <f t="shared" si="281"/>
        <v>6.5012999999999996</v>
      </c>
      <c r="M2595" s="16">
        <f t="shared" si="282"/>
        <v>16.669999999999998</v>
      </c>
      <c r="N2595" s="14">
        <f>E2595*(K2595-L2595-M2595)*IF(F2595="GHS",1,Assumptions!$B$4)</f>
        <v>502880.72269999993</v>
      </c>
      <c r="O2595" s="15">
        <f t="shared" ca="1" si="283"/>
        <v>158</v>
      </c>
      <c r="P2595" s="15" t="str">
        <f t="shared" ca="1" si="284"/>
        <v>91-180d</v>
      </c>
      <c r="Q2595" s="17">
        <f ca="1">IF(P2595="0-90d",0,IF(P2595="91-180d",INDEX(Assumptions!$F$8:$F$12,MATCH(B2595,Assumptions!$A$8:$A$12,0)),IF(P2595="181-365d",INDEX(Assumptions!$G$8:$G$12,MATCH(B2595,Assumptions!$A$8:$A$12,0)),INDEX(Assumptions!$H$8:$H$12,MATCH(B2595,Assumptions!$A$8:$A$12,0)))))</f>
        <v>0.1</v>
      </c>
      <c r="R2595" s="14">
        <f t="shared" ca="1" si="285"/>
        <v>35128.691000000006</v>
      </c>
      <c r="S2595" s="14">
        <f t="shared" ca="1" si="286"/>
        <v>316158.21900000004</v>
      </c>
      <c r="T2595" s="11" t="s">
        <v>25</v>
      </c>
      <c r="U2595" s="18" t="s">
        <v>26</v>
      </c>
    </row>
    <row r="2596" spans="1:21" ht="15" customHeight="1" x14ac:dyDescent="0.15">
      <c r="A2596" s="10" t="s">
        <v>2644</v>
      </c>
      <c r="B2596" s="11" t="s">
        <v>28</v>
      </c>
      <c r="C2596" s="11" t="s">
        <v>38</v>
      </c>
      <c r="D2596" s="12">
        <v>45873</v>
      </c>
      <c r="E2596" s="11">
        <v>4258</v>
      </c>
      <c r="F2596" s="11" t="s">
        <v>24</v>
      </c>
      <c r="G2596" s="13">
        <v>5457.72</v>
      </c>
      <c r="H2596" s="14">
        <f t="shared" si="280"/>
        <v>23238971.760000002</v>
      </c>
      <c r="I2596" s="14">
        <f>IF(F2596="GHS",H2596,H2596*Assumptions!$B$4)</f>
        <v>250980895.00800005</v>
      </c>
      <c r="J2596" s="15" t="str">
        <f>INDEX(Assumptions!$B$8:$B$12,MATCH(B2596,Assumptions!$A$8:$A$12,0))</f>
        <v>Fair Value Less Costs to Sell</v>
      </c>
      <c r="K2596" s="16">
        <f>G2596/(1-INDEX(Assumptions!$D$8:$D$12,MATCH(B2596,Assumptions!$A$8:$A$12,0)))</f>
        <v>6201.954545454546</v>
      </c>
      <c r="L2596" s="16">
        <f t="shared" si="281"/>
        <v>163.73160000000001</v>
      </c>
      <c r="M2596" s="16">
        <f t="shared" si="282"/>
        <v>310.0977272727273</v>
      </c>
      <c r="N2596" s="14">
        <f>E2596*(K2596-L2596-M2596)*IF(F2596="GHS",1,Assumptions!$B$4)</f>
        <v>263415857.53339636</v>
      </c>
      <c r="O2596" s="15">
        <f t="shared" ca="1" si="283"/>
        <v>413</v>
      </c>
      <c r="P2596" s="15" t="str">
        <f t="shared" ca="1" si="284"/>
        <v>365d+</v>
      </c>
      <c r="Q2596" s="17">
        <f ca="1">IF(P2596="0-90d",0,IF(P2596="91-180d",INDEX(Assumptions!$F$8:$F$12,MATCH(B2596,Assumptions!$A$8:$A$12,0)),IF(P2596="181-365d",INDEX(Assumptions!$G$8:$G$12,MATCH(B2596,Assumptions!$A$8:$A$12,0)),INDEX(Assumptions!$H$8:$H$12,MATCH(B2596,Assumptions!$A$8:$A$12,0)))))</f>
        <v>0.4</v>
      </c>
      <c r="R2596" s="14">
        <f t="shared" ca="1" si="285"/>
        <v>100392358.00320002</v>
      </c>
      <c r="S2596" s="14">
        <f t="shared" ca="1" si="286"/>
        <v>150588537.00480002</v>
      </c>
      <c r="T2596" s="11" t="s">
        <v>25</v>
      </c>
      <c r="U2596" s="18" t="s">
        <v>26</v>
      </c>
    </row>
    <row r="2597" spans="1:21" ht="15" customHeight="1" x14ac:dyDescent="0.15">
      <c r="A2597" s="10" t="s">
        <v>2645</v>
      </c>
      <c r="B2597" s="11" t="s">
        <v>22</v>
      </c>
      <c r="C2597" s="11" t="s">
        <v>61</v>
      </c>
      <c r="D2597" s="12">
        <v>46013</v>
      </c>
      <c r="E2597" s="11">
        <v>1148</v>
      </c>
      <c r="F2597" s="11" t="s">
        <v>24</v>
      </c>
      <c r="G2597" s="13">
        <v>25745.09</v>
      </c>
      <c r="H2597" s="14">
        <f t="shared" si="280"/>
        <v>29555363.32</v>
      </c>
      <c r="I2597" s="14">
        <f>IF(F2597="GHS",H2597,H2597*Assumptions!$B$4)</f>
        <v>319197923.85600001</v>
      </c>
      <c r="J2597" s="15" t="str">
        <f>INDEX(Assumptions!$B$8:$B$12,MATCH(B2597,Assumptions!$A$8:$A$12,0))</f>
        <v>FIFO</v>
      </c>
      <c r="K2597" s="16">
        <f>G2597/(1-INDEX(Assumptions!$D$8:$D$12,MATCH(B2597,Assumptions!$A$8:$A$12,0)))</f>
        <v>31396.451219512193</v>
      </c>
      <c r="L2597" s="16">
        <f t="shared" si="281"/>
        <v>772.35270000000003</v>
      </c>
      <c r="M2597" s="16">
        <f t="shared" si="282"/>
        <v>1569.8225609756098</v>
      </c>
      <c r="N2597" s="14">
        <f>E2597*(K2597-L2597-M2597)*IF(F2597="GHS",1,Assumptions!$B$4)</f>
        <v>360226535.04432005</v>
      </c>
      <c r="O2597" s="15">
        <f t="shared" ca="1" si="283"/>
        <v>273</v>
      </c>
      <c r="P2597" s="15" t="str">
        <f t="shared" ca="1" si="284"/>
        <v>181-365d</v>
      </c>
      <c r="Q2597" s="17">
        <f ca="1">IF(P2597="0-90d",0,IF(P2597="91-180d",INDEX(Assumptions!$F$8:$F$12,MATCH(B2597,Assumptions!$A$8:$A$12,0)),IF(P2597="181-365d",INDEX(Assumptions!$G$8:$G$12,MATCH(B2597,Assumptions!$A$8:$A$12,0)),INDEX(Assumptions!$H$8:$H$12,MATCH(B2597,Assumptions!$A$8:$A$12,0)))))</f>
        <v>0.15</v>
      </c>
      <c r="R2597" s="14">
        <f t="shared" ca="1" si="285"/>
        <v>47879688.578400001</v>
      </c>
      <c r="S2597" s="14">
        <f t="shared" ca="1" si="286"/>
        <v>271318235.27759999</v>
      </c>
      <c r="T2597" s="11" t="s">
        <v>25</v>
      </c>
      <c r="U2597" s="18" t="s">
        <v>26</v>
      </c>
    </row>
    <row r="2598" spans="1:21" ht="15" customHeight="1" x14ac:dyDescent="0.15">
      <c r="A2598" s="10" t="s">
        <v>2646</v>
      </c>
      <c r="B2598" s="11" t="s">
        <v>28</v>
      </c>
      <c r="C2598" s="11" t="s">
        <v>29</v>
      </c>
      <c r="D2598" s="12">
        <v>45799</v>
      </c>
      <c r="E2598" s="11">
        <v>550</v>
      </c>
      <c r="F2598" s="11" t="s">
        <v>24</v>
      </c>
      <c r="G2598" s="13">
        <v>14376.61</v>
      </c>
      <c r="H2598" s="14">
        <f t="shared" si="280"/>
        <v>7907135.5</v>
      </c>
      <c r="I2598" s="14">
        <f>IF(F2598="GHS",H2598,H2598*Assumptions!$B$4)</f>
        <v>85397063.400000006</v>
      </c>
      <c r="J2598" s="15" t="str">
        <f>INDEX(Assumptions!$B$8:$B$12,MATCH(B2598,Assumptions!$A$8:$A$12,0))</f>
        <v>Fair Value Less Costs to Sell</v>
      </c>
      <c r="K2598" s="16">
        <f>G2598/(1-INDEX(Assumptions!$D$8:$D$12,MATCH(B2598,Assumptions!$A$8:$A$12,0)))</f>
        <v>16337.056818181818</v>
      </c>
      <c r="L2598" s="16">
        <f t="shared" si="281"/>
        <v>431.29829999999998</v>
      </c>
      <c r="M2598" s="16">
        <f t="shared" si="282"/>
        <v>816.8528409090909</v>
      </c>
      <c r="N2598" s="14">
        <f>E2598*(K2598-L2598-M2598)*IF(F2598="GHS",1,Assumptions!$B$4)</f>
        <v>89628099.723000005</v>
      </c>
      <c r="O2598" s="15">
        <f t="shared" ca="1" si="283"/>
        <v>487</v>
      </c>
      <c r="P2598" s="15" t="str">
        <f t="shared" ca="1" si="284"/>
        <v>365d+</v>
      </c>
      <c r="Q2598" s="17">
        <f ca="1">IF(P2598="0-90d",0,IF(P2598="91-180d",INDEX(Assumptions!$F$8:$F$12,MATCH(B2598,Assumptions!$A$8:$A$12,0)),IF(P2598="181-365d",INDEX(Assumptions!$G$8:$G$12,MATCH(B2598,Assumptions!$A$8:$A$12,0)),INDEX(Assumptions!$H$8:$H$12,MATCH(B2598,Assumptions!$A$8:$A$12,0)))))</f>
        <v>0.4</v>
      </c>
      <c r="R2598" s="14">
        <f t="shared" ca="1" si="285"/>
        <v>34158825.360000007</v>
      </c>
      <c r="S2598" s="14">
        <f t="shared" ca="1" si="286"/>
        <v>51238238.039999999</v>
      </c>
      <c r="T2598" s="11" t="s">
        <v>25</v>
      </c>
      <c r="U2598" s="18" t="s">
        <v>36</v>
      </c>
    </row>
    <row r="2599" spans="1:21" ht="15" customHeight="1" x14ac:dyDescent="0.15">
      <c r="A2599" s="10" t="s">
        <v>2647</v>
      </c>
      <c r="B2599" s="11" t="s">
        <v>28</v>
      </c>
      <c r="C2599" s="11" t="s">
        <v>29</v>
      </c>
      <c r="D2599" s="12">
        <v>46101</v>
      </c>
      <c r="E2599" s="11">
        <v>388</v>
      </c>
      <c r="F2599" s="11" t="s">
        <v>24</v>
      </c>
      <c r="G2599" s="13">
        <v>2367.34</v>
      </c>
      <c r="H2599" s="14">
        <f t="shared" si="280"/>
        <v>918527.92</v>
      </c>
      <c r="I2599" s="14">
        <f>IF(F2599="GHS",H2599,H2599*Assumptions!$B$4)</f>
        <v>9920101.5360000003</v>
      </c>
      <c r="J2599" s="15" t="str">
        <f>INDEX(Assumptions!$B$8:$B$12,MATCH(B2599,Assumptions!$A$8:$A$12,0))</f>
        <v>Fair Value Less Costs to Sell</v>
      </c>
      <c r="K2599" s="16">
        <f>G2599/(1-INDEX(Assumptions!$D$8:$D$12,MATCH(B2599,Assumptions!$A$8:$A$12,0)))</f>
        <v>2690.159090909091</v>
      </c>
      <c r="L2599" s="16">
        <f t="shared" si="281"/>
        <v>71.020200000000003</v>
      </c>
      <c r="M2599" s="16">
        <f t="shared" si="282"/>
        <v>134.50795454545457</v>
      </c>
      <c r="N2599" s="14">
        <f>E2599*(K2599-L2599-M2599)*IF(F2599="GHS",1,Assumptions!$B$4)</f>
        <v>10411597.475738183</v>
      </c>
      <c r="O2599" s="15">
        <f t="shared" ca="1" si="283"/>
        <v>185</v>
      </c>
      <c r="P2599" s="15" t="str">
        <f t="shared" ca="1" si="284"/>
        <v>181-365d</v>
      </c>
      <c r="Q2599" s="17">
        <f ca="1">IF(P2599="0-90d",0,IF(P2599="91-180d",INDEX(Assumptions!$F$8:$F$12,MATCH(B2599,Assumptions!$A$8:$A$12,0)),IF(P2599="181-365d",INDEX(Assumptions!$G$8:$G$12,MATCH(B2599,Assumptions!$A$8:$A$12,0)),INDEX(Assumptions!$H$8:$H$12,MATCH(B2599,Assumptions!$A$8:$A$12,0)))))</f>
        <v>0.1</v>
      </c>
      <c r="R2599" s="14">
        <f t="shared" ca="1" si="285"/>
        <v>992010.15360000008</v>
      </c>
      <c r="S2599" s="14">
        <f t="shared" ca="1" si="286"/>
        <v>8928091.3824000005</v>
      </c>
      <c r="T2599" s="11" t="s">
        <v>25</v>
      </c>
      <c r="U2599" s="18" t="s">
        <v>36</v>
      </c>
    </row>
    <row r="2600" spans="1:21" ht="15" customHeight="1" x14ac:dyDescent="0.15">
      <c r="A2600" s="10" t="s">
        <v>2648</v>
      </c>
      <c r="B2600" s="11" t="s">
        <v>41</v>
      </c>
      <c r="C2600" s="11" t="s">
        <v>115</v>
      </c>
      <c r="D2600" s="12">
        <v>45951</v>
      </c>
      <c r="E2600" s="11">
        <v>2856</v>
      </c>
      <c r="F2600" s="11" t="s">
        <v>33</v>
      </c>
      <c r="G2600" s="13">
        <v>297.13</v>
      </c>
      <c r="H2600" s="14">
        <f t="shared" si="280"/>
        <v>848603.28</v>
      </c>
      <c r="I2600" s="14">
        <f>IF(F2600="GHS",H2600,H2600*Assumptions!$B$4)</f>
        <v>848603.28</v>
      </c>
      <c r="J2600" s="15" t="str">
        <f>INDEX(Assumptions!$B$8:$B$12,MATCH(B2600,Assumptions!$A$8:$A$12,0))</f>
        <v>Weighted Average</v>
      </c>
      <c r="K2600" s="16">
        <f>G2600/(1-INDEX(Assumptions!$D$8:$D$12,MATCH(B2600,Assumptions!$A$8:$A$12,0)))</f>
        <v>457.12307692307689</v>
      </c>
      <c r="L2600" s="16">
        <f t="shared" si="281"/>
        <v>8.9138999999999999</v>
      </c>
      <c r="M2600" s="16">
        <f t="shared" si="282"/>
        <v>22.856153846153845</v>
      </c>
      <c r="N2600" s="14">
        <f>E2600*(K2600-L2600-M2600)*IF(F2600="GHS",1,Assumptions!$B$4)</f>
        <v>1214808.2339076921</v>
      </c>
      <c r="O2600" s="15">
        <f t="shared" ca="1" si="283"/>
        <v>335</v>
      </c>
      <c r="P2600" s="15" t="str">
        <f t="shared" ca="1" si="284"/>
        <v>181-365d</v>
      </c>
      <c r="Q2600" s="17">
        <f ca="1">IF(P2600="0-90d",0,IF(P2600="91-180d",INDEX(Assumptions!$F$8:$F$12,MATCH(B2600,Assumptions!$A$8:$A$12,0)),IF(P2600="181-365d",INDEX(Assumptions!$G$8:$G$12,MATCH(B2600,Assumptions!$A$8:$A$12,0)),INDEX(Assumptions!$H$8:$H$12,MATCH(B2600,Assumptions!$A$8:$A$12,0)))))</f>
        <v>0.35</v>
      </c>
      <c r="R2600" s="14">
        <f t="shared" ca="1" si="285"/>
        <v>297011.14799999999</v>
      </c>
      <c r="S2600" s="14">
        <f t="shared" ca="1" si="286"/>
        <v>551592.13199999998</v>
      </c>
      <c r="T2600" s="11" t="s">
        <v>25</v>
      </c>
      <c r="U2600" s="18" t="s">
        <v>36</v>
      </c>
    </row>
    <row r="2601" spans="1:21" ht="15" customHeight="1" x14ac:dyDescent="0.15">
      <c r="A2601" s="10" t="s">
        <v>2649</v>
      </c>
      <c r="B2601" s="11" t="s">
        <v>41</v>
      </c>
      <c r="C2601" s="11" t="s">
        <v>115</v>
      </c>
      <c r="D2601" s="12">
        <v>46088</v>
      </c>
      <c r="E2601" s="11">
        <v>1280</v>
      </c>
      <c r="F2601" s="11" t="s">
        <v>33</v>
      </c>
      <c r="G2601" s="13">
        <v>462.74</v>
      </c>
      <c r="H2601" s="14">
        <f t="shared" si="280"/>
        <v>592307.19999999995</v>
      </c>
      <c r="I2601" s="14">
        <f>IF(F2601="GHS",H2601,H2601*Assumptions!$B$4)</f>
        <v>592307.19999999995</v>
      </c>
      <c r="J2601" s="15" t="str">
        <f>INDEX(Assumptions!$B$8:$B$12,MATCH(B2601,Assumptions!$A$8:$A$12,0))</f>
        <v>Weighted Average</v>
      </c>
      <c r="K2601" s="16">
        <f>G2601/(1-INDEX(Assumptions!$D$8:$D$12,MATCH(B2601,Assumptions!$A$8:$A$12,0)))</f>
        <v>711.90769230769229</v>
      </c>
      <c r="L2601" s="16">
        <f t="shared" si="281"/>
        <v>13.882199999999999</v>
      </c>
      <c r="M2601" s="16">
        <f t="shared" si="282"/>
        <v>35.595384615384617</v>
      </c>
      <c r="N2601" s="14">
        <f>E2601*(K2601-L2601-M2601)*IF(F2601="GHS",1,Assumptions!$B$4)</f>
        <v>847910.53784615372</v>
      </c>
      <c r="O2601" s="15">
        <f t="shared" ca="1" si="283"/>
        <v>198</v>
      </c>
      <c r="P2601" s="15" t="str">
        <f t="shared" ca="1" si="284"/>
        <v>181-365d</v>
      </c>
      <c r="Q2601" s="17">
        <f ca="1">IF(P2601="0-90d",0,IF(P2601="91-180d",INDEX(Assumptions!$F$8:$F$12,MATCH(B2601,Assumptions!$A$8:$A$12,0)),IF(P2601="181-365d",INDEX(Assumptions!$G$8:$G$12,MATCH(B2601,Assumptions!$A$8:$A$12,0)),INDEX(Assumptions!$H$8:$H$12,MATCH(B2601,Assumptions!$A$8:$A$12,0)))))</f>
        <v>0.35</v>
      </c>
      <c r="R2601" s="14">
        <f t="shared" ca="1" si="285"/>
        <v>207307.51999999996</v>
      </c>
      <c r="S2601" s="14">
        <f t="shared" ca="1" si="286"/>
        <v>384999.67999999999</v>
      </c>
      <c r="T2601" s="11" t="s">
        <v>25</v>
      </c>
      <c r="U2601" s="18" t="s">
        <v>26</v>
      </c>
    </row>
    <row r="2602" spans="1:21" ht="15" customHeight="1" x14ac:dyDescent="0.15">
      <c r="A2602" s="10" t="s">
        <v>2650</v>
      </c>
      <c r="B2602" s="11" t="s">
        <v>41</v>
      </c>
      <c r="C2602" s="11" t="s">
        <v>115</v>
      </c>
      <c r="D2602" s="12">
        <v>46194</v>
      </c>
      <c r="E2602" s="11">
        <v>4081</v>
      </c>
      <c r="F2602" s="11" t="s">
        <v>33</v>
      </c>
      <c r="G2602" s="13">
        <v>257.33</v>
      </c>
      <c r="H2602" s="14">
        <f t="shared" si="280"/>
        <v>1050163.73</v>
      </c>
      <c r="I2602" s="14">
        <f>IF(F2602="GHS",H2602,H2602*Assumptions!$B$4)</f>
        <v>1050163.73</v>
      </c>
      <c r="J2602" s="15" t="str">
        <f>INDEX(Assumptions!$B$8:$B$12,MATCH(B2602,Assumptions!$A$8:$A$12,0))</f>
        <v>Weighted Average</v>
      </c>
      <c r="K2602" s="16">
        <f>G2602/(1-INDEX(Assumptions!$D$8:$D$12,MATCH(B2602,Assumptions!$A$8:$A$12,0)))</f>
        <v>395.89230769230767</v>
      </c>
      <c r="L2602" s="16">
        <f t="shared" si="281"/>
        <v>7.7198999999999991</v>
      </c>
      <c r="M2602" s="16">
        <f t="shared" si="282"/>
        <v>19.794615384615383</v>
      </c>
      <c r="N2602" s="14">
        <f>E2602*(K2602-L2602-M2602)*IF(F2602="GHS",1,Assumptions!$B$4)</f>
        <v>1503349.7704076923</v>
      </c>
      <c r="O2602" s="15">
        <f t="shared" ca="1" si="283"/>
        <v>92</v>
      </c>
      <c r="P2602" s="15" t="str">
        <f t="shared" ca="1" si="284"/>
        <v>91-180d</v>
      </c>
      <c r="Q2602" s="17">
        <f ca="1">IF(P2602="0-90d",0,IF(P2602="91-180d",INDEX(Assumptions!$F$8:$F$12,MATCH(B2602,Assumptions!$A$8:$A$12,0)),IF(P2602="181-365d",INDEX(Assumptions!$G$8:$G$12,MATCH(B2602,Assumptions!$A$8:$A$12,0)),INDEX(Assumptions!$H$8:$H$12,MATCH(B2602,Assumptions!$A$8:$A$12,0)))))</f>
        <v>0.1</v>
      </c>
      <c r="R2602" s="14">
        <f t="shared" ca="1" si="285"/>
        <v>105016.37300000001</v>
      </c>
      <c r="S2602" s="14">
        <f t="shared" ca="1" si="286"/>
        <v>945147.35699999996</v>
      </c>
      <c r="T2602" s="11" t="s">
        <v>25</v>
      </c>
      <c r="U2602" s="18" t="s">
        <v>36</v>
      </c>
    </row>
    <row r="2603" spans="1:21" ht="15" customHeight="1" x14ac:dyDescent="0.15">
      <c r="A2603" s="10" t="s">
        <v>2651</v>
      </c>
      <c r="B2603" s="11" t="s">
        <v>28</v>
      </c>
      <c r="C2603" s="11" t="s">
        <v>55</v>
      </c>
      <c r="D2603" s="12">
        <v>45931</v>
      </c>
      <c r="E2603" s="11">
        <v>2706</v>
      </c>
      <c r="F2603" s="11" t="s">
        <v>24</v>
      </c>
      <c r="G2603" s="13">
        <v>5795.33</v>
      </c>
      <c r="H2603" s="14">
        <f t="shared" si="280"/>
        <v>15682162.98</v>
      </c>
      <c r="I2603" s="14">
        <f>IF(F2603="GHS",H2603,H2603*Assumptions!$B$4)</f>
        <v>169367360.18400002</v>
      </c>
      <c r="J2603" s="15" t="str">
        <f>INDEX(Assumptions!$B$8:$B$12,MATCH(B2603,Assumptions!$A$8:$A$12,0))</f>
        <v>Fair Value Less Costs to Sell</v>
      </c>
      <c r="K2603" s="16">
        <f>G2603/(1-INDEX(Assumptions!$D$8:$D$12,MATCH(B2603,Assumptions!$A$8:$A$12,0)))</f>
        <v>6585.602272727273</v>
      </c>
      <c r="L2603" s="16">
        <f t="shared" si="281"/>
        <v>173.85989999999998</v>
      </c>
      <c r="M2603" s="16">
        <f t="shared" si="282"/>
        <v>329.28011363636369</v>
      </c>
      <c r="N2603" s="14">
        <f>E2603*(K2603-L2603-M2603)*IF(F2603="GHS",1,Assumptions!$B$4)</f>
        <v>177758743.02948004</v>
      </c>
      <c r="O2603" s="15">
        <f t="shared" ca="1" si="283"/>
        <v>355</v>
      </c>
      <c r="P2603" s="15" t="str">
        <f t="shared" ca="1" si="284"/>
        <v>181-365d</v>
      </c>
      <c r="Q2603" s="17">
        <f ca="1">IF(P2603="0-90d",0,IF(P2603="91-180d",INDEX(Assumptions!$F$8:$F$12,MATCH(B2603,Assumptions!$A$8:$A$12,0)),IF(P2603="181-365d",INDEX(Assumptions!$G$8:$G$12,MATCH(B2603,Assumptions!$A$8:$A$12,0)),INDEX(Assumptions!$H$8:$H$12,MATCH(B2603,Assumptions!$A$8:$A$12,0)))))</f>
        <v>0.1</v>
      </c>
      <c r="R2603" s="14">
        <f t="shared" ca="1" si="285"/>
        <v>16936736.018400002</v>
      </c>
      <c r="S2603" s="14">
        <f t="shared" ca="1" si="286"/>
        <v>152430624.1656</v>
      </c>
      <c r="T2603" s="11" t="s">
        <v>25</v>
      </c>
      <c r="U2603" s="18" t="s">
        <v>36</v>
      </c>
    </row>
    <row r="2604" spans="1:21" ht="15" customHeight="1" x14ac:dyDescent="0.15">
      <c r="A2604" s="10" t="s">
        <v>2652</v>
      </c>
      <c r="B2604" s="11" t="s">
        <v>31</v>
      </c>
      <c r="C2604" s="11" t="s">
        <v>63</v>
      </c>
      <c r="D2604" s="12">
        <v>45888</v>
      </c>
      <c r="E2604" s="11">
        <v>3064</v>
      </c>
      <c r="F2604" s="11" t="s">
        <v>33</v>
      </c>
      <c r="G2604" s="13">
        <v>1403.8</v>
      </c>
      <c r="H2604" s="14">
        <f t="shared" si="280"/>
        <v>4301243.2</v>
      </c>
      <c r="I2604" s="14">
        <f>IF(F2604="GHS",H2604,H2604*Assumptions!$B$4)</f>
        <v>4301243.2</v>
      </c>
      <c r="J2604" s="15" t="str">
        <f>INDEX(Assumptions!$B$8:$B$12,MATCH(B2604,Assumptions!$A$8:$A$12,0))</f>
        <v>Weighted Average</v>
      </c>
      <c r="K2604" s="16">
        <f>G2604/(1-INDEX(Assumptions!$D$8:$D$12,MATCH(B2604,Assumptions!$A$8:$A$12,0)))</f>
        <v>1949.7222222222222</v>
      </c>
      <c r="L2604" s="16">
        <f t="shared" si="281"/>
        <v>42.113999999999997</v>
      </c>
      <c r="M2604" s="16">
        <f t="shared" si="282"/>
        <v>97.486111111111114</v>
      </c>
      <c r="N2604" s="14">
        <f>E2604*(K2604-L2604-M2604)*IF(F2604="GHS",1,Assumptions!$B$4)</f>
        <v>5546214.1484444439</v>
      </c>
      <c r="O2604" s="15">
        <f t="shared" ca="1" si="283"/>
        <v>398</v>
      </c>
      <c r="P2604" s="15" t="str">
        <f t="shared" ca="1" si="284"/>
        <v>365d+</v>
      </c>
      <c r="Q2604" s="17">
        <f ca="1">IF(P2604="0-90d",0,IF(P2604="91-180d",INDEX(Assumptions!$F$8:$F$12,MATCH(B2604,Assumptions!$A$8:$A$12,0)),IF(P2604="181-365d",INDEX(Assumptions!$G$8:$G$12,MATCH(B2604,Assumptions!$A$8:$A$12,0)),INDEX(Assumptions!$H$8:$H$12,MATCH(B2604,Assumptions!$A$8:$A$12,0)))))</f>
        <v>0.6</v>
      </c>
      <c r="R2604" s="14">
        <f t="shared" ca="1" si="285"/>
        <v>2580745.92</v>
      </c>
      <c r="S2604" s="14">
        <f t="shared" ca="1" si="286"/>
        <v>1720497.2800000003</v>
      </c>
      <c r="T2604" s="11" t="s">
        <v>25</v>
      </c>
      <c r="U2604" s="18" t="s">
        <v>26</v>
      </c>
    </row>
    <row r="2605" spans="1:21" ht="15" customHeight="1" x14ac:dyDescent="0.15">
      <c r="A2605" s="10" t="s">
        <v>2653</v>
      </c>
      <c r="B2605" s="11" t="s">
        <v>28</v>
      </c>
      <c r="C2605" s="11" t="s">
        <v>29</v>
      </c>
      <c r="D2605" s="12">
        <v>45930</v>
      </c>
      <c r="E2605" s="11">
        <v>4573</v>
      </c>
      <c r="F2605" s="11" t="s">
        <v>24</v>
      </c>
      <c r="G2605" s="13">
        <v>8992.02</v>
      </c>
      <c r="H2605" s="14">
        <f t="shared" si="280"/>
        <v>41120507.460000001</v>
      </c>
      <c r="I2605" s="14">
        <f>IF(F2605="GHS",H2605,H2605*Assumptions!$B$4)</f>
        <v>444101480.56800002</v>
      </c>
      <c r="J2605" s="15" t="str">
        <f>INDEX(Assumptions!$B$8:$B$12,MATCH(B2605,Assumptions!$A$8:$A$12,0))</f>
        <v>Fair Value Less Costs to Sell</v>
      </c>
      <c r="K2605" s="16">
        <f>G2605/(1-INDEX(Assumptions!$D$8:$D$12,MATCH(B2605,Assumptions!$A$8:$A$12,0)))</f>
        <v>10218.204545454546</v>
      </c>
      <c r="L2605" s="16">
        <f t="shared" si="281"/>
        <v>269.76060000000001</v>
      </c>
      <c r="M2605" s="16">
        <f t="shared" si="282"/>
        <v>510.9102272727273</v>
      </c>
      <c r="N2605" s="14">
        <f>E2605*(K2605-L2605-M2605)*IF(F2605="GHS",1,Assumptions!$B$4)</f>
        <v>466104690.28705102</v>
      </c>
      <c r="O2605" s="15">
        <f t="shared" ca="1" si="283"/>
        <v>356</v>
      </c>
      <c r="P2605" s="15" t="str">
        <f t="shared" ca="1" si="284"/>
        <v>181-365d</v>
      </c>
      <c r="Q2605" s="17">
        <f ca="1">IF(P2605="0-90d",0,IF(P2605="91-180d",INDEX(Assumptions!$F$8:$F$12,MATCH(B2605,Assumptions!$A$8:$A$12,0)),IF(P2605="181-365d",INDEX(Assumptions!$G$8:$G$12,MATCH(B2605,Assumptions!$A$8:$A$12,0)),INDEX(Assumptions!$H$8:$H$12,MATCH(B2605,Assumptions!$A$8:$A$12,0)))))</f>
        <v>0.1</v>
      </c>
      <c r="R2605" s="14">
        <f t="shared" ca="1" si="285"/>
        <v>44410148.056800008</v>
      </c>
      <c r="S2605" s="14">
        <f t="shared" ca="1" si="286"/>
        <v>399691332.51120001</v>
      </c>
      <c r="T2605" s="11" t="s">
        <v>25</v>
      </c>
      <c r="U2605" s="18" t="s">
        <v>26</v>
      </c>
    </row>
    <row r="2606" spans="1:21" ht="15" customHeight="1" x14ac:dyDescent="0.15">
      <c r="A2606" s="10" t="s">
        <v>2654</v>
      </c>
      <c r="B2606" s="11" t="s">
        <v>41</v>
      </c>
      <c r="C2606" s="11" t="s">
        <v>49</v>
      </c>
      <c r="D2606" s="12">
        <v>45943</v>
      </c>
      <c r="E2606" s="11">
        <v>1601</v>
      </c>
      <c r="F2606" s="11" t="s">
        <v>33</v>
      </c>
      <c r="G2606" s="13">
        <v>495.8</v>
      </c>
      <c r="H2606" s="14">
        <f t="shared" si="280"/>
        <v>793775.8</v>
      </c>
      <c r="I2606" s="14">
        <f>IF(F2606="GHS",H2606,H2606*Assumptions!$B$4)</f>
        <v>793775.8</v>
      </c>
      <c r="J2606" s="15" t="str">
        <f>INDEX(Assumptions!$B$8:$B$12,MATCH(B2606,Assumptions!$A$8:$A$12,0))</f>
        <v>Weighted Average</v>
      </c>
      <c r="K2606" s="16">
        <f>G2606/(1-INDEX(Assumptions!$D$8:$D$12,MATCH(B2606,Assumptions!$A$8:$A$12,0)))</f>
        <v>762.76923076923072</v>
      </c>
      <c r="L2606" s="16">
        <f t="shared" si="281"/>
        <v>14.874000000000001</v>
      </c>
      <c r="M2606" s="16">
        <f t="shared" si="282"/>
        <v>38.138461538461534</v>
      </c>
      <c r="N2606" s="14">
        <f>E2606*(K2606-L2606-M2606)*IF(F2606="GHS",1,Assumptions!$B$4)</f>
        <v>1136320.5875384614</v>
      </c>
      <c r="O2606" s="15">
        <f t="shared" ca="1" si="283"/>
        <v>343</v>
      </c>
      <c r="P2606" s="15" t="str">
        <f t="shared" ca="1" si="284"/>
        <v>181-365d</v>
      </c>
      <c r="Q2606" s="17">
        <f ca="1">IF(P2606="0-90d",0,IF(P2606="91-180d",INDEX(Assumptions!$F$8:$F$12,MATCH(B2606,Assumptions!$A$8:$A$12,0)),IF(P2606="181-365d",INDEX(Assumptions!$G$8:$G$12,MATCH(B2606,Assumptions!$A$8:$A$12,0)),INDEX(Assumptions!$H$8:$H$12,MATCH(B2606,Assumptions!$A$8:$A$12,0)))))</f>
        <v>0.35</v>
      </c>
      <c r="R2606" s="14">
        <f t="shared" ca="1" si="285"/>
        <v>277821.52999999997</v>
      </c>
      <c r="S2606" s="14">
        <f t="shared" ca="1" si="286"/>
        <v>515954.27000000008</v>
      </c>
      <c r="T2606" s="11" t="s">
        <v>25</v>
      </c>
      <c r="U2606" s="18" t="s">
        <v>26</v>
      </c>
    </row>
    <row r="2607" spans="1:21" ht="15" customHeight="1" x14ac:dyDescent="0.15">
      <c r="A2607" s="10" t="s">
        <v>2655</v>
      </c>
      <c r="B2607" s="11" t="s">
        <v>31</v>
      </c>
      <c r="C2607" s="11" t="s">
        <v>63</v>
      </c>
      <c r="D2607" s="12">
        <v>46158</v>
      </c>
      <c r="E2607" s="11">
        <v>3309</v>
      </c>
      <c r="F2607" s="11" t="s">
        <v>33</v>
      </c>
      <c r="G2607" s="13">
        <v>3062.01</v>
      </c>
      <c r="H2607" s="14">
        <f t="shared" si="280"/>
        <v>10132191.09</v>
      </c>
      <c r="I2607" s="14">
        <f>IF(F2607="GHS",H2607,H2607*Assumptions!$B$4)</f>
        <v>10132191.09</v>
      </c>
      <c r="J2607" s="15" t="str">
        <f>INDEX(Assumptions!$B$8:$B$12,MATCH(B2607,Assumptions!$A$8:$A$12,0))</f>
        <v>Weighted Average</v>
      </c>
      <c r="K2607" s="16">
        <f>G2607/(1-INDEX(Assumptions!$D$8:$D$12,MATCH(B2607,Assumptions!$A$8:$A$12,0)))</f>
        <v>4252.791666666667</v>
      </c>
      <c r="L2607" s="16">
        <f t="shared" si="281"/>
        <v>91.860300000000009</v>
      </c>
      <c r="M2607" s="16">
        <f t="shared" si="282"/>
        <v>212.63958333333335</v>
      </c>
      <c r="N2607" s="14">
        <f>E2607*(K2607-L2607-M2607)*IF(F2607="GHS",1,Assumptions!$B$4)</f>
        <v>13064897.511049999</v>
      </c>
      <c r="O2607" s="15">
        <f t="shared" ca="1" si="283"/>
        <v>128</v>
      </c>
      <c r="P2607" s="15" t="str">
        <f t="shared" ca="1" si="284"/>
        <v>91-180d</v>
      </c>
      <c r="Q2607" s="17">
        <f ca="1">IF(P2607="0-90d",0,IF(P2607="91-180d",INDEX(Assumptions!$F$8:$F$12,MATCH(B2607,Assumptions!$A$8:$A$12,0)),IF(P2607="181-365d",INDEX(Assumptions!$G$8:$G$12,MATCH(B2607,Assumptions!$A$8:$A$12,0)),INDEX(Assumptions!$H$8:$H$12,MATCH(B2607,Assumptions!$A$8:$A$12,0)))))</f>
        <v>0.05</v>
      </c>
      <c r="R2607" s="14">
        <f t="shared" ca="1" si="285"/>
        <v>506609.55450000003</v>
      </c>
      <c r="S2607" s="14">
        <f t="shared" ca="1" si="286"/>
        <v>9625581.5354999993</v>
      </c>
      <c r="T2607" s="11" t="s">
        <v>25</v>
      </c>
      <c r="U2607" s="18" t="s">
        <v>26</v>
      </c>
    </row>
    <row r="2608" spans="1:21" ht="15" customHeight="1" x14ac:dyDescent="0.15">
      <c r="A2608" s="10" t="s">
        <v>2656</v>
      </c>
      <c r="B2608" s="11" t="s">
        <v>22</v>
      </c>
      <c r="C2608" s="11" t="s">
        <v>23</v>
      </c>
      <c r="D2608" s="12">
        <v>45965</v>
      </c>
      <c r="E2608" s="11">
        <v>3936</v>
      </c>
      <c r="F2608" s="11" t="s">
        <v>24</v>
      </c>
      <c r="G2608" s="13">
        <v>11844.59</v>
      </c>
      <c r="H2608" s="14">
        <f t="shared" si="280"/>
        <v>46620306.240000002</v>
      </c>
      <c r="I2608" s="14">
        <f>IF(F2608="GHS",H2608,H2608*Assumptions!$B$4)</f>
        <v>503499307.39200008</v>
      </c>
      <c r="J2608" s="15" t="str">
        <f>INDEX(Assumptions!$B$8:$B$12,MATCH(B2608,Assumptions!$A$8:$A$12,0))</f>
        <v>FIFO</v>
      </c>
      <c r="K2608" s="16">
        <f>G2608/(1-INDEX(Assumptions!$D$8:$D$12,MATCH(B2608,Assumptions!$A$8:$A$12,0)))</f>
        <v>14444.621951219511</v>
      </c>
      <c r="L2608" s="16">
        <f t="shared" si="281"/>
        <v>355.33769999999998</v>
      </c>
      <c r="M2608" s="16">
        <f t="shared" si="282"/>
        <v>722.23109756097563</v>
      </c>
      <c r="N2608" s="14">
        <f>E2608*(K2608-L2608-M2608)*IF(F2608="GHS",1,Assumptions!$B$4)</f>
        <v>568217389.09824002</v>
      </c>
      <c r="O2608" s="15">
        <f t="shared" ca="1" si="283"/>
        <v>321</v>
      </c>
      <c r="P2608" s="15" t="str">
        <f t="shared" ca="1" si="284"/>
        <v>181-365d</v>
      </c>
      <c r="Q2608" s="17">
        <f ca="1">IF(P2608="0-90d",0,IF(P2608="91-180d",INDEX(Assumptions!$F$8:$F$12,MATCH(B2608,Assumptions!$A$8:$A$12,0)),IF(P2608="181-365d",INDEX(Assumptions!$G$8:$G$12,MATCH(B2608,Assumptions!$A$8:$A$12,0)),INDEX(Assumptions!$H$8:$H$12,MATCH(B2608,Assumptions!$A$8:$A$12,0)))))</f>
        <v>0.15</v>
      </c>
      <c r="R2608" s="14">
        <f t="shared" ca="1" si="285"/>
        <v>75524896.108800009</v>
      </c>
      <c r="S2608" s="14">
        <f t="shared" ca="1" si="286"/>
        <v>427974411.28320009</v>
      </c>
      <c r="T2608" s="11" t="s">
        <v>25</v>
      </c>
      <c r="U2608" s="18" t="s">
        <v>36</v>
      </c>
    </row>
    <row r="2609" spans="1:21" ht="15" customHeight="1" x14ac:dyDescent="0.15">
      <c r="A2609" s="10" t="s">
        <v>2657</v>
      </c>
      <c r="B2609" s="11" t="s">
        <v>22</v>
      </c>
      <c r="C2609" s="11" t="s">
        <v>81</v>
      </c>
      <c r="D2609" s="12">
        <v>45792</v>
      </c>
      <c r="E2609" s="11">
        <v>4587</v>
      </c>
      <c r="F2609" s="11" t="s">
        <v>24</v>
      </c>
      <c r="G2609" s="13">
        <v>44408.78</v>
      </c>
      <c r="H2609" s="14">
        <f t="shared" si="280"/>
        <v>203703073.85999998</v>
      </c>
      <c r="I2609" s="14">
        <f>IF(F2609="GHS",H2609,H2609*Assumptions!$B$4)</f>
        <v>2199993197.6880002</v>
      </c>
      <c r="J2609" s="15" t="str">
        <f>INDEX(Assumptions!$B$8:$B$12,MATCH(B2609,Assumptions!$A$8:$A$12,0))</f>
        <v>FIFO</v>
      </c>
      <c r="K2609" s="16">
        <f>G2609/(1-INDEX(Assumptions!$D$8:$D$12,MATCH(B2609,Assumptions!$A$8:$A$12,0)))</f>
        <v>54157.048780487799</v>
      </c>
      <c r="L2609" s="16">
        <f t="shared" si="281"/>
        <v>1332.2633999999998</v>
      </c>
      <c r="M2609" s="16">
        <f t="shared" si="282"/>
        <v>2707.8524390243902</v>
      </c>
      <c r="N2609" s="14">
        <f>E2609*(K2609-L2609-M2609)*IF(F2609="GHS",1,Assumptions!$B$4)</f>
        <v>2482772811.1469207</v>
      </c>
      <c r="O2609" s="15">
        <f t="shared" ca="1" si="283"/>
        <v>494</v>
      </c>
      <c r="P2609" s="15" t="str">
        <f t="shared" ca="1" si="284"/>
        <v>365d+</v>
      </c>
      <c r="Q2609" s="17">
        <f ca="1">IF(P2609="0-90d",0,IF(P2609="91-180d",INDEX(Assumptions!$F$8:$F$12,MATCH(B2609,Assumptions!$A$8:$A$12,0)),IF(P2609="181-365d",INDEX(Assumptions!$G$8:$G$12,MATCH(B2609,Assumptions!$A$8:$A$12,0)),INDEX(Assumptions!$H$8:$H$12,MATCH(B2609,Assumptions!$A$8:$A$12,0)))))</f>
        <v>0.5</v>
      </c>
      <c r="R2609" s="14">
        <f t="shared" ca="1" si="285"/>
        <v>1099996598.8440001</v>
      </c>
      <c r="S2609" s="14">
        <f t="shared" ca="1" si="286"/>
        <v>1099996598.8440001</v>
      </c>
      <c r="T2609" s="11" t="s">
        <v>25</v>
      </c>
      <c r="U2609" s="18" t="s">
        <v>26</v>
      </c>
    </row>
    <row r="2610" spans="1:21" ht="15" customHeight="1" x14ac:dyDescent="0.15">
      <c r="A2610" s="10" t="s">
        <v>2658</v>
      </c>
      <c r="B2610" s="11" t="s">
        <v>41</v>
      </c>
      <c r="C2610" s="11" t="s">
        <v>115</v>
      </c>
      <c r="D2610" s="12">
        <v>46063</v>
      </c>
      <c r="E2610" s="11">
        <v>699</v>
      </c>
      <c r="F2610" s="11" t="s">
        <v>33</v>
      </c>
      <c r="G2610" s="13">
        <v>746.07</v>
      </c>
      <c r="H2610" s="14">
        <f t="shared" si="280"/>
        <v>521502.93000000005</v>
      </c>
      <c r="I2610" s="14">
        <f>IF(F2610="GHS",H2610,H2610*Assumptions!$B$4)</f>
        <v>521502.93000000005</v>
      </c>
      <c r="J2610" s="15" t="str">
        <f>INDEX(Assumptions!$B$8:$B$12,MATCH(B2610,Assumptions!$A$8:$A$12,0))</f>
        <v>Weighted Average</v>
      </c>
      <c r="K2610" s="16">
        <f>G2610/(1-INDEX(Assumptions!$D$8:$D$12,MATCH(B2610,Assumptions!$A$8:$A$12,0)))</f>
        <v>1147.8</v>
      </c>
      <c r="L2610" s="16">
        <f t="shared" si="281"/>
        <v>22.382100000000001</v>
      </c>
      <c r="M2610" s="16">
        <f t="shared" si="282"/>
        <v>57.39</v>
      </c>
      <c r="N2610" s="14">
        <f>E2610*(K2610-L2610-M2610)*IF(F2610="GHS",1,Assumptions!$B$4)</f>
        <v>746551.50209999993</v>
      </c>
      <c r="O2610" s="15">
        <f t="shared" ca="1" si="283"/>
        <v>223</v>
      </c>
      <c r="P2610" s="15" t="str">
        <f t="shared" ca="1" si="284"/>
        <v>181-365d</v>
      </c>
      <c r="Q2610" s="17">
        <f ca="1">IF(P2610="0-90d",0,IF(P2610="91-180d",INDEX(Assumptions!$F$8:$F$12,MATCH(B2610,Assumptions!$A$8:$A$12,0)),IF(P2610="181-365d",INDEX(Assumptions!$G$8:$G$12,MATCH(B2610,Assumptions!$A$8:$A$12,0)),INDEX(Assumptions!$H$8:$H$12,MATCH(B2610,Assumptions!$A$8:$A$12,0)))))</f>
        <v>0.35</v>
      </c>
      <c r="R2610" s="14">
        <f t="shared" ca="1" si="285"/>
        <v>182526.02550000002</v>
      </c>
      <c r="S2610" s="14">
        <f t="shared" ca="1" si="286"/>
        <v>338976.90450000006</v>
      </c>
      <c r="T2610" s="11" t="s">
        <v>25</v>
      </c>
      <c r="U2610" s="18" t="s">
        <v>36</v>
      </c>
    </row>
    <row r="2611" spans="1:21" ht="15" customHeight="1" x14ac:dyDescent="0.15">
      <c r="A2611" s="10" t="s">
        <v>2659</v>
      </c>
      <c r="B2611" s="11" t="s">
        <v>28</v>
      </c>
      <c r="C2611" s="11" t="s">
        <v>38</v>
      </c>
      <c r="D2611" s="12">
        <v>46124</v>
      </c>
      <c r="E2611" s="11">
        <v>4396</v>
      </c>
      <c r="F2611" s="11" t="s">
        <v>24</v>
      </c>
      <c r="G2611" s="13">
        <v>15148.63</v>
      </c>
      <c r="H2611" s="14">
        <f t="shared" si="280"/>
        <v>66593377.479999997</v>
      </c>
      <c r="I2611" s="14">
        <f>IF(F2611="GHS",H2611,H2611*Assumptions!$B$4)</f>
        <v>719208476.78400004</v>
      </c>
      <c r="J2611" s="15" t="str">
        <f>INDEX(Assumptions!$B$8:$B$12,MATCH(B2611,Assumptions!$A$8:$A$12,0))</f>
        <v>Fair Value Less Costs to Sell</v>
      </c>
      <c r="K2611" s="16">
        <f>G2611/(1-INDEX(Assumptions!$D$8:$D$12,MATCH(B2611,Assumptions!$A$8:$A$12,0)))</f>
        <v>17214.352272727272</v>
      </c>
      <c r="L2611" s="16">
        <f t="shared" si="281"/>
        <v>454.45889999999997</v>
      </c>
      <c r="M2611" s="16">
        <f t="shared" si="282"/>
        <v>860.71761363636369</v>
      </c>
      <c r="N2611" s="14">
        <f>E2611*(K2611-L2611-M2611)*IF(F2611="GHS",1,Assumptions!$B$4)</f>
        <v>754841987.67920732</v>
      </c>
      <c r="O2611" s="15">
        <f t="shared" ca="1" si="283"/>
        <v>162</v>
      </c>
      <c r="P2611" s="15" t="str">
        <f t="shared" ca="1" si="284"/>
        <v>91-180d</v>
      </c>
      <c r="Q2611" s="17">
        <f ca="1">IF(P2611="0-90d",0,IF(P2611="91-180d",INDEX(Assumptions!$F$8:$F$12,MATCH(B2611,Assumptions!$A$8:$A$12,0)),IF(P2611="181-365d",INDEX(Assumptions!$G$8:$G$12,MATCH(B2611,Assumptions!$A$8:$A$12,0)),INDEX(Assumptions!$H$8:$H$12,MATCH(B2611,Assumptions!$A$8:$A$12,0)))))</f>
        <v>0.02</v>
      </c>
      <c r="R2611" s="14">
        <f t="shared" ca="1" si="285"/>
        <v>14384169.535680002</v>
      </c>
      <c r="S2611" s="14">
        <f t="shared" ca="1" si="286"/>
        <v>704824307.24831998</v>
      </c>
      <c r="T2611" s="11" t="s">
        <v>25</v>
      </c>
      <c r="U2611" s="18" t="s">
        <v>26</v>
      </c>
    </row>
    <row r="2612" spans="1:21" ht="15" customHeight="1" x14ac:dyDescent="0.15">
      <c r="A2612" s="10" t="s">
        <v>2660</v>
      </c>
      <c r="B2612" s="11" t="s">
        <v>31</v>
      </c>
      <c r="C2612" s="11" t="s">
        <v>32</v>
      </c>
      <c r="D2612" s="12">
        <v>45823</v>
      </c>
      <c r="E2612" s="11">
        <v>830</v>
      </c>
      <c r="F2612" s="11" t="s">
        <v>33</v>
      </c>
      <c r="G2612" s="13">
        <v>1131.73</v>
      </c>
      <c r="H2612" s="14">
        <f t="shared" si="280"/>
        <v>939335.9</v>
      </c>
      <c r="I2612" s="14">
        <f>IF(F2612="GHS",H2612,H2612*Assumptions!$B$4)</f>
        <v>939335.9</v>
      </c>
      <c r="J2612" s="15" t="str">
        <f>INDEX(Assumptions!$B$8:$B$12,MATCH(B2612,Assumptions!$A$8:$A$12,0))</f>
        <v>Weighted Average</v>
      </c>
      <c r="K2612" s="16">
        <f>G2612/(1-INDEX(Assumptions!$D$8:$D$12,MATCH(B2612,Assumptions!$A$8:$A$12,0)))</f>
        <v>1571.8472222222224</v>
      </c>
      <c r="L2612" s="16">
        <f t="shared" si="281"/>
        <v>33.951900000000002</v>
      </c>
      <c r="M2612" s="16">
        <f t="shared" si="282"/>
        <v>78.592361111111131</v>
      </c>
      <c r="N2612" s="14">
        <f>E2612*(K2612-L2612-M2612)*IF(F2612="GHS",1,Assumptions!$B$4)</f>
        <v>1211221.4577222224</v>
      </c>
      <c r="O2612" s="15">
        <f t="shared" ca="1" si="283"/>
        <v>463</v>
      </c>
      <c r="P2612" s="15" t="str">
        <f t="shared" ca="1" si="284"/>
        <v>365d+</v>
      </c>
      <c r="Q2612" s="17">
        <f ca="1">IF(P2612="0-90d",0,IF(P2612="91-180d",INDEX(Assumptions!$F$8:$F$12,MATCH(B2612,Assumptions!$A$8:$A$12,0)),IF(P2612="181-365d",INDEX(Assumptions!$G$8:$G$12,MATCH(B2612,Assumptions!$A$8:$A$12,0)),INDEX(Assumptions!$H$8:$H$12,MATCH(B2612,Assumptions!$A$8:$A$12,0)))))</f>
        <v>0.6</v>
      </c>
      <c r="R2612" s="14">
        <f t="shared" ca="1" si="285"/>
        <v>563601.54</v>
      </c>
      <c r="S2612" s="14">
        <f t="shared" ca="1" si="286"/>
        <v>375734.36</v>
      </c>
      <c r="T2612" s="11" t="s">
        <v>25</v>
      </c>
      <c r="U2612" s="18" t="s">
        <v>36</v>
      </c>
    </row>
    <row r="2613" spans="1:21" ht="15" customHeight="1" x14ac:dyDescent="0.15">
      <c r="A2613" s="10" t="s">
        <v>2661</v>
      </c>
      <c r="B2613" s="11" t="s">
        <v>31</v>
      </c>
      <c r="C2613" s="11" t="s">
        <v>76</v>
      </c>
      <c r="D2613" s="12">
        <v>46144</v>
      </c>
      <c r="E2613" s="11">
        <v>1914</v>
      </c>
      <c r="F2613" s="11" t="s">
        <v>33</v>
      </c>
      <c r="G2613" s="13">
        <v>7589.01</v>
      </c>
      <c r="H2613" s="14">
        <f t="shared" si="280"/>
        <v>14525365.140000001</v>
      </c>
      <c r="I2613" s="14">
        <f>IF(F2613="GHS",H2613,H2613*Assumptions!$B$4)</f>
        <v>14525365.140000001</v>
      </c>
      <c r="J2613" s="15" t="str">
        <f>INDEX(Assumptions!$B$8:$B$12,MATCH(B2613,Assumptions!$A$8:$A$12,0))</f>
        <v>Weighted Average</v>
      </c>
      <c r="K2613" s="16">
        <f>G2613/(1-INDEX(Assumptions!$D$8:$D$12,MATCH(B2613,Assumptions!$A$8:$A$12,0)))</f>
        <v>10540.291666666668</v>
      </c>
      <c r="L2613" s="16">
        <f t="shared" si="281"/>
        <v>227.6703</v>
      </c>
      <c r="M2613" s="16">
        <f t="shared" si="282"/>
        <v>527.01458333333346</v>
      </c>
      <c r="N2613" s="14">
        <f>E2613*(K2613-L2613-M2613)*IF(F2613="GHS",1,Assumptions!$B$4)</f>
        <v>18729651.383300003</v>
      </c>
      <c r="O2613" s="15">
        <f t="shared" ca="1" si="283"/>
        <v>142</v>
      </c>
      <c r="P2613" s="15" t="str">
        <f t="shared" ca="1" si="284"/>
        <v>91-180d</v>
      </c>
      <c r="Q2613" s="17">
        <f ca="1">IF(P2613="0-90d",0,IF(P2613="91-180d",INDEX(Assumptions!$F$8:$F$12,MATCH(B2613,Assumptions!$A$8:$A$12,0)),IF(P2613="181-365d",INDEX(Assumptions!$G$8:$G$12,MATCH(B2613,Assumptions!$A$8:$A$12,0)),INDEX(Assumptions!$H$8:$H$12,MATCH(B2613,Assumptions!$A$8:$A$12,0)))))</f>
        <v>0.05</v>
      </c>
      <c r="R2613" s="14">
        <f t="shared" ca="1" si="285"/>
        <v>726268.2570000001</v>
      </c>
      <c r="S2613" s="14">
        <f t="shared" ca="1" si="286"/>
        <v>13799096.883000001</v>
      </c>
      <c r="T2613" s="11" t="s">
        <v>25</v>
      </c>
      <c r="U2613" s="18" t="s">
        <v>26</v>
      </c>
    </row>
    <row r="2614" spans="1:21" ht="15" customHeight="1" x14ac:dyDescent="0.15">
      <c r="A2614" s="10" t="s">
        <v>2662</v>
      </c>
      <c r="B2614" s="11" t="s">
        <v>31</v>
      </c>
      <c r="C2614" s="11" t="s">
        <v>63</v>
      </c>
      <c r="D2614" s="12">
        <v>46096</v>
      </c>
      <c r="E2614" s="11">
        <v>3221</v>
      </c>
      <c r="F2614" s="11" t="s">
        <v>33</v>
      </c>
      <c r="G2614" s="13">
        <v>5089.47</v>
      </c>
      <c r="H2614" s="14">
        <f t="shared" si="280"/>
        <v>16393182.870000001</v>
      </c>
      <c r="I2614" s="14">
        <f>IF(F2614="GHS",H2614,H2614*Assumptions!$B$4)</f>
        <v>16393182.870000001</v>
      </c>
      <c r="J2614" s="15" t="str">
        <f>INDEX(Assumptions!$B$8:$B$12,MATCH(B2614,Assumptions!$A$8:$A$12,0))</f>
        <v>Weighted Average</v>
      </c>
      <c r="K2614" s="16">
        <f>G2614/(1-INDEX(Assumptions!$D$8:$D$12,MATCH(B2614,Assumptions!$A$8:$A$12,0)))</f>
        <v>7068.7083333333339</v>
      </c>
      <c r="L2614" s="16">
        <f t="shared" si="281"/>
        <v>152.6841</v>
      </c>
      <c r="M2614" s="16">
        <f t="shared" si="282"/>
        <v>353.4354166666667</v>
      </c>
      <c r="N2614" s="14">
        <f>E2614*(K2614-L2614-M2614)*IF(F2614="GHS",1,Assumptions!$B$4)</f>
        <v>21138098.578483332</v>
      </c>
      <c r="O2614" s="15">
        <f t="shared" ca="1" si="283"/>
        <v>190</v>
      </c>
      <c r="P2614" s="15" t="str">
        <f t="shared" ca="1" si="284"/>
        <v>181-365d</v>
      </c>
      <c r="Q2614" s="17">
        <f ca="1">IF(P2614="0-90d",0,IF(P2614="91-180d",INDEX(Assumptions!$F$8:$F$12,MATCH(B2614,Assumptions!$A$8:$A$12,0)),IF(P2614="181-365d",INDEX(Assumptions!$G$8:$G$12,MATCH(B2614,Assumptions!$A$8:$A$12,0)),INDEX(Assumptions!$H$8:$H$12,MATCH(B2614,Assumptions!$A$8:$A$12,0)))))</f>
        <v>0.2</v>
      </c>
      <c r="R2614" s="14">
        <f t="shared" ca="1" si="285"/>
        <v>3278636.5740000005</v>
      </c>
      <c r="S2614" s="14">
        <f t="shared" ca="1" si="286"/>
        <v>13114546.296</v>
      </c>
      <c r="T2614" s="11" t="s">
        <v>25</v>
      </c>
      <c r="U2614" s="18" t="s">
        <v>26</v>
      </c>
    </row>
    <row r="2615" spans="1:21" ht="15" customHeight="1" x14ac:dyDescent="0.15">
      <c r="A2615" s="10" t="s">
        <v>2663</v>
      </c>
      <c r="B2615" s="11" t="s">
        <v>46</v>
      </c>
      <c r="C2615" s="11" t="s">
        <v>47</v>
      </c>
      <c r="D2615" s="12">
        <v>46222</v>
      </c>
      <c r="E2615" s="11">
        <v>1497</v>
      </c>
      <c r="F2615" s="11" t="s">
        <v>33</v>
      </c>
      <c r="G2615" s="13">
        <v>413250.95</v>
      </c>
      <c r="H2615" s="14">
        <f t="shared" si="280"/>
        <v>618636672.14999998</v>
      </c>
      <c r="I2615" s="14">
        <f>IF(F2615="GHS",H2615,H2615*Assumptions!$B$4)</f>
        <v>618636672.14999998</v>
      </c>
      <c r="J2615" s="15" t="str">
        <f>INDEX(Assumptions!$B$8:$B$12,MATCH(B2615,Assumptions!$A$8:$A$12,0))</f>
        <v>Specific Identification</v>
      </c>
      <c r="K2615" s="16">
        <f>G2615/(1-INDEX(Assumptions!$D$8:$D$12,MATCH(B2615,Assumptions!$A$8:$A$12,0)))</f>
        <v>529808.91025641025</v>
      </c>
      <c r="L2615" s="16">
        <f t="shared" si="281"/>
        <v>12397.5285</v>
      </c>
      <c r="M2615" s="16">
        <f t="shared" si="282"/>
        <v>26490.445512820515</v>
      </c>
      <c r="N2615" s="14">
        <f>E2615*(K2615-L2615-M2615)*IF(F2615="GHS",1,Assumptions!$B$4)</f>
        <v>734908641.55665386</v>
      </c>
      <c r="O2615" s="15">
        <f t="shared" ca="1" si="283"/>
        <v>64</v>
      </c>
      <c r="P2615" s="15" t="str">
        <f t="shared" ca="1" si="284"/>
        <v>0-90d</v>
      </c>
      <c r="Q2615" s="17">
        <f ca="1">IF(P2615="0-90d",0,IF(P2615="91-180d",INDEX(Assumptions!$F$8:$F$12,MATCH(B2615,Assumptions!$A$8:$A$12,0)),IF(P2615="181-365d",INDEX(Assumptions!$G$8:$G$12,MATCH(B2615,Assumptions!$A$8:$A$12,0)),INDEX(Assumptions!$H$8:$H$12,MATCH(B2615,Assumptions!$A$8:$A$12,0)))))</f>
        <v>0</v>
      </c>
      <c r="R2615" s="14">
        <f t="shared" ca="1" si="285"/>
        <v>0</v>
      </c>
      <c r="S2615" s="14">
        <f t="shared" ca="1" si="286"/>
        <v>618636672.14999998</v>
      </c>
      <c r="T2615" s="11" t="s">
        <v>25</v>
      </c>
      <c r="U2615" s="18" t="s">
        <v>26</v>
      </c>
    </row>
    <row r="2616" spans="1:21" ht="15" customHeight="1" x14ac:dyDescent="0.15">
      <c r="A2616" s="10" t="s">
        <v>2664</v>
      </c>
      <c r="B2616" s="11" t="s">
        <v>46</v>
      </c>
      <c r="C2616" s="11" t="s">
        <v>52</v>
      </c>
      <c r="D2616" s="12">
        <v>45998</v>
      </c>
      <c r="E2616" s="11">
        <v>3261</v>
      </c>
      <c r="F2616" s="11" t="s">
        <v>33</v>
      </c>
      <c r="G2616" s="13">
        <v>597298.11</v>
      </c>
      <c r="H2616" s="14">
        <f t="shared" si="280"/>
        <v>1947789136.71</v>
      </c>
      <c r="I2616" s="14">
        <f>IF(F2616="GHS",H2616,H2616*Assumptions!$B$4)</f>
        <v>1947789136.71</v>
      </c>
      <c r="J2616" s="15" t="str">
        <f>INDEX(Assumptions!$B$8:$B$12,MATCH(B2616,Assumptions!$A$8:$A$12,0))</f>
        <v>Specific Identification</v>
      </c>
      <c r="K2616" s="16">
        <f>G2616/(1-INDEX(Assumptions!$D$8:$D$12,MATCH(B2616,Assumptions!$A$8:$A$12,0)))</f>
        <v>765766.80769230763</v>
      </c>
      <c r="L2616" s="16">
        <f t="shared" si="281"/>
        <v>17918.943299999999</v>
      </c>
      <c r="M2616" s="16">
        <f t="shared" si="282"/>
        <v>38288.340384615381</v>
      </c>
      <c r="N2616" s="14">
        <f>E2616*(K2616-L2616-M2616)*IF(F2616="GHS",1,Assumptions!$B$4)</f>
        <v>2313873607.7890844</v>
      </c>
      <c r="O2616" s="15">
        <f t="shared" ca="1" si="283"/>
        <v>288</v>
      </c>
      <c r="P2616" s="15" t="str">
        <f t="shared" ca="1" si="284"/>
        <v>181-365d</v>
      </c>
      <c r="Q2616" s="17">
        <f ca="1">IF(P2616="0-90d",0,IF(P2616="91-180d",INDEX(Assumptions!$F$8:$F$12,MATCH(B2616,Assumptions!$A$8:$A$12,0)),IF(P2616="181-365d",INDEX(Assumptions!$G$8:$G$12,MATCH(B2616,Assumptions!$A$8:$A$12,0)),INDEX(Assumptions!$H$8:$H$12,MATCH(B2616,Assumptions!$A$8:$A$12,0)))))</f>
        <v>0.05</v>
      </c>
      <c r="R2616" s="14">
        <f t="shared" ca="1" si="285"/>
        <v>97389456.835500002</v>
      </c>
      <c r="S2616" s="14">
        <f t="shared" ca="1" si="286"/>
        <v>1850399679.8745</v>
      </c>
      <c r="T2616" s="11" t="s">
        <v>25</v>
      </c>
      <c r="U2616" s="18" t="s">
        <v>26</v>
      </c>
    </row>
    <row r="2617" spans="1:21" ht="15" customHeight="1" x14ac:dyDescent="0.15">
      <c r="A2617" s="10" t="s">
        <v>2665</v>
      </c>
      <c r="B2617" s="11" t="s">
        <v>28</v>
      </c>
      <c r="C2617" s="11" t="s">
        <v>55</v>
      </c>
      <c r="D2617" s="12">
        <v>46008</v>
      </c>
      <c r="E2617" s="11">
        <v>2237</v>
      </c>
      <c r="F2617" s="11" t="s">
        <v>24</v>
      </c>
      <c r="G2617" s="13">
        <v>7590.04</v>
      </c>
      <c r="H2617" s="14">
        <f t="shared" si="280"/>
        <v>16978919.48</v>
      </c>
      <c r="I2617" s="14">
        <f>IF(F2617="GHS",H2617,H2617*Assumptions!$B$4)</f>
        <v>183372330.384</v>
      </c>
      <c r="J2617" s="15" t="str">
        <f>INDEX(Assumptions!$B$8:$B$12,MATCH(B2617,Assumptions!$A$8:$A$12,0))</f>
        <v>Fair Value Less Costs to Sell</v>
      </c>
      <c r="K2617" s="16">
        <f>G2617/(1-INDEX(Assumptions!$D$8:$D$12,MATCH(B2617,Assumptions!$A$8:$A$12,0)))</f>
        <v>8625.045454545454</v>
      </c>
      <c r="L2617" s="16">
        <f t="shared" si="281"/>
        <v>227.7012</v>
      </c>
      <c r="M2617" s="16">
        <f t="shared" si="282"/>
        <v>431.25227272727273</v>
      </c>
      <c r="N2617" s="14">
        <f>E2617*(K2617-L2617-M2617)*IF(F2617="GHS",1,Assumptions!$B$4)</f>
        <v>192457595.84393457</v>
      </c>
      <c r="O2617" s="15">
        <f t="shared" ca="1" si="283"/>
        <v>278</v>
      </c>
      <c r="P2617" s="15" t="str">
        <f t="shared" ca="1" si="284"/>
        <v>181-365d</v>
      </c>
      <c r="Q2617" s="17">
        <f ca="1">IF(P2617="0-90d",0,IF(P2617="91-180d",INDEX(Assumptions!$F$8:$F$12,MATCH(B2617,Assumptions!$A$8:$A$12,0)),IF(P2617="181-365d",INDEX(Assumptions!$G$8:$G$12,MATCH(B2617,Assumptions!$A$8:$A$12,0)),INDEX(Assumptions!$H$8:$H$12,MATCH(B2617,Assumptions!$A$8:$A$12,0)))))</f>
        <v>0.1</v>
      </c>
      <c r="R2617" s="14">
        <f t="shared" ca="1" si="285"/>
        <v>18337233.038400002</v>
      </c>
      <c r="S2617" s="14">
        <f t="shared" ca="1" si="286"/>
        <v>165035097.34560001</v>
      </c>
      <c r="T2617" s="11" t="s">
        <v>25</v>
      </c>
      <c r="U2617" s="18" t="s">
        <v>26</v>
      </c>
    </row>
    <row r="2618" spans="1:21" ht="15" customHeight="1" x14ac:dyDescent="0.15">
      <c r="A2618" s="10" t="s">
        <v>2666</v>
      </c>
      <c r="B2618" s="11" t="s">
        <v>41</v>
      </c>
      <c r="C2618" s="11" t="s">
        <v>44</v>
      </c>
      <c r="D2618" s="12">
        <v>46168</v>
      </c>
      <c r="E2618" s="11">
        <v>606</v>
      </c>
      <c r="F2618" s="11" t="s">
        <v>33</v>
      </c>
      <c r="G2618" s="13">
        <v>536.01</v>
      </c>
      <c r="H2618" s="14">
        <f t="shared" si="280"/>
        <v>324822.06</v>
      </c>
      <c r="I2618" s="14">
        <f>IF(F2618="GHS",H2618,H2618*Assumptions!$B$4)</f>
        <v>324822.06</v>
      </c>
      <c r="J2618" s="15" t="str">
        <f>INDEX(Assumptions!$B$8:$B$12,MATCH(B2618,Assumptions!$A$8:$A$12,0))</f>
        <v>Weighted Average</v>
      </c>
      <c r="K2618" s="16">
        <f>G2618/(1-INDEX(Assumptions!$D$8:$D$12,MATCH(B2618,Assumptions!$A$8:$A$12,0)))</f>
        <v>824.63076923076915</v>
      </c>
      <c r="L2618" s="16">
        <f t="shared" si="281"/>
        <v>16.080299999999998</v>
      </c>
      <c r="M2618" s="16">
        <f t="shared" si="282"/>
        <v>41.231538461538463</v>
      </c>
      <c r="N2618" s="14">
        <f>E2618*(K2618-L2618-M2618)*IF(F2618="GHS",1,Assumptions!$B$4)</f>
        <v>464995.27204615384</v>
      </c>
      <c r="O2618" s="15">
        <f t="shared" ca="1" si="283"/>
        <v>118</v>
      </c>
      <c r="P2618" s="15" t="str">
        <f t="shared" ca="1" si="284"/>
        <v>91-180d</v>
      </c>
      <c r="Q2618" s="17">
        <f ca="1">IF(P2618="0-90d",0,IF(P2618="91-180d",INDEX(Assumptions!$F$8:$F$12,MATCH(B2618,Assumptions!$A$8:$A$12,0)),IF(P2618="181-365d",INDEX(Assumptions!$G$8:$G$12,MATCH(B2618,Assumptions!$A$8:$A$12,0)),INDEX(Assumptions!$H$8:$H$12,MATCH(B2618,Assumptions!$A$8:$A$12,0)))))</f>
        <v>0.1</v>
      </c>
      <c r="R2618" s="14">
        <f t="shared" ca="1" si="285"/>
        <v>32482.206000000002</v>
      </c>
      <c r="S2618" s="14">
        <f t="shared" ca="1" si="286"/>
        <v>292339.85399999999</v>
      </c>
      <c r="T2618" s="11" t="s">
        <v>25</v>
      </c>
      <c r="U2618" s="18" t="s">
        <v>26</v>
      </c>
    </row>
    <row r="2619" spans="1:21" ht="15" customHeight="1" x14ac:dyDescent="0.15">
      <c r="A2619" s="10" t="s">
        <v>2667</v>
      </c>
      <c r="B2619" s="11" t="s">
        <v>46</v>
      </c>
      <c r="C2619" s="11" t="s">
        <v>52</v>
      </c>
      <c r="D2619" s="12">
        <v>46119</v>
      </c>
      <c r="E2619" s="11">
        <v>3033</v>
      </c>
      <c r="F2619" s="11" t="s">
        <v>33</v>
      </c>
      <c r="G2619" s="13">
        <v>624312.80000000005</v>
      </c>
      <c r="H2619" s="14">
        <f t="shared" si="280"/>
        <v>1893540722.4000001</v>
      </c>
      <c r="I2619" s="14">
        <f>IF(F2619="GHS",H2619,H2619*Assumptions!$B$4)</f>
        <v>1893540722.4000001</v>
      </c>
      <c r="J2619" s="15" t="str">
        <f>INDEX(Assumptions!$B$8:$B$12,MATCH(B2619,Assumptions!$A$8:$A$12,0))</f>
        <v>Specific Identification</v>
      </c>
      <c r="K2619" s="16">
        <f>G2619/(1-INDEX(Assumptions!$D$8:$D$12,MATCH(B2619,Assumptions!$A$8:$A$12,0)))</f>
        <v>800401.02564102563</v>
      </c>
      <c r="L2619" s="16">
        <f t="shared" si="281"/>
        <v>18729.384000000002</v>
      </c>
      <c r="M2619" s="16">
        <f t="shared" si="282"/>
        <v>40020.051282051281</v>
      </c>
      <c r="N2619" s="14">
        <f>E2619*(K2619-L2619-M2619)*IF(F2619="GHS",1,Assumptions!$B$4)</f>
        <v>2249429273.5587692</v>
      </c>
      <c r="O2619" s="15">
        <f t="shared" ca="1" si="283"/>
        <v>167</v>
      </c>
      <c r="P2619" s="15" t="str">
        <f t="shared" ca="1" si="284"/>
        <v>91-180d</v>
      </c>
      <c r="Q2619" s="17">
        <f ca="1">IF(P2619="0-90d",0,IF(P2619="91-180d",INDEX(Assumptions!$F$8:$F$12,MATCH(B2619,Assumptions!$A$8:$A$12,0)),IF(P2619="181-365d",INDEX(Assumptions!$G$8:$G$12,MATCH(B2619,Assumptions!$A$8:$A$12,0)),INDEX(Assumptions!$H$8:$H$12,MATCH(B2619,Assumptions!$A$8:$A$12,0)))))</f>
        <v>0</v>
      </c>
      <c r="R2619" s="14">
        <f t="shared" ca="1" si="285"/>
        <v>0</v>
      </c>
      <c r="S2619" s="14">
        <f t="shared" ca="1" si="286"/>
        <v>1893540722.4000001</v>
      </c>
      <c r="T2619" s="11" t="s">
        <v>25</v>
      </c>
      <c r="U2619" s="18" t="s">
        <v>26</v>
      </c>
    </row>
    <row r="2620" spans="1:21" ht="15" customHeight="1" x14ac:dyDescent="0.15">
      <c r="A2620" s="10" t="s">
        <v>2668</v>
      </c>
      <c r="B2620" s="11" t="s">
        <v>28</v>
      </c>
      <c r="C2620" s="11" t="s">
        <v>55</v>
      </c>
      <c r="D2620" s="12">
        <v>46060</v>
      </c>
      <c r="E2620" s="11">
        <v>3253</v>
      </c>
      <c r="F2620" s="11" t="s">
        <v>24</v>
      </c>
      <c r="G2620" s="13">
        <v>9834.7900000000009</v>
      </c>
      <c r="H2620" s="14">
        <f t="shared" si="280"/>
        <v>31992571.870000001</v>
      </c>
      <c r="I2620" s="14">
        <f>IF(F2620="GHS",H2620,H2620*Assumptions!$B$4)</f>
        <v>345519776.19600004</v>
      </c>
      <c r="J2620" s="15" t="str">
        <f>INDEX(Assumptions!$B$8:$B$12,MATCH(B2620,Assumptions!$A$8:$A$12,0))</f>
        <v>Fair Value Less Costs to Sell</v>
      </c>
      <c r="K2620" s="16">
        <f>G2620/(1-INDEX(Assumptions!$D$8:$D$12,MATCH(B2620,Assumptions!$A$8:$A$12,0)))</f>
        <v>11175.897727272728</v>
      </c>
      <c r="L2620" s="16">
        <f t="shared" si="281"/>
        <v>295.0437</v>
      </c>
      <c r="M2620" s="16">
        <f t="shared" si="282"/>
        <v>558.79488636363646</v>
      </c>
      <c r="N2620" s="14">
        <f>E2620*(K2620-L2620-M2620)*IF(F2620="GHS",1,Assumptions!$B$4)</f>
        <v>362638710.5620746</v>
      </c>
      <c r="O2620" s="15">
        <f t="shared" ca="1" si="283"/>
        <v>226</v>
      </c>
      <c r="P2620" s="15" t="str">
        <f t="shared" ca="1" si="284"/>
        <v>181-365d</v>
      </c>
      <c r="Q2620" s="17">
        <f ca="1">IF(P2620="0-90d",0,IF(P2620="91-180d",INDEX(Assumptions!$F$8:$F$12,MATCH(B2620,Assumptions!$A$8:$A$12,0)),IF(P2620="181-365d",INDEX(Assumptions!$G$8:$G$12,MATCH(B2620,Assumptions!$A$8:$A$12,0)),INDEX(Assumptions!$H$8:$H$12,MATCH(B2620,Assumptions!$A$8:$A$12,0)))))</f>
        <v>0.1</v>
      </c>
      <c r="R2620" s="14">
        <f t="shared" ca="1" si="285"/>
        <v>34551977.619600005</v>
      </c>
      <c r="S2620" s="14">
        <f t="shared" ca="1" si="286"/>
        <v>310967798.57640004</v>
      </c>
      <c r="T2620" s="11" t="s">
        <v>25</v>
      </c>
      <c r="U2620" s="18" t="s">
        <v>26</v>
      </c>
    </row>
    <row r="2621" spans="1:21" ht="15" customHeight="1" x14ac:dyDescent="0.15">
      <c r="A2621" s="10" t="s">
        <v>2669</v>
      </c>
      <c r="B2621" s="11" t="s">
        <v>41</v>
      </c>
      <c r="C2621" s="11" t="s">
        <v>44</v>
      </c>
      <c r="D2621" s="12">
        <v>46160</v>
      </c>
      <c r="E2621" s="11">
        <v>544</v>
      </c>
      <c r="F2621" s="11" t="s">
        <v>33</v>
      </c>
      <c r="G2621" s="13">
        <v>860.17</v>
      </c>
      <c r="H2621" s="14">
        <f t="shared" si="280"/>
        <v>467932.48</v>
      </c>
      <c r="I2621" s="14">
        <f>IF(F2621="GHS",H2621,H2621*Assumptions!$B$4)</f>
        <v>467932.48</v>
      </c>
      <c r="J2621" s="15" t="str">
        <f>INDEX(Assumptions!$B$8:$B$12,MATCH(B2621,Assumptions!$A$8:$A$12,0))</f>
        <v>Weighted Average</v>
      </c>
      <c r="K2621" s="16">
        <f>G2621/(1-INDEX(Assumptions!$D$8:$D$12,MATCH(B2621,Assumptions!$A$8:$A$12,0)))</f>
        <v>1323.3384615384614</v>
      </c>
      <c r="L2621" s="16">
        <f t="shared" si="281"/>
        <v>25.805099999999999</v>
      </c>
      <c r="M2621" s="16">
        <f t="shared" si="282"/>
        <v>66.166923076923069</v>
      </c>
      <c r="N2621" s="14">
        <f>E2621*(K2621-L2621-M2621)*IF(F2621="GHS",1,Assumptions!$B$4)</f>
        <v>669863.3425230768</v>
      </c>
      <c r="O2621" s="15">
        <f t="shared" ca="1" si="283"/>
        <v>126</v>
      </c>
      <c r="P2621" s="15" t="str">
        <f t="shared" ca="1" si="284"/>
        <v>91-180d</v>
      </c>
      <c r="Q2621" s="17">
        <f ca="1">IF(P2621="0-90d",0,IF(P2621="91-180d",INDEX(Assumptions!$F$8:$F$12,MATCH(B2621,Assumptions!$A$8:$A$12,0)),IF(P2621="181-365d",INDEX(Assumptions!$G$8:$G$12,MATCH(B2621,Assumptions!$A$8:$A$12,0)),INDEX(Assumptions!$H$8:$H$12,MATCH(B2621,Assumptions!$A$8:$A$12,0)))))</f>
        <v>0.1</v>
      </c>
      <c r="R2621" s="14">
        <f t="shared" ca="1" si="285"/>
        <v>46793.248</v>
      </c>
      <c r="S2621" s="14">
        <f t="shared" ca="1" si="286"/>
        <v>421139.23199999996</v>
      </c>
      <c r="T2621" s="11" t="s">
        <v>25</v>
      </c>
      <c r="U2621" s="18" t="s">
        <v>26</v>
      </c>
    </row>
    <row r="2622" spans="1:21" ht="15" customHeight="1" x14ac:dyDescent="0.15">
      <c r="A2622" s="10" t="s">
        <v>2670</v>
      </c>
      <c r="B2622" s="11" t="s">
        <v>28</v>
      </c>
      <c r="C2622" s="11" t="s">
        <v>55</v>
      </c>
      <c r="D2622" s="12">
        <v>45908</v>
      </c>
      <c r="E2622" s="11">
        <v>1742</v>
      </c>
      <c r="F2622" s="11" t="s">
        <v>24</v>
      </c>
      <c r="G2622" s="13">
        <v>7154.8</v>
      </c>
      <c r="H2622" s="14">
        <f t="shared" si="280"/>
        <v>12463661.6</v>
      </c>
      <c r="I2622" s="14">
        <f>IF(F2622="GHS",H2622,H2622*Assumptions!$B$4)</f>
        <v>134607545.28</v>
      </c>
      <c r="J2622" s="15" t="str">
        <f>INDEX(Assumptions!$B$8:$B$12,MATCH(B2622,Assumptions!$A$8:$A$12,0))</f>
        <v>Fair Value Less Costs to Sell</v>
      </c>
      <c r="K2622" s="16">
        <f>G2622/(1-INDEX(Assumptions!$D$8:$D$12,MATCH(B2622,Assumptions!$A$8:$A$12,0)))</f>
        <v>8130.454545454546</v>
      </c>
      <c r="L2622" s="16">
        <f t="shared" si="281"/>
        <v>214.64400000000001</v>
      </c>
      <c r="M2622" s="16">
        <f t="shared" si="282"/>
        <v>406.52272727272731</v>
      </c>
      <c r="N2622" s="14">
        <f>E2622*(K2622-L2622-M2622)*IF(F2622="GHS",1,Assumptions!$B$4)</f>
        <v>141276737.29614547</v>
      </c>
      <c r="O2622" s="15">
        <f t="shared" ca="1" si="283"/>
        <v>378</v>
      </c>
      <c r="P2622" s="15" t="str">
        <f t="shared" ca="1" si="284"/>
        <v>365d+</v>
      </c>
      <c r="Q2622" s="17">
        <f ca="1">IF(P2622="0-90d",0,IF(P2622="91-180d",INDEX(Assumptions!$F$8:$F$12,MATCH(B2622,Assumptions!$A$8:$A$12,0)),IF(P2622="181-365d",INDEX(Assumptions!$G$8:$G$12,MATCH(B2622,Assumptions!$A$8:$A$12,0)),INDEX(Assumptions!$H$8:$H$12,MATCH(B2622,Assumptions!$A$8:$A$12,0)))))</f>
        <v>0.4</v>
      </c>
      <c r="R2622" s="14">
        <f t="shared" ca="1" si="285"/>
        <v>53843018.112000003</v>
      </c>
      <c r="S2622" s="14">
        <f t="shared" ca="1" si="286"/>
        <v>80764527.167999998</v>
      </c>
      <c r="T2622" s="11" t="s">
        <v>25</v>
      </c>
      <c r="U2622" s="18" t="s">
        <v>36</v>
      </c>
    </row>
    <row r="2623" spans="1:21" ht="15" customHeight="1" x14ac:dyDescent="0.15">
      <c r="A2623" s="10" t="s">
        <v>2671</v>
      </c>
      <c r="B2623" s="11" t="s">
        <v>31</v>
      </c>
      <c r="C2623" s="11" t="s">
        <v>76</v>
      </c>
      <c r="D2623" s="12">
        <v>45856</v>
      </c>
      <c r="E2623" s="11">
        <v>207</v>
      </c>
      <c r="F2623" s="11" t="s">
        <v>33</v>
      </c>
      <c r="G2623" s="13">
        <v>2834.58</v>
      </c>
      <c r="H2623" s="14">
        <f t="shared" si="280"/>
        <v>586758.05999999994</v>
      </c>
      <c r="I2623" s="14">
        <f>IF(F2623="GHS",H2623,H2623*Assumptions!$B$4)</f>
        <v>586758.05999999994</v>
      </c>
      <c r="J2623" s="15" t="str">
        <f>INDEX(Assumptions!$B$8:$B$12,MATCH(B2623,Assumptions!$A$8:$A$12,0))</f>
        <v>Weighted Average</v>
      </c>
      <c r="K2623" s="16">
        <f>G2623/(1-INDEX(Assumptions!$D$8:$D$12,MATCH(B2623,Assumptions!$A$8:$A$12,0)))</f>
        <v>3936.9166666666665</v>
      </c>
      <c r="L2623" s="16">
        <f t="shared" si="281"/>
        <v>85.037399999999991</v>
      </c>
      <c r="M2623" s="16">
        <f t="shared" si="282"/>
        <v>196.84583333333333</v>
      </c>
      <c r="N2623" s="14">
        <f>E2623*(K2623-L2623-M2623)*IF(F2623="GHS",1,Assumptions!$B$4)</f>
        <v>756591.9206999999</v>
      </c>
      <c r="O2623" s="15">
        <f t="shared" ca="1" si="283"/>
        <v>430</v>
      </c>
      <c r="P2623" s="15" t="str">
        <f t="shared" ca="1" si="284"/>
        <v>365d+</v>
      </c>
      <c r="Q2623" s="17">
        <f ca="1">IF(P2623="0-90d",0,IF(P2623="91-180d",INDEX(Assumptions!$F$8:$F$12,MATCH(B2623,Assumptions!$A$8:$A$12,0)),IF(P2623="181-365d",INDEX(Assumptions!$G$8:$G$12,MATCH(B2623,Assumptions!$A$8:$A$12,0)),INDEX(Assumptions!$H$8:$H$12,MATCH(B2623,Assumptions!$A$8:$A$12,0)))))</f>
        <v>0.6</v>
      </c>
      <c r="R2623" s="14">
        <f t="shared" ca="1" si="285"/>
        <v>352054.83599999995</v>
      </c>
      <c r="S2623" s="14">
        <f t="shared" si="286"/>
        <v>0</v>
      </c>
      <c r="T2623" s="11" t="s">
        <v>39</v>
      </c>
      <c r="U2623" s="18" t="s">
        <v>26</v>
      </c>
    </row>
    <row r="2624" spans="1:21" ht="15" customHeight="1" x14ac:dyDescent="0.15">
      <c r="A2624" s="10" t="s">
        <v>2672</v>
      </c>
      <c r="B2624" s="11" t="s">
        <v>22</v>
      </c>
      <c r="C2624" s="11" t="s">
        <v>81</v>
      </c>
      <c r="D2624" s="12">
        <v>45740</v>
      </c>
      <c r="E2624" s="11">
        <v>1150</v>
      </c>
      <c r="F2624" s="11" t="s">
        <v>24</v>
      </c>
      <c r="G2624" s="13">
        <v>35345.32</v>
      </c>
      <c r="H2624" s="14">
        <f t="shared" si="280"/>
        <v>40647118</v>
      </c>
      <c r="I2624" s="14">
        <f>IF(F2624="GHS",H2624,H2624*Assumptions!$B$4)</f>
        <v>438988874.40000004</v>
      </c>
      <c r="J2624" s="15" t="str">
        <f>INDEX(Assumptions!$B$8:$B$12,MATCH(B2624,Assumptions!$A$8:$A$12,0))</f>
        <v>FIFO</v>
      </c>
      <c r="K2624" s="16">
        <f>G2624/(1-INDEX(Assumptions!$D$8:$D$12,MATCH(B2624,Assumptions!$A$8:$A$12,0)))</f>
        <v>43104.048780487799</v>
      </c>
      <c r="L2624" s="16">
        <f t="shared" si="281"/>
        <v>1060.3596</v>
      </c>
      <c r="M2624" s="16">
        <f t="shared" si="282"/>
        <v>2155.2024390243901</v>
      </c>
      <c r="N2624" s="14">
        <f>E2624*(K2624-L2624-M2624)*IF(F2624="GHS",1,Assumptions!$B$4)</f>
        <v>495415005.32897556</v>
      </c>
      <c r="O2624" s="15">
        <f t="shared" ca="1" si="283"/>
        <v>546</v>
      </c>
      <c r="P2624" s="15" t="str">
        <f t="shared" ca="1" si="284"/>
        <v>365d+</v>
      </c>
      <c r="Q2624" s="17">
        <f ca="1">IF(P2624="0-90d",0,IF(P2624="91-180d",INDEX(Assumptions!$F$8:$F$12,MATCH(B2624,Assumptions!$A$8:$A$12,0)),IF(P2624="181-365d",INDEX(Assumptions!$G$8:$G$12,MATCH(B2624,Assumptions!$A$8:$A$12,0)),INDEX(Assumptions!$H$8:$H$12,MATCH(B2624,Assumptions!$A$8:$A$12,0)))))</f>
        <v>0.5</v>
      </c>
      <c r="R2624" s="14">
        <f t="shared" ca="1" si="285"/>
        <v>219494437.20000002</v>
      </c>
      <c r="S2624" s="14">
        <f t="shared" ca="1" si="286"/>
        <v>219494437.20000002</v>
      </c>
      <c r="T2624" s="11" t="s">
        <v>25</v>
      </c>
      <c r="U2624" s="18" t="s">
        <v>26</v>
      </c>
    </row>
    <row r="2625" spans="1:21" ht="15" customHeight="1" x14ac:dyDescent="0.15">
      <c r="A2625" s="10" t="s">
        <v>2673</v>
      </c>
      <c r="B2625" s="11" t="s">
        <v>28</v>
      </c>
      <c r="C2625" s="11" t="s">
        <v>35</v>
      </c>
      <c r="D2625" s="12">
        <v>45972</v>
      </c>
      <c r="E2625" s="11">
        <v>984</v>
      </c>
      <c r="F2625" s="11" t="s">
        <v>24</v>
      </c>
      <c r="G2625" s="13">
        <v>9657.7999999999993</v>
      </c>
      <c r="H2625" s="14">
        <f t="shared" si="280"/>
        <v>9503275.1999999993</v>
      </c>
      <c r="I2625" s="14">
        <f>IF(F2625="GHS",H2625,H2625*Assumptions!$B$4)</f>
        <v>102635372.16</v>
      </c>
      <c r="J2625" s="15" t="str">
        <f>INDEX(Assumptions!$B$8:$B$12,MATCH(B2625,Assumptions!$A$8:$A$12,0))</f>
        <v>Fair Value Less Costs to Sell</v>
      </c>
      <c r="K2625" s="16">
        <f>G2625/(1-INDEX(Assumptions!$D$8:$D$12,MATCH(B2625,Assumptions!$A$8:$A$12,0)))</f>
        <v>10974.772727272726</v>
      </c>
      <c r="L2625" s="16">
        <f t="shared" si="281"/>
        <v>289.73399999999998</v>
      </c>
      <c r="M2625" s="16">
        <f t="shared" si="282"/>
        <v>548.73863636363637</v>
      </c>
      <c r="N2625" s="14">
        <f>E2625*(K2625-L2625-M2625)*IF(F2625="GHS",1,Assumptions!$B$4)</f>
        <v>107720488.32610908</v>
      </c>
      <c r="O2625" s="15">
        <f t="shared" ca="1" si="283"/>
        <v>314</v>
      </c>
      <c r="P2625" s="15" t="str">
        <f t="shared" ca="1" si="284"/>
        <v>181-365d</v>
      </c>
      <c r="Q2625" s="17">
        <f ca="1">IF(P2625="0-90d",0,IF(P2625="91-180d",INDEX(Assumptions!$F$8:$F$12,MATCH(B2625,Assumptions!$A$8:$A$12,0)),IF(P2625="181-365d",INDEX(Assumptions!$G$8:$G$12,MATCH(B2625,Assumptions!$A$8:$A$12,0)),INDEX(Assumptions!$H$8:$H$12,MATCH(B2625,Assumptions!$A$8:$A$12,0)))))</f>
        <v>0.1</v>
      </c>
      <c r="R2625" s="14">
        <f t="shared" ca="1" si="285"/>
        <v>10263537.216</v>
      </c>
      <c r="S2625" s="14">
        <f t="shared" ca="1" si="286"/>
        <v>92371834.943999991</v>
      </c>
      <c r="T2625" s="11" t="s">
        <v>50</v>
      </c>
      <c r="U2625" s="18" t="s">
        <v>26</v>
      </c>
    </row>
    <row r="2626" spans="1:21" ht="15" customHeight="1" x14ac:dyDescent="0.15">
      <c r="A2626" s="10" t="s">
        <v>2674</v>
      </c>
      <c r="B2626" s="11" t="s">
        <v>22</v>
      </c>
      <c r="C2626" s="11" t="s">
        <v>61</v>
      </c>
      <c r="D2626" s="12">
        <v>46107</v>
      </c>
      <c r="E2626" s="11">
        <v>4358</v>
      </c>
      <c r="F2626" s="11" t="s">
        <v>24</v>
      </c>
      <c r="G2626" s="13">
        <v>6629.56</v>
      </c>
      <c r="H2626" s="14">
        <f t="shared" ref="H2626:H2689" si="287">E2626*G2626</f>
        <v>28891622.48</v>
      </c>
      <c r="I2626" s="14">
        <f>IF(F2626="GHS",H2626,H2626*Assumptions!$B$4)</f>
        <v>312029522.78400004</v>
      </c>
      <c r="J2626" s="15" t="str">
        <f>INDEX(Assumptions!$B$8:$B$12,MATCH(B2626,Assumptions!$A$8:$A$12,0))</f>
        <v>FIFO</v>
      </c>
      <c r="K2626" s="16">
        <f>G2626/(1-INDEX(Assumptions!$D$8:$D$12,MATCH(B2626,Assumptions!$A$8:$A$12,0)))</f>
        <v>8084.8292682926831</v>
      </c>
      <c r="L2626" s="16">
        <f t="shared" ref="L2626:L2689" si="288">G2626*0.03</f>
        <v>198.88679999999999</v>
      </c>
      <c r="M2626" s="16">
        <f t="shared" ref="M2626:M2689" si="289">K2626*0.05</f>
        <v>404.24146341463415</v>
      </c>
      <c r="N2626" s="14">
        <f>E2626*(K2626-L2626-M2626)*IF(F2626="GHS",1,Assumptions!$B$4)</f>
        <v>352136732.17599219</v>
      </c>
      <c r="O2626" s="15">
        <f t="shared" ref="O2626:O2689" ca="1" si="290">TODAY()-D2626</f>
        <v>179</v>
      </c>
      <c r="P2626" s="15" t="str">
        <f t="shared" ref="P2626:P2689" ca="1" si="291">IF(O2626&lt;=90,"0-90d",IF(O2626&lt;=180,"91-180d",IF(O2626&lt;=365,"181-365d","365d+")))</f>
        <v>91-180d</v>
      </c>
      <c r="Q2626" s="17">
        <f ca="1">IF(P2626="0-90d",0,IF(P2626="91-180d",INDEX(Assumptions!$F$8:$F$12,MATCH(B2626,Assumptions!$A$8:$A$12,0)),IF(P2626="181-365d",INDEX(Assumptions!$G$8:$G$12,MATCH(B2626,Assumptions!$A$8:$A$12,0)),INDEX(Assumptions!$H$8:$H$12,MATCH(B2626,Assumptions!$A$8:$A$12,0)))))</f>
        <v>0.03</v>
      </c>
      <c r="R2626" s="14">
        <f t="shared" ref="R2626:R2689" ca="1" si="292">I2626*Q2626</f>
        <v>9360885.6835200004</v>
      </c>
      <c r="S2626" s="14">
        <f t="shared" ref="S2626:S2689" ca="1" si="293">IF(T2626="Held on Consignment (Not Owned)",0,MIN(I2626-R2626,N2626))</f>
        <v>302668637.10048002</v>
      </c>
      <c r="T2626" s="11" t="s">
        <v>25</v>
      </c>
      <c r="U2626" s="18" t="s">
        <v>26</v>
      </c>
    </row>
    <row r="2627" spans="1:21" ht="15" customHeight="1" x14ac:dyDescent="0.15">
      <c r="A2627" s="10" t="s">
        <v>2675</v>
      </c>
      <c r="B2627" s="11" t="s">
        <v>31</v>
      </c>
      <c r="C2627" s="11" t="s">
        <v>63</v>
      </c>
      <c r="D2627" s="12">
        <v>46041</v>
      </c>
      <c r="E2627" s="11">
        <v>1273</v>
      </c>
      <c r="F2627" s="11" t="s">
        <v>33</v>
      </c>
      <c r="G2627" s="13">
        <v>1669.72</v>
      </c>
      <c r="H2627" s="14">
        <f t="shared" si="287"/>
        <v>2125553.56</v>
      </c>
      <c r="I2627" s="14">
        <f>IF(F2627="GHS",H2627,H2627*Assumptions!$B$4)</f>
        <v>2125553.56</v>
      </c>
      <c r="J2627" s="15" t="str">
        <f>INDEX(Assumptions!$B$8:$B$12,MATCH(B2627,Assumptions!$A$8:$A$12,0))</f>
        <v>Weighted Average</v>
      </c>
      <c r="K2627" s="16">
        <f>G2627/(1-INDEX(Assumptions!$D$8:$D$12,MATCH(B2627,Assumptions!$A$8:$A$12,0)))</f>
        <v>2319.0555555555557</v>
      </c>
      <c r="L2627" s="16">
        <f t="shared" si="288"/>
        <v>50.0916</v>
      </c>
      <c r="M2627" s="16">
        <f t="shared" si="289"/>
        <v>115.95277777777778</v>
      </c>
      <c r="N2627" s="14">
        <f>E2627*(K2627-L2627-M2627)*IF(F2627="GHS",1,Assumptions!$B$4)</f>
        <v>2740783.2293111109</v>
      </c>
      <c r="O2627" s="15">
        <f t="shared" ca="1" si="290"/>
        <v>245</v>
      </c>
      <c r="P2627" s="15" t="str">
        <f t="shared" ca="1" si="291"/>
        <v>181-365d</v>
      </c>
      <c r="Q2627" s="17">
        <f ca="1">IF(P2627="0-90d",0,IF(P2627="91-180d",INDEX(Assumptions!$F$8:$F$12,MATCH(B2627,Assumptions!$A$8:$A$12,0)),IF(P2627="181-365d",INDEX(Assumptions!$G$8:$G$12,MATCH(B2627,Assumptions!$A$8:$A$12,0)),INDEX(Assumptions!$H$8:$H$12,MATCH(B2627,Assumptions!$A$8:$A$12,0)))))</f>
        <v>0.2</v>
      </c>
      <c r="R2627" s="14">
        <f t="shared" ca="1" si="292"/>
        <v>425110.71200000006</v>
      </c>
      <c r="S2627" s="14">
        <f t="shared" ca="1" si="293"/>
        <v>1700442.848</v>
      </c>
      <c r="T2627" s="11" t="s">
        <v>25</v>
      </c>
      <c r="U2627" s="18" t="s">
        <v>36</v>
      </c>
    </row>
    <row r="2628" spans="1:21" ht="15" customHeight="1" x14ac:dyDescent="0.15">
      <c r="A2628" s="10" t="s">
        <v>2676</v>
      </c>
      <c r="B2628" s="11" t="s">
        <v>31</v>
      </c>
      <c r="C2628" s="11" t="s">
        <v>32</v>
      </c>
      <c r="D2628" s="12">
        <v>46069</v>
      </c>
      <c r="E2628" s="11">
        <v>4788</v>
      </c>
      <c r="F2628" s="11" t="s">
        <v>33</v>
      </c>
      <c r="G2628" s="13">
        <v>1309.81</v>
      </c>
      <c r="H2628" s="14">
        <f t="shared" si="287"/>
        <v>6271370.2799999993</v>
      </c>
      <c r="I2628" s="14">
        <f>IF(F2628="GHS",H2628,H2628*Assumptions!$B$4)</f>
        <v>6271370.2799999993</v>
      </c>
      <c r="J2628" s="15" t="str">
        <f>INDEX(Assumptions!$B$8:$B$12,MATCH(B2628,Assumptions!$A$8:$A$12,0))</f>
        <v>Weighted Average</v>
      </c>
      <c r="K2628" s="16">
        <f>G2628/(1-INDEX(Assumptions!$D$8:$D$12,MATCH(B2628,Assumptions!$A$8:$A$12,0)))</f>
        <v>1819.1805555555557</v>
      </c>
      <c r="L2628" s="16">
        <f t="shared" si="288"/>
        <v>39.2943</v>
      </c>
      <c r="M2628" s="16">
        <f t="shared" si="289"/>
        <v>90.959027777777791</v>
      </c>
      <c r="N2628" s="14">
        <f>E2628*(K2628-L2628-M2628)*IF(F2628="GHS",1,Assumptions!$B$4)</f>
        <v>8086583.5666000005</v>
      </c>
      <c r="O2628" s="15">
        <f t="shared" ca="1" si="290"/>
        <v>217</v>
      </c>
      <c r="P2628" s="15" t="str">
        <f t="shared" ca="1" si="291"/>
        <v>181-365d</v>
      </c>
      <c r="Q2628" s="17">
        <f ca="1">IF(P2628="0-90d",0,IF(P2628="91-180d",INDEX(Assumptions!$F$8:$F$12,MATCH(B2628,Assumptions!$A$8:$A$12,0)),IF(P2628="181-365d",INDEX(Assumptions!$G$8:$G$12,MATCH(B2628,Assumptions!$A$8:$A$12,0)),INDEX(Assumptions!$H$8:$H$12,MATCH(B2628,Assumptions!$A$8:$A$12,0)))))</f>
        <v>0.2</v>
      </c>
      <c r="R2628" s="14">
        <f t="shared" ca="1" si="292"/>
        <v>1254274.0559999999</v>
      </c>
      <c r="S2628" s="14">
        <f t="shared" ca="1" si="293"/>
        <v>5017096.2239999995</v>
      </c>
      <c r="T2628" s="11" t="s">
        <v>25</v>
      </c>
      <c r="U2628" s="18" t="s">
        <v>36</v>
      </c>
    </row>
    <row r="2629" spans="1:21" ht="15" customHeight="1" x14ac:dyDescent="0.15">
      <c r="A2629" s="10" t="s">
        <v>2677</v>
      </c>
      <c r="B2629" s="11" t="s">
        <v>46</v>
      </c>
      <c r="C2629" s="11" t="s">
        <v>47</v>
      </c>
      <c r="D2629" s="12">
        <v>46056</v>
      </c>
      <c r="E2629" s="11">
        <v>4300</v>
      </c>
      <c r="F2629" s="11" t="s">
        <v>33</v>
      </c>
      <c r="G2629" s="13">
        <v>641457.53</v>
      </c>
      <c r="H2629" s="14">
        <f t="shared" si="287"/>
        <v>2758267379</v>
      </c>
      <c r="I2629" s="14">
        <f>IF(F2629="GHS",H2629,H2629*Assumptions!$B$4)</f>
        <v>2758267379</v>
      </c>
      <c r="J2629" s="15" t="str">
        <f>INDEX(Assumptions!$B$8:$B$12,MATCH(B2629,Assumptions!$A$8:$A$12,0))</f>
        <v>Specific Identification</v>
      </c>
      <c r="K2629" s="16">
        <f>G2629/(1-INDEX(Assumptions!$D$8:$D$12,MATCH(B2629,Assumptions!$A$8:$A$12,0)))</f>
        <v>822381.44871794875</v>
      </c>
      <c r="L2629" s="16">
        <f t="shared" si="288"/>
        <v>19243.725900000001</v>
      </c>
      <c r="M2629" s="16">
        <f t="shared" si="289"/>
        <v>41119.07243589744</v>
      </c>
      <c r="N2629" s="14">
        <f>E2629*(K2629-L2629-M2629)*IF(F2629="GHS",1,Assumptions!$B$4)</f>
        <v>3276680196.6428208</v>
      </c>
      <c r="O2629" s="15">
        <f t="shared" ca="1" si="290"/>
        <v>230</v>
      </c>
      <c r="P2629" s="15" t="str">
        <f t="shared" ca="1" si="291"/>
        <v>181-365d</v>
      </c>
      <c r="Q2629" s="17">
        <f ca="1">IF(P2629="0-90d",0,IF(P2629="91-180d",INDEX(Assumptions!$F$8:$F$12,MATCH(B2629,Assumptions!$A$8:$A$12,0)),IF(P2629="181-365d",INDEX(Assumptions!$G$8:$G$12,MATCH(B2629,Assumptions!$A$8:$A$12,0)),INDEX(Assumptions!$H$8:$H$12,MATCH(B2629,Assumptions!$A$8:$A$12,0)))))</f>
        <v>0.05</v>
      </c>
      <c r="R2629" s="14">
        <f t="shared" ca="1" si="292"/>
        <v>137913368.95000002</v>
      </c>
      <c r="S2629" s="14">
        <f t="shared" ca="1" si="293"/>
        <v>2620354010.0500002</v>
      </c>
      <c r="T2629" s="11" t="s">
        <v>25</v>
      </c>
      <c r="U2629" s="18" t="s">
        <v>26</v>
      </c>
    </row>
    <row r="2630" spans="1:21" ht="15" customHeight="1" x14ac:dyDescent="0.15">
      <c r="A2630" s="10" t="s">
        <v>2678</v>
      </c>
      <c r="B2630" s="11" t="s">
        <v>28</v>
      </c>
      <c r="C2630" s="11" t="s">
        <v>38</v>
      </c>
      <c r="D2630" s="12">
        <v>45846</v>
      </c>
      <c r="E2630" s="11">
        <v>2611</v>
      </c>
      <c r="F2630" s="11" t="s">
        <v>24</v>
      </c>
      <c r="G2630" s="13">
        <v>5840.86</v>
      </c>
      <c r="H2630" s="14">
        <f t="shared" si="287"/>
        <v>15250485.459999999</v>
      </c>
      <c r="I2630" s="14">
        <f>IF(F2630="GHS",H2630,H2630*Assumptions!$B$4)</f>
        <v>164705242.96799999</v>
      </c>
      <c r="J2630" s="15" t="str">
        <f>INDEX(Assumptions!$B$8:$B$12,MATCH(B2630,Assumptions!$A$8:$A$12,0))</f>
        <v>Fair Value Less Costs to Sell</v>
      </c>
      <c r="K2630" s="16">
        <f>G2630/(1-INDEX(Assumptions!$D$8:$D$12,MATCH(B2630,Assumptions!$A$8:$A$12,0)))</f>
        <v>6637.340909090909</v>
      </c>
      <c r="L2630" s="16">
        <f t="shared" si="288"/>
        <v>175.22579999999999</v>
      </c>
      <c r="M2630" s="16">
        <f t="shared" si="289"/>
        <v>331.86704545454546</v>
      </c>
      <c r="N2630" s="14">
        <f>E2630*(K2630-L2630-M2630)*IF(F2630="GHS",1,Assumptions!$B$4)</f>
        <v>172865639.09686911</v>
      </c>
      <c r="O2630" s="15">
        <f t="shared" ca="1" si="290"/>
        <v>440</v>
      </c>
      <c r="P2630" s="15" t="str">
        <f t="shared" ca="1" si="291"/>
        <v>365d+</v>
      </c>
      <c r="Q2630" s="17">
        <f ca="1">IF(P2630="0-90d",0,IF(P2630="91-180d",INDEX(Assumptions!$F$8:$F$12,MATCH(B2630,Assumptions!$A$8:$A$12,0)),IF(P2630="181-365d",INDEX(Assumptions!$G$8:$G$12,MATCH(B2630,Assumptions!$A$8:$A$12,0)),INDEX(Assumptions!$H$8:$H$12,MATCH(B2630,Assumptions!$A$8:$A$12,0)))))</f>
        <v>0.4</v>
      </c>
      <c r="R2630" s="14">
        <f t="shared" ca="1" si="292"/>
        <v>65882097.187200002</v>
      </c>
      <c r="S2630" s="14">
        <f t="shared" ca="1" si="293"/>
        <v>98823145.780799985</v>
      </c>
      <c r="T2630" s="11" t="s">
        <v>25</v>
      </c>
      <c r="U2630" s="18" t="s">
        <v>36</v>
      </c>
    </row>
    <row r="2631" spans="1:21" ht="15" customHeight="1" x14ac:dyDescent="0.15">
      <c r="A2631" s="10" t="s">
        <v>2679</v>
      </c>
      <c r="B2631" s="11" t="s">
        <v>31</v>
      </c>
      <c r="C2631" s="11" t="s">
        <v>32</v>
      </c>
      <c r="D2631" s="12">
        <v>45893</v>
      </c>
      <c r="E2631" s="11">
        <v>2813</v>
      </c>
      <c r="F2631" s="11" t="s">
        <v>33</v>
      </c>
      <c r="G2631" s="13">
        <v>1579.56</v>
      </c>
      <c r="H2631" s="14">
        <f t="shared" si="287"/>
        <v>4443302.28</v>
      </c>
      <c r="I2631" s="14">
        <f>IF(F2631="GHS",H2631,H2631*Assumptions!$B$4)</f>
        <v>4443302.28</v>
      </c>
      <c r="J2631" s="15" t="str">
        <f>INDEX(Assumptions!$B$8:$B$12,MATCH(B2631,Assumptions!$A$8:$A$12,0))</f>
        <v>Weighted Average</v>
      </c>
      <c r="K2631" s="16">
        <f>G2631/(1-INDEX(Assumptions!$D$8:$D$12,MATCH(B2631,Assumptions!$A$8:$A$12,0)))</f>
        <v>2193.8333333333335</v>
      </c>
      <c r="L2631" s="16">
        <f t="shared" si="288"/>
        <v>47.386799999999994</v>
      </c>
      <c r="M2631" s="16">
        <f t="shared" si="289"/>
        <v>109.69166666666668</v>
      </c>
      <c r="N2631" s="14">
        <f>E2631*(K2631-L2631-M2631)*IF(F2631="GHS",1,Assumptions!$B$4)</f>
        <v>5729391.4399333345</v>
      </c>
      <c r="O2631" s="15">
        <f t="shared" ca="1" si="290"/>
        <v>393</v>
      </c>
      <c r="P2631" s="15" t="str">
        <f t="shared" ca="1" si="291"/>
        <v>365d+</v>
      </c>
      <c r="Q2631" s="17">
        <f ca="1">IF(P2631="0-90d",0,IF(P2631="91-180d",INDEX(Assumptions!$F$8:$F$12,MATCH(B2631,Assumptions!$A$8:$A$12,0)),IF(P2631="181-365d",INDEX(Assumptions!$G$8:$G$12,MATCH(B2631,Assumptions!$A$8:$A$12,0)),INDEX(Assumptions!$H$8:$H$12,MATCH(B2631,Assumptions!$A$8:$A$12,0)))))</f>
        <v>0.6</v>
      </c>
      <c r="R2631" s="14">
        <f t="shared" ca="1" si="292"/>
        <v>2665981.3680000002</v>
      </c>
      <c r="S2631" s="14">
        <f t="shared" ca="1" si="293"/>
        <v>1777320.912</v>
      </c>
      <c r="T2631" s="11" t="s">
        <v>25</v>
      </c>
      <c r="U2631" s="18" t="s">
        <v>26</v>
      </c>
    </row>
    <row r="2632" spans="1:21" ht="15" customHeight="1" x14ac:dyDescent="0.15">
      <c r="A2632" s="10" t="s">
        <v>2680</v>
      </c>
      <c r="B2632" s="11" t="s">
        <v>31</v>
      </c>
      <c r="C2632" s="11" t="s">
        <v>63</v>
      </c>
      <c r="D2632" s="12">
        <v>46147</v>
      </c>
      <c r="E2632" s="11">
        <v>4194</v>
      </c>
      <c r="F2632" s="11" t="s">
        <v>33</v>
      </c>
      <c r="G2632" s="13">
        <v>1587.09</v>
      </c>
      <c r="H2632" s="14">
        <f t="shared" si="287"/>
        <v>6656255.46</v>
      </c>
      <c r="I2632" s="14">
        <f>IF(F2632="GHS",H2632,H2632*Assumptions!$B$4)</f>
        <v>6656255.46</v>
      </c>
      <c r="J2632" s="15" t="str">
        <f>INDEX(Assumptions!$B$8:$B$12,MATCH(B2632,Assumptions!$A$8:$A$12,0))</f>
        <v>Weighted Average</v>
      </c>
      <c r="K2632" s="16">
        <f>G2632/(1-INDEX(Assumptions!$D$8:$D$12,MATCH(B2632,Assumptions!$A$8:$A$12,0)))</f>
        <v>2204.2916666666665</v>
      </c>
      <c r="L2632" s="16">
        <f t="shared" si="288"/>
        <v>47.612699999999997</v>
      </c>
      <c r="M2632" s="16">
        <f t="shared" si="289"/>
        <v>110.21458333333334</v>
      </c>
      <c r="N2632" s="14">
        <f>E2632*(K2632-L2632-M2632)*IF(F2632="GHS",1,Assumptions!$B$4)</f>
        <v>8582871.6236999985</v>
      </c>
      <c r="O2632" s="15">
        <f t="shared" ca="1" si="290"/>
        <v>139</v>
      </c>
      <c r="P2632" s="15" t="str">
        <f t="shared" ca="1" si="291"/>
        <v>91-180d</v>
      </c>
      <c r="Q2632" s="17">
        <f ca="1">IF(P2632="0-90d",0,IF(P2632="91-180d",INDEX(Assumptions!$F$8:$F$12,MATCH(B2632,Assumptions!$A$8:$A$12,0)),IF(P2632="181-365d",INDEX(Assumptions!$G$8:$G$12,MATCH(B2632,Assumptions!$A$8:$A$12,0)),INDEX(Assumptions!$H$8:$H$12,MATCH(B2632,Assumptions!$A$8:$A$12,0)))))</f>
        <v>0.05</v>
      </c>
      <c r="R2632" s="14">
        <f t="shared" ca="1" si="292"/>
        <v>332812.77300000004</v>
      </c>
      <c r="S2632" s="14">
        <f t="shared" ca="1" si="293"/>
        <v>6323442.6869999999</v>
      </c>
      <c r="T2632" s="11" t="s">
        <v>25</v>
      </c>
      <c r="U2632" s="18" t="s">
        <v>26</v>
      </c>
    </row>
    <row r="2633" spans="1:21" ht="15" customHeight="1" x14ac:dyDescent="0.15">
      <c r="A2633" s="10" t="s">
        <v>2681</v>
      </c>
      <c r="B2633" s="11" t="s">
        <v>28</v>
      </c>
      <c r="C2633" s="11" t="s">
        <v>35</v>
      </c>
      <c r="D2633" s="12">
        <v>45962</v>
      </c>
      <c r="E2633" s="11">
        <v>178</v>
      </c>
      <c r="F2633" s="11" t="s">
        <v>24</v>
      </c>
      <c r="G2633" s="13">
        <v>2843.95</v>
      </c>
      <c r="H2633" s="14">
        <f t="shared" si="287"/>
        <v>506223.1</v>
      </c>
      <c r="I2633" s="14">
        <f>IF(F2633="GHS",H2633,H2633*Assumptions!$B$4)</f>
        <v>5467209.4800000004</v>
      </c>
      <c r="J2633" s="15" t="str">
        <f>INDEX(Assumptions!$B$8:$B$12,MATCH(B2633,Assumptions!$A$8:$A$12,0))</f>
        <v>Fair Value Less Costs to Sell</v>
      </c>
      <c r="K2633" s="16">
        <f>G2633/(1-INDEX(Assumptions!$D$8:$D$12,MATCH(B2633,Assumptions!$A$8:$A$12,0)))</f>
        <v>3231.7613636363635</v>
      </c>
      <c r="L2633" s="16">
        <f t="shared" si="288"/>
        <v>85.318499999999986</v>
      </c>
      <c r="M2633" s="16">
        <f t="shared" si="289"/>
        <v>161.58806818181819</v>
      </c>
      <c r="N2633" s="14">
        <f>E2633*(K2633-L2633-M2633)*IF(F2633="GHS",1,Assumptions!$B$4)</f>
        <v>5738084.8587818183</v>
      </c>
      <c r="O2633" s="15">
        <f t="shared" ca="1" si="290"/>
        <v>324</v>
      </c>
      <c r="P2633" s="15" t="str">
        <f t="shared" ca="1" si="291"/>
        <v>181-365d</v>
      </c>
      <c r="Q2633" s="17">
        <f ca="1">IF(P2633="0-90d",0,IF(P2633="91-180d",INDEX(Assumptions!$F$8:$F$12,MATCH(B2633,Assumptions!$A$8:$A$12,0)),IF(P2633="181-365d",INDEX(Assumptions!$G$8:$G$12,MATCH(B2633,Assumptions!$A$8:$A$12,0)),INDEX(Assumptions!$H$8:$H$12,MATCH(B2633,Assumptions!$A$8:$A$12,0)))))</f>
        <v>0.1</v>
      </c>
      <c r="R2633" s="14">
        <f t="shared" ca="1" si="292"/>
        <v>546720.94800000009</v>
      </c>
      <c r="S2633" s="14">
        <f t="shared" ca="1" si="293"/>
        <v>4920488.5320000006</v>
      </c>
      <c r="T2633" s="11" t="s">
        <v>25</v>
      </c>
      <c r="U2633" s="18" t="s">
        <v>26</v>
      </c>
    </row>
    <row r="2634" spans="1:21" ht="15" customHeight="1" x14ac:dyDescent="0.15">
      <c r="A2634" s="10" t="s">
        <v>2682</v>
      </c>
      <c r="B2634" s="11" t="s">
        <v>22</v>
      </c>
      <c r="C2634" s="11" t="s">
        <v>23</v>
      </c>
      <c r="D2634" s="12">
        <v>46153</v>
      </c>
      <c r="E2634" s="11">
        <v>23</v>
      </c>
      <c r="F2634" s="11" t="s">
        <v>24</v>
      </c>
      <c r="G2634" s="13">
        <v>11657.79</v>
      </c>
      <c r="H2634" s="14">
        <f t="shared" si="287"/>
        <v>268129.17000000004</v>
      </c>
      <c r="I2634" s="14">
        <f>IF(F2634="GHS",H2634,H2634*Assumptions!$B$4)</f>
        <v>2895795.0360000008</v>
      </c>
      <c r="J2634" s="15" t="str">
        <f>INDEX(Assumptions!$B$8:$B$12,MATCH(B2634,Assumptions!$A$8:$A$12,0))</f>
        <v>FIFO</v>
      </c>
      <c r="K2634" s="16">
        <f>G2634/(1-INDEX(Assumptions!$D$8:$D$12,MATCH(B2634,Assumptions!$A$8:$A$12,0)))</f>
        <v>14216.817073170732</v>
      </c>
      <c r="L2634" s="16">
        <f t="shared" si="288"/>
        <v>349.7337</v>
      </c>
      <c r="M2634" s="16">
        <f t="shared" si="289"/>
        <v>710.84085365853662</v>
      </c>
      <c r="N2634" s="14">
        <f>E2634*(K2634-L2634-M2634)*IF(F2634="GHS",1,Assumptions!$B$4)</f>
        <v>3268010.6418468291</v>
      </c>
      <c r="O2634" s="15">
        <f t="shared" ca="1" si="290"/>
        <v>133</v>
      </c>
      <c r="P2634" s="15" t="str">
        <f t="shared" ca="1" si="291"/>
        <v>91-180d</v>
      </c>
      <c r="Q2634" s="17">
        <f ca="1">IF(P2634="0-90d",0,IF(P2634="91-180d",INDEX(Assumptions!$F$8:$F$12,MATCH(B2634,Assumptions!$A$8:$A$12,0)),IF(P2634="181-365d",INDEX(Assumptions!$G$8:$G$12,MATCH(B2634,Assumptions!$A$8:$A$12,0)),INDEX(Assumptions!$H$8:$H$12,MATCH(B2634,Assumptions!$A$8:$A$12,0)))))</f>
        <v>0.03</v>
      </c>
      <c r="R2634" s="14">
        <f t="shared" ca="1" si="292"/>
        <v>86873.851080000022</v>
      </c>
      <c r="S2634" s="14">
        <f t="shared" ca="1" si="293"/>
        <v>2808921.1849200008</v>
      </c>
      <c r="T2634" s="11" t="s">
        <v>25</v>
      </c>
      <c r="U2634" s="18" t="s">
        <v>26</v>
      </c>
    </row>
    <row r="2635" spans="1:21" ht="15" customHeight="1" x14ac:dyDescent="0.15">
      <c r="A2635" s="10" t="s">
        <v>2683</v>
      </c>
      <c r="B2635" s="11" t="s">
        <v>41</v>
      </c>
      <c r="C2635" s="11" t="s">
        <v>44</v>
      </c>
      <c r="D2635" s="12">
        <v>46157</v>
      </c>
      <c r="E2635" s="11">
        <v>220</v>
      </c>
      <c r="F2635" s="11" t="s">
        <v>33</v>
      </c>
      <c r="G2635" s="13">
        <v>441.26</v>
      </c>
      <c r="H2635" s="14">
        <f t="shared" si="287"/>
        <v>97077.2</v>
      </c>
      <c r="I2635" s="14">
        <f>IF(F2635="GHS",H2635,H2635*Assumptions!$B$4)</f>
        <v>97077.2</v>
      </c>
      <c r="J2635" s="15" t="str">
        <f>INDEX(Assumptions!$B$8:$B$12,MATCH(B2635,Assumptions!$A$8:$A$12,0))</f>
        <v>Weighted Average</v>
      </c>
      <c r="K2635" s="16">
        <f>G2635/(1-INDEX(Assumptions!$D$8:$D$12,MATCH(B2635,Assumptions!$A$8:$A$12,0)))</f>
        <v>678.86153846153843</v>
      </c>
      <c r="L2635" s="16">
        <f t="shared" si="288"/>
        <v>13.2378</v>
      </c>
      <c r="M2635" s="16">
        <f t="shared" si="289"/>
        <v>33.943076923076923</v>
      </c>
      <c r="N2635" s="14">
        <f>E2635*(K2635-L2635-M2635)*IF(F2635="GHS",1,Assumptions!$B$4)</f>
        <v>138969.74553846155</v>
      </c>
      <c r="O2635" s="15">
        <f t="shared" ca="1" si="290"/>
        <v>129</v>
      </c>
      <c r="P2635" s="15" t="str">
        <f t="shared" ca="1" si="291"/>
        <v>91-180d</v>
      </c>
      <c r="Q2635" s="17">
        <f ca="1">IF(P2635="0-90d",0,IF(P2635="91-180d",INDEX(Assumptions!$F$8:$F$12,MATCH(B2635,Assumptions!$A$8:$A$12,0)),IF(P2635="181-365d",INDEX(Assumptions!$G$8:$G$12,MATCH(B2635,Assumptions!$A$8:$A$12,0)),INDEX(Assumptions!$H$8:$H$12,MATCH(B2635,Assumptions!$A$8:$A$12,0)))))</f>
        <v>0.1</v>
      </c>
      <c r="R2635" s="14">
        <f t="shared" ca="1" si="292"/>
        <v>9707.7199999999993</v>
      </c>
      <c r="S2635" s="14">
        <f t="shared" ca="1" si="293"/>
        <v>87369.48</v>
      </c>
      <c r="T2635" s="11" t="s">
        <v>25</v>
      </c>
      <c r="U2635" s="18" t="s">
        <v>26</v>
      </c>
    </row>
    <row r="2636" spans="1:21" ht="15" customHeight="1" x14ac:dyDescent="0.15">
      <c r="A2636" s="10" t="s">
        <v>2684</v>
      </c>
      <c r="B2636" s="11" t="s">
        <v>28</v>
      </c>
      <c r="C2636" s="11" t="s">
        <v>38</v>
      </c>
      <c r="D2636" s="12">
        <v>45970</v>
      </c>
      <c r="E2636" s="11">
        <v>3150</v>
      </c>
      <c r="F2636" s="11" t="s">
        <v>24</v>
      </c>
      <c r="G2636" s="13">
        <v>6071.32</v>
      </c>
      <c r="H2636" s="14">
        <f t="shared" si="287"/>
        <v>19124658</v>
      </c>
      <c r="I2636" s="14">
        <f>IF(F2636="GHS",H2636,H2636*Assumptions!$B$4)</f>
        <v>206546306.40000001</v>
      </c>
      <c r="J2636" s="15" t="str">
        <f>INDEX(Assumptions!$B$8:$B$12,MATCH(B2636,Assumptions!$A$8:$A$12,0))</f>
        <v>Fair Value Less Costs to Sell</v>
      </c>
      <c r="K2636" s="16">
        <f>G2636/(1-INDEX(Assumptions!$D$8:$D$12,MATCH(B2636,Assumptions!$A$8:$A$12,0)))</f>
        <v>6899.2272727272721</v>
      </c>
      <c r="L2636" s="16">
        <f t="shared" si="288"/>
        <v>182.13959999999997</v>
      </c>
      <c r="M2636" s="16">
        <f t="shared" si="289"/>
        <v>344.96136363636361</v>
      </c>
      <c r="N2636" s="14">
        <f>E2636*(K2636-L2636-M2636)*IF(F2636="GHS",1,Assumptions!$B$4)</f>
        <v>216779737.03527272</v>
      </c>
      <c r="O2636" s="15">
        <f t="shared" ca="1" si="290"/>
        <v>316</v>
      </c>
      <c r="P2636" s="15" t="str">
        <f t="shared" ca="1" si="291"/>
        <v>181-365d</v>
      </c>
      <c r="Q2636" s="17">
        <f ca="1">IF(P2636="0-90d",0,IF(P2636="91-180d",INDEX(Assumptions!$F$8:$F$12,MATCH(B2636,Assumptions!$A$8:$A$12,0)),IF(P2636="181-365d",INDEX(Assumptions!$G$8:$G$12,MATCH(B2636,Assumptions!$A$8:$A$12,0)),INDEX(Assumptions!$H$8:$H$12,MATCH(B2636,Assumptions!$A$8:$A$12,0)))))</f>
        <v>0.1</v>
      </c>
      <c r="R2636" s="14">
        <f t="shared" ca="1" si="292"/>
        <v>20654630.640000001</v>
      </c>
      <c r="S2636" s="14">
        <f t="shared" ca="1" si="293"/>
        <v>185891675.75999999</v>
      </c>
      <c r="T2636" s="11" t="s">
        <v>25</v>
      </c>
      <c r="U2636" s="18" t="s">
        <v>26</v>
      </c>
    </row>
    <row r="2637" spans="1:21" ht="15" customHeight="1" x14ac:dyDescent="0.15">
      <c r="A2637" s="10" t="s">
        <v>2685</v>
      </c>
      <c r="B2637" s="11" t="s">
        <v>31</v>
      </c>
      <c r="C2637" s="11" t="s">
        <v>76</v>
      </c>
      <c r="D2637" s="12">
        <v>45817</v>
      </c>
      <c r="E2637" s="11">
        <v>690</v>
      </c>
      <c r="F2637" s="11" t="s">
        <v>33</v>
      </c>
      <c r="G2637" s="13">
        <v>4125.6899999999996</v>
      </c>
      <c r="H2637" s="14">
        <f t="shared" si="287"/>
        <v>2846726.0999999996</v>
      </c>
      <c r="I2637" s="14">
        <f>IF(F2637="GHS",H2637,H2637*Assumptions!$B$4)</f>
        <v>2846726.0999999996</v>
      </c>
      <c r="J2637" s="15" t="str">
        <f>INDEX(Assumptions!$B$8:$B$12,MATCH(B2637,Assumptions!$A$8:$A$12,0))</f>
        <v>Weighted Average</v>
      </c>
      <c r="K2637" s="16">
        <f>G2637/(1-INDEX(Assumptions!$D$8:$D$12,MATCH(B2637,Assumptions!$A$8:$A$12,0)))</f>
        <v>5730.125</v>
      </c>
      <c r="L2637" s="16">
        <f t="shared" si="288"/>
        <v>123.77069999999998</v>
      </c>
      <c r="M2637" s="16">
        <f t="shared" si="289"/>
        <v>286.50625000000002</v>
      </c>
      <c r="N2637" s="14">
        <f>E2637*(K2637-L2637-M2637)*IF(F2637="GHS",1,Assumptions!$B$4)</f>
        <v>3670695.1544999997</v>
      </c>
      <c r="O2637" s="15">
        <f t="shared" ca="1" si="290"/>
        <v>469</v>
      </c>
      <c r="P2637" s="15" t="str">
        <f t="shared" ca="1" si="291"/>
        <v>365d+</v>
      </c>
      <c r="Q2637" s="17">
        <f ca="1">IF(P2637="0-90d",0,IF(P2637="91-180d",INDEX(Assumptions!$F$8:$F$12,MATCH(B2637,Assumptions!$A$8:$A$12,0)),IF(P2637="181-365d",INDEX(Assumptions!$G$8:$G$12,MATCH(B2637,Assumptions!$A$8:$A$12,0)),INDEX(Assumptions!$H$8:$H$12,MATCH(B2637,Assumptions!$A$8:$A$12,0)))))</f>
        <v>0.6</v>
      </c>
      <c r="R2637" s="14">
        <f t="shared" ca="1" si="292"/>
        <v>1708035.6599999997</v>
      </c>
      <c r="S2637" s="14">
        <f t="shared" ca="1" si="293"/>
        <v>1138690.44</v>
      </c>
      <c r="T2637" s="11" t="s">
        <v>25</v>
      </c>
      <c r="U2637" s="18" t="s">
        <v>26</v>
      </c>
    </row>
    <row r="2638" spans="1:21" ht="15" customHeight="1" x14ac:dyDescent="0.15">
      <c r="A2638" s="10" t="s">
        <v>2686</v>
      </c>
      <c r="B2638" s="11" t="s">
        <v>31</v>
      </c>
      <c r="C2638" s="11" t="s">
        <v>32</v>
      </c>
      <c r="D2638" s="12">
        <v>46042</v>
      </c>
      <c r="E2638" s="11">
        <v>3486</v>
      </c>
      <c r="F2638" s="11" t="s">
        <v>33</v>
      </c>
      <c r="G2638" s="13">
        <v>1544.61</v>
      </c>
      <c r="H2638" s="14">
        <f t="shared" si="287"/>
        <v>5384510.46</v>
      </c>
      <c r="I2638" s="14">
        <f>IF(F2638="GHS",H2638,H2638*Assumptions!$B$4)</f>
        <v>5384510.46</v>
      </c>
      <c r="J2638" s="15" t="str">
        <f>INDEX(Assumptions!$B$8:$B$12,MATCH(B2638,Assumptions!$A$8:$A$12,0))</f>
        <v>Weighted Average</v>
      </c>
      <c r="K2638" s="16">
        <f>G2638/(1-INDEX(Assumptions!$D$8:$D$12,MATCH(B2638,Assumptions!$A$8:$A$12,0)))</f>
        <v>2145.2916666666665</v>
      </c>
      <c r="L2638" s="16">
        <f t="shared" si="288"/>
        <v>46.338299999999997</v>
      </c>
      <c r="M2638" s="16">
        <f t="shared" si="289"/>
        <v>107.26458333333333</v>
      </c>
      <c r="N2638" s="14">
        <f>E2638*(K2638-L2638-M2638)*IF(F2638="GHS",1,Assumptions!$B$4)</f>
        <v>6943027.0987</v>
      </c>
      <c r="O2638" s="15">
        <f t="shared" ca="1" si="290"/>
        <v>244</v>
      </c>
      <c r="P2638" s="15" t="str">
        <f t="shared" ca="1" si="291"/>
        <v>181-365d</v>
      </c>
      <c r="Q2638" s="17">
        <f ca="1">IF(P2638="0-90d",0,IF(P2638="91-180d",INDEX(Assumptions!$F$8:$F$12,MATCH(B2638,Assumptions!$A$8:$A$12,0)),IF(P2638="181-365d",INDEX(Assumptions!$G$8:$G$12,MATCH(B2638,Assumptions!$A$8:$A$12,0)),INDEX(Assumptions!$H$8:$H$12,MATCH(B2638,Assumptions!$A$8:$A$12,0)))))</f>
        <v>0.2</v>
      </c>
      <c r="R2638" s="14">
        <f t="shared" ca="1" si="292"/>
        <v>1076902.0919999999</v>
      </c>
      <c r="S2638" s="14">
        <f t="shared" ca="1" si="293"/>
        <v>4307608.3679999998</v>
      </c>
      <c r="T2638" s="11" t="s">
        <v>25</v>
      </c>
      <c r="U2638" s="18" t="s">
        <v>26</v>
      </c>
    </row>
    <row r="2639" spans="1:21" ht="15" customHeight="1" x14ac:dyDescent="0.15">
      <c r="A2639" s="10" t="s">
        <v>2687</v>
      </c>
      <c r="B2639" s="11" t="s">
        <v>28</v>
      </c>
      <c r="C2639" s="11" t="s">
        <v>38</v>
      </c>
      <c r="D2639" s="12">
        <v>45956</v>
      </c>
      <c r="E2639" s="11">
        <v>2020</v>
      </c>
      <c r="F2639" s="11" t="s">
        <v>24</v>
      </c>
      <c r="G2639" s="13">
        <v>14352.88</v>
      </c>
      <c r="H2639" s="14">
        <f t="shared" si="287"/>
        <v>28992817.599999998</v>
      </c>
      <c r="I2639" s="14">
        <f>IF(F2639="GHS",H2639,H2639*Assumptions!$B$4)</f>
        <v>313122430.07999998</v>
      </c>
      <c r="J2639" s="15" t="str">
        <f>INDEX(Assumptions!$B$8:$B$12,MATCH(B2639,Assumptions!$A$8:$A$12,0))</f>
        <v>Fair Value Less Costs to Sell</v>
      </c>
      <c r="K2639" s="16">
        <f>G2639/(1-INDEX(Assumptions!$D$8:$D$12,MATCH(B2639,Assumptions!$A$8:$A$12,0)))</f>
        <v>16310.090909090908</v>
      </c>
      <c r="L2639" s="16">
        <f t="shared" si="288"/>
        <v>430.58639999999997</v>
      </c>
      <c r="M2639" s="16">
        <f t="shared" si="289"/>
        <v>815.50454545454545</v>
      </c>
      <c r="N2639" s="14">
        <f>E2639*(K2639-L2639-M2639)*IF(F2639="GHS",1,Assumptions!$B$4)</f>
        <v>328636223.20669091</v>
      </c>
      <c r="O2639" s="15">
        <f t="shared" ca="1" si="290"/>
        <v>330</v>
      </c>
      <c r="P2639" s="15" t="str">
        <f t="shared" ca="1" si="291"/>
        <v>181-365d</v>
      </c>
      <c r="Q2639" s="17">
        <f ca="1">IF(P2639="0-90d",0,IF(P2639="91-180d",INDEX(Assumptions!$F$8:$F$12,MATCH(B2639,Assumptions!$A$8:$A$12,0)),IF(P2639="181-365d",INDEX(Assumptions!$G$8:$G$12,MATCH(B2639,Assumptions!$A$8:$A$12,0)),INDEX(Assumptions!$H$8:$H$12,MATCH(B2639,Assumptions!$A$8:$A$12,0)))))</f>
        <v>0.1</v>
      </c>
      <c r="R2639" s="14">
        <f t="shared" ca="1" si="292"/>
        <v>31312243.008000001</v>
      </c>
      <c r="S2639" s="14">
        <f t="shared" ca="1" si="293"/>
        <v>281810187.07199997</v>
      </c>
      <c r="T2639" s="11" t="s">
        <v>25</v>
      </c>
      <c r="U2639" s="18" t="s">
        <v>36</v>
      </c>
    </row>
    <row r="2640" spans="1:21" ht="15" customHeight="1" x14ac:dyDescent="0.15">
      <c r="A2640" s="10" t="s">
        <v>2688</v>
      </c>
      <c r="B2640" s="11" t="s">
        <v>28</v>
      </c>
      <c r="C2640" s="11" t="s">
        <v>55</v>
      </c>
      <c r="D2640" s="12">
        <v>46112</v>
      </c>
      <c r="E2640" s="11">
        <v>2546</v>
      </c>
      <c r="F2640" s="11" t="s">
        <v>24</v>
      </c>
      <c r="G2640" s="13">
        <v>5426.44</v>
      </c>
      <c r="H2640" s="14">
        <f t="shared" si="287"/>
        <v>13815716.239999998</v>
      </c>
      <c r="I2640" s="14">
        <f>IF(F2640="GHS",H2640,H2640*Assumptions!$B$4)</f>
        <v>149209735.39199999</v>
      </c>
      <c r="J2640" s="15" t="str">
        <f>INDEX(Assumptions!$B$8:$B$12,MATCH(B2640,Assumptions!$A$8:$A$12,0))</f>
        <v>Fair Value Less Costs to Sell</v>
      </c>
      <c r="K2640" s="16">
        <f>G2640/(1-INDEX(Assumptions!$D$8:$D$12,MATCH(B2640,Assumptions!$A$8:$A$12,0)))</f>
        <v>6166.4090909090901</v>
      </c>
      <c r="L2640" s="16">
        <f t="shared" si="288"/>
        <v>162.79319999999998</v>
      </c>
      <c r="M2640" s="16">
        <f t="shared" si="289"/>
        <v>308.32045454545454</v>
      </c>
      <c r="N2640" s="14">
        <f>E2640*(K2640-L2640-M2640)*IF(F2640="GHS",1,Assumptions!$B$4)</f>
        <v>156602399.55460361</v>
      </c>
      <c r="O2640" s="15">
        <f t="shared" ca="1" si="290"/>
        <v>174</v>
      </c>
      <c r="P2640" s="15" t="str">
        <f t="shared" ca="1" si="291"/>
        <v>91-180d</v>
      </c>
      <c r="Q2640" s="17">
        <f ca="1">IF(P2640="0-90d",0,IF(P2640="91-180d",INDEX(Assumptions!$F$8:$F$12,MATCH(B2640,Assumptions!$A$8:$A$12,0)),IF(P2640="181-365d",INDEX(Assumptions!$G$8:$G$12,MATCH(B2640,Assumptions!$A$8:$A$12,0)),INDEX(Assumptions!$H$8:$H$12,MATCH(B2640,Assumptions!$A$8:$A$12,0)))))</f>
        <v>0.02</v>
      </c>
      <c r="R2640" s="14">
        <f t="shared" ca="1" si="292"/>
        <v>2984194.7078399998</v>
      </c>
      <c r="S2640" s="14">
        <f t="shared" ca="1" si="293"/>
        <v>146225540.68415999</v>
      </c>
      <c r="T2640" s="11" t="s">
        <v>25</v>
      </c>
      <c r="U2640" s="18" t="s">
        <v>26</v>
      </c>
    </row>
    <row r="2641" spans="1:21" ht="15" customHeight="1" x14ac:dyDescent="0.15">
      <c r="A2641" s="10" t="s">
        <v>2689</v>
      </c>
      <c r="B2641" s="11" t="s">
        <v>41</v>
      </c>
      <c r="C2641" s="11" t="s">
        <v>44</v>
      </c>
      <c r="D2641" s="12">
        <v>45938</v>
      </c>
      <c r="E2641" s="11">
        <v>1660</v>
      </c>
      <c r="F2641" s="11" t="s">
        <v>33</v>
      </c>
      <c r="G2641" s="13">
        <v>590.74</v>
      </c>
      <c r="H2641" s="14">
        <f t="shared" si="287"/>
        <v>980628.4</v>
      </c>
      <c r="I2641" s="14">
        <f>IF(F2641="GHS",H2641,H2641*Assumptions!$B$4)</f>
        <v>980628.4</v>
      </c>
      <c r="J2641" s="15" t="str">
        <f>INDEX(Assumptions!$B$8:$B$12,MATCH(B2641,Assumptions!$A$8:$A$12,0))</f>
        <v>Weighted Average</v>
      </c>
      <c r="K2641" s="16">
        <f>G2641/(1-INDEX(Assumptions!$D$8:$D$12,MATCH(B2641,Assumptions!$A$8:$A$12,0)))</f>
        <v>908.83076923076919</v>
      </c>
      <c r="L2641" s="16">
        <f t="shared" si="288"/>
        <v>17.722200000000001</v>
      </c>
      <c r="M2641" s="16">
        <f t="shared" si="289"/>
        <v>45.441538461538464</v>
      </c>
      <c r="N2641" s="14">
        <f>E2641*(K2641-L2641-M2641)*IF(F2641="GHS",1,Assumptions!$B$4)</f>
        <v>1403807.271076923</v>
      </c>
      <c r="O2641" s="15">
        <f t="shared" ca="1" si="290"/>
        <v>348</v>
      </c>
      <c r="P2641" s="15" t="str">
        <f t="shared" ca="1" si="291"/>
        <v>181-365d</v>
      </c>
      <c r="Q2641" s="17">
        <f ca="1">IF(P2641="0-90d",0,IF(P2641="91-180d",INDEX(Assumptions!$F$8:$F$12,MATCH(B2641,Assumptions!$A$8:$A$12,0)),IF(P2641="181-365d",INDEX(Assumptions!$G$8:$G$12,MATCH(B2641,Assumptions!$A$8:$A$12,0)),INDEX(Assumptions!$H$8:$H$12,MATCH(B2641,Assumptions!$A$8:$A$12,0)))))</f>
        <v>0.35</v>
      </c>
      <c r="R2641" s="14">
        <f t="shared" ca="1" si="292"/>
        <v>343219.94</v>
      </c>
      <c r="S2641" s="14">
        <f t="shared" ca="1" si="293"/>
        <v>637408.46</v>
      </c>
      <c r="T2641" s="11" t="s">
        <v>25</v>
      </c>
      <c r="U2641" s="18" t="s">
        <v>26</v>
      </c>
    </row>
    <row r="2642" spans="1:21" ht="15" customHeight="1" x14ac:dyDescent="0.15">
      <c r="A2642" s="10" t="s">
        <v>2690</v>
      </c>
      <c r="B2642" s="11" t="s">
        <v>31</v>
      </c>
      <c r="C2642" s="11" t="s">
        <v>32</v>
      </c>
      <c r="D2642" s="12">
        <v>46055</v>
      </c>
      <c r="E2642" s="11">
        <v>1872</v>
      </c>
      <c r="F2642" s="11" t="s">
        <v>33</v>
      </c>
      <c r="G2642" s="13">
        <v>3038.7</v>
      </c>
      <c r="H2642" s="14">
        <f t="shared" si="287"/>
        <v>5688446.3999999994</v>
      </c>
      <c r="I2642" s="14">
        <f>IF(F2642="GHS",H2642,H2642*Assumptions!$B$4)</f>
        <v>5688446.3999999994</v>
      </c>
      <c r="J2642" s="15" t="str">
        <f>INDEX(Assumptions!$B$8:$B$12,MATCH(B2642,Assumptions!$A$8:$A$12,0))</f>
        <v>Weighted Average</v>
      </c>
      <c r="K2642" s="16">
        <f>G2642/(1-INDEX(Assumptions!$D$8:$D$12,MATCH(B2642,Assumptions!$A$8:$A$12,0)))</f>
        <v>4220.416666666667</v>
      </c>
      <c r="L2642" s="16">
        <f t="shared" si="288"/>
        <v>91.160999999999987</v>
      </c>
      <c r="M2642" s="16">
        <f t="shared" si="289"/>
        <v>211.02083333333337</v>
      </c>
      <c r="N2642" s="14">
        <f>E2642*(K2642-L2642-M2642)*IF(F2642="GHS",1,Assumptions!$B$4)</f>
        <v>7334935.608</v>
      </c>
      <c r="O2642" s="15">
        <f t="shared" ca="1" si="290"/>
        <v>231</v>
      </c>
      <c r="P2642" s="15" t="str">
        <f t="shared" ca="1" si="291"/>
        <v>181-365d</v>
      </c>
      <c r="Q2642" s="17">
        <f ca="1">IF(P2642="0-90d",0,IF(P2642="91-180d",INDEX(Assumptions!$F$8:$F$12,MATCH(B2642,Assumptions!$A$8:$A$12,0)),IF(P2642="181-365d",INDEX(Assumptions!$G$8:$G$12,MATCH(B2642,Assumptions!$A$8:$A$12,0)),INDEX(Assumptions!$H$8:$H$12,MATCH(B2642,Assumptions!$A$8:$A$12,0)))))</f>
        <v>0.2</v>
      </c>
      <c r="R2642" s="14">
        <f t="shared" ca="1" si="292"/>
        <v>1137689.28</v>
      </c>
      <c r="S2642" s="14">
        <f t="shared" ca="1" si="293"/>
        <v>4550757.1199999992</v>
      </c>
      <c r="T2642" s="11" t="s">
        <v>50</v>
      </c>
      <c r="U2642" s="18" t="s">
        <v>36</v>
      </c>
    </row>
    <row r="2643" spans="1:21" ht="15" customHeight="1" x14ac:dyDescent="0.15">
      <c r="A2643" s="10" t="s">
        <v>2691</v>
      </c>
      <c r="B2643" s="11" t="s">
        <v>22</v>
      </c>
      <c r="C2643" s="11" t="s">
        <v>61</v>
      </c>
      <c r="D2643" s="12">
        <v>45755</v>
      </c>
      <c r="E2643" s="11">
        <v>163</v>
      </c>
      <c r="F2643" s="11" t="s">
        <v>24</v>
      </c>
      <c r="G2643" s="13">
        <v>12438.64</v>
      </c>
      <c r="H2643" s="14">
        <f t="shared" si="287"/>
        <v>2027498.3199999998</v>
      </c>
      <c r="I2643" s="14">
        <f>IF(F2643="GHS",H2643,H2643*Assumptions!$B$4)</f>
        <v>21896981.855999999</v>
      </c>
      <c r="J2643" s="15" t="str">
        <f>INDEX(Assumptions!$B$8:$B$12,MATCH(B2643,Assumptions!$A$8:$A$12,0))</f>
        <v>FIFO</v>
      </c>
      <c r="K2643" s="16">
        <f>G2643/(1-INDEX(Assumptions!$D$8:$D$12,MATCH(B2643,Assumptions!$A$8:$A$12,0)))</f>
        <v>15169.073170731706</v>
      </c>
      <c r="L2643" s="16">
        <f t="shared" si="288"/>
        <v>373.15919999999994</v>
      </c>
      <c r="M2643" s="16">
        <f t="shared" si="289"/>
        <v>758.45365853658541</v>
      </c>
      <c r="N2643" s="14">
        <f>E2643*(K2643-L2643-M2643)*IF(F2643="GHS",1,Assumptions!$B$4)</f>
        <v>24711545.133588288</v>
      </c>
      <c r="O2643" s="15">
        <f t="shared" ca="1" si="290"/>
        <v>531</v>
      </c>
      <c r="P2643" s="15" t="str">
        <f t="shared" ca="1" si="291"/>
        <v>365d+</v>
      </c>
      <c r="Q2643" s="17">
        <f ca="1">IF(P2643="0-90d",0,IF(P2643="91-180d",INDEX(Assumptions!$F$8:$F$12,MATCH(B2643,Assumptions!$A$8:$A$12,0)),IF(P2643="181-365d",INDEX(Assumptions!$G$8:$G$12,MATCH(B2643,Assumptions!$A$8:$A$12,0)),INDEX(Assumptions!$H$8:$H$12,MATCH(B2643,Assumptions!$A$8:$A$12,0)))))</f>
        <v>0.5</v>
      </c>
      <c r="R2643" s="14">
        <f t="shared" ca="1" si="292"/>
        <v>10948490.927999999</v>
      </c>
      <c r="S2643" s="14">
        <f t="shared" ca="1" si="293"/>
        <v>10948490.927999999</v>
      </c>
      <c r="T2643" s="11" t="s">
        <v>25</v>
      </c>
      <c r="U2643" s="18" t="s">
        <v>26</v>
      </c>
    </row>
    <row r="2644" spans="1:21" ht="15" customHeight="1" x14ac:dyDescent="0.15">
      <c r="A2644" s="10" t="s">
        <v>2692</v>
      </c>
      <c r="B2644" s="11" t="s">
        <v>22</v>
      </c>
      <c r="C2644" s="11" t="s">
        <v>23</v>
      </c>
      <c r="D2644" s="12">
        <v>45904</v>
      </c>
      <c r="E2644" s="11">
        <v>4467</v>
      </c>
      <c r="F2644" s="11" t="s">
        <v>24</v>
      </c>
      <c r="G2644" s="13">
        <v>24243.279999999999</v>
      </c>
      <c r="H2644" s="14">
        <f t="shared" si="287"/>
        <v>108294731.75999999</v>
      </c>
      <c r="I2644" s="14">
        <f>IF(F2644="GHS",H2644,H2644*Assumptions!$B$4)</f>
        <v>1169583103.0079999</v>
      </c>
      <c r="J2644" s="15" t="str">
        <f>INDEX(Assumptions!$B$8:$B$12,MATCH(B2644,Assumptions!$A$8:$A$12,0))</f>
        <v>FIFO</v>
      </c>
      <c r="K2644" s="16">
        <f>G2644/(1-INDEX(Assumptions!$D$8:$D$12,MATCH(B2644,Assumptions!$A$8:$A$12,0)))</f>
        <v>29564.975609756093</v>
      </c>
      <c r="L2644" s="16">
        <f t="shared" si="288"/>
        <v>727.2983999999999</v>
      </c>
      <c r="M2644" s="16">
        <f t="shared" si="289"/>
        <v>1478.2487804878047</v>
      </c>
      <c r="N2644" s="14">
        <f>E2644*(K2644-L2644-M2644)*IF(F2644="GHS",1,Assumptions!$B$4)</f>
        <v>1319917321.3702476</v>
      </c>
      <c r="O2644" s="15">
        <f t="shared" ca="1" si="290"/>
        <v>382</v>
      </c>
      <c r="P2644" s="15" t="str">
        <f t="shared" ca="1" si="291"/>
        <v>365d+</v>
      </c>
      <c r="Q2644" s="17">
        <f ca="1">IF(P2644="0-90d",0,IF(P2644="91-180d",INDEX(Assumptions!$F$8:$F$12,MATCH(B2644,Assumptions!$A$8:$A$12,0)),IF(P2644="181-365d",INDEX(Assumptions!$G$8:$G$12,MATCH(B2644,Assumptions!$A$8:$A$12,0)),INDEX(Assumptions!$H$8:$H$12,MATCH(B2644,Assumptions!$A$8:$A$12,0)))))</f>
        <v>0.5</v>
      </c>
      <c r="R2644" s="14">
        <f t="shared" ca="1" si="292"/>
        <v>584791551.50399995</v>
      </c>
      <c r="S2644" s="14">
        <f t="shared" ca="1" si="293"/>
        <v>584791551.50399995</v>
      </c>
      <c r="T2644" s="11" t="s">
        <v>25</v>
      </c>
      <c r="U2644" s="18" t="s">
        <v>26</v>
      </c>
    </row>
    <row r="2645" spans="1:21" ht="15" customHeight="1" x14ac:dyDescent="0.15">
      <c r="A2645" s="10" t="s">
        <v>2693</v>
      </c>
      <c r="B2645" s="11" t="s">
        <v>31</v>
      </c>
      <c r="C2645" s="11" t="s">
        <v>76</v>
      </c>
      <c r="D2645" s="12">
        <v>46151</v>
      </c>
      <c r="E2645" s="11">
        <v>2420</v>
      </c>
      <c r="F2645" s="11" t="s">
        <v>33</v>
      </c>
      <c r="G2645" s="13">
        <v>5708.56</v>
      </c>
      <c r="H2645" s="14">
        <f t="shared" si="287"/>
        <v>13814715.200000001</v>
      </c>
      <c r="I2645" s="14">
        <f>IF(F2645="GHS",H2645,H2645*Assumptions!$B$4)</f>
        <v>13814715.200000001</v>
      </c>
      <c r="J2645" s="15" t="str">
        <f>INDEX(Assumptions!$B$8:$B$12,MATCH(B2645,Assumptions!$A$8:$A$12,0))</f>
        <v>Weighted Average</v>
      </c>
      <c r="K2645" s="16">
        <f>G2645/(1-INDEX(Assumptions!$D$8:$D$12,MATCH(B2645,Assumptions!$A$8:$A$12,0)))</f>
        <v>7928.5555555555566</v>
      </c>
      <c r="L2645" s="16">
        <f t="shared" si="288"/>
        <v>171.2568</v>
      </c>
      <c r="M2645" s="16">
        <f t="shared" si="289"/>
        <v>396.42777777777786</v>
      </c>
      <c r="N2645" s="14">
        <f>E2645*(K2645-L2645-M2645)*IF(F2645="GHS",1,Assumptions!$B$4)</f>
        <v>17813307.766222224</v>
      </c>
      <c r="O2645" s="15">
        <f t="shared" ca="1" si="290"/>
        <v>135</v>
      </c>
      <c r="P2645" s="15" t="str">
        <f t="shared" ca="1" si="291"/>
        <v>91-180d</v>
      </c>
      <c r="Q2645" s="17">
        <f ca="1">IF(P2645="0-90d",0,IF(P2645="91-180d",INDEX(Assumptions!$F$8:$F$12,MATCH(B2645,Assumptions!$A$8:$A$12,0)),IF(P2645="181-365d",INDEX(Assumptions!$G$8:$G$12,MATCH(B2645,Assumptions!$A$8:$A$12,0)),INDEX(Assumptions!$H$8:$H$12,MATCH(B2645,Assumptions!$A$8:$A$12,0)))))</f>
        <v>0.05</v>
      </c>
      <c r="R2645" s="14">
        <f t="shared" ca="1" si="292"/>
        <v>690735.76000000013</v>
      </c>
      <c r="S2645" s="14">
        <f t="shared" si="293"/>
        <v>0</v>
      </c>
      <c r="T2645" s="11" t="s">
        <v>39</v>
      </c>
      <c r="U2645" s="18" t="s">
        <v>26</v>
      </c>
    </row>
    <row r="2646" spans="1:21" ht="15" customHeight="1" x14ac:dyDescent="0.15">
      <c r="A2646" s="10" t="s">
        <v>2694</v>
      </c>
      <c r="B2646" s="11" t="s">
        <v>41</v>
      </c>
      <c r="C2646" s="11" t="s">
        <v>49</v>
      </c>
      <c r="D2646" s="12">
        <v>45875</v>
      </c>
      <c r="E2646" s="11">
        <v>1710</v>
      </c>
      <c r="F2646" s="11" t="s">
        <v>33</v>
      </c>
      <c r="G2646" s="13">
        <v>1440</v>
      </c>
      <c r="H2646" s="14">
        <f t="shared" si="287"/>
        <v>2462400</v>
      </c>
      <c r="I2646" s="14">
        <f>IF(F2646="GHS",H2646,H2646*Assumptions!$B$4)</f>
        <v>2462400</v>
      </c>
      <c r="J2646" s="15" t="str">
        <f>INDEX(Assumptions!$B$8:$B$12,MATCH(B2646,Assumptions!$A$8:$A$12,0))</f>
        <v>Weighted Average</v>
      </c>
      <c r="K2646" s="16">
        <f>G2646/(1-INDEX(Assumptions!$D$8:$D$12,MATCH(B2646,Assumptions!$A$8:$A$12,0)))</f>
        <v>2215.3846153846152</v>
      </c>
      <c r="L2646" s="16">
        <f t="shared" si="288"/>
        <v>43.199999999999996</v>
      </c>
      <c r="M2646" s="16">
        <f t="shared" si="289"/>
        <v>110.76923076923077</v>
      </c>
      <c r="N2646" s="14">
        <f>E2646*(K2646-L2646-M2646)*IF(F2646="GHS",1,Assumptions!$B$4)</f>
        <v>3525020.3076923075</v>
      </c>
      <c r="O2646" s="15">
        <f t="shared" ca="1" si="290"/>
        <v>411</v>
      </c>
      <c r="P2646" s="15" t="str">
        <f t="shared" ca="1" si="291"/>
        <v>365d+</v>
      </c>
      <c r="Q2646" s="17">
        <f ca="1">IF(P2646="0-90d",0,IF(P2646="91-180d",INDEX(Assumptions!$F$8:$F$12,MATCH(B2646,Assumptions!$A$8:$A$12,0)),IF(P2646="181-365d",INDEX(Assumptions!$G$8:$G$12,MATCH(B2646,Assumptions!$A$8:$A$12,0)),INDEX(Assumptions!$H$8:$H$12,MATCH(B2646,Assumptions!$A$8:$A$12,0)))))</f>
        <v>0.8</v>
      </c>
      <c r="R2646" s="14">
        <f t="shared" ca="1" si="292"/>
        <v>1969920</v>
      </c>
      <c r="S2646" s="14">
        <f t="shared" ca="1" si="293"/>
        <v>492480</v>
      </c>
      <c r="T2646" s="11" t="s">
        <v>25</v>
      </c>
      <c r="U2646" s="18" t="s">
        <v>26</v>
      </c>
    </row>
    <row r="2647" spans="1:21" ht="15" customHeight="1" x14ac:dyDescent="0.15">
      <c r="A2647" s="10" t="s">
        <v>2695</v>
      </c>
      <c r="B2647" s="11" t="s">
        <v>46</v>
      </c>
      <c r="C2647" s="11" t="s">
        <v>47</v>
      </c>
      <c r="D2647" s="12">
        <v>45964</v>
      </c>
      <c r="E2647" s="11">
        <v>2917</v>
      </c>
      <c r="F2647" s="11" t="s">
        <v>33</v>
      </c>
      <c r="G2647" s="13">
        <v>333505.03999999998</v>
      </c>
      <c r="H2647" s="14">
        <f t="shared" si="287"/>
        <v>972834201.67999995</v>
      </c>
      <c r="I2647" s="14">
        <f>IF(F2647="GHS",H2647,H2647*Assumptions!$B$4)</f>
        <v>972834201.67999995</v>
      </c>
      <c r="J2647" s="15" t="str">
        <f>INDEX(Assumptions!$B$8:$B$12,MATCH(B2647,Assumptions!$A$8:$A$12,0))</f>
        <v>Specific Identification</v>
      </c>
      <c r="K2647" s="16">
        <f>G2647/(1-INDEX(Assumptions!$D$8:$D$12,MATCH(B2647,Assumptions!$A$8:$A$12,0)))</f>
        <v>427570.56410256407</v>
      </c>
      <c r="L2647" s="16">
        <f t="shared" si="288"/>
        <v>10005.151199999998</v>
      </c>
      <c r="M2647" s="16">
        <f t="shared" si="289"/>
        <v>21378.528205128205</v>
      </c>
      <c r="N2647" s="14">
        <f>E2647*(K2647-L2647-M2647)*IF(F2647="GHS",1,Assumptions!$B$4)</f>
        <v>1155677142.6624203</v>
      </c>
      <c r="O2647" s="15">
        <f t="shared" ca="1" si="290"/>
        <v>322</v>
      </c>
      <c r="P2647" s="15" t="str">
        <f t="shared" ca="1" si="291"/>
        <v>181-365d</v>
      </c>
      <c r="Q2647" s="17">
        <f ca="1">IF(P2647="0-90d",0,IF(P2647="91-180d",INDEX(Assumptions!$F$8:$F$12,MATCH(B2647,Assumptions!$A$8:$A$12,0)),IF(P2647="181-365d",INDEX(Assumptions!$G$8:$G$12,MATCH(B2647,Assumptions!$A$8:$A$12,0)),INDEX(Assumptions!$H$8:$H$12,MATCH(B2647,Assumptions!$A$8:$A$12,0)))))</f>
        <v>0.05</v>
      </c>
      <c r="R2647" s="14">
        <f t="shared" ca="1" si="292"/>
        <v>48641710.083999999</v>
      </c>
      <c r="S2647" s="14">
        <f t="shared" ca="1" si="293"/>
        <v>924192491.59599996</v>
      </c>
      <c r="T2647" s="11" t="s">
        <v>25</v>
      </c>
      <c r="U2647" s="18" t="s">
        <v>26</v>
      </c>
    </row>
    <row r="2648" spans="1:21" ht="15" customHeight="1" x14ac:dyDescent="0.15">
      <c r="A2648" s="10" t="s">
        <v>2696</v>
      </c>
      <c r="B2648" s="11" t="s">
        <v>28</v>
      </c>
      <c r="C2648" s="11" t="s">
        <v>38</v>
      </c>
      <c r="D2648" s="12">
        <v>46219</v>
      </c>
      <c r="E2648" s="11">
        <v>1661</v>
      </c>
      <c r="F2648" s="11" t="s">
        <v>24</v>
      </c>
      <c r="G2648" s="13">
        <v>11074.36</v>
      </c>
      <c r="H2648" s="14">
        <f t="shared" si="287"/>
        <v>18394511.960000001</v>
      </c>
      <c r="I2648" s="14">
        <f>IF(F2648="GHS",H2648,H2648*Assumptions!$B$4)</f>
        <v>198660729.16800001</v>
      </c>
      <c r="J2648" s="15" t="str">
        <f>INDEX(Assumptions!$B$8:$B$12,MATCH(B2648,Assumptions!$A$8:$A$12,0))</f>
        <v>Fair Value Less Costs to Sell</v>
      </c>
      <c r="K2648" s="16">
        <f>G2648/(1-INDEX(Assumptions!$D$8:$D$12,MATCH(B2648,Assumptions!$A$8:$A$12,0)))</f>
        <v>12584.5</v>
      </c>
      <c r="L2648" s="16">
        <f t="shared" si="288"/>
        <v>332.23079999999999</v>
      </c>
      <c r="M2648" s="16">
        <f t="shared" si="289"/>
        <v>629.22500000000002</v>
      </c>
      <c r="N2648" s="14">
        <f>E2648*(K2648-L2648-M2648)*IF(F2648="GHS",1,Assumptions!$B$4)</f>
        <v>208503465.29496002</v>
      </c>
      <c r="O2648" s="15">
        <f t="shared" ca="1" si="290"/>
        <v>67</v>
      </c>
      <c r="P2648" s="15" t="str">
        <f t="shared" ca="1" si="291"/>
        <v>0-90d</v>
      </c>
      <c r="Q2648" s="17">
        <f ca="1">IF(P2648="0-90d",0,IF(P2648="91-180d",INDEX(Assumptions!$F$8:$F$12,MATCH(B2648,Assumptions!$A$8:$A$12,0)),IF(P2648="181-365d",INDEX(Assumptions!$G$8:$G$12,MATCH(B2648,Assumptions!$A$8:$A$12,0)),INDEX(Assumptions!$H$8:$H$12,MATCH(B2648,Assumptions!$A$8:$A$12,0)))))</f>
        <v>0</v>
      </c>
      <c r="R2648" s="14">
        <f t="shared" ca="1" si="292"/>
        <v>0</v>
      </c>
      <c r="S2648" s="14">
        <f t="shared" ca="1" si="293"/>
        <v>198660729.16800001</v>
      </c>
      <c r="T2648" s="11" t="s">
        <v>25</v>
      </c>
      <c r="U2648" s="18" t="s">
        <v>26</v>
      </c>
    </row>
    <row r="2649" spans="1:21" ht="15" customHeight="1" x14ac:dyDescent="0.15">
      <c r="A2649" s="10" t="s">
        <v>2697</v>
      </c>
      <c r="B2649" s="11" t="s">
        <v>41</v>
      </c>
      <c r="C2649" s="11" t="s">
        <v>42</v>
      </c>
      <c r="D2649" s="12">
        <v>45765</v>
      </c>
      <c r="E2649" s="11">
        <v>2739</v>
      </c>
      <c r="F2649" s="11" t="s">
        <v>33</v>
      </c>
      <c r="G2649" s="13">
        <v>457.8</v>
      </c>
      <c r="H2649" s="14">
        <f t="shared" si="287"/>
        <v>1253914.2</v>
      </c>
      <c r="I2649" s="14">
        <f>IF(F2649="GHS",H2649,H2649*Assumptions!$B$4)</f>
        <v>1253914.2</v>
      </c>
      <c r="J2649" s="15" t="str">
        <f>INDEX(Assumptions!$B$8:$B$12,MATCH(B2649,Assumptions!$A$8:$A$12,0))</f>
        <v>Weighted Average</v>
      </c>
      <c r="K2649" s="16">
        <f>G2649/(1-INDEX(Assumptions!$D$8:$D$12,MATCH(B2649,Assumptions!$A$8:$A$12,0)))</f>
        <v>704.30769230769226</v>
      </c>
      <c r="L2649" s="16">
        <f t="shared" si="288"/>
        <v>13.734</v>
      </c>
      <c r="M2649" s="16">
        <f t="shared" si="289"/>
        <v>35.215384615384615</v>
      </c>
      <c r="N2649" s="14">
        <f>E2649*(K2649-L2649-M2649)*IF(F2649="GHS",1,Assumptions!$B$4)</f>
        <v>1795026.4047692304</v>
      </c>
      <c r="O2649" s="15">
        <f t="shared" ca="1" si="290"/>
        <v>521</v>
      </c>
      <c r="P2649" s="15" t="str">
        <f t="shared" ca="1" si="291"/>
        <v>365d+</v>
      </c>
      <c r="Q2649" s="17">
        <f ca="1">IF(P2649="0-90d",0,IF(P2649="91-180d",INDEX(Assumptions!$F$8:$F$12,MATCH(B2649,Assumptions!$A$8:$A$12,0)),IF(P2649="181-365d",INDEX(Assumptions!$G$8:$G$12,MATCH(B2649,Assumptions!$A$8:$A$12,0)),INDEX(Assumptions!$H$8:$H$12,MATCH(B2649,Assumptions!$A$8:$A$12,0)))))</f>
        <v>0.8</v>
      </c>
      <c r="R2649" s="14">
        <f t="shared" ca="1" si="292"/>
        <v>1003131.36</v>
      </c>
      <c r="S2649" s="14">
        <f t="shared" ca="1" si="293"/>
        <v>250782.83999999997</v>
      </c>
      <c r="T2649" s="11" t="s">
        <v>25</v>
      </c>
      <c r="U2649" s="18" t="s">
        <v>26</v>
      </c>
    </row>
    <row r="2650" spans="1:21" ht="15" customHeight="1" x14ac:dyDescent="0.15">
      <c r="A2650" s="10" t="s">
        <v>2698</v>
      </c>
      <c r="B2650" s="11" t="s">
        <v>41</v>
      </c>
      <c r="C2650" s="11" t="s">
        <v>49</v>
      </c>
      <c r="D2650" s="12">
        <v>45744</v>
      </c>
      <c r="E2650" s="11">
        <v>2199</v>
      </c>
      <c r="F2650" s="11" t="s">
        <v>33</v>
      </c>
      <c r="G2650" s="13">
        <v>210.61</v>
      </c>
      <c r="H2650" s="14">
        <f t="shared" si="287"/>
        <v>463131.39</v>
      </c>
      <c r="I2650" s="14">
        <f>IF(F2650="GHS",H2650,H2650*Assumptions!$B$4)</f>
        <v>463131.39</v>
      </c>
      <c r="J2650" s="15" t="str">
        <f>INDEX(Assumptions!$B$8:$B$12,MATCH(B2650,Assumptions!$A$8:$A$12,0))</f>
        <v>Weighted Average</v>
      </c>
      <c r="K2650" s="16">
        <f>G2650/(1-INDEX(Assumptions!$D$8:$D$12,MATCH(B2650,Assumptions!$A$8:$A$12,0)))</f>
        <v>324.01538461538462</v>
      </c>
      <c r="L2650" s="16">
        <f t="shared" si="288"/>
        <v>6.3182999999999998</v>
      </c>
      <c r="M2650" s="16">
        <f t="shared" si="289"/>
        <v>16.200769230769232</v>
      </c>
      <c r="N2650" s="14">
        <f>E2650*(K2650-L2650-M2650)*IF(F2650="GHS",1,Assumptions!$B$4)</f>
        <v>662990.39753076911</v>
      </c>
      <c r="O2650" s="15">
        <f t="shared" ca="1" si="290"/>
        <v>542</v>
      </c>
      <c r="P2650" s="15" t="str">
        <f t="shared" ca="1" si="291"/>
        <v>365d+</v>
      </c>
      <c r="Q2650" s="17">
        <f ca="1">IF(P2650="0-90d",0,IF(P2650="91-180d",INDEX(Assumptions!$F$8:$F$12,MATCH(B2650,Assumptions!$A$8:$A$12,0)),IF(P2650="181-365d",INDEX(Assumptions!$G$8:$G$12,MATCH(B2650,Assumptions!$A$8:$A$12,0)),INDEX(Assumptions!$H$8:$H$12,MATCH(B2650,Assumptions!$A$8:$A$12,0)))))</f>
        <v>0.8</v>
      </c>
      <c r="R2650" s="14">
        <f t="shared" ca="1" si="292"/>
        <v>370505.11200000002</v>
      </c>
      <c r="S2650" s="14">
        <f t="shared" ca="1" si="293"/>
        <v>92626.277999999991</v>
      </c>
      <c r="T2650" s="11" t="s">
        <v>25</v>
      </c>
      <c r="U2650" s="18" t="s">
        <v>26</v>
      </c>
    </row>
    <row r="2651" spans="1:21" ht="15" customHeight="1" x14ac:dyDescent="0.15">
      <c r="A2651" s="10" t="s">
        <v>2699</v>
      </c>
      <c r="B2651" s="11" t="s">
        <v>31</v>
      </c>
      <c r="C2651" s="11" t="s">
        <v>32</v>
      </c>
      <c r="D2651" s="12">
        <v>45780</v>
      </c>
      <c r="E2651" s="11">
        <v>513</v>
      </c>
      <c r="F2651" s="11" t="s">
        <v>33</v>
      </c>
      <c r="G2651" s="13">
        <v>2757.23</v>
      </c>
      <c r="H2651" s="14">
        <f t="shared" si="287"/>
        <v>1414458.99</v>
      </c>
      <c r="I2651" s="14">
        <f>IF(F2651="GHS",H2651,H2651*Assumptions!$B$4)</f>
        <v>1414458.99</v>
      </c>
      <c r="J2651" s="15" t="str">
        <f>INDEX(Assumptions!$B$8:$B$12,MATCH(B2651,Assumptions!$A$8:$A$12,0))</f>
        <v>Weighted Average</v>
      </c>
      <c r="K2651" s="16">
        <f>G2651/(1-INDEX(Assumptions!$D$8:$D$12,MATCH(B2651,Assumptions!$A$8:$A$12,0)))</f>
        <v>3829.4861111111113</v>
      </c>
      <c r="L2651" s="16">
        <f t="shared" si="288"/>
        <v>82.716899999999995</v>
      </c>
      <c r="M2651" s="16">
        <f t="shared" si="289"/>
        <v>191.47430555555559</v>
      </c>
      <c r="N2651" s="14">
        <f>E2651*(K2651-L2651-M2651)*IF(F2651="GHS",1,Assumptions!$B$4)</f>
        <v>1823866.2865500003</v>
      </c>
      <c r="O2651" s="15">
        <f t="shared" ca="1" si="290"/>
        <v>506</v>
      </c>
      <c r="P2651" s="15" t="str">
        <f t="shared" ca="1" si="291"/>
        <v>365d+</v>
      </c>
      <c r="Q2651" s="17">
        <f ca="1">IF(P2651="0-90d",0,IF(P2651="91-180d",INDEX(Assumptions!$F$8:$F$12,MATCH(B2651,Assumptions!$A$8:$A$12,0)),IF(P2651="181-365d",INDEX(Assumptions!$G$8:$G$12,MATCH(B2651,Assumptions!$A$8:$A$12,0)),INDEX(Assumptions!$H$8:$H$12,MATCH(B2651,Assumptions!$A$8:$A$12,0)))))</f>
        <v>0.6</v>
      </c>
      <c r="R2651" s="14">
        <f t="shared" ca="1" si="292"/>
        <v>848675.39399999997</v>
      </c>
      <c r="S2651" s="14">
        <f t="shared" ca="1" si="293"/>
        <v>565783.59600000002</v>
      </c>
      <c r="T2651" s="11" t="s">
        <v>25</v>
      </c>
      <c r="U2651" s="18" t="s">
        <v>26</v>
      </c>
    </row>
    <row r="2652" spans="1:21" ht="15" customHeight="1" x14ac:dyDescent="0.15">
      <c r="A2652" s="10" t="s">
        <v>2700</v>
      </c>
      <c r="B2652" s="11" t="s">
        <v>41</v>
      </c>
      <c r="C2652" s="11" t="s">
        <v>42</v>
      </c>
      <c r="D2652" s="12">
        <v>46180</v>
      </c>
      <c r="E2652" s="11">
        <v>667</v>
      </c>
      <c r="F2652" s="11" t="s">
        <v>33</v>
      </c>
      <c r="G2652" s="13">
        <v>692.13</v>
      </c>
      <c r="H2652" s="14">
        <f t="shared" si="287"/>
        <v>461650.71</v>
      </c>
      <c r="I2652" s="14">
        <f>IF(F2652="GHS",H2652,H2652*Assumptions!$B$4)</f>
        <v>461650.71</v>
      </c>
      <c r="J2652" s="15" t="str">
        <f>INDEX(Assumptions!$B$8:$B$12,MATCH(B2652,Assumptions!$A$8:$A$12,0))</f>
        <v>Weighted Average</v>
      </c>
      <c r="K2652" s="16">
        <f>G2652/(1-INDEX(Assumptions!$D$8:$D$12,MATCH(B2652,Assumptions!$A$8:$A$12,0)))</f>
        <v>1064.8153846153846</v>
      </c>
      <c r="L2652" s="16">
        <f t="shared" si="288"/>
        <v>20.7639</v>
      </c>
      <c r="M2652" s="16">
        <f t="shared" si="289"/>
        <v>53.240769230769232</v>
      </c>
      <c r="N2652" s="14">
        <f>E2652*(K2652-L2652-M2652)*IF(F2652="GHS",1,Assumptions!$B$4)</f>
        <v>660870.74716153846</v>
      </c>
      <c r="O2652" s="15">
        <f t="shared" ca="1" si="290"/>
        <v>106</v>
      </c>
      <c r="P2652" s="15" t="str">
        <f t="shared" ca="1" si="291"/>
        <v>91-180d</v>
      </c>
      <c r="Q2652" s="17">
        <f ca="1">IF(P2652="0-90d",0,IF(P2652="91-180d",INDEX(Assumptions!$F$8:$F$12,MATCH(B2652,Assumptions!$A$8:$A$12,0)),IF(P2652="181-365d",INDEX(Assumptions!$G$8:$G$12,MATCH(B2652,Assumptions!$A$8:$A$12,0)),INDEX(Assumptions!$H$8:$H$12,MATCH(B2652,Assumptions!$A$8:$A$12,0)))))</f>
        <v>0.1</v>
      </c>
      <c r="R2652" s="14">
        <f t="shared" ca="1" si="292"/>
        <v>46165.071000000004</v>
      </c>
      <c r="S2652" s="14">
        <f t="shared" ca="1" si="293"/>
        <v>415485.63900000002</v>
      </c>
      <c r="T2652" s="11" t="s">
        <v>25</v>
      </c>
      <c r="U2652" s="18" t="s">
        <v>26</v>
      </c>
    </row>
    <row r="2653" spans="1:21" ht="15" customHeight="1" x14ac:dyDescent="0.15">
      <c r="A2653" s="10" t="s">
        <v>2701</v>
      </c>
      <c r="B2653" s="11" t="s">
        <v>31</v>
      </c>
      <c r="C2653" s="11" t="s">
        <v>32</v>
      </c>
      <c r="D2653" s="12">
        <v>46093</v>
      </c>
      <c r="E2653" s="11">
        <v>3633</v>
      </c>
      <c r="F2653" s="11" t="s">
        <v>33</v>
      </c>
      <c r="G2653" s="13">
        <v>2823.28</v>
      </c>
      <c r="H2653" s="14">
        <f t="shared" si="287"/>
        <v>10256976.24</v>
      </c>
      <c r="I2653" s="14">
        <f>IF(F2653="GHS",H2653,H2653*Assumptions!$B$4)</f>
        <v>10256976.24</v>
      </c>
      <c r="J2653" s="15" t="str">
        <f>INDEX(Assumptions!$B$8:$B$12,MATCH(B2653,Assumptions!$A$8:$A$12,0))</f>
        <v>Weighted Average</v>
      </c>
      <c r="K2653" s="16">
        <f>G2653/(1-INDEX(Assumptions!$D$8:$D$12,MATCH(B2653,Assumptions!$A$8:$A$12,0)))</f>
        <v>3921.2222222222226</v>
      </c>
      <c r="L2653" s="16">
        <f t="shared" si="288"/>
        <v>84.698400000000007</v>
      </c>
      <c r="M2653" s="16">
        <f t="shared" si="289"/>
        <v>196.06111111111113</v>
      </c>
      <c r="N2653" s="14">
        <f>E2653*(K2653-L2653-M2653)*IF(F2653="GHS",1,Assumptions!$B$4)</f>
        <v>13225801.029466668</v>
      </c>
      <c r="O2653" s="15">
        <f t="shared" ca="1" si="290"/>
        <v>193</v>
      </c>
      <c r="P2653" s="15" t="str">
        <f t="shared" ca="1" si="291"/>
        <v>181-365d</v>
      </c>
      <c r="Q2653" s="17">
        <f ca="1">IF(P2653="0-90d",0,IF(P2653="91-180d",INDEX(Assumptions!$F$8:$F$12,MATCH(B2653,Assumptions!$A$8:$A$12,0)),IF(P2653="181-365d",INDEX(Assumptions!$G$8:$G$12,MATCH(B2653,Assumptions!$A$8:$A$12,0)),INDEX(Assumptions!$H$8:$H$12,MATCH(B2653,Assumptions!$A$8:$A$12,0)))))</f>
        <v>0.2</v>
      </c>
      <c r="R2653" s="14">
        <f t="shared" ca="1" si="292"/>
        <v>2051395.2480000001</v>
      </c>
      <c r="S2653" s="14">
        <f t="shared" ca="1" si="293"/>
        <v>8205580.9920000006</v>
      </c>
      <c r="T2653" s="11" t="s">
        <v>25</v>
      </c>
      <c r="U2653" s="18" t="s">
        <v>36</v>
      </c>
    </row>
    <row r="2654" spans="1:21" ht="15" customHeight="1" x14ac:dyDescent="0.15">
      <c r="A2654" s="10" t="s">
        <v>2702</v>
      </c>
      <c r="B2654" s="11" t="s">
        <v>28</v>
      </c>
      <c r="C2654" s="11" t="s">
        <v>55</v>
      </c>
      <c r="D2654" s="12">
        <v>45963</v>
      </c>
      <c r="E2654" s="11">
        <v>2618</v>
      </c>
      <c r="F2654" s="11" t="s">
        <v>24</v>
      </c>
      <c r="G2654" s="13">
        <v>4694.01</v>
      </c>
      <c r="H2654" s="14">
        <f t="shared" si="287"/>
        <v>12288918.18</v>
      </c>
      <c r="I2654" s="14">
        <f>IF(F2654="GHS",H2654,H2654*Assumptions!$B$4)</f>
        <v>132720316.34400001</v>
      </c>
      <c r="J2654" s="15" t="str">
        <f>INDEX(Assumptions!$B$8:$B$12,MATCH(B2654,Assumptions!$A$8:$A$12,0))</f>
        <v>Fair Value Less Costs to Sell</v>
      </c>
      <c r="K2654" s="16">
        <f>G2654/(1-INDEX(Assumptions!$D$8:$D$12,MATCH(B2654,Assumptions!$A$8:$A$12,0)))</f>
        <v>5334.102272727273</v>
      </c>
      <c r="L2654" s="16">
        <f t="shared" si="288"/>
        <v>140.8203</v>
      </c>
      <c r="M2654" s="16">
        <f t="shared" si="289"/>
        <v>266.70511363636365</v>
      </c>
      <c r="N2654" s="14">
        <f>E2654*(K2654-L2654-M2654)*IF(F2654="GHS",1,Assumptions!$B$4)</f>
        <v>139296004.74468002</v>
      </c>
      <c r="O2654" s="15">
        <f t="shared" ca="1" si="290"/>
        <v>323</v>
      </c>
      <c r="P2654" s="15" t="str">
        <f t="shared" ca="1" si="291"/>
        <v>181-365d</v>
      </c>
      <c r="Q2654" s="17">
        <f ca="1">IF(P2654="0-90d",0,IF(P2654="91-180d",INDEX(Assumptions!$F$8:$F$12,MATCH(B2654,Assumptions!$A$8:$A$12,0)),IF(P2654="181-365d",INDEX(Assumptions!$G$8:$G$12,MATCH(B2654,Assumptions!$A$8:$A$12,0)),INDEX(Assumptions!$H$8:$H$12,MATCH(B2654,Assumptions!$A$8:$A$12,0)))))</f>
        <v>0.1</v>
      </c>
      <c r="R2654" s="14">
        <f t="shared" ca="1" si="292"/>
        <v>13272031.634400003</v>
      </c>
      <c r="S2654" s="14">
        <f t="shared" ca="1" si="293"/>
        <v>119448284.7096</v>
      </c>
      <c r="T2654" s="11" t="s">
        <v>25</v>
      </c>
      <c r="U2654" s="18" t="s">
        <v>26</v>
      </c>
    </row>
    <row r="2655" spans="1:21" ht="15" customHeight="1" x14ac:dyDescent="0.15">
      <c r="A2655" s="10" t="s">
        <v>2703</v>
      </c>
      <c r="B2655" s="11" t="s">
        <v>46</v>
      </c>
      <c r="C2655" s="11" t="s">
        <v>119</v>
      </c>
      <c r="D2655" s="12">
        <v>46220</v>
      </c>
      <c r="E2655" s="11">
        <v>2185</v>
      </c>
      <c r="F2655" s="11" t="s">
        <v>33</v>
      </c>
      <c r="G2655" s="13">
        <v>721096.13</v>
      </c>
      <c r="H2655" s="14">
        <f t="shared" si="287"/>
        <v>1575595044.05</v>
      </c>
      <c r="I2655" s="14">
        <f>IF(F2655="GHS",H2655,H2655*Assumptions!$B$4)</f>
        <v>1575595044.05</v>
      </c>
      <c r="J2655" s="15" t="str">
        <f>INDEX(Assumptions!$B$8:$B$12,MATCH(B2655,Assumptions!$A$8:$A$12,0))</f>
        <v>Specific Identification</v>
      </c>
      <c r="K2655" s="16">
        <f>G2655/(1-INDEX(Assumptions!$D$8:$D$12,MATCH(B2655,Assumptions!$A$8:$A$12,0)))</f>
        <v>924482.21794871788</v>
      </c>
      <c r="L2655" s="16">
        <f t="shared" si="288"/>
        <v>21632.883900000001</v>
      </c>
      <c r="M2655" s="16">
        <f t="shared" si="289"/>
        <v>46224.110897435894</v>
      </c>
      <c r="N2655" s="14">
        <f>E2655*(K2655-L2655-M2655)*IF(F2655="GHS",1,Assumptions!$B$4)</f>
        <v>1871726112.585551</v>
      </c>
      <c r="O2655" s="15">
        <f t="shared" ca="1" si="290"/>
        <v>66</v>
      </c>
      <c r="P2655" s="15" t="str">
        <f t="shared" ca="1" si="291"/>
        <v>0-90d</v>
      </c>
      <c r="Q2655" s="17">
        <f ca="1">IF(P2655="0-90d",0,IF(P2655="91-180d",INDEX(Assumptions!$F$8:$F$12,MATCH(B2655,Assumptions!$A$8:$A$12,0)),IF(P2655="181-365d",INDEX(Assumptions!$G$8:$G$12,MATCH(B2655,Assumptions!$A$8:$A$12,0)),INDEX(Assumptions!$H$8:$H$12,MATCH(B2655,Assumptions!$A$8:$A$12,0)))))</f>
        <v>0</v>
      </c>
      <c r="R2655" s="14">
        <f t="shared" ca="1" si="292"/>
        <v>0</v>
      </c>
      <c r="S2655" s="14">
        <f t="shared" ca="1" si="293"/>
        <v>1575595044.05</v>
      </c>
      <c r="T2655" s="11" t="s">
        <v>25</v>
      </c>
      <c r="U2655" s="18" t="s">
        <v>36</v>
      </c>
    </row>
    <row r="2656" spans="1:21" ht="15" customHeight="1" x14ac:dyDescent="0.15">
      <c r="A2656" s="10" t="s">
        <v>2704</v>
      </c>
      <c r="B2656" s="11" t="s">
        <v>28</v>
      </c>
      <c r="C2656" s="11" t="s">
        <v>55</v>
      </c>
      <c r="D2656" s="12">
        <v>46198</v>
      </c>
      <c r="E2656" s="11">
        <v>729</v>
      </c>
      <c r="F2656" s="11" t="s">
        <v>24</v>
      </c>
      <c r="G2656" s="13">
        <v>6293.25</v>
      </c>
      <c r="H2656" s="14">
        <f t="shared" si="287"/>
        <v>4587779.25</v>
      </c>
      <c r="I2656" s="14">
        <f>IF(F2656="GHS",H2656,H2656*Assumptions!$B$4)</f>
        <v>49548015.900000006</v>
      </c>
      <c r="J2656" s="15" t="str">
        <f>INDEX(Assumptions!$B$8:$B$12,MATCH(B2656,Assumptions!$A$8:$A$12,0))</f>
        <v>Fair Value Less Costs to Sell</v>
      </c>
      <c r="K2656" s="16">
        <f>G2656/(1-INDEX(Assumptions!$D$8:$D$12,MATCH(B2656,Assumptions!$A$8:$A$12,0)))</f>
        <v>7151.420454545455</v>
      </c>
      <c r="L2656" s="16">
        <f t="shared" si="288"/>
        <v>188.79749999999999</v>
      </c>
      <c r="M2656" s="16">
        <f t="shared" si="289"/>
        <v>357.57102272727275</v>
      </c>
      <c r="N2656" s="14">
        <f>E2656*(K2656-L2656-M2656)*IF(F2656="GHS",1,Assumptions!$B$4)</f>
        <v>52002894.869590916</v>
      </c>
      <c r="O2656" s="15">
        <f t="shared" ca="1" si="290"/>
        <v>88</v>
      </c>
      <c r="P2656" s="15" t="str">
        <f t="shared" ca="1" si="291"/>
        <v>0-90d</v>
      </c>
      <c r="Q2656" s="17">
        <f ca="1">IF(P2656="0-90d",0,IF(P2656="91-180d",INDEX(Assumptions!$F$8:$F$12,MATCH(B2656,Assumptions!$A$8:$A$12,0)),IF(P2656="181-365d",INDEX(Assumptions!$G$8:$G$12,MATCH(B2656,Assumptions!$A$8:$A$12,0)),INDEX(Assumptions!$H$8:$H$12,MATCH(B2656,Assumptions!$A$8:$A$12,0)))))</f>
        <v>0</v>
      </c>
      <c r="R2656" s="14">
        <f t="shared" ca="1" si="292"/>
        <v>0</v>
      </c>
      <c r="S2656" s="14">
        <f t="shared" ca="1" si="293"/>
        <v>49548015.900000006</v>
      </c>
      <c r="T2656" s="11" t="s">
        <v>25</v>
      </c>
      <c r="U2656" s="18" t="s">
        <v>26</v>
      </c>
    </row>
    <row r="2657" spans="1:21" ht="15" customHeight="1" x14ac:dyDescent="0.15">
      <c r="A2657" s="10" t="s">
        <v>2705</v>
      </c>
      <c r="B2657" s="11" t="s">
        <v>31</v>
      </c>
      <c r="C2657" s="11" t="s">
        <v>32</v>
      </c>
      <c r="D2657" s="12">
        <v>45792</v>
      </c>
      <c r="E2657" s="11">
        <v>498</v>
      </c>
      <c r="F2657" s="11" t="s">
        <v>33</v>
      </c>
      <c r="G2657" s="13">
        <v>3472.6</v>
      </c>
      <c r="H2657" s="14">
        <f t="shared" si="287"/>
        <v>1729354.8</v>
      </c>
      <c r="I2657" s="14">
        <f>IF(F2657="GHS",H2657,H2657*Assumptions!$B$4)</f>
        <v>1729354.8</v>
      </c>
      <c r="J2657" s="15" t="str">
        <f>INDEX(Assumptions!$B$8:$B$12,MATCH(B2657,Assumptions!$A$8:$A$12,0))</f>
        <v>Weighted Average</v>
      </c>
      <c r="K2657" s="16">
        <f>G2657/(1-INDEX(Assumptions!$D$8:$D$12,MATCH(B2657,Assumptions!$A$8:$A$12,0)))</f>
        <v>4823.0555555555557</v>
      </c>
      <c r="L2657" s="16">
        <f t="shared" si="288"/>
        <v>104.178</v>
      </c>
      <c r="M2657" s="16">
        <f t="shared" si="289"/>
        <v>241.1527777777778</v>
      </c>
      <c r="N2657" s="14">
        <f>E2657*(K2657-L2657-M2657)*IF(F2657="GHS",1,Assumptions!$B$4)</f>
        <v>2229906.9393333336</v>
      </c>
      <c r="O2657" s="15">
        <f t="shared" ca="1" si="290"/>
        <v>494</v>
      </c>
      <c r="P2657" s="15" t="str">
        <f t="shared" ca="1" si="291"/>
        <v>365d+</v>
      </c>
      <c r="Q2657" s="17">
        <f ca="1">IF(P2657="0-90d",0,IF(P2657="91-180d",INDEX(Assumptions!$F$8:$F$12,MATCH(B2657,Assumptions!$A$8:$A$12,0)),IF(P2657="181-365d",INDEX(Assumptions!$G$8:$G$12,MATCH(B2657,Assumptions!$A$8:$A$12,0)),INDEX(Assumptions!$H$8:$H$12,MATCH(B2657,Assumptions!$A$8:$A$12,0)))))</f>
        <v>0.6</v>
      </c>
      <c r="R2657" s="14">
        <f t="shared" ca="1" si="292"/>
        <v>1037612.88</v>
      </c>
      <c r="S2657" s="14">
        <f t="shared" ca="1" si="293"/>
        <v>691741.92</v>
      </c>
      <c r="T2657" s="11" t="s">
        <v>25</v>
      </c>
      <c r="U2657" s="18" t="s">
        <v>26</v>
      </c>
    </row>
    <row r="2658" spans="1:21" ht="15" customHeight="1" x14ac:dyDescent="0.15">
      <c r="A2658" s="10" t="s">
        <v>2706</v>
      </c>
      <c r="B2658" s="11" t="s">
        <v>28</v>
      </c>
      <c r="C2658" s="11" t="s">
        <v>38</v>
      </c>
      <c r="D2658" s="12">
        <v>45801</v>
      </c>
      <c r="E2658" s="11">
        <v>4833</v>
      </c>
      <c r="F2658" s="11" t="s">
        <v>24</v>
      </c>
      <c r="G2658" s="13">
        <v>8495.4599999999991</v>
      </c>
      <c r="H2658" s="14">
        <f t="shared" si="287"/>
        <v>41058558.179999992</v>
      </c>
      <c r="I2658" s="14">
        <f>IF(F2658="GHS",H2658,H2658*Assumptions!$B$4)</f>
        <v>443432428.34399992</v>
      </c>
      <c r="J2658" s="15" t="str">
        <f>INDEX(Assumptions!$B$8:$B$12,MATCH(B2658,Assumptions!$A$8:$A$12,0))</f>
        <v>Fair Value Less Costs to Sell</v>
      </c>
      <c r="K2658" s="16">
        <f>G2658/(1-INDEX(Assumptions!$D$8:$D$12,MATCH(B2658,Assumptions!$A$8:$A$12,0)))</f>
        <v>9653.931818181818</v>
      </c>
      <c r="L2658" s="16">
        <f t="shared" si="288"/>
        <v>254.86379999999997</v>
      </c>
      <c r="M2658" s="16">
        <f t="shared" si="289"/>
        <v>482.6965909090909</v>
      </c>
      <c r="N2658" s="14">
        <f>E2658*(K2658-L2658-M2658)*IF(F2658="GHS",1,Assumptions!$B$4)</f>
        <v>465402489.56649834</v>
      </c>
      <c r="O2658" s="15">
        <f t="shared" ca="1" si="290"/>
        <v>485</v>
      </c>
      <c r="P2658" s="15" t="str">
        <f t="shared" ca="1" si="291"/>
        <v>365d+</v>
      </c>
      <c r="Q2658" s="17">
        <f ca="1">IF(P2658="0-90d",0,IF(P2658="91-180d",INDEX(Assumptions!$F$8:$F$12,MATCH(B2658,Assumptions!$A$8:$A$12,0)),IF(P2658="181-365d",INDEX(Assumptions!$G$8:$G$12,MATCH(B2658,Assumptions!$A$8:$A$12,0)),INDEX(Assumptions!$H$8:$H$12,MATCH(B2658,Assumptions!$A$8:$A$12,0)))))</f>
        <v>0.4</v>
      </c>
      <c r="R2658" s="14">
        <f t="shared" ca="1" si="292"/>
        <v>177372971.33759999</v>
      </c>
      <c r="S2658" s="14">
        <f t="shared" ca="1" si="293"/>
        <v>266059457.00639993</v>
      </c>
      <c r="T2658" s="11" t="s">
        <v>25</v>
      </c>
      <c r="U2658" s="18" t="s">
        <v>26</v>
      </c>
    </row>
    <row r="2659" spans="1:21" ht="15" customHeight="1" x14ac:dyDescent="0.15">
      <c r="A2659" s="10" t="s">
        <v>2707</v>
      </c>
      <c r="B2659" s="11" t="s">
        <v>31</v>
      </c>
      <c r="C2659" s="11" t="s">
        <v>32</v>
      </c>
      <c r="D2659" s="12">
        <v>46124</v>
      </c>
      <c r="E2659" s="11">
        <v>1006</v>
      </c>
      <c r="F2659" s="11" t="s">
        <v>33</v>
      </c>
      <c r="G2659" s="13">
        <v>1535.8</v>
      </c>
      <c r="H2659" s="14">
        <f t="shared" si="287"/>
        <v>1545014.8</v>
      </c>
      <c r="I2659" s="14">
        <f>IF(F2659="GHS",H2659,H2659*Assumptions!$B$4)</f>
        <v>1545014.8</v>
      </c>
      <c r="J2659" s="15" t="str">
        <f>INDEX(Assumptions!$B$8:$B$12,MATCH(B2659,Assumptions!$A$8:$A$12,0))</f>
        <v>Weighted Average</v>
      </c>
      <c r="K2659" s="16">
        <f>G2659/(1-INDEX(Assumptions!$D$8:$D$12,MATCH(B2659,Assumptions!$A$8:$A$12,0)))</f>
        <v>2133.0555555555557</v>
      </c>
      <c r="L2659" s="16">
        <f t="shared" si="288"/>
        <v>46.073999999999998</v>
      </c>
      <c r="M2659" s="16">
        <f t="shared" si="289"/>
        <v>106.65277777777779</v>
      </c>
      <c r="N2659" s="14">
        <f>E2659*(K2659-L2659-M2659)*IF(F2659="GHS",1,Assumptions!$B$4)</f>
        <v>1992210.7504444444</v>
      </c>
      <c r="O2659" s="15">
        <f t="shared" ca="1" si="290"/>
        <v>162</v>
      </c>
      <c r="P2659" s="15" t="str">
        <f t="shared" ca="1" si="291"/>
        <v>91-180d</v>
      </c>
      <c r="Q2659" s="17">
        <f ca="1">IF(P2659="0-90d",0,IF(P2659="91-180d",INDEX(Assumptions!$F$8:$F$12,MATCH(B2659,Assumptions!$A$8:$A$12,0)),IF(P2659="181-365d",INDEX(Assumptions!$G$8:$G$12,MATCH(B2659,Assumptions!$A$8:$A$12,0)),INDEX(Assumptions!$H$8:$H$12,MATCH(B2659,Assumptions!$A$8:$A$12,0)))))</f>
        <v>0.05</v>
      </c>
      <c r="R2659" s="14">
        <f t="shared" ca="1" si="292"/>
        <v>77250.740000000005</v>
      </c>
      <c r="S2659" s="14">
        <f t="shared" ca="1" si="293"/>
        <v>1467764.06</v>
      </c>
      <c r="T2659" s="11" t="s">
        <v>25</v>
      </c>
      <c r="U2659" s="18" t="s">
        <v>26</v>
      </c>
    </row>
    <row r="2660" spans="1:21" ht="15" customHeight="1" x14ac:dyDescent="0.15">
      <c r="A2660" s="10" t="s">
        <v>2708</v>
      </c>
      <c r="B2660" s="11" t="s">
        <v>31</v>
      </c>
      <c r="C2660" s="11" t="s">
        <v>76</v>
      </c>
      <c r="D2660" s="12">
        <v>45940</v>
      </c>
      <c r="E2660" s="11">
        <v>4216</v>
      </c>
      <c r="F2660" s="11" t="s">
        <v>33</v>
      </c>
      <c r="G2660" s="13">
        <v>1240.5899999999999</v>
      </c>
      <c r="H2660" s="14">
        <f t="shared" si="287"/>
        <v>5230327.4399999995</v>
      </c>
      <c r="I2660" s="14">
        <f>IF(F2660="GHS",H2660,H2660*Assumptions!$B$4)</f>
        <v>5230327.4399999995</v>
      </c>
      <c r="J2660" s="15" t="str">
        <f>INDEX(Assumptions!$B$8:$B$12,MATCH(B2660,Assumptions!$A$8:$A$12,0))</f>
        <v>Weighted Average</v>
      </c>
      <c r="K2660" s="16">
        <f>G2660/(1-INDEX(Assumptions!$D$8:$D$12,MATCH(B2660,Assumptions!$A$8:$A$12,0)))</f>
        <v>1723.0416666666665</v>
      </c>
      <c r="L2660" s="16">
        <f t="shared" si="288"/>
        <v>37.217699999999994</v>
      </c>
      <c r="M2660" s="16">
        <f t="shared" si="289"/>
        <v>86.152083333333337</v>
      </c>
      <c r="N2660" s="14">
        <f>E2660*(K2660-L2660-M2660)*IF(F2660="GHS",1,Assumptions!$B$4)</f>
        <v>6744216.6601333329</v>
      </c>
      <c r="O2660" s="15">
        <f t="shared" ca="1" si="290"/>
        <v>346</v>
      </c>
      <c r="P2660" s="15" t="str">
        <f t="shared" ca="1" si="291"/>
        <v>181-365d</v>
      </c>
      <c r="Q2660" s="17">
        <f ca="1">IF(P2660="0-90d",0,IF(P2660="91-180d",INDEX(Assumptions!$F$8:$F$12,MATCH(B2660,Assumptions!$A$8:$A$12,0)),IF(P2660="181-365d",INDEX(Assumptions!$G$8:$G$12,MATCH(B2660,Assumptions!$A$8:$A$12,0)),INDEX(Assumptions!$H$8:$H$12,MATCH(B2660,Assumptions!$A$8:$A$12,0)))))</f>
        <v>0.2</v>
      </c>
      <c r="R2660" s="14">
        <f t="shared" ca="1" si="292"/>
        <v>1046065.4879999999</v>
      </c>
      <c r="S2660" s="14">
        <f t="shared" ca="1" si="293"/>
        <v>4184261.9519999996</v>
      </c>
      <c r="T2660" s="11" t="s">
        <v>25</v>
      </c>
      <c r="U2660" s="18" t="s">
        <v>26</v>
      </c>
    </row>
    <row r="2661" spans="1:21" ht="15" customHeight="1" x14ac:dyDescent="0.15">
      <c r="A2661" s="10" t="s">
        <v>2709</v>
      </c>
      <c r="B2661" s="11" t="s">
        <v>22</v>
      </c>
      <c r="C2661" s="11" t="s">
        <v>61</v>
      </c>
      <c r="D2661" s="12">
        <v>45998</v>
      </c>
      <c r="E2661" s="11">
        <v>2352</v>
      </c>
      <c r="F2661" s="11" t="s">
        <v>24</v>
      </c>
      <c r="G2661" s="13">
        <v>39456.89</v>
      </c>
      <c r="H2661" s="14">
        <f t="shared" si="287"/>
        <v>92802605.280000001</v>
      </c>
      <c r="I2661" s="14">
        <f>IF(F2661="GHS",H2661,H2661*Assumptions!$B$4)</f>
        <v>1002268137.024</v>
      </c>
      <c r="J2661" s="15" t="str">
        <f>INDEX(Assumptions!$B$8:$B$12,MATCH(B2661,Assumptions!$A$8:$A$12,0))</f>
        <v>FIFO</v>
      </c>
      <c r="K2661" s="16">
        <f>G2661/(1-INDEX(Assumptions!$D$8:$D$12,MATCH(B2661,Assumptions!$A$8:$A$12,0)))</f>
        <v>48118.158536585361</v>
      </c>
      <c r="L2661" s="16">
        <f t="shared" si="288"/>
        <v>1183.7067</v>
      </c>
      <c r="M2661" s="16">
        <f t="shared" si="289"/>
        <v>2405.907926829268</v>
      </c>
      <c r="N2661" s="14">
        <f>E2661*(K2661-L2661-M2661)*IF(F2661="GHS",1,Assumptions!$B$4)</f>
        <v>1131096260.9780602</v>
      </c>
      <c r="O2661" s="15">
        <f t="shared" ca="1" si="290"/>
        <v>288</v>
      </c>
      <c r="P2661" s="15" t="str">
        <f t="shared" ca="1" si="291"/>
        <v>181-365d</v>
      </c>
      <c r="Q2661" s="17">
        <f ca="1">IF(P2661="0-90d",0,IF(P2661="91-180d",INDEX(Assumptions!$F$8:$F$12,MATCH(B2661,Assumptions!$A$8:$A$12,0)),IF(P2661="181-365d",INDEX(Assumptions!$G$8:$G$12,MATCH(B2661,Assumptions!$A$8:$A$12,0)),INDEX(Assumptions!$H$8:$H$12,MATCH(B2661,Assumptions!$A$8:$A$12,0)))))</f>
        <v>0.15</v>
      </c>
      <c r="R2661" s="14">
        <f t="shared" ca="1" si="292"/>
        <v>150340220.55360001</v>
      </c>
      <c r="S2661" s="14">
        <f t="shared" ca="1" si="293"/>
        <v>851927916.47040009</v>
      </c>
      <c r="T2661" s="11" t="s">
        <v>25</v>
      </c>
      <c r="U2661" s="18" t="s">
        <v>36</v>
      </c>
    </row>
    <row r="2662" spans="1:21" ht="15" customHeight="1" x14ac:dyDescent="0.15">
      <c r="A2662" s="10" t="s">
        <v>2710</v>
      </c>
      <c r="B2662" s="11" t="s">
        <v>41</v>
      </c>
      <c r="C2662" s="11" t="s">
        <v>115</v>
      </c>
      <c r="D2662" s="12">
        <v>45911</v>
      </c>
      <c r="E2662" s="11">
        <v>3257</v>
      </c>
      <c r="F2662" s="11" t="s">
        <v>33</v>
      </c>
      <c r="G2662" s="13">
        <v>556.78</v>
      </c>
      <c r="H2662" s="14">
        <f t="shared" si="287"/>
        <v>1813432.46</v>
      </c>
      <c r="I2662" s="14">
        <f>IF(F2662="GHS",H2662,H2662*Assumptions!$B$4)</f>
        <v>1813432.46</v>
      </c>
      <c r="J2662" s="15" t="str">
        <f>INDEX(Assumptions!$B$8:$B$12,MATCH(B2662,Assumptions!$A$8:$A$12,0))</f>
        <v>Weighted Average</v>
      </c>
      <c r="K2662" s="16">
        <f>G2662/(1-INDEX(Assumptions!$D$8:$D$12,MATCH(B2662,Assumptions!$A$8:$A$12,0)))</f>
        <v>856.58461538461529</v>
      </c>
      <c r="L2662" s="16">
        <f t="shared" si="288"/>
        <v>16.703399999999998</v>
      </c>
      <c r="M2662" s="16">
        <f t="shared" si="289"/>
        <v>42.829230769230769</v>
      </c>
      <c r="N2662" s="14">
        <f>E2662*(K2662-L2662-M2662)*IF(F2662="GHS",1,Assumptions!$B$4)</f>
        <v>2595998.3138923072</v>
      </c>
      <c r="O2662" s="15">
        <f t="shared" ca="1" si="290"/>
        <v>375</v>
      </c>
      <c r="P2662" s="15" t="str">
        <f t="shared" ca="1" si="291"/>
        <v>365d+</v>
      </c>
      <c r="Q2662" s="17">
        <f ca="1">IF(P2662="0-90d",0,IF(P2662="91-180d",INDEX(Assumptions!$F$8:$F$12,MATCH(B2662,Assumptions!$A$8:$A$12,0)),IF(P2662="181-365d",INDEX(Assumptions!$G$8:$G$12,MATCH(B2662,Assumptions!$A$8:$A$12,0)),INDEX(Assumptions!$H$8:$H$12,MATCH(B2662,Assumptions!$A$8:$A$12,0)))))</f>
        <v>0.8</v>
      </c>
      <c r="R2662" s="14">
        <f t="shared" ca="1" si="292"/>
        <v>1450745.9680000001</v>
      </c>
      <c r="S2662" s="14">
        <f t="shared" ca="1" si="293"/>
        <v>362686.49199999985</v>
      </c>
      <c r="T2662" s="11" t="s">
        <v>25</v>
      </c>
      <c r="U2662" s="18" t="s">
        <v>26</v>
      </c>
    </row>
    <row r="2663" spans="1:21" ht="15" customHeight="1" x14ac:dyDescent="0.15">
      <c r="A2663" s="10" t="s">
        <v>2711</v>
      </c>
      <c r="B2663" s="11" t="s">
        <v>46</v>
      </c>
      <c r="C2663" s="11" t="s">
        <v>47</v>
      </c>
      <c r="D2663" s="12">
        <v>45921</v>
      </c>
      <c r="E2663" s="11">
        <v>4543</v>
      </c>
      <c r="F2663" s="11" t="s">
        <v>33</v>
      </c>
      <c r="G2663" s="13">
        <v>350042.12</v>
      </c>
      <c r="H2663" s="14">
        <f t="shared" si="287"/>
        <v>1590241351.1600001</v>
      </c>
      <c r="I2663" s="14">
        <f>IF(F2663="GHS",H2663,H2663*Assumptions!$B$4)</f>
        <v>1590241351.1600001</v>
      </c>
      <c r="J2663" s="15" t="str">
        <f>INDEX(Assumptions!$B$8:$B$12,MATCH(B2663,Assumptions!$A$8:$A$12,0))</f>
        <v>Specific Identification</v>
      </c>
      <c r="K2663" s="16">
        <f>G2663/(1-INDEX(Assumptions!$D$8:$D$12,MATCH(B2663,Assumptions!$A$8:$A$12,0)))</f>
        <v>448771.94871794869</v>
      </c>
      <c r="L2663" s="16">
        <f t="shared" si="288"/>
        <v>10501.2636</v>
      </c>
      <c r="M2663" s="16">
        <f t="shared" si="289"/>
        <v>22438.597435897434</v>
      </c>
      <c r="N2663" s="14">
        <f>E2663*(K2663-L2663-M2663)*IF(F2663="GHS",1,Assumptions!$B$4)</f>
        <v>1889125174.3395588</v>
      </c>
      <c r="O2663" s="15">
        <f t="shared" ca="1" si="290"/>
        <v>365</v>
      </c>
      <c r="P2663" s="15" t="str">
        <f t="shared" ca="1" si="291"/>
        <v>181-365d</v>
      </c>
      <c r="Q2663" s="17">
        <f ca="1">IF(P2663="0-90d",0,IF(P2663="91-180d",INDEX(Assumptions!$F$8:$F$12,MATCH(B2663,Assumptions!$A$8:$A$12,0)),IF(P2663="181-365d",INDEX(Assumptions!$G$8:$G$12,MATCH(B2663,Assumptions!$A$8:$A$12,0)),INDEX(Assumptions!$H$8:$H$12,MATCH(B2663,Assumptions!$A$8:$A$12,0)))))</f>
        <v>0.05</v>
      </c>
      <c r="R2663" s="14">
        <f t="shared" ca="1" si="292"/>
        <v>79512067.558000013</v>
      </c>
      <c r="S2663" s="14">
        <f t="shared" ca="1" si="293"/>
        <v>1510729283.602</v>
      </c>
      <c r="T2663" s="11" t="s">
        <v>25</v>
      </c>
      <c r="U2663" s="18" t="s">
        <v>26</v>
      </c>
    </row>
    <row r="2664" spans="1:21" ht="15" customHeight="1" x14ac:dyDescent="0.15">
      <c r="A2664" s="10" t="s">
        <v>2712</v>
      </c>
      <c r="B2664" s="11" t="s">
        <v>41</v>
      </c>
      <c r="C2664" s="11" t="s">
        <v>49</v>
      </c>
      <c r="D2664" s="12">
        <v>46214</v>
      </c>
      <c r="E2664" s="11">
        <v>1521</v>
      </c>
      <c r="F2664" s="11" t="s">
        <v>33</v>
      </c>
      <c r="G2664" s="13">
        <v>608.42999999999995</v>
      </c>
      <c r="H2664" s="14">
        <f t="shared" si="287"/>
        <v>925422.02999999991</v>
      </c>
      <c r="I2664" s="14">
        <f>IF(F2664="GHS",H2664,H2664*Assumptions!$B$4)</f>
        <v>925422.02999999991</v>
      </c>
      <c r="J2664" s="15" t="str">
        <f>INDEX(Assumptions!$B$8:$B$12,MATCH(B2664,Assumptions!$A$8:$A$12,0))</f>
        <v>Weighted Average</v>
      </c>
      <c r="K2664" s="16">
        <f>G2664/(1-INDEX(Assumptions!$D$8:$D$12,MATCH(B2664,Assumptions!$A$8:$A$12,0)))</f>
        <v>936.04615384615374</v>
      </c>
      <c r="L2664" s="16">
        <f t="shared" si="288"/>
        <v>18.252899999999997</v>
      </c>
      <c r="M2664" s="16">
        <f t="shared" si="289"/>
        <v>46.802307692307693</v>
      </c>
      <c r="N2664" s="14">
        <f>E2664*(K2664-L2664-M2664)*IF(F2664="GHS",1,Assumptions!$B$4)</f>
        <v>1324777.2291000001</v>
      </c>
      <c r="O2664" s="15">
        <f t="shared" ca="1" si="290"/>
        <v>72</v>
      </c>
      <c r="P2664" s="15" t="str">
        <f t="shared" ca="1" si="291"/>
        <v>0-90d</v>
      </c>
      <c r="Q2664" s="17">
        <f ca="1">IF(P2664="0-90d",0,IF(P2664="91-180d",INDEX(Assumptions!$F$8:$F$12,MATCH(B2664,Assumptions!$A$8:$A$12,0)),IF(P2664="181-365d",INDEX(Assumptions!$G$8:$G$12,MATCH(B2664,Assumptions!$A$8:$A$12,0)),INDEX(Assumptions!$H$8:$H$12,MATCH(B2664,Assumptions!$A$8:$A$12,0)))))</f>
        <v>0</v>
      </c>
      <c r="R2664" s="14">
        <f t="shared" ca="1" si="292"/>
        <v>0</v>
      </c>
      <c r="S2664" s="14">
        <f t="shared" ca="1" si="293"/>
        <v>925422.02999999991</v>
      </c>
      <c r="T2664" s="11" t="s">
        <v>25</v>
      </c>
      <c r="U2664" s="18" t="s">
        <v>26</v>
      </c>
    </row>
    <row r="2665" spans="1:21" ht="15" customHeight="1" x14ac:dyDescent="0.15">
      <c r="A2665" s="10" t="s">
        <v>2713</v>
      </c>
      <c r="B2665" s="11" t="s">
        <v>22</v>
      </c>
      <c r="C2665" s="11" t="s">
        <v>23</v>
      </c>
      <c r="D2665" s="12">
        <v>45950</v>
      </c>
      <c r="E2665" s="11">
        <v>358</v>
      </c>
      <c r="F2665" s="11" t="s">
        <v>24</v>
      </c>
      <c r="G2665" s="13">
        <v>42256.77</v>
      </c>
      <c r="H2665" s="14">
        <f t="shared" si="287"/>
        <v>15127923.659999998</v>
      </c>
      <c r="I2665" s="14">
        <f>IF(F2665="GHS",H2665,H2665*Assumptions!$B$4)</f>
        <v>163381575.528</v>
      </c>
      <c r="J2665" s="15" t="str">
        <f>INDEX(Assumptions!$B$8:$B$12,MATCH(B2665,Assumptions!$A$8:$A$12,0))</f>
        <v>FIFO</v>
      </c>
      <c r="K2665" s="16">
        <f>G2665/(1-INDEX(Assumptions!$D$8:$D$12,MATCH(B2665,Assumptions!$A$8:$A$12,0)))</f>
        <v>51532.646341463405</v>
      </c>
      <c r="L2665" s="16">
        <f t="shared" si="288"/>
        <v>1267.7030999999999</v>
      </c>
      <c r="M2665" s="16">
        <f t="shared" si="289"/>
        <v>2576.6323170731703</v>
      </c>
      <c r="N2665" s="14">
        <f>E2665*(K2665-L2665-M2665)*IF(F2665="GHS",1,Assumptions!$B$4)</f>
        <v>184382085.35806242</v>
      </c>
      <c r="O2665" s="15">
        <f t="shared" ca="1" si="290"/>
        <v>336</v>
      </c>
      <c r="P2665" s="15" t="str">
        <f t="shared" ca="1" si="291"/>
        <v>181-365d</v>
      </c>
      <c r="Q2665" s="17">
        <f ca="1">IF(P2665="0-90d",0,IF(P2665="91-180d",INDEX(Assumptions!$F$8:$F$12,MATCH(B2665,Assumptions!$A$8:$A$12,0)),IF(P2665="181-365d",INDEX(Assumptions!$G$8:$G$12,MATCH(B2665,Assumptions!$A$8:$A$12,0)),INDEX(Assumptions!$H$8:$H$12,MATCH(B2665,Assumptions!$A$8:$A$12,0)))))</f>
        <v>0.15</v>
      </c>
      <c r="R2665" s="14">
        <f t="shared" ca="1" si="292"/>
        <v>24507236.3292</v>
      </c>
      <c r="S2665" s="14">
        <f t="shared" ca="1" si="293"/>
        <v>138874339.1988</v>
      </c>
      <c r="T2665" s="11" t="s">
        <v>25</v>
      </c>
      <c r="U2665" s="18" t="s">
        <v>26</v>
      </c>
    </row>
    <row r="2666" spans="1:21" ht="15" customHeight="1" x14ac:dyDescent="0.15">
      <c r="A2666" s="10" t="s">
        <v>2714</v>
      </c>
      <c r="B2666" s="11" t="s">
        <v>41</v>
      </c>
      <c r="C2666" s="11" t="s">
        <v>49</v>
      </c>
      <c r="D2666" s="12">
        <v>46079</v>
      </c>
      <c r="E2666" s="11">
        <v>3141</v>
      </c>
      <c r="F2666" s="11" t="s">
        <v>33</v>
      </c>
      <c r="G2666" s="13">
        <v>323.85000000000002</v>
      </c>
      <c r="H2666" s="14">
        <f t="shared" si="287"/>
        <v>1017212.8500000001</v>
      </c>
      <c r="I2666" s="14">
        <f>IF(F2666="GHS",H2666,H2666*Assumptions!$B$4)</f>
        <v>1017212.8500000001</v>
      </c>
      <c r="J2666" s="15" t="str">
        <f>INDEX(Assumptions!$B$8:$B$12,MATCH(B2666,Assumptions!$A$8:$A$12,0))</f>
        <v>Weighted Average</v>
      </c>
      <c r="K2666" s="16">
        <f>G2666/(1-INDEX(Assumptions!$D$8:$D$12,MATCH(B2666,Assumptions!$A$8:$A$12,0)))</f>
        <v>498.23076923076923</v>
      </c>
      <c r="L2666" s="16">
        <f t="shared" si="288"/>
        <v>9.7155000000000005</v>
      </c>
      <c r="M2666" s="16">
        <f t="shared" si="289"/>
        <v>24.911538461538463</v>
      </c>
      <c r="N2666" s="14">
        <f>E2666*(K2666-L2666-M2666)*IF(F2666="GHS",1,Assumptions!$B$4)</f>
        <v>1456179.3183461539</v>
      </c>
      <c r="O2666" s="15">
        <f t="shared" ca="1" si="290"/>
        <v>207</v>
      </c>
      <c r="P2666" s="15" t="str">
        <f t="shared" ca="1" si="291"/>
        <v>181-365d</v>
      </c>
      <c r="Q2666" s="17">
        <f ca="1">IF(P2666="0-90d",0,IF(P2666="91-180d",INDEX(Assumptions!$F$8:$F$12,MATCH(B2666,Assumptions!$A$8:$A$12,0)),IF(P2666="181-365d",INDEX(Assumptions!$G$8:$G$12,MATCH(B2666,Assumptions!$A$8:$A$12,0)),INDEX(Assumptions!$H$8:$H$12,MATCH(B2666,Assumptions!$A$8:$A$12,0)))))</f>
        <v>0.35</v>
      </c>
      <c r="R2666" s="14">
        <f t="shared" ca="1" si="292"/>
        <v>356024.4975</v>
      </c>
      <c r="S2666" s="14">
        <f t="shared" si="293"/>
        <v>0</v>
      </c>
      <c r="T2666" s="11" t="s">
        <v>39</v>
      </c>
      <c r="U2666" s="18" t="s">
        <v>36</v>
      </c>
    </row>
    <row r="2667" spans="1:21" ht="15" customHeight="1" x14ac:dyDescent="0.15">
      <c r="A2667" s="10" t="s">
        <v>2715</v>
      </c>
      <c r="B2667" s="11" t="s">
        <v>46</v>
      </c>
      <c r="C2667" s="11" t="s">
        <v>52</v>
      </c>
      <c r="D2667" s="12">
        <v>46118</v>
      </c>
      <c r="E2667" s="11">
        <v>1325</v>
      </c>
      <c r="F2667" s="11" t="s">
        <v>33</v>
      </c>
      <c r="G2667" s="13">
        <v>210209.5</v>
      </c>
      <c r="H2667" s="14">
        <f t="shared" si="287"/>
        <v>278527587.5</v>
      </c>
      <c r="I2667" s="14">
        <f>IF(F2667="GHS",H2667,H2667*Assumptions!$B$4)</f>
        <v>278527587.5</v>
      </c>
      <c r="J2667" s="15" t="str">
        <f>INDEX(Assumptions!$B$8:$B$12,MATCH(B2667,Assumptions!$A$8:$A$12,0))</f>
        <v>Specific Identification</v>
      </c>
      <c r="K2667" s="16">
        <f>G2667/(1-INDEX(Assumptions!$D$8:$D$12,MATCH(B2667,Assumptions!$A$8:$A$12,0)))</f>
        <v>269499.35897435894</v>
      </c>
      <c r="L2667" s="16">
        <f t="shared" si="288"/>
        <v>6306.2849999999999</v>
      </c>
      <c r="M2667" s="16">
        <f t="shared" si="289"/>
        <v>13474.967948717947</v>
      </c>
      <c r="N2667" s="14">
        <f>E2667*(K2667-L2667-M2667)*IF(F2667="GHS",1,Assumptions!$B$4)</f>
        <v>330876490.48397434</v>
      </c>
      <c r="O2667" s="15">
        <f t="shared" ca="1" si="290"/>
        <v>168</v>
      </c>
      <c r="P2667" s="15" t="str">
        <f t="shared" ca="1" si="291"/>
        <v>91-180d</v>
      </c>
      <c r="Q2667" s="17">
        <f ca="1">IF(P2667="0-90d",0,IF(P2667="91-180d",INDEX(Assumptions!$F$8:$F$12,MATCH(B2667,Assumptions!$A$8:$A$12,0)),IF(P2667="181-365d",INDEX(Assumptions!$G$8:$G$12,MATCH(B2667,Assumptions!$A$8:$A$12,0)),INDEX(Assumptions!$H$8:$H$12,MATCH(B2667,Assumptions!$A$8:$A$12,0)))))</f>
        <v>0</v>
      </c>
      <c r="R2667" s="14">
        <f t="shared" ca="1" si="292"/>
        <v>0</v>
      </c>
      <c r="S2667" s="14">
        <f t="shared" ca="1" si="293"/>
        <v>278527587.5</v>
      </c>
      <c r="T2667" s="11" t="s">
        <v>25</v>
      </c>
      <c r="U2667" s="18" t="s">
        <v>26</v>
      </c>
    </row>
    <row r="2668" spans="1:21" ht="15" customHeight="1" x14ac:dyDescent="0.15">
      <c r="A2668" s="10" t="s">
        <v>2716</v>
      </c>
      <c r="B2668" s="11" t="s">
        <v>22</v>
      </c>
      <c r="C2668" s="11" t="s">
        <v>23</v>
      </c>
      <c r="D2668" s="12">
        <v>46125</v>
      </c>
      <c r="E2668" s="11">
        <v>479</v>
      </c>
      <c r="F2668" s="11" t="s">
        <v>24</v>
      </c>
      <c r="G2668" s="13">
        <v>21175.02</v>
      </c>
      <c r="H2668" s="14">
        <f t="shared" si="287"/>
        <v>10142834.58</v>
      </c>
      <c r="I2668" s="14">
        <f>IF(F2668="GHS",H2668,H2668*Assumptions!$B$4)</f>
        <v>109542613.464</v>
      </c>
      <c r="J2668" s="15" t="str">
        <f>INDEX(Assumptions!$B$8:$B$12,MATCH(B2668,Assumptions!$A$8:$A$12,0))</f>
        <v>FIFO</v>
      </c>
      <c r="K2668" s="16">
        <f>G2668/(1-INDEX(Assumptions!$D$8:$D$12,MATCH(B2668,Assumptions!$A$8:$A$12,0)))</f>
        <v>25823.195121951219</v>
      </c>
      <c r="L2668" s="16">
        <f t="shared" si="288"/>
        <v>635.25059999999996</v>
      </c>
      <c r="M2668" s="16">
        <f t="shared" si="289"/>
        <v>1291.1597560975611</v>
      </c>
      <c r="N2668" s="14">
        <f>E2668*(K2668-L2668-M2668)*IF(F2668="GHS",1,Assumptions!$B$4)</f>
        <v>123622846.95071417</v>
      </c>
      <c r="O2668" s="15">
        <f t="shared" ca="1" si="290"/>
        <v>161</v>
      </c>
      <c r="P2668" s="15" t="str">
        <f t="shared" ca="1" si="291"/>
        <v>91-180d</v>
      </c>
      <c r="Q2668" s="17">
        <f ca="1">IF(P2668="0-90d",0,IF(P2668="91-180d",INDEX(Assumptions!$F$8:$F$12,MATCH(B2668,Assumptions!$A$8:$A$12,0)),IF(P2668="181-365d",INDEX(Assumptions!$G$8:$G$12,MATCH(B2668,Assumptions!$A$8:$A$12,0)),INDEX(Assumptions!$H$8:$H$12,MATCH(B2668,Assumptions!$A$8:$A$12,0)))))</f>
        <v>0.03</v>
      </c>
      <c r="R2668" s="14">
        <f t="shared" ca="1" si="292"/>
        <v>3286278.40392</v>
      </c>
      <c r="S2668" s="14">
        <f t="shared" ca="1" si="293"/>
        <v>106256335.06008001</v>
      </c>
      <c r="T2668" s="11" t="s">
        <v>25</v>
      </c>
      <c r="U2668" s="18" t="s">
        <v>26</v>
      </c>
    </row>
    <row r="2669" spans="1:21" ht="15" customHeight="1" x14ac:dyDescent="0.15">
      <c r="A2669" s="10" t="s">
        <v>2717</v>
      </c>
      <c r="B2669" s="11" t="s">
        <v>41</v>
      </c>
      <c r="C2669" s="11" t="s">
        <v>44</v>
      </c>
      <c r="D2669" s="12">
        <v>45783</v>
      </c>
      <c r="E2669" s="11">
        <v>1562</v>
      </c>
      <c r="F2669" s="11" t="s">
        <v>33</v>
      </c>
      <c r="G2669" s="13">
        <v>807.16</v>
      </c>
      <c r="H2669" s="14">
        <f t="shared" si="287"/>
        <v>1260783.92</v>
      </c>
      <c r="I2669" s="14">
        <f>IF(F2669="GHS",H2669,H2669*Assumptions!$B$4)</f>
        <v>1260783.92</v>
      </c>
      <c r="J2669" s="15" t="str">
        <f>INDEX(Assumptions!$B$8:$B$12,MATCH(B2669,Assumptions!$A$8:$A$12,0))</f>
        <v>Weighted Average</v>
      </c>
      <c r="K2669" s="16">
        <f>G2669/(1-INDEX(Assumptions!$D$8:$D$12,MATCH(B2669,Assumptions!$A$8:$A$12,0)))</f>
        <v>1241.7846153846153</v>
      </c>
      <c r="L2669" s="16">
        <f t="shared" si="288"/>
        <v>24.214799999999997</v>
      </c>
      <c r="M2669" s="16">
        <f t="shared" si="289"/>
        <v>62.089230769230767</v>
      </c>
      <c r="N2669" s="14">
        <f>E2669*(K2669-L2669-M2669)*IF(F2669="GHS",1,Assumptions!$B$4)</f>
        <v>1804860.6731692306</v>
      </c>
      <c r="O2669" s="15">
        <f t="shared" ca="1" si="290"/>
        <v>503</v>
      </c>
      <c r="P2669" s="15" t="str">
        <f t="shared" ca="1" si="291"/>
        <v>365d+</v>
      </c>
      <c r="Q2669" s="17">
        <f ca="1">IF(P2669="0-90d",0,IF(P2669="91-180d",INDEX(Assumptions!$F$8:$F$12,MATCH(B2669,Assumptions!$A$8:$A$12,0)),IF(P2669="181-365d",INDEX(Assumptions!$G$8:$G$12,MATCH(B2669,Assumptions!$A$8:$A$12,0)),INDEX(Assumptions!$H$8:$H$12,MATCH(B2669,Assumptions!$A$8:$A$12,0)))))</f>
        <v>0.8</v>
      </c>
      <c r="R2669" s="14">
        <f t="shared" ca="1" si="292"/>
        <v>1008627.1359999999</v>
      </c>
      <c r="S2669" s="14">
        <f t="shared" ca="1" si="293"/>
        <v>252156.78399999999</v>
      </c>
      <c r="T2669" s="11" t="s">
        <v>25</v>
      </c>
      <c r="U2669" s="18" t="s">
        <v>26</v>
      </c>
    </row>
    <row r="2670" spans="1:21" ht="15" customHeight="1" x14ac:dyDescent="0.15">
      <c r="A2670" s="10" t="s">
        <v>2718</v>
      </c>
      <c r="B2670" s="11" t="s">
        <v>31</v>
      </c>
      <c r="C2670" s="11" t="s">
        <v>76</v>
      </c>
      <c r="D2670" s="12">
        <v>46150</v>
      </c>
      <c r="E2670" s="11">
        <v>323</v>
      </c>
      <c r="F2670" s="11" t="s">
        <v>33</v>
      </c>
      <c r="G2670" s="13">
        <v>3058.65</v>
      </c>
      <c r="H2670" s="14">
        <f t="shared" si="287"/>
        <v>987943.95000000007</v>
      </c>
      <c r="I2670" s="14">
        <f>IF(F2670="GHS",H2670,H2670*Assumptions!$B$4)</f>
        <v>987943.95000000007</v>
      </c>
      <c r="J2670" s="15" t="str">
        <f>INDEX(Assumptions!$B$8:$B$12,MATCH(B2670,Assumptions!$A$8:$A$12,0))</f>
        <v>Weighted Average</v>
      </c>
      <c r="K2670" s="16">
        <f>G2670/(1-INDEX(Assumptions!$D$8:$D$12,MATCH(B2670,Assumptions!$A$8:$A$12,0)))</f>
        <v>4248.125</v>
      </c>
      <c r="L2670" s="16">
        <f t="shared" si="288"/>
        <v>91.759500000000003</v>
      </c>
      <c r="M2670" s="16">
        <f t="shared" si="289"/>
        <v>212.40625</v>
      </c>
      <c r="N2670" s="14">
        <f>E2670*(K2670-L2670-M2670)*IF(F2670="GHS",1,Assumptions!$B$4)</f>
        <v>1273898.8377499999</v>
      </c>
      <c r="O2670" s="15">
        <f t="shared" ca="1" si="290"/>
        <v>136</v>
      </c>
      <c r="P2670" s="15" t="str">
        <f t="shared" ca="1" si="291"/>
        <v>91-180d</v>
      </c>
      <c r="Q2670" s="17">
        <f ca="1">IF(P2670="0-90d",0,IF(P2670="91-180d",INDEX(Assumptions!$F$8:$F$12,MATCH(B2670,Assumptions!$A$8:$A$12,0)),IF(P2670="181-365d",INDEX(Assumptions!$G$8:$G$12,MATCH(B2670,Assumptions!$A$8:$A$12,0)),INDEX(Assumptions!$H$8:$H$12,MATCH(B2670,Assumptions!$A$8:$A$12,0)))))</f>
        <v>0.05</v>
      </c>
      <c r="R2670" s="14">
        <f t="shared" ca="1" si="292"/>
        <v>49397.197500000009</v>
      </c>
      <c r="S2670" s="14">
        <f t="shared" ca="1" si="293"/>
        <v>938546.75250000006</v>
      </c>
      <c r="T2670" s="11" t="s">
        <v>25</v>
      </c>
      <c r="U2670" s="18" t="s">
        <v>26</v>
      </c>
    </row>
    <row r="2671" spans="1:21" ht="15" customHeight="1" x14ac:dyDescent="0.15">
      <c r="A2671" s="10" t="s">
        <v>2719</v>
      </c>
      <c r="B2671" s="11" t="s">
        <v>41</v>
      </c>
      <c r="C2671" s="11" t="s">
        <v>42</v>
      </c>
      <c r="D2671" s="12">
        <v>46187</v>
      </c>
      <c r="E2671" s="11">
        <v>3125</v>
      </c>
      <c r="F2671" s="11" t="s">
        <v>33</v>
      </c>
      <c r="G2671" s="13">
        <v>177.21</v>
      </c>
      <c r="H2671" s="14">
        <f t="shared" si="287"/>
        <v>553781.25</v>
      </c>
      <c r="I2671" s="14">
        <f>IF(F2671="GHS",H2671,H2671*Assumptions!$B$4)</f>
        <v>553781.25</v>
      </c>
      <c r="J2671" s="15" t="str">
        <f>INDEX(Assumptions!$B$8:$B$12,MATCH(B2671,Assumptions!$A$8:$A$12,0))</f>
        <v>Weighted Average</v>
      </c>
      <c r="K2671" s="16">
        <f>G2671/(1-INDEX(Assumptions!$D$8:$D$12,MATCH(B2671,Assumptions!$A$8:$A$12,0)))</f>
        <v>272.63076923076926</v>
      </c>
      <c r="L2671" s="16">
        <f t="shared" si="288"/>
        <v>5.3163</v>
      </c>
      <c r="M2671" s="16">
        <f t="shared" si="289"/>
        <v>13.631538461538463</v>
      </c>
      <c r="N2671" s="14">
        <f>E2671*(K2671-L2671-M2671)*IF(F2671="GHS",1,Assumptions!$B$4)</f>
        <v>792759.15865384624</v>
      </c>
      <c r="O2671" s="15">
        <f t="shared" ca="1" si="290"/>
        <v>99</v>
      </c>
      <c r="P2671" s="15" t="str">
        <f t="shared" ca="1" si="291"/>
        <v>91-180d</v>
      </c>
      <c r="Q2671" s="17">
        <f ca="1">IF(P2671="0-90d",0,IF(P2671="91-180d",INDEX(Assumptions!$F$8:$F$12,MATCH(B2671,Assumptions!$A$8:$A$12,0)),IF(P2671="181-365d",INDEX(Assumptions!$G$8:$G$12,MATCH(B2671,Assumptions!$A$8:$A$12,0)),INDEX(Assumptions!$H$8:$H$12,MATCH(B2671,Assumptions!$A$8:$A$12,0)))))</f>
        <v>0.1</v>
      </c>
      <c r="R2671" s="14">
        <f t="shared" ca="1" si="292"/>
        <v>55378.125</v>
      </c>
      <c r="S2671" s="14">
        <f t="shared" ca="1" si="293"/>
        <v>498403.125</v>
      </c>
      <c r="T2671" s="11" t="s">
        <v>25</v>
      </c>
      <c r="U2671" s="18" t="s">
        <v>26</v>
      </c>
    </row>
    <row r="2672" spans="1:21" ht="15" customHeight="1" x14ac:dyDescent="0.15">
      <c r="A2672" s="10" t="s">
        <v>2720</v>
      </c>
      <c r="B2672" s="11" t="s">
        <v>22</v>
      </c>
      <c r="C2672" s="11" t="s">
        <v>81</v>
      </c>
      <c r="D2672" s="12">
        <v>46063</v>
      </c>
      <c r="E2672" s="11">
        <v>3810</v>
      </c>
      <c r="F2672" s="11" t="s">
        <v>24</v>
      </c>
      <c r="G2672" s="13">
        <v>26407.46</v>
      </c>
      <c r="H2672" s="14">
        <f t="shared" si="287"/>
        <v>100612422.59999999</v>
      </c>
      <c r="I2672" s="14">
        <f>IF(F2672="GHS",H2672,H2672*Assumptions!$B$4)</f>
        <v>1086614164.0799999</v>
      </c>
      <c r="J2672" s="15" t="str">
        <f>INDEX(Assumptions!$B$8:$B$12,MATCH(B2672,Assumptions!$A$8:$A$12,0))</f>
        <v>FIFO</v>
      </c>
      <c r="K2672" s="16">
        <f>G2672/(1-INDEX(Assumptions!$D$8:$D$12,MATCH(B2672,Assumptions!$A$8:$A$12,0)))</f>
        <v>32204.219512195119</v>
      </c>
      <c r="L2672" s="16">
        <f t="shared" si="288"/>
        <v>792.22379999999998</v>
      </c>
      <c r="M2672" s="16">
        <f t="shared" si="289"/>
        <v>1610.2109756097561</v>
      </c>
      <c r="N2672" s="14">
        <f>E2672*(K2672-L2672-M2672)*IF(F2672="GHS",1,Assumptions!$B$4)</f>
        <v>1226283838.3410146</v>
      </c>
      <c r="O2672" s="15">
        <f t="shared" ca="1" si="290"/>
        <v>223</v>
      </c>
      <c r="P2672" s="15" t="str">
        <f t="shared" ca="1" si="291"/>
        <v>181-365d</v>
      </c>
      <c r="Q2672" s="17">
        <f ca="1">IF(P2672="0-90d",0,IF(P2672="91-180d",INDEX(Assumptions!$F$8:$F$12,MATCH(B2672,Assumptions!$A$8:$A$12,0)),IF(P2672="181-365d",INDEX(Assumptions!$G$8:$G$12,MATCH(B2672,Assumptions!$A$8:$A$12,0)),INDEX(Assumptions!$H$8:$H$12,MATCH(B2672,Assumptions!$A$8:$A$12,0)))))</f>
        <v>0.15</v>
      </c>
      <c r="R2672" s="14">
        <f t="shared" ca="1" si="292"/>
        <v>162992124.61199999</v>
      </c>
      <c r="S2672" s="14">
        <f t="shared" ca="1" si="293"/>
        <v>923622039.46799994</v>
      </c>
      <c r="T2672" s="11" t="s">
        <v>25</v>
      </c>
      <c r="U2672" s="18" t="s">
        <v>26</v>
      </c>
    </row>
    <row r="2673" spans="1:21" ht="15" customHeight="1" x14ac:dyDescent="0.15">
      <c r="A2673" s="10" t="s">
        <v>2721</v>
      </c>
      <c r="B2673" s="11" t="s">
        <v>41</v>
      </c>
      <c r="C2673" s="11" t="s">
        <v>49</v>
      </c>
      <c r="D2673" s="12">
        <v>46097</v>
      </c>
      <c r="E2673" s="11">
        <v>3348</v>
      </c>
      <c r="F2673" s="11" t="s">
        <v>33</v>
      </c>
      <c r="G2673" s="13">
        <v>676.72</v>
      </c>
      <c r="H2673" s="14">
        <f t="shared" si="287"/>
        <v>2265658.56</v>
      </c>
      <c r="I2673" s="14">
        <f>IF(F2673="GHS",H2673,H2673*Assumptions!$B$4)</f>
        <v>2265658.56</v>
      </c>
      <c r="J2673" s="15" t="str">
        <f>INDEX(Assumptions!$B$8:$B$12,MATCH(B2673,Assumptions!$A$8:$A$12,0))</f>
        <v>Weighted Average</v>
      </c>
      <c r="K2673" s="16">
        <f>G2673/(1-INDEX(Assumptions!$D$8:$D$12,MATCH(B2673,Assumptions!$A$8:$A$12,0)))</f>
        <v>1041.1076923076923</v>
      </c>
      <c r="L2673" s="16">
        <f t="shared" si="288"/>
        <v>20.301600000000001</v>
      </c>
      <c r="M2673" s="16">
        <f t="shared" si="289"/>
        <v>52.055384615384618</v>
      </c>
      <c r="N2673" s="14">
        <f>E2673*(K2673-L2673-M2673)*IF(F2673="GHS",1,Assumptions!$B$4)</f>
        <v>3243377.3693538462</v>
      </c>
      <c r="O2673" s="15">
        <f t="shared" ca="1" si="290"/>
        <v>189</v>
      </c>
      <c r="P2673" s="15" t="str">
        <f t="shared" ca="1" si="291"/>
        <v>181-365d</v>
      </c>
      <c r="Q2673" s="17">
        <f ca="1">IF(P2673="0-90d",0,IF(P2673="91-180d",INDEX(Assumptions!$F$8:$F$12,MATCH(B2673,Assumptions!$A$8:$A$12,0)),IF(P2673="181-365d",INDEX(Assumptions!$G$8:$G$12,MATCH(B2673,Assumptions!$A$8:$A$12,0)),INDEX(Assumptions!$H$8:$H$12,MATCH(B2673,Assumptions!$A$8:$A$12,0)))))</f>
        <v>0.35</v>
      </c>
      <c r="R2673" s="14">
        <f t="shared" ca="1" si="292"/>
        <v>792980.49599999993</v>
      </c>
      <c r="S2673" s="14">
        <f t="shared" ca="1" si="293"/>
        <v>1472678.0640000002</v>
      </c>
      <c r="T2673" s="11" t="s">
        <v>50</v>
      </c>
      <c r="U2673" s="18" t="s">
        <v>26</v>
      </c>
    </row>
    <row r="2674" spans="1:21" ht="15" customHeight="1" x14ac:dyDescent="0.15">
      <c r="A2674" s="10" t="s">
        <v>2722</v>
      </c>
      <c r="B2674" s="11" t="s">
        <v>28</v>
      </c>
      <c r="C2674" s="11" t="s">
        <v>55</v>
      </c>
      <c r="D2674" s="12">
        <v>46107</v>
      </c>
      <c r="E2674" s="11">
        <v>3097</v>
      </c>
      <c r="F2674" s="11" t="s">
        <v>24</v>
      </c>
      <c r="G2674" s="13">
        <v>21327.84</v>
      </c>
      <c r="H2674" s="14">
        <f t="shared" si="287"/>
        <v>66052320.480000004</v>
      </c>
      <c r="I2674" s="14">
        <f>IF(F2674="GHS",H2674,H2674*Assumptions!$B$4)</f>
        <v>713365061.18400013</v>
      </c>
      <c r="J2674" s="15" t="str">
        <f>INDEX(Assumptions!$B$8:$B$12,MATCH(B2674,Assumptions!$A$8:$A$12,0))</f>
        <v>Fair Value Less Costs to Sell</v>
      </c>
      <c r="K2674" s="16">
        <f>G2674/(1-INDEX(Assumptions!$D$8:$D$12,MATCH(B2674,Assumptions!$A$8:$A$12,0)))</f>
        <v>24236.18181818182</v>
      </c>
      <c r="L2674" s="16">
        <f t="shared" si="288"/>
        <v>639.83519999999999</v>
      </c>
      <c r="M2674" s="16">
        <f t="shared" si="289"/>
        <v>1211.8090909090911</v>
      </c>
      <c r="N2674" s="14">
        <f>E2674*(K2674-L2674-M2674)*IF(F2674="GHS",1,Assumptions!$B$4)</f>
        <v>748709057.39720738</v>
      </c>
      <c r="O2674" s="15">
        <f t="shared" ca="1" si="290"/>
        <v>179</v>
      </c>
      <c r="P2674" s="15" t="str">
        <f t="shared" ca="1" si="291"/>
        <v>91-180d</v>
      </c>
      <c r="Q2674" s="17">
        <f ca="1">IF(P2674="0-90d",0,IF(P2674="91-180d",INDEX(Assumptions!$F$8:$F$12,MATCH(B2674,Assumptions!$A$8:$A$12,0)),IF(P2674="181-365d",INDEX(Assumptions!$G$8:$G$12,MATCH(B2674,Assumptions!$A$8:$A$12,0)),INDEX(Assumptions!$H$8:$H$12,MATCH(B2674,Assumptions!$A$8:$A$12,0)))))</f>
        <v>0.02</v>
      </c>
      <c r="R2674" s="14">
        <f t="shared" ca="1" si="292"/>
        <v>14267301.223680003</v>
      </c>
      <c r="S2674" s="14">
        <f t="shared" ca="1" si="293"/>
        <v>699097759.96032012</v>
      </c>
      <c r="T2674" s="11" t="s">
        <v>25</v>
      </c>
      <c r="U2674" s="18" t="s">
        <v>26</v>
      </c>
    </row>
    <row r="2675" spans="1:21" ht="15" customHeight="1" x14ac:dyDescent="0.15">
      <c r="A2675" s="10" t="s">
        <v>2723</v>
      </c>
      <c r="B2675" s="11" t="s">
        <v>41</v>
      </c>
      <c r="C2675" s="11" t="s">
        <v>42</v>
      </c>
      <c r="D2675" s="12">
        <v>45808</v>
      </c>
      <c r="E2675" s="11">
        <v>1176</v>
      </c>
      <c r="F2675" s="11" t="s">
        <v>33</v>
      </c>
      <c r="G2675" s="13">
        <v>259.88</v>
      </c>
      <c r="H2675" s="14">
        <f t="shared" si="287"/>
        <v>305618.88</v>
      </c>
      <c r="I2675" s="14">
        <f>IF(F2675="GHS",H2675,H2675*Assumptions!$B$4)</f>
        <v>305618.88</v>
      </c>
      <c r="J2675" s="15" t="str">
        <f>INDEX(Assumptions!$B$8:$B$12,MATCH(B2675,Assumptions!$A$8:$A$12,0))</f>
        <v>Weighted Average</v>
      </c>
      <c r="K2675" s="16">
        <f>G2675/(1-INDEX(Assumptions!$D$8:$D$12,MATCH(B2675,Assumptions!$A$8:$A$12,0)))</f>
        <v>399.81538461538457</v>
      </c>
      <c r="L2675" s="16">
        <f t="shared" si="288"/>
        <v>7.7963999999999993</v>
      </c>
      <c r="M2675" s="16">
        <f t="shared" si="289"/>
        <v>19.990769230769232</v>
      </c>
      <c r="N2675" s="14">
        <f>E2675*(K2675-L2675-M2675)*IF(F2675="GHS",1,Assumptions!$B$4)</f>
        <v>437505.18129230768</v>
      </c>
      <c r="O2675" s="15">
        <f t="shared" ca="1" si="290"/>
        <v>478</v>
      </c>
      <c r="P2675" s="15" t="str">
        <f t="shared" ca="1" si="291"/>
        <v>365d+</v>
      </c>
      <c r="Q2675" s="17">
        <f ca="1">IF(P2675="0-90d",0,IF(P2675="91-180d",INDEX(Assumptions!$F$8:$F$12,MATCH(B2675,Assumptions!$A$8:$A$12,0)),IF(P2675="181-365d",INDEX(Assumptions!$G$8:$G$12,MATCH(B2675,Assumptions!$A$8:$A$12,0)),INDEX(Assumptions!$H$8:$H$12,MATCH(B2675,Assumptions!$A$8:$A$12,0)))))</f>
        <v>0.8</v>
      </c>
      <c r="R2675" s="14">
        <f t="shared" ca="1" si="292"/>
        <v>244495.10400000002</v>
      </c>
      <c r="S2675" s="14">
        <f t="shared" ca="1" si="293"/>
        <v>61123.775999999983</v>
      </c>
      <c r="T2675" s="11" t="s">
        <v>25</v>
      </c>
      <c r="U2675" s="18" t="s">
        <v>26</v>
      </c>
    </row>
    <row r="2676" spans="1:21" ht="15" customHeight="1" x14ac:dyDescent="0.15">
      <c r="A2676" s="10" t="s">
        <v>2724</v>
      </c>
      <c r="B2676" s="11" t="s">
        <v>31</v>
      </c>
      <c r="C2676" s="11" t="s">
        <v>32</v>
      </c>
      <c r="D2676" s="12">
        <v>46139</v>
      </c>
      <c r="E2676" s="11">
        <v>2491</v>
      </c>
      <c r="F2676" s="11" t="s">
        <v>33</v>
      </c>
      <c r="G2676" s="13">
        <v>2215.3000000000002</v>
      </c>
      <c r="H2676" s="14">
        <f t="shared" si="287"/>
        <v>5518312.3000000007</v>
      </c>
      <c r="I2676" s="14">
        <f>IF(F2676="GHS",H2676,H2676*Assumptions!$B$4)</f>
        <v>5518312.3000000007</v>
      </c>
      <c r="J2676" s="15" t="str">
        <f>INDEX(Assumptions!$B$8:$B$12,MATCH(B2676,Assumptions!$A$8:$A$12,0))</f>
        <v>Weighted Average</v>
      </c>
      <c r="K2676" s="16">
        <f>G2676/(1-INDEX(Assumptions!$D$8:$D$12,MATCH(B2676,Assumptions!$A$8:$A$12,0)))</f>
        <v>3076.8055555555561</v>
      </c>
      <c r="L2676" s="16">
        <f t="shared" si="288"/>
        <v>66.459000000000003</v>
      </c>
      <c r="M2676" s="16">
        <f t="shared" si="289"/>
        <v>153.84027777777783</v>
      </c>
      <c r="N2676" s="14">
        <f>E2676*(K2676-L2676-M2676)*IF(F2676="GHS",1,Assumptions!$B$4)</f>
        <v>7115557.1379444459</v>
      </c>
      <c r="O2676" s="15">
        <f t="shared" ca="1" si="290"/>
        <v>147</v>
      </c>
      <c r="P2676" s="15" t="str">
        <f t="shared" ca="1" si="291"/>
        <v>91-180d</v>
      </c>
      <c r="Q2676" s="17">
        <f ca="1">IF(P2676="0-90d",0,IF(P2676="91-180d",INDEX(Assumptions!$F$8:$F$12,MATCH(B2676,Assumptions!$A$8:$A$12,0)),IF(P2676="181-365d",INDEX(Assumptions!$G$8:$G$12,MATCH(B2676,Assumptions!$A$8:$A$12,0)),INDEX(Assumptions!$H$8:$H$12,MATCH(B2676,Assumptions!$A$8:$A$12,0)))))</f>
        <v>0.05</v>
      </c>
      <c r="R2676" s="14">
        <f t="shared" ca="1" si="292"/>
        <v>275915.61500000005</v>
      </c>
      <c r="S2676" s="14">
        <f t="shared" ca="1" si="293"/>
        <v>5242396.6850000005</v>
      </c>
      <c r="T2676" s="11" t="s">
        <v>25</v>
      </c>
      <c r="U2676" s="18" t="s">
        <v>26</v>
      </c>
    </row>
    <row r="2677" spans="1:21" ht="15" customHeight="1" x14ac:dyDescent="0.15">
      <c r="A2677" s="10" t="s">
        <v>2725</v>
      </c>
      <c r="B2677" s="11" t="s">
        <v>46</v>
      </c>
      <c r="C2677" s="11" t="s">
        <v>47</v>
      </c>
      <c r="D2677" s="12">
        <v>46010</v>
      </c>
      <c r="E2677" s="11">
        <v>2618</v>
      </c>
      <c r="F2677" s="11" t="s">
        <v>33</v>
      </c>
      <c r="G2677" s="13">
        <v>719489.56</v>
      </c>
      <c r="H2677" s="14">
        <f t="shared" si="287"/>
        <v>1883623668.0800002</v>
      </c>
      <c r="I2677" s="14">
        <f>IF(F2677="GHS",H2677,H2677*Assumptions!$B$4)</f>
        <v>1883623668.0800002</v>
      </c>
      <c r="J2677" s="15" t="str">
        <f>INDEX(Assumptions!$B$8:$B$12,MATCH(B2677,Assumptions!$A$8:$A$12,0))</f>
        <v>Specific Identification</v>
      </c>
      <c r="K2677" s="16">
        <f>G2677/(1-INDEX(Assumptions!$D$8:$D$12,MATCH(B2677,Assumptions!$A$8:$A$12,0)))</f>
        <v>922422.51282051287</v>
      </c>
      <c r="L2677" s="16">
        <f t="shared" si="288"/>
        <v>21584.686799999999</v>
      </c>
      <c r="M2677" s="16">
        <f t="shared" si="289"/>
        <v>46121.125641025646</v>
      </c>
      <c r="N2677" s="14">
        <f>E2677*(K2677-L2677-M2677)*IF(F2677="GHS",1,Assumptions!$B$4)</f>
        <v>2237648321.5934978</v>
      </c>
      <c r="O2677" s="15">
        <f t="shared" ca="1" si="290"/>
        <v>276</v>
      </c>
      <c r="P2677" s="15" t="str">
        <f t="shared" ca="1" si="291"/>
        <v>181-365d</v>
      </c>
      <c r="Q2677" s="17">
        <f ca="1">IF(P2677="0-90d",0,IF(P2677="91-180d",INDEX(Assumptions!$F$8:$F$12,MATCH(B2677,Assumptions!$A$8:$A$12,0)),IF(P2677="181-365d",INDEX(Assumptions!$G$8:$G$12,MATCH(B2677,Assumptions!$A$8:$A$12,0)),INDEX(Assumptions!$H$8:$H$12,MATCH(B2677,Assumptions!$A$8:$A$12,0)))))</f>
        <v>0.05</v>
      </c>
      <c r="R2677" s="14">
        <f t="shared" ca="1" si="292"/>
        <v>94181183.404000014</v>
      </c>
      <c r="S2677" s="14">
        <f t="shared" ca="1" si="293"/>
        <v>1789442484.6760001</v>
      </c>
      <c r="T2677" s="11" t="s">
        <v>25</v>
      </c>
      <c r="U2677" s="18" t="s">
        <v>26</v>
      </c>
    </row>
    <row r="2678" spans="1:21" ht="15" customHeight="1" x14ac:dyDescent="0.15">
      <c r="A2678" s="10" t="s">
        <v>2726</v>
      </c>
      <c r="B2678" s="11" t="s">
        <v>22</v>
      </c>
      <c r="C2678" s="11" t="s">
        <v>81</v>
      </c>
      <c r="D2678" s="12">
        <v>45928</v>
      </c>
      <c r="E2678" s="11">
        <v>1676</v>
      </c>
      <c r="F2678" s="11" t="s">
        <v>24</v>
      </c>
      <c r="G2678" s="13">
        <v>31828.44</v>
      </c>
      <c r="H2678" s="14">
        <f t="shared" si="287"/>
        <v>53344465.439999998</v>
      </c>
      <c r="I2678" s="14">
        <f>IF(F2678="GHS",H2678,H2678*Assumptions!$B$4)</f>
        <v>576120226.75199997</v>
      </c>
      <c r="J2678" s="15" t="str">
        <f>INDEX(Assumptions!$B$8:$B$12,MATCH(B2678,Assumptions!$A$8:$A$12,0))</f>
        <v>FIFO</v>
      </c>
      <c r="K2678" s="16">
        <f>G2678/(1-INDEX(Assumptions!$D$8:$D$12,MATCH(B2678,Assumptions!$A$8:$A$12,0)))</f>
        <v>38815.170731707316</v>
      </c>
      <c r="L2678" s="16">
        <f t="shared" si="288"/>
        <v>954.8531999999999</v>
      </c>
      <c r="M2678" s="16">
        <f t="shared" si="289"/>
        <v>1940.7585365853658</v>
      </c>
      <c r="N2678" s="14">
        <f>E2678*(K2678-L2678-M2678)*IF(F2678="GHS",1,Assumptions!$B$4)</f>
        <v>650172753.45890343</v>
      </c>
      <c r="O2678" s="15">
        <f t="shared" ca="1" si="290"/>
        <v>358</v>
      </c>
      <c r="P2678" s="15" t="str">
        <f t="shared" ca="1" si="291"/>
        <v>181-365d</v>
      </c>
      <c r="Q2678" s="17">
        <f ca="1">IF(P2678="0-90d",0,IF(P2678="91-180d",INDEX(Assumptions!$F$8:$F$12,MATCH(B2678,Assumptions!$A$8:$A$12,0)),IF(P2678="181-365d",INDEX(Assumptions!$G$8:$G$12,MATCH(B2678,Assumptions!$A$8:$A$12,0)),INDEX(Assumptions!$H$8:$H$12,MATCH(B2678,Assumptions!$A$8:$A$12,0)))))</f>
        <v>0.15</v>
      </c>
      <c r="R2678" s="14">
        <f t="shared" ca="1" si="292"/>
        <v>86418034.012799993</v>
      </c>
      <c r="S2678" s="14">
        <f t="shared" ca="1" si="293"/>
        <v>489702192.7392</v>
      </c>
      <c r="T2678" s="11" t="s">
        <v>25</v>
      </c>
      <c r="U2678" s="18" t="s">
        <v>26</v>
      </c>
    </row>
    <row r="2679" spans="1:21" ht="15" customHeight="1" x14ac:dyDescent="0.15">
      <c r="A2679" s="10" t="s">
        <v>2727</v>
      </c>
      <c r="B2679" s="11" t="s">
        <v>41</v>
      </c>
      <c r="C2679" s="11" t="s">
        <v>49</v>
      </c>
      <c r="D2679" s="12">
        <v>46062</v>
      </c>
      <c r="E2679" s="11">
        <v>1421</v>
      </c>
      <c r="F2679" s="11" t="s">
        <v>33</v>
      </c>
      <c r="G2679" s="13">
        <v>289.64</v>
      </c>
      <c r="H2679" s="14">
        <f t="shared" si="287"/>
        <v>411578.44</v>
      </c>
      <c r="I2679" s="14">
        <f>IF(F2679="GHS",H2679,H2679*Assumptions!$B$4)</f>
        <v>411578.44</v>
      </c>
      <c r="J2679" s="15" t="str">
        <f>INDEX(Assumptions!$B$8:$B$12,MATCH(B2679,Assumptions!$A$8:$A$12,0))</f>
        <v>Weighted Average</v>
      </c>
      <c r="K2679" s="16">
        <f>G2679/(1-INDEX(Assumptions!$D$8:$D$12,MATCH(B2679,Assumptions!$A$8:$A$12,0)))</f>
        <v>445.59999999999997</v>
      </c>
      <c r="L2679" s="16">
        <f t="shared" si="288"/>
        <v>8.6891999999999996</v>
      </c>
      <c r="M2679" s="16">
        <f t="shared" si="289"/>
        <v>22.28</v>
      </c>
      <c r="N2679" s="14">
        <f>E2679*(K2679-L2679-M2679)*IF(F2679="GHS",1,Assumptions!$B$4)</f>
        <v>589190.36680000008</v>
      </c>
      <c r="O2679" s="15">
        <f t="shared" ca="1" si="290"/>
        <v>224</v>
      </c>
      <c r="P2679" s="15" t="str">
        <f t="shared" ca="1" si="291"/>
        <v>181-365d</v>
      </c>
      <c r="Q2679" s="17">
        <f ca="1">IF(P2679="0-90d",0,IF(P2679="91-180d",INDEX(Assumptions!$F$8:$F$12,MATCH(B2679,Assumptions!$A$8:$A$12,0)),IF(P2679="181-365d",INDEX(Assumptions!$G$8:$G$12,MATCH(B2679,Assumptions!$A$8:$A$12,0)),INDEX(Assumptions!$H$8:$H$12,MATCH(B2679,Assumptions!$A$8:$A$12,0)))))</f>
        <v>0.35</v>
      </c>
      <c r="R2679" s="14">
        <f t="shared" ca="1" si="292"/>
        <v>144052.454</v>
      </c>
      <c r="S2679" s="14">
        <f t="shared" ca="1" si="293"/>
        <v>267525.98600000003</v>
      </c>
      <c r="T2679" s="11" t="s">
        <v>25</v>
      </c>
      <c r="U2679" s="18" t="s">
        <v>36</v>
      </c>
    </row>
    <row r="2680" spans="1:21" ht="15" customHeight="1" x14ac:dyDescent="0.15">
      <c r="A2680" s="10" t="s">
        <v>2728</v>
      </c>
      <c r="B2680" s="11" t="s">
        <v>28</v>
      </c>
      <c r="C2680" s="11" t="s">
        <v>29</v>
      </c>
      <c r="D2680" s="12">
        <v>46116</v>
      </c>
      <c r="E2680" s="11">
        <v>733</v>
      </c>
      <c r="F2680" s="11" t="s">
        <v>24</v>
      </c>
      <c r="G2680" s="13">
        <v>12095.4</v>
      </c>
      <c r="H2680" s="14">
        <f t="shared" si="287"/>
        <v>8865928.1999999993</v>
      </c>
      <c r="I2680" s="14">
        <f>IF(F2680="GHS",H2680,H2680*Assumptions!$B$4)</f>
        <v>95752024.560000002</v>
      </c>
      <c r="J2680" s="15" t="str">
        <f>INDEX(Assumptions!$B$8:$B$12,MATCH(B2680,Assumptions!$A$8:$A$12,0))</f>
        <v>Fair Value Less Costs to Sell</v>
      </c>
      <c r="K2680" s="16">
        <f>G2680/(1-INDEX(Assumptions!$D$8:$D$12,MATCH(B2680,Assumptions!$A$8:$A$12,0)))</f>
        <v>13744.772727272726</v>
      </c>
      <c r="L2680" s="16">
        <f t="shared" si="288"/>
        <v>362.86199999999997</v>
      </c>
      <c r="M2680" s="16">
        <f t="shared" si="289"/>
        <v>687.23863636363637</v>
      </c>
      <c r="N2680" s="14">
        <f>E2680*(K2680-L2680-M2680)*IF(F2680="GHS",1,Assumptions!$B$4)</f>
        <v>100496102.14047274</v>
      </c>
      <c r="O2680" s="15">
        <f t="shared" ca="1" si="290"/>
        <v>170</v>
      </c>
      <c r="P2680" s="15" t="str">
        <f t="shared" ca="1" si="291"/>
        <v>91-180d</v>
      </c>
      <c r="Q2680" s="17">
        <f ca="1">IF(P2680="0-90d",0,IF(P2680="91-180d",INDEX(Assumptions!$F$8:$F$12,MATCH(B2680,Assumptions!$A$8:$A$12,0)),IF(P2680="181-365d",INDEX(Assumptions!$G$8:$G$12,MATCH(B2680,Assumptions!$A$8:$A$12,0)),INDEX(Assumptions!$H$8:$H$12,MATCH(B2680,Assumptions!$A$8:$A$12,0)))))</f>
        <v>0.02</v>
      </c>
      <c r="R2680" s="14">
        <f t="shared" ca="1" si="292"/>
        <v>1915040.4912</v>
      </c>
      <c r="S2680" s="14">
        <f t="shared" ca="1" si="293"/>
        <v>93836984.068800002</v>
      </c>
      <c r="T2680" s="11" t="s">
        <v>25</v>
      </c>
      <c r="U2680" s="18" t="s">
        <v>26</v>
      </c>
    </row>
    <row r="2681" spans="1:21" ht="15" customHeight="1" x14ac:dyDescent="0.15">
      <c r="A2681" s="10" t="s">
        <v>2729</v>
      </c>
      <c r="B2681" s="11" t="s">
        <v>31</v>
      </c>
      <c r="C2681" s="11" t="s">
        <v>32</v>
      </c>
      <c r="D2681" s="12">
        <v>45919</v>
      </c>
      <c r="E2681" s="11">
        <v>4460</v>
      </c>
      <c r="F2681" s="11" t="s">
        <v>33</v>
      </c>
      <c r="G2681" s="13">
        <v>6418.64</v>
      </c>
      <c r="H2681" s="14">
        <f t="shared" si="287"/>
        <v>28627134.400000002</v>
      </c>
      <c r="I2681" s="14">
        <f>IF(F2681="GHS",H2681,H2681*Assumptions!$B$4)</f>
        <v>28627134.400000002</v>
      </c>
      <c r="J2681" s="15" t="str">
        <f>INDEX(Assumptions!$B$8:$B$12,MATCH(B2681,Assumptions!$A$8:$A$12,0))</f>
        <v>Weighted Average</v>
      </c>
      <c r="K2681" s="16">
        <f>G2681/(1-INDEX(Assumptions!$D$8:$D$12,MATCH(B2681,Assumptions!$A$8:$A$12,0)))</f>
        <v>8914.7777777777792</v>
      </c>
      <c r="L2681" s="16">
        <f t="shared" si="288"/>
        <v>192.5592</v>
      </c>
      <c r="M2681" s="16">
        <f t="shared" si="289"/>
        <v>445.73888888888899</v>
      </c>
      <c r="N2681" s="14">
        <f>E2681*(K2681-L2681-M2681)*IF(F2681="GHS",1,Assumptions!$B$4)</f>
        <v>36913099.41244445</v>
      </c>
      <c r="O2681" s="15">
        <f t="shared" ca="1" si="290"/>
        <v>367</v>
      </c>
      <c r="P2681" s="15" t="str">
        <f t="shared" ca="1" si="291"/>
        <v>365d+</v>
      </c>
      <c r="Q2681" s="17">
        <f ca="1">IF(P2681="0-90d",0,IF(P2681="91-180d",INDEX(Assumptions!$F$8:$F$12,MATCH(B2681,Assumptions!$A$8:$A$12,0)),IF(P2681="181-365d",INDEX(Assumptions!$G$8:$G$12,MATCH(B2681,Assumptions!$A$8:$A$12,0)),INDEX(Assumptions!$H$8:$H$12,MATCH(B2681,Assumptions!$A$8:$A$12,0)))))</f>
        <v>0.6</v>
      </c>
      <c r="R2681" s="14">
        <f t="shared" ca="1" si="292"/>
        <v>17176280.640000001</v>
      </c>
      <c r="S2681" s="14">
        <f t="shared" si="293"/>
        <v>0</v>
      </c>
      <c r="T2681" s="11" t="s">
        <v>39</v>
      </c>
      <c r="U2681" s="18" t="s">
        <v>36</v>
      </c>
    </row>
    <row r="2682" spans="1:21" ht="15" customHeight="1" x14ac:dyDescent="0.15">
      <c r="A2682" s="10" t="s">
        <v>2730</v>
      </c>
      <c r="B2682" s="11" t="s">
        <v>41</v>
      </c>
      <c r="C2682" s="11" t="s">
        <v>44</v>
      </c>
      <c r="D2682" s="12">
        <v>46064</v>
      </c>
      <c r="E2682" s="11">
        <v>112</v>
      </c>
      <c r="F2682" s="11" t="s">
        <v>33</v>
      </c>
      <c r="G2682" s="13">
        <v>167.43</v>
      </c>
      <c r="H2682" s="14">
        <f t="shared" si="287"/>
        <v>18752.16</v>
      </c>
      <c r="I2682" s="14">
        <f>IF(F2682="GHS",H2682,H2682*Assumptions!$B$4)</f>
        <v>18752.16</v>
      </c>
      <c r="J2682" s="15" t="str">
        <f>INDEX(Assumptions!$B$8:$B$12,MATCH(B2682,Assumptions!$A$8:$A$12,0))</f>
        <v>Weighted Average</v>
      </c>
      <c r="K2682" s="16">
        <f>G2682/(1-INDEX(Assumptions!$D$8:$D$12,MATCH(B2682,Assumptions!$A$8:$A$12,0)))</f>
        <v>257.5846153846154</v>
      </c>
      <c r="L2682" s="16">
        <f t="shared" si="288"/>
        <v>5.0228999999999999</v>
      </c>
      <c r="M2682" s="16">
        <f t="shared" si="289"/>
        <v>12.879230769230771</v>
      </c>
      <c r="N2682" s="14">
        <f>E2682*(K2682-L2682-M2682)*IF(F2682="GHS",1,Assumptions!$B$4)</f>
        <v>26844.43827692308</v>
      </c>
      <c r="O2682" s="15">
        <f t="shared" ca="1" si="290"/>
        <v>222</v>
      </c>
      <c r="P2682" s="15" t="str">
        <f t="shared" ca="1" si="291"/>
        <v>181-365d</v>
      </c>
      <c r="Q2682" s="17">
        <f ca="1">IF(P2682="0-90d",0,IF(P2682="91-180d",INDEX(Assumptions!$F$8:$F$12,MATCH(B2682,Assumptions!$A$8:$A$12,0)),IF(P2682="181-365d",INDEX(Assumptions!$G$8:$G$12,MATCH(B2682,Assumptions!$A$8:$A$12,0)),INDEX(Assumptions!$H$8:$H$12,MATCH(B2682,Assumptions!$A$8:$A$12,0)))))</f>
        <v>0.35</v>
      </c>
      <c r="R2682" s="14">
        <f t="shared" ca="1" si="292"/>
        <v>6563.2559999999994</v>
      </c>
      <c r="S2682" s="14">
        <f t="shared" ca="1" si="293"/>
        <v>12188.904</v>
      </c>
      <c r="T2682" s="11" t="s">
        <v>25</v>
      </c>
      <c r="U2682" s="18" t="s">
        <v>26</v>
      </c>
    </row>
    <row r="2683" spans="1:21" ht="15" customHeight="1" x14ac:dyDescent="0.15">
      <c r="A2683" s="10" t="s">
        <v>2731</v>
      </c>
      <c r="B2683" s="11" t="s">
        <v>28</v>
      </c>
      <c r="C2683" s="11" t="s">
        <v>29</v>
      </c>
      <c r="D2683" s="12">
        <v>45734</v>
      </c>
      <c r="E2683" s="11">
        <v>363</v>
      </c>
      <c r="F2683" s="11" t="s">
        <v>24</v>
      </c>
      <c r="G2683" s="13">
        <v>10870.02</v>
      </c>
      <c r="H2683" s="14">
        <f t="shared" si="287"/>
        <v>3945817.2600000002</v>
      </c>
      <c r="I2683" s="14">
        <f>IF(F2683="GHS",H2683,H2683*Assumptions!$B$4)</f>
        <v>42614826.408000007</v>
      </c>
      <c r="J2683" s="15" t="str">
        <f>INDEX(Assumptions!$B$8:$B$12,MATCH(B2683,Assumptions!$A$8:$A$12,0))</f>
        <v>Fair Value Less Costs to Sell</v>
      </c>
      <c r="K2683" s="16">
        <f>G2683/(1-INDEX(Assumptions!$D$8:$D$12,MATCH(B2683,Assumptions!$A$8:$A$12,0)))</f>
        <v>12352.295454545456</v>
      </c>
      <c r="L2683" s="16">
        <f t="shared" si="288"/>
        <v>326.10059999999999</v>
      </c>
      <c r="M2683" s="16">
        <f t="shared" si="289"/>
        <v>617.61477272727279</v>
      </c>
      <c r="N2683" s="14">
        <f>E2683*(K2683-L2683-M2683)*IF(F2683="GHS",1,Assumptions!$B$4)</f>
        <v>44726197.352760009</v>
      </c>
      <c r="O2683" s="15">
        <f t="shared" ca="1" si="290"/>
        <v>552</v>
      </c>
      <c r="P2683" s="15" t="str">
        <f t="shared" ca="1" si="291"/>
        <v>365d+</v>
      </c>
      <c r="Q2683" s="17">
        <f ca="1">IF(P2683="0-90d",0,IF(P2683="91-180d",INDEX(Assumptions!$F$8:$F$12,MATCH(B2683,Assumptions!$A$8:$A$12,0)),IF(P2683="181-365d",INDEX(Assumptions!$G$8:$G$12,MATCH(B2683,Assumptions!$A$8:$A$12,0)),INDEX(Assumptions!$H$8:$H$12,MATCH(B2683,Assumptions!$A$8:$A$12,0)))))</f>
        <v>0.4</v>
      </c>
      <c r="R2683" s="14">
        <f t="shared" ca="1" si="292"/>
        <v>17045930.563200004</v>
      </c>
      <c r="S2683" s="14">
        <f t="shared" ca="1" si="293"/>
        <v>25568895.844800003</v>
      </c>
      <c r="T2683" s="11" t="s">
        <v>25</v>
      </c>
      <c r="U2683" s="18" t="s">
        <v>26</v>
      </c>
    </row>
    <row r="2684" spans="1:21" ht="15" customHeight="1" x14ac:dyDescent="0.15">
      <c r="A2684" s="10" t="s">
        <v>2732</v>
      </c>
      <c r="B2684" s="11" t="s">
        <v>41</v>
      </c>
      <c r="C2684" s="11" t="s">
        <v>42</v>
      </c>
      <c r="D2684" s="12">
        <v>45820</v>
      </c>
      <c r="E2684" s="11">
        <v>1977</v>
      </c>
      <c r="F2684" s="11" t="s">
        <v>33</v>
      </c>
      <c r="G2684" s="13">
        <v>650.24</v>
      </c>
      <c r="H2684" s="14">
        <f t="shared" si="287"/>
        <v>1285524.48</v>
      </c>
      <c r="I2684" s="14">
        <f>IF(F2684="GHS",H2684,H2684*Assumptions!$B$4)</f>
        <v>1285524.48</v>
      </c>
      <c r="J2684" s="15" t="str">
        <f>INDEX(Assumptions!$B$8:$B$12,MATCH(B2684,Assumptions!$A$8:$A$12,0))</f>
        <v>Weighted Average</v>
      </c>
      <c r="K2684" s="16">
        <f>G2684/(1-INDEX(Assumptions!$D$8:$D$12,MATCH(B2684,Assumptions!$A$8:$A$12,0)))</f>
        <v>1000.3692307692307</v>
      </c>
      <c r="L2684" s="16">
        <f t="shared" si="288"/>
        <v>19.507200000000001</v>
      </c>
      <c r="M2684" s="16">
        <f t="shared" si="289"/>
        <v>50.018461538461537</v>
      </c>
      <c r="N2684" s="14">
        <f>E2684*(K2684-L2684-M2684)*IF(F2684="GHS",1,Assumptions!$B$4)</f>
        <v>1840277.7363692306</v>
      </c>
      <c r="O2684" s="15">
        <f t="shared" ca="1" si="290"/>
        <v>466</v>
      </c>
      <c r="P2684" s="15" t="str">
        <f t="shared" ca="1" si="291"/>
        <v>365d+</v>
      </c>
      <c r="Q2684" s="17">
        <f ca="1">IF(P2684="0-90d",0,IF(P2684="91-180d",INDEX(Assumptions!$F$8:$F$12,MATCH(B2684,Assumptions!$A$8:$A$12,0)),IF(P2684="181-365d",INDEX(Assumptions!$G$8:$G$12,MATCH(B2684,Assumptions!$A$8:$A$12,0)),INDEX(Assumptions!$H$8:$H$12,MATCH(B2684,Assumptions!$A$8:$A$12,0)))))</f>
        <v>0.8</v>
      </c>
      <c r="R2684" s="14">
        <f t="shared" ca="1" si="292"/>
        <v>1028419.584</v>
      </c>
      <c r="S2684" s="14">
        <f t="shared" ca="1" si="293"/>
        <v>257104.89599999995</v>
      </c>
      <c r="T2684" s="11" t="s">
        <v>25</v>
      </c>
      <c r="U2684" s="18" t="s">
        <v>26</v>
      </c>
    </row>
    <row r="2685" spans="1:21" ht="15" customHeight="1" x14ac:dyDescent="0.15">
      <c r="A2685" s="10" t="s">
        <v>2733</v>
      </c>
      <c r="B2685" s="11" t="s">
        <v>41</v>
      </c>
      <c r="C2685" s="11" t="s">
        <v>42</v>
      </c>
      <c r="D2685" s="12">
        <v>45752</v>
      </c>
      <c r="E2685" s="11">
        <v>169</v>
      </c>
      <c r="F2685" s="11" t="s">
        <v>33</v>
      </c>
      <c r="G2685" s="13">
        <v>332.21</v>
      </c>
      <c r="H2685" s="14">
        <f t="shared" si="287"/>
        <v>56143.49</v>
      </c>
      <c r="I2685" s="14">
        <f>IF(F2685="GHS",H2685,H2685*Assumptions!$B$4)</f>
        <v>56143.49</v>
      </c>
      <c r="J2685" s="15" t="str">
        <f>INDEX(Assumptions!$B$8:$B$12,MATCH(B2685,Assumptions!$A$8:$A$12,0))</f>
        <v>Weighted Average</v>
      </c>
      <c r="K2685" s="16">
        <f>G2685/(1-INDEX(Assumptions!$D$8:$D$12,MATCH(B2685,Assumptions!$A$8:$A$12,0)))</f>
        <v>511.09230769230766</v>
      </c>
      <c r="L2685" s="16">
        <f t="shared" si="288"/>
        <v>9.9662999999999986</v>
      </c>
      <c r="M2685" s="16">
        <f t="shared" si="289"/>
        <v>25.554615384615385</v>
      </c>
      <c r="N2685" s="14">
        <f>E2685*(K2685-L2685-M2685)*IF(F2685="GHS",1,Assumptions!$B$4)</f>
        <v>80371.565300000002</v>
      </c>
      <c r="O2685" s="15">
        <f t="shared" ca="1" si="290"/>
        <v>534</v>
      </c>
      <c r="P2685" s="15" t="str">
        <f t="shared" ca="1" si="291"/>
        <v>365d+</v>
      </c>
      <c r="Q2685" s="17">
        <f ca="1">IF(P2685="0-90d",0,IF(P2685="91-180d",INDEX(Assumptions!$F$8:$F$12,MATCH(B2685,Assumptions!$A$8:$A$12,0)),IF(P2685="181-365d",INDEX(Assumptions!$G$8:$G$12,MATCH(B2685,Assumptions!$A$8:$A$12,0)),INDEX(Assumptions!$H$8:$H$12,MATCH(B2685,Assumptions!$A$8:$A$12,0)))))</f>
        <v>0.8</v>
      </c>
      <c r="R2685" s="14">
        <f t="shared" ca="1" si="292"/>
        <v>44914.792000000001</v>
      </c>
      <c r="S2685" s="14">
        <f t="shared" ca="1" si="293"/>
        <v>11228.697999999997</v>
      </c>
      <c r="T2685" s="11" t="s">
        <v>25</v>
      </c>
      <c r="U2685" s="18" t="s">
        <v>26</v>
      </c>
    </row>
    <row r="2686" spans="1:21" ht="15" customHeight="1" x14ac:dyDescent="0.15">
      <c r="A2686" s="10" t="s">
        <v>2734</v>
      </c>
      <c r="B2686" s="11" t="s">
        <v>31</v>
      </c>
      <c r="C2686" s="11" t="s">
        <v>76</v>
      </c>
      <c r="D2686" s="12">
        <v>45998</v>
      </c>
      <c r="E2686" s="11">
        <v>1988</v>
      </c>
      <c r="F2686" s="11" t="s">
        <v>33</v>
      </c>
      <c r="G2686" s="13">
        <v>1786.08</v>
      </c>
      <c r="H2686" s="14">
        <f t="shared" si="287"/>
        <v>3550727.04</v>
      </c>
      <c r="I2686" s="14">
        <f>IF(F2686="GHS",H2686,H2686*Assumptions!$B$4)</f>
        <v>3550727.04</v>
      </c>
      <c r="J2686" s="15" t="str">
        <f>INDEX(Assumptions!$B$8:$B$12,MATCH(B2686,Assumptions!$A$8:$A$12,0))</f>
        <v>Weighted Average</v>
      </c>
      <c r="K2686" s="16">
        <f>G2686/(1-INDEX(Assumptions!$D$8:$D$12,MATCH(B2686,Assumptions!$A$8:$A$12,0)))</f>
        <v>2480.6666666666665</v>
      </c>
      <c r="L2686" s="16">
        <f t="shared" si="288"/>
        <v>53.582399999999993</v>
      </c>
      <c r="M2686" s="16">
        <f t="shared" si="289"/>
        <v>124.03333333333333</v>
      </c>
      <c r="N2686" s="14">
        <f>E2686*(K2686-L2686-M2686)*IF(F2686="GHS",1,Assumptions!$B$4)</f>
        <v>4578465.255466667</v>
      </c>
      <c r="O2686" s="15">
        <f t="shared" ca="1" si="290"/>
        <v>288</v>
      </c>
      <c r="P2686" s="15" t="str">
        <f t="shared" ca="1" si="291"/>
        <v>181-365d</v>
      </c>
      <c r="Q2686" s="17">
        <f ca="1">IF(P2686="0-90d",0,IF(P2686="91-180d",INDEX(Assumptions!$F$8:$F$12,MATCH(B2686,Assumptions!$A$8:$A$12,0)),IF(P2686="181-365d",INDEX(Assumptions!$G$8:$G$12,MATCH(B2686,Assumptions!$A$8:$A$12,0)),INDEX(Assumptions!$H$8:$H$12,MATCH(B2686,Assumptions!$A$8:$A$12,0)))))</f>
        <v>0.2</v>
      </c>
      <c r="R2686" s="14">
        <f t="shared" ca="1" si="292"/>
        <v>710145.40800000005</v>
      </c>
      <c r="S2686" s="14">
        <f t="shared" ca="1" si="293"/>
        <v>2840581.6320000002</v>
      </c>
      <c r="T2686" s="11" t="s">
        <v>25</v>
      </c>
      <c r="U2686" s="18" t="s">
        <v>26</v>
      </c>
    </row>
    <row r="2687" spans="1:21" ht="15" customHeight="1" x14ac:dyDescent="0.15">
      <c r="A2687" s="10" t="s">
        <v>2735</v>
      </c>
      <c r="B2687" s="11" t="s">
        <v>41</v>
      </c>
      <c r="C2687" s="11" t="s">
        <v>44</v>
      </c>
      <c r="D2687" s="12">
        <v>45760</v>
      </c>
      <c r="E2687" s="11">
        <v>1354</v>
      </c>
      <c r="F2687" s="11" t="s">
        <v>33</v>
      </c>
      <c r="G2687" s="13">
        <v>384.89</v>
      </c>
      <c r="H2687" s="14">
        <f t="shared" si="287"/>
        <v>521141.06</v>
      </c>
      <c r="I2687" s="14">
        <f>IF(F2687="GHS",H2687,H2687*Assumptions!$B$4)</f>
        <v>521141.06</v>
      </c>
      <c r="J2687" s="15" t="str">
        <f>INDEX(Assumptions!$B$8:$B$12,MATCH(B2687,Assumptions!$A$8:$A$12,0))</f>
        <v>Weighted Average</v>
      </c>
      <c r="K2687" s="16">
        <f>G2687/(1-INDEX(Assumptions!$D$8:$D$12,MATCH(B2687,Assumptions!$A$8:$A$12,0)))</f>
        <v>592.13846153846146</v>
      </c>
      <c r="L2687" s="16">
        <f t="shared" si="288"/>
        <v>11.5467</v>
      </c>
      <c r="M2687" s="16">
        <f t="shared" si="289"/>
        <v>29.606923076923074</v>
      </c>
      <c r="N2687" s="14">
        <f>E2687*(K2687-L2687-M2687)*IF(F2687="GHS",1,Assumptions!$B$4)</f>
        <v>746033.47127692297</v>
      </c>
      <c r="O2687" s="15">
        <f t="shared" ca="1" si="290"/>
        <v>526</v>
      </c>
      <c r="P2687" s="15" t="str">
        <f t="shared" ca="1" si="291"/>
        <v>365d+</v>
      </c>
      <c r="Q2687" s="17">
        <f ca="1">IF(P2687="0-90d",0,IF(P2687="91-180d",INDEX(Assumptions!$F$8:$F$12,MATCH(B2687,Assumptions!$A$8:$A$12,0)),IF(P2687="181-365d",INDEX(Assumptions!$G$8:$G$12,MATCH(B2687,Assumptions!$A$8:$A$12,0)),INDEX(Assumptions!$H$8:$H$12,MATCH(B2687,Assumptions!$A$8:$A$12,0)))))</f>
        <v>0.8</v>
      </c>
      <c r="R2687" s="14">
        <f t="shared" ca="1" si="292"/>
        <v>416912.848</v>
      </c>
      <c r="S2687" s="14">
        <f t="shared" ca="1" si="293"/>
        <v>104228.212</v>
      </c>
      <c r="T2687" s="11" t="s">
        <v>25</v>
      </c>
      <c r="U2687" s="18" t="s">
        <v>26</v>
      </c>
    </row>
    <row r="2688" spans="1:21" ht="15" customHeight="1" x14ac:dyDescent="0.15">
      <c r="A2688" s="10" t="s">
        <v>2736</v>
      </c>
      <c r="B2688" s="11" t="s">
        <v>22</v>
      </c>
      <c r="C2688" s="11" t="s">
        <v>23</v>
      </c>
      <c r="D2688" s="12">
        <v>45931</v>
      </c>
      <c r="E2688" s="11">
        <v>4192</v>
      </c>
      <c r="F2688" s="11" t="s">
        <v>24</v>
      </c>
      <c r="G2688" s="13">
        <v>65309.72</v>
      </c>
      <c r="H2688" s="14">
        <f t="shared" si="287"/>
        <v>273778346.24000001</v>
      </c>
      <c r="I2688" s="14">
        <f>IF(F2688="GHS",H2688,H2688*Assumptions!$B$4)</f>
        <v>2956806139.3920002</v>
      </c>
      <c r="J2688" s="15" t="str">
        <f>INDEX(Assumptions!$B$8:$B$12,MATCH(B2688,Assumptions!$A$8:$A$12,0))</f>
        <v>FIFO</v>
      </c>
      <c r="K2688" s="16">
        <f>G2688/(1-INDEX(Assumptions!$D$8:$D$12,MATCH(B2688,Assumptions!$A$8:$A$12,0)))</f>
        <v>79646</v>
      </c>
      <c r="L2688" s="16">
        <f t="shared" si="288"/>
        <v>1959.2916</v>
      </c>
      <c r="M2688" s="16">
        <f t="shared" si="289"/>
        <v>3982.3</v>
      </c>
      <c r="N2688" s="14">
        <f>E2688*(K2688-L2688-M2688)*IF(F2688="GHS",1,Assumptions!$B$4)</f>
        <v>3336863904.1382399</v>
      </c>
      <c r="O2688" s="15">
        <f t="shared" ca="1" si="290"/>
        <v>355</v>
      </c>
      <c r="P2688" s="15" t="str">
        <f t="shared" ca="1" si="291"/>
        <v>181-365d</v>
      </c>
      <c r="Q2688" s="17">
        <f ca="1">IF(P2688="0-90d",0,IF(P2688="91-180d",INDEX(Assumptions!$F$8:$F$12,MATCH(B2688,Assumptions!$A$8:$A$12,0)),IF(P2688="181-365d",INDEX(Assumptions!$G$8:$G$12,MATCH(B2688,Assumptions!$A$8:$A$12,0)),INDEX(Assumptions!$H$8:$H$12,MATCH(B2688,Assumptions!$A$8:$A$12,0)))))</f>
        <v>0.15</v>
      </c>
      <c r="R2688" s="14">
        <f t="shared" ca="1" si="292"/>
        <v>443520920.90880001</v>
      </c>
      <c r="S2688" s="14">
        <f t="shared" ca="1" si="293"/>
        <v>2513285218.4832001</v>
      </c>
      <c r="T2688" s="11" t="s">
        <v>25</v>
      </c>
      <c r="U2688" s="18" t="s">
        <v>26</v>
      </c>
    </row>
    <row r="2689" spans="1:21" ht="15" customHeight="1" x14ac:dyDescent="0.15">
      <c r="A2689" s="10" t="s">
        <v>2737</v>
      </c>
      <c r="B2689" s="11" t="s">
        <v>41</v>
      </c>
      <c r="C2689" s="11" t="s">
        <v>49</v>
      </c>
      <c r="D2689" s="12">
        <v>46037</v>
      </c>
      <c r="E2689" s="11">
        <v>3364</v>
      </c>
      <c r="F2689" s="11" t="s">
        <v>33</v>
      </c>
      <c r="G2689" s="13">
        <v>353.98</v>
      </c>
      <c r="H2689" s="14">
        <f t="shared" si="287"/>
        <v>1190788.72</v>
      </c>
      <c r="I2689" s="14">
        <f>IF(F2689="GHS",H2689,H2689*Assumptions!$B$4)</f>
        <v>1190788.72</v>
      </c>
      <c r="J2689" s="15" t="str">
        <f>INDEX(Assumptions!$B$8:$B$12,MATCH(B2689,Assumptions!$A$8:$A$12,0))</f>
        <v>Weighted Average</v>
      </c>
      <c r="K2689" s="16">
        <f>G2689/(1-INDEX(Assumptions!$D$8:$D$12,MATCH(B2689,Assumptions!$A$8:$A$12,0)))</f>
        <v>544.5846153846154</v>
      </c>
      <c r="L2689" s="16">
        <f t="shared" si="288"/>
        <v>10.619400000000001</v>
      </c>
      <c r="M2689" s="16">
        <f t="shared" si="289"/>
        <v>27.229230769230771</v>
      </c>
      <c r="N2689" s="14">
        <f>E2689*(K2689-L2689-M2689)*IF(F2689="GHS",1,Assumptions!$B$4)</f>
        <v>1704659.8522461539</v>
      </c>
      <c r="O2689" s="15">
        <f t="shared" ca="1" si="290"/>
        <v>249</v>
      </c>
      <c r="P2689" s="15" t="str">
        <f t="shared" ca="1" si="291"/>
        <v>181-365d</v>
      </c>
      <c r="Q2689" s="17">
        <f ca="1">IF(P2689="0-90d",0,IF(P2689="91-180d",INDEX(Assumptions!$F$8:$F$12,MATCH(B2689,Assumptions!$A$8:$A$12,0)),IF(P2689="181-365d",INDEX(Assumptions!$G$8:$G$12,MATCH(B2689,Assumptions!$A$8:$A$12,0)),INDEX(Assumptions!$H$8:$H$12,MATCH(B2689,Assumptions!$A$8:$A$12,0)))))</f>
        <v>0.35</v>
      </c>
      <c r="R2689" s="14">
        <f t="shared" ca="1" si="292"/>
        <v>416776.05199999997</v>
      </c>
      <c r="S2689" s="14">
        <f t="shared" ca="1" si="293"/>
        <v>774012.66800000006</v>
      </c>
      <c r="T2689" s="11" t="s">
        <v>25</v>
      </c>
      <c r="U2689" s="18" t="s">
        <v>26</v>
      </c>
    </row>
    <row r="2690" spans="1:21" ht="15" customHeight="1" x14ac:dyDescent="0.15">
      <c r="A2690" s="10" t="s">
        <v>2738</v>
      </c>
      <c r="B2690" s="11" t="s">
        <v>41</v>
      </c>
      <c r="C2690" s="11" t="s">
        <v>49</v>
      </c>
      <c r="D2690" s="12">
        <v>46139</v>
      </c>
      <c r="E2690" s="11">
        <v>3982</v>
      </c>
      <c r="F2690" s="11" t="s">
        <v>33</v>
      </c>
      <c r="G2690" s="13">
        <v>650.59</v>
      </c>
      <c r="H2690" s="14">
        <f t="shared" ref="H2690:H2753" si="294">E2690*G2690</f>
        <v>2590649.3800000004</v>
      </c>
      <c r="I2690" s="14">
        <f>IF(F2690="GHS",H2690,H2690*Assumptions!$B$4)</f>
        <v>2590649.3800000004</v>
      </c>
      <c r="J2690" s="15" t="str">
        <f>INDEX(Assumptions!$B$8:$B$12,MATCH(B2690,Assumptions!$A$8:$A$12,0))</f>
        <v>Weighted Average</v>
      </c>
      <c r="K2690" s="16">
        <f>G2690/(1-INDEX(Assumptions!$D$8:$D$12,MATCH(B2690,Assumptions!$A$8:$A$12,0)))</f>
        <v>1000.9076923076923</v>
      </c>
      <c r="L2690" s="16">
        <f t="shared" ref="L2690:L2753" si="295">G2690*0.03</f>
        <v>19.517700000000001</v>
      </c>
      <c r="M2690" s="16">
        <f t="shared" ref="M2690:M2753" si="296">K2690*0.05</f>
        <v>50.04538461538462</v>
      </c>
      <c r="N2690" s="14">
        <f>E2690*(K2690-L2690-M2690)*IF(F2690="GHS",1,Assumptions!$B$4)</f>
        <v>3708614.2278307695</v>
      </c>
      <c r="O2690" s="15">
        <f t="shared" ref="O2690:O2753" ca="1" si="297">TODAY()-D2690</f>
        <v>147</v>
      </c>
      <c r="P2690" s="15" t="str">
        <f t="shared" ref="P2690:P2753" ca="1" si="298">IF(O2690&lt;=90,"0-90d",IF(O2690&lt;=180,"91-180d",IF(O2690&lt;=365,"181-365d","365d+")))</f>
        <v>91-180d</v>
      </c>
      <c r="Q2690" s="17">
        <f ca="1">IF(P2690="0-90d",0,IF(P2690="91-180d",INDEX(Assumptions!$F$8:$F$12,MATCH(B2690,Assumptions!$A$8:$A$12,0)),IF(P2690="181-365d",INDEX(Assumptions!$G$8:$G$12,MATCH(B2690,Assumptions!$A$8:$A$12,0)),INDEX(Assumptions!$H$8:$H$12,MATCH(B2690,Assumptions!$A$8:$A$12,0)))))</f>
        <v>0.1</v>
      </c>
      <c r="R2690" s="14">
        <f t="shared" ref="R2690:R2753" ca="1" si="299">I2690*Q2690</f>
        <v>259064.93800000005</v>
      </c>
      <c r="S2690" s="14">
        <f t="shared" ref="S2690:S2753" ca="1" si="300">IF(T2690="Held on Consignment (Not Owned)",0,MIN(I2690-R2690,N2690))</f>
        <v>2331584.4420000003</v>
      </c>
      <c r="T2690" s="11" t="s">
        <v>50</v>
      </c>
      <c r="U2690" s="18" t="s">
        <v>26</v>
      </c>
    </row>
    <row r="2691" spans="1:21" ht="15" customHeight="1" x14ac:dyDescent="0.15">
      <c r="A2691" s="10" t="s">
        <v>2739</v>
      </c>
      <c r="B2691" s="11" t="s">
        <v>46</v>
      </c>
      <c r="C2691" s="11" t="s">
        <v>119</v>
      </c>
      <c r="D2691" s="12">
        <v>45733</v>
      </c>
      <c r="E2691" s="11">
        <v>442</v>
      </c>
      <c r="F2691" s="11" t="s">
        <v>33</v>
      </c>
      <c r="G2691" s="13">
        <v>264698.25</v>
      </c>
      <c r="H2691" s="14">
        <f t="shared" si="294"/>
        <v>116996626.5</v>
      </c>
      <c r="I2691" s="14">
        <f>IF(F2691="GHS",H2691,H2691*Assumptions!$B$4)</f>
        <v>116996626.5</v>
      </c>
      <c r="J2691" s="15" t="str">
        <f>INDEX(Assumptions!$B$8:$B$12,MATCH(B2691,Assumptions!$A$8:$A$12,0))</f>
        <v>Specific Identification</v>
      </c>
      <c r="K2691" s="16">
        <f>G2691/(1-INDEX(Assumptions!$D$8:$D$12,MATCH(B2691,Assumptions!$A$8:$A$12,0)))</f>
        <v>339356.73076923075</v>
      </c>
      <c r="L2691" s="16">
        <f t="shared" si="295"/>
        <v>7940.9474999999993</v>
      </c>
      <c r="M2691" s="16">
        <f t="shared" si="296"/>
        <v>16967.836538461539</v>
      </c>
      <c r="N2691" s="14">
        <f>E2691*(K2691-L2691-M2691)*IF(F2691="GHS",1,Assumptions!$B$4)</f>
        <v>138985992.45499998</v>
      </c>
      <c r="O2691" s="15">
        <f t="shared" ca="1" si="297"/>
        <v>553</v>
      </c>
      <c r="P2691" s="15" t="str">
        <f t="shared" ca="1" si="298"/>
        <v>365d+</v>
      </c>
      <c r="Q2691" s="17">
        <f ca="1">IF(P2691="0-90d",0,IF(P2691="91-180d",INDEX(Assumptions!$F$8:$F$12,MATCH(B2691,Assumptions!$A$8:$A$12,0)),IF(P2691="181-365d",INDEX(Assumptions!$G$8:$G$12,MATCH(B2691,Assumptions!$A$8:$A$12,0)),INDEX(Assumptions!$H$8:$H$12,MATCH(B2691,Assumptions!$A$8:$A$12,0)))))</f>
        <v>0.15</v>
      </c>
      <c r="R2691" s="14">
        <f t="shared" ca="1" si="299"/>
        <v>17549493.974999998</v>
      </c>
      <c r="S2691" s="14">
        <f t="shared" ca="1" si="300"/>
        <v>99447132.525000006</v>
      </c>
      <c r="T2691" s="11" t="s">
        <v>25</v>
      </c>
      <c r="U2691" s="18" t="s">
        <v>36</v>
      </c>
    </row>
    <row r="2692" spans="1:21" ht="15" customHeight="1" x14ac:dyDescent="0.15">
      <c r="A2692" s="10" t="s">
        <v>2740</v>
      </c>
      <c r="B2692" s="11" t="s">
        <v>46</v>
      </c>
      <c r="C2692" s="11" t="s">
        <v>47</v>
      </c>
      <c r="D2692" s="12">
        <v>46010</v>
      </c>
      <c r="E2692" s="11">
        <v>727</v>
      </c>
      <c r="F2692" s="11" t="s">
        <v>33</v>
      </c>
      <c r="G2692" s="13">
        <v>370376.53</v>
      </c>
      <c r="H2692" s="14">
        <f t="shared" si="294"/>
        <v>269263737.31</v>
      </c>
      <c r="I2692" s="14">
        <f>IF(F2692="GHS",H2692,H2692*Assumptions!$B$4)</f>
        <v>269263737.31</v>
      </c>
      <c r="J2692" s="15" t="str">
        <f>INDEX(Assumptions!$B$8:$B$12,MATCH(B2692,Assumptions!$A$8:$A$12,0))</f>
        <v>Specific Identification</v>
      </c>
      <c r="K2692" s="16">
        <f>G2692/(1-INDEX(Assumptions!$D$8:$D$12,MATCH(B2692,Assumptions!$A$8:$A$12,0)))</f>
        <v>474841.70512820513</v>
      </c>
      <c r="L2692" s="16">
        <f t="shared" si="295"/>
        <v>11111.295900000001</v>
      </c>
      <c r="M2692" s="16">
        <f t="shared" si="296"/>
        <v>23742.085256410257</v>
      </c>
      <c r="N2692" s="14">
        <f>E2692*(K2692-L2692-M2692)*IF(F2692="GHS",1,Assumptions!$B$4)</f>
        <v>319871511.52749485</v>
      </c>
      <c r="O2692" s="15">
        <f t="shared" ca="1" si="297"/>
        <v>276</v>
      </c>
      <c r="P2692" s="15" t="str">
        <f t="shared" ca="1" si="298"/>
        <v>181-365d</v>
      </c>
      <c r="Q2692" s="17">
        <f ca="1">IF(P2692="0-90d",0,IF(P2692="91-180d",INDEX(Assumptions!$F$8:$F$12,MATCH(B2692,Assumptions!$A$8:$A$12,0)),IF(P2692="181-365d",INDEX(Assumptions!$G$8:$G$12,MATCH(B2692,Assumptions!$A$8:$A$12,0)),INDEX(Assumptions!$H$8:$H$12,MATCH(B2692,Assumptions!$A$8:$A$12,0)))))</f>
        <v>0.05</v>
      </c>
      <c r="R2692" s="14">
        <f t="shared" ca="1" si="299"/>
        <v>13463186.865500001</v>
      </c>
      <c r="S2692" s="14">
        <f t="shared" ca="1" si="300"/>
        <v>255800550.4445</v>
      </c>
      <c r="T2692" s="11" t="s">
        <v>25</v>
      </c>
      <c r="U2692" s="18" t="s">
        <v>26</v>
      </c>
    </row>
    <row r="2693" spans="1:21" ht="15" customHeight="1" x14ac:dyDescent="0.15">
      <c r="A2693" s="10" t="s">
        <v>2741</v>
      </c>
      <c r="B2693" s="11" t="s">
        <v>31</v>
      </c>
      <c r="C2693" s="11" t="s">
        <v>76</v>
      </c>
      <c r="D2693" s="12">
        <v>45940</v>
      </c>
      <c r="E2693" s="11">
        <v>1942</v>
      </c>
      <c r="F2693" s="11" t="s">
        <v>33</v>
      </c>
      <c r="G2693" s="13">
        <v>2301.2800000000002</v>
      </c>
      <c r="H2693" s="14">
        <f t="shared" si="294"/>
        <v>4469085.7600000007</v>
      </c>
      <c r="I2693" s="14">
        <f>IF(F2693="GHS",H2693,H2693*Assumptions!$B$4)</f>
        <v>4469085.7600000007</v>
      </c>
      <c r="J2693" s="15" t="str">
        <f>INDEX(Assumptions!$B$8:$B$12,MATCH(B2693,Assumptions!$A$8:$A$12,0))</f>
        <v>Weighted Average</v>
      </c>
      <c r="K2693" s="16">
        <f>G2693/(1-INDEX(Assumptions!$D$8:$D$12,MATCH(B2693,Assumptions!$A$8:$A$12,0)))</f>
        <v>3196.2222222222226</v>
      </c>
      <c r="L2693" s="16">
        <f t="shared" si="295"/>
        <v>69.03840000000001</v>
      </c>
      <c r="M2693" s="16">
        <f t="shared" si="296"/>
        <v>159.81111111111113</v>
      </c>
      <c r="N2693" s="14">
        <f>E2693*(K2693-L2693-M2693)*IF(F2693="GHS",1,Assumptions!$B$4)</f>
        <v>5762637.8049777783</v>
      </c>
      <c r="O2693" s="15">
        <f t="shared" ca="1" si="297"/>
        <v>346</v>
      </c>
      <c r="P2693" s="15" t="str">
        <f t="shared" ca="1" si="298"/>
        <v>181-365d</v>
      </c>
      <c r="Q2693" s="17">
        <f ca="1">IF(P2693="0-90d",0,IF(P2693="91-180d",INDEX(Assumptions!$F$8:$F$12,MATCH(B2693,Assumptions!$A$8:$A$12,0)),IF(P2693="181-365d",INDEX(Assumptions!$G$8:$G$12,MATCH(B2693,Assumptions!$A$8:$A$12,0)),INDEX(Assumptions!$H$8:$H$12,MATCH(B2693,Assumptions!$A$8:$A$12,0)))))</f>
        <v>0.2</v>
      </c>
      <c r="R2693" s="14">
        <f t="shared" ca="1" si="299"/>
        <v>893817.15200000023</v>
      </c>
      <c r="S2693" s="14">
        <f t="shared" ca="1" si="300"/>
        <v>3575268.6080000005</v>
      </c>
      <c r="T2693" s="11" t="s">
        <v>25</v>
      </c>
      <c r="U2693" s="18" t="s">
        <v>26</v>
      </c>
    </row>
    <row r="2694" spans="1:21" ht="15" customHeight="1" x14ac:dyDescent="0.15">
      <c r="A2694" s="10" t="s">
        <v>2742</v>
      </c>
      <c r="B2694" s="11" t="s">
        <v>41</v>
      </c>
      <c r="C2694" s="11" t="s">
        <v>42</v>
      </c>
      <c r="D2694" s="12">
        <v>45861</v>
      </c>
      <c r="E2694" s="11">
        <v>2874</v>
      </c>
      <c r="F2694" s="11" t="s">
        <v>33</v>
      </c>
      <c r="G2694" s="13">
        <v>247.79</v>
      </c>
      <c r="H2694" s="14">
        <f t="shared" si="294"/>
        <v>712148.46</v>
      </c>
      <c r="I2694" s="14">
        <f>IF(F2694="GHS",H2694,H2694*Assumptions!$B$4)</f>
        <v>712148.46</v>
      </c>
      <c r="J2694" s="15" t="str">
        <f>INDEX(Assumptions!$B$8:$B$12,MATCH(B2694,Assumptions!$A$8:$A$12,0))</f>
        <v>Weighted Average</v>
      </c>
      <c r="K2694" s="16">
        <f>G2694/(1-INDEX(Assumptions!$D$8:$D$12,MATCH(B2694,Assumptions!$A$8:$A$12,0)))</f>
        <v>381.21538461538461</v>
      </c>
      <c r="L2694" s="16">
        <f t="shared" si="295"/>
        <v>7.4336999999999991</v>
      </c>
      <c r="M2694" s="16">
        <f t="shared" si="296"/>
        <v>19.060769230769232</v>
      </c>
      <c r="N2694" s="14">
        <f>E2694*(K2694-L2694-M2694)*IF(F2694="GHS",1,Assumptions!$B$4)</f>
        <v>1019467.9108153847</v>
      </c>
      <c r="O2694" s="15">
        <f t="shared" ca="1" si="297"/>
        <v>425</v>
      </c>
      <c r="P2694" s="15" t="str">
        <f t="shared" ca="1" si="298"/>
        <v>365d+</v>
      </c>
      <c r="Q2694" s="17">
        <f ca="1">IF(P2694="0-90d",0,IF(P2694="91-180d",INDEX(Assumptions!$F$8:$F$12,MATCH(B2694,Assumptions!$A$8:$A$12,0)),IF(P2694="181-365d",INDEX(Assumptions!$G$8:$G$12,MATCH(B2694,Assumptions!$A$8:$A$12,0)),INDEX(Assumptions!$H$8:$H$12,MATCH(B2694,Assumptions!$A$8:$A$12,0)))))</f>
        <v>0.8</v>
      </c>
      <c r="R2694" s="14">
        <f t="shared" ca="1" si="299"/>
        <v>569718.76800000004</v>
      </c>
      <c r="S2694" s="14">
        <f t="shared" si="300"/>
        <v>0</v>
      </c>
      <c r="T2694" s="11" t="s">
        <v>39</v>
      </c>
      <c r="U2694" s="18" t="s">
        <v>26</v>
      </c>
    </row>
    <row r="2695" spans="1:21" ht="15" customHeight="1" x14ac:dyDescent="0.15">
      <c r="A2695" s="10" t="s">
        <v>2743</v>
      </c>
      <c r="B2695" s="11" t="s">
        <v>28</v>
      </c>
      <c r="C2695" s="11" t="s">
        <v>55</v>
      </c>
      <c r="D2695" s="12">
        <v>45927</v>
      </c>
      <c r="E2695" s="11">
        <v>3239</v>
      </c>
      <c r="F2695" s="11" t="s">
        <v>24</v>
      </c>
      <c r="G2695" s="13">
        <v>10291.06</v>
      </c>
      <c r="H2695" s="14">
        <f t="shared" si="294"/>
        <v>33332743.34</v>
      </c>
      <c r="I2695" s="14">
        <f>IF(F2695="GHS",H2695,H2695*Assumptions!$B$4)</f>
        <v>359993628.07200003</v>
      </c>
      <c r="J2695" s="15" t="str">
        <f>INDEX(Assumptions!$B$8:$B$12,MATCH(B2695,Assumptions!$A$8:$A$12,0))</f>
        <v>Fair Value Less Costs to Sell</v>
      </c>
      <c r="K2695" s="16">
        <f>G2695/(1-INDEX(Assumptions!$D$8:$D$12,MATCH(B2695,Assumptions!$A$8:$A$12,0)))</f>
        <v>11694.386363636362</v>
      </c>
      <c r="L2695" s="16">
        <f t="shared" si="295"/>
        <v>308.73179999999996</v>
      </c>
      <c r="M2695" s="16">
        <f t="shared" si="296"/>
        <v>584.71931818181815</v>
      </c>
      <c r="N2695" s="14">
        <f>E2695*(K2695-L2695-M2695)*IF(F2695="GHS",1,Assumptions!$B$4)</f>
        <v>377829676.00829452</v>
      </c>
      <c r="O2695" s="15">
        <f t="shared" ca="1" si="297"/>
        <v>359</v>
      </c>
      <c r="P2695" s="15" t="str">
        <f t="shared" ca="1" si="298"/>
        <v>181-365d</v>
      </c>
      <c r="Q2695" s="17">
        <f ca="1">IF(P2695="0-90d",0,IF(P2695="91-180d",INDEX(Assumptions!$F$8:$F$12,MATCH(B2695,Assumptions!$A$8:$A$12,0)),IF(P2695="181-365d",INDEX(Assumptions!$G$8:$G$12,MATCH(B2695,Assumptions!$A$8:$A$12,0)),INDEX(Assumptions!$H$8:$H$12,MATCH(B2695,Assumptions!$A$8:$A$12,0)))))</f>
        <v>0.1</v>
      </c>
      <c r="R2695" s="14">
        <f t="shared" ca="1" si="299"/>
        <v>35999362.807200007</v>
      </c>
      <c r="S2695" s="14">
        <f t="shared" ca="1" si="300"/>
        <v>323994265.26480001</v>
      </c>
      <c r="T2695" s="11" t="s">
        <v>25</v>
      </c>
      <c r="U2695" s="18" t="s">
        <v>36</v>
      </c>
    </row>
    <row r="2696" spans="1:21" ht="15" customHeight="1" x14ac:dyDescent="0.15">
      <c r="A2696" s="10" t="s">
        <v>2744</v>
      </c>
      <c r="B2696" s="11" t="s">
        <v>22</v>
      </c>
      <c r="C2696" s="11" t="s">
        <v>81</v>
      </c>
      <c r="D2696" s="12">
        <v>45768</v>
      </c>
      <c r="E2696" s="11">
        <v>3690</v>
      </c>
      <c r="F2696" s="11" t="s">
        <v>24</v>
      </c>
      <c r="G2696" s="13">
        <v>29610.959999999999</v>
      </c>
      <c r="H2696" s="14">
        <f t="shared" si="294"/>
        <v>109264442.39999999</v>
      </c>
      <c r="I2696" s="14">
        <f>IF(F2696="GHS",H2696,H2696*Assumptions!$B$4)</f>
        <v>1180055977.9200001</v>
      </c>
      <c r="J2696" s="15" t="str">
        <f>INDEX(Assumptions!$B$8:$B$12,MATCH(B2696,Assumptions!$A$8:$A$12,0))</f>
        <v>FIFO</v>
      </c>
      <c r="K2696" s="16">
        <f>G2696/(1-INDEX(Assumptions!$D$8:$D$12,MATCH(B2696,Assumptions!$A$8:$A$12,0)))</f>
        <v>36110.92682926829</v>
      </c>
      <c r="L2696" s="16">
        <f t="shared" si="295"/>
        <v>888.32879999999989</v>
      </c>
      <c r="M2696" s="16">
        <f t="shared" si="296"/>
        <v>1805.5463414634146</v>
      </c>
      <c r="N2696" s="14">
        <f>E2696*(K2696-L2696-M2696)*IF(F2696="GHS",1,Assumptions!$B$4)</f>
        <v>1331736343.8623998</v>
      </c>
      <c r="O2696" s="15">
        <f t="shared" ca="1" si="297"/>
        <v>518</v>
      </c>
      <c r="P2696" s="15" t="str">
        <f t="shared" ca="1" si="298"/>
        <v>365d+</v>
      </c>
      <c r="Q2696" s="17">
        <f ca="1">IF(P2696="0-90d",0,IF(P2696="91-180d",INDEX(Assumptions!$F$8:$F$12,MATCH(B2696,Assumptions!$A$8:$A$12,0)),IF(P2696="181-365d",INDEX(Assumptions!$G$8:$G$12,MATCH(B2696,Assumptions!$A$8:$A$12,0)),INDEX(Assumptions!$H$8:$H$12,MATCH(B2696,Assumptions!$A$8:$A$12,0)))))</f>
        <v>0.5</v>
      </c>
      <c r="R2696" s="14">
        <f t="shared" ca="1" si="299"/>
        <v>590027988.96000004</v>
      </c>
      <c r="S2696" s="14">
        <f t="shared" ca="1" si="300"/>
        <v>590027988.96000004</v>
      </c>
      <c r="T2696" s="11" t="s">
        <v>25</v>
      </c>
      <c r="U2696" s="18" t="s">
        <v>26</v>
      </c>
    </row>
    <row r="2697" spans="1:21" ht="15" customHeight="1" x14ac:dyDescent="0.15">
      <c r="A2697" s="10" t="s">
        <v>2745</v>
      </c>
      <c r="B2697" s="11" t="s">
        <v>41</v>
      </c>
      <c r="C2697" s="11" t="s">
        <v>115</v>
      </c>
      <c r="D2697" s="12">
        <v>46100</v>
      </c>
      <c r="E2697" s="11">
        <v>1613</v>
      </c>
      <c r="F2697" s="11" t="s">
        <v>33</v>
      </c>
      <c r="G2697" s="13">
        <v>381.77</v>
      </c>
      <c r="H2697" s="14">
        <f t="shared" si="294"/>
        <v>615795.01</v>
      </c>
      <c r="I2697" s="14">
        <f>IF(F2697="GHS",H2697,H2697*Assumptions!$B$4)</f>
        <v>615795.01</v>
      </c>
      <c r="J2697" s="15" t="str">
        <f>INDEX(Assumptions!$B$8:$B$12,MATCH(B2697,Assumptions!$A$8:$A$12,0))</f>
        <v>Weighted Average</v>
      </c>
      <c r="K2697" s="16">
        <f>G2697/(1-INDEX(Assumptions!$D$8:$D$12,MATCH(B2697,Assumptions!$A$8:$A$12,0)))</f>
        <v>587.3384615384615</v>
      </c>
      <c r="L2697" s="16">
        <f t="shared" si="295"/>
        <v>11.453099999999999</v>
      </c>
      <c r="M2697" s="16">
        <f t="shared" si="296"/>
        <v>29.366923076923076</v>
      </c>
      <c r="N2697" s="14">
        <f>E2697*(K2697-L2697-M2697)*IF(F2697="GHS",1,Assumptions!$B$4)</f>
        <v>881534.24123846157</v>
      </c>
      <c r="O2697" s="15">
        <f t="shared" ca="1" si="297"/>
        <v>186</v>
      </c>
      <c r="P2697" s="15" t="str">
        <f t="shared" ca="1" si="298"/>
        <v>181-365d</v>
      </c>
      <c r="Q2697" s="17">
        <f ca="1">IF(P2697="0-90d",0,IF(P2697="91-180d",INDEX(Assumptions!$F$8:$F$12,MATCH(B2697,Assumptions!$A$8:$A$12,0)),IF(P2697="181-365d",INDEX(Assumptions!$G$8:$G$12,MATCH(B2697,Assumptions!$A$8:$A$12,0)),INDEX(Assumptions!$H$8:$H$12,MATCH(B2697,Assumptions!$A$8:$A$12,0)))))</f>
        <v>0.35</v>
      </c>
      <c r="R2697" s="14">
        <f t="shared" ca="1" si="299"/>
        <v>215528.25349999999</v>
      </c>
      <c r="S2697" s="14">
        <f t="shared" ca="1" si="300"/>
        <v>400266.75650000002</v>
      </c>
      <c r="T2697" s="11" t="s">
        <v>25</v>
      </c>
      <c r="U2697" s="18" t="s">
        <v>26</v>
      </c>
    </row>
    <row r="2698" spans="1:21" ht="15" customHeight="1" x14ac:dyDescent="0.15">
      <c r="A2698" s="10" t="s">
        <v>2746</v>
      </c>
      <c r="B2698" s="11" t="s">
        <v>41</v>
      </c>
      <c r="C2698" s="11" t="s">
        <v>49</v>
      </c>
      <c r="D2698" s="12">
        <v>46013</v>
      </c>
      <c r="E2698" s="11">
        <v>2125</v>
      </c>
      <c r="F2698" s="11" t="s">
        <v>33</v>
      </c>
      <c r="G2698" s="13">
        <v>450.23</v>
      </c>
      <c r="H2698" s="14">
        <f t="shared" si="294"/>
        <v>956738.75</v>
      </c>
      <c r="I2698" s="14">
        <f>IF(F2698="GHS",H2698,H2698*Assumptions!$B$4)</f>
        <v>956738.75</v>
      </c>
      <c r="J2698" s="15" t="str">
        <f>INDEX(Assumptions!$B$8:$B$12,MATCH(B2698,Assumptions!$A$8:$A$12,0))</f>
        <v>Weighted Average</v>
      </c>
      <c r="K2698" s="16">
        <f>G2698/(1-INDEX(Assumptions!$D$8:$D$12,MATCH(B2698,Assumptions!$A$8:$A$12,0)))</f>
        <v>692.6615384615385</v>
      </c>
      <c r="L2698" s="16">
        <f t="shared" si="295"/>
        <v>13.5069</v>
      </c>
      <c r="M2698" s="16">
        <f t="shared" si="296"/>
        <v>34.633076923076928</v>
      </c>
      <c r="N2698" s="14">
        <f>E2698*(K2698-L2698-M2698)*IF(F2698="GHS",1,Assumptions!$B$4)</f>
        <v>1369608.3182692309</v>
      </c>
      <c r="O2698" s="15">
        <f t="shared" ca="1" si="297"/>
        <v>273</v>
      </c>
      <c r="P2698" s="15" t="str">
        <f t="shared" ca="1" si="298"/>
        <v>181-365d</v>
      </c>
      <c r="Q2698" s="17">
        <f ca="1">IF(P2698="0-90d",0,IF(P2698="91-180d",INDEX(Assumptions!$F$8:$F$12,MATCH(B2698,Assumptions!$A$8:$A$12,0)),IF(P2698="181-365d",INDEX(Assumptions!$G$8:$G$12,MATCH(B2698,Assumptions!$A$8:$A$12,0)),INDEX(Assumptions!$H$8:$H$12,MATCH(B2698,Assumptions!$A$8:$A$12,0)))))</f>
        <v>0.35</v>
      </c>
      <c r="R2698" s="14">
        <f t="shared" ca="1" si="299"/>
        <v>334858.5625</v>
      </c>
      <c r="S2698" s="14">
        <f t="shared" ca="1" si="300"/>
        <v>621880.1875</v>
      </c>
      <c r="T2698" s="11" t="s">
        <v>25</v>
      </c>
      <c r="U2698" s="18" t="s">
        <v>26</v>
      </c>
    </row>
    <row r="2699" spans="1:21" ht="15" customHeight="1" x14ac:dyDescent="0.15">
      <c r="A2699" s="10" t="s">
        <v>2747</v>
      </c>
      <c r="B2699" s="11" t="s">
        <v>28</v>
      </c>
      <c r="C2699" s="11" t="s">
        <v>35</v>
      </c>
      <c r="D2699" s="12">
        <v>45937</v>
      </c>
      <c r="E2699" s="11">
        <v>3659</v>
      </c>
      <c r="F2699" s="11" t="s">
        <v>24</v>
      </c>
      <c r="G2699" s="13">
        <v>3557.45</v>
      </c>
      <c r="H2699" s="14">
        <f t="shared" si="294"/>
        <v>13016709.549999999</v>
      </c>
      <c r="I2699" s="14">
        <f>IF(F2699="GHS",H2699,H2699*Assumptions!$B$4)</f>
        <v>140580463.13999999</v>
      </c>
      <c r="J2699" s="15" t="str">
        <f>INDEX(Assumptions!$B$8:$B$12,MATCH(B2699,Assumptions!$A$8:$A$12,0))</f>
        <v>Fair Value Less Costs to Sell</v>
      </c>
      <c r="K2699" s="16">
        <f>G2699/(1-INDEX(Assumptions!$D$8:$D$12,MATCH(B2699,Assumptions!$A$8:$A$12,0)))</f>
        <v>4042.556818181818</v>
      </c>
      <c r="L2699" s="16">
        <f t="shared" si="295"/>
        <v>106.72349999999999</v>
      </c>
      <c r="M2699" s="16">
        <f t="shared" si="296"/>
        <v>202.12784090909091</v>
      </c>
      <c r="N2699" s="14">
        <f>E2699*(K2699-L2699-M2699)*IF(F2699="GHS",1,Assumptions!$B$4)</f>
        <v>147545586.08648184</v>
      </c>
      <c r="O2699" s="15">
        <f t="shared" ca="1" si="297"/>
        <v>349</v>
      </c>
      <c r="P2699" s="15" t="str">
        <f t="shared" ca="1" si="298"/>
        <v>181-365d</v>
      </c>
      <c r="Q2699" s="17">
        <f ca="1">IF(P2699="0-90d",0,IF(P2699="91-180d",INDEX(Assumptions!$F$8:$F$12,MATCH(B2699,Assumptions!$A$8:$A$12,0)),IF(P2699="181-365d",INDEX(Assumptions!$G$8:$G$12,MATCH(B2699,Assumptions!$A$8:$A$12,0)),INDEX(Assumptions!$H$8:$H$12,MATCH(B2699,Assumptions!$A$8:$A$12,0)))))</f>
        <v>0.1</v>
      </c>
      <c r="R2699" s="14">
        <f t="shared" ca="1" si="299"/>
        <v>14058046.313999999</v>
      </c>
      <c r="S2699" s="14">
        <f t="shared" ca="1" si="300"/>
        <v>126522416.82599999</v>
      </c>
      <c r="T2699" s="11" t="s">
        <v>25</v>
      </c>
      <c r="U2699" s="18" t="s">
        <v>26</v>
      </c>
    </row>
    <row r="2700" spans="1:21" ht="15" customHeight="1" x14ac:dyDescent="0.15">
      <c r="A2700" s="10" t="s">
        <v>2748</v>
      </c>
      <c r="B2700" s="11" t="s">
        <v>22</v>
      </c>
      <c r="C2700" s="11" t="s">
        <v>61</v>
      </c>
      <c r="D2700" s="12">
        <v>46035</v>
      </c>
      <c r="E2700" s="11">
        <v>1409</v>
      </c>
      <c r="F2700" s="11" t="s">
        <v>24</v>
      </c>
      <c r="G2700" s="13">
        <v>19672.16</v>
      </c>
      <c r="H2700" s="14">
        <f t="shared" si="294"/>
        <v>27718073.440000001</v>
      </c>
      <c r="I2700" s="14">
        <f>IF(F2700="GHS",H2700,H2700*Assumptions!$B$4)</f>
        <v>299355193.15200001</v>
      </c>
      <c r="J2700" s="15" t="str">
        <f>INDEX(Assumptions!$B$8:$B$12,MATCH(B2700,Assumptions!$A$8:$A$12,0))</f>
        <v>FIFO</v>
      </c>
      <c r="K2700" s="16">
        <f>G2700/(1-INDEX(Assumptions!$D$8:$D$12,MATCH(B2700,Assumptions!$A$8:$A$12,0)))</f>
        <v>23990.439024390242</v>
      </c>
      <c r="L2700" s="16">
        <f t="shared" si="295"/>
        <v>590.16480000000001</v>
      </c>
      <c r="M2700" s="16">
        <f t="shared" si="296"/>
        <v>1199.5219512195122</v>
      </c>
      <c r="N2700" s="14">
        <f>E2700*(K2700-L2700-M2700)*IF(F2700="GHS",1,Assumptions!$B$4)</f>
        <v>337833287.49129367</v>
      </c>
      <c r="O2700" s="15">
        <f t="shared" ca="1" si="297"/>
        <v>251</v>
      </c>
      <c r="P2700" s="15" t="str">
        <f t="shared" ca="1" si="298"/>
        <v>181-365d</v>
      </c>
      <c r="Q2700" s="17">
        <f ca="1">IF(P2700="0-90d",0,IF(P2700="91-180d",INDEX(Assumptions!$F$8:$F$12,MATCH(B2700,Assumptions!$A$8:$A$12,0)),IF(P2700="181-365d",INDEX(Assumptions!$G$8:$G$12,MATCH(B2700,Assumptions!$A$8:$A$12,0)),INDEX(Assumptions!$H$8:$H$12,MATCH(B2700,Assumptions!$A$8:$A$12,0)))))</f>
        <v>0.15</v>
      </c>
      <c r="R2700" s="14">
        <f t="shared" ca="1" si="299"/>
        <v>44903278.972800002</v>
      </c>
      <c r="S2700" s="14">
        <f t="shared" ca="1" si="300"/>
        <v>254451914.17919999</v>
      </c>
      <c r="T2700" s="11" t="s">
        <v>25</v>
      </c>
      <c r="U2700" s="18" t="s">
        <v>36</v>
      </c>
    </row>
    <row r="2701" spans="1:21" ht="15" customHeight="1" x14ac:dyDescent="0.15">
      <c r="A2701" s="10" t="s">
        <v>2749</v>
      </c>
      <c r="B2701" s="11" t="s">
        <v>22</v>
      </c>
      <c r="C2701" s="11" t="s">
        <v>81</v>
      </c>
      <c r="D2701" s="12">
        <v>46201</v>
      </c>
      <c r="E2701" s="11">
        <v>4098</v>
      </c>
      <c r="F2701" s="11" t="s">
        <v>24</v>
      </c>
      <c r="G2701" s="13">
        <v>13701.32</v>
      </c>
      <c r="H2701" s="14">
        <f t="shared" si="294"/>
        <v>56148009.359999999</v>
      </c>
      <c r="I2701" s="14">
        <f>IF(F2701="GHS",H2701,H2701*Assumptions!$B$4)</f>
        <v>606398501.08800006</v>
      </c>
      <c r="J2701" s="15" t="str">
        <f>INDEX(Assumptions!$B$8:$B$12,MATCH(B2701,Assumptions!$A$8:$A$12,0))</f>
        <v>FIFO</v>
      </c>
      <c r="K2701" s="16">
        <f>G2701/(1-INDEX(Assumptions!$D$8:$D$12,MATCH(B2701,Assumptions!$A$8:$A$12,0)))</f>
        <v>16708.92682926829</v>
      </c>
      <c r="L2701" s="16">
        <f t="shared" si="295"/>
        <v>411.03959999999995</v>
      </c>
      <c r="M2701" s="16">
        <f t="shared" si="296"/>
        <v>835.44634146341457</v>
      </c>
      <c r="N2701" s="14">
        <f>E2701*(K2701-L2701-M2701)*IF(F2701="GHS",1,Assumptions!$B$4)</f>
        <v>684342893.78882337</v>
      </c>
      <c r="O2701" s="15">
        <f t="shared" ca="1" si="297"/>
        <v>85</v>
      </c>
      <c r="P2701" s="15" t="str">
        <f t="shared" ca="1" si="298"/>
        <v>0-90d</v>
      </c>
      <c r="Q2701" s="17">
        <f ca="1">IF(P2701="0-90d",0,IF(P2701="91-180d",INDEX(Assumptions!$F$8:$F$12,MATCH(B2701,Assumptions!$A$8:$A$12,0)),IF(P2701="181-365d",INDEX(Assumptions!$G$8:$G$12,MATCH(B2701,Assumptions!$A$8:$A$12,0)),INDEX(Assumptions!$H$8:$H$12,MATCH(B2701,Assumptions!$A$8:$A$12,0)))))</f>
        <v>0</v>
      </c>
      <c r="R2701" s="14">
        <f t="shared" ca="1" si="299"/>
        <v>0</v>
      </c>
      <c r="S2701" s="14">
        <f t="shared" ca="1" si="300"/>
        <v>606398501.08800006</v>
      </c>
      <c r="T2701" s="11" t="s">
        <v>25</v>
      </c>
      <c r="U2701" s="18" t="s">
        <v>26</v>
      </c>
    </row>
    <row r="2702" spans="1:21" ht="15" customHeight="1" x14ac:dyDescent="0.15">
      <c r="A2702" s="10" t="s">
        <v>2750</v>
      </c>
      <c r="B2702" s="11" t="s">
        <v>41</v>
      </c>
      <c r="C2702" s="11" t="s">
        <v>115</v>
      </c>
      <c r="D2702" s="12">
        <v>45760</v>
      </c>
      <c r="E2702" s="11">
        <v>4162</v>
      </c>
      <c r="F2702" s="11" t="s">
        <v>33</v>
      </c>
      <c r="G2702" s="13">
        <v>500.17</v>
      </c>
      <c r="H2702" s="14">
        <f t="shared" si="294"/>
        <v>2081707.54</v>
      </c>
      <c r="I2702" s="14">
        <f>IF(F2702="GHS",H2702,H2702*Assumptions!$B$4)</f>
        <v>2081707.54</v>
      </c>
      <c r="J2702" s="15" t="str">
        <f>INDEX(Assumptions!$B$8:$B$12,MATCH(B2702,Assumptions!$A$8:$A$12,0))</f>
        <v>Weighted Average</v>
      </c>
      <c r="K2702" s="16">
        <f>G2702/(1-INDEX(Assumptions!$D$8:$D$12,MATCH(B2702,Assumptions!$A$8:$A$12,0)))</f>
        <v>769.49230769230769</v>
      </c>
      <c r="L2702" s="16">
        <f t="shared" si="295"/>
        <v>15.005100000000001</v>
      </c>
      <c r="M2702" s="16">
        <f t="shared" si="296"/>
        <v>38.47461538461539</v>
      </c>
      <c r="N2702" s="14">
        <f>E2702*(K2702-L2702-M2702)*IF(F2702="GHS",1,Assumptions!$B$4)</f>
        <v>2980044.4091846156</v>
      </c>
      <c r="O2702" s="15">
        <f t="shared" ca="1" si="297"/>
        <v>526</v>
      </c>
      <c r="P2702" s="15" t="str">
        <f t="shared" ca="1" si="298"/>
        <v>365d+</v>
      </c>
      <c r="Q2702" s="17">
        <f ca="1">IF(P2702="0-90d",0,IF(P2702="91-180d",INDEX(Assumptions!$F$8:$F$12,MATCH(B2702,Assumptions!$A$8:$A$12,0)),IF(P2702="181-365d",INDEX(Assumptions!$G$8:$G$12,MATCH(B2702,Assumptions!$A$8:$A$12,0)),INDEX(Assumptions!$H$8:$H$12,MATCH(B2702,Assumptions!$A$8:$A$12,0)))))</f>
        <v>0.8</v>
      </c>
      <c r="R2702" s="14">
        <f t="shared" ca="1" si="299"/>
        <v>1665366.0320000001</v>
      </c>
      <c r="S2702" s="14">
        <f t="shared" ca="1" si="300"/>
        <v>416341.50799999991</v>
      </c>
      <c r="T2702" s="11" t="s">
        <v>25</v>
      </c>
      <c r="U2702" s="18" t="s">
        <v>26</v>
      </c>
    </row>
    <row r="2703" spans="1:21" ht="15" customHeight="1" x14ac:dyDescent="0.15">
      <c r="A2703" s="10" t="s">
        <v>2751</v>
      </c>
      <c r="B2703" s="11" t="s">
        <v>28</v>
      </c>
      <c r="C2703" s="11" t="s">
        <v>35</v>
      </c>
      <c r="D2703" s="12">
        <v>45745</v>
      </c>
      <c r="E2703" s="11">
        <v>535</v>
      </c>
      <c r="F2703" s="11" t="s">
        <v>24</v>
      </c>
      <c r="G2703" s="13">
        <v>6755.91</v>
      </c>
      <c r="H2703" s="14">
        <f t="shared" si="294"/>
        <v>3614411.85</v>
      </c>
      <c r="I2703" s="14">
        <f>IF(F2703="GHS",H2703,H2703*Assumptions!$B$4)</f>
        <v>39035647.980000004</v>
      </c>
      <c r="J2703" s="15" t="str">
        <f>INDEX(Assumptions!$B$8:$B$12,MATCH(B2703,Assumptions!$A$8:$A$12,0))</f>
        <v>Fair Value Less Costs to Sell</v>
      </c>
      <c r="K2703" s="16">
        <f>G2703/(1-INDEX(Assumptions!$D$8:$D$12,MATCH(B2703,Assumptions!$A$8:$A$12,0)))</f>
        <v>7677.170454545454</v>
      </c>
      <c r="L2703" s="16">
        <f t="shared" si="295"/>
        <v>202.67729999999997</v>
      </c>
      <c r="M2703" s="16">
        <f t="shared" si="296"/>
        <v>383.85852272727271</v>
      </c>
      <c r="N2703" s="14">
        <f>E2703*(K2703-L2703-M2703)*IF(F2703="GHS",1,Assumptions!$B$4)</f>
        <v>40969686.902645454</v>
      </c>
      <c r="O2703" s="15">
        <f t="shared" ca="1" si="297"/>
        <v>541</v>
      </c>
      <c r="P2703" s="15" t="str">
        <f t="shared" ca="1" si="298"/>
        <v>365d+</v>
      </c>
      <c r="Q2703" s="17">
        <f ca="1">IF(P2703="0-90d",0,IF(P2703="91-180d",INDEX(Assumptions!$F$8:$F$12,MATCH(B2703,Assumptions!$A$8:$A$12,0)),IF(P2703="181-365d",INDEX(Assumptions!$G$8:$G$12,MATCH(B2703,Assumptions!$A$8:$A$12,0)),INDEX(Assumptions!$H$8:$H$12,MATCH(B2703,Assumptions!$A$8:$A$12,0)))))</f>
        <v>0.4</v>
      </c>
      <c r="R2703" s="14">
        <f t="shared" ca="1" si="299"/>
        <v>15614259.192000002</v>
      </c>
      <c r="S2703" s="14">
        <f t="shared" ca="1" si="300"/>
        <v>23421388.788000003</v>
      </c>
      <c r="T2703" s="11" t="s">
        <v>25</v>
      </c>
      <c r="U2703" s="18" t="s">
        <v>36</v>
      </c>
    </row>
    <row r="2704" spans="1:21" ht="15" customHeight="1" x14ac:dyDescent="0.15">
      <c r="A2704" s="10" t="s">
        <v>2752</v>
      </c>
      <c r="B2704" s="11" t="s">
        <v>22</v>
      </c>
      <c r="C2704" s="11" t="s">
        <v>61</v>
      </c>
      <c r="D2704" s="12">
        <v>46179</v>
      </c>
      <c r="E2704" s="11">
        <v>1368</v>
      </c>
      <c r="F2704" s="11" t="s">
        <v>24</v>
      </c>
      <c r="G2704" s="13">
        <v>22131.18</v>
      </c>
      <c r="H2704" s="14">
        <f t="shared" si="294"/>
        <v>30275454.240000002</v>
      </c>
      <c r="I2704" s="14">
        <f>IF(F2704="GHS",H2704,H2704*Assumptions!$B$4)</f>
        <v>326974905.79200006</v>
      </c>
      <c r="J2704" s="15" t="str">
        <f>INDEX(Assumptions!$B$8:$B$12,MATCH(B2704,Assumptions!$A$8:$A$12,0))</f>
        <v>FIFO</v>
      </c>
      <c r="K2704" s="16">
        <f>G2704/(1-INDEX(Assumptions!$D$8:$D$12,MATCH(B2704,Assumptions!$A$8:$A$12,0)))</f>
        <v>26989.243902439022</v>
      </c>
      <c r="L2704" s="16">
        <f t="shared" si="295"/>
        <v>663.93539999999996</v>
      </c>
      <c r="M2704" s="16">
        <f t="shared" si="296"/>
        <v>1349.4621951219513</v>
      </c>
      <c r="N2704" s="14">
        <f>E2704*(K2704-L2704-M2704)*IF(F2704="GHS",1,Assumptions!$B$4)</f>
        <v>369003143.68282539</v>
      </c>
      <c r="O2704" s="15">
        <f t="shared" ca="1" si="297"/>
        <v>107</v>
      </c>
      <c r="P2704" s="15" t="str">
        <f t="shared" ca="1" si="298"/>
        <v>91-180d</v>
      </c>
      <c r="Q2704" s="17">
        <f ca="1">IF(P2704="0-90d",0,IF(P2704="91-180d",INDEX(Assumptions!$F$8:$F$12,MATCH(B2704,Assumptions!$A$8:$A$12,0)),IF(P2704="181-365d",INDEX(Assumptions!$G$8:$G$12,MATCH(B2704,Assumptions!$A$8:$A$12,0)),INDEX(Assumptions!$H$8:$H$12,MATCH(B2704,Assumptions!$A$8:$A$12,0)))))</f>
        <v>0.03</v>
      </c>
      <c r="R2704" s="14">
        <f t="shared" ca="1" si="299"/>
        <v>9809247.1737600006</v>
      </c>
      <c r="S2704" s="14">
        <f t="shared" ca="1" si="300"/>
        <v>317165658.61824006</v>
      </c>
      <c r="T2704" s="11" t="s">
        <v>25</v>
      </c>
      <c r="U2704" s="18" t="s">
        <v>26</v>
      </c>
    </row>
    <row r="2705" spans="1:21" ht="15" customHeight="1" x14ac:dyDescent="0.15">
      <c r="A2705" s="10" t="s">
        <v>2753</v>
      </c>
      <c r="B2705" s="11" t="s">
        <v>31</v>
      </c>
      <c r="C2705" s="11" t="s">
        <v>63</v>
      </c>
      <c r="D2705" s="12">
        <v>45762</v>
      </c>
      <c r="E2705" s="11">
        <v>861</v>
      </c>
      <c r="F2705" s="11" t="s">
        <v>33</v>
      </c>
      <c r="G2705" s="13">
        <v>2261.9499999999998</v>
      </c>
      <c r="H2705" s="14">
        <f t="shared" si="294"/>
        <v>1947538.95</v>
      </c>
      <c r="I2705" s="14">
        <f>IF(F2705="GHS",H2705,H2705*Assumptions!$B$4)</f>
        <v>1947538.95</v>
      </c>
      <c r="J2705" s="15" t="str">
        <f>INDEX(Assumptions!$B$8:$B$12,MATCH(B2705,Assumptions!$A$8:$A$12,0))</f>
        <v>Weighted Average</v>
      </c>
      <c r="K2705" s="16">
        <f>G2705/(1-INDEX(Assumptions!$D$8:$D$12,MATCH(B2705,Assumptions!$A$8:$A$12,0)))</f>
        <v>3141.5972222222222</v>
      </c>
      <c r="L2705" s="16">
        <f t="shared" si="295"/>
        <v>67.858499999999992</v>
      </c>
      <c r="M2705" s="16">
        <f t="shared" si="296"/>
        <v>157.07986111111111</v>
      </c>
      <c r="N2705" s="14">
        <f>E2705*(K2705-L2705-M2705)*IF(F2705="GHS",1,Assumptions!$B$4)</f>
        <v>2511243.2794166668</v>
      </c>
      <c r="O2705" s="15">
        <f t="shared" ca="1" si="297"/>
        <v>524</v>
      </c>
      <c r="P2705" s="15" t="str">
        <f t="shared" ca="1" si="298"/>
        <v>365d+</v>
      </c>
      <c r="Q2705" s="17">
        <f ca="1">IF(P2705="0-90d",0,IF(P2705="91-180d",INDEX(Assumptions!$F$8:$F$12,MATCH(B2705,Assumptions!$A$8:$A$12,0)),IF(P2705="181-365d",INDEX(Assumptions!$G$8:$G$12,MATCH(B2705,Assumptions!$A$8:$A$12,0)),INDEX(Assumptions!$H$8:$H$12,MATCH(B2705,Assumptions!$A$8:$A$12,0)))))</f>
        <v>0.6</v>
      </c>
      <c r="R2705" s="14">
        <f t="shared" ca="1" si="299"/>
        <v>1168523.3699999999</v>
      </c>
      <c r="S2705" s="14">
        <f t="shared" ca="1" si="300"/>
        <v>779015.58000000007</v>
      </c>
      <c r="T2705" s="11" t="s">
        <v>25</v>
      </c>
      <c r="U2705" s="18" t="s">
        <v>26</v>
      </c>
    </row>
    <row r="2706" spans="1:21" ht="15" customHeight="1" x14ac:dyDescent="0.15">
      <c r="A2706" s="10" t="s">
        <v>2754</v>
      </c>
      <c r="B2706" s="11" t="s">
        <v>46</v>
      </c>
      <c r="C2706" s="11" t="s">
        <v>119</v>
      </c>
      <c r="D2706" s="12">
        <v>45887</v>
      </c>
      <c r="E2706" s="11">
        <v>3414</v>
      </c>
      <c r="F2706" s="11" t="s">
        <v>33</v>
      </c>
      <c r="G2706" s="13">
        <v>362686.25</v>
      </c>
      <c r="H2706" s="14">
        <f t="shared" si="294"/>
        <v>1238210857.5</v>
      </c>
      <c r="I2706" s="14">
        <f>IF(F2706="GHS",H2706,H2706*Assumptions!$B$4)</f>
        <v>1238210857.5</v>
      </c>
      <c r="J2706" s="15" t="str">
        <f>INDEX(Assumptions!$B$8:$B$12,MATCH(B2706,Assumptions!$A$8:$A$12,0))</f>
        <v>Specific Identification</v>
      </c>
      <c r="K2706" s="16">
        <f>G2706/(1-INDEX(Assumptions!$D$8:$D$12,MATCH(B2706,Assumptions!$A$8:$A$12,0)))</f>
        <v>464982.37179487175</v>
      </c>
      <c r="L2706" s="16">
        <f t="shared" si="295"/>
        <v>10880.5875</v>
      </c>
      <c r="M2706" s="16">
        <f t="shared" si="296"/>
        <v>23249.11858974359</v>
      </c>
      <c r="N2706" s="14">
        <f>E2706*(K2706-L2706-M2706)*IF(F2706="GHS",1,Assumptions!$B$4)</f>
        <v>1470931000.7173076</v>
      </c>
      <c r="O2706" s="15">
        <f t="shared" ca="1" si="297"/>
        <v>399</v>
      </c>
      <c r="P2706" s="15" t="str">
        <f t="shared" ca="1" si="298"/>
        <v>365d+</v>
      </c>
      <c r="Q2706" s="17">
        <f ca="1">IF(P2706="0-90d",0,IF(P2706="91-180d",INDEX(Assumptions!$F$8:$F$12,MATCH(B2706,Assumptions!$A$8:$A$12,0)),IF(P2706="181-365d",INDEX(Assumptions!$G$8:$G$12,MATCH(B2706,Assumptions!$A$8:$A$12,0)),INDEX(Assumptions!$H$8:$H$12,MATCH(B2706,Assumptions!$A$8:$A$12,0)))))</f>
        <v>0.15</v>
      </c>
      <c r="R2706" s="14">
        <f t="shared" ca="1" si="299"/>
        <v>185731628.625</v>
      </c>
      <c r="S2706" s="14">
        <f t="shared" ca="1" si="300"/>
        <v>1052479228.875</v>
      </c>
      <c r="T2706" s="11" t="s">
        <v>25</v>
      </c>
      <c r="U2706" s="18" t="s">
        <v>36</v>
      </c>
    </row>
    <row r="2707" spans="1:21" ht="15" customHeight="1" x14ac:dyDescent="0.15">
      <c r="A2707" s="10" t="s">
        <v>2755</v>
      </c>
      <c r="B2707" s="11" t="s">
        <v>41</v>
      </c>
      <c r="C2707" s="11" t="s">
        <v>49</v>
      </c>
      <c r="D2707" s="12">
        <v>45788</v>
      </c>
      <c r="E2707" s="11">
        <v>1222</v>
      </c>
      <c r="F2707" s="11" t="s">
        <v>33</v>
      </c>
      <c r="G2707" s="13">
        <v>179.86</v>
      </c>
      <c r="H2707" s="14">
        <f t="shared" si="294"/>
        <v>219788.92</v>
      </c>
      <c r="I2707" s="14">
        <f>IF(F2707="GHS",H2707,H2707*Assumptions!$B$4)</f>
        <v>219788.92</v>
      </c>
      <c r="J2707" s="15" t="str">
        <f>INDEX(Assumptions!$B$8:$B$12,MATCH(B2707,Assumptions!$A$8:$A$12,0))</f>
        <v>Weighted Average</v>
      </c>
      <c r="K2707" s="16">
        <f>G2707/(1-INDEX(Assumptions!$D$8:$D$12,MATCH(B2707,Assumptions!$A$8:$A$12,0)))</f>
        <v>276.7076923076923</v>
      </c>
      <c r="L2707" s="16">
        <f t="shared" si="295"/>
        <v>5.3958000000000004</v>
      </c>
      <c r="M2707" s="16">
        <f t="shared" si="296"/>
        <v>13.835384615384616</v>
      </c>
      <c r="N2707" s="14">
        <f>E2707*(K2707-L2707-M2707)*IF(F2707="GHS",1,Assumptions!$B$4)</f>
        <v>314636.29239999998</v>
      </c>
      <c r="O2707" s="15">
        <f t="shared" ca="1" si="297"/>
        <v>498</v>
      </c>
      <c r="P2707" s="15" t="str">
        <f t="shared" ca="1" si="298"/>
        <v>365d+</v>
      </c>
      <c r="Q2707" s="17">
        <f ca="1">IF(P2707="0-90d",0,IF(P2707="91-180d",INDEX(Assumptions!$F$8:$F$12,MATCH(B2707,Assumptions!$A$8:$A$12,0)),IF(P2707="181-365d",INDEX(Assumptions!$G$8:$G$12,MATCH(B2707,Assumptions!$A$8:$A$12,0)),INDEX(Assumptions!$H$8:$H$12,MATCH(B2707,Assumptions!$A$8:$A$12,0)))))</f>
        <v>0.8</v>
      </c>
      <c r="R2707" s="14">
        <f t="shared" ca="1" si="299"/>
        <v>175831.13600000003</v>
      </c>
      <c r="S2707" s="14">
        <f t="shared" ca="1" si="300"/>
        <v>43957.783999999985</v>
      </c>
      <c r="T2707" s="11" t="s">
        <v>25</v>
      </c>
      <c r="U2707" s="18" t="s">
        <v>26</v>
      </c>
    </row>
    <row r="2708" spans="1:21" ht="15" customHeight="1" x14ac:dyDescent="0.15">
      <c r="A2708" s="10" t="s">
        <v>2756</v>
      </c>
      <c r="B2708" s="11" t="s">
        <v>41</v>
      </c>
      <c r="C2708" s="11" t="s">
        <v>115</v>
      </c>
      <c r="D2708" s="12">
        <v>45838</v>
      </c>
      <c r="E2708" s="11">
        <v>1679</v>
      </c>
      <c r="F2708" s="11" t="s">
        <v>33</v>
      </c>
      <c r="G2708" s="13">
        <v>865.79</v>
      </c>
      <c r="H2708" s="14">
        <f t="shared" si="294"/>
        <v>1453661.41</v>
      </c>
      <c r="I2708" s="14">
        <f>IF(F2708="GHS",H2708,H2708*Assumptions!$B$4)</f>
        <v>1453661.41</v>
      </c>
      <c r="J2708" s="15" t="str">
        <f>INDEX(Assumptions!$B$8:$B$12,MATCH(B2708,Assumptions!$A$8:$A$12,0))</f>
        <v>Weighted Average</v>
      </c>
      <c r="K2708" s="16">
        <f>G2708/(1-INDEX(Assumptions!$D$8:$D$12,MATCH(B2708,Assumptions!$A$8:$A$12,0)))</f>
        <v>1331.9846153846154</v>
      </c>
      <c r="L2708" s="16">
        <f t="shared" si="295"/>
        <v>25.973699999999997</v>
      </c>
      <c r="M2708" s="16">
        <f t="shared" si="296"/>
        <v>66.599230769230772</v>
      </c>
      <c r="N2708" s="14">
        <f>E2708*(K2708-L2708-M2708)*IF(F2708="GHS",1,Assumptions!$B$4)</f>
        <v>2080972.2184692307</v>
      </c>
      <c r="O2708" s="15">
        <f t="shared" ca="1" si="297"/>
        <v>448</v>
      </c>
      <c r="P2708" s="15" t="str">
        <f t="shared" ca="1" si="298"/>
        <v>365d+</v>
      </c>
      <c r="Q2708" s="17">
        <f ca="1">IF(P2708="0-90d",0,IF(P2708="91-180d",INDEX(Assumptions!$F$8:$F$12,MATCH(B2708,Assumptions!$A$8:$A$12,0)),IF(P2708="181-365d",INDEX(Assumptions!$G$8:$G$12,MATCH(B2708,Assumptions!$A$8:$A$12,0)),INDEX(Assumptions!$H$8:$H$12,MATCH(B2708,Assumptions!$A$8:$A$12,0)))))</f>
        <v>0.8</v>
      </c>
      <c r="R2708" s="14">
        <f t="shared" ca="1" si="299"/>
        <v>1162929.128</v>
      </c>
      <c r="S2708" s="14">
        <f t="shared" ca="1" si="300"/>
        <v>290732.28199999989</v>
      </c>
      <c r="T2708" s="11" t="s">
        <v>25</v>
      </c>
      <c r="U2708" s="18" t="s">
        <v>26</v>
      </c>
    </row>
    <row r="2709" spans="1:21" ht="15" customHeight="1" x14ac:dyDescent="0.15">
      <c r="A2709" s="10" t="s">
        <v>2757</v>
      </c>
      <c r="B2709" s="11" t="s">
        <v>31</v>
      </c>
      <c r="C2709" s="11" t="s">
        <v>63</v>
      </c>
      <c r="D2709" s="12">
        <v>45868</v>
      </c>
      <c r="E2709" s="11">
        <v>2722</v>
      </c>
      <c r="F2709" s="11" t="s">
        <v>33</v>
      </c>
      <c r="G2709" s="13">
        <v>2283.96</v>
      </c>
      <c r="H2709" s="14">
        <f t="shared" si="294"/>
        <v>6216939.1200000001</v>
      </c>
      <c r="I2709" s="14">
        <f>IF(F2709="GHS",H2709,H2709*Assumptions!$B$4)</f>
        <v>6216939.1200000001</v>
      </c>
      <c r="J2709" s="15" t="str">
        <f>INDEX(Assumptions!$B$8:$B$12,MATCH(B2709,Assumptions!$A$8:$A$12,0))</f>
        <v>Weighted Average</v>
      </c>
      <c r="K2709" s="16">
        <f>G2709/(1-INDEX(Assumptions!$D$8:$D$12,MATCH(B2709,Assumptions!$A$8:$A$12,0)))</f>
        <v>3172.166666666667</v>
      </c>
      <c r="L2709" s="16">
        <f t="shared" si="295"/>
        <v>68.518799999999999</v>
      </c>
      <c r="M2709" s="16">
        <f t="shared" si="296"/>
        <v>158.60833333333335</v>
      </c>
      <c r="N2709" s="14">
        <f>E2709*(K2709-L2709-M2709)*IF(F2709="GHS",1,Assumptions!$B$4)</f>
        <v>8016397.6097333338</v>
      </c>
      <c r="O2709" s="15">
        <f t="shared" ca="1" si="297"/>
        <v>418</v>
      </c>
      <c r="P2709" s="15" t="str">
        <f t="shared" ca="1" si="298"/>
        <v>365d+</v>
      </c>
      <c r="Q2709" s="17">
        <f ca="1">IF(P2709="0-90d",0,IF(P2709="91-180d",INDEX(Assumptions!$F$8:$F$12,MATCH(B2709,Assumptions!$A$8:$A$12,0)),IF(P2709="181-365d",INDEX(Assumptions!$G$8:$G$12,MATCH(B2709,Assumptions!$A$8:$A$12,0)),INDEX(Assumptions!$H$8:$H$12,MATCH(B2709,Assumptions!$A$8:$A$12,0)))))</f>
        <v>0.6</v>
      </c>
      <c r="R2709" s="14">
        <f t="shared" ca="1" si="299"/>
        <v>3730163.4720000001</v>
      </c>
      <c r="S2709" s="14">
        <f t="shared" ca="1" si="300"/>
        <v>2486775.648</v>
      </c>
      <c r="T2709" s="11" t="s">
        <v>25</v>
      </c>
      <c r="U2709" s="18" t="s">
        <v>26</v>
      </c>
    </row>
    <row r="2710" spans="1:21" ht="15" customHeight="1" x14ac:dyDescent="0.15">
      <c r="A2710" s="10" t="s">
        <v>2758</v>
      </c>
      <c r="B2710" s="11" t="s">
        <v>28</v>
      </c>
      <c r="C2710" s="11" t="s">
        <v>29</v>
      </c>
      <c r="D2710" s="12">
        <v>45902</v>
      </c>
      <c r="E2710" s="11">
        <v>844</v>
      </c>
      <c r="F2710" s="11" t="s">
        <v>24</v>
      </c>
      <c r="G2710" s="13">
        <v>4908.8999999999996</v>
      </c>
      <c r="H2710" s="14">
        <f t="shared" si="294"/>
        <v>4143111.5999999996</v>
      </c>
      <c r="I2710" s="14">
        <f>IF(F2710="GHS",H2710,H2710*Assumptions!$B$4)</f>
        <v>44745605.280000001</v>
      </c>
      <c r="J2710" s="15" t="str">
        <f>INDEX(Assumptions!$B$8:$B$12,MATCH(B2710,Assumptions!$A$8:$A$12,0))</f>
        <v>Fair Value Less Costs to Sell</v>
      </c>
      <c r="K2710" s="16">
        <f>G2710/(1-INDEX(Assumptions!$D$8:$D$12,MATCH(B2710,Assumptions!$A$8:$A$12,0)))</f>
        <v>5578.295454545454</v>
      </c>
      <c r="L2710" s="16">
        <f t="shared" si="295"/>
        <v>147.267</v>
      </c>
      <c r="M2710" s="16">
        <f t="shared" si="296"/>
        <v>278.91477272727269</v>
      </c>
      <c r="N2710" s="14">
        <f>E2710*(K2710-L2710-M2710)*IF(F2710="GHS",1,Assumptions!$B$4)</f>
        <v>46962546.632509083</v>
      </c>
      <c r="O2710" s="15">
        <f t="shared" ca="1" si="297"/>
        <v>384</v>
      </c>
      <c r="P2710" s="15" t="str">
        <f t="shared" ca="1" si="298"/>
        <v>365d+</v>
      </c>
      <c r="Q2710" s="17">
        <f ca="1">IF(P2710="0-90d",0,IF(P2710="91-180d",INDEX(Assumptions!$F$8:$F$12,MATCH(B2710,Assumptions!$A$8:$A$12,0)),IF(P2710="181-365d",INDEX(Assumptions!$G$8:$G$12,MATCH(B2710,Assumptions!$A$8:$A$12,0)),INDEX(Assumptions!$H$8:$H$12,MATCH(B2710,Assumptions!$A$8:$A$12,0)))))</f>
        <v>0.4</v>
      </c>
      <c r="R2710" s="14">
        <f t="shared" ca="1" si="299"/>
        <v>17898242.112</v>
      </c>
      <c r="S2710" s="14">
        <f t="shared" ca="1" si="300"/>
        <v>26847363.168000001</v>
      </c>
      <c r="T2710" s="11" t="s">
        <v>25</v>
      </c>
      <c r="U2710" s="18" t="s">
        <v>36</v>
      </c>
    </row>
    <row r="2711" spans="1:21" ht="15" customHeight="1" x14ac:dyDescent="0.15">
      <c r="A2711" s="10" t="s">
        <v>2759</v>
      </c>
      <c r="B2711" s="11" t="s">
        <v>28</v>
      </c>
      <c r="C2711" s="11" t="s">
        <v>55</v>
      </c>
      <c r="D2711" s="12">
        <v>46085</v>
      </c>
      <c r="E2711" s="11">
        <v>3855</v>
      </c>
      <c r="F2711" s="11" t="s">
        <v>24</v>
      </c>
      <c r="G2711" s="13">
        <v>7582.73</v>
      </c>
      <c r="H2711" s="14">
        <f t="shared" si="294"/>
        <v>29231424.149999999</v>
      </c>
      <c r="I2711" s="14">
        <f>IF(F2711="GHS",H2711,H2711*Assumptions!$B$4)</f>
        <v>315699380.81999999</v>
      </c>
      <c r="J2711" s="15" t="str">
        <f>INDEX(Assumptions!$B$8:$B$12,MATCH(B2711,Assumptions!$A$8:$A$12,0))</f>
        <v>Fair Value Less Costs to Sell</v>
      </c>
      <c r="K2711" s="16">
        <f>G2711/(1-INDEX(Assumptions!$D$8:$D$12,MATCH(B2711,Assumptions!$A$8:$A$12,0)))</f>
        <v>8616.738636363636</v>
      </c>
      <c r="L2711" s="16">
        <f t="shared" si="295"/>
        <v>227.48189999999997</v>
      </c>
      <c r="M2711" s="16">
        <f t="shared" si="296"/>
        <v>430.83693181818182</v>
      </c>
      <c r="N2711" s="14">
        <f>E2711*(K2711-L2711-M2711)*IF(F2711="GHS",1,Assumptions!$B$4)</f>
        <v>331340850.14244545</v>
      </c>
      <c r="O2711" s="15">
        <f t="shared" ca="1" si="297"/>
        <v>201</v>
      </c>
      <c r="P2711" s="15" t="str">
        <f t="shared" ca="1" si="298"/>
        <v>181-365d</v>
      </c>
      <c r="Q2711" s="17">
        <f ca="1">IF(P2711="0-90d",0,IF(P2711="91-180d",INDEX(Assumptions!$F$8:$F$12,MATCH(B2711,Assumptions!$A$8:$A$12,0)),IF(P2711="181-365d",INDEX(Assumptions!$G$8:$G$12,MATCH(B2711,Assumptions!$A$8:$A$12,0)),INDEX(Assumptions!$H$8:$H$12,MATCH(B2711,Assumptions!$A$8:$A$12,0)))))</f>
        <v>0.1</v>
      </c>
      <c r="R2711" s="14">
        <f t="shared" ca="1" si="299"/>
        <v>31569938.082000002</v>
      </c>
      <c r="S2711" s="14">
        <f t="shared" ca="1" si="300"/>
        <v>284129442.73799998</v>
      </c>
      <c r="T2711" s="11" t="s">
        <v>25</v>
      </c>
      <c r="U2711" s="18" t="s">
        <v>26</v>
      </c>
    </row>
    <row r="2712" spans="1:21" ht="15" customHeight="1" x14ac:dyDescent="0.15">
      <c r="A2712" s="10" t="s">
        <v>2760</v>
      </c>
      <c r="B2712" s="11" t="s">
        <v>31</v>
      </c>
      <c r="C2712" s="11" t="s">
        <v>63</v>
      </c>
      <c r="D2712" s="12">
        <v>45872</v>
      </c>
      <c r="E2712" s="11">
        <v>1557</v>
      </c>
      <c r="F2712" s="11" t="s">
        <v>33</v>
      </c>
      <c r="G2712" s="13">
        <v>2389.4699999999998</v>
      </c>
      <c r="H2712" s="14">
        <f t="shared" si="294"/>
        <v>3720404.7899999996</v>
      </c>
      <c r="I2712" s="14">
        <f>IF(F2712="GHS",H2712,H2712*Assumptions!$B$4)</f>
        <v>3720404.7899999996</v>
      </c>
      <c r="J2712" s="15" t="str">
        <f>INDEX(Assumptions!$B$8:$B$12,MATCH(B2712,Assumptions!$A$8:$A$12,0))</f>
        <v>Weighted Average</v>
      </c>
      <c r="K2712" s="16">
        <f>G2712/(1-INDEX(Assumptions!$D$8:$D$12,MATCH(B2712,Assumptions!$A$8:$A$12,0)))</f>
        <v>3318.708333333333</v>
      </c>
      <c r="L2712" s="16">
        <f t="shared" si="295"/>
        <v>71.684099999999987</v>
      </c>
      <c r="M2712" s="16">
        <f t="shared" si="296"/>
        <v>165.93541666666667</v>
      </c>
      <c r="N2712" s="14">
        <f>E2712*(K2712-L2712-M2712)*IF(F2712="GHS",1,Assumptions!$B$4)</f>
        <v>4797255.2875499995</v>
      </c>
      <c r="O2712" s="15">
        <f t="shared" ca="1" si="297"/>
        <v>414</v>
      </c>
      <c r="P2712" s="15" t="str">
        <f t="shared" ca="1" si="298"/>
        <v>365d+</v>
      </c>
      <c r="Q2712" s="17">
        <f ca="1">IF(P2712="0-90d",0,IF(P2712="91-180d",INDEX(Assumptions!$F$8:$F$12,MATCH(B2712,Assumptions!$A$8:$A$12,0)),IF(P2712="181-365d",INDEX(Assumptions!$G$8:$G$12,MATCH(B2712,Assumptions!$A$8:$A$12,0)),INDEX(Assumptions!$H$8:$H$12,MATCH(B2712,Assumptions!$A$8:$A$12,0)))))</f>
        <v>0.6</v>
      </c>
      <c r="R2712" s="14">
        <f t="shared" ca="1" si="299"/>
        <v>2232242.8739999998</v>
      </c>
      <c r="S2712" s="14">
        <f t="shared" ca="1" si="300"/>
        <v>1488161.9159999997</v>
      </c>
      <c r="T2712" s="11" t="s">
        <v>50</v>
      </c>
      <c r="U2712" s="18" t="s">
        <v>26</v>
      </c>
    </row>
    <row r="2713" spans="1:21" ht="15" customHeight="1" x14ac:dyDescent="0.15">
      <c r="A2713" s="10" t="s">
        <v>2761</v>
      </c>
      <c r="B2713" s="11" t="s">
        <v>31</v>
      </c>
      <c r="C2713" s="11" t="s">
        <v>76</v>
      </c>
      <c r="D2713" s="12">
        <v>45957</v>
      </c>
      <c r="E2713" s="11">
        <v>769</v>
      </c>
      <c r="F2713" s="11" t="s">
        <v>33</v>
      </c>
      <c r="G2713" s="13">
        <v>976.07</v>
      </c>
      <c r="H2713" s="14">
        <f t="shared" si="294"/>
        <v>750597.83000000007</v>
      </c>
      <c r="I2713" s="14">
        <f>IF(F2713="GHS",H2713,H2713*Assumptions!$B$4)</f>
        <v>750597.83000000007</v>
      </c>
      <c r="J2713" s="15" t="str">
        <f>INDEX(Assumptions!$B$8:$B$12,MATCH(B2713,Assumptions!$A$8:$A$12,0))</f>
        <v>Weighted Average</v>
      </c>
      <c r="K2713" s="16">
        <f>G2713/(1-INDEX(Assumptions!$D$8:$D$12,MATCH(B2713,Assumptions!$A$8:$A$12,0)))</f>
        <v>1355.6527777777778</v>
      </c>
      <c r="L2713" s="16">
        <f t="shared" si="295"/>
        <v>29.2821</v>
      </c>
      <c r="M2713" s="16">
        <f t="shared" si="296"/>
        <v>67.782638888888897</v>
      </c>
      <c r="N2713" s="14">
        <f>E2713*(K2713-L2713-M2713)*IF(F2713="GHS",1,Assumptions!$B$4)</f>
        <v>967854.20190555567</v>
      </c>
      <c r="O2713" s="15">
        <f t="shared" ca="1" si="297"/>
        <v>329</v>
      </c>
      <c r="P2713" s="15" t="str">
        <f t="shared" ca="1" si="298"/>
        <v>181-365d</v>
      </c>
      <c r="Q2713" s="17">
        <f ca="1">IF(P2713="0-90d",0,IF(P2713="91-180d",INDEX(Assumptions!$F$8:$F$12,MATCH(B2713,Assumptions!$A$8:$A$12,0)),IF(P2713="181-365d",INDEX(Assumptions!$G$8:$G$12,MATCH(B2713,Assumptions!$A$8:$A$12,0)),INDEX(Assumptions!$H$8:$H$12,MATCH(B2713,Assumptions!$A$8:$A$12,0)))))</f>
        <v>0.2</v>
      </c>
      <c r="R2713" s="14">
        <f t="shared" ca="1" si="299"/>
        <v>150119.56600000002</v>
      </c>
      <c r="S2713" s="14">
        <f t="shared" ca="1" si="300"/>
        <v>600478.26400000008</v>
      </c>
      <c r="T2713" s="11" t="s">
        <v>25</v>
      </c>
      <c r="U2713" s="18" t="s">
        <v>36</v>
      </c>
    </row>
    <row r="2714" spans="1:21" ht="15" customHeight="1" x14ac:dyDescent="0.15">
      <c r="A2714" s="10" t="s">
        <v>2762</v>
      </c>
      <c r="B2714" s="11" t="s">
        <v>31</v>
      </c>
      <c r="C2714" s="11" t="s">
        <v>32</v>
      </c>
      <c r="D2714" s="12">
        <v>45730</v>
      </c>
      <c r="E2714" s="11">
        <v>2957</v>
      </c>
      <c r="F2714" s="11" t="s">
        <v>33</v>
      </c>
      <c r="G2714" s="13">
        <v>1237.6199999999999</v>
      </c>
      <c r="H2714" s="14">
        <f t="shared" si="294"/>
        <v>3659642.34</v>
      </c>
      <c r="I2714" s="14">
        <f>IF(F2714="GHS",H2714,H2714*Assumptions!$B$4)</f>
        <v>3659642.34</v>
      </c>
      <c r="J2714" s="15" t="str">
        <f>INDEX(Assumptions!$B$8:$B$12,MATCH(B2714,Assumptions!$A$8:$A$12,0))</f>
        <v>Weighted Average</v>
      </c>
      <c r="K2714" s="16">
        <f>G2714/(1-INDEX(Assumptions!$D$8:$D$12,MATCH(B2714,Assumptions!$A$8:$A$12,0)))</f>
        <v>1718.9166666666665</v>
      </c>
      <c r="L2714" s="16">
        <f t="shared" si="295"/>
        <v>37.128599999999999</v>
      </c>
      <c r="M2714" s="16">
        <f t="shared" si="296"/>
        <v>85.945833333333326</v>
      </c>
      <c r="N2714" s="14">
        <f>E2714*(K2714-L2714-M2714)*IF(F2714="GHS",1,Assumptions!$B$4)</f>
        <v>4718905.4839666663</v>
      </c>
      <c r="O2714" s="15">
        <f t="shared" ca="1" si="297"/>
        <v>556</v>
      </c>
      <c r="P2714" s="15" t="str">
        <f t="shared" ca="1" si="298"/>
        <v>365d+</v>
      </c>
      <c r="Q2714" s="17">
        <f ca="1">IF(P2714="0-90d",0,IF(P2714="91-180d",INDEX(Assumptions!$F$8:$F$12,MATCH(B2714,Assumptions!$A$8:$A$12,0)),IF(P2714="181-365d",INDEX(Assumptions!$G$8:$G$12,MATCH(B2714,Assumptions!$A$8:$A$12,0)),INDEX(Assumptions!$H$8:$H$12,MATCH(B2714,Assumptions!$A$8:$A$12,0)))))</f>
        <v>0.6</v>
      </c>
      <c r="R2714" s="14">
        <f t="shared" ca="1" si="299"/>
        <v>2195785.4039999996</v>
      </c>
      <c r="S2714" s="14">
        <f t="shared" ca="1" si="300"/>
        <v>1463856.9360000002</v>
      </c>
      <c r="T2714" s="11" t="s">
        <v>25</v>
      </c>
      <c r="U2714" s="18" t="s">
        <v>26</v>
      </c>
    </row>
    <row r="2715" spans="1:21" ht="15" customHeight="1" x14ac:dyDescent="0.15">
      <c r="A2715" s="10" t="s">
        <v>2763</v>
      </c>
      <c r="B2715" s="11" t="s">
        <v>41</v>
      </c>
      <c r="C2715" s="11" t="s">
        <v>42</v>
      </c>
      <c r="D2715" s="12">
        <v>45990</v>
      </c>
      <c r="E2715" s="11">
        <v>1551</v>
      </c>
      <c r="F2715" s="11" t="s">
        <v>33</v>
      </c>
      <c r="G2715" s="13">
        <v>273.26</v>
      </c>
      <c r="H2715" s="14">
        <f t="shared" si="294"/>
        <v>423826.26</v>
      </c>
      <c r="I2715" s="14">
        <f>IF(F2715="GHS",H2715,H2715*Assumptions!$B$4)</f>
        <v>423826.26</v>
      </c>
      <c r="J2715" s="15" t="str">
        <f>INDEX(Assumptions!$B$8:$B$12,MATCH(B2715,Assumptions!$A$8:$A$12,0))</f>
        <v>Weighted Average</v>
      </c>
      <c r="K2715" s="16">
        <f>G2715/(1-INDEX(Assumptions!$D$8:$D$12,MATCH(B2715,Assumptions!$A$8:$A$12,0)))</f>
        <v>420.4</v>
      </c>
      <c r="L2715" s="16">
        <f t="shared" si="295"/>
        <v>8.1977999999999991</v>
      </c>
      <c r="M2715" s="16">
        <f t="shared" si="296"/>
        <v>21.02</v>
      </c>
      <c r="N2715" s="14">
        <f>E2715*(K2715-L2715-M2715)*IF(F2715="GHS",1,Assumptions!$B$4)</f>
        <v>606723.59220000007</v>
      </c>
      <c r="O2715" s="15">
        <f t="shared" ca="1" si="297"/>
        <v>296</v>
      </c>
      <c r="P2715" s="15" t="str">
        <f t="shared" ca="1" si="298"/>
        <v>181-365d</v>
      </c>
      <c r="Q2715" s="17">
        <f ca="1">IF(P2715="0-90d",0,IF(P2715="91-180d",INDEX(Assumptions!$F$8:$F$12,MATCH(B2715,Assumptions!$A$8:$A$12,0)),IF(P2715="181-365d",INDEX(Assumptions!$G$8:$G$12,MATCH(B2715,Assumptions!$A$8:$A$12,0)),INDEX(Assumptions!$H$8:$H$12,MATCH(B2715,Assumptions!$A$8:$A$12,0)))))</f>
        <v>0.35</v>
      </c>
      <c r="R2715" s="14">
        <f t="shared" ca="1" si="299"/>
        <v>148339.19099999999</v>
      </c>
      <c r="S2715" s="14">
        <f t="shared" ca="1" si="300"/>
        <v>275487.06900000002</v>
      </c>
      <c r="T2715" s="11" t="s">
        <v>25</v>
      </c>
      <c r="U2715" s="18" t="s">
        <v>26</v>
      </c>
    </row>
    <row r="2716" spans="1:21" ht="15" customHeight="1" x14ac:dyDescent="0.15">
      <c r="A2716" s="10" t="s">
        <v>2764</v>
      </c>
      <c r="B2716" s="11" t="s">
        <v>41</v>
      </c>
      <c r="C2716" s="11" t="s">
        <v>42</v>
      </c>
      <c r="D2716" s="12">
        <v>46002</v>
      </c>
      <c r="E2716" s="11">
        <v>1668</v>
      </c>
      <c r="F2716" s="11" t="s">
        <v>33</v>
      </c>
      <c r="G2716" s="13">
        <v>618.92999999999995</v>
      </c>
      <c r="H2716" s="14">
        <f t="shared" si="294"/>
        <v>1032375.2399999999</v>
      </c>
      <c r="I2716" s="14">
        <f>IF(F2716="GHS",H2716,H2716*Assumptions!$B$4)</f>
        <v>1032375.2399999999</v>
      </c>
      <c r="J2716" s="15" t="str">
        <f>INDEX(Assumptions!$B$8:$B$12,MATCH(B2716,Assumptions!$A$8:$A$12,0))</f>
        <v>Weighted Average</v>
      </c>
      <c r="K2716" s="16">
        <f>G2716/(1-INDEX(Assumptions!$D$8:$D$12,MATCH(B2716,Assumptions!$A$8:$A$12,0)))</f>
        <v>952.19999999999993</v>
      </c>
      <c r="L2716" s="16">
        <f t="shared" si="295"/>
        <v>18.567899999999998</v>
      </c>
      <c r="M2716" s="16">
        <f t="shared" si="296"/>
        <v>47.61</v>
      </c>
      <c r="N2716" s="14">
        <f>E2716*(K2716-L2716-M2716)*IF(F2716="GHS",1,Assumptions!$B$4)</f>
        <v>1477884.8627999998</v>
      </c>
      <c r="O2716" s="15">
        <f t="shared" ca="1" si="297"/>
        <v>284</v>
      </c>
      <c r="P2716" s="15" t="str">
        <f t="shared" ca="1" si="298"/>
        <v>181-365d</v>
      </c>
      <c r="Q2716" s="17">
        <f ca="1">IF(P2716="0-90d",0,IF(P2716="91-180d",INDEX(Assumptions!$F$8:$F$12,MATCH(B2716,Assumptions!$A$8:$A$12,0)),IF(P2716="181-365d",INDEX(Assumptions!$G$8:$G$12,MATCH(B2716,Assumptions!$A$8:$A$12,0)),INDEX(Assumptions!$H$8:$H$12,MATCH(B2716,Assumptions!$A$8:$A$12,0)))))</f>
        <v>0.35</v>
      </c>
      <c r="R2716" s="14">
        <f t="shared" ca="1" si="299"/>
        <v>361331.33399999992</v>
      </c>
      <c r="S2716" s="14">
        <f t="shared" ca="1" si="300"/>
        <v>671043.90599999996</v>
      </c>
      <c r="T2716" s="11" t="s">
        <v>25</v>
      </c>
      <c r="U2716" s="18" t="s">
        <v>26</v>
      </c>
    </row>
    <row r="2717" spans="1:21" ht="15" customHeight="1" x14ac:dyDescent="0.15">
      <c r="A2717" s="10" t="s">
        <v>2765</v>
      </c>
      <c r="B2717" s="11" t="s">
        <v>41</v>
      </c>
      <c r="C2717" s="11" t="s">
        <v>44</v>
      </c>
      <c r="D2717" s="12">
        <v>45847</v>
      </c>
      <c r="E2717" s="11">
        <v>1229</v>
      </c>
      <c r="F2717" s="11" t="s">
        <v>33</v>
      </c>
      <c r="G2717" s="13">
        <v>545.08000000000004</v>
      </c>
      <c r="H2717" s="14">
        <f t="shared" si="294"/>
        <v>669903.32000000007</v>
      </c>
      <c r="I2717" s="14">
        <f>IF(F2717="GHS",H2717,H2717*Assumptions!$B$4)</f>
        <v>669903.32000000007</v>
      </c>
      <c r="J2717" s="15" t="str">
        <f>INDEX(Assumptions!$B$8:$B$12,MATCH(B2717,Assumptions!$A$8:$A$12,0))</f>
        <v>Weighted Average</v>
      </c>
      <c r="K2717" s="16">
        <f>G2717/(1-INDEX(Assumptions!$D$8:$D$12,MATCH(B2717,Assumptions!$A$8:$A$12,0)))</f>
        <v>838.5846153846154</v>
      </c>
      <c r="L2717" s="16">
        <f t="shared" si="295"/>
        <v>16.352399999999999</v>
      </c>
      <c r="M2717" s="16">
        <f t="shared" si="296"/>
        <v>41.92923076923077</v>
      </c>
      <c r="N2717" s="14">
        <f>E2717*(K2717-L2717-M2717)*IF(F2717="GHS",1,Assumptions!$B$4)</f>
        <v>958992.3680923077</v>
      </c>
      <c r="O2717" s="15">
        <f t="shared" ca="1" si="297"/>
        <v>439</v>
      </c>
      <c r="P2717" s="15" t="str">
        <f t="shared" ca="1" si="298"/>
        <v>365d+</v>
      </c>
      <c r="Q2717" s="17">
        <f ca="1">IF(P2717="0-90d",0,IF(P2717="91-180d",INDEX(Assumptions!$F$8:$F$12,MATCH(B2717,Assumptions!$A$8:$A$12,0)),IF(P2717="181-365d",INDEX(Assumptions!$G$8:$G$12,MATCH(B2717,Assumptions!$A$8:$A$12,0)),INDEX(Assumptions!$H$8:$H$12,MATCH(B2717,Assumptions!$A$8:$A$12,0)))))</f>
        <v>0.8</v>
      </c>
      <c r="R2717" s="14">
        <f t="shared" ca="1" si="299"/>
        <v>535922.65600000008</v>
      </c>
      <c r="S2717" s="14">
        <f t="shared" ca="1" si="300"/>
        <v>133980.66399999999</v>
      </c>
      <c r="T2717" s="11" t="s">
        <v>25</v>
      </c>
      <c r="U2717" s="18" t="s">
        <v>26</v>
      </c>
    </row>
    <row r="2718" spans="1:21" ht="15" customHeight="1" x14ac:dyDescent="0.15">
      <c r="A2718" s="10" t="s">
        <v>2766</v>
      </c>
      <c r="B2718" s="11" t="s">
        <v>41</v>
      </c>
      <c r="C2718" s="11" t="s">
        <v>49</v>
      </c>
      <c r="D2718" s="12">
        <v>45888</v>
      </c>
      <c r="E2718" s="11">
        <v>791</v>
      </c>
      <c r="F2718" s="11" t="s">
        <v>33</v>
      </c>
      <c r="G2718" s="13">
        <v>303.22000000000003</v>
      </c>
      <c r="H2718" s="14">
        <f t="shared" si="294"/>
        <v>239847.02000000002</v>
      </c>
      <c r="I2718" s="14">
        <f>IF(F2718="GHS",H2718,H2718*Assumptions!$B$4)</f>
        <v>239847.02000000002</v>
      </c>
      <c r="J2718" s="15" t="str">
        <f>INDEX(Assumptions!$B$8:$B$12,MATCH(B2718,Assumptions!$A$8:$A$12,0))</f>
        <v>Weighted Average</v>
      </c>
      <c r="K2718" s="16">
        <f>G2718/(1-INDEX(Assumptions!$D$8:$D$12,MATCH(B2718,Assumptions!$A$8:$A$12,0)))</f>
        <v>466.49230769230769</v>
      </c>
      <c r="L2718" s="16">
        <f t="shared" si="295"/>
        <v>9.0966000000000005</v>
      </c>
      <c r="M2718" s="16">
        <f t="shared" si="296"/>
        <v>23.324615384615385</v>
      </c>
      <c r="N2718" s="14">
        <f>E2718*(K2718-L2718-M2718)*IF(F2718="GHS",1,Assumptions!$B$4)</f>
        <v>343350.23401538463</v>
      </c>
      <c r="O2718" s="15">
        <f t="shared" ca="1" si="297"/>
        <v>398</v>
      </c>
      <c r="P2718" s="15" t="str">
        <f t="shared" ca="1" si="298"/>
        <v>365d+</v>
      </c>
      <c r="Q2718" s="17">
        <f ca="1">IF(P2718="0-90d",0,IF(P2718="91-180d",INDEX(Assumptions!$F$8:$F$12,MATCH(B2718,Assumptions!$A$8:$A$12,0)),IF(P2718="181-365d",INDEX(Assumptions!$G$8:$G$12,MATCH(B2718,Assumptions!$A$8:$A$12,0)),INDEX(Assumptions!$H$8:$H$12,MATCH(B2718,Assumptions!$A$8:$A$12,0)))))</f>
        <v>0.8</v>
      </c>
      <c r="R2718" s="14">
        <f t="shared" ca="1" si="299"/>
        <v>191877.61600000004</v>
      </c>
      <c r="S2718" s="14">
        <f t="shared" ca="1" si="300"/>
        <v>47969.40399999998</v>
      </c>
      <c r="T2718" s="11" t="s">
        <v>25</v>
      </c>
      <c r="U2718" s="18" t="s">
        <v>26</v>
      </c>
    </row>
    <row r="2719" spans="1:21" ht="15" customHeight="1" x14ac:dyDescent="0.15">
      <c r="A2719" s="10" t="s">
        <v>2767</v>
      </c>
      <c r="B2719" s="11" t="s">
        <v>31</v>
      </c>
      <c r="C2719" s="11" t="s">
        <v>76</v>
      </c>
      <c r="D2719" s="12">
        <v>45730</v>
      </c>
      <c r="E2719" s="11">
        <v>1029</v>
      </c>
      <c r="F2719" s="11" t="s">
        <v>33</v>
      </c>
      <c r="G2719" s="13">
        <v>3605</v>
      </c>
      <c r="H2719" s="14">
        <f t="shared" si="294"/>
        <v>3709545</v>
      </c>
      <c r="I2719" s="14">
        <f>IF(F2719="GHS",H2719,H2719*Assumptions!$B$4)</f>
        <v>3709545</v>
      </c>
      <c r="J2719" s="15" t="str">
        <f>INDEX(Assumptions!$B$8:$B$12,MATCH(B2719,Assumptions!$A$8:$A$12,0))</f>
        <v>Weighted Average</v>
      </c>
      <c r="K2719" s="16">
        <f>G2719/(1-INDEX(Assumptions!$D$8:$D$12,MATCH(B2719,Assumptions!$A$8:$A$12,0)))</f>
        <v>5006.9444444444443</v>
      </c>
      <c r="L2719" s="16">
        <f t="shared" si="295"/>
        <v>108.14999999999999</v>
      </c>
      <c r="M2719" s="16">
        <f t="shared" si="296"/>
        <v>250.34722222222223</v>
      </c>
      <c r="N2719" s="14">
        <f>E2719*(K2719-L2719-M2719)*IF(F2719="GHS",1,Assumptions!$B$4)</f>
        <v>4783252.1916666664</v>
      </c>
      <c r="O2719" s="15">
        <f t="shared" ca="1" si="297"/>
        <v>556</v>
      </c>
      <c r="P2719" s="15" t="str">
        <f t="shared" ca="1" si="298"/>
        <v>365d+</v>
      </c>
      <c r="Q2719" s="17">
        <f ca="1">IF(P2719="0-90d",0,IF(P2719="91-180d",INDEX(Assumptions!$F$8:$F$12,MATCH(B2719,Assumptions!$A$8:$A$12,0)),IF(P2719="181-365d",INDEX(Assumptions!$G$8:$G$12,MATCH(B2719,Assumptions!$A$8:$A$12,0)),INDEX(Assumptions!$H$8:$H$12,MATCH(B2719,Assumptions!$A$8:$A$12,0)))))</f>
        <v>0.6</v>
      </c>
      <c r="R2719" s="14">
        <f t="shared" ca="1" si="299"/>
        <v>2225727</v>
      </c>
      <c r="S2719" s="14">
        <f t="shared" ca="1" si="300"/>
        <v>1483818</v>
      </c>
      <c r="T2719" s="11" t="s">
        <v>25</v>
      </c>
      <c r="U2719" s="18" t="s">
        <v>26</v>
      </c>
    </row>
    <row r="2720" spans="1:21" ht="15" customHeight="1" x14ac:dyDescent="0.15">
      <c r="A2720" s="10" t="s">
        <v>2768</v>
      </c>
      <c r="B2720" s="11" t="s">
        <v>31</v>
      </c>
      <c r="C2720" s="11" t="s">
        <v>32</v>
      </c>
      <c r="D2720" s="12">
        <v>45868</v>
      </c>
      <c r="E2720" s="11">
        <v>4344</v>
      </c>
      <c r="F2720" s="11" t="s">
        <v>33</v>
      </c>
      <c r="G2720" s="13">
        <v>4587.09</v>
      </c>
      <c r="H2720" s="14">
        <f t="shared" si="294"/>
        <v>19926318.960000001</v>
      </c>
      <c r="I2720" s="14">
        <f>IF(F2720="GHS",H2720,H2720*Assumptions!$B$4)</f>
        <v>19926318.960000001</v>
      </c>
      <c r="J2720" s="15" t="str">
        <f>INDEX(Assumptions!$B$8:$B$12,MATCH(B2720,Assumptions!$A$8:$A$12,0))</f>
        <v>Weighted Average</v>
      </c>
      <c r="K2720" s="16">
        <f>G2720/(1-INDEX(Assumptions!$D$8:$D$12,MATCH(B2720,Assumptions!$A$8:$A$12,0)))</f>
        <v>6370.9583333333339</v>
      </c>
      <c r="L2720" s="16">
        <f t="shared" si="295"/>
        <v>137.61269999999999</v>
      </c>
      <c r="M2720" s="16">
        <f t="shared" si="296"/>
        <v>318.54791666666671</v>
      </c>
      <c r="N2720" s="14">
        <f>E2720*(K2720-L2720-M2720)*IF(F2720="GHS",1,Assumptions!$B$4)</f>
        <v>25693881.281200007</v>
      </c>
      <c r="O2720" s="15">
        <f t="shared" ca="1" si="297"/>
        <v>418</v>
      </c>
      <c r="P2720" s="15" t="str">
        <f t="shared" ca="1" si="298"/>
        <v>365d+</v>
      </c>
      <c r="Q2720" s="17">
        <f ca="1">IF(P2720="0-90d",0,IF(P2720="91-180d",INDEX(Assumptions!$F$8:$F$12,MATCH(B2720,Assumptions!$A$8:$A$12,0)),IF(P2720="181-365d",INDEX(Assumptions!$G$8:$G$12,MATCH(B2720,Assumptions!$A$8:$A$12,0)),INDEX(Assumptions!$H$8:$H$12,MATCH(B2720,Assumptions!$A$8:$A$12,0)))))</f>
        <v>0.6</v>
      </c>
      <c r="R2720" s="14">
        <f t="shared" ca="1" si="299"/>
        <v>11955791.376</v>
      </c>
      <c r="S2720" s="14">
        <f t="shared" ca="1" si="300"/>
        <v>7970527.5840000007</v>
      </c>
      <c r="T2720" s="11" t="s">
        <v>25</v>
      </c>
      <c r="U2720" s="18" t="s">
        <v>26</v>
      </c>
    </row>
    <row r="2721" spans="1:21" ht="15" customHeight="1" x14ac:dyDescent="0.15">
      <c r="A2721" s="10" t="s">
        <v>2769</v>
      </c>
      <c r="B2721" s="11" t="s">
        <v>41</v>
      </c>
      <c r="C2721" s="11" t="s">
        <v>42</v>
      </c>
      <c r="D2721" s="12">
        <v>46226</v>
      </c>
      <c r="E2721" s="11">
        <v>3041</v>
      </c>
      <c r="F2721" s="11" t="s">
        <v>33</v>
      </c>
      <c r="G2721" s="13">
        <v>598</v>
      </c>
      <c r="H2721" s="14">
        <f t="shared" si="294"/>
        <v>1818518</v>
      </c>
      <c r="I2721" s="14">
        <f>IF(F2721="GHS",H2721,H2721*Assumptions!$B$4)</f>
        <v>1818518</v>
      </c>
      <c r="J2721" s="15" t="str">
        <f>INDEX(Assumptions!$B$8:$B$12,MATCH(B2721,Assumptions!$A$8:$A$12,0))</f>
        <v>Weighted Average</v>
      </c>
      <c r="K2721" s="16">
        <f>G2721/(1-INDEX(Assumptions!$D$8:$D$12,MATCH(B2721,Assumptions!$A$8:$A$12,0)))</f>
        <v>920</v>
      </c>
      <c r="L2721" s="16">
        <f t="shared" si="295"/>
        <v>17.939999999999998</v>
      </c>
      <c r="M2721" s="16">
        <f t="shared" si="296"/>
        <v>46</v>
      </c>
      <c r="N2721" s="14">
        <f>E2721*(K2721-L2721-M2721)*IF(F2721="GHS",1,Assumptions!$B$4)</f>
        <v>2603278.46</v>
      </c>
      <c r="O2721" s="15">
        <f t="shared" ca="1" si="297"/>
        <v>60</v>
      </c>
      <c r="P2721" s="15" t="str">
        <f t="shared" ca="1" si="298"/>
        <v>0-90d</v>
      </c>
      <c r="Q2721" s="17">
        <f ca="1">IF(P2721="0-90d",0,IF(P2721="91-180d",INDEX(Assumptions!$F$8:$F$12,MATCH(B2721,Assumptions!$A$8:$A$12,0)),IF(P2721="181-365d",INDEX(Assumptions!$G$8:$G$12,MATCH(B2721,Assumptions!$A$8:$A$12,0)),INDEX(Assumptions!$H$8:$H$12,MATCH(B2721,Assumptions!$A$8:$A$12,0)))))</f>
        <v>0</v>
      </c>
      <c r="R2721" s="14">
        <f t="shared" ca="1" si="299"/>
        <v>0</v>
      </c>
      <c r="S2721" s="14">
        <f t="shared" ca="1" si="300"/>
        <v>1818518</v>
      </c>
      <c r="T2721" s="11" t="s">
        <v>25</v>
      </c>
      <c r="U2721" s="18" t="s">
        <v>26</v>
      </c>
    </row>
    <row r="2722" spans="1:21" ht="15" customHeight="1" x14ac:dyDescent="0.15">
      <c r="A2722" s="10" t="s">
        <v>2770</v>
      </c>
      <c r="B2722" s="11" t="s">
        <v>31</v>
      </c>
      <c r="C2722" s="11" t="s">
        <v>32</v>
      </c>
      <c r="D2722" s="12">
        <v>46195</v>
      </c>
      <c r="E2722" s="11">
        <v>3559</v>
      </c>
      <c r="F2722" s="11" t="s">
        <v>33</v>
      </c>
      <c r="G2722" s="13">
        <v>8100</v>
      </c>
      <c r="H2722" s="14">
        <f t="shared" si="294"/>
        <v>28827900</v>
      </c>
      <c r="I2722" s="14">
        <f>IF(F2722="GHS",H2722,H2722*Assumptions!$B$4)</f>
        <v>28827900</v>
      </c>
      <c r="J2722" s="15" t="str">
        <f>INDEX(Assumptions!$B$8:$B$12,MATCH(B2722,Assumptions!$A$8:$A$12,0))</f>
        <v>Weighted Average</v>
      </c>
      <c r="K2722" s="16">
        <f>G2722/(1-INDEX(Assumptions!$D$8:$D$12,MATCH(B2722,Assumptions!$A$8:$A$12,0)))</f>
        <v>11250</v>
      </c>
      <c r="L2722" s="16">
        <f t="shared" si="295"/>
        <v>243</v>
      </c>
      <c r="M2722" s="16">
        <f t="shared" si="296"/>
        <v>562.5</v>
      </c>
      <c r="N2722" s="14">
        <f>E2722*(K2722-L2722-M2722)*IF(F2722="GHS",1,Assumptions!$B$4)</f>
        <v>37171975.5</v>
      </c>
      <c r="O2722" s="15">
        <f t="shared" ca="1" si="297"/>
        <v>91</v>
      </c>
      <c r="P2722" s="15" t="str">
        <f t="shared" ca="1" si="298"/>
        <v>91-180d</v>
      </c>
      <c r="Q2722" s="17">
        <f ca="1">IF(P2722="0-90d",0,IF(P2722="91-180d",INDEX(Assumptions!$F$8:$F$12,MATCH(B2722,Assumptions!$A$8:$A$12,0)),IF(P2722="181-365d",INDEX(Assumptions!$G$8:$G$12,MATCH(B2722,Assumptions!$A$8:$A$12,0)),INDEX(Assumptions!$H$8:$H$12,MATCH(B2722,Assumptions!$A$8:$A$12,0)))))</f>
        <v>0.05</v>
      </c>
      <c r="R2722" s="14">
        <f t="shared" ca="1" si="299"/>
        <v>1441395</v>
      </c>
      <c r="S2722" s="14">
        <f t="shared" ca="1" si="300"/>
        <v>27386505</v>
      </c>
      <c r="T2722" s="11" t="s">
        <v>25</v>
      </c>
      <c r="U2722" s="18" t="s">
        <v>26</v>
      </c>
    </row>
    <row r="2723" spans="1:21" ht="15" customHeight="1" x14ac:dyDescent="0.15">
      <c r="A2723" s="10" t="s">
        <v>2771</v>
      </c>
      <c r="B2723" s="11" t="s">
        <v>46</v>
      </c>
      <c r="C2723" s="11" t="s">
        <v>47</v>
      </c>
      <c r="D2723" s="12">
        <v>45919</v>
      </c>
      <c r="E2723" s="11">
        <v>1370</v>
      </c>
      <c r="F2723" s="11" t="s">
        <v>33</v>
      </c>
      <c r="G2723" s="13">
        <v>173961.66</v>
      </c>
      <c r="H2723" s="14">
        <f t="shared" si="294"/>
        <v>238327474.20000002</v>
      </c>
      <c r="I2723" s="14">
        <f>IF(F2723="GHS",H2723,H2723*Assumptions!$B$4)</f>
        <v>238327474.20000002</v>
      </c>
      <c r="J2723" s="15" t="str">
        <f>INDEX(Assumptions!$B$8:$B$12,MATCH(B2723,Assumptions!$A$8:$A$12,0))</f>
        <v>Specific Identification</v>
      </c>
      <c r="K2723" s="16">
        <f>G2723/(1-INDEX(Assumptions!$D$8:$D$12,MATCH(B2723,Assumptions!$A$8:$A$12,0)))</f>
        <v>223027.76923076922</v>
      </c>
      <c r="L2723" s="16">
        <f t="shared" si="295"/>
        <v>5218.8498</v>
      </c>
      <c r="M2723" s="16">
        <f t="shared" si="296"/>
        <v>11151.388461538461</v>
      </c>
      <c r="N2723" s="14">
        <f>E2723*(K2723-L2723-M2723)*IF(F2723="GHS",1,Assumptions!$B$4)</f>
        <v>283120817.42784613</v>
      </c>
      <c r="O2723" s="15">
        <f t="shared" ca="1" si="297"/>
        <v>367</v>
      </c>
      <c r="P2723" s="15" t="str">
        <f t="shared" ca="1" si="298"/>
        <v>365d+</v>
      </c>
      <c r="Q2723" s="17">
        <f ca="1">IF(P2723="0-90d",0,IF(P2723="91-180d",INDEX(Assumptions!$F$8:$F$12,MATCH(B2723,Assumptions!$A$8:$A$12,0)),IF(P2723="181-365d",INDEX(Assumptions!$G$8:$G$12,MATCH(B2723,Assumptions!$A$8:$A$12,0)),INDEX(Assumptions!$H$8:$H$12,MATCH(B2723,Assumptions!$A$8:$A$12,0)))))</f>
        <v>0.15</v>
      </c>
      <c r="R2723" s="14">
        <f t="shared" ca="1" si="299"/>
        <v>35749121.130000003</v>
      </c>
      <c r="S2723" s="14">
        <f t="shared" ca="1" si="300"/>
        <v>202578353.07000002</v>
      </c>
      <c r="T2723" s="11" t="s">
        <v>25</v>
      </c>
      <c r="U2723" s="18" t="s">
        <v>26</v>
      </c>
    </row>
    <row r="2724" spans="1:21" ht="15" customHeight="1" x14ac:dyDescent="0.15">
      <c r="A2724" s="10" t="s">
        <v>2772</v>
      </c>
      <c r="B2724" s="11" t="s">
        <v>28</v>
      </c>
      <c r="C2724" s="11" t="s">
        <v>29</v>
      </c>
      <c r="D2724" s="12">
        <v>45809</v>
      </c>
      <c r="E2724" s="11">
        <v>2701</v>
      </c>
      <c r="F2724" s="11" t="s">
        <v>24</v>
      </c>
      <c r="G2724" s="13">
        <v>12377.68</v>
      </c>
      <c r="H2724" s="14">
        <f t="shared" si="294"/>
        <v>33432113.68</v>
      </c>
      <c r="I2724" s="14">
        <f>IF(F2724="GHS",H2724,H2724*Assumptions!$B$4)</f>
        <v>361066827.74400002</v>
      </c>
      <c r="J2724" s="15" t="str">
        <f>INDEX(Assumptions!$B$8:$B$12,MATCH(B2724,Assumptions!$A$8:$A$12,0))</f>
        <v>Fair Value Less Costs to Sell</v>
      </c>
      <c r="K2724" s="16">
        <f>G2724/(1-INDEX(Assumptions!$D$8:$D$12,MATCH(B2724,Assumptions!$A$8:$A$12,0)))</f>
        <v>14065.545454545454</v>
      </c>
      <c r="L2724" s="16">
        <f t="shared" si="295"/>
        <v>371.3304</v>
      </c>
      <c r="M2724" s="16">
        <f t="shared" si="296"/>
        <v>703.2772727272727</v>
      </c>
      <c r="N2724" s="14">
        <f>E2724*(K2724-L2724-M2724)*IF(F2724="GHS",1,Assumptions!$B$4)</f>
        <v>378956047.84586179</v>
      </c>
      <c r="O2724" s="15">
        <f t="shared" ca="1" si="297"/>
        <v>477</v>
      </c>
      <c r="P2724" s="15" t="str">
        <f t="shared" ca="1" si="298"/>
        <v>365d+</v>
      </c>
      <c r="Q2724" s="17">
        <f ca="1">IF(P2724="0-90d",0,IF(P2724="91-180d",INDEX(Assumptions!$F$8:$F$12,MATCH(B2724,Assumptions!$A$8:$A$12,0)),IF(P2724="181-365d",INDEX(Assumptions!$G$8:$G$12,MATCH(B2724,Assumptions!$A$8:$A$12,0)),INDEX(Assumptions!$H$8:$H$12,MATCH(B2724,Assumptions!$A$8:$A$12,0)))))</f>
        <v>0.4</v>
      </c>
      <c r="R2724" s="14">
        <f t="shared" ca="1" si="299"/>
        <v>144426731.09760001</v>
      </c>
      <c r="S2724" s="14">
        <f t="shared" ca="1" si="300"/>
        <v>216640096.6464</v>
      </c>
      <c r="T2724" s="11" t="s">
        <v>25</v>
      </c>
      <c r="U2724" s="18" t="s">
        <v>26</v>
      </c>
    </row>
    <row r="2725" spans="1:21" ht="15" customHeight="1" x14ac:dyDescent="0.15">
      <c r="A2725" s="10" t="s">
        <v>2773</v>
      </c>
      <c r="B2725" s="11" t="s">
        <v>41</v>
      </c>
      <c r="C2725" s="11" t="s">
        <v>49</v>
      </c>
      <c r="D2725" s="12">
        <v>46132</v>
      </c>
      <c r="E2725" s="11">
        <v>1927</v>
      </c>
      <c r="F2725" s="11" t="s">
        <v>33</v>
      </c>
      <c r="G2725" s="13">
        <v>584.91</v>
      </c>
      <c r="H2725" s="14">
        <f t="shared" si="294"/>
        <v>1127121.5699999998</v>
      </c>
      <c r="I2725" s="14">
        <f>IF(F2725="GHS",H2725,H2725*Assumptions!$B$4)</f>
        <v>1127121.5699999998</v>
      </c>
      <c r="J2725" s="15" t="str">
        <f>INDEX(Assumptions!$B$8:$B$12,MATCH(B2725,Assumptions!$A$8:$A$12,0))</f>
        <v>Weighted Average</v>
      </c>
      <c r="K2725" s="16">
        <f>G2725/(1-INDEX(Assumptions!$D$8:$D$12,MATCH(B2725,Assumptions!$A$8:$A$12,0)))</f>
        <v>899.86153846153843</v>
      </c>
      <c r="L2725" s="16">
        <f t="shared" si="295"/>
        <v>17.5473</v>
      </c>
      <c r="M2725" s="16">
        <f t="shared" si="296"/>
        <v>44.993076923076927</v>
      </c>
      <c r="N2725" s="14">
        <f>E2725*(K2725-L2725-M2725)*IF(F2725="GHS",1,Assumptions!$B$4)</f>
        <v>1613517.8782846155</v>
      </c>
      <c r="O2725" s="15">
        <f t="shared" ca="1" si="297"/>
        <v>154</v>
      </c>
      <c r="P2725" s="15" t="str">
        <f t="shared" ca="1" si="298"/>
        <v>91-180d</v>
      </c>
      <c r="Q2725" s="17">
        <f ca="1">IF(P2725="0-90d",0,IF(P2725="91-180d",INDEX(Assumptions!$F$8:$F$12,MATCH(B2725,Assumptions!$A$8:$A$12,0)),IF(P2725="181-365d",INDEX(Assumptions!$G$8:$G$12,MATCH(B2725,Assumptions!$A$8:$A$12,0)),INDEX(Assumptions!$H$8:$H$12,MATCH(B2725,Assumptions!$A$8:$A$12,0)))))</f>
        <v>0.1</v>
      </c>
      <c r="R2725" s="14">
        <f t="shared" ca="1" si="299"/>
        <v>112712.15699999999</v>
      </c>
      <c r="S2725" s="14">
        <f t="shared" ca="1" si="300"/>
        <v>1014409.4129999998</v>
      </c>
      <c r="T2725" s="11" t="s">
        <v>50</v>
      </c>
      <c r="U2725" s="18" t="s">
        <v>26</v>
      </c>
    </row>
    <row r="2726" spans="1:21" ht="15" customHeight="1" x14ac:dyDescent="0.15">
      <c r="A2726" s="10" t="s">
        <v>2774</v>
      </c>
      <c r="B2726" s="11" t="s">
        <v>31</v>
      </c>
      <c r="C2726" s="11" t="s">
        <v>32</v>
      </c>
      <c r="D2726" s="12">
        <v>45846</v>
      </c>
      <c r="E2726" s="11">
        <v>1207</v>
      </c>
      <c r="F2726" s="11" t="s">
        <v>33</v>
      </c>
      <c r="G2726" s="13">
        <v>3350.02</v>
      </c>
      <c r="H2726" s="14">
        <f t="shared" si="294"/>
        <v>4043474.14</v>
      </c>
      <c r="I2726" s="14">
        <f>IF(F2726="GHS",H2726,H2726*Assumptions!$B$4)</f>
        <v>4043474.14</v>
      </c>
      <c r="J2726" s="15" t="str">
        <f>INDEX(Assumptions!$B$8:$B$12,MATCH(B2726,Assumptions!$A$8:$A$12,0))</f>
        <v>Weighted Average</v>
      </c>
      <c r="K2726" s="16">
        <f>G2726/(1-INDEX(Assumptions!$D$8:$D$12,MATCH(B2726,Assumptions!$A$8:$A$12,0)))</f>
        <v>4652.8055555555557</v>
      </c>
      <c r="L2726" s="16">
        <f t="shared" si="295"/>
        <v>100.50059999999999</v>
      </c>
      <c r="M2726" s="16">
        <f t="shared" si="296"/>
        <v>232.64027777777778</v>
      </c>
      <c r="N2726" s="14">
        <f>E2726*(K2726-L2726-M2726)*IF(F2726="GHS",1,Assumptions!$B$4)</f>
        <v>5213835.2660777774</v>
      </c>
      <c r="O2726" s="15">
        <f t="shared" ca="1" si="297"/>
        <v>440</v>
      </c>
      <c r="P2726" s="15" t="str">
        <f t="shared" ca="1" si="298"/>
        <v>365d+</v>
      </c>
      <c r="Q2726" s="17">
        <f ca="1">IF(P2726="0-90d",0,IF(P2726="91-180d",INDEX(Assumptions!$F$8:$F$12,MATCH(B2726,Assumptions!$A$8:$A$12,0)),IF(P2726="181-365d",INDEX(Assumptions!$G$8:$G$12,MATCH(B2726,Assumptions!$A$8:$A$12,0)),INDEX(Assumptions!$H$8:$H$12,MATCH(B2726,Assumptions!$A$8:$A$12,0)))))</f>
        <v>0.6</v>
      </c>
      <c r="R2726" s="14">
        <f t="shared" ca="1" si="299"/>
        <v>2426084.4840000002</v>
      </c>
      <c r="S2726" s="14">
        <f t="shared" ca="1" si="300"/>
        <v>1617389.656</v>
      </c>
      <c r="T2726" s="11" t="s">
        <v>25</v>
      </c>
      <c r="U2726" s="18" t="s">
        <v>26</v>
      </c>
    </row>
    <row r="2727" spans="1:21" ht="15" customHeight="1" x14ac:dyDescent="0.15">
      <c r="A2727" s="10" t="s">
        <v>2775</v>
      </c>
      <c r="B2727" s="11" t="s">
        <v>41</v>
      </c>
      <c r="C2727" s="11" t="s">
        <v>49</v>
      </c>
      <c r="D2727" s="12">
        <v>45904</v>
      </c>
      <c r="E2727" s="11">
        <v>938</v>
      </c>
      <c r="F2727" s="11" t="s">
        <v>33</v>
      </c>
      <c r="G2727" s="13">
        <v>328.48</v>
      </c>
      <c r="H2727" s="14">
        <f t="shared" si="294"/>
        <v>308114.24</v>
      </c>
      <c r="I2727" s="14">
        <f>IF(F2727="GHS",H2727,H2727*Assumptions!$B$4)</f>
        <v>308114.24</v>
      </c>
      <c r="J2727" s="15" t="str">
        <f>INDEX(Assumptions!$B$8:$B$12,MATCH(B2727,Assumptions!$A$8:$A$12,0))</f>
        <v>Weighted Average</v>
      </c>
      <c r="K2727" s="16">
        <f>G2727/(1-INDEX(Assumptions!$D$8:$D$12,MATCH(B2727,Assumptions!$A$8:$A$12,0)))</f>
        <v>505.35384615384618</v>
      </c>
      <c r="L2727" s="16">
        <f t="shared" si="295"/>
        <v>9.8544</v>
      </c>
      <c r="M2727" s="16">
        <f t="shared" si="296"/>
        <v>25.267692307692311</v>
      </c>
      <c r="N2727" s="14">
        <f>E2727*(K2727-L2727-M2727)*IF(F2727="GHS",1,Assumptions!$B$4)</f>
        <v>441077.38510769233</v>
      </c>
      <c r="O2727" s="15">
        <f t="shared" ca="1" si="297"/>
        <v>382</v>
      </c>
      <c r="P2727" s="15" t="str">
        <f t="shared" ca="1" si="298"/>
        <v>365d+</v>
      </c>
      <c r="Q2727" s="17">
        <f ca="1">IF(P2727="0-90d",0,IF(P2727="91-180d",INDEX(Assumptions!$F$8:$F$12,MATCH(B2727,Assumptions!$A$8:$A$12,0)),IF(P2727="181-365d",INDEX(Assumptions!$G$8:$G$12,MATCH(B2727,Assumptions!$A$8:$A$12,0)),INDEX(Assumptions!$H$8:$H$12,MATCH(B2727,Assumptions!$A$8:$A$12,0)))))</f>
        <v>0.8</v>
      </c>
      <c r="R2727" s="14">
        <f t="shared" ca="1" si="299"/>
        <v>246491.39199999999</v>
      </c>
      <c r="S2727" s="14">
        <f t="shared" si="300"/>
        <v>0</v>
      </c>
      <c r="T2727" s="11" t="s">
        <v>39</v>
      </c>
      <c r="U2727" s="18" t="s">
        <v>26</v>
      </c>
    </row>
    <row r="2728" spans="1:21" ht="15" customHeight="1" x14ac:dyDescent="0.15">
      <c r="A2728" s="10" t="s">
        <v>2776</v>
      </c>
      <c r="B2728" s="11" t="s">
        <v>41</v>
      </c>
      <c r="C2728" s="11" t="s">
        <v>42</v>
      </c>
      <c r="D2728" s="12">
        <v>46152</v>
      </c>
      <c r="E2728" s="11">
        <v>1831</v>
      </c>
      <c r="F2728" s="11" t="s">
        <v>33</v>
      </c>
      <c r="G2728" s="13">
        <v>301.22000000000003</v>
      </c>
      <c r="H2728" s="14">
        <f t="shared" si="294"/>
        <v>551533.82000000007</v>
      </c>
      <c r="I2728" s="14">
        <f>IF(F2728="GHS",H2728,H2728*Assumptions!$B$4)</f>
        <v>551533.82000000007</v>
      </c>
      <c r="J2728" s="15" t="str">
        <f>INDEX(Assumptions!$B$8:$B$12,MATCH(B2728,Assumptions!$A$8:$A$12,0))</f>
        <v>Weighted Average</v>
      </c>
      <c r="K2728" s="16">
        <f>G2728/(1-INDEX(Assumptions!$D$8:$D$12,MATCH(B2728,Assumptions!$A$8:$A$12,0)))</f>
        <v>463.41538461538465</v>
      </c>
      <c r="L2728" s="16">
        <f t="shared" si="295"/>
        <v>9.0366</v>
      </c>
      <c r="M2728" s="16">
        <f t="shared" si="296"/>
        <v>23.170769230769235</v>
      </c>
      <c r="N2728" s="14">
        <f>E2728*(K2728-L2728-M2728)*IF(F2728="GHS",1,Assumptions!$B$4)</f>
        <v>789541.87616923079</v>
      </c>
      <c r="O2728" s="15">
        <f t="shared" ca="1" si="297"/>
        <v>134</v>
      </c>
      <c r="P2728" s="15" t="str">
        <f t="shared" ca="1" si="298"/>
        <v>91-180d</v>
      </c>
      <c r="Q2728" s="17">
        <f ca="1">IF(P2728="0-90d",0,IF(P2728="91-180d",INDEX(Assumptions!$F$8:$F$12,MATCH(B2728,Assumptions!$A$8:$A$12,0)),IF(P2728="181-365d",INDEX(Assumptions!$G$8:$G$12,MATCH(B2728,Assumptions!$A$8:$A$12,0)),INDEX(Assumptions!$H$8:$H$12,MATCH(B2728,Assumptions!$A$8:$A$12,0)))))</f>
        <v>0.1</v>
      </c>
      <c r="R2728" s="14">
        <f t="shared" ca="1" si="299"/>
        <v>55153.382000000012</v>
      </c>
      <c r="S2728" s="14">
        <f t="shared" ca="1" si="300"/>
        <v>496380.43800000008</v>
      </c>
      <c r="T2728" s="11" t="s">
        <v>50</v>
      </c>
      <c r="U2728" s="18" t="s">
        <v>26</v>
      </c>
    </row>
    <row r="2729" spans="1:21" ht="15" customHeight="1" x14ac:dyDescent="0.15">
      <c r="A2729" s="10" t="s">
        <v>2777</v>
      </c>
      <c r="B2729" s="11" t="s">
        <v>31</v>
      </c>
      <c r="C2729" s="11" t="s">
        <v>63</v>
      </c>
      <c r="D2729" s="12">
        <v>45808</v>
      </c>
      <c r="E2729" s="11">
        <v>3747</v>
      </c>
      <c r="F2729" s="11" t="s">
        <v>33</v>
      </c>
      <c r="G2729" s="13">
        <v>2491.71</v>
      </c>
      <c r="H2729" s="14">
        <f t="shared" si="294"/>
        <v>9336437.370000001</v>
      </c>
      <c r="I2729" s="14">
        <f>IF(F2729="GHS",H2729,H2729*Assumptions!$B$4)</f>
        <v>9336437.370000001</v>
      </c>
      <c r="J2729" s="15" t="str">
        <f>INDEX(Assumptions!$B$8:$B$12,MATCH(B2729,Assumptions!$A$8:$A$12,0))</f>
        <v>Weighted Average</v>
      </c>
      <c r="K2729" s="16">
        <f>G2729/(1-INDEX(Assumptions!$D$8:$D$12,MATCH(B2729,Assumptions!$A$8:$A$12,0)))</f>
        <v>3460.7083333333335</v>
      </c>
      <c r="L2729" s="16">
        <f t="shared" si="295"/>
        <v>74.751300000000001</v>
      </c>
      <c r="M2729" s="16">
        <f t="shared" si="296"/>
        <v>173.03541666666669</v>
      </c>
      <c r="N2729" s="14">
        <f>E2729*(K2729-L2729-M2729)*IF(F2729="GHS",1,Assumptions!$B$4)</f>
        <v>12038817.297650002</v>
      </c>
      <c r="O2729" s="15">
        <f t="shared" ca="1" si="297"/>
        <v>478</v>
      </c>
      <c r="P2729" s="15" t="str">
        <f t="shared" ca="1" si="298"/>
        <v>365d+</v>
      </c>
      <c r="Q2729" s="17">
        <f ca="1">IF(P2729="0-90d",0,IF(P2729="91-180d",INDEX(Assumptions!$F$8:$F$12,MATCH(B2729,Assumptions!$A$8:$A$12,0)),IF(P2729="181-365d",INDEX(Assumptions!$G$8:$G$12,MATCH(B2729,Assumptions!$A$8:$A$12,0)),INDEX(Assumptions!$H$8:$H$12,MATCH(B2729,Assumptions!$A$8:$A$12,0)))))</f>
        <v>0.6</v>
      </c>
      <c r="R2729" s="14">
        <f t="shared" ca="1" si="299"/>
        <v>5601862.4220000003</v>
      </c>
      <c r="S2729" s="14">
        <f t="shared" ca="1" si="300"/>
        <v>3734574.9480000008</v>
      </c>
      <c r="T2729" s="11" t="s">
        <v>50</v>
      </c>
      <c r="U2729" s="18" t="s">
        <v>26</v>
      </c>
    </row>
    <row r="2730" spans="1:21" ht="15" customHeight="1" x14ac:dyDescent="0.15">
      <c r="A2730" s="10" t="s">
        <v>2778</v>
      </c>
      <c r="B2730" s="11" t="s">
        <v>22</v>
      </c>
      <c r="C2730" s="11" t="s">
        <v>23</v>
      </c>
      <c r="D2730" s="12">
        <v>46022</v>
      </c>
      <c r="E2730" s="11">
        <v>2877</v>
      </c>
      <c r="F2730" s="11" t="s">
        <v>24</v>
      </c>
      <c r="G2730" s="13">
        <v>33786.47</v>
      </c>
      <c r="H2730" s="14">
        <f t="shared" si="294"/>
        <v>97203674.189999998</v>
      </c>
      <c r="I2730" s="14">
        <f>IF(F2730="GHS",H2730,H2730*Assumptions!$B$4)</f>
        <v>1049799681.2520001</v>
      </c>
      <c r="J2730" s="15" t="str">
        <f>INDEX(Assumptions!$B$8:$B$12,MATCH(B2730,Assumptions!$A$8:$A$12,0))</f>
        <v>FIFO</v>
      </c>
      <c r="K2730" s="16">
        <f>G2730/(1-INDEX(Assumptions!$D$8:$D$12,MATCH(B2730,Assumptions!$A$8:$A$12,0)))</f>
        <v>41203.012195121948</v>
      </c>
      <c r="L2730" s="16">
        <f t="shared" si="295"/>
        <v>1013.5941</v>
      </c>
      <c r="M2730" s="16">
        <f t="shared" si="296"/>
        <v>2060.1506097560973</v>
      </c>
      <c r="N2730" s="14">
        <f>E2730*(K2730-L2730-M2730)*IF(F2730="GHS",1,Assumptions!$B$4)</f>
        <v>1184737347.5982935</v>
      </c>
      <c r="O2730" s="15">
        <f t="shared" ca="1" si="297"/>
        <v>264</v>
      </c>
      <c r="P2730" s="15" t="str">
        <f t="shared" ca="1" si="298"/>
        <v>181-365d</v>
      </c>
      <c r="Q2730" s="17">
        <f ca="1">IF(P2730="0-90d",0,IF(P2730="91-180d",INDEX(Assumptions!$F$8:$F$12,MATCH(B2730,Assumptions!$A$8:$A$12,0)),IF(P2730="181-365d",INDEX(Assumptions!$G$8:$G$12,MATCH(B2730,Assumptions!$A$8:$A$12,0)),INDEX(Assumptions!$H$8:$H$12,MATCH(B2730,Assumptions!$A$8:$A$12,0)))))</f>
        <v>0.15</v>
      </c>
      <c r="R2730" s="14">
        <f t="shared" ca="1" si="299"/>
        <v>157469952.18780002</v>
      </c>
      <c r="S2730" s="14">
        <f t="shared" ca="1" si="300"/>
        <v>892329729.06420004</v>
      </c>
      <c r="T2730" s="11" t="s">
        <v>25</v>
      </c>
      <c r="U2730" s="18" t="s">
        <v>36</v>
      </c>
    </row>
    <row r="2731" spans="1:21" ht="15" customHeight="1" x14ac:dyDescent="0.15">
      <c r="A2731" s="10" t="s">
        <v>2779</v>
      </c>
      <c r="B2731" s="11" t="s">
        <v>46</v>
      </c>
      <c r="C2731" s="11" t="s">
        <v>52</v>
      </c>
      <c r="D2731" s="12">
        <v>46206</v>
      </c>
      <c r="E2731" s="11">
        <v>3712</v>
      </c>
      <c r="F2731" s="11" t="s">
        <v>33</v>
      </c>
      <c r="G2731" s="13">
        <v>483421.13</v>
      </c>
      <c r="H2731" s="14">
        <f t="shared" si="294"/>
        <v>1794459234.5599999</v>
      </c>
      <c r="I2731" s="14">
        <f>IF(F2731="GHS",H2731,H2731*Assumptions!$B$4)</f>
        <v>1794459234.5599999</v>
      </c>
      <c r="J2731" s="15" t="str">
        <f>INDEX(Assumptions!$B$8:$B$12,MATCH(B2731,Assumptions!$A$8:$A$12,0))</f>
        <v>Specific Identification</v>
      </c>
      <c r="K2731" s="16">
        <f>G2731/(1-INDEX(Assumptions!$D$8:$D$12,MATCH(B2731,Assumptions!$A$8:$A$12,0)))</f>
        <v>619770.6794871795</v>
      </c>
      <c r="L2731" s="16">
        <f t="shared" si="295"/>
        <v>14502.633899999999</v>
      </c>
      <c r="M2731" s="16">
        <f t="shared" si="296"/>
        <v>30988.533974358976</v>
      </c>
      <c r="N2731" s="14">
        <f>E2731*(K2731-L2731-M2731)*IF(F2731="GHS",1,Assumptions!$B$4)</f>
        <v>2131725547.1067898</v>
      </c>
      <c r="O2731" s="15">
        <f t="shared" ca="1" si="297"/>
        <v>80</v>
      </c>
      <c r="P2731" s="15" t="str">
        <f t="shared" ca="1" si="298"/>
        <v>0-90d</v>
      </c>
      <c r="Q2731" s="17">
        <f ca="1">IF(P2731="0-90d",0,IF(P2731="91-180d",INDEX(Assumptions!$F$8:$F$12,MATCH(B2731,Assumptions!$A$8:$A$12,0)),IF(P2731="181-365d",INDEX(Assumptions!$G$8:$G$12,MATCH(B2731,Assumptions!$A$8:$A$12,0)),INDEX(Assumptions!$H$8:$H$12,MATCH(B2731,Assumptions!$A$8:$A$12,0)))))</f>
        <v>0</v>
      </c>
      <c r="R2731" s="14">
        <f t="shared" ca="1" si="299"/>
        <v>0</v>
      </c>
      <c r="S2731" s="14">
        <f t="shared" ca="1" si="300"/>
        <v>1794459234.5599999</v>
      </c>
      <c r="T2731" s="11" t="s">
        <v>25</v>
      </c>
      <c r="U2731" s="18" t="s">
        <v>26</v>
      </c>
    </row>
    <row r="2732" spans="1:21" ht="15" customHeight="1" x14ac:dyDescent="0.15">
      <c r="A2732" s="10" t="s">
        <v>2780</v>
      </c>
      <c r="B2732" s="11" t="s">
        <v>28</v>
      </c>
      <c r="C2732" s="11" t="s">
        <v>35</v>
      </c>
      <c r="D2732" s="12">
        <v>45953</v>
      </c>
      <c r="E2732" s="11">
        <v>1698</v>
      </c>
      <c r="F2732" s="11" t="s">
        <v>24</v>
      </c>
      <c r="G2732" s="13">
        <v>7913.4</v>
      </c>
      <c r="H2732" s="14">
        <f t="shared" si="294"/>
        <v>13436953.199999999</v>
      </c>
      <c r="I2732" s="14">
        <f>IF(F2732="GHS",H2732,H2732*Assumptions!$B$4)</f>
        <v>145119094.56</v>
      </c>
      <c r="J2732" s="15" t="str">
        <f>INDEX(Assumptions!$B$8:$B$12,MATCH(B2732,Assumptions!$A$8:$A$12,0))</f>
        <v>Fair Value Less Costs to Sell</v>
      </c>
      <c r="K2732" s="16">
        <f>G2732/(1-INDEX(Assumptions!$D$8:$D$12,MATCH(B2732,Assumptions!$A$8:$A$12,0)))</f>
        <v>8992.5</v>
      </c>
      <c r="L2732" s="16">
        <f t="shared" si="295"/>
        <v>237.40199999999999</v>
      </c>
      <c r="M2732" s="16">
        <f t="shared" si="296"/>
        <v>449.625</v>
      </c>
      <c r="N2732" s="14">
        <f>E2732*(K2732-L2732-M2732)*IF(F2732="GHS",1,Assumptions!$B$4)</f>
        <v>152309086.0632</v>
      </c>
      <c r="O2732" s="15">
        <f t="shared" ca="1" si="297"/>
        <v>333</v>
      </c>
      <c r="P2732" s="15" t="str">
        <f t="shared" ca="1" si="298"/>
        <v>181-365d</v>
      </c>
      <c r="Q2732" s="17">
        <f ca="1">IF(P2732="0-90d",0,IF(P2732="91-180d",INDEX(Assumptions!$F$8:$F$12,MATCH(B2732,Assumptions!$A$8:$A$12,0)),IF(P2732="181-365d",INDEX(Assumptions!$G$8:$G$12,MATCH(B2732,Assumptions!$A$8:$A$12,0)),INDEX(Assumptions!$H$8:$H$12,MATCH(B2732,Assumptions!$A$8:$A$12,0)))))</f>
        <v>0.1</v>
      </c>
      <c r="R2732" s="14">
        <f t="shared" ca="1" si="299"/>
        <v>14511909.456</v>
      </c>
      <c r="S2732" s="14">
        <f t="shared" ca="1" si="300"/>
        <v>130607185.104</v>
      </c>
      <c r="T2732" s="11" t="s">
        <v>25</v>
      </c>
      <c r="U2732" s="18" t="s">
        <v>26</v>
      </c>
    </row>
    <row r="2733" spans="1:21" ht="15" customHeight="1" x14ac:dyDescent="0.15">
      <c r="A2733" s="10" t="s">
        <v>2781</v>
      </c>
      <c r="B2733" s="11" t="s">
        <v>41</v>
      </c>
      <c r="C2733" s="11" t="s">
        <v>115</v>
      </c>
      <c r="D2733" s="12">
        <v>46114</v>
      </c>
      <c r="E2733" s="11">
        <v>1065</v>
      </c>
      <c r="F2733" s="11" t="s">
        <v>33</v>
      </c>
      <c r="G2733" s="13">
        <v>461.07</v>
      </c>
      <c r="H2733" s="14">
        <f t="shared" si="294"/>
        <v>491039.55</v>
      </c>
      <c r="I2733" s="14">
        <f>IF(F2733="GHS",H2733,H2733*Assumptions!$B$4)</f>
        <v>491039.55</v>
      </c>
      <c r="J2733" s="15" t="str">
        <f>INDEX(Assumptions!$B$8:$B$12,MATCH(B2733,Assumptions!$A$8:$A$12,0))</f>
        <v>Weighted Average</v>
      </c>
      <c r="K2733" s="16">
        <f>G2733/(1-INDEX(Assumptions!$D$8:$D$12,MATCH(B2733,Assumptions!$A$8:$A$12,0)))</f>
        <v>709.3384615384615</v>
      </c>
      <c r="L2733" s="16">
        <f t="shared" si="295"/>
        <v>13.832099999999999</v>
      </c>
      <c r="M2733" s="16">
        <f t="shared" si="296"/>
        <v>35.466923076923074</v>
      </c>
      <c r="N2733" s="14">
        <f>E2733*(K2733-L2733-M2733)*IF(F2733="GHS",1,Assumptions!$B$4)</f>
        <v>702942.00196153845</v>
      </c>
      <c r="O2733" s="15">
        <f t="shared" ca="1" si="297"/>
        <v>172</v>
      </c>
      <c r="P2733" s="15" t="str">
        <f t="shared" ca="1" si="298"/>
        <v>91-180d</v>
      </c>
      <c r="Q2733" s="17">
        <f ca="1">IF(P2733="0-90d",0,IF(P2733="91-180d",INDEX(Assumptions!$F$8:$F$12,MATCH(B2733,Assumptions!$A$8:$A$12,0)),IF(P2733="181-365d",INDEX(Assumptions!$G$8:$G$12,MATCH(B2733,Assumptions!$A$8:$A$12,0)),INDEX(Assumptions!$H$8:$H$12,MATCH(B2733,Assumptions!$A$8:$A$12,0)))))</f>
        <v>0.1</v>
      </c>
      <c r="R2733" s="14">
        <f t="shared" ca="1" si="299"/>
        <v>49103.955000000002</v>
      </c>
      <c r="S2733" s="14">
        <f t="shared" ca="1" si="300"/>
        <v>441935.59499999997</v>
      </c>
      <c r="T2733" s="11" t="s">
        <v>25</v>
      </c>
      <c r="U2733" s="18" t="s">
        <v>26</v>
      </c>
    </row>
    <row r="2734" spans="1:21" ht="15" customHeight="1" x14ac:dyDescent="0.15">
      <c r="A2734" s="10" t="s">
        <v>2782</v>
      </c>
      <c r="B2734" s="11" t="s">
        <v>41</v>
      </c>
      <c r="C2734" s="11" t="s">
        <v>115</v>
      </c>
      <c r="D2734" s="12">
        <v>46033</v>
      </c>
      <c r="E2734" s="11">
        <v>1594</v>
      </c>
      <c r="F2734" s="11" t="s">
        <v>33</v>
      </c>
      <c r="G2734" s="13">
        <v>324.37</v>
      </c>
      <c r="H2734" s="14">
        <f t="shared" si="294"/>
        <v>517045.78</v>
      </c>
      <c r="I2734" s="14">
        <f>IF(F2734="GHS",H2734,H2734*Assumptions!$B$4)</f>
        <v>517045.78</v>
      </c>
      <c r="J2734" s="15" t="str">
        <f>INDEX(Assumptions!$B$8:$B$12,MATCH(B2734,Assumptions!$A$8:$A$12,0))</f>
        <v>Weighted Average</v>
      </c>
      <c r="K2734" s="16">
        <f>G2734/(1-INDEX(Assumptions!$D$8:$D$12,MATCH(B2734,Assumptions!$A$8:$A$12,0)))</f>
        <v>499.03076923076924</v>
      </c>
      <c r="L2734" s="16">
        <f t="shared" si="295"/>
        <v>9.7310999999999996</v>
      </c>
      <c r="M2734" s="16">
        <f t="shared" si="296"/>
        <v>24.951538461538462</v>
      </c>
      <c r="N2734" s="14">
        <f>E2734*(K2734-L2734-M2734)*IF(F2734="GHS",1,Assumptions!$B$4)</f>
        <v>740170.92044615385</v>
      </c>
      <c r="O2734" s="15">
        <f t="shared" ca="1" si="297"/>
        <v>253</v>
      </c>
      <c r="P2734" s="15" t="str">
        <f t="shared" ca="1" si="298"/>
        <v>181-365d</v>
      </c>
      <c r="Q2734" s="17">
        <f ca="1">IF(P2734="0-90d",0,IF(P2734="91-180d",INDEX(Assumptions!$F$8:$F$12,MATCH(B2734,Assumptions!$A$8:$A$12,0)),IF(P2734="181-365d",INDEX(Assumptions!$G$8:$G$12,MATCH(B2734,Assumptions!$A$8:$A$12,0)),INDEX(Assumptions!$H$8:$H$12,MATCH(B2734,Assumptions!$A$8:$A$12,0)))))</f>
        <v>0.35</v>
      </c>
      <c r="R2734" s="14">
        <f t="shared" ca="1" si="299"/>
        <v>180966.02299999999</v>
      </c>
      <c r="S2734" s="14">
        <f t="shared" ca="1" si="300"/>
        <v>336079.75700000004</v>
      </c>
      <c r="T2734" s="11" t="s">
        <v>25</v>
      </c>
      <c r="U2734" s="18" t="s">
        <v>36</v>
      </c>
    </row>
    <row r="2735" spans="1:21" ht="15" customHeight="1" x14ac:dyDescent="0.15">
      <c r="A2735" s="10" t="s">
        <v>2783</v>
      </c>
      <c r="B2735" s="11" t="s">
        <v>31</v>
      </c>
      <c r="C2735" s="11" t="s">
        <v>76</v>
      </c>
      <c r="D2735" s="12">
        <v>45831</v>
      </c>
      <c r="E2735" s="11">
        <v>1174</v>
      </c>
      <c r="F2735" s="11" t="s">
        <v>33</v>
      </c>
      <c r="G2735" s="13">
        <v>1352.44</v>
      </c>
      <c r="H2735" s="14">
        <f t="shared" si="294"/>
        <v>1587764.56</v>
      </c>
      <c r="I2735" s="14">
        <f>IF(F2735="GHS",H2735,H2735*Assumptions!$B$4)</f>
        <v>1587764.56</v>
      </c>
      <c r="J2735" s="15" t="str">
        <f>INDEX(Assumptions!$B$8:$B$12,MATCH(B2735,Assumptions!$A$8:$A$12,0))</f>
        <v>Weighted Average</v>
      </c>
      <c r="K2735" s="16">
        <f>G2735/(1-INDEX(Assumptions!$D$8:$D$12,MATCH(B2735,Assumptions!$A$8:$A$12,0)))</f>
        <v>1878.3888888888891</v>
      </c>
      <c r="L2735" s="16">
        <f t="shared" si="295"/>
        <v>40.5732</v>
      </c>
      <c r="M2735" s="16">
        <f t="shared" si="296"/>
        <v>93.919444444444466</v>
      </c>
      <c r="N2735" s="14">
        <f>E2735*(K2735-L2735-M2735)*IF(F2735="GHS",1,Assumptions!$B$4)</f>
        <v>2047334.1909777781</v>
      </c>
      <c r="O2735" s="15">
        <f t="shared" ca="1" si="297"/>
        <v>455</v>
      </c>
      <c r="P2735" s="15" t="str">
        <f t="shared" ca="1" si="298"/>
        <v>365d+</v>
      </c>
      <c r="Q2735" s="17">
        <f ca="1">IF(P2735="0-90d",0,IF(P2735="91-180d",INDEX(Assumptions!$F$8:$F$12,MATCH(B2735,Assumptions!$A$8:$A$12,0)),IF(P2735="181-365d",INDEX(Assumptions!$G$8:$G$12,MATCH(B2735,Assumptions!$A$8:$A$12,0)),INDEX(Assumptions!$H$8:$H$12,MATCH(B2735,Assumptions!$A$8:$A$12,0)))))</f>
        <v>0.6</v>
      </c>
      <c r="R2735" s="14">
        <f t="shared" ca="1" si="299"/>
        <v>952658.73600000003</v>
      </c>
      <c r="S2735" s="14">
        <f t="shared" ca="1" si="300"/>
        <v>635105.82400000002</v>
      </c>
      <c r="T2735" s="11" t="s">
        <v>25</v>
      </c>
      <c r="U2735" s="18" t="s">
        <v>26</v>
      </c>
    </row>
    <row r="2736" spans="1:21" ht="15" customHeight="1" x14ac:dyDescent="0.15">
      <c r="A2736" s="10" t="s">
        <v>2784</v>
      </c>
      <c r="B2736" s="11" t="s">
        <v>41</v>
      </c>
      <c r="C2736" s="11" t="s">
        <v>115</v>
      </c>
      <c r="D2736" s="12">
        <v>45953</v>
      </c>
      <c r="E2736" s="11">
        <v>444</v>
      </c>
      <c r="F2736" s="11" t="s">
        <v>33</v>
      </c>
      <c r="G2736" s="13">
        <v>866.16</v>
      </c>
      <c r="H2736" s="14">
        <f t="shared" si="294"/>
        <v>384575.04</v>
      </c>
      <c r="I2736" s="14">
        <f>IF(F2736="GHS",H2736,H2736*Assumptions!$B$4)</f>
        <v>384575.04</v>
      </c>
      <c r="J2736" s="15" t="str">
        <f>INDEX(Assumptions!$B$8:$B$12,MATCH(B2736,Assumptions!$A$8:$A$12,0))</f>
        <v>Weighted Average</v>
      </c>
      <c r="K2736" s="16">
        <f>G2736/(1-INDEX(Assumptions!$D$8:$D$12,MATCH(B2736,Assumptions!$A$8:$A$12,0)))</f>
        <v>1332.5538461538461</v>
      </c>
      <c r="L2736" s="16">
        <f t="shared" si="295"/>
        <v>25.984799999999996</v>
      </c>
      <c r="M2736" s="16">
        <f t="shared" si="296"/>
        <v>66.6276923076923</v>
      </c>
      <c r="N2736" s="14">
        <f>E2736*(K2736-L2736-M2736)*IF(F2736="GHS",1,Assumptions!$B$4)</f>
        <v>550533.96110769233</v>
      </c>
      <c r="O2736" s="15">
        <f t="shared" ca="1" si="297"/>
        <v>333</v>
      </c>
      <c r="P2736" s="15" t="str">
        <f t="shared" ca="1" si="298"/>
        <v>181-365d</v>
      </c>
      <c r="Q2736" s="17">
        <f ca="1">IF(P2736="0-90d",0,IF(P2736="91-180d",INDEX(Assumptions!$F$8:$F$12,MATCH(B2736,Assumptions!$A$8:$A$12,0)),IF(P2736="181-365d",INDEX(Assumptions!$G$8:$G$12,MATCH(B2736,Assumptions!$A$8:$A$12,0)),INDEX(Assumptions!$H$8:$H$12,MATCH(B2736,Assumptions!$A$8:$A$12,0)))))</f>
        <v>0.35</v>
      </c>
      <c r="R2736" s="14">
        <f t="shared" ca="1" si="299"/>
        <v>134601.264</v>
      </c>
      <c r="S2736" s="14">
        <f t="shared" ca="1" si="300"/>
        <v>249973.77599999998</v>
      </c>
      <c r="T2736" s="11" t="s">
        <v>50</v>
      </c>
      <c r="U2736" s="18" t="s">
        <v>26</v>
      </c>
    </row>
    <row r="2737" spans="1:21" ht="15" customHeight="1" x14ac:dyDescent="0.15">
      <c r="A2737" s="10" t="s">
        <v>2785</v>
      </c>
      <c r="B2737" s="11" t="s">
        <v>28</v>
      </c>
      <c r="C2737" s="11" t="s">
        <v>29</v>
      </c>
      <c r="D2737" s="12">
        <v>46091</v>
      </c>
      <c r="E2737" s="11">
        <v>545</v>
      </c>
      <c r="F2737" s="11" t="s">
        <v>24</v>
      </c>
      <c r="G2737" s="13">
        <v>3304.02</v>
      </c>
      <c r="H2737" s="14">
        <f t="shared" si="294"/>
        <v>1800690.9</v>
      </c>
      <c r="I2737" s="14">
        <f>IF(F2737="GHS",H2737,H2737*Assumptions!$B$4)</f>
        <v>19447461.719999999</v>
      </c>
      <c r="J2737" s="15" t="str">
        <f>INDEX(Assumptions!$B$8:$B$12,MATCH(B2737,Assumptions!$A$8:$A$12,0))</f>
        <v>Fair Value Less Costs to Sell</v>
      </c>
      <c r="K2737" s="16">
        <f>G2737/(1-INDEX(Assumptions!$D$8:$D$12,MATCH(B2737,Assumptions!$A$8:$A$12,0)))</f>
        <v>3754.568181818182</v>
      </c>
      <c r="L2737" s="16">
        <f t="shared" si="295"/>
        <v>99.120599999999996</v>
      </c>
      <c r="M2737" s="16">
        <f t="shared" si="296"/>
        <v>187.72840909090911</v>
      </c>
      <c r="N2737" s="14">
        <f>E2737*(K2737-L2737-M2737)*IF(F2737="GHS",1,Assumptions!$B$4)</f>
        <v>20410995.050672729</v>
      </c>
      <c r="O2737" s="15">
        <f t="shared" ca="1" si="297"/>
        <v>195</v>
      </c>
      <c r="P2737" s="15" t="str">
        <f t="shared" ca="1" si="298"/>
        <v>181-365d</v>
      </c>
      <c r="Q2737" s="17">
        <f ca="1">IF(P2737="0-90d",0,IF(P2737="91-180d",INDEX(Assumptions!$F$8:$F$12,MATCH(B2737,Assumptions!$A$8:$A$12,0)),IF(P2737="181-365d",INDEX(Assumptions!$G$8:$G$12,MATCH(B2737,Assumptions!$A$8:$A$12,0)),INDEX(Assumptions!$H$8:$H$12,MATCH(B2737,Assumptions!$A$8:$A$12,0)))))</f>
        <v>0.1</v>
      </c>
      <c r="R2737" s="14">
        <f t="shared" ca="1" si="299"/>
        <v>1944746.172</v>
      </c>
      <c r="S2737" s="14">
        <f t="shared" ca="1" si="300"/>
        <v>17502715.548</v>
      </c>
      <c r="T2737" s="11" t="s">
        <v>25</v>
      </c>
      <c r="U2737" s="18" t="s">
        <v>26</v>
      </c>
    </row>
    <row r="2738" spans="1:21" ht="15" customHeight="1" x14ac:dyDescent="0.15">
      <c r="A2738" s="10" t="s">
        <v>2786</v>
      </c>
      <c r="B2738" s="11" t="s">
        <v>41</v>
      </c>
      <c r="C2738" s="11" t="s">
        <v>42</v>
      </c>
      <c r="D2738" s="12">
        <v>45837</v>
      </c>
      <c r="E2738" s="11">
        <v>1809</v>
      </c>
      <c r="F2738" s="11" t="s">
        <v>33</v>
      </c>
      <c r="G2738" s="13">
        <v>518.54999999999995</v>
      </c>
      <c r="H2738" s="14">
        <f t="shared" si="294"/>
        <v>938056.95</v>
      </c>
      <c r="I2738" s="14">
        <f>IF(F2738="GHS",H2738,H2738*Assumptions!$B$4)</f>
        <v>938056.95</v>
      </c>
      <c r="J2738" s="15" t="str">
        <f>INDEX(Assumptions!$B$8:$B$12,MATCH(B2738,Assumptions!$A$8:$A$12,0))</f>
        <v>Weighted Average</v>
      </c>
      <c r="K2738" s="16">
        <f>G2738/(1-INDEX(Assumptions!$D$8:$D$12,MATCH(B2738,Assumptions!$A$8:$A$12,0)))</f>
        <v>797.76923076923072</v>
      </c>
      <c r="L2738" s="16">
        <f t="shared" si="295"/>
        <v>15.556499999999998</v>
      </c>
      <c r="M2738" s="16">
        <f t="shared" si="296"/>
        <v>39.888461538461542</v>
      </c>
      <c r="N2738" s="14">
        <f>E2738*(K2738-L2738-M2738)*IF(F2738="GHS",1,Assumptions!$B$4)</f>
        <v>1342864.6030384614</v>
      </c>
      <c r="O2738" s="15">
        <f t="shared" ca="1" si="297"/>
        <v>449</v>
      </c>
      <c r="P2738" s="15" t="str">
        <f t="shared" ca="1" si="298"/>
        <v>365d+</v>
      </c>
      <c r="Q2738" s="17">
        <f ca="1">IF(P2738="0-90d",0,IF(P2738="91-180d",INDEX(Assumptions!$F$8:$F$12,MATCH(B2738,Assumptions!$A$8:$A$12,0)),IF(P2738="181-365d",INDEX(Assumptions!$G$8:$G$12,MATCH(B2738,Assumptions!$A$8:$A$12,0)),INDEX(Assumptions!$H$8:$H$12,MATCH(B2738,Assumptions!$A$8:$A$12,0)))))</f>
        <v>0.8</v>
      </c>
      <c r="R2738" s="14">
        <f t="shared" ca="1" si="299"/>
        <v>750445.56</v>
      </c>
      <c r="S2738" s="14">
        <f t="shared" ca="1" si="300"/>
        <v>187611.3899999999</v>
      </c>
      <c r="T2738" s="11" t="s">
        <v>25</v>
      </c>
      <c r="U2738" s="18" t="s">
        <v>26</v>
      </c>
    </row>
    <row r="2739" spans="1:21" ht="15" customHeight="1" x14ac:dyDescent="0.15">
      <c r="A2739" s="10" t="s">
        <v>2787</v>
      </c>
      <c r="B2739" s="11" t="s">
        <v>22</v>
      </c>
      <c r="C2739" s="11" t="s">
        <v>61</v>
      </c>
      <c r="D2739" s="12">
        <v>46222</v>
      </c>
      <c r="E2739" s="11">
        <v>4605</v>
      </c>
      <c r="F2739" s="11" t="s">
        <v>24</v>
      </c>
      <c r="G2739" s="13">
        <v>11979.07</v>
      </c>
      <c r="H2739" s="14">
        <f t="shared" si="294"/>
        <v>55163617.350000001</v>
      </c>
      <c r="I2739" s="14">
        <f>IF(F2739="GHS",H2739,H2739*Assumptions!$B$4)</f>
        <v>595767067.38000011</v>
      </c>
      <c r="J2739" s="15" t="str">
        <f>INDEX(Assumptions!$B$8:$B$12,MATCH(B2739,Assumptions!$A$8:$A$12,0))</f>
        <v>FIFO</v>
      </c>
      <c r="K2739" s="16">
        <f>G2739/(1-INDEX(Assumptions!$D$8:$D$12,MATCH(B2739,Assumptions!$A$8:$A$12,0)))</f>
        <v>14608.621951219511</v>
      </c>
      <c r="L2739" s="16">
        <f t="shared" si="295"/>
        <v>359.37209999999999</v>
      </c>
      <c r="M2739" s="16">
        <f t="shared" si="296"/>
        <v>730.43109756097556</v>
      </c>
      <c r="N2739" s="14">
        <f>E2739*(K2739-L2739-M2739)*IF(F2739="GHS",1,Assumptions!$B$4)</f>
        <v>672344931.89445364</v>
      </c>
      <c r="O2739" s="15">
        <f t="shared" ca="1" si="297"/>
        <v>64</v>
      </c>
      <c r="P2739" s="15" t="str">
        <f t="shared" ca="1" si="298"/>
        <v>0-90d</v>
      </c>
      <c r="Q2739" s="17">
        <f ca="1">IF(P2739="0-90d",0,IF(P2739="91-180d",INDEX(Assumptions!$F$8:$F$12,MATCH(B2739,Assumptions!$A$8:$A$12,0)),IF(P2739="181-365d",INDEX(Assumptions!$G$8:$G$12,MATCH(B2739,Assumptions!$A$8:$A$12,0)),INDEX(Assumptions!$H$8:$H$12,MATCH(B2739,Assumptions!$A$8:$A$12,0)))))</f>
        <v>0</v>
      </c>
      <c r="R2739" s="14">
        <f t="shared" ca="1" si="299"/>
        <v>0</v>
      </c>
      <c r="S2739" s="14">
        <f t="shared" ca="1" si="300"/>
        <v>595767067.38000011</v>
      </c>
      <c r="T2739" s="11" t="s">
        <v>25</v>
      </c>
      <c r="U2739" s="18" t="s">
        <v>26</v>
      </c>
    </row>
    <row r="2740" spans="1:21" ht="15" customHeight="1" x14ac:dyDescent="0.15">
      <c r="A2740" s="10" t="s">
        <v>2788</v>
      </c>
      <c r="B2740" s="11" t="s">
        <v>28</v>
      </c>
      <c r="C2740" s="11" t="s">
        <v>55</v>
      </c>
      <c r="D2740" s="12">
        <v>46055</v>
      </c>
      <c r="E2740" s="11">
        <v>2135</v>
      </c>
      <c r="F2740" s="11" t="s">
        <v>24</v>
      </c>
      <c r="G2740" s="13">
        <v>4773.05</v>
      </c>
      <c r="H2740" s="14">
        <f t="shared" si="294"/>
        <v>10190461.75</v>
      </c>
      <c r="I2740" s="14">
        <f>IF(F2740="GHS",H2740,H2740*Assumptions!$B$4)</f>
        <v>110056986.90000001</v>
      </c>
      <c r="J2740" s="15" t="str">
        <f>INDEX(Assumptions!$B$8:$B$12,MATCH(B2740,Assumptions!$A$8:$A$12,0))</f>
        <v>Fair Value Less Costs to Sell</v>
      </c>
      <c r="K2740" s="16">
        <f>G2740/(1-INDEX(Assumptions!$D$8:$D$12,MATCH(B2740,Assumptions!$A$8:$A$12,0)))</f>
        <v>5423.920454545455</v>
      </c>
      <c r="L2740" s="16">
        <f t="shared" si="295"/>
        <v>143.19149999999999</v>
      </c>
      <c r="M2740" s="16">
        <f t="shared" si="296"/>
        <v>271.19602272727275</v>
      </c>
      <c r="N2740" s="14">
        <f>E2740*(K2740-L2740-M2740)*IF(F2740="GHS",1,Assumptions!$B$4)</f>
        <v>115509810.34186366</v>
      </c>
      <c r="O2740" s="15">
        <f t="shared" ca="1" si="297"/>
        <v>231</v>
      </c>
      <c r="P2740" s="15" t="str">
        <f t="shared" ca="1" si="298"/>
        <v>181-365d</v>
      </c>
      <c r="Q2740" s="17">
        <f ca="1">IF(P2740="0-90d",0,IF(P2740="91-180d",INDEX(Assumptions!$F$8:$F$12,MATCH(B2740,Assumptions!$A$8:$A$12,0)),IF(P2740="181-365d",INDEX(Assumptions!$G$8:$G$12,MATCH(B2740,Assumptions!$A$8:$A$12,0)),INDEX(Assumptions!$H$8:$H$12,MATCH(B2740,Assumptions!$A$8:$A$12,0)))))</f>
        <v>0.1</v>
      </c>
      <c r="R2740" s="14">
        <f t="shared" ca="1" si="299"/>
        <v>11005698.690000001</v>
      </c>
      <c r="S2740" s="14">
        <f t="shared" ca="1" si="300"/>
        <v>99051288.210000008</v>
      </c>
      <c r="T2740" s="11" t="s">
        <v>25</v>
      </c>
      <c r="U2740" s="18" t="s">
        <v>26</v>
      </c>
    </row>
    <row r="2741" spans="1:21" ht="15" customHeight="1" x14ac:dyDescent="0.15">
      <c r="A2741" s="10" t="s">
        <v>2789</v>
      </c>
      <c r="B2741" s="11" t="s">
        <v>28</v>
      </c>
      <c r="C2741" s="11" t="s">
        <v>38</v>
      </c>
      <c r="D2741" s="12">
        <v>46078</v>
      </c>
      <c r="E2741" s="11">
        <v>3396</v>
      </c>
      <c r="F2741" s="11" t="s">
        <v>24</v>
      </c>
      <c r="G2741" s="13">
        <v>9549.9599999999991</v>
      </c>
      <c r="H2741" s="14">
        <f t="shared" si="294"/>
        <v>32431664.159999996</v>
      </c>
      <c r="I2741" s="14">
        <f>IF(F2741="GHS",H2741,H2741*Assumptions!$B$4)</f>
        <v>350261972.92799997</v>
      </c>
      <c r="J2741" s="15" t="str">
        <f>INDEX(Assumptions!$B$8:$B$12,MATCH(B2741,Assumptions!$A$8:$A$12,0))</f>
        <v>Fair Value Less Costs to Sell</v>
      </c>
      <c r="K2741" s="16">
        <f>G2741/(1-INDEX(Assumptions!$D$8:$D$12,MATCH(B2741,Assumptions!$A$8:$A$12,0)))</f>
        <v>10852.227272727272</v>
      </c>
      <c r="L2741" s="16">
        <f t="shared" si="295"/>
        <v>286.49879999999996</v>
      </c>
      <c r="M2741" s="16">
        <f t="shared" si="296"/>
        <v>542.61136363636365</v>
      </c>
      <c r="N2741" s="14">
        <f>E2741*(K2741-L2741-M2741)*IF(F2741="GHS",1,Assumptions!$B$4)</f>
        <v>367615861.58670545</v>
      </c>
      <c r="O2741" s="15">
        <f t="shared" ca="1" si="297"/>
        <v>208</v>
      </c>
      <c r="P2741" s="15" t="str">
        <f t="shared" ca="1" si="298"/>
        <v>181-365d</v>
      </c>
      <c r="Q2741" s="17">
        <f ca="1">IF(P2741="0-90d",0,IF(P2741="91-180d",INDEX(Assumptions!$F$8:$F$12,MATCH(B2741,Assumptions!$A$8:$A$12,0)),IF(P2741="181-365d",INDEX(Assumptions!$G$8:$G$12,MATCH(B2741,Assumptions!$A$8:$A$12,0)),INDEX(Assumptions!$H$8:$H$12,MATCH(B2741,Assumptions!$A$8:$A$12,0)))))</f>
        <v>0.1</v>
      </c>
      <c r="R2741" s="14">
        <f t="shared" ca="1" si="299"/>
        <v>35026197.292800002</v>
      </c>
      <c r="S2741" s="14">
        <f t="shared" ca="1" si="300"/>
        <v>315235775.63519996</v>
      </c>
      <c r="T2741" s="11" t="s">
        <v>25</v>
      </c>
      <c r="U2741" s="18" t="s">
        <v>36</v>
      </c>
    </row>
    <row r="2742" spans="1:21" ht="15" customHeight="1" x14ac:dyDescent="0.15">
      <c r="A2742" s="10" t="s">
        <v>2790</v>
      </c>
      <c r="B2742" s="11" t="s">
        <v>41</v>
      </c>
      <c r="C2742" s="11" t="s">
        <v>115</v>
      </c>
      <c r="D2742" s="12">
        <v>45974</v>
      </c>
      <c r="E2742" s="11">
        <v>1092</v>
      </c>
      <c r="F2742" s="11" t="s">
        <v>33</v>
      </c>
      <c r="G2742" s="13">
        <v>374.97</v>
      </c>
      <c r="H2742" s="14">
        <f t="shared" si="294"/>
        <v>409467.24000000005</v>
      </c>
      <c r="I2742" s="14">
        <f>IF(F2742="GHS",H2742,H2742*Assumptions!$B$4)</f>
        <v>409467.24000000005</v>
      </c>
      <c r="J2742" s="15" t="str">
        <f>INDEX(Assumptions!$B$8:$B$12,MATCH(B2742,Assumptions!$A$8:$A$12,0))</f>
        <v>Weighted Average</v>
      </c>
      <c r="K2742" s="16">
        <f>G2742/(1-INDEX(Assumptions!$D$8:$D$12,MATCH(B2742,Assumptions!$A$8:$A$12,0)))</f>
        <v>576.87692307692305</v>
      </c>
      <c r="L2742" s="16">
        <f t="shared" si="295"/>
        <v>11.2491</v>
      </c>
      <c r="M2742" s="16">
        <f t="shared" si="296"/>
        <v>28.843846153846155</v>
      </c>
      <c r="N2742" s="14">
        <f>E2742*(K2742-L2742-M2742)*IF(F2742="GHS",1,Assumptions!$B$4)</f>
        <v>586168.10279999999</v>
      </c>
      <c r="O2742" s="15">
        <f t="shared" ca="1" si="297"/>
        <v>312</v>
      </c>
      <c r="P2742" s="15" t="str">
        <f t="shared" ca="1" si="298"/>
        <v>181-365d</v>
      </c>
      <c r="Q2742" s="17">
        <f ca="1">IF(P2742="0-90d",0,IF(P2742="91-180d",INDEX(Assumptions!$F$8:$F$12,MATCH(B2742,Assumptions!$A$8:$A$12,0)),IF(P2742="181-365d",INDEX(Assumptions!$G$8:$G$12,MATCH(B2742,Assumptions!$A$8:$A$12,0)),INDEX(Assumptions!$H$8:$H$12,MATCH(B2742,Assumptions!$A$8:$A$12,0)))))</f>
        <v>0.35</v>
      </c>
      <c r="R2742" s="14">
        <f t="shared" ca="1" si="299"/>
        <v>143313.53400000001</v>
      </c>
      <c r="S2742" s="14">
        <f t="shared" ca="1" si="300"/>
        <v>266153.70600000001</v>
      </c>
      <c r="T2742" s="11" t="s">
        <v>25</v>
      </c>
      <c r="U2742" s="18" t="s">
        <v>26</v>
      </c>
    </row>
    <row r="2743" spans="1:21" ht="15" customHeight="1" x14ac:dyDescent="0.15">
      <c r="A2743" s="10" t="s">
        <v>2791</v>
      </c>
      <c r="B2743" s="11" t="s">
        <v>41</v>
      </c>
      <c r="C2743" s="11" t="s">
        <v>49</v>
      </c>
      <c r="D2743" s="12">
        <v>46142</v>
      </c>
      <c r="E2743" s="11">
        <v>4723</v>
      </c>
      <c r="F2743" s="11" t="s">
        <v>33</v>
      </c>
      <c r="G2743" s="13">
        <v>393.73</v>
      </c>
      <c r="H2743" s="14">
        <f t="shared" si="294"/>
        <v>1859586.79</v>
      </c>
      <c r="I2743" s="14">
        <f>IF(F2743="GHS",H2743,H2743*Assumptions!$B$4)</f>
        <v>1859586.79</v>
      </c>
      <c r="J2743" s="15" t="str">
        <f>INDEX(Assumptions!$B$8:$B$12,MATCH(B2743,Assumptions!$A$8:$A$12,0))</f>
        <v>Weighted Average</v>
      </c>
      <c r="K2743" s="16">
        <f>G2743/(1-INDEX(Assumptions!$D$8:$D$12,MATCH(B2743,Assumptions!$A$8:$A$12,0)))</f>
        <v>605.73846153846159</v>
      </c>
      <c r="L2743" s="16">
        <f t="shared" si="295"/>
        <v>11.8119</v>
      </c>
      <c r="M2743" s="16">
        <f t="shared" si="296"/>
        <v>30.286923076923081</v>
      </c>
      <c r="N2743" s="14">
        <f>E2743*(K2743-L2743-M2743)*IF(F2743="GHS",1,Assumptions!$B$4)</f>
        <v>2662070.0124538462</v>
      </c>
      <c r="O2743" s="15">
        <f t="shared" ca="1" si="297"/>
        <v>144</v>
      </c>
      <c r="P2743" s="15" t="str">
        <f t="shared" ca="1" si="298"/>
        <v>91-180d</v>
      </c>
      <c r="Q2743" s="17">
        <f ca="1">IF(P2743="0-90d",0,IF(P2743="91-180d",INDEX(Assumptions!$F$8:$F$12,MATCH(B2743,Assumptions!$A$8:$A$12,0)),IF(P2743="181-365d",INDEX(Assumptions!$G$8:$G$12,MATCH(B2743,Assumptions!$A$8:$A$12,0)),INDEX(Assumptions!$H$8:$H$12,MATCH(B2743,Assumptions!$A$8:$A$12,0)))))</f>
        <v>0.1</v>
      </c>
      <c r="R2743" s="14">
        <f t="shared" ca="1" si="299"/>
        <v>185958.679</v>
      </c>
      <c r="S2743" s="14">
        <f t="shared" si="300"/>
        <v>0</v>
      </c>
      <c r="T2743" s="11" t="s">
        <v>39</v>
      </c>
      <c r="U2743" s="18" t="s">
        <v>26</v>
      </c>
    </row>
    <row r="2744" spans="1:21" ht="15" customHeight="1" x14ac:dyDescent="0.15">
      <c r="A2744" s="10" t="s">
        <v>2792</v>
      </c>
      <c r="B2744" s="11" t="s">
        <v>28</v>
      </c>
      <c r="C2744" s="11" t="s">
        <v>35</v>
      </c>
      <c r="D2744" s="12">
        <v>45840</v>
      </c>
      <c r="E2744" s="11">
        <v>4646</v>
      </c>
      <c r="F2744" s="11" t="s">
        <v>24</v>
      </c>
      <c r="G2744" s="13">
        <v>8552.33</v>
      </c>
      <c r="H2744" s="14">
        <f t="shared" si="294"/>
        <v>39734125.18</v>
      </c>
      <c r="I2744" s="14">
        <f>IF(F2744="GHS",H2744,H2744*Assumptions!$B$4)</f>
        <v>429128551.94400001</v>
      </c>
      <c r="J2744" s="15" t="str">
        <f>INDEX(Assumptions!$B$8:$B$12,MATCH(B2744,Assumptions!$A$8:$A$12,0))</f>
        <v>Fair Value Less Costs to Sell</v>
      </c>
      <c r="K2744" s="16">
        <f>G2744/(1-INDEX(Assumptions!$D$8:$D$12,MATCH(B2744,Assumptions!$A$8:$A$12,0)))</f>
        <v>9718.556818181818</v>
      </c>
      <c r="L2744" s="16">
        <f t="shared" si="295"/>
        <v>256.56989999999996</v>
      </c>
      <c r="M2744" s="16">
        <f t="shared" si="296"/>
        <v>485.92784090909095</v>
      </c>
      <c r="N2744" s="14">
        <f>E2744*(K2744-L2744-M2744)*IF(F2744="GHS",1,Assumptions!$B$4)</f>
        <v>450389921.10849816</v>
      </c>
      <c r="O2744" s="15">
        <f t="shared" ca="1" si="297"/>
        <v>446</v>
      </c>
      <c r="P2744" s="15" t="str">
        <f t="shared" ca="1" si="298"/>
        <v>365d+</v>
      </c>
      <c r="Q2744" s="17">
        <f ca="1">IF(P2744="0-90d",0,IF(P2744="91-180d",INDEX(Assumptions!$F$8:$F$12,MATCH(B2744,Assumptions!$A$8:$A$12,0)),IF(P2744="181-365d",INDEX(Assumptions!$G$8:$G$12,MATCH(B2744,Assumptions!$A$8:$A$12,0)),INDEX(Assumptions!$H$8:$H$12,MATCH(B2744,Assumptions!$A$8:$A$12,0)))))</f>
        <v>0.4</v>
      </c>
      <c r="R2744" s="14">
        <f t="shared" ca="1" si="299"/>
        <v>171651420.77760002</v>
      </c>
      <c r="S2744" s="14">
        <f t="shared" ca="1" si="300"/>
        <v>257477131.16639999</v>
      </c>
      <c r="T2744" s="11" t="s">
        <v>25</v>
      </c>
      <c r="U2744" s="18" t="s">
        <v>26</v>
      </c>
    </row>
    <row r="2745" spans="1:21" ht="15" customHeight="1" x14ac:dyDescent="0.15">
      <c r="A2745" s="10" t="s">
        <v>2793</v>
      </c>
      <c r="B2745" s="11" t="s">
        <v>41</v>
      </c>
      <c r="C2745" s="11" t="s">
        <v>42</v>
      </c>
      <c r="D2745" s="12">
        <v>46104</v>
      </c>
      <c r="E2745" s="11">
        <v>1871</v>
      </c>
      <c r="F2745" s="11" t="s">
        <v>33</v>
      </c>
      <c r="G2745" s="13">
        <v>449.61</v>
      </c>
      <c r="H2745" s="14">
        <f t="shared" si="294"/>
        <v>841220.31</v>
      </c>
      <c r="I2745" s="14">
        <f>IF(F2745="GHS",H2745,H2745*Assumptions!$B$4)</f>
        <v>841220.31</v>
      </c>
      <c r="J2745" s="15" t="str">
        <f>INDEX(Assumptions!$B$8:$B$12,MATCH(B2745,Assumptions!$A$8:$A$12,0))</f>
        <v>Weighted Average</v>
      </c>
      <c r="K2745" s="16">
        <f>G2745/(1-INDEX(Assumptions!$D$8:$D$12,MATCH(B2745,Assumptions!$A$8:$A$12,0)))</f>
        <v>691.70769230769235</v>
      </c>
      <c r="L2745" s="16">
        <f t="shared" si="295"/>
        <v>13.488300000000001</v>
      </c>
      <c r="M2745" s="16">
        <f t="shared" si="296"/>
        <v>34.585384615384619</v>
      </c>
      <c r="N2745" s="14">
        <f>E2745*(K2745-L2745-M2745)*IF(F2745="GHS",1,Assumptions!$B$4)</f>
        <v>1204239.2283923076</v>
      </c>
      <c r="O2745" s="15">
        <f t="shared" ca="1" si="297"/>
        <v>182</v>
      </c>
      <c r="P2745" s="15" t="str">
        <f t="shared" ca="1" si="298"/>
        <v>181-365d</v>
      </c>
      <c r="Q2745" s="17">
        <f ca="1">IF(P2745="0-90d",0,IF(P2745="91-180d",INDEX(Assumptions!$F$8:$F$12,MATCH(B2745,Assumptions!$A$8:$A$12,0)),IF(P2745="181-365d",INDEX(Assumptions!$G$8:$G$12,MATCH(B2745,Assumptions!$A$8:$A$12,0)),INDEX(Assumptions!$H$8:$H$12,MATCH(B2745,Assumptions!$A$8:$A$12,0)))))</f>
        <v>0.35</v>
      </c>
      <c r="R2745" s="14">
        <f t="shared" ca="1" si="299"/>
        <v>294427.10849999997</v>
      </c>
      <c r="S2745" s="14">
        <f t="shared" ca="1" si="300"/>
        <v>546793.20150000008</v>
      </c>
      <c r="T2745" s="11" t="s">
        <v>25</v>
      </c>
      <c r="U2745" s="18" t="s">
        <v>36</v>
      </c>
    </row>
    <row r="2746" spans="1:21" ht="15" customHeight="1" x14ac:dyDescent="0.15">
      <c r="A2746" s="10" t="s">
        <v>2794</v>
      </c>
      <c r="B2746" s="11" t="s">
        <v>31</v>
      </c>
      <c r="C2746" s="11" t="s">
        <v>76</v>
      </c>
      <c r="D2746" s="12">
        <v>46011</v>
      </c>
      <c r="E2746" s="11">
        <v>649</v>
      </c>
      <c r="F2746" s="11" t="s">
        <v>33</v>
      </c>
      <c r="G2746" s="13">
        <v>2692.68</v>
      </c>
      <c r="H2746" s="14">
        <f t="shared" si="294"/>
        <v>1747549.3199999998</v>
      </c>
      <c r="I2746" s="14">
        <f>IF(F2746="GHS",H2746,H2746*Assumptions!$B$4)</f>
        <v>1747549.3199999998</v>
      </c>
      <c r="J2746" s="15" t="str">
        <f>INDEX(Assumptions!$B$8:$B$12,MATCH(B2746,Assumptions!$A$8:$A$12,0))</f>
        <v>Weighted Average</v>
      </c>
      <c r="K2746" s="16">
        <f>G2746/(1-INDEX(Assumptions!$D$8:$D$12,MATCH(B2746,Assumptions!$A$8:$A$12,0)))</f>
        <v>3739.833333333333</v>
      </c>
      <c r="L2746" s="16">
        <f t="shared" si="295"/>
        <v>80.780399999999986</v>
      </c>
      <c r="M2746" s="16">
        <f t="shared" si="296"/>
        <v>186.99166666666667</v>
      </c>
      <c r="N2746" s="14">
        <f>E2746*(K2746-L2746-M2746)*IF(F2746="GHS",1,Assumptions!$B$4)</f>
        <v>2253367.7620666665</v>
      </c>
      <c r="O2746" s="15">
        <f t="shared" ca="1" si="297"/>
        <v>275</v>
      </c>
      <c r="P2746" s="15" t="str">
        <f t="shared" ca="1" si="298"/>
        <v>181-365d</v>
      </c>
      <c r="Q2746" s="17">
        <f ca="1">IF(P2746="0-90d",0,IF(P2746="91-180d",INDEX(Assumptions!$F$8:$F$12,MATCH(B2746,Assumptions!$A$8:$A$12,0)),IF(P2746="181-365d",INDEX(Assumptions!$G$8:$G$12,MATCH(B2746,Assumptions!$A$8:$A$12,0)),INDEX(Assumptions!$H$8:$H$12,MATCH(B2746,Assumptions!$A$8:$A$12,0)))))</f>
        <v>0.2</v>
      </c>
      <c r="R2746" s="14">
        <f t="shared" ca="1" si="299"/>
        <v>349509.864</v>
      </c>
      <c r="S2746" s="14">
        <f t="shared" ca="1" si="300"/>
        <v>1398039.4559999998</v>
      </c>
      <c r="T2746" s="11" t="s">
        <v>25</v>
      </c>
      <c r="U2746" s="18" t="s">
        <v>26</v>
      </c>
    </row>
    <row r="2747" spans="1:21" ht="15" customHeight="1" x14ac:dyDescent="0.15">
      <c r="A2747" s="10" t="s">
        <v>2795</v>
      </c>
      <c r="B2747" s="11" t="s">
        <v>28</v>
      </c>
      <c r="C2747" s="11" t="s">
        <v>35</v>
      </c>
      <c r="D2747" s="12">
        <v>45874</v>
      </c>
      <c r="E2747" s="11">
        <v>57</v>
      </c>
      <c r="F2747" s="11" t="s">
        <v>24</v>
      </c>
      <c r="G2747" s="13">
        <v>3740.65</v>
      </c>
      <c r="H2747" s="14">
        <f t="shared" si="294"/>
        <v>213217.05000000002</v>
      </c>
      <c r="I2747" s="14">
        <f>IF(F2747="GHS",H2747,H2747*Assumptions!$B$4)</f>
        <v>2302744.14</v>
      </c>
      <c r="J2747" s="15" t="str">
        <f>INDEX(Assumptions!$B$8:$B$12,MATCH(B2747,Assumptions!$A$8:$A$12,0))</f>
        <v>Fair Value Less Costs to Sell</v>
      </c>
      <c r="K2747" s="16">
        <f>G2747/(1-INDEX(Assumptions!$D$8:$D$12,MATCH(B2747,Assumptions!$A$8:$A$12,0)))</f>
        <v>4250.738636363636</v>
      </c>
      <c r="L2747" s="16">
        <f t="shared" si="295"/>
        <v>112.2195</v>
      </c>
      <c r="M2747" s="16">
        <f t="shared" si="296"/>
        <v>212.53693181818181</v>
      </c>
      <c r="N2747" s="14">
        <f>E2747*(K2747-L2747-M2747)*IF(F2747="GHS",1,Assumptions!$B$4)</f>
        <v>2416834.6451181816</v>
      </c>
      <c r="O2747" s="15">
        <f t="shared" ca="1" si="297"/>
        <v>412</v>
      </c>
      <c r="P2747" s="15" t="str">
        <f t="shared" ca="1" si="298"/>
        <v>365d+</v>
      </c>
      <c r="Q2747" s="17">
        <f ca="1">IF(P2747="0-90d",0,IF(P2747="91-180d",INDEX(Assumptions!$F$8:$F$12,MATCH(B2747,Assumptions!$A$8:$A$12,0)),IF(P2747="181-365d",INDEX(Assumptions!$G$8:$G$12,MATCH(B2747,Assumptions!$A$8:$A$12,0)),INDEX(Assumptions!$H$8:$H$12,MATCH(B2747,Assumptions!$A$8:$A$12,0)))))</f>
        <v>0.4</v>
      </c>
      <c r="R2747" s="14">
        <f t="shared" ca="1" si="299"/>
        <v>921097.65600000008</v>
      </c>
      <c r="S2747" s="14">
        <f t="shared" ca="1" si="300"/>
        <v>1381646.4840000002</v>
      </c>
      <c r="T2747" s="11" t="s">
        <v>25</v>
      </c>
      <c r="U2747" s="18" t="s">
        <v>26</v>
      </c>
    </row>
    <row r="2748" spans="1:21" ht="15" customHeight="1" x14ac:dyDescent="0.15">
      <c r="A2748" s="10" t="s">
        <v>2796</v>
      </c>
      <c r="B2748" s="11" t="s">
        <v>22</v>
      </c>
      <c r="C2748" s="11" t="s">
        <v>61</v>
      </c>
      <c r="D2748" s="12">
        <v>46197</v>
      </c>
      <c r="E2748" s="11">
        <v>1409</v>
      </c>
      <c r="F2748" s="11" t="s">
        <v>24</v>
      </c>
      <c r="G2748" s="13">
        <v>13137.65</v>
      </c>
      <c r="H2748" s="14">
        <f t="shared" si="294"/>
        <v>18510948.849999998</v>
      </c>
      <c r="I2748" s="14">
        <f>IF(F2748="GHS",H2748,H2748*Assumptions!$B$4)</f>
        <v>199918247.57999998</v>
      </c>
      <c r="J2748" s="15" t="str">
        <f>INDEX(Assumptions!$B$8:$B$12,MATCH(B2748,Assumptions!$A$8:$A$12,0))</f>
        <v>FIFO</v>
      </c>
      <c r="K2748" s="16">
        <f>G2748/(1-INDEX(Assumptions!$D$8:$D$12,MATCH(B2748,Assumptions!$A$8:$A$12,0)))</f>
        <v>16021.524390243902</v>
      </c>
      <c r="L2748" s="16">
        <f t="shared" si="295"/>
        <v>394.12949999999995</v>
      </c>
      <c r="M2748" s="16">
        <f t="shared" si="296"/>
        <v>801.07621951219517</v>
      </c>
      <c r="N2748" s="14">
        <f>E2748*(K2748-L2748-M2748)*IF(F2748="GHS",1,Assumptions!$B$4)</f>
        <v>225615056.47625855</v>
      </c>
      <c r="O2748" s="15">
        <f t="shared" ca="1" si="297"/>
        <v>89</v>
      </c>
      <c r="P2748" s="15" t="str">
        <f t="shared" ca="1" si="298"/>
        <v>0-90d</v>
      </c>
      <c r="Q2748" s="17">
        <f ca="1">IF(P2748="0-90d",0,IF(P2748="91-180d",INDEX(Assumptions!$F$8:$F$12,MATCH(B2748,Assumptions!$A$8:$A$12,0)),IF(P2748="181-365d",INDEX(Assumptions!$G$8:$G$12,MATCH(B2748,Assumptions!$A$8:$A$12,0)),INDEX(Assumptions!$H$8:$H$12,MATCH(B2748,Assumptions!$A$8:$A$12,0)))))</f>
        <v>0</v>
      </c>
      <c r="R2748" s="14">
        <f t="shared" ca="1" si="299"/>
        <v>0</v>
      </c>
      <c r="S2748" s="14">
        <f t="shared" ca="1" si="300"/>
        <v>199918247.57999998</v>
      </c>
      <c r="T2748" s="11" t="s">
        <v>25</v>
      </c>
      <c r="U2748" s="18" t="s">
        <v>26</v>
      </c>
    </row>
    <row r="2749" spans="1:21" ht="15" customHeight="1" x14ac:dyDescent="0.15">
      <c r="A2749" s="10" t="s">
        <v>2797</v>
      </c>
      <c r="B2749" s="11" t="s">
        <v>31</v>
      </c>
      <c r="C2749" s="11" t="s">
        <v>63</v>
      </c>
      <c r="D2749" s="12">
        <v>46196</v>
      </c>
      <c r="E2749" s="11">
        <v>2274</v>
      </c>
      <c r="F2749" s="11" t="s">
        <v>33</v>
      </c>
      <c r="G2749" s="13">
        <v>1665.33</v>
      </c>
      <c r="H2749" s="14">
        <f t="shared" si="294"/>
        <v>3786960.42</v>
      </c>
      <c r="I2749" s="14">
        <f>IF(F2749="GHS",H2749,H2749*Assumptions!$B$4)</f>
        <v>3786960.42</v>
      </c>
      <c r="J2749" s="15" t="str">
        <f>INDEX(Assumptions!$B$8:$B$12,MATCH(B2749,Assumptions!$A$8:$A$12,0))</f>
        <v>Weighted Average</v>
      </c>
      <c r="K2749" s="16">
        <f>G2749/(1-INDEX(Assumptions!$D$8:$D$12,MATCH(B2749,Assumptions!$A$8:$A$12,0)))</f>
        <v>2312.9583333333335</v>
      </c>
      <c r="L2749" s="16">
        <f t="shared" si="295"/>
        <v>49.959899999999998</v>
      </c>
      <c r="M2749" s="16">
        <f t="shared" si="296"/>
        <v>115.64791666666667</v>
      </c>
      <c r="N2749" s="14">
        <f>E2749*(K2749-L2749-M2749)*IF(F2749="GHS",1,Assumptions!$B$4)</f>
        <v>4883075.0749000004</v>
      </c>
      <c r="O2749" s="15">
        <f t="shared" ca="1" si="297"/>
        <v>90</v>
      </c>
      <c r="P2749" s="15" t="str">
        <f t="shared" ca="1" si="298"/>
        <v>0-90d</v>
      </c>
      <c r="Q2749" s="17">
        <f ca="1">IF(P2749="0-90d",0,IF(P2749="91-180d",INDEX(Assumptions!$F$8:$F$12,MATCH(B2749,Assumptions!$A$8:$A$12,0)),IF(P2749="181-365d",INDEX(Assumptions!$G$8:$G$12,MATCH(B2749,Assumptions!$A$8:$A$12,0)),INDEX(Assumptions!$H$8:$H$12,MATCH(B2749,Assumptions!$A$8:$A$12,0)))))</f>
        <v>0</v>
      </c>
      <c r="R2749" s="14">
        <f t="shared" ca="1" si="299"/>
        <v>0</v>
      </c>
      <c r="S2749" s="14">
        <f t="shared" ca="1" si="300"/>
        <v>3786960.42</v>
      </c>
      <c r="T2749" s="11" t="s">
        <v>25</v>
      </c>
      <c r="U2749" s="18" t="s">
        <v>26</v>
      </c>
    </row>
    <row r="2750" spans="1:21" ht="15" customHeight="1" x14ac:dyDescent="0.15">
      <c r="A2750" s="10" t="s">
        <v>2798</v>
      </c>
      <c r="B2750" s="11" t="s">
        <v>22</v>
      </c>
      <c r="C2750" s="11" t="s">
        <v>23</v>
      </c>
      <c r="D2750" s="12">
        <v>46180</v>
      </c>
      <c r="E2750" s="11">
        <v>2104</v>
      </c>
      <c r="F2750" s="11" t="s">
        <v>24</v>
      </c>
      <c r="G2750" s="13">
        <v>38909.43</v>
      </c>
      <c r="H2750" s="14">
        <f t="shared" si="294"/>
        <v>81865440.719999999</v>
      </c>
      <c r="I2750" s="14">
        <f>IF(F2750="GHS",H2750,H2750*Assumptions!$B$4)</f>
        <v>884146759.77600002</v>
      </c>
      <c r="J2750" s="15" t="str">
        <f>INDEX(Assumptions!$B$8:$B$12,MATCH(B2750,Assumptions!$A$8:$A$12,0))</f>
        <v>FIFO</v>
      </c>
      <c r="K2750" s="16">
        <f>G2750/(1-INDEX(Assumptions!$D$8:$D$12,MATCH(B2750,Assumptions!$A$8:$A$12,0)))</f>
        <v>47450.524390243896</v>
      </c>
      <c r="L2750" s="16">
        <f t="shared" si="295"/>
        <v>1167.2828999999999</v>
      </c>
      <c r="M2750" s="16">
        <f t="shared" si="296"/>
        <v>2372.526219512195</v>
      </c>
      <c r="N2750" s="14">
        <f>E2750*(K2750-L2750-M2750)*IF(F2750="GHS",1,Assumptions!$B$4)</f>
        <v>997791965.23989058</v>
      </c>
      <c r="O2750" s="15">
        <f t="shared" ca="1" si="297"/>
        <v>106</v>
      </c>
      <c r="P2750" s="15" t="str">
        <f t="shared" ca="1" si="298"/>
        <v>91-180d</v>
      </c>
      <c r="Q2750" s="17">
        <f ca="1">IF(P2750="0-90d",0,IF(P2750="91-180d",INDEX(Assumptions!$F$8:$F$12,MATCH(B2750,Assumptions!$A$8:$A$12,0)),IF(P2750="181-365d",INDEX(Assumptions!$G$8:$G$12,MATCH(B2750,Assumptions!$A$8:$A$12,0)),INDEX(Assumptions!$H$8:$H$12,MATCH(B2750,Assumptions!$A$8:$A$12,0)))))</f>
        <v>0.03</v>
      </c>
      <c r="R2750" s="14">
        <f t="shared" ca="1" si="299"/>
        <v>26524402.793279998</v>
      </c>
      <c r="S2750" s="14">
        <f t="shared" ca="1" si="300"/>
        <v>857622356.98272002</v>
      </c>
      <c r="T2750" s="11" t="s">
        <v>25</v>
      </c>
      <c r="U2750" s="18" t="s">
        <v>26</v>
      </c>
    </row>
    <row r="2751" spans="1:21" ht="15" customHeight="1" x14ac:dyDescent="0.15">
      <c r="A2751" s="10" t="s">
        <v>2799</v>
      </c>
      <c r="B2751" s="11" t="s">
        <v>31</v>
      </c>
      <c r="C2751" s="11" t="s">
        <v>63</v>
      </c>
      <c r="D2751" s="12">
        <v>46223</v>
      </c>
      <c r="E2751" s="11">
        <v>4596</v>
      </c>
      <c r="F2751" s="11" t="s">
        <v>33</v>
      </c>
      <c r="G2751" s="13">
        <v>3434.68</v>
      </c>
      <c r="H2751" s="14">
        <f t="shared" si="294"/>
        <v>15785789.279999999</v>
      </c>
      <c r="I2751" s="14">
        <f>IF(F2751="GHS",H2751,H2751*Assumptions!$B$4)</f>
        <v>15785789.279999999</v>
      </c>
      <c r="J2751" s="15" t="str">
        <f>INDEX(Assumptions!$B$8:$B$12,MATCH(B2751,Assumptions!$A$8:$A$12,0))</f>
        <v>Weighted Average</v>
      </c>
      <c r="K2751" s="16">
        <f>G2751/(1-INDEX(Assumptions!$D$8:$D$12,MATCH(B2751,Assumptions!$A$8:$A$12,0)))</f>
        <v>4770.3888888888887</v>
      </c>
      <c r="L2751" s="16">
        <f t="shared" si="295"/>
        <v>103.04039999999999</v>
      </c>
      <c r="M2751" s="16">
        <f t="shared" si="296"/>
        <v>238.51944444444445</v>
      </c>
      <c r="N2751" s="14">
        <f>E2751*(K2751-L2751-M2751)*IF(F2751="GHS",1,Assumptions!$B$4)</f>
        <v>20354898.288266666</v>
      </c>
      <c r="O2751" s="15">
        <f t="shared" ca="1" si="297"/>
        <v>63</v>
      </c>
      <c r="P2751" s="15" t="str">
        <f t="shared" ca="1" si="298"/>
        <v>0-90d</v>
      </c>
      <c r="Q2751" s="17">
        <f ca="1">IF(P2751="0-90d",0,IF(P2751="91-180d",INDEX(Assumptions!$F$8:$F$12,MATCH(B2751,Assumptions!$A$8:$A$12,0)),IF(P2751="181-365d",INDEX(Assumptions!$G$8:$G$12,MATCH(B2751,Assumptions!$A$8:$A$12,0)),INDEX(Assumptions!$H$8:$H$12,MATCH(B2751,Assumptions!$A$8:$A$12,0)))))</f>
        <v>0</v>
      </c>
      <c r="R2751" s="14">
        <f t="shared" ca="1" si="299"/>
        <v>0</v>
      </c>
      <c r="S2751" s="14">
        <f t="shared" ca="1" si="300"/>
        <v>15785789.279999999</v>
      </c>
      <c r="T2751" s="11" t="s">
        <v>25</v>
      </c>
      <c r="U2751" s="18" t="s">
        <v>26</v>
      </c>
    </row>
    <row r="2752" spans="1:21" ht="15" customHeight="1" x14ac:dyDescent="0.15">
      <c r="A2752" s="10" t="s">
        <v>2800</v>
      </c>
      <c r="B2752" s="11" t="s">
        <v>31</v>
      </c>
      <c r="C2752" s="11" t="s">
        <v>76</v>
      </c>
      <c r="D2752" s="12">
        <v>46140</v>
      </c>
      <c r="E2752" s="11">
        <v>1992</v>
      </c>
      <c r="F2752" s="11" t="s">
        <v>33</v>
      </c>
      <c r="G2752" s="13">
        <v>1298.79</v>
      </c>
      <c r="H2752" s="14">
        <f t="shared" si="294"/>
        <v>2587189.6799999997</v>
      </c>
      <c r="I2752" s="14">
        <f>IF(F2752="GHS",H2752,H2752*Assumptions!$B$4)</f>
        <v>2587189.6799999997</v>
      </c>
      <c r="J2752" s="15" t="str">
        <f>INDEX(Assumptions!$B$8:$B$12,MATCH(B2752,Assumptions!$A$8:$A$12,0))</f>
        <v>Weighted Average</v>
      </c>
      <c r="K2752" s="16">
        <f>G2752/(1-INDEX(Assumptions!$D$8:$D$12,MATCH(B2752,Assumptions!$A$8:$A$12,0)))</f>
        <v>1803.875</v>
      </c>
      <c r="L2752" s="16">
        <f t="shared" si="295"/>
        <v>38.963699999999996</v>
      </c>
      <c r="M2752" s="16">
        <f t="shared" si="296"/>
        <v>90.193750000000009</v>
      </c>
      <c r="N2752" s="14">
        <f>E2752*(K2752-L2752-M2752)*IF(F2752="GHS",1,Assumptions!$B$4)</f>
        <v>3336037.3596000001</v>
      </c>
      <c r="O2752" s="15">
        <f t="shared" ca="1" si="297"/>
        <v>146</v>
      </c>
      <c r="P2752" s="15" t="str">
        <f t="shared" ca="1" si="298"/>
        <v>91-180d</v>
      </c>
      <c r="Q2752" s="17">
        <f ca="1">IF(P2752="0-90d",0,IF(P2752="91-180d",INDEX(Assumptions!$F$8:$F$12,MATCH(B2752,Assumptions!$A$8:$A$12,0)),IF(P2752="181-365d",INDEX(Assumptions!$G$8:$G$12,MATCH(B2752,Assumptions!$A$8:$A$12,0)),INDEX(Assumptions!$H$8:$H$12,MATCH(B2752,Assumptions!$A$8:$A$12,0)))))</f>
        <v>0.05</v>
      </c>
      <c r="R2752" s="14">
        <f t="shared" ca="1" si="299"/>
        <v>129359.484</v>
      </c>
      <c r="S2752" s="14">
        <f t="shared" si="300"/>
        <v>0</v>
      </c>
      <c r="T2752" s="11" t="s">
        <v>39</v>
      </c>
      <c r="U2752" s="18" t="s">
        <v>26</v>
      </c>
    </row>
    <row r="2753" spans="1:21" ht="15" customHeight="1" x14ac:dyDescent="0.15">
      <c r="A2753" s="10" t="s">
        <v>2801</v>
      </c>
      <c r="B2753" s="11" t="s">
        <v>31</v>
      </c>
      <c r="C2753" s="11" t="s">
        <v>32</v>
      </c>
      <c r="D2753" s="12">
        <v>46202</v>
      </c>
      <c r="E2753" s="11">
        <v>4237</v>
      </c>
      <c r="F2753" s="11" t="s">
        <v>33</v>
      </c>
      <c r="G2753" s="13">
        <v>7969.87</v>
      </c>
      <c r="H2753" s="14">
        <f t="shared" si="294"/>
        <v>33768339.189999998</v>
      </c>
      <c r="I2753" s="14">
        <f>IF(F2753="GHS",H2753,H2753*Assumptions!$B$4)</f>
        <v>33768339.189999998</v>
      </c>
      <c r="J2753" s="15" t="str">
        <f>INDEX(Assumptions!$B$8:$B$12,MATCH(B2753,Assumptions!$A$8:$A$12,0))</f>
        <v>Weighted Average</v>
      </c>
      <c r="K2753" s="16">
        <f>G2753/(1-INDEX(Assumptions!$D$8:$D$12,MATCH(B2753,Assumptions!$A$8:$A$12,0)))</f>
        <v>11069.263888888889</v>
      </c>
      <c r="L2753" s="16">
        <f t="shared" si="295"/>
        <v>239.09609999999998</v>
      </c>
      <c r="M2753" s="16">
        <f t="shared" si="296"/>
        <v>553.46319444444441</v>
      </c>
      <c r="N2753" s="14">
        <f>E2753*(K2753-L2753-M2753)*IF(F2753="GHS",1,Assumptions!$B$4)</f>
        <v>43542397.366661109</v>
      </c>
      <c r="O2753" s="15">
        <f t="shared" ca="1" si="297"/>
        <v>84</v>
      </c>
      <c r="P2753" s="15" t="str">
        <f t="shared" ca="1" si="298"/>
        <v>0-90d</v>
      </c>
      <c r="Q2753" s="17">
        <f ca="1">IF(P2753="0-90d",0,IF(P2753="91-180d",INDEX(Assumptions!$F$8:$F$12,MATCH(B2753,Assumptions!$A$8:$A$12,0)),IF(P2753="181-365d",INDEX(Assumptions!$G$8:$G$12,MATCH(B2753,Assumptions!$A$8:$A$12,0)),INDEX(Assumptions!$H$8:$H$12,MATCH(B2753,Assumptions!$A$8:$A$12,0)))))</f>
        <v>0</v>
      </c>
      <c r="R2753" s="14">
        <f t="shared" ca="1" si="299"/>
        <v>0</v>
      </c>
      <c r="S2753" s="14">
        <f t="shared" ca="1" si="300"/>
        <v>33768339.189999998</v>
      </c>
      <c r="T2753" s="11" t="s">
        <v>25</v>
      </c>
      <c r="U2753" s="18" t="s">
        <v>26</v>
      </c>
    </row>
    <row r="2754" spans="1:21" ht="15" customHeight="1" x14ac:dyDescent="0.15">
      <c r="A2754" s="10" t="s">
        <v>2802</v>
      </c>
      <c r="B2754" s="11" t="s">
        <v>41</v>
      </c>
      <c r="C2754" s="11" t="s">
        <v>49</v>
      </c>
      <c r="D2754" s="12">
        <v>45790</v>
      </c>
      <c r="E2754" s="11">
        <v>2327</v>
      </c>
      <c r="F2754" s="11" t="s">
        <v>33</v>
      </c>
      <c r="G2754" s="13">
        <v>313.12</v>
      </c>
      <c r="H2754" s="14">
        <f t="shared" ref="H2754:H2817" si="301">E2754*G2754</f>
        <v>728630.24</v>
      </c>
      <c r="I2754" s="14">
        <f>IF(F2754="GHS",H2754,H2754*Assumptions!$B$4)</f>
        <v>728630.24</v>
      </c>
      <c r="J2754" s="15" t="str">
        <f>INDEX(Assumptions!$B$8:$B$12,MATCH(B2754,Assumptions!$A$8:$A$12,0))</f>
        <v>Weighted Average</v>
      </c>
      <c r="K2754" s="16">
        <f>G2754/(1-INDEX(Assumptions!$D$8:$D$12,MATCH(B2754,Assumptions!$A$8:$A$12,0)))</f>
        <v>481.72307692307692</v>
      </c>
      <c r="L2754" s="16">
        <f t="shared" ref="L2754:L2817" si="302">G2754*0.03</f>
        <v>9.3935999999999993</v>
      </c>
      <c r="M2754" s="16">
        <f t="shared" ref="M2754:M2817" si="303">K2754*0.05</f>
        <v>24.086153846153849</v>
      </c>
      <c r="N2754" s="14">
        <f>E2754*(K2754-L2754-M2754)*IF(F2754="GHS",1,Assumptions!$B$4)</f>
        <v>1043062.2128</v>
      </c>
      <c r="O2754" s="15">
        <f t="shared" ref="O2754:O2817" ca="1" si="304">TODAY()-D2754</f>
        <v>496</v>
      </c>
      <c r="P2754" s="15" t="str">
        <f t="shared" ref="P2754:P2817" ca="1" si="305">IF(O2754&lt;=90,"0-90d",IF(O2754&lt;=180,"91-180d",IF(O2754&lt;=365,"181-365d","365d+")))</f>
        <v>365d+</v>
      </c>
      <c r="Q2754" s="17">
        <f ca="1">IF(P2754="0-90d",0,IF(P2754="91-180d",INDEX(Assumptions!$F$8:$F$12,MATCH(B2754,Assumptions!$A$8:$A$12,0)),IF(P2754="181-365d",INDEX(Assumptions!$G$8:$G$12,MATCH(B2754,Assumptions!$A$8:$A$12,0)),INDEX(Assumptions!$H$8:$H$12,MATCH(B2754,Assumptions!$A$8:$A$12,0)))))</f>
        <v>0.8</v>
      </c>
      <c r="R2754" s="14">
        <f t="shared" ref="R2754:R2817" ca="1" si="306">I2754*Q2754</f>
        <v>582904.19200000004</v>
      </c>
      <c r="S2754" s="14">
        <f t="shared" ref="S2754:S2817" ca="1" si="307">IF(T2754="Held on Consignment (Not Owned)",0,MIN(I2754-R2754,N2754))</f>
        <v>145726.04799999995</v>
      </c>
      <c r="T2754" s="11" t="s">
        <v>50</v>
      </c>
      <c r="U2754" s="18" t="s">
        <v>26</v>
      </c>
    </row>
    <row r="2755" spans="1:21" ht="15" customHeight="1" x14ac:dyDescent="0.15">
      <c r="A2755" s="10" t="s">
        <v>2803</v>
      </c>
      <c r="B2755" s="11" t="s">
        <v>22</v>
      </c>
      <c r="C2755" s="11" t="s">
        <v>81</v>
      </c>
      <c r="D2755" s="12">
        <v>46090</v>
      </c>
      <c r="E2755" s="11">
        <v>1317</v>
      </c>
      <c r="F2755" s="11" t="s">
        <v>24</v>
      </c>
      <c r="G2755" s="13">
        <v>12824.72</v>
      </c>
      <c r="H2755" s="14">
        <f t="shared" si="301"/>
        <v>16890156.239999998</v>
      </c>
      <c r="I2755" s="14">
        <f>IF(F2755="GHS",H2755,H2755*Assumptions!$B$4)</f>
        <v>182413687.39199999</v>
      </c>
      <c r="J2755" s="15" t="str">
        <f>INDEX(Assumptions!$B$8:$B$12,MATCH(B2755,Assumptions!$A$8:$A$12,0))</f>
        <v>FIFO</v>
      </c>
      <c r="K2755" s="16">
        <f>G2755/(1-INDEX(Assumptions!$D$8:$D$12,MATCH(B2755,Assumptions!$A$8:$A$12,0)))</f>
        <v>15639.902439024389</v>
      </c>
      <c r="L2755" s="16">
        <f t="shared" si="302"/>
        <v>384.74159999999995</v>
      </c>
      <c r="M2755" s="16">
        <f t="shared" si="303"/>
        <v>781.99512195121952</v>
      </c>
      <c r="N2755" s="14">
        <f>E2755*(K2755-L2755-M2755)*IF(F2755="GHS",1,Assumptions!$B$4)</f>
        <v>205860519.89336196</v>
      </c>
      <c r="O2755" s="15">
        <f t="shared" ca="1" si="304"/>
        <v>196</v>
      </c>
      <c r="P2755" s="15" t="str">
        <f t="shared" ca="1" si="305"/>
        <v>181-365d</v>
      </c>
      <c r="Q2755" s="17">
        <f ca="1">IF(P2755="0-90d",0,IF(P2755="91-180d",INDEX(Assumptions!$F$8:$F$12,MATCH(B2755,Assumptions!$A$8:$A$12,0)),IF(P2755="181-365d",INDEX(Assumptions!$G$8:$G$12,MATCH(B2755,Assumptions!$A$8:$A$12,0)),INDEX(Assumptions!$H$8:$H$12,MATCH(B2755,Assumptions!$A$8:$A$12,0)))))</f>
        <v>0.15</v>
      </c>
      <c r="R2755" s="14">
        <f t="shared" ca="1" si="306"/>
        <v>27362053.108799998</v>
      </c>
      <c r="S2755" s="14">
        <f t="shared" ca="1" si="307"/>
        <v>155051634.2832</v>
      </c>
      <c r="T2755" s="11" t="s">
        <v>25</v>
      </c>
      <c r="U2755" s="18" t="s">
        <v>26</v>
      </c>
    </row>
    <row r="2756" spans="1:21" ht="15" customHeight="1" x14ac:dyDescent="0.15">
      <c r="A2756" s="10" t="s">
        <v>2804</v>
      </c>
      <c r="B2756" s="11" t="s">
        <v>41</v>
      </c>
      <c r="C2756" s="11" t="s">
        <v>42</v>
      </c>
      <c r="D2756" s="12">
        <v>46154</v>
      </c>
      <c r="E2756" s="11">
        <v>4831</v>
      </c>
      <c r="F2756" s="11" t="s">
        <v>33</v>
      </c>
      <c r="G2756" s="13">
        <v>489.95</v>
      </c>
      <c r="H2756" s="14">
        <f t="shared" si="301"/>
        <v>2366948.4499999997</v>
      </c>
      <c r="I2756" s="14">
        <f>IF(F2756="GHS",H2756,H2756*Assumptions!$B$4)</f>
        <v>2366948.4499999997</v>
      </c>
      <c r="J2756" s="15" t="str">
        <f>INDEX(Assumptions!$B$8:$B$12,MATCH(B2756,Assumptions!$A$8:$A$12,0))</f>
        <v>Weighted Average</v>
      </c>
      <c r="K2756" s="16">
        <f>G2756/(1-INDEX(Assumptions!$D$8:$D$12,MATCH(B2756,Assumptions!$A$8:$A$12,0)))</f>
        <v>753.76923076923072</v>
      </c>
      <c r="L2756" s="16">
        <f t="shared" si="302"/>
        <v>14.698499999999999</v>
      </c>
      <c r="M2756" s="16">
        <f t="shared" si="303"/>
        <v>37.688461538461539</v>
      </c>
      <c r="N2756" s="14">
        <f>E2756*(K2756-L2756-M2756)*IF(F2756="GHS",1,Assumptions!$B$4)</f>
        <v>3388377.7426538463</v>
      </c>
      <c r="O2756" s="15">
        <f t="shared" ca="1" si="304"/>
        <v>132</v>
      </c>
      <c r="P2756" s="15" t="str">
        <f t="shared" ca="1" si="305"/>
        <v>91-180d</v>
      </c>
      <c r="Q2756" s="17">
        <f ca="1">IF(P2756="0-90d",0,IF(P2756="91-180d",INDEX(Assumptions!$F$8:$F$12,MATCH(B2756,Assumptions!$A$8:$A$12,0)),IF(P2756="181-365d",INDEX(Assumptions!$G$8:$G$12,MATCH(B2756,Assumptions!$A$8:$A$12,0)),INDEX(Assumptions!$H$8:$H$12,MATCH(B2756,Assumptions!$A$8:$A$12,0)))))</f>
        <v>0.1</v>
      </c>
      <c r="R2756" s="14">
        <f t="shared" ca="1" si="306"/>
        <v>236694.84499999997</v>
      </c>
      <c r="S2756" s="14">
        <f t="shared" ca="1" si="307"/>
        <v>2130253.6049999995</v>
      </c>
      <c r="T2756" s="11" t="s">
        <v>25</v>
      </c>
      <c r="U2756" s="18" t="s">
        <v>26</v>
      </c>
    </row>
    <row r="2757" spans="1:21" ht="15" customHeight="1" x14ac:dyDescent="0.15">
      <c r="A2757" s="10" t="s">
        <v>2805</v>
      </c>
      <c r="B2757" s="11" t="s">
        <v>31</v>
      </c>
      <c r="C2757" s="11" t="s">
        <v>63</v>
      </c>
      <c r="D2757" s="12">
        <v>45839</v>
      </c>
      <c r="E2757" s="11">
        <v>838</v>
      </c>
      <c r="F2757" s="11" t="s">
        <v>33</v>
      </c>
      <c r="G2757" s="13">
        <v>2938.96</v>
      </c>
      <c r="H2757" s="14">
        <f t="shared" si="301"/>
        <v>2462848.48</v>
      </c>
      <c r="I2757" s="14">
        <f>IF(F2757="GHS",H2757,H2757*Assumptions!$B$4)</f>
        <v>2462848.48</v>
      </c>
      <c r="J2757" s="15" t="str">
        <f>INDEX(Assumptions!$B$8:$B$12,MATCH(B2757,Assumptions!$A$8:$A$12,0))</f>
        <v>Weighted Average</v>
      </c>
      <c r="K2757" s="16">
        <f>G2757/(1-INDEX(Assumptions!$D$8:$D$12,MATCH(B2757,Assumptions!$A$8:$A$12,0)))</f>
        <v>4081.8888888888891</v>
      </c>
      <c r="L2757" s="16">
        <f t="shared" si="302"/>
        <v>88.168800000000005</v>
      </c>
      <c r="M2757" s="16">
        <f t="shared" si="303"/>
        <v>204.09444444444446</v>
      </c>
      <c r="N2757" s="14">
        <f>E2757*(K2757-L2757-M2757)*IF(F2757="GHS",1,Assumptions!$B$4)</f>
        <v>3175706.2900444446</v>
      </c>
      <c r="O2757" s="15">
        <f t="shared" ca="1" si="304"/>
        <v>447</v>
      </c>
      <c r="P2757" s="15" t="str">
        <f t="shared" ca="1" si="305"/>
        <v>365d+</v>
      </c>
      <c r="Q2757" s="17">
        <f ca="1">IF(P2757="0-90d",0,IF(P2757="91-180d",INDEX(Assumptions!$F$8:$F$12,MATCH(B2757,Assumptions!$A$8:$A$12,0)),IF(P2757="181-365d",INDEX(Assumptions!$G$8:$G$12,MATCH(B2757,Assumptions!$A$8:$A$12,0)),INDEX(Assumptions!$H$8:$H$12,MATCH(B2757,Assumptions!$A$8:$A$12,0)))))</f>
        <v>0.6</v>
      </c>
      <c r="R2757" s="14">
        <f t="shared" ca="1" si="306"/>
        <v>1477709.088</v>
      </c>
      <c r="S2757" s="14">
        <f t="shared" ca="1" si="307"/>
        <v>985139.39199999999</v>
      </c>
      <c r="T2757" s="11" t="s">
        <v>25</v>
      </c>
      <c r="U2757" s="18" t="s">
        <v>26</v>
      </c>
    </row>
    <row r="2758" spans="1:21" ht="15" customHeight="1" x14ac:dyDescent="0.15">
      <c r="A2758" s="10" t="s">
        <v>2806</v>
      </c>
      <c r="B2758" s="11" t="s">
        <v>31</v>
      </c>
      <c r="C2758" s="11" t="s">
        <v>76</v>
      </c>
      <c r="D2758" s="12">
        <v>46087</v>
      </c>
      <c r="E2758" s="11">
        <v>4083</v>
      </c>
      <c r="F2758" s="11" t="s">
        <v>33</v>
      </c>
      <c r="G2758" s="13">
        <v>1987.17</v>
      </c>
      <c r="H2758" s="14">
        <f t="shared" si="301"/>
        <v>8113615.1100000003</v>
      </c>
      <c r="I2758" s="14">
        <f>IF(F2758="GHS",H2758,H2758*Assumptions!$B$4)</f>
        <v>8113615.1100000003</v>
      </c>
      <c r="J2758" s="15" t="str">
        <f>INDEX(Assumptions!$B$8:$B$12,MATCH(B2758,Assumptions!$A$8:$A$12,0))</f>
        <v>Weighted Average</v>
      </c>
      <c r="K2758" s="16">
        <f>G2758/(1-INDEX(Assumptions!$D$8:$D$12,MATCH(B2758,Assumptions!$A$8:$A$12,0)))</f>
        <v>2759.9583333333335</v>
      </c>
      <c r="L2758" s="16">
        <f t="shared" si="302"/>
        <v>59.615099999999998</v>
      </c>
      <c r="M2758" s="16">
        <f t="shared" si="303"/>
        <v>137.99791666666667</v>
      </c>
      <c r="N2758" s="14">
        <f>E2758*(K2758-L2758-M2758)*IF(F2758="GHS",1,Assumptions!$B$4)</f>
        <v>10462055.92795</v>
      </c>
      <c r="O2758" s="15">
        <f t="shared" ca="1" si="304"/>
        <v>199</v>
      </c>
      <c r="P2758" s="15" t="str">
        <f t="shared" ca="1" si="305"/>
        <v>181-365d</v>
      </c>
      <c r="Q2758" s="17">
        <f ca="1">IF(P2758="0-90d",0,IF(P2758="91-180d",INDEX(Assumptions!$F$8:$F$12,MATCH(B2758,Assumptions!$A$8:$A$12,0)),IF(P2758="181-365d",INDEX(Assumptions!$G$8:$G$12,MATCH(B2758,Assumptions!$A$8:$A$12,0)),INDEX(Assumptions!$H$8:$H$12,MATCH(B2758,Assumptions!$A$8:$A$12,0)))))</f>
        <v>0.2</v>
      </c>
      <c r="R2758" s="14">
        <f t="shared" ca="1" si="306"/>
        <v>1622723.0220000001</v>
      </c>
      <c r="S2758" s="14">
        <f t="shared" ca="1" si="307"/>
        <v>6490892.0880000005</v>
      </c>
      <c r="T2758" s="11" t="s">
        <v>25</v>
      </c>
      <c r="U2758" s="18" t="s">
        <v>36</v>
      </c>
    </row>
    <row r="2759" spans="1:21" ht="15" customHeight="1" x14ac:dyDescent="0.15">
      <c r="A2759" s="10" t="s">
        <v>2807</v>
      </c>
      <c r="B2759" s="11" t="s">
        <v>41</v>
      </c>
      <c r="C2759" s="11" t="s">
        <v>42</v>
      </c>
      <c r="D2759" s="12">
        <v>45906</v>
      </c>
      <c r="E2759" s="11">
        <v>2404</v>
      </c>
      <c r="F2759" s="11" t="s">
        <v>33</v>
      </c>
      <c r="G2759" s="13">
        <v>437.95</v>
      </c>
      <c r="H2759" s="14">
        <f t="shared" si="301"/>
        <v>1052831.8</v>
      </c>
      <c r="I2759" s="14">
        <f>IF(F2759="GHS",H2759,H2759*Assumptions!$B$4)</f>
        <v>1052831.8</v>
      </c>
      <c r="J2759" s="15" t="str">
        <f>INDEX(Assumptions!$B$8:$B$12,MATCH(B2759,Assumptions!$A$8:$A$12,0))</f>
        <v>Weighted Average</v>
      </c>
      <c r="K2759" s="16">
        <f>G2759/(1-INDEX(Assumptions!$D$8:$D$12,MATCH(B2759,Assumptions!$A$8:$A$12,0)))</f>
        <v>673.76923076923072</v>
      </c>
      <c r="L2759" s="16">
        <f t="shared" si="302"/>
        <v>13.138499999999999</v>
      </c>
      <c r="M2759" s="16">
        <f t="shared" si="303"/>
        <v>33.688461538461539</v>
      </c>
      <c r="N2759" s="14">
        <f>E2759*(K2759-L2759-M2759)*IF(F2759="GHS",1,Assumptions!$B$4)</f>
        <v>1507169.215230769</v>
      </c>
      <c r="O2759" s="15">
        <f t="shared" ca="1" si="304"/>
        <v>380</v>
      </c>
      <c r="P2759" s="15" t="str">
        <f t="shared" ca="1" si="305"/>
        <v>365d+</v>
      </c>
      <c r="Q2759" s="17">
        <f ca="1">IF(P2759="0-90d",0,IF(P2759="91-180d",INDEX(Assumptions!$F$8:$F$12,MATCH(B2759,Assumptions!$A$8:$A$12,0)),IF(P2759="181-365d",INDEX(Assumptions!$G$8:$G$12,MATCH(B2759,Assumptions!$A$8:$A$12,0)),INDEX(Assumptions!$H$8:$H$12,MATCH(B2759,Assumptions!$A$8:$A$12,0)))))</f>
        <v>0.8</v>
      </c>
      <c r="R2759" s="14">
        <f t="shared" ca="1" si="306"/>
        <v>842265.44000000006</v>
      </c>
      <c r="S2759" s="14">
        <f t="shared" ca="1" si="307"/>
        <v>210566.36</v>
      </c>
      <c r="T2759" s="11" t="s">
        <v>25</v>
      </c>
      <c r="U2759" s="18" t="s">
        <v>26</v>
      </c>
    </row>
    <row r="2760" spans="1:21" ht="15" customHeight="1" x14ac:dyDescent="0.15">
      <c r="A2760" s="10" t="s">
        <v>2808</v>
      </c>
      <c r="B2760" s="11" t="s">
        <v>22</v>
      </c>
      <c r="C2760" s="11" t="s">
        <v>23</v>
      </c>
      <c r="D2760" s="12">
        <v>46002</v>
      </c>
      <c r="E2760" s="11">
        <v>4564</v>
      </c>
      <c r="F2760" s="11" t="s">
        <v>24</v>
      </c>
      <c r="G2760" s="13">
        <v>41675.129999999997</v>
      </c>
      <c r="H2760" s="14">
        <f t="shared" si="301"/>
        <v>190205293.31999999</v>
      </c>
      <c r="I2760" s="14">
        <f>IF(F2760="GHS",H2760,H2760*Assumptions!$B$4)</f>
        <v>2054217167.8559999</v>
      </c>
      <c r="J2760" s="15" t="str">
        <f>INDEX(Assumptions!$B$8:$B$12,MATCH(B2760,Assumptions!$A$8:$A$12,0))</f>
        <v>FIFO</v>
      </c>
      <c r="K2760" s="16">
        <f>G2760/(1-INDEX(Assumptions!$D$8:$D$12,MATCH(B2760,Assumptions!$A$8:$A$12,0)))</f>
        <v>50823.329268292677</v>
      </c>
      <c r="L2760" s="16">
        <f t="shared" si="302"/>
        <v>1250.2538999999999</v>
      </c>
      <c r="M2760" s="16">
        <f t="shared" si="303"/>
        <v>2541.1664634146341</v>
      </c>
      <c r="N2760" s="14">
        <f>E2760*(K2760-L2760-M2760)*IF(F2760="GHS",1,Assumptions!$B$4)</f>
        <v>2318259228.2121243</v>
      </c>
      <c r="O2760" s="15">
        <f t="shared" ca="1" si="304"/>
        <v>284</v>
      </c>
      <c r="P2760" s="15" t="str">
        <f t="shared" ca="1" si="305"/>
        <v>181-365d</v>
      </c>
      <c r="Q2760" s="17">
        <f ca="1">IF(P2760="0-90d",0,IF(P2760="91-180d",INDEX(Assumptions!$F$8:$F$12,MATCH(B2760,Assumptions!$A$8:$A$12,0)),IF(P2760="181-365d",INDEX(Assumptions!$G$8:$G$12,MATCH(B2760,Assumptions!$A$8:$A$12,0)),INDEX(Assumptions!$H$8:$H$12,MATCH(B2760,Assumptions!$A$8:$A$12,0)))))</f>
        <v>0.15</v>
      </c>
      <c r="R2760" s="14">
        <f t="shared" ca="1" si="306"/>
        <v>308132575.17839998</v>
      </c>
      <c r="S2760" s="14">
        <f t="shared" ca="1" si="307"/>
        <v>1746084592.6775999</v>
      </c>
      <c r="T2760" s="11" t="s">
        <v>25</v>
      </c>
      <c r="U2760" s="18" t="s">
        <v>26</v>
      </c>
    </row>
    <row r="2761" spans="1:21" ht="15" customHeight="1" x14ac:dyDescent="0.15">
      <c r="A2761" s="10" t="s">
        <v>2809</v>
      </c>
      <c r="B2761" s="11" t="s">
        <v>46</v>
      </c>
      <c r="C2761" s="11" t="s">
        <v>47</v>
      </c>
      <c r="D2761" s="12">
        <v>46205</v>
      </c>
      <c r="E2761" s="11">
        <v>4598</v>
      </c>
      <c r="F2761" s="11" t="s">
        <v>33</v>
      </c>
      <c r="G2761" s="13">
        <v>478582.71</v>
      </c>
      <c r="H2761" s="14">
        <f t="shared" si="301"/>
        <v>2200523300.5799999</v>
      </c>
      <c r="I2761" s="14">
        <f>IF(F2761="GHS",H2761,H2761*Assumptions!$B$4)</f>
        <v>2200523300.5799999</v>
      </c>
      <c r="J2761" s="15" t="str">
        <f>INDEX(Assumptions!$B$8:$B$12,MATCH(B2761,Assumptions!$A$8:$A$12,0))</f>
        <v>Specific Identification</v>
      </c>
      <c r="K2761" s="16">
        <f>G2761/(1-INDEX(Assumptions!$D$8:$D$12,MATCH(B2761,Assumptions!$A$8:$A$12,0)))</f>
        <v>613567.57692307688</v>
      </c>
      <c r="L2761" s="16">
        <f t="shared" si="302"/>
        <v>14357.481299999999</v>
      </c>
      <c r="M2761" s="16">
        <f t="shared" si="303"/>
        <v>30678.378846153846</v>
      </c>
      <c r="N2761" s="14">
        <f>E2761*(K2761-L2761-M2761)*IF(F2761="GHS",1,Assumptions!$B$4)</f>
        <v>2614108833.7402921</v>
      </c>
      <c r="O2761" s="15">
        <f t="shared" ca="1" si="304"/>
        <v>81</v>
      </c>
      <c r="P2761" s="15" t="str">
        <f t="shared" ca="1" si="305"/>
        <v>0-90d</v>
      </c>
      <c r="Q2761" s="17">
        <f ca="1">IF(P2761="0-90d",0,IF(P2761="91-180d",INDEX(Assumptions!$F$8:$F$12,MATCH(B2761,Assumptions!$A$8:$A$12,0)),IF(P2761="181-365d",INDEX(Assumptions!$G$8:$G$12,MATCH(B2761,Assumptions!$A$8:$A$12,0)),INDEX(Assumptions!$H$8:$H$12,MATCH(B2761,Assumptions!$A$8:$A$12,0)))))</f>
        <v>0</v>
      </c>
      <c r="R2761" s="14">
        <f t="shared" ca="1" si="306"/>
        <v>0</v>
      </c>
      <c r="S2761" s="14">
        <f t="shared" ca="1" si="307"/>
        <v>2200523300.5799999</v>
      </c>
      <c r="T2761" s="11" t="s">
        <v>25</v>
      </c>
      <c r="U2761" s="18" t="s">
        <v>26</v>
      </c>
    </row>
    <row r="2762" spans="1:21" ht="15" customHeight="1" x14ac:dyDescent="0.15">
      <c r="A2762" s="10" t="s">
        <v>2810</v>
      </c>
      <c r="B2762" s="11" t="s">
        <v>31</v>
      </c>
      <c r="C2762" s="11" t="s">
        <v>76</v>
      </c>
      <c r="D2762" s="12">
        <v>45957</v>
      </c>
      <c r="E2762" s="11">
        <v>910</v>
      </c>
      <c r="F2762" s="11" t="s">
        <v>33</v>
      </c>
      <c r="G2762" s="13">
        <v>5669.23</v>
      </c>
      <c r="H2762" s="14">
        <f t="shared" si="301"/>
        <v>5158999.3</v>
      </c>
      <c r="I2762" s="14">
        <f>IF(F2762="GHS",H2762,H2762*Assumptions!$B$4)</f>
        <v>5158999.3</v>
      </c>
      <c r="J2762" s="15" t="str">
        <f>INDEX(Assumptions!$B$8:$B$12,MATCH(B2762,Assumptions!$A$8:$A$12,0))</f>
        <v>Weighted Average</v>
      </c>
      <c r="K2762" s="16">
        <f>G2762/(1-INDEX(Assumptions!$D$8:$D$12,MATCH(B2762,Assumptions!$A$8:$A$12,0)))</f>
        <v>7873.9305555555557</v>
      </c>
      <c r="L2762" s="16">
        <f t="shared" si="302"/>
        <v>170.07689999999997</v>
      </c>
      <c r="M2762" s="16">
        <f t="shared" si="303"/>
        <v>393.69652777777782</v>
      </c>
      <c r="N2762" s="14">
        <f>E2762*(K2762-L2762-M2762)*IF(F2762="GHS",1,Assumptions!$B$4)</f>
        <v>6652242.9862777777</v>
      </c>
      <c r="O2762" s="15">
        <f t="shared" ca="1" si="304"/>
        <v>329</v>
      </c>
      <c r="P2762" s="15" t="str">
        <f t="shared" ca="1" si="305"/>
        <v>181-365d</v>
      </c>
      <c r="Q2762" s="17">
        <f ca="1">IF(P2762="0-90d",0,IF(P2762="91-180d",INDEX(Assumptions!$F$8:$F$12,MATCH(B2762,Assumptions!$A$8:$A$12,0)),IF(P2762="181-365d",INDEX(Assumptions!$G$8:$G$12,MATCH(B2762,Assumptions!$A$8:$A$12,0)),INDEX(Assumptions!$H$8:$H$12,MATCH(B2762,Assumptions!$A$8:$A$12,0)))))</f>
        <v>0.2</v>
      </c>
      <c r="R2762" s="14">
        <f t="shared" ca="1" si="306"/>
        <v>1031799.86</v>
      </c>
      <c r="S2762" s="14">
        <f t="shared" ca="1" si="307"/>
        <v>4127199.44</v>
      </c>
      <c r="T2762" s="11" t="s">
        <v>25</v>
      </c>
      <c r="U2762" s="18" t="s">
        <v>26</v>
      </c>
    </row>
    <row r="2763" spans="1:21" ht="15" customHeight="1" x14ac:dyDescent="0.15">
      <c r="A2763" s="10" t="s">
        <v>2811</v>
      </c>
      <c r="B2763" s="11" t="s">
        <v>31</v>
      </c>
      <c r="C2763" s="11" t="s">
        <v>63</v>
      </c>
      <c r="D2763" s="12">
        <v>46220</v>
      </c>
      <c r="E2763" s="11">
        <v>1762</v>
      </c>
      <c r="F2763" s="11" t="s">
        <v>33</v>
      </c>
      <c r="G2763" s="13">
        <v>5067.67</v>
      </c>
      <c r="H2763" s="14">
        <f t="shared" si="301"/>
        <v>8929234.540000001</v>
      </c>
      <c r="I2763" s="14">
        <f>IF(F2763="GHS",H2763,H2763*Assumptions!$B$4)</f>
        <v>8929234.540000001</v>
      </c>
      <c r="J2763" s="15" t="str">
        <f>INDEX(Assumptions!$B$8:$B$12,MATCH(B2763,Assumptions!$A$8:$A$12,0))</f>
        <v>Weighted Average</v>
      </c>
      <c r="K2763" s="16">
        <f>G2763/(1-INDEX(Assumptions!$D$8:$D$12,MATCH(B2763,Assumptions!$A$8:$A$12,0)))</f>
        <v>7038.4305555555557</v>
      </c>
      <c r="L2763" s="16">
        <f t="shared" si="302"/>
        <v>152.0301</v>
      </c>
      <c r="M2763" s="16">
        <f t="shared" si="303"/>
        <v>351.92152777777778</v>
      </c>
      <c r="N2763" s="14">
        <f>E2763*(K2763-L2763-M2763)*IF(F2763="GHS",1,Assumptions!$B$4)</f>
        <v>11513751.870744444</v>
      </c>
      <c r="O2763" s="15">
        <f t="shared" ca="1" si="304"/>
        <v>66</v>
      </c>
      <c r="P2763" s="15" t="str">
        <f t="shared" ca="1" si="305"/>
        <v>0-90d</v>
      </c>
      <c r="Q2763" s="17">
        <f ca="1">IF(P2763="0-90d",0,IF(P2763="91-180d",INDEX(Assumptions!$F$8:$F$12,MATCH(B2763,Assumptions!$A$8:$A$12,0)),IF(P2763="181-365d",INDEX(Assumptions!$G$8:$G$12,MATCH(B2763,Assumptions!$A$8:$A$12,0)),INDEX(Assumptions!$H$8:$H$12,MATCH(B2763,Assumptions!$A$8:$A$12,0)))))</f>
        <v>0</v>
      </c>
      <c r="R2763" s="14">
        <f t="shared" ca="1" si="306"/>
        <v>0</v>
      </c>
      <c r="S2763" s="14">
        <f t="shared" ca="1" si="307"/>
        <v>8929234.540000001</v>
      </c>
      <c r="T2763" s="11" t="s">
        <v>25</v>
      </c>
      <c r="U2763" s="18" t="s">
        <v>26</v>
      </c>
    </row>
    <row r="2764" spans="1:21" ht="15" customHeight="1" x14ac:dyDescent="0.15">
      <c r="A2764" s="10" t="s">
        <v>2812</v>
      </c>
      <c r="B2764" s="11" t="s">
        <v>31</v>
      </c>
      <c r="C2764" s="11" t="s">
        <v>76</v>
      </c>
      <c r="D2764" s="12">
        <v>45980</v>
      </c>
      <c r="E2764" s="11">
        <v>508</v>
      </c>
      <c r="F2764" s="11" t="s">
        <v>33</v>
      </c>
      <c r="G2764" s="13">
        <v>3284.89</v>
      </c>
      <c r="H2764" s="14">
        <f t="shared" si="301"/>
        <v>1668724.1199999999</v>
      </c>
      <c r="I2764" s="14">
        <f>IF(F2764="GHS",H2764,H2764*Assumptions!$B$4)</f>
        <v>1668724.1199999999</v>
      </c>
      <c r="J2764" s="15" t="str">
        <f>INDEX(Assumptions!$B$8:$B$12,MATCH(B2764,Assumptions!$A$8:$A$12,0))</f>
        <v>Weighted Average</v>
      </c>
      <c r="K2764" s="16">
        <f>G2764/(1-INDEX(Assumptions!$D$8:$D$12,MATCH(B2764,Assumptions!$A$8:$A$12,0)))</f>
        <v>4562.3472222222226</v>
      </c>
      <c r="L2764" s="16">
        <f t="shared" si="302"/>
        <v>98.546699999999987</v>
      </c>
      <c r="M2764" s="16">
        <f t="shared" si="303"/>
        <v>228.11736111111114</v>
      </c>
      <c r="N2764" s="14">
        <f>E2764*(K2764-L2764-M2764)*IF(F2764="GHS",1,Assumptions!$B$4)</f>
        <v>2151727.045844445</v>
      </c>
      <c r="O2764" s="15">
        <f t="shared" ca="1" si="304"/>
        <v>306</v>
      </c>
      <c r="P2764" s="15" t="str">
        <f t="shared" ca="1" si="305"/>
        <v>181-365d</v>
      </c>
      <c r="Q2764" s="17">
        <f ca="1">IF(P2764="0-90d",0,IF(P2764="91-180d",INDEX(Assumptions!$F$8:$F$12,MATCH(B2764,Assumptions!$A$8:$A$12,0)),IF(P2764="181-365d",INDEX(Assumptions!$G$8:$G$12,MATCH(B2764,Assumptions!$A$8:$A$12,0)),INDEX(Assumptions!$H$8:$H$12,MATCH(B2764,Assumptions!$A$8:$A$12,0)))))</f>
        <v>0.2</v>
      </c>
      <c r="R2764" s="14">
        <f t="shared" ca="1" si="306"/>
        <v>333744.82400000002</v>
      </c>
      <c r="S2764" s="14">
        <f t="shared" ca="1" si="307"/>
        <v>1334979.2959999999</v>
      </c>
      <c r="T2764" s="11" t="s">
        <v>25</v>
      </c>
      <c r="U2764" s="18" t="s">
        <v>26</v>
      </c>
    </row>
    <row r="2765" spans="1:21" ht="15" customHeight="1" x14ac:dyDescent="0.15">
      <c r="A2765" s="10" t="s">
        <v>2813</v>
      </c>
      <c r="B2765" s="11" t="s">
        <v>28</v>
      </c>
      <c r="C2765" s="11" t="s">
        <v>55</v>
      </c>
      <c r="D2765" s="12">
        <v>45749</v>
      </c>
      <c r="E2765" s="11">
        <v>3805</v>
      </c>
      <c r="F2765" s="11" t="s">
        <v>24</v>
      </c>
      <c r="G2765" s="13">
        <v>5311.65</v>
      </c>
      <c r="H2765" s="14">
        <f t="shared" si="301"/>
        <v>20210828.25</v>
      </c>
      <c r="I2765" s="14">
        <f>IF(F2765="GHS",H2765,H2765*Assumptions!$B$4)</f>
        <v>218276945.10000002</v>
      </c>
      <c r="J2765" s="15" t="str">
        <f>INDEX(Assumptions!$B$8:$B$12,MATCH(B2765,Assumptions!$A$8:$A$12,0))</f>
        <v>Fair Value Less Costs to Sell</v>
      </c>
      <c r="K2765" s="16">
        <f>G2765/(1-INDEX(Assumptions!$D$8:$D$12,MATCH(B2765,Assumptions!$A$8:$A$12,0)))</f>
        <v>6035.965909090909</v>
      </c>
      <c r="L2765" s="16">
        <f t="shared" si="302"/>
        <v>159.34949999999998</v>
      </c>
      <c r="M2765" s="16">
        <f t="shared" si="303"/>
        <v>301.79829545454544</v>
      </c>
      <c r="N2765" s="14">
        <f>E2765*(K2765-L2765-M2765)*IF(F2765="GHS",1,Assumptions!$B$4)</f>
        <v>229091575.56177273</v>
      </c>
      <c r="O2765" s="15">
        <f t="shared" ca="1" si="304"/>
        <v>537</v>
      </c>
      <c r="P2765" s="15" t="str">
        <f t="shared" ca="1" si="305"/>
        <v>365d+</v>
      </c>
      <c r="Q2765" s="17">
        <f ca="1">IF(P2765="0-90d",0,IF(P2765="91-180d",INDEX(Assumptions!$F$8:$F$12,MATCH(B2765,Assumptions!$A$8:$A$12,0)),IF(P2765="181-365d",INDEX(Assumptions!$G$8:$G$12,MATCH(B2765,Assumptions!$A$8:$A$12,0)),INDEX(Assumptions!$H$8:$H$12,MATCH(B2765,Assumptions!$A$8:$A$12,0)))))</f>
        <v>0.4</v>
      </c>
      <c r="R2765" s="14">
        <f t="shared" ca="1" si="306"/>
        <v>87310778.040000021</v>
      </c>
      <c r="S2765" s="14">
        <f t="shared" ca="1" si="307"/>
        <v>130966167.06</v>
      </c>
      <c r="T2765" s="11" t="s">
        <v>25</v>
      </c>
      <c r="U2765" s="18" t="s">
        <v>26</v>
      </c>
    </row>
    <row r="2766" spans="1:21" ht="15" customHeight="1" x14ac:dyDescent="0.15">
      <c r="A2766" s="10" t="s">
        <v>2814</v>
      </c>
      <c r="B2766" s="11" t="s">
        <v>22</v>
      </c>
      <c r="C2766" s="11" t="s">
        <v>61</v>
      </c>
      <c r="D2766" s="12">
        <v>45731</v>
      </c>
      <c r="E2766" s="11">
        <v>196</v>
      </c>
      <c r="F2766" s="11" t="s">
        <v>24</v>
      </c>
      <c r="G2766" s="13">
        <v>13891.24</v>
      </c>
      <c r="H2766" s="14">
        <f t="shared" si="301"/>
        <v>2722683.04</v>
      </c>
      <c r="I2766" s="14">
        <f>IF(F2766="GHS",H2766,H2766*Assumptions!$B$4)</f>
        <v>29404976.832000002</v>
      </c>
      <c r="J2766" s="15" t="str">
        <f>INDEX(Assumptions!$B$8:$B$12,MATCH(B2766,Assumptions!$A$8:$A$12,0))</f>
        <v>FIFO</v>
      </c>
      <c r="K2766" s="16">
        <f>G2766/(1-INDEX(Assumptions!$D$8:$D$12,MATCH(B2766,Assumptions!$A$8:$A$12,0)))</f>
        <v>16940.536585365851</v>
      </c>
      <c r="L2766" s="16">
        <f t="shared" si="302"/>
        <v>416.73719999999997</v>
      </c>
      <c r="M2766" s="16">
        <f t="shared" si="303"/>
        <v>847.02682926829266</v>
      </c>
      <c r="N2766" s="14">
        <f>E2766*(K2766-L2766-M2766)*IF(F2766="GHS",1,Assumptions!$B$4)</f>
        <v>33184592.146747317</v>
      </c>
      <c r="O2766" s="15">
        <f t="shared" ca="1" si="304"/>
        <v>555</v>
      </c>
      <c r="P2766" s="15" t="str">
        <f t="shared" ca="1" si="305"/>
        <v>365d+</v>
      </c>
      <c r="Q2766" s="17">
        <f ca="1">IF(P2766="0-90d",0,IF(P2766="91-180d",INDEX(Assumptions!$F$8:$F$12,MATCH(B2766,Assumptions!$A$8:$A$12,0)),IF(P2766="181-365d",INDEX(Assumptions!$G$8:$G$12,MATCH(B2766,Assumptions!$A$8:$A$12,0)),INDEX(Assumptions!$H$8:$H$12,MATCH(B2766,Assumptions!$A$8:$A$12,0)))))</f>
        <v>0.5</v>
      </c>
      <c r="R2766" s="14">
        <f t="shared" ca="1" si="306"/>
        <v>14702488.416000001</v>
      </c>
      <c r="S2766" s="14">
        <f t="shared" ca="1" si="307"/>
        <v>14702488.416000001</v>
      </c>
      <c r="T2766" s="11" t="s">
        <v>25</v>
      </c>
      <c r="U2766" s="18" t="s">
        <v>26</v>
      </c>
    </row>
    <row r="2767" spans="1:21" ht="15" customHeight="1" x14ac:dyDescent="0.15">
      <c r="A2767" s="10" t="s">
        <v>2815</v>
      </c>
      <c r="B2767" s="11" t="s">
        <v>28</v>
      </c>
      <c r="C2767" s="11" t="s">
        <v>29</v>
      </c>
      <c r="D2767" s="12">
        <v>45819</v>
      </c>
      <c r="E2767" s="11">
        <v>108</v>
      </c>
      <c r="F2767" s="11" t="s">
        <v>24</v>
      </c>
      <c r="G2767" s="13">
        <v>9017.5</v>
      </c>
      <c r="H2767" s="14">
        <f t="shared" si="301"/>
        <v>973890</v>
      </c>
      <c r="I2767" s="14">
        <f>IF(F2767="GHS",H2767,H2767*Assumptions!$B$4)</f>
        <v>10518012</v>
      </c>
      <c r="J2767" s="15" t="str">
        <f>INDEX(Assumptions!$B$8:$B$12,MATCH(B2767,Assumptions!$A$8:$A$12,0))</f>
        <v>Fair Value Less Costs to Sell</v>
      </c>
      <c r="K2767" s="16">
        <f>G2767/(1-INDEX(Assumptions!$D$8:$D$12,MATCH(B2767,Assumptions!$A$8:$A$12,0)))</f>
        <v>10247.15909090909</v>
      </c>
      <c r="L2767" s="16">
        <f t="shared" si="302"/>
        <v>270.52499999999998</v>
      </c>
      <c r="M2767" s="16">
        <f t="shared" si="303"/>
        <v>512.3579545454545</v>
      </c>
      <c r="N2767" s="14">
        <f>E2767*(K2767-L2767-M2767)*IF(F2767="GHS",1,Assumptions!$B$4)</f>
        <v>11039131.685454546</v>
      </c>
      <c r="O2767" s="15">
        <f t="shared" ca="1" si="304"/>
        <v>467</v>
      </c>
      <c r="P2767" s="15" t="str">
        <f t="shared" ca="1" si="305"/>
        <v>365d+</v>
      </c>
      <c r="Q2767" s="17">
        <f ca="1">IF(P2767="0-90d",0,IF(P2767="91-180d",INDEX(Assumptions!$F$8:$F$12,MATCH(B2767,Assumptions!$A$8:$A$12,0)),IF(P2767="181-365d",INDEX(Assumptions!$G$8:$G$12,MATCH(B2767,Assumptions!$A$8:$A$12,0)),INDEX(Assumptions!$H$8:$H$12,MATCH(B2767,Assumptions!$A$8:$A$12,0)))))</f>
        <v>0.4</v>
      </c>
      <c r="R2767" s="14">
        <f t="shared" ca="1" si="306"/>
        <v>4207204.8</v>
      </c>
      <c r="S2767" s="14">
        <f t="shared" ca="1" si="307"/>
        <v>6310807.2000000002</v>
      </c>
      <c r="T2767" s="11" t="s">
        <v>25</v>
      </c>
      <c r="U2767" s="18" t="s">
        <v>26</v>
      </c>
    </row>
    <row r="2768" spans="1:21" ht="15" customHeight="1" x14ac:dyDescent="0.15">
      <c r="A2768" s="10" t="s">
        <v>2816</v>
      </c>
      <c r="B2768" s="11" t="s">
        <v>41</v>
      </c>
      <c r="C2768" s="11" t="s">
        <v>42</v>
      </c>
      <c r="D2768" s="12">
        <v>46129</v>
      </c>
      <c r="E2768" s="11">
        <v>630</v>
      </c>
      <c r="F2768" s="11" t="s">
        <v>33</v>
      </c>
      <c r="G2768" s="13">
        <v>239.3</v>
      </c>
      <c r="H2768" s="14">
        <f t="shared" si="301"/>
        <v>150759</v>
      </c>
      <c r="I2768" s="14">
        <f>IF(F2768="GHS",H2768,H2768*Assumptions!$B$4)</f>
        <v>150759</v>
      </c>
      <c r="J2768" s="15" t="str">
        <f>INDEX(Assumptions!$B$8:$B$12,MATCH(B2768,Assumptions!$A$8:$A$12,0))</f>
        <v>Weighted Average</v>
      </c>
      <c r="K2768" s="16">
        <f>G2768/(1-INDEX(Assumptions!$D$8:$D$12,MATCH(B2768,Assumptions!$A$8:$A$12,0)))</f>
        <v>368.15384615384613</v>
      </c>
      <c r="L2768" s="16">
        <f t="shared" si="302"/>
        <v>7.1790000000000003</v>
      </c>
      <c r="M2768" s="16">
        <f t="shared" si="303"/>
        <v>18.407692307692308</v>
      </c>
      <c r="N2768" s="14">
        <f>E2768*(K2768-L2768-M2768)*IF(F2768="GHS",1,Assumptions!$B$4)</f>
        <v>215817.30692307695</v>
      </c>
      <c r="O2768" s="15">
        <f t="shared" ca="1" si="304"/>
        <v>157</v>
      </c>
      <c r="P2768" s="15" t="str">
        <f t="shared" ca="1" si="305"/>
        <v>91-180d</v>
      </c>
      <c r="Q2768" s="17">
        <f ca="1">IF(P2768="0-90d",0,IF(P2768="91-180d",INDEX(Assumptions!$F$8:$F$12,MATCH(B2768,Assumptions!$A$8:$A$12,0)),IF(P2768="181-365d",INDEX(Assumptions!$G$8:$G$12,MATCH(B2768,Assumptions!$A$8:$A$12,0)),INDEX(Assumptions!$H$8:$H$12,MATCH(B2768,Assumptions!$A$8:$A$12,0)))))</f>
        <v>0.1</v>
      </c>
      <c r="R2768" s="14">
        <f t="shared" ca="1" si="306"/>
        <v>15075.900000000001</v>
      </c>
      <c r="S2768" s="14">
        <f t="shared" ca="1" si="307"/>
        <v>135683.1</v>
      </c>
      <c r="T2768" s="11" t="s">
        <v>25</v>
      </c>
      <c r="U2768" s="18" t="s">
        <v>26</v>
      </c>
    </row>
    <row r="2769" spans="1:21" ht="15" customHeight="1" x14ac:dyDescent="0.15">
      <c r="A2769" s="10" t="s">
        <v>2817</v>
      </c>
      <c r="B2769" s="11" t="s">
        <v>46</v>
      </c>
      <c r="C2769" s="11" t="s">
        <v>119</v>
      </c>
      <c r="D2769" s="12">
        <v>46209</v>
      </c>
      <c r="E2769" s="11">
        <v>3744</v>
      </c>
      <c r="F2769" s="11" t="s">
        <v>33</v>
      </c>
      <c r="G2769" s="13">
        <v>337167.05</v>
      </c>
      <c r="H2769" s="14">
        <f t="shared" si="301"/>
        <v>1262353435.2</v>
      </c>
      <c r="I2769" s="14">
        <f>IF(F2769="GHS",H2769,H2769*Assumptions!$B$4)</f>
        <v>1262353435.2</v>
      </c>
      <c r="J2769" s="15" t="str">
        <f>INDEX(Assumptions!$B$8:$B$12,MATCH(B2769,Assumptions!$A$8:$A$12,0))</f>
        <v>Specific Identification</v>
      </c>
      <c r="K2769" s="16">
        <f>G2769/(1-INDEX(Assumptions!$D$8:$D$12,MATCH(B2769,Assumptions!$A$8:$A$12,0)))</f>
        <v>432265.44871794869</v>
      </c>
      <c r="L2769" s="16">
        <f t="shared" si="302"/>
        <v>10115.011499999999</v>
      </c>
      <c r="M2769" s="16">
        <f t="shared" si="303"/>
        <v>21613.272435897437</v>
      </c>
      <c r="N2769" s="14">
        <f>E2769*(K2769-L2769-M2769)*IF(F2769="GHS",1,Assumptions!$B$4)</f>
        <v>1499611144.9439998</v>
      </c>
      <c r="O2769" s="15">
        <f t="shared" ca="1" si="304"/>
        <v>77</v>
      </c>
      <c r="P2769" s="15" t="str">
        <f t="shared" ca="1" si="305"/>
        <v>0-90d</v>
      </c>
      <c r="Q2769" s="17">
        <f ca="1">IF(P2769="0-90d",0,IF(P2769="91-180d",INDEX(Assumptions!$F$8:$F$12,MATCH(B2769,Assumptions!$A$8:$A$12,0)),IF(P2769="181-365d",INDEX(Assumptions!$G$8:$G$12,MATCH(B2769,Assumptions!$A$8:$A$12,0)),INDEX(Assumptions!$H$8:$H$12,MATCH(B2769,Assumptions!$A$8:$A$12,0)))))</f>
        <v>0</v>
      </c>
      <c r="R2769" s="14">
        <f t="shared" ca="1" si="306"/>
        <v>0</v>
      </c>
      <c r="S2769" s="14">
        <f t="shared" ca="1" si="307"/>
        <v>1262353435.2</v>
      </c>
      <c r="T2769" s="11" t="s">
        <v>25</v>
      </c>
      <c r="U2769" s="18" t="s">
        <v>26</v>
      </c>
    </row>
    <row r="2770" spans="1:21" ht="15" customHeight="1" x14ac:dyDescent="0.15">
      <c r="A2770" s="10" t="s">
        <v>2818</v>
      </c>
      <c r="B2770" s="11" t="s">
        <v>41</v>
      </c>
      <c r="C2770" s="11" t="s">
        <v>42</v>
      </c>
      <c r="D2770" s="12">
        <v>45889</v>
      </c>
      <c r="E2770" s="11">
        <v>2509</v>
      </c>
      <c r="F2770" s="11" t="s">
        <v>33</v>
      </c>
      <c r="G2770" s="13">
        <v>316.24</v>
      </c>
      <c r="H2770" s="14">
        <f t="shared" si="301"/>
        <v>793446.16</v>
      </c>
      <c r="I2770" s="14">
        <f>IF(F2770="GHS",H2770,H2770*Assumptions!$B$4)</f>
        <v>793446.16</v>
      </c>
      <c r="J2770" s="15" t="str">
        <f>INDEX(Assumptions!$B$8:$B$12,MATCH(B2770,Assumptions!$A$8:$A$12,0))</f>
        <v>Weighted Average</v>
      </c>
      <c r="K2770" s="16">
        <f>G2770/(1-INDEX(Assumptions!$D$8:$D$12,MATCH(B2770,Assumptions!$A$8:$A$12,0)))</f>
        <v>486.52307692307693</v>
      </c>
      <c r="L2770" s="16">
        <f t="shared" si="302"/>
        <v>9.4871999999999996</v>
      </c>
      <c r="M2770" s="16">
        <f t="shared" si="303"/>
        <v>24.326153846153847</v>
      </c>
      <c r="N2770" s="14">
        <f>E2770*(K2770-L2770-M2770)*IF(F2770="GHS",1,Assumptions!$B$4)</f>
        <v>1135848.6952000002</v>
      </c>
      <c r="O2770" s="15">
        <f t="shared" ca="1" si="304"/>
        <v>397</v>
      </c>
      <c r="P2770" s="15" t="str">
        <f t="shared" ca="1" si="305"/>
        <v>365d+</v>
      </c>
      <c r="Q2770" s="17">
        <f ca="1">IF(P2770="0-90d",0,IF(P2770="91-180d",INDEX(Assumptions!$F$8:$F$12,MATCH(B2770,Assumptions!$A$8:$A$12,0)),IF(P2770="181-365d",INDEX(Assumptions!$G$8:$G$12,MATCH(B2770,Assumptions!$A$8:$A$12,0)),INDEX(Assumptions!$H$8:$H$12,MATCH(B2770,Assumptions!$A$8:$A$12,0)))))</f>
        <v>0.8</v>
      </c>
      <c r="R2770" s="14">
        <f t="shared" ca="1" si="306"/>
        <v>634756.92800000007</v>
      </c>
      <c r="S2770" s="14">
        <f t="shared" ca="1" si="307"/>
        <v>158689.23199999996</v>
      </c>
      <c r="T2770" s="11" t="s">
        <v>25</v>
      </c>
      <c r="U2770" s="18" t="s">
        <v>26</v>
      </c>
    </row>
    <row r="2771" spans="1:21" ht="15" customHeight="1" x14ac:dyDescent="0.15">
      <c r="A2771" s="10" t="s">
        <v>2819</v>
      </c>
      <c r="B2771" s="11" t="s">
        <v>22</v>
      </c>
      <c r="C2771" s="11" t="s">
        <v>81</v>
      </c>
      <c r="D2771" s="12">
        <v>45848</v>
      </c>
      <c r="E2771" s="11">
        <v>1404</v>
      </c>
      <c r="F2771" s="11" t="s">
        <v>24</v>
      </c>
      <c r="G2771" s="13">
        <v>33767.75</v>
      </c>
      <c r="H2771" s="14">
        <f t="shared" si="301"/>
        <v>47409921</v>
      </c>
      <c r="I2771" s="14">
        <f>IF(F2771="GHS",H2771,H2771*Assumptions!$B$4)</f>
        <v>512027146.80000001</v>
      </c>
      <c r="J2771" s="15" t="str">
        <f>INDEX(Assumptions!$B$8:$B$12,MATCH(B2771,Assumptions!$A$8:$A$12,0))</f>
        <v>FIFO</v>
      </c>
      <c r="K2771" s="16">
        <f>G2771/(1-INDEX(Assumptions!$D$8:$D$12,MATCH(B2771,Assumptions!$A$8:$A$12,0)))</f>
        <v>41180.182926829264</v>
      </c>
      <c r="L2771" s="16">
        <f t="shared" si="302"/>
        <v>1013.0324999999999</v>
      </c>
      <c r="M2771" s="16">
        <f t="shared" si="303"/>
        <v>2059.0091463414633</v>
      </c>
      <c r="N2771" s="14">
        <f>E2771*(K2771-L2771-M2771)*IF(F2771="GHS",1,Assumptions!$B$4)</f>
        <v>577841367.86429262</v>
      </c>
      <c r="O2771" s="15">
        <f t="shared" ca="1" si="304"/>
        <v>438</v>
      </c>
      <c r="P2771" s="15" t="str">
        <f t="shared" ca="1" si="305"/>
        <v>365d+</v>
      </c>
      <c r="Q2771" s="17">
        <f ca="1">IF(P2771="0-90d",0,IF(P2771="91-180d",INDEX(Assumptions!$F$8:$F$12,MATCH(B2771,Assumptions!$A$8:$A$12,0)),IF(P2771="181-365d",INDEX(Assumptions!$G$8:$G$12,MATCH(B2771,Assumptions!$A$8:$A$12,0)),INDEX(Assumptions!$H$8:$H$12,MATCH(B2771,Assumptions!$A$8:$A$12,0)))))</f>
        <v>0.5</v>
      </c>
      <c r="R2771" s="14">
        <f t="shared" ca="1" si="306"/>
        <v>256013573.40000001</v>
      </c>
      <c r="S2771" s="14">
        <f t="shared" ca="1" si="307"/>
        <v>256013573.40000001</v>
      </c>
      <c r="T2771" s="11" t="s">
        <v>25</v>
      </c>
      <c r="U2771" s="18" t="s">
        <v>36</v>
      </c>
    </row>
    <row r="2772" spans="1:21" ht="15" customHeight="1" x14ac:dyDescent="0.15">
      <c r="A2772" s="10" t="s">
        <v>2820</v>
      </c>
      <c r="B2772" s="11" t="s">
        <v>46</v>
      </c>
      <c r="C2772" s="11" t="s">
        <v>52</v>
      </c>
      <c r="D2772" s="12">
        <v>45861</v>
      </c>
      <c r="E2772" s="11">
        <v>2622</v>
      </c>
      <c r="F2772" s="11" t="s">
        <v>33</v>
      </c>
      <c r="G2772" s="13">
        <v>437340.74</v>
      </c>
      <c r="H2772" s="14">
        <f t="shared" si="301"/>
        <v>1146707420.28</v>
      </c>
      <c r="I2772" s="14">
        <f>IF(F2772="GHS",H2772,H2772*Assumptions!$B$4)</f>
        <v>1146707420.28</v>
      </c>
      <c r="J2772" s="15" t="str">
        <f>INDEX(Assumptions!$B$8:$B$12,MATCH(B2772,Assumptions!$A$8:$A$12,0))</f>
        <v>Specific Identification</v>
      </c>
      <c r="K2772" s="16">
        <f>G2772/(1-INDEX(Assumptions!$D$8:$D$12,MATCH(B2772,Assumptions!$A$8:$A$12,0)))</f>
        <v>560693.25641025638</v>
      </c>
      <c r="L2772" s="16">
        <f t="shared" si="302"/>
        <v>13120.222199999998</v>
      </c>
      <c r="M2772" s="16">
        <f t="shared" si="303"/>
        <v>28034.662820512822</v>
      </c>
      <c r="N2772" s="14">
        <f>E2772*(K2772-L2772-M2772)*IF(F2772="GHS",1,Assumptions!$B$4)</f>
        <v>1362229609.7839077</v>
      </c>
      <c r="O2772" s="15">
        <f t="shared" ca="1" si="304"/>
        <v>425</v>
      </c>
      <c r="P2772" s="15" t="str">
        <f t="shared" ca="1" si="305"/>
        <v>365d+</v>
      </c>
      <c r="Q2772" s="17">
        <f ca="1">IF(P2772="0-90d",0,IF(P2772="91-180d",INDEX(Assumptions!$F$8:$F$12,MATCH(B2772,Assumptions!$A$8:$A$12,0)),IF(P2772="181-365d",INDEX(Assumptions!$G$8:$G$12,MATCH(B2772,Assumptions!$A$8:$A$12,0)),INDEX(Assumptions!$H$8:$H$12,MATCH(B2772,Assumptions!$A$8:$A$12,0)))))</f>
        <v>0.15</v>
      </c>
      <c r="R2772" s="14">
        <f t="shared" ca="1" si="306"/>
        <v>172006113.042</v>
      </c>
      <c r="S2772" s="14">
        <f t="shared" ca="1" si="307"/>
        <v>974701307.23799992</v>
      </c>
      <c r="T2772" s="11" t="s">
        <v>25</v>
      </c>
      <c r="U2772" s="18" t="s">
        <v>26</v>
      </c>
    </row>
    <row r="2773" spans="1:21" ht="15" customHeight="1" x14ac:dyDescent="0.15">
      <c r="A2773" s="10" t="s">
        <v>2821</v>
      </c>
      <c r="B2773" s="11" t="s">
        <v>46</v>
      </c>
      <c r="C2773" s="11" t="s">
        <v>47</v>
      </c>
      <c r="D2773" s="12">
        <v>45956</v>
      </c>
      <c r="E2773" s="11">
        <v>3915</v>
      </c>
      <c r="F2773" s="11" t="s">
        <v>33</v>
      </c>
      <c r="G2773" s="13">
        <v>662948.96</v>
      </c>
      <c r="H2773" s="14">
        <f t="shared" si="301"/>
        <v>2595445178.3999996</v>
      </c>
      <c r="I2773" s="14">
        <f>IF(F2773="GHS",H2773,H2773*Assumptions!$B$4)</f>
        <v>2595445178.3999996</v>
      </c>
      <c r="J2773" s="15" t="str">
        <f>INDEX(Assumptions!$B$8:$B$12,MATCH(B2773,Assumptions!$A$8:$A$12,0))</f>
        <v>Specific Identification</v>
      </c>
      <c r="K2773" s="16">
        <f>G2773/(1-INDEX(Assumptions!$D$8:$D$12,MATCH(B2773,Assumptions!$A$8:$A$12,0)))</f>
        <v>849934.56410256401</v>
      </c>
      <c r="L2773" s="16">
        <f t="shared" si="302"/>
        <v>19888.468799999999</v>
      </c>
      <c r="M2773" s="16">
        <f t="shared" si="303"/>
        <v>42496.728205128202</v>
      </c>
      <c r="N2773" s="14">
        <f>E2773*(K2773-L2773-M2773)*IF(F2773="GHS",1,Assumptions!$B$4)</f>
        <v>3083255772.186461</v>
      </c>
      <c r="O2773" s="15">
        <f t="shared" ca="1" si="304"/>
        <v>330</v>
      </c>
      <c r="P2773" s="15" t="str">
        <f t="shared" ca="1" si="305"/>
        <v>181-365d</v>
      </c>
      <c r="Q2773" s="17">
        <f ca="1">IF(P2773="0-90d",0,IF(P2773="91-180d",INDEX(Assumptions!$F$8:$F$12,MATCH(B2773,Assumptions!$A$8:$A$12,0)),IF(P2773="181-365d",INDEX(Assumptions!$G$8:$G$12,MATCH(B2773,Assumptions!$A$8:$A$12,0)),INDEX(Assumptions!$H$8:$H$12,MATCH(B2773,Assumptions!$A$8:$A$12,0)))))</f>
        <v>0.05</v>
      </c>
      <c r="R2773" s="14">
        <f t="shared" ca="1" si="306"/>
        <v>129772258.91999999</v>
      </c>
      <c r="S2773" s="14">
        <f t="shared" ca="1" si="307"/>
        <v>2465672919.4799995</v>
      </c>
      <c r="T2773" s="11" t="s">
        <v>25</v>
      </c>
      <c r="U2773" s="18" t="s">
        <v>26</v>
      </c>
    </row>
    <row r="2774" spans="1:21" ht="15" customHeight="1" x14ac:dyDescent="0.15">
      <c r="A2774" s="10" t="s">
        <v>2822</v>
      </c>
      <c r="B2774" s="11" t="s">
        <v>41</v>
      </c>
      <c r="C2774" s="11" t="s">
        <v>115</v>
      </c>
      <c r="D2774" s="12">
        <v>46160</v>
      </c>
      <c r="E2774" s="11">
        <v>4700</v>
      </c>
      <c r="F2774" s="11" t="s">
        <v>33</v>
      </c>
      <c r="G2774" s="13">
        <v>316.58999999999997</v>
      </c>
      <c r="H2774" s="14">
        <f t="shared" si="301"/>
        <v>1487972.9999999998</v>
      </c>
      <c r="I2774" s="14">
        <f>IF(F2774="GHS",H2774,H2774*Assumptions!$B$4)</f>
        <v>1487972.9999999998</v>
      </c>
      <c r="J2774" s="15" t="str">
        <f>INDEX(Assumptions!$B$8:$B$12,MATCH(B2774,Assumptions!$A$8:$A$12,0))</f>
        <v>Weighted Average</v>
      </c>
      <c r="K2774" s="16">
        <f>G2774/(1-INDEX(Assumptions!$D$8:$D$12,MATCH(B2774,Assumptions!$A$8:$A$12,0)))</f>
        <v>487.06153846153842</v>
      </c>
      <c r="L2774" s="16">
        <f t="shared" si="302"/>
        <v>9.4976999999999983</v>
      </c>
      <c r="M2774" s="16">
        <f t="shared" si="303"/>
        <v>24.353076923076923</v>
      </c>
      <c r="N2774" s="14">
        <f>E2774*(K2774-L2774-M2774)*IF(F2774="GHS",1,Assumptions!$B$4)</f>
        <v>2130090.5792307691</v>
      </c>
      <c r="O2774" s="15">
        <f t="shared" ca="1" si="304"/>
        <v>126</v>
      </c>
      <c r="P2774" s="15" t="str">
        <f t="shared" ca="1" si="305"/>
        <v>91-180d</v>
      </c>
      <c r="Q2774" s="17">
        <f ca="1">IF(P2774="0-90d",0,IF(P2774="91-180d",INDEX(Assumptions!$F$8:$F$12,MATCH(B2774,Assumptions!$A$8:$A$12,0)),IF(P2774="181-365d",INDEX(Assumptions!$G$8:$G$12,MATCH(B2774,Assumptions!$A$8:$A$12,0)),INDEX(Assumptions!$H$8:$H$12,MATCH(B2774,Assumptions!$A$8:$A$12,0)))))</f>
        <v>0.1</v>
      </c>
      <c r="R2774" s="14">
        <f t="shared" ca="1" si="306"/>
        <v>148797.29999999999</v>
      </c>
      <c r="S2774" s="14">
        <f t="shared" si="307"/>
        <v>0</v>
      </c>
      <c r="T2774" s="11" t="s">
        <v>39</v>
      </c>
      <c r="U2774" s="18" t="s">
        <v>26</v>
      </c>
    </row>
    <row r="2775" spans="1:21" ht="15" customHeight="1" x14ac:dyDescent="0.15">
      <c r="A2775" s="10" t="s">
        <v>2823</v>
      </c>
      <c r="B2775" s="11" t="s">
        <v>46</v>
      </c>
      <c r="C2775" s="11" t="s">
        <v>52</v>
      </c>
      <c r="D2775" s="12">
        <v>46027</v>
      </c>
      <c r="E2775" s="11">
        <v>2797</v>
      </c>
      <c r="F2775" s="11" t="s">
        <v>33</v>
      </c>
      <c r="G2775" s="13">
        <v>401488.74</v>
      </c>
      <c r="H2775" s="14">
        <f t="shared" si="301"/>
        <v>1122964005.78</v>
      </c>
      <c r="I2775" s="14">
        <f>IF(F2775="GHS",H2775,H2775*Assumptions!$B$4)</f>
        <v>1122964005.78</v>
      </c>
      <c r="J2775" s="15" t="str">
        <f>INDEX(Assumptions!$B$8:$B$12,MATCH(B2775,Assumptions!$A$8:$A$12,0))</f>
        <v>Specific Identification</v>
      </c>
      <c r="K2775" s="16">
        <f>G2775/(1-INDEX(Assumptions!$D$8:$D$12,MATCH(B2775,Assumptions!$A$8:$A$12,0)))</f>
        <v>514729.15384615381</v>
      </c>
      <c r="L2775" s="16">
        <f t="shared" si="302"/>
        <v>12044.662199999999</v>
      </c>
      <c r="M2775" s="16">
        <f t="shared" si="303"/>
        <v>25736.457692307693</v>
      </c>
      <c r="N2775" s="14">
        <f>E2775*(K2775-L2775-M2775)*IF(F2775="GHS",1,Assumptions!$B$4)</f>
        <v>1334023650.9689076</v>
      </c>
      <c r="O2775" s="15">
        <f t="shared" ca="1" si="304"/>
        <v>259</v>
      </c>
      <c r="P2775" s="15" t="str">
        <f t="shared" ca="1" si="305"/>
        <v>181-365d</v>
      </c>
      <c r="Q2775" s="17">
        <f ca="1">IF(P2775="0-90d",0,IF(P2775="91-180d",INDEX(Assumptions!$F$8:$F$12,MATCH(B2775,Assumptions!$A$8:$A$12,0)),IF(P2775="181-365d",INDEX(Assumptions!$G$8:$G$12,MATCH(B2775,Assumptions!$A$8:$A$12,0)),INDEX(Assumptions!$H$8:$H$12,MATCH(B2775,Assumptions!$A$8:$A$12,0)))))</f>
        <v>0.05</v>
      </c>
      <c r="R2775" s="14">
        <f t="shared" ca="1" si="306"/>
        <v>56148200.289000005</v>
      </c>
      <c r="S2775" s="14">
        <f t="shared" ca="1" si="307"/>
        <v>1066815805.4909999</v>
      </c>
      <c r="T2775" s="11" t="s">
        <v>25</v>
      </c>
      <c r="U2775" s="18" t="s">
        <v>26</v>
      </c>
    </row>
    <row r="2776" spans="1:21" ht="15" customHeight="1" x14ac:dyDescent="0.15">
      <c r="A2776" s="10" t="s">
        <v>2824</v>
      </c>
      <c r="B2776" s="11" t="s">
        <v>28</v>
      </c>
      <c r="C2776" s="11" t="s">
        <v>38</v>
      </c>
      <c r="D2776" s="12">
        <v>45786</v>
      </c>
      <c r="E2776" s="11">
        <v>3123</v>
      </c>
      <c r="F2776" s="11" t="s">
        <v>24</v>
      </c>
      <c r="G2776" s="13">
        <v>7364.87</v>
      </c>
      <c r="H2776" s="14">
        <f t="shared" si="301"/>
        <v>23000489.009999998</v>
      </c>
      <c r="I2776" s="14">
        <f>IF(F2776="GHS",H2776,H2776*Assumptions!$B$4)</f>
        <v>248405281.308</v>
      </c>
      <c r="J2776" s="15" t="str">
        <f>INDEX(Assumptions!$B$8:$B$12,MATCH(B2776,Assumptions!$A$8:$A$12,0))</f>
        <v>Fair Value Less Costs to Sell</v>
      </c>
      <c r="K2776" s="16">
        <f>G2776/(1-INDEX(Assumptions!$D$8:$D$12,MATCH(B2776,Assumptions!$A$8:$A$12,0)))</f>
        <v>8369.170454545454</v>
      </c>
      <c r="L2776" s="16">
        <f t="shared" si="302"/>
        <v>220.9461</v>
      </c>
      <c r="M2776" s="16">
        <f t="shared" si="303"/>
        <v>418.45852272727274</v>
      </c>
      <c r="N2776" s="14">
        <f>E2776*(K2776-L2776-M2776)*IF(F2776="GHS",1,Assumptions!$B$4)</f>
        <v>260712633.88189635</v>
      </c>
      <c r="O2776" s="15">
        <f t="shared" ca="1" si="304"/>
        <v>500</v>
      </c>
      <c r="P2776" s="15" t="str">
        <f t="shared" ca="1" si="305"/>
        <v>365d+</v>
      </c>
      <c r="Q2776" s="17">
        <f ca="1">IF(P2776="0-90d",0,IF(P2776="91-180d",INDEX(Assumptions!$F$8:$F$12,MATCH(B2776,Assumptions!$A$8:$A$12,0)),IF(P2776="181-365d",INDEX(Assumptions!$G$8:$G$12,MATCH(B2776,Assumptions!$A$8:$A$12,0)),INDEX(Assumptions!$H$8:$H$12,MATCH(B2776,Assumptions!$A$8:$A$12,0)))))</f>
        <v>0.4</v>
      </c>
      <c r="R2776" s="14">
        <f t="shared" ca="1" si="306"/>
        <v>99362112.523200005</v>
      </c>
      <c r="S2776" s="14">
        <f t="shared" ca="1" si="307"/>
        <v>149043168.78479999</v>
      </c>
      <c r="T2776" s="11" t="s">
        <v>25</v>
      </c>
      <c r="U2776" s="18" t="s">
        <v>26</v>
      </c>
    </row>
    <row r="2777" spans="1:21" ht="15" customHeight="1" x14ac:dyDescent="0.15">
      <c r="A2777" s="10" t="s">
        <v>2825</v>
      </c>
      <c r="B2777" s="11" t="s">
        <v>46</v>
      </c>
      <c r="C2777" s="11" t="s">
        <v>47</v>
      </c>
      <c r="D2777" s="12">
        <v>46195</v>
      </c>
      <c r="E2777" s="11">
        <v>157</v>
      </c>
      <c r="F2777" s="11" t="s">
        <v>33</v>
      </c>
      <c r="G2777" s="13">
        <v>406537.62</v>
      </c>
      <c r="H2777" s="14">
        <f t="shared" si="301"/>
        <v>63826406.339999996</v>
      </c>
      <c r="I2777" s="14">
        <f>IF(F2777="GHS",H2777,H2777*Assumptions!$B$4)</f>
        <v>63826406.339999996</v>
      </c>
      <c r="J2777" s="15" t="str">
        <f>INDEX(Assumptions!$B$8:$B$12,MATCH(B2777,Assumptions!$A$8:$A$12,0))</f>
        <v>Specific Identification</v>
      </c>
      <c r="K2777" s="16">
        <f>G2777/(1-INDEX(Assumptions!$D$8:$D$12,MATCH(B2777,Assumptions!$A$8:$A$12,0)))</f>
        <v>521202.07692307688</v>
      </c>
      <c r="L2777" s="16">
        <f t="shared" si="302"/>
        <v>12196.1286</v>
      </c>
      <c r="M2777" s="16">
        <f t="shared" si="303"/>
        <v>26060.103846153845</v>
      </c>
      <c r="N2777" s="14">
        <f>E2777*(K2777-L2777-M2777)*IF(F2777="GHS",1,Assumptions!$B$4)</f>
        <v>75822497.582876921</v>
      </c>
      <c r="O2777" s="15">
        <f t="shared" ca="1" si="304"/>
        <v>91</v>
      </c>
      <c r="P2777" s="15" t="str">
        <f t="shared" ca="1" si="305"/>
        <v>91-180d</v>
      </c>
      <c r="Q2777" s="17">
        <f ca="1">IF(P2777="0-90d",0,IF(P2777="91-180d",INDEX(Assumptions!$F$8:$F$12,MATCH(B2777,Assumptions!$A$8:$A$12,0)),IF(P2777="181-365d",INDEX(Assumptions!$G$8:$G$12,MATCH(B2777,Assumptions!$A$8:$A$12,0)),INDEX(Assumptions!$H$8:$H$12,MATCH(B2777,Assumptions!$A$8:$A$12,0)))))</f>
        <v>0</v>
      </c>
      <c r="R2777" s="14">
        <f t="shared" ca="1" si="306"/>
        <v>0</v>
      </c>
      <c r="S2777" s="14">
        <f t="shared" ca="1" si="307"/>
        <v>63826406.339999996</v>
      </c>
      <c r="T2777" s="11" t="s">
        <v>50</v>
      </c>
      <c r="U2777" s="18" t="s">
        <v>26</v>
      </c>
    </row>
    <row r="2778" spans="1:21" ht="15" customHeight="1" x14ac:dyDescent="0.15">
      <c r="A2778" s="10" t="s">
        <v>2826</v>
      </c>
      <c r="B2778" s="11" t="s">
        <v>28</v>
      </c>
      <c r="C2778" s="11" t="s">
        <v>29</v>
      </c>
      <c r="D2778" s="12">
        <v>45968</v>
      </c>
      <c r="E2778" s="11">
        <v>754</v>
      </c>
      <c r="F2778" s="11" t="s">
        <v>24</v>
      </c>
      <c r="G2778" s="13">
        <v>6497.23</v>
      </c>
      <c r="H2778" s="14">
        <f t="shared" si="301"/>
        <v>4898911.42</v>
      </c>
      <c r="I2778" s="14">
        <f>IF(F2778="GHS",H2778,H2778*Assumptions!$B$4)</f>
        <v>52908243.336000003</v>
      </c>
      <c r="J2778" s="15" t="str">
        <f>INDEX(Assumptions!$B$8:$B$12,MATCH(B2778,Assumptions!$A$8:$A$12,0))</f>
        <v>Fair Value Less Costs to Sell</v>
      </c>
      <c r="K2778" s="16">
        <f>G2778/(1-INDEX(Assumptions!$D$8:$D$12,MATCH(B2778,Assumptions!$A$8:$A$12,0)))</f>
        <v>7383.215909090909</v>
      </c>
      <c r="L2778" s="16">
        <f t="shared" si="302"/>
        <v>194.91689999999997</v>
      </c>
      <c r="M2778" s="16">
        <f t="shared" si="303"/>
        <v>369.16079545454545</v>
      </c>
      <c r="N2778" s="14">
        <f>E2778*(K2778-L2778-M2778)*IF(F2778="GHS",1,Assumptions!$B$4)</f>
        <v>55529606.301283635</v>
      </c>
      <c r="O2778" s="15">
        <f t="shared" ca="1" si="304"/>
        <v>318</v>
      </c>
      <c r="P2778" s="15" t="str">
        <f t="shared" ca="1" si="305"/>
        <v>181-365d</v>
      </c>
      <c r="Q2778" s="17">
        <f ca="1">IF(P2778="0-90d",0,IF(P2778="91-180d",INDEX(Assumptions!$F$8:$F$12,MATCH(B2778,Assumptions!$A$8:$A$12,0)),IF(P2778="181-365d",INDEX(Assumptions!$G$8:$G$12,MATCH(B2778,Assumptions!$A$8:$A$12,0)),INDEX(Assumptions!$H$8:$H$12,MATCH(B2778,Assumptions!$A$8:$A$12,0)))))</f>
        <v>0.1</v>
      </c>
      <c r="R2778" s="14">
        <f t="shared" ca="1" si="306"/>
        <v>5290824.3336000005</v>
      </c>
      <c r="S2778" s="14">
        <f t="shared" ca="1" si="307"/>
        <v>47617419.002400003</v>
      </c>
      <c r="T2778" s="11" t="s">
        <v>25</v>
      </c>
      <c r="U2778" s="18" t="s">
        <v>36</v>
      </c>
    </row>
    <row r="2779" spans="1:21" ht="15" customHeight="1" x14ac:dyDescent="0.15">
      <c r="A2779" s="10" t="s">
        <v>2827</v>
      </c>
      <c r="B2779" s="11" t="s">
        <v>22</v>
      </c>
      <c r="C2779" s="11" t="s">
        <v>81</v>
      </c>
      <c r="D2779" s="12">
        <v>46130</v>
      </c>
      <c r="E2779" s="11">
        <v>4325</v>
      </c>
      <c r="F2779" s="11" t="s">
        <v>24</v>
      </c>
      <c r="G2779" s="13">
        <v>28267.21</v>
      </c>
      <c r="H2779" s="14">
        <f t="shared" si="301"/>
        <v>122255683.25</v>
      </c>
      <c r="I2779" s="14">
        <f>IF(F2779="GHS",H2779,H2779*Assumptions!$B$4)</f>
        <v>1320361379.1000001</v>
      </c>
      <c r="J2779" s="15" t="str">
        <f>INDEX(Assumptions!$B$8:$B$12,MATCH(B2779,Assumptions!$A$8:$A$12,0))</f>
        <v>FIFO</v>
      </c>
      <c r="K2779" s="16">
        <f>G2779/(1-INDEX(Assumptions!$D$8:$D$12,MATCH(B2779,Assumptions!$A$8:$A$12,0)))</f>
        <v>34472.207317073167</v>
      </c>
      <c r="L2779" s="16">
        <f t="shared" si="302"/>
        <v>848.01629999999989</v>
      </c>
      <c r="M2779" s="16">
        <f t="shared" si="303"/>
        <v>1723.6103658536585</v>
      </c>
      <c r="N2779" s="14">
        <f>E2779*(K2779-L2779-M2779)*IF(F2779="GHS",1,Assumptions!$B$4)</f>
        <v>1490076122.2184632</v>
      </c>
      <c r="O2779" s="15">
        <f t="shared" ca="1" si="304"/>
        <v>156</v>
      </c>
      <c r="P2779" s="15" t="str">
        <f t="shared" ca="1" si="305"/>
        <v>91-180d</v>
      </c>
      <c r="Q2779" s="17">
        <f ca="1">IF(P2779="0-90d",0,IF(P2779="91-180d",INDEX(Assumptions!$F$8:$F$12,MATCH(B2779,Assumptions!$A$8:$A$12,0)),IF(P2779="181-365d",INDEX(Assumptions!$G$8:$G$12,MATCH(B2779,Assumptions!$A$8:$A$12,0)),INDEX(Assumptions!$H$8:$H$12,MATCH(B2779,Assumptions!$A$8:$A$12,0)))))</f>
        <v>0.03</v>
      </c>
      <c r="R2779" s="14">
        <f t="shared" ca="1" si="306"/>
        <v>39610841.373000003</v>
      </c>
      <c r="S2779" s="14">
        <f t="shared" ca="1" si="307"/>
        <v>1280750537.7270002</v>
      </c>
      <c r="T2779" s="11" t="s">
        <v>25</v>
      </c>
      <c r="U2779" s="18" t="s">
        <v>26</v>
      </c>
    </row>
    <row r="2780" spans="1:21" ht="15" customHeight="1" x14ac:dyDescent="0.15">
      <c r="A2780" s="10" t="s">
        <v>2828</v>
      </c>
      <c r="B2780" s="11" t="s">
        <v>41</v>
      </c>
      <c r="C2780" s="11" t="s">
        <v>42</v>
      </c>
      <c r="D2780" s="12">
        <v>46041</v>
      </c>
      <c r="E2780" s="11">
        <v>1227</v>
      </c>
      <c r="F2780" s="11" t="s">
        <v>33</v>
      </c>
      <c r="G2780" s="13">
        <v>357.56</v>
      </c>
      <c r="H2780" s="14">
        <f t="shared" si="301"/>
        <v>438726.12</v>
      </c>
      <c r="I2780" s="14">
        <f>IF(F2780="GHS",H2780,H2780*Assumptions!$B$4)</f>
        <v>438726.12</v>
      </c>
      <c r="J2780" s="15" t="str">
        <f>INDEX(Assumptions!$B$8:$B$12,MATCH(B2780,Assumptions!$A$8:$A$12,0))</f>
        <v>Weighted Average</v>
      </c>
      <c r="K2780" s="16">
        <f>G2780/(1-INDEX(Assumptions!$D$8:$D$12,MATCH(B2780,Assumptions!$A$8:$A$12,0)))</f>
        <v>550.09230769230771</v>
      </c>
      <c r="L2780" s="16">
        <f t="shared" si="302"/>
        <v>10.726799999999999</v>
      </c>
      <c r="M2780" s="16">
        <f t="shared" si="303"/>
        <v>27.504615384615388</v>
      </c>
      <c r="N2780" s="14">
        <f>E2780*(K2780-L2780-M2780)*IF(F2780="GHS",1,Assumptions!$B$4)</f>
        <v>628053.31486153847</v>
      </c>
      <c r="O2780" s="15">
        <f t="shared" ca="1" si="304"/>
        <v>245</v>
      </c>
      <c r="P2780" s="15" t="str">
        <f t="shared" ca="1" si="305"/>
        <v>181-365d</v>
      </c>
      <c r="Q2780" s="17">
        <f ca="1">IF(P2780="0-90d",0,IF(P2780="91-180d",INDEX(Assumptions!$F$8:$F$12,MATCH(B2780,Assumptions!$A$8:$A$12,0)),IF(P2780="181-365d",INDEX(Assumptions!$G$8:$G$12,MATCH(B2780,Assumptions!$A$8:$A$12,0)),INDEX(Assumptions!$H$8:$H$12,MATCH(B2780,Assumptions!$A$8:$A$12,0)))))</f>
        <v>0.35</v>
      </c>
      <c r="R2780" s="14">
        <f t="shared" ca="1" si="306"/>
        <v>153554.14199999999</v>
      </c>
      <c r="S2780" s="14">
        <f t="shared" ca="1" si="307"/>
        <v>285171.978</v>
      </c>
      <c r="T2780" s="11" t="s">
        <v>25</v>
      </c>
      <c r="U2780" s="18" t="s">
        <v>36</v>
      </c>
    </row>
    <row r="2781" spans="1:21" ht="15" customHeight="1" x14ac:dyDescent="0.15">
      <c r="A2781" s="10" t="s">
        <v>2829</v>
      </c>
      <c r="B2781" s="11" t="s">
        <v>31</v>
      </c>
      <c r="C2781" s="11" t="s">
        <v>32</v>
      </c>
      <c r="D2781" s="12">
        <v>46125</v>
      </c>
      <c r="E2781" s="11">
        <v>2035</v>
      </c>
      <c r="F2781" s="11" t="s">
        <v>33</v>
      </c>
      <c r="G2781" s="13">
        <v>1736.2</v>
      </c>
      <c r="H2781" s="14">
        <f t="shared" si="301"/>
        <v>3533167</v>
      </c>
      <c r="I2781" s="14">
        <f>IF(F2781="GHS",H2781,H2781*Assumptions!$B$4)</f>
        <v>3533167</v>
      </c>
      <c r="J2781" s="15" t="str">
        <f>INDEX(Assumptions!$B$8:$B$12,MATCH(B2781,Assumptions!$A$8:$A$12,0))</f>
        <v>Weighted Average</v>
      </c>
      <c r="K2781" s="16">
        <f>G2781/(1-INDEX(Assumptions!$D$8:$D$12,MATCH(B2781,Assumptions!$A$8:$A$12,0)))</f>
        <v>2411.3888888888891</v>
      </c>
      <c r="L2781" s="16">
        <f t="shared" si="302"/>
        <v>52.085999999999999</v>
      </c>
      <c r="M2781" s="16">
        <f t="shared" si="303"/>
        <v>120.56944444444446</v>
      </c>
      <c r="N2781" s="14">
        <f>E2781*(K2781-L2781-M2781)*IF(F2781="GHS",1,Assumptions!$B$4)</f>
        <v>4555822.5594444452</v>
      </c>
      <c r="O2781" s="15">
        <f t="shared" ca="1" si="304"/>
        <v>161</v>
      </c>
      <c r="P2781" s="15" t="str">
        <f t="shared" ca="1" si="305"/>
        <v>91-180d</v>
      </c>
      <c r="Q2781" s="17">
        <f ca="1">IF(P2781="0-90d",0,IF(P2781="91-180d",INDEX(Assumptions!$F$8:$F$12,MATCH(B2781,Assumptions!$A$8:$A$12,0)),IF(P2781="181-365d",INDEX(Assumptions!$G$8:$G$12,MATCH(B2781,Assumptions!$A$8:$A$12,0)),INDEX(Assumptions!$H$8:$H$12,MATCH(B2781,Assumptions!$A$8:$A$12,0)))))</f>
        <v>0.05</v>
      </c>
      <c r="R2781" s="14">
        <f t="shared" ca="1" si="306"/>
        <v>176658.35</v>
      </c>
      <c r="S2781" s="14">
        <f t="shared" ca="1" si="307"/>
        <v>3356508.65</v>
      </c>
      <c r="T2781" s="11" t="s">
        <v>25</v>
      </c>
      <c r="U2781" s="18" t="s">
        <v>36</v>
      </c>
    </row>
    <row r="2782" spans="1:21" ht="15" customHeight="1" x14ac:dyDescent="0.15">
      <c r="A2782" s="10" t="s">
        <v>2830</v>
      </c>
      <c r="B2782" s="11" t="s">
        <v>41</v>
      </c>
      <c r="C2782" s="11" t="s">
        <v>49</v>
      </c>
      <c r="D2782" s="12">
        <v>46052</v>
      </c>
      <c r="E2782" s="11">
        <v>1664</v>
      </c>
      <c r="F2782" s="11" t="s">
        <v>33</v>
      </c>
      <c r="G2782" s="13">
        <v>367.83</v>
      </c>
      <c r="H2782" s="14">
        <f t="shared" si="301"/>
        <v>612069.12</v>
      </c>
      <c r="I2782" s="14">
        <f>IF(F2782="GHS",H2782,H2782*Assumptions!$B$4)</f>
        <v>612069.12</v>
      </c>
      <c r="J2782" s="15" t="str">
        <f>INDEX(Assumptions!$B$8:$B$12,MATCH(B2782,Assumptions!$A$8:$A$12,0))</f>
        <v>Weighted Average</v>
      </c>
      <c r="K2782" s="16">
        <f>G2782/(1-INDEX(Assumptions!$D$8:$D$12,MATCH(B2782,Assumptions!$A$8:$A$12,0)))</f>
        <v>565.89230769230767</v>
      </c>
      <c r="L2782" s="16">
        <f t="shared" si="302"/>
        <v>11.034899999999999</v>
      </c>
      <c r="M2782" s="16">
        <f t="shared" si="303"/>
        <v>28.294615384615383</v>
      </c>
      <c r="N2782" s="14">
        <f>E2782*(K2782-L2782-M2782)*IF(F2782="GHS",1,Assumptions!$B$4)</f>
        <v>876200.48639999982</v>
      </c>
      <c r="O2782" s="15">
        <f t="shared" ca="1" si="304"/>
        <v>234</v>
      </c>
      <c r="P2782" s="15" t="str">
        <f t="shared" ca="1" si="305"/>
        <v>181-365d</v>
      </c>
      <c r="Q2782" s="17">
        <f ca="1">IF(P2782="0-90d",0,IF(P2782="91-180d",INDEX(Assumptions!$F$8:$F$12,MATCH(B2782,Assumptions!$A$8:$A$12,0)),IF(P2782="181-365d",INDEX(Assumptions!$G$8:$G$12,MATCH(B2782,Assumptions!$A$8:$A$12,0)),INDEX(Assumptions!$H$8:$H$12,MATCH(B2782,Assumptions!$A$8:$A$12,0)))))</f>
        <v>0.35</v>
      </c>
      <c r="R2782" s="14">
        <f t="shared" ca="1" si="306"/>
        <v>214224.19199999998</v>
      </c>
      <c r="S2782" s="14">
        <f t="shared" ca="1" si="307"/>
        <v>397844.92800000001</v>
      </c>
      <c r="T2782" s="11" t="s">
        <v>25</v>
      </c>
      <c r="U2782" s="18" t="s">
        <v>36</v>
      </c>
    </row>
    <row r="2783" spans="1:21" ht="15" customHeight="1" x14ac:dyDescent="0.15">
      <c r="A2783" s="10" t="s">
        <v>2831</v>
      </c>
      <c r="B2783" s="11" t="s">
        <v>31</v>
      </c>
      <c r="C2783" s="11" t="s">
        <v>32</v>
      </c>
      <c r="D2783" s="12">
        <v>46055</v>
      </c>
      <c r="E2783" s="11">
        <v>673</v>
      </c>
      <c r="F2783" s="11" t="s">
        <v>33</v>
      </c>
      <c r="G2783" s="13">
        <v>2807.89</v>
      </c>
      <c r="H2783" s="14">
        <f t="shared" si="301"/>
        <v>1889709.97</v>
      </c>
      <c r="I2783" s="14">
        <f>IF(F2783="GHS",H2783,H2783*Assumptions!$B$4)</f>
        <v>1889709.97</v>
      </c>
      <c r="J2783" s="15" t="str">
        <f>INDEX(Assumptions!$B$8:$B$12,MATCH(B2783,Assumptions!$A$8:$A$12,0))</f>
        <v>Weighted Average</v>
      </c>
      <c r="K2783" s="16">
        <f>G2783/(1-INDEX(Assumptions!$D$8:$D$12,MATCH(B2783,Assumptions!$A$8:$A$12,0)))</f>
        <v>3899.8472222222222</v>
      </c>
      <c r="L2783" s="16">
        <f t="shared" si="302"/>
        <v>84.236699999999999</v>
      </c>
      <c r="M2783" s="16">
        <f t="shared" si="303"/>
        <v>194.99236111111111</v>
      </c>
      <c r="N2783" s="14">
        <f>E2783*(K2783-L2783-M2783)*IF(F2783="GHS",1,Assumptions!$B$4)</f>
        <v>2436676.0224277778</v>
      </c>
      <c r="O2783" s="15">
        <f t="shared" ca="1" si="304"/>
        <v>231</v>
      </c>
      <c r="P2783" s="15" t="str">
        <f t="shared" ca="1" si="305"/>
        <v>181-365d</v>
      </c>
      <c r="Q2783" s="17">
        <f ca="1">IF(P2783="0-90d",0,IF(P2783="91-180d",INDEX(Assumptions!$F$8:$F$12,MATCH(B2783,Assumptions!$A$8:$A$12,0)),IF(P2783="181-365d",INDEX(Assumptions!$G$8:$G$12,MATCH(B2783,Assumptions!$A$8:$A$12,0)),INDEX(Assumptions!$H$8:$H$12,MATCH(B2783,Assumptions!$A$8:$A$12,0)))))</f>
        <v>0.2</v>
      </c>
      <c r="R2783" s="14">
        <f t="shared" ca="1" si="306"/>
        <v>377941.99400000001</v>
      </c>
      <c r="S2783" s="14">
        <f t="shared" ca="1" si="307"/>
        <v>1511767.976</v>
      </c>
      <c r="T2783" s="11" t="s">
        <v>25</v>
      </c>
      <c r="U2783" s="18" t="s">
        <v>26</v>
      </c>
    </row>
    <row r="2784" spans="1:21" ht="15" customHeight="1" x14ac:dyDescent="0.15">
      <c r="A2784" s="10" t="s">
        <v>2832</v>
      </c>
      <c r="B2784" s="11" t="s">
        <v>22</v>
      </c>
      <c r="C2784" s="11" t="s">
        <v>61</v>
      </c>
      <c r="D2784" s="12">
        <v>45868</v>
      </c>
      <c r="E2784" s="11">
        <v>2773</v>
      </c>
      <c r="F2784" s="11" t="s">
        <v>24</v>
      </c>
      <c r="G2784" s="13">
        <v>32953.25</v>
      </c>
      <c r="H2784" s="14">
        <f t="shared" si="301"/>
        <v>91379362.25</v>
      </c>
      <c r="I2784" s="14">
        <f>IF(F2784="GHS",H2784,H2784*Assumptions!$B$4)</f>
        <v>986897112.30000007</v>
      </c>
      <c r="J2784" s="15" t="str">
        <f>INDEX(Assumptions!$B$8:$B$12,MATCH(B2784,Assumptions!$A$8:$A$12,0))</f>
        <v>FIFO</v>
      </c>
      <c r="K2784" s="16">
        <f>G2784/(1-INDEX(Assumptions!$D$8:$D$12,MATCH(B2784,Assumptions!$A$8:$A$12,0)))</f>
        <v>40186.890243902439</v>
      </c>
      <c r="L2784" s="16">
        <f t="shared" si="302"/>
        <v>988.59749999999997</v>
      </c>
      <c r="M2784" s="16">
        <f t="shared" si="303"/>
        <v>2009.344512195122</v>
      </c>
      <c r="N2784" s="14">
        <f>E2784*(K2784-L2784-M2784)*IF(F2784="GHS",1,Assumptions!$B$4)</f>
        <v>1113749497.2224634</v>
      </c>
      <c r="O2784" s="15">
        <f t="shared" ca="1" si="304"/>
        <v>418</v>
      </c>
      <c r="P2784" s="15" t="str">
        <f t="shared" ca="1" si="305"/>
        <v>365d+</v>
      </c>
      <c r="Q2784" s="17">
        <f ca="1">IF(P2784="0-90d",0,IF(P2784="91-180d",INDEX(Assumptions!$F$8:$F$12,MATCH(B2784,Assumptions!$A$8:$A$12,0)),IF(P2784="181-365d",INDEX(Assumptions!$G$8:$G$12,MATCH(B2784,Assumptions!$A$8:$A$12,0)),INDEX(Assumptions!$H$8:$H$12,MATCH(B2784,Assumptions!$A$8:$A$12,0)))))</f>
        <v>0.5</v>
      </c>
      <c r="R2784" s="14">
        <f t="shared" ca="1" si="306"/>
        <v>493448556.15000004</v>
      </c>
      <c r="S2784" s="14">
        <f t="shared" ca="1" si="307"/>
        <v>493448556.15000004</v>
      </c>
      <c r="T2784" s="11" t="s">
        <v>25</v>
      </c>
      <c r="U2784" s="18" t="s">
        <v>36</v>
      </c>
    </row>
    <row r="2785" spans="1:21" ht="15" customHeight="1" x14ac:dyDescent="0.15">
      <c r="A2785" s="10" t="s">
        <v>2833</v>
      </c>
      <c r="B2785" s="11" t="s">
        <v>31</v>
      </c>
      <c r="C2785" s="11" t="s">
        <v>32</v>
      </c>
      <c r="D2785" s="12">
        <v>46210</v>
      </c>
      <c r="E2785" s="11">
        <v>2790</v>
      </c>
      <c r="F2785" s="11" t="s">
        <v>33</v>
      </c>
      <c r="G2785" s="13">
        <v>978.26</v>
      </c>
      <c r="H2785" s="14">
        <f t="shared" si="301"/>
        <v>2729345.4</v>
      </c>
      <c r="I2785" s="14">
        <f>IF(F2785="GHS",H2785,H2785*Assumptions!$B$4)</f>
        <v>2729345.4</v>
      </c>
      <c r="J2785" s="15" t="str">
        <f>INDEX(Assumptions!$B$8:$B$12,MATCH(B2785,Assumptions!$A$8:$A$12,0))</f>
        <v>Weighted Average</v>
      </c>
      <c r="K2785" s="16">
        <f>G2785/(1-INDEX(Assumptions!$D$8:$D$12,MATCH(B2785,Assumptions!$A$8:$A$12,0)))</f>
        <v>1358.6944444444446</v>
      </c>
      <c r="L2785" s="16">
        <f t="shared" si="302"/>
        <v>29.347799999999999</v>
      </c>
      <c r="M2785" s="16">
        <f t="shared" si="303"/>
        <v>67.934722222222234</v>
      </c>
      <c r="N2785" s="14">
        <f>E2785*(K2785-L2785-M2785)*IF(F2785="GHS",1,Assumptions!$B$4)</f>
        <v>3519339.2630000003</v>
      </c>
      <c r="O2785" s="15">
        <f t="shared" ca="1" si="304"/>
        <v>76</v>
      </c>
      <c r="P2785" s="15" t="str">
        <f t="shared" ca="1" si="305"/>
        <v>0-90d</v>
      </c>
      <c r="Q2785" s="17">
        <f ca="1">IF(P2785="0-90d",0,IF(P2785="91-180d",INDEX(Assumptions!$F$8:$F$12,MATCH(B2785,Assumptions!$A$8:$A$12,0)),IF(P2785="181-365d",INDEX(Assumptions!$G$8:$G$12,MATCH(B2785,Assumptions!$A$8:$A$12,0)),INDEX(Assumptions!$H$8:$H$12,MATCH(B2785,Assumptions!$A$8:$A$12,0)))))</f>
        <v>0</v>
      </c>
      <c r="R2785" s="14">
        <f t="shared" ca="1" si="306"/>
        <v>0</v>
      </c>
      <c r="S2785" s="14">
        <f t="shared" ca="1" si="307"/>
        <v>2729345.4</v>
      </c>
      <c r="T2785" s="11" t="s">
        <v>25</v>
      </c>
      <c r="U2785" s="18" t="s">
        <v>26</v>
      </c>
    </row>
    <row r="2786" spans="1:21" ht="15" customHeight="1" x14ac:dyDescent="0.15">
      <c r="A2786" s="10" t="s">
        <v>2834</v>
      </c>
      <c r="B2786" s="11" t="s">
        <v>41</v>
      </c>
      <c r="C2786" s="11" t="s">
        <v>42</v>
      </c>
      <c r="D2786" s="12">
        <v>45840</v>
      </c>
      <c r="E2786" s="11">
        <v>4304</v>
      </c>
      <c r="F2786" s="11" t="s">
        <v>33</v>
      </c>
      <c r="G2786" s="13">
        <v>200.33</v>
      </c>
      <c r="H2786" s="14">
        <f t="shared" si="301"/>
        <v>862220.32000000007</v>
      </c>
      <c r="I2786" s="14">
        <f>IF(F2786="GHS",H2786,H2786*Assumptions!$B$4)</f>
        <v>862220.32000000007</v>
      </c>
      <c r="J2786" s="15" t="str">
        <f>INDEX(Assumptions!$B$8:$B$12,MATCH(B2786,Assumptions!$A$8:$A$12,0))</f>
        <v>Weighted Average</v>
      </c>
      <c r="K2786" s="16">
        <f>G2786/(1-INDEX(Assumptions!$D$8:$D$12,MATCH(B2786,Assumptions!$A$8:$A$12,0)))</f>
        <v>308.2</v>
      </c>
      <c r="L2786" s="16">
        <f t="shared" si="302"/>
        <v>6.0099</v>
      </c>
      <c r="M2786" s="16">
        <f t="shared" si="303"/>
        <v>15.41</v>
      </c>
      <c r="N2786" s="14">
        <f>E2786*(K2786-L2786-M2786)*IF(F2786="GHS",1,Assumptions!$B$4)</f>
        <v>1234301.5503999998</v>
      </c>
      <c r="O2786" s="15">
        <f t="shared" ca="1" si="304"/>
        <v>446</v>
      </c>
      <c r="P2786" s="15" t="str">
        <f t="shared" ca="1" si="305"/>
        <v>365d+</v>
      </c>
      <c r="Q2786" s="17">
        <f ca="1">IF(P2786="0-90d",0,IF(P2786="91-180d",INDEX(Assumptions!$F$8:$F$12,MATCH(B2786,Assumptions!$A$8:$A$12,0)),IF(P2786="181-365d",INDEX(Assumptions!$G$8:$G$12,MATCH(B2786,Assumptions!$A$8:$A$12,0)),INDEX(Assumptions!$H$8:$H$12,MATCH(B2786,Assumptions!$A$8:$A$12,0)))))</f>
        <v>0.8</v>
      </c>
      <c r="R2786" s="14">
        <f t="shared" ca="1" si="306"/>
        <v>689776.25600000005</v>
      </c>
      <c r="S2786" s="14">
        <f t="shared" ca="1" si="307"/>
        <v>172444.06400000001</v>
      </c>
      <c r="T2786" s="11" t="s">
        <v>25</v>
      </c>
      <c r="U2786" s="18" t="s">
        <v>26</v>
      </c>
    </row>
    <row r="2787" spans="1:21" ht="15" customHeight="1" x14ac:dyDescent="0.15">
      <c r="A2787" s="10" t="s">
        <v>2835</v>
      </c>
      <c r="B2787" s="11" t="s">
        <v>41</v>
      </c>
      <c r="C2787" s="11" t="s">
        <v>115</v>
      </c>
      <c r="D2787" s="12">
        <v>46090</v>
      </c>
      <c r="E2787" s="11">
        <v>2604</v>
      </c>
      <c r="F2787" s="11" t="s">
        <v>33</v>
      </c>
      <c r="G2787" s="13">
        <v>550.24</v>
      </c>
      <c r="H2787" s="14">
        <f t="shared" si="301"/>
        <v>1432824.96</v>
      </c>
      <c r="I2787" s="14">
        <f>IF(F2787="GHS",H2787,H2787*Assumptions!$B$4)</f>
        <v>1432824.96</v>
      </c>
      <c r="J2787" s="15" t="str">
        <f>INDEX(Assumptions!$B$8:$B$12,MATCH(B2787,Assumptions!$A$8:$A$12,0))</f>
        <v>Weighted Average</v>
      </c>
      <c r="K2787" s="16">
        <f>G2787/(1-INDEX(Assumptions!$D$8:$D$12,MATCH(B2787,Assumptions!$A$8:$A$12,0)))</f>
        <v>846.52307692307693</v>
      </c>
      <c r="L2787" s="16">
        <f t="shared" si="302"/>
        <v>16.507200000000001</v>
      </c>
      <c r="M2787" s="16">
        <f t="shared" si="303"/>
        <v>42.326153846153851</v>
      </c>
      <c r="N2787" s="14">
        <f>E2787*(K2787-L2787-M2787)*IF(F2787="GHS",1,Assumptions!$B$4)</f>
        <v>2051144.0388923078</v>
      </c>
      <c r="O2787" s="15">
        <f t="shared" ca="1" si="304"/>
        <v>196</v>
      </c>
      <c r="P2787" s="15" t="str">
        <f t="shared" ca="1" si="305"/>
        <v>181-365d</v>
      </c>
      <c r="Q2787" s="17">
        <f ca="1">IF(P2787="0-90d",0,IF(P2787="91-180d",INDEX(Assumptions!$F$8:$F$12,MATCH(B2787,Assumptions!$A$8:$A$12,0)),IF(P2787="181-365d",INDEX(Assumptions!$G$8:$G$12,MATCH(B2787,Assumptions!$A$8:$A$12,0)),INDEX(Assumptions!$H$8:$H$12,MATCH(B2787,Assumptions!$A$8:$A$12,0)))))</f>
        <v>0.35</v>
      </c>
      <c r="R2787" s="14">
        <f t="shared" ca="1" si="306"/>
        <v>501488.73599999998</v>
      </c>
      <c r="S2787" s="14">
        <f t="shared" ca="1" si="307"/>
        <v>931336.22399999993</v>
      </c>
      <c r="T2787" s="11" t="s">
        <v>25</v>
      </c>
      <c r="U2787" s="18" t="s">
        <v>26</v>
      </c>
    </row>
    <row r="2788" spans="1:21" ht="15" customHeight="1" x14ac:dyDescent="0.15">
      <c r="A2788" s="10" t="s">
        <v>2836</v>
      </c>
      <c r="B2788" s="11" t="s">
        <v>41</v>
      </c>
      <c r="C2788" s="11" t="s">
        <v>44</v>
      </c>
      <c r="D2788" s="12">
        <v>45970</v>
      </c>
      <c r="E2788" s="11">
        <v>2551</v>
      </c>
      <c r="F2788" s="11" t="s">
        <v>33</v>
      </c>
      <c r="G2788" s="13">
        <v>430.18</v>
      </c>
      <c r="H2788" s="14">
        <f t="shared" si="301"/>
        <v>1097389.18</v>
      </c>
      <c r="I2788" s="14">
        <f>IF(F2788="GHS",H2788,H2788*Assumptions!$B$4)</f>
        <v>1097389.18</v>
      </c>
      <c r="J2788" s="15" t="str">
        <f>INDEX(Assumptions!$B$8:$B$12,MATCH(B2788,Assumptions!$A$8:$A$12,0))</f>
        <v>Weighted Average</v>
      </c>
      <c r="K2788" s="16">
        <f>G2788/(1-INDEX(Assumptions!$D$8:$D$12,MATCH(B2788,Assumptions!$A$8:$A$12,0)))</f>
        <v>661.81538461538457</v>
      </c>
      <c r="L2788" s="16">
        <f t="shared" si="302"/>
        <v>12.9054</v>
      </c>
      <c r="M2788" s="16">
        <f t="shared" si="303"/>
        <v>33.090769230769233</v>
      </c>
      <c r="N2788" s="14">
        <f>E2788*(K2788-L2788-M2788)*IF(F2788="GHS",1,Assumptions!$B$4)</f>
        <v>1570954.818446154</v>
      </c>
      <c r="O2788" s="15">
        <f t="shared" ca="1" si="304"/>
        <v>316</v>
      </c>
      <c r="P2788" s="15" t="str">
        <f t="shared" ca="1" si="305"/>
        <v>181-365d</v>
      </c>
      <c r="Q2788" s="17">
        <f ca="1">IF(P2788="0-90d",0,IF(P2788="91-180d",INDEX(Assumptions!$F$8:$F$12,MATCH(B2788,Assumptions!$A$8:$A$12,0)),IF(P2788="181-365d",INDEX(Assumptions!$G$8:$G$12,MATCH(B2788,Assumptions!$A$8:$A$12,0)),INDEX(Assumptions!$H$8:$H$12,MATCH(B2788,Assumptions!$A$8:$A$12,0)))))</f>
        <v>0.35</v>
      </c>
      <c r="R2788" s="14">
        <f t="shared" ca="1" si="306"/>
        <v>384086.21299999993</v>
      </c>
      <c r="S2788" s="14">
        <f t="shared" si="307"/>
        <v>0</v>
      </c>
      <c r="T2788" s="11" t="s">
        <v>39</v>
      </c>
      <c r="U2788" s="18" t="s">
        <v>26</v>
      </c>
    </row>
    <row r="2789" spans="1:21" ht="15" customHeight="1" x14ac:dyDescent="0.15">
      <c r="A2789" s="10" t="s">
        <v>2837</v>
      </c>
      <c r="B2789" s="11" t="s">
        <v>46</v>
      </c>
      <c r="C2789" s="11" t="s">
        <v>119</v>
      </c>
      <c r="D2789" s="12">
        <v>46130</v>
      </c>
      <c r="E2789" s="11">
        <v>3690</v>
      </c>
      <c r="F2789" s="11" t="s">
        <v>33</v>
      </c>
      <c r="G2789" s="13">
        <v>435524.08</v>
      </c>
      <c r="H2789" s="14">
        <f t="shared" si="301"/>
        <v>1607083855.2</v>
      </c>
      <c r="I2789" s="14">
        <f>IF(F2789="GHS",H2789,H2789*Assumptions!$B$4)</f>
        <v>1607083855.2</v>
      </c>
      <c r="J2789" s="15" t="str">
        <f>INDEX(Assumptions!$B$8:$B$12,MATCH(B2789,Assumptions!$A$8:$A$12,0))</f>
        <v>Specific Identification</v>
      </c>
      <c r="K2789" s="16">
        <f>G2789/(1-INDEX(Assumptions!$D$8:$D$12,MATCH(B2789,Assumptions!$A$8:$A$12,0)))</f>
        <v>558364.20512820513</v>
      </c>
      <c r="L2789" s="16">
        <f t="shared" si="302"/>
        <v>13065.722400000001</v>
      </c>
      <c r="M2789" s="16">
        <f t="shared" si="303"/>
        <v>27918.210256410257</v>
      </c>
      <c r="N2789" s="14">
        <f>E2789*(K2789-L2789-M2789)*IF(F2789="GHS",1,Assumptions!$B$4)</f>
        <v>1909133205.4209232</v>
      </c>
      <c r="O2789" s="15">
        <f t="shared" ca="1" si="304"/>
        <v>156</v>
      </c>
      <c r="P2789" s="15" t="str">
        <f t="shared" ca="1" si="305"/>
        <v>91-180d</v>
      </c>
      <c r="Q2789" s="17">
        <f ca="1">IF(P2789="0-90d",0,IF(P2789="91-180d",INDEX(Assumptions!$F$8:$F$12,MATCH(B2789,Assumptions!$A$8:$A$12,0)),IF(P2789="181-365d",INDEX(Assumptions!$G$8:$G$12,MATCH(B2789,Assumptions!$A$8:$A$12,0)),INDEX(Assumptions!$H$8:$H$12,MATCH(B2789,Assumptions!$A$8:$A$12,0)))))</f>
        <v>0</v>
      </c>
      <c r="R2789" s="14">
        <f t="shared" ca="1" si="306"/>
        <v>0</v>
      </c>
      <c r="S2789" s="14">
        <f t="shared" ca="1" si="307"/>
        <v>1607083855.2</v>
      </c>
      <c r="T2789" s="11" t="s">
        <v>25</v>
      </c>
      <c r="U2789" s="18" t="s">
        <v>26</v>
      </c>
    </row>
    <row r="2790" spans="1:21" ht="15" customHeight="1" x14ac:dyDescent="0.15">
      <c r="A2790" s="10" t="s">
        <v>2838</v>
      </c>
      <c r="B2790" s="11" t="s">
        <v>28</v>
      </c>
      <c r="C2790" s="11" t="s">
        <v>29</v>
      </c>
      <c r="D2790" s="12">
        <v>46160</v>
      </c>
      <c r="E2790" s="11">
        <v>2956</v>
      </c>
      <c r="F2790" s="11" t="s">
        <v>24</v>
      </c>
      <c r="G2790" s="13">
        <v>9126.32</v>
      </c>
      <c r="H2790" s="14">
        <f t="shared" si="301"/>
        <v>26977401.919999998</v>
      </c>
      <c r="I2790" s="14">
        <f>IF(F2790="GHS",H2790,H2790*Assumptions!$B$4)</f>
        <v>291355940.736</v>
      </c>
      <c r="J2790" s="15" t="str">
        <f>INDEX(Assumptions!$B$8:$B$12,MATCH(B2790,Assumptions!$A$8:$A$12,0))</f>
        <v>Fair Value Less Costs to Sell</v>
      </c>
      <c r="K2790" s="16">
        <f>G2790/(1-INDEX(Assumptions!$D$8:$D$12,MATCH(B2790,Assumptions!$A$8:$A$12,0)))</f>
        <v>10370.818181818182</v>
      </c>
      <c r="L2790" s="16">
        <f t="shared" si="302"/>
        <v>273.78960000000001</v>
      </c>
      <c r="M2790" s="16">
        <f t="shared" si="303"/>
        <v>518.54090909090917</v>
      </c>
      <c r="N2790" s="14">
        <f>E2790*(K2790-L2790-M2790)*IF(F2790="GHS",1,Assumptions!$B$4)</f>
        <v>305791303.25428367</v>
      </c>
      <c r="O2790" s="15">
        <f t="shared" ca="1" si="304"/>
        <v>126</v>
      </c>
      <c r="P2790" s="15" t="str">
        <f t="shared" ca="1" si="305"/>
        <v>91-180d</v>
      </c>
      <c r="Q2790" s="17">
        <f ca="1">IF(P2790="0-90d",0,IF(P2790="91-180d",INDEX(Assumptions!$F$8:$F$12,MATCH(B2790,Assumptions!$A$8:$A$12,0)),IF(P2790="181-365d",INDEX(Assumptions!$G$8:$G$12,MATCH(B2790,Assumptions!$A$8:$A$12,0)),INDEX(Assumptions!$H$8:$H$12,MATCH(B2790,Assumptions!$A$8:$A$12,0)))))</f>
        <v>0.02</v>
      </c>
      <c r="R2790" s="14">
        <f t="shared" ca="1" si="306"/>
        <v>5827118.8147200001</v>
      </c>
      <c r="S2790" s="14">
        <f t="shared" ca="1" si="307"/>
        <v>285528821.92128003</v>
      </c>
      <c r="T2790" s="11" t="s">
        <v>25</v>
      </c>
      <c r="U2790" s="18" t="s">
        <v>26</v>
      </c>
    </row>
    <row r="2791" spans="1:21" ht="15" customHeight="1" x14ac:dyDescent="0.15">
      <c r="A2791" s="10" t="s">
        <v>2839</v>
      </c>
      <c r="B2791" s="11" t="s">
        <v>46</v>
      </c>
      <c r="C2791" s="11" t="s">
        <v>119</v>
      </c>
      <c r="D2791" s="12">
        <v>46175</v>
      </c>
      <c r="E2791" s="11">
        <v>2590</v>
      </c>
      <c r="F2791" s="11" t="s">
        <v>33</v>
      </c>
      <c r="G2791" s="13">
        <v>506042.52</v>
      </c>
      <c r="H2791" s="14">
        <f t="shared" si="301"/>
        <v>1310650126.8</v>
      </c>
      <c r="I2791" s="14">
        <f>IF(F2791="GHS",H2791,H2791*Assumptions!$B$4)</f>
        <v>1310650126.8</v>
      </c>
      <c r="J2791" s="15" t="str">
        <f>INDEX(Assumptions!$B$8:$B$12,MATCH(B2791,Assumptions!$A$8:$A$12,0))</f>
        <v>Specific Identification</v>
      </c>
      <c r="K2791" s="16">
        <f>G2791/(1-INDEX(Assumptions!$D$8:$D$12,MATCH(B2791,Assumptions!$A$8:$A$12,0)))</f>
        <v>648772.4615384615</v>
      </c>
      <c r="L2791" s="16">
        <f t="shared" si="302"/>
        <v>15181.275600000001</v>
      </c>
      <c r="M2791" s="16">
        <f t="shared" si="303"/>
        <v>32438.623076923075</v>
      </c>
      <c r="N2791" s="14">
        <f>E2791*(K2791-L2791-M2791)*IF(F2791="GHS",1,Assumptions!$B$4)</f>
        <v>1556985137.8113844</v>
      </c>
      <c r="O2791" s="15">
        <f t="shared" ca="1" si="304"/>
        <v>111</v>
      </c>
      <c r="P2791" s="15" t="str">
        <f t="shared" ca="1" si="305"/>
        <v>91-180d</v>
      </c>
      <c r="Q2791" s="17">
        <f ca="1">IF(P2791="0-90d",0,IF(P2791="91-180d",INDEX(Assumptions!$F$8:$F$12,MATCH(B2791,Assumptions!$A$8:$A$12,0)),IF(P2791="181-365d",INDEX(Assumptions!$G$8:$G$12,MATCH(B2791,Assumptions!$A$8:$A$12,0)),INDEX(Assumptions!$H$8:$H$12,MATCH(B2791,Assumptions!$A$8:$A$12,0)))))</f>
        <v>0</v>
      </c>
      <c r="R2791" s="14">
        <f t="shared" ca="1" si="306"/>
        <v>0</v>
      </c>
      <c r="S2791" s="14">
        <f t="shared" ca="1" si="307"/>
        <v>1310650126.8</v>
      </c>
      <c r="T2791" s="11" t="s">
        <v>25</v>
      </c>
      <c r="U2791" s="18" t="s">
        <v>26</v>
      </c>
    </row>
    <row r="2792" spans="1:21" ht="15" customHeight="1" x14ac:dyDescent="0.15">
      <c r="A2792" s="10" t="s">
        <v>2840</v>
      </c>
      <c r="B2792" s="11" t="s">
        <v>28</v>
      </c>
      <c r="C2792" s="11" t="s">
        <v>35</v>
      </c>
      <c r="D2792" s="12">
        <v>46160</v>
      </c>
      <c r="E2792" s="11">
        <v>16</v>
      </c>
      <c r="F2792" s="11" t="s">
        <v>24</v>
      </c>
      <c r="G2792" s="13">
        <v>6382.69</v>
      </c>
      <c r="H2792" s="14">
        <f t="shared" si="301"/>
        <v>102123.04</v>
      </c>
      <c r="I2792" s="14">
        <f>IF(F2792="GHS",H2792,H2792*Assumptions!$B$4)</f>
        <v>1102928.8319999999</v>
      </c>
      <c r="J2792" s="15" t="str">
        <f>INDEX(Assumptions!$B$8:$B$12,MATCH(B2792,Assumptions!$A$8:$A$12,0))</f>
        <v>Fair Value Less Costs to Sell</v>
      </c>
      <c r="K2792" s="16">
        <f>G2792/(1-INDEX(Assumptions!$D$8:$D$12,MATCH(B2792,Assumptions!$A$8:$A$12,0)))</f>
        <v>7253.056818181818</v>
      </c>
      <c r="L2792" s="16">
        <f t="shared" si="302"/>
        <v>191.48069999999998</v>
      </c>
      <c r="M2792" s="16">
        <f t="shared" si="303"/>
        <v>362.65284090909091</v>
      </c>
      <c r="N2792" s="14">
        <f>E2792*(K2792-L2792-M2792)*IF(F2792="GHS",1,Assumptions!$B$4)</f>
        <v>1157573.9423127274</v>
      </c>
      <c r="O2792" s="15">
        <f t="shared" ca="1" si="304"/>
        <v>126</v>
      </c>
      <c r="P2792" s="15" t="str">
        <f t="shared" ca="1" si="305"/>
        <v>91-180d</v>
      </c>
      <c r="Q2792" s="17">
        <f ca="1">IF(P2792="0-90d",0,IF(P2792="91-180d",INDEX(Assumptions!$F$8:$F$12,MATCH(B2792,Assumptions!$A$8:$A$12,0)),IF(P2792="181-365d",INDEX(Assumptions!$G$8:$G$12,MATCH(B2792,Assumptions!$A$8:$A$12,0)),INDEX(Assumptions!$H$8:$H$12,MATCH(B2792,Assumptions!$A$8:$A$12,0)))))</f>
        <v>0.02</v>
      </c>
      <c r="R2792" s="14">
        <f t="shared" ca="1" si="306"/>
        <v>22058.576639999999</v>
      </c>
      <c r="S2792" s="14">
        <f t="shared" ca="1" si="307"/>
        <v>1080870.2553599998</v>
      </c>
      <c r="T2792" s="11" t="s">
        <v>25</v>
      </c>
      <c r="U2792" s="18" t="s">
        <v>26</v>
      </c>
    </row>
    <row r="2793" spans="1:21" ht="15" customHeight="1" x14ac:dyDescent="0.15">
      <c r="A2793" s="10" t="s">
        <v>2841</v>
      </c>
      <c r="B2793" s="11" t="s">
        <v>28</v>
      </c>
      <c r="C2793" s="11" t="s">
        <v>35</v>
      </c>
      <c r="D2793" s="12">
        <v>45890</v>
      </c>
      <c r="E2793" s="11">
        <v>1008</v>
      </c>
      <c r="F2793" s="11" t="s">
        <v>24</v>
      </c>
      <c r="G2793" s="13">
        <v>5153.7</v>
      </c>
      <c r="H2793" s="14">
        <f t="shared" si="301"/>
        <v>5194929.5999999996</v>
      </c>
      <c r="I2793" s="14">
        <f>IF(F2793="GHS",H2793,H2793*Assumptions!$B$4)</f>
        <v>56105239.68</v>
      </c>
      <c r="J2793" s="15" t="str">
        <f>INDEX(Assumptions!$B$8:$B$12,MATCH(B2793,Assumptions!$A$8:$A$12,0))</f>
        <v>Fair Value Less Costs to Sell</v>
      </c>
      <c r="K2793" s="16">
        <f>G2793/(1-INDEX(Assumptions!$D$8:$D$12,MATCH(B2793,Assumptions!$A$8:$A$12,0)))</f>
        <v>5856.4772727272721</v>
      </c>
      <c r="L2793" s="16">
        <f t="shared" si="302"/>
        <v>154.61099999999999</v>
      </c>
      <c r="M2793" s="16">
        <f t="shared" si="303"/>
        <v>292.82386363636363</v>
      </c>
      <c r="N2793" s="14">
        <f>E2793*(K2793-L2793-M2793)*IF(F2793="GHS",1,Assumptions!$B$4)</f>
        <v>58884999.282327265</v>
      </c>
      <c r="O2793" s="15">
        <f t="shared" ca="1" si="304"/>
        <v>396</v>
      </c>
      <c r="P2793" s="15" t="str">
        <f t="shared" ca="1" si="305"/>
        <v>365d+</v>
      </c>
      <c r="Q2793" s="17">
        <f ca="1">IF(P2793="0-90d",0,IF(P2793="91-180d",INDEX(Assumptions!$F$8:$F$12,MATCH(B2793,Assumptions!$A$8:$A$12,0)),IF(P2793="181-365d",INDEX(Assumptions!$G$8:$G$12,MATCH(B2793,Assumptions!$A$8:$A$12,0)),INDEX(Assumptions!$H$8:$H$12,MATCH(B2793,Assumptions!$A$8:$A$12,0)))))</f>
        <v>0.4</v>
      </c>
      <c r="R2793" s="14">
        <f t="shared" ca="1" si="306"/>
        <v>22442095.872000001</v>
      </c>
      <c r="S2793" s="14">
        <f t="shared" ca="1" si="307"/>
        <v>33663143.807999998</v>
      </c>
      <c r="T2793" s="11" t="s">
        <v>25</v>
      </c>
      <c r="U2793" s="18" t="s">
        <v>36</v>
      </c>
    </row>
    <row r="2794" spans="1:21" ht="15" customHeight="1" x14ac:dyDescent="0.15">
      <c r="A2794" s="10" t="s">
        <v>2842</v>
      </c>
      <c r="B2794" s="11" t="s">
        <v>31</v>
      </c>
      <c r="C2794" s="11" t="s">
        <v>76</v>
      </c>
      <c r="D2794" s="12">
        <v>45754</v>
      </c>
      <c r="E2794" s="11">
        <v>3649</v>
      </c>
      <c r="F2794" s="11" t="s">
        <v>33</v>
      </c>
      <c r="G2794" s="13">
        <v>2502.13</v>
      </c>
      <c r="H2794" s="14">
        <f t="shared" si="301"/>
        <v>9130272.370000001</v>
      </c>
      <c r="I2794" s="14">
        <f>IF(F2794="GHS",H2794,H2794*Assumptions!$B$4)</f>
        <v>9130272.370000001</v>
      </c>
      <c r="J2794" s="15" t="str">
        <f>INDEX(Assumptions!$B$8:$B$12,MATCH(B2794,Assumptions!$A$8:$A$12,0))</f>
        <v>Weighted Average</v>
      </c>
      <c r="K2794" s="16">
        <f>G2794/(1-INDEX(Assumptions!$D$8:$D$12,MATCH(B2794,Assumptions!$A$8:$A$12,0)))</f>
        <v>3475.1805555555557</v>
      </c>
      <c r="L2794" s="16">
        <f t="shared" si="302"/>
        <v>75.063900000000004</v>
      </c>
      <c r="M2794" s="16">
        <f t="shared" si="303"/>
        <v>173.75902777777779</v>
      </c>
      <c r="N2794" s="14">
        <f>E2794*(K2794-L2794-M2794)*IF(F2794="GHS",1,Assumptions!$B$4)</f>
        <v>11772978.983761111</v>
      </c>
      <c r="O2794" s="15">
        <f t="shared" ca="1" si="304"/>
        <v>532</v>
      </c>
      <c r="P2794" s="15" t="str">
        <f t="shared" ca="1" si="305"/>
        <v>365d+</v>
      </c>
      <c r="Q2794" s="17">
        <f ca="1">IF(P2794="0-90d",0,IF(P2794="91-180d",INDEX(Assumptions!$F$8:$F$12,MATCH(B2794,Assumptions!$A$8:$A$12,0)),IF(P2794="181-365d",INDEX(Assumptions!$G$8:$G$12,MATCH(B2794,Assumptions!$A$8:$A$12,0)),INDEX(Assumptions!$H$8:$H$12,MATCH(B2794,Assumptions!$A$8:$A$12,0)))))</f>
        <v>0.6</v>
      </c>
      <c r="R2794" s="14">
        <f t="shared" ca="1" si="306"/>
        <v>5478163.4220000003</v>
      </c>
      <c r="S2794" s="14">
        <f t="shared" ca="1" si="307"/>
        <v>3652108.9480000008</v>
      </c>
      <c r="T2794" s="11" t="s">
        <v>25</v>
      </c>
      <c r="U2794" s="18" t="s">
        <v>26</v>
      </c>
    </row>
    <row r="2795" spans="1:21" ht="15" customHeight="1" x14ac:dyDescent="0.15">
      <c r="A2795" s="10" t="s">
        <v>2843</v>
      </c>
      <c r="B2795" s="11" t="s">
        <v>41</v>
      </c>
      <c r="C2795" s="11" t="s">
        <v>44</v>
      </c>
      <c r="D2795" s="12">
        <v>45875</v>
      </c>
      <c r="E2795" s="11">
        <v>2819</v>
      </c>
      <c r="F2795" s="11" t="s">
        <v>33</v>
      </c>
      <c r="G2795" s="13">
        <v>1023.07</v>
      </c>
      <c r="H2795" s="14">
        <f t="shared" si="301"/>
        <v>2884034.33</v>
      </c>
      <c r="I2795" s="14">
        <f>IF(F2795="GHS",H2795,H2795*Assumptions!$B$4)</f>
        <v>2884034.33</v>
      </c>
      <c r="J2795" s="15" t="str">
        <f>INDEX(Assumptions!$B$8:$B$12,MATCH(B2795,Assumptions!$A$8:$A$12,0))</f>
        <v>Weighted Average</v>
      </c>
      <c r="K2795" s="16">
        <f>G2795/(1-INDEX(Assumptions!$D$8:$D$12,MATCH(B2795,Assumptions!$A$8:$A$12,0)))</f>
        <v>1573.9538461538461</v>
      </c>
      <c r="L2795" s="16">
        <f t="shared" si="302"/>
        <v>30.6921</v>
      </c>
      <c r="M2795" s="16">
        <f t="shared" si="303"/>
        <v>78.697692307692307</v>
      </c>
      <c r="N2795" s="14">
        <f>E2795*(K2795-L2795-M2795)*IF(F2795="GHS",1,Assumptions!$B$4)</f>
        <v>4128606.0677923081</v>
      </c>
      <c r="O2795" s="15">
        <f t="shared" ca="1" si="304"/>
        <v>411</v>
      </c>
      <c r="P2795" s="15" t="str">
        <f t="shared" ca="1" si="305"/>
        <v>365d+</v>
      </c>
      <c r="Q2795" s="17">
        <f ca="1">IF(P2795="0-90d",0,IF(P2795="91-180d",INDEX(Assumptions!$F$8:$F$12,MATCH(B2795,Assumptions!$A$8:$A$12,0)),IF(P2795="181-365d",INDEX(Assumptions!$G$8:$G$12,MATCH(B2795,Assumptions!$A$8:$A$12,0)),INDEX(Assumptions!$H$8:$H$12,MATCH(B2795,Assumptions!$A$8:$A$12,0)))))</f>
        <v>0.8</v>
      </c>
      <c r="R2795" s="14">
        <f t="shared" ca="1" si="306"/>
        <v>2307227.4640000002</v>
      </c>
      <c r="S2795" s="14">
        <f t="shared" ca="1" si="307"/>
        <v>576806.86599999992</v>
      </c>
      <c r="T2795" s="11" t="s">
        <v>25</v>
      </c>
      <c r="U2795" s="18" t="s">
        <v>36</v>
      </c>
    </row>
    <row r="2796" spans="1:21" ht="15" customHeight="1" x14ac:dyDescent="0.15">
      <c r="A2796" s="10" t="s">
        <v>2844</v>
      </c>
      <c r="B2796" s="11" t="s">
        <v>28</v>
      </c>
      <c r="C2796" s="11" t="s">
        <v>35</v>
      </c>
      <c r="D2796" s="12">
        <v>46108</v>
      </c>
      <c r="E2796" s="11">
        <v>2114</v>
      </c>
      <c r="F2796" s="11" t="s">
        <v>24</v>
      </c>
      <c r="G2796" s="13">
        <v>5852.39</v>
      </c>
      <c r="H2796" s="14">
        <f t="shared" si="301"/>
        <v>12371952.460000001</v>
      </c>
      <c r="I2796" s="14">
        <f>IF(F2796="GHS",H2796,H2796*Assumptions!$B$4)</f>
        <v>133617086.56800002</v>
      </c>
      <c r="J2796" s="15" t="str">
        <f>INDEX(Assumptions!$B$8:$B$12,MATCH(B2796,Assumptions!$A$8:$A$12,0))</f>
        <v>Fair Value Less Costs to Sell</v>
      </c>
      <c r="K2796" s="16">
        <f>G2796/(1-INDEX(Assumptions!$D$8:$D$12,MATCH(B2796,Assumptions!$A$8:$A$12,0)))</f>
        <v>6650.443181818182</v>
      </c>
      <c r="L2796" s="16">
        <f t="shared" si="302"/>
        <v>175.57169999999999</v>
      </c>
      <c r="M2796" s="16">
        <f t="shared" si="303"/>
        <v>332.5221590909091</v>
      </c>
      <c r="N2796" s="14">
        <f>E2796*(K2796-L2796-M2796)*IF(F2796="GHS",1,Assumptions!$B$4)</f>
        <v>140237205.8570509</v>
      </c>
      <c r="O2796" s="15">
        <f t="shared" ca="1" si="304"/>
        <v>178</v>
      </c>
      <c r="P2796" s="15" t="str">
        <f t="shared" ca="1" si="305"/>
        <v>91-180d</v>
      </c>
      <c r="Q2796" s="17">
        <f ca="1">IF(P2796="0-90d",0,IF(P2796="91-180d",INDEX(Assumptions!$F$8:$F$12,MATCH(B2796,Assumptions!$A$8:$A$12,0)),IF(P2796="181-365d",INDEX(Assumptions!$G$8:$G$12,MATCH(B2796,Assumptions!$A$8:$A$12,0)),INDEX(Assumptions!$H$8:$H$12,MATCH(B2796,Assumptions!$A$8:$A$12,0)))))</f>
        <v>0.02</v>
      </c>
      <c r="R2796" s="14">
        <f t="shared" ca="1" si="306"/>
        <v>2672341.7313600006</v>
      </c>
      <c r="S2796" s="14">
        <f t="shared" ca="1" si="307"/>
        <v>130944744.83664002</v>
      </c>
      <c r="T2796" s="11" t="s">
        <v>25</v>
      </c>
      <c r="U2796" s="18" t="s">
        <v>26</v>
      </c>
    </row>
    <row r="2797" spans="1:21" ht="15" customHeight="1" x14ac:dyDescent="0.15">
      <c r="A2797" s="10" t="s">
        <v>2845</v>
      </c>
      <c r="B2797" s="11" t="s">
        <v>28</v>
      </c>
      <c r="C2797" s="11" t="s">
        <v>29</v>
      </c>
      <c r="D2797" s="12">
        <v>46020</v>
      </c>
      <c r="E2797" s="11">
        <v>662</v>
      </c>
      <c r="F2797" s="11" t="s">
        <v>24</v>
      </c>
      <c r="G2797" s="13">
        <v>3946.99</v>
      </c>
      <c r="H2797" s="14">
        <f t="shared" si="301"/>
        <v>2612907.38</v>
      </c>
      <c r="I2797" s="14">
        <f>IF(F2797="GHS",H2797,H2797*Assumptions!$B$4)</f>
        <v>28219399.704</v>
      </c>
      <c r="J2797" s="15" t="str">
        <f>INDEX(Assumptions!$B$8:$B$12,MATCH(B2797,Assumptions!$A$8:$A$12,0))</f>
        <v>Fair Value Less Costs to Sell</v>
      </c>
      <c r="K2797" s="16">
        <f>G2797/(1-INDEX(Assumptions!$D$8:$D$12,MATCH(B2797,Assumptions!$A$8:$A$12,0)))</f>
        <v>4485.215909090909</v>
      </c>
      <c r="L2797" s="16">
        <f t="shared" si="302"/>
        <v>118.40969999999999</v>
      </c>
      <c r="M2797" s="16">
        <f t="shared" si="303"/>
        <v>224.26079545454547</v>
      </c>
      <c r="N2797" s="14">
        <f>E2797*(K2797-L2797-M2797)*IF(F2797="GHS",1,Assumptions!$B$4)</f>
        <v>29617542.689334545</v>
      </c>
      <c r="O2797" s="15">
        <f t="shared" ca="1" si="304"/>
        <v>266</v>
      </c>
      <c r="P2797" s="15" t="str">
        <f t="shared" ca="1" si="305"/>
        <v>181-365d</v>
      </c>
      <c r="Q2797" s="17">
        <f ca="1">IF(P2797="0-90d",0,IF(P2797="91-180d",INDEX(Assumptions!$F$8:$F$12,MATCH(B2797,Assumptions!$A$8:$A$12,0)),IF(P2797="181-365d",INDEX(Assumptions!$G$8:$G$12,MATCH(B2797,Assumptions!$A$8:$A$12,0)),INDEX(Assumptions!$H$8:$H$12,MATCH(B2797,Assumptions!$A$8:$A$12,0)))))</f>
        <v>0.1</v>
      </c>
      <c r="R2797" s="14">
        <f t="shared" ca="1" si="306"/>
        <v>2821939.9704</v>
      </c>
      <c r="S2797" s="14">
        <f t="shared" ca="1" si="307"/>
        <v>25397459.733599998</v>
      </c>
      <c r="T2797" s="11" t="s">
        <v>25</v>
      </c>
      <c r="U2797" s="18" t="s">
        <v>26</v>
      </c>
    </row>
    <row r="2798" spans="1:21" ht="15" customHeight="1" x14ac:dyDescent="0.15">
      <c r="A2798" s="10" t="s">
        <v>2846</v>
      </c>
      <c r="B2798" s="11" t="s">
        <v>31</v>
      </c>
      <c r="C2798" s="11" t="s">
        <v>63</v>
      </c>
      <c r="D2798" s="12">
        <v>45993</v>
      </c>
      <c r="E2798" s="11">
        <v>3758</v>
      </c>
      <c r="F2798" s="11" t="s">
        <v>33</v>
      </c>
      <c r="G2798" s="13">
        <v>1050.8</v>
      </c>
      <c r="H2798" s="14">
        <f t="shared" si="301"/>
        <v>3948906.4</v>
      </c>
      <c r="I2798" s="14">
        <f>IF(F2798="GHS",H2798,H2798*Assumptions!$B$4)</f>
        <v>3948906.4</v>
      </c>
      <c r="J2798" s="15" t="str">
        <f>INDEX(Assumptions!$B$8:$B$12,MATCH(B2798,Assumptions!$A$8:$A$12,0))</f>
        <v>Weighted Average</v>
      </c>
      <c r="K2798" s="16">
        <f>G2798/(1-INDEX(Assumptions!$D$8:$D$12,MATCH(B2798,Assumptions!$A$8:$A$12,0)))</f>
        <v>1459.4444444444443</v>
      </c>
      <c r="L2798" s="16">
        <f t="shared" si="302"/>
        <v>31.523999999999997</v>
      </c>
      <c r="M2798" s="16">
        <f t="shared" si="303"/>
        <v>72.972222222222214</v>
      </c>
      <c r="N2798" s="14">
        <f>E2798*(K2798-L2798-M2798)*IF(F2798="GHS",1,Assumptions!$B$4)</f>
        <v>5091895.4191111112</v>
      </c>
      <c r="O2798" s="15">
        <f t="shared" ca="1" si="304"/>
        <v>293</v>
      </c>
      <c r="P2798" s="15" t="str">
        <f t="shared" ca="1" si="305"/>
        <v>181-365d</v>
      </c>
      <c r="Q2798" s="17">
        <f ca="1">IF(P2798="0-90d",0,IF(P2798="91-180d",INDEX(Assumptions!$F$8:$F$12,MATCH(B2798,Assumptions!$A$8:$A$12,0)),IF(P2798="181-365d",INDEX(Assumptions!$G$8:$G$12,MATCH(B2798,Assumptions!$A$8:$A$12,0)),INDEX(Assumptions!$H$8:$H$12,MATCH(B2798,Assumptions!$A$8:$A$12,0)))))</f>
        <v>0.2</v>
      </c>
      <c r="R2798" s="14">
        <f t="shared" ca="1" si="306"/>
        <v>789781.28</v>
      </c>
      <c r="S2798" s="14">
        <f t="shared" ca="1" si="307"/>
        <v>3159125.12</v>
      </c>
      <c r="T2798" s="11" t="s">
        <v>25</v>
      </c>
      <c r="U2798" s="18" t="s">
        <v>26</v>
      </c>
    </row>
    <row r="2799" spans="1:21" ht="15" customHeight="1" x14ac:dyDescent="0.15">
      <c r="A2799" s="10" t="s">
        <v>2847</v>
      </c>
      <c r="B2799" s="11" t="s">
        <v>46</v>
      </c>
      <c r="C2799" s="11" t="s">
        <v>119</v>
      </c>
      <c r="D2799" s="12">
        <v>46045</v>
      </c>
      <c r="E2799" s="11">
        <v>584</v>
      </c>
      <c r="F2799" s="11" t="s">
        <v>33</v>
      </c>
      <c r="G2799" s="13">
        <v>541299.06999999995</v>
      </c>
      <c r="H2799" s="14">
        <f t="shared" si="301"/>
        <v>316118656.88</v>
      </c>
      <c r="I2799" s="14">
        <f>IF(F2799="GHS",H2799,H2799*Assumptions!$B$4)</f>
        <v>316118656.88</v>
      </c>
      <c r="J2799" s="15" t="str">
        <f>INDEX(Assumptions!$B$8:$B$12,MATCH(B2799,Assumptions!$A$8:$A$12,0))</f>
        <v>Specific Identification</v>
      </c>
      <c r="K2799" s="16">
        <f>G2799/(1-INDEX(Assumptions!$D$8:$D$12,MATCH(B2799,Assumptions!$A$8:$A$12,0)))</f>
        <v>693973.16666666663</v>
      </c>
      <c r="L2799" s="16">
        <f t="shared" si="302"/>
        <v>16238.972099999997</v>
      </c>
      <c r="M2799" s="16">
        <f t="shared" si="303"/>
        <v>34698.658333333333</v>
      </c>
      <c r="N2799" s="14">
        <f>E2799*(K2799-L2799-M2799)*IF(F2799="GHS",1,Assumptions!$B$4)</f>
        <v>375532753.16026664</v>
      </c>
      <c r="O2799" s="15">
        <f t="shared" ca="1" si="304"/>
        <v>241</v>
      </c>
      <c r="P2799" s="15" t="str">
        <f t="shared" ca="1" si="305"/>
        <v>181-365d</v>
      </c>
      <c r="Q2799" s="17">
        <f ca="1">IF(P2799="0-90d",0,IF(P2799="91-180d",INDEX(Assumptions!$F$8:$F$12,MATCH(B2799,Assumptions!$A$8:$A$12,0)),IF(P2799="181-365d",INDEX(Assumptions!$G$8:$G$12,MATCH(B2799,Assumptions!$A$8:$A$12,0)),INDEX(Assumptions!$H$8:$H$12,MATCH(B2799,Assumptions!$A$8:$A$12,0)))))</f>
        <v>0.05</v>
      </c>
      <c r="R2799" s="14">
        <f t="shared" ca="1" si="306"/>
        <v>15805932.844000001</v>
      </c>
      <c r="S2799" s="14">
        <f t="shared" si="307"/>
        <v>0</v>
      </c>
      <c r="T2799" s="11" t="s">
        <v>39</v>
      </c>
      <c r="U2799" s="18" t="s">
        <v>26</v>
      </c>
    </row>
    <row r="2800" spans="1:21" ht="15" customHeight="1" x14ac:dyDescent="0.15">
      <c r="A2800" s="10" t="s">
        <v>2848</v>
      </c>
      <c r="B2800" s="11" t="s">
        <v>41</v>
      </c>
      <c r="C2800" s="11" t="s">
        <v>115</v>
      </c>
      <c r="D2800" s="12">
        <v>46081</v>
      </c>
      <c r="E2800" s="11">
        <v>343</v>
      </c>
      <c r="F2800" s="11" t="s">
        <v>33</v>
      </c>
      <c r="G2800" s="13">
        <v>221.68</v>
      </c>
      <c r="H2800" s="14">
        <f t="shared" si="301"/>
        <v>76036.240000000005</v>
      </c>
      <c r="I2800" s="14">
        <f>IF(F2800="GHS",H2800,H2800*Assumptions!$B$4)</f>
        <v>76036.240000000005</v>
      </c>
      <c r="J2800" s="15" t="str">
        <f>INDEX(Assumptions!$B$8:$B$12,MATCH(B2800,Assumptions!$A$8:$A$12,0))</f>
        <v>Weighted Average</v>
      </c>
      <c r="K2800" s="16">
        <f>G2800/(1-INDEX(Assumptions!$D$8:$D$12,MATCH(B2800,Assumptions!$A$8:$A$12,0)))</f>
        <v>341.04615384615386</v>
      </c>
      <c r="L2800" s="16">
        <f t="shared" si="302"/>
        <v>6.6504000000000003</v>
      </c>
      <c r="M2800" s="16">
        <f t="shared" si="303"/>
        <v>17.052307692307693</v>
      </c>
      <c r="N2800" s="14">
        <f>E2800*(K2800-L2800-M2800)*IF(F2800="GHS",1,Assumptions!$B$4)</f>
        <v>108848.80203076923</v>
      </c>
      <c r="O2800" s="15">
        <f t="shared" ca="1" si="304"/>
        <v>205</v>
      </c>
      <c r="P2800" s="15" t="str">
        <f t="shared" ca="1" si="305"/>
        <v>181-365d</v>
      </c>
      <c r="Q2800" s="17">
        <f ca="1">IF(P2800="0-90d",0,IF(P2800="91-180d",INDEX(Assumptions!$F$8:$F$12,MATCH(B2800,Assumptions!$A$8:$A$12,0)),IF(P2800="181-365d",INDEX(Assumptions!$G$8:$G$12,MATCH(B2800,Assumptions!$A$8:$A$12,0)),INDEX(Assumptions!$H$8:$H$12,MATCH(B2800,Assumptions!$A$8:$A$12,0)))))</f>
        <v>0.35</v>
      </c>
      <c r="R2800" s="14">
        <f t="shared" ca="1" si="306"/>
        <v>26612.684000000001</v>
      </c>
      <c r="S2800" s="14">
        <f t="shared" ca="1" si="307"/>
        <v>49423.556000000004</v>
      </c>
      <c r="T2800" s="11" t="s">
        <v>25</v>
      </c>
      <c r="U2800" s="18" t="s">
        <v>26</v>
      </c>
    </row>
    <row r="2801" spans="1:21" ht="15" customHeight="1" x14ac:dyDescent="0.15">
      <c r="A2801" s="10" t="s">
        <v>2849</v>
      </c>
      <c r="B2801" s="11" t="s">
        <v>31</v>
      </c>
      <c r="C2801" s="11" t="s">
        <v>32</v>
      </c>
      <c r="D2801" s="12">
        <v>45918</v>
      </c>
      <c r="E2801" s="11">
        <v>3483</v>
      </c>
      <c r="F2801" s="11" t="s">
        <v>33</v>
      </c>
      <c r="G2801" s="13">
        <v>1922.59</v>
      </c>
      <c r="H2801" s="14">
        <f t="shared" si="301"/>
        <v>6696380.9699999997</v>
      </c>
      <c r="I2801" s="14">
        <f>IF(F2801="GHS",H2801,H2801*Assumptions!$B$4)</f>
        <v>6696380.9699999997</v>
      </c>
      <c r="J2801" s="15" t="str">
        <f>INDEX(Assumptions!$B$8:$B$12,MATCH(B2801,Assumptions!$A$8:$A$12,0))</f>
        <v>Weighted Average</v>
      </c>
      <c r="K2801" s="16">
        <f>G2801/(1-INDEX(Assumptions!$D$8:$D$12,MATCH(B2801,Assumptions!$A$8:$A$12,0)))</f>
        <v>2670.2638888888887</v>
      </c>
      <c r="L2801" s="16">
        <f t="shared" si="302"/>
        <v>57.677699999999994</v>
      </c>
      <c r="M2801" s="16">
        <f t="shared" si="303"/>
        <v>133.51319444444445</v>
      </c>
      <c r="N2801" s="14">
        <f>E2801*(K2801-L2801-M2801)*IF(F2801="GHS",1,Assumptions!$B$4)</f>
        <v>8634611.2396499999</v>
      </c>
      <c r="O2801" s="15">
        <f t="shared" ca="1" si="304"/>
        <v>368</v>
      </c>
      <c r="P2801" s="15" t="str">
        <f t="shared" ca="1" si="305"/>
        <v>365d+</v>
      </c>
      <c r="Q2801" s="17">
        <f ca="1">IF(P2801="0-90d",0,IF(P2801="91-180d",INDEX(Assumptions!$F$8:$F$12,MATCH(B2801,Assumptions!$A$8:$A$12,0)),IF(P2801="181-365d",INDEX(Assumptions!$G$8:$G$12,MATCH(B2801,Assumptions!$A$8:$A$12,0)),INDEX(Assumptions!$H$8:$H$12,MATCH(B2801,Assumptions!$A$8:$A$12,0)))))</f>
        <v>0.6</v>
      </c>
      <c r="R2801" s="14">
        <f t="shared" ca="1" si="306"/>
        <v>4017828.5819999995</v>
      </c>
      <c r="S2801" s="14">
        <f t="shared" ca="1" si="307"/>
        <v>2678552.3880000003</v>
      </c>
      <c r="T2801" s="11" t="s">
        <v>25</v>
      </c>
      <c r="U2801" s="18" t="s">
        <v>26</v>
      </c>
    </row>
    <row r="2802" spans="1:21" ht="15" customHeight="1" x14ac:dyDescent="0.15">
      <c r="A2802" s="10" t="s">
        <v>2850</v>
      </c>
      <c r="B2802" s="11" t="s">
        <v>46</v>
      </c>
      <c r="C2802" s="11" t="s">
        <v>119</v>
      </c>
      <c r="D2802" s="12">
        <v>46121</v>
      </c>
      <c r="E2802" s="11">
        <v>77</v>
      </c>
      <c r="F2802" s="11" t="s">
        <v>33</v>
      </c>
      <c r="G2802" s="13">
        <v>499777.07</v>
      </c>
      <c r="H2802" s="14">
        <f t="shared" si="301"/>
        <v>38482834.390000001</v>
      </c>
      <c r="I2802" s="14">
        <f>IF(F2802="GHS",H2802,H2802*Assumptions!$B$4)</f>
        <v>38482834.390000001</v>
      </c>
      <c r="J2802" s="15" t="str">
        <f>INDEX(Assumptions!$B$8:$B$12,MATCH(B2802,Assumptions!$A$8:$A$12,0))</f>
        <v>Specific Identification</v>
      </c>
      <c r="K2802" s="16">
        <f>G2802/(1-INDEX(Assumptions!$D$8:$D$12,MATCH(B2802,Assumptions!$A$8:$A$12,0)))</f>
        <v>640739.83333333337</v>
      </c>
      <c r="L2802" s="16">
        <f t="shared" si="302"/>
        <v>14993.312099999999</v>
      </c>
      <c r="M2802" s="16">
        <f t="shared" si="303"/>
        <v>32036.991666666669</v>
      </c>
      <c r="N2802" s="14">
        <f>E2802*(K2802-L2802-M2802)*IF(F2802="GHS",1,Assumptions!$B$4)</f>
        <v>45715633.776633337</v>
      </c>
      <c r="O2802" s="15">
        <f t="shared" ca="1" si="304"/>
        <v>165</v>
      </c>
      <c r="P2802" s="15" t="str">
        <f t="shared" ca="1" si="305"/>
        <v>91-180d</v>
      </c>
      <c r="Q2802" s="17">
        <f ca="1">IF(P2802="0-90d",0,IF(P2802="91-180d",INDEX(Assumptions!$F$8:$F$12,MATCH(B2802,Assumptions!$A$8:$A$12,0)),IF(P2802="181-365d",INDEX(Assumptions!$G$8:$G$12,MATCH(B2802,Assumptions!$A$8:$A$12,0)),INDEX(Assumptions!$H$8:$H$12,MATCH(B2802,Assumptions!$A$8:$A$12,0)))))</f>
        <v>0</v>
      </c>
      <c r="R2802" s="14">
        <f t="shared" ca="1" si="306"/>
        <v>0</v>
      </c>
      <c r="S2802" s="14">
        <f t="shared" ca="1" si="307"/>
        <v>38482834.390000001</v>
      </c>
      <c r="T2802" s="11" t="s">
        <v>25</v>
      </c>
      <c r="U2802" s="18" t="s">
        <v>26</v>
      </c>
    </row>
    <row r="2803" spans="1:21" ht="15" customHeight="1" x14ac:dyDescent="0.15">
      <c r="A2803" s="10" t="s">
        <v>2851</v>
      </c>
      <c r="B2803" s="11" t="s">
        <v>28</v>
      </c>
      <c r="C2803" s="11" t="s">
        <v>35</v>
      </c>
      <c r="D2803" s="12">
        <v>46100</v>
      </c>
      <c r="E2803" s="11">
        <v>559</v>
      </c>
      <c r="F2803" s="11" t="s">
        <v>24</v>
      </c>
      <c r="G2803" s="13">
        <v>13254.07</v>
      </c>
      <c r="H2803" s="14">
        <f t="shared" si="301"/>
        <v>7409025.1299999999</v>
      </c>
      <c r="I2803" s="14">
        <f>IF(F2803="GHS",H2803,H2803*Assumptions!$B$4)</f>
        <v>80017471.403999999</v>
      </c>
      <c r="J2803" s="15" t="str">
        <f>INDEX(Assumptions!$B$8:$B$12,MATCH(B2803,Assumptions!$A$8:$A$12,0))</f>
        <v>Fair Value Less Costs to Sell</v>
      </c>
      <c r="K2803" s="16">
        <f>G2803/(1-INDEX(Assumptions!$D$8:$D$12,MATCH(B2803,Assumptions!$A$8:$A$12,0)))</f>
        <v>15061.443181818182</v>
      </c>
      <c r="L2803" s="16">
        <f t="shared" si="302"/>
        <v>397.62209999999999</v>
      </c>
      <c r="M2803" s="16">
        <f t="shared" si="303"/>
        <v>753.07215909090917</v>
      </c>
      <c r="N2803" s="14">
        <f>E2803*(K2803-L2803-M2803)*IF(F2803="GHS",1,Assumptions!$B$4)</f>
        <v>83981973.396289095</v>
      </c>
      <c r="O2803" s="15">
        <f t="shared" ca="1" si="304"/>
        <v>186</v>
      </c>
      <c r="P2803" s="15" t="str">
        <f t="shared" ca="1" si="305"/>
        <v>181-365d</v>
      </c>
      <c r="Q2803" s="17">
        <f ca="1">IF(P2803="0-90d",0,IF(P2803="91-180d",INDEX(Assumptions!$F$8:$F$12,MATCH(B2803,Assumptions!$A$8:$A$12,0)),IF(P2803="181-365d",INDEX(Assumptions!$G$8:$G$12,MATCH(B2803,Assumptions!$A$8:$A$12,0)),INDEX(Assumptions!$H$8:$H$12,MATCH(B2803,Assumptions!$A$8:$A$12,0)))))</f>
        <v>0.1</v>
      </c>
      <c r="R2803" s="14">
        <f t="shared" ca="1" si="306"/>
        <v>8001747.1403999999</v>
      </c>
      <c r="S2803" s="14">
        <f t="shared" ca="1" si="307"/>
        <v>72015724.263599992</v>
      </c>
      <c r="T2803" s="11" t="s">
        <v>25</v>
      </c>
      <c r="U2803" s="18" t="s">
        <v>26</v>
      </c>
    </row>
    <row r="2804" spans="1:21" ht="15" customHeight="1" x14ac:dyDescent="0.15">
      <c r="A2804" s="10" t="s">
        <v>2852</v>
      </c>
      <c r="B2804" s="11" t="s">
        <v>41</v>
      </c>
      <c r="C2804" s="11" t="s">
        <v>44</v>
      </c>
      <c r="D2804" s="12">
        <v>45901</v>
      </c>
      <c r="E2804" s="11">
        <v>3369</v>
      </c>
      <c r="F2804" s="11" t="s">
        <v>33</v>
      </c>
      <c r="G2804" s="13">
        <v>710.87</v>
      </c>
      <c r="H2804" s="14">
        <f t="shared" si="301"/>
        <v>2394921.0299999998</v>
      </c>
      <c r="I2804" s="14">
        <f>IF(F2804="GHS",H2804,H2804*Assumptions!$B$4)</f>
        <v>2394921.0299999998</v>
      </c>
      <c r="J2804" s="15" t="str">
        <f>INDEX(Assumptions!$B$8:$B$12,MATCH(B2804,Assumptions!$A$8:$A$12,0))</f>
        <v>Weighted Average</v>
      </c>
      <c r="K2804" s="16">
        <f>G2804/(1-INDEX(Assumptions!$D$8:$D$12,MATCH(B2804,Assumptions!$A$8:$A$12,0)))</f>
        <v>1093.6461538461538</v>
      </c>
      <c r="L2804" s="16">
        <f t="shared" si="302"/>
        <v>21.3261</v>
      </c>
      <c r="M2804" s="16">
        <f t="shared" si="303"/>
        <v>54.682307692307688</v>
      </c>
      <c r="N2804" s="14">
        <f>E2804*(K2804-L2804-M2804)*IF(F2804="GHS",1,Assumptions!$B$4)</f>
        <v>3428421.5667923074</v>
      </c>
      <c r="O2804" s="15">
        <f t="shared" ca="1" si="304"/>
        <v>385</v>
      </c>
      <c r="P2804" s="15" t="str">
        <f t="shared" ca="1" si="305"/>
        <v>365d+</v>
      </c>
      <c r="Q2804" s="17">
        <f ca="1">IF(P2804="0-90d",0,IF(P2804="91-180d",INDEX(Assumptions!$F$8:$F$12,MATCH(B2804,Assumptions!$A$8:$A$12,0)),IF(P2804="181-365d",INDEX(Assumptions!$G$8:$G$12,MATCH(B2804,Assumptions!$A$8:$A$12,0)),INDEX(Assumptions!$H$8:$H$12,MATCH(B2804,Assumptions!$A$8:$A$12,0)))))</f>
        <v>0.8</v>
      </c>
      <c r="R2804" s="14">
        <f t="shared" ca="1" si="306"/>
        <v>1915936.824</v>
      </c>
      <c r="S2804" s="14">
        <f t="shared" ca="1" si="307"/>
        <v>478984.20599999977</v>
      </c>
      <c r="T2804" s="11" t="s">
        <v>25</v>
      </c>
      <c r="U2804" s="18" t="s">
        <v>36</v>
      </c>
    </row>
    <row r="2805" spans="1:21" ht="15" customHeight="1" x14ac:dyDescent="0.15">
      <c r="A2805" s="10" t="s">
        <v>2853</v>
      </c>
      <c r="B2805" s="11" t="s">
        <v>41</v>
      </c>
      <c r="C2805" s="11" t="s">
        <v>115</v>
      </c>
      <c r="D2805" s="12">
        <v>46182</v>
      </c>
      <c r="E2805" s="11">
        <v>1748</v>
      </c>
      <c r="F2805" s="11" t="s">
        <v>33</v>
      </c>
      <c r="G2805" s="13">
        <v>691.06</v>
      </c>
      <c r="H2805" s="14">
        <f t="shared" si="301"/>
        <v>1207972.8799999999</v>
      </c>
      <c r="I2805" s="14">
        <f>IF(F2805="GHS",H2805,H2805*Assumptions!$B$4)</f>
        <v>1207972.8799999999</v>
      </c>
      <c r="J2805" s="15" t="str">
        <f>INDEX(Assumptions!$B$8:$B$12,MATCH(B2805,Assumptions!$A$8:$A$12,0))</f>
        <v>Weighted Average</v>
      </c>
      <c r="K2805" s="16">
        <f>G2805/(1-INDEX(Assumptions!$D$8:$D$12,MATCH(B2805,Assumptions!$A$8:$A$12,0)))</f>
        <v>1063.1692307692306</v>
      </c>
      <c r="L2805" s="16">
        <f t="shared" si="302"/>
        <v>20.731799999999996</v>
      </c>
      <c r="M2805" s="16">
        <f t="shared" si="303"/>
        <v>53.15846153846153</v>
      </c>
      <c r="N2805" s="14">
        <f>E2805*(K2805-L2805-M2805)*IF(F2805="GHS",1,Assumptions!$B$4)</f>
        <v>1729259.6382153842</v>
      </c>
      <c r="O2805" s="15">
        <f t="shared" ca="1" si="304"/>
        <v>104</v>
      </c>
      <c r="P2805" s="15" t="str">
        <f t="shared" ca="1" si="305"/>
        <v>91-180d</v>
      </c>
      <c r="Q2805" s="17">
        <f ca="1">IF(P2805="0-90d",0,IF(P2805="91-180d",INDEX(Assumptions!$F$8:$F$12,MATCH(B2805,Assumptions!$A$8:$A$12,0)),IF(P2805="181-365d",INDEX(Assumptions!$G$8:$G$12,MATCH(B2805,Assumptions!$A$8:$A$12,0)),INDEX(Assumptions!$H$8:$H$12,MATCH(B2805,Assumptions!$A$8:$A$12,0)))))</f>
        <v>0.1</v>
      </c>
      <c r="R2805" s="14">
        <f t="shared" ca="1" si="306"/>
        <v>120797.288</v>
      </c>
      <c r="S2805" s="14">
        <f t="shared" ca="1" si="307"/>
        <v>1087175.5919999999</v>
      </c>
      <c r="T2805" s="11" t="s">
        <v>25</v>
      </c>
      <c r="U2805" s="18" t="s">
        <v>26</v>
      </c>
    </row>
    <row r="2806" spans="1:21" ht="15" customHeight="1" x14ac:dyDescent="0.15">
      <c r="A2806" s="10" t="s">
        <v>2854</v>
      </c>
      <c r="B2806" s="11" t="s">
        <v>41</v>
      </c>
      <c r="C2806" s="11" t="s">
        <v>44</v>
      </c>
      <c r="D2806" s="12">
        <v>46160</v>
      </c>
      <c r="E2806" s="11">
        <v>3020</v>
      </c>
      <c r="F2806" s="11" t="s">
        <v>33</v>
      </c>
      <c r="G2806" s="13">
        <v>435.61</v>
      </c>
      <c r="H2806" s="14">
        <f t="shared" si="301"/>
        <v>1315542.2</v>
      </c>
      <c r="I2806" s="14">
        <f>IF(F2806="GHS",H2806,H2806*Assumptions!$B$4)</f>
        <v>1315542.2</v>
      </c>
      <c r="J2806" s="15" t="str">
        <f>INDEX(Assumptions!$B$8:$B$12,MATCH(B2806,Assumptions!$A$8:$A$12,0))</f>
        <v>Weighted Average</v>
      </c>
      <c r="K2806" s="16">
        <f>G2806/(1-INDEX(Assumptions!$D$8:$D$12,MATCH(B2806,Assumptions!$A$8:$A$12,0)))</f>
        <v>670.16923076923081</v>
      </c>
      <c r="L2806" s="16">
        <f t="shared" si="302"/>
        <v>13.068300000000001</v>
      </c>
      <c r="M2806" s="16">
        <f t="shared" si="303"/>
        <v>33.508461538461539</v>
      </c>
      <c r="N2806" s="14">
        <f>E2806*(K2806-L2806-M2806)*IF(F2806="GHS",1,Assumptions!$B$4)</f>
        <v>1883249.257076923</v>
      </c>
      <c r="O2806" s="15">
        <f t="shared" ca="1" si="304"/>
        <v>126</v>
      </c>
      <c r="P2806" s="15" t="str">
        <f t="shared" ca="1" si="305"/>
        <v>91-180d</v>
      </c>
      <c r="Q2806" s="17">
        <f ca="1">IF(P2806="0-90d",0,IF(P2806="91-180d",INDEX(Assumptions!$F$8:$F$12,MATCH(B2806,Assumptions!$A$8:$A$12,0)),IF(P2806="181-365d",INDEX(Assumptions!$G$8:$G$12,MATCH(B2806,Assumptions!$A$8:$A$12,0)),INDEX(Assumptions!$H$8:$H$12,MATCH(B2806,Assumptions!$A$8:$A$12,0)))))</f>
        <v>0.1</v>
      </c>
      <c r="R2806" s="14">
        <f t="shared" ca="1" si="306"/>
        <v>131554.22</v>
      </c>
      <c r="S2806" s="14">
        <f t="shared" ca="1" si="307"/>
        <v>1183987.98</v>
      </c>
      <c r="T2806" s="11" t="s">
        <v>25</v>
      </c>
      <c r="U2806" s="18" t="s">
        <v>26</v>
      </c>
    </row>
    <row r="2807" spans="1:21" ht="15" customHeight="1" x14ac:dyDescent="0.15">
      <c r="A2807" s="10" t="s">
        <v>2855</v>
      </c>
      <c r="B2807" s="11" t="s">
        <v>28</v>
      </c>
      <c r="C2807" s="11" t="s">
        <v>55</v>
      </c>
      <c r="D2807" s="12">
        <v>45924</v>
      </c>
      <c r="E2807" s="11">
        <v>857</v>
      </c>
      <c r="F2807" s="11" t="s">
        <v>24</v>
      </c>
      <c r="G2807" s="13">
        <v>7450.05</v>
      </c>
      <c r="H2807" s="14">
        <f t="shared" si="301"/>
        <v>6384692.8500000006</v>
      </c>
      <c r="I2807" s="14">
        <f>IF(F2807="GHS",H2807,H2807*Assumptions!$B$4)</f>
        <v>68954682.780000016</v>
      </c>
      <c r="J2807" s="15" t="str">
        <f>INDEX(Assumptions!$B$8:$B$12,MATCH(B2807,Assumptions!$A$8:$A$12,0))</f>
        <v>Fair Value Less Costs to Sell</v>
      </c>
      <c r="K2807" s="16">
        <f>G2807/(1-INDEX(Assumptions!$D$8:$D$12,MATCH(B2807,Assumptions!$A$8:$A$12,0)))</f>
        <v>8465.9659090909099</v>
      </c>
      <c r="L2807" s="16">
        <f t="shared" si="302"/>
        <v>223.50149999999999</v>
      </c>
      <c r="M2807" s="16">
        <f t="shared" si="303"/>
        <v>423.2982954545455</v>
      </c>
      <c r="N2807" s="14">
        <f>E2807*(K2807-L2807-M2807)*IF(F2807="GHS",1,Assumptions!$B$4)</f>
        <v>72371073.881372735</v>
      </c>
      <c r="O2807" s="15">
        <f t="shared" ca="1" si="304"/>
        <v>362</v>
      </c>
      <c r="P2807" s="15" t="str">
        <f t="shared" ca="1" si="305"/>
        <v>181-365d</v>
      </c>
      <c r="Q2807" s="17">
        <f ca="1">IF(P2807="0-90d",0,IF(P2807="91-180d",INDEX(Assumptions!$F$8:$F$12,MATCH(B2807,Assumptions!$A$8:$A$12,0)),IF(P2807="181-365d",INDEX(Assumptions!$G$8:$G$12,MATCH(B2807,Assumptions!$A$8:$A$12,0)),INDEX(Assumptions!$H$8:$H$12,MATCH(B2807,Assumptions!$A$8:$A$12,0)))))</f>
        <v>0.1</v>
      </c>
      <c r="R2807" s="14">
        <f t="shared" ca="1" si="306"/>
        <v>6895468.2780000018</v>
      </c>
      <c r="S2807" s="14">
        <f t="shared" ca="1" si="307"/>
        <v>62059214.502000012</v>
      </c>
      <c r="T2807" s="11" t="s">
        <v>25</v>
      </c>
      <c r="U2807" s="18" t="s">
        <v>26</v>
      </c>
    </row>
    <row r="2808" spans="1:21" ht="15" customHeight="1" x14ac:dyDescent="0.15">
      <c r="A2808" s="10" t="s">
        <v>2856</v>
      </c>
      <c r="B2808" s="11" t="s">
        <v>22</v>
      </c>
      <c r="C2808" s="11" t="s">
        <v>61</v>
      </c>
      <c r="D2808" s="12">
        <v>45759</v>
      </c>
      <c r="E2808" s="11">
        <v>1369</v>
      </c>
      <c r="F2808" s="11" t="s">
        <v>24</v>
      </c>
      <c r="G2808" s="13">
        <v>15314.47</v>
      </c>
      <c r="H2808" s="14">
        <f t="shared" si="301"/>
        <v>20965509.43</v>
      </c>
      <c r="I2808" s="14">
        <f>IF(F2808="GHS",H2808,H2808*Assumptions!$B$4)</f>
        <v>226427501.84400001</v>
      </c>
      <c r="J2808" s="15" t="str">
        <f>INDEX(Assumptions!$B$8:$B$12,MATCH(B2808,Assumptions!$A$8:$A$12,0))</f>
        <v>FIFO</v>
      </c>
      <c r="K2808" s="16">
        <f>G2808/(1-INDEX(Assumptions!$D$8:$D$12,MATCH(B2808,Assumptions!$A$8:$A$12,0)))</f>
        <v>18676.182926829268</v>
      </c>
      <c r="L2808" s="16">
        <f t="shared" si="302"/>
        <v>459.43409999999994</v>
      </c>
      <c r="M2808" s="16">
        <f t="shared" si="303"/>
        <v>933.80914634146347</v>
      </c>
      <c r="N2808" s="14">
        <f>E2808*(K2808-L2808-M2808)*IF(F2808="GHS",1,Assumptions!$B$4)</f>
        <v>255531719.76394829</v>
      </c>
      <c r="O2808" s="15">
        <f t="shared" ca="1" si="304"/>
        <v>527</v>
      </c>
      <c r="P2808" s="15" t="str">
        <f t="shared" ca="1" si="305"/>
        <v>365d+</v>
      </c>
      <c r="Q2808" s="17">
        <f ca="1">IF(P2808="0-90d",0,IF(P2808="91-180d",INDEX(Assumptions!$F$8:$F$12,MATCH(B2808,Assumptions!$A$8:$A$12,0)),IF(P2808="181-365d",INDEX(Assumptions!$G$8:$G$12,MATCH(B2808,Assumptions!$A$8:$A$12,0)),INDEX(Assumptions!$H$8:$H$12,MATCH(B2808,Assumptions!$A$8:$A$12,0)))))</f>
        <v>0.5</v>
      </c>
      <c r="R2808" s="14">
        <f t="shared" ca="1" si="306"/>
        <v>113213750.92200001</v>
      </c>
      <c r="S2808" s="14">
        <f t="shared" ca="1" si="307"/>
        <v>113213750.92200001</v>
      </c>
      <c r="T2808" s="11" t="s">
        <v>25</v>
      </c>
      <c r="U2808" s="18" t="s">
        <v>26</v>
      </c>
    </row>
    <row r="2809" spans="1:21" ht="15" customHeight="1" x14ac:dyDescent="0.15">
      <c r="A2809" s="10" t="s">
        <v>2857</v>
      </c>
      <c r="B2809" s="11" t="s">
        <v>41</v>
      </c>
      <c r="C2809" s="11" t="s">
        <v>115</v>
      </c>
      <c r="D2809" s="12">
        <v>46149</v>
      </c>
      <c r="E2809" s="11">
        <v>2912</v>
      </c>
      <c r="F2809" s="11" t="s">
        <v>33</v>
      </c>
      <c r="G2809" s="13">
        <v>853.47</v>
      </c>
      <c r="H2809" s="14">
        <f t="shared" si="301"/>
        <v>2485304.64</v>
      </c>
      <c r="I2809" s="14">
        <f>IF(F2809="GHS",H2809,H2809*Assumptions!$B$4)</f>
        <v>2485304.64</v>
      </c>
      <c r="J2809" s="15" t="str">
        <f>INDEX(Assumptions!$B$8:$B$12,MATCH(B2809,Assumptions!$A$8:$A$12,0))</f>
        <v>Weighted Average</v>
      </c>
      <c r="K2809" s="16">
        <f>G2809/(1-INDEX(Assumptions!$D$8:$D$12,MATCH(B2809,Assumptions!$A$8:$A$12,0)))</f>
        <v>1313.0307692307692</v>
      </c>
      <c r="L2809" s="16">
        <f t="shared" si="302"/>
        <v>25.604099999999999</v>
      </c>
      <c r="M2809" s="16">
        <f t="shared" si="303"/>
        <v>65.651538461538465</v>
      </c>
      <c r="N2809" s="14">
        <f>E2809*(K2809-L2809-M2809)*IF(F2809="GHS",1,Assumptions!$B$4)</f>
        <v>3557809.1808000002</v>
      </c>
      <c r="O2809" s="15">
        <f t="shared" ca="1" si="304"/>
        <v>137</v>
      </c>
      <c r="P2809" s="15" t="str">
        <f t="shared" ca="1" si="305"/>
        <v>91-180d</v>
      </c>
      <c r="Q2809" s="17">
        <f ca="1">IF(P2809="0-90d",0,IF(P2809="91-180d",INDEX(Assumptions!$F$8:$F$12,MATCH(B2809,Assumptions!$A$8:$A$12,0)),IF(P2809="181-365d",INDEX(Assumptions!$G$8:$G$12,MATCH(B2809,Assumptions!$A$8:$A$12,0)),INDEX(Assumptions!$H$8:$H$12,MATCH(B2809,Assumptions!$A$8:$A$12,0)))))</f>
        <v>0.1</v>
      </c>
      <c r="R2809" s="14">
        <f t="shared" ca="1" si="306"/>
        <v>248530.46400000004</v>
      </c>
      <c r="S2809" s="14">
        <f t="shared" ca="1" si="307"/>
        <v>2236774.176</v>
      </c>
      <c r="T2809" s="11" t="s">
        <v>25</v>
      </c>
      <c r="U2809" s="18" t="s">
        <v>26</v>
      </c>
    </row>
    <row r="2810" spans="1:21" ht="15" customHeight="1" x14ac:dyDescent="0.15">
      <c r="A2810" s="10" t="s">
        <v>2858</v>
      </c>
      <c r="B2810" s="11" t="s">
        <v>41</v>
      </c>
      <c r="C2810" s="11" t="s">
        <v>115</v>
      </c>
      <c r="D2810" s="12">
        <v>45803</v>
      </c>
      <c r="E2810" s="11">
        <v>4792</v>
      </c>
      <c r="F2810" s="11" t="s">
        <v>33</v>
      </c>
      <c r="G2810" s="13">
        <v>505.15</v>
      </c>
      <c r="H2810" s="14">
        <f t="shared" si="301"/>
        <v>2420678.7999999998</v>
      </c>
      <c r="I2810" s="14">
        <f>IF(F2810="GHS",H2810,H2810*Assumptions!$B$4)</f>
        <v>2420678.7999999998</v>
      </c>
      <c r="J2810" s="15" t="str">
        <f>INDEX(Assumptions!$B$8:$B$12,MATCH(B2810,Assumptions!$A$8:$A$12,0))</f>
        <v>Weighted Average</v>
      </c>
      <c r="K2810" s="16">
        <f>G2810/(1-INDEX(Assumptions!$D$8:$D$12,MATCH(B2810,Assumptions!$A$8:$A$12,0)))</f>
        <v>777.15384615384608</v>
      </c>
      <c r="L2810" s="16">
        <f t="shared" si="302"/>
        <v>15.154499999999999</v>
      </c>
      <c r="M2810" s="16">
        <f t="shared" si="303"/>
        <v>38.857692307692304</v>
      </c>
      <c r="N2810" s="14">
        <f>E2810*(K2810-L2810-M2810)*IF(F2810="GHS",1,Assumptions!$B$4)</f>
        <v>3465294.8052307689</v>
      </c>
      <c r="O2810" s="15">
        <f t="shared" ca="1" si="304"/>
        <v>483</v>
      </c>
      <c r="P2810" s="15" t="str">
        <f t="shared" ca="1" si="305"/>
        <v>365d+</v>
      </c>
      <c r="Q2810" s="17">
        <f ca="1">IF(P2810="0-90d",0,IF(P2810="91-180d",INDEX(Assumptions!$F$8:$F$12,MATCH(B2810,Assumptions!$A$8:$A$12,0)),IF(P2810="181-365d",INDEX(Assumptions!$G$8:$G$12,MATCH(B2810,Assumptions!$A$8:$A$12,0)),INDEX(Assumptions!$H$8:$H$12,MATCH(B2810,Assumptions!$A$8:$A$12,0)))))</f>
        <v>0.8</v>
      </c>
      <c r="R2810" s="14">
        <f t="shared" ca="1" si="306"/>
        <v>1936543.04</v>
      </c>
      <c r="S2810" s="14">
        <f t="shared" ca="1" si="307"/>
        <v>484135.75999999978</v>
      </c>
      <c r="T2810" s="11" t="s">
        <v>25</v>
      </c>
      <c r="U2810" s="18" t="s">
        <v>26</v>
      </c>
    </row>
    <row r="2811" spans="1:21" ht="15" customHeight="1" x14ac:dyDescent="0.15">
      <c r="A2811" s="10" t="s">
        <v>2859</v>
      </c>
      <c r="B2811" s="11" t="s">
        <v>31</v>
      </c>
      <c r="C2811" s="11" t="s">
        <v>63</v>
      </c>
      <c r="D2811" s="12">
        <v>45822</v>
      </c>
      <c r="E2811" s="11">
        <v>4823</v>
      </c>
      <c r="F2811" s="11" t="s">
        <v>33</v>
      </c>
      <c r="G2811" s="13">
        <v>3156.93</v>
      </c>
      <c r="H2811" s="14">
        <f t="shared" si="301"/>
        <v>15225873.389999999</v>
      </c>
      <c r="I2811" s="14">
        <f>IF(F2811="GHS",H2811,H2811*Assumptions!$B$4)</f>
        <v>15225873.389999999</v>
      </c>
      <c r="J2811" s="15" t="str">
        <f>INDEX(Assumptions!$B$8:$B$12,MATCH(B2811,Assumptions!$A$8:$A$12,0))</f>
        <v>Weighted Average</v>
      </c>
      <c r="K2811" s="16">
        <f>G2811/(1-INDEX(Assumptions!$D$8:$D$12,MATCH(B2811,Assumptions!$A$8:$A$12,0)))</f>
        <v>4384.625</v>
      </c>
      <c r="L2811" s="16">
        <f t="shared" si="302"/>
        <v>94.707899999999995</v>
      </c>
      <c r="M2811" s="16">
        <f t="shared" si="303"/>
        <v>219.23125000000002</v>
      </c>
      <c r="N2811" s="14">
        <f>E2811*(K2811-L2811-M2811)*IF(F2811="GHS",1,Assumptions!$B$4)</f>
        <v>19632917.85455</v>
      </c>
      <c r="O2811" s="15">
        <f t="shared" ca="1" si="304"/>
        <v>464</v>
      </c>
      <c r="P2811" s="15" t="str">
        <f t="shared" ca="1" si="305"/>
        <v>365d+</v>
      </c>
      <c r="Q2811" s="17">
        <f ca="1">IF(P2811="0-90d",0,IF(P2811="91-180d",INDEX(Assumptions!$F$8:$F$12,MATCH(B2811,Assumptions!$A$8:$A$12,0)),IF(P2811="181-365d",INDEX(Assumptions!$G$8:$G$12,MATCH(B2811,Assumptions!$A$8:$A$12,0)),INDEX(Assumptions!$H$8:$H$12,MATCH(B2811,Assumptions!$A$8:$A$12,0)))))</f>
        <v>0.6</v>
      </c>
      <c r="R2811" s="14">
        <f t="shared" ca="1" si="306"/>
        <v>9135524.0339999981</v>
      </c>
      <c r="S2811" s="14">
        <f t="shared" ca="1" si="307"/>
        <v>6090349.3560000006</v>
      </c>
      <c r="T2811" s="11" t="s">
        <v>25</v>
      </c>
      <c r="U2811" s="18" t="s">
        <v>26</v>
      </c>
    </row>
    <row r="2812" spans="1:21" ht="15" customHeight="1" x14ac:dyDescent="0.15">
      <c r="A2812" s="10" t="s">
        <v>2860</v>
      </c>
      <c r="B2812" s="11" t="s">
        <v>28</v>
      </c>
      <c r="C2812" s="11" t="s">
        <v>29</v>
      </c>
      <c r="D2812" s="12">
        <v>46162</v>
      </c>
      <c r="E2812" s="11">
        <v>2190</v>
      </c>
      <c r="F2812" s="11" t="s">
        <v>24</v>
      </c>
      <c r="G2812" s="13">
        <v>6240.81</v>
      </c>
      <c r="H2812" s="14">
        <f t="shared" si="301"/>
        <v>13667373.9</v>
      </c>
      <c r="I2812" s="14">
        <f>IF(F2812="GHS",H2812,H2812*Assumptions!$B$4)</f>
        <v>147607638.12</v>
      </c>
      <c r="J2812" s="15" t="str">
        <f>INDEX(Assumptions!$B$8:$B$12,MATCH(B2812,Assumptions!$A$8:$A$12,0))</f>
        <v>Fair Value Less Costs to Sell</v>
      </c>
      <c r="K2812" s="16">
        <f>G2812/(1-INDEX(Assumptions!$D$8:$D$12,MATCH(B2812,Assumptions!$A$8:$A$12,0)))</f>
        <v>7091.829545454546</v>
      </c>
      <c r="L2812" s="16">
        <f t="shared" si="302"/>
        <v>187.2243</v>
      </c>
      <c r="M2812" s="16">
        <f t="shared" si="303"/>
        <v>354.59147727272733</v>
      </c>
      <c r="N2812" s="14">
        <f>E2812*(K2812-L2812-M2812)*IF(F2812="GHS",1,Assumptions!$B$4)</f>
        <v>154920925.6450364</v>
      </c>
      <c r="O2812" s="15">
        <f t="shared" ca="1" si="304"/>
        <v>124</v>
      </c>
      <c r="P2812" s="15" t="str">
        <f t="shared" ca="1" si="305"/>
        <v>91-180d</v>
      </c>
      <c r="Q2812" s="17">
        <f ca="1">IF(P2812="0-90d",0,IF(P2812="91-180d",INDEX(Assumptions!$F$8:$F$12,MATCH(B2812,Assumptions!$A$8:$A$12,0)),IF(P2812="181-365d",INDEX(Assumptions!$G$8:$G$12,MATCH(B2812,Assumptions!$A$8:$A$12,0)),INDEX(Assumptions!$H$8:$H$12,MATCH(B2812,Assumptions!$A$8:$A$12,0)))))</f>
        <v>0.02</v>
      </c>
      <c r="R2812" s="14">
        <f t="shared" ca="1" si="306"/>
        <v>2952152.7624000004</v>
      </c>
      <c r="S2812" s="14">
        <f t="shared" ca="1" si="307"/>
        <v>144655485.3576</v>
      </c>
      <c r="T2812" s="11" t="s">
        <v>25</v>
      </c>
      <c r="U2812" s="18" t="s">
        <v>26</v>
      </c>
    </row>
    <row r="2813" spans="1:21" ht="15" customHeight="1" x14ac:dyDescent="0.15">
      <c r="A2813" s="10" t="s">
        <v>2861</v>
      </c>
      <c r="B2813" s="11" t="s">
        <v>46</v>
      </c>
      <c r="C2813" s="11" t="s">
        <v>52</v>
      </c>
      <c r="D2813" s="12">
        <v>45840</v>
      </c>
      <c r="E2813" s="11">
        <v>2988</v>
      </c>
      <c r="F2813" s="11" t="s">
        <v>33</v>
      </c>
      <c r="G2813" s="13">
        <v>898933.84</v>
      </c>
      <c r="H2813" s="14">
        <f t="shared" si="301"/>
        <v>2686014313.9200001</v>
      </c>
      <c r="I2813" s="14">
        <f>IF(F2813="GHS",H2813,H2813*Assumptions!$B$4)</f>
        <v>2686014313.9200001</v>
      </c>
      <c r="J2813" s="15" t="str">
        <f>INDEX(Assumptions!$B$8:$B$12,MATCH(B2813,Assumptions!$A$8:$A$12,0))</f>
        <v>Specific Identification</v>
      </c>
      <c r="K2813" s="16">
        <f>G2813/(1-INDEX(Assumptions!$D$8:$D$12,MATCH(B2813,Assumptions!$A$8:$A$12,0)))</f>
        <v>1152479.282051282</v>
      </c>
      <c r="L2813" s="16">
        <f t="shared" si="302"/>
        <v>26968.015199999998</v>
      </c>
      <c r="M2813" s="16">
        <f t="shared" si="303"/>
        <v>57623.964102564103</v>
      </c>
      <c r="N2813" s="14">
        <f>E2813*(K2813-L2813-M2813)*IF(F2813="GHS",1,Assumptions!$B$4)</f>
        <v>3190847260.6131687</v>
      </c>
      <c r="O2813" s="15">
        <f t="shared" ca="1" si="304"/>
        <v>446</v>
      </c>
      <c r="P2813" s="15" t="str">
        <f t="shared" ca="1" si="305"/>
        <v>365d+</v>
      </c>
      <c r="Q2813" s="17">
        <f ca="1">IF(P2813="0-90d",0,IF(P2813="91-180d",INDEX(Assumptions!$F$8:$F$12,MATCH(B2813,Assumptions!$A$8:$A$12,0)),IF(P2813="181-365d",INDEX(Assumptions!$G$8:$G$12,MATCH(B2813,Assumptions!$A$8:$A$12,0)),INDEX(Assumptions!$H$8:$H$12,MATCH(B2813,Assumptions!$A$8:$A$12,0)))))</f>
        <v>0.15</v>
      </c>
      <c r="R2813" s="14">
        <f t="shared" ca="1" si="306"/>
        <v>402902147.088</v>
      </c>
      <c r="S2813" s="14">
        <f t="shared" ca="1" si="307"/>
        <v>2283112166.8320003</v>
      </c>
      <c r="T2813" s="11" t="s">
        <v>25</v>
      </c>
      <c r="U2813" s="18" t="s">
        <v>26</v>
      </c>
    </row>
    <row r="2814" spans="1:21" ht="15" customHeight="1" x14ac:dyDescent="0.15">
      <c r="A2814" s="10" t="s">
        <v>2862</v>
      </c>
      <c r="B2814" s="11" t="s">
        <v>31</v>
      </c>
      <c r="C2814" s="11" t="s">
        <v>32</v>
      </c>
      <c r="D2814" s="12">
        <v>46061</v>
      </c>
      <c r="E2814" s="11">
        <v>3140</v>
      </c>
      <c r="F2814" s="11" t="s">
        <v>33</v>
      </c>
      <c r="G2814" s="13">
        <v>1711.63</v>
      </c>
      <c r="H2814" s="14">
        <f t="shared" si="301"/>
        <v>5374518.2000000002</v>
      </c>
      <c r="I2814" s="14">
        <f>IF(F2814="GHS",H2814,H2814*Assumptions!$B$4)</f>
        <v>5374518.2000000002</v>
      </c>
      <c r="J2814" s="15" t="str">
        <f>INDEX(Assumptions!$B$8:$B$12,MATCH(B2814,Assumptions!$A$8:$A$12,0))</f>
        <v>Weighted Average</v>
      </c>
      <c r="K2814" s="16">
        <f>G2814/(1-INDEX(Assumptions!$D$8:$D$12,MATCH(B2814,Assumptions!$A$8:$A$12,0)))</f>
        <v>2377.2638888888891</v>
      </c>
      <c r="L2814" s="16">
        <f t="shared" si="302"/>
        <v>51.3489</v>
      </c>
      <c r="M2814" s="16">
        <f t="shared" si="303"/>
        <v>118.86319444444446</v>
      </c>
      <c r="N2814" s="14">
        <f>E2814*(K2814-L2814-M2814)*IF(F2814="GHS",1,Assumptions!$B$4)</f>
        <v>6930142.6345555559</v>
      </c>
      <c r="O2814" s="15">
        <f t="shared" ca="1" si="304"/>
        <v>225</v>
      </c>
      <c r="P2814" s="15" t="str">
        <f t="shared" ca="1" si="305"/>
        <v>181-365d</v>
      </c>
      <c r="Q2814" s="17">
        <f ca="1">IF(P2814="0-90d",0,IF(P2814="91-180d",INDEX(Assumptions!$F$8:$F$12,MATCH(B2814,Assumptions!$A$8:$A$12,0)),IF(P2814="181-365d",INDEX(Assumptions!$G$8:$G$12,MATCH(B2814,Assumptions!$A$8:$A$12,0)),INDEX(Assumptions!$H$8:$H$12,MATCH(B2814,Assumptions!$A$8:$A$12,0)))))</f>
        <v>0.2</v>
      </c>
      <c r="R2814" s="14">
        <f t="shared" ca="1" si="306"/>
        <v>1074903.6400000001</v>
      </c>
      <c r="S2814" s="14">
        <f t="shared" ca="1" si="307"/>
        <v>4299614.5600000005</v>
      </c>
      <c r="T2814" s="11" t="s">
        <v>25</v>
      </c>
      <c r="U2814" s="18" t="s">
        <v>36</v>
      </c>
    </row>
    <row r="2815" spans="1:21" ht="15" customHeight="1" x14ac:dyDescent="0.15">
      <c r="A2815" s="10" t="s">
        <v>2863</v>
      </c>
      <c r="B2815" s="11" t="s">
        <v>41</v>
      </c>
      <c r="C2815" s="11" t="s">
        <v>49</v>
      </c>
      <c r="D2815" s="12">
        <v>45963</v>
      </c>
      <c r="E2815" s="11">
        <v>2322</v>
      </c>
      <c r="F2815" s="11" t="s">
        <v>33</v>
      </c>
      <c r="G2815" s="13">
        <v>1255.22</v>
      </c>
      <c r="H2815" s="14">
        <f t="shared" si="301"/>
        <v>2914620.84</v>
      </c>
      <c r="I2815" s="14">
        <f>IF(F2815="GHS",H2815,H2815*Assumptions!$B$4)</f>
        <v>2914620.84</v>
      </c>
      <c r="J2815" s="15" t="str">
        <f>INDEX(Assumptions!$B$8:$B$12,MATCH(B2815,Assumptions!$A$8:$A$12,0))</f>
        <v>Weighted Average</v>
      </c>
      <c r="K2815" s="16">
        <f>G2815/(1-INDEX(Assumptions!$D$8:$D$12,MATCH(B2815,Assumptions!$A$8:$A$12,0)))</f>
        <v>1931.1076923076923</v>
      </c>
      <c r="L2815" s="16">
        <f t="shared" si="302"/>
        <v>37.656599999999997</v>
      </c>
      <c r="M2815" s="16">
        <f t="shared" si="303"/>
        <v>96.555384615384625</v>
      </c>
      <c r="N2815" s="14">
        <f>E2815*(K2815-L2815-M2815)*IF(F2815="GHS",1,Assumptions!$B$4)</f>
        <v>4172391.8332615388</v>
      </c>
      <c r="O2815" s="15">
        <f t="shared" ca="1" si="304"/>
        <v>323</v>
      </c>
      <c r="P2815" s="15" t="str">
        <f t="shared" ca="1" si="305"/>
        <v>181-365d</v>
      </c>
      <c r="Q2815" s="17">
        <f ca="1">IF(P2815="0-90d",0,IF(P2815="91-180d",INDEX(Assumptions!$F$8:$F$12,MATCH(B2815,Assumptions!$A$8:$A$12,0)),IF(P2815="181-365d",INDEX(Assumptions!$G$8:$G$12,MATCH(B2815,Assumptions!$A$8:$A$12,0)),INDEX(Assumptions!$H$8:$H$12,MATCH(B2815,Assumptions!$A$8:$A$12,0)))))</f>
        <v>0.35</v>
      </c>
      <c r="R2815" s="14">
        <f t="shared" ca="1" si="306"/>
        <v>1020117.2939999999</v>
      </c>
      <c r="S2815" s="14">
        <f t="shared" ca="1" si="307"/>
        <v>1894503.5460000001</v>
      </c>
      <c r="T2815" s="11" t="s">
        <v>25</v>
      </c>
      <c r="U2815" s="18" t="s">
        <v>26</v>
      </c>
    </row>
    <row r="2816" spans="1:21" ht="15" customHeight="1" x14ac:dyDescent="0.15">
      <c r="A2816" s="10" t="s">
        <v>2864</v>
      </c>
      <c r="B2816" s="11" t="s">
        <v>41</v>
      </c>
      <c r="C2816" s="11" t="s">
        <v>42</v>
      </c>
      <c r="D2816" s="12">
        <v>45819</v>
      </c>
      <c r="E2816" s="11">
        <v>2623</v>
      </c>
      <c r="F2816" s="11" t="s">
        <v>33</v>
      </c>
      <c r="G2816" s="13">
        <v>120.7</v>
      </c>
      <c r="H2816" s="14">
        <f t="shared" si="301"/>
        <v>316596.10000000003</v>
      </c>
      <c r="I2816" s="14">
        <f>IF(F2816="GHS",H2816,H2816*Assumptions!$B$4)</f>
        <v>316596.10000000003</v>
      </c>
      <c r="J2816" s="15" t="str">
        <f>INDEX(Assumptions!$B$8:$B$12,MATCH(B2816,Assumptions!$A$8:$A$12,0))</f>
        <v>Weighted Average</v>
      </c>
      <c r="K2816" s="16">
        <f>G2816/(1-INDEX(Assumptions!$D$8:$D$12,MATCH(B2816,Assumptions!$A$8:$A$12,0)))</f>
        <v>185.69230769230768</v>
      </c>
      <c r="L2816" s="16">
        <f t="shared" si="302"/>
        <v>3.621</v>
      </c>
      <c r="M2816" s="16">
        <f t="shared" si="303"/>
        <v>9.2846153846153836</v>
      </c>
      <c r="N2816" s="14">
        <f>E2816*(K2816-L2816-M2816)*IF(F2816="GHS",1,Assumptions!$B$4)</f>
        <v>453219.49392307684</v>
      </c>
      <c r="O2816" s="15">
        <f t="shared" ca="1" si="304"/>
        <v>467</v>
      </c>
      <c r="P2816" s="15" t="str">
        <f t="shared" ca="1" si="305"/>
        <v>365d+</v>
      </c>
      <c r="Q2816" s="17">
        <f ca="1">IF(P2816="0-90d",0,IF(P2816="91-180d",INDEX(Assumptions!$F$8:$F$12,MATCH(B2816,Assumptions!$A$8:$A$12,0)),IF(P2816="181-365d",INDEX(Assumptions!$G$8:$G$12,MATCH(B2816,Assumptions!$A$8:$A$12,0)),INDEX(Assumptions!$H$8:$H$12,MATCH(B2816,Assumptions!$A$8:$A$12,0)))))</f>
        <v>0.8</v>
      </c>
      <c r="R2816" s="14">
        <f t="shared" ca="1" si="306"/>
        <v>253276.88000000003</v>
      </c>
      <c r="S2816" s="14">
        <f t="shared" ca="1" si="307"/>
        <v>63319.22</v>
      </c>
      <c r="T2816" s="11" t="s">
        <v>25</v>
      </c>
      <c r="U2816" s="18" t="s">
        <v>26</v>
      </c>
    </row>
    <row r="2817" spans="1:21" ht="15" customHeight="1" x14ac:dyDescent="0.15">
      <c r="A2817" s="10" t="s">
        <v>2865</v>
      </c>
      <c r="B2817" s="11" t="s">
        <v>41</v>
      </c>
      <c r="C2817" s="11" t="s">
        <v>49</v>
      </c>
      <c r="D2817" s="12">
        <v>46208</v>
      </c>
      <c r="E2817" s="11">
        <v>1723</v>
      </c>
      <c r="F2817" s="11" t="s">
        <v>33</v>
      </c>
      <c r="G2817" s="13">
        <v>540.17999999999995</v>
      </c>
      <c r="H2817" s="14">
        <f t="shared" si="301"/>
        <v>930730.1399999999</v>
      </c>
      <c r="I2817" s="14">
        <f>IF(F2817="GHS",H2817,H2817*Assumptions!$B$4)</f>
        <v>930730.1399999999</v>
      </c>
      <c r="J2817" s="15" t="str">
        <f>INDEX(Assumptions!$B$8:$B$12,MATCH(B2817,Assumptions!$A$8:$A$12,0))</f>
        <v>Weighted Average</v>
      </c>
      <c r="K2817" s="16">
        <f>G2817/(1-INDEX(Assumptions!$D$8:$D$12,MATCH(B2817,Assumptions!$A$8:$A$12,0)))</f>
        <v>831.04615384615374</v>
      </c>
      <c r="L2817" s="16">
        <f t="shared" si="302"/>
        <v>16.205399999999997</v>
      </c>
      <c r="M2817" s="16">
        <f t="shared" si="303"/>
        <v>41.552307692307693</v>
      </c>
      <c r="N2817" s="14">
        <f>E2817*(K2817-L2817-M2817)*IF(F2817="GHS",1,Assumptions!$B$4)</f>
        <v>1332375.9927230768</v>
      </c>
      <c r="O2817" s="15">
        <f t="shared" ca="1" si="304"/>
        <v>78</v>
      </c>
      <c r="P2817" s="15" t="str">
        <f t="shared" ca="1" si="305"/>
        <v>0-90d</v>
      </c>
      <c r="Q2817" s="17">
        <f ca="1">IF(P2817="0-90d",0,IF(P2817="91-180d",INDEX(Assumptions!$F$8:$F$12,MATCH(B2817,Assumptions!$A$8:$A$12,0)),IF(P2817="181-365d",INDEX(Assumptions!$G$8:$G$12,MATCH(B2817,Assumptions!$A$8:$A$12,0)),INDEX(Assumptions!$H$8:$H$12,MATCH(B2817,Assumptions!$A$8:$A$12,0)))))</f>
        <v>0</v>
      </c>
      <c r="R2817" s="14">
        <f t="shared" ca="1" si="306"/>
        <v>0</v>
      </c>
      <c r="S2817" s="14">
        <f t="shared" ca="1" si="307"/>
        <v>930730.1399999999</v>
      </c>
      <c r="T2817" s="11" t="s">
        <v>25</v>
      </c>
      <c r="U2817" s="18" t="s">
        <v>26</v>
      </c>
    </row>
    <row r="2818" spans="1:21" ht="15" customHeight="1" x14ac:dyDescent="0.15">
      <c r="A2818" s="10" t="s">
        <v>2866</v>
      </c>
      <c r="B2818" s="11" t="s">
        <v>31</v>
      </c>
      <c r="C2818" s="11" t="s">
        <v>63</v>
      </c>
      <c r="D2818" s="12">
        <v>45907</v>
      </c>
      <c r="E2818" s="11">
        <v>915</v>
      </c>
      <c r="F2818" s="11" t="s">
        <v>33</v>
      </c>
      <c r="G2818" s="13">
        <v>3810.17</v>
      </c>
      <c r="H2818" s="14">
        <f t="shared" ref="H2818:H2881" si="308">E2818*G2818</f>
        <v>3486305.5500000003</v>
      </c>
      <c r="I2818" s="14">
        <f>IF(F2818="GHS",H2818,H2818*Assumptions!$B$4)</f>
        <v>3486305.5500000003</v>
      </c>
      <c r="J2818" s="15" t="str">
        <f>INDEX(Assumptions!$B$8:$B$12,MATCH(B2818,Assumptions!$A$8:$A$12,0))</f>
        <v>Weighted Average</v>
      </c>
      <c r="K2818" s="16">
        <f>G2818/(1-INDEX(Assumptions!$D$8:$D$12,MATCH(B2818,Assumptions!$A$8:$A$12,0)))</f>
        <v>5291.9027777777783</v>
      </c>
      <c r="L2818" s="16">
        <f t="shared" ref="L2818:L2881" si="309">G2818*0.03</f>
        <v>114.3051</v>
      </c>
      <c r="M2818" s="16">
        <f t="shared" ref="M2818:M2881" si="310">K2818*0.05</f>
        <v>264.59513888888893</v>
      </c>
      <c r="N2818" s="14">
        <f>E2818*(K2818-L2818-M2818)*IF(F2818="GHS",1,Assumptions!$B$4)</f>
        <v>4495397.3230833346</v>
      </c>
      <c r="O2818" s="15">
        <f t="shared" ref="O2818:O2881" ca="1" si="311">TODAY()-D2818</f>
        <v>379</v>
      </c>
      <c r="P2818" s="15" t="str">
        <f t="shared" ref="P2818:P2881" ca="1" si="312">IF(O2818&lt;=90,"0-90d",IF(O2818&lt;=180,"91-180d",IF(O2818&lt;=365,"181-365d","365d+")))</f>
        <v>365d+</v>
      </c>
      <c r="Q2818" s="17">
        <f ca="1">IF(P2818="0-90d",0,IF(P2818="91-180d",INDEX(Assumptions!$F$8:$F$12,MATCH(B2818,Assumptions!$A$8:$A$12,0)),IF(P2818="181-365d",INDEX(Assumptions!$G$8:$G$12,MATCH(B2818,Assumptions!$A$8:$A$12,0)),INDEX(Assumptions!$H$8:$H$12,MATCH(B2818,Assumptions!$A$8:$A$12,0)))))</f>
        <v>0.6</v>
      </c>
      <c r="R2818" s="14">
        <f t="shared" ref="R2818:R2881" ca="1" si="313">I2818*Q2818</f>
        <v>2091783.33</v>
      </c>
      <c r="S2818" s="14">
        <f t="shared" ref="S2818:S2881" ca="1" si="314">IF(T2818="Held on Consignment (Not Owned)",0,MIN(I2818-R2818,N2818))</f>
        <v>1394522.2200000002</v>
      </c>
      <c r="T2818" s="11" t="s">
        <v>25</v>
      </c>
      <c r="U2818" s="18" t="s">
        <v>26</v>
      </c>
    </row>
    <row r="2819" spans="1:21" ht="15" customHeight="1" x14ac:dyDescent="0.15">
      <c r="A2819" s="10" t="s">
        <v>2867</v>
      </c>
      <c r="B2819" s="11" t="s">
        <v>41</v>
      </c>
      <c r="C2819" s="11" t="s">
        <v>49</v>
      </c>
      <c r="D2819" s="12">
        <v>45805</v>
      </c>
      <c r="E2819" s="11">
        <v>768</v>
      </c>
      <c r="F2819" s="11" t="s">
        <v>33</v>
      </c>
      <c r="G2819" s="13">
        <v>356.24</v>
      </c>
      <c r="H2819" s="14">
        <f t="shared" si="308"/>
        <v>273592.32000000001</v>
      </c>
      <c r="I2819" s="14">
        <f>IF(F2819="GHS",H2819,H2819*Assumptions!$B$4)</f>
        <v>273592.32000000001</v>
      </c>
      <c r="J2819" s="15" t="str">
        <f>INDEX(Assumptions!$B$8:$B$12,MATCH(B2819,Assumptions!$A$8:$A$12,0))</f>
        <v>Weighted Average</v>
      </c>
      <c r="K2819" s="16">
        <f>G2819/(1-INDEX(Assumptions!$D$8:$D$12,MATCH(B2819,Assumptions!$A$8:$A$12,0)))</f>
        <v>548.06153846153848</v>
      </c>
      <c r="L2819" s="16">
        <f t="shared" si="309"/>
        <v>10.687200000000001</v>
      </c>
      <c r="M2819" s="16">
        <f t="shared" si="310"/>
        <v>27.403076923076924</v>
      </c>
      <c r="N2819" s="14">
        <f>E2819*(K2819-L2819-M2819)*IF(F2819="GHS",1,Assumptions!$B$4)</f>
        <v>391657.92886153853</v>
      </c>
      <c r="O2819" s="15">
        <f t="shared" ca="1" si="311"/>
        <v>481</v>
      </c>
      <c r="P2819" s="15" t="str">
        <f t="shared" ca="1" si="312"/>
        <v>365d+</v>
      </c>
      <c r="Q2819" s="17">
        <f ca="1">IF(P2819="0-90d",0,IF(P2819="91-180d",INDEX(Assumptions!$F$8:$F$12,MATCH(B2819,Assumptions!$A$8:$A$12,0)),IF(P2819="181-365d",INDEX(Assumptions!$G$8:$G$12,MATCH(B2819,Assumptions!$A$8:$A$12,0)),INDEX(Assumptions!$H$8:$H$12,MATCH(B2819,Assumptions!$A$8:$A$12,0)))))</f>
        <v>0.8</v>
      </c>
      <c r="R2819" s="14">
        <f t="shared" ca="1" si="313"/>
        <v>218873.85600000003</v>
      </c>
      <c r="S2819" s="14">
        <f t="shared" ca="1" si="314"/>
        <v>54718.463999999978</v>
      </c>
      <c r="T2819" s="11" t="s">
        <v>25</v>
      </c>
      <c r="U2819" s="18" t="s">
        <v>26</v>
      </c>
    </row>
    <row r="2820" spans="1:21" ht="15" customHeight="1" x14ac:dyDescent="0.15">
      <c r="A2820" s="10" t="s">
        <v>2868</v>
      </c>
      <c r="B2820" s="11" t="s">
        <v>31</v>
      </c>
      <c r="C2820" s="11" t="s">
        <v>32</v>
      </c>
      <c r="D2820" s="12">
        <v>46136</v>
      </c>
      <c r="E2820" s="11">
        <v>3238</v>
      </c>
      <c r="F2820" s="11" t="s">
        <v>33</v>
      </c>
      <c r="G2820" s="13">
        <v>1324.34</v>
      </c>
      <c r="H2820" s="14">
        <f t="shared" si="308"/>
        <v>4288212.92</v>
      </c>
      <c r="I2820" s="14">
        <f>IF(F2820="GHS",H2820,H2820*Assumptions!$B$4)</f>
        <v>4288212.92</v>
      </c>
      <c r="J2820" s="15" t="str">
        <f>INDEX(Assumptions!$B$8:$B$12,MATCH(B2820,Assumptions!$A$8:$A$12,0))</f>
        <v>Weighted Average</v>
      </c>
      <c r="K2820" s="16">
        <f>G2820/(1-INDEX(Assumptions!$D$8:$D$12,MATCH(B2820,Assumptions!$A$8:$A$12,0)))</f>
        <v>1839.3611111111111</v>
      </c>
      <c r="L2820" s="16">
        <f t="shared" si="309"/>
        <v>39.730199999999996</v>
      </c>
      <c r="M2820" s="16">
        <f t="shared" si="310"/>
        <v>91.968055555555566</v>
      </c>
      <c r="N2820" s="14">
        <f>E2820*(K2820-L2820-M2820)*IF(F2820="GHS",1,Assumptions!$B$4)</f>
        <v>5529412.3262888892</v>
      </c>
      <c r="O2820" s="15">
        <f t="shared" ca="1" si="311"/>
        <v>150</v>
      </c>
      <c r="P2820" s="15" t="str">
        <f t="shared" ca="1" si="312"/>
        <v>91-180d</v>
      </c>
      <c r="Q2820" s="17">
        <f ca="1">IF(P2820="0-90d",0,IF(P2820="91-180d",INDEX(Assumptions!$F$8:$F$12,MATCH(B2820,Assumptions!$A$8:$A$12,0)),IF(P2820="181-365d",INDEX(Assumptions!$G$8:$G$12,MATCH(B2820,Assumptions!$A$8:$A$12,0)),INDEX(Assumptions!$H$8:$H$12,MATCH(B2820,Assumptions!$A$8:$A$12,0)))))</f>
        <v>0.05</v>
      </c>
      <c r="R2820" s="14">
        <f t="shared" ca="1" si="313"/>
        <v>214410.64600000001</v>
      </c>
      <c r="S2820" s="14">
        <f t="shared" ca="1" si="314"/>
        <v>4073802.2739999997</v>
      </c>
      <c r="T2820" s="11" t="s">
        <v>25</v>
      </c>
      <c r="U2820" s="18" t="s">
        <v>36</v>
      </c>
    </row>
    <row r="2821" spans="1:21" ht="15" customHeight="1" x14ac:dyDescent="0.15">
      <c r="A2821" s="10" t="s">
        <v>2869</v>
      </c>
      <c r="B2821" s="11" t="s">
        <v>31</v>
      </c>
      <c r="C2821" s="11" t="s">
        <v>32</v>
      </c>
      <c r="D2821" s="12">
        <v>45738</v>
      </c>
      <c r="E2821" s="11">
        <v>2125</v>
      </c>
      <c r="F2821" s="11" t="s">
        <v>33</v>
      </c>
      <c r="G2821" s="13">
        <v>2737.79</v>
      </c>
      <c r="H2821" s="14">
        <f t="shared" si="308"/>
        <v>5817803.75</v>
      </c>
      <c r="I2821" s="14">
        <f>IF(F2821="GHS",H2821,H2821*Assumptions!$B$4)</f>
        <v>5817803.75</v>
      </c>
      <c r="J2821" s="15" t="str">
        <f>INDEX(Assumptions!$B$8:$B$12,MATCH(B2821,Assumptions!$A$8:$A$12,0))</f>
        <v>Weighted Average</v>
      </c>
      <c r="K2821" s="16">
        <f>G2821/(1-INDEX(Assumptions!$D$8:$D$12,MATCH(B2821,Assumptions!$A$8:$A$12,0)))</f>
        <v>3802.4861111111113</v>
      </c>
      <c r="L2821" s="16">
        <f t="shared" si="309"/>
        <v>82.13369999999999</v>
      </c>
      <c r="M2821" s="16">
        <f t="shared" si="310"/>
        <v>190.12430555555557</v>
      </c>
      <c r="N2821" s="14">
        <f>E2821*(K2821-L2821-M2821)*IF(F2821="GHS",1,Assumptions!$B$4)</f>
        <v>7501734.7243055562</v>
      </c>
      <c r="O2821" s="15">
        <f t="shared" ca="1" si="311"/>
        <v>548</v>
      </c>
      <c r="P2821" s="15" t="str">
        <f t="shared" ca="1" si="312"/>
        <v>365d+</v>
      </c>
      <c r="Q2821" s="17">
        <f ca="1">IF(P2821="0-90d",0,IF(P2821="91-180d",INDEX(Assumptions!$F$8:$F$12,MATCH(B2821,Assumptions!$A$8:$A$12,0)),IF(P2821="181-365d",INDEX(Assumptions!$G$8:$G$12,MATCH(B2821,Assumptions!$A$8:$A$12,0)),INDEX(Assumptions!$H$8:$H$12,MATCH(B2821,Assumptions!$A$8:$A$12,0)))))</f>
        <v>0.6</v>
      </c>
      <c r="R2821" s="14">
        <f t="shared" ca="1" si="313"/>
        <v>3490682.25</v>
      </c>
      <c r="S2821" s="14">
        <f t="shared" ca="1" si="314"/>
        <v>2327121.5</v>
      </c>
      <c r="T2821" s="11" t="s">
        <v>25</v>
      </c>
      <c r="U2821" s="18" t="s">
        <v>26</v>
      </c>
    </row>
    <row r="2822" spans="1:21" ht="15" customHeight="1" x14ac:dyDescent="0.15">
      <c r="A2822" s="10" t="s">
        <v>2870</v>
      </c>
      <c r="B2822" s="11" t="s">
        <v>22</v>
      </c>
      <c r="C2822" s="11" t="s">
        <v>81</v>
      </c>
      <c r="D2822" s="12">
        <v>45952</v>
      </c>
      <c r="E2822" s="11">
        <v>2998</v>
      </c>
      <c r="F2822" s="11" t="s">
        <v>24</v>
      </c>
      <c r="G2822" s="13">
        <v>22816.84</v>
      </c>
      <c r="H2822" s="14">
        <f t="shared" si="308"/>
        <v>68404886.320000008</v>
      </c>
      <c r="I2822" s="14">
        <f>IF(F2822="GHS",H2822,H2822*Assumptions!$B$4)</f>
        <v>738772772.25600016</v>
      </c>
      <c r="J2822" s="15" t="str">
        <f>INDEX(Assumptions!$B$8:$B$12,MATCH(B2822,Assumptions!$A$8:$A$12,0))</f>
        <v>FIFO</v>
      </c>
      <c r="K2822" s="16">
        <f>G2822/(1-INDEX(Assumptions!$D$8:$D$12,MATCH(B2822,Assumptions!$A$8:$A$12,0)))</f>
        <v>27825.414634146338</v>
      </c>
      <c r="L2822" s="16">
        <f t="shared" si="309"/>
        <v>684.50519999999995</v>
      </c>
      <c r="M2822" s="16">
        <f t="shared" si="310"/>
        <v>1391.2707317073171</v>
      </c>
      <c r="N2822" s="14">
        <f>E2822*(K2822-L2822-M2822)*IF(F2822="GHS",1,Assumptions!$B$4)</f>
        <v>833732101.76305163</v>
      </c>
      <c r="O2822" s="15">
        <f t="shared" ca="1" si="311"/>
        <v>334</v>
      </c>
      <c r="P2822" s="15" t="str">
        <f t="shared" ca="1" si="312"/>
        <v>181-365d</v>
      </c>
      <c r="Q2822" s="17">
        <f ca="1">IF(P2822="0-90d",0,IF(P2822="91-180d",INDEX(Assumptions!$F$8:$F$12,MATCH(B2822,Assumptions!$A$8:$A$12,0)),IF(P2822="181-365d",INDEX(Assumptions!$G$8:$G$12,MATCH(B2822,Assumptions!$A$8:$A$12,0)),INDEX(Assumptions!$H$8:$H$12,MATCH(B2822,Assumptions!$A$8:$A$12,0)))))</f>
        <v>0.15</v>
      </c>
      <c r="R2822" s="14">
        <f t="shared" ca="1" si="313"/>
        <v>110815915.83840002</v>
      </c>
      <c r="S2822" s="14">
        <f t="shared" si="314"/>
        <v>0</v>
      </c>
      <c r="T2822" s="11" t="s">
        <v>39</v>
      </c>
      <c r="U2822" s="18" t="s">
        <v>26</v>
      </c>
    </row>
    <row r="2823" spans="1:21" ht="15" customHeight="1" x14ac:dyDescent="0.15">
      <c r="A2823" s="10" t="s">
        <v>2871</v>
      </c>
      <c r="B2823" s="11" t="s">
        <v>41</v>
      </c>
      <c r="C2823" s="11" t="s">
        <v>49</v>
      </c>
      <c r="D2823" s="12">
        <v>46049</v>
      </c>
      <c r="E2823" s="11">
        <v>489</v>
      </c>
      <c r="F2823" s="11" t="s">
        <v>33</v>
      </c>
      <c r="G2823" s="13">
        <v>846.26</v>
      </c>
      <c r="H2823" s="14">
        <f t="shared" si="308"/>
        <v>413821.14</v>
      </c>
      <c r="I2823" s="14">
        <f>IF(F2823="GHS",H2823,H2823*Assumptions!$B$4)</f>
        <v>413821.14</v>
      </c>
      <c r="J2823" s="15" t="str">
        <f>INDEX(Assumptions!$B$8:$B$12,MATCH(B2823,Assumptions!$A$8:$A$12,0))</f>
        <v>Weighted Average</v>
      </c>
      <c r="K2823" s="16">
        <f>G2823/(1-INDEX(Assumptions!$D$8:$D$12,MATCH(B2823,Assumptions!$A$8:$A$12,0)))</f>
        <v>1301.9384615384615</v>
      </c>
      <c r="L2823" s="16">
        <f t="shared" si="309"/>
        <v>25.387799999999999</v>
      </c>
      <c r="M2823" s="16">
        <f t="shared" si="310"/>
        <v>65.096923076923076</v>
      </c>
      <c r="N2823" s="14">
        <f>E2823*(K2823-L2823-M2823)*IF(F2823="GHS",1,Assumptions!$B$4)</f>
        <v>592400.87810769235</v>
      </c>
      <c r="O2823" s="15">
        <f t="shared" ca="1" si="311"/>
        <v>237</v>
      </c>
      <c r="P2823" s="15" t="str">
        <f t="shared" ca="1" si="312"/>
        <v>181-365d</v>
      </c>
      <c r="Q2823" s="17">
        <f ca="1">IF(P2823="0-90d",0,IF(P2823="91-180d",INDEX(Assumptions!$F$8:$F$12,MATCH(B2823,Assumptions!$A$8:$A$12,0)),IF(P2823="181-365d",INDEX(Assumptions!$G$8:$G$12,MATCH(B2823,Assumptions!$A$8:$A$12,0)),INDEX(Assumptions!$H$8:$H$12,MATCH(B2823,Assumptions!$A$8:$A$12,0)))))</f>
        <v>0.35</v>
      </c>
      <c r="R2823" s="14">
        <f t="shared" ca="1" si="313"/>
        <v>144837.399</v>
      </c>
      <c r="S2823" s="14">
        <f t="shared" ca="1" si="314"/>
        <v>268983.74100000004</v>
      </c>
      <c r="T2823" s="11" t="s">
        <v>25</v>
      </c>
      <c r="U2823" s="18" t="s">
        <v>36</v>
      </c>
    </row>
    <row r="2824" spans="1:21" ht="15" customHeight="1" x14ac:dyDescent="0.15">
      <c r="A2824" s="10" t="s">
        <v>2872</v>
      </c>
      <c r="B2824" s="11" t="s">
        <v>28</v>
      </c>
      <c r="C2824" s="11" t="s">
        <v>38</v>
      </c>
      <c r="D2824" s="12">
        <v>46177</v>
      </c>
      <c r="E2824" s="11">
        <v>469</v>
      </c>
      <c r="F2824" s="11" t="s">
        <v>24</v>
      </c>
      <c r="G2824" s="13">
        <v>5830.84</v>
      </c>
      <c r="H2824" s="14">
        <f t="shared" si="308"/>
        <v>2734663.96</v>
      </c>
      <c r="I2824" s="14">
        <f>IF(F2824="GHS",H2824,H2824*Assumptions!$B$4)</f>
        <v>29534370.768000003</v>
      </c>
      <c r="J2824" s="15" t="str">
        <f>INDEX(Assumptions!$B$8:$B$12,MATCH(B2824,Assumptions!$A$8:$A$12,0))</f>
        <v>Fair Value Less Costs to Sell</v>
      </c>
      <c r="K2824" s="16">
        <f>G2824/(1-INDEX(Assumptions!$D$8:$D$12,MATCH(B2824,Assumptions!$A$8:$A$12,0)))</f>
        <v>6625.954545454546</v>
      </c>
      <c r="L2824" s="16">
        <f t="shared" si="309"/>
        <v>174.92519999999999</v>
      </c>
      <c r="M2824" s="16">
        <f t="shared" si="310"/>
        <v>331.29772727272734</v>
      </c>
      <c r="N2824" s="14">
        <f>E2824*(K2824-L2824-M2824)*IF(F2824="GHS",1,Assumptions!$B$4)</f>
        <v>30997664.592414547</v>
      </c>
      <c r="O2824" s="15">
        <f t="shared" ca="1" si="311"/>
        <v>109</v>
      </c>
      <c r="P2824" s="15" t="str">
        <f t="shared" ca="1" si="312"/>
        <v>91-180d</v>
      </c>
      <c r="Q2824" s="17">
        <f ca="1">IF(P2824="0-90d",0,IF(P2824="91-180d",INDEX(Assumptions!$F$8:$F$12,MATCH(B2824,Assumptions!$A$8:$A$12,0)),IF(P2824="181-365d",INDEX(Assumptions!$G$8:$G$12,MATCH(B2824,Assumptions!$A$8:$A$12,0)),INDEX(Assumptions!$H$8:$H$12,MATCH(B2824,Assumptions!$A$8:$A$12,0)))))</f>
        <v>0.02</v>
      </c>
      <c r="R2824" s="14">
        <f t="shared" ca="1" si="313"/>
        <v>590687.4153600001</v>
      </c>
      <c r="S2824" s="14">
        <f t="shared" ca="1" si="314"/>
        <v>28943683.352640003</v>
      </c>
      <c r="T2824" s="11" t="s">
        <v>25</v>
      </c>
      <c r="U2824" s="18" t="s">
        <v>26</v>
      </c>
    </row>
    <row r="2825" spans="1:21" ht="15" customHeight="1" x14ac:dyDescent="0.15">
      <c r="A2825" s="10" t="s">
        <v>2873</v>
      </c>
      <c r="B2825" s="11" t="s">
        <v>31</v>
      </c>
      <c r="C2825" s="11" t="s">
        <v>76</v>
      </c>
      <c r="D2825" s="12">
        <v>46199</v>
      </c>
      <c r="E2825" s="11">
        <v>353</v>
      </c>
      <c r="F2825" s="11" t="s">
        <v>33</v>
      </c>
      <c r="G2825" s="13">
        <v>1064.77</v>
      </c>
      <c r="H2825" s="14">
        <f t="shared" si="308"/>
        <v>375863.81</v>
      </c>
      <c r="I2825" s="14">
        <f>IF(F2825="GHS",H2825,H2825*Assumptions!$B$4)</f>
        <v>375863.81</v>
      </c>
      <c r="J2825" s="15" t="str">
        <f>INDEX(Assumptions!$B$8:$B$12,MATCH(B2825,Assumptions!$A$8:$A$12,0))</f>
        <v>Weighted Average</v>
      </c>
      <c r="K2825" s="16">
        <f>G2825/(1-INDEX(Assumptions!$D$8:$D$12,MATCH(B2825,Assumptions!$A$8:$A$12,0)))</f>
        <v>1478.8472222222222</v>
      </c>
      <c r="L2825" s="16">
        <f t="shared" si="309"/>
        <v>31.943099999999998</v>
      </c>
      <c r="M2825" s="16">
        <f t="shared" si="310"/>
        <v>73.942361111111111</v>
      </c>
      <c r="N2825" s="14">
        <f>E2825*(K2825-L2825-M2825)*IF(F2825="GHS",1,Assumptions!$B$4)</f>
        <v>484655.50167222222</v>
      </c>
      <c r="O2825" s="15">
        <f t="shared" ca="1" si="311"/>
        <v>87</v>
      </c>
      <c r="P2825" s="15" t="str">
        <f t="shared" ca="1" si="312"/>
        <v>0-90d</v>
      </c>
      <c r="Q2825" s="17">
        <f ca="1">IF(P2825="0-90d",0,IF(P2825="91-180d",INDEX(Assumptions!$F$8:$F$12,MATCH(B2825,Assumptions!$A$8:$A$12,0)),IF(P2825="181-365d",INDEX(Assumptions!$G$8:$G$12,MATCH(B2825,Assumptions!$A$8:$A$12,0)),INDEX(Assumptions!$H$8:$H$12,MATCH(B2825,Assumptions!$A$8:$A$12,0)))))</f>
        <v>0</v>
      </c>
      <c r="R2825" s="14">
        <f t="shared" ca="1" si="313"/>
        <v>0</v>
      </c>
      <c r="S2825" s="14">
        <f t="shared" ca="1" si="314"/>
        <v>375863.81</v>
      </c>
      <c r="T2825" s="11" t="s">
        <v>50</v>
      </c>
      <c r="U2825" s="18" t="s">
        <v>26</v>
      </c>
    </row>
    <row r="2826" spans="1:21" ht="15" customHeight="1" x14ac:dyDescent="0.15">
      <c r="A2826" s="10" t="s">
        <v>2874</v>
      </c>
      <c r="B2826" s="11" t="s">
        <v>31</v>
      </c>
      <c r="C2826" s="11" t="s">
        <v>76</v>
      </c>
      <c r="D2826" s="12">
        <v>45893</v>
      </c>
      <c r="E2826" s="11">
        <v>4964</v>
      </c>
      <c r="F2826" s="11" t="s">
        <v>33</v>
      </c>
      <c r="G2826" s="13">
        <v>4499.72</v>
      </c>
      <c r="H2826" s="14">
        <f t="shared" si="308"/>
        <v>22336610.080000002</v>
      </c>
      <c r="I2826" s="14">
        <f>IF(F2826="GHS",H2826,H2826*Assumptions!$B$4)</f>
        <v>22336610.080000002</v>
      </c>
      <c r="J2826" s="15" t="str">
        <f>INDEX(Assumptions!$B$8:$B$12,MATCH(B2826,Assumptions!$A$8:$A$12,0))</f>
        <v>Weighted Average</v>
      </c>
      <c r="K2826" s="16">
        <f>G2826/(1-INDEX(Assumptions!$D$8:$D$12,MATCH(B2826,Assumptions!$A$8:$A$12,0)))</f>
        <v>6249.6111111111113</v>
      </c>
      <c r="L2826" s="16">
        <f t="shared" si="309"/>
        <v>134.99160000000001</v>
      </c>
      <c r="M2826" s="16">
        <f t="shared" si="310"/>
        <v>312.48055555555561</v>
      </c>
      <c r="N2826" s="14">
        <f>E2826*(K2826-L2826-M2826)*IF(F2826="GHS",1,Assumptions!$B$4)</f>
        <v>28801817.775377776</v>
      </c>
      <c r="O2826" s="15">
        <f t="shared" ca="1" si="311"/>
        <v>393</v>
      </c>
      <c r="P2826" s="15" t="str">
        <f t="shared" ca="1" si="312"/>
        <v>365d+</v>
      </c>
      <c r="Q2826" s="17">
        <f ca="1">IF(P2826="0-90d",0,IF(P2826="91-180d",INDEX(Assumptions!$F$8:$F$12,MATCH(B2826,Assumptions!$A$8:$A$12,0)),IF(P2826="181-365d",INDEX(Assumptions!$G$8:$G$12,MATCH(B2826,Assumptions!$A$8:$A$12,0)),INDEX(Assumptions!$H$8:$H$12,MATCH(B2826,Assumptions!$A$8:$A$12,0)))))</f>
        <v>0.6</v>
      </c>
      <c r="R2826" s="14">
        <f t="shared" ca="1" si="313"/>
        <v>13401966.048</v>
      </c>
      <c r="S2826" s="14">
        <f t="shared" ca="1" si="314"/>
        <v>8934644.0320000015</v>
      </c>
      <c r="T2826" s="11" t="s">
        <v>25</v>
      </c>
      <c r="U2826" s="18" t="s">
        <v>26</v>
      </c>
    </row>
    <row r="2827" spans="1:21" ht="15" customHeight="1" x14ac:dyDescent="0.15">
      <c r="A2827" s="10" t="s">
        <v>2875</v>
      </c>
      <c r="B2827" s="11" t="s">
        <v>28</v>
      </c>
      <c r="C2827" s="11" t="s">
        <v>38</v>
      </c>
      <c r="D2827" s="12">
        <v>45862</v>
      </c>
      <c r="E2827" s="11">
        <v>75</v>
      </c>
      <c r="F2827" s="11" t="s">
        <v>24</v>
      </c>
      <c r="G2827" s="13">
        <v>12757.65</v>
      </c>
      <c r="H2827" s="14">
        <f t="shared" si="308"/>
        <v>956823.75</v>
      </c>
      <c r="I2827" s="14">
        <f>IF(F2827="GHS",H2827,H2827*Assumptions!$B$4)</f>
        <v>10333696.5</v>
      </c>
      <c r="J2827" s="15" t="str">
        <f>INDEX(Assumptions!$B$8:$B$12,MATCH(B2827,Assumptions!$A$8:$A$12,0))</f>
        <v>Fair Value Less Costs to Sell</v>
      </c>
      <c r="K2827" s="16">
        <f>G2827/(1-INDEX(Assumptions!$D$8:$D$12,MATCH(B2827,Assumptions!$A$8:$A$12,0)))</f>
        <v>14497.329545454544</v>
      </c>
      <c r="L2827" s="16">
        <f t="shared" si="309"/>
        <v>382.72949999999997</v>
      </c>
      <c r="M2827" s="16">
        <f t="shared" si="310"/>
        <v>724.86647727272725</v>
      </c>
      <c r="N2827" s="14">
        <f>E2827*(K2827-L2827-M2827)*IF(F2827="GHS",1,Assumptions!$B$4)</f>
        <v>10845684.190227272</v>
      </c>
      <c r="O2827" s="15">
        <f t="shared" ca="1" si="311"/>
        <v>424</v>
      </c>
      <c r="P2827" s="15" t="str">
        <f t="shared" ca="1" si="312"/>
        <v>365d+</v>
      </c>
      <c r="Q2827" s="17">
        <f ca="1">IF(P2827="0-90d",0,IF(P2827="91-180d",INDEX(Assumptions!$F$8:$F$12,MATCH(B2827,Assumptions!$A$8:$A$12,0)),IF(P2827="181-365d",INDEX(Assumptions!$G$8:$G$12,MATCH(B2827,Assumptions!$A$8:$A$12,0)),INDEX(Assumptions!$H$8:$H$12,MATCH(B2827,Assumptions!$A$8:$A$12,0)))))</f>
        <v>0.4</v>
      </c>
      <c r="R2827" s="14">
        <f t="shared" ca="1" si="313"/>
        <v>4133478.6</v>
      </c>
      <c r="S2827" s="14">
        <f t="shared" ca="1" si="314"/>
        <v>6200217.9000000004</v>
      </c>
      <c r="T2827" s="11" t="s">
        <v>25</v>
      </c>
      <c r="U2827" s="18" t="s">
        <v>26</v>
      </c>
    </row>
    <row r="2828" spans="1:21" ht="15" customHeight="1" x14ac:dyDescent="0.15">
      <c r="A2828" s="10" t="s">
        <v>2876</v>
      </c>
      <c r="B2828" s="11" t="s">
        <v>41</v>
      </c>
      <c r="C2828" s="11" t="s">
        <v>49</v>
      </c>
      <c r="D2828" s="12">
        <v>46084</v>
      </c>
      <c r="E2828" s="11">
        <v>3595</v>
      </c>
      <c r="F2828" s="11" t="s">
        <v>33</v>
      </c>
      <c r="G2828" s="13">
        <v>234.53</v>
      </c>
      <c r="H2828" s="14">
        <f t="shared" si="308"/>
        <v>843135.35</v>
      </c>
      <c r="I2828" s="14">
        <f>IF(F2828="GHS",H2828,H2828*Assumptions!$B$4)</f>
        <v>843135.35</v>
      </c>
      <c r="J2828" s="15" t="str">
        <f>INDEX(Assumptions!$B$8:$B$12,MATCH(B2828,Assumptions!$A$8:$A$12,0))</f>
        <v>Weighted Average</v>
      </c>
      <c r="K2828" s="16">
        <f>G2828/(1-INDEX(Assumptions!$D$8:$D$12,MATCH(B2828,Assumptions!$A$8:$A$12,0)))</f>
        <v>360.81538461538463</v>
      </c>
      <c r="L2828" s="16">
        <f t="shared" si="309"/>
        <v>7.0358999999999998</v>
      </c>
      <c r="M2828" s="16">
        <f t="shared" si="310"/>
        <v>18.040769230769232</v>
      </c>
      <c r="N2828" s="14">
        <f>E2828*(K2828-L2828-M2828)*IF(F2828="GHS",1,Assumptions!$B$4)</f>
        <v>1206980.6818076922</v>
      </c>
      <c r="O2828" s="15">
        <f t="shared" ca="1" si="311"/>
        <v>202</v>
      </c>
      <c r="P2828" s="15" t="str">
        <f t="shared" ca="1" si="312"/>
        <v>181-365d</v>
      </c>
      <c r="Q2828" s="17">
        <f ca="1">IF(P2828="0-90d",0,IF(P2828="91-180d",INDEX(Assumptions!$F$8:$F$12,MATCH(B2828,Assumptions!$A$8:$A$12,0)),IF(P2828="181-365d",INDEX(Assumptions!$G$8:$G$12,MATCH(B2828,Assumptions!$A$8:$A$12,0)),INDEX(Assumptions!$H$8:$H$12,MATCH(B2828,Assumptions!$A$8:$A$12,0)))))</f>
        <v>0.35</v>
      </c>
      <c r="R2828" s="14">
        <f t="shared" ca="1" si="313"/>
        <v>295097.3725</v>
      </c>
      <c r="S2828" s="14">
        <f t="shared" ca="1" si="314"/>
        <v>548037.97750000004</v>
      </c>
      <c r="T2828" s="11" t="s">
        <v>25</v>
      </c>
      <c r="U2828" s="18" t="s">
        <v>26</v>
      </c>
    </row>
    <row r="2829" spans="1:21" ht="15" customHeight="1" x14ac:dyDescent="0.15">
      <c r="A2829" s="10" t="s">
        <v>2877</v>
      </c>
      <c r="B2829" s="11" t="s">
        <v>31</v>
      </c>
      <c r="C2829" s="11" t="s">
        <v>76</v>
      </c>
      <c r="D2829" s="12">
        <v>45930</v>
      </c>
      <c r="E2829" s="11">
        <v>1699</v>
      </c>
      <c r="F2829" s="11" t="s">
        <v>33</v>
      </c>
      <c r="G2829" s="13">
        <v>2373.67</v>
      </c>
      <c r="H2829" s="14">
        <f t="shared" si="308"/>
        <v>4032865.33</v>
      </c>
      <c r="I2829" s="14">
        <f>IF(F2829="GHS",H2829,H2829*Assumptions!$B$4)</f>
        <v>4032865.33</v>
      </c>
      <c r="J2829" s="15" t="str">
        <f>INDEX(Assumptions!$B$8:$B$12,MATCH(B2829,Assumptions!$A$8:$A$12,0))</f>
        <v>Weighted Average</v>
      </c>
      <c r="K2829" s="16">
        <f>G2829/(1-INDEX(Assumptions!$D$8:$D$12,MATCH(B2829,Assumptions!$A$8:$A$12,0)))</f>
        <v>3296.7638888888891</v>
      </c>
      <c r="L2829" s="16">
        <f t="shared" si="309"/>
        <v>71.210099999999997</v>
      </c>
      <c r="M2829" s="16">
        <f t="shared" si="310"/>
        <v>164.83819444444447</v>
      </c>
      <c r="N2829" s="14">
        <f>E2829*(K2829-L2829-M2829)*IF(F2829="GHS",1,Assumptions!$B$4)</f>
        <v>5200155.7949611116</v>
      </c>
      <c r="O2829" s="15">
        <f t="shared" ca="1" si="311"/>
        <v>356</v>
      </c>
      <c r="P2829" s="15" t="str">
        <f t="shared" ca="1" si="312"/>
        <v>181-365d</v>
      </c>
      <c r="Q2829" s="17">
        <f ca="1">IF(P2829="0-90d",0,IF(P2829="91-180d",INDEX(Assumptions!$F$8:$F$12,MATCH(B2829,Assumptions!$A$8:$A$12,0)),IF(P2829="181-365d",INDEX(Assumptions!$G$8:$G$12,MATCH(B2829,Assumptions!$A$8:$A$12,0)),INDEX(Assumptions!$H$8:$H$12,MATCH(B2829,Assumptions!$A$8:$A$12,0)))))</f>
        <v>0.2</v>
      </c>
      <c r="R2829" s="14">
        <f t="shared" ca="1" si="313"/>
        <v>806573.06600000011</v>
      </c>
      <c r="S2829" s="14">
        <f t="shared" ca="1" si="314"/>
        <v>3226292.264</v>
      </c>
      <c r="T2829" s="11" t="s">
        <v>25</v>
      </c>
      <c r="U2829" s="18" t="s">
        <v>26</v>
      </c>
    </row>
    <row r="2830" spans="1:21" ht="15" customHeight="1" x14ac:dyDescent="0.15">
      <c r="A2830" s="10" t="s">
        <v>2878</v>
      </c>
      <c r="B2830" s="11" t="s">
        <v>31</v>
      </c>
      <c r="C2830" s="11" t="s">
        <v>32</v>
      </c>
      <c r="D2830" s="12">
        <v>46095</v>
      </c>
      <c r="E2830" s="11">
        <v>689</v>
      </c>
      <c r="F2830" s="11" t="s">
        <v>33</v>
      </c>
      <c r="G2830" s="13">
        <v>1452.82</v>
      </c>
      <c r="H2830" s="14">
        <f t="shared" si="308"/>
        <v>1000992.98</v>
      </c>
      <c r="I2830" s="14">
        <f>IF(F2830="GHS",H2830,H2830*Assumptions!$B$4)</f>
        <v>1000992.98</v>
      </c>
      <c r="J2830" s="15" t="str">
        <f>INDEX(Assumptions!$B$8:$B$12,MATCH(B2830,Assumptions!$A$8:$A$12,0))</f>
        <v>Weighted Average</v>
      </c>
      <c r="K2830" s="16">
        <f>G2830/(1-INDEX(Assumptions!$D$8:$D$12,MATCH(B2830,Assumptions!$A$8:$A$12,0)))</f>
        <v>2017.8055555555554</v>
      </c>
      <c r="L2830" s="16">
        <f t="shared" si="309"/>
        <v>43.584599999999995</v>
      </c>
      <c r="M2830" s="16">
        <f t="shared" si="310"/>
        <v>100.89027777777778</v>
      </c>
      <c r="N2830" s="14">
        <f>E2830*(K2830-L2830-M2830)*IF(F2830="GHS",1,Assumptions!$B$4)</f>
        <v>1290724.8369888889</v>
      </c>
      <c r="O2830" s="15">
        <f t="shared" ca="1" si="311"/>
        <v>191</v>
      </c>
      <c r="P2830" s="15" t="str">
        <f t="shared" ca="1" si="312"/>
        <v>181-365d</v>
      </c>
      <c r="Q2830" s="17">
        <f ca="1">IF(P2830="0-90d",0,IF(P2830="91-180d",INDEX(Assumptions!$F$8:$F$12,MATCH(B2830,Assumptions!$A$8:$A$12,0)),IF(P2830="181-365d",INDEX(Assumptions!$G$8:$G$12,MATCH(B2830,Assumptions!$A$8:$A$12,0)),INDEX(Assumptions!$H$8:$H$12,MATCH(B2830,Assumptions!$A$8:$A$12,0)))))</f>
        <v>0.2</v>
      </c>
      <c r="R2830" s="14">
        <f t="shared" ca="1" si="313"/>
        <v>200198.59600000002</v>
      </c>
      <c r="S2830" s="14">
        <f t="shared" ca="1" si="314"/>
        <v>800794.38399999996</v>
      </c>
      <c r="T2830" s="11" t="s">
        <v>25</v>
      </c>
      <c r="U2830" s="18" t="s">
        <v>36</v>
      </c>
    </row>
    <row r="2831" spans="1:21" ht="15" customHeight="1" x14ac:dyDescent="0.15">
      <c r="A2831" s="10" t="s">
        <v>2879</v>
      </c>
      <c r="B2831" s="11" t="s">
        <v>41</v>
      </c>
      <c r="C2831" s="11" t="s">
        <v>115</v>
      </c>
      <c r="D2831" s="12">
        <v>46000</v>
      </c>
      <c r="E2831" s="11">
        <v>532</v>
      </c>
      <c r="F2831" s="11" t="s">
        <v>33</v>
      </c>
      <c r="G2831" s="13">
        <v>174.87</v>
      </c>
      <c r="H2831" s="14">
        <f t="shared" si="308"/>
        <v>93030.84</v>
      </c>
      <c r="I2831" s="14">
        <f>IF(F2831="GHS",H2831,H2831*Assumptions!$B$4)</f>
        <v>93030.84</v>
      </c>
      <c r="J2831" s="15" t="str">
        <f>INDEX(Assumptions!$B$8:$B$12,MATCH(B2831,Assumptions!$A$8:$A$12,0))</f>
        <v>Weighted Average</v>
      </c>
      <c r="K2831" s="16">
        <f>G2831/(1-INDEX(Assumptions!$D$8:$D$12,MATCH(B2831,Assumptions!$A$8:$A$12,0)))</f>
        <v>269.03076923076924</v>
      </c>
      <c r="L2831" s="16">
        <f t="shared" si="309"/>
        <v>5.2461000000000002</v>
      </c>
      <c r="M2831" s="16">
        <f t="shared" si="310"/>
        <v>13.451538461538462</v>
      </c>
      <c r="N2831" s="14">
        <f>E2831*(K2831-L2831-M2831)*IF(F2831="GHS",1,Assumptions!$B$4)</f>
        <v>133177.22556923077</v>
      </c>
      <c r="O2831" s="15">
        <f t="shared" ca="1" si="311"/>
        <v>286</v>
      </c>
      <c r="P2831" s="15" t="str">
        <f t="shared" ca="1" si="312"/>
        <v>181-365d</v>
      </c>
      <c r="Q2831" s="17">
        <f ca="1">IF(P2831="0-90d",0,IF(P2831="91-180d",INDEX(Assumptions!$F$8:$F$12,MATCH(B2831,Assumptions!$A$8:$A$12,0)),IF(P2831="181-365d",INDEX(Assumptions!$G$8:$G$12,MATCH(B2831,Assumptions!$A$8:$A$12,0)),INDEX(Assumptions!$H$8:$H$12,MATCH(B2831,Assumptions!$A$8:$A$12,0)))))</f>
        <v>0.35</v>
      </c>
      <c r="R2831" s="14">
        <f t="shared" ca="1" si="313"/>
        <v>32560.793999999998</v>
      </c>
      <c r="S2831" s="14">
        <f t="shared" ca="1" si="314"/>
        <v>60470.046000000002</v>
      </c>
      <c r="T2831" s="11" t="s">
        <v>25</v>
      </c>
      <c r="U2831" s="18" t="s">
        <v>26</v>
      </c>
    </row>
    <row r="2832" spans="1:21" ht="15" customHeight="1" x14ac:dyDescent="0.15">
      <c r="A2832" s="10" t="s">
        <v>2880</v>
      </c>
      <c r="B2832" s="11" t="s">
        <v>41</v>
      </c>
      <c r="C2832" s="11" t="s">
        <v>42</v>
      </c>
      <c r="D2832" s="12">
        <v>46216</v>
      </c>
      <c r="E2832" s="11">
        <v>3635</v>
      </c>
      <c r="F2832" s="11" t="s">
        <v>33</v>
      </c>
      <c r="G2832" s="13">
        <v>422.29</v>
      </c>
      <c r="H2832" s="14">
        <f t="shared" si="308"/>
        <v>1535024.1500000001</v>
      </c>
      <c r="I2832" s="14">
        <f>IF(F2832="GHS",H2832,H2832*Assumptions!$B$4)</f>
        <v>1535024.1500000001</v>
      </c>
      <c r="J2832" s="15" t="str">
        <f>INDEX(Assumptions!$B$8:$B$12,MATCH(B2832,Assumptions!$A$8:$A$12,0))</f>
        <v>Weighted Average</v>
      </c>
      <c r="K2832" s="16">
        <f>G2832/(1-INDEX(Assumptions!$D$8:$D$12,MATCH(B2832,Assumptions!$A$8:$A$12,0)))</f>
        <v>649.67692307692312</v>
      </c>
      <c r="L2832" s="16">
        <f t="shared" si="309"/>
        <v>12.668699999999999</v>
      </c>
      <c r="M2832" s="16">
        <f t="shared" si="310"/>
        <v>32.483846153846159</v>
      </c>
      <c r="N2832" s="14">
        <f>E2832*(K2832-L2832-M2832)*IF(F2832="GHS",1,Assumptions!$B$4)</f>
        <v>2197446.1101153851</v>
      </c>
      <c r="O2832" s="15">
        <f t="shared" ca="1" si="311"/>
        <v>70</v>
      </c>
      <c r="P2832" s="15" t="str">
        <f t="shared" ca="1" si="312"/>
        <v>0-90d</v>
      </c>
      <c r="Q2832" s="17">
        <f ca="1">IF(P2832="0-90d",0,IF(P2832="91-180d",INDEX(Assumptions!$F$8:$F$12,MATCH(B2832,Assumptions!$A$8:$A$12,0)),IF(P2832="181-365d",INDEX(Assumptions!$G$8:$G$12,MATCH(B2832,Assumptions!$A$8:$A$12,0)),INDEX(Assumptions!$H$8:$H$12,MATCH(B2832,Assumptions!$A$8:$A$12,0)))))</f>
        <v>0</v>
      </c>
      <c r="R2832" s="14">
        <f t="shared" ca="1" si="313"/>
        <v>0</v>
      </c>
      <c r="S2832" s="14">
        <f t="shared" ca="1" si="314"/>
        <v>1535024.1500000001</v>
      </c>
      <c r="T2832" s="11" t="s">
        <v>25</v>
      </c>
      <c r="U2832" s="18" t="s">
        <v>26</v>
      </c>
    </row>
    <row r="2833" spans="1:21" ht="15" customHeight="1" x14ac:dyDescent="0.15">
      <c r="A2833" s="10" t="s">
        <v>2881</v>
      </c>
      <c r="B2833" s="11" t="s">
        <v>31</v>
      </c>
      <c r="C2833" s="11" t="s">
        <v>63</v>
      </c>
      <c r="D2833" s="12">
        <v>45993</v>
      </c>
      <c r="E2833" s="11">
        <v>1556</v>
      </c>
      <c r="F2833" s="11" t="s">
        <v>33</v>
      </c>
      <c r="G2833" s="13">
        <v>2376.65</v>
      </c>
      <c r="H2833" s="14">
        <f t="shared" si="308"/>
        <v>3698067.4000000004</v>
      </c>
      <c r="I2833" s="14">
        <f>IF(F2833="GHS",H2833,H2833*Assumptions!$B$4)</f>
        <v>3698067.4000000004</v>
      </c>
      <c r="J2833" s="15" t="str">
        <f>INDEX(Assumptions!$B$8:$B$12,MATCH(B2833,Assumptions!$A$8:$A$12,0))</f>
        <v>Weighted Average</v>
      </c>
      <c r="K2833" s="16">
        <f>G2833/(1-INDEX(Assumptions!$D$8:$D$12,MATCH(B2833,Assumptions!$A$8:$A$12,0)))</f>
        <v>3300.9027777777778</v>
      </c>
      <c r="L2833" s="16">
        <f t="shared" si="309"/>
        <v>71.299499999999995</v>
      </c>
      <c r="M2833" s="16">
        <f t="shared" si="310"/>
        <v>165.04513888888891</v>
      </c>
      <c r="N2833" s="14">
        <f>E2833*(K2833-L2833-M2833)*IF(F2833="GHS",1,Assumptions!$B$4)</f>
        <v>4768452.4641111111</v>
      </c>
      <c r="O2833" s="15">
        <f t="shared" ca="1" si="311"/>
        <v>293</v>
      </c>
      <c r="P2833" s="15" t="str">
        <f t="shared" ca="1" si="312"/>
        <v>181-365d</v>
      </c>
      <c r="Q2833" s="17">
        <f ca="1">IF(P2833="0-90d",0,IF(P2833="91-180d",INDEX(Assumptions!$F$8:$F$12,MATCH(B2833,Assumptions!$A$8:$A$12,0)),IF(P2833="181-365d",INDEX(Assumptions!$G$8:$G$12,MATCH(B2833,Assumptions!$A$8:$A$12,0)),INDEX(Assumptions!$H$8:$H$12,MATCH(B2833,Assumptions!$A$8:$A$12,0)))))</f>
        <v>0.2</v>
      </c>
      <c r="R2833" s="14">
        <f t="shared" ca="1" si="313"/>
        <v>739613.4800000001</v>
      </c>
      <c r="S2833" s="14">
        <f t="shared" ca="1" si="314"/>
        <v>2958453.9200000004</v>
      </c>
      <c r="T2833" s="11" t="s">
        <v>25</v>
      </c>
      <c r="U2833" s="18" t="s">
        <v>36</v>
      </c>
    </row>
    <row r="2834" spans="1:21" ht="15" customHeight="1" x14ac:dyDescent="0.15">
      <c r="A2834" s="10" t="s">
        <v>2882</v>
      </c>
      <c r="B2834" s="11" t="s">
        <v>28</v>
      </c>
      <c r="C2834" s="11" t="s">
        <v>55</v>
      </c>
      <c r="D2834" s="12">
        <v>46216</v>
      </c>
      <c r="E2834" s="11">
        <v>1138</v>
      </c>
      <c r="F2834" s="11" t="s">
        <v>24</v>
      </c>
      <c r="G2834" s="13">
        <v>19008.009999999998</v>
      </c>
      <c r="H2834" s="14">
        <f t="shared" si="308"/>
        <v>21631115.379999999</v>
      </c>
      <c r="I2834" s="14">
        <f>IF(F2834="GHS",H2834,H2834*Assumptions!$B$4)</f>
        <v>233616046.104</v>
      </c>
      <c r="J2834" s="15" t="str">
        <f>INDEX(Assumptions!$B$8:$B$12,MATCH(B2834,Assumptions!$A$8:$A$12,0))</f>
        <v>Fair Value Less Costs to Sell</v>
      </c>
      <c r="K2834" s="16">
        <f>G2834/(1-INDEX(Assumptions!$D$8:$D$12,MATCH(B2834,Assumptions!$A$8:$A$12,0)))</f>
        <v>21600.01136363636</v>
      </c>
      <c r="L2834" s="16">
        <f t="shared" si="309"/>
        <v>570.24029999999993</v>
      </c>
      <c r="M2834" s="16">
        <f t="shared" si="310"/>
        <v>1080.0005681818182</v>
      </c>
      <c r="N2834" s="14">
        <f>E2834*(K2834-L2834-M2834)*IF(F2834="GHS",1,Assumptions!$B$4)</f>
        <v>245190659.29733449</v>
      </c>
      <c r="O2834" s="15">
        <f t="shared" ca="1" si="311"/>
        <v>70</v>
      </c>
      <c r="P2834" s="15" t="str">
        <f t="shared" ca="1" si="312"/>
        <v>0-90d</v>
      </c>
      <c r="Q2834" s="17">
        <f ca="1">IF(P2834="0-90d",0,IF(P2834="91-180d",INDEX(Assumptions!$F$8:$F$12,MATCH(B2834,Assumptions!$A$8:$A$12,0)),IF(P2834="181-365d",INDEX(Assumptions!$G$8:$G$12,MATCH(B2834,Assumptions!$A$8:$A$12,0)),INDEX(Assumptions!$H$8:$H$12,MATCH(B2834,Assumptions!$A$8:$A$12,0)))))</f>
        <v>0</v>
      </c>
      <c r="R2834" s="14">
        <f t="shared" ca="1" si="313"/>
        <v>0</v>
      </c>
      <c r="S2834" s="14">
        <f t="shared" ca="1" si="314"/>
        <v>233616046.104</v>
      </c>
      <c r="T2834" s="11" t="s">
        <v>25</v>
      </c>
      <c r="U2834" s="18" t="s">
        <v>26</v>
      </c>
    </row>
    <row r="2835" spans="1:21" ht="15" customHeight="1" x14ac:dyDescent="0.15">
      <c r="A2835" s="10" t="s">
        <v>2883</v>
      </c>
      <c r="B2835" s="11" t="s">
        <v>41</v>
      </c>
      <c r="C2835" s="11" t="s">
        <v>42</v>
      </c>
      <c r="D2835" s="12">
        <v>45935</v>
      </c>
      <c r="E2835" s="11">
        <v>964</v>
      </c>
      <c r="F2835" s="11" t="s">
        <v>33</v>
      </c>
      <c r="G2835" s="13">
        <v>348.68</v>
      </c>
      <c r="H2835" s="14">
        <f t="shared" si="308"/>
        <v>336127.52</v>
      </c>
      <c r="I2835" s="14">
        <f>IF(F2835="GHS",H2835,H2835*Assumptions!$B$4)</f>
        <v>336127.52</v>
      </c>
      <c r="J2835" s="15" t="str">
        <f>INDEX(Assumptions!$B$8:$B$12,MATCH(B2835,Assumptions!$A$8:$A$12,0))</f>
        <v>Weighted Average</v>
      </c>
      <c r="K2835" s="16">
        <f>G2835/(1-INDEX(Assumptions!$D$8:$D$12,MATCH(B2835,Assumptions!$A$8:$A$12,0)))</f>
        <v>536.43076923076922</v>
      </c>
      <c r="L2835" s="16">
        <f t="shared" si="309"/>
        <v>10.4604</v>
      </c>
      <c r="M2835" s="16">
        <f t="shared" si="310"/>
        <v>26.821538461538463</v>
      </c>
      <c r="N2835" s="14">
        <f>E2835*(K2835-L2835-M2835)*IF(F2835="GHS",1,Assumptions!$B$4)</f>
        <v>481179.47286153841</v>
      </c>
      <c r="O2835" s="15">
        <f t="shared" ca="1" si="311"/>
        <v>351</v>
      </c>
      <c r="P2835" s="15" t="str">
        <f t="shared" ca="1" si="312"/>
        <v>181-365d</v>
      </c>
      <c r="Q2835" s="17">
        <f ca="1">IF(P2835="0-90d",0,IF(P2835="91-180d",INDEX(Assumptions!$F$8:$F$12,MATCH(B2835,Assumptions!$A$8:$A$12,0)),IF(P2835="181-365d",INDEX(Assumptions!$G$8:$G$12,MATCH(B2835,Assumptions!$A$8:$A$12,0)),INDEX(Assumptions!$H$8:$H$12,MATCH(B2835,Assumptions!$A$8:$A$12,0)))))</f>
        <v>0.35</v>
      </c>
      <c r="R2835" s="14">
        <f t="shared" ca="1" si="313"/>
        <v>117644.632</v>
      </c>
      <c r="S2835" s="14">
        <f t="shared" ca="1" si="314"/>
        <v>218482.88800000004</v>
      </c>
      <c r="T2835" s="11" t="s">
        <v>25</v>
      </c>
      <c r="U2835" s="18" t="s">
        <v>26</v>
      </c>
    </row>
    <row r="2836" spans="1:21" ht="15" customHeight="1" x14ac:dyDescent="0.15">
      <c r="A2836" s="10" t="s">
        <v>2884</v>
      </c>
      <c r="B2836" s="11" t="s">
        <v>22</v>
      </c>
      <c r="C2836" s="11" t="s">
        <v>61</v>
      </c>
      <c r="D2836" s="12">
        <v>46222</v>
      </c>
      <c r="E2836" s="11">
        <v>3887</v>
      </c>
      <c r="F2836" s="11" t="s">
        <v>24</v>
      </c>
      <c r="G2836" s="13">
        <v>33717.19</v>
      </c>
      <c r="H2836" s="14">
        <f t="shared" si="308"/>
        <v>131058717.53000002</v>
      </c>
      <c r="I2836" s="14">
        <f>IF(F2836="GHS",H2836,H2836*Assumptions!$B$4)</f>
        <v>1415434149.3240004</v>
      </c>
      <c r="J2836" s="15" t="str">
        <f>INDEX(Assumptions!$B$8:$B$12,MATCH(B2836,Assumptions!$A$8:$A$12,0))</f>
        <v>FIFO</v>
      </c>
      <c r="K2836" s="16">
        <f>G2836/(1-INDEX(Assumptions!$D$8:$D$12,MATCH(B2836,Assumptions!$A$8:$A$12,0)))</f>
        <v>41118.524390243903</v>
      </c>
      <c r="L2836" s="16">
        <f t="shared" si="309"/>
        <v>1011.5157</v>
      </c>
      <c r="M2836" s="16">
        <f t="shared" si="310"/>
        <v>2055.9262195121951</v>
      </c>
      <c r="N2836" s="14">
        <f>E2836*(K2836-L2836-M2836)*IF(F2836="GHS",1,Assumptions!$B$4)</f>
        <v>1597369221.6883287</v>
      </c>
      <c r="O2836" s="15">
        <f t="shared" ca="1" si="311"/>
        <v>64</v>
      </c>
      <c r="P2836" s="15" t="str">
        <f t="shared" ca="1" si="312"/>
        <v>0-90d</v>
      </c>
      <c r="Q2836" s="17">
        <f ca="1">IF(P2836="0-90d",0,IF(P2836="91-180d",INDEX(Assumptions!$F$8:$F$12,MATCH(B2836,Assumptions!$A$8:$A$12,0)),IF(P2836="181-365d",INDEX(Assumptions!$G$8:$G$12,MATCH(B2836,Assumptions!$A$8:$A$12,0)),INDEX(Assumptions!$H$8:$H$12,MATCH(B2836,Assumptions!$A$8:$A$12,0)))))</f>
        <v>0</v>
      </c>
      <c r="R2836" s="14">
        <f t="shared" ca="1" si="313"/>
        <v>0</v>
      </c>
      <c r="S2836" s="14">
        <f t="shared" ca="1" si="314"/>
        <v>1415434149.3240004</v>
      </c>
      <c r="T2836" s="11" t="s">
        <v>50</v>
      </c>
      <c r="U2836" s="18" t="s">
        <v>26</v>
      </c>
    </row>
    <row r="2837" spans="1:21" ht="15" customHeight="1" x14ac:dyDescent="0.15">
      <c r="A2837" s="10" t="s">
        <v>2885</v>
      </c>
      <c r="B2837" s="11" t="s">
        <v>28</v>
      </c>
      <c r="C2837" s="11" t="s">
        <v>29</v>
      </c>
      <c r="D2837" s="12">
        <v>45745</v>
      </c>
      <c r="E2837" s="11">
        <v>1331</v>
      </c>
      <c r="F2837" s="11" t="s">
        <v>24</v>
      </c>
      <c r="G2837" s="13">
        <v>9854.26</v>
      </c>
      <c r="H2837" s="14">
        <f t="shared" si="308"/>
        <v>13116020.060000001</v>
      </c>
      <c r="I2837" s="14">
        <f>IF(F2837="GHS",H2837,H2837*Assumptions!$B$4)</f>
        <v>141653016.648</v>
      </c>
      <c r="J2837" s="15" t="str">
        <f>INDEX(Assumptions!$B$8:$B$12,MATCH(B2837,Assumptions!$A$8:$A$12,0))</f>
        <v>Fair Value Less Costs to Sell</v>
      </c>
      <c r="K2837" s="16">
        <f>G2837/(1-INDEX(Assumptions!$D$8:$D$12,MATCH(B2837,Assumptions!$A$8:$A$12,0)))</f>
        <v>11198.022727272728</v>
      </c>
      <c r="L2837" s="16">
        <f t="shared" si="309"/>
        <v>295.62779999999998</v>
      </c>
      <c r="M2837" s="16">
        <f t="shared" si="310"/>
        <v>559.9011363636364</v>
      </c>
      <c r="N2837" s="14">
        <f>E2837*(K2837-L2837-M2837)*IF(F2837="GHS",1,Assumptions!$B$4)</f>
        <v>148671279.74556002</v>
      </c>
      <c r="O2837" s="15">
        <f t="shared" ca="1" si="311"/>
        <v>541</v>
      </c>
      <c r="P2837" s="15" t="str">
        <f t="shared" ca="1" si="312"/>
        <v>365d+</v>
      </c>
      <c r="Q2837" s="17">
        <f ca="1">IF(P2837="0-90d",0,IF(P2837="91-180d",INDEX(Assumptions!$F$8:$F$12,MATCH(B2837,Assumptions!$A$8:$A$12,0)),IF(P2837="181-365d",INDEX(Assumptions!$G$8:$G$12,MATCH(B2837,Assumptions!$A$8:$A$12,0)),INDEX(Assumptions!$H$8:$H$12,MATCH(B2837,Assumptions!$A$8:$A$12,0)))))</f>
        <v>0.4</v>
      </c>
      <c r="R2837" s="14">
        <f t="shared" ca="1" si="313"/>
        <v>56661206.659200005</v>
      </c>
      <c r="S2837" s="14">
        <f t="shared" ca="1" si="314"/>
        <v>84991809.988799989</v>
      </c>
      <c r="T2837" s="11" t="s">
        <v>25</v>
      </c>
      <c r="U2837" s="18" t="s">
        <v>36</v>
      </c>
    </row>
    <row r="2838" spans="1:21" ht="15" customHeight="1" x14ac:dyDescent="0.15">
      <c r="A2838" s="10" t="s">
        <v>2886</v>
      </c>
      <c r="B2838" s="11" t="s">
        <v>31</v>
      </c>
      <c r="C2838" s="11" t="s">
        <v>76</v>
      </c>
      <c r="D2838" s="12">
        <v>45757</v>
      </c>
      <c r="E2838" s="11">
        <v>4958</v>
      </c>
      <c r="F2838" s="11" t="s">
        <v>33</v>
      </c>
      <c r="G2838" s="13">
        <v>5324.6</v>
      </c>
      <c r="H2838" s="14">
        <f t="shared" si="308"/>
        <v>26399366.800000001</v>
      </c>
      <c r="I2838" s="14">
        <f>IF(F2838="GHS",H2838,H2838*Assumptions!$B$4)</f>
        <v>26399366.800000001</v>
      </c>
      <c r="J2838" s="15" t="str">
        <f>INDEX(Assumptions!$B$8:$B$12,MATCH(B2838,Assumptions!$A$8:$A$12,0))</f>
        <v>Weighted Average</v>
      </c>
      <c r="K2838" s="16">
        <f>G2838/(1-INDEX(Assumptions!$D$8:$D$12,MATCH(B2838,Assumptions!$A$8:$A$12,0)))</f>
        <v>7395.2777777777783</v>
      </c>
      <c r="L2838" s="16">
        <f t="shared" si="309"/>
        <v>159.738</v>
      </c>
      <c r="M2838" s="16">
        <f t="shared" si="310"/>
        <v>369.76388888888891</v>
      </c>
      <c r="N2838" s="14">
        <f>E2838*(K2838-L2838-M2838)*IF(F2838="GHS",1,Assumptions!$B$4)</f>
        <v>34040516.857111111</v>
      </c>
      <c r="O2838" s="15">
        <f t="shared" ca="1" si="311"/>
        <v>529</v>
      </c>
      <c r="P2838" s="15" t="str">
        <f t="shared" ca="1" si="312"/>
        <v>365d+</v>
      </c>
      <c r="Q2838" s="17">
        <f ca="1">IF(P2838="0-90d",0,IF(P2838="91-180d",INDEX(Assumptions!$F$8:$F$12,MATCH(B2838,Assumptions!$A$8:$A$12,0)),IF(P2838="181-365d",INDEX(Assumptions!$G$8:$G$12,MATCH(B2838,Assumptions!$A$8:$A$12,0)),INDEX(Assumptions!$H$8:$H$12,MATCH(B2838,Assumptions!$A$8:$A$12,0)))))</f>
        <v>0.6</v>
      </c>
      <c r="R2838" s="14">
        <f t="shared" ca="1" si="313"/>
        <v>15839620.08</v>
      </c>
      <c r="S2838" s="14">
        <f t="shared" ca="1" si="314"/>
        <v>10559746.720000001</v>
      </c>
      <c r="T2838" s="11" t="s">
        <v>25</v>
      </c>
      <c r="U2838" s="18" t="s">
        <v>26</v>
      </c>
    </row>
    <row r="2839" spans="1:21" ht="15" customHeight="1" x14ac:dyDescent="0.15">
      <c r="A2839" s="10" t="s">
        <v>2887</v>
      </c>
      <c r="B2839" s="11" t="s">
        <v>31</v>
      </c>
      <c r="C2839" s="11" t="s">
        <v>63</v>
      </c>
      <c r="D2839" s="12">
        <v>45927</v>
      </c>
      <c r="E2839" s="11">
        <v>4159</v>
      </c>
      <c r="F2839" s="11" t="s">
        <v>33</v>
      </c>
      <c r="G2839" s="13">
        <v>1827.42</v>
      </c>
      <c r="H2839" s="14">
        <f t="shared" si="308"/>
        <v>7600239.7800000003</v>
      </c>
      <c r="I2839" s="14">
        <f>IF(F2839="GHS",H2839,H2839*Assumptions!$B$4)</f>
        <v>7600239.7800000003</v>
      </c>
      <c r="J2839" s="15" t="str">
        <f>INDEX(Assumptions!$B$8:$B$12,MATCH(B2839,Assumptions!$A$8:$A$12,0))</f>
        <v>Weighted Average</v>
      </c>
      <c r="K2839" s="16">
        <f>G2839/(1-INDEX(Assumptions!$D$8:$D$12,MATCH(B2839,Assumptions!$A$8:$A$12,0)))</f>
        <v>2538.0833333333335</v>
      </c>
      <c r="L2839" s="16">
        <f t="shared" si="309"/>
        <v>54.822600000000001</v>
      </c>
      <c r="M2839" s="16">
        <f t="shared" si="310"/>
        <v>126.90416666666668</v>
      </c>
      <c r="N2839" s="14">
        <f>E2839*(K2839-L2839-M2839)*IF(F2839="GHS",1,Assumptions!$B$4)</f>
        <v>9800086.9607666675</v>
      </c>
      <c r="O2839" s="15">
        <f t="shared" ca="1" si="311"/>
        <v>359</v>
      </c>
      <c r="P2839" s="15" t="str">
        <f t="shared" ca="1" si="312"/>
        <v>181-365d</v>
      </c>
      <c r="Q2839" s="17">
        <f ca="1">IF(P2839="0-90d",0,IF(P2839="91-180d",INDEX(Assumptions!$F$8:$F$12,MATCH(B2839,Assumptions!$A$8:$A$12,0)),IF(P2839="181-365d",INDEX(Assumptions!$G$8:$G$12,MATCH(B2839,Assumptions!$A$8:$A$12,0)),INDEX(Assumptions!$H$8:$H$12,MATCH(B2839,Assumptions!$A$8:$A$12,0)))))</f>
        <v>0.2</v>
      </c>
      <c r="R2839" s="14">
        <f t="shared" ca="1" si="313"/>
        <v>1520047.9560000002</v>
      </c>
      <c r="S2839" s="14">
        <f t="shared" ca="1" si="314"/>
        <v>6080191.824</v>
      </c>
      <c r="T2839" s="11" t="s">
        <v>25</v>
      </c>
      <c r="U2839" s="18" t="s">
        <v>26</v>
      </c>
    </row>
    <row r="2840" spans="1:21" ht="15" customHeight="1" x14ac:dyDescent="0.15">
      <c r="A2840" s="10" t="s">
        <v>2888</v>
      </c>
      <c r="B2840" s="11" t="s">
        <v>31</v>
      </c>
      <c r="C2840" s="11" t="s">
        <v>32</v>
      </c>
      <c r="D2840" s="12">
        <v>45892</v>
      </c>
      <c r="E2840" s="11">
        <v>723</v>
      </c>
      <c r="F2840" s="11" t="s">
        <v>33</v>
      </c>
      <c r="G2840" s="13">
        <v>3724.2</v>
      </c>
      <c r="H2840" s="14">
        <f t="shared" si="308"/>
        <v>2692596.6</v>
      </c>
      <c r="I2840" s="14">
        <f>IF(F2840="GHS",H2840,H2840*Assumptions!$B$4)</f>
        <v>2692596.6</v>
      </c>
      <c r="J2840" s="15" t="str">
        <f>INDEX(Assumptions!$B$8:$B$12,MATCH(B2840,Assumptions!$A$8:$A$12,0))</f>
        <v>Weighted Average</v>
      </c>
      <c r="K2840" s="16">
        <f>G2840/(1-INDEX(Assumptions!$D$8:$D$12,MATCH(B2840,Assumptions!$A$8:$A$12,0)))</f>
        <v>5172.5</v>
      </c>
      <c r="L2840" s="16">
        <f t="shared" si="309"/>
        <v>111.72599999999998</v>
      </c>
      <c r="M2840" s="16">
        <f t="shared" si="310"/>
        <v>258.625</v>
      </c>
      <c r="N2840" s="14">
        <f>E2840*(K2840-L2840-M2840)*IF(F2840="GHS",1,Assumptions!$B$4)</f>
        <v>3471953.7270000004</v>
      </c>
      <c r="O2840" s="15">
        <f t="shared" ca="1" si="311"/>
        <v>394</v>
      </c>
      <c r="P2840" s="15" t="str">
        <f t="shared" ca="1" si="312"/>
        <v>365d+</v>
      </c>
      <c r="Q2840" s="17">
        <f ca="1">IF(P2840="0-90d",0,IF(P2840="91-180d",INDEX(Assumptions!$F$8:$F$12,MATCH(B2840,Assumptions!$A$8:$A$12,0)),IF(P2840="181-365d",INDEX(Assumptions!$G$8:$G$12,MATCH(B2840,Assumptions!$A$8:$A$12,0)),INDEX(Assumptions!$H$8:$H$12,MATCH(B2840,Assumptions!$A$8:$A$12,0)))))</f>
        <v>0.6</v>
      </c>
      <c r="R2840" s="14">
        <f t="shared" ca="1" si="313"/>
        <v>1615557.96</v>
      </c>
      <c r="S2840" s="14">
        <f t="shared" ca="1" si="314"/>
        <v>1077038.6400000001</v>
      </c>
      <c r="T2840" s="11" t="s">
        <v>25</v>
      </c>
      <c r="U2840" s="18" t="s">
        <v>26</v>
      </c>
    </row>
    <row r="2841" spans="1:21" ht="15" customHeight="1" x14ac:dyDescent="0.15">
      <c r="A2841" s="10" t="s">
        <v>2889</v>
      </c>
      <c r="B2841" s="11" t="s">
        <v>31</v>
      </c>
      <c r="C2841" s="11" t="s">
        <v>76</v>
      </c>
      <c r="D2841" s="12">
        <v>45813</v>
      </c>
      <c r="E2841" s="11">
        <v>1904</v>
      </c>
      <c r="F2841" s="11" t="s">
        <v>33</v>
      </c>
      <c r="G2841" s="13">
        <v>3352.6</v>
      </c>
      <c r="H2841" s="14">
        <f t="shared" si="308"/>
        <v>6383350.3999999994</v>
      </c>
      <c r="I2841" s="14">
        <f>IF(F2841="GHS",H2841,H2841*Assumptions!$B$4)</f>
        <v>6383350.3999999994</v>
      </c>
      <c r="J2841" s="15" t="str">
        <f>INDEX(Assumptions!$B$8:$B$12,MATCH(B2841,Assumptions!$A$8:$A$12,0))</f>
        <v>Weighted Average</v>
      </c>
      <c r="K2841" s="16">
        <f>G2841/(1-INDEX(Assumptions!$D$8:$D$12,MATCH(B2841,Assumptions!$A$8:$A$12,0)))</f>
        <v>4656.3888888888887</v>
      </c>
      <c r="L2841" s="16">
        <f t="shared" si="309"/>
        <v>100.57799999999999</v>
      </c>
      <c r="M2841" s="16">
        <f t="shared" si="310"/>
        <v>232.81944444444446</v>
      </c>
      <c r="N2841" s="14">
        <f>E2841*(K2841-L2841-M2841)*IF(F2841="GHS",1,Assumptions!$B$4)</f>
        <v>8230975.710222221</v>
      </c>
      <c r="O2841" s="15">
        <f t="shared" ca="1" si="311"/>
        <v>473</v>
      </c>
      <c r="P2841" s="15" t="str">
        <f t="shared" ca="1" si="312"/>
        <v>365d+</v>
      </c>
      <c r="Q2841" s="17">
        <f ca="1">IF(P2841="0-90d",0,IF(P2841="91-180d",INDEX(Assumptions!$F$8:$F$12,MATCH(B2841,Assumptions!$A$8:$A$12,0)),IF(P2841="181-365d",INDEX(Assumptions!$G$8:$G$12,MATCH(B2841,Assumptions!$A$8:$A$12,0)),INDEX(Assumptions!$H$8:$H$12,MATCH(B2841,Assumptions!$A$8:$A$12,0)))))</f>
        <v>0.6</v>
      </c>
      <c r="R2841" s="14">
        <f t="shared" ca="1" si="313"/>
        <v>3830010.2399999993</v>
      </c>
      <c r="S2841" s="14">
        <f t="shared" ca="1" si="314"/>
        <v>2553340.16</v>
      </c>
      <c r="T2841" s="11" t="s">
        <v>25</v>
      </c>
      <c r="U2841" s="18" t="s">
        <v>26</v>
      </c>
    </row>
    <row r="2842" spans="1:21" ht="15" customHeight="1" x14ac:dyDescent="0.15">
      <c r="A2842" s="10" t="s">
        <v>2890</v>
      </c>
      <c r="B2842" s="11" t="s">
        <v>28</v>
      </c>
      <c r="C2842" s="11" t="s">
        <v>29</v>
      </c>
      <c r="D2842" s="12">
        <v>46035</v>
      </c>
      <c r="E2842" s="11">
        <v>3201</v>
      </c>
      <c r="F2842" s="11" t="s">
        <v>24</v>
      </c>
      <c r="G2842" s="13">
        <v>5038.72</v>
      </c>
      <c r="H2842" s="14">
        <f t="shared" si="308"/>
        <v>16128942.720000001</v>
      </c>
      <c r="I2842" s="14">
        <f>IF(F2842="GHS",H2842,H2842*Assumptions!$B$4)</f>
        <v>174192581.37600002</v>
      </c>
      <c r="J2842" s="15" t="str">
        <f>INDEX(Assumptions!$B$8:$B$12,MATCH(B2842,Assumptions!$A$8:$A$12,0))</f>
        <v>Fair Value Less Costs to Sell</v>
      </c>
      <c r="K2842" s="16">
        <f>G2842/(1-INDEX(Assumptions!$D$8:$D$12,MATCH(B2842,Assumptions!$A$8:$A$12,0)))</f>
        <v>5725.818181818182</v>
      </c>
      <c r="L2842" s="16">
        <f t="shared" si="309"/>
        <v>151.16159999999999</v>
      </c>
      <c r="M2842" s="16">
        <f t="shared" si="310"/>
        <v>286.29090909090911</v>
      </c>
      <c r="N2842" s="14">
        <f>E2842*(K2842-L2842-M2842)*IF(F2842="GHS",1,Assumptions!$B$4)</f>
        <v>182823031.99871999</v>
      </c>
      <c r="O2842" s="15">
        <f t="shared" ca="1" si="311"/>
        <v>251</v>
      </c>
      <c r="P2842" s="15" t="str">
        <f t="shared" ca="1" si="312"/>
        <v>181-365d</v>
      </c>
      <c r="Q2842" s="17">
        <f ca="1">IF(P2842="0-90d",0,IF(P2842="91-180d",INDEX(Assumptions!$F$8:$F$12,MATCH(B2842,Assumptions!$A$8:$A$12,0)),IF(P2842="181-365d",INDEX(Assumptions!$G$8:$G$12,MATCH(B2842,Assumptions!$A$8:$A$12,0)),INDEX(Assumptions!$H$8:$H$12,MATCH(B2842,Assumptions!$A$8:$A$12,0)))))</f>
        <v>0.1</v>
      </c>
      <c r="R2842" s="14">
        <f t="shared" ca="1" si="313"/>
        <v>17419258.137600001</v>
      </c>
      <c r="S2842" s="14">
        <f t="shared" ca="1" si="314"/>
        <v>156773323.23840001</v>
      </c>
      <c r="T2842" s="11" t="s">
        <v>25</v>
      </c>
      <c r="U2842" s="18" t="s">
        <v>26</v>
      </c>
    </row>
    <row r="2843" spans="1:21" ht="15" customHeight="1" x14ac:dyDescent="0.15">
      <c r="A2843" s="10" t="s">
        <v>2891</v>
      </c>
      <c r="B2843" s="11" t="s">
        <v>41</v>
      </c>
      <c r="C2843" s="11" t="s">
        <v>44</v>
      </c>
      <c r="D2843" s="12">
        <v>45906</v>
      </c>
      <c r="E2843" s="11">
        <v>4463</v>
      </c>
      <c r="F2843" s="11" t="s">
        <v>33</v>
      </c>
      <c r="G2843" s="13">
        <v>387.44</v>
      </c>
      <c r="H2843" s="14">
        <f t="shared" si="308"/>
        <v>1729144.72</v>
      </c>
      <c r="I2843" s="14">
        <f>IF(F2843="GHS",H2843,H2843*Assumptions!$B$4)</f>
        <v>1729144.72</v>
      </c>
      <c r="J2843" s="15" t="str">
        <f>INDEX(Assumptions!$B$8:$B$12,MATCH(B2843,Assumptions!$A$8:$A$12,0))</f>
        <v>Weighted Average</v>
      </c>
      <c r="K2843" s="16">
        <f>G2843/(1-INDEX(Assumptions!$D$8:$D$12,MATCH(B2843,Assumptions!$A$8:$A$12,0)))</f>
        <v>596.06153846153848</v>
      </c>
      <c r="L2843" s="16">
        <f t="shared" si="309"/>
        <v>11.623199999999999</v>
      </c>
      <c r="M2843" s="16">
        <f t="shared" si="310"/>
        <v>29.803076923076926</v>
      </c>
      <c r="N2843" s="14">
        <f>E2843*(K2843-L2843-M2843)*IF(F2843="GHS",1,Assumptions!$B$4)</f>
        <v>2475337.1722461539</v>
      </c>
      <c r="O2843" s="15">
        <f t="shared" ca="1" si="311"/>
        <v>380</v>
      </c>
      <c r="P2843" s="15" t="str">
        <f t="shared" ca="1" si="312"/>
        <v>365d+</v>
      </c>
      <c r="Q2843" s="17">
        <f ca="1">IF(P2843="0-90d",0,IF(P2843="91-180d",INDEX(Assumptions!$F$8:$F$12,MATCH(B2843,Assumptions!$A$8:$A$12,0)),IF(P2843="181-365d",INDEX(Assumptions!$G$8:$G$12,MATCH(B2843,Assumptions!$A$8:$A$12,0)),INDEX(Assumptions!$H$8:$H$12,MATCH(B2843,Assumptions!$A$8:$A$12,0)))))</f>
        <v>0.8</v>
      </c>
      <c r="R2843" s="14">
        <f t="shared" ca="1" si="313"/>
        <v>1383315.7760000001</v>
      </c>
      <c r="S2843" s="14">
        <f t="shared" ca="1" si="314"/>
        <v>345828.9439999999</v>
      </c>
      <c r="T2843" s="11" t="s">
        <v>25</v>
      </c>
      <c r="U2843" s="18" t="s">
        <v>26</v>
      </c>
    </row>
    <row r="2844" spans="1:21" ht="15" customHeight="1" x14ac:dyDescent="0.15">
      <c r="A2844" s="10" t="s">
        <v>2892</v>
      </c>
      <c r="B2844" s="11" t="s">
        <v>41</v>
      </c>
      <c r="C2844" s="11" t="s">
        <v>44</v>
      </c>
      <c r="D2844" s="12">
        <v>46025</v>
      </c>
      <c r="E2844" s="11">
        <v>4345</v>
      </c>
      <c r="F2844" s="11" t="s">
        <v>33</v>
      </c>
      <c r="G2844" s="13">
        <v>411.63</v>
      </c>
      <c r="H2844" s="14">
        <f t="shared" si="308"/>
        <v>1788532.35</v>
      </c>
      <c r="I2844" s="14">
        <f>IF(F2844="GHS",H2844,H2844*Assumptions!$B$4)</f>
        <v>1788532.35</v>
      </c>
      <c r="J2844" s="15" t="str">
        <f>INDEX(Assumptions!$B$8:$B$12,MATCH(B2844,Assumptions!$A$8:$A$12,0))</f>
        <v>Weighted Average</v>
      </c>
      <c r="K2844" s="16">
        <f>G2844/(1-INDEX(Assumptions!$D$8:$D$12,MATCH(B2844,Assumptions!$A$8:$A$12,0)))</f>
        <v>633.27692307692303</v>
      </c>
      <c r="L2844" s="16">
        <f t="shared" si="309"/>
        <v>12.348899999999999</v>
      </c>
      <c r="M2844" s="16">
        <f t="shared" si="310"/>
        <v>31.663846153846151</v>
      </c>
      <c r="N2844" s="14">
        <f>E2844*(K2844-L2844-M2844)*IF(F2844="GHS",1,Assumptions!$B$4)</f>
        <v>2560352.848730769</v>
      </c>
      <c r="O2844" s="15">
        <f t="shared" ca="1" si="311"/>
        <v>261</v>
      </c>
      <c r="P2844" s="15" t="str">
        <f t="shared" ca="1" si="312"/>
        <v>181-365d</v>
      </c>
      <c r="Q2844" s="17">
        <f ca="1">IF(P2844="0-90d",0,IF(P2844="91-180d",INDEX(Assumptions!$F$8:$F$12,MATCH(B2844,Assumptions!$A$8:$A$12,0)),IF(P2844="181-365d",INDEX(Assumptions!$G$8:$G$12,MATCH(B2844,Assumptions!$A$8:$A$12,0)),INDEX(Assumptions!$H$8:$H$12,MATCH(B2844,Assumptions!$A$8:$A$12,0)))))</f>
        <v>0.35</v>
      </c>
      <c r="R2844" s="14">
        <f t="shared" ca="1" si="313"/>
        <v>625986.32250000001</v>
      </c>
      <c r="S2844" s="14">
        <f t="shared" ca="1" si="314"/>
        <v>1162546.0275000001</v>
      </c>
      <c r="T2844" s="11" t="s">
        <v>25</v>
      </c>
      <c r="U2844" s="18" t="s">
        <v>26</v>
      </c>
    </row>
    <row r="2845" spans="1:21" ht="15" customHeight="1" x14ac:dyDescent="0.15">
      <c r="A2845" s="10" t="s">
        <v>2893</v>
      </c>
      <c r="B2845" s="11" t="s">
        <v>41</v>
      </c>
      <c r="C2845" s="11" t="s">
        <v>115</v>
      </c>
      <c r="D2845" s="12">
        <v>45793</v>
      </c>
      <c r="E2845" s="11">
        <v>4232</v>
      </c>
      <c r="F2845" s="11" t="s">
        <v>33</v>
      </c>
      <c r="G2845" s="13">
        <v>360.63</v>
      </c>
      <c r="H2845" s="14">
        <f t="shared" si="308"/>
        <v>1526186.16</v>
      </c>
      <c r="I2845" s="14">
        <f>IF(F2845="GHS",H2845,H2845*Assumptions!$B$4)</f>
        <v>1526186.16</v>
      </c>
      <c r="J2845" s="15" t="str">
        <f>INDEX(Assumptions!$B$8:$B$12,MATCH(B2845,Assumptions!$A$8:$A$12,0))</f>
        <v>Weighted Average</v>
      </c>
      <c r="K2845" s="16">
        <f>G2845/(1-INDEX(Assumptions!$D$8:$D$12,MATCH(B2845,Assumptions!$A$8:$A$12,0)))</f>
        <v>554.81538461538457</v>
      </c>
      <c r="L2845" s="16">
        <f t="shared" si="309"/>
        <v>10.818899999999999</v>
      </c>
      <c r="M2845" s="16">
        <f t="shared" si="310"/>
        <v>27.740769230769232</v>
      </c>
      <c r="N2845" s="14">
        <f>E2845*(K2845-L2845-M2845)*IF(F2845="GHS",1,Assumptions!$B$4)</f>
        <v>2184794.1875076918</v>
      </c>
      <c r="O2845" s="15">
        <f t="shared" ca="1" si="311"/>
        <v>493</v>
      </c>
      <c r="P2845" s="15" t="str">
        <f t="shared" ca="1" si="312"/>
        <v>365d+</v>
      </c>
      <c r="Q2845" s="17">
        <f ca="1">IF(P2845="0-90d",0,IF(P2845="91-180d",INDEX(Assumptions!$F$8:$F$12,MATCH(B2845,Assumptions!$A$8:$A$12,0)),IF(P2845="181-365d",INDEX(Assumptions!$G$8:$G$12,MATCH(B2845,Assumptions!$A$8:$A$12,0)),INDEX(Assumptions!$H$8:$H$12,MATCH(B2845,Assumptions!$A$8:$A$12,0)))))</f>
        <v>0.8</v>
      </c>
      <c r="R2845" s="14">
        <f t="shared" ca="1" si="313"/>
        <v>1220948.9280000001</v>
      </c>
      <c r="S2845" s="14">
        <f t="shared" ca="1" si="314"/>
        <v>305237.23199999984</v>
      </c>
      <c r="T2845" s="11" t="s">
        <v>25</v>
      </c>
      <c r="U2845" s="18" t="s">
        <v>26</v>
      </c>
    </row>
    <row r="2846" spans="1:21" ht="15" customHeight="1" x14ac:dyDescent="0.15">
      <c r="A2846" s="10" t="s">
        <v>2894</v>
      </c>
      <c r="B2846" s="11" t="s">
        <v>28</v>
      </c>
      <c r="C2846" s="11" t="s">
        <v>29</v>
      </c>
      <c r="D2846" s="12">
        <v>45948</v>
      </c>
      <c r="E2846" s="11">
        <v>3137</v>
      </c>
      <c r="F2846" s="11" t="s">
        <v>24</v>
      </c>
      <c r="G2846" s="13">
        <v>3882.77</v>
      </c>
      <c r="H2846" s="14">
        <f t="shared" si="308"/>
        <v>12180249.49</v>
      </c>
      <c r="I2846" s="14">
        <f>IF(F2846="GHS",H2846,H2846*Assumptions!$B$4)</f>
        <v>131546694.49200001</v>
      </c>
      <c r="J2846" s="15" t="str">
        <f>INDEX(Assumptions!$B$8:$B$12,MATCH(B2846,Assumptions!$A$8:$A$12,0))</f>
        <v>Fair Value Less Costs to Sell</v>
      </c>
      <c r="K2846" s="16">
        <f>G2846/(1-INDEX(Assumptions!$D$8:$D$12,MATCH(B2846,Assumptions!$A$8:$A$12,0)))</f>
        <v>4412.238636363636</v>
      </c>
      <c r="L2846" s="16">
        <f t="shared" si="309"/>
        <v>116.48309999999999</v>
      </c>
      <c r="M2846" s="16">
        <f t="shared" si="310"/>
        <v>220.6119318181818</v>
      </c>
      <c r="N2846" s="14">
        <f>E2846*(K2846-L2846-M2846)*IF(F2846="GHS",1,Assumptions!$B$4)</f>
        <v>138064235.26455817</v>
      </c>
      <c r="O2846" s="15">
        <f t="shared" ca="1" si="311"/>
        <v>338</v>
      </c>
      <c r="P2846" s="15" t="str">
        <f t="shared" ca="1" si="312"/>
        <v>181-365d</v>
      </c>
      <c r="Q2846" s="17">
        <f ca="1">IF(P2846="0-90d",0,IF(P2846="91-180d",INDEX(Assumptions!$F$8:$F$12,MATCH(B2846,Assumptions!$A$8:$A$12,0)),IF(P2846="181-365d",INDEX(Assumptions!$G$8:$G$12,MATCH(B2846,Assumptions!$A$8:$A$12,0)),INDEX(Assumptions!$H$8:$H$12,MATCH(B2846,Assumptions!$A$8:$A$12,0)))))</f>
        <v>0.1</v>
      </c>
      <c r="R2846" s="14">
        <f t="shared" ca="1" si="313"/>
        <v>13154669.449200002</v>
      </c>
      <c r="S2846" s="14">
        <f t="shared" ca="1" si="314"/>
        <v>118392025.04280001</v>
      </c>
      <c r="T2846" s="11" t="s">
        <v>25</v>
      </c>
      <c r="U2846" s="18" t="s">
        <v>26</v>
      </c>
    </row>
    <row r="2847" spans="1:21" ht="15" customHeight="1" x14ac:dyDescent="0.15">
      <c r="A2847" s="10" t="s">
        <v>2895</v>
      </c>
      <c r="B2847" s="11" t="s">
        <v>41</v>
      </c>
      <c r="C2847" s="11" t="s">
        <v>115</v>
      </c>
      <c r="D2847" s="12">
        <v>46084</v>
      </c>
      <c r="E2847" s="11">
        <v>9</v>
      </c>
      <c r="F2847" s="11" t="s">
        <v>33</v>
      </c>
      <c r="G2847" s="13">
        <v>376.46</v>
      </c>
      <c r="H2847" s="14">
        <f t="shared" si="308"/>
        <v>3388.14</v>
      </c>
      <c r="I2847" s="14">
        <f>IF(F2847="GHS",H2847,H2847*Assumptions!$B$4)</f>
        <v>3388.14</v>
      </c>
      <c r="J2847" s="15" t="str">
        <f>INDEX(Assumptions!$B$8:$B$12,MATCH(B2847,Assumptions!$A$8:$A$12,0))</f>
        <v>Weighted Average</v>
      </c>
      <c r="K2847" s="16">
        <f>G2847/(1-INDEX(Assumptions!$D$8:$D$12,MATCH(B2847,Assumptions!$A$8:$A$12,0)))</f>
        <v>579.16923076923069</v>
      </c>
      <c r="L2847" s="16">
        <f t="shared" si="309"/>
        <v>11.293799999999999</v>
      </c>
      <c r="M2847" s="16">
        <f t="shared" si="310"/>
        <v>28.958461538461535</v>
      </c>
      <c r="N2847" s="14">
        <f>E2847*(K2847-L2847-M2847)*IF(F2847="GHS",1,Assumptions!$B$4)</f>
        <v>4850.2527230769228</v>
      </c>
      <c r="O2847" s="15">
        <f t="shared" ca="1" si="311"/>
        <v>202</v>
      </c>
      <c r="P2847" s="15" t="str">
        <f t="shared" ca="1" si="312"/>
        <v>181-365d</v>
      </c>
      <c r="Q2847" s="17">
        <f ca="1">IF(P2847="0-90d",0,IF(P2847="91-180d",INDEX(Assumptions!$F$8:$F$12,MATCH(B2847,Assumptions!$A$8:$A$12,0)),IF(P2847="181-365d",INDEX(Assumptions!$G$8:$G$12,MATCH(B2847,Assumptions!$A$8:$A$12,0)),INDEX(Assumptions!$H$8:$H$12,MATCH(B2847,Assumptions!$A$8:$A$12,0)))))</f>
        <v>0.35</v>
      </c>
      <c r="R2847" s="14">
        <f t="shared" ca="1" si="313"/>
        <v>1185.8489999999999</v>
      </c>
      <c r="S2847" s="14">
        <f t="shared" ca="1" si="314"/>
        <v>2202.2910000000002</v>
      </c>
      <c r="T2847" s="11" t="s">
        <v>25</v>
      </c>
      <c r="U2847" s="18" t="s">
        <v>26</v>
      </c>
    </row>
    <row r="2848" spans="1:21" ht="15" customHeight="1" x14ac:dyDescent="0.15">
      <c r="A2848" s="10" t="s">
        <v>2896</v>
      </c>
      <c r="B2848" s="11" t="s">
        <v>31</v>
      </c>
      <c r="C2848" s="11" t="s">
        <v>63</v>
      </c>
      <c r="D2848" s="12">
        <v>45841</v>
      </c>
      <c r="E2848" s="11">
        <v>1446</v>
      </c>
      <c r="F2848" s="11" t="s">
        <v>33</v>
      </c>
      <c r="G2848" s="13">
        <v>4987.84</v>
      </c>
      <c r="H2848" s="14">
        <f t="shared" si="308"/>
        <v>7212416.6400000006</v>
      </c>
      <c r="I2848" s="14">
        <f>IF(F2848="GHS",H2848,H2848*Assumptions!$B$4)</f>
        <v>7212416.6400000006</v>
      </c>
      <c r="J2848" s="15" t="str">
        <f>INDEX(Assumptions!$B$8:$B$12,MATCH(B2848,Assumptions!$A$8:$A$12,0))</f>
        <v>Weighted Average</v>
      </c>
      <c r="K2848" s="16">
        <f>G2848/(1-INDEX(Assumptions!$D$8:$D$12,MATCH(B2848,Assumptions!$A$8:$A$12,0)))</f>
        <v>6927.5555555555557</v>
      </c>
      <c r="L2848" s="16">
        <f t="shared" si="309"/>
        <v>149.6352</v>
      </c>
      <c r="M2848" s="16">
        <f t="shared" si="310"/>
        <v>346.37777777777779</v>
      </c>
      <c r="N2848" s="14">
        <f>E2848*(K2848-L2848-M2848)*IF(F2848="GHS",1,Assumptions!$B$4)</f>
        <v>9300010.5674666669</v>
      </c>
      <c r="O2848" s="15">
        <f t="shared" ca="1" si="311"/>
        <v>445</v>
      </c>
      <c r="P2848" s="15" t="str">
        <f t="shared" ca="1" si="312"/>
        <v>365d+</v>
      </c>
      <c r="Q2848" s="17">
        <f ca="1">IF(P2848="0-90d",0,IF(P2848="91-180d",INDEX(Assumptions!$F$8:$F$12,MATCH(B2848,Assumptions!$A$8:$A$12,0)),IF(P2848="181-365d",INDEX(Assumptions!$G$8:$G$12,MATCH(B2848,Assumptions!$A$8:$A$12,0)),INDEX(Assumptions!$H$8:$H$12,MATCH(B2848,Assumptions!$A$8:$A$12,0)))))</f>
        <v>0.6</v>
      </c>
      <c r="R2848" s="14">
        <f t="shared" ca="1" si="313"/>
        <v>4327449.9840000002</v>
      </c>
      <c r="S2848" s="14">
        <f t="shared" ca="1" si="314"/>
        <v>2884966.6560000004</v>
      </c>
      <c r="T2848" s="11" t="s">
        <v>25</v>
      </c>
      <c r="U2848" s="18" t="s">
        <v>26</v>
      </c>
    </row>
    <row r="2849" spans="1:21" ht="15" customHeight="1" x14ac:dyDescent="0.15">
      <c r="A2849" s="10" t="s">
        <v>2897</v>
      </c>
      <c r="B2849" s="11" t="s">
        <v>41</v>
      </c>
      <c r="C2849" s="11" t="s">
        <v>44</v>
      </c>
      <c r="D2849" s="12">
        <v>45984</v>
      </c>
      <c r="E2849" s="11">
        <v>2796</v>
      </c>
      <c r="F2849" s="11" t="s">
        <v>33</v>
      </c>
      <c r="G2849" s="13">
        <v>538.77</v>
      </c>
      <c r="H2849" s="14">
        <f t="shared" si="308"/>
        <v>1506400.92</v>
      </c>
      <c r="I2849" s="14">
        <f>IF(F2849="GHS",H2849,H2849*Assumptions!$B$4)</f>
        <v>1506400.92</v>
      </c>
      <c r="J2849" s="15" t="str">
        <f>INDEX(Assumptions!$B$8:$B$12,MATCH(B2849,Assumptions!$A$8:$A$12,0))</f>
        <v>Weighted Average</v>
      </c>
      <c r="K2849" s="16">
        <f>G2849/(1-INDEX(Assumptions!$D$8:$D$12,MATCH(B2849,Assumptions!$A$8:$A$12,0)))</f>
        <v>828.87692307692305</v>
      </c>
      <c r="L2849" s="16">
        <f t="shared" si="309"/>
        <v>16.1631</v>
      </c>
      <c r="M2849" s="16">
        <f t="shared" si="310"/>
        <v>41.443846153846152</v>
      </c>
      <c r="N2849" s="14">
        <f>E2849*(K2849-L2849-M2849)*IF(F2849="GHS",1,Assumptions!$B$4)</f>
        <v>2156470.8554769228</v>
      </c>
      <c r="O2849" s="15">
        <f t="shared" ca="1" si="311"/>
        <v>302</v>
      </c>
      <c r="P2849" s="15" t="str">
        <f t="shared" ca="1" si="312"/>
        <v>181-365d</v>
      </c>
      <c r="Q2849" s="17">
        <f ca="1">IF(P2849="0-90d",0,IF(P2849="91-180d",INDEX(Assumptions!$F$8:$F$12,MATCH(B2849,Assumptions!$A$8:$A$12,0)),IF(P2849="181-365d",INDEX(Assumptions!$G$8:$G$12,MATCH(B2849,Assumptions!$A$8:$A$12,0)),INDEX(Assumptions!$H$8:$H$12,MATCH(B2849,Assumptions!$A$8:$A$12,0)))))</f>
        <v>0.35</v>
      </c>
      <c r="R2849" s="14">
        <f t="shared" ca="1" si="313"/>
        <v>527240.32199999993</v>
      </c>
      <c r="S2849" s="14">
        <f t="shared" ca="1" si="314"/>
        <v>979160.598</v>
      </c>
      <c r="T2849" s="11" t="s">
        <v>25</v>
      </c>
      <c r="U2849" s="18" t="s">
        <v>26</v>
      </c>
    </row>
    <row r="2850" spans="1:21" ht="15" customHeight="1" x14ac:dyDescent="0.15">
      <c r="A2850" s="10" t="s">
        <v>2898</v>
      </c>
      <c r="B2850" s="11" t="s">
        <v>46</v>
      </c>
      <c r="C2850" s="11" t="s">
        <v>47</v>
      </c>
      <c r="D2850" s="12">
        <v>45891</v>
      </c>
      <c r="E2850" s="11">
        <v>1420</v>
      </c>
      <c r="F2850" s="11" t="s">
        <v>33</v>
      </c>
      <c r="G2850" s="13">
        <v>462844.37</v>
      </c>
      <c r="H2850" s="14">
        <f t="shared" si="308"/>
        <v>657239005.39999998</v>
      </c>
      <c r="I2850" s="14">
        <f>IF(F2850="GHS",H2850,H2850*Assumptions!$B$4)</f>
        <v>657239005.39999998</v>
      </c>
      <c r="J2850" s="15" t="str">
        <f>INDEX(Assumptions!$B$8:$B$12,MATCH(B2850,Assumptions!$A$8:$A$12,0))</f>
        <v>Specific Identification</v>
      </c>
      <c r="K2850" s="16">
        <f>G2850/(1-INDEX(Assumptions!$D$8:$D$12,MATCH(B2850,Assumptions!$A$8:$A$12,0)))</f>
        <v>593390.21794871788</v>
      </c>
      <c r="L2850" s="16">
        <f t="shared" si="309"/>
        <v>13885.331099999999</v>
      </c>
      <c r="M2850" s="16">
        <f t="shared" si="310"/>
        <v>29669.510897435895</v>
      </c>
      <c r="N2850" s="14">
        <f>E2850*(K2850-L2850-M2850)*IF(F2850="GHS",1,Assumptions!$B$4)</f>
        <v>780766233.85082042</v>
      </c>
      <c r="O2850" s="15">
        <f t="shared" ca="1" si="311"/>
        <v>395</v>
      </c>
      <c r="P2850" s="15" t="str">
        <f t="shared" ca="1" si="312"/>
        <v>365d+</v>
      </c>
      <c r="Q2850" s="17">
        <f ca="1">IF(P2850="0-90d",0,IF(P2850="91-180d",INDEX(Assumptions!$F$8:$F$12,MATCH(B2850,Assumptions!$A$8:$A$12,0)),IF(P2850="181-365d",INDEX(Assumptions!$G$8:$G$12,MATCH(B2850,Assumptions!$A$8:$A$12,0)),INDEX(Assumptions!$H$8:$H$12,MATCH(B2850,Assumptions!$A$8:$A$12,0)))))</f>
        <v>0.15</v>
      </c>
      <c r="R2850" s="14">
        <f t="shared" ca="1" si="313"/>
        <v>98585850.809999987</v>
      </c>
      <c r="S2850" s="14">
        <f t="shared" ca="1" si="314"/>
        <v>558653154.59000003</v>
      </c>
      <c r="T2850" s="11" t="s">
        <v>25</v>
      </c>
      <c r="U2850" s="18" t="s">
        <v>26</v>
      </c>
    </row>
    <row r="2851" spans="1:21" ht="15" customHeight="1" x14ac:dyDescent="0.15">
      <c r="A2851" s="10" t="s">
        <v>2899</v>
      </c>
      <c r="B2851" s="11" t="s">
        <v>28</v>
      </c>
      <c r="C2851" s="11" t="s">
        <v>35</v>
      </c>
      <c r="D2851" s="12">
        <v>46183</v>
      </c>
      <c r="E2851" s="11">
        <v>1762</v>
      </c>
      <c r="F2851" s="11" t="s">
        <v>24</v>
      </c>
      <c r="G2851" s="13">
        <v>4642.1099999999997</v>
      </c>
      <c r="H2851" s="14">
        <f t="shared" si="308"/>
        <v>8179397.8199999994</v>
      </c>
      <c r="I2851" s="14">
        <f>IF(F2851="GHS",H2851,H2851*Assumptions!$B$4)</f>
        <v>88337496.456</v>
      </c>
      <c r="J2851" s="15" t="str">
        <f>INDEX(Assumptions!$B$8:$B$12,MATCH(B2851,Assumptions!$A$8:$A$12,0))</f>
        <v>Fair Value Less Costs to Sell</v>
      </c>
      <c r="K2851" s="16">
        <f>G2851/(1-INDEX(Assumptions!$D$8:$D$12,MATCH(B2851,Assumptions!$A$8:$A$12,0)))</f>
        <v>5275.125</v>
      </c>
      <c r="L2851" s="16">
        <f t="shared" si="309"/>
        <v>139.26329999999999</v>
      </c>
      <c r="M2851" s="16">
        <f t="shared" si="310"/>
        <v>263.75625000000002</v>
      </c>
      <c r="N2851" s="14">
        <f>E2851*(K2851-L2851-M2851)*IF(F2851="GHS",1,Assumptions!$B$4)</f>
        <v>92714217.871319994</v>
      </c>
      <c r="O2851" s="15">
        <f t="shared" ca="1" si="311"/>
        <v>103</v>
      </c>
      <c r="P2851" s="15" t="str">
        <f t="shared" ca="1" si="312"/>
        <v>91-180d</v>
      </c>
      <c r="Q2851" s="17">
        <f ca="1">IF(P2851="0-90d",0,IF(P2851="91-180d",INDEX(Assumptions!$F$8:$F$12,MATCH(B2851,Assumptions!$A$8:$A$12,0)),IF(P2851="181-365d",INDEX(Assumptions!$G$8:$G$12,MATCH(B2851,Assumptions!$A$8:$A$12,0)),INDEX(Assumptions!$H$8:$H$12,MATCH(B2851,Assumptions!$A$8:$A$12,0)))))</f>
        <v>0.02</v>
      </c>
      <c r="R2851" s="14">
        <f t="shared" ca="1" si="313"/>
        <v>1766749.92912</v>
      </c>
      <c r="S2851" s="14">
        <f t="shared" ca="1" si="314"/>
        <v>86570746.526879996</v>
      </c>
      <c r="T2851" s="11" t="s">
        <v>25</v>
      </c>
      <c r="U2851" s="18" t="s">
        <v>26</v>
      </c>
    </row>
    <row r="2852" spans="1:21" ht="15" customHeight="1" x14ac:dyDescent="0.15">
      <c r="A2852" s="10" t="s">
        <v>2900</v>
      </c>
      <c r="B2852" s="11" t="s">
        <v>28</v>
      </c>
      <c r="C2852" s="11" t="s">
        <v>29</v>
      </c>
      <c r="D2852" s="12">
        <v>45904</v>
      </c>
      <c r="E2852" s="11">
        <v>3207</v>
      </c>
      <c r="F2852" s="11" t="s">
        <v>24</v>
      </c>
      <c r="G2852" s="13">
        <v>6324.24</v>
      </c>
      <c r="H2852" s="14">
        <f t="shared" si="308"/>
        <v>20281837.68</v>
      </c>
      <c r="I2852" s="14">
        <f>IF(F2852="GHS",H2852,H2852*Assumptions!$B$4)</f>
        <v>219043846.94400001</v>
      </c>
      <c r="J2852" s="15" t="str">
        <f>INDEX(Assumptions!$B$8:$B$12,MATCH(B2852,Assumptions!$A$8:$A$12,0))</f>
        <v>Fair Value Less Costs to Sell</v>
      </c>
      <c r="K2852" s="16">
        <f>G2852/(1-INDEX(Assumptions!$D$8:$D$12,MATCH(B2852,Assumptions!$A$8:$A$12,0)))</f>
        <v>7186.6363636363631</v>
      </c>
      <c r="L2852" s="16">
        <f t="shared" si="309"/>
        <v>189.72719999999998</v>
      </c>
      <c r="M2852" s="16">
        <f t="shared" si="310"/>
        <v>359.33181818181816</v>
      </c>
      <c r="N2852" s="14">
        <f>E2852*(K2852-L2852-M2852)*IF(F2852="GHS",1,Assumptions!$B$4)</f>
        <v>229896473.90622544</v>
      </c>
      <c r="O2852" s="15">
        <f t="shared" ca="1" si="311"/>
        <v>382</v>
      </c>
      <c r="P2852" s="15" t="str">
        <f t="shared" ca="1" si="312"/>
        <v>365d+</v>
      </c>
      <c r="Q2852" s="17">
        <f ca="1">IF(P2852="0-90d",0,IF(P2852="91-180d",INDEX(Assumptions!$F$8:$F$12,MATCH(B2852,Assumptions!$A$8:$A$12,0)),IF(P2852="181-365d",INDEX(Assumptions!$G$8:$G$12,MATCH(B2852,Assumptions!$A$8:$A$12,0)),INDEX(Assumptions!$H$8:$H$12,MATCH(B2852,Assumptions!$A$8:$A$12,0)))))</f>
        <v>0.4</v>
      </c>
      <c r="R2852" s="14">
        <f t="shared" ca="1" si="313"/>
        <v>87617538.777600005</v>
      </c>
      <c r="S2852" s="14">
        <f t="shared" ca="1" si="314"/>
        <v>131426308.1664</v>
      </c>
      <c r="T2852" s="11" t="s">
        <v>25</v>
      </c>
      <c r="U2852" s="18" t="s">
        <v>26</v>
      </c>
    </row>
    <row r="2853" spans="1:21" ht="15" customHeight="1" x14ac:dyDescent="0.15">
      <c r="A2853" s="10" t="s">
        <v>2901</v>
      </c>
      <c r="B2853" s="11" t="s">
        <v>41</v>
      </c>
      <c r="C2853" s="11" t="s">
        <v>115</v>
      </c>
      <c r="D2853" s="12">
        <v>46006</v>
      </c>
      <c r="E2853" s="11">
        <v>2389</v>
      </c>
      <c r="F2853" s="11" t="s">
        <v>33</v>
      </c>
      <c r="G2853" s="13">
        <v>843.81</v>
      </c>
      <c r="H2853" s="14">
        <f t="shared" si="308"/>
        <v>2015862.0899999999</v>
      </c>
      <c r="I2853" s="14">
        <f>IF(F2853="GHS",H2853,H2853*Assumptions!$B$4)</f>
        <v>2015862.0899999999</v>
      </c>
      <c r="J2853" s="15" t="str">
        <f>INDEX(Assumptions!$B$8:$B$12,MATCH(B2853,Assumptions!$A$8:$A$12,0))</f>
        <v>Weighted Average</v>
      </c>
      <c r="K2853" s="16">
        <f>G2853/(1-INDEX(Assumptions!$D$8:$D$12,MATCH(B2853,Assumptions!$A$8:$A$12,0)))</f>
        <v>1298.1692307692306</v>
      </c>
      <c r="L2853" s="16">
        <f t="shared" si="309"/>
        <v>25.314299999999996</v>
      </c>
      <c r="M2853" s="16">
        <f t="shared" si="310"/>
        <v>64.908461538461538</v>
      </c>
      <c r="N2853" s="14">
        <f>E2853*(K2853-L2853-M2853)*IF(F2853="GHS",1,Assumptions!$B$4)</f>
        <v>2885784.114992307</v>
      </c>
      <c r="O2853" s="15">
        <f t="shared" ca="1" si="311"/>
        <v>280</v>
      </c>
      <c r="P2853" s="15" t="str">
        <f t="shared" ca="1" si="312"/>
        <v>181-365d</v>
      </c>
      <c r="Q2853" s="17">
        <f ca="1">IF(P2853="0-90d",0,IF(P2853="91-180d",INDEX(Assumptions!$F$8:$F$12,MATCH(B2853,Assumptions!$A$8:$A$12,0)),IF(P2853="181-365d",INDEX(Assumptions!$G$8:$G$12,MATCH(B2853,Assumptions!$A$8:$A$12,0)),INDEX(Assumptions!$H$8:$H$12,MATCH(B2853,Assumptions!$A$8:$A$12,0)))))</f>
        <v>0.35</v>
      </c>
      <c r="R2853" s="14">
        <f t="shared" ca="1" si="313"/>
        <v>705551.73149999988</v>
      </c>
      <c r="S2853" s="14">
        <f t="shared" ca="1" si="314"/>
        <v>1310310.3585000001</v>
      </c>
      <c r="T2853" s="11" t="s">
        <v>25</v>
      </c>
      <c r="U2853" s="18" t="s">
        <v>26</v>
      </c>
    </row>
    <row r="2854" spans="1:21" ht="15" customHeight="1" x14ac:dyDescent="0.15">
      <c r="A2854" s="10" t="s">
        <v>2902</v>
      </c>
      <c r="B2854" s="11" t="s">
        <v>22</v>
      </c>
      <c r="C2854" s="11" t="s">
        <v>81</v>
      </c>
      <c r="D2854" s="12">
        <v>45792</v>
      </c>
      <c r="E2854" s="11">
        <v>1401</v>
      </c>
      <c r="F2854" s="11" t="s">
        <v>24</v>
      </c>
      <c r="G2854" s="13">
        <v>29831.46</v>
      </c>
      <c r="H2854" s="14">
        <f t="shared" si="308"/>
        <v>41793875.460000001</v>
      </c>
      <c r="I2854" s="14">
        <f>IF(F2854="GHS",H2854,H2854*Assumptions!$B$4)</f>
        <v>451373854.96800005</v>
      </c>
      <c r="J2854" s="15" t="str">
        <f>INDEX(Assumptions!$B$8:$B$12,MATCH(B2854,Assumptions!$A$8:$A$12,0))</f>
        <v>FIFO</v>
      </c>
      <c r="K2854" s="16">
        <f>G2854/(1-INDEX(Assumptions!$D$8:$D$12,MATCH(B2854,Assumptions!$A$8:$A$12,0)))</f>
        <v>36379.829268292677</v>
      </c>
      <c r="L2854" s="16">
        <f t="shared" si="309"/>
        <v>894.9437999999999</v>
      </c>
      <c r="M2854" s="16">
        <f t="shared" si="310"/>
        <v>1818.9914634146339</v>
      </c>
      <c r="N2854" s="14">
        <f>E2854*(K2854-L2854-M2854)*IF(F2854="GHS",1,Assumptions!$B$4)</f>
        <v>509391909.00900871</v>
      </c>
      <c r="O2854" s="15">
        <f t="shared" ca="1" si="311"/>
        <v>494</v>
      </c>
      <c r="P2854" s="15" t="str">
        <f t="shared" ca="1" si="312"/>
        <v>365d+</v>
      </c>
      <c r="Q2854" s="17">
        <f ca="1">IF(P2854="0-90d",0,IF(P2854="91-180d",INDEX(Assumptions!$F$8:$F$12,MATCH(B2854,Assumptions!$A$8:$A$12,0)),IF(P2854="181-365d",INDEX(Assumptions!$G$8:$G$12,MATCH(B2854,Assumptions!$A$8:$A$12,0)),INDEX(Assumptions!$H$8:$H$12,MATCH(B2854,Assumptions!$A$8:$A$12,0)))))</f>
        <v>0.5</v>
      </c>
      <c r="R2854" s="14">
        <f t="shared" ca="1" si="313"/>
        <v>225686927.48400003</v>
      </c>
      <c r="S2854" s="14">
        <f t="shared" ca="1" si="314"/>
        <v>225686927.48400003</v>
      </c>
      <c r="T2854" s="11" t="s">
        <v>25</v>
      </c>
      <c r="U2854" s="18" t="s">
        <v>26</v>
      </c>
    </row>
    <row r="2855" spans="1:21" ht="15" customHeight="1" x14ac:dyDescent="0.15">
      <c r="A2855" s="10" t="s">
        <v>2903</v>
      </c>
      <c r="B2855" s="11" t="s">
        <v>22</v>
      </c>
      <c r="C2855" s="11" t="s">
        <v>81</v>
      </c>
      <c r="D2855" s="12">
        <v>46125</v>
      </c>
      <c r="E2855" s="11">
        <v>2649</v>
      </c>
      <c r="F2855" s="11" t="s">
        <v>24</v>
      </c>
      <c r="G2855" s="13">
        <v>26091.25</v>
      </c>
      <c r="H2855" s="14">
        <f t="shared" si="308"/>
        <v>69115721.25</v>
      </c>
      <c r="I2855" s="14">
        <f>IF(F2855="GHS",H2855,H2855*Assumptions!$B$4)</f>
        <v>746449789.5</v>
      </c>
      <c r="J2855" s="15" t="str">
        <f>INDEX(Assumptions!$B$8:$B$12,MATCH(B2855,Assumptions!$A$8:$A$12,0))</f>
        <v>FIFO</v>
      </c>
      <c r="K2855" s="16">
        <f>G2855/(1-INDEX(Assumptions!$D$8:$D$12,MATCH(B2855,Assumptions!$A$8:$A$12,0)))</f>
        <v>31818.597560975606</v>
      </c>
      <c r="L2855" s="16">
        <f t="shared" si="309"/>
        <v>782.73749999999995</v>
      </c>
      <c r="M2855" s="16">
        <f t="shared" si="310"/>
        <v>1590.9298780487804</v>
      </c>
      <c r="N2855" s="14">
        <f>E2855*(K2855-L2855-M2855)*IF(F2855="GHS",1,Assumptions!$B$4)</f>
        <v>842395896.58939028</v>
      </c>
      <c r="O2855" s="15">
        <f t="shared" ca="1" si="311"/>
        <v>161</v>
      </c>
      <c r="P2855" s="15" t="str">
        <f t="shared" ca="1" si="312"/>
        <v>91-180d</v>
      </c>
      <c r="Q2855" s="17">
        <f ca="1">IF(P2855="0-90d",0,IF(P2855="91-180d",INDEX(Assumptions!$F$8:$F$12,MATCH(B2855,Assumptions!$A$8:$A$12,0)),IF(P2855="181-365d",INDEX(Assumptions!$G$8:$G$12,MATCH(B2855,Assumptions!$A$8:$A$12,0)),INDEX(Assumptions!$H$8:$H$12,MATCH(B2855,Assumptions!$A$8:$A$12,0)))))</f>
        <v>0.03</v>
      </c>
      <c r="R2855" s="14">
        <f t="shared" ca="1" si="313"/>
        <v>22393493.684999999</v>
      </c>
      <c r="S2855" s="14">
        <f t="shared" ca="1" si="314"/>
        <v>724056295.81500006</v>
      </c>
      <c r="T2855" s="11" t="s">
        <v>25</v>
      </c>
      <c r="U2855" s="18" t="s">
        <v>26</v>
      </c>
    </row>
    <row r="2856" spans="1:21" ht="15" customHeight="1" x14ac:dyDescent="0.15">
      <c r="A2856" s="10" t="s">
        <v>2904</v>
      </c>
      <c r="B2856" s="11" t="s">
        <v>46</v>
      </c>
      <c r="C2856" s="11" t="s">
        <v>119</v>
      </c>
      <c r="D2856" s="12">
        <v>46192</v>
      </c>
      <c r="E2856" s="11">
        <v>216</v>
      </c>
      <c r="F2856" s="11" t="s">
        <v>33</v>
      </c>
      <c r="G2856" s="13">
        <v>922304.82</v>
      </c>
      <c r="H2856" s="14">
        <f t="shared" si="308"/>
        <v>199217841.11999997</v>
      </c>
      <c r="I2856" s="14">
        <f>IF(F2856="GHS",H2856,H2856*Assumptions!$B$4)</f>
        <v>199217841.11999997</v>
      </c>
      <c r="J2856" s="15" t="str">
        <f>INDEX(Assumptions!$B$8:$B$12,MATCH(B2856,Assumptions!$A$8:$A$12,0))</f>
        <v>Specific Identification</v>
      </c>
      <c r="K2856" s="16">
        <f>G2856/(1-INDEX(Assumptions!$D$8:$D$12,MATCH(B2856,Assumptions!$A$8:$A$12,0)))</f>
        <v>1182442.0769230768</v>
      </c>
      <c r="L2856" s="16">
        <f t="shared" si="309"/>
        <v>27669.144599999996</v>
      </c>
      <c r="M2856" s="16">
        <f t="shared" si="310"/>
        <v>59122.103846153841</v>
      </c>
      <c r="N2856" s="14">
        <f>E2856*(K2856-L2856-M2856)*IF(F2856="GHS",1,Assumptions!$B$4)</f>
        <v>236660578.95101532</v>
      </c>
      <c r="O2856" s="15">
        <f t="shared" ca="1" si="311"/>
        <v>94</v>
      </c>
      <c r="P2856" s="15" t="str">
        <f t="shared" ca="1" si="312"/>
        <v>91-180d</v>
      </c>
      <c r="Q2856" s="17">
        <f ca="1">IF(P2856="0-90d",0,IF(P2856="91-180d",INDEX(Assumptions!$F$8:$F$12,MATCH(B2856,Assumptions!$A$8:$A$12,0)),IF(P2856="181-365d",INDEX(Assumptions!$G$8:$G$12,MATCH(B2856,Assumptions!$A$8:$A$12,0)),INDEX(Assumptions!$H$8:$H$12,MATCH(B2856,Assumptions!$A$8:$A$12,0)))))</f>
        <v>0</v>
      </c>
      <c r="R2856" s="14">
        <f t="shared" ca="1" si="313"/>
        <v>0</v>
      </c>
      <c r="S2856" s="14">
        <f t="shared" ca="1" si="314"/>
        <v>199217841.11999997</v>
      </c>
      <c r="T2856" s="11" t="s">
        <v>25</v>
      </c>
      <c r="U2856" s="18" t="s">
        <v>26</v>
      </c>
    </row>
    <row r="2857" spans="1:21" ht="15" customHeight="1" x14ac:dyDescent="0.15">
      <c r="A2857" s="10" t="s">
        <v>2905</v>
      </c>
      <c r="B2857" s="11" t="s">
        <v>41</v>
      </c>
      <c r="C2857" s="11" t="s">
        <v>115</v>
      </c>
      <c r="D2857" s="12">
        <v>45892</v>
      </c>
      <c r="E2857" s="11">
        <v>1370</v>
      </c>
      <c r="F2857" s="11" t="s">
        <v>33</v>
      </c>
      <c r="G2857" s="13">
        <v>354.76</v>
      </c>
      <c r="H2857" s="14">
        <f t="shared" si="308"/>
        <v>486021.2</v>
      </c>
      <c r="I2857" s="14">
        <f>IF(F2857="GHS",H2857,H2857*Assumptions!$B$4)</f>
        <v>486021.2</v>
      </c>
      <c r="J2857" s="15" t="str">
        <f>INDEX(Assumptions!$B$8:$B$12,MATCH(B2857,Assumptions!$A$8:$A$12,0))</f>
        <v>Weighted Average</v>
      </c>
      <c r="K2857" s="16">
        <f>G2857/(1-INDEX(Assumptions!$D$8:$D$12,MATCH(B2857,Assumptions!$A$8:$A$12,0)))</f>
        <v>545.78461538461534</v>
      </c>
      <c r="L2857" s="16">
        <f t="shared" si="309"/>
        <v>10.642799999999999</v>
      </c>
      <c r="M2857" s="16">
        <f t="shared" si="310"/>
        <v>27.28923076923077</v>
      </c>
      <c r="N2857" s="14">
        <f>E2857*(K2857-L2857-M2857)*IF(F2857="GHS",1,Assumptions!$B$4)</f>
        <v>695758.04092307691</v>
      </c>
      <c r="O2857" s="15">
        <f t="shared" ca="1" si="311"/>
        <v>394</v>
      </c>
      <c r="P2857" s="15" t="str">
        <f t="shared" ca="1" si="312"/>
        <v>365d+</v>
      </c>
      <c r="Q2857" s="17">
        <f ca="1">IF(P2857="0-90d",0,IF(P2857="91-180d",INDEX(Assumptions!$F$8:$F$12,MATCH(B2857,Assumptions!$A$8:$A$12,0)),IF(P2857="181-365d",INDEX(Assumptions!$G$8:$G$12,MATCH(B2857,Assumptions!$A$8:$A$12,0)),INDEX(Assumptions!$H$8:$H$12,MATCH(B2857,Assumptions!$A$8:$A$12,0)))))</f>
        <v>0.8</v>
      </c>
      <c r="R2857" s="14">
        <f t="shared" ca="1" si="313"/>
        <v>388816.96</v>
      </c>
      <c r="S2857" s="14">
        <f t="shared" ca="1" si="314"/>
        <v>97204.239999999991</v>
      </c>
      <c r="T2857" s="11" t="s">
        <v>25</v>
      </c>
      <c r="U2857" s="18" t="s">
        <v>26</v>
      </c>
    </row>
    <row r="2858" spans="1:21" ht="15" customHeight="1" x14ac:dyDescent="0.15">
      <c r="A2858" s="10" t="s">
        <v>2906</v>
      </c>
      <c r="B2858" s="11" t="s">
        <v>31</v>
      </c>
      <c r="C2858" s="11" t="s">
        <v>32</v>
      </c>
      <c r="D2858" s="12">
        <v>46137</v>
      </c>
      <c r="E2858" s="11">
        <v>4186</v>
      </c>
      <c r="F2858" s="11" t="s">
        <v>33</v>
      </c>
      <c r="G2858" s="13">
        <v>3070.53</v>
      </c>
      <c r="H2858" s="14">
        <f t="shared" si="308"/>
        <v>12853238.58</v>
      </c>
      <c r="I2858" s="14">
        <f>IF(F2858="GHS",H2858,H2858*Assumptions!$B$4)</f>
        <v>12853238.58</v>
      </c>
      <c r="J2858" s="15" t="str">
        <f>INDEX(Assumptions!$B$8:$B$12,MATCH(B2858,Assumptions!$A$8:$A$12,0))</f>
        <v>Weighted Average</v>
      </c>
      <c r="K2858" s="16">
        <f>G2858/(1-INDEX(Assumptions!$D$8:$D$12,MATCH(B2858,Assumptions!$A$8:$A$12,0)))</f>
        <v>4264.625</v>
      </c>
      <c r="L2858" s="16">
        <f t="shared" si="309"/>
        <v>92.115899999999996</v>
      </c>
      <c r="M2858" s="16">
        <f t="shared" si="310"/>
        <v>213.23125000000002</v>
      </c>
      <c r="N2858" s="14">
        <f>E2858*(K2858-L2858-M2858)*IF(F2858="GHS",1,Assumptions!$B$4)</f>
        <v>16573537.080100002</v>
      </c>
      <c r="O2858" s="15">
        <f t="shared" ca="1" si="311"/>
        <v>149</v>
      </c>
      <c r="P2858" s="15" t="str">
        <f t="shared" ca="1" si="312"/>
        <v>91-180d</v>
      </c>
      <c r="Q2858" s="17">
        <f ca="1">IF(P2858="0-90d",0,IF(P2858="91-180d",INDEX(Assumptions!$F$8:$F$12,MATCH(B2858,Assumptions!$A$8:$A$12,0)),IF(P2858="181-365d",INDEX(Assumptions!$G$8:$G$12,MATCH(B2858,Assumptions!$A$8:$A$12,0)),INDEX(Assumptions!$H$8:$H$12,MATCH(B2858,Assumptions!$A$8:$A$12,0)))))</f>
        <v>0.05</v>
      </c>
      <c r="R2858" s="14">
        <f t="shared" ca="1" si="313"/>
        <v>642661.929</v>
      </c>
      <c r="S2858" s="14">
        <f t="shared" ca="1" si="314"/>
        <v>12210576.651000001</v>
      </c>
      <c r="T2858" s="11" t="s">
        <v>25</v>
      </c>
      <c r="U2858" s="18" t="s">
        <v>26</v>
      </c>
    </row>
    <row r="2859" spans="1:21" ht="15" customHeight="1" x14ac:dyDescent="0.15">
      <c r="A2859" s="10" t="s">
        <v>2907</v>
      </c>
      <c r="B2859" s="11" t="s">
        <v>28</v>
      </c>
      <c r="C2859" s="11" t="s">
        <v>29</v>
      </c>
      <c r="D2859" s="12">
        <v>46078</v>
      </c>
      <c r="E2859" s="11">
        <v>2752</v>
      </c>
      <c r="F2859" s="11" t="s">
        <v>24</v>
      </c>
      <c r="G2859" s="13">
        <v>5186.17</v>
      </c>
      <c r="H2859" s="14">
        <f t="shared" si="308"/>
        <v>14272339.84</v>
      </c>
      <c r="I2859" s="14">
        <f>IF(F2859="GHS",H2859,H2859*Assumptions!$B$4)</f>
        <v>154141270.27200001</v>
      </c>
      <c r="J2859" s="15" t="str">
        <f>INDEX(Assumptions!$B$8:$B$12,MATCH(B2859,Assumptions!$A$8:$A$12,0))</f>
        <v>Fair Value Less Costs to Sell</v>
      </c>
      <c r="K2859" s="16">
        <f>G2859/(1-INDEX(Assumptions!$D$8:$D$12,MATCH(B2859,Assumptions!$A$8:$A$12,0)))</f>
        <v>5893.375</v>
      </c>
      <c r="L2859" s="16">
        <f t="shared" si="309"/>
        <v>155.58509999999998</v>
      </c>
      <c r="M2859" s="16">
        <f t="shared" si="310"/>
        <v>294.66874999999999</v>
      </c>
      <c r="N2859" s="14">
        <f>E2859*(K2859-L2859-M2859)*IF(F2859="GHS",1,Assumptions!$B$4)</f>
        <v>161778269.57184002</v>
      </c>
      <c r="O2859" s="15">
        <f t="shared" ca="1" si="311"/>
        <v>208</v>
      </c>
      <c r="P2859" s="15" t="str">
        <f t="shared" ca="1" si="312"/>
        <v>181-365d</v>
      </c>
      <c r="Q2859" s="17">
        <f ca="1">IF(P2859="0-90d",0,IF(P2859="91-180d",INDEX(Assumptions!$F$8:$F$12,MATCH(B2859,Assumptions!$A$8:$A$12,0)),IF(P2859="181-365d",INDEX(Assumptions!$G$8:$G$12,MATCH(B2859,Assumptions!$A$8:$A$12,0)),INDEX(Assumptions!$H$8:$H$12,MATCH(B2859,Assumptions!$A$8:$A$12,0)))))</f>
        <v>0.1</v>
      </c>
      <c r="R2859" s="14">
        <f t="shared" ca="1" si="313"/>
        <v>15414127.027200002</v>
      </c>
      <c r="S2859" s="14">
        <f t="shared" ca="1" si="314"/>
        <v>138727143.2448</v>
      </c>
      <c r="T2859" s="11" t="s">
        <v>25</v>
      </c>
      <c r="U2859" s="18" t="s">
        <v>26</v>
      </c>
    </row>
    <row r="2860" spans="1:21" ht="15" customHeight="1" x14ac:dyDescent="0.15">
      <c r="A2860" s="10" t="s">
        <v>2908</v>
      </c>
      <c r="B2860" s="11" t="s">
        <v>41</v>
      </c>
      <c r="C2860" s="11" t="s">
        <v>49</v>
      </c>
      <c r="D2860" s="12">
        <v>45839</v>
      </c>
      <c r="E2860" s="11">
        <v>1722</v>
      </c>
      <c r="F2860" s="11" t="s">
        <v>33</v>
      </c>
      <c r="G2860" s="13">
        <v>367.92</v>
      </c>
      <c r="H2860" s="14">
        <f t="shared" si="308"/>
        <v>633558.24</v>
      </c>
      <c r="I2860" s="14">
        <f>IF(F2860="GHS",H2860,H2860*Assumptions!$B$4)</f>
        <v>633558.24</v>
      </c>
      <c r="J2860" s="15" t="str">
        <f>INDEX(Assumptions!$B$8:$B$12,MATCH(B2860,Assumptions!$A$8:$A$12,0))</f>
        <v>Weighted Average</v>
      </c>
      <c r="K2860" s="16">
        <f>G2860/(1-INDEX(Assumptions!$D$8:$D$12,MATCH(B2860,Assumptions!$A$8:$A$12,0)))</f>
        <v>566.03076923076924</v>
      </c>
      <c r="L2860" s="16">
        <f t="shared" si="309"/>
        <v>11.037599999999999</v>
      </c>
      <c r="M2860" s="16">
        <f t="shared" si="310"/>
        <v>28.301538461538463</v>
      </c>
      <c r="N2860" s="14">
        <f>E2860*(K2860-L2860-M2860)*IF(F2860="GHS",1,Assumptions!$B$4)</f>
        <v>906962.98818461539</v>
      </c>
      <c r="O2860" s="15">
        <f t="shared" ca="1" si="311"/>
        <v>447</v>
      </c>
      <c r="P2860" s="15" t="str">
        <f t="shared" ca="1" si="312"/>
        <v>365d+</v>
      </c>
      <c r="Q2860" s="17">
        <f ca="1">IF(P2860="0-90d",0,IF(P2860="91-180d",INDEX(Assumptions!$F$8:$F$12,MATCH(B2860,Assumptions!$A$8:$A$12,0)),IF(P2860="181-365d",INDEX(Assumptions!$G$8:$G$12,MATCH(B2860,Assumptions!$A$8:$A$12,0)),INDEX(Assumptions!$H$8:$H$12,MATCH(B2860,Assumptions!$A$8:$A$12,0)))))</f>
        <v>0.8</v>
      </c>
      <c r="R2860" s="14">
        <f t="shared" ca="1" si="313"/>
        <v>506846.592</v>
      </c>
      <c r="S2860" s="14">
        <f t="shared" ca="1" si="314"/>
        <v>126711.64799999999</v>
      </c>
      <c r="T2860" s="11" t="s">
        <v>25</v>
      </c>
      <c r="U2860" s="18" t="s">
        <v>26</v>
      </c>
    </row>
    <row r="2861" spans="1:21" ht="15" customHeight="1" x14ac:dyDescent="0.15">
      <c r="A2861" s="10" t="s">
        <v>2909</v>
      </c>
      <c r="B2861" s="11" t="s">
        <v>31</v>
      </c>
      <c r="C2861" s="11" t="s">
        <v>63</v>
      </c>
      <c r="D2861" s="12">
        <v>45816</v>
      </c>
      <c r="E2861" s="11">
        <v>4454</v>
      </c>
      <c r="F2861" s="11" t="s">
        <v>33</v>
      </c>
      <c r="G2861" s="13">
        <v>4656.53</v>
      </c>
      <c r="H2861" s="14">
        <f t="shared" si="308"/>
        <v>20740184.619999997</v>
      </c>
      <c r="I2861" s="14">
        <f>IF(F2861="GHS",H2861,H2861*Assumptions!$B$4)</f>
        <v>20740184.619999997</v>
      </c>
      <c r="J2861" s="15" t="str">
        <f>INDEX(Assumptions!$B$8:$B$12,MATCH(B2861,Assumptions!$A$8:$A$12,0))</f>
        <v>Weighted Average</v>
      </c>
      <c r="K2861" s="16">
        <f>G2861/(1-INDEX(Assumptions!$D$8:$D$12,MATCH(B2861,Assumptions!$A$8:$A$12,0)))</f>
        <v>6467.4027777777774</v>
      </c>
      <c r="L2861" s="16">
        <f t="shared" si="309"/>
        <v>139.69589999999999</v>
      </c>
      <c r="M2861" s="16">
        <f t="shared" si="310"/>
        <v>323.3701388888889</v>
      </c>
      <c r="N2861" s="14">
        <f>E2861*(K2861-L2861-M2861)*IF(F2861="GHS",1,Assumptions!$B$4)</f>
        <v>26743315.835011113</v>
      </c>
      <c r="O2861" s="15">
        <f t="shared" ca="1" si="311"/>
        <v>470</v>
      </c>
      <c r="P2861" s="15" t="str">
        <f t="shared" ca="1" si="312"/>
        <v>365d+</v>
      </c>
      <c r="Q2861" s="17">
        <f ca="1">IF(P2861="0-90d",0,IF(P2861="91-180d",INDEX(Assumptions!$F$8:$F$12,MATCH(B2861,Assumptions!$A$8:$A$12,0)),IF(P2861="181-365d",INDEX(Assumptions!$G$8:$G$12,MATCH(B2861,Assumptions!$A$8:$A$12,0)),INDEX(Assumptions!$H$8:$H$12,MATCH(B2861,Assumptions!$A$8:$A$12,0)))))</f>
        <v>0.6</v>
      </c>
      <c r="R2861" s="14">
        <f t="shared" ca="1" si="313"/>
        <v>12444110.771999998</v>
      </c>
      <c r="S2861" s="14">
        <f t="shared" ca="1" si="314"/>
        <v>8296073.8479999993</v>
      </c>
      <c r="T2861" s="11" t="s">
        <v>25</v>
      </c>
      <c r="U2861" s="18" t="s">
        <v>36</v>
      </c>
    </row>
    <row r="2862" spans="1:21" ht="15" customHeight="1" x14ac:dyDescent="0.15">
      <c r="A2862" s="10" t="s">
        <v>2910</v>
      </c>
      <c r="B2862" s="11" t="s">
        <v>46</v>
      </c>
      <c r="C2862" s="11" t="s">
        <v>119</v>
      </c>
      <c r="D2862" s="12">
        <v>45942</v>
      </c>
      <c r="E2862" s="11">
        <v>4047</v>
      </c>
      <c r="F2862" s="11" t="s">
        <v>33</v>
      </c>
      <c r="G2862" s="13">
        <v>228667.36</v>
      </c>
      <c r="H2862" s="14">
        <f t="shared" si="308"/>
        <v>925416805.91999996</v>
      </c>
      <c r="I2862" s="14">
        <f>IF(F2862="GHS",H2862,H2862*Assumptions!$B$4)</f>
        <v>925416805.91999996</v>
      </c>
      <c r="J2862" s="15" t="str">
        <f>INDEX(Assumptions!$B$8:$B$12,MATCH(B2862,Assumptions!$A$8:$A$12,0))</f>
        <v>Specific Identification</v>
      </c>
      <c r="K2862" s="16">
        <f>G2862/(1-INDEX(Assumptions!$D$8:$D$12,MATCH(B2862,Assumptions!$A$8:$A$12,0)))</f>
        <v>293163.282051282</v>
      </c>
      <c r="L2862" s="16">
        <f t="shared" si="309"/>
        <v>6860.0207999999993</v>
      </c>
      <c r="M2862" s="16">
        <f t="shared" si="310"/>
        <v>14658.1641025641</v>
      </c>
      <c r="N2862" s="14">
        <f>E2862*(K2862-L2862-M2862)*IF(F2862="GHS",1,Assumptions!$B$4)</f>
        <v>1099347708.1608613</v>
      </c>
      <c r="O2862" s="15">
        <f t="shared" ca="1" si="311"/>
        <v>344</v>
      </c>
      <c r="P2862" s="15" t="str">
        <f t="shared" ca="1" si="312"/>
        <v>181-365d</v>
      </c>
      <c r="Q2862" s="17">
        <f ca="1">IF(P2862="0-90d",0,IF(P2862="91-180d",INDEX(Assumptions!$F$8:$F$12,MATCH(B2862,Assumptions!$A$8:$A$12,0)),IF(P2862="181-365d",INDEX(Assumptions!$G$8:$G$12,MATCH(B2862,Assumptions!$A$8:$A$12,0)),INDEX(Assumptions!$H$8:$H$12,MATCH(B2862,Assumptions!$A$8:$A$12,0)))))</f>
        <v>0.05</v>
      </c>
      <c r="R2862" s="14">
        <f t="shared" ca="1" si="313"/>
        <v>46270840.296000004</v>
      </c>
      <c r="S2862" s="14">
        <f t="shared" ca="1" si="314"/>
        <v>879145965.62399995</v>
      </c>
      <c r="T2862" s="11" t="s">
        <v>25</v>
      </c>
      <c r="U2862" s="18" t="s">
        <v>26</v>
      </c>
    </row>
    <row r="2863" spans="1:21" ht="15" customHeight="1" x14ac:dyDescent="0.15">
      <c r="A2863" s="10" t="s">
        <v>2911</v>
      </c>
      <c r="B2863" s="11" t="s">
        <v>28</v>
      </c>
      <c r="C2863" s="11" t="s">
        <v>35</v>
      </c>
      <c r="D2863" s="12">
        <v>45992</v>
      </c>
      <c r="E2863" s="11">
        <v>4180</v>
      </c>
      <c r="F2863" s="11" t="s">
        <v>24</v>
      </c>
      <c r="G2863" s="13">
        <v>3335.23</v>
      </c>
      <c r="H2863" s="14">
        <f t="shared" si="308"/>
        <v>13941261.4</v>
      </c>
      <c r="I2863" s="14">
        <f>IF(F2863="GHS",H2863,H2863*Assumptions!$B$4)</f>
        <v>150565623.12</v>
      </c>
      <c r="J2863" s="15" t="str">
        <f>INDEX(Assumptions!$B$8:$B$12,MATCH(B2863,Assumptions!$A$8:$A$12,0))</f>
        <v>Fair Value Less Costs to Sell</v>
      </c>
      <c r="K2863" s="16">
        <f>G2863/(1-INDEX(Assumptions!$D$8:$D$12,MATCH(B2863,Assumptions!$A$8:$A$12,0)))</f>
        <v>3790.034090909091</v>
      </c>
      <c r="L2863" s="16">
        <f t="shared" si="309"/>
        <v>100.0569</v>
      </c>
      <c r="M2863" s="16">
        <f t="shared" si="310"/>
        <v>189.50170454545457</v>
      </c>
      <c r="N2863" s="14">
        <f>E2863*(K2863-L2863-M2863)*IF(F2863="GHS",1,Assumptions!$B$4)</f>
        <v>158025465.35640001</v>
      </c>
      <c r="O2863" s="15">
        <f t="shared" ca="1" si="311"/>
        <v>294</v>
      </c>
      <c r="P2863" s="15" t="str">
        <f t="shared" ca="1" si="312"/>
        <v>181-365d</v>
      </c>
      <c r="Q2863" s="17">
        <f ca="1">IF(P2863="0-90d",0,IF(P2863="91-180d",INDEX(Assumptions!$F$8:$F$12,MATCH(B2863,Assumptions!$A$8:$A$12,0)),IF(P2863="181-365d",INDEX(Assumptions!$G$8:$G$12,MATCH(B2863,Assumptions!$A$8:$A$12,0)),INDEX(Assumptions!$H$8:$H$12,MATCH(B2863,Assumptions!$A$8:$A$12,0)))))</f>
        <v>0.1</v>
      </c>
      <c r="R2863" s="14">
        <f t="shared" ca="1" si="313"/>
        <v>15056562.312000001</v>
      </c>
      <c r="S2863" s="14">
        <f t="shared" ca="1" si="314"/>
        <v>135509060.808</v>
      </c>
      <c r="T2863" s="11" t="s">
        <v>25</v>
      </c>
      <c r="U2863" s="18" t="s">
        <v>26</v>
      </c>
    </row>
    <row r="2864" spans="1:21" ht="15" customHeight="1" x14ac:dyDescent="0.15">
      <c r="A2864" s="10" t="s">
        <v>2912</v>
      </c>
      <c r="B2864" s="11" t="s">
        <v>41</v>
      </c>
      <c r="C2864" s="11" t="s">
        <v>115</v>
      </c>
      <c r="D2864" s="12">
        <v>46153</v>
      </c>
      <c r="E2864" s="11">
        <v>3555</v>
      </c>
      <c r="F2864" s="11" t="s">
        <v>33</v>
      </c>
      <c r="G2864" s="13">
        <v>270.83</v>
      </c>
      <c r="H2864" s="14">
        <f t="shared" si="308"/>
        <v>962800.64999999991</v>
      </c>
      <c r="I2864" s="14">
        <f>IF(F2864="GHS",H2864,H2864*Assumptions!$B$4)</f>
        <v>962800.64999999991</v>
      </c>
      <c r="J2864" s="15" t="str">
        <f>INDEX(Assumptions!$B$8:$B$12,MATCH(B2864,Assumptions!$A$8:$A$12,0))</f>
        <v>Weighted Average</v>
      </c>
      <c r="K2864" s="16">
        <f>G2864/(1-INDEX(Assumptions!$D$8:$D$12,MATCH(B2864,Assumptions!$A$8:$A$12,0)))</f>
        <v>416.66153846153844</v>
      </c>
      <c r="L2864" s="16">
        <f t="shared" si="309"/>
        <v>8.1248999999999985</v>
      </c>
      <c r="M2864" s="16">
        <f t="shared" si="310"/>
        <v>20.833076923076923</v>
      </c>
      <c r="N2864" s="14">
        <f>E2864*(K2864-L2864-M2864)*IF(F2864="GHS",1,Assumptions!$B$4)</f>
        <v>1378286.1612692305</v>
      </c>
      <c r="O2864" s="15">
        <f t="shared" ca="1" si="311"/>
        <v>133</v>
      </c>
      <c r="P2864" s="15" t="str">
        <f t="shared" ca="1" si="312"/>
        <v>91-180d</v>
      </c>
      <c r="Q2864" s="17">
        <f ca="1">IF(P2864="0-90d",0,IF(P2864="91-180d",INDEX(Assumptions!$F$8:$F$12,MATCH(B2864,Assumptions!$A$8:$A$12,0)),IF(P2864="181-365d",INDEX(Assumptions!$G$8:$G$12,MATCH(B2864,Assumptions!$A$8:$A$12,0)),INDEX(Assumptions!$H$8:$H$12,MATCH(B2864,Assumptions!$A$8:$A$12,0)))))</f>
        <v>0.1</v>
      </c>
      <c r="R2864" s="14">
        <f t="shared" ca="1" si="313"/>
        <v>96280.065000000002</v>
      </c>
      <c r="S2864" s="14">
        <f t="shared" ca="1" si="314"/>
        <v>866520.58499999996</v>
      </c>
      <c r="T2864" s="11" t="s">
        <v>25</v>
      </c>
      <c r="U2864" s="18" t="s">
        <v>26</v>
      </c>
    </row>
    <row r="2865" spans="1:21" ht="15" customHeight="1" x14ac:dyDescent="0.15">
      <c r="A2865" s="10" t="s">
        <v>2913</v>
      </c>
      <c r="B2865" s="11" t="s">
        <v>46</v>
      </c>
      <c r="C2865" s="11" t="s">
        <v>52</v>
      </c>
      <c r="D2865" s="12">
        <v>46131</v>
      </c>
      <c r="E2865" s="11">
        <v>3634</v>
      </c>
      <c r="F2865" s="11" t="s">
        <v>33</v>
      </c>
      <c r="G2865" s="13">
        <v>199637.24</v>
      </c>
      <c r="H2865" s="14">
        <f t="shared" si="308"/>
        <v>725481730.15999997</v>
      </c>
      <c r="I2865" s="14">
        <f>IF(F2865="GHS",H2865,H2865*Assumptions!$B$4)</f>
        <v>725481730.15999997</v>
      </c>
      <c r="J2865" s="15" t="str">
        <f>INDEX(Assumptions!$B$8:$B$12,MATCH(B2865,Assumptions!$A$8:$A$12,0))</f>
        <v>Specific Identification</v>
      </c>
      <c r="K2865" s="16">
        <f>G2865/(1-INDEX(Assumptions!$D$8:$D$12,MATCH(B2865,Assumptions!$A$8:$A$12,0)))</f>
        <v>255945.17948717947</v>
      </c>
      <c r="L2865" s="16">
        <f t="shared" si="309"/>
        <v>5989.1171999999997</v>
      </c>
      <c r="M2865" s="16">
        <f t="shared" si="310"/>
        <v>12797.258974358974</v>
      </c>
      <c r="N2865" s="14">
        <f>E2865*(K2865-L2865-M2865)*IF(F2865="GHS",1,Assumptions!$B$4)</f>
        <v>861835091.23878968</v>
      </c>
      <c r="O2865" s="15">
        <f t="shared" ca="1" si="311"/>
        <v>155</v>
      </c>
      <c r="P2865" s="15" t="str">
        <f t="shared" ca="1" si="312"/>
        <v>91-180d</v>
      </c>
      <c r="Q2865" s="17">
        <f ca="1">IF(P2865="0-90d",0,IF(P2865="91-180d",INDEX(Assumptions!$F$8:$F$12,MATCH(B2865,Assumptions!$A$8:$A$12,0)),IF(P2865="181-365d",INDEX(Assumptions!$G$8:$G$12,MATCH(B2865,Assumptions!$A$8:$A$12,0)),INDEX(Assumptions!$H$8:$H$12,MATCH(B2865,Assumptions!$A$8:$A$12,0)))))</f>
        <v>0</v>
      </c>
      <c r="R2865" s="14">
        <f t="shared" ca="1" si="313"/>
        <v>0</v>
      </c>
      <c r="S2865" s="14">
        <f t="shared" ca="1" si="314"/>
        <v>725481730.15999997</v>
      </c>
      <c r="T2865" s="11" t="s">
        <v>25</v>
      </c>
      <c r="U2865" s="18" t="s">
        <v>36</v>
      </c>
    </row>
    <row r="2866" spans="1:21" ht="15" customHeight="1" x14ac:dyDescent="0.15">
      <c r="A2866" s="10" t="s">
        <v>2914</v>
      </c>
      <c r="B2866" s="11" t="s">
        <v>28</v>
      </c>
      <c r="C2866" s="11" t="s">
        <v>38</v>
      </c>
      <c r="D2866" s="12">
        <v>46014</v>
      </c>
      <c r="E2866" s="11">
        <v>2255</v>
      </c>
      <c r="F2866" s="11" t="s">
        <v>24</v>
      </c>
      <c r="G2866" s="13">
        <v>8853.8799999999992</v>
      </c>
      <c r="H2866" s="14">
        <f t="shared" si="308"/>
        <v>19965499.399999999</v>
      </c>
      <c r="I2866" s="14">
        <f>IF(F2866="GHS",H2866,H2866*Assumptions!$B$4)</f>
        <v>215627393.52000001</v>
      </c>
      <c r="J2866" s="15" t="str">
        <f>INDEX(Assumptions!$B$8:$B$12,MATCH(B2866,Assumptions!$A$8:$A$12,0))</f>
        <v>Fair Value Less Costs to Sell</v>
      </c>
      <c r="K2866" s="16">
        <f>G2866/(1-INDEX(Assumptions!$D$8:$D$12,MATCH(B2866,Assumptions!$A$8:$A$12,0)))</f>
        <v>10061.227272727272</v>
      </c>
      <c r="L2866" s="16">
        <f t="shared" si="309"/>
        <v>265.61639999999994</v>
      </c>
      <c r="M2866" s="16">
        <f t="shared" si="310"/>
        <v>503.06136363636364</v>
      </c>
      <c r="N2866" s="14">
        <f>E2866*(K2866-L2866-M2866)*IF(F2866="GHS",1,Assumptions!$B$4)</f>
        <v>226310750.74439999</v>
      </c>
      <c r="O2866" s="15">
        <f t="shared" ca="1" si="311"/>
        <v>272</v>
      </c>
      <c r="P2866" s="15" t="str">
        <f t="shared" ca="1" si="312"/>
        <v>181-365d</v>
      </c>
      <c r="Q2866" s="17">
        <f ca="1">IF(P2866="0-90d",0,IF(P2866="91-180d",INDEX(Assumptions!$F$8:$F$12,MATCH(B2866,Assumptions!$A$8:$A$12,0)),IF(P2866="181-365d",INDEX(Assumptions!$G$8:$G$12,MATCH(B2866,Assumptions!$A$8:$A$12,0)),INDEX(Assumptions!$H$8:$H$12,MATCH(B2866,Assumptions!$A$8:$A$12,0)))))</f>
        <v>0.1</v>
      </c>
      <c r="R2866" s="14">
        <f t="shared" ca="1" si="313"/>
        <v>21562739.352000002</v>
      </c>
      <c r="S2866" s="14">
        <f t="shared" ca="1" si="314"/>
        <v>194064654.16800001</v>
      </c>
      <c r="T2866" s="11" t="s">
        <v>25</v>
      </c>
      <c r="U2866" s="18" t="s">
        <v>26</v>
      </c>
    </row>
    <row r="2867" spans="1:21" ht="15" customHeight="1" x14ac:dyDescent="0.15">
      <c r="A2867" s="10" t="s">
        <v>2915</v>
      </c>
      <c r="B2867" s="11" t="s">
        <v>41</v>
      </c>
      <c r="C2867" s="11" t="s">
        <v>44</v>
      </c>
      <c r="D2867" s="12">
        <v>46016</v>
      </c>
      <c r="E2867" s="11">
        <v>4968</v>
      </c>
      <c r="F2867" s="11" t="s">
        <v>33</v>
      </c>
      <c r="G2867" s="13">
        <v>441.62</v>
      </c>
      <c r="H2867" s="14">
        <f t="shared" si="308"/>
        <v>2193968.16</v>
      </c>
      <c r="I2867" s="14">
        <f>IF(F2867="GHS",H2867,H2867*Assumptions!$B$4)</f>
        <v>2193968.16</v>
      </c>
      <c r="J2867" s="15" t="str">
        <f>INDEX(Assumptions!$B$8:$B$12,MATCH(B2867,Assumptions!$A$8:$A$12,0))</f>
        <v>Weighted Average</v>
      </c>
      <c r="K2867" s="16">
        <f>G2867/(1-INDEX(Assumptions!$D$8:$D$12,MATCH(B2867,Assumptions!$A$8:$A$12,0)))</f>
        <v>679.4153846153846</v>
      </c>
      <c r="L2867" s="16">
        <f t="shared" si="309"/>
        <v>13.2486</v>
      </c>
      <c r="M2867" s="16">
        <f t="shared" si="310"/>
        <v>33.970769230769228</v>
      </c>
      <c r="N2867" s="14">
        <f>E2867*(K2867-L2867-M2867)*IF(F2867="GHS",1,Assumptions!$B$4)</f>
        <v>3140749.8044307693</v>
      </c>
      <c r="O2867" s="15">
        <f t="shared" ca="1" si="311"/>
        <v>270</v>
      </c>
      <c r="P2867" s="15" t="str">
        <f t="shared" ca="1" si="312"/>
        <v>181-365d</v>
      </c>
      <c r="Q2867" s="17">
        <f ca="1">IF(P2867="0-90d",0,IF(P2867="91-180d",INDEX(Assumptions!$F$8:$F$12,MATCH(B2867,Assumptions!$A$8:$A$12,0)),IF(P2867="181-365d",INDEX(Assumptions!$G$8:$G$12,MATCH(B2867,Assumptions!$A$8:$A$12,0)),INDEX(Assumptions!$H$8:$H$12,MATCH(B2867,Assumptions!$A$8:$A$12,0)))))</f>
        <v>0.35</v>
      </c>
      <c r="R2867" s="14">
        <f t="shared" ca="1" si="313"/>
        <v>767888.85600000003</v>
      </c>
      <c r="S2867" s="14">
        <f t="shared" ca="1" si="314"/>
        <v>1426079.304</v>
      </c>
      <c r="T2867" s="11" t="s">
        <v>25</v>
      </c>
      <c r="U2867" s="18" t="s">
        <v>26</v>
      </c>
    </row>
    <row r="2868" spans="1:21" ht="15" customHeight="1" x14ac:dyDescent="0.15">
      <c r="A2868" s="10" t="s">
        <v>2916</v>
      </c>
      <c r="B2868" s="11" t="s">
        <v>28</v>
      </c>
      <c r="C2868" s="11" t="s">
        <v>29</v>
      </c>
      <c r="D2868" s="12">
        <v>46135</v>
      </c>
      <c r="E2868" s="11">
        <v>3470</v>
      </c>
      <c r="F2868" s="11" t="s">
        <v>24</v>
      </c>
      <c r="G2868" s="13">
        <v>5894.51</v>
      </c>
      <c r="H2868" s="14">
        <f t="shared" si="308"/>
        <v>20453949.699999999</v>
      </c>
      <c r="I2868" s="14">
        <f>IF(F2868="GHS",H2868,H2868*Assumptions!$B$4)</f>
        <v>220902656.76000002</v>
      </c>
      <c r="J2868" s="15" t="str">
        <f>INDEX(Assumptions!$B$8:$B$12,MATCH(B2868,Assumptions!$A$8:$A$12,0))</f>
        <v>Fair Value Less Costs to Sell</v>
      </c>
      <c r="K2868" s="16">
        <f>G2868/(1-INDEX(Assumptions!$D$8:$D$12,MATCH(B2868,Assumptions!$A$8:$A$12,0)))</f>
        <v>6698.306818181818</v>
      </c>
      <c r="L2868" s="16">
        <f t="shared" si="309"/>
        <v>176.83529999999999</v>
      </c>
      <c r="M2868" s="16">
        <f t="shared" si="310"/>
        <v>334.9153409090909</v>
      </c>
      <c r="N2868" s="14">
        <f>E2868*(K2868-L2868-M2868)*IF(F2868="GHS",1,Assumptions!$B$4)</f>
        <v>231847379.29947275</v>
      </c>
      <c r="O2868" s="15">
        <f t="shared" ca="1" si="311"/>
        <v>151</v>
      </c>
      <c r="P2868" s="15" t="str">
        <f t="shared" ca="1" si="312"/>
        <v>91-180d</v>
      </c>
      <c r="Q2868" s="17">
        <f ca="1">IF(P2868="0-90d",0,IF(P2868="91-180d",INDEX(Assumptions!$F$8:$F$12,MATCH(B2868,Assumptions!$A$8:$A$12,0)),IF(P2868="181-365d",INDEX(Assumptions!$G$8:$G$12,MATCH(B2868,Assumptions!$A$8:$A$12,0)),INDEX(Assumptions!$H$8:$H$12,MATCH(B2868,Assumptions!$A$8:$A$12,0)))))</f>
        <v>0.02</v>
      </c>
      <c r="R2868" s="14">
        <f t="shared" ca="1" si="313"/>
        <v>4418053.1352000004</v>
      </c>
      <c r="S2868" s="14">
        <f t="shared" ca="1" si="314"/>
        <v>216484603.62480003</v>
      </c>
      <c r="T2868" s="11" t="s">
        <v>25</v>
      </c>
      <c r="U2868" s="18" t="s">
        <v>26</v>
      </c>
    </row>
    <row r="2869" spans="1:21" ht="15" customHeight="1" x14ac:dyDescent="0.15">
      <c r="A2869" s="10" t="s">
        <v>2917</v>
      </c>
      <c r="B2869" s="11" t="s">
        <v>41</v>
      </c>
      <c r="C2869" s="11" t="s">
        <v>44</v>
      </c>
      <c r="D2869" s="12">
        <v>45750</v>
      </c>
      <c r="E2869" s="11">
        <v>529</v>
      </c>
      <c r="F2869" s="11" t="s">
        <v>33</v>
      </c>
      <c r="G2869" s="13">
        <v>301.39</v>
      </c>
      <c r="H2869" s="14">
        <f t="shared" si="308"/>
        <v>159435.31</v>
      </c>
      <c r="I2869" s="14">
        <f>IF(F2869="GHS",H2869,H2869*Assumptions!$B$4)</f>
        <v>159435.31</v>
      </c>
      <c r="J2869" s="15" t="str">
        <f>INDEX(Assumptions!$B$8:$B$12,MATCH(B2869,Assumptions!$A$8:$A$12,0))</f>
        <v>Weighted Average</v>
      </c>
      <c r="K2869" s="16">
        <f>G2869/(1-INDEX(Assumptions!$D$8:$D$12,MATCH(B2869,Assumptions!$A$8:$A$12,0)))</f>
        <v>463.67692307692306</v>
      </c>
      <c r="L2869" s="16">
        <f t="shared" si="309"/>
        <v>9.0416999999999987</v>
      </c>
      <c r="M2869" s="16">
        <f t="shared" si="310"/>
        <v>23.183846153846154</v>
      </c>
      <c r="N2869" s="14">
        <f>E2869*(K2869-L2869-M2869)*IF(F2869="GHS",1,Assumptions!$B$4)</f>
        <v>228237.77839230769</v>
      </c>
      <c r="O2869" s="15">
        <f t="shared" ca="1" si="311"/>
        <v>536</v>
      </c>
      <c r="P2869" s="15" t="str">
        <f t="shared" ca="1" si="312"/>
        <v>365d+</v>
      </c>
      <c r="Q2869" s="17">
        <f ca="1">IF(P2869="0-90d",0,IF(P2869="91-180d",INDEX(Assumptions!$F$8:$F$12,MATCH(B2869,Assumptions!$A$8:$A$12,0)),IF(P2869="181-365d",INDEX(Assumptions!$G$8:$G$12,MATCH(B2869,Assumptions!$A$8:$A$12,0)),INDEX(Assumptions!$H$8:$H$12,MATCH(B2869,Assumptions!$A$8:$A$12,0)))))</f>
        <v>0.8</v>
      </c>
      <c r="R2869" s="14">
        <f t="shared" ca="1" si="313"/>
        <v>127548.24800000001</v>
      </c>
      <c r="S2869" s="14">
        <f t="shared" ca="1" si="314"/>
        <v>31887.061999999991</v>
      </c>
      <c r="T2869" s="11" t="s">
        <v>25</v>
      </c>
      <c r="U2869" s="18" t="s">
        <v>26</v>
      </c>
    </row>
    <row r="2870" spans="1:21" ht="15" customHeight="1" x14ac:dyDescent="0.15">
      <c r="A2870" s="10" t="s">
        <v>2918</v>
      </c>
      <c r="B2870" s="11" t="s">
        <v>28</v>
      </c>
      <c r="C2870" s="11" t="s">
        <v>38</v>
      </c>
      <c r="D2870" s="12">
        <v>46209</v>
      </c>
      <c r="E2870" s="11">
        <v>2984</v>
      </c>
      <c r="F2870" s="11" t="s">
        <v>24</v>
      </c>
      <c r="G2870" s="13">
        <v>6107.51</v>
      </c>
      <c r="H2870" s="14">
        <f t="shared" si="308"/>
        <v>18224809.84</v>
      </c>
      <c r="I2870" s="14">
        <f>IF(F2870="GHS",H2870,H2870*Assumptions!$B$4)</f>
        <v>196827946.27200001</v>
      </c>
      <c r="J2870" s="15" t="str">
        <f>INDEX(Assumptions!$B$8:$B$12,MATCH(B2870,Assumptions!$A$8:$A$12,0))</f>
        <v>Fair Value Less Costs to Sell</v>
      </c>
      <c r="K2870" s="16">
        <f>G2870/(1-INDEX(Assumptions!$D$8:$D$12,MATCH(B2870,Assumptions!$A$8:$A$12,0)))</f>
        <v>6940.352272727273</v>
      </c>
      <c r="L2870" s="16">
        <f t="shared" si="309"/>
        <v>183.2253</v>
      </c>
      <c r="M2870" s="16">
        <f t="shared" si="310"/>
        <v>347.01761363636365</v>
      </c>
      <c r="N2870" s="14">
        <f>E2870*(K2870-L2870-M2870)*IF(F2870="GHS",1,Assumptions!$B$4)</f>
        <v>206579876.33729458</v>
      </c>
      <c r="O2870" s="15">
        <f t="shared" ca="1" si="311"/>
        <v>77</v>
      </c>
      <c r="P2870" s="15" t="str">
        <f t="shared" ca="1" si="312"/>
        <v>0-90d</v>
      </c>
      <c r="Q2870" s="17">
        <f ca="1">IF(P2870="0-90d",0,IF(P2870="91-180d",INDEX(Assumptions!$F$8:$F$12,MATCH(B2870,Assumptions!$A$8:$A$12,0)),IF(P2870="181-365d",INDEX(Assumptions!$G$8:$G$12,MATCH(B2870,Assumptions!$A$8:$A$12,0)),INDEX(Assumptions!$H$8:$H$12,MATCH(B2870,Assumptions!$A$8:$A$12,0)))))</f>
        <v>0</v>
      </c>
      <c r="R2870" s="14">
        <f t="shared" ca="1" si="313"/>
        <v>0</v>
      </c>
      <c r="S2870" s="14">
        <f t="shared" ca="1" si="314"/>
        <v>196827946.27200001</v>
      </c>
      <c r="T2870" s="11" t="s">
        <v>25</v>
      </c>
      <c r="U2870" s="18" t="s">
        <v>26</v>
      </c>
    </row>
    <row r="2871" spans="1:21" ht="15" customHeight="1" x14ac:dyDescent="0.15">
      <c r="A2871" s="10" t="s">
        <v>2919</v>
      </c>
      <c r="B2871" s="11" t="s">
        <v>28</v>
      </c>
      <c r="C2871" s="11" t="s">
        <v>38</v>
      </c>
      <c r="D2871" s="12">
        <v>46128</v>
      </c>
      <c r="E2871" s="11">
        <v>2140</v>
      </c>
      <c r="F2871" s="11" t="s">
        <v>24</v>
      </c>
      <c r="G2871" s="13">
        <v>5731.3</v>
      </c>
      <c r="H2871" s="14">
        <f t="shared" si="308"/>
        <v>12264982</v>
      </c>
      <c r="I2871" s="14">
        <f>IF(F2871="GHS",H2871,H2871*Assumptions!$B$4)</f>
        <v>132461805.60000001</v>
      </c>
      <c r="J2871" s="15" t="str">
        <f>INDEX(Assumptions!$B$8:$B$12,MATCH(B2871,Assumptions!$A$8:$A$12,0))</f>
        <v>Fair Value Less Costs to Sell</v>
      </c>
      <c r="K2871" s="16">
        <f>G2871/(1-INDEX(Assumptions!$D$8:$D$12,MATCH(B2871,Assumptions!$A$8:$A$12,0)))</f>
        <v>6512.840909090909</v>
      </c>
      <c r="L2871" s="16">
        <f t="shared" si="309"/>
        <v>171.93899999999999</v>
      </c>
      <c r="M2871" s="16">
        <f t="shared" si="310"/>
        <v>325.6420454545455</v>
      </c>
      <c r="N2871" s="14">
        <f>E2871*(K2871-L2871-M2871)*IF(F2871="GHS",1,Assumptions!$B$4)</f>
        <v>139024685.96836364</v>
      </c>
      <c r="O2871" s="15">
        <f t="shared" ca="1" si="311"/>
        <v>158</v>
      </c>
      <c r="P2871" s="15" t="str">
        <f t="shared" ca="1" si="312"/>
        <v>91-180d</v>
      </c>
      <c r="Q2871" s="17">
        <f ca="1">IF(P2871="0-90d",0,IF(P2871="91-180d",INDEX(Assumptions!$F$8:$F$12,MATCH(B2871,Assumptions!$A$8:$A$12,0)),IF(P2871="181-365d",INDEX(Assumptions!$G$8:$G$12,MATCH(B2871,Assumptions!$A$8:$A$12,0)),INDEX(Assumptions!$H$8:$H$12,MATCH(B2871,Assumptions!$A$8:$A$12,0)))))</f>
        <v>0.02</v>
      </c>
      <c r="R2871" s="14">
        <f t="shared" ca="1" si="313"/>
        <v>2649236.1120000002</v>
      </c>
      <c r="S2871" s="14">
        <f t="shared" si="314"/>
        <v>0</v>
      </c>
      <c r="T2871" s="11" t="s">
        <v>39</v>
      </c>
      <c r="U2871" s="18" t="s">
        <v>26</v>
      </c>
    </row>
    <row r="2872" spans="1:21" ht="15" customHeight="1" x14ac:dyDescent="0.15">
      <c r="A2872" s="10" t="s">
        <v>2920</v>
      </c>
      <c r="B2872" s="11" t="s">
        <v>46</v>
      </c>
      <c r="C2872" s="11" t="s">
        <v>119</v>
      </c>
      <c r="D2872" s="12">
        <v>46063</v>
      </c>
      <c r="E2872" s="11">
        <v>3805</v>
      </c>
      <c r="F2872" s="11" t="s">
        <v>33</v>
      </c>
      <c r="G2872" s="13">
        <v>444334.98</v>
      </c>
      <c r="H2872" s="14">
        <f t="shared" si="308"/>
        <v>1690694598.8999999</v>
      </c>
      <c r="I2872" s="14">
        <f>IF(F2872="GHS",H2872,H2872*Assumptions!$B$4)</f>
        <v>1690694598.8999999</v>
      </c>
      <c r="J2872" s="15" t="str">
        <f>INDEX(Assumptions!$B$8:$B$12,MATCH(B2872,Assumptions!$A$8:$A$12,0))</f>
        <v>Specific Identification</v>
      </c>
      <c r="K2872" s="16">
        <f>G2872/(1-INDEX(Assumptions!$D$8:$D$12,MATCH(B2872,Assumptions!$A$8:$A$12,0)))</f>
        <v>569660.23076923075</v>
      </c>
      <c r="L2872" s="16">
        <f t="shared" si="309"/>
        <v>13330.049399999998</v>
      </c>
      <c r="M2872" s="16">
        <f t="shared" si="310"/>
        <v>28483.011538461538</v>
      </c>
      <c r="N2872" s="14">
        <f>E2872*(K2872-L2872-M2872)*IF(F2872="GHS",1,Assumptions!$B$4)</f>
        <v>2008458481.2060769</v>
      </c>
      <c r="O2872" s="15">
        <f t="shared" ca="1" si="311"/>
        <v>223</v>
      </c>
      <c r="P2872" s="15" t="str">
        <f t="shared" ca="1" si="312"/>
        <v>181-365d</v>
      </c>
      <c r="Q2872" s="17">
        <f ca="1">IF(P2872="0-90d",0,IF(P2872="91-180d",INDEX(Assumptions!$F$8:$F$12,MATCH(B2872,Assumptions!$A$8:$A$12,0)),IF(P2872="181-365d",INDEX(Assumptions!$G$8:$G$12,MATCH(B2872,Assumptions!$A$8:$A$12,0)),INDEX(Assumptions!$H$8:$H$12,MATCH(B2872,Assumptions!$A$8:$A$12,0)))))</f>
        <v>0.05</v>
      </c>
      <c r="R2872" s="14">
        <f t="shared" ca="1" si="313"/>
        <v>84534729.944999993</v>
      </c>
      <c r="S2872" s="14">
        <f t="shared" ca="1" si="314"/>
        <v>1606159868.9549999</v>
      </c>
      <c r="T2872" s="11" t="s">
        <v>50</v>
      </c>
      <c r="U2872" s="18" t="s">
        <v>26</v>
      </c>
    </row>
    <row r="2873" spans="1:21" ht="15" customHeight="1" x14ac:dyDescent="0.15">
      <c r="A2873" s="10" t="s">
        <v>2921</v>
      </c>
      <c r="B2873" s="11" t="s">
        <v>31</v>
      </c>
      <c r="C2873" s="11" t="s">
        <v>76</v>
      </c>
      <c r="D2873" s="12">
        <v>46196</v>
      </c>
      <c r="E2873" s="11">
        <v>4096</v>
      </c>
      <c r="F2873" s="11" t="s">
        <v>33</v>
      </c>
      <c r="G2873" s="13">
        <v>4968.24</v>
      </c>
      <c r="H2873" s="14">
        <f t="shared" si="308"/>
        <v>20349911.039999999</v>
      </c>
      <c r="I2873" s="14">
        <f>IF(F2873="GHS",H2873,H2873*Assumptions!$B$4)</f>
        <v>20349911.039999999</v>
      </c>
      <c r="J2873" s="15" t="str">
        <f>INDEX(Assumptions!$B$8:$B$12,MATCH(B2873,Assumptions!$A$8:$A$12,0))</f>
        <v>Weighted Average</v>
      </c>
      <c r="K2873" s="16">
        <f>G2873/(1-INDEX(Assumptions!$D$8:$D$12,MATCH(B2873,Assumptions!$A$8:$A$12,0)))</f>
        <v>6900.333333333333</v>
      </c>
      <c r="L2873" s="16">
        <f t="shared" si="309"/>
        <v>149.04719999999998</v>
      </c>
      <c r="M2873" s="16">
        <f t="shared" si="310"/>
        <v>345.01666666666665</v>
      </c>
      <c r="N2873" s="14">
        <f>E2873*(K2873-L2873-M2873)*IF(F2873="GHS",1,Assumptions!$B$4)</f>
        <v>26240079.735466667</v>
      </c>
      <c r="O2873" s="15">
        <f t="shared" ca="1" si="311"/>
        <v>90</v>
      </c>
      <c r="P2873" s="15" t="str">
        <f t="shared" ca="1" si="312"/>
        <v>0-90d</v>
      </c>
      <c r="Q2873" s="17">
        <f ca="1">IF(P2873="0-90d",0,IF(P2873="91-180d",INDEX(Assumptions!$F$8:$F$12,MATCH(B2873,Assumptions!$A$8:$A$12,0)),IF(P2873="181-365d",INDEX(Assumptions!$G$8:$G$12,MATCH(B2873,Assumptions!$A$8:$A$12,0)),INDEX(Assumptions!$H$8:$H$12,MATCH(B2873,Assumptions!$A$8:$A$12,0)))))</f>
        <v>0</v>
      </c>
      <c r="R2873" s="14">
        <f t="shared" ca="1" si="313"/>
        <v>0</v>
      </c>
      <c r="S2873" s="14">
        <f t="shared" ca="1" si="314"/>
        <v>20349911.039999999</v>
      </c>
      <c r="T2873" s="11" t="s">
        <v>25</v>
      </c>
      <c r="U2873" s="18" t="s">
        <v>26</v>
      </c>
    </row>
    <row r="2874" spans="1:21" ht="15" customHeight="1" x14ac:dyDescent="0.15">
      <c r="A2874" s="10" t="s">
        <v>2922</v>
      </c>
      <c r="B2874" s="11" t="s">
        <v>41</v>
      </c>
      <c r="C2874" s="11" t="s">
        <v>115</v>
      </c>
      <c r="D2874" s="12">
        <v>46146</v>
      </c>
      <c r="E2874" s="11">
        <v>1571</v>
      </c>
      <c r="F2874" s="11" t="s">
        <v>33</v>
      </c>
      <c r="G2874" s="13">
        <v>351.37</v>
      </c>
      <c r="H2874" s="14">
        <f t="shared" si="308"/>
        <v>552002.27</v>
      </c>
      <c r="I2874" s="14">
        <f>IF(F2874="GHS",H2874,H2874*Assumptions!$B$4)</f>
        <v>552002.27</v>
      </c>
      <c r="J2874" s="15" t="str">
        <f>INDEX(Assumptions!$B$8:$B$12,MATCH(B2874,Assumptions!$A$8:$A$12,0))</f>
        <v>Weighted Average</v>
      </c>
      <c r="K2874" s="16">
        <f>G2874/(1-INDEX(Assumptions!$D$8:$D$12,MATCH(B2874,Assumptions!$A$8:$A$12,0)))</f>
        <v>540.56923076923078</v>
      </c>
      <c r="L2874" s="16">
        <f t="shared" si="309"/>
        <v>10.5411</v>
      </c>
      <c r="M2874" s="16">
        <f t="shared" si="310"/>
        <v>27.028461538461542</v>
      </c>
      <c r="N2874" s="14">
        <f>E2874*(K2874-L2874-M2874)*IF(F2874="GHS",1,Assumptions!$B$4)</f>
        <v>790212.48036153836</v>
      </c>
      <c r="O2874" s="15">
        <f t="shared" ca="1" si="311"/>
        <v>140</v>
      </c>
      <c r="P2874" s="15" t="str">
        <f t="shared" ca="1" si="312"/>
        <v>91-180d</v>
      </c>
      <c r="Q2874" s="17">
        <f ca="1">IF(P2874="0-90d",0,IF(P2874="91-180d",INDEX(Assumptions!$F$8:$F$12,MATCH(B2874,Assumptions!$A$8:$A$12,0)),IF(P2874="181-365d",INDEX(Assumptions!$G$8:$G$12,MATCH(B2874,Assumptions!$A$8:$A$12,0)),INDEX(Assumptions!$H$8:$H$12,MATCH(B2874,Assumptions!$A$8:$A$12,0)))))</f>
        <v>0.1</v>
      </c>
      <c r="R2874" s="14">
        <f t="shared" ca="1" si="313"/>
        <v>55200.227000000006</v>
      </c>
      <c r="S2874" s="14">
        <f t="shared" ca="1" si="314"/>
        <v>496802.04300000001</v>
      </c>
      <c r="T2874" s="11" t="s">
        <v>25</v>
      </c>
      <c r="U2874" s="18" t="s">
        <v>26</v>
      </c>
    </row>
    <row r="2875" spans="1:21" ht="15" customHeight="1" x14ac:dyDescent="0.15">
      <c r="A2875" s="10" t="s">
        <v>2923</v>
      </c>
      <c r="B2875" s="11" t="s">
        <v>31</v>
      </c>
      <c r="C2875" s="11" t="s">
        <v>76</v>
      </c>
      <c r="D2875" s="12">
        <v>45952</v>
      </c>
      <c r="E2875" s="11">
        <v>1040</v>
      </c>
      <c r="F2875" s="11" t="s">
        <v>33</v>
      </c>
      <c r="G2875" s="13">
        <v>2158.96</v>
      </c>
      <c r="H2875" s="14">
        <f t="shared" si="308"/>
        <v>2245318.4</v>
      </c>
      <c r="I2875" s="14">
        <f>IF(F2875="GHS",H2875,H2875*Assumptions!$B$4)</f>
        <v>2245318.4</v>
      </c>
      <c r="J2875" s="15" t="str">
        <f>INDEX(Assumptions!$B$8:$B$12,MATCH(B2875,Assumptions!$A$8:$A$12,0))</f>
        <v>Weighted Average</v>
      </c>
      <c r="K2875" s="16">
        <f>G2875/(1-INDEX(Assumptions!$D$8:$D$12,MATCH(B2875,Assumptions!$A$8:$A$12,0)))</f>
        <v>2998.5555555555557</v>
      </c>
      <c r="L2875" s="16">
        <f t="shared" si="309"/>
        <v>64.768799999999999</v>
      </c>
      <c r="M2875" s="16">
        <f t="shared" si="310"/>
        <v>149.92777777777778</v>
      </c>
      <c r="N2875" s="14">
        <f>E2875*(K2875-L2875-M2875)*IF(F2875="GHS",1,Assumptions!$B$4)</f>
        <v>2895213.3368888889</v>
      </c>
      <c r="O2875" s="15">
        <f t="shared" ca="1" si="311"/>
        <v>334</v>
      </c>
      <c r="P2875" s="15" t="str">
        <f t="shared" ca="1" si="312"/>
        <v>181-365d</v>
      </c>
      <c r="Q2875" s="17">
        <f ca="1">IF(P2875="0-90d",0,IF(P2875="91-180d",INDEX(Assumptions!$F$8:$F$12,MATCH(B2875,Assumptions!$A$8:$A$12,0)),IF(P2875="181-365d",INDEX(Assumptions!$G$8:$G$12,MATCH(B2875,Assumptions!$A$8:$A$12,0)),INDEX(Assumptions!$H$8:$H$12,MATCH(B2875,Assumptions!$A$8:$A$12,0)))))</f>
        <v>0.2</v>
      </c>
      <c r="R2875" s="14">
        <f t="shared" ca="1" si="313"/>
        <v>449063.67999999999</v>
      </c>
      <c r="S2875" s="14">
        <f t="shared" ca="1" si="314"/>
        <v>1796254.72</v>
      </c>
      <c r="T2875" s="11" t="s">
        <v>25</v>
      </c>
      <c r="U2875" s="18" t="s">
        <v>26</v>
      </c>
    </row>
    <row r="2876" spans="1:21" ht="15" customHeight="1" x14ac:dyDescent="0.15">
      <c r="A2876" s="10" t="s">
        <v>2924</v>
      </c>
      <c r="B2876" s="11" t="s">
        <v>22</v>
      </c>
      <c r="C2876" s="11" t="s">
        <v>81</v>
      </c>
      <c r="D2876" s="12">
        <v>45868</v>
      </c>
      <c r="E2876" s="11">
        <v>3756</v>
      </c>
      <c r="F2876" s="11" t="s">
        <v>24</v>
      </c>
      <c r="G2876" s="13">
        <v>54615.63</v>
      </c>
      <c r="H2876" s="14">
        <f t="shared" si="308"/>
        <v>205136306.28</v>
      </c>
      <c r="I2876" s="14">
        <f>IF(F2876="GHS",H2876,H2876*Assumptions!$B$4)</f>
        <v>2215472107.8240004</v>
      </c>
      <c r="J2876" s="15" t="str">
        <f>INDEX(Assumptions!$B$8:$B$12,MATCH(B2876,Assumptions!$A$8:$A$12,0))</f>
        <v>FIFO</v>
      </c>
      <c r="K2876" s="16">
        <f>G2876/(1-INDEX(Assumptions!$D$8:$D$12,MATCH(B2876,Assumptions!$A$8:$A$12,0)))</f>
        <v>66604.426829268283</v>
      </c>
      <c r="L2876" s="16">
        <f t="shared" si="309"/>
        <v>1638.4688999999998</v>
      </c>
      <c r="M2876" s="16">
        <f t="shared" si="310"/>
        <v>3330.2213414634143</v>
      </c>
      <c r="N2876" s="14">
        <f>E2876*(K2876-L2876-M2876)*IF(F2876="GHS",1,Assumptions!$B$4)</f>
        <v>2500241327.5369868</v>
      </c>
      <c r="O2876" s="15">
        <f t="shared" ca="1" si="311"/>
        <v>418</v>
      </c>
      <c r="P2876" s="15" t="str">
        <f t="shared" ca="1" si="312"/>
        <v>365d+</v>
      </c>
      <c r="Q2876" s="17">
        <f ca="1">IF(P2876="0-90d",0,IF(P2876="91-180d",INDEX(Assumptions!$F$8:$F$12,MATCH(B2876,Assumptions!$A$8:$A$12,0)),IF(P2876="181-365d",INDEX(Assumptions!$G$8:$G$12,MATCH(B2876,Assumptions!$A$8:$A$12,0)),INDEX(Assumptions!$H$8:$H$12,MATCH(B2876,Assumptions!$A$8:$A$12,0)))))</f>
        <v>0.5</v>
      </c>
      <c r="R2876" s="14">
        <f t="shared" ca="1" si="313"/>
        <v>1107736053.9120002</v>
      </c>
      <c r="S2876" s="14">
        <f t="shared" ca="1" si="314"/>
        <v>1107736053.9120002</v>
      </c>
      <c r="T2876" s="11" t="s">
        <v>25</v>
      </c>
      <c r="U2876" s="18" t="s">
        <v>26</v>
      </c>
    </row>
    <row r="2877" spans="1:21" ht="15" customHeight="1" x14ac:dyDescent="0.15">
      <c r="A2877" s="10" t="s">
        <v>2925</v>
      </c>
      <c r="B2877" s="11" t="s">
        <v>31</v>
      </c>
      <c r="C2877" s="11" t="s">
        <v>76</v>
      </c>
      <c r="D2877" s="12">
        <v>45806</v>
      </c>
      <c r="E2877" s="11">
        <v>396</v>
      </c>
      <c r="F2877" s="11" t="s">
        <v>33</v>
      </c>
      <c r="G2877" s="13">
        <v>1595.55</v>
      </c>
      <c r="H2877" s="14">
        <f t="shared" si="308"/>
        <v>631837.79999999993</v>
      </c>
      <c r="I2877" s="14">
        <f>IF(F2877="GHS",H2877,H2877*Assumptions!$B$4)</f>
        <v>631837.79999999993</v>
      </c>
      <c r="J2877" s="15" t="str">
        <f>INDEX(Assumptions!$B$8:$B$12,MATCH(B2877,Assumptions!$A$8:$A$12,0))</f>
        <v>Weighted Average</v>
      </c>
      <c r="K2877" s="16">
        <f>G2877/(1-INDEX(Assumptions!$D$8:$D$12,MATCH(B2877,Assumptions!$A$8:$A$12,0)))</f>
        <v>2216.0416666666665</v>
      </c>
      <c r="L2877" s="16">
        <f t="shared" si="309"/>
        <v>47.866499999999995</v>
      </c>
      <c r="M2877" s="16">
        <f t="shared" si="310"/>
        <v>110.80208333333333</v>
      </c>
      <c r="N2877" s="14">
        <f>E2877*(K2877-L2877-M2877)*IF(F2877="GHS",1,Assumptions!$B$4)</f>
        <v>814719.74099999981</v>
      </c>
      <c r="O2877" s="15">
        <f t="shared" ca="1" si="311"/>
        <v>480</v>
      </c>
      <c r="P2877" s="15" t="str">
        <f t="shared" ca="1" si="312"/>
        <v>365d+</v>
      </c>
      <c r="Q2877" s="17">
        <f ca="1">IF(P2877="0-90d",0,IF(P2877="91-180d",INDEX(Assumptions!$F$8:$F$12,MATCH(B2877,Assumptions!$A$8:$A$12,0)),IF(P2877="181-365d",INDEX(Assumptions!$G$8:$G$12,MATCH(B2877,Assumptions!$A$8:$A$12,0)),INDEX(Assumptions!$H$8:$H$12,MATCH(B2877,Assumptions!$A$8:$A$12,0)))))</f>
        <v>0.6</v>
      </c>
      <c r="R2877" s="14">
        <f t="shared" ca="1" si="313"/>
        <v>379102.67999999993</v>
      </c>
      <c r="S2877" s="14">
        <f t="shared" ca="1" si="314"/>
        <v>252735.12</v>
      </c>
      <c r="T2877" s="11" t="s">
        <v>25</v>
      </c>
      <c r="U2877" s="18" t="s">
        <v>36</v>
      </c>
    </row>
    <row r="2878" spans="1:21" ht="15" customHeight="1" x14ac:dyDescent="0.15">
      <c r="A2878" s="10" t="s">
        <v>2926</v>
      </c>
      <c r="B2878" s="11" t="s">
        <v>22</v>
      </c>
      <c r="C2878" s="11" t="s">
        <v>23</v>
      </c>
      <c r="D2878" s="12">
        <v>45822</v>
      </c>
      <c r="E2878" s="11">
        <v>587</v>
      </c>
      <c r="F2878" s="11" t="s">
        <v>24</v>
      </c>
      <c r="G2878" s="13">
        <v>19447.939999999999</v>
      </c>
      <c r="H2878" s="14">
        <f t="shared" si="308"/>
        <v>11415940.779999999</v>
      </c>
      <c r="I2878" s="14">
        <f>IF(F2878="GHS",H2878,H2878*Assumptions!$B$4)</f>
        <v>123292160.42399999</v>
      </c>
      <c r="J2878" s="15" t="str">
        <f>INDEX(Assumptions!$B$8:$B$12,MATCH(B2878,Assumptions!$A$8:$A$12,0))</f>
        <v>FIFO</v>
      </c>
      <c r="K2878" s="16">
        <f>G2878/(1-INDEX(Assumptions!$D$8:$D$12,MATCH(B2878,Assumptions!$A$8:$A$12,0)))</f>
        <v>23716.999999999996</v>
      </c>
      <c r="L2878" s="16">
        <f t="shared" si="309"/>
        <v>583.43819999999994</v>
      </c>
      <c r="M2878" s="16">
        <f t="shared" si="310"/>
        <v>1185.8499999999999</v>
      </c>
      <c r="N2878" s="14">
        <f>E2878*(K2878-L2878-M2878)*IF(F2878="GHS",1,Assumptions!$B$4)</f>
        <v>139139713.72727999</v>
      </c>
      <c r="O2878" s="15">
        <f t="shared" ca="1" si="311"/>
        <v>464</v>
      </c>
      <c r="P2878" s="15" t="str">
        <f t="shared" ca="1" si="312"/>
        <v>365d+</v>
      </c>
      <c r="Q2878" s="17">
        <f ca="1">IF(P2878="0-90d",0,IF(P2878="91-180d",INDEX(Assumptions!$F$8:$F$12,MATCH(B2878,Assumptions!$A$8:$A$12,0)),IF(P2878="181-365d",INDEX(Assumptions!$G$8:$G$12,MATCH(B2878,Assumptions!$A$8:$A$12,0)),INDEX(Assumptions!$H$8:$H$12,MATCH(B2878,Assumptions!$A$8:$A$12,0)))))</f>
        <v>0.5</v>
      </c>
      <c r="R2878" s="14">
        <f t="shared" ca="1" si="313"/>
        <v>61646080.211999997</v>
      </c>
      <c r="S2878" s="14">
        <f t="shared" ca="1" si="314"/>
        <v>61646080.211999997</v>
      </c>
      <c r="T2878" s="11" t="s">
        <v>25</v>
      </c>
      <c r="U2878" s="18" t="s">
        <v>26</v>
      </c>
    </row>
    <row r="2879" spans="1:21" ht="15" customHeight="1" x14ac:dyDescent="0.15">
      <c r="A2879" s="10" t="s">
        <v>2927</v>
      </c>
      <c r="B2879" s="11" t="s">
        <v>41</v>
      </c>
      <c r="C2879" s="11" t="s">
        <v>42</v>
      </c>
      <c r="D2879" s="12">
        <v>46206</v>
      </c>
      <c r="E2879" s="11">
        <v>3166</v>
      </c>
      <c r="F2879" s="11" t="s">
        <v>33</v>
      </c>
      <c r="G2879" s="13">
        <v>251.81</v>
      </c>
      <c r="H2879" s="14">
        <f t="shared" si="308"/>
        <v>797230.46</v>
      </c>
      <c r="I2879" s="14">
        <f>IF(F2879="GHS",H2879,H2879*Assumptions!$B$4)</f>
        <v>797230.46</v>
      </c>
      <c r="J2879" s="15" t="str">
        <f>INDEX(Assumptions!$B$8:$B$12,MATCH(B2879,Assumptions!$A$8:$A$12,0))</f>
        <v>Weighted Average</v>
      </c>
      <c r="K2879" s="16">
        <f>G2879/(1-INDEX(Assumptions!$D$8:$D$12,MATCH(B2879,Assumptions!$A$8:$A$12,0)))</f>
        <v>387.4</v>
      </c>
      <c r="L2879" s="16">
        <f t="shared" si="309"/>
        <v>7.5542999999999996</v>
      </c>
      <c r="M2879" s="16">
        <f t="shared" si="310"/>
        <v>19.37</v>
      </c>
      <c r="N2879" s="14">
        <f>E2879*(K2879-L2879-M2879)*IF(F2879="GHS",1,Assumptions!$B$4)</f>
        <v>1141266.0661999998</v>
      </c>
      <c r="O2879" s="15">
        <f t="shared" ca="1" si="311"/>
        <v>80</v>
      </c>
      <c r="P2879" s="15" t="str">
        <f t="shared" ca="1" si="312"/>
        <v>0-90d</v>
      </c>
      <c r="Q2879" s="17">
        <f ca="1">IF(P2879="0-90d",0,IF(P2879="91-180d",INDEX(Assumptions!$F$8:$F$12,MATCH(B2879,Assumptions!$A$8:$A$12,0)),IF(P2879="181-365d",INDEX(Assumptions!$G$8:$G$12,MATCH(B2879,Assumptions!$A$8:$A$12,0)),INDEX(Assumptions!$H$8:$H$12,MATCH(B2879,Assumptions!$A$8:$A$12,0)))))</f>
        <v>0</v>
      </c>
      <c r="R2879" s="14">
        <f t="shared" ca="1" si="313"/>
        <v>0</v>
      </c>
      <c r="S2879" s="14">
        <f t="shared" ca="1" si="314"/>
        <v>797230.46</v>
      </c>
      <c r="T2879" s="11" t="s">
        <v>25</v>
      </c>
      <c r="U2879" s="18" t="s">
        <v>36</v>
      </c>
    </row>
    <row r="2880" spans="1:21" ht="15" customHeight="1" x14ac:dyDescent="0.15">
      <c r="A2880" s="10" t="s">
        <v>2928</v>
      </c>
      <c r="B2880" s="11" t="s">
        <v>31</v>
      </c>
      <c r="C2880" s="11" t="s">
        <v>76</v>
      </c>
      <c r="D2880" s="12">
        <v>45783</v>
      </c>
      <c r="E2880" s="11">
        <v>1700</v>
      </c>
      <c r="F2880" s="11" t="s">
        <v>33</v>
      </c>
      <c r="G2880" s="13">
        <v>1470.97</v>
      </c>
      <c r="H2880" s="14">
        <f t="shared" si="308"/>
        <v>2500649</v>
      </c>
      <c r="I2880" s="14">
        <f>IF(F2880="GHS",H2880,H2880*Assumptions!$B$4)</f>
        <v>2500649</v>
      </c>
      <c r="J2880" s="15" t="str">
        <f>INDEX(Assumptions!$B$8:$B$12,MATCH(B2880,Assumptions!$A$8:$A$12,0))</f>
        <v>Weighted Average</v>
      </c>
      <c r="K2880" s="16">
        <f>G2880/(1-INDEX(Assumptions!$D$8:$D$12,MATCH(B2880,Assumptions!$A$8:$A$12,0)))</f>
        <v>2043.0138888888889</v>
      </c>
      <c r="L2880" s="16">
        <f t="shared" si="309"/>
        <v>44.129100000000001</v>
      </c>
      <c r="M2880" s="16">
        <f t="shared" si="310"/>
        <v>102.15069444444445</v>
      </c>
      <c r="N2880" s="14">
        <f>E2880*(K2880-L2880-M2880)*IF(F2880="GHS",1,Assumptions!$B$4)</f>
        <v>3224447.9605555553</v>
      </c>
      <c r="O2880" s="15">
        <f t="shared" ca="1" si="311"/>
        <v>503</v>
      </c>
      <c r="P2880" s="15" t="str">
        <f t="shared" ca="1" si="312"/>
        <v>365d+</v>
      </c>
      <c r="Q2880" s="17">
        <f ca="1">IF(P2880="0-90d",0,IF(P2880="91-180d",INDEX(Assumptions!$F$8:$F$12,MATCH(B2880,Assumptions!$A$8:$A$12,0)),IF(P2880="181-365d",INDEX(Assumptions!$G$8:$G$12,MATCH(B2880,Assumptions!$A$8:$A$12,0)),INDEX(Assumptions!$H$8:$H$12,MATCH(B2880,Assumptions!$A$8:$A$12,0)))))</f>
        <v>0.6</v>
      </c>
      <c r="R2880" s="14">
        <f t="shared" ca="1" si="313"/>
        <v>1500389.4</v>
      </c>
      <c r="S2880" s="14">
        <f t="shared" ca="1" si="314"/>
        <v>1000259.6000000001</v>
      </c>
      <c r="T2880" s="11" t="s">
        <v>25</v>
      </c>
      <c r="U2880" s="18" t="s">
        <v>26</v>
      </c>
    </row>
    <row r="2881" spans="1:21" ht="15" customHeight="1" x14ac:dyDescent="0.15">
      <c r="A2881" s="10" t="s">
        <v>2929</v>
      </c>
      <c r="B2881" s="11" t="s">
        <v>46</v>
      </c>
      <c r="C2881" s="11" t="s">
        <v>52</v>
      </c>
      <c r="D2881" s="12">
        <v>46142</v>
      </c>
      <c r="E2881" s="11">
        <v>3279</v>
      </c>
      <c r="F2881" s="11" t="s">
        <v>33</v>
      </c>
      <c r="G2881" s="13">
        <v>472896.62</v>
      </c>
      <c r="H2881" s="14">
        <f t="shared" si="308"/>
        <v>1550628016.98</v>
      </c>
      <c r="I2881" s="14">
        <f>IF(F2881="GHS",H2881,H2881*Assumptions!$B$4)</f>
        <v>1550628016.98</v>
      </c>
      <c r="J2881" s="15" t="str">
        <f>INDEX(Assumptions!$B$8:$B$12,MATCH(B2881,Assumptions!$A$8:$A$12,0))</f>
        <v>Specific Identification</v>
      </c>
      <c r="K2881" s="16">
        <f>G2881/(1-INDEX(Assumptions!$D$8:$D$12,MATCH(B2881,Assumptions!$A$8:$A$12,0)))</f>
        <v>606277.71794871788</v>
      </c>
      <c r="L2881" s="16">
        <f t="shared" si="309"/>
        <v>14186.898599999999</v>
      </c>
      <c r="M2881" s="16">
        <f t="shared" si="310"/>
        <v>30313.885897435895</v>
      </c>
      <c r="N2881" s="14">
        <f>E2881*(K2881-L2881-M2881)*IF(F2881="GHS",1,Assumptions!$B$4)</f>
        <v>1842066564.7867537</v>
      </c>
      <c r="O2881" s="15">
        <f t="shared" ca="1" si="311"/>
        <v>144</v>
      </c>
      <c r="P2881" s="15" t="str">
        <f t="shared" ca="1" si="312"/>
        <v>91-180d</v>
      </c>
      <c r="Q2881" s="17">
        <f ca="1">IF(P2881="0-90d",0,IF(P2881="91-180d",INDEX(Assumptions!$F$8:$F$12,MATCH(B2881,Assumptions!$A$8:$A$12,0)),IF(P2881="181-365d",INDEX(Assumptions!$G$8:$G$12,MATCH(B2881,Assumptions!$A$8:$A$12,0)),INDEX(Assumptions!$H$8:$H$12,MATCH(B2881,Assumptions!$A$8:$A$12,0)))))</f>
        <v>0</v>
      </c>
      <c r="R2881" s="14">
        <f t="shared" ca="1" si="313"/>
        <v>0</v>
      </c>
      <c r="S2881" s="14">
        <f t="shared" ca="1" si="314"/>
        <v>1550628016.98</v>
      </c>
      <c r="T2881" s="11" t="s">
        <v>50</v>
      </c>
      <c r="U2881" s="18" t="s">
        <v>26</v>
      </c>
    </row>
    <row r="2882" spans="1:21" ht="15" customHeight="1" x14ac:dyDescent="0.15">
      <c r="A2882" s="10" t="s">
        <v>2930</v>
      </c>
      <c r="B2882" s="11" t="s">
        <v>31</v>
      </c>
      <c r="C2882" s="11" t="s">
        <v>76</v>
      </c>
      <c r="D2882" s="12">
        <v>45898</v>
      </c>
      <c r="E2882" s="11">
        <v>4759</v>
      </c>
      <c r="F2882" s="11" t="s">
        <v>33</v>
      </c>
      <c r="G2882" s="13">
        <v>2102.19</v>
      </c>
      <c r="H2882" s="14">
        <f t="shared" ref="H2882:H2945" si="315">E2882*G2882</f>
        <v>10004322.210000001</v>
      </c>
      <c r="I2882" s="14">
        <f>IF(F2882="GHS",H2882,H2882*Assumptions!$B$4)</f>
        <v>10004322.210000001</v>
      </c>
      <c r="J2882" s="15" t="str">
        <f>INDEX(Assumptions!$B$8:$B$12,MATCH(B2882,Assumptions!$A$8:$A$12,0))</f>
        <v>Weighted Average</v>
      </c>
      <c r="K2882" s="16">
        <f>G2882/(1-INDEX(Assumptions!$D$8:$D$12,MATCH(B2882,Assumptions!$A$8:$A$12,0)))</f>
        <v>2919.7083333333335</v>
      </c>
      <c r="L2882" s="16">
        <f t="shared" ref="L2882:L2945" si="316">G2882*0.03</f>
        <v>63.0657</v>
      </c>
      <c r="M2882" s="16">
        <f t="shared" ref="M2882:M2945" si="317">K2882*0.05</f>
        <v>145.98541666666668</v>
      </c>
      <c r="N2882" s="14">
        <f>E2882*(K2882-L2882-M2882)*IF(F2882="GHS",1,Assumptions!$B$4)</f>
        <v>12900017.694116665</v>
      </c>
      <c r="O2882" s="15">
        <f t="shared" ref="O2882:O2945" ca="1" si="318">TODAY()-D2882</f>
        <v>388</v>
      </c>
      <c r="P2882" s="15" t="str">
        <f t="shared" ref="P2882:P2945" ca="1" si="319">IF(O2882&lt;=90,"0-90d",IF(O2882&lt;=180,"91-180d",IF(O2882&lt;=365,"181-365d","365d+")))</f>
        <v>365d+</v>
      </c>
      <c r="Q2882" s="17">
        <f ca="1">IF(P2882="0-90d",0,IF(P2882="91-180d",INDEX(Assumptions!$F$8:$F$12,MATCH(B2882,Assumptions!$A$8:$A$12,0)),IF(P2882="181-365d",INDEX(Assumptions!$G$8:$G$12,MATCH(B2882,Assumptions!$A$8:$A$12,0)),INDEX(Assumptions!$H$8:$H$12,MATCH(B2882,Assumptions!$A$8:$A$12,0)))))</f>
        <v>0.6</v>
      </c>
      <c r="R2882" s="14">
        <f t="shared" ref="R2882:R2945" ca="1" si="320">I2882*Q2882</f>
        <v>6002593.3260000004</v>
      </c>
      <c r="S2882" s="14">
        <f t="shared" ref="S2882:S2945" ca="1" si="321">IF(T2882="Held on Consignment (Not Owned)",0,MIN(I2882-R2882,N2882))</f>
        <v>4001728.8840000005</v>
      </c>
      <c r="T2882" s="11" t="s">
        <v>50</v>
      </c>
      <c r="U2882" s="18" t="s">
        <v>26</v>
      </c>
    </row>
    <row r="2883" spans="1:21" ht="15" customHeight="1" x14ac:dyDescent="0.15">
      <c r="A2883" s="10" t="s">
        <v>2931</v>
      </c>
      <c r="B2883" s="11" t="s">
        <v>28</v>
      </c>
      <c r="C2883" s="11" t="s">
        <v>38</v>
      </c>
      <c r="D2883" s="12">
        <v>45931</v>
      </c>
      <c r="E2883" s="11">
        <v>3583</v>
      </c>
      <c r="F2883" s="11" t="s">
        <v>24</v>
      </c>
      <c r="G2883" s="13">
        <v>9335.7199999999993</v>
      </c>
      <c r="H2883" s="14">
        <f t="shared" si="315"/>
        <v>33449884.759999998</v>
      </c>
      <c r="I2883" s="14">
        <f>IF(F2883="GHS",H2883,H2883*Assumptions!$B$4)</f>
        <v>361258755.40799999</v>
      </c>
      <c r="J2883" s="15" t="str">
        <f>INDEX(Assumptions!$B$8:$B$12,MATCH(B2883,Assumptions!$A$8:$A$12,0))</f>
        <v>Fair Value Less Costs to Sell</v>
      </c>
      <c r="K2883" s="16">
        <f>G2883/(1-INDEX(Assumptions!$D$8:$D$12,MATCH(B2883,Assumptions!$A$8:$A$12,0)))</f>
        <v>10608.772727272726</v>
      </c>
      <c r="L2883" s="16">
        <f t="shared" si="316"/>
        <v>280.07159999999999</v>
      </c>
      <c r="M2883" s="16">
        <f t="shared" si="317"/>
        <v>530.43863636363631</v>
      </c>
      <c r="N2883" s="14">
        <f>E2883*(K2883-L2883-M2883)*IF(F2883="GHS",1,Assumptions!$B$4)</f>
        <v>379157484.65321451</v>
      </c>
      <c r="O2883" s="15">
        <f t="shared" ca="1" si="318"/>
        <v>355</v>
      </c>
      <c r="P2883" s="15" t="str">
        <f t="shared" ca="1" si="319"/>
        <v>181-365d</v>
      </c>
      <c r="Q2883" s="17">
        <f ca="1">IF(P2883="0-90d",0,IF(P2883="91-180d",INDEX(Assumptions!$F$8:$F$12,MATCH(B2883,Assumptions!$A$8:$A$12,0)),IF(P2883="181-365d",INDEX(Assumptions!$G$8:$G$12,MATCH(B2883,Assumptions!$A$8:$A$12,0)),INDEX(Assumptions!$H$8:$H$12,MATCH(B2883,Assumptions!$A$8:$A$12,0)))))</f>
        <v>0.1</v>
      </c>
      <c r="R2883" s="14">
        <f t="shared" ca="1" si="320"/>
        <v>36125875.540799998</v>
      </c>
      <c r="S2883" s="14">
        <f t="shared" ca="1" si="321"/>
        <v>325132879.86720002</v>
      </c>
      <c r="T2883" s="11" t="s">
        <v>25</v>
      </c>
      <c r="U2883" s="18" t="s">
        <v>26</v>
      </c>
    </row>
    <row r="2884" spans="1:21" ht="15" customHeight="1" x14ac:dyDescent="0.15">
      <c r="A2884" s="10" t="s">
        <v>2932</v>
      </c>
      <c r="B2884" s="11" t="s">
        <v>41</v>
      </c>
      <c r="C2884" s="11" t="s">
        <v>44</v>
      </c>
      <c r="D2884" s="12">
        <v>45855</v>
      </c>
      <c r="E2884" s="11">
        <v>3684</v>
      </c>
      <c r="F2884" s="11" t="s">
        <v>33</v>
      </c>
      <c r="G2884" s="13">
        <v>883.6</v>
      </c>
      <c r="H2884" s="14">
        <f t="shared" si="315"/>
        <v>3255182.4</v>
      </c>
      <c r="I2884" s="14">
        <f>IF(F2884="GHS",H2884,H2884*Assumptions!$B$4)</f>
        <v>3255182.4</v>
      </c>
      <c r="J2884" s="15" t="str">
        <f>INDEX(Assumptions!$B$8:$B$12,MATCH(B2884,Assumptions!$A$8:$A$12,0))</f>
        <v>Weighted Average</v>
      </c>
      <c r="K2884" s="16">
        <f>G2884/(1-INDEX(Assumptions!$D$8:$D$12,MATCH(B2884,Assumptions!$A$8:$A$12,0)))</f>
        <v>1359.3846153846155</v>
      </c>
      <c r="L2884" s="16">
        <f t="shared" si="316"/>
        <v>26.507999999999999</v>
      </c>
      <c r="M2884" s="16">
        <f t="shared" si="317"/>
        <v>67.969230769230776</v>
      </c>
      <c r="N2884" s="14">
        <f>E2884*(K2884-L2884-M2884)*IF(F2884="GHS",1,Assumptions!$B$4)</f>
        <v>4659918.8049230771</v>
      </c>
      <c r="O2884" s="15">
        <f t="shared" ca="1" si="318"/>
        <v>431</v>
      </c>
      <c r="P2884" s="15" t="str">
        <f t="shared" ca="1" si="319"/>
        <v>365d+</v>
      </c>
      <c r="Q2884" s="17">
        <f ca="1">IF(P2884="0-90d",0,IF(P2884="91-180d",INDEX(Assumptions!$F$8:$F$12,MATCH(B2884,Assumptions!$A$8:$A$12,0)),IF(P2884="181-365d",INDEX(Assumptions!$G$8:$G$12,MATCH(B2884,Assumptions!$A$8:$A$12,0)),INDEX(Assumptions!$H$8:$H$12,MATCH(B2884,Assumptions!$A$8:$A$12,0)))))</f>
        <v>0.8</v>
      </c>
      <c r="R2884" s="14">
        <f t="shared" ca="1" si="320"/>
        <v>2604145.92</v>
      </c>
      <c r="S2884" s="14">
        <f t="shared" ca="1" si="321"/>
        <v>651036.48</v>
      </c>
      <c r="T2884" s="11" t="s">
        <v>25</v>
      </c>
      <c r="U2884" s="18" t="s">
        <v>36</v>
      </c>
    </row>
    <row r="2885" spans="1:21" ht="15" customHeight="1" x14ac:dyDescent="0.15">
      <c r="A2885" s="10" t="s">
        <v>2933</v>
      </c>
      <c r="B2885" s="11" t="s">
        <v>31</v>
      </c>
      <c r="C2885" s="11" t="s">
        <v>32</v>
      </c>
      <c r="D2885" s="12">
        <v>46123</v>
      </c>
      <c r="E2885" s="11">
        <v>1247</v>
      </c>
      <c r="F2885" s="11" t="s">
        <v>33</v>
      </c>
      <c r="G2885" s="13">
        <v>2938.45</v>
      </c>
      <c r="H2885" s="14">
        <f t="shared" si="315"/>
        <v>3664247.15</v>
      </c>
      <c r="I2885" s="14">
        <f>IF(F2885="GHS",H2885,H2885*Assumptions!$B$4)</f>
        <v>3664247.15</v>
      </c>
      <c r="J2885" s="15" t="str">
        <f>INDEX(Assumptions!$B$8:$B$12,MATCH(B2885,Assumptions!$A$8:$A$12,0))</f>
        <v>Weighted Average</v>
      </c>
      <c r="K2885" s="16">
        <f>G2885/(1-INDEX(Assumptions!$D$8:$D$12,MATCH(B2885,Assumptions!$A$8:$A$12,0)))</f>
        <v>4081.1805555555557</v>
      </c>
      <c r="L2885" s="16">
        <f t="shared" si="316"/>
        <v>88.153499999999994</v>
      </c>
      <c r="M2885" s="16">
        <f t="shared" si="317"/>
        <v>204.0590277777778</v>
      </c>
      <c r="N2885" s="14">
        <f>E2885*(K2885-L2885-M2885)*IF(F2885="GHS",1,Assumptions!$B$4)</f>
        <v>4724843.130638889</v>
      </c>
      <c r="O2885" s="15">
        <f t="shared" ca="1" si="318"/>
        <v>163</v>
      </c>
      <c r="P2885" s="15" t="str">
        <f t="shared" ca="1" si="319"/>
        <v>91-180d</v>
      </c>
      <c r="Q2885" s="17">
        <f ca="1">IF(P2885="0-90d",0,IF(P2885="91-180d",INDEX(Assumptions!$F$8:$F$12,MATCH(B2885,Assumptions!$A$8:$A$12,0)),IF(P2885="181-365d",INDEX(Assumptions!$G$8:$G$12,MATCH(B2885,Assumptions!$A$8:$A$12,0)),INDEX(Assumptions!$H$8:$H$12,MATCH(B2885,Assumptions!$A$8:$A$12,0)))))</f>
        <v>0.05</v>
      </c>
      <c r="R2885" s="14">
        <f t="shared" ca="1" si="320"/>
        <v>183212.35750000001</v>
      </c>
      <c r="S2885" s="14">
        <f t="shared" ca="1" si="321"/>
        <v>3481034.7925</v>
      </c>
      <c r="T2885" s="11" t="s">
        <v>25</v>
      </c>
      <c r="U2885" s="18" t="s">
        <v>26</v>
      </c>
    </row>
    <row r="2886" spans="1:21" ht="15" customHeight="1" x14ac:dyDescent="0.15">
      <c r="A2886" s="10" t="s">
        <v>2934</v>
      </c>
      <c r="B2886" s="11" t="s">
        <v>41</v>
      </c>
      <c r="C2886" s="11" t="s">
        <v>44</v>
      </c>
      <c r="D2886" s="12">
        <v>45752</v>
      </c>
      <c r="E2886" s="11">
        <v>2694</v>
      </c>
      <c r="F2886" s="11" t="s">
        <v>33</v>
      </c>
      <c r="G2886" s="13">
        <v>484.35</v>
      </c>
      <c r="H2886" s="14">
        <f t="shared" si="315"/>
        <v>1304838.9000000001</v>
      </c>
      <c r="I2886" s="14">
        <f>IF(F2886="GHS",H2886,H2886*Assumptions!$B$4)</f>
        <v>1304838.9000000001</v>
      </c>
      <c r="J2886" s="15" t="str">
        <f>INDEX(Assumptions!$B$8:$B$12,MATCH(B2886,Assumptions!$A$8:$A$12,0))</f>
        <v>Weighted Average</v>
      </c>
      <c r="K2886" s="16">
        <f>G2886/(1-INDEX(Assumptions!$D$8:$D$12,MATCH(B2886,Assumptions!$A$8:$A$12,0)))</f>
        <v>745.15384615384619</v>
      </c>
      <c r="L2886" s="16">
        <f t="shared" si="316"/>
        <v>14.5305</v>
      </c>
      <c r="M2886" s="16">
        <f t="shared" si="317"/>
        <v>37.257692307692309</v>
      </c>
      <c r="N2886" s="14">
        <f>E2886*(K2886-L2886-M2886)*IF(F2886="GHS",1,Assumptions!$B$4)</f>
        <v>1867927.0714615386</v>
      </c>
      <c r="O2886" s="15">
        <f t="shared" ca="1" si="318"/>
        <v>534</v>
      </c>
      <c r="P2886" s="15" t="str">
        <f t="shared" ca="1" si="319"/>
        <v>365d+</v>
      </c>
      <c r="Q2886" s="17">
        <f ca="1">IF(P2886="0-90d",0,IF(P2886="91-180d",INDEX(Assumptions!$F$8:$F$12,MATCH(B2886,Assumptions!$A$8:$A$12,0)),IF(P2886="181-365d",INDEX(Assumptions!$G$8:$G$12,MATCH(B2886,Assumptions!$A$8:$A$12,0)),INDEX(Assumptions!$H$8:$H$12,MATCH(B2886,Assumptions!$A$8:$A$12,0)))))</f>
        <v>0.8</v>
      </c>
      <c r="R2886" s="14">
        <f t="shared" ca="1" si="320"/>
        <v>1043871.1200000001</v>
      </c>
      <c r="S2886" s="14">
        <f t="shared" ca="1" si="321"/>
        <v>260967.78000000003</v>
      </c>
      <c r="T2886" s="11" t="s">
        <v>25</v>
      </c>
      <c r="U2886" s="18" t="s">
        <v>26</v>
      </c>
    </row>
    <row r="2887" spans="1:21" ht="15" customHeight="1" x14ac:dyDescent="0.15">
      <c r="A2887" s="10" t="s">
        <v>2935</v>
      </c>
      <c r="B2887" s="11" t="s">
        <v>31</v>
      </c>
      <c r="C2887" s="11" t="s">
        <v>63</v>
      </c>
      <c r="D2887" s="12">
        <v>46184</v>
      </c>
      <c r="E2887" s="11">
        <v>4202</v>
      </c>
      <c r="F2887" s="11" t="s">
        <v>33</v>
      </c>
      <c r="G2887" s="13">
        <v>4386.3599999999997</v>
      </c>
      <c r="H2887" s="14">
        <f t="shared" si="315"/>
        <v>18431484.719999999</v>
      </c>
      <c r="I2887" s="14">
        <f>IF(F2887="GHS",H2887,H2887*Assumptions!$B$4)</f>
        <v>18431484.719999999</v>
      </c>
      <c r="J2887" s="15" t="str">
        <f>INDEX(Assumptions!$B$8:$B$12,MATCH(B2887,Assumptions!$A$8:$A$12,0))</f>
        <v>Weighted Average</v>
      </c>
      <c r="K2887" s="16">
        <f>G2887/(1-INDEX(Assumptions!$D$8:$D$12,MATCH(B2887,Assumptions!$A$8:$A$12,0)))</f>
        <v>6092.1666666666661</v>
      </c>
      <c r="L2887" s="16">
        <f t="shared" si="316"/>
        <v>131.59079999999997</v>
      </c>
      <c r="M2887" s="16">
        <f t="shared" si="317"/>
        <v>304.60833333333329</v>
      </c>
      <c r="N2887" s="14">
        <f>E2887*(K2887-L2887-M2887)*IF(F2887="GHS",1,Assumptions!$B$4)</f>
        <v>23766375.575066663</v>
      </c>
      <c r="O2887" s="15">
        <f t="shared" ca="1" si="318"/>
        <v>102</v>
      </c>
      <c r="P2887" s="15" t="str">
        <f t="shared" ca="1" si="319"/>
        <v>91-180d</v>
      </c>
      <c r="Q2887" s="17">
        <f ca="1">IF(P2887="0-90d",0,IF(P2887="91-180d",INDEX(Assumptions!$F$8:$F$12,MATCH(B2887,Assumptions!$A$8:$A$12,0)),IF(P2887="181-365d",INDEX(Assumptions!$G$8:$G$12,MATCH(B2887,Assumptions!$A$8:$A$12,0)),INDEX(Assumptions!$H$8:$H$12,MATCH(B2887,Assumptions!$A$8:$A$12,0)))))</f>
        <v>0.05</v>
      </c>
      <c r="R2887" s="14">
        <f t="shared" ca="1" si="320"/>
        <v>921574.23600000003</v>
      </c>
      <c r="S2887" s="14">
        <f t="shared" ca="1" si="321"/>
        <v>17509910.483999997</v>
      </c>
      <c r="T2887" s="11" t="s">
        <v>25</v>
      </c>
      <c r="U2887" s="18" t="s">
        <v>36</v>
      </c>
    </row>
    <row r="2888" spans="1:21" ht="15" customHeight="1" x14ac:dyDescent="0.15">
      <c r="A2888" s="10" t="s">
        <v>2936</v>
      </c>
      <c r="B2888" s="11" t="s">
        <v>31</v>
      </c>
      <c r="C2888" s="11" t="s">
        <v>63</v>
      </c>
      <c r="D2888" s="12">
        <v>46057</v>
      </c>
      <c r="E2888" s="11">
        <v>759</v>
      </c>
      <c r="F2888" s="11" t="s">
        <v>33</v>
      </c>
      <c r="G2888" s="13">
        <v>863.5</v>
      </c>
      <c r="H2888" s="14">
        <f t="shared" si="315"/>
        <v>655396.5</v>
      </c>
      <c r="I2888" s="14">
        <f>IF(F2888="GHS",H2888,H2888*Assumptions!$B$4)</f>
        <v>655396.5</v>
      </c>
      <c r="J2888" s="15" t="str">
        <f>INDEX(Assumptions!$B$8:$B$12,MATCH(B2888,Assumptions!$A$8:$A$12,0))</f>
        <v>Weighted Average</v>
      </c>
      <c r="K2888" s="16">
        <f>G2888/(1-INDEX(Assumptions!$D$8:$D$12,MATCH(B2888,Assumptions!$A$8:$A$12,0)))</f>
        <v>1199.3055555555557</v>
      </c>
      <c r="L2888" s="16">
        <f t="shared" si="316"/>
        <v>25.904999999999998</v>
      </c>
      <c r="M2888" s="16">
        <f t="shared" si="317"/>
        <v>59.965277777777786</v>
      </c>
      <c r="N2888" s="14">
        <f>E2888*(K2888-L2888-M2888)*IF(F2888="GHS",1,Assumptions!$B$4)</f>
        <v>845097.37583333335</v>
      </c>
      <c r="O2888" s="15">
        <f t="shared" ca="1" si="318"/>
        <v>229</v>
      </c>
      <c r="P2888" s="15" t="str">
        <f t="shared" ca="1" si="319"/>
        <v>181-365d</v>
      </c>
      <c r="Q2888" s="17">
        <f ca="1">IF(P2888="0-90d",0,IF(P2888="91-180d",INDEX(Assumptions!$F$8:$F$12,MATCH(B2888,Assumptions!$A$8:$A$12,0)),IF(P2888="181-365d",INDEX(Assumptions!$G$8:$G$12,MATCH(B2888,Assumptions!$A$8:$A$12,0)),INDEX(Assumptions!$H$8:$H$12,MATCH(B2888,Assumptions!$A$8:$A$12,0)))))</f>
        <v>0.2</v>
      </c>
      <c r="R2888" s="14">
        <f t="shared" ca="1" si="320"/>
        <v>131079.30000000002</v>
      </c>
      <c r="S2888" s="14">
        <f t="shared" ca="1" si="321"/>
        <v>524317.19999999995</v>
      </c>
      <c r="T2888" s="11" t="s">
        <v>25</v>
      </c>
      <c r="U2888" s="18" t="s">
        <v>36</v>
      </c>
    </row>
    <row r="2889" spans="1:21" ht="15" customHeight="1" x14ac:dyDescent="0.15">
      <c r="A2889" s="10" t="s">
        <v>2937</v>
      </c>
      <c r="B2889" s="11" t="s">
        <v>28</v>
      </c>
      <c r="C2889" s="11" t="s">
        <v>35</v>
      </c>
      <c r="D2889" s="12">
        <v>45859</v>
      </c>
      <c r="E2889" s="11">
        <v>3848</v>
      </c>
      <c r="F2889" s="11" t="s">
        <v>24</v>
      </c>
      <c r="G2889" s="13">
        <v>17243.21</v>
      </c>
      <c r="H2889" s="14">
        <f t="shared" si="315"/>
        <v>66351872.079999998</v>
      </c>
      <c r="I2889" s="14">
        <f>IF(F2889="GHS",H2889,H2889*Assumptions!$B$4)</f>
        <v>716600218.46399999</v>
      </c>
      <c r="J2889" s="15" t="str">
        <f>INDEX(Assumptions!$B$8:$B$12,MATCH(B2889,Assumptions!$A$8:$A$12,0))</f>
        <v>Fair Value Less Costs to Sell</v>
      </c>
      <c r="K2889" s="16">
        <f>G2889/(1-INDEX(Assumptions!$D$8:$D$12,MATCH(B2889,Assumptions!$A$8:$A$12,0)))</f>
        <v>19594.556818181816</v>
      </c>
      <c r="L2889" s="16">
        <f t="shared" si="316"/>
        <v>517.29629999999997</v>
      </c>
      <c r="M2889" s="16">
        <f t="shared" si="317"/>
        <v>979.7278409090909</v>
      </c>
      <c r="N2889" s="14">
        <f>E2889*(K2889-L2889-M2889)*IF(F2889="GHS",1,Assumptions!$B$4)</f>
        <v>752104502.01517093</v>
      </c>
      <c r="O2889" s="15">
        <f t="shared" ca="1" si="318"/>
        <v>427</v>
      </c>
      <c r="P2889" s="15" t="str">
        <f t="shared" ca="1" si="319"/>
        <v>365d+</v>
      </c>
      <c r="Q2889" s="17">
        <f ca="1">IF(P2889="0-90d",0,IF(P2889="91-180d",INDEX(Assumptions!$F$8:$F$12,MATCH(B2889,Assumptions!$A$8:$A$12,0)),IF(P2889="181-365d",INDEX(Assumptions!$G$8:$G$12,MATCH(B2889,Assumptions!$A$8:$A$12,0)),INDEX(Assumptions!$H$8:$H$12,MATCH(B2889,Assumptions!$A$8:$A$12,0)))))</f>
        <v>0.4</v>
      </c>
      <c r="R2889" s="14">
        <f t="shared" ca="1" si="320"/>
        <v>286640087.38560003</v>
      </c>
      <c r="S2889" s="14">
        <f t="shared" ca="1" si="321"/>
        <v>429960131.07839996</v>
      </c>
      <c r="T2889" s="11" t="s">
        <v>25</v>
      </c>
      <c r="U2889" s="18" t="s">
        <v>26</v>
      </c>
    </row>
    <row r="2890" spans="1:21" ht="15" customHeight="1" x14ac:dyDescent="0.15">
      <c r="A2890" s="10" t="s">
        <v>2938</v>
      </c>
      <c r="B2890" s="11" t="s">
        <v>41</v>
      </c>
      <c r="C2890" s="11" t="s">
        <v>115</v>
      </c>
      <c r="D2890" s="12">
        <v>45765</v>
      </c>
      <c r="E2890" s="11">
        <v>4200</v>
      </c>
      <c r="F2890" s="11" t="s">
        <v>33</v>
      </c>
      <c r="G2890" s="13">
        <v>779.04</v>
      </c>
      <c r="H2890" s="14">
        <f t="shared" si="315"/>
        <v>3271968</v>
      </c>
      <c r="I2890" s="14">
        <f>IF(F2890="GHS",H2890,H2890*Assumptions!$B$4)</f>
        <v>3271968</v>
      </c>
      <c r="J2890" s="15" t="str">
        <f>INDEX(Assumptions!$B$8:$B$12,MATCH(B2890,Assumptions!$A$8:$A$12,0))</f>
        <v>Weighted Average</v>
      </c>
      <c r="K2890" s="16">
        <f>G2890/(1-INDEX(Assumptions!$D$8:$D$12,MATCH(B2890,Assumptions!$A$8:$A$12,0)))</f>
        <v>1198.5230769230768</v>
      </c>
      <c r="L2890" s="16">
        <f t="shared" si="316"/>
        <v>23.371199999999998</v>
      </c>
      <c r="M2890" s="16">
        <f t="shared" si="317"/>
        <v>59.926153846153845</v>
      </c>
      <c r="N2890" s="14">
        <f>E2890*(K2890-L2890-M2890)*IF(F2890="GHS",1,Assumptions!$B$4)</f>
        <v>4683948.036923077</v>
      </c>
      <c r="O2890" s="15">
        <f t="shared" ca="1" si="318"/>
        <v>521</v>
      </c>
      <c r="P2890" s="15" t="str">
        <f t="shared" ca="1" si="319"/>
        <v>365d+</v>
      </c>
      <c r="Q2890" s="17">
        <f ca="1">IF(P2890="0-90d",0,IF(P2890="91-180d",INDEX(Assumptions!$F$8:$F$12,MATCH(B2890,Assumptions!$A$8:$A$12,0)),IF(P2890="181-365d",INDEX(Assumptions!$G$8:$G$12,MATCH(B2890,Assumptions!$A$8:$A$12,0)),INDEX(Assumptions!$H$8:$H$12,MATCH(B2890,Assumptions!$A$8:$A$12,0)))))</f>
        <v>0.8</v>
      </c>
      <c r="R2890" s="14">
        <f t="shared" ca="1" si="320"/>
        <v>2617574.4000000004</v>
      </c>
      <c r="S2890" s="14">
        <f t="shared" ca="1" si="321"/>
        <v>654393.59999999963</v>
      </c>
      <c r="T2890" s="11" t="s">
        <v>25</v>
      </c>
      <c r="U2890" s="18" t="s">
        <v>26</v>
      </c>
    </row>
    <row r="2891" spans="1:21" ht="15" customHeight="1" x14ac:dyDescent="0.15">
      <c r="A2891" s="10" t="s">
        <v>2939</v>
      </c>
      <c r="B2891" s="11" t="s">
        <v>46</v>
      </c>
      <c r="C2891" s="11" t="s">
        <v>119</v>
      </c>
      <c r="D2891" s="12">
        <v>46018</v>
      </c>
      <c r="E2891" s="11">
        <v>13</v>
      </c>
      <c r="F2891" s="11" t="s">
        <v>33</v>
      </c>
      <c r="G2891" s="13">
        <v>515859.28</v>
      </c>
      <c r="H2891" s="14">
        <f t="shared" si="315"/>
        <v>6706170.6400000006</v>
      </c>
      <c r="I2891" s="14">
        <f>IF(F2891="GHS",H2891,H2891*Assumptions!$B$4)</f>
        <v>6706170.6400000006</v>
      </c>
      <c r="J2891" s="15" t="str">
        <f>INDEX(Assumptions!$B$8:$B$12,MATCH(B2891,Assumptions!$A$8:$A$12,0))</f>
        <v>Specific Identification</v>
      </c>
      <c r="K2891" s="16">
        <f>G2891/(1-INDEX(Assumptions!$D$8:$D$12,MATCH(B2891,Assumptions!$A$8:$A$12,0)))</f>
        <v>661358.05128205125</v>
      </c>
      <c r="L2891" s="16">
        <f t="shared" si="316"/>
        <v>15475.778400000001</v>
      </c>
      <c r="M2891" s="16">
        <f t="shared" si="317"/>
        <v>33067.902564102566</v>
      </c>
      <c r="N2891" s="14">
        <f>E2891*(K2891-L2891-M2891)*IF(F2891="GHS",1,Assumptions!$B$4)</f>
        <v>7966586.814133334</v>
      </c>
      <c r="O2891" s="15">
        <f t="shared" ca="1" si="318"/>
        <v>268</v>
      </c>
      <c r="P2891" s="15" t="str">
        <f t="shared" ca="1" si="319"/>
        <v>181-365d</v>
      </c>
      <c r="Q2891" s="17">
        <f ca="1">IF(P2891="0-90d",0,IF(P2891="91-180d",INDEX(Assumptions!$F$8:$F$12,MATCH(B2891,Assumptions!$A$8:$A$12,0)),IF(P2891="181-365d",INDEX(Assumptions!$G$8:$G$12,MATCH(B2891,Assumptions!$A$8:$A$12,0)),INDEX(Assumptions!$H$8:$H$12,MATCH(B2891,Assumptions!$A$8:$A$12,0)))))</f>
        <v>0.05</v>
      </c>
      <c r="R2891" s="14">
        <f t="shared" ca="1" si="320"/>
        <v>335308.53200000006</v>
      </c>
      <c r="S2891" s="14">
        <f t="shared" ca="1" si="321"/>
        <v>6370862.1080000009</v>
      </c>
      <c r="T2891" s="11" t="s">
        <v>25</v>
      </c>
      <c r="U2891" s="18" t="s">
        <v>26</v>
      </c>
    </row>
    <row r="2892" spans="1:21" ht="15" customHeight="1" x14ac:dyDescent="0.15">
      <c r="A2892" s="10" t="s">
        <v>2940</v>
      </c>
      <c r="B2892" s="11" t="s">
        <v>46</v>
      </c>
      <c r="C2892" s="11" t="s">
        <v>47</v>
      </c>
      <c r="D2892" s="12">
        <v>45730</v>
      </c>
      <c r="E2892" s="11">
        <v>4361</v>
      </c>
      <c r="F2892" s="11" t="s">
        <v>33</v>
      </c>
      <c r="G2892" s="13">
        <v>957646.29</v>
      </c>
      <c r="H2892" s="14">
        <f t="shared" si="315"/>
        <v>4176295470.6900001</v>
      </c>
      <c r="I2892" s="14">
        <f>IF(F2892="GHS",H2892,H2892*Assumptions!$B$4)</f>
        <v>4176295470.6900001</v>
      </c>
      <c r="J2892" s="15" t="str">
        <f>INDEX(Assumptions!$B$8:$B$12,MATCH(B2892,Assumptions!$A$8:$A$12,0))</f>
        <v>Specific Identification</v>
      </c>
      <c r="K2892" s="16">
        <f>G2892/(1-INDEX(Assumptions!$D$8:$D$12,MATCH(B2892,Assumptions!$A$8:$A$12,0)))</f>
        <v>1227751.6538461538</v>
      </c>
      <c r="L2892" s="16">
        <f t="shared" si="316"/>
        <v>28729.3887</v>
      </c>
      <c r="M2892" s="16">
        <f t="shared" si="317"/>
        <v>61387.582692307689</v>
      </c>
      <c r="N2892" s="14">
        <f>E2892*(K2892-L2892-M2892)*IF(F2892="GHS",1,Assumptions!$B$4)</f>
        <v>4961224850.1812229</v>
      </c>
      <c r="O2892" s="15">
        <f t="shared" ca="1" si="318"/>
        <v>556</v>
      </c>
      <c r="P2892" s="15" t="str">
        <f t="shared" ca="1" si="319"/>
        <v>365d+</v>
      </c>
      <c r="Q2892" s="17">
        <f ca="1">IF(P2892="0-90d",0,IF(P2892="91-180d",INDEX(Assumptions!$F$8:$F$12,MATCH(B2892,Assumptions!$A$8:$A$12,0)),IF(P2892="181-365d",INDEX(Assumptions!$G$8:$G$12,MATCH(B2892,Assumptions!$A$8:$A$12,0)),INDEX(Assumptions!$H$8:$H$12,MATCH(B2892,Assumptions!$A$8:$A$12,0)))))</f>
        <v>0.15</v>
      </c>
      <c r="R2892" s="14">
        <f t="shared" ca="1" si="320"/>
        <v>626444320.60350001</v>
      </c>
      <c r="S2892" s="14">
        <f t="shared" ca="1" si="321"/>
        <v>3549851150.0865002</v>
      </c>
      <c r="T2892" s="11" t="s">
        <v>25</v>
      </c>
      <c r="U2892" s="18" t="s">
        <v>26</v>
      </c>
    </row>
    <row r="2893" spans="1:21" ht="15" customHeight="1" x14ac:dyDescent="0.15">
      <c r="A2893" s="10" t="s">
        <v>2941</v>
      </c>
      <c r="B2893" s="11" t="s">
        <v>31</v>
      </c>
      <c r="C2893" s="11" t="s">
        <v>76</v>
      </c>
      <c r="D2893" s="12">
        <v>45778</v>
      </c>
      <c r="E2893" s="11">
        <v>1932</v>
      </c>
      <c r="F2893" s="11" t="s">
        <v>33</v>
      </c>
      <c r="G2893" s="13">
        <v>977.25</v>
      </c>
      <c r="H2893" s="14">
        <f t="shared" si="315"/>
        <v>1888047</v>
      </c>
      <c r="I2893" s="14">
        <f>IF(F2893="GHS",H2893,H2893*Assumptions!$B$4)</f>
        <v>1888047</v>
      </c>
      <c r="J2893" s="15" t="str">
        <f>INDEX(Assumptions!$B$8:$B$12,MATCH(B2893,Assumptions!$A$8:$A$12,0))</f>
        <v>Weighted Average</v>
      </c>
      <c r="K2893" s="16">
        <f>G2893/(1-INDEX(Assumptions!$D$8:$D$12,MATCH(B2893,Assumptions!$A$8:$A$12,0)))</f>
        <v>1357.2916666666667</v>
      </c>
      <c r="L2893" s="16">
        <f t="shared" si="316"/>
        <v>29.317499999999999</v>
      </c>
      <c r="M2893" s="16">
        <f t="shared" si="317"/>
        <v>67.864583333333343</v>
      </c>
      <c r="N2893" s="14">
        <f>E2893*(K2893-L2893-M2893)*IF(F2893="GHS",1,Assumptions!$B$4)</f>
        <v>2434531.7149999999</v>
      </c>
      <c r="O2893" s="15">
        <f t="shared" ca="1" si="318"/>
        <v>508</v>
      </c>
      <c r="P2893" s="15" t="str">
        <f t="shared" ca="1" si="319"/>
        <v>365d+</v>
      </c>
      <c r="Q2893" s="17">
        <f ca="1">IF(P2893="0-90d",0,IF(P2893="91-180d",INDEX(Assumptions!$F$8:$F$12,MATCH(B2893,Assumptions!$A$8:$A$12,0)),IF(P2893="181-365d",INDEX(Assumptions!$G$8:$G$12,MATCH(B2893,Assumptions!$A$8:$A$12,0)),INDEX(Assumptions!$H$8:$H$12,MATCH(B2893,Assumptions!$A$8:$A$12,0)))))</f>
        <v>0.6</v>
      </c>
      <c r="R2893" s="14">
        <f t="shared" ca="1" si="320"/>
        <v>1132828.2</v>
      </c>
      <c r="S2893" s="14">
        <f t="shared" ca="1" si="321"/>
        <v>755218.8</v>
      </c>
      <c r="T2893" s="11" t="s">
        <v>25</v>
      </c>
      <c r="U2893" s="18" t="s">
        <v>26</v>
      </c>
    </row>
    <row r="2894" spans="1:21" ht="15" customHeight="1" x14ac:dyDescent="0.15">
      <c r="A2894" s="10" t="s">
        <v>2942</v>
      </c>
      <c r="B2894" s="11" t="s">
        <v>22</v>
      </c>
      <c r="C2894" s="11" t="s">
        <v>61</v>
      </c>
      <c r="D2894" s="12">
        <v>46045</v>
      </c>
      <c r="E2894" s="11">
        <v>2409</v>
      </c>
      <c r="F2894" s="11" t="s">
        <v>24</v>
      </c>
      <c r="G2894" s="13">
        <v>12684.53</v>
      </c>
      <c r="H2894" s="14">
        <f t="shared" si="315"/>
        <v>30557032.770000003</v>
      </c>
      <c r="I2894" s="14">
        <f>IF(F2894="GHS",H2894,H2894*Assumptions!$B$4)</f>
        <v>330015953.91600007</v>
      </c>
      <c r="J2894" s="15" t="str">
        <f>INDEX(Assumptions!$B$8:$B$12,MATCH(B2894,Assumptions!$A$8:$A$12,0))</f>
        <v>FIFO</v>
      </c>
      <c r="K2894" s="16">
        <f>G2894/(1-INDEX(Assumptions!$D$8:$D$12,MATCH(B2894,Assumptions!$A$8:$A$12,0)))</f>
        <v>15468.939024390244</v>
      </c>
      <c r="L2894" s="16">
        <f t="shared" si="316"/>
        <v>380.53590000000003</v>
      </c>
      <c r="M2894" s="16">
        <f t="shared" si="317"/>
        <v>773.44695121951224</v>
      </c>
      <c r="N2894" s="14">
        <f>E2894*(K2894-L2894-M2894)*IF(F2894="GHS",1,Assumptions!$B$4)</f>
        <v>372435077.74861753</v>
      </c>
      <c r="O2894" s="15">
        <f t="shared" ca="1" si="318"/>
        <v>241</v>
      </c>
      <c r="P2894" s="15" t="str">
        <f t="shared" ca="1" si="319"/>
        <v>181-365d</v>
      </c>
      <c r="Q2894" s="17">
        <f ca="1">IF(P2894="0-90d",0,IF(P2894="91-180d",INDEX(Assumptions!$F$8:$F$12,MATCH(B2894,Assumptions!$A$8:$A$12,0)),IF(P2894="181-365d",INDEX(Assumptions!$G$8:$G$12,MATCH(B2894,Assumptions!$A$8:$A$12,0)),INDEX(Assumptions!$H$8:$H$12,MATCH(B2894,Assumptions!$A$8:$A$12,0)))))</f>
        <v>0.15</v>
      </c>
      <c r="R2894" s="14">
        <f t="shared" ca="1" si="320"/>
        <v>49502393.087400012</v>
      </c>
      <c r="S2894" s="14">
        <f t="shared" ca="1" si="321"/>
        <v>280513560.82860005</v>
      </c>
      <c r="T2894" s="11" t="s">
        <v>25</v>
      </c>
      <c r="U2894" s="18" t="s">
        <v>26</v>
      </c>
    </row>
    <row r="2895" spans="1:21" ht="15" customHeight="1" x14ac:dyDescent="0.15">
      <c r="A2895" s="10" t="s">
        <v>2943</v>
      </c>
      <c r="B2895" s="11" t="s">
        <v>41</v>
      </c>
      <c r="C2895" s="11" t="s">
        <v>115</v>
      </c>
      <c r="D2895" s="12">
        <v>45816</v>
      </c>
      <c r="E2895" s="11">
        <v>3100</v>
      </c>
      <c r="F2895" s="11" t="s">
        <v>33</v>
      </c>
      <c r="G2895" s="13">
        <v>148.52000000000001</v>
      </c>
      <c r="H2895" s="14">
        <f t="shared" si="315"/>
        <v>460412.00000000006</v>
      </c>
      <c r="I2895" s="14">
        <f>IF(F2895="GHS",H2895,H2895*Assumptions!$B$4)</f>
        <v>460412.00000000006</v>
      </c>
      <c r="J2895" s="15" t="str">
        <f>INDEX(Assumptions!$B$8:$B$12,MATCH(B2895,Assumptions!$A$8:$A$12,0))</f>
        <v>Weighted Average</v>
      </c>
      <c r="K2895" s="16">
        <f>G2895/(1-INDEX(Assumptions!$D$8:$D$12,MATCH(B2895,Assumptions!$A$8:$A$12,0)))</f>
        <v>228.49230769230769</v>
      </c>
      <c r="L2895" s="16">
        <f t="shared" si="316"/>
        <v>4.4556000000000004</v>
      </c>
      <c r="M2895" s="16">
        <f t="shared" si="317"/>
        <v>11.424615384615386</v>
      </c>
      <c r="N2895" s="14">
        <f>E2895*(K2895-L2895-M2895)*IF(F2895="GHS",1,Assumptions!$B$4)</f>
        <v>659097.48615384614</v>
      </c>
      <c r="O2895" s="15">
        <f t="shared" ca="1" si="318"/>
        <v>470</v>
      </c>
      <c r="P2895" s="15" t="str">
        <f t="shared" ca="1" si="319"/>
        <v>365d+</v>
      </c>
      <c r="Q2895" s="17">
        <f ca="1">IF(P2895="0-90d",0,IF(P2895="91-180d",INDEX(Assumptions!$F$8:$F$12,MATCH(B2895,Assumptions!$A$8:$A$12,0)),IF(P2895="181-365d",INDEX(Assumptions!$G$8:$G$12,MATCH(B2895,Assumptions!$A$8:$A$12,0)),INDEX(Assumptions!$H$8:$H$12,MATCH(B2895,Assumptions!$A$8:$A$12,0)))))</f>
        <v>0.8</v>
      </c>
      <c r="R2895" s="14">
        <f t="shared" ca="1" si="320"/>
        <v>368329.60000000009</v>
      </c>
      <c r="S2895" s="14">
        <f t="shared" ca="1" si="321"/>
        <v>92082.399999999965</v>
      </c>
      <c r="T2895" s="11" t="s">
        <v>25</v>
      </c>
      <c r="U2895" s="18" t="s">
        <v>26</v>
      </c>
    </row>
    <row r="2896" spans="1:21" ht="15" customHeight="1" x14ac:dyDescent="0.15">
      <c r="A2896" s="10" t="s">
        <v>2944</v>
      </c>
      <c r="B2896" s="11" t="s">
        <v>31</v>
      </c>
      <c r="C2896" s="11" t="s">
        <v>32</v>
      </c>
      <c r="D2896" s="12">
        <v>46171</v>
      </c>
      <c r="E2896" s="11">
        <v>2281</v>
      </c>
      <c r="F2896" s="11" t="s">
        <v>33</v>
      </c>
      <c r="G2896" s="13">
        <v>3154.05</v>
      </c>
      <c r="H2896" s="14">
        <f t="shared" si="315"/>
        <v>7194388.0500000007</v>
      </c>
      <c r="I2896" s="14">
        <f>IF(F2896="GHS",H2896,H2896*Assumptions!$B$4)</f>
        <v>7194388.0500000007</v>
      </c>
      <c r="J2896" s="15" t="str">
        <f>INDEX(Assumptions!$B$8:$B$12,MATCH(B2896,Assumptions!$A$8:$A$12,0))</f>
        <v>Weighted Average</v>
      </c>
      <c r="K2896" s="16">
        <f>G2896/(1-INDEX(Assumptions!$D$8:$D$12,MATCH(B2896,Assumptions!$A$8:$A$12,0)))</f>
        <v>4380.625</v>
      </c>
      <c r="L2896" s="16">
        <f t="shared" si="316"/>
        <v>94.621499999999997</v>
      </c>
      <c r="M2896" s="16">
        <f t="shared" si="317"/>
        <v>219.03125</v>
      </c>
      <c r="N2896" s="14">
        <f>E2896*(K2896-L2896-M2896)*IF(F2896="GHS",1,Assumptions!$B$4)</f>
        <v>9276763.7022500001</v>
      </c>
      <c r="O2896" s="15">
        <f t="shared" ca="1" si="318"/>
        <v>115</v>
      </c>
      <c r="P2896" s="15" t="str">
        <f t="shared" ca="1" si="319"/>
        <v>91-180d</v>
      </c>
      <c r="Q2896" s="17">
        <f ca="1">IF(P2896="0-90d",0,IF(P2896="91-180d",INDEX(Assumptions!$F$8:$F$12,MATCH(B2896,Assumptions!$A$8:$A$12,0)),IF(P2896="181-365d",INDEX(Assumptions!$G$8:$G$12,MATCH(B2896,Assumptions!$A$8:$A$12,0)),INDEX(Assumptions!$H$8:$H$12,MATCH(B2896,Assumptions!$A$8:$A$12,0)))))</f>
        <v>0.05</v>
      </c>
      <c r="R2896" s="14">
        <f t="shared" ca="1" si="320"/>
        <v>359719.40250000008</v>
      </c>
      <c r="S2896" s="14">
        <f t="shared" ca="1" si="321"/>
        <v>6834668.6475000009</v>
      </c>
      <c r="T2896" s="11" t="s">
        <v>25</v>
      </c>
      <c r="U2896" s="18" t="s">
        <v>26</v>
      </c>
    </row>
    <row r="2897" spans="1:21" ht="15" customHeight="1" x14ac:dyDescent="0.15">
      <c r="A2897" s="10" t="s">
        <v>2945</v>
      </c>
      <c r="B2897" s="11" t="s">
        <v>46</v>
      </c>
      <c r="C2897" s="11" t="s">
        <v>47</v>
      </c>
      <c r="D2897" s="12">
        <v>46193</v>
      </c>
      <c r="E2897" s="11">
        <v>1174</v>
      </c>
      <c r="F2897" s="11" t="s">
        <v>33</v>
      </c>
      <c r="G2897" s="13">
        <v>685548.28</v>
      </c>
      <c r="H2897" s="14">
        <f t="shared" si="315"/>
        <v>804833680.72000003</v>
      </c>
      <c r="I2897" s="14">
        <f>IF(F2897="GHS",H2897,H2897*Assumptions!$B$4)</f>
        <v>804833680.72000003</v>
      </c>
      <c r="J2897" s="15" t="str">
        <f>INDEX(Assumptions!$B$8:$B$12,MATCH(B2897,Assumptions!$A$8:$A$12,0))</f>
        <v>Specific Identification</v>
      </c>
      <c r="K2897" s="16">
        <f>G2897/(1-INDEX(Assumptions!$D$8:$D$12,MATCH(B2897,Assumptions!$A$8:$A$12,0)))</f>
        <v>878908.05128205125</v>
      </c>
      <c r="L2897" s="16">
        <f t="shared" si="316"/>
        <v>20566.448400000001</v>
      </c>
      <c r="M2897" s="16">
        <f t="shared" si="317"/>
        <v>43945.402564102566</v>
      </c>
      <c r="N2897" s="14">
        <f>E2897*(K2897-L2897-M2897)*IF(F2897="GHS",1,Assumptions!$B$4)</f>
        <v>956101139.17327178</v>
      </c>
      <c r="O2897" s="15">
        <f t="shared" ca="1" si="318"/>
        <v>93</v>
      </c>
      <c r="P2897" s="15" t="str">
        <f t="shared" ca="1" si="319"/>
        <v>91-180d</v>
      </c>
      <c r="Q2897" s="17">
        <f ca="1">IF(P2897="0-90d",0,IF(P2897="91-180d",INDEX(Assumptions!$F$8:$F$12,MATCH(B2897,Assumptions!$A$8:$A$12,0)),IF(P2897="181-365d",INDEX(Assumptions!$G$8:$G$12,MATCH(B2897,Assumptions!$A$8:$A$12,0)),INDEX(Assumptions!$H$8:$H$12,MATCH(B2897,Assumptions!$A$8:$A$12,0)))))</f>
        <v>0</v>
      </c>
      <c r="R2897" s="14">
        <f t="shared" ca="1" si="320"/>
        <v>0</v>
      </c>
      <c r="S2897" s="14">
        <f t="shared" si="321"/>
        <v>0</v>
      </c>
      <c r="T2897" s="11" t="s">
        <v>39</v>
      </c>
      <c r="U2897" s="18" t="s">
        <v>26</v>
      </c>
    </row>
    <row r="2898" spans="1:21" ht="15" customHeight="1" x14ac:dyDescent="0.15">
      <c r="A2898" s="10" t="s">
        <v>2946</v>
      </c>
      <c r="B2898" s="11" t="s">
        <v>22</v>
      </c>
      <c r="C2898" s="11" t="s">
        <v>23</v>
      </c>
      <c r="D2898" s="12">
        <v>46086</v>
      </c>
      <c r="E2898" s="11">
        <v>3776</v>
      </c>
      <c r="F2898" s="11" t="s">
        <v>24</v>
      </c>
      <c r="G2898" s="13">
        <v>16476.61</v>
      </c>
      <c r="H2898" s="14">
        <f t="shared" si="315"/>
        <v>62215679.359999999</v>
      </c>
      <c r="I2898" s="14">
        <f>IF(F2898="GHS",H2898,H2898*Assumptions!$B$4)</f>
        <v>671929337.08800006</v>
      </c>
      <c r="J2898" s="15" t="str">
        <f>INDEX(Assumptions!$B$8:$B$12,MATCH(B2898,Assumptions!$A$8:$A$12,0))</f>
        <v>FIFO</v>
      </c>
      <c r="K2898" s="16">
        <f>G2898/(1-INDEX(Assumptions!$D$8:$D$12,MATCH(B2898,Assumptions!$A$8:$A$12,0)))</f>
        <v>20093.426829268294</v>
      </c>
      <c r="L2898" s="16">
        <f t="shared" si="316"/>
        <v>494.29829999999998</v>
      </c>
      <c r="M2898" s="16">
        <f t="shared" si="317"/>
        <v>1004.6713414634147</v>
      </c>
      <c r="N2898" s="14">
        <f>E2898*(K2898-L2898-M2898)*IF(F2898="GHS",1,Assumptions!$B$4)</f>
        <v>758296839.68443346</v>
      </c>
      <c r="O2898" s="15">
        <f t="shared" ca="1" si="318"/>
        <v>200</v>
      </c>
      <c r="P2898" s="15" t="str">
        <f t="shared" ca="1" si="319"/>
        <v>181-365d</v>
      </c>
      <c r="Q2898" s="17">
        <f ca="1">IF(P2898="0-90d",0,IF(P2898="91-180d",INDEX(Assumptions!$F$8:$F$12,MATCH(B2898,Assumptions!$A$8:$A$12,0)),IF(P2898="181-365d",INDEX(Assumptions!$G$8:$G$12,MATCH(B2898,Assumptions!$A$8:$A$12,0)),INDEX(Assumptions!$H$8:$H$12,MATCH(B2898,Assumptions!$A$8:$A$12,0)))))</f>
        <v>0.15</v>
      </c>
      <c r="R2898" s="14">
        <f t="shared" ca="1" si="320"/>
        <v>100789400.56320001</v>
      </c>
      <c r="S2898" s="14">
        <f t="shared" ca="1" si="321"/>
        <v>571139936.52480006</v>
      </c>
      <c r="T2898" s="11" t="s">
        <v>25</v>
      </c>
      <c r="U2898" s="18" t="s">
        <v>36</v>
      </c>
    </row>
    <row r="2899" spans="1:21" ht="15" customHeight="1" x14ac:dyDescent="0.15">
      <c r="A2899" s="10" t="s">
        <v>2947</v>
      </c>
      <c r="B2899" s="11" t="s">
        <v>46</v>
      </c>
      <c r="C2899" s="11" t="s">
        <v>52</v>
      </c>
      <c r="D2899" s="12">
        <v>46130</v>
      </c>
      <c r="E2899" s="11">
        <v>4293</v>
      </c>
      <c r="F2899" s="11" t="s">
        <v>33</v>
      </c>
      <c r="G2899" s="13">
        <v>637551.29</v>
      </c>
      <c r="H2899" s="14">
        <f t="shared" si="315"/>
        <v>2737007687.9700003</v>
      </c>
      <c r="I2899" s="14">
        <f>IF(F2899="GHS",H2899,H2899*Assumptions!$B$4)</f>
        <v>2737007687.9700003</v>
      </c>
      <c r="J2899" s="15" t="str">
        <f>INDEX(Assumptions!$B$8:$B$12,MATCH(B2899,Assumptions!$A$8:$A$12,0))</f>
        <v>Specific Identification</v>
      </c>
      <c r="K2899" s="16">
        <f>G2899/(1-INDEX(Assumptions!$D$8:$D$12,MATCH(B2899,Assumptions!$A$8:$A$12,0)))</f>
        <v>817373.44871794875</v>
      </c>
      <c r="L2899" s="16">
        <f t="shared" si="316"/>
        <v>19126.538700000001</v>
      </c>
      <c r="M2899" s="16">
        <f t="shared" si="317"/>
        <v>40868.672435897439</v>
      </c>
      <c r="N2899" s="14">
        <f>E2899*(K2899-L2899-M2899)*IF(F2899="GHS",1,Assumptions!$B$4)</f>
        <v>3251424773.9397464</v>
      </c>
      <c r="O2899" s="15">
        <f t="shared" ca="1" si="318"/>
        <v>156</v>
      </c>
      <c r="P2899" s="15" t="str">
        <f t="shared" ca="1" si="319"/>
        <v>91-180d</v>
      </c>
      <c r="Q2899" s="17">
        <f ca="1">IF(P2899="0-90d",0,IF(P2899="91-180d",INDEX(Assumptions!$F$8:$F$12,MATCH(B2899,Assumptions!$A$8:$A$12,0)),IF(P2899="181-365d",INDEX(Assumptions!$G$8:$G$12,MATCH(B2899,Assumptions!$A$8:$A$12,0)),INDEX(Assumptions!$H$8:$H$12,MATCH(B2899,Assumptions!$A$8:$A$12,0)))))</f>
        <v>0</v>
      </c>
      <c r="R2899" s="14">
        <f t="shared" ca="1" si="320"/>
        <v>0</v>
      </c>
      <c r="S2899" s="14">
        <f t="shared" ca="1" si="321"/>
        <v>2737007687.9700003</v>
      </c>
      <c r="T2899" s="11" t="s">
        <v>25</v>
      </c>
      <c r="U2899" s="18" t="s">
        <v>26</v>
      </c>
    </row>
    <row r="2900" spans="1:21" ht="15" customHeight="1" x14ac:dyDescent="0.15">
      <c r="A2900" s="10" t="s">
        <v>2948</v>
      </c>
      <c r="B2900" s="11" t="s">
        <v>41</v>
      </c>
      <c r="C2900" s="11" t="s">
        <v>115</v>
      </c>
      <c r="D2900" s="12">
        <v>46120</v>
      </c>
      <c r="E2900" s="11">
        <v>2200</v>
      </c>
      <c r="F2900" s="11" t="s">
        <v>33</v>
      </c>
      <c r="G2900" s="13">
        <v>558.1</v>
      </c>
      <c r="H2900" s="14">
        <f t="shared" si="315"/>
        <v>1227820</v>
      </c>
      <c r="I2900" s="14">
        <f>IF(F2900="GHS",H2900,H2900*Assumptions!$B$4)</f>
        <v>1227820</v>
      </c>
      <c r="J2900" s="15" t="str">
        <f>INDEX(Assumptions!$B$8:$B$12,MATCH(B2900,Assumptions!$A$8:$A$12,0))</f>
        <v>Weighted Average</v>
      </c>
      <c r="K2900" s="16">
        <f>G2900/(1-INDEX(Assumptions!$D$8:$D$12,MATCH(B2900,Assumptions!$A$8:$A$12,0)))</f>
        <v>858.61538461538464</v>
      </c>
      <c r="L2900" s="16">
        <f t="shared" si="316"/>
        <v>16.742999999999999</v>
      </c>
      <c r="M2900" s="16">
        <f t="shared" si="317"/>
        <v>42.930769230769236</v>
      </c>
      <c r="N2900" s="14">
        <f>E2900*(K2900-L2900-M2900)*IF(F2900="GHS",1,Assumptions!$B$4)</f>
        <v>1757671.5538461539</v>
      </c>
      <c r="O2900" s="15">
        <f t="shared" ca="1" si="318"/>
        <v>166</v>
      </c>
      <c r="P2900" s="15" t="str">
        <f t="shared" ca="1" si="319"/>
        <v>91-180d</v>
      </c>
      <c r="Q2900" s="17">
        <f ca="1">IF(P2900="0-90d",0,IF(P2900="91-180d",INDEX(Assumptions!$F$8:$F$12,MATCH(B2900,Assumptions!$A$8:$A$12,0)),IF(P2900="181-365d",INDEX(Assumptions!$G$8:$G$12,MATCH(B2900,Assumptions!$A$8:$A$12,0)),INDEX(Assumptions!$H$8:$H$12,MATCH(B2900,Assumptions!$A$8:$A$12,0)))))</f>
        <v>0.1</v>
      </c>
      <c r="R2900" s="14">
        <f t="shared" ca="1" si="320"/>
        <v>122782</v>
      </c>
      <c r="S2900" s="14">
        <f t="shared" ca="1" si="321"/>
        <v>1105038</v>
      </c>
      <c r="T2900" s="11" t="s">
        <v>25</v>
      </c>
      <c r="U2900" s="18" t="s">
        <v>26</v>
      </c>
    </row>
    <row r="2901" spans="1:21" ht="15" customHeight="1" x14ac:dyDescent="0.15">
      <c r="A2901" s="10" t="s">
        <v>2949</v>
      </c>
      <c r="B2901" s="11" t="s">
        <v>22</v>
      </c>
      <c r="C2901" s="11" t="s">
        <v>81</v>
      </c>
      <c r="D2901" s="12">
        <v>46081</v>
      </c>
      <c r="E2901" s="11">
        <v>1695</v>
      </c>
      <c r="F2901" s="11" t="s">
        <v>24</v>
      </c>
      <c r="G2901" s="13">
        <v>11383.82</v>
      </c>
      <c r="H2901" s="14">
        <f t="shared" si="315"/>
        <v>19295574.899999999</v>
      </c>
      <c r="I2901" s="14">
        <f>IF(F2901="GHS",H2901,H2901*Assumptions!$B$4)</f>
        <v>208392208.91999999</v>
      </c>
      <c r="J2901" s="15" t="str">
        <f>INDEX(Assumptions!$B$8:$B$12,MATCH(B2901,Assumptions!$A$8:$A$12,0))</f>
        <v>FIFO</v>
      </c>
      <c r="K2901" s="16">
        <f>G2901/(1-INDEX(Assumptions!$D$8:$D$12,MATCH(B2901,Assumptions!$A$8:$A$12,0)))</f>
        <v>13882.707317073169</v>
      </c>
      <c r="L2901" s="16">
        <f t="shared" si="316"/>
        <v>341.51459999999997</v>
      </c>
      <c r="M2901" s="16">
        <f t="shared" si="317"/>
        <v>694.13536585365853</v>
      </c>
      <c r="N2901" s="14">
        <f>E2901*(K2901-L2901-M2901)*IF(F2901="GHS",1,Assumptions!$B$4)</f>
        <v>235178231.87142435</v>
      </c>
      <c r="O2901" s="15">
        <f t="shared" ca="1" si="318"/>
        <v>205</v>
      </c>
      <c r="P2901" s="15" t="str">
        <f t="shared" ca="1" si="319"/>
        <v>181-365d</v>
      </c>
      <c r="Q2901" s="17">
        <f ca="1">IF(P2901="0-90d",0,IF(P2901="91-180d",INDEX(Assumptions!$F$8:$F$12,MATCH(B2901,Assumptions!$A$8:$A$12,0)),IF(P2901="181-365d",INDEX(Assumptions!$G$8:$G$12,MATCH(B2901,Assumptions!$A$8:$A$12,0)),INDEX(Assumptions!$H$8:$H$12,MATCH(B2901,Assumptions!$A$8:$A$12,0)))))</f>
        <v>0.15</v>
      </c>
      <c r="R2901" s="14">
        <f t="shared" ca="1" si="320"/>
        <v>31258831.337999996</v>
      </c>
      <c r="S2901" s="14">
        <f t="shared" ca="1" si="321"/>
        <v>177133377.58199999</v>
      </c>
      <c r="T2901" s="11" t="s">
        <v>25</v>
      </c>
      <c r="U2901" s="18" t="s">
        <v>26</v>
      </c>
    </row>
    <row r="2902" spans="1:21" ht="15" customHeight="1" x14ac:dyDescent="0.15">
      <c r="A2902" s="10" t="s">
        <v>2950</v>
      </c>
      <c r="B2902" s="11" t="s">
        <v>22</v>
      </c>
      <c r="C2902" s="11" t="s">
        <v>81</v>
      </c>
      <c r="D2902" s="12">
        <v>46100</v>
      </c>
      <c r="E2902" s="11">
        <v>3925</v>
      </c>
      <c r="F2902" s="11" t="s">
        <v>24</v>
      </c>
      <c r="G2902" s="13">
        <v>51132.27</v>
      </c>
      <c r="H2902" s="14">
        <f t="shared" si="315"/>
        <v>200694159.75</v>
      </c>
      <c r="I2902" s="14">
        <f>IF(F2902="GHS",H2902,H2902*Assumptions!$B$4)</f>
        <v>2167496925.3000002</v>
      </c>
      <c r="J2902" s="15" t="str">
        <f>INDEX(Assumptions!$B$8:$B$12,MATCH(B2902,Assumptions!$A$8:$A$12,0))</f>
        <v>FIFO</v>
      </c>
      <c r="K2902" s="16">
        <f>G2902/(1-INDEX(Assumptions!$D$8:$D$12,MATCH(B2902,Assumptions!$A$8:$A$12,0)))</f>
        <v>62356.426829268283</v>
      </c>
      <c r="L2902" s="16">
        <f t="shared" si="316"/>
        <v>1533.9680999999998</v>
      </c>
      <c r="M2902" s="16">
        <f t="shared" si="317"/>
        <v>3117.8213414634142</v>
      </c>
      <c r="N2902" s="14">
        <f>E2902*(K2902-L2902-M2902)*IF(F2902="GHS",1,Assumptions!$B$4)</f>
        <v>2446099578.8690486</v>
      </c>
      <c r="O2902" s="15">
        <f t="shared" ca="1" si="318"/>
        <v>186</v>
      </c>
      <c r="P2902" s="15" t="str">
        <f t="shared" ca="1" si="319"/>
        <v>181-365d</v>
      </c>
      <c r="Q2902" s="17">
        <f ca="1">IF(P2902="0-90d",0,IF(P2902="91-180d",INDEX(Assumptions!$F$8:$F$12,MATCH(B2902,Assumptions!$A$8:$A$12,0)),IF(P2902="181-365d",INDEX(Assumptions!$G$8:$G$12,MATCH(B2902,Assumptions!$A$8:$A$12,0)),INDEX(Assumptions!$H$8:$H$12,MATCH(B2902,Assumptions!$A$8:$A$12,0)))))</f>
        <v>0.15</v>
      </c>
      <c r="R2902" s="14">
        <f t="shared" ca="1" si="320"/>
        <v>325124538.79500002</v>
      </c>
      <c r="S2902" s="14">
        <f t="shared" ca="1" si="321"/>
        <v>1842372386.5050001</v>
      </c>
      <c r="T2902" s="11" t="s">
        <v>25</v>
      </c>
      <c r="U2902" s="18" t="s">
        <v>26</v>
      </c>
    </row>
    <row r="2903" spans="1:21" ht="15" customHeight="1" x14ac:dyDescent="0.15">
      <c r="A2903" s="10" t="s">
        <v>2951</v>
      </c>
      <c r="B2903" s="11" t="s">
        <v>41</v>
      </c>
      <c r="C2903" s="11" t="s">
        <v>49</v>
      </c>
      <c r="D2903" s="12">
        <v>45777</v>
      </c>
      <c r="E2903" s="11">
        <v>1683</v>
      </c>
      <c r="F2903" s="11" t="s">
        <v>33</v>
      </c>
      <c r="G2903" s="13">
        <v>256.33999999999997</v>
      </c>
      <c r="H2903" s="14">
        <f t="shared" si="315"/>
        <v>431420.22</v>
      </c>
      <c r="I2903" s="14">
        <f>IF(F2903="GHS",H2903,H2903*Assumptions!$B$4)</f>
        <v>431420.22</v>
      </c>
      <c r="J2903" s="15" t="str">
        <f>INDEX(Assumptions!$B$8:$B$12,MATCH(B2903,Assumptions!$A$8:$A$12,0))</f>
        <v>Weighted Average</v>
      </c>
      <c r="K2903" s="16">
        <f>G2903/(1-INDEX(Assumptions!$D$8:$D$12,MATCH(B2903,Assumptions!$A$8:$A$12,0)))</f>
        <v>394.36923076923074</v>
      </c>
      <c r="L2903" s="16">
        <f t="shared" si="316"/>
        <v>7.690199999999999</v>
      </c>
      <c r="M2903" s="16">
        <f t="shared" si="317"/>
        <v>19.71846153846154</v>
      </c>
      <c r="N2903" s="14">
        <f>E2903*(K2903-L2903-M2903)*IF(F2903="GHS",1,Assumptions!$B$4)</f>
        <v>617594.63801538455</v>
      </c>
      <c r="O2903" s="15">
        <f t="shared" ca="1" si="318"/>
        <v>509</v>
      </c>
      <c r="P2903" s="15" t="str">
        <f t="shared" ca="1" si="319"/>
        <v>365d+</v>
      </c>
      <c r="Q2903" s="17">
        <f ca="1">IF(P2903="0-90d",0,IF(P2903="91-180d",INDEX(Assumptions!$F$8:$F$12,MATCH(B2903,Assumptions!$A$8:$A$12,0)),IF(P2903="181-365d",INDEX(Assumptions!$G$8:$G$12,MATCH(B2903,Assumptions!$A$8:$A$12,0)),INDEX(Assumptions!$H$8:$H$12,MATCH(B2903,Assumptions!$A$8:$A$12,0)))))</f>
        <v>0.8</v>
      </c>
      <c r="R2903" s="14">
        <f t="shared" ca="1" si="320"/>
        <v>345136.17599999998</v>
      </c>
      <c r="S2903" s="14">
        <f t="shared" ca="1" si="321"/>
        <v>86284.043999999994</v>
      </c>
      <c r="T2903" s="11" t="s">
        <v>25</v>
      </c>
      <c r="U2903" s="18" t="s">
        <v>36</v>
      </c>
    </row>
    <row r="2904" spans="1:21" ht="15" customHeight="1" x14ac:dyDescent="0.15">
      <c r="A2904" s="10" t="s">
        <v>2952</v>
      </c>
      <c r="B2904" s="11" t="s">
        <v>28</v>
      </c>
      <c r="C2904" s="11" t="s">
        <v>35</v>
      </c>
      <c r="D2904" s="12">
        <v>46210</v>
      </c>
      <c r="E2904" s="11">
        <v>2572</v>
      </c>
      <c r="F2904" s="11" t="s">
        <v>24</v>
      </c>
      <c r="G2904" s="13">
        <v>8693.61</v>
      </c>
      <c r="H2904" s="14">
        <f t="shared" si="315"/>
        <v>22359964.920000002</v>
      </c>
      <c r="I2904" s="14">
        <f>IF(F2904="GHS",H2904,H2904*Assumptions!$B$4)</f>
        <v>241487621.13600004</v>
      </c>
      <c r="J2904" s="15" t="str">
        <f>INDEX(Assumptions!$B$8:$B$12,MATCH(B2904,Assumptions!$A$8:$A$12,0))</f>
        <v>Fair Value Less Costs to Sell</v>
      </c>
      <c r="K2904" s="16">
        <f>G2904/(1-INDEX(Assumptions!$D$8:$D$12,MATCH(B2904,Assumptions!$A$8:$A$12,0)))</f>
        <v>9879.1022727272739</v>
      </c>
      <c r="L2904" s="16">
        <f t="shared" si="316"/>
        <v>260.80830000000003</v>
      </c>
      <c r="M2904" s="16">
        <f t="shared" si="317"/>
        <v>493.95511363636371</v>
      </c>
      <c r="N2904" s="14">
        <f>E2904*(K2904-L2904-M2904)*IF(F2904="GHS",1,Assumptions!$B$4)</f>
        <v>253452235.09228364</v>
      </c>
      <c r="O2904" s="15">
        <f t="shared" ca="1" si="318"/>
        <v>76</v>
      </c>
      <c r="P2904" s="15" t="str">
        <f t="shared" ca="1" si="319"/>
        <v>0-90d</v>
      </c>
      <c r="Q2904" s="17">
        <f ca="1">IF(P2904="0-90d",0,IF(P2904="91-180d",INDEX(Assumptions!$F$8:$F$12,MATCH(B2904,Assumptions!$A$8:$A$12,0)),IF(P2904="181-365d",INDEX(Assumptions!$G$8:$G$12,MATCH(B2904,Assumptions!$A$8:$A$12,0)),INDEX(Assumptions!$H$8:$H$12,MATCH(B2904,Assumptions!$A$8:$A$12,0)))))</f>
        <v>0</v>
      </c>
      <c r="R2904" s="14">
        <f t="shared" ca="1" si="320"/>
        <v>0</v>
      </c>
      <c r="S2904" s="14">
        <f t="shared" ca="1" si="321"/>
        <v>241487621.13600004</v>
      </c>
      <c r="T2904" s="11" t="s">
        <v>25</v>
      </c>
      <c r="U2904" s="18" t="s">
        <v>26</v>
      </c>
    </row>
    <row r="2905" spans="1:21" ht="15" customHeight="1" x14ac:dyDescent="0.15">
      <c r="A2905" s="10" t="s">
        <v>2953</v>
      </c>
      <c r="B2905" s="11" t="s">
        <v>22</v>
      </c>
      <c r="C2905" s="11" t="s">
        <v>81</v>
      </c>
      <c r="D2905" s="12">
        <v>45965</v>
      </c>
      <c r="E2905" s="11">
        <v>308</v>
      </c>
      <c r="F2905" s="11" t="s">
        <v>24</v>
      </c>
      <c r="G2905" s="13">
        <v>31877.439999999999</v>
      </c>
      <c r="H2905" s="14">
        <f t="shared" si="315"/>
        <v>9818251.5199999996</v>
      </c>
      <c r="I2905" s="14">
        <f>IF(F2905="GHS",H2905,H2905*Assumptions!$B$4)</f>
        <v>106037116.41600001</v>
      </c>
      <c r="J2905" s="15" t="str">
        <f>INDEX(Assumptions!$B$8:$B$12,MATCH(B2905,Assumptions!$A$8:$A$12,0))</f>
        <v>FIFO</v>
      </c>
      <c r="K2905" s="16">
        <f>G2905/(1-INDEX(Assumptions!$D$8:$D$12,MATCH(B2905,Assumptions!$A$8:$A$12,0)))</f>
        <v>38874.92682926829</v>
      </c>
      <c r="L2905" s="16">
        <f t="shared" si="316"/>
        <v>956.32319999999993</v>
      </c>
      <c r="M2905" s="16">
        <f t="shared" si="317"/>
        <v>1943.7463414634146</v>
      </c>
      <c r="N2905" s="14">
        <f>E2905*(K2905-L2905-M2905)*IF(F2905="GHS",1,Assumptions!$B$4)</f>
        <v>119666765.28215416</v>
      </c>
      <c r="O2905" s="15">
        <f t="shared" ca="1" si="318"/>
        <v>321</v>
      </c>
      <c r="P2905" s="15" t="str">
        <f t="shared" ca="1" si="319"/>
        <v>181-365d</v>
      </c>
      <c r="Q2905" s="17">
        <f ca="1">IF(P2905="0-90d",0,IF(P2905="91-180d",INDEX(Assumptions!$F$8:$F$12,MATCH(B2905,Assumptions!$A$8:$A$12,0)),IF(P2905="181-365d",INDEX(Assumptions!$G$8:$G$12,MATCH(B2905,Assumptions!$A$8:$A$12,0)),INDEX(Assumptions!$H$8:$H$12,MATCH(B2905,Assumptions!$A$8:$A$12,0)))))</f>
        <v>0.15</v>
      </c>
      <c r="R2905" s="14">
        <f t="shared" ca="1" si="320"/>
        <v>15905567.462400001</v>
      </c>
      <c r="S2905" s="14">
        <f t="shared" ca="1" si="321"/>
        <v>90131548.953600004</v>
      </c>
      <c r="T2905" s="11" t="s">
        <v>25</v>
      </c>
      <c r="U2905" s="18" t="s">
        <v>26</v>
      </c>
    </row>
    <row r="2906" spans="1:21" ht="15" customHeight="1" x14ac:dyDescent="0.15">
      <c r="A2906" s="10" t="s">
        <v>2954</v>
      </c>
      <c r="B2906" s="11" t="s">
        <v>22</v>
      </c>
      <c r="C2906" s="11" t="s">
        <v>81</v>
      </c>
      <c r="D2906" s="12">
        <v>45782</v>
      </c>
      <c r="E2906" s="11">
        <v>4902</v>
      </c>
      <c r="F2906" s="11" t="s">
        <v>24</v>
      </c>
      <c r="G2906" s="13">
        <v>9565.49</v>
      </c>
      <c r="H2906" s="14">
        <f t="shared" si="315"/>
        <v>46890031.979999997</v>
      </c>
      <c r="I2906" s="14">
        <f>IF(F2906="GHS",H2906,H2906*Assumptions!$B$4)</f>
        <v>506412345.384</v>
      </c>
      <c r="J2906" s="15" t="str">
        <f>INDEX(Assumptions!$B$8:$B$12,MATCH(B2906,Assumptions!$A$8:$A$12,0))</f>
        <v>FIFO</v>
      </c>
      <c r="K2906" s="16">
        <f>G2906/(1-INDEX(Assumptions!$D$8:$D$12,MATCH(B2906,Assumptions!$A$8:$A$12,0)))</f>
        <v>11665.231707317073</v>
      </c>
      <c r="L2906" s="16">
        <f t="shared" si="316"/>
        <v>286.96469999999999</v>
      </c>
      <c r="M2906" s="16">
        <f t="shared" si="317"/>
        <v>583.26158536585365</v>
      </c>
      <c r="N2906" s="14">
        <f>E2906*(K2906-L2906-M2906)*IF(F2906="GHS",1,Assumptions!$B$4)</f>
        <v>571504859.04677272</v>
      </c>
      <c r="O2906" s="15">
        <f t="shared" ca="1" si="318"/>
        <v>504</v>
      </c>
      <c r="P2906" s="15" t="str">
        <f t="shared" ca="1" si="319"/>
        <v>365d+</v>
      </c>
      <c r="Q2906" s="17">
        <f ca="1">IF(P2906="0-90d",0,IF(P2906="91-180d",INDEX(Assumptions!$F$8:$F$12,MATCH(B2906,Assumptions!$A$8:$A$12,0)),IF(P2906="181-365d",INDEX(Assumptions!$G$8:$G$12,MATCH(B2906,Assumptions!$A$8:$A$12,0)),INDEX(Assumptions!$H$8:$H$12,MATCH(B2906,Assumptions!$A$8:$A$12,0)))))</f>
        <v>0.5</v>
      </c>
      <c r="R2906" s="14">
        <f t="shared" ca="1" si="320"/>
        <v>253206172.692</v>
      </c>
      <c r="S2906" s="14">
        <f t="shared" ca="1" si="321"/>
        <v>253206172.692</v>
      </c>
      <c r="T2906" s="11" t="s">
        <v>25</v>
      </c>
      <c r="U2906" s="18" t="s">
        <v>26</v>
      </c>
    </row>
    <row r="2907" spans="1:21" ht="15" customHeight="1" x14ac:dyDescent="0.15">
      <c r="A2907" s="10" t="s">
        <v>2955</v>
      </c>
      <c r="B2907" s="11" t="s">
        <v>28</v>
      </c>
      <c r="C2907" s="11" t="s">
        <v>55</v>
      </c>
      <c r="D2907" s="12">
        <v>46150</v>
      </c>
      <c r="E2907" s="11">
        <v>3908</v>
      </c>
      <c r="F2907" s="11" t="s">
        <v>24</v>
      </c>
      <c r="G2907" s="13">
        <v>9392.82</v>
      </c>
      <c r="H2907" s="14">
        <f t="shared" si="315"/>
        <v>36707140.560000002</v>
      </c>
      <c r="I2907" s="14">
        <f>IF(F2907="GHS",H2907,H2907*Assumptions!$B$4)</f>
        <v>396437118.04800004</v>
      </c>
      <c r="J2907" s="15" t="str">
        <f>INDEX(Assumptions!$B$8:$B$12,MATCH(B2907,Assumptions!$A$8:$A$12,0))</f>
        <v>Fair Value Less Costs to Sell</v>
      </c>
      <c r="K2907" s="16">
        <f>G2907/(1-INDEX(Assumptions!$D$8:$D$12,MATCH(B2907,Assumptions!$A$8:$A$12,0)))</f>
        <v>10673.65909090909</v>
      </c>
      <c r="L2907" s="16">
        <f t="shared" si="316"/>
        <v>281.78459999999995</v>
      </c>
      <c r="M2907" s="16">
        <f t="shared" si="317"/>
        <v>533.68295454545455</v>
      </c>
      <c r="N2907" s="14">
        <f>E2907*(K2907-L2907-M2907)*IF(F2907="GHS",1,Assumptions!$B$4)</f>
        <v>416078775.26037812</v>
      </c>
      <c r="O2907" s="15">
        <f t="shared" ca="1" si="318"/>
        <v>136</v>
      </c>
      <c r="P2907" s="15" t="str">
        <f t="shared" ca="1" si="319"/>
        <v>91-180d</v>
      </c>
      <c r="Q2907" s="17">
        <f ca="1">IF(P2907="0-90d",0,IF(P2907="91-180d",INDEX(Assumptions!$F$8:$F$12,MATCH(B2907,Assumptions!$A$8:$A$12,0)),IF(P2907="181-365d",INDEX(Assumptions!$G$8:$G$12,MATCH(B2907,Assumptions!$A$8:$A$12,0)),INDEX(Assumptions!$H$8:$H$12,MATCH(B2907,Assumptions!$A$8:$A$12,0)))))</f>
        <v>0.02</v>
      </c>
      <c r="R2907" s="14">
        <f t="shared" ca="1" si="320"/>
        <v>7928742.3609600011</v>
      </c>
      <c r="S2907" s="14">
        <f t="shared" ca="1" si="321"/>
        <v>388508375.68704003</v>
      </c>
      <c r="T2907" s="11" t="s">
        <v>25</v>
      </c>
      <c r="U2907" s="18" t="s">
        <v>26</v>
      </c>
    </row>
    <row r="2908" spans="1:21" ht="15" customHeight="1" x14ac:dyDescent="0.15">
      <c r="A2908" s="10" t="s">
        <v>2956</v>
      </c>
      <c r="B2908" s="11" t="s">
        <v>31</v>
      </c>
      <c r="C2908" s="11" t="s">
        <v>63</v>
      </c>
      <c r="D2908" s="12">
        <v>46076</v>
      </c>
      <c r="E2908" s="11">
        <v>261</v>
      </c>
      <c r="F2908" s="11" t="s">
        <v>33</v>
      </c>
      <c r="G2908" s="13">
        <v>2138.4</v>
      </c>
      <c r="H2908" s="14">
        <f t="shared" si="315"/>
        <v>558122.4</v>
      </c>
      <c r="I2908" s="14">
        <f>IF(F2908="GHS",H2908,H2908*Assumptions!$B$4)</f>
        <v>558122.4</v>
      </c>
      <c r="J2908" s="15" t="str">
        <f>INDEX(Assumptions!$B$8:$B$12,MATCH(B2908,Assumptions!$A$8:$A$12,0))</f>
        <v>Weighted Average</v>
      </c>
      <c r="K2908" s="16">
        <f>G2908/(1-INDEX(Assumptions!$D$8:$D$12,MATCH(B2908,Assumptions!$A$8:$A$12,0)))</f>
        <v>2970.0000000000005</v>
      </c>
      <c r="L2908" s="16">
        <f t="shared" si="316"/>
        <v>64.152000000000001</v>
      </c>
      <c r="M2908" s="16">
        <f t="shared" si="317"/>
        <v>148.50000000000003</v>
      </c>
      <c r="N2908" s="14">
        <f>E2908*(K2908-L2908-M2908)*IF(F2908="GHS",1,Assumptions!$B$4)</f>
        <v>719667.8280000001</v>
      </c>
      <c r="O2908" s="15">
        <f t="shared" ca="1" si="318"/>
        <v>210</v>
      </c>
      <c r="P2908" s="15" t="str">
        <f t="shared" ca="1" si="319"/>
        <v>181-365d</v>
      </c>
      <c r="Q2908" s="17">
        <f ca="1">IF(P2908="0-90d",0,IF(P2908="91-180d",INDEX(Assumptions!$F$8:$F$12,MATCH(B2908,Assumptions!$A$8:$A$12,0)),IF(P2908="181-365d",INDEX(Assumptions!$G$8:$G$12,MATCH(B2908,Assumptions!$A$8:$A$12,0)),INDEX(Assumptions!$H$8:$H$12,MATCH(B2908,Assumptions!$A$8:$A$12,0)))))</f>
        <v>0.2</v>
      </c>
      <c r="R2908" s="14">
        <f t="shared" ca="1" si="320"/>
        <v>111624.48000000001</v>
      </c>
      <c r="S2908" s="14">
        <f t="shared" ca="1" si="321"/>
        <v>446497.92000000004</v>
      </c>
      <c r="T2908" s="11" t="s">
        <v>25</v>
      </c>
      <c r="U2908" s="18" t="s">
        <v>26</v>
      </c>
    </row>
    <row r="2909" spans="1:21" ht="15" customHeight="1" x14ac:dyDescent="0.15">
      <c r="A2909" s="10" t="s">
        <v>2957</v>
      </c>
      <c r="B2909" s="11" t="s">
        <v>28</v>
      </c>
      <c r="C2909" s="11" t="s">
        <v>29</v>
      </c>
      <c r="D2909" s="12">
        <v>46185</v>
      </c>
      <c r="E2909" s="11">
        <v>4004</v>
      </c>
      <c r="F2909" s="11" t="s">
        <v>24</v>
      </c>
      <c r="G2909" s="13">
        <v>8882.4500000000007</v>
      </c>
      <c r="H2909" s="14">
        <f t="shared" si="315"/>
        <v>35565329.800000004</v>
      </c>
      <c r="I2909" s="14">
        <f>IF(F2909="GHS",H2909,H2909*Assumptions!$B$4)</f>
        <v>384105561.84000009</v>
      </c>
      <c r="J2909" s="15" t="str">
        <f>INDEX(Assumptions!$B$8:$B$12,MATCH(B2909,Assumptions!$A$8:$A$12,0))</f>
        <v>Fair Value Less Costs to Sell</v>
      </c>
      <c r="K2909" s="16">
        <f>G2909/(1-INDEX(Assumptions!$D$8:$D$12,MATCH(B2909,Assumptions!$A$8:$A$12,0)))</f>
        <v>10093.693181818182</v>
      </c>
      <c r="L2909" s="16">
        <f t="shared" si="316"/>
        <v>266.4735</v>
      </c>
      <c r="M2909" s="16">
        <f t="shared" si="317"/>
        <v>504.68465909090912</v>
      </c>
      <c r="N2909" s="14">
        <f>E2909*(K2909-L2909-M2909)*IF(F2909="GHS",1,Assumptions!$B$4)</f>
        <v>403136246.49480003</v>
      </c>
      <c r="O2909" s="15">
        <f t="shared" ca="1" si="318"/>
        <v>101</v>
      </c>
      <c r="P2909" s="15" t="str">
        <f t="shared" ca="1" si="319"/>
        <v>91-180d</v>
      </c>
      <c r="Q2909" s="17">
        <f ca="1">IF(P2909="0-90d",0,IF(P2909="91-180d",INDEX(Assumptions!$F$8:$F$12,MATCH(B2909,Assumptions!$A$8:$A$12,0)),IF(P2909="181-365d",INDEX(Assumptions!$G$8:$G$12,MATCH(B2909,Assumptions!$A$8:$A$12,0)),INDEX(Assumptions!$H$8:$H$12,MATCH(B2909,Assumptions!$A$8:$A$12,0)))))</f>
        <v>0.02</v>
      </c>
      <c r="R2909" s="14">
        <f t="shared" ca="1" si="320"/>
        <v>7682111.2368000019</v>
      </c>
      <c r="S2909" s="14">
        <f t="shared" ca="1" si="321"/>
        <v>376423450.60320008</v>
      </c>
      <c r="T2909" s="11" t="s">
        <v>25</v>
      </c>
      <c r="U2909" s="18" t="s">
        <v>26</v>
      </c>
    </row>
    <row r="2910" spans="1:21" ht="15" customHeight="1" x14ac:dyDescent="0.15">
      <c r="A2910" s="10" t="s">
        <v>2958</v>
      </c>
      <c r="B2910" s="11" t="s">
        <v>31</v>
      </c>
      <c r="C2910" s="11" t="s">
        <v>32</v>
      </c>
      <c r="D2910" s="12">
        <v>45999</v>
      </c>
      <c r="E2910" s="11">
        <v>50</v>
      </c>
      <c r="F2910" s="11" t="s">
        <v>33</v>
      </c>
      <c r="G2910" s="13">
        <v>2291.64</v>
      </c>
      <c r="H2910" s="14">
        <f t="shared" si="315"/>
        <v>114582</v>
      </c>
      <c r="I2910" s="14">
        <f>IF(F2910="GHS",H2910,H2910*Assumptions!$B$4)</f>
        <v>114582</v>
      </c>
      <c r="J2910" s="15" t="str">
        <f>INDEX(Assumptions!$B$8:$B$12,MATCH(B2910,Assumptions!$A$8:$A$12,0))</f>
        <v>Weighted Average</v>
      </c>
      <c r="K2910" s="16">
        <f>G2910/(1-INDEX(Assumptions!$D$8:$D$12,MATCH(B2910,Assumptions!$A$8:$A$12,0)))</f>
        <v>3182.8333333333335</v>
      </c>
      <c r="L2910" s="16">
        <f t="shared" si="316"/>
        <v>68.749199999999988</v>
      </c>
      <c r="M2910" s="16">
        <f t="shared" si="317"/>
        <v>159.14166666666668</v>
      </c>
      <c r="N2910" s="14">
        <f>E2910*(K2910-L2910-M2910)*IF(F2910="GHS",1,Assumptions!$B$4)</f>
        <v>147747.12333333332</v>
      </c>
      <c r="O2910" s="15">
        <f t="shared" ca="1" si="318"/>
        <v>287</v>
      </c>
      <c r="P2910" s="15" t="str">
        <f t="shared" ca="1" si="319"/>
        <v>181-365d</v>
      </c>
      <c r="Q2910" s="17">
        <f ca="1">IF(P2910="0-90d",0,IF(P2910="91-180d",INDEX(Assumptions!$F$8:$F$12,MATCH(B2910,Assumptions!$A$8:$A$12,0)),IF(P2910="181-365d",INDEX(Assumptions!$G$8:$G$12,MATCH(B2910,Assumptions!$A$8:$A$12,0)),INDEX(Assumptions!$H$8:$H$12,MATCH(B2910,Assumptions!$A$8:$A$12,0)))))</f>
        <v>0.2</v>
      </c>
      <c r="R2910" s="14">
        <f t="shared" ca="1" si="320"/>
        <v>22916.400000000001</v>
      </c>
      <c r="S2910" s="14">
        <f t="shared" ca="1" si="321"/>
        <v>91665.600000000006</v>
      </c>
      <c r="T2910" s="11" t="s">
        <v>25</v>
      </c>
      <c r="U2910" s="18" t="s">
        <v>26</v>
      </c>
    </row>
    <row r="2911" spans="1:21" ht="15" customHeight="1" x14ac:dyDescent="0.15">
      <c r="A2911" s="10" t="s">
        <v>2959</v>
      </c>
      <c r="B2911" s="11" t="s">
        <v>31</v>
      </c>
      <c r="C2911" s="11" t="s">
        <v>63</v>
      </c>
      <c r="D2911" s="12">
        <v>45854</v>
      </c>
      <c r="E2911" s="11">
        <v>1997</v>
      </c>
      <c r="F2911" s="11" t="s">
        <v>33</v>
      </c>
      <c r="G2911" s="13">
        <v>1558.5</v>
      </c>
      <c r="H2911" s="14">
        <f t="shared" si="315"/>
        <v>3112324.5</v>
      </c>
      <c r="I2911" s="14">
        <f>IF(F2911="GHS",H2911,H2911*Assumptions!$B$4)</f>
        <v>3112324.5</v>
      </c>
      <c r="J2911" s="15" t="str">
        <f>INDEX(Assumptions!$B$8:$B$12,MATCH(B2911,Assumptions!$A$8:$A$12,0))</f>
        <v>Weighted Average</v>
      </c>
      <c r="K2911" s="16">
        <f>G2911/(1-INDEX(Assumptions!$D$8:$D$12,MATCH(B2911,Assumptions!$A$8:$A$12,0)))</f>
        <v>2164.5833333333335</v>
      </c>
      <c r="L2911" s="16">
        <f t="shared" si="316"/>
        <v>46.754999999999995</v>
      </c>
      <c r="M2911" s="16">
        <f t="shared" si="317"/>
        <v>108.22916666666669</v>
      </c>
      <c r="N2911" s="14">
        <f>E2911*(K2911-L2911-M2911)*IF(F2911="GHS",1,Assumptions!$B$4)</f>
        <v>4013169.5358333332</v>
      </c>
      <c r="O2911" s="15">
        <f t="shared" ca="1" si="318"/>
        <v>432</v>
      </c>
      <c r="P2911" s="15" t="str">
        <f t="shared" ca="1" si="319"/>
        <v>365d+</v>
      </c>
      <c r="Q2911" s="17">
        <f ca="1">IF(P2911="0-90d",0,IF(P2911="91-180d",INDEX(Assumptions!$F$8:$F$12,MATCH(B2911,Assumptions!$A$8:$A$12,0)),IF(P2911="181-365d",INDEX(Assumptions!$G$8:$G$12,MATCH(B2911,Assumptions!$A$8:$A$12,0)),INDEX(Assumptions!$H$8:$H$12,MATCH(B2911,Assumptions!$A$8:$A$12,0)))))</f>
        <v>0.6</v>
      </c>
      <c r="R2911" s="14">
        <f t="shared" ca="1" si="320"/>
        <v>1867394.7</v>
      </c>
      <c r="S2911" s="14">
        <f t="shared" ca="1" si="321"/>
        <v>1244929.8</v>
      </c>
      <c r="T2911" s="11" t="s">
        <v>25</v>
      </c>
      <c r="U2911" s="18" t="s">
        <v>26</v>
      </c>
    </row>
    <row r="2912" spans="1:21" ht="15" customHeight="1" x14ac:dyDescent="0.15">
      <c r="A2912" s="10" t="s">
        <v>2960</v>
      </c>
      <c r="B2912" s="11" t="s">
        <v>41</v>
      </c>
      <c r="C2912" s="11" t="s">
        <v>49</v>
      </c>
      <c r="D2912" s="12">
        <v>45859</v>
      </c>
      <c r="E2912" s="11">
        <v>1120</v>
      </c>
      <c r="F2912" s="11" t="s">
        <v>33</v>
      </c>
      <c r="G2912" s="13">
        <v>659.64</v>
      </c>
      <c r="H2912" s="14">
        <f t="shared" si="315"/>
        <v>738796.79999999993</v>
      </c>
      <c r="I2912" s="14">
        <f>IF(F2912="GHS",H2912,H2912*Assumptions!$B$4)</f>
        <v>738796.79999999993</v>
      </c>
      <c r="J2912" s="15" t="str">
        <f>INDEX(Assumptions!$B$8:$B$12,MATCH(B2912,Assumptions!$A$8:$A$12,0))</f>
        <v>Weighted Average</v>
      </c>
      <c r="K2912" s="16">
        <f>G2912/(1-INDEX(Assumptions!$D$8:$D$12,MATCH(B2912,Assumptions!$A$8:$A$12,0)))</f>
        <v>1014.8307692307692</v>
      </c>
      <c r="L2912" s="16">
        <f t="shared" si="316"/>
        <v>19.789199999999997</v>
      </c>
      <c r="M2912" s="16">
        <f t="shared" si="317"/>
        <v>50.741538461538461</v>
      </c>
      <c r="N2912" s="14">
        <f>E2912*(K2912-L2912-M2912)*IF(F2912="GHS",1,Assumptions!$B$4)</f>
        <v>1057616.0344615383</v>
      </c>
      <c r="O2912" s="15">
        <f t="shared" ca="1" si="318"/>
        <v>427</v>
      </c>
      <c r="P2912" s="15" t="str">
        <f t="shared" ca="1" si="319"/>
        <v>365d+</v>
      </c>
      <c r="Q2912" s="17">
        <f ca="1">IF(P2912="0-90d",0,IF(P2912="91-180d",INDEX(Assumptions!$F$8:$F$12,MATCH(B2912,Assumptions!$A$8:$A$12,0)),IF(P2912="181-365d",INDEX(Assumptions!$G$8:$G$12,MATCH(B2912,Assumptions!$A$8:$A$12,0)),INDEX(Assumptions!$H$8:$H$12,MATCH(B2912,Assumptions!$A$8:$A$12,0)))))</f>
        <v>0.8</v>
      </c>
      <c r="R2912" s="14">
        <f t="shared" ca="1" si="320"/>
        <v>591037.43999999994</v>
      </c>
      <c r="S2912" s="14">
        <f t="shared" ca="1" si="321"/>
        <v>147759.35999999999</v>
      </c>
      <c r="T2912" s="11" t="s">
        <v>25</v>
      </c>
      <c r="U2912" s="18" t="s">
        <v>26</v>
      </c>
    </row>
    <row r="2913" spans="1:21" ht="15" customHeight="1" x14ac:dyDescent="0.15">
      <c r="A2913" s="10" t="s">
        <v>2961</v>
      </c>
      <c r="B2913" s="11" t="s">
        <v>28</v>
      </c>
      <c r="C2913" s="11" t="s">
        <v>35</v>
      </c>
      <c r="D2913" s="12">
        <v>45756</v>
      </c>
      <c r="E2913" s="11">
        <v>841</v>
      </c>
      <c r="F2913" s="11" t="s">
        <v>24</v>
      </c>
      <c r="G2913" s="13">
        <v>3131.98</v>
      </c>
      <c r="H2913" s="14">
        <f t="shared" si="315"/>
        <v>2633995.1800000002</v>
      </c>
      <c r="I2913" s="14">
        <f>IF(F2913="GHS",H2913,H2913*Assumptions!$B$4)</f>
        <v>28447147.944000002</v>
      </c>
      <c r="J2913" s="15" t="str">
        <f>INDEX(Assumptions!$B$8:$B$12,MATCH(B2913,Assumptions!$A$8:$A$12,0))</f>
        <v>Fair Value Less Costs to Sell</v>
      </c>
      <c r="K2913" s="16">
        <f>G2913/(1-INDEX(Assumptions!$D$8:$D$12,MATCH(B2913,Assumptions!$A$8:$A$12,0)))</f>
        <v>3559.068181818182</v>
      </c>
      <c r="L2913" s="16">
        <f t="shared" si="316"/>
        <v>93.959400000000002</v>
      </c>
      <c r="M2913" s="16">
        <f t="shared" si="317"/>
        <v>177.9534090909091</v>
      </c>
      <c r="N2913" s="14">
        <f>E2913*(K2913-L2913-M2913)*IF(F2913="GHS",1,Assumptions!$B$4)</f>
        <v>29856574.819407273</v>
      </c>
      <c r="O2913" s="15">
        <f t="shared" ca="1" si="318"/>
        <v>530</v>
      </c>
      <c r="P2913" s="15" t="str">
        <f t="shared" ca="1" si="319"/>
        <v>365d+</v>
      </c>
      <c r="Q2913" s="17">
        <f ca="1">IF(P2913="0-90d",0,IF(P2913="91-180d",INDEX(Assumptions!$F$8:$F$12,MATCH(B2913,Assumptions!$A$8:$A$12,0)),IF(P2913="181-365d",INDEX(Assumptions!$G$8:$G$12,MATCH(B2913,Assumptions!$A$8:$A$12,0)),INDEX(Assumptions!$H$8:$H$12,MATCH(B2913,Assumptions!$A$8:$A$12,0)))))</f>
        <v>0.4</v>
      </c>
      <c r="R2913" s="14">
        <f t="shared" ca="1" si="320"/>
        <v>11378859.177600002</v>
      </c>
      <c r="S2913" s="14">
        <f t="shared" si="321"/>
        <v>0</v>
      </c>
      <c r="T2913" s="11" t="s">
        <v>39</v>
      </c>
      <c r="U2913" s="18" t="s">
        <v>26</v>
      </c>
    </row>
    <row r="2914" spans="1:21" ht="15" customHeight="1" x14ac:dyDescent="0.15">
      <c r="A2914" s="10" t="s">
        <v>2962</v>
      </c>
      <c r="B2914" s="11" t="s">
        <v>31</v>
      </c>
      <c r="C2914" s="11" t="s">
        <v>32</v>
      </c>
      <c r="D2914" s="12">
        <v>46149</v>
      </c>
      <c r="E2914" s="11">
        <v>3089</v>
      </c>
      <c r="F2914" s="11" t="s">
        <v>33</v>
      </c>
      <c r="G2914" s="13">
        <v>2466.15</v>
      </c>
      <c r="H2914" s="14">
        <f t="shared" si="315"/>
        <v>7617937.3500000006</v>
      </c>
      <c r="I2914" s="14">
        <f>IF(F2914="GHS",H2914,H2914*Assumptions!$B$4)</f>
        <v>7617937.3500000006</v>
      </c>
      <c r="J2914" s="15" t="str">
        <f>INDEX(Assumptions!$B$8:$B$12,MATCH(B2914,Assumptions!$A$8:$A$12,0))</f>
        <v>Weighted Average</v>
      </c>
      <c r="K2914" s="16">
        <f>G2914/(1-INDEX(Assumptions!$D$8:$D$12,MATCH(B2914,Assumptions!$A$8:$A$12,0)))</f>
        <v>3425.2083333333335</v>
      </c>
      <c r="L2914" s="16">
        <f t="shared" si="316"/>
        <v>73.984499999999997</v>
      </c>
      <c r="M2914" s="16">
        <f t="shared" si="317"/>
        <v>171.26041666666669</v>
      </c>
      <c r="N2914" s="14">
        <f>E2914*(K2914-L2914-M2914)*IF(F2914="GHS",1,Assumptions!$B$4)</f>
        <v>9822906.9940833338</v>
      </c>
      <c r="O2914" s="15">
        <f t="shared" ca="1" si="318"/>
        <v>137</v>
      </c>
      <c r="P2914" s="15" t="str">
        <f t="shared" ca="1" si="319"/>
        <v>91-180d</v>
      </c>
      <c r="Q2914" s="17">
        <f ca="1">IF(P2914="0-90d",0,IF(P2914="91-180d",INDEX(Assumptions!$F$8:$F$12,MATCH(B2914,Assumptions!$A$8:$A$12,0)),IF(P2914="181-365d",INDEX(Assumptions!$G$8:$G$12,MATCH(B2914,Assumptions!$A$8:$A$12,0)),INDEX(Assumptions!$H$8:$H$12,MATCH(B2914,Assumptions!$A$8:$A$12,0)))))</f>
        <v>0.05</v>
      </c>
      <c r="R2914" s="14">
        <f t="shared" ca="1" si="320"/>
        <v>380896.86750000005</v>
      </c>
      <c r="S2914" s="14">
        <f t="shared" ca="1" si="321"/>
        <v>7237040.4825000009</v>
      </c>
      <c r="T2914" s="11" t="s">
        <v>50</v>
      </c>
      <c r="U2914" s="18" t="s">
        <v>26</v>
      </c>
    </row>
    <row r="2915" spans="1:21" ht="15" customHeight="1" x14ac:dyDescent="0.15">
      <c r="A2915" s="10" t="s">
        <v>2963</v>
      </c>
      <c r="B2915" s="11" t="s">
        <v>31</v>
      </c>
      <c r="C2915" s="11" t="s">
        <v>76</v>
      </c>
      <c r="D2915" s="12">
        <v>46108</v>
      </c>
      <c r="E2915" s="11">
        <v>3712</v>
      </c>
      <c r="F2915" s="11" t="s">
        <v>33</v>
      </c>
      <c r="G2915" s="13">
        <v>1324.13</v>
      </c>
      <c r="H2915" s="14">
        <f t="shared" si="315"/>
        <v>4915170.5600000005</v>
      </c>
      <c r="I2915" s="14">
        <f>IF(F2915="GHS",H2915,H2915*Assumptions!$B$4)</f>
        <v>4915170.5600000005</v>
      </c>
      <c r="J2915" s="15" t="str">
        <f>INDEX(Assumptions!$B$8:$B$12,MATCH(B2915,Assumptions!$A$8:$A$12,0))</f>
        <v>Weighted Average</v>
      </c>
      <c r="K2915" s="16">
        <f>G2915/(1-INDEX(Assumptions!$D$8:$D$12,MATCH(B2915,Assumptions!$A$8:$A$12,0)))</f>
        <v>1839.0694444444446</v>
      </c>
      <c r="L2915" s="16">
        <f t="shared" si="316"/>
        <v>39.7239</v>
      </c>
      <c r="M2915" s="16">
        <f t="shared" si="317"/>
        <v>91.953472222222231</v>
      </c>
      <c r="N2915" s="14">
        <f>E2915*(K2915-L2915-M2915)*IF(F2915="GHS",1,Assumptions!$B$4)</f>
        <v>6337839.3720888896</v>
      </c>
      <c r="O2915" s="15">
        <f t="shared" ca="1" si="318"/>
        <v>178</v>
      </c>
      <c r="P2915" s="15" t="str">
        <f t="shared" ca="1" si="319"/>
        <v>91-180d</v>
      </c>
      <c r="Q2915" s="17">
        <f ca="1">IF(P2915="0-90d",0,IF(P2915="91-180d",INDEX(Assumptions!$F$8:$F$12,MATCH(B2915,Assumptions!$A$8:$A$12,0)),IF(P2915="181-365d",INDEX(Assumptions!$G$8:$G$12,MATCH(B2915,Assumptions!$A$8:$A$12,0)),INDEX(Assumptions!$H$8:$H$12,MATCH(B2915,Assumptions!$A$8:$A$12,0)))))</f>
        <v>0.05</v>
      </c>
      <c r="R2915" s="14">
        <f t="shared" ca="1" si="320"/>
        <v>245758.52800000005</v>
      </c>
      <c r="S2915" s="14">
        <f t="shared" ca="1" si="321"/>
        <v>4669412.0320000006</v>
      </c>
      <c r="T2915" s="11" t="s">
        <v>25</v>
      </c>
      <c r="U2915" s="18" t="s">
        <v>26</v>
      </c>
    </row>
    <row r="2916" spans="1:21" ht="15" customHeight="1" x14ac:dyDescent="0.15">
      <c r="A2916" s="10" t="s">
        <v>2964</v>
      </c>
      <c r="B2916" s="11" t="s">
        <v>22</v>
      </c>
      <c r="C2916" s="11" t="s">
        <v>23</v>
      </c>
      <c r="D2916" s="12">
        <v>45978</v>
      </c>
      <c r="E2916" s="11">
        <v>1982</v>
      </c>
      <c r="F2916" s="11" t="s">
        <v>24</v>
      </c>
      <c r="G2916" s="13">
        <v>7680.33</v>
      </c>
      <c r="H2916" s="14">
        <f t="shared" si="315"/>
        <v>15222414.060000001</v>
      </c>
      <c r="I2916" s="14">
        <f>IF(F2916="GHS",H2916,H2916*Assumptions!$B$4)</f>
        <v>164402071.84800002</v>
      </c>
      <c r="J2916" s="15" t="str">
        <f>INDEX(Assumptions!$B$8:$B$12,MATCH(B2916,Assumptions!$A$8:$A$12,0))</f>
        <v>FIFO</v>
      </c>
      <c r="K2916" s="16">
        <f>G2916/(1-INDEX(Assumptions!$D$8:$D$12,MATCH(B2916,Assumptions!$A$8:$A$12,0)))</f>
        <v>9366.256097560974</v>
      </c>
      <c r="L2916" s="16">
        <f t="shared" si="316"/>
        <v>230.40989999999999</v>
      </c>
      <c r="M2916" s="16">
        <f t="shared" si="317"/>
        <v>468.31280487804872</v>
      </c>
      <c r="N2916" s="14">
        <f>E2916*(K2916-L2916-M2916)*IF(F2916="GHS",1,Assumptions!$B$4)</f>
        <v>185533752.79041365</v>
      </c>
      <c r="O2916" s="15">
        <f t="shared" ca="1" si="318"/>
        <v>308</v>
      </c>
      <c r="P2916" s="15" t="str">
        <f t="shared" ca="1" si="319"/>
        <v>181-365d</v>
      </c>
      <c r="Q2916" s="17">
        <f ca="1">IF(P2916="0-90d",0,IF(P2916="91-180d",INDEX(Assumptions!$F$8:$F$12,MATCH(B2916,Assumptions!$A$8:$A$12,0)),IF(P2916="181-365d",INDEX(Assumptions!$G$8:$G$12,MATCH(B2916,Assumptions!$A$8:$A$12,0)),INDEX(Assumptions!$H$8:$H$12,MATCH(B2916,Assumptions!$A$8:$A$12,0)))))</f>
        <v>0.15</v>
      </c>
      <c r="R2916" s="14">
        <f t="shared" ca="1" si="320"/>
        <v>24660310.777200002</v>
      </c>
      <c r="S2916" s="14">
        <f t="shared" ca="1" si="321"/>
        <v>139741761.07080001</v>
      </c>
      <c r="T2916" s="11" t="s">
        <v>25</v>
      </c>
      <c r="U2916" s="18" t="s">
        <v>36</v>
      </c>
    </row>
    <row r="2917" spans="1:21" ht="15" customHeight="1" x14ac:dyDescent="0.15">
      <c r="A2917" s="10" t="s">
        <v>2965</v>
      </c>
      <c r="B2917" s="11" t="s">
        <v>41</v>
      </c>
      <c r="C2917" s="11" t="s">
        <v>44</v>
      </c>
      <c r="D2917" s="12">
        <v>45946</v>
      </c>
      <c r="E2917" s="11">
        <v>1726</v>
      </c>
      <c r="F2917" s="11" t="s">
        <v>33</v>
      </c>
      <c r="G2917" s="13">
        <v>223.53</v>
      </c>
      <c r="H2917" s="14">
        <f t="shared" si="315"/>
        <v>385812.78</v>
      </c>
      <c r="I2917" s="14">
        <f>IF(F2917="GHS",H2917,H2917*Assumptions!$B$4)</f>
        <v>385812.78</v>
      </c>
      <c r="J2917" s="15" t="str">
        <f>INDEX(Assumptions!$B$8:$B$12,MATCH(B2917,Assumptions!$A$8:$A$12,0))</f>
        <v>Weighted Average</v>
      </c>
      <c r="K2917" s="16">
        <f>G2917/(1-INDEX(Assumptions!$D$8:$D$12,MATCH(B2917,Assumptions!$A$8:$A$12,0)))</f>
        <v>343.89230769230767</v>
      </c>
      <c r="L2917" s="16">
        <f t="shared" si="316"/>
        <v>6.7058999999999997</v>
      </c>
      <c r="M2917" s="16">
        <f t="shared" si="317"/>
        <v>17.194615384615386</v>
      </c>
      <c r="N2917" s="14">
        <f>E2917*(K2917-L2917-M2917)*IF(F2917="GHS",1,Assumptions!$B$4)</f>
        <v>552305.83352307696</v>
      </c>
      <c r="O2917" s="15">
        <f t="shared" ca="1" si="318"/>
        <v>340</v>
      </c>
      <c r="P2917" s="15" t="str">
        <f t="shared" ca="1" si="319"/>
        <v>181-365d</v>
      </c>
      <c r="Q2917" s="17">
        <f ca="1">IF(P2917="0-90d",0,IF(P2917="91-180d",INDEX(Assumptions!$F$8:$F$12,MATCH(B2917,Assumptions!$A$8:$A$12,0)),IF(P2917="181-365d",INDEX(Assumptions!$G$8:$G$12,MATCH(B2917,Assumptions!$A$8:$A$12,0)),INDEX(Assumptions!$H$8:$H$12,MATCH(B2917,Assumptions!$A$8:$A$12,0)))))</f>
        <v>0.35</v>
      </c>
      <c r="R2917" s="14">
        <f t="shared" ca="1" si="320"/>
        <v>135034.473</v>
      </c>
      <c r="S2917" s="14">
        <f t="shared" si="321"/>
        <v>0</v>
      </c>
      <c r="T2917" s="11" t="s">
        <v>39</v>
      </c>
      <c r="U2917" s="18" t="s">
        <v>26</v>
      </c>
    </row>
    <row r="2918" spans="1:21" ht="15" customHeight="1" x14ac:dyDescent="0.15">
      <c r="A2918" s="10" t="s">
        <v>2966</v>
      </c>
      <c r="B2918" s="11" t="s">
        <v>31</v>
      </c>
      <c r="C2918" s="11" t="s">
        <v>32</v>
      </c>
      <c r="D2918" s="12">
        <v>45932</v>
      </c>
      <c r="E2918" s="11">
        <v>3720</v>
      </c>
      <c r="F2918" s="11" t="s">
        <v>33</v>
      </c>
      <c r="G2918" s="13">
        <v>2654.65</v>
      </c>
      <c r="H2918" s="14">
        <f t="shared" si="315"/>
        <v>9875298</v>
      </c>
      <c r="I2918" s="14">
        <f>IF(F2918="GHS",H2918,H2918*Assumptions!$B$4)</f>
        <v>9875298</v>
      </c>
      <c r="J2918" s="15" t="str">
        <f>INDEX(Assumptions!$B$8:$B$12,MATCH(B2918,Assumptions!$A$8:$A$12,0))</f>
        <v>Weighted Average</v>
      </c>
      <c r="K2918" s="16">
        <f>G2918/(1-INDEX(Assumptions!$D$8:$D$12,MATCH(B2918,Assumptions!$A$8:$A$12,0)))</f>
        <v>3687.0138888888891</v>
      </c>
      <c r="L2918" s="16">
        <f t="shared" si="316"/>
        <v>79.639499999999998</v>
      </c>
      <c r="M2918" s="16">
        <f t="shared" si="317"/>
        <v>184.35069444444446</v>
      </c>
      <c r="N2918" s="14">
        <f>E2918*(K2918-L2918-M2918)*IF(F2918="GHS",1,Assumptions!$B$4)</f>
        <v>12733648.143333336</v>
      </c>
      <c r="O2918" s="15">
        <f t="shared" ca="1" si="318"/>
        <v>354</v>
      </c>
      <c r="P2918" s="15" t="str">
        <f t="shared" ca="1" si="319"/>
        <v>181-365d</v>
      </c>
      <c r="Q2918" s="17">
        <f ca="1">IF(P2918="0-90d",0,IF(P2918="91-180d",INDEX(Assumptions!$F$8:$F$12,MATCH(B2918,Assumptions!$A$8:$A$12,0)),IF(P2918="181-365d",INDEX(Assumptions!$G$8:$G$12,MATCH(B2918,Assumptions!$A$8:$A$12,0)),INDEX(Assumptions!$H$8:$H$12,MATCH(B2918,Assumptions!$A$8:$A$12,0)))))</f>
        <v>0.2</v>
      </c>
      <c r="R2918" s="14">
        <f t="shared" ca="1" si="320"/>
        <v>1975059.6</v>
      </c>
      <c r="S2918" s="14">
        <f t="shared" ca="1" si="321"/>
        <v>7900238.4000000004</v>
      </c>
      <c r="T2918" s="11" t="s">
        <v>25</v>
      </c>
      <c r="U2918" s="18" t="s">
        <v>26</v>
      </c>
    </row>
    <row r="2919" spans="1:21" ht="15" customHeight="1" x14ac:dyDescent="0.15">
      <c r="A2919" s="10" t="s">
        <v>2967</v>
      </c>
      <c r="B2919" s="11" t="s">
        <v>22</v>
      </c>
      <c r="C2919" s="11" t="s">
        <v>61</v>
      </c>
      <c r="D2919" s="12">
        <v>46101</v>
      </c>
      <c r="E2919" s="11">
        <v>435</v>
      </c>
      <c r="F2919" s="11" t="s">
        <v>24</v>
      </c>
      <c r="G2919" s="13">
        <v>38404.870000000003</v>
      </c>
      <c r="H2919" s="14">
        <f t="shared" si="315"/>
        <v>16706118.450000001</v>
      </c>
      <c r="I2919" s="14">
        <f>IF(F2919="GHS",H2919,H2919*Assumptions!$B$4)</f>
        <v>180426079.26000002</v>
      </c>
      <c r="J2919" s="15" t="str">
        <f>INDEX(Assumptions!$B$8:$B$12,MATCH(B2919,Assumptions!$A$8:$A$12,0))</f>
        <v>FIFO</v>
      </c>
      <c r="K2919" s="16">
        <f>G2919/(1-INDEX(Assumptions!$D$8:$D$12,MATCH(B2919,Assumptions!$A$8:$A$12,0)))</f>
        <v>46835.207317073167</v>
      </c>
      <c r="L2919" s="16">
        <f t="shared" si="316"/>
        <v>1152.1460999999999</v>
      </c>
      <c r="M2919" s="16">
        <f t="shared" si="317"/>
        <v>2341.7603658536586</v>
      </c>
      <c r="N2919" s="14">
        <f>E2919*(K2919-L2919-M2919)*IF(F2919="GHS",1,Assumptions!$B$4)</f>
        <v>203617431.39902925</v>
      </c>
      <c r="O2919" s="15">
        <f t="shared" ca="1" si="318"/>
        <v>185</v>
      </c>
      <c r="P2919" s="15" t="str">
        <f t="shared" ca="1" si="319"/>
        <v>181-365d</v>
      </c>
      <c r="Q2919" s="17">
        <f ca="1">IF(P2919="0-90d",0,IF(P2919="91-180d",INDEX(Assumptions!$F$8:$F$12,MATCH(B2919,Assumptions!$A$8:$A$12,0)),IF(P2919="181-365d",INDEX(Assumptions!$G$8:$G$12,MATCH(B2919,Assumptions!$A$8:$A$12,0)),INDEX(Assumptions!$H$8:$H$12,MATCH(B2919,Assumptions!$A$8:$A$12,0)))))</f>
        <v>0.15</v>
      </c>
      <c r="R2919" s="14">
        <f t="shared" ca="1" si="320"/>
        <v>27063911.889000002</v>
      </c>
      <c r="S2919" s="14">
        <f t="shared" ca="1" si="321"/>
        <v>153362167.37100002</v>
      </c>
      <c r="T2919" s="11" t="s">
        <v>25</v>
      </c>
      <c r="U2919" s="18" t="s">
        <v>26</v>
      </c>
    </row>
    <row r="2920" spans="1:21" ht="15" customHeight="1" x14ac:dyDescent="0.15">
      <c r="A2920" s="10" t="s">
        <v>2968</v>
      </c>
      <c r="B2920" s="11" t="s">
        <v>31</v>
      </c>
      <c r="C2920" s="11" t="s">
        <v>76</v>
      </c>
      <c r="D2920" s="12">
        <v>45977</v>
      </c>
      <c r="E2920" s="11">
        <v>2734</v>
      </c>
      <c r="F2920" s="11" t="s">
        <v>33</v>
      </c>
      <c r="G2920" s="13">
        <v>3443.26</v>
      </c>
      <c r="H2920" s="14">
        <f t="shared" si="315"/>
        <v>9413872.8399999999</v>
      </c>
      <c r="I2920" s="14">
        <f>IF(F2920="GHS",H2920,H2920*Assumptions!$B$4)</f>
        <v>9413872.8399999999</v>
      </c>
      <c r="J2920" s="15" t="str">
        <f>INDEX(Assumptions!$B$8:$B$12,MATCH(B2920,Assumptions!$A$8:$A$12,0))</f>
        <v>Weighted Average</v>
      </c>
      <c r="K2920" s="16">
        <f>G2920/(1-INDEX(Assumptions!$D$8:$D$12,MATCH(B2920,Assumptions!$A$8:$A$12,0)))</f>
        <v>4782.3055555555557</v>
      </c>
      <c r="L2920" s="16">
        <f t="shared" si="316"/>
        <v>103.29780000000001</v>
      </c>
      <c r="M2920" s="16">
        <f t="shared" si="317"/>
        <v>239.11527777777781</v>
      </c>
      <c r="N2920" s="14">
        <f>E2920*(K2920-L2920-M2920)*IF(F2920="GHS",1,Assumptions!$B$4)</f>
        <v>12138666.034244444</v>
      </c>
      <c r="O2920" s="15">
        <f t="shared" ca="1" si="318"/>
        <v>309</v>
      </c>
      <c r="P2920" s="15" t="str">
        <f t="shared" ca="1" si="319"/>
        <v>181-365d</v>
      </c>
      <c r="Q2920" s="17">
        <f ca="1">IF(P2920="0-90d",0,IF(P2920="91-180d",INDEX(Assumptions!$F$8:$F$12,MATCH(B2920,Assumptions!$A$8:$A$12,0)),IF(P2920="181-365d",INDEX(Assumptions!$G$8:$G$12,MATCH(B2920,Assumptions!$A$8:$A$12,0)),INDEX(Assumptions!$H$8:$H$12,MATCH(B2920,Assumptions!$A$8:$A$12,0)))))</f>
        <v>0.2</v>
      </c>
      <c r="R2920" s="14">
        <f t="shared" ca="1" si="320"/>
        <v>1882774.568</v>
      </c>
      <c r="S2920" s="14">
        <f t="shared" ca="1" si="321"/>
        <v>7531098.2719999999</v>
      </c>
      <c r="T2920" s="11" t="s">
        <v>25</v>
      </c>
      <c r="U2920" s="18" t="s">
        <v>26</v>
      </c>
    </row>
    <row r="2921" spans="1:21" ht="15" customHeight="1" x14ac:dyDescent="0.15">
      <c r="A2921" s="10" t="s">
        <v>2969</v>
      </c>
      <c r="B2921" s="11" t="s">
        <v>31</v>
      </c>
      <c r="C2921" s="11" t="s">
        <v>76</v>
      </c>
      <c r="D2921" s="12">
        <v>46103</v>
      </c>
      <c r="E2921" s="11">
        <v>4277</v>
      </c>
      <c r="F2921" s="11" t="s">
        <v>33</v>
      </c>
      <c r="G2921" s="13">
        <v>943</v>
      </c>
      <c r="H2921" s="14">
        <f t="shared" si="315"/>
        <v>4033211</v>
      </c>
      <c r="I2921" s="14">
        <f>IF(F2921="GHS",H2921,H2921*Assumptions!$B$4)</f>
        <v>4033211</v>
      </c>
      <c r="J2921" s="15" t="str">
        <f>INDEX(Assumptions!$B$8:$B$12,MATCH(B2921,Assumptions!$A$8:$A$12,0))</f>
        <v>Weighted Average</v>
      </c>
      <c r="K2921" s="16">
        <f>G2921/(1-INDEX(Assumptions!$D$8:$D$12,MATCH(B2921,Assumptions!$A$8:$A$12,0)))</f>
        <v>1309.7222222222222</v>
      </c>
      <c r="L2921" s="16">
        <f t="shared" si="316"/>
        <v>28.29</v>
      </c>
      <c r="M2921" s="16">
        <f t="shared" si="317"/>
        <v>65.486111111111114</v>
      </c>
      <c r="N2921" s="14">
        <f>E2921*(K2921-L2921-M2921)*IF(F2921="GHS",1,Assumptions!$B$4)</f>
        <v>5200601.5172222219</v>
      </c>
      <c r="O2921" s="15">
        <f t="shared" ca="1" si="318"/>
        <v>183</v>
      </c>
      <c r="P2921" s="15" t="str">
        <f t="shared" ca="1" si="319"/>
        <v>181-365d</v>
      </c>
      <c r="Q2921" s="17">
        <f ca="1">IF(P2921="0-90d",0,IF(P2921="91-180d",INDEX(Assumptions!$F$8:$F$12,MATCH(B2921,Assumptions!$A$8:$A$12,0)),IF(P2921="181-365d",INDEX(Assumptions!$G$8:$G$12,MATCH(B2921,Assumptions!$A$8:$A$12,0)),INDEX(Assumptions!$H$8:$H$12,MATCH(B2921,Assumptions!$A$8:$A$12,0)))))</f>
        <v>0.2</v>
      </c>
      <c r="R2921" s="14">
        <f t="shared" ca="1" si="320"/>
        <v>806642.20000000007</v>
      </c>
      <c r="S2921" s="14">
        <f t="shared" ca="1" si="321"/>
        <v>3226568.8</v>
      </c>
      <c r="T2921" s="11" t="s">
        <v>50</v>
      </c>
      <c r="U2921" s="18" t="s">
        <v>26</v>
      </c>
    </row>
    <row r="2922" spans="1:21" ht="15" customHeight="1" x14ac:dyDescent="0.15">
      <c r="A2922" s="10" t="s">
        <v>2970</v>
      </c>
      <c r="B2922" s="11" t="s">
        <v>41</v>
      </c>
      <c r="C2922" s="11" t="s">
        <v>115</v>
      </c>
      <c r="D2922" s="12">
        <v>46069</v>
      </c>
      <c r="E2922" s="11">
        <v>2551</v>
      </c>
      <c r="F2922" s="11" t="s">
        <v>33</v>
      </c>
      <c r="G2922" s="13">
        <v>477.65</v>
      </c>
      <c r="H2922" s="14">
        <f t="shared" si="315"/>
        <v>1218485.1499999999</v>
      </c>
      <c r="I2922" s="14">
        <f>IF(F2922="GHS",H2922,H2922*Assumptions!$B$4)</f>
        <v>1218485.1499999999</v>
      </c>
      <c r="J2922" s="15" t="str">
        <f>INDEX(Assumptions!$B$8:$B$12,MATCH(B2922,Assumptions!$A$8:$A$12,0))</f>
        <v>Weighted Average</v>
      </c>
      <c r="K2922" s="16">
        <f>G2922/(1-INDEX(Assumptions!$D$8:$D$12,MATCH(B2922,Assumptions!$A$8:$A$12,0)))</f>
        <v>734.84615384615381</v>
      </c>
      <c r="L2922" s="16">
        <f t="shared" si="316"/>
        <v>14.329499999999999</v>
      </c>
      <c r="M2922" s="16">
        <f t="shared" si="317"/>
        <v>36.742307692307691</v>
      </c>
      <c r="N2922" s="14">
        <f>E2922*(K2922-L2922-M2922)*IF(F2922="GHS",1,Assumptions!$B$4)</f>
        <v>1744308.3570384614</v>
      </c>
      <c r="O2922" s="15">
        <f t="shared" ca="1" si="318"/>
        <v>217</v>
      </c>
      <c r="P2922" s="15" t="str">
        <f t="shared" ca="1" si="319"/>
        <v>181-365d</v>
      </c>
      <c r="Q2922" s="17">
        <f ca="1">IF(P2922="0-90d",0,IF(P2922="91-180d",INDEX(Assumptions!$F$8:$F$12,MATCH(B2922,Assumptions!$A$8:$A$12,0)),IF(P2922="181-365d",INDEX(Assumptions!$G$8:$G$12,MATCH(B2922,Assumptions!$A$8:$A$12,0)),INDEX(Assumptions!$H$8:$H$12,MATCH(B2922,Assumptions!$A$8:$A$12,0)))))</f>
        <v>0.35</v>
      </c>
      <c r="R2922" s="14">
        <f t="shared" ca="1" si="320"/>
        <v>426469.80249999993</v>
      </c>
      <c r="S2922" s="14">
        <f t="shared" ca="1" si="321"/>
        <v>792015.34749999992</v>
      </c>
      <c r="T2922" s="11" t="s">
        <v>25</v>
      </c>
      <c r="U2922" s="18" t="s">
        <v>26</v>
      </c>
    </row>
    <row r="2923" spans="1:21" ht="15" customHeight="1" x14ac:dyDescent="0.15">
      <c r="A2923" s="10" t="s">
        <v>2971</v>
      </c>
      <c r="B2923" s="11" t="s">
        <v>31</v>
      </c>
      <c r="C2923" s="11" t="s">
        <v>63</v>
      </c>
      <c r="D2923" s="12">
        <v>46031</v>
      </c>
      <c r="E2923" s="11">
        <v>920</v>
      </c>
      <c r="F2923" s="11" t="s">
        <v>33</v>
      </c>
      <c r="G2923" s="13">
        <v>1853.92</v>
      </c>
      <c r="H2923" s="14">
        <f t="shared" si="315"/>
        <v>1705606.4000000001</v>
      </c>
      <c r="I2923" s="14">
        <f>IF(F2923="GHS",H2923,H2923*Assumptions!$B$4)</f>
        <v>1705606.4000000001</v>
      </c>
      <c r="J2923" s="15" t="str">
        <f>INDEX(Assumptions!$B$8:$B$12,MATCH(B2923,Assumptions!$A$8:$A$12,0))</f>
        <v>Weighted Average</v>
      </c>
      <c r="K2923" s="16">
        <f>G2923/(1-INDEX(Assumptions!$D$8:$D$12,MATCH(B2923,Assumptions!$A$8:$A$12,0)))</f>
        <v>2574.8888888888891</v>
      </c>
      <c r="L2923" s="16">
        <f t="shared" si="316"/>
        <v>55.617600000000003</v>
      </c>
      <c r="M2923" s="16">
        <f t="shared" si="317"/>
        <v>128.74444444444447</v>
      </c>
      <c r="N2923" s="14">
        <f>E2923*(K2923-L2923-M2923)*IF(F2923="GHS",1,Assumptions!$B$4)</f>
        <v>2199284.6968888892</v>
      </c>
      <c r="O2923" s="15">
        <f t="shared" ca="1" si="318"/>
        <v>255</v>
      </c>
      <c r="P2923" s="15" t="str">
        <f t="shared" ca="1" si="319"/>
        <v>181-365d</v>
      </c>
      <c r="Q2923" s="17">
        <f ca="1">IF(P2923="0-90d",0,IF(P2923="91-180d",INDEX(Assumptions!$F$8:$F$12,MATCH(B2923,Assumptions!$A$8:$A$12,0)),IF(P2923="181-365d",INDEX(Assumptions!$G$8:$G$12,MATCH(B2923,Assumptions!$A$8:$A$12,0)),INDEX(Assumptions!$H$8:$H$12,MATCH(B2923,Assumptions!$A$8:$A$12,0)))))</f>
        <v>0.2</v>
      </c>
      <c r="R2923" s="14">
        <f t="shared" ca="1" si="320"/>
        <v>341121.28000000003</v>
      </c>
      <c r="S2923" s="14">
        <f t="shared" ca="1" si="321"/>
        <v>1364485.1200000001</v>
      </c>
      <c r="T2923" s="11" t="s">
        <v>25</v>
      </c>
      <c r="U2923" s="18" t="s">
        <v>36</v>
      </c>
    </row>
    <row r="2924" spans="1:21" ht="15" customHeight="1" x14ac:dyDescent="0.15">
      <c r="A2924" s="10" t="s">
        <v>2972</v>
      </c>
      <c r="B2924" s="11" t="s">
        <v>41</v>
      </c>
      <c r="C2924" s="11" t="s">
        <v>44</v>
      </c>
      <c r="D2924" s="12">
        <v>45850</v>
      </c>
      <c r="E2924" s="11">
        <v>393</v>
      </c>
      <c r="F2924" s="11" t="s">
        <v>33</v>
      </c>
      <c r="G2924" s="13">
        <v>931.68</v>
      </c>
      <c r="H2924" s="14">
        <f t="shared" si="315"/>
        <v>366150.24</v>
      </c>
      <c r="I2924" s="14">
        <f>IF(F2924="GHS",H2924,H2924*Assumptions!$B$4)</f>
        <v>366150.24</v>
      </c>
      <c r="J2924" s="15" t="str">
        <f>INDEX(Assumptions!$B$8:$B$12,MATCH(B2924,Assumptions!$A$8:$A$12,0))</f>
        <v>Weighted Average</v>
      </c>
      <c r="K2924" s="16">
        <f>G2924/(1-INDEX(Assumptions!$D$8:$D$12,MATCH(B2924,Assumptions!$A$8:$A$12,0)))</f>
        <v>1433.353846153846</v>
      </c>
      <c r="L2924" s="16">
        <f t="shared" si="316"/>
        <v>27.950399999999998</v>
      </c>
      <c r="M2924" s="16">
        <f t="shared" si="317"/>
        <v>71.667692307692306</v>
      </c>
      <c r="N2924" s="14">
        <f>E2924*(K2924-L2924-M2924)*IF(F2924="GHS",1,Assumptions!$B$4)</f>
        <v>524158.15126153844</v>
      </c>
      <c r="O2924" s="15">
        <f t="shared" ca="1" si="318"/>
        <v>436</v>
      </c>
      <c r="P2924" s="15" t="str">
        <f t="shared" ca="1" si="319"/>
        <v>365d+</v>
      </c>
      <c r="Q2924" s="17">
        <f ca="1">IF(P2924="0-90d",0,IF(P2924="91-180d",INDEX(Assumptions!$F$8:$F$12,MATCH(B2924,Assumptions!$A$8:$A$12,0)),IF(P2924="181-365d",INDEX(Assumptions!$G$8:$G$12,MATCH(B2924,Assumptions!$A$8:$A$12,0)),INDEX(Assumptions!$H$8:$H$12,MATCH(B2924,Assumptions!$A$8:$A$12,0)))))</f>
        <v>0.8</v>
      </c>
      <c r="R2924" s="14">
        <f t="shared" ca="1" si="320"/>
        <v>292920.19199999998</v>
      </c>
      <c r="S2924" s="14">
        <f t="shared" ca="1" si="321"/>
        <v>73230.04800000001</v>
      </c>
      <c r="T2924" s="11" t="s">
        <v>25</v>
      </c>
      <c r="U2924" s="18" t="s">
        <v>26</v>
      </c>
    </row>
    <row r="2925" spans="1:21" ht="15" customHeight="1" x14ac:dyDescent="0.15">
      <c r="A2925" s="10" t="s">
        <v>2973</v>
      </c>
      <c r="B2925" s="11" t="s">
        <v>41</v>
      </c>
      <c r="C2925" s="11" t="s">
        <v>115</v>
      </c>
      <c r="D2925" s="12">
        <v>46081</v>
      </c>
      <c r="E2925" s="11">
        <v>811</v>
      </c>
      <c r="F2925" s="11" t="s">
        <v>33</v>
      </c>
      <c r="G2925" s="13">
        <v>492.87</v>
      </c>
      <c r="H2925" s="14">
        <f t="shared" si="315"/>
        <v>399717.57</v>
      </c>
      <c r="I2925" s="14">
        <f>IF(F2925="GHS",H2925,H2925*Assumptions!$B$4)</f>
        <v>399717.57</v>
      </c>
      <c r="J2925" s="15" t="str">
        <f>INDEX(Assumptions!$B$8:$B$12,MATCH(B2925,Assumptions!$A$8:$A$12,0))</f>
        <v>Weighted Average</v>
      </c>
      <c r="K2925" s="16">
        <f>G2925/(1-INDEX(Assumptions!$D$8:$D$12,MATCH(B2925,Assumptions!$A$8:$A$12,0)))</f>
        <v>758.26153846153841</v>
      </c>
      <c r="L2925" s="16">
        <f t="shared" si="316"/>
        <v>14.786099999999999</v>
      </c>
      <c r="M2925" s="16">
        <f t="shared" si="317"/>
        <v>37.913076923076922</v>
      </c>
      <c r="N2925" s="14">
        <f>E2925*(K2925-L2925-M2925)*IF(F2925="GHS",1,Assumptions!$B$4)</f>
        <v>572211.07520769222</v>
      </c>
      <c r="O2925" s="15">
        <f t="shared" ca="1" si="318"/>
        <v>205</v>
      </c>
      <c r="P2925" s="15" t="str">
        <f t="shared" ca="1" si="319"/>
        <v>181-365d</v>
      </c>
      <c r="Q2925" s="17">
        <f ca="1">IF(P2925="0-90d",0,IF(P2925="91-180d",INDEX(Assumptions!$F$8:$F$12,MATCH(B2925,Assumptions!$A$8:$A$12,0)),IF(P2925="181-365d",INDEX(Assumptions!$G$8:$G$12,MATCH(B2925,Assumptions!$A$8:$A$12,0)),INDEX(Assumptions!$H$8:$H$12,MATCH(B2925,Assumptions!$A$8:$A$12,0)))))</f>
        <v>0.35</v>
      </c>
      <c r="R2925" s="14">
        <f t="shared" ca="1" si="320"/>
        <v>139901.1495</v>
      </c>
      <c r="S2925" s="14">
        <f t="shared" ca="1" si="321"/>
        <v>259816.42050000001</v>
      </c>
      <c r="T2925" s="11" t="s">
        <v>25</v>
      </c>
      <c r="U2925" s="18" t="s">
        <v>26</v>
      </c>
    </row>
    <row r="2926" spans="1:21" ht="15" customHeight="1" x14ac:dyDescent="0.15">
      <c r="A2926" s="10" t="s">
        <v>2974</v>
      </c>
      <c r="B2926" s="11" t="s">
        <v>41</v>
      </c>
      <c r="C2926" s="11" t="s">
        <v>44</v>
      </c>
      <c r="D2926" s="12">
        <v>45956</v>
      </c>
      <c r="E2926" s="11">
        <v>1975</v>
      </c>
      <c r="F2926" s="11" t="s">
        <v>33</v>
      </c>
      <c r="G2926" s="13">
        <v>507</v>
      </c>
      <c r="H2926" s="14">
        <f t="shared" si="315"/>
        <v>1001325</v>
      </c>
      <c r="I2926" s="14">
        <f>IF(F2926="GHS",H2926,H2926*Assumptions!$B$4)</f>
        <v>1001325</v>
      </c>
      <c r="J2926" s="15" t="str">
        <f>INDEX(Assumptions!$B$8:$B$12,MATCH(B2926,Assumptions!$A$8:$A$12,0))</f>
        <v>Weighted Average</v>
      </c>
      <c r="K2926" s="16">
        <f>G2926/(1-INDEX(Assumptions!$D$8:$D$12,MATCH(B2926,Assumptions!$A$8:$A$12,0)))</f>
        <v>780</v>
      </c>
      <c r="L2926" s="16">
        <f t="shared" si="316"/>
        <v>15.209999999999999</v>
      </c>
      <c r="M2926" s="16">
        <f t="shared" si="317"/>
        <v>39</v>
      </c>
      <c r="N2926" s="14">
        <f>E2926*(K2926-L2926-M2926)*IF(F2926="GHS",1,Assumptions!$B$4)</f>
        <v>1433435.25</v>
      </c>
      <c r="O2926" s="15">
        <f t="shared" ca="1" si="318"/>
        <v>330</v>
      </c>
      <c r="P2926" s="15" t="str">
        <f t="shared" ca="1" si="319"/>
        <v>181-365d</v>
      </c>
      <c r="Q2926" s="17">
        <f ca="1">IF(P2926="0-90d",0,IF(P2926="91-180d",INDEX(Assumptions!$F$8:$F$12,MATCH(B2926,Assumptions!$A$8:$A$12,0)),IF(P2926="181-365d",INDEX(Assumptions!$G$8:$G$12,MATCH(B2926,Assumptions!$A$8:$A$12,0)),INDEX(Assumptions!$H$8:$H$12,MATCH(B2926,Assumptions!$A$8:$A$12,0)))))</f>
        <v>0.35</v>
      </c>
      <c r="R2926" s="14">
        <f t="shared" ca="1" si="320"/>
        <v>350463.75</v>
      </c>
      <c r="S2926" s="14">
        <f t="shared" ca="1" si="321"/>
        <v>650861.25</v>
      </c>
      <c r="T2926" s="11" t="s">
        <v>25</v>
      </c>
      <c r="U2926" s="18" t="s">
        <v>26</v>
      </c>
    </row>
    <row r="2927" spans="1:21" ht="15" customHeight="1" x14ac:dyDescent="0.15">
      <c r="A2927" s="10" t="s">
        <v>2975</v>
      </c>
      <c r="B2927" s="11" t="s">
        <v>31</v>
      </c>
      <c r="C2927" s="11" t="s">
        <v>76</v>
      </c>
      <c r="D2927" s="12">
        <v>46093</v>
      </c>
      <c r="E2927" s="11">
        <v>1909</v>
      </c>
      <c r="F2927" s="11" t="s">
        <v>33</v>
      </c>
      <c r="G2927" s="13">
        <v>2277</v>
      </c>
      <c r="H2927" s="14">
        <f t="shared" si="315"/>
        <v>4346793</v>
      </c>
      <c r="I2927" s="14">
        <f>IF(F2927="GHS",H2927,H2927*Assumptions!$B$4)</f>
        <v>4346793</v>
      </c>
      <c r="J2927" s="15" t="str">
        <f>INDEX(Assumptions!$B$8:$B$12,MATCH(B2927,Assumptions!$A$8:$A$12,0))</f>
        <v>Weighted Average</v>
      </c>
      <c r="K2927" s="16">
        <f>G2927/(1-INDEX(Assumptions!$D$8:$D$12,MATCH(B2927,Assumptions!$A$8:$A$12,0)))</f>
        <v>3162.5</v>
      </c>
      <c r="L2927" s="16">
        <f t="shared" si="316"/>
        <v>68.31</v>
      </c>
      <c r="M2927" s="16">
        <f t="shared" si="317"/>
        <v>158.125</v>
      </c>
      <c r="N2927" s="14">
        <f>E2927*(K2927-L2927-M2927)*IF(F2927="GHS",1,Assumptions!$B$4)</f>
        <v>5604948.085</v>
      </c>
      <c r="O2927" s="15">
        <f t="shared" ca="1" si="318"/>
        <v>193</v>
      </c>
      <c r="P2927" s="15" t="str">
        <f t="shared" ca="1" si="319"/>
        <v>181-365d</v>
      </c>
      <c r="Q2927" s="17">
        <f ca="1">IF(P2927="0-90d",0,IF(P2927="91-180d",INDEX(Assumptions!$F$8:$F$12,MATCH(B2927,Assumptions!$A$8:$A$12,0)),IF(P2927="181-365d",INDEX(Assumptions!$G$8:$G$12,MATCH(B2927,Assumptions!$A$8:$A$12,0)),INDEX(Assumptions!$H$8:$H$12,MATCH(B2927,Assumptions!$A$8:$A$12,0)))))</f>
        <v>0.2</v>
      </c>
      <c r="R2927" s="14">
        <f t="shared" ca="1" si="320"/>
        <v>869358.60000000009</v>
      </c>
      <c r="S2927" s="14">
        <f t="shared" ca="1" si="321"/>
        <v>3477434.4</v>
      </c>
      <c r="T2927" s="11" t="s">
        <v>25</v>
      </c>
      <c r="U2927" s="18" t="s">
        <v>26</v>
      </c>
    </row>
    <row r="2928" spans="1:21" ht="15" customHeight="1" x14ac:dyDescent="0.15">
      <c r="A2928" s="10" t="s">
        <v>2976</v>
      </c>
      <c r="B2928" s="11" t="s">
        <v>22</v>
      </c>
      <c r="C2928" s="11" t="s">
        <v>81</v>
      </c>
      <c r="D2928" s="12">
        <v>45745</v>
      </c>
      <c r="E2928" s="11">
        <v>2520</v>
      </c>
      <c r="F2928" s="11" t="s">
        <v>24</v>
      </c>
      <c r="G2928" s="13">
        <v>53857.38</v>
      </c>
      <c r="H2928" s="14">
        <f t="shared" si="315"/>
        <v>135720597.59999999</v>
      </c>
      <c r="I2928" s="14">
        <f>IF(F2928="GHS",H2928,H2928*Assumptions!$B$4)</f>
        <v>1465782454.0799999</v>
      </c>
      <c r="J2928" s="15" t="str">
        <f>INDEX(Assumptions!$B$8:$B$12,MATCH(B2928,Assumptions!$A$8:$A$12,0))</f>
        <v>FIFO</v>
      </c>
      <c r="K2928" s="16">
        <f>G2928/(1-INDEX(Assumptions!$D$8:$D$12,MATCH(B2928,Assumptions!$A$8:$A$12,0)))</f>
        <v>65679.731707317071</v>
      </c>
      <c r="L2928" s="16">
        <f t="shared" si="316"/>
        <v>1615.7213999999999</v>
      </c>
      <c r="M2928" s="16">
        <f t="shared" si="317"/>
        <v>3283.9865853658539</v>
      </c>
      <c r="N2928" s="14">
        <f>E2928*(K2928-L2928-M2928)*IF(F2928="GHS",1,Assumptions!$B$4)</f>
        <v>1654189125.6166244</v>
      </c>
      <c r="O2928" s="15">
        <f t="shared" ca="1" si="318"/>
        <v>541</v>
      </c>
      <c r="P2928" s="15" t="str">
        <f t="shared" ca="1" si="319"/>
        <v>365d+</v>
      </c>
      <c r="Q2928" s="17">
        <f ca="1">IF(P2928="0-90d",0,IF(P2928="91-180d",INDEX(Assumptions!$F$8:$F$12,MATCH(B2928,Assumptions!$A$8:$A$12,0)),IF(P2928="181-365d",INDEX(Assumptions!$G$8:$G$12,MATCH(B2928,Assumptions!$A$8:$A$12,0)),INDEX(Assumptions!$H$8:$H$12,MATCH(B2928,Assumptions!$A$8:$A$12,0)))))</f>
        <v>0.5</v>
      </c>
      <c r="R2928" s="14">
        <f t="shared" ca="1" si="320"/>
        <v>732891227.03999996</v>
      </c>
      <c r="S2928" s="14">
        <f t="shared" ca="1" si="321"/>
        <v>732891227.03999996</v>
      </c>
      <c r="T2928" s="11" t="s">
        <v>25</v>
      </c>
      <c r="U2928" s="18" t="s">
        <v>26</v>
      </c>
    </row>
    <row r="2929" spans="1:21" ht="15" customHeight="1" x14ac:dyDescent="0.15">
      <c r="A2929" s="10" t="s">
        <v>2977</v>
      </c>
      <c r="B2929" s="11" t="s">
        <v>41</v>
      </c>
      <c r="C2929" s="11" t="s">
        <v>44</v>
      </c>
      <c r="D2929" s="12">
        <v>46151</v>
      </c>
      <c r="E2929" s="11">
        <v>3637</v>
      </c>
      <c r="F2929" s="11" t="s">
        <v>33</v>
      </c>
      <c r="G2929" s="13">
        <v>366.37</v>
      </c>
      <c r="H2929" s="14">
        <f t="shared" si="315"/>
        <v>1332487.69</v>
      </c>
      <c r="I2929" s="14">
        <f>IF(F2929="GHS",H2929,H2929*Assumptions!$B$4)</f>
        <v>1332487.69</v>
      </c>
      <c r="J2929" s="15" t="str">
        <f>INDEX(Assumptions!$B$8:$B$12,MATCH(B2929,Assumptions!$A$8:$A$12,0))</f>
        <v>Weighted Average</v>
      </c>
      <c r="K2929" s="16">
        <f>G2929/(1-INDEX(Assumptions!$D$8:$D$12,MATCH(B2929,Assumptions!$A$8:$A$12,0)))</f>
        <v>563.64615384615388</v>
      </c>
      <c r="L2929" s="16">
        <f t="shared" si="316"/>
        <v>10.991099999999999</v>
      </c>
      <c r="M2929" s="16">
        <f t="shared" si="317"/>
        <v>28.182307692307695</v>
      </c>
      <c r="N2929" s="14">
        <f>E2929*(K2929-L2929-M2929)*IF(F2929="GHS",1,Assumptions!$B$4)</f>
        <v>1907507.3777615386</v>
      </c>
      <c r="O2929" s="15">
        <f t="shared" ca="1" si="318"/>
        <v>135</v>
      </c>
      <c r="P2929" s="15" t="str">
        <f t="shared" ca="1" si="319"/>
        <v>91-180d</v>
      </c>
      <c r="Q2929" s="17">
        <f ca="1">IF(P2929="0-90d",0,IF(P2929="91-180d",INDEX(Assumptions!$F$8:$F$12,MATCH(B2929,Assumptions!$A$8:$A$12,0)),IF(P2929="181-365d",INDEX(Assumptions!$G$8:$G$12,MATCH(B2929,Assumptions!$A$8:$A$12,0)),INDEX(Assumptions!$H$8:$H$12,MATCH(B2929,Assumptions!$A$8:$A$12,0)))))</f>
        <v>0.1</v>
      </c>
      <c r="R2929" s="14">
        <f t="shared" ca="1" si="320"/>
        <v>133248.769</v>
      </c>
      <c r="S2929" s="14">
        <f t="shared" ca="1" si="321"/>
        <v>1199238.9209999999</v>
      </c>
      <c r="T2929" s="11" t="s">
        <v>25</v>
      </c>
      <c r="U2929" s="18" t="s">
        <v>26</v>
      </c>
    </row>
    <row r="2930" spans="1:21" ht="15" customHeight="1" x14ac:dyDescent="0.15">
      <c r="A2930" s="10" t="s">
        <v>2978</v>
      </c>
      <c r="B2930" s="11" t="s">
        <v>31</v>
      </c>
      <c r="C2930" s="11" t="s">
        <v>32</v>
      </c>
      <c r="D2930" s="12">
        <v>45815</v>
      </c>
      <c r="E2930" s="11">
        <v>4836</v>
      </c>
      <c r="F2930" s="11" t="s">
        <v>33</v>
      </c>
      <c r="G2930" s="13">
        <v>2054.34</v>
      </c>
      <c r="H2930" s="14">
        <f t="shared" si="315"/>
        <v>9934788.2400000002</v>
      </c>
      <c r="I2930" s="14">
        <f>IF(F2930="GHS",H2930,H2930*Assumptions!$B$4)</f>
        <v>9934788.2400000002</v>
      </c>
      <c r="J2930" s="15" t="str">
        <f>INDEX(Assumptions!$B$8:$B$12,MATCH(B2930,Assumptions!$A$8:$A$12,0))</f>
        <v>Weighted Average</v>
      </c>
      <c r="K2930" s="16">
        <f>G2930/(1-INDEX(Assumptions!$D$8:$D$12,MATCH(B2930,Assumptions!$A$8:$A$12,0)))</f>
        <v>2853.2500000000005</v>
      </c>
      <c r="L2930" s="16">
        <f t="shared" si="316"/>
        <v>61.630200000000002</v>
      </c>
      <c r="M2930" s="16">
        <f t="shared" si="317"/>
        <v>142.66250000000002</v>
      </c>
      <c r="N2930" s="14">
        <f>E2930*(K2930-L2930-M2930)*IF(F2930="GHS",1,Assumptions!$B$4)</f>
        <v>12810357.502800003</v>
      </c>
      <c r="O2930" s="15">
        <f t="shared" ca="1" si="318"/>
        <v>471</v>
      </c>
      <c r="P2930" s="15" t="str">
        <f t="shared" ca="1" si="319"/>
        <v>365d+</v>
      </c>
      <c r="Q2930" s="17">
        <f ca="1">IF(P2930="0-90d",0,IF(P2930="91-180d",INDEX(Assumptions!$F$8:$F$12,MATCH(B2930,Assumptions!$A$8:$A$12,0)),IF(P2930="181-365d",INDEX(Assumptions!$G$8:$G$12,MATCH(B2930,Assumptions!$A$8:$A$12,0)),INDEX(Assumptions!$H$8:$H$12,MATCH(B2930,Assumptions!$A$8:$A$12,0)))))</f>
        <v>0.6</v>
      </c>
      <c r="R2930" s="14">
        <f t="shared" ca="1" si="320"/>
        <v>5960872.9440000001</v>
      </c>
      <c r="S2930" s="14">
        <f t="shared" ca="1" si="321"/>
        <v>3973915.2960000001</v>
      </c>
      <c r="T2930" s="11" t="s">
        <v>25</v>
      </c>
      <c r="U2930" s="18" t="s">
        <v>36</v>
      </c>
    </row>
    <row r="2931" spans="1:21" ht="15" customHeight="1" x14ac:dyDescent="0.15">
      <c r="A2931" s="10" t="s">
        <v>2979</v>
      </c>
      <c r="B2931" s="11" t="s">
        <v>41</v>
      </c>
      <c r="C2931" s="11" t="s">
        <v>115</v>
      </c>
      <c r="D2931" s="12">
        <v>46110</v>
      </c>
      <c r="E2931" s="11">
        <v>1200</v>
      </c>
      <c r="F2931" s="11" t="s">
        <v>33</v>
      </c>
      <c r="G2931" s="13">
        <v>178.23</v>
      </c>
      <c r="H2931" s="14">
        <f t="shared" si="315"/>
        <v>213876</v>
      </c>
      <c r="I2931" s="14">
        <f>IF(F2931="GHS",H2931,H2931*Assumptions!$B$4)</f>
        <v>213876</v>
      </c>
      <c r="J2931" s="15" t="str">
        <f>INDEX(Assumptions!$B$8:$B$12,MATCH(B2931,Assumptions!$A$8:$A$12,0))</f>
        <v>Weighted Average</v>
      </c>
      <c r="K2931" s="16">
        <f>G2931/(1-INDEX(Assumptions!$D$8:$D$12,MATCH(B2931,Assumptions!$A$8:$A$12,0)))</f>
        <v>274.2</v>
      </c>
      <c r="L2931" s="16">
        <f t="shared" si="316"/>
        <v>5.3468999999999998</v>
      </c>
      <c r="M2931" s="16">
        <f t="shared" si="317"/>
        <v>13.71</v>
      </c>
      <c r="N2931" s="14">
        <f>E2931*(K2931-L2931-M2931)*IF(F2931="GHS",1,Assumptions!$B$4)</f>
        <v>306171.71999999997</v>
      </c>
      <c r="O2931" s="15">
        <f t="shared" ca="1" si="318"/>
        <v>176</v>
      </c>
      <c r="P2931" s="15" t="str">
        <f t="shared" ca="1" si="319"/>
        <v>91-180d</v>
      </c>
      <c r="Q2931" s="17">
        <f ca="1">IF(P2931="0-90d",0,IF(P2931="91-180d",INDEX(Assumptions!$F$8:$F$12,MATCH(B2931,Assumptions!$A$8:$A$12,0)),IF(P2931="181-365d",INDEX(Assumptions!$G$8:$G$12,MATCH(B2931,Assumptions!$A$8:$A$12,0)),INDEX(Assumptions!$H$8:$H$12,MATCH(B2931,Assumptions!$A$8:$A$12,0)))))</f>
        <v>0.1</v>
      </c>
      <c r="R2931" s="14">
        <f t="shared" ca="1" si="320"/>
        <v>21387.600000000002</v>
      </c>
      <c r="S2931" s="14">
        <f t="shared" ca="1" si="321"/>
        <v>192488.4</v>
      </c>
      <c r="T2931" s="11" t="s">
        <v>25</v>
      </c>
      <c r="U2931" s="18" t="s">
        <v>26</v>
      </c>
    </row>
    <row r="2932" spans="1:21" ht="15" customHeight="1" x14ac:dyDescent="0.15">
      <c r="A2932" s="10" t="s">
        <v>2980</v>
      </c>
      <c r="B2932" s="11" t="s">
        <v>31</v>
      </c>
      <c r="C2932" s="11" t="s">
        <v>32</v>
      </c>
      <c r="D2932" s="12">
        <v>45761</v>
      </c>
      <c r="E2932" s="11">
        <v>429</v>
      </c>
      <c r="F2932" s="11" t="s">
        <v>33</v>
      </c>
      <c r="G2932" s="13">
        <v>728.94</v>
      </c>
      <c r="H2932" s="14">
        <f t="shared" si="315"/>
        <v>312715.26</v>
      </c>
      <c r="I2932" s="14">
        <f>IF(F2932="GHS",H2932,H2932*Assumptions!$B$4)</f>
        <v>312715.26</v>
      </c>
      <c r="J2932" s="15" t="str">
        <f>INDEX(Assumptions!$B$8:$B$12,MATCH(B2932,Assumptions!$A$8:$A$12,0))</f>
        <v>Weighted Average</v>
      </c>
      <c r="K2932" s="16">
        <f>G2932/(1-INDEX(Assumptions!$D$8:$D$12,MATCH(B2932,Assumptions!$A$8:$A$12,0)))</f>
        <v>1012.4166666666667</v>
      </c>
      <c r="L2932" s="16">
        <f t="shared" si="316"/>
        <v>21.868200000000002</v>
      </c>
      <c r="M2932" s="16">
        <f t="shared" si="317"/>
        <v>50.620833333333337</v>
      </c>
      <c r="N2932" s="14">
        <f>E2932*(K2932-L2932-M2932)*IF(F2932="GHS",1,Assumptions!$B$4)</f>
        <v>403228.95470000006</v>
      </c>
      <c r="O2932" s="15">
        <f t="shared" ca="1" si="318"/>
        <v>525</v>
      </c>
      <c r="P2932" s="15" t="str">
        <f t="shared" ca="1" si="319"/>
        <v>365d+</v>
      </c>
      <c r="Q2932" s="17">
        <f ca="1">IF(P2932="0-90d",0,IF(P2932="91-180d",INDEX(Assumptions!$F$8:$F$12,MATCH(B2932,Assumptions!$A$8:$A$12,0)),IF(P2932="181-365d",INDEX(Assumptions!$G$8:$G$12,MATCH(B2932,Assumptions!$A$8:$A$12,0)),INDEX(Assumptions!$H$8:$H$12,MATCH(B2932,Assumptions!$A$8:$A$12,0)))))</f>
        <v>0.6</v>
      </c>
      <c r="R2932" s="14">
        <f t="shared" ca="1" si="320"/>
        <v>187629.15599999999</v>
      </c>
      <c r="S2932" s="14">
        <f t="shared" ca="1" si="321"/>
        <v>125086.10400000002</v>
      </c>
      <c r="T2932" s="11" t="s">
        <v>25</v>
      </c>
      <c r="U2932" s="18" t="s">
        <v>26</v>
      </c>
    </row>
    <row r="2933" spans="1:21" ht="15" customHeight="1" x14ac:dyDescent="0.15">
      <c r="A2933" s="10" t="s">
        <v>2981</v>
      </c>
      <c r="B2933" s="11" t="s">
        <v>41</v>
      </c>
      <c r="C2933" s="11" t="s">
        <v>42</v>
      </c>
      <c r="D2933" s="12">
        <v>46179</v>
      </c>
      <c r="E2933" s="11">
        <v>648</v>
      </c>
      <c r="F2933" s="11" t="s">
        <v>33</v>
      </c>
      <c r="G2933" s="13">
        <v>482.86</v>
      </c>
      <c r="H2933" s="14">
        <f t="shared" si="315"/>
        <v>312893.28000000003</v>
      </c>
      <c r="I2933" s="14">
        <f>IF(F2933="GHS",H2933,H2933*Assumptions!$B$4)</f>
        <v>312893.28000000003</v>
      </c>
      <c r="J2933" s="15" t="str">
        <f>INDEX(Assumptions!$B$8:$B$12,MATCH(B2933,Assumptions!$A$8:$A$12,0))</f>
        <v>Weighted Average</v>
      </c>
      <c r="K2933" s="16">
        <f>G2933/(1-INDEX(Assumptions!$D$8:$D$12,MATCH(B2933,Assumptions!$A$8:$A$12,0)))</f>
        <v>742.86153846153843</v>
      </c>
      <c r="L2933" s="16">
        <f t="shared" si="316"/>
        <v>14.485799999999999</v>
      </c>
      <c r="M2933" s="16">
        <f t="shared" si="317"/>
        <v>37.143076923076926</v>
      </c>
      <c r="N2933" s="14">
        <f>E2933*(K2933-L2933-M2933)*IF(F2933="GHS",1,Assumptions!$B$4)</f>
        <v>447918.76467692305</v>
      </c>
      <c r="O2933" s="15">
        <f t="shared" ca="1" si="318"/>
        <v>107</v>
      </c>
      <c r="P2933" s="15" t="str">
        <f t="shared" ca="1" si="319"/>
        <v>91-180d</v>
      </c>
      <c r="Q2933" s="17">
        <f ca="1">IF(P2933="0-90d",0,IF(P2933="91-180d",INDEX(Assumptions!$F$8:$F$12,MATCH(B2933,Assumptions!$A$8:$A$12,0)),IF(P2933="181-365d",INDEX(Assumptions!$G$8:$G$12,MATCH(B2933,Assumptions!$A$8:$A$12,0)),INDEX(Assumptions!$H$8:$H$12,MATCH(B2933,Assumptions!$A$8:$A$12,0)))))</f>
        <v>0.1</v>
      </c>
      <c r="R2933" s="14">
        <f t="shared" ca="1" si="320"/>
        <v>31289.328000000005</v>
      </c>
      <c r="S2933" s="14">
        <f t="shared" ca="1" si="321"/>
        <v>281603.95200000005</v>
      </c>
      <c r="T2933" s="11" t="s">
        <v>25</v>
      </c>
      <c r="U2933" s="18" t="s">
        <v>36</v>
      </c>
    </row>
    <row r="2934" spans="1:21" ht="15" customHeight="1" x14ac:dyDescent="0.15">
      <c r="A2934" s="10" t="s">
        <v>2982</v>
      </c>
      <c r="B2934" s="11" t="s">
        <v>41</v>
      </c>
      <c r="C2934" s="11" t="s">
        <v>42</v>
      </c>
      <c r="D2934" s="12">
        <v>45918</v>
      </c>
      <c r="E2934" s="11">
        <v>3796</v>
      </c>
      <c r="F2934" s="11" t="s">
        <v>33</v>
      </c>
      <c r="G2934" s="13">
        <v>232.51</v>
      </c>
      <c r="H2934" s="14">
        <f t="shared" si="315"/>
        <v>882607.96</v>
      </c>
      <c r="I2934" s="14">
        <f>IF(F2934="GHS",H2934,H2934*Assumptions!$B$4)</f>
        <v>882607.96</v>
      </c>
      <c r="J2934" s="15" t="str">
        <f>INDEX(Assumptions!$B$8:$B$12,MATCH(B2934,Assumptions!$A$8:$A$12,0))</f>
        <v>Weighted Average</v>
      </c>
      <c r="K2934" s="16">
        <f>G2934/(1-INDEX(Assumptions!$D$8:$D$12,MATCH(B2934,Assumptions!$A$8:$A$12,0)))</f>
        <v>357.7076923076923</v>
      </c>
      <c r="L2934" s="16">
        <f t="shared" si="316"/>
        <v>6.9752999999999998</v>
      </c>
      <c r="M2934" s="16">
        <f t="shared" si="317"/>
        <v>17.885384615384616</v>
      </c>
      <c r="N2934" s="14">
        <f>E2934*(K2934-L2934-M2934)*IF(F2934="GHS",1,Assumptions!$B$4)</f>
        <v>1263487.2411999998</v>
      </c>
      <c r="O2934" s="15">
        <f t="shared" ca="1" si="318"/>
        <v>368</v>
      </c>
      <c r="P2934" s="15" t="str">
        <f t="shared" ca="1" si="319"/>
        <v>365d+</v>
      </c>
      <c r="Q2934" s="17">
        <f ca="1">IF(P2934="0-90d",0,IF(P2934="91-180d",INDEX(Assumptions!$F$8:$F$12,MATCH(B2934,Assumptions!$A$8:$A$12,0)),IF(P2934="181-365d",INDEX(Assumptions!$G$8:$G$12,MATCH(B2934,Assumptions!$A$8:$A$12,0)),INDEX(Assumptions!$H$8:$H$12,MATCH(B2934,Assumptions!$A$8:$A$12,0)))))</f>
        <v>0.8</v>
      </c>
      <c r="R2934" s="14">
        <f t="shared" ca="1" si="320"/>
        <v>706086.36800000002</v>
      </c>
      <c r="S2934" s="14">
        <f t="shared" ca="1" si="321"/>
        <v>176521.59199999995</v>
      </c>
      <c r="T2934" s="11" t="s">
        <v>25</v>
      </c>
      <c r="U2934" s="18" t="s">
        <v>36</v>
      </c>
    </row>
    <row r="2935" spans="1:21" ht="15" customHeight="1" x14ac:dyDescent="0.15">
      <c r="A2935" s="10" t="s">
        <v>2983</v>
      </c>
      <c r="B2935" s="11" t="s">
        <v>22</v>
      </c>
      <c r="C2935" s="11" t="s">
        <v>23</v>
      </c>
      <c r="D2935" s="12">
        <v>46220</v>
      </c>
      <c r="E2935" s="11">
        <v>745</v>
      </c>
      <c r="F2935" s="11" t="s">
        <v>24</v>
      </c>
      <c r="G2935" s="13">
        <v>34594.86</v>
      </c>
      <c r="H2935" s="14">
        <f t="shared" si="315"/>
        <v>25773170.699999999</v>
      </c>
      <c r="I2935" s="14">
        <f>IF(F2935="GHS",H2935,H2935*Assumptions!$B$4)</f>
        <v>278350243.56</v>
      </c>
      <c r="J2935" s="15" t="str">
        <f>INDEX(Assumptions!$B$8:$B$12,MATCH(B2935,Assumptions!$A$8:$A$12,0))</f>
        <v>FIFO</v>
      </c>
      <c r="K2935" s="16">
        <f>G2935/(1-INDEX(Assumptions!$D$8:$D$12,MATCH(B2935,Assumptions!$A$8:$A$12,0)))</f>
        <v>42188.85365853658</v>
      </c>
      <c r="L2935" s="16">
        <f t="shared" si="316"/>
        <v>1037.8458000000001</v>
      </c>
      <c r="M2935" s="16">
        <f t="shared" si="317"/>
        <v>2109.4426829268291</v>
      </c>
      <c r="N2935" s="14">
        <f>E2935*(K2935-L2935-M2935)*IF(F2935="GHS",1,Assumptions!$B$4)</f>
        <v>314128433.40295607</v>
      </c>
      <c r="O2935" s="15">
        <f t="shared" ca="1" si="318"/>
        <v>66</v>
      </c>
      <c r="P2935" s="15" t="str">
        <f t="shared" ca="1" si="319"/>
        <v>0-90d</v>
      </c>
      <c r="Q2935" s="17">
        <f ca="1">IF(P2935="0-90d",0,IF(P2935="91-180d",INDEX(Assumptions!$F$8:$F$12,MATCH(B2935,Assumptions!$A$8:$A$12,0)),IF(P2935="181-365d",INDEX(Assumptions!$G$8:$G$12,MATCH(B2935,Assumptions!$A$8:$A$12,0)),INDEX(Assumptions!$H$8:$H$12,MATCH(B2935,Assumptions!$A$8:$A$12,0)))))</f>
        <v>0</v>
      </c>
      <c r="R2935" s="14">
        <f t="shared" ca="1" si="320"/>
        <v>0</v>
      </c>
      <c r="S2935" s="14">
        <f t="shared" ca="1" si="321"/>
        <v>278350243.56</v>
      </c>
      <c r="T2935" s="11" t="s">
        <v>25</v>
      </c>
      <c r="U2935" s="18" t="s">
        <v>36</v>
      </c>
    </row>
    <row r="2936" spans="1:21" ht="15" customHeight="1" x14ac:dyDescent="0.15">
      <c r="A2936" s="10" t="s">
        <v>2984</v>
      </c>
      <c r="B2936" s="11" t="s">
        <v>31</v>
      </c>
      <c r="C2936" s="11" t="s">
        <v>76</v>
      </c>
      <c r="D2936" s="12">
        <v>46198</v>
      </c>
      <c r="E2936" s="11">
        <v>3183</v>
      </c>
      <c r="F2936" s="11" t="s">
        <v>33</v>
      </c>
      <c r="G2936" s="13">
        <v>2770.18</v>
      </c>
      <c r="H2936" s="14">
        <f t="shared" si="315"/>
        <v>8817482.9399999995</v>
      </c>
      <c r="I2936" s="14">
        <f>IF(F2936="GHS",H2936,H2936*Assumptions!$B$4)</f>
        <v>8817482.9399999995</v>
      </c>
      <c r="J2936" s="15" t="str">
        <f>INDEX(Assumptions!$B$8:$B$12,MATCH(B2936,Assumptions!$A$8:$A$12,0))</f>
        <v>Weighted Average</v>
      </c>
      <c r="K2936" s="16">
        <f>G2936/(1-INDEX(Assumptions!$D$8:$D$12,MATCH(B2936,Assumptions!$A$8:$A$12,0)))</f>
        <v>3847.4722222222222</v>
      </c>
      <c r="L2936" s="16">
        <f t="shared" si="316"/>
        <v>83.105399999999989</v>
      </c>
      <c r="M2936" s="16">
        <f t="shared" si="317"/>
        <v>192.37361111111113</v>
      </c>
      <c r="N2936" s="14">
        <f>E2936*(K2936-L2936-M2936)*IF(F2936="GHS",1,Assumptions!$B$4)</f>
        <v>11369654.390966667</v>
      </c>
      <c r="O2936" s="15">
        <f t="shared" ca="1" si="318"/>
        <v>88</v>
      </c>
      <c r="P2936" s="15" t="str">
        <f t="shared" ca="1" si="319"/>
        <v>0-90d</v>
      </c>
      <c r="Q2936" s="17">
        <f ca="1">IF(P2936="0-90d",0,IF(P2936="91-180d",INDEX(Assumptions!$F$8:$F$12,MATCH(B2936,Assumptions!$A$8:$A$12,0)),IF(P2936="181-365d",INDEX(Assumptions!$G$8:$G$12,MATCH(B2936,Assumptions!$A$8:$A$12,0)),INDEX(Assumptions!$H$8:$H$12,MATCH(B2936,Assumptions!$A$8:$A$12,0)))))</f>
        <v>0</v>
      </c>
      <c r="R2936" s="14">
        <f t="shared" ca="1" si="320"/>
        <v>0</v>
      </c>
      <c r="S2936" s="14">
        <f t="shared" ca="1" si="321"/>
        <v>8817482.9399999995</v>
      </c>
      <c r="T2936" s="11" t="s">
        <v>25</v>
      </c>
      <c r="U2936" s="18" t="s">
        <v>36</v>
      </c>
    </row>
    <row r="2937" spans="1:21" ht="15" customHeight="1" x14ac:dyDescent="0.15">
      <c r="A2937" s="10" t="s">
        <v>2985</v>
      </c>
      <c r="B2937" s="11" t="s">
        <v>22</v>
      </c>
      <c r="C2937" s="11" t="s">
        <v>81</v>
      </c>
      <c r="D2937" s="12">
        <v>46203</v>
      </c>
      <c r="E2937" s="11">
        <v>2397</v>
      </c>
      <c r="F2937" s="11" t="s">
        <v>24</v>
      </c>
      <c r="G2937" s="13">
        <v>10234.77</v>
      </c>
      <c r="H2937" s="14">
        <f t="shared" si="315"/>
        <v>24532743.690000001</v>
      </c>
      <c r="I2937" s="14">
        <f>IF(F2937="GHS",H2937,H2937*Assumptions!$B$4)</f>
        <v>264953631.85200003</v>
      </c>
      <c r="J2937" s="15" t="str">
        <f>INDEX(Assumptions!$B$8:$B$12,MATCH(B2937,Assumptions!$A$8:$A$12,0))</f>
        <v>FIFO</v>
      </c>
      <c r="K2937" s="16">
        <f>G2937/(1-INDEX(Assumptions!$D$8:$D$12,MATCH(B2937,Assumptions!$A$8:$A$12,0)))</f>
        <v>12481.426829268292</v>
      </c>
      <c r="L2937" s="16">
        <f t="shared" si="316"/>
        <v>307.04309999999998</v>
      </c>
      <c r="M2937" s="16">
        <f t="shared" si="317"/>
        <v>624.07134146341468</v>
      </c>
      <c r="N2937" s="14">
        <f>E2937*(K2937-L2937-M2937)*IF(F2937="GHS",1,Assumptions!$B$4)</f>
        <v>299009866.97053754</v>
      </c>
      <c r="O2937" s="15">
        <f t="shared" ca="1" si="318"/>
        <v>83</v>
      </c>
      <c r="P2937" s="15" t="str">
        <f t="shared" ca="1" si="319"/>
        <v>0-90d</v>
      </c>
      <c r="Q2937" s="17">
        <f ca="1">IF(P2937="0-90d",0,IF(P2937="91-180d",INDEX(Assumptions!$F$8:$F$12,MATCH(B2937,Assumptions!$A$8:$A$12,0)),IF(P2937="181-365d",INDEX(Assumptions!$G$8:$G$12,MATCH(B2937,Assumptions!$A$8:$A$12,0)),INDEX(Assumptions!$H$8:$H$12,MATCH(B2937,Assumptions!$A$8:$A$12,0)))))</f>
        <v>0</v>
      </c>
      <c r="R2937" s="14">
        <f t="shared" ca="1" si="320"/>
        <v>0</v>
      </c>
      <c r="S2937" s="14">
        <f t="shared" ca="1" si="321"/>
        <v>264953631.85200003</v>
      </c>
      <c r="T2937" s="11" t="s">
        <v>25</v>
      </c>
      <c r="U2937" s="18" t="s">
        <v>26</v>
      </c>
    </row>
    <row r="2938" spans="1:21" ht="15" customHeight="1" x14ac:dyDescent="0.15">
      <c r="A2938" s="10" t="s">
        <v>2986</v>
      </c>
      <c r="B2938" s="11" t="s">
        <v>22</v>
      </c>
      <c r="C2938" s="11" t="s">
        <v>61</v>
      </c>
      <c r="D2938" s="12">
        <v>46076</v>
      </c>
      <c r="E2938" s="11">
        <v>2110</v>
      </c>
      <c r="F2938" s="11" t="s">
        <v>24</v>
      </c>
      <c r="G2938" s="13">
        <v>26857.29</v>
      </c>
      <c r="H2938" s="14">
        <f t="shared" si="315"/>
        <v>56668881.899999999</v>
      </c>
      <c r="I2938" s="14">
        <f>IF(F2938="GHS",H2938,H2938*Assumptions!$B$4)</f>
        <v>612023924.51999998</v>
      </c>
      <c r="J2938" s="15" t="str">
        <f>INDEX(Assumptions!$B$8:$B$12,MATCH(B2938,Assumptions!$A$8:$A$12,0))</f>
        <v>FIFO</v>
      </c>
      <c r="K2938" s="16">
        <f>G2938/(1-INDEX(Assumptions!$D$8:$D$12,MATCH(B2938,Assumptions!$A$8:$A$12,0)))</f>
        <v>32752.792682926829</v>
      </c>
      <c r="L2938" s="16">
        <f t="shared" si="316"/>
        <v>805.71870000000001</v>
      </c>
      <c r="M2938" s="16">
        <f t="shared" si="317"/>
        <v>1637.6396341463415</v>
      </c>
      <c r="N2938" s="14">
        <f>E2938*(K2938-L2938-M2938)*IF(F2938="GHS",1,Assumptions!$B$4)</f>
        <v>690691389.94000983</v>
      </c>
      <c r="O2938" s="15">
        <f t="shared" ca="1" si="318"/>
        <v>210</v>
      </c>
      <c r="P2938" s="15" t="str">
        <f t="shared" ca="1" si="319"/>
        <v>181-365d</v>
      </c>
      <c r="Q2938" s="17">
        <f ca="1">IF(P2938="0-90d",0,IF(P2938="91-180d",INDEX(Assumptions!$F$8:$F$12,MATCH(B2938,Assumptions!$A$8:$A$12,0)),IF(P2938="181-365d",INDEX(Assumptions!$G$8:$G$12,MATCH(B2938,Assumptions!$A$8:$A$12,0)),INDEX(Assumptions!$H$8:$H$12,MATCH(B2938,Assumptions!$A$8:$A$12,0)))))</f>
        <v>0.15</v>
      </c>
      <c r="R2938" s="14">
        <f t="shared" ca="1" si="320"/>
        <v>91803588.677999988</v>
      </c>
      <c r="S2938" s="14">
        <f t="shared" ca="1" si="321"/>
        <v>520220335.84200001</v>
      </c>
      <c r="T2938" s="11" t="s">
        <v>25</v>
      </c>
      <c r="U2938" s="18" t="s">
        <v>26</v>
      </c>
    </row>
    <row r="2939" spans="1:21" ht="15" customHeight="1" x14ac:dyDescent="0.15">
      <c r="A2939" s="10" t="s">
        <v>2987</v>
      </c>
      <c r="B2939" s="11" t="s">
        <v>31</v>
      </c>
      <c r="C2939" s="11" t="s">
        <v>63</v>
      </c>
      <c r="D2939" s="12">
        <v>46133</v>
      </c>
      <c r="E2939" s="11">
        <v>3746</v>
      </c>
      <c r="F2939" s="11" t="s">
        <v>33</v>
      </c>
      <c r="G2939" s="13">
        <v>3689.5</v>
      </c>
      <c r="H2939" s="14">
        <f t="shared" si="315"/>
        <v>13820867</v>
      </c>
      <c r="I2939" s="14">
        <f>IF(F2939="GHS",H2939,H2939*Assumptions!$B$4)</f>
        <v>13820867</v>
      </c>
      <c r="J2939" s="15" t="str">
        <f>INDEX(Assumptions!$B$8:$B$12,MATCH(B2939,Assumptions!$A$8:$A$12,0))</f>
        <v>Weighted Average</v>
      </c>
      <c r="K2939" s="16">
        <f>G2939/(1-INDEX(Assumptions!$D$8:$D$12,MATCH(B2939,Assumptions!$A$8:$A$12,0)))</f>
        <v>5124.3055555555557</v>
      </c>
      <c r="L2939" s="16">
        <f t="shared" si="316"/>
        <v>110.685</v>
      </c>
      <c r="M2939" s="16">
        <f t="shared" si="317"/>
        <v>256.21527777777777</v>
      </c>
      <c r="N2939" s="14">
        <f>E2939*(K2939-L2939-M2939)*IF(F2939="GHS",1,Assumptions!$B$4)</f>
        <v>17821240.170555554</v>
      </c>
      <c r="O2939" s="15">
        <f t="shared" ca="1" si="318"/>
        <v>153</v>
      </c>
      <c r="P2939" s="15" t="str">
        <f t="shared" ca="1" si="319"/>
        <v>91-180d</v>
      </c>
      <c r="Q2939" s="17">
        <f ca="1">IF(P2939="0-90d",0,IF(P2939="91-180d",INDEX(Assumptions!$F$8:$F$12,MATCH(B2939,Assumptions!$A$8:$A$12,0)),IF(P2939="181-365d",INDEX(Assumptions!$G$8:$G$12,MATCH(B2939,Assumptions!$A$8:$A$12,0)),INDEX(Assumptions!$H$8:$H$12,MATCH(B2939,Assumptions!$A$8:$A$12,0)))))</f>
        <v>0.05</v>
      </c>
      <c r="R2939" s="14">
        <f t="shared" ca="1" si="320"/>
        <v>691043.35000000009</v>
      </c>
      <c r="S2939" s="14">
        <f t="shared" ca="1" si="321"/>
        <v>13129823.65</v>
      </c>
      <c r="T2939" s="11" t="s">
        <v>25</v>
      </c>
      <c r="U2939" s="18" t="s">
        <v>36</v>
      </c>
    </row>
    <row r="2940" spans="1:21" ht="15" customHeight="1" x14ac:dyDescent="0.15">
      <c r="A2940" s="10" t="s">
        <v>2988</v>
      </c>
      <c r="B2940" s="11" t="s">
        <v>31</v>
      </c>
      <c r="C2940" s="11" t="s">
        <v>32</v>
      </c>
      <c r="D2940" s="12">
        <v>45883</v>
      </c>
      <c r="E2940" s="11">
        <v>356</v>
      </c>
      <c r="F2940" s="11" t="s">
        <v>33</v>
      </c>
      <c r="G2940" s="13">
        <v>3533.23</v>
      </c>
      <c r="H2940" s="14">
        <f t="shared" si="315"/>
        <v>1257829.8800000001</v>
      </c>
      <c r="I2940" s="14">
        <f>IF(F2940="GHS",H2940,H2940*Assumptions!$B$4)</f>
        <v>1257829.8800000001</v>
      </c>
      <c r="J2940" s="15" t="str">
        <f>INDEX(Assumptions!$B$8:$B$12,MATCH(B2940,Assumptions!$A$8:$A$12,0))</f>
        <v>Weighted Average</v>
      </c>
      <c r="K2940" s="16">
        <f>G2940/(1-INDEX(Assumptions!$D$8:$D$12,MATCH(B2940,Assumptions!$A$8:$A$12,0)))</f>
        <v>4907.2638888888887</v>
      </c>
      <c r="L2940" s="16">
        <f t="shared" si="316"/>
        <v>105.9969</v>
      </c>
      <c r="M2940" s="16">
        <f t="shared" si="317"/>
        <v>245.36319444444445</v>
      </c>
      <c r="N2940" s="14">
        <f>E2940*(K2940-L2940-M2940)*IF(F2940="GHS",1,Assumptions!$B$4)</f>
        <v>1621901.7508222223</v>
      </c>
      <c r="O2940" s="15">
        <f t="shared" ca="1" si="318"/>
        <v>403</v>
      </c>
      <c r="P2940" s="15" t="str">
        <f t="shared" ca="1" si="319"/>
        <v>365d+</v>
      </c>
      <c r="Q2940" s="17">
        <f ca="1">IF(P2940="0-90d",0,IF(P2940="91-180d",INDEX(Assumptions!$F$8:$F$12,MATCH(B2940,Assumptions!$A$8:$A$12,0)),IF(P2940="181-365d",INDEX(Assumptions!$G$8:$G$12,MATCH(B2940,Assumptions!$A$8:$A$12,0)),INDEX(Assumptions!$H$8:$H$12,MATCH(B2940,Assumptions!$A$8:$A$12,0)))))</f>
        <v>0.6</v>
      </c>
      <c r="R2940" s="14">
        <f t="shared" ca="1" si="320"/>
        <v>754697.92800000007</v>
      </c>
      <c r="S2940" s="14">
        <f t="shared" ca="1" si="321"/>
        <v>503131.95200000005</v>
      </c>
      <c r="T2940" s="11" t="s">
        <v>25</v>
      </c>
      <c r="U2940" s="18" t="s">
        <v>36</v>
      </c>
    </row>
    <row r="2941" spans="1:21" ht="15" customHeight="1" x14ac:dyDescent="0.15">
      <c r="A2941" s="10" t="s">
        <v>2989</v>
      </c>
      <c r="B2941" s="11" t="s">
        <v>41</v>
      </c>
      <c r="C2941" s="11" t="s">
        <v>49</v>
      </c>
      <c r="D2941" s="12">
        <v>46112</v>
      </c>
      <c r="E2941" s="11">
        <v>504</v>
      </c>
      <c r="F2941" s="11" t="s">
        <v>33</v>
      </c>
      <c r="G2941" s="13">
        <v>423.76</v>
      </c>
      <c r="H2941" s="14">
        <f t="shared" si="315"/>
        <v>213575.04000000001</v>
      </c>
      <c r="I2941" s="14">
        <f>IF(F2941="GHS",H2941,H2941*Assumptions!$B$4)</f>
        <v>213575.04000000001</v>
      </c>
      <c r="J2941" s="15" t="str">
        <f>INDEX(Assumptions!$B$8:$B$12,MATCH(B2941,Assumptions!$A$8:$A$12,0))</f>
        <v>Weighted Average</v>
      </c>
      <c r="K2941" s="16">
        <f>G2941/(1-INDEX(Assumptions!$D$8:$D$12,MATCH(B2941,Assumptions!$A$8:$A$12,0)))</f>
        <v>651.93846153846152</v>
      </c>
      <c r="L2941" s="16">
        <f t="shared" si="316"/>
        <v>12.7128</v>
      </c>
      <c r="M2941" s="16">
        <f t="shared" si="317"/>
        <v>32.596923076923076</v>
      </c>
      <c r="N2941" s="14">
        <f>E2941*(K2941-L2941-M2941)*IF(F2941="GHS",1,Assumptions!$B$4)</f>
        <v>305740.8841846154</v>
      </c>
      <c r="O2941" s="15">
        <f t="shared" ca="1" si="318"/>
        <v>174</v>
      </c>
      <c r="P2941" s="15" t="str">
        <f t="shared" ca="1" si="319"/>
        <v>91-180d</v>
      </c>
      <c r="Q2941" s="17">
        <f ca="1">IF(P2941="0-90d",0,IF(P2941="91-180d",INDEX(Assumptions!$F$8:$F$12,MATCH(B2941,Assumptions!$A$8:$A$12,0)),IF(P2941="181-365d",INDEX(Assumptions!$G$8:$G$12,MATCH(B2941,Assumptions!$A$8:$A$12,0)),INDEX(Assumptions!$H$8:$H$12,MATCH(B2941,Assumptions!$A$8:$A$12,0)))))</f>
        <v>0.1</v>
      </c>
      <c r="R2941" s="14">
        <f t="shared" ca="1" si="320"/>
        <v>21357.504000000001</v>
      </c>
      <c r="S2941" s="14">
        <f t="shared" ca="1" si="321"/>
        <v>192217.53600000002</v>
      </c>
      <c r="T2941" s="11" t="s">
        <v>25</v>
      </c>
      <c r="U2941" s="18" t="s">
        <v>36</v>
      </c>
    </row>
    <row r="2942" spans="1:21" ht="15" customHeight="1" x14ac:dyDescent="0.15">
      <c r="A2942" s="10" t="s">
        <v>2990</v>
      </c>
      <c r="B2942" s="11" t="s">
        <v>22</v>
      </c>
      <c r="C2942" s="11" t="s">
        <v>23</v>
      </c>
      <c r="D2942" s="12">
        <v>45917</v>
      </c>
      <c r="E2942" s="11">
        <v>3899</v>
      </c>
      <c r="F2942" s="11" t="s">
        <v>24</v>
      </c>
      <c r="G2942" s="13">
        <v>19404.25</v>
      </c>
      <c r="H2942" s="14">
        <f t="shared" si="315"/>
        <v>75657170.75</v>
      </c>
      <c r="I2942" s="14">
        <f>IF(F2942="GHS",H2942,H2942*Assumptions!$B$4)</f>
        <v>817097444.10000002</v>
      </c>
      <c r="J2942" s="15" t="str">
        <f>INDEX(Assumptions!$B$8:$B$12,MATCH(B2942,Assumptions!$A$8:$A$12,0))</f>
        <v>FIFO</v>
      </c>
      <c r="K2942" s="16">
        <f>G2942/(1-INDEX(Assumptions!$D$8:$D$12,MATCH(B2942,Assumptions!$A$8:$A$12,0)))</f>
        <v>23663.719512195119</v>
      </c>
      <c r="L2942" s="16">
        <f t="shared" si="316"/>
        <v>582.12749999999994</v>
      </c>
      <c r="M2942" s="16">
        <f t="shared" si="317"/>
        <v>1183.185975609756</v>
      </c>
      <c r="N2942" s="14">
        <f>E2942*(K2942-L2942-M2942)*IF(F2942="GHS",1,Assumptions!$B$4)</f>
        <v>922124359.47578061</v>
      </c>
      <c r="O2942" s="15">
        <f t="shared" ca="1" si="318"/>
        <v>369</v>
      </c>
      <c r="P2942" s="15" t="str">
        <f t="shared" ca="1" si="319"/>
        <v>365d+</v>
      </c>
      <c r="Q2942" s="17">
        <f ca="1">IF(P2942="0-90d",0,IF(P2942="91-180d",INDEX(Assumptions!$F$8:$F$12,MATCH(B2942,Assumptions!$A$8:$A$12,0)),IF(P2942="181-365d",INDEX(Assumptions!$G$8:$G$12,MATCH(B2942,Assumptions!$A$8:$A$12,0)),INDEX(Assumptions!$H$8:$H$12,MATCH(B2942,Assumptions!$A$8:$A$12,0)))))</f>
        <v>0.5</v>
      </c>
      <c r="R2942" s="14">
        <f t="shared" ca="1" si="320"/>
        <v>408548722.05000001</v>
      </c>
      <c r="S2942" s="14">
        <f t="shared" ca="1" si="321"/>
        <v>408548722.05000001</v>
      </c>
      <c r="T2942" s="11" t="s">
        <v>25</v>
      </c>
      <c r="U2942" s="18" t="s">
        <v>26</v>
      </c>
    </row>
    <row r="2943" spans="1:21" ht="15" customHeight="1" x14ac:dyDescent="0.15">
      <c r="A2943" s="10" t="s">
        <v>2991</v>
      </c>
      <c r="B2943" s="11" t="s">
        <v>46</v>
      </c>
      <c r="C2943" s="11" t="s">
        <v>47</v>
      </c>
      <c r="D2943" s="12">
        <v>45915</v>
      </c>
      <c r="E2943" s="11">
        <v>4836</v>
      </c>
      <c r="F2943" s="11" t="s">
        <v>33</v>
      </c>
      <c r="G2943" s="13">
        <v>197089.9</v>
      </c>
      <c r="H2943" s="14">
        <f t="shared" si="315"/>
        <v>953126756.39999998</v>
      </c>
      <c r="I2943" s="14">
        <f>IF(F2943="GHS",H2943,H2943*Assumptions!$B$4)</f>
        <v>953126756.39999998</v>
      </c>
      <c r="J2943" s="15" t="str">
        <f>INDEX(Assumptions!$B$8:$B$12,MATCH(B2943,Assumptions!$A$8:$A$12,0))</f>
        <v>Specific Identification</v>
      </c>
      <c r="K2943" s="16">
        <f>G2943/(1-INDEX(Assumptions!$D$8:$D$12,MATCH(B2943,Assumptions!$A$8:$A$12,0)))</f>
        <v>252679.35897435897</v>
      </c>
      <c r="L2943" s="16">
        <f t="shared" si="316"/>
        <v>5912.6969999999992</v>
      </c>
      <c r="M2943" s="16">
        <f t="shared" si="317"/>
        <v>12633.967948717949</v>
      </c>
      <c r="N2943" s="14">
        <f>E2943*(K2943-L2943-M2943)*IF(F2943="GHS",1,Assumptions!$B$4)</f>
        <v>1132265708.3080001</v>
      </c>
      <c r="O2943" s="15">
        <f t="shared" ca="1" si="318"/>
        <v>371</v>
      </c>
      <c r="P2943" s="15" t="str">
        <f t="shared" ca="1" si="319"/>
        <v>365d+</v>
      </c>
      <c r="Q2943" s="17">
        <f ca="1">IF(P2943="0-90d",0,IF(P2943="91-180d",INDEX(Assumptions!$F$8:$F$12,MATCH(B2943,Assumptions!$A$8:$A$12,0)),IF(P2943="181-365d",INDEX(Assumptions!$G$8:$G$12,MATCH(B2943,Assumptions!$A$8:$A$12,0)),INDEX(Assumptions!$H$8:$H$12,MATCH(B2943,Assumptions!$A$8:$A$12,0)))))</f>
        <v>0.15</v>
      </c>
      <c r="R2943" s="14">
        <f t="shared" ca="1" si="320"/>
        <v>142969013.45999998</v>
      </c>
      <c r="S2943" s="14">
        <f t="shared" ca="1" si="321"/>
        <v>810157742.94000006</v>
      </c>
      <c r="T2943" s="11" t="s">
        <v>25</v>
      </c>
      <c r="U2943" s="18" t="s">
        <v>26</v>
      </c>
    </row>
    <row r="2944" spans="1:21" ht="15" customHeight="1" x14ac:dyDescent="0.15">
      <c r="A2944" s="10" t="s">
        <v>2992</v>
      </c>
      <c r="B2944" s="11" t="s">
        <v>28</v>
      </c>
      <c r="C2944" s="11" t="s">
        <v>38</v>
      </c>
      <c r="D2944" s="12">
        <v>46075</v>
      </c>
      <c r="E2944" s="11">
        <v>1153</v>
      </c>
      <c r="F2944" s="11" t="s">
        <v>24</v>
      </c>
      <c r="G2944" s="13">
        <v>9134.2999999999993</v>
      </c>
      <c r="H2944" s="14">
        <f t="shared" si="315"/>
        <v>10531847.899999999</v>
      </c>
      <c r="I2944" s="14">
        <f>IF(F2944="GHS",H2944,H2944*Assumptions!$B$4)</f>
        <v>113743957.31999999</v>
      </c>
      <c r="J2944" s="15" t="str">
        <f>INDEX(Assumptions!$B$8:$B$12,MATCH(B2944,Assumptions!$A$8:$A$12,0))</f>
        <v>Fair Value Less Costs to Sell</v>
      </c>
      <c r="K2944" s="16">
        <f>G2944/(1-INDEX(Assumptions!$D$8:$D$12,MATCH(B2944,Assumptions!$A$8:$A$12,0)))</f>
        <v>10379.886363636362</v>
      </c>
      <c r="L2944" s="16">
        <f t="shared" si="316"/>
        <v>274.029</v>
      </c>
      <c r="M2944" s="16">
        <f t="shared" si="317"/>
        <v>518.99431818181813</v>
      </c>
      <c r="N2944" s="14">
        <f>E2944*(K2944-L2944-M2944)*IF(F2944="GHS",1,Assumptions!$B$4)</f>
        <v>119379453.38721816</v>
      </c>
      <c r="O2944" s="15">
        <f t="shared" ca="1" si="318"/>
        <v>211</v>
      </c>
      <c r="P2944" s="15" t="str">
        <f t="shared" ca="1" si="319"/>
        <v>181-365d</v>
      </c>
      <c r="Q2944" s="17">
        <f ca="1">IF(P2944="0-90d",0,IF(P2944="91-180d",INDEX(Assumptions!$F$8:$F$12,MATCH(B2944,Assumptions!$A$8:$A$12,0)),IF(P2944="181-365d",INDEX(Assumptions!$G$8:$G$12,MATCH(B2944,Assumptions!$A$8:$A$12,0)),INDEX(Assumptions!$H$8:$H$12,MATCH(B2944,Assumptions!$A$8:$A$12,0)))))</f>
        <v>0.1</v>
      </c>
      <c r="R2944" s="14">
        <f t="shared" ca="1" si="320"/>
        <v>11374395.732000001</v>
      </c>
      <c r="S2944" s="14">
        <f t="shared" ca="1" si="321"/>
        <v>102369561.588</v>
      </c>
      <c r="T2944" s="11" t="s">
        <v>25</v>
      </c>
      <c r="U2944" s="18" t="s">
        <v>36</v>
      </c>
    </row>
    <row r="2945" spans="1:21" ht="15" customHeight="1" x14ac:dyDescent="0.15">
      <c r="A2945" s="10" t="s">
        <v>2993</v>
      </c>
      <c r="B2945" s="11" t="s">
        <v>41</v>
      </c>
      <c r="C2945" s="11" t="s">
        <v>49</v>
      </c>
      <c r="D2945" s="12">
        <v>46080</v>
      </c>
      <c r="E2945" s="11">
        <v>1892</v>
      </c>
      <c r="F2945" s="11" t="s">
        <v>33</v>
      </c>
      <c r="G2945" s="13">
        <v>339.65</v>
      </c>
      <c r="H2945" s="14">
        <f t="shared" si="315"/>
        <v>642617.79999999993</v>
      </c>
      <c r="I2945" s="14">
        <f>IF(F2945="GHS",H2945,H2945*Assumptions!$B$4)</f>
        <v>642617.79999999993</v>
      </c>
      <c r="J2945" s="15" t="str">
        <f>INDEX(Assumptions!$B$8:$B$12,MATCH(B2945,Assumptions!$A$8:$A$12,0))</f>
        <v>Weighted Average</v>
      </c>
      <c r="K2945" s="16">
        <f>G2945/(1-INDEX(Assumptions!$D$8:$D$12,MATCH(B2945,Assumptions!$A$8:$A$12,0)))</f>
        <v>522.53846153846143</v>
      </c>
      <c r="L2945" s="16">
        <f t="shared" si="316"/>
        <v>10.189499999999999</v>
      </c>
      <c r="M2945" s="16">
        <f t="shared" si="317"/>
        <v>26.126923076923074</v>
      </c>
      <c r="N2945" s="14">
        <f>E2945*(K2945-L2945-M2945)*IF(F2945="GHS",1,Assumptions!$B$4)</f>
        <v>919932.09676923067</v>
      </c>
      <c r="O2945" s="15">
        <f t="shared" ca="1" si="318"/>
        <v>206</v>
      </c>
      <c r="P2945" s="15" t="str">
        <f t="shared" ca="1" si="319"/>
        <v>181-365d</v>
      </c>
      <c r="Q2945" s="17">
        <f ca="1">IF(P2945="0-90d",0,IF(P2945="91-180d",INDEX(Assumptions!$F$8:$F$12,MATCH(B2945,Assumptions!$A$8:$A$12,0)),IF(P2945="181-365d",INDEX(Assumptions!$G$8:$G$12,MATCH(B2945,Assumptions!$A$8:$A$12,0)),INDEX(Assumptions!$H$8:$H$12,MATCH(B2945,Assumptions!$A$8:$A$12,0)))))</f>
        <v>0.35</v>
      </c>
      <c r="R2945" s="14">
        <f t="shared" ca="1" si="320"/>
        <v>224916.22999999995</v>
      </c>
      <c r="S2945" s="14">
        <f t="shared" ca="1" si="321"/>
        <v>417701.56999999995</v>
      </c>
      <c r="T2945" s="11" t="s">
        <v>25</v>
      </c>
      <c r="U2945" s="18" t="s">
        <v>36</v>
      </c>
    </row>
    <row r="2946" spans="1:21" ht="15" customHeight="1" x14ac:dyDescent="0.15">
      <c r="A2946" s="10" t="s">
        <v>2994</v>
      </c>
      <c r="B2946" s="11" t="s">
        <v>28</v>
      </c>
      <c r="C2946" s="11" t="s">
        <v>29</v>
      </c>
      <c r="D2946" s="12">
        <v>46091</v>
      </c>
      <c r="E2946" s="11">
        <v>3602</v>
      </c>
      <c r="F2946" s="11" t="s">
        <v>24</v>
      </c>
      <c r="G2946" s="13">
        <v>14022.42</v>
      </c>
      <c r="H2946" s="14">
        <f t="shared" ref="H2946:H3009" si="322">E2946*G2946</f>
        <v>50508756.840000004</v>
      </c>
      <c r="I2946" s="14">
        <f>IF(F2946="GHS",H2946,H2946*Assumptions!$B$4)</f>
        <v>545494573.8720001</v>
      </c>
      <c r="J2946" s="15" t="str">
        <f>INDEX(Assumptions!$B$8:$B$12,MATCH(B2946,Assumptions!$A$8:$A$12,0))</f>
        <v>Fair Value Less Costs to Sell</v>
      </c>
      <c r="K2946" s="16">
        <f>G2946/(1-INDEX(Assumptions!$D$8:$D$12,MATCH(B2946,Assumptions!$A$8:$A$12,0)))</f>
        <v>15934.568181818182</v>
      </c>
      <c r="L2946" s="16">
        <f t="shared" ref="L2946:L3009" si="323">G2946*0.03</f>
        <v>420.67259999999999</v>
      </c>
      <c r="M2946" s="16">
        <f t="shared" ref="M2946:M3009" si="324">K2946*0.05</f>
        <v>796.72840909090917</v>
      </c>
      <c r="N2946" s="14">
        <f>E2946*(K2946-L2946-M2946)*IF(F2946="GHS",1,Assumptions!$B$4)</f>
        <v>572521350.48656738</v>
      </c>
      <c r="O2946" s="15">
        <f t="shared" ref="O2946:O3009" ca="1" si="325">TODAY()-D2946</f>
        <v>195</v>
      </c>
      <c r="P2946" s="15" t="str">
        <f t="shared" ref="P2946:P3009" ca="1" si="326">IF(O2946&lt;=90,"0-90d",IF(O2946&lt;=180,"91-180d",IF(O2946&lt;=365,"181-365d","365d+")))</f>
        <v>181-365d</v>
      </c>
      <c r="Q2946" s="17">
        <f ca="1">IF(P2946="0-90d",0,IF(P2946="91-180d",INDEX(Assumptions!$F$8:$F$12,MATCH(B2946,Assumptions!$A$8:$A$12,0)),IF(P2946="181-365d",INDEX(Assumptions!$G$8:$G$12,MATCH(B2946,Assumptions!$A$8:$A$12,0)),INDEX(Assumptions!$H$8:$H$12,MATCH(B2946,Assumptions!$A$8:$A$12,0)))))</f>
        <v>0.1</v>
      </c>
      <c r="R2946" s="14">
        <f t="shared" ref="R2946:R3009" ca="1" si="327">I2946*Q2946</f>
        <v>54549457.387200013</v>
      </c>
      <c r="S2946" s="14">
        <f t="shared" ref="S2946:S3009" ca="1" si="328">IF(T2946="Held on Consignment (Not Owned)",0,MIN(I2946-R2946,N2946))</f>
        <v>490945116.4848001</v>
      </c>
      <c r="T2946" s="11" t="s">
        <v>25</v>
      </c>
      <c r="U2946" s="18" t="s">
        <v>26</v>
      </c>
    </row>
    <row r="2947" spans="1:21" ht="15" customHeight="1" x14ac:dyDescent="0.15">
      <c r="A2947" s="10" t="s">
        <v>2995</v>
      </c>
      <c r="B2947" s="11" t="s">
        <v>28</v>
      </c>
      <c r="C2947" s="11" t="s">
        <v>38</v>
      </c>
      <c r="D2947" s="12">
        <v>45893</v>
      </c>
      <c r="E2947" s="11">
        <v>3235</v>
      </c>
      <c r="F2947" s="11" t="s">
        <v>24</v>
      </c>
      <c r="G2947" s="13">
        <v>7908.24</v>
      </c>
      <c r="H2947" s="14">
        <f t="shared" si="322"/>
        <v>25583156.399999999</v>
      </c>
      <c r="I2947" s="14">
        <f>IF(F2947="GHS",H2947,H2947*Assumptions!$B$4)</f>
        <v>276298089.12</v>
      </c>
      <c r="J2947" s="15" t="str">
        <f>INDEX(Assumptions!$B$8:$B$12,MATCH(B2947,Assumptions!$A$8:$A$12,0))</f>
        <v>Fair Value Less Costs to Sell</v>
      </c>
      <c r="K2947" s="16">
        <f>G2947/(1-INDEX(Assumptions!$D$8:$D$12,MATCH(B2947,Assumptions!$A$8:$A$12,0)))</f>
        <v>8986.636363636364</v>
      </c>
      <c r="L2947" s="16">
        <f t="shared" si="323"/>
        <v>237.24719999999999</v>
      </c>
      <c r="M2947" s="16">
        <f t="shared" si="324"/>
        <v>449.33181818181822</v>
      </c>
      <c r="N2947" s="14">
        <f>E2947*(K2947-L2947-M2947)*IF(F2947="GHS",1,Assumptions!$B$4)</f>
        <v>289987403.53549099</v>
      </c>
      <c r="O2947" s="15">
        <f t="shared" ca="1" si="325"/>
        <v>393</v>
      </c>
      <c r="P2947" s="15" t="str">
        <f t="shared" ca="1" si="326"/>
        <v>365d+</v>
      </c>
      <c r="Q2947" s="17">
        <f ca="1">IF(P2947="0-90d",0,IF(P2947="91-180d",INDEX(Assumptions!$F$8:$F$12,MATCH(B2947,Assumptions!$A$8:$A$12,0)),IF(P2947="181-365d",INDEX(Assumptions!$G$8:$G$12,MATCH(B2947,Assumptions!$A$8:$A$12,0)),INDEX(Assumptions!$H$8:$H$12,MATCH(B2947,Assumptions!$A$8:$A$12,0)))))</f>
        <v>0.4</v>
      </c>
      <c r="R2947" s="14">
        <f t="shared" ca="1" si="327"/>
        <v>110519235.648</v>
      </c>
      <c r="S2947" s="14">
        <f t="shared" ca="1" si="328"/>
        <v>165778853.472</v>
      </c>
      <c r="T2947" s="11" t="s">
        <v>25</v>
      </c>
      <c r="U2947" s="18" t="s">
        <v>26</v>
      </c>
    </row>
    <row r="2948" spans="1:21" ht="15" customHeight="1" x14ac:dyDescent="0.15">
      <c r="A2948" s="10" t="s">
        <v>2996</v>
      </c>
      <c r="B2948" s="11" t="s">
        <v>41</v>
      </c>
      <c r="C2948" s="11" t="s">
        <v>42</v>
      </c>
      <c r="D2948" s="12">
        <v>45800</v>
      </c>
      <c r="E2948" s="11">
        <v>617</v>
      </c>
      <c r="F2948" s="11" t="s">
        <v>33</v>
      </c>
      <c r="G2948" s="13">
        <v>714.65</v>
      </c>
      <c r="H2948" s="14">
        <f t="shared" si="322"/>
        <v>440939.05</v>
      </c>
      <c r="I2948" s="14">
        <f>IF(F2948="GHS",H2948,H2948*Assumptions!$B$4)</f>
        <v>440939.05</v>
      </c>
      <c r="J2948" s="15" t="str">
        <f>INDEX(Assumptions!$B$8:$B$12,MATCH(B2948,Assumptions!$A$8:$A$12,0))</f>
        <v>Weighted Average</v>
      </c>
      <c r="K2948" s="16">
        <f>G2948/(1-INDEX(Assumptions!$D$8:$D$12,MATCH(B2948,Assumptions!$A$8:$A$12,0)))</f>
        <v>1099.4615384615383</v>
      </c>
      <c r="L2948" s="16">
        <f t="shared" si="323"/>
        <v>21.439499999999999</v>
      </c>
      <c r="M2948" s="16">
        <f t="shared" si="324"/>
        <v>54.973076923076917</v>
      </c>
      <c r="N2948" s="14">
        <f>E2948*(K2948-L2948-M2948)*IF(F2948="GHS",1,Assumptions!$B$4)</f>
        <v>631221.20926923072</v>
      </c>
      <c r="O2948" s="15">
        <f t="shared" ca="1" si="325"/>
        <v>486</v>
      </c>
      <c r="P2948" s="15" t="str">
        <f t="shared" ca="1" si="326"/>
        <v>365d+</v>
      </c>
      <c r="Q2948" s="17">
        <f ca="1">IF(P2948="0-90d",0,IF(P2948="91-180d",INDEX(Assumptions!$F$8:$F$12,MATCH(B2948,Assumptions!$A$8:$A$12,0)),IF(P2948="181-365d",INDEX(Assumptions!$G$8:$G$12,MATCH(B2948,Assumptions!$A$8:$A$12,0)),INDEX(Assumptions!$H$8:$H$12,MATCH(B2948,Assumptions!$A$8:$A$12,0)))))</f>
        <v>0.8</v>
      </c>
      <c r="R2948" s="14">
        <f t="shared" ca="1" si="327"/>
        <v>352751.24</v>
      </c>
      <c r="S2948" s="14">
        <f t="shared" ca="1" si="328"/>
        <v>88187.81</v>
      </c>
      <c r="T2948" s="11" t="s">
        <v>25</v>
      </c>
      <c r="U2948" s="18" t="s">
        <v>26</v>
      </c>
    </row>
    <row r="2949" spans="1:21" ht="15" customHeight="1" x14ac:dyDescent="0.15">
      <c r="A2949" s="10" t="s">
        <v>2997</v>
      </c>
      <c r="B2949" s="11" t="s">
        <v>46</v>
      </c>
      <c r="C2949" s="11" t="s">
        <v>52</v>
      </c>
      <c r="D2949" s="12">
        <v>46055</v>
      </c>
      <c r="E2949" s="11">
        <v>71</v>
      </c>
      <c r="F2949" s="11" t="s">
        <v>33</v>
      </c>
      <c r="G2949" s="13">
        <v>462757.91</v>
      </c>
      <c r="H2949" s="14">
        <f t="shared" si="322"/>
        <v>32855811.609999999</v>
      </c>
      <c r="I2949" s="14">
        <f>IF(F2949="GHS",H2949,H2949*Assumptions!$B$4)</f>
        <v>32855811.609999999</v>
      </c>
      <c r="J2949" s="15" t="str">
        <f>INDEX(Assumptions!$B$8:$B$12,MATCH(B2949,Assumptions!$A$8:$A$12,0))</f>
        <v>Specific Identification</v>
      </c>
      <c r="K2949" s="16">
        <f>G2949/(1-INDEX(Assumptions!$D$8:$D$12,MATCH(B2949,Assumptions!$A$8:$A$12,0)))</f>
        <v>593279.37179487175</v>
      </c>
      <c r="L2949" s="16">
        <f t="shared" si="323"/>
        <v>13882.737299999999</v>
      </c>
      <c r="M2949" s="16">
        <f t="shared" si="324"/>
        <v>29663.968589743588</v>
      </c>
      <c r="N2949" s="14">
        <f>E2949*(K2949-L2949-M2949)*IF(F2949="GHS",1,Assumptions!$B$4)</f>
        <v>39031019.2792641</v>
      </c>
      <c r="O2949" s="15">
        <f t="shared" ca="1" si="325"/>
        <v>231</v>
      </c>
      <c r="P2949" s="15" t="str">
        <f t="shared" ca="1" si="326"/>
        <v>181-365d</v>
      </c>
      <c r="Q2949" s="17">
        <f ca="1">IF(P2949="0-90d",0,IF(P2949="91-180d",INDEX(Assumptions!$F$8:$F$12,MATCH(B2949,Assumptions!$A$8:$A$12,0)),IF(P2949="181-365d",INDEX(Assumptions!$G$8:$G$12,MATCH(B2949,Assumptions!$A$8:$A$12,0)),INDEX(Assumptions!$H$8:$H$12,MATCH(B2949,Assumptions!$A$8:$A$12,0)))))</f>
        <v>0.05</v>
      </c>
      <c r="R2949" s="14">
        <f t="shared" ca="1" si="327"/>
        <v>1642790.5805000002</v>
      </c>
      <c r="S2949" s="14">
        <f t="shared" ca="1" si="328"/>
        <v>31213021.0295</v>
      </c>
      <c r="T2949" s="11" t="s">
        <v>25</v>
      </c>
      <c r="U2949" s="18" t="s">
        <v>26</v>
      </c>
    </row>
    <row r="2950" spans="1:21" ht="15" customHeight="1" x14ac:dyDescent="0.15">
      <c r="A2950" s="10" t="s">
        <v>2998</v>
      </c>
      <c r="B2950" s="11" t="s">
        <v>31</v>
      </c>
      <c r="C2950" s="11" t="s">
        <v>32</v>
      </c>
      <c r="D2950" s="12">
        <v>46117</v>
      </c>
      <c r="E2950" s="11">
        <v>2678</v>
      </c>
      <c r="F2950" s="11" t="s">
        <v>33</v>
      </c>
      <c r="G2950" s="13">
        <v>1668.98</v>
      </c>
      <c r="H2950" s="14">
        <f t="shared" si="322"/>
        <v>4469528.4400000004</v>
      </c>
      <c r="I2950" s="14">
        <f>IF(F2950="GHS",H2950,H2950*Assumptions!$B$4)</f>
        <v>4469528.4400000004</v>
      </c>
      <c r="J2950" s="15" t="str">
        <f>INDEX(Assumptions!$B$8:$B$12,MATCH(B2950,Assumptions!$A$8:$A$12,0))</f>
        <v>Weighted Average</v>
      </c>
      <c r="K2950" s="16">
        <f>G2950/(1-INDEX(Assumptions!$D$8:$D$12,MATCH(B2950,Assumptions!$A$8:$A$12,0)))</f>
        <v>2318.0277777777778</v>
      </c>
      <c r="L2950" s="16">
        <f t="shared" si="323"/>
        <v>50.069400000000002</v>
      </c>
      <c r="M2950" s="16">
        <f t="shared" si="324"/>
        <v>115.9013888888889</v>
      </c>
      <c r="N2950" s="14">
        <f>E2950*(K2950-L2950-M2950)*IF(F2950="GHS",1,Assumptions!$B$4)</f>
        <v>5763208.6162444446</v>
      </c>
      <c r="O2950" s="15">
        <f t="shared" ca="1" si="325"/>
        <v>169</v>
      </c>
      <c r="P2950" s="15" t="str">
        <f t="shared" ca="1" si="326"/>
        <v>91-180d</v>
      </c>
      <c r="Q2950" s="17">
        <f ca="1">IF(P2950="0-90d",0,IF(P2950="91-180d",INDEX(Assumptions!$F$8:$F$12,MATCH(B2950,Assumptions!$A$8:$A$12,0)),IF(P2950="181-365d",INDEX(Assumptions!$G$8:$G$12,MATCH(B2950,Assumptions!$A$8:$A$12,0)),INDEX(Assumptions!$H$8:$H$12,MATCH(B2950,Assumptions!$A$8:$A$12,0)))))</f>
        <v>0.05</v>
      </c>
      <c r="R2950" s="14">
        <f t="shared" ca="1" si="327"/>
        <v>223476.42200000002</v>
      </c>
      <c r="S2950" s="14">
        <f t="shared" ca="1" si="328"/>
        <v>4246052.0180000002</v>
      </c>
      <c r="T2950" s="11" t="s">
        <v>25</v>
      </c>
      <c r="U2950" s="18" t="s">
        <v>36</v>
      </c>
    </row>
    <row r="2951" spans="1:21" ht="15" customHeight="1" x14ac:dyDescent="0.15">
      <c r="A2951" s="10" t="s">
        <v>2999</v>
      </c>
      <c r="B2951" s="11" t="s">
        <v>41</v>
      </c>
      <c r="C2951" s="11" t="s">
        <v>115</v>
      </c>
      <c r="D2951" s="12">
        <v>45947</v>
      </c>
      <c r="E2951" s="11">
        <v>4225</v>
      </c>
      <c r="F2951" s="11" t="s">
        <v>33</v>
      </c>
      <c r="G2951" s="13">
        <v>652.03</v>
      </c>
      <c r="H2951" s="14">
        <f t="shared" si="322"/>
        <v>2754826.75</v>
      </c>
      <c r="I2951" s="14">
        <f>IF(F2951="GHS",H2951,H2951*Assumptions!$B$4)</f>
        <v>2754826.75</v>
      </c>
      <c r="J2951" s="15" t="str">
        <f>INDEX(Assumptions!$B$8:$B$12,MATCH(B2951,Assumptions!$A$8:$A$12,0))</f>
        <v>Weighted Average</v>
      </c>
      <c r="K2951" s="16">
        <f>G2951/(1-INDEX(Assumptions!$D$8:$D$12,MATCH(B2951,Assumptions!$A$8:$A$12,0)))</f>
        <v>1003.1230769230768</v>
      </c>
      <c r="L2951" s="16">
        <f t="shared" si="323"/>
        <v>19.5609</v>
      </c>
      <c r="M2951" s="16">
        <f t="shared" si="324"/>
        <v>50.156153846153842</v>
      </c>
      <c r="N2951" s="14">
        <f>E2951*(K2951-L2951-M2951)*IF(F2951="GHS",1,Assumptions!$B$4)</f>
        <v>3943640.4474999998</v>
      </c>
      <c r="O2951" s="15">
        <f t="shared" ca="1" si="325"/>
        <v>339</v>
      </c>
      <c r="P2951" s="15" t="str">
        <f t="shared" ca="1" si="326"/>
        <v>181-365d</v>
      </c>
      <c r="Q2951" s="17">
        <f ca="1">IF(P2951="0-90d",0,IF(P2951="91-180d",INDEX(Assumptions!$F$8:$F$12,MATCH(B2951,Assumptions!$A$8:$A$12,0)),IF(P2951="181-365d",INDEX(Assumptions!$G$8:$G$12,MATCH(B2951,Assumptions!$A$8:$A$12,0)),INDEX(Assumptions!$H$8:$H$12,MATCH(B2951,Assumptions!$A$8:$A$12,0)))))</f>
        <v>0.35</v>
      </c>
      <c r="R2951" s="14">
        <f t="shared" ca="1" si="327"/>
        <v>964189.36249999993</v>
      </c>
      <c r="S2951" s="14">
        <f t="shared" ca="1" si="328"/>
        <v>1790637.3875000002</v>
      </c>
      <c r="T2951" s="11" t="s">
        <v>25</v>
      </c>
      <c r="U2951" s="18" t="s">
        <v>26</v>
      </c>
    </row>
    <row r="2952" spans="1:21" ht="15" customHeight="1" x14ac:dyDescent="0.15">
      <c r="A2952" s="10" t="s">
        <v>3000</v>
      </c>
      <c r="B2952" s="11" t="s">
        <v>22</v>
      </c>
      <c r="C2952" s="11" t="s">
        <v>23</v>
      </c>
      <c r="D2952" s="12">
        <v>45751</v>
      </c>
      <c r="E2952" s="11">
        <v>1754</v>
      </c>
      <c r="F2952" s="11" t="s">
        <v>24</v>
      </c>
      <c r="G2952" s="13">
        <v>20648.240000000002</v>
      </c>
      <c r="H2952" s="14">
        <f t="shared" si="322"/>
        <v>36217012.960000001</v>
      </c>
      <c r="I2952" s="14">
        <f>IF(F2952="GHS",H2952,H2952*Assumptions!$B$4)</f>
        <v>391143739.96800005</v>
      </c>
      <c r="J2952" s="15" t="str">
        <f>INDEX(Assumptions!$B$8:$B$12,MATCH(B2952,Assumptions!$A$8:$A$12,0))</f>
        <v>FIFO</v>
      </c>
      <c r="K2952" s="16">
        <f>G2952/(1-INDEX(Assumptions!$D$8:$D$12,MATCH(B2952,Assumptions!$A$8:$A$12,0)))</f>
        <v>25180.780487804877</v>
      </c>
      <c r="L2952" s="16">
        <f t="shared" si="323"/>
        <v>619.44720000000007</v>
      </c>
      <c r="M2952" s="16">
        <f t="shared" si="324"/>
        <v>1259.0390243902439</v>
      </c>
      <c r="N2952" s="14">
        <f>E2952*(K2952-L2952-M2952)*IF(F2952="GHS",1,Assumptions!$B$4)</f>
        <v>441420020.69071615</v>
      </c>
      <c r="O2952" s="15">
        <f t="shared" ca="1" si="325"/>
        <v>535</v>
      </c>
      <c r="P2952" s="15" t="str">
        <f t="shared" ca="1" si="326"/>
        <v>365d+</v>
      </c>
      <c r="Q2952" s="17">
        <f ca="1">IF(P2952="0-90d",0,IF(P2952="91-180d",INDEX(Assumptions!$F$8:$F$12,MATCH(B2952,Assumptions!$A$8:$A$12,0)),IF(P2952="181-365d",INDEX(Assumptions!$G$8:$G$12,MATCH(B2952,Assumptions!$A$8:$A$12,0)),INDEX(Assumptions!$H$8:$H$12,MATCH(B2952,Assumptions!$A$8:$A$12,0)))))</f>
        <v>0.5</v>
      </c>
      <c r="R2952" s="14">
        <f t="shared" ca="1" si="327"/>
        <v>195571869.98400003</v>
      </c>
      <c r="S2952" s="14">
        <f t="shared" ca="1" si="328"/>
        <v>195571869.98400003</v>
      </c>
      <c r="T2952" s="11" t="s">
        <v>25</v>
      </c>
      <c r="U2952" s="18" t="s">
        <v>26</v>
      </c>
    </row>
    <row r="2953" spans="1:21" ht="15" customHeight="1" x14ac:dyDescent="0.15">
      <c r="A2953" s="10" t="s">
        <v>3001</v>
      </c>
      <c r="B2953" s="11" t="s">
        <v>31</v>
      </c>
      <c r="C2953" s="11" t="s">
        <v>76</v>
      </c>
      <c r="D2953" s="12">
        <v>46122</v>
      </c>
      <c r="E2953" s="11">
        <v>194</v>
      </c>
      <c r="F2953" s="11" t="s">
        <v>33</v>
      </c>
      <c r="G2953" s="13">
        <v>1246.1300000000001</v>
      </c>
      <c r="H2953" s="14">
        <f t="shared" si="322"/>
        <v>241749.22000000003</v>
      </c>
      <c r="I2953" s="14">
        <f>IF(F2953="GHS",H2953,H2953*Assumptions!$B$4)</f>
        <v>241749.22000000003</v>
      </c>
      <c r="J2953" s="15" t="str">
        <f>INDEX(Assumptions!$B$8:$B$12,MATCH(B2953,Assumptions!$A$8:$A$12,0))</f>
        <v>Weighted Average</v>
      </c>
      <c r="K2953" s="16">
        <f>G2953/(1-INDEX(Assumptions!$D$8:$D$12,MATCH(B2953,Assumptions!$A$8:$A$12,0)))</f>
        <v>1730.7361111111113</v>
      </c>
      <c r="L2953" s="16">
        <f t="shared" si="323"/>
        <v>37.383900000000004</v>
      </c>
      <c r="M2953" s="16">
        <f t="shared" si="324"/>
        <v>86.536805555555574</v>
      </c>
      <c r="N2953" s="14">
        <f>E2953*(K2953-L2953-M2953)*IF(F2953="GHS",1,Assumptions!$B$4)</f>
        <v>311722.18867777783</v>
      </c>
      <c r="O2953" s="15">
        <f t="shared" ca="1" si="325"/>
        <v>164</v>
      </c>
      <c r="P2953" s="15" t="str">
        <f t="shared" ca="1" si="326"/>
        <v>91-180d</v>
      </c>
      <c r="Q2953" s="17">
        <f ca="1">IF(P2953="0-90d",0,IF(P2953="91-180d",INDEX(Assumptions!$F$8:$F$12,MATCH(B2953,Assumptions!$A$8:$A$12,0)),IF(P2953="181-365d",INDEX(Assumptions!$G$8:$G$12,MATCH(B2953,Assumptions!$A$8:$A$12,0)),INDEX(Assumptions!$H$8:$H$12,MATCH(B2953,Assumptions!$A$8:$A$12,0)))))</f>
        <v>0.05</v>
      </c>
      <c r="R2953" s="14">
        <f t="shared" ca="1" si="327"/>
        <v>12087.461000000003</v>
      </c>
      <c r="S2953" s="14">
        <f t="shared" ca="1" si="328"/>
        <v>229661.75900000002</v>
      </c>
      <c r="T2953" s="11" t="s">
        <v>25</v>
      </c>
      <c r="U2953" s="18" t="s">
        <v>26</v>
      </c>
    </row>
    <row r="2954" spans="1:21" ht="15" customHeight="1" x14ac:dyDescent="0.15">
      <c r="A2954" s="10" t="s">
        <v>3002</v>
      </c>
      <c r="B2954" s="11" t="s">
        <v>41</v>
      </c>
      <c r="C2954" s="11" t="s">
        <v>49</v>
      </c>
      <c r="D2954" s="12">
        <v>45814</v>
      </c>
      <c r="E2954" s="11">
        <v>4138</v>
      </c>
      <c r="F2954" s="11" t="s">
        <v>33</v>
      </c>
      <c r="G2954" s="13">
        <v>145.22</v>
      </c>
      <c r="H2954" s="14">
        <f t="shared" si="322"/>
        <v>600920.36</v>
      </c>
      <c r="I2954" s="14">
        <f>IF(F2954="GHS",H2954,H2954*Assumptions!$B$4)</f>
        <v>600920.36</v>
      </c>
      <c r="J2954" s="15" t="str">
        <f>INDEX(Assumptions!$B$8:$B$12,MATCH(B2954,Assumptions!$A$8:$A$12,0))</f>
        <v>Weighted Average</v>
      </c>
      <c r="K2954" s="16">
        <f>G2954/(1-INDEX(Assumptions!$D$8:$D$12,MATCH(B2954,Assumptions!$A$8:$A$12,0)))</f>
        <v>223.4153846153846</v>
      </c>
      <c r="L2954" s="16">
        <f t="shared" si="323"/>
        <v>4.3565999999999994</v>
      </c>
      <c r="M2954" s="16">
        <f t="shared" si="324"/>
        <v>11.170769230769231</v>
      </c>
      <c r="N2954" s="14">
        <f>E2954*(K2954-L2954-M2954)*IF(F2954="GHS",1,Assumptions!$B$4)</f>
        <v>860240.60766153852</v>
      </c>
      <c r="O2954" s="15">
        <f t="shared" ca="1" si="325"/>
        <v>472</v>
      </c>
      <c r="P2954" s="15" t="str">
        <f t="shared" ca="1" si="326"/>
        <v>365d+</v>
      </c>
      <c r="Q2954" s="17">
        <f ca="1">IF(P2954="0-90d",0,IF(P2954="91-180d",INDEX(Assumptions!$F$8:$F$12,MATCH(B2954,Assumptions!$A$8:$A$12,0)),IF(P2954="181-365d",INDEX(Assumptions!$G$8:$G$12,MATCH(B2954,Assumptions!$A$8:$A$12,0)),INDEX(Assumptions!$H$8:$H$12,MATCH(B2954,Assumptions!$A$8:$A$12,0)))))</f>
        <v>0.8</v>
      </c>
      <c r="R2954" s="14">
        <f t="shared" ca="1" si="327"/>
        <v>480736.288</v>
      </c>
      <c r="S2954" s="14">
        <f t="shared" ca="1" si="328"/>
        <v>120184.07199999999</v>
      </c>
      <c r="T2954" s="11" t="s">
        <v>25</v>
      </c>
      <c r="U2954" s="18" t="s">
        <v>26</v>
      </c>
    </row>
    <row r="2955" spans="1:21" ht="15" customHeight="1" x14ac:dyDescent="0.15">
      <c r="A2955" s="10" t="s">
        <v>3003</v>
      </c>
      <c r="B2955" s="11" t="s">
        <v>31</v>
      </c>
      <c r="C2955" s="11" t="s">
        <v>76</v>
      </c>
      <c r="D2955" s="12">
        <v>45878</v>
      </c>
      <c r="E2955" s="11">
        <v>1668</v>
      </c>
      <c r="F2955" s="11" t="s">
        <v>33</v>
      </c>
      <c r="G2955" s="13">
        <v>1750.78</v>
      </c>
      <c r="H2955" s="14">
        <f t="shared" si="322"/>
        <v>2920301.04</v>
      </c>
      <c r="I2955" s="14">
        <f>IF(F2955="GHS",H2955,H2955*Assumptions!$B$4)</f>
        <v>2920301.04</v>
      </c>
      <c r="J2955" s="15" t="str">
        <f>INDEX(Assumptions!$B$8:$B$12,MATCH(B2955,Assumptions!$A$8:$A$12,0))</f>
        <v>Weighted Average</v>
      </c>
      <c r="K2955" s="16">
        <f>G2955/(1-INDEX(Assumptions!$D$8:$D$12,MATCH(B2955,Assumptions!$A$8:$A$12,0)))</f>
        <v>2431.6388888888891</v>
      </c>
      <c r="L2955" s="16">
        <f t="shared" si="323"/>
        <v>52.523399999999995</v>
      </c>
      <c r="M2955" s="16">
        <f t="shared" si="324"/>
        <v>121.58194444444446</v>
      </c>
      <c r="N2955" s="14">
        <f>E2955*(K2955-L2955-M2955)*IF(F2955="GHS",1,Assumptions!$B$4)</f>
        <v>3765565.9521333333</v>
      </c>
      <c r="O2955" s="15">
        <f t="shared" ca="1" si="325"/>
        <v>408</v>
      </c>
      <c r="P2955" s="15" t="str">
        <f t="shared" ca="1" si="326"/>
        <v>365d+</v>
      </c>
      <c r="Q2955" s="17">
        <f ca="1">IF(P2955="0-90d",0,IF(P2955="91-180d",INDEX(Assumptions!$F$8:$F$12,MATCH(B2955,Assumptions!$A$8:$A$12,0)),IF(P2955="181-365d",INDEX(Assumptions!$G$8:$G$12,MATCH(B2955,Assumptions!$A$8:$A$12,0)),INDEX(Assumptions!$H$8:$H$12,MATCH(B2955,Assumptions!$A$8:$A$12,0)))))</f>
        <v>0.6</v>
      </c>
      <c r="R2955" s="14">
        <f t="shared" ca="1" si="327"/>
        <v>1752180.6240000001</v>
      </c>
      <c r="S2955" s="14">
        <f t="shared" ca="1" si="328"/>
        <v>1168120.416</v>
      </c>
      <c r="T2955" s="11" t="s">
        <v>25</v>
      </c>
      <c r="U2955" s="18" t="s">
        <v>26</v>
      </c>
    </row>
    <row r="2956" spans="1:21" ht="15" customHeight="1" x14ac:dyDescent="0.15">
      <c r="A2956" s="10" t="s">
        <v>3004</v>
      </c>
      <c r="B2956" s="11" t="s">
        <v>41</v>
      </c>
      <c r="C2956" s="11" t="s">
        <v>49</v>
      </c>
      <c r="D2956" s="12">
        <v>45909</v>
      </c>
      <c r="E2956" s="11">
        <v>3859</v>
      </c>
      <c r="F2956" s="11" t="s">
        <v>33</v>
      </c>
      <c r="G2956" s="13">
        <v>366.98</v>
      </c>
      <c r="H2956" s="14">
        <f t="shared" si="322"/>
        <v>1416175.82</v>
      </c>
      <c r="I2956" s="14">
        <f>IF(F2956="GHS",H2956,H2956*Assumptions!$B$4)</f>
        <v>1416175.82</v>
      </c>
      <c r="J2956" s="15" t="str">
        <f>INDEX(Assumptions!$B$8:$B$12,MATCH(B2956,Assumptions!$A$8:$A$12,0))</f>
        <v>Weighted Average</v>
      </c>
      <c r="K2956" s="16">
        <f>G2956/(1-INDEX(Assumptions!$D$8:$D$12,MATCH(B2956,Assumptions!$A$8:$A$12,0)))</f>
        <v>564.5846153846154</v>
      </c>
      <c r="L2956" s="16">
        <f t="shared" si="323"/>
        <v>11.009399999999999</v>
      </c>
      <c r="M2956" s="16">
        <f t="shared" si="324"/>
        <v>28.229230769230771</v>
      </c>
      <c r="N2956" s="14">
        <f>E2956*(K2956-L2956-M2956)*IF(F2956="GHS",1,Assumptions!$B$4)</f>
        <v>2027310.1546307693</v>
      </c>
      <c r="O2956" s="15">
        <f t="shared" ca="1" si="325"/>
        <v>377</v>
      </c>
      <c r="P2956" s="15" t="str">
        <f t="shared" ca="1" si="326"/>
        <v>365d+</v>
      </c>
      <c r="Q2956" s="17">
        <f ca="1">IF(P2956="0-90d",0,IF(P2956="91-180d",INDEX(Assumptions!$F$8:$F$12,MATCH(B2956,Assumptions!$A$8:$A$12,0)),IF(P2956="181-365d",INDEX(Assumptions!$G$8:$G$12,MATCH(B2956,Assumptions!$A$8:$A$12,0)),INDEX(Assumptions!$H$8:$H$12,MATCH(B2956,Assumptions!$A$8:$A$12,0)))))</f>
        <v>0.8</v>
      </c>
      <c r="R2956" s="14">
        <f t="shared" ca="1" si="327"/>
        <v>1132940.6560000002</v>
      </c>
      <c r="S2956" s="14">
        <f t="shared" ca="1" si="328"/>
        <v>283235.16399999987</v>
      </c>
      <c r="T2956" s="11" t="s">
        <v>25</v>
      </c>
      <c r="U2956" s="18" t="s">
        <v>26</v>
      </c>
    </row>
    <row r="2957" spans="1:21" ht="15" customHeight="1" x14ac:dyDescent="0.15">
      <c r="A2957" s="10" t="s">
        <v>3005</v>
      </c>
      <c r="B2957" s="11" t="s">
        <v>41</v>
      </c>
      <c r="C2957" s="11" t="s">
        <v>44</v>
      </c>
      <c r="D2957" s="12">
        <v>46035</v>
      </c>
      <c r="E2957" s="11">
        <v>1628</v>
      </c>
      <c r="F2957" s="11" t="s">
        <v>33</v>
      </c>
      <c r="G2957" s="13">
        <v>129.37</v>
      </c>
      <c r="H2957" s="14">
        <f t="shared" si="322"/>
        <v>210614.36000000002</v>
      </c>
      <c r="I2957" s="14">
        <f>IF(F2957="GHS",H2957,H2957*Assumptions!$B$4)</f>
        <v>210614.36000000002</v>
      </c>
      <c r="J2957" s="15" t="str">
        <f>INDEX(Assumptions!$B$8:$B$12,MATCH(B2957,Assumptions!$A$8:$A$12,0))</f>
        <v>Weighted Average</v>
      </c>
      <c r="K2957" s="16">
        <f>G2957/(1-INDEX(Assumptions!$D$8:$D$12,MATCH(B2957,Assumptions!$A$8:$A$12,0)))</f>
        <v>199.03076923076924</v>
      </c>
      <c r="L2957" s="16">
        <f t="shared" si="323"/>
        <v>3.8811</v>
      </c>
      <c r="M2957" s="16">
        <f t="shared" si="324"/>
        <v>9.9515384615384619</v>
      </c>
      <c r="N2957" s="14">
        <f>E2957*(K2957-L2957-M2957)*IF(F2957="GHS",1,Assumptions!$B$4)</f>
        <v>301502.55689230771</v>
      </c>
      <c r="O2957" s="15">
        <f t="shared" ca="1" si="325"/>
        <v>251</v>
      </c>
      <c r="P2957" s="15" t="str">
        <f t="shared" ca="1" si="326"/>
        <v>181-365d</v>
      </c>
      <c r="Q2957" s="17">
        <f ca="1">IF(P2957="0-90d",0,IF(P2957="91-180d",INDEX(Assumptions!$F$8:$F$12,MATCH(B2957,Assumptions!$A$8:$A$12,0)),IF(P2957="181-365d",INDEX(Assumptions!$G$8:$G$12,MATCH(B2957,Assumptions!$A$8:$A$12,0)),INDEX(Assumptions!$H$8:$H$12,MATCH(B2957,Assumptions!$A$8:$A$12,0)))))</f>
        <v>0.35</v>
      </c>
      <c r="R2957" s="14">
        <f t="shared" ca="1" si="327"/>
        <v>73715.025999999998</v>
      </c>
      <c r="S2957" s="14">
        <f t="shared" ca="1" si="328"/>
        <v>136899.33400000003</v>
      </c>
      <c r="T2957" s="11" t="s">
        <v>25</v>
      </c>
      <c r="U2957" s="18" t="s">
        <v>26</v>
      </c>
    </row>
    <row r="2958" spans="1:21" ht="15" customHeight="1" x14ac:dyDescent="0.15">
      <c r="A2958" s="10" t="s">
        <v>3006</v>
      </c>
      <c r="B2958" s="11" t="s">
        <v>46</v>
      </c>
      <c r="C2958" s="11" t="s">
        <v>47</v>
      </c>
      <c r="D2958" s="12">
        <v>45894</v>
      </c>
      <c r="E2958" s="11">
        <v>915</v>
      </c>
      <c r="F2958" s="11" t="s">
        <v>33</v>
      </c>
      <c r="G2958" s="13">
        <v>389121.83</v>
      </c>
      <c r="H2958" s="14">
        <f t="shared" si="322"/>
        <v>356046474.44999999</v>
      </c>
      <c r="I2958" s="14">
        <f>IF(F2958="GHS",H2958,H2958*Assumptions!$B$4)</f>
        <v>356046474.44999999</v>
      </c>
      <c r="J2958" s="15" t="str">
        <f>INDEX(Assumptions!$B$8:$B$12,MATCH(B2958,Assumptions!$A$8:$A$12,0))</f>
        <v>Specific Identification</v>
      </c>
      <c r="K2958" s="16">
        <f>G2958/(1-INDEX(Assumptions!$D$8:$D$12,MATCH(B2958,Assumptions!$A$8:$A$12,0)))</f>
        <v>498874.141025641</v>
      </c>
      <c r="L2958" s="16">
        <f t="shared" si="323"/>
        <v>11673.6549</v>
      </c>
      <c r="M2958" s="16">
        <f t="shared" si="324"/>
        <v>24943.70705128205</v>
      </c>
      <c r="N2958" s="14">
        <f>E2958*(K2958-L2958-M2958)*IF(F2958="GHS",1,Assumptions!$B$4)</f>
        <v>422964952.85303843</v>
      </c>
      <c r="O2958" s="15">
        <f t="shared" ca="1" si="325"/>
        <v>392</v>
      </c>
      <c r="P2958" s="15" t="str">
        <f t="shared" ca="1" si="326"/>
        <v>365d+</v>
      </c>
      <c r="Q2958" s="17">
        <f ca="1">IF(P2958="0-90d",0,IF(P2958="91-180d",INDEX(Assumptions!$F$8:$F$12,MATCH(B2958,Assumptions!$A$8:$A$12,0)),IF(P2958="181-365d",INDEX(Assumptions!$G$8:$G$12,MATCH(B2958,Assumptions!$A$8:$A$12,0)),INDEX(Assumptions!$H$8:$H$12,MATCH(B2958,Assumptions!$A$8:$A$12,0)))))</f>
        <v>0.15</v>
      </c>
      <c r="R2958" s="14">
        <f t="shared" ca="1" si="327"/>
        <v>53406971.167499997</v>
      </c>
      <c r="S2958" s="14">
        <f t="shared" ca="1" si="328"/>
        <v>302639503.28249997</v>
      </c>
      <c r="T2958" s="11" t="s">
        <v>25</v>
      </c>
      <c r="U2958" s="18" t="s">
        <v>36</v>
      </c>
    </row>
    <row r="2959" spans="1:21" ht="15" customHeight="1" x14ac:dyDescent="0.15">
      <c r="A2959" s="10" t="s">
        <v>3007</v>
      </c>
      <c r="B2959" s="11" t="s">
        <v>31</v>
      </c>
      <c r="C2959" s="11" t="s">
        <v>63</v>
      </c>
      <c r="D2959" s="12">
        <v>45980</v>
      </c>
      <c r="E2959" s="11">
        <v>2948</v>
      </c>
      <c r="F2959" s="11" t="s">
        <v>33</v>
      </c>
      <c r="G2959" s="13">
        <v>1454.4</v>
      </c>
      <c r="H2959" s="14">
        <f t="shared" si="322"/>
        <v>4287571.2</v>
      </c>
      <c r="I2959" s="14">
        <f>IF(F2959="GHS",H2959,H2959*Assumptions!$B$4)</f>
        <v>4287571.2</v>
      </c>
      <c r="J2959" s="15" t="str">
        <f>INDEX(Assumptions!$B$8:$B$12,MATCH(B2959,Assumptions!$A$8:$A$12,0))</f>
        <v>Weighted Average</v>
      </c>
      <c r="K2959" s="16">
        <f>G2959/(1-INDEX(Assumptions!$D$8:$D$12,MATCH(B2959,Assumptions!$A$8:$A$12,0)))</f>
        <v>2020.0000000000002</v>
      </c>
      <c r="L2959" s="16">
        <f t="shared" si="323"/>
        <v>43.631999999999998</v>
      </c>
      <c r="M2959" s="16">
        <f t="shared" si="324"/>
        <v>101.00000000000001</v>
      </c>
      <c r="N2959" s="14">
        <f>E2959*(K2959-L2959-M2959)*IF(F2959="GHS",1,Assumptions!$B$4)</f>
        <v>5528584.8640000001</v>
      </c>
      <c r="O2959" s="15">
        <f t="shared" ca="1" si="325"/>
        <v>306</v>
      </c>
      <c r="P2959" s="15" t="str">
        <f t="shared" ca="1" si="326"/>
        <v>181-365d</v>
      </c>
      <c r="Q2959" s="17">
        <f ca="1">IF(P2959="0-90d",0,IF(P2959="91-180d",INDEX(Assumptions!$F$8:$F$12,MATCH(B2959,Assumptions!$A$8:$A$12,0)),IF(P2959="181-365d",INDEX(Assumptions!$G$8:$G$12,MATCH(B2959,Assumptions!$A$8:$A$12,0)),INDEX(Assumptions!$H$8:$H$12,MATCH(B2959,Assumptions!$A$8:$A$12,0)))))</f>
        <v>0.2</v>
      </c>
      <c r="R2959" s="14">
        <f t="shared" ca="1" si="327"/>
        <v>857514.24000000011</v>
      </c>
      <c r="S2959" s="14">
        <f t="shared" si="328"/>
        <v>0</v>
      </c>
      <c r="T2959" s="11" t="s">
        <v>39</v>
      </c>
      <c r="U2959" s="18" t="s">
        <v>26</v>
      </c>
    </row>
    <row r="2960" spans="1:21" ht="15" customHeight="1" x14ac:dyDescent="0.15">
      <c r="A2960" s="10" t="s">
        <v>3008</v>
      </c>
      <c r="B2960" s="11" t="s">
        <v>31</v>
      </c>
      <c r="C2960" s="11" t="s">
        <v>63</v>
      </c>
      <c r="D2960" s="12">
        <v>45750</v>
      </c>
      <c r="E2960" s="11">
        <v>2199</v>
      </c>
      <c r="F2960" s="11" t="s">
        <v>33</v>
      </c>
      <c r="G2960" s="13">
        <v>7508.02</v>
      </c>
      <c r="H2960" s="14">
        <f t="shared" si="322"/>
        <v>16510135.98</v>
      </c>
      <c r="I2960" s="14">
        <f>IF(F2960="GHS",H2960,H2960*Assumptions!$B$4)</f>
        <v>16510135.98</v>
      </c>
      <c r="J2960" s="15" t="str">
        <f>INDEX(Assumptions!$B$8:$B$12,MATCH(B2960,Assumptions!$A$8:$A$12,0))</f>
        <v>Weighted Average</v>
      </c>
      <c r="K2960" s="16">
        <f>G2960/(1-INDEX(Assumptions!$D$8:$D$12,MATCH(B2960,Assumptions!$A$8:$A$12,0)))</f>
        <v>10427.805555555557</v>
      </c>
      <c r="L2960" s="16">
        <f t="shared" si="323"/>
        <v>225.2406</v>
      </c>
      <c r="M2960" s="16">
        <f t="shared" si="324"/>
        <v>521.3902777777779</v>
      </c>
      <c r="N2960" s="14">
        <f>E2960*(K2960-L2960-M2960)*IF(F2960="GHS",1,Assumptions!$B$4)</f>
        <v>21288903.116433337</v>
      </c>
      <c r="O2960" s="15">
        <f t="shared" ca="1" si="325"/>
        <v>536</v>
      </c>
      <c r="P2960" s="15" t="str">
        <f t="shared" ca="1" si="326"/>
        <v>365d+</v>
      </c>
      <c r="Q2960" s="17">
        <f ca="1">IF(P2960="0-90d",0,IF(P2960="91-180d",INDEX(Assumptions!$F$8:$F$12,MATCH(B2960,Assumptions!$A$8:$A$12,0)),IF(P2960="181-365d",INDEX(Assumptions!$G$8:$G$12,MATCH(B2960,Assumptions!$A$8:$A$12,0)),INDEX(Assumptions!$H$8:$H$12,MATCH(B2960,Assumptions!$A$8:$A$12,0)))))</f>
        <v>0.6</v>
      </c>
      <c r="R2960" s="14">
        <f t="shared" ca="1" si="327"/>
        <v>9906081.5879999995</v>
      </c>
      <c r="S2960" s="14">
        <f t="shared" ca="1" si="328"/>
        <v>6604054.3920000009</v>
      </c>
      <c r="T2960" s="11" t="s">
        <v>25</v>
      </c>
      <c r="U2960" s="18" t="s">
        <v>26</v>
      </c>
    </row>
    <row r="2961" spans="1:21" ht="15" customHeight="1" x14ac:dyDescent="0.15">
      <c r="A2961" s="10" t="s">
        <v>3009</v>
      </c>
      <c r="B2961" s="11" t="s">
        <v>31</v>
      </c>
      <c r="C2961" s="11" t="s">
        <v>63</v>
      </c>
      <c r="D2961" s="12">
        <v>46166</v>
      </c>
      <c r="E2961" s="11">
        <v>4311</v>
      </c>
      <c r="F2961" s="11" t="s">
        <v>33</v>
      </c>
      <c r="G2961" s="13">
        <v>2922.58</v>
      </c>
      <c r="H2961" s="14">
        <f t="shared" si="322"/>
        <v>12599242.379999999</v>
      </c>
      <c r="I2961" s="14">
        <f>IF(F2961="GHS",H2961,H2961*Assumptions!$B$4)</f>
        <v>12599242.379999999</v>
      </c>
      <c r="J2961" s="15" t="str">
        <f>INDEX(Assumptions!$B$8:$B$12,MATCH(B2961,Assumptions!$A$8:$A$12,0))</f>
        <v>Weighted Average</v>
      </c>
      <c r="K2961" s="16">
        <f>G2961/(1-INDEX(Assumptions!$D$8:$D$12,MATCH(B2961,Assumptions!$A$8:$A$12,0)))</f>
        <v>4059.1388888888891</v>
      </c>
      <c r="L2961" s="16">
        <f t="shared" si="323"/>
        <v>87.677399999999992</v>
      </c>
      <c r="M2961" s="16">
        <f t="shared" si="324"/>
        <v>202.95694444444447</v>
      </c>
      <c r="N2961" s="14">
        <f>E2961*(K2961-L2961-M2961)*IF(F2961="GHS",1,Assumptions!$B$4)</f>
        <v>16246023.0911</v>
      </c>
      <c r="O2961" s="15">
        <f t="shared" ca="1" si="325"/>
        <v>120</v>
      </c>
      <c r="P2961" s="15" t="str">
        <f t="shared" ca="1" si="326"/>
        <v>91-180d</v>
      </c>
      <c r="Q2961" s="17">
        <f ca="1">IF(P2961="0-90d",0,IF(P2961="91-180d",INDEX(Assumptions!$F$8:$F$12,MATCH(B2961,Assumptions!$A$8:$A$12,0)),IF(P2961="181-365d",INDEX(Assumptions!$G$8:$G$12,MATCH(B2961,Assumptions!$A$8:$A$12,0)),INDEX(Assumptions!$H$8:$H$12,MATCH(B2961,Assumptions!$A$8:$A$12,0)))))</f>
        <v>0.05</v>
      </c>
      <c r="R2961" s="14">
        <f t="shared" ca="1" si="327"/>
        <v>629962.11899999995</v>
      </c>
      <c r="S2961" s="14">
        <f t="shared" ca="1" si="328"/>
        <v>11969280.261</v>
      </c>
      <c r="T2961" s="11" t="s">
        <v>25</v>
      </c>
      <c r="U2961" s="18" t="s">
        <v>26</v>
      </c>
    </row>
    <row r="2962" spans="1:21" ht="15" customHeight="1" x14ac:dyDescent="0.15">
      <c r="A2962" s="10" t="s">
        <v>3010</v>
      </c>
      <c r="B2962" s="11" t="s">
        <v>31</v>
      </c>
      <c r="C2962" s="11" t="s">
        <v>76</v>
      </c>
      <c r="D2962" s="12">
        <v>45827</v>
      </c>
      <c r="E2962" s="11">
        <v>282</v>
      </c>
      <c r="F2962" s="11" t="s">
        <v>33</v>
      </c>
      <c r="G2962" s="13">
        <v>2084.62</v>
      </c>
      <c r="H2962" s="14">
        <f t="shared" si="322"/>
        <v>587862.84</v>
      </c>
      <c r="I2962" s="14">
        <f>IF(F2962="GHS",H2962,H2962*Assumptions!$B$4)</f>
        <v>587862.84</v>
      </c>
      <c r="J2962" s="15" t="str">
        <f>INDEX(Assumptions!$B$8:$B$12,MATCH(B2962,Assumptions!$A$8:$A$12,0))</f>
        <v>Weighted Average</v>
      </c>
      <c r="K2962" s="16">
        <f>G2962/(1-INDEX(Assumptions!$D$8:$D$12,MATCH(B2962,Assumptions!$A$8:$A$12,0)))</f>
        <v>2895.3055555555557</v>
      </c>
      <c r="L2962" s="16">
        <f t="shared" si="323"/>
        <v>62.538599999999995</v>
      </c>
      <c r="M2962" s="16">
        <f t="shared" si="324"/>
        <v>144.76527777777778</v>
      </c>
      <c r="N2962" s="14">
        <f>E2962*(K2962-L2962-M2962)*IF(F2962="GHS",1,Assumptions!$B$4)</f>
        <v>758016.47313333349</v>
      </c>
      <c r="O2962" s="15">
        <f t="shared" ca="1" si="325"/>
        <v>459</v>
      </c>
      <c r="P2962" s="15" t="str">
        <f t="shared" ca="1" si="326"/>
        <v>365d+</v>
      </c>
      <c r="Q2962" s="17">
        <f ca="1">IF(P2962="0-90d",0,IF(P2962="91-180d",INDEX(Assumptions!$F$8:$F$12,MATCH(B2962,Assumptions!$A$8:$A$12,0)),IF(P2962="181-365d",INDEX(Assumptions!$G$8:$G$12,MATCH(B2962,Assumptions!$A$8:$A$12,0)),INDEX(Assumptions!$H$8:$H$12,MATCH(B2962,Assumptions!$A$8:$A$12,0)))))</f>
        <v>0.6</v>
      </c>
      <c r="R2962" s="14">
        <f t="shared" ca="1" si="327"/>
        <v>352717.70399999997</v>
      </c>
      <c r="S2962" s="14">
        <f t="shared" ca="1" si="328"/>
        <v>235145.136</v>
      </c>
      <c r="T2962" s="11" t="s">
        <v>25</v>
      </c>
      <c r="U2962" s="18" t="s">
        <v>26</v>
      </c>
    </row>
    <row r="2963" spans="1:21" ht="15" customHeight="1" x14ac:dyDescent="0.15">
      <c r="A2963" s="10" t="s">
        <v>3011</v>
      </c>
      <c r="B2963" s="11" t="s">
        <v>22</v>
      </c>
      <c r="C2963" s="11" t="s">
        <v>61</v>
      </c>
      <c r="D2963" s="12">
        <v>46098</v>
      </c>
      <c r="E2963" s="11">
        <v>4051</v>
      </c>
      <c r="F2963" s="11" t="s">
        <v>24</v>
      </c>
      <c r="G2963" s="13">
        <v>14206.88</v>
      </c>
      <c r="H2963" s="14">
        <f t="shared" si="322"/>
        <v>57552070.879999995</v>
      </c>
      <c r="I2963" s="14">
        <f>IF(F2963="GHS",H2963,H2963*Assumptions!$B$4)</f>
        <v>621562365.50399995</v>
      </c>
      <c r="J2963" s="15" t="str">
        <f>INDEX(Assumptions!$B$8:$B$12,MATCH(B2963,Assumptions!$A$8:$A$12,0))</f>
        <v>FIFO</v>
      </c>
      <c r="K2963" s="16">
        <f>G2963/(1-INDEX(Assumptions!$D$8:$D$12,MATCH(B2963,Assumptions!$A$8:$A$12,0)))</f>
        <v>17325.463414634145</v>
      </c>
      <c r="L2963" s="16">
        <f t="shared" si="323"/>
        <v>426.20639999999997</v>
      </c>
      <c r="M2963" s="16">
        <f t="shared" si="324"/>
        <v>866.2731707317073</v>
      </c>
      <c r="N2963" s="14">
        <f>E2963*(K2963-L2963-M2963)*IF(F2963="GHS",1,Assumptions!$B$4)</f>
        <v>701455869.55780685</v>
      </c>
      <c r="O2963" s="15">
        <f t="shared" ca="1" si="325"/>
        <v>188</v>
      </c>
      <c r="P2963" s="15" t="str">
        <f t="shared" ca="1" si="326"/>
        <v>181-365d</v>
      </c>
      <c r="Q2963" s="17">
        <f ca="1">IF(P2963="0-90d",0,IF(P2963="91-180d",INDEX(Assumptions!$F$8:$F$12,MATCH(B2963,Assumptions!$A$8:$A$12,0)),IF(P2963="181-365d",INDEX(Assumptions!$G$8:$G$12,MATCH(B2963,Assumptions!$A$8:$A$12,0)),INDEX(Assumptions!$H$8:$H$12,MATCH(B2963,Assumptions!$A$8:$A$12,0)))))</f>
        <v>0.15</v>
      </c>
      <c r="R2963" s="14">
        <f t="shared" ca="1" si="327"/>
        <v>93234354.825599983</v>
      </c>
      <c r="S2963" s="14">
        <f t="shared" ca="1" si="328"/>
        <v>528328010.67839998</v>
      </c>
      <c r="T2963" s="11" t="s">
        <v>25</v>
      </c>
      <c r="U2963" s="18" t="s">
        <v>26</v>
      </c>
    </row>
    <row r="2964" spans="1:21" ht="15" customHeight="1" x14ac:dyDescent="0.15">
      <c r="A2964" s="10" t="s">
        <v>3012</v>
      </c>
      <c r="B2964" s="11" t="s">
        <v>31</v>
      </c>
      <c r="C2964" s="11" t="s">
        <v>63</v>
      </c>
      <c r="D2964" s="12">
        <v>45765</v>
      </c>
      <c r="E2964" s="11">
        <v>3346</v>
      </c>
      <c r="F2964" s="11" t="s">
        <v>33</v>
      </c>
      <c r="G2964" s="13">
        <v>2961.04</v>
      </c>
      <c r="H2964" s="14">
        <f t="shared" si="322"/>
        <v>9907639.8399999999</v>
      </c>
      <c r="I2964" s="14">
        <f>IF(F2964="GHS",H2964,H2964*Assumptions!$B$4)</f>
        <v>9907639.8399999999</v>
      </c>
      <c r="J2964" s="15" t="str">
        <f>INDEX(Assumptions!$B$8:$B$12,MATCH(B2964,Assumptions!$A$8:$A$12,0))</f>
        <v>Weighted Average</v>
      </c>
      <c r="K2964" s="16">
        <f>G2964/(1-INDEX(Assumptions!$D$8:$D$12,MATCH(B2964,Assumptions!$A$8:$A$12,0)))</f>
        <v>4112.5555555555557</v>
      </c>
      <c r="L2964" s="16">
        <f t="shared" si="323"/>
        <v>88.831199999999995</v>
      </c>
      <c r="M2964" s="16">
        <f t="shared" si="324"/>
        <v>205.62777777777779</v>
      </c>
      <c r="N2964" s="14">
        <f>E2964*(K2964-L2964-M2964)*IF(F2964="GHS",1,Assumptions!$B$4)</f>
        <v>12775351.149244444</v>
      </c>
      <c r="O2964" s="15">
        <f t="shared" ca="1" si="325"/>
        <v>521</v>
      </c>
      <c r="P2964" s="15" t="str">
        <f t="shared" ca="1" si="326"/>
        <v>365d+</v>
      </c>
      <c r="Q2964" s="17">
        <f ca="1">IF(P2964="0-90d",0,IF(P2964="91-180d",INDEX(Assumptions!$F$8:$F$12,MATCH(B2964,Assumptions!$A$8:$A$12,0)),IF(P2964="181-365d",INDEX(Assumptions!$G$8:$G$12,MATCH(B2964,Assumptions!$A$8:$A$12,0)),INDEX(Assumptions!$H$8:$H$12,MATCH(B2964,Assumptions!$A$8:$A$12,0)))))</f>
        <v>0.6</v>
      </c>
      <c r="R2964" s="14">
        <f t="shared" ca="1" si="327"/>
        <v>5944583.9040000001</v>
      </c>
      <c r="S2964" s="14">
        <f t="shared" ca="1" si="328"/>
        <v>3963055.9359999998</v>
      </c>
      <c r="T2964" s="11" t="s">
        <v>50</v>
      </c>
      <c r="U2964" s="18" t="s">
        <v>26</v>
      </c>
    </row>
    <row r="2965" spans="1:21" ht="15" customHeight="1" x14ac:dyDescent="0.15">
      <c r="A2965" s="10" t="s">
        <v>3013</v>
      </c>
      <c r="B2965" s="11" t="s">
        <v>31</v>
      </c>
      <c r="C2965" s="11" t="s">
        <v>32</v>
      </c>
      <c r="D2965" s="12">
        <v>45746</v>
      </c>
      <c r="E2965" s="11">
        <v>330</v>
      </c>
      <c r="F2965" s="11" t="s">
        <v>33</v>
      </c>
      <c r="G2965" s="13">
        <v>1781.89</v>
      </c>
      <c r="H2965" s="14">
        <f t="shared" si="322"/>
        <v>588023.70000000007</v>
      </c>
      <c r="I2965" s="14">
        <f>IF(F2965="GHS",H2965,H2965*Assumptions!$B$4)</f>
        <v>588023.70000000007</v>
      </c>
      <c r="J2965" s="15" t="str">
        <f>INDEX(Assumptions!$B$8:$B$12,MATCH(B2965,Assumptions!$A$8:$A$12,0))</f>
        <v>Weighted Average</v>
      </c>
      <c r="K2965" s="16">
        <f>G2965/(1-INDEX(Assumptions!$D$8:$D$12,MATCH(B2965,Assumptions!$A$8:$A$12,0)))</f>
        <v>2474.8472222222226</v>
      </c>
      <c r="L2965" s="16">
        <f t="shared" si="323"/>
        <v>53.456699999999998</v>
      </c>
      <c r="M2965" s="16">
        <f t="shared" si="324"/>
        <v>123.74236111111114</v>
      </c>
      <c r="N2965" s="14">
        <f>E2965*(K2965-L2965-M2965)*IF(F2965="GHS",1,Assumptions!$B$4)</f>
        <v>758223.89316666673</v>
      </c>
      <c r="O2965" s="15">
        <f t="shared" ca="1" si="325"/>
        <v>540</v>
      </c>
      <c r="P2965" s="15" t="str">
        <f t="shared" ca="1" si="326"/>
        <v>365d+</v>
      </c>
      <c r="Q2965" s="17">
        <f ca="1">IF(P2965="0-90d",0,IF(P2965="91-180d",INDEX(Assumptions!$F$8:$F$12,MATCH(B2965,Assumptions!$A$8:$A$12,0)),IF(P2965="181-365d",INDEX(Assumptions!$G$8:$G$12,MATCH(B2965,Assumptions!$A$8:$A$12,0)),INDEX(Assumptions!$H$8:$H$12,MATCH(B2965,Assumptions!$A$8:$A$12,0)))))</f>
        <v>0.6</v>
      </c>
      <c r="R2965" s="14">
        <f t="shared" ca="1" si="327"/>
        <v>352814.22000000003</v>
      </c>
      <c r="S2965" s="14">
        <f t="shared" ca="1" si="328"/>
        <v>235209.48000000004</v>
      </c>
      <c r="T2965" s="11" t="s">
        <v>25</v>
      </c>
      <c r="U2965" s="18" t="s">
        <v>26</v>
      </c>
    </row>
    <row r="2966" spans="1:21" ht="15" customHeight="1" x14ac:dyDescent="0.15">
      <c r="A2966" s="10" t="s">
        <v>3014</v>
      </c>
      <c r="B2966" s="11" t="s">
        <v>28</v>
      </c>
      <c r="C2966" s="11" t="s">
        <v>35</v>
      </c>
      <c r="D2966" s="12">
        <v>45976</v>
      </c>
      <c r="E2966" s="11">
        <v>4210</v>
      </c>
      <c r="F2966" s="11" t="s">
        <v>24</v>
      </c>
      <c r="G2966" s="13">
        <v>6460.3</v>
      </c>
      <c r="H2966" s="14">
        <f t="shared" si="322"/>
        <v>27197863</v>
      </c>
      <c r="I2966" s="14">
        <f>IF(F2966="GHS",H2966,H2966*Assumptions!$B$4)</f>
        <v>293736920.40000004</v>
      </c>
      <c r="J2966" s="15" t="str">
        <f>INDEX(Assumptions!$B$8:$B$12,MATCH(B2966,Assumptions!$A$8:$A$12,0))</f>
        <v>Fair Value Less Costs to Sell</v>
      </c>
      <c r="K2966" s="16">
        <f>G2966/(1-INDEX(Assumptions!$D$8:$D$12,MATCH(B2966,Assumptions!$A$8:$A$12,0)))</f>
        <v>7341.25</v>
      </c>
      <c r="L2966" s="16">
        <f t="shared" si="323"/>
        <v>193.809</v>
      </c>
      <c r="M2966" s="16">
        <f t="shared" si="324"/>
        <v>367.0625</v>
      </c>
      <c r="N2966" s="14">
        <f>E2966*(K2966-L2966-M2966)*IF(F2966="GHS",1,Assumptions!$B$4)</f>
        <v>308290249.63800001</v>
      </c>
      <c r="O2966" s="15">
        <f t="shared" ca="1" si="325"/>
        <v>310</v>
      </c>
      <c r="P2966" s="15" t="str">
        <f t="shared" ca="1" si="326"/>
        <v>181-365d</v>
      </c>
      <c r="Q2966" s="17">
        <f ca="1">IF(P2966="0-90d",0,IF(P2966="91-180d",INDEX(Assumptions!$F$8:$F$12,MATCH(B2966,Assumptions!$A$8:$A$12,0)),IF(P2966="181-365d",INDEX(Assumptions!$G$8:$G$12,MATCH(B2966,Assumptions!$A$8:$A$12,0)),INDEX(Assumptions!$H$8:$H$12,MATCH(B2966,Assumptions!$A$8:$A$12,0)))))</f>
        <v>0.1</v>
      </c>
      <c r="R2966" s="14">
        <f t="shared" ca="1" si="327"/>
        <v>29373692.040000007</v>
      </c>
      <c r="S2966" s="14">
        <f t="shared" ca="1" si="328"/>
        <v>264363228.36000001</v>
      </c>
      <c r="T2966" s="11" t="s">
        <v>25</v>
      </c>
      <c r="U2966" s="18" t="s">
        <v>26</v>
      </c>
    </row>
    <row r="2967" spans="1:21" ht="15" customHeight="1" x14ac:dyDescent="0.15">
      <c r="A2967" s="10" t="s">
        <v>3015</v>
      </c>
      <c r="B2967" s="11" t="s">
        <v>28</v>
      </c>
      <c r="C2967" s="11" t="s">
        <v>29</v>
      </c>
      <c r="D2967" s="12">
        <v>45992</v>
      </c>
      <c r="E2967" s="11">
        <v>2633</v>
      </c>
      <c r="F2967" s="11" t="s">
        <v>24</v>
      </c>
      <c r="G2967" s="13">
        <v>3815.85</v>
      </c>
      <c r="H2967" s="14">
        <f t="shared" si="322"/>
        <v>10047133.049999999</v>
      </c>
      <c r="I2967" s="14">
        <f>IF(F2967="GHS",H2967,H2967*Assumptions!$B$4)</f>
        <v>108509036.94</v>
      </c>
      <c r="J2967" s="15" t="str">
        <f>INDEX(Assumptions!$B$8:$B$12,MATCH(B2967,Assumptions!$A$8:$A$12,0))</f>
        <v>Fair Value Less Costs to Sell</v>
      </c>
      <c r="K2967" s="16">
        <f>G2967/(1-INDEX(Assumptions!$D$8:$D$12,MATCH(B2967,Assumptions!$A$8:$A$12,0)))</f>
        <v>4336.193181818182</v>
      </c>
      <c r="L2967" s="16">
        <f t="shared" si="323"/>
        <v>114.4755</v>
      </c>
      <c r="M2967" s="16">
        <f t="shared" si="324"/>
        <v>216.80965909090912</v>
      </c>
      <c r="N2967" s="14">
        <f>E2967*(K2967-L2967-M2967)*IF(F2967="GHS",1,Assumptions!$B$4)</f>
        <v>113885166.49748184</v>
      </c>
      <c r="O2967" s="15">
        <f t="shared" ca="1" si="325"/>
        <v>294</v>
      </c>
      <c r="P2967" s="15" t="str">
        <f t="shared" ca="1" si="326"/>
        <v>181-365d</v>
      </c>
      <c r="Q2967" s="17">
        <f ca="1">IF(P2967="0-90d",0,IF(P2967="91-180d",INDEX(Assumptions!$F$8:$F$12,MATCH(B2967,Assumptions!$A$8:$A$12,0)),IF(P2967="181-365d",INDEX(Assumptions!$G$8:$G$12,MATCH(B2967,Assumptions!$A$8:$A$12,0)),INDEX(Assumptions!$H$8:$H$12,MATCH(B2967,Assumptions!$A$8:$A$12,0)))))</f>
        <v>0.1</v>
      </c>
      <c r="R2967" s="14">
        <f t="shared" ca="1" si="327"/>
        <v>10850903.694</v>
      </c>
      <c r="S2967" s="14">
        <f t="shared" ca="1" si="328"/>
        <v>97658133.245999992</v>
      </c>
      <c r="T2967" s="11" t="s">
        <v>25</v>
      </c>
      <c r="U2967" s="18" t="s">
        <v>26</v>
      </c>
    </row>
    <row r="2968" spans="1:21" ht="15" customHeight="1" x14ac:dyDescent="0.15">
      <c r="A2968" s="10" t="s">
        <v>3016</v>
      </c>
      <c r="B2968" s="11" t="s">
        <v>31</v>
      </c>
      <c r="C2968" s="11" t="s">
        <v>32</v>
      </c>
      <c r="D2968" s="12">
        <v>45750</v>
      </c>
      <c r="E2968" s="11">
        <v>3750</v>
      </c>
      <c r="F2968" s="11" t="s">
        <v>33</v>
      </c>
      <c r="G2968" s="13">
        <v>2693.08</v>
      </c>
      <c r="H2968" s="14">
        <f t="shared" si="322"/>
        <v>10099050</v>
      </c>
      <c r="I2968" s="14">
        <f>IF(F2968="GHS",H2968,H2968*Assumptions!$B$4)</f>
        <v>10099050</v>
      </c>
      <c r="J2968" s="15" t="str">
        <f>INDEX(Assumptions!$B$8:$B$12,MATCH(B2968,Assumptions!$A$8:$A$12,0))</f>
        <v>Weighted Average</v>
      </c>
      <c r="K2968" s="16">
        <f>G2968/(1-INDEX(Assumptions!$D$8:$D$12,MATCH(B2968,Assumptions!$A$8:$A$12,0)))</f>
        <v>3740.3888888888891</v>
      </c>
      <c r="L2968" s="16">
        <f t="shared" si="323"/>
        <v>80.792400000000001</v>
      </c>
      <c r="M2968" s="16">
        <f t="shared" si="324"/>
        <v>187.01944444444447</v>
      </c>
      <c r="N2968" s="14">
        <f>E2968*(K2968-L2968-M2968)*IF(F2968="GHS",1,Assumptions!$B$4)</f>
        <v>13022163.916666668</v>
      </c>
      <c r="O2968" s="15">
        <f t="shared" ca="1" si="325"/>
        <v>536</v>
      </c>
      <c r="P2968" s="15" t="str">
        <f t="shared" ca="1" si="326"/>
        <v>365d+</v>
      </c>
      <c r="Q2968" s="17">
        <f ca="1">IF(P2968="0-90d",0,IF(P2968="91-180d",INDEX(Assumptions!$F$8:$F$12,MATCH(B2968,Assumptions!$A$8:$A$12,0)),IF(P2968="181-365d",INDEX(Assumptions!$G$8:$G$12,MATCH(B2968,Assumptions!$A$8:$A$12,0)),INDEX(Assumptions!$H$8:$H$12,MATCH(B2968,Assumptions!$A$8:$A$12,0)))))</f>
        <v>0.6</v>
      </c>
      <c r="R2968" s="14">
        <f t="shared" ca="1" si="327"/>
        <v>6059430</v>
      </c>
      <c r="S2968" s="14">
        <f t="shared" ca="1" si="328"/>
        <v>4039620</v>
      </c>
      <c r="T2968" s="11" t="s">
        <v>25</v>
      </c>
      <c r="U2968" s="18" t="s">
        <v>26</v>
      </c>
    </row>
    <row r="2969" spans="1:21" ht="15" customHeight="1" x14ac:dyDescent="0.15">
      <c r="A2969" s="10" t="s">
        <v>3017</v>
      </c>
      <c r="B2969" s="11" t="s">
        <v>28</v>
      </c>
      <c r="C2969" s="11" t="s">
        <v>29</v>
      </c>
      <c r="D2969" s="12">
        <v>45843</v>
      </c>
      <c r="E2969" s="11">
        <v>4659</v>
      </c>
      <c r="F2969" s="11" t="s">
        <v>24</v>
      </c>
      <c r="G2969" s="13">
        <v>9576.26</v>
      </c>
      <c r="H2969" s="14">
        <f t="shared" si="322"/>
        <v>44615795.340000004</v>
      </c>
      <c r="I2969" s="14">
        <f>IF(F2969="GHS",H2969,H2969*Assumptions!$B$4)</f>
        <v>481850589.67200005</v>
      </c>
      <c r="J2969" s="15" t="str">
        <f>INDEX(Assumptions!$B$8:$B$12,MATCH(B2969,Assumptions!$A$8:$A$12,0))</f>
        <v>Fair Value Less Costs to Sell</v>
      </c>
      <c r="K2969" s="16">
        <f>G2969/(1-INDEX(Assumptions!$D$8:$D$12,MATCH(B2969,Assumptions!$A$8:$A$12,0)))</f>
        <v>10882.113636363636</v>
      </c>
      <c r="L2969" s="16">
        <f t="shared" si="323"/>
        <v>287.2878</v>
      </c>
      <c r="M2969" s="16">
        <f t="shared" si="324"/>
        <v>544.10568181818178</v>
      </c>
      <c r="N2969" s="14">
        <f>E2969*(K2969-L2969-M2969)*IF(F2969="GHS",1,Assumptions!$B$4)</f>
        <v>505724096.16029459</v>
      </c>
      <c r="O2969" s="15">
        <f t="shared" ca="1" si="325"/>
        <v>443</v>
      </c>
      <c r="P2969" s="15" t="str">
        <f t="shared" ca="1" si="326"/>
        <v>365d+</v>
      </c>
      <c r="Q2969" s="17">
        <f ca="1">IF(P2969="0-90d",0,IF(P2969="91-180d",INDEX(Assumptions!$F$8:$F$12,MATCH(B2969,Assumptions!$A$8:$A$12,0)),IF(P2969="181-365d",INDEX(Assumptions!$G$8:$G$12,MATCH(B2969,Assumptions!$A$8:$A$12,0)),INDEX(Assumptions!$H$8:$H$12,MATCH(B2969,Assumptions!$A$8:$A$12,0)))))</f>
        <v>0.4</v>
      </c>
      <c r="R2969" s="14">
        <f t="shared" ca="1" si="327"/>
        <v>192740235.86880004</v>
      </c>
      <c r="S2969" s="14">
        <f t="shared" ca="1" si="328"/>
        <v>289110353.80320001</v>
      </c>
      <c r="T2969" s="11" t="s">
        <v>25</v>
      </c>
      <c r="U2969" s="18" t="s">
        <v>26</v>
      </c>
    </row>
    <row r="2970" spans="1:21" ht="15" customHeight="1" x14ac:dyDescent="0.15">
      <c r="A2970" s="10" t="s">
        <v>3018</v>
      </c>
      <c r="B2970" s="11" t="s">
        <v>41</v>
      </c>
      <c r="C2970" s="11" t="s">
        <v>115</v>
      </c>
      <c r="D2970" s="12">
        <v>45891</v>
      </c>
      <c r="E2970" s="11">
        <v>2268</v>
      </c>
      <c r="F2970" s="11" t="s">
        <v>33</v>
      </c>
      <c r="G2970" s="13">
        <v>614.9</v>
      </c>
      <c r="H2970" s="14">
        <f t="shared" si="322"/>
        <v>1394593.2</v>
      </c>
      <c r="I2970" s="14">
        <f>IF(F2970="GHS",H2970,H2970*Assumptions!$B$4)</f>
        <v>1394593.2</v>
      </c>
      <c r="J2970" s="15" t="str">
        <f>INDEX(Assumptions!$B$8:$B$12,MATCH(B2970,Assumptions!$A$8:$A$12,0))</f>
        <v>Weighted Average</v>
      </c>
      <c r="K2970" s="16">
        <f>G2970/(1-INDEX(Assumptions!$D$8:$D$12,MATCH(B2970,Assumptions!$A$8:$A$12,0)))</f>
        <v>945.99999999999989</v>
      </c>
      <c r="L2970" s="16">
        <f t="shared" si="323"/>
        <v>18.446999999999999</v>
      </c>
      <c r="M2970" s="16">
        <f t="shared" si="324"/>
        <v>47.3</v>
      </c>
      <c r="N2970" s="14">
        <f>E2970*(K2970-L2970-M2970)*IF(F2970="GHS",1,Assumptions!$B$4)</f>
        <v>1996413.8039999998</v>
      </c>
      <c r="O2970" s="15">
        <f t="shared" ca="1" si="325"/>
        <v>395</v>
      </c>
      <c r="P2970" s="15" t="str">
        <f t="shared" ca="1" si="326"/>
        <v>365d+</v>
      </c>
      <c r="Q2970" s="17">
        <f ca="1">IF(P2970="0-90d",0,IF(P2970="91-180d",INDEX(Assumptions!$F$8:$F$12,MATCH(B2970,Assumptions!$A$8:$A$12,0)),IF(P2970="181-365d",INDEX(Assumptions!$G$8:$G$12,MATCH(B2970,Assumptions!$A$8:$A$12,0)),INDEX(Assumptions!$H$8:$H$12,MATCH(B2970,Assumptions!$A$8:$A$12,0)))))</f>
        <v>0.8</v>
      </c>
      <c r="R2970" s="14">
        <f t="shared" ca="1" si="327"/>
        <v>1115674.56</v>
      </c>
      <c r="S2970" s="14">
        <f t="shared" ca="1" si="328"/>
        <v>278918.6399999999</v>
      </c>
      <c r="T2970" s="11" t="s">
        <v>25</v>
      </c>
      <c r="U2970" s="18" t="s">
        <v>26</v>
      </c>
    </row>
    <row r="2971" spans="1:21" ht="15" customHeight="1" x14ac:dyDescent="0.15">
      <c r="A2971" s="10" t="s">
        <v>3019</v>
      </c>
      <c r="B2971" s="11" t="s">
        <v>41</v>
      </c>
      <c r="C2971" s="11" t="s">
        <v>115</v>
      </c>
      <c r="D2971" s="12">
        <v>45786</v>
      </c>
      <c r="E2971" s="11">
        <v>551</v>
      </c>
      <c r="F2971" s="11" t="s">
        <v>33</v>
      </c>
      <c r="G2971" s="13">
        <v>529.08000000000004</v>
      </c>
      <c r="H2971" s="14">
        <f t="shared" si="322"/>
        <v>291523.08</v>
      </c>
      <c r="I2971" s="14">
        <f>IF(F2971="GHS",H2971,H2971*Assumptions!$B$4)</f>
        <v>291523.08</v>
      </c>
      <c r="J2971" s="15" t="str">
        <f>INDEX(Assumptions!$B$8:$B$12,MATCH(B2971,Assumptions!$A$8:$A$12,0))</f>
        <v>Weighted Average</v>
      </c>
      <c r="K2971" s="16">
        <f>G2971/(1-INDEX(Assumptions!$D$8:$D$12,MATCH(B2971,Assumptions!$A$8:$A$12,0)))</f>
        <v>813.96923076923076</v>
      </c>
      <c r="L2971" s="16">
        <f t="shared" si="323"/>
        <v>15.872400000000001</v>
      </c>
      <c r="M2971" s="16">
        <f t="shared" si="324"/>
        <v>40.698461538461544</v>
      </c>
      <c r="N2971" s="14">
        <f>E2971*(K2971-L2971-M2971)*IF(F2971="GHS",1,Assumptions!$B$4)</f>
        <v>417326.50144615385</v>
      </c>
      <c r="O2971" s="15">
        <f t="shared" ca="1" si="325"/>
        <v>500</v>
      </c>
      <c r="P2971" s="15" t="str">
        <f t="shared" ca="1" si="326"/>
        <v>365d+</v>
      </c>
      <c r="Q2971" s="17">
        <f ca="1">IF(P2971="0-90d",0,IF(P2971="91-180d",INDEX(Assumptions!$F$8:$F$12,MATCH(B2971,Assumptions!$A$8:$A$12,0)),IF(P2971="181-365d",INDEX(Assumptions!$G$8:$G$12,MATCH(B2971,Assumptions!$A$8:$A$12,0)),INDEX(Assumptions!$H$8:$H$12,MATCH(B2971,Assumptions!$A$8:$A$12,0)))))</f>
        <v>0.8</v>
      </c>
      <c r="R2971" s="14">
        <f t="shared" ca="1" si="327"/>
        <v>233218.46400000004</v>
      </c>
      <c r="S2971" s="14">
        <f t="shared" ca="1" si="328"/>
        <v>58304.61599999998</v>
      </c>
      <c r="T2971" s="11" t="s">
        <v>25</v>
      </c>
      <c r="U2971" s="18" t="s">
        <v>26</v>
      </c>
    </row>
    <row r="2972" spans="1:21" ht="15" customHeight="1" x14ac:dyDescent="0.15">
      <c r="A2972" s="10" t="s">
        <v>3020</v>
      </c>
      <c r="B2972" s="11" t="s">
        <v>31</v>
      </c>
      <c r="C2972" s="11" t="s">
        <v>76</v>
      </c>
      <c r="D2972" s="12">
        <v>45737</v>
      </c>
      <c r="E2972" s="11">
        <v>1059</v>
      </c>
      <c r="F2972" s="11" t="s">
        <v>33</v>
      </c>
      <c r="G2972" s="13">
        <v>2955.12</v>
      </c>
      <c r="H2972" s="14">
        <f t="shared" si="322"/>
        <v>3129472.08</v>
      </c>
      <c r="I2972" s="14">
        <f>IF(F2972="GHS",H2972,H2972*Assumptions!$B$4)</f>
        <v>3129472.08</v>
      </c>
      <c r="J2972" s="15" t="str">
        <f>INDEX(Assumptions!$B$8:$B$12,MATCH(B2972,Assumptions!$A$8:$A$12,0))</f>
        <v>Weighted Average</v>
      </c>
      <c r="K2972" s="16">
        <f>G2972/(1-INDEX(Assumptions!$D$8:$D$12,MATCH(B2972,Assumptions!$A$8:$A$12,0)))</f>
        <v>4104.333333333333</v>
      </c>
      <c r="L2972" s="16">
        <f t="shared" si="323"/>
        <v>88.653599999999997</v>
      </c>
      <c r="M2972" s="16">
        <f t="shared" si="324"/>
        <v>205.21666666666667</v>
      </c>
      <c r="N2972" s="14">
        <f>E2972*(K2972-L2972-M2972)*IF(F2972="GHS",1,Assumptions!$B$4)</f>
        <v>4035280.3875999996</v>
      </c>
      <c r="O2972" s="15">
        <f t="shared" ca="1" si="325"/>
        <v>549</v>
      </c>
      <c r="P2972" s="15" t="str">
        <f t="shared" ca="1" si="326"/>
        <v>365d+</v>
      </c>
      <c r="Q2972" s="17">
        <f ca="1">IF(P2972="0-90d",0,IF(P2972="91-180d",INDEX(Assumptions!$F$8:$F$12,MATCH(B2972,Assumptions!$A$8:$A$12,0)),IF(P2972="181-365d",INDEX(Assumptions!$G$8:$G$12,MATCH(B2972,Assumptions!$A$8:$A$12,0)),INDEX(Assumptions!$H$8:$H$12,MATCH(B2972,Assumptions!$A$8:$A$12,0)))))</f>
        <v>0.6</v>
      </c>
      <c r="R2972" s="14">
        <f t="shared" ca="1" si="327"/>
        <v>1877683.2479999999</v>
      </c>
      <c r="S2972" s="14">
        <f t="shared" ca="1" si="328"/>
        <v>1251788.8320000002</v>
      </c>
      <c r="T2972" s="11" t="s">
        <v>25</v>
      </c>
      <c r="U2972" s="18" t="s">
        <v>36</v>
      </c>
    </row>
    <row r="2973" spans="1:21" ht="15" customHeight="1" x14ac:dyDescent="0.15">
      <c r="A2973" s="10" t="s">
        <v>3021</v>
      </c>
      <c r="B2973" s="11" t="s">
        <v>41</v>
      </c>
      <c r="C2973" s="11" t="s">
        <v>42</v>
      </c>
      <c r="D2973" s="12">
        <v>46073</v>
      </c>
      <c r="E2973" s="11">
        <v>3170</v>
      </c>
      <c r="F2973" s="11" t="s">
        <v>33</v>
      </c>
      <c r="G2973" s="13">
        <v>380.62</v>
      </c>
      <c r="H2973" s="14">
        <f t="shared" si="322"/>
        <v>1206565.3999999999</v>
      </c>
      <c r="I2973" s="14">
        <f>IF(F2973="GHS",H2973,H2973*Assumptions!$B$4)</f>
        <v>1206565.3999999999</v>
      </c>
      <c r="J2973" s="15" t="str">
        <f>INDEX(Assumptions!$B$8:$B$12,MATCH(B2973,Assumptions!$A$8:$A$12,0))</f>
        <v>Weighted Average</v>
      </c>
      <c r="K2973" s="16">
        <f>G2973/(1-INDEX(Assumptions!$D$8:$D$12,MATCH(B2973,Assumptions!$A$8:$A$12,0)))</f>
        <v>585.56923076923078</v>
      </c>
      <c r="L2973" s="16">
        <f t="shared" si="323"/>
        <v>11.4186</v>
      </c>
      <c r="M2973" s="16">
        <f t="shared" si="324"/>
        <v>29.278461538461542</v>
      </c>
      <c r="N2973" s="14">
        <f>E2973*(K2973-L2973-M2973)*IF(F2973="GHS",1,Assumptions!$B$4)</f>
        <v>1727244.7764615386</v>
      </c>
      <c r="O2973" s="15">
        <f t="shared" ca="1" si="325"/>
        <v>213</v>
      </c>
      <c r="P2973" s="15" t="str">
        <f t="shared" ca="1" si="326"/>
        <v>181-365d</v>
      </c>
      <c r="Q2973" s="17">
        <f ca="1">IF(P2973="0-90d",0,IF(P2973="91-180d",INDEX(Assumptions!$F$8:$F$12,MATCH(B2973,Assumptions!$A$8:$A$12,0)),IF(P2973="181-365d",INDEX(Assumptions!$G$8:$G$12,MATCH(B2973,Assumptions!$A$8:$A$12,0)),INDEX(Assumptions!$H$8:$H$12,MATCH(B2973,Assumptions!$A$8:$A$12,0)))))</f>
        <v>0.35</v>
      </c>
      <c r="R2973" s="14">
        <f t="shared" ca="1" si="327"/>
        <v>422297.88999999996</v>
      </c>
      <c r="S2973" s="14">
        <f t="shared" ca="1" si="328"/>
        <v>784267.51</v>
      </c>
      <c r="T2973" s="11" t="s">
        <v>25</v>
      </c>
      <c r="U2973" s="18" t="s">
        <v>36</v>
      </c>
    </row>
    <row r="2974" spans="1:21" ht="15" customHeight="1" x14ac:dyDescent="0.15">
      <c r="A2974" s="10" t="s">
        <v>3022</v>
      </c>
      <c r="B2974" s="11" t="s">
        <v>28</v>
      </c>
      <c r="C2974" s="11" t="s">
        <v>55</v>
      </c>
      <c r="D2974" s="12">
        <v>46110</v>
      </c>
      <c r="E2974" s="11">
        <v>1401</v>
      </c>
      <c r="F2974" s="11" t="s">
        <v>24</v>
      </c>
      <c r="G2974" s="13">
        <v>5454.03</v>
      </c>
      <c r="H2974" s="14">
        <f t="shared" si="322"/>
        <v>7641096.0299999993</v>
      </c>
      <c r="I2974" s="14">
        <f>IF(F2974="GHS",H2974,H2974*Assumptions!$B$4)</f>
        <v>82523837.123999998</v>
      </c>
      <c r="J2974" s="15" t="str">
        <f>INDEX(Assumptions!$B$8:$B$12,MATCH(B2974,Assumptions!$A$8:$A$12,0))</f>
        <v>Fair Value Less Costs to Sell</v>
      </c>
      <c r="K2974" s="16">
        <f>G2974/(1-INDEX(Assumptions!$D$8:$D$12,MATCH(B2974,Assumptions!$A$8:$A$12,0)))</f>
        <v>6197.7613636363631</v>
      </c>
      <c r="L2974" s="16">
        <f t="shared" si="323"/>
        <v>163.62089999999998</v>
      </c>
      <c r="M2974" s="16">
        <f t="shared" si="324"/>
        <v>309.8880681818182</v>
      </c>
      <c r="N2974" s="14">
        <f>E2974*(K2974-L2974-M2974)*IF(F2974="GHS",1,Assumptions!$B$4)</f>
        <v>86612518.145143628</v>
      </c>
      <c r="O2974" s="15">
        <f t="shared" ca="1" si="325"/>
        <v>176</v>
      </c>
      <c r="P2974" s="15" t="str">
        <f t="shared" ca="1" si="326"/>
        <v>91-180d</v>
      </c>
      <c r="Q2974" s="17">
        <f ca="1">IF(P2974="0-90d",0,IF(P2974="91-180d",INDEX(Assumptions!$F$8:$F$12,MATCH(B2974,Assumptions!$A$8:$A$12,0)),IF(P2974="181-365d",INDEX(Assumptions!$G$8:$G$12,MATCH(B2974,Assumptions!$A$8:$A$12,0)),INDEX(Assumptions!$H$8:$H$12,MATCH(B2974,Assumptions!$A$8:$A$12,0)))))</f>
        <v>0.02</v>
      </c>
      <c r="R2974" s="14">
        <f t="shared" ca="1" si="327"/>
        <v>1650476.74248</v>
      </c>
      <c r="S2974" s="14">
        <f t="shared" ca="1" si="328"/>
        <v>80873360.381520003</v>
      </c>
      <c r="T2974" s="11" t="s">
        <v>25</v>
      </c>
      <c r="U2974" s="18" t="s">
        <v>26</v>
      </c>
    </row>
    <row r="2975" spans="1:21" ht="15" customHeight="1" x14ac:dyDescent="0.15">
      <c r="A2975" s="10" t="s">
        <v>3023</v>
      </c>
      <c r="B2975" s="11" t="s">
        <v>41</v>
      </c>
      <c r="C2975" s="11" t="s">
        <v>49</v>
      </c>
      <c r="D2975" s="12">
        <v>45791</v>
      </c>
      <c r="E2975" s="11">
        <v>1276</v>
      </c>
      <c r="F2975" s="11" t="s">
        <v>33</v>
      </c>
      <c r="G2975" s="13">
        <v>458.26</v>
      </c>
      <c r="H2975" s="14">
        <f t="shared" si="322"/>
        <v>584739.76</v>
      </c>
      <c r="I2975" s="14">
        <f>IF(F2975="GHS",H2975,H2975*Assumptions!$B$4)</f>
        <v>584739.76</v>
      </c>
      <c r="J2975" s="15" t="str">
        <f>INDEX(Assumptions!$B$8:$B$12,MATCH(B2975,Assumptions!$A$8:$A$12,0))</f>
        <v>Weighted Average</v>
      </c>
      <c r="K2975" s="16">
        <f>G2975/(1-INDEX(Assumptions!$D$8:$D$12,MATCH(B2975,Assumptions!$A$8:$A$12,0)))</f>
        <v>705.01538461538462</v>
      </c>
      <c r="L2975" s="16">
        <f t="shared" si="323"/>
        <v>13.7478</v>
      </c>
      <c r="M2975" s="16">
        <f t="shared" si="324"/>
        <v>35.25076923076923</v>
      </c>
      <c r="N2975" s="14">
        <f>E2975*(K2975-L2975-M2975)*IF(F2975="GHS",1,Assumptions!$B$4)</f>
        <v>837077.45643076918</v>
      </c>
      <c r="O2975" s="15">
        <f t="shared" ca="1" si="325"/>
        <v>495</v>
      </c>
      <c r="P2975" s="15" t="str">
        <f t="shared" ca="1" si="326"/>
        <v>365d+</v>
      </c>
      <c r="Q2975" s="17">
        <f ca="1">IF(P2975="0-90d",0,IF(P2975="91-180d",INDEX(Assumptions!$F$8:$F$12,MATCH(B2975,Assumptions!$A$8:$A$12,0)),IF(P2975="181-365d",INDEX(Assumptions!$G$8:$G$12,MATCH(B2975,Assumptions!$A$8:$A$12,0)),INDEX(Assumptions!$H$8:$H$12,MATCH(B2975,Assumptions!$A$8:$A$12,0)))))</f>
        <v>0.8</v>
      </c>
      <c r="R2975" s="14">
        <f t="shared" ca="1" si="327"/>
        <v>467791.80800000002</v>
      </c>
      <c r="S2975" s="14">
        <f t="shared" si="328"/>
        <v>0</v>
      </c>
      <c r="T2975" s="11" t="s">
        <v>39</v>
      </c>
      <c r="U2975" s="18" t="s">
        <v>26</v>
      </c>
    </row>
    <row r="2976" spans="1:21" ht="15" customHeight="1" x14ac:dyDescent="0.15">
      <c r="A2976" s="10" t="s">
        <v>3024</v>
      </c>
      <c r="B2976" s="11" t="s">
        <v>22</v>
      </c>
      <c r="C2976" s="11" t="s">
        <v>81</v>
      </c>
      <c r="D2976" s="12">
        <v>45948</v>
      </c>
      <c r="E2976" s="11">
        <v>652</v>
      </c>
      <c r="F2976" s="11" t="s">
        <v>24</v>
      </c>
      <c r="G2976" s="13">
        <v>20369.13</v>
      </c>
      <c r="H2976" s="14">
        <f t="shared" si="322"/>
        <v>13280672.76</v>
      </c>
      <c r="I2976" s="14">
        <f>IF(F2976="GHS",H2976,H2976*Assumptions!$B$4)</f>
        <v>143431265.808</v>
      </c>
      <c r="J2976" s="15" t="str">
        <f>INDEX(Assumptions!$B$8:$B$12,MATCH(B2976,Assumptions!$A$8:$A$12,0))</f>
        <v>FIFO</v>
      </c>
      <c r="K2976" s="16">
        <f>G2976/(1-INDEX(Assumptions!$D$8:$D$12,MATCH(B2976,Assumptions!$A$8:$A$12,0)))</f>
        <v>24840.40243902439</v>
      </c>
      <c r="L2976" s="16">
        <f t="shared" si="323"/>
        <v>611.07389999999998</v>
      </c>
      <c r="M2976" s="16">
        <f t="shared" si="324"/>
        <v>1242.0201219512196</v>
      </c>
      <c r="N2976" s="14">
        <f>E2976*(K2976-L2976-M2976)*IF(F2976="GHS",1,Assumptions!$B$4)</f>
        <v>161867430.94966245</v>
      </c>
      <c r="O2976" s="15">
        <f t="shared" ca="1" si="325"/>
        <v>338</v>
      </c>
      <c r="P2976" s="15" t="str">
        <f t="shared" ca="1" si="326"/>
        <v>181-365d</v>
      </c>
      <c r="Q2976" s="17">
        <f ca="1">IF(P2976="0-90d",0,IF(P2976="91-180d",INDEX(Assumptions!$F$8:$F$12,MATCH(B2976,Assumptions!$A$8:$A$12,0)),IF(P2976="181-365d",INDEX(Assumptions!$G$8:$G$12,MATCH(B2976,Assumptions!$A$8:$A$12,0)),INDEX(Assumptions!$H$8:$H$12,MATCH(B2976,Assumptions!$A$8:$A$12,0)))))</f>
        <v>0.15</v>
      </c>
      <c r="R2976" s="14">
        <f t="shared" ca="1" si="327"/>
        <v>21514689.871199999</v>
      </c>
      <c r="S2976" s="14">
        <f t="shared" ca="1" si="328"/>
        <v>121916575.9368</v>
      </c>
      <c r="T2976" s="11" t="s">
        <v>50</v>
      </c>
      <c r="U2976" s="18" t="s">
        <v>36</v>
      </c>
    </row>
    <row r="2977" spans="1:21" ht="15" customHeight="1" x14ac:dyDescent="0.15">
      <c r="A2977" s="10" t="s">
        <v>3025</v>
      </c>
      <c r="B2977" s="11" t="s">
        <v>31</v>
      </c>
      <c r="C2977" s="11" t="s">
        <v>32</v>
      </c>
      <c r="D2977" s="12">
        <v>46058</v>
      </c>
      <c r="E2977" s="11">
        <v>2571</v>
      </c>
      <c r="F2977" s="11" t="s">
        <v>33</v>
      </c>
      <c r="G2977" s="13">
        <v>3618.01</v>
      </c>
      <c r="H2977" s="14">
        <f t="shared" si="322"/>
        <v>9301903.7100000009</v>
      </c>
      <c r="I2977" s="14">
        <f>IF(F2977="GHS",H2977,H2977*Assumptions!$B$4)</f>
        <v>9301903.7100000009</v>
      </c>
      <c r="J2977" s="15" t="str">
        <f>INDEX(Assumptions!$B$8:$B$12,MATCH(B2977,Assumptions!$A$8:$A$12,0))</f>
        <v>Weighted Average</v>
      </c>
      <c r="K2977" s="16">
        <f>G2977/(1-INDEX(Assumptions!$D$8:$D$12,MATCH(B2977,Assumptions!$A$8:$A$12,0)))</f>
        <v>5025.0138888888896</v>
      </c>
      <c r="L2977" s="16">
        <f t="shared" si="323"/>
        <v>108.5403</v>
      </c>
      <c r="M2977" s="16">
        <f t="shared" si="324"/>
        <v>251.25069444444449</v>
      </c>
      <c r="N2977" s="14">
        <f>E2977*(K2977-L2977-M2977)*IF(F2977="GHS",1,Assumptions!$B$4)</f>
        <v>11994288.061616668</v>
      </c>
      <c r="O2977" s="15">
        <f t="shared" ca="1" si="325"/>
        <v>228</v>
      </c>
      <c r="P2977" s="15" t="str">
        <f t="shared" ca="1" si="326"/>
        <v>181-365d</v>
      </c>
      <c r="Q2977" s="17">
        <f ca="1">IF(P2977="0-90d",0,IF(P2977="91-180d",INDEX(Assumptions!$F$8:$F$12,MATCH(B2977,Assumptions!$A$8:$A$12,0)),IF(P2977="181-365d",INDEX(Assumptions!$G$8:$G$12,MATCH(B2977,Assumptions!$A$8:$A$12,0)),INDEX(Assumptions!$H$8:$H$12,MATCH(B2977,Assumptions!$A$8:$A$12,0)))))</f>
        <v>0.2</v>
      </c>
      <c r="R2977" s="14">
        <f t="shared" ca="1" si="327"/>
        <v>1860380.7420000003</v>
      </c>
      <c r="S2977" s="14">
        <f t="shared" ca="1" si="328"/>
        <v>7441522.9680000003</v>
      </c>
      <c r="T2977" s="11" t="s">
        <v>25</v>
      </c>
      <c r="U2977" s="18" t="s">
        <v>26</v>
      </c>
    </row>
    <row r="2978" spans="1:21" ht="15" customHeight="1" x14ac:dyDescent="0.15">
      <c r="A2978" s="10" t="s">
        <v>3026</v>
      </c>
      <c r="B2978" s="11" t="s">
        <v>41</v>
      </c>
      <c r="C2978" s="11" t="s">
        <v>44</v>
      </c>
      <c r="D2978" s="12">
        <v>45982</v>
      </c>
      <c r="E2978" s="11">
        <v>2204</v>
      </c>
      <c r="F2978" s="11" t="s">
        <v>33</v>
      </c>
      <c r="G2978" s="13">
        <v>258.73</v>
      </c>
      <c r="H2978" s="14">
        <f t="shared" si="322"/>
        <v>570240.92000000004</v>
      </c>
      <c r="I2978" s="14">
        <f>IF(F2978="GHS",H2978,H2978*Assumptions!$B$4)</f>
        <v>570240.92000000004</v>
      </c>
      <c r="J2978" s="15" t="str">
        <f>INDEX(Assumptions!$B$8:$B$12,MATCH(B2978,Assumptions!$A$8:$A$12,0))</f>
        <v>Weighted Average</v>
      </c>
      <c r="K2978" s="16">
        <f>G2978/(1-INDEX(Assumptions!$D$8:$D$12,MATCH(B2978,Assumptions!$A$8:$A$12,0)))</f>
        <v>398.04615384615386</v>
      </c>
      <c r="L2978" s="16">
        <f t="shared" si="323"/>
        <v>7.7619000000000007</v>
      </c>
      <c r="M2978" s="16">
        <f t="shared" si="324"/>
        <v>19.902307692307694</v>
      </c>
      <c r="N2978" s="14">
        <f>E2978*(K2978-L2978-M2978)*IF(F2978="GHS",1,Assumptions!$B$4)</f>
        <v>816321.80932307686</v>
      </c>
      <c r="O2978" s="15">
        <f t="shared" ca="1" si="325"/>
        <v>304</v>
      </c>
      <c r="P2978" s="15" t="str">
        <f t="shared" ca="1" si="326"/>
        <v>181-365d</v>
      </c>
      <c r="Q2978" s="17">
        <f ca="1">IF(P2978="0-90d",0,IF(P2978="91-180d",INDEX(Assumptions!$F$8:$F$12,MATCH(B2978,Assumptions!$A$8:$A$12,0)),IF(P2978="181-365d",INDEX(Assumptions!$G$8:$G$12,MATCH(B2978,Assumptions!$A$8:$A$12,0)),INDEX(Assumptions!$H$8:$H$12,MATCH(B2978,Assumptions!$A$8:$A$12,0)))))</f>
        <v>0.35</v>
      </c>
      <c r="R2978" s="14">
        <f t="shared" ca="1" si="327"/>
        <v>199584.32200000001</v>
      </c>
      <c r="S2978" s="14">
        <f t="shared" ca="1" si="328"/>
        <v>370656.598</v>
      </c>
      <c r="T2978" s="11" t="s">
        <v>25</v>
      </c>
      <c r="U2978" s="18" t="s">
        <v>26</v>
      </c>
    </row>
    <row r="2979" spans="1:21" ht="15" customHeight="1" x14ac:dyDescent="0.15">
      <c r="A2979" s="10" t="s">
        <v>3027</v>
      </c>
      <c r="B2979" s="11" t="s">
        <v>31</v>
      </c>
      <c r="C2979" s="11" t="s">
        <v>32</v>
      </c>
      <c r="D2979" s="12">
        <v>45894</v>
      </c>
      <c r="E2979" s="11">
        <v>3210</v>
      </c>
      <c r="F2979" s="11" t="s">
        <v>33</v>
      </c>
      <c r="G2979" s="13">
        <v>2190.3000000000002</v>
      </c>
      <c r="H2979" s="14">
        <f t="shared" si="322"/>
        <v>7030863.0000000009</v>
      </c>
      <c r="I2979" s="14">
        <f>IF(F2979="GHS",H2979,H2979*Assumptions!$B$4)</f>
        <v>7030863.0000000009</v>
      </c>
      <c r="J2979" s="15" t="str">
        <f>INDEX(Assumptions!$B$8:$B$12,MATCH(B2979,Assumptions!$A$8:$A$12,0))</f>
        <v>Weighted Average</v>
      </c>
      <c r="K2979" s="16">
        <f>G2979/(1-INDEX(Assumptions!$D$8:$D$12,MATCH(B2979,Assumptions!$A$8:$A$12,0)))</f>
        <v>3042.0833333333335</v>
      </c>
      <c r="L2979" s="16">
        <f t="shared" si="323"/>
        <v>65.709000000000003</v>
      </c>
      <c r="M2979" s="16">
        <f t="shared" si="324"/>
        <v>152.10416666666669</v>
      </c>
      <c r="N2979" s="14">
        <f>E2979*(K2979-L2979-M2979)*IF(F2979="GHS",1,Assumptions!$B$4)</f>
        <v>9065907.2350000013</v>
      </c>
      <c r="O2979" s="15">
        <f t="shared" ca="1" si="325"/>
        <v>392</v>
      </c>
      <c r="P2979" s="15" t="str">
        <f t="shared" ca="1" si="326"/>
        <v>365d+</v>
      </c>
      <c r="Q2979" s="17">
        <f ca="1">IF(P2979="0-90d",0,IF(P2979="91-180d",INDEX(Assumptions!$F$8:$F$12,MATCH(B2979,Assumptions!$A$8:$A$12,0)),IF(P2979="181-365d",INDEX(Assumptions!$G$8:$G$12,MATCH(B2979,Assumptions!$A$8:$A$12,0)),INDEX(Assumptions!$H$8:$H$12,MATCH(B2979,Assumptions!$A$8:$A$12,0)))))</f>
        <v>0.6</v>
      </c>
      <c r="R2979" s="14">
        <f t="shared" ca="1" si="327"/>
        <v>4218517.8000000007</v>
      </c>
      <c r="S2979" s="14">
        <f t="shared" ca="1" si="328"/>
        <v>2812345.2</v>
      </c>
      <c r="T2979" s="11" t="s">
        <v>25</v>
      </c>
      <c r="U2979" s="18" t="s">
        <v>36</v>
      </c>
    </row>
    <row r="2980" spans="1:21" ht="15" customHeight="1" x14ac:dyDescent="0.15">
      <c r="A2980" s="10" t="s">
        <v>3028</v>
      </c>
      <c r="B2980" s="11" t="s">
        <v>31</v>
      </c>
      <c r="C2980" s="11" t="s">
        <v>63</v>
      </c>
      <c r="D2980" s="12">
        <v>46127</v>
      </c>
      <c r="E2980" s="11">
        <v>1326</v>
      </c>
      <c r="F2980" s="11" t="s">
        <v>33</v>
      </c>
      <c r="G2980" s="13">
        <v>1937.89</v>
      </c>
      <c r="H2980" s="14">
        <f t="shared" si="322"/>
        <v>2569642.14</v>
      </c>
      <c r="I2980" s="14">
        <f>IF(F2980="GHS",H2980,H2980*Assumptions!$B$4)</f>
        <v>2569642.14</v>
      </c>
      <c r="J2980" s="15" t="str">
        <f>INDEX(Assumptions!$B$8:$B$12,MATCH(B2980,Assumptions!$A$8:$A$12,0))</f>
        <v>Weighted Average</v>
      </c>
      <c r="K2980" s="16">
        <f>G2980/(1-INDEX(Assumptions!$D$8:$D$12,MATCH(B2980,Assumptions!$A$8:$A$12,0)))</f>
        <v>2691.5138888888891</v>
      </c>
      <c r="L2980" s="16">
        <f t="shared" si="323"/>
        <v>58.136699999999998</v>
      </c>
      <c r="M2980" s="16">
        <f t="shared" si="324"/>
        <v>134.57569444444445</v>
      </c>
      <c r="N2980" s="14">
        <f>E2980*(K2980-L2980-M2980)*IF(F2980="GHS",1,Assumptions!$B$4)</f>
        <v>3313410.7816333338</v>
      </c>
      <c r="O2980" s="15">
        <f t="shared" ca="1" si="325"/>
        <v>159</v>
      </c>
      <c r="P2980" s="15" t="str">
        <f t="shared" ca="1" si="326"/>
        <v>91-180d</v>
      </c>
      <c r="Q2980" s="17">
        <f ca="1">IF(P2980="0-90d",0,IF(P2980="91-180d",INDEX(Assumptions!$F$8:$F$12,MATCH(B2980,Assumptions!$A$8:$A$12,0)),IF(P2980="181-365d",INDEX(Assumptions!$G$8:$G$12,MATCH(B2980,Assumptions!$A$8:$A$12,0)),INDEX(Assumptions!$H$8:$H$12,MATCH(B2980,Assumptions!$A$8:$A$12,0)))))</f>
        <v>0.05</v>
      </c>
      <c r="R2980" s="14">
        <f t="shared" ca="1" si="327"/>
        <v>128482.10700000002</v>
      </c>
      <c r="S2980" s="14">
        <f t="shared" ca="1" si="328"/>
        <v>2441160.0330000003</v>
      </c>
      <c r="T2980" s="11" t="s">
        <v>25</v>
      </c>
      <c r="U2980" s="18" t="s">
        <v>26</v>
      </c>
    </row>
    <row r="2981" spans="1:21" ht="15" customHeight="1" x14ac:dyDescent="0.15">
      <c r="A2981" s="10" t="s">
        <v>3029</v>
      </c>
      <c r="B2981" s="11" t="s">
        <v>41</v>
      </c>
      <c r="C2981" s="11" t="s">
        <v>115</v>
      </c>
      <c r="D2981" s="12">
        <v>46218</v>
      </c>
      <c r="E2981" s="11">
        <v>4556</v>
      </c>
      <c r="F2981" s="11" t="s">
        <v>33</v>
      </c>
      <c r="G2981" s="13">
        <v>397.13</v>
      </c>
      <c r="H2981" s="14">
        <f t="shared" si="322"/>
        <v>1809324.28</v>
      </c>
      <c r="I2981" s="14">
        <f>IF(F2981="GHS",H2981,H2981*Assumptions!$B$4)</f>
        <v>1809324.28</v>
      </c>
      <c r="J2981" s="15" t="str">
        <f>INDEX(Assumptions!$B$8:$B$12,MATCH(B2981,Assumptions!$A$8:$A$12,0))</f>
        <v>Weighted Average</v>
      </c>
      <c r="K2981" s="16">
        <f>G2981/(1-INDEX(Assumptions!$D$8:$D$12,MATCH(B2981,Assumptions!$A$8:$A$12,0)))</f>
        <v>610.96923076923076</v>
      </c>
      <c r="L2981" s="16">
        <f t="shared" si="323"/>
        <v>11.9139</v>
      </c>
      <c r="M2981" s="16">
        <f t="shared" si="324"/>
        <v>30.548461538461538</v>
      </c>
      <c r="N2981" s="14">
        <f>E2981*(K2981-L2981-M2981)*IF(F2981="GHS",1,Assumptions!$B$4)</f>
        <v>2590117.2962153847</v>
      </c>
      <c r="O2981" s="15">
        <f t="shared" ca="1" si="325"/>
        <v>68</v>
      </c>
      <c r="P2981" s="15" t="str">
        <f t="shared" ca="1" si="326"/>
        <v>0-90d</v>
      </c>
      <c r="Q2981" s="17">
        <f ca="1">IF(P2981="0-90d",0,IF(P2981="91-180d",INDEX(Assumptions!$F$8:$F$12,MATCH(B2981,Assumptions!$A$8:$A$12,0)),IF(P2981="181-365d",INDEX(Assumptions!$G$8:$G$12,MATCH(B2981,Assumptions!$A$8:$A$12,0)),INDEX(Assumptions!$H$8:$H$12,MATCH(B2981,Assumptions!$A$8:$A$12,0)))))</f>
        <v>0</v>
      </c>
      <c r="R2981" s="14">
        <f t="shared" ca="1" si="327"/>
        <v>0</v>
      </c>
      <c r="S2981" s="14">
        <f t="shared" ca="1" si="328"/>
        <v>1809324.28</v>
      </c>
      <c r="T2981" s="11" t="s">
        <v>25</v>
      </c>
      <c r="U2981" s="18" t="s">
        <v>26</v>
      </c>
    </row>
    <row r="2982" spans="1:21" ht="15" customHeight="1" x14ac:dyDescent="0.15">
      <c r="A2982" s="10" t="s">
        <v>3030</v>
      </c>
      <c r="B2982" s="11" t="s">
        <v>46</v>
      </c>
      <c r="C2982" s="11" t="s">
        <v>47</v>
      </c>
      <c r="D2982" s="12">
        <v>46077</v>
      </c>
      <c r="E2982" s="11">
        <v>3937</v>
      </c>
      <c r="F2982" s="11" t="s">
        <v>33</v>
      </c>
      <c r="G2982" s="13">
        <v>325551.34000000003</v>
      </c>
      <c r="H2982" s="14">
        <f t="shared" si="322"/>
        <v>1281695625.5800002</v>
      </c>
      <c r="I2982" s="14">
        <f>IF(F2982="GHS",H2982,H2982*Assumptions!$B$4)</f>
        <v>1281695625.5800002</v>
      </c>
      <c r="J2982" s="15" t="str">
        <f>INDEX(Assumptions!$B$8:$B$12,MATCH(B2982,Assumptions!$A$8:$A$12,0))</f>
        <v>Specific Identification</v>
      </c>
      <c r="K2982" s="16">
        <f>G2982/(1-INDEX(Assumptions!$D$8:$D$12,MATCH(B2982,Assumptions!$A$8:$A$12,0)))</f>
        <v>417373.51282051281</v>
      </c>
      <c r="L2982" s="16">
        <f t="shared" si="323"/>
        <v>9766.5402000000013</v>
      </c>
      <c r="M2982" s="16">
        <f t="shared" si="324"/>
        <v>20868.675641025642</v>
      </c>
      <c r="N2982" s="14">
        <f>E2982*(K2982-L2982-M2982)*IF(F2982="GHS",1,Assumptions!$B$4)</f>
        <v>1522588675.208241</v>
      </c>
      <c r="O2982" s="15">
        <f t="shared" ca="1" si="325"/>
        <v>209</v>
      </c>
      <c r="P2982" s="15" t="str">
        <f t="shared" ca="1" si="326"/>
        <v>181-365d</v>
      </c>
      <c r="Q2982" s="17">
        <f ca="1">IF(P2982="0-90d",0,IF(P2982="91-180d",INDEX(Assumptions!$F$8:$F$12,MATCH(B2982,Assumptions!$A$8:$A$12,0)),IF(P2982="181-365d",INDEX(Assumptions!$G$8:$G$12,MATCH(B2982,Assumptions!$A$8:$A$12,0)),INDEX(Assumptions!$H$8:$H$12,MATCH(B2982,Assumptions!$A$8:$A$12,0)))))</f>
        <v>0.05</v>
      </c>
      <c r="R2982" s="14">
        <f t="shared" ca="1" si="327"/>
        <v>64084781.279000014</v>
      </c>
      <c r="S2982" s="14">
        <f t="shared" ca="1" si="328"/>
        <v>1217610844.3010001</v>
      </c>
      <c r="T2982" s="11" t="s">
        <v>25</v>
      </c>
      <c r="U2982" s="18" t="s">
        <v>26</v>
      </c>
    </row>
    <row r="2983" spans="1:21" ht="15" customHeight="1" x14ac:dyDescent="0.15">
      <c r="A2983" s="10" t="s">
        <v>3031</v>
      </c>
      <c r="B2983" s="11" t="s">
        <v>41</v>
      </c>
      <c r="C2983" s="11" t="s">
        <v>44</v>
      </c>
      <c r="D2983" s="12">
        <v>46124</v>
      </c>
      <c r="E2983" s="11">
        <v>2756</v>
      </c>
      <c r="F2983" s="11" t="s">
        <v>33</v>
      </c>
      <c r="G2983" s="13">
        <v>1252.3800000000001</v>
      </c>
      <c r="H2983" s="14">
        <f t="shared" si="322"/>
        <v>3451559.2800000003</v>
      </c>
      <c r="I2983" s="14">
        <f>IF(F2983="GHS",H2983,H2983*Assumptions!$B$4)</f>
        <v>3451559.2800000003</v>
      </c>
      <c r="J2983" s="15" t="str">
        <f>INDEX(Assumptions!$B$8:$B$12,MATCH(B2983,Assumptions!$A$8:$A$12,0))</f>
        <v>Weighted Average</v>
      </c>
      <c r="K2983" s="16">
        <f>G2983/(1-INDEX(Assumptions!$D$8:$D$12,MATCH(B2983,Assumptions!$A$8:$A$12,0)))</f>
        <v>1926.7384615384617</v>
      </c>
      <c r="L2983" s="16">
        <f t="shared" si="323"/>
        <v>37.571400000000004</v>
      </c>
      <c r="M2983" s="16">
        <f t="shared" si="324"/>
        <v>96.336923076923085</v>
      </c>
      <c r="N2983" s="14">
        <f>E2983*(K2983-L2983-M2983)*IF(F2983="GHS",1,Assumptions!$B$4)</f>
        <v>4941039.8616000004</v>
      </c>
      <c r="O2983" s="15">
        <f t="shared" ca="1" si="325"/>
        <v>162</v>
      </c>
      <c r="P2983" s="15" t="str">
        <f t="shared" ca="1" si="326"/>
        <v>91-180d</v>
      </c>
      <c r="Q2983" s="17">
        <f ca="1">IF(P2983="0-90d",0,IF(P2983="91-180d",INDEX(Assumptions!$F$8:$F$12,MATCH(B2983,Assumptions!$A$8:$A$12,0)),IF(P2983="181-365d",INDEX(Assumptions!$G$8:$G$12,MATCH(B2983,Assumptions!$A$8:$A$12,0)),INDEX(Assumptions!$H$8:$H$12,MATCH(B2983,Assumptions!$A$8:$A$12,0)))))</f>
        <v>0.1</v>
      </c>
      <c r="R2983" s="14">
        <f t="shared" ca="1" si="327"/>
        <v>345155.92800000007</v>
      </c>
      <c r="S2983" s="14">
        <f t="shared" ca="1" si="328"/>
        <v>3106403.352</v>
      </c>
      <c r="T2983" s="11" t="s">
        <v>25</v>
      </c>
      <c r="U2983" s="18" t="s">
        <v>26</v>
      </c>
    </row>
    <row r="2984" spans="1:21" ht="15" customHeight="1" x14ac:dyDescent="0.15">
      <c r="A2984" s="10" t="s">
        <v>3032</v>
      </c>
      <c r="B2984" s="11" t="s">
        <v>41</v>
      </c>
      <c r="C2984" s="11" t="s">
        <v>115</v>
      </c>
      <c r="D2984" s="12">
        <v>45796</v>
      </c>
      <c r="E2984" s="11">
        <v>3178</v>
      </c>
      <c r="F2984" s="11" t="s">
        <v>33</v>
      </c>
      <c r="G2984" s="13">
        <v>408.48</v>
      </c>
      <c r="H2984" s="14">
        <f t="shared" si="322"/>
        <v>1298149.44</v>
      </c>
      <c r="I2984" s="14">
        <f>IF(F2984="GHS",H2984,H2984*Assumptions!$B$4)</f>
        <v>1298149.44</v>
      </c>
      <c r="J2984" s="15" t="str">
        <f>INDEX(Assumptions!$B$8:$B$12,MATCH(B2984,Assumptions!$A$8:$A$12,0))</f>
        <v>Weighted Average</v>
      </c>
      <c r="K2984" s="16">
        <f>G2984/(1-INDEX(Assumptions!$D$8:$D$12,MATCH(B2984,Assumptions!$A$8:$A$12,0)))</f>
        <v>628.43076923076922</v>
      </c>
      <c r="L2984" s="16">
        <f t="shared" si="323"/>
        <v>12.2544</v>
      </c>
      <c r="M2984" s="16">
        <f t="shared" si="324"/>
        <v>31.421538461538461</v>
      </c>
      <c r="N2984" s="14">
        <f>E2984*(K2984-L2984-M2984)*IF(F2984="GHS",1,Assumptions!$B$4)</f>
        <v>1858350.8521846151</v>
      </c>
      <c r="O2984" s="15">
        <f t="shared" ca="1" si="325"/>
        <v>490</v>
      </c>
      <c r="P2984" s="15" t="str">
        <f t="shared" ca="1" si="326"/>
        <v>365d+</v>
      </c>
      <c r="Q2984" s="17">
        <f ca="1">IF(P2984="0-90d",0,IF(P2984="91-180d",INDEX(Assumptions!$F$8:$F$12,MATCH(B2984,Assumptions!$A$8:$A$12,0)),IF(P2984="181-365d",INDEX(Assumptions!$G$8:$G$12,MATCH(B2984,Assumptions!$A$8:$A$12,0)),INDEX(Assumptions!$H$8:$H$12,MATCH(B2984,Assumptions!$A$8:$A$12,0)))))</f>
        <v>0.8</v>
      </c>
      <c r="R2984" s="14">
        <f t="shared" ca="1" si="327"/>
        <v>1038519.552</v>
      </c>
      <c r="S2984" s="14">
        <f t="shared" ca="1" si="328"/>
        <v>259629.88799999992</v>
      </c>
      <c r="T2984" s="11" t="s">
        <v>25</v>
      </c>
      <c r="U2984" s="18" t="s">
        <v>26</v>
      </c>
    </row>
    <row r="2985" spans="1:21" ht="15" customHeight="1" x14ac:dyDescent="0.15">
      <c r="A2985" s="10" t="s">
        <v>3033</v>
      </c>
      <c r="B2985" s="11" t="s">
        <v>31</v>
      </c>
      <c r="C2985" s="11" t="s">
        <v>32</v>
      </c>
      <c r="D2985" s="12">
        <v>45885</v>
      </c>
      <c r="E2985" s="11">
        <v>1341</v>
      </c>
      <c r="F2985" s="11" t="s">
        <v>33</v>
      </c>
      <c r="G2985" s="13">
        <v>3011.41</v>
      </c>
      <c r="H2985" s="14">
        <f t="shared" si="322"/>
        <v>4038300.8099999996</v>
      </c>
      <c r="I2985" s="14">
        <f>IF(F2985="GHS",H2985,H2985*Assumptions!$B$4)</f>
        <v>4038300.8099999996</v>
      </c>
      <c r="J2985" s="15" t="str">
        <f>INDEX(Assumptions!$B$8:$B$12,MATCH(B2985,Assumptions!$A$8:$A$12,0))</f>
        <v>Weighted Average</v>
      </c>
      <c r="K2985" s="16">
        <f>G2985/(1-INDEX(Assumptions!$D$8:$D$12,MATCH(B2985,Assumptions!$A$8:$A$12,0)))</f>
        <v>4182.5138888888887</v>
      </c>
      <c r="L2985" s="16">
        <f t="shared" si="323"/>
        <v>90.342299999999994</v>
      </c>
      <c r="M2985" s="16">
        <f t="shared" si="324"/>
        <v>209.12569444444443</v>
      </c>
      <c r="N2985" s="14">
        <f>E2985*(K2985-L2985-M2985)*IF(F2985="GHS",1,Assumptions!$B$4)</f>
        <v>5207164.5444499999</v>
      </c>
      <c r="O2985" s="15">
        <f t="shared" ca="1" si="325"/>
        <v>401</v>
      </c>
      <c r="P2985" s="15" t="str">
        <f t="shared" ca="1" si="326"/>
        <v>365d+</v>
      </c>
      <c r="Q2985" s="17">
        <f ca="1">IF(P2985="0-90d",0,IF(P2985="91-180d",INDEX(Assumptions!$F$8:$F$12,MATCH(B2985,Assumptions!$A$8:$A$12,0)),IF(P2985="181-365d",INDEX(Assumptions!$G$8:$G$12,MATCH(B2985,Assumptions!$A$8:$A$12,0)),INDEX(Assumptions!$H$8:$H$12,MATCH(B2985,Assumptions!$A$8:$A$12,0)))))</f>
        <v>0.6</v>
      </c>
      <c r="R2985" s="14">
        <f t="shared" ca="1" si="327"/>
        <v>2422980.4859999996</v>
      </c>
      <c r="S2985" s="14">
        <f t="shared" ca="1" si="328"/>
        <v>1615320.324</v>
      </c>
      <c r="T2985" s="11" t="s">
        <v>25</v>
      </c>
      <c r="U2985" s="18" t="s">
        <v>26</v>
      </c>
    </row>
    <row r="2986" spans="1:21" ht="15" customHeight="1" x14ac:dyDescent="0.15">
      <c r="A2986" s="10" t="s">
        <v>3034</v>
      </c>
      <c r="B2986" s="11" t="s">
        <v>28</v>
      </c>
      <c r="C2986" s="11" t="s">
        <v>55</v>
      </c>
      <c r="D2986" s="12">
        <v>45865</v>
      </c>
      <c r="E2986" s="11">
        <v>3828</v>
      </c>
      <c r="F2986" s="11" t="s">
        <v>24</v>
      </c>
      <c r="G2986" s="13">
        <v>11660.7</v>
      </c>
      <c r="H2986" s="14">
        <f t="shared" si="322"/>
        <v>44637159.600000001</v>
      </c>
      <c r="I2986" s="14">
        <f>IF(F2986="GHS",H2986,H2986*Assumptions!$B$4)</f>
        <v>482081323.68000007</v>
      </c>
      <c r="J2986" s="15" t="str">
        <f>INDEX(Assumptions!$B$8:$B$12,MATCH(B2986,Assumptions!$A$8:$A$12,0))</f>
        <v>Fair Value Less Costs to Sell</v>
      </c>
      <c r="K2986" s="16">
        <f>G2986/(1-INDEX(Assumptions!$D$8:$D$12,MATCH(B2986,Assumptions!$A$8:$A$12,0)))</f>
        <v>13250.795454545456</v>
      </c>
      <c r="L2986" s="16">
        <f t="shared" si="323"/>
        <v>349.82100000000003</v>
      </c>
      <c r="M2986" s="16">
        <f t="shared" si="324"/>
        <v>662.53977272727286</v>
      </c>
      <c r="N2986" s="14">
        <f>E2986*(K2986-L2986-M2986)*IF(F2986="GHS",1,Assumptions!$B$4)</f>
        <v>505966261.98960006</v>
      </c>
      <c r="O2986" s="15">
        <f t="shared" ca="1" si="325"/>
        <v>421</v>
      </c>
      <c r="P2986" s="15" t="str">
        <f t="shared" ca="1" si="326"/>
        <v>365d+</v>
      </c>
      <c r="Q2986" s="17">
        <f ca="1">IF(P2986="0-90d",0,IF(P2986="91-180d",INDEX(Assumptions!$F$8:$F$12,MATCH(B2986,Assumptions!$A$8:$A$12,0)),IF(P2986="181-365d",INDEX(Assumptions!$G$8:$G$12,MATCH(B2986,Assumptions!$A$8:$A$12,0)),INDEX(Assumptions!$H$8:$H$12,MATCH(B2986,Assumptions!$A$8:$A$12,0)))))</f>
        <v>0.4</v>
      </c>
      <c r="R2986" s="14">
        <f t="shared" ca="1" si="327"/>
        <v>192832529.47200003</v>
      </c>
      <c r="S2986" s="14">
        <f t="shared" ca="1" si="328"/>
        <v>289248794.20800006</v>
      </c>
      <c r="T2986" s="11" t="s">
        <v>25</v>
      </c>
      <c r="U2986" s="18" t="s">
        <v>26</v>
      </c>
    </row>
    <row r="2987" spans="1:21" ht="15" customHeight="1" x14ac:dyDescent="0.15">
      <c r="A2987" s="10" t="s">
        <v>3035</v>
      </c>
      <c r="B2987" s="11" t="s">
        <v>28</v>
      </c>
      <c r="C2987" s="11" t="s">
        <v>29</v>
      </c>
      <c r="D2987" s="12">
        <v>45739</v>
      </c>
      <c r="E2987" s="11">
        <v>1489</v>
      </c>
      <c r="F2987" s="11" t="s">
        <v>24</v>
      </c>
      <c r="G2987" s="13">
        <v>8529.76</v>
      </c>
      <c r="H2987" s="14">
        <f t="shared" si="322"/>
        <v>12700812.640000001</v>
      </c>
      <c r="I2987" s="14">
        <f>IF(F2987="GHS",H2987,H2987*Assumptions!$B$4)</f>
        <v>137168776.51200002</v>
      </c>
      <c r="J2987" s="15" t="str">
        <f>INDEX(Assumptions!$B$8:$B$12,MATCH(B2987,Assumptions!$A$8:$A$12,0))</f>
        <v>Fair Value Less Costs to Sell</v>
      </c>
      <c r="K2987" s="16">
        <f>G2987/(1-INDEX(Assumptions!$D$8:$D$12,MATCH(B2987,Assumptions!$A$8:$A$12,0)))</f>
        <v>9692.9090909090919</v>
      </c>
      <c r="L2987" s="16">
        <f t="shared" si="323"/>
        <v>255.89279999999999</v>
      </c>
      <c r="M2987" s="16">
        <f t="shared" si="324"/>
        <v>484.64545454545464</v>
      </c>
      <c r="N2987" s="14">
        <f>E2987*(K2987-L2987-M2987)*IF(F2987="GHS",1,Assumptions!$B$4)</f>
        <v>143964865.89373094</v>
      </c>
      <c r="O2987" s="15">
        <f t="shared" ca="1" si="325"/>
        <v>547</v>
      </c>
      <c r="P2987" s="15" t="str">
        <f t="shared" ca="1" si="326"/>
        <v>365d+</v>
      </c>
      <c r="Q2987" s="17">
        <f ca="1">IF(P2987="0-90d",0,IF(P2987="91-180d",INDEX(Assumptions!$F$8:$F$12,MATCH(B2987,Assumptions!$A$8:$A$12,0)),IF(P2987="181-365d",INDEX(Assumptions!$G$8:$G$12,MATCH(B2987,Assumptions!$A$8:$A$12,0)),INDEX(Assumptions!$H$8:$H$12,MATCH(B2987,Assumptions!$A$8:$A$12,0)))))</f>
        <v>0.4</v>
      </c>
      <c r="R2987" s="14">
        <f t="shared" ca="1" si="327"/>
        <v>54867510.604800016</v>
      </c>
      <c r="S2987" s="14">
        <f t="shared" ca="1" si="328"/>
        <v>82301265.907200009</v>
      </c>
      <c r="T2987" s="11" t="s">
        <v>25</v>
      </c>
      <c r="U2987" s="18" t="s">
        <v>26</v>
      </c>
    </row>
    <row r="2988" spans="1:21" ht="15" customHeight="1" x14ac:dyDescent="0.15">
      <c r="A2988" s="10" t="s">
        <v>3036</v>
      </c>
      <c r="B2988" s="11" t="s">
        <v>41</v>
      </c>
      <c r="C2988" s="11" t="s">
        <v>49</v>
      </c>
      <c r="D2988" s="12">
        <v>45838</v>
      </c>
      <c r="E2988" s="11">
        <v>3243</v>
      </c>
      <c r="F2988" s="11" t="s">
        <v>33</v>
      </c>
      <c r="G2988" s="13">
        <v>376.06</v>
      </c>
      <c r="H2988" s="14">
        <f t="shared" si="322"/>
        <v>1219562.58</v>
      </c>
      <c r="I2988" s="14">
        <f>IF(F2988="GHS",H2988,H2988*Assumptions!$B$4)</f>
        <v>1219562.58</v>
      </c>
      <c r="J2988" s="15" t="str">
        <f>INDEX(Assumptions!$B$8:$B$12,MATCH(B2988,Assumptions!$A$8:$A$12,0))</f>
        <v>Weighted Average</v>
      </c>
      <c r="K2988" s="16">
        <f>G2988/(1-INDEX(Assumptions!$D$8:$D$12,MATCH(B2988,Assumptions!$A$8:$A$12,0)))</f>
        <v>578.55384615384617</v>
      </c>
      <c r="L2988" s="16">
        <f t="shared" si="323"/>
        <v>11.2818</v>
      </c>
      <c r="M2988" s="16">
        <f t="shared" si="324"/>
        <v>28.927692307692311</v>
      </c>
      <c r="N2988" s="14">
        <f>E2988*(K2988-L2988-M2988)*IF(F2988="GHS",1,Assumptions!$B$4)</f>
        <v>1745850.7395230772</v>
      </c>
      <c r="O2988" s="15">
        <f t="shared" ca="1" si="325"/>
        <v>448</v>
      </c>
      <c r="P2988" s="15" t="str">
        <f t="shared" ca="1" si="326"/>
        <v>365d+</v>
      </c>
      <c r="Q2988" s="17">
        <f ca="1">IF(P2988="0-90d",0,IF(P2988="91-180d",INDEX(Assumptions!$F$8:$F$12,MATCH(B2988,Assumptions!$A$8:$A$12,0)),IF(P2988="181-365d",INDEX(Assumptions!$G$8:$G$12,MATCH(B2988,Assumptions!$A$8:$A$12,0)),INDEX(Assumptions!$H$8:$H$12,MATCH(B2988,Assumptions!$A$8:$A$12,0)))))</f>
        <v>0.8</v>
      </c>
      <c r="R2988" s="14">
        <f t="shared" ca="1" si="327"/>
        <v>975650.06400000013</v>
      </c>
      <c r="S2988" s="14">
        <f t="shared" ca="1" si="328"/>
        <v>243912.51599999995</v>
      </c>
      <c r="T2988" s="11" t="s">
        <v>25</v>
      </c>
      <c r="U2988" s="18" t="s">
        <v>26</v>
      </c>
    </row>
    <row r="2989" spans="1:21" ht="15" customHeight="1" x14ac:dyDescent="0.15">
      <c r="A2989" s="10" t="s">
        <v>3037</v>
      </c>
      <c r="B2989" s="11" t="s">
        <v>28</v>
      </c>
      <c r="C2989" s="11" t="s">
        <v>29</v>
      </c>
      <c r="D2989" s="12">
        <v>45848</v>
      </c>
      <c r="E2989" s="11">
        <v>4990</v>
      </c>
      <c r="F2989" s="11" t="s">
        <v>24</v>
      </c>
      <c r="G2989" s="13">
        <v>2860.62</v>
      </c>
      <c r="H2989" s="14">
        <f t="shared" si="322"/>
        <v>14274493.799999999</v>
      </c>
      <c r="I2989" s="14">
        <f>IF(F2989="GHS",H2989,H2989*Assumptions!$B$4)</f>
        <v>154164533.03999999</v>
      </c>
      <c r="J2989" s="15" t="str">
        <f>INDEX(Assumptions!$B$8:$B$12,MATCH(B2989,Assumptions!$A$8:$A$12,0))</f>
        <v>Fair Value Less Costs to Sell</v>
      </c>
      <c r="K2989" s="16">
        <f>G2989/(1-INDEX(Assumptions!$D$8:$D$12,MATCH(B2989,Assumptions!$A$8:$A$12,0)))</f>
        <v>3250.7045454545455</v>
      </c>
      <c r="L2989" s="16">
        <f t="shared" si="323"/>
        <v>85.818599999999989</v>
      </c>
      <c r="M2989" s="16">
        <f t="shared" si="324"/>
        <v>162.5352272727273</v>
      </c>
      <c r="N2989" s="14">
        <f>E2989*(K2989-L2989-M2989)*IF(F2989="GHS",1,Assumptions!$B$4)</f>
        <v>161802684.90425456</v>
      </c>
      <c r="O2989" s="15">
        <f t="shared" ca="1" si="325"/>
        <v>438</v>
      </c>
      <c r="P2989" s="15" t="str">
        <f t="shared" ca="1" si="326"/>
        <v>365d+</v>
      </c>
      <c r="Q2989" s="17">
        <f ca="1">IF(P2989="0-90d",0,IF(P2989="91-180d",INDEX(Assumptions!$F$8:$F$12,MATCH(B2989,Assumptions!$A$8:$A$12,0)),IF(P2989="181-365d",INDEX(Assumptions!$G$8:$G$12,MATCH(B2989,Assumptions!$A$8:$A$12,0)),INDEX(Assumptions!$H$8:$H$12,MATCH(B2989,Assumptions!$A$8:$A$12,0)))))</f>
        <v>0.4</v>
      </c>
      <c r="R2989" s="14">
        <f t="shared" ca="1" si="327"/>
        <v>61665813.215999998</v>
      </c>
      <c r="S2989" s="14">
        <f t="shared" ca="1" si="328"/>
        <v>92498719.824000001</v>
      </c>
      <c r="T2989" s="11" t="s">
        <v>25</v>
      </c>
      <c r="U2989" s="18" t="s">
        <v>26</v>
      </c>
    </row>
    <row r="2990" spans="1:21" ht="15" customHeight="1" x14ac:dyDescent="0.15">
      <c r="A2990" s="10" t="s">
        <v>3038</v>
      </c>
      <c r="B2990" s="11" t="s">
        <v>31</v>
      </c>
      <c r="C2990" s="11" t="s">
        <v>76</v>
      </c>
      <c r="D2990" s="12">
        <v>45740</v>
      </c>
      <c r="E2990" s="11">
        <v>2774</v>
      </c>
      <c r="F2990" s="11" t="s">
        <v>33</v>
      </c>
      <c r="G2990" s="13">
        <v>1477.9</v>
      </c>
      <c r="H2990" s="14">
        <f t="shared" si="322"/>
        <v>4099694.6</v>
      </c>
      <c r="I2990" s="14">
        <f>IF(F2990="GHS",H2990,H2990*Assumptions!$B$4)</f>
        <v>4099694.6</v>
      </c>
      <c r="J2990" s="15" t="str">
        <f>INDEX(Assumptions!$B$8:$B$12,MATCH(B2990,Assumptions!$A$8:$A$12,0))</f>
        <v>Weighted Average</v>
      </c>
      <c r="K2990" s="16">
        <f>G2990/(1-INDEX(Assumptions!$D$8:$D$12,MATCH(B2990,Assumptions!$A$8:$A$12,0)))</f>
        <v>2052.6388888888891</v>
      </c>
      <c r="L2990" s="16">
        <f t="shared" si="323"/>
        <v>44.337000000000003</v>
      </c>
      <c r="M2990" s="16">
        <f t="shared" si="324"/>
        <v>102.63194444444446</v>
      </c>
      <c r="N2990" s="14">
        <f>E2990*(K2990-L2990-M2990)*IF(F2990="GHS",1,Assumptions!$B$4)</f>
        <v>5286328.4258888895</v>
      </c>
      <c r="O2990" s="15">
        <f t="shared" ca="1" si="325"/>
        <v>546</v>
      </c>
      <c r="P2990" s="15" t="str">
        <f t="shared" ca="1" si="326"/>
        <v>365d+</v>
      </c>
      <c r="Q2990" s="17">
        <f ca="1">IF(P2990="0-90d",0,IF(P2990="91-180d",INDEX(Assumptions!$F$8:$F$12,MATCH(B2990,Assumptions!$A$8:$A$12,0)),IF(P2990="181-365d",INDEX(Assumptions!$G$8:$G$12,MATCH(B2990,Assumptions!$A$8:$A$12,0)),INDEX(Assumptions!$H$8:$H$12,MATCH(B2990,Assumptions!$A$8:$A$12,0)))))</f>
        <v>0.6</v>
      </c>
      <c r="R2990" s="14">
        <f t="shared" ca="1" si="327"/>
        <v>2459816.7599999998</v>
      </c>
      <c r="S2990" s="14">
        <f t="shared" ca="1" si="328"/>
        <v>1639877.8400000003</v>
      </c>
      <c r="T2990" s="11" t="s">
        <v>25</v>
      </c>
      <c r="U2990" s="18" t="s">
        <v>26</v>
      </c>
    </row>
    <row r="2991" spans="1:21" ht="15" customHeight="1" x14ac:dyDescent="0.15">
      <c r="A2991" s="10" t="s">
        <v>3039</v>
      </c>
      <c r="B2991" s="11" t="s">
        <v>22</v>
      </c>
      <c r="C2991" s="11" t="s">
        <v>23</v>
      </c>
      <c r="D2991" s="12">
        <v>45806</v>
      </c>
      <c r="E2991" s="11">
        <v>1525</v>
      </c>
      <c r="F2991" s="11" t="s">
        <v>24</v>
      </c>
      <c r="G2991" s="13">
        <v>46915.87</v>
      </c>
      <c r="H2991" s="14">
        <f t="shared" si="322"/>
        <v>71546701.75</v>
      </c>
      <c r="I2991" s="14">
        <f>IF(F2991="GHS",H2991,H2991*Assumptions!$B$4)</f>
        <v>772704378.9000001</v>
      </c>
      <c r="J2991" s="15" t="str">
        <f>INDEX(Assumptions!$B$8:$B$12,MATCH(B2991,Assumptions!$A$8:$A$12,0))</f>
        <v>FIFO</v>
      </c>
      <c r="K2991" s="16">
        <f>G2991/(1-INDEX(Assumptions!$D$8:$D$12,MATCH(B2991,Assumptions!$A$8:$A$12,0)))</f>
        <v>57214.475609756097</v>
      </c>
      <c r="L2991" s="16">
        <f t="shared" si="323"/>
        <v>1407.4761000000001</v>
      </c>
      <c r="M2991" s="16">
        <f t="shared" si="324"/>
        <v>2860.723780487805</v>
      </c>
      <c r="N2991" s="14">
        <f>E2991*(K2991-L2991-M2991)*IF(F2991="GHS",1,Assumptions!$B$4)</f>
        <v>872025161.26104879</v>
      </c>
      <c r="O2991" s="15">
        <f t="shared" ca="1" si="325"/>
        <v>480</v>
      </c>
      <c r="P2991" s="15" t="str">
        <f t="shared" ca="1" si="326"/>
        <v>365d+</v>
      </c>
      <c r="Q2991" s="17">
        <f ca="1">IF(P2991="0-90d",0,IF(P2991="91-180d",INDEX(Assumptions!$F$8:$F$12,MATCH(B2991,Assumptions!$A$8:$A$12,0)),IF(P2991="181-365d",INDEX(Assumptions!$G$8:$G$12,MATCH(B2991,Assumptions!$A$8:$A$12,0)),INDEX(Assumptions!$H$8:$H$12,MATCH(B2991,Assumptions!$A$8:$A$12,0)))))</f>
        <v>0.5</v>
      </c>
      <c r="R2991" s="14">
        <f t="shared" ca="1" si="327"/>
        <v>386352189.45000005</v>
      </c>
      <c r="S2991" s="14">
        <f t="shared" ca="1" si="328"/>
        <v>386352189.45000005</v>
      </c>
      <c r="T2991" s="11" t="s">
        <v>25</v>
      </c>
      <c r="U2991" s="18" t="s">
        <v>26</v>
      </c>
    </row>
    <row r="2992" spans="1:21" ht="15" customHeight="1" x14ac:dyDescent="0.15">
      <c r="A2992" s="10" t="s">
        <v>3040</v>
      </c>
      <c r="B2992" s="11" t="s">
        <v>31</v>
      </c>
      <c r="C2992" s="11" t="s">
        <v>63</v>
      </c>
      <c r="D2992" s="12">
        <v>45821</v>
      </c>
      <c r="E2992" s="11">
        <v>1850</v>
      </c>
      <c r="F2992" s="11" t="s">
        <v>33</v>
      </c>
      <c r="G2992" s="13">
        <v>4175.24</v>
      </c>
      <c r="H2992" s="14">
        <f t="shared" si="322"/>
        <v>7724194</v>
      </c>
      <c r="I2992" s="14">
        <f>IF(F2992="GHS",H2992,H2992*Assumptions!$B$4)</f>
        <v>7724194</v>
      </c>
      <c r="J2992" s="15" t="str">
        <f>INDEX(Assumptions!$B$8:$B$12,MATCH(B2992,Assumptions!$A$8:$A$12,0))</f>
        <v>Weighted Average</v>
      </c>
      <c r="K2992" s="16">
        <f>G2992/(1-INDEX(Assumptions!$D$8:$D$12,MATCH(B2992,Assumptions!$A$8:$A$12,0)))</f>
        <v>5798.9444444444443</v>
      </c>
      <c r="L2992" s="16">
        <f t="shared" si="323"/>
        <v>125.25719999999998</v>
      </c>
      <c r="M2992" s="16">
        <f t="shared" si="324"/>
        <v>289.94722222222225</v>
      </c>
      <c r="N2992" s="14">
        <f>E2992*(K2992-L2992-M2992)*IF(F2992="GHS",1,Assumptions!$B$4)</f>
        <v>9959919.0411111116</v>
      </c>
      <c r="O2992" s="15">
        <f t="shared" ca="1" si="325"/>
        <v>465</v>
      </c>
      <c r="P2992" s="15" t="str">
        <f t="shared" ca="1" si="326"/>
        <v>365d+</v>
      </c>
      <c r="Q2992" s="17">
        <f ca="1">IF(P2992="0-90d",0,IF(P2992="91-180d",INDEX(Assumptions!$F$8:$F$12,MATCH(B2992,Assumptions!$A$8:$A$12,0)),IF(P2992="181-365d",INDEX(Assumptions!$G$8:$G$12,MATCH(B2992,Assumptions!$A$8:$A$12,0)),INDEX(Assumptions!$H$8:$H$12,MATCH(B2992,Assumptions!$A$8:$A$12,0)))))</f>
        <v>0.6</v>
      </c>
      <c r="R2992" s="14">
        <f t="shared" ca="1" si="327"/>
        <v>4634516.3999999994</v>
      </c>
      <c r="S2992" s="14">
        <f t="shared" ca="1" si="328"/>
        <v>3089677.6000000006</v>
      </c>
      <c r="T2992" s="11" t="s">
        <v>25</v>
      </c>
      <c r="U2992" s="18" t="s">
        <v>26</v>
      </c>
    </row>
    <row r="2993" spans="1:21" ht="15" customHeight="1" x14ac:dyDescent="0.15">
      <c r="A2993" s="10" t="s">
        <v>3041</v>
      </c>
      <c r="B2993" s="11" t="s">
        <v>41</v>
      </c>
      <c r="C2993" s="11" t="s">
        <v>115</v>
      </c>
      <c r="D2993" s="12">
        <v>46156</v>
      </c>
      <c r="E2993" s="11">
        <v>2193</v>
      </c>
      <c r="F2993" s="11" t="s">
        <v>33</v>
      </c>
      <c r="G2993" s="13">
        <v>629.16</v>
      </c>
      <c r="H2993" s="14">
        <f t="shared" si="322"/>
        <v>1379747.88</v>
      </c>
      <c r="I2993" s="14">
        <f>IF(F2993="GHS",H2993,H2993*Assumptions!$B$4)</f>
        <v>1379747.88</v>
      </c>
      <c r="J2993" s="15" t="str">
        <f>INDEX(Assumptions!$B$8:$B$12,MATCH(B2993,Assumptions!$A$8:$A$12,0))</f>
        <v>Weighted Average</v>
      </c>
      <c r="K2993" s="16">
        <f>G2993/(1-INDEX(Assumptions!$D$8:$D$12,MATCH(B2993,Assumptions!$A$8:$A$12,0)))</f>
        <v>967.93846153846141</v>
      </c>
      <c r="L2993" s="16">
        <f t="shared" si="323"/>
        <v>18.874799999999997</v>
      </c>
      <c r="M2993" s="16">
        <f t="shared" si="324"/>
        <v>48.396923076923073</v>
      </c>
      <c r="N2993" s="14">
        <f>E2993*(K2993-L2993-M2993)*IF(F2993="GHS",1,Assumptions!$B$4)</f>
        <v>1975162.1574461535</v>
      </c>
      <c r="O2993" s="15">
        <f t="shared" ca="1" si="325"/>
        <v>130</v>
      </c>
      <c r="P2993" s="15" t="str">
        <f t="shared" ca="1" si="326"/>
        <v>91-180d</v>
      </c>
      <c r="Q2993" s="17">
        <f ca="1">IF(P2993="0-90d",0,IF(P2993="91-180d",INDEX(Assumptions!$F$8:$F$12,MATCH(B2993,Assumptions!$A$8:$A$12,0)),IF(P2993="181-365d",INDEX(Assumptions!$G$8:$G$12,MATCH(B2993,Assumptions!$A$8:$A$12,0)),INDEX(Assumptions!$H$8:$H$12,MATCH(B2993,Assumptions!$A$8:$A$12,0)))))</f>
        <v>0.1</v>
      </c>
      <c r="R2993" s="14">
        <f t="shared" ca="1" si="327"/>
        <v>137974.788</v>
      </c>
      <c r="S2993" s="14">
        <f t="shared" ca="1" si="328"/>
        <v>1241773.0919999999</v>
      </c>
      <c r="T2993" s="11" t="s">
        <v>25</v>
      </c>
      <c r="U2993" s="18" t="s">
        <v>36</v>
      </c>
    </row>
    <row r="2994" spans="1:21" ht="15" customHeight="1" x14ac:dyDescent="0.15">
      <c r="A2994" s="10" t="s">
        <v>3042</v>
      </c>
      <c r="B2994" s="11" t="s">
        <v>31</v>
      </c>
      <c r="C2994" s="11" t="s">
        <v>32</v>
      </c>
      <c r="D2994" s="12">
        <v>46020</v>
      </c>
      <c r="E2994" s="11">
        <v>2488</v>
      </c>
      <c r="F2994" s="11" t="s">
        <v>33</v>
      </c>
      <c r="G2994" s="13">
        <v>4355.63</v>
      </c>
      <c r="H2994" s="14">
        <f t="shared" si="322"/>
        <v>10836807.439999999</v>
      </c>
      <c r="I2994" s="14">
        <f>IF(F2994="GHS",H2994,H2994*Assumptions!$B$4)</f>
        <v>10836807.439999999</v>
      </c>
      <c r="J2994" s="15" t="str">
        <f>INDEX(Assumptions!$B$8:$B$12,MATCH(B2994,Assumptions!$A$8:$A$12,0))</f>
        <v>Weighted Average</v>
      </c>
      <c r="K2994" s="16">
        <f>G2994/(1-INDEX(Assumptions!$D$8:$D$12,MATCH(B2994,Assumptions!$A$8:$A$12,0)))</f>
        <v>6049.4861111111113</v>
      </c>
      <c r="L2994" s="16">
        <f t="shared" si="323"/>
        <v>130.66890000000001</v>
      </c>
      <c r="M2994" s="16">
        <f t="shared" si="324"/>
        <v>302.47430555555559</v>
      </c>
      <c r="N2994" s="14">
        <f>E2994*(K2994-L2994-M2994)*IF(F2994="GHS",1,Assumptions!$B$4)</f>
        <v>13973461.149022223</v>
      </c>
      <c r="O2994" s="15">
        <f t="shared" ca="1" si="325"/>
        <v>266</v>
      </c>
      <c r="P2994" s="15" t="str">
        <f t="shared" ca="1" si="326"/>
        <v>181-365d</v>
      </c>
      <c r="Q2994" s="17">
        <f ca="1">IF(P2994="0-90d",0,IF(P2994="91-180d",INDEX(Assumptions!$F$8:$F$12,MATCH(B2994,Assumptions!$A$8:$A$12,0)),IF(P2994="181-365d",INDEX(Assumptions!$G$8:$G$12,MATCH(B2994,Assumptions!$A$8:$A$12,0)),INDEX(Assumptions!$H$8:$H$12,MATCH(B2994,Assumptions!$A$8:$A$12,0)))))</f>
        <v>0.2</v>
      </c>
      <c r="R2994" s="14">
        <f t="shared" ca="1" si="327"/>
        <v>2167361.4879999999</v>
      </c>
      <c r="S2994" s="14">
        <f t="shared" ca="1" si="328"/>
        <v>8669445.9519999996</v>
      </c>
      <c r="T2994" s="11" t="s">
        <v>25</v>
      </c>
      <c r="U2994" s="18" t="s">
        <v>36</v>
      </c>
    </row>
    <row r="2995" spans="1:21" ht="15" customHeight="1" x14ac:dyDescent="0.15">
      <c r="A2995" s="10" t="s">
        <v>3043</v>
      </c>
      <c r="B2995" s="11" t="s">
        <v>31</v>
      </c>
      <c r="C2995" s="11" t="s">
        <v>76</v>
      </c>
      <c r="D2995" s="12">
        <v>46175</v>
      </c>
      <c r="E2995" s="11">
        <v>4011</v>
      </c>
      <c r="F2995" s="11" t="s">
        <v>33</v>
      </c>
      <c r="G2995" s="13">
        <v>3217.53</v>
      </c>
      <c r="H2995" s="14">
        <f t="shared" si="322"/>
        <v>12905512.83</v>
      </c>
      <c r="I2995" s="14">
        <f>IF(F2995="GHS",H2995,H2995*Assumptions!$B$4)</f>
        <v>12905512.83</v>
      </c>
      <c r="J2995" s="15" t="str">
        <f>INDEX(Assumptions!$B$8:$B$12,MATCH(B2995,Assumptions!$A$8:$A$12,0))</f>
        <v>Weighted Average</v>
      </c>
      <c r="K2995" s="16">
        <f>G2995/(1-INDEX(Assumptions!$D$8:$D$12,MATCH(B2995,Assumptions!$A$8:$A$12,0)))</f>
        <v>4468.791666666667</v>
      </c>
      <c r="L2995" s="16">
        <f t="shared" si="323"/>
        <v>96.525900000000007</v>
      </c>
      <c r="M2995" s="16">
        <f t="shared" si="324"/>
        <v>223.43958333333336</v>
      </c>
      <c r="N2995" s="14">
        <f>E2995*(K2995-L2995-M2995)*IF(F2995="GHS",1,Assumptions!$B$4)</f>
        <v>16640941.821350001</v>
      </c>
      <c r="O2995" s="15">
        <f t="shared" ca="1" si="325"/>
        <v>111</v>
      </c>
      <c r="P2995" s="15" t="str">
        <f t="shared" ca="1" si="326"/>
        <v>91-180d</v>
      </c>
      <c r="Q2995" s="17">
        <f ca="1">IF(P2995="0-90d",0,IF(P2995="91-180d",INDEX(Assumptions!$F$8:$F$12,MATCH(B2995,Assumptions!$A$8:$A$12,0)),IF(P2995="181-365d",INDEX(Assumptions!$G$8:$G$12,MATCH(B2995,Assumptions!$A$8:$A$12,0)),INDEX(Assumptions!$H$8:$H$12,MATCH(B2995,Assumptions!$A$8:$A$12,0)))))</f>
        <v>0.05</v>
      </c>
      <c r="R2995" s="14">
        <f t="shared" ca="1" si="327"/>
        <v>645275.64150000003</v>
      </c>
      <c r="S2995" s="14">
        <f t="shared" ca="1" si="328"/>
        <v>12260237.1885</v>
      </c>
      <c r="T2995" s="11" t="s">
        <v>25</v>
      </c>
      <c r="U2995" s="18" t="s">
        <v>26</v>
      </c>
    </row>
    <row r="2996" spans="1:21" ht="15" customHeight="1" x14ac:dyDescent="0.15">
      <c r="A2996" s="10" t="s">
        <v>3044</v>
      </c>
      <c r="B2996" s="11" t="s">
        <v>31</v>
      </c>
      <c r="C2996" s="11" t="s">
        <v>63</v>
      </c>
      <c r="D2996" s="12">
        <v>46211</v>
      </c>
      <c r="E2996" s="11">
        <v>170</v>
      </c>
      <c r="F2996" s="11" t="s">
        <v>33</v>
      </c>
      <c r="G2996" s="13">
        <v>3994.76</v>
      </c>
      <c r="H2996" s="14">
        <f t="shared" si="322"/>
        <v>679109.20000000007</v>
      </c>
      <c r="I2996" s="14">
        <f>IF(F2996="GHS",H2996,H2996*Assumptions!$B$4)</f>
        <v>679109.20000000007</v>
      </c>
      <c r="J2996" s="15" t="str">
        <f>INDEX(Assumptions!$B$8:$B$12,MATCH(B2996,Assumptions!$A$8:$A$12,0))</f>
        <v>Weighted Average</v>
      </c>
      <c r="K2996" s="16">
        <f>G2996/(1-INDEX(Assumptions!$D$8:$D$12,MATCH(B2996,Assumptions!$A$8:$A$12,0)))</f>
        <v>5548.2777777777783</v>
      </c>
      <c r="L2996" s="16">
        <f t="shared" si="323"/>
        <v>119.8428</v>
      </c>
      <c r="M2996" s="16">
        <f t="shared" si="324"/>
        <v>277.41388888888895</v>
      </c>
      <c r="N2996" s="14">
        <f>E2996*(K2996-L2996-M2996)*IF(F2996="GHS",1,Assumptions!$B$4)</f>
        <v>875673.58511111105</v>
      </c>
      <c r="O2996" s="15">
        <f t="shared" ca="1" si="325"/>
        <v>75</v>
      </c>
      <c r="P2996" s="15" t="str">
        <f t="shared" ca="1" si="326"/>
        <v>0-90d</v>
      </c>
      <c r="Q2996" s="17">
        <f ca="1">IF(P2996="0-90d",0,IF(P2996="91-180d",INDEX(Assumptions!$F$8:$F$12,MATCH(B2996,Assumptions!$A$8:$A$12,0)),IF(P2996="181-365d",INDEX(Assumptions!$G$8:$G$12,MATCH(B2996,Assumptions!$A$8:$A$12,0)),INDEX(Assumptions!$H$8:$H$12,MATCH(B2996,Assumptions!$A$8:$A$12,0)))))</f>
        <v>0</v>
      </c>
      <c r="R2996" s="14">
        <f t="shared" ca="1" si="327"/>
        <v>0</v>
      </c>
      <c r="S2996" s="14">
        <f t="shared" ca="1" si="328"/>
        <v>679109.20000000007</v>
      </c>
      <c r="T2996" s="11" t="s">
        <v>50</v>
      </c>
      <c r="U2996" s="18" t="s">
        <v>36</v>
      </c>
    </row>
    <row r="2997" spans="1:21" ht="15" customHeight="1" x14ac:dyDescent="0.15">
      <c r="A2997" s="10" t="s">
        <v>3045</v>
      </c>
      <c r="B2997" s="11" t="s">
        <v>41</v>
      </c>
      <c r="C2997" s="11" t="s">
        <v>115</v>
      </c>
      <c r="D2997" s="12">
        <v>45775</v>
      </c>
      <c r="E2997" s="11">
        <v>4165</v>
      </c>
      <c r="F2997" s="11" t="s">
        <v>33</v>
      </c>
      <c r="G2997" s="13">
        <v>871.95</v>
      </c>
      <c r="H2997" s="14">
        <f t="shared" si="322"/>
        <v>3631671.75</v>
      </c>
      <c r="I2997" s="14">
        <f>IF(F2997="GHS",H2997,H2997*Assumptions!$B$4)</f>
        <v>3631671.75</v>
      </c>
      <c r="J2997" s="15" t="str">
        <f>INDEX(Assumptions!$B$8:$B$12,MATCH(B2997,Assumptions!$A$8:$A$12,0))</f>
        <v>Weighted Average</v>
      </c>
      <c r="K2997" s="16">
        <f>G2997/(1-INDEX(Assumptions!$D$8:$D$12,MATCH(B2997,Assumptions!$A$8:$A$12,0)))</f>
        <v>1341.4615384615386</v>
      </c>
      <c r="L2997" s="16">
        <f t="shared" si="323"/>
        <v>26.1585</v>
      </c>
      <c r="M2997" s="16">
        <f t="shared" si="324"/>
        <v>67.073076923076925</v>
      </c>
      <c r="N2997" s="14">
        <f>E2997*(K2997-L2997-M2997)*IF(F2997="GHS",1,Assumptions!$B$4)</f>
        <v>5198877.7898076922</v>
      </c>
      <c r="O2997" s="15">
        <f t="shared" ca="1" si="325"/>
        <v>511</v>
      </c>
      <c r="P2997" s="15" t="str">
        <f t="shared" ca="1" si="326"/>
        <v>365d+</v>
      </c>
      <c r="Q2997" s="17">
        <f ca="1">IF(P2997="0-90d",0,IF(P2997="91-180d",INDEX(Assumptions!$F$8:$F$12,MATCH(B2997,Assumptions!$A$8:$A$12,0)),IF(P2997="181-365d",INDEX(Assumptions!$G$8:$G$12,MATCH(B2997,Assumptions!$A$8:$A$12,0)),INDEX(Assumptions!$H$8:$H$12,MATCH(B2997,Assumptions!$A$8:$A$12,0)))))</f>
        <v>0.8</v>
      </c>
      <c r="R2997" s="14">
        <f t="shared" ca="1" si="327"/>
        <v>2905337.4000000004</v>
      </c>
      <c r="S2997" s="14">
        <f t="shared" ca="1" si="328"/>
        <v>726334.34999999963</v>
      </c>
      <c r="T2997" s="11" t="s">
        <v>25</v>
      </c>
      <c r="U2997" s="18" t="s">
        <v>26</v>
      </c>
    </row>
    <row r="2998" spans="1:21" ht="15" customHeight="1" x14ac:dyDescent="0.15">
      <c r="A2998" s="10" t="s">
        <v>3046</v>
      </c>
      <c r="B2998" s="11" t="s">
        <v>22</v>
      </c>
      <c r="C2998" s="11" t="s">
        <v>61</v>
      </c>
      <c r="D2998" s="12">
        <v>45976</v>
      </c>
      <c r="E2998" s="11">
        <v>2467</v>
      </c>
      <c r="F2998" s="11" t="s">
        <v>24</v>
      </c>
      <c r="G2998" s="13">
        <v>29794.14</v>
      </c>
      <c r="H2998" s="14">
        <f t="shared" si="322"/>
        <v>73502143.379999995</v>
      </c>
      <c r="I2998" s="14">
        <f>IF(F2998="GHS",H2998,H2998*Assumptions!$B$4)</f>
        <v>793823148.50399995</v>
      </c>
      <c r="J2998" s="15" t="str">
        <f>INDEX(Assumptions!$B$8:$B$12,MATCH(B2998,Assumptions!$A$8:$A$12,0))</f>
        <v>FIFO</v>
      </c>
      <c r="K2998" s="16">
        <f>G2998/(1-INDEX(Assumptions!$D$8:$D$12,MATCH(B2998,Assumptions!$A$8:$A$12,0)))</f>
        <v>36334.317073170729</v>
      </c>
      <c r="L2998" s="16">
        <f t="shared" si="323"/>
        <v>893.82419999999991</v>
      </c>
      <c r="M2998" s="16">
        <f t="shared" si="324"/>
        <v>1816.7158536585366</v>
      </c>
      <c r="N2998" s="14">
        <f>E2998*(K2998-L2998-M2998)*IF(F2998="GHS",1,Assumptions!$B$4)</f>
        <v>895858465.39707506</v>
      </c>
      <c r="O2998" s="15">
        <f t="shared" ca="1" si="325"/>
        <v>310</v>
      </c>
      <c r="P2998" s="15" t="str">
        <f t="shared" ca="1" si="326"/>
        <v>181-365d</v>
      </c>
      <c r="Q2998" s="17">
        <f ca="1">IF(P2998="0-90d",0,IF(P2998="91-180d",INDEX(Assumptions!$F$8:$F$12,MATCH(B2998,Assumptions!$A$8:$A$12,0)),IF(P2998="181-365d",INDEX(Assumptions!$G$8:$G$12,MATCH(B2998,Assumptions!$A$8:$A$12,0)),INDEX(Assumptions!$H$8:$H$12,MATCH(B2998,Assumptions!$A$8:$A$12,0)))))</f>
        <v>0.15</v>
      </c>
      <c r="R2998" s="14">
        <f t="shared" ca="1" si="327"/>
        <v>119073472.27559999</v>
      </c>
      <c r="S2998" s="14">
        <f t="shared" ca="1" si="328"/>
        <v>674749676.22839999</v>
      </c>
      <c r="T2998" s="11" t="s">
        <v>25</v>
      </c>
      <c r="U2998" s="18" t="s">
        <v>26</v>
      </c>
    </row>
    <row r="2999" spans="1:21" ht="15" customHeight="1" x14ac:dyDescent="0.15">
      <c r="A2999" s="10" t="s">
        <v>3047</v>
      </c>
      <c r="B2999" s="11" t="s">
        <v>31</v>
      </c>
      <c r="C2999" s="11" t="s">
        <v>63</v>
      </c>
      <c r="D2999" s="12">
        <v>46094</v>
      </c>
      <c r="E2999" s="11">
        <v>2793</v>
      </c>
      <c r="F2999" s="11" t="s">
        <v>33</v>
      </c>
      <c r="G2999" s="13">
        <v>1367.36</v>
      </c>
      <c r="H2999" s="14">
        <f t="shared" si="322"/>
        <v>3819036.4799999995</v>
      </c>
      <c r="I2999" s="14">
        <f>IF(F2999="GHS",H2999,H2999*Assumptions!$B$4)</f>
        <v>3819036.4799999995</v>
      </c>
      <c r="J2999" s="15" t="str">
        <f>INDEX(Assumptions!$B$8:$B$12,MATCH(B2999,Assumptions!$A$8:$A$12,0))</f>
        <v>Weighted Average</v>
      </c>
      <c r="K2999" s="16">
        <f>G2999/(1-INDEX(Assumptions!$D$8:$D$12,MATCH(B2999,Assumptions!$A$8:$A$12,0)))</f>
        <v>1899.1111111111111</v>
      </c>
      <c r="L2999" s="16">
        <f t="shared" si="323"/>
        <v>41.020799999999994</v>
      </c>
      <c r="M2999" s="16">
        <f t="shared" si="324"/>
        <v>94.955555555555563</v>
      </c>
      <c r="N2999" s="14">
        <f>E2999*(K2999-L2999-M2999)*IF(F2999="GHS",1,Assumptions!$B$4)</f>
        <v>4924435.372266667</v>
      </c>
      <c r="O2999" s="15">
        <f t="shared" ca="1" si="325"/>
        <v>192</v>
      </c>
      <c r="P2999" s="15" t="str">
        <f t="shared" ca="1" si="326"/>
        <v>181-365d</v>
      </c>
      <c r="Q2999" s="17">
        <f ca="1">IF(P2999="0-90d",0,IF(P2999="91-180d",INDEX(Assumptions!$F$8:$F$12,MATCH(B2999,Assumptions!$A$8:$A$12,0)),IF(P2999="181-365d",INDEX(Assumptions!$G$8:$G$12,MATCH(B2999,Assumptions!$A$8:$A$12,0)),INDEX(Assumptions!$H$8:$H$12,MATCH(B2999,Assumptions!$A$8:$A$12,0)))))</f>
        <v>0.2</v>
      </c>
      <c r="R2999" s="14">
        <f t="shared" ca="1" si="327"/>
        <v>763807.29599999997</v>
      </c>
      <c r="S2999" s="14">
        <f t="shared" ca="1" si="328"/>
        <v>3055229.1839999994</v>
      </c>
      <c r="T2999" s="11" t="s">
        <v>25</v>
      </c>
      <c r="U2999" s="18" t="s">
        <v>26</v>
      </c>
    </row>
    <row r="3000" spans="1:21" ht="15" customHeight="1" x14ac:dyDescent="0.15">
      <c r="A3000" s="10" t="s">
        <v>3048</v>
      </c>
      <c r="B3000" s="11" t="s">
        <v>31</v>
      </c>
      <c r="C3000" s="11" t="s">
        <v>32</v>
      </c>
      <c r="D3000" s="12">
        <v>46128</v>
      </c>
      <c r="E3000" s="11">
        <v>491</v>
      </c>
      <c r="F3000" s="11" t="s">
        <v>33</v>
      </c>
      <c r="G3000" s="13">
        <v>2181.9</v>
      </c>
      <c r="H3000" s="14">
        <f t="shared" si="322"/>
        <v>1071312.9000000001</v>
      </c>
      <c r="I3000" s="14">
        <f>IF(F3000="GHS",H3000,H3000*Assumptions!$B$4)</f>
        <v>1071312.9000000001</v>
      </c>
      <c r="J3000" s="15" t="str">
        <f>INDEX(Assumptions!$B$8:$B$12,MATCH(B3000,Assumptions!$A$8:$A$12,0))</f>
        <v>Weighted Average</v>
      </c>
      <c r="K3000" s="16">
        <f>G3000/(1-INDEX(Assumptions!$D$8:$D$12,MATCH(B3000,Assumptions!$A$8:$A$12,0)))</f>
        <v>3030.416666666667</v>
      </c>
      <c r="L3000" s="16">
        <f t="shared" si="323"/>
        <v>65.456999999999994</v>
      </c>
      <c r="M3000" s="16">
        <f t="shared" si="324"/>
        <v>151.52083333333334</v>
      </c>
      <c r="N3000" s="14">
        <f>E3000*(K3000-L3000-M3000)*IF(F3000="GHS",1,Assumptions!$B$4)</f>
        <v>1381398.4671666669</v>
      </c>
      <c r="O3000" s="15">
        <f t="shared" ca="1" si="325"/>
        <v>158</v>
      </c>
      <c r="P3000" s="15" t="str">
        <f t="shared" ca="1" si="326"/>
        <v>91-180d</v>
      </c>
      <c r="Q3000" s="17">
        <f ca="1">IF(P3000="0-90d",0,IF(P3000="91-180d",INDEX(Assumptions!$F$8:$F$12,MATCH(B3000,Assumptions!$A$8:$A$12,0)),IF(P3000="181-365d",INDEX(Assumptions!$G$8:$G$12,MATCH(B3000,Assumptions!$A$8:$A$12,0)),INDEX(Assumptions!$H$8:$H$12,MATCH(B3000,Assumptions!$A$8:$A$12,0)))))</f>
        <v>0.05</v>
      </c>
      <c r="R3000" s="14">
        <f t="shared" ca="1" si="327"/>
        <v>53565.645000000011</v>
      </c>
      <c r="S3000" s="14">
        <f t="shared" ca="1" si="328"/>
        <v>1017747.2550000001</v>
      </c>
      <c r="T3000" s="11" t="s">
        <v>25</v>
      </c>
      <c r="U3000" s="18" t="s">
        <v>26</v>
      </c>
    </row>
    <row r="3001" spans="1:21" ht="15" customHeight="1" x14ac:dyDescent="0.15">
      <c r="A3001" s="10" t="s">
        <v>3049</v>
      </c>
      <c r="B3001" s="11" t="s">
        <v>41</v>
      </c>
      <c r="C3001" s="11" t="s">
        <v>42</v>
      </c>
      <c r="D3001" s="12">
        <v>46043</v>
      </c>
      <c r="E3001" s="11">
        <v>1909</v>
      </c>
      <c r="F3001" s="11" t="s">
        <v>33</v>
      </c>
      <c r="G3001" s="13">
        <v>294.07</v>
      </c>
      <c r="H3001" s="14">
        <f t="shared" si="322"/>
        <v>561379.63</v>
      </c>
      <c r="I3001" s="14">
        <f>IF(F3001="GHS",H3001,H3001*Assumptions!$B$4)</f>
        <v>561379.63</v>
      </c>
      <c r="J3001" s="15" t="str">
        <f>INDEX(Assumptions!$B$8:$B$12,MATCH(B3001,Assumptions!$A$8:$A$12,0))</f>
        <v>Weighted Average</v>
      </c>
      <c r="K3001" s="16">
        <f>G3001/(1-INDEX(Assumptions!$D$8:$D$12,MATCH(B3001,Assumptions!$A$8:$A$12,0)))</f>
        <v>452.4153846153846</v>
      </c>
      <c r="L3001" s="16">
        <f t="shared" si="323"/>
        <v>8.8220999999999989</v>
      </c>
      <c r="M3001" s="16">
        <f t="shared" si="324"/>
        <v>22.620769230769231</v>
      </c>
      <c r="N3001" s="14">
        <f>E3001*(K3001-L3001-M3001)*IF(F3001="GHS",1,Assumptions!$B$4)</f>
        <v>803636.53186923079</v>
      </c>
      <c r="O3001" s="15">
        <f t="shared" ca="1" si="325"/>
        <v>243</v>
      </c>
      <c r="P3001" s="15" t="str">
        <f t="shared" ca="1" si="326"/>
        <v>181-365d</v>
      </c>
      <c r="Q3001" s="17">
        <f ca="1">IF(P3001="0-90d",0,IF(P3001="91-180d",INDEX(Assumptions!$F$8:$F$12,MATCH(B3001,Assumptions!$A$8:$A$12,0)),IF(P3001="181-365d",INDEX(Assumptions!$G$8:$G$12,MATCH(B3001,Assumptions!$A$8:$A$12,0)),INDEX(Assumptions!$H$8:$H$12,MATCH(B3001,Assumptions!$A$8:$A$12,0)))))</f>
        <v>0.35</v>
      </c>
      <c r="R3001" s="14">
        <f t="shared" ca="1" si="327"/>
        <v>196482.87049999999</v>
      </c>
      <c r="S3001" s="14">
        <f t="shared" ca="1" si="328"/>
        <v>364896.75950000004</v>
      </c>
      <c r="T3001" s="11" t="s">
        <v>25</v>
      </c>
      <c r="U3001" s="18" t="s">
        <v>26</v>
      </c>
    </row>
    <row r="3002" spans="1:21" ht="15" customHeight="1" x14ac:dyDescent="0.15">
      <c r="A3002" s="10" t="s">
        <v>3050</v>
      </c>
      <c r="B3002" s="11" t="s">
        <v>22</v>
      </c>
      <c r="C3002" s="11" t="s">
        <v>81</v>
      </c>
      <c r="D3002" s="12">
        <v>46217</v>
      </c>
      <c r="E3002" s="11">
        <v>4308</v>
      </c>
      <c r="F3002" s="11" t="s">
        <v>24</v>
      </c>
      <c r="G3002" s="13">
        <v>17168.88</v>
      </c>
      <c r="H3002" s="14">
        <f t="shared" si="322"/>
        <v>73963535.040000007</v>
      </c>
      <c r="I3002" s="14">
        <f>IF(F3002="GHS",H3002,H3002*Assumptions!$B$4)</f>
        <v>798806178.43200016</v>
      </c>
      <c r="J3002" s="15" t="str">
        <f>INDEX(Assumptions!$B$8:$B$12,MATCH(B3002,Assumptions!$A$8:$A$12,0))</f>
        <v>FIFO</v>
      </c>
      <c r="K3002" s="16">
        <f>G3002/(1-INDEX(Assumptions!$D$8:$D$12,MATCH(B3002,Assumptions!$A$8:$A$12,0)))</f>
        <v>20937.658536585364</v>
      </c>
      <c r="L3002" s="16">
        <f t="shared" si="323"/>
        <v>515.06640000000004</v>
      </c>
      <c r="M3002" s="16">
        <f t="shared" si="324"/>
        <v>1046.8829268292682</v>
      </c>
      <c r="N3002" s="14">
        <f>E3002*(K3002-L3002-M3002)*IF(F3002="GHS",1,Assumptions!$B$4)</f>
        <v>901481996.97679615</v>
      </c>
      <c r="O3002" s="15">
        <f t="shared" ca="1" si="325"/>
        <v>69</v>
      </c>
      <c r="P3002" s="15" t="str">
        <f t="shared" ca="1" si="326"/>
        <v>0-90d</v>
      </c>
      <c r="Q3002" s="17">
        <f ca="1">IF(P3002="0-90d",0,IF(P3002="91-180d",INDEX(Assumptions!$F$8:$F$12,MATCH(B3002,Assumptions!$A$8:$A$12,0)),IF(P3002="181-365d",INDEX(Assumptions!$G$8:$G$12,MATCH(B3002,Assumptions!$A$8:$A$12,0)),INDEX(Assumptions!$H$8:$H$12,MATCH(B3002,Assumptions!$A$8:$A$12,0)))))</f>
        <v>0</v>
      </c>
      <c r="R3002" s="14">
        <f t="shared" ca="1" si="327"/>
        <v>0</v>
      </c>
      <c r="S3002" s="14">
        <f t="shared" ca="1" si="328"/>
        <v>798806178.43200016</v>
      </c>
      <c r="T3002" s="11" t="s">
        <v>25</v>
      </c>
      <c r="U3002" s="18" t="s">
        <v>26</v>
      </c>
    </row>
    <row r="3003" spans="1:21" ht="15" customHeight="1" x14ac:dyDescent="0.15">
      <c r="A3003" s="10" t="s">
        <v>3051</v>
      </c>
      <c r="B3003" s="11" t="s">
        <v>41</v>
      </c>
      <c r="C3003" s="11" t="s">
        <v>44</v>
      </c>
      <c r="D3003" s="12">
        <v>46070</v>
      </c>
      <c r="E3003" s="11">
        <v>3944</v>
      </c>
      <c r="F3003" s="11" t="s">
        <v>33</v>
      </c>
      <c r="G3003" s="13">
        <v>377.93</v>
      </c>
      <c r="H3003" s="14">
        <f t="shared" si="322"/>
        <v>1490555.92</v>
      </c>
      <c r="I3003" s="14">
        <f>IF(F3003="GHS",H3003,H3003*Assumptions!$B$4)</f>
        <v>1490555.92</v>
      </c>
      <c r="J3003" s="15" t="str">
        <f>INDEX(Assumptions!$B$8:$B$12,MATCH(B3003,Assumptions!$A$8:$A$12,0))</f>
        <v>Weighted Average</v>
      </c>
      <c r="K3003" s="16">
        <f>G3003/(1-INDEX(Assumptions!$D$8:$D$12,MATCH(B3003,Assumptions!$A$8:$A$12,0)))</f>
        <v>581.43076923076922</v>
      </c>
      <c r="L3003" s="16">
        <f t="shared" si="323"/>
        <v>11.337899999999999</v>
      </c>
      <c r="M3003" s="16">
        <f t="shared" si="324"/>
        <v>29.071538461538463</v>
      </c>
      <c r="N3003" s="14">
        <f>E3003*(K3003-L3003-M3003)*IF(F3003="GHS",1,Assumptions!$B$4)</f>
        <v>2133788.1285538459</v>
      </c>
      <c r="O3003" s="15">
        <f t="shared" ca="1" si="325"/>
        <v>216</v>
      </c>
      <c r="P3003" s="15" t="str">
        <f t="shared" ca="1" si="326"/>
        <v>181-365d</v>
      </c>
      <c r="Q3003" s="17">
        <f ca="1">IF(P3003="0-90d",0,IF(P3003="91-180d",INDEX(Assumptions!$F$8:$F$12,MATCH(B3003,Assumptions!$A$8:$A$12,0)),IF(P3003="181-365d",INDEX(Assumptions!$G$8:$G$12,MATCH(B3003,Assumptions!$A$8:$A$12,0)),INDEX(Assumptions!$H$8:$H$12,MATCH(B3003,Assumptions!$A$8:$A$12,0)))))</f>
        <v>0.35</v>
      </c>
      <c r="R3003" s="14">
        <f t="shared" ca="1" si="327"/>
        <v>521694.57199999993</v>
      </c>
      <c r="S3003" s="14">
        <f t="shared" si="328"/>
        <v>0</v>
      </c>
      <c r="T3003" s="11" t="s">
        <v>39</v>
      </c>
      <c r="U3003" s="18" t="s">
        <v>36</v>
      </c>
    </row>
    <row r="3004" spans="1:21" ht="15" customHeight="1" x14ac:dyDescent="0.15">
      <c r="A3004" s="10" t="s">
        <v>3052</v>
      </c>
      <c r="B3004" s="11" t="s">
        <v>28</v>
      </c>
      <c r="C3004" s="11" t="s">
        <v>38</v>
      </c>
      <c r="D3004" s="12">
        <v>45962</v>
      </c>
      <c r="E3004" s="11">
        <v>3372</v>
      </c>
      <c r="F3004" s="11" t="s">
        <v>24</v>
      </c>
      <c r="G3004" s="13">
        <v>6547.75</v>
      </c>
      <c r="H3004" s="14">
        <f t="shared" si="322"/>
        <v>22079013</v>
      </c>
      <c r="I3004" s="14">
        <f>IF(F3004="GHS",H3004,H3004*Assumptions!$B$4)</f>
        <v>238453340.40000001</v>
      </c>
      <c r="J3004" s="15" t="str">
        <f>INDEX(Assumptions!$B$8:$B$12,MATCH(B3004,Assumptions!$A$8:$A$12,0))</f>
        <v>Fair Value Less Costs to Sell</v>
      </c>
      <c r="K3004" s="16">
        <f>G3004/(1-INDEX(Assumptions!$D$8:$D$12,MATCH(B3004,Assumptions!$A$8:$A$12,0)))</f>
        <v>7440.625</v>
      </c>
      <c r="L3004" s="16">
        <f t="shared" si="323"/>
        <v>196.4325</v>
      </c>
      <c r="M3004" s="16">
        <f t="shared" si="324"/>
        <v>372.03125</v>
      </c>
      <c r="N3004" s="14">
        <f>E3004*(K3004-L3004-M3004)*IF(F3004="GHS",1,Assumptions!$B$4)</f>
        <v>250267619.53800002</v>
      </c>
      <c r="O3004" s="15">
        <f t="shared" ca="1" si="325"/>
        <v>324</v>
      </c>
      <c r="P3004" s="15" t="str">
        <f t="shared" ca="1" si="326"/>
        <v>181-365d</v>
      </c>
      <c r="Q3004" s="17">
        <f ca="1">IF(P3004="0-90d",0,IF(P3004="91-180d",INDEX(Assumptions!$F$8:$F$12,MATCH(B3004,Assumptions!$A$8:$A$12,0)),IF(P3004="181-365d",INDEX(Assumptions!$G$8:$G$12,MATCH(B3004,Assumptions!$A$8:$A$12,0)),INDEX(Assumptions!$H$8:$H$12,MATCH(B3004,Assumptions!$A$8:$A$12,0)))))</f>
        <v>0.1</v>
      </c>
      <c r="R3004" s="14">
        <f t="shared" ca="1" si="327"/>
        <v>23845334.040000003</v>
      </c>
      <c r="S3004" s="14">
        <f t="shared" ca="1" si="328"/>
        <v>214608006.36000001</v>
      </c>
      <c r="T3004" s="11" t="s">
        <v>25</v>
      </c>
      <c r="U3004" s="18" t="s">
        <v>26</v>
      </c>
    </row>
    <row r="3005" spans="1:21" ht="15" customHeight="1" x14ac:dyDescent="0.15">
      <c r="A3005" s="10" t="s">
        <v>3053</v>
      </c>
      <c r="B3005" s="11" t="s">
        <v>41</v>
      </c>
      <c r="C3005" s="11" t="s">
        <v>49</v>
      </c>
      <c r="D3005" s="12">
        <v>46144</v>
      </c>
      <c r="E3005" s="11">
        <v>3597</v>
      </c>
      <c r="F3005" s="11" t="s">
        <v>33</v>
      </c>
      <c r="G3005" s="13">
        <v>261.91000000000003</v>
      </c>
      <c r="H3005" s="14">
        <f t="shared" si="322"/>
        <v>942090.27000000014</v>
      </c>
      <c r="I3005" s="14">
        <f>IF(F3005="GHS",H3005,H3005*Assumptions!$B$4)</f>
        <v>942090.27000000014</v>
      </c>
      <c r="J3005" s="15" t="str">
        <f>INDEX(Assumptions!$B$8:$B$12,MATCH(B3005,Assumptions!$A$8:$A$12,0))</f>
        <v>Weighted Average</v>
      </c>
      <c r="K3005" s="16">
        <f>G3005/(1-INDEX(Assumptions!$D$8:$D$12,MATCH(B3005,Assumptions!$A$8:$A$12,0)))</f>
        <v>402.93846153846158</v>
      </c>
      <c r="L3005" s="16">
        <f t="shared" si="323"/>
        <v>7.8573000000000004</v>
      </c>
      <c r="M3005" s="16">
        <f t="shared" si="324"/>
        <v>20.14692307692308</v>
      </c>
      <c r="N3005" s="14">
        <f>E3005*(K3005-L3005-M3005)*IF(F3005="GHS",1,Assumptions!$B$4)</f>
        <v>1348638.4557461538</v>
      </c>
      <c r="O3005" s="15">
        <f t="shared" ca="1" si="325"/>
        <v>142</v>
      </c>
      <c r="P3005" s="15" t="str">
        <f t="shared" ca="1" si="326"/>
        <v>91-180d</v>
      </c>
      <c r="Q3005" s="17">
        <f ca="1">IF(P3005="0-90d",0,IF(P3005="91-180d",INDEX(Assumptions!$F$8:$F$12,MATCH(B3005,Assumptions!$A$8:$A$12,0)),IF(P3005="181-365d",INDEX(Assumptions!$G$8:$G$12,MATCH(B3005,Assumptions!$A$8:$A$12,0)),INDEX(Assumptions!$H$8:$H$12,MATCH(B3005,Assumptions!$A$8:$A$12,0)))))</f>
        <v>0.1</v>
      </c>
      <c r="R3005" s="14">
        <f t="shared" ca="1" si="327"/>
        <v>94209.027000000016</v>
      </c>
      <c r="S3005" s="14">
        <f t="shared" ca="1" si="328"/>
        <v>847881.24300000013</v>
      </c>
      <c r="T3005" s="11" t="s">
        <v>25</v>
      </c>
      <c r="U3005" s="18" t="s">
        <v>26</v>
      </c>
    </row>
    <row r="3006" spans="1:21" ht="15" customHeight="1" x14ac:dyDescent="0.15">
      <c r="A3006" s="10" t="s">
        <v>3054</v>
      </c>
      <c r="B3006" s="11" t="s">
        <v>22</v>
      </c>
      <c r="C3006" s="11" t="s">
        <v>61</v>
      </c>
      <c r="D3006" s="12">
        <v>45975</v>
      </c>
      <c r="E3006" s="11">
        <v>4479</v>
      </c>
      <c r="F3006" s="11" t="s">
        <v>24</v>
      </c>
      <c r="G3006" s="13">
        <v>28932.82</v>
      </c>
      <c r="H3006" s="14">
        <f t="shared" si="322"/>
        <v>129590100.78</v>
      </c>
      <c r="I3006" s="14">
        <f>IF(F3006="GHS",H3006,H3006*Assumptions!$B$4)</f>
        <v>1399573088.424</v>
      </c>
      <c r="J3006" s="15" t="str">
        <f>INDEX(Assumptions!$B$8:$B$12,MATCH(B3006,Assumptions!$A$8:$A$12,0))</f>
        <v>FIFO</v>
      </c>
      <c r="K3006" s="16">
        <f>G3006/(1-INDEX(Assumptions!$D$8:$D$12,MATCH(B3006,Assumptions!$A$8:$A$12,0)))</f>
        <v>35283.92682926829</v>
      </c>
      <c r="L3006" s="16">
        <f t="shared" si="323"/>
        <v>867.9846</v>
      </c>
      <c r="M3006" s="16">
        <f t="shared" si="324"/>
        <v>1764.1963414634147</v>
      </c>
      <c r="N3006" s="14">
        <f>E3006*(K3006-L3006-M3006)*IF(F3006="GHS",1,Assumptions!$B$4)</f>
        <v>1579469434.1799629</v>
      </c>
      <c r="O3006" s="15">
        <f t="shared" ca="1" si="325"/>
        <v>311</v>
      </c>
      <c r="P3006" s="15" t="str">
        <f t="shared" ca="1" si="326"/>
        <v>181-365d</v>
      </c>
      <c r="Q3006" s="17">
        <f ca="1">IF(P3006="0-90d",0,IF(P3006="91-180d",INDEX(Assumptions!$F$8:$F$12,MATCH(B3006,Assumptions!$A$8:$A$12,0)),IF(P3006="181-365d",INDEX(Assumptions!$G$8:$G$12,MATCH(B3006,Assumptions!$A$8:$A$12,0)),INDEX(Assumptions!$H$8:$H$12,MATCH(B3006,Assumptions!$A$8:$A$12,0)))))</f>
        <v>0.15</v>
      </c>
      <c r="R3006" s="14">
        <f t="shared" ca="1" si="327"/>
        <v>209935963.26359999</v>
      </c>
      <c r="S3006" s="14">
        <f t="shared" ca="1" si="328"/>
        <v>1189637125.1603999</v>
      </c>
      <c r="T3006" s="11" t="s">
        <v>25</v>
      </c>
      <c r="U3006" s="18" t="s">
        <v>26</v>
      </c>
    </row>
    <row r="3007" spans="1:21" ht="15" customHeight="1" x14ac:dyDescent="0.15">
      <c r="A3007" s="10" t="s">
        <v>3055</v>
      </c>
      <c r="B3007" s="11" t="s">
        <v>22</v>
      </c>
      <c r="C3007" s="11" t="s">
        <v>23</v>
      </c>
      <c r="D3007" s="12">
        <v>45740</v>
      </c>
      <c r="E3007" s="11">
        <v>163</v>
      </c>
      <c r="F3007" s="11" t="s">
        <v>24</v>
      </c>
      <c r="G3007" s="13">
        <v>10688.68</v>
      </c>
      <c r="H3007" s="14">
        <f t="shared" si="322"/>
        <v>1742254.84</v>
      </c>
      <c r="I3007" s="14">
        <f>IF(F3007="GHS",H3007,H3007*Assumptions!$B$4)</f>
        <v>18816352.272000004</v>
      </c>
      <c r="J3007" s="15" t="str">
        <f>INDEX(Assumptions!$B$8:$B$12,MATCH(B3007,Assumptions!$A$8:$A$12,0))</f>
        <v>FIFO</v>
      </c>
      <c r="K3007" s="16">
        <f>G3007/(1-INDEX(Assumptions!$D$8:$D$12,MATCH(B3007,Assumptions!$A$8:$A$12,0)))</f>
        <v>13034.975609756097</v>
      </c>
      <c r="L3007" s="16">
        <f t="shared" si="323"/>
        <v>320.66039999999998</v>
      </c>
      <c r="M3007" s="16">
        <f t="shared" si="324"/>
        <v>651.74878048780488</v>
      </c>
      <c r="N3007" s="14">
        <f>E3007*(K3007-L3007-M3007)*IF(F3007="GHS",1,Assumptions!$B$4)</f>
        <v>21234941.942083899</v>
      </c>
      <c r="O3007" s="15">
        <f t="shared" ca="1" si="325"/>
        <v>546</v>
      </c>
      <c r="P3007" s="15" t="str">
        <f t="shared" ca="1" si="326"/>
        <v>365d+</v>
      </c>
      <c r="Q3007" s="17">
        <f ca="1">IF(P3007="0-90d",0,IF(P3007="91-180d",INDEX(Assumptions!$F$8:$F$12,MATCH(B3007,Assumptions!$A$8:$A$12,0)),IF(P3007="181-365d",INDEX(Assumptions!$G$8:$G$12,MATCH(B3007,Assumptions!$A$8:$A$12,0)),INDEX(Assumptions!$H$8:$H$12,MATCH(B3007,Assumptions!$A$8:$A$12,0)))))</f>
        <v>0.5</v>
      </c>
      <c r="R3007" s="14">
        <f t="shared" ca="1" si="327"/>
        <v>9408176.1360000018</v>
      </c>
      <c r="S3007" s="14">
        <f t="shared" ca="1" si="328"/>
        <v>9408176.1360000018</v>
      </c>
      <c r="T3007" s="11" t="s">
        <v>25</v>
      </c>
      <c r="U3007" s="18" t="s">
        <v>26</v>
      </c>
    </row>
    <row r="3008" spans="1:21" ht="15" customHeight="1" x14ac:dyDescent="0.15">
      <c r="A3008" s="10" t="s">
        <v>3056</v>
      </c>
      <c r="B3008" s="11" t="s">
        <v>46</v>
      </c>
      <c r="C3008" s="11" t="s">
        <v>52</v>
      </c>
      <c r="D3008" s="12">
        <v>45958</v>
      </c>
      <c r="E3008" s="11">
        <v>3027</v>
      </c>
      <c r="F3008" s="11" t="s">
        <v>33</v>
      </c>
      <c r="G3008" s="13">
        <v>377046.95</v>
      </c>
      <c r="H3008" s="14">
        <f t="shared" si="322"/>
        <v>1141321117.6500001</v>
      </c>
      <c r="I3008" s="14">
        <f>IF(F3008="GHS",H3008,H3008*Assumptions!$B$4)</f>
        <v>1141321117.6500001</v>
      </c>
      <c r="J3008" s="15" t="str">
        <f>INDEX(Assumptions!$B$8:$B$12,MATCH(B3008,Assumptions!$A$8:$A$12,0))</f>
        <v>Specific Identification</v>
      </c>
      <c r="K3008" s="16">
        <f>G3008/(1-INDEX(Assumptions!$D$8:$D$12,MATCH(B3008,Assumptions!$A$8:$A$12,0)))</f>
        <v>483393.52564102563</v>
      </c>
      <c r="L3008" s="16">
        <f t="shared" si="323"/>
        <v>11311.4085</v>
      </c>
      <c r="M3008" s="16">
        <f t="shared" si="324"/>
        <v>24169.676282051281</v>
      </c>
      <c r="N3008" s="14">
        <f>E3008*(K3008-L3008-M3008)*IF(F3008="GHS",1,Assumptions!$B$4)</f>
        <v>1355830958.4801154</v>
      </c>
      <c r="O3008" s="15">
        <f t="shared" ca="1" si="325"/>
        <v>328</v>
      </c>
      <c r="P3008" s="15" t="str">
        <f t="shared" ca="1" si="326"/>
        <v>181-365d</v>
      </c>
      <c r="Q3008" s="17">
        <f ca="1">IF(P3008="0-90d",0,IF(P3008="91-180d",INDEX(Assumptions!$F$8:$F$12,MATCH(B3008,Assumptions!$A$8:$A$12,0)),IF(P3008="181-365d",INDEX(Assumptions!$G$8:$G$12,MATCH(B3008,Assumptions!$A$8:$A$12,0)),INDEX(Assumptions!$H$8:$H$12,MATCH(B3008,Assumptions!$A$8:$A$12,0)))))</f>
        <v>0.05</v>
      </c>
      <c r="R3008" s="14">
        <f t="shared" ca="1" si="327"/>
        <v>57066055.882500008</v>
      </c>
      <c r="S3008" s="14">
        <f t="shared" ca="1" si="328"/>
        <v>1084255061.7675002</v>
      </c>
      <c r="T3008" s="11" t="s">
        <v>25</v>
      </c>
      <c r="U3008" s="18" t="s">
        <v>26</v>
      </c>
    </row>
    <row r="3009" spans="1:21" ht="15" customHeight="1" x14ac:dyDescent="0.15">
      <c r="A3009" s="10" t="s">
        <v>3057</v>
      </c>
      <c r="B3009" s="11" t="s">
        <v>22</v>
      </c>
      <c r="C3009" s="11" t="s">
        <v>81</v>
      </c>
      <c r="D3009" s="12">
        <v>45759</v>
      </c>
      <c r="E3009" s="11">
        <v>3046</v>
      </c>
      <c r="F3009" s="11" t="s">
        <v>24</v>
      </c>
      <c r="G3009" s="13">
        <v>17653.150000000001</v>
      </c>
      <c r="H3009" s="14">
        <f t="shared" si="322"/>
        <v>53771494.900000006</v>
      </c>
      <c r="I3009" s="14">
        <f>IF(F3009="GHS",H3009,H3009*Assumptions!$B$4)</f>
        <v>580732144.92000008</v>
      </c>
      <c r="J3009" s="15" t="str">
        <f>INDEX(Assumptions!$B$8:$B$12,MATCH(B3009,Assumptions!$A$8:$A$12,0))</f>
        <v>FIFO</v>
      </c>
      <c r="K3009" s="16">
        <f>G3009/(1-INDEX(Assumptions!$D$8:$D$12,MATCH(B3009,Assumptions!$A$8:$A$12,0)))</f>
        <v>21528.231707317074</v>
      </c>
      <c r="L3009" s="16">
        <f t="shared" si="323"/>
        <v>529.59450000000004</v>
      </c>
      <c r="M3009" s="16">
        <f t="shared" si="324"/>
        <v>1076.4115853658539</v>
      </c>
      <c r="N3009" s="14">
        <f>E3009*(K3009-L3009-M3009)*IF(F3009="GHS",1,Assumptions!$B$4)</f>
        <v>655377471.84020495</v>
      </c>
      <c r="O3009" s="15">
        <f t="shared" ca="1" si="325"/>
        <v>527</v>
      </c>
      <c r="P3009" s="15" t="str">
        <f t="shared" ca="1" si="326"/>
        <v>365d+</v>
      </c>
      <c r="Q3009" s="17">
        <f ca="1">IF(P3009="0-90d",0,IF(P3009="91-180d",INDEX(Assumptions!$F$8:$F$12,MATCH(B3009,Assumptions!$A$8:$A$12,0)),IF(P3009="181-365d",INDEX(Assumptions!$G$8:$G$12,MATCH(B3009,Assumptions!$A$8:$A$12,0)),INDEX(Assumptions!$H$8:$H$12,MATCH(B3009,Assumptions!$A$8:$A$12,0)))))</f>
        <v>0.5</v>
      </c>
      <c r="R3009" s="14">
        <f t="shared" ca="1" si="327"/>
        <v>290366072.46000004</v>
      </c>
      <c r="S3009" s="14">
        <f t="shared" ca="1" si="328"/>
        <v>290366072.46000004</v>
      </c>
      <c r="T3009" s="11" t="s">
        <v>25</v>
      </c>
      <c r="U3009" s="18" t="s">
        <v>26</v>
      </c>
    </row>
    <row r="3010" spans="1:21" ht="15" customHeight="1" x14ac:dyDescent="0.15">
      <c r="A3010" s="10" t="s">
        <v>3058</v>
      </c>
      <c r="B3010" s="11" t="s">
        <v>22</v>
      </c>
      <c r="C3010" s="11" t="s">
        <v>81</v>
      </c>
      <c r="D3010" s="12">
        <v>45885</v>
      </c>
      <c r="E3010" s="11">
        <v>3504</v>
      </c>
      <c r="F3010" s="11" t="s">
        <v>24</v>
      </c>
      <c r="G3010" s="13">
        <v>22673.53</v>
      </c>
      <c r="H3010" s="14">
        <f t="shared" ref="H3010:H3073" si="329">E3010*G3010</f>
        <v>79448049.11999999</v>
      </c>
      <c r="I3010" s="14">
        <f>IF(F3010="GHS",H3010,H3010*Assumptions!$B$4)</f>
        <v>858038930.49599993</v>
      </c>
      <c r="J3010" s="15" t="str">
        <f>INDEX(Assumptions!$B$8:$B$12,MATCH(B3010,Assumptions!$A$8:$A$12,0))</f>
        <v>FIFO</v>
      </c>
      <c r="K3010" s="16">
        <f>G3010/(1-INDEX(Assumptions!$D$8:$D$12,MATCH(B3010,Assumptions!$A$8:$A$12,0)))</f>
        <v>27650.646341463413</v>
      </c>
      <c r="L3010" s="16">
        <f t="shared" ref="L3010:L3073" si="330">G3010*0.03</f>
        <v>680.20589999999993</v>
      </c>
      <c r="M3010" s="16">
        <f t="shared" ref="M3010:M3073" si="331">K3010*0.05</f>
        <v>1382.5323170731708</v>
      </c>
      <c r="N3010" s="14">
        <f>E3010*(K3010-L3010-M3010)*IF(F3010="GHS",1,Assumptions!$B$4)</f>
        <v>968328324.73292482</v>
      </c>
      <c r="O3010" s="15">
        <f t="shared" ref="O3010:O3073" ca="1" si="332">TODAY()-D3010</f>
        <v>401</v>
      </c>
      <c r="P3010" s="15" t="str">
        <f t="shared" ref="P3010:P3073" ca="1" si="333">IF(O3010&lt;=90,"0-90d",IF(O3010&lt;=180,"91-180d",IF(O3010&lt;=365,"181-365d","365d+")))</f>
        <v>365d+</v>
      </c>
      <c r="Q3010" s="17">
        <f ca="1">IF(P3010="0-90d",0,IF(P3010="91-180d",INDEX(Assumptions!$F$8:$F$12,MATCH(B3010,Assumptions!$A$8:$A$12,0)),IF(P3010="181-365d",INDEX(Assumptions!$G$8:$G$12,MATCH(B3010,Assumptions!$A$8:$A$12,0)),INDEX(Assumptions!$H$8:$H$12,MATCH(B3010,Assumptions!$A$8:$A$12,0)))))</f>
        <v>0.5</v>
      </c>
      <c r="R3010" s="14">
        <f t="shared" ref="R3010:R3073" ca="1" si="334">I3010*Q3010</f>
        <v>429019465.24799997</v>
      </c>
      <c r="S3010" s="14">
        <f t="shared" ref="S3010:S3073" ca="1" si="335">IF(T3010="Held on Consignment (Not Owned)",0,MIN(I3010-R3010,N3010))</f>
        <v>429019465.24799997</v>
      </c>
      <c r="T3010" s="11" t="s">
        <v>25</v>
      </c>
      <c r="U3010" s="18" t="s">
        <v>36</v>
      </c>
    </row>
    <row r="3011" spans="1:21" ht="15" customHeight="1" x14ac:dyDescent="0.15">
      <c r="A3011" s="10" t="s">
        <v>3059</v>
      </c>
      <c r="B3011" s="11" t="s">
        <v>31</v>
      </c>
      <c r="C3011" s="11" t="s">
        <v>32</v>
      </c>
      <c r="D3011" s="12">
        <v>46177</v>
      </c>
      <c r="E3011" s="11">
        <v>613</v>
      </c>
      <c r="F3011" s="11" t="s">
        <v>33</v>
      </c>
      <c r="G3011" s="13">
        <v>2016.41</v>
      </c>
      <c r="H3011" s="14">
        <f t="shared" si="329"/>
        <v>1236059.33</v>
      </c>
      <c r="I3011" s="14">
        <f>IF(F3011="GHS",H3011,H3011*Assumptions!$B$4)</f>
        <v>1236059.33</v>
      </c>
      <c r="J3011" s="15" t="str">
        <f>INDEX(Assumptions!$B$8:$B$12,MATCH(B3011,Assumptions!$A$8:$A$12,0))</f>
        <v>Weighted Average</v>
      </c>
      <c r="K3011" s="16">
        <f>G3011/(1-INDEX(Assumptions!$D$8:$D$12,MATCH(B3011,Assumptions!$A$8:$A$12,0)))</f>
        <v>2800.5694444444448</v>
      </c>
      <c r="L3011" s="16">
        <f t="shared" si="330"/>
        <v>60.4923</v>
      </c>
      <c r="M3011" s="16">
        <f t="shared" si="331"/>
        <v>140.02847222222223</v>
      </c>
      <c r="N3011" s="14">
        <f>E3011*(K3011-L3011-M3011)*IF(F3011="GHS",1,Assumptions!$B$4)</f>
        <v>1593829.8360722226</v>
      </c>
      <c r="O3011" s="15">
        <f t="shared" ca="1" si="332"/>
        <v>109</v>
      </c>
      <c r="P3011" s="15" t="str">
        <f t="shared" ca="1" si="333"/>
        <v>91-180d</v>
      </c>
      <c r="Q3011" s="17">
        <f ca="1">IF(P3011="0-90d",0,IF(P3011="91-180d",INDEX(Assumptions!$F$8:$F$12,MATCH(B3011,Assumptions!$A$8:$A$12,0)),IF(P3011="181-365d",INDEX(Assumptions!$G$8:$G$12,MATCH(B3011,Assumptions!$A$8:$A$12,0)),INDEX(Assumptions!$H$8:$H$12,MATCH(B3011,Assumptions!$A$8:$A$12,0)))))</f>
        <v>0.05</v>
      </c>
      <c r="R3011" s="14">
        <f t="shared" ca="1" si="334"/>
        <v>61802.96650000001</v>
      </c>
      <c r="S3011" s="14">
        <f t="shared" ca="1" si="335"/>
        <v>1174256.3635</v>
      </c>
      <c r="T3011" s="11" t="s">
        <v>25</v>
      </c>
      <c r="U3011" s="18" t="s">
        <v>26</v>
      </c>
    </row>
    <row r="3012" spans="1:21" ht="15" customHeight="1" x14ac:dyDescent="0.15">
      <c r="A3012" s="10" t="s">
        <v>3060</v>
      </c>
      <c r="B3012" s="11" t="s">
        <v>41</v>
      </c>
      <c r="C3012" s="11" t="s">
        <v>42</v>
      </c>
      <c r="D3012" s="12">
        <v>46099</v>
      </c>
      <c r="E3012" s="11">
        <v>2037</v>
      </c>
      <c r="F3012" s="11" t="s">
        <v>33</v>
      </c>
      <c r="G3012" s="13">
        <v>553.15</v>
      </c>
      <c r="H3012" s="14">
        <f t="shared" si="329"/>
        <v>1126766.55</v>
      </c>
      <c r="I3012" s="14">
        <f>IF(F3012="GHS",H3012,H3012*Assumptions!$B$4)</f>
        <v>1126766.55</v>
      </c>
      <c r="J3012" s="15" t="str">
        <f>INDEX(Assumptions!$B$8:$B$12,MATCH(B3012,Assumptions!$A$8:$A$12,0))</f>
        <v>Weighted Average</v>
      </c>
      <c r="K3012" s="16">
        <f>G3012/(1-INDEX(Assumptions!$D$8:$D$12,MATCH(B3012,Assumptions!$A$8:$A$12,0)))</f>
        <v>850.99999999999989</v>
      </c>
      <c r="L3012" s="16">
        <f t="shared" si="330"/>
        <v>16.5945</v>
      </c>
      <c r="M3012" s="16">
        <f t="shared" si="331"/>
        <v>42.55</v>
      </c>
      <c r="N3012" s="14">
        <f>E3012*(K3012-L3012-M3012)*IF(F3012="GHS",1,Assumptions!$B$4)</f>
        <v>1613009.6534999998</v>
      </c>
      <c r="O3012" s="15">
        <f t="shared" ca="1" si="332"/>
        <v>187</v>
      </c>
      <c r="P3012" s="15" t="str">
        <f t="shared" ca="1" si="333"/>
        <v>181-365d</v>
      </c>
      <c r="Q3012" s="17">
        <f ca="1">IF(P3012="0-90d",0,IF(P3012="91-180d",INDEX(Assumptions!$F$8:$F$12,MATCH(B3012,Assumptions!$A$8:$A$12,0)),IF(P3012="181-365d",INDEX(Assumptions!$G$8:$G$12,MATCH(B3012,Assumptions!$A$8:$A$12,0)),INDEX(Assumptions!$H$8:$H$12,MATCH(B3012,Assumptions!$A$8:$A$12,0)))))</f>
        <v>0.35</v>
      </c>
      <c r="R3012" s="14">
        <f t="shared" ca="1" si="334"/>
        <v>394368.29249999998</v>
      </c>
      <c r="S3012" s="14">
        <f t="shared" ca="1" si="335"/>
        <v>732398.25750000007</v>
      </c>
      <c r="T3012" s="11" t="s">
        <v>25</v>
      </c>
      <c r="U3012" s="18" t="s">
        <v>26</v>
      </c>
    </row>
    <row r="3013" spans="1:21" ht="15" customHeight="1" x14ac:dyDescent="0.15">
      <c r="A3013" s="10" t="s">
        <v>3061</v>
      </c>
      <c r="B3013" s="11" t="s">
        <v>31</v>
      </c>
      <c r="C3013" s="11" t="s">
        <v>32</v>
      </c>
      <c r="D3013" s="12">
        <v>45741</v>
      </c>
      <c r="E3013" s="11">
        <v>3743</v>
      </c>
      <c r="F3013" s="11" t="s">
        <v>33</v>
      </c>
      <c r="G3013" s="13">
        <v>2502.35</v>
      </c>
      <c r="H3013" s="14">
        <f t="shared" si="329"/>
        <v>9366296.0499999989</v>
      </c>
      <c r="I3013" s="14">
        <f>IF(F3013="GHS",H3013,H3013*Assumptions!$B$4)</f>
        <v>9366296.0499999989</v>
      </c>
      <c r="J3013" s="15" t="str">
        <f>INDEX(Assumptions!$B$8:$B$12,MATCH(B3013,Assumptions!$A$8:$A$12,0))</f>
        <v>Weighted Average</v>
      </c>
      <c r="K3013" s="16">
        <f>G3013/(1-INDEX(Assumptions!$D$8:$D$12,MATCH(B3013,Assumptions!$A$8:$A$12,0)))</f>
        <v>3475.4861111111113</v>
      </c>
      <c r="L3013" s="16">
        <f t="shared" si="330"/>
        <v>75.070499999999996</v>
      </c>
      <c r="M3013" s="16">
        <f t="shared" si="331"/>
        <v>173.77430555555557</v>
      </c>
      <c r="N3013" s="14">
        <f>E3013*(K3013-L3013-M3013)*IF(F3013="GHS",1,Assumptions!$B$4)</f>
        <v>12077318.406694446</v>
      </c>
      <c r="O3013" s="15">
        <f t="shared" ca="1" si="332"/>
        <v>545</v>
      </c>
      <c r="P3013" s="15" t="str">
        <f t="shared" ca="1" si="333"/>
        <v>365d+</v>
      </c>
      <c r="Q3013" s="17">
        <f ca="1">IF(P3013="0-90d",0,IF(P3013="91-180d",INDEX(Assumptions!$F$8:$F$12,MATCH(B3013,Assumptions!$A$8:$A$12,0)),IF(P3013="181-365d",INDEX(Assumptions!$G$8:$G$12,MATCH(B3013,Assumptions!$A$8:$A$12,0)),INDEX(Assumptions!$H$8:$H$12,MATCH(B3013,Assumptions!$A$8:$A$12,0)))))</f>
        <v>0.6</v>
      </c>
      <c r="R3013" s="14">
        <f t="shared" ca="1" si="334"/>
        <v>5619777.629999999</v>
      </c>
      <c r="S3013" s="14">
        <f t="shared" ca="1" si="335"/>
        <v>3746518.42</v>
      </c>
      <c r="T3013" s="11" t="s">
        <v>25</v>
      </c>
      <c r="U3013" s="18" t="s">
        <v>36</v>
      </c>
    </row>
    <row r="3014" spans="1:21" ht="15" customHeight="1" x14ac:dyDescent="0.15">
      <c r="A3014" s="10" t="s">
        <v>3062</v>
      </c>
      <c r="B3014" s="11" t="s">
        <v>28</v>
      </c>
      <c r="C3014" s="11" t="s">
        <v>55</v>
      </c>
      <c r="D3014" s="12">
        <v>46205</v>
      </c>
      <c r="E3014" s="11">
        <v>222</v>
      </c>
      <c r="F3014" s="11" t="s">
        <v>24</v>
      </c>
      <c r="G3014" s="13">
        <v>5964.73</v>
      </c>
      <c r="H3014" s="14">
        <f t="shared" si="329"/>
        <v>1324170.0599999998</v>
      </c>
      <c r="I3014" s="14">
        <f>IF(F3014="GHS",H3014,H3014*Assumptions!$B$4)</f>
        <v>14301036.647999998</v>
      </c>
      <c r="J3014" s="15" t="str">
        <f>INDEX(Assumptions!$B$8:$B$12,MATCH(B3014,Assumptions!$A$8:$A$12,0))</f>
        <v>Fair Value Less Costs to Sell</v>
      </c>
      <c r="K3014" s="16">
        <f>G3014/(1-INDEX(Assumptions!$D$8:$D$12,MATCH(B3014,Assumptions!$A$8:$A$12,0)))</f>
        <v>6778.1022727272721</v>
      </c>
      <c r="L3014" s="16">
        <f t="shared" si="330"/>
        <v>178.94189999999998</v>
      </c>
      <c r="M3014" s="16">
        <f t="shared" si="331"/>
        <v>338.90511363636364</v>
      </c>
      <c r="N3014" s="14">
        <f>E3014*(K3014-L3014-M3014)*IF(F3014="GHS",1,Assumptions!$B$4)</f>
        <v>15009588.009196363</v>
      </c>
      <c r="O3014" s="15">
        <f t="shared" ca="1" si="332"/>
        <v>81</v>
      </c>
      <c r="P3014" s="15" t="str">
        <f t="shared" ca="1" si="333"/>
        <v>0-90d</v>
      </c>
      <c r="Q3014" s="17">
        <f ca="1">IF(P3014="0-90d",0,IF(P3014="91-180d",INDEX(Assumptions!$F$8:$F$12,MATCH(B3014,Assumptions!$A$8:$A$12,0)),IF(P3014="181-365d",INDEX(Assumptions!$G$8:$G$12,MATCH(B3014,Assumptions!$A$8:$A$12,0)),INDEX(Assumptions!$H$8:$H$12,MATCH(B3014,Assumptions!$A$8:$A$12,0)))))</f>
        <v>0</v>
      </c>
      <c r="R3014" s="14">
        <f t="shared" ca="1" si="334"/>
        <v>0</v>
      </c>
      <c r="S3014" s="14">
        <f t="shared" ca="1" si="335"/>
        <v>14301036.647999998</v>
      </c>
      <c r="T3014" s="11" t="s">
        <v>25</v>
      </c>
      <c r="U3014" s="18" t="s">
        <v>26</v>
      </c>
    </row>
    <row r="3015" spans="1:21" ht="15" customHeight="1" x14ac:dyDescent="0.15">
      <c r="A3015" s="10" t="s">
        <v>3063</v>
      </c>
      <c r="B3015" s="11" t="s">
        <v>22</v>
      </c>
      <c r="C3015" s="11" t="s">
        <v>23</v>
      </c>
      <c r="D3015" s="12">
        <v>45957</v>
      </c>
      <c r="E3015" s="11">
        <v>3782</v>
      </c>
      <c r="F3015" s="11" t="s">
        <v>24</v>
      </c>
      <c r="G3015" s="13">
        <v>81000</v>
      </c>
      <c r="H3015" s="14">
        <f t="shared" si="329"/>
        <v>306342000</v>
      </c>
      <c r="I3015" s="14">
        <f>IF(F3015="GHS",H3015,H3015*Assumptions!$B$4)</f>
        <v>3308493600</v>
      </c>
      <c r="J3015" s="15" t="str">
        <f>INDEX(Assumptions!$B$8:$B$12,MATCH(B3015,Assumptions!$A$8:$A$12,0))</f>
        <v>FIFO</v>
      </c>
      <c r="K3015" s="16">
        <f>G3015/(1-INDEX(Assumptions!$D$8:$D$12,MATCH(B3015,Assumptions!$A$8:$A$12,0)))</f>
        <v>98780.487804878037</v>
      </c>
      <c r="L3015" s="16">
        <f t="shared" si="330"/>
        <v>2430</v>
      </c>
      <c r="M3015" s="16">
        <f t="shared" si="331"/>
        <v>4939.0243902439024</v>
      </c>
      <c r="N3015" s="14">
        <f>E3015*(K3015-L3015-M3015)*IF(F3015="GHS",1,Assumptions!$B$4)</f>
        <v>3733756070.0487804</v>
      </c>
      <c r="O3015" s="15">
        <f t="shared" ca="1" si="332"/>
        <v>329</v>
      </c>
      <c r="P3015" s="15" t="str">
        <f t="shared" ca="1" si="333"/>
        <v>181-365d</v>
      </c>
      <c r="Q3015" s="17">
        <f ca="1">IF(P3015="0-90d",0,IF(P3015="91-180d",INDEX(Assumptions!$F$8:$F$12,MATCH(B3015,Assumptions!$A$8:$A$12,0)),IF(P3015="181-365d",INDEX(Assumptions!$G$8:$G$12,MATCH(B3015,Assumptions!$A$8:$A$12,0)),INDEX(Assumptions!$H$8:$H$12,MATCH(B3015,Assumptions!$A$8:$A$12,0)))))</f>
        <v>0.15</v>
      </c>
      <c r="R3015" s="14">
        <f t="shared" ca="1" si="334"/>
        <v>496274040</v>
      </c>
      <c r="S3015" s="14">
        <f t="shared" ca="1" si="335"/>
        <v>2812219560</v>
      </c>
      <c r="T3015" s="11" t="s">
        <v>25</v>
      </c>
      <c r="U3015" s="18" t="s">
        <v>26</v>
      </c>
    </row>
    <row r="3016" spans="1:21" ht="15" customHeight="1" x14ac:dyDescent="0.15">
      <c r="A3016" s="10" t="s">
        <v>3064</v>
      </c>
      <c r="B3016" s="11" t="s">
        <v>22</v>
      </c>
      <c r="C3016" s="11" t="s">
        <v>81</v>
      </c>
      <c r="D3016" s="12">
        <v>46221</v>
      </c>
      <c r="E3016" s="11">
        <v>3909</v>
      </c>
      <c r="F3016" s="11" t="s">
        <v>24</v>
      </c>
      <c r="G3016" s="13">
        <v>14013.56</v>
      </c>
      <c r="H3016" s="14">
        <f t="shared" si="329"/>
        <v>54779006.039999999</v>
      </c>
      <c r="I3016" s="14">
        <f>IF(F3016="GHS",H3016,H3016*Assumptions!$B$4)</f>
        <v>591613265.23199999</v>
      </c>
      <c r="J3016" s="15" t="str">
        <f>INDEX(Assumptions!$B$8:$B$12,MATCH(B3016,Assumptions!$A$8:$A$12,0))</f>
        <v>FIFO</v>
      </c>
      <c r="K3016" s="16">
        <f>G3016/(1-INDEX(Assumptions!$D$8:$D$12,MATCH(B3016,Assumptions!$A$8:$A$12,0)))</f>
        <v>17089.707317073167</v>
      </c>
      <c r="L3016" s="16">
        <f t="shared" si="330"/>
        <v>420.40679999999998</v>
      </c>
      <c r="M3016" s="16">
        <f t="shared" si="331"/>
        <v>854.48536585365844</v>
      </c>
      <c r="N3016" s="14">
        <f>E3016*(K3016-L3016-M3016)*IF(F3016="GHS",1,Assumptions!$B$4)</f>
        <v>667657214.20206428</v>
      </c>
      <c r="O3016" s="15">
        <f t="shared" ca="1" si="332"/>
        <v>65</v>
      </c>
      <c r="P3016" s="15" t="str">
        <f t="shared" ca="1" si="333"/>
        <v>0-90d</v>
      </c>
      <c r="Q3016" s="17">
        <f ca="1">IF(P3016="0-90d",0,IF(P3016="91-180d",INDEX(Assumptions!$F$8:$F$12,MATCH(B3016,Assumptions!$A$8:$A$12,0)),IF(P3016="181-365d",INDEX(Assumptions!$G$8:$G$12,MATCH(B3016,Assumptions!$A$8:$A$12,0)),INDEX(Assumptions!$H$8:$H$12,MATCH(B3016,Assumptions!$A$8:$A$12,0)))))</f>
        <v>0</v>
      </c>
      <c r="R3016" s="14">
        <f t="shared" ca="1" si="334"/>
        <v>0</v>
      </c>
      <c r="S3016" s="14">
        <f t="shared" si="335"/>
        <v>0</v>
      </c>
      <c r="T3016" s="11" t="s">
        <v>39</v>
      </c>
      <c r="U3016" s="18" t="s">
        <v>26</v>
      </c>
    </row>
    <row r="3017" spans="1:21" ht="15" customHeight="1" x14ac:dyDescent="0.15">
      <c r="A3017" s="10" t="s">
        <v>3065</v>
      </c>
      <c r="B3017" s="11" t="s">
        <v>28</v>
      </c>
      <c r="C3017" s="11" t="s">
        <v>38</v>
      </c>
      <c r="D3017" s="12">
        <v>46200</v>
      </c>
      <c r="E3017" s="11">
        <v>4080</v>
      </c>
      <c r="F3017" s="11" t="s">
        <v>24</v>
      </c>
      <c r="G3017" s="13">
        <v>14111.61</v>
      </c>
      <c r="H3017" s="14">
        <f t="shared" si="329"/>
        <v>57575368.800000004</v>
      </c>
      <c r="I3017" s="14">
        <f>IF(F3017="GHS",H3017,H3017*Assumptions!$B$4)</f>
        <v>621813983.04000008</v>
      </c>
      <c r="J3017" s="15" t="str">
        <f>INDEX(Assumptions!$B$8:$B$12,MATCH(B3017,Assumptions!$A$8:$A$12,0))</f>
        <v>Fair Value Less Costs to Sell</v>
      </c>
      <c r="K3017" s="16">
        <f>G3017/(1-INDEX(Assumptions!$D$8:$D$12,MATCH(B3017,Assumptions!$A$8:$A$12,0)))</f>
        <v>16035.920454545456</v>
      </c>
      <c r="L3017" s="16">
        <f t="shared" si="330"/>
        <v>423.34829999999999</v>
      </c>
      <c r="M3017" s="16">
        <f t="shared" si="331"/>
        <v>801.79602272727288</v>
      </c>
      <c r="N3017" s="14">
        <f>E3017*(K3017-L3017-M3017)*IF(F3017="GHS",1,Assumptions!$B$4)</f>
        <v>652622039.47243655</v>
      </c>
      <c r="O3017" s="15">
        <f t="shared" ca="1" si="332"/>
        <v>86</v>
      </c>
      <c r="P3017" s="15" t="str">
        <f t="shared" ca="1" si="333"/>
        <v>0-90d</v>
      </c>
      <c r="Q3017" s="17">
        <f ca="1">IF(P3017="0-90d",0,IF(P3017="91-180d",INDEX(Assumptions!$F$8:$F$12,MATCH(B3017,Assumptions!$A$8:$A$12,0)),IF(P3017="181-365d",INDEX(Assumptions!$G$8:$G$12,MATCH(B3017,Assumptions!$A$8:$A$12,0)),INDEX(Assumptions!$H$8:$H$12,MATCH(B3017,Assumptions!$A$8:$A$12,0)))))</f>
        <v>0</v>
      </c>
      <c r="R3017" s="14">
        <f t="shared" ca="1" si="334"/>
        <v>0</v>
      </c>
      <c r="S3017" s="14">
        <f t="shared" ca="1" si="335"/>
        <v>621813983.04000008</v>
      </c>
      <c r="T3017" s="11" t="s">
        <v>25</v>
      </c>
      <c r="U3017" s="18" t="s">
        <v>26</v>
      </c>
    </row>
    <row r="3018" spans="1:21" ht="15" customHeight="1" x14ac:dyDescent="0.15">
      <c r="A3018" s="10" t="s">
        <v>3066</v>
      </c>
      <c r="B3018" s="11" t="s">
        <v>22</v>
      </c>
      <c r="C3018" s="11" t="s">
        <v>61</v>
      </c>
      <c r="D3018" s="12">
        <v>46046</v>
      </c>
      <c r="E3018" s="11">
        <v>2202</v>
      </c>
      <c r="F3018" s="11" t="s">
        <v>24</v>
      </c>
      <c r="G3018" s="13">
        <v>12143.94</v>
      </c>
      <c r="H3018" s="14">
        <f t="shared" si="329"/>
        <v>26740955.880000003</v>
      </c>
      <c r="I3018" s="14">
        <f>IF(F3018="GHS",H3018,H3018*Assumptions!$B$4)</f>
        <v>288802323.50400007</v>
      </c>
      <c r="J3018" s="15" t="str">
        <f>INDEX(Assumptions!$B$8:$B$12,MATCH(B3018,Assumptions!$A$8:$A$12,0))</f>
        <v>FIFO</v>
      </c>
      <c r="K3018" s="16">
        <f>G3018/(1-INDEX(Assumptions!$D$8:$D$12,MATCH(B3018,Assumptions!$A$8:$A$12,0)))</f>
        <v>14809.682926829268</v>
      </c>
      <c r="L3018" s="16">
        <f t="shared" si="330"/>
        <v>364.31819999999999</v>
      </c>
      <c r="M3018" s="16">
        <f t="shared" si="331"/>
        <v>740.48414634146343</v>
      </c>
      <c r="N3018" s="14">
        <f>E3018*(K3018-L3018-M3018)*IF(F3018="GHS",1,Assumptions!$B$4)</f>
        <v>325923988.01292878</v>
      </c>
      <c r="O3018" s="15">
        <f t="shared" ca="1" si="332"/>
        <v>240</v>
      </c>
      <c r="P3018" s="15" t="str">
        <f t="shared" ca="1" si="333"/>
        <v>181-365d</v>
      </c>
      <c r="Q3018" s="17">
        <f ca="1">IF(P3018="0-90d",0,IF(P3018="91-180d",INDEX(Assumptions!$F$8:$F$12,MATCH(B3018,Assumptions!$A$8:$A$12,0)),IF(P3018="181-365d",INDEX(Assumptions!$G$8:$G$12,MATCH(B3018,Assumptions!$A$8:$A$12,0)),INDEX(Assumptions!$H$8:$H$12,MATCH(B3018,Assumptions!$A$8:$A$12,0)))))</f>
        <v>0.15</v>
      </c>
      <c r="R3018" s="14">
        <f t="shared" ca="1" si="334"/>
        <v>43320348.525600009</v>
      </c>
      <c r="S3018" s="14">
        <f t="shared" si="335"/>
        <v>0</v>
      </c>
      <c r="T3018" s="11" t="s">
        <v>39</v>
      </c>
      <c r="U3018" s="18" t="s">
        <v>26</v>
      </c>
    </row>
    <row r="3019" spans="1:21" ht="15" customHeight="1" x14ac:dyDescent="0.15">
      <c r="A3019" s="10" t="s">
        <v>3067</v>
      </c>
      <c r="B3019" s="11" t="s">
        <v>31</v>
      </c>
      <c r="C3019" s="11" t="s">
        <v>76</v>
      </c>
      <c r="D3019" s="12">
        <v>45870</v>
      </c>
      <c r="E3019" s="11">
        <v>400</v>
      </c>
      <c r="F3019" s="11" t="s">
        <v>33</v>
      </c>
      <c r="G3019" s="13">
        <v>3681.32</v>
      </c>
      <c r="H3019" s="14">
        <f t="shared" si="329"/>
        <v>1472528</v>
      </c>
      <c r="I3019" s="14">
        <f>IF(F3019="GHS",H3019,H3019*Assumptions!$B$4)</f>
        <v>1472528</v>
      </c>
      <c r="J3019" s="15" t="str">
        <f>INDEX(Assumptions!$B$8:$B$12,MATCH(B3019,Assumptions!$A$8:$A$12,0))</f>
        <v>Weighted Average</v>
      </c>
      <c r="K3019" s="16">
        <f>G3019/(1-INDEX(Assumptions!$D$8:$D$12,MATCH(B3019,Assumptions!$A$8:$A$12,0)))</f>
        <v>5112.9444444444453</v>
      </c>
      <c r="L3019" s="16">
        <f t="shared" si="330"/>
        <v>110.4396</v>
      </c>
      <c r="M3019" s="16">
        <f t="shared" si="331"/>
        <v>255.64722222222227</v>
      </c>
      <c r="N3019" s="14">
        <f>E3019*(K3019-L3019-M3019)*IF(F3019="GHS",1,Assumptions!$B$4)</f>
        <v>1898743.0488888894</v>
      </c>
      <c r="O3019" s="15">
        <f t="shared" ca="1" si="332"/>
        <v>416</v>
      </c>
      <c r="P3019" s="15" t="str">
        <f t="shared" ca="1" si="333"/>
        <v>365d+</v>
      </c>
      <c r="Q3019" s="17">
        <f ca="1">IF(P3019="0-90d",0,IF(P3019="91-180d",INDEX(Assumptions!$F$8:$F$12,MATCH(B3019,Assumptions!$A$8:$A$12,0)),IF(P3019="181-365d",INDEX(Assumptions!$G$8:$G$12,MATCH(B3019,Assumptions!$A$8:$A$12,0)),INDEX(Assumptions!$H$8:$H$12,MATCH(B3019,Assumptions!$A$8:$A$12,0)))))</f>
        <v>0.6</v>
      </c>
      <c r="R3019" s="14">
        <f t="shared" ca="1" si="334"/>
        <v>883516.79999999993</v>
      </c>
      <c r="S3019" s="14">
        <f t="shared" ca="1" si="335"/>
        <v>589011.20000000007</v>
      </c>
      <c r="T3019" s="11" t="s">
        <v>25</v>
      </c>
      <c r="U3019" s="18" t="s">
        <v>26</v>
      </c>
    </row>
    <row r="3020" spans="1:21" ht="15" customHeight="1" x14ac:dyDescent="0.15">
      <c r="A3020" s="10" t="s">
        <v>3068</v>
      </c>
      <c r="B3020" s="11" t="s">
        <v>22</v>
      </c>
      <c r="C3020" s="11" t="s">
        <v>61</v>
      </c>
      <c r="D3020" s="12">
        <v>46155</v>
      </c>
      <c r="E3020" s="11">
        <v>4251</v>
      </c>
      <c r="F3020" s="11" t="s">
        <v>24</v>
      </c>
      <c r="G3020" s="13">
        <v>24273.66</v>
      </c>
      <c r="H3020" s="14">
        <f t="shared" si="329"/>
        <v>103187328.66</v>
      </c>
      <c r="I3020" s="14">
        <f>IF(F3020="GHS",H3020,H3020*Assumptions!$B$4)</f>
        <v>1114423149.5280001</v>
      </c>
      <c r="J3020" s="15" t="str">
        <f>INDEX(Assumptions!$B$8:$B$12,MATCH(B3020,Assumptions!$A$8:$A$12,0))</f>
        <v>FIFO</v>
      </c>
      <c r="K3020" s="16">
        <f>G3020/(1-INDEX(Assumptions!$D$8:$D$12,MATCH(B3020,Assumptions!$A$8:$A$12,0)))</f>
        <v>29602.0243902439</v>
      </c>
      <c r="L3020" s="16">
        <f t="shared" si="330"/>
        <v>728.20979999999997</v>
      </c>
      <c r="M3020" s="16">
        <f t="shared" si="331"/>
        <v>1480.101219512195</v>
      </c>
      <c r="N3020" s="14">
        <f>E3020*(K3020-L3020-M3020)*IF(F3020="GHS",1,Assumptions!$B$4)</f>
        <v>1257667295.8209891</v>
      </c>
      <c r="O3020" s="15">
        <f t="shared" ca="1" si="332"/>
        <v>131</v>
      </c>
      <c r="P3020" s="15" t="str">
        <f t="shared" ca="1" si="333"/>
        <v>91-180d</v>
      </c>
      <c r="Q3020" s="17">
        <f ca="1">IF(P3020="0-90d",0,IF(P3020="91-180d",INDEX(Assumptions!$F$8:$F$12,MATCH(B3020,Assumptions!$A$8:$A$12,0)),IF(P3020="181-365d",INDEX(Assumptions!$G$8:$G$12,MATCH(B3020,Assumptions!$A$8:$A$12,0)),INDEX(Assumptions!$H$8:$H$12,MATCH(B3020,Assumptions!$A$8:$A$12,0)))))</f>
        <v>0.03</v>
      </c>
      <c r="R3020" s="14">
        <f t="shared" ca="1" si="334"/>
        <v>33432694.485840004</v>
      </c>
      <c r="S3020" s="14">
        <f t="shared" ca="1" si="335"/>
        <v>1080990455.04216</v>
      </c>
      <c r="T3020" s="11" t="s">
        <v>25</v>
      </c>
      <c r="U3020" s="18" t="s">
        <v>26</v>
      </c>
    </row>
    <row r="3021" spans="1:21" ht="15" customHeight="1" x14ac:dyDescent="0.15">
      <c r="A3021" s="10" t="s">
        <v>3069</v>
      </c>
      <c r="B3021" s="11" t="s">
        <v>41</v>
      </c>
      <c r="C3021" s="11" t="s">
        <v>115</v>
      </c>
      <c r="D3021" s="12">
        <v>46214</v>
      </c>
      <c r="E3021" s="11">
        <v>3522</v>
      </c>
      <c r="F3021" s="11" t="s">
        <v>33</v>
      </c>
      <c r="G3021" s="13">
        <v>509.91</v>
      </c>
      <c r="H3021" s="14">
        <f t="shared" si="329"/>
        <v>1795903.02</v>
      </c>
      <c r="I3021" s="14">
        <f>IF(F3021="GHS",H3021,H3021*Assumptions!$B$4)</f>
        <v>1795903.02</v>
      </c>
      <c r="J3021" s="15" t="str">
        <f>INDEX(Assumptions!$B$8:$B$12,MATCH(B3021,Assumptions!$A$8:$A$12,0))</f>
        <v>Weighted Average</v>
      </c>
      <c r="K3021" s="16">
        <f>G3021/(1-INDEX(Assumptions!$D$8:$D$12,MATCH(B3021,Assumptions!$A$8:$A$12,0)))</f>
        <v>784.47692307692307</v>
      </c>
      <c r="L3021" s="16">
        <f t="shared" si="330"/>
        <v>15.2973</v>
      </c>
      <c r="M3021" s="16">
        <f t="shared" si="331"/>
        <v>39.223846153846154</v>
      </c>
      <c r="N3021" s="14">
        <f>E3021*(K3021-L3021-M3021)*IF(F3021="GHS",1,Assumptions!$B$4)</f>
        <v>2570904.246323077</v>
      </c>
      <c r="O3021" s="15">
        <f t="shared" ca="1" si="332"/>
        <v>72</v>
      </c>
      <c r="P3021" s="15" t="str">
        <f t="shared" ca="1" si="333"/>
        <v>0-90d</v>
      </c>
      <c r="Q3021" s="17">
        <f ca="1">IF(P3021="0-90d",0,IF(P3021="91-180d",INDEX(Assumptions!$F$8:$F$12,MATCH(B3021,Assumptions!$A$8:$A$12,0)),IF(P3021="181-365d",INDEX(Assumptions!$G$8:$G$12,MATCH(B3021,Assumptions!$A$8:$A$12,0)),INDEX(Assumptions!$H$8:$H$12,MATCH(B3021,Assumptions!$A$8:$A$12,0)))))</f>
        <v>0</v>
      </c>
      <c r="R3021" s="14">
        <f t="shared" ca="1" si="334"/>
        <v>0</v>
      </c>
      <c r="S3021" s="14">
        <f t="shared" ca="1" si="335"/>
        <v>1795903.02</v>
      </c>
      <c r="T3021" s="11" t="s">
        <v>25</v>
      </c>
      <c r="U3021" s="18" t="s">
        <v>26</v>
      </c>
    </row>
    <row r="3022" spans="1:21" ht="15" customHeight="1" x14ac:dyDescent="0.15">
      <c r="A3022" s="10" t="s">
        <v>3070</v>
      </c>
      <c r="B3022" s="11" t="s">
        <v>41</v>
      </c>
      <c r="C3022" s="11" t="s">
        <v>44</v>
      </c>
      <c r="D3022" s="12">
        <v>45734</v>
      </c>
      <c r="E3022" s="11">
        <v>4168</v>
      </c>
      <c r="F3022" s="11" t="s">
        <v>33</v>
      </c>
      <c r="G3022" s="13">
        <v>535.21</v>
      </c>
      <c r="H3022" s="14">
        <f t="shared" si="329"/>
        <v>2230755.2800000003</v>
      </c>
      <c r="I3022" s="14">
        <f>IF(F3022="GHS",H3022,H3022*Assumptions!$B$4)</f>
        <v>2230755.2800000003</v>
      </c>
      <c r="J3022" s="15" t="str">
        <f>INDEX(Assumptions!$B$8:$B$12,MATCH(B3022,Assumptions!$A$8:$A$12,0))</f>
        <v>Weighted Average</v>
      </c>
      <c r="K3022" s="16">
        <f>G3022/(1-INDEX(Assumptions!$D$8:$D$12,MATCH(B3022,Assumptions!$A$8:$A$12,0)))</f>
        <v>823.4</v>
      </c>
      <c r="L3022" s="16">
        <f t="shared" si="330"/>
        <v>16.0563</v>
      </c>
      <c r="M3022" s="16">
        <f t="shared" si="331"/>
        <v>41.17</v>
      </c>
      <c r="N3022" s="14">
        <f>E3022*(K3022-L3022-M3022)*IF(F3022="GHS",1,Assumptions!$B$4)</f>
        <v>3193411.9816000001</v>
      </c>
      <c r="O3022" s="15">
        <f t="shared" ca="1" si="332"/>
        <v>552</v>
      </c>
      <c r="P3022" s="15" t="str">
        <f t="shared" ca="1" si="333"/>
        <v>365d+</v>
      </c>
      <c r="Q3022" s="17">
        <f ca="1">IF(P3022="0-90d",0,IF(P3022="91-180d",INDEX(Assumptions!$F$8:$F$12,MATCH(B3022,Assumptions!$A$8:$A$12,0)),IF(P3022="181-365d",INDEX(Assumptions!$G$8:$G$12,MATCH(B3022,Assumptions!$A$8:$A$12,0)),INDEX(Assumptions!$H$8:$H$12,MATCH(B3022,Assumptions!$A$8:$A$12,0)))))</f>
        <v>0.8</v>
      </c>
      <c r="R3022" s="14">
        <f t="shared" ca="1" si="334"/>
        <v>1784604.2240000004</v>
      </c>
      <c r="S3022" s="14">
        <f t="shared" ca="1" si="335"/>
        <v>446151.05599999987</v>
      </c>
      <c r="T3022" s="11" t="s">
        <v>25</v>
      </c>
      <c r="U3022" s="18" t="s">
        <v>26</v>
      </c>
    </row>
    <row r="3023" spans="1:21" ht="15" customHeight="1" x14ac:dyDescent="0.15">
      <c r="A3023" s="10" t="s">
        <v>3071</v>
      </c>
      <c r="B3023" s="11" t="s">
        <v>22</v>
      </c>
      <c r="C3023" s="11" t="s">
        <v>23</v>
      </c>
      <c r="D3023" s="12">
        <v>45943</v>
      </c>
      <c r="E3023" s="11">
        <v>405</v>
      </c>
      <c r="F3023" s="11" t="s">
        <v>24</v>
      </c>
      <c r="G3023" s="13">
        <v>12192.12</v>
      </c>
      <c r="H3023" s="14">
        <f t="shared" si="329"/>
        <v>4937808.6000000006</v>
      </c>
      <c r="I3023" s="14">
        <f>IF(F3023="GHS",H3023,H3023*Assumptions!$B$4)</f>
        <v>53328332.88000001</v>
      </c>
      <c r="J3023" s="15" t="str">
        <f>INDEX(Assumptions!$B$8:$B$12,MATCH(B3023,Assumptions!$A$8:$A$12,0))</f>
        <v>FIFO</v>
      </c>
      <c r="K3023" s="16">
        <f>G3023/(1-INDEX(Assumptions!$D$8:$D$12,MATCH(B3023,Assumptions!$A$8:$A$12,0)))</f>
        <v>14868.439024390244</v>
      </c>
      <c r="L3023" s="16">
        <f t="shared" si="330"/>
        <v>365.7636</v>
      </c>
      <c r="M3023" s="16">
        <f t="shared" si="331"/>
        <v>743.42195121951227</v>
      </c>
      <c r="N3023" s="14">
        <f>E3023*(K3023-L3023-M3023)*IF(F3023="GHS",1,Assumptions!$B$4)</f>
        <v>60182974.691648781</v>
      </c>
      <c r="O3023" s="15">
        <f t="shared" ca="1" si="332"/>
        <v>343</v>
      </c>
      <c r="P3023" s="15" t="str">
        <f t="shared" ca="1" si="333"/>
        <v>181-365d</v>
      </c>
      <c r="Q3023" s="17">
        <f ca="1">IF(P3023="0-90d",0,IF(P3023="91-180d",INDEX(Assumptions!$F$8:$F$12,MATCH(B3023,Assumptions!$A$8:$A$12,0)),IF(P3023="181-365d",INDEX(Assumptions!$G$8:$G$12,MATCH(B3023,Assumptions!$A$8:$A$12,0)),INDEX(Assumptions!$H$8:$H$12,MATCH(B3023,Assumptions!$A$8:$A$12,0)))))</f>
        <v>0.15</v>
      </c>
      <c r="R3023" s="14">
        <f t="shared" ca="1" si="334"/>
        <v>7999249.932000001</v>
      </c>
      <c r="S3023" s="14">
        <f t="shared" ca="1" si="335"/>
        <v>45329082.948000006</v>
      </c>
      <c r="T3023" s="11" t="s">
        <v>25</v>
      </c>
      <c r="U3023" s="18" t="s">
        <v>26</v>
      </c>
    </row>
    <row r="3024" spans="1:21" ht="15" customHeight="1" x14ac:dyDescent="0.15">
      <c r="A3024" s="10" t="s">
        <v>3072</v>
      </c>
      <c r="B3024" s="11" t="s">
        <v>41</v>
      </c>
      <c r="C3024" s="11" t="s">
        <v>49</v>
      </c>
      <c r="D3024" s="12">
        <v>46032</v>
      </c>
      <c r="E3024" s="11">
        <v>1352</v>
      </c>
      <c r="F3024" s="11" t="s">
        <v>33</v>
      </c>
      <c r="G3024" s="13">
        <v>1091.44</v>
      </c>
      <c r="H3024" s="14">
        <f t="shared" si="329"/>
        <v>1475626.8800000001</v>
      </c>
      <c r="I3024" s="14">
        <f>IF(F3024="GHS",H3024,H3024*Assumptions!$B$4)</f>
        <v>1475626.8800000001</v>
      </c>
      <c r="J3024" s="15" t="str">
        <f>INDEX(Assumptions!$B$8:$B$12,MATCH(B3024,Assumptions!$A$8:$A$12,0))</f>
        <v>Weighted Average</v>
      </c>
      <c r="K3024" s="16">
        <f>G3024/(1-INDEX(Assumptions!$D$8:$D$12,MATCH(B3024,Assumptions!$A$8:$A$12,0)))</f>
        <v>1679.1384615384616</v>
      </c>
      <c r="L3024" s="16">
        <f t="shared" si="330"/>
        <v>32.743200000000002</v>
      </c>
      <c r="M3024" s="16">
        <f t="shared" si="331"/>
        <v>83.95692307692309</v>
      </c>
      <c r="N3024" s="14">
        <f>E3024*(K3024-L3024-M3024)*IF(F3024="GHS",1,Assumptions!$B$4)</f>
        <v>2112416.6335999998</v>
      </c>
      <c r="O3024" s="15">
        <f t="shared" ca="1" si="332"/>
        <v>254</v>
      </c>
      <c r="P3024" s="15" t="str">
        <f t="shared" ca="1" si="333"/>
        <v>181-365d</v>
      </c>
      <c r="Q3024" s="17">
        <f ca="1">IF(P3024="0-90d",0,IF(P3024="91-180d",INDEX(Assumptions!$F$8:$F$12,MATCH(B3024,Assumptions!$A$8:$A$12,0)),IF(P3024="181-365d",INDEX(Assumptions!$G$8:$G$12,MATCH(B3024,Assumptions!$A$8:$A$12,0)),INDEX(Assumptions!$H$8:$H$12,MATCH(B3024,Assumptions!$A$8:$A$12,0)))))</f>
        <v>0.35</v>
      </c>
      <c r="R3024" s="14">
        <f t="shared" ca="1" si="334"/>
        <v>516469.408</v>
      </c>
      <c r="S3024" s="14">
        <f t="shared" ca="1" si="335"/>
        <v>959157.47200000007</v>
      </c>
      <c r="T3024" s="11" t="s">
        <v>25</v>
      </c>
      <c r="U3024" s="18" t="s">
        <v>26</v>
      </c>
    </row>
    <row r="3025" spans="1:21" ht="15" customHeight="1" x14ac:dyDescent="0.15">
      <c r="A3025" s="10" t="s">
        <v>3073</v>
      </c>
      <c r="B3025" s="11" t="s">
        <v>31</v>
      </c>
      <c r="C3025" s="11" t="s">
        <v>76</v>
      </c>
      <c r="D3025" s="12">
        <v>45977</v>
      </c>
      <c r="E3025" s="11">
        <v>724</v>
      </c>
      <c r="F3025" s="11" t="s">
        <v>33</v>
      </c>
      <c r="G3025" s="13">
        <v>2891.65</v>
      </c>
      <c r="H3025" s="14">
        <f t="shared" si="329"/>
        <v>2093554.6</v>
      </c>
      <c r="I3025" s="14">
        <f>IF(F3025="GHS",H3025,H3025*Assumptions!$B$4)</f>
        <v>2093554.6</v>
      </c>
      <c r="J3025" s="15" t="str">
        <f>INDEX(Assumptions!$B$8:$B$12,MATCH(B3025,Assumptions!$A$8:$A$12,0))</f>
        <v>Weighted Average</v>
      </c>
      <c r="K3025" s="16">
        <f>G3025/(1-INDEX(Assumptions!$D$8:$D$12,MATCH(B3025,Assumptions!$A$8:$A$12,0)))</f>
        <v>4016.1805555555557</v>
      </c>
      <c r="L3025" s="16">
        <f t="shared" si="330"/>
        <v>86.749499999999998</v>
      </c>
      <c r="M3025" s="16">
        <f t="shared" si="331"/>
        <v>200.8090277777778</v>
      </c>
      <c r="N3025" s="14">
        <f>E3025*(K3025-L3025-M3025)*IF(F3025="GHS",1,Assumptions!$B$4)</f>
        <v>2699522.3481111112</v>
      </c>
      <c r="O3025" s="15">
        <f t="shared" ca="1" si="332"/>
        <v>309</v>
      </c>
      <c r="P3025" s="15" t="str">
        <f t="shared" ca="1" si="333"/>
        <v>181-365d</v>
      </c>
      <c r="Q3025" s="17">
        <f ca="1">IF(P3025="0-90d",0,IF(P3025="91-180d",INDEX(Assumptions!$F$8:$F$12,MATCH(B3025,Assumptions!$A$8:$A$12,0)),IF(P3025="181-365d",INDEX(Assumptions!$G$8:$G$12,MATCH(B3025,Assumptions!$A$8:$A$12,0)),INDEX(Assumptions!$H$8:$H$12,MATCH(B3025,Assumptions!$A$8:$A$12,0)))))</f>
        <v>0.2</v>
      </c>
      <c r="R3025" s="14">
        <f t="shared" ca="1" si="334"/>
        <v>418710.92000000004</v>
      </c>
      <c r="S3025" s="14">
        <f t="shared" ca="1" si="335"/>
        <v>1674843.6800000002</v>
      </c>
      <c r="T3025" s="11" t="s">
        <v>25</v>
      </c>
      <c r="U3025" s="18" t="s">
        <v>36</v>
      </c>
    </row>
    <row r="3026" spans="1:21" ht="15" customHeight="1" x14ac:dyDescent="0.15">
      <c r="A3026" s="10" t="s">
        <v>3074</v>
      </c>
      <c r="B3026" s="11" t="s">
        <v>41</v>
      </c>
      <c r="C3026" s="11" t="s">
        <v>49</v>
      </c>
      <c r="D3026" s="12">
        <v>45793</v>
      </c>
      <c r="E3026" s="11">
        <v>1628</v>
      </c>
      <c r="F3026" s="11" t="s">
        <v>33</v>
      </c>
      <c r="G3026" s="13">
        <v>767.33</v>
      </c>
      <c r="H3026" s="14">
        <f t="shared" si="329"/>
        <v>1249213.24</v>
      </c>
      <c r="I3026" s="14">
        <f>IF(F3026="GHS",H3026,H3026*Assumptions!$B$4)</f>
        <v>1249213.24</v>
      </c>
      <c r="J3026" s="15" t="str">
        <f>INDEX(Assumptions!$B$8:$B$12,MATCH(B3026,Assumptions!$A$8:$A$12,0))</f>
        <v>Weighted Average</v>
      </c>
      <c r="K3026" s="16">
        <f>G3026/(1-INDEX(Assumptions!$D$8:$D$12,MATCH(B3026,Assumptions!$A$8:$A$12,0)))</f>
        <v>1180.5076923076924</v>
      </c>
      <c r="L3026" s="16">
        <f t="shared" si="330"/>
        <v>23.0199</v>
      </c>
      <c r="M3026" s="16">
        <f t="shared" si="331"/>
        <v>59.025384615384624</v>
      </c>
      <c r="N3026" s="14">
        <f>E3026*(K3026-L3026-M3026)*IF(F3026="GHS",1,Assumptions!$B$4)</f>
        <v>1788296.7997230771</v>
      </c>
      <c r="O3026" s="15">
        <f t="shared" ca="1" si="332"/>
        <v>493</v>
      </c>
      <c r="P3026" s="15" t="str">
        <f t="shared" ca="1" si="333"/>
        <v>365d+</v>
      </c>
      <c r="Q3026" s="17">
        <f ca="1">IF(P3026="0-90d",0,IF(P3026="91-180d",INDEX(Assumptions!$F$8:$F$12,MATCH(B3026,Assumptions!$A$8:$A$12,0)),IF(P3026="181-365d",INDEX(Assumptions!$G$8:$G$12,MATCH(B3026,Assumptions!$A$8:$A$12,0)),INDEX(Assumptions!$H$8:$H$12,MATCH(B3026,Assumptions!$A$8:$A$12,0)))))</f>
        <v>0.8</v>
      </c>
      <c r="R3026" s="14">
        <f t="shared" ca="1" si="334"/>
        <v>999370.59200000006</v>
      </c>
      <c r="S3026" s="14">
        <f t="shared" ca="1" si="335"/>
        <v>249842.64799999993</v>
      </c>
      <c r="T3026" s="11" t="s">
        <v>25</v>
      </c>
      <c r="U3026" s="18" t="s">
        <v>26</v>
      </c>
    </row>
    <row r="3027" spans="1:21" ht="15" customHeight="1" x14ac:dyDescent="0.15">
      <c r="A3027" s="10" t="s">
        <v>3075</v>
      </c>
      <c r="B3027" s="11" t="s">
        <v>31</v>
      </c>
      <c r="C3027" s="11" t="s">
        <v>63</v>
      </c>
      <c r="D3027" s="12">
        <v>45873</v>
      </c>
      <c r="E3027" s="11">
        <v>4178</v>
      </c>
      <c r="F3027" s="11" t="s">
        <v>33</v>
      </c>
      <c r="G3027" s="13">
        <v>3117.61</v>
      </c>
      <c r="H3027" s="14">
        <f t="shared" si="329"/>
        <v>13025374.58</v>
      </c>
      <c r="I3027" s="14">
        <f>IF(F3027="GHS",H3027,H3027*Assumptions!$B$4)</f>
        <v>13025374.58</v>
      </c>
      <c r="J3027" s="15" t="str">
        <f>INDEX(Assumptions!$B$8:$B$12,MATCH(B3027,Assumptions!$A$8:$A$12,0))</f>
        <v>Weighted Average</v>
      </c>
      <c r="K3027" s="16">
        <f>G3027/(1-INDEX(Assumptions!$D$8:$D$12,MATCH(B3027,Assumptions!$A$8:$A$12,0)))</f>
        <v>4330.0138888888896</v>
      </c>
      <c r="L3027" s="16">
        <f t="shared" si="330"/>
        <v>93.528300000000002</v>
      </c>
      <c r="M3027" s="16">
        <f t="shared" si="331"/>
        <v>216.50069444444449</v>
      </c>
      <c r="N3027" s="14">
        <f>E3027*(K3027-L3027-M3027)*IF(F3027="GHS",1,Assumptions!$B$4)</f>
        <v>16795496.888988893</v>
      </c>
      <c r="O3027" s="15">
        <f t="shared" ca="1" si="332"/>
        <v>413</v>
      </c>
      <c r="P3027" s="15" t="str">
        <f t="shared" ca="1" si="333"/>
        <v>365d+</v>
      </c>
      <c r="Q3027" s="17">
        <f ca="1">IF(P3027="0-90d",0,IF(P3027="91-180d",INDEX(Assumptions!$F$8:$F$12,MATCH(B3027,Assumptions!$A$8:$A$12,0)),IF(P3027="181-365d",INDEX(Assumptions!$G$8:$G$12,MATCH(B3027,Assumptions!$A$8:$A$12,0)),INDEX(Assumptions!$H$8:$H$12,MATCH(B3027,Assumptions!$A$8:$A$12,0)))))</f>
        <v>0.6</v>
      </c>
      <c r="R3027" s="14">
        <f t="shared" ca="1" si="334"/>
        <v>7815224.7479999997</v>
      </c>
      <c r="S3027" s="14">
        <f t="shared" ca="1" si="335"/>
        <v>5210149.8320000004</v>
      </c>
      <c r="T3027" s="11" t="s">
        <v>25</v>
      </c>
      <c r="U3027" s="18" t="s">
        <v>26</v>
      </c>
    </row>
    <row r="3028" spans="1:21" ht="15" customHeight="1" x14ac:dyDescent="0.15">
      <c r="A3028" s="10" t="s">
        <v>3076</v>
      </c>
      <c r="B3028" s="11" t="s">
        <v>22</v>
      </c>
      <c r="C3028" s="11" t="s">
        <v>23</v>
      </c>
      <c r="D3028" s="12">
        <v>45899</v>
      </c>
      <c r="E3028" s="11">
        <v>753</v>
      </c>
      <c r="F3028" s="11" t="s">
        <v>24</v>
      </c>
      <c r="G3028" s="13">
        <v>21134.639999999999</v>
      </c>
      <c r="H3028" s="14">
        <f t="shared" si="329"/>
        <v>15914383.92</v>
      </c>
      <c r="I3028" s="14">
        <f>IF(F3028="GHS",H3028,H3028*Assumptions!$B$4)</f>
        <v>171875346.33600003</v>
      </c>
      <c r="J3028" s="15" t="str">
        <f>INDEX(Assumptions!$B$8:$B$12,MATCH(B3028,Assumptions!$A$8:$A$12,0))</f>
        <v>FIFO</v>
      </c>
      <c r="K3028" s="16">
        <f>G3028/(1-INDEX(Assumptions!$D$8:$D$12,MATCH(B3028,Assumptions!$A$8:$A$12,0)))</f>
        <v>25773.951219512193</v>
      </c>
      <c r="L3028" s="16">
        <f t="shared" si="330"/>
        <v>634.03919999999994</v>
      </c>
      <c r="M3028" s="16">
        <f t="shared" si="331"/>
        <v>1288.6975609756098</v>
      </c>
      <c r="N3028" s="14">
        <f>E3028*(K3028-L3028-M3028)*IF(F3028="GHS",1,Assumptions!$B$4)</f>
        <v>193967616.46260294</v>
      </c>
      <c r="O3028" s="15">
        <f t="shared" ca="1" si="332"/>
        <v>387</v>
      </c>
      <c r="P3028" s="15" t="str">
        <f t="shared" ca="1" si="333"/>
        <v>365d+</v>
      </c>
      <c r="Q3028" s="17">
        <f ca="1">IF(P3028="0-90d",0,IF(P3028="91-180d",INDEX(Assumptions!$F$8:$F$12,MATCH(B3028,Assumptions!$A$8:$A$12,0)),IF(P3028="181-365d",INDEX(Assumptions!$G$8:$G$12,MATCH(B3028,Assumptions!$A$8:$A$12,0)),INDEX(Assumptions!$H$8:$H$12,MATCH(B3028,Assumptions!$A$8:$A$12,0)))))</f>
        <v>0.5</v>
      </c>
      <c r="R3028" s="14">
        <f t="shared" ca="1" si="334"/>
        <v>85937673.168000013</v>
      </c>
      <c r="S3028" s="14">
        <f t="shared" ca="1" si="335"/>
        <v>85937673.168000013</v>
      </c>
      <c r="T3028" s="11" t="s">
        <v>25</v>
      </c>
      <c r="U3028" s="18" t="s">
        <v>26</v>
      </c>
    </row>
    <row r="3029" spans="1:21" ht="15" customHeight="1" x14ac:dyDescent="0.15">
      <c r="A3029" s="10" t="s">
        <v>3077</v>
      </c>
      <c r="B3029" s="11" t="s">
        <v>31</v>
      </c>
      <c r="C3029" s="11" t="s">
        <v>76</v>
      </c>
      <c r="D3029" s="12">
        <v>45792</v>
      </c>
      <c r="E3029" s="11">
        <v>3504</v>
      </c>
      <c r="F3029" s="11" t="s">
        <v>33</v>
      </c>
      <c r="G3029" s="13">
        <v>4077.57</v>
      </c>
      <c r="H3029" s="14">
        <f t="shared" si="329"/>
        <v>14287805.280000001</v>
      </c>
      <c r="I3029" s="14">
        <f>IF(F3029="GHS",H3029,H3029*Assumptions!$B$4)</f>
        <v>14287805.280000001</v>
      </c>
      <c r="J3029" s="15" t="str">
        <f>INDEX(Assumptions!$B$8:$B$12,MATCH(B3029,Assumptions!$A$8:$A$12,0))</f>
        <v>Weighted Average</v>
      </c>
      <c r="K3029" s="16">
        <f>G3029/(1-INDEX(Assumptions!$D$8:$D$12,MATCH(B3029,Assumptions!$A$8:$A$12,0)))</f>
        <v>5663.291666666667</v>
      </c>
      <c r="L3029" s="16">
        <f t="shared" si="330"/>
        <v>122.3271</v>
      </c>
      <c r="M3029" s="16">
        <f t="shared" si="331"/>
        <v>283.16458333333338</v>
      </c>
      <c r="N3029" s="14">
        <f>E3029*(K3029-L3029-M3029)*IF(F3029="GHS",1,Assumptions!$B$4)</f>
        <v>18423331.141600002</v>
      </c>
      <c r="O3029" s="15">
        <f t="shared" ca="1" si="332"/>
        <v>494</v>
      </c>
      <c r="P3029" s="15" t="str">
        <f t="shared" ca="1" si="333"/>
        <v>365d+</v>
      </c>
      <c r="Q3029" s="17">
        <f ca="1">IF(P3029="0-90d",0,IF(P3029="91-180d",INDEX(Assumptions!$F$8:$F$12,MATCH(B3029,Assumptions!$A$8:$A$12,0)),IF(P3029="181-365d",INDEX(Assumptions!$G$8:$G$12,MATCH(B3029,Assumptions!$A$8:$A$12,0)),INDEX(Assumptions!$H$8:$H$12,MATCH(B3029,Assumptions!$A$8:$A$12,0)))))</f>
        <v>0.6</v>
      </c>
      <c r="R3029" s="14">
        <f t="shared" ca="1" si="334"/>
        <v>8572683.1679999996</v>
      </c>
      <c r="S3029" s="14">
        <f t="shared" ca="1" si="335"/>
        <v>5715122.1120000016</v>
      </c>
      <c r="T3029" s="11" t="s">
        <v>25</v>
      </c>
      <c r="U3029" s="18" t="s">
        <v>26</v>
      </c>
    </row>
    <row r="3030" spans="1:21" ht="15" customHeight="1" x14ac:dyDescent="0.15">
      <c r="A3030" s="10" t="s">
        <v>3078</v>
      </c>
      <c r="B3030" s="11" t="s">
        <v>41</v>
      </c>
      <c r="C3030" s="11" t="s">
        <v>42</v>
      </c>
      <c r="D3030" s="12">
        <v>45743</v>
      </c>
      <c r="E3030" s="11">
        <v>4368</v>
      </c>
      <c r="F3030" s="11" t="s">
        <v>33</v>
      </c>
      <c r="G3030" s="13">
        <v>420.22</v>
      </c>
      <c r="H3030" s="14">
        <f t="shared" si="329"/>
        <v>1835520.9600000002</v>
      </c>
      <c r="I3030" s="14">
        <f>IF(F3030="GHS",H3030,H3030*Assumptions!$B$4)</f>
        <v>1835520.9600000002</v>
      </c>
      <c r="J3030" s="15" t="str">
        <f>INDEX(Assumptions!$B$8:$B$12,MATCH(B3030,Assumptions!$A$8:$A$12,0))</f>
        <v>Weighted Average</v>
      </c>
      <c r="K3030" s="16">
        <f>G3030/(1-INDEX(Assumptions!$D$8:$D$12,MATCH(B3030,Assumptions!$A$8:$A$12,0)))</f>
        <v>646.49230769230769</v>
      </c>
      <c r="L3030" s="16">
        <f t="shared" si="330"/>
        <v>12.6066</v>
      </c>
      <c r="M3030" s="16">
        <f t="shared" si="331"/>
        <v>32.324615384615385</v>
      </c>
      <c r="N3030" s="14">
        <f>E3030*(K3030-L3030-M3030)*IF(F3030="GHS",1,Assumptions!$B$4)</f>
        <v>2627618.8511999999</v>
      </c>
      <c r="O3030" s="15">
        <f t="shared" ca="1" si="332"/>
        <v>543</v>
      </c>
      <c r="P3030" s="15" t="str">
        <f t="shared" ca="1" si="333"/>
        <v>365d+</v>
      </c>
      <c r="Q3030" s="17">
        <f ca="1">IF(P3030="0-90d",0,IF(P3030="91-180d",INDEX(Assumptions!$F$8:$F$12,MATCH(B3030,Assumptions!$A$8:$A$12,0)),IF(P3030="181-365d",INDEX(Assumptions!$G$8:$G$12,MATCH(B3030,Assumptions!$A$8:$A$12,0)),INDEX(Assumptions!$H$8:$H$12,MATCH(B3030,Assumptions!$A$8:$A$12,0)))))</f>
        <v>0.8</v>
      </c>
      <c r="R3030" s="14">
        <f t="shared" ca="1" si="334"/>
        <v>1468416.7680000002</v>
      </c>
      <c r="S3030" s="14">
        <f t="shared" ca="1" si="335"/>
        <v>367104.19200000004</v>
      </c>
      <c r="T3030" s="11" t="s">
        <v>25</v>
      </c>
      <c r="U3030" s="18" t="s">
        <v>26</v>
      </c>
    </row>
    <row r="3031" spans="1:21" ht="15" customHeight="1" x14ac:dyDescent="0.15">
      <c r="A3031" s="10" t="s">
        <v>3079</v>
      </c>
      <c r="B3031" s="11" t="s">
        <v>31</v>
      </c>
      <c r="C3031" s="11" t="s">
        <v>32</v>
      </c>
      <c r="D3031" s="12">
        <v>46094</v>
      </c>
      <c r="E3031" s="11">
        <v>3043</v>
      </c>
      <c r="F3031" s="11" t="s">
        <v>33</v>
      </c>
      <c r="G3031" s="13">
        <v>2800.03</v>
      </c>
      <c r="H3031" s="14">
        <f t="shared" si="329"/>
        <v>8520491.290000001</v>
      </c>
      <c r="I3031" s="14">
        <f>IF(F3031="GHS",H3031,H3031*Assumptions!$B$4)</f>
        <v>8520491.290000001</v>
      </c>
      <c r="J3031" s="15" t="str">
        <f>INDEX(Assumptions!$B$8:$B$12,MATCH(B3031,Assumptions!$A$8:$A$12,0))</f>
        <v>Weighted Average</v>
      </c>
      <c r="K3031" s="16">
        <f>G3031/(1-INDEX(Assumptions!$D$8:$D$12,MATCH(B3031,Assumptions!$A$8:$A$12,0)))</f>
        <v>3888.9305555555561</v>
      </c>
      <c r="L3031" s="16">
        <f t="shared" si="330"/>
        <v>84.000900000000001</v>
      </c>
      <c r="M3031" s="16">
        <f t="shared" si="331"/>
        <v>194.44652777777782</v>
      </c>
      <c r="N3031" s="14">
        <f>E3031*(K3031-L3031-M3031)*IF(F3031="GHS",1,Assumptions!$B$4)</f>
        <v>10986700.15782778</v>
      </c>
      <c r="O3031" s="15">
        <f t="shared" ca="1" si="332"/>
        <v>192</v>
      </c>
      <c r="P3031" s="15" t="str">
        <f t="shared" ca="1" si="333"/>
        <v>181-365d</v>
      </c>
      <c r="Q3031" s="17">
        <f ca="1">IF(P3031="0-90d",0,IF(P3031="91-180d",INDEX(Assumptions!$F$8:$F$12,MATCH(B3031,Assumptions!$A$8:$A$12,0)),IF(P3031="181-365d",INDEX(Assumptions!$G$8:$G$12,MATCH(B3031,Assumptions!$A$8:$A$12,0)),INDEX(Assumptions!$H$8:$H$12,MATCH(B3031,Assumptions!$A$8:$A$12,0)))))</f>
        <v>0.2</v>
      </c>
      <c r="R3031" s="14">
        <f t="shared" ca="1" si="334"/>
        <v>1704098.2580000004</v>
      </c>
      <c r="S3031" s="14">
        <f t="shared" ca="1" si="335"/>
        <v>6816393.0320000006</v>
      </c>
      <c r="T3031" s="11" t="s">
        <v>25</v>
      </c>
      <c r="U3031" s="18" t="s">
        <v>26</v>
      </c>
    </row>
    <row r="3032" spans="1:21" ht="15" customHeight="1" x14ac:dyDescent="0.15">
      <c r="A3032" s="10" t="s">
        <v>3080</v>
      </c>
      <c r="B3032" s="11" t="s">
        <v>28</v>
      </c>
      <c r="C3032" s="11" t="s">
        <v>38</v>
      </c>
      <c r="D3032" s="12">
        <v>45849</v>
      </c>
      <c r="E3032" s="11">
        <v>3767</v>
      </c>
      <c r="F3032" s="11" t="s">
        <v>24</v>
      </c>
      <c r="G3032" s="13">
        <v>7568.2</v>
      </c>
      <c r="H3032" s="14">
        <f t="shared" si="329"/>
        <v>28509409.399999999</v>
      </c>
      <c r="I3032" s="14">
        <f>IF(F3032="GHS",H3032,H3032*Assumptions!$B$4)</f>
        <v>307901621.51999998</v>
      </c>
      <c r="J3032" s="15" t="str">
        <f>INDEX(Assumptions!$B$8:$B$12,MATCH(B3032,Assumptions!$A$8:$A$12,0))</f>
        <v>Fair Value Less Costs to Sell</v>
      </c>
      <c r="K3032" s="16">
        <f>G3032/(1-INDEX(Assumptions!$D$8:$D$12,MATCH(B3032,Assumptions!$A$8:$A$12,0)))</f>
        <v>8600.2272727272721</v>
      </c>
      <c r="L3032" s="16">
        <f t="shared" si="330"/>
        <v>227.04599999999999</v>
      </c>
      <c r="M3032" s="16">
        <f t="shared" si="331"/>
        <v>430.01136363636363</v>
      </c>
      <c r="N3032" s="14">
        <f>E3032*(K3032-L3032-M3032)*IF(F3032="GHS",1,Assumptions!$B$4)</f>
        <v>323156747.31349087</v>
      </c>
      <c r="O3032" s="15">
        <f t="shared" ca="1" si="332"/>
        <v>437</v>
      </c>
      <c r="P3032" s="15" t="str">
        <f t="shared" ca="1" si="333"/>
        <v>365d+</v>
      </c>
      <c r="Q3032" s="17">
        <f ca="1">IF(P3032="0-90d",0,IF(P3032="91-180d",INDEX(Assumptions!$F$8:$F$12,MATCH(B3032,Assumptions!$A$8:$A$12,0)),IF(P3032="181-365d",INDEX(Assumptions!$G$8:$G$12,MATCH(B3032,Assumptions!$A$8:$A$12,0)),INDEX(Assumptions!$H$8:$H$12,MATCH(B3032,Assumptions!$A$8:$A$12,0)))))</f>
        <v>0.4</v>
      </c>
      <c r="R3032" s="14">
        <f t="shared" ca="1" si="334"/>
        <v>123160648.608</v>
      </c>
      <c r="S3032" s="14">
        <f t="shared" ca="1" si="335"/>
        <v>184740972.912</v>
      </c>
      <c r="T3032" s="11" t="s">
        <v>25</v>
      </c>
      <c r="U3032" s="18" t="s">
        <v>26</v>
      </c>
    </row>
    <row r="3033" spans="1:21" ht="15" customHeight="1" x14ac:dyDescent="0.15">
      <c r="A3033" s="10" t="s">
        <v>3081</v>
      </c>
      <c r="B3033" s="11" t="s">
        <v>41</v>
      </c>
      <c r="C3033" s="11" t="s">
        <v>42</v>
      </c>
      <c r="D3033" s="12">
        <v>46173</v>
      </c>
      <c r="E3033" s="11">
        <v>967</v>
      </c>
      <c r="F3033" s="11" t="s">
        <v>33</v>
      </c>
      <c r="G3033" s="13">
        <v>430.92</v>
      </c>
      <c r="H3033" s="14">
        <f t="shared" si="329"/>
        <v>416699.64</v>
      </c>
      <c r="I3033" s="14">
        <f>IF(F3033="GHS",H3033,H3033*Assumptions!$B$4)</f>
        <v>416699.64</v>
      </c>
      <c r="J3033" s="15" t="str">
        <f>INDEX(Assumptions!$B$8:$B$12,MATCH(B3033,Assumptions!$A$8:$A$12,0))</f>
        <v>Weighted Average</v>
      </c>
      <c r="K3033" s="16">
        <f>G3033/(1-INDEX(Assumptions!$D$8:$D$12,MATCH(B3033,Assumptions!$A$8:$A$12,0)))</f>
        <v>662.95384615384614</v>
      </c>
      <c r="L3033" s="16">
        <f t="shared" si="330"/>
        <v>12.9276</v>
      </c>
      <c r="M3033" s="16">
        <f t="shared" si="331"/>
        <v>33.14769230769231</v>
      </c>
      <c r="N3033" s="14">
        <f>E3033*(K3033-L3033-M3033)*IF(F3033="GHS",1,Assumptions!$B$4)</f>
        <v>596521.56156923075</v>
      </c>
      <c r="O3033" s="15">
        <f t="shared" ca="1" si="332"/>
        <v>113</v>
      </c>
      <c r="P3033" s="15" t="str">
        <f t="shared" ca="1" si="333"/>
        <v>91-180d</v>
      </c>
      <c r="Q3033" s="17">
        <f ca="1">IF(P3033="0-90d",0,IF(P3033="91-180d",INDEX(Assumptions!$F$8:$F$12,MATCH(B3033,Assumptions!$A$8:$A$12,0)),IF(P3033="181-365d",INDEX(Assumptions!$G$8:$G$12,MATCH(B3033,Assumptions!$A$8:$A$12,0)),INDEX(Assumptions!$H$8:$H$12,MATCH(B3033,Assumptions!$A$8:$A$12,0)))))</f>
        <v>0.1</v>
      </c>
      <c r="R3033" s="14">
        <f t="shared" ca="1" si="334"/>
        <v>41669.964000000007</v>
      </c>
      <c r="S3033" s="14">
        <f t="shared" ca="1" si="335"/>
        <v>375029.67599999998</v>
      </c>
      <c r="T3033" s="11" t="s">
        <v>50</v>
      </c>
      <c r="U3033" s="18" t="s">
        <v>26</v>
      </c>
    </row>
    <row r="3034" spans="1:21" ht="15" customHeight="1" x14ac:dyDescent="0.15">
      <c r="A3034" s="10" t="s">
        <v>3082</v>
      </c>
      <c r="B3034" s="11" t="s">
        <v>31</v>
      </c>
      <c r="C3034" s="11" t="s">
        <v>63</v>
      </c>
      <c r="D3034" s="12">
        <v>46120</v>
      </c>
      <c r="E3034" s="11">
        <v>1349</v>
      </c>
      <c r="F3034" s="11" t="s">
        <v>33</v>
      </c>
      <c r="G3034" s="13">
        <v>1935.8</v>
      </c>
      <c r="H3034" s="14">
        <f t="shared" si="329"/>
        <v>2611394.1999999997</v>
      </c>
      <c r="I3034" s="14">
        <f>IF(F3034="GHS",H3034,H3034*Assumptions!$B$4)</f>
        <v>2611394.1999999997</v>
      </c>
      <c r="J3034" s="15" t="str">
        <f>INDEX(Assumptions!$B$8:$B$12,MATCH(B3034,Assumptions!$A$8:$A$12,0))</f>
        <v>Weighted Average</v>
      </c>
      <c r="K3034" s="16">
        <f>G3034/(1-INDEX(Assumptions!$D$8:$D$12,MATCH(B3034,Assumptions!$A$8:$A$12,0)))</f>
        <v>2688.6111111111113</v>
      </c>
      <c r="L3034" s="16">
        <f t="shared" si="330"/>
        <v>58.073999999999998</v>
      </c>
      <c r="M3034" s="16">
        <f t="shared" si="331"/>
        <v>134.43055555555557</v>
      </c>
      <c r="N3034" s="14">
        <f>E3034*(K3034-L3034-M3034)*IF(F3034="GHS",1,Assumptions!$B$4)</f>
        <v>3367247.7434444446</v>
      </c>
      <c r="O3034" s="15">
        <f t="shared" ca="1" si="332"/>
        <v>166</v>
      </c>
      <c r="P3034" s="15" t="str">
        <f t="shared" ca="1" si="333"/>
        <v>91-180d</v>
      </c>
      <c r="Q3034" s="17">
        <f ca="1">IF(P3034="0-90d",0,IF(P3034="91-180d",INDEX(Assumptions!$F$8:$F$12,MATCH(B3034,Assumptions!$A$8:$A$12,0)),IF(P3034="181-365d",INDEX(Assumptions!$G$8:$G$12,MATCH(B3034,Assumptions!$A$8:$A$12,0)),INDEX(Assumptions!$H$8:$H$12,MATCH(B3034,Assumptions!$A$8:$A$12,0)))))</f>
        <v>0.05</v>
      </c>
      <c r="R3034" s="14">
        <f t="shared" ca="1" si="334"/>
        <v>130569.70999999999</v>
      </c>
      <c r="S3034" s="14">
        <f t="shared" ca="1" si="335"/>
        <v>2480824.4899999998</v>
      </c>
      <c r="T3034" s="11" t="s">
        <v>25</v>
      </c>
      <c r="U3034" s="18" t="s">
        <v>26</v>
      </c>
    </row>
    <row r="3035" spans="1:21" ht="15" customHeight="1" x14ac:dyDescent="0.15">
      <c r="A3035" s="10" t="s">
        <v>3083</v>
      </c>
      <c r="B3035" s="11" t="s">
        <v>41</v>
      </c>
      <c r="C3035" s="11" t="s">
        <v>115</v>
      </c>
      <c r="D3035" s="12">
        <v>46009</v>
      </c>
      <c r="E3035" s="11">
        <v>314</v>
      </c>
      <c r="F3035" s="11" t="s">
        <v>33</v>
      </c>
      <c r="G3035" s="13">
        <v>475.87</v>
      </c>
      <c r="H3035" s="14">
        <f t="shared" si="329"/>
        <v>149423.18</v>
      </c>
      <c r="I3035" s="14">
        <f>IF(F3035="GHS",H3035,H3035*Assumptions!$B$4)</f>
        <v>149423.18</v>
      </c>
      <c r="J3035" s="15" t="str">
        <f>INDEX(Assumptions!$B$8:$B$12,MATCH(B3035,Assumptions!$A$8:$A$12,0))</f>
        <v>Weighted Average</v>
      </c>
      <c r="K3035" s="16">
        <f>G3035/(1-INDEX(Assumptions!$D$8:$D$12,MATCH(B3035,Assumptions!$A$8:$A$12,0)))</f>
        <v>732.10769230769233</v>
      </c>
      <c r="L3035" s="16">
        <f t="shared" si="330"/>
        <v>14.2761</v>
      </c>
      <c r="M3035" s="16">
        <f t="shared" si="331"/>
        <v>36.605384615384615</v>
      </c>
      <c r="N3035" s="14">
        <f>E3035*(K3035-L3035-M3035)*IF(F3035="GHS",1,Assumptions!$B$4)</f>
        <v>213905.02921538459</v>
      </c>
      <c r="O3035" s="15">
        <f t="shared" ca="1" si="332"/>
        <v>277</v>
      </c>
      <c r="P3035" s="15" t="str">
        <f t="shared" ca="1" si="333"/>
        <v>181-365d</v>
      </c>
      <c r="Q3035" s="17">
        <f ca="1">IF(P3035="0-90d",0,IF(P3035="91-180d",INDEX(Assumptions!$F$8:$F$12,MATCH(B3035,Assumptions!$A$8:$A$12,0)),IF(P3035="181-365d",INDEX(Assumptions!$G$8:$G$12,MATCH(B3035,Assumptions!$A$8:$A$12,0)),INDEX(Assumptions!$H$8:$H$12,MATCH(B3035,Assumptions!$A$8:$A$12,0)))))</f>
        <v>0.35</v>
      </c>
      <c r="R3035" s="14">
        <f t="shared" ca="1" si="334"/>
        <v>52298.112999999998</v>
      </c>
      <c r="S3035" s="14">
        <f t="shared" ca="1" si="335"/>
        <v>97125.066999999995</v>
      </c>
      <c r="T3035" s="11" t="s">
        <v>25</v>
      </c>
      <c r="U3035" s="18" t="s">
        <v>26</v>
      </c>
    </row>
    <row r="3036" spans="1:21" ht="15" customHeight="1" x14ac:dyDescent="0.15">
      <c r="A3036" s="10" t="s">
        <v>3084</v>
      </c>
      <c r="B3036" s="11" t="s">
        <v>41</v>
      </c>
      <c r="C3036" s="11" t="s">
        <v>115</v>
      </c>
      <c r="D3036" s="12">
        <v>45837</v>
      </c>
      <c r="E3036" s="11">
        <v>4177</v>
      </c>
      <c r="F3036" s="11" t="s">
        <v>33</v>
      </c>
      <c r="G3036" s="13">
        <v>523.98</v>
      </c>
      <c r="H3036" s="14">
        <f t="shared" si="329"/>
        <v>2188664.46</v>
      </c>
      <c r="I3036" s="14">
        <f>IF(F3036="GHS",H3036,H3036*Assumptions!$B$4)</f>
        <v>2188664.46</v>
      </c>
      <c r="J3036" s="15" t="str">
        <f>INDEX(Assumptions!$B$8:$B$12,MATCH(B3036,Assumptions!$A$8:$A$12,0))</f>
        <v>Weighted Average</v>
      </c>
      <c r="K3036" s="16">
        <f>G3036/(1-INDEX(Assumptions!$D$8:$D$12,MATCH(B3036,Assumptions!$A$8:$A$12,0)))</f>
        <v>806.12307692307695</v>
      </c>
      <c r="L3036" s="16">
        <f t="shared" si="330"/>
        <v>15.7194</v>
      </c>
      <c r="M3036" s="16">
        <f t="shared" si="331"/>
        <v>40.306153846153848</v>
      </c>
      <c r="N3036" s="14">
        <f>E3036*(K3036-L3036-M3036)*IF(F3036="GHS",1,Assumptions!$B$4)</f>
        <v>3133157.3538923082</v>
      </c>
      <c r="O3036" s="15">
        <f t="shared" ca="1" si="332"/>
        <v>449</v>
      </c>
      <c r="P3036" s="15" t="str">
        <f t="shared" ca="1" si="333"/>
        <v>365d+</v>
      </c>
      <c r="Q3036" s="17">
        <f ca="1">IF(P3036="0-90d",0,IF(P3036="91-180d",INDEX(Assumptions!$F$8:$F$12,MATCH(B3036,Assumptions!$A$8:$A$12,0)),IF(P3036="181-365d",INDEX(Assumptions!$G$8:$G$12,MATCH(B3036,Assumptions!$A$8:$A$12,0)),INDEX(Assumptions!$H$8:$H$12,MATCH(B3036,Assumptions!$A$8:$A$12,0)))))</f>
        <v>0.8</v>
      </c>
      <c r="R3036" s="14">
        <f t="shared" ca="1" si="334"/>
        <v>1750931.568</v>
      </c>
      <c r="S3036" s="14">
        <f t="shared" ca="1" si="335"/>
        <v>437732.89199999999</v>
      </c>
      <c r="T3036" s="11" t="s">
        <v>25</v>
      </c>
      <c r="U3036" s="18" t="s">
        <v>26</v>
      </c>
    </row>
    <row r="3037" spans="1:21" ht="15" customHeight="1" x14ac:dyDescent="0.15">
      <c r="A3037" s="10" t="s">
        <v>3085</v>
      </c>
      <c r="B3037" s="11" t="s">
        <v>31</v>
      </c>
      <c r="C3037" s="11" t="s">
        <v>63</v>
      </c>
      <c r="D3037" s="12">
        <v>45938</v>
      </c>
      <c r="E3037" s="11">
        <v>2397</v>
      </c>
      <c r="F3037" s="11" t="s">
        <v>33</v>
      </c>
      <c r="G3037" s="13">
        <v>1405.21</v>
      </c>
      <c r="H3037" s="14">
        <f t="shared" si="329"/>
        <v>3368288.37</v>
      </c>
      <c r="I3037" s="14">
        <f>IF(F3037="GHS",H3037,H3037*Assumptions!$B$4)</f>
        <v>3368288.37</v>
      </c>
      <c r="J3037" s="15" t="str">
        <f>INDEX(Assumptions!$B$8:$B$12,MATCH(B3037,Assumptions!$A$8:$A$12,0))</f>
        <v>Weighted Average</v>
      </c>
      <c r="K3037" s="16">
        <f>G3037/(1-INDEX(Assumptions!$D$8:$D$12,MATCH(B3037,Assumptions!$A$8:$A$12,0)))</f>
        <v>1951.6805555555557</v>
      </c>
      <c r="L3037" s="16">
        <f t="shared" si="330"/>
        <v>42.156300000000002</v>
      </c>
      <c r="M3037" s="16">
        <f t="shared" si="331"/>
        <v>97.584027777777791</v>
      </c>
      <c r="N3037" s="14">
        <f>E3037*(K3037-L3037-M3037)*IF(F3037="GHS",1,Assumptions!$B$4)</f>
        <v>4343220.7259833338</v>
      </c>
      <c r="O3037" s="15">
        <f t="shared" ca="1" si="332"/>
        <v>348</v>
      </c>
      <c r="P3037" s="15" t="str">
        <f t="shared" ca="1" si="333"/>
        <v>181-365d</v>
      </c>
      <c r="Q3037" s="17">
        <f ca="1">IF(P3037="0-90d",0,IF(P3037="91-180d",INDEX(Assumptions!$F$8:$F$12,MATCH(B3037,Assumptions!$A$8:$A$12,0)),IF(P3037="181-365d",INDEX(Assumptions!$G$8:$G$12,MATCH(B3037,Assumptions!$A$8:$A$12,0)),INDEX(Assumptions!$H$8:$H$12,MATCH(B3037,Assumptions!$A$8:$A$12,0)))))</f>
        <v>0.2</v>
      </c>
      <c r="R3037" s="14">
        <f t="shared" ca="1" si="334"/>
        <v>673657.67400000012</v>
      </c>
      <c r="S3037" s="14">
        <f t="shared" si="335"/>
        <v>0</v>
      </c>
      <c r="T3037" s="11" t="s">
        <v>39</v>
      </c>
      <c r="U3037" s="18" t="s">
        <v>26</v>
      </c>
    </row>
    <row r="3038" spans="1:21" ht="15" customHeight="1" x14ac:dyDescent="0.15">
      <c r="A3038" s="10" t="s">
        <v>3086</v>
      </c>
      <c r="B3038" s="11" t="s">
        <v>41</v>
      </c>
      <c r="C3038" s="11" t="s">
        <v>42</v>
      </c>
      <c r="D3038" s="12">
        <v>45846</v>
      </c>
      <c r="E3038" s="11">
        <v>2067</v>
      </c>
      <c r="F3038" s="11" t="s">
        <v>33</v>
      </c>
      <c r="G3038" s="13">
        <v>784.93</v>
      </c>
      <c r="H3038" s="14">
        <f t="shared" si="329"/>
        <v>1622450.3099999998</v>
      </c>
      <c r="I3038" s="14">
        <f>IF(F3038="GHS",H3038,H3038*Assumptions!$B$4)</f>
        <v>1622450.3099999998</v>
      </c>
      <c r="J3038" s="15" t="str">
        <f>INDEX(Assumptions!$B$8:$B$12,MATCH(B3038,Assumptions!$A$8:$A$12,0))</f>
        <v>Weighted Average</v>
      </c>
      <c r="K3038" s="16">
        <f>G3038/(1-INDEX(Assumptions!$D$8:$D$12,MATCH(B3038,Assumptions!$A$8:$A$12,0)))</f>
        <v>1207.5846153846153</v>
      </c>
      <c r="L3038" s="16">
        <f t="shared" si="330"/>
        <v>23.547899999999998</v>
      </c>
      <c r="M3038" s="16">
        <f t="shared" si="331"/>
        <v>60.379230769230766</v>
      </c>
      <c r="N3038" s="14">
        <f>E3038*(K3038-L3038-M3038)*IF(F3038="GHS",1,Assumptions!$B$4)</f>
        <v>2322600.0206999998</v>
      </c>
      <c r="O3038" s="15">
        <f t="shared" ca="1" si="332"/>
        <v>440</v>
      </c>
      <c r="P3038" s="15" t="str">
        <f t="shared" ca="1" si="333"/>
        <v>365d+</v>
      </c>
      <c r="Q3038" s="17">
        <f ca="1">IF(P3038="0-90d",0,IF(P3038="91-180d",INDEX(Assumptions!$F$8:$F$12,MATCH(B3038,Assumptions!$A$8:$A$12,0)),IF(P3038="181-365d",INDEX(Assumptions!$G$8:$G$12,MATCH(B3038,Assumptions!$A$8:$A$12,0)),INDEX(Assumptions!$H$8:$H$12,MATCH(B3038,Assumptions!$A$8:$A$12,0)))))</f>
        <v>0.8</v>
      </c>
      <c r="R3038" s="14">
        <f t="shared" ca="1" si="334"/>
        <v>1297960.2479999999</v>
      </c>
      <c r="S3038" s="14">
        <f t="shared" ca="1" si="335"/>
        <v>324490.06199999992</v>
      </c>
      <c r="T3038" s="11" t="s">
        <v>25</v>
      </c>
      <c r="U3038" s="18" t="s">
        <v>36</v>
      </c>
    </row>
    <row r="3039" spans="1:21" ht="15" customHeight="1" x14ac:dyDescent="0.15">
      <c r="A3039" s="10" t="s">
        <v>3087</v>
      </c>
      <c r="B3039" s="11" t="s">
        <v>41</v>
      </c>
      <c r="C3039" s="11" t="s">
        <v>49</v>
      </c>
      <c r="D3039" s="12">
        <v>45987</v>
      </c>
      <c r="E3039" s="11">
        <v>1054</v>
      </c>
      <c r="F3039" s="11" t="s">
        <v>33</v>
      </c>
      <c r="G3039" s="13">
        <v>221.21</v>
      </c>
      <c r="H3039" s="14">
        <f t="shared" si="329"/>
        <v>233155.34</v>
      </c>
      <c r="I3039" s="14">
        <f>IF(F3039="GHS",H3039,H3039*Assumptions!$B$4)</f>
        <v>233155.34</v>
      </c>
      <c r="J3039" s="15" t="str">
        <f>INDEX(Assumptions!$B$8:$B$12,MATCH(B3039,Assumptions!$A$8:$A$12,0))</f>
        <v>Weighted Average</v>
      </c>
      <c r="K3039" s="16">
        <f>G3039/(1-INDEX(Assumptions!$D$8:$D$12,MATCH(B3039,Assumptions!$A$8:$A$12,0)))</f>
        <v>340.32307692307694</v>
      </c>
      <c r="L3039" s="16">
        <f t="shared" si="330"/>
        <v>6.6363000000000003</v>
      </c>
      <c r="M3039" s="16">
        <f t="shared" si="331"/>
        <v>17.016153846153848</v>
      </c>
      <c r="N3039" s="14">
        <f>E3039*(K3039-L3039-M3039)*IF(F3039="GHS",1,Assumptions!$B$4)</f>
        <v>333770.83672307694</v>
      </c>
      <c r="O3039" s="15">
        <f t="shared" ca="1" si="332"/>
        <v>299</v>
      </c>
      <c r="P3039" s="15" t="str">
        <f t="shared" ca="1" si="333"/>
        <v>181-365d</v>
      </c>
      <c r="Q3039" s="17">
        <f ca="1">IF(P3039="0-90d",0,IF(P3039="91-180d",INDEX(Assumptions!$F$8:$F$12,MATCH(B3039,Assumptions!$A$8:$A$12,0)),IF(P3039="181-365d",INDEX(Assumptions!$G$8:$G$12,MATCH(B3039,Assumptions!$A$8:$A$12,0)),INDEX(Assumptions!$H$8:$H$12,MATCH(B3039,Assumptions!$A$8:$A$12,0)))))</f>
        <v>0.35</v>
      </c>
      <c r="R3039" s="14">
        <f t="shared" ca="1" si="334"/>
        <v>81604.368999999992</v>
      </c>
      <c r="S3039" s="14">
        <f t="shared" ca="1" si="335"/>
        <v>151550.97100000002</v>
      </c>
      <c r="T3039" s="11" t="s">
        <v>25</v>
      </c>
      <c r="U3039" s="18" t="s">
        <v>26</v>
      </c>
    </row>
    <row r="3040" spans="1:21" ht="15" customHeight="1" x14ac:dyDescent="0.15">
      <c r="A3040" s="10" t="s">
        <v>3088</v>
      </c>
      <c r="B3040" s="11" t="s">
        <v>41</v>
      </c>
      <c r="C3040" s="11" t="s">
        <v>44</v>
      </c>
      <c r="D3040" s="12">
        <v>45748</v>
      </c>
      <c r="E3040" s="11">
        <v>4291</v>
      </c>
      <c r="F3040" s="11" t="s">
        <v>33</v>
      </c>
      <c r="G3040" s="13">
        <v>500.87</v>
      </c>
      <c r="H3040" s="14">
        <f t="shared" si="329"/>
        <v>2149233.17</v>
      </c>
      <c r="I3040" s="14">
        <f>IF(F3040="GHS",H3040,H3040*Assumptions!$B$4)</f>
        <v>2149233.17</v>
      </c>
      <c r="J3040" s="15" t="str">
        <f>INDEX(Assumptions!$B$8:$B$12,MATCH(B3040,Assumptions!$A$8:$A$12,0))</f>
        <v>Weighted Average</v>
      </c>
      <c r="K3040" s="16">
        <f>G3040/(1-INDEX(Assumptions!$D$8:$D$12,MATCH(B3040,Assumptions!$A$8:$A$12,0)))</f>
        <v>770.56923076923078</v>
      </c>
      <c r="L3040" s="16">
        <f t="shared" si="330"/>
        <v>15.0261</v>
      </c>
      <c r="M3040" s="16">
        <f t="shared" si="331"/>
        <v>38.528461538461542</v>
      </c>
      <c r="N3040" s="14">
        <f>E3040*(K3040-L3040-M3040)*IF(F3040="GHS",1,Assumptions!$B$4)</f>
        <v>3076709.9456692305</v>
      </c>
      <c r="O3040" s="15">
        <f t="shared" ca="1" si="332"/>
        <v>538</v>
      </c>
      <c r="P3040" s="15" t="str">
        <f t="shared" ca="1" si="333"/>
        <v>365d+</v>
      </c>
      <c r="Q3040" s="17">
        <f ca="1">IF(P3040="0-90d",0,IF(P3040="91-180d",INDEX(Assumptions!$F$8:$F$12,MATCH(B3040,Assumptions!$A$8:$A$12,0)),IF(P3040="181-365d",INDEX(Assumptions!$G$8:$G$12,MATCH(B3040,Assumptions!$A$8:$A$12,0)),INDEX(Assumptions!$H$8:$H$12,MATCH(B3040,Assumptions!$A$8:$A$12,0)))))</f>
        <v>0.8</v>
      </c>
      <c r="R3040" s="14">
        <f t="shared" ca="1" si="334"/>
        <v>1719386.5360000001</v>
      </c>
      <c r="S3040" s="14">
        <f t="shared" ca="1" si="335"/>
        <v>429846.63399999985</v>
      </c>
      <c r="T3040" s="11" t="s">
        <v>25</v>
      </c>
      <c r="U3040" s="18" t="s">
        <v>26</v>
      </c>
    </row>
    <row r="3041" spans="1:21" ht="15" customHeight="1" x14ac:dyDescent="0.15">
      <c r="A3041" s="10" t="s">
        <v>3089</v>
      </c>
      <c r="B3041" s="11" t="s">
        <v>31</v>
      </c>
      <c r="C3041" s="11" t="s">
        <v>32</v>
      </c>
      <c r="D3041" s="12">
        <v>45964</v>
      </c>
      <c r="E3041" s="11">
        <v>4905</v>
      </c>
      <c r="F3041" s="11" t="s">
        <v>33</v>
      </c>
      <c r="G3041" s="13">
        <v>2939.97</v>
      </c>
      <c r="H3041" s="14">
        <f t="shared" si="329"/>
        <v>14420552.85</v>
      </c>
      <c r="I3041" s="14">
        <f>IF(F3041="GHS",H3041,H3041*Assumptions!$B$4)</f>
        <v>14420552.85</v>
      </c>
      <c r="J3041" s="15" t="str">
        <f>INDEX(Assumptions!$B$8:$B$12,MATCH(B3041,Assumptions!$A$8:$A$12,0))</f>
        <v>Weighted Average</v>
      </c>
      <c r="K3041" s="16">
        <f>G3041/(1-INDEX(Assumptions!$D$8:$D$12,MATCH(B3041,Assumptions!$A$8:$A$12,0)))</f>
        <v>4083.2916666666665</v>
      </c>
      <c r="L3041" s="16">
        <f t="shared" si="330"/>
        <v>88.199099999999987</v>
      </c>
      <c r="M3041" s="16">
        <f t="shared" si="331"/>
        <v>204.16458333333333</v>
      </c>
      <c r="N3041" s="14">
        <f>E3041*(K3041-L3041-M3041)*IF(F3041="GHS",1,Assumptions!$B$4)</f>
        <v>18594501.758250002</v>
      </c>
      <c r="O3041" s="15">
        <f t="shared" ca="1" si="332"/>
        <v>322</v>
      </c>
      <c r="P3041" s="15" t="str">
        <f t="shared" ca="1" si="333"/>
        <v>181-365d</v>
      </c>
      <c r="Q3041" s="17">
        <f ca="1">IF(P3041="0-90d",0,IF(P3041="91-180d",INDEX(Assumptions!$F$8:$F$12,MATCH(B3041,Assumptions!$A$8:$A$12,0)),IF(P3041="181-365d",INDEX(Assumptions!$G$8:$G$12,MATCH(B3041,Assumptions!$A$8:$A$12,0)),INDEX(Assumptions!$H$8:$H$12,MATCH(B3041,Assumptions!$A$8:$A$12,0)))))</f>
        <v>0.2</v>
      </c>
      <c r="R3041" s="14">
        <f t="shared" ca="1" si="334"/>
        <v>2884110.5700000003</v>
      </c>
      <c r="S3041" s="14">
        <f t="shared" ca="1" si="335"/>
        <v>11536442.279999999</v>
      </c>
      <c r="T3041" s="11" t="s">
        <v>25</v>
      </c>
      <c r="U3041" s="18" t="s">
        <v>36</v>
      </c>
    </row>
    <row r="3042" spans="1:21" ht="15" customHeight="1" x14ac:dyDescent="0.15">
      <c r="A3042" s="10" t="s">
        <v>3090</v>
      </c>
      <c r="B3042" s="11" t="s">
        <v>22</v>
      </c>
      <c r="C3042" s="11" t="s">
        <v>23</v>
      </c>
      <c r="D3042" s="12">
        <v>45948</v>
      </c>
      <c r="E3042" s="11">
        <v>3167</v>
      </c>
      <c r="F3042" s="11" t="s">
        <v>24</v>
      </c>
      <c r="G3042" s="13">
        <v>26372.639999999999</v>
      </c>
      <c r="H3042" s="14">
        <f t="shared" si="329"/>
        <v>83522150.879999995</v>
      </c>
      <c r="I3042" s="14">
        <f>IF(F3042="GHS",H3042,H3042*Assumptions!$B$4)</f>
        <v>902039229.50399995</v>
      </c>
      <c r="J3042" s="15" t="str">
        <f>INDEX(Assumptions!$B$8:$B$12,MATCH(B3042,Assumptions!$A$8:$A$12,0))</f>
        <v>FIFO</v>
      </c>
      <c r="K3042" s="16">
        <f>G3042/(1-INDEX(Assumptions!$D$8:$D$12,MATCH(B3042,Assumptions!$A$8:$A$12,0)))</f>
        <v>32161.756097560974</v>
      </c>
      <c r="L3042" s="16">
        <f t="shared" si="330"/>
        <v>791.17919999999992</v>
      </c>
      <c r="M3042" s="16">
        <f t="shared" si="331"/>
        <v>1608.0878048780487</v>
      </c>
      <c r="N3042" s="14">
        <f>E3042*(K3042-L3042-M3042)*IF(F3042="GHS",1,Assumptions!$B$4)</f>
        <v>1017984271.9304897</v>
      </c>
      <c r="O3042" s="15">
        <f t="shared" ca="1" si="332"/>
        <v>338</v>
      </c>
      <c r="P3042" s="15" t="str">
        <f t="shared" ca="1" si="333"/>
        <v>181-365d</v>
      </c>
      <c r="Q3042" s="17">
        <f ca="1">IF(P3042="0-90d",0,IF(P3042="91-180d",INDEX(Assumptions!$F$8:$F$12,MATCH(B3042,Assumptions!$A$8:$A$12,0)),IF(P3042="181-365d",INDEX(Assumptions!$G$8:$G$12,MATCH(B3042,Assumptions!$A$8:$A$12,0)),INDEX(Assumptions!$H$8:$H$12,MATCH(B3042,Assumptions!$A$8:$A$12,0)))))</f>
        <v>0.15</v>
      </c>
      <c r="R3042" s="14">
        <f t="shared" ca="1" si="334"/>
        <v>135305884.42559999</v>
      </c>
      <c r="S3042" s="14">
        <f t="shared" ca="1" si="335"/>
        <v>766733345.0783999</v>
      </c>
      <c r="T3042" s="11" t="s">
        <v>25</v>
      </c>
      <c r="U3042" s="18" t="s">
        <v>26</v>
      </c>
    </row>
    <row r="3043" spans="1:21" ht="15" customHeight="1" x14ac:dyDescent="0.15">
      <c r="A3043" s="10" t="s">
        <v>3091</v>
      </c>
      <c r="B3043" s="11" t="s">
        <v>28</v>
      </c>
      <c r="C3043" s="11" t="s">
        <v>29</v>
      </c>
      <c r="D3043" s="12">
        <v>45892</v>
      </c>
      <c r="E3043" s="11">
        <v>3095</v>
      </c>
      <c r="F3043" s="11" t="s">
        <v>24</v>
      </c>
      <c r="G3043" s="13">
        <v>6081.27</v>
      </c>
      <c r="H3043" s="14">
        <f t="shared" si="329"/>
        <v>18821530.650000002</v>
      </c>
      <c r="I3043" s="14">
        <f>IF(F3043="GHS",H3043,H3043*Assumptions!$B$4)</f>
        <v>203272531.02000004</v>
      </c>
      <c r="J3043" s="15" t="str">
        <f>INDEX(Assumptions!$B$8:$B$12,MATCH(B3043,Assumptions!$A$8:$A$12,0))</f>
        <v>Fair Value Less Costs to Sell</v>
      </c>
      <c r="K3043" s="16">
        <f>G3043/(1-INDEX(Assumptions!$D$8:$D$12,MATCH(B3043,Assumptions!$A$8:$A$12,0)))</f>
        <v>6910.534090909091</v>
      </c>
      <c r="L3043" s="16">
        <f t="shared" si="330"/>
        <v>182.43810000000002</v>
      </c>
      <c r="M3043" s="16">
        <f t="shared" si="331"/>
        <v>345.52670454545455</v>
      </c>
      <c r="N3043" s="14">
        <f>E3043*(K3043-L3043-M3043)*IF(F3043="GHS",1,Assumptions!$B$4)</f>
        <v>213343760.9659909</v>
      </c>
      <c r="O3043" s="15">
        <f t="shared" ca="1" si="332"/>
        <v>394</v>
      </c>
      <c r="P3043" s="15" t="str">
        <f t="shared" ca="1" si="333"/>
        <v>365d+</v>
      </c>
      <c r="Q3043" s="17">
        <f ca="1">IF(P3043="0-90d",0,IF(P3043="91-180d",INDEX(Assumptions!$F$8:$F$12,MATCH(B3043,Assumptions!$A$8:$A$12,0)),IF(P3043="181-365d",INDEX(Assumptions!$G$8:$G$12,MATCH(B3043,Assumptions!$A$8:$A$12,0)),INDEX(Assumptions!$H$8:$H$12,MATCH(B3043,Assumptions!$A$8:$A$12,0)))))</f>
        <v>0.4</v>
      </c>
      <c r="R3043" s="14">
        <f t="shared" ca="1" si="334"/>
        <v>81309012.408000022</v>
      </c>
      <c r="S3043" s="14">
        <f t="shared" ca="1" si="335"/>
        <v>121963518.61200002</v>
      </c>
      <c r="T3043" s="11" t="s">
        <v>25</v>
      </c>
      <c r="U3043" s="18" t="s">
        <v>26</v>
      </c>
    </row>
    <row r="3044" spans="1:21" ht="15" customHeight="1" x14ac:dyDescent="0.15">
      <c r="A3044" s="10" t="s">
        <v>3092</v>
      </c>
      <c r="B3044" s="11" t="s">
        <v>41</v>
      </c>
      <c r="C3044" s="11" t="s">
        <v>42</v>
      </c>
      <c r="D3044" s="12">
        <v>46025</v>
      </c>
      <c r="E3044" s="11">
        <v>807</v>
      </c>
      <c r="F3044" s="11" t="s">
        <v>33</v>
      </c>
      <c r="G3044" s="13">
        <v>227.22</v>
      </c>
      <c r="H3044" s="14">
        <f t="shared" si="329"/>
        <v>183366.54</v>
      </c>
      <c r="I3044" s="14">
        <f>IF(F3044="GHS",H3044,H3044*Assumptions!$B$4)</f>
        <v>183366.54</v>
      </c>
      <c r="J3044" s="15" t="str">
        <f>INDEX(Assumptions!$B$8:$B$12,MATCH(B3044,Assumptions!$A$8:$A$12,0))</f>
        <v>Weighted Average</v>
      </c>
      <c r="K3044" s="16">
        <f>G3044/(1-INDEX(Assumptions!$D$8:$D$12,MATCH(B3044,Assumptions!$A$8:$A$12,0)))</f>
        <v>349.56923076923073</v>
      </c>
      <c r="L3044" s="16">
        <f t="shared" si="330"/>
        <v>6.8165999999999993</v>
      </c>
      <c r="M3044" s="16">
        <f t="shared" si="331"/>
        <v>17.478461538461538</v>
      </c>
      <c r="N3044" s="14">
        <f>E3044*(K3044-L3044-M3044)*IF(F3044="GHS",1,Assumptions!$B$4)</f>
        <v>262496.25456923072</v>
      </c>
      <c r="O3044" s="15">
        <f t="shared" ca="1" si="332"/>
        <v>261</v>
      </c>
      <c r="P3044" s="15" t="str">
        <f t="shared" ca="1" si="333"/>
        <v>181-365d</v>
      </c>
      <c r="Q3044" s="17">
        <f ca="1">IF(P3044="0-90d",0,IF(P3044="91-180d",INDEX(Assumptions!$F$8:$F$12,MATCH(B3044,Assumptions!$A$8:$A$12,0)),IF(P3044="181-365d",INDEX(Assumptions!$G$8:$G$12,MATCH(B3044,Assumptions!$A$8:$A$12,0)),INDEX(Assumptions!$H$8:$H$12,MATCH(B3044,Assumptions!$A$8:$A$12,0)))))</f>
        <v>0.35</v>
      </c>
      <c r="R3044" s="14">
        <f t="shared" ca="1" si="334"/>
        <v>64178.288999999997</v>
      </c>
      <c r="S3044" s="14">
        <f t="shared" ca="1" si="335"/>
        <v>119188.25100000002</v>
      </c>
      <c r="T3044" s="11" t="s">
        <v>25</v>
      </c>
      <c r="U3044" s="18" t="s">
        <v>26</v>
      </c>
    </row>
    <row r="3045" spans="1:21" ht="15" customHeight="1" x14ac:dyDescent="0.15">
      <c r="A3045" s="10" t="s">
        <v>3093</v>
      </c>
      <c r="B3045" s="11" t="s">
        <v>28</v>
      </c>
      <c r="C3045" s="11" t="s">
        <v>29</v>
      </c>
      <c r="D3045" s="12">
        <v>45788</v>
      </c>
      <c r="E3045" s="11">
        <v>2448</v>
      </c>
      <c r="F3045" s="11" t="s">
        <v>24</v>
      </c>
      <c r="G3045" s="13">
        <v>5604.63</v>
      </c>
      <c r="H3045" s="14">
        <f t="shared" si="329"/>
        <v>13720134.24</v>
      </c>
      <c r="I3045" s="14">
        <f>IF(F3045="GHS",H3045,H3045*Assumptions!$B$4)</f>
        <v>148177449.79200003</v>
      </c>
      <c r="J3045" s="15" t="str">
        <f>INDEX(Assumptions!$B$8:$B$12,MATCH(B3045,Assumptions!$A$8:$A$12,0))</f>
        <v>Fair Value Less Costs to Sell</v>
      </c>
      <c r="K3045" s="16">
        <f>G3045/(1-INDEX(Assumptions!$D$8:$D$12,MATCH(B3045,Assumptions!$A$8:$A$12,0)))</f>
        <v>6368.897727272727</v>
      </c>
      <c r="L3045" s="16">
        <f t="shared" si="330"/>
        <v>168.13890000000001</v>
      </c>
      <c r="M3045" s="16">
        <f t="shared" si="331"/>
        <v>318.44488636363639</v>
      </c>
      <c r="N3045" s="14">
        <f>E3045*(K3045-L3045-M3045)*IF(F3045="GHS",1,Assumptions!$B$4)</f>
        <v>155518968.89533091</v>
      </c>
      <c r="O3045" s="15">
        <f t="shared" ca="1" si="332"/>
        <v>498</v>
      </c>
      <c r="P3045" s="15" t="str">
        <f t="shared" ca="1" si="333"/>
        <v>365d+</v>
      </c>
      <c r="Q3045" s="17">
        <f ca="1">IF(P3045="0-90d",0,IF(P3045="91-180d",INDEX(Assumptions!$F$8:$F$12,MATCH(B3045,Assumptions!$A$8:$A$12,0)),IF(P3045="181-365d",INDEX(Assumptions!$G$8:$G$12,MATCH(B3045,Assumptions!$A$8:$A$12,0)),INDEX(Assumptions!$H$8:$H$12,MATCH(B3045,Assumptions!$A$8:$A$12,0)))))</f>
        <v>0.4</v>
      </c>
      <c r="R3045" s="14">
        <f t="shared" ca="1" si="334"/>
        <v>59270979.916800015</v>
      </c>
      <c r="S3045" s="14">
        <f t="shared" ca="1" si="335"/>
        <v>88906469.875200003</v>
      </c>
      <c r="T3045" s="11" t="s">
        <v>25</v>
      </c>
      <c r="U3045" s="18" t="s">
        <v>26</v>
      </c>
    </row>
    <row r="3046" spans="1:21" ht="15" customHeight="1" x14ac:dyDescent="0.15">
      <c r="A3046" s="10" t="s">
        <v>3094</v>
      </c>
      <c r="B3046" s="11" t="s">
        <v>31</v>
      </c>
      <c r="C3046" s="11" t="s">
        <v>32</v>
      </c>
      <c r="D3046" s="12">
        <v>45863</v>
      </c>
      <c r="E3046" s="11">
        <v>358</v>
      </c>
      <c r="F3046" s="11" t="s">
        <v>33</v>
      </c>
      <c r="G3046" s="13">
        <v>1063.03</v>
      </c>
      <c r="H3046" s="14">
        <f t="shared" si="329"/>
        <v>380564.74</v>
      </c>
      <c r="I3046" s="14">
        <f>IF(F3046="GHS",H3046,H3046*Assumptions!$B$4)</f>
        <v>380564.74</v>
      </c>
      <c r="J3046" s="15" t="str">
        <f>INDEX(Assumptions!$B$8:$B$12,MATCH(B3046,Assumptions!$A$8:$A$12,0))</f>
        <v>Weighted Average</v>
      </c>
      <c r="K3046" s="16">
        <f>G3046/(1-INDEX(Assumptions!$D$8:$D$12,MATCH(B3046,Assumptions!$A$8:$A$12,0)))</f>
        <v>1476.4305555555557</v>
      </c>
      <c r="L3046" s="16">
        <f t="shared" si="330"/>
        <v>31.890899999999998</v>
      </c>
      <c r="M3046" s="16">
        <f t="shared" si="331"/>
        <v>73.821527777777789</v>
      </c>
      <c r="N3046" s="14">
        <f>E3046*(K3046-L3046-M3046)*IF(F3046="GHS",1,Assumptions!$B$4)</f>
        <v>490717.08974444441</v>
      </c>
      <c r="O3046" s="15">
        <f t="shared" ca="1" si="332"/>
        <v>423</v>
      </c>
      <c r="P3046" s="15" t="str">
        <f t="shared" ca="1" si="333"/>
        <v>365d+</v>
      </c>
      <c r="Q3046" s="17">
        <f ca="1">IF(P3046="0-90d",0,IF(P3046="91-180d",INDEX(Assumptions!$F$8:$F$12,MATCH(B3046,Assumptions!$A$8:$A$12,0)),IF(P3046="181-365d",INDEX(Assumptions!$G$8:$G$12,MATCH(B3046,Assumptions!$A$8:$A$12,0)),INDEX(Assumptions!$H$8:$H$12,MATCH(B3046,Assumptions!$A$8:$A$12,0)))))</f>
        <v>0.6</v>
      </c>
      <c r="R3046" s="14">
        <f t="shared" ca="1" si="334"/>
        <v>228338.84399999998</v>
      </c>
      <c r="S3046" s="14">
        <f t="shared" ca="1" si="335"/>
        <v>152225.89600000001</v>
      </c>
      <c r="T3046" s="11" t="s">
        <v>25</v>
      </c>
      <c r="U3046" s="18" t="s">
        <v>26</v>
      </c>
    </row>
    <row r="3047" spans="1:21" ht="15" customHeight="1" x14ac:dyDescent="0.15">
      <c r="A3047" s="10" t="s">
        <v>3095</v>
      </c>
      <c r="B3047" s="11" t="s">
        <v>31</v>
      </c>
      <c r="C3047" s="11" t="s">
        <v>32</v>
      </c>
      <c r="D3047" s="12">
        <v>46127</v>
      </c>
      <c r="E3047" s="11">
        <v>1145</v>
      </c>
      <c r="F3047" s="11" t="s">
        <v>33</v>
      </c>
      <c r="G3047" s="13">
        <v>1827.87</v>
      </c>
      <c r="H3047" s="14">
        <f t="shared" si="329"/>
        <v>2092911.15</v>
      </c>
      <c r="I3047" s="14">
        <f>IF(F3047="GHS",H3047,H3047*Assumptions!$B$4)</f>
        <v>2092911.15</v>
      </c>
      <c r="J3047" s="15" t="str">
        <f>INDEX(Assumptions!$B$8:$B$12,MATCH(B3047,Assumptions!$A$8:$A$12,0))</f>
        <v>Weighted Average</v>
      </c>
      <c r="K3047" s="16">
        <f>G3047/(1-INDEX(Assumptions!$D$8:$D$12,MATCH(B3047,Assumptions!$A$8:$A$12,0)))</f>
        <v>2538.7083333333335</v>
      </c>
      <c r="L3047" s="16">
        <f t="shared" si="330"/>
        <v>54.836099999999995</v>
      </c>
      <c r="M3047" s="16">
        <f t="shared" si="331"/>
        <v>126.93541666666668</v>
      </c>
      <c r="N3047" s="14">
        <f>E3047*(K3047-L3047-M3047)*IF(F3047="GHS",1,Assumptions!$B$4)</f>
        <v>2698692.6550833336</v>
      </c>
      <c r="O3047" s="15">
        <f t="shared" ca="1" si="332"/>
        <v>159</v>
      </c>
      <c r="P3047" s="15" t="str">
        <f t="shared" ca="1" si="333"/>
        <v>91-180d</v>
      </c>
      <c r="Q3047" s="17">
        <f ca="1">IF(P3047="0-90d",0,IF(P3047="91-180d",INDEX(Assumptions!$F$8:$F$12,MATCH(B3047,Assumptions!$A$8:$A$12,0)),IF(P3047="181-365d",INDEX(Assumptions!$G$8:$G$12,MATCH(B3047,Assumptions!$A$8:$A$12,0)),INDEX(Assumptions!$H$8:$H$12,MATCH(B3047,Assumptions!$A$8:$A$12,0)))))</f>
        <v>0.05</v>
      </c>
      <c r="R3047" s="14">
        <f t="shared" ca="1" si="334"/>
        <v>104645.5575</v>
      </c>
      <c r="S3047" s="14">
        <f t="shared" ca="1" si="335"/>
        <v>1988265.5924999998</v>
      </c>
      <c r="T3047" s="11" t="s">
        <v>25</v>
      </c>
      <c r="U3047" s="18" t="s">
        <v>36</v>
      </c>
    </row>
    <row r="3048" spans="1:21" ht="15" customHeight="1" x14ac:dyDescent="0.15">
      <c r="A3048" s="10" t="s">
        <v>3096</v>
      </c>
      <c r="B3048" s="11" t="s">
        <v>46</v>
      </c>
      <c r="C3048" s="11" t="s">
        <v>47</v>
      </c>
      <c r="D3048" s="12">
        <v>46225</v>
      </c>
      <c r="E3048" s="11">
        <v>4171</v>
      </c>
      <c r="F3048" s="11" t="s">
        <v>33</v>
      </c>
      <c r="G3048" s="13">
        <v>313384.8</v>
      </c>
      <c r="H3048" s="14">
        <f t="shared" si="329"/>
        <v>1307128000.8</v>
      </c>
      <c r="I3048" s="14">
        <f>IF(F3048="GHS",H3048,H3048*Assumptions!$B$4)</f>
        <v>1307128000.8</v>
      </c>
      <c r="J3048" s="15" t="str">
        <f>INDEX(Assumptions!$B$8:$B$12,MATCH(B3048,Assumptions!$A$8:$A$12,0))</f>
        <v>Specific Identification</v>
      </c>
      <c r="K3048" s="16">
        <f>G3048/(1-INDEX(Assumptions!$D$8:$D$12,MATCH(B3048,Assumptions!$A$8:$A$12,0)))</f>
        <v>401775.38461538457</v>
      </c>
      <c r="L3048" s="16">
        <f t="shared" si="330"/>
        <v>9401.5439999999999</v>
      </c>
      <c r="M3048" s="16">
        <f t="shared" si="331"/>
        <v>20088.76923076923</v>
      </c>
      <c r="N3048" s="14">
        <f>E3048*(K3048-L3048-M3048)*IF(F3048="GHS",1,Assumptions!$B$4)</f>
        <v>1552801032.7452304</v>
      </c>
      <c r="O3048" s="15">
        <f t="shared" ca="1" si="332"/>
        <v>61</v>
      </c>
      <c r="P3048" s="15" t="str">
        <f t="shared" ca="1" si="333"/>
        <v>0-90d</v>
      </c>
      <c r="Q3048" s="17">
        <f ca="1">IF(P3048="0-90d",0,IF(P3048="91-180d",INDEX(Assumptions!$F$8:$F$12,MATCH(B3048,Assumptions!$A$8:$A$12,0)),IF(P3048="181-365d",INDEX(Assumptions!$G$8:$G$12,MATCH(B3048,Assumptions!$A$8:$A$12,0)),INDEX(Assumptions!$H$8:$H$12,MATCH(B3048,Assumptions!$A$8:$A$12,0)))))</f>
        <v>0</v>
      </c>
      <c r="R3048" s="14">
        <f t="shared" ca="1" si="334"/>
        <v>0</v>
      </c>
      <c r="S3048" s="14">
        <f t="shared" ca="1" si="335"/>
        <v>1307128000.8</v>
      </c>
      <c r="T3048" s="11" t="s">
        <v>25</v>
      </c>
      <c r="U3048" s="18" t="s">
        <v>26</v>
      </c>
    </row>
    <row r="3049" spans="1:21" ht="15" customHeight="1" x14ac:dyDescent="0.15">
      <c r="A3049" s="10" t="s">
        <v>3097</v>
      </c>
      <c r="B3049" s="11" t="s">
        <v>41</v>
      </c>
      <c r="C3049" s="11" t="s">
        <v>44</v>
      </c>
      <c r="D3049" s="12">
        <v>45740</v>
      </c>
      <c r="E3049" s="11">
        <v>1217</v>
      </c>
      <c r="F3049" s="11" t="s">
        <v>33</v>
      </c>
      <c r="G3049" s="13">
        <v>545.30999999999995</v>
      </c>
      <c r="H3049" s="14">
        <f t="shared" si="329"/>
        <v>663642.2699999999</v>
      </c>
      <c r="I3049" s="14">
        <f>IF(F3049="GHS",H3049,H3049*Assumptions!$B$4)</f>
        <v>663642.2699999999</v>
      </c>
      <c r="J3049" s="15" t="str">
        <f>INDEX(Assumptions!$B$8:$B$12,MATCH(B3049,Assumptions!$A$8:$A$12,0))</f>
        <v>Weighted Average</v>
      </c>
      <c r="K3049" s="16">
        <f>G3049/(1-INDEX(Assumptions!$D$8:$D$12,MATCH(B3049,Assumptions!$A$8:$A$12,0)))</f>
        <v>838.93846153846141</v>
      </c>
      <c r="L3049" s="16">
        <f t="shared" si="330"/>
        <v>16.359299999999998</v>
      </c>
      <c r="M3049" s="16">
        <f t="shared" si="331"/>
        <v>41.946923076923071</v>
      </c>
      <c r="N3049" s="14">
        <f>E3049*(K3049-L3049-M3049)*IF(F3049="GHS",1,Assumptions!$B$4)</f>
        <v>950029.43420769216</v>
      </c>
      <c r="O3049" s="15">
        <f t="shared" ca="1" si="332"/>
        <v>546</v>
      </c>
      <c r="P3049" s="15" t="str">
        <f t="shared" ca="1" si="333"/>
        <v>365d+</v>
      </c>
      <c r="Q3049" s="17">
        <f ca="1">IF(P3049="0-90d",0,IF(P3049="91-180d",INDEX(Assumptions!$F$8:$F$12,MATCH(B3049,Assumptions!$A$8:$A$12,0)),IF(P3049="181-365d",INDEX(Assumptions!$G$8:$G$12,MATCH(B3049,Assumptions!$A$8:$A$12,0)),INDEX(Assumptions!$H$8:$H$12,MATCH(B3049,Assumptions!$A$8:$A$12,0)))))</f>
        <v>0.8</v>
      </c>
      <c r="R3049" s="14">
        <f t="shared" ca="1" si="334"/>
        <v>530913.81599999999</v>
      </c>
      <c r="S3049" s="14">
        <f t="shared" ca="1" si="335"/>
        <v>132728.45399999991</v>
      </c>
      <c r="T3049" s="11" t="s">
        <v>25</v>
      </c>
      <c r="U3049" s="18" t="s">
        <v>26</v>
      </c>
    </row>
    <row r="3050" spans="1:21" ht="15" customHeight="1" x14ac:dyDescent="0.15">
      <c r="A3050" s="10" t="s">
        <v>3098</v>
      </c>
      <c r="B3050" s="11" t="s">
        <v>31</v>
      </c>
      <c r="C3050" s="11" t="s">
        <v>32</v>
      </c>
      <c r="D3050" s="12">
        <v>45852</v>
      </c>
      <c r="E3050" s="11">
        <v>674</v>
      </c>
      <c r="F3050" s="11" t="s">
        <v>33</v>
      </c>
      <c r="G3050" s="13">
        <v>2691.98</v>
      </c>
      <c r="H3050" s="14">
        <f t="shared" si="329"/>
        <v>1814394.52</v>
      </c>
      <c r="I3050" s="14">
        <f>IF(F3050="GHS",H3050,H3050*Assumptions!$B$4)</f>
        <v>1814394.52</v>
      </c>
      <c r="J3050" s="15" t="str">
        <f>INDEX(Assumptions!$B$8:$B$12,MATCH(B3050,Assumptions!$A$8:$A$12,0))</f>
        <v>Weighted Average</v>
      </c>
      <c r="K3050" s="16">
        <f>G3050/(1-INDEX(Assumptions!$D$8:$D$12,MATCH(B3050,Assumptions!$A$8:$A$12,0)))</f>
        <v>3738.8611111111113</v>
      </c>
      <c r="L3050" s="16">
        <f t="shared" si="330"/>
        <v>80.759399999999999</v>
      </c>
      <c r="M3050" s="16">
        <f t="shared" si="331"/>
        <v>186.94305555555559</v>
      </c>
      <c r="N3050" s="14">
        <f>E3050*(K3050-L3050-M3050)*IF(F3050="GHS",1,Assumptions!$B$4)</f>
        <v>2339560.9338444448</v>
      </c>
      <c r="O3050" s="15">
        <f t="shared" ca="1" si="332"/>
        <v>434</v>
      </c>
      <c r="P3050" s="15" t="str">
        <f t="shared" ca="1" si="333"/>
        <v>365d+</v>
      </c>
      <c r="Q3050" s="17">
        <f ca="1">IF(P3050="0-90d",0,IF(P3050="91-180d",INDEX(Assumptions!$F$8:$F$12,MATCH(B3050,Assumptions!$A$8:$A$12,0)),IF(P3050="181-365d",INDEX(Assumptions!$G$8:$G$12,MATCH(B3050,Assumptions!$A$8:$A$12,0)),INDEX(Assumptions!$H$8:$H$12,MATCH(B3050,Assumptions!$A$8:$A$12,0)))))</f>
        <v>0.6</v>
      </c>
      <c r="R3050" s="14">
        <f t="shared" ca="1" si="334"/>
        <v>1088636.7120000001</v>
      </c>
      <c r="S3050" s="14">
        <f t="shared" si="335"/>
        <v>0</v>
      </c>
      <c r="T3050" s="11" t="s">
        <v>39</v>
      </c>
      <c r="U3050" s="18" t="s">
        <v>26</v>
      </c>
    </row>
    <row r="3051" spans="1:21" ht="15" customHeight="1" x14ac:dyDescent="0.15">
      <c r="A3051" s="10" t="s">
        <v>3099</v>
      </c>
      <c r="B3051" s="11" t="s">
        <v>41</v>
      </c>
      <c r="C3051" s="11" t="s">
        <v>115</v>
      </c>
      <c r="D3051" s="12">
        <v>45994</v>
      </c>
      <c r="E3051" s="11">
        <v>2195</v>
      </c>
      <c r="F3051" s="11" t="s">
        <v>33</v>
      </c>
      <c r="G3051" s="13">
        <v>539.65</v>
      </c>
      <c r="H3051" s="14">
        <f t="shared" si="329"/>
        <v>1184531.75</v>
      </c>
      <c r="I3051" s="14">
        <f>IF(F3051="GHS",H3051,H3051*Assumptions!$B$4)</f>
        <v>1184531.75</v>
      </c>
      <c r="J3051" s="15" t="str">
        <f>INDEX(Assumptions!$B$8:$B$12,MATCH(B3051,Assumptions!$A$8:$A$12,0))</f>
        <v>Weighted Average</v>
      </c>
      <c r="K3051" s="16">
        <f>G3051/(1-INDEX(Assumptions!$D$8:$D$12,MATCH(B3051,Assumptions!$A$8:$A$12,0)))</f>
        <v>830.23076923076917</v>
      </c>
      <c r="L3051" s="16">
        <f t="shared" si="330"/>
        <v>16.189499999999999</v>
      </c>
      <c r="M3051" s="16">
        <f t="shared" si="331"/>
        <v>41.511538461538464</v>
      </c>
      <c r="N3051" s="14">
        <f>E3051*(K3051-L3051-M3051)*IF(F3051="GHS",1,Assumptions!$B$4)</f>
        <v>1695702.7590384616</v>
      </c>
      <c r="O3051" s="15">
        <f t="shared" ca="1" si="332"/>
        <v>292</v>
      </c>
      <c r="P3051" s="15" t="str">
        <f t="shared" ca="1" si="333"/>
        <v>181-365d</v>
      </c>
      <c r="Q3051" s="17">
        <f ca="1">IF(P3051="0-90d",0,IF(P3051="91-180d",INDEX(Assumptions!$F$8:$F$12,MATCH(B3051,Assumptions!$A$8:$A$12,0)),IF(P3051="181-365d",INDEX(Assumptions!$G$8:$G$12,MATCH(B3051,Assumptions!$A$8:$A$12,0)),INDEX(Assumptions!$H$8:$H$12,MATCH(B3051,Assumptions!$A$8:$A$12,0)))))</f>
        <v>0.35</v>
      </c>
      <c r="R3051" s="14">
        <f t="shared" ca="1" si="334"/>
        <v>414586.11249999999</v>
      </c>
      <c r="S3051" s="14">
        <f t="shared" ca="1" si="335"/>
        <v>769945.63749999995</v>
      </c>
      <c r="T3051" s="11" t="s">
        <v>25</v>
      </c>
      <c r="U3051" s="18" t="s">
        <v>26</v>
      </c>
    </row>
    <row r="3052" spans="1:21" ht="15" customHeight="1" x14ac:dyDescent="0.15">
      <c r="A3052" s="10" t="s">
        <v>3100</v>
      </c>
      <c r="B3052" s="11" t="s">
        <v>31</v>
      </c>
      <c r="C3052" s="11" t="s">
        <v>76</v>
      </c>
      <c r="D3052" s="12">
        <v>45870</v>
      </c>
      <c r="E3052" s="11">
        <v>1981</v>
      </c>
      <c r="F3052" s="11" t="s">
        <v>33</v>
      </c>
      <c r="G3052" s="13">
        <v>6650.88</v>
      </c>
      <c r="H3052" s="14">
        <f t="shared" si="329"/>
        <v>13175393.279999999</v>
      </c>
      <c r="I3052" s="14">
        <f>IF(F3052="GHS",H3052,H3052*Assumptions!$B$4)</f>
        <v>13175393.279999999</v>
      </c>
      <c r="J3052" s="15" t="str">
        <f>INDEX(Assumptions!$B$8:$B$12,MATCH(B3052,Assumptions!$A$8:$A$12,0))</f>
        <v>Weighted Average</v>
      </c>
      <c r="K3052" s="16">
        <f>G3052/(1-INDEX(Assumptions!$D$8:$D$12,MATCH(B3052,Assumptions!$A$8:$A$12,0)))</f>
        <v>9237.3333333333339</v>
      </c>
      <c r="L3052" s="16">
        <f t="shared" si="330"/>
        <v>199.5264</v>
      </c>
      <c r="M3052" s="16">
        <f t="shared" si="331"/>
        <v>461.86666666666673</v>
      </c>
      <c r="N3052" s="14">
        <f>E3052*(K3052-L3052-M3052)*IF(F3052="GHS",1,Assumptions!$B$4)</f>
        <v>16988937.668266665</v>
      </c>
      <c r="O3052" s="15">
        <f t="shared" ca="1" si="332"/>
        <v>416</v>
      </c>
      <c r="P3052" s="15" t="str">
        <f t="shared" ca="1" si="333"/>
        <v>365d+</v>
      </c>
      <c r="Q3052" s="17">
        <f ca="1">IF(P3052="0-90d",0,IF(P3052="91-180d",INDEX(Assumptions!$F$8:$F$12,MATCH(B3052,Assumptions!$A$8:$A$12,0)),IF(P3052="181-365d",INDEX(Assumptions!$G$8:$G$12,MATCH(B3052,Assumptions!$A$8:$A$12,0)),INDEX(Assumptions!$H$8:$H$12,MATCH(B3052,Assumptions!$A$8:$A$12,0)))))</f>
        <v>0.6</v>
      </c>
      <c r="R3052" s="14">
        <f t="shared" ca="1" si="334"/>
        <v>7905235.9679999994</v>
      </c>
      <c r="S3052" s="14">
        <f t="shared" ca="1" si="335"/>
        <v>5270157.3119999999</v>
      </c>
      <c r="T3052" s="11" t="s">
        <v>25</v>
      </c>
      <c r="U3052" s="18" t="s">
        <v>26</v>
      </c>
    </row>
    <row r="3053" spans="1:21" ht="15" customHeight="1" x14ac:dyDescent="0.15">
      <c r="A3053" s="10" t="s">
        <v>3101</v>
      </c>
      <c r="B3053" s="11" t="s">
        <v>46</v>
      </c>
      <c r="C3053" s="11" t="s">
        <v>52</v>
      </c>
      <c r="D3053" s="12">
        <v>45936</v>
      </c>
      <c r="E3053" s="11">
        <v>4731</v>
      </c>
      <c r="F3053" s="11" t="s">
        <v>33</v>
      </c>
      <c r="G3053" s="13">
        <v>413625.74</v>
      </c>
      <c r="H3053" s="14">
        <f t="shared" si="329"/>
        <v>1956863375.9400001</v>
      </c>
      <c r="I3053" s="14">
        <f>IF(F3053="GHS",H3053,H3053*Assumptions!$B$4)</f>
        <v>1956863375.9400001</v>
      </c>
      <c r="J3053" s="15" t="str">
        <f>INDEX(Assumptions!$B$8:$B$12,MATCH(B3053,Assumptions!$A$8:$A$12,0))</f>
        <v>Specific Identification</v>
      </c>
      <c r="K3053" s="16">
        <f>G3053/(1-INDEX(Assumptions!$D$8:$D$12,MATCH(B3053,Assumptions!$A$8:$A$12,0)))</f>
        <v>530289.41025641025</v>
      </c>
      <c r="L3053" s="16">
        <f t="shared" si="330"/>
        <v>12408.772199999999</v>
      </c>
      <c r="M3053" s="16">
        <f t="shared" si="331"/>
        <v>26514.470512820513</v>
      </c>
      <c r="N3053" s="14">
        <f>E3053*(K3053-L3053-M3053)*IF(F3053="GHS",1,Assumptions!$B$4)</f>
        <v>2324653338.6487231</v>
      </c>
      <c r="O3053" s="15">
        <f t="shared" ca="1" si="332"/>
        <v>350</v>
      </c>
      <c r="P3053" s="15" t="str">
        <f t="shared" ca="1" si="333"/>
        <v>181-365d</v>
      </c>
      <c r="Q3053" s="17">
        <f ca="1">IF(P3053="0-90d",0,IF(P3053="91-180d",INDEX(Assumptions!$F$8:$F$12,MATCH(B3053,Assumptions!$A$8:$A$12,0)),IF(P3053="181-365d",INDEX(Assumptions!$G$8:$G$12,MATCH(B3053,Assumptions!$A$8:$A$12,0)),INDEX(Assumptions!$H$8:$H$12,MATCH(B3053,Assumptions!$A$8:$A$12,0)))))</f>
        <v>0.05</v>
      </c>
      <c r="R3053" s="14">
        <f t="shared" ca="1" si="334"/>
        <v>97843168.797000006</v>
      </c>
      <c r="S3053" s="14">
        <f t="shared" ca="1" si="335"/>
        <v>1859020207.1430001</v>
      </c>
      <c r="T3053" s="11" t="s">
        <v>50</v>
      </c>
      <c r="U3053" s="18" t="s">
        <v>26</v>
      </c>
    </row>
    <row r="3054" spans="1:21" ht="15" customHeight="1" x14ac:dyDescent="0.15">
      <c r="A3054" s="10" t="s">
        <v>3102</v>
      </c>
      <c r="B3054" s="11" t="s">
        <v>28</v>
      </c>
      <c r="C3054" s="11" t="s">
        <v>55</v>
      </c>
      <c r="D3054" s="12">
        <v>46198</v>
      </c>
      <c r="E3054" s="11">
        <v>1973</v>
      </c>
      <c r="F3054" s="11" t="s">
        <v>24</v>
      </c>
      <c r="G3054" s="13">
        <v>7361.63</v>
      </c>
      <c r="H3054" s="14">
        <f t="shared" si="329"/>
        <v>14524495.99</v>
      </c>
      <c r="I3054" s="14">
        <f>IF(F3054="GHS",H3054,H3054*Assumptions!$B$4)</f>
        <v>156864556.692</v>
      </c>
      <c r="J3054" s="15" t="str">
        <f>INDEX(Assumptions!$B$8:$B$12,MATCH(B3054,Assumptions!$A$8:$A$12,0))</f>
        <v>Fair Value Less Costs to Sell</v>
      </c>
      <c r="K3054" s="16">
        <f>G3054/(1-INDEX(Assumptions!$D$8:$D$12,MATCH(B3054,Assumptions!$A$8:$A$12,0)))</f>
        <v>8365.488636363636</v>
      </c>
      <c r="L3054" s="16">
        <f t="shared" si="330"/>
        <v>220.84889999999999</v>
      </c>
      <c r="M3054" s="16">
        <f t="shared" si="331"/>
        <v>418.27443181818182</v>
      </c>
      <c r="N3054" s="14">
        <f>E3054*(K3054-L3054-M3054)*IF(F3054="GHS",1,Assumptions!$B$4)</f>
        <v>164636482.45537636</v>
      </c>
      <c r="O3054" s="15">
        <f t="shared" ca="1" si="332"/>
        <v>88</v>
      </c>
      <c r="P3054" s="15" t="str">
        <f t="shared" ca="1" si="333"/>
        <v>0-90d</v>
      </c>
      <c r="Q3054" s="17">
        <f ca="1">IF(P3054="0-90d",0,IF(P3054="91-180d",INDEX(Assumptions!$F$8:$F$12,MATCH(B3054,Assumptions!$A$8:$A$12,0)),IF(P3054="181-365d",INDEX(Assumptions!$G$8:$G$12,MATCH(B3054,Assumptions!$A$8:$A$12,0)),INDEX(Assumptions!$H$8:$H$12,MATCH(B3054,Assumptions!$A$8:$A$12,0)))))</f>
        <v>0</v>
      </c>
      <c r="R3054" s="14">
        <f t="shared" ca="1" si="334"/>
        <v>0</v>
      </c>
      <c r="S3054" s="14">
        <f t="shared" ca="1" si="335"/>
        <v>156864556.692</v>
      </c>
      <c r="T3054" s="11" t="s">
        <v>25</v>
      </c>
      <c r="U3054" s="18" t="s">
        <v>26</v>
      </c>
    </row>
    <row r="3055" spans="1:21" ht="15" customHeight="1" x14ac:dyDescent="0.15">
      <c r="A3055" s="10" t="s">
        <v>3103</v>
      </c>
      <c r="B3055" s="11" t="s">
        <v>41</v>
      </c>
      <c r="C3055" s="11" t="s">
        <v>44</v>
      </c>
      <c r="D3055" s="12">
        <v>46192</v>
      </c>
      <c r="E3055" s="11">
        <v>1776</v>
      </c>
      <c r="F3055" s="11" t="s">
        <v>33</v>
      </c>
      <c r="G3055" s="13">
        <v>299.3</v>
      </c>
      <c r="H3055" s="14">
        <f t="shared" si="329"/>
        <v>531556.80000000005</v>
      </c>
      <c r="I3055" s="14">
        <f>IF(F3055="GHS",H3055,H3055*Assumptions!$B$4)</f>
        <v>531556.80000000005</v>
      </c>
      <c r="J3055" s="15" t="str">
        <f>INDEX(Assumptions!$B$8:$B$12,MATCH(B3055,Assumptions!$A$8:$A$12,0))</f>
        <v>Weighted Average</v>
      </c>
      <c r="K3055" s="16">
        <f>G3055/(1-INDEX(Assumptions!$D$8:$D$12,MATCH(B3055,Assumptions!$A$8:$A$12,0)))</f>
        <v>460.46153846153845</v>
      </c>
      <c r="L3055" s="16">
        <f t="shared" si="330"/>
        <v>8.9789999999999992</v>
      </c>
      <c r="M3055" s="16">
        <f t="shared" si="331"/>
        <v>23.023076923076925</v>
      </c>
      <c r="N3055" s="14">
        <f>E3055*(K3055-L3055-M3055)*IF(F3055="GHS",1,Assumptions!$B$4)</f>
        <v>760944.00369230774</v>
      </c>
      <c r="O3055" s="15">
        <f t="shared" ca="1" si="332"/>
        <v>94</v>
      </c>
      <c r="P3055" s="15" t="str">
        <f t="shared" ca="1" si="333"/>
        <v>91-180d</v>
      </c>
      <c r="Q3055" s="17">
        <f ca="1">IF(P3055="0-90d",0,IF(P3055="91-180d",INDEX(Assumptions!$F$8:$F$12,MATCH(B3055,Assumptions!$A$8:$A$12,0)),IF(P3055="181-365d",INDEX(Assumptions!$G$8:$G$12,MATCH(B3055,Assumptions!$A$8:$A$12,0)),INDEX(Assumptions!$H$8:$H$12,MATCH(B3055,Assumptions!$A$8:$A$12,0)))))</f>
        <v>0.1</v>
      </c>
      <c r="R3055" s="14">
        <f t="shared" ca="1" si="334"/>
        <v>53155.680000000008</v>
      </c>
      <c r="S3055" s="14">
        <f t="shared" ca="1" si="335"/>
        <v>478401.12000000005</v>
      </c>
      <c r="T3055" s="11" t="s">
        <v>25</v>
      </c>
      <c r="U3055" s="18" t="s">
        <v>36</v>
      </c>
    </row>
    <row r="3056" spans="1:21" ht="15" customHeight="1" x14ac:dyDescent="0.15">
      <c r="A3056" s="10" t="s">
        <v>3104</v>
      </c>
      <c r="B3056" s="11" t="s">
        <v>41</v>
      </c>
      <c r="C3056" s="11" t="s">
        <v>115</v>
      </c>
      <c r="D3056" s="12">
        <v>45810</v>
      </c>
      <c r="E3056" s="11">
        <v>2063</v>
      </c>
      <c r="F3056" s="11" t="s">
        <v>33</v>
      </c>
      <c r="G3056" s="13">
        <v>666.74</v>
      </c>
      <c r="H3056" s="14">
        <f t="shared" si="329"/>
        <v>1375484.62</v>
      </c>
      <c r="I3056" s="14">
        <f>IF(F3056="GHS",H3056,H3056*Assumptions!$B$4)</f>
        <v>1375484.62</v>
      </c>
      <c r="J3056" s="15" t="str">
        <f>INDEX(Assumptions!$B$8:$B$12,MATCH(B3056,Assumptions!$A$8:$A$12,0))</f>
        <v>Weighted Average</v>
      </c>
      <c r="K3056" s="16">
        <f>G3056/(1-INDEX(Assumptions!$D$8:$D$12,MATCH(B3056,Assumptions!$A$8:$A$12,0)))</f>
        <v>1025.7538461538461</v>
      </c>
      <c r="L3056" s="16">
        <f t="shared" si="330"/>
        <v>20.002199999999998</v>
      </c>
      <c r="M3056" s="16">
        <f t="shared" si="331"/>
        <v>51.287692307692311</v>
      </c>
      <c r="N3056" s="14">
        <f>E3056*(K3056-L3056-M3056)*IF(F3056="GHS",1,Assumptions!$B$4)</f>
        <v>1969059.1367846152</v>
      </c>
      <c r="O3056" s="15">
        <f t="shared" ca="1" si="332"/>
        <v>476</v>
      </c>
      <c r="P3056" s="15" t="str">
        <f t="shared" ca="1" si="333"/>
        <v>365d+</v>
      </c>
      <c r="Q3056" s="17">
        <f ca="1">IF(P3056="0-90d",0,IF(P3056="91-180d",INDEX(Assumptions!$F$8:$F$12,MATCH(B3056,Assumptions!$A$8:$A$12,0)),IF(P3056="181-365d",INDEX(Assumptions!$G$8:$G$12,MATCH(B3056,Assumptions!$A$8:$A$12,0)),INDEX(Assumptions!$H$8:$H$12,MATCH(B3056,Assumptions!$A$8:$A$12,0)))))</f>
        <v>0.8</v>
      </c>
      <c r="R3056" s="14">
        <f t="shared" ca="1" si="334"/>
        <v>1100387.6960000002</v>
      </c>
      <c r="S3056" s="14">
        <f t="shared" ca="1" si="335"/>
        <v>275096.92399999988</v>
      </c>
      <c r="T3056" s="11" t="s">
        <v>25</v>
      </c>
      <c r="U3056" s="18" t="s">
        <v>26</v>
      </c>
    </row>
    <row r="3057" spans="1:21" ht="15" customHeight="1" x14ac:dyDescent="0.15">
      <c r="A3057" s="10" t="s">
        <v>3105</v>
      </c>
      <c r="B3057" s="11" t="s">
        <v>31</v>
      </c>
      <c r="C3057" s="11" t="s">
        <v>63</v>
      </c>
      <c r="D3057" s="12">
        <v>45775</v>
      </c>
      <c r="E3057" s="11">
        <v>2803</v>
      </c>
      <c r="F3057" s="11" t="s">
        <v>33</v>
      </c>
      <c r="G3057" s="13">
        <v>6312.31</v>
      </c>
      <c r="H3057" s="14">
        <f t="shared" si="329"/>
        <v>17693404.93</v>
      </c>
      <c r="I3057" s="14">
        <f>IF(F3057="GHS",H3057,H3057*Assumptions!$B$4)</f>
        <v>17693404.93</v>
      </c>
      <c r="J3057" s="15" t="str">
        <f>INDEX(Assumptions!$B$8:$B$12,MATCH(B3057,Assumptions!$A$8:$A$12,0))</f>
        <v>Weighted Average</v>
      </c>
      <c r="K3057" s="16">
        <f>G3057/(1-INDEX(Assumptions!$D$8:$D$12,MATCH(B3057,Assumptions!$A$8:$A$12,0)))</f>
        <v>8767.0972222222226</v>
      </c>
      <c r="L3057" s="16">
        <f t="shared" si="330"/>
        <v>189.36930000000001</v>
      </c>
      <c r="M3057" s="16">
        <f t="shared" si="331"/>
        <v>438.35486111111118</v>
      </c>
      <c r="N3057" s="14">
        <f>E3057*(K3057-L3057-M3057)*IF(F3057="GHS",1,Assumptions!$B$4)</f>
        <v>22814662.690294445</v>
      </c>
      <c r="O3057" s="15">
        <f t="shared" ca="1" si="332"/>
        <v>511</v>
      </c>
      <c r="P3057" s="15" t="str">
        <f t="shared" ca="1" si="333"/>
        <v>365d+</v>
      </c>
      <c r="Q3057" s="17">
        <f ca="1">IF(P3057="0-90d",0,IF(P3057="91-180d",INDEX(Assumptions!$F$8:$F$12,MATCH(B3057,Assumptions!$A$8:$A$12,0)),IF(P3057="181-365d",INDEX(Assumptions!$G$8:$G$12,MATCH(B3057,Assumptions!$A$8:$A$12,0)),INDEX(Assumptions!$H$8:$H$12,MATCH(B3057,Assumptions!$A$8:$A$12,0)))))</f>
        <v>0.6</v>
      </c>
      <c r="R3057" s="14">
        <f t="shared" ca="1" si="334"/>
        <v>10616042.957999999</v>
      </c>
      <c r="S3057" s="14">
        <f t="shared" ca="1" si="335"/>
        <v>7077361.972000001</v>
      </c>
      <c r="T3057" s="11" t="s">
        <v>25</v>
      </c>
      <c r="U3057" s="18" t="s">
        <v>26</v>
      </c>
    </row>
    <row r="3058" spans="1:21" ht="15" customHeight="1" x14ac:dyDescent="0.15">
      <c r="A3058" s="10" t="s">
        <v>3106</v>
      </c>
      <c r="B3058" s="11" t="s">
        <v>31</v>
      </c>
      <c r="C3058" s="11" t="s">
        <v>32</v>
      </c>
      <c r="D3058" s="12">
        <v>45787</v>
      </c>
      <c r="E3058" s="11">
        <v>2680</v>
      </c>
      <c r="F3058" s="11" t="s">
        <v>33</v>
      </c>
      <c r="G3058" s="13">
        <v>2297.96</v>
      </c>
      <c r="H3058" s="14">
        <f t="shared" si="329"/>
        <v>6158532.7999999998</v>
      </c>
      <c r="I3058" s="14">
        <f>IF(F3058="GHS",H3058,H3058*Assumptions!$B$4)</f>
        <v>6158532.7999999998</v>
      </c>
      <c r="J3058" s="15" t="str">
        <f>INDEX(Assumptions!$B$8:$B$12,MATCH(B3058,Assumptions!$A$8:$A$12,0))</f>
        <v>Weighted Average</v>
      </c>
      <c r="K3058" s="16">
        <f>G3058/(1-INDEX(Assumptions!$D$8:$D$12,MATCH(B3058,Assumptions!$A$8:$A$12,0)))</f>
        <v>3191.6111111111113</v>
      </c>
      <c r="L3058" s="16">
        <f t="shared" si="330"/>
        <v>68.938800000000001</v>
      </c>
      <c r="M3058" s="16">
        <f t="shared" si="331"/>
        <v>159.58055555555558</v>
      </c>
      <c r="N3058" s="14">
        <f>E3058*(K3058-L3058-M3058)*IF(F3058="GHS",1,Assumptions!$B$4)</f>
        <v>7941085.9048888888</v>
      </c>
      <c r="O3058" s="15">
        <f t="shared" ca="1" si="332"/>
        <v>499</v>
      </c>
      <c r="P3058" s="15" t="str">
        <f t="shared" ca="1" si="333"/>
        <v>365d+</v>
      </c>
      <c r="Q3058" s="17">
        <f ca="1">IF(P3058="0-90d",0,IF(P3058="91-180d",INDEX(Assumptions!$F$8:$F$12,MATCH(B3058,Assumptions!$A$8:$A$12,0)),IF(P3058="181-365d",INDEX(Assumptions!$G$8:$G$12,MATCH(B3058,Assumptions!$A$8:$A$12,0)),INDEX(Assumptions!$H$8:$H$12,MATCH(B3058,Assumptions!$A$8:$A$12,0)))))</f>
        <v>0.6</v>
      </c>
      <c r="R3058" s="14">
        <f t="shared" ca="1" si="334"/>
        <v>3695119.6799999997</v>
      </c>
      <c r="S3058" s="14">
        <f t="shared" ca="1" si="335"/>
        <v>2463413.12</v>
      </c>
      <c r="T3058" s="11" t="s">
        <v>25</v>
      </c>
      <c r="U3058" s="18" t="s">
        <v>26</v>
      </c>
    </row>
    <row r="3059" spans="1:21" ht="15" customHeight="1" x14ac:dyDescent="0.15">
      <c r="A3059" s="10" t="s">
        <v>3107</v>
      </c>
      <c r="B3059" s="11" t="s">
        <v>28</v>
      </c>
      <c r="C3059" s="11" t="s">
        <v>35</v>
      </c>
      <c r="D3059" s="12">
        <v>45777</v>
      </c>
      <c r="E3059" s="11">
        <v>1251</v>
      </c>
      <c r="F3059" s="11" t="s">
        <v>24</v>
      </c>
      <c r="G3059" s="13">
        <v>8004.79</v>
      </c>
      <c r="H3059" s="14">
        <f t="shared" si="329"/>
        <v>10013992.289999999</v>
      </c>
      <c r="I3059" s="14">
        <f>IF(F3059="GHS",H3059,H3059*Assumptions!$B$4)</f>
        <v>108151116.73199999</v>
      </c>
      <c r="J3059" s="15" t="str">
        <f>INDEX(Assumptions!$B$8:$B$12,MATCH(B3059,Assumptions!$A$8:$A$12,0))</f>
        <v>Fair Value Less Costs to Sell</v>
      </c>
      <c r="K3059" s="16">
        <f>G3059/(1-INDEX(Assumptions!$D$8:$D$12,MATCH(B3059,Assumptions!$A$8:$A$12,0)))</f>
        <v>9096.3522727272721</v>
      </c>
      <c r="L3059" s="16">
        <f t="shared" si="330"/>
        <v>240.1437</v>
      </c>
      <c r="M3059" s="16">
        <f t="shared" si="331"/>
        <v>454.8176136363636</v>
      </c>
      <c r="N3059" s="14">
        <f>E3059*(K3059-L3059-M3059)*IF(F3059="GHS",1,Assumptions!$B$4)</f>
        <v>113509512.97008546</v>
      </c>
      <c r="O3059" s="15">
        <f t="shared" ca="1" si="332"/>
        <v>509</v>
      </c>
      <c r="P3059" s="15" t="str">
        <f t="shared" ca="1" si="333"/>
        <v>365d+</v>
      </c>
      <c r="Q3059" s="17">
        <f ca="1">IF(P3059="0-90d",0,IF(P3059="91-180d",INDEX(Assumptions!$F$8:$F$12,MATCH(B3059,Assumptions!$A$8:$A$12,0)),IF(P3059="181-365d",INDEX(Assumptions!$G$8:$G$12,MATCH(B3059,Assumptions!$A$8:$A$12,0)),INDEX(Assumptions!$H$8:$H$12,MATCH(B3059,Assumptions!$A$8:$A$12,0)))))</f>
        <v>0.4</v>
      </c>
      <c r="R3059" s="14">
        <f t="shared" ca="1" si="334"/>
        <v>43260446.6928</v>
      </c>
      <c r="S3059" s="14">
        <f t="shared" ca="1" si="335"/>
        <v>64890670.039199993</v>
      </c>
      <c r="T3059" s="11" t="s">
        <v>25</v>
      </c>
      <c r="U3059" s="18" t="s">
        <v>36</v>
      </c>
    </row>
    <row r="3060" spans="1:21" ht="15" customHeight="1" x14ac:dyDescent="0.15">
      <c r="A3060" s="10" t="s">
        <v>3108</v>
      </c>
      <c r="B3060" s="11" t="s">
        <v>28</v>
      </c>
      <c r="C3060" s="11" t="s">
        <v>35</v>
      </c>
      <c r="D3060" s="12">
        <v>45958</v>
      </c>
      <c r="E3060" s="11">
        <v>671</v>
      </c>
      <c r="F3060" s="11" t="s">
        <v>24</v>
      </c>
      <c r="G3060" s="13">
        <v>9409.1299999999992</v>
      </c>
      <c r="H3060" s="14">
        <f t="shared" si="329"/>
        <v>6313526.2299999995</v>
      </c>
      <c r="I3060" s="14">
        <f>IF(F3060="GHS",H3060,H3060*Assumptions!$B$4)</f>
        <v>68186083.283999994</v>
      </c>
      <c r="J3060" s="15" t="str">
        <f>INDEX(Assumptions!$B$8:$B$12,MATCH(B3060,Assumptions!$A$8:$A$12,0))</f>
        <v>Fair Value Less Costs to Sell</v>
      </c>
      <c r="K3060" s="16">
        <f>G3060/(1-INDEX(Assumptions!$D$8:$D$12,MATCH(B3060,Assumptions!$A$8:$A$12,0)))</f>
        <v>10692.19318181818</v>
      </c>
      <c r="L3060" s="16">
        <f t="shared" si="330"/>
        <v>282.27389999999997</v>
      </c>
      <c r="M3060" s="16">
        <f t="shared" si="331"/>
        <v>534.60965909090908</v>
      </c>
      <c r="N3060" s="14">
        <f>E3060*(K3060-L3060-M3060)*IF(F3060="GHS",1,Assumptions!$B$4)</f>
        <v>71564393.773979992</v>
      </c>
      <c r="O3060" s="15">
        <f t="shared" ca="1" si="332"/>
        <v>328</v>
      </c>
      <c r="P3060" s="15" t="str">
        <f t="shared" ca="1" si="333"/>
        <v>181-365d</v>
      </c>
      <c r="Q3060" s="17">
        <f ca="1">IF(P3060="0-90d",0,IF(P3060="91-180d",INDEX(Assumptions!$F$8:$F$12,MATCH(B3060,Assumptions!$A$8:$A$12,0)),IF(P3060="181-365d",INDEX(Assumptions!$G$8:$G$12,MATCH(B3060,Assumptions!$A$8:$A$12,0)),INDEX(Assumptions!$H$8:$H$12,MATCH(B3060,Assumptions!$A$8:$A$12,0)))))</f>
        <v>0.1</v>
      </c>
      <c r="R3060" s="14">
        <f t="shared" ca="1" si="334"/>
        <v>6818608.3284</v>
      </c>
      <c r="S3060" s="14">
        <f t="shared" ca="1" si="335"/>
        <v>61367474.955599993</v>
      </c>
      <c r="T3060" s="11" t="s">
        <v>25</v>
      </c>
      <c r="U3060" s="18" t="s">
        <v>26</v>
      </c>
    </row>
    <row r="3061" spans="1:21" ht="15" customHeight="1" x14ac:dyDescent="0.15">
      <c r="A3061" s="10" t="s">
        <v>3109</v>
      </c>
      <c r="B3061" s="11" t="s">
        <v>41</v>
      </c>
      <c r="C3061" s="11" t="s">
        <v>42</v>
      </c>
      <c r="D3061" s="12">
        <v>46155</v>
      </c>
      <c r="E3061" s="11">
        <v>2845</v>
      </c>
      <c r="F3061" s="11" t="s">
        <v>33</v>
      </c>
      <c r="G3061" s="13">
        <v>503.43</v>
      </c>
      <c r="H3061" s="14">
        <f t="shared" si="329"/>
        <v>1432258.35</v>
      </c>
      <c r="I3061" s="14">
        <f>IF(F3061="GHS",H3061,H3061*Assumptions!$B$4)</f>
        <v>1432258.35</v>
      </c>
      <c r="J3061" s="15" t="str">
        <f>INDEX(Assumptions!$B$8:$B$12,MATCH(B3061,Assumptions!$A$8:$A$12,0))</f>
        <v>Weighted Average</v>
      </c>
      <c r="K3061" s="16">
        <f>G3061/(1-INDEX(Assumptions!$D$8:$D$12,MATCH(B3061,Assumptions!$A$8:$A$12,0)))</f>
        <v>774.50769230769231</v>
      </c>
      <c r="L3061" s="16">
        <f t="shared" si="330"/>
        <v>15.1029</v>
      </c>
      <c r="M3061" s="16">
        <f t="shared" si="331"/>
        <v>38.72538461538462</v>
      </c>
      <c r="N3061" s="14">
        <f>E3061*(K3061-L3061-M3061)*IF(F3061="GHS",1,Assumptions!$B$4)</f>
        <v>2050332.9148846155</v>
      </c>
      <c r="O3061" s="15">
        <f t="shared" ca="1" si="332"/>
        <v>131</v>
      </c>
      <c r="P3061" s="15" t="str">
        <f t="shared" ca="1" si="333"/>
        <v>91-180d</v>
      </c>
      <c r="Q3061" s="17">
        <f ca="1">IF(P3061="0-90d",0,IF(P3061="91-180d",INDEX(Assumptions!$F$8:$F$12,MATCH(B3061,Assumptions!$A$8:$A$12,0)),IF(P3061="181-365d",INDEX(Assumptions!$G$8:$G$12,MATCH(B3061,Assumptions!$A$8:$A$12,0)),INDEX(Assumptions!$H$8:$H$12,MATCH(B3061,Assumptions!$A$8:$A$12,0)))))</f>
        <v>0.1</v>
      </c>
      <c r="R3061" s="14">
        <f t="shared" ca="1" si="334"/>
        <v>143225.83500000002</v>
      </c>
      <c r="S3061" s="14">
        <f t="shared" si="335"/>
        <v>0</v>
      </c>
      <c r="T3061" s="11" t="s">
        <v>39</v>
      </c>
      <c r="U3061" s="18" t="s">
        <v>36</v>
      </c>
    </row>
    <row r="3062" spans="1:21" ht="15" customHeight="1" x14ac:dyDescent="0.15">
      <c r="A3062" s="10" t="s">
        <v>3110</v>
      </c>
      <c r="B3062" s="11" t="s">
        <v>41</v>
      </c>
      <c r="C3062" s="11" t="s">
        <v>44</v>
      </c>
      <c r="D3062" s="12">
        <v>46129</v>
      </c>
      <c r="E3062" s="11">
        <v>4117</v>
      </c>
      <c r="F3062" s="11" t="s">
        <v>33</v>
      </c>
      <c r="G3062" s="13">
        <v>551.19000000000005</v>
      </c>
      <c r="H3062" s="14">
        <f t="shared" si="329"/>
        <v>2269249.2300000004</v>
      </c>
      <c r="I3062" s="14">
        <f>IF(F3062="GHS",H3062,H3062*Assumptions!$B$4)</f>
        <v>2269249.2300000004</v>
      </c>
      <c r="J3062" s="15" t="str">
        <f>INDEX(Assumptions!$B$8:$B$12,MATCH(B3062,Assumptions!$A$8:$A$12,0))</f>
        <v>Weighted Average</v>
      </c>
      <c r="K3062" s="16">
        <f>G3062/(1-INDEX(Assumptions!$D$8:$D$12,MATCH(B3062,Assumptions!$A$8:$A$12,0)))</f>
        <v>847.98461538461549</v>
      </c>
      <c r="L3062" s="16">
        <f t="shared" si="330"/>
        <v>16.535700000000002</v>
      </c>
      <c r="M3062" s="16">
        <f t="shared" si="331"/>
        <v>42.399230769230776</v>
      </c>
      <c r="N3062" s="14">
        <f>E3062*(K3062-L3062-M3062)*IF(F3062="GHS",1,Assumptions!$B$4)</f>
        <v>3248517.5515615386</v>
      </c>
      <c r="O3062" s="15">
        <f t="shared" ca="1" si="332"/>
        <v>157</v>
      </c>
      <c r="P3062" s="15" t="str">
        <f t="shared" ca="1" si="333"/>
        <v>91-180d</v>
      </c>
      <c r="Q3062" s="17">
        <f ca="1">IF(P3062="0-90d",0,IF(P3062="91-180d",INDEX(Assumptions!$F$8:$F$12,MATCH(B3062,Assumptions!$A$8:$A$12,0)),IF(P3062="181-365d",INDEX(Assumptions!$G$8:$G$12,MATCH(B3062,Assumptions!$A$8:$A$12,0)),INDEX(Assumptions!$H$8:$H$12,MATCH(B3062,Assumptions!$A$8:$A$12,0)))))</f>
        <v>0.1</v>
      </c>
      <c r="R3062" s="14">
        <f t="shared" ca="1" si="334"/>
        <v>226924.92300000007</v>
      </c>
      <c r="S3062" s="14">
        <f t="shared" ca="1" si="335"/>
        <v>2042324.3070000005</v>
      </c>
      <c r="T3062" s="11" t="s">
        <v>25</v>
      </c>
      <c r="U3062" s="18" t="s">
        <v>26</v>
      </c>
    </row>
    <row r="3063" spans="1:21" ht="15" customHeight="1" x14ac:dyDescent="0.15">
      <c r="A3063" s="10" t="s">
        <v>3111</v>
      </c>
      <c r="B3063" s="11" t="s">
        <v>28</v>
      </c>
      <c r="C3063" s="11" t="s">
        <v>55</v>
      </c>
      <c r="D3063" s="12">
        <v>45998</v>
      </c>
      <c r="E3063" s="11">
        <v>2214</v>
      </c>
      <c r="F3063" s="11" t="s">
        <v>24</v>
      </c>
      <c r="G3063" s="13">
        <v>7185.93</v>
      </c>
      <c r="H3063" s="14">
        <f t="shared" si="329"/>
        <v>15909649.020000001</v>
      </c>
      <c r="I3063" s="14">
        <f>IF(F3063="GHS",H3063,H3063*Assumptions!$B$4)</f>
        <v>171824209.41600004</v>
      </c>
      <c r="J3063" s="15" t="str">
        <f>INDEX(Assumptions!$B$8:$B$12,MATCH(B3063,Assumptions!$A$8:$A$12,0))</f>
        <v>Fair Value Less Costs to Sell</v>
      </c>
      <c r="K3063" s="16">
        <f>G3063/(1-INDEX(Assumptions!$D$8:$D$12,MATCH(B3063,Assumptions!$A$8:$A$12,0)))</f>
        <v>8165.829545454546</v>
      </c>
      <c r="L3063" s="16">
        <f t="shared" si="330"/>
        <v>215.5779</v>
      </c>
      <c r="M3063" s="16">
        <f t="shared" si="331"/>
        <v>408.29147727272732</v>
      </c>
      <c r="N3063" s="14">
        <f>E3063*(K3063-L3063-M3063)*IF(F3063="GHS",1,Assumptions!$B$4)</f>
        <v>180337317.97342911</v>
      </c>
      <c r="O3063" s="15">
        <f t="shared" ca="1" si="332"/>
        <v>288</v>
      </c>
      <c r="P3063" s="15" t="str">
        <f t="shared" ca="1" si="333"/>
        <v>181-365d</v>
      </c>
      <c r="Q3063" s="17">
        <f ca="1">IF(P3063="0-90d",0,IF(P3063="91-180d",INDEX(Assumptions!$F$8:$F$12,MATCH(B3063,Assumptions!$A$8:$A$12,0)),IF(P3063="181-365d",INDEX(Assumptions!$G$8:$G$12,MATCH(B3063,Assumptions!$A$8:$A$12,0)),INDEX(Assumptions!$H$8:$H$12,MATCH(B3063,Assumptions!$A$8:$A$12,0)))))</f>
        <v>0.1</v>
      </c>
      <c r="R3063" s="14">
        <f t="shared" ca="1" si="334"/>
        <v>17182420.941600006</v>
      </c>
      <c r="S3063" s="14">
        <f t="shared" ca="1" si="335"/>
        <v>154641788.47440004</v>
      </c>
      <c r="T3063" s="11" t="s">
        <v>25</v>
      </c>
      <c r="U3063" s="18" t="s">
        <v>26</v>
      </c>
    </row>
    <row r="3064" spans="1:21" ht="15" customHeight="1" x14ac:dyDescent="0.15">
      <c r="A3064" s="10" t="s">
        <v>3112</v>
      </c>
      <c r="B3064" s="11" t="s">
        <v>31</v>
      </c>
      <c r="C3064" s="11" t="s">
        <v>63</v>
      </c>
      <c r="D3064" s="12">
        <v>45754</v>
      </c>
      <c r="E3064" s="11">
        <v>1629</v>
      </c>
      <c r="F3064" s="11" t="s">
        <v>33</v>
      </c>
      <c r="G3064" s="13">
        <v>2124.19</v>
      </c>
      <c r="H3064" s="14">
        <f t="shared" si="329"/>
        <v>3460305.5100000002</v>
      </c>
      <c r="I3064" s="14">
        <f>IF(F3064="GHS",H3064,H3064*Assumptions!$B$4)</f>
        <v>3460305.5100000002</v>
      </c>
      <c r="J3064" s="15" t="str">
        <f>INDEX(Assumptions!$B$8:$B$12,MATCH(B3064,Assumptions!$A$8:$A$12,0))</f>
        <v>Weighted Average</v>
      </c>
      <c r="K3064" s="16">
        <f>G3064/(1-INDEX(Assumptions!$D$8:$D$12,MATCH(B3064,Assumptions!$A$8:$A$12,0)))</f>
        <v>2950.2638888888891</v>
      </c>
      <c r="L3064" s="16">
        <f t="shared" si="330"/>
        <v>63.725699999999996</v>
      </c>
      <c r="M3064" s="16">
        <f t="shared" si="331"/>
        <v>147.51319444444445</v>
      </c>
      <c r="N3064" s="14">
        <f>E3064*(K3064-L3064-M3064)*IF(F3064="GHS",1,Assumptions!$B$4)</f>
        <v>4461871.715950001</v>
      </c>
      <c r="O3064" s="15">
        <f t="shared" ca="1" si="332"/>
        <v>532</v>
      </c>
      <c r="P3064" s="15" t="str">
        <f t="shared" ca="1" si="333"/>
        <v>365d+</v>
      </c>
      <c r="Q3064" s="17">
        <f ca="1">IF(P3064="0-90d",0,IF(P3064="91-180d",INDEX(Assumptions!$F$8:$F$12,MATCH(B3064,Assumptions!$A$8:$A$12,0)),IF(P3064="181-365d",INDEX(Assumptions!$G$8:$G$12,MATCH(B3064,Assumptions!$A$8:$A$12,0)),INDEX(Assumptions!$H$8:$H$12,MATCH(B3064,Assumptions!$A$8:$A$12,0)))))</f>
        <v>0.6</v>
      </c>
      <c r="R3064" s="14">
        <f t="shared" ca="1" si="334"/>
        <v>2076183.3060000001</v>
      </c>
      <c r="S3064" s="14">
        <f t="shared" ca="1" si="335"/>
        <v>1384122.2040000001</v>
      </c>
      <c r="T3064" s="11" t="s">
        <v>25</v>
      </c>
      <c r="U3064" s="18" t="s">
        <v>26</v>
      </c>
    </row>
    <row r="3065" spans="1:21" ht="15" customHeight="1" x14ac:dyDescent="0.15">
      <c r="A3065" s="10" t="s">
        <v>3113</v>
      </c>
      <c r="B3065" s="11" t="s">
        <v>41</v>
      </c>
      <c r="C3065" s="11" t="s">
        <v>42</v>
      </c>
      <c r="D3065" s="12">
        <v>45831</v>
      </c>
      <c r="E3065" s="11">
        <v>3539</v>
      </c>
      <c r="F3065" s="11" t="s">
        <v>33</v>
      </c>
      <c r="G3065" s="13">
        <v>629.02</v>
      </c>
      <c r="H3065" s="14">
        <f t="shared" si="329"/>
        <v>2226101.7799999998</v>
      </c>
      <c r="I3065" s="14">
        <f>IF(F3065="GHS",H3065,H3065*Assumptions!$B$4)</f>
        <v>2226101.7799999998</v>
      </c>
      <c r="J3065" s="15" t="str">
        <f>INDEX(Assumptions!$B$8:$B$12,MATCH(B3065,Assumptions!$A$8:$A$12,0))</f>
        <v>Weighted Average</v>
      </c>
      <c r="K3065" s="16">
        <f>G3065/(1-INDEX(Assumptions!$D$8:$D$12,MATCH(B3065,Assumptions!$A$8:$A$12,0)))</f>
        <v>967.72307692307686</v>
      </c>
      <c r="L3065" s="16">
        <f t="shared" si="330"/>
        <v>18.8706</v>
      </c>
      <c r="M3065" s="16">
        <f t="shared" si="331"/>
        <v>48.386153846153846</v>
      </c>
      <c r="N3065" s="14">
        <f>E3065*(K3065-L3065-M3065)*IF(F3065="GHS",1,Assumptions!$B$4)</f>
        <v>3186750.3173692306</v>
      </c>
      <c r="O3065" s="15">
        <f t="shared" ca="1" si="332"/>
        <v>455</v>
      </c>
      <c r="P3065" s="15" t="str">
        <f t="shared" ca="1" si="333"/>
        <v>365d+</v>
      </c>
      <c r="Q3065" s="17">
        <f ca="1">IF(P3065="0-90d",0,IF(P3065="91-180d",INDEX(Assumptions!$F$8:$F$12,MATCH(B3065,Assumptions!$A$8:$A$12,0)),IF(P3065="181-365d",INDEX(Assumptions!$G$8:$G$12,MATCH(B3065,Assumptions!$A$8:$A$12,0)),INDEX(Assumptions!$H$8:$H$12,MATCH(B3065,Assumptions!$A$8:$A$12,0)))))</f>
        <v>0.8</v>
      </c>
      <c r="R3065" s="14">
        <f t="shared" ca="1" si="334"/>
        <v>1780881.4239999999</v>
      </c>
      <c r="S3065" s="14">
        <f t="shared" ca="1" si="335"/>
        <v>445220.35599999991</v>
      </c>
      <c r="T3065" s="11" t="s">
        <v>25</v>
      </c>
      <c r="U3065" s="18" t="s">
        <v>26</v>
      </c>
    </row>
    <row r="3066" spans="1:21" ht="15" customHeight="1" x14ac:dyDescent="0.15">
      <c r="A3066" s="10" t="s">
        <v>3114</v>
      </c>
      <c r="B3066" s="11" t="s">
        <v>46</v>
      </c>
      <c r="C3066" s="11" t="s">
        <v>52</v>
      </c>
      <c r="D3066" s="12">
        <v>46092</v>
      </c>
      <c r="E3066" s="11">
        <v>3282</v>
      </c>
      <c r="F3066" s="11" t="s">
        <v>33</v>
      </c>
      <c r="G3066" s="13">
        <v>951423.12</v>
      </c>
      <c r="H3066" s="14">
        <f t="shared" si="329"/>
        <v>3122570679.8400002</v>
      </c>
      <c r="I3066" s="14">
        <f>IF(F3066="GHS",H3066,H3066*Assumptions!$B$4)</f>
        <v>3122570679.8400002</v>
      </c>
      <c r="J3066" s="15" t="str">
        <f>INDEX(Assumptions!$B$8:$B$12,MATCH(B3066,Assumptions!$A$8:$A$12,0))</f>
        <v>Specific Identification</v>
      </c>
      <c r="K3066" s="16">
        <f>G3066/(1-INDEX(Assumptions!$D$8:$D$12,MATCH(B3066,Assumptions!$A$8:$A$12,0)))</f>
        <v>1219773.2307692308</v>
      </c>
      <c r="L3066" s="16">
        <f t="shared" si="330"/>
        <v>28542.693599999999</v>
      </c>
      <c r="M3066" s="16">
        <f t="shared" si="331"/>
        <v>60988.661538461543</v>
      </c>
      <c r="N3066" s="14">
        <f>E3066*(K3066-L3066-M3066)*IF(F3066="GHS",1,Assumptions!$B$4)</f>
        <v>3709453835.8201842</v>
      </c>
      <c r="O3066" s="15">
        <f t="shared" ca="1" si="332"/>
        <v>194</v>
      </c>
      <c r="P3066" s="15" t="str">
        <f t="shared" ca="1" si="333"/>
        <v>181-365d</v>
      </c>
      <c r="Q3066" s="17">
        <f ca="1">IF(P3066="0-90d",0,IF(P3066="91-180d",INDEX(Assumptions!$F$8:$F$12,MATCH(B3066,Assumptions!$A$8:$A$12,0)),IF(P3066="181-365d",INDEX(Assumptions!$G$8:$G$12,MATCH(B3066,Assumptions!$A$8:$A$12,0)),INDEX(Assumptions!$H$8:$H$12,MATCH(B3066,Assumptions!$A$8:$A$12,0)))))</f>
        <v>0.05</v>
      </c>
      <c r="R3066" s="14">
        <f t="shared" ca="1" si="334"/>
        <v>156128533.99200001</v>
      </c>
      <c r="S3066" s="14">
        <f t="shared" ca="1" si="335"/>
        <v>2966442145.848</v>
      </c>
      <c r="T3066" s="11" t="s">
        <v>25</v>
      </c>
      <c r="U3066" s="18" t="s">
        <v>26</v>
      </c>
    </row>
    <row r="3067" spans="1:21" ht="15" customHeight="1" x14ac:dyDescent="0.15">
      <c r="A3067" s="10" t="s">
        <v>3115</v>
      </c>
      <c r="B3067" s="11" t="s">
        <v>41</v>
      </c>
      <c r="C3067" s="11" t="s">
        <v>49</v>
      </c>
      <c r="D3067" s="12">
        <v>45765</v>
      </c>
      <c r="E3067" s="11">
        <v>4484</v>
      </c>
      <c r="F3067" s="11" t="s">
        <v>33</v>
      </c>
      <c r="G3067" s="13">
        <v>740.16</v>
      </c>
      <c r="H3067" s="14">
        <f t="shared" si="329"/>
        <v>3318877.44</v>
      </c>
      <c r="I3067" s="14">
        <f>IF(F3067="GHS",H3067,H3067*Assumptions!$B$4)</f>
        <v>3318877.44</v>
      </c>
      <c r="J3067" s="15" t="str">
        <f>INDEX(Assumptions!$B$8:$B$12,MATCH(B3067,Assumptions!$A$8:$A$12,0))</f>
        <v>Weighted Average</v>
      </c>
      <c r="K3067" s="16">
        <f>G3067/(1-INDEX(Assumptions!$D$8:$D$12,MATCH(B3067,Assumptions!$A$8:$A$12,0)))</f>
        <v>1138.7076923076922</v>
      </c>
      <c r="L3067" s="16">
        <f t="shared" si="330"/>
        <v>22.204799999999999</v>
      </c>
      <c r="M3067" s="16">
        <f t="shared" si="331"/>
        <v>56.935384615384613</v>
      </c>
      <c r="N3067" s="14">
        <f>E3067*(K3067-L3067-M3067)*IF(F3067="GHS",1,Assumptions!$B$4)</f>
        <v>4751100.7044923073</v>
      </c>
      <c r="O3067" s="15">
        <f t="shared" ca="1" si="332"/>
        <v>521</v>
      </c>
      <c r="P3067" s="15" t="str">
        <f t="shared" ca="1" si="333"/>
        <v>365d+</v>
      </c>
      <c r="Q3067" s="17">
        <f ca="1">IF(P3067="0-90d",0,IF(P3067="91-180d",INDEX(Assumptions!$F$8:$F$12,MATCH(B3067,Assumptions!$A$8:$A$12,0)),IF(P3067="181-365d",INDEX(Assumptions!$G$8:$G$12,MATCH(B3067,Assumptions!$A$8:$A$12,0)),INDEX(Assumptions!$H$8:$H$12,MATCH(B3067,Assumptions!$A$8:$A$12,0)))))</f>
        <v>0.8</v>
      </c>
      <c r="R3067" s="14">
        <f t="shared" ca="1" si="334"/>
        <v>2655101.952</v>
      </c>
      <c r="S3067" s="14">
        <f t="shared" ca="1" si="335"/>
        <v>663775.4879999999</v>
      </c>
      <c r="T3067" s="11" t="s">
        <v>25</v>
      </c>
      <c r="U3067" s="18" t="s">
        <v>36</v>
      </c>
    </row>
    <row r="3068" spans="1:21" ht="15" customHeight="1" x14ac:dyDescent="0.15">
      <c r="A3068" s="10" t="s">
        <v>3116</v>
      </c>
      <c r="B3068" s="11" t="s">
        <v>28</v>
      </c>
      <c r="C3068" s="11" t="s">
        <v>29</v>
      </c>
      <c r="D3068" s="12">
        <v>46169</v>
      </c>
      <c r="E3068" s="11">
        <v>4011</v>
      </c>
      <c r="F3068" s="11" t="s">
        <v>24</v>
      </c>
      <c r="G3068" s="13">
        <v>7363.96</v>
      </c>
      <c r="H3068" s="14">
        <f t="shared" si="329"/>
        <v>29536843.559999999</v>
      </c>
      <c r="I3068" s="14">
        <f>IF(F3068="GHS",H3068,H3068*Assumptions!$B$4)</f>
        <v>318997910.44800001</v>
      </c>
      <c r="J3068" s="15" t="str">
        <f>INDEX(Assumptions!$B$8:$B$12,MATCH(B3068,Assumptions!$A$8:$A$12,0))</f>
        <v>Fair Value Less Costs to Sell</v>
      </c>
      <c r="K3068" s="16">
        <f>G3068/(1-INDEX(Assumptions!$D$8:$D$12,MATCH(B3068,Assumptions!$A$8:$A$12,0)))</f>
        <v>8368.136363636364</v>
      </c>
      <c r="L3068" s="16">
        <f t="shared" si="330"/>
        <v>220.9188</v>
      </c>
      <c r="M3068" s="16">
        <f t="shared" si="331"/>
        <v>418.40681818181821</v>
      </c>
      <c r="N3068" s="14">
        <f>E3068*(K3068-L3068-M3068)*IF(F3068="GHS",1,Assumptions!$B$4)</f>
        <v>334802806.92019635</v>
      </c>
      <c r="O3068" s="15">
        <f t="shared" ca="1" si="332"/>
        <v>117</v>
      </c>
      <c r="P3068" s="15" t="str">
        <f t="shared" ca="1" si="333"/>
        <v>91-180d</v>
      </c>
      <c r="Q3068" s="17">
        <f ca="1">IF(P3068="0-90d",0,IF(P3068="91-180d",INDEX(Assumptions!$F$8:$F$12,MATCH(B3068,Assumptions!$A$8:$A$12,0)),IF(P3068="181-365d",INDEX(Assumptions!$G$8:$G$12,MATCH(B3068,Assumptions!$A$8:$A$12,0)),INDEX(Assumptions!$H$8:$H$12,MATCH(B3068,Assumptions!$A$8:$A$12,0)))))</f>
        <v>0.02</v>
      </c>
      <c r="R3068" s="14">
        <f t="shared" ca="1" si="334"/>
        <v>6379958.2089600004</v>
      </c>
      <c r="S3068" s="14">
        <f t="shared" ca="1" si="335"/>
        <v>312617952.23904002</v>
      </c>
      <c r="T3068" s="11" t="s">
        <v>25</v>
      </c>
      <c r="U3068" s="18" t="s">
        <v>26</v>
      </c>
    </row>
    <row r="3069" spans="1:21" ht="15" customHeight="1" x14ac:dyDescent="0.15">
      <c r="A3069" s="10" t="s">
        <v>3117</v>
      </c>
      <c r="B3069" s="11" t="s">
        <v>41</v>
      </c>
      <c r="C3069" s="11" t="s">
        <v>115</v>
      </c>
      <c r="D3069" s="12">
        <v>46050</v>
      </c>
      <c r="E3069" s="11">
        <v>286</v>
      </c>
      <c r="F3069" s="11" t="s">
        <v>33</v>
      </c>
      <c r="G3069" s="13">
        <v>496.21</v>
      </c>
      <c r="H3069" s="14">
        <f t="shared" si="329"/>
        <v>141916.06</v>
      </c>
      <c r="I3069" s="14">
        <f>IF(F3069="GHS",H3069,H3069*Assumptions!$B$4)</f>
        <v>141916.06</v>
      </c>
      <c r="J3069" s="15" t="str">
        <f>INDEX(Assumptions!$B$8:$B$12,MATCH(B3069,Assumptions!$A$8:$A$12,0))</f>
        <v>Weighted Average</v>
      </c>
      <c r="K3069" s="16">
        <f>G3069/(1-INDEX(Assumptions!$D$8:$D$12,MATCH(B3069,Assumptions!$A$8:$A$12,0)))</f>
        <v>763.4</v>
      </c>
      <c r="L3069" s="16">
        <f t="shared" si="330"/>
        <v>14.886299999999999</v>
      </c>
      <c r="M3069" s="16">
        <f t="shared" si="331"/>
        <v>38.17</v>
      </c>
      <c r="N3069" s="14">
        <f>E3069*(K3069-L3069-M3069)*IF(F3069="GHS",1,Assumptions!$B$4)</f>
        <v>203158.29819999999</v>
      </c>
      <c r="O3069" s="15">
        <f t="shared" ca="1" si="332"/>
        <v>236</v>
      </c>
      <c r="P3069" s="15" t="str">
        <f t="shared" ca="1" si="333"/>
        <v>181-365d</v>
      </c>
      <c r="Q3069" s="17">
        <f ca="1">IF(P3069="0-90d",0,IF(P3069="91-180d",INDEX(Assumptions!$F$8:$F$12,MATCH(B3069,Assumptions!$A$8:$A$12,0)),IF(P3069="181-365d",INDEX(Assumptions!$G$8:$G$12,MATCH(B3069,Assumptions!$A$8:$A$12,0)),INDEX(Assumptions!$H$8:$H$12,MATCH(B3069,Assumptions!$A$8:$A$12,0)))))</f>
        <v>0.35</v>
      </c>
      <c r="R3069" s="14">
        <f t="shared" ca="1" si="334"/>
        <v>49670.620999999999</v>
      </c>
      <c r="S3069" s="14">
        <f t="shared" ca="1" si="335"/>
        <v>92245.438999999998</v>
      </c>
      <c r="T3069" s="11" t="s">
        <v>25</v>
      </c>
      <c r="U3069" s="18" t="s">
        <v>26</v>
      </c>
    </row>
    <row r="3070" spans="1:21" ht="15" customHeight="1" x14ac:dyDescent="0.15">
      <c r="A3070" s="10" t="s">
        <v>3118</v>
      </c>
      <c r="B3070" s="11" t="s">
        <v>28</v>
      </c>
      <c r="C3070" s="11" t="s">
        <v>55</v>
      </c>
      <c r="D3070" s="12">
        <v>45993</v>
      </c>
      <c r="E3070" s="11">
        <v>3192</v>
      </c>
      <c r="F3070" s="11" t="s">
        <v>24</v>
      </c>
      <c r="G3070" s="13">
        <v>12533.51</v>
      </c>
      <c r="H3070" s="14">
        <f t="shared" si="329"/>
        <v>40006963.920000002</v>
      </c>
      <c r="I3070" s="14">
        <f>IF(F3070="GHS",H3070,H3070*Assumptions!$B$4)</f>
        <v>432075210.33600003</v>
      </c>
      <c r="J3070" s="15" t="str">
        <f>INDEX(Assumptions!$B$8:$B$12,MATCH(B3070,Assumptions!$A$8:$A$12,0))</f>
        <v>Fair Value Less Costs to Sell</v>
      </c>
      <c r="K3070" s="16">
        <f>G3070/(1-INDEX(Assumptions!$D$8:$D$12,MATCH(B3070,Assumptions!$A$8:$A$12,0)))</f>
        <v>14242.625</v>
      </c>
      <c r="L3070" s="16">
        <f t="shared" si="330"/>
        <v>376.00529999999998</v>
      </c>
      <c r="M3070" s="16">
        <f t="shared" si="331"/>
        <v>712.13125000000002</v>
      </c>
      <c r="N3070" s="14">
        <f>E3070*(K3070-L3070-M3070)*IF(F3070="GHS",1,Assumptions!$B$4)</f>
        <v>453482573.02992004</v>
      </c>
      <c r="O3070" s="15">
        <f t="shared" ca="1" si="332"/>
        <v>293</v>
      </c>
      <c r="P3070" s="15" t="str">
        <f t="shared" ca="1" si="333"/>
        <v>181-365d</v>
      </c>
      <c r="Q3070" s="17">
        <f ca="1">IF(P3070="0-90d",0,IF(P3070="91-180d",INDEX(Assumptions!$F$8:$F$12,MATCH(B3070,Assumptions!$A$8:$A$12,0)),IF(P3070="181-365d",INDEX(Assumptions!$G$8:$G$12,MATCH(B3070,Assumptions!$A$8:$A$12,0)),INDEX(Assumptions!$H$8:$H$12,MATCH(B3070,Assumptions!$A$8:$A$12,0)))))</f>
        <v>0.1</v>
      </c>
      <c r="R3070" s="14">
        <f t="shared" ca="1" si="334"/>
        <v>43207521.033600003</v>
      </c>
      <c r="S3070" s="14">
        <f t="shared" ca="1" si="335"/>
        <v>388867689.30239999</v>
      </c>
      <c r="T3070" s="11" t="s">
        <v>25</v>
      </c>
      <c r="U3070" s="18" t="s">
        <v>26</v>
      </c>
    </row>
    <row r="3071" spans="1:21" ht="15" customHeight="1" x14ac:dyDescent="0.15">
      <c r="A3071" s="10" t="s">
        <v>3119</v>
      </c>
      <c r="B3071" s="11" t="s">
        <v>31</v>
      </c>
      <c r="C3071" s="11" t="s">
        <v>63</v>
      </c>
      <c r="D3071" s="12">
        <v>45972</v>
      </c>
      <c r="E3071" s="11">
        <v>1511</v>
      </c>
      <c r="F3071" s="11" t="s">
        <v>33</v>
      </c>
      <c r="G3071" s="13">
        <v>2943.02</v>
      </c>
      <c r="H3071" s="14">
        <f t="shared" si="329"/>
        <v>4446903.22</v>
      </c>
      <c r="I3071" s="14">
        <f>IF(F3071="GHS",H3071,H3071*Assumptions!$B$4)</f>
        <v>4446903.22</v>
      </c>
      <c r="J3071" s="15" t="str">
        <f>INDEX(Assumptions!$B$8:$B$12,MATCH(B3071,Assumptions!$A$8:$A$12,0))</f>
        <v>Weighted Average</v>
      </c>
      <c r="K3071" s="16">
        <f>G3071/(1-INDEX(Assumptions!$D$8:$D$12,MATCH(B3071,Assumptions!$A$8:$A$12,0)))</f>
        <v>4087.5277777777778</v>
      </c>
      <c r="L3071" s="16">
        <f t="shared" si="330"/>
        <v>88.290599999999998</v>
      </c>
      <c r="M3071" s="16">
        <f t="shared" si="331"/>
        <v>204.3763888888889</v>
      </c>
      <c r="N3071" s="14">
        <f>E3071*(K3071-L3071-M3071)*IF(F3071="GHS",1,Assumptions!$B$4)</f>
        <v>5734034.6520111114</v>
      </c>
      <c r="O3071" s="15">
        <f t="shared" ca="1" si="332"/>
        <v>314</v>
      </c>
      <c r="P3071" s="15" t="str">
        <f t="shared" ca="1" si="333"/>
        <v>181-365d</v>
      </c>
      <c r="Q3071" s="17">
        <f ca="1">IF(P3071="0-90d",0,IF(P3071="91-180d",INDEX(Assumptions!$F$8:$F$12,MATCH(B3071,Assumptions!$A$8:$A$12,0)),IF(P3071="181-365d",INDEX(Assumptions!$G$8:$G$12,MATCH(B3071,Assumptions!$A$8:$A$12,0)),INDEX(Assumptions!$H$8:$H$12,MATCH(B3071,Assumptions!$A$8:$A$12,0)))))</f>
        <v>0.2</v>
      </c>
      <c r="R3071" s="14">
        <f t="shared" ca="1" si="334"/>
        <v>889380.64399999997</v>
      </c>
      <c r="S3071" s="14">
        <f t="shared" ca="1" si="335"/>
        <v>3557522.5759999999</v>
      </c>
      <c r="T3071" s="11" t="s">
        <v>25</v>
      </c>
      <c r="U3071" s="18" t="s">
        <v>36</v>
      </c>
    </row>
    <row r="3072" spans="1:21" ht="15" customHeight="1" x14ac:dyDescent="0.15">
      <c r="A3072" s="10" t="s">
        <v>3120</v>
      </c>
      <c r="B3072" s="11" t="s">
        <v>46</v>
      </c>
      <c r="C3072" s="11" t="s">
        <v>52</v>
      </c>
      <c r="D3072" s="12">
        <v>46226</v>
      </c>
      <c r="E3072" s="11">
        <v>3498</v>
      </c>
      <c r="F3072" s="11" t="s">
        <v>33</v>
      </c>
      <c r="G3072" s="13">
        <v>291410.32</v>
      </c>
      <c r="H3072" s="14">
        <f t="shared" si="329"/>
        <v>1019353299.36</v>
      </c>
      <c r="I3072" s="14">
        <f>IF(F3072="GHS",H3072,H3072*Assumptions!$B$4)</f>
        <v>1019353299.36</v>
      </c>
      <c r="J3072" s="15" t="str">
        <f>INDEX(Assumptions!$B$8:$B$12,MATCH(B3072,Assumptions!$A$8:$A$12,0))</f>
        <v>Specific Identification</v>
      </c>
      <c r="K3072" s="16">
        <f>G3072/(1-INDEX(Assumptions!$D$8:$D$12,MATCH(B3072,Assumptions!$A$8:$A$12,0)))</f>
        <v>373602.97435897437</v>
      </c>
      <c r="L3072" s="16">
        <f t="shared" si="330"/>
        <v>8742.3096000000005</v>
      </c>
      <c r="M3072" s="16">
        <f t="shared" si="331"/>
        <v>18680.148717948719</v>
      </c>
      <c r="N3072" s="14">
        <f>E3072*(K3072-L3072-M3072)*IF(F3072="GHS",1,Assumptions!$B$4)</f>
        <v>1210939445.1115079</v>
      </c>
      <c r="O3072" s="15">
        <f t="shared" ca="1" si="332"/>
        <v>60</v>
      </c>
      <c r="P3072" s="15" t="str">
        <f t="shared" ca="1" si="333"/>
        <v>0-90d</v>
      </c>
      <c r="Q3072" s="17">
        <f ca="1">IF(P3072="0-90d",0,IF(P3072="91-180d",INDEX(Assumptions!$F$8:$F$12,MATCH(B3072,Assumptions!$A$8:$A$12,0)),IF(P3072="181-365d",INDEX(Assumptions!$G$8:$G$12,MATCH(B3072,Assumptions!$A$8:$A$12,0)),INDEX(Assumptions!$H$8:$H$12,MATCH(B3072,Assumptions!$A$8:$A$12,0)))))</f>
        <v>0</v>
      </c>
      <c r="R3072" s="14">
        <f t="shared" ca="1" si="334"/>
        <v>0</v>
      </c>
      <c r="S3072" s="14">
        <f t="shared" ca="1" si="335"/>
        <v>1019353299.36</v>
      </c>
      <c r="T3072" s="11" t="s">
        <v>25</v>
      </c>
      <c r="U3072" s="18" t="s">
        <v>26</v>
      </c>
    </row>
    <row r="3073" spans="1:21" ht="15" customHeight="1" x14ac:dyDescent="0.15">
      <c r="A3073" s="10" t="s">
        <v>3121</v>
      </c>
      <c r="B3073" s="11" t="s">
        <v>28</v>
      </c>
      <c r="C3073" s="11" t="s">
        <v>38</v>
      </c>
      <c r="D3073" s="12">
        <v>46150</v>
      </c>
      <c r="E3073" s="11">
        <v>2086</v>
      </c>
      <c r="F3073" s="11" t="s">
        <v>24</v>
      </c>
      <c r="G3073" s="13">
        <v>9085.14</v>
      </c>
      <c r="H3073" s="14">
        <f t="shared" si="329"/>
        <v>18951602.039999999</v>
      </c>
      <c r="I3073" s="14">
        <f>IF(F3073="GHS",H3073,H3073*Assumptions!$B$4)</f>
        <v>204677302.03200001</v>
      </c>
      <c r="J3073" s="15" t="str">
        <f>INDEX(Assumptions!$B$8:$B$12,MATCH(B3073,Assumptions!$A$8:$A$12,0))</f>
        <v>Fair Value Less Costs to Sell</v>
      </c>
      <c r="K3073" s="16">
        <f>G3073/(1-INDEX(Assumptions!$D$8:$D$12,MATCH(B3073,Assumptions!$A$8:$A$12,0)))</f>
        <v>10324.022727272726</v>
      </c>
      <c r="L3073" s="16">
        <f t="shared" si="330"/>
        <v>272.55419999999998</v>
      </c>
      <c r="M3073" s="16">
        <f t="shared" si="331"/>
        <v>516.20113636363635</v>
      </c>
      <c r="N3073" s="14">
        <f>E3073*(K3073-L3073-M3073)*IF(F3073="GHS",1,Assumptions!$B$4)</f>
        <v>214818131.99631271</v>
      </c>
      <c r="O3073" s="15">
        <f t="shared" ca="1" si="332"/>
        <v>136</v>
      </c>
      <c r="P3073" s="15" t="str">
        <f t="shared" ca="1" si="333"/>
        <v>91-180d</v>
      </c>
      <c r="Q3073" s="17">
        <f ca="1">IF(P3073="0-90d",0,IF(P3073="91-180d",INDEX(Assumptions!$F$8:$F$12,MATCH(B3073,Assumptions!$A$8:$A$12,0)),IF(P3073="181-365d",INDEX(Assumptions!$G$8:$G$12,MATCH(B3073,Assumptions!$A$8:$A$12,0)),INDEX(Assumptions!$H$8:$H$12,MATCH(B3073,Assumptions!$A$8:$A$12,0)))))</f>
        <v>0.02</v>
      </c>
      <c r="R3073" s="14">
        <f t="shared" ca="1" si="334"/>
        <v>4093546.0406400003</v>
      </c>
      <c r="S3073" s="14">
        <f t="shared" ca="1" si="335"/>
        <v>200583755.99136001</v>
      </c>
      <c r="T3073" s="11" t="s">
        <v>25</v>
      </c>
      <c r="U3073" s="18" t="s">
        <v>26</v>
      </c>
    </row>
    <row r="3074" spans="1:21" ht="15" customHeight="1" x14ac:dyDescent="0.15">
      <c r="A3074" s="10" t="s">
        <v>3122</v>
      </c>
      <c r="B3074" s="11" t="s">
        <v>31</v>
      </c>
      <c r="C3074" s="11" t="s">
        <v>76</v>
      </c>
      <c r="D3074" s="12">
        <v>46212</v>
      </c>
      <c r="E3074" s="11">
        <v>448</v>
      </c>
      <c r="F3074" s="11" t="s">
        <v>33</v>
      </c>
      <c r="G3074" s="13">
        <v>2846.26</v>
      </c>
      <c r="H3074" s="14">
        <f t="shared" ref="H3074:H3137" si="336">E3074*G3074</f>
        <v>1275124.48</v>
      </c>
      <c r="I3074" s="14">
        <f>IF(F3074="GHS",H3074,H3074*Assumptions!$B$4)</f>
        <v>1275124.48</v>
      </c>
      <c r="J3074" s="15" t="str">
        <f>INDEX(Assumptions!$B$8:$B$12,MATCH(B3074,Assumptions!$A$8:$A$12,0))</f>
        <v>Weighted Average</v>
      </c>
      <c r="K3074" s="16">
        <f>G3074/(1-INDEX(Assumptions!$D$8:$D$12,MATCH(B3074,Assumptions!$A$8:$A$12,0)))</f>
        <v>3953.1388888888891</v>
      </c>
      <c r="L3074" s="16">
        <f t="shared" ref="L3074:L3137" si="337">G3074*0.03</f>
        <v>85.387799999999999</v>
      </c>
      <c r="M3074" s="16">
        <f t="shared" ref="M3074:M3137" si="338">K3074*0.05</f>
        <v>197.65694444444446</v>
      </c>
      <c r="N3074" s="14">
        <f>E3074*(K3074-L3074-M3074)*IF(F3074="GHS",1,Assumptions!$B$4)</f>
        <v>1644202.1767111113</v>
      </c>
      <c r="O3074" s="15">
        <f t="shared" ref="O3074:O3137" ca="1" si="339">TODAY()-D3074</f>
        <v>74</v>
      </c>
      <c r="P3074" s="15" t="str">
        <f t="shared" ref="P3074:P3137" ca="1" si="340">IF(O3074&lt;=90,"0-90d",IF(O3074&lt;=180,"91-180d",IF(O3074&lt;=365,"181-365d","365d+")))</f>
        <v>0-90d</v>
      </c>
      <c r="Q3074" s="17">
        <f ca="1">IF(P3074="0-90d",0,IF(P3074="91-180d",INDEX(Assumptions!$F$8:$F$12,MATCH(B3074,Assumptions!$A$8:$A$12,0)),IF(P3074="181-365d",INDEX(Assumptions!$G$8:$G$12,MATCH(B3074,Assumptions!$A$8:$A$12,0)),INDEX(Assumptions!$H$8:$H$12,MATCH(B3074,Assumptions!$A$8:$A$12,0)))))</f>
        <v>0</v>
      </c>
      <c r="R3074" s="14">
        <f t="shared" ref="R3074:R3137" ca="1" si="341">I3074*Q3074</f>
        <v>0</v>
      </c>
      <c r="S3074" s="14">
        <f t="shared" ref="S3074:S3137" ca="1" si="342">IF(T3074="Held on Consignment (Not Owned)",0,MIN(I3074-R3074,N3074))</f>
        <v>1275124.48</v>
      </c>
      <c r="T3074" s="11" t="s">
        <v>25</v>
      </c>
      <c r="U3074" s="18" t="s">
        <v>26</v>
      </c>
    </row>
    <row r="3075" spans="1:21" ht="15" customHeight="1" x14ac:dyDescent="0.15">
      <c r="A3075" s="10" t="s">
        <v>3123</v>
      </c>
      <c r="B3075" s="11" t="s">
        <v>22</v>
      </c>
      <c r="C3075" s="11" t="s">
        <v>23</v>
      </c>
      <c r="D3075" s="12">
        <v>46204</v>
      </c>
      <c r="E3075" s="11">
        <v>464</v>
      </c>
      <c r="F3075" s="11" t="s">
        <v>24</v>
      </c>
      <c r="G3075" s="13">
        <v>63455.83</v>
      </c>
      <c r="H3075" s="14">
        <f t="shared" si="336"/>
        <v>29443505.120000001</v>
      </c>
      <c r="I3075" s="14">
        <f>IF(F3075="GHS",H3075,H3075*Assumptions!$B$4)</f>
        <v>317989855.296</v>
      </c>
      <c r="J3075" s="15" t="str">
        <f>INDEX(Assumptions!$B$8:$B$12,MATCH(B3075,Assumptions!$A$8:$A$12,0))</f>
        <v>FIFO</v>
      </c>
      <c r="K3075" s="16">
        <f>G3075/(1-INDEX(Assumptions!$D$8:$D$12,MATCH(B3075,Assumptions!$A$8:$A$12,0)))</f>
        <v>77385.158536585368</v>
      </c>
      <c r="L3075" s="16">
        <f t="shared" si="337"/>
        <v>1903.6749</v>
      </c>
      <c r="M3075" s="16">
        <f t="shared" si="338"/>
        <v>3869.2579268292684</v>
      </c>
      <c r="N3075" s="14">
        <f>E3075*(K3075-L3075-M3075)*IF(F3075="GHS",1,Assumptions!$B$4)</f>
        <v>358863185.47672981</v>
      </c>
      <c r="O3075" s="15">
        <f t="shared" ca="1" si="339"/>
        <v>82</v>
      </c>
      <c r="P3075" s="15" t="str">
        <f t="shared" ca="1" si="340"/>
        <v>0-90d</v>
      </c>
      <c r="Q3075" s="17">
        <f ca="1">IF(P3075="0-90d",0,IF(P3075="91-180d",INDEX(Assumptions!$F$8:$F$12,MATCH(B3075,Assumptions!$A$8:$A$12,0)),IF(P3075="181-365d",INDEX(Assumptions!$G$8:$G$12,MATCH(B3075,Assumptions!$A$8:$A$12,0)),INDEX(Assumptions!$H$8:$H$12,MATCH(B3075,Assumptions!$A$8:$A$12,0)))))</f>
        <v>0</v>
      </c>
      <c r="R3075" s="14">
        <f t="shared" ca="1" si="341"/>
        <v>0</v>
      </c>
      <c r="S3075" s="14">
        <f t="shared" ca="1" si="342"/>
        <v>317989855.296</v>
      </c>
      <c r="T3075" s="11" t="s">
        <v>25</v>
      </c>
      <c r="U3075" s="18" t="s">
        <v>26</v>
      </c>
    </row>
    <row r="3076" spans="1:21" ht="15" customHeight="1" x14ac:dyDescent="0.15">
      <c r="A3076" s="10" t="s">
        <v>3124</v>
      </c>
      <c r="B3076" s="11" t="s">
        <v>41</v>
      </c>
      <c r="C3076" s="11" t="s">
        <v>44</v>
      </c>
      <c r="D3076" s="12">
        <v>45783</v>
      </c>
      <c r="E3076" s="11">
        <v>3050</v>
      </c>
      <c r="F3076" s="11" t="s">
        <v>33</v>
      </c>
      <c r="G3076" s="13">
        <v>405.38</v>
      </c>
      <c r="H3076" s="14">
        <f t="shared" si="336"/>
        <v>1236409</v>
      </c>
      <c r="I3076" s="14">
        <f>IF(F3076="GHS",H3076,H3076*Assumptions!$B$4)</f>
        <v>1236409</v>
      </c>
      <c r="J3076" s="15" t="str">
        <f>INDEX(Assumptions!$B$8:$B$12,MATCH(B3076,Assumptions!$A$8:$A$12,0))</f>
        <v>Weighted Average</v>
      </c>
      <c r="K3076" s="16">
        <f>G3076/(1-INDEX(Assumptions!$D$8:$D$12,MATCH(B3076,Assumptions!$A$8:$A$12,0)))</f>
        <v>623.66153846153838</v>
      </c>
      <c r="L3076" s="16">
        <f t="shared" si="337"/>
        <v>12.161399999999999</v>
      </c>
      <c r="M3076" s="16">
        <f t="shared" si="338"/>
        <v>31.183076923076921</v>
      </c>
      <c r="N3076" s="14">
        <f>E3076*(K3076-L3076-M3076)*IF(F3076="GHS",1,Assumptions!$B$4)</f>
        <v>1769967.0376923077</v>
      </c>
      <c r="O3076" s="15">
        <f t="shared" ca="1" si="339"/>
        <v>503</v>
      </c>
      <c r="P3076" s="15" t="str">
        <f t="shared" ca="1" si="340"/>
        <v>365d+</v>
      </c>
      <c r="Q3076" s="17">
        <f ca="1">IF(P3076="0-90d",0,IF(P3076="91-180d",INDEX(Assumptions!$F$8:$F$12,MATCH(B3076,Assumptions!$A$8:$A$12,0)),IF(P3076="181-365d",INDEX(Assumptions!$G$8:$G$12,MATCH(B3076,Assumptions!$A$8:$A$12,0)),INDEX(Assumptions!$H$8:$H$12,MATCH(B3076,Assumptions!$A$8:$A$12,0)))))</f>
        <v>0.8</v>
      </c>
      <c r="R3076" s="14">
        <f t="shared" ca="1" si="341"/>
        <v>989127.20000000007</v>
      </c>
      <c r="S3076" s="14">
        <f t="shared" ca="1" si="342"/>
        <v>247281.79999999993</v>
      </c>
      <c r="T3076" s="11" t="s">
        <v>25</v>
      </c>
      <c r="U3076" s="18" t="s">
        <v>26</v>
      </c>
    </row>
    <row r="3077" spans="1:21" ht="15" customHeight="1" x14ac:dyDescent="0.15">
      <c r="A3077" s="10" t="s">
        <v>3125</v>
      </c>
      <c r="B3077" s="11" t="s">
        <v>28</v>
      </c>
      <c r="C3077" s="11" t="s">
        <v>38</v>
      </c>
      <c r="D3077" s="12">
        <v>46173</v>
      </c>
      <c r="E3077" s="11">
        <v>4238</v>
      </c>
      <c r="F3077" s="11" t="s">
        <v>24</v>
      </c>
      <c r="G3077" s="13">
        <v>6895.16</v>
      </c>
      <c r="H3077" s="14">
        <f t="shared" si="336"/>
        <v>29221688.079999998</v>
      </c>
      <c r="I3077" s="14">
        <f>IF(F3077="GHS",H3077,H3077*Assumptions!$B$4)</f>
        <v>315594231.264</v>
      </c>
      <c r="J3077" s="15" t="str">
        <f>INDEX(Assumptions!$B$8:$B$12,MATCH(B3077,Assumptions!$A$8:$A$12,0))</f>
        <v>Fair Value Less Costs to Sell</v>
      </c>
      <c r="K3077" s="16">
        <f>G3077/(1-INDEX(Assumptions!$D$8:$D$12,MATCH(B3077,Assumptions!$A$8:$A$12,0)))</f>
        <v>7835.409090909091</v>
      </c>
      <c r="L3077" s="16">
        <f t="shared" si="337"/>
        <v>206.85479999999998</v>
      </c>
      <c r="M3077" s="16">
        <f t="shared" si="338"/>
        <v>391.77045454545458</v>
      </c>
      <c r="N3077" s="14">
        <f>E3077*(K3077-L3077-M3077)*IF(F3077="GHS",1,Assumptions!$B$4)</f>
        <v>331230490.90389824</v>
      </c>
      <c r="O3077" s="15">
        <f t="shared" ca="1" si="339"/>
        <v>113</v>
      </c>
      <c r="P3077" s="15" t="str">
        <f t="shared" ca="1" si="340"/>
        <v>91-180d</v>
      </c>
      <c r="Q3077" s="17">
        <f ca="1">IF(P3077="0-90d",0,IF(P3077="91-180d",INDEX(Assumptions!$F$8:$F$12,MATCH(B3077,Assumptions!$A$8:$A$12,0)),IF(P3077="181-365d",INDEX(Assumptions!$G$8:$G$12,MATCH(B3077,Assumptions!$A$8:$A$12,0)),INDEX(Assumptions!$H$8:$H$12,MATCH(B3077,Assumptions!$A$8:$A$12,0)))))</f>
        <v>0.02</v>
      </c>
      <c r="R3077" s="14">
        <f t="shared" ca="1" si="341"/>
        <v>6311884.6252800003</v>
      </c>
      <c r="S3077" s="14">
        <f t="shared" ca="1" si="342"/>
        <v>309282346.63871998</v>
      </c>
      <c r="T3077" s="11" t="s">
        <v>25</v>
      </c>
      <c r="U3077" s="18" t="s">
        <v>26</v>
      </c>
    </row>
    <row r="3078" spans="1:21" ht="15" customHeight="1" x14ac:dyDescent="0.15">
      <c r="A3078" s="10" t="s">
        <v>3126</v>
      </c>
      <c r="B3078" s="11" t="s">
        <v>28</v>
      </c>
      <c r="C3078" s="11" t="s">
        <v>29</v>
      </c>
      <c r="D3078" s="12">
        <v>45759</v>
      </c>
      <c r="E3078" s="11">
        <v>1269</v>
      </c>
      <c r="F3078" s="11" t="s">
        <v>24</v>
      </c>
      <c r="G3078" s="13">
        <v>6612.94</v>
      </c>
      <c r="H3078" s="14">
        <f t="shared" si="336"/>
        <v>8391820.8599999994</v>
      </c>
      <c r="I3078" s="14">
        <f>IF(F3078="GHS",H3078,H3078*Assumptions!$B$4)</f>
        <v>90631665.288000003</v>
      </c>
      <c r="J3078" s="15" t="str">
        <f>INDEX(Assumptions!$B$8:$B$12,MATCH(B3078,Assumptions!$A$8:$A$12,0))</f>
        <v>Fair Value Less Costs to Sell</v>
      </c>
      <c r="K3078" s="16">
        <f>G3078/(1-INDEX(Assumptions!$D$8:$D$12,MATCH(B3078,Assumptions!$A$8:$A$12,0)))</f>
        <v>7514.704545454545</v>
      </c>
      <c r="L3078" s="16">
        <f t="shared" si="337"/>
        <v>198.38819999999998</v>
      </c>
      <c r="M3078" s="16">
        <f t="shared" si="338"/>
        <v>375.73522727272729</v>
      </c>
      <c r="N3078" s="14">
        <f>E3078*(K3078-L3078-M3078)*IF(F3078="GHS",1,Assumptions!$B$4)</f>
        <v>95122052.340905458</v>
      </c>
      <c r="O3078" s="15">
        <f t="shared" ca="1" si="339"/>
        <v>527</v>
      </c>
      <c r="P3078" s="15" t="str">
        <f t="shared" ca="1" si="340"/>
        <v>365d+</v>
      </c>
      <c r="Q3078" s="17">
        <f ca="1">IF(P3078="0-90d",0,IF(P3078="91-180d",INDEX(Assumptions!$F$8:$F$12,MATCH(B3078,Assumptions!$A$8:$A$12,0)),IF(P3078="181-365d",INDEX(Assumptions!$G$8:$G$12,MATCH(B3078,Assumptions!$A$8:$A$12,0)),INDEX(Assumptions!$H$8:$H$12,MATCH(B3078,Assumptions!$A$8:$A$12,0)))))</f>
        <v>0.4</v>
      </c>
      <c r="R3078" s="14">
        <f t="shared" ca="1" si="341"/>
        <v>36252666.115200005</v>
      </c>
      <c r="S3078" s="14">
        <f t="shared" ca="1" si="342"/>
        <v>54378999.172799997</v>
      </c>
      <c r="T3078" s="11" t="s">
        <v>25</v>
      </c>
      <c r="U3078" s="18" t="s">
        <v>36</v>
      </c>
    </row>
    <row r="3079" spans="1:21" ht="15" customHeight="1" x14ac:dyDescent="0.15">
      <c r="A3079" s="10" t="s">
        <v>3127</v>
      </c>
      <c r="B3079" s="11" t="s">
        <v>28</v>
      </c>
      <c r="C3079" s="11" t="s">
        <v>55</v>
      </c>
      <c r="D3079" s="12">
        <v>45797</v>
      </c>
      <c r="E3079" s="11">
        <v>566</v>
      </c>
      <c r="F3079" s="11" t="s">
        <v>24</v>
      </c>
      <c r="G3079" s="13">
        <v>8992.5400000000009</v>
      </c>
      <c r="H3079" s="14">
        <f t="shared" si="336"/>
        <v>5089777.6400000006</v>
      </c>
      <c r="I3079" s="14">
        <f>IF(F3079="GHS",H3079,H3079*Assumptions!$B$4)</f>
        <v>54969598.512000009</v>
      </c>
      <c r="J3079" s="15" t="str">
        <f>INDEX(Assumptions!$B$8:$B$12,MATCH(B3079,Assumptions!$A$8:$A$12,0))</f>
        <v>Fair Value Less Costs to Sell</v>
      </c>
      <c r="K3079" s="16">
        <f>G3079/(1-INDEX(Assumptions!$D$8:$D$12,MATCH(B3079,Assumptions!$A$8:$A$12,0)))</f>
        <v>10218.795454545456</v>
      </c>
      <c r="L3079" s="16">
        <f t="shared" si="337"/>
        <v>269.77620000000002</v>
      </c>
      <c r="M3079" s="16">
        <f t="shared" si="338"/>
        <v>510.93977272727284</v>
      </c>
      <c r="N3079" s="14">
        <f>E3079*(K3079-L3079-M3079)*IF(F3079="GHS",1,Assumptions!$B$4)</f>
        <v>57693092.256458186</v>
      </c>
      <c r="O3079" s="15">
        <f t="shared" ca="1" si="339"/>
        <v>489</v>
      </c>
      <c r="P3079" s="15" t="str">
        <f t="shared" ca="1" si="340"/>
        <v>365d+</v>
      </c>
      <c r="Q3079" s="17">
        <f ca="1">IF(P3079="0-90d",0,IF(P3079="91-180d",INDEX(Assumptions!$F$8:$F$12,MATCH(B3079,Assumptions!$A$8:$A$12,0)),IF(P3079="181-365d",INDEX(Assumptions!$G$8:$G$12,MATCH(B3079,Assumptions!$A$8:$A$12,0)),INDEX(Assumptions!$H$8:$H$12,MATCH(B3079,Assumptions!$A$8:$A$12,0)))))</f>
        <v>0.4</v>
      </c>
      <c r="R3079" s="14">
        <f t="shared" ca="1" si="341"/>
        <v>21987839.404800005</v>
      </c>
      <c r="S3079" s="14">
        <f t="shared" ca="1" si="342"/>
        <v>32981759.107200004</v>
      </c>
      <c r="T3079" s="11" t="s">
        <v>25</v>
      </c>
      <c r="U3079" s="18" t="s">
        <v>26</v>
      </c>
    </row>
    <row r="3080" spans="1:21" ht="15" customHeight="1" x14ac:dyDescent="0.15">
      <c r="A3080" s="10" t="s">
        <v>3128</v>
      </c>
      <c r="B3080" s="11" t="s">
        <v>28</v>
      </c>
      <c r="C3080" s="11" t="s">
        <v>55</v>
      </c>
      <c r="D3080" s="12">
        <v>45917</v>
      </c>
      <c r="E3080" s="11">
        <v>601</v>
      </c>
      <c r="F3080" s="11" t="s">
        <v>24</v>
      </c>
      <c r="G3080" s="13">
        <v>18569.88</v>
      </c>
      <c r="H3080" s="14">
        <f t="shared" si="336"/>
        <v>11160497.880000001</v>
      </c>
      <c r="I3080" s="14">
        <f>IF(F3080="GHS",H3080,H3080*Assumptions!$B$4)</f>
        <v>120533377.10400002</v>
      </c>
      <c r="J3080" s="15" t="str">
        <f>INDEX(Assumptions!$B$8:$B$12,MATCH(B3080,Assumptions!$A$8:$A$12,0))</f>
        <v>Fair Value Less Costs to Sell</v>
      </c>
      <c r="K3080" s="16">
        <f>G3080/(1-INDEX(Assumptions!$D$8:$D$12,MATCH(B3080,Assumptions!$A$8:$A$12,0)))</f>
        <v>21102.136363636364</v>
      </c>
      <c r="L3080" s="16">
        <f t="shared" si="337"/>
        <v>557.09640000000002</v>
      </c>
      <c r="M3080" s="16">
        <f t="shared" si="338"/>
        <v>1055.1068181818182</v>
      </c>
      <c r="N3080" s="14">
        <f>E3080*(K3080-L3080-M3080)*IF(F3080="GHS",1,Assumptions!$B$4)</f>
        <v>126505258.06051639</v>
      </c>
      <c r="O3080" s="15">
        <f t="shared" ca="1" si="339"/>
        <v>369</v>
      </c>
      <c r="P3080" s="15" t="str">
        <f t="shared" ca="1" si="340"/>
        <v>365d+</v>
      </c>
      <c r="Q3080" s="17">
        <f ca="1">IF(P3080="0-90d",0,IF(P3080="91-180d",INDEX(Assumptions!$F$8:$F$12,MATCH(B3080,Assumptions!$A$8:$A$12,0)),IF(P3080="181-365d",INDEX(Assumptions!$G$8:$G$12,MATCH(B3080,Assumptions!$A$8:$A$12,0)),INDEX(Assumptions!$H$8:$H$12,MATCH(B3080,Assumptions!$A$8:$A$12,0)))))</f>
        <v>0.4</v>
      </c>
      <c r="R3080" s="14">
        <f t="shared" ca="1" si="341"/>
        <v>48213350.841600008</v>
      </c>
      <c r="S3080" s="14">
        <f t="shared" ca="1" si="342"/>
        <v>72320026.262400001</v>
      </c>
      <c r="T3080" s="11" t="s">
        <v>25</v>
      </c>
      <c r="U3080" s="18" t="s">
        <v>36</v>
      </c>
    </row>
    <row r="3081" spans="1:21" ht="15" customHeight="1" x14ac:dyDescent="0.15">
      <c r="A3081" s="10" t="s">
        <v>3129</v>
      </c>
      <c r="B3081" s="11" t="s">
        <v>22</v>
      </c>
      <c r="C3081" s="11" t="s">
        <v>23</v>
      </c>
      <c r="D3081" s="12">
        <v>45951</v>
      </c>
      <c r="E3081" s="11">
        <v>4061</v>
      </c>
      <c r="F3081" s="11" t="s">
        <v>24</v>
      </c>
      <c r="G3081" s="13">
        <v>19267.96</v>
      </c>
      <c r="H3081" s="14">
        <f t="shared" si="336"/>
        <v>78247185.560000002</v>
      </c>
      <c r="I3081" s="14">
        <f>IF(F3081="GHS",H3081,H3081*Assumptions!$B$4)</f>
        <v>845069604.0480001</v>
      </c>
      <c r="J3081" s="15" t="str">
        <f>INDEX(Assumptions!$B$8:$B$12,MATCH(B3081,Assumptions!$A$8:$A$12,0))</f>
        <v>FIFO</v>
      </c>
      <c r="K3081" s="16">
        <f>G3081/(1-INDEX(Assumptions!$D$8:$D$12,MATCH(B3081,Assumptions!$A$8:$A$12,0)))</f>
        <v>23497.512195121948</v>
      </c>
      <c r="L3081" s="16">
        <f t="shared" si="337"/>
        <v>578.03879999999992</v>
      </c>
      <c r="M3081" s="16">
        <f t="shared" si="338"/>
        <v>1174.8756097560974</v>
      </c>
      <c r="N3081" s="14">
        <f>E3081*(K3081-L3081-M3081)*IF(F3081="GHS",1,Assumptions!$B$4)</f>
        <v>953691965.34880376</v>
      </c>
      <c r="O3081" s="15">
        <f t="shared" ca="1" si="339"/>
        <v>335</v>
      </c>
      <c r="P3081" s="15" t="str">
        <f t="shared" ca="1" si="340"/>
        <v>181-365d</v>
      </c>
      <c r="Q3081" s="17">
        <f ca="1">IF(P3081="0-90d",0,IF(P3081="91-180d",INDEX(Assumptions!$F$8:$F$12,MATCH(B3081,Assumptions!$A$8:$A$12,0)),IF(P3081="181-365d",INDEX(Assumptions!$G$8:$G$12,MATCH(B3081,Assumptions!$A$8:$A$12,0)),INDEX(Assumptions!$H$8:$H$12,MATCH(B3081,Assumptions!$A$8:$A$12,0)))))</f>
        <v>0.15</v>
      </c>
      <c r="R3081" s="14">
        <f t="shared" ca="1" si="341"/>
        <v>126760440.60720001</v>
      </c>
      <c r="S3081" s="14">
        <f t="shared" si="342"/>
        <v>0</v>
      </c>
      <c r="T3081" s="11" t="s">
        <v>39</v>
      </c>
      <c r="U3081" s="18" t="s">
        <v>26</v>
      </c>
    </row>
    <row r="3082" spans="1:21" ht="15" customHeight="1" x14ac:dyDescent="0.15">
      <c r="A3082" s="10" t="s">
        <v>3130</v>
      </c>
      <c r="B3082" s="11" t="s">
        <v>31</v>
      </c>
      <c r="C3082" s="11" t="s">
        <v>63</v>
      </c>
      <c r="D3082" s="12">
        <v>46072</v>
      </c>
      <c r="E3082" s="11">
        <v>4954</v>
      </c>
      <c r="F3082" s="11" t="s">
        <v>33</v>
      </c>
      <c r="G3082" s="13">
        <v>3011.72</v>
      </c>
      <c r="H3082" s="14">
        <f t="shared" si="336"/>
        <v>14920060.879999999</v>
      </c>
      <c r="I3082" s="14">
        <f>IF(F3082="GHS",H3082,H3082*Assumptions!$B$4)</f>
        <v>14920060.879999999</v>
      </c>
      <c r="J3082" s="15" t="str">
        <f>INDEX(Assumptions!$B$8:$B$12,MATCH(B3082,Assumptions!$A$8:$A$12,0))</f>
        <v>Weighted Average</v>
      </c>
      <c r="K3082" s="16">
        <f>G3082/(1-INDEX(Assumptions!$D$8:$D$12,MATCH(B3082,Assumptions!$A$8:$A$12,0)))</f>
        <v>4182.9444444444443</v>
      </c>
      <c r="L3082" s="16">
        <f t="shared" si="337"/>
        <v>90.351599999999991</v>
      </c>
      <c r="M3082" s="16">
        <f t="shared" si="338"/>
        <v>209.14722222222224</v>
      </c>
      <c r="N3082" s="14">
        <f>E3082*(K3082-L3082-M3082)*IF(F3082="GHS",1,Assumptions!$B$4)</f>
        <v>19238589.612488888</v>
      </c>
      <c r="O3082" s="15">
        <f t="shared" ca="1" si="339"/>
        <v>214</v>
      </c>
      <c r="P3082" s="15" t="str">
        <f t="shared" ca="1" si="340"/>
        <v>181-365d</v>
      </c>
      <c r="Q3082" s="17">
        <f ca="1">IF(P3082="0-90d",0,IF(P3082="91-180d",INDEX(Assumptions!$F$8:$F$12,MATCH(B3082,Assumptions!$A$8:$A$12,0)),IF(P3082="181-365d",INDEX(Assumptions!$G$8:$G$12,MATCH(B3082,Assumptions!$A$8:$A$12,0)),INDEX(Assumptions!$H$8:$H$12,MATCH(B3082,Assumptions!$A$8:$A$12,0)))))</f>
        <v>0.2</v>
      </c>
      <c r="R3082" s="14">
        <f t="shared" ca="1" si="341"/>
        <v>2984012.176</v>
      </c>
      <c r="S3082" s="14">
        <f t="shared" ca="1" si="342"/>
        <v>11936048.704</v>
      </c>
      <c r="T3082" s="11" t="s">
        <v>25</v>
      </c>
      <c r="U3082" s="18" t="s">
        <v>26</v>
      </c>
    </row>
    <row r="3083" spans="1:21" ht="15" customHeight="1" x14ac:dyDescent="0.15">
      <c r="A3083" s="10" t="s">
        <v>3131</v>
      </c>
      <c r="B3083" s="11" t="s">
        <v>22</v>
      </c>
      <c r="C3083" s="11" t="s">
        <v>81</v>
      </c>
      <c r="D3083" s="12">
        <v>46041</v>
      </c>
      <c r="E3083" s="11">
        <v>3001</v>
      </c>
      <c r="F3083" s="11" t="s">
        <v>24</v>
      </c>
      <c r="G3083" s="13">
        <v>12474.02</v>
      </c>
      <c r="H3083" s="14">
        <f t="shared" si="336"/>
        <v>37434534.020000003</v>
      </c>
      <c r="I3083" s="14">
        <f>IF(F3083="GHS",H3083,H3083*Assumptions!$B$4)</f>
        <v>404292967.41600007</v>
      </c>
      <c r="J3083" s="15" t="str">
        <f>INDEX(Assumptions!$B$8:$B$12,MATCH(B3083,Assumptions!$A$8:$A$12,0))</f>
        <v>FIFO</v>
      </c>
      <c r="K3083" s="16">
        <f>G3083/(1-INDEX(Assumptions!$D$8:$D$12,MATCH(B3083,Assumptions!$A$8:$A$12,0)))</f>
        <v>15212.219512195121</v>
      </c>
      <c r="L3083" s="16">
        <f t="shared" si="337"/>
        <v>374.22059999999999</v>
      </c>
      <c r="M3083" s="16">
        <f t="shared" si="338"/>
        <v>760.61097560975611</v>
      </c>
      <c r="N3083" s="14">
        <f>E3083*(K3083-L3083-M3083)*IF(F3083="GHS",1,Assumptions!$B$4)</f>
        <v>456259404.93508095</v>
      </c>
      <c r="O3083" s="15">
        <f t="shared" ca="1" si="339"/>
        <v>245</v>
      </c>
      <c r="P3083" s="15" t="str">
        <f t="shared" ca="1" si="340"/>
        <v>181-365d</v>
      </c>
      <c r="Q3083" s="17">
        <f ca="1">IF(P3083="0-90d",0,IF(P3083="91-180d",INDEX(Assumptions!$F$8:$F$12,MATCH(B3083,Assumptions!$A$8:$A$12,0)),IF(P3083="181-365d",INDEX(Assumptions!$G$8:$G$12,MATCH(B3083,Assumptions!$A$8:$A$12,0)),INDEX(Assumptions!$H$8:$H$12,MATCH(B3083,Assumptions!$A$8:$A$12,0)))))</f>
        <v>0.15</v>
      </c>
      <c r="R3083" s="14">
        <f t="shared" ca="1" si="341"/>
        <v>60643945.11240001</v>
      </c>
      <c r="S3083" s="14">
        <f t="shared" ca="1" si="342"/>
        <v>343649022.30360007</v>
      </c>
      <c r="T3083" s="11" t="s">
        <v>25</v>
      </c>
      <c r="U3083" s="18" t="s">
        <v>26</v>
      </c>
    </row>
    <row r="3084" spans="1:21" ht="15" customHeight="1" x14ac:dyDescent="0.15">
      <c r="A3084" s="10" t="s">
        <v>3132</v>
      </c>
      <c r="B3084" s="11" t="s">
        <v>31</v>
      </c>
      <c r="C3084" s="11" t="s">
        <v>32</v>
      </c>
      <c r="D3084" s="12">
        <v>46056</v>
      </c>
      <c r="E3084" s="11">
        <v>1328</v>
      </c>
      <c r="F3084" s="11" t="s">
        <v>33</v>
      </c>
      <c r="G3084" s="13">
        <v>2327.33</v>
      </c>
      <c r="H3084" s="14">
        <f t="shared" si="336"/>
        <v>3090694.2399999998</v>
      </c>
      <c r="I3084" s="14">
        <f>IF(F3084="GHS",H3084,H3084*Assumptions!$B$4)</f>
        <v>3090694.2399999998</v>
      </c>
      <c r="J3084" s="15" t="str">
        <f>INDEX(Assumptions!$B$8:$B$12,MATCH(B3084,Assumptions!$A$8:$A$12,0))</f>
        <v>Weighted Average</v>
      </c>
      <c r="K3084" s="16">
        <f>G3084/(1-INDEX(Assumptions!$D$8:$D$12,MATCH(B3084,Assumptions!$A$8:$A$12,0)))</f>
        <v>3232.4027777777778</v>
      </c>
      <c r="L3084" s="16">
        <f t="shared" si="337"/>
        <v>69.81989999999999</v>
      </c>
      <c r="M3084" s="16">
        <f t="shared" si="338"/>
        <v>161.6201388888889</v>
      </c>
      <c r="N3084" s="14">
        <f>E3084*(K3084-L3084-M3084)*IF(F3084="GHS",1,Assumptions!$B$4)</f>
        <v>3985278.5172444447</v>
      </c>
      <c r="O3084" s="15">
        <f t="shared" ca="1" si="339"/>
        <v>230</v>
      </c>
      <c r="P3084" s="15" t="str">
        <f t="shared" ca="1" si="340"/>
        <v>181-365d</v>
      </c>
      <c r="Q3084" s="17">
        <f ca="1">IF(P3084="0-90d",0,IF(P3084="91-180d",INDEX(Assumptions!$F$8:$F$12,MATCH(B3084,Assumptions!$A$8:$A$12,0)),IF(P3084="181-365d",INDEX(Assumptions!$G$8:$G$12,MATCH(B3084,Assumptions!$A$8:$A$12,0)),INDEX(Assumptions!$H$8:$H$12,MATCH(B3084,Assumptions!$A$8:$A$12,0)))))</f>
        <v>0.2</v>
      </c>
      <c r="R3084" s="14">
        <f t="shared" ca="1" si="341"/>
        <v>618138.848</v>
      </c>
      <c r="S3084" s="14">
        <f t="shared" ca="1" si="342"/>
        <v>2472555.392</v>
      </c>
      <c r="T3084" s="11" t="s">
        <v>25</v>
      </c>
      <c r="U3084" s="18" t="s">
        <v>26</v>
      </c>
    </row>
    <row r="3085" spans="1:21" ht="15" customHeight="1" x14ac:dyDescent="0.15">
      <c r="A3085" s="10" t="s">
        <v>3133</v>
      </c>
      <c r="B3085" s="11" t="s">
        <v>28</v>
      </c>
      <c r="C3085" s="11" t="s">
        <v>38</v>
      </c>
      <c r="D3085" s="12">
        <v>46021</v>
      </c>
      <c r="E3085" s="11">
        <v>85</v>
      </c>
      <c r="F3085" s="11" t="s">
        <v>24</v>
      </c>
      <c r="G3085" s="13">
        <v>8539.76</v>
      </c>
      <c r="H3085" s="14">
        <f t="shared" si="336"/>
        <v>725879.6</v>
      </c>
      <c r="I3085" s="14">
        <f>IF(F3085="GHS",H3085,H3085*Assumptions!$B$4)</f>
        <v>7839499.6800000006</v>
      </c>
      <c r="J3085" s="15" t="str">
        <f>INDEX(Assumptions!$B$8:$B$12,MATCH(B3085,Assumptions!$A$8:$A$12,0))</f>
        <v>Fair Value Less Costs to Sell</v>
      </c>
      <c r="K3085" s="16">
        <f>G3085/(1-INDEX(Assumptions!$D$8:$D$12,MATCH(B3085,Assumptions!$A$8:$A$12,0)))</f>
        <v>9704.2727272727279</v>
      </c>
      <c r="L3085" s="16">
        <f t="shared" si="337"/>
        <v>256.19279999999998</v>
      </c>
      <c r="M3085" s="16">
        <f t="shared" si="338"/>
        <v>485.2136363636364</v>
      </c>
      <c r="N3085" s="14">
        <f>E3085*(K3085-L3085-M3085)*IF(F3085="GHS",1,Assumptions!$B$4)</f>
        <v>8227911.2550545456</v>
      </c>
      <c r="O3085" s="15">
        <f t="shared" ca="1" si="339"/>
        <v>265</v>
      </c>
      <c r="P3085" s="15" t="str">
        <f t="shared" ca="1" si="340"/>
        <v>181-365d</v>
      </c>
      <c r="Q3085" s="17">
        <f ca="1">IF(P3085="0-90d",0,IF(P3085="91-180d",INDEX(Assumptions!$F$8:$F$12,MATCH(B3085,Assumptions!$A$8:$A$12,0)),IF(P3085="181-365d",INDEX(Assumptions!$G$8:$G$12,MATCH(B3085,Assumptions!$A$8:$A$12,0)),INDEX(Assumptions!$H$8:$H$12,MATCH(B3085,Assumptions!$A$8:$A$12,0)))))</f>
        <v>0.1</v>
      </c>
      <c r="R3085" s="14">
        <f t="shared" ca="1" si="341"/>
        <v>783949.96800000011</v>
      </c>
      <c r="S3085" s="14">
        <f t="shared" ca="1" si="342"/>
        <v>7055549.7120000003</v>
      </c>
      <c r="T3085" s="11" t="s">
        <v>25</v>
      </c>
      <c r="U3085" s="18" t="s">
        <v>26</v>
      </c>
    </row>
    <row r="3086" spans="1:21" ht="15" customHeight="1" x14ac:dyDescent="0.15">
      <c r="A3086" s="10" t="s">
        <v>3134</v>
      </c>
      <c r="B3086" s="11" t="s">
        <v>31</v>
      </c>
      <c r="C3086" s="11" t="s">
        <v>32</v>
      </c>
      <c r="D3086" s="12">
        <v>46017</v>
      </c>
      <c r="E3086" s="11">
        <v>3123</v>
      </c>
      <c r="F3086" s="11" t="s">
        <v>33</v>
      </c>
      <c r="G3086" s="13">
        <v>1794.13</v>
      </c>
      <c r="H3086" s="14">
        <f t="shared" si="336"/>
        <v>5603067.9900000002</v>
      </c>
      <c r="I3086" s="14">
        <f>IF(F3086="GHS",H3086,H3086*Assumptions!$B$4)</f>
        <v>5603067.9900000002</v>
      </c>
      <c r="J3086" s="15" t="str">
        <f>INDEX(Assumptions!$B$8:$B$12,MATCH(B3086,Assumptions!$A$8:$A$12,0))</f>
        <v>Weighted Average</v>
      </c>
      <c r="K3086" s="16">
        <f>G3086/(1-INDEX(Assumptions!$D$8:$D$12,MATCH(B3086,Assumptions!$A$8:$A$12,0)))</f>
        <v>2491.8472222222226</v>
      </c>
      <c r="L3086" s="16">
        <f t="shared" si="337"/>
        <v>53.823900000000002</v>
      </c>
      <c r="M3086" s="16">
        <f t="shared" si="338"/>
        <v>124.59236111111113</v>
      </c>
      <c r="N3086" s="14">
        <f>E3086*(K3086-L3086-M3086)*IF(F3086="GHS",1,Assumptions!$B$4)</f>
        <v>7224844.8915500017</v>
      </c>
      <c r="O3086" s="15">
        <f t="shared" ca="1" si="339"/>
        <v>269</v>
      </c>
      <c r="P3086" s="15" t="str">
        <f t="shared" ca="1" si="340"/>
        <v>181-365d</v>
      </c>
      <c r="Q3086" s="17">
        <f ca="1">IF(P3086="0-90d",0,IF(P3086="91-180d",INDEX(Assumptions!$F$8:$F$12,MATCH(B3086,Assumptions!$A$8:$A$12,0)),IF(P3086="181-365d",INDEX(Assumptions!$G$8:$G$12,MATCH(B3086,Assumptions!$A$8:$A$12,0)),INDEX(Assumptions!$H$8:$H$12,MATCH(B3086,Assumptions!$A$8:$A$12,0)))))</f>
        <v>0.2</v>
      </c>
      <c r="R3086" s="14">
        <f t="shared" ca="1" si="341"/>
        <v>1120613.598</v>
      </c>
      <c r="S3086" s="14">
        <f t="shared" ca="1" si="342"/>
        <v>4482454.392</v>
      </c>
      <c r="T3086" s="11" t="s">
        <v>25</v>
      </c>
      <c r="U3086" s="18" t="s">
        <v>26</v>
      </c>
    </row>
    <row r="3087" spans="1:21" ht="15" customHeight="1" x14ac:dyDescent="0.15">
      <c r="A3087" s="10" t="s">
        <v>3135</v>
      </c>
      <c r="B3087" s="11" t="s">
        <v>41</v>
      </c>
      <c r="C3087" s="11" t="s">
        <v>44</v>
      </c>
      <c r="D3087" s="12">
        <v>45944</v>
      </c>
      <c r="E3087" s="11">
        <v>299</v>
      </c>
      <c r="F3087" s="11" t="s">
        <v>33</v>
      </c>
      <c r="G3087" s="13">
        <v>493.79</v>
      </c>
      <c r="H3087" s="14">
        <f t="shared" si="336"/>
        <v>147643.21</v>
      </c>
      <c r="I3087" s="14">
        <f>IF(F3087="GHS",H3087,H3087*Assumptions!$B$4)</f>
        <v>147643.21</v>
      </c>
      <c r="J3087" s="15" t="str">
        <f>INDEX(Assumptions!$B$8:$B$12,MATCH(B3087,Assumptions!$A$8:$A$12,0))</f>
        <v>Weighted Average</v>
      </c>
      <c r="K3087" s="16">
        <f>G3087/(1-INDEX(Assumptions!$D$8:$D$12,MATCH(B3087,Assumptions!$A$8:$A$12,0)))</f>
        <v>759.67692307692312</v>
      </c>
      <c r="L3087" s="16">
        <f t="shared" si="337"/>
        <v>14.813700000000001</v>
      </c>
      <c r="M3087" s="16">
        <f t="shared" si="338"/>
        <v>37.983846153846159</v>
      </c>
      <c r="N3087" s="14">
        <f>E3087*(K3087-L3087-M3087)*IF(F3087="GHS",1,Assumptions!$B$4)</f>
        <v>211356.93370000002</v>
      </c>
      <c r="O3087" s="15">
        <f t="shared" ca="1" si="339"/>
        <v>342</v>
      </c>
      <c r="P3087" s="15" t="str">
        <f t="shared" ca="1" si="340"/>
        <v>181-365d</v>
      </c>
      <c r="Q3087" s="17">
        <f ca="1">IF(P3087="0-90d",0,IF(P3087="91-180d",INDEX(Assumptions!$F$8:$F$12,MATCH(B3087,Assumptions!$A$8:$A$12,0)),IF(P3087="181-365d",INDEX(Assumptions!$G$8:$G$12,MATCH(B3087,Assumptions!$A$8:$A$12,0)),INDEX(Assumptions!$H$8:$H$12,MATCH(B3087,Assumptions!$A$8:$A$12,0)))))</f>
        <v>0.35</v>
      </c>
      <c r="R3087" s="14">
        <f t="shared" ca="1" si="341"/>
        <v>51675.123499999994</v>
      </c>
      <c r="S3087" s="14">
        <f t="shared" ca="1" si="342"/>
        <v>95968.086500000005</v>
      </c>
      <c r="T3087" s="11" t="s">
        <v>25</v>
      </c>
      <c r="U3087" s="18" t="s">
        <v>26</v>
      </c>
    </row>
    <row r="3088" spans="1:21" ht="15" customHeight="1" x14ac:dyDescent="0.15">
      <c r="A3088" s="10" t="s">
        <v>3136</v>
      </c>
      <c r="B3088" s="11" t="s">
        <v>28</v>
      </c>
      <c r="C3088" s="11" t="s">
        <v>35</v>
      </c>
      <c r="D3088" s="12">
        <v>45872</v>
      </c>
      <c r="E3088" s="11">
        <v>1099</v>
      </c>
      <c r="F3088" s="11" t="s">
        <v>24</v>
      </c>
      <c r="G3088" s="13">
        <v>9370.93</v>
      </c>
      <c r="H3088" s="14">
        <f t="shared" si="336"/>
        <v>10298652.07</v>
      </c>
      <c r="I3088" s="14">
        <f>IF(F3088="GHS",H3088,H3088*Assumptions!$B$4)</f>
        <v>111225442.35600001</v>
      </c>
      <c r="J3088" s="15" t="str">
        <f>INDEX(Assumptions!$B$8:$B$12,MATCH(B3088,Assumptions!$A$8:$A$12,0))</f>
        <v>Fair Value Less Costs to Sell</v>
      </c>
      <c r="K3088" s="16">
        <f>G3088/(1-INDEX(Assumptions!$D$8:$D$12,MATCH(B3088,Assumptions!$A$8:$A$12,0)))</f>
        <v>10648.784090909092</v>
      </c>
      <c r="L3088" s="16">
        <f t="shared" si="337"/>
        <v>281.12790000000001</v>
      </c>
      <c r="M3088" s="16">
        <f t="shared" si="338"/>
        <v>532.43920454545457</v>
      </c>
      <c r="N3088" s="14">
        <f>E3088*(K3088-L3088-M3088)*IF(F3088="GHS",1,Assumptions!$B$4)</f>
        <v>116736157.45454729</v>
      </c>
      <c r="O3088" s="15">
        <f t="shared" ca="1" si="339"/>
        <v>414</v>
      </c>
      <c r="P3088" s="15" t="str">
        <f t="shared" ca="1" si="340"/>
        <v>365d+</v>
      </c>
      <c r="Q3088" s="17">
        <f ca="1">IF(P3088="0-90d",0,IF(P3088="91-180d",INDEX(Assumptions!$F$8:$F$12,MATCH(B3088,Assumptions!$A$8:$A$12,0)),IF(P3088="181-365d",INDEX(Assumptions!$G$8:$G$12,MATCH(B3088,Assumptions!$A$8:$A$12,0)),INDEX(Assumptions!$H$8:$H$12,MATCH(B3088,Assumptions!$A$8:$A$12,0)))))</f>
        <v>0.4</v>
      </c>
      <c r="R3088" s="14">
        <f t="shared" ca="1" si="341"/>
        <v>44490176.942400008</v>
      </c>
      <c r="S3088" s="14">
        <f t="shared" ca="1" si="342"/>
        <v>66735265.413599998</v>
      </c>
      <c r="T3088" s="11" t="s">
        <v>25</v>
      </c>
      <c r="U3088" s="18" t="s">
        <v>26</v>
      </c>
    </row>
    <row r="3089" spans="1:21" ht="15" customHeight="1" x14ac:dyDescent="0.15">
      <c r="A3089" s="10" t="s">
        <v>3137</v>
      </c>
      <c r="B3089" s="11" t="s">
        <v>31</v>
      </c>
      <c r="C3089" s="11" t="s">
        <v>76</v>
      </c>
      <c r="D3089" s="12">
        <v>45792</v>
      </c>
      <c r="E3089" s="11">
        <v>4855</v>
      </c>
      <c r="F3089" s="11" t="s">
        <v>33</v>
      </c>
      <c r="G3089" s="13">
        <v>1841.73</v>
      </c>
      <c r="H3089" s="14">
        <f t="shared" si="336"/>
        <v>8941599.1500000004</v>
      </c>
      <c r="I3089" s="14">
        <f>IF(F3089="GHS",H3089,H3089*Assumptions!$B$4)</f>
        <v>8941599.1500000004</v>
      </c>
      <c r="J3089" s="15" t="str">
        <f>INDEX(Assumptions!$B$8:$B$12,MATCH(B3089,Assumptions!$A$8:$A$12,0))</f>
        <v>Weighted Average</v>
      </c>
      <c r="K3089" s="16">
        <f>G3089/(1-INDEX(Assumptions!$D$8:$D$12,MATCH(B3089,Assumptions!$A$8:$A$12,0)))</f>
        <v>2557.9583333333335</v>
      </c>
      <c r="L3089" s="16">
        <f t="shared" si="337"/>
        <v>55.251899999999999</v>
      </c>
      <c r="M3089" s="16">
        <f t="shared" si="338"/>
        <v>127.89791666666667</v>
      </c>
      <c r="N3089" s="14">
        <f>E3089*(K3089-L3089-M3089)*IF(F3089="GHS",1,Assumptions!$B$4)</f>
        <v>11529695.348416666</v>
      </c>
      <c r="O3089" s="15">
        <f t="shared" ca="1" si="339"/>
        <v>494</v>
      </c>
      <c r="P3089" s="15" t="str">
        <f t="shared" ca="1" si="340"/>
        <v>365d+</v>
      </c>
      <c r="Q3089" s="17">
        <f ca="1">IF(P3089="0-90d",0,IF(P3089="91-180d",INDEX(Assumptions!$F$8:$F$12,MATCH(B3089,Assumptions!$A$8:$A$12,0)),IF(P3089="181-365d",INDEX(Assumptions!$G$8:$G$12,MATCH(B3089,Assumptions!$A$8:$A$12,0)),INDEX(Assumptions!$H$8:$H$12,MATCH(B3089,Assumptions!$A$8:$A$12,0)))))</f>
        <v>0.6</v>
      </c>
      <c r="R3089" s="14">
        <f t="shared" ca="1" si="341"/>
        <v>5364959.49</v>
      </c>
      <c r="S3089" s="14">
        <f t="shared" ca="1" si="342"/>
        <v>3576639.66</v>
      </c>
      <c r="T3089" s="11" t="s">
        <v>25</v>
      </c>
      <c r="U3089" s="18" t="s">
        <v>26</v>
      </c>
    </row>
    <row r="3090" spans="1:21" ht="15" customHeight="1" x14ac:dyDescent="0.15">
      <c r="A3090" s="10" t="s">
        <v>3138</v>
      </c>
      <c r="B3090" s="11" t="s">
        <v>31</v>
      </c>
      <c r="C3090" s="11" t="s">
        <v>76</v>
      </c>
      <c r="D3090" s="12">
        <v>45778</v>
      </c>
      <c r="E3090" s="11">
        <v>1475</v>
      </c>
      <c r="F3090" s="11" t="s">
        <v>33</v>
      </c>
      <c r="G3090" s="13">
        <v>3518.23</v>
      </c>
      <c r="H3090" s="14">
        <f t="shared" si="336"/>
        <v>5189389.25</v>
      </c>
      <c r="I3090" s="14">
        <f>IF(F3090="GHS",H3090,H3090*Assumptions!$B$4)</f>
        <v>5189389.25</v>
      </c>
      <c r="J3090" s="15" t="str">
        <f>INDEX(Assumptions!$B$8:$B$12,MATCH(B3090,Assumptions!$A$8:$A$12,0))</f>
        <v>Weighted Average</v>
      </c>
      <c r="K3090" s="16">
        <f>G3090/(1-INDEX(Assumptions!$D$8:$D$12,MATCH(B3090,Assumptions!$A$8:$A$12,0)))</f>
        <v>4886.4305555555557</v>
      </c>
      <c r="L3090" s="16">
        <f t="shared" si="337"/>
        <v>105.54689999999999</v>
      </c>
      <c r="M3090" s="16">
        <f t="shared" si="338"/>
        <v>244.32152777777779</v>
      </c>
      <c r="N3090" s="14">
        <f>E3090*(K3090-L3090-M3090)*IF(F3090="GHS",1,Assumptions!$B$4)</f>
        <v>6691429.1384722218</v>
      </c>
      <c r="O3090" s="15">
        <f t="shared" ca="1" si="339"/>
        <v>508</v>
      </c>
      <c r="P3090" s="15" t="str">
        <f t="shared" ca="1" si="340"/>
        <v>365d+</v>
      </c>
      <c r="Q3090" s="17">
        <f ca="1">IF(P3090="0-90d",0,IF(P3090="91-180d",INDEX(Assumptions!$F$8:$F$12,MATCH(B3090,Assumptions!$A$8:$A$12,0)),IF(P3090="181-365d",INDEX(Assumptions!$G$8:$G$12,MATCH(B3090,Assumptions!$A$8:$A$12,0)),INDEX(Assumptions!$H$8:$H$12,MATCH(B3090,Assumptions!$A$8:$A$12,0)))))</f>
        <v>0.6</v>
      </c>
      <c r="R3090" s="14">
        <f t="shared" ca="1" si="341"/>
        <v>3113633.55</v>
      </c>
      <c r="S3090" s="14">
        <f t="shared" ca="1" si="342"/>
        <v>2075755.7000000002</v>
      </c>
      <c r="T3090" s="11" t="s">
        <v>25</v>
      </c>
      <c r="U3090" s="18" t="s">
        <v>36</v>
      </c>
    </row>
    <row r="3091" spans="1:21" ht="15" customHeight="1" x14ac:dyDescent="0.15">
      <c r="A3091" s="10" t="s">
        <v>3139</v>
      </c>
      <c r="B3091" s="11" t="s">
        <v>31</v>
      </c>
      <c r="C3091" s="11" t="s">
        <v>32</v>
      </c>
      <c r="D3091" s="12">
        <v>45842</v>
      </c>
      <c r="E3091" s="11">
        <v>3793</v>
      </c>
      <c r="F3091" s="11" t="s">
        <v>33</v>
      </c>
      <c r="G3091" s="13">
        <v>1982.01</v>
      </c>
      <c r="H3091" s="14">
        <f t="shared" si="336"/>
        <v>7517763.9299999997</v>
      </c>
      <c r="I3091" s="14">
        <f>IF(F3091="GHS",H3091,H3091*Assumptions!$B$4)</f>
        <v>7517763.9299999997</v>
      </c>
      <c r="J3091" s="15" t="str">
        <f>INDEX(Assumptions!$B$8:$B$12,MATCH(B3091,Assumptions!$A$8:$A$12,0))</f>
        <v>Weighted Average</v>
      </c>
      <c r="K3091" s="16">
        <f>G3091/(1-INDEX(Assumptions!$D$8:$D$12,MATCH(B3091,Assumptions!$A$8:$A$12,0)))</f>
        <v>2752.791666666667</v>
      </c>
      <c r="L3091" s="16">
        <f t="shared" si="337"/>
        <v>59.460299999999997</v>
      </c>
      <c r="M3091" s="16">
        <f t="shared" si="338"/>
        <v>137.63958333333335</v>
      </c>
      <c r="N3091" s="14">
        <f>E3091*(K3091-L3091-M3091)*IF(F3091="GHS",1,Assumptions!$B$4)</f>
        <v>9693738.9341833349</v>
      </c>
      <c r="O3091" s="15">
        <f t="shared" ca="1" si="339"/>
        <v>444</v>
      </c>
      <c r="P3091" s="15" t="str">
        <f t="shared" ca="1" si="340"/>
        <v>365d+</v>
      </c>
      <c r="Q3091" s="17">
        <f ca="1">IF(P3091="0-90d",0,IF(P3091="91-180d",INDEX(Assumptions!$F$8:$F$12,MATCH(B3091,Assumptions!$A$8:$A$12,0)),IF(P3091="181-365d",INDEX(Assumptions!$G$8:$G$12,MATCH(B3091,Assumptions!$A$8:$A$12,0)),INDEX(Assumptions!$H$8:$H$12,MATCH(B3091,Assumptions!$A$8:$A$12,0)))))</f>
        <v>0.6</v>
      </c>
      <c r="R3091" s="14">
        <f t="shared" ca="1" si="341"/>
        <v>4510658.358</v>
      </c>
      <c r="S3091" s="14">
        <f t="shared" ca="1" si="342"/>
        <v>3007105.5719999997</v>
      </c>
      <c r="T3091" s="11" t="s">
        <v>25</v>
      </c>
      <c r="U3091" s="18" t="s">
        <v>26</v>
      </c>
    </row>
    <row r="3092" spans="1:21" ht="15" customHeight="1" x14ac:dyDescent="0.15">
      <c r="A3092" s="10" t="s">
        <v>3140</v>
      </c>
      <c r="B3092" s="11" t="s">
        <v>41</v>
      </c>
      <c r="C3092" s="11" t="s">
        <v>42</v>
      </c>
      <c r="D3092" s="12">
        <v>46200</v>
      </c>
      <c r="E3092" s="11">
        <v>2266</v>
      </c>
      <c r="F3092" s="11" t="s">
        <v>33</v>
      </c>
      <c r="G3092" s="13">
        <v>322.45</v>
      </c>
      <c r="H3092" s="14">
        <f t="shared" si="336"/>
        <v>730671.7</v>
      </c>
      <c r="I3092" s="14">
        <f>IF(F3092="GHS",H3092,H3092*Assumptions!$B$4)</f>
        <v>730671.7</v>
      </c>
      <c r="J3092" s="15" t="str">
        <f>INDEX(Assumptions!$B$8:$B$12,MATCH(B3092,Assumptions!$A$8:$A$12,0))</f>
        <v>Weighted Average</v>
      </c>
      <c r="K3092" s="16">
        <f>G3092/(1-INDEX(Assumptions!$D$8:$D$12,MATCH(B3092,Assumptions!$A$8:$A$12,0)))</f>
        <v>496.07692307692304</v>
      </c>
      <c r="L3092" s="16">
        <f t="shared" si="337"/>
        <v>9.6734999999999989</v>
      </c>
      <c r="M3092" s="16">
        <f t="shared" si="338"/>
        <v>24.803846153846152</v>
      </c>
      <c r="N3092" s="14">
        <f>E3092*(K3092-L3092-M3092)*IF(F3092="GHS",1,Assumptions!$B$4)</f>
        <v>1045984.6413076922</v>
      </c>
      <c r="O3092" s="15">
        <f t="shared" ca="1" si="339"/>
        <v>86</v>
      </c>
      <c r="P3092" s="15" t="str">
        <f t="shared" ca="1" si="340"/>
        <v>0-90d</v>
      </c>
      <c r="Q3092" s="17">
        <f ca="1">IF(P3092="0-90d",0,IF(P3092="91-180d",INDEX(Assumptions!$F$8:$F$12,MATCH(B3092,Assumptions!$A$8:$A$12,0)),IF(P3092="181-365d",INDEX(Assumptions!$G$8:$G$12,MATCH(B3092,Assumptions!$A$8:$A$12,0)),INDEX(Assumptions!$H$8:$H$12,MATCH(B3092,Assumptions!$A$8:$A$12,0)))))</f>
        <v>0</v>
      </c>
      <c r="R3092" s="14">
        <f t="shared" ca="1" si="341"/>
        <v>0</v>
      </c>
      <c r="S3092" s="14">
        <f t="shared" ca="1" si="342"/>
        <v>730671.7</v>
      </c>
      <c r="T3092" s="11" t="s">
        <v>25</v>
      </c>
      <c r="U3092" s="18" t="s">
        <v>36</v>
      </c>
    </row>
    <row r="3093" spans="1:21" ht="15" customHeight="1" x14ac:dyDescent="0.15">
      <c r="A3093" s="10" t="s">
        <v>3141</v>
      </c>
      <c r="B3093" s="11" t="s">
        <v>28</v>
      </c>
      <c r="C3093" s="11" t="s">
        <v>29</v>
      </c>
      <c r="D3093" s="12">
        <v>45929</v>
      </c>
      <c r="E3093" s="11">
        <v>1878</v>
      </c>
      <c r="F3093" s="11" t="s">
        <v>24</v>
      </c>
      <c r="G3093" s="13">
        <v>10727.54</v>
      </c>
      <c r="H3093" s="14">
        <f t="shared" si="336"/>
        <v>20146320.120000001</v>
      </c>
      <c r="I3093" s="14">
        <f>IF(F3093="GHS",H3093,H3093*Assumptions!$B$4)</f>
        <v>217580257.29600003</v>
      </c>
      <c r="J3093" s="15" t="str">
        <f>INDEX(Assumptions!$B$8:$B$12,MATCH(B3093,Assumptions!$A$8:$A$12,0))</f>
        <v>Fair Value Less Costs to Sell</v>
      </c>
      <c r="K3093" s="16">
        <f>G3093/(1-INDEX(Assumptions!$D$8:$D$12,MATCH(B3093,Assumptions!$A$8:$A$12,0)))</f>
        <v>12190.386363636364</v>
      </c>
      <c r="L3093" s="16">
        <f t="shared" si="337"/>
        <v>321.82620000000003</v>
      </c>
      <c r="M3093" s="16">
        <f t="shared" si="338"/>
        <v>609.51931818181822</v>
      </c>
      <c r="N3093" s="14">
        <f>E3093*(K3093-L3093-M3093)*IF(F3093="GHS",1,Assumptions!$B$4)</f>
        <v>228360370.04384732</v>
      </c>
      <c r="O3093" s="15">
        <f t="shared" ca="1" si="339"/>
        <v>357</v>
      </c>
      <c r="P3093" s="15" t="str">
        <f t="shared" ca="1" si="340"/>
        <v>181-365d</v>
      </c>
      <c r="Q3093" s="17">
        <f ca="1">IF(P3093="0-90d",0,IF(P3093="91-180d",INDEX(Assumptions!$F$8:$F$12,MATCH(B3093,Assumptions!$A$8:$A$12,0)),IF(P3093="181-365d",INDEX(Assumptions!$G$8:$G$12,MATCH(B3093,Assumptions!$A$8:$A$12,0)),INDEX(Assumptions!$H$8:$H$12,MATCH(B3093,Assumptions!$A$8:$A$12,0)))))</f>
        <v>0.1</v>
      </c>
      <c r="R3093" s="14">
        <f t="shared" ca="1" si="341"/>
        <v>21758025.729600005</v>
      </c>
      <c r="S3093" s="14">
        <f t="shared" ca="1" si="342"/>
        <v>195822231.56640002</v>
      </c>
      <c r="T3093" s="11" t="s">
        <v>25</v>
      </c>
      <c r="U3093" s="18" t="s">
        <v>36</v>
      </c>
    </row>
    <row r="3094" spans="1:21" ht="15" customHeight="1" x14ac:dyDescent="0.15">
      <c r="A3094" s="10" t="s">
        <v>3142</v>
      </c>
      <c r="B3094" s="11" t="s">
        <v>31</v>
      </c>
      <c r="C3094" s="11" t="s">
        <v>76</v>
      </c>
      <c r="D3094" s="12">
        <v>45850</v>
      </c>
      <c r="E3094" s="11">
        <v>900</v>
      </c>
      <c r="F3094" s="11" t="s">
        <v>33</v>
      </c>
      <c r="G3094" s="13">
        <v>1485.66</v>
      </c>
      <c r="H3094" s="14">
        <f t="shared" si="336"/>
        <v>1337094</v>
      </c>
      <c r="I3094" s="14">
        <f>IF(F3094="GHS",H3094,H3094*Assumptions!$B$4)</f>
        <v>1337094</v>
      </c>
      <c r="J3094" s="15" t="str">
        <f>INDEX(Assumptions!$B$8:$B$12,MATCH(B3094,Assumptions!$A$8:$A$12,0))</f>
        <v>Weighted Average</v>
      </c>
      <c r="K3094" s="16">
        <f>G3094/(1-INDEX(Assumptions!$D$8:$D$12,MATCH(B3094,Assumptions!$A$8:$A$12,0)))</f>
        <v>2063.416666666667</v>
      </c>
      <c r="L3094" s="16">
        <f t="shared" si="337"/>
        <v>44.569800000000001</v>
      </c>
      <c r="M3094" s="16">
        <f t="shared" si="338"/>
        <v>103.17083333333335</v>
      </c>
      <c r="N3094" s="14">
        <f>E3094*(K3094-L3094-M3094)*IF(F3094="GHS",1,Assumptions!$B$4)</f>
        <v>1724108.4300000002</v>
      </c>
      <c r="O3094" s="15">
        <f t="shared" ca="1" si="339"/>
        <v>436</v>
      </c>
      <c r="P3094" s="15" t="str">
        <f t="shared" ca="1" si="340"/>
        <v>365d+</v>
      </c>
      <c r="Q3094" s="17">
        <f ca="1">IF(P3094="0-90d",0,IF(P3094="91-180d",INDEX(Assumptions!$F$8:$F$12,MATCH(B3094,Assumptions!$A$8:$A$12,0)),IF(P3094="181-365d",INDEX(Assumptions!$G$8:$G$12,MATCH(B3094,Assumptions!$A$8:$A$12,0)),INDEX(Assumptions!$H$8:$H$12,MATCH(B3094,Assumptions!$A$8:$A$12,0)))))</f>
        <v>0.6</v>
      </c>
      <c r="R3094" s="14">
        <f t="shared" ca="1" si="341"/>
        <v>802256.4</v>
      </c>
      <c r="S3094" s="14">
        <f t="shared" ca="1" si="342"/>
        <v>534837.6</v>
      </c>
      <c r="T3094" s="11" t="s">
        <v>25</v>
      </c>
      <c r="U3094" s="18" t="s">
        <v>26</v>
      </c>
    </row>
    <row r="3095" spans="1:21" ht="15" customHeight="1" x14ac:dyDescent="0.15">
      <c r="A3095" s="10" t="s">
        <v>3143</v>
      </c>
      <c r="B3095" s="11" t="s">
        <v>31</v>
      </c>
      <c r="C3095" s="11" t="s">
        <v>63</v>
      </c>
      <c r="D3095" s="12">
        <v>45739</v>
      </c>
      <c r="E3095" s="11">
        <v>1404</v>
      </c>
      <c r="F3095" s="11" t="s">
        <v>33</v>
      </c>
      <c r="G3095" s="13">
        <v>2674.63</v>
      </c>
      <c r="H3095" s="14">
        <f t="shared" si="336"/>
        <v>3755180.52</v>
      </c>
      <c r="I3095" s="14">
        <f>IF(F3095="GHS",H3095,H3095*Assumptions!$B$4)</f>
        <v>3755180.52</v>
      </c>
      <c r="J3095" s="15" t="str">
        <f>INDEX(Assumptions!$B$8:$B$12,MATCH(B3095,Assumptions!$A$8:$A$12,0))</f>
        <v>Weighted Average</v>
      </c>
      <c r="K3095" s="16">
        <f>G3095/(1-INDEX(Assumptions!$D$8:$D$12,MATCH(B3095,Assumptions!$A$8:$A$12,0)))</f>
        <v>3714.7638888888891</v>
      </c>
      <c r="L3095" s="16">
        <f t="shared" si="337"/>
        <v>80.238900000000001</v>
      </c>
      <c r="M3095" s="16">
        <f t="shared" si="338"/>
        <v>185.73819444444447</v>
      </c>
      <c r="N3095" s="14">
        <f>E3095*(K3095-L3095-M3095)*IF(F3095="GHS",1,Assumptions!$B$4)</f>
        <v>4842096.6594000002</v>
      </c>
      <c r="O3095" s="15">
        <f t="shared" ca="1" si="339"/>
        <v>547</v>
      </c>
      <c r="P3095" s="15" t="str">
        <f t="shared" ca="1" si="340"/>
        <v>365d+</v>
      </c>
      <c r="Q3095" s="17">
        <f ca="1">IF(P3095="0-90d",0,IF(P3095="91-180d",INDEX(Assumptions!$F$8:$F$12,MATCH(B3095,Assumptions!$A$8:$A$12,0)),IF(P3095="181-365d",INDEX(Assumptions!$G$8:$G$12,MATCH(B3095,Assumptions!$A$8:$A$12,0)),INDEX(Assumptions!$H$8:$H$12,MATCH(B3095,Assumptions!$A$8:$A$12,0)))))</f>
        <v>0.6</v>
      </c>
      <c r="R3095" s="14">
        <f t="shared" ca="1" si="341"/>
        <v>2253108.3119999999</v>
      </c>
      <c r="S3095" s="14">
        <f t="shared" ca="1" si="342"/>
        <v>1502072.2080000001</v>
      </c>
      <c r="T3095" s="11" t="s">
        <v>25</v>
      </c>
      <c r="U3095" s="18" t="s">
        <v>26</v>
      </c>
    </row>
    <row r="3096" spans="1:21" ht="15" customHeight="1" x14ac:dyDescent="0.15">
      <c r="A3096" s="10" t="s">
        <v>3144</v>
      </c>
      <c r="B3096" s="11" t="s">
        <v>28</v>
      </c>
      <c r="C3096" s="11" t="s">
        <v>29</v>
      </c>
      <c r="D3096" s="12">
        <v>46142</v>
      </c>
      <c r="E3096" s="11">
        <v>775</v>
      </c>
      <c r="F3096" s="11" t="s">
        <v>24</v>
      </c>
      <c r="G3096" s="13">
        <v>7977.47</v>
      </c>
      <c r="H3096" s="14">
        <f t="shared" si="336"/>
        <v>6182539.25</v>
      </c>
      <c r="I3096" s="14">
        <f>IF(F3096="GHS",H3096,H3096*Assumptions!$B$4)</f>
        <v>66771423.900000006</v>
      </c>
      <c r="J3096" s="15" t="str">
        <f>INDEX(Assumptions!$B$8:$B$12,MATCH(B3096,Assumptions!$A$8:$A$12,0))</f>
        <v>Fair Value Less Costs to Sell</v>
      </c>
      <c r="K3096" s="16">
        <f>G3096/(1-INDEX(Assumptions!$D$8:$D$12,MATCH(B3096,Assumptions!$A$8:$A$12,0)))</f>
        <v>9065.306818181818</v>
      </c>
      <c r="L3096" s="16">
        <f t="shared" si="337"/>
        <v>239.32409999999999</v>
      </c>
      <c r="M3096" s="16">
        <f t="shared" si="338"/>
        <v>453.26534090909092</v>
      </c>
      <c r="N3096" s="14">
        <f>E3096*(K3096-L3096-M3096)*IF(F3096="GHS",1,Assumptions!$B$4)</f>
        <v>70079644.447772741</v>
      </c>
      <c r="O3096" s="15">
        <f t="shared" ca="1" si="339"/>
        <v>144</v>
      </c>
      <c r="P3096" s="15" t="str">
        <f t="shared" ca="1" si="340"/>
        <v>91-180d</v>
      </c>
      <c r="Q3096" s="17">
        <f ca="1">IF(P3096="0-90d",0,IF(P3096="91-180d",INDEX(Assumptions!$F$8:$F$12,MATCH(B3096,Assumptions!$A$8:$A$12,0)),IF(P3096="181-365d",INDEX(Assumptions!$G$8:$G$12,MATCH(B3096,Assumptions!$A$8:$A$12,0)),INDEX(Assumptions!$H$8:$H$12,MATCH(B3096,Assumptions!$A$8:$A$12,0)))))</f>
        <v>0.02</v>
      </c>
      <c r="R3096" s="14">
        <f t="shared" ca="1" si="341"/>
        <v>1335428.4780000001</v>
      </c>
      <c r="S3096" s="14">
        <f t="shared" ca="1" si="342"/>
        <v>65435995.422000006</v>
      </c>
      <c r="T3096" s="11" t="s">
        <v>25</v>
      </c>
      <c r="U3096" s="18" t="s">
        <v>36</v>
      </c>
    </row>
    <row r="3097" spans="1:21" ht="15" customHeight="1" x14ac:dyDescent="0.15">
      <c r="A3097" s="10" t="s">
        <v>3145</v>
      </c>
      <c r="B3097" s="11" t="s">
        <v>28</v>
      </c>
      <c r="C3097" s="11" t="s">
        <v>55</v>
      </c>
      <c r="D3097" s="12">
        <v>46193</v>
      </c>
      <c r="E3097" s="11">
        <v>3593</v>
      </c>
      <c r="F3097" s="11" t="s">
        <v>24</v>
      </c>
      <c r="G3097" s="13">
        <v>14709.2</v>
      </c>
      <c r="H3097" s="14">
        <f t="shared" si="336"/>
        <v>52850155.600000001</v>
      </c>
      <c r="I3097" s="14">
        <f>IF(F3097="GHS",H3097,H3097*Assumptions!$B$4)</f>
        <v>570781680.48000002</v>
      </c>
      <c r="J3097" s="15" t="str">
        <f>INDEX(Assumptions!$B$8:$B$12,MATCH(B3097,Assumptions!$A$8:$A$12,0))</f>
        <v>Fair Value Less Costs to Sell</v>
      </c>
      <c r="K3097" s="16">
        <f>G3097/(1-INDEX(Assumptions!$D$8:$D$12,MATCH(B3097,Assumptions!$A$8:$A$12,0)))</f>
        <v>16715</v>
      </c>
      <c r="L3097" s="16">
        <f t="shared" si="337"/>
        <v>441.27600000000001</v>
      </c>
      <c r="M3097" s="16">
        <f t="shared" si="338"/>
        <v>835.75</v>
      </c>
      <c r="N3097" s="14">
        <f>E3097*(K3097-L3097-M3097)*IF(F3097="GHS",1,Assumptions!$B$4)</f>
        <v>599061318.28560007</v>
      </c>
      <c r="O3097" s="15">
        <f t="shared" ca="1" si="339"/>
        <v>93</v>
      </c>
      <c r="P3097" s="15" t="str">
        <f t="shared" ca="1" si="340"/>
        <v>91-180d</v>
      </c>
      <c r="Q3097" s="17">
        <f ca="1">IF(P3097="0-90d",0,IF(P3097="91-180d",INDEX(Assumptions!$F$8:$F$12,MATCH(B3097,Assumptions!$A$8:$A$12,0)),IF(P3097="181-365d",INDEX(Assumptions!$G$8:$G$12,MATCH(B3097,Assumptions!$A$8:$A$12,0)),INDEX(Assumptions!$H$8:$H$12,MATCH(B3097,Assumptions!$A$8:$A$12,0)))))</f>
        <v>0.02</v>
      </c>
      <c r="R3097" s="14">
        <f t="shared" ca="1" si="341"/>
        <v>11415633.6096</v>
      </c>
      <c r="S3097" s="14">
        <f t="shared" ca="1" si="342"/>
        <v>559366046.87040007</v>
      </c>
      <c r="T3097" s="11" t="s">
        <v>25</v>
      </c>
      <c r="U3097" s="18" t="s">
        <v>26</v>
      </c>
    </row>
    <row r="3098" spans="1:21" ht="15" customHeight="1" x14ac:dyDescent="0.15">
      <c r="A3098" s="10" t="s">
        <v>3146</v>
      </c>
      <c r="B3098" s="11" t="s">
        <v>41</v>
      </c>
      <c r="C3098" s="11" t="s">
        <v>42</v>
      </c>
      <c r="D3098" s="12">
        <v>45867</v>
      </c>
      <c r="E3098" s="11">
        <v>3213</v>
      </c>
      <c r="F3098" s="11" t="s">
        <v>33</v>
      </c>
      <c r="G3098" s="13">
        <v>560.76</v>
      </c>
      <c r="H3098" s="14">
        <f t="shared" si="336"/>
        <v>1801721.88</v>
      </c>
      <c r="I3098" s="14">
        <f>IF(F3098="GHS",H3098,H3098*Assumptions!$B$4)</f>
        <v>1801721.88</v>
      </c>
      <c r="J3098" s="15" t="str">
        <f>INDEX(Assumptions!$B$8:$B$12,MATCH(B3098,Assumptions!$A$8:$A$12,0))</f>
        <v>Weighted Average</v>
      </c>
      <c r="K3098" s="16">
        <f>G3098/(1-INDEX(Assumptions!$D$8:$D$12,MATCH(B3098,Assumptions!$A$8:$A$12,0)))</f>
        <v>862.70769230769224</v>
      </c>
      <c r="L3098" s="16">
        <f t="shared" si="337"/>
        <v>16.822800000000001</v>
      </c>
      <c r="M3098" s="16">
        <f t="shared" si="338"/>
        <v>43.135384615384616</v>
      </c>
      <c r="N3098" s="14">
        <f>E3098*(K3098-L3098-M3098)*IF(F3098="GHS",1,Assumptions!$B$4)</f>
        <v>2579234.1682153842</v>
      </c>
      <c r="O3098" s="15">
        <f t="shared" ca="1" si="339"/>
        <v>419</v>
      </c>
      <c r="P3098" s="15" t="str">
        <f t="shared" ca="1" si="340"/>
        <v>365d+</v>
      </c>
      <c r="Q3098" s="17">
        <f ca="1">IF(P3098="0-90d",0,IF(P3098="91-180d",INDEX(Assumptions!$F$8:$F$12,MATCH(B3098,Assumptions!$A$8:$A$12,0)),IF(P3098="181-365d",INDEX(Assumptions!$G$8:$G$12,MATCH(B3098,Assumptions!$A$8:$A$12,0)),INDEX(Assumptions!$H$8:$H$12,MATCH(B3098,Assumptions!$A$8:$A$12,0)))))</f>
        <v>0.8</v>
      </c>
      <c r="R3098" s="14">
        <f t="shared" ca="1" si="341"/>
        <v>1441377.504</v>
      </c>
      <c r="S3098" s="14">
        <f t="shared" ca="1" si="342"/>
        <v>360344.37599999993</v>
      </c>
      <c r="T3098" s="11" t="s">
        <v>25</v>
      </c>
      <c r="U3098" s="18" t="s">
        <v>26</v>
      </c>
    </row>
    <row r="3099" spans="1:21" ht="15" customHeight="1" x14ac:dyDescent="0.15">
      <c r="A3099" s="10" t="s">
        <v>3147</v>
      </c>
      <c r="B3099" s="11" t="s">
        <v>28</v>
      </c>
      <c r="C3099" s="11" t="s">
        <v>38</v>
      </c>
      <c r="D3099" s="12">
        <v>45914</v>
      </c>
      <c r="E3099" s="11">
        <v>3930</v>
      </c>
      <c r="F3099" s="11" t="s">
        <v>24</v>
      </c>
      <c r="G3099" s="13">
        <v>8308.68</v>
      </c>
      <c r="H3099" s="14">
        <f t="shared" si="336"/>
        <v>32653112.400000002</v>
      </c>
      <c r="I3099" s="14">
        <f>IF(F3099="GHS",H3099,H3099*Assumptions!$B$4)</f>
        <v>352653613.92000008</v>
      </c>
      <c r="J3099" s="15" t="str">
        <f>INDEX(Assumptions!$B$8:$B$12,MATCH(B3099,Assumptions!$A$8:$A$12,0))</f>
        <v>Fair Value Less Costs to Sell</v>
      </c>
      <c r="K3099" s="16">
        <f>G3099/(1-INDEX(Assumptions!$D$8:$D$12,MATCH(B3099,Assumptions!$A$8:$A$12,0)))</f>
        <v>9441.681818181818</v>
      </c>
      <c r="L3099" s="16">
        <f t="shared" si="337"/>
        <v>249.2604</v>
      </c>
      <c r="M3099" s="16">
        <f t="shared" si="338"/>
        <v>472.08409090909095</v>
      </c>
      <c r="N3099" s="14">
        <f>E3099*(K3099-L3099-M3099)*IF(F3099="GHS",1,Assumptions!$B$4)</f>
        <v>370125997.51876366</v>
      </c>
      <c r="O3099" s="15">
        <f t="shared" ca="1" si="339"/>
        <v>372</v>
      </c>
      <c r="P3099" s="15" t="str">
        <f t="shared" ca="1" si="340"/>
        <v>365d+</v>
      </c>
      <c r="Q3099" s="17">
        <f ca="1">IF(P3099="0-90d",0,IF(P3099="91-180d",INDEX(Assumptions!$F$8:$F$12,MATCH(B3099,Assumptions!$A$8:$A$12,0)),IF(P3099="181-365d",INDEX(Assumptions!$G$8:$G$12,MATCH(B3099,Assumptions!$A$8:$A$12,0)),INDEX(Assumptions!$H$8:$H$12,MATCH(B3099,Assumptions!$A$8:$A$12,0)))))</f>
        <v>0.4</v>
      </c>
      <c r="R3099" s="14">
        <f t="shared" ca="1" si="341"/>
        <v>141061445.56800005</v>
      </c>
      <c r="S3099" s="14">
        <f t="shared" ca="1" si="342"/>
        <v>211592168.35200003</v>
      </c>
      <c r="T3099" s="11" t="s">
        <v>25</v>
      </c>
      <c r="U3099" s="18" t="s">
        <v>26</v>
      </c>
    </row>
    <row r="3100" spans="1:21" ht="15" customHeight="1" x14ac:dyDescent="0.15">
      <c r="A3100" s="10" t="s">
        <v>3148</v>
      </c>
      <c r="B3100" s="11" t="s">
        <v>46</v>
      </c>
      <c r="C3100" s="11" t="s">
        <v>47</v>
      </c>
      <c r="D3100" s="12">
        <v>45742</v>
      </c>
      <c r="E3100" s="11">
        <v>1475</v>
      </c>
      <c r="F3100" s="11" t="s">
        <v>33</v>
      </c>
      <c r="G3100" s="13">
        <v>219076.12</v>
      </c>
      <c r="H3100" s="14">
        <f t="shared" si="336"/>
        <v>323137277</v>
      </c>
      <c r="I3100" s="14">
        <f>IF(F3100="GHS",H3100,H3100*Assumptions!$B$4)</f>
        <v>323137277</v>
      </c>
      <c r="J3100" s="15" t="str">
        <f>INDEX(Assumptions!$B$8:$B$12,MATCH(B3100,Assumptions!$A$8:$A$12,0))</f>
        <v>Specific Identification</v>
      </c>
      <c r="K3100" s="16">
        <f>G3100/(1-INDEX(Assumptions!$D$8:$D$12,MATCH(B3100,Assumptions!$A$8:$A$12,0)))</f>
        <v>280866.8205128205</v>
      </c>
      <c r="L3100" s="16">
        <f t="shared" si="337"/>
        <v>6572.2835999999998</v>
      </c>
      <c r="M3100" s="16">
        <f t="shared" si="338"/>
        <v>14043.341025641026</v>
      </c>
      <c r="N3100" s="14">
        <f>E3100*(K3100-L3100-M3100)*IF(F3100="GHS",1,Assumptions!$B$4)</f>
        <v>383870513.9335897</v>
      </c>
      <c r="O3100" s="15">
        <f t="shared" ca="1" si="339"/>
        <v>544</v>
      </c>
      <c r="P3100" s="15" t="str">
        <f t="shared" ca="1" si="340"/>
        <v>365d+</v>
      </c>
      <c r="Q3100" s="17">
        <f ca="1">IF(P3100="0-90d",0,IF(P3100="91-180d",INDEX(Assumptions!$F$8:$F$12,MATCH(B3100,Assumptions!$A$8:$A$12,0)),IF(P3100="181-365d",INDEX(Assumptions!$G$8:$G$12,MATCH(B3100,Assumptions!$A$8:$A$12,0)),INDEX(Assumptions!$H$8:$H$12,MATCH(B3100,Assumptions!$A$8:$A$12,0)))))</f>
        <v>0.15</v>
      </c>
      <c r="R3100" s="14">
        <f t="shared" ca="1" si="341"/>
        <v>48470591.549999997</v>
      </c>
      <c r="S3100" s="14">
        <f t="shared" ca="1" si="342"/>
        <v>274666685.44999999</v>
      </c>
      <c r="T3100" s="11" t="s">
        <v>25</v>
      </c>
      <c r="U3100" s="18" t="s">
        <v>26</v>
      </c>
    </row>
    <row r="3101" spans="1:21" ht="15" customHeight="1" x14ac:dyDescent="0.15">
      <c r="A3101" s="10" t="s">
        <v>3149</v>
      </c>
      <c r="B3101" s="11" t="s">
        <v>31</v>
      </c>
      <c r="C3101" s="11" t="s">
        <v>32</v>
      </c>
      <c r="D3101" s="12">
        <v>46024</v>
      </c>
      <c r="E3101" s="11">
        <v>1757</v>
      </c>
      <c r="F3101" s="11" t="s">
        <v>33</v>
      </c>
      <c r="G3101" s="13">
        <v>1770.21</v>
      </c>
      <c r="H3101" s="14">
        <f t="shared" si="336"/>
        <v>3110258.97</v>
      </c>
      <c r="I3101" s="14">
        <f>IF(F3101="GHS",H3101,H3101*Assumptions!$B$4)</f>
        <v>3110258.97</v>
      </c>
      <c r="J3101" s="15" t="str">
        <f>INDEX(Assumptions!$B$8:$B$12,MATCH(B3101,Assumptions!$A$8:$A$12,0))</f>
        <v>Weighted Average</v>
      </c>
      <c r="K3101" s="16">
        <f>G3101/(1-INDEX(Assumptions!$D$8:$D$12,MATCH(B3101,Assumptions!$A$8:$A$12,0)))</f>
        <v>2458.625</v>
      </c>
      <c r="L3101" s="16">
        <f t="shared" si="337"/>
        <v>53.106299999999997</v>
      </c>
      <c r="M3101" s="16">
        <f t="shared" si="338"/>
        <v>122.93125000000001</v>
      </c>
      <c r="N3101" s="14">
        <f>E3101*(K3101-L3101-M3101)*IF(F3101="GHS",1,Assumptions!$B$4)</f>
        <v>4010506.14965</v>
      </c>
      <c r="O3101" s="15">
        <f t="shared" ca="1" si="339"/>
        <v>262</v>
      </c>
      <c r="P3101" s="15" t="str">
        <f t="shared" ca="1" si="340"/>
        <v>181-365d</v>
      </c>
      <c r="Q3101" s="17">
        <f ca="1">IF(P3101="0-90d",0,IF(P3101="91-180d",INDEX(Assumptions!$F$8:$F$12,MATCH(B3101,Assumptions!$A$8:$A$12,0)),IF(P3101="181-365d",INDEX(Assumptions!$G$8:$G$12,MATCH(B3101,Assumptions!$A$8:$A$12,0)),INDEX(Assumptions!$H$8:$H$12,MATCH(B3101,Assumptions!$A$8:$A$12,0)))))</f>
        <v>0.2</v>
      </c>
      <c r="R3101" s="14">
        <f t="shared" ca="1" si="341"/>
        <v>622051.79400000011</v>
      </c>
      <c r="S3101" s="14">
        <f t="shared" ca="1" si="342"/>
        <v>2488207.176</v>
      </c>
      <c r="T3101" s="11" t="s">
        <v>25</v>
      </c>
      <c r="U3101" s="18" t="s">
        <v>26</v>
      </c>
    </row>
    <row r="3102" spans="1:21" ht="15" customHeight="1" x14ac:dyDescent="0.15">
      <c r="A3102" s="10" t="s">
        <v>3150</v>
      </c>
      <c r="B3102" s="11" t="s">
        <v>41</v>
      </c>
      <c r="C3102" s="11" t="s">
        <v>49</v>
      </c>
      <c r="D3102" s="12">
        <v>46156</v>
      </c>
      <c r="E3102" s="11">
        <v>3313</v>
      </c>
      <c r="F3102" s="11" t="s">
        <v>33</v>
      </c>
      <c r="G3102" s="13">
        <v>248.52</v>
      </c>
      <c r="H3102" s="14">
        <f t="shared" si="336"/>
        <v>823346.76</v>
      </c>
      <c r="I3102" s="14">
        <f>IF(F3102="GHS",H3102,H3102*Assumptions!$B$4)</f>
        <v>823346.76</v>
      </c>
      <c r="J3102" s="15" t="str">
        <f>INDEX(Assumptions!$B$8:$B$12,MATCH(B3102,Assumptions!$A$8:$A$12,0))</f>
        <v>Weighted Average</v>
      </c>
      <c r="K3102" s="16">
        <f>G3102/(1-INDEX(Assumptions!$D$8:$D$12,MATCH(B3102,Assumptions!$A$8:$A$12,0)))</f>
        <v>382.33846153846156</v>
      </c>
      <c r="L3102" s="16">
        <f t="shared" si="337"/>
        <v>7.4556000000000004</v>
      </c>
      <c r="M3102" s="16">
        <f t="shared" si="338"/>
        <v>19.116923076923079</v>
      </c>
      <c r="N3102" s="14">
        <f>E3102*(K3102-L3102-M3102)*IF(F3102="GHS",1,Assumptions!$B$4)</f>
        <v>1178652.5541230771</v>
      </c>
      <c r="O3102" s="15">
        <f t="shared" ca="1" si="339"/>
        <v>130</v>
      </c>
      <c r="P3102" s="15" t="str">
        <f t="shared" ca="1" si="340"/>
        <v>91-180d</v>
      </c>
      <c r="Q3102" s="17">
        <f ca="1">IF(P3102="0-90d",0,IF(P3102="91-180d",INDEX(Assumptions!$F$8:$F$12,MATCH(B3102,Assumptions!$A$8:$A$12,0)),IF(P3102="181-365d",INDEX(Assumptions!$G$8:$G$12,MATCH(B3102,Assumptions!$A$8:$A$12,0)),INDEX(Assumptions!$H$8:$H$12,MATCH(B3102,Assumptions!$A$8:$A$12,0)))))</f>
        <v>0.1</v>
      </c>
      <c r="R3102" s="14">
        <f t="shared" ca="1" si="341"/>
        <v>82334.676000000007</v>
      </c>
      <c r="S3102" s="14">
        <f t="shared" ca="1" si="342"/>
        <v>741012.08400000003</v>
      </c>
      <c r="T3102" s="11" t="s">
        <v>25</v>
      </c>
      <c r="U3102" s="18" t="s">
        <v>26</v>
      </c>
    </row>
    <row r="3103" spans="1:21" ht="15" customHeight="1" x14ac:dyDescent="0.15">
      <c r="A3103" s="10" t="s">
        <v>3151</v>
      </c>
      <c r="B3103" s="11" t="s">
        <v>31</v>
      </c>
      <c r="C3103" s="11" t="s">
        <v>63</v>
      </c>
      <c r="D3103" s="12">
        <v>46000</v>
      </c>
      <c r="E3103" s="11">
        <v>32</v>
      </c>
      <c r="F3103" s="11" t="s">
        <v>33</v>
      </c>
      <c r="G3103" s="13">
        <v>2046.36</v>
      </c>
      <c r="H3103" s="14">
        <f t="shared" si="336"/>
        <v>65483.519999999997</v>
      </c>
      <c r="I3103" s="14">
        <f>IF(F3103="GHS",H3103,H3103*Assumptions!$B$4)</f>
        <v>65483.519999999997</v>
      </c>
      <c r="J3103" s="15" t="str">
        <f>INDEX(Assumptions!$B$8:$B$12,MATCH(B3103,Assumptions!$A$8:$A$12,0))</f>
        <v>Weighted Average</v>
      </c>
      <c r="K3103" s="16">
        <f>G3103/(1-INDEX(Assumptions!$D$8:$D$12,MATCH(B3103,Assumptions!$A$8:$A$12,0)))</f>
        <v>2842.1666666666665</v>
      </c>
      <c r="L3103" s="16">
        <f t="shared" si="337"/>
        <v>61.390799999999992</v>
      </c>
      <c r="M3103" s="16">
        <f t="shared" si="338"/>
        <v>142.10833333333332</v>
      </c>
      <c r="N3103" s="14">
        <f>E3103*(K3103-L3103-M3103)*IF(F3103="GHS",1,Assumptions!$B$4)</f>
        <v>84437.361066666665</v>
      </c>
      <c r="O3103" s="15">
        <f t="shared" ca="1" si="339"/>
        <v>286</v>
      </c>
      <c r="P3103" s="15" t="str">
        <f t="shared" ca="1" si="340"/>
        <v>181-365d</v>
      </c>
      <c r="Q3103" s="17">
        <f ca="1">IF(P3103="0-90d",0,IF(P3103="91-180d",INDEX(Assumptions!$F$8:$F$12,MATCH(B3103,Assumptions!$A$8:$A$12,0)),IF(P3103="181-365d",INDEX(Assumptions!$G$8:$G$12,MATCH(B3103,Assumptions!$A$8:$A$12,0)),INDEX(Assumptions!$H$8:$H$12,MATCH(B3103,Assumptions!$A$8:$A$12,0)))))</f>
        <v>0.2</v>
      </c>
      <c r="R3103" s="14">
        <f t="shared" ca="1" si="341"/>
        <v>13096.704</v>
      </c>
      <c r="S3103" s="14">
        <f t="shared" ca="1" si="342"/>
        <v>52386.815999999999</v>
      </c>
      <c r="T3103" s="11" t="s">
        <v>25</v>
      </c>
      <c r="U3103" s="18" t="s">
        <v>26</v>
      </c>
    </row>
    <row r="3104" spans="1:21" ht="15" customHeight="1" x14ac:dyDescent="0.15">
      <c r="A3104" s="10" t="s">
        <v>3152</v>
      </c>
      <c r="B3104" s="11" t="s">
        <v>28</v>
      </c>
      <c r="C3104" s="11" t="s">
        <v>29</v>
      </c>
      <c r="D3104" s="12">
        <v>45853</v>
      </c>
      <c r="E3104" s="11">
        <v>4896</v>
      </c>
      <c r="F3104" s="11" t="s">
        <v>24</v>
      </c>
      <c r="G3104" s="13">
        <v>17536.080000000002</v>
      </c>
      <c r="H3104" s="14">
        <f t="shared" si="336"/>
        <v>85856647.680000007</v>
      </c>
      <c r="I3104" s="14">
        <f>IF(F3104="GHS",H3104,H3104*Assumptions!$B$4)</f>
        <v>927251794.94400012</v>
      </c>
      <c r="J3104" s="15" t="str">
        <f>INDEX(Assumptions!$B$8:$B$12,MATCH(B3104,Assumptions!$A$8:$A$12,0))</f>
        <v>Fair Value Less Costs to Sell</v>
      </c>
      <c r="K3104" s="16">
        <f>G3104/(1-INDEX(Assumptions!$D$8:$D$12,MATCH(B3104,Assumptions!$A$8:$A$12,0)))</f>
        <v>19927.36363636364</v>
      </c>
      <c r="L3104" s="16">
        <f t="shared" si="337"/>
        <v>526.08240000000001</v>
      </c>
      <c r="M3104" s="16">
        <f t="shared" si="338"/>
        <v>996.36818181818205</v>
      </c>
      <c r="N3104" s="14">
        <f>E3104*(K3104-L3104-M3104)*IF(F3104="GHS",1,Assumptions!$B$4)</f>
        <v>973192906.60258937</v>
      </c>
      <c r="O3104" s="15">
        <f t="shared" ca="1" si="339"/>
        <v>433</v>
      </c>
      <c r="P3104" s="15" t="str">
        <f t="shared" ca="1" si="340"/>
        <v>365d+</v>
      </c>
      <c r="Q3104" s="17">
        <f ca="1">IF(P3104="0-90d",0,IF(P3104="91-180d",INDEX(Assumptions!$F$8:$F$12,MATCH(B3104,Assumptions!$A$8:$A$12,0)),IF(P3104="181-365d",INDEX(Assumptions!$G$8:$G$12,MATCH(B3104,Assumptions!$A$8:$A$12,0)),INDEX(Assumptions!$H$8:$H$12,MATCH(B3104,Assumptions!$A$8:$A$12,0)))))</f>
        <v>0.4</v>
      </c>
      <c r="R3104" s="14">
        <f t="shared" ca="1" si="341"/>
        <v>370900717.9776001</v>
      </c>
      <c r="S3104" s="14">
        <f t="shared" si="342"/>
        <v>0</v>
      </c>
      <c r="T3104" s="11" t="s">
        <v>39</v>
      </c>
      <c r="U3104" s="18" t="s">
        <v>26</v>
      </c>
    </row>
    <row r="3105" spans="1:21" ht="15" customHeight="1" x14ac:dyDescent="0.15">
      <c r="A3105" s="10" t="s">
        <v>3153</v>
      </c>
      <c r="B3105" s="11" t="s">
        <v>31</v>
      </c>
      <c r="C3105" s="11" t="s">
        <v>76</v>
      </c>
      <c r="D3105" s="12">
        <v>46132</v>
      </c>
      <c r="E3105" s="11">
        <v>491</v>
      </c>
      <c r="F3105" s="11" t="s">
        <v>33</v>
      </c>
      <c r="G3105" s="13">
        <v>2618.62</v>
      </c>
      <c r="H3105" s="14">
        <f t="shared" si="336"/>
        <v>1285742.42</v>
      </c>
      <c r="I3105" s="14">
        <f>IF(F3105="GHS",H3105,H3105*Assumptions!$B$4)</f>
        <v>1285742.42</v>
      </c>
      <c r="J3105" s="15" t="str">
        <f>INDEX(Assumptions!$B$8:$B$12,MATCH(B3105,Assumptions!$A$8:$A$12,0))</f>
        <v>Weighted Average</v>
      </c>
      <c r="K3105" s="16">
        <f>G3105/(1-INDEX(Assumptions!$D$8:$D$12,MATCH(B3105,Assumptions!$A$8:$A$12,0)))</f>
        <v>3636.9722222222222</v>
      </c>
      <c r="L3105" s="16">
        <f t="shared" si="337"/>
        <v>78.558599999999998</v>
      </c>
      <c r="M3105" s="16">
        <f t="shared" si="338"/>
        <v>181.84861111111113</v>
      </c>
      <c r="N3105" s="14">
        <f>E3105*(K3105-L3105-M3105)*IF(F3105="GHS",1,Assumptions!$B$4)</f>
        <v>1657893.4204555557</v>
      </c>
      <c r="O3105" s="15">
        <f t="shared" ca="1" si="339"/>
        <v>154</v>
      </c>
      <c r="P3105" s="15" t="str">
        <f t="shared" ca="1" si="340"/>
        <v>91-180d</v>
      </c>
      <c r="Q3105" s="17">
        <f ca="1">IF(P3105="0-90d",0,IF(P3105="91-180d",INDEX(Assumptions!$F$8:$F$12,MATCH(B3105,Assumptions!$A$8:$A$12,0)),IF(P3105="181-365d",INDEX(Assumptions!$G$8:$G$12,MATCH(B3105,Assumptions!$A$8:$A$12,0)),INDEX(Assumptions!$H$8:$H$12,MATCH(B3105,Assumptions!$A$8:$A$12,0)))))</f>
        <v>0.05</v>
      </c>
      <c r="R3105" s="14">
        <f t="shared" ca="1" si="341"/>
        <v>64287.120999999999</v>
      </c>
      <c r="S3105" s="14">
        <f t="shared" ca="1" si="342"/>
        <v>1221455.2989999999</v>
      </c>
      <c r="T3105" s="11" t="s">
        <v>25</v>
      </c>
      <c r="U3105" s="18" t="s">
        <v>26</v>
      </c>
    </row>
    <row r="3106" spans="1:21" ht="15" customHeight="1" x14ac:dyDescent="0.15">
      <c r="A3106" s="10" t="s">
        <v>3154</v>
      </c>
      <c r="B3106" s="11" t="s">
        <v>31</v>
      </c>
      <c r="C3106" s="11" t="s">
        <v>63</v>
      </c>
      <c r="D3106" s="12">
        <v>46209</v>
      </c>
      <c r="E3106" s="11">
        <v>3456</v>
      </c>
      <c r="F3106" s="11" t="s">
        <v>33</v>
      </c>
      <c r="G3106" s="13">
        <v>3467.74</v>
      </c>
      <c r="H3106" s="14">
        <f t="shared" si="336"/>
        <v>11984509.439999999</v>
      </c>
      <c r="I3106" s="14">
        <f>IF(F3106="GHS",H3106,H3106*Assumptions!$B$4)</f>
        <v>11984509.439999999</v>
      </c>
      <c r="J3106" s="15" t="str">
        <f>INDEX(Assumptions!$B$8:$B$12,MATCH(B3106,Assumptions!$A$8:$A$12,0))</f>
        <v>Weighted Average</v>
      </c>
      <c r="K3106" s="16">
        <f>G3106/(1-INDEX(Assumptions!$D$8:$D$12,MATCH(B3106,Assumptions!$A$8:$A$12,0)))</f>
        <v>4816.3055555555557</v>
      </c>
      <c r="L3106" s="16">
        <f t="shared" si="337"/>
        <v>104.03219999999999</v>
      </c>
      <c r="M3106" s="16">
        <f t="shared" si="338"/>
        <v>240.81527777777779</v>
      </c>
      <c r="N3106" s="14">
        <f>E3106*(K3106-L3106-M3106)*IF(F3106="GHS",1,Assumptions!$B$4)</f>
        <v>15453359.116800001</v>
      </c>
      <c r="O3106" s="15">
        <f t="shared" ca="1" si="339"/>
        <v>77</v>
      </c>
      <c r="P3106" s="15" t="str">
        <f t="shared" ca="1" si="340"/>
        <v>0-90d</v>
      </c>
      <c r="Q3106" s="17">
        <f ca="1">IF(P3106="0-90d",0,IF(P3106="91-180d",INDEX(Assumptions!$F$8:$F$12,MATCH(B3106,Assumptions!$A$8:$A$12,0)),IF(P3106="181-365d",INDEX(Assumptions!$G$8:$G$12,MATCH(B3106,Assumptions!$A$8:$A$12,0)),INDEX(Assumptions!$H$8:$H$12,MATCH(B3106,Assumptions!$A$8:$A$12,0)))))</f>
        <v>0</v>
      </c>
      <c r="R3106" s="14">
        <f t="shared" ca="1" si="341"/>
        <v>0</v>
      </c>
      <c r="S3106" s="14">
        <f t="shared" ca="1" si="342"/>
        <v>11984509.439999999</v>
      </c>
      <c r="T3106" s="11" t="s">
        <v>25</v>
      </c>
      <c r="U3106" s="18" t="s">
        <v>26</v>
      </c>
    </row>
    <row r="3107" spans="1:21" ht="15" customHeight="1" x14ac:dyDescent="0.15">
      <c r="A3107" s="10" t="s">
        <v>3155</v>
      </c>
      <c r="B3107" s="11" t="s">
        <v>28</v>
      </c>
      <c r="C3107" s="11" t="s">
        <v>35</v>
      </c>
      <c r="D3107" s="12">
        <v>46020</v>
      </c>
      <c r="E3107" s="11">
        <v>1645</v>
      </c>
      <c r="F3107" s="11" t="s">
        <v>24</v>
      </c>
      <c r="G3107" s="13">
        <v>8661.6200000000008</v>
      </c>
      <c r="H3107" s="14">
        <f t="shared" si="336"/>
        <v>14248364.900000002</v>
      </c>
      <c r="I3107" s="14">
        <f>IF(F3107="GHS",H3107,H3107*Assumptions!$B$4)</f>
        <v>153882340.92000005</v>
      </c>
      <c r="J3107" s="15" t="str">
        <f>INDEX(Assumptions!$B$8:$B$12,MATCH(B3107,Assumptions!$A$8:$A$12,0))</f>
        <v>Fair Value Less Costs to Sell</v>
      </c>
      <c r="K3107" s="16">
        <f>G3107/(1-INDEX(Assumptions!$D$8:$D$12,MATCH(B3107,Assumptions!$A$8:$A$12,0)))</f>
        <v>9842.75</v>
      </c>
      <c r="L3107" s="16">
        <f t="shared" si="337"/>
        <v>259.84860000000003</v>
      </c>
      <c r="M3107" s="16">
        <f t="shared" si="338"/>
        <v>492.13750000000005</v>
      </c>
      <c r="N3107" s="14">
        <f>E3107*(K3107-L3107-M3107)*IF(F3107="GHS",1,Assumptions!$B$4)</f>
        <v>161506511.4474</v>
      </c>
      <c r="O3107" s="15">
        <f t="shared" ca="1" si="339"/>
        <v>266</v>
      </c>
      <c r="P3107" s="15" t="str">
        <f t="shared" ca="1" si="340"/>
        <v>181-365d</v>
      </c>
      <c r="Q3107" s="17">
        <f ca="1">IF(P3107="0-90d",0,IF(P3107="91-180d",INDEX(Assumptions!$F$8:$F$12,MATCH(B3107,Assumptions!$A$8:$A$12,0)),IF(P3107="181-365d",INDEX(Assumptions!$G$8:$G$12,MATCH(B3107,Assumptions!$A$8:$A$12,0)),INDEX(Assumptions!$H$8:$H$12,MATCH(B3107,Assumptions!$A$8:$A$12,0)))))</f>
        <v>0.1</v>
      </c>
      <c r="R3107" s="14">
        <f t="shared" ca="1" si="341"/>
        <v>15388234.092000006</v>
      </c>
      <c r="S3107" s="14">
        <f t="shared" ca="1" si="342"/>
        <v>138494106.82800004</v>
      </c>
      <c r="T3107" s="11" t="s">
        <v>25</v>
      </c>
      <c r="U3107" s="18" t="s">
        <v>26</v>
      </c>
    </row>
    <row r="3108" spans="1:21" ht="15" customHeight="1" x14ac:dyDescent="0.15">
      <c r="A3108" s="10" t="s">
        <v>3156</v>
      </c>
      <c r="B3108" s="11" t="s">
        <v>31</v>
      </c>
      <c r="C3108" s="11" t="s">
        <v>76</v>
      </c>
      <c r="D3108" s="12">
        <v>46210</v>
      </c>
      <c r="E3108" s="11">
        <v>4146</v>
      </c>
      <c r="F3108" s="11" t="s">
        <v>33</v>
      </c>
      <c r="G3108" s="13">
        <v>1565.32</v>
      </c>
      <c r="H3108" s="14">
        <f t="shared" si="336"/>
        <v>6489816.7199999997</v>
      </c>
      <c r="I3108" s="14">
        <f>IF(F3108="GHS",H3108,H3108*Assumptions!$B$4)</f>
        <v>6489816.7199999997</v>
      </c>
      <c r="J3108" s="15" t="str">
        <f>INDEX(Assumptions!$B$8:$B$12,MATCH(B3108,Assumptions!$A$8:$A$12,0))</f>
        <v>Weighted Average</v>
      </c>
      <c r="K3108" s="16">
        <f>G3108/(1-INDEX(Assumptions!$D$8:$D$12,MATCH(B3108,Assumptions!$A$8:$A$12,0)))</f>
        <v>2174.0555555555557</v>
      </c>
      <c r="L3108" s="16">
        <f t="shared" si="337"/>
        <v>46.959599999999995</v>
      </c>
      <c r="M3108" s="16">
        <f t="shared" si="338"/>
        <v>108.70277777777778</v>
      </c>
      <c r="N3108" s="14">
        <f>E3108*(K3108-L3108-M3108)*IF(F3108="GHS",1,Assumptions!$B$4)</f>
        <v>8368258.1150666662</v>
      </c>
      <c r="O3108" s="15">
        <f t="shared" ca="1" si="339"/>
        <v>76</v>
      </c>
      <c r="P3108" s="15" t="str">
        <f t="shared" ca="1" si="340"/>
        <v>0-90d</v>
      </c>
      <c r="Q3108" s="17">
        <f ca="1">IF(P3108="0-90d",0,IF(P3108="91-180d",INDEX(Assumptions!$F$8:$F$12,MATCH(B3108,Assumptions!$A$8:$A$12,0)),IF(P3108="181-365d",INDEX(Assumptions!$G$8:$G$12,MATCH(B3108,Assumptions!$A$8:$A$12,0)),INDEX(Assumptions!$H$8:$H$12,MATCH(B3108,Assumptions!$A$8:$A$12,0)))))</f>
        <v>0</v>
      </c>
      <c r="R3108" s="14">
        <f t="shared" ca="1" si="341"/>
        <v>0</v>
      </c>
      <c r="S3108" s="14">
        <f t="shared" ca="1" si="342"/>
        <v>6489816.7199999997</v>
      </c>
      <c r="T3108" s="11" t="s">
        <v>25</v>
      </c>
      <c r="U3108" s="18" t="s">
        <v>26</v>
      </c>
    </row>
    <row r="3109" spans="1:21" ht="15" customHeight="1" x14ac:dyDescent="0.15">
      <c r="A3109" s="10" t="s">
        <v>3157</v>
      </c>
      <c r="B3109" s="11" t="s">
        <v>22</v>
      </c>
      <c r="C3109" s="11" t="s">
        <v>81</v>
      </c>
      <c r="D3109" s="12">
        <v>45953</v>
      </c>
      <c r="E3109" s="11">
        <v>4899</v>
      </c>
      <c r="F3109" s="11" t="s">
        <v>24</v>
      </c>
      <c r="G3109" s="13">
        <v>40199.24</v>
      </c>
      <c r="H3109" s="14">
        <f t="shared" si="336"/>
        <v>196936076.75999999</v>
      </c>
      <c r="I3109" s="14">
        <f>IF(F3109="GHS",H3109,H3109*Assumptions!$B$4)</f>
        <v>2126909629.0080001</v>
      </c>
      <c r="J3109" s="15" t="str">
        <f>INDEX(Assumptions!$B$8:$B$12,MATCH(B3109,Assumptions!$A$8:$A$12,0))</f>
        <v>FIFO</v>
      </c>
      <c r="K3109" s="16">
        <f>G3109/(1-INDEX(Assumptions!$D$8:$D$12,MATCH(B3109,Assumptions!$A$8:$A$12,0)))</f>
        <v>49023.463414634141</v>
      </c>
      <c r="L3109" s="16">
        <f t="shared" si="337"/>
        <v>1205.9771999999998</v>
      </c>
      <c r="M3109" s="16">
        <f t="shared" si="338"/>
        <v>2451.1731707317072</v>
      </c>
      <c r="N3109" s="14">
        <f>E3109*(K3109-L3109-M3109)*IF(F3109="GHS",1,Assumptions!$B$4)</f>
        <v>2400295330.1024427</v>
      </c>
      <c r="O3109" s="15">
        <f t="shared" ca="1" si="339"/>
        <v>333</v>
      </c>
      <c r="P3109" s="15" t="str">
        <f t="shared" ca="1" si="340"/>
        <v>181-365d</v>
      </c>
      <c r="Q3109" s="17">
        <f ca="1">IF(P3109="0-90d",0,IF(P3109="91-180d",INDEX(Assumptions!$F$8:$F$12,MATCH(B3109,Assumptions!$A$8:$A$12,0)),IF(P3109="181-365d",INDEX(Assumptions!$G$8:$G$12,MATCH(B3109,Assumptions!$A$8:$A$12,0)),INDEX(Assumptions!$H$8:$H$12,MATCH(B3109,Assumptions!$A$8:$A$12,0)))))</f>
        <v>0.15</v>
      </c>
      <c r="R3109" s="14">
        <f t="shared" ca="1" si="341"/>
        <v>319036444.35119998</v>
      </c>
      <c r="S3109" s="14">
        <f t="shared" ca="1" si="342"/>
        <v>1807873184.6568003</v>
      </c>
      <c r="T3109" s="11" t="s">
        <v>25</v>
      </c>
      <c r="U3109" s="18" t="s">
        <v>26</v>
      </c>
    </row>
    <row r="3110" spans="1:21" ht="15" customHeight="1" x14ac:dyDescent="0.15">
      <c r="A3110" s="10" t="s">
        <v>3158</v>
      </c>
      <c r="B3110" s="11" t="s">
        <v>31</v>
      </c>
      <c r="C3110" s="11" t="s">
        <v>63</v>
      </c>
      <c r="D3110" s="12">
        <v>46088</v>
      </c>
      <c r="E3110" s="11">
        <v>1375</v>
      </c>
      <c r="F3110" s="11" t="s">
        <v>33</v>
      </c>
      <c r="G3110" s="13">
        <v>2813.2</v>
      </c>
      <c r="H3110" s="14">
        <f t="shared" si="336"/>
        <v>3868149.9999999995</v>
      </c>
      <c r="I3110" s="14">
        <f>IF(F3110="GHS",H3110,H3110*Assumptions!$B$4)</f>
        <v>3868149.9999999995</v>
      </c>
      <c r="J3110" s="15" t="str">
        <f>INDEX(Assumptions!$B$8:$B$12,MATCH(B3110,Assumptions!$A$8:$A$12,0))</f>
        <v>Weighted Average</v>
      </c>
      <c r="K3110" s="16">
        <f>G3110/(1-INDEX(Assumptions!$D$8:$D$12,MATCH(B3110,Assumptions!$A$8:$A$12,0)))</f>
        <v>3907.2222222222222</v>
      </c>
      <c r="L3110" s="16">
        <f t="shared" si="337"/>
        <v>84.395999999999987</v>
      </c>
      <c r="M3110" s="16">
        <f t="shared" si="338"/>
        <v>195.36111111111111</v>
      </c>
      <c r="N3110" s="14">
        <f>E3110*(K3110-L3110-M3110)*IF(F3110="GHS",1,Assumptions!$B$4)</f>
        <v>4987764.5277777771</v>
      </c>
      <c r="O3110" s="15">
        <f t="shared" ca="1" si="339"/>
        <v>198</v>
      </c>
      <c r="P3110" s="15" t="str">
        <f t="shared" ca="1" si="340"/>
        <v>181-365d</v>
      </c>
      <c r="Q3110" s="17">
        <f ca="1">IF(P3110="0-90d",0,IF(P3110="91-180d",INDEX(Assumptions!$F$8:$F$12,MATCH(B3110,Assumptions!$A$8:$A$12,0)),IF(P3110="181-365d",INDEX(Assumptions!$G$8:$G$12,MATCH(B3110,Assumptions!$A$8:$A$12,0)),INDEX(Assumptions!$H$8:$H$12,MATCH(B3110,Assumptions!$A$8:$A$12,0)))))</f>
        <v>0.2</v>
      </c>
      <c r="R3110" s="14">
        <f t="shared" ca="1" si="341"/>
        <v>773630</v>
      </c>
      <c r="S3110" s="14">
        <f t="shared" ca="1" si="342"/>
        <v>3094519.9999999995</v>
      </c>
      <c r="T3110" s="11" t="s">
        <v>25</v>
      </c>
      <c r="U3110" s="18" t="s">
        <v>26</v>
      </c>
    </row>
    <row r="3111" spans="1:21" ht="15" customHeight="1" x14ac:dyDescent="0.15">
      <c r="A3111" s="10" t="s">
        <v>3159</v>
      </c>
      <c r="B3111" s="11" t="s">
        <v>31</v>
      </c>
      <c r="C3111" s="11" t="s">
        <v>63</v>
      </c>
      <c r="D3111" s="12">
        <v>45825</v>
      </c>
      <c r="E3111" s="11">
        <v>4035</v>
      </c>
      <c r="F3111" s="11" t="s">
        <v>33</v>
      </c>
      <c r="G3111" s="13">
        <v>2779.84</v>
      </c>
      <c r="H3111" s="14">
        <f t="shared" si="336"/>
        <v>11216654.4</v>
      </c>
      <c r="I3111" s="14">
        <f>IF(F3111="GHS",H3111,H3111*Assumptions!$B$4)</f>
        <v>11216654.4</v>
      </c>
      <c r="J3111" s="15" t="str">
        <f>INDEX(Assumptions!$B$8:$B$12,MATCH(B3111,Assumptions!$A$8:$A$12,0))</f>
        <v>Weighted Average</v>
      </c>
      <c r="K3111" s="16">
        <f>G3111/(1-INDEX(Assumptions!$D$8:$D$12,MATCH(B3111,Assumptions!$A$8:$A$12,0)))</f>
        <v>3860.8888888888891</v>
      </c>
      <c r="L3111" s="16">
        <f t="shared" si="337"/>
        <v>83.395200000000003</v>
      </c>
      <c r="M3111" s="16">
        <f t="shared" si="338"/>
        <v>193.04444444444448</v>
      </c>
      <c r="N3111" s="14">
        <f>E3111*(K3111-L3111-M3111)*IF(F3111="GHS",1,Assumptions!$B$4)</f>
        <v>14463252.701333335</v>
      </c>
      <c r="O3111" s="15">
        <f t="shared" ca="1" si="339"/>
        <v>461</v>
      </c>
      <c r="P3111" s="15" t="str">
        <f t="shared" ca="1" si="340"/>
        <v>365d+</v>
      </c>
      <c r="Q3111" s="17">
        <f ca="1">IF(P3111="0-90d",0,IF(P3111="91-180d",INDEX(Assumptions!$F$8:$F$12,MATCH(B3111,Assumptions!$A$8:$A$12,0)),IF(P3111="181-365d",INDEX(Assumptions!$G$8:$G$12,MATCH(B3111,Assumptions!$A$8:$A$12,0)),INDEX(Assumptions!$H$8:$H$12,MATCH(B3111,Assumptions!$A$8:$A$12,0)))))</f>
        <v>0.6</v>
      </c>
      <c r="R3111" s="14">
        <f t="shared" ca="1" si="341"/>
        <v>6729992.6399999997</v>
      </c>
      <c r="S3111" s="14">
        <f t="shared" ca="1" si="342"/>
        <v>4486661.7600000007</v>
      </c>
      <c r="T3111" s="11" t="s">
        <v>25</v>
      </c>
      <c r="U3111" s="18" t="s">
        <v>36</v>
      </c>
    </row>
    <row r="3112" spans="1:21" ht="15" customHeight="1" x14ac:dyDescent="0.15">
      <c r="A3112" s="10" t="s">
        <v>3160</v>
      </c>
      <c r="B3112" s="11" t="s">
        <v>22</v>
      </c>
      <c r="C3112" s="11" t="s">
        <v>61</v>
      </c>
      <c r="D3112" s="12">
        <v>46015</v>
      </c>
      <c r="E3112" s="11">
        <v>538</v>
      </c>
      <c r="F3112" s="11" t="s">
        <v>24</v>
      </c>
      <c r="G3112" s="13">
        <v>30200.080000000002</v>
      </c>
      <c r="H3112" s="14">
        <f t="shared" si="336"/>
        <v>16247643.040000001</v>
      </c>
      <c r="I3112" s="14">
        <f>IF(F3112="GHS",H3112,H3112*Assumptions!$B$4)</f>
        <v>175474544.83200002</v>
      </c>
      <c r="J3112" s="15" t="str">
        <f>INDEX(Assumptions!$B$8:$B$12,MATCH(B3112,Assumptions!$A$8:$A$12,0))</f>
        <v>FIFO</v>
      </c>
      <c r="K3112" s="16">
        <f>G3112/(1-INDEX(Assumptions!$D$8:$D$12,MATCH(B3112,Assumptions!$A$8:$A$12,0)))</f>
        <v>36829.365853658535</v>
      </c>
      <c r="L3112" s="16">
        <f t="shared" si="337"/>
        <v>906.00239999999997</v>
      </c>
      <c r="M3112" s="16">
        <f t="shared" si="338"/>
        <v>1841.4682926829269</v>
      </c>
      <c r="N3112" s="14">
        <f>E3112*(K3112-L3112-M3112)*IF(F3112="GHS",1,Assumptions!$B$4)</f>
        <v>198029443.64333272</v>
      </c>
      <c r="O3112" s="15">
        <f t="shared" ca="1" si="339"/>
        <v>271</v>
      </c>
      <c r="P3112" s="15" t="str">
        <f t="shared" ca="1" si="340"/>
        <v>181-365d</v>
      </c>
      <c r="Q3112" s="17">
        <f ca="1">IF(P3112="0-90d",0,IF(P3112="91-180d",INDEX(Assumptions!$F$8:$F$12,MATCH(B3112,Assumptions!$A$8:$A$12,0)),IF(P3112="181-365d",INDEX(Assumptions!$G$8:$G$12,MATCH(B3112,Assumptions!$A$8:$A$12,0)),INDEX(Assumptions!$H$8:$H$12,MATCH(B3112,Assumptions!$A$8:$A$12,0)))))</f>
        <v>0.15</v>
      </c>
      <c r="R3112" s="14">
        <f t="shared" ca="1" si="341"/>
        <v>26321181.724800002</v>
      </c>
      <c r="S3112" s="14">
        <f t="shared" ca="1" si="342"/>
        <v>149153363.10720003</v>
      </c>
      <c r="T3112" s="11" t="s">
        <v>25</v>
      </c>
      <c r="U3112" s="18" t="s">
        <v>36</v>
      </c>
    </row>
    <row r="3113" spans="1:21" ht="15" customHeight="1" x14ac:dyDescent="0.15">
      <c r="A3113" s="10" t="s">
        <v>3161</v>
      </c>
      <c r="B3113" s="11" t="s">
        <v>31</v>
      </c>
      <c r="C3113" s="11" t="s">
        <v>76</v>
      </c>
      <c r="D3113" s="12">
        <v>45777</v>
      </c>
      <c r="E3113" s="11">
        <v>3335</v>
      </c>
      <c r="F3113" s="11" t="s">
        <v>33</v>
      </c>
      <c r="G3113" s="13">
        <v>1546.27</v>
      </c>
      <c r="H3113" s="14">
        <f t="shared" si="336"/>
        <v>5156810.45</v>
      </c>
      <c r="I3113" s="14">
        <f>IF(F3113="GHS",H3113,H3113*Assumptions!$B$4)</f>
        <v>5156810.45</v>
      </c>
      <c r="J3113" s="15" t="str">
        <f>INDEX(Assumptions!$B$8:$B$12,MATCH(B3113,Assumptions!$A$8:$A$12,0))</f>
        <v>Weighted Average</v>
      </c>
      <c r="K3113" s="16">
        <f>G3113/(1-INDEX(Assumptions!$D$8:$D$12,MATCH(B3113,Assumptions!$A$8:$A$12,0)))</f>
        <v>2147.5972222222222</v>
      </c>
      <c r="L3113" s="16">
        <f t="shared" si="337"/>
        <v>46.388099999999994</v>
      </c>
      <c r="M3113" s="16">
        <f t="shared" si="338"/>
        <v>107.37986111111111</v>
      </c>
      <c r="N3113" s="14">
        <f>E3113*(K3113-L3113-M3113)*IF(F3113="GHS",1,Assumptions!$B$4)</f>
        <v>6649420.5858055549</v>
      </c>
      <c r="O3113" s="15">
        <f t="shared" ca="1" si="339"/>
        <v>509</v>
      </c>
      <c r="P3113" s="15" t="str">
        <f t="shared" ca="1" si="340"/>
        <v>365d+</v>
      </c>
      <c r="Q3113" s="17">
        <f ca="1">IF(P3113="0-90d",0,IF(P3113="91-180d",INDEX(Assumptions!$F$8:$F$12,MATCH(B3113,Assumptions!$A$8:$A$12,0)),IF(P3113="181-365d",INDEX(Assumptions!$G$8:$G$12,MATCH(B3113,Assumptions!$A$8:$A$12,0)),INDEX(Assumptions!$H$8:$H$12,MATCH(B3113,Assumptions!$A$8:$A$12,0)))))</f>
        <v>0.6</v>
      </c>
      <c r="R3113" s="14">
        <f t="shared" ca="1" si="341"/>
        <v>3094086.27</v>
      </c>
      <c r="S3113" s="14">
        <f t="shared" ca="1" si="342"/>
        <v>2062724.1800000002</v>
      </c>
      <c r="T3113" s="11" t="s">
        <v>25</v>
      </c>
      <c r="U3113" s="18" t="s">
        <v>26</v>
      </c>
    </row>
    <row r="3114" spans="1:21" ht="15" customHeight="1" x14ac:dyDescent="0.15">
      <c r="A3114" s="10" t="s">
        <v>3162</v>
      </c>
      <c r="B3114" s="11" t="s">
        <v>28</v>
      </c>
      <c r="C3114" s="11" t="s">
        <v>35</v>
      </c>
      <c r="D3114" s="12">
        <v>45738</v>
      </c>
      <c r="E3114" s="11">
        <v>57</v>
      </c>
      <c r="F3114" s="11" t="s">
        <v>24</v>
      </c>
      <c r="G3114" s="13">
        <v>17390.57</v>
      </c>
      <c r="H3114" s="14">
        <f t="shared" si="336"/>
        <v>991262.49</v>
      </c>
      <c r="I3114" s="14">
        <f>IF(F3114="GHS",H3114,H3114*Assumptions!$B$4)</f>
        <v>10705634.892000001</v>
      </c>
      <c r="J3114" s="15" t="str">
        <f>INDEX(Assumptions!$B$8:$B$12,MATCH(B3114,Assumptions!$A$8:$A$12,0))</f>
        <v>Fair Value Less Costs to Sell</v>
      </c>
      <c r="K3114" s="16">
        <f>G3114/(1-INDEX(Assumptions!$D$8:$D$12,MATCH(B3114,Assumptions!$A$8:$A$12,0)))</f>
        <v>19762.011363636364</v>
      </c>
      <c r="L3114" s="16">
        <f t="shared" si="337"/>
        <v>521.71709999999996</v>
      </c>
      <c r="M3114" s="16">
        <f t="shared" si="338"/>
        <v>988.10056818181829</v>
      </c>
      <c r="N3114" s="14">
        <f>E3114*(K3114-L3114-M3114)*IF(F3114="GHS",1,Assumptions!$B$4)</f>
        <v>11236050.438921819</v>
      </c>
      <c r="O3114" s="15">
        <f t="shared" ca="1" si="339"/>
        <v>548</v>
      </c>
      <c r="P3114" s="15" t="str">
        <f t="shared" ca="1" si="340"/>
        <v>365d+</v>
      </c>
      <c r="Q3114" s="17">
        <f ca="1">IF(P3114="0-90d",0,IF(P3114="91-180d",INDEX(Assumptions!$F$8:$F$12,MATCH(B3114,Assumptions!$A$8:$A$12,0)),IF(P3114="181-365d",INDEX(Assumptions!$G$8:$G$12,MATCH(B3114,Assumptions!$A$8:$A$12,0)),INDEX(Assumptions!$H$8:$H$12,MATCH(B3114,Assumptions!$A$8:$A$12,0)))))</f>
        <v>0.4</v>
      </c>
      <c r="R3114" s="14">
        <f t="shared" ca="1" si="341"/>
        <v>4282253.9568000007</v>
      </c>
      <c r="S3114" s="14">
        <f t="shared" ca="1" si="342"/>
        <v>6423380.9352000002</v>
      </c>
      <c r="T3114" s="11" t="s">
        <v>25</v>
      </c>
      <c r="U3114" s="18" t="s">
        <v>26</v>
      </c>
    </row>
    <row r="3115" spans="1:21" ht="15" customHeight="1" x14ac:dyDescent="0.15">
      <c r="A3115" s="10" t="s">
        <v>3163</v>
      </c>
      <c r="B3115" s="11" t="s">
        <v>41</v>
      </c>
      <c r="C3115" s="11" t="s">
        <v>44</v>
      </c>
      <c r="D3115" s="12">
        <v>45811</v>
      </c>
      <c r="E3115" s="11">
        <v>4516</v>
      </c>
      <c r="F3115" s="11" t="s">
        <v>33</v>
      </c>
      <c r="G3115" s="13">
        <v>809.22</v>
      </c>
      <c r="H3115" s="14">
        <f t="shared" si="336"/>
        <v>3654437.52</v>
      </c>
      <c r="I3115" s="14">
        <f>IF(F3115="GHS",H3115,H3115*Assumptions!$B$4)</f>
        <v>3654437.52</v>
      </c>
      <c r="J3115" s="15" t="str">
        <f>INDEX(Assumptions!$B$8:$B$12,MATCH(B3115,Assumptions!$A$8:$A$12,0))</f>
        <v>Weighted Average</v>
      </c>
      <c r="K3115" s="16">
        <f>G3115/(1-INDEX(Assumptions!$D$8:$D$12,MATCH(B3115,Assumptions!$A$8:$A$12,0)))</f>
        <v>1244.9538461538461</v>
      </c>
      <c r="L3115" s="16">
        <f t="shared" si="337"/>
        <v>24.276599999999998</v>
      </c>
      <c r="M3115" s="16">
        <f t="shared" si="338"/>
        <v>62.247692307692311</v>
      </c>
      <c r="N3115" s="14">
        <f>E3115*(K3115-L3115-M3115)*IF(F3115="GHS",1,Assumptions!$B$4)</f>
        <v>5231467.8651692318</v>
      </c>
      <c r="O3115" s="15">
        <f t="shared" ca="1" si="339"/>
        <v>475</v>
      </c>
      <c r="P3115" s="15" t="str">
        <f t="shared" ca="1" si="340"/>
        <v>365d+</v>
      </c>
      <c r="Q3115" s="17">
        <f ca="1">IF(P3115="0-90d",0,IF(P3115="91-180d",INDEX(Assumptions!$F$8:$F$12,MATCH(B3115,Assumptions!$A$8:$A$12,0)),IF(P3115="181-365d",INDEX(Assumptions!$G$8:$G$12,MATCH(B3115,Assumptions!$A$8:$A$12,0)),INDEX(Assumptions!$H$8:$H$12,MATCH(B3115,Assumptions!$A$8:$A$12,0)))))</f>
        <v>0.8</v>
      </c>
      <c r="R3115" s="14">
        <f t="shared" ca="1" si="341"/>
        <v>2923550.0160000003</v>
      </c>
      <c r="S3115" s="14">
        <f t="shared" ca="1" si="342"/>
        <v>730887.50399999972</v>
      </c>
      <c r="T3115" s="11" t="s">
        <v>50</v>
      </c>
      <c r="U3115" s="18" t="s">
        <v>26</v>
      </c>
    </row>
    <row r="3116" spans="1:21" ht="15" customHeight="1" x14ac:dyDescent="0.15">
      <c r="A3116" s="10" t="s">
        <v>3164</v>
      </c>
      <c r="B3116" s="11" t="s">
        <v>31</v>
      </c>
      <c r="C3116" s="11" t="s">
        <v>32</v>
      </c>
      <c r="D3116" s="12">
        <v>45935</v>
      </c>
      <c r="E3116" s="11">
        <v>2300</v>
      </c>
      <c r="F3116" s="11" t="s">
        <v>33</v>
      </c>
      <c r="G3116" s="13">
        <v>841.36</v>
      </c>
      <c r="H3116" s="14">
        <f t="shared" si="336"/>
        <v>1935128</v>
      </c>
      <c r="I3116" s="14">
        <f>IF(F3116="GHS",H3116,H3116*Assumptions!$B$4)</f>
        <v>1935128</v>
      </c>
      <c r="J3116" s="15" t="str">
        <f>INDEX(Assumptions!$B$8:$B$12,MATCH(B3116,Assumptions!$A$8:$A$12,0))</f>
        <v>Weighted Average</v>
      </c>
      <c r="K3116" s="16">
        <f>G3116/(1-INDEX(Assumptions!$D$8:$D$12,MATCH(B3116,Assumptions!$A$8:$A$12,0)))</f>
        <v>1168.5555555555557</v>
      </c>
      <c r="L3116" s="16">
        <f t="shared" si="337"/>
        <v>25.2408</v>
      </c>
      <c r="M3116" s="16">
        <f t="shared" si="338"/>
        <v>58.427777777777784</v>
      </c>
      <c r="N3116" s="14">
        <f>E3116*(K3116-L3116-M3116)*IF(F3116="GHS",1,Assumptions!$B$4)</f>
        <v>2495240.0488888891</v>
      </c>
      <c r="O3116" s="15">
        <f t="shared" ca="1" si="339"/>
        <v>351</v>
      </c>
      <c r="P3116" s="15" t="str">
        <f t="shared" ca="1" si="340"/>
        <v>181-365d</v>
      </c>
      <c r="Q3116" s="17">
        <f ca="1">IF(P3116="0-90d",0,IF(P3116="91-180d",INDEX(Assumptions!$F$8:$F$12,MATCH(B3116,Assumptions!$A$8:$A$12,0)),IF(P3116="181-365d",INDEX(Assumptions!$G$8:$G$12,MATCH(B3116,Assumptions!$A$8:$A$12,0)),INDEX(Assumptions!$H$8:$H$12,MATCH(B3116,Assumptions!$A$8:$A$12,0)))))</f>
        <v>0.2</v>
      </c>
      <c r="R3116" s="14">
        <f t="shared" ca="1" si="341"/>
        <v>387025.60000000003</v>
      </c>
      <c r="S3116" s="14">
        <f t="shared" ca="1" si="342"/>
        <v>1548102.4</v>
      </c>
      <c r="T3116" s="11" t="s">
        <v>50</v>
      </c>
      <c r="U3116" s="18" t="s">
        <v>26</v>
      </c>
    </row>
    <row r="3117" spans="1:21" ht="15" customHeight="1" x14ac:dyDescent="0.15">
      <c r="A3117" s="10" t="s">
        <v>3165</v>
      </c>
      <c r="B3117" s="11" t="s">
        <v>28</v>
      </c>
      <c r="C3117" s="11" t="s">
        <v>35</v>
      </c>
      <c r="D3117" s="12">
        <v>45800</v>
      </c>
      <c r="E3117" s="11">
        <v>1860</v>
      </c>
      <c r="F3117" s="11" t="s">
        <v>24</v>
      </c>
      <c r="G3117" s="13">
        <v>11736.74</v>
      </c>
      <c r="H3117" s="14">
        <f t="shared" si="336"/>
        <v>21830336.399999999</v>
      </c>
      <c r="I3117" s="14">
        <f>IF(F3117="GHS",H3117,H3117*Assumptions!$B$4)</f>
        <v>235767633.12</v>
      </c>
      <c r="J3117" s="15" t="str">
        <f>INDEX(Assumptions!$B$8:$B$12,MATCH(B3117,Assumptions!$A$8:$A$12,0))</f>
        <v>Fair Value Less Costs to Sell</v>
      </c>
      <c r="K3117" s="16">
        <f>G3117/(1-INDEX(Assumptions!$D$8:$D$12,MATCH(B3117,Assumptions!$A$8:$A$12,0)))</f>
        <v>13337.204545454546</v>
      </c>
      <c r="L3117" s="16">
        <f t="shared" si="337"/>
        <v>352.10219999999998</v>
      </c>
      <c r="M3117" s="16">
        <f t="shared" si="338"/>
        <v>666.86022727272734</v>
      </c>
      <c r="N3117" s="14">
        <f>E3117*(K3117-L3117-M3117)*IF(F3117="GHS",1,Assumptions!$B$4)</f>
        <v>247448847.67003641</v>
      </c>
      <c r="O3117" s="15">
        <f t="shared" ca="1" si="339"/>
        <v>486</v>
      </c>
      <c r="P3117" s="15" t="str">
        <f t="shared" ca="1" si="340"/>
        <v>365d+</v>
      </c>
      <c r="Q3117" s="17">
        <f ca="1">IF(P3117="0-90d",0,IF(P3117="91-180d",INDEX(Assumptions!$F$8:$F$12,MATCH(B3117,Assumptions!$A$8:$A$12,0)),IF(P3117="181-365d",INDEX(Assumptions!$G$8:$G$12,MATCH(B3117,Assumptions!$A$8:$A$12,0)),INDEX(Assumptions!$H$8:$H$12,MATCH(B3117,Assumptions!$A$8:$A$12,0)))))</f>
        <v>0.4</v>
      </c>
      <c r="R3117" s="14">
        <f t="shared" ca="1" si="341"/>
        <v>94307053.248000011</v>
      </c>
      <c r="S3117" s="14">
        <f t="shared" ca="1" si="342"/>
        <v>141460579.87199998</v>
      </c>
      <c r="T3117" s="11" t="s">
        <v>25</v>
      </c>
      <c r="U3117" s="18" t="s">
        <v>26</v>
      </c>
    </row>
    <row r="3118" spans="1:21" ht="15" customHeight="1" x14ac:dyDescent="0.15">
      <c r="A3118" s="10" t="s">
        <v>3166</v>
      </c>
      <c r="B3118" s="11" t="s">
        <v>28</v>
      </c>
      <c r="C3118" s="11" t="s">
        <v>29</v>
      </c>
      <c r="D3118" s="12">
        <v>45923</v>
      </c>
      <c r="E3118" s="11">
        <v>2454</v>
      </c>
      <c r="F3118" s="11" t="s">
        <v>24</v>
      </c>
      <c r="G3118" s="13">
        <v>17360.07</v>
      </c>
      <c r="H3118" s="14">
        <f t="shared" si="336"/>
        <v>42601611.780000001</v>
      </c>
      <c r="I3118" s="14">
        <f>IF(F3118="GHS",H3118,H3118*Assumptions!$B$4)</f>
        <v>460097407.22400004</v>
      </c>
      <c r="J3118" s="15" t="str">
        <f>INDEX(Assumptions!$B$8:$B$12,MATCH(B3118,Assumptions!$A$8:$A$12,0))</f>
        <v>Fair Value Less Costs to Sell</v>
      </c>
      <c r="K3118" s="16">
        <f>G3118/(1-INDEX(Assumptions!$D$8:$D$12,MATCH(B3118,Assumptions!$A$8:$A$12,0)))</f>
        <v>19727.352272727272</v>
      </c>
      <c r="L3118" s="16">
        <f t="shared" si="337"/>
        <v>520.8021</v>
      </c>
      <c r="M3118" s="16">
        <f t="shared" si="338"/>
        <v>986.36761363636367</v>
      </c>
      <c r="N3118" s="14">
        <f>E3118*(K3118-L3118-M3118)*IF(F3118="GHS",1,Assumptions!$B$4)</f>
        <v>482893142.40009815</v>
      </c>
      <c r="O3118" s="15">
        <f t="shared" ca="1" si="339"/>
        <v>363</v>
      </c>
      <c r="P3118" s="15" t="str">
        <f t="shared" ca="1" si="340"/>
        <v>181-365d</v>
      </c>
      <c r="Q3118" s="17">
        <f ca="1">IF(P3118="0-90d",0,IF(P3118="91-180d",INDEX(Assumptions!$F$8:$F$12,MATCH(B3118,Assumptions!$A$8:$A$12,0)),IF(P3118="181-365d",INDEX(Assumptions!$G$8:$G$12,MATCH(B3118,Assumptions!$A$8:$A$12,0)),INDEX(Assumptions!$H$8:$H$12,MATCH(B3118,Assumptions!$A$8:$A$12,0)))))</f>
        <v>0.1</v>
      </c>
      <c r="R3118" s="14">
        <f t="shared" ca="1" si="341"/>
        <v>46009740.72240001</v>
      </c>
      <c r="S3118" s="14">
        <f t="shared" ca="1" si="342"/>
        <v>414087666.50160003</v>
      </c>
      <c r="T3118" s="11" t="s">
        <v>25</v>
      </c>
      <c r="U3118" s="18" t="s">
        <v>26</v>
      </c>
    </row>
    <row r="3119" spans="1:21" ht="15" customHeight="1" x14ac:dyDescent="0.15">
      <c r="A3119" s="10" t="s">
        <v>3167</v>
      </c>
      <c r="B3119" s="11" t="s">
        <v>28</v>
      </c>
      <c r="C3119" s="11" t="s">
        <v>38</v>
      </c>
      <c r="D3119" s="12">
        <v>45805</v>
      </c>
      <c r="E3119" s="11">
        <v>389</v>
      </c>
      <c r="F3119" s="11" t="s">
        <v>24</v>
      </c>
      <c r="G3119" s="13">
        <v>5556.48</v>
      </c>
      <c r="H3119" s="14">
        <f t="shared" si="336"/>
        <v>2161470.7199999997</v>
      </c>
      <c r="I3119" s="14">
        <f>IF(F3119="GHS",H3119,H3119*Assumptions!$B$4)</f>
        <v>23343883.776000001</v>
      </c>
      <c r="J3119" s="15" t="str">
        <f>INDEX(Assumptions!$B$8:$B$12,MATCH(B3119,Assumptions!$A$8:$A$12,0))</f>
        <v>Fair Value Less Costs to Sell</v>
      </c>
      <c r="K3119" s="16">
        <f>G3119/(1-INDEX(Assumptions!$D$8:$D$12,MATCH(B3119,Assumptions!$A$8:$A$12,0)))</f>
        <v>6314.181818181818</v>
      </c>
      <c r="L3119" s="16">
        <f t="shared" si="337"/>
        <v>166.69439999999997</v>
      </c>
      <c r="M3119" s="16">
        <f t="shared" si="338"/>
        <v>315.70909090909095</v>
      </c>
      <c r="N3119" s="14">
        <f>E3119*(K3119-L3119-M3119)*IF(F3119="GHS",1,Assumptions!$B$4)</f>
        <v>24500467.108538177</v>
      </c>
      <c r="O3119" s="15">
        <f t="shared" ca="1" si="339"/>
        <v>481</v>
      </c>
      <c r="P3119" s="15" t="str">
        <f t="shared" ca="1" si="340"/>
        <v>365d+</v>
      </c>
      <c r="Q3119" s="17">
        <f ca="1">IF(P3119="0-90d",0,IF(P3119="91-180d",INDEX(Assumptions!$F$8:$F$12,MATCH(B3119,Assumptions!$A$8:$A$12,0)),IF(P3119="181-365d",INDEX(Assumptions!$G$8:$G$12,MATCH(B3119,Assumptions!$A$8:$A$12,0)),INDEX(Assumptions!$H$8:$H$12,MATCH(B3119,Assumptions!$A$8:$A$12,0)))))</f>
        <v>0.4</v>
      </c>
      <c r="R3119" s="14">
        <f t="shared" ca="1" si="341"/>
        <v>9337553.510400001</v>
      </c>
      <c r="S3119" s="14">
        <f t="shared" ca="1" si="342"/>
        <v>14006330.2656</v>
      </c>
      <c r="T3119" s="11" t="s">
        <v>25</v>
      </c>
      <c r="U3119" s="18" t="s">
        <v>36</v>
      </c>
    </row>
    <row r="3120" spans="1:21" ht="15" customHeight="1" x14ac:dyDescent="0.15">
      <c r="A3120" s="10" t="s">
        <v>3168</v>
      </c>
      <c r="B3120" s="11" t="s">
        <v>31</v>
      </c>
      <c r="C3120" s="11" t="s">
        <v>76</v>
      </c>
      <c r="D3120" s="12">
        <v>45823</v>
      </c>
      <c r="E3120" s="11">
        <v>229</v>
      </c>
      <c r="F3120" s="11" t="s">
        <v>33</v>
      </c>
      <c r="G3120" s="13">
        <v>1338.74</v>
      </c>
      <c r="H3120" s="14">
        <f t="shared" si="336"/>
        <v>306571.46000000002</v>
      </c>
      <c r="I3120" s="14">
        <f>IF(F3120="GHS",H3120,H3120*Assumptions!$B$4)</f>
        <v>306571.46000000002</v>
      </c>
      <c r="J3120" s="15" t="str">
        <f>INDEX(Assumptions!$B$8:$B$12,MATCH(B3120,Assumptions!$A$8:$A$12,0))</f>
        <v>Weighted Average</v>
      </c>
      <c r="K3120" s="16">
        <f>G3120/(1-INDEX(Assumptions!$D$8:$D$12,MATCH(B3120,Assumptions!$A$8:$A$12,0)))</f>
        <v>1859.3611111111111</v>
      </c>
      <c r="L3120" s="16">
        <f t="shared" si="337"/>
        <v>40.162199999999999</v>
      </c>
      <c r="M3120" s="16">
        <f t="shared" si="338"/>
        <v>92.968055555555566</v>
      </c>
      <c r="N3120" s="14">
        <f>E3120*(K3120-L3120-M3120)*IF(F3120="GHS",1,Assumptions!$B$4)</f>
        <v>395306.8659222222</v>
      </c>
      <c r="O3120" s="15">
        <f t="shared" ca="1" si="339"/>
        <v>463</v>
      </c>
      <c r="P3120" s="15" t="str">
        <f t="shared" ca="1" si="340"/>
        <v>365d+</v>
      </c>
      <c r="Q3120" s="17">
        <f ca="1">IF(P3120="0-90d",0,IF(P3120="91-180d",INDEX(Assumptions!$F$8:$F$12,MATCH(B3120,Assumptions!$A$8:$A$12,0)),IF(P3120="181-365d",INDEX(Assumptions!$G$8:$G$12,MATCH(B3120,Assumptions!$A$8:$A$12,0)),INDEX(Assumptions!$H$8:$H$12,MATCH(B3120,Assumptions!$A$8:$A$12,0)))))</f>
        <v>0.6</v>
      </c>
      <c r="R3120" s="14">
        <f t="shared" ca="1" si="341"/>
        <v>183942.87600000002</v>
      </c>
      <c r="S3120" s="14">
        <f t="shared" ca="1" si="342"/>
        <v>122628.584</v>
      </c>
      <c r="T3120" s="11" t="s">
        <v>25</v>
      </c>
      <c r="U3120" s="18" t="s">
        <v>26</v>
      </c>
    </row>
    <row r="3121" spans="1:21" ht="15" customHeight="1" x14ac:dyDescent="0.15">
      <c r="A3121" s="10" t="s">
        <v>3169</v>
      </c>
      <c r="B3121" s="11" t="s">
        <v>28</v>
      </c>
      <c r="C3121" s="11" t="s">
        <v>35</v>
      </c>
      <c r="D3121" s="12">
        <v>45807</v>
      </c>
      <c r="E3121" s="11">
        <v>1434</v>
      </c>
      <c r="F3121" s="11" t="s">
        <v>24</v>
      </c>
      <c r="G3121" s="13">
        <v>6700.84</v>
      </c>
      <c r="H3121" s="14">
        <f t="shared" si="336"/>
        <v>9609004.5600000005</v>
      </c>
      <c r="I3121" s="14">
        <f>IF(F3121="GHS",H3121,H3121*Assumptions!$B$4)</f>
        <v>103777249.24800001</v>
      </c>
      <c r="J3121" s="15" t="str">
        <f>INDEX(Assumptions!$B$8:$B$12,MATCH(B3121,Assumptions!$A$8:$A$12,0))</f>
        <v>Fair Value Less Costs to Sell</v>
      </c>
      <c r="K3121" s="16">
        <f>G3121/(1-INDEX(Assumptions!$D$8:$D$12,MATCH(B3121,Assumptions!$A$8:$A$12,0)))</f>
        <v>7614.590909090909</v>
      </c>
      <c r="L3121" s="16">
        <f t="shared" si="337"/>
        <v>201.02519999999998</v>
      </c>
      <c r="M3121" s="16">
        <f t="shared" si="338"/>
        <v>380.72954545454547</v>
      </c>
      <c r="N3121" s="14">
        <f>E3121*(K3121-L3121-M3121)*IF(F3121="GHS",1,Assumptions!$B$4)</f>
        <v>108918940.2334691</v>
      </c>
      <c r="O3121" s="15">
        <f t="shared" ca="1" si="339"/>
        <v>479</v>
      </c>
      <c r="P3121" s="15" t="str">
        <f t="shared" ca="1" si="340"/>
        <v>365d+</v>
      </c>
      <c r="Q3121" s="17">
        <f ca="1">IF(P3121="0-90d",0,IF(P3121="91-180d",INDEX(Assumptions!$F$8:$F$12,MATCH(B3121,Assumptions!$A$8:$A$12,0)),IF(P3121="181-365d",INDEX(Assumptions!$G$8:$G$12,MATCH(B3121,Assumptions!$A$8:$A$12,0)),INDEX(Assumptions!$H$8:$H$12,MATCH(B3121,Assumptions!$A$8:$A$12,0)))))</f>
        <v>0.4</v>
      </c>
      <c r="R3121" s="14">
        <f t="shared" ca="1" si="341"/>
        <v>41510899.699200004</v>
      </c>
      <c r="S3121" s="14">
        <f t="shared" ca="1" si="342"/>
        <v>62266349.548800007</v>
      </c>
      <c r="T3121" s="11" t="s">
        <v>25</v>
      </c>
      <c r="U3121" s="18" t="s">
        <v>36</v>
      </c>
    </row>
    <row r="3122" spans="1:21" ht="15" customHeight="1" x14ac:dyDescent="0.15">
      <c r="A3122" s="10" t="s">
        <v>3170</v>
      </c>
      <c r="B3122" s="11" t="s">
        <v>22</v>
      </c>
      <c r="C3122" s="11" t="s">
        <v>81</v>
      </c>
      <c r="D3122" s="12">
        <v>46062</v>
      </c>
      <c r="E3122" s="11">
        <v>1238</v>
      </c>
      <c r="F3122" s="11" t="s">
        <v>24</v>
      </c>
      <c r="G3122" s="13">
        <v>20230.02</v>
      </c>
      <c r="H3122" s="14">
        <f t="shared" si="336"/>
        <v>25044764.760000002</v>
      </c>
      <c r="I3122" s="14">
        <f>IF(F3122="GHS",H3122,H3122*Assumptions!$B$4)</f>
        <v>270483459.40800005</v>
      </c>
      <c r="J3122" s="15" t="str">
        <f>INDEX(Assumptions!$B$8:$B$12,MATCH(B3122,Assumptions!$A$8:$A$12,0))</f>
        <v>FIFO</v>
      </c>
      <c r="K3122" s="16">
        <f>G3122/(1-INDEX(Assumptions!$D$8:$D$12,MATCH(B3122,Assumptions!$A$8:$A$12,0)))</f>
        <v>24670.756097560974</v>
      </c>
      <c r="L3122" s="16">
        <f t="shared" si="337"/>
        <v>606.90059999999994</v>
      </c>
      <c r="M3122" s="16">
        <f t="shared" si="338"/>
        <v>1233.5378048780487</v>
      </c>
      <c r="N3122" s="14">
        <f>E3122*(K3122-L3122-M3122)*IF(F3122="GHS",1,Assumptions!$B$4)</f>
        <v>305250479.67824781</v>
      </c>
      <c r="O3122" s="15">
        <f t="shared" ca="1" si="339"/>
        <v>224</v>
      </c>
      <c r="P3122" s="15" t="str">
        <f t="shared" ca="1" si="340"/>
        <v>181-365d</v>
      </c>
      <c r="Q3122" s="17">
        <f ca="1">IF(P3122="0-90d",0,IF(P3122="91-180d",INDEX(Assumptions!$F$8:$F$12,MATCH(B3122,Assumptions!$A$8:$A$12,0)),IF(P3122="181-365d",INDEX(Assumptions!$G$8:$G$12,MATCH(B3122,Assumptions!$A$8:$A$12,0)),INDEX(Assumptions!$H$8:$H$12,MATCH(B3122,Assumptions!$A$8:$A$12,0)))))</f>
        <v>0.15</v>
      </c>
      <c r="R3122" s="14">
        <f t="shared" ca="1" si="341"/>
        <v>40572518.911200009</v>
      </c>
      <c r="S3122" s="14">
        <f t="shared" ca="1" si="342"/>
        <v>229910940.49680004</v>
      </c>
      <c r="T3122" s="11" t="s">
        <v>25</v>
      </c>
      <c r="U3122" s="18" t="s">
        <v>36</v>
      </c>
    </row>
    <row r="3123" spans="1:21" ht="15" customHeight="1" x14ac:dyDescent="0.15">
      <c r="A3123" s="10" t="s">
        <v>3171</v>
      </c>
      <c r="B3123" s="11" t="s">
        <v>46</v>
      </c>
      <c r="C3123" s="11" t="s">
        <v>47</v>
      </c>
      <c r="D3123" s="12">
        <v>46104</v>
      </c>
      <c r="E3123" s="11">
        <v>2784</v>
      </c>
      <c r="F3123" s="11" t="s">
        <v>33</v>
      </c>
      <c r="G3123" s="13">
        <v>625128.93000000005</v>
      </c>
      <c r="H3123" s="14">
        <f t="shared" si="336"/>
        <v>1740358941.1200001</v>
      </c>
      <c r="I3123" s="14">
        <f>IF(F3123="GHS",H3123,H3123*Assumptions!$B$4)</f>
        <v>1740358941.1200001</v>
      </c>
      <c r="J3123" s="15" t="str">
        <f>INDEX(Assumptions!$B$8:$B$12,MATCH(B3123,Assumptions!$A$8:$A$12,0))</f>
        <v>Specific Identification</v>
      </c>
      <c r="K3123" s="16">
        <f>G3123/(1-INDEX(Assumptions!$D$8:$D$12,MATCH(B3123,Assumptions!$A$8:$A$12,0)))</f>
        <v>801447.34615384624</v>
      </c>
      <c r="L3123" s="16">
        <f t="shared" si="337"/>
        <v>18753.867900000001</v>
      </c>
      <c r="M3123" s="16">
        <f t="shared" si="338"/>
        <v>40072.367307692315</v>
      </c>
      <c r="N3123" s="14">
        <f>E3123*(K3123-L3123-M3123)*IF(F3123="GHS",1,Assumptions!$B$4)</f>
        <v>2067457172.8740928</v>
      </c>
      <c r="O3123" s="15">
        <f t="shared" ca="1" si="339"/>
        <v>182</v>
      </c>
      <c r="P3123" s="15" t="str">
        <f t="shared" ca="1" si="340"/>
        <v>181-365d</v>
      </c>
      <c r="Q3123" s="17">
        <f ca="1">IF(P3123="0-90d",0,IF(P3123="91-180d",INDEX(Assumptions!$F$8:$F$12,MATCH(B3123,Assumptions!$A$8:$A$12,0)),IF(P3123="181-365d",INDEX(Assumptions!$G$8:$G$12,MATCH(B3123,Assumptions!$A$8:$A$12,0)),INDEX(Assumptions!$H$8:$H$12,MATCH(B3123,Assumptions!$A$8:$A$12,0)))))</f>
        <v>0.05</v>
      </c>
      <c r="R3123" s="14">
        <f t="shared" ca="1" si="341"/>
        <v>87017947.056000009</v>
      </c>
      <c r="S3123" s="14">
        <f t="shared" ca="1" si="342"/>
        <v>1653340994.0640001</v>
      </c>
      <c r="T3123" s="11" t="s">
        <v>25</v>
      </c>
      <c r="U3123" s="18" t="s">
        <v>26</v>
      </c>
    </row>
    <row r="3124" spans="1:21" ht="15" customHeight="1" x14ac:dyDescent="0.15">
      <c r="A3124" s="10" t="s">
        <v>3172</v>
      </c>
      <c r="B3124" s="11" t="s">
        <v>41</v>
      </c>
      <c r="C3124" s="11" t="s">
        <v>49</v>
      </c>
      <c r="D3124" s="12">
        <v>46162</v>
      </c>
      <c r="E3124" s="11">
        <v>4062</v>
      </c>
      <c r="F3124" s="11" t="s">
        <v>33</v>
      </c>
      <c r="G3124" s="13">
        <v>556.21</v>
      </c>
      <c r="H3124" s="14">
        <f t="shared" si="336"/>
        <v>2259325.02</v>
      </c>
      <c r="I3124" s="14">
        <f>IF(F3124="GHS",H3124,H3124*Assumptions!$B$4)</f>
        <v>2259325.02</v>
      </c>
      <c r="J3124" s="15" t="str">
        <f>INDEX(Assumptions!$B$8:$B$12,MATCH(B3124,Assumptions!$A$8:$A$12,0))</f>
        <v>Weighted Average</v>
      </c>
      <c r="K3124" s="16">
        <f>G3124/(1-INDEX(Assumptions!$D$8:$D$12,MATCH(B3124,Assumptions!$A$8:$A$12,0)))</f>
        <v>855.70769230769235</v>
      </c>
      <c r="L3124" s="16">
        <f t="shared" si="337"/>
        <v>16.686299999999999</v>
      </c>
      <c r="M3124" s="16">
        <f t="shared" si="338"/>
        <v>42.785384615384622</v>
      </c>
      <c r="N3124" s="14">
        <f>E3124*(K3124-L3124-M3124)*IF(F3124="GHS",1,Assumptions!$B$4)</f>
        <v>3234310.6632461543</v>
      </c>
      <c r="O3124" s="15">
        <f t="shared" ca="1" si="339"/>
        <v>124</v>
      </c>
      <c r="P3124" s="15" t="str">
        <f t="shared" ca="1" si="340"/>
        <v>91-180d</v>
      </c>
      <c r="Q3124" s="17">
        <f ca="1">IF(P3124="0-90d",0,IF(P3124="91-180d",INDEX(Assumptions!$F$8:$F$12,MATCH(B3124,Assumptions!$A$8:$A$12,0)),IF(P3124="181-365d",INDEX(Assumptions!$G$8:$G$12,MATCH(B3124,Assumptions!$A$8:$A$12,0)),INDEX(Assumptions!$H$8:$H$12,MATCH(B3124,Assumptions!$A$8:$A$12,0)))))</f>
        <v>0.1</v>
      </c>
      <c r="R3124" s="14">
        <f t="shared" ca="1" si="341"/>
        <v>225932.50200000001</v>
      </c>
      <c r="S3124" s="14">
        <f t="shared" ca="1" si="342"/>
        <v>2033392.5179999999</v>
      </c>
      <c r="T3124" s="11" t="s">
        <v>25</v>
      </c>
      <c r="U3124" s="18" t="s">
        <v>26</v>
      </c>
    </row>
    <row r="3125" spans="1:21" ht="15" customHeight="1" x14ac:dyDescent="0.15">
      <c r="A3125" s="10" t="s">
        <v>3173</v>
      </c>
      <c r="B3125" s="11" t="s">
        <v>28</v>
      </c>
      <c r="C3125" s="11" t="s">
        <v>35</v>
      </c>
      <c r="D3125" s="12">
        <v>45770</v>
      </c>
      <c r="E3125" s="11">
        <v>1161</v>
      </c>
      <c r="F3125" s="11" t="s">
        <v>24</v>
      </c>
      <c r="G3125" s="13">
        <v>5925.23</v>
      </c>
      <c r="H3125" s="14">
        <f t="shared" si="336"/>
        <v>6879192.0299999993</v>
      </c>
      <c r="I3125" s="14">
        <f>IF(F3125="GHS",H3125,H3125*Assumptions!$B$4)</f>
        <v>74295273.923999995</v>
      </c>
      <c r="J3125" s="15" t="str">
        <f>INDEX(Assumptions!$B$8:$B$12,MATCH(B3125,Assumptions!$A$8:$A$12,0))</f>
        <v>Fair Value Less Costs to Sell</v>
      </c>
      <c r="K3125" s="16">
        <f>G3125/(1-INDEX(Assumptions!$D$8:$D$12,MATCH(B3125,Assumptions!$A$8:$A$12,0)))</f>
        <v>6733.215909090909</v>
      </c>
      <c r="L3125" s="16">
        <f t="shared" si="337"/>
        <v>177.75689999999997</v>
      </c>
      <c r="M3125" s="16">
        <f t="shared" si="338"/>
        <v>336.66079545454545</v>
      </c>
      <c r="N3125" s="14">
        <f>E3125*(K3125-L3125-M3125)*IF(F3125="GHS",1,Assumptions!$B$4)</f>
        <v>77976267.041143641</v>
      </c>
      <c r="O3125" s="15">
        <f t="shared" ca="1" si="339"/>
        <v>516</v>
      </c>
      <c r="P3125" s="15" t="str">
        <f t="shared" ca="1" si="340"/>
        <v>365d+</v>
      </c>
      <c r="Q3125" s="17">
        <f ca="1">IF(P3125="0-90d",0,IF(P3125="91-180d",INDEX(Assumptions!$F$8:$F$12,MATCH(B3125,Assumptions!$A$8:$A$12,0)),IF(P3125="181-365d",INDEX(Assumptions!$G$8:$G$12,MATCH(B3125,Assumptions!$A$8:$A$12,0)),INDEX(Assumptions!$H$8:$H$12,MATCH(B3125,Assumptions!$A$8:$A$12,0)))))</f>
        <v>0.4</v>
      </c>
      <c r="R3125" s="14">
        <f t="shared" ca="1" si="341"/>
        <v>29718109.569600001</v>
      </c>
      <c r="S3125" s="14">
        <f t="shared" ca="1" si="342"/>
        <v>44577164.354399994</v>
      </c>
      <c r="T3125" s="11" t="s">
        <v>25</v>
      </c>
      <c r="U3125" s="18" t="s">
        <v>26</v>
      </c>
    </row>
    <row r="3126" spans="1:21" ht="15" customHeight="1" x14ac:dyDescent="0.15">
      <c r="A3126" s="10" t="s">
        <v>3174</v>
      </c>
      <c r="B3126" s="11" t="s">
        <v>22</v>
      </c>
      <c r="C3126" s="11" t="s">
        <v>61</v>
      </c>
      <c r="D3126" s="12">
        <v>45784</v>
      </c>
      <c r="E3126" s="11">
        <v>326</v>
      </c>
      <c r="F3126" s="11" t="s">
        <v>24</v>
      </c>
      <c r="G3126" s="13">
        <v>7754.69</v>
      </c>
      <c r="H3126" s="14">
        <f t="shared" si="336"/>
        <v>2528028.94</v>
      </c>
      <c r="I3126" s="14">
        <f>IF(F3126="GHS",H3126,H3126*Assumptions!$B$4)</f>
        <v>27302712.552000001</v>
      </c>
      <c r="J3126" s="15" t="str">
        <f>INDEX(Assumptions!$B$8:$B$12,MATCH(B3126,Assumptions!$A$8:$A$12,0))</f>
        <v>FIFO</v>
      </c>
      <c r="K3126" s="16">
        <f>G3126/(1-INDEX(Assumptions!$D$8:$D$12,MATCH(B3126,Assumptions!$A$8:$A$12,0)))</f>
        <v>9456.9390243902435</v>
      </c>
      <c r="L3126" s="16">
        <f t="shared" si="337"/>
        <v>232.64069999999998</v>
      </c>
      <c r="M3126" s="16">
        <f t="shared" si="338"/>
        <v>472.84695121951222</v>
      </c>
      <c r="N3126" s="14">
        <f>E3126*(K3126-L3126-M3126)*IF(F3126="GHS",1,Assumptions!$B$4)</f>
        <v>30812109.994659517</v>
      </c>
      <c r="O3126" s="15">
        <f t="shared" ca="1" si="339"/>
        <v>502</v>
      </c>
      <c r="P3126" s="15" t="str">
        <f t="shared" ca="1" si="340"/>
        <v>365d+</v>
      </c>
      <c r="Q3126" s="17">
        <f ca="1">IF(P3126="0-90d",0,IF(P3126="91-180d",INDEX(Assumptions!$F$8:$F$12,MATCH(B3126,Assumptions!$A$8:$A$12,0)),IF(P3126="181-365d",INDEX(Assumptions!$G$8:$G$12,MATCH(B3126,Assumptions!$A$8:$A$12,0)),INDEX(Assumptions!$H$8:$H$12,MATCH(B3126,Assumptions!$A$8:$A$12,0)))))</f>
        <v>0.5</v>
      </c>
      <c r="R3126" s="14">
        <f t="shared" ca="1" si="341"/>
        <v>13651356.276000001</v>
      </c>
      <c r="S3126" s="14">
        <f t="shared" ca="1" si="342"/>
        <v>13651356.276000001</v>
      </c>
      <c r="T3126" s="11" t="s">
        <v>25</v>
      </c>
      <c r="U3126" s="18" t="s">
        <v>26</v>
      </c>
    </row>
    <row r="3127" spans="1:21" ht="15" customHeight="1" x14ac:dyDescent="0.15">
      <c r="A3127" s="10" t="s">
        <v>3175</v>
      </c>
      <c r="B3127" s="11" t="s">
        <v>31</v>
      </c>
      <c r="C3127" s="11" t="s">
        <v>63</v>
      </c>
      <c r="D3127" s="12">
        <v>45936</v>
      </c>
      <c r="E3127" s="11">
        <v>1587</v>
      </c>
      <c r="F3127" s="11" t="s">
        <v>33</v>
      </c>
      <c r="G3127" s="13">
        <v>1976.28</v>
      </c>
      <c r="H3127" s="14">
        <f t="shared" si="336"/>
        <v>3136356.36</v>
      </c>
      <c r="I3127" s="14">
        <f>IF(F3127="GHS",H3127,H3127*Assumptions!$B$4)</f>
        <v>3136356.36</v>
      </c>
      <c r="J3127" s="15" t="str">
        <f>INDEX(Assumptions!$B$8:$B$12,MATCH(B3127,Assumptions!$A$8:$A$12,0))</f>
        <v>Weighted Average</v>
      </c>
      <c r="K3127" s="16">
        <f>G3127/(1-INDEX(Assumptions!$D$8:$D$12,MATCH(B3127,Assumptions!$A$8:$A$12,0)))</f>
        <v>2744.8333333333335</v>
      </c>
      <c r="L3127" s="16">
        <f t="shared" si="337"/>
        <v>59.288399999999996</v>
      </c>
      <c r="M3127" s="16">
        <f t="shared" si="338"/>
        <v>137.24166666666667</v>
      </c>
      <c r="N3127" s="14">
        <f>E3127*(K3127-L3127-M3127)*IF(F3127="GHS",1,Assumptions!$B$4)</f>
        <v>4044157.2842000001</v>
      </c>
      <c r="O3127" s="15">
        <f t="shared" ca="1" si="339"/>
        <v>350</v>
      </c>
      <c r="P3127" s="15" t="str">
        <f t="shared" ca="1" si="340"/>
        <v>181-365d</v>
      </c>
      <c r="Q3127" s="17">
        <f ca="1">IF(P3127="0-90d",0,IF(P3127="91-180d",INDEX(Assumptions!$F$8:$F$12,MATCH(B3127,Assumptions!$A$8:$A$12,0)),IF(P3127="181-365d",INDEX(Assumptions!$G$8:$G$12,MATCH(B3127,Assumptions!$A$8:$A$12,0)),INDEX(Assumptions!$H$8:$H$12,MATCH(B3127,Assumptions!$A$8:$A$12,0)))))</f>
        <v>0.2</v>
      </c>
      <c r="R3127" s="14">
        <f t="shared" ca="1" si="341"/>
        <v>627271.272</v>
      </c>
      <c r="S3127" s="14">
        <f t="shared" ca="1" si="342"/>
        <v>2509085.088</v>
      </c>
      <c r="T3127" s="11" t="s">
        <v>25</v>
      </c>
      <c r="U3127" s="18" t="s">
        <v>26</v>
      </c>
    </row>
    <row r="3128" spans="1:21" ht="15" customHeight="1" x14ac:dyDescent="0.15">
      <c r="A3128" s="10" t="s">
        <v>3176</v>
      </c>
      <c r="B3128" s="11" t="s">
        <v>31</v>
      </c>
      <c r="C3128" s="11" t="s">
        <v>63</v>
      </c>
      <c r="D3128" s="12">
        <v>46114</v>
      </c>
      <c r="E3128" s="11">
        <v>3982</v>
      </c>
      <c r="F3128" s="11" t="s">
        <v>33</v>
      </c>
      <c r="G3128" s="13">
        <v>5905.94</v>
      </c>
      <c r="H3128" s="14">
        <f t="shared" si="336"/>
        <v>23517453.079999998</v>
      </c>
      <c r="I3128" s="14">
        <f>IF(F3128="GHS",H3128,H3128*Assumptions!$B$4)</f>
        <v>23517453.079999998</v>
      </c>
      <c r="J3128" s="15" t="str">
        <f>INDEX(Assumptions!$B$8:$B$12,MATCH(B3128,Assumptions!$A$8:$A$12,0))</f>
        <v>Weighted Average</v>
      </c>
      <c r="K3128" s="16">
        <f>G3128/(1-INDEX(Assumptions!$D$8:$D$12,MATCH(B3128,Assumptions!$A$8:$A$12,0)))</f>
        <v>8202.6944444444434</v>
      </c>
      <c r="L3128" s="16">
        <f t="shared" si="337"/>
        <v>177.17819999999998</v>
      </c>
      <c r="M3128" s="16">
        <f t="shared" si="338"/>
        <v>410.13472222222219</v>
      </c>
      <c r="N3128" s="14">
        <f>E3128*(K3128-L3128-M3128)*IF(F3128="GHS",1,Assumptions!$B$4)</f>
        <v>30324449.221488886</v>
      </c>
      <c r="O3128" s="15">
        <f t="shared" ca="1" si="339"/>
        <v>172</v>
      </c>
      <c r="P3128" s="15" t="str">
        <f t="shared" ca="1" si="340"/>
        <v>91-180d</v>
      </c>
      <c r="Q3128" s="17">
        <f ca="1">IF(P3128="0-90d",0,IF(P3128="91-180d",INDEX(Assumptions!$F$8:$F$12,MATCH(B3128,Assumptions!$A$8:$A$12,0)),IF(P3128="181-365d",INDEX(Assumptions!$G$8:$G$12,MATCH(B3128,Assumptions!$A$8:$A$12,0)),INDEX(Assumptions!$H$8:$H$12,MATCH(B3128,Assumptions!$A$8:$A$12,0)))))</f>
        <v>0.05</v>
      </c>
      <c r="R3128" s="14">
        <f t="shared" ca="1" si="341"/>
        <v>1175872.6539999999</v>
      </c>
      <c r="S3128" s="14">
        <f t="shared" ca="1" si="342"/>
        <v>22341580.425999999</v>
      </c>
      <c r="T3128" s="11" t="s">
        <v>25</v>
      </c>
      <c r="U3128" s="18" t="s">
        <v>26</v>
      </c>
    </row>
    <row r="3129" spans="1:21" ht="15" customHeight="1" x14ac:dyDescent="0.15">
      <c r="A3129" s="10" t="s">
        <v>3177</v>
      </c>
      <c r="B3129" s="11" t="s">
        <v>41</v>
      </c>
      <c r="C3129" s="11" t="s">
        <v>42</v>
      </c>
      <c r="D3129" s="12">
        <v>46116</v>
      </c>
      <c r="E3129" s="11">
        <v>2332</v>
      </c>
      <c r="F3129" s="11" t="s">
        <v>33</v>
      </c>
      <c r="G3129" s="13">
        <v>362.11</v>
      </c>
      <c r="H3129" s="14">
        <f t="shared" si="336"/>
        <v>844440.52</v>
      </c>
      <c r="I3129" s="14">
        <f>IF(F3129="GHS",H3129,H3129*Assumptions!$B$4)</f>
        <v>844440.52</v>
      </c>
      <c r="J3129" s="15" t="str">
        <f>INDEX(Assumptions!$B$8:$B$12,MATCH(B3129,Assumptions!$A$8:$A$12,0))</f>
        <v>Weighted Average</v>
      </c>
      <c r="K3129" s="16">
        <f>G3129/(1-INDEX(Assumptions!$D$8:$D$12,MATCH(B3129,Assumptions!$A$8:$A$12,0)))</f>
        <v>557.09230769230771</v>
      </c>
      <c r="L3129" s="16">
        <f t="shared" si="337"/>
        <v>10.863300000000001</v>
      </c>
      <c r="M3129" s="16">
        <f t="shared" si="338"/>
        <v>27.854615384615386</v>
      </c>
      <c r="N3129" s="14">
        <f>E3129*(K3129-L3129-M3129)*IF(F3129="GHS",1,Assumptions!$B$4)</f>
        <v>1208849.0828615385</v>
      </c>
      <c r="O3129" s="15">
        <f t="shared" ca="1" si="339"/>
        <v>170</v>
      </c>
      <c r="P3129" s="15" t="str">
        <f t="shared" ca="1" si="340"/>
        <v>91-180d</v>
      </c>
      <c r="Q3129" s="17">
        <f ca="1">IF(P3129="0-90d",0,IF(P3129="91-180d",INDEX(Assumptions!$F$8:$F$12,MATCH(B3129,Assumptions!$A$8:$A$12,0)),IF(P3129="181-365d",INDEX(Assumptions!$G$8:$G$12,MATCH(B3129,Assumptions!$A$8:$A$12,0)),INDEX(Assumptions!$H$8:$H$12,MATCH(B3129,Assumptions!$A$8:$A$12,0)))))</f>
        <v>0.1</v>
      </c>
      <c r="R3129" s="14">
        <f t="shared" ca="1" si="341"/>
        <v>84444.052000000011</v>
      </c>
      <c r="S3129" s="14">
        <f t="shared" ca="1" si="342"/>
        <v>759996.46799999999</v>
      </c>
      <c r="T3129" s="11" t="s">
        <v>25</v>
      </c>
      <c r="U3129" s="18" t="s">
        <v>26</v>
      </c>
    </row>
    <row r="3130" spans="1:21" ht="15" customHeight="1" x14ac:dyDescent="0.15">
      <c r="A3130" s="10" t="s">
        <v>3178</v>
      </c>
      <c r="B3130" s="11" t="s">
        <v>41</v>
      </c>
      <c r="C3130" s="11" t="s">
        <v>49</v>
      </c>
      <c r="D3130" s="12">
        <v>46162</v>
      </c>
      <c r="E3130" s="11">
        <v>1307</v>
      </c>
      <c r="F3130" s="11" t="s">
        <v>33</v>
      </c>
      <c r="G3130" s="13">
        <v>473</v>
      </c>
      <c r="H3130" s="14">
        <f t="shared" si="336"/>
        <v>618211</v>
      </c>
      <c r="I3130" s="14">
        <f>IF(F3130="GHS",H3130,H3130*Assumptions!$B$4)</f>
        <v>618211</v>
      </c>
      <c r="J3130" s="15" t="str">
        <f>INDEX(Assumptions!$B$8:$B$12,MATCH(B3130,Assumptions!$A$8:$A$12,0))</f>
        <v>Weighted Average</v>
      </c>
      <c r="K3130" s="16">
        <f>G3130/(1-INDEX(Assumptions!$D$8:$D$12,MATCH(B3130,Assumptions!$A$8:$A$12,0)))</f>
        <v>727.69230769230762</v>
      </c>
      <c r="L3130" s="16">
        <f t="shared" si="337"/>
        <v>14.19</v>
      </c>
      <c r="M3130" s="16">
        <f t="shared" si="338"/>
        <v>36.38461538461538</v>
      </c>
      <c r="N3130" s="14">
        <f>E3130*(K3130-L3130-M3130)*IF(F3130="GHS",1,Assumptions!$B$4)</f>
        <v>884992.82384615368</v>
      </c>
      <c r="O3130" s="15">
        <f t="shared" ca="1" si="339"/>
        <v>124</v>
      </c>
      <c r="P3130" s="15" t="str">
        <f t="shared" ca="1" si="340"/>
        <v>91-180d</v>
      </c>
      <c r="Q3130" s="17">
        <f ca="1">IF(P3130="0-90d",0,IF(P3130="91-180d",INDEX(Assumptions!$F$8:$F$12,MATCH(B3130,Assumptions!$A$8:$A$12,0)),IF(P3130="181-365d",INDEX(Assumptions!$G$8:$G$12,MATCH(B3130,Assumptions!$A$8:$A$12,0)),INDEX(Assumptions!$H$8:$H$12,MATCH(B3130,Assumptions!$A$8:$A$12,0)))))</f>
        <v>0.1</v>
      </c>
      <c r="R3130" s="14">
        <f t="shared" ca="1" si="341"/>
        <v>61821.100000000006</v>
      </c>
      <c r="S3130" s="14">
        <f t="shared" ca="1" si="342"/>
        <v>556389.9</v>
      </c>
      <c r="T3130" s="11" t="s">
        <v>25</v>
      </c>
      <c r="U3130" s="18" t="s">
        <v>36</v>
      </c>
    </row>
    <row r="3131" spans="1:21" ht="15" customHeight="1" x14ac:dyDescent="0.15">
      <c r="A3131" s="10" t="s">
        <v>3179</v>
      </c>
      <c r="B3131" s="11" t="s">
        <v>31</v>
      </c>
      <c r="C3131" s="11" t="s">
        <v>63</v>
      </c>
      <c r="D3131" s="12">
        <v>46067</v>
      </c>
      <c r="E3131" s="11">
        <v>4025</v>
      </c>
      <c r="F3131" s="11" t="s">
        <v>33</v>
      </c>
      <c r="G3131" s="13">
        <v>1780</v>
      </c>
      <c r="H3131" s="14">
        <f t="shared" si="336"/>
        <v>7164500</v>
      </c>
      <c r="I3131" s="14">
        <f>IF(F3131="GHS",H3131,H3131*Assumptions!$B$4)</f>
        <v>7164500</v>
      </c>
      <c r="J3131" s="15" t="str">
        <f>INDEX(Assumptions!$B$8:$B$12,MATCH(B3131,Assumptions!$A$8:$A$12,0))</f>
        <v>Weighted Average</v>
      </c>
      <c r="K3131" s="16">
        <f>G3131/(1-INDEX(Assumptions!$D$8:$D$12,MATCH(B3131,Assumptions!$A$8:$A$12,0)))</f>
        <v>2472.2222222222222</v>
      </c>
      <c r="L3131" s="16">
        <f t="shared" si="337"/>
        <v>53.4</v>
      </c>
      <c r="M3131" s="16">
        <f t="shared" si="338"/>
        <v>123.61111111111111</v>
      </c>
      <c r="N3131" s="14">
        <f>E3131*(K3131-L3131-M3131)*IF(F3131="GHS",1,Assumptions!$B$4)</f>
        <v>9238224.7222222202</v>
      </c>
      <c r="O3131" s="15">
        <f t="shared" ca="1" si="339"/>
        <v>219</v>
      </c>
      <c r="P3131" s="15" t="str">
        <f t="shared" ca="1" si="340"/>
        <v>181-365d</v>
      </c>
      <c r="Q3131" s="17">
        <f ca="1">IF(P3131="0-90d",0,IF(P3131="91-180d",INDEX(Assumptions!$F$8:$F$12,MATCH(B3131,Assumptions!$A$8:$A$12,0)),IF(P3131="181-365d",INDEX(Assumptions!$G$8:$G$12,MATCH(B3131,Assumptions!$A$8:$A$12,0)),INDEX(Assumptions!$H$8:$H$12,MATCH(B3131,Assumptions!$A$8:$A$12,0)))))</f>
        <v>0.2</v>
      </c>
      <c r="R3131" s="14">
        <f t="shared" ca="1" si="341"/>
        <v>1432900</v>
      </c>
      <c r="S3131" s="14">
        <f t="shared" ca="1" si="342"/>
        <v>5731600</v>
      </c>
      <c r="T3131" s="11" t="s">
        <v>25</v>
      </c>
      <c r="U3131" s="18" t="s">
        <v>26</v>
      </c>
    </row>
    <row r="3132" spans="1:21" ht="15" customHeight="1" x14ac:dyDescent="0.15">
      <c r="A3132" s="10" t="s">
        <v>3180</v>
      </c>
      <c r="B3132" s="11" t="s">
        <v>28</v>
      </c>
      <c r="C3132" s="11" t="s">
        <v>38</v>
      </c>
      <c r="D3132" s="12">
        <v>45992</v>
      </c>
      <c r="E3132" s="11">
        <v>3292</v>
      </c>
      <c r="F3132" s="11" t="s">
        <v>24</v>
      </c>
      <c r="G3132" s="13">
        <v>8644.9500000000007</v>
      </c>
      <c r="H3132" s="14">
        <f t="shared" si="336"/>
        <v>28459175.400000002</v>
      </c>
      <c r="I3132" s="14">
        <f>IF(F3132="GHS",H3132,H3132*Assumptions!$B$4)</f>
        <v>307359094.32000005</v>
      </c>
      <c r="J3132" s="15" t="str">
        <f>INDEX(Assumptions!$B$8:$B$12,MATCH(B3132,Assumptions!$A$8:$A$12,0))</f>
        <v>Fair Value Less Costs to Sell</v>
      </c>
      <c r="K3132" s="16">
        <f>G3132/(1-INDEX(Assumptions!$D$8:$D$12,MATCH(B3132,Assumptions!$A$8:$A$12,0)))</f>
        <v>9823.8068181818198</v>
      </c>
      <c r="L3132" s="16">
        <f t="shared" si="337"/>
        <v>259.3485</v>
      </c>
      <c r="M3132" s="16">
        <f t="shared" si="338"/>
        <v>491.19034090909099</v>
      </c>
      <c r="N3132" s="14">
        <f>E3132*(K3132-L3132-M3132)*IF(F3132="GHS",1,Assumptions!$B$4)</f>
        <v>322587340.35676372</v>
      </c>
      <c r="O3132" s="15">
        <f t="shared" ca="1" si="339"/>
        <v>294</v>
      </c>
      <c r="P3132" s="15" t="str">
        <f t="shared" ca="1" si="340"/>
        <v>181-365d</v>
      </c>
      <c r="Q3132" s="17">
        <f ca="1">IF(P3132="0-90d",0,IF(P3132="91-180d",INDEX(Assumptions!$F$8:$F$12,MATCH(B3132,Assumptions!$A$8:$A$12,0)),IF(P3132="181-365d",INDEX(Assumptions!$G$8:$G$12,MATCH(B3132,Assumptions!$A$8:$A$12,0)),INDEX(Assumptions!$H$8:$H$12,MATCH(B3132,Assumptions!$A$8:$A$12,0)))))</f>
        <v>0.1</v>
      </c>
      <c r="R3132" s="14">
        <f t="shared" ca="1" si="341"/>
        <v>30735909.432000007</v>
      </c>
      <c r="S3132" s="14">
        <f t="shared" ca="1" si="342"/>
        <v>276623184.88800007</v>
      </c>
      <c r="T3132" s="11" t="s">
        <v>25</v>
      </c>
      <c r="U3132" s="18" t="s">
        <v>26</v>
      </c>
    </row>
    <row r="3133" spans="1:21" ht="15" customHeight="1" x14ac:dyDescent="0.15">
      <c r="A3133" s="10" t="s">
        <v>3181</v>
      </c>
      <c r="B3133" s="11" t="s">
        <v>41</v>
      </c>
      <c r="C3133" s="11" t="s">
        <v>49</v>
      </c>
      <c r="D3133" s="12">
        <v>46142</v>
      </c>
      <c r="E3133" s="11">
        <v>29</v>
      </c>
      <c r="F3133" s="11" t="s">
        <v>33</v>
      </c>
      <c r="G3133" s="13">
        <v>410.95</v>
      </c>
      <c r="H3133" s="14">
        <f t="shared" si="336"/>
        <v>11917.55</v>
      </c>
      <c r="I3133" s="14">
        <f>IF(F3133="GHS",H3133,H3133*Assumptions!$B$4)</f>
        <v>11917.55</v>
      </c>
      <c r="J3133" s="15" t="str">
        <f>INDEX(Assumptions!$B$8:$B$12,MATCH(B3133,Assumptions!$A$8:$A$12,0))</f>
        <v>Weighted Average</v>
      </c>
      <c r="K3133" s="16">
        <f>G3133/(1-INDEX(Assumptions!$D$8:$D$12,MATCH(B3133,Assumptions!$A$8:$A$12,0)))</f>
        <v>632.23076923076917</v>
      </c>
      <c r="L3133" s="16">
        <f t="shared" si="337"/>
        <v>12.3285</v>
      </c>
      <c r="M3133" s="16">
        <f t="shared" si="338"/>
        <v>31.611538461538458</v>
      </c>
      <c r="N3133" s="14">
        <f>E3133*(K3133-L3133-M3133)*IF(F3133="GHS",1,Assumptions!$B$4)</f>
        <v>17060.431192307693</v>
      </c>
      <c r="O3133" s="15">
        <f t="shared" ca="1" si="339"/>
        <v>144</v>
      </c>
      <c r="P3133" s="15" t="str">
        <f t="shared" ca="1" si="340"/>
        <v>91-180d</v>
      </c>
      <c r="Q3133" s="17">
        <f ca="1">IF(P3133="0-90d",0,IF(P3133="91-180d",INDEX(Assumptions!$F$8:$F$12,MATCH(B3133,Assumptions!$A$8:$A$12,0)),IF(P3133="181-365d",INDEX(Assumptions!$G$8:$G$12,MATCH(B3133,Assumptions!$A$8:$A$12,0)),INDEX(Assumptions!$H$8:$H$12,MATCH(B3133,Assumptions!$A$8:$A$12,0)))))</f>
        <v>0.1</v>
      </c>
      <c r="R3133" s="14">
        <f t="shared" ca="1" si="341"/>
        <v>1191.7549999999999</v>
      </c>
      <c r="S3133" s="14">
        <f t="shared" ca="1" si="342"/>
        <v>10725.795</v>
      </c>
      <c r="T3133" s="11" t="s">
        <v>25</v>
      </c>
      <c r="U3133" s="18" t="s">
        <v>26</v>
      </c>
    </row>
    <row r="3134" spans="1:21" ht="15" customHeight="1" x14ac:dyDescent="0.15">
      <c r="A3134" s="10" t="s">
        <v>3182</v>
      </c>
      <c r="B3134" s="11" t="s">
        <v>28</v>
      </c>
      <c r="C3134" s="11" t="s">
        <v>29</v>
      </c>
      <c r="D3134" s="12">
        <v>46222</v>
      </c>
      <c r="E3134" s="11">
        <v>1543</v>
      </c>
      <c r="F3134" s="11" t="s">
        <v>24</v>
      </c>
      <c r="G3134" s="13">
        <v>4268.9799999999996</v>
      </c>
      <c r="H3134" s="14">
        <f t="shared" si="336"/>
        <v>6587036.1399999997</v>
      </c>
      <c r="I3134" s="14">
        <f>IF(F3134="GHS",H3134,H3134*Assumptions!$B$4)</f>
        <v>71139990.312000006</v>
      </c>
      <c r="J3134" s="15" t="str">
        <f>INDEX(Assumptions!$B$8:$B$12,MATCH(B3134,Assumptions!$A$8:$A$12,0))</f>
        <v>Fair Value Less Costs to Sell</v>
      </c>
      <c r="K3134" s="16">
        <f>G3134/(1-INDEX(Assumptions!$D$8:$D$12,MATCH(B3134,Assumptions!$A$8:$A$12,0)))</f>
        <v>4851.113636363636</v>
      </c>
      <c r="L3134" s="16">
        <f t="shared" si="337"/>
        <v>128.06939999999997</v>
      </c>
      <c r="M3134" s="16">
        <f t="shared" si="338"/>
        <v>242.55568181818182</v>
      </c>
      <c r="N3134" s="14">
        <f>E3134*(K3134-L3134-M3134)*IF(F3134="GHS",1,Assumptions!$B$4)</f>
        <v>74664653.468367264</v>
      </c>
      <c r="O3134" s="15">
        <f t="shared" ca="1" si="339"/>
        <v>64</v>
      </c>
      <c r="P3134" s="15" t="str">
        <f t="shared" ca="1" si="340"/>
        <v>0-90d</v>
      </c>
      <c r="Q3134" s="17">
        <f ca="1">IF(P3134="0-90d",0,IF(P3134="91-180d",INDEX(Assumptions!$F$8:$F$12,MATCH(B3134,Assumptions!$A$8:$A$12,0)),IF(P3134="181-365d",INDEX(Assumptions!$G$8:$G$12,MATCH(B3134,Assumptions!$A$8:$A$12,0)),INDEX(Assumptions!$H$8:$H$12,MATCH(B3134,Assumptions!$A$8:$A$12,0)))))</f>
        <v>0</v>
      </c>
      <c r="R3134" s="14">
        <f t="shared" ca="1" si="341"/>
        <v>0</v>
      </c>
      <c r="S3134" s="14">
        <f t="shared" ca="1" si="342"/>
        <v>71139990.312000006</v>
      </c>
      <c r="T3134" s="11" t="s">
        <v>25</v>
      </c>
      <c r="U3134" s="18" t="s">
        <v>26</v>
      </c>
    </row>
    <row r="3135" spans="1:21" ht="15" customHeight="1" x14ac:dyDescent="0.15">
      <c r="A3135" s="10" t="s">
        <v>3183</v>
      </c>
      <c r="B3135" s="11" t="s">
        <v>31</v>
      </c>
      <c r="C3135" s="11" t="s">
        <v>63</v>
      </c>
      <c r="D3135" s="12">
        <v>45770</v>
      </c>
      <c r="E3135" s="11">
        <v>4456</v>
      </c>
      <c r="F3135" s="11" t="s">
        <v>33</v>
      </c>
      <c r="G3135" s="13">
        <v>2177.8000000000002</v>
      </c>
      <c r="H3135" s="14">
        <f t="shared" si="336"/>
        <v>9704276.8000000007</v>
      </c>
      <c r="I3135" s="14">
        <f>IF(F3135="GHS",H3135,H3135*Assumptions!$B$4)</f>
        <v>9704276.8000000007</v>
      </c>
      <c r="J3135" s="15" t="str">
        <f>INDEX(Assumptions!$B$8:$B$12,MATCH(B3135,Assumptions!$A$8:$A$12,0))</f>
        <v>Weighted Average</v>
      </c>
      <c r="K3135" s="16">
        <f>G3135/(1-INDEX(Assumptions!$D$8:$D$12,MATCH(B3135,Assumptions!$A$8:$A$12,0)))</f>
        <v>3024.7222222222226</v>
      </c>
      <c r="L3135" s="16">
        <f t="shared" si="337"/>
        <v>65.334000000000003</v>
      </c>
      <c r="M3135" s="16">
        <f t="shared" si="338"/>
        <v>151.23611111111114</v>
      </c>
      <c r="N3135" s="14">
        <f>E3135*(K3135-L3135-M3135)*IF(F3135="GHS",1,Assumptions!$B$4)</f>
        <v>12513125.807111112</v>
      </c>
      <c r="O3135" s="15">
        <f t="shared" ca="1" si="339"/>
        <v>516</v>
      </c>
      <c r="P3135" s="15" t="str">
        <f t="shared" ca="1" si="340"/>
        <v>365d+</v>
      </c>
      <c r="Q3135" s="17">
        <f ca="1">IF(P3135="0-90d",0,IF(P3135="91-180d",INDEX(Assumptions!$F$8:$F$12,MATCH(B3135,Assumptions!$A$8:$A$12,0)),IF(P3135="181-365d",INDEX(Assumptions!$G$8:$G$12,MATCH(B3135,Assumptions!$A$8:$A$12,0)),INDEX(Assumptions!$H$8:$H$12,MATCH(B3135,Assumptions!$A$8:$A$12,0)))))</f>
        <v>0.6</v>
      </c>
      <c r="R3135" s="14">
        <f t="shared" ca="1" si="341"/>
        <v>5822566.0800000001</v>
      </c>
      <c r="S3135" s="14">
        <f t="shared" ca="1" si="342"/>
        <v>3881710.7200000007</v>
      </c>
      <c r="T3135" s="11" t="s">
        <v>25</v>
      </c>
      <c r="U3135" s="18" t="s">
        <v>36</v>
      </c>
    </row>
    <row r="3136" spans="1:21" ht="15" customHeight="1" x14ac:dyDescent="0.15">
      <c r="A3136" s="10" t="s">
        <v>3184</v>
      </c>
      <c r="B3136" s="11" t="s">
        <v>41</v>
      </c>
      <c r="C3136" s="11" t="s">
        <v>42</v>
      </c>
      <c r="D3136" s="12">
        <v>45756</v>
      </c>
      <c r="E3136" s="11">
        <v>3087</v>
      </c>
      <c r="F3136" s="11" t="s">
        <v>33</v>
      </c>
      <c r="G3136" s="13">
        <v>259.7</v>
      </c>
      <c r="H3136" s="14">
        <f t="shared" si="336"/>
        <v>801693.89999999991</v>
      </c>
      <c r="I3136" s="14">
        <f>IF(F3136="GHS",H3136,H3136*Assumptions!$B$4)</f>
        <v>801693.89999999991</v>
      </c>
      <c r="J3136" s="15" t="str">
        <f>INDEX(Assumptions!$B$8:$B$12,MATCH(B3136,Assumptions!$A$8:$A$12,0))</f>
        <v>Weighted Average</v>
      </c>
      <c r="K3136" s="16">
        <f>G3136/(1-INDEX(Assumptions!$D$8:$D$12,MATCH(B3136,Assumptions!$A$8:$A$12,0)))</f>
        <v>399.53846153846149</v>
      </c>
      <c r="L3136" s="16">
        <f t="shared" si="337"/>
        <v>7.7909999999999995</v>
      </c>
      <c r="M3136" s="16">
        <f t="shared" si="338"/>
        <v>19.976923076923075</v>
      </c>
      <c r="N3136" s="14">
        <f>E3136*(K3136-L3136-M3136)*IF(F3136="GHS",1,Assumptions!$B$4)</f>
        <v>1147655.6522307692</v>
      </c>
      <c r="O3136" s="15">
        <f t="shared" ca="1" si="339"/>
        <v>530</v>
      </c>
      <c r="P3136" s="15" t="str">
        <f t="shared" ca="1" si="340"/>
        <v>365d+</v>
      </c>
      <c r="Q3136" s="17">
        <f ca="1">IF(P3136="0-90d",0,IF(P3136="91-180d",INDEX(Assumptions!$F$8:$F$12,MATCH(B3136,Assumptions!$A$8:$A$12,0)),IF(P3136="181-365d",INDEX(Assumptions!$G$8:$G$12,MATCH(B3136,Assumptions!$A$8:$A$12,0)),INDEX(Assumptions!$H$8:$H$12,MATCH(B3136,Assumptions!$A$8:$A$12,0)))))</f>
        <v>0.8</v>
      </c>
      <c r="R3136" s="14">
        <f t="shared" ca="1" si="341"/>
        <v>641355.12</v>
      </c>
      <c r="S3136" s="14">
        <f t="shared" ca="1" si="342"/>
        <v>160338.77999999991</v>
      </c>
      <c r="T3136" s="11" t="s">
        <v>25</v>
      </c>
      <c r="U3136" s="18" t="s">
        <v>26</v>
      </c>
    </row>
    <row r="3137" spans="1:21" ht="15" customHeight="1" x14ac:dyDescent="0.15">
      <c r="A3137" s="10" t="s">
        <v>3185</v>
      </c>
      <c r="B3137" s="11" t="s">
        <v>31</v>
      </c>
      <c r="C3137" s="11" t="s">
        <v>76</v>
      </c>
      <c r="D3137" s="12">
        <v>45964</v>
      </c>
      <c r="E3137" s="11">
        <v>2160</v>
      </c>
      <c r="F3137" s="11" t="s">
        <v>33</v>
      </c>
      <c r="G3137" s="13">
        <v>950.49</v>
      </c>
      <c r="H3137" s="14">
        <f t="shared" si="336"/>
        <v>2053058.4</v>
      </c>
      <c r="I3137" s="14">
        <f>IF(F3137="GHS",H3137,H3137*Assumptions!$B$4)</f>
        <v>2053058.4</v>
      </c>
      <c r="J3137" s="15" t="str">
        <f>INDEX(Assumptions!$B$8:$B$12,MATCH(B3137,Assumptions!$A$8:$A$12,0))</f>
        <v>Weighted Average</v>
      </c>
      <c r="K3137" s="16">
        <f>G3137/(1-INDEX(Assumptions!$D$8:$D$12,MATCH(B3137,Assumptions!$A$8:$A$12,0)))</f>
        <v>1320.125</v>
      </c>
      <c r="L3137" s="16">
        <f t="shared" si="337"/>
        <v>28.514699999999998</v>
      </c>
      <c r="M3137" s="16">
        <f t="shared" si="338"/>
        <v>66.006250000000009</v>
      </c>
      <c r="N3137" s="14">
        <f>E3137*(K3137-L3137-M3137)*IF(F3137="GHS",1,Assumptions!$B$4)</f>
        <v>2647304.7480000001</v>
      </c>
      <c r="O3137" s="15">
        <f t="shared" ca="1" si="339"/>
        <v>322</v>
      </c>
      <c r="P3137" s="15" t="str">
        <f t="shared" ca="1" si="340"/>
        <v>181-365d</v>
      </c>
      <c r="Q3137" s="17">
        <f ca="1">IF(P3137="0-90d",0,IF(P3137="91-180d",INDEX(Assumptions!$F$8:$F$12,MATCH(B3137,Assumptions!$A$8:$A$12,0)),IF(P3137="181-365d",INDEX(Assumptions!$G$8:$G$12,MATCH(B3137,Assumptions!$A$8:$A$12,0)),INDEX(Assumptions!$H$8:$H$12,MATCH(B3137,Assumptions!$A$8:$A$12,0)))))</f>
        <v>0.2</v>
      </c>
      <c r="R3137" s="14">
        <f t="shared" ca="1" si="341"/>
        <v>410611.68</v>
      </c>
      <c r="S3137" s="14">
        <f t="shared" ca="1" si="342"/>
        <v>1642446.72</v>
      </c>
      <c r="T3137" s="11" t="s">
        <v>25</v>
      </c>
      <c r="U3137" s="18" t="s">
        <v>26</v>
      </c>
    </row>
    <row r="3138" spans="1:21" ht="15" customHeight="1" x14ac:dyDescent="0.15">
      <c r="A3138" s="10" t="s">
        <v>3186</v>
      </c>
      <c r="B3138" s="11" t="s">
        <v>46</v>
      </c>
      <c r="C3138" s="11" t="s">
        <v>119</v>
      </c>
      <c r="D3138" s="12">
        <v>45743</v>
      </c>
      <c r="E3138" s="11">
        <v>1158</v>
      </c>
      <c r="F3138" s="11" t="s">
        <v>33</v>
      </c>
      <c r="G3138" s="13">
        <v>1223750.6599999999</v>
      </c>
      <c r="H3138" s="14">
        <f t="shared" ref="H3138:H3201" si="343">E3138*G3138</f>
        <v>1417103264.28</v>
      </c>
      <c r="I3138" s="14">
        <f>IF(F3138="GHS",H3138,H3138*Assumptions!$B$4)</f>
        <v>1417103264.28</v>
      </c>
      <c r="J3138" s="15" t="str">
        <f>INDEX(Assumptions!$B$8:$B$12,MATCH(B3138,Assumptions!$A$8:$A$12,0))</f>
        <v>Specific Identification</v>
      </c>
      <c r="K3138" s="16">
        <f>G3138/(1-INDEX(Assumptions!$D$8:$D$12,MATCH(B3138,Assumptions!$A$8:$A$12,0)))</f>
        <v>1568911.1025641025</v>
      </c>
      <c r="L3138" s="16">
        <f t="shared" ref="L3138:L3201" si="344">G3138*0.03</f>
        <v>36712.519799999995</v>
      </c>
      <c r="M3138" s="16">
        <f t="shared" ref="M3138:M3201" si="345">K3138*0.05</f>
        <v>78445.555128205131</v>
      </c>
      <c r="N3138" s="14">
        <f>E3138*(K3138-L3138-M3138)*IF(F3138="GHS",1,Assumptions!$B$4)</f>
        <v>1683446006.0023694</v>
      </c>
      <c r="O3138" s="15">
        <f t="shared" ref="O3138:O3201" ca="1" si="346">TODAY()-D3138</f>
        <v>543</v>
      </c>
      <c r="P3138" s="15" t="str">
        <f t="shared" ref="P3138:P3201" ca="1" si="347">IF(O3138&lt;=90,"0-90d",IF(O3138&lt;=180,"91-180d",IF(O3138&lt;=365,"181-365d","365d+")))</f>
        <v>365d+</v>
      </c>
      <c r="Q3138" s="17">
        <f ca="1">IF(P3138="0-90d",0,IF(P3138="91-180d",INDEX(Assumptions!$F$8:$F$12,MATCH(B3138,Assumptions!$A$8:$A$12,0)),IF(P3138="181-365d",INDEX(Assumptions!$G$8:$G$12,MATCH(B3138,Assumptions!$A$8:$A$12,0)),INDEX(Assumptions!$H$8:$H$12,MATCH(B3138,Assumptions!$A$8:$A$12,0)))))</f>
        <v>0.15</v>
      </c>
      <c r="R3138" s="14">
        <f t="shared" ref="R3138:R3201" ca="1" si="348">I3138*Q3138</f>
        <v>212565489.64199999</v>
      </c>
      <c r="S3138" s="14">
        <f t="shared" ref="S3138:S3201" ca="1" si="349">IF(T3138="Held on Consignment (Not Owned)",0,MIN(I3138-R3138,N3138))</f>
        <v>1204537774.638</v>
      </c>
      <c r="T3138" s="11" t="s">
        <v>25</v>
      </c>
      <c r="U3138" s="18" t="s">
        <v>26</v>
      </c>
    </row>
    <row r="3139" spans="1:21" ht="15" customHeight="1" x14ac:dyDescent="0.15">
      <c r="A3139" s="10" t="s">
        <v>3187</v>
      </c>
      <c r="B3139" s="11" t="s">
        <v>28</v>
      </c>
      <c r="C3139" s="11" t="s">
        <v>29</v>
      </c>
      <c r="D3139" s="12">
        <v>45741</v>
      </c>
      <c r="E3139" s="11">
        <v>2429</v>
      </c>
      <c r="F3139" s="11" t="s">
        <v>24</v>
      </c>
      <c r="G3139" s="13">
        <v>10771.25</v>
      </c>
      <c r="H3139" s="14">
        <f t="shared" si="343"/>
        <v>26163366.25</v>
      </c>
      <c r="I3139" s="14">
        <f>IF(F3139="GHS",H3139,H3139*Assumptions!$B$4)</f>
        <v>282564355.5</v>
      </c>
      <c r="J3139" s="15" t="str">
        <f>INDEX(Assumptions!$B$8:$B$12,MATCH(B3139,Assumptions!$A$8:$A$12,0))</f>
        <v>Fair Value Less Costs to Sell</v>
      </c>
      <c r="K3139" s="16">
        <f>G3139/(1-INDEX(Assumptions!$D$8:$D$12,MATCH(B3139,Assumptions!$A$8:$A$12,0)))</f>
        <v>12240.056818181818</v>
      </c>
      <c r="L3139" s="16">
        <f t="shared" si="344"/>
        <v>323.13749999999999</v>
      </c>
      <c r="M3139" s="16">
        <f t="shared" si="345"/>
        <v>612.00284090909088</v>
      </c>
      <c r="N3139" s="14">
        <f>E3139*(K3139-L3139-M3139)*IF(F3139="GHS",1,Assumptions!$B$4)</f>
        <v>296564134.93159097</v>
      </c>
      <c r="O3139" s="15">
        <f t="shared" ca="1" si="346"/>
        <v>545</v>
      </c>
      <c r="P3139" s="15" t="str">
        <f t="shared" ca="1" si="347"/>
        <v>365d+</v>
      </c>
      <c r="Q3139" s="17">
        <f ca="1">IF(P3139="0-90d",0,IF(P3139="91-180d",INDEX(Assumptions!$F$8:$F$12,MATCH(B3139,Assumptions!$A$8:$A$12,0)),IF(P3139="181-365d",INDEX(Assumptions!$G$8:$G$12,MATCH(B3139,Assumptions!$A$8:$A$12,0)),INDEX(Assumptions!$H$8:$H$12,MATCH(B3139,Assumptions!$A$8:$A$12,0)))))</f>
        <v>0.4</v>
      </c>
      <c r="R3139" s="14">
        <f t="shared" ca="1" si="348"/>
        <v>113025742.2</v>
      </c>
      <c r="S3139" s="14">
        <f t="shared" ca="1" si="349"/>
        <v>169538613.30000001</v>
      </c>
      <c r="T3139" s="11" t="s">
        <v>25</v>
      </c>
      <c r="U3139" s="18" t="s">
        <v>36</v>
      </c>
    </row>
    <row r="3140" spans="1:21" ht="15" customHeight="1" x14ac:dyDescent="0.15">
      <c r="A3140" s="10" t="s">
        <v>3188</v>
      </c>
      <c r="B3140" s="11" t="s">
        <v>41</v>
      </c>
      <c r="C3140" s="11" t="s">
        <v>115</v>
      </c>
      <c r="D3140" s="12">
        <v>45931</v>
      </c>
      <c r="E3140" s="11">
        <v>2745</v>
      </c>
      <c r="F3140" s="11" t="s">
        <v>33</v>
      </c>
      <c r="G3140" s="13">
        <v>967.06</v>
      </c>
      <c r="H3140" s="14">
        <f t="shared" si="343"/>
        <v>2654579.6999999997</v>
      </c>
      <c r="I3140" s="14">
        <f>IF(F3140="GHS",H3140,H3140*Assumptions!$B$4)</f>
        <v>2654579.6999999997</v>
      </c>
      <c r="J3140" s="15" t="str">
        <f>INDEX(Assumptions!$B$8:$B$12,MATCH(B3140,Assumptions!$A$8:$A$12,0))</f>
        <v>Weighted Average</v>
      </c>
      <c r="K3140" s="16">
        <f>G3140/(1-INDEX(Assumptions!$D$8:$D$12,MATCH(B3140,Assumptions!$A$8:$A$12,0)))</f>
        <v>1487.7846153846153</v>
      </c>
      <c r="L3140" s="16">
        <f t="shared" si="344"/>
        <v>29.011799999999997</v>
      </c>
      <c r="M3140" s="16">
        <f t="shared" si="345"/>
        <v>74.389230769230764</v>
      </c>
      <c r="N3140" s="14">
        <f>E3140*(K3140-L3140-M3140)*IF(F3140="GHS",1,Assumptions!$B$4)</f>
        <v>3800132.9397692303</v>
      </c>
      <c r="O3140" s="15">
        <f t="shared" ca="1" si="346"/>
        <v>355</v>
      </c>
      <c r="P3140" s="15" t="str">
        <f t="shared" ca="1" si="347"/>
        <v>181-365d</v>
      </c>
      <c r="Q3140" s="17">
        <f ca="1">IF(P3140="0-90d",0,IF(P3140="91-180d",INDEX(Assumptions!$F$8:$F$12,MATCH(B3140,Assumptions!$A$8:$A$12,0)),IF(P3140="181-365d",INDEX(Assumptions!$G$8:$G$12,MATCH(B3140,Assumptions!$A$8:$A$12,0)),INDEX(Assumptions!$H$8:$H$12,MATCH(B3140,Assumptions!$A$8:$A$12,0)))))</f>
        <v>0.35</v>
      </c>
      <c r="R3140" s="14">
        <f t="shared" ca="1" si="348"/>
        <v>929102.89499999979</v>
      </c>
      <c r="S3140" s="14">
        <f t="shared" ca="1" si="349"/>
        <v>1725476.8049999999</v>
      </c>
      <c r="T3140" s="11" t="s">
        <v>25</v>
      </c>
      <c r="U3140" s="18" t="s">
        <v>26</v>
      </c>
    </row>
    <row r="3141" spans="1:21" ht="15" customHeight="1" x14ac:dyDescent="0.15">
      <c r="A3141" s="10" t="s">
        <v>3189</v>
      </c>
      <c r="B3141" s="11" t="s">
        <v>22</v>
      </c>
      <c r="C3141" s="11" t="s">
        <v>61</v>
      </c>
      <c r="D3141" s="12">
        <v>46073</v>
      </c>
      <c r="E3141" s="11">
        <v>4420</v>
      </c>
      <c r="F3141" s="11" t="s">
        <v>24</v>
      </c>
      <c r="G3141" s="13">
        <v>23562.89</v>
      </c>
      <c r="H3141" s="14">
        <f t="shared" si="343"/>
        <v>104147973.8</v>
      </c>
      <c r="I3141" s="14">
        <f>IF(F3141="GHS",H3141,H3141*Assumptions!$B$4)</f>
        <v>1124798117.04</v>
      </c>
      <c r="J3141" s="15" t="str">
        <f>INDEX(Assumptions!$B$8:$B$12,MATCH(B3141,Assumptions!$A$8:$A$12,0))</f>
        <v>FIFO</v>
      </c>
      <c r="K3141" s="16">
        <f>G3141/(1-INDEX(Assumptions!$D$8:$D$12,MATCH(B3141,Assumptions!$A$8:$A$12,0)))</f>
        <v>28735.231707317071</v>
      </c>
      <c r="L3141" s="16">
        <f t="shared" si="344"/>
        <v>706.88669999999991</v>
      </c>
      <c r="M3141" s="16">
        <f t="shared" si="345"/>
        <v>1436.7615853658535</v>
      </c>
      <c r="N3141" s="14">
        <f>E3141*(K3141-L3141-M3141)*IF(F3141="GHS",1,Assumptions!$B$4)</f>
        <v>1269375826.2302635</v>
      </c>
      <c r="O3141" s="15">
        <f t="shared" ca="1" si="346"/>
        <v>213</v>
      </c>
      <c r="P3141" s="15" t="str">
        <f t="shared" ca="1" si="347"/>
        <v>181-365d</v>
      </c>
      <c r="Q3141" s="17">
        <f ca="1">IF(P3141="0-90d",0,IF(P3141="91-180d",INDEX(Assumptions!$F$8:$F$12,MATCH(B3141,Assumptions!$A$8:$A$12,0)),IF(P3141="181-365d",INDEX(Assumptions!$G$8:$G$12,MATCH(B3141,Assumptions!$A$8:$A$12,0)),INDEX(Assumptions!$H$8:$H$12,MATCH(B3141,Assumptions!$A$8:$A$12,0)))))</f>
        <v>0.15</v>
      </c>
      <c r="R3141" s="14">
        <f t="shared" ca="1" si="348"/>
        <v>168719717.55599999</v>
      </c>
      <c r="S3141" s="14">
        <f t="shared" ca="1" si="349"/>
        <v>956078399.48399997</v>
      </c>
      <c r="T3141" s="11" t="s">
        <v>25</v>
      </c>
      <c r="U3141" s="18" t="s">
        <v>26</v>
      </c>
    </row>
    <row r="3142" spans="1:21" ht="15" customHeight="1" x14ac:dyDescent="0.15">
      <c r="A3142" s="10" t="s">
        <v>3190</v>
      </c>
      <c r="B3142" s="11" t="s">
        <v>31</v>
      </c>
      <c r="C3142" s="11" t="s">
        <v>63</v>
      </c>
      <c r="D3142" s="12">
        <v>46013</v>
      </c>
      <c r="E3142" s="11">
        <v>4431</v>
      </c>
      <c r="F3142" s="11" t="s">
        <v>33</v>
      </c>
      <c r="G3142" s="13">
        <v>2135.73</v>
      </c>
      <c r="H3142" s="14">
        <f t="shared" si="343"/>
        <v>9463419.6300000008</v>
      </c>
      <c r="I3142" s="14">
        <f>IF(F3142="GHS",H3142,H3142*Assumptions!$B$4)</f>
        <v>9463419.6300000008</v>
      </c>
      <c r="J3142" s="15" t="str">
        <f>INDEX(Assumptions!$B$8:$B$12,MATCH(B3142,Assumptions!$A$8:$A$12,0))</f>
        <v>Weighted Average</v>
      </c>
      <c r="K3142" s="16">
        <f>G3142/(1-INDEX(Assumptions!$D$8:$D$12,MATCH(B3142,Assumptions!$A$8:$A$12,0)))</f>
        <v>2966.291666666667</v>
      </c>
      <c r="L3142" s="16">
        <f t="shared" si="344"/>
        <v>64.071899999999999</v>
      </c>
      <c r="M3142" s="16">
        <f t="shared" si="345"/>
        <v>148.31458333333336</v>
      </c>
      <c r="N3142" s="14">
        <f>E3142*(K3142-L3142-M3142)*IF(F3142="GHS",1,Assumptions!$B$4)</f>
        <v>12202553.867350003</v>
      </c>
      <c r="O3142" s="15">
        <f t="shared" ca="1" si="346"/>
        <v>273</v>
      </c>
      <c r="P3142" s="15" t="str">
        <f t="shared" ca="1" si="347"/>
        <v>181-365d</v>
      </c>
      <c r="Q3142" s="17">
        <f ca="1">IF(P3142="0-90d",0,IF(P3142="91-180d",INDEX(Assumptions!$F$8:$F$12,MATCH(B3142,Assumptions!$A$8:$A$12,0)),IF(P3142="181-365d",INDEX(Assumptions!$G$8:$G$12,MATCH(B3142,Assumptions!$A$8:$A$12,0)),INDEX(Assumptions!$H$8:$H$12,MATCH(B3142,Assumptions!$A$8:$A$12,0)))))</f>
        <v>0.2</v>
      </c>
      <c r="R3142" s="14">
        <f t="shared" ca="1" si="348"/>
        <v>1892683.9260000002</v>
      </c>
      <c r="S3142" s="14">
        <f t="shared" si="349"/>
        <v>0</v>
      </c>
      <c r="T3142" s="11" t="s">
        <v>39</v>
      </c>
      <c r="U3142" s="18" t="s">
        <v>26</v>
      </c>
    </row>
    <row r="3143" spans="1:21" ht="15" customHeight="1" x14ac:dyDescent="0.15">
      <c r="A3143" s="10" t="s">
        <v>3191</v>
      </c>
      <c r="B3143" s="11" t="s">
        <v>22</v>
      </c>
      <c r="C3143" s="11" t="s">
        <v>23</v>
      </c>
      <c r="D3143" s="12">
        <v>45822</v>
      </c>
      <c r="E3143" s="11">
        <v>3486</v>
      </c>
      <c r="F3143" s="11" t="s">
        <v>24</v>
      </c>
      <c r="G3143" s="13">
        <v>15461.96</v>
      </c>
      <c r="H3143" s="14">
        <f t="shared" si="343"/>
        <v>53900392.559999995</v>
      </c>
      <c r="I3143" s="14">
        <f>IF(F3143="GHS",H3143,H3143*Assumptions!$B$4)</f>
        <v>582124239.648</v>
      </c>
      <c r="J3143" s="15" t="str">
        <f>INDEX(Assumptions!$B$8:$B$12,MATCH(B3143,Assumptions!$A$8:$A$12,0))</f>
        <v>FIFO</v>
      </c>
      <c r="K3143" s="16">
        <f>G3143/(1-INDEX(Assumptions!$D$8:$D$12,MATCH(B3143,Assumptions!$A$8:$A$12,0)))</f>
        <v>18856.048780487803</v>
      </c>
      <c r="L3143" s="16">
        <f t="shared" si="344"/>
        <v>463.85879999999997</v>
      </c>
      <c r="M3143" s="16">
        <f t="shared" si="345"/>
        <v>942.8024390243902</v>
      </c>
      <c r="N3143" s="14">
        <f>E3143*(K3143-L3143-M3143)*IF(F3143="GHS",1,Assumptions!$B$4)</f>
        <v>656948501.67104781</v>
      </c>
      <c r="O3143" s="15">
        <f t="shared" ca="1" si="346"/>
        <v>464</v>
      </c>
      <c r="P3143" s="15" t="str">
        <f t="shared" ca="1" si="347"/>
        <v>365d+</v>
      </c>
      <c r="Q3143" s="17">
        <f ca="1">IF(P3143="0-90d",0,IF(P3143="91-180d",INDEX(Assumptions!$F$8:$F$12,MATCH(B3143,Assumptions!$A$8:$A$12,0)),IF(P3143="181-365d",INDEX(Assumptions!$G$8:$G$12,MATCH(B3143,Assumptions!$A$8:$A$12,0)),INDEX(Assumptions!$H$8:$H$12,MATCH(B3143,Assumptions!$A$8:$A$12,0)))))</f>
        <v>0.5</v>
      </c>
      <c r="R3143" s="14">
        <f t="shared" ca="1" si="348"/>
        <v>291062119.824</v>
      </c>
      <c r="S3143" s="14">
        <f t="shared" si="349"/>
        <v>0</v>
      </c>
      <c r="T3143" s="11" t="s">
        <v>39</v>
      </c>
      <c r="U3143" s="18" t="s">
        <v>26</v>
      </c>
    </row>
    <row r="3144" spans="1:21" ht="15" customHeight="1" x14ac:dyDescent="0.15">
      <c r="A3144" s="10" t="s">
        <v>3192</v>
      </c>
      <c r="B3144" s="11" t="s">
        <v>22</v>
      </c>
      <c r="C3144" s="11" t="s">
        <v>23</v>
      </c>
      <c r="D3144" s="12">
        <v>45729</v>
      </c>
      <c r="E3144" s="11">
        <v>2868</v>
      </c>
      <c r="F3144" s="11" t="s">
        <v>24</v>
      </c>
      <c r="G3144" s="13">
        <v>42869.06</v>
      </c>
      <c r="H3144" s="14">
        <f t="shared" si="343"/>
        <v>122948464.08</v>
      </c>
      <c r="I3144" s="14">
        <f>IF(F3144="GHS",H3144,H3144*Assumptions!$B$4)</f>
        <v>1327843412.0640001</v>
      </c>
      <c r="J3144" s="15" t="str">
        <f>INDEX(Assumptions!$B$8:$B$12,MATCH(B3144,Assumptions!$A$8:$A$12,0))</f>
        <v>FIFO</v>
      </c>
      <c r="K3144" s="16">
        <f>G3144/(1-INDEX(Assumptions!$D$8:$D$12,MATCH(B3144,Assumptions!$A$8:$A$12,0)))</f>
        <v>52279.341463414625</v>
      </c>
      <c r="L3144" s="16">
        <f t="shared" si="344"/>
        <v>1286.0717999999999</v>
      </c>
      <c r="M3144" s="16">
        <f t="shared" si="345"/>
        <v>2613.9670731707315</v>
      </c>
      <c r="N3144" s="14">
        <f>E3144*(K3144-L3144-M3144)*IF(F3144="GHS",1,Assumptions!$B$4)</f>
        <v>1498519870.1512506</v>
      </c>
      <c r="O3144" s="15">
        <f t="shared" ca="1" si="346"/>
        <v>557</v>
      </c>
      <c r="P3144" s="15" t="str">
        <f t="shared" ca="1" si="347"/>
        <v>365d+</v>
      </c>
      <c r="Q3144" s="17">
        <f ca="1">IF(P3144="0-90d",0,IF(P3144="91-180d",INDEX(Assumptions!$F$8:$F$12,MATCH(B3144,Assumptions!$A$8:$A$12,0)),IF(P3144="181-365d",INDEX(Assumptions!$G$8:$G$12,MATCH(B3144,Assumptions!$A$8:$A$12,0)),INDEX(Assumptions!$H$8:$H$12,MATCH(B3144,Assumptions!$A$8:$A$12,0)))))</f>
        <v>0.5</v>
      </c>
      <c r="R3144" s="14">
        <f t="shared" ca="1" si="348"/>
        <v>663921706.03200006</v>
      </c>
      <c r="S3144" s="14">
        <f t="shared" ca="1" si="349"/>
        <v>663921706.03200006</v>
      </c>
      <c r="T3144" s="11" t="s">
        <v>25</v>
      </c>
      <c r="U3144" s="18" t="s">
        <v>36</v>
      </c>
    </row>
    <row r="3145" spans="1:21" ht="15" customHeight="1" x14ac:dyDescent="0.15">
      <c r="A3145" s="10" t="s">
        <v>3193</v>
      </c>
      <c r="B3145" s="11" t="s">
        <v>31</v>
      </c>
      <c r="C3145" s="11" t="s">
        <v>76</v>
      </c>
      <c r="D3145" s="12">
        <v>45858</v>
      </c>
      <c r="E3145" s="11">
        <v>101</v>
      </c>
      <c r="F3145" s="11" t="s">
        <v>33</v>
      </c>
      <c r="G3145" s="13">
        <v>1948.46</v>
      </c>
      <c r="H3145" s="14">
        <f t="shared" si="343"/>
        <v>196794.46</v>
      </c>
      <c r="I3145" s="14">
        <f>IF(F3145="GHS",H3145,H3145*Assumptions!$B$4)</f>
        <v>196794.46</v>
      </c>
      <c r="J3145" s="15" t="str">
        <f>INDEX(Assumptions!$B$8:$B$12,MATCH(B3145,Assumptions!$A$8:$A$12,0))</f>
        <v>Weighted Average</v>
      </c>
      <c r="K3145" s="16">
        <f>G3145/(1-INDEX(Assumptions!$D$8:$D$12,MATCH(B3145,Assumptions!$A$8:$A$12,0)))</f>
        <v>2706.1944444444448</v>
      </c>
      <c r="L3145" s="16">
        <f t="shared" si="344"/>
        <v>58.453800000000001</v>
      </c>
      <c r="M3145" s="16">
        <f t="shared" si="345"/>
        <v>135.30972222222223</v>
      </c>
      <c r="N3145" s="14">
        <f>E3145*(K3145-L3145-M3145)*IF(F3145="GHS",1,Assumptions!$B$4)</f>
        <v>253755.52314444451</v>
      </c>
      <c r="O3145" s="15">
        <f t="shared" ca="1" si="346"/>
        <v>428</v>
      </c>
      <c r="P3145" s="15" t="str">
        <f t="shared" ca="1" si="347"/>
        <v>365d+</v>
      </c>
      <c r="Q3145" s="17">
        <f ca="1">IF(P3145="0-90d",0,IF(P3145="91-180d",INDEX(Assumptions!$F$8:$F$12,MATCH(B3145,Assumptions!$A$8:$A$12,0)),IF(P3145="181-365d",INDEX(Assumptions!$G$8:$G$12,MATCH(B3145,Assumptions!$A$8:$A$12,0)),INDEX(Assumptions!$H$8:$H$12,MATCH(B3145,Assumptions!$A$8:$A$12,0)))))</f>
        <v>0.6</v>
      </c>
      <c r="R3145" s="14">
        <f t="shared" ca="1" si="348"/>
        <v>118076.67599999999</v>
      </c>
      <c r="S3145" s="14">
        <f t="shared" ca="1" si="349"/>
        <v>78717.784</v>
      </c>
      <c r="T3145" s="11" t="s">
        <v>25</v>
      </c>
      <c r="U3145" s="18" t="s">
        <v>26</v>
      </c>
    </row>
    <row r="3146" spans="1:21" ht="15" customHeight="1" x14ac:dyDescent="0.15">
      <c r="A3146" s="10" t="s">
        <v>3194</v>
      </c>
      <c r="B3146" s="11" t="s">
        <v>31</v>
      </c>
      <c r="C3146" s="11" t="s">
        <v>63</v>
      </c>
      <c r="D3146" s="12">
        <v>46185</v>
      </c>
      <c r="E3146" s="11">
        <v>1119</v>
      </c>
      <c r="F3146" s="11" t="s">
        <v>33</v>
      </c>
      <c r="G3146" s="13">
        <v>1063.8599999999999</v>
      </c>
      <c r="H3146" s="14">
        <f t="shared" si="343"/>
        <v>1190459.3399999999</v>
      </c>
      <c r="I3146" s="14">
        <f>IF(F3146="GHS",H3146,H3146*Assumptions!$B$4)</f>
        <v>1190459.3399999999</v>
      </c>
      <c r="J3146" s="15" t="str">
        <f>INDEX(Assumptions!$B$8:$B$12,MATCH(B3146,Assumptions!$A$8:$A$12,0))</f>
        <v>Weighted Average</v>
      </c>
      <c r="K3146" s="16">
        <f>G3146/(1-INDEX(Assumptions!$D$8:$D$12,MATCH(B3146,Assumptions!$A$8:$A$12,0)))</f>
        <v>1477.5833333333333</v>
      </c>
      <c r="L3146" s="16">
        <f t="shared" si="344"/>
        <v>31.915799999999997</v>
      </c>
      <c r="M3146" s="16">
        <f t="shared" si="345"/>
        <v>73.879166666666663</v>
      </c>
      <c r="N3146" s="14">
        <f>E3146*(K3146-L3146-M3146)*IF(F3146="GHS",1,Assumptions!$B$4)</f>
        <v>1535031.1823</v>
      </c>
      <c r="O3146" s="15">
        <f t="shared" ca="1" si="346"/>
        <v>101</v>
      </c>
      <c r="P3146" s="15" t="str">
        <f t="shared" ca="1" si="347"/>
        <v>91-180d</v>
      </c>
      <c r="Q3146" s="17">
        <f ca="1">IF(P3146="0-90d",0,IF(P3146="91-180d",INDEX(Assumptions!$F$8:$F$12,MATCH(B3146,Assumptions!$A$8:$A$12,0)),IF(P3146="181-365d",INDEX(Assumptions!$G$8:$G$12,MATCH(B3146,Assumptions!$A$8:$A$12,0)),INDEX(Assumptions!$H$8:$H$12,MATCH(B3146,Assumptions!$A$8:$A$12,0)))))</f>
        <v>0.05</v>
      </c>
      <c r="R3146" s="14">
        <f t="shared" ca="1" si="348"/>
        <v>59522.966999999997</v>
      </c>
      <c r="S3146" s="14">
        <f t="shared" si="349"/>
        <v>0</v>
      </c>
      <c r="T3146" s="11" t="s">
        <v>39</v>
      </c>
      <c r="U3146" s="18" t="s">
        <v>36</v>
      </c>
    </row>
    <row r="3147" spans="1:21" ht="15" customHeight="1" x14ac:dyDescent="0.15">
      <c r="A3147" s="10" t="s">
        <v>3195</v>
      </c>
      <c r="B3147" s="11" t="s">
        <v>31</v>
      </c>
      <c r="C3147" s="11" t="s">
        <v>63</v>
      </c>
      <c r="D3147" s="12">
        <v>46083</v>
      </c>
      <c r="E3147" s="11">
        <v>4431</v>
      </c>
      <c r="F3147" s="11" t="s">
        <v>33</v>
      </c>
      <c r="G3147" s="13">
        <v>2387.73</v>
      </c>
      <c r="H3147" s="14">
        <f t="shared" si="343"/>
        <v>10580031.630000001</v>
      </c>
      <c r="I3147" s="14">
        <f>IF(F3147="GHS",H3147,H3147*Assumptions!$B$4)</f>
        <v>10580031.630000001</v>
      </c>
      <c r="J3147" s="15" t="str">
        <f>INDEX(Assumptions!$B$8:$B$12,MATCH(B3147,Assumptions!$A$8:$A$12,0))</f>
        <v>Weighted Average</v>
      </c>
      <c r="K3147" s="16">
        <f>G3147/(1-INDEX(Assumptions!$D$8:$D$12,MATCH(B3147,Assumptions!$A$8:$A$12,0)))</f>
        <v>3316.291666666667</v>
      </c>
      <c r="L3147" s="16">
        <f t="shared" si="344"/>
        <v>71.631900000000002</v>
      </c>
      <c r="M3147" s="16">
        <f t="shared" si="345"/>
        <v>165.81458333333336</v>
      </c>
      <c r="N3147" s="14">
        <f>E3147*(K3147-L3147-M3147)*IF(F3147="GHS",1,Assumptions!$B$4)</f>
        <v>13642363.007350001</v>
      </c>
      <c r="O3147" s="15">
        <f t="shared" ca="1" si="346"/>
        <v>203</v>
      </c>
      <c r="P3147" s="15" t="str">
        <f t="shared" ca="1" si="347"/>
        <v>181-365d</v>
      </c>
      <c r="Q3147" s="17">
        <f ca="1">IF(P3147="0-90d",0,IF(P3147="91-180d",INDEX(Assumptions!$F$8:$F$12,MATCH(B3147,Assumptions!$A$8:$A$12,0)),IF(P3147="181-365d",INDEX(Assumptions!$G$8:$G$12,MATCH(B3147,Assumptions!$A$8:$A$12,0)),INDEX(Assumptions!$H$8:$H$12,MATCH(B3147,Assumptions!$A$8:$A$12,0)))))</f>
        <v>0.2</v>
      </c>
      <c r="R3147" s="14">
        <f t="shared" ca="1" si="348"/>
        <v>2116006.3260000004</v>
      </c>
      <c r="S3147" s="14">
        <f t="shared" ca="1" si="349"/>
        <v>8464025.3040000014</v>
      </c>
      <c r="T3147" s="11" t="s">
        <v>25</v>
      </c>
      <c r="U3147" s="18" t="s">
        <v>26</v>
      </c>
    </row>
    <row r="3148" spans="1:21" ht="15" customHeight="1" x14ac:dyDescent="0.15">
      <c r="A3148" s="10" t="s">
        <v>3196</v>
      </c>
      <c r="B3148" s="11" t="s">
        <v>28</v>
      </c>
      <c r="C3148" s="11" t="s">
        <v>35</v>
      </c>
      <c r="D3148" s="12">
        <v>46099</v>
      </c>
      <c r="E3148" s="11">
        <v>1905</v>
      </c>
      <c r="F3148" s="11" t="s">
        <v>24</v>
      </c>
      <c r="G3148" s="13">
        <v>15167.43</v>
      </c>
      <c r="H3148" s="14">
        <f t="shared" si="343"/>
        <v>28893954.150000002</v>
      </c>
      <c r="I3148" s="14">
        <f>IF(F3148="GHS",H3148,H3148*Assumptions!$B$4)</f>
        <v>312054704.82000005</v>
      </c>
      <c r="J3148" s="15" t="str">
        <f>INDEX(Assumptions!$B$8:$B$12,MATCH(B3148,Assumptions!$A$8:$A$12,0))</f>
        <v>Fair Value Less Costs to Sell</v>
      </c>
      <c r="K3148" s="16">
        <f>G3148/(1-INDEX(Assumptions!$D$8:$D$12,MATCH(B3148,Assumptions!$A$8:$A$12,0)))</f>
        <v>17235.715909090908</v>
      </c>
      <c r="L3148" s="16">
        <f t="shared" si="344"/>
        <v>455.02289999999999</v>
      </c>
      <c r="M3148" s="16">
        <f t="shared" si="345"/>
        <v>861.78579545454545</v>
      </c>
      <c r="N3148" s="14">
        <f>E3148*(K3148-L3148-M3148)*IF(F3148="GHS",1,Assumptions!$B$4)</f>
        <v>327515597.01335454</v>
      </c>
      <c r="O3148" s="15">
        <f t="shared" ca="1" si="346"/>
        <v>187</v>
      </c>
      <c r="P3148" s="15" t="str">
        <f t="shared" ca="1" si="347"/>
        <v>181-365d</v>
      </c>
      <c r="Q3148" s="17">
        <f ca="1">IF(P3148="0-90d",0,IF(P3148="91-180d",INDEX(Assumptions!$F$8:$F$12,MATCH(B3148,Assumptions!$A$8:$A$12,0)),IF(P3148="181-365d",INDEX(Assumptions!$G$8:$G$12,MATCH(B3148,Assumptions!$A$8:$A$12,0)),INDEX(Assumptions!$H$8:$H$12,MATCH(B3148,Assumptions!$A$8:$A$12,0)))))</f>
        <v>0.1</v>
      </c>
      <c r="R3148" s="14">
        <f t="shared" ca="1" si="348"/>
        <v>31205470.482000008</v>
      </c>
      <c r="S3148" s="14">
        <f t="shared" ca="1" si="349"/>
        <v>280849234.33800006</v>
      </c>
      <c r="T3148" s="11" t="s">
        <v>25</v>
      </c>
      <c r="U3148" s="18" t="s">
        <v>26</v>
      </c>
    </row>
    <row r="3149" spans="1:21" ht="15" customHeight="1" x14ac:dyDescent="0.15">
      <c r="A3149" s="10" t="s">
        <v>3197</v>
      </c>
      <c r="B3149" s="11" t="s">
        <v>41</v>
      </c>
      <c r="C3149" s="11" t="s">
        <v>44</v>
      </c>
      <c r="D3149" s="12">
        <v>46127</v>
      </c>
      <c r="E3149" s="11">
        <v>1635</v>
      </c>
      <c r="F3149" s="11" t="s">
        <v>33</v>
      </c>
      <c r="G3149" s="13">
        <v>722.56</v>
      </c>
      <c r="H3149" s="14">
        <f t="shared" si="343"/>
        <v>1181385.5999999999</v>
      </c>
      <c r="I3149" s="14">
        <f>IF(F3149="GHS",H3149,H3149*Assumptions!$B$4)</f>
        <v>1181385.5999999999</v>
      </c>
      <c r="J3149" s="15" t="str">
        <f>INDEX(Assumptions!$B$8:$B$12,MATCH(B3149,Assumptions!$A$8:$A$12,0))</f>
        <v>Weighted Average</v>
      </c>
      <c r="K3149" s="16">
        <f>G3149/(1-INDEX(Assumptions!$D$8:$D$12,MATCH(B3149,Assumptions!$A$8:$A$12,0)))</f>
        <v>1111.6307692307691</v>
      </c>
      <c r="L3149" s="16">
        <f t="shared" si="344"/>
        <v>21.676799999999997</v>
      </c>
      <c r="M3149" s="16">
        <f t="shared" si="345"/>
        <v>55.581538461538457</v>
      </c>
      <c r="N3149" s="14">
        <f>E3149*(K3149-L3149-M3149)*IF(F3149="GHS",1,Assumptions!$B$4)</f>
        <v>1691198.9243076923</v>
      </c>
      <c r="O3149" s="15">
        <f t="shared" ca="1" si="346"/>
        <v>159</v>
      </c>
      <c r="P3149" s="15" t="str">
        <f t="shared" ca="1" si="347"/>
        <v>91-180d</v>
      </c>
      <c r="Q3149" s="17">
        <f ca="1">IF(P3149="0-90d",0,IF(P3149="91-180d",INDEX(Assumptions!$F$8:$F$12,MATCH(B3149,Assumptions!$A$8:$A$12,0)),IF(P3149="181-365d",INDEX(Assumptions!$G$8:$G$12,MATCH(B3149,Assumptions!$A$8:$A$12,0)),INDEX(Assumptions!$H$8:$H$12,MATCH(B3149,Assumptions!$A$8:$A$12,0)))))</f>
        <v>0.1</v>
      </c>
      <c r="R3149" s="14">
        <f t="shared" ca="1" si="348"/>
        <v>118138.56</v>
      </c>
      <c r="S3149" s="14">
        <f t="shared" ca="1" si="349"/>
        <v>1063247.0399999998</v>
      </c>
      <c r="T3149" s="11" t="s">
        <v>25</v>
      </c>
      <c r="U3149" s="18" t="s">
        <v>26</v>
      </c>
    </row>
    <row r="3150" spans="1:21" ht="15" customHeight="1" x14ac:dyDescent="0.15">
      <c r="A3150" s="10" t="s">
        <v>3198</v>
      </c>
      <c r="B3150" s="11" t="s">
        <v>22</v>
      </c>
      <c r="C3150" s="11" t="s">
        <v>61</v>
      </c>
      <c r="D3150" s="12">
        <v>46020</v>
      </c>
      <c r="E3150" s="11">
        <v>1316</v>
      </c>
      <c r="F3150" s="11" t="s">
        <v>24</v>
      </c>
      <c r="G3150" s="13">
        <v>63157.11</v>
      </c>
      <c r="H3150" s="14">
        <f t="shared" si="343"/>
        <v>83114756.760000005</v>
      </c>
      <c r="I3150" s="14">
        <f>IF(F3150="GHS",H3150,H3150*Assumptions!$B$4)</f>
        <v>897639373.00800014</v>
      </c>
      <c r="J3150" s="15" t="str">
        <f>INDEX(Assumptions!$B$8:$B$12,MATCH(B3150,Assumptions!$A$8:$A$12,0))</f>
        <v>FIFO</v>
      </c>
      <c r="K3150" s="16">
        <f>G3150/(1-INDEX(Assumptions!$D$8:$D$12,MATCH(B3150,Assumptions!$A$8:$A$12,0)))</f>
        <v>77020.865853658528</v>
      </c>
      <c r="L3150" s="16">
        <f t="shared" si="344"/>
        <v>1894.7132999999999</v>
      </c>
      <c r="M3150" s="16">
        <f t="shared" si="345"/>
        <v>3851.0432926829267</v>
      </c>
      <c r="N3150" s="14">
        <f>E3150*(K3150-L3150-M3150)*IF(F3150="GHS",1,Assumptions!$B$4)</f>
        <v>1013018872.9043941</v>
      </c>
      <c r="O3150" s="15">
        <f t="shared" ca="1" si="346"/>
        <v>266</v>
      </c>
      <c r="P3150" s="15" t="str">
        <f t="shared" ca="1" si="347"/>
        <v>181-365d</v>
      </c>
      <c r="Q3150" s="17">
        <f ca="1">IF(P3150="0-90d",0,IF(P3150="91-180d",INDEX(Assumptions!$F$8:$F$12,MATCH(B3150,Assumptions!$A$8:$A$12,0)),IF(P3150="181-365d",INDEX(Assumptions!$G$8:$G$12,MATCH(B3150,Assumptions!$A$8:$A$12,0)),INDEX(Assumptions!$H$8:$H$12,MATCH(B3150,Assumptions!$A$8:$A$12,0)))))</f>
        <v>0.15</v>
      </c>
      <c r="R3150" s="14">
        <f t="shared" ca="1" si="348"/>
        <v>134645905.95120001</v>
      </c>
      <c r="S3150" s="14">
        <f t="shared" ca="1" si="349"/>
        <v>762993467.05680013</v>
      </c>
      <c r="T3150" s="11" t="s">
        <v>25</v>
      </c>
      <c r="U3150" s="18" t="s">
        <v>26</v>
      </c>
    </row>
    <row r="3151" spans="1:21" ht="15" customHeight="1" x14ac:dyDescent="0.15">
      <c r="A3151" s="10" t="s">
        <v>3199</v>
      </c>
      <c r="B3151" s="11" t="s">
        <v>46</v>
      </c>
      <c r="C3151" s="11" t="s">
        <v>119</v>
      </c>
      <c r="D3151" s="12">
        <v>45816</v>
      </c>
      <c r="E3151" s="11">
        <v>4360</v>
      </c>
      <c r="F3151" s="11" t="s">
        <v>33</v>
      </c>
      <c r="G3151" s="13">
        <v>211304.55</v>
      </c>
      <c r="H3151" s="14">
        <f t="shared" si="343"/>
        <v>921287838</v>
      </c>
      <c r="I3151" s="14">
        <f>IF(F3151="GHS",H3151,H3151*Assumptions!$B$4)</f>
        <v>921287838</v>
      </c>
      <c r="J3151" s="15" t="str">
        <f>INDEX(Assumptions!$B$8:$B$12,MATCH(B3151,Assumptions!$A$8:$A$12,0))</f>
        <v>Specific Identification</v>
      </c>
      <c r="K3151" s="16">
        <f>G3151/(1-INDEX(Assumptions!$D$8:$D$12,MATCH(B3151,Assumptions!$A$8:$A$12,0)))</f>
        <v>270903.26923076919</v>
      </c>
      <c r="L3151" s="16">
        <f t="shared" si="344"/>
        <v>6339.1364999999996</v>
      </c>
      <c r="M3151" s="16">
        <f t="shared" si="345"/>
        <v>13545.163461538461</v>
      </c>
      <c r="N3151" s="14">
        <f>E3151*(K3151-L3151-M3151)*IF(F3151="GHS",1,Assumptions!$B$4)</f>
        <v>1094442706.0138459</v>
      </c>
      <c r="O3151" s="15">
        <f t="shared" ca="1" si="346"/>
        <v>470</v>
      </c>
      <c r="P3151" s="15" t="str">
        <f t="shared" ca="1" si="347"/>
        <v>365d+</v>
      </c>
      <c r="Q3151" s="17">
        <f ca="1">IF(P3151="0-90d",0,IF(P3151="91-180d",INDEX(Assumptions!$F$8:$F$12,MATCH(B3151,Assumptions!$A$8:$A$12,0)),IF(P3151="181-365d",INDEX(Assumptions!$G$8:$G$12,MATCH(B3151,Assumptions!$A$8:$A$12,0)),INDEX(Assumptions!$H$8:$H$12,MATCH(B3151,Assumptions!$A$8:$A$12,0)))))</f>
        <v>0.15</v>
      </c>
      <c r="R3151" s="14">
        <f t="shared" ca="1" si="348"/>
        <v>138193175.69999999</v>
      </c>
      <c r="S3151" s="14">
        <f t="shared" ca="1" si="349"/>
        <v>783094662.29999995</v>
      </c>
      <c r="T3151" s="11" t="s">
        <v>25</v>
      </c>
      <c r="U3151" s="18" t="s">
        <v>26</v>
      </c>
    </row>
    <row r="3152" spans="1:21" ht="15" customHeight="1" x14ac:dyDescent="0.15">
      <c r="A3152" s="10" t="s">
        <v>3200</v>
      </c>
      <c r="B3152" s="11" t="s">
        <v>31</v>
      </c>
      <c r="C3152" s="11" t="s">
        <v>32</v>
      </c>
      <c r="D3152" s="12">
        <v>45867</v>
      </c>
      <c r="E3152" s="11">
        <v>2199</v>
      </c>
      <c r="F3152" s="11" t="s">
        <v>33</v>
      </c>
      <c r="G3152" s="13">
        <v>2132.64</v>
      </c>
      <c r="H3152" s="14">
        <f t="shared" si="343"/>
        <v>4689675.3599999994</v>
      </c>
      <c r="I3152" s="14">
        <f>IF(F3152="GHS",H3152,H3152*Assumptions!$B$4)</f>
        <v>4689675.3599999994</v>
      </c>
      <c r="J3152" s="15" t="str">
        <f>INDEX(Assumptions!$B$8:$B$12,MATCH(B3152,Assumptions!$A$8:$A$12,0))</f>
        <v>Weighted Average</v>
      </c>
      <c r="K3152" s="16">
        <f>G3152/(1-INDEX(Assumptions!$D$8:$D$12,MATCH(B3152,Assumptions!$A$8:$A$12,0)))</f>
        <v>2962</v>
      </c>
      <c r="L3152" s="16">
        <f t="shared" si="344"/>
        <v>63.979199999999992</v>
      </c>
      <c r="M3152" s="16">
        <f t="shared" si="345"/>
        <v>148.1</v>
      </c>
      <c r="N3152" s="14">
        <f>E3152*(K3152-L3152-M3152)*IF(F3152="GHS",1,Assumptions!$B$4)</f>
        <v>6047075.8392000003</v>
      </c>
      <c r="O3152" s="15">
        <f t="shared" ca="1" si="346"/>
        <v>419</v>
      </c>
      <c r="P3152" s="15" t="str">
        <f t="shared" ca="1" si="347"/>
        <v>365d+</v>
      </c>
      <c r="Q3152" s="17">
        <f ca="1">IF(P3152="0-90d",0,IF(P3152="91-180d",INDEX(Assumptions!$F$8:$F$12,MATCH(B3152,Assumptions!$A$8:$A$12,0)),IF(P3152="181-365d",INDEX(Assumptions!$G$8:$G$12,MATCH(B3152,Assumptions!$A$8:$A$12,0)),INDEX(Assumptions!$H$8:$H$12,MATCH(B3152,Assumptions!$A$8:$A$12,0)))))</f>
        <v>0.6</v>
      </c>
      <c r="R3152" s="14">
        <f t="shared" ca="1" si="348"/>
        <v>2813805.2159999995</v>
      </c>
      <c r="S3152" s="14">
        <f t="shared" ca="1" si="349"/>
        <v>1875870.1439999999</v>
      </c>
      <c r="T3152" s="11" t="s">
        <v>25</v>
      </c>
      <c r="U3152" s="18" t="s">
        <v>26</v>
      </c>
    </row>
    <row r="3153" spans="1:21" ht="15" customHeight="1" x14ac:dyDescent="0.15">
      <c r="A3153" s="10" t="s">
        <v>3201</v>
      </c>
      <c r="B3153" s="11" t="s">
        <v>28</v>
      </c>
      <c r="C3153" s="11" t="s">
        <v>35</v>
      </c>
      <c r="D3153" s="12">
        <v>45955</v>
      </c>
      <c r="E3153" s="11">
        <v>510</v>
      </c>
      <c r="F3153" s="11" t="s">
        <v>24</v>
      </c>
      <c r="G3153" s="13">
        <v>10707.19</v>
      </c>
      <c r="H3153" s="14">
        <f t="shared" si="343"/>
        <v>5460666.9000000004</v>
      </c>
      <c r="I3153" s="14">
        <f>IF(F3153="GHS",H3153,H3153*Assumptions!$B$4)</f>
        <v>58975202.520000011</v>
      </c>
      <c r="J3153" s="15" t="str">
        <f>INDEX(Assumptions!$B$8:$B$12,MATCH(B3153,Assumptions!$A$8:$A$12,0))</f>
        <v>Fair Value Less Costs to Sell</v>
      </c>
      <c r="K3153" s="16">
        <f>G3153/(1-INDEX(Assumptions!$D$8:$D$12,MATCH(B3153,Assumptions!$A$8:$A$12,0)))</f>
        <v>12167.261363636364</v>
      </c>
      <c r="L3153" s="16">
        <f t="shared" si="344"/>
        <v>321.21570000000003</v>
      </c>
      <c r="M3153" s="16">
        <f t="shared" si="345"/>
        <v>608.36306818181822</v>
      </c>
      <c r="N3153" s="14">
        <f>E3153*(K3153-L3153-M3153)*IF(F3153="GHS",1,Assumptions!$B$4)</f>
        <v>61897155.735763639</v>
      </c>
      <c r="O3153" s="15">
        <f t="shared" ca="1" si="346"/>
        <v>331</v>
      </c>
      <c r="P3153" s="15" t="str">
        <f t="shared" ca="1" si="347"/>
        <v>181-365d</v>
      </c>
      <c r="Q3153" s="17">
        <f ca="1">IF(P3153="0-90d",0,IF(P3153="91-180d",INDEX(Assumptions!$F$8:$F$12,MATCH(B3153,Assumptions!$A$8:$A$12,0)),IF(P3153="181-365d",INDEX(Assumptions!$G$8:$G$12,MATCH(B3153,Assumptions!$A$8:$A$12,0)),INDEX(Assumptions!$H$8:$H$12,MATCH(B3153,Assumptions!$A$8:$A$12,0)))))</f>
        <v>0.1</v>
      </c>
      <c r="R3153" s="14">
        <f t="shared" ca="1" si="348"/>
        <v>5897520.2520000013</v>
      </c>
      <c r="S3153" s="14">
        <f t="shared" ca="1" si="349"/>
        <v>53077682.268000007</v>
      </c>
      <c r="T3153" s="11" t="s">
        <v>25</v>
      </c>
      <c r="U3153" s="18" t="s">
        <v>36</v>
      </c>
    </row>
    <row r="3154" spans="1:21" ht="15" customHeight="1" x14ac:dyDescent="0.15">
      <c r="A3154" s="10" t="s">
        <v>3202</v>
      </c>
      <c r="B3154" s="11" t="s">
        <v>31</v>
      </c>
      <c r="C3154" s="11" t="s">
        <v>32</v>
      </c>
      <c r="D3154" s="12">
        <v>46159</v>
      </c>
      <c r="E3154" s="11">
        <v>363</v>
      </c>
      <c r="F3154" s="11" t="s">
        <v>33</v>
      </c>
      <c r="G3154" s="13">
        <v>2926.31</v>
      </c>
      <c r="H3154" s="14">
        <f t="shared" si="343"/>
        <v>1062250.53</v>
      </c>
      <c r="I3154" s="14">
        <f>IF(F3154="GHS",H3154,H3154*Assumptions!$B$4)</f>
        <v>1062250.53</v>
      </c>
      <c r="J3154" s="15" t="str">
        <f>INDEX(Assumptions!$B$8:$B$12,MATCH(B3154,Assumptions!$A$8:$A$12,0))</f>
        <v>Weighted Average</v>
      </c>
      <c r="K3154" s="16">
        <f>G3154/(1-INDEX(Assumptions!$D$8:$D$12,MATCH(B3154,Assumptions!$A$8:$A$12,0)))</f>
        <v>4064.3194444444443</v>
      </c>
      <c r="L3154" s="16">
        <f t="shared" si="344"/>
        <v>87.789299999999997</v>
      </c>
      <c r="M3154" s="16">
        <f t="shared" si="345"/>
        <v>203.21597222222223</v>
      </c>
      <c r="N3154" s="14">
        <f>E3154*(K3154-L3154-M3154)*IF(F3154="GHS",1,Assumptions!$B$4)</f>
        <v>1369713.0445166666</v>
      </c>
      <c r="O3154" s="15">
        <f t="shared" ca="1" si="346"/>
        <v>127</v>
      </c>
      <c r="P3154" s="15" t="str">
        <f t="shared" ca="1" si="347"/>
        <v>91-180d</v>
      </c>
      <c r="Q3154" s="17">
        <f ca="1">IF(P3154="0-90d",0,IF(P3154="91-180d",INDEX(Assumptions!$F$8:$F$12,MATCH(B3154,Assumptions!$A$8:$A$12,0)),IF(P3154="181-365d",INDEX(Assumptions!$G$8:$G$12,MATCH(B3154,Assumptions!$A$8:$A$12,0)),INDEX(Assumptions!$H$8:$H$12,MATCH(B3154,Assumptions!$A$8:$A$12,0)))))</f>
        <v>0.05</v>
      </c>
      <c r="R3154" s="14">
        <f t="shared" ca="1" si="348"/>
        <v>53112.526500000007</v>
      </c>
      <c r="S3154" s="14">
        <f t="shared" ca="1" si="349"/>
        <v>1009138.0035</v>
      </c>
      <c r="T3154" s="11" t="s">
        <v>25</v>
      </c>
      <c r="U3154" s="18" t="s">
        <v>26</v>
      </c>
    </row>
    <row r="3155" spans="1:21" ht="15" customHeight="1" x14ac:dyDescent="0.15">
      <c r="A3155" s="10" t="s">
        <v>3203</v>
      </c>
      <c r="B3155" s="11" t="s">
        <v>46</v>
      </c>
      <c r="C3155" s="11" t="s">
        <v>119</v>
      </c>
      <c r="D3155" s="12">
        <v>45731</v>
      </c>
      <c r="E3155" s="11">
        <v>693</v>
      </c>
      <c r="F3155" s="11" t="s">
        <v>33</v>
      </c>
      <c r="G3155" s="13">
        <v>303560.58</v>
      </c>
      <c r="H3155" s="14">
        <f t="shared" si="343"/>
        <v>210367481.94</v>
      </c>
      <c r="I3155" s="14">
        <f>IF(F3155="GHS",H3155,H3155*Assumptions!$B$4)</f>
        <v>210367481.94</v>
      </c>
      <c r="J3155" s="15" t="str">
        <f>INDEX(Assumptions!$B$8:$B$12,MATCH(B3155,Assumptions!$A$8:$A$12,0))</f>
        <v>Specific Identification</v>
      </c>
      <c r="K3155" s="16">
        <f>G3155/(1-INDEX(Assumptions!$D$8:$D$12,MATCH(B3155,Assumptions!$A$8:$A$12,0)))</f>
        <v>389180.23076923075</v>
      </c>
      <c r="L3155" s="16">
        <f t="shared" si="344"/>
        <v>9106.8173999999999</v>
      </c>
      <c r="M3155" s="16">
        <f t="shared" si="345"/>
        <v>19459.011538461538</v>
      </c>
      <c r="N3155" s="14">
        <f>E3155*(K3155-L3155-M3155)*IF(F3155="GHS",1,Assumptions!$B$4)</f>
        <v>249905780.46872306</v>
      </c>
      <c r="O3155" s="15">
        <f t="shared" ca="1" si="346"/>
        <v>555</v>
      </c>
      <c r="P3155" s="15" t="str">
        <f t="shared" ca="1" si="347"/>
        <v>365d+</v>
      </c>
      <c r="Q3155" s="17">
        <f ca="1">IF(P3155="0-90d",0,IF(P3155="91-180d",INDEX(Assumptions!$F$8:$F$12,MATCH(B3155,Assumptions!$A$8:$A$12,0)),IF(P3155="181-365d",INDEX(Assumptions!$G$8:$G$12,MATCH(B3155,Assumptions!$A$8:$A$12,0)),INDEX(Assumptions!$H$8:$H$12,MATCH(B3155,Assumptions!$A$8:$A$12,0)))))</f>
        <v>0.15</v>
      </c>
      <c r="R3155" s="14">
        <f t="shared" ca="1" si="348"/>
        <v>31555122.290999997</v>
      </c>
      <c r="S3155" s="14">
        <f t="shared" ca="1" si="349"/>
        <v>178812359.64899999</v>
      </c>
      <c r="T3155" s="11" t="s">
        <v>25</v>
      </c>
      <c r="U3155" s="18" t="s">
        <v>26</v>
      </c>
    </row>
    <row r="3156" spans="1:21" ht="15" customHeight="1" x14ac:dyDescent="0.15">
      <c r="A3156" s="10" t="s">
        <v>3204</v>
      </c>
      <c r="B3156" s="11" t="s">
        <v>46</v>
      </c>
      <c r="C3156" s="11" t="s">
        <v>47</v>
      </c>
      <c r="D3156" s="12">
        <v>46045</v>
      </c>
      <c r="E3156" s="11">
        <v>199</v>
      </c>
      <c r="F3156" s="11" t="s">
        <v>33</v>
      </c>
      <c r="G3156" s="13">
        <v>501125.25</v>
      </c>
      <c r="H3156" s="14">
        <f t="shared" si="343"/>
        <v>99723924.75</v>
      </c>
      <c r="I3156" s="14">
        <f>IF(F3156="GHS",H3156,H3156*Assumptions!$B$4)</f>
        <v>99723924.75</v>
      </c>
      <c r="J3156" s="15" t="str">
        <f>INDEX(Assumptions!$B$8:$B$12,MATCH(B3156,Assumptions!$A$8:$A$12,0))</f>
        <v>Specific Identification</v>
      </c>
      <c r="K3156" s="16">
        <f>G3156/(1-INDEX(Assumptions!$D$8:$D$12,MATCH(B3156,Assumptions!$A$8:$A$12,0)))</f>
        <v>642468.26923076925</v>
      </c>
      <c r="L3156" s="16">
        <f t="shared" si="344"/>
        <v>15033.7575</v>
      </c>
      <c r="M3156" s="16">
        <f t="shared" si="345"/>
        <v>32123.413461538465</v>
      </c>
      <c r="N3156" s="14">
        <f>E3156*(K3156-L3156-M3156)*IF(F3156="GHS",1,Assumptions!$B$4)</f>
        <v>118466908.55557694</v>
      </c>
      <c r="O3156" s="15">
        <f t="shared" ca="1" si="346"/>
        <v>241</v>
      </c>
      <c r="P3156" s="15" t="str">
        <f t="shared" ca="1" si="347"/>
        <v>181-365d</v>
      </c>
      <c r="Q3156" s="17">
        <f ca="1">IF(P3156="0-90d",0,IF(P3156="91-180d",INDEX(Assumptions!$F$8:$F$12,MATCH(B3156,Assumptions!$A$8:$A$12,0)),IF(P3156="181-365d",INDEX(Assumptions!$G$8:$G$12,MATCH(B3156,Assumptions!$A$8:$A$12,0)),INDEX(Assumptions!$H$8:$H$12,MATCH(B3156,Assumptions!$A$8:$A$12,0)))))</f>
        <v>0.05</v>
      </c>
      <c r="R3156" s="14">
        <f t="shared" ca="1" si="348"/>
        <v>4986196.2374999998</v>
      </c>
      <c r="S3156" s="14">
        <f t="shared" ca="1" si="349"/>
        <v>94737728.512500003</v>
      </c>
      <c r="T3156" s="11" t="s">
        <v>25</v>
      </c>
      <c r="U3156" s="18" t="s">
        <v>26</v>
      </c>
    </row>
    <row r="3157" spans="1:21" ht="15" customHeight="1" x14ac:dyDescent="0.15">
      <c r="A3157" s="10" t="s">
        <v>3205</v>
      </c>
      <c r="B3157" s="11" t="s">
        <v>41</v>
      </c>
      <c r="C3157" s="11" t="s">
        <v>44</v>
      </c>
      <c r="D3157" s="12">
        <v>45886</v>
      </c>
      <c r="E3157" s="11">
        <v>591</v>
      </c>
      <c r="F3157" s="11" t="s">
        <v>33</v>
      </c>
      <c r="G3157" s="13">
        <v>176.95</v>
      </c>
      <c r="H3157" s="14">
        <f t="shared" si="343"/>
        <v>104577.45</v>
      </c>
      <c r="I3157" s="14">
        <f>IF(F3157="GHS",H3157,H3157*Assumptions!$B$4)</f>
        <v>104577.45</v>
      </c>
      <c r="J3157" s="15" t="str">
        <f>INDEX(Assumptions!$B$8:$B$12,MATCH(B3157,Assumptions!$A$8:$A$12,0))</f>
        <v>Weighted Average</v>
      </c>
      <c r="K3157" s="16">
        <f>G3157/(1-INDEX(Assumptions!$D$8:$D$12,MATCH(B3157,Assumptions!$A$8:$A$12,0)))</f>
        <v>272.23076923076923</v>
      </c>
      <c r="L3157" s="16">
        <f t="shared" si="344"/>
        <v>5.3084999999999996</v>
      </c>
      <c r="M3157" s="16">
        <f t="shared" si="345"/>
        <v>13.611538461538462</v>
      </c>
      <c r="N3157" s="14">
        <f>E3157*(K3157-L3157-M3157)*IF(F3157="GHS",1,Assumptions!$B$4)</f>
        <v>149706.64188461538</v>
      </c>
      <c r="O3157" s="15">
        <f t="shared" ca="1" si="346"/>
        <v>400</v>
      </c>
      <c r="P3157" s="15" t="str">
        <f t="shared" ca="1" si="347"/>
        <v>365d+</v>
      </c>
      <c r="Q3157" s="17">
        <f ca="1">IF(P3157="0-90d",0,IF(P3157="91-180d",INDEX(Assumptions!$F$8:$F$12,MATCH(B3157,Assumptions!$A$8:$A$12,0)),IF(P3157="181-365d",INDEX(Assumptions!$G$8:$G$12,MATCH(B3157,Assumptions!$A$8:$A$12,0)),INDEX(Assumptions!$H$8:$H$12,MATCH(B3157,Assumptions!$A$8:$A$12,0)))))</f>
        <v>0.8</v>
      </c>
      <c r="R3157" s="14">
        <f t="shared" ca="1" si="348"/>
        <v>83661.960000000006</v>
      </c>
      <c r="S3157" s="14">
        <f t="shared" ca="1" si="349"/>
        <v>20915.489999999991</v>
      </c>
      <c r="T3157" s="11" t="s">
        <v>25</v>
      </c>
      <c r="U3157" s="18" t="s">
        <v>26</v>
      </c>
    </row>
    <row r="3158" spans="1:21" ht="15" customHeight="1" x14ac:dyDescent="0.15">
      <c r="A3158" s="10" t="s">
        <v>3206</v>
      </c>
      <c r="B3158" s="11" t="s">
        <v>46</v>
      </c>
      <c r="C3158" s="11" t="s">
        <v>119</v>
      </c>
      <c r="D3158" s="12">
        <v>45788</v>
      </c>
      <c r="E3158" s="11">
        <v>2937</v>
      </c>
      <c r="F3158" s="11" t="s">
        <v>33</v>
      </c>
      <c r="G3158" s="13">
        <v>212429.26</v>
      </c>
      <c r="H3158" s="14">
        <f t="shared" si="343"/>
        <v>623904736.62</v>
      </c>
      <c r="I3158" s="14">
        <f>IF(F3158="GHS",H3158,H3158*Assumptions!$B$4)</f>
        <v>623904736.62</v>
      </c>
      <c r="J3158" s="15" t="str">
        <f>INDEX(Assumptions!$B$8:$B$12,MATCH(B3158,Assumptions!$A$8:$A$12,0))</f>
        <v>Specific Identification</v>
      </c>
      <c r="K3158" s="16">
        <f>G3158/(1-INDEX(Assumptions!$D$8:$D$12,MATCH(B3158,Assumptions!$A$8:$A$12,0)))</f>
        <v>272345.20512820513</v>
      </c>
      <c r="L3158" s="16">
        <f t="shared" si="344"/>
        <v>6372.8778000000002</v>
      </c>
      <c r="M3158" s="16">
        <f t="shared" si="345"/>
        <v>13617.260256410256</v>
      </c>
      <c r="N3158" s="14">
        <f>E3158*(K3158-L3158-M3158)*IF(F3158="GHS",1,Assumptions!$B$4)</f>
        <v>741166831.98986149</v>
      </c>
      <c r="O3158" s="15">
        <f t="shared" ca="1" si="346"/>
        <v>498</v>
      </c>
      <c r="P3158" s="15" t="str">
        <f t="shared" ca="1" si="347"/>
        <v>365d+</v>
      </c>
      <c r="Q3158" s="17">
        <f ca="1">IF(P3158="0-90d",0,IF(P3158="91-180d",INDEX(Assumptions!$F$8:$F$12,MATCH(B3158,Assumptions!$A$8:$A$12,0)),IF(P3158="181-365d",INDEX(Assumptions!$G$8:$G$12,MATCH(B3158,Assumptions!$A$8:$A$12,0)),INDEX(Assumptions!$H$8:$H$12,MATCH(B3158,Assumptions!$A$8:$A$12,0)))))</f>
        <v>0.15</v>
      </c>
      <c r="R3158" s="14">
        <f t="shared" ca="1" si="348"/>
        <v>93585710.493000001</v>
      </c>
      <c r="S3158" s="14">
        <f t="shared" ca="1" si="349"/>
        <v>530319026.12699997</v>
      </c>
      <c r="T3158" s="11" t="s">
        <v>25</v>
      </c>
      <c r="U3158" s="18" t="s">
        <v>36</v>
      </c>
    </row>
    <row r="3159" spans="1:21" ht="15" customHeight="1" x14ac:dyDescent="0.15">
      <c r="A3159" s="10" t="s">
        <v>3207</v>
      </c>
      <c r="B3159" s="11" t="s">
        <v>22</v>
      </c>
      <c r="C3159" s="11" t="s">
        <v>23</v>
      </c>
      <c r="D3159" s="12">
        <v>45906</v>
      </c>
      <c r="E3159" s="11">
        <v>1120</v>
      </c>
      <c r="F3159" s="11" t="s">
        <v>24</v>
      </c>
      <c r="G3159" s="13">
        <v>18576.37</v>
      </c>
      <c r="H3159" s="14">
        <f t="shared" si="343"/>
        <v>20805534.399999999</v>
      </c>
      <c r="I3159" s="14">
        <f>IF(F3159="GHS",H3159,H3159*Assumptions!$B$4)</f>
        <v>224699771.52000001</v>
      </c>
      <c r="J3159" s="15" t="str">
        <f>INDEX(Assumptions!$B$8:$B$12,MATCH(B3159,Assumptions!$A$8:$A$12,0))</f>
        <v>FIFO</v>
      </c>
      <c r="K3159" s="16">
        <f>G3159/(1-INDEX(Assumptions!$D$8:$D$12,MATCH(B3159,Assumptions!$A$8:$A$12,0)))</f>
        <v>22654.109756097558</v>
      </c>
      <c r="L3159" s="16">
        <f t="shared" si="344"/>
        <v>557.29109999999991</v>
      </c>
      <c r="M3159" s="16">
        <f t="shared" si="345"/>
        <v>1132.705487804878</v>
      </c>
      <c r="N3159" s="14">
        <f>E3159*(K3159-L3159-M3159)*IF(F3159="GHS",1,Assumptions!$B$4)</f>
        <v>253581912.8836683</v>
      </c>
      <c r="O3159" s="15">
        <f t="shared" ca="1" si="346"/>
        <v>380</v>
      </c>
      <c r="P3159" s="15" t="str">
        <f t="shared" ca="1" si="347"/>
        <v>365d+</v>
      </c>
      <c r="Q3159" s="17">
        <f ca="1">IF(P3159="0-90d",0,IF(P3159="91-180d",INDEX(Assumptions!$F$8:$F$12,MATCH(B3159,Assumptions!$A$8:$A$12,0)),IF(P3159="181-365d",INDEX(Assumptions!$G$8:$G$12,MATCH(B3159,Assumptions!$A$8:$A$12,0)),INDEX(Assumptions!$H$8:$H$12,MATCH(B3159,Assumptions!$A$8:$A$12,0)))))</f>
        <v>0.5</v>
      </c>
      <c r="R3159" s="14">
        <f t="shared" ca="1" si="348"/>
        <v>112349885.76000001</v>
      </c>
      <c r="S3159" s="14">
        <f t="shared" ca="1" si="349"/>
        <v>112349885.76000001</v>
      </c>
      <c r="T3159" s="11" t="s">
        <v>25</v>
      </c>
      <c r="U3159" s="18" t="s">
        <v>26</v>
      </c>
    </row>
    <row r="3160" spans="1:21" ht="15" customHeight="1" x14ac:dyDescent="0.15">
      <c r="A3160" s="10" t="s">
        <v>3208</v>
      </c>
      <c r="B3160" s="11" t="s">
        <v>28</v>
      </c>
      <c r="C3160" s="11" t="s">
        <v>35</v>
      </c>
      <c r="D3160" s="12">
        <v>45882</v>
      </c>
      <c r="E3160" s="11">
        <v>65</v>
      </c>
      <c r="F3160" s="11" t="s">
        <v>24</v>
      </c>
      <c r="G3160" s="13">
        <v>14434.5</v>
      </c>
      <c r="H3160" s="14">
        <f t="shared" si="343"/>
        <v>938242.5</v>
      </c>
      <c r="I3160" s="14">
        <f>IF(F3160="GHS",H3160,H3160*Assumptions!$B$4)</f>
        <v>10133019</v>
      </c>
      <c r="J3160" s="15" t="str">
        <f>INDEX(Assumptions!$B$8:$B$12,MATCH(B3160,Assumptions!$A$8:$A$12,0))</f>
        <v>Fair Value Less Costs to Sell</v>
      </c>
      <c r="K3160" s="16">
        <f>G3160/(1-INDEX(Assumptions!$D$8:$D$12,MATCH(B3160,Assumptions!$A$8:$A$12,0)))</f>
        <v>16402.840909090908</v>
      </c>
      <c r="L3160" s="16">
        <f t="shared" si="344"/>
        <v>433.03499999999997</v>
      </c>
      <c r="M3160" s="16">
        <f t="shared" si="345"/>
        <v>820.1420454545455</v>
      </c>
      <c r="N3160" s="14">
        <f>E3160*(K3160-L3160-M3160)*IF(F3160="GHS",1,Assumptions!$B$4)</f>
        <v>10635064.032272726</v>
      </c>
      <c r="O3160" s="15">
        <f t="shared" ca="1" si="346"/>
        <v>404</v>
      </c>
      <c r="P3160" s="15" t="str">
        <f t="shared" ca="1" si="347"/>
        <v>365d+</v>
      </c>
      <c r="Q3160" s="17">
        <f ca="1">IF(P3160="0-90d",0,IF(P3160="91-180d",INDEX(Assumptions!$F$8:$F$12,MATCH(B3160,Assumptions!$A$8:$A$12,0)),IF(P3160="181-365d",INDEX(Assumptions!$G$8:$G$12,MATCH(B3160,Assumptions!$A$8:$A$12,0)),INDEX(Assumptions!$H$8:$H$12,MATCH(B3160,Assumptions!$A$8:$A$12,0)))))</f>
        <v>0.4</v>
      </c>
      <c r="R3160" s="14">
        <f t="shared" ca="1" si="348"/>
        <v>4053207.6</v>
      </c>
      <c r="S3160" s="14">
        <f t="shared" ca="1" si="349"/>
        <v>6079811.4000000004</v>
      </c>
      <c r="T3160" s="11" t="s">
        <v>50</v>
      </c>
      <c r="U3160" s="18" t="s">
        <v>26</v>
      </c>
    </row>
    <row r="3161" spans="1:21" ht="15" customHeight="1" x14ac:dyDescent="0.15">
      <c r="A3161" s="10" t="s">
        <v>3209</v>
      </c>
      <c r="B3161" s="11" t="s">
        <v>31</v>
      </c>
      <c r="C3161" s="11" t="s">
        <v>32</v>
      </c>
      <c r="D3161" s="12">
        <v>46221</v>
      </c>
      <c r="E3161" s="11">
        <v>3491</v>
      </c>
      <c r="F3161" s="11" t="s">
        <v>33</v>
      </c>
      <c r="G3161" s="13">
        <v>907.92</v>
      </c>
      <c r="H3161" s="14">
        <f t="shared" si="343"/>
        <v>3169548.7199999997</v>
      </c>
      <c r="I3161" s="14">
        <f>IF(F3161="GHS",H3161,H3161*Assumptions!$B$4)</f>
        <v>3169548.7199999997</v>
      </c>
      <c r="J3161" s="15" t="str">
        <f>INDEX(Assumptions!$B$8:$B$12,MATCH(B3161,Assumptions!$A$8:$A$12,0))</f>
        <v>Weighted Average</v>
      </c>
      <c r="K3161" s="16">
        <f>G3161/(1-INDEX(Assumptions!$D$8:$D$12,MATCH(B3161,Assumptions!$A$8:$A$12,0)))</f>
        <v>1261</v>
      </c>
      <c r="L3161" s="16">
        <f t="shared" si="344"/>
        <v>27.237599999999997</v>
      </c>
      <c r="M3161" s="16">
        <f t="shared" si="345"/>
        <v>63.050000000000004</v>
      </c>
      <c r="N3161" s="14">
        <f>E3161*(K3161-L3161-M3161)*IF(F3161="GHS",1,Assumptions!$B$4)</f>
        <v>4086956.9884000006</v>
      </c>
      <c r="O3161" s="15">
        <f t="shared" ca="1" si="346"/>
        <v>65</v>
      </c>
      <c r="P3161" s="15" t="str">
        <f t="shared" ca="1" si="347"/>
        <v>0-90d</v>
      </c>
      <c r="Q3161" s="17">
        <f ca="1">IF(P3161="0-90d",0,IF(P3161="91-180d",INDEX(Assumptions!$F$8:$F$12,MATCH(B3161,Assumptions!$A$8:$A$12,0)),IF(P3161="181-365d",INDEX(Assumptions!$G$8:$G$12,MATCH(B3161,Assumptions!$A$8:$A$12,0)),INDEX(Assumptions!$H$8:$H$12,MATCH(B3161,Assumptions!$A$8:$A$12,0)))))</f>
        <v>0</v>
      </c>
      <c r="R3161" s="14">
        <f t="shared" ca="1" si="348"/>
        <v>0</v>
      </c>
      <c r="S3161" s="14">
        <f t="shared" ca="1" si="349"/>
        <v>3169548.7199999997</v>
      </c>
      <c r="T3161" s="11" t="s">
        <v>25</v>
      </c>
      <c r="U3161" s="18" t="s">
        <v>26</v>
      </c>
    </row>
    <row r="3162" spans="1:21" ht="15" customHeight="1" x14ac:dyDescent="0.15">
      <c r="A3162" s="10" t="s">
        <v>3210</v>
      </c>
      <c r="B3162" s="11" t="s">
        <v>46</v>
      </c>
      <c r="C3162" s="11" t="s">
        <v>52</v>
      </c>
      <c r="D3162" s="12">
        <v>46180</v>
      </c>
      <c r="E3162" s="11">
        <v>1212</v>
      </c>
      <c r="F3162" s="11" t="s">
        <v>33</v>
      </c>
      <c r="G3162" s="13">
        <v>1105339.06</v>
      </c>
      <c r="H3162" s="14">
        <f t="shared" si="343"/>
        <v>1339670940.72</v>
      </c>
      <c r="I3162" s="14">
        <f>IF(F3162="GHS",H3162,H3162*Assumptions!$B$4)</f>
        <v>1339670940.72</v>
      </c>
      <c r="J3162" s="15" t="str">
        <f>INDEX(Assumptions!$B$8:$B$12,MATCH(B3162,Assumptions!$A$8:$A$12,0))</f>
        <v>Specific Identification</v>
      </c>
      <c r="K3162" s="16">
        <f>G3162/(1-INDEX(Assumptions!$D$8:$D$12,MATCH(B3162,Assumptions!$A$8:$A$12,0)))</f>
        <v>1417101.358974359</v>
      </c>
      <c r="L3162" s="16">
        <f t="shared" si="344"/>
        <v>33160.171800000004</v>
      </c>
      <c r="M3162" s="16">
        <f t="shared" si="345"/>
        <v>70855.067948717959</v>
      </c>
      <c r="N3162" s="14">
        <f>E3162*(K3162-L3162-M3162)*IF(F3162="GHS",1,Assumptions!$B$4)</f>
        <v>1591460376.5014772</v>
      </c>
      <c r="O3162" s="15">
        <f t="shared" ca="1" si="346"/>
        <v>106</v>
      </c>
      <c r="P3162" s="15" t="str">
        <f t="shared" ca="1" si="347"/>
        <v>91-180d</v>
      </c>
      <c r="Q3162" s="17">
        <f ca="1">IF(P3162="0-90d",0,IF(P3162="91-180d",INDEX(Assumptions!$F$8:$F$12,MATCH(B3162,Assumptions!$A$8:$A$12,0)),IF(P3162="181-365d",INDEX(Assumptions!$G$8:$G$12,MATCH(B3162,Assumptions!$A$8:$A$12,0)),INDEX(Assumptions!$H$8:$H$12,MATCH(B3162,Assumptions!$A$8:$A$12,0)))))</f>
        <v>0</v>
      </c>
      <c r="R3162" s="14">
        <f t="shared" ca="1" si="348"/>
        <v>0</v>
      </c>
      <c r="S3162" s="14">
        <f t="shared" ca="1" si="349"/>
        <v>1339670940.72</v>
      </c>
      <c r="T3162" s="11" t="s">
        <v>25</v>
      </c>
      <c r="U3162" s="18" t="s">
        <v>36</v>
      </c>
    </row>
    <row r="3163" spans="1:21" ht="15" customHeight="1" x14ac:dyDescent="0.15">
      <c r="A3163" s="10" t="s">
        <v>3211</v>
      </c>
      <c r="B3163" s="11" t="s">
        <v>41</v>
      </c>
      <c r="C3163" s="11" t="s">
        <v>49</v>
      </c>
      <c r="D3163" s="12">
        <v>45873</v>
      </c>
      <c r="E3163" s="11">
        <v>131</v>
      </c>
      <c r="F3163" s="11" t="s">
        <v>33</v>
      </c>
      <c r="G3163" s="13">
        <v>521.78</v>
      </c>
      <c r="H3163" s="14">
        <f t="shared" si="343"/>
        <v>68353.179999999993</v>
      </c>
      <c r="I3163" s="14">
        <f>IF(F3163="GHS",H3163,H3163*Assumptions!$B$4)</f>
        <v>68353.179999999993</v>
      </c>
      <c r="J3163" s="15" t="str">
        <f>INDEX(Assumptions!$B$8:$B$12,MATCH(B3163,Assumptions!$A$8:$A$12,0))</f>
        <v>Weighted Average</v>
      </c>
      <c r="K3163" s="16">
        <f>G3163/(1-INDEX(Assumptions!$D$8:$D$12,MATCH(B3163,Assumptions!$A$8:$A$12,0)))</f>
        <v>802.73846153846148</v>
      </c>
      <c r="L3163" s="16">
        <f t="shared" si="344"/>
        <v>15.653399999999998</v>
      </c>
      <c r="M3163" s="16">
        <f t="shared" si="345"/>
        <v>40.136923076923075</v>
      </c>
      <c r="N3163" s="14">
        <f>E3163*(K3163-L3163-M3163)*IF(F3163="GHS",1,Assumptions!$B$4)</f>
        <v>97850.206138461537</v>
      </c>
      <c r="O3163" s="15">
        <f t="shared" ca="1" si="346"/>
        <v>413</v>
      </c>
      <c r="P3163" s="15" t="str">
        <f t="shared" ca="1" si="347"/>
        <v>365d+</v>
      </c>
      <c r="Q3163" s="17">
        <f ca="1">IF(P3163="0-90d",0,IF(P3163="91-180d",INDEX(Assumptions!$F$8:$F$12,MATCH(B3163,Assumptions!$A$8:$A$12,0)),IF(P3163="181-365d",INDEX(Assumptions!$G$8:$G$12,MATCH(B3163,Assumptions!$A$8:$A$12,0)),INDEX(Assumptions!$H$8:$H$12,MATCH(B3163,Assumptions!$A$8:$A$12,0)))))</f>
        <v>0.8</v>
      </c>
      <c r="R3163" s="14">
        <f t="shared" ca="1" si="348"/>
        <v>54682.543999999994</v>
      </c>
      <c r="S3163" s="14">
        <f t="shared" ca="1" si="349"/>
        <v>13670.635999999999</v>
      </c>
      <c r="T3163" s="11" t="s">
        <v>25</v>
      </c>
      <c r="U3163" s="18" t="s">
        <v>26</v>
      </c>
    </row>
    <row r="3164" spans="1:21" ht="15" customHeight="1" x14ac:dyDescent="0.15">
      <c r="A3164" s="10" t="s">
        <v>3212</v>
      </c>
      <c r="B3164" s="11" t="s">
        <v>22</v>
      </c>
      <c r="C3164" s="11" t="s">
        <v>23</v>
      </c>
      <c r="D3164" s="12">
        <v>45988</v>
      </c>
      <c r="E3164" s="11">
        <v>4621</v>
      </c>
      <c r="F3164" s="11" t="s">
        <v>24</v>
      </c>
      <c r="G3164" s="13">
        <v>23721.56</v>
      </c>
      <c r="H3164" s="14">
        <f t="shared" si="343"/>
        <v>109617328.76000001</v>
      </c>
      <c r="I3164" s="14">
        <f>IF(F3164="GHS",H3164,H3164*Assumptions!$B$4)</f>
        <v>1183867150.608</v>
      </c>
      <c r="J3164" s="15" t="str">
        <f>INDEX(Assumptions!$B$8:$B$12,MATCH(B3164,Assumptions!$A$8:$A$12,0))</f>
        <v>FIFO</v>
      </c>
      <c r="K3164" s="16">
        <f>G3164/(1-INDEX(Assumptions!$D$8:$D$12,MATCH(B3164,Assumptions!$A$8:$A$12,0)))</f>
        <v>28928.731707317074</v>
      </c>
      <c r="L3164" s="16">
        <f t="shared" si="344"/>
        <v>711.64679999999998</v>
      </c>
      <c r="M3164" s="16">
        <f t="shared" si="345"/>
        <v>1446.4365853658537</v>
      </c>
      <c r="N3164" s="14">
        <f>E3164*(K3164-L3164-M3164)*IF(F3164="GHS",1,Assumptions!$B$4)</f>
        <v>1336037391.6739554</v>
      </c>
      <c r="O3164" s="15">
        <f t="shared" ca="1" si="346"/>
        <v>298</v>
      </c>
      <c r="P3164" s="15" t="str">
        <f t="shared" ca="1" si="347"/>
        <v>181-365d</v>
      </c>
      <c r="Q3164" s="17">
        <f ca="1">IF(P3164="0-90d",0,IF(P3164="91-180d",INDEX(Assumptions!$F$8:$F$12,MATCH(B3164,Assumptions!$A$8:$A$12,0)),IF(P3164="181-365d",INDEX(Assumptions!$G$8:$G$12,MATCH(B3164,Assumptions!$A$8:$A$12,0)),INDEX(Assumptions!$H$8:$H$12,MATCH(B3164,Assumptions!$A$8:$A$12,0)))))</f>
        <v>0.15</v>
      </c>
      <c r="R3164" s="14">
        <f t="shared" ca="1" si="348"/>
        <v>177580072.59119999</v>
      </c>
      <c r="S3164" s="14">
        <f t="shared" ca="1" si="349"/>
        <v>1006287078.0168</v>
      </c>
      <c r="T3164" s="11" t="s">
        <v>25</v>
      </c>
      <c r="U3164" s="18" t="s">
        <v>26</v>
      </c>
    </row>
    <row r="3165" spans="1:21" ht="15" customHeight="1" x14ac:dyDescent="0.15">
      <c r="A3165" s="10" t="s">
        <v>3213</v>
      </c>
      <c r="B3165" s="11" t="s">
        <v>46</v>
      </c>
      <c r="C3165" s="11" t="s">
        <v>119</v>
      </c>
      <c r="D3165" s="12">
        <v>45869</v>
      </c>
      <c r="E3165" s="11">
        <v>547</v>
      </c>
      <c r="F3165" s="11" t="s">
        <v>33</v>
      </c>
      <c r="G3165" s="13">
        <v>207587.37</v>
      </c>
      <c r="H3165" s="14">
        <f t="shared" si="343"/>
        <v>113550291.39</v>
      </c>
      <c r="I3165" s="14">
        <f>IF(F3165="GHS",H3165,H3165*Assumptions!$B$4)</f>
        <v>113550291.39</v>
      </c>
      <c r="J3165" s="15" t="str">
        <f>INDEX(Assumptions!$B$8:$B$12,MATCH(B3165,Assumptions!$A$8:$A$12,0))</f>
        <v>Specific Identification</v>
      </c>
      <c r="K3165" s="16">
        <f>G3165/(1-INDEX(Assumptions!$D$8:$D$12,MATCH(B3165,Assumptions!$A$8:$A$12,0)))</f>
        <v>266137.65384615381</v>
      </c>
      <c r="L3165" s="16">
        <f t="shared" si="344"/>
        <v>6227.6210999999994</v>
      </c>
      <c r="M3165" s="16">
        <f t="shared" si="345"/>
        <v>13306.882692307692</v>
      </c>
      <c r="N3165" s="14">
        <f>E3165*(K3165-L3165-M3165)*IF(F3165="GHS",1,Assumptions!$B$4)</f>
        <v>134891923.07945383</v>
      </c>
      <c r="O3165" s="15">
        <f t="shared" ca="1" si="346"/>
        <v>417</v>
      </c>
      <c r="P3165" s="15" t="str">
        <f t="shared" ca="1" si="347"/>
        <v>365d+</v>
      </c>
      <c r="Q3165" s="17">
        <f ca="1">IF(P3165="0-90d",0,IF(P3165="91-180d",INDEX(Assumptions!$F$8:$F$12,MATCH(B3165,Assumptions!$A$8:$A$12,0)),IF(P3165="181-365d",INDEX(Assumptions!$G$8:$G$12,MATCH(B3165,Assumptions!$A$8:$A$12,0)),INDEX(Assumptions!$H$8:$H$12,MATCH(B3165,Assumptions!$A$8:$A$12,0)))))</f>
        <v>0.15</v>
      </c>
      <c r="R3165" s="14">
        <f t="shared" ca="1" si="348"/>
        <v>17032543.708499998</v>
      </c>
      <c r="S3165" s="14">
        <f t="shared" ca="1" si="349"/>
        <v>96517747.681500003</v>
      </c>
      <c r="T3165" s="11" t="s">
        <v>25</v>
      </c>
      <c r="U3165" s="18" t="s">
        <v>26</v>
      </c>
    </row>
    <row r="3166" spans="1:21" ht="15" customHeight="1" x14ac:dyDescent="0.15">
      <c r="A3166" s="10" t="s">
        <v>3214</v>
      </c>
      <c r="B3166" s="11" t="s">
        <v>31</v>
      </c>
      <c r="C3166" s="11" t="s">
        <v>32</v>
      </c>
      <c r="D3166" s="12">
        <v>46183</v>
      </c>
      <c r="E3166" s="11">
        <v>4996</v>
      </c>
      <c r="F3166" s="11" t="s">
        <v>33</v>
      </c>
      <c r="G3166" s="13">
        <v>3038.19</v>
      </c>
      <c r="H3166" s="14">
        <f t="shared" si="343"/>
        <v>15178797.24</v>
      </c>
      <c r="I3166" s="14">
        <f>IF(F3166="GHS",H3166,H3166*Assumptions!$B$4)</f>
        <v>15178797.24</v>
      </c>
      <c r="J3166" s="15" t="str">
        <f>INDEX(Assumptions!$B$8:$B$12,MATCH(B3166,Assumptions!$A$8:$A$12,0))</f>
        <v>Weighted Average</v>
      </c>
      <c r="K3166" s="16">
        <f>G3166/(1-INDEX(Assumptions!$D$8:$D$12,MATCH(B3166,Assumptions!$A$8:$A$12,0)))</f>
        <v>4219.7083333333339</v>
      </c>
      <c r="L3166" s="16">
        <f t="shared" si="344"/>
        <v>91.145700000000005</v>
      </c>
      <c r="M3166" s="16">
        <f t="shared" si="345"/>
        <v>210.98541666666671</v>
      </c>
      <c r="N3166" s="14">
        <f>E3166*(K3166-L3166-M3166)*IF(F3166="GHS",1,Assumptions!$B$4)</f>
        <v>19572215.774466667</v>
      </c>
      <c r="O3166" s="15">
        <f t="shared" ca="1" si="346"/>
        <v>103</v>
      </c>
      <c r="P3166" s="15" t="str">
        <f t="shared" ca="1" si="347"/>
        <v>91-180d</v>
      </c>
      <c r="Q3166" s="17">
        <f ca="1">IF(P3166="0-90d",0,IF(P3166="91-180d",INDEX(Assumptions!$F$8:$F$12,MATCH(B3166,Assumptions!$A$8:$A$12,0)),IF(P3166="181-365d",INDEX(Assumptions!$G$8:$G$12,MATCH(B3166,Assumptions!$A$8:$A$12,0)),INDEX(Assumptions!$H$8:$H$12,MATCH(B3166,Assumptions!$A$8:$A$12,0)))))</f>
        <v>0.05</v>
      </c>
      <c r="R3166" s="14">
        <f t="shared" ca="1" si="348"/>
        <v>758939.86200000008</v>
      </c>
      <c r="S3166" s="14">
        <f t="shared" ca="1" si="349"/>
        <v>14419857.378</v>
      </c>
      <c r="T3166" s="11" t="s">
        <v>25</v>
      </c>
      <c r="U3166" s="18" t="s">
        <v>26</v>
      </c>
    </row>
    <row r="3167" spans="1:21" ht="15" customHeight="1" x14ac:dyDescent="0.15">
      <c r="A3167" s="10" t="s">
        <v>3215</v>
      </c>
      <c r="B3167" s="11" t="s">
        <v>28</v>
      </c>
      <c r="C3167" s="11" t="s">
        <v>55</v>
      </c>
      <c r="D3167" s="12">
        <v>46106</v>
      </c>
      <c r="E3167" s="11">
        <v>1733</v>
      </c>
      <c r="F3167" s="11" t="s">
        <v>24</v>
      </c>
      <c r="G3167" s="13">
        <v>4493.82</v>
      </c>
      <c r="H3167" s="14">
        <f t="shared" si="343"/>
        <v>7787790.0599999996</v>
      </c>
      <c r="I3167" s="14">
        <f>IF(F3167="GHS",H3167,H3167*Assumptions!$B$4)</f>
        <v>84108132.648000002</v>
      </c>
      <c r="J3167" s="15" t="str">
        <f>INDEX(Assumptions!$B$8:$B$12,MATCH(B3167,Assumptions!$A$8:$A$12,0))</f>
        <v>Fair Value Less Costs to Sell</v>
      </c>
      <c r="K3167" s="16">
        <f>G3167/(1-INDEX(Assumptions!$D$8:$D$12,MATCH(B3167,Assumptions!$A$8:$A$12,0)))</f>
        <v>5106.613636363636</v>
      </c>
      <c r="L3167" s="16">
        <f t="shared" si="344"/>
        <v>134.81459999999998</v>
      </c>
      <c r="M3167" s="16">
        <f t="shared" si="345"/>
        <v>255.3306818181818</v>
      </c>
      <c r="N3167" s="14">
        <f>E3167*(K3167-L3167-M3167)*IF(F3167="GHS",1,Assumptions!$B$4)</f>
        <v>88275308.311014548</v>
      </c>
      <c r="O3167" s="15">
        <f t="shared" ca="1" si="346"/>
        <v>180</v>
      </c>
      <c r="P3167" s="15" t="str">
        <f t="shared" ca="1" si="347"/>
        <v>91-180d</v>
      </c>
      <c r="Q3167" s="17">
        <f ca="1">IF(P3167="0-90d",0,IF(P3167="91-180d",INDEX(Assumptions!$F$8:$F$12,MATCH(B3167,Assumptions!$A$8:$A$12,0)),IF(P3167="181-365d",INDEX(Assumptions!$G$8:$G$12,MATCH(B3167,Assumptions!$A$8:$A$12,0)),INDEX(Assumptions!$H$8:$H$12,MATCH(B3167,Assumptions!$A$8:$A$12,0)))))</f>
        <v>0.02</v>
      </c>
      <c r="R3167" s="14">
        <f t="shared" ca="1" si="348"/>
        <v>1682162.6529600001</v>
      </c>
      <c r="S3167" s="14">
        <f t="shared" ca="1" si="349"/>
        <v>82425969.995039999</v>
      </c>
      <c r="T3167" s="11" t="s">
        <v>25</v>
      </c>
      <c r="U3167" s="18" t="s">
        <v>26</v>
      </c>
    </row>
    <row r="3168" spans="1:21" ht="15" customHeight="1" x14ac:dyDescent="0.15">
      <c r="A3168" s="10" t="s">
        <v>3216</v>
      </c>
      <c r="B3168" s="11" t="s">
        <v>28</v>
      </c>
      <c r="C3168" s="11" t="s">
        <v>55</v>
      </c>
      <c r="D3168" s="12">
        <v>46119</v>
      </c>
      <c r="E3168" s="11">
        <v>3571</v>
      </c>
      <c r="F3168" s="11" t="s">
        <v>24</v>
      </c>
      <c r="G3168" s="13">
        <v>4610.96</v>
      </c>
      <c r="H3168" s="14">
        <f t="shared" si="343"/>
        <v>16465738.16</v>
      </c>
      <c r="I3168" s="14">
        <f>IF(F3168="GHS",H3168,H3168*Assumptions!$B$4)</f>
        <v>177829972.12800002</v>
      </c>
      <c r="J3168" s="15" t="str">
        <f>INDEX(Assumptions!$B$8:$B$12,MATCH(B3168,Assumptions!$A$8:$A$12,0))</f>
        <v>Fair Value Less Costs to Sell</v>
      </c>
      <c r="K3168" s="16">
        <f>G3168/(1-INDEX(Assumptions!$D$8:$D$12,MATCH(B3168,Assumptions!$A$8:$A$12,0)))</f>
        <v>5239.727272727273</v>
      </c>
      <c r="L3168" s="16">
        <f t="shared" si="344"/>
        <v>138.3288</v>
      </c>
      <c r="M3168" s="16">
        <f t="shared" si="345"/>
        <v>261.98636363636365</v>
      </c>
      <c r="N3168" s="14">
        <f>E3168*(K3168-L3168-M3168)*IF(F3168="GHS",1,Assumptions!$B$4)</f>
        <v>186640638.92888731</v>
      </c>
      <c r="O3168" s="15">
        <f t="shared" ca="1" si="346"/>
        <v>167</v>
      </c>
      <c r="P3168" s="15" t="str">
        <f t="shared" ca="1" si="347"/>
        <v>91-180d</v>
      </c>
      <c r="Q3168" s="17">
        <f ca="1">IF(P3168="0-90d",0,IF(P3168="91-180d",INDEX(Assumptions!$F$8:$F$12,MATCH(B3168,Assumptions!$A$8:$A$12,0)),IF(P3168="181-365d",INDEX(Assumptions!$G$8:$G$12,MATCH(B3168,Assumptions!$A$8:$A$12,0)),INDEX(Assumptions!$H$8:$H$12,MATCH(B3168,Assumptions!$A$8:$A$12,0)))))</f>
        <v>0.02</v>
      </c>
      <c r="R3168" s="14">
        <f t="shared" ca="1" si="348"/>
        <v>3556599.4425600003</v>
      </c>
      <c r="S3168" s="14">
        <f t="shared" ca="1" si="349"/>
        <v>174273372.68544003</v>
      </c>
      <c r="T3168" s="11" t="s">
        <v>50</v>
      </c>
      <c r="U3168" s="18" t="s">
        <v>36</v>
      </c>
    </row>
    <row r="3169" spans="1:21" ht="15" customHeight="1" x14ac:dyDescent="0.15">
      <c r="A3169" s="10" t="s">
        <v>3217</v>
      </c>
      <c r="B3169" s="11" t="s">
        <v>41</v>
      </c>
      <c r="C3169" s="11" t="s">
        <v>44</v>
      </c>
      <c r="D3169" s="12">
        <v>46118</v>
      </c>
      <c r="E3169" s="11">
        <v>4433</v>
      </c>
      <c r="F3169" s="11" t="s">
        <v>33</v>
      </c>
      <c r="G3169" s="13">
        <v>342.22</v>
      </c>
      <c r="H3169" s="14">
        <f t="shared" si="343"/>
        <v>1517061.26</v>
      </c>
      <c r="I3169" s="14">
        <f>IF(F3169="GHS",H3169,H3169*Assumptions!$B$4)</f>
        <v>1517061.26</v>
      </c>
      <c r="J3169" s="15" t="str">
        <f>INDEX(Assumptions!$B$8:$B$12,MATCH(B3169,Assumptions!$A$8:$A$12,0))</f>
        <v>Weighted Average</v>
      </c>
      <c r="K3169" s="16">
        <f>G3169/(1-INDEX(Assumptions!$D$8:$D$12,MATCH(B3169,Assumptions!$A$8:$A$12,0)))</f>
        <v>526.49230769230769</v>
      </c>
      <c r="L3169" s="16">
        <f t="shared" si="344"/>
        <v>10.2666</v>
      </c>
      <c r="M3169" s="16">
        <f t="shared" si="345"/>
        <v>26.324615384615385</v>
      </c>
      <c r="N3169" s="14">
        <f>E3169*(K3169-L3169-M3169)*IF(F3169="GHS",1,Assumptions!$B$4)</f>
        <v>2171731.5421999996</v>
      </c>
      <c r="O3169" s="15">
        <f t="shared" ca="1" si="346"/>
        <v>168</v>
      </c>
      <c r="P3169" s="15" t="str">
        <f t="shared" ca="1" si="347"/>
        <v>91-180d</v>
      </c>
      <c r="Q3169" s="17">
        <f ca="1">IF(P3169="0-90d",0,IF(P3169="91-180d",INDEX(Assumptions!$F$8:$F$12,MATCH(B3169,Assumptions!$A$8:$A$12,0)),IF(P3169="181-365d",INDEX(Assumptions!$G$8:$G$12,MATCH(B3169,Assumptions!$A$8:$A$12,0)),INDEX(Assumptions!$H$8:$H$12,MATCH(B3169,Assumptions!$A$8:$A$12,0)))))</f>
        <v>0.1</v>
      </c>
      <c r="R3169" s="14">
        <f t="shared" ca="1" si="348"/>
        <v>151706.12600000002</v>
      </c>
      <c r="S3169" s="14">
        <f t="shared" ca="1" si="349"/>
        <v>1365355.1340000001</v>
      </c>
      <c r="T3169" s="11" t="s">
        <v>25</v>
      </c>
      <c r="U3169" s="18" t="s">
        <v>26</v>
      </c>
    </row>
    <row r="3170" spans="1:21" ht="15" customHeight="1" x14ac:dyDescent="0.15">
      <c r="A3170" s="10" t="s">
        <v>3218</v>
      </c>
      <c r="B3170" s="11" t="s">
        <v>31</v>
      </c>
      <c r="C3170" s="11" t="s">
        <v>76</v>
      </c>
      <c r="D3170" s="12">
        <v>45829</v>
      </c>
      <c r="E3170" s="11">
        <v>3111</v>
      </c>
      <c r="F3170" s="11" t="s">
        <v>33</v>
      </c>
      <c r="G3170" s="13">
        <v>1831</v>
      </c>
      <c r="H3170" s="14">
        <f t="shared" si="343"/>
        <v>5696241</v>
      </c>
      <c r="I3170" s="14">
        <f>IF(F3170="GHS",H3170,H3170*Assumptions!$B$4)</f>
        <v>5696241</v>
      </c>
      <c r="J3170" s="15" t="str">
        <f>INDEX(Assumptions!$B$8:$B$12,MATCH(B3170,Assumptions!$A$8:$A$12,0))</f>
        <v>Weighted Average</v>
      </c>
      <c r="K3170" s="16">
        <f>G3170/(1-INDEX(Assumptions!$D$8:$D$12,MATCH(B3170,Assumptions!$A$8:$A$12,0)))</f>
        <v>2543.0555555555557</v>
      </c>
      <c r="L3170" s="16">
        <f t="shared" si="344"/>
        <v>54.93</v>
      </c>
      <c r="M3170" s="16">
        <f t="shared" si="345"/>
        <v>127.15277777777779</v>
      </c>
      <c r="N3170" s="14">
        <f>E3170*(K3170-L3170-M3170)*IF(F3170="GHS",1,Assumptions!$B$4)</f>
        <v>7344986.3116666675</v>
      </c>
      <c r="O3170" s="15">
        <f t="shared" ca="1" si="346"/>
        <v>457</v>
      </c>
      <c r="P3170" s="15" t="str">
        <f t="shared" ca="1" si="347"/>
        <v>365d+</v>
      </c>
      <c r="Q3170" s="17">
        <f ca="1">IF(P3170="0-90d",0,IF(P3170="91-180d",INDEX(Assumptions!$F$8:$F$12,MATCH(B3170,Assumptions!$A$8:$A$12,0)),IF(P3170="181-365d",INDEX(Assumptions!$G$8:$G$12,MATCH(B3170,Assumptions!$A$8:$A$12,0)),INDEX(Assumptions!$H$8:$H$12,MATCH(B3170,Assumptions!$A$8:$A$12,0)))))</f>
        <v>0.6</v>
      </c>
      <c r="R3170" s="14">
        <f t="shared" ca="1" si="348"/>
        <v>3417744.6</v>
      </c>
      <c r="S3170" s="14">
        <f t="shared" ca="1" si="349"/>
        <v>2278496.4</v>
      </c>
      <c r="T3170" s="11" t="s">
        <v>25</v>
      </c>
      <c r="U3170" s="18" t="s">
        <v>26</v>
      </c>
    </row>
    <row r="3171" spans="1:21" ht="15" customHeight="1" x14ac:dyDescent="0.15">
      <c r="A3171" s="10" t="s">
        <v>3219</v>
      </c>
      <c r="B3171" s="11" t="s">
        <v>28</v>
      </c>
      <c r="C3171" s="11" t="s">
        <v>55</v>
      </c>
      <c r="D3171" s="12">
        <v>45990</v>
      </c>
      <c r="E3171" s="11">
        <v>679</v>
      </c>
      <c r="F3171" s="11" t="s">
        <v>24</v>
      </c>
      <c r="G3171" s="13">
        <v>7025.47</v>
      </c>
      <c r="H3171" s="14">
        <f t="shared" si="343"/>
        <v>4770294.13</v>
      </c>
      <c r="I3171" s="14">
        <f>IF(F3171="GHS",H3171,H3171*Assumptions!$B$4)</f>
        <v>51519176.604000002</v>
      </c>
      <c r="J3171" s="15" t="str">
        <f>INDEX(Assumptions!$B$8:$B$12,MATCH(B3171,Assumptions!$A$8:$A$12,0))</f>
        <v>Fair Value Less Costs to Sell</v>
      </c>
      <c r="K3171" s="16">
        <f>G3171/(1-INDEX(Assumptions!$D$8:$D$12,MATCH(B3171,Assumptions!$A$8:$A$12,0)))</f>
        <v>7983.4886363636369</v>
      </c>
      <c r="L3171" s="16">
        <f t="shared" si="344"/>
        <v>210.76410000000001</v>
      </c>
      <c r="M3171" s="16">
        <f t="shared" si="345"/>
        <v>399.17443181818186</v>
      </c>
      <c r="N3171" s="14">
        <f>E3171*(K3171-L3171-M3171)*IF(F3171="GHS",1,Assumptions!$B$4)</f>
        <v>54071717.62665274</v>
      </c>
      <c r="O3171" s="15">
        <f t="shared" ca="1" si="346"/>
        <v>296</v>
      </c>
      <c r="P3171" s="15" t="str">
        <f t="shared" ca="1" si="347"/>
        <v>181-365d</v>
      </c>
      <c r="Q3171" s="17">
        <f ca="1">IF(P3171="0-90d",0,IF(P3171="91-180d",INDEX(Assumptions!$F$8:$F$12,MATCH(B3171,Assumptions!$A$8:$A$12,0)),IF(P3171="181-365d",INDEX(Assumptions!$G$8:$G$12,MATCH(B3171,Assumptions!$A$8:$A$12,0)),INDEX(Assumptions!$H$8:$H$12,MATCH(B3171,Assumptions!$A$8:$A$12,0)))))</f>
        <v>0.1</v>
      </c>
      <c r="R3171" s="14">
        <f t="shared" ca="1" si="348"/>
        <v>5151917.6604000004</v>
      </c>
      <c r="S3171" s="14">
        <f t="shared" si="349"/>
        <v>0</v>
      </c>
      <c r="T3171" s="11" t="s">
        <v>39</v>
      </c>
      <c r="U3171" s="18" t="s">
        <v>26</v>
      </c>
    </row>
    <row r="3172" spans="1:21" ht="15" customHeight="1" x14ac:dyDescent="0.15">
      <c r="A3172" s="10" t="s">
        <v>3220</v>
      </c>
      <c r="B3172" s="11" t="s">
        <v>31</v>
      </c>
      <c r="C3172" s="11" t="s">
        <v>63</v>
      </c>
      <c r="D3172" s="12">
        <v>45863</v>
      </c>
      <c r="E3172" s="11">
        <v>4580</v>
      </c>
      <c r="F3172" s="11" t="s">
        <v>33</v>
      </c>
      <c r="G3172" s="13">
        <v>1706.23</v>
      </c>
      <c r="H3172" s="14">
        <f t="shared" si="343"/>
        <v>7814533.4000000004</v>
      </c>
      <c r="I3172" s="14">
        <f>IF(F3172="GHS",H3172,H3172*Assumptions!$B$4)</f>
        <v>7814533.4000000004</v>
      </c>
      <c r="J3172" s="15" t="str">
        <f>INDEX(Assumptions!$B$8:$B$12,MATCH(B3172,Assumptions!$A$8:$A$12,0))</f>
        <v>Weighted Average</v>
      </c>
      <c r="K3172" s="16">
        <f>G3172/(1-INDEX(Assumptions!$D$8:$D$12,MATCH(B3172,Assumptions!$A$8:$A$12,0)))</f>
        <v>2369.7638888888891</v>
      </c>
      <c r="L3172" s="16">
        <f t="shared" si="344"/>
        <v>51.186900000000001</v>
      </c>
      <c r="M3172" s="16">
        <f t="shared" si="345"/>
        <v>118.48819444444446</v>
      </c>
      <c r="N3172" s="14">
        <f>E3172*(K3172-L3172-M3172)*IF(F3172="GHS",1,Assumptions!$B$4)</f>
        <v>10076406.678555556</v>
      </c>
      <c r="O3172" s="15">
        <f t="shared" ca="1" si="346"/>
        <v>423</v>
      </c>
      <c r="P3172" s="15" t="str">
        <f t="shared" ca="1" si="347"/>
        <v>365d+</v>
      </c>
      <c r="Q3172" s="17">
        <f ca="1">IF(P3172="0-90d",0,IF(P3172="91-180d",INDEX(Assumptions!$F$8:$F$12,MATCH(B3172,Assumptions!$A$8:$A$12,0)),IF(P3172="181-365d",INDEX(Assumptions!$G$8:$G$12,MATCH(B3172,Assumptions!$A$8:$A$12,0)),INDEX(Assumptions!$H$8:$H$12,MATCH(B3172,Assumptions!$A$8:$A$12,0)))))</f>
        <v>0.6</v>
      </c>
      <c r="R3172" s="14">
        <f t="shared" ca="1" si="348"/>
        <v>4688720.04</v>
      </c>
      <c r="S3172" s="14">
        <f t="shared" ca="1" si="349"/>
        <v>3125813.3600000003</v>
      </c>
      <c r="T3172" s="11" t="s">
        <v>25</v>
      </c>
      <c r="U3172" s="18" t="s">
        <v>26</v>
      </c>
    </row>
    <row r="3173" spans="1:21" ht="15" customHeight="1" x14ac:dyDescent="0.15">
      <c r="A3173" s="10" t="s">
        <v>3221</v>
      </c>
      <c r="B3173" s="11" t="s">
        <v>46</v>
      </c>
      <c r="C3173" s="11" t="s">
        <v>52</v>
      </c>
      <c r="D3173" s="12">
        <v>45839</v>
      </c>
      <c r="E3173" s="11">
        <v>2357</v>
      </c>
      <c r="F3173" s="11" t="s">
        <v>33</v>
      </c>
      <c r="G3173" s="13">
        <v>492311.18</v>
      </c>
      <c r="H3173" s="14">
        <f t="shared" si="343"/>
        <v>1160377451.26</v>
      </c>
      <c r="I3173" s="14">
        <f>IF(F3173="GHS",H3173,H3173*Assumptions!$B$4)</f>
        <v>1160377451.26</v>
      </c>
      <c r="J3173" s="15" t="str">
        <f>INDEX(Assumptions!$B$8:$B$12,MATCH(B3173,Assumptions!$A$8:$A$12,0))</f>
        <v>Specific Identification</v>
      </c>
      <c r="K3173" s="16">
        <f>G3173/(1-INDEX(Assumptions!$D$8:$D$12,MATCH(B3173,Assumptions!$A$8:$A$12,0)))</f>
        <v>631168.1794871795</v>
      </c>
      <c r="L3173" s="16">
        <f t="shared" si="344"/>
        <v>14769.3354</v>
      </c>
      <c r="M3173" s="16">
        <f t="shared" si="345"/>
        <v>31558.408974358976</v>
      </c>
      <c r="N3173" s="14">
        <f>E3173*(K3173-L3173-M3173)*IF(F3173="GHS",1,Assumptions!$B$4)</f>
        <v>1378468905.5609181</v>
      </c>
      <c r="O3173" s="15">
        <f t="shared" ca="1" si="346"/>
        <v>447</v>
      </c>
      <c r="P3173" s="15" t="str">
        <f t="shared" ca="1" si="347"/>
        <v>365d+</v>
      </c>
      <c r="Q3173" s="17">
        <f ca="1">IF(P3173="0-90d",0,IF(P3173="91-180d",INDEX(Assumptions!$F$8:$F$12,MATCH(B3173,Assumptions!$A$8:$A$12,0)),IF(P3173="181-365d",INDEX(Assumptions!$G$8:$G$12,MATCH(B3173,Assumptions!$A$8:$A$12,0)),INDEX(Assumptions!$H$8:$H$12,MATCH(B3173,Assumptions!$A$8:$A$12,0)))))</f>
        <v>0.15</v>
      </c>
      <c r="R3173" s="14">
        <f t="shared" ca="1" si="348"/>
        <v>174056617.68899998</v>
      </c>
      <c r="S3173" s="14">
        <f t="shared" ca="1" si="349"/>
        <v>986320833.57099998</v>
      </c>
      <c r="T3173" s="11" t="s">
        <v>25</v>
      </c>
      <c r="U3173" s="18" t="s">
        <v>26</v>
      </c>
    </row>
    <row r="3174" spans="1:21" ht="15" customHeight="1" x14ac:dyDescent="0.15">
      <c r="A3174" s="10" t="s">
        <v>3222</v>
      </c>
      <c r="B3174" s="11" t="s">
        <v>41</v>
      </c>
      <c r="C3174" s="11" t="s">
        <v>115</v>
      </c>
      <c r="D3174" s="12">
        <v>45742</v>
      </c>
      <c r="E3174" s="11">
        <v>2305</v>
      </c>
      <c r="F3174" s="11" t="s">
        <v>33</v>
      </c>
      <c r="G3174" s="13">
        <v>326.17</v>
      </c>
      <c r="H3174" s="14">
        <f t="shared" si="343"/>
        <v>751821.85000000009</v>
      </c>
      <c r="I3174" s="14">
        <f>IF(F3174="GHS",H3174,H3174*Assumptions!$B$4)</f>
        <v>751821.85000000009</v>
      </c>
      <c r="J3174" s="15" t="str">
        <f>INDEX(Assumptions!$B$8:$B$12,MATCH(B3174,Assumptions!$A$8:$A$12,0))</f>
        <v>Weighted Average</v>
      </c>
      <c r="K3174" s="16">
        <f>G3174/(1-INDEX(Assumptions!$D$8:$D$12,MATCH(B3174,Assumptions!$A$8:$A$12,0)))</f>
        <v>501.8</v>
      </c>
      <c r="L3174" s="16">
        <f t="shared" si="344"/>
        <v>9.7850999999999999</v>
      </c>
      <c r="M3174" s="16">
        <f t="shared" si="345"/>
        <v>25.090000000000003</v>
      </c>
      <c r="N3174" s="14">
        <f>E3174*(K3174-L3174-M3174)*IF(F3174="GHS",1,Assumptions!$B$4)</f>
        <v>1076261.8944999999</v>
      </c>
      <c r="O3174" s="15">
        <f t="shared" ca="1" si="346"/>
        <v>544</v>
      </c>
      <c r="P3174" s="15" t="str">
        <f t="shared" ca="1" si="347"/>
        <v>365d+</v>
      </c>
      <c r="Q3174" s="17">
        <f ca="1">IF(P3174="0-90d",0,IF(P3174="91-180d",INDEX(Assumptions!$F$8:$F$12,MATCH(B3174,Assumptions!$A$8:$A$12,0)),IF(P3174="181-365d",INDEX(Assumptions!$G$8:$G$12,MATCH(B3174,Assumptions!$A$8:$A$12,0)),INDEX(Assumptions!$H$8:$H$12,MATCH(B3174,Assumptions!$A$8:$A$12,0)))))</f>
        <v>0.8</v>
      </c>
      <c r="R3174" s="14">
        <f t="shared" ca="1" si="348"/>
        <v>601457.4800000001</v>
      </c>
      <c r="S3174" s="14">
        <f t="shared" ca="1" si="349"/>
        <v>150364.37</v>
      </c>
      <c r="T3174" s="11" t="s">
        <v>25</v>
      </c>
      <c r="U3174" s="18" t="s">
        <v>26</v>
      </c>
    </row>
    <row r="3175" spans="1:21" ht="15" customHeight="1" x14ac:dyDescent="0.15">
      <c r="A3175" s="10" t="s">
        <v>3223</v>
      </c>
      <c r="B3175" s="11" t="s">
        <v>41</v>
      </c>
      <c r="C3175" s="11" t="s">
        <v>115</v>
      </c>
      <c r="D3175" s="12">
        <v>46198</v>
      </c>
      <c r="E3175" s="11">
        <v>1359</v>
      </c>
      <c r="F3175" s="11" t="s">
        <v>33</v>
      </c>
      <c r="G3175" s="13">
        <v>719.92</v>
      </c>
      <c r="H3175" s="14">
        <f t="shared" si="343"/>
        <v>978371.27999999991</v>
      </c>
      <c r="I3175" s="14">
        <f>IF(F3175="GHS",H3175,H3175*Assumptions!$B$4)</f>
        <v>978371.27999999991</v>
      </c>
      <c r="J3175" s="15" t="str">
        <f>INDEX(Assumptions!$B$8:$B$12,MATCH(B3175,Assumptions!$A$8:$A$12,0))</f>
        <v>Weighted Average</v>
      </c>
      <c r="K3175" s="16">
        <f>G3175/(1-INDEX(Assumptions!$D$8:$D$12,MATCH(B3175,Assumptions!$A$8:$A$12,0)))</f>
        <v>1107.5692307692307</v>
      </c>
      <c r="L3175" s="16">
        <f t="shared" si="344"/>
        <v>21.597599999999996</v>
      </c>
      <c r="M3175" s="16">
        <f t="shared" si="345"/>
        <v>55.378461538461536</v>
      </c>
      <c r="N3175" s="14">
        <f>E3175*(K3175-L3175-M3175)*IF(F3175="GHS",1,Assumptions!$B$4)</f>
        <v>1400576.1169846151</v>
      </c>
      <c r="O3175" s="15">
        <f t="shared" ca="1" si="346"/>
        <v>88</v>
      </c>
      <c r="P3175" s="15" t="str">
        <f t="shared" ca="1" si="347"/>
        <v>0-90d</v>
      </c>
      <c r="Q3175" s="17">
        <f ca="1">IF(P3175="0-90d",0,IF(P3175="91-180d",INDEX(Assumptions!$F$8:$F$12,MATCH(B3175,Assumptions!$A$8:$A$12,0)),IF(P3175="181-365d",INDEX(Assumptions!$G$8:$G$12,MATCH(B3175,Assumptions!$A$8:$A$12,0)),INDEX(Assumptions!$H$8:$H$12,MATCH(B3175,Assumptions!$A$8:$A$12,0)))))</f>
        <v>0</v>
      </c>
      <c r="R3175" s="14">
        <f t="shared" ca="1" si="348"/>
        <v>0</v>
      </c>
      <c r="S3175" s="14">
        <f t="shared" ca="1" si="349"/>
        <v>978371.27999999991</v>
      </c>
      <c r="T3175" s="11" t="s">
        <v>25</v>
      </c>
      <c r="U3175" s="18" t="s">
        <v>26</v>
      </c>
    </row>
    <row r="3176" spans="1:21" ht="15" customHeight="1" x14ac:dyDescent="0.15">
      <c r="A3176" s="10" t="s">
        <v>3224</v>
      </c>
      <c r="B3176" s="11" t="s">
        <v>41</v>
      </c>
      <c r="C3176" s="11" t="s">
        <v>115</v>
      </c>
      <c r="D3176" s="12">
        <v>46221</v>
      </c>
      <c r="E3176" s="11">
        <v>4927</v>
      </c>
      <c r="F3176" s="11" t="s">
        <v>33</v>
      </c>
      <c r="G3176" s="13">
        <v>356.81</v>
      </c>
      <c r="H3176" s="14">
        <f t="shared" si="343"/>
        <v>1758002.87</v>
      </c>
      <c r="I3176" s="14">
        <f>IF(F3176="GHS",H3176,H3176*Assumptions!$B$4)</f>
        <v>1758002.87</v>
      </c>
      <c r="J3176" s="15" t="str">
        <f>INDEX(Assumptions!$B$8:$B$12,MATCH(B3176,Assumptions!$A$8:$A$12,0))</f>
        <v>Weighted Average</v>
      </c>
      <c r="K3176" s="16">
        <f>G3176/(1-INDEX(Assumptions!$D$8:$D$12,MATCH(B3176,Assumptions!$A$8:$A$12,0)))</f>
        <v>548.93846153846152</v>
      </c>
      <c r="L3176" s="16">
        <f t="shared" si="344"/>
        <v>10.7043</v>
      </c>
      <c r="M3176" s="16">
        <f t="shared" si="345"/>
        <v>27.446923076923078</v>
      </c>
      <c r="N3176" s="14">
        <f>E3176*(K3176-L3176-M3176)*IF(F3176="GHS",1,Assumptions!$B$4)</f>
        <v>2516648.7239000001</v>
      </c>
      <c r="O3176" s="15">
        <f t="shared" ca="1" si="346"/>
        <v>65</v>
      </c>
      <c r="P3176" s="15" t="str">
        <f t="shared" ca="1" si="347"/>
        <v>0-90d</v>
      </c>
      <c r="Q3176" s="17">
        <f ca="1">IF(P3176="0-90d",0,IF(P3176="91-180d",INDEX(Assumptions!$F$8:$F$12,MATCH(B3176,Assumptions!$A$8:$A$12,0)),IF(P3176="181-365d",INDEX(Assumptions!$G$8:$G$12,MATCH(B3176,Assumptions!$A$8:$A$12,0)),INDEX(Assumptions!$H$8:$H$12,MATCH(B3176,Assumptions!$A$8:$A$12,0)))))</f>
        <v>0</v>
      </c>
      <c r="R3176" s="14">
        <f t="shared" ca="1" si="348"/>
        <v>0</v>
      </c>
      <c r="S3176" s="14">
        <f t="shared" ca="1" si="349"/>
        <v>1758002.87</v>
      </c>
      <c r="T3176" s="11" t="s">
        <v>25</v>
      </c>
      <c r="U3176" s="18" t="s">
        <v>26</v>
      </c>
    </row>
    <row r="3177" spans="1:21" ht="15" customHeight="1" x14ac:dyDescent="0.15">
      <c r="A3177" s="10" t="s">
        <v>3225</v>
      </c>
      <c r="B3177" s="11" t="s">
        <v>31</v>
      </c>
      <c r="C3177" s="11" t="s">
        <v>76</v>
      </c>
      <c r="D3177" s="12">
        <v>46038</v>
      </c>
      <c r="E3177" s="11">
        <v>3319</v>
      </c>
      <c r="F3177" s="11" t="s">
        <v>33</v>
      </c>
      <c r="G3177" s="13">
        <v>2446.39</v>
      </c>
      <c r="H3177" s="14">
        <f t="shared" si="343"/>
        <v>8119568.4099999992</v>
      </c>
      <c r="I3177" s="14">
        <f>IF(F3177="GHS",H3177,H3177*Assumptions!$B$4)</f>
        <v>8119568.4099999992</v>
      </c>
      <c r="J3177" s="15" t="str">
        <f>INDEX(Assumptions!$B$8:$B$12,MATCH(B3177,Assumptions!$A$8:$A$12,0))</f>
        <v>Weighted Average</v>
      </c>
      <c r="K3177" s="16">
        <f>G3177/(1-INDEX(Assumptions!$D$8:$D$12,MATCH(B3177,Assumptions!$A$8:$A$12,0)))</f>
        <v>3397.7638888888887</v>
      </c>
      <c r="L3177" s="16">
        <f t="shared" si="344"/>
        <v>73.3917</v>
      </c>
      <c r="M3177" s="16">
        <f t="shared" si="345"/>
        <v>169.88819444444445</v>
      </c>
      <c r="N3177" s="14">
        <f>E3177*(K3177-L3177-M3177)*IF(F3177="GHS",1,Assumptions!$B$4)</f>
        <v>10469732.377561111</v>
      </c>
      <c r="O3177" s="15">
        <f t="shared" ca="1" si="346"/>
        <v>248</v>
      </c>
      <c r="P3177" s="15" t="str">
        <f t="shared" ca="1" si="347"/>
        <v>181-365d</v>
      </c>
      <c r="Q3177" s="17">
        <f ca="1">IF(P3177="0-90d",0,IF(P3177="91-180d",INDEX(Assumptions!$F$8:$F$12,MATCH(B3177,Assumptions!$A$8:$A$12,0)),IF(P3177="181-365d",INDEX(Assumptions!$G$8:$G$12,MATCH(B3177,Assumptions!$A$8:$A$12,0)),INDEX(Assumptions!$H$8:$H$12,MATCH(B3177,Assumptions!$A$8:$A$12,0)))))</f>
        <v>0.2</v>
      </c>
      <c r="R3177" s="14">
        <f t="shared" ca="1" si="348"/>
        <v>1623913.682</v>
      </c>
      <c r="S3177" s="14">
        <f t="shared" ca="1" si="349"/>
        <v>6495654.7279999992</v>
      </c>
      <c r="T3177" s="11" t="s">
        <v>50</v>
      </c>
      <c r="U3177" s="18" t="s">
        <v>26</v>
      </c>
    </row>
    <row r="3178" spans="1:21" ht="15" customHeight="1" x14ac:dyDescent="0.15">
      <c r="A3178" s="10" t="s">
        <v>3226</v>
      </c>
      <c r="B3178" s="11" t="s">
        <v>28</v>
      </c>
      <c r="C3178" s="11" t="s">
        <v>35</v>
      </c>
      <c r="D3178" s="12">
        <v>46052</v>
      </c>
      <c r="E3178" s="11">
        <v>2211</v>
      </c>
      <c r="F3178" s="11" t="s">
        <v>24</v>
      </c>
      <c r="G3178" s="13">
        <v>21600</v>
      </c>
      <c r="H3178" s="14">
        <f t="shared" si="343"/>
        <v>47757600</v>
      </c>
      <c r="I3178" s="14">
        <f>IF(F3178="GHS",H3178,H3178*Assumptions!$B$4)</f>
        <v>515782080.00000006</v>
      </c>
      <c r="J3178" s="15" t="str">
        <f>INDEX(Assumptions!$B$8:$B$12,MATCH(B3178,Assumptions!$A$8:$A$12,0))</f>
        <v>Fair Value Less Costs to Sell</v>
      </c>
      <c r="K3178" s="16">
        <f>G3178/(1-INDEX(Assumptions!$D$8:$D$12,MATCH(B3178,Assumptions!$A$8:$A$12,0)))</f>
        <v>24545.454545454544</v>
      </c>
      <c r="L3178" s="16">
        <f t="shared" si="344"/>
        <v>648</v>
      </c>
      <c r="M3178" s="16">
        <f t="shared" si="345"/>
        <v>1227.2727272727273</v>
      </c>
      <c r="N3178" s="14">
        <f>E3178*(K3178-L3178-M3178)*IF(F3178="GHS",1,Assumptions!$B$4)</f>
        <v>541336737.5999999</v>
      </c>
      <c r="O3178" s="15">
        <f t="shared" ca="1" si="346"/>
        <v>234</v>
      </c>
      <c r="P3178" s="15" t="str">
        <f t="shared" ca="1" si="347"/>
        <v>181-365d</v>
      </c>
      <c r="Q3178" s="17">
        <f ca="1">IF(P3178="0-90d",0,IF(P3178="91-180d",INDEX(Assumptions!$F$8:$F$12,MATCH(B3178,Assumptions!$A$8:$A$12,0)),IF(P3178="181-365d",INDEX(Assumptions!$G$8:$G$12,MATCH(B3178,Assumptions!$A$8:$A$12,0)),INDEX(Assumptions!$H$8:$H$12,MATCH(B3178,Assumptions!$A$8:$A$12,0)))))</f>
        <v>0.1</v>
      </c>
      <c r="R3178" s="14">
        <f t="shared" ca="1" si="348"/>
        <v>51578208.000000007</v>
      </c>
      <c r="S3178" s="14">
        <f t="shared" ca="1" si="349"/>
        <v>464203872.00000006</v>
      </c>
      <c r="T3178" s="11" t="s">
        <v>25</v>
      </c>
      <c r="U3178" s="18" t="s">
        <v>26</v>
      </c>
    </row>
    <row r="3179" spans="1:21" ht="15" customHeight="1" x14ac:dyDescent="0.15">
      <c r="A3179" s="10" t="s">
        <v>3227</v>
      </c>
      <c r="B3179" s="11" t="s">
        <v>22</v>
      </c>
      <c r="C3179" s="11" t="s">
        <v>23</v>
      </c>
      <c r="D3179" s="12">
        <v>45744</v>
      </c>
      <c r="E3179" s="11">
        <v>2212</v>
      </c>
      <c r="F3179" s="11" t="s">
        <v>24</v>
      </c>
      <c r="G3179" s="13">
        <v>19322.849999999999</v>
      </c>
      <c r="H3179" s="14">
        <f t="shared" si="343"/>
        <v>42742144.199999996</v>
      </c>
      <c r="I3179" s="14">
        <f>IF(F3179="GHS",H3179,H3179*Assumptions!$B$4)</f>
        <v>461615157.35999995</v>
      </c>
      <c r="J3179" s="15" t="str">
        <f>INDEX(Assumptions!$B$8:$B$12,MATCH(B3179,Assumptions!$A$8:$A$12,0))</f>
        <v>FIFO</v>
      </c>
      <c r="K3179" s="16">
        <f>G3179/(1-INDEX(Assumptions!$D$8:$D$12,MATCH(B3179,Assumptions!$A$8:$A$12,0)))</f>
        <v>23564.451219512193</v>
      </c>
      <c r="L3179" s="16">
        <f t="shared" si="344"/>
        <v>579.68549999999993</v>
      </c>
      <c r="M3179" s="16">
        <f t="shared" si="345"/>
        <v>1178.2225609756097</v>
      </c>
      <c r="N3179" s="14">
        <f>E3179*(K3179-L3179-M3179)*IF(F3179="GHS",1,Assumptions!$B$4)</f>
        <v>520949593.44017565</v>
      </c>
      <c r="O3179" s="15">
        <f t="shared" ca="1" si="346"/>
        <v>542</v>
      </c>
      <c r="P3179" s="15" t="str">
        <f t="shared" ca="1" si="347"/>
        <v>365d+</v>
      </c>
      <c r="Q3179" s="17">
        <f ca="1">IF(P3179="0-90d",0,IF(P3179="91-180d",INDEX(Assumptions!$F$8:$F$12,MATCH(B3179,Assumptions!$A$8:$A$12,0)),IF(P3179="181-365d",INDEX(Assumptions!$G$8:$G$12,MATCH(B3179,Assumptions!$A$8:$A$12,0)),INDEX(Assumptions!$H$8:$H$12,MATCH(B3179,Assumptions!$A$8:$A$12,0)))))</f>
        <v>0.5</v>
      </c>
      <c r="R3179" s="14">
        <f t="shared" ca="1" si="348"/>
        <v>230807578.67999998</v>
      </c>
      <c r="S3179" s="14">
        <f t="shared" si="349"/>
        <v>0</v>
      </c>
      <c r="T3179" s="11" t="s">
        <v>39</v>
      </c>
      <c r="U3179" s="18" t="s">
        <v>26</v>
      </c>
    </row>
    <row r="3180" spans="1:21" ht="15" customHeight="1" x14ac:dyDescent="0.15">
      <c r="A3180" s="10" t="s">
        <v>3228</v>
      </c>
      <c r="B3180" s="11" t="s">
        <v>28</v>
      </c>
      <c r="C3180" s="11" t="s">
        <v>35</v>
      </c>
      <c r="D3180" s="12">
        <v>45967</v>
      </c>
      <c r="E3180" s="11">
        <v>3281</v>
      </c>
      <c r="F3180" s="11" t="s">
        <v>24</v>
      </c>
      <c r="G3180" s="13">
        <v>2966.89</v>
      </c>
      <c r="H3180" s="14">
        <f t="shared" si="343"/>
        <v>9734366.0899999999</v>
      </c>
      <c r="I3180" s="14">
        <f>IF(F3180="GHS",H3180,H3180*Assumptions!$B$4)</f>
        <v>105131153.772</v>
      </c>
      <c r="J3180" s="15" t="str">
        <f>INDEX(Assumptions!$B$8:$B$12,MATCH(B3180,Assumptions!$A$8:$A$12,0))</f>
        <v>Fair Value Less Costs to Sell</v>
      </c>
      <c r="K3180" s="16">
        <f>G3180/(1-INDEX(Assumptions!$D$8:$D$12,MATCH(B3180,Assumptions!$A$8:$A$12,0)))</f>
        <v>3371.465909090909</v>
      </c>
      <c r="L3180" s="16">
        <f t="shared" si="344"/>
        <v>89.006699999999995</v>
      </c>
      <c r="M3180" s="16">
        <f t="shared" si="345"/>
        <v>168.57329545454547</v>
      </c>
      <c r="N3180" s="14">
        <f>E3180*(K3180-L3180-M3180)*IF(F3180="GHS",1,Assumptions!$B$4)</f>
        <v>110339924.57252182</v>
      </c>
      <c r="O3180" s="15">
        <f t="shared" ca="1" si="346"/>
        <v>319</v>
      </c>
      <c r="P3180" s="15" t="str">
        <f t="shared" ca="1" si="347"/>
        <v>181-365d</v>
      </c>
      <c r="Q3180" s="17">
        <f ca="1">IF(P3180="0-90d",0,IF(P3180="91-180d",INDEX(Assumptions!$F$8:$F$12,MATCH(B3180,Assumptions!$A$8:$A$12,0)),IF(P3180="181-365d",INDEX(Assumptions!$G$8:$G$12,MATCH(B3180,Assumptions!$A$8:$A$12,0)),INDEX(Assumptions!$H$8:$H$12,MATCH(B3180,Assumptions!$A$8:$A$12,0)))))</f>
        <v>0.1</v>
      </c>
      <c r="R3180" s="14">
        <f t="shared" ca="1" si="348"/>
        <v>10513115.3772</v>
      </c>
      <c r="S3180" s="14">
        <f t="shared" ca="1" si="349"/>
        <v>94618038.394800007</v>
      </c>
      <c r="T3180" s="11" t="s">
        <v>25</v>
      </c>
      <c r="U3180" s="18" t="s">
        <v>26</v>
      </c>
    </row>
    <row r="3181" spans="1:21" ht="15" customHeight="1" x14ac:dyDescent="0.15">
      <c r="A3181" s="10" t="s">
        <v>3229</v>
      </c>
      <c r="B3181" s="11" t="s">
        <v>31</v>
      </c>
      <c r="C3181" s="11" t="s">
        <v>32</v>
      </c>
      <c r="D3181" s="12">
        <v>46001</v>
      </c>
      <c r="E3181" s="11">
        <v>4710</v>
      </c>
      <c r="F3181" s="11" t="s">
        <v>33</v>
      </c>
      <c r="G3181" s="13">
        <v>1532.91</v>
      </c>
      <c r="H3181" s="14">
        <f t="shared" si="343"/>
        <v>7220006.1000000006</v>
      </c>
      <c r="I3181" s="14">
        <f>IF(F3181="GHS",H3181,H3181*Assumptions!$B$4)</f>
        <v>7220006.1000000006</v>
      </c>
      <c r="J3181" s="15" t="str">
        <f>INDEX(Assumptions!$B$8:$B$12,MATCH(B3181,Assumptions!$A$8:$A$12,0))</f>
        <v>Weighted Average</v>
      </c>
      <c r="K3181" s="16">
        <f>G3181/(1-INDEX(Assumptions!$D$8:$D$12,MATCH(B3181,Assumptions!$A$8:$A$12,0)))</f>
        <v>2129.041666666667</v>
      </c>
      <c r="L3181" s="16">
        <f t="shared" si="344"/>
        <v>45.987299999999998</v>
      </c>
      <c r="M3181" s="16">
        <f t="shared" si="345"/>
        <v>106.45208333333335</v>
      </c>
      <c r="N3181" s="14">
        <f>E3181*(K3181-L3181-M3181)*IF(F3181="GHS",1,Assumptions!$B$4)</f>
        <v>9309796.7545000017</v>
      </c>
      <c r="O3181" s="15">
        <f t="shared" ca="1" si="346"/>
        <v>285</v>
      </c>
      <c r="P3181" s="15" t="str">
        <f t="shared" ca="1" si="347"/>
        <v>181-365d</v>
      </c>
      <c r="Q3181" s="17">
        <f ca="1">IF(P3181="0-90d",0,IF(P3181="91-180d",INDEX(Assumptions!$F$8:$F$12,MATCH(B3181,Assumptions!$A$8:$A$12,0)),IF(P3181="181-365d",INDEX(Assumptions!$G$8:$G$12,MATCH(B3181,Assumptions!$A$8:$A$12,0)),INDEX(Assumptions!$H$8:$H$12,MATCH(B3181,Assumptions!$A$8:$A$12,0)))))</f>
        <v>0.2</v>
      </c>
      <c r="R3181" s="14">
        <f t="shared" ca="1" si="348"/>
        <v>1444001.2200000002</v>
      </c>
      <c r="S3181" s="14">
        <f t="shared" ca="1" si="349"/>
        <v>5776004.8800000008</v>
      </c>
      <c r="T3181" s="11" t="s">
        <v>25</v>
      </c>
      <c r="U3181" s="18" t="s">
        <v>26</v>
      </c>
    </row>
    <row r="3182" spans="1:21" ht="15" customHeight="1" x14ac:dyDescent="0.15">
      <c r="A3182" s="10" t="s">
        <v>3230</v>
      </c>
      <c r="B3182" s="11" t="s">
        <v>28</v>
      </c>
      <c r="C3182" s="11" t="s">
        <v>38</v>
      </c>
      <c r="D3182" s="12">
        <v>45875</v>
      </c>
      <c r="E3182" s="11">
        <v>4544</v>
      </c>
      <c r="F3182" s="11" t="s">
        <v>24</v>
      </c>
      <c r="G3182" s="13">
        <v>9460.34</v>
      </c>
      <c r="H3182" s="14">
        <f t="shared" si="343"/>
        <v>42987784.960000001</v>
      </c>
      <c r="I3182" s="14">
        <f>IF(F3182="GHS",H3182,H3182*Assumptions!$B$4)</f>
        <v>464268077.56800002</v>
      </c>
      <c r="J3182" s="15" t="str">
        <f>INDEX(Assumptions!$B$8:$B$12,MATCH(B3182,Assumptions!$A$8:$A$12,0))</f>
        <v>Fair Value Less Costs to Sell</v>
      </c>
      <c r="K3182" s="16">
        <f>G3182/(1-INDEX(Assumptions!$D$8:$D$12,MATCH(B3182,Assumptions!$A$8:$A$12,0)))</f>
        <v>10750.386363636364</v>
      </c>
      <c r="L3182" s="16">
        <f t="shared" si="344"/>
        <v>283.81020000000001</v>
      </c>
      <c r="M3182" s="16">
        <f t="shared" si="345"/>
        <v>537.51931818181822</v>
      </c>
      <c r="N3182" s="14">
        <f>E3182*(K3182-L3182-M3182)*IF(F3182="GHS",1,Assumptions!$B$4)</f>
        <v>487270450.502051</v>
      </c>
      <c r="O3182" s="15">
        <f t="shared" ca="1" si="346"/>
        <v>411</v>
      </c>
      <c r="P3182" s="15" t="str">
        <f t="shared" ca="1" si="347"/>
        <v>365d+</v>
      </c>
      <c r="Q3182" s="17">
        <f ca="1">IF(P3182="0-90d",0,IF(P3182="91-180d",INDEX(Assumptions!$F$8:$F$12,MATCH(B3182,Assumptions!$A$8:$A$12,0)),IF(P3182="181-365d",INDEX(Assumptions!$G$8:$G$12,MATCH(B3182,Assumptions!$A$8:$A$12,0)),INDEX(Assumptions!$H$8:$H$12,MATCH(B3182,Assumptions!$A$8:$A$12,0)))))</f>
        <v>0.4</v>
      </c>
      <c r="R3182" s="14">
        <f t="shared" ca="1" si="348"/>
        <v>185707231.02720001</v>
      </c>
      <c r="S3182" s="14">
        <f t="shared" si="349"/>
        <v>0</v>
      </c>
      <c r="T3182" s="11" t="s">
        <v>39</v>
      </c>
      <c r="U3182" s="18" t="s">
        <v>26</v>
      </c>
    </row>
    <row r="3183" spans="1:21" ht="15" customHeight="1" x14ac:dyDescent="0.15">
      <c r="A3183" s="10" t="s">
        <v>3231</v>
      </c>
      <c r="B3183" s="11" t="s">
        <v>41</v>
      </c>
      <c r="C3183" s="11" t="s">
        <v>44</v>
      </c>
      <c r="D3183" s="12">
        <v>46084</v>
      </c>
      <c r="E3183" s="11">
        <v>4515</v>
      </c>
      <c r="F3183" s="11" t="s">
        <v>33</v>
      </c>
      <c r="G3183" s="13">
        <v>609.33000000000004</v>
      </c>
      <c r="H3183" s="14">
        <f t="shared" si="343"/>
        <v>2751124.95</v>
      </c>
      <c r="I3183" s="14">
        <f>IF(F3183="GHS",H3183,H3183*Assumptions!$B$4)</f>
        <v>2751124.95</v>
      </c>
      <c r="J3183" s="15" t="str">
        <f>INDEX(Assumptions!$B$8:$B$12,MATCH(B3183,Assumptions!$A$8:$A$12,0))</f>
        <v>Weighted Average</v>
      </c>
      <c r="K3183" s="16">
        <f>G3183/(1-INDEX(Assumptions!$D$8:$D$12,MATCH(B3183,Assumptions!$A$8:$A$12,0)))</f>
        <v>937.43076923076922</v>
      </c>
      <c r="L3183" s="16">
        <f t="shared" si="344"/>
        <v>18.279900000000001</v>
      </c>
      <c r="M3183" s="16">
        <f t="shared" si="345"/>
        <v>46.871538461538464</v>
      </c>
      <c r="N3183" s="14">
        <f>E3183*(K3183-L3183-M3183)*IF(F3183="GHS",1,Assumptions!$B$4)</f>
        <v>3938341.1784230769</v>
      </c>
      <c r="O3183" s="15">
        <f t="shared" ca="1" si="346"/>
        <v>202</v>
      </c>
      <c r="P3183" s="15" t="str">
        <f t="shared" ca="1" si="347"/>
        <v>181-365d</v>
      </c>
      <c r="Q3183" s="17">
        <f ca="1">IF(P3183="0-90d",0,IF(P3183="91-180d",INDEX(Assumptions!$F$8:$F$12,MATCH(B3183,Assumptions!$A$8:$A$12,0)),IF(P3183="181-365d",INDEX(Assumptions!$G$8:$G$12,MATCH(B3183,Assumptions!$A$8:$A$12,0)),INDEX(Assumptions!$H$8:$H$12,MATCH(B3183,Assumptions!$A$8:$A$12,0)))))</f>
        <v>0.35</v>
      </c>
      <c r="R3183" s="14">
        <f t="shared" ca="1" si="348"/>
        <v>962893.73250000004</v>
      </c>
      <c r="S3183" s="14">
        <f t="shared" ca="1" si="349"/>
        <v>1788231.2175000003</v>
      </c>
      <c r="T3183" s="11" t="s">
        <v>25</v>
      </c>
      <c r="U3183" s="18" t="s">
        <v>26</v>
      </c>
    </row>
    <row r="3184" spans="1:21" ht="15" customHeight="1" x14ac:dyDescent="0.15">
      <c r="A3184" s="10" t="s">
        <v>3232</v>
      </c>
      <c r="B3184" s="11" t="s">
        <v>41</v>
      </c>
      <c r="C3184" s="11" t="s">
        <v>115</v>
      </c>
      <c r="D3184" s="12">
        <v>45739</v>
      </c>
      <c r="E3184" s="11">
        <v>3707</v>
      </c>
      <c r="F3184" s="11" t="s">
        <v>33</v>
      </c>
      <c r="G3184" s="13">
        <v>442.18</v>
      </c>
      <c r="H3184" s="14">
        <f t="shared" si="343"/>
        <v>1639161.26</v>
      </c>
      <c r="I3184" s="14">
        <f>IF(F3184="GHS",H3184,H3184*Assumptions!$B$4)</f>
        <v>1639161.26</v>
      </c>
      <c r="J3184" s="15" t="str">
        <f>INDEX(Assumptions!$B$8:$B$12,MATCH(B3184,Assumptions!$A$8:$A$12,0))</f>
        <v>Weighted Average</v>
      </c>
      <c r="K3184" s="16">
        <f>G3184/(1-INDEX(Assumptions!$D$8:$D$12,MATCH(B3184,Assumptions!$A$8:$A$12,0)))</f>
        <v>680.27692307692303</v>
      </c>
      <c r="L3184" s="16">
        <f t="shared" si="344"/>
        <v>13.2654</v>
      </c>
      <c r="M3184" s="16">
        <f t="shared" si="345"/>
        <v>34.013846153846153</v>
      </c>
      <c r="N3184" s="14">
        <f>E3184*(K3184-L3184-M3184)*IF(F3184="GHS",1,Assumptions!$B$4)</f>
        <v>2346522.3883538456</v>
      </c>
      <c r="O3184" s="15">
        <f t="shared" ca="1" si="346"/>
        <v>547</v>
      </c>
      <c r="P3184" s="15" t="str">
        <f t="shared" ca="1" si="347"/>
        <v>365d+</v>
      </c>
      <c r="Q3184" s="17">
        <f ca="1">IF(P3184="0-90d",0,IF(P3184="91-180d",INDEX(Assumptions!$F$8:$F$12,MATCH(B3184,Assumptions!$A$8:$A$12,0)),IF(P3184="181-365d",INDEX(Assumptions!$G$8:$G$12,MATCH(B3184,Assumptions!$A$8:$A$12,0)),INDEX(Assumptions!$H$8:$H$12,MATCH(B3184,Assumptions!$A$8:$A$12,0)))))</f>
        <v>0.8</v>
      </c>
      <c r="R3184" s="14">
        <f t="shared" ca="1" si="348"/>
        <v>1311329.0080000001</v>
      </c>
      <c r="S3184" s="14">
        <f t="shared" ca="1" si="349"/>
        <v>327832.25199999986</v>
      </c>
      <c r="T3184" s="11" t="s">
        <v>25</v>
      </c>
      <c r="U3184" s="18" t="s">
        <v>26</v>
      </c>
    </row>
    <row r="3185" spans="1:21" ht="15" customHeight="1" x14ac:dyDescent="0.15">
      <c r="A3185" s="10" t="s">
        <v>3233</v>
      </c>
      <c r="B3185" s="11" t="s">
        <v>46</v>
      </c>
      <c r="C3185" s="11" t="s">
        <v>52</v>
      </c>
      <c r="D3185" s="12">
        <v>46167</v>
      </c>
      <c r="E3185" s="11">
        <v>535</v>
      </c>
      <c r="F3185" s="11" t="s">
        <v>33</v>
      </c>
      <c r="G3185" s="13">
        <v>291123.71000000002</v>
      </c>
      <c r="H3185" s="14">
        <f t="shared" si="343"/>
        <v>155751184.85000002</v>
      </c>
      <c r="I3185" s="14">
        <f>IF(F3185="GHS",H3185,H3185*Assumptions!$B$4)</f>
        <v>155751184.85000002</v>
      </c>
      <c r="J3185" s="15" t="str">
        <f>INDEX(Assumptions!$B$8:$B$12,MATCH(B3185,Assumptions!$A$8:$A$12,0))</f>
        <v>Specific Identification</v>
      </c>
      <c r="K3185" s="16">
        <f>G3185/(1-INDEX(Assumptions!$D$8:$D$12,MATCH(B3185,Assumptions!$A$8:$A$12,0)))</f>
        <v>373235.52564102563</v>
      </c>
      <c r="L3185" s="16">
        <f t="shared" si="344"/>
        <v>8733.7113000000008</v>
      </c>
      <c r="M3185" s="16">
        <f t="shared" si="345"/>
        <v>18661.776282051283</v>
      </c>
      <c r="N3185" s="14">
        <f>E3185*(K3185-L3185-M3185)*IF(F3185="GHS",1,Assumptions!$B$4)</f>
        <v>185024420.36155125</v>
      </c>
      <c r="O3185" s="15">
        <f t="shared" ca="1" si="346"/>
        <v>119</v>
      </c>
      <c r="P3185" s="15" t="str">
        <f t="shared" ca="1" si="347"/>
        <v>91-180d</v>
      </c>
      <c r="Q3185" s="17">
        <f ca="1">IF(P3185="0-90d",0,IF(P3185="91-180d",INDEX(Assumptions!$F$8:$F$12,MATCH(B3185,Assumptions!$A$8:$A$12,0)),IF(P3185="181-365d",INDEX(Assumptions!$G$8:$G$12,MATCH(B3185,Assumptions!$A$8:$A$12,0)),INDEX(Assumptions!$H$8:$H$12,MATCH(B3185,Assumptions!$A$8:$A$12,0)))))</f>
        <v>0</v>
      </c>
      <c r="R3185" s="14">
        <f t="shared" ca="1" si="348"/>
        <v>0</v>
      </c>
      <c r="S3185" s="14">
        <f t="shared" ca="1" si="349"/>
        <v>155751184.85000002</v>
      </c>
      <c r="T3185" s="11" t="s">
        <v>25</v>
      </c>
      <c r="U3185" s="18" t="s">
        <v>26</v>
      </c>
    </row>
    <row r="3186" spans="1:21" ht="15" customHeight="1" x14ac:dyDescent="0.15">
      <c r="A3186" s="10" t="s">
        <v>3234</v>
      </c>
      <c r="B3186" s="11" t="s">
        <v>41</v>
      </c>
      <c r="C3186" s="11" t="s">
        <v>42</v>
      </c>
      <c r="D3186" s="12">
        <v>46184</v>
      </c>
      <c r="E3186" s="11">
        <v>756</v>
      </c>
      <c r="F3186" s="11" t="s">
        <v>33</v>
      </c>
      <c r="G3186" s="13">
        <v>387.23</v>
      </c>
      <c r="H3186" s="14">
        <f t="shared" si="343"/>
        <v>292745.88</v>
      </c>
      <c r="I3186" s="14">
        <f>IF(F3186="GHS",H3186,H3186*Assumptions!$B$4)</f>
        <v>292745.88</v>
      </c>
      <c r="J3186" s="15" t="str">
        <f>INDEX(Assumptions!$B$8:$B$12,MATCH(B3186,Assumptions!$A$8:$A$12,0))</f>
        <v>Weighted Average</v>
      </c>
      <c r="K3186" s="16">
        <f>G3186/(1-INDEX(Assumptions!$D$8:$D$12,MATCH(B3186,Assumptions!$A$8:$A$12,0)))</f>
        <v>595.73846153846159</v>
      </c>
      <c r="L3186" s="16">
        <f t="shared" si="344"/>
        <v>11.616899999999999</v>
      </c>
      <c r="M3186" s="16">
        <f t="shared" si="345"/>
        <v>29.786923076923081</v>
      </c>
      <c r="N3186" s="14">
        <f>E3186*(K3186-L3186-M3186)*IF(F3186="GHS",1,Assumptions!$B$4)</f>
        <v>419076.98667692312</v>
      </c>
      <c r="O3186" s="15">
        <f t="shared" ca="1" si="346"/>
        <v>102</v>
      </c>
      <c r="P3186" s="15" t="str">
        <f t="shared" ca="1" si="347"/>
        <v>91-180d</v>
      </c>
      <c r="Q3186" s="17">
        <f ca="1">IF(P3186="0-90d",0,IF(P3186="91-180d",INDEX(Assumptions!$F$8:$F$12,MATCH(B3186,Assumptions!$A$8:$A$12,0)),IF(P3186="181-365d",INDEX(Assumptions!$G$8:$G$12,MATCH(B3186,Assumptions!$A$8:$A$12,0)),INDEX(Assumptions!$H$8:$H$12,MATCH(B3186,Assumptions!$A$8:$A$12,0)))))</f>
        <v>0.1</v>
      </c>
      <c r="R3186" s="14">
        <f t="shared" ca="1" si="348"/>
        <v>29274.588000000003</v>
      </c>
      <c r="S3186" s="14">
        <f t="shared" ca="1" si="349"/>
        <v>263471.29200000002</v>
      </c>
      <c r="T3186" s="11" t="s">
        <v>25</v>
      </c>
      <c r="U3186" s="18" t="s">
        <v>26</v>
      </c>
    </row>
    <row r="3187" spans="1:21" ht="15" customHeight="1" x14ac:dyDescent="0.15">
      <c r="A3187" s="10" t="s">
        <v>3235</v>
      </c>
      <c r="B3187" s="11" t="s">
        <v>46</v>
      </c>
      <c r="C3187" s="11" t="s">
        <v>119</v>
      </c>
      <c r="D3187" s="12">
        <v>46049</v>
      </c>
      <c r="E3187" s="11">
        <v>2921</v>
      </c>
      <c r="F3187" s="11" t="s">
        <v>33</v>
      </c>
      <c r="G3187" s="13">
        <v>454217.22</v>
      </c>
      <c r="H3187" s="14">
        <f t="shared" si="343"/>
        <v>1326768499.6199999</v>
      </c>
      <c r="I3187" s="14">
        <f>IF(F3187="GHS",H3187,H3187*Assumptions!$B$4)</f>
        <v>1326768499.6199999</v>
      </c>
      <c r="J3187" s="15" t="str">
        <f>INDEX(Assumptions!$B$8:$B$12,MATCH(B3187,Assumptions!$A$8:$A$12,0))</f>
        <v>Specific Identification</v>
      </c>
      <c r="K3187" s="16">
        <f>G3187/(1-INDEX(Assumptions!$D$8:$D$12,MATCH(B3187,Assumptions!$A$8:$A$12,0)))</f>
        <v>582329.76923076913</v>
      </c>
      <c r="L3187" s="16">
        <f t="shared" si="344"/>
        <v>13626.516599999999</v>
      </c>
      <c r="M3187" s="16">
        <f t="shared" si="345"/>
        <v>29116.488461538458</v>
      </c>
      <c r="N3187" s="14">
        <f>E3187*(K3187-L3187-M3187)*IF(F3187="GHS",1,Assumptions!$B$4)</f>
        <v>1576132938.1383228</v>
      </c>
      <c r="O3187" s="15">
        <f t="shared" ca="1" si="346"/>
        <v>237</v>
      </c>
      <c r="P3187" s="15" t="str">
        <f t="shared" ca="1" si="347"/>
        <v>181-365d</v>
      </c>
      <c r="Q3187" s="17">
        <f ca="1">IF(P3187="0-90d",0,IF(P3187="91-180d",INDEX(Assumptions!$F$8:$F$12,MATCH(B3187,Assumptions!$A$8:$A$12,0)),IF(P3187="181-365d",INDEX(Assumptions!$G$8:$G$12,MATCH(B3187,Assumptions!$A$8:$A$12,0)),INDEX(Assumptions!$H$8:$H$12,MATCH(B3187,Assumptions!$A$8:$A$12,0)))))</f>
        <v>0.05</v>
      </c>
      <c r="R3187" s="14">
        <f t="shared" ca="1" si="348"/>
        <v>66338424.980999999</v>
      </c>
      <c r="S3187" s="14">
        <f t="shared" ca="1" si="349"/>
        <v>1260430074.6389999</v>
      </c>
      <c r="T3187" s="11" t="s">
        <v>25</v>
      </c>
      <c r="U3187" s="18" t="s">
        <v>36</v>
      </c>
    </row>
    <row r="3188" spans="1:21" ht="15" customHeight="1" x14ac:dyDescent="0.15">
      <c r="A3188" s="10" t="s">
        <v>3236</v>
      </c>
      <c r="B3188" s="11" t="s">
        <v>41</v>
      </c>
      <c r="C3188" s="11" t="s">
        <v>44</v>
      </c>
      <c r="D3188" s="12">
        <v>45953</v>
      </c>
      <c r="E3188" s="11">
        <v>4690</v>
      </c>
      <c r="F3188" s="11" t="s">
        <v>33</v>
      </c>
      <c r="G3188" s="13">
        <v>470.28</v>
      </c>
      <c r="H3188" s="14">
        <f t="shared" si="343"/>
        <v>2205613.1999999997</v>
      </c>
      <c r="I3188" s="14">
        <f>IF(F3188="GHS",H3188,H3188*Assumptions!$B$4)</f>
        <v>2205613.1999999997</v>
      </c>
      <c r="J3188" s="15" t="str">
        <f>INDEX(Assumptions!$B$8:$B$12,MATCH(B3188,Assumptions!$A$8:$A$12,0))</f>
        <v>Weighted Average</v>
      </c>
      <c r="K3188" s="16">
        <f>G3188/(1-INDEX(Assumptions!$D$8:$D$12,MATCH(B3188,Assumptions!$A$8:$A$12,0)))</f>
        <v>723.5076923076922</v>
      </c>
      <c r="L3188" s="16">
        <f t="shared" si="344"/>
        <v>14.108399999999998</v>
      </c>
      <c r="M3188" s="16">
        <f t="shared" si="345"/>
        <v>36.175384615384608</v>
      </c>
      <c r="N3188" s="14">
        <f>E3188*(K3188-L3188-M3188)*IF(F3188="GHS",1,Assumptions!$B$4)</f>
        <v>3157420.1270769229</v>
      </c>
      <c r="O3188" s="15">
        <f t="shared" ca="1" si="346"/>
        <v>333</v>
      </c>
      <c r="P3188" s="15" t="str">
        <f t="shared" ca="1" si="347"/>
        <v>181-365d</v>
      </c>
      <c r="Q3188" s="17">
        <f ca="1">IF(P3188="0-90d",0,IF(P3188="91-180d",INDEX(Assumptions!$F$8:$F$12,MATCH(B3188,Assumptions!$A$8:$A$12,0)),IF(P3188="181-365d",INDEX(Assumptions!$G$8:$G$12,MATCH(B3188,Assumptions!$A$8:$A$12,0)),INDEX(Assumptions!$H$8:$H$12,MATCH(B3188,Assumptions!$A$8:$A$12,0)))))</f>
        <v>0.35</v>
      </c>
      <c r="R3188" s="14">
        <f t="shared" ca="1" si="348"/>
        <v>771964.61999999988</v>
      </c>
      <c r="S3188" s="14">
        <f t="shared" ca="1" si="349"/>
        <v>1433648.5799999998</v>
      </c>
      <c r="T3188" s="11" t="s">
        <v>25</v>
      </c>
      <c r="U3188" s="18" t="s">
        <v>26</v>
      </c>
    </row>
    <row r="3189" spans="1:21" ht="15" customHeight="1" x14ac:dyDescent="0.15">
      <c r="A3189" s="10" t="s">
        <v>3237</v>
      </c>
      <c r="B3189" s="11" t="s">
        <v>46</v>
      </c>
      <c r="C3189" s="11" t="s">
        <v>119</v>
      </c>
      <c r="D3189" s="12">
        <v>45988</v>
      </c>
      <c r="E3189" s="11">
        <v>1465</v>
      </c>
      <c r="F3189" s="11" t="s">
        <v>33</v>
      </c>
      <c r="G3189" s="13">
        <v>925650.99</v>
      </c>
      <c r="H3189" s="14">
        <f t="shared" si="343"/>
        <v>1356078700.3499999</v>
      </c>
      <c r="I3189" s="14">
        <f>IF(F3189="GHS",H3189,H3189*Assumptions!$B$4)</f>
        <v>1356078700.3499999</v>
      </c>
      <c r="J3189" s="15" t="str">
        <f>INDEX(Assumptions!$B$8:$B$12,MATCH(B3189,Assumptions!$A$8:$A$12,0))</f>
        <v>Specific Identification</v>
      </c>
      <c r="K3189" s="16">
        <f>G3189/(1-INDEX(Assumptions!$D$8:$D$12,MATCH(B3189,Assumptions!$A$8:$A$12,0)))</f>
        <v>1186732.0384615385</v>
      </c>
      <c r="L3189" s="16">
        <f t="shared" si="344"/>
        <v>27769.529699999999</v>
      </c>
      <c r="M3189" s="16">
        <f t="shared" si="345"/>
        <v>59336.601923076931</v>
      </c>
      <c r="N3189" s="14">
        <f>E3189*(K3189-L3189-M3189)*IF(F3189="GHS",1,Assumptions!$B$4)</f>
        <v>1610951953.5183461</v>
      </c>
      <c r="O3189" s="15">
        <f t="shared" ca="1" si="346"/>
        <v>298</v>
      </c>
      <c r="P3189" s="15" t="str">
        <f t="shared" ca="1" si="347"/>
        <v>181-365d</v>
      </c>
      <c r="Q3189" s="17">
        <f ca="1">IF(P3189="0-90d",0,IF(P3189="91-180d",INDEX(Assumptions!$F$8:$F$12,MATCH(B3189,Assumptions!$A$8:$A$12,0)),IF(P3189="181-365d",INDEX(Assumptions!$G$8:$G$12,MATCH(B3189,Assumptions!$A$8:$A$12,0)),INDEX(Assumptions!$H$8:$H$12,MATCH(B3189,Assumptions!$A$8:$A$12,0)))))</f>
        <v>0.05</v>
      </c>
      <c r="R3189" s="14">
        <f t="shared" ca="1" si="348"/>
        <v>67803935.017499998</v>
      </c>
      <c r="S3189" s="14">
        <f t="shared" ca="1" si="349"/>
        <v>1288274765.3325</v>
      </c>
      <c r="T3189" s="11" t="s">
        <v>50</v>
      </c>
      <c r="U3189" s="18" t="s">
        <v>36</v>
      </c>
    </row>
    <row r="3190" spans="1:21" ht="15" customHeight="1" x14ac:dyDescent="0.15">
      <c r="A3190" s="10" t="s">
        <v>3238</v>
      </c>
      <c r="B3190" s="11" t="s">
        <v>31</v>
      </c>
      <c r="C3190" s="11" t="s">
        <v>63</v>
      </c>
      <c r="D3190" s="12">
        <v>46036</v>
      </c>
      <c r="E3190" s="11">
        <v>1864</v>
      </c>
      <c r="F3190" s="11" t="s">
        <v>33</v>
      </c>
      <c r="G3190" s="13">
        <v>5730.35</v>
      </c>
      <c r="H3190" s="14">
        <f t="shared" si="343"/>
        <v>10681372.4</v>
      </c>
      <c r="I3190" s="14">
        <f>IF(F3190="GHS",H3190,H3190*Assumptions!$B$4)</f>
        <v>10681372.4</v>
      </c>
      <c r="J3190" s="15" t="str">
        <f>INDEX(Assumptions!$B$8:$B$12,MATCH(B3190,Assumptions!$A$8:$A$12,0))</f>
        <v>Weighted Average</v>
      </c>
      <c r="K3190" s="16">
        <f>G3190/(1-INDEX(Assumptions!$D$8:$D$12,MATCH(B3190,Assumptions!$A$8:$A$12,0)))</f>
        <v>7958.8194444444453</v>
      </c>
      <c r="L3190" s="16">
        <f t="shared" si="344"/>
        <v>171.91050000000001</v>
      </c>
      <c r="M3190" s="16">
        <f t="shared" si="345"/>
        <v>397.94097222222229</v>
      </c>
      <c r="N3190" s="14">
        <f>E3190*(K3190-L3190-M3190)*IF(F3190="GHS",1,Assumptions!$B$4)</f>
        <v>13773036.300222224</v>
      </c>
      <c r="O3190" s="15">
        <f t="shared" ca="1" si="346"/>
        <v>250</v>
      </c>
      <c r="P3190" s="15" t="str">
        <f t="shared" ca="1" si="347"/>
        <v>181-365d</v>
      </c>
      <c r="Q3190" s="17">
        <f ca="1">IF(P3190="0-90d",0,IF(P3190="91-180d",INDEX(Assumptions!$F$8:$F$12,MATCH(B3190,Assumptions!$A$8:$A$12,0)),IF(P3190="181-365d",INDEX(Assumptions!$G$8:$G$12,MATCH(B3190,Assumptions!$A$8:$A$12,0)),INDEX(Assumptions!$H$8:$H$12,MATCH(B3190,Assumptions!$A$8:$A$12,0)))))</f>
        <v>0.2</v>
      </c>
      <c r="R3190" s="14">
        <f t="shared" ca="1" si="348"/>
        <v>2136274.48</v>
      </c>
      <c r="S3190" s="14">
        <f t="shared" ca="1" si="349"/>
        <v>8545097.9199999999</v>
      </c>
      <c r="T3190" s="11" t="s">
        <v>25</v>
      </c>
      <c r="U3190" s="18" t="s">
        <v>26</v>
      </c>
    </row>
    <row r="3191" spans="1:21" ht="15" customHeight="1" x14ac:dyDescent="0.15">
      <c r="A3191" s="10" t="s">
        <v>3239</v>
      </c>
      <c r="B3191" s="11" t="s">
        <v>41</v>
      </c>
      <c r="C3191" s="11" t="s">
        <v>115</v>
      </c>
      <c r="D3191" s="12">
        <v>46020</v>
      </c>
      <c r="E3191" s="11">
        <v>4886</v>
      </c>
      <c r="F3191" s="11" t="s">
        <v>33</v>
      </c>
      <c r="G3191" s="13">
        <v>372.01</v>
      </c>
      <c r="H3191" s="14">
        <f t="shared" si="343"/>
        <v>1817640.8599999999</v>
      </c>
      <c r="I3191" s="14">
        <f>IF(F3191="GHS",H3191,H3191*Assumptions!$B$4)</f>
        <v>1817640.8599999999</v>
      </c>
      <c r="J3191" s="15" t="str">
        <f>INDEX(Assumptions!$B$8:$B$12,MATCH(B3191,Assumptions!$A$8:$A$12,0))</f>
        <v>Weighted Average</v>
      </c>
      <c r="K3191" s="16">
        <f>G3191/(1-INDEX(Assumptions!$D$8:$D$12,MATCH(B3191,Assumptions!$A$8:$A$12,0)))</f>
        <v>572.32307692307688</v>
      </c>
      <c r="L3191" s="16">
        <f t="shared" si="344"/>
        <v>11.160299999999999</v>
      </c>
      <c r="M3191" s="16">
        <f t="shared" si="345"/>
        <v>28.616153846153846</v>
      </c>
      <c r="N3191" s="14">
        <f>E3191*(K3191-L3191-M3191)*IF(F3191="GHS",1,Assumptions!$B$4)</f>
        <v>2602022.800353846</v>
      </c>
      <c r="O3191" s="15">
        <f t="shared" ca="1" si="346"/>
        <v>266</v>
      </c>
      <c r="P3191" s="15" t="str">
        <f t="shared" ca="1" si="347"/>
        <v>181-365d</v>
      </c>
      <c r="Q3191" s="17">
        <f ca="1">IF(P3191="0-90d",0,IF(P3191="91-180d",INDEX(Assumptions!$F$8:$F$12,MATCH(B3191,Assumptions!$A$8:$A$12,0)),IF(P3191="181-365d",INDEX(Assumptions!$G$8:$G$12,MATCH(B3191,Assumptions!$A$8:$A$12,0)),INDEX(Assumptions!$H$8:$H$12,MATCH(B3191,Assumptions!$A$8:$A$12,0)))))</f>
        <v>0.35</v>
      </c>
      <c r="R3191" s="14">
        <f t="shared" ca="1" si="348"/>
        <v>636174.30099999986</v>
      </c>
      <c r="S3191" s="14">
        <f t="shared" ca="1" si="349"/>
        <v>1181466.5589999999</v>
      </c>
      <c r="T3191" s="11" t="s">
        <v>25</v>
      </c>
      <c r="U3191" s="18" t="s">
        <v>26</v>
      </c>
    </row>
    <row r="3192" spans="1:21" ht="15" customHeight="1" x14ac:dyDescent="0.15">
      <c r="A3192" s="10" t="s">
        <v>3240</v>
      </c>
      <c r="B3192" s="11" t="s">
        <v>31</v>
      </c>
      <c r="C3192" s="11" t="s">
        <v>76</v>
      </c>
      <c r="D3192" s="12">
        <v>46196</v>
      </c>
      <c r="E3192" s="11">
        <v>3208</v>
      </c>
      <c r="F3192" s="11" t="s">
        <v>33</v>
      </c>
      <c r="G3192" s="13">
        <v>1724.08</v>
      </c>
      <c r="H3192" s="14">
        <f t="shared" si="343"/>
        <v>5530848.6399999997</v>
      </c>
      <c r="I3192" s="14">
        <f>IF(F3192="GHS",H3192,H3192*Assumptions!$B$4)</f>
        <v>5530848.6399999997</v>
      </c>
      <c r="J3192" s="15" t="str">
        <f>INDEX(Assumptions!$B$8:$B$12,MATCH(B3192,Assumptions!$A$8:$A$12,0))</f>
        <v>Weighted Average</v>
      </c>
      <c r="K3192" s="16">
        <f>G3192/(1-INDEX(Assumptions!$D$8:$D$12,MATCH(B3192,Assumptions!$A$8:$A$12,0)))</f>
        <v>2394.5555555555557</v>
      </c>
      <c r="L3192" s="16">
        <f t="shared" si="344"/>
        <v>51.722399999999993</v>
      </c>
      <c r="M3192" s="16">
        <f t="shared" si="345"/>
        <v>119.72777777777779</v>
      </c>
      <c r="N3192" s="14">
        <f>E3192*(K3192-L3192-M3192)*IF(F3192="GHS",1,Assumptions!$B$4)</f>
        <v>7131722.0519111119</v>
      </c>
      <c r="O3192" s="15">
        <f t="shared" ca="1" si="346"/>
        <v>90</v>
      </c>
      <c r="P3192" s="15" t="str">
        <f t="shared" ca="1" si="347"/>
        <v>0-90d</v>
      </c>
      <c r="Q3192" s="17">
        <f ca="1">IF(P3192="0-90d",0,IF(P3192="91-180d",INDEX(Assumptions!$F$8:$F$12,MATCH(B3192,Assumptions!$A$8:$A$12,0)),IF(P3192="181-365d",INDEX(Assumptions!$G$8:$G$12,MATCH(B3192,Assumptions!$A$8:$A$12,0)),INDEX(Assumptions!$H$8:$H$12,MATCH(B3192,Assumptions!$A$8:$A$12,0)))))</f>
        <v>0</v>
      </c>
      <c r="R3192" s="14">
        <f t="shared" ca="1" si="348"/>
        <v>0</v>
      </c>
      <c r="S3192" s="14">
        <f t="shared" ca="1" si="349"/>
        <v>5530848.6399999997</v>
      </c>
      <c r="T3192" s="11" t="s">
        <v>25</v>
      </c>
      <c r="U3192" s="18" t="s">
        <v>26</v>
      </c>
    </row>
    <row r="3193" spans="1:21" ht="15" customHeight="1" x14ac:dyDescent="0.15">
      <c r="A3193" s="10" t="s">
        <v>3241</v>
      </c>
      <c r="B3193" s="11" t="s">
        <v>31</v>
      </c>
      <c r="C3193" s="11" t="s">
        <v>63</v>
      </c>
      <c r="D3193" s="12">
        <v>45969</v>
      </c>
      <c r="E3193" s="11">
        <v>3950</v>
      </c>
      <c r="F3193" s="11" t="s">
        <v>33</v>
      </c>
      <c r="G3193" s="13">
        <v>2785.91</v>
      </c>
      <c r="H3193" s="14">
        <f t="shared" si="343"/>
        <v>11004344.5</v>
      </c>
      <c r="I3193" s="14">
        <f>IF(F3193="GHS",H3193,H3193*Assumptions!$B$4)</f>
        <v>11004344.5</v>
      </c>
      <c r="J3193" s="15" t="str">
        <f>INDEX(Assumptions!$B$8:$B$12,MATCH(B3193,Assumptions!$A$8:$A$12,0))</f>
        <v>Weighted Average</v>
      </c>
      <c r="K3193" s="16">
        <f>G3193/(1-INDEX(Assumptions!$D$8:$D$12,MATCH(B3193,Assumptions!$A$8:$A$12,0)))</f>
        <v>3869.3194444444443</v>
      </c>
      <c r="L3193" s="16">
        <f t="shared" si="344"/>
        <v>83.577299999999994</v>
      </c>
      <c r="M3193" s="16">
        <f t="shared" si="345"/>
        <v>193.46597222222223</v>
      </c>
      <c r="N3193" s="14">
        <f>E3193*(K3193-L3193-M3193)*IF(F3193="GHS",1,Assumptions!$B$4)</f>
        <v>14189490.880277777</v>
      </c>
      <c r="O3193" s="15">
        <f t="shared" ca="1" si="346"/>
        <v>317</v>
      </c>
      <c r="P3193" s="15" t="str">
        <f t="shared" ca="1" si="347"/>
        <v>181-365d</v>
      </c>
      <c r="Q3193" s="17">
        <f ca="1">IF(P3193="0-90d",0,IF(P3193="91-180d",INDEX(Assumptions!$F$8:$F$12,MATCH(B3193,Assumptions!$A$8:$A$12,0)),IF(P3193="181-365d",INDEX(Assumptions!$G$8:$G$12,MATCH(B3193,Assumptions!$A$8:$A$12,0)),INDEX(Assumptions!$H$8:$H$12,MATCH(B3193,Assumptions!$A$8:$A$12,0)))))</f>
        <v>0.2</v>
      </c>
      <c r="R3193" s="14">
        <f t="shared" ca="1" si="348"/>
        <v>2200868.9</v>
      </c>
      <c r="S3193" s="14">
        <f t="shared" ca="1" si="349"/>
        <v>8803475.5999999996</v>
      </c>
      <c r="T3193" s="11" t="s">
        <v>25</v>
      </c>
      <c r="U3193" s="18" t="s">
        <v>26</v>
      </c>
    </row>
    <row r="3194" spans="1:21" ht="15" customHeight="1" x14ac:dyDescent="0.15">
      <c r="A3194" s="10" t="s">
        <v>3242</v>
      </c>
      <c r="B3194" s="11" t="s">
        <v>46</v>
      </c>
      <c r="C3194" s="11" t="s">
        <v>119</v>
      </c>
      <c r="D3194" s="12">
        <v>46218</v>
      </c>
      <c r="E3194" s="11">
        <v>198</v>
      </c>
      <c r="F3194" s="11" t="s">
        <v>33</v>
      </c>
      <c r="G3194" s="13">
        <v>416165.49</v>
      </c>
      <c r="H3194" s="14">
        <f t="shared" si="343"/>
        <v>82400767.019999996</v>
      </c>
      <c r="I3194" s="14">
        <f>IF(F3194="GHS",H3194,H3194*Assumptions!$B$4)</f>
        <v>82400767.019999996</v>
      </c>
      <c r="J3194" s="15" t="str">
        <f>INDEX(Assumptions!$B$8:$B$12,MATCH(B3194,Assumptions!$A$8:$A$12,0))</f>
        <v>Specific Identification</v>
      </c>
      <c r="K3194" s="16">
        <f>G3194/(1-INDEX(Assumptions!$D$8:$D$12,MATCH(B3194,Assumptions!$A$8:$A$12,0)))</f>
        <v>533545.5</v>
      </c>
      <c r="L3194" s="16">
        <f t="shared" si="344"/>
        <v>12484.964699999999</v>
      </c>
      <c r="M3194" s="16">
        <f t="shared" si="345"/>
        <v>26677.275000000001</v>
      </c>
      <c r="N3194" s="14">
        <f>E3194*(K3194-L3194-M3194)*IF(F3194="GHS",1,Assumptions!$B$4)</f>
        <v>97887885.539399996</v>
      </c>
      <c r="O3194" s="15">
        <f t="shared" ca="1" si="346"/>
        <v>68</v>
      </c>
      <c r="P3194" s="15" t="str">
        <f t="shared" ca="1" si="347"/>
        <v>0-90d</v>
      </c>
      <c r="Q3194" s="17">
        <f ca="1">IF(P3194="0-90d",0,IF(P3194="91-180d",INDEX(Assumptions!$F$8:$F$12,MATCH(B3194,Assumptions!$A$8:$A$12,0)),IF(P3194="181-365d",INDEX(Assumptions!$G$8:$G$12,MATCH(B3194,Assumptions!$A$8:$A$12,0)),INDEX(Assumptions!$H$8:$H$12,MATCH(B3194,Assumptions!$A$8:$A$12,0)))))</f>
        <v>0</v>
      </c>
      <c r="R3194" s="14">
        <f t="shared" ca="1" si="348"/>
        <v>0</v>
      </c>
      <c r="S3194" s="14">
        <f t="shared" ca="1" si="349"/>
        <v>82400767.019999996</v>
      </c>
      <c r="T3194" s="11" t="s">
        <v>25</v>
      </c>
      <c r="U3194" s="18" t="s">
        <v>36</v>
      </c>
    </row>
    <row r="3195" spans="1:21" ht="15" customHeight="1" x14ac:dyDescent="0.15">
      <c r="A3195" s="10" t="s">
        <v>3243</v>
      </c>
      <c r="B3195" s="11" t="s">
        <v>31</v>
      </c>
      <c r="C3195" s="11" t="s">
        <v>63</v>
      </c>
      <c r="D3195" s="12">
        <v>46119</v>
      </c>
      <c r="E3195" s="11">
        <v>1264</v>
      </c>
      <c r="F3195" s="11" t="s">
        <v>33</v>
      </c>
      <c r="G3195" s="13">
        <v>1057.18</v>
      </c>
      <c r="H3195" s="14">
        <f t="shared" si="343"/>
        <v>1336275.52</v>
      </c>
      <c r="I3195" s="14">
        <f>IF(F3195="GHS",H3195,H3195*Assumptions!$B$4)</f>
        <v>1336275.52</v>
      </c>
      <c r="J3195" s="15" t="str">
        <f>INDEX(Assumptions!$B$8:$B$12,MATCH(B3195,Assumptions!$A$8:$A$12,0))</f>
        <v>Weighted Average</v>
      </c>
      <c r="K3195" s="16">
        <f>G3195/(1-INDEX(Assumptions!$D$8:$D$12,MATCH(B3195,Assumptions!$A$8:$A$12,0)))</f>
        <v>1468.3055555555557</v>
      </c>
      <c r="L3195" s="16">
        <f t="shared" si="344"/>
        <v>31.715400000000002</v>
      </c>
      <c r="M3195" s="16">
        <f t="shared" si="345"/>
        <v>73.415277777777789</v>
      </c>
      <c r="N3195" s="14">
        <f>E3195*(K3195-L3195-M3195)*IF(F3195="GHS",1,Assumptions!$B$4)</f>
        <v>1723053.0455111112</v>
      </c>
      <c r="O3195" s="15">
        <f t="shared" ca="1" si="346"/>
        <v>167</v>
      </c>
      <c r="P3195" s="15" t="str">
        <f t="shared" ca="1" si="347"/>
        <v>91-180d</v>
      </c>
      <c r="Q3195" s="17">
        <f ca="1">IF(P3195="0-90d",0,IF(P3195="91-180d",INDEX(Assumptions!$F$8:$F$12,MATCH(B3195,Assumptions!$A$8:$A$12,0)),IF(P3195="181-365d",INDEX(Assumptions!$G$8:$G$12,MATCH(B3195,Assumptions!$A$8:$A$12,0)),INDEX(Assumptions!$H$8:$H$12,MATCH(B3195,Assumptions!$A$8:$A$12,0)))))</f>
        <v>0.05</v>
      </c>
      <c r="R3195" s="14">
        <f t="shared" ca="1" si="348"/>
        <v>66813.775999999998</v>
      </c>
      <c r="S3195" s="14">
        <f t="shared" ca="1" si="349"/>
        <v>1269461.7439999999</v>
      </c>
      <c r="T3195" s="11" t="s">
        <v>25</v>
      </c>
      <c r="U3195" s="18" t="s">
        <v>26</v>
      </c>
    </row>
    <row r="3196" spans="1:21" ht="15" customHeight="1" x14ac:dyDescent="0.15">
      <c r="A3196" s="10" t="s">
        <v>3244</v>
      </c>
      <c r="B3196" s="11" t="s">
        <v>28</v>
      </c>
      <c r="C3196" s="11" t="s">
        <v>38</v>
      </c>
      <c r="D3196" s="12">
        <v>45895</v>
      </c>
      <c r="E3196" s="11">
        <v>1795</v>
      </c>
      <c r="F3196" s="11" t="s">
        <v>24</v>
      </c>
      <c r="G3196" s="13">
        <v>5864.33</v>
      </c>
      <c r="H3196" s="14">
        <f t="shared" si="343"/>
        <v>10526472.35</v>
      </c>
      <c r="I3196" s="14">
        <f>IF(F3196="GHS",H3196,H3196*Assumptions!$B$4)</f>
        <v>113685901.38000001</v>
      </c>
      <c r="J3196" s="15" t="str">
        <f>INDEX(Assumptions!$B$8:$B$12,MATCH(B3196,Assumptions!$A$8:$A$12,0))</f>
        <v>Fair Value Less Costs to Sell</v>
      </c>
      <c r="K3196" s="16">
        <f>G3196/(1-INDEX(Assumptions!$D$8:$D$12,MATCH(B3196,Assumptions!$A$8:$A$12,0)))</f>
        <v>6664.011363636364</v>
      </c>
      <c r="L3196" s="16">
        <f t="shared" si="344"/>
        <v>175.9299</v>
      </c>
      <c r="M3196" s="16">
        <f t="shared" si="345"/>
        <v>333.2005681818182</v>
      </c>
      <c r="N3196" s="14">
        <f>E3196*(K3196-L3196-M3196)*IF(F3196="GHS",1,Assumptions!$B$4)</f>
        <v>119318521.03928183</v>
      </c>
      <c r="O3196" s="15">
        <f t="shared" ca="1" si="346"/>
        <v>391</v>
      </c>
      <c r="P3196" s="15" t="str">
        <f t="shared" ca="1" si="347"/>
        <v>365d+</v>
      </c>
      <c r="Q3196" s="17">
        <f ca="1">IF(P3196="0-90d",0,IF(P3196="91-180d",INDEX(Assumptions!$F$8:$F$12,MATCH(B3196,Assumptions!$A$8:$A$12,0)),IF(P3196="181-365d",INDEX(Assumptions!$G$8:$G$12,MATCH(B3196,Assumptions!$A$8:$A$12,0)),INDEX(Assumptions!$H$8:$H$12,MATCH(B3196,Assumptions!$A$8:$A$12,0)))))</f>
        <v>0.4</v>
      </c>
      <c r="R3196" s="14">
        <f t="shared" ca="1" si="348"/>
        <v>45474360.552000009</v>
      </c>
      <c r="S3196" s="14">
        <f t="shared" ca="1" si="349"/>
        <v>68211540.828000009</v>
      </c>
      <c r="T3196" s="11" t="s">
        <v>25</v>
      </c>
      <c r="U3196" s="18" t="s">
        <v>26</v>
      </c>
    </row>
    <row r="3197" spans="1:21" ht="15" customHeight="1" x14ac:dyDescent="0.15">
      <c r="A3197" s="10" t="s">
        <v>3245</v>
      </c>
      <c r="B3197" s="11" t="s">
        <v>31</v>
      </c>
      <c r="C3197" s="11" t="s">
        <v>76</v>
      </c>
      <c r="D3197" s="12">
        <v>46207</v>
      </c>
      <c r="E3197" s="11">
        <v>659</v>
      </c>
      <c r="F3197" s="11" t="s">
        <v>33</v>
      </c>
      <c r="G3197" s="13">
        <v>6636.13</v>
      </c>
      <c r="H3197" s="14">
        <f t="shared" si="343"/>
        <v>4373209.67</v>
      </c>
      <c r="I3197" s="14">
        <f>IF(F3197="GHS",H3197,H3197*Assumptions!$B$4)</f>
        <v>4373209.67</v>
      </c>
      <c r="J3197" s="15" t="str">
        <f>INDEX(Assumptions!$B$8:$B$12,MATCH(B3197,Assumptions!$A$8:$A$12,0))</f>
        <v>Weighted Average</v>
      </c>
      <c r="K3197" s="16">
        <f>G3197/(1-INDEX(Assumptions!$D$8:$D$12,MATCH(B3197,Assumptions!$A$8:$A$12,0)))</f>
        <v>9216.8472222222226</v>
      </c>
      <c r="L3197" s="16">
        <f t="shared" si="344"/>
        <v>199.0839</v>
      </c>
      <c r="M3197" s="16">
        <f t="shared" si="345"/>
        <v>460.84236111111113</v>
      </c>
      <c r="N3197" s="14">
        <f>E3197*(K3197-L3197-M3197)*IF(F3197="GHS",1,Assumptions!$B$4)</f>
        <v>5639010.9133722223</v>
      </c>
      <c r="O3197" s="15">
        <f t="shared" ca="1" si="346"/>
        <v>79</v>
      </c>
      <c r="P3197" s="15" t="str">
        <f t="shared" ca="1" si="347"/>
        <v>0-90d</v>
      </c>
      <c r="Q3197" s="17">
        <f ca="1">IF(P3197="0-90d",0,IF(P3197="91-180d",INDEX(Assumptions!$F$8:$F$12,MATCH(B3197,Assumptions!$A$8:$A$12,0)),IF(P3197="181-365d",INDEX(Assumptions!$G$8:$G$12,MATCH(B3197,Assumptions!$A$8:$A$12,0)),INDEX(Assumptions!$H$8:$H$12,MATCH(B3197,Assumptions!$A$8:$A$12,0)))))</f>
        <v>0</v>
      </c>
      <c r="R3197" s="14">
        <f t="shared" ca="1" si="348"/>
        <v>0</v>
      </c>
      <c r="S3197" s="14">
        <f t="shared" ca="1" si="349"/>
        <v>4373209.67</v>
      </c>
      <c r="T3197" s="11" t="s">
        <v>25</v>
      </c>
      <c r="U3197" s="18" t="s">
        <v>26</v>
      </c>
    </row>
    <row r="3198" spans="1:21" ht="15" customHeight="1" x14ac:dyDescent="0.15">
      <c r="A3198" s="10" t="s">
        <v>3246</v>
      </c>
      <c r="B3198" s="11" t="s">
        <v>28</v>
      </c>
      <c r="C3198" s="11" t="s">
        <v>55</v>
      </c>
      <c r="D3198" s="12">
        <v>45974</v>
      </c>
      <c r="E3198" s="11">
        <v>4618</v>
      </c>
      <c r="F3198" s="11" t="s">
        <v>24</v>
      </c>
      <c r="G3198" s="13">
        <v>17171.759999999998</v>
      </c>
      <c r="H3198" s="14">
        <f t="shared" si="343"/>
        <v>79299187.679999992</v>
      </c>
      <c r="I3198" s="14">
        <f>IF(F3198="GHS",H3198,H3198*Assumptions!$B$4)</f>
        <v>856431226.94400001</v>
      </c>
      <c r="J3198" s="15" t="str">
        <f>INDEX(Assumptions!$B$8:$B$12,MATCH(B3198,Assumptions!$A$8:$A$12,0))</f>
        <v>Fair Value Less Costs to Sell</v>
      </c>
      <c r="K3198" s="16">
        <f>G3198/(1-INDEX(Assumptions!$D$8:$D$12,MATCH(B3198,Assumptions!$A$8:$A$12,0)))</f>
        <v>19513.363636363636</v>
      </c>
      <c r="L3198" s="16">
        <f t="shared" si="344"/>
        <v>515.15279999999996</v>
      </c>
      <c r="M3198" s="16">
        <f t="shared" si="345"/>
        <v>975.66818181818189</v>
      </c>
      <c r="N3198" s="14">
        <f>E3198*(K3198-L3198-M3198)*IF(F3198="GHS",1,Assumptions!$B$4)</f>
        <v>898863501.36986184</v>
      </c>
      <c r="O3198" s="15">
        <f t="shared" ca="1" si="346"/>
        <v>312</v>
      </c>
      <c r="P3198" s="15" t="str">
        <f t="shared" ca="1" si="347"/>
        <v>181-365d</v>
      </c>
      <c r="Q3198" s="17">
        <f ca="1">IF(P3198="0-90d",0,IF(P3198="91-180d",INDEX(Assumptions!$F$8:$F$12,MATCH(B3198,Assumptions!$A$8:$A$12,0)),IF(P3198="181-365d",INDEX(Assumptions!$G$8:$G$12,MATCH(B3198,Assumptions!$A$8:$A$12,0)),INDEX(Assumptions!$H$8:$H$12,MATCH(B3198,Assumptions!$A$8:$A$12,0)))))</f>
        <v>0.1</v>
      </c>
      <c r="R3198" s="14">
        <f t="shared" ca="1" si="348"/>
        <v>85643122.694400012</v>
      </c>
      <c r="S3198" s="14">
        <f t="shared" ca="1" si="349"/>
        <v>770788104.24959993</v>
      </c>
      <c r="T3198" s="11" t="s">
        <v>25</v>
      </c>
      <c r="U3198" s="18" t="s">
        <v>26</v>
      </c>
    </row>
    <row r="3199" spans="1:21" ht="15" customHeight="1" x14ac:dyDescent="0.15">
      <c r="A3199" s="10" t="s">
        <v>3247</v>
      </c>
      <c r="B3199" s="11" t="s">
        <v>31</v>
      </c>
      <c r="C3199" s="11" t="s">
        <v>63</v>
      </c>
      <c r="D3199" s="12">
        <v>45817</v>
      </c>
      <c r="E3199" s="11">
        <v>3868</v>
      </c>
      <c r="F3199" s="11" t="s">
        <v>33</v>
      </c>
      <c r="G3199" s="13">
        <v>2351.86</v>
      </c>
      <c r="H3199" s="14">
        <f t="shared" si="343"/>
        <v>9096994.4800000004</v>
      </c>
      <c r="I3199" s="14">
        <f>IF(F3199="GHS",H3199,H3199*Assumptions!$B$4)</f>
        <v>9096994.4800000004</v>
      </c>
      <c r="J3199" s="15" t="str">
        <f>INDEX(Assumptions!$B$8:$B$12,MATCH(B3199,Assumptions!$A$8:$A$12,0))</f>
        <v>Weighted Average</v>
      </c>
      <c r="K3199" s="16">
        <f>G3199/(1-INDEX(Assumptions!$D$8:$D$12,MATCH(B3199,Assumptions!$A$8:$A$12,0)))</f>
        <v>3266.4722222222226</v>
      </c>
      <c r="L3199" s="16">
        <f t="shared" si="344"/>
        <v>70.555800000000005</v>
      </c>
      <c r="M3199" s="16">
        <f t="shared" si="345"/>
        <v>163.32361111111115</v>
      </c>
      <c r="N3199" s="14">
        <f>E3199*(K3199-L3199-M3199)*IF(F3199="GHS",1,Assumptions!$B$4)</f>
        <v>11730068.993377781</v>
      </c>
      <c r="O3199" s="15">
        <f t="shared" ca="1" si="346"/>
        <v>469</v>
      </c>
      <c r="P3199" s="15" t="str">
        <f t="shared" ca="1" si="347"/>
        <v>365d+</v>
      </c>
      <c r="Q3199" s="17">
        <f ca="1">IF(P3199="0-90d",0,IF(P3199="91-180d",INDEX(Assumptions!$F$8:$F$12,MATCH(B3199,Assumptions!$A$8:$A$12,0)),IF(P3199="181-365d",INDEX(Assumptions!$G$8:$G$12,MATCH(B3199,Assumptions!$A$8:$A$12,0)),INDEX(Assumptions!$H$8:$H$12,MATCH(B3199,Assumptions!$A$8:$A$12,0)))))</f>
        <v>0.6</v>
      </c>
      <c r="R3199" s="14">
        <f t="shared" ca="1" si="348"/>
        <v>5458196.6880000001</v>
      </c>
      <c r="S3199" s="14">
        <f t="shared" ca="1" si="349"/>
        <v>3638797.7920000004</v>
      </c>
      <c r="T3199" s="11" t="s">
        <v>25</v>
      </c>
      <c r="U3199" s="18" t="s">
        <v>26</v>
      </c>
    </row>
    <row r="3200" spans="1:21" ht="15" customHeight="1" x14ac:dyDescent="0.15">
      <c r="A3200" s="10" t="s">
        <v>3248</v>
      </c>
      <c r="B3200" s="11" t="s">
        <v>22</v>
      </c>
      <c r="C3200" s="11" t="s">
        <v>61</v>
      </c>
      <c r="D3200" s="12">
        <v>46118</v>
      </c>
      <c r="E3200" s="11">
        <v>989</v>
      </c>
      <c r="F3200" s="11" t="s">
        <v>24</v>
      </c>
      <c r="G3200" s="13">
        <v>22177.35</v>
      </c>
      <c r="H3200" s="14">
        <f t="shared" si="343"/>
        <v>21933399.149999999</v>
      </c>
      <c r="I3200" s="14">
        <f>IF(F3200="GHS",H3200,H3200*Assumptions!$B$4)</f>
        <v>236880710.81999999</v>
      </c>
      <c r="J3200" s="15" t="str">
        <f>INDEX(Assumptions!$B$8:$B$12,MATCH(B3200,Assumptions!$A$8:$A$12,0))</f>
        <v>FIFO</v>
      </c>
      <c r="K3200" s="16">
        <f>G3200/(1-INDEX(Assumptions!$D$8:$D$12,MATCH(B3200,Assumptions!$A$8:$A$12,0)))</f>
        <v>27045.548780487799</v>
      </c>
      <c r="L3200" s="16">
        <f t="shared" si="344"/>
        <v>665.32049999999992</v>
      </c>
      <c r="M3200" s="16">
        <f t="shared" si="345"/>
        <v>1352.2774390243901</v>
      </c>
      <c r="N3200" s="14">
        <f>E3200*(K3200-L3200-M3200)*IF(F3200="GHS",1,Assumptions!$B$4)</f>
        <v>267328548.52783898</v>
      </c>
      <c r="O3200" s="15">
        <f t="shared" ca="1" si="346"/>
        <v>168</v>
      </c>
      <c r="P3200" s="15" t="str">
        <f t="shared" ca="1" si="347"/>
        <v>91-180d</v>
      </c>
      <c r="Q3200" s="17">
        <f ca="1">IF(P3200="0-90d",0,IF(P3200="91-180d",INDEX(Assumptions!$F$8:$F$12,MATCH(B3200,Assumptions!$A$8:$A$12,0)),IF(P3200="181-365d",INDEX(Assumptions!$G$8:$G$12,MATCH(B3200,Assumptions!$A$8:$A$12,0)),INDEX(Assumptions!$H$8:$H$12,MATCH(B3200,Assumptions!$A$8:$A$12,0)))))</f>
        <v>0.03</v>
      </c>
      <c r="R3200" s="14">
        <f t="shared" ca="1" si="348"/>
        <v>7106421.3245999999</v>
      </c>
      <c r="S3200" s="14">
        <f t="shared" ca="1" si="349"/>
        <v>229774289.49539998</v>
      </c>
      <c r="T3200" s="11" t="s">
        <v>25</v>
      </c>
      <c r="U3200" s="18" t="s">
        <v>26</v>
      </c>
    </row>
    <row r="3201" spans="1:21" ht="15" customHeight="1" x14ac:dyDescent="0.15">
      <c r="A3201" s="10" t="s">
        <v>3249</v>
      </c>
      <c r="B3201" s="11" t="s">
        <v>28</v>
      </c>
      <c r="C3201" s="11" t="s">
        <v>55</v>
      </c>
      <c r="D3201" s="12">
        <v>45910</v>
      </c>
      <c r="E3201" s="11">
        <v>644</v>
      </c>
      <c r="F3201" s="11" t="s">
        <v>24</v>
      </c>
      <c r="G3201" s="13">
        <v>3799.06</v>
      </c>
      <c r="H3201" s="14">
        <f t="shared" si="343"/>
        <v>2446594.64</v>
      </c>
      <c r="I3201" s="14">
        <f>IF(F3201="GHS",H3201,H3201*Assumptions!$B$4)</f>
        <v>26423222.112000003</v>
      </c>
      <c r="J3201" s="15" t="str">
        <f>INDEX(Assumptions!$B$8:$B$12,MATCH(B3201,Assumptions!$A$8:$A$12,0))</f>
        <v>Fair Value Less Costs to Sell</v>
      </c>
      <c r="K3201" s="16">
        <f>G3201/(1-INDEX(Assumptions!$D$8:$D$12,MATCH(B3201,Assumptions!$A$8:$A$12,0)))</f>
        <v>4317.113636363636</v>
      </c>
      <c r="L3201" s="16">
        <f t="shared" si="344"/>
        <v>113.97179999999999</v>
      </c>
      <c r="M3201" s="16">
        <f t="shared" si="345"/>
        <v>215.85568181818181</v>
      </c>
      <c r="N3201" s="14">
        <f>E3201*(K3201-L3201-M3201)*IF(F3201="GHS",1,Assumptions!$B$4)</f>
        <v>27732372.662094541</v>
      </c>
      <c r="O3201" s="15">
        <f t="shared" ca="1" si="346"/>
        <v>376</v>
      </c>
      <c r="P3201" s="15" t="str">
        <f t="shared" ca="1" si="347"/>
        <v>365d+</v>
      </c>
      <c r="Q3201" s="17">
        <f ca="1">IF(P3201="0-90d",0,IF(P3201="91-180d",INDEX(Assumptions!$F$8:$F$12,MATCH(B3201,Assumptions!$A$8:$A$12,0)),IF(P3201="181-365d",INDEX(Assumptions!$G$8:$G$12,MATCH(B3201,Assumptions!$A$8:$A$12,0)),INDEX(Assumptions!$H$8:$H$12,MATCH(B3201,Assumptions!$A$8:$A$12,0)))))</f>
        <v>0.4</v>
      </c>
      <c r="R3201" s="14">
        <f t="shared" ca="1" si="348"/>
        <v>10569288.844800003</v>
      </c>
      <c r="S3201" s="14">
        <f t="shared" si="349"/>
        <v>0</v>
      </c>
      <c r="T3201" s="11" t="s">
        <v>39</v>
      </c>
      <c r="U3201" s="18" t="s">
        <v>26</v>
      </c>
    </row>
    <row r="3202" spans="1:21" ht="15" customHeight="1" x14ac:dyDescent="0.15">
      <c r="A3202" s="10" t="s">
        <v>3250</v>
      </c>
      <c r="B3202" s="11" t="s">
        <v>41</v>
      </c>
      <c r="C3202" s="11" t="s">
        <v>115</v>
      </c>
      <c r="D3202" s="12">
        <v>46107</v>
      </c>
      <c r="E3202" s="11">
        <v>3213</v>
      </c>
      <c r="F3202" s="11" t="s">
        <v>33</v>
      </c>
      <c r="G3202" s="13">
        <v>287.64</v>
      </c>
      <c r="H3202" s="14">
        <f t="shared" ref="H3202:H3265" si="350">E3202*G3202</f>
        <v>924187.32</v>
      </c>
      <c r="I3202" s="14">
        <f>IF(F3202="GHS",H3202,H3202*Assumptions!$B$4)</f>
        <v>924187.32</v>
      </c>
      <c r="J3202" s="15" t="str">
        <f>INDEX(Assumptions!$B$8:$B$12,MATCH(B3202,Assumptions!$A$8:$A$12,0))</f>
        <v>Weighted Average</v>
      </c>
      <c r="K3202" s="16">
        <f>G3202/(1-INDEX(Assumptions!$D$8:$D$12,MATCH(B3202,Assumptions!$A$8:$A$12,0)))</f>
        <v>442.52307692307687</v>
      </c>
      <c r="L3202" s="16">
        <f t="shared" ref="L3202:L3265" si="351">G3202*0.03</f>
        <v>8.6291999999999991</v>
      </c>
      <c r="M3202" s="16">
        <f t="shared" ref="M3202:M3265" si="352">K3202*0.05</f>
        <v>22.126153846153844</v>
      </c>
      <c r="N3202" s="14">
        <f>E3202*(K3202-L3202-M3202)*IF(F3202="GHS",1,Assumptions!$B$4)</f>
        <v>1323009.6942461536</v>
      </c>
      <c r="O3202" s="15">
        <f t="shared" ref="O3202:O3265" ca="1" si="353">TODAY()-D3202</f>
        <v>179</v>
      </c>
      <c r="P3202" s="15" t="str">
        <f t="shared" ref="P3202:P3265" ca="1" si="354">IF(O3202&lt;=90,"0-90d",IF(O3202&lt;=180,"91-180d",IF(O3202&lt;=365,"181-365d","365d+")))</f>
        <v>91-180d</v>
      </c>
      <c r="Q3202" s="17">
        <f ca="1">IF(P3202="0-90d",0,IF(P3202="91-180d",INDEX(Assumptions!$F$8:$F$12,MATCH(B3202,Assumptions!$A$8:$A$12,0)),IF(P3202="181-365d",INDEX(Assumptions!$G$8:$G$12,MATCH(B3202,Assumptions!$A$8:$A$12,0)),INDEX(Assumptions!$H$8:$H$12,MATCH(B3202,Assumptions!$A$8:$A$12,0)))))</f>
        <v>0.1</v>
      </c>
      <c r="R3202" s="14">
        <f t="shared" ref="R3202:R3265" ca="1" si="355">I3202*Q3202</f>
        <v>92418.732000000004</v>
      </c>
      <c r="S3202" s="14">
        <f t="shared" ref="S3202:S3265" ca="1" si="356">IF(T3202="Held on Consignment (Not Owned)",0,MIN(I3202-R3202,N3202))</f>
        <v>831768.58799999999</v>
      </c>
      <c r="T3202" s="11" t="s">
        <v>25</v>
      </c>
      <c r="U3202" s="18" t="s">
        <v>26</v>
      </c>
    </row>
    <row r="3203" spans="1:21" ht="15" customHeight="1" x14ac:dyDescent="0.15">
      <c r="A3203" s="10" t="s">
        <v>3251</v>
      </c>
      <c r="B3203" s="11" t="s">
        <v>28</v>
      </c>
      <c r="C3203" s="11" t="s">
        <v>29</v>
      </c>
      <c r="D3203" s="12">
        <v>46075</v>
      </c>
      <c r="E3203" s="11">
        <v>1288</v>
      </c>
      <c r="F3203" s="11" t="s">
        <v>24</v>
      </c>
      <c r="G3203" s="13">
        <v>4378.1099999999997</v>
      </c>
      <c r="H3203" s="14">
        <f t="shared" si="350"/>
        <v>5639005.6799999997</v>
      </c>
      <c r="I3203" s="14">
        <f>IF(F3203="GHS",H3203,H3203*Assumptions!$B$4)</f>
        <v>60901261.344000004</v>
      </c>
      <c r="J3203" s="15" t="str">
        <f>INDEX(Assumptions!$B$8:$B$12,MATCH(B3203,Assumptions!$A$8:$A$12,0))</f>
        <v>Fair Value Less Costs to Sell</v>
      </c>
      <c r="K3203" s="16">
        <f>G3203/(1-INDEX(Assumptions!$D$8:$D$12,MATCH(B3203,Assumptions!$A$8:$A$12,0)))</f>
        <v>4975.125</v>
      </c>
      <c r="L3203" s="16">
        <f t="shared" si="351"/>
        <v>131.3433</v>
      </c>
      <c r="M3203" s="16">
        <f t="shared" si="352"/>
        <v>248.75625000000002</v>
      </c>
      <c r="N3203" s="14">
        <f>E3203*(K3203-L3203-M3203)*IF(F3203="GHS",1,Assumptions!$B$4)</f>
        <v>63918642.019679993</v>
      </c>
      <c r="O3203" s="15">
        <f t="shared" ca="1" si="353"/>
        <v>211</v>
      </c>
      <c r="P3203" s="15" t="str">
        <f t="shared" ca="1" si="354"/>
        <v>181-365d</v>
      </c>
      <c r="Q3203" s="17">
        <f ca="1">IF(P3203="0-90d",0,IF(P3203="91-180d",INDEX(Assumptions!$F$8:$F$12,MATCH(B3203,Assumptions!$A$8:$A$12,0)),IF(P3203="181-365d",INDEX(Assumptions!$G$8:$G$12,MATCH(B3203,Assumptions!$A$8:$A$12,0)),INDEX(Assumptions!$H$8:$H$12,MATCH(B3203,Assumptions!$A$8:$A$12,0)))))</f>
        <v>0.1</v>
      </c>
      <c r="R3203" s="14">
        <f t="shared" ca="1" si="355"/>
        <v>6090126.1344000008</v>
      </c>
      <c r="S3203" s="14">
        <f t="shared" ca="1" si="356"/>
        <v>54811135.209600002</v>
      </c>
      <c r="T3203" s="11" t="s">
        <v>25</v>
      </c>
      <c r="U3203" s="18" t="s">
        <v>26</v>
      </c>
    </row>
    <row r="3204" spans="1:21" ht="15" customHeight="1" x14ac:dyDescent="0.15">
      <c r="A3204" s="10" t="s">
        <v>3252</v>
      </c>
      <c r="B3204" s="11" t="s">
        <v>31</v>
      </c>
      <c r="C3204" s="11" t="s">
        <v>63</v>
      </c>
      <c r="D3204" s="12">
        <v>46138</v>
      </c>
      <c r="E3204" s="11">
        <v>3834</v>
      </c>
      <c r="F3204" s="11" t="s">
        <v>33</v>
      </c>
      <c r="G3204" s="13">
        <v>2477.2399999999998</v>
      </c>
      <c r="H3204" s="14">
        <f t="shared" si="350"/>
        <v>9497738.1599999983</v>
      </c>
      <c r="I3204" s="14">
        <f>IF(F3204="GHS",H3204,H3204*Assumptions!$B$4)</f>
        <v>9497738.1599999983</v>
      </c>
      <c r="J3204" s="15" t="str">
        <f>INDEX(Assumptions!$B$8:$B$12,MATCH(B3204,Assumptions!$A$8:$A$12,0))</f>
        <v>Weighted Average</v>
      </c>
      <c r="K3204" s="16">
        <f>G3204/(1-INDEX(Assumptions!$D$8:$D$12,MATCH(B3204,Assumptions!$A$8:$A$12,0)))</f>
        <v>3440.6111111111109</v>
      </c>
      <c r="L3204" s="16">
        <f t="shared" si="351"/>
        <v>74.317199999999985</v>
      </c>
      <c r="M3204" s="16">
        <f t="shared" si="352"/>
        <v>172.03055555555557</v>
      </c>
      <c r="N3204" s="14">
        <f>E3204*(K3204-L3204-M3204)*IF(F3204="GHS",1,Assumptions!$B$4)</f>
        <v>12246805.7052</v>
      </c>
      <c r="O3204" s="15">
        <f t="shared" ca="1" si="353"/>
        <v>148</v>
      </c>
      <c r="P3204" s="15" t="str">
        <f t="shared" ca="1" si="354"/>
        <v>91-180d</v>
      </c>
      <c r="Q3204" s="17">
        <f ca="1">IF(P3204="0-90d",0,IF(P3204="91-180d",INDEX(Assumptions!$F$8:$F$12,MATCH(B3204,Assumptions!$A$8:$A$12,0)),IF(P3204="181-365d",INDEX(Assumptions!$G$8:$G$12,MATCH(B3204,Assumptions!$A$8:$A$12,0)),INDEX(Assumptions!$H$8:$H$12,MATCH(B3204,Assumptions!$A$8:$A$12,0)))))</f>
        <v>0.05</v>
      </c>
      <c r="R3204" s="14">
        <f t="shared" ca="1" si="355"/>
        <v>474886.90799999994</v>
      </c>
      <c r="S3204" s="14">
        <f t="shared" ca="1" si="356"/>
        <v>9022851.2519999985</v>
      </c>
      <c r="T3204" s="11" t="s">
        <v>25</v>
      </c>
      <c r="U3204" s="18" t="s">
        <v>26</v>
      </c>
    </row>
    <row r="3205" spans="1:21" ht="15" customHeight="1" x14ac:dyDescent="0.15">
      <c r="A3205" s="10" t="s">
        <v>3253</v>
      </c>
      <c r="B3205" s="11" t="s">
        <v>41</v>
      </c>
      <c r="C3205" s="11" t="s">
        <v>44</v>
      </c>
      <c r="D3205" s="12">
        <v>45768</v>
      </c>
      <c r="E3205" s="11">
        <v>1536</v>
      </c>
      <c r="F3205" s="11" t="s">
        <v>33</v>
      </c>
      <c r="G3205" s="13">
        <v>151.71</v>
      </c>
      <c r="H3205" s="14">
        <f t="shared" si="350"/>
        <v>233026.56</v>
      </c>
      <c r="I3205" s="14">
        <f>IF(F3205="GHS",H3205,H3205*Assumptions!$B$4)</f>
        <v>233026.56</v>
      </c>
      <c r="J3205" s="15" t="str">
        <f>INDEX(Assumptions!$B$8:$B$12,MATCH(B3205,Assumptions!$A$8:$A$12,0))</f>
        <v>Weighted Average</v>
      </c>
      <c r="K3205" s="16">
        <f>G3205/(1-INDEX(Assumptions!$D$8:$D$12,MATCH(B3205,Assumptions!$A$8:$A$12,0)))</f>
        <v>233.4</v>
      </c>
      <c r="L3205" s="16">
        <f t="shared" si="351"/>
        <v>4.5513000000000003</v>
      </c>
      <c r="M3205" s="16">
        <f t="shared" si="352"/>
        <v>11.670000000000002</v>
      </c>
      <c r="N3205" s="14">
        <f>E3205*(K3205-L3205-M3205)*IF(F3205="GHS",1,Assumptions!$B$4)</f>
        <v>333586.48320000002</v>
      </c>
      <c r="O3205" s="15">
        <f t="shared" ca="1" si="353"/>
        <v>518</v>
      </c>
      <c r="P3205" s="15" t="str">
        <f t="shared" ca="1" si="354"/>
        <v>365d+</v>
      </c>
      <c r="Q3205" s="17">
        <f ca="1">IF(P3205="0-90d",0,IF(P3205="91-180d",INDEX(Assumptions!$F$8:$F$12,MATCH(B3205,Assumptions!$A$8:$A$12,0)),IF(P3205="181-365d",INDEX(Assumptions!$G$8:$G$12,MATCH(B3205,Assumptions!$A$8:$A$12,0)),INDEX(Assumptions!$H$8:$H$12,MATCH(B3205,Assumptions!$A$8:$A$12,0)))))</f>
        <v>0.8</v>
      </c>
      <c r="R3205" s="14">
        <f t="shared" ca="1" si="355"/>
        <v>186421.24800000002</v>
      </c>
      <c r="S3205" s="14">
        <f t="shared" si="356"/>
        <v>0</v>
      </c>
      <c r="T3205" s="11" t="s">
        <v>39</v>
      </c>
      <c r="U3205" s="18" t="s">
        <v>26</v>
      </c>
    </row>
    <row r="3206" spans="1:21" ht="15" customHeight="1" x14ac:dyDescent="0.15">
      <c r="A3206" s="10" t="s">
        <v>3254</v>
      </c>
      <c r="B3206" s="11" t="s">
        <v>28</v>
      </c>
      <c r="C3206" s="11" t="s">
        <v>29</v>
      </c>
      <c r="D3206" s="12">
        <v>45771</v>
      </c>
      <c r="E3206" s="11">
        <v>2761</v>
      </c>
      <c r="F3206" s="11" t="s">
        <v>24</v>
      </c>
      <c r="G3206" s="13">
        <v>21032.05</v>
      </c>
      <c r="H3206" s="14">
        <f t="shared" si="350"/>
        <v>58069490.049999997</v>
      </c>
      <c r="I3206" s="14">
        <f>IF(F3206="GHS",H3206,H3206*Assumptions!$B$4)</f>
        <v>627150492.53999996</v>
      </c>
      <c r="J3206" s="15" t="str">
        <f>INDEX(Assumptions!$B$8:$B$12,MATCH(B3206,Assumptions!$A$8:$A$12,0))</f>
        <v>Fair Value Less Costs to Sell</v>
      </c>
      <c r="K3206" s="16">
        <f>G3206/(1-INDEX(Assumptions!$D$8:$D$12,MATCH(B3206,Assumptions!$A$8:$A$12,0)))</f>
        <v>23900.056818181816</v>
      </c>
      <c r="L3206" s="16">
        <f t="shared" si="351"/>
        <v>630.9615</v>
      </c>
      <c r="M3206" s="16">
        <f t="shared" si="352"/>
        <v>1195.0028409090908</v>
      </c>
      <c r="N3206" s="14">
        <f>E3206*(K3206-L3206-M3206)*IF(F3206="GHS",1,Assumptions!$B$4)</f>
        <v>658222948.76129985</v>
      </c>
      <c r="O3206" s="15">
        <f t="shared" ca="1" si="353"/>
        <v>515</v>
      </c>
      <c r="P3206" s="15" t="str">
        <f t="shared" ca="1" si="354"/>
        <v>365d+</v>
      </c>
      <c r="Q3206" s="17">
        <f ca="1">IF(P3206="0-90d",0,IF(P3206="91-180d",INDEX(Assumptions!$F$8:$F$12,MATCH(B3206,Assumptions!$A$8:$A$12,0)),IF(P3206="181-365d",INDEX(Assumptions!$G$8:$G$12,MATCH(B3206,Assumptions!$A$8:$A$12,0)),INDEX(Assumptions!$H$8:$H$12,MATCH(B3206,Assumptions!$A$8:$A$12,0)))))</f>
        <v>0.4</v>
      </c>
      <c r="R3206" s="14">
        <f t="shared" ca="1" si="355"/>
        <v>250860197.016</v>
      </c>
      <c r="S3206" s="14">
        <f t="shared" ca="1" si="356"/>
        <v>376290295.52399993</v>
      </c>
      <c r="T3206" s="11" t="s">
        <v>25</v>
      </c>
      <c r="U3206" s="18" t="s">
        <v>26</v>
      </c>
    </row>
    <row r="3207" spans="1:21" ht="15" customHeight="1" x14ac:dyDescent="0.15">
      <c r="A3207" s="10" t="s">
        <v>3255</v>
      </c>
      <c r="B3207" s="11" t="s">
        <v>41</v>
      </c>
      <c r="C3207" s="11" t="s">
        <v>115</v>
      </c>
      <c r="D3207" s="12">
        <v>46139</v>
      </c>
      <c r="E3207" s="11">
        <v>1748</v>
      </c>
      <c r="F3207" s="11" t="s">
        <v>33</v>
      </c>
      <c r="G3207" s="13">
        <v>623.38</v>
      </c>
      <c r="H3207" s="14">
        <f t="shared" si="350"/>
        <v>1089668.24</v>
      </c>
      <c r="I3207" s="14">
        <f>IF(F3207="GHS",H3207,H3207*Assumptions!$B$4)</f>
        <v>1089668.24</v>
      </c>
      <c r="J3207" s="15" t="str">
        <f>INDEX(Assumptions!$B$8:$B$12,MATCH(B3207,Assumptions!$A$8:$A$12,0))</f>
        <v>Weighted Average</v>
      </c>
      <c r="K3207" s="16">
        <f>G3207/(1-INDEX(Assumptions!$D$8:$D$12,MATCH(B3207,Assumptions!$A$8:$A$12,0)))</f>
        <v>959.04615384615386</v>
      </c>
      <c r="L3207" s="16">
        <f t="shared" si="351"/>
        <v>18.7014</v>
      </c>
      <c r="M3207" s="16">
        <f t="shared" si="352"/>
        <v>47.952307692307699</v>
      </c>
      <c r="N3207" s="14">
        <f>E3207*(K3207-L3207-M3207)*IF(F3207="GHS",1,Assumptions!$B$4)</f>
        <v>1559901.995876923</v>
      </c>
      <c r="O3207" s="15">
        <f t="shared" ca="1" si="353"/>
        <v>147</v>
      </c>
      <c r="P3207" s="15" t="str">
        <f t="shared" ca="1" si="354"/>
        <v>91-180d</v>
      </c>
      <c r="Q3207" s="17">
        <f ca="1">IF(P3207="0-90d",0,IF(P3207="91-180d",INDEX(Assumptions!$F$8:$F$12,MATCH(B3207,Assumptions!$A$8:$A$12,0)),IF(P3207="181-365d",INDEX(Assumptions!$G$8:$G$12,MATCH(B3207,Assumptions!$A$8:$A$12,0)),INDEX(Assumptions!$H$8:$H$12,MATCH(B3207,Assumptions!$A$8:$A$12,0)))))</f>
        <v>0.1</v>
      </c>
      <c r="R3207" s="14">
        <f t="shared" ca="1" si="355"/>
        <v>108966.82400000001</v>
      </c>
      <c r="S3207" s="14">
        <f t="shared" ca="1" si="356"/>
        <v>980701.41599999997</v>
      </c>
      <c r="T3207" s="11" t="s">
        <v>25</v>
      </c>
      <c r="U3207" s="18" t="s">
        <v>26</v>
      </c>
    </row>
    <row r="3208" spans="1:21" ht="15" customHeight="1" x14ac:dyDescent="0.15">
      <c r="A3208" s="10" t="s">
        <v>3256</v>
      </c>
      <c r="B3208" s="11" t="s">
        <v>28</v>
      </c>
      <c r="C3208" s="11" t="s">
        <v>29</v>
      </c>
      <c r="D3208" s="12">
        <v>45777</v>
      </c>
      <c r="E3208" s="11">
        <v>4323</v>
      </c>
      <c r="F3208" s="11" t="s">
        <v>24</v>
      </c>
      <c r="G3208" s="13">
        <v>6146.65</v>
      </c>
      <c r="H3208" s="14">
        <f t="shared" si="350"/>
        <v>26571967.949999999</v>
      </c>
      <c r="I3208" s="14">
        <f>IF(F3208="GHS",H3208,H3208*Assumptions!$B$4)</f>
        <v>286977253.86000001</v>
      </c>
      <c r="J3208" s="15" t="str">
        <f>INDEX(Assumptions!$B$8:$B$12,MATCH(B3208,Assumptions!$A$8:$A$12,0))</f>
        <v>Fair Value Less Costs to Sell</v>
      </c>
      <c r="K3208" s="16">
        <f>G3208/(1-INDEX(Assumptions!$D$8:$D$12,MATCH(B3208,Assumptions!$A$8:$A$12,0)))</f>
        <v>6984.829545454545</v>
      </c>
      <c r="L3208" s="16">
        <f t="shared" si="351"/>
        <v>184.39949999999999</v>
      </c>
      <c r="M3208" s="16">
        <f t="shared" si="352"/>
        <v>349.24147727272725</v>
      </c>
      <c r="N3208" s="14">
        <f>E3208*(K3208-L3208-M3208)*IF(F3208="GHS",1,Assumptions!$B$4)</f>
        <v>301195672.34669995</v>
      </c>
      <c r="O3208" s="15">
        <f t="shared" ca="1" si="353"/>
        <v>509</v>
      </c>
      <c r="P3208" s="15" t="str">
        <f t="shared" ca="1" si="354"/>
        <v>365d+</v>
      </c>
      <c r="Q3208" s="17">
        <f ca="1">IF(P3208="0-90d",0,IF(P3208="91-180d",INDEX(Assumptions!$F$8:$F$12,MATCH(B3208,Assumptions!$A$8:$A$12,0)),IF(P3208="181-365d",INDEX(Assumptions!$G$8:$G$12,MATCH(B3208,Assumptions!$A$8:$A$12,0)),INDEX(Assumptions!$H$8:$H$12,MATCH(B3208,Assumptions!$A$8:$A$12,0)))))</f>
        <v>0.4</v>
      </c>
      <c r="R3208" s="14">
        <f t="shared" ca="1" si="355"/>
        <v>114790901.54400001</v>
      </c>
      <c r="S3208" s="14">
        <f t="shared" ca="1" si="356"/>
        <v>172186352.31599998</v>
      </c>
      <c r="T3208" s="11" t="s">
        <v>25</v>
      </c>
      <c r="U3208" s="18" t="s">
        <v>26</v>
      </c>
    </row>
    <row r="3209" spans="1:21" ht="15" customHeight="1" x14ac:dyDescent="0.15">
      <c r="A3209" s="10" t="s">
        <v>3257</v>
      </c>
      <c r="B3209" s="11" t="s">
        <v>28</v>
      </c>
      <c r="C3209" s="11" t="s">
        <v>55</v>
      </c>
      <c r="D3209" s="12">
        <v>46037</v>
      </c>
      <c r="E3209" s="11">
        <v>3132</v>
      </c>
      <c r="F3209" s="11" t="s">
        <v>24</v>
      </c>
      <c r="G3209" s="13">
        <v>7985.01</v>
      </c>
      <c r="H3209" s="14">
        <f t="shared" si="350"/>
        <v>25009051.32</v>
      </c>
      <c r="I3209" s="14">
        <f>IF(F3209="GHS",H3209,H3209*Assumptions!$B$4)</f>
        <v>270097754.25600004</v>
      </c>
      <c r="J3209" s="15" t="str">
        <f>INDEX(Assumptions!$B$8:$B$12,MATCH(B3209,Assumptions!$A$8:$A$12,0))</f>
        <v>Fair Value Less Costs to Sell</v>
      </c>
      <c r="K3209" s="16">
        <f>G3209/(1-INDEX(Assumptions!$D$8:$D$12,MATCH(B3209,Assumptions!$A$8:$A$12,0)))</f>
        <v>9073.875</v>
      </c>
      <c r="L3209" s="16">
        <f t="shared" si="351"/>
        <v>239.55029999999999</v>
      </c>
      <c r="M3209" s="16">
        <f t="shared" si="352"/>
        <v>453.69375000000002</v>
      </c>
      <c r="N3209" s="14">
        <f>E3209*(K3209-L3209-M3209)*IF(F3209="GHS",1,Assumptions!$B$4)</f>
        <v>283479870.26231998</v>
      </c>
      <c r="O3209" s="15">
        <f t="shared" ca="1" si="353"/>
        <v>249</v>
      </c>
      <c r="P3209" s="15" t="str">
        <f t="shared" ca="1" si="354"/>
        <v>181-365d</v>
      </c>
      <c r="Q3209" s="17">
        <f ca="1">IF(P3209="0-90d",0,IF(P3209="91-180d",INDEX(Assumptions!$F$8:$F$12,MATCH(B3209,Assumptions!$A$8:$A$12,0)),IF(P3209="181-365d",INDEX(Assumptions!$G$8:$G$12,MATCH(B3209,Assumptions!$A$8:$A$12,0)),INDEX(Assumptions!$H$8:$H$12,MATCH(B3209,Assumptions!$A$8:$A$12,0)))))</f>
        <v>0.1</v>
      </c>
      <c r="R3209" s="14">
        <f t="shared" ca="1" si="355"/>
        <v>27009775.425600007</v>
      </c>
      <c r="S3209" s="14">
        <f t="shared" ca="1" si="356"/>
        <v>243087978.83040005</v>
      </c>
      <c r="T3209" s="11" t="s">
        <v>50</v>
      </c>
      <c r="U3209" s="18" t="s">
        <v>26</v>
      </c>
    </row>
    <row r="3210" spans="1:21" ht="15" customHeight="1" x14ac:dyDescent="0.15">
      <c r="A3210" s="10" t="s">
        <v>3258</v>
      </c>
      <c r="B3210" s="11" t="s">
        <v>46</v>
      </c>
      <c r="C3210" s="11" t="s">
        <v>52</v>
      </c>
      <c r="D3210" s="12">
        <v>46198</v>
      </c>
      <c r="E3210" s="11">
        <v>4974</v>
      </c>
      <c r="F3210" s="11" t="s">
        <v>33</v>
      </c>
      <c r="G3210" s="13">
        <v>625745.62</v>
      </c>
      <c r="H3210" s="14">
        <f t="shared" si="350"/>
        <v>3112458713.8800001</v>
      </c>
      <c r="I3210" s="14">
        <f>IF(F3210="GHS",H3210,H3210*Assumptions!$B$4)</f>
        <v>3112458713.8800001</v>
      </c>
      <c r="J3210" s="15" t="str">
        <f>INDEX(Assumptions!$B$8:$B$12,MATCH(B3210,Assumptions!$A$8:$A$12,0))</f>
        <v>Specific Identification</v>
      </c>
      <c r="K3210" s="16">
        <f>G3210/(1-INDEX(Assumptions!$D$8:$D$12,MATCH(B3210,Assumptions!$A$8:$A$12,0)))</f>
        <v>802237.97435897437</v>
      </c>
      <c r="L3210" s="16">
        <f t="shared" si="351"/>
        <v>18772.368599999998</v>
      </c>
      <c r="M3210" s="16">
        <f t="shared" si="352"/>
        <v>40111.898717948723</v>
      </c>
      <c r="N3210" s="14">
        <f>E3210*(K3210-L3210-M3210)*IF(F3210="GHS",1,Assumptions!$B$4)</f>
        <v>3697441338.8220615</v>
      </c>
      <c r="O3210" s="15">
        <f t="shared" ca="1" si="353"/>
        <v>88</v>
      </c>
      <c r="P3210" s="15" t="str">
        <f t="shared" ca="1" si="354"/>
        <v>0-90d</v>
      </c>
      <c r="Q3210" s="17">
        <f ca="1">IF(P3210="0-90d",0,IF(P3210="91-180d",INDEX(Assumptions!$F$8:$F$12,MATCH(B3210,Assumptions!$A$8:$A$12,0)),IF(P3210="181-365d",INDEX(Assumptions!$G$8:$G$12,MATCH(B3210,Assumptions!$A$8:$A$12,0)),INDEX(Assumptions!$H$8:$H$12,MATCH(B3210,Assumptions!$A$8:$A$12,0)))))</f>
        <v>0</v>
      </c>
      <c r="R3210" s="14">
        <f t="shared" ca="1" si="355"/>
        <v>0</v>
      </c>
      <c r="S3210" s="14">
        <f t="shared" ca="1" si="356"/>
        <v>3112458713.8800001</v>
      </c>
      <c r="T3210" s="11" t="s">
        <v>50</v>
      </c>
      <c r="U3210" s="18" t="s">
        <v>26</v>
      </c>
    </row>
    <row r="3211" spans="1:21" ht="15" customHeight="1" x14ac:dyDescent="0.15">
      <c r="A3211" s="10" t="s">
        <v>3259</v>
      </c>
      <c r="B3211" s="11" t="s">
        <v>46</v>
      </c>
      <c r="C3211" s="11" t="s">
        <v>52</v>
      </c>
      <c r="D3211" s="12">
        <v>45933</v>
      </c>
      <c r="E3211" s="11">
        <v>4158</v>
      </c>
      <c r="F3211" s="11" t="s">
        <v>33</v>
      </c>
      <c r="G3211" s="13">
        <v>632627.91</v>
      </c>
      <c r="H3211" s="14">
        <f t="shared" si="350"/>
        <v>2630466849.7800002</v>
      </c>
      <c r="I3211" s="14">
        <f>IF(F3211="GHS",H3211,H3211*Assumptions!$B$4)</f>
        <v>2630466849.7800002</v>
      </c>
      <c r="J3211" s="15" t="str">
        <f>INDEX(Assumptions!$B$8:$B$12,MATCH(B3211,Assumptions!$A$8:$A$12,0))</f>
        <v>Specific Identification</v>
      </c>
      <c r="K3211" s="16">
        <f>G3211/(1-INDEX(Assumptions!$D$8:$D$12,MATCH(B3211,Assumptions!$A$8:$A$12,0)))</f>
        <v>811061.42307692312</v>
      </c>
      <c r="L3211" s="16">
        <f t="shared" si="351"/>
        <v>18978.837299999999</v>
      </c>
      <c r="M3211" s="16">
        <f t="shared" si="352"/>
        <v>40553.071153846162</v>
      </c>
      <c r="N3211" s="14">
        <f>E3211*(K3211-L3211-M3211)*IF(F3211="GHS",1,Assumptions!$B$4)</f>
        <v>3124859721.8027539</v>
      </c>
      <c r="O3211" s="15">
        <f t="shared" ca="1" si="353"/>
        <v>353</v>
      </c>
      <c r="P3211" s="15" t="str">
        <f t="shared" ca="1" si="354"/>
        <v>181-365d</v>
      </c>
      <c r="Q3211" s="17">
        <f ca="1">IF(P3211="0-90d",0,IF(P3211="91-180d",INDEX(Assumptions!$F$8:$F$12,MATCH(B3211,Assumptions!$A$8:$A$12,0)),IF(P3211="181-365d",INDEX(Assumptions!$G$8:$G$12,MATCH(B3211,Assumptions!$A$8:$A$12,0)),INDEX(Assumptions!$H$8:$H$12,MATCH(B3211,Assumptions!$A$8:$A$12,0)))))</f>
        <v>0.05</v>
      </c>
      <c r="R3211" s="14">
        <f t="shared" ca="1" si="355"/>
        <v>131523342.48900002</v>
      </c>
      <c r="S3211" s="14">
        <f t="shared" ca="1" si="356"/>
        <v>2498943507.2910004</v>
      </c>
      <c r="T3211" s="11" t="s">
        <v>25</v>
      </c>
      <c r="U3211" s="18" t="s">
        <v>26</v>
      </c>
    </row>
    <row r="3212" spans="1:21" ht="15" customHeight="1" x14ac:dyDescent="0.15">
      <c r="A3212" s="10" t="s">
        <v>3260</v>
      </c>
      <c r="B3212" s="11" t="s">
        <v>22</v>
      </c>
      <c r="C3212" s="11" t="s">
        <v>81</v>
      </c>
      <c r="D3212" s="12">
        <v>45798</v>
      </c>
      <c r="E3212" s="11">
        <v>3788</v>
      </c>
      <c r="F3212" s="11" t="s">
        <v>24</v>
      </c>
      <c r="G3212" s="13">
        <v>13678.88</v>
      </c>
      <c r="H3212" s="14">
        <f t="shared" si="350"/>
        <v>51815597.439999998</v>
      </c>
      <c r="I3212" s="14">
        <f>IF(F3212="GHS",H3212,H3212*Assumptions!$B$4)</f>
        <v>559608452.352</v>
      </c>
      <c r="J3212" s="15" t="str">
        <f>INDEX(Assumptions!$B$8:$B$12,MATCH(B3212,Assumptions!$A$8:$A$12,0))</f>
        <v>FIFO</v>
      </c>
      <c r="K3212" s="16">
        <f>G3212/(1-INDEX(Assumptions!$D$8:$D$12,MATCH(B3212,Assumptions!$A$8:$A$12,0)))</f>
        <v>16681.560975609755</v>
      </c>
      <c r="L3212" s="16">
        <f t="shared" si="351"/>
        <v>410.36639999999994</v>
      </c>
      <c r="M3212" s="16">
        <f t="shared" si="352"/>
        <v>834.07804878048773</v>
      </c>
      <c r="N3212" s="14">
        <f>E3212*(K3212-L3212-M3212)*IF(F3212="GHS",1,Assumptions!$B$4)</f>
        <v>631538611.95919597</v>
      </c>
      <c r="O3212" s="15">
        <f t="shared" ca="1" si="353"/>
        <v>488</v>
      </c>
      <c r="P3212" s="15" t="str">
        <f t="shared" ca="1" si="354"/>
        <v>365d+</v>
      </c>
      <c r="Q3212" s="17">
        <f ca="1">IF(P3212="0-90d",0,IF(P3212="91-180d",INDEX(Assumptions!$F$8:$F$12,MATCH(B3212,Assumptions!$A$8:$A$12,0)),IF(P3212="181-365d",INDEX(Assumptions!$G$8:$G$12,MATCH(B3212,Assumptions!$A$8:$A$12,0)),INDEX(Assumptions!$H$8:$H$12,MATCH(B3212,Assumptions!$A$8:$A$12,0)))))</f>
        <v>0.5</v>
      </c>
      <c r="R3212" s="14">
        <f t="shared" ca="1" si="355"/>
        <v>279804226.176</v>
      </c>
      <c r="S3212" s="14">
        <f t="shared" ca="1" si="356"/>
        <v>279804226.176</v>
      </c>
      <c r="T3212" s="11" t="s">
        <v>25</v>
      </c>
      <c r="U3212" s="18" t="s">
        <v>26</v>
      </c>
    </row>
    <row r="3213" spans="1:21" ht="15" customHeight="1" x14ac:dyDescent="0.15">
      <c r="A3213" s="10" t="s">
        <v>3261</v>
      </c>
      <c r="B3213" s="11" t="s">
        <v>28</v>
      </c>
      <c r="C3213" s="11" t="s">
        <v>29</v>
      </c>
      <c r="D3213" s="12">
        <v>45964</v>
      </c>
      <c r="E3213" s="11">
        <v>1442</v>
      </c>
      <c r="F3213" s="11" t="s">
        <v>24</v>
      </c>
      <c r="G3213" s="13">
        <v>8251.06</v>
      </c>
      <c r="H3213" s="14">
        <f t="shared" si="350"/>
        <v>11898028.52</v>
      </c>
      <c r="I3213" s="14">
        <f>IF(F3213="GHS",H3213,H3213*Assumptions!$B$4)</f>
        <v>128498708.016</v>
      </c>
      <c r="J3213" s="15" t="str">
        <f>INDEX(Assumptions!$B$8:$B$12,MATCH(B3213,Assumptions!$A$8:$A$12,0))</f>
        <v>Fair Value Less Costs to Sell</v>
      </c>
      <c r="K3213" s="16">
        <f>G3213/(1-INDEX(Assumptions!$D$8:$D$12,MATCH(B3213,Assumptions!$A$8:$A$12,0)))</f>
        <v>9376.2045454545441</v>
      </c>
      <c r="L3213" s="16">
        <f t="shared" si="351"/>
        <v>247.53179999999998</v>
      </c>
      <c r="M3213" s="16">
        <f t="shared" si="352"/>
        <v>468.81022727272722</v>
      </c>
      <c r="N3213" s="14">
        <f>E3213*(K3213-L3213-M3213)*IF(F3213="GHS",1,Assumptions!$B$4)</f>
        <v>134865234.91315633</v>
      </c>
      <c r="O3213" s="15">
        <f t="shared" ca="1" si="353"/>
        <v>322</v>
      </c>
      <c r="P3213" s="15" t="str">
        <f t="shared" ca="1" si="354"/>
        <v>181-365d</v>
      </c>
      <c r="Q3213" s="17">
        <f ca="1">IF(P3213="0-90d",0,IF(P3213="91-180d",INDEX(Assumptions!$F$8:$F$12,MATCH(B3213,Assumptions!$A$8:$A$12,0)),IF(P3213="181-365d",INDEX(Assumptions!$G$8:$G$12,MATCH(B3213,Assumptions!$A$8:$A$12,0)),INDEX(Assumptions!$H$8:$H$12,MATCH(B3213,Assumptions!$A$8:$A$12,0)))))</f>
        <v>0.1</v>
      </c>
      <c r="R3213" s="14">
        <f t="shared" ca="1" si="355"/>
        <v>12849870.801600002</v>
      </c>
      <c r="S3213" s="14">
        <f t="shared" ca="1" si="356"/>
        <v>115648837.21439999</v>
      </c>
      <c r="T3213" s="11" t="s">
        <v>25</v>
      </c>
      <c r="U3213" s="18" t="s">
        <v>26</v>
      </c>
    </row>
    <row r="3214" spans="1:21" ht="15" customHeight="1" x14ac:dyDescent="0.15">
      <c r="A3214" s="10" t="s">
        <v>3262</v>
      </c>
      <c r="B3214" s="11" t="s">
        <v>28</v>
      </c>
      <c r="C3214" s="11" t="s">
        <v>38</v>
      </c>
      <c r="D3214" s="12">
        <v>45830</v>
      </c>
      <c r="E3214" s="11">
        <v>1803</v>
      </c>
      <c r="F3214" s="11" t="s">
        <v>24</v>
      </c>
      <c r="G3214" s="13">
        <v>6415.97</v>
      </c>
      <c r="H3214" s="14">
        <f t="shared" si="350"/>
        <v>11567993.91</v>
      </c>
      <c r="I3214" s="14">
        <f>IF(F3214="GHS",H3214,H3214*Assumptions!$B$4)</f>
        <v>124934334.22800002</v>
      </c>
      <c r="J3214" s="15" t="str">
        <f>INDEX(Assumptions!$B$8:$B$12,MATCH(B3214,Assumptions!$A$8:$A$12,0))</f>
        <v>Fair Value Less Costs to Sell</v>
      </c>
      <c r="K3214" s="16">
        <f>G3214/(1-INDEX(Assumptions!$D$8:$D$12,MATCH(B3214,Assumptions!$A$8:$A$12,0)))</f>
        <v>7290.875</v>
      </c>
      <c r="L3214" s="16">
        <f t="shared" si="351"/>
        <v>192.47909999999999</v>
      </c>
      <c r="M3214" s="16">
        <f t="shared" si="352"/>
        <v>364.54375000000005</v>
      </c>
      <c r="N3214" s="14">
        <f>E3214*(K3214-L3214-M3214)*IF(F3214="GHS",1,Assumptions!$B$4)</f>
        <v>131124262.60566002</v>
      </c>
      <c r="O3214" s="15">
        <f t="shared" ca="1" si="353"/>
        <v>456</v>
      </c>
      <c r="P3214" s="15" t="str">
        <f t="shared" ca="1" si="354"/>
        <v>365d+</v>
      </c>
      <c r="Q3214" s="17">
        <f ca="1">IF(P3214="0-90d",0,IF(P3214="91-180d",INDEX(Assumptions!$F$8:$F$12,MATCH(B3214,Assumptions!$A$8:$A$12,0)),IF(P3214="181-365d",INDEX(Assumptions!$G$8:$G$12,MATCH(B3214,Assumptions!$A$8:$A$12,0)),INDEX(Assumptions!$H$8:$H$12,MATCH(B3214,Assumptions!$A$8:$A$12,0)))))</f>
        <v>0.4</v>
      </c>
      <c r="R3214" s="14">
        <f t="shared" ca="1" si="355"/>
        <v>49973733.69120001</v>
      </c>
      <c r="S3214" s="14">
        <f t="shared" ca="1" si="356"/>
        <v>74960600.536799997</v>
      </c>
      <c r="T3214" s="11" t="s">
        <v>25</v>
      </c>
      <c r="U3214" s="18" t="s">
        <v>36</v>
      </c>
    </row>
    <row r="3215" spans="1:21" ht="15" customHeight="1" x14ac:dyDescent="0.15">
      <c r="A3215" s="10" t="s">
        <v>3263</v>
      </c>
      <c r="B3215" s="11" t="s">
        <v>41</v>
      </c>
      <c r="C3215" s="11" t="s">
        <v>115</v>
      </c>
      <c r="D3215" s="12">
        <v>46109</v>
      </c>
      <c r="E3215" s="11">
        <v>4312</v>
      </c>
      <c r="F3215" s="11" t="s">
        <v>33</v>
      </c>
      <c r="G3215" s="13">
        <v>311.92</v>
      </c>
      <c r="H3215" s="14">
        <f t="shared" si="350"/>
        <v>1344999.04</v>
      </c>
      <c r="I3215" s="14">
        <f>IF(F3215="GHS",H3215,H3215*Assumptions!$B$4)</f>
        <v>1344999.04</v>
      </c>
      <c r="J3215" s="15" t="str">
        <f>INDEX(Assumptions!$B$8:$B$12,MATCH(B3215,Assumptions!$A$8:$A$12,0))</f>
        <v>Weighted Average</v>
      </c>
      <c r="K3215" s="16">
        <f>G3215/(1-INDEX(Assumptions!$D$8:$D$12,MATCH(B3215,Assumptions!$A$8:$A$12,0)))</f>
        <v>479.87692307692311</v>
      </c>
      <c r="L3215" s="16">
        <f t="shared" si="351"/>
        <v>9.3575999999999997</v>
      </c>
      <c r="M3215" s="16">
        <f t="shared" si="352"/>
        <v>23.993846153846157</v>
      </c>
      <c r="N3215" s="14">
        <f>E3215*(K3215-L3215-M3215)*IF(F3215="GHS",1,Assumptions!$B$4)</f>
        <v>1925417.8564923077</v>
      </c>
      <c r="O3215" s="15">
        <f t="shared" ca="1" si="353"/>
        <v>177</v>
      </c>
      <c r="P3215" s="15" t="str">
        <f t="shared" ca="1" si="354"/>
        <v>91-180d</v>
      </c>
      <c r="Q3215" s="17">
        <f ca="1">IF(P3215="0-90d",0,IF(P3215="91-180d",INDEX(Assumptions!$F$8:$F$12,MATCH(B3215,Assumptions!$A$8:$A$12,0)),IF(P3215="181-365d",INDEX(Assumptions!$G$8:$G$12,MATCH(B3215,Assumptions!$A$8:$A$12,0)),INDEX(Assumptions!$H$8:$H$12,MATCH(B3215,Assumptions!$A$8:$A$12,0)))))</f>
        <v>0.1</v>
      </c>
      <c r="R3215" s="14">
        <f t="shared" ca="1" si="355"/>
        <v>134499.90400000001</v>
      </c>
      <c r="S3215" s="14">
        <f t="shared" ca="1" si="356"/>
        <v>1210499.1359999999</v>
      </c>
      <c r="T3215" s="11" t="s">
        <v>25</v>
      </c>
      <c r="U3215" s="18" t="s">
        <v>26</v>
      </c>
    </row>
    <row r="3216" spans="1:21" ht="15" customHeight="1" x14ac:dyDescent="0.15">
      <c r="A3216" s="10" t="s">
        <v>3264</v>
      </c>
      <c r="B3216" s="11" t="s">
        <v>28</v>
      </c>
      <c r="C3216" s="11" t="s">
        <v>29</v>
      </c>
      <c r="D3216" s="12">
        <v>46052</v>
      </c>
      <c r="E3216" s="11">
        <v>94</v>
      </c>
      <c r="F3216" s="11" t="s">
        <v>24</v>
      </c>
      <c r="G3216" s="13">
        <v>11389.54</v>
      </c>
      <c r="H3216" s="14">
        <f t="shared" si="350"/>
        <v>1070616.76</v>
      </c>
      <c r="I3216" s="14">
        <f>IF(F3216="GHS",H3216,H3216*Assumptions!$B$4)</f>
        <v>11562661.008000001</v>
      </c>
      <c r="J3216" s="15" t="str">
        <f>INDEX(Assumptions!$B$8:$B$12,MATCH(B3216,Assumptions!$A$8:$A$12,0))</f>
        <v>Fair Value Less Costs to Sell</v>
      </c>
      <c r="K3216" s="16">
        <f>G3216/(1-INDEX(Assumptions!$D$8:$D$12,MATCH(B3216,Assumptions!$A$8:$A$12,0)))</f>
        <v>12942.659090909092</v>
      </c>
      <c r="L3216" s="16">
        <f t="shared" si="351"/>
        <v>341.68619999999999</v>
      </c>
      <c r="M3216" s="16">
        <f t="shared" si="352"/>
        <v>647.1329545454546</v>
      </c>
      <c r="N3216" s="14">
        <f>E3216*(K3216-L3216-M3216)*IF(F3216="GHS",1,Assumptions!$B$4)</f>
        <v>12135538.303396365</v>
      </c>
      <c r="O3216" s="15">
        <f t="shared" ca="1" si="353"/>
        <v>234</v>
      </c>
      <c r="P3216" s="15" t="str">
        <f t="shared" ca="1" si="354"/>
        <v>181-365d</v>
      </c>
      <c r="Q3216" s="17">
        <f ca="1">IF(P3216="0-90d",0,IF(P3216="91-180d",INDEX(Assumptions!$F$8:$F$12,MATCH(B3216,Assumptions!$A$8:$A$12,0)),IF(P3216="181-365d",INDEX(Assumptions!$G$8:$G$12,MATCH(B3216,Assumptions!$A$8:$A$12,0)),INDEX(Assumptions!$H$8:$H$12,MATCH(B3216,Assumptions!$A$8:$A$12,0)))))</f>
        <v>0.1</v>
      </c>
      <c r="R3216" s="14">
        <f t="shared" ca="1" si="355"/>
        <v>1156266.1008000001</v>
      </c>
      <c r="S3216" s="14">
        <f t="shared" ca="1" si="356"/>
        <v>10406394.907200001</v>
      </c>
      <c r="T3216" s="11" t="s">
        <v>25</v>
      </c>
      <c r="U3216" s="18" t="s">
        <v>26</v>
      </c>
    </row>
    <row r="3217" spans="1:21" ht="15" customHeight="1" x14ac:dyDescent="0.15">
      <c r="A3217" s="10" t="s">
        <v>3265</v>
      </c>
      <c r="B3217" s="11" t="s">
        <v>31</v>
      </c>
      <c r="C3217" s="11" t="s">
        <v>76</v>
      </c>
      <c r="D3217" s="12">
        <v>46106</v>
      </c>
      <c r="E3217" s="11">
        <v>1195</v>
      </c>
      <c r="F3217" s="11" t="s">
        <v>33</v>
      </c>
      <c r="G3217" s="13">
        <v>5297.84</v>
      </c>
      <c r="H3217" s="14">
        <f t="shared" si="350"/>
        <v>6330918.7999999998</v>
      </c>
      <c r="I3217" s="14">
        <f>IF(F3217="GHS",H3217,H3217*Assumptions!$B$4)</f>
        <v>6330918.7999999998</v>
      </c>
      <c r="J3217" s="15" t="str">
        <f>INDEX(Assumptions!$B$8:$B$12,MATCH(B3217,Assumptions!$A$8:$A$12,0))</f>
        <v>Weighted Average</v>
      </c>
      <c r="K3217" s="16">
        <f>G3217/(1-INDEX(Assumptions!$D$8:$D$12,MATCH(B3217,Assumptions!$A$8:$A$12,0)))</f>
        <v>7358.1111111111113</v>
      </c>
      <c r="L3217" s="16">
        <f t="shared" si="351"/>
        <v>158.93520000000001</v>
      </c>
      <c r="M3217" s="16">
        <f t="shared" si="352"/>
        <v>367.90555555555557</v>
      </c>
      <c r="N3217" s="14">
        <f>E3217*(K3217-L3217-M3217)*IF(F3217="GHS",1,Assumptions!$B$4)</f>
        <v>8163368.0748888897</v>
      </c>
      <c r="O3217" s="15">
        <f t="shared" ca="1" si="353"/>
        <v>180</v>
      </c>
      <c r="P3217" s="15" t="str">
        <f t="shared" ca="1" si="354"/>
        <v>91-180d</v>
      </c>
      <c r="Q3217" s="17">
        <f ca="1">IF(P3217="0-90d",0,IF(P3217="91-180d",INDEX(Assumptions!$F$8:$F$12,MATCH(B3217,Assumptions!$A$8:$A$12,0)),IF(P3217="181-365d",INDEX(Assumptions!$G$8:$G$12,MATCH(B3217,Assumptions!$A$8:$A$12,0)),INDEX(Assumptions!$H$8:$H$12,MATCH(B3217,Assumptions!$A$8:$A$12,0)))))</f>
        <v>0.05</v>
      </c>
      <c r="R3217" s="14">
        <f t="shared" ca="1" si="355"/>
        <v>316545.94</v>
      </c>
      <c r="S3217" s="14">
        <f t="shared" ca="1" si="356"/>
        <v>6014372.8599999994</v>
      </c>
      <c r="T3217" s="11" t="s">
        <v>25</v>
      </c>
      <c r="U3217" s="18" t="s">
        <v>26</v>
      </c>
    </row>
    <row r="3218" spans="1:21" ht="15" customHeight="1" x14ac:dyDescent="0.15">
      <c r="A3218" s="10" t="s">
        <v>3266</v>
      </c>
      <c r="B3218" s="11" t="s">
        <v>41</v>
      </c>
      <c r="C3218" s="11" t="s">
        <v>49</v>
      </c>
      <c r="D3218" s="12">
        <v>45809</v>
      </c>
      <c r="E3218" s="11">
        <v>2616</v>
      </c>
      <c r="F3218" s="11" t="s">
        <v>33</v>
      </c>
      <c r="G3218" s="13">
        <v>221.36</v>
      </c>
      <c r="H3218" s="14">
        <f t="shared" si="350"/>
        <v>579077.76</v>
      </c>
      <c r="I3218" s="14">
        <f>IF(F3218="GHS",H3218,H3218*Assumptions!$B$4)</f>
        <v>579077.76</v>
      </c>
      <c r="J3218" s="15" t="str">
        <f>INDEX(Assumptions!$B$8:$B$12,MATCH(B3218,Assumptions!$A$8:$A$12,0))</f>
        <v>Weighted Average</v>
      </c>
      <c r="K3218" s="16">
        <f>G3218/(1-INDEX(Assumptions!$D$8:$D$12,MATCH(B3218,Assumptions!$A$8:$A$12,0)))</f>
        <v>340.55384615384617</v>
      </c>
      <c r="L3218" s="16">
        <f t="shared" si="351"/>
        <v>6.6408000000000005</v>
      </c>
      <c r="M3218" s="16">
        <f t="shared" si="352"/>
        <v>17.027692307692309</v>
      </c>
      <c r="N3218" s="14">
        <f>E3218*(K3218-L3218-M3218)*IF(F3218="GHS",1,Assumptions!$B$4)</f>
        <v>828972.08566153853</v>
      </c>
      <c r="O3218" s="15">
        <f t="shared" ca="1" si="353"/>
        <v>477</v>
      </c>
      <c r="P3218" s="15" t="str">
        <f t="shared" ca="1" si="354"/>
        <v>365d+</v>
      </c>
      <c r="Q3218" s="17">
        <f ca="1">IF(P3218="0-90d",0,IF(P3218="91-180d",INDEX(Assumptions!$F$8:$F$12,MATCH(B3218,Assumptions!$A$8:$A$12,0)),IF(P3218="181-365d",INDEX(Assumptions!$G$8:$G$12,MATCH(B3218,Assumptions!$A$8:$A$12,0)),INDEX(Assumptions!$H$8:$H$12,MATCH(B3218,Assumptions!$A$8:$A$12,0)))))</f>
        <v>0.8</v>
      </c>
      <c r="R3218" s="14">
        <f t="shared" ca="1" si="355"/>
        <v>463262.20800000004</v>
      </c>
      <c r="S3218" s="14">
        <f t="shared" ca="1" si="356"/>
        <v>115815.55199999997</v>
      </c>
      <c r="T3218" s="11" t="s">
        <v>25</v>
      </c>
      <c r="U3218" s="18" t="s">
        <v>26</v>
      </c>
    </row>
    <row r="3219" spans="1:21" ht="15" customHeight="1" x14ac:dyDescent="0.15">
      <c r="A3219" s="10" t="s">
        <v>3267</v>
      </c>
      <c r="B3219" s="11" t="s">
        <v>41</v>
      </c>
      <c r="C3219" s="11" t="s">
        <v>115</v>
      </c>
      <c r="D3219" s="12">
        <v>45929</v>
      </c>
      <c r="E3219" s="11">
        <v>198</v>
      </c>
      <c r="F3219" s="11" t="s">
        <v>33</v>
      </c>
      <c r="G3219" s="13">
        <v>586.75</v>
      </c>
      <c r="H3219" s="14">
        <f t="shared" si="350"/>
        <v>116176.5</v>
      </c>
      <c r="I3219" s="14">
        <f>IF(F3219="GHS",H3219,H3219*Assumptions!$B$4)</f>
        <v>116176.5</v>
      </c>
      <c r="J3219" s="15" t="str">
        <f>INDEX(Assumptions!$B$8:$B$12,MATCH(B3219,Assumptions!$A$8:$A$12,0))</f>
        <v>Weighted Average</v>
      </c>
      <c r="K3219" s="16">
        <f>G3219/(1-INDEX(Assumptions!$D$8:$D$12,MATCH(B3219,Assumptions!$A$8:$A$12,0)))</f>
        <v>902.69230769230762</v>
      </c>
      <c r="L3219" s="16">
        <f t="shared" si="351"/>
        <v>17.602499999999999</v>
      </c>
      <c r="M3219" s="16">
        <f t="shared" si="352"/>
        <v>45.134615384615387</v>
      </c>
      <c r="N3219" s="14">
        <f>E3219*(K3219-L3219-M3219)*IF(F3219="GHS",1,Assumptions!$B$4)</f>
        <v>166311.12807692308</v>
      </c>
      <c r="O3219" s="15">
        <f t="shared" ca="1" si="353"/>
        <v>357</v>
      </c>
      <c r="P3219" s="15" t="str">
        <f t="shared" ca="1" si="354"/>
        <v>181-365d</v>
      </c>
      <c r="Q3219" s="17">
        <f ca="1">IF(P3219="0-90d",0,IF(P3219="91-180d",INDEX(Assumptions!$F$8:$F$12,MATCH(B3219,Assumptions!$A$8:$A$12,0)),IF(P3219="181-365d",INDEX(Assumptions!$G$8:$G$12,MATCH(B3219,Assumptions!$A$8:$A$12,0)),INDEX(Assumptions!$H$8:$H$12,MATCH(B3219,Assumptions!$A$8:$A$12,0)))))</f>
        <v>0.35</v>
      </c>
      <c r="R3219" s="14">
        <f t="shared" ca="1" si="355"/>
        <v>40661.774999999994</v>
      </c>
      <c r="S3219" s="14">
        <f t="shared" ca="1" si="356"/>
        <v>75514.725000000006</v>
      </c>
      <c r="T3219" s="11" t="s">
        <v>25</v>
      </c>
      <c r="U3219" s="18" t="s">
        <v>36</v>
      </c>
    </row>
    <row r="3220" spans="1:21" ht="15" customHeight="1" x14ac:dyDescent="0.15">
      <c r="A3220" s="10" t="s">
        <v>3268</v>
      </c>
      <c r="B3220" s="11" t="s">
        <v>22</v>
      </c>
      <c r="C3220" s="11" t="s">
        <v>61</v>
      </c>
      <c r="D3220" s="12">
        <v>45943</v>
      </c>
      <c r="E3220" s="11">
        <v>2822</v>
      </c>
      <c r="F3220" s="11" t="s">
        <v>24</v>
      </c>
      <c r="G3220" s="13">
        <v>33460.6</v>
      </c>
      <c r="H3220" s="14">
        <f t="shared" si="350"/>
        <v>94425813.200000003</v>
      </c>
      <c r="I3220" s="14">
        <f>IF(F3220="GHS",H3220,H3220*Assumptions!$B$4)</f>
        <v>1019798782.5600001</v>
      </c>
      <c r="J3220" s="15" t="str">
        <f>INDEX(Assumptions!$B$8:$B$12,MATCH(B3220,Assumptions!$A$8:$A$12,0))</f>
        <v>FIFO</v>
      </c>
      <c r="K3220" s="16">
        <f>G3220/(1-INDEX(Assumptions!$D$8:$D$12,MATCH(B3220,Assumptions!$A$8:$A$12,0)))</f>
        <v>40805.609756097554</v>
      </c>
      <c r="L3220" s="16">
        <f t="shared" si="351"/>
        <v>1003.8179999999999</v>
      </c>
      <c r="M3220" s="16">
        <f t="shared" si="352"/>
        <v>2040.2804878048778</v>
      </c>
      <c r="N3220" s="14">
        <f>E3220*(K3220-L3220-M3220)*IF(F3220="GHS",1,Assumptions!$B$4)</f>
        <v>1150880235.8305168</v>
      </c>
      <c r="O3220" s="15">
        <f t="shared" ca="1" si="353"/>
        <v>343</v>
      </c>
      <c r="P3220" s="15" t="str">
        <f t="shared" ca="1" si="354"/>
        <v>181-365d</v>
      </c>
      <c r="Q3220" s="17">
        <f ca="1">IF(P3220="0-90d",0,IF(P3220="91-180d",INDEX(Assumptions!$F$8:$F$12,MATCH(B3220,Assumptions!$A$8:$A$12,0)),IF(P3220="181-365d",INDEX(Assumptions!$G$8:$G$12,MATCH(B3220,Assumptions!$A$8:$A$12,0)),INDEX(Assumptions!$H$8:$H$12,MATCH(B3220,Assumptions!$A$8:$A$12,0)))))</f>
        <v>0.15</v>
      </c>
      <c r="R3220" s="14">
        <f t="shared" ca="1" si="355"/>
        <v>152969817.384</v>
      </c>
      <c r="S3220" s="14">
        <f t="shared" si="356"/>
        <v>0</v>
      </c>
      <c r="T3220" s="11" t="s">
        <v>39</v>
      </c>
      <c r="U3220" s="18" t="s">
        <v>26</v>
      </c>
    </row>
    <row r="3221" spans="1:21" ht="15" customHeight="1" x14ac:dyDescent="0.15">
      <c r="A3221" s="10" t="s">
        <v>3269</v>
      </c>
      <c r="B3221" s="11" t="s">
        <v>41</v>
      </c>
      <c r="C3221" s="11" t="s">
        <v>44</v>
      </c>
      <c r="D3221" s="12">
        <v>45939</v>
      </c>
      <c r="E3221" s="11">
        <v>4000</v>
      </c>
      <c r="F3221" s="11" t="s">
        <v>33</v>
      </c>
      <c r="G3221" s="13">
        <v>809.96</v>
      </c>
      <c r="H3221" s="14">
        <f t="shared" si="350"/>
        <v>3239840</v>
      </c>
      <c r="I3221" s="14">
        <f>IF(F3221="GHS",H3221,H3221*Assumptions!$B$4)</f>
        <v>3239840</v>
      </c>
      <c r="J3221" s="15" t="str">
        <f>INDEX(Assumptions!$B$8:$B$12,MATCH(B3221,Assumptions!$A$8:$A$12,0))</f>
        <v>Weighted Average</v>
      </c>
      <c r="K3221" s="16">
        <f>G3221/(1-INDEX(Assumptions!$D$8:$D$12,MATCH(B3221,Assumptions!$A$8:$A$12,0)))</f>
        <v>1246.0923076923077</v>
      </c>
      <c r="L3221" s="16">
        <f t="shared" si="351"/>
        <v>24.2988</v>
      </c>
      <c r="M3221" s="16">
        <f t="shared" si="352"/>
        <v>62.304615384615389</v>
      </c>
      <c r="N3221" s="14">
        <f>E3221*(K3221-L3221-M3221)*IF(F3221="GHS",1,Assumptions!$B$4)</f>
        <v>4637955.5692307698</v>
      </c>
      <c r="O3221" s="15">
        <f t="shared" ca="1" si="353"/>
        <v>347</v>
      </c>
      <c r="P3221" s="15" t="str">
        <f t="shared" ca="1" si="354"/>
        <v>181-365d</v>
      </c>
      <c r="Q3221" s="17">
        <f ca="1">IF(P3221="0-90d",0,IF(P3221="91-180d",INDEX(Assumptions!$F$8:$F$12,MATCH(B3221,Assumptions!$A$8:$A$12,0)),IF(P3221="181-365d",INDEX(Assumptions!$G$8:$G$12,MATCH(B3221,Assumptions!$A$8:$A$12,0)),INDEX(Assumptions!$H$8:$H$12,MATCH(B3221,Assumptions!$A$8:$A$12,0)))))</f>
        <v>0.35</v>
      </c>
      <c r="R3221" s="14">
        <f t="shared" ca="1" si="355"/>
        <v>1133944</v>
      </c>
      <c r="S3221" s="14">
        <f t="shared" ca="1" si="356"/>
        <v>2105896</v>
      </c>
      <c r="T3221" s="11" t="s">
        <v>25</v>
      </c>
      <c r="U3221" s="18" t="s">
        <v>26</v>
      </c>
    </row>
    <row r="3222" spans="1:21" ht="15" customHeight="1" x14ac:dyDescent="0.15">
      <c r="A3222" s="10" t="s">
        <v>3270</v>
      </c>
      <c r="B3222" s="11" t="s">
        <v>41</v>
      </c>
      <c r="C3222" s="11" t="s">
        <v>44</v>
      </c>
      <c r="D3222" s="12">
        <v>46124</v>
      </c>
      <c r="E3222" s="11">
        <v>940</v>
      </c>
      <c r="F3222" s="11" t="s">
        <v>33</v>
      </c>
      <c r="G3222" s="13">
        <v>492.43</v>
      </c>
      <c r="H3222" s="14">
        <f t="shared" si="350"/>
        <v>462884.2</v>
      </c>
      <c r="I3222" s="14">
        <f>IF(F3222="GHS",H3222,H3222*Assumptions!$B$4)</f>
        <v>462884.2</v>
      </c>
      <c r="J3222" s="15" t="str">
        <f>INDEX(Assumptions!$B$8:$B$12,MATCH(B3222,Assumptions!$A$8:$A$12,0))</f>
        <v>Weighted Average</v>
      </c>
      <c r="K3222" s="16">
        <f>G3222/(1-INDEX(Assumptions!$D$8:$D$12,MATCH(B3222,Assumptions!$A$8:$A$12,0)))</f>
        <v>757.5846153846154</v>
      </c>
      <c r="L3222" s="16">
        <f t="shared" si="351"/>
        <v>14.7729</v>
      </c>
      <c r="M3222" s="16">
        <f t="shared" si="352"/>
        <v>37.879230769230773</v>
      </c>
      <c r="N3222" s="14">
        <f>E3222*(K3222-L3222-M3222)*IF(F3222="GHS",1,Assumptions!$B$4)</f>
        <v>662636.53553846152</v>
      </c>
      <c r="O3222" s="15">
        <f t="shared" ca="1" si="353"/>
        <v>162</v>
      </c>
      <c r="P3222" s="15" t="str">
        <f t="shared" ca="1" si="354"/>
        <v>91-180d</v>
      </c>
      <c r="Q3222" s="17">
        <f ca="1">IF(P3222="0-90d",0,IF(P3222="91-180d",INDEX(Assumptions!$F$8:$F$12,MATCH(B3222,Assumptions!$A$8:$A$12,0)),IF(P3222="181-365d",INDEX(Assumptions!$G$8:$G$12,MATCH(B3222,Assumptions!$A$8:$A$12,0)),INDEX(Assumptions!$H$8:$H$12,MATCH(B3222,Assumptions!$A$8:$A$12,0)))))</f>
        <v>0.1</v>
      </c>
      <c r="R3222" s="14">
        <f t="shared" ca="1" si="355"/>
        <v>46288.420000000006</v>
      </c>
      <c r="S3222" s="14">
        <f t="shared" ca="1" si="356"/>
        <v>416595.78</v>
      </c>
      <c r="T3222" s="11" t="s">
        <v>25</v>
      </c>
      <c r="U3222" s="18" t="s">
        <v>26</v>
      </c>
    </row>
    <row r="3223" spans="1:21" ht="15" customHeight="1" x14ac:dyDescent="0.15">
      <c r="A3223" s="10" t="s">
        <v>3271</v>
      </c>
      <c r="B3223" s="11" t="s">
        <v>41</v>
      </c>
      <c r="C3223" s="11" t="s">
        <v>49</v>
      </c>
      <c r="D3223" s="12">
        <v>46118</v>
      </c>
      <c r="E3223" s="11">
        <v>520</v>
      </c>
      <c r="F3223" s="11" t="s">
        <v>33</v>
      </c>
      <c r="G3223" s="13">
        <v>814.59</v>
      </c>
      <c r="H3223" s="14">
        <f t="shared" si="350"/>
        <v>423586.8</v>
      </c>
      <c r="I3223" s="14">
        <f>IF(F3223="GHS",H3223,H3223*Assumptions!$B$4)</f>
        <v>423586.8</v>
      </c>
      <c r="J3223" s="15" t="str">
        <f>INDEX(Assumptions!$B$8:$B$12,MATCH(B3223,Assumptions!$A$8:$A$12,0))</f>
        <v>Weighted Average</v>
      </c>
      <c r="K3223" s="16">
        <f>G3223/(1-INDEX(Assumptions!$D$8:$D$12,MATCH(B3223,Assumptions!$A$8:$A$12,0)))</f>
        <v>1253.2153846153847</v>
      </c>
      <c r="L3223" s="16">
        <f t="shared" si="351"/>
        <v>24.4377</v>
      </c>
      <c r="M3223" s="16">
        <f t="shared" si="352"/>
        <v>62.660769230769233</v>
      </c>
      <c r="N3223" s="14">
        <f>E3223*(K3223-L3223-M3223)*IF(F3223="GHS",1,Assumptions!$B$4)</f>
        <v>606380.79599999997</v>
      </c>
      <c r="O3223" s="15">
        <f t="shared" ca="1" si="353"/>
        <v>168</v>
      </c>
      <c r="P3223" s="15" t="str">
        <f t="shared" ca="1" si="354"/>
        <v>91-180d</v>
      </c>
      <c r="Q3223" s="17">
        <f ca="1">IF(P3223="0-90d",0,IF(P3223="91-180d",INDEX(Assumptions!$F$8:$F$12,MATCH(B3223,Assumptions!$A$8:$A$12,0)),IF(P3223="181-365d",INDEX(Assumptions!$G$8:$G$12,MATCH(B3223,Assumptions!$A$8:$A$12,0)),INDEX(Assumptions!$H$8:$H$12,MATCH(B3223,Assumptions!$A$8:$A$12,0)))))</f>
        <v>0.1</v>
      </c>
      <c r="R3223" s="14">
        <f t="shared" ca="1" si="355"/>
        <v>42358.68</v>
      </c>
      <c r="S3223" s="14">
        <f t="shared" ca="1" si="356"/>
        <v>381228.12</v>
      </c>
      <c r="T3223" s="11" t="s">
        <v>25</v>
      </c>
      <c r="U3223" s="18" t="s">
        <v>36</v>
      </c>
    </row>
    <row r="3224" spans="1:21" ht="15" customHeight="1" x14ac:dyDescent="0.15">
      <c r="A3224" s="10" t="s">
        <v>3272</v>
      </c>
      <c r="B3224" s="11" t="s">
        <v>31</v>
      </c>
      <c r="C3224" s="11" t="s">
        <v>32</v>
      </c>
      <c r="D3224" s="12">
        <v>46083</v>
      </c>
      <c r="E3224" s="11">
        <v>904</v>
      </c>
      <c r="F3224" s="11" t="s">
        <v>33</v>
      </c>
      <c r="G3224" s="13">
        <v>2411.31</v>
      </c>
      <c r="H3224" s="14">
        <f t="shared" si="350"/>
        <v>2179824.2399999998</v>
      </c>
      <c r="I3224" s="14">
        <f>IF(F3224="GHS",H3224,H3224*Assumptions!$B$4)</f>
        <v>2179824.2399999998</v>
      </c>
      <c r="J3224" s="15" t="str">
        <f>INDEX(Assumptions!$B$8:$B$12,MATCH(B3224,Assumptions!$A$8:$A$12,0))</f>
        <v>Weighted Average</v>
      </c>
      <c r="K3224" s="16">
        <f>G3224/(1-INDEX(Assumptions!$D$8:$D$12,MATCH(B3224,Assumptions!$A$8:$A$12,0)))</f>
        <v>3349.0416666666665</v>
      </c>
      <c r="L3224" s="16">
        <f t="shared" si="351"/>
        <v>72.339299999999994</v>
      </c>
      <c r="M3224" s="16">
        <f t="shared" si="352"/>
        <v>167.45208333333335</v>
      </c>
      <c r="N3224" s="14">
        <f>E3224*(K3224-L3224-M3224)*IF(F3224="GHS",1,Assumptions!$B$4)</f>
        <v>2810762.2561333328</v>
      </c>
      <c r="O3224" s="15">
        <f t="shared" ca="1" si="353"/>
        <v>203</v>
      </c>
      <c r="P3224" s="15" t="str">
        <f t="shared" ca="1" si="354"/>
        <v>181-365d</v>
      </c>
      <c r="Q3224" s="17">
        <f ca="1">IF(P3224="0-90d",0,IF(P3224="91-180d",INDEX(Assumptions!$F$8:$F$12,MATCH(B3224,Assumptions!$A$8:$A$12,0)),IF(P3224="181-365d",INDEX(Assumptions!$G$8:$G$12,MATCH(B3224,Assumptions!$A$8:$A$12,0)),INDEX(Assumptions!$H$8:$H$12,MATCH(B3224,Assumptions!$A$8:$A$12,0)))))</f>
        <v>0.2</v>
      </c>
      <c r="R3224" s="14">
        <f t="shared" ca="1" si="355"/>
        <v>435964.848</v>
      </c>
      <c r="S3224" s="14">
        <f t="shared" ca="1" si="356"/>
        <v>1743859.3919999998</v>
      </c>
      <c r="T3224" s="11" t="s">
        <v>25</v>
      </c>
      <c r="U3224" s="18" t="s">
        <v>26</v>
      </c>
    </row>
    <row r="3225" spans="1:21" ht="15" customHeight="1" x14ac:dyDescent="0.15">
      <c r="A3225" s="10" t="s">
        <v>3273</v>
      </c>
      <c r="B3225" s="11" t="s">
        <v>41</v>
      </c>
      <c r="C3225" s="11" t="s">
        <v>115</v>
      </c>
      <c r="D3225" s="12">
        <v>45904</v>
      </c>
      <c r="E3225" s="11">
        <v>4086</v>
      </c>
      <c r="F3225" s="11" t="s">
        <v>33</v>
      </c>
      <c r="G3225" s="13">
        <v>484</v>
      </c>
      <c r="H3225" s="14">
        <f t="shared" si="350"/>
        <v>1977624</v>
      </c>
      <c r="I3225" s="14">
        <f>IF(F3225="GHS",H3225,H3225*Assumptions!$B$4)</f>
        <v>1977624</v>
      </c>
      <c r="J3225" s="15" t="str">
        <f>INDEX(Assumptions!$B$8:$B$12,MATCH(B3225,Assumptions!$A$8:$A$12,0))</f>
        <v>Weighted Average</v>
      </c>
      <c r="K3225" s="16">
        <f>G3225/(1-INDEX(Assumptions!$D$8:$D$12,MATCH(B3225,Assumptions!$A$8:$A$12,0)))</f>
        <v>744.61538461538464</v>
      </c>
      <c r="L3225" s="16">
        <f t="shared" si="351"/>
        <v>14.52</v>
      </c>
      <c r="M3225" s="16">
        <f t="shared" si="352"/>
        <v>37.230769230769234</v>
      </c>
      <c r="N3225" s="14">
        <f>E3225*(K3225-L3225-M3225)*IF(F3225="GHS",1,Assumptions!$B$4)</f>
        <v>2831044.8184615383</v>
      </c>
      <c r="O3225" s="15">
        <f t="shared" ca="1" si="353"/>
        <v>382</v>
      </c>
      <c r="P3225" s="15" t="str">
        <f t="shared" ca="1" si="354"/>
        <v>365d+</v>
      </c>
      <c r="Q3225" s="17">
        <f ca="1">IF(P3225="0-90d",0,IF(P3225="91-180d",INDEX(Assumptions!$F$8:$F$12,MATCH(B3225,Assumptions!$A$8:$A$12,0)),IF(P3225="181-365d",INDEX(Assumptions!$G$8:$G$12,MATCH(B3225,Assumptions!$A$8:$A$12,0)),INDEX(Assumptions!$H$8:$H$12,MATCH(B3225,Assumptions!$A$8:$A$12,0)))))</f>
        <v>0.8</v>
      </c>
      <c r="R3225" s="14">
        <f t="shared" ca="1" si="355"/>
        <v>1582099.2000000002</v>
      </c>
      <c r="S3225" s="14">
        <f t="shared" ca="1" si="356"/>
        <v>395524.79999999981</v>
      </c>
      <c r="T3225" s="11" t="s">
        <v>25</v>
      </c>
      <c r="U3225" s="18" t="s">
        <v>26</v>
      </c>
    </row>
    <row r="3226" spans="1:21" ht="15" customHeight="1" x14ac:dyDescent="0.15">
      <c r="A3226" s="10" t="s">
        <v>3274</v>
      </c>
      <c r="B3226" s="11" t="s">
        <v>22</v>
      </c>
      <c r="C3226" s="11" t="s">
        <v>61</v>
      </c>
      <c r="D3226" s="12">
        <v>46176</v>
      </c>
      <c r="E3226" s="11">
        <v>4181</v>
      </c>
      <c r="F3226" s="11" t="s">
        <v>24</v>
      </c>
      <c r="G3226" s="13">
        <v>22385.08</v>
      </c>
      <c r="H3226" s="14">
        <f t="shared" si="350"/>
        <v>93592019.480000004</v>
      </c>
      <c r="I3226" s="14">
        <f>IF(F3226="GHS",H3226,H3226*Assumptions!$B$4)</f>
        <v>1010793810.3840001</v>
      </c>
      <c r="J3226" s="15" t="str">
        <f>INDEX(Assumptions!$B$8:$B$12,MATCH(B3226,Assumptions!$A$8:$A$12,0))</f>
        <v>FIFO</v>
      </c>
      <c r="K3226" s="16">
        <f>G3226/(1-INDEX(Assumptions!$D$8:$D$12,MATCH(B3226,Assumptions!$A$8:$A$12,0)))</f>
        <v>27298.878048780487</v>
      </c>
      <c r="L3226" s="16">
        <f t="shared" si="351"/>
        <v>671.55240000000003</v>
      </c>
      <c r="M3226" s="16">
        <f t="shared" si="352"/>
        <v>1364.9439024390244</v>
      </c>
      <c r="N3226" s="14">
        <f>E3226*(K3226-L3226-M3226)*IF(F3226="GHS",1,Assumptions!$B$4)</f>
        <v>1140717795.2796996</v>
      </c>
      <c r="O3226" s="15">
        <f t="shared" ca="1" si="353"/>
        <v>110</v>
      </c>
      <c r="P3226" s="15" t="str">
        <f t="shared" ca="1" si="354"/>
        <v>91-180d</v>
      </c>
      <c r="Q3226" s="17">
        <f ca="1">IF(P3226="0-90d",0,IF(P3226="91-180d",INDEX(Assumptions!$F$8:$F$12,MATCH(B3226,Assumptions!$A$8:$A$12,0)),IF(P3226="181-365d",INDEX(Assumptions!$G$8:$G$12,MATCH(B3226,Assumptions!$A$8:$A$12,0)),INDEX(Assumptions!$H$8:$H$12,MATCH(B3226,Assumptions!$A$8:$A$12,0)))))</f>
        <v>0.03</v>
      </c>
      <c r="R3226" s="14">
        <f t="shared" ca="1" si="355"/>
        <v>30323814.311519999</v>
      </c>
      <c r="S3226" s="14">
        <f t="shared" ca="1" si="356"/>
        <v>980469996.07248008</v>
      </c>
      <c r="T3226" s="11" t="s">
        <v>25</v>
      </c>
      <c r="U3226" s="18" t="s">
        <v>26</v>
      </c>
    </row>
    <row r="3227" spans="1:21" ht="15" customHeight="1" x14ac:dyDescent="0.15">
      <c r="A3227" s="10" t="s">
        <v>3275</v>
      </c>
      <c r="B3227" s="11" t="s">
        <v>41</v>
      </c>
      <c r="C3227" s="11" t="s">
        <v>115</v>
      </c>
      <c r="D3227" s="12">
        <v>46172</v>
      </c>
      <c r="E3227" s="11">
        <v>1450</v>
      </c>
      <c r="F3227" s="11" t="s">
        <v>33</v>
      </c>
      <c r="G3227" s="13">
        <v>1124.3900000000001</v>
      </c>
      <c r="H3227" s="14">
        <f t="shared" si="350"/>
        <v>1630365.5000000002</v>
      </c>
      <c r="I3227" s="14">
        <f>IF(F3227="GHS",H3227,H3227*Assumptions!$B$4)</f>
        <v>1630365.5000000002</v>
      </c>
      <c r="J3227" s="15" t="str">
        <f>INDEX(Assumptions!$B$8:$B$12,MATCH(B3227,Assumptions!$A$8:$A$12,0))</f>
        <v>Weighted Average</v>
      </c>
      <c r="K3227" s="16">
        <f>G3227/(1-INDEX(Assumptions!$D$8:$D$12,MATCH(B3227,Assumptions!$A$8:$A$12,0)))</f>
        <v>1729.8307692307694</v>
      </c>
      <c r="L3227" s="16">
        <f t="shared" si="351"/>
        <v>33.731700000000004</v>
      </c>
      <c r="M3227" s="16">
        <f t="shared" si="352"/>
        <v>86.491538461538482</v>
      </c>
      <c r="N3227" s="14">
        <f>E3227*(K3227-L3227-M3227)*IF(F3227="GHS",1,Assumptions!$B$4)</f>
        <v>2333930.9196153847</v>
      </c>
      <c r="O3227" s="15">
        <f t="shared" ca="1" si="353"/>
        <v>114</v>
      </c>
      <c r="P3227" s="15" t="str">
        <f t="shared" ca="1" si="354"/>
        <v>91-180d</v>
      </c>
      <c r="Q3227" s="17">
        <f ca="1">IF(P3227="0-90d",0,IF(P3227="91-180d",INDEX(Assumptions!$F$8:$F$12,MATCH(B3227,Assumptions!$A$8:$A$12,0)),IF(P3227="181-365d",INDEX(Assumptions!$G$8:$G$12,MATCH(B3227,Assumptions!$A$8:$A$12,0)),INDEX(Assumptions!$H$8:$H$12,MATCH(B3227,Assumptions!$A$8:$A$12,0)))))</f>
        <v>0.1</v>
      </c>
      <c r="R3227" s="14">
        <f t="shared" ca="1" si="355"/>
        <v>163036.55000000005</v>
      </c>
      <c r="S3227" s="14">
        <f t="shared" ca="1" si="356"/>
        <v>1467328.9500000002</v>
      </c>
      <c r="T3227" s="11" t="s">
        <v>25</v>
      </c>
      <c r="U3227" s="18" t="s">
        <v>26</v>
      </c>
    </row>
    <row r="3228" spans="1:21" ht="15" customHeight="1" x14ac:dyDescent="0.15">
      <c r="A3228" s="10" t="s">
        <v>3276</v>
      </c>
      <c r="B3228" s="11" t="s">
        <v>31</v>
      </c>
      <c r="C3228" s="11" t="s">
        <v>63</v>
      </c>
      <c r="D3228" s="12">
        <v>46136</v>
      </c>
      <c r="E3228" s="11">
        <v>1533</v>
      </c>
      <c r="F3228" s="11" t="s">
        <v>33</v>
      </c>
      <c r="G3228" s="13">
        <v>1030.68</v>
      </c>
      <c r="H3228" s="14">
        <f t="shared" si="350"/>
        <v>1580032.4400000002</v>
      </c>
      <c r="I3228" s="14">
        <f>IF(F3228="GHS",H3228,H3228*Assumptions!$B$4)</f>
        <v>1580032.4400000002</v>
      </c>
      <c r="J3228" s="15" t="str">
        <f>INDEX(Assumptions!$B$8:$B$12,MATCH(B3228,Assumptions!$A$8:$A$12,0))</f>
        <v>Weighted Average</v>
      </c>
      <c r="K3228" s="16">
        <f>G3228/(1-INDEX(Assumptions!$D$8:$D$12,MATCH(B3228,Assumptions!$A$8:$A$12,0)))</f>
        <v>1431.5000000000002</v>
      </c>
      <c r="L3228" s="16">
        <f t="shared" si="351"/>
        <v>30.920400000000001</v>
      </c>
      <c r="M3228" s="16">
        <f t="shared" si="352"/>
        <v>71.575000000000017</v>
      </c>
      <c r="N3228" s="14">
        <f>E3228*(K3228-L3228-M3228)*IF(F3228="GHS",1,Assumptions!$B$4)</f>
        <v>2037364.0518000002</v>
      </c>
      <c r="O3228" s="15">
        <f t="shared" ca="1" si="353"/>
        <v>150</v>
      </c>
      <c r="P3228" s="15" t="str">
        <f t="shared" ca="1" si="354"/>
        <v>91-180d</v>
      </c>
      <c r="Q3228" s="17">
        <f ca="1">IF(P3228="0-90d",0,IF(P3228="91-180d",INDEX(Assumptions!$F$8:$F$12,MATCH(B3228,Assumptions!$A$8:$A$12,0)),IF(P3228="181-365d",INDEX(Assumptions!$G$8:$G$12,MATCH(B3228,Assumptions!$A$8:$A$12,0)),INDEX(Assumptions!$H$8:$H$12,MATCH(B3228,Assumptions!$A$8:$A$12,0)))))</f>
        <v>0.05</v>
      </c>
      <c r="R3228" s="14">
        <f t="shared" ca="1" si="355"/>
        <v>79001.622000000018</v>
      </c>
      <c r="S3228" s="14">
        <f t="shared" ca="1" si="356"/>
        <v>1501030.8180000002</v>
      </c>
      <c r="T3228" s="11" t="s">
        <v>25</v>
      </c>
      <c r="U3228" s="18" t="s">
        <v>26</v>
      </c>
    </row>
    <row r="3229" spans="1:21" ht="15" customHeight="1" x14ac:dyDescent="0.15">
      <c r="A3229" s="10" t="s">
        <v>3277</v>
      </c>
      <c r="B3229" s="11" t="s">
        <v>41</v>
      </c>
      <c r="C3229" s="11" t="s">
        <v>44</v>
      </c>
      <c r="D3229" s="12">
        <v>45834</v>
      </c>
      <c r="E3229" s="11">
        <v>93</v>
      </c>
      <c r="F3229" s="11" t="s">
        <v>33</v>
      </c>
      <c r="G3229" s="13">
        <v>836.56</v>
      </c>
      <c r="H3229" s="14">
        <f t="shared" si="350"/>
        <v>77800.08</v>
      </c>
      <c r="I3229" s="14">
        <f>IF(F3229="GHS",H3229,H3229*Assumptions!$B$4)</f>
        <v>77800.08</v>
      </c>
      <c r="J3229" s="15" t="str">
        <f>INDEX(Assumptions!$B$8:$B$12,MATCH(B3229,Assumptions!$A$8:$A$12,0))</f>
        <v>Weighted Average</v>
      </c>
      <c r="K3229" s="16">
        <f>G3229/(1-INDEX(Assumptions!$D$8:$D$12,MATCH(B3229,Assumptions!$A$8:$A$12,0)))</f>
        <v>1287.0153846153844</v>
      </c>
      <c r="L3229" s="16">
        <f t="shared" si="351"/>
        <v>25.096799999999998</v>
      </c>
      <c r="M3229" s="16">
        <f t="shared" si="352"/>
        <v>64.350769230769217</v>
      </c>
      <c r="N3229" s="14">
        <f>E3229*(K3229-L3229-M3229)*IF(F3229="GHS",1,Assumptions!$B$4)</f>
        <v>111373.80683076922</v>
      </c>
      <c r="O3229" s="15">
        <f t="shared" ca="1" si="353"/>
        <v>452</v>
      </c>
      <c r="P3229" s="15" t="str">
        <f t="shared" ca="1" si="354"/>
        <v>365d+</v>
      </c>
      <c r="Q3229" s="17">
        <f ca="1">IF(P3229="0-90d",0,IF(P3229="91-180d",INDEX(Assumptions!$F$8:$F$12,MATCH(B3229,Assumptions!$A$8:$A$12,0)),IF(P3229="181-365d",INDEX(Assumptions!$G$8:$G$12,MATCH(B3229,Assumptions!$A$8:$A$12,0)),INDEX(Assumptions!$H$8:$H$12,MATCH(B3229,Assumptions!$A$8:$A$12,0)))))</f>
        <v>0.8</v>
      </c>
      <c r="R3229" s="14">
        <f t="shared" ca="1" si="355"/>
        <v>62240.064000000006</v>
      </c>
      <c r="S3229" s="14">
        <f t="shared" si="356"/>
        <v>0</v>
      </c>
      <c r="T3229" s="11" t="s">
        <v>39</v>
      </c>
      <c r="U3229" s="18" t="s">
        <v>36</v>
      </c>
    </row>
    <row r="3230" spans="1:21" ht="15" customHeight="1" x14ac:dyDescent="0.15">
      <c r="A3230" s="10" t="s">
        <v>3278</v>
      </c>
      <c r="B3230" s="11" t="s">
        <v>41</v>
      </c>
      <c r="C3230" s="11" t="s">
        <v>115</v>
      </c>
      <c r="D3230" s="12">
        <v>46219</v>
      </c>
      <c r="E3230" s="11">
        <v>4569</v>
      </c>
      <c r="F3230" s="11" t="s">
        <v>33</v>
      </c>
      <c r="G3230" s="13">
        <v>175.02</v>
      </c>
      <c r="H3230" s="14">
        <f t="shared" si="350"/>
        <v>799666.38</v>
      </c>
      <c r="I3230" s="14">
        <f>IF(F3230="GHS",H3230,H3230*Assumptions!$B$4)</f>
        <v>799666.38</v>
      </c>
      <c r="J3230" s="15" t="str">
        <f>INDEX(Assumptions!$B$8:$B$12,MATCH(B3230,Assumptions!$A$8:$A$12,0))</f>
        <v>Weighted Average</v>
      </c>
      <c r="K3230" s="16">
        <f>G3230/(1-INDEX(Assumptions!$D$8:$D$12,MATCH(B3230,Assumptions!$A$8:$A$12,0)))</f>
        <v>269.26153846153846</v>
      </c>
      <c r="L3230" s="16">
        <f t="shared" si="351"/>
        <v>5.2506000000000004</v>
      </c>
      <c r="M3230" s="16">
        <f t="shared" si="352"/>
        <v>13.463076923076924</v>
      </c>
      <c r="N3230" s="14">
        <f>E3230*(K3230-L3230-M3230)*IF(F3230="GHS",1,Assumptions!$B$4)</f>
        <v>1144753.1793692308</v>
      </c>
      <c r="O3230" s="15">
        <f t="shared" ca="1" si="353"/>
        <v>67</v>
      </c>
      <c r="P3230" s="15" t="str">
        <f t="shared" ca="1" si="354"/>
        <v>0-90d</v>
      </c>
      <c r="Q3230" s="17">
        <f ca="1">IF(P3230="0-90d",0,IF(P3230="91-180d",INDEX(Assumptions!$F$8:$F$12,MATCH(B3230,Assumptions!$A$8:$A$12,0)),IF(P3230="181-365d",INDEX(Assumptions!$G$8:$G$12,MATCH(B3230,Assumptions!$A$8:$A$12,0)),INDEX(Assumptions!$H$8:$H$12,MATCH(B3230,Assumptions!$A$8:$A$12,0)))))</f>
        <v>0</v>
      </c>
      <c r="R3230" s="14">
        <f t="shared" ca="1" si="355"/>
        <v>0</v>
      </c>
      <c r="S3230" s="14">
        <f t="shared" ca="1" si="356"/>
        <v>799666.38</v>
      </c>
      <c r="T3230" s="11" t="s">
        <v>25</v>
      </c>
      <c r="U3230" s="18" t="s">
        <v>36</v>
      </c>
    </row>
    <row r="3231" spans="1:21" ht="15" customHeight="1" x14ac:dyDescent="0.15">
      <c r="A3231" s="10" t="s">
        <v>3279</v>
      </c>
      <c r="B3231" s="11" t="s">
        <v>31</v>
      </c>
      <c r="C3231" s="11" t="s">
        <v>63</v>
      </c>
      <c r="D3231" s="12">
        <v>46049</v>
      </c>
      <c r="E3231" s="11">
        <v>3936</v>
      </c>
      <c r="F3231" s="11" t="s">
        <v>33</v>
      </c>
      <c r="G3231" s="13">
        <v>2840.55</v>
      </c>
      <c r="H3231" s="14">
        <f t="shared" si="350"/>
        <v>11180404.800000001</v>
      </c>
      <c r="I3231" s="14">
        <f>IF(F3231="GHS",H3231,H3231*Assumptions!$B$4)</f>
        <v>11180404.800000001</v>
      </c>
      <c r="J3231" s="15" t="str">
        <f>INDEX(Assumptions!$B$8:$B$12,MATCH(B3231,Assumptions!$A$8:$A$12,0))</f>
        <v>Weighted Average</v>
      </c>
      <c r="K3231" s="16">
        <f>G3231/(1-INDEX(Assumptions!$D$8:$D$12,MATCH(B3231,Assumptions!$A$8:$A$12,0)))</f>
        <v>3945.2083333333339</v>
      </c>
      <c r="L3231" s="16">
        <f t="shared" si="351"/>
        <v>85.216499999999996</v>
      </c>
      <c r="M3231" s="16">
        <f t="shared" si="352"/>
        <v>197.26041666666671</v>
      </c>
      <c r="N3231" s="14">
        <f>E3231*(K3231-L3231-M3231)*IF(F3231="GHS",1,Assumptions!$B$4)</f>
        <v>14416510.856000002</v>
      </c>
      <c r="O3231" s="15">
        <f t="shared" ca="1" si="353"/>
        <v>237</v>
      </c>
      <c r="P3231" s="15" t="str">
        <f t="shared" ca="1" si="354"/>
        <v>181-365d</v>
      </c>
      <c r="Q3231" s="17">
        <f ca="1">IF(P3231="0-90d",0,IF(P3231="91-180d",INDEX(Assumptions!$F$8:$F$12,MATCH(B3231,Assumptions!$A$8:$A$12,0)),IF(P3231="181-365d",INDEX(Assumptions!$G$8:$G$12,MATCH(B3231,Assumptions!$A$8:$A$12,0)),INDEX(Assumptions!$H$8:$H$12,MATCH(B3231,Assumptions!$A$8:$A$12,0)))))</f>
        <v>0.2</v>
      </c>
      <c r="R3231" s="14">
        <f t="shared" ca="1" si="355"/>
        <v>2236080.9600000004</v>
      </c>
      <c r="S3231" s="14">
        <f t="shared" ca="1" si="356"/>
        <v>8944323.8399999999</v>
      </c>
      <c r="T3231" s="11" t="s">
        <v>25</v>
      </c>
      <c r="U3231" s="18" t="s">
        <v>26</v>
      </c>
    </row>
    <row r="3232" spans="1:21" ht="15" customHeight="1" x14ac:dyDescent="0.15">
      <c r="A3232" s="10" t="s">
        <v>3280</v>
      </c>
      <c r="B3232" s="11" t="s">
        <v>31</v>
      </c>
      <c r="C3232" s="11" t="s">
        <v>32</v>
      </c>
      <c r="D3232" s="12">
        <v>45863</v>
      </c>
      <c r="E3232" s="11">
        <v>197</v>
      </c>
      <c r="F3232" s="11" t="s">
        <v>33</v>
      </c>
      <c r="G3232" s="13">
        <v>1875.69</v>
      </c>
      <c r="H3232" s="14">
        <f t="shared" si="350"/>
        <v>369510.93</v>
      </c>
      <c r="I3232" s="14">
        <f>IF(F3232="GHS",H3232,H3232*Assumptions!$B$4)</f>
        <v>369510.93</v>
      </c>
      <c r="J3232" s="15" t="str">
        <f>INDEX(Assumptions!$B$8:$B$12,MATCH(B3232,Assumptions!$A$8:$A$12,0))</f>
        <v>Weighted Average</v>
      </c>
      <c r="K3232" s="16">
        <f>G3232/(1-INDEX(Assumptions!$D$8:$D$12,MATCH(B3232,Assumptions!$A$8:$A$12,0)))</f>
        <v>2605.125</v>
      </c>
      <c r="L3232" s="16">
        <f t="shared" si="351"/>
        <v>56.270699999999998</v>
      </c>
      <c r="M3232" s="16">
        <f t="shared" si="352"/>
        <v>130.25624999999999</v>
      </c>
      <c r="N3232" s="14">
        <f>E3232*(K3232-L3232-M3232)*IF(F3232="GHS",1,Assumptions!$B$4)</f>
        <v>476463.81585000001</v>
      </c>
      <c r="O3232" s="15">
        <f t="shared" ca="1" si="353"/>
        <v>423</v>
      </c>
      <c r="P3232" s="15" t="str">
        <f t="shared" ca="1" si="354"/>
        <v>365d+</v>
      </c>
      <c r="Q3232" s="17">
        <f ca="1">IF(P3232="0-90d",0,IF(P3232="91-180d",INDEX(Assumptions!$F$8:$F$12,MATCH(B3232,Assumptions!$A$8:$A$12,0)),IF(P3232="181-365d",INDEX(Assumptions!$G$8:$G$12,MATCH(B3232,Assumptions!$A$8:$A$12,0)),INDEX(Assumptions!$H$8:$H$12,MATCH(B3232,Assumptions!$A$8:$A$12,0)))))</f>
        <v>0.6</v>
      </c>
      <c r="R3232" s="14">
        <f t="shared" ca="1" si="355"/>
        <v>221706.55799999999</v>
      </c>
      <c r="S3232" s="14">
        <f t="shared" ca="1" si="356"/>
        <v>147804.372</v>
      </c>
      <c r="T3232" s="11" t="s">
        <v>25</v>
      </c>
      <c r="U3232" s="18" t="s">
        <v>26</v>
      </c>
    </row>
    <row r="3233" spans="1:21" ht="15" customHeight="1" x14ac:dyDescent="0.15">
      <c r="A3233" s="10" t="s">
        <v>3281</v>
      </c>
      <c r="B3233" s="11" t="s">
        <v>31</v>
      </c>
      <c r="C3233" s="11" t="s">
        <v>63</v>
      </c>
      <c r="D3233" s="12">
        <v>45882</v>
      </c>
      <c r="E3233" s="11">
        <v>1812</v>
      </c>
      <c r="F3233" s="11" t="s">
        <v>33</v>
      </c>
      <c r="G3233" s="13">
        <v>3782.4</v>
      </c>
      <c r="H3233" s="14">
        <f t="shared" si="350"/>
        <v>6853708.7999999998</v>
      </c>
      <c r="I3233" s="14">
        <f>IF(F3233="GHS",H3233,H3233*Assumptions!$B$4)</f>
        <v>6853708.7999999998</v>
      </c>
      <c r="J3233" s="15" t="str">
        <f>INDEX(Assumptions!$B$8:$B$12,MATCH(B3233,Assumptions!$A$8:$A$12,0))</f>
        <v>Weighted Average</v>
      </c>
      <c r="K3233" s="16">
        <f>G3233/(1-INDEX(Assumptions!$D$8:$D$12,MATCH(B3233,Assumptions!$A$8:$A$12,0)))</f>
        <v>5253.3333333333339</v>
      </c>
      <c r="L3233" s="16">
        <f t="shared" si="351"/>
        <v>113.47199999999999</v>
      </c>
      <c r="M3233" s="16">
        <f t="shared" si="352"/>
        <v>262.66666666666669</v>
      </c>
      <c r="N3233" s="14">
        <f>E3233*(K3233-L3233-M3233)*IF(F3233="GHS",1,Assumptions!$B$4)</f>
        <v>8837476.7360000014</v>
      </c>
      <c r="O3233" s="15">
        <f t="shared" ca="1" si="353"/>
        <v>404</v>
      </c>
      <c r="P3233" s="15" t="str">
        <f t="shared" ca="1" si="354"/>
        <v>365d+</v>
      </c>
      <c r="Q3233" s="17">
        <f ca="1">IF(P3233="0-90d",0,IF(P3233="91-180d",INDEX(Assumptions!$F$8:$F$12,MATCH(B3233,Assumptions!$A$8:$A$12,0)),IF(P3233="181-365d",INDEX(Assumptions!$G$8:$G$12,MATCH(B3233,Assumptions!$A$8:$A$12,0)),INDEX(Assumptions!$H$8:$H$12,MATCH(B3233,Assumptions!$A$8:$A$12,0)))))</f>
        <v>0.6</v>
      </c>
      <c r="R3233" s="14">
        <f t="shared" ca="1" si="355"/>
        <v>4112225.28</v>
      </c>
      <c r="S3233" s="14">
        <f t="shared" ca="1" si="356"/>
        <v>2741483.52</v>
      </c>
      <c r="T3233" s="11" t="s">
        <v>25</v>
      </c>
      <c r="U3233" s="18" t="s">
        <v>26</v>
      </c>
    </row>
    <row r="3234" spans="1:21" ht="15" customHeight="1" x14ac:dyDescent="0.15">
      <c r="A3234" s="10" t="s">
        <v>3282</v>
      </c>
      <c r="B3234" s="11" t="s">
        <v>46</v>
      </c>
      <c r="C3234" s="11" t="s">
        <v>119</v>
      </c>
      <c r="D3234" s="12">
        <v>46198</v>
      </c>
      <c r="E3234" s="11">
        <v>2407</v>
      </c>
      <c r="F3234" s="11" t="s">
        <v>33</v>
      </c>
      <c r="G3234" s="13">
        <v>940010.29</v>
      </c>
      <c r="H3234" s="14">
        <f t="shared" si="350"/>
        <v>2262604768.0300002</v>
      </c>
      <c r="I3234" s="14">
        <f>IF(F3234="GHS",H3234,H3234*Assumptions!$B$4)</f>
        <v>2262604768.0300002</v>
      </c>
      <c r="J3234" s="15" t="str">
        <f>INDEX(Assumptions!$B$8:$B$12,MATCH(B3234,Assumptions!$A$8:$A$12,0))</f>
        <v>Specific Identification</v>
      </c>
      <c r="K3234" s="16">
        <f>G3234/(1-INDEX(Assumptions!$D$8:$D$12,MATCH(B3234,Assumptions!$A$8:$A$12,0)))</f>
        <v>1205141.3974358975</v>
      </c>
      <c r="L3234" s="16">
        <f t="shared" si="351"/>
        <v>28200.308700000001</v>
      </c>
      <c r="M3234" s="16">
        <f t="shared" si="352"/>
        <v>60257.069871794876</v>
      </c>
      <c r="N3234" s="14">
        <f>E3234*(K3234-L3234-M3234)*IF(F3234="GHS",1,Assumptions!$B$4)</f>
        <v>2687858433.4058952</v>
      </c>
      <c r="O3234" s="15">
        <f t="shared" ca="1" si="353"/>
        <v>88</v>
      </c>
      <c r="P3234" s="15" t="str">
        <f t="shared" ca="1" si="354"/>
        <v>0-90d</v>
      </c>
      <c r="Q3234" s="17">
        <f ca="1">IF(P3234="0-90d",0,IF(P3234="91-180d",INDEX(Assumptions!$F$8:$F$12,MATCH(B3234,Assumptions!$A$8:$A$12,0)),IF(P3234="181-365d",INDEX(Assumptions!$G$8:$G$12,MATCH(B3234,Assumptions!$A$8:$A$12,0)),INDEX(Assumptions!$H$8:$H$12,MATCH(B3234,Assumptions!$A$8:$A$12,0)))))</f>
        <v>0</v>
      </c>
      <c r="R3234" s="14">
        <f t="shared" ca="1" si="355"/>
        <v>0</v>
      </c>
      <c r="S3234" s="14">
        <f t="shared" ca="1" si="356"/>
        <v>2262604768.0300002</v>
      </c>
      <c r="T3234" s="11" t="s">
        <v>25</v>
      </c>
      <c r="U3234" s="18" t="s">
        <v>26</v>
      </c>
    </row>
    <row r="3235" spans="1:21" ht="15" customHeight="1" x14ac:dyDescent="0.15">
      <c r="A3235" s="10" t="s">
        <v>3283</v>
      </c>
      <c r="B3235" s="11" t="s">
        <v>46</v>
      </c>
      <c r="C3235" s="11" t="s">
        <v>52</v>
      </c>
      <c r="D3235" s="12">
        <v>46048</v>
      </c>
      <c r="E3235" s="11">
        <v>342</v>
      </c>
      <c r="F3235" s="11" t="s">
        <v>33</v>
      </c>
      <c r="G3235" s="13">
        <v>404278.45</v>
      </c>
      <c r="H3235" s="14">
        <f t="shared" si="350"/>
        <v>138263229.90000001</v>
      </c>
      <c r="I3235" s="14">
        <f>IF(F3235="GHS",H3235,H3235*Assumptions!$B$4)</f>
        <v>138263229.90000001</v>
      </c>
      <c r="J3235" s="15" t="str">
        <f>INDEX(Assumptions!$B$8:$B$12,MATCH(B3235,Assumptions!$A$8:$A$12,0))</f>
        <v>Specific Identification</v>
      </c>
      <c r="K3235" s="16">
        <f>G3235/(1-INDEX(Assumptions!$D$8:$D$12,MATCH(B3235,Assumptions!$A$8:$A$12,0)))</f>
        <v>518305.70512820513</v>
      </c>
      <c r="L3235" s="16">
        <f t="shared" si="351"/>
        <v>12128.353499999999</v>
      </c>
      <c r="M3235" s="16">
        <f t="shared" si="352"/>
        <v>25915.285256410258</v>
      </c>
      <c r="N3235" s="14">
        <f>E3235*(K3235-L3235-M3235)*IF(F3235="GHS",1,Assumptions!$B$4)</f>
        <v>164249626.69915384</v>
      </c>
      <c r="O3235" s="15">
        <f t="shared" ca="1" si="353"/>
        <v>238</v>
      </c>
      <c r="P3235" s="15" t="str">
        <f t="shared" ca="1" si="354"/>
        <v>181-365d</v>
      </c>
      <c r="Q3235" s="17">
        <f ca="1">IF(P3235="0-90d",0,IF(P3235="91-180d",INDEX(Assumptions!$F$8:$F$12,MATCH(B3235,Assumptions!$A$8:$A$12,0)),IF(P3235="181-365d",INDEX(Assumptions!$G$8:$G$12,MATCH(B3235,Assumptions!$A$8:$A$12,0)),INDEX(Assumptions!$H$8:$H$12,MATCH(B3235,Assumptions!$A$8:$A$12,0)))))</f>
        <v>0.05</v>
      </c>
      <c r="R3235" s="14">
        <f t="shared" ca="1" si="355"/>
        <v>6913161.495000001</v>
      </c>
      <c r="S3235" s="14">
        <f t="shared" ca="1" si="356"/>
        <v>131350068.405</v>
      </c>
      <c r="T3235" s="11" t="s">
        <v>25</v>
      </c>
      <c r="U3235" s="18" t="s">
        <v>26</v>
      </c>
    </row>
    <row r="3236" spans="1:21" ht="15" customHeight="1" x14ac:dyDescent="0.15">
      <c r="A3236" s="10" t="s">
        <v>3284</v>
      </c>
      <c r="B3236" s="11" t="s">
        <v>41</v>
      </c>
      <c r="C3236" s="11" t="s">
        <v>42</v>
      </c>
      <c r="D3236" s="12">
        <v>46026</v>
      </c>
      <c r="E3236" s="11">
        <v>1848</v>
      </c>
      <c r="F3236" s="11" t="s">
        <v>33</v>
      </c>
      <c r="G3236" s="13">
        <v>698.22</v>
      </c>
      <c r="H3236" s="14">
        <f t="shared" si="350"/>
        <v>1290310.56</v>
      </c>
      <c r="I3236" s="14">
        <f>IF(F3236="GHS",H3236,H3236*Assumptions!$B$4)</f>
        <v>1290310.56</v>
      </c>
      <c r="J3236" s="15" t="str">
        <f>INDEX(Assumptions!$B$8:$B$12,MATCH(B3236,Assumptions!$A$8:$A$12,0))</f>
        <v>Weighted Average</v>
      </c>
      <c r="K3236" s="16">
        <f>G3236/(1-INDEX(Assumptions!$D$8:$D$12,MATCH(B3236,Assumptions!$A$8:$A$12,0)))</f>
        <v>1074.1846153846154</v>
      </c>
      <c r="L3236" s="16">
        <f t="shared" si="351"/>
        <v>20.9466</v>
      </c>
      <c r="M3236" s="16">
        <f t="shared" si="352"/>
        <v>53.709230769230771</v>
      </c>
      <c r="N3236" s="14">
        <f>E3236*(K3236-L3236-M3236)*IF(F3236="GHS",1,Assumptions!$B$4)</f>
        <v>1847129.1939692309</v>
      </c>
      <c r="O3236" s="15">
        <f t="shared" ca="1" si="353"/>
        <v>260</v>
      </c>
      <c r="P3236" s="15" t="str">
        <f t="shared" ca="1" si="354"/>
        <v>181-365d</v>
      </c>
      <c r="Q3236" s="17">
        <f ca="1">IF(P3236="0-90d",0,IF(P3236="91-180d",INDEX(Assumptions!$F$8:$F$12,MATCH(B3236,Assumptions!$A$8:$A$12,0)),IF(P3236="181-365d",INDEX(Assumptions!$G$8:$G$12,MATCH(B3236,Assumptions!$A$8:$A$12,0)),INDEX(Assumptions!$H$8:$H$12,MATCH(B3236,Assumptions!$A$8:$A$12,0)))))</f>
        <v>0.35</v>
      </c>
      <c r="R3236" s="14">
        <f t="shared" ca="1" si="355"/>
        <v>451608.696</v>
      </c>
      <c r="S3236" s="14">
        <f t="shared" ca="1" si="356"/>
        <v>838701.86400000006</v>
      </c>
      <c r="T3236" s="11" t="s">
        <v>25</v>
      </c>
      <c r="U3236" s="18" t="s">
        <v>36</v>
      </c>
    </row>
    <row r="3237" spans="1:21" ht="15" customHeight="1" x14ac:dyDescent="0.15">
      <c r="A3237" s="10" t="s">
        <v>3285</v>
      </c>
      <c r="B3237" s="11" t="s">
        <v>31</v>
      </c>
      <c r="C3237" s="11" t="s">
        <v>63</v>
      </c>
      <c r="D3237" s="12">
        <v>46134</v>
      </c>
      <c r="E3237" s="11">
        <v>3362</v>
      </c>
      <c r="F3237" s="11" t="s">
        <v>33</v>
      </c>
      <c r="G3237" s="13">
        <v>2360.0100000000002</v>
      </c>
      <c r="H3237" s="14">
        <f t="shared" si="350"/>
        <v>7934353.620000001</v>
      </c>
      <c r="I3237" s="14">
        <f>IF(F3237="GHS",H3237,H3237*Assumptions!$B$4)</f>
        <v>7934353.620000001</v>
      </c>
      <c r="J3237" s="15" t="str">
        <f>INDEX(Assumptions!$B$8:$B$12,MATCH(B3237,Assumptions!$A$8:$A$12,0))</f>
        <v>Weighted Average</v>
      </c>
      <c r="K3237" s="16">
        <f>G3237/(1-INDEX(Assumptions!$D$8:$D$12,MATCH(B3237,Assumptions!$A$8:$A$12,0)))</f>
        <v>3277.791666666667</v>
      </c>
      <c r="L3237" s="16">
        <f t="shared" si="351"/>
        <v>70.800300000000007</v>
      </c>
      <c r="M3237" s="16">
        <f t="shared" si="352"/>
        <v>163.88958333333335</v>
      </c>
      <c r="N3237" s="14">
        <f>E3237*(K3237-L3237-M3237)*IF(F3237="GHS",1,Assumptions!$B$4)</f>
        <v>10230908.195566667</v>
      </c>
      <c r="O3237" s="15">
        <f t="shared" ca="1" si="353"/>
        <v>152</v>
      </c>
      <c r="P3237" s="15" t="str">
        <f t="shared" ca="1" si="354"/>
        <v>91-180d</v>
      </c>
      <c r="Q3237" s="17">
        <f ca="1">IF(P3237="0-90d",0,IF(P3237="91-180d",INDEX(Assumptions!$F$8:$F$12,MATCH(B3237,Assumptions!$A$8:$A$12,0)),IF(P3237="181-365d",INDEX(Assumptions!$G$8:$G$12,MATCH(B3237,Assumptions!$A$8:$A$12,0)),INDEX(Assumptions!$H$8:$H$12,MATCH(B3237,Assumptions!$A$8:$A$12,0)))))</f>
        <v>0.05</v>
      </c>
      <c r="R3237" s="14">
        <f t="shared" ca="1" si="355"/>
        <v>396717.6810000001</v>
      </c>
      <c r="S3237" s="14">
        <f t="shared" ca="1" si="356"/>
        <v>7537635.9390000012</v>
      </c>
      <c r="T3237" s="11" t="s">
        <v>25</v>
      </c>
      <c r="U3237" s="18" t="s">
        <v>26</v>
      </c>
    </row>
    <row r="3238" spans="1:21" ht="15" customHeight="1" x14ac:dyDescent="0.15">
      <c r="A3238" s="10" t="s">
        <v>3286</v>
      </c>
      <c r="B3238" s="11" t="s">
        <v>41</v>
      </c>
      <c r="C3238" s="11" t="s">
        <v>42</v>
      </c>
      <c r="D3238" s="12">
        <v>45907</v>
      </c>
      <c r="E3238" s="11">
        <v>1505</v>
      </c>
      <c r="F3238" s="11" t="s">
        <v>33</v>
      </c>
      <c r="G3238" s="13">
        <v>347.72</v>
      </c>
      <c r="H3238" s="14">
        <f t="shared" si="350"/>
        <v>523318.60000000003</v>
      </c>
      <c r="I3238" s="14">
        <f>IF(F3238="GHS",H3238,H3238*Assumptions!$B$4)</f>
        <v>523318.60000000003</v>
      </c>
      <c r="J3238" s="15" t="str">
        <f>INDEX(Assumptions!$B$8:$B$12,MATCH(B3238,Assumptions!$A$8:$A$12,0))</f>
        <v>Weighted Average</v>
      </c>
      <c r="K3238" s="16">
        <f>G3238/(1-INDEX(Assumptions!$D$8:$D$12,MATCH(B3238,Assumptions!$A$8:$A$12,0)))</f>
        <v>534.95384615384614</v>
      </c>
      <c r="L3238" s="16">
        <f t="shared" si="351"/>
        <v>10.431600000000001</v>
      </c>
      <c r="M3238" s="16">
        <f t="shared" si="352"/>
        <v>26.747692307692308</v>
      </c>
      <c r="N3238" s="14">
        <f>E3238*(K3238-L3238-M3238)*IF(F3238="GHS",1,Assumptions!$B$4)</f>
        <v>749150.70353846147</v>
      </c>
      <c r="O3238" s="15">
        <f t="shared" ca="1" si="353"/>
        <v>379</v>
      </c>
      <c r="P3238" s="15" t="str">
        <f t="shared" ca="1" si="354"/>
        <v>365d+</v>
      </c>
      <c r="Q3238" s="17">
        <f ca="1">IF(P3238="0-90d",0,IF(P3238="91-180d",INDEX(Assumptions!$F$8:$F$12,MATCH(B3238,Assumptions!$A$8:$A$12,0)),IF(P3238="181-365d",INDEX(Assumptions!$G$8:$G$12,MATCH(B3238,Assumptions!$A$8:$A$12,0)),INDEX(Assumptions!$H$8:$H$12,MATCH(B3238,Assumptions!$A$8:$A$12,0)))))</f>
        <v>0.8</v>
      </c>
      <c r="R3238" s="14">
        <f t="shared" ca="1" si="355"/>
        <v>418654.88000000006</v>
      </c>
      <c r="S3238" s="14">
        <f t="shared" ca="1" si="356"/>
        <v>104663.71999999997</v>
      </c>
      <c r="T3238" s="11" t="s">
        <v>25</v>
      </c>
      <c r="U3238" s="18" t="s">
        <v>36</v>
      </c>
    </row>
    <row r="3239" spans="1:21" ht="15" customHeight="1" x14ac:dyDescent="0.15">
      <c r="A3239" s="10" t="s">
        <v>3287</v>
      </c>
      <c r="B3239" s="11" t="s">
        <v>41</v>
      </c>
      <c r="C3239" s="11" t="s">
        <v>44</v>
      </c>
      <c r="D3239" s="12">
        <v>46151</v>
      </c>
      <c r="E3239" s="11">
        <v>1653</v>
      </c>
      <c r="F3239" s="11" t="s">
        <v>33</v>
      </c>
      <c r="G3239" s="13">
        <v>327.76</v>
      </c>
      <c r="H3239" s="14">
        <f t="shared" si="350"/>
        <v>541787.28</v>
      </c>
      <c r="I3239" s="14">
        <f>IF(F3239="GHS",H3239,H3239*Assumptions!$B$4)</f>
        <v>541787.28</v>
      </c>
      <c r="J3239" s="15" t="str">
        <f>INDEX(Assumptions!$B$8:$B$12,MATCH(B3239,Assumptions!$A$8:$A$12,0))</f>
        <v>Weighted Average</v>
      </c>
      <c r="K3239" s="16">
        <f>G3239/(1-INDEX(Assumptions!$D$8:$D$12,MATCH(B3239,Assumptions!$A$8:$A$12,0)))</f>
        <v>504.24615384615379</v>
      </c>
      <c r="L3239" s="16">
        <f t="shared" si="351"/>
        <v>9.8327999999999989</v>
      </c>
      <c r="M3239" s="16">
        <f t="shared" si="352"/>
        <v>25.212307692307689</v>
      </c>
      <c r="N3239" s="14">
        <f>E3239*(K3239-L3239-M3239)*IF(F3239="GHS",1,Assumptions!$B$4)</f>
        <v>775589.32929230749</v>
      </c>
      <c r="O3239" s="15">
        <f t="shared" ca="1" si="353"/>
        <v>135</v>
      </c>
      <c r="P3239" s="15" t="str">
        <f t="shared" ca="1" si="354"/>
        <v>91-180d</v>
      </c>
      <c r="Q3239" s="17">
        <f ca="1">IF(P3239="0-90d",0,IF(P3239="91-180d",INDEX(Assumptions!$F$8:$F$12,MATCH(B3239,Assumptions!$A$8:$A$12,0)),IF(P3239="181-365d",INDEX(Assumptions!$G$8:$G$12,MATCH(B3239,Assumptions!$A$8:$A$12,0)),INDEX(Assumptions!$H$8:$H$12,MATCH(B3239,Assumptions!$A$8:$A$12,0)))))</f>
        <v>0.1</v>
      </c>
      <c r="R3239" s="14">
        <f t="shared" ca="1" si="355"/>
        <v>54178.728000000003</v>
      </c>
      <c r="S3239" s="14">
        <f t="shared" ca="1" si="356"/>
        <v>487608.55200000003</v>
      </c>
      <c r="T3239" s="11" t="s">
        <v>50</v>
      </c>
      <c r="U3239" s="18" t="s">
        <v>36</v>
      </c>
    </row>
    <row r="3240" spans="1:21" ht="15" customHeight="1" x14ac:dyDescent="0.15">
      <c r="A3240" s="10" t="s">
        <v>3288</v>
      </c>
      <c r="B3240" s="11" t="s">
        <v>28</v>
      </c>
      <c r="C3240" s="11" t="s">
        <v>29</v>
      </c>
      <c r="D3240" s="12">
        <v>46185</v>
      </c>
      <c r="E3240" s="11">
        <v>2386</v>
      </c>
      <c r="F3240" s="11" t="s">
        <v>24</v>
      </c>
      <c r="G3240" s="13">
        <v>4537.4399999999996</v>
      </c>
      <c r="H3240" s="14">
        <f t="shared" si="350"/>
        <v>10826331.84</v>
      </c>
      <c r="I3240" s="14">
        <f>IF(F3240="GHS",H3240,H3240*Assumptions!$B$4)</f>
        <v>116924383.87200001</v>
      </c>
      <c r="J3240" s="15" t="str">
        <f>INDEX(Assumptions!$B$8:$B$12,MATCH(B3240,Assumptions!$A$8:$A$12,0))</f>
        <v>Fair Value Less Costs to Sell</v>
      </c>
      <c r="K3240" s="16">
        <f>G3240/(1-INDEX(Assumptions!$D$8:$D$12,MATCH(B3240,Assumptions!$A$8:$A$12,0)))</f>
        <v>5156.181818181818</v>
      </c>
      <c r="L3240" s="16">
        <f t="shared" si="351"/>
        <v>136.1232</v>
      </c>
      <c r="M3240" s="16">
        <f t="shared" si="352"/>
        <v>257.80909090909091</v>
      </c>
      <c r="N3240" s="14">
        <f>E3240*(K3240-L3240-M3240)*IF(F3240="GHS",1,Assumptions!$B$4)</f>
        <v>122717455.61838548</v>
      </c>
      <c r="O3240" s="15">
        <f t="shared" ca="1" si="353"/>
        <v>101</v>
      </c>
      <c r="P3240" s="15" t="str">
        <f t="shared" ca="1" si="354"/>
        <v>91-180d</v>
      </c>
      <c r="Q3240" s="17">
        <f ca="1">IF(P3240="0-90d",0,IF(P3240="91-180d",INDEX(Assumptions!$F$8:$F$12,MATCH(B3240,Assumptions!$A$8:$A$12,0)),IF(P3240="181-365d",INDEX(Assumptions!$G$8:$G$12,MATCH(B3240,Assumptions!$A$8:$A$12,0)),INDEX(Assumptions!$H$8:$H$12,MATCH(B3240,Assumptions!$A$8:$A$12,0)))))</f>
        <v>0.02</v>
      </c>
      <c r="R3240" s="14">
        <f t="shared" ca="1" si="355"/>
        <v>2338487.6774400002</v>
      </c>
      <c r="S3240" s="14">
        <f t="shared" ca="1" si="356"/>
        <v>114585896.19456001</v>
      </c>
      <c r="T3240" s="11" t="s">
        <v>50</v>
      </c>
      <c r="U3240" s="18" t="s">
        <v>26</v>
      </c>
    </row>
    <row r="3241" spans="1:21" ht="15" customHeight="1" x14ac:dyDescent="0.15">
      <c r="A3241" s="10" t="s">
        <v>3289</v>
      </c>
      <c r="B3241" s="11" t="s">
        <v>41</v>
      </c>
      <c r="C3241" s="11" t="s">
        <v>42</v>
      </c>
      <c r="D3241" s="12">
        <v>45954</v>
      </c>
      <c r="E3241" s="11">
        <v>2125</v>
      </c>
      <c r="F3241" s="11" t="s">
        <v>33</v>
      </c>
      <c r="G3241" s="13">
        <v>429.08</v>
      </c>
      <c r="H3241" s="14">
        <f t="shared" si="350"/>
        <v>911795</v>
      </c>
      <c r="I3241" s="14">
        <f>IF(F3241="GHS",H3241,H3241*Assumptions!$B$4)</f>
        <v>911795</v>
      </c>
      <c r="J3241" s="15" t="str">
        <f>INDEX(Assumptions!$B$8:$B$12,MATCH(B3241,Assumptions!$A$8:$A$12,0))</f>
        <v>Weighted Average</v>
      </c>
      <c r="K3241" s="16">
        <f>G3241/(1-INDEX(Assumptions!$D$8:$D$12,MATCH(B3241,Assumptions!$A$8:$A$12,0)))</f>
        <v>660.12307692307684</v>
      </c>
      <c r="L3241" s="16">
        <f t="shared" si="351"/>
        <v>12.872399999999999</v>
      </c>
      <c r="M3241" s="16">
        <f t="shared" si="352"/>
        <v>33.006153846153843</v>
      </c>
      <c r="N3241" s="14">
        <f>E3241*(K3241-L3241-M3241)*IF(F3241="GHS",1,Assumptions!$B$4)</f>
        <v>1305269.6115384614</v>
      </c>
      <c r="O3241" s="15">
        <f t="shared" ca="1" si="353"/>
        <v>332</v>
      </c>
      <c r="P3241" s="15" t="str">
        <f t="shared" ca="1" si="354"/>
        <v>181-365d</v>
      </c>
      <c r="Q3241" s="17">
        <f ca="1">IF(P3241="0-90d",0,IF(P3241="91-180d",INDEX(Assumptions!$F$8:$F$12,MATCH(B3241,Assumptions!$A$8:$A$12,0)),IF(P3241="181-365d",INDEX(Assumptions!$G$8:$G$12,MATCH(B3241,Assumptions!$A$8:$A$12,0)),INDEX(Assumptions!$H$8:$H$12,MATCH(B3241,Assumptions!$A$8:$A$12,0)))))</f>
        <v>0.35</v>
      </c>
      <c r="R3241" s="14">
        <f t="shared" ca="1" si="355"/>
        <v>319128.25</v>
      </c>
      <c r="S3241" s="14">
        <f t="shared" si="356"/>
        <v>0</v>
      </c>
      <c r="T3241" s="11" t="s">
        <v>39</v>
      </c>
      <c r="U3241" s="18" t="s">
        <v>26</v>
      </c>
    </row>
    <row r="3242" spans="1:21" ht="15" customHeight="1" x14ac:dyDescent="0.15">
      <c r="A3242" s="10" t="s">
        <v>3290</v>
      </c>
      <c r="B3242" s="11" t="s">
        <v>41</v>
      </c>
      <c r="C3242" s="11" t="s">
        <v>44</v>
      </c>
      <c r="D3242" s="12">
        <v>45779</v>
      </c>
      <c r="E3242" s="11">
        <v>4008</v>
      </c>
      <c r="F3242" s="11" t="s">
        <v>33</v>
      </c>
      <c r="G3242" s="13">
        <v>469.14</v>
      </c>
      <c r="H3242" s="14">
        <f t="shared" si="350"/>
        <v>1880313.1199999999</v>
      </c>
      <c r="I3242" s="14">
        <f>IF(F3242="GHS",H3242,H3242*Assumptions!$B$4)</f>
        <v>1880313.1199999999</v>
      </c>
      <c r="J3242" s="15" t="str">
        <f>INDEX(Assumptions!$B$8:$B$12,MATCH(B3242,Assumptions!$A$8:$A$12,0))</f>
        <v>Weighted Average</v>
      </c>
      <c r="K3242" s="16">
        <f>G3242/(1-INDEX(Assumptions!$D$8:$D$12,MATCH(B3242,Assumptions!$A$8:$A$12,0)))</f>
        <v>721.7538461538461</v>
      </c>
      <c r="L3242" s="16">
        <f t="shared" si="351"/>
        <v>14.074199999999999</v>
      </c>
      <c r="M3242" s="16">
        <f t="shared" si="352"/>
        <v>36.087692307692308</v>
      </c>
      <c r="N3242" s="14">
        <f>E3242*(K3242-L3242-M3242)*IF(F3242="GHS",1,Assumptions!$B$4)</f>
        <v>2691740.551015384</v>
      </c>
      <c r="O3242" s="15">
        <f t="shared" ca="1" si="353"/>
        <v>507</v>
      </c>
      <c r="P3242" s="15" t="str">
        <f t="shared" ca="1" si="354"/>
        <v>365d+</v>
      </c>
      <c r="Q3242" s="17">
        <f ca="1">IF(P3242="0-90d",0,IF(P3242="91-180d",INDEX(Assumptions!$F$8:$F$12,MATCH(B3242,Assumptions!$A$8:$A$12,0)),IF(P3242="181-365d",INDEX(Assumptions!$G$8:$G$12,MATCH(B3242,Assumptions!$A$8:$A$12,0)),INDEX(Assumptions!$H$8:$H$12,MATCH(B3242,Assumptions!$A$8:$A$12,0)))))</f>
        <v>0.8</v>
      </c>
      <c r="R3242" s="14">
        <f t="shared" ca="1" si="355"/>
        <v>1504250.496</v>
      </c>
      <c r="S3242" s="14">
        <f t="shared" ca="1" si="356"/>
        <v>376062.62399999984</v>
      </c>
      <c r="T3242" s="11" t="s">
        <v>25</v>
      </c>
      <c r="U3242" s="18" t="s">
        <v>36</v>
      </c>
    </row>
    <row r="3243" spans="1:21" ht="15" customHeight="1" x14ac:dyDescent="0.15">
      <c r="A3243" s="10" t="s">
        <v>3291</v>
      </c>
      <c r="B3243" s="11" t="s">
        <v>28</v>
      </c>
      <c r="C3243" s="11" t="s">
        <v>35</v>
      </c>
      <c r="D3243" s="12">
        <v>46213</v>
      </c>
      <c r="E3243" s="11">
        <v>1114</v>
      </c>
      <c r="F3243" s="11" t="s">
        <v>24</v>
      </c>
      <c r="G3243" s="13">
        <v>4197.24</v>
      </c>
      <c r="H3243" s="14">
        <f t="shared" si="350"/>
        <v>4675725.3599999994</v>
      </c>
      <c r="I3243" s="14">
        <f>IF(F3243="GHS",H3243,H3243*Assumptions!$B$4)</f>
        <v>50497833.887999997</v>
      </c>
      <c r="J3243" s="15" t="str">
        <f>INDEX(Assumptions!$B$8:$B$12,MATCH(B3243,Assumptions!$A$8:$A$12,0))</f>
        <v>Fair Value Less Costs to Sell</v>
      </c>
      <c r="K3243" s="16">
        <f>G3243/(1-INDEX(Assumptions!$D$8:$D$12,MATCH(B3243,Assumptions!$A$8:$A$12,0)))</f>
        <v>4769.590909090909</v>
      </c>
      <c r="L3243" s="16">
        <f t="shared" si="351"/>
        <v>125.91719999999999</v>
      </c>
      <c r="M3243" s="16">
        <f t="shared" si="352"/>
        <v>238.47954545454547</v>
      </c>
      <c r="N3243" s="14">
        <f>E3243*(K3243-L3243-M3243)*IF(F3243="GHS",1,Assumptions!$B$4)</f>
        <v>52999772.021541826</v>
      </c>
      <c r="O3243" s="15">
        <f t="shared" ca="1" si="353"/>
        <v>73</v>
      </c>
      <c r="P3243" s="15" t="str">
        <f t="shared" ca="1" si="354"/>
        <v>0-90d</v>
      </c>
      <c r="Q3243" s="17">
        <f ca="1">IF(P3243="0-90d",0,IF(P3243="91-180d",INDEX(Assumptions!$F$8:$F$12,MATCH(B3243,Assumptions!$A$8:$A$12,0)),IF(P3243="181-365d",INDEX(Assumptions!$G$8:$G$12,MATCH(B3243,Assumptions!$A$8:$A$12,0)),INDEX(Assumptions!$H$8:$H$12,MATCH(B3243,Assumptions!$A$8:$A$12,0)))))</f>
        <v>0</v>
      </c>
      <c r="R3243" s="14">
        <f t="shared" ca="1" si="355"/>
        <v>0</v>
      </c>
      <c r="S3243" s="14">
        <f t="shared" ca="1" si="356"/>
        <v>50497833.887999997</v>
      </c>
      <c r="T3243" s="11" t="s">
        <v>50</v>
      </c>
      <c r="U3243" s="18" t="s">
        <v>26</v>
      </c>
    </row>
    <row r="3244" spans="1:21" ht="15" customHeight="1" x14ac:dyDescent="0.15">
      <c r="A3244" s="10" t="s">
        <v>3292</v>
      </c>
      <c r="B3244" s="11" t="s">
        <v>41</v>
      </c>
      <c r="C3244" s="11" t="s">
        <v>42</v>
      </c>
      <c r="D3244" s="12">
        <v>46219</v>
      </c>
      <c r="E3244" s="11">
        <v>4655</v>
      </c>
      <c r="F3244" s="11" t="s">
        <v>33</v>
      </c>
      <c r="G3244" s="13">
        <v>640.75</v>
      </c>
      <c r="H3244" s="14">
        <f t="shared" si="350"/>
        <v>2982691.25</v>
      </c>
      <c r="I3244" s="14">
        <f>IF(F3244="GHS",H3244,H3244*Assumptions!$B$4)</f>
        <v>2982691.25</v>
      </c>
      <c r="J3244" s="15" t="str">
        <f>INDEX(Assumptions!$B$8:$B$12,MATCH(B3244,Assumptions!$A$8:$A$12,0))</f>
        <v>Weighted Average</v>
      </c>
      <c r="K3244" s="16">
        <f>G3244/(1-INDEX(Assumptions!$D$8:$D$12,MATCH(B3244,Assumptions!$A$8:$A$12,0)))</f>
        <v>985.76923076923072</v>
      </c>
      <c r="L3244" s="16">
        <f t="shared" si="351"/>
        <v>19.2225</v>
      </c>
      <c r="M3244" s="16">
        <f t="shared" si="352"/>
        <v>49.28846153846154</v>
      </c>
      <c r="N3244" s="14">
        <f>E3244*(K3244-L3244-M3244)*IF(F3244="GHS",1,Assumptions!$B$4)</f>
        <v>4269837.2432692302</v>
      </c>
      <c r="O3244" s="15">
        <f t="shared" ca="1" si="353"/>
        <v>67</v>
      </c>
      <c r="P3244" s="15" t="str">
        <f t="shared" ca="1" si="354"/>
        <v>0-90d</v>
      </c>
      <c r="Q3244" s="17">
        <f ca="1">IF(P3244="0-90d",0,IF(P3244="91-180d",INDEX(Assumptions!$F$8:$F$12,MATCH(B3244,Assumptions!$A$8:$A$12,0)),IF(P3244="181-365d",INDEX(Assumptions!$G$8:$G$12,MATCH(B3244,Assumptions!$A$8:$A$12,0)),INDEX(Assumptions!$H$8:$H$12,MATCH(B3244,Assumptions!$A$8:$A$12,0)))))</f>
        <v>0</v>
      </c>
      <c r="R3244" s="14">
        <f t="shared" ca="1" si="355"/>
        <v>0</v>
      </c>
      <c r="S3244" s="14">
        <f t="shared" ca="1" si="356"/>
        <v>2982691.25</v>
      </c>
      <c r="T3244" s="11" t="s">
        <v>50</v>
      </c>
      <c r="U3244" s="18" t="s">
        <v>26</v>
      </c>
    </row>
    <row r="3245" spans="1:21" ht="15" customHeight="1" x14ac:dyDescent="0.15">
      <c r="A3245" s="10" t="s">
        <v>3293</v>
      </c>
      <c r="B3245" s="11" t="s">
        <v>22</v>
      </c>
      <c r="C3245" s="11" t="s">
        <v>61</v>
      </c>
      <c r="D3245" s="12">
        <v>46158</v>
      </c>
      <c r="E3245" s="11">
        <v>1521</v>
      </c>
      <c r="F3245" s="11" t="s">
        <v>24</v>
      </c>
      <c r="G3245" s="13">
        <v>40050.050000000003</v>
      </c>
      <c r="H3245" s="14">
        <f t="shared" si="350"/>
        <v>60916126.050000004</v>
      </c>
      <c r="I3245" s="14">
        <f>IF(F3245="GHS",H3245,H3245*Assumptions!$B$4)</f>
        <v>657894161.34000003</v>
      </c>
      <c r="J3245" s="15" t="str">
        <f>INDEX(Assumptions!$B$8:$B$12,MATCH(B3245,Assumptions!$A$8:$A$12,0))</f>
        <v>FIFO</v>
      </c>
      <c r="K3245" s="16">
        <f>G3245/(1-INDEX(Assumptions!$D$8:$D$12,MATCH(B3245,Assumptions!$A$8:$A$12,0)))</f>
        <v>48841.524390243903</v>
      </c>
      <c r="L3245" s="16">
        <f t="shared" si="351"/>
        <v>1201.5015000000001</v>
      </c>
      <c r="M3245" s="16">
        <f t="shared" si="352"/>
        <v>2442.0762195121952</v>
      </c>
      <c r="N3245" s="14">
        <f>E3245*(K3245-L3245-M3245)*IF(F3245="GHS",1,Assumptions!$B$4)</f>
        <v>742457630.3707757</v>
      </c>
      <c r="O3245" s="15">
        <f t="shared" ca="1" si="353"/>
        <v>128</v>
      </c>
      <c r="P3245" s="15" t="str">
        <f t="shared" ca="1" si="354"/>
        <v>91-180d</v>
      </c>
      <c r="Q3245" s="17">
        <f ca="1">IF(P3245="0-90d",0,IF(P3245="91-180d",INDEX(Assumptions!$F$8:$F$12,MATCH(B3245,Assumptions!$A$8:$A$12,0)),IF(P3245="181-365d",INDEX(Assumptions!$G$8:$G$12,MATCH(B3245,Assumptions!$A$8:$A$12,0)),INDEX(Assumptions!$H$8:$H$12,MATCH(B3245,Assumptions!$A$8:$A$12,0)))))</f>
        <v>0.03</v>
      </c>
      <c r="R3245" s="14">
        <f t="shared" ca="1" si="355"/>
        <v>19736824.8402</v>
      </c>
      <c r="S3245" s="14">
        <f t="shared" ca="1" si="356"/>
        <v>638157336.49980009</v>
      </c>
      <c r="T3245" s="11" t="s">
        <v>25</v>
      </c>
      <c r="U3245" s="18" t="s">
        <v>26</v>
      </c>
    </row>
    <row r="3246" spans="1:21" ht="15" customHeight="1" x14ac:dyDescent="0.15">
      <c r="A3246" s="10" t="s">
        <v>3294</v>
      </c>
      <c r="B3246" s="11" t="s">
        <v>41</v>
      </c>
      <c r="C3246" s="11" t="s">
        <v>49</v>
      </c>
      <c r="D3246" s="12">
        <v>46046</v>
      </c>
      <c r="E3246" s="11">
        <v>1109</v>
      </c>
      <c r="F3246" s="11" t="s">
        <v>33</v>
      </c>
      <c r="G3246" s="13">
        <v>304.97000000000003</v>
      </c>
      <c r="H3246" s="14">
        <f t="shared" si="350"/>
        <v>338211.73000000004</v>
      </c>
      <c r="I3246" s="14">
        <f>IF(F3246="GHS",H3246,H3246*Assumptions!$B$4)</f>
        <v>338211.73000000004</v>
      </c>
      <c r="J3246" s="15" t="str">
        <f>INDEX(Assumptions!$B$8:$B$12,MATCH(B3246,Assumptions!$A$8:$A$12,0))</f>
        <v>Weighted Average</v>
      </c>
      <c r="K3246" s="16">
        <f>G3246/(1-INDEX(Assumptions!$D$8:$D$12,MATCH(B3246,Assumptions!$A$8:$A$12,0)))</f>
        <v>469.18461538461543</v>
      </c>
      <c r="L3246" s="16">
        <f t="shared" si="351"/>
        <v>9.1491000000000007</v>
      </c>
      <c r="M3246" s="16">
        <f t="shared" si="352"/>
        <v>23.459230769230771</v>
      </c>
      <c r="N3246" s="14">
        <f>E3246*(K3246-L3246-M3246)*IF(F3246="GHS",1,Assumptions!$B$4)</f>
        <v>484163.0996384616</v>
      </c>
      <c r="O3246" s="15">
        <f t="shared" ca="1" si="353"/>
        <v>240</v>
      </c>
      <c r="P3246" s="15" t="str">
        <f t="shared" ca="1" si="354"/>
        <v>181-365d</v>
      </c>
      <c r="Q3246" s="17">
        <f ca="1">IF(P3246="0-90d",0,IF(P3246="91-180d",INDEX(Assumptions!$F$8:$F$12,MATCH(B3246,Assumptions!$A$8:$A$12,0)),IF(P3246="181-365d",INDEX(Assumptions!$G$8:$G$12,MATCH(B3246,Assumptions!$A$8:$A$12,0)),INDEX(Assumptions!$H$8:$H$12,MATCH(B3246,Assumptions!$A$8:$A$12,0)))))</f>
        <v>0.35</v>
      </c>
      <c r="R3246" s="14">
        <f t="shared" ca="1" si="355"/>
        <v>118374.10550000001</v>
      </c>
      <c r="S3246" s="14">
        <f t="shared" ca="1" si="356"/>
        <v>219837.62450000003</v>
      </c>
      <c r="T3246" s="11" t="s">
        <v>25</v>
      </c>
      <c r="U3246" s="18" t="s">
        <v>26</v>
      </c>
    </row>
    <row r="3247" spans="1:21" ht="15" customHeight="1" x14ac:dyDescent="0.15">
      <c r="A3247" s="10" t="s">
        <v>3295</v>
      </c>
      <c r="B3247" s="11" t="s">
        <v>28</v>
      </c>
      <c r="C3247" s="11" t="s">
        <v>38</v>
      </c>
      <c r="D3247" s="12">
        <v>45958</v>
      </c>
      <c r="E3247" s="11">
        <v>3580</v>
      </c>
      <c r="F3247" s="11" t="s">
        <v>24</v>
      </c>
      <c r="G3247" s="13">
        <v>11177.34</v>
      </c>
      <c r="H3247" s="14">
        <f t="shared" si="350"/>
        <v>40014877.200000003</v>
      </c>
      <c r="I3247" s="14">
        <f>IF(F3247="GHS",H3247,H3247*Assumptions!$B$4)</f>
        <v>432160673.76000005</v>
      </c>
      <c r="J3247" s="15" t="str">
        <f>INDEX(Assumptions!$B$8:$B$12,MATCH(B3247,Assumptions!$A$8:$A$12,0))</f>
        <v>Fair Value Less Costs to Sell</v>
      </c>
      <c r="K3247" s="16">
        <f>G3247/(1-INDEX(Assumptions!$D$8:$D$12,MATCH(B3247,Assumptions!$A$8:$A$12,0)))</f>
        <v>12701.522727272728</v>
      </c>
      <c r="L3247" s="16">
        <f t="shared" si="351"/>
        <v>335.3202</v>
      </c>
      <c r="M3247" s="16">
        <f t="shared" si="352"/>
        <v>635.07613636363646</v>
      </c>
      <c r="N3247" s="14">
        <f>E3247*(K3247-L3247-M3247)*IF(F3247="GHS",1,Assumptions!$B$4)</f>
        <v>453572270.77810913</v>
      </c>
      <c r="O3247" s="15">
        <f t="shared" ca="1" si="353"/>
        <v>328</v>
      </c>
      <c r="P3247" s="15" t="str">
        <f t="shared" ca="1" si="354"/>
        <v>181-365d</v>
      </c>
      <c r="Q3247" s="17">
        <f ca="1">IF(P3247="0-90d",0,IF(P3247="91-180d",INDEX(Assumptions!$F$8:$F$12,MATCH(B3247,Assumptions!$A$8:$A$12,0)),IF(P3247="181-365d",INDEX(Assumptions!$G$8:$G$12,MATCH(B3247,Assumptions!$A$8:$A$12,0)),INDEX(Assumptions!$H$8:$H$12,MATCH(B3247,Assumptions!$A$8:$A$12,0)))))</f>
        <v>0.1</v>
      </c>
      <c r="R3247" s="14">
        <f t="shared" ca="1" si="355"/>
        <v>43216067.376000009</v>
      </c>
      <c r="S3247" s="14">
        <f t="shared" ca="1" si="356"/>
        <v>388944606.38400006</v>
      </c>
      <c r="T3247" s="11" t="s">
        <v>25</v>
      </c>
      <c r="U3247" s="18" t="s">
        <v>26</v>
      </c>
    </row>
    <row r="3248" spans="1:21" ht="15" customHeight="1" x14ac:dyDescent="0.15">
      <c r="A3248" s="10" t="s">
        <v>3296</v>
      </c>
      <c r="B3248" s="11" t="s">
        <v>22</v>
      </c>
      <c r="C3248" s="11" t="s">
        <v>23</v>
      </c>
      <c r="D3248" s="12">
        <v>45856</v>
      </c>
      <c r="E3248" s="11">
        <v>228</v>
      </c>
      <c r="F3248" s="11" t="s">
        <v>24</v>
      </c>
      <c r="G3248" s="13">
        <v>48872.21</v>
      </c>
      <c r="H3248" s="14">
        <f t="shared" si="350"/>
        <v>11142863.879999999</v>
      </c>
      <c r="I3248" s="14">
        <f>IF(F3248="GHS",H3248,H3248*Assumptions!$B$4)</f>
        <v>120342929.904</v>
      </c>
      <c r="J3248" s="15" t="str">
        <f>INDEX(Assumptions!$B$8:$B$12,MATCH(B3248,Assumptions!$A$8:$A$12,0))</f>
        <v>FIFO</v>
      </c>
      <c r="K3248" s="16">
        <f>G3248/(1-INDEX(Assumptions!$D$8:$D$12,MATCH(B3248,Assumptions!$A$8:$A$12,0)))</f>
        <v>59600.256097560967</v>
      </c>
      <c r="L3248" s="16">
        <f t="shared" si="351"/>
        <v>1466.1662999999999</v>
      </c>
      <c r="M3248" s="16">
        <f t="shared" si="352"/>
        <v>2980.0128048780484</v>
      </c>
      <c r="N3248" s="14">
        <f>E3248*(K3248-L3248-M3248)*IF(F3248="GHS",1,Assumptions!$B$4)</f>
        <v>135811399.18678245</v>
      </c>
      <c r="O3248" s="15">
        <f t="shared" ca="1" si="353"/>
        <v>430</v>
      </c>
      <c r="P3248" s="15" t="str">
        <f t="shared" ca="1" si="354"/>
        <v>365d+</v>
      </c>
      <c r="Q3248" s="17">
        <f ca="1">IF(P3248="0-90d",0,IF(P3248="91-180d",INDEX(Assumptions!$F$8:$F$12,MATCH(B3248,Assumptions!$A$8:$A$12,0)),IF(P3248="181-365d",INDEX(Assumptions!$G$8:$G$12,MATCH(B3248,Assumptions!$A$8:$A$12,0)),INDEX(Assumptions!$H$8:$H$12,MATCH(B3248,Assumptions!$A$8:$A$12,0)))))</f>
        <v>0.5</v>
      </c>
      <c r="R3248" s="14">
        <f t="shared" ca="1" si="355"/>
        <v>60171464.952</v>
      </c>
      <c r="S3248" s="14">
        <f t="shared" ca="1" si="356"/>
        <v>60171464.952</v>
      </c>
      <c r="T3248" s="11" t="s">
        <v>25</v>
      </c>
      <c r="U3248" s="18" t="s">
        <v>26</v>
      </c>
    </row>
    <row r="3249" spans="1:21" ht="15" customHeight="1" x14ac:dyDescent="0.15">
      <c r="A3249" s="10" t="s">
        <v>3297</v>
      </c>
      <c r="B3249" s="11" t="s">
        <v>41</v>
      </c>
      <c r="C3249" s="11" t="s">
        <v>115</v>
      </c>
      <c r="D3249" s="12">
        <v>46177</v>
      </c>
      <c r="E3249" s="11">
        <v>4928</v>
      </c>
      <c r="F3249" s="11" t="s">
        <v>33</v>
      </c>
      <c r="G3249" s="13">
        <v>247.17</v>
      </c>
      <c r="H3249" s="14">
        <f t="shared" si="350"/>
        <v>1218053.76</v>
      </c>
      <c r="I3249" s="14">
        <f>IF(F3249="GHS",H3249,H3249*Assumptions!$B$4)</f>
        <v>1218053.76</v>
      </c>
      <c r="J3249" s="15" t="str">
        <f>INDEX(Assumptions!$B$8:$B$12,MATCH(B3249,Assumptions!$A$8:$A$12,0))</f>
        <v>Weighted Average</v>
      </c>
      <c r="K3249" s="16">
        <f>G3249/(1-INDEX(Assumptions!$D$8:$D$12,MATCH(B3249,Assumptions!$A$8:$A$12,0)))</f>
        <v>380.26153846153841</v>
      </c>
      <c r="L3249" s="16">
        <f t="shared" si="351"/>
        <v>7.4150999999999989</v>
      </c>
      <c r="M3249" s="16">
        <f t="shared" si="352"/>
        <v>19.01307692307692</v>
      </c>
      <c r="N3249" s="14">
        <f>E3249*(K3249-L3249-M3249)*IF(F3249="GHS",1,Assumptions!$B$4)</f>
        <v>1743690.8056615382</v>
      </c>
      <c r="O3249" s="15">
        <f t="shared" ca="1" si="353"/>
        <v>109</v>
      </c>
      <c r="P3249" s="15" t="str">
        <f t="shared" ca="1" si="354"/>
        <v>91-180d</v>
      </c>
      <c r="Q3249" s="17">
        <f ca="1">IF(P3249="0-90d",0,IF(P3249="91-180d",INDEX(Assumptions!$F$8:$F$12,MATCH(B3249,Assumptions!$A$8:$A$12,0)),IF(P3249="181-365d",INDEX(Assumptions!$G$8:$G$12,MATCH(B3249,Assumptions!$A$8:$A$12,0)),INDEX(Assumptions!$H$8:$H$12,MATCH(B3249,Assumptions!$A$8:$A$12,0)))))</f>
        <v>0.1</v>
      </c>
      <c r="R3249" s="14">
        <f t="shared" ca="1" si="355"/>
        <v>121805.376</v>
      </c>
      <c r="S3249" s="14">
        <f t="shared" ca="1" si="356"/>
        <v>1096248.3840000001</v>
      </c>
      <c r="T3249" s="11" t="s">
        <v>25</v>
      </c>
      <c r="U3249" s="18" t="s">
        <v>26</v>
      </c>
    </row>
    <row r="3250" spans="1:21" ht="15" customHeight="1" x14ac:dyDescent="0.15">
      <c r="A3250" s="10" t="s">
        <v>3298</v>
      </c>
      <c r="B3250" s="11" t="s">
        <v>31</v>
      </c>
      <c r="C3250" s="11" t="s">
        <v>76</v>
      </c>
      <c r="D3250" s="12">
        <v>45978</v>
      </c>
      <c r="E3250" s="11">
        <v>195</v>
      </c>
      <c r="F3250" s="11" t="s">
        <v>33</v>
      </c>
      <c r="G3250" s="13">
        <v>1090.8599999999999</v>
      </c>
      <c r="H3250" s="14">
        <f t="shared" si="350"/>
        <v>212717.69999999998</v>
      </c>
      <c r="I3250" s="14">
        <f>IF(F3250="GHS",H3250,H3250*Assumptions!$B$4)</f>
        <v>212717.69999999998</v>
      </c>
      <c r="J3250" s="15" t="str">
        <f>INDEX(Assumptions!$B$8:$B$12,MATCH(B3250,Assumptions!$A$8:$A$12,0))</f>
        <v>Weighted Average</v>
      </c>
      <c r="K3250" s="16">
        <f>G3250/(1-INDEX(Assumptions!$D$8:$D$12,MATCH(B3250,Assumptions!$A$8:$A$12,0)))</f>
        <v>1515.0833333333333</v>
      </c>
      <c r="L3250" s="16">
        <f t="shared" si="351"/>
        <v>32.725799999999992</v>
      </c>
      <c r="M3250" s="16">
        <f t="shared" si="352"/>
        <v>75.754166666666663</v>
      </c>
      <c r="N3250" s="14">
        <f>E3250*(K3250-L3250-M3250)*IF(F3250="GHS",1,Assumptions!$B$4)</f>
        <v>274287.65649999998</v>
      </c>
      <c r="O3250" s="15">
        <f t="shared" ca="1" si="353"/>
        <v>308</v>
      </c>
      <c r="P3250" s="15" t="str">
        <f t="shared" ca="1" si="354"/>
        <v>181-365d</v>
      </c>
      <c r="Q3250" s="17">
        <f ca="1">IF(P3250="0-90d",0,IF(P3250="91-180d",INDEX(Assumptions!$F$8:$F$12,MATCH(B3250,Assumptions!$A$8:$A$12,0)),IF(P3250="181-365d",INDEX(Assumptions!$G$8:$G$12,MATCH(B3250,Assumptions!$A$8:$A$12,0)),INDEX(Assumptions!$H$8:$H$12,MATCH(B3250,Assumptions!$A$8:$A$12,0)))))</f>
        <v>0.2</v>
      </c>
      <c r="R3250" s="14">
        <f t="shared" ca="1" si="355"/>
        <v>42543.54</v>
      </c>
      <c r="S3250" s="14">
        <f t="shared" ca="1" si="356"/>
        <v>170174.15999999997</v>
      </c>
      <c r="T3250" s="11" t="s">
        <v>25</v>
      </c>
      <c r="U3250" s="18" t="s">
        <v>26</v>
      </c>
    </row>
    <row r="3251" spans="1:21" ht="15" customHeight="1" x14ac:dyDescent="0.15">
      <c r="A3251" s="10" t="s">
        <v>3299</v>
      </c>
      <c r="B3251" s="11" t="s">
        <v>31</v>
      </c>
      <c r="C3251" s="11" t="s">
        <v>32</v>
      </c>
      <c r="D3251" s="12">
        <v>45779</v>
      </c>
      <c r="E3251" s="11">
        <v>4001</v>
      </c>
      <c r="F3251" s="11" t="s">
        <v>33</v>
      </c>
      <c r="G3251" s="13">
        <v>2581.59</v>
      </c>
      <c r="H3251" s="14">
        <f t="shared" si="350"/>
        <v>10328941.59</v>
      </c>
      <c r="I3251" s="14">
        <f>IF(F3251="GHS",H3251,H3251*Assumptions!$B$4)</f>
        <v>10328941.59</v>
      </c>
      <c r="J3251" s="15" t="str">
        <f>INDEX(Assumptions!$B$8:$B$12,MATCH(B3251,Assumptions!$A$8:$A$12,0))</f>
        <v>Weighted Average</v>
      </c>
      <c r="K3251" s="16">
        <f>G3251/(1-INDEX(Assumptions!$D$8:$D$12,MATCH(B3251,Assumptions!$A$8:$A$12,0)))</f>
        <v>3585.541666666667</v>
      </c>
      <c r="L3251" s="16">
        <f t="shared" si="351"/>
        <v>77.447699999999998</v>
      </c>
      <c r="M3251" s="16">
        <f t="shared" si="352"/>
        <v>179.27708333333337</v>
      </c>
      <c r="N3251" s="14">
        <f>E3251*(K3251-L3251-M3251)*IF(F3251="GHS",1,Assumptions!$B$4)</f>
        <v>13318596.350216666</v>
      </c>
      <c r="O3251" s="15">
        <f t="shared" ca="1" si="353"/>
        <v>507</v>
      </c>
      <c r="P3251" s="15" t="str">
        <f t="shared" ca="1" si="354"/>
        <v>365d+</v>
      </c>
      <c r="Q3251" s="17">
        <f ca="1">IF(P3251="0-90d",0,IF(P3251="91-180d",INDEX(Assumptions!$F$8:$F$12,MATCH(B3251,Assumptions!$A$8:$A$12,0)),IF(P3251="181-365d",INDEX(Assumptions!$G$8:$G$12,MATCH(B3251,Assumptions!$A$8:$A$12,0)),INDEX(Assumptions!$H$8:$H$12,MATCH(B3251,Assumptions!$A$8:$A$12,0)))))</f>
        <v>0.6</v>
      </c>
      <c r="R3251" s="14">
        <f t="shared" ca="1" si="355"/>
        <v>6197364.9539999999</v>
      </c>
      <c r="S3251" s="14">
        <f t="shared" ca="1" si="356"/>
        <v>4131576.6359999999</v>
      </c>
      <c r="T3251" s="11" t="s">
        <v>25</v>
      </c>
      <c r="U3251" s="18" t="s">
        <v>26</v>
      </c>
    </row>
    <row r="3252" spans="1:21" ht="15" customHeight="1" x14ac:dyDescent="0.15">
      <c r="A3252" s="10" t="s">
        <v>3300</v>
      </c>
      <c r="B3252" s="11" t="s">
        <v>41</v>
      </c>
      <c r="C3252" s="11" t="s">
        <v>42</v>
      </c>
      <c r="D3252" s="12">
        <v>45893</v>
      </c>
      <c r="E3252" s="11">
        <v>1101</v>
      </c>
      <c r="F3252" s="11" t="s">
        <v>33</v>
      </c>
      <c r="G3252" s="13">
        <v>401.71</v>
      </c>
      <c r="H3252" s="14">
        <f t="shared" si="350"/>
        <v>442282.70999999996</v>
      </c>
      <c r="I3252" s="14">
        <f>IF(F3252="GHS",H3252,H3252*Assumptions!$B$4)</f>
        <v>442282.70999999996</v>
      </c>
      <c r="J3252" s="15" t="str">
        <f>INDEX(Assumptions!$B$8:$B$12,MATCH(B3252,Assumptions!$A$8:$A$12,0))</f>
        <v>Weighted Average</v>
      </c>
      <c r="K3252" s="16">
        <f>G3252/(1-INDEX(Assumptions!$D$8:$D$12,MATCH(B3252,Assumptions!$A$8:$A$12,0)))</f>
        <v>618.01538461538462</v>
      </c>
      <c r="L3252" s="16">
        <f t="shared" si="351"/>
        <v>12.051299999999999</v>
      </c>
      <c r="M3252" s="16">
        <f t="shared" si="352"/>
        <v>30.900769230769232</v>
      </c>
      <c r="N3252" s="14">
        <f>E3252*(K3252-L3252-M3252)*IF(F3252="GHS",1,Assumptions!$B$4)</f>
        <v>633144.71023846162</v>
      </c>
      <c r="O3252" s="15">
        <f t="shared" ca="1" si="353"/>
        <v>393</v>
      </c>
      <c r="P3252" s="15" t="str">
        <f t="shared" ca="1" si="354"/>
        <v>365d+</v>
      </c>
      <c r="Q3252" s="17">
        <f ca="1">IF(P3252="0-90d",0,IF(P3252="91-180d",INDEX(Assumptions!$F$8:$F$12,MATCH(B3252,Assumptions!$A$8:$A$12,0)),IF(P3252="181-365d",INDEX(Assumptions!$G$8:$G$12,MATCH(B3252,Assumptions!$A$8:$A$12,0)),INDEX(Assumptions!$H$8:$H$12,MATCH(B3252,Assumptions!$A$8:$A$12,0)))))</f>
        <v>0.8</v>
      </c>
      <c r="R3252" s="14">
        <f t="shared" ca="1" si="355"/>
        <v>353826.16800000001</v>
      </c>
      <c r="S3252" s="14">
        <f t="shared" ca="1" si="356"/>
        <v>88456.541999999958</v>
      </c>
      <c r="T3252" s="11" t="s">
        <v>25</v>
      </c>
      <c r="U3252" s="18" t="s">
        <v>26</v>
      </c>
    </row>
    <row r="3253" spans="1:21" ht="15" customHeight="1" x14ac:dyDescent="0.15">
      <c r="A3253" s="10" t="s">
        <v>3301</v>
      </c>
      <c r="B3253" s="11" t="s">
        <v>28</v>
      </c>
      <c r="C3253" s="11" t="s">
        <v>35</v>
      </c>
      <c r="D3253" s="12">
        <v>45730</v>
      </c>
      <c r="E3253" s="11">
        <v>1461</v>
      </c>
      <c r="F3253" s="11" t="s">
        <v>24</v>
      </c>
      <c r="G3253" s="13">
        <v>7317.1</v>
      </c>
      <c r="H3253" s="14">
        <f t="shared" si="350"/>
        <v>10690283.1</v>
      </c>
      <c r="I3253" s="14">
        <f>IF(F3253="GHS",H3253,H3253*Assumptions!$B$4)</f>
        <v>115455057.48</v>
      </c>
      <c r="J3253" s="15" t="str">
        <f>INDEX(Assumptions!$B$8:$B$12,MATCH(B3253,Assumptions!$A$8:$A$12,0))</f>
        <v>Fair Value Less Costs to Sell</v>
      </c>
      <c r="K3253" s="16">
        <f>G3253/(1-INDEX(Assumptions!$D$8:$D$12,MATCH(B3253,Assumptions!$A$8:$A$12,0)))</f>
        <v>8314.886363636364</v>
      </c>
      <c r="L3253" s="16">
        <f t="shared" si="351"/>
        <v>219.51300000000001</v>
      </c>
      <c r="M3253" s="16">
        <f t="shared" si="352"/>
        <v>415.74431818181824</v>
      </c>
      <c r="N3253" s="14">
        <f>E3253*(K3253-L3253-M3253)*IF(F3253="GHS",1,Assumptions!$B$4)</f>
        <v>121175330.78241819</v>
      </c>
      <c r="O3253" s="15">
        <f t="shared" ca="1" si="353"/>
        <v>556</v>
      </c>
      <c r="P3253" s="15" t="str">
        <f t="shared" ca="1" si="354"/>
        <v>365d+</v>
      </c>
      <c r="Q3253" s="17">
        <f ca="1">IF(P3253="0-90d",0,IF(P3253="91-180d",INDEX(Assumptions!$F$8:$F$12,MATCH(B3253,Assumptions!$A$8:$A$12,0)),IF(P3253="181-365d",INDEX(Assumptions!$G$8:$G$12,MATCH(B3253,Assumptions!$A$8:$A$12,0)),INDEX(Assumptions!$H$8:$H$12,MATCH(B3253,Assumptions!$A$8:$A$12,0)))))</f>
        <v>0.4</v>
      </c>
      <c r="R3253" s="14">
        <f t="shared" ca="1" si="355"/>
        <v>46182022.992000006</v>
      </c>
      <c r="S3253" s="14">
        <f t="shared" ca="1" si="356"/>
        <v>69273034.488000005</v>
      </c>
      <c r="T3253" s="11" t="s">
        <v>50</v>
      </c>
      <c r="U3253" s="18" t="s">
        <v>26</v>
      </c>
    </row>
    <row r="3254" spans="1:21" ht="15" customHeight="1" x14ac:dyDescent="0.15">
      <c r="A3254" s="10" t="s">
        <v>3302</v>
      </c>
      <c r="B3254" s="11" t="s">
        <v>41</v>
      </c>
      <c r="C3254" s="11" t="s">
        <v>49</v>
      </c>
      <c r="D3254" s="12">
        <v>45820</v>
      </c>
      <c r="E3254" s="11">
        <v>128</v>
      </c>
      <c r="F3254" s="11" t="s">
        <v>33</v>
      </c>
      <c r="G3254" s="13">
        <v>667.01</v>
      </c>
      <c r="H3254" s="14">
        <f t="shared" si="350"/>
        <v>85377.279999999999</v>
      </c>
      <c r="I3254" s="14">
        <f>IF(F3254="GHS",H3254,H3254*Assumptions!$B$4)</f>
        <v>85377.279999999999</v>
      </c>
      <c r="J3254" s="15" t="str">
        <f>INDEX(Assumptions!$B$8:$B$12,MATCH(B3254,Assumptions!$A$8:$A$12,0))</f>
        <v>Weighted Average</v>
      </c>
      <c r="K3254" s="16">
        <f>G3254/(1-INDEX(Assumptions!$D$8:$D$12,MATCH(B3254,Assumptions!$A$8:$A$12,0)))</f>
        <v>1026.1692307692308</v>
      </c>
      <c r="L3254" s="16">
        <f t="shared" si="351"/>
        <v>20.010299999999997</v>
      </c>
      <c r="M3254" s="16">
        <f t="shared" si="352"/>
        <v>51.308461538461543</v>
      </c>
      <c r="N3254" s="14">
        <f>E3254*(K3254-L3254-M3254)*IF(F3254="GHS",1,Assumptions!$B$4)</f>
        <v>122220.86006153846</v>
      </c>
      <c r="O3254" s="15">
        <f t="shared" ca="1" si="353"/>
        <v>466</v>
      </c>
      <c r="P3254" s="15" t="str">
        <f t="shared" ca="1" si="354"/>
        <v>365d+</v>
      </c>
      <c r="Q3254" s="17">
        <f ca="1">IF(P3254="0-90d",0,IF(P3254="91-180d",INDEX(Assumptions!$F$8:$F$12,MATCH(B3254,Assumptions!$A$8:$A$12,0)),IF(P3254="181-365d",INDEX(Assumptions!$G$8:$G$12,MATCH(B3254,Assumptions!$A$8:$A$12,0)),INDEX(Assumptions!$H$8:$H$12,MATCH(B3254,Assumptions!$A$8:$A$12,0)))))</f>
        <v>0.8</v>
      </c>
      <c r="R3254" s="14">
        <f t="shared" ca="1" si="355"/>
        <v>68301.824000000008</v>
      </c>
      <c r="S3254" s="14">
        <f t="shared" ca="1" si="356"/>
        <v>17075.455999999991</v>
      </c>
      <c r="T3254" s="11" t="s">
        <v>25</v>
      </c>
      <c r="U3254" s="18" t="s">
        <v>36</v>
      </c>
    </row>
    <row r="3255" spans="1:21" ht="15" customHeight="1" x14ac:dyDescent="0.15">
      <c r="A3255" s="10" t="s">
        <v>3303</v>
      </c>
      <c r="B3255" s="11" t="s">
        <v>31</v>
      </c>
      <c r="C3255" s="11" t="s">
        <v>32</v>
      </c>
      <c r="D3255" s="12">
        <v>46090</v>
      </c>
      <c r="E3255" s="11">
        <v>2478</v>
      </c>
      <c r="F3255" s="11" t="s">
        <v>33</v>
      </c>
      <c r="G3255" s="13">
        <v>1533.54</v>
      </c>
      <c r="H3255" s="14">
        <f t="shared" si="350"/>
        <v>3800112.12</v>
      </c>
      <c r="I3255" s="14">
        <f>IF(F3255="GHS",H3255,H3255*Assumptions!$B$4)</f>
        <v>3800112.12</v>
      </c>
      <c r="J3255" s="15" t="str">
        <f>INDEX(Assumptions!$B$8:$B$12,MATCH(B3255,Assumptions!$A$8:$A$12,0))</f>
        <v>Weighted Average</v>
      </c>
      <c r="K3255" s="16">
        <f>G3255/(1-INDEX(Assumptions!$D$8:$D$12,MATCH(B3255,Assumptions!$A$8:$A$12,0)))</f>
        <v>2129.9166666666665</v>
      </c>
      <c r="L3255" s="16">
        <f t="shared" si="351"/>
        <v>46.0062</v>
      </c>
      <c r="M3255" s="16">
        <f t="shared" si="352"/>
        <v>106.49583333333334</v>
      </c>
      <c r="N3255" s="14">
        <f>E3255*(K3255-L3255-M3255)*IF(F3255="GHS",1,Assumptions!$B$4)</f>
        <v>4900033.4614000004</v>
      </c>
      <c r="O3255" s="15">
        <f t="shared" ca="1" si="353"/>
        <v>196</v>
      </c>
      <c r="P3255" s="15" t="str">
        <f t="shared" ca="1" si="354"/>
        <v>181-365d</v>
      </c>
      <c r="Q3255" s="17">
        <f ca="1">IF(P3255="0-90d",0,IF(P3255="91-180d",INDEX(Assumptions!$F$8:$F$12,MATCH(B3255,Assumptions!$A$8:$A$12,0)),IF(P3255="181-365d",INDEX(Assumptions!$G$8:$G$12,MATCH(B3255,Assumptions!$A$8:$A$12,0)),INDEX(Assumptions!$H$8:$H$12,MATCH(B3255,Assumptions!$A$8:$A$12,0)))))</f>
        <v>0.2</v>
      </c>
      <c r="R3255" s="14">
        <f t="shared" ca="1" si="355"/>
        <v>760022.42400000012</v>
      </c>
      <c r="S3255" s="14">
        <f t="shared" si="356"/>
        <v>0</v>
      </c>
      <c r="T3255" s="11" t="s">
        <v>39</v>
      </c>
      <c r="U3255" s="18" t="s">
        <v>26</v>
      </c>
    </row>
    <row r="3256" spans="1:21" ht="15" customHeight="1" x14ac:dyDescent="0.15">
      <c r="A3256" s="10" t="s">
        <v>3304</v>
      </c>
      <c r="B3256" s="11" t="s">
        <v>22</v>
      </c>
      <c r="C3256" s="11" t="s">
        <v>81</v>
      </c>
      <c r="D3256" s="12">
        <v>46017</v>
      </c>
      <c r="E3256" s="11">
        <v>3207</v>
      </c>
      <c r="F3256" s="11" t="s">
        <v>24</v>
      </c>
      <c r="G3256" s="13">
        <v>31750.83</v>
      </c>
      <c r="H3256" s="14">
        <f t="shared" si="350"/>
        <v>101824911.81</v>
      </c>
      <c r="I3256" s="14">
        <f>IF(F3256="GHS",H3256,H3256*Assumptions!$B$4)</f>
        <v>1099709047.5480001</v>
      </c>
      <c r="J3256" s="15" t="str">
        <f>INDEX(Assumptions!$B$8:$B$12,MATCH(B3256,Assumptions!$A$8:$A$12,0))</f>
        <v>FIFO</v>
      </c>
      <c r="K3256" s="16">
        <f>G3256/(1-INDEX(Assumptions!$D$8:$D$12,MATCH(B3256,Assumptions!$A$8:$A$12,0)))</f>
        <v>38720.524390243903</v>
      </c>
      <c r="L3256" s="16">
        <f t="shared" si="351"/>
        <v>952.5249</v>
      </c>
      <c r="M3256" s="16">
        <f t="shared" si="352"/>
        <v>1936.0262195121952</v>
      </c>
      <c r="N3256" s="14">
        <f>E3256*(K3256-L3256-M3256)*IF(F3256="GHS",1,Assumptions!$B$4)</f>
        <v>1241061893.4157553</v>
      </c>
      <c r="O3256" s="15">
        <f t="shared" ca="1" si="353"/>
        <v>269</v>
      </c>
      <c r="P3256" s="15" t="str">
        <f t="shared" ca="1" si="354"/>
        <v>181-365d</v>
      </c>
      <c r="Q3256" s="17">
        <f ca="1">IF(P3256="0-90d",0,IF(P3256="91-180d",INDEX(Assumptions!$F$8:$F$12,MATCH(B3256,Assumptions!$A$8:$A$12,0)),IF(P3256="181-365d",INDEX(Assumptions!$G$8:$G$12,MATCH(B3256,Assumptions!$A$8:$A$12,0)),INDEX(Assumptions!$H$8:$H$12,MATCH(B3256,Assumptions!$A$8:$A$12,0)))))</f>
        <v>0.15</v>
      </c>
      <c r="R3256" s="14">
        <f t="shared" ca="1" si="355"/>
        <v>164956357.1322</v>
      </c>
      <c r="S3256" s="14">
        <f t="shared" ca="1" si="356"/>
        <v>934752690.41580009</v>
      </c>
      <c r="T3256" s="11" t="s">
        <v>25</v>
      </c>
      <c r="U3256" s="18" t="s">
        <v>26</v>
      </c>
    </row>
    <row r="3257" spans="1:21" ht="15" customHeight="1" x14ac:dyDescent="0.15">
      <c r="A3257" s="10" t="s">
        <v>3305</v>
      </c>
      <c r="B3257" s="11" t="s">
        <v>46</v>
      </c>
      <c r="C3257" s="11" t="s">
        <v>47</v>
      </c>
      <c r="D3257" s="12">
        <v>46118</v>
      </c>
      <c r="E3257" s="11">
        <v>562</v>
      </c>
      <c r="F3257" s="11" t="s">
        <v>33</v>
      </c>
      <c r="G3257" s="13">
        <v>818524.78</v>
      </c>
      <c r="H3257" s="14">
        <f t="shared" si="350"/>
        <v>460010926.36000001</v>
      </c>
      <c r="I3257" s="14">
        <f>IF(F3257="GHS",H3257,H3257*Assumptions!$B$4)</f>
        <v>460010926.36000001</v>
      </c>
      <c r="J3257" s="15" t="str">
        <f>INDEX(Assumptions!$B$8:$B$12,MATCH(B3257,Assumptions!$A$8:$A$12,0))</f>
        <v>Specific Identification</v>
      </c>
      <c r="K3257" s="16">
        <f>G3257/(1-INDEX(Assumptions!$D$8:$D$12,MATCH(B3257,Assumptions!$A$8:$A$12,0)))</f>
        <v>1049390.7435897435</v>
      </c>
      <c r="L3257" s="16">
        <f t="shared" si="351"/>
        <v>24555.743399999999</v>
      </c>
      <c r="M3257" s="16">
        <f t="shared" si="352"/>
        <v>52469.537179487175</v>
      </c>
      <c r="N3257" s="14">
        <f>E3257*(K3257-L3257-M3257)*IF(F3257="GHS",1,Assumptions!$B$4)</f>
        <v>546469390.2117641</v>
      </c>
      <c r="O3257" s="15">
        <f t="shared" ca="1" si="353"/>
        <v>168</v>
      </c>
      <c r="P3257" s="15" t="str">
        <f t="shared" ca="1" si="354"/>
        <v>91-180d</v>
      </c>
      <c r="Q3257" s="17">
        <f ca="1">IF(P3257="0-90d",0,IF(P3257="91-180d",INDEX(Assumptions!$F$8:$F$12,MATCH(B3257,Assumptions!$A$8:$A$12,0)),IF(P3257="181-365d",INDEX(Assumptions!$G$8:$G$12,MATCH(B3257,Assumptions!$A$8:$A$12,0)),INDEX(Assumptions!$H$8:$H$12,MATCH(B3257,Assumptions!$A$8:$A$12,0)))))</f>
        <v>0</v>
      </c>
      <c r="R3257" s="14">
        <f t="shared" ca="1" si="355"/>
        <v>0</v>
      </c>
      <c r="S3257" s="14">
        <f t="shared" ca="1" si="356"/>
        <v>460010926.36000001</v>
      </c>
      <c r="T3257" s="11" t="s">
        <v>25</v>
      </c>
      <c r="U3257" s="18" t="s">
        <v>26</v>
      </c>
    </row>
    <row r="3258" spans="1:21" ht="15" customHeight="1" x14ac:dyDescent="0.15">
      <c r="A3258" s="10" t="s">
        <v>3306</v>
      </c>
      <c r="B3258" s="11" t="s">
        <v>31</v>
      </c>
      <c r="C3258" s="11" t="s">
        <v>32</v>
      </c>
      <c r="D3258" s="12">
        <v>46115</v>
      </c>
      <c r="E3258" s="11">
        <v>2861</v>
      </c>
      <c r="F3258" s="11" t="s">
        <v>33</v>
      </c>
      <c r="G3258" s="13">
        <v>2903.45</v>
      </c>
      <c r="H3258" s="14">
        <f t="shared" si="350"/>
        <v>8306770.4499999993</v>
      </c>
      <c r="I3258" s="14">
        <f>IF(F3258="GHS",H3258,H3258*Assumptions!$B$4)</f>
        <v>8306770.4499999993</v>
      </c>
      <c r="J3258" s="15" t="str">
        <f>INDEX(Assumptions!$B$8:$B$12,MATCH(B3258,Assumptions!$A$8:$A$12,0))</f>
        <v>Weighted Average</v>
      </c>
      <c r="K3258" s="16">
        <f>G3258/(1-INDEX(Assumptions!$D$8:$D$12,MATCH(B3258,Assumptions!$A$8:$A$12,0)))</f>
        <v>4032.5694444444443</v>
      </c>
      <c r="L3258" s="16">
        <f t="shared" si="351"/>
        <v>87.103499999999997</v>
      </c>
      <c r="M3258" s="16">
        <f t="shared" si="352"/>
        <v>201.62847222222223</v>
      </c>
      <c r="N3258" s="14">
        <f>E3258*(K3258-L3258-M3258)*IF(F3258="GHS",1,Assumptions!$B$4)</f>
        <v>10711119.008027777</v>
      </c>
      <c r="O3258" s="15">
        <f t="shared" ca="1" si="353"/>
        <v>171</v>
      </c>
      <c r="P3258" s="15" t="str">
        <f t="shared" ca="1" si="354"/>
        <v>91-180d</v>
      </c>
      <c r="Q3258" s="17">
        <f ca="1">IF(P3258="0-90d",0,IF(P3258="91-180d",INDEX(Assumptions!$F$8:$F$12,MATCH(B3258,Assumptions!$A$8:$A$12,0)),IF(P3258="181-365d",INDEX(Assumptions!$G$8:$G$12,MATCH(B3258,Assumptions!$A$8:$A$12,0)),INDEX(Assumptions!$H$8:$H$12,MATCH(B3258,Assumptions!$A$8:$A$12,0)))))</f>
        <v>0.05</v>
      </c>
      <c r="R3258" s="14">
        <f t="shared" ca="1" si="355"/>
        <v>415338.52249999996</v>
      </c>
      <c r="S3258" s="14">
        <f t="shared" ca="1" si="356"/>
        <v>7891431.9274999993</v>
      </c>
      <c r="T3258" s="11" t="s">
        <v>25</v>
      </c>
      <c r="U3258" s="18" t="s">
        <v>26</v>
      </c>
    </row>
    <row r="3259" spans="1:21" ht="15" customHeight="1" x14ac:dyDescent="0.15">
      <c r="A3259" s="10" t="s">
        <v>3307</v>
      </c>
      <c r="B3259" s="11" t="s">
        <v>41</v>
      </c>
      <c r="C3259" s="11" t="s">
        <v>42</v>
      </c>
      <c r="D3259" s="12">
        <v>46057</v>
      </c>
      <c r="E3259" s="11">
        <v>1847</v>
      </c>
      <c r="F3259" s="11" t="s">
        <v>33</v>
      </c>
      <c r="G3259" s="13">
        <v>699.87</v>
      </c>
      <c r="H3259" s="14">
        <f t="shared" si="350"/>
        <v>1292659.8899999999</v>
      </c>
      <c r="I3259" s="14">
        <f>IF(F3259="GHS",H3259,H3259*Assumptions!$B$4)</f>
        <v>1292659.8899999999</v>
      </c>
      <c r="J3259" s="15" t="str">
        <f>INDEX(Assumptions!$B$8:$B$12,MATCH(B3259,Assumptions!$A$8:$A$12,0))</f>
        <v>Weighted Average</v>
      </c>
      <c r="K3259" s="16">
        <f>G3259/(1-INDEX(Assumptions!$D$8:$D$12,MATCH(B3259,Assumptions!$A$8:$A$12,0)))</f>
        <v>1076.7230769230769</v>
      </c>
      <c r="L3259" s="16">
        <f t="shared" si="351"/>
        <v>20.996099999999998</v>
      </c>
      <c r="M3259" s="16">
        <f t="shared" si="352"/>
        <v>53.836153846153849</v>
      </c>
      <c r="N3259" s="14">
        <f>E3259*(K3259-L3259-M3259)*IF(F3259="GHS",1,Assumptions!$B$4)</f>
        <v>1850492.3502230768</v>
      </c>
      <c r="O3259" s="15">
        <f t="shared" ca="1" si="353"/>
        <v>229</v>
      </c>
      <c r="P3259" s="15" t="str">
        <f t="shared" ca="1" si="354"/>
        <v>181-365d</v>
      </c>
      <c r="Q3259" s="17">
        <f ca="1">IF(P3259="0-90d",0,IF(P3259="91-180d",INDEX(Assumptions!$F$8:$F$12,MATCH(B3259,Assumptions!$A$8:$A$12,0)),IF(P3259="181-365d",INDEX(Assumptions!$G$8:$G$12,MATCH(B3259,Assumptions!$A$8:$A$12,0)),INDEX(Assumptions!$H$8:$H$12,MATCH(B3259,Assumptions!$A$8:$A$12,0)))))</f>
        <v>0.35</v>
      </c>
      <c r="R3259" s="14">
        <f t="shared" ca="1" si="355"/>
        <v>452430.96149999992</v>
      </c>
      <c r="S3259" s="14">
        <f t="shared" si="356"/>
        <v>0</v>
      </c>
      <c r="T3259" s="11" t="s">
        <v>39</v>
      </c>
      <c r="U3259" s="18" t="s">
        <v>26</v>
      </c>
    </row>
    <row r="3260" spans="1:21" ht="15" customHeight="1" x14ac:dyDescent="0.15">
      <c r="A3260" s="10" t="s">
        <v>3308</v>
      </c>
      <c r="B3260" s="11" t="s">
        <v>41</v>
      </c>
      <c r="C3260" s="11" t="s">
        <v>42</v>
      </c>
      <c r="D3260" s="12">
        <v>45953</v>
      </c>
      <c r="E3260" s="11">
        <v>291</v>
      </c>
      <c r="F3260" s="11" t="s">
        <v>33</v>
      </c>
      <c r="G3260" s="13">
        <v>1028.29</v>
      </c>
      <c r="H3260" s="14">
        <f t="shared" si="350"/>
        <v>299232.39</v>
      </c>
      <c r="I3260" s="14">
        <f>IF(F3260="GHS",H3260,H3260*Assumptions!$B$4)</f>
        <v>299232.39</v>
      </c>
      <c r="J3260" s="15" t="str">
        <f>INDEX(Assumptions!$B$8:$B$12,MATCH(B3260,Assumptions!$A$8:$A$12,0))</f>
        <v>Weighted Average</v>
      </c>
      <c r="K3260" s="16">
        <f>G3260/(1-INDEX(Assumptions!$D$8:$D$12,MATCH(B3260,Assumptions!$A$8:$A$12,0)))</f>
        <v>1581.9846153846154</v>
      </c>
      <c r="L3260" s="16">
        <f t="shared" si="351"/>
        <v>30.848699999999997</v>
      </c>
      <c r="M3260" s="16">
        <f t="shared" si="352"/>
        <v>79.099230769230772</v>
      </c>
      <c r="N3260" s="14">
        <f>E3260*(K3260-L3260-M3260)*IF(F3260="GHS",1,Assumptions!$B$4)</f>
        <v>428362.67522307689</v>
      </c>
      <c r="O3260" s="15">
        <f t="shared" ca="1" si="353"/>
        <v>333</v>
      </c>
      <c r="P3260" s="15" t="str">
        <f t="shared" ca="1" si="354"/>
        <v>181-365d</v>
      </c>
      <c r="Q3260" s="17">
        <f ca="1">IF(P3260="0-90d",0,IF(P3260="91-180d",INDEX(Assumptions!$F$8:$F$12,MATCH(B3260,Assumptions!$A$8:$A$12,0)),IF(P3260="181-365d",INDEX(Assumptions!$G$8:$G$12,MATCH(B3260,Assumptions!$A$8:$A$12,0)),INDEX(Assumptions!$H$8:$H$12,MATCH(B3260,Assumptions!$A$8:$A$12,0)))))</f>
        <v>0.35</v>
      </c>
      <c r="R3260" s="14">
        <f t="shared" ca="1" si="355"/>
        <v>104731.3365</v>
      </c>
      <c r="S3260" s="14">
        <f t="shared" ca="1" si="356"/>
        <v>194501.05350000001</v>
      </c>
      <c r="T3260" s="11" t="s">
        <v>25</v>
      </c>
      <c r="U3260" s="18" t="s">
        <v>26</v>
      </c>
    </row>
    <row r="3261" spans="1:21" ht="15" customHeight="1" x14ac:dyDescent="0.15">
      <c r="A3261" s="10" t="s">
        <v>3309</v>
      </c>
      <c r="B3261" s="11" t="s">
        <v>28</v>
      </c>
      <c r="C3261" s="11" t="s">
        <v>38</v>
      </c>
      <c r="D3261" s="12">
        <v>46016</v>
      </c>
      <c r="E3261" s="11">
        <v>2649</v>
      </c>
      <c r="F3261" s="11" t="s">
        <v>24</v>
      </c>
      <c r="G3261" s="13">
        <v>1726.26</v>
      </c>
      <c r="H3261" s="14">
        <f t="shared" si="350"/>
        <v>4572862.74</v>
      </c>
      <c r="I3261" s="14">
        <f>IF(F3261="GHS",H3261,H3261*Assumptions!$B$4)</f>
        <v>49386917.592000008</v>
      </c>
      <c r="J3261" s="15" t="str">
        <f>INDEX(Assumptions!$B$8:$B$12,MATCH(B3261,Assumptions!$A$8:$A$12,0))</f>
        <v>Fair Value Less Costs to Sell</v>
      </c>
      <c r="K3261" s="16">
        <f>G3261/(1-INDEX(Assumptions!$D$8:$D$12,MATCH(B3261,Assumptions!$A$8:$A$12,0)))</f>
        <v>1961.659090909091</v>
      </c>
      <c r="L3261" s="16">
        <f t="shared" si="351"/>
        <v>51.787799999999997</v>
      </c>
      <c r="M3261" s="16">
        <f t="shared" si="352"/>
        <v>98.082954545454555</v>
      </c>
      <c r="N3261" s="14">
        <f>E3261*(K3261-L3261-M3261)*IF(F3261="GHS",1,Assumptions!$B$4)</f>
        <v>51833814.872694544</v>
      </c>
      <c r="O3261" s="15">
        <f t="shared" ca="1" si="353"/>
        <v>270</v>
      </c>
      <c r="P3261" s="15" t="str">
        <f t="shared" ca="1" si="354"/>
        <v>181-365d</v>
      </c>
      <c r="Q3261" s="17">
        <f ca="1">IF(P3261="0-90d",0,IF(P3261="91-180d",INDEX(Assumptions!$F$8:$F$12,MATCH(B3261,Assumptions!$A$8:$A$12,0)),IF(P3261="181-365d",INDEX(Assumptions!$G$8:$G$12,MATCH(B3261,Assumptions!$A$8:$A$12,0)),INDEX(Assumptions!$H$8:$H$12,MATCH(B3261,Assumptions!$A$8:$A$12,0)))))</f>
        <v>0.1</v>
      </c>
      <c r="R3261" s="14">
        <f t="shared" ca="1" si="355"/>
        <v>4938691.7592000011</v>
      </c>
      <c r="S3261" s="14">
        <f t="shared" ca="1" si="356"/>
        <v>44448225.832800008</v>
      </c>
      <c r="T3261" s="11" t="s">
        <v>25</v>
      </c>
      <c r="U3261" s="18" t="s">
        <v>36</v>
      </c>
    </row>
    <row r="3262" spans="1:21" ht="15" customHeight="1" x14ac:dyDescent="0.15">
      <c r="A3262" s="10" t="s">
        <v>3310</v>
      </c>
      <c r="B3262" s="11" t="s">
        <v>41</v>
      </c>
      <c r="C3262" s="11" t="s">
        <v>44</v>
      </c>
      <c r="D3262" s="12">
        <v>45901</v>
      </c>
      <c r="E3262" s="11">
        <v>4512</v>
      </c>
      <c r="F3262" s="11" t="s">
        <v>33</v>
      </c>
      <c r="G3262" s="13">
        <v>326.13</v>
      </c>
      <c r="H3262" s="14">
        <f t="shared" si="350"/>
        <v>1471498.56</v>
      </c>
      <c r="I3262" s="14">
        <f>IF(F3262="GHS",H3262,H3262*Assumptions!$B$4)</f>
        <v>1471498.56</v>
      </c>
      <c r="J3262" s="15" t="str">
        <f>INDEX(Assumptions!$B$8:$B$12,MATCH(B3262,Assumptions!$A$8:$A$12,0))</f>
        <v>Weighted Average</v>
      </c>
      <c r="K3262" s="16">
        <f>G3262/(1-INDEX(Assumptions!$D$8:$D$12,MATCH(B3262,Assumptions!$A$8:$A$12,0)))</f>
        <v>501.73846153846154</v>
      </c>
      <c r="L3262" s="16">
        <f t="shared" si="351"/>
        <v>9.7838999999999992</v>
      </c>
      <c r="M3262" s="16">
        <f t="shared" si="352"/>
        <v>25.086923076923078</v>
      </c>
      <c r="N3262" s="14">
        <f>E3262*(K3262-L3262-M3262)*IF(F3262="GHS",1,Assumptions!$B$4)</f>
        <v>2106506.7847384615</v>
      </c>
      <c r="O3262" s="15">
        <f t="shared" ca="1" si="353"/>
        <v>385</v>
      </c>
      <c r="P3262" s="15" t="str">
        <f t="shared" ca="1" si="354"/>
        <v>365d+</v>
      </c>
      <c r="Q3262" s="17">
        <f ca="1">IF(P3262="0-90d",0,IF(P3262="91-180d",INDEX(Assumptions!$F$8:$F$12,MATCH(B3262,Assumptions!$A$8:$A$12,0)),IF(P3262="181-365d",INDEX(Assumptions!$G$8:$G$12,MATCH(B3262,Assumptions!$A$8:$A$12,0)),INDEX(Assumptions!$H$8:$H$12,MATCH(B3262,Assumptions!$A$8:$A$12,0)))))</f>
        <v>0.8</v>
      </c>
      <c r="R3262" s="14">
        <f t="shared" ca="1" si="355"/>
        <v>1177198.848</v>
      </c>
      <c r="S3262" s="14">
        <f t="shared" ca="1" si="356"/>
        <v>294299.71200000006</v>
      </c>
      <c r="T3262" s="11" t="s">
        <v>25</v>
      </c>
      <c r="U3262" s="18" t="s">
        <v>26</v>
      </c>
    </row>
    <row r="3263" spans="1:21" ht="15" customHeight="1" x14ac:dyDescent="0.15">
      <c r="A3263" s="10" t="s">
        <v>3311</v>
      </c>
      <c r="B3263" s="11" t="s">
        <v>46</v>
      </c>
      <c r="C3263" s="11" t="s">
        <v>52</v>
      </c>
      <c r="D3263" s="12">
        <v>46108</v>
      </c>
      <c r="E3263" s="11">
        <v>4727</v>
      </c>
      <c r="F3263" s="11" t="s">
        <v>33</v>
      </c>
      <c r="G3263" s="13">
        <v>636294.79</v>
      </c>
      <c r="H3263" s="14">
        <f t="shared" si="350"/>
        <v>3007765472.3300004</v>
      </c>
      <c r="I3263" s="14">
        <f>IF(F3263="GHS",H3263,H3263*Assumptions!$B$4)</f>
        <v>3007765472.3300004</v>
      </c>
      <c r="J3263" s="15" t="str">
        <f>INDEX(Assumptions!$B$8:$B$12,MATCH(B3263,Assumptions!$A$8:$A$12,0))</f>
        <v>Specific Identification</v>
      </c>
      <c r="K3263" s="16">
        <f>G3263/(1-INDEX(Assumptions!$D$8:$D$12,MATCH(B3263,Assumptions!$A$8:$A$12,0)))</f>
        <v>815762.55128205125</v>
      </c>
      <c r="L3263" s="16">
        <f t="shared" si="351"/>
        <v>19088.843700000001</v>
      </c>
      <c r="M3263" s="16">
        <f t="shared" si="352"/>
        <v>40788.127564102564</v>
      </c>
      <c r="N3263" s="14">
        <f>E3263*(K3263-L3263-M3263)*IF(F3263="GHS",1,Assumptions!$B$4)</f>
        <v>3573071136.744844</v>
      </c>
      <c r="O3263" s="15">
        <f t="shared" ca="1" si="353"/>
        <v>178</v>
      </c>
      <c r="P3263" s="15" t="str">
        <f t="shared" ca="1" si="354"/>
        <v>91-180d</v>
      </c>
      <c r="Q3263" s="17">
        <f ca="1">IF(P3263="0-90d",0,IF(P3263="91-180d",INDEX(Assumptions!$F$8:$F$12,MATCH(B3263,Assumptions!$A$8:$A$12,0)),IF(P3263="181-365d",INDEX(Assumptions!$G$8:$G$12,MATCH(B3263,Assumptions!$A$8:$A$12,0)),INDEX(Assumptions!$H$8:$H$12,MATCH(B3263,Assumptions!$A$8:$A$12,0)))))</f>
        <v>0</v>
      </c>
      <c r="R3263" s="14">
        <f t="shared" ca="1" si="355"/>
        <v>0</v>
      </c>
      <c r="S3263" s="14">
        <f t="shared" ca="1" si="356"/>
        <v>3007765472.3300004</v>
      </c>
      <c r="T3263" s="11" t="s">
        <v>25</v>
      </c>
      <c r="U3263" s="18" t="s">
        <v>26</v>
      </c>
    </row>
    <row r="3264" spans="1:21" ht="15" customHeight="1" x14ac:dyDescent="0.15">
      <c r="A3264" s="10" t="s">
        <v>3312</v>
      </c>
      <c r="B3264" s="11" t="s">
        <v>41</v>
      </c>
      <c r="C3264" s="11" t="s">
        <v>115</v>
      </c>
      <c r="D3264" s="12">
        <v>45919</v>
      </c>
      <c r="E3264" s="11">
        <v>1315</v>
      </c>
      <c r="F3264" s="11" t="s">
        <v>33</v>
      </c>
      <c r="G3264" s="13">
        <v>398.62</v>
      </c>
      <c r="H3264" s="14">
        <f t="shared" si="350"/>
        <v>524185.3</v>
      </c>
      <c r="I3264" s="14">
        <f>IF(F3264="GHS",H3264,H3264*Assumptions!$B$4)</f>
        <v>524185.3</v>
      </c>
      <c r="J3264" s="15" t="str">
        <f>INDEX(Assumptions!$B$8:$B$12,MATCH(B3264,Assumptions!$A$8:$A$12,0))</f>
        <v>Weighted Average</v>
      </c>
      <c r="K3264" s="16">
        <f>G3264/(1-INDEX(Assumptions!$D$8:$D$12,MATCH(B3264,Assumptions!$A$8:$A$12,0)))</f>
        <v>613.26153846153841</v>
      </c>
      <c r="L3264" s="16">
        <f t="shared" si="351"/>
        <v>11.958600000000001</v>
      </c>
      <c r="M3264" s="16">
        <f t="shared" si="352"/>
        <v>30.663076923076922</v>
      </c>
      <c r="N3264" s="14">
        <f>E3264*(K3264-L3264-M3264)*IF(F3264="GHS",1,Assumptions!$B$4)</f>
        <v>750391.41792307678</v>
      </c>
      <c r="O3264" s="15">
        <f t="shared" ca="1" si="353"/>
        <v>367</v>
      </c>
      <c r="P3264" s="15" t="str">
        <f t="shared" ca="1" si="354"/>
        <v>365d+</v>
      </c>
      <c r="Q3264" s="17">
        <f ca="1">IF(P3264="0-90d",0,IF(P3264="91-180d",INDEX(Assumptions!$F$8:$F$12,MATCH(B3264,Assumptions!$A$8:$A$12,0)),IF(P3264="181-365d",INDEX(Assumptions!$G$8:$G$12,MATCH(B3264,Assumptions!$A$8:$A$12,0)),INDEX(Assumptions!$H$8:$H$12,MATCH(B3264,Assumptions!$A$8:$A$12,0)))))</f>
        <v>0.8</v>
      </c>
      <c r="R3264" s="14">
        <f t="shared" ca="1" si="355"/>
        <v>419348.24</v>
      </c>
      <c r="S3264" s="14">
        <f t="shared" ca="1" si="356"/>
        <v>104837.06</v>
      </c>
      <c r="T3264" s="11" t="s">
        <v>25</v>
      </c>
      <c r="U3264" s="18" t="s">
        <v>26</v>
      </c>
    </row>
    <row r="3265" spans="1:21" ht="15" customHeight="1" x14ac:dyDescent="0.15">
      <c r="A3265" s="10" t="s">
        <v>3313</v>
      </c>
      <c r="B3265" s="11" t="s">
        <v>31</v>
      </c>
      <c r="C3265" s="11" t="s">
        <v>76</v>
      </c>
      <c r="D3265" s="12">
        <v>46157</v>
      </c>
      <c r="E3265" s="11">
        <v>3383</v>
      </c>
      <c r="F3265" s="11" t="s">
        <v>33</v>
      </c>
      <c r="G3265" s="13">
        <v>7006.14</v>
      </c>
      <c r="H3265" s="14">
        <f t="shared" si="350"/>
        <v>23701771.620000001</v>
      </c>
      <c r="I3265" s="14">
        <f>IF(F3265="GHS",H3265,H3265*Assumptions!$B$4)</f>
        <v>23701771.620000001</v>
      </c>
      <c r="J3265" s="15" t="str">
        <f>INDEX(Assumptions!$B$8:$B$12,MATCH(B3265,Assumptions!$A$8:$A$12,0))</f>
        <v>Weighted Average</v>
      </c>
      <c r="K3265" s="16">
        <f>G3265/(1-INDEX(Assumptions!$D$8:$D$12,MATCH(B3265,Assumptions!$A$8:$A$12,0)))</f>
        <v>9730.75</v>
      </c>
      <c r="L3265" s="16">
        <f t="shared" si="351"/>
        <v>210.1842</v>
      </c>
      <c r="M3265" s="16">
        <f t="shared" si="352"/>
        <v>486.53750000000002</v>
      </c>
      <c r="N3265" s="14">
        <f>E3265*(K3265-L3265-M3265)*IF(F3265="GHS",1,Assumptions!$B$4)</f>
        <v>30562117.738899998</v>
      </c>
      <c r="O3265" s="15">
        <f t="shared" ca="1" si="353"/>
        <v>129</v>
      </c>
      <c r="P3265" s="15" t="str">
        <f t="shared" ca="1" si="354"/>
        <v>91-180d</v>
      </c>
      <c r="Q3265" s="17">
        <f ca="1">IF(P3265="0-90d",0,IF(P3265="91-180d",INDEX(Assumptions!$F$8:$F$12,MATCH(B3265,Assumptions!$A$8:$A$12,0)),IF(P3265="181-365d",INDEX(Assumptions!$G$8:$G$12,MATCH(B3265,Assumptions!$A$8:$A$12,0)),INDEX(Assumptions!$H$8:$H$12,MATCH(B3265,Assumptions!$A$8:$A$12,0)))))</f>
        <v>0.05</v>
      </c>
      <c r="R3265" s="14">
        <f t="shared" ca="1" si="355"/>
        <v>1185088.581</v>
      </c>
      <c r="S3265" s="14">
        <f t="shared" ca="1" si="356"/>
        <v>22516683.039000001</v>
      </c>
      <c r="T3265" s="11" t="s">
        <v>25</v>
      </c>
      <c r="U3265" s="18" t="s">
        <v>36</v>
      </c>
    </row>
    <row r="3266" spans="1:21" ht="15" customHeight="1" x14ac:dyDescent="0.15">
      <c r="A3266" s="10" t="s">
        <v>3314</v>
      </c>
      <c r="B3266" s="11" t="s">
        <v>28</v>
      </c>
      <c r="C3266" s="11" t="s">
        <v>55</v>
      </c>
      <c r="D3266" s="12">
        <v>46214</v>
      </c>
      <c r="E3266" s="11">
        <v>2066</v>
      </c>
      <c r="F3266" s="11" t="s">
        <v>24</v>
      </c>
      <c r="G3266" s="13">
        <v>3156.22</v>
      </c>
      <c r="H3266" s="14">
        <f t="shared" ref="H3266:H3329" si="357">E3266*G3266</f>
        <v>6520750.5199999996</v>
      </c>
      <c r="I3266" s="14">
        <f>IF(F3266="GHS",H3266,H3266*Assumptions!$B$4)</f>
        <v>70424105.615999997</v>
      </c>
      <c r="J3266" s="15" t="str">
        <f>INDEX(Assumptions!$B$8:$B$12,MATCH(B3266,Assumptions!$A$8:$A$12,0))</f>
        <v>Fair Value Less Costs to Sell</v>
      </c>
      <c r="K3266" s="16">
        <f>G3266/(1-INDEX(Assumptions!$D$8:$D$12,MATCH(B3266,Assumptions!$A$8:$A$12,0)))</f>
        <v>3586.613636363636</v>
      </c>
      <c r="L3266" s="16">
        <f t="shared" ref="L3266:L3329" si="358">G3266*0.03</f>
        <v>94.686599999999984</v>
      </c>
      <c r="M3266" s="16">
        <f t="shared" ref="M3266:M3329" si="359">K3266*0.05</f>
        <v>179.3306818181818</v>
      </c>
      <c r="N3266" s="14">
        <f>E3266*(K3266-L3266-M3266)*IF(F3266="GHS",1,Assumptions!$B$4)</f>
        <v>73913299.93970181</v>
      </c>
      <c r="O3266" s="15">
        <f t="shared" ref="O3266:O3329" ca="1" si="360">TODAY()-D3266</f>
        <v>72</v>
      </c>
      <c r="P3266" s="15" t="str">
        <f t="shared" ref="P3266:P3329" ca="1" si="361">IF(O3266&lt;=90,"0-90d",IF(O3266&lt;=180,"91-180d",IF(O3266&lt;=365,"181-365d","365d+")))</f>
        <v>0-90d</v>
      </c>
      <c r="Q3266" s="17">
        <f ca="1">IF(P3266="0-90d",0,IF(P3266="91-180d",INDEX(Assumptions!$F$8:$F$12,MATCH(B3266,Assumptions!$A$8:$A$12,0)),IF(P3266="181-365d",INDEX(Assumptions!$G$8:$G$12,MATCH(B3266,Assumptions!$A$8:$A$12,0)),INDEX(Assumptions!$H$8:$H$12,MATCH(B3266,Assumptions!$A$8:$A$12,0)))))</f>
        <v>0</v>
      </c>
      <c r="R3266" s="14">
        <f t="shared" ref="R3266:R3329" ca="1" si="362">I3266*Q3266</f>
        <v>0</v>
      </c>
      <c r="S3266" s="14">
        <f t="shared" ref="S3266:S3329" ca="1" si="363">IF(T3266="Held on Consignment (Not Owned)",0,MIN(I3266-R3266,N3266))</f>
        <v>70424105.615999997</v>
      </c>
      <c r="T3266" s="11" t="s">
        <v>25</v>
      </c>
      <c r="U3266" s="18" t="s">
        <v>26</v>
      </c>
    </row>
    <row r="3267" spans="1:21" ht="15" customHeight="1" x14ac:dyDescent="0.15">
      <c r="A3267" s="10" t="s">
        <v>3315</v>
      </c>
      <c r="B3267" s="11" t="s">
        <v>41</v>
      </c>
      <c r="C3267" s="11" t="s">
        <v>44</v>
      </c>
      <c r="D3267" s="12">
        <v>46142</v>
      </c>
      <c r="E3267" s="11">
        <v>2414</v>
      </c>
      <c r="F3267" s="11" t="s">
        <v>33</v>
      </c>
      <c r="G3267" s="13">
        <v>220.27</v>
      </c>
      <c r="H3267" s="14">
        <f t="shared" si="357"/>
        <v>531731.78</v>
      </c>
      <c r="I3267" s="14">
        <f>IF(F3267="GHS",H3267,H3267*Assumptions!$B$4)</f>
        <v>531731.78</v>
      </c>
      <c r="J3267" s="15" t="str">
        <f>INDEX(Assumptions!$B$8:$B$12,MATCH(B3267,Assumptions!$A$8:$A$12,0))</f>
        <v>Weighted Average</v>
      </c>
      <c r="K3267" s="16">
        <f>G3267/(1-INDEX(Assumptions!$D$8:$D$12,MATCH(B3267,Assumptions!$A$8:$A$12,0)))</f>
        <v>338.87692307692311</v>
      </c>
      <c r="L3267" s="16">
        <f t="shared" si="358"/>
        <v>6.6081000000000003</v>
      </c>
      <c r="M3267" s="16">
        <f t="shared" si="359"/>
        <v>16.943846153846156</v>
      </c>
      <c r="N3267" s="14">
        <f>E3267*(K3267-L3267-M3267)*IF(F3267="GHS",1,Assumptions!$B$4)</f>
        <v>761194.49429230776</v>
      </c>
      <c r="O3267" s="15">
        <f t="shared" ca="1" si="360"/>
        <v>144</v>
      </c>
      <c r="P3267" s="15" t="str">
        <f t="shared" ca="1" si="361"/>
        <v>91-180d</v>
      </c>
      <c r="Q3267" s="17">
        <f ca="1">IF(P3267="0-90d",0,IF(P3267="91-180d",INDEX(Assumptions!$F$8:$F$12,MATCH(B3267,Assumptions!$A$8:$A$12,0)),IF(P3267="181-365d",INDEX(Assumptions!$G$8:$G$12,MATCH(B3267,Assumptions!$A$8:$A$12,0)),INDEX(Assumptions!$H$8:$H$12,MATCH(B3267,Assumptions!$A$8:$A$12,0)))))</f>
        <v>0.1</v>
      </c>
      <c r="R3267" s="14">
        <f t="shared" ca="1" si="362"/>
        <v>53173.178000000007</v>
      </c>
      <c r="S3267" s="14">
        <f t="shared" ca="1" si="363"/>
        <v>478558.60200000001</v>
      </c>
      <c r="T3267" s="11" t="s">
        <v>50</v>
      </c>
      <c r="U3267" s="18" t="s">
        <v>26</v>
      </c>
    </row>
    <row r="3268" spans="1:21" ht="15" customHeight="1" x14ac:dyDescent="0.15">
      <c r="A3268" s="10" t="s">
        <v>3316</v>
      </c>
      <c r="B3268" s="11" t="s">
        <v>28</v>
      </c>
      <c r="C3268" s="11" t="s">
        <v>38</v>
      </c>
      <c r="D3268" s="12">
        <v>45962</v>
      </c>
      <c r="E3268" s="11">
        <v>4880</v>
      </c>
      <c r="F3268" s="11" t="s">
        <v>24</v>
      </c>
      <c r="G3268" s="13">
        <v>6080.2</v>
      </c>
      <c r="H3268" s="14">
        <f t="shared" si="357"/>
        <v>29671376</v>
      </c>
      <c r="I3268" s="14">
        <f>IF(F3268="GHS",H3268,H3268*Assumptions!$B$4)</f>
        <v>320450860.80000001</v>
      </c>
      <c r="J3268" s="15" t="str">
        <f>INDEX(Assumptions!$B$8:$B$12,MATCH(B3268,Assumptions!$A$8:$A$12,0))</f>
        <v>Fair Value Less Costs to Sell</v>
      </c>
      <c r="K3268" s="16">
        <f>G3268/(1-INDEX(Assumptions!$D$8:$D$12,MATCH(B3268,Assumptions!$A$8:$A$12,0)))</f>
        <v>6909.318181818182</v>
      </c>
      <c r="L3268" s="16">
        <f t="shared" si="358"/>
        <v>182.40599999999998</v>
      </c>
      <c r="M3268" s="16">
        <f t="shared" si="359"/>
        <v>345.46590909090912</v>
      </c>
      <c r="N3268" s="14">
        <f>E3268*(K3268-L3268-M3268)*IF(F3268="GHS",1,Assumptions!$B$4)</f>
        <v>336327744.35781825</v>
      </c>
      <c r="O3268" s="15">
        <f t="shared" ca="1" si="360"/>
        <v>324</v>
      </c>
      <c r="P3268" s="15" t="str">
        <f t="shared" ca="1" si="361"/>
        <v>181-365d</v>
      </c>
      <c r="Q3268" s="17">
        <f ca="1">IF(P3268="0-90d",0,IF(P3268="91-180d",INDEX(Assumptions!$F$8:$F$12,MATCH(B3268,Assumptions!$A$8:$A$12,0)),IF(P3268="181-365d",INDEX(Assumptions!$G$8:$G$12,MATCH(B3268,Assumptions!$A$8:$A$12,0)),INDEX(Assumptions!$H$8:$H$12,MATCH(B3268,Assumptions!$A$8:$A$12,0)))))</f>
        <v>0.1</v>
      </c>
      <c r="R3268" s="14">
        <f t="shared" ca="1" si="362"/>
        <v>32045086.080000002</v>
      </c>
      <c r="S3268" s="14">
        <f t="shared" ca="1" si="363"/>
        <v>288405774.72000003</v>
      </c>
      <c r="T3268" s="11" t="s">
        <v>25</v>
      </c>
      <c r="U3268" s="18" t="s">
        <v>26</v>
      </c>
    </row>
    <row r="3269" spans="1:21" ht="15" customHeight="1" x14ac:dyDescent="0.15">
      <c r="A3269" s="10" t="s">
        <v>3317</v>
      </c>
      <c r="B3269" s="11" t="s">
        <v>22</v>
      </c>
      <c r="C3269" s="11" t="s">
        <v>61</v>
      </c>
      <c r="D3269" s="12">
        <v>46157</v>
      </c>
      <c r="E3269" s="11">
        <v>3436</v>
      </c>
      <c r="F3269" s="11" t="s">
        <v>24</v>
      </c>
      <c r="G3269" s="13">
        <v>17834.36</v>
      </c>
      <c r="H3269" s="14">
        <f t="shared" si="357"/>
        <v>61278860.960000001</v>
      </c>
      <c r="I3269" s="14">
        <f>IF(F3269="GHS",H3269,H3269*Assumptions!$B$4)</f>
        <v>661811698.36800003</v>
      </c>
      <c r="J3269" s="15" t="str">
        <f>INDEX(Assumptions!$B$8:$B$12,MATCH(B3269,Assumptions!$A$8:$A$12,0))</f>
        <v>FIFO</v>
      </c>
      <c r="K3269" s="16">
        <f>G3269/(1-INDEX(Assumptions!$D$8:$D$12,MATCH(B3269,Assumptions!$A$8:$A$12,0)))</f>
        <v>21749.219512195123</v>
      </c>
      <c r="L3269" s="16">
        <f t="shared" si="358"/>
        <v>535.0308</v>
      </c>
      <c r="M3269" s="16">
        <f t="shared" si="359"/>
        <v>1087.4609756097561</v>
      </c>
      <c r="N3269" s="14">
        <f>E3269*(K3269-L3269-M3269)*IF(F3269="GHS",1,Assumptions!$B$4)</f>
        <v>746878714.23139906</v>
      </c>
      <c r="O3269" s="15">
        <f t="shared" ca="1" si="360"/>
        <v>129</v>
      </c>
      <c r="P3269" s="15" t="str">
        <f t="shared" ca="1" si="361"/>
        <v>91-180d</v>
      </c>
      <c r="Q3269" s="17">
        <f ca="1">IF(P3269="0-90d",0,IF(P3269="91-180d",INDEX(Assumptions!$F$8:$F$12,MATCH(B3269,Assumptions!$A$8:$A$12,0)),IF(P3269="181-365d",INDEX(Assumptions!$G$8:$G$12,MATCH(B3269,Assumptions!$A$8:$A$12,0)),INDEX(Assumptions!$H$8:$H$12,MATCH(B3269,Assumptions!$A$8:$A$12,0)))))</f>
        <v>0.03</v>
      </c>
      <c r="R3269" s="14">
        <f t="shared" ca="1" si="362"/>
        <v>19854350.95104</v>
      </c>
      <c r="S3269" s="14">
        <f t="shared" ca="1" si="363"/>
        <v>641957347.41696</v>
      </c>
      <c r="T3269" s="11" t="s">
        <v>25</v>
      </c>
      <c r="U3269" s="18" t="s">
        <v>36</v>
      </c>
    </row>
    <row r="3270" spans="1:21" ht="15" customHeight="1" x14ac:dyDescent="0.15">
      <c r="A3270" s="10" t="s">
        <v>3318</v>
      </c>
      <c r="B3270" s="11" t="s">
        <v>31</v>
      </c>
      <c r="C3270" s="11" t="s">
        <v>76</v>
      </c>
      <c r="D3270" s="12">
        <v>45754</v>
      </c>
      <c r="E3270" s="11">
        <v>3503</v>
      </c>
      <c r="F3270" s="11" t="s">
        <v>33</v>
      </c>
      <c r="G3270" s="13">
        <v>1839.92</v>
      </c>
      <c r="H3270" s="14">
        <f t="shared" si="357"/>
        <v>6445239.7600000007</v>
      </c>
      <c r="I3270" s="14">
        <f>IF(F3270="GHS",H3270,H3270*Assumptions!$B$4)</f>
        <v>6445239.7600000007</v>
      </c>
      <c r="J3270" s="15" t="str">
        <f>INDEX(Assumptions!$B$8:$B$12,MATCH(B3270,Assumptions!$A$8:$A$12,0))</f>
        <v>Weighted Average</v>
      </c>
      <c r="K3270" s="16">
        <f>G3270/(1-INDEX(Assumptions!$D$8:$D$12,MATCH(B3270,Assumptions!$A$8:$A$12,0)))</f>
        <v>2555.4444444444448</v>
      </c>
      <c r="L3270" s="16">
        <f t="shared" si="358"/>
        <v>55.197600000000001</v>
      </c>
      <c r="M3270" s="16">
        <f t="shared" si="359"/>
        <v>127.77222222222224</v>
      </c>
      <c r="N3270" s="14">
        <f>E3270*(K3270-L3270-M3270)*IF(F3270="GHS",1,Assumptions!$B$4)</f>
        <v>8310778.6016444452</v>
      </c>
      <c r="O3270" s="15">
        <f t="shared" ca="1" si="360"/>
        <v>532</v>
      </c>
      <c r="P3270" s="15" t="str">
        <f t="shared" ca="1" si="361"/>
        <v>365d+</v>
      </c>
      <c r="Q3270" s="17">
        <f ca="1">IF(P3270="0-90d",0,IF(P3270="91-180d",INDEX(Assumptions!$F$8:$F$12,MATCH(B3270,Assumptions!$A$8:$A$12,0)),IF(P3270="181-365d",INDEX(Assumptions!$G$8:$G$12,MATCH(B3270,Assumptions!$A$8:$A$12,0)),INDEX(Assumptions!$H$8:$H$12,MATCH(B3270,Assumptions!$A$8:$A$12,0)))))</f>
        <v>0.6</v>
      </c>
      <c r="R3270" s="14">
        <f t="shared" ca="1" si="362"/>
        <v>3867143.8560000001</v>
      </c>
      <c r="S3270" s="14">
        <f t="shared" ca="1" si="363"/>
        <v>2578095.9040000006</v>
      </c>
      <c r="T3270" s="11" t="s">
        <v>25</v>
      </c>
      <c r="U3270" s="18" t="s">
        <v>26</v>
      </c>
    </row>
    <row r="3271" spans="1:21" ht="15" customHeight="1" x14ac:dyDescent="0.15">
      <c r="A3271" s="10" t="s">
        <v>3319</v>
      </c>
      <c r="B3271" s="11" t="s">
        <v>28</v>
      </c>
      <c r="C3271" s="11" t="s">
        <v>35</v>
      </c>
      <c r="D3271" s="12">
        <v>45946</v>
      </c>
      <c r="E3271" s="11">
        <v>3519</v>
      </c>
      <c r="F3271" s="11" t="s">
        <v>24</v>
      </c>
      <c r="G3271" s="13">
        <v>4151.63</v>
      </c>
      <c r="H3271" s="14">
        <f t="shared" si="357"/>
        <v>14609585.970000001</v>
      </c>
      <c r="I3271" s="14">
        <f>IF(F3271="GHS",H3271,H3271*Assumptions!$B$4)</f>
        <v>157783528.47600001</v>
      </c>
      <c r="J3271" s="15" t="str">
        <f>INDEX(Assumptions!$B$8:$B$12,MATCH(B3271,Assumptions!$A$8:$A$12,0))</f>
        <v>Fair Value Less Costs to Sell</v>
      </c>
      <c r="K3271" s="16">
        <f>G3271/(1-INDEX(Assumptions!$D$8:$D$12,MATCH(B3271,Assumptions!$A$8:$A$12,0)))</f>
        <v>4717.761363636364</v>
      </c>
      <c r="L3271" s="16">
        <f t="shared" si="358"/>
        <v>124.5489</v>
      </c>
      <c r="M3271" s="16">
        <f t="shared" si="359"/>
        <v>235.8880681818182</v>
      </c>
      <c r="N3271" s="14">
        <f>E3271*(K3271-L3271-M3271)*IF(F3271="GHS",1,Assumptions!$B$4)</f>
        <v>165600985.11412913</v>
      </c>
      <c r="O3271" s="15">
        <f t="shared" ca="1" si="360"/>
        <v>340</v>
      </c>
      <c r="P3271" s="15" t="str">
        <f t="shared" ca="1" si="361"/>
        <v>181-365d</v>
      </c>
      <c r="Q3271" s="17">
        <f ca="1">IF(P3271="0-90d",0,IF(P3271="91-180d",INDEX(Assumptions!$F$8:$F$12,MATCH(B3271,Assumptions!$A$8:$A$12,0)),IF(P3271="181-365d",INDEX(Assumptions!$G$8:$G$12,MATCH(B3271,Assumptions!$A$8:$A$12,0)),INDEX(Assumptions!$H$8:$H$12,MATCH(B3271,Assumptions!$A$8:$A$12,0)))))</f>
        <v>0.1</v>
      </c>
      <c r="R3271" s="14">
        <f t="shared" ca="1" si="362"/>
        <v>15778352.847600002</v>
      </c>
      <c r="S3271" s="14">
        <f t="shared" ca="1" si="363"/>
        <v>142005175.6284</v>
      </c>
      <c r="T3271" s="11" t="s">
        <v>25</v>
      </c>
      <c r="U3271" s="18" t="s">
        <v>26</v>
      </c>
    </row>
    <row r="3272" spans="1:21" ht="15" customHeight="1" x14ac:dyDescent="0.15">
      <c r="A3272" s="10" t="s">
        <v>3320</v>
      </c>
      <c r="B3272" s="11" t="s">
        <v>28</v>
      </c>
      <c r="C3272" s="11" t="s">
        <v>29</v>
      </c>
      <c r="D3272" s="12">
        <v>46021</v>
      </c>
      <c r="E3272" s="11">
        <v>4532</v>
      </c>
      <c r="F3272" s="11" t="s">
        <v>24</v>
      </c>
      <c r="G3272" s="13">
        <v>8990.25</v>
      </c>
      <c r="H3272" s="14">
        <f t="shared" si="357"/>
        <v>40743813</v>
      </c>
      <c r="I3272" s="14">
        <f>IF(F3272="GHS",H3272,H3272*Assumptions!$B$4)</f>
        <v>440033180.40000004</v>
      </c>
      <c r="J3272" s="15" t="str">
        <f>INDEX(Assumptions!$B$8:$B$12,MATCH(B3272,Assumptions!$A$8:$A$12,0))</f>
        <v>Fair Value Less Costs to Sell</v>
      </c>
      <c r="K3272" s="16">
        <f>G3272/(1-INDEX(Assumptions!$D$8:$D$12,MATCH(B3272,Assumptions!$A$8:$A$12,0)))</f>
        <v>10216.193181818182</v>
      </c>
      <c r="L3272" s="16">
        <f t="shared" si="358"/>
        <v>269.70749999999998</v>
      </c>
      <c r="M3272" s="16">
        <f t="shared" si="359"/>
        <v>510.80965909090912</v>
      </c>
      <c r="N3272" s="14">
        <f>E3272*(K3272-L3272-M3272)*IF(F3272="GHS",1,Assumptions!$B$4)</f>
        <v>461834824.33799994</v>
      </c>
      <c r="O3272" s="15">
        <f t="shared" ca="1" si="360"/>
        <v>265</v>
      </c>
      <c r="P3272" s="15" t="str">
        <f t="shared" ca="1" si="361"/>
        <v>181-365d</v>
      </c>
      <c r="Q3272" s="17">
        <f ca="1">IF(P3272="0-90d",0,IF(P3272="91-180d",INDEX(Assumptions!$F$8:$F$12,MATCH(B3272,Assumptions!$A$8:$A$12,0)),IF(P3272="181-365d",INDEX(Assumptions!$G$8:$G$12,MATCH(B3272,Assumptions!$A$8:$A$12,0)),INDEX(Assumptions!$H$8:$H$12,MATCH(B3272,Assumptions!$A$8:$A$12,0)))))</f>
        <v>0.1</v>
      </c>
      <c r="R3272" s="14">
        <f t="shared" ca="1" si="362"/>
        <v>44003318.040000007</v>
      </c>
      <c r="S3272" s="14">
        <f t="shared" si="363"/>
        <v>0</v>
      </c>
      <c r="T3272" s="11" t="s">
        <v>39</v>
      </c>
      <c r="U3272" s="18" t="s">
        <v>26</v>
      </c>
    </row>
    <row r="3273" spans="1:21" ht="15" customHeight="1" x14ac:dyDescent="0.15">
      <c r="A3273" s="10" t="s">
        <v>3321</v>
      </c>
      <c r="B3273" s="11" t="s">
        <v>28</v>
      </c>
      <c r="C3273" s="11" t="s">
        <v>35</v>
      </c>
      <c r="D3273" s="12">
        <v>46181</v>
      </c>
      <c r="E3273" s="11">
        <v>2859</v>
      </c>
      <c r="F3273" s="11" t="s">
        <v>24</v>
      </c>
      <c r="G3273" s="13">
        <v>4937.24</v>
      </c>
      <c r="H3273" s="14">
        <f t="shared" si="357"/>
        <v>14115569.16</v>
      </c>
      <c r="I3273" s="14">
        <f>IF(F3273="GHS",H3273,H3273*Assumptions!$B$4)</f>
        <v>152448146.928</v>
      </c>
      <c r="J3273" s="15" t="str">
        <f>INDEX(Assumptions!$B$8:$B$12,MATCH(B3273,Assumptions!$A$8:$A$12,0))</f>
        <v>Fair Value Less Costs to Sell</v>
      </c>
      <c r="K3273" s="16">
        <f>G3273/(1-INDEX(Assumptions!$D$8:$D$12,MATCH(B3273,Assumptions!$A$8:$A$12,0)))</f>
        <v>5610.5</v>
      </c>
      <c r="L3273" s="16">
        <f t="shared" si="358"/>
        <v>148.1172</v>
      </c>
      <c r="M3273" s="16">
        <f t="shared" si="359"/>
        <v>280.52500000000003</v>
      </c>
      <c r="N3273" s="14">
        <f>E3273*(K3273-L3273-M3273)*IF(F3273="GHS",1,Assumptions!$B$4)</f>
        <v>160001259.66216004</v>
      </c>
      <c r="O3273" s="15">
        <f t="shared" ca="1" si="360"/>
        <v>105</v>
      </c>
      <c r="P3273" s="15" t="str">
        <f t="shared" ca="1" si="361"/>
        <v>91-180d</v>
      </c>
      <c r="Q3273" s="17">
        <f ca="1">IF(P3273="0-90d",0,IF(P3273="91-180d",INDEX(Assumptions!$F$8:$F$12,MATCH(B3273,Assumptions!$A$8:$A$12,0)),IF(P3273="181-365d",INDEX(Assumptions!$G$8:$G$12,MATCH(B3273,Assumptions!$A$8:$A$12,0)),INDEX(Assumptions!$H$8:$H$12,MATCH(B3273,Assumptions!$A$8:$A$12,0)))))</f>
        <v>0.02</v>
      </c>
      <c r="R3273" s="14">
        <f t="shared" ca="1" si="362"/>
        <v>3048962.9385600002</v>
      </c>
      <c r="S3273" s="14">
        <f t="shared" ca="1" si="363"/>
        <v>149399183.98943999</v>
      </c>
      <c r="T3273" s="11" t="s">
        <v>25</v>
      </c>
      <c r="U3273" s="18" t="s">
        <v>26</v>
      </c>
    </row>
    <row r="3274" spans="1:21" ht="15" customHeight="1" x14ac:dyDescent="0.15">
      <c r="A3274" s="10" t="s">
        <v>3322</v>
      </c>
      <c r="B3274" s="11" t="s">
        <v>28</v>
      </c>
      <c r="C3274" s="11" t="s">
        <v>29</v>
      </c>
      <c r="D3274" s="12">
        <v>45773</v>
      </c>
      <c r="E3274" s="11">
        <v>2219</v>
      </c>
      <c r="F3274" s="11" t="s">
        <v>24</v>
      </c>
      <c r="G3274" s="13">
        <v>8173.51</v>
      </c>
      <c r="H3274" s="14">
        <f t="shared" si="357"/>
        <v>18137018.690000001</v>
      </c>
      <c r="I3274" s="14">
        <f>IF(F3274="GHS",H3274,H3274*Assumptions!$B$4)</f>
        <v>195879801.85200003</v>
      </c>
      <c r="J3274" s="15" t="str">
        <f>INDEX(Assumptions!$B$8:$B$12,MATCH(B3274,Assumptions!$A$8:$A$12,0))</f>
        <v>Fair Value Less Costs to Sell</v>
      </c>
      <c r="K3274" s="16">
        <f>G3274/(1-INDEX(Assumptions!$D$8:$D$12,MATCH(B3274,Assumptions!$A$8:$A$12,0)))</f>
        <v>9288.079545454546</v>
      </c>
      <c r="L3274" s="16">
        <f t="shared" si="358"/>
        <v>245.20529999999999</v>
      </c>
      <c r="M3274" s="16">
        <f t="shared" si="359"/>
        <v>464.40397727272733</v>
      </c>
      <c r="N3274" s="14">
        <f>E3274*(K3274-L3274-M3274)*IF(F3274="GHS",1,Assumptions!$B$4)</f>
        <v>205584755.67103097</v>
      </c>
      <c r="O3274" s="15">
        <f t="shared" ca="1" si="360"/>
        <v>513</v>
      </c>
      <c r="P3274" s="15" t="str">
        <f t="shared" ca="1" si="361"/>
        <v>365d+</v>
      </c>
      <c r="Q3274" s="17">
        <f ca="1">IF(P3274="0-90d",0,IF(P3274="91-180d",INDEX(Assumptions!$F$8:$F$12,MATCH(B3274,Assumptions!$A$8:$A$12,0)),IF(P3274="181-365d",INDEX(Assumptions!$G$8:$G$12,MATCH(B3274,Assumptions!$A$8:$A$12,0)),INDEX(Assumptions!$H$8:$H$12,MATCH(B3274,Assumptions!$A$8:$A$12,0)))))</f>
        <v>0.4</v>
      </c>
      <c r="R3274" s="14">
        <f t="shared" ca="1" si="362"/>
        <v>78351920.740800008</v>
      </c>
      <c r="S3274" s="14">
        <f t="shared" ca="1" si="363"/>
        <v>117527881.11120002</v>
      </c>
      <c r="T3274" s="11" t="s">
        <v>25</v>
      </c>
      <c r="U3274" s="18" t="s">
        <v>26</v>
      </c>
    </row>
    <row r="3275" spans="1:21" ht="15" customHeight="1" x14ac:dyDescent="0.15">
      <c r="A3275" s="10" t="s">
        <v>3323</v>
      </c>
      <c r="B3275" s="11" t="s">
        <v>22</v>
      </c>
      <c r="C3275" s="11" t="s">
        <v>81</v>
      </c>
      <c r="D3275" s="12">
        <v>45974</v>
      </c>
      <c r="E3275" s="11">
        <v>1511</v>
      </c>
      <c r="F3275" s="11" t="s">
        <v>24</v>
      </c>
      <c r="G3275" s="13">
        <v>21806.32</v>
      </c>
      <c r="H3275" s="14">
        <f t="shared" si="357"/>
        <v>32949349.52</v>
      </c>
      <c r="I3275" s="14">
        <f>IF(F3275="GHS",H3275,H3275*Assumptions!$B$4)</f>
        <v>355852974.81600004</v>
      </c>
      <c r="J3275" s="15" t="str">
        <f>INDEX(Assumptions!$B$8:$B$12,MATCH(B3275,Assumptions!$A$8:$A$12,0))</f>
        <v>FIFO</v>
      </c>
      <c r="K3275" s="16">
        <f>G3275/(1-INDEX(Assumptions!$D$8:$D$12,MATCH(B3275,Assumptions!$A$8:$A$12,0)))</f>
        <v>26593.073170731706</v>
      </c>
      <c r="L3275" s="16">
        <f t="shared" si="358"/>
        <v>654.18959999999993</v>
      </c>
      <c r="M3275" s="16">
        <f t="shared" si="359"/>
        <v>1329.6536585365855</v>
      </c>
      <c r="N3275" s="14">
        <f>E3275*(K3275-L3275-M3275)*IF(F3275="GHS",1,Assumptions!$B$4)</f>
        <v>401593101.09112978</v>
      </c>
      <c r="O3275" s="15">
        <f t="shared" ca="1" si="360"/>
        <v>312</v>
      </c>
      <c r="P3275" s="15" t="str">
        <f t="shared" ca="1" si="361"/>
        <v>181-365d</v>
      </c>
      <c r="Q3275" s="17">
        <f ca="1">IF(P3275="0-90d",0,IF(P3275="91-180d",INDEX(Assumptions!$F$8:$F$12,MATCH(B3275,Assumptions!$A$8:$A$12,0)),IF(P3275="181-365d",INDEX(Assumptions!$G$8:$G$12,MATCH(B3275,Assumptions!$A$8:$A$12,0)),INDEX(Assumptions!$H$8:$H$12,MATCH(B3275,Assumptions!$A$8:$A$12,0)))))</f>
        <v>0.15</v>
      </c>
      <c r="R3275" s="14">
        <f t="shared" ca="1" si="362"/>
        <v>53377946.222400002</v>
      </c>
      <c r="S3275" s="14">
        <f t="shared" ca="1" si="363"/>
        <v>302475028.59360003</v>
      </c>
      <c r="T3275" s="11" t="s">
        <v>25</v>
      </c>
      <c r="U3275" s="18" t="s">
        <v>26</v>
      </c>
    </row>
    <row r="3276" spans="1:21" ht="15" customHeight="1" x14ac:dyDescent="0.15">
      <c r="A3276" s="10" t="s">
        <v>3324</v>
      </c>
      <c r="B3276" s="11" t="s">
        <v>22</v>
      </c>
      <c r="C3276" s="11" t="s">
        <v>61</v>
      </c>
      <c r="D3276" s="12">
        <v>46205</v>
      </c>
      <c r="E3276" s="11">
        <v>4570</v>
      </c>
      <c r="F3276" s="11" t="s">
        <v>24</v>
      </c>
      <c r="G3276" s="13">
        <v>15931.23</v>
      </c>
      <c r="H3276" s="14">
        <f t="shared" si="357"/>
        <v>72805721.099999994</v>
      </c>
      <c r="I3276" s="14">
        <f>IF(F3276="GHS",H3276,H3276*Assumptions!$B$4)</f>
        <v>786301787.88</v>
      </c>
      <c r="J3276" s="15" t="str">
        <f>INDEX(Assumptions!$B$8:$B$12,MATCH(B3276,Assumptions!$A$8:$A$12,0))</f>
        <v>FIFO</v>
      </c>
      <c r="K3276" s="16">
        <f>G3276/(1-INDEX(Assumptions!$D$8:$D$12,MATCH(B3276,Assumptions!$A$8:$A$12,0)))</f>
        <v>19428.32926829268</v>
      </c>
      <c r="L3276" s="16">
        <f t="shared" si="358"/>
        <v>477.93689999999998</v>
      </c>
      <c r="M3276" s="16">
        <f t="shared" si="359"/>
        <v>971.41646341463411</v>
      </c>
      <c r="N3276" s="14">
        <f>E3276*(K3276-L3276-M3276)*IF(F3276="GHS",1,Assumptions!$B$4)</f>
        <v>887370334.76116097</v>
      </c>
      <c r="O3276" s="15">
        <f t="shared" ca="1" si="360"/>
        <v>81</v>
      </c>
      <c r="P3276" s="15" t="str">
        <f t="shared" ca="1" si="361"/>
        <v>0-90d</v>
      </c>
      <c r="Q3276" s="17">
        <f ca="1">IF(P3276="0-90d",0,IF(P3276="91-180d",INDEX(Assumptions!$F$8:$F$12,MATCH(B3276,Assumptions!$A$8:$A$12,0)),IF(P3276="181-365d",INDEX(Assumptions!$G$8:$G$12,MATCH(B3276,Assumptions!$A$8:$A$12,0)),INDEX(Assumptions!$H$8:$H$12,MATCH(B3276,Assumptions!$A$8:$A$12,0)))))</f>
        <v>0</v>
      </c>
      <c r="R3276" s="14">
        <f t="shared" ca="1" si="362"/>
        <v>0</v>
      </c>
      <c r="S3276" s="14">
        <f t="shared" ca="1" si="363"/>
        <v>786301787.88</v>
      </c>
      <c r="T3276" s="11" t="s">
        <v>25</v>
      </c>
      <c r="U3276" s="18" t="s">
        <v>26</v>
      </c>
    </row>
    <row r="3277" spans="1:21" ht="15" customHeight="1" x14ac:dyDescent="0.15">
      <c r="A3277" s="10" t="s">
        <v>3325</v>
      </c>
      <c r="B3277" s="11" t="s">
        <v>41</v>
      </c>
      <c r="C3277" s="11" t="s">
        <v>49</v>
      </c>
      <c r="D3277" s="12">
        <v>45877</v>
      </c>
      <c r="E3277" s="11">
        <v>3647</v>
      </c>
      <c r="F3277" s="11" t="s">
        <v>33</v>
      </c>
      <c r="G3277" s="13">
        <v>357.33</v>
      </c>
      <c r="H3277" s="14">
        <f t="shared" si="357"/>
        <v>1303182.51</v>
      </c>
      <c r="I3277" s="14">
        <f>IF(F3277="GHS",H3277,H3277*Assumptions!$B$4)</f>
        <v>1303182.51</v>
      </c>
      <c r="J3277" s="15" t="str">
        <f>INDEX(Assumptions!$B$8:$B$12,MATCH(B3277,Assumptions!$A$8:$A$12,0))</f>
        <v>Weighted Average</v>
      </c>
      <c r="K3277" s="16">
        <f>G3277/(1-INDEX(Assumptions!$D$8:$D$12,MATCH(B3277,Assumptions!$A$8:$A$12,0)))</f>
        <v>549.73846153846148</v>
      </c>
      <c r="L3277" s="16">
        <f t="shared" si="358"/>
        <v>10.719899999999999</v>
      </c>
      <c r="M3277" s="16">
        <f t="shared" si="359"/>
        <v>27.486923076923077</v>
      </c>
      <c r="N3277" s="14">
        <f>E3277*(K3277-L3277-M3277)*IF(F3277="GHS",1,Assumptions!$B$4)</f>
        <v>1865555.8854692304</v>
      </c>
      <c r="O3277" s="15">
        <f t="shared" ca="1" si="360"/>
        <v>409</v>
      </c>
      <c r="P3277" s="15" t="str">
        <f t="shared" ca="1" si="361"/>
        <v>365d+</v>
      </c>
      <c r="Q3277" s="17">
        <f ca="1">IF(P3277="0-90d",0,IF(P3277="91-180d",INDEX(Assumptions!$F$8:$F$12,MATCH(B3277,Assumptions!$A$8:$A$12,0)),IF(P3277="181-365d",INDEX(Assumptions!$G$8:$G$12,MATCH(B3277,Assumptions!$A$8:$A$12,0)),INDEX(Assumptions!$H$8:$H$12,MATCH(B3277,Assumptions!$A$8:$A$12,0)))))</f>
        <v>0.8</v>
      </c>
      <c r="R3277" s="14">
        <f t="shared" ca="1" si="362"/>
        <v>1042546.008</v>
      </c>
      <c r="S3277" s="14">
        <f t="shared" ca="1" si="363"/>
        <v>260636.50199999998</v>
      </c>
      <c r="T3277" s="11" t="s">
        <v>25</v>
      </c>
      <c r="U3277" s="18" t="s">
        <v>26</v>
      </c>
    </row>
    <row r="3278" spans="1:21" ht="15" customHeight="1" x14ac:dyDescent="0.15">
      <c r="A3278" s="10" t="s">
        <v>3326</v>
      </c>
      <c r="B3278" s="11" t="s">
        <v>31</v>
      </c>
      <c r="C3278" s="11" t="s">
        <v>76</v>
      </c>
      <c r="D3278" s="12">
        <v>45750</v>
      </c>
      <c r="E3278" s="11">
        <v>749</v>
      </c>
      <c r="F3278" s="11" t="s">
        <v>33</v>
      </c>
      <c r="G3278" s="13">
        <v>1788.99</v>
      </c>
      <c r="H3278" s="14">
        <f t="shared" si="357"/>
        <v>1339953.51</v>
      </c>
      <c r="I3278" s="14">
        <f>IF(F3278="GHS",H3278,H3278*Assumptions!$B$4)</f>
        <v>1339953.51</v>
      </c>
      <c r="J3278" s="15" t="str">
        <f>INDEX(Assumptions!$B$8:$B$12,MATCH(B3278,Assumptions!$A$8:$A$12,0))</f>
        <v>Weighted Average</v>
      </c>
      <c r="K3278" s="16">
        <f>G3278/(1-INDEX(Assumptions!$D$8:$D$12,MATCH(B3278,Assumptions!$A$8:$A$12,0)))</f>
        <v>2484.7083333333335</v>
      </c>
      <c r="L3278" s="16">
        <f t="shared" si="358"/>
        <v>53.669699999999999</v>
      </c>
      <c r="M3278" s="16">
        <f t="shared" si="359"/>
        <v>124.23541666666668</v>
      </c>
      <c r="N3278" s="14">
        <f>E3278*(K3278-L3278-M3278)*IF(F3278="GHS",1,Assumptions!$B$4)</f>
        <v>1727795.6092833334</v>
      </c>
      <c r="O3278" s="15">
        <f t="shared" ca="1" si="360"/>
        <v>536</v>
      </c>
      <c r="P3278" s="15" t="str">
        <f t="shared" ca="1" si="361"/>
        <v>365d+</v>
      </c>
      <c r="Q3278" s="17">
        <f ca="1">IF(P3278="0-90d",0,IF(P3278="91-180d",INDEX(Assumptions!$F$8:$F$12,MATCH(B3278,Assumptions!$A$8:$A$12,0)),IF(P3278="181-365d",INDEX(Assumptions!$G$8:$G$12,MATCH(B3278,Assumptions!$A$8:$A$12,0)),INDEX(Assumptions!$H$8:$H$12,MATCH(B3278,Assumptions!$A$8:$A$12,0)))))</f>
        <v>0.6</v>
      </c>
      <c r="R3278" s="14">
        <f t="shared" ca="1" si="362"/>
        <v>803972.10600000003</v>
      </c>
      <c r="S3278" s="14">
        <f t="shared" ca="1" si="363"/>
        <v>535981.40399999998</v>
      </c>
      <c r="T3278" s="11" t="s">
        <v>25</v>
      </c>
      <c r="U3278" s="18" t="s">
        <v>26</v>
      </c>
    </row>
    <row r="3279" spans="1:21" ht="15" customHeight="1" x14ac:dyDescent="0.15">
      <c r="A3279" s="10" t="s">
        <v>3327</v>
      </c>
      <c r="B3279" s="11" t="s">
        <v>22</v>
      </c>
      <c r="C3279" s="11" t="s">
        <v>61</v>
      </c>
      <c r="D3279" s="12">
        <v>46220</v>
      </c>
      <c r="E3279" s="11">
        <v>3962</v>
      </c>
      <c r="F3279" s="11" t="s">
        <v>24</v>
      </c>
      <c r="G3279" s="13">
        <v>15869.87</v>
      </c>
      <c r="H3279" s="14">
        <f t="shared" si="357"/>
        <v>62876424.940000005</v>
      </c>
      <c r="I3279" s="14">
        <f>IF(F3279="GHS",H3279,H3279*Assumptions!$B$4)</f>
        <v>679065389.35200012</v>
      </c>
      <c r="J3279" s="15" t="str">
        <f>INDEX(Assumptions!$B$8:$B$12,MATCH(B3279,Assumptions!$A$8:$A$12,0))</f>
        <v>FIFO</v>
      </c>
      <c r="K3279" s="16">
        <f>G3279/(1-INDEX(Assumptions!$D$8:$D$12,MATCH(B3279,Assumptions!$A$8:$A$12,0)))</f>
        <v>19353.5</v>
      </c>
      <c r="L3279" s="16">
        <f t="shared" si="358"/>
        <v>476.09609999999998</v>
      </c>
      <c r="M3279" s="16">
        <f t="shared" si="359"/>
        <v>967.67500000000007</v>
      </c>
      <c r="N3279" s="14">
        <f>E3279*(K3279-L3279-M3279)*IF(F3279="GHS",1,Assumptions!$B$4)</f>
        <v>766350135.73944008</v>
      </c>
      <c r="O3279" s="15">
        <f t="shared" ca="1" si="360"/>
        <v>66</v>
      </c>
      <c r="P3279" s="15" t="str">
        <f t="shared" ca="1" si="361"/>
        <v>0-90d</v>
      </c>
      <c r="Q3279" s="17">
        <f ca="1">IF(P3279="0-90d",0,IF(P3279="91-180d",INDEX(Assumptions!$F$8:$F$12,MATCH(B3279,Assumptions!$A$8:$A$12,0)),IF(P3279="181-365d",INDEX(Assumptions!$G$8:$G$12,MATCH(B3279,Assumptions!$A$8:$A$12,0)),INDEX(Assumptions!$H$8:$H$12,MATCH(B3279,Assumptions!$A$8:$A$12,0)))))</f>
        <v>0</v>
      </c>
      <c r="R3279" s="14">
        <f t="shared" ca="1" si="362"/>
        <v>0</v>
      </c>
      <c r="S3279" s="14">
        <f t="shared" ca="1" si="363"/>
        <v>679065389.35200012</v>
      </c>
      <c r="T3279" s="11" t="s">
        <v>25</v>
      </c>
      <c r="U3279" s="18" t="s">
        <v>26</v>
      </c>
    </row>
    <row r="3280" spans="1:21" ht="15" customHeight="1" x14ac:dyDescent="0.15">
      <c r="A3280" s="10" t="s">
        <v>3328</v>
      </c>
      <c r="B3280" s="11" t="s">
        <v>41</v>
      </c>
      <c r="C3280" s="11" t="s">
        <v>44</v>
      </c>
      <c r="D3280" s="12">
        <v>46024</v>
      </c>
      <c r="E3280" s="11">
        <v>3020</v>
      </c>
      <c r="F3280" s="11" t="s">
        <v>33</v>
      </c>
      <c r="G3280" s="13">
        <v>379.43</v>
      </c>
      <c r="H3280" s="14">
        <f t="shared" si="357"/>
        <v>1145878.6000000001</v>
      </c>
      <c r="I3280" s="14">
        <f>IF(F3280="GHS",H3280,H3280*Assumptions!$B$4)</f>
        <v>1145878.6000000001</v>
      </c>
      <c r="J3280" s="15" t="str">
        <f>INDEX(Assumptions!$B$8:$B$12,MATCH(B3280,Assumptions!$A$8:$A$12,0))</f>
        <v>Weighted Average</v>
      </c>
      <c r="K3280" s="16">
        <f>G3280/(1-INDEX(Assumptions!$D$8:$D$12,MATCH(B3280,Assumptions!$A$8:$A$12,0)))</f>
        <v>583.73846153846148</v>
      </c>
      <c r="L3280" s="16">
        <f t="shared" si="358"/>
        <v>11.382899999999999</v>
      </c>
      <c r="M3280" s="16">
        <f t="shared" si="359"/>
        <v>29.186923076923076</v>
      </c>
      <c r="N3280" s="14">
        <f>E3280*(K3280-L3280-M3280)*IF(F3280="GHS",1,Assumptions!$B$4)</f>
        <v>1640369.288153846</v>
      </c>
      <c r="O3280" s="15">
        <f t="shared" ca="1" si="360"/>
        <v>262</v>
      </c>
      <c r="P3280" s="15" t="str">
        <f t="shared" ca="1" si="361"/>
        <v>181-365d</v>
      </c>
      <c r="Q3280" s="17">
        <f ca="1">IF(P3280="0-90d",0,IF(P3280="91-180d",INDEX(Assumptions!$F$8:$F$12,MATCH(B3280,Assumptions!$A$8:$A$12,0)),IF(P3280="181-365d",INDEX(Assumptions!$G$8:$G$12,MATCH(B3280,Assumptions!$A$8:$A$12,0)),INDEX(Assumptions!$H$8:$H$12,MATCH(B3280,Assumptions!$A$8:$A$12,0)))))</f>
        <v>0.35</v>
      </c>
      <c r="R3280" s="14">
        <f t="shared" ca="1" si="362"/>
        <v>401057.51</v>
      </c>
      <c r="S3280" s="14">
        <f t="shared" ca="1" si="363"/>
        <v>744821.09000000008</v>
      </c>
      <c r="T3280" s="11" t="s">
        <v>25</v>
      </c>
      <c r="U3280" s="18" t="s">
        <v>26</v>
      </c>
    </row>
    <row r="3281" spans="1:21" ht="15" customHeight="1" x14ac:dyDescent="0.15">
      <c r="A3281" s="10" t="s">
        <v>3329</v>
      </c>
      <c r="B3281" s="11" t="s">
        <v>46</v>
      </c>
      <c r="C3281" s="11" t="s">
        <v>119</v>
      </c>
      <c r="D3281" s="12">
        <v>45802</v>
      </c>
      <c r="E3281" s="11">
        <v>1297</v>
      </c>
      <c r="F3281" s="11" t="s">
        <v>33</v>
      </c>
      <c r="G3281" s="13">
        <v>325780.36</v>
      </c>
      <c r="H3281" s="14">
        <f t="shared" si="357"/>
        <v>422537126.91999996</v>
      </c>
      <c r="I3281" s="14">
        <f>IF(F3281="GHS",H3281,H3281*Assumptions!$B$4)</f>
        <v>422537126.91999996</v>
      </c>
      <c r="J3281" s="15" t="str">
        <f>INDEX(Assumptions!$B$8:$B$12,MATCH(B3281,Assumptions!$A$8:$A$12,0))</f>
        <v>Specific Identification</v>
      </c>
      <c r="K3281" s="16">
        <f>G3281/(1-INDEX(Assumptions!$D$8:$D$12,MATCH(B3281,Assumptions!$A$8:$A$12,0)))</f>
        <v>417667.12820512819</v>
      </c>
      <c r="L3281" s="16">
        <f t="shared" si="358"/>
        <v>9773.4107999999997</v>
      </c>
      <c r="M3281" s="16">
        <f t="shared" si="359"/>
        <v>20883.356410256412</v>
      </c>
      <c r="N3281" s="14">
        <f>E3281*(K3281-L3281-M3281)*IF(F3281="GHS",1,Assumptions!$B$4)</f>
        <v>501952438.21034867</v>
      </c>
      <c r="O3281" s="15">
        <f t="shared" ca="1" si="360"/>
        <v>484</v>
      </c>
      <c r="P3281" s="15" t="str">
        <f t="shared" ca="1" si="361"/>
        <v>365d+</v>
      </c>
      <c r="Q3281" s="17">
        <f ca="1">IF(P3281="0-90d",0,IF(P3281="91-180d",INDEX(Assumptions!$F$8:$F$12,MATCH(B3281,Assumptions!$A$8:$A$12,0)),IF(P3281="181-365d",INDEX(Assumptions!$G$8:$G$12,MATCH(B3281,Assumptions!$A$8:$A$12,0)),INDEX(Assumptions!$H$8:$H$12,MATCH(B3281,Assumptions!$A$8:$A$12,0)))))</f>
        <v>0.15</v>
      </c>
      <c r="R3281" s="14">
        <f t="shared" ca="1" si="362"/>
        <v>63380569.037999988</v>
      </c>
      <c r="S3281" s="14">
        <f t="shared" ca="1" si="363"/>
        <v>359156557.88199997</v>
      </c>
      <c r="T3281" s="11" t="s">
        <v>50</v>
      </c>
      <c r="U3281" s="18" t="s">
        <v>36</v>
      </c>
    </row>
    <row r="3282" spans="1:21" ht="15" customHeight="1" x14ac:dyDescent="0.15">
      <c r="A3282" s="10" t="s">
        <v>3330</v>
      </c>
      <c r="B3282" s="11" t="s">
        <v>22</v>
      </c>
      <c r="C3282" s="11" t="s">
        <v>81</v>
      </c>
      <c r="D3282" s="12">
        <v>45882</v>
      </c>
      <c r="E3282" s="11">
        <v>3151</v>
      </c>
      <c r="F3282" s="11" t="s">
        <v>24</v>
      </c>
      <c r="G3282" s="13">
        <v>10753.46</v>
      </c>
      <c r="H3282" s="14">
        <f t="shared" si="357"/>
        <v>33884152.460000001</v>
      </c>
      <c r="I3282" s="14">
        <f>IF(F3282="GHS",H3282,H3282*Assumptions!$B$4)</f>
        <v>365948846.56800002</v>
      </c>
      <c r="J3282" s="15" t="str">
        <f>INDEX(Assumptions!$B$8:$B$12,MATCH(B3282,Assumptions!$A$8:$A$12,0))</f>
        <v>FIFO</v>
      </c>
      <c r="K3282" s="16">
        <f>G3282/(1-INDEX(Assumptions!$D$8:$D$12,MATCH(B3282,Assumptions!$A$8:$A$12,0)))</f>
        <v>13113.975609756095</v>
      </c>
      <c r="L3282" s="16">
        <f t="shared" si="358"/>
        <v>322.60379999999998</v>
      </c>
      <c r="M3282" s="16">
        <f t="shared" si="359"/>
        <v>655.69878048780481</v>
      </c>
      <c r="N3282" s="14">
        <f>E3282*(K3282-L3282-M3282)*IF(F3282="GHS",1,Assumptions!$B$4)</f>
        <v>412986661.72442329</v>
      </c>
      <c r="O3282" s="15">
        <f t="shared" ca="1" si="360"/>
        <v>404</v>
      </c>
      <c r="P3282" s="15" t="str">
        <f t="shared" ca="1" si="361"/>
        <v>365d+</v>
      </c>
      <c r="Q3282" s="17">
        <f ca="1">IF(P3282="0-90d",0,IF(P3282="91-180d",INDEX(Assumptions!$F$8:$F$12,MATCH(B3282,Assumptions!$A$8:$A$12,0)),IF(P3282="181-365d",INDEX(Assumptions!$G$8:$G$12,MATCH(B3282,Assumptions!$A$8:$A$12,0)),INDEX(Assumptions!$H$8:$H$12,MATCH(B3282,Assumptions!$A$8:$A$12,0)))))</f>
        <v>0.5</v>
      </c>
      <c r="R3282" s="14">
        <f t="shared" ca="1" si="362"/>
        <v>182974423.28400001</v>
      </c>
      <c r="S3282" s="14">
        <f t="shared" ca="1" si="363"/>
        <v>182974423.28400001</v>
      </c>
      <c r="T3282" s="11" t="s">
        <v>25</v>
      </c>
      <c r="U3282" s="18" t="s">
        <v>26</v>
      </c>
    </row>
    <row r="3283" spans="1:21" ht="15" customHeight="1" x14ac:dyDescent="0.15">
      <c r="A3283" s="10" t="s">
        <v>3331</v>
      </c>
      <c r="B3283" s="11" t="s">
        <v>28</v>
      </c>
      <c r="C3283" s="11" t="s">
        <v>55</v>
      </c>
      <c r="D3283" s="12">
        <v>46064</v>
      </c>
      <c r="E3283" s="11">
        <v>148</v>
      </c>
      <c r="F3283" s="11" t="s">
        <v>24</v>
      </c>
      <c r="G3283" s="13">
        <v>16029.01</v>
      </c>
      <c r="H3283" s="14">
        <f t="shared" si="357"/>
        <v>2372293.48</v>
      </c>
      <c r="I3283" s="14">
        <f>IF(F3283="GHS",H3283,H3283*Assumptions!$B$4)</f>
        <v>25620769.584000003</v>
      </c>
      <c r="J3283" s="15" t="str">
        <f>INDEX(Assumptions!$B$8:$B$12,MATCH(B3283,Assumptions!$A$8:$A$12,0))</f>
        <v>Fair Value Less Costs to Sell</v>
      </c>
      <c r="K3283" s="16">
        <f>G3283/(1-INDEX(Assumptions!$D$8:$D$12,MATCH(B3283,Assumptions!$A$8:$A$12,0)))</f>
        <v>18214.784090909092</v>
      </c>
      <c r="L3283" s="16">
        <f t="shared" si="358"/>
        <v>480.87029999999999</v>
      </c>
      <c r="M3283" s="16">
        <f t="shared" si="359"/>
        <v>910.73920454545464</v>
      </c>
      <c r="N3283" s="14">
        <f>E3283*(K3283-L3283-M3283)*IF(F3283="GHS",1,Assumptions!$B$4)</f>
        <v>26890162.258843645</v>
      </c>
      <c r="O3283" s="15">
        <f t="shared" ca="1" si="360"/>
        <v>222</v>
      </c>
      <c r="P3283" s="15" t="str">
        <f t="shared" ca="1" si="361"/>
        <v>181-365d</v>
      </c>
      <c r="Q3283" s="17">
        <f ca="1">IF(P3283="0-90d",0,IF(P3283="91-180d",INDEX(Assumptions!$F$8:$F$12,MATCH(B3283,Assumptions!$A$8:$A$12,0)),IF(P3283="181-365d",INDEX(Assumptions!$G$8:$G$12,MATCH(B3283,Assumptions!$A$8:$A$12,0)),INDEX(Assumptions!$H$8:$H$12,MATCH(B3283,Assumptions!$A$8:$A$12,0)))))</f>
        <v>0.1</v>
      </c>
      <c r="R3283" s="14">
        <f t="shared" ca="1" si="362"/>
        <v>2562076.9584000004</v>
      </c>
      <c r="S3283" s="14">
        <f t="shared" ca="1" si="363"/>
        <v>23058692.625600003</v>
      </c>
      <c r="T3283" s="11" t="s">
        <v>50</v>
      </c>
      <c r="U3283" s="18" t="s">
        <v>26</v>
      </c>
    </row>
    <row r="3284" spans="1:21" ht="15" customHeight="1" x14ac:dyDescent="0.15">
      <c r="A3284" s="10" t="s">
        <v>3332</v>
      </c>
      <c r="B3284" s="11" t="s">
        <v>22</v>
      </c>
      <c r="C3284" s="11" t="s">
        <v>23</v>
      </c>
      <c r="D3284" s="12">
        <v>46195</v>
      </c>
      <c r="E3284" s="11">
        <v>1686</v>
      </c>
      <c r="F3284" s="11" t="s">
        <v>24</v>
      </c>
      <c r="G3284" s="13">
        <v>62425.95</v>
      </c>
      <c r="H3284" s="14">
        <f t="shared" si="357"/>
        <v>105250151.69999999</v>
      </c>
      <c r="I3284" s="14">
        <f>IF(F3284="GHS",H3284,H3284*Assumptions!$B$4)</f>
        <v>1136701638.3599999</v>
      </c>
      <c r="J3284" s="15" t="str">
        <f>INDEX(Assumptions!$B$8:$B$12,MATCH(B3284,Assumptions!$A$8:$A$12,0))</f>
        <v>FIFO</v>
      </c>
      <c r="K3284" s="16">
        <f>G3284/(1-INDEX(Assumptions!$D$8:$D$12,MATCH(B3284,Assumptions!$A$8:$A$12,0)))</f>
        <v>76129.20731707316</v>
      </c>
      <c r="L3284" s="16">
        <f t="shared" si="358"/>
        <v>1872.7784999999999</v>
      </c>
      <c r="M3284" s="16">
        <f t="shared" si="359"/>
        <v>3806.460365853658</v>
      </c>
      <c r="N3284" s="14">
        <f>E3284*(K3284-L3284-M3284)*IF(F3284="GHS",1,Assumptions!$B$4)</f>
        <v>1282809385.5345657</v>
      </c>
      <c r="O3284" s="15">
        <f t="shared" ca="1" si="360"/>
        <v>91</v>
      </c>
      <c r="P3284" s="15" t="str">
        <f t="shared" ca="1" si="361"/>
        <v>91-180d</v>
      </c>
      <c r="Q3284" s="17">
        <f ca="1">IF(P3284="0-90d",0,IF(P3284="91-180d",INDEX(Assumptions!$F$8:$F$12,MATCH(B3284,Assumptions!$A$8:$A$12,0)),IF(P3284="181-365d",INDEX(Assumptions!$G$8:$G$12,MATCH(B3284,Assumptions!$A$8:$A$12,0)),INDEX(Assumptions!$H$8:$H$12,MATCH(B3284,Assumptions!$A$8:$A$12,0)))))</f>
        <v>0.03</v>
      </c>
      <c r="R3284" s="14">
        <f t="shared" ca="1" si="362"/>
        <v>34101049.150799997</v>
      </c>
      <c r="S3284" s="14">
        <f t="shared" ca="1" si="363"/>
        <v>1102600589.2091999</v>
      </c>
      <c r="T3284" s="11" t="s">
        <v>25</v>
      </c>
      <c r="U3284" s="18" t="s">
        <v>26</v>
      </c>
    </row>
    <row r="3285" spans="1:21" ht="15" customHeight="1" x14ac:dyDescent="0.15">
      <c r="A3285" s="10" t="s">
        <v>3333</v>
      </c>
      <c r="B3285" s="11" t="s">
        <v>41</v>
      </c>
      <c r="C3285" s="11" t="s">
        <v>44</v>
      </c>
      <c r="D3285" s="12">
        <v>45929</v>
      </c>
      <c r="E3285" s="11">
        <v>3188</v>
      </c>
      <c r="F3285" s="11" t="s">
        <v>33</v>
      </c>
      <c r="G3285" s="13">
        <v>386.78</v>
      </c>
      <c r="H3285" s="14">
        <f t="shared" si="357"/>
        <v>1233054.6399999999</v>
      </c>
      <c r="I3285" s="14">
        <f>IF(F3285="GHS",H3285,H3285*Assumptions!$B$4)</f>
        <v>1233054.6399999999</v>
      </c>
      <c r="J3285" s="15" t="str">
        <f>INDEX(Assumptions!$B$8:$B$12,MATCH(B3285,Assumptions!$A$8:$A$12,0))</f>
        <v>Weighted Average</v>
      </c>
      <c r="K3285" s="16">
        <f>G3285/(1-INDEX(Assumptions!$D$8:$D$12,MATCH(B3285,Assumptions!$A$8:$A$12,0)))</f>
        <v>595.04615384615374</v>
      </c>
      <c r="L3285" s="16">
        <f t="shared" si="358"/>
        <v>11.603399999999999</v>
      </c>
      <c r="M3285" s="16">
        <f t="shared" si="359"/>
        <v>29.752307692307689</v>
      </c>
      <c r="N3285" s="14">
        <f>E3285*(K3285-L3285-M3285)*IF(F3285="GHS",1,Assumptions!$B$4)</f>
        <v>1765165.1423384612</v>
      </c>
      <c r="O3285" s="15">
        <f t="shared" ca="1" si="360"/>
        <v>357</v>
      </c>
      <c r="P3285" s="15" t="str">
        <f t="shared" ca="1" si="361"/>
        <v>181-365d</v>
      </c>
      <c r="Q3285" s="17">
        <f ca="1">IF(P3285="0-90d",0,IF(P3285="91-180d",INDEX(Assumptions!$F$8:$F$12,MATCH(B3285,Assumptions!$A$8:$A$12,0)),IF(P3285="181-365d",INDEX(Assumptions!$G$8:$G$12,MATCH(B3285,Assumptions!$A$8:$A$12,0)),INDEX(Assumptions!$H$8:$H$12,MATCH(B3285,Assumptions!$A$8:$A$12,0)))))</f>
        <v>0.35</v>
      </c>
      <c r="R3285" s="14">
        <f t="shared" ca="1" si="362"/>
        <v>431569.12399999995</v>
      </c>
      <c r="S3285" s="14">
        <f t="shared" ca="1" si="363"/>
        <v>801485.51599999995</v>
      </c>
      <c r="T3285" s="11" t="s">
        <v>25</v>
      </c>
      <c r="U3285" s="18" t="s">
        <v>26</v>
      </c>
    </row>
    <row r="3286" spans="1:21" ht="15" customHeight="1" x14ac:dyDescent="0.15">
      <c r="A3286" s="10" t="s">
        <v>3334</v>
      </c>
      <c r="B3286" s="11" t="s">
        <v>41</v>
      </c>
      <c r="C3286" s="11" t="s">
        <v>42</v>
      </c>
      <c r="D3286" s="12">
        <v>46091</v>
      </c>
      <c r="E3286" s="11">
        <v>1125</v>
      </c>
      <c r="F3286" s="11" t="s">
        <v>33</v>
      </c>
      <c r="G3286" s="13">
        <v>435.46</v>
      </c>
      <c r="H3286" s="14">
        <f t="shared" si="357"/>
        <v>489892.5</v>
      </c>
      <c r="I3286" s="14">
        <f>IF(F3286="GHS",H3286,H3286*Assumptions!$B$4)</f>
        <v>489892.5</v>
      </c>
      <c r="J3286" s="15" t="str">
        <f>INDEX(Assumptions!$B$8:$B$12,MATCH(B3286,Assumptions!$A$8:$A$12,0))</f>
        <v>Weighted Average</v>
      </c>
      <c r="K3286" s="16">
        <f>G3286/(1-INDEX(Assumptions!$D$8:$D$12,MATCH(B3286,Assumptions!$A$8:$A$12,0)))</f>
        <v>669.93846153846152</v>
      </c>
      <c r="L3286" s="16">
        <f t="shared" si="358"/>
        <v>13.063799999999999</v>
      </c>
      <c r="M3286" s="16">
        <f t="shared" si="359"/>
        <v>33.496923076923075</v>
      </c>
      <c r="N3286" s="14">
        <f>E3286*(K3286-L3286-M3286)*IF(F3286="GHS",1,Assumptions!$B$4)</f>
        <v>701299.95576923073</v>
      </c>
      <c r="O3286" s="15">
        <f t="shared" ca="1" si="360"/>
        <v>195</v>
      </c>
      <c r="P3286" s="15" t="str">
        <f t="shared" ca="1" si="361"/>
        <v>181-365d</v>
      </c>
      <c r="Q3286" s="17">
        <f ca="1">IF(P3286="0-90d",0,IF(P3286="91-180d",INDEX(Assumptions!$F$8:$F$12,MATCH(B3286,Assumptions!$A$8:$A$12,0)),IF(P3286="181-365d",INDEX(Assumptions!$G$8:$G$12,MATCH(B3286,Assumptions!$A$8:$A$12,0)),INDEX(Assumptions!$H$8:$H$12,MATCH(B3286,Assumptions!$A$8:$A$12,0)))))</f>
        <v>0.35</v>
      </c>
      <c r="R3286" s="14">
        <f t="shared" ca="1" si="362"/>
        <v>171462.375</v>
      </c>
      <c r="S3286" s="14">
        <f t="shared" ca="1" si="363"/>
        <v>318430.125</v>
      </c>
      <c r="T3286" s="11" t="s">
        <v>25</v>
      </c>
      <c r="U3286" s="18" t="s">
        <v>26</v>
      </c>
    </row>
    <row r="3287" spans="1:21" ht="15" customHeight="1" x14ac:dyDescent="0.15">
      <c r="A3287" s="10" t="s">
        <v>3335</v>
      </c>
      <c r="B3287" s="11" t="s">
        <v>28</v>
      </c>
      <c r="C3287" s="11" t="s">
        <v>38</v>
      </c>
      <c r="D3287" s="12">
        <v>46142</v>
      </c>
      <c r="E3287" s="11">
        <v>3232</v>
      </c>
      <c r="F3287" s="11" t="s">
        <v>24</v>
      </c>
      <c r="G3287" s="13">
        <v>3344.36</v>
      </c>
      <c r="H3287" s="14">
        <f t="shared" si="357"/>
        <v>10808971.52</v>
      </c>
      <c r="I3287" s="14">
        <f>IF(F3287="GHS",H3287,H3287*Assumptions!$B$4)</f>
        <v>116736892.41600001</v>
      </c>
      <c r="J3287" s="15" t="str">
        <f>INDEX(Assumptions!$B$8:$B$12,MATCH(B3287,Assumptions!$A$8:$A$12,0))</f>
        <v>Fair Value Less Costs to Sell</v>
      </c>
      <c r="K3287" s="16">
        <f>G3287/(1-INDEX(Assumptions!$D$8:$D$12,MATCH(B3287,Assumptions!$A$8:$A$12,0)))</f>
        <v>3800.409090909091</v>
      </c>
      <c r="L3287" s="16">
        <f t="shared" si="358"/>
        <v>100.3308</v>
      </c>
      <c r="M3287" s="16">
        <f t="shared" si="359"/>
        <v>190.02045454545456</v>
      </c>
      <c r="N3287" s="14">
        <f>E3287*(K3287-L3287-M3287)*IF(F3287="GHS",1,Assumptions!$B$4)</f>
        <v>122520674.81297456</v>
      </c>
      <c r="O3287" s="15">
        <f t="shared" ca="1" si="360"/>
        <v>144</v>
      </c>
      <c r="P3287" s="15" t="str">
        <f t="shared" ca="1" si="361"/>
        <v>91-180d</v>
      </c>
      <c r="Q3287" s="17">
        <f ca="1">IF(P3287="0-90d",0,IF(P3287="91-180d",INDEX(Assumptions!$F$8:$F$12,MATCH(B3287,Assumptions!$A$8:$A$12,0)),IF(P3287="181-365d",INDEX(Assumptions!$G$8:$G$12,MATCH(B3287,Assumptions!$A$8:$A$12,0)),INDEX(Assumptions!$H$8:$H$12,MATCH(B3287,Assumptions!$A$8:$A$12,0)))))</f>
        <v>0.02</v>
      </c>
      <c r="R3287" s="14">
        <f t="shared" ca="1" si="362"/>
        <v>2334737.8483200003</v>
      </c>
      <c r="S3287" s="14">
        <f t="shared" ca="1" si="363"/>
        <v>114402154.56768</v>
      </c>
      <c r="T3287" s="11" t="s">
        <v>25</v>
      </c>
      <c r="U3287" s="18" t="s">
        <v>36</v>
      </c>
    </row>
    <row r="3288" spans="1:21" ht="15" customHeight="1" x14ac:dyDescent="0.15">
      <c r="A3288" s="10" t="s">
        <v>3336</v>
      </c>
      <c r="B3288" s="11" t="s">
        <v>31</v>
      </c>
      <c r="C3288" s="11" t="s">
        <v>32</v>
      </c>
      <c r="D3288" s="12">
        <v>46212</v>
      </c>
      <c r="E3288" s="11">
        <v>2208</v>
      </c>
      <c r="F3288" s="11" t="s">
        <v>33</v>
      </c>
      <c r="G3288" s="13">
        <v>1272.1099999999999</v>
      </c>
      <c r="H3288" s="14">
        <f t="shared" si="357"/>
        <v>2808818.88</v>
      </c>
      <c r="I3288" s="14">
        <f>IF(F3288="GHS",H3288,H3288*Assumptions!$B$4)</f>
        <v>2808818.88</v>
      </c>
      <c r="J3288" s="15" t="str">
        <f>INDEX(Assumptions!$B$8:$B$12,MATCH(B3288,Assumptions!$A$8:$A$12,0))</f>
        <v>Weighted Average</v>
      </c>
      <c r="K3288" s="16">
        <f>G3288/(1-INDEX(Assumptions!$D$8:$D$12,MATCH(B3288,Assumptions!$A$8:$A$12,0)))</f>
        <v>1766.8194444444443</v>
      </c>
      <c r="L3288" s="16">
        <f t="shared" si="358"/>
        <v>38.163299999999992</v>
      </c>
      <c r="M3288" s="16">
        <f t="shared" si="359"/>
        <v>88.34097222222222</v>
      </c>
      <c r="N3288" s="14">
        <f>E3288*(K3288-L3288-M3288)*IF(F3288="GHS",1,Assumptions!$B$4)</f>
        <v>3621815.9002666664</v>
      </c>
      <c r="O3288" s="15">
        <f t="shared" ca="1" si="360"/>
        <v>74</v>
      </c>
      <c r="P3288" s="15" t="str">
        <f t="shared" ca="1" si="361"/>
        <v>0-90d</v>
      </c>
      <c r="Q3288" s="17">
        <f ca="1">IF(P3288="0-90d",0,IF(P3288="91-180d",INDEX(Assumptions!$F$8:$F$12,MATCH(B3288,Assumptions!$A$8:$A$12,0)),IF(P3288="181-365d",INDEX(Assumptions!$G$8:$G$12,MATCH(B3288,Assumptions!$A$8:$A$12,0)),INDEX(Assumptions!$H$8:$H$12,MATCH(B3288,Assumptions!$A$8:$A$12,0)))))</f>
        <v>0</v>
      </c>
      <c r="R3288" s="14">
        <f t="shared" ca="1" si="362"/>
        <v>0</v>
      </c>
      <c r="S3288" s="14">
        <f t="shared" ca="1" si="363"/>
        <v>2808818.88</v>
      </c>
      <c r="T3288" s="11" t="s">
        <v>25</v>
      </c>
      <c r="U3288" s="18" t="s">
        <v>26</v>
      </c>
    </row>
    <row r="3289" spans="1:21" ht="15" customHeight="1" x14ac:dyDescent="0.15">
      <c r="A3289" s="10" t="s">
        <v>3337</v>
      </c>
      <c r="B3289" s="11" t="s">
        <v>41</v>
      </c>
      <c r="C3289" s="11" t="s">
        <v>115</v>
      </c>
      <c r="D3289" s="12">
        <v>46105</v>
      </c>
      <c r="E3289" s="11">
        <v>4323</v>
      </c>
      <c r="F3289" s="11" t="s">
        <v>33</v>
      </c>
      <c r="G3289" s="13">
        <v>491.3</v>
      </c>
      <c r="H3289" s="14">
        <f t="shared" si="357"/>
        <v>2123889.9</v>
      </c>
      <c r="I3289" s="14">
        <f>IF(F3289="GHS",H3289,H3289*Assumptions!$B$4)</f>
        <v>2123889.9</v>
      </c>
      <c r="J3289" s="15" t="str">
        <f>INDEX(Assumptions!$B$8:$B$12,MATCH(B3289,Assumptions!$A$8:$A$12,0))</f>
        <v>Weighted Average</v>
      </c>
      <c r="K3289" s="16">
        <f>G3289/(1-INDEX(Assumptions!$D$8:$D$12,MATCH(B3289,Assumptions!$A$8:$A$12,0)))</f>
        <v>755.84615384615381</v>
      </c>
      <c r="L3289" s="16">
        <f t="shared" si="358"/>
        <v>14.738999999999999</v>
      </c>
      <c r="M3289" s="16">
        <f t="shared" si="359"/>
        <v>37.792307692307695</v>
      </c>
      <c r="N3289" s="14">
        <f>E3289*(K3289-L3289-M3289)*IF(F3289="GHS",1,Assumptions!$B$4)</f>
        <v>3040430.079923077</v>
      </c>
      <c r="O3289" s="15">
        <f t="shared" ca="1" si="360"/>
        <v>181</v>
      </c>
      <c r="P3289" s="15" t="str">
        <f t="shared" ca="1" si="361"/>
        <v>181-365d</v>
      </c>
      <c r="Q3289" s="17">
        <f ca="1">IF(P3289="0-90d",0,IF(P3289="91-180d",INDEX(Assumptions!$F$8:$F$12,MATCH(B3289,Assumptions!$A$8:$A$12,0)),IF(P3289="181-365d",INDEX(Assumptions!$G$8:$G$12,MATCH(B3289,Assumptions!$A$8:$A$12,0)),INDEX(Assumptions!$H$8:$H$12,MATCH(B3289,Assumptions!$A$8:$A$12,0)))))</f>
        <v>0.35</v>
      </c>
      <c r="R3289" s="14">
        <f t="shared" ca="1" si="362"/>
        <v>743361.46499999997</v>
      </c>
      <c r="S3289" s="14">
        <f t="shared" si="363"/>
        <v>0</v>
      </c>
      <c r="T3289" s="11" t="s">
        <v>39</v>
      </c>
      <c r="U3289" s="18" t="s">
        <v>26</v>
      </c>
    </row>
    <row r="3290" spans="1:21" ht="15" customHeight="1" x14ac:dyDescent="0.15">
      <c r="A3290" s="10" t="s">
        <v>3338</v>
      </c>
      <c r="B3290" s="11" t="s">
        <v>41</v>
      </c>
      <c r="C3290" s="11" t="s">
        <v>42</v>
      </c>
      <c r="D3290" s="12">
        <v>46047</v>
      </c>
      <c r="E3290" s="11">
        <v>4603</v>
      </c>
      <c r="F3290" s="11" t="s">
        <v>33</v>
      </c>
      <c r="G3290" s="13">
        <v>709.08</v>
      </c>
      <c r="H3290" s="14">
        <f t="shared" si="357"/>
        <v>3263895.24</v>
      </c>
      <c r="I3290" s="14">
        <f>IF(F3290="GHS",H3290,H3290*Assumptions!$B$4)</f>
        <v>3263895.24</v>
      </c>
      <c r="J3290" s="15" t="str">
        <f>INDEX(Assumptions!$B$8:$B$12,MATCH(B3290,Assumptions!$A$8:$A$12,0))</f>
        <v>Weighted Average</v>
      </c>
      <c r="K3290" s="16">
        <f>G3290/(1-INDEX(Assumptions!$D$8:$D$12,MATCH(B3290,Assumptions!$A$8:$A$12,0)))</f>
        <v>1090.8923076923077</v>
      </c>
      <c r="L3290" s="16">
        <f t="shared" si="358"/>
        <v>21.272400000000001</v>
      </c>
      <c r="M3290" s="16">
        <f t="shared" si="359"/>
        <v>54.544615384615383</v>
      </c>
      <c r="N3290" s="14">
        <f>E3290*(K3290-L3290-M3290)*IF(F3290="GHS",1,Assumptions!$B$4)</f>
        <v>4672391.5704923077</v>
      </c>
      <c r="O3290" s="15">
        <f t="shared" ca="1" si="360"/>
        <v>239</v>
      </c>
      <c r="P3290" s="15" t="str">
        <f t="shared" ca="1" si="361"/>
        <v>181-365d</v>
      </c>
      <c r="Q3290" s="17">
        <f ca="1">IF(P3290="0-90d",0,IF(P3290="91-180d",INDEX(Assumptions!$F$8:$F$12,MATCH(B3290,Assumptions!$A$8:$A$12,0)),IF(P3290="181-365d",INDEX(Assumptions!$G$8:$G$12,MATCH(B3290,Assumptions!$A$8:$A$12,0)),INDEX(Assumptions!$H$8:$H$12,MATCH(B3290,Assumptions!$A$8:$A$12,0)))))</f>
        <v>0.35</v>
      </c>
      <c r="R3290" s="14">
        <f t="shared" ca="1" si="362"/>
        <v>1142363.334</v>
      </c>
      <c r="S3290" s="14">
        <f t="shared" ca="1" si="363"/>
        <v>2121531.9060000004</v>
      </c>
      <c r="T3290" s="11" t="s">
        <v>50</v>
      </c>
      <c r="U3290" s="18" t="s">
        <v>26</v>
      </c>
    </row>
    <row r="3291" spans="1:21" ht="15" customHeight="1" x14ac:dyDescent="0.15">
      <c r="A3291" s="10" t="s">
        <v>3339</v>
      </c>
      <c r="B3291" s="11" t="s">
        <v>46</v>
      </c>
      <c r="C3291" s="11" t="s">
        <v>47</v>
      </c>
      <c r="D3291" s="12">
        <v>46127</v>
      </c>
      <c r="E3291" s="11">
        <v>2153</v>
      </c>
      <c r="F3291" s="11" t="s">
        <v>33</v>
      </c>
      <c r="G3291" s="13">
        <v>572093.89</v>
      </c>
      <c r="H3291" s="14">
        <f t="shared" si="357"/>
        <v>1231718145.1700001</v>
      </c>
      <c r="I3291" s="14">
        <f>IF(F3291="GHS",H3291,H3291*Assumptions!$B$4)</f>
        <v>1231718145.1700001</v>
      </c>
      <c r="J3291" s="15" t="str">
        <f>INDEX(Assumptions!$B$8:$B$12,MATCH(B3291,Assumptions!$A$8:$A$12,0))</f>
        <v>Specific Identification</v>
      </c>
      <c r="K3291" s="16">
        <f>G3291/(1-INDEX(Assumptions!$D$8:$D$12,MATCH(B3291,Assumptions!$A$8:$A$12,0)))</f>
        <v>733453.70512820513</v>
      </c>
      <c r="L3291" s="16">
        <f t="shared" si="358"/>
        <v>17162.816699999999</v>
      </c>
      <c r="M3291" s="16">
        <f t="shared" si="359"/>
        <v>36672.685256410259</v>
      </c>
      <c r="N3291" s="14">
        <f>E3291*(K3291-L3291-M3291)*IF(F3291="GHS",1,Assumptions!$B$4)</f>
        <v>1463217991.4288745</v>
      </c>
      <c r="O3291" s="15">
        <f t="shared" ca="1" si="360"/>
        <v>159</v>
      </c>
      <c r="P3291" s="15" t="str">
        <f t="shared" ca="1" si="361"/>
        <v>91-180d</v>
      </c>
      <c r="Q3291" s="17">
        <f ca="1">IF(P3291="0-90d",0,IF(P3291="91-180d",INDEX(Assumptions!$F$8:$F$12,MATCH(B3291,Assumptions!$A$8:$A$12,0)),IF(P3291="181-365d",INDEX(Assumptions!$G$8:$G$12,MATCH(B3291,Assumptions!$A$8:$A$12,0)),INDEX(Assumptions!$H$8:$H$12,MATCH(B3291,Assumptions!$A$8:$A$12,0)))))</f>
        <v>0</v>
      </c>
      <c r="R3291" s="14">
        <f t="shared" ca="1" si="362"/>
        <v>0</v>
      </c>
      <c r="S3291" s="14">
        <f t="shared" ca="1" si="363"/>
        <v>1231718145.1700001</v>
      </c>
      <c r="T3291" s="11" t="s">
        <v>25</v>
      </c>
      <c r="U3291" s="18" t="s">
        <v>26</v>
      </c>
    </row>
    <row r="3292" spans="1:21" ht="15" customHeight="1" x14ac:dyDescent="0.15">
      <c r="A3292" s="10" t="s">
        <v>3340</v>
      </c>
      <c r="B3292" s="11" t="s">
        <v>46</v>
      </c>
      <c r="C3292" s="11" t="s">
        <v>47</v>
      </c>
      <c r="D3292" s="12">
        <v>46225</v>
      </c>
      <c r="E3292" s="11">
        <v>3544</v>
      </c>
      <c r="F3292" s="11" t="s">
        <v>33</v>
      </c>
      <c r="G3292" s="13">
        <v>235289.73</v>
      </c>
      <c r="H3292" s="14">
        <f t="shared" si="357"/>
        <v>833866803.12</v>
      </c>
      <c r="I3292" s="14">
        <f>IF(F3292="GHS",H3292,H3292*Assumptions!$B$4)</f>
        <v>833866803.12</v>
      </c>
      <c r="J3292" s="15" t="str">
        <f>INDEX(Assumptions!$B$8:$B$12,MATCH(B3292,Assumptions!$A$8:$A$12,0))</f>
        <v>Specific Identification</v>
      </c>
      <c r="K3292" s="16">
        <f>G3292/(1-INDEX(Assumptions!$D$8:$D$12,MATCH(B3292,Assumptions!$A$8:$A$12,0)))</f>
        <v>301653.5</v>
      </c>
      <c r="L3292" s="16">
        <f t="shared" si="358"/>
        <v>7058.6918999999998</v>
      </c>
      <c r="M3292" s="16">
        <f t="shared" si="359"/>
        <v>15082.675000000001</v>
      </c>
      <c r="N3292" s="14">
        <f>E3292*(K3292-L3292-M3292)*IF(F3292="GHS",1,Assumptions!$B$4)</f>
        <v>990590999.70640016</v>
      </c>
      <c r="O3292" s="15">
        <f t="shared" ca="1" si="360"/>
        <v>61</v>
      </c>
      <c r="P3292" s="15" t="str">
        <f t="shared" ca="1" si="361"/>
        <v>0-90d</v>
      </c>
      <c r="Q3292" s="17">
        <f ca="1">IF(P3292="0-90d",0,IF(P3292="91-180d",INDEX(Assumptions!$F$8:$F$12,MATCH(B3292,Assumptions!$A$8:$A$12,0)),IF(P3292="181-365d",INDEX(Assumptions!$G$8:$G$12,MATCH(B3292,Assumptions!$A$8:$A$12,0)),INDEX(Assumptions!$H$8:$H$12,MATCH(B3292,Assumptions!$A$8:$A$12,0)))))</f>
        <v>0</v>
      </c>
      <c r="R3292" s="14">
        <f t="shared" ca="1" si="362"/>
        <v>0</v>
      </c>
      <c r="S3292" s="14">
        <f t="shared" ca="1" si="363"/>
        <v>833866803.12</v>
      </c>
      <c r="T3292" s="11" t="s">
        <v>25</v>
      </c>
      <c r="U3292" s="18" t="s">
        <v>26</v>
      </c>
    </row>
    <row r="3293" spans="1:21" ht="15" customHeight="1" x14ac:dyDescent="0.15">
      <c r="A3293" s="10" t="s">
        <v>3341</v>
      </c>
      <c r="B3293" s="11" t="s">
        <v>41</v>
      </c>
      <c r="C3293" s="11" t="s">
        <v>49</v>
      </c>
      <c r="D3293" s="12">
        <v>46020</v>
      </c>
      <c r="E3293" s="11">
        <v>4861</v>
      </c>
      <c r="F3293" s="11" t="s">
        <v>33</v>
      </c>
      <c r="G3293" s="13">
        <v>808.97</v>
      </c>
      <c r="H3293" s="14">
        <f t="shared" si="357"/>
        <v>3932403.17</v>
      </c>
      <c r="I3293" s="14">
        <f>IF(F3293="GHS",H3293,H3293*Assumptions!$B$4)</f>
        <v>3932403.17</v>
      </c>
      <c r="J3293" s="15" t="str">
        <f>INDEX(Assumptions!$B$8:$B$12,MATCH(B3293,Assumptions!$A$8:$A$12,0))</f>
        <v>Weighted Average</v>
      </c>
      <c r="K3293" s="16">
        <f>G3293/(1-INDEX(Assumptions!$D$8:$D$12,MATCH(B3293,Assumptions!$A$8:$A$12,0)))</f>
        <v>1244.5692307692307</v>
      </c>
      <c r="L3293" s="16">
        <f t="shared" si="358"/>
        <v>24.269100000000002</v>
      </c>
      <c r="M3293" s="16">
        <f t="shared" si="359"/>
        <v>62.228461538461538</v>
      </c>
      <c r="N3293" s="14">
        <f>E3293*(K3293-L3293-M3293)*IF(F3293="GHS",1,Assumptions!$B$4)</f>
        <v>5629386.3841307694</v>
      </c>
      <c r="O3293" s="15">
        <f t="shared" ca="1" si="360"/>
        <v>266</v>
      </c>
      <c r="P3293" s="15" t="str">
        <f t="shared" ca="1" si="361"/>
        <v>181-365d</v>
      </c>
      <c r="Q3293" s="17">
        <f ca="1">IF(P3293="0-90d",0,IF(P3293="91-180d",INDEX(Assumptions!$F$8:$F$12,MATCH(B3293,Assumptions!$A$8:$A$12,0)),IF(P3293="181-365d",INDEX(Assumptions!$G$8:$G$12,MATCH(B3293,Assumptions!$A$8:$A$12,0)),INDEX(Assumptions!$H$8:$H$12,MATCH(B3293,Assumptions!$A$8:$A$12,0)))))</f>
        <v>0.35</v>
      </c>
      <c r="R3293" s="14">
        <f t="shared" ca="1" si="362"/>
        <v>1376341.1094999998</v>
      </c>
      <c r="S3293" s="14">
        <f t="shared" ca="1" si="363"/>
        <v>2556062.0605000001</v>
      </c>
      <c r="T3293" s="11" t="s">
        <v>25</v>
      </c>
      <c r="U3293" s="18" t="s">
        <v>26</v>
      </c>
    </row>
    <row r="3294" spans="1:21" ht="15" customHeight="1" x14ac:dyDescent="0.15">
      <c r="A3294" s="10" t="s">
        <v>3342</v>
      </c>
      <c r="B3294" s="11" t="s">
        <v>31</v>
      </c>
      <c r="C3294" s="11" t="s">
        <v>63</v>
      </c>
      <c r="D3294" s="12">
        <v>46096</v>
      </c>
      <c r="E3294" s="11">
        <v>1720</v>
      </c>
      <c r="F3294" s="11" t="s">
        <v>33</v>
      </c>
      <c r="G3294" s="13">
        <v>1159.1199999999999</v>
      </c>
      <c r="H3294" s="14">
        <f t="shared" si="357"/>
        <v>1993686.4</v>
      </c>
      <c r="I3294" s="14">
        <f>IF(F3294="GHS",H3294,H3294*Assumptions!$B$4)</f>
        <v>1993686.4</v>
      </c>
      <c r="J3294" s="15" t="str">
        <f>INDEX(Assumptions!$B$8:$B$12,MATCH(B3294,Assumptions!$A$8:$A$12,0))</f>
        <v>Weighted Average</v>
      </c>
      <c r="K3294" s="16">
        <f>G3294/(1-INDEX(Assumptions!$D$8:$D$12,MATCH(B3294,Assumptions!$A$8:$A$12,0)))</f>
        <v>1609.8888888888887</v>
      </c>
      <c r="L3294" s="16">
        <f t="shared" si="358"/>
        <v>34.773599999999995</v>
      </c>
      <c r="M3294" s="16">
        <f t="shared" si="359"/>
        <v>80.49444444444444</v>
      </c>
      <c r="N3294" s="14">
        <f>E3294*(K3294-L3294-M3294)*IF(F3294="GHS",1,Assumptions!$B$4)</f>
        <v>2570747.8524444439</v>
      </c>
      <c r="O3294" s="15">
        <f t="shared" ca="1" si="360"/>
        <v>190</v>
      </c>
      <c r="P3294" s="15" t="str">
        <f t="shared" ca="1" si="361"/>
        <v>181-365d</v>
      </c>
      <c r="Q3294" s="17">
        <f ca="1">IF(P3294="0-90d",0,IF(P3294="91-180d",INDEX(Assumptions!$F$8:$F$12,MATCH(B3294,Assumptions!$A$8:$A$12,0)),IF(P3294="181-365d",INDEX(Assumptions!$G$8:$G$12,MATCH(B3294,Assumptions!$A$8:$A$12,0)),INDEX(Assumptions!$H$8:$H$12,MATCH(B3294,Assumptions!$A$8:$A$12,0)))))</f>
        <v>0.2</v>
      </c>
      <c r="R3294" s="14">
        <f t="shared" ca="1" si="362"/>
        <v>398737.28</v>
      </c>
      <c r="S3294" s="14">
        <f t="shared" ca="1" si="363"/>
        <v>1594949.1199999999</v>
      </c>
      <c r="T3294" s="11" t="s">
        <v>25</v>
      </c>
      <c r="U3294" s="18" t="s">
        <v>26</v>
      </c>
    </row>
    <row r="3295" spans="1:21" ht="15" customHeight="1" x14ac:dyDescent="0.15">
      <c r="A3295" s="10" t="s">
        <v>3343</v>
      </c>
      <c r="B3295" s="11" t="s">
        <v>28</v>
      </c>
      <c r="C3295" s="11" t="s">
        <v>38</v>
      </c>
      <c r="D3295" s="12">
        <v>46053</v>
      </c>
      <c r="E3295" s="11">
        <v>237</v>
      </c>
      <c r="F3295" s="11" t="s">
        <v>24</v>
      </c>
      <c r="G3295" s="13">
        <v>2637.73</v>
      </c>
      <c r="H3295" s="14">
        <f t="shared" si="357"/>
        <v>625142.01</v>
      </c>
      <c r="I3295" s="14">
        <f>IF(F3295="GHS",H3295,H3295*Assumptions!$B$4)</f>
        <v>6751533.7080000006</v>
      </c>
      <c r="J3295" s="15" t="str">
        <f>INDEX(Assumptions!$B$8:$B$12,MATCH(B3295,Assumptions!$A$8:$A$12,0))</f>
        <v>Fair Value Less Costs to Sell</v>
      </c>
      <c r="K3295" s="16">
        <f>G3295/(1-INDEX(Assumptions!$D$8:$D$12,MATCH(B3295,Assumptions!$A$8:$A$12,0)))</f>
        <v>2997.4204545454545</v>
      </c>
      <c r="L3295" s="16">
        <f t="shared" si="358"/>
        <v>79.131900000000002</v>
      </c>
      <c r="M3295" s="16">
        <f t="shared" si="359"/>
        <v>149.87102272727273</v>
      </c>
      <c r="N3295" s="14">
        <f>E3295*(K3295-L3295-M3295)*IF(F3295="GHS",1,Assumptions!$B$4)</f>
        <v>7086041.5144418189</v>
      </c>
      <c r="O3295" s="15">
        <f t="shared" ca="1" si="360"/>
        <v>233</v>
      </c>
      <c r="P3295" s="15" t="str">
        <f t="shared" ca="1" si="361"/>
        <v>181-365d</v>
      </c>
      <c r="Q3295" s="17">
        <f ca="1">IF(P3295="0-90d",0,IF(P3295="91-180d",INDEX(Assumptions!$F$8:$F$12,MATCH(B3295,Assumptions!$A$8:$A$12,0)),IF(P3295="181-365d",INDEX(Assumptions!$G$8:$G$12,MATCH(B3295,Assumptions!$A$8:$A$12,0)),INDEX(Assumptions!$H$8:$H$12,MATCH(B3295,Assumptions!$A$8:$A$12,0)))))</f>
        <v>0.1</v>
      </c>
      <c r="R3295" s="14">
        <f t="shared" ca="1" si="362"/>
        <v>675153.37080000015</v>
      </c>
      <c r="S3295" s="14">
        <f t="shared" ca="1" si="363"/>
        <v>6076380.3372000009</v>
      </c>
      <c r="T3295" s="11" t="s">
        <v>25</v>
      </c>
      <c r="U3295" s="18" t="s">
        <v>36</v>
      </c>
    </row>
    <row r="3296" spans="1:21" ht="15" customHeight="1" x14ac:dyDescent="0.15">
      <c r="A3296" s="10" t="s">
        <v>3344</v>
      </c>
      <c r="B3296" s="11" t="s">
        <v>28</v>
      </c>
      <c r="C3296" s="11" t="s">
        <v>35</v>
      </c>
      <c r="D3296" s="12">
        <v>45785</v>
      </c>
      <c r="E3296" s="11">
        <v>4885</v>
      </c>
      <c r="F3296" s="11" t="s">
        <v>24</v>
      </c>
      <c r="G3296" s="13">
        <v>3988.03</v>
      </c>
      <c r="H3296" s="14">
        <f t="shared" si="357"/>
        <v>19481526.550000001</v>
      </c>
      <c r="I3296" s="14">
        <f>IF(F3296="GHS",H3296,H3296*Assumptions!$B$4)</f>
        <v>210400486.74000001</v>
      </c>
      <c r="J3296" s="15" t="str">
        <f>INDEX(Assumptions!$B$8:$B$12,MATCH(B3296,Assumptions!$A$8:$A$12,0))</f>
        <v>Fair Value Less Costs to Sell</v>
      </c>
      <c r="K3296" s="16">
        <f>G3296/(1-INDEX(Assumptions!$D$8:$D$12,MATCH(B3296,Assumptions!$A$8:$A$12,0)))</f>
        <v>4531.852272727273</v>
      </c>
      <c r="L3296" s="16">
        <f t="shared" si="358"/>
        <v>119.6409</v>
      </c>
      <c r="M3296" s="16">
        <f t="shared" si="359"/>
        <v>226.59261363636367</v>
      </c>
      <c r="N3296" s="14">
        <f>E3296*(K3296-L3296-M3296)*IF(F3296="GHS",1,Assumptions!$B$4)</f>
        <v>220824874.49211821</v>
      </c>
      <c r="O3296" s="15">
        <f t="shared" ca="1" si="360"/>
        <v>501</v>
      </c>
      <c r="P3296" s="15" t="str">
        <f t="shared" ca="1" si="361"/>
        <v>365d+</v>
      </c>
      <c r="Q3296" s="17">
        <f ca="1">IF(P3296="0-90d",0,IF(P3296="91-180d",INDEX(Assumptions!$F$8:$F$12,MATCH(B3296,Assumptions!$A$8:$A$12,0)),IF(P3296="181-365d",INDEX(Assumptions!$G$8:$G$12,MATCH(B3296,Assumptions!$A$8:$A$12,0)),INDEX(Assumptions!$H$8:$H$12,MATCH(B3296,Assumptions!$A$8:$A$12,0)))))</f>
        <v>0.4</v>
      </c>
      <c r="R3296" s="14">
        <f t="shared" ca="1" si="362"/>
        <v>84160194.69600001</v>
      </c>
      <c r="S3296" s="14">
        <f t="shared" ca="1" si="363"/>
        <v>126240292.044</v>
      </c>
      <c r="T3296" s="11" t="s">
        <v>50</v>
      </c>
      <c r="U3296" s="18" t="s">
        <v>26</v>
      </c>
    </row>
    <row r="3297" spans="1:21" ht="15" customHeight="1" x14ac:dyDescent="0.15">
      <c r="A3297" s="10" t="s">
        <v>3345</v>
      </c>
      <c r="B3297" s="11" t="s">
        <v>31</v>
      </c>
      <c r="C3297" s="11" t="s">
        <v>63</v>
      </c>
      <c r="D3297" s="12">
        <v>46078</v>
      </c>
      <c r="E3297" s="11">
        <v>2878</v>
      </c>
      <c r="F3297" s="11" t="s">
        <v>33</v>
      </c>
      <c r="G3297" s="13">
        <v>5549.72</v>
      </c>
      <c r="H3297" s="14">
        <f t="shared" si="357"/>
        <v>15972094.16</v>
      </c>
      <c r="I3297" s="14">
        <f>IF(F3297="GHS",H3297,H3297*Assumptions!$B$4)</f>
        <v>15972094.16</v>
      </c>
      <c r="J3297" s="15" t="str">
        <f>INDEX(Assumptions!$B$8:$B$12,MATCH(B3297,Assumptions!$A$8:$A$12,0))</f>
        <v>Weighted Average</v>
      </c>
      <c r="K3297" s="16">
        <f>G3297/(1-INDEX(Assumptions!$D$8:$D$12,MATCH(B3297,Assumptions!$A$8:$A$12,0)))</f>
        <v>7707.9444444444453</v>
      </c>
      <c r="L3297" s="16">
        <f t="shared" si="358"/>
        <v>166.49160000000001</v>
      </c>
      <c r="M3297" s="16">
        <f t="shared" si="359"/>
        <v>385.3972222222223</v>
      </c>
      <c r="N3297" s="14">
        <f>E3297*(K3297-L3297-M3297)*IF(F3297="GHS",1,Assumptions!$B$4)</f>
        <v>20595128.080755558</v>
      </c>
      <c r="O3297" s="15">
        <f t="shared" ca="1" si="360"/>
        <v>208</v>
      </c>
      <c r="P3297" s="15" t="str">
        <f t="shared" ca="1" si="361"/>
        <v>181-365d</v>
      </c>
      <c r="Q3297" s="17">
        <f ca="1">IF(P3297="0-90d",0,IF(P3297="91-180d",INDEX(Assumptions!$F$8:$F$12,MATCH(B3297,Assumptions!$A$8:$A$12,0)),IF(P3297="181-365d",INDEX(Assumptions!$G$8:$G$12,MATCH(B3297,Assumptions!$A$8:$A$12,0)),INDEX(Assumptions!$H$8:$H$12,MATCH(B3297,Assumptions!$A$8:$A$12,0)))))</f>
        <v>0.2</v>
      </c>
      <c r="R3297" s="14">
        <f t="shared" ca="1" si="362"/>
        <v>3194418.8320000004</v>
      </c>
      <c r="S3297" s="14">
        <f t="shared" ca="1" si="363"/>
        <v>12777675.328</v>
      </c>
      <c r="T3297" s="11" t="s">
        <v>25</v>
      </c>
      <c r="U3297" s="18" t="s">
        <v>26</v>
      </c>
    </row>
    <row r="3298" spans="1:21" ht="15" customHeight="1" x14ac:dyDescent="0.15">
      <c r="A3298" s="10" t="s">
        <v>3346</v>
      </c>
      <c r="B3298" s="11" t="s">
        <v>31</v>
      </c>
      <c r="C3298" s="11" t="s">
        <v>32</v>
      </c>
      <c r="D3298" s="12">
        <v>45780</v>
      </c>
      <c r="E3298" s="11">
        <v>926</v>
      </c>
      <c r="F3298" s="11" t="s">
        <v>33</v>
      </c>
      <c r="G3298" s="13">
        <v>2216.59</v>
      </c>
      <c r="H3298" s="14">
        <f t="shared" si="357"/>
        <v>2052562.34</v>
      </c>
      <c r="I3298" s="14">
        <f>IF(F3298="GHS",H3298,H3298*Assumptions!$B$4)</f>
        <v>2052562.34</v>
      </c>
      <c r="J3298" s="15" t="str">
        <f>INDEX(Assumptions!$B$8:$B$12,MATCH(B3298,Assumptions!$A$8:$A$12,0))</f>
        <v>Weighted Average</v>
      </c>
      <c r="K3298" s="16">
        <f>G3298/(1-INDEX(Assumptions!$D$8:$D$12,MATCH(B3298,Assumptions!$A$8:$A$12,0)))</f>
        <v>3078.5972222222226</v>
      </c>
      <c r="L3298" s="16">
        <f t="shared" si="358"/>
        <v>66.497700000000009</v>
      </c>
      <c r="M3298" s="16">
        <f t="shared" si="359"/>
        <v>153.92986111111114</v>
      </c>
      <c r="N3298" s="14">
        <f>E3298*(K3298-L3298-M3298)*IF(F3298="GHS",1,Assumptions!$B$4)</f>
        <v>2646665.1061888891</v>
      </c>
      <c r="O3298" s="15">
        <f t="shared" ca="1" si="360"/>
        <v>506</v>
      </c>
      <c r="P3298" s="15" t="str">
        <f t="shared" ca="1" si="361"/>
        <v>365d+</v>
      </c>
      <c r="Q3298" s="17">
        <f ca="1">IF(P3298="0-90d",0,IF(P3298="91-180d",INDEX(Assumptions!$F$8:$F$12,MATCH(B3298,Assumptions!$A$8:$A$12,0)),IF(P3298="181-365d",INDEX(Assumptions!$G$8:$G$12,MATCH(B3298,Assumptions!$A$8:$A$12,0)),INDEX(Assumptions!$H$8:$H$12,MATCH(B3298,Assumptions!$A$8:$A$12,0)))))</f>
        <v>0.6</v>
      </c>
      <c r="R3298" s="14">
        <f t="shared" ca="1" si="362"/>
        <v>1231537.4040000001</v>
      </c>
      <c r="S3298" s="14">
        <f t="shared" ca="1" si="363"/>
        <v>821024.93599999999</v>
      </c>
      <c r="T3298" s="11" t="s">
        <v>25</v>
      </c>
      <c r="U3298" s="18" t="s">
        <v>26</v>
      </c>
    </row>
    <row r="3299" spans="1:21" ht="15" customHeight="1" x14ac:dyDescent="0.15">
      <c r="A3299" s="10" t="s">
        <v>3347</v>
      </c>
      <c r="B3299" s="11" t="s">
        <v>41</v>
      </c>
      <c r="C3299" s="11" t="s">
        <v>115</v>
      </c>
      <c r="D3299" s="12">
        <v>46113</v>
      </c>
      <c r="E3299" s="11">
        <v>2082</v>
      </c>
      <c r="F3299" s="11" t="s">
        <v>33</v>
      </c>
      <c r="G3299" s="13">
        <v>429.66</v>
      </c>
      <c r="H3299" s="14">
        <f t="shared" si="357"/>
        <v>894552.12</v>
      </c>
      <c r="I3299" s="14">
        <f>IF(F3299="GHS",H3299,H3299*Assumptions!$B$4)</f>
        <v>894552.12</v>
      </c>
      <c r="J3299" s="15" t="str">
        <f>INDEX(Assumptions!$B$8:$B$12,MATCH(B3299,Assumptions!$A$8:$A$12,0))</f>
        <v>Weighted Average</v>
      </c>
      <c r="K3299" s="16">
        <f>G3299/(1-INDEX(Assumptions!$D$8:$D$12,MATCH(B3299,Assumptions!$A$8:$A$12,0)))</f>
        <v>661.01538461538462</v>
      </c>
      <c r="L3299" s="16">
        <f t="shared" si="358"/>
        <v>12.889800000000001</v>
      </c>
      <c r="M3299" s="16">
        <f t="shared" si="359"/>
        <v>33.050769230769234</v>
      </c>
      <c r="N3299" s="14">
        <f>E3299*(K3299-L3299-M3299)*IF(F3299="GHS",1,Assumptions!$B$4)</f>
        <v>1280585.7656307691</v>
      </c>
      <c r="O3299" s="15">
        <f t="shared" ca="1" si="360"/>
        <v>173</v>
      </c>
      <c r="P3299" s="15" t="str">
        <f t="shared" ca="1" si="361"/>
        <v>91-180d</v>
      </c>
      <c r="Q3299" s="17">
        <f ca="1">IF(P3299="0-90d",0,IF(P3299="91-180d",INDEX(Assumptions!$F$8:$F$12,MATCH(B3299,Assumptions!$A$8:$A$12,0)),IF(P3299="181-365d",INDEX(Assumptions!$G$8:$G$12,MATCH(B3299,Assumptions!$A$8:$A$12,0)),INDEX(Assumptions!$H$8:$H$12,MATCH(B3299,Assumptions!$A$8:$A$12,0)))))</f>
        <v>0.1</v>
      </c>
      <c r="R3299" s="14">
        <f t="shared" ca="1" si="362"/>
        <v>89455.212</v>
      </c>
      <c r="S3299" s="14">
        <f t="shared" ca="1" si="363"/>
        <v>805096.90800000005</v>
      </c>
      <c r="T3299" s="11" t="s">
        <v>25</v>
      </c>
      <c r="U3299" s="18" t="s">
        <v>26</v>
      </c>
    </row>
    <row r="3300" spans="1:21" ht="15" customHeight="1" x14ac:dyDescent="0.15">
      <c r="A3300" s="10" t="s">
        <v>3348</v>
      </c>
      <c r="B3300" s="11" t="s">
        <v>41</v>
      </c>
      <c r="C3300" s="11" t="s">
        <v>115</v>
      </c>
      <c r="D3300" s="12">
        <v>46156</v>
      </c>
      <c r="E3300" s="11">
        <v>1917</v>
      </c>
      <c r="F3300" s="11" t="s">
        <v>33</v>
      </c>
      <c r="G3300" s="13">
        <v>299.68</v>
      </c>
      <c r="H3300" s="14">
        <f t="shared" si="357"/>
        <v>574486.56000000006</v>
      </c>
      <c r="I3300" s="14">
        <f>IF(F3300="GHS",H3300,H3300*Assumptions!$B$4)</f>
        <v>574486.56000000006</v>
      </c>
      <c r="J3300" s="15" t="str">
        <f>INDEX(Assumptions!$B$8:$B$12,MATCH(B3300,Assumptions!$A$8:$A$12,0))</f>
        <v>Weighted Average</v>
      </c>
      <c r="K3300" s="16">
        <f>G3300/(1-INDEX(Assumptions!$D$8:$D$12,MATCH(B3300,Assumptions!$A$8:$A$12,0)))</f>
        <v>461.04615384615386</v>
      </c>
      <c r="L3300" s="16">
        <f t="shared" si="358"/>
        <v>8.9903999999999993</v>
      </c>
      <c r="M3300" s="16">
        <f t="shared" si="359"/>
        <v>23.052307692307693</v>
      </c>
      <c r="N3300" s="14">
        <f>E3300*(K3300-L3300-M3300)*IF(F3300="GHS",1,Assumptions!$B$4)</f>
        <v>822399.60627692309</v>
      </c>
      <c r="O3300" s="15">
        <f t="shared" ca="1" si="360"/>
        <v>130</v>
      </c>
      <c r="P3300" s="15" t="str">
        <f t="shared" ca="1" si="361"/>
        <v>91-180d</v>
      </c>
      <c r="Q3300" s="17">
        <f ca="1">IF(P3300="0-90d",0,IF(P3300="91-180d",INDEX(Assumptions!$F$8:$F$12,MATCH(B3300,Assumptions!$A$8:$A$12,0)),IF(P3300="181-365d",INDEX(Assumptions!$G$8:$G$12,MATCH(B3300,Assumptions!$A$8:$A$12,0)),INDEX(Assumptions!$H$8:$H$12,MATCH(B3300,Assumptions!$A$8:$A$12,0)))))</f>
        <v>0.1</v>
      </c>
      <c r="R3300" s="14">
        <f t="shared" ca="1" si="362"/>
        <v>57448.65600000001</v>
      </c>
      <c r="S3300" s="14">
        <f t="shared" ca="1" si="363"/>
        <v>517037.90400000004</v>
      </c>
      <c r="T3300" s="11" t="s">
        <v>25</v>
      </c>
      <c r="U3300" s="18" t="s">
        <v>26</v>
      </c>
    </row>
    <row r="3301" spans="1:21" ht="15" customHeight="1" x14ac:dyDescent="0.15">
      <c r="A3301" s="10" t="s">
        <v>3349</v>
      </c>
      <c r="B3301" s="11" t="s">
        <v>28</v>
      </c>
      <c r="C3301" s="11" t="s">
        <v>29</v>
      </c>
      <c r="D3301" s="12">
        <v>46154</v>
      </c>
      <c r="E3301" s="11">
        <v>4508</v>
      </c>
      <c r="F3301" s="11" t="s">
        <v>24</v>
      </c>
      <c r="G3301" s="13">
        <v>6370.95</v>
      </c>
      <c r="H3301" s="14">
        <f t="shared" si="357"/>
        <v>28720242.599999998</v>
      </c>
      <c r="I3301" s="14">
        <f>IF(F3301="GHS",H3301,H3301*Assumptions!$B$4)</f>
        <v>310178620.07999998</v>
      </c>
      <c r="J3301" s="15" t="str">
        <f>INDEX(Assumptions!$B$8:$B$12,MATCH(B3301,Assumptions!$A$8:$A$12,0))</f>
        <v>Fair Value Less Costs to Sell</v>
      </c>
      <c r="K3301" s="16">
        <f>G3301/(1-INDEX(Assumptions!$D$8:$D$12,MATCH(B3301,Assumptions!$A$8:$A$12,0)))</f>
        <v>7239.715909090909</v>
      </c>
      <c r="L3301" s="16">
        <f t="shared" si="358"/>
        <v>191.12849999999997</v>
      </c>
      <c r="M3301" s="16">
        <f t="shared" si="359"/>
        <v>361.9857954545455</v>
      </c>
      <c r="N3301" s="14">
        <f>E3301*(K3301-L3301-M3301)*IF(F3301="GHS",1,Assumptions!$B$4)</f>
        <v>325546560.80214548</v>
      </c>
      <c r="O3301" s="15">
        <f t="shared" ca="1" si="360"/>
        <v>132</v>
      </c>
      <c r="P3301" s="15" t="str">
        <f t="shared" ca="1" si="361"/>
        <v>91-180d</v>
      </c>
      <c r="Q3301" s="17">
        <f ca="1">IF(P3301="0-90d",0,IF(P3301="91-180d",INDEX(Assumptions!$F$8:$F$12,MATCH(B3301,Assumptions!$A$8:$A$12,0)),IF(P3301="181-365d",INDEX(Assumptions!$G$8:$G$12,MATCH(B3301,Assumptions!$A$8:$A$12,0)),INDEX(Assumptions!$H$8:$H$12,MATCH(B3301,Assumptions!$A$8:$A$12,0)))))</f>
        <v>0.02</v>
      </c>
      <c r="R3301" s="14">
        <f t="shared" ca="1" si="362"/>
        <v>6203572.4015999995</v>
      </c>
      <c r="S3301" s="14">
        <f t="shared" ca="1" si="363"/>
        <v>303975047.67839998</v>
      </c>
      <c r="T3301" s="11" t="s">
        <v>25</v>
      </c>
      <c r="U3301" s="18" t="s">
        <v>26</v>
      </c>
    </row>
    <row r="3302" spans="1:21" ht="15" customHeight="1" x14ac:dyDescent="0.15">
      <c r="A3302" s="10" t="s">
        <v>3350</v>
      </c>
      <c r="B3302" s="11" t="s">
        <v>41</v>
      </c>
      <c r="C3302" s="11" t="s">
        <v>44</v>
      </c>
      <c r="D3302" s="12">
        <v>45934</v>
      </c>
      <c r="E3302" s="11">
        <v>4539</v>
      </c>
      <c r="F3302" s="11" t="s">
        <v>33</v>
      </c>
      <c r="G3302" s="13">
        <v>327.01</v>
      </c>
      <c r="H3302" s="14">
        <f t="shared" si="357"/>
        <v>1484298.39</v>
      </c>
      <c r="I3302" s="14">
        <f>IF(F3302="GHS",H3302,H3302*Assumptions!$B$4)</f>
        <v>1484298.39</v>
      </c>
      <c r="J3302" s="15" t="str">
        <f>INDEX(Assumptions!$B$8:$B$12,MATCH(B3302,Assumptions!$A$8:$A$12,0))</f>
        <v>Weighted Average</v>
      </c>
      <c r="K3302" s="16">
        <f>G3302/(1-INDEX(Assumptions!$D$8:$D$12,MATCH(B3302,Assumptions!$A$8:$A$12,0)))</f>
        <v>503.09230769230766</v>
      </c>
      <c r="L3302" s="16">
        <f t="shared" si="358"/>
        <v>9.8102999999999998</v>
      </c>
      <c r="M3302" s="16">
        <f t="shared" si="359"/>
        <v>25.154615384615383</v>
      </c>
      <c r="N3302" s="14">
        <f>E3302*(K3302-L3302-M3302)*IF(F3302="GHS",1,Assumptions!$B$4)</f>
        <v>2124830.2336846152</v>
      </c>
      <c r="O3302" s="15">
        <f t="shared" ca="1" si="360"/>
        <v>352</v>
      </c>
      <c r="P3302" s="15" t="str">
        <f t="shared" ca="1" si="361"/>
        <v>181-365d</v>
      </c>
      <c r="Q3302" s="17">
        <f ca="1">IF(P3302="0-90d",0,IF(P3302="91-180d",INDEX(Assumptions!$F$8:$F$12,MATCH(B3302,Assumptions!$A$8:$A$12,0)),IF(P3302="181-365d",INDEX(Assumptions!$G$8:$G$12,MATCH(B3302,Assumptions!$A$8:$A$12,0)),INDEX(Assumptions!$H$8:$H$12,MATCH(B3302,Assumptions!$A$8:$A$12,0)))))</f>
        <v>0.35</v>
      </c>
      <c r="R3302" s="14">
        <f t="shared" ca="1" si="362"/>
        <v>519504.43649999995</v>
      </c>
      <c r="S3302" s="14">
        <f t="shared" ca="1" si="363"/>
        <v>964793.95349999995</v>
      </c>
      <c r="T3302" s="11" t="s">
        <v>25</v>
      </c>
      <c r="U3302" s="18" t="s">
        <v>26</v>
      </c>
    </row>
    <row r="3303" spans="1:21" ht="15" customHeight="1" x14ac:dyDescent="0.15">
      <c r="A3303" s="10" t="s">
        <v>3351</v>
      </c>
      <c r="B3303" s="11" t="s">
        <v>46</v>
      </c>
      <c r="C3303" s="11" t="s">
        <v>119</v>
      </c>
      <c r="D3303" s="12">
        <v>45874</v>
      </c>
      <c r="E3303" s="11">
        <v>4085</v>
      </c>
      <c r="F3303" s="11" t="s">
        <v>33</v>
      </c>
      <c r="G3303" s="13">
        <v>280619.59999999998</v>
      </c>
      <c r="H3303" s="14">
        <f t="shared" si="357"/>
        <v>1146331066</v>
      </c>
      <c r="I3303" s="14">
        <f>IF(F3303="GHS",H3303,H3303*Assumptions!$B$4)</f>
        <v>1146331066</v>
      </c>
      <c r="J3303" s="15" t="str">
        <f>INDEX(Assumptions!$B$8:$B$12,MATCH(B3303,Assumptions!$A$8:$A$12,0))</f>
        <v>Specific Identification</v>
      </c>
      <c r="K3303" s="16">
        <f>G3303/(1-INDEX(Assumptions!$D$8:$D$12,MATCH(B3303,Assumptions!$A$8:$A$12,0)))</f>
        <v>359768.71794871788</v>
      </c>
      <c r="L3303" s="16">
        <f t="shared" si="358"/>
        <v>8418.5879999999997</v>
      </c>
      <c r="M3303" s="16">
        <f t="shared" si="359"/>
        <v>17988.435897435895</v>
      </c>
      <c r="N3303" s="14">
        <f>E3303*(K3303-L3303-M3303)*IF(F3303="GHS",1,Assumptions!$B$4)</f>
        <v>1361782520.199487</v>
      </c>
      <c r="O3303" s="15">
        <f t="shared" ca="1" si="360"/>
        <v>412</v>
      </c>
      <c r="P3303" s="15" t="str">
        <f t="shared" ca="1" si="361"/>
        <v>365d+</v>
      </c>
      <c r="Q3303" s="17">
        <f ca="1">IF(P3303="0-90d",0,IF(P3303="91-180d",INDEX(Assumptions!$F$8:$F$12,MATCH(B3303,Assumptions!$A$8:$A$12,0)),IF(P3303="181-365d",INDEX(Assumptions!$G$8:$G$12,MATCH(B3303,Assumptions!$A$8:$A$12,0)),INDEX(Assumptions!$H$8:$H$12,MATCH(B3303,Assumptions!$A$8:$A$12,0)))))</f>
        <v>0.15</v>
      </c>
      <c r="R3303" s="14">
        <f t="shared" ca="1" si="362"/>
        <v>171949659.90000001</v>
      </c>
      <c r="S3303" s="14">
        <f t="shared" ca="1" si="363"/>
        <v>974381406.10000002</v>
      </c>
      <c r="T3303" s="11" t="s">
        <v>25</v>
      </c>
      <c r="U3303" s="18" t="s">
        <v>36</v>
      </c>
    </row>
    <row r="3304" spans="1:21" ht="15" customHeight="1" x14ac:dyDescent="0.15">
      <c r="A3304" s="10" t="s">
        <v>3352</v>
      </c>
      <c r="B3304" s="11" t="s">
        <v>31</v>
      </c>
      <c r="C3304" s="11" t="s">
        <v>63</v>
      </c>
      <c r="D3304" s="12">
        <v>46213</v>
      </c>
      <c r="E3304" s="11">
        <v>858</v>
      </c>
      <c r="F3304" s="11" t="s">
        <v>33</v>
      </c>
      <c r="G3304" s="13">
        <v>3597.39</v>
      </c>
      <c r="H3304" s="14">
        <f t="shared" si="357"/>
        <v>3086560.62</v>
      </c>
      <c r="I3304" s="14">
        <f>IF(F3304="GHS",H3304,H3304*Assumptions!$B$4)</f>
        <v>3086560.62</v>
      </c>
      <c r="J3304" s="15" t="str">
        <f>INDEX(Assumptions!$B$8:$B$12,MATCH(B3304,Assumptions!$A$8:$A$12,0))</f>
        <v>Weighted Average</v>
      </c>
      <c r="K3304" s="16">
        <f>G3304/(1-INDEX(Assumptions!$D$8:$D$12,MATCH(B3304,Assumptions!$A$8:$A$12,0)))</f>
        <v>4996.375</v>
      </c>
      <c r="L3304" s="16">
        <f t="shared" si="358"/>
        <v>107.92169999999999</v>
      </c>
      <c r="M3304" s="16">
        <f t="shared" si="359"/>
        <v>249.81875000000002</v>
      </c>
      <c r="N3304" s="14">
        <f>E3304*(K3304-L3304-M3304)*IF(F3304="GHS",1,Assumptions!$B$4)</f>
        <v>3979948.4438999998</v>
      </c>
      <c r="O3304" s="15">
        <f t="shared" ca="1" si="360"/>
        <v>73</v>
      </c>
      <c r="P3304" s="15" t="str">
        <f t="shared" ca="1" si="361"/>
        <v>0-90d</v>
      </c>
      <c r="Q3304" s="17">
        <f ca="1">IF(P3304="0-90d",0,IF(P3304="91-180d",INDEX(Assumptions!$F$8:$F$12,MATCH(B3304,Assumptions!$A$8:$A$12,0)),IF(P3304="181-365d",INDEX(Assumptions!$G$8:$G$12,MATCH(B3304,Assumptions!$A$8:$A$12,0)),INDEX(Assumptions!$H$8:$H$12,MATCH(B3304,Assumptions!$A$8:$A$12,0)))))</f>
        <v>0</v>
      </c>
      <c r="R3304" s="14">
        <f t="shared" ca="1" si="362"/>
        <v>0</v>
      </c>
      <c r="S3304" s="14">
        <f t="shared" ca="1" si="363"/>
        <v>3086560.62</v>
      </c>
      <c r="T3304" s="11" t="s">
        <v>25</v>
      </c>
      <c r="U3304" s="18" t="s">
        <v>26</v>
      </c>
    </row>
    <row r="3305" spans="1:21" ht="15" customHeight="1" x14ac:dyDescent="0.15">
      <c r="A3305" s="10" t="s">
        <v>3353</v>
      </c>
      <c r="B3305" s="11" t="s">
        <v>31</v>
      </c>
      <c r="C3305" s="11" t="s">
        <v>32</v>
      </c>
      <c r="D3305" s="12">
        <v>46102</v>
      </c>
      <c r="E3305" s="11">
        <v>571</v>
      </c>
      <c r="F3305" s="11" t="s">
        <v>33</v>
      </c>
      <c r="G3305" s="13">
        <v>8100</v>
      </c>
      <c r="H3305" s="14">
        <f t="shared" si="357"/>
        <v>4625100</v>
      </c>
      <c r="I3305" s="14">
        <f>IF(F3305="GHS",H3305,H3305*Assumptions!$B$4)</f>
        <v>4625100</v>
      </c>
      <c r="J3305" s="15" t="str">
        <f>INDEX(Assumptions!$B$8:$B$12,MATCH(B3305,Assumptions!$A$8:$A$12,0))</f>
        <v>Weighted Average</v>
      </c>
      <c r="K3305" s="16">
        <f>G3305/(1-INDEX(Assumptions!$D$8:$D$12,MATCH(B3305,Assumptions!$A$8:$A$12,0)))</f>
        <v>11250</v>
      </c>
      <c r="L3305" s="16">
        <f t="shared" si="358"/>
        <v>243</v>
      </c>
      <c r="M3305" s="16">
        <f t="shared" si="359"/>
        <v>562.5</v>
      </c>
      <c r="N3305" s="14">
        <f>E3305*(K3305-L3305-M3305)*IF(F3305="GHS",1,Assumptions!$B$4)</f>
        <v>5963809.5</v>
      </c>
      <c r="O3305" s="15">
        <f t="shared" ca="1" si="360"/>
        <v>184</v>
      </c>
      <c r="P3305" s="15" t="str">
        <f t="shared" ca="1" si="361"/>
        <v>181-365d</v>
      </c>
      <c r="Q3305" s="17">
        <f ca="1">IF(P3305="0-90d",0,IF(P3305="91-180d",INDEX(Assumptions!$F$8:$F$12,MATCH(B3305,Assumptions!$A$8:$A$12,0)),IF(P3305="181-365d",INDEX(Assumptions!$G$8:$G$12,MATCH(B3305,Assumptions!$A$8:$A$12,0)),INDEX(Assumptions!$H$8:$H$12,MATCH(B3305,Assumptions!$A$8:$A$12,0)))))</f>
        <v>0.2</v>
      </c>
      <c r="R3305" s="14">
        <f t="shared" ca="1" si="362"/>
        <v>925020</v>
      </c>
      <c r="S3305" s="14">
        <f t="shared" ca="1" si="363"/>
        <v>3700080</v>
      </c>
      <c r="T3305" s="11" t="s">
        <v>25</v>
      </c>
      <c r="U3305" s="18" t="s">
        <v>26</v>
      </c>
    </row>
    <row r="3306" spans="1:21" ht="15" customHeight="1" x14ac:dyDescent="0.15">
      <c r="A3306" s="10" t="s">
        <v>3354</v>
      </c>
      <c r="B3306" s="11" t="s">
        <v>46</v>
      </c>
      <c r="C3306" s="11" t="s">
        <v>119</v>
      </c>
      <c r="D3306" s="12">
        <v>45865</v>
      </c>
      <c r="E3306" s="11">
        <v>3443</v>
      </c>
      <c r="F3306" s="11" t="s">
        <v>33</v>
      </c>
      <c r="G3306" s="13">
        <v>487035.68</v>
      </c>
      <c r="H3306" s="14">
        <f t="shared" si="357"/>
        <v>1676863846.24</v>
      </c>
      <c r="I3306" s="14">
        <f>IF(F3306="GHS",H3306,H3306*Assumptions!$B$4)</f>
        <v>1676863846.24</v>
      </c>
      <c r="J3306" s="15" t="str">
        <f>INDEX(Assumptions!$B$8:$B$12,MATCH(B3306,Assumptions!$A$8:$A$12,0))</f>
        <v>Specific Identification</v>
      </c>
      <c r="K3306" s="16">
        <f>G3306/(1-INDEX(Assumptions!$D$8:$D$12,MATCH(B3306,Assumptions!$A$8:$A$12,0)))</f>
        <v>624404.71794871788</v>
      </c>
      <c r="L3306" s="16">
        <f t="shared" si="358"/>
        <v>14611.070399999999</v>
      </c>
      <c r="M3306" s="16">
        <f t="shared" si="359"/>
        <v>31220.235897435894</v>
      </c>
      <c r="N3306" s="14">
        <f>E3306*(K3306-L3306-M3306)*IF(F3306="GHS",1,Assumptions!$B$4)</f>
        <v>1992028256.3153639</v>
      </c>
      <c r="O3306" s="15">
        <f t="shared" ca="1" si="360"/>
        <v>421</v>
      </c>
      <c r="P3306" s="15" t="str">
        <f t="shared" ca="1" si="361"/>
        <v>365d+</v>
      </c>
      <c r="Q3306" s="17">
        <f ca="1">IF(P3306="0-90d",0,IF(P3306="91-180d",INDEX(Assumptions!$F$8:$F$12,MATCH(B3306,Assumptions!$A$8:$A$12,0)),IF(P3306="181-365d",INDEX(Assumptions!$G$8:$G$12,MATCH(B3306,Assumptions!$A$8:$A$12,0)),INDEX(Assumptions!$H$8:$H$12,MATCH(B3306,Assumptions!$A$8:$A$12,0)))))</f>
        <v>0.15</v>
      </c>
      <c r="R3306" s="14">
        <f t="shared" ca="1" si="362"/>
        <v>251529576.93599999</v>
      </c>
      <c r="S3306" s="14">
        <f t="shared" ca="1" si="363"/>
        <v>1425334269.3039999</v>
      </c>
      <c r="T3306" s="11" t="s">
        <v>25</v>
      </c>
      <c r="U3306" s="18" t="s">
        <v>36</v>
      </c>
    </row>
    <row r="3307" spans="1:21" ht="15" customHeight="1" x14ac:dyDescent="0.15">
      <c r="A3307" s="10" t="s">
        <v>3355</v>
      </c>
      <c r="B3307" s="11" t="s">
        <v>41</v>
      </c>
      <c r="C3307" s="11" t="s">
        <v>42</v>
      </c>
      <c r="D3307" s="12">
        <v>45975</v>
      </c>
      <c r="E3307" s="11">
        <v>1399</v>
      </c>
      <c r="F3307" s="11" t="s">
        <v>33</v>
      </c>
      <c r="G3307" s="13">
        <v>381.3</v>
      </c>
      <c r="H3307" s="14">
        <f t="shared" si="357"/>
        <v>533438.70000000007</v>
      </c>
      <c r="I3307" s="14">
        <f>IF(F3307="GHS",H3307,H3307*Assumptions!$B$4)</f>
        <v>533438.70000000007</v>
      </c>
      <c r="J3307" s="15" t="str">
        <f>INDEX(Assumptions!$B$8:$B$12,MATCH(B3307,Assumptions!$A$8:$A$12,0))</f>
        <v>Weighted Average</v>
      </c>
      <c r="K3307" s="16">
        <f>G3307/(1-INDEX(Assumptions!$D$8:$D$12,MATCH(B3307,Assumptions!$A$8:$A$12,0)))</f>
        <v>586.61538461538464</v>
      </c>
      <c r="L3307" s="16">
        <f t="shared" si="358"/>
        <v>11.439</v>
      </c>
      <c r="M3307" s="16">
        <f t="shared" si="359"/>
        <v>29.330769230769235</v>
      </c>
      <c r="N3307" s="14">
        <f>E3307*(K3307-L3307-M3307)*IF(F3307="GHS",1,Assumptions!$B$4)</f>
        <v>763638.01592307701</v>
      </c>
      <c r="O3307" s="15">
        <f t="shared" ca="1" si="360"/>
        <v>311</v>
      </c>
      <c r="P3307" s="15" t="str">
        <f t="shared" ca="1" si="361"/>
        <v>181-365d</v>
      </c>
      <c r="Q3307" s="17">
        <f ca="1">IF(P3307="0-90d",0,IF(P3307="91-180d",INDEX(Assumptions!$F$8:$F$12,MATCH(B3307,Assumptions!$A$8:$A$12,0)),IF(P3307="181-365d",INDEX(Assumptions!$G$8:$G$12,MATCH(B3307,Assumptions!$A$8:$A$12,0)),INDEX(Assumptions!$H$8:$H$12,MATCH(B3307,Assumptions!$A$8:$A$12,0)))))</f>
        <v>0.35</v>
      </c>
      <c r="R3307" s="14">
        <f t="shared" ca="1" si="362"/>
        <v>186703.54500000001</v>
      </c>
      <c r="S3307" s="14">
        <f t="shared" si="363"/>
        <v>0</v>
      </c>
      <c r="T3307" s="11" t="s">
        <v>39</v>
      </c>
      <c r="U3307" s="18" t="s">
        <v>26</v>
      </c>
    </row>
    <row r="3308" spans="1:21" ht="15" customHeight="1" x14ac:dyDescent="0.15">
      <c r="A3308" s="10" t="s">
        <v>3356</v>
      </c>
      <c r="B3308" s="11" t="s">
        <v>31</v>
      </c>
      <c r="C3308" s="11" t="s">
        <v>32</v>
      </c>
      <c r="D3308" s="12">
        <v>45741</v>
      </c>
      <c r="E3308" s="11">
        <v>3496</v>
      </c>
      <c r="F3308" s="11" t="s">
        <v>33</v>
      </c>
      <c r="G3308" s="13">
        <v>1129.9100000000001</v>
      </c>
      <c r="H3308" s="14">
        <f t="shared" si="357"/>
        <v>3950165.3600000003</v>
      </c>
      <c r="I3308" s="14">
        <f>IF(F3308="GHS",H3308,H3308*Assumptions!$B$4)</f>
        <v>3950165.3600000003</v>
      </c>
      <c r="J3308" s="15" t="str">
        <f>INDEX(Assumptions!$B$8:$B$12,MATCH(B3308,Assumptions!$A$8:$A$12,0))</f>
        <v>Weighted Average</v>
      </c>
      <c r="K3308" s="16">
        <f>G3308/(1-INDEX(Assumptions!$D$8:$D$12,MATCH(B3308,Assumptions!$A$8:$A$12,0)))</f>
        <v>1569.3194444444446</v>
      </c>
      <c r="L3308" s="16">
        <f t="shared" si="358"/>
        <v>33.897300000000001</v>
      </c>
      <c r="M3308" s="16">
        <f t="shared" si="359"/>
        <v>78.465972222222234</v>
      </c>
      <c r="N3308" s="14">
        <f>E3308*(K3308-L3308-M3308)*IF(F3308="GHS",1,Assumptions!$B$4)</f>
        <v>5093518.7780888891</v>
      </c>
      <c r="O3308" s="15">
        <f t="shared" ca="1" si="360"/>
        <v>545</v>
      </c>
      <c r="P3308" s="15" t="str">
        <f t="shared" ca="1" si="361"/>
        <v>365d+</v>
      </c>
      <c r="Q3308" s="17">
        <f ca="1">IF(P3308="0-90d",0,IF(P3308="91-180d",INDEX(Assumptions!$F$8:$F$12,MATCH(B3308,Assumptions!$A$8:$A$12,0)),IF(P3308="181-365d",INDEX(Assumptions!$G$8:$G$12,MATCH(B3308,Assumptions!$A$8:$A$12,0)),INDEX(Assumptions!$H$8:$H$12,MATCH(B3308,Assumptions!$A$8:$A$12,0)))))</f>
        <v>0.6</v>
      </c>
      <c r="R3308" s="14">
        <f t="shared" ca="1" si="362"/>
        <v>2370099.216</v>
      </c>
      <c r="S3308" s="14">
        <f t="shared" ca="1" si="363"/>
        <v>1580066.1440000003</v>
      </c>
      <c r="T3308" s="11" t="s">
        <v>25</v>
      </c>
      <c r="U3308" s="18" t="s">
        <v>36</v>
      </c>
    </row>
    <row r="3309" spans="1:21" ht="15" customHeight="1" x14ac:dyDescent="0.15">
      <c r="A3309" s="10" t="s">
        <v>3357</v>
      </c>
      <c r="B3309" s="11" t="s">
        <v>41</v>
      </c>
      <c r="C3309" s="11" t="s">
        <v>42</v>
      </c>
      <c r="D3309" s="12">
        <v>45857</v>
      </c>
      <c r="E3309" s="11">
        <v>1398</v>
      </c>
      <c r="F3309" s="11" t="s">
        <v>33</v>
      </c>
      <c r="G3309" s="13">
        <v>187.18</v>
      </c>
      <c r="H3309" s="14">
        <f t="shared" si="357"/>
        <v>261677.64</v>
      </c>
      <c r="I3309" s="14">
        <f>IF(F3309="GHS",H3309,H3309*Assumptions!$B$4)</f>
        <v>261677.64</v>
      </c>
      <c r="J3309" s="15" t="str">
        <f>INDEX(Assumptions!$B$8:$B$12,MATCH(B3309,Assumptions!$A$8:$A$12,0))</f>
        <v>Weighted Average</v>
      </c>
      <c r="K3309" s="16">
        <f>G3309/(1-INDEX(Assumptions!$D$8:$D$12,MATCH(B3309,Assumptions!$A$8:$A$12,0)))</f>
        <v>287.96923076923076</v>
      </c>
      <c r="L3309" s="16">
        <f t="shared" si="358"/>
        <v>5.6154000000000002</v>
      </c>
      <c r="M3309" s="16">
        <f t="shared" si="359"/>
        <v>14.39846153846154</v>
      </c>
      <c r="N3309" s="14">
        <f>E3309*(K3309-L3309-M3309)*IF(F3309="GHS",1,Assumptions!$B$4)</f>
        <v>374601.60618461529</v>
      </c>
      <c r="O3309" s="15">
        <f t="shared" ca="1" si="360"/>
        <v>429</v>
      </c>
      <c r="P3309" s="15" t="str">
        <f t="shared" ca="1" si="361"/>
        <v>365d+</v>
      </c>
      <c r="Q3309" s="17">
        <f ca="1">IF(P3309="0-90d",0,IF(P3309="91-180d",INDEX(Assumptions!$F$8:$F$12,MATCH(B3309,Assumptions!$A$8:$A$12,0)),IF(P3309="181-365d",INDEX(Assumptions!$G$8:$G$12,MATCH(B3309,Assumptions!$A$8:$A$12,0)),INDEX(Assumptions!$H$8:$H$12,MATCH(B3309,Assumptions!$A$8:$A$12,0)))))</f>
        <v>0.8</v>
      </c>
      <c r="R3309" s="14">
        <f t="shared" ca="1" si="362"/>
        <v>209342.11200000002</v>
      </c>
      <c r="S3309" s="14">
        <f t="shared" ca="1" si="363"/>
        <v>52335.527999999991</v>
      </c>
      <c r="T3309" s="11" t="s">
        <v>25</v>
      </c>
      <c r="U3309" s="18" t="s">
        <v>26</v>
      </c>
    </row>
    <row r="3310" spans="1:21" ht="15" customHeight="1" x14ac:dyDescent="0.15">
      <c r="A3310" s="10" t="s">
        <v>3358</v>
      </c>
      <c r="B3310" s="11" t="s">
        <v>31</v>
      </c>
      <c r="C3310" s="11" t="s">
        <v>63</v>
      </c>
      <c r="D3310" s="12">
        <v>45817</v>
      </c>
      <c r="E3310" s="11">
        <v>2558</v>
      </c>
      <c r="F3310" s="11" t="s">
        <v>33</v>
      </c>
      <c r="G3310" s="13">
        <v>2452.44</v>
      </c>
      <c r="H3310" s="14">
        <f t="shared" si="357"/>
        <v>6273341.5200000005</v>
      </c>
      <c r="I3310" s="14">
        <f>IF(F3310="GHS",H3310,H3310*Assumptions!$B$4)</f>
        <v>6273341.5200000005</v>
      </c>
      <c r="J3310" s="15" t="str">
        <f>INDEX(Assumptions!$B$8:$B$12,MATCH(B3310,Assumptions!$A$8:$A$12,0))</f>
        <v>Weighted Average</v>
      </c>
      <c r="K3310" s="16">
        <f>G3310/(1-INDEX(Assumptions!$D$8:$D$12,MATCH(B3310,Assumptions!$A$8:$A$12,0)))</f>
        <v>3406.166666666667</v>
      </c>
      <c r="L3310" s="16">
        <f t="shared" si="358"/>
        <v>73.5732</v>
      </c>
      <c r="M3310" s="16">
        <f t="shared" si="359"/>
        <v>170.30833333333337</v>
      </c>
      <c r="N3310" s="14">
        <f>E3310*(K3310-L3310-M3310)*IF(F3310="GHS",1,Assumptions!$B$4)</f>
        <v>8089125.3710666681</v>
      </c>
      <c r="O3310" s="15">
        <f t="shared" ca="1" si="360"/>
        <v>469</v>
      </c>
      <c r="P3310" s="15" t="str">
        <f t="shared" ca="1" si="361"/>
        <v>365d+</v>
      </c>
      <c r="Q3310" s="17">
        <f ca="1">IF(P3310="0-90d",0,IF(P3310="91-180d",INDEX(Assumptions!$F$8:$F$12,MATCH(B3310,Assumptions!$A$8:$A$12,0)),IF(P3310="181-365d",INDEX(Assumptions!$G$8:$G$12,MATCH(B3310,Assumptions!$A$8:$A$12,0)),INDEX(Assumptions!$H$8:$H$12,MATCH(B3310,Assumptions!$A$8:$A$12,0)))))</f>
        <v>0.6</v>
      </c>
      <c r="R3310" s="14">
        <f t="shared" ca="1" si="362"/>
        <v>3764004.912</v>
      </c>
      <c r="S3310" s="14">
        <f t="shared" ca="1" si="363"/>
        <v>2509336.6080000005</v>
      </c>
      <c r="T3310" s="11" t="s">
        <v>25</v>
      </c>
      <c r="U3310" s="18" t="s">
        <v>26</v>
      </c>
    </row>
    <row r="3311" spans="1:21" ht="15" customHeight="1" x14ac:dyDescent="0.15">
      <c r="A3311" s="10" t="s">
        <v>3359</v>
      </c>
      <c r="B3311" s="11" t="s">
        <v>31</v>
      </c>
      <c r="C3311" s="11" t="s">
        <v>63</v>
      </c>
      <c r="D3311" s="12">
        <v>45865</v>
      </c>
      <c r="E3311" s="11">
        <v>4792</v>
      </c>
      <c r="F3311" s="11" t="s">
        <v>33</v>
      </c>
      <c r="G3311" s="13">
        <v>2176.91</v>
      </c>
      <c r="H3311" s="14">
        <f t="shared" si="357"/>
        <v>10431752.719999999</v>
      </c>
      <c r="I3311" s="14">
        <f>IF(F3311="GHS",H3311,H3311*Assumptions!$B$4)</f>
        <v>10431752.719999999</v>
      </c>
      <c r="J3311" s="15" t="str">
        <f>INDEX(Assumptions!$B$8:$B$12,MATCH(B3311,Assumptions!$A$8:$A$12,0))</f>
        <v>Weighted Average</v>
      </c>
      <c r="K3311" s="16">
        <f>G3311/(1-INDEX(Assumptions!$D$8:$D$12,MATCH(B3311,Assumptions!$A$8:$A$12,0)))</f>
        <v>3023.4861111111109</v>
      </c>
      <c r="L3311" s="16">
        <f t="shared" si="358"/>
        <v>65.307299999999998</v>
      </c>
      <c r="M3311" s="16">
        <f t="shared" si="359"/>
        <v>151.17430555555555</v>
      </c>
      <c r="N3311" s="14">
        <f>E3311*(K3311-L3311-M3311)*IF(F3311="GHS",1,Assumptions!$B$4)</f>
        <v>13451165.59062222</v>
      </c>
      <c r="O3311" s="15">
        <f t="shared" ca="1" si="360"/>
        <v>421</v>
      </c>
      <c r="P3311" s="15" t="str">
        <f t="shared" ca="1" si="361"/>
        <v>365d+</v>
      </c>
      <c r="Q3311" s="17">
        <f ca="1">IF(P3311="0-90d",0,IF(P3311="91-180d",INDEX(Assumptions!$F$8:$F$12,MATCH(B3311,Assumptions!$A$8:$A$12,0)),IF(P3311="181-365d",INDEX(Assumptions!$G$8:$G$12,MATCH(B3311,Assumptions!$A$8:$A$12,0)),INDEX(Assumptions!$H$8:$H$12,MATCH(B3311,Assumptions!$A$8:$A$12,0)))))</f>
        <v>0.6</v>
      </c>
      <c r="R3311" s="14">
        <f t="shared" ca="1" si="362"/>
        <v>6259051.6319999993</v>
      </c>
      <c r="S3311" s="14">
        <f t="shared" ca="1" si="363"/>
        <v>4172701.0879999995</v>
      </c>
      <c r="T3311" s="11" t="s">
        <v>25</v>
      </c>
      <c r="U3311" s="18" t="s">
        <v>26</v>
      </c>
    </row>
    <row r="3312" spans="1:21" ht="15" customHeight="1" x14ac:dyDescent="0.15">
      <c r="A3312" s="10" t="s">
        <v>3360</v>
      </c>
      <c r="B3312" s="11" t="s">
        <v>31</v>
      </c>
      <c r="C3312" s="11" t="s">
        <v>76</v>
      </c>
      <c r="D3312" s="12">
        <v>45972</v>
      </c>
      <c r="E3312" s="11">
        <v>2812</v>
      </c>
      <c r="F3312" s="11" t="s">
        <v>33</v>
      </c>
      <c r="G3312" s="13">
        <v>1723.76</v>
      </c>
      <c r="H3312" s="14">
        <f t="shared" si="357"/>
        <v>4847213.12</v>
      </c>
      <c r="I3312" s="14">
        <f>IF(F3312="GHS",H3312,H3312*Assumptions!$B$4)</f>
        <v>4847213.12</v>
      </c>
      <c r="J3312" s="15" t="str">
        <f>INDEX(Assumptions!$B$8:$B$12,MATCH(B3312,Assumptions!$A$8:$A$12,0))</f>
        <v>Weighted Average</v>
      </c>
      <c r="K3312" s="16">
        <f>G3312/(1-INDEX(Assumptions!$D$8:$D$12,MATCH(B3312,Assumptions!$A$8:$A$12,0)))</f>
        <v>2394.1111111111113</v>
      </c>
      <c r="L3312" s="16">
        <f t="shared" si="358"/>
        <v>51.712799999999994</v>
      </c>
      <c r="M3312" s="16">
        <f t="shared" si="359"/>
        <v>119.70555555555558</v>
      </c>
      <c r="N3312" s="14">
        <f>E3312*(K3312-L3312-M3312)*IF(F3312="GHS",1,Assumptions!$B$4)</f>
        <v>6250212.0286222231</v>
      </c>
      <c r="O3312" s="15">
        <f t="shared" ca="1" si="360"/>
        <v>314</v>
      </c>
      <c r="P3312" s="15" t="str">
        <f t="shared" ca="1" si="361"/>
        <v>181-365d</v>
      </c>
      <c r="Q3312" s="17">
        <f ca="1">IF(P3312="0-90d",0,IF(P3312="91-180d",INDEX(Assumptions!$F$8:$F$12,MATCH(B3312,Assumptions!$A$8:$A$12,0)),IF(P3312="181-365d",INDEX(Assumptions!$G$8:$G$12,MATCH(B3312,Assumptions!$A$8:$A$12,0)),INDEX(Assumptions!$H$8:$H$12,MATCH(B3312,Assumptions!$A$8:$A$12,0)))))</f>
        <v>0.2</v>
      </c>
      <c r="R3312" s="14">
        <f t="shared" ca="1" si="362"/>
        <v>969442.62400000007</v>
      </c>
      <c r="S3312" s="14">
        <f t="shared" ca="1" si="363"/>
        <v>3877770.4960000003</v>
      </c>
      <c r="T3312" s="11" t="s">
        <v>25</v>
      </c>
      <c r="U3312" s="18" t="s">
        <v>36</v>
      </c>
    </row>
    <row r="3313" spans="1:21" ht="15" customHeight="1" x14ac:dyDescent="0.15">
      <c r="A3313" s="10" t="s">
        <v>3361</v>
      </c>
      <c r="B3313" s="11" t="s">
        <v>41</v>
      </c>
      <c r="C3313" s="11" t="s">
        <v>115</v>
      </c>
      <c r="D3313" s="12">
        <v>45766</v>
      </c>
      <c r="E3313" s="11">
        <v>4194</v>
      </c>
      <c r="F3313" s="11" t="s">
        <v>33</v>
      </c>
      <c r="G3313" s="13">
        <v>270.75</v>
      </c>
      <c r="H3313" s="14">
        <f t="shared" si="357"/>
        <v>1135525.5</v>
      </c>
      <c r="I3313" s="14">
        <f>IF(F3313="GHS",H3313,H3313*Assumptions!$B$4)</f>
        <v>1135525.5</v>
      </c>
      <c r="J3313" s="15" t="str">
        <f>INDEX(Assumptions!$B$8:$B$12,MATCH(B3313,Assumptions!$A$8:$A$12,0))</f>
        <v>Weighted Average</v>
      </c>
      <c r="K3313" s="16">
        <f>G3313/(1-INDEX(Assumptions!$D$8:$D$12,MATCH(B3313,Assumptions!$A$8:$A$12,0)))</f>
        <v>416.53846153846155</v>
      </c>
      <c r="L3313" s="16">
        <f t="shared" si="358"/>
        <v>8.1225000000000005</v>
      </c>
      <c r="M3313" s="16">
        <f t="shared" si="359"/>
        <v>20.82692307692308</v>
      </c>
      <c r="N3313" s="14">
        <f>E3313*(K3313-L3313-M3313)*IF(F3313="GHS",1,Assumptions!$B$4)</f>
        <v>1625548.4273076924</v>
      </c>
      <c r="O3313" s="15">
        <f t="shared" ca="1" si="360"/>
        <v>520</v>
      </c>
      <c r="P3313" s="15" t="str">
        <f t="shared" ca="1" si="361"/>
        <v>365d+</v>
      </c>
      <c r="Q3313" s="17">
        <f ca="1">IF(P3313="0-90d",0,IF(P3313="91-180d",INDEX(Assumptions!$F$8:$F$12,MATCH(B3313,Assumptions!$A$8:$A$12,0)),IF(P3313="181-365d",INDEX(Assumptions!$G$8:$G$12,MATCH(B3313,Assumptions!$A$8:$A$12,0)),INDEX(Assumptions!$H$8:$H$12,MATCH(B3313,Assumptions!$A$8:$A$12,0)))))</f>
        <v>0.8</v>
      </c>
      <c r="R3313" s="14">
        <f t="shared" ca="1" si="362"/>
        <v>908420.4</v>
      </c>
      <c r="S3313" s="14">
        <f t="shared" ca="1" si="363"/>
        <v>227105.09999999998</v>
      </c>
      <c r="T3313" s="11" t="s">
        <v>25</v>
      </c>
      <c r="U3313" s="18" t="s">
        <v>26</v>
      </c>
    </row>
    <row r="3314" spans="1:21" ht="15" customHeight="1" x14ac:dyDescent="0.15">
      <c r="A3314" s="10" t="s">
        <v>3362</v>
      </c>
      <c r="B3314" s="11" t="s">
        <v>31</v>
      </c>
      <c r="C3314" s="11" t="s">
        <v>76</v>
      </c>
      <c r="D3314" s="12">
        <v>45853</v>
      </c>
      <c r="E3314" s="11">
        <v>44</v>
      </c>
      <c r="F3314" s="11" t="s">
        <v>33</v>
      </c>
      <c r="G3314" s="13">
        <v>2671.56</v>
      </c>
      <c r="H3314" s="14">
        <f t="shared" si="357"/>
        <v>117548.64</v>
      </c>
      <c r="I3314" s="14">
        <f>IF(F3314="GHS",H3314,H3314*Assumptions!$B$4)</f>
        <v>117548.64</v>
      </c>
      <c r="J3314" s="15" t="str">
        <f>INDEX(Assumptions!$B$8:$B$12,MATCH(B3314,Assumptions!$A$8:$A$12,0))</f>
        <v>Weighted Average</v>
      </c>
      <c r="K3314" s="16">
        <f>G3314/(1-INDEX(Assumptions!$D$8:$D$12,MATCH(B3314,Assumptions!$A$8:$A$12,0)))</f>
        <v>3710.5</v>
      </c>
      <c r="L3314" s="16">
        <f t="shared" si="358"/>
        <v>80.146799999999999</v>
      </c>
      <c r="M3314" s="16">
        <f t="shared" si="359"/>
        <v>185.52500000000001</v>
      </c>
      <c r="N3314" s="14">
        <f>E3314*(K3314-L3314-M3314)*IF(F3314="GHS",1,Assumptions!$B$4)</f>
        <v>151572.44079999998</v>
      </c>
      <c r="O3314" s="15">
        <f t="shared" ca="1" si="360"/>
        <v>433</v>
      </c>
      <c r="P3314" s="15" t="str">
        <f t="shared" ca="1" si="361"/>
        <v>365d+</v>
      </c>
      <c r="Q3314" s="17">
        <f ca="1">IF(P3314="0-90d",0,IF(P3314="91-180d",INDEX(Assumptions!$F$8:$F$12,MATCH(B3314,Assumptions!$A$8:$A$12,0)),IF(P3314="181-365d",INDEX(Assumptions!$G$8:$G$12,MATCH(B3314,Assumptions!$A$8:$A$12,0)),INDEX(Assumptions!$H$8:$H$12,MATCH(B3314,Assumptions!$A$8:$A$12,0)))))</f>
        <v>0.6</v>
      </c>
      <c r="R3314" s="14">
        <f t="shared" ca="1" si="362"/>
        <v>70529.183999999994</v>
      </c>
      <c r="S3314" s="14">
        <f t="shared" si="363"/>
        <v>0</v>
      </c>
      <c r="T3314" s="11" t="s">
        <v>39</v>
      </c>
      <c r="U3314" s="18" t="s">
        <v>26</v>
      </c>
    </row>
    <row r="3315" spans="1:21" ht="15" customHeight="1" x14ac:dyDescent="0.15">
      <c r="A3315" s="10" t="s">
        <v>3363</v>
      </c>
      <c r="B3315" s="11" t="s">
        <v>28</v>
      </c>
      <c r="C3315" s="11" t="s">
        <v>38</v>
      </c>
      <c r="D3315" s="12">
        <v>45783</v>
      </c>
      <c r="E3315" s="11">
        <v>1226</v>
      </c>
      <c r="F3315" s="11" t="s">
        <v>24</v>
      </c>
      <c r="G3315" s="13">
        <v>7782.15</v>
      </c>
      <c r="H3315" s="14">
        <f t="shared" si="357"/>
        <v>9540915.9000000004</v>
      </c>
      <c r="I3315" s="14">
        <f>IF(F3315="GHS",H3315,H3315*Assumptions!$B$4)</f>
        <v>103041891.72000001</v>
      </c>
      <c r="J3315" s="15" t="str">
        <f>INDEX(Assumptions!$B$8:$B$12,MATCH(B3315,Assumptions!$A$8:$A$12,0))</f>
        <v>Fair Value Less Costs to Sell</v>
      </c>
      <c r="K3315" s="16">
        <f>G3315/(1-INDEX(Assumptions!$D$8:$D$12,MATCH(B3315,Assumptions!$A$8:$A$12,0)))</f>
        <v>8843.3522727272721</v>
      </c>
      <c r="L3315" s="16">
        <f t="shared" si="358"/>
        <v>233.46449999999999</v>
      </c>
      <c r="M3315" s="16">
        <f t="shared" si="359"/>
        <v>442.16761363636363</v>
      </c>
      <c r="N3315" s="14">
        <f>E3315*(K3315-L3315-M3315)*IF(F3315="GHS",1,Assumptions!$B$4)</f>
        <v>108147149.08249091</v>
      </c>
      <c r="O3315" s="15">
        <f t="shared" ca="1" si="360"/>
        <v>503</v>
      </c>
      <c r="P3315" s="15" t="str">
        <f t="shared" ca="1" si="361"/>
        <v>365d+</v>
      </c>
      <c r="Q3315" s="17">
        <f ca="1">IF(P3315="0-90d",0,IF(P3315="91-180d",INDEX(Assumptions!$F$8:$F$12,MATCH(B3315,Assumptions!$A$8:$A$12,0)),IF(P3315="181-365d",INDEX(Assumptions!$G$8:$G$12,MATCH(B3315,Assumptions!$A$8:$A$12,0)),INDEX(Assumptions!$H$8:$H$12,MATCH(B3315,Assumptions!$A$8:$A$12,0)))))</f>
        <v>0.4</v>
      </c>
      <c r="R3315" s="14">
        <f t="shared" ca="1" si="362"/>
        <v>41216756.688000008</v>
      </c>
      <c r="S3315" s="14">
        <f t="shared" ca="1" si="363"/>
        <v>61825135.032000005</v>
      </c>
      <c r="T3315" s="11" t="s">
        <v>25</v>
      </c>
      <c r="U3315" s="18" t="s">
        <v>26</v>
      </c>
    </row>
    <row r="3316" spans="1:21" ht="15" customHeight="1" x14ac:dyDescent="0.15">
      <c r="A3316" s="10" t="s">
        <v>3364</v>
      </c>
      <c r="B3316" s="11" t="s">
        <v>31</v>
      </c>
      <c r="C3316" s="11" t="s">
        <v>32</v>
      </c>
      <c r="D3316" s="12">
        <v>46075</v>
      </c>
      <c r="E3316" s="11">
        <v>2672</v>
      </c>
      <c r="F3316" s="11" t="s">
        <v>33</v>
      </c>
      <c r="G3316" s="13">
        <v>2851.36</v>
      </c>
      <c r="H3316" s="14">
        <f t="shared" si="357"/>
        <v>7618833.9199999999</v>
      </c>
      <c r="I3316" s="14">
        <f>IF(F3316="GHS",H3316,H3316*Assumptions!$B$4)</f>
        <v>7618833.9199999999</v>
      </c>
      <c r="J3316" s="15" t="str">
        <f>INDEX(Assumptions!$B$8:$B$12,MATCH(B3316,Assumptions!$A$8:$A$12,0))</f>
        <v>Weighted Average</v>
      </c>
      <c r="K3316" s="16">
        <f>G3316/(1-INDEX(Assumptions!$D$8:$D$12,MATCH(B3316,Assumptions!$A$8:$A$12,0)))</f>
        <v>3960.2222222222226</v>
      </c>
      <c r="L3316" s="16">
        <f t="shared" si="358"/>
        <v>85.540800000000004</v>
      </c>
      <c r="M3316" s="16">
        <f t="shared" si="359"/>
        <v>198.01111111111115</v>
      </c>
      <c r="N3316" s="14">
        <f>E3316*(K3316-L3316-M3316)*IF(F3316="GHS",1,Assumptions!$B$4)</f>
        <v>9824063.0712888893</v>
      </c>
      <c r="O3316" s="15">
        <f t="shared" ca="1" si="360"/>
        <v>211</v>
      </c>
      <c r="P3316" s="15" t="str">
        <f t="shared" ca="1" si="361"/>
        <v>181-365d</v>
      </c>
      <c r="Q3316" s="17">
        <f ca="1">IF(P3316="0-90d",0,IF(P3316="91-180d",INDEX(Assumptions!$F$8:$F$12,MATCH(B3316,Assumptions!$A$8:$A$12,0)),IF(P3316="181-365d",INDEX(Assumptions!$G$8:$G$12,MATCH(B3316,Assumptions!$A$8:$A$12,0)),INDEX(Assumptions!$H$8:$H$12,MATCH(B3316,Assumptions!$A$8:$A$12,0)))))</f>
        <v>0.2</v>
      </c>
      <c r="R3316" s="14">
        <f t="shared" ca="1" si="362"/>
        <v>1523766.784</v>
      </c>
      <c r="S3316" s="14">
        <f t="shared" ca="1" si="363"/>
        <v>6095067.1359999999</v>
      </c>
      <c r="T3316" s="11" t="s">
        <v>25</v>
      </c>
      <c r="U3316" s="18" t="s">
        <v>26</v>
      </c>
    </row>
    <row r="3317" spans="1:21" ht="15" customHeight="1" x14ac:dyDescent="0.15">
      <c r="A3317" s="10" t="s">
        <v>3365</v>
      </c>
      <c r="B3317" s="11" t="s">
        <v>41</v>
      </c>
      <c r="C3317" s="11" t="s">
        <v>44</v>
      </c>
      <c r="D3317" s="12">
        <v>45890</v>
      </c>
      <c r="E3317" s="11">
        <v>3885</v>
      </c>
      <c r="F3317" s="11" t="s">
        <v>33</v>
      </c>
      <c r="G3317" s="13">
        <v>651.09</v>
      </c>
      <c r="H3317" s="14">
        <f t="shared" si="357"/>
        <v>2529484.65</v>
      </c>
      <c r="I3317" s="14">
        <f>IF(F3317="GHS",H3317,H3317*Assumptions!$B$4)</f>
        <v>2529484.65</v>
      </c>
      <c r="J3317" s="15" t="str">
        <f>INDEX(Assumptions!$B$8:$B$12,MATCH(B3317,Assumptions!$A$8:$A$12,0))</f>
        <v>Weighted Average</v>
      </c>
      <c r="K3317" s="16">
        <f>G3317/(1-INDEX(Assumptions!$D$8:$D$12,MATCH(B3317,Assumptions!$A$8:$A$12,0)))</f>
        <v>1001.6769230769231</v>
      </c>
      <c r="L3317" s="16">
        <f t="shared" si="358"/>
        <v>19.532700000000002</v>
      </c>
      <c r="M3317" s="16">
        <f t="shared" si="359"/>
        <v>50.08384615384616</v>
      </c>
      <c r="N3317" s="14">
        <f>E3317*(K3317-L3317-M3317)*IF(F3317="GHS",1,Assumptions!$B$4)</f>
        <v>3621054.5643461542</v>
      </c>
      <c r="O3317" s="15">
        <f t="shared" ca="1" si="360"/>
        <v>396</v>
      </c>
      <c r="P3317" s="15" t="str">
        <f t="shared" ca="1" si="361"/>
        <v>365d+</v>
      </c>
      <c r="Q3317" s="17">
        <f ca="1">IF(P3317="0-90d",0,IF(P3317="91-180d",INDEX(Assumptions!$F$8:$F$12,MATCH(B3317,Assumptions!$A$8:$A$12,0)),IF(P3317="181-365d",INDEX(Assumptions!$G$8:$G$12,MATCH(B3317,Assumptions!$A$8:$A$12,0)),INDEX(Assumptions!$H$8:$H$12,MATCH(B3317,Assumptions!$A$8:$A$12,0)))))</f>
        <v>0.8</v>
      </c>
      <c r="R3317" s="14">
        <f t="shared" ca="1" si="362"/>
        <v>2023587.72</v>
      </c>
      <c r="S3317" s="14">
        <f t="shared" ca="1" si="363"/>
        <v>505896.92999999993</v>
      </c>
      <c r="T3317" s="11" t="s">
        <v>25</v>
      </c>
      <c r="U3317" s="18" t="s">
        <v>36</v>
      </c>
    </row>
    <row r="3318" spans="1:21" ht="15" customHeight="1" x14ac:dyDescent="0.15">
      <c r="A3318" s="10" t="s">
        <v>3366</v>
      </c>
      <c r="B3318" s="11" t="s">
        <v>41</v>
      </c>
      <c r="C3318" s="11" t="s">
        <v>49</v>
      </c>
      <c r="D3318" s="12">
        <v>46167</v>
      </c>
      <c r="E3318" s="11">
        <v>2374</v>
      </c>
      <c r="F3318" s="11" t="s">
        <v>33</v>
      </c>
      <c r="G3318" s="13">
        <v>244.24</v>
      </c>
      <c r="H3318" s="14">
        <f t="shared" si="357"/>
        <v>579825.76</v>
      </c>
      <c r="I3318" s="14">
        <f>IF(F3318="GHS",H3318,H3318*Assumptions!$B$4)</f>
        <v>579825.76</v>
      </c>
      <c r="J3318" s="15" t="str">
        <f>INDEX(Assumptions!$B$8:$B$12,MATCH(B3318,Assumptions!$A$8:$A$12,0))</f>
        <v>Weighted Average</v>
      </c>
      <c r="K3318" s="16">
        <f>G3318/(1-INDEX(Assumptions!$D$8:$D$12,MATCH(B3318,Assumptions!$A$8:$A$12,0)))</f>
        <v>375.75384615384615</v>
      </c>
      <c r="L3318" s="16">
        <f t="shared" si="358"/>
        <v>7.3272000000000004</v>
      </c>
      <c r="M3318" s="16">
        <f t="shared" si="359"/>
        <v>18.787692307692307</v>
      </c>
      <c r="N3318" s="14">
        <f>E3318*(K3318-L3318-M3318)*IF(F3318="GHS",1,Assumptions!$B$4)</f>
        <v>830042.87643076933</v>
      </c>
      <c r="O3318" s="15">
        <f t="shared" ca="1" si="360"/>
        <v>119</v>
      </c>
      <c r="P3318" s="15" t="str">
        <f t="shared" ca="1" si="361"/>
        <v>91-180d</v>
      </c>
      <c r="Q3318" s="17">
        <f ca="1">IF(P3318="0-90d",0,IF(P3318="91-180d",INDEX(Assumptions!$F$8:$F$12,MATCH(B3318,Assumptions!$A$8:$A$12,0)),IF(P3318="181-365d",INDEX(Assumptions!$G$8:$G$12,MATCH(B3318,Assumptions!$A$8:$A$12,0)),INDEX(Assumptions!$H$8:$H$12,MATCH(B3318,Assumptions!$A$8:$A$12,0)))))</f>
        <v>0.1</v>
      </c>
      <c r="R3318" s="14">
        <f t="shared" ca="1" si="362"/>
        <v>57982.576000000001</v>
      </c>
      <c r="S3318" s="14">
        <f t="shared" ca="1" si="363"/>
        <v>521843.18400000001</v>
      </c>
      <c r="T3318" s="11" t="s">
        <v>25</v>
      </c>
      <c r="U3318" s="18" t="s">
        <v>26</v>
      </c>
    </row>
    <row r="3319" spans="1:21" ht="15" customHeight="1" x14ac:dyDescent="0.15">
      <c r="A3319" s="10" t="s">
        <v>3367</v>
      </c>
      <c r="B3319" s="11" t="s">
        <v>31</v>
      </c>
      <c r="C3319" s="11" t="s">
        <v>76</v>
      </c>
      <c r="D3319" s="12">
        <v>46011</v>
      </c>
      <c r="E3319" s="11">
        <v>1646</v>
      </c>
      <c r="F3319" s="11" t="s">
        <v>33</v>
      </c>
      <c r="G3319" s="13">
        <v>1597.83</v>
      </c>
      <c r="H3319" s="14">
        <f t="shared" si="357"/>
        <v>2630028.1799999997</v>
      </c>
      <c r="I3319" s="14">
        <f>IF(F3319="GHS",H3319,H3319*Assumptions!$B$4)</f>
        <v>2630028.1799999997</v>
      </c>
      <c r="J3319" s="15" t="str">
        <f>INDEX(Assumptions!$B$8:$B$12,MATCH(B3319,Assumptions!$A$8:$A$12,0))</f>
        <v>Weighted Average</v>
      </c>
      <c r="K3319" s="16">
        <f>G3319/(1-INDEX(Assumptions!$D$8:$D$12,MATCH(B3319,Assumptions!$A$8:$A$12,0)))</f>
        <v>2219.2083333333335</v>
      </c>
      <c r="L3319" s="16">
        <f t="shared" si="358"/>
        <v>47.934899999999999</v>
      </c>
      <c r="M3319" s="16">
        <f t="shared" si="359"/>
        <v>110.96041666666667</v>
      </c>
      <c r="N3319" s="14">
        <f>E3319*(K3319-L3319-M3319)*IF(F3319="GHS",1,Assumptions!$B$4)</f>
        <v>3391275.2254333328</v>
      </c>
      <c r="O3319" s="15">
        <f t="shared" ca="1" si="360"/>
        <v>275</v>
      </c>
      <c r="P3319" s="15" t="str">
        <f t="shared" ca="1" si="361"/>
        <v>181-365d</v>
      </c>
      <c r="Q3319" s="17">
        <f ca="1">IF(P3319="0-90d",0,IF(P3319="91-180d",INDEX(Assumptions!$F$8:$F$12,MATCH(B3319,Assumptions!$A$8:$A$12,0)),IF(P3319="181-365d",INDEX(Assumptions!$G$8:$G$12,MATCH(B3319,Assumptions!$A$8:$A$12,0)),INDEX(Assumptions!$H$8:$H$12,MATCH(B3319,Assumptions!$A$8:$A$12,0)))))</f>
        <v>0.2</v>
      </c>
      <c r="R3319" s="14">
        <f t="shared" ca="1" si="362"/>
        <v>526005.63599999994</v>
      </c>
      <c r="S3319" s="14">
        <f t="shared" ca="1" si="363"/>
        <v>2104022.5439999998</v>
      </c>
      <c r="T3319" s="11" t="s">
        <v>25</v>
      </c>
      <c r="U3319" s="18" t="s">
        <v>26</v>
      </c>
    </row>
    <row r="3320" spans="1:21" ht="15" customHeight="1" x14ac:dyDescent="0.15">
      <c r="A3320" s="10" t="s">
        <v>3368</v>
      </c>
      <c r="B3320" s="11" t="s">
        <v>22</v>
      </c>
      <c r="C3320" s="11" t="s">
        <v>23</v>
      </c>
      <c r="D3320" s="12">
        <v>45946</v>
      </c>
      <c r="E3320" s="11">
        <v>4769</v>
      </c>
      <c r="F3320" s="11" t="s">
        <v>24</v>
      </c>
      <c r="G3320" s="13">
        <v>18160.45</v>
      </c>
      <c r="H3320" s="14">
        <f t="shared" si="357"/>
        <v>86607186.049999997</v>
      </c>
      <c r="I3320" s="14">
        <f>IF(F3320="GHS",H3320,H3320*Assumptions!$B$4)</f>
        <v>935357609.34000003</v>
      </c>
      <c r="J3320" s="15" t="str">
        <f>INDEX(Assumptions!$B$8:$B$12,MATCH(B3320,Assumptions!$A$8:$A$12,0))</f>
        <v>FIFO</v>
      </c>
      <c r="K3320" s="16">
        <f>G3320/(1-INDEX(Assumptions!$D$8:$D$12,MATCH(B3320,Assumptions!$A$8:$A$12,0)))</f>
        <v>22146.890243902439</v>
      </c>
      <c r="L3320" s="16">
        <f t="shared" si="358"/>
        <v>544.81349999999998</v>
      </c>
      <c r="M3320" s="16">
        <f t="shared" si="359"/>
        <v>1107.344512195122</v>
      </c>
      <c r="N3320" s="14">
        <f>E3320*(K3320-L3320-M3320)*IF(F3320="GHS",1,Assumptions!$B$4)</f>
        <v>1055585282.5405316</v>
      </c>
      <c r="O3320" s="15">
        <f t="shared" ca="1" si="360"/>
        <v>340</v>
      </c>
      <c r="P3320" s="15" t="str">
        <f t="shared" ca="1" si="361"/>
        <v>181-365d</v>
      </c>
      <c r="Q3320" s="17">
        <f ca="1">IF(P3320="0-90d",0,IF(P3320="91-180d",INDEX(Assumptions!$F$8:$F$12,MATCH(B3320,Assumptions!$A$8:$A$12,0)),IF(P3320="181-365d",INDEX(Assumptions!$G$8:$G$12,MATCH(B3320,Assumptions!$A$8:$A$12,0)),INDEX(Assumptions!$H$8:$H$12,MATCH(B3320,Assumptions!$A$8:$A$12,0)))))</f>
        <v>0.15</v>
      </c>
      <c r="R3320" s="14">
        <f t="shared" ca="1" si="362"/>
        <v>140303641.40099999</v>
      </c>
      <c r="S3320" s="14">
        <f t="shared" ca="1" si="363"/>
        <v>795053967.93900001</v>
      </c>
      <c r="T3320" s="11" t="s">
        <v>25</v>
      </c>
      <c r="U3320" s="18" t="s">
        <v>26</v>
      </c>
    </row>
    <row r="3321" spans="1:21" ht="15" customHeight="1" x14ac:dyDescent="0.15">
      <c r="A3321" s="10" t="s">
        <v>3369</v>
      </c>
      <c r="B3321" s="11" t="s">
        <v>41</v>
      </c>
      <c r="C3321" s="11" t="s">
        <v>42</v>
      </c>
      <c r="D3321" s="12">
        <v>46092</v>
      </c>
      <c r="E3321" s="11">
        <v>2783</v>
      </c>
      <c r="F3321" s="11" t="s">
        <v>33</v>
      </c>
      <c r="G3321" s="13">
        <v>644.85</v>
      </c>
      <c r="H3321" s="14">
        <f t="shared" si="357"/>
        <v>1794617.55</v>
      </c>
      <c r="I3321" s="14">
        <f>IF(F3321="GHS",H3321,H3321*Assumptions!$B$4)</f>
        <v>1794617.55</v>
      </c>
      <c r="J3321" s="15" t="str">
        <f>INDEX(Assumptions!$B$8:$B$12,MATCH(B3321,Assumptions!$A$8:$A$12,0))</f>
        <v>Weighted Average</v>
      </c>
      <c r="K3321" s="16">
        <f>G3321/(1-INDEX(Assumptions!$D$8:$D$12,MATCH(B3321,Assumptions!$A$8:$A$12,0)))</f>
        <v>992.07692307692309</v>
      </c>
      <c r="L3321" s="16">
        <f t="shared" si="358"/>
        <v>19.345500000000001</v>
      </c>
      <c r="M3321" s="16">
        <f t="shared" si="359"/>
        <v>49.603846153846156</v>
      </c>
      <c r="N3321" s="14">
        <f>E3321*(K3321-L3321-M3321)*IF(F3321="GHS",1,Assumptions!$B$4)</f>
        <v>2569064.0465769232</v>
      </c>
      <c r="O3321" s="15">
        <f t="shared" ca="1" si="360"/>
        <v>194</v>
      </c>
      <c r="P3321" s="15" t="str">
        <f t="shared" ca="1" si="361"/>
        <v>181-365d</v>
      </c>
      <c r="Q3321" s="17">
        <f ca="1">IF(P3321="0-90d",0,IF(P3321="91-180d",INDEX(Assumptions!$F$8:$F$12,MATCH(B3321,Assumptions!$A$8:$A$12,0)),IF(P3321="181-365d",INDEX(Assumptions!$G$8:$G$12,MATCH(B3321,Assumptions!$A$8:$A$12,0)),INDEX(Assumptions!$H$8:$H$12,MATCH(B3321,Assumptions!$A$8:$A$12,0)))))</f>
        <v>0.35</v>
      </c>
      <c r="R3321" s="14">
        <f t="shared" ca="1" si="362"/>
        <v>628116.14249999996</v>
      </c>
      <c r="S3321" s="14">
        <f t="shared" ca="1" si="363"/>
        <v>1166501.4075000002</v>
      </c>
      <c r="T3321" s="11" t="s">
        <v>25</v>
      </c>
      <c r="U3321" s="18" t="s">
        <v>26</v>
      </c>
    </row>
    <row r="3322" spans="1:21" ht="15" customHeight="1" x14ac:dyDescent="0.15">
      <c r="A3322" s="10" t="s">
        <v>3370</v>
      </c>
      <c r="B3322" s="11" t="s">
        <v>41</v>
      </c>
      <c r="C3322" s="11" t="s">
        <v>115</v>
      </c>
      <c r="D3322" s="12">
        <v>45788</v>
      </c>
      <c r="E3322" s="11">
        <v>2618</v>
      </c>
      <c r="F3322" s="11" t="s">
        <v>33</v>
      </c>
      <c r="G3322" s="13">
        <v>504.78</v>
      </c>
      <c r="H3322" s="14">
        <f t="shared" si="357"/>
        <v>1321514.04</v>
      </c>
      <c r="I3322" s="14">
        <f>IF(F3322="GHS",H3322,H3322*Assumptions!$B$4)</f>
        <v>1321514.04</v>
      </c>
      <c r="J3322" s="15" t="str">
        <f>INDEX(Assumptions!$B$8:$B$12,MATCH(B3322,Assumptions!$A$8:$A$12,0))</f>
        <v>Weighted Average</v>
      </c>
      <c r="K3322" s="16">
        <f>G3322/(1-INDEX(Assumptions!$D$8:$D$12,MATCH(B3322,Assumptions!$A$8:$A$12,0)))</f>
        <v>776.58461538461529</v>
      </c>
      <c r="L3322" s="16">
        <f t="shared" si="358"/>
        <v>15.143399999999998</v>
      </c>
      <c r="M3322" s="16">
        <f t="shared" si="359"/>
        <v>38.829230769230769</v>
      </c>
      <c r="N3322" s="14">
        <f>E3322*(K3322-L3322-M3322)*IF(F3322="GHS",1,Assumptions!$B$4)</f>
        <v>1891798.1757230766</v>
      </c>
      <c r="O3322" s="15">
        <f t="shared" ca="1" si="360"/>
        <v>498</v>
      </c>
      <c r="P3322" s="15" t="str">
        <f t="shared" ca="1" si="361"/>
        <v>365d+</v>
      </c>
      <c r="Q3322" s="17">
        <f ca="1">IF(P3322="0-90d",0,IF(P3322="91-180d",INDEX(Assumptions!$F$8:$F$12,MATCH(B3322,Assumptions!$A$8:$A$12,0)),IF(P3322="181-365d",INDEX(Assumptions!$G$8:$G$12,MATCH(B3322,Assumptions!$A$8:$A$12,0)),INDEX(Assumptions!$H$8:$H$12,MATCH(B3322,Assumptions!$A$8:$A$12,0)))))</f>
        <v>0.8</v>
      </c>
      <c r="R3322" s="14">
        <f t="shared" ca="1" si="362"/>
        <v>1057211.2320000001</v>
      </c>
      <c r="S3322" s="14">
        <f t="shared" ca="1" si="363"/>
        <v>264302.80799999996</v>
      </c>
      <c r="T3322" s="11" t="s">
        <v>25</v>
      </c>
      <c r="U3322" s="18" t="s">
        <v>26</v>
      </c>
    </row>
    <row r="3323" spans="1:21" ht="15" customHeight="1" x14ac:dyDescent="0.15">
      <c r="A3323" s="10" t="s">
        <v>3371</v>
      </c>
      <c r="B3323" s="11" t="s">
        <v>41</v>
      </c>
      <c r="C3323" s="11" t="s">
        <v>49</v>
      </c>
      <c r="D3323" s="12">
        <v>46114</v>
      </c>
      <c r="E3323" s="11">
        <v>2675</v>
      </c>
      <c r="F3323" s="11" t="s">
        <v>33</v>
      </c>
      <c r="G3323" s="13">
        <v>410.56</v>
      </c>
      <c r="H3323" s="14">
        <f t="shared" si="357"/>
        <v>1098248</v>
      </c>
      <c r="I3323" s="14">
        <f>IF(F3323="GHS",H3323,H3323*Assumptions!$B$4)</f>
        <v>1098248</v>
      </c>
      <c r="J3323" s="15" t="str">
        <f>INDEX(Assumptions!$B$8:$B$12,MATCH(B3323,Assumptions!$A$8:$A$12,0))</f>
        <v>Weighted Average</v>
      </c>
      <c r="K3323" s="16">
        <f>G3323/(1-INDEX(Assumptions!$D$8:$D$12,MATCH(B3323,Assumptions!$A$8:$A$12,0)))</f>
        <v>631.63076923076926</v>
      </c>
      <c r="L3323" s="16">
        <f t="shared" si="358"/>
        <v>12.316799999999999</v>
      </c>
      <c r="M3323" s="16">
        <f t="shared" si="359"/>
        <v>31.581538461538464</v>
      </c>
      <c r="N3323" s="14">
        <f>E3323*(K3323-L3323-M3323)*IF(F3323="GHS",1,Assumptions!$B$4)</f>
        <v>1572184.2523076925</v>
      </c>
      <c r="O3323" s="15">
        <f t="shared" ca="1" si="360"/>
        <v>172</v>
      </c>
      <c r="P3323" s="15" t="str">
        <f t="shared" ca="1" si="361"/>
        <v>91-180d</v>
      </c>
      <c r="Q3323" s="17">
        <f ca="1">IF(P3323="0-90d",0,IF(P3323="91-180d",INDEX(Assumptions!$F$8:$F$12,MATCH(B3323,Assumptions!$A$8:$A$12,0)),IF(P3323="181-365d",INDEX(Assumptions!$G$8:$G$12,MATCH(B3323,Assumptions!$A$8:$A$12,0)),INDEX(Assumptions!$H$8:$H$12,MATCH(B3323,Assumptions!$A$8:$A$12,0)))))</f>
        <v>0.1</v>
      </c>
      <c r="R3323" s="14">
        <f t="shared" ca="1" si="362"/>
        <v>109824.8</v>
      </c>
      <c r="S3323" s="14">
        <f t="shared" si="363"/>
        <v>0</v>
      </c>
      <c r="T3323" s="11" t="s">
        <v>39</v>
      </c>
      <c r="U3323" s="18" t="s">
        <v>26</v>
      </c>
    </row>
    <row r="3324" spans="1:21" ht="15" customHeight="1" x14ac:dyDescent="0.15">
      <c r="A3324" s="10" t="s">
        <v>3372</v>
      </c>
      <c r="B3324" s="11" t="s">
        <v>22</v>
      </c>
      <c r="C3324" s="11" t="s">
        <v>81</v>
      </c>
      <c r="D3324" s="12">
        <v>45750</v>
      </c>
      <c r="E3324" s="11">
        <v>4535</v>
      </c>
      <c r="F3324" s="11" t="s">
        <v>24</v>
      </c>
      <c r="G3324" s="13">
        <v>24259.85</v>
      </c>
      <c r="H3324" s="14">
        <f t="shared" si="357"/>
        <v>110018419.75</v>
      </c>
      <c r="I3324" s="14">
        <f>IF(F3324="GHS",H3324,H3324*Assumptions!$B$4)</f>
        <v>1188198933.3000002</v>
      </c>
      <c r="J3324" s="15" t="str">
        <f>INDEX(Assumptions!$B$8:$B$12,MATCH(B3324,Assumptions!$A$8:$A$12,0))</f>
        <v>FIFO</v>
      </c>
      <c r="K3324" s="16">
        <f>G3324/(1-INDEX(Assumptions!$D$8:$D$12,MATCH(B3324,Assumptions!$A$8:$A$12,0)))</f>
        <v>29585.182926829264</v>
      </c>
      <c r="L3324" s="16">
        <f t="shared" si="358"/>
        <v>727.79549999999995</v>
      </c>
      <c r="M3324" s="16">
        <f t="shared" si="359"/>
        <v>1479.2591463414633</v>
      </c>
      <c r="N3324" s="14">
        <f>E3324*(K3324-L3324-M3324)*IF(F3324="GHS",1,Assumptions!$B$4)</f>
        <v>1340925966.9217315</v>
      </c>
      <c r="O3324" s="15">
        <f t="shared" ca="1" si="360"/>
        <v>536</v>
      </c>
      <c r="P3324" s="15" t="str">
        <f t="shared" ca="1" si="361"/>
        <v>365d+</v>
      </c>
      <c r="Q3324" s="17">
        <f ca="1">IF(P3324="0-90d",0,IF(P3324="91-180d",INDEX(Assumptions!$F$8:$F$12,MATCH(B3324,Assumptions!$A$8:$A$12,0)),IF(P3324="181-365d",INDEX(Assumptions!$G$8:$G$12,MATCH(B3324,Assumptions!$A$8:$A$12,0)),INDEX(Assumptions!$H$8:$H$12,MATCH(B3324,Assumptions!$A$8:$A$12,0)))))</f>
        <v>0.5</v>
      </c>
      <c r="R3324" s="14">
        <f t="shared" ca="1" si="362"/>
        <v>594099466.6500001</v>
      </c>
      <c r="S3324" s="14">
        <f t="shared" ca="1" si="363"/>
        <v>594099466.6500001</v>
      </c>
      <c r="T3324" s="11" t="s">
        <v>25</v>
      </c>
      <c r="U3324" s="18" t="s">
        <v>36</v>
      </c>
    </row>
    <row r="3325" spans="1:21" ht="15" customHeight="1" x14ac:dyDescent="0.15">
      <c r="A3325" s="10" t="s">
        <v>3373</v>
      </c>
      <c r="B3325" s="11" t="s">
        <v>31</v>
      </c>
      <c r="C3325" s="11" t="s">
        <v>76</v>
      </c>
      <c r="D3325" s="12">
        <v>45760</v>
      </c>
      <c r="E3325" s="11">
        <v>1825</v>
      </c>
      <c r="F3325" s="11" t="s">
        <v>33</v>
      </c>
      <c r="G3325" s="13">
        <v>1456.47</v>
      </c>
      <c r="H3325" s="14">
        <f t="shared" si="357"/>
        <v>2658057.75</v>
      </c>
      <c r="I3325" s="14">
        <f>IF(F3325="GHS",H3325,H3325*Assumptions!$B$4)</f>
        <v>2658057.75</v>
      </c>
      <c r="J3325" s="15" t="str">
        <f>INDEX(Assumptions!$B$8:$B$12,MATCH(B3325,Assumptions!$A$8:$A$12,0))</f>
        <v>Weighted Average</v>
      </c>
      <c r="K3325" s="16">
        <f>G3325/(1-INDEX(Assumptions!$D$8:$D$12,MATCH(B3325,Assumptions!$A$8:$A$12,0)))</f>
        <v>2022.875</v>
      </c>
      <c r="L3325" s="16">
        <f t="shared" si="358"/>
        <v>43.694099999999999</v>
      </c>
      <c r="M3325" s="16">
        <f t="shared" si="359"/>
        <v>101.14375000000001</v>
      </c>
      <c r="N3325" s="14">
        <f>E3325*(K3325-L3325-M3325)*IF(F3325="GHS",1,Assumptions!$B$4)</f>
        <v>3427417.7987500001</v>
      </c>
      <c r="O3325" s="15">
        <f t="shared" ca="1" si="360"/>
        <v>526</v>
      </c>
      <c r="P3325" s="15" t="str">
        <f t="shared" ca="1" si="361"/>
        <v>365d+</v>
      </c>
      <c r="Q3325" s="17">
        <f ca="1">IF(P3325="0-90d",0,IF(P3325="91-180d",INDEX(Assumptions!$F$8:$F$12,MATCH(B3325,Assumptions!$A$8:$A$12,0)),IF(P3325="181-365d",INDEX(Assumptions!$G$8:$G$12,MATCH(B3325,Assumptions!$A$8:$A$12,0)),INDEX(Assumptions!$H$8:$H$12,MATCH(B3325,Assumptions!$A$8:$A$12,0)))))</f>
        <v>0.6</v>
      </c>
      <c r="R3325" s="14">
        <f t="shared" ca="1" si="362"/>
        <v>1594834.65</v>
      </c>
      <c r="S3325" s="14">
        <f t="shared" ca="1" si="363"/>
        <v>1063223.1000000001</v>
      </c>
      <c r="T3325" s="11" t="s">
        <v>25</v>
      </c>
      <c r="U3325" s="18" t="s">
        <v>26</v>
      </c>
    </row>
    <row r="3326" spans="1:21" ht="15" customHeight="1" x14ac:dyDescent="0.15">
      <c r="A3326" s="10" t="s">
        <v>3374</v>
      </c>
      <c r="B3326" s="11" t="s">
        <v>46</v>
      </c>
      <c r="C3326" s="11" t="s">
        <v>119</v>
      </c>
      <c r="D3326" s="12">
        <v>45790</v>
      </c>
      <c r="E3326" s="11">
        <v>2699</v>
      </c>
      <c r="F3326" s="11" t="s">
        <v>33</v>
      </c>
      <c r="G3326" s="13">
        <v>1152874.8700000001</v>
      </c>
      <c r="H3326" s="14">
        <f t="shared" si="357"/>
        <v>3111609274.1300001</v>
      </c>
      <c r="I3326" s="14">
        <f>IF(F3326="GHS",H3326,H3326*Assumptions!$B$4)</f>
        <v>3111609274.1300001</v>
      </c>
      <c r="J3326" s="15" t="str">
        <f>INDEX(Assumptions!$B$8:$B$12,MATCH(B3326,Assumptions!$A$8:$A$12,0))</f>
        <v>Specific Identification</v>
      </c>
      <c r="K3326" s="16">
        <f>G3326/(1-INDEX(Assumptions!$D$8:$D$12,MATCH(B3326,Assumptions!$A$8:$A$12,0)))</f>
        <v>1478044.7051282052</v>
      </c>
      <c r="L3326" s="16">
        <f t="shared" si="358"/>
        <v>34586.246100000004</v>
      </c>
      <c r="M3326" s="16">
        <f t="shared" si="359"/>
        <v>73902.235256410262</v>
      </c>
      <c r="N3326" s="14">
        <f>E3326*(K3326-L3326-M3326)*IF(F3326="GHS",1,Assumptions!$B$4)</f>
        <v>3696432247.9600744</v>
      </c>
      <c r="O3326" s="15">
        <f t="shared" ca="1" si="360"/>
        <v>496</v>
      </c>
      <c r="P3326" s="15" t="str">
        <f t="shared" ca="1" si="361"/>
        <v>365d+</v>
      </c>
      <c r="Q3326" s="17">
        <f ca="1">IF(P3326="0-90d",0,IF(P3326="91-180d",INDEX(Assumptions!$F$8:$F$12,MATCH(B3326,Assumptions!$A$8:$A$12,0)),IF(P3326="181-365d",INDEX(Assumptions!$G$8:$G$12,MATCH(B3326,Assumptions!$A$8:$A$12,0)),INDEX(Assumptions!$H$8:$H$12,MATCH(B3326,Assumptions!$A$8:$A$12,0)))))</f>
        <v>0.15</v>
      </c>
      <c r="R3326" s="14">
        <f t="shared" ca="1" si="362"/>
        <v>466741391.11949998</v>
      </c>
      <c r="S3326" s="14">
        <f t="shared" ca="1" si="363"/>
        <v>2644867883.0105</v>
      </c>
      <c r="T3326" s="11" t="s">
        <v>25</v>
      </c>
      <c r="U3326" s="18" t="s">
        <v>26</v>
      </c>
    </row>
    <row r="3327" spans="1:21" ht="15" customHeight="1" x14ac:dyDescent="0.15">
      <c r="A3327" s="10" t="s">
        <v>3375</v>
      </c>
      <c r="B3327" s="11" t="s">
        <v>28</v>
      </c>
      <c r="C3327" s="11" t="s">
        <v>55</v>
      </c>
      <c r="D3327" s="12">
        <v>46086</v>
      </c>
      <c r="E3327" s="11">
        <v>1695</v>
      </c>
      <c r="F3327" s="11" t="s">
        <v>24</v>
      </c>
      <c r="G3327" s="13">
        <v>13369.93</v>
      </c>
      <c r="H3327" s="14">
        <f t="shared" si="357"/>
        <v>22662031.350000001</v>
      </c>
      <c r="I3327" s="14">
        <f>IF(F3327="GHS",H3327,H3327*Assumptions!$B$4)</f>
        <v>244749938.58000004</v>
      </c>
      <c r="J3327" s="15" t="str">
        <f>INDEX(Assumptions!$B$8:$B$12,MATCH(B3327,Assumptions!$A$8:$A$12,0))</f>
        <v>Fair Value Less Costs to Sell</v>
      </c>
      <c r="K3327" s="16">
        <f>G3327/(1-INDEX(Assumptions!$D$8:$D$12,MATCH(B3327,Assumptions!$A$8:$A$12,0)))</f>
        <v>15193.102272727274</v>
      </c>
      <c r="L3327" s="16">
        <f t="shared" si="358"/>
        <v>401.09789999999998</v>
      </c>
      <c r="M3327" s="16">
        <f t="shared" si="359"/>
        <v>759.65511363636369</v>
      </c>
      <c r="N3327" s="14">
        <f>E3327*(K3327-L3327-M3327)*IF(F3327="GHS",1,Assumptions!$B$4)</f>
        <v>256876185.53691819</v>
      </c>
      <c r="O3327" s="15">
        <f t="shared" ca="1" si="360"/>
        <v>200</v>
      </c>
      <c r="P3327" s="15" t="str">
        <f t="shared" ca="1" si="361"/>
        <v>181-365d</v>
      </c>
      <c r="Q3327" s="17">
        <f ca="1">IF(P3327="0-90d",0,IF(P3327="91-180d",INDEX(Assumptions!$F$8:$F$12,MATCH(B3327,Assumptions!$A$8:$A$12,0)),IF(P3327="181-365d",INDEX(Assumptions!$G$8:$G$12,MATCH(B3327,Assumptions!$A$8:$A$12,0)),INDEX(Assumptions!$H$8:$H$12,MATCH(B3327,Assumptions!$A$8:$A$12,0)))))</f>
        <v>0.1</v>
      </c>
      <c r="R3327" s="14">
        <f t="shared" ca="1" si="362"/>
        <v>24474993.858000007</v>
      </c>
      <c r="S3327" s="14">
        <f t="shared" si="363"/>
        <v>0</v>
      </c>
      <c r="T3327" s="11" t="s">
        <v>39</v>
      </c>
      <c r="U3327" s="18" t="s">
        <v>26</v>
      </c>
    </row>
    <row r="3328" spans="1:21" ht="15" customHeight="1" x14ac:dyDescent="0.15">
      <c r="A3328" s="10" t="s">
        <v>3376</v>
      </c>
      <c r="B3328" s="11" t="s">
        <v>31</v>
      </c>
      <c r="C3328" s="11" t="s">
        <v>63</v>
      </c>
      <c r="D3328" s="12">
        <v>46054</v>
      </c>
      <c r="E3328" s="11">
        <v>1400</v>
      </c>
      <c r="F3328" s="11" t="s">
        <v>33</v>
      </c>
      <c r="G3328" s="13">
        <v>3345.73</v>
      </c>
      <c r="H3328" s="14">
        <f t="shared" si="357"/>
        <v>4684022</v>
      </c>
      <c r="I3328" s="14">
        <f>IF(F3328="GHS",H3328,H3328*Assumptions!$B$4)</f>
        <v>4684022</v>
      </c>
      <c r="J3328" s="15" t="str">
        <f>INDEX(Assumptions!$B$8:$B$12,MATCH(B3328,Assumptions!$A$8:$A$12,0))</f>
        <v>Weighted Average</v>
      </c>
      <c r="K3328" s="16">
        <f>G3328/(1-INDEX(Assumptions!$D$8:$D$12,MATCH(B3328,Assumptions!$A$8:$A$12,0)))</f>
        <v>4646.8472222222226</v>
      </c>
      <c r="L3328" s="16">
        <f t="shared" si="358"/>
        <v>100.3719</v>
      </c>
      <c r="M3328" s="16">
        <f t="shared" si="359"/>
        <v>232.34236111111113</v>
      </c>
      <c r="N3328" s="14">
        <f>E3328*(K3328-L3328-M3328)*IF(F3328="GHS",1,Assumptions!$B$4)</f>
        <v>6039786.1455555558</v>
      </c>
      <c r="O3328" s="15">
        <f t="shared" ca="1" si="360"/>
        <v>232</v>
      </c>
      <c r="P3328" s="15" t="str">
        <f t="shared" ca="1" si="361"/>
        <v>181-365d</v>
      </c>
      <c r="Q3328" s="17">
        <f ca="1">IF(P3328="0-90d",0,IF(P3328="91-180d",INDEX(Assumptions!$F$8:$F$12,MATCH(B3328,Assumptions!$A$8:$A$12,0)),IF(P3328="181-365d",INDEX(Assumptions!$G$8:$G$12,MATCH(B3328,Assumptions!$A$8:$A$12,0)),INDEX(Assumptions!$H$8:$H$12,MATCH(B3328,Assumptions!$A$8:$A$12,0)))))</f>
        <v>0.2</v>
      </c>
      <c r="R3328" s="14">
        <f t="shared" ca="1" si="362"/>
        <v>936804.4</v>
      </c>
      <c r="S3328" s="14">
        <f t="shared" ca="1" si="363"/>
        <v>3747217.6</v>
      </c>
      <c r="T3328" s="11" t="s">
        <v>25</v>
      </c>
      <c r="U3328" s="18" t="s">
        <v>36</v>
      </c>
    </row>
    <row r="3329" spans="1:21" ht="15" customHeight="1" x14ac:dyDescent="0.15">
      <c r="A3329" s="10" t="s">
        <v>3377</v>
      </c>
      <c r="B3329" s="11" t="s">
        <v>41</v>
      </c>
      <c r="C3329" s="11" t="s">
        <v>49</v>
      </c>
      <c r="D3329" s="12">
        <v>46180</v>
      </c>
      <c r="E3329" s="11">
        <v>962</v>
      </c>
      <c r="F3329" s="11" t="s">
        <v>33</v>
      </c>
      <c r="G3329" s="13">
        <v>499.46</v>
      </c>
      <c r="H3329" s="14">
        <f t="shared" si="357"/>
        <v>480480.51999999996</v>
      </c>
      <c r="I3329" s="14">
        <f>IF(F3329="GHS",H3329,H3329*Assumptions!$B$4)</f>
        <v>480480.51999999996</v>
      </c>
      <c r="J3329" s="15" t="str">
        <f>INDEX(Assumptions!$B$8:$B$12,MATCH(B3329,Assumptions!$A$8:$A$12,0))</f>
        <v>Weighted Average</v>
      </c>
      <c r="K3329" s="16">
        <f>G3329/(1-INDEX(Assumptions!$D$8:$D$12,MATCH(B3329,Assumptions!$A$8:$A$12,0)))</f>
        <v>768.4</v>
      </c>
      <c r="L3329" s="16">
        <f t="shared" si="358"/>
        <v>14.983799999999999</v>
      </c>
      <c r="M3329" s="16">
        <f t="shared" si="359"/>
        <v>38.42</v>
      </c>
      <c r="N3329" s="14">
        <f>E3329*(K3329-L3329-M3329)*IF(F3329="GHS",1,Assumptions!$B$4)</f>
        <v>687826.34440000006</v>
      </c>
      <c r="O3329" s="15">
        <f t="shared" ca="1" si="360"/>
        <v>106</v>
      </c>
      <c r="P3329" s="15" t="str">
        <f t="shared" ca="1" si="361"/>
        <v>91-180d</v>
      </c>
      <c r="Q3329" s="17">
        <f ca="1">IF(P3329="0-90d",0,IF(P3329="91-180d",INDEX(Assumptions!$F$8:$F$12,MATCH(B3329,Assumptions!$A$8:$A$12,0)),IF(P3329="181-365d",INDEX(Assumptions!$G$8:$G$12,MATCH(B3329,Assumptions!$A$8:$A$12,0)),INDEX(Assumptions!$H$8:$H$12,MATCH(B3329,Assumptions!$A$8:$A$12,0)))))</f>
        <v>0.1</v>
      </c>
      <c r="R3329" s="14">
        <f t="shared" ca="1" si="362"/>
        <v>48048.051999999996</v>
      </c>
      <c r="S3329" s="14">
        <f t="shared" ca="1" si="363"/>
        <v>432432.46799999999</v>
      </c>
      <c r="T3329" s="11" t="s">
        <v>25</v>
      </c>
      <c r="U3329" s="18" t="s">
        <v>26</v>
      </c>
    </row>
    <row r="3330" spans="1:21" ht="15" customHeight="1" x14ac:dyDescent="0.15">
      <c r="A3330" s="10" t="s">
        <v>3378</v>
      </c>
      <c r="B3330" s="11" t="s">
        <v>31</v>
      </c>
      <c r="C3330" s="11" t="s">
        <v>32</v>
      </c>
      <c r="D3330" s="12">
        <v>45889</v>
      </c>
      <c r="E3330" s="11">
        <v>243</v>
      </c>
      <c r="F3330" s="11" t="s">
        <v>33</v>
      </c>
      <c r="G3330" s="13">
        <v>1706.23</v>
      </c>
      <c r="H3330" s="14">
        <f t="shared" ref="H3330:H3393" si="364">E3330*G3330</f>
        <v>414613.89</v>
      </c>
      <c r="I3330" s="14">
        <f>IF(F3330="GHS",H3330,H3330*Assumptions!$B$4)</f>
        <v>414613.89</v>
      </c>
      <c r="J3330" s="15" t="str">
        <f>INDEX(Assumptions!$B$8:$B$12,MATCH(B3330,Assumptions!$A$8:$A$12,0))</f>
        <v>Weighted Average</v>
      </c>
      <c r="K3330" s="16">
        <f>G3330/(1-INDEX(Assumptions!$D$8:$D$12,MATCH(B3330,Assumptions!$A$8:$A$12,0)))</f>
        <v>2369.7638888888891</v>
      </c>
      <c r="L3330" s="16">
        <f t="shared" ref="L3330:L3393" si="365">G3330*0.03</f>
        <v>51.186900000000001</v>
      </c>
      <c r="M3330" s="16">
        <f t="shared" ref="M3330:M3393" si="366">K3330*0.05</f>
        <v>118.48819444444446</v>
      </c>
      <c r="N3330" s="14">
        <f>E3330*(K3330-L3330-M3330)*IF(F3330="GHS",1,Assumptions!$B$4)</f>
        <v>534621.57704999996</v>
      </c>
      <c r="O3330" s="15">
        <f t="shared" ref="O3330:O3393" ca="1" si="367">TODAY()-D3330</f>
        <v>397</v>
      </c>
      <c r="P3330" s="15" t="str">
        <f t="shared" ref="P3330:P3393" ca="1" si="368">IF(O3330&lt;=90,"0-90d",IF(O3330&lt;=180,"91-180d",IF(O3330&lt;=365,"181-365d","365d+")))</f>
        <v>365d+</v>
      </c>
      <c r="Q3330" s="17">
        <f ca="1">IF(P3330="0-90d",0,IF(P3330="91-180d",INDEX(Assumptions!$F$8:$F$12,MATCH(B3330,Assumptions!$A$8:$A$12,0)),IF(P3330="181-365d",INDEX(Assumptions!$G$8:$G$12,MATCH(B3330,Assumptions!$A$8:$A$12,0)),INDEX(Assumptions!$H$8:$H$12,MATCH(B3330,Assumptions!$A$8:$A$12,0)))))</f>
        <v>0.6</v>
      </c>
      <c r="R3330" s="14">
        <f t="shared" ref="R3330:R3393" ca="1" si="369">I3330*Q3330</f>
        <v>248768.334</v>
      </c>
      <c r="S3330" s="14">
        <f t="shared" ref="S3330:S3393" ca="1" si="370">IF(T3330="Held on Consignment (Not Owned)",0,MIN(I3330-R3330,N3330))</f>
        <v>165845.55600000001</v>
      </c>
      <c r="T3330" s="11" t="s">
        <v>25</v>
      </c>
      <c r="U3330" s="18" t="s">
        <v>26</v>
      </c>
    </row>
    <row r="3331" spans="1:21" ht="15" customHeight="1" x14ac:dyDescent="0.15">
      <c r="A3331" s="10" t="s">
        <v>3379</v>
      </c>
      <c r="B3331" s="11" t="s">
        <v>31</v>
      </c>
      <c r="C3331" s="11" t="s">
        <v>32</v>
      </c>
      <c r="D3331" s="12">
        <v>45923</v>
      </c>
      <c r="E3331" s="11">
        <v>4974</v>
      </c>
      <c r="F3331" s="11" t="s">
        <v>33</v>
      </c>
      <c r="G3331" s="13">
        <v>2056.64</v>
      </c>
      <c r="H3331" s="14">
        <f t="shared" si="364"/>
        <v>10229727.359999999</v>
      </c>
      <c r="I3331" s="14">
        <f>IF(F3331="GHS",H3331,H3331*Assumptions!$B$4)</f>
        <v>10229727.359999999</v>
      </c>
      <c r="J3331" s="15" t="str">
        <f>INDEX(Assumptions!$B$8:$B$12,MATCH(B3331,Assumptions!$A$8:$A$12,0))</f>
        <v>Weighted Average</v>
      </c>
      <c r="K3331" s="16">
        <f>G3331/(1-INDEX(Assumptions!$D$8:$D$12,MATCH(B3331,Assumptions!$A$8:$A$12,0)))</f>
        <v>2856.4444444444443</v>
      </c>
      <c r="L3331" s="16">
        <f t="shared" si="365"/>
        <v>61.69919999999999</v>
      </c>
      <c r="M3331" s="16">
        <f t="shared" si="366"/>
        <v>142.82222222222222</v>
      </c>
      <c r="N3331" s="14">
        <f>E3331*(K3331-L3331-M3331)*IF(F3331="GHS",1,Assumptions!$B$4)</f>
        <v>13190665.112533333</v>
      </c>
      <c r="O3331" s="15">
        <f t="shared" ca="1" si="367"/>
        <v>363</v>
      </c>
      <c r="P3331" s="15" t="str">
        <f t="shared" ca="1" si="368"/>
        <v>181-365d</v>
      </c>
      <c r="Q3331" s="17">
        <f ca="1">IF(P3331="0-90d",0,IF(P3331="91-180d",INDEX(Assumptions!$F$8:$F$12,MATCH(B3331,Assumptions!$A$8:$A$12,0)),IF(P3331="181-365d",INDEX(Assumptions!$G$8:$G$12,MATCH(B3331,Assumptions!$A$8:$A$12,0)),INDEX(Assumptions!$H$8:$H$12,MATCH(B3331,Assumptions!$A$8:$A$12,0)))))</f>
        <v>0.2</v>
      </c>
      <c r="R3331" s="14">
        <f t="shared" ca="1" si="369"/>
        <v>2045945.4720000001</v>
      </c>
      <c r="S3331" s="14">
        <f t="shared" ca="1" si="370"/>
        <v>8183781.8879999993</v>
      </c>
      <c r="T3331" s="11" t="s">
        <v>25</v>
      </c>
      <c r="U3331" s="18" t="s">
        <v>26</v>
      </c>
    </row>
    <row r="3332" spans="1:21" ht="15" customHeight="1" x14ac:dyDescent="0.15">
      <c r="A3332" s="10" t="s">
        <v>3380</v>
      </c>
      <c r="B3332" s="11" t="s">
        <v>46</v>
      </c>
      <c r="C3332" s="11" t="s">
        <v>52</v>
      </c>
      <c r="D3332" s="12">
        <v>45797</v>
      </c>
      <c r="E3332" s="11">
        <v>3001</v>
      </c>
      <c r="F3332" s="11" t="s">
        <v>33</v>
      </c>
      <c r="G3332" s="13">
        <v>238444.64</v>
      </c>
      <c r="H3332" s="14">
        <f t="shared" si="364"/>
        <v>715572364.63999999</v>
      </c>
      <c r="I3332" s="14">
        <f>IF(F3332="GHS",H3332,H3332*Assumptions!$B$4)</f>
        <v>715572364.63999999</v>
      </c>
      <c r="J3332" s="15" t="str">
        <f>INDEX(Assumptions!$B$8:$B$12,MATCH(B3332,Assumptions!$A$8:$A$12,0))</f>
        <v>Specific Identification</v>
      </c>
      <c r="K3332" s="16">
        <f>G3332/(1-INDEX(Assumptions!$D$8:$D$12,MATCH(B3332,Assumptions!$A$8:$A$12,0)))</f>
        <v>305698.25641025644</v>
      </c>
      <c r="L3332" s="16">
        <f t="shared" si="365"/>
        <v>7153.3392000000003</v>
      </c>
      <c r="M3332" s="16">
        <f t="shared" si="366"/>
        <v>15284.912820512822</v>
      </c>
      <c r="N3332" s="14">
        <f>E3332*(K3332-L3332-M3332)*IF(F3332="GHS",1,Assumptions!$B$4)</f>
        <v>850063273.17362058</v>
      </c>
      <c r="O3332" s="15">
        <f t="shared" ca="1" si="367"/>
        <v>489</v>
      </c>
      <c r="P3332" s="15" t="str">
        <f t="shared" ca="1" si="368"/>
        <v>365d+</v>
      </c>
      <c r="Q3332" s="17">
        <f ca="1">IF(P3332="0-90d",0,IF(P3332="91-180d",INDEX(Assumptions!$F$8:$F$12,MATCH(B3332,Assumptions!$A$8:$A$12,0)),IF(P3332="181-365d",INDEX(Assumptions!$G$8:$G$12,MATCH(B3332,Assumptions!$A$8:$A$12,0)),INDEX(Assumptions!$H$8:$H$12,MATCH(B3332,Assumptions!$A$8:$A$12,0)))))</f>
        <v>0.15</v>
      </c>
      <c r="R3332" s="14">
        <f t="shared" ca="1" si="369"/>
        <v>107335854.69599999</v>
      </c>
      <c r="S3332" s="14">
        <f t="shared" ca="1" si="370"/>
        <v>608236509.94400001</v>
      </c>
      <c r="T3332" s="11" t="s">
        <v>25</v>
      </c>
      <c r="U3332" s="18" t="s">
        <v>26</v>
      </c>
    </row>
    <row r="3333" spans="1:21" ht="15" customHeight="1" x14ac:dyDescent="0.15">
      <c r="A3333" s="10" t="s">
        <v>3381</v>
      </c>
      <c r="B3333" s="11" t="s">
        <v>41</v>
      </c>
      <c r="C3333" s="11" t="s">
        <v>115</v>
      </c>
      <c r="D3333" s="12">
        <v>46127</v>
      </c>
      <c r="E3333" s="11">
        <v>4396</v>
      </c>
      <c r="F3333" s="11" t="s">
        <v>33</v>
      </c>
      <c r="G3333" s="13">
        <v>442.62</v>
      </c>
      <c r="H3333" s="14">
        <f t="shared" si="364"/>
        <v>1945757.52</v>
      </c>
      <c r="I3333" s="14">
        <f>IF(F3333="GHS",H3333,H3333*Assumptions!$B$4)</f>
        <v>1945757.52</v>
      </c>
      <c r="J3333" s="15" t="str">
        <f>INDEX(Assumptions!$B$8:$B$12,MATCH(B3333,Assumptions!$A$8:$A$12,0))</f>
        <v>Weighted Average</v>
      </c>
      <c r="K3333" s="16">
        <f>G3333/(1-INDEX(Assumptions!$D$8:$D$12,MATCH(B3333,Assumptions!$A$8:$A$12,0)))</f>
        <v>680.95384615384614</v>
      </c>
      <c r="L3333" s="16">
        <f t="shared" si="365"/>
        <v>13.278599999999999</v>
      </c>
      <c r="M3333" s="16">
        <f t="shared" si="366"/>
        <v>34.047692307692309</v>
      </c>
      <c r="N3333" s="14">
        <f>E3333*(K3333-L3333-M3333)*IF(F3333="GHS",1,Assumptions!$B$4)</f>
        <v>2785426.7267076923</v>
      </c>
      <c r="O3333" s="15">
        <f t="shared" ca="1" si="367"/>
        <v>159</v>
      </c>
      <c r="P3333" s="15" t="str">
        <f t="shared" ca="1" si="368"/>
        <v>91-180d</v>
      </c>
      <c r="Q3333" s="17">
        <f ca="1">IF(P3333="0-90d",0,IF(P3333="91-180d",INDEX(Assumptions!$F$8:$F$12,MATCH(B3333,Assumptions!$A$8:$A$12,0)),IF(P3333="181-365d",INDEX(Assumptions!$G$8:$G$12,MATCH(B3333,Assumptions!$A$8:$A$12,0)),INDEX(Assumptions!$H$8:$H$12,MATCH(B3333,Assumptions!$A$8:$A$12,0)))))</f>
        <v>0.1</v>
      </c>
      <c r="R3333" s="14">
        <f t="shared" ca="1" si="369"/>
        <v>194575.75200000001</v>
      </c>
      <c r="S3333" s="14">
        <f t="shared" ca="1" si="370"/>
        <v>1751181.7679999999</v>
      </c>
      <c r="T3333" s="11" t="s">
        <v>25</v>
      </c>
      <c r="U3333" s="18" t="s">
        <v>26</v>
      </c>
    </row>
    <row r="3334" spans="1:21" ht="15" customHeight="1" x14ac:dyDescent="0.15">
      <c r="A3334" s="10" t="s">
        <v>3382</v>
      </c>
      <c r="B3334" s="11" t="s">
        <v>28</v>
      </c>
      <c r="C3334" s="11" t="s">
        <v>38</v>
      </c>
      <c r="D3334" s="12">
        <v>45898</v>
      </c>
      <c r="E3334" s="11">
        <v>1734</v>
      </c>
      <c r="F3334" s="11" t="s">
        <v>24</v>
      </c>
      <c r="G3334" s="13">
        <v>11839.46</v>
      </c>
      <c r="H3334" s="14">
        <f t="shared" si="364"/>
        <v>20529623.639999997</v>
      </c>
      <c r="I3334" s="14">
        <f>IF(F3334="GHS",H3334,H3334*Assumptions!$B$4)</f>
        <v>221719935.31199998</v>
      </c>
      <c r="J3334" s="15" t="str">
        <f>INDEX(Assumptions!$B$8:$B$12,MATCH(B3334,Assumptions!$A$8:$A$12,0))</f>
        <v>Fair Value Less Costs to Sell</v>
      </c>
      <c r="K3334" s="16">
        <f>G3334/(1-INDEX(Assumptions!$D$8:$D$12,MATCH(B3334,Assumptions!$A$8:$A$12,0)))</f>
        <v>13453.931818181818</v>
      </c>
      <c r="L3334" s="16">
        <f t="shared" si="365"/>
        <v>355.18379999999996</v>
      </c>
      <c r="M3334" s="16">
        <f t="shared" si="366"/>
        <v>672.6965909090909</v>
      </c>
      <c r="N3334" s="14">
        <f>E3334*(K3334-L3334-M3334)*IF(F3334="GHS",1,Assumptions!$B$4)</f>
        <v>232705150.28882185</v>
      </c>
      <c r="O3334" s="15">
        <f t="shared" ca="1" si="367"/>
        <v>388</v>
      </c>
      <c r="P3334" s="15" t="str">
        <f t="shared" ca="1" si="368"/>
        <v>365d+</v>
      </c>
      <c r="Q3334" s="17">
        <f ca="1">IF(P3334="0-90d",0,IF(P3334="91-180d",INDEX(Assumptions!$F$8:$F$12,MATCH(B3334,Assumptions!$A$8:$A$12,0)),IF(P3334="181-365d",INDEX(Assumptions!$G$8:$G$12,MATCH(B3334,Assumptions!$A$8:$A$12,0)),INDEX(Assumptions!$H$8:$H$12,MATCH(B3334,Assumptions!$A$8:$A$12,0)))))</f>
        <v>0.4</v>
      </c>
      <c r="R3334" s="14">
        <f t="shared" ca="1" si="369"/>
        <v>88687974.124799997</v>
      </c>
      <c r="S3334" s="14">
        <f t="shared" ca="1" si="370"/>
        <v>133031961.18719998</v>
      </c>
      <c r="T3334" s="11" t="s">
        <v>25</v>
      </c>
      <c r="U3334" s="18" t="s">
        <v>26</v>
      </c>
    </row>
    <row r="3335" spans="1:21" ht="15" customHeight="1" x14ac:dyDescent="0.15">
      <c r="A3335" s="10" t="s">
        <v>3383</v>
      </c>
      <c r="B3335" s="11" t="s">
        <v>22</v>
      </c>
      <c r="C3335" s="11" t="s">
        <v>81</v>
      </c>
      <c r="D3335" s="12">
        <v>45920</v>
      </c>
      <c r="E3335" s="11">
        <v>4953</v>
      </c>
      <c r="F3335" s="11" t="s">
        <v>24</v>
      </c>
      <c r="G3335" s="13">
        <v>16756.16</v>
      </c>
      <c r="H3335" s="14">
        <f t="shared" si="364"/>
        <v>82993260.480000004</v>
      </c>
      <c r="I3335" s="14">
        <f>IF(F3335="GHS",H3335,H3335*Assumptions!$B$4)</f>
        <v>896327213.18400013</v>
      </c>
      <c r="J3335" s="15" t="str">
        <f>INDEX(Assumptions!$B$8:$B$12,MATCH(B3335,Assumptions!$A$8:$A$12,0))</f>
        <v>FIFO</v>
      </c>
      <c r="K3335" s="16">
        <f>G3335/(1-INDEX(Assumptions!$D$8:$D$12,MATCH(B3335,Assumptions!$A$8:$A$12,0)))</f>
        <v>20434.341463414632</v>
      </c>
      <c r="L3335" s="16">
        <f t="shared" si="365"/>
        <v>502.6848</v>
      </c>
      <c r="M3335" s="16">
        <f t="shared" si="366"/>
        <v>1021.7170731707316</v>
      </c>
      <c r="N3335" s="14">
        <f>E3335*(K3335-L3335-M3335)*IF(F3335="GHS",1,Assumptions!$B$4)</f>
        <v>1011538052.537163</v>
      </c>
      <c r="O3335" s="15">
        <f t="shared" ca="1" si="367"/>
        <v>366</v>
      </c>
      <c r="P3335" s="15" t="str">
        <f t="shared" ca="1" si="368"/>
        <v>365d+</v>
      </c>
      <c r="Q3335" s="17">
        <f ca="1">IF(P3335="0-90d",0,IF(P3335="91-180d",INDEX(Assumptions!$F$8:$F$12,MATCH(B3335,Assumptions!$A$8:$A$12,0)),IF(P3335="181-365d",INDEX(Assumptions!$G$8:$G$12,MATCH(B3335,Assumptions!$A$8:$A$12,0)),INDEX(Assumptions!$H$8:$H$12,MATCH(B3335,Assumptions!$A$8:$A$12,0)))))</f>
        <v>0.5</v>
      </c>
      <c r="R3335" s="14">
        <f t="shared" ca="1" si="369"/>
        <v>448163606.59200007</v>
      </c>
      <c r="S3335" s="14">
        <f t="shared" ca="1" si="370"/>
        <v>448163606.59200007</v>
      </c>
      <c r="T3335" s="11" t="s">
        <v>25</v>
      </c>
      <c r="U3335" s="18" t="s">
        <v>26</v>
      </c>
    </row>
    <row r="3336" spans="1:21" ht="15" customHeight="1" x14ac:dyDescent="0.15">
      <c r="A3336" s="10" t="s">
        <v>3384</v>
      </c>
      <c r="B3336" s="11" t="s">
        <v>22</v>
      </c>
      <c r="C3336" s="11" t="s">
        <v>61</v>
      </c>
      <c r="D3336" s="12">
        <v>46032</v>
      </c>
      <c r="E3336" s="11">
        <v>3034</v>
      </c>
      <c r="F3336" s="11" t="s">
        <v>24</v>
      </c>
      <c r="G3336" s="13">
        <v>24268.28</v>
      </c>
      <c r="H3336" s="14">
        <f t="shared" si="364"/>
        <v>73629961.519999996</v>
      </c>
      <c r="I3336" s="14">
        <f>IF(F3336="GHS",H3336,H3336*Assumptions!$B$4)</f>
        <v>795203584.41600001</v>
      </c>
      <c r="J3336" s="15" t="str">
        <f>INDEX(Assumptions!$B$8:$B$12,MATCH(B3336,Assumptions!$A$8:$A$12,0))</f>
        <v>FIFO</v>
      </c>
      <c r="K3336" s="16">
        <f>G3336/(1-INDEX(Assumptions!$D$8:$D$12,MATCH(B3336,Assumptions!$A$8:$A$12,0)))</f>
        <v>29595.463414634141</v>
      </c>
      <c r="L3336" s="16">
        <f t="shared" si="365"/>
        <v>728.0483999999999</v>
      </c>
      <c r="M3336" s="16">
        <f t="shared" si="366"/>
        <v>1479.7731707317071</v>
      </c>
      <c r="N3336" s="14">
        <f>E3336*(K3336-L3336-M3336)*IF(F3336="GHS",1,Assumptions!$B$4)</f>
        <v>897416337.82752001</v>
      </c>
      <c r="O3336" s="15">
        <f t="shared" ca="1" si="367"/>
        <v>254</v>
      </c>
      <c r="P3336" s="15" t="str">
        <f t="shared" ca="1" si="368"/>
        <v>181-365d</v>
      </c>
      <c r="Q3336" s="17">
        <f ca="1">IF(P3336="0-90d",0,IF(P3336="91-180d",INDEX(Assumptions!$F$8:$F$12,MATCH(B3336,Assumptions!$A$8:$A$12,0)),IF(P3336="181-365d",INDEX(Assumptions!$G$8:$G$12,MATCH(B3336,Assumptions!$A$8:$A$12,0)),INDEX(Assumptions!$H$8:$H$12,MATCH(B3336,Assumptions!$A$8:$A$12,0)))))</f>
        <v>0.15</v>
      </c>
      <c r="R3336" s="14">
        <f t="shared" ca="1" si="369"/>
        <v>119280537.66239999</v>
      </c>
      <c r="S3336" s="14">
        <f t="shared" ca="1" si="370"/>
        <v>675923046.7536</v>
      </c>
      <c r="T3336" s="11" t="s">
        <v>25</v>
      </c>
      <c r="U3336" s="18" t="s">
        <v>26</v>
      </c>
    </row>
    <row r="3337" spans="1:21" ht="15" customHeight="1" x14ac:dyDescent="0.15">
      <c r="A3337" s="10" t="s">
        <v>3385</v>
      </c>
      <c r="B3337" s="11" t="s">
        <v>31</v>
      </c>
      <c r="C3337" s="11" t="s">
        <v>32</v>
      </c>
      <c r="D3337" s="12">
        <v>45991</v>
      </c>
      <c r="E3337" s="11">
        <v>3376</v>
      </c>
      <c r="F3337" s="11" t="s">
        <v>33</v>
      </c>
      <c r="G3337" s="13">
        <v>2819.69</v>
      </c>
      <c r="H3337" s="14">
        <f t="shared" si="364"/>
        <v>9519273.4399999995</v>
      </c>
      <c r="I3337" s="14">
        <f>IF(F3337="GHS",H3337,H3337*Assumptions!$B$4)</f>
        <v>9519273.4399999995</v>
      </c>
      <c r="J3337" s="15" t="str">
        <f>INDEX(Assumptions!$B$8:$B$12,MATCH(B3337,Assumptions!$A$8:$A$12,0))</f>
        <v>Weighted Average</v>
      </c>
      <c r="K3337" s="16">
        <f>G3337/(1-INDEX(Assumptions!$D$8:$D$12,MATCH(B3337,Assumptions!$A$8:$A$12,0)))</f>
        <v>3916.2361111111113</v>
      </c>
      <c r="L3337" s="16">
        <f t="shared" si="365"/>
        <v>84.590699999999998</v>
      </c>
      <c r="M3337" s="16">
        <f t="shared" si="366"/>
        <v>195.81180555555557</v>
      </c>
      <c r="N3337" s="14">
        <f>E3337*(K3337-L3337-M3337)*IF(F3337="GHS",1,Assumptions!$B$4)</f>
        <v>12274574.252355555</v>
      </c>
      <c r="O3337" s="15">
        <f t="shared" ca="1" si="367"/>
        <v>295</v>
      </c>
      <c r="P3337" s="15" t="str">
        <f t="shared" ca="1" si="368"/>
        <v>181-365d</v>
      </c>
      <c r="Q3337" s="17">
        <f ca="1">IF(P3337="0-90d",0,IF(P3337="91-180d",INDEX(Assumptions!$F$8:$F$12,MATCH(B3337,Assumptions!$A$8:$A$12,0)),IF(P3337="181-365d",INDEX(Assumptions!$G$8:$G$12,MATCH(B3337,Assumptions!$A$8:$A$12,0)),INDEX(Assumptions!$H$8:$H$12,MATCH(B3337,Assumptions!$A$8:$A$12,0)))))</f>
        <v>0.2</v>
      </c>
      <c r="R3337" s="14">
        <f t="shared" ca="1" si="369"/>
        <v>1903854.6880000001</v>
      </c>
      <c r="S3337" s="14">
        <f t="shared" ca="1" si="370"/>
        <v>7615418.7519999994</v>
      </c>
      <c r="T3337" s="11" t="s">
        <v>25</v>
      </c>
      <c r="U3337" s="18" t="s">
        <v>26</v>
      </c>
    </row>
    <row r="3338" spans="1:21" ht="15" customHeight="1" x14ac:dyDescent="0.15">
      <c r="A3338" s="10" t="s">
        <v>3386</v>
      </c>
      <c r="B3338" s="11" t="s">
        <v>41</v>
      </c>
      <c r="C3338" s="11" t="s">
        <v>115</v>
      </c>
      <c r="D3338" s="12">
        <v>46080</v>
      </c>
      <c r="E3338" s="11">
        <v>22</v>
      </c>
      <c r="F3338" s="11" t="s">
        <v>33</v>
      </c>
      <c r="G3338" s="13">
        <v>490.39</v>
      </c>
      <c r="H3338" s="14">
        <f t="shared" si="364"/>
        <v>10788.58</v>
      </c>
      <c r="I3338" s="14">
        <f>IF(F3338="GHS",H3338,H3338*Assumptions!$B$4)</f>
        <v>10788.58</v>
      </c>
      <c r="J3338" s="15" t="str">
        <f>INDEX(Assumptions!$B$8:$B$12,MATCH(B3338,Assumptions!$A$8:$A$12,0))</f>
        <v>Weighted Average</v>
      </c>
      <c r="K3338" s="16">
        <f>G3338/(1-INDEX(Assumptions!$D$8:$D$12,MATCH(B3338,Assumptions!$A$8:$A$12,0)))</f>
        <v>754.44615384615383</v>
      </c>
      <c r="L3338" s="16">
        <f t="shared" si="365"/>
        <v>14.711699999999999</v>
      </c>
      <c r="M3338" s="16">
        <f t="shared" si="366"/>
        <v>37.722307692307695</v>
      </c>
      <c r="N3338" s="14">
        <f>E3338*(K3338-L3338-M3338)*IF(F3338="GHS",1,Assumptions!$B$4)</f>
        <v>15444.267215384616</v>
      </c>
      <c r="O3338" s="15">
        <f t="shared" ca="1" si="367"/>
        <v>206</v>
      </c>
      <c r="P3338" s="15" t="str">
        <f t="shared" ca="1" si="368"/>
        <v>181-365d</v>
      </c>
      <c r="Q3338" s="17">
        <f ca="1">IF(P3338="0-90d",0,IF(P3338="91-180d",INDEX(Assumptions!$F$8:$F$12,MATCH(B3338,Assumptions!$A$8:$A$12,0)),IF(P3338="181-365d",INDEX(Assumptions!$G$8:$G$12,MATCH(B3338,Assumptions!$A$8:$A$12,0)),INDEX(Assumptions!$H$8:$H$12,MATCH(B3338,Assumptions!$A$8:$A$12,0)))))</f>
        <v>0.35</v>
      </c>
      <c r="R3338" s="14">
        <f t="shared" ca="1" si="369"/>
        <v>3776.0029999999997</v>
      </c>
      <c r="S3338" s="14">
        <f t="shared" ca="1" si="370"/>
        <v>7012.5770000000002</v>
      </c>
      <c r="T3338" s="11" t="s">
        <v>25</v>
      </c>
      <c r="U3338" s="18" t="s">
        <v>26</v>
      </c>
    </row>
    <row r="3339" spans="1:21" ht="15" customHeight="1" x14ac:dyDescent="0.15">
      <c r="A3339" s="10" t="s">
        <v>3387</v>
      </c>
      <c r="B3339" s="11" t="s">
        <v>31</v>
      </c>
      <c r="C3339" s="11" t="s">
        <v>32</v>
      </c>
      <c r="D3339" s="12">
        <v>46096</v>
      </c>
      <c r="E3339" s="11">
        <v>2447</v>
      </c>
      <c r="F3339" s="11" t="s">
        <v>33</v>
      </c>
      <c r="G3339" s="13">
        <v>1737.87</v>
      </c>
      <c r="H3339" s="14">
        <f t="shared" si="364"/>
        <v>4252567.8899999997</v>
      </c>
      <c r="I3339" s="14">
        <f>IF(F3339="GHS",H3339,H3339*Assumptions!$B$4)</f>
        <v>4252567.8899999997</v>
      </c>
      <c r="J3339" s="15" t="str">
        <f>INDEX(Assumptions!$B$8:$B$12,MATCH(B3339,Assumptions!$A$8:$A$12,0))</f>
        <v>Weighted Average</v>
      </c>
      <c r="K3339" s="16">
        <f>G3339/(1-INDEX(Assumptions!$D$8:$D$12,MATCH(B3339,Assumptions!$A$8:$A$12,0)))</f>
        <v>2413.7083333333335</v>
      </c>
      <c r="L3339" s="16">
        <f t="shared" si="365"/>
        <v>52.136099999999992</v>
      </c>
      <c r="M3339" s="16">
        <f t="shared" si="366"/>
        <v>120.68541666666668</v>
      </c>
      <c r="N3339" s="14">
        <f>E3339*(K3339-L3339-M3339)*IF(F3339="GHS",1,Assumptions!$B$4)</f>
        <v>5483450.0403833333</v>
      </c>
      <c r="O3339" s="15">
        <f t="shared" ca="1" si="367"/>
        <v>190</v>
      </c>
      <c r="P3339" s="15" t="str">
        <f t="shared" ca="1" si="368"/>
        <v>181-365d</v>
      </c>
      <c r="Q3339" s="17">
        <f ca="1">IF(P3339="0-90d",0,IF(P3339="91-180d",INDEX(Assumptions!$F$8:$F$12,MATCH(B3339,Assumptions!$A$8:$A$12,0)),IF(P3339="181-365d",INDEX(Assumptions!$G$8:$G$12,MATCH(B3339,Assumptions!$A$8:$A$12,0)),INDEX(Assumptions!$H$8:$H$12,MATCH(B3339,Assumptions!$A$8:$A$12,0)))))</f>
        <v>0.2</v>
      </c>
      <c r="R3339" s="14">
        <f t="shared" ca="1" si="369"/>
        <v>850513.57799999998</v>
      </c>
      <c r="S3339" s="14">
        <f t="shared" ca="1" si="370"/>
        <v>3402054.3119999999</v>
      </c>
      <c r="T3339" s="11" t="s">
        <v>25</v>
      </c>
      <c r="U3339" s="18" t="s">
        <v>26</v>
      </c>
    </row>
    <row r="3340" spans="1:21" ht="15" customHeight="1" x14ac:dyDescent="0.15">
      <c r="A3340" s="10" t="s">
        <v>3388</v>
      </c>
      <c r="B3340" s="11" t="s">
        <v>28</v>
      </c>
      <c r="C3340" s="11" t="s">
        <v>35</v>
      </c>
      <c r="D3340" s="12">
        <v>46026</v>
      </c>
      <c r="E3340" s="11">
        <v>1558</v>
      </c>
      <c r="F3340" s="11" t="s">
        <v>24</v>
      </c>
      <c r="G3340" s="13">
        <v>7136.77</v>
      </c>
      <c r="H3340" s="14">
        <f t="shared" si="364"/>
        <v>11119087.66</v>
      </c>
      <c r="I3340" s="14">
        <f>IF(F3340="GHS",H3340,H3340*Assumptions!$B$4)</f>
        <v>120086146.72800002</v>
      </c>
      <c r="J3340" s="15" t="str">
        <f>INDEX(Assumptions!$B$8:$B$12,MATCH(B3340,Assumptions!$A$8:$A$12,0))</f>
        <v>Fair Value Less Costs to Sell</v>
      </c>
      <c r="K3340" s="16">
        <f>G3340/(1-INDEX(Assumptions!$D$8:$D$12,MATCH(B3340,Assumptions!$A$8:$A$12,0)))</f>
        <v>8109.9659090909099</v>
      </c>
      <c r="L3340" s="16">
        <f t="shared" si="365"/>
        <v>214.10310000000001</v>
      </c>
      <c r="M3340" s="16">
        <f t="shared" si="366"/>
        <v>405.49829545454554</v>
      </c>
      <c r="N3340" s="14">
        <f>E3340*(K3340-L3340-M3340)*IF(F3340="GHS",1,Assumptions!$B$4)</f>
        <v>126035869.45225091</v>
      </c>
      <c r="O3340" s="15">
        <f t="shared" ca="1" si="367"/>
        <v>260</v>
      </c>
      <c r="P3340" s="15" t="str">
        <f t="shared" ca="1" si="368"/>
        <v>181-365d</v>
      </c>
      <c r="Q3340" s="17">
        <f ca="1">IF(P3340="0-90d",0,IF(P3340="91-180d",INDEX(Assumptions!$F$8:$F$12,MATCH(B3340,Assumptions!$A$8:$A$12,0)),IF(P3340="181-365d",INDEX(Assumptions!$G$8:$G$12,MATCH(B3340,Assumptions!$A$8:$A$12,0)),INDEX(Assumptions!$H$8:$H$12,MATCH(B3340,Assumptions!$A$8:$A$12,0)))))</f>
        <v>0.1</v>
      </c>
      <c r="R3340" s="14">
        <f t="shared" ca="1" si="369"/>
        <v>12008614.672800003</v>
      </c>
      <c r="S3340" s="14">
        <f t="shared" ca="1" si="370"/>
        <v>108077532.05520001</v>
      </c>
      <c r="T3340" s="11" t="s">
        <v>25</v>
      </c>
      <c r="U3340" s="18" t="s">
        <v>26</v>
      </c>
    </row>
    <row r="3341" spans="1:21" ht="15" customHeight="1" x14ac:dyDescent="0.15">
      <c r="A3341" s="10" t="s">
        <v>3389</v>
      </c>
      <c r="B3341" s="11" t="s">
        <v>28</v>
      </c>
      <c r="C3341" s="11" t="s">
        <v>55</v>
      </c>
      <c r="D3341" s="12">
        <v>45850</v>
      </c>
      <c r="E3341" s="11">
        <v>455</v>
      </c>
      <c r="F3341" s="11" t="s">
        <v>24</v>
      </c>
      <c r="G3341" s="13">
        <v>4759.63</v>
      </c>
      <c r="H3341" s="14">
        <f t="shared" si="364"/>
        <v>2165631.65</v>
      </c>
      <c r="I3341" s="14">
        <f>IF(F3341="GHS",H3341,H3341*Assumptions!$B$4)</f>
        <v>23388821.82</v>
      </c>
      <c r="J3341" s="15" t="str">
        <f>INDEX(Assumptions!$B$8:$B$12,MATCH(B3341,Assumptions!$A$8:$A$12,0))</f>
        <v>Fair Value Less Costs to Sell</v>
      </c>
      <c r="K3341" s="16">
        <f>G3341/(1-INDEX(Assumptions!$D$8:$D$12,MATCH(B3341,Assumptions!$A$8:$A$12,0)))</f>
        <v>5408.670454545455</v>
      </c>
      <c r="L3341" s="16">
        <f t="shared" si="365"/>
        <v>142.78889999999998</v>
      </c>
      <c r="M3341" s="16">
        <f t="shared" si="366"/>
        <v>270.43352272727276</v>
      </c>
      <c r="N3341" s="14">
        <f>E3341*(K3341-L3341-M3341)*IF(F3341="GHS",1,Assumptions!$B$4)</f>
        <v>24547631.628354549</v>
      </c>
      <c r="O3341" s="15">
        <f t="shared" ca="1" si="367"/>
        <v>436</v>
      </c>
      <c r="P3341" s="15" t="str">
        <f t="shared" ca="1" si="368"/>
        <v>365d+</v>
      </c>
      <c r="Q3341" s="17">
        <f ca="1">IF(P3341="0-90d",0,IF(P3341="91-180d",INDEX(Assumptions!$F$8:$F$12,MATCH(B3341,Assumptions!$A$8:$A$12,0)),IF(P3341="181-365d",INDEX(Assumptions!$G$8:$G$12,MATCH(B3341,Assumptions!$A$8:$A$12,0)),INDEX(Assumptions!$H$8:$H$12,MATCH(B3341,Assumptions!$A$8:$A$12,0)))))</f>
        <v>0.4</v>
      </c>
      <c r="R3341" s="14">
        <f t="shared" ca="1" si="369"/>
        <v>9355528.7280000001</v>
      </c>
      <c r="S3341" s="14">
        <f t="shared" ca="1" si="370"/>
        <v>14033293.092</v>
      </c>
      <c r="T3341" s="11" t="s">
        <v>25</v>
      </c>
      <c r="U3341" s="18" t="s">
        <v>26</v>
      </c>
    </row>
    <row r="3342" spans="1:21" ht="15" customHeight="1" x14ac:dyDescent="0.15">
      <c r="A3342" s="10" t="s">
        <v>3390</v>
      </c>
      <c r="B3342" s="11" t="s">
        <v>41</v>
      </c>
      <c r="C3342" s="11" t="s">
        <v>115</v>
      </c>
      <c r="D3342" s="12">
        <v>46131</v>
      </c>
      <c r="E3342" s="11">
        <v>4667</v>
      </c>
      <c r="F3342" s="11" t="s">
        <v>33</v>
      </c>
      <c r="G3342" s="13">
        <v>339.3</v>
      </c>
      <c r="H3342" s="14">
        <f t="shared" si="364"/>
        <v>1583513.1</v>
      </c>
      <c r="I3342" s="14">
        <f>IF(F3342="GHS",H3342,H3342*Assumptions!$B$4)</f>
        <v>1583513.1</v>
      </c>
      <c r="J3342" s="15" t="str">
        <f>INDEX(Assumptions!$B$8:$B$12,MATCH(B3342,Assumptions!$A$8:$A$12,0))</f>
        <v>Weighted Average</v>
      </c>
      <c r="K3342" s="16">
        <f>G3342/(1-INDEX(Assumptions!$D$8:$D$12,MATCH(B3342,Assumptions!$A$8:$A$12,0)))</f>
        <v>522</v>
      </c>
      <c r="L3342" s="16">
        <f t="shared" si="365"/>
        <v>10.179</v>
      </c>
      <c r="M3342" s="16">
        <f t="shared" si="366"/>
        <v>26.1</v>
      </c>
      <c r="N3342" s="14">
        <f>E3342*(K3342-L3342-M3342)*IF(F3342="GHS",1,Assumptions!$B$4)</f>
        <v>2266859.9070000001</v>
      </c>
      <c r="O3342" s="15">
        <f t="shared" ca="1" si="367"/>
        <v>155</v>
      </c>
      <c r="P3342" s="15" t="str">
        <f t="shared" ca="1" si="368"/>
        <v>91-180d</v>
      </c>
      <c r="Q3342" s="17">
        <f ca="1">IF(P3342="0-90d",0,IF(P3342="91-180d",INDEX(Assumptions!$F$8:$F$12,MATCH(B3342,Assumptions!$A$8:$A$12,0)),IF(P3342="181-365d",INDEX(Assumptions!$G$8:$G$12,MATCH(B3342,Assumptions!$A$8:$A$12,0)),INDEX(Assumptions!$H$8:$H$12,MATCH(B3342,Assumptions!$A$8:$A$12,0)))))</f>
        <v>0.1</v>
      </c>
      <c r="R3342" s="14">
        <f t="shared" ca="1" si="369"/>
        <v>158351.31000000003</v>
      </c>
      <c r="S3342" s="14">
        <f t="shared" ca="1" si="370"/>
        <v>1425161.79</v>
      </c>
      <c r="T3342" s="11" t="s">
        <v>25</v>
      </c>
      <c r="U3342" s="18" t="s">
        <v>36</v>
      </c>
    </row>
    <row r="3343" spans="1:21" ht="15" customHeight="1" x14ac:dyDescent="0.15">
      <c r="A3343" s="10" t="s">
        <v>3391</v>
      </c>
      <c r="B3343" s="11" t="s">
        <v>31</v>
      </c>
      <c r="C3343" s="11" t="s">
        <v>63</v>
      </c>
      <c r="D3343" s="12">
        <v>46096</v>
      </c>
      <c r="E3343" s="11">
        <v>2520</v>
      </c>
      <c r="F3343" s="11" t="s">
        <v>33</v>
      </c>
      <c r="G3343" s="13">
        <v>4950.7299999999996</v>
      </c>
      <c r="H3343" s="14">
        <f t="shared" si="364"/>
        <v>12475839.6</v>
      </c>
      <c r="I3343" s="14">
        <f>IF(F3343="GHS",H3343,H3343*Assumptions!$B$4)</f>
        <v>12475839.6</v>
      </c>
      <c r="J3343" s="15" t="str">
        <f>INDEX(Assumptions!$B$8:$B$12,MATCH(B3343,Assumptions!$A$8:$A$12,0))</f>
        <v>Weighted Average</v>
      </c>
      <c r="K3343" s="16">
        <f>G3343/(1-INDEX(Assumptions!$D$8:$D$12,MATCH(B3343,Assumptions!$A$8:$A$12,0)))</f>
        <v>6876.0138888888887</v>
      </c>
      <c r="L3343" s="16">
        <f t="shared" si="365"/>
        <v>148.52189999999999</v>
      </c>
      <c r="M3343" s="16">
        <f t="shared" si="366"/>
        <v>343.80069444444445</v>
      </c>
      <c r="N3343" s="14">
        <f>E3343*(K3343-L3343-M3343)*IF(F3343="GHS",1,Assumptions!$B$4)</f>
        <v>16086902.062000001</v>
      </c>
      <c r="O3343" s="15">
        <f t="shared" ca="1" si="367"/>
        <v>190</v>
      </c>
      <c r="P3343" s="15" t="str">
        <f t="shared" ca="1" si="368"/>
        <v>181-365d</v>
      </c>
      <c r="Q3343" s="17">
        <f ca="1">IF(P3343="0-90d",0,IF(P3343="91-180d",INDEX(Assumptions!$F$8:$F$12,MATCH(B3343,Assumptions!$A$8:$A$12,0)),IF(P3343="181-365d",INDEX(Assumptions!$G$8:$G$12,MATCH(B3343,Assumptions!$A$8:$A$12,0)),INDEX(Assumptions!$H$8:$H$12,MATCH(B3343,Assumptions!$A$8:$A$12,0)))))</f>
        <v>0.2</v>
      </c>
      <c r="R3343" s="14">
        <f t="shared" ca="1" si="369"/>
        <v>2495167.92</v>
      </c>
      <c r="S3343" s="14">
        <f t="shared" ca="1" si="370"/>
        <v>9980671.6799999997</v>
      </c>
      <c r="T3343" s="11" t="s">
        <v>25</v>
      </c>
      <c r="U3343" s="18" t="s">
        <v>36</v>
      </c>
    </row>
    <row r="3344" spans="1:21" ht="15" customHeight="1" x14ac:dyDescent="0.15">
      <c r="A3344" s="10" t="s">
        <v>3392</v>
      </c>
      <c r="B3344" s="11" t="s">
        <v>41</v>
      </c>
      <c r="C3344" s="11" t="s">
        <v>42</v>
      </c>
      <c r="D3344" s="12">
        <v>46162</v>
      </c>
      <c r="E3344" s="11">
        <v>4509</v>
      </c>
      <c r="F3344" s="11" t="s">
        <v>33</v>
      </c>
      <c r="G3344" s="13">
        <v>381.03</v>
      </c>
      <c r="H3344" s="14">
        <f t="shared" si="364"/>
        <v>1718064.2699999998</v>
      </c>
      <c r="I3344" s="14">
        <f>IF(F3344="GHS",H3344,H3344*Assumptions!$B$4)</f>
        <v>1718064.2699999998</v>
      </c>
      <c r="J3344" s="15" t="str">
        <f>INDEX(Assumptions!$B$8:$B$12,MATCH(B3344,Assumptions!$A$8:$A$12,0))</f>
        <v>Weighted Average</v>
      </c>
      <c r="K3344" s="16">
        <f>G3344/(1-INDEX(Assumptions!$D$8:$D$12,MATCH(B3344,Assumptions!$A$8:$A$12,0)))</f>
        <v>586.19999999999993</v>
      </c>
      <c r="L3344" s="16">
        <f t="shared" si="365"/>
        <v>11.430899999999999</v>
      </c>
      <c r="M3344" s="16">
        <f t="shared" si="366"/>
        <v>29.31</v>
      </c>
      <c r="N3344" s="14">
        <f>E3344*(K3344-L3344-M3344)*IF(F3344="GHS",1,Assumptions!$B$4)</f>
        <v>2459475.0819000001</v>
      </c>
      <c r="O3344" s="15">
        <f t="shared" ca="1" si="367"/>
        <v>124</v>
      </c>
      <c r="P3344" s="15" t="str">
        <f t="shared" ca="1" si="368"/>
        <v>91-180d</v>
      </c>
      <c r="Q3344" s="17">
        <f ca="1">IF(P3344="0-90d",0,IF(P3344="91-180d",INDEX(Assumptions!$F$8:$F$12,MATCH(B3344,Assumptions!$A$8:$A$12,0)),IF(P3344="181-365d",INDEX(Assumptions!$G$8:$G$12,MATCH(B3344,Assumptions!$A$8:$A$12,0)),INDEX(Assumptions!$H$8:$H$12,MATCH(B3344,Assumptions!$A$8:$A$12,0)))))</f>
        <v>0.1</v>
      </c>
      <c r="R3344" s="14">
        <f t="shared" ca="1" si="369"/>
        <v>171806.427</v>
      </c>
      <c r="S3344" s="14">
        <f t="shared" ca="1" si="370"/>
        <v>1546257.8429999999</v>
      </c>
      <c r="T3344" s="11" t="s">
        <v>25</v>
      </c>
      <c r="U3344" s="18" t="s">
        <v>26</v>
      </c>
    </row>
    <row r="3345" spans="1:21" ht="15" customHeight="1" x14ac:dyDescent="0.15">
      <c r="A3345" s="10" t="s">
        <v>3393</v>
      </c>
      <c r="B3345" s="11" t="s">
        <v>41</v>
      </c>
      <c r="C3345" s="11" t="s">
        <v>115</v>
      </c>
      <c r="D3345" s="12">
        <v>45958</v>
      </c>
      <c r="E3345" s="11">
        <v>4001</v>
      </c>
      <c r="F3345" s="11" t="s">
        <v>33</v>
      </c>
      <c r="G3345" s="13">
        <v>253.18</v>
      </c>
      <c r="H3345" s="14">
        <f t="shared" si="364"/>
        <v>1012973.18</v>
      </c>
      <c r="I3345" s="14">
        <f>IF(F3345="GHS",H3345,H3345*Assumptions!$B$4)</f>
        <v>1012973.18</v>
      </c>
      <c r="J3345" s="15" t="str">
        <f>INDEX(Assumptions!$B$8:$B$12,MATCH(B3345,Assumptions!$A$8:$A$12,0))</f>
        <v>Weighted Average</v>
      </c>
      <c r="K3345" s="16">
        <f>G3345/(1-INDEX(Assumptions!$D$8:$D$12,MATCH(B3345,Assumptions!$A$8:$A$12,0)))</f>
        <v>389.50769230769231</v>
      </c>
      <c r="L3345" s="16">
        <f t="shared" si="365"/>
        <v>7.5953999999999997</v>
      </c>
      <c r="M3345" s="16">
        <f t="shared" si="366"/>
        <v>19.475384615384616</v>
      </c>
      <c r="N3345" s="14">
        <f>E3345*(K3345-L3345-M3345)*IF(F3345="GHS",1,Assumptions!$B$4)</f>
        <v>1450110.0676769232</v>
      </c>
      <c r="O3345" s="15">
        <f t="shared" ca="1" si="367"/>
        <v>328</v>
      </c>
      <c r="P3345" s="15" t="str">
        <f t="shared" ca="1" si="368"/>
        <v>181-365d</v>
      </c>
      <c r="Q3345" s="17">
        <f ca="1">IF(P3345="0-90d",0,IF(P3345="91-180d",INDEX(Assumptions!$F$8:$F$12,MATCH(B3345,Assumptions!$A$8:$A$12,0)),IF(P3345="181-365d",INDEX(Assumptions!$G$8:$G$12,MATCH(B3345,Assumptions!$A$8:$A$12,0)),INDEX(Assumptions!$H$8:$H$12,MATCH(B3345,Assumptions!$A$8:$A$12,0)))))</f>
        <v>0.35</v>
      </c>
      <c r="R3345" s="14">
        <f t="shared" ca="1" si="369"/>
        <v>354540.61300000001</v>
      </c>
      <c r="S3345" s="14">
        <f t="shared" ca="1" si="370"/>
        <v>658432.56700000004</v>
      </c>
      <c r="T3345" s="11" t="s">
        <v>25</v>
      </c>
      <c r="U3345" s="18" t="s">
        <v>26</v>
      </c>
    </row>
    <row r="3346" spans="1:21" ht="15" customHeight="1" x14ac:dyDescent="0.15">
      <c r="A3346" s="10" t="s">
        <v>3394</v>
      </c>
      <c r="B3346" s="11" t="s">
        <v>28</v>
      </c>
      <c r="C3346" s="11" t="s">
        <v>55</v>
      </c>
      <c r="D3346" s="12">
        <v>46117</v>
      </c>
      <c r="E3346" s="11">
        <v>4272</v>
      </c>
      <c r="F3346" s="11" t="s">
        <v>24</v>
      </c>
      <c r="G3346" s="13">
        <v>11553.94</v>
      </c>
      <c r="H3346" s="14">
        <f t="shared" si="364"/>
        <v>49358431.68</v>
      </c>
      <c r="I3346" s="14">
        <f>IF(F3346="GHS",H3346,H3346*Assumptions!$B$4)</f>
        <v>533071062.14400005</v>
      </c>
      <c r="J3346" s="15" t="str">
        <f>INDEX(Assumptions!$B$8:$B$12,MATCH(B3346,Assumptions!$A$8:$A$12,0))</f>
        <v>Fair Value Less Costs to Sell</v>
      </c>
      <c r="K3346" s="16">
        <f>G3346/(1-INDEX(Assumptions!$D$8:$D$12,MATCH(B3346,Assumptions!$A$8:$A$12,0)))</f>
        <v>13129.477272727274</v>
      </c>
      <c r="L3346" s="16">
        <f t="shared" si="365"/>
        <v>346.6182</v>
      </c>
      <c r="M3346" s="16">
        <f t="shared" si="366"/>
        <v>656.47386363636372</v>
      </c>
      <c r="N3346" s="14">
        <f>E3346*(K3346-L3346-M3346)*IF(F3346="GHS",1,Assumptions!$B$4)</f>
        <v>559482310.22295284</v>
      </c>
      <c r="O3346" s="15">
        <f t="shared" ca="1" si="367"/>
        <v>169</v>
      </c>
      <c r="P3346" s="15" t="str">
        <f t="shared" ca="1" si="368"/>
        <v>91-180d</v>
      </c>
      <c r="Q3346" s="17">
        <f ca="1">IF(P3346="0-90d",0,IF(P3346="91-180d",INDEX(Assumptions!$F$8:$F$12,MATCH(B3346,Assumptions!$A$8:$A$12,0)),IF(P3346="181-365d",INDEX(Assumptions!$G$8:$G$12,MATCH(B3346,Assumptions!$A$8:$A$12,0)),INDEX(Assumptions!$H$8:$H$12,MATCH(B3346,Assumptions!$A$8:$A$12,0)))))</f>
        <v>0.02</v>
      </c>
      <c r="R3346" s="14">
        <f t="shared" ca="1" si="369"/>
        <v>10661421.242880002</v>
      </c>
      <c r="S3346" s="14">
        <f t="shared" ca="1" si="370"/>
        <v>522409640.90112007</v>
      </c>
      <c r="T3346" s="11" t="s">
        <v>50</v>
      </c>
      <c r="U3346" s="18" t="s">
        <v>36</v>
      </c>
    </row>
    <row r="3347" spans="1:21" ht="15" customHeight="1" x14ac:dyDescent="0.15">
      <c r="A3347" s="10" t="s">
        <v>3395</v>
      </c>
      <c r="B3347" s="11" t="s">
        <v>31</v>
      </c>
      <c r="C3347" s="11" t="s">
        <v>76</v>
      </c>
      <c r="D3347" s="12">
        <v>45818</v>
      </c>
      <c r="E3347" s="11">
        <v>1816</v>
      </c>
      <c r="F3347" s="11" t="s">
        <v>33</v>
      </c>
      <c r="G3347" s="13">
        <v>1522.92</v>
      </c>
      <c r="H3347" s="14">
        <f t="shared" si="364"/>
        <v>2765622.72</v>
      </c>
      <c r="I3347" s="14">
        <f>IF(F3347="GHS",H3347,H3347*Assumptions!$B$4)</f>
        <v>2765622.72</v>
      </c>
      <c r="J3347" s="15" t="str">
        <f>INDEX(Assumptions!$B$8:$B$12,MATCH(B3347,Assumptions!$A$8:$A$12,0))</f>
        <v>Weighted Average</v>
      </c>
      <c r="K3347" s="16">
        <f>G3347/(1-INDEX(Assumptions!$D$8:$D$12,MATCH(B3347,Assumptions!$A$8:$A$12,0)))</f>
        <v>2115.166666666667</v>
      </c>
      <c r="L3347" s="16">
        <f t="shared" si="365"/>
        <v>45.687600000000003</v>
      </c>
      <c r="M3347" s="16">
        <f t="shared" si="366"/>
        <v>105.75833333333335</v>
      </c>
      <c r="N3347" s="14">
        <f>E3347*(K3347-L3347-M3347)*IF(F3347="GHS",1,Assumptions!$B$4)</f>
        <v>3566116.8517333334</v>
      </c>
      <c r="O3347" s="15">
        <f t="shared" ca="1" si="367"/>
        <v>468</v>
      </c>
      <c r="P3347" s="15" t="str">
        <f t="shared" ca="1" si="368"/>
        <v>365d+</v>
      </c>
      <c r="Q3347" s="17">
        <f ca="1">IF(P3347="0-90d",0,IF(P3347="91-180d",INDEX(Assumptions!$F$8:$F$12,MATCH(B3347,Assumptions!$A$8:$A$12,0)),IF(P3347="181-365d",INDEX(Assumptions!$G$8:$G$12,MATCH(B3347,Assumptions!$A$8:$A$12,0)),INDEX(Assumptions!$H$8:$H$12,MATCH(B3347,Assumptions!$A$8:$A$12,0)))))</f>
        <v>0.6</v>
      </c>
      <c r="R3347" s="14">
        <f t="shared" ca="1" si="369"/>
        <v>1659373.632</v>
      </c>
      <c r="S3347" s="14">
        <f t="shared" ca="1" si="370"/>
        <v>1106249.0880000002</v>
      </c>
      <c r="T3347" s="11" t="s">
        <v>25</v>
      </c>
      <c r="U3347" s="18" t="s">
        <v>26</v>
      </c>
    </row>
    <row r="3348" spans="1:21" ht="15" customHeight="1" x14ac:dyDescent="0.15">
      <c r="A3348" s="10" t="s">
        <v>3396</v>
      </c>
      <c r="B3348" s="11" t="s">
        <v>22</v>
      </c>
      <c r="C3348" s="11" t="s">
        <v>81</v>
      </c>
      <c r="D3348" s="12">
        <v>45801</v>
      </c>
      <c r="E3348" s="11">
        <v>3567</v>
      </c>
      <c r="F3348" s="11" t="s">
        <v>24</v>
      </c>
      <c r="G3348" s="13">
        <v>20889.02</v>
      </c>
      <c r="H3348" s="14">
        <f t="shared" si="364"/>
        <v>74511134.340000004</v>
      </c>
      <c r="I3348" s="14">
        <f>IF(F3348="GHS",H3348,H3348*Assumptions!$B$4)</f>
        <v>804720250.8720001</v>
      </c>
      <c r="J3348" s="15" t="str">
        <f>INDEX(Assumptions!$B$8:$B$12,MATCH(B3348,Assumptions!$A$8:$A$12,0))</f>
        <v>FIFO</v>
      </c>
      <c r="K3348" s="16">
        <f>G3348/(1-INDEX(Assumptions!$D$8:$D$12,MATCH(B3348,Assumptions!$A$8:$A$12,0)))</f>
        <v>25474.414634146338</v>
      </c>
      <c r="L3348" s="16">
        <f t="shared" si="365"/>
        <v>626.67060000000004</v>
      </c>
      <c r="M3348" s="16">
        <f t="shared" si="366"/>
        <v>1273.7207317073171</v>
      </c>
      <c r="N3348" s="14">
        <f>E3348*(K3348-L3348-M3348)*IF(F3348="GHS",1,Assumptions!$B$4)</f>
        <v>908156244.09383976</v>
      </c>
      <c r="O3348" s="15">
        <f t="shared" ca="1" si="367"/>
        <v>485</v>
      </c>
      <c r="P3348" s="15" t="str">
        <f t="shared" ca="1" si="368"/>
        <v>365d+</v>
      </c>
      <c r="Q3348" s="17">
        <f ca="1">IF(P3348="0-90d",0,IF(P3348="91-180d",INDEX(Assumptions!$F$8:$F$12,MATCH(B3348,Assumptions!$A$8:$A$12,0)),IF(P3348="181-365d",INDEX(Assumptions!$G$8:$G$12,MATCH(B3348,Assumptions!$A$8:$A$12,0)),INDEX(Assumptions!$H$8:$H$12,MATCH(B3348,Assumptions!$A$8:$A$12,0)))))</f>
        <v>0.5</v>
      </c>
      <c r="R3348" s="14">
        <f t="shared" ca="1" si="369"/>
        <v>402360125.43600005</v>
      </c>
      <c r="S3348" s="14">
        <f t="shared" ca="1" si="370"/>
        <v>402360125.43600005</v>
      </c>
      <c r="T3348" s="11" t="s">
        <v>25</v>
      </c>
      <c r="U3348" s="18" t="s">
        <v>26</v>
      </c>
    </row>
    <row r="3349" spans="1:21" ht="15" customHeight="1" x14ac:dyDescent="0.15">
      <c r="A3349" s="10" t="s">
        <v>3397</v>
      </c>
      <c r="B3349" s="11" t="s">
        <v>31</v>
      </c>
      <c r="C3349" s="11" t="s">
        <v>32</v>
      </c>
      <c r="D3349" s="12">
        <v>46197</v>
      </c>
      <c r="E3349" s="11">
        <v>2383</v>
      </c>
      <c r="F3349" s="11" t="s">
        <v>33</v>
      </c>
      <c r="G3349" s="13">
        <v>2810.04</v>
      </c>
      <c r="H3349" s="14">
        <f t="shared" si="364"/>
        <v>6696325.3200000003</v>
      </c>
      <c r="I3349" s="14">
        <f>IF(F3349="GHS",H3349,H3349*Assumptions!$B$4)</f>
        <v>6696325.3200000003</v>
      </c>
      <c r="J3349" s="15" t="str">
        <f>INDEX(Assumptions!$B$8:$B$12,MATCH(B3349,Assumptions!$A$8:$A$12,0))</f>
        <v>Weighted Average</v>
      </c>
      <c r="K3349" s="16">
        <f>G3349/(1-INDEX(Assumptions!$D$8:$D$12,MATCH(B3349,Assumptions!$A$8:$A$12,0)))</f>
        <v>3902.8333333333335</v>
      </c>
      <c r="L3349" s="16">
        <f t="shared" si="365"/>
        <v>84.301199999999994</v>
      </c>
      <c r="M3349" s="16">
        <f t="shared" si="366"/>
        <v>195.14166666666668</v>
      </c>
      <c r="N3349" s="14">
        <f>E3349*(K3349-L3349-M3349)*IF(F3349="GHS",1,Assumptions!$B$4)</f>
        <v>8634539.4820666667</v>
      </c>
      <c r="O3349" s="15">
        <f t="shared" ca="1" si="367"/>
        <v>89</v>
      </c>
      <c r="P3349" s="15" t="str">
        <f t="shared" ca="1" si="368"/>
        <v>0-90d</v>
      </c>
      <c r="Q3349" s="17">
        <f ca="1">IF(P3349="0-90d",0,IF(P3349="91-180d",INDEX(Assumptions!$F$8:$F$12,MATCH(B3349,Assumptions!$A$8:$A$12,0)),IF(P3349="181-365d",INDEX(Assumptions!$G$8:$G$12,MATCH(B3349,Assumptions!$A$8:$A$12,0)),INDEX(Assumptions!$H$8:$H$12,MATCH(B3349,Assumptions!$A$8:$A$12,0)))))</f>
        <v>0</v>
      </c>
      <c r="R3349" s="14">
        <f t="shared" ca="1" si="369"/>
        <v>0</v>
      </c>
      <c r="S3349" s="14">
        <f t="shared" ca="1" si="370"/>
        <v>6696325.3200000003</v>
      </c>
      <c r="T3349" s="11" t="s">
        <v>25</v>
      </c>
      <c r="U3349" s="18" t="s">
        <v>26</v>
      </c>
    </row>
    <row r="3350" spans="1:21" ht="15" customHeight="1" x14ac:dyDescent="0.15">
      <c r="A3350" s="10" t="s">
        <v>3398</v>
      </c>
      <c r="B3350" s="11" t="s">
        <v>28</v>
      </c>
      <c r="C3350" s="11" t="s">
        <v>29</v>
      </c>
      <c r="D3350" s="12">
        <v>46171</v>
      </c>
      <c r="E3350" s="11">
        <v>827</v>
      </c>
      <c r="F3350" s="11" t="s">
        <v>24</v>
      </c>
      <c r="G3350" s="13">
        <v>10542.15</v>
      </c>
      <c r="H3350" s="14">
        <f t="shared" si="364"/>
        <v>8718358.0499999989</v>
      </c>
      <c r="I3350" s="14">
        <f>IF(F3350="GHS",H3350,H3350*Assumptions!$B$4)</f>
        <v>94158266.939999998</v>
      </c>
      <c r="J3350" s="15" t="str">
        <f>INDEX(Assumptions!$B$8:$B$12,MATCH(B3350,Assumptions!$A$8:$A$12,0))</f>
        <v>Fair Value Less Costs to Sell</v>
      </c>
      <c r="K3350" s="16">
        <f>G3350/(1-INDEX(Assumptions!$D$8:$D$12,MATCH(B3350,Assumptions!$A$8:$A$12,0)))</f>
        <v>11979.715909090908</v>
      </c>
      <c r="L3350" s="16">
        <f t="shared" si="365"/>
        <v>316.2645</v>
      </c>
      <c r="M3350" s="16">
        <f t="shared" si="366"/>
        <v>598.98579545454538</v>
      </c>
      <c r="N3350" s="14">
        <f>E3350*(K3350-L3350-M3350)*IF(F3350="GHS",1,Assumptions!$B$4)</f>
        <v>98823381.074754551</v>
      </c>
      <c r="O3350" s="15">
        <f t="shared" ca="1" si="367"/>
        <v>115</v>
      </c>
      <c r="P3350" s="15" t="str">
        <f t="shared" ca="1" si="368"/>
        <v>91-180d</v>
      </c>
      <c r="Q3350" s="17">
        <f ca="1">IF(P3350="0-90d",0,IF(P3350="91-180d",INDEX(Assumptions!$F$8:$F$12,MATCH(B3350,Assumptions!$A$8:$A$12,0)),IF(P3350="181-365d",INDEX(Assumptions!$G$8:$G$12,MATCH(B3350,Assumptions!$A$8:$A$12,0)),INDEX(Assumptions!$H$8:$H$12,MATCH(B3350,Assumptions!$A$8:$A$12,0)))))</f>
        <v>0.02</v>
      </c>
      <c r="R3350" s="14">
        <f t="shared" ca="1" si="369"/>
        <v>1883165.3388</v>
      </c>
      <c r="S3350" s="14">
        <f t="shared" si="370"/>
        <v>0</v>
      </c>
      <c r="T3350" s="11" t="s">
        <v>39</v>
      </c>
      <c r="U3350" s="18" t="s">
        <v>26</v>
      </c>
    </row>
    <row r="3351" spans="1:21" ht="15" customHeight="1" x14ac:dyDescent="0.15">
      <c r="A3351" s="10" t="s">
        <v>3399</v>
      </c>
      <c r="B3351" s="11" t="s">
        <v>46</v>
      </c>
      <c r="C3351" s="11" t="s">
        <v>52</v>
      </c>
      <c r="D3351" s="12">
        <v>45811</v>
      </c>
      <c r="E3351" s="11">
        <v>2483</v>
      </c>
      <c r="F3351" s="11" t="s">
        <v>33</v>
      </c>
      <c r="G3351" s="13">
        <v>489794.04</v>
      </c>
      <c r="H3351" s="14">
        <f t="shared" si="364"/>
        <v>1216158601.3199999</v>
      </c>
      <c r="I3351" s="14">
        <f>IF(F3351="GHS",H3351,H3351*Assumptions!$B$4)</f>
        <v>1216158601.3199999</v>
      </c>
      <c r="J3351" s="15" t="str">
        <f>INDEX(Assumptions!$B$8:$B$12,MATCH(B3351,Assumptions!$A$8:$A$12,0))</f>
        <v>Specific Identification</v>
      </c>
      <c r="K3351" s="16">
        <f>G3351/(1-INDEX(Assumptions!$D$8:$D$12,MATCH(B3351,Assumptions!$A$8:$A$12,0)))</f>
        <v>627941.07692307688</v>
      </c>
      <c r="L3351" s="16">
        <f t="shared" si="365"/>
        <v>14693.821199999998</v>
      </c>
      <c r="M3351" s="16">
        <f t="shared" si="366"/>
        <v>31397.053846153845</v>
      </c>
      <c r="N3351" s="14">
        <f>E3351*(K3351-L3351-M3351)*IF(F3351="GHS",1,Assumptions!$B$4)</f>
        <v>1444734051.2603998</v>
      </c>
      <c r="O3351" s="15">
        <f t="shared" ca="1" si="367"/>
        <v>475</v>
      </c>
      <c r="P3351" s="15" t="str">
        <f t="shared" ca="1" si="368"/>
        <v>365d+</v>
      </c>
      <c r="Q3351" s="17">
        <f ca="1">IF(P3351="0-90d",0,IF(P3351="91-180d",INDEX(Assumptions!$F$8:$F$12,MATCH(B3351,Assumptions!$A$8:$A$12,0)),IF(P3351="181-365d",INDEX(Assumptions!$G$8:$G$12,MATCH(B3351,Assumptions!$A$8:$A$12,0)),INDEX(Assumptions!$H$8:$H$12,MATCH(B3351,Assumptions!$A$8:$A$12,0)))))</f>
        <v>0.15</v>
      </c>
      <c r="R3351" s="14">
        <f t="shared" ca="1" si="369"/>
        <v>182423790.19799998</v>
      </c>
      <c r="S3351" s="14">
        <f t="shared" ca="1" si="370"/>
        <v>1033734811.122</v>
      </c>
      <c r="T3351" s="11" t="s">
        <v>25</v>
      </c>
      <c r="U3351" s="18" t="s">
        <v>26</v>
      </c>
    </row>
    <row r="3352" spans="1:21" ht="15" customHeight="1" x14ac:dyDescent="0.15">
      <c r="A3352" s="10" t="s">
        <v>3400</v>
      </c>
      <c r="B3352" s="11" t="s">
        <v>41</v>
      </c>
      <c r="C3352" s="11" t="s">
        <v>115</v>
      </c>
      <c r="D3352" s="12">
        <v>46075</v>
      </c>
      <c r="E3352" s="11">
        <v>2555</v>
      </c>
      <c r="F3352" s="11" t="s">
        <v>33</v>
      </c>
      <c r="G3352" s="13">
        <v>351.86</v>
      </c>
      <c r="H3352" s="14">
        <f t="shared" si="364"/>
        <v>899002.3</v>
      </c>
      <c r="I3352" s="14">
        <f>IF(F3352="GHS",H3352,H3352*Assumptions!$B$4)</f>
        <v>899002.3</v>
      </c>
      <c r="J3352" s="15" t="str">
        <f>INDEX(Assumptions!$B$8:$B$12,MATCH(B3352,Assumptions!$A$8:$A$12,0))</f>
        <v>Weighted Average</v>
      </c>
      <c r="K3352" s="16">
        <f>G3352/(1-INDEX(Assumptions!$D$8:$D$12,MATCH(B3352,Assumptions!$A$8:$A$12,0)))</f>
        <v>541.32307692307688</v>
      </c>
      <c r="L3352" s="16">
        <f t="shared" si="365"/>
        <v>10.5558</v>
      </c>
      <c r="M3352" s="16">
        <f t="shared" si="366"/>
        <v>27.066153846153846</v>
      </c>
      <c r="N3352" s="14">
        <f>E3352*(K3352-L3352-M3352)*IF(F3352="GHS",1,Assumptions!$B$4)</f>
        <v>1286956.3694615385</v>
      </c>
      <c r="O3352" s="15">
        <f t="shared" ca="1" si="367"/>
        <v>211</v>
      </c>
      <c r="P3352" s="15" t="str">
        <f t="shared" ca="1" si="368"/>
        <v>181-365d</v>
      </c>
      <c r="Q3352" s="17">
        <f ca="1">IF(P3352="0-90d",0,IF(P3352="91-180d",INDEX(Assumptions!$F$8:$F$12,MATCH(B3352,Assumptions!$A$8:$A$12,0)),IF(P3352="181-365d",INDEX(Assumptions!$G$8:$G$12,MATCH(B3352,Assumptions!$A$8:$A$12,0)),INDEX(Assumptions!$H$8:$H$12,MATCH(B3352,Assumptions!$A$8:$A$12,0)))))</f>
        <v>0.35</v>
      </c>
      <c r="R3352" s="14">
        <f t="shared" ca="1" si="369"/>
        <v>314650.80499999999</v>
      </c>
      <c r="S3352" s="14">
        <f t="shared" ca="1" si="370"/>
        <v>584351.49500000011</v>
      </c>
      <c r="T3352" s="11" t="s">
        <v>25</v>
      </c>
      <c r="U3352" s="18" t="s">
        <v>26</v>
      </c>
    </row>
    <row r="3353" spans="1:21" ht="15" customHeight="1" x14ac:dyDescent="0.15">
      <c r="A3353" s="10" t="s">
        <v>3401</v>
      </c>
      <c r="B3353" s="11" t="s">
        <v>41</v>
      </c>
      <c r="C3353" s="11" t="s">
        <v>115</v>
      </c>
      <c r="D3353" s="12">
        <v>45978</v>
      </c>
      <c r="E3353" s="11">
        <v>4337</v>
      </c>
      <c r="F3353" s="11" t="s">
        <v>33</v>
      </c>
      <c r="G3353" s="13">
        <v>411.84</v>
      </c>
      <c r="H3353" s="14">
        <f t="shared" si="364"/>
        <v>1786150.0799999998</v>
      </c>
      <c r="I3353" s="14">
        <f>IF(F3353="GHS",H3353,H3353*Assumptions!$B$4)</f>
        <v>1786150.0799999998</v>
      </c>
      <c r="J3353" s="15" t="str">
        <f>INDEX(Assumptions!$B$8:$B$12,MATCH(B3353,Assumptions!$A$8:$A$12,0))</f>
        <v>Weighted Average</v>
      </c>
      <c r="K3353" s="16">
        <f>G3353/(1-INDEX(Assumptions!$D$8:$D$12,MATCH(B3353,Assumptions!$A$8:$A$12,0)))</f>
        <v>633.59999999999991</v>
      </c>
      <c r="L3353" s="16">
        <f t="shared" si="365"/>
        <v>12.355199999999998</v>
      </c>
      <c r="M3353" s="16">
        <f t="shared" si="366"/>
        <v>31.679999999999996</v>
      </c>
      <c r="N3353" s="14">
        <f>E3353*(K3353-L3353-M3353)*IF(F3353="GHS",1,Assumptions!$B$4)</f>
        <v>2556942.5375999999</v>
      </c>
      <c r="O3353" s="15">
        <f t="shared" ca="1" si="367"/>
        <v>308</v>
      </c>
      <c r="P3353" s="15" t="str">
        <f t="shared" ca="1" si="368"/>
        <v>181-365d</v>
      </c>
      <c r="Q3353" s="17">
        <f ca="1">IF(P3353="0-90d",0,IF(P3353="91-180d",INDEX(Assumptions!$F$8:$F$12,MATCH(B3353,Assumptions!$A$8:$A$12,0)),IF(P3353="181-365d",INDEX(Assumptions!$G$8:$G$12,MATCH(B3353,Assumptions!$A$8:$A$12,0)),INDEX(Assumptions!$H$8:$H$12,MATCH(B3353,Assumptions!$A$8:$A$12,0)))))</f>
        <v>0.35</v>
      </c>
      <c r="R3353" s="14">
        <f t="shared" ca="1" si="369"/>
        <v>625152.52799999993</v>
      </c>
      <c r="S3353" s="14">
        <f t="shared" ca="1" si="370"/>
        <v>1160997.5519999999</v>
      </c>
      <c r="T3353" s="11" t="s">
        <v>25</v>
      </c>
      <c r="U3353" s="18" t="s">
        <v>26</v>
      </c>
    </row>
    <row r="3354" spans="1:21" ht="15" customHeight="1" x14ac:dyDescent="0.15">
      <c r="A3354" s="10" t="s">
        <v>3402</v>
      </c>
      <c r="B3354" s="11" t="s">
        <v>31</v>
      </c>
      <c r="C3354" s="11" t="s">
        <v>63</v>
      </c>
      <c r="D3354" s="12">
        <v>45731</v>
      </c>
      <c r="E3354" s="11">
        <v>4552</v>
      </c>
      <c r="F3354" s="11" t="s">
        <v>33</v>
      </c>
      <c r="G3354" s="13">
        <v>2897.6</v>
      </c>
      <c r="H3354" s="14">
        <f t="shared" si="364"/>
        <v>13189875.199999999</v>
      </c>
      <c r="I3354" s="14">
        <f>IF(F3354="GHS",H3354,H3354*Assumptions!$B$4)</f>
        <v>13189875.199999999</v>
      </c>
      <c r="J3354" s="15" t="str">
        <f>INDEX(Assumptions!$B$8:$B$12,MATCH(B3354,Assumptions!$A$8:$A$12,0))</f>
        <v>Weighted Average</v>
      </c>
      <c r="K3354" s="16">
        <f>G3354/(1-INDEX(Assumptions!$D$8:$D$12,MATCH(B3354,Assumptions!$A$8:$A$12,0)))</f>
        <v>4024.4444444444443</v>
      </c>
      <c r="L3354" s="16">
        <f t="shared" si="365"/>
        <v>86.927999999999997</v>
      </c>
      <c r="M3354" s="16">
        <f t="shared" si="366"/>
        <v>201.22222222222223</v>
      </c>
      <c r="N3354" s="14">
        <f>E3354*(K3354-L3354-M3354)*IF(F3354="GHS",1,Assumptions!$B$4)</f>
        <v>17007611.299555555</v>
      </c>
      <c r="O3354" s="15">
        <f t="shared" ca="1" si="367"/>
        <v>555</v>
      </c>
      <c r="P3354" s="15" t="str">
        <f t="shared" ca="1" si="368"/>
        <v>365d+</v>
      </c>
      <c r="Q3354" s="17">
        <f ca="1">IF(P3354="0-90d",0,IF(P3354="91-180d",INDEX(Assumptions!$F$8:$F$12,MATCH(B3354,Assumptions!$A$8:$A$12,0)),IF(P3354="181-365d",INDEX(Assumptions!$G$8:$G$12,MATCH(B3354,Assumptions!$A$8:$A$12,0)),INDEX(Assumptions!$H$8:$H$12,MATCH(B3354,Assumptions!$A$8:$A$12,0)))))</f>
        <v>0.6</v>
      </c>
      <c r="R3354" s="14">
        <f t="shared" ca="1" si="369"/>
        <v>7913925.1199999992</v>
      </c>
      <c r="S3354" s="14">
        <f t="shared" ca="1" si="370"/>
        <v>5275950.08</v>
      </c>
      <c r="T3354" s="11" t="s">
        <v>25</v>
      </c>
      <c r="U3354" s="18" t="s">
        <v>26</v>
      </c>
    </row>
    <row r="3355" spans="1:21" ht="15" customHeight="1" x14ac:dyDescent="0.15">
      <c r="A3355" s="10" t="s">
        <v>3403</v>
      </c>
      <c r="B3355" s="11" t="s">
        <v>41</v>
      </c>
      <c r="C3355" s="11" t="s">
        <v>115</v>
      </c>
      <c r="D3355" s="12">
        <v>45878</v>
      </c>
      <c r="E3355" s="11">
        <v>2238</v>
      </c>
      <c r="F3355" s="11" t="s">
        <v>33</v>
      </c>
      <c r="G3355" s="13">
        <v>415.51</v>
      </c>
      <c r="H3355" s="14">
        <f t="shared" si="364"/>
        <v>929911.38</v>
      </c>
      <c r="I3355" s="14">
        <f>IF(F3355="GHS",H3355,H3355*Assumptions!$B$4)</f>
        <v>929911.38</v>
      </c>
      <c r="J3355" s="15" t="str">
        <f>INDEX(Assumptions!$B$8:$B$12,MATCH(B3355,Assumptions!$A$8:$A$12,0))</f>
        <v>Weighted Average</v>
      </c>
      <c r="K3355" s="16">
        <f>G3355/(1-INDEX(Assumptions!$D$8:$D$12,MATCH(B3355,Assumptions!$A$8:$A$12,0)))</f>
        <v>639.24615384615379</v>
      </c>
      <c r="L3355" s="16">
        <f t="shared" si="365"/>
        <v>12.465299999999999</v>
      </c>
      <c r="M3355" s="16">
        <f t="shared" si="366"/>
        <v>31.962307692307689</v>
      </c>
      <c r="N3355" s="14">
        <f>E3355*(K3355-L3355-M3355)*IF(F3355="GHS",1,Assumptions!$B$4)</f>
        <v>1331203.9062923077</v>
      </c>
      <c r="O3355" s="15">
        <f t="shared" ca="1" si="367"/>
        <v>408</v>
      </c>
      <c r="P3355" s="15" t="str">
        <f t="shared" ca="1" si="368"/>
        <v>365d+</v>
      </c>
      <c r="Q3355" s="17">
        <f ca="1">IF(P3355="0-90d",0,IF(P3355="91-180d",INDEX(Assumptions!$F$8:$F$12,MATCH(B3355,Assumptions!$A$8:$A$12,0)),IF(P3355="181-365d",INDEX(Assumptions!$G$8:$G$12,MATCH(B3355,Assumptions!$A$8:$A$12,0)),INDEX(Assumptions!$H$8:$H$12,MATCH(B3355,Assumptions!$A$8:$A$12,0)))))</f>
        <v>0.8</v>
      </c>
      <c r="R3355" s="14">
        <f t="shared" ca="1" si="369"/>
        <v>743929.10400000005</v>
      </c>
      <c r="S3355" s="14">
        <f t="shared" ca="1" si="370"/>
        <v>185982.27599999995</v>
      </c>
      <c r="T3355" s="11" t="s">
        <v>25</v>
      </c>
      <c r="U3355" s="18" t="s">
        <v>26</v>
      </c>
    </row>
    <row r="3356" spans="1:21" ht="15" customHeight="1" x14ac:dyDescent="0.15">
      <c r="A3356" s="10" t="s">
        <v>3404</v>
      </c>
      <c r="B3356" s="11" t="s">
        <v>31</v>
      </c>
      <c r="C3356" s="11" t="s">
        <v>32</v>
      </c>
      <c r="D3356" s="12">
        <v>45999</v>
      </c>
      <c r="E3356" s="11">
        <v>1845</v>
      </c>
      <c r="F3356" s="11" t="s">
        <v>33</v>
      </c>
      <c r="G3356" s="13">
        <v>1593.15</v>
      </c>
      <c r="H3356" s="14">
        <f t="shared" si="364"/>
        <v>2939361.75</v>
      </c>
      <c r="I3356" s="14">
        <f>IF(F3356="GHS",H3356,H3356*Assumptions!$B$4)</f>
        <v>2939361.75</v>
      </c>
      <c r="J3356" s="15" t="str">
        <f>INDEX(Assumptions!$B$8:$B$12,MATCH(B3356,Assumptions!$A$8:$A$12,0))</f>
        <v>Weighted Average</v>
      </c>
      <c r="K3356" s="16">
        <f>G3356/(1-INDEX(Assumptions!$D$8:$D$12,MATCH(B3356,Assumptions!$A$8:$A$12,0)))</f>
        <v>2212.7083333333335</v>
      </c>
      <c r="L3356" s="16">
        <f t="shared" si="365"/>
        <v>47.794499999999999</v>
      </c>
      <c r="M3356" s="16">
        <f t="shared" si="366"/>
        <v>110.63541666666669</v>
      </c>
      <c r="N3356" s="14">
        <f>E3356*(K3356-L3356-M3356)*IF(F3356="GHS",1,Assumptions!$B$4)</f>
        <v>3790143.6787500004</v>
      </c>
      <c r="O3356" s="15">
        <f t="shared" ca="1" si="367"/>
        <v>287</v>
      </c>
      <c r="P3356" s="15" t="str">
        <f t="shared" ca="1" si="368"/>
        <v>181-365d</v>
      </c>
      <c r="Q3356" s="17">
        <f ca="1">IF(P3356="0-90d",0,IF(P3356="91-180d",INDEX(Assumptions!$F$8:$F$12,MATCH(B3356,Assumptions!$A$8:$A$12,0)),IF(P3356="181-365d",INDEX(Assumptions!$G$8:$G$12,MATCH(B3356,Assumptions!$A$8:$A$12,0)),INDEX(Assumptions!$H$8:$H$12,MATCH(B3356,Assumptions!$A$8:$A$12,0)))))</f>
        <v>0.2</v>
      </c>
      <c r="R3356" s="14">
        <f t="shared" ca="1" si="369"/>
        <v>587872.35</v>
      </c>
      <c r="S3356" s="14">
        <f t="shared" si="370"/>
        <v>0</v>
      </c>
      <c r="T3356" s="11" t="s">
        <v>39</v>
      </c>
      <c r="U3356" s="18" t="s">
        <v>26</v>
      </c>
    </row>
    <row r="3357" spans="1:21" ht="15" customHeight="1" x14ac:dyDescent="0.15">
      <c r="A3357" s="10" t="s">
        <v>3405</v>
      </c>
      <c r="B3357" s="11" t="s">
        <v>41</v>
      </c>
      <c r="C3357" s="11" t="s">
        <v>49</v>
      </c>
      <c r="D3357" s="12">
        <v>45867</v>
      </c>
      <c r="E3357" s="11">
        <v>1461</v>
      </c>
      <c r="F3357" s="11" t="s">
        <v>33</v>
      </c>
      <c r="G3357" s="13">
        <v>586.34</v>
      </c>
      <c r="H3357" s="14">
        <f t="shared" si="364"/>
        <v>856642.74</v>
      </c>
      <c r="I3357" s="14">
        <f>IF(F3357="GHS",H3357,H3357*Assumptions!$B$4)</f>
        <v>856642.74</v>
      </c>
      <c r="J3357" s="15" t="str">
        <f>INDEX(Assumptions!$B$8:$B$12,MATCH(B3357,Assumptions!$A$8:$A$12,0))</f>
        <v>Weighted Average</v>
      </c>
      <c r="K3357" s="16">
        <f>G3357/(1-INDEX(Assumptions!$D$8:$D$12,MATCH(B3357,Assumptions!$A$8:$A$12,0)))</f>
        <v>902.06153846153848</v>
      </c>
      <c r="L3357" s="16">
        <f t="shared" si="365"/>
        <v>17.590199999999999</v>
      </c>
      <c r="M3357" s="16">
        <f t="shared" si="366"/>
        <v>45.103076923076927</v>
      </c>
      <c r="N3357" s="14">
        <f>E3357*(K3357-L3357-M3357)*IF(F3357="GHS",1,Assumptions!$B$4)</f>
        <v>1226317.0301076923</v>
      </c>
      <c r="O3357" s="15">
        <f t="shared" ca="1" si="367"/>
        <v>419</v>
      </c>
      <c r="P3357" s="15" t="str">
        <f t="shared" ca="1" si="368"/>
        <v>365d+</v>
      </c>
      <c r="Q3357" s="17">
        <f ca="1">IF(P3357="0-90d",0,IF(P3357="91-180d",INDEX(Assumptions!$F$8:$F$12,MATCH(B3357,Assumptions!$A$8:$A$12,0)),IF(P3357="181-365d",INDEX(Assumptions!$G$8:$G$12,MATCH(B3357,Assumptions!$A$8:$A$12,0)),INDEX(Assumptions!$H$8:$H$12,MATCH(B3357,Assumptions!$A$8:$A$12,0)))))</f>
        <v>0.8</v>
      </c>
      <c r="R3357" s="14">
        <f t="shared" ca="1" si="369"/>
        <v>685314.19200000004</v>
      </c>
      <c r="S3357" s="14">
        <f t="shared" ca="1" si="370"/>
        <v>171328.54799999995</v>
      </c>
      <c r="T3357" s="11" t="s">
        <v>25</v>
      </c>
      <c r="U3357" s="18" t="s">
        <v>26</v>
      </c>
    </row>
    <row r="3358" spans="1:21" ht="15" customHeight="1" x14ac:dyDescent="0.15">
      <c r="A3358" s="10" t="s">
        <v>3406</v>
      </c>
      <c r="B3358" s="11" t="s">
        <v>31</v>
      </c>
      <c r="C3358" s="11" t="s">
        <v>76</v>
      </c>
      <c r="D3358" s="12">
        <v>46062</v>
      </c>
      <c r="E3358" s="11">
        <v>1886</v>
      </c>
      <c r="F3358" s="11" t="s">
        <v>33</v>
      </c>
      <c r="G3358" s="13">
        <v>1794.02</v>
      </c>
      <c r="H3358" s="14">
        <f t="shared" si="364"/>
        <v>3383521.7199999997</v>
      </c>
      <c r="I3358" s="14">
        <f>IF(F3358="GHS",H3358,H3358*Assumptions!$B$4)</f>
        <v>3383521.7199999997</v>
      </c>
      <c r="J3358" s="15" t="str">
        <f>INDEX(Assumptions!$B$8:$B$12,MATCH(B3358,Assumptions!$A$8:$A$12,0))</f>
        <v>Weighted Average</v>
      </c>
      <c r="K3358" s="16">
        <f>G3358/(1-INDEX(Assumptions!$D$8:$D$12,MATCH(B3358,Assumptions!$A$8:$A$12,0)))</f>
        <v>2491.6944444444443</v>
      </c>
      <c r="L3358" s="16">
        <f t="shared" si="365"/>
        <v>53.820599999999999</v>
      </c>
      <c r="M3358" s="16">
        <f t="shared" si="366"/>
        <v>124.58472222222223</v>
      </c>
      <c r="N3358" s="14">
        <f>E3358*(K3358-L3358-M3358)*IF(F3358="GHS",1,Assumptions!$B$4)</f>
        <v>4362863.2845111107</v>
      </c>
      <c r="O3358" s="15">
        <f t="shared" ca="1" si="367"/>
        <v>224</v>
      </c>
      <c r="P3358" s="15" t="str">
        <f t="shared" ca="1" si="368"/>
        <v>181-365d</v>
      </c>
      <c r="Q3358" s="17">
        <f ca="1">IF(P3358="0-90d",0,IF(P3358="91-180d",INDEX(Assumptions!$F$8:$F$12,MATCH(B3358,Assumptions!$A$8:$A$12,0)),IF(P3358="181-365d",INDEX(Assumptions!$G$8:$G$12,MATCH(B3358,Assumptions!$A$8:$A$12,0)),INDEX(Assumptions!$H$8:$H$12,MATCH(B3358,Assumptions!$A$8:$A$12,0)))))</f>
        <v>0.2</v>
      </c>
      <c r="R3358" s="14">
        <f t="shared" ca="1" si="369"/>
        <v>676704.34400000004</v>
      </c>
      <c r="S3358" s="14">
        <f t="shared" ca="1" si="370"/>
        <v>2706817.3759999997</v>
      </c>
      <c r="T3358" s="11" t="s">
        <v>25</v>
      </c>
      <c r="U3358" s="18" t="s">
        <v>26</v>
      </c>
    </row>
    <row r="3359" spans="1:21" ht="15" customHeight="1" x14ac:dyDescent="0.15">
      <c r="A3359" s="10" t="s">
        <v>3407</v>
      </c>
      <c r="B3359" s="11" t="s">
        <v>41</v>
      </c>
      <c r="C3359" s="11" t="s">
        <v>49</v>
      </c>
      <c r="D3359" s="12">
        <v>45959</v>
      </c>
      <c r="E3359" s="11">
        <v>1134</v>
      </c>
      <c r="F3359" s="11" t="s">
        <v>33</v>
      </c>
      <c r="G3359" s="13">
        <v>699.68</v>
      </c>
      <c r="H3359" s="14">
        <f t="shared" si="364"/>
        <v>793437.12</v>
      </c>
      <c r="I3359" s="14">
        <f>IF(F3359="GHS",H3359,H3359*Assumptions!$B$4)</f>
        <v>793437.12</v>
      </c>
      <c r="J3359" s="15" t="str">
        <f>INDEX(Assumptions!$B$8:$B$12,MATCH(B3359,Assumptions!$A$8:$A$12,0))</f>
        <v>Weighted Average</v>
      </c>
      <c r="K3359" s="16">
        <f>G3359/(1-INDEX(Assumptions!$D$8:$D$12,MATCH(B3359,Assumptions!$A$8:$A$12,0)))</f>
        <v>1076.4307692307691</v>
      </c>
      <c r="L3359" s="16">
        <f t="shared" si="365"/>
        <v>20.990399999999998</v>
      </c>
      <c r="M3359" s="16">
        <f t="shared" si="366"/>
        <v>53.821538461538459</v>
      </c>
      <c r="N3359" s="14">
        <f>E3359*(K3359-L3359-M3359)*IF(F3359="GHS",1,Assumptions!$B$4)</f>
        <v>1135835.7540923075</v>
      </c>
      <c r="O3359" s="15">
        <f t="shared" ca="1" si="367"/>
        <v>327</v>
      </c>
      <c r="P3359" s="15" t="str">
        <f t="shared" ca="1" si="368"/>
        <v>181-365d</v>
      </c>
      <c r="Q3359" s="17">
        <f ca="1">IF(P3359="0-90d",0,IF(P3359="91-180d",INDEX(Assumptions!$F$8:$F$12,MATCH(B3359,Assumptions!$A$8:$A$12,0)),IF(P3359="181-365d",INDEX(Assumptions!$G$8:$G$12,MATCH(B3359,Assumptions!$A$8:$A$12,0)),INDEX(Assumptions!$H$8:$H$12,MATCH(B3359,Assumptions!$A$8:$A$12,0)))))</f>
        <v>0.35</v>
      </c>
      <c r="R3359" s="14">
        <f t="shared" ca="1" si="369"/>
        <v>277702.99199999997</v>
      </c>
      <c r="S3359" s="14">
        <f t="shared" ca="1" si="370"/>
        <v>515734.12800000003</v>
      </c>
      <c r="T3359" s="11" t="s">
        <v>25</v>
      </c>
      <c r="U3359" s="18" t="s">
        <v>26</v>
      </c>
    </row>
    <row r="3360" spans="1:21" ht="15" customHeight="1" x14ac:dyDescent="0.15">
      <c r="A3360" s="10" t="s">
        <v>3408</v>
      </c>
      <c r="B3360" s="11" t="s">
        <v>31</v>
      </c>
      <c r="C3360" s="11" t="s">
        <v>32</v>
      </c>
      <c r="D3360" s="12">
        <v>46095</v>
      </c>
      <c r="E3360" s="11">
        <v>3762</v>
      </c>
      <c r="F3360" s="11" t="s">
        <v>33</v>
      </c>
      <c r="G3360" s="13">
        <v>2625.09</v>
      </c>
      <c r="H3360" s="14">
        <f t="shared" si="364"/>
        <v>9875588.5800000001</v>
      </c>
      <c r="I3360" s="14">
        <f>IF(F3360="GHS",H3360,H3360*Assumptions!$B$4)</f>
        <v>9875588.5800000001</v>
      </c>
      <c r="J3360" s="15" t="str">
        <f>INDEX(Assumptions!$B$8:$B$12,MATCH(B3360,Assumptions!$A$8:$A$12,0))</f>
        <v>Weighted Average</v>
      </c>
      <c r="K3360" s="16">
        <f>G3360/(1-INDEX(Assumptions!$D$8:$D$12,MATCH(B3360,Assumptions!$A$8:$A$12,0)))</f>
        <v>3645.9583333333335</v>
      </c>
      <c r="L3360" s="16">
        <f t="shared" si="365"/>
        <v>78.752700000000004</v>
      </c>
      <c r="M3360" s="16">
        <f t="shared" si="366"/>
        <v>182.29791666666668</v>
      </c>
      <c r="N3360" s="14">
        <f>E3360*(K3360-L3360-M3360)*IF(F3360="GHS",1,Assumptions!$B$4)</f>
        <v>12734022.8301</v>
      </c>
      <c r="O3360" s="15">
        <f t="shared" ca="1" si="367"/>
        <v>191</v>
      </c>
      <c r="P3360" s="15" t="str">
        <f t="shared" ca="1" si="368"/>
        <v>181-365d</v>
      </c>
      <c r="Q3360" s="17">
        <f ca="1">IF(P3360="0-90d",0,IF(P3360="91-180d",INDEX(Assumptions!$F$8:$F$12,MATCH(B3360,Assumptions!$A$8:$A$12,0)),IF(P3360="181-365d",INDEX(Assumptions!$G$8:$G$12,MATCH(B3360,Assumptions!$A$8:$A$12,0)),INDEX(Assumptions!$H$8:$H$12,MATCH(B3360,Assumptions!$A$8:$A$12,0)))))</f>
        <v>0.2</v>
      </c>
      <c r="R3360" s="14">
        <f t="shared" ca="1" si="369"/>
        <v>1975117.716</v>
      </c>
      <c r="S3360" s="14">
        <f t="shared" ca="1" si="370"/>
        <v>7900470.8640000001</v>
      </c>
      <c r="T3360" s="11" t="s">
        <v>25</v>
      </c>
      <c r="U3360" s="18" t="s">
        <v>26</v>
      </c>
    </row>
    <row r="3361" spans="1:21" ht="15" customHeight="1" x14ac:dyDescent="0.15">
      <c r="A3361" s="10" t="s">
        <v>3409</v>
      </c>
      <c r="B3361" s="11" t="s">
        <v>28</v>
      </c>
      <c r="C3361" s="11" t="s">
        <v>55</v>
      </c>
      <c r="D3361" s="12">
        <v>45970</v>
      </c>
      <c r="E3361" s="11">
        <v>3618</v>
      </c>
      <c r="F3361" s="11" t="s">
        <v>24</v>
      </c>
      <c r="G3361" s="13">
        <v>6070.61</v>
      </c>
      <c r="H3361" s="14">
        <f t="shared" si="364"/>
        <v>21963466.98</v>
      </c>
      <c r="I3361" s="14">
        <f>IF(F3361="GHS",H3361,H3361*Assumptions!$B$4)</f>
        <v>237205443.38400003</v>
      </c>
      <c r="J3361" s="15" t="str">
        <f>INDEX(Assumptions!$B$8:$B$12,MATCH(B3361,Assumptions!$A$8:$A$12,0))</f>
        <v>Fair Value Less Costs to Sell</v>
      </c>
      <c r="K3361" s="16">
        <f>G3361/(1-INDEX(Assumptions!$D$8:$D$12,MATCH(B3361,Assumptions!$A$8:$A$12,0)))</f>
        <v>6898.420454545454</v>
      </c>
      <c r="L3361" s="16">
        <f t="shared" si="365"/>
        <v>182.11829999999998</v>
      </c>
      <c r="M3361" s="16">
        <f t="shared" si="366"/>
        <v>344.92102272727271</v>
      </c>
      <c r="N3361" s="14">
        <f>E3361*(K3361-L3361-M3361)*IF(F3361="GHS",1,Assumptions!$B$4)</f>
        <v>248957894.89711636</v>
      </c>
      <c r="O3361" s="15">
        <f t="shared" ca="1" si="367"/>
        <v>316</v>
      </c>
      <c r="P3361" s="15" t="str">
        <f t="shared" ca="1" si="368"/>
        <v>181-365d</v>
      </c>
      <c r="Q3361" s="17">
        <f ca="1">IF(P3361="0-90d",0,IF(P3361="91-180d",INDEX(Assumptions!$F$8:$F$12,MATCH(B3361,Assumptions!$A$8:$A$12,0)),IF(P3361="181-365d",INDEX(Assumptions!$G$8:$G$12,MATCH(B3361,Assumptions!$A$8:$A$12,0)),INDEX(Assumptions!$H$8:$H$12,MATCH(B3361,Assumptions!$A$8:$A$12,0)))))</f>
        <v>0.1</v>
      </c>
      <c r="R3361" s="14">
        <f t="shared" ca="1" si="369"/>
        <v>23720544.338400006</v>
      </c>
      <c r="S3361" s="14">
        <f t="shared" si="370"/>
        <v>0</v>
      </c>
      <c r="T3361" s="11" t="s">
        <v>39</v>
      </c>
      <c r="U3361" s="18" t="s">
        <v>26</v>
      </c>
    </row>
    <row r="3362" spans="1:21" ht="15" customHeight="1" x14ac:dyDescent="0.15">
      <c r="A3362" s="10" t="s">
        <v>3410</v>
      </c>
      <c r="B3362" s="11" t="s">
        <v>28</v>
      </c>
      <c r="C3362" s="11" t="s">
        <v>29</v>
      </c>
      <c r="D3362" s="12">
        <v>45831</v>
      </c>
      <c r="E3362" s="11">
        <v>4158</v>
      </c>
      <c r="F3362" s="11" t="s">
        <v>24</v>
      </c>
      <c r="G3362" s="13">
        <v>3977.54</v>
      </c>
      <c r="H3362" s="14">
        <f t="shared" si="364"/>
        <v>16538611.32</v>
      </c>
      <c r="I3362" s="14">
        <f>IF(F3362="GHS",H3362,H3362*Assumptions!$B$4)</f>
        <v>178617002.25600001</v>
      </c>
      <c r="J3362" s="15" t="str">
        <f>INDEX(Assumptions!$B$8:$B$12,MATCH(B3362,Assumptions!$A$8:$A$12,0))</f>
        <v>Fair Value Less Costs to Sell</v>
      </c>
      <c r="K3362" s="16">
        <f>G3362/(1-INDEX(Assumptions!$D$8:$D$12,MATCH(B3362,Assumptions!$A$8:$A$12,0)))</f>
        <v>4519.931818181818</v>
      </c>
      <c r="L3362" s="16">
        <f t="shared" si="365"/>
        <v>119.3262</v>
      </c>
      <c r="M3362" s="16">
        <f t="shared" si="366"/>
        <v>225.99659090909091</v>
      </c>
      <c r="N3362" s="14">
        <f>E3362*(K3362-L3362-M3362)*IF(F3362="GHS",1,Assumptions!$B$4)</f>
        <v>187466662.82232001</v>
      </c>
      <c r="O3362" s="15">
        <f t="shared" ca="1" si="367"/>
        <v>455</v>
      </c>
      <c r="P3362" s="15" t="str">
        <f t="shared" ca="1" si="368"/>
        <v>365d+</v>
      </c>
      <c r="Q3362" s="17">
        <f ca="1">IF(P3362="0-90d",0,IF(P3362="91-180d",INDEX(Assumptions!$F$8:$F$12,MATCH(B3362,Assumptions!$A$8:$A$12,0)),IF(P3362="181-365d",INDEX(Assumptions!$G$8:$G$12,MATCH(B3362,Assumptions!$A$8:$A$12,0)),INDEX(Assumptions!$H$8:$H$12,MATCH(B3362,Assumptions!$A$8:$A$12,0)))))</f>
        <v>0.4</v>
      </c>
      <c r="R3362" s="14">
        <f t="shared" ca="1" si="369"/>
        <v>71446800.902400002</v>
      </c>
      <c r="S3362" s="14">
        <f t="shared" ca="1" si="370"/>
        <v>107170201.35360001</v>
      </c>
      <c r="T3362" s="11" t="s">
        <v>25</v>
      </c>
      <c r="U3362" s="18" t="s">
        <v>26</v>
      </c>
    </row>
    <row r="3363" spans="1:21" ht="15" customHeight="1" x14ac:dyDescent="0.15">
      <c r="A3363" s="10" t="s">
        <v>3411</v>
      </c>
      <c r="B3363" s="11" t="s">
        <v>41</v>
      </c>
      <c r="C3363" s="11" t="s">
        <v>44</v>
      </c>
      <c r="D3363" s="12">
        <v>45910</v>
      </c>
      <c r="E3363" s="11">
        <v>1389</v>
      </c>
      <c r="F3363" s="11" t="s">
        <v>33</v>
      </c>
      <c r="G3363" s="13">
        <v>717.41</v>
      </c>
      <c r="H3363" s="14">
        <f t="shared" si="364"/>
        <v>996482.49</v>
      </c>
      <c r="I3363" s="14">
        <f>IF(F3363="GHS",H3363,H3363*Assumptions!$B$4)</f>
        <v>996482.49</v>
      </c>
      <c r="J3363" s="15" t="str">
        <f>INDEX(Assumptions!$B$8:$B$12,MATCH(B3363,Assumptions!$A$8:$A$12,0))</f>
        <v>Weighted Average</v>
      </c>
      <c r="K3363" s="16">
        <f>G3363/(1-INDEX(Assumptions!$D$8:$D$12,MATCH(B3363,Assumptions!$A$8:$A$12,0)))</f>
        <v>1103.7076923076922</v>
      </c>
      <c r="L3363" s="16">
        <f t="shared" si="365"/>
        <v>21.522299999999998</v>
      </c>
      <c r="M3363" s="16">
        <f t="shared" si="366"/>
        <v>55.185384615384613</v>
      </c>
      <c r="N3363" s="14">
        <f>E3363*(K3363-L3363-M3363)*IF(F3363="GHS",1,Assumptions!$B$4)</f>
        <v>1426503.010684615</v>
      </c>
      <c r="O3363" s="15">
        <f t="shared" ca="1" si="367"/>
        <v>376</v>
      </c>
      <c r="P3363" s="15" t="str">
        <f t="shared" ca="1" si="368"/>
        <v>365d+</v>
      </c>
      <c r="Q3363" s="17">
        <f ca="1">IF(P3363="0-90d",0,IF(P3363="91-180d",INDEX(Assumptions!$F$8:$F$12,MATCH(B3363,Assumptions!$A$8:$A$12,0)),IF(P3363="181-365d",INDEX(Assumptions!$G$8:$G$12,MATCH(B3363,Assumptions!$A$8:$A$12,0)),INDEX(Assumptions!$H$8:$H$12,MATCH(B3363,Assumptions!$A$8:$A$12,0)))))</f>
        <v>0.8</v>
      </c>
      <c r="R3363" s="14">
        <f t="shared" ca="1" si="369"/>
        <v>797185.99200000009</v>
      </c>
      <c r="S3363" s="14">
        <f t="shared" ca="1" si="370"/>
        <v>199296.49799999991</v>
      </c>
      <c r="T3363" s="11" t="s">
        <v>25</v>
      </c>
      <c r="U3363" s="18" t="s">
        <v>26</v>
      </c>
    </row>
    <row r="3364" spans="1:21" ht="15" customHeight="1" x14ac:dyDescent="0.15">
      <c r="A3364" s="10" t="s">
        <v>3412</v>
      </c>
      <c r="B3364" s="11" t="s">
        <v>46</v>
      </c>
      <c r="C3364" s="11" t="s">
        <v>52</v>
      </c>
      <c r="D3364" s="12">
        <v>46166</v>
      </c>
      <c r="E3364" s="11">
        <v>3358</v>
      </c>
      <c r="F3364" s="11" t="s">
        <v>33</v>
      </c>
      <c r="G3364" s="13">
        <v>407165.92</v>
      </c>
      <c r="H3364" s="14">
        <f t="shared" si="364"/>
        <v>1367263159.3599999</v>
      </c>
      <c r="I3364" s="14">
        <f>IF(F3364="GHS",H3364,H3364*Assumptions!$B$4)</f>
        <v>1367263159.3599999</v>
      </c>
      <c r="J3364" s="15" t="str">
        <f>INDEX(Assumptions!$B$8:$B$12,MATCH(B3364,Assumptions!$A$8:$A$12,0))</f>
        <v>Specific Identification</v>
      </c>
      <c r="K3364" s="16">
        <f>G3364/(1-INDEX(Assumptions!$D$8:$D$12,MATCH(B3364,Assumptions!$A$8:$A$12,0)))</f>
        <v>522007.58974358969</v>
      </c>
      <c r="L3364" s="16">
        <f t="shared" si="365"/>
        <v>12214.977599999998</v>
      </c>
      <c r="M3364" s="16">
        <f t="shared" si="366"/>
        <v>26100.379487179485</v>
      </c>
      <c r="N3364" s="14">
        <f>E3364*(K3364-L3364-M3364)*IF(F3364="GHS",1,Assumptions!$B$4)</f>
        <v>1624238517.2602255</v>
      </c>
      <c r="O3364" s="15">
        <f t="shared" ca="1" si="367"/>
        <v>120</v>
      </c>
      <c r="P3364" s="15" t="str">
        <f t="shared" ca="1" si="368"/>
        <v>91-180d</v>
      </c>
      <c r="Q3364" s="17">
        <f ca="1">IF(P3364="0-90d",0,IF(P3364="91-180d",INDEX(Assumptions!$F$8:$F$12,MATCH(B3364,Assumptions!$A$8:$A$12,0)),IF(P3364="181-365d",INDEX(Assumptions!$G$8:$G$12,MATCH(B3364,Assumptions!$A$8:$A$12,0)),INDEX(Assumptions!$H$8:$H$12,MATCH(B3364,Assumptions!$A$8:$A$12,0)))))</f>
        <v>0</v>
      </c>
      <c r="R3364" s="14">
        <f t="shared" ca="1" si="369"/>
        <v>0</v>
      </c>
      <c r="S3364" s="14">
        <f t="shared" ca="1" si="370"/>
        <v>1367263159.3599999</v>
      </c>
      <c r="T3364" s="11" t="s">
        <v>25</v>
      </c>
      <c r="U3364" s="18" t="s">
        <v>26</v>
      </c>
    </row>
    <row r="3365" spans="1:21" ht="15" customHeight="1" x14ac:dyDescent="0.15">
      <c r="A3365" s="10" t="s">
        <v>3413</v>
      </c>
      <c r="B3365" s="11" t="s">
        <v>22</v>
      </c>
      <c r="C3365" s="11" t="s">
        <v>81</v>
      </c>
      <c r="D3365" s="12">
        <v>45939</v>
      </c>
      <c r="E3365" s="11">
        <v>4943</v>
      </c>
      <c r="F3365" s="11" t="s">
        <v>24</v>
      </c>
      <c r="G3365" s="13">
        <v>11986.87</v>
      </c>
      <c r="H3365" s="14">
        <f t="shared" si="364"/>
        <v>59251098.410000004</v>
      </c>
      <c r="I3365" s="14">
        <f>IF(F3365="GHS",H3365,H3365*Assumptions!$B$4)</f>
        <v>639911862.82800007</v>
      </c>
      <c r="J3365" s="15" t="str">
        <f>INDEX(Assumptions!$B$8:$B$12,MATCH(B3365,Assumptions!$A$8:$A$12,0))</f>
        <v>FIFO</v>
      </c>
      <c r="K3365" s="16">
        <f>G3365/(1-INDEX(Assumptions!$D$8:$D$12,MATCH(B3365,Assumptions!$A$8:$A$12,0)))</f>
        <v>14618.134146341463</v>
      </c>
      <c r="L3365" s="16">
        <f t="shared" si="365"/>
        <v>359.60610000000003</v>
      </c>
      <c r="M3365" s="16">
        <f t="shared" si="366"/>
        <v>730.90670731707314</v>
      </c>
      <c r="N3365" s="14">
        <f>E3365*(K3365-L3365-M3365)*IF(F3365="GHS",1,Assumptions!$B$4)</f>
        <v>722163948.61101365</v>
      </c>
      <c r="O3365" s="15">
        <f t="shared" ca="1" si="367"/>
        <v>347</v>
      </c>
      <c r="P3365" s="15" t="str">
        <f t="shared" ca="1" si="368"/>
        <v>181-365d</v>
      </c>
      <c r="Q3365" s="17">
        <f ca="1">IF(P3365="0-90d",0,IF(P3365="91-180d",INDEX(Assumptions!$F$8:$F$12,MATCH(B3365,Assumptions!$A$8:$A$12,0)),IF(P3365="181-365d",INDEX(Assumptions!$G$8:$G$12,MATCH(B3365,Assumptions!$A$8:$A$12,0)),INDEX(Assumptions!$H$8:$H$12,MATCH(B3365,Assumptions!$A$8:$A$12,0)))))</f>
        <v>0.15</v>
      </c>
      <c r="R3365" s="14">
        <f t="shared" ca="1" si="369"/>
        <v>95986779.424200013</v>
      </c>
      <c r="S3365" s="14">
        <f t="shared" ca="1" si="370"/>
        <v>543925083.40380001</v>
      </c>
      <c r="T3365" s="11" t="s">
        <v>25</v>
      </c>
      <c r="U3365" s="18" t="s">
        <v>26</v>
      </c>
    </row>
    <row r="3366" spans="1:21" ht="15" customHeight="1" x14ac:dyDescent="0.15">
      <c r="A3366" s="10" t="s">
        <v>3414</v>
      </c>
      <c r="B3366" s="11" t="s">
        <v>28</v>
      </c>
      <c r="C3366" s="11" t="s">
        <v>35</v>
      </c>
      <c r="D3366" s="12">
        <v>45745</v>
      </c>
      <c r="E3366" s="11">
        <v>4012</v>
      </c>
      <c r="F3366" s="11" t="s">
        <v>24</v>
      </c>
      <c r="G3366" s="13">
        <v>7505.26</v>
      </c>
      <c r="H3366" s="14">
        <f t="shared" si="364"/>
        <v>30111103.120000001</v>
      </c>
      <c r="I3366" s="14">
        <f>IF(F3366="GHS",H3366,H3366*Assumptions!$B$4)</f>
        <v>325199913.69600004</v>
      </c>
      <c r="J3366" s="15" t="str">
        <f>INDEX(Assumptions!$B$8:$B$12,MATCH(B3366,Assumptions!$A$8:$A$12,0))</f>
        <v>Fair Value Less Costs to Sell</v>
      </c>
      <c r="K3366" s="16">
        <f>G3366/(1-INDEX(Assumptions!$D$8:$D$12,MATCH(B3366,Assumptions!$A$8:$A$12,0)))</f>
        <v>8528.704545454546</v>
      </c>
      <c r="L3366" s="16">
        <f t="shared" si="365"/>
        <v>225.15780000000001</v>
      </c>
      <c r="M3366" s="16">
        <f t="shared" si="366"/>
        <v>426.43522727272733</v>
      </c>
      <c r="N3366" s="14">
        <f>E3366*(K3366-L3366-M3366)*IF(F3366="GHS",1,Assumptions!$B$4)</f>
        <v>341312091.23821092</v>
      </c>
      <c r="O3366" s="15">
        <f t="shared" ca="1" si="367"/>
        <v>541</v>
      </c>
      <c r="P3366" s="15" t="str">
        <f t="shared" ca="1" si="368"/>
        <v>365d+</v>
      </c>
      <c r="Q3366" s="17">
        <f ca="1">IF(P3366="0-90d",0,IF(P3366="91-180d",INDEX(Assumptions!$F$8:$F$12,MATCH(B3366,Assumptions!$A$8:$A$12,0)),IF(P3366="181-365d",INDEX(Assumptions!$G$8:$G$12,MATCH(B3366,Assumptions!$A$8:$A$12,0)),INDEX(Assumptions!$H$8:$H$12,MATCH(B3366,Assumptions!$A$8:$A$12,0)))))</f>
        <v>0.4</v>
      </c>
      <c r="R3366" s="14">
        <f t="shared" ca="1" si="369"/>
        <v>130079965.47840002</v>
      </c>
      <c r="S3366" s="14">
        <f t="shared" ca="1" si="370"/>
        <v>195119948.21760002</v>
      </c>
      <c r="T3366" s="11" t="s">
        <v>25</v>
      </c>
      <c r="U3366" s="18" t="s">
        <v>26</v>
      </c>
    </row>
    <row r="3367" spans="1:21" ht="15" customHeight="1" x14ac:dyDescent="0.15">
      <c r="A3367" s="10" t="s">
        <v>3415</v>
      </c>
      <c r="B3367" s="11" t="s">
        <v>22</v>
      </c>
      <c r="C3367" s="11" t="s">
        <v>23</v>
      </c>
      <c r="D3367" s="12">
        <v>45815</v>
      </c>
      <c r="E3367" s="11">
        <v>354</v>
      </c>
      <c r="F3367" s="11" t="s">
        <v>24</v>
      </c>
      <c r="G3367" s="13">
        <v>49890.75</v>
      </c>
      <c r="H3367" s="14">
        <f t="shared" si="364"/>
        <v>17661325.5</v>
      </c>
      <c r="I3367" s="14">
        <f>IF(F3367="GHS",H3367,H3367*Assumptions!$B$4)</f>
        <v>190742315.40000001</v>
      </c>
      <c r="J3367" s="15" t="str">
        <f>INDEX(Assumptions!$B$8:$B$12,MATCH(B3367,Assumptions!$A$8:$A$12,0))</f>
        <v>FIFO</v>
      </c>
      <c r="K3367" s="16">
        <f>G3367/(1-INDEX(Assumptions!$D$8:$D$12,MATCH(B3367,Assumptions!$A$8:$A$12,0)))</f>
        <v>60842.378048780483</v>
      </c>
      <c r="L3367" s="16">
        <f t="shared" si="365"/>
        <v>1496.7224999999999</v>
      </c>
      <c r="M3367" s="16">
        <f t="shared" si="366"/>
        <v>3042.1189024390242</v>
      </c>
      <c r="N3367" s="14">
        <f>E3367*(K3367-L3367-M3367)*IF(F3367="GHS",1,Assumptions!$B$4)</f>
        <v>215259681.30629268</v>
      </c>
      <c r="O3367" s="15">
        <f t="shared" ca="1" si="367"/>
        <v>471</v>
      </c>
      <c r="P3367" s="15" t="str">
        <f t="shared" ca="1" si="368"/>
        <v>365d+</v>
      </c>
      <c r="Q3367" s="17">
        <f ca="1">IF(P3367="0-90d",0,IF(P3367="91-180d",INDEX(Assumptions!$F$8:$F$12,MATCH(B3367,Assumptions!$A$8:$A$12,0)),IF(P3367="181-365d",INDEX(Assumptions!$G$8:$G$12,MATCH(B3367,Assumptions!$A$8:$A$12,0)),INDEX(Assumptions!$H$8:$H$12,MATCH(B3367,Assumptions!$A$8:$A$12,0)))))</f>
        <v>0.5</v>
      </c>
      <c r="R3367" s="14">
        <f t="shared" ca="1" si="369"/>
        <v>95371157.700000003</v>
      </c>
      <c r="S3367" s="14">
        <f t="shared" ca="1" si="370"/>
        <v>95371157.700000003</v>
      </c>
      <c r="T3367" s="11" t="s">
        <v>25</v>
      </c>
      <c r="U3367" s="18" t="s">
        <v>26</v>
      </c>
    </row>
    <row r="3368" spans="1:21" ht="15" customHeight="1" x14ac:dyDescent="0.15">
      <c r="A3368" s="10" t="s">
        <v>3416</v>
      </c>
      <c r="B3368" s="11" t="s">
        <v>31</v>
      </c>
      <c r="C3368" s="11" t="s">
        <v>63</v>
      </c>
      <c r="D3368" s="12">
        <v>46094</v>
      </c>
      <c r="E3368" s="11">
        <v>4747</v>
      </c>
      <c r="F3368" s="11" t="s">
        <v>33</v>
      </c>
      <c r="G3368" s="13">
        <v>4770.7</v>
      </c>
      <c r="H3368" s="14">
        <f t="shared" si="364"/>
        <v>22646512.899999999</v>
      </c>
      <c r="I3368" s="14">
        <f>IF(F3368="GHS",H3368,H3368*Assumptions!$B$4)</f>
        <v>22646512.899999999</v>
      </c>
      <c r="J3368" s="15" t="str">
        <f>INDEX(Assumptions!$B$8:$B$12,MATCH(B3368,Assumptions!$A$8:$A$12,0))</f>
        <v>Weighted Average</v>
      </c>
      <c r="K3368" s="16">
        <f>G3368/(1-INDEX(Assumptions!$D$8:$D$12,MATCH(B3368,Assumptions!$A$8:$A$12,0)))</f>
        <v>6625.9722222222226</v>
      </c>
      <c r="L3368" s="16">
        <f t="shared" si="365"/>
        <v>143.12099999999998</v>
      </c>
      <c r="M3368" s="16">
        <f t="shared" si="366"/>
        <v>331.29861111111114</v>
      </c>
      <c r="N3368" s="14">
        <f>E3368*(K3368-L3368-M3368)*IF(F3368="GHS",1,Assumptions!$B$4)</f>
        <v>29201420.244944446</v>
      </c>
      <c r="O3368" s="15">
        <f t="shared" ca="1" si="367"/>
        <v>192</v>
      </c>
      <c r="P3368" s="15" t="str">
        <f t="shared" ca="1" si="368"/>
        <v>181-365d</v>
      </c>
      <c r="Q3368" s="17">
        <f ca="1">IF(P3368="0-90d",0,IF(P3368="91-180d",INDEX(Assumptions!$F$8:$F$12,MATCH(B3368,Assumptions!$A$8:$A$12,0)),IF(P3368="181-365d",INDEX(Assumptions!$G$8:$G$12,MATCH(B3368,Assumptions!$A$8:$A$12,0)),INDEX(Assumptions!$H$8:$H$12,MATCH(B3368,Assumptions!$A$8:$A$12,0)))))</f>
        <v>0.2</v>
      </c>
      <c r="R3368" s="14">
        <f t="shared" ca="1" si="369"/>
        <v>4529302.58</v>
      </c>
      <c r="S3368" s="14">
        <f t="shared" ca="1" si="370"/>
        <v>18117210.32</v>
      </c>
      <c r="T3368" s="11" t="s">
        <v>25</v>
      </c>
      <c r="U3368" s="18" t="s">
        <v>26</v>
      </c>
    </row>
    <row r="3369" spans="1:21" ht="15" customHeight="1" x14ac:dyDescent="0.15">
      <c r="A3369" s="10" t="s">
        <v>3417</v>
      </c>
      <c r="B3369" s="11" t="s">
        <v>41</v>
      </c>
      <c r="C3369" s="11" t="s">
        <v>115</v>
      </c>
      <c r="D3369" s="12">
        <v>46057</v>
      </c>
      <c r="E3369" s="11">
        <v>3726</v>
      </c>
      <c r="F3369" s="11" t="s">
        <v>33</v>
      </c>
      <c r="G3369" s="13">
        <v>193.62</v>
      </c>
      <c r="H3369" s="14">
        <f t="shared" si="364"/>
        <v>721428.12</v>
      </c>
      <c r="I3369" s="14">
        <f>IF(F3369="GHS",H3369,H3369*Assumptions!$B$4)</f>
        <v>721428.12</v>
      </c>
      <c r="J3369" s="15" t="str">
        <f>INDEX(Assumptions!$B$8:$B$12,MATCH(B3369,Assumptions!$A$8:$A$12,0))</f>
        <v>Weighted Average</v>
      </c>
      <c r="K3369" s="16">
        <f>G3369/(1-INDEX(Assumptions!$D$8:$D$12,MATCH(B3369,Assumptions!$A$8:$A$12,0)))</f>
        <v>297.87692307692305</v>
      </c>
      <c r="L3369" s="16">
        <f t="shared" si="365"/>
        <v>5.8086000000000002</v>
      </c>
      <c r="M3369" s="16">
        <f t="shared" si="366"/>
        <v>14.893846153846154</v>
      </c>
      <c r="N3369" s="14">
        <f>E3369*(K3369-L3369-M3369)*IF(F3369="GHS",1,Assumptions!$B$4)</f>
        <v>1032752.1010153845</v>
      </c>
      <c r="O3369" s="15">
        <f t="shared" ca="1" si="367"/>
        <v>229</v>
      </c>
      <c r="P3369" s="15" t="str">
        <f t="shared" ca="1" si="368"/>
        <v>181-365d</v>
      </c>
      <c r="Q3369" s="17">
        <f ca="1">IF(P3369="0-90d",0,IF(P3369="91-180d",INDEX(Assumptions!$F$8:$F$12,MATCH(B3369,Assumptions!$A$8:$A$12,0)),IF(P3369="181-365d",INDEX(Assumptions!$G$8:$G$12,MATCH(B3369,Assumptions!$A$8:$A$12,0)),INDEX(Assumptions!$H$8:$H$12,MATCH(B3369,Assumptions!$A$8:$A$12,0)))))</f>
        <v>0.35</v>
      </c>
      <c r="R3369" s="14">
        <f t="shared" ca="1" si="369"/>
        <v>252499.84199999998</v>
      </c>
      <c r="S3369" s="14">
        <f t="shared" si="370"/>
        <v>0</v>
      </c>
      <c r="T3369" s="11" t="s">
        <v>39</v>
      </c>
      <c r="U3369" s="18" t="s">
        <v>26</v>
      </c>
    </row>
    <row r="3370" spans="1:21" ht="15" customHeight="1" x14ac:dyDescent="0.15">
      <c r="A3370" s="10" t="s">
        <v>3418</v>
      </c>
      <c r="B3370" s="11" t="s">
        <v>41</v>
      </c>
      <c r="C3370" s="11" t="s">
        <v>115</v>
      </c>
      <c r="D3370" s="12">
        <v>46070</v>
      </c>
      <c r="E3370" s="11">
        <v>3843</v>
      </c>
      <c r="F3370" s="11" t="s">
        <v>33</v>
      </c>
      <c r="G3370" s="13">
        <v>316.55</v>
      </c>
      <c r="H3370" s="14">
        <f t="shared" si="364"/>
        <v>1216501.6500000001</v>
      </c>
      <c r="I3370" s="14">
        <f>IF(F3370="GHS",H3370,H3370*Assumptions!$B$4)</f>
        <v>1216501.6500000001</v>
      </c>
      <c r="J3370" s="15" t="str">
        <f>INDEX(Assumptions!$B$8:$B$12,MATCH(B3370,Assumptions!$A$8:$A$12,0))</f>
        <v>Weighted Average</v>
      </c>
      <c r="K3370" s="16">
        <f>G3370/(1-INDEX(Assumptions!$D$8:$D$12,MATCH(B3370,Assumptions!$A$8:$A$12,0)))</f>
        <v>487</v>
      </c>
      <c r="L3370" s="16">
        <f t="shared" si="365"/>
        <v>9.4964999999999993</v>
      </c>
      <c r="M3370" s="16">
        <f t="shared" si="366"/>
        <v>24.35</v>
      </c>
      <c r="N3370" s="14">
        <f>E3370*(K3370-L3370-M3370)*IF(F3370="GHS",1,Assumptions!$B$4)</f>
        <v>1741468.9004999998</v>
      </c>
      <c r="O3370" s="15">
        <f t="shared" ca="1" si="367"/>
        <v>216</v>
      </c>
      <c r="P3370" s="15" t="str">
        <f t="shared" ca="1" si="368"/>
        <v>181-365d</v>
      </c>
      <c r="Q3370" s="17">
        <f ca="1">IF(P3370="0-90d",0,IF(P3370="91-180d",INDEX(Assumptions!$F$8:$F$12,MATCH(B3370,Assumptions!$A$8:$A$12,0)),IF(P3370="181-365d",INDEX(Assumptions!$G$8:$G$12,MATCH(B3370,Assumptions!$A$8:$A$12,0)),INDEX(Assumptions!$H$8:$H$12,MATCH(B3370,Assumptions!$A$8:$A$12,0)))))</f>
        <v>0.35</v>
      </c>
      <c r="R3370" s="14">
        <f t="shared" ca="1" si="369"/>
        <v>425775.57750000001</v>
      </c>
      <c r="S3370" s="14">
        <f t="shared" ca="1" si="370"/>
        <v>790726.07250000013</v>
      </c>
      <c r="T3370" s="11" t="s">
        <v>25</v>
      </c>
      <c r="U3370" s="18" t="s">
        <v>26</v>
      </c>
    </row>
    <row r="3371" spans="1:21" ht="15" customHeight="1" x14ac:dyDescent="0.15">
      <c r="A3371" s="10" t="s">
        <v>3419</v>
      </c>
      <c r="B3371" s="11" t="s">
        <v>31</v>
      </c>
      <c r="C3371" s="11" t="s">
        <v>63</v>
      </c>
      <c r="D3371" s="12">
        <v>46062</v>
      </c>
      <c r="E3371" s="11">
        <v>4672</v>
      </c>
      <c r="F3371" s="11" t="s">
        <v>33</v>
      </c>
      <c r="G3371" s="13">
        <v>2326.27</v>
      </c>
      <c r="H3371" s="14">
        <f t="shared" si="364"/>
        <v>10868333.439999999</v>
      </c>
      <c r="I3371" s="14">
        <f>IF(F3371="GHS",H3371,H3371*Assumptions!$B$4)</f>
        <v>10868333.439999999</v>
      </c>
      <c r="J3371" s="15" t="str">
        <f>INDEX(Assumptions!$B$8:$B$12,MATCH(B3371,Assumptions!$A$8:$A$12,0))</f>
        <v>Weighted Average</v>
      </c>
      <c r="K3371" s="16">
        <f>G3371/(1-INDEX(Assumptions!$D$8:$D$12,MATCH(B3371,Assumptions!$A$8:$A$12,0)))</f>
        <v>3230.9305555555557</v>
      </c>
      <c r="L3371" s="16">
        <f t="shared" si="365"/>
        <v>69.7881</v>
      </c>
      <c r="M3371" s="16">
        <f t="shared" si="366"/>
        <v>161.54652777777778</v>
      </c>
      <c r="N3371" s="14">
        <f>E3371*(K3371-L3371-M3371)*IF(F3371="GHS",1,Assumptions!$B$4)</f>
        <v>14014112.174577776</v>
      </c>
      <c r="O3371" s="15">
        <f t="shared" ca="1" si="367"/>
        <v>224</v>
      </c>
      <c r="P3371" s="15" t="str">
        <f t="shared" ca="1" si="368"/>
        <v>181-365d</v>
      </c>
      <c r="Q3371" s="17">
        <f ca="1">IF(P3371="0-90d",0,IF(P3371="91-180d",INDEX(Assumptions!$F$8:$F$12,MATCH(B3371,Assumptions!$A$8:$A$12,0)),IF(P3371="181-365d",INDEX(Assumptions!$G$8:$G$12,MATCH(B3371,Assumptions!$A$8:$A$12,0)),INDEX(Assumptions!$H$8:$H$12,MATCH(B3371,Assumptions!$A$8:$A$12,0)))))</f>
        <v>0.2</v>
      </c>
      <c r="R3371" s="14">
        <f t="shared" ca="1" si="369"/>
        <v>2173666.6880000001</v>
      </c>
      <c r="S3371" s="14">
        <f t="shared" ca="1" si="370"/>
        <v>8694666.7520000003</v>
      </c>
      <c r="T3371" s="11" t="s">
        <v>25</v>
      </c>
      <c r="U3371" s="18" t="s">
        <v>26</v>
      </c>
    </row>
    <row r="3372" spans="1:21" ht="15" customHeight="1" x14ac:dyDescent="0.15">
      <c r="A3372" s="10" t="s">
        <v>3420</v>
      </c>
      <c r="B3372" s="11" t="s">
        <v>31</v>
      </c>
      <c r="C3372" s="11" t="s">
        <v>63</v>
      </c>
      <c r="D3372" s="12">
        <v>45799</v>
      </c>
      <c r="E3372" s="11">
        <v>4366</v>
      </c>
      <c r="F3372" s="11" t="s">
        <v>33</v>
      </c>
      <c r="G3372" s="13">
        <v>1477.46</v>
      </c>
      <c r="H3372" s="14">
        <f t="shared" si="364"/>
        <v>6450590.3600000003</v>
      </c>
      <c r="I3372" s="14">
        <f>IF(F3372="GHS",H3372,H3372*Assumptions!$B$4)</f>
        <v>6450590.3600000003</v>
      </c>
      <c r="J3372" s="15" t="str">
        <f>INDEX(Assumptions!$B$8:$B$12,MATCH(B3372,Assumptions!$A$8:$A$12,0))</f>
        <v>Weighted Average</v>
      </c>
      <c r="K3372" s="16">
        <f>G3372/(1-INDEX(Assumptions!$D$8:$D$12,MATCH(B3372,Assumptions!$A$8:$A$12,0)))</f>
        <v>2052.0277777777778</v>
      </c>
      <c r="L3372" s="16">
        <f t="shared" si="365"/>
        <v>44.323799999999999</v>
      </c>
      <c r="M3372" s="16">
        <f t="shared" si="366"/>
        <v>102.60138888888889</v>
      </c>
      <c r="N3372" s="14">
        <f>E3372*(K3372-L3372-M3372)*IF(F3372="GHS",1,Assumptions!$B$4)</f>
        <v>8317677.9030888891</v>
      </c>
      <c r="O3372" s="15">
        <f t="shared" ca="1" si="367"/>
        <v>487</v>
      </c>
      <c r="P3372" s="15" t="str">
        <f t="shared" ca="1" si="368"/>
        <v>365d+</v>
      </c>
      <c r="Q3372" s="17">
        <f ca="1">IF(P3372="0-90d",0,IF(P3372="91-180d",INDEX(Assumptions!$F$8:$F$12,MATCH(B3372,Assumptions!$A$8:$A$12,0)),IF(P3372="181-365d",INDEX(Assumptions!$G$8:$G$12,MATCH(B3372,Assumptions!$A$8:$A$12,0)),INDEX(Assumptions!$H$8:$H$12,MATCH(B3372,Assumptions!$A$8:$A$12,0)))))</f>
        <v>0.6</v>
      </c>
      <c r="R3372" s="14">
        <f t="shared" ca="1" si="369"/>
        <v>3870354.216</v>
      </c>
      <c r="S3372" s="14">
        <f t="shared" ca="1" si="370"/>
        <v>2580236.1440000003</v>
      </c>
      <c r="T3372" s="11" t="s">
        <v>25</v>
      </c>
      <c r="U3372" s="18" t="s">
        <v>26</v>
      </c>
    </row>
    <row r="3373" spans="1:21" ht="15" customHeight="1" x14ac:dyDescent="0.15">
      <c r="A3373" s="10" t="s">
        <v>3421</v>
      </c>
      <c r="B3373" s="11" t="s">
        <v>46</v>
      </c>
      <c r="C3373" s="11" t="s">
        <v>119</v>
      </c>
      <c r="D3373" s="12">
        <v>45783</v>
      </c>
      <c r="E3373" s="11">
        <v>2412</v>
      </c>
      <c r="F3373" s="11" t="s">
        <v>33</v>
      </c>
      <c r="G3373" s="13">
        <v>513846.1</v>
      </c>
      <c r="H3373" s="14">
        <f t="shared" si="364"/>
        <v>1239396793.2</v>
      </c>
      <c r="I3373" s="14">
        <f>IF(F3373="GHS",H3373,H3373*Assumptions!$B$4)</f>
        <v>1239396793.2</v>
      </c>
      <c r="J3373" s="15" t="str">
        <f>INDEX(Assumptions!$B$8:$B$12,MATCH(B3373,Assumptions!$A$8:$A$12,0))</f>
        <v>Specific Identification</v>
      </c>
      <c r="K3373" s="16">
        <f>G3373/(1-INDEX(Assumptions!$D$8:$D$12,MATCH(B3373,Assumptions!$A$8:$A$12,0)))</f>
        <v>658777.05128205125</v>
      </c>
      <c r="L3373" s="16">
        <f t="shared" si="365"/>
        <v>15415.382999999998</v>
      </c>
      <c r="M3373" s="16">
        <f t="shared" si="366"/>
        <v>32938.852564102563</v>
      </c>
      <c r="N3373" s="14">
        <f>E3373*(K3373-L3373-M3373)*IF(F3373="GHS",1,Assumptions!$B$4)</f>
        <v>1472339831.511692</v>
      </c>
      <c r="O3373" s="15">
        <f t="shared" ca="1" si="367"/>
        <v>503</v>
      </c>
      <c r="P3373" s="15" t="str">
        <f t="shared" ca="1" si="368"/>
        <v>365d+</v>
      </c>
      <c r="Q3373" s="17">
        <f ca="1">IF(P3373="0-90d",0,IF(P3373="91-180d",INDEX(Assumptions!$F$8:$F$12,MATCH(B3373,Assumptions!$A$8:$A$12,0)),IF(P3373="181-365d",INDEX(Assumptions!$G$8:$G$12,MATCH(B3373,Assumptions!$A$8:$A$12,0)),INDEX(Assumptions!$H$8:$H$12,MATCH(B3373,Assumptions!$A$8:$A$12,0)))))</f>
        <v>0.15</v>
      </c>
      <c r="R3373" s="14">
        <f t="shared" ca="1" si="369"/>
        <v>185909518.97999999</v>
      </c>
      <c r="S3373" s="14">
        <f t="shared" ca="1" si="370"/>
        <v>1053487274.22</v>
      </c>
      <c r="T3373" s="11" t="s">
        <v>25</v>
      </c>
      <c r="U3373" s="18" t="s">
        <v>26</v>
      </c>
    </row>
    <row r="3374" spans="1:21" ht="15" customHeight="1" x14ac:dyDescent="0.15">
      <c r="A3374" s="10" t="s">
        <v>3422</v>
      </c>
      <c r="B3374" s="11" t="s">
        <v>22</v>
      </c>
      <c r="C3374" s="11" t="s">
        <v>61</v>
      </c>
      <c r="D3374" s="12">
        <v>46137</v>
      </c>
      <c r="E3374" s="11">
        <v>1027</v>
      </c>
      <c r="F3374" s="11" t="s">
        <v>24</v>
      </c>
      <c r="G3374" s="13">
        <v>19277.419999999998</v>
      </c>
      <c r="H3374" s="14">
        <f t="shared" si="364"/>
        <v>19797910.34</v>
      </c>
      <c r="I3374" s="14">
        <f>IF(F3374="GHS",H3374,H3374*Assumptions!$B$4)</f>
        <v>213817431.67200002</v>
      </c>
      <c r="J3374" s="15" t="str">
        <f>INDEX(Assumptions!$B$8:$B$12,MATCH(B3374,Assumptions!$A$8:$A$12,0))</f>
        <v>FIFO</v>
      </c>
      <c r="K3374" s="16">
        <f>G3374/(1-INDEX(Assumptions!$D$8:$D$12,MATCH(B3374,Assumptions!$A$8:$A$12,0)))</f>
        <v>23509.048780487799</v>
      </c>
      <c r="L3374" s="16">
        <f t="shared" si="365"/>
        <v>578.32259999999997</v>
      </c>
      <c r="M3374" s="16">
        <f t="shared" si="366"/>
        <v>1175.4524390243901</v>
      </c>
      <c r="N3374" s="14">
        <f>E3374*(K3374-L3374-M3374)*IF(F3374="GHS",1,Assumptions!$B$4)</f>
        <v>241300794.23081559</v>
      </c>
      <c r="O3374" s="15">
        <f t="shared" ca="1" si="367"/>
        <v>149</v>
      </c>
      <c r="P3374" s="15" t="str">
        <f t="shared" ca="1" si="368"/>
        <v>91-180d</v>
      </c>
      <c r="Q3374" s="17">
        <f ca="1">IF(P3374="0-90d",0,IF(P3374="91-180d",INDEX(Assumptions!$F$8:$F$12,MATCH(B3374,Assumptions!$A$8:$A$12,0)),IF(P3374="181-365d",INDEX(Assumptions!$G$8:$G$12,MATCH(B3374,Assumptions!$A$8:$A$12,0)),INDEX(Assumptions!$H$8:$H$12,MATCH(B3374,Assumptions!$A$8:$A$12,0)))))</f>
        <v>0.03</v>
      </c>
      <c r="R3374" s="14">
        <f t="shared" ca="1" si="369"/>
        <v>6414522.9501600005</v>
      </c>
      <c r="S3374" s="14">
        <f t="shared" ca="1" si="370"/>
        <v>207402908.72184002</v>
      </c>
      <c r="T3374" s="11" t="s">
        <v>25</v>
      </c>
      <c r="U3374" s="18" t="s">
        <v>36</v>
      </c>
    </row>
    <row r="3375" spans="1:21" ht="15" customHeight="1" x14ac:dyDescent="0.15">
      <c r="A3375" s="10" t="s">
        <v>3423</v>
      </c>
      <c r="B3375" s="11" t="s">
        <v>41</v>
      </c>
      <c r="C3375" s="11" t="s">
        <v>42</v>
      </c>
      <c r="D3375" s="12">
        <v>46028</v>
      </c>
      <c r="E3375" s="11">
        <v>3511</v>
      </c>
      <c r="F3375" s="11" t="s">
        <v>33</v>
      </c>
      <c r="G3375" s="13">
        <v>191.27</v>
      </c>
      <c r="H3375" s="14">
        <f t="shared" si="364"/>
        <v>671548.97000000009</v>
      </c>
      <c r="I3375" s="14">
        <f>IF(F3375="GHS",H3375,H3375*Assumptions!$B$4)</f>
        <v>671548.97000000009</v>
      </c>
      <c r="J3375" s="15" t="str">
        <f>INDEX(Assumptions!$B$8:$B$12,MATCH(B3375,Assumptions!$A$8:$A$12,0))</f>
        <v>Weighted Average</v>
      </c>
      <c r="K3375" s="16">
        <f>G3375/(1-INDEX(Assumptions!$D$8:$D$12,MATCH(B3375,Assumptions!$A$8:$A$12,0)))</f>
        <v>294.26153846153846</v>
      </c>
      <c r="L3375" s="16">
        <f t="shared" si="365"/>
        <v>5.7381000000000002</v>
      </c>
      <c r="M3375" s="16">
        <f t="shared" si="366"/>
        <v>14.713076923076924</v>
      </c>
      <c r="N3375" s="14">
        <f>E3375*(K3375-L3375-M3375)*IF(F3375="GHS",1,Assumptions!$B$4)</f>
        <v>961348.1793615385</v>
      </c>
      <c r="O3375" s="15">
        <f t="shared" ca="1" si="367"/>
        <v>258</v>
      </c>
      <c r="P3375" s="15" t="str">
        <f t="shared" ca="1" si="368"/>
        <v>181-365d</v>
      </c>
      <c r="Q3375" s="17">
        <f ca="1">IF(P3375="0-90d",0,IF(P3375="91-180d",INDEX(Assumptions!$F$8:$F$12,MATCH(B3375,Assumptions!$A$8:$A$12,0)),IF(P3375="181-365d",INDEX(Assumptions!$G$8:$G$12,MATCH(B3375,Assumptions!$A$8:$A$12,0)),INDEX(Assumptions!$H$8:$H$12,MATCH(B3375,Assumptions!$A$8:$A$12,0)))))</f>
        <v>0.35</v>
      </c>
      <c r="R3375" s="14">
        <f t="shared" ca="1" si="369"/>
        <v>235042.13950000002</v>
      </c>
      <c r="S3375" s="14">
        <f t="shared" ca="1" si="370"/>
        <v>436506.83050000004</v>
      </c>
      <c r="T3375" s="11" t="s">
        <v>25</v>
      </c>
      <c r="U3375" s="18" t="s">
        <v>26</v>
      </c>
    </row>
    <row r="3376" spans="1:21" ht="15" customHeight="1" x14ac:dyDescent="0.15">
      <c r="A3376" s="10" t="s">
        <v>3424</v>
      </c>
      <c r="B3376" s="11" t="s">
        <v>28</v>
      </c>
      <c r="C3376" s="11" t="s">
        <v>55</v>
      </c>
      <c r="D3376" s="12">
        <v>46198</v>
      </c>
      <c r="E3376" s="11">
        <v>874</v>
      </c>
      <c r="F3376" s="11" t="s">
        <v>24</v>
      </c>
      <c r="G3376" s="13">
        <v>4080.39</v>
      </c>
      <c r="H3376" s="14">
        <f t="shared" si="364"/>
        <v>3566260.86</v>
      </c>
      <c r="I3376" s="14">
        <f>IF(F3376="GHS",H3376,H3376*Assumptions!$B$4)</f>
        <v>38515617.288000003</v>
      </c>
      <c r="J3376" s="15" t="str">
        <f>INDEX(Assumptions!$B$8:$B$12,MATCH(B3376,Assumptions!$A$8:$A$12,0))</f>
        <v>Fair Value Less Costs to Sell</v>
      </c>
      <c r="K3376" s="16">
        <f>G3376/(1-INDEX(Assumptions!$D$8:$D$12,MATCH(B3376,Assumptions!$A$8:$A$12,0)))</f>
        <v>4636.806818181818</v>
      </c>
      <c r="L3376" s="16">
        <f t="shared" si="365"/>
        <v>122.4117</v>
      </c>
      <c r="M3376" s="16">
        <f t="shared" si="366"/>
        <v>231.84034090909091</v>
      </c>
      <c r="N3376" s="14">
        <f>E3376*(K3376-L3376-M3376)*IF(F3376="GHS",1,Assumptions!$B$4)</f>
        <v>40423891.053632736</v>
      </c>
      <c r="O3376" s="15">
        <f t="shared" ca="1" si="367"/>
        <v>88</v>
      </c>
      <c r="P3376" s="15" t="str">
        <f t="shared" ca="1" si="368"/>
        <v>0-90d</v>
      </c>
      <c r="Q3376" s="17">
        <f ca="1">IF(P3376="0-90d",0,IF(P3376="91-180d",INDEX(Assumptions!$F$8:$F$12,MATCH(B3376,Assumptions!$A$8:$A$12,0)),IF(P3376="181-365d",INDEX(Assumptions!$G$8:$G$12,MATCH(B3376,Assumptions!$A$8:$A$12,0)),INDEX(Assumptions!$H$8:$H$12,MATCH(B3376,Assumptions!$A$8:$A$12,0)))))</f>
        <v>0</v>
      </c>
      <c r="R3376" s="14">
        <f t="shared" ca="1" si="369"/>
        <v>0</v>
      </c>
      <c r="S3376" s="14">
        <f t="shared" ca="1" si="370"/>
        <v>38515617.288000003</v>
      </c>
      <c r="T3376" s="11" t="s">
        <v>25</v>
      </c>
      <c r="U3376" s="18" t="s">
        <v>26</v>
      </c>
    </row>
    <row r="3377" spans="1:21" ht="15" customHeight="1" x14ac:dyDescent="0.15">
      <c r="A3377" s="10" t="s">
        <v>3425</v>
      </c>
      <c r="B3377" s="11" t="s">
        <v>41</v>
      </c>
      <c r="C3377" s="11" t="s">
        <v>44</v>
      </c>
      <c r="D3377" s="12">
        <v>46031</v>
      </c>
      <c r="E3377" s="11">
        <v>4548</v>
      </c>
      <c r="F3377" s="11" t="s">
        <v>33</v>
      </c>
      <c r="G3377" s="13">
        <v>668.69</v>
      </c>
      <c r="H3377" s="14">
        <f t="shared" si="364"/>
        <v>3041202.12</v>
      </c>
      <c r="I3377" s="14">
        <f>IF(F3377="GHS",H3377,H3377*Assumptions!$B$4)</f>
        <v>3041202.12</v>
      </c>
      <c r="J3377" s="15" t="str">
        <f>INDEX(Assumptions!$B$8:$B$12,MATCH(B3377,Assumptions!$A$8:$A$12,0))</f>
        <v>Weighted Average</v>
      </c>
      <c r="K3377" s="16">
        <f>G3377/(1-INDEX(Assumptions!$D$8:$D$12,MATCH(B3377,Assumptions!$A$8:$A$12,0)))</f>
        <v>1028.7538461538461</v>
      </c>
      <c r="L3377" s="16">
        <f t="shared" si="365"/>
        <v>20.060700000000001</v>
      </c>
      <c r="M3377" s="16">
        <f t="shared" si="366"/>
        <v>51.437692307692309</v>
      </c>
      <c r="N3377" s="14">
        <f>E3377*(K3377-L3377-M3377)*IF(F3377="GHS",1,Assumptions!$B$4)</f>
        <v>4353597.8040923076</v>
      </c>
      <c r="O3377" s="15">
        <f t="shared" ca="1" si="367"/>
        <v>255</v>
      </c>
      <c r="P3377" s="15" t="str">
        <f t="shared" ca="1" si="368"/>
        <v>181-365d</v>
      </c>
      <c r="Q3377" s="17">
        <f ca="1">IF(P3377="0-90d",0,IF(P3377="91-180d",INDEX(Assumptions!$F$8:$F$12,MATCH(B3377,Assumptions!$A$8:$A$12,0)),IF(P3377="181-365d",INDEX(Assumptions!$G$8:$G$12,MATCH(B3377,Assumptions!$A$8:$A$12,0)),INDEX(Assumptions!$H$8:$H$12,MATCH(B3377,Assumptions!$A$8:$A$12,0)))))</f>
        <v>0.35</v>
      </c>
      <c r="R3377" s="14">
        <f t="shared" ca="1" si="369"/>
        <v>1064420.7420000001</v>
      </c>
      <c r="S3377" s="14">
        <f t="shared" ca="1" si="370"/>
        <v>1976781.378</v>
      </c>
      <c r="T3377" s="11" t="s">
        <v>25</v>
      </c>
      <c r="U3377" s="18" t="s">
        <v>26</v>
      </c>
    </row>
    <row r="3378" spans="1:21" ht="15" customHeight="1" x14ac:dyDescent="0.15">
      <c r="A3378" s="10" t="s">
        <v>3426</v>
      </c>
      <c r="B3378" s="11" t="s">
        <v>28</v>
      </c>
      <c r="C3378" s="11" t="s">
        <v>38</v>
      </c>
      <c r="D3378" s="12">
        <v>45810</v>
      </c>
      <c r="E3378" s="11">
        <v>2129</v>
      </c>
      <c r="F3378" s="11" t="s">
        <v>24</v>
      </c>
      <c r="G3378" s="13">
        <v>5745.25</v>
      </c>
      <c r="H3378" s="14">
        <f t="shared" si="364"/>
        <v>12231637.25</v>
      </c>
      <c r="I3378" s="14">
        <f>IF(F3378="GHS",H3378,H3378*Assumptions!$B$4)</f>
        <v>132101682.30000001</v>
      </c>
      <c r="J3378" s="15" t="str">
        <f>INDEX(Assumptions!$B$8:$B$12,MATCH(B3378,Assumptions!$A$8:$A$12,0))</f>
        <v>Fair Value Less Costs to Sell</v>
      </c>
      <c r="K3378" s="16">
        <f>G3378/(1-INDEX(Assumptions!$D$8:$D$12,MATCH(B3378,Assumptions!$A$8:$A$12,0)))</f>
        <v>6528.693181818182</v>
      </c>
      <c r="L3378" s="16">
        <f t="shared" si="365"/>
        <v>172.35749999999999</v>
      </c>
      <c r="M3378" s="16">
        <f t="shared" si="366"/>
        <v>326.43465909090912</v>
      </c>
      <c r="N3378" s="14">
        <f>E3378*(K3378-L3378-M3378)*IF(F3378="GHS",1,Assumptions!$B$4)</f>
        <v>138646720.19577274</v>
      </c>
      <c r="O3378" s="15">
        <f t="shared" ca="1" si="367"/>
        <v>476</v>
      </c>
      <c r="P3378" s="15" t="str">
        <f t="shared" ca="1" si="368"/>
        <v>365d+</v>
      </c>
      <c r="Q3378" s="17">
        <f ca="1">IF(P3378="0-90d",0,IF(P3378="91-180d",INDEX(Assumptions!$F$8:$F$12,MATCH(B3378,Assumptions!$A$8:$A$12,0)),IF(P3378="181-365d",INDEX(Assumptions!$G$8:$G$12,MATCH(B3378,Assumptions!$A$8:$A$12,0)),INDEX(Assumptions!$H$8:$H$12,MATCH(B3378,Assumptions!$A$8:$A$12,0)))))</f>
        <v>0.4</v>
      </c>
      <c r="R3378" s="14">
        <f t="shared" ca="1" si="369"/>
        <v>52840672.920000009</v>
      </c>
      <c r="S3378" s="14">
        <f t="shared" ca="1" si="370"/>
        <v>79261009.379999995</v>
      </c>
      <c r="T3378" s="11" t="s">
        <v>25</v>
      </c>
      <c r="U3378" s="18" t="s">
        <v>26</v>
      </c>
    </row>
    <row r="3379" spans="1:21" ht="15" customHeight="1" x14ac:dyDescent="0.15">
      <c r="A3379" s="10" t="s">
        <v>3427</v>
      </c>
      <c r="B3379" s="11" t="s">
        <v>41</v>
      </c>
      <c r="C3379" s="11" t="s">
        <v>44</v>
      </c>
      <c r="D3379" s="12">
        <v>45809</v>
      </c>
      <c r="E3379" s="11">
        <v>2534</v>
      </c>
      <c r="F3379" s="11" t="s">
        <v>33</v>
      </c>
      <c r="G3379" s="13">
        <v>933.56</v>
      </c>
      <c r="H3379" s="14">
        <f t="shared" si="364"/>
        <v>2365641.04</v>
      </c>
      <c r="I3379" s="14">
        <f>IF(F3379="GHS",H3379,H3379*Assumptions!$B$4)</f>
        <v>2365641.04</v>
      </c>
      <c r="J3379" s="15" t="str">
        <f>INDEX(Assumptions!$B$8:$B$12,MATCH(B3379,Assumptions!$A$8:$A$12,0))</f>
        <v>Weighted Average</v>
      </c>
      <c r="K3379" s="16">
        <f>G3379/(1-INDEX(Assumptions!$D$8:$D$12,MATCH(B3379,Assumptions!$A$8:$A$12,0)))</f>
        <v>1436.2461538461537</v>
      </c>
      <c r="L3379" s="16">
        <f t="shared" si="365"/>
        <v>28.006799999999998</v>
      </c>
      <c r="M3379" s="16">
        <f t="shared" si="366"/>
        <v>71.812307692307684</v>
      </c>
      <c r="N3379" s="14">
        <f>E3379*(K3379-L3379-M3379)*IF(F3379="GHS",1,Assumptions!$B$4)</f>
        <v>3386506.1349538458</v>
      </c>
      <c r="O3379" s="15">
        <f t="shared" ca="1" si="367"/>
        <v>477</v>
      </c>
      <c r="P3379" s="15" t="str">
        <f t="shared" ca="1" si="368"/>
        <v>365d+</v>
      </c>
      <c r="Q3379" s="17">
        <f ca="1">IF(P3379="0-90d",0,IF(P3379="91-180d",INDEX(Assumptions!$F$8:$F$12,MATCH(B3379,Assumptions!$A$8:$A$12,0)),IF(P3379="181-365d",INDEX(Assumptions!$G$8:$G$12,MATCH(B3379,Assumptions!$A$8:$A$12,0)),INDEX(Assumptions!$H$8:$H$12,MATCH(B3379,Assumptions!$A$8:$A$12,0)))))</f>
        <v>0.8</v>
      </c>
      <c r="R3379" s="14">
        <f t="shared" ca="1" si="369"/>
        <v>1892512.8320000002</v>
      </c>
      <c r="S3379" s="14">
        <f t="shared" si="370"/>
        <v>0</v>
      </c>
      <c r="T3379" s="11" t="s">
        <v>39</v>
      </c>
      <c r="U3379" s="18" t="s">
        <v>26</v>
      </c>
    </row>
    <row r="3380" spans="1:21" ht="15" customHeight="1" x14ac:dyDescent="0.15">
      <c r="A3380" s="10" t="s">
        <v>3428</v>
      </c>
      <c r="B3380" s="11" t="s">
        <v>41</v>
      </c>
      <c r="C3380" s="11" t="s">
        <v>115</v>
      </c>
      <c r="D3380" s="12">
        <v>46119</v>
      </c>
      <c r="E3380" s="11">
        <v>4241</v>
      </c>
      <c r="F3380" s="11" t="s">
        <v>33</v>
      </c>
      <c r="G3380" s="13">
        <v>697.94</v>
      </c>
      <c r="H3380" s="14">
        <f t="shared" si="364"/>
        <v>2959963.54</v>
      </c>
      <c r="I3380" s="14">
        <f>IF(F3380="GHS",H3380,H3380*Assumptions!$B$4)</f>
        <v>2959963.54</v>
      </c>
      <c r="J3380" s="15" t="str">
        <f>INDEX(Assumptions!$B$8:$B$12,MATCH(B3380,Assumptions!$A$8:$A$12,0))</f>
        <v>Weighted Average</v>
      </c>
      <c r="K3380" s="16">
        <f>G3380/(1-INDEX(Assumptions!$D$8:$D$12,MATCH(B3380,Assumptions!$A$8:$A$12,0)))</f>
        <v>1073.7538461538461</v>
      </c>
      <c r="L3380" s="16">
        <f t="shared" si="365"/>
        <v>20.938200000000002</v>
      </c>
      <c r="M3380" s="16">
        <f t="shared" si="366"/>
        <v>53.687692307692309</v>
      </c>
      <c r="N3380" s="14">
        <f>E3380*(K3380-L3380-M3380)*IF(F3380="GHS",1,Assumptions!$B$4)</f>
        <v>4237301.6522615384</v>
      </c>
      <c r="O3380" s="15">
        <f t="shared" ca="1" si="367"/>
        <v>167</v>
      </c>
      <c r="P3380" s="15" t="str">
        <f t="shared" ca="1" si="368"/>
        <v>91-180d</v>
      </c>
      <c r="Q3380" s="17">
        <f ca="1">IF(P3380="0-90d",0,IF(P3380="91-180d",INDEX(Assumptions!$F$8:$F$12,MATCH(B3380,Assumptions!$A$8:$A$12,0)),IF(P3380="181-365d",INDEX(Assumptions!$G$8:$G$12,MATCH(B3380,Assumptions!$A$8:$A$12,0)),INDEX(Assumptions!$H$8:$H$12,MATCH(B3380,Assumptions!$A$8:$A$12,0)))))</f>
        <v>0.1</v>
      </c>
      <c r="R3380" s="14">
        <f t="shared" ca="1" si="369"/>
        <v>295996.35399999999</v>
      </c>
      <c r="S3380" s="14">
        <f t="shared" ca="1" si="370"/>
        <v>2663967.1860000002</v>
      </c>
      <c r="T3380" s="11" t="s">
        <v>25</v>
      </c>
      <c r="U3380" s="18" t="s">
        <v>26</v>
      </c>
    </row>
    <row r="3381" spans="1:21" ht="15" customHeight="1" x14ac:dyDescent="0.15">
      <c r="A3381" s="10" t="s">
        <v>3429</v>
      </c>
      <c r="B3381" s="11" t="s">
        <v>28</v>
      </c>
      <c r="C3381" s="11" t="s">
        <v>35</v>
      </c>
      <c r="D3381" s="12">
        <v>46091</v>
      </c>
      <c r="E3381" s="11">
        <v>3300</v>
      </c>
      <c r="F3381" s="11" t="s">
        <v>24</v>
      </c>
      <c r="G3381" s="13">
        <v>7350.73</v>
      </c>
      <c r="H3381" s="14">
        <f t="shared" si="364"/>
        <v>24257409</v>
      </c>
      <c r="I3381" s="14">
        <f>IF(F3381="GHS",H3381,H3381*Assumptions!$B$4)</f>
        <v>261980017.20000002</v>
      </c>
      <c r="J3381" s="15" t="str">
        <f>INDEX(Assumptions!$B$8:$B$12,MATCH(B3381,Assumptions!$A$8:$A$12,0))</f>
        <v>Fair Value Less Costs to Sell</v>
      </c>
      <c r="K3381" s="16">
        <f>G3381/(1-INDEX(Assumptions!$D$8:$D$12,MATCH(B3381,Assumptions!$A$8:$A$12,0)))</f>
        <v>8353.1022727272721</v>
      </c>
      <c r="L3381" s="16">
        <f t="shared" si="365"/>
        <v>220.52189999999999</v>
      </c>
      <c r="M3381" s="16">
        <f t="shared" si="366"/>
        <v>417.65511363636364</v>
      </c>
      <c r="N3381" s="14">
        <f>E3381*(K3381-L3381-M3381)*IF(F3381="GHS",1,Assumptions!$B$4)</f>
        <v>274959936.23400003</v>
      </c>
      <c r="O3381" s="15">
        <f t="shared" ca="1" si="367"/>
        <v>195</v>
      </c>
      <c r="P3381" s="15" t="str">
        <f t="shared" ca="1" si="368"/>
        <v>181-365d</v>
      </c>
      <c r="Q3381" s="17">
        <f ca="1">IF(P3381="0-90d",0,IF(P3381="91-180d",INDEX(Assumptions!$F$8:$F$12,MATCH(B3381,Assumptions!$A$8:$A$12,0)),IF(P3381="181-365d",INDEX(Assumptions!$G$8:$G$12,MATCH(B3381,Assumptions!$A$8:$A$12,0)),INDEX(Assumptions!$H$8:$H$12,MATCH(B3381,Assumptions!$A$8:$A$12,0)))))</f>
        <v>0.1</v>
      </c>
      <c r="R3381" s="14">
        <f t="shared" ca="1" si="369"/>
        <v>26198001.720000003</v>
      </c>
      <c r="S3381" s="14">
        <f t="shared" ca="1" si="370"/>
        <v>235782015.48000002</v>
      </c>
      <c r="T3381" s="11" t="s">
        <v>25</v>
      </c>
      <c r="U3381" s="18" t="s">
        <v>26</v>
      </c>
    </row>
    <row r="3382" spans="1:21" ht="15" customHeight="1" x14ac:dyDescent="0.15">
      <c r="A3382" s="10" t="s">
        <v>3430</v>
      </c>
      <c r="B3382" s="11" t="s">
        <v>41</v>
      </c>
      <c r="C3382" s="11" t="s">
        <v>115</v>
      </c>
      <c r="D3382" s="12">
        <v>45861</v>
      </c>
      <c r="E3382" s="11">
        <v>3612</v>
      </c>
      <c r="F3382" s="11" t="s">
        <v>33</v>
      </c>
      <c r="G3382" s="13">
        <v>330.61</v>
      </c>
      <c r="H3382" s="14">
        <f t="shared" si="364"/>
        <v>1194163.32</v>
      </c>
      <c r="I3382" s="14">
        <f>IF(F3382="GHS",H3382,H3382*Assumptions!$B$4)</f>
        <v>1194163.32</v>
      </c>
      <c r="J3382" s="15" t="str">
        <f>INDEX(Assumptions!$B$8:$B$12,MATCH(B3382,Assumptions!$A$8:$A$12,0))</f>
        <v>Weighted Average</v>
      </c>
      <c r="K3382" s="16">
        <f>G3382/(1-INDEX(Assumptions!$D$8:$D$12,MATCH(B3382,Assumptions!$A$8:$A$12,0)))</f>
        <v>508.63076923076926</v>
      </c>
      <c r="L3382" s="16">
        <f t="shared" si="365"/>
        <v>9.9183000000000003</v>
      </c>
      <c r="M3382" s="16">
        <f t="shared" si="366"/>
        <v>25.431538461538466</v>
      </c>
      <c r="N3382" s="14">
        <f>E3382*(K3382-L3382-M3382)*IF(F3382="GHS",1,Assumptions!$B$4)</f>
        <v>1709490.7219384615</v>
      </c>
      <c r="O3382" s="15">
        <f t="shared" ca="1" si="367"/>
        <v>425</v>
      </c>
      <c r="P3382" s="15" t="str">
        <f t="shared" ca="1" si="368"/>
        <v>365d+</v>
      </c>
      <c r="Q3382" s="17">
        <f ca="1">IF(P3382="0-90d",0,IF(P3382="91-180d",INDEX(Assumptions!$F$8:$F$12,MATCH(B3382,Assumptions!$A$8:$A$12,0)),IF(P3382="181-365d",INDEX(Assumptions!$G$8:$G$12,MATCH(B3382,Assumptions!$A$8:$A$12,0)),INDEX(Assumptions!$H$8:$H$12,MATCH(B3382,Assumptions!$A$8:$A$12,0)))))</f>
        <v>0.8</v>
      </c>
      <c r="R3382" s="14">
        <f t="shared" ca="1" si="369"/>
        <v>955330.65600000008</v>
      </c>
      <c r="S3382" s="14">
        <f t="shared" ca="1" si="370"/>
        <v>238832.66399999999</v>
      </c>
      <c r="T3382" s="11" t="s">
        <v>25</v>
      </c>
      <c r="U3382" s="18" t="s">
        <v>26</v>
      </c>
    </row>
    <row r="3383" spans="1:21" ht="15" customHeight="1" x14ac:dyDescent="0.15">
      <c r="A3383" s="10" t="s">
        <v>3431</v>
      </c>
      <c r="B3383" s="11" t="s">
        <v>41</v>
      </c>
      <c r="C3383" s="11" t="s">
        <v>49</v>
      </c>
      <c r="D3383" s="12">
        <v>46109</v>
      </c>
      <c r="E3383" s="11">
        <v>2412</v>
      </c>
      <c r="F3383" s="11" t="s">
        <v>33</v>
      </c>
      <c r="G3383" s="13">
        <v>655.88</v>
      </c>
      <c r="H3383" s="14">
        <f t="shared" si="364"/>
        <v>1581982.56</v>
      </c>
      <c r="I3383" s="14">
        <f>IF(F3383="GHS",H3383,H3383*Assumptions!$B$4)</f>
        <v>1581982.56</v>
      </c>
      <c r="J3383" s="15" t="str">
        <f>INDEX(Assumptions!$B$8:$B$12,MATCH(B3383,Assumptions!$A$8:$A$12,0))</f>
        <v>Weighted Average</v>
      </c>
      <c r="K3383" s="16">
        <f>G3383/(1-INDEX(Assumptions!$D$8:$D$12,MATCH(B3383,Assumptions!$A$8:$A$12,0)))</f>
        <v>1009.0461538461539</v>
      </c>
      <c r="L3383" s="16">
        <f t="shared" si="365"/>
        <v>19.676399999999997</v>
      </c>
      <c r="M3383" s="16">
        <f t="shared" si="366"/>
        <v>50.452307692307699</v>
      </c>
      <c r="N3383" s="14">
        <f>E3383*(K3383-L3383-M3383)*IF(F3383="GHS",1,Assumptions!$B$4)</f>
        <v>2264668.880123077</v>
      </c>
      <c r="O3383" s="15">
        <f t="shared" ca="1" si="367"/>
        <v>177</v>
      </c>
      <c r="P3383" s="15" t="str">
        <f t="shared" ca="1" si="368"/>
        <v>91-180d</v>
      </c>
      <c r="Q3383" s="17">
        <f ca="1">IF(P3383="0-90d",0,IF(P3383="91-180d",INDEX(Assumptions!$F$8:$F$12,MATCH(B3383,Assumptions!$A$8:$A$12,0)),IF(P3383="181-365d",INDEX(Assumptions!$G$8:$G$12,MATCH(B3383,Assumptions!$A$8:$A$12,0)),INDEX(Assumptions!$H$8:$H$12,MATCH(B3383,Assumptions!$A$8:$A$12,0)))))</f>
        <v>0.1</v>
      </c>
      <c r="R3383" s="14">
        <f t="shared" ca="1" si="369"/>
        <v>158198.25600000002</v>
      </c>
      <c r="S3383" s="14">
        <f t="shared" ca="1" si="370"/>
        <v>1423784.304</v>
      </c>
      <c r="T3383" s="11" t="s">
        <v>50</v>
      </c>
      <c r="U3383" s="18" t="s">
        <v>36</v>
      </c>
    </row>
    <row r="3384" spans="1:21" ht="15" customHeight="1" x14ac:dyDescent="0.15">
      <c r="A3384" s="10" t="s">
        <v>3432</v>
      </c>
      <c r="B3384" s="11" t="s">
        <v>31</v>
      </c>
      <c r="C3384" s="11" t="s">
        <v>32</v>
      </c>
      <c r="D3384" s="12">
        <v>45914</v>
      </c>
      <c r="E3384" s="11">
        <v>1919</v>
      </c>
      <c r="F3384" s="11" t="s">
        <v>33</v>
      </c>
      <c r="G3384" s="13">
        <v>5016.96</v>
      </c>
      <c r="H3384" s="14">
        <f t="shared" si="364"/>
        <v>9627546.2400000002</v>
      </c>
      <c r="I3384" s="14">
        <f>IF(F3384="GHS",H3384,H3384*Assumptions!$B$4)</f>
        <v>9627546.2400000002</v>
      </c>
      <c r="J3384" s="15" t="str">
        <f>INDEX(Assumptions!$B$8:$B$12,MATCH(B3384,Assumptions!$A$8:$A$12,0))</f>
        <v>Weighted Average</v>
      </c>
      <c r="K3384" s="16">
        <f>G3384/(1-INDEX(Assumptions!$D$8:$D$12,MATCH(B3384,Assumptions!$A$8:$A$12,0)))</f>
        <v>6968</v>
      </c>
      <c r="L3384" s="16">
        <f t="shared" si="365"/>
        <v>150.50880000000001</v>
      </c>
      <c r="M3384" s="16">
        <f t="shared" si="366"/>
        <v>348.40000000000003</v>
      </c>
      <c r="N3384" s="14">
        <f>E3384*(K3384-L3384-M3384)*IF(F3384="GHS",1,Assumptions!$B$4)</f>
        <v>12414186.012800001</v>
      </c>
      <c r="O3384" s="15">
        <f t="shared" ca="1" si="367"/>
        <v>372</v>
      </c>
      <c r="P3384" s="15" t="str">
        <f t="shared" ca="1" si="368"/>
        <v>365d+</v>
      </c>
      <c r="Q3384" s="17">
        <f ca="1">IF(P3384="0-90d",0,IF(P3384="91-180d",INDEX(Assumptions!$F$8:$F$12,MATCH(B3384,Assumptions!$A$8:$A$12,0)),IF(P3384="181-365d",INDEX(Assumptions!$G$8:$G$12,MATCH(B3384,Assumptions!$A$8:$A$12,0)),INDEX(Assumptions!$H$8:$H$12,MATCH(B3384,Assumptions!$A$8:$A$12,0)))))</f>
        <v>0.6</v>
      </c>
      <c r="R3384" s="14">
        <f t="shared" ca="1" si="369"/>
        <v>5776527.7439999999</v>
      </c>
      <c r="S3384" s="14">
        <f t="shared" ca="1" si="370"/>
        <v>3851018.4960000003</v>
      </c>
      <c r="T3384" s="11" t="s">
        <v>25</v>
      </c>
      <c r="U3384" s="18" t="s">
        <v>26</v>
      </c>
    </row>
    <row r="3385" spans="1:21" ht="15" customHeight="1" x14ac:dyDescent="0.15">
      <c r="A3385" s="10" t="s">
        <v>3433</v>
      </c>
      <c r="B3385" s="11" t="s">
        <v>31</v>
      </c>
      <c r="C3385" s="11" t="s">
        <v>76</v>
      </c>
      <c r="D3385" s="12">
        <v>46124</v>
      </c>
      <c r="E3385" s="11">
        <v>4740</v>
      </c>
      <c r="F3385" s="11" t="s">
        <v>33</v>
      </c>
      <c r="G3385" s="13">
        <v>1085.93</v>
      </c>
      <c r="H3385" s="14">
        <f t="shared" si="364"/>
        <v>5147308.2</v>
      </c>
      <c r="I3385" s="14">
        <f>IF(F3385="GHS",H3385,H3385*Assumptions!$B$4)</f>
        <v>5147308.2</v>
      </c>
      <c r="J3385" s="15" t="str">
        <f>INDEX(Assumptions!$B$8:$B$12,MATCH(B3385,Assumptions!$A$8:$A$12,0))</f>
        <v>Weighted Average</v>
      </c>
      <c r="K3385" s="16">
        <f>G3385/(1-INDEX(Assumptions!$D$8:$D$12,MATCH(B3385,Assumptions!$A$8:$A$12,0)))</f>
        <v>1508.2361111111113</v>
      </c>
      <c r="L3385" s="16">
        <f t="shared" si="365"/>
        <v>32.5779</v>
      </c>
      <c r="M3385" s="16">
        <f t="shared" si="366"/>
        <v>75.411805555555574</v>
      </c>
      <c r="N3385" s="14">
        <f>E3385*(K3385-L3385-M3385)*IF(F3385="GHS",1,Assumptions!$B$4)</f>
        <v>6637167.9623333346</v>
      </c>
      <c r="O3385" s="15">
        <f t="shared" ca="1" si="367"/>
        <v>162</v>
      </c>
      <c r="P3385" s="15" t="str">
        <f t="shared" ca="1" si="368"/>
        <v>91-180d</v>
      </c>
      <c r="Q3385" s="17">
        <f ca="1">IF(P3385="0-90d",0,IF(P3385="91-180d",INDEX(Assumptions!$F$8:$F$12,MATCH(B3385,Assumptions!$A$8:$A$12,0)),IF(P3385="181-365d",INDEX(Assumptions!$G$8:$G$12,MATCH(B3385,Assumptions!$A$8:$A$12,0)),INDEX(Assumptions!$H$8:$H$12,MATCH(B3385,Assumptions!$A$8:$A$12,0)))))</f>
        <v>0.05</v>
      </c>
      <c r="R3385" s="14">
        <f t="shared" ca="1" si="369"/>
        <v>257365.41000000003</v>
      </c>
      <c r="S3385" s="14">
        <f t="shared" ca="1" si="370"/>
        <v>4889942.79</v>
      </c>
      <c r="T3385" s="11" t="s">
        <v>25</v>
      </c>
      <c r="U3385" s="18" t="s">
        <v>26</v>
      </c>
    </row>
    <row r="3386" spans="1:21" ht="15" customHeight="1" x14ac:dyDescent="0.15">
      <c r="A3386" s="10" t="s">
        <v>3434</v>
      </c>
      <c r="B3386" s="11" t="s">
        <v>28</v>
      </c>
      <c r="C3386" s="11" t="s">
        <v>29</v>
      </c>
      <c r="D3386" s="12">
        <v>45866</v>
      </c>
      <c r="E3386" s="11">
        <v>18</v>
      </c>
      <c r="F3386" s="11" t="s">
        <v>24</v>
      </c>
      <c r="G3386" s="13">
        <v>3239.85</v>
      </c>
      <c r="H3386" s="14">
        <f t="shared" si="364"/>
        <v>58317.299999999996</v>
      </c>
      <c r="I3386" s="14">
        <f>IF(F3386="GHS",H3386,H3386*Assumptions!$B$4)</f>
        <v>629826.84</v>
      </c>
      <c r="J3386" s="15" t="str">
        <f>INDEX(Assumptions!$B$8:$B$12,MATCH(B3386,Assumptions!$A$8:$A$12,0))</f>
        <v>Fair Value Less Costs to Sell</v>
      </c>
      <c r="K3386" s="16">
        <f>G3386/(1-INDEX(Assumptions!$D$8:$D$12,MATCH(B3386,Assumptions!$A$8:$A$12,0)))</f>
        <v>3681.647727272727</v>
      </c>
      <c r="L3386" s="16">
        <f t="shared" si="365"/>
        <v>97.195499999999996</v>
      </c>
      <c r="M3386" s="16">
        <f t="shared" si="366"/>
        <v>184.08238636363637</v>
      </c>
      <c r="N3386" s="14">
        <f>E3386*(K3386-L3386-M3386)*IF(F3386="GHS",1,Assumptions!$B$4)</f>
        <v>661031.89707272733</v>
      </c>
      <c r="O3386" s="15">
        <f t="shared" ca="1" si="367"/>
        <v>420</v>
      </c>
      <c r="P3386" s="15" t="str">
        <f t="shared" ca="1" si="368"/>
        <v>365d+</v>
      </c>
      <c r="Q3386" s="17">
        <f ca="1">IF(P3386="0-90d",0,IF(P3386="91-180d",INDEX(Assumptions!$F$8:$F$12,MATCH(B3386,Assumptions!$A$8:$A$12,0)),IF(P3386="181-365d",INDEX(Assumptions!$G$8:$G$12,MATCH(B3386,Assumptions!$A$8:$A$12,0)),INDEX(Assumptions!$H$8:$H$12,MATCH(B3386,Assumptions!$A$8:$A$12,0)))))</f>
        <v>0.4</v>
      </c>
      <c r="R3386" s="14">
        <f t="shared" ca="1" si="369"/>
        <v>251930.736</v>
      </c>
      <c r="S3386" s="14">
        <f t="shared" ca="1" si="370"/>
        <v>377896.10399999993</v>
      </c>
      <c r="T3386" s="11" t="s">
        <v>25</v>
      </c>
      <c r="U3386" s="18" t="s">
        <v>26</v>
      </c>
    </row>
    <row r="3387" spans="1:21" ht="15" customHeight="1" x14ac:dyDescent="0.15">
      <c r="A3387" s="10" t="s">
        <v>3435</v>
      </c>
      <c r="B3387" s="11" t="s">
        <v>31</v>
      </c>
      <c r="C3387" s="11" t="s">
        <v>76</v>
      </c>
      <c r="D3387" s="12">
        <v>46010</v>
      </c>
      <c r="E3387" s="11">
        <v>4673</v>
      </c>
      <c r="F3387" s="11" t="s">
        <v>33</v>
      </c>
      <c r="G3387" s="13">
        <v>2847.52</v>
      </c>
      <c r="H3387" s="14">
        <f t="shared" si="364"/>
        <v>13306460.959999999</v>
      </c>
      <c r="I3387" s="14">
        <f>IF(F3387="GHS",H3387,H3387*Assumptions!$B$4)</f>
        <v>13306460.959999999</v>
      </c>
      <c r="J3387" s="15" t="str">
        <f>INDEX(Assumptions!$B$8:$B$12,MATCH(B3387,Assumptions!$A$8:$A$12,0))</f>
        <v>Weighted Average</v>
      </c>
      <c r="K3387" s="16">
        <f>G3387/(1-INDEX(Assumptions!$D$8:$D$12,MATCH(B3387,Assumptions!$A$8:$A$12,0)))</f>
        <v>3954.8888888888891</v>
      </c>
      <c r="L3387" s="16">
        <f t="shared" si="365"/>
        <v>85.425600000000003</v>
      </c>
      <c r="M3387" s="16">
        <f t="shared" si="366"/>
        <v>197.74444444444447</v>
      </c>
      <c r="N3387" s="14">
        <f>E3387*(K3387-L3387-M3387)*IF(F3387="GHS",1,Assumptions!$B$4)</f>
        <v>17157942.160088889</v>
      </c>
      <c r="O3387" s="15">
        <f t="shared" ca="1" si="367"/>
        <v>276</v>
      </c>
      <c r="P3387" s="15" t="str">
        <f t="shared" ca="1" si="368"/>
        <v>181-365d</v>
      </c>
      <c r="Q3387" s="17">
        <f ca="1">IF(P3387="0-90d",0,IF(P3387="91-180d",INDEX(Assumptions!$F$8:$F$12,MATCH(B3387,Assumptions!$A$8:$A$12,0)),IF(P3387="181-365d",INDEX(Assumptions!$G$8:$G$12,MATCH(B3387,Assumptions!$A$8:$A$12,0)),INDEX(Assumptions!$H$8:$H$12,MATCH(B3387,Assumptions!$A$8:$A$12,0)))))</f>
        <v>0.2</v>
      </c>
      <c r="R3387" s="14">
        <f t="shared" ca="1" si="369"/>
        <v>2661292.1919999998</v>
      </c>
      <c r="S3387" s="14">
        <f t="shared" ca="1" si="370"/>
        <v>10645168.767999999</v>
      </c>
      <c r="T3387" s="11" t="s">
        <v>25</v>
      </c>
      <c r="U3387" s="18" t="s">
        <v>26</v>
      </c>
    </row>
    <row r="3388" spans="1:21" ht="15" customHeight="1" x14ac:dyDescent="0.15">
      <c r="A3388" s="10" t="s">
        <v>3436</v>
      </c>
      <c r="B3388" s="11" t="s">
        <v>31</v>
      </c>
      <c r="C3388" s="11" t="s">
        <v>63</v>
      </c>
      <c r="D3388" s="12">
        <v>45961</v>
      </c>
      <c r="E3388" s="11">
        <v>4160</v>
      </c>
      <c r="F3388" s="11" t="s">
        <v>33</v>
      </c>
      <c r="G3388" s="13">
        <v>1873.14</v>
      </c>
      <c r="H3388" s="14">
        <f t="shared" si="364"/>
        <v>7792262.4000000004</v>
      </c>
      <c r="I3388" s="14">
        <f>IF(F3388="GHS",H3388,H3388*Assumptions!$B$4)</f>
        <v>7792262.4000000004</v>
      </c>
      <c r="J3388" s="15" t="str">
        <f>INDEX(Assumptions!$B$8:$B$12,MATCH(B3388,Assumptions!$A$8:$A$12,0))</f>
        <v>Weighted Average</v>
      </c>
      <c r="K3388" s="16">
        <f>G3388/(1-INDEX(Assumptions!$D$8:$D$12,MATCH(B3388,Assumptions!$A$8:$A$12,0)))</f>
        <v>2601.5833333333335</v>
      </c>
      <c r="L3388" s="16">
        <f t="shared" si="365"/>
        <v>56.194200000000002</v>
      </c>
      <c r="M3388" s="16">
        <f t="shared" si="366"/>
        <v>130.07916666666668</v>
      </c>
      <c r="N3388" s="14">
        <f>E3388*(K3388-L3388-M3388)*IF(F3388="GHS",1,Assumptions!$B$4)</f>
        <v>10047689.461333333</v>
      </c>
      <c r="O3388" s="15">
        <f t="shared" ca="1" si="367"/>
        <v>325</v>
      </c>
      <c r="P3388" s="15" t="str">
        <f t="shared" ca="1" si="368"/>
        <v>181-365d</v>
      </c>
      <c r="Q3388" s="17">
        <f ca="1">IF(P3388="0-90d",0,IF(P3388="91-180d",INDEX(Assumptions!$F$8:$F$12,MATCH(B3388,Assumptions!$A$8:$A$12,0)),IF(P3388="181-365d",INDEX(Assumptions!$G$8:$G$12,MATCH(B3388,Assumptions!$A$8:$A$12,0)),INDEX(Assumptions!$H$8:$H$12,MATCH(B3388,Assumptions!$A$8:$A$12,0)))))</f>
        <v>0.2</v>
      </c>
      <c r="R3388" s="14">
        <f t="shared" ca="1" si="369"/>
        <v>1558452.4800000002</v>
      </c>
      <c r="S3388" s="14">
        <f t="shared" ca="1" si="370"/>
        <v>6233809.9199999999</v>
      </c>
      <c r="T3388" s="11" t="s">
        <v>25</v>
      </c>
      <c r="U3388" s="18" t="s">
        <v>26</v>
      </c>
    </row>
    <row r="3389" spans="1:21" ht="15" customHeight="1" x14ac:dyDescent="0.15">
      <c r="A3389" s="10" t="s">
        <v>3437</v>
      </c>
      <c r="B3389" s="11" t="s">
        <v>41</v>
      </c>
      <c r="C3389" s="11" t="s">
        <v>44</v>
      </c>
      <c r="D3389" s="12">
        <v>45884</v>
      </c>
      <c r="E3389" s="11">
        <v>4030</v>
      </c>
      <c r="F3389" s="11" t="s">
        <v>33</v>
      </c>
      <c r="G3389" s="13">
        <v>458.47</v>
      </c>
      <c r="H3389" s="14">
        <f t="shared" si="364"/>
        <v>1847634.1</v>
      </c>
      <c r="I3389" s="14">
        <f>IF(F3389="GHS",H3389,H3389*Assumptions!$B$4)</f>
        <v>1847634.1</v>
      </c>
      <c r="J3389" s="15" t="str">
        <f>INDEX(Assumptions!$B$8:$B$12,MATCH(B3389,Assumptions!$A$8:$A$12,0))</f>
        <v>Weighted Average</v>
      </c>
      <c r="K3389" s="16">
        <f>G3389/(1-INDEX(Assumptions!$D$8:$D$12,MATCH(B3389,Assumptions!$A$8:$A$12,0)))</f>
        <v>705.3384615384615</v>
      </c>
      <c r="L3389" s="16">
        <f t="shared" si="365"/>
        <v>13.754100000000001</v>
      </c>
      <c r="M3389" s="16">
        <f t="shared" si="366"/>
        <v>35.266923076923078</v>
      </c>
      <c r="N3389" s="14">
        <f>E3389*(K3389-L3389-M3389)*IF(F3389="GHS",1,Assumptions!$B$4)</f>
        <v>2644959.2770000002</v>
      </c>
      <c r="O3389" s="15">
        <f t="shared" ca="1" si="367"/>
        <v>402</v>
      </c>
      <c r="P3389" s="15" t="str">
        <f t="shared" ca="1" si="368"/>
        <v>365d+</v>
      </c>
      <c r="Q3389" s="17">
        <f ca="1">IF(P3389="0-90d",0,IF(P3389="91-180d",INDEX(Assumptions!$F$8:$F$12,MATCH(B3389,Assumptions!$A$8:$A$12,0)),IF(P3389="181-365d",INDEX(Assumptions!$G$8:$G$12,MATCH(B3389,Assumptions!$A$8:$A$12,0)),INDEX(Assumptions!$H$8:$H$12,MATCH(B3389,Assumptions!$A$8:$A$12,0)))))</f>
        <v>0.8</v>
      </c>
      <c r="R3389" s="14">
        <f t="shared" ca="1" si="369"/>
        <v>1478107.2800000003</v>
      </c>
      <c r="S3389" s="14">
        <f t="shared" ca="1" si="370"/>
        <v>369526.81999999983</v>
      </c>
      <c r="T3389" s="11" t="s">
        <v>25</v>
      </c>
      <c r="U3389" s="18" t="s">
        <v>26</v>
      </c>
    </row>
    <row r="3390" spans="1:21" ht="15" customHeight="1" x14ac:dyDescent="0.15">
      <c r="A3390" s="10" t="s">
        <v>3438</v>
      </c>
      <c r="B3390" s="11" t="s">
        <v>41</v>
      </c>
      <c r="C3390" s="11" t="s">
        <v>49</v>
      </c>
      <c r="D3390" s="12">
        <v>46087</v>
      </c>
      <c r="E3390" s="11">
        <v>3361</v>
      </c>
      <c r="F3390" s="11" t="s">
        <v>33</v>
      </c>
      <c r="G3390" s="13">
        <v>522.46</v>
      </c>
      <c r="H3390" s="14">
        <f t="shared" si="364"/>
        <v>1755988.06</v>
      </c>
      <c r="I3390" s="14">
        <f>IF(F3390="GHS",H3390,H3390*Assumptions!$B$4)</f>
        <v>1755988.06</v>
      </c>
      <c r="J3390" s="15" t="str">
        <f>INDEX(Assumptions!$B$8:$B$12,MATCH(B3390,Assumptions!$A$8:$A$12,0))</f>
        <v>Weighted Average</v>
      </c>
      <c r="K3390" s="16">
        <f>G3390/(1-INDEX(Assumptions!$D$8:$D$12,MATCH(B3390,Assumptions!$A$8:$A$12,0)))</f>
        <v>803.78461538461545</v>
      </c>
      <c r="L3390" s="16">
        <f t="shared" si="365"/>
        <v>15.6738</v>
      </c>
      <c r="M3390" s="16">
        <f t="shared" si="366"/>
        <v>40.189230769230775</v>
      </c>
      <c r="N3390" s="14">
        <f>E3390*(K3390-L3390-M3390)*IF(F3390="GHS",1,Assumptions!$B$4)</f>
        <v>2513764.4458923079</v>
      </c>
      <c r="O3390" s="15">
        <f t="shared" ca="1" si="367"/>
        <v>199</v>
      </c>
      <c r="P3390" s="15" t="str">
        <f t="shared" ca="1" si="368"/>
        <v>181-365d</v>
      </c>
      <c r="Q3390" s="17">
        <f ca="1">IF(P3390="0-90d",0,IF(P3390="91-180d",INDEX(Assumptions!$F$8:$F$12,MATCH(B3390,Assumptions!$A$8:$A$12,0)),IF(P3390="181-365d",INDEX(Assumptions!$G$8:$G$12,MATCH(B3390,Assumptions!$A$8:$A$12,0)),INDEX(Assumptions!$H$8:$H$12,MATCH(B3390,Assumptions!$A$8:$A$12,0)))))</f>
        <v>0.35</v>
      </c>
      <c r="R3390" s="14">
        <f t="shared" ca="1" si="369"/>
        <v>614595.821</v>
      </c>
      <c r="S3390" s="14">
        <f t="shared" ca="1" si="370"/>
        <v>1141392.2390000001</v>
      </c>
      <c r="T3390" s="11" t="s">
        <v>25</v>
      </c>
      <c r="U3390" s="18" t="s">
        <v>26</v>
      </c>
    </row>
    <row r="3391" spans="1:21" ht="15" customHeight="1" x14ac:dyDescent="0.15">
      <c r="A3391" s="10" t="s">
        <v>3439</v>
      </c>
      <c r="B3391" s="11" t="s">
        <v>31</v>
      </c>
      <c r="C3391" s="11" t="s">
        <v>63</v>
      </c>
      <c r="D3391" s="12">
        <v>45746</v>
      </c>
      <c r="E3391" s="11">
        <v>2066</v>
      </c>
      <c r="F3391" s="11" t="s">
        <v>33</v>
      </c>
      <c r="G3391" s="13">
        <v>2929.49</v>
      </c>
      <c r="H3391" s="14">
        <f t="shared" si="364"/>
        <v>6052326.3399999999</v>
      </c>
      <c r="I3391" s="14">
        <f>IF(F3391="GHS",H3391,H3391*Assumptions!$B$4)</f>
        <v>6052326.3399999999</v>
      </c>
      <c r="J3391" s="15" t="str">
        <f>INDEX(Assumptions!$B$8:$B$12,MATCH(B3391,Assumptions!$A$8:$A$12,0))</f>
        <v>Weighted Average</v>
      </c>
      <c r="K3391" s="16">
        <f>G3391/(1-INDEX(Assumptions!$D$8:$D$12,MATCH(B3391,Assumptions!$A$8:$A$12,0)))</f>
        <v>4068.7361111111109</v>
      </c>
      <c r="L3391" s="16">
        <f t="shared" si="365"/>
        <v>87.884699999999995</v>
      </c>
      <c r="M3391" s="16">
        <f t="shared" si="366"/>
        <v>203.43680555555557</v>
      </c>
      <c r="N3391" s="14">
        <f>E3391*(K3391-L3391-M3391)*IF(F3391="GHS",1,Assumptions!$B$4)</f>
        <v>7804138.5750777768</v>
      </c>
      <c r="O3391" s="15">
        <f t="shared" ca="1" si="367"/>
        <v>540</v>
      </c>
      <c r="P3391" s="15" t="str">
        <f t="shared" ca="1" si="368"/>
        <v>365d+</v>
      </c>
      <c r="Q3391" s="17">
        <f ca="1">IF(P3391="0-90d",0,IF(P3391="91-180d",INDEX(Assumptions!$F$8:$F$12,MATCH(B3391,Assumptions!$A$8:$A$12,0)),IF(P3391="181-365d",INDEX(Assumptions!$G$8:$G$12,MATCH(B3391,Assumptions!$A$8:$A$12,0)),INDEX(Assumptions!$H$8:$H$12,MATCH(B3391,Assumptions!$A$8:$A$12,0)))))</f>
        <v>0.6</v>
      </c>
      <c r="R3391" s="14">
        <f t="shared" ca="1" si="369"/>
        <v>3631395.804</v>
      </c>
      <c r="S3391" s="14">
        <f t="shared" ca="1" si="370"/>
        <v>2420930.5359999998</v>
      </c>
      <c r="T3391" s="11" t="s">
        <v>50</v>
      </c>
      <c r="U3391" s="18" t="s">
        <v>26</v>
      </c>
    </row>
    <row r="3392" spans="1:21" ht="15" customHeight="1" x14ac:dyDescent="0.15">
      <c r="A3392" s="10" t="s">
        <v>3440</v>
      </c>
      <c r="B3392" s="11" t="s">
        <v>28</v>
      </c>
      <c r="C3392" s="11" t="s">
        <v>38</v>
      </c>
      <c r="D3392" s="12">
        <v>45956</v>
      </c>
      <c r="E3392" s="11">
        <v>2660</v>
      </c>
      <c r="F3392" s="11" t="s">
        <v>24</v>
      </c>
      <c r="G3392" s="13">
        <v>3502.47</v>
      </c>
      <c r="H3392" s="14">
        <f t="shared" si="364"/>
        <v>9316570.1999999993</v>
      </c>
      <c r="I3392" s="14">
        <f>IF(F3392="GHS",H3392,H3392*Assumptions!$B$4)</f>
        <v>100618958.16</v>
      </c>
      <c r="J3392" s="15" t="str">
        <f>INDEX(Assumptions!$B$8:$B$12,MATCH(B3392,Assumptions!$A$8:$A$12,0))</f>
        <v>Fair Value Less Costs to Sell</v>
      </c>
      <c r="K3392" s="16">
        <f>G3392/(1-INDEX(Assumptions!$D$8:$D$12,MATCH(B3392,Assumptions!$A$8:$A$12,0)))</f>
        <v>3980.079545454545</v>
      </c>
      <c r="L3392" s="16">
        <f t="shared" si="365"/>
        <v>105.07409999999999</v>
      </c>
      <c r="M3392" s="16">
        <f t="shared" si="366"/>
        <v>199.00397727272727</v>
      </c>
      <c r="N3392" s="14">
        <f>E3392*(K3392-L3392-M3392)*IF(F3392="GHS",1,Assumptions!$B$4)</f>
        <v>105604170.17792727</v>
      </c>
      <c r="O3392" s="15">
        <f t="shared" ca="1" si="367"/>
        <v>330</v>
      </c>
      <c r="P3392" s="15" t="str">
        <f t="shared" ca="1" si="368"/>
        <v>181-365d</v>
      </c>
      <c r="Q3392" s="17">
        <f ca="1">IF(P3392="0-90d",0,IF(P3392="91-180d",INDEX(Assumptions!$F$8:$F$12,MATCH(B3392,Assumptions!$A$8:$A$12,0)),IF(P3392="181-365d",INDEX(Assumptions!$G$8:$G$12,MATCH(B3392,Assumptions!$A$8:$A$12,0)),INDEX(Assumptions!$H$8:$H$12,MATCH(B3392,Assumptions!$A$8:$A$12,0)))))</f>
        <v>0.1</v>
      </c>
      <c r="R3392" s="14">
        <f t="shared" ca="1" si="369"/>
        <v>10061895.816</v>
      </c>
      <c r="S3392" s="14">
        <f t="shared" ca="1" si="370"/>
        <v>90557062.343999997</v>
      </c>
      <c r="T3392" s="11" t="s">
        <v>25</v>
      </c>
      <c r="U3392" s="18" t="s">
        <v>26</v>
      </c>
    </row>
    <row r="3393" spans="1:21" ht="15" customHeight="1" x14ac:dyDescent="0.15">
      <c r="A3393" s="10" t="s">
        <v>3441</v>
      </c>
      <c r="B3393" s="11" t="s">
        <v>31</v>
      </c>
      <c r="C3393" s="11" t="s">
        <v>76</v>
      </c>
      <c r="D3393" s="12">
        <v>46011</v>
      </c>
      <c r="E3393" s="11">
        <v>4495</v>
      </c>
      <c r="F3393" s="11" t="s">
        <v>33</v>
      </c>
      <c r="G3393" s="13">
        <v>1304.6300000000001</v>
      </c>
      <c r="H3393" s="14">
        <f t="shared" si="364"/>
        <v>5864311.8500000006</v>
      </c>
      <c r="I3393" s="14">
        <f>IF(F3393="GHS",H3393,H3393*Assumptions!$B$4)</f>
        <v>5864311.8500000006</v>
      </c>
      <c r="J3393" s="15" t="str">
        <f>INDEX(Assumptions!$B$8:$B$12,MATCH(B3393,Assumptions!$A$8:$A$12,0))</f>
        <v>Weighted Average</v>
      </c>
      <c r="K3393" s="16">
        <f>G3393/(1-INDEX(Assumptions!$D$8:$D$12,MATCH(B3393,Assumptions!$A$8:$A$12,0)))</f>
        <v>1811.9861111111113</v>
      </c>
      <c r="L3393" s="16">
        <f t="shared" si="365"/>
        <v>39.1389</v>
      </c>
      <c r="M3393" s="16">
        <f t="shared" si="366"/>
        <v>90.599305555555574</v>
      </c>
      <c r="N3393" s="14">
        <f>E3393*(K3393-L3393-M3393)*IF(F3393="GHS",1,Assumptions!$B$4)</f>
        <v>7561704.3354722243</v>
      </c>
      <c r="O3393" s="15">
        <f t="shared" ca="1" si="367"/>
        <v>275</v>
      </c>
      <c r="P3393" s="15" t="str">
        <f t="shared" ca="1" si="368"/>
        <v>181-365d</v>
      </c>
      <c r="Q3393" s="17">
        <f ca="1">IF(P3393="0-90d",0,IF(P3393="91-180d",INDEX(Assumptions!$F$8:$F$12,MATCH(B3393,Assumptions!$A$8:$A$12,0)),IF(P3393="181-365d",INDEX(Assumptions!$G$8:$G$12,MATCH(B3393,Assumptions!$A$8:$A$12,0)),INDEX(Assumptions!$H$8:$H$12,MATCH(B3393,Assumptions!$A$8:$A$12,0)))))</f>
        <v>0.2</v>
      </c>
      <c r="R3393" s="14">
        <f t="shared" ca="1" si="369"/>
        <v>1172862.3700000001</v>
      </c>
      <c r="S3393" s="14">
        <f t="shared" ca="1" si="370"/>
        <v>4691449.4800000004</v>
      </c>
      <c r="T3393" s="11" t="s">
        <v>25</v>
      </c>
      <c r="U3393" s="18" t="s">
        <v>26</v>
      </c>
    </row>
    <row r="3394" spans="1:21" ht="15" customHeight="1" x14ac:dyDescent="0.15">
      <c r="A3394" s="10" t="s">
        <v>3442</v>
      </c>
      <c r="B3394" s="11" t="s">
        <v>22</v>
      </c>
      <c r="C3394" s="11" t="s">
        <v>61</v>
      </c>
      <c r="D3394" s="12">
        <v>45828</v>
      </c>
      <c r="E3394" s="11">
        <v>3212</v>
      </c>
      <c r="F3394" s="11" t="s">
        <v>24</v>
      </c>
      <c r="G3394" s="13">
        <v>14894.84</v>
      </c>
      <c r="H3394" s="14">
        <f t="shared" ref="H3394:H3457" si="371">E3394*G3394</f>
        <v>47842226.079999998</v>
      </c>
      <c r="I3394" s="14">
        <f>IF(F3394="GHS",H3394,H3394*Assumptions!$B$4)</f>
        <v>516696041.66400003</v>
      </c>
      <c r="J3394" s="15" t="str">
        <f>INDEX(Assumptions!$B$8:$B$12,MATCH(B3394,Assumptions!$A$8:$A$12,0))</f>
        <v>FIFO</v>
      </c>
      <c r="K3394" s="16">
        <f>G3394/(1-INDEX(Assumptions!$D$8:$D$12,MATCH(B3394,Assumptions!$A$8:$A$12,0)))</f>
        <v>18164.439024390242</v>
      </c>
      <c r="L3394" s="16">
        <f t="shared" ref="L3394:L3457" si="372">G3394*0.03</f>
        <v>446.84519999999998</v>
      </c>
      <c r="M3394" s="16">
        <f t="shared" ref="M3394:M3457" si="373">K3394*0.05</f>
        <v>908.22195121951211</v>
      </c>
      <c r="N3394" s="14">
        <f>E3394*(K3394-L3394-M3394)*IF(F3394="GHS",1,Assumptions!$B$4)</f>
        <v>583110386.53154349</v>
      </c>
      <c r="O3394" s="15">
        <f t="shared" ref="O3394:O3457" ca="1" si="374">TODAY()-D3394</f>
        <v>458</v>
      </c>
      <c r="P3394" s="15" t="str">
        <f t="shared" ref="P3394:P3457" ca="1" si="375">IF(O3394&lt;=90,"0-90d",IF(O3394&lt;=180,"91-180d",IF(O3394&lt;=365,"181-365d","365d+")))</f>
        <v>365d+</v>
      </c>
      <c r="Q3394" s="17">
        <f ca="1">IF(P3394="0-90d",0,IF(P3394="91-180d",INDEX(Assumptions!$F$8:$F$12,MATCH(B3394,Assumptions!$A$8:$A$12,0)),IF(P3394="181-365d",INDEX(Assumptions!$G$8:$G$12,MATCH(B3394,Assumptions!$A$8:$A$12,0)),INDEX(Assumptions!$H$8:$H$12,MATCH(B3394,Assumptions!$A$8:$A$12,0)))))</f>
        <v>0.5</v>
      </c>
      <c r="R3394" s="14">
        <f t="shared" ref="R3394:R3457" ca="1" si="376">I3394*Q3394</f>
        <v>258348020.83200002</v>
      </c>
      <c r="S3394" s="14">
        <f t="shared" ref="S3394:S3457" ca="1" si="377">IF(T3394="Held on Consignment (Not Owned)",0,MIN(I3394-R3394,N3394))</f>
        <v>258348020.83200002</v>
      </c>
      <c r="T3394" s="11" t="s">
        <v>25</v>
      </c>
      <c r="U3394" s="18" t="s">
        <v>36</v>
      </c>
    </row>
    <row r="3395" spans="1:21" ht="15" customHeight="1" x14ac:dyDescent="0.15">
      <c r="A3395" s="10" t="s">
        <v>3443</v>
      </c>
      <c r="B3395" s="11" t="s">
        <v>22</v>
      </c>
      <c r="C3395" s="11" t="s">
        <v>61</v>
      </c>
      <c r="D3395" s="12">
        <v>45782</v>
      </c>
      <c r="E3395" s="11">
        <v>1316</v>
      </c>
      <c r="F3395" s="11" t="s">
        <v>24</v>
      </c>
      <c r="G3395" s="13">
        <v>14948.51</v>
      </c>
      <c r="H3395" s="14">
        <f t="shared" si="371"/>
        <v>19672239.16</v>
      </c>
      <c r="I3395" s="14">
        <f>IF(F3395="GHS",H3395,H3395*Assumptions!$B$4)</f>
        <v>212460182.928</v>
      </c>
      <c r="J3395" s="15" t="str">
        <f>INDEX(Assumptions!$B$8:$B$12,MATCH(B3395,Assumptions!$A$8:$A$12,0))</f>
        <v>FIFO</v>
      </c>
      <c r="K3395" s="16">
        <f>G3395/(1-INDEX(Assumptions!$D$8:$D$12,MATCH(B3395,Assumptions!$A$8:$A$12,0)))</f>
        <v>18229.890243902439</v>
      </c>
      <c r="L3395" s="16">
        <f t="shared" si="372"/>
        <v>448.45529999999997</v>
      </c>
      <c r="M3395" s="16">
        <f t="shared" si="373"/>
        <v>911.49451219512196</v>
      </c>
      <c r="N3395" s="14">
        <f>E3395*(K3395-L3395-M3395)*IF(F3395="GHS",1,Assumptions!$B$4)</f>
        <v>239769089.36776978</v>
      </c>
      <c r="O3395" s="15">
        <f t="shared" ca="1" si="374"/>
        <v>504</v>
      </c>
      <c r="P3395" s="15" t="str">
        <f t="shared" ca="1" si="375"/>
        <v>365d+</v>
      </c>
      <c r="Q3395" s="17">
        <f ca="1">IF(P3395="0-90d",0,IF(P3395="91-180d",INDEX(Assumptions!$F$8:$F$12,MATCH(B3395,Assumptions!$A$8:$A$12,0)),IF(P3395="181-365d",INDEX(Assumptions!$G$8:$G$12,MATCH(B3395,Assumptions!$A$8:$A$12,0)),INDEX(Assumptions!$H$8:$H$12,MATCH(B3395,Assumptions!$A$8:$A$12,0)))))</f>
        <v>0.5</v>
      </c>
      <c r="R3395" s="14">
        <f t="shared" ca="1" si="376"/>
        <v>106230091.464</v>
      </c>
      <c r="S3395" s="14">
        <f t="shared" ca="1" si="377"/>
        <v>106230091.464</v>
      </c>
      <c r="T3395" s="11" t="s">
        <v>25</v>
      </c>
      <c r="U3395" s="18" t="s">
        <v>26</v>
      </c>
    </row>
    <row r="3396" spans="1:21" ht="15" customHeight="1" x14ac:dyDescent="0.15">
      <c r="A3396" s="10" t="s">
        <v>3444</v>
      </c>
      <c r="B3396" s="11" t="s">
        <v>28</v>
      </c>
      <c r="C3396" s="11" t="s">
        <v>29</v>
      </c>
      <c r="D3396" s="12">
        <v>45901</v>
      </c>
      <c r="E3396" s="11">
        <v>1823</v>
      </c>
      <c r="F3396" s="11" t="s">
        <v>24</v>
      </c>
      <c r="G3396" s="13">
        <v>10785.26</v>
      </c>
      <c r="H3396" s="14">
        <f t="shared" si="371"/>
        <v>19661528.98</v>
      </c>
      <c r="I3396" s="14">
        <f>IF(F3396="GHS",H3396,H3396*Assumptions!$B$4)</f>
        <v>212344512.98400003</v>
      </c>
      <c r="J3396" s="15" t="str">
        <f>INDEX(Assumptions!$B$8:$B$12,MATCH(B3396,Assumptions!$A$8:$A$12,0))</f>
        <v>Fair Value Less Costs to Sell</v>
      </c>
      <c r="K3396" s="16">
        <f>G3396/(1-INDEX(Assumptions!$D$8:$D$12,MATCH(B3396,Assumptions!$A$8:$A$12,0)))</f>
        <v>12255.977272727272</v>
      </c>
      <c r="L3396" s="16">
        <f t="shared" si="372"/>
        <v>323.55779999999999</v>
      </c>
      <c r="M3396" s="16">
        <f t="shared" si="373"/>
        <v>612.79886363636365</v>
      </c>
      <c r="N3396" s="14">
        <f>E3396*(K3396-L3396-M3396)*IF(F3396="GHS",1,Assumptions!$B$4)</f>
        <v>222865218.40002543</v>
      </c>
      <c r="O3396" s="15">
        <f t="shared" ca="1" si="374"/>
        <v>385</v>
      </c>
      <c r="P3396" s="15" t="str">
        <f t="shared" ca="1" si="375"/>
        <v>365d+</v>
      </c>
      <c r="Q3396" s="17">
        <f ca="1">IF(P3396="0-90d",0,IF(P3396="91-180d",INDEX(Assumptions!$F$8:$F$12,MATCH(B3396,Assumptions!$A$8:$A$12,0)),IF(P3396="181-365d",INDEX(Assumptions!$G$8:$G$12,MATCH(B3396,Assumptions!$A$8:$A$12,0)),INDEX(Assumptions!$H$8:$H$12,MATCH(B3396,Assumptions!$A$8:$A$12,0)))))</f>
        <v>0.4</v>
      </c>
      <c r="R3396" s="14">
        <f t="shared" ca="1" si="376"/>
        <v>84937805.193600014</v>
      </c>
      <c r="S3396" s="14">
        <f t="shared" ca="1" si="377"/>
        <v>127406707.79040001</v>
      </c>
      <c r="T3396" s="11" t="s">
        <v>25</v>
      </c>
      <c r="U3396" s="18" t="s">
        <v>26</v>
      </c>
    </row>
    <row r="3397" spans="1:21" ht="15" customHeight="1" x14ac:dyDescent="0.15">
      <c r="A3397" s="10" t="s">
        <v>3445</v>
      </c>
      <c r="B3397" s="11" t="s">
        <v>31</v>
      </c>
      <c r="C3397" s="11" t="s">
        <v>63</v>
      </c>
      <c r="D3397" s="12">
        <v>46007</v>
      </c>
      <c r="E3397" s="11">
        <v>2090</v>
      </c>
      <c r="F3397" s="11" t="s">
        <v>33</v>
      </c>
      <c r="G3397" s="13">
        <v>993.48</v>
      </c>
      <c r="H3397" s="14">
        <f t="shared" si="371"/>
        <v>2076373.2</v>
      </c>
      <c r="I3397" s="14">
        <f>IF(F3397="GHS",H3397,H3397*Assumptions!$B$4)</f>
        <v>2076373.2</v>
      </c>
      <c r="J3397" s="15" t="str">
        <f>INDEX(Assumptions!$B$8:$B$12,MATCH(B3397,Assumptions!$A$8:$A$12,0))</f>
        <v>Weighted Average</v>
      </c>
      <c r="K3397" s="16">
        <f>G3397/(1-INDEX(Assumptions!$D$8:$D$12,MATCH(B3397,Assumptions!$A$8:$A$12,0)))</f>
        <v>1379.8333333333335</v>
      </c>
      <c r="L3397" s="16">
        <f t="shared" si="372"/>
        <v>29.804400000000001</v>
      </c>
      <c r="M3397" s="16">
        <f t="shared" si="373"/>
        <v>68.991666666666674</v>
      </c>
      <c r="N3397" s="14">
        <f>E3397*(K3397-L3397-M3397)*IF(F3397="GHS",1,Assumptions!$B$4)</f>
        <v>2677367.8873333335</v>
      </c>
      <c r="O3397" s="15">
        <f t="shared" ca="1" si="374"/>
        <v>279</v>
      </c>
      <c r="P3397" s="15" t="str">
        <f t="shared" ca="1" si="375"/>
        <v>181-365d</v>
      </c>
      <c r="Q3397" s="17">
        <f ca="1">IF(P3397="0-90d",0,IF(P3397="91-180d",INDEX(Assumptions!$F$8:$F$12,MATCH(B3397,Assumptions!$A$8:$A$12,0)),IF(P3397="181-365d",INDEX(Assumptions!$G$8:$G$12,MATCH(B3397,Assumptions!$A$8:$A$12,0)),INDEX(Assumptions!$H$8:$H$12,MATCH(B3397,Assumptions!$A$8:$A$12,0)))))</f>
        <v>0.2</v>
      </c>
      <c r="R3397" s="14">
        <f t="shared" ca="1" si="376"/>
        <v>415274.64</v>
      </c>
      <c r="S3397" s="14">
        <f t="shared" ca="1" si="377"/>
        <v>1661098.56</v>
      </c>
      <c r="T3397" s="11" t="s">
        <v>25</v>
      </c>
      <c r="U3397" s="18" t="s">
        <v>26</v>
      </c>
    </row>
    <row r="3398" spans="1:21" ht="15" customHeight="1" x14ac:dyDescent="0.15">
      <c r="A3398" s="10" t="s">
        <v>3446</v>
      </c>
      <c r="B3398" s="11" t="s">
        <v>28</v>
      </c>
      <c r="C3398" s="11" t="s">
        <v>38</v>
      </c>
      <c r="D3398" s="12">
        <v>45803</v>
      </c>
      <c r="E3398" s="11">
        <v>3726</v>
      </c>
      <c r="F3398" s="11" t="s">
        <v>24</v>
      </c>
      <c r="G3398" s="13">
        <v>13538.11</v>
      </c>
      <c r="H3398" s="14">
        <f t="shared" si="371"/>
        <v>50442997.859999999</v>
      </c>
      <c r="I3398" s="14">
        <f>IF(F3398="GHS",H3398,H3398*Assumptions!$B$4)</f>
        <v>544784376.88800001</v>
      </c>
      <c r="J3398" s="15" t="str">
        <f>INDEX(Assumptions!$B$8:$B$12,MATCH(B3398,Assumptions!$A$8:$A$12,0))</f>
        <v>Fair Value Less Costs to Sell</v>
      </c>
      <c r="K3398" s="16">
        <f>G3398/(1-INDEX(Assumptions!$D$8:$D$12,MATCH(B3398,Assumptions!$A$8:$A$12,0)))</f>
        <v>15384.21590909091</v>
      </c>
      <c r="L3398" s="16">
        <f t="shared" si="372"/>
        <v>406.14330000000001</v>
      </c>
      <c r="M3398" s="16">
        <f t="shared" si="373"/>
        <v>769.21079545454552</v>
      </c>
      <c r="N3398" s="14">
        <f>E3398*(K3398-L3398-M3398)*IF(F3398="GHS",1,Assumptions!$B$4)</f>
        <v>571775966.47017825</v>
      </c>
      <c r="O3398" s="15">
        <f t="shared" ca="1" si="374"/>
        <v>483</v>
      </c>
      <c r="P3398" s="15" t="str">
        <f t="shared" ca="1" si="375"/>
        <v>365d+</v>
      </c>
      <c r="Q3398" s="17">
        <f ca="1">IF(P3398="0-90d",0,IF(P3398="91-180d",INDEX(Assumptions!$F$8:$F$12,MATCH(B3398,Assumptions!$A$8:$A$12,0)),IF(P3398="181-365d",INDEX(Assumptions!$G$8:$G$12,MATCH(B3398,Assumptions!$A$8:$A$12,0)),INDEX(Assumptions!$H$8:$H$12,MATCH(B3398,Assumptions!$A$8:$A$12,0)))))</f>
        <v>0.4</v>
      </c>
      <c r="R3398" s="14">
        <f t="shared" ca="1" si="376"/>
        <v>217913750.75520003</v>
      </c>
      <c r="S3398" s="14">
        <f t="shared" ca="1" si="377"/>
        <v>326870626.13279998</v>
      </c>
      <c r="T3398" s="11" t="s">
        <v>25</v>
      </c>
      <c r="U3398" s="18" t="s">
        <v>26</v>
      </c>
    </row>
    <row r="3399" spans="1:21" ht="15" customHeight="1" x14ac:dyDescent="0.15">
      <c r="A3399" s="10" t="s">
        <v>3447</v>
      </c>
      <c r="B3399" s="11" t="s">
        <v>41</v>
      </c>
      <c r="C3399" s="11" t="s">
        <v>42</v>
      </c>
      <c r="D3399" s="12">
        <v>46171</v>
      </c>
      <c r="E3399" s="11">
        <v>4090</v>
      </c>
      <c r="F3399" s="11" t="s">
        <v>33</v>
      </c>
      <c r="G3399" s="13">
        <v>368.65</v>
      </c>
      <c r="H3399" s="14">
        <f t="shared" si="371"/>
        <v>1507778.5</v>
      </c>
      <c r="I3399" s="14">
        <f>IF(F3399="GHS",H3399,H3399*Assumptions!$B$4)</f>
        <v>1507778.5</v>
      </c>
      <c r="J3399" s="15" t="str">
        <f>INDEX(Assumptions!$B$8:$B$12,MATCH(B3399,Assumptions!$A$8:$A$12,0))</f>
        <v>Weighted Average</v>
      </c>
      <c r="K3399" s="16">
        <f>G3399/(1-INDEX(Assumptions!$D$8:$D$12,MATCH(B3399,Assumptions!$A$8:$A$12,0)))</f>
        <v>567.15384615384608</v>
      </c>
      <c r="L3399" s="16">
        <f t="shared" si="372"/>
        <v>11.059499999999998</v>
      </c>
      <c r="M3399" s="16">
        <f t="shared" si="373"/>
        <v>28.357692307692304</v>
      </c>
      <c r="N3399" s="14">
        <f>E3399*(K3399-L3399-M3399)*IF(F3399="GHS",1,Assumptions!$B$4)</f>
        <v>2158442.914230769</v>
      </c>
      <c r="O3399" s="15">
        <f t="shared" ca="1" si="374"/>
        <v>115</v>
      </c>
      <c r="P3399" s="15" t="str">
        <f t="shared" ca="1" si="375"/>
        <v>91-180d</v>
      </c>
      <c r="Q3399" s="17">
        <f ca="1">IF(P3399="0-90d",0,IF(P3399="91-180d",INDEX(Assumptions!$F$8:$F$12,MATCH(B3399,Assumptions!$A$8:$A$12,0)),IF(P3399="181-365d",INDEX(Assumptions!$G$8:$G$12,MATCH(B3399,Assumptions!$A$8:$A$12,0)),INDEX(Assumptions!$H$8:$H$12,MATCH(B3399,Assumptions!$A$8:$A$12,0)))))</f>
        <v>0.1</v>
      </c>
      <c r="R3399" s="14">
        <f t="shared" ca="1" si="376"/>
        <v>150777.85</v>
      </c>
      <c r="S3399" s="14">
        <f t="shared" ca="1" si="377"/>
        <v>1357000.65</v>
      </c>
      <c r="T3399" s="11" t="s">
        <v>25</v>
      </c>
      <c r="U3399" s="18" t="s">
        <v>36</v>
      </c>
    </row>
    <row r="3400" spans="1:21" ht="15" customHeight="1" x14ac:dyDescent="0.15">
      <c r="A3400" s="10" t="s">
        <v>3448</v>
      </c>
      <c r="B3400" s="11" t="s">
        <v>41</v>
      </c>
      <c r="C3400" s="11" t="s">
        <v>44</v>
      </c>
      <c r="D3400" s="12">
        <v>46076</v>
      </c>
      <c r="E3400" s="11">
        <v>3585</v>
      </c>
      <c r="F3400" s="11" t="s">
        <v>33</v>
      </c>
      <c r="G3400" s="13">
        <v>364</v>
      </c>
      <c r="H3400" s="14">
        <f t="shared" si="371"/>
        <v>1304940</v>
      </c>
      <c r="I3400" s="14">
        <f>IF(F3400="GHS",H3400,H3400*Assumptions!$B$4)</f>
        <v>1304940</v>
      </c>
      <c r="J3400" s="15" t="str">
        <f>INDEX(Assumptions!$B$8:$B$12,MATCH(B3400,Assumptions!$A$8:$A$12,0))</f>
        <v>Weighted Average</v>
      </c>
      <c r="K3400" s="16">
        <f>G3400/(1-INDEX(Assumptions!$D$8:$D$12,MATCH(B3400,Assumptions!$A$8:$A$12,0)))</f>
        <v>560</v>
      </c>
      <c r="L3400" s="16">
        <f t="shared" si="372"/>
        <v>10.92</v>
      </c>
      <c r="M3400" s="16">
        <f t="shared" si="373"/>
        <v>28</v>
      </c>
      <c r="N3400" s="14">
        <f>E3400*(K3400-L3400-M3400)*IF(F3400="GHS",1,Assumptions!$B$4)</f>
        <v>1868071.8</v>
      </c>
      <c r="O3400" s="15">
        <f t="shared" ca="1" si="374"/>
        <v>210</v>
      </c>
      <c r="P3400" s="15" t="str">
        <f t="shared" ca="1" si="375"/>
        <v>181-365d</v>
      </c>
      <c r="Q3400" s="17">
        <f ca="1">IF(P3400="0-90d",0,IF(P3400="91-180d",INDEX(Assumptions!$F$8:$F$12,MATCH(B3400,Assumptions!$A$8:$A$12,0)),IF(P3400="181-365d",INDEX(Assumptions!$G$8:$G$12,MATCH(B3400,Assumptions!$A$8:$A$12,0)),INDEX(Assumptions!$H$8:$H$12,MATCH(B3400,Assumptions!$A$8:$A$12,0)))))</f>
        <v>0.35</v>
      </c>
      <c r="R3400" s="14">
        <f t="shared" ca="1" si="376"/>
        <v>456729</v>
      </c>
      <c r="S3400" s="14">
        <f t="shared" ca="1" si="377"/>
        <v>848211</v>
      </c>
      <c r="T3400" s="11" t="s">
        <v>25</v>
      </c>
      <c r="U3400" s="18" t="s">
        <v>26</v>
      </c>
    </row>
    <row r="3401" spans="1:21" ht="15" customHeight="1" x14ac:dyDescent="0.15">
      <c r="A3401" s="10" t="s">
        <v>3449</v>
      </c>
      <c r="B3401" s="11" t="s">
        <v>22</v>
      </c>
      <c r="C3401" s="11" t="s">
        <v>81</v>
      </c>
      <c r="D3401" s="12">
        <v>46009</v>
      </c>
      <c r="E3401" s="11">
        <v>3312</v>
      </c>
      <c r="F3401" s="11" t="s">
        <v>24</v>
      </c>
      <c r="G3401" s="13">
        <v>12730.57</v>
      </c>
      <c r="H3401" s="14">
        <f t="shared" si="371"/>
        <v>42163647.839999996</v>
      </c>
      <c r="I3401" s="14">
        <f>IF(F3401="GHS",H3401,H3401*Assumptions!$B$4)</f>
        <v>455367396.67199999</v>
      </c>
      <c r="J3401" s="15" t="str">
        <f>INDEX(Assumptions!$B$8:$B$12,MATCH(B3401,Assumptions!$A$8:$A$12,0))</f>
        <v>FIFO</v>
      </c>
      <c r="K3401" s="16">
        <f>G3401/(1-INDEX(Assumptions!$D$8:$D$12,MATCH(B3401,Assumptions!$A$8:$A$12,0)))</f>
        <v>15525.085365853656</v>
      </c>
      <c r="L3401" s="16">
        <f t="shared" si="372"/>
        <v>381.9171</v>
      </c>
      <c r="M3401" s="16">
        <f t="shared" si="373"/>
        <v>776.25426829268281</v>
      </c>
      <c r="N3401" s="14">
        <f>E3401*(K3401-L3401-M3401)*IF(F3401="GHS",1,Assumptions!$B$4)</f>
        <v>513898766.92715704</v>
      </c>
      <c r="O3401" s="15">
        <f t="shared" ca="1" si="374"/>
        <v>277</v>
      </c>
      <c r="P3401" s="15" t="str">
        <f t="shared" ca="1" si="375"/>
        <v>181-365d</v>
      </c>
      <c r="Q3401" s="17">
        <f ca="1">IF(P3401="0-90d",0,IF(P3401="91-180d",INDEX(Assumptions!$F$8:$F$12,MATCH(B3401,Assumptions!$A$8:$A$12,0)),IF(P3401="181-365d",INDEX(Assumptions!$G$8:$G$12,MATCH(B3401,Assumptions!$A$8:$A$12,0)),INDEX(Assumptions!$H$8:$H$12,MATCH(B3401,Assumptions!$A$8:$A$12,0)))))</f>
        <v>0.15</v>
      </c>
      <c r="R3401" s="14">
        <f t="shared" ca="1" si="376"/>
        <v>68305109.500799999</v>
      </c>
      <c r="S3401" s="14">
        <f t="shared" ca="1" si="377"/>
        <v>387062287.17119998</v>
      </c>
      <c r="T3401" s="11" t="s">
        <v>25</v>
      </c>
      <c r="U3401" s="18" t="s">
        <v>36</v>
      </c>
    </row>
    <row r="3402" spans="1:21" ht="15" customHeight="1" x14ac:dyDescent="0.15">
      <c r="A3402" s="10" t="s">
        <v>3450</v>
      </c>
      <c r="B3402" s="11" t="s">
        <v>41</v>
      </c>
      <c r="C3402" s="11" t="s">
        <v>42</v>
      </c>
      <c r="D3402" s="12">
        <v>46191</v>
      </c>
      <c r="E3402" s="11">
        <v>2654</v>
      </c>
      <c r="F3402" s="11" t="s">
        <v>33</v>
      </c>
      <c r="G3402" s="13">
        <v>575.15</v>
      </c>
      <c r="H3402" s="14">
        <f t="shared" si="371"/>
        <v>1526448.0999999999</v>
      </c>
      <c r="I3402" s="14">
        <f>IF(F3402="GHS",H3402,H3402*Assumptions!$B$4)</f>
        <v>1526448.0999999999</v>
      </c>
      <c r="J3402" s="15" t="str">
        <f>INDEX(Assumptions!$B$8:$B$12,MATCH(B3402,Assumptions!$A$8:$A$12,0))</f>
        <v>Weighted Average</v>
      </c>
      <c r="K3402" s="16">
        <f>G3402/(1-INDEX(Assumptions!$D$8:$D$12,MATCH(B3402,Assumptions!$A$8:$A$12,0)))</f>
        <v>884.84615384615381</v>
      </c>
      <c r="L3402" s="16">
        <f t="shared" si="372"/>
        <v>17.2545</v>
      </c>
      <c r="M3402" s="16">
        <f t="shared" si="373"/>
        <v>44.242307692307691</v>
      </c>
      <c r="N3402" s="14">
        <f>E3402*(K3402-L3402-M3402)*IF(F3402="GHS",1,Assumptions!$B$4)</f>
        <v>2185169.1646923074</v>
      </c>
      <c r="O3402" s="15">
        <f t="shared" ca="1" si="374"/>
        <v>95</v>
      </c>
      <c r="P3402" s="15" t="str">
        <f t="shared" ca="1" si="375"/>
        <v>91-180d</v>
      </c>
      <c r="Q3402" s="17">
        <f ca="1">IF(P3402="0-90d",0,IF(P3402="91-180d",INDEX(Assumptions!$F$8:$F$12,MATCH(B3402,Assumptions!$A$8:$A$12,0)),IF(P3402="181-365d",INDEX(Assumptions!$G$8:$G$12,MATCH(B3402,Assumptions!$A$8:$A$12,0)),INDEX(Assumptions!$H$8:$H$12,MATCH(B3402,Assumptions!$A$8:$A$12,0)))))</f>
        <v>0.1</v>
      </c>
      <c r="R3402" s="14">
        <f t="shared" ca="1" si="376"/>
        <v>152644.81</v>
      </c>
      <c r="S3402" s="14">
        <f t="shared" ca="1" si="377"/>
        <v>1373803.2899999998</v>
      </c>
      <c r="T3402" s="11" t="s">
        <v>25</v>
      </c>
      <c r="U3402" s="18" t="s">
        <v>26</v>
      </c>
    </row>
    <row r="3403" spans="1:21" ht="15" customHeight="1" x14ac:dyDescent="0.15">
      <c r="A3403" s="10" t="s">
        <v>3451</v>
      </c>
      <c r="B3403" s="11" t="s">
        <v>31</v>
      </c>
      <c r="C3403" s="11" t="s">
        <v>63</v>
      </c>
      <c r="D3403" s="12">
        <v>45858</v>
      </c>
      <c r="E3403" s="11">
        <v>815</v>
      </c>
      <c r="F3403" s="11" t="s">
        <v>33</v>
      </c>
      <c r="G3403" s="13">
        <v>5295.07</v>
      </c>
      <c r="H3403" s="14">
        <f t="shared" si="371"/>
        <v>4315482.05</v>
      </c>
      <c r="I3403" s="14">
        <f>IF(F3403="GHS",H3403,H3403*Assumptions!$B$4)</f>
        <v>4315482.05</v>
      </c>
      <c r="J3403" s="15" t="str">
        <f>INDEX(Assumptions!$B$8:$B$12,MATCH(B3403,Assumptions!$A$8:$A$12,0))</f>
        <v>Weighted Average</v>
      </c>
      <c r="K3403" s="16">
        <f>G3403/(1-INDEX(Assumptions!$D$8:$D$12,MATCH(B3403,Assumptions!$A$8:$A$12,0)))</f>
        <v>7354.2638888888887</v>
      </c>
      <c r="L3403" s="16">
        <f t="shared" si="372"/>
        <v>158.85209999999998</v>
      </c>
      <c r="M3403" s="16">
        <f t="shared" si="373"/>
        <v>367.71319444444447</v>
      </c>
      <c r="N3403" s="14">
        <f>E3403*(K3403-L3403-M3403)*IF(F3403="GHS",1,Assumptions!$B$4)</f>
        <v>5564574.3544722218</v>
      </c>
      <c r="O3403" s="15">
        <f t="shared" ca="1" si="374"/>
        <v>428</v>
      </c>
      <c r="P3403" s="15" t="str">
        <f t="shared" ca="1" si="375"/>
        <v>365d+</v>
      </c>
      <c r="Q3403" s="17">
        <f ca="1">IF(P3403="0-90d",0,IF(P3403="91-180d",INDEX(Assumptions!$F$8:$F$12,MATCH(B3403,Assumptions!$A$8:$A$12,0)),IF(P3403="181-365d",INDEX(Assumptions!$G$8:$G$12,MATCH(B3403,Assumptions!$A$8:$A$12,0)),INDEX(Assumptions!$H$8:$H$12,MATCH(B3403,Assumptions!$A$8:$A$12,0)))))</f>
        <v>0.6</v>
      </c>
      <c r="R3403" s="14">
        <f t="shared" ca="1" si="376"/>
        <v>2589289.23</v>
      </c>
      <c r="S3403" s="14">
        <f t="shared" ca="1" si="377"/>
        <v>1726192.8199999998</v>
      </c>
      <c r="T3403" s="11" t="s">
        <v>25</v>
      </c>
      <c r="U3403" s="18" t="s">
        <v>26</v>
      </c>
    </row>
    <row r="3404" spans="1:21" ht="15" customHeight="1" x14ac:dyDescent="0.15">
      <c r="A3404" s="10" t="s">
        <v>3452</v>
      </c>
      <c r="B3404" s="11" t="s">
        <v>46</v>
      </c>
      <c r="C3404" s="11" t="s">
        <v>119</v>
      </c>
      <c r="D3404" s="12">
        <v>45766</v>
      </c>
      <c r="E3404" s="11">
        <v>3342</v>
      </c>
      <c r="F3404" s="11" t="s">
        <v>33</v>
      </c>
      <c r="G3404" s="13">
        <v>389547.95</v>
      </c>
      <c r="H3404" s="14">
        <f t="shared" si="371"/>
        <v>1301869248.9000001</v>
      </c>
      <c r="I3404" s="14">
        <f>IF(F3404="GHS",H3404,H3404*Assumptions!$B$4)</f>
        <v>1301869248.9000001</v>
      </c>
      <c r="J3404" s="15" t="str">
        <f>INDEX(Assumptions!$B$8:$B$12,MATCH(B3404,Assumptions!$A$8:$A$12,0))</f>
        <v>Specific Identification</v>
      </c>
      <c r="K3404" s="16">
        <f>G3404/(1-INDEX(Assumptions!$D$8:$D$12,MATCH(B3404,Assumptions!$A$8:$A$12,0)))</f>
        <v>499420.44871794869</v>
      </c>
      <c r="L3404" s="16">
        <f t="shared" si="372"/>
        <v>11686.4385</v>
      </c>
      <c r="M3404" s="16">
        <f t="shared" si="373"/>
        <v>24971.022435897437</v>
      </c>
      <c r="N3404" s="14">
        <f>E3404*(K3404-L3404-M3404)*IF(F3404="GHS",1,Assumptions!$B$4)</f>
        <v>1546553905.1676154</v>
      </c>
      <c r="O3404" s="15">
        <f t="shared" ca="1" si="374"/>
        <v>520</v>
      </c>
      <c r="P3404" s="15" t="str">
        <f t="shared" ca="1" si="375"/>
        <v>365d+</v>
      </c>
      <c r="Q3404" s="17">
        <f ca="1">IF(P3404="0-90d",0,IF(P3404="91-180d",INDEX(Assumptions!$F$8:$F$12,MATCH(B3404,Assumptions!$A$8:$A$12,0)),IF(P3404="181-365d",INDEX(Assumptions!$G$8:$G$12,MATCH(B3404,Assumptions!$A$8:$A$12,0)),INDEX(Assumptions!$H$8:$H$12,MATCH(B3404,Assumptions!$A$8:$A$12,0)))))</f>
        <v>0.15</v>
      </c>
      <c r="R3404" s="14">
        <f t="shared" ca="1" si="376"/>
        <v>195280387.33500001</v>
      </c>
      <c r="S3404" s="14">
        <f t="shared" ca="1" si="377"/>
        <v>1106588861.5650001</v>
      </c>
      <c r="T3404" s="11" t="s">
        <v>25</v>
      </c>
      <c r="U3404" s="18" t="s">
        <v>26</v>
      </c>
    </row>
    <row r="3405" spans="1:21" ht="15" customHeight="1" x14ac:dyDescent="0.15">
      <c r="A3405" s="10" t="s">
        <v>3453</v>
      </c>
      <c r="B3405" s="11" t="s">
        <v>28</v>
      </c>
      <c r="C3405" s="11" t="s">
        <v>29</v>
      </c>
      <c r="D3405" s="12">
        <v>46140</v>
      </c>
      <c r="E3405" s="11">
        <v>4314</v>
      </c>
      <c r="F3405" s="11" t="s">
        <v>24</v>
      </c>
      <c r="G3405" s="13">
        <v>15597.36</v>
      </c>
      <c r="H3405" s="14">
        <f t="shared" si="371"/>
        <v>67287011.040000007</v>
      </c>
      <c r="I3405" s="14">
        <f>IF(F3405="GHS",H3405,H3405*Assumptions!$B$4)</f>
        <v>726699719.23200011</v>
      </c>
      <c r="J3405" s="15" t="str">
        <f>INDEX(Assumptions!$B$8:$B$12,MATCH(B3405,Assumptions!$A$8:$A$12,0))</f>
        <v>Fair Value Less Costs to Sell</v>
      </c>
      <c r="K3405" s="16">
        <f>G3405/(1-INDEX(Assumptions!$D$8:$D$12,MATCH(B3405,Assumptions!$A$8:$A$12,0)))</f>
        <v>17724.272727272728</v>
      </c>
      <c r="L3405" s="16">
        <f t="shared" si="372"/>
        <v>467.92079999999999</v>
      </c>
      <c r="M3405" s="16">
        <f t="shared" si="373"/>
        <v>886.2136363636364</v>
      </c>
      <c r="N3405" s="14">
        <f>E3405*(K3405-L3405-M3405)*IF(F3405="GHS",1,Assumptions!$B$4)</f>
        <v>762704387.1394037</v>
      </c>
      <c r="O3405" s="15">
        <f t="shared" ca="1" si="374"/>
        <v>146</v>
      </c>
      <c r="P3405" s="15" t="str">
        <f t="shared" ca="1" si="375"/>
        <v>91-180d</v>
      </c>
      <c r="Q3405" s="17">
        <f ca="1">IF(P3405="0-90d",0,IF(P3405="91-180d",INDEX(Assumptions!$F$8:$F$12,MATCH(B3405,Assumptions!$A$8:$A$12,0)),IF(P3405="181-365d",INDEX(Assumptions!$G$8:$G$12,MATCH(B3405,Assumptions!$A$8:$A$12,0)),INDEX(Assumptions!$H$8:$H$12,MATCH(B3405,Assumptions!$A$8:$A$12,0)))))</f>
        <v>0.02</v>
      </c>
      <c r="R3405" s="14">
        <f t="shared" ca="1" si="376"/>
        <v>14533994.384640003</v>
      </c>
      <c r="S3405" s="14">
        <f t="shared" ca="1" si="377"/>
        <v>712165724.84736013</v>
      </c>
      <c r="T3405" s="11" t="s">
        <v>25</v>
      </c>
      <c r="U3405" s="18" t="s">
        <v>26</v>
      </c>
    </row>
    <row r="3406" spans="1:21" ht="15" customHeight="1" x14ac:dyDescent="0.15">
      <c r="A3406" s="10" t="s">
        <v>3454</v>
      </c>
      <c r="B3406" s="11" t="s">
        <v>46</v>
      </c>
      <c r="C3406" s="11" t="s">
        <v>119</v>
      </c>
      <c r="D3406" s="12">
        <v>45783</v>
      </c>
      <c r="E3406" s="11">
        <v>1066</v>
      </c>
      <c r="F3406" s="11" t="s">
        <v>33</v>
      </c>
      <c r="G3406" s="13">
        <v>460895.34</v>
      </c>
      <c r="H3406" s="14">
        <f t="shared" si="371"/>
        <v>491314432.44</v>
      </c>
      <c r="I3406" s="14">
        <f>IF(F3406="GHS",H3406,H3406*Assumptions!$B$4)</f>
        <v>491314432.44</v>
      </c>
      <c r="J3406" s="15" t="str">
        <f>INDEX(Assumptions!$B$8:$B$12,MATCH(B3406,Assumptions!$A$8:$A$12,0))</f>
        <v>Specific Identification</v>
      </c>
      <c r="K3406" s="16">
        <f>G3406/(1-INDEX(Assumptions!$D$8:$D$12,MATCH(B3406,Assumptions!$A$8:$A$12,0)))</f>
        <v>590891.4615384615</v>
      </c>
      <c r="L3406" s="16">
        <f t="shared" si="372"/>
        <v>13826.860200000001</v>
      </c>
      <c r="M3406" s="16">
        <f t="shared" si="373"/>
        <v>29544.573076923076</v>
      </c>
      <c r="N3406" s="14">
        <f>E3406*(K3406-L3406-M3406)*IF(F3406="GHS",1,Assumptions!$B$4)</f>
        <v>583656350.12680006</v>
      </c>
      <c r="O3406" s="15">
        <f t="shared" ca="1" si="374"/>
        <v>503</v>
      </c>
      <c r="P3406" s="15" t="str">
        <f t="shared" ca="1" si="375"/>
        <v>365d+</v>
      </c>
      <c r="Q3406" s="17">
        <f ca="1">IF(P3406="0-90d",0,IF(P3406="91-180d",INDEX(Assumptions!$F$8:$F$12,MATCH(B3406,Assumptions!$A$8:$A$12,0)),IF(P3406="181-365d",INDEX(Assumptions!$G$8:$G$12,MATCH(B3406,Assumptions!$A$8:$A$12,0)),INDEX(Assumptions!$H$8:$H$12,MATCH(B3406,Assumptions!$A$8:$A$12,0)))))</f>
        <v>0.15</v>
      </c>
      <c r="R3406" s="14">
        <f t="shared" ca="1" si="376"/>
        <v>73697164.865999997</v>
      </c>
      <c r="S3406" s="14">
        <f t="shared" ca="1" si="377"/>
        <v>417617267.574</v>
      </c>
      <c r="T3406" s="11" t="s">
        <v>25</v>
      </c>
      <c r="U3406" s="18" t="s">
        <v>26</v>
      </c>
    </row>
    <row r="3407" spans="1:21" ht="15" customHeight="1" x14ac:dyDescent="0.15">
      <c r="A3407" s="10" t="s">
        <v>3455</v>
      </c>
      <c r="B3407" s="11" t="s">
        <v>31</v>
      </c>
      <c r="C3407" s="11" t="s">
        <v>76</v>
      </c>
      <c r="D3407" s="12">
        <v>45919</v>
      </c>
      <c r="E3407" s="11">
        <v>3216</v>
      </c>
      <c r="F3407" s="11" t="s">
        <v>33</v>
      </c>
      <c r="G3407" s="13">
        <v>6625.32</v>
      </c>
      <c r="H3407" s="14">
        <f t="shared" si="371"/>
        <v>21307029.119999997</v>
      </c>
      <c r="I3407" s="14">
        <f>IF(F3407="GHS",H3407,H3407*Assumptions!$B$4)</f>
        <v>21307029.119999997</v>
      </c>
      <c r="J3407" s="15" t="str">
        <f>INDEX(Assumptions!$B$8:$B$12,MATCH(B3407,Assumptions!$A$8:$A$12,0))</f>
        <v>Weighted Average</v>
      </c>
      <c r="K3407" s="16">
        <f>G3407/(1-INDEX(Assumptions!$D$8:$D$12,MATCH(B3407,Assumptions!$A$8:$A$12,0)))</f>
        <v>9201.8333333333339</v>
      </c>
      <c r="L3407" s="16">
        <f t="shared" si="372"/>
        <v>198.75959999999998</v>
      </c>
      <c r="M3407" s="16">
        <f t="shared" si="373"/>
        <v>460.0916666666667</v>
      </c>
      <c r="N3407" s="14">
        <f>E3407*(K3407-L3407-M3407)*IF(F3407="GHS",1,Assumptions!$B$4)</f>
        <v>27474230.326400001</v>
      </c>
      <c r="O3407" s="15">
        <f t="shared" ca="1" si="374"/>
        <v>367</v>
      </c>
      <c r="P3407" s="15" t="str">
        <f t="shared" ca="1" si="375"/>
        <v>365d+</v>
      </c>
      <c r="Q3407" s="17">
        <f ca="1">IF(P3407="0-90d",0,IF(P3407="91-180d",INDEX(Assumptions!$F$8:$F$12,MATCH(B3407,Assumptions!$A$8:$A$12,0)),IF(P3407="181-365d",INDEX(Assumptions!$G$8:$G$12,MATCH(B3407,Assumptions!$A$8:$A$12,0)),INDEX(Assumptions!$H$8:$H$12,MATCH(B3407,Assumptions!$A$8:$A$12,0)))))</f>
        <v>0.6</v>
      </c>
      <c r="R3407" s="14">
        <f t="shared" ca="1" si="376"/>
        <v>12784217.471999997</v>
      </c>
      <c r="S3407" s="14">
        <f t="shared" ca="1" si="377"/>
        <v>8522811.648</v>
      </c>
      <c r="T3407" s="11" t="s">
        <v>25</v>
      </c>
      <c r="U3407" s="18" t="s">
        <v>26</v>
      </c>
    </row>
    <row r="3408" spans="1:21" ht="15" customHeight="1" x14ac:dyDescent="0.15">
      <c r="A3408" s="10" t="s">
        <v>3456</v>
      </c>
      <c r="B3408" s="11" t="s">
        <v>28</v>
      </c>
      <c r="C3408" s="11" t="s">
        <v>38</v>
      </c>
      <c r="D3408" s="12">
        <v>45880</v>
      </c>
      <c r="E3408" s="11">
        <v>574</v>
      </c>
      <c r="F3408" s="11" t="s">
        <v>24</v>
      </c>
      <c r="G3408" s="13">
        <v>9400.57</v>
      </c>
      <c r="H3408" s="14">
        <f t="shared" si="371"/>
        <v>5395927.1799999997</v>
      </c>
      <c r="I3408" s="14">
        <f>IF(F3408="GHS",H3408,H3408*Assumptions!$B$4)</f>
        <v>58276013.544</v>
      </c>
      <c r="J3408" s="15" t="str">
        <f>INDEX(Assumptions!$B$8:$B$12,MATCH(B3408,Assumptions!$A$8:$A$12,0))</f>
        <v>Fair Value Less Costs to Sell</v>
      </c>
      <c r="K3408" s="16">
        <f>G3408/(1-INDEX(Assumptions!$D$8:$D$12,MATCH(B3408,Assumptions!$A$8:$A$12,0)))</f>
        <v>10682.465909090908</v>
      </c>
      <c r="L3408" s="16">
        <f t="shared" si="372"/>
        <v>282.01709999999997</v>
      </c>
      <c r="M3408" s="16">
        <f t="shared" si="373"/>
        <v>534.12329545454543</v>
      </c>
      <c r="N3408" s="14">
        <f>E3408*(K3408-L3408-M3408)*IF(F3408="GHS",1,Assumptions!$B$4)</f>
        <v>61163325.124134548</v>
      </c>
      <c r="O3408" s="15">
        <f t="shared" ca="1" si="374"/>
        <v>406</v>
      </c>
      <c r="P3408" s="15" t="str">
        <f t="shared" ca="1" si="375"/>
        <v>365d+</v>
      </c>
      <c r="Q3408" s="17">
        <f ca="1">IF(P3408="0-90d",0,IF(P3408="91-180d",INDEX(Assumptions!$F$8:$F$12,MATCH(B3408,Assumptions!$A$8:$A$12,0)),IF(P3408="181-365d",INDEX(Assumptions!$G$8:$G$12,MATCH(B3408,Assumptions!$A$8:$A$12,0)),INDEX(Assumptions!$H$8:$H$12,MATCH(B3408,Assumptions!$A$8:$A$12,0)))))</f>
        <v>0.4</v>
      </c>
      <c r="R3408" s="14">
        <f t="shared" ca="1" si="376"/>
        <v>23310405.417600002</v>
      </c>
      <c r="S3408" s="14">
        <f t="shared" ca="1" si="377"/>
        <v>34965608.126399994</v>
      </c>
      <c r="T3408" s="11" t="s">
        <v>25</v>
      </c>
      <c r="U3408" s="18" t="s">
        <v>26</v>
      </c>
    </row>
    <row r="3409" spans="1:21" ht="15" customHeight="1" x14ac:dyDescent="0.15">
      <c r="A3409" s="10" t="s">
        <v>3457</v>
      </c>
      <c r="B3409" s="11" t="s">
        <v>31</v>
      </c>
      <c r="C3409" s="11" t="s">
        <v>63</v>
      </c>
      <c r="D3409" s="12">
        <v>45986</v>
      </c>
      <c r="E3409" s="11">
        <v>71</v>
      </c>
      <c r="F3409" s="11" t="s">
        <v>33</v>
      </c>
      <c r="G3409" s="13">
        <v>2164.9299999999998</v>
      </c>
      <c r="H3409" s="14">
        <f t="shared" si="371"/>
        <v>153710.03</v>
      </c>
      <c r="I3409" s="14">
        <f>IF(F3409="GHS",H3409,H3409*Assumptions!$B$4)</f>
        <v>153710.03</v>
      </c>
      <c r="J3409" s="15" t="str">
        <f>INDEX(Assumptions!$B$8:$B$12,MATCH(B3409,Assumptions!$A$8:$A$12,0))</f>
        <v>Weighted Average</v>
      </c>
      <c r="K3409" s="16">
        <f>G3409/(1-INDEX(Assumptions!$D$8:$D$12,MATCH(B3409,Assumptions!$A$8:$A$12,0)))</f>
        <v>3006.8472222222222</v>
      </c>
      <c r="L3409" s="16">
        <f t="shared" si="372"/>
        <v>64.94789999999999</v>
      </c>
      <c r="M3409" s="16">
        <f t="shared" si="373"/>
        <v>150.3423611111111</v>
      </c>
      <c r="N3409" s="14">
        <f>E3409*(K3409-L3409-M3409)*IF(F3409="GHS",1,Assumptions!$B$4)</f>
        <v>198200.54423888886</v>
      </c>
      <c r="O3409" s="15">
        <f t="shared" ca="1" si="374"/>
        <v>300</v>
      </c>
      <c r="P3409" s="15" t="str">
        <f t="shared" ca="1" si="375"/>
        <v>181-365d</v>
      </c>
      <c r="Q3409" s="17">
        <f ca="1">IF(P3409="0-90d",0,IF(P3409="91-180d",INDEX(Assumptions!$F$8:$F$12,MATCH(B3409,Assumptions!$A$8:$A$12,0)),IF(P3409="181-365d",INDEX(Assumptions!$G$8:$G$12,MATCH(B3409,Assumptions!$A$8:$A$12,0)),INDEX(Assumptions!$H$8:$H$12,MATCH(B3409,Assumptions!$A$8:$A$12,0)))))</f>
        <v>0.2</v>
      </c>
      <c r="R3409" s="14">
        <f t="shared" ca="1" si="376"/>
        <v>30742.006000000001</v>
      </c>
      <c r="S3409" s="14">
        <f t="shared" ca="1" si="377"/>
        <v>122968.024</v>
      </c>
      <c r="T3409" s="11" t="s">
        <v>50</v>
      </c>
      <c r="U3409" s="18" t="s">
        <v>36</v>
      </c>
    </row>
    <row r="3410" spans="1:21" ht="15" customHeight="1" x14ac:dyDescent="0.15">
      <c r="A3410" s="10" t="s">
        <v>3458</v>
      </c>
      <c r="B3410" s="11" t="s">
        <v>31</v>
      </c>
      <c r="C3410" s="11" t="s">
        <v>76</v>
      </c>
      <c r="D3410" s="12">
        <v>45987</v>
      </c>
      <c r="E3410" s="11">
        <v>2095</v>
      </c>
      <c r="F3410" s="11" t="s">
        <v>33</v>
      </c>
      <c r="G3410" s="13">
        <v>3245.06</v>
      </c>
      <c r="H3410" s="14">
        <f t="shared" si="371"/>
        <v>6798400.7000000002</v>
      </c>
      <c r="I3410" s="14">
        <f>IF(F3410="GHS",H3410,H3410*Assumptions!$B$4)</f>
        <v>6798400.7000000002</v>
      </c>
      <c r="J3410" s="15" t="str">
        <f>INDEX(Assumptions!$B$8:$B$12,MATCH(B3410,Assumptions!$A$8:$A$12,0))</f>
        <v>Weighted Average</v>
      </c>
      <c r="K3410" s="16">
        <f>G3410/(1-INDEX(Assumptions!$D$8:$D$12,MATCH(B3410,Assumptions!$A$8:$A$12,0)))</f>
        <v>4507.0277777777783</v>
      </c>
      <c r="L3410" s="16">
        <f t="shared" si="372"/>
        <v>97.351799999999997</v>
      </c>
      <c r="M3410" s="16">
        <f t="shared" si="373"/>
        <v>225.35138888888892</v>
      </c>
      <c r="N3410" s="14">
        <f>E3410*(K3410-L3410-M3410)*IF(F3410="GHS",1,Assumptions!$B$4)</f>
        <v>8766160.0137222223</v>
      </c>
      <c r="O3410" s="15">
        <f t="shared" ca="1" si="374"/>
        <v>299</v>
      </c>
      <c r="P3410" s="15" t="str">
        <f t="shared" ca="1" si="375"/>
        <v>181-365d</v>
      </c>
      <c r="Q3410" s="17">
        <f ca="1">IF(P3410="0-90d",0,IF(P3410="91-180d",INDEX(Assumptions!$F$8:$F$12,MATCH(B3410,Assumptions!$A$8:$A$12,0)),IF(P3410="181-365d",INDEX(Assumptions!$G$8:$G$12,MATCH(B3410,Assumptions!$A$8:$A$12,0)),INDEX(Assumptions!$H$8:$H$12,MATCH(B3410,Assumptions!$A$8:$A$12,0)))))</f>
        <v>0.2</v>
      </c>
      <c r="R3410" s="14">
        <f t="shared" ca="1" si="376"/>
        <v>1359680.1400000001</v>
      </c>
      <c r="S3410" s="14">
        <f t="shared" ca="1" si="377"/>
        <v>5438720.5600000005</v>
      </c>
      <c r="T3410" s="11" t="s">
        <v>25</v>
      </c>
      <c r="U3410" s="18" t="s">
        <v>26</v>
      </c>
    </row>
    <row r="3411" spans="1:21" ht="15" customHeight="1" x14ac:dyDescent="0.15">
      <c r="A3411" s="10" t="s">
        <v>3459</v>
      </c>
      <c r="B3411" s="11" t="s">
        <v>31</v>
      </c>
      <c r="C3411" s="11" t="s">
        <v>32</v>
      </c>
      <c r="D3411" s="12">
        <v>46052</v>
      </c>
      <c r="E3411" s="11">
        <v>2028</v>
      </c>
      <c r="F3411" s="11" t="s">
        <v>33</v>
      </c>
      <c r="G3411" s="13">
        <v>4492.7700000000004</v>
      </c>
      <c r="H3411" s="14">
        <f t="shared" si="371"/>
        <v>9111337.5600000005</v>
      </c>
      <c r="I3411" s="14">
        <f>IF(F3411="GHS",H3411,H3411*Assumptions!$B$4)</f>
        <v>9111337.5600000005</v>
      </c>
      <c r="J3411" s="15" t="str">
        <f>INDEX(Assumptions!$B$8:$B$12,MATCH(B3411,Assumptions!$A$8:$A$12,0))</f>
        <v>Weighted Average</v>
      </c>
      <c r="K3411" s="16">
        <f>G3411/(1-INDEX(Assumptions!$D$8:$D$12,MATCH(B3411,Assumptions!$A$8:$A$12,0)))</f>
        <v>6239.9583333333339</v>
      </c>
      <c r="L3411" s="16">
        <f t="shared" si="372"/>
        <v>134.78310000000002</v>
      </c>
      <c r="M3411" s="16">
        <f t="shared" si="373"/>
        <v>311.9979166666667</v>
      </c>
      <c r="N3411" s="14">
        <f>E3411*(K3411-L3411-M3411)*IF(F3411="GHS",1,Assumptions!$B$4)</f>
        <v>11748563.598200003</v>
      </c>
      <c r="O3411" s="15">
        <f t="shared" ca="1" si="374"/>
        <v>234</v>
      </c>
      <c r="P3411" s="15" t="str">
        <f t="shared" ca="1" si="375"/>
        <v>181-365d</v>
      </c>
      <c r="Q3411" s="17">
        <f ca="1">IF(P3411="0-90d",0,IF(P3411="91-180d",INDEX(Assumptions!$F$8:$F$12,MATCH(B3411,Assumptions!$A$8:$A$12,0)),IF(P3411="181-365d",INDEX(Assumptions!$G$8:$G$12,MATCH(B3411,Assumptions!$A$8:$A$12,0)),INDEX(Assumptions!$H$8:$H$12,MATCH(B3411,Assumptions!$A$8:$A$12,0)))))</f>
        <v>0.2</v>
      </c>
      <c r="R3411" s="14">
        <f t="shared" ca="1" si="376"/>
        <v>1822267.5120000001</v>
      </c>
      <c r="S3411" s="14">
        <f t="shared" ca="1" si="377"/>
        <v>7289070.0480000004</v>
      </c>
      <c r="T3411" s="11" t="s">
        <v>25</v>
      </c>
      <c r="U3411" s="18" t="s">
        <v>26</v>
      </c>
    </row>
    <row r="3412" spans="1:21" ht="15" customHeight="1" x14ac:dyDescent="0.15">
      <c r="A3412" s="10" t="s">
        <v>3460</v>
      </c>
      <c r="B3412" s="11" t="s">
        <v>41</v>
      </c>
      <c r="C3412" s="11" t="s">
        <v>49</v>
      </c>
      <c r="D3412" s="12">
        <v>45955</v>
      </c>
      <c r="E3412" s="11">
        <v>1426</v>
      </c>
      <c r="F3412" s="11" t="s">
        <v>33</v>
      </c>
      <c r="G3412" s="13">
        <v>333.55</v>
      </c>
      <c r="H3412" s="14">
        <f t="shared" si="371"/>
        <v>475642.3</v>
      </c>
      <c r="I3412" s="14">
        <f>IF(F3412="GHS",H3412,H3412*Assumptions!$B$4)</f>
        <v>475642.3</v>
      </c>
      <c r="J3412" s="15" t="str">
        <f>INDEX(Assumptions!$B$8:$B$12,MATCH(B3412,Assumptions!$A$8:$A$12,0))</f>
        <v>Weighted Average</v>
      </c>
      <c r="K3412" s="16">
        <f>G3412/(1-INDEX(Assumptions!$D$8:$D$12,MATCH(B3412,Assumptions!$A$8:$A$12,0)))</f>
        <v>513.15384615384619</v>
      </c>
      <c r="L3412" s="16">
        <f t="shared" si="372"/>
        <v>10.006500000000001</v>
      </c>
      <c r="M3412" s="16">
        <f t="shared" si="373"/>
        <v>25.657692307692312</v>
      </c>
      <c r="N3412" s="14">
        <f>E3412*(K3412-L3412-M3412)*IF(F3412="GHS",1,Assumptions!$B$4)</f>
        <v>680900.24638461543</v>
      </c>
      <c r="O3412" s="15">
        <f t="shared" ca="1" si="374"/>
        <v>331</v>
      </c>
      <c r="P3412" s="15" t="str">
        <f t="shared" ca="1" si="375"/>
        <v>181-365d</v>
      </c>
      <c r="Q3412" s="17">
        <f ca="1">IF(P3412="0-90d",0,IF(P3412="91-180d",INDEX(Assumptions!$F$8:$F$12,MATCH(B3412,Assumptions!$A$8:$A$12,0)),IF(P3412="181-365d",INDEX(Assumptions!$G$8:$G$12,MATCH(B3412,Assumptions!$A$8:$A$12,0)),INDEX(Assumptions!$H$8:$H$12,MATCH(B3412,Assumptions!$A$8:$A$12,0)))))</f>
        <v>0.35</v>
      </c>
      <c r="R3412" s="14">
        <f t="shared" ca="1" si="376"/>
        <v>166474.80499999999</v>
      </c>
      <c r="S3412" s="14">
        <f t="shared" ca="1" si="377"/>
        <v>309167.495</v>
      </c>
      <c r="T3412" s="11" t="s">
        <v>25</v>
      </c>
      <c r="U3412" s="18" t="s">
        <v>26</v>
      </c>
    </row>
    <row r="3413" spans="1:21" ht="15" customHeight="1" x14ac:dyDescent="0.15">
      <c r="A3413" s="10" t="s">
        <v>3461</v>
      </c>
      <c r="B3413" s="11" t="s">
        <v>41</v>
      </c>
      <c r="C3413" s="11" t="s">
        <v>42</v>
      </c>
      <c r="D3413" s="12">
        <v>45798</v>
      </c>
      <c r="E3413" s="11">
        <v>355</v>
      </c>
      <c r="F3413" s="11" t="s">
        <v>33</v>
      </c>
      <c r="G3413" s="13">
        <v>801.43</v>
      </c>
      <c r="H3413" s="14">
        <f t="shared" si="371"/>
        <v>284507.64999999997</v>
      </c>
      <c r="I3413" s="14">
        <f>IF(F3413="GHS",H3413,H3413*Assumptions!$B$4)</f>
        <v>284507.64999999997</v>
      </c>
      <c r="J3413" s="15" t="str">
        <f>INDEX(Assumptions!$B$8:$B$12,MATCH(B3413,Assumptions!$A$8:$A$12,0))</f>
        <v>Weighted Average</v>
      </c>
      <c r="K3413" s="16">
        <f>G3413/(1-INDEX(Assumptions!$D$8:$D$12,MATCH(B3413,Assumptions!$A$8:$A$12,0)))</f>
        <v>1232.9692307692308</v>
      </c>
      <c r="L3413" s="16">
        <f t="shared" si="372"/>
        <v>24.042899999999996</v>
      </c>
      <c r="M3413" s="16">
        <f t="shared" si="373"/>
        <v>61.64846153846154</v>
      </c>
      <c r="N3413" s="14">
        <f>E3413*(K3413-L3413-M3413)*IF(F3413="GHS",1,Assumptions!$B$4)</f>
        <v>407283.64357692312</v>
      </c>
      <c r="O3413" s="15">
        <f t="shared" ca="1" si="374"/>
        <v>488</v>
      </c>
      <c r="P3413" s="15" t="str">
        <f t="shared" ca="1" si="375"/>
        <v>365d+</v>
      </c>
      <c r="Q3413" s="17">
        <f ca="1">IF(P3413="0-90d",0,IF(P3413="91-180d",INDEX(Assumptions!$F$8:$F$12,MATCH(B3413,Assumptions!$A$8:$A$12,0)),IF(P3413="181-365d",INDEX(Assumptions!$G$8:$G$12,MATCH(B3413,Assumptions!$A$8:$A$12,0)),INDEX(Assumptions!$H$8:$H$12,MATCH(B3413,Assumptions!$A$8:$A$12,0)))))</f>
        <v>0.8</v>
      </c>
      <c r="R3413" s="14">
        <f t="shared" ca="1" si="376"/>
        <v>227606.12</v>
      </c>
      <c r="S3413" s="14">
        <f t="shared" ca="1" si="377"/>
        <v>56901.52999999997</v>
      </c>
      <c r="T3413" s="11" t="s">
        <v>25</v>
      </c>
      <c r="U3413" s="18" t="s">
        <v>26</v>
      </c>
    </row>
    <row r="3414" spans="1:21" ht="15" customHeight="1" x14ac:dyDescent="0.15">
      <c r="A3414" s="10" t="s">
        <v>3462</v>
      </c>
      <c r="B3414" s="11" t="s">
        <v>28</v>
      </c>
      <c r="C3414" s="11" t="s">
        <v>55</v>
      </c>
      <c r="D3414" s="12">
        <v>45852</v>
      </c>
      <c r="E3414" s="11">
        <v>3186</v>
      </c>
      <c r="F3414" s="11" t="s">
        <v>24</v>
      </c>
      <c r="G3414" s="13">
        <v>5765.44</v>
      </c>
      <c r="H3414" s="14">
        <f t="shared" si="371"/>
        <v>18368691.84</v>
      </c>
      <c r="I3414" s="14">
        <f>IF(F3414="GHS",H3414,H3414*Assumptions!$B$4)</f>
        <v>198381871.87200001</v>
      </c>
      <c r="J3414" s="15" t="str">
        <f>INDEX(Assumptions!$B$8:$B$12,MATCH(B3414,Assumptions!$A$8:$A$12,0))</f>
        <v>Fair Value Less Costs to Sell</v>
      </c>
      <c r="K3414" s="16">
        <f>G3414/(1-INDEX(Assumptions!$D$8:$D$12,MATCH(B3414,Assumptions!$A$8:$A$12,0)))</f>
        <v>6551.6363636363631</v>
      </c>
      <c r="L3414" s="16">
        <f t="shared" si="372"/>
        <v>172.96319999999997</v>
      </c>
      <c r="M3414" s="16">
        <f t="shared" si="373"/>
        <v>327.58181818181816</v>
      </c>
      <c r="N3414" s="14">
        <f>E3414*(K3414-L3414-M3414)*IF(F3414="GHS",1,Assumptions!$B$4)</f>
        <v>208210791.88747635</v>
      </c>
      <c r="O3414" s="15">
        <f t="shared" ca="1" si="374"/>
        <v>434</v>
      </c>
      <c r="P3414" s="15" t="str">
        <f t="shared" ca="1" si="375"/>
        <v>365d+</v>
      </c>
      <c r="Q3414" s="17">
        <f ca="1">IF(P3414="0-90d",0,IF(P3414="91-180d",INDEX(Assumptions!$F$8:$F$12,MATCH(B3414,Assumptions!$A$8:$A$12,0)),IF(P3414="181-365d",INDEX(Assumptions!$G$8:$G$12,MATCH(B3414,Assumptions!$A$8:$A$12,0)),INDEX(Assumptions!$H$8:$H$12,MATCH(B3414,Assumptions!$A$8:$A$12,0)))))</f>
        <v>0.4</v>
      </c>
      <c r="R3414" s="14">
        <f t="shared" ca="1" si="376"/>
        <v>79352748.748800009</v>
      </c>
      <c r="S3414" s="14">
        <f t="shared" ca="1" si="377"/>
        <v>119029123.1232</v>
      </c>
      <c r="T3414" s="11" t="s">
        <v>25</v>
      </c>
      <c r="U3414" s="18" t="s">
        <v>36</v>
      </c>
    </row>
    <row r="3415" spans="1:21" ht="15" customHeight="1" x14ac:dyDescent="0.15">
      <c r="A3415" s="10" t="s">
        <v>3463</v>
      </c>
      <c r="B3415" s="11" t="s">
        <v>28</v>
      </c>
      <c r="C3415" s="11" t="s">
        <v>29</v>
      </c>
      <c r="D3415" s="12">
        <v>45834</v>
      </c>
      <c r="E3415" s="11">
        <v>1534</v>
      </c>
      <c r="F3415" s="11" t="s">
        <v>24</v>
      </c>
      <c r="G3415" s="13">
        <v>3096.29</v>
      </c>
      <c r="H3415" s="14">
        <f t="shared" si="371"/>
        <v>4749708.8600000003</v>
      </c>
      <c r="I3415" s="14">
        <f>IF(F3415="GHS",H3415,H3415*Assumptions!$B$4)</f>
        <v>51296855.688000008</v>
      </c>
      <c r="J3415" s="15" t="str">
        <f>INDEX(Assumptions!$B$8:$B$12,MATCH(B3415,Assumptions!$A$8:$A$12,0))</f>
        <v>Fair Value Less Costs to Sell</v>
      </c>
      <c r="K3415" s="16">
        <f>G3415/(1-INDEX(Assumptions!$D$8:$D$12,MATCH(B3415,Assumptions!$A$8:$A$12,0)))</f>
        <v>3518.5113636363635</v>
      </c>
      <c r="L3415" s="16">
        <f t="shared" si="372"/>
        <v>92.8887</v>
      </c>
      <c r="M3415" s="16">
        <f t="shared" si="373"/>
        <v>175.92556818181819</v>
      </c>
      <c r="N3415" s="14">
        <f>E3415*(K3415-L3415-M3415)*IF(F3415="GHS",1,Assumptions!$B$4)</f>
        <v>53838381.719814546</v>
      </c>
      <c r="O3415" s="15">
        <f t="shared" ca="1" si="374"/>
        <v>452</v>
      </c>
      <c r="P3415" s="15" t="str">
        <f t="shared" ca="1" si="375"/>
        <v>365d+</v>
      </c>
      <c r="Q3415" s="17">
        <f ca="1">IF(P3415="0-90d",0,IF(P3415="91-180d",INDEX(Assumptions!$F$8:$F$12,MATCH(B3415,Assumptions!$A$8:$A$12,0)),IF(P3415="181-365d",INDEX(Assumptions!$G$8:$G$12,MATCH(B3415,Assumptions!$A$8:$A$12,0)),INDEX(Assumptions!$H$8:$H$12,MATCH(B3415,Assumptions!$A$8:$A$12,0)))))</f>
        <v>0.4</v>
      </c>
      <c r="R3415" s="14">
        <f t="shared" ca="1" si="376"/>
        <v>20518742.275200006</v>
      </c>
      <c r="S3415" s="14">
        <f t="shared" ca="1" si="377"/>
        <v>30778113.412800003</v>
      </c>
      <c r="T3415" s="11" t="s">
        <v>25</v>
      </c>
      <c r="U3415" s="18" t="s">
        <v>36</v>
      </c>
    </row>
    <row r="3416" spans="1:21" ht="15" customHeight="1" x14ac:dyDescent="0.15">
      <c r="A3416" s="10" t="s">
        <v>3464</v>
      </c>
      <c r="B3416" s="11" t="s">
        <v>22</v>
      </c>
      <c r="C3416" s="11" t="s">
        <v>61</v>
      </c>
      <c r="D3416" s="12">
        <v>45998</v>
      </c>
      <c r="E3416" s="11">
        <v>2512</v>
      </c>
      <c r="F3416" s="11" t="s">
        <v>24</v>
      </c>
      <c r="G3416" s="13">
        <v>36332.1</v>
      </c>
      <c r="H3416" s="14">
        <f t="shared" si="371"/>
        <v>91266235.200000003</v>
      </c>
      <c r="I3416" s="14">
        <f>IF(F3416="GHS",H3416,H3416*Assumptions!$B$4)</f>
        <v>985675340.16000009</v>
      </c>
      <c r="J3416" s="15" t="str">
        <f>INDEX(Assumptions!$B$8:$B$12,MATCH(B3416,Assumptions!$A$8:$A$12,0))</f>
        <v>FIFO</v>
      </c>
      <c r="K3416" s="16">
        <f>G3416/(1-INDEX(Assumptions!$D$8:$D$12,MATCH(B3416,Assumptions!$A$8:$A$12,0)))</f>
        <v>44307.439024390238</v>
      </c>
      <c r="L3416" s="16">
        <f t="shared" si="372"/>
        <v>1089.963</v>
      </c>
      <c r="M3416" s="16">
        <f t="shared" si="373"/>
        <v>2215.3719512195121</v>
      </c>
      <c r="N3416" s="14">
        <f>E3416*(K3416-L3416-M3416)*IF(F3416="GHS",1,Assumptions!$B$4)</f>
        <v>1112370682.6634927</v>
      </c>
      <c r="O3416" s="15">
        <f t="shared" ca="1" si="374"/>
        <v>288</v>
      </c>
      <c r="P3416" s="15" t="str">
        <f t="shared" ca="1" si="375"/>
        <v>181-365d</v>
      </c>
      <c r="Q3416" s="17">
        <f ca="1">IF(P3416="0-90d",0,IF(P3416="91-180d",INDEX(Assumptions!$F$8:$F$12,MATCH(B3416,Assumptions!$A$8:$A$12,0)),IF(P3416="181-365d",INDEX(Assumptions!$G$8:$G$12,MATCH(B3416,Assumptions!$A$8:$A$12,0)),INDEX(Assumptions!$H$8:$H$12,MATCH(B3416,Assumptions!$A$8:$A$12,0)))))</f>
        <v>0.15</v>
      </c>
      <c r="R3416" s="14">
        <f t="shared" ca="1" si="376"/>
        <v>147851301.02400002</v>
      </c>
      <c r="S3416" s="14">
        <f t="shared" si="377"/>
        <v>0</v>
      </c>
      <c r="T3416" s="11" t="s">
        <v>39</v>
      </c>
      <c r="U3416" s="18" t="s">
        <v>26</v>
      </c>
    </row>
    <row r="3417" spans="1:21" ht="15" customHeight="1" x14ac:dyDescent="0.15">
      <c r="A3417" s="10" t="s">
        <v>3465</v>
      </c>
      <c r="B3417" s="11" t="s">
        <v>31</v>
      </c>
      <c r="C3417" s="11" t="s">
        <v>32</v>
      </c>
      <c r="D3417" s="12">
        <v>45787</v>
      </c>
      <c r="E3417" s="11">
        <v>1136</v>
      </c>
      <c r="F3417" s="11" t="s">
        <v>33</v>
      </c>
      <c r="G3417" s="13">
        <v>3411.63</v>
      </c>
      <c r="H3417" s="14">
        <f t="shared" si="371"/>
        <v>3875611.68</v>
      </c>
      <c r="I3417" s="14">
        <f>IF(F3417="GHS",H3417,H3417*Assumptions!$B$4)</f>
        <v>3875611.68</v>
      </c>
      <c r="J3417" s="15" t="str">
        <f>INDEX(Assumptions!$B$8:$B$12,MATCH(B3417,Assumptions!$A$8:$A$12,0))</f>
        <v>Weighted Average</v>
      </c>
      <c r="K3417" s="16">
        <f>G3417/(1-INDEX(Assumptions!$D$8:$D$12,MATCH(B3417,Assumptions!$A$8:$A$12,0)))</f>
        <v>4738.375</v>
      </c>
      <c r="L3417" s="16">
        <f t="shared" si="372"/>
        <v>102.3489</v>
      </c>
      <c r="M3417" s="16">
        <f t="shared" si="373"/>
        <v>236.91875000000002</v>
      </c>
      <c r="N3417" s="14">
        <f>E3417*(K3417-L3417-M3417)*IF(F3417="GHS",1,Assumptions!$B$4)</f>
        <v>4997385.9495999999</v>
      </c>
      <c r="O3417" s="15">
        <f t="shared" ca="1" si="374"/>
        <v>499</v>
      </c>
      <c r="P3417" s="15" t="str">
        <f t="shared" ca="1" si="375"/>
        <v>365d+</v>
      </c>
      <c r="Q3417" s="17">
        <f ca="1">IF(P3417="0-90d",0,IF(P3417="91-180d",INDEX(Assumptions!$F$8:$F$12,MATCH(B3417,Assumptions!$A$8:$A$12,0)),IF(P3417="181-365d",INDEX(Assumptions!$G$8:$G$12,MATCH(B3417,Assumptions!$A$8:$A$12,0)),INDEX(Assumptions!$H$8:$H$12,MATCH(B3417,Assumptions!$A$8:$A$12,0)))))</f>
        <v>0.6</v>
      </c>
      <c r="R3417" s="14">
        <f t="shared" ca="1" si="376"/>
        <v>2325367.0079999999</v>
      </c>
      <c r="S3417" s="14">
        <f t="shared" ca="1" si="377"/>
        <v>1550244.6720000003</v>
      </c>
      <c r="T3417" s="11" t="s">
        <v>25</v>
      </c>
      <c r="U3417" s="18" t="s">
        <v>26</v>
      </c>
    </row>
    <row r="3418" spans="1:21" ht="15" customHeight="1" x14ac:dyDescent="0.15">
      <c r="A3418" s="10" t="s">
        <v>3466</v>
      </c>
      <c r="B3418" s="11" t="s">
        <v>22</v>
      </c>
      <c r="C3418" s="11" t="s">
        <v>61</v>
      </c>
      <c r="D3418" s="12">
        <v>46109</v>
      </c>
      <c r="E3418" s="11">
        <v>4721</v>
      </c>
      <c r="F3418" s="11" t="s">
        <v>24</v>
      </c>
      <c r="G3418" s="13">
        <v>20276.080000000002</v>
      </c>
      <c r="H3418" s="14">
        <f t="shared" si="371"/>
        <v>95723373.680000007</v>
      </c>
      <c r="I3418" s="14">
        <f>IF(F3418="GHS",H3418,H3418*Assumptions!$B$4)</f>
        <v>1033812435.7440002</v>
      </c>
      <c r="J3418" s="15" t="str">
        <f>INDEX(Assumptions!$B$8:$B$12,MATCH(B3418,Assumptions!$A$8:$A$12,0))</f>
        <v>FIFO</v>
      </c>
      <c r="K3418" s="16">
        <f>G3418/(1-INDEX(Assumptions!$D$8:$D$12,MATCH(B3418,Assumptions!$A$8:$A$12,0)))</f>
        <v>24726.926829268294</v>
      </c>
      <c r="L3418" s="16">
        <f t="shared" si="372"/>
        <v>608.28240000000005</v>
      </c>
      <c r="M3418" s="16">
        <f t="shared" si="373"/>
        <v>1236.3463414634148</v>
      </c>
      <c r="N3418" s="14">
        <f>E3418*(K3418-L3418-M3418)*IF(F3418="GHS",1,Assumptions!$B$4)</f>
        <v>1166695156.14329</v>
      </c>
      <c r="O3418" s="15">
        <f t="shared" ca="1" si="374"/>
        <v>177</v>
      </c>
      <c r="P3418" s="15" t="str">
        <f t="shared" ca="1" si="375"/>
        <v>91-180d</v>
      </c>
      <c r="Q3418" s="17">
        <f ca="1">IF(P3418="0-90d",0,IF(P3418="91-180d",INDEX(Assumptions!$F$8:$F$12,MATCH(B3418,Assumptions!$A$8:$A$12,0)),IF(P3418="181-365d",INDEX(Assumptions!$G$8:$G$12,MATCH(B3418,Assumptions!$A$8:$A$12,0)),INDEX(Assumptions!$H$8:$H$12,MATCH(B3418,Assumptions!$A$8:$A$12,0)))))</f>
        <v>0.03</v>
      </c>
      <c r="R3418" s="14">
        <f t="shared" ca="1" si="376"/>
        <v>31014373.072320003</v>
      </c>
      <c r="S3418" s="14">
        <f t="shared" ca="1" si="377"/>
        <v>1002798062.6716802</v>
      </c>
      <c r="T3418" s="11" t="s">
        <v>25</v>
      </c>
      <c r="U3418" s="18" t="s">
        <v>26</v>
      </c>
    </row>
    <row r="3419" spans="1:21" ht="15" customHeight="1" x14ac:dyDescent="0.15">
      <c r="A3419" s="10" t="s">
        <v>3467</v>
      </c>
      <c r="B3419" s="11" t="s">
        <v>31</v>
      </c>
      <c r="C3419" s="11" t="s">
        <v>63</v>
      </c>
      <c r="D3419" s="12">
        <v>46148</v>
      </c>
      <c r="E3419" s="11">
        <v>4909</v>
      </c>
      <c r="F3419" s="11" t="s">
        <v>33</v>
      </c>
      <c r="G3419" s="13">
        <v>5304.13</v>
      </c>
      <c r="H3419" s="14">
        <f t="shared" si="371"/>
        <v>26037974.170000002</v>
      </c>
      <c r="I3419" s="14">
        <f>IF(F3419="GHS",H3419,H3419*Assumptions!$B$4)</f>
        <v>26037974.170000002</v>
      </c>
      <c r="J3419" s="15" t="str">
        <f>INDEX(Assumptions!$B$8:$B$12,MATCH(B3419,Assumptions!$A$8:$A$12,0))</f>
        <v>Weighted Average</v>
      </c>
      <c r="K3419" s="16">
        <f>G3419/(1-INDEX(Assumptions!$D$8:$D$12,MATCH(B3419,Assumptions!$A$8:$A$12,0)))</f>
        <v>7366.8472222222226</v>
      </c>
      <c r="L3419" s="16">
        <f t="shared" si="372"/>
        <v>159.12389999999999</v>
      </c>
      <c r="M3419" s="16">
        <f t="shared" si="373"/>
        <v>368.34236111111113</v>
      </c>
      <c r="N3419" s="14">
        <f>E3419*(K3419-L3419-M3419)*IF(F3419="GHS",1,Assumptions!$B$4)</f>
        <v>33574521.138094448</v>
      </c>
      <c r="O3419" s="15">
        <f t="shared" ca="1" si="374"/>
        <v>138</v>
      </c>
      <c r="P3419" s="15" t="str">
        <f t="shared" ca="1" si="375"/>
        <v>91-180d</v>
      </c>
      <c r="Q3419" s="17">
        <f ca="1">IF(P3419="0-90d",0,IF(P3419="91-180d",INDEX(Assumptions!$F$8:$F$12,MATCH(B3419,Assumptions!$A$8:$A$12,0)),IF(P3419="181-365d",INDEX(Assumptions!$G$8:$G$12,MATCH(B3419,Assumptions!$A$8:$A$12,0)),INDEX(Assumptions!$H$8:$H$12,MATCH(B3419,Assumptions!$A$8:$A$12,0)))))</f>
        <v>0.05</v>
      </c>
      <c r="R3419" s="14">
        <f t="shared" ca="1" si="376"/>
        <v>1301898.7085000002</v>
      </c>
      <c r="S3419" s="14">
        <f t="shared" ca="1" si="377"/>
        <v>24736075.4615</v>
      </c>
      <c r="T3419" s="11" t="s">
        <v>25</v>
      </c>
      <c r="U3419" s="18" t="s">
        <v>26</v>
      </c>
    </row>
    <row r="3420" spans="1:21" ht="15" customHeight="1" x14ac:dyDescent="0.15">
      <c r="A3420" s="10" t="s">
        <v>3468</v>
      </c>
      <c r="B3420" s="11" t="s">
        <v>46</v>
      </c>
      <c r="C3420" s="11" t="s">
        <v>47</v>
      </c>
      <c r="D3420" s="12">
        <v>46209</v>
      </c>
      <c r="E3420" s="11">
        <v>444</v>
      </c>
      <c r="F3420" s="11" t="s">
        <v>33</v>
      </c>
      <c r="G3420" s="13">
        <v>974388.09</v>
      </c>
      <c r="H3420" s="14">
        <f t="shared" si="371"/>
        <v>432628311.95999998</v>
      </c>
      <c r="I3420" s="14">
        <f>IF(F3420="GHS",H3420,H3420*Assumptions!$B$4)</f>
        <v>432628311.95999998</v>
      </c>
      <c r="J3420" s="15" t="str">
        <f>INDEX(Assumptions!$B$8:$B$12,MATCH(B3420,Assumptions!$A$8:$A$12,0))</f>
        <v>Specific Identification</v>
      </c>
      <c r="K3420" s="16">
        <f>G3420/(1-INDEX(Assumptions!$D$8:$D$12,MATCH(B3420,Assumptions!$A$8:$A$12,0)))</f>
        <v>1249215.5</v>
      </c>
      <c r="L3420" s="16">
        <f t="shared" si="372"/>
        <v>29231.642699999997</v>
      </c>
      <c r="M3420" s="16">
        <f t="shared" si="373"/>
        <v>62460.775000000001</v>
      </c>
      <c r="N3420" s="14">
        <f>E3420*(K3420-L3420-M3420)*IF(F3420="GHS",1,Assumptions!$B$4)</f>
        <v>513940248.54120004</v>
      </c>
      <c r="O3420" s="15">
        <f t="shared" ca="1" si="374"/>
        <v>77</v>
      </c>
      <c r="P3420" s="15" t="str">
        <f t="shared" ca="1" si="375"/>
        <v>0-90d</v>
      </c>
      <c r="Q3420" s="17">
        <f ca="1">IF(P3420="0-90d",0,IF(P3420="91-180d",INDEX(Assumptions!$F$8:$F$12,MATCH(B3420,Assumptions!$A$8:$A$12,0)),IF(P3420="181-365d",INDEX(Assumptions!$G$8:$G$12,MATCH(B3420,Assumptions!$A$8:$A$12,0)),INDEX(Assumptions!$H$8:$H$12,MATCH(B3420,Assumptions!$A$8:$A$12,0)))))</f>
        <v>0</v>
      </c>
      <c r="R3420" s="14">
        <f t="shared" ca="1" si="376"/>
        <v>0</v>
      </c>
      <c r="S3420" s="14">
        <f t="shared" ca="1" si="377"/>
        <v>432628311.95999998</v>
      </c>
      <c r="T3420" s="11" t="s">
        <v>25</v>
      </c>
      <c r="U3420" s="18" t="s">
        <v>26</v>
      </c>
    </row>
    <row r="3421" spans="1:21" ht="15" customHeight="1" x14ac:dyDescent="0.15">
      <c r="A3421" s="10" t="s">
        <v>3469</v>
      </c>
      <c r="B3421" s="11" t="s">
        <v>41</v>
      </c>
      <c r="C3421" s="11" t="s">
        <v>42</v>
      </c>
      <c r="D3421" s="12">
        <v>46216</v>
      </c>
      <c r="E3421" s="11">
        <v>3038</v>
      </c>
      <c r="F3421" s="11" t="s">
        <v>33</v>
      </c>
      <c r="G3421" s="13">
        <v>707.4</v>
      </c>
      <c r="H3421" s="14">
        <f t="shared" si="371"/>
        <v>2149081.1999999997</v>
      </c>
      <c r="I3421" s="14">
        <f>IF(F3421="GHS",H3421,H3421*Assumptions!$B$4)</f>
        <v>2149081.1999999997</v>
      </c>
      <c r="J3421" s="15" t="str">
        <f>INDEX(Assumptions!$B$8:$B$12,MATCH(B3421,Assumptions!$A$8:$A$12,0))</f>
        <v>Weighted Average</v>
      </c>
      <c r="K3421" s="16">
        <f>G3421/(1-INDEX(Assumptions!$D$8:$D$12,MATCH(B3421,Assumptions!$A$8:$A$12,0)))</f>
        <v>1088.3076923076922</v>
      </c>
      <c r="L3421" s="16">
        <f t="shared" si="372"/>
        <v>21.221999999999998</v>
      </c>
      <c r="M3421" s="16">
        <f t="shared" si="373"/>
        <v>54.41538461538461</v>
      </c>
      <c r="N3421" s="14">
        <f>E3421*(K3421-L3421-M3421)*IF(F3421="GHS",1,Assumptions!$B$4)</f>
        <v>3076492.3947692304</v>
      </c>
      <c r="O3421" s="15">
        <f t="shared" ca="1" si="374"/>
        <v>70</v>
      </c>
      <c r="P3421" s="15" t="str">
        <f t="shared" ca="1" si="375"/>
        <v>0-90d</v>
      </c>
      <c r="Q3421" s="17">
        <f ca="1">IF(P3421="0-90d",0,IF(P3421="91-180d",INDEX(Assumptions!$F$8:$F$12,MATCH(B3421,Assumptions!$A$8:$A$12,0)),IF(P3421="181-365d",INDEX(Assumptions!$G$8:$G$12,MATCH(B3421,Assumptions!$A$8:$A$12,0)),INDEX(Assumptions!$H$8:$H$12,MATCH(B3421,Assumptions!$A$8:$A$12,0)))))</f>
        <v>0</v>
      </c>
      <c r="R3421" s="14">
        <f t="shared" ca="1" si="376"/>
        <v>0</v>
      </c>
      <c r="S3421" s="14">
        <f t="shared" ca="1" si="377"/>
        <v>2149081.1999999997</v>
      </c>
      <c r="T3421" s="11" t="s">
        <v>25</v>
      </c>
      <c r="U3421" s="18" t="s">
        <v>26</v>
      </c>
    </row>
    <row r="3422" spans="1:21" ht="15" customHeight="1" x14ac:dyDescent="0.15">
      <c r="A3422" s="10" t="s">
        <v>3470</v>
      </c>
      <c r="B3422" s="11" t="s">
        <v>41</v>
      </c>
      <c r="C3422" s="11" t="s">
        <v>49</v>
      </c>
      <c r="D3422" s="12">
        <v>45855</v>
      </c>
      <c r="E3422" s="11">
        <v>1760</v>
      </c>
      <c r="F3422" s="11" t="s">
        <v>33</v>
      </c>
      <c r="G3422" s="13">
        <v>739.36</v>
      </c>
      <c r="H3422" s="14">
        <f t="shared" si="371"/>
        <v>1301273.6000000001</v>
      </c>
      <c r="I3422" s="14">
        <f>IF(F3422="GHS",H3422,H3422*Assumptions!$B$4)</f>
        <v>1301273.6000000001</v>
      </c>
      <c r="J3422" s="15" t="str">
        <f>INDEX(Assumptions!$B$8:$B$12,MATCH(B3422,Assumptions!$A$8:$A$12,0))</f>
        <v>Weighted Average</v>
      </c>
      <c r="K3422" s="16">
        <f>G3422/(1-INDEX(Assumptions!$D$8:$D$12,MATCH(B3422,Assumptions!$A$8:$A$12,0)))</f>
        <v>1137.476923076923</v>
      </c>
      <c r="L3422" s="16">
        <f t="shared" si="372"/>
        <v>22.180799999999998</v>
      </c>
      <c r="M3422" s="16">
        <f t="shared" si="373"/>
        <v>56.873846153846152</v>
      </c>
      <c r="N3422" s="14">
        <f>E3422*(K3422-L3422-M3422)*IF(F3422="GHS",1,Assumptions!$B$4)</f>
        <v>1862823.207384615</v>
      </c>
      <c r="O3422" s="15">
        <f t="shared" ca="1" si="374"/>
        <v>431</v>
      </c>
      <c r="P3422" s="15" t="str">
        <f t="shared" ca="1" si="375"/>
        <v>365d+</v>
      </c>
      <c r="Q3422" s="17">
        <f ca="1">IF(P3422="0-90d",0,IF(P3422="91-180d",INDEX(Assumptions!$F$8:$F$12,MATCH(B3422,Assumptions!$A$8:$A$12,0)),IF(P3422="181-365d",INDEX(Assumptions!$G$8:$G$12,MATCH(B3422,Assumptions!$A$8:$A$12,0)),INDEX(Assumptions!$H$8:$H$12,MATCH(B3422,Assumptions!$A$8:$A$12,0)))))</f>
        <v>0.8</v>
      </c>
      <c r="R3422" s="14">
        <f t="shared" ca="1" si="376"/>
        <v>1041018.8800000001</v>
      </c>
      <c r="S3422" s="14">
        <f t="shared" ca="1" si="377"/>
        <v>260254.71999999997</v>
      </c>
      <c r="T3422" s="11" t="s">
        <v>25</v>
      </c>
      <c r="U3422" s="18" t="s">
        <v>26</v>
      </c>
    </row>
    <row r="3423" spans="1:21" ht="15" customHeight="1" x14ac:dyDescent="0.15">
      <c r="A3423" s="10" t="s">
        <v>3471</v>
      </c>
      <c r="B3423" s="11" t="s">
        <v>28</v>
      </c>
      <c r="C3423" s="11" t="s">
        <v>38</v>
      </c>
      <c r="D3423" s="12">
        <v>45980</v>
      </c>
      <c r="E3423" s="11">
        <v>1911</v>
      </c>
      <c r="F3423" s="11" t="s">
        <v>24</v>
      </c>
      <c r="G3423" s="13">
        <v>10069.69</v>
      </c>
      <c r="H3423" s="14">
        <f t="shared" si="371"/>
        <v>19243177.59</v>
      </c>
      <c r="I3423" s="14">
        <f>IF(F3423="GHS",H3423,H3423*Assumptions!$B$4)</f>
        <v>207826317.972</v>
      </c>
      <c r="J3423" s="15" t="str">
        <f>INDEX(Assumptions!$B$8:$B$12,MATCH(B3423,Assumptions!$A$8:$A$12,0))</f>
        <v>Fair Value Less Costs to Sell</v>
      </c>
      <c r="K3423" s="16">
        <f>G3423/(1-INDEX(Assumptions!$D$8:$D$12,MATCH(B3423,Assumptions!$A$8:$A$12,0)))</f>
        <v>11442.829545454546</v>
      </c>
      <c r="L3423" s="16">
        <f t="shared" si="372"/>
        <v>302.09070000000003</v>
      </c>
      <c r="M3423" s="16">
        <f t="shared" si="373"/>
        <v>572.14147727272734</v>
      </c>
      <c r="N3423" s="14">
        <f>E3423*(K3423-L3423-M3423)*IF(F3423="GHS",1,Assumptions!$B$4)</f>
        <v>218123167.36243093</v>
      </c>
      <c r="O3423" s="15">
        <f t="shared" ca="1" si="374"/>
        <v>306</v>
      </c>
      <c r="P3423" s="15" t="str">
        <f t="shared" ca="1" si="375"/>
        <v>181-365d</v>
      </c>
      <c r="Q3423" s="17">
        <f ca="1">IF(P3423="0-90d",0,IF(P3423="91-180d",INDEX(Assumptions!$F$8:$F$12,MATCH(B3423,Assumptions!$A$8:$A$12,0)),IF(P3423="181-365d",INDEX(Assumptions!$G$8:$G$12,MATCH(B3423,Assumptions!$A$8:$A$12,0)),INDEX(Assumptions!$H$8:$H$12,MATCH(B3423,Assumptions!$A$8:$A$12,0)))))</f>
        <v>0.1</v>
      </c>
      <c r="R3423" s="14">
        <f t="shared" ca="1" si="376"/>
        <v>20782631.797200002</v>
      </c>
      <c r="S3423" s="14">
        <f t="shared" ca="1" si="377"/>
        <v>187043686.17480001</v>
      </c>
      <c r="T3423" s="11" t="s">
        <v>25</v>
      </c>
      <c r="U3423" s="18" t="s">
        <v>26</v>
      </c>
    </row>
    <row r="3424" spans="1:21" ht="15" customHeight="1" x14ac:dyDescent="0.15">
      <c r="A3424" s="10" t="s">
        <v>3472</v>
      </c>
      <c r="B3424" s="11" t="s">
        <v>41</v>
      </c>
      <c r="C3424" s="11" t="s">
        <v>44</v>
      </c>
      <c r="D3424" s="12">
        <v>46038</v>
      </c>
      <c r="E3424" s="11">
        <v>2997</v>
      </c>
      <c r="F3424" s="11" t="s">
        <v>33</v>
      </c>
      <c r="G3424" s="13">
        <v>358.31</v>
      </c>
      <c r="H3424" s="14">
        <f t="shared" si="371"/>
        <v>1073855.07</v>
      </c>
      <c r="I3424" s="14">
        <f>IF(F3424="GHS",H3424,H3424*Assumptions!$B$4)</f>
        <v>1073855.07</v>
      </c>
      <c r="J3424" s="15" t="str">
        <f>INDEX(Assumptions!$B$8:$B$12,MATCH(B3424,Assumptions!$A$8:$A$12,0))</f>
        <v>Weighted Average</v>
      </c>
      <c r="K3424" s="16">
        <f>G3424/(1-INDEX(Assumptions!$D$8:$D$12,MATCH(B3424,Assumptions!$A$8:$A$12,0)))</f>
        <v>551.24615384615379</v>
      </c>
      <c r="L3424" s="16">
        <f t="shared" si="372"/>
        <v>10.7493</v>
      </c>
      <c r="M3424" s="16">
        <f t="shared" si="373"/>
        <v>27.562307692307691</v>
      </c>
      <c r="N3424" s="14">
        <f>E3424*(K3424-L3424-M3424)*IF(F3424="GHS",1,Assumptions!$B$4)</f>
        <v>1537264.8348230768</v>
      </c>
      <c r="O3424" s="15">
        <f t="shared" ca="1" si="374"/>
        <v>248</v>
      </c>
      <c r="P3424" s="15" t="str">
        <f t="shared" ca="1" si="375"/>
        <v>181-365d</v>
      </c>
      <c r="Q3424" s="17">
        <f ca="1">IF(P3424="0-90d",0,IF(P3424="91-180d",INDEX(Assumptions!$F$8:$F$12,MATCH(B3424,Assumptions!$A$8:$A$12,0)),IF(P3424="181-365d",INDEX(Assumptions!$G$8:$G$12,MATCH(B3424,Assumptions!$A$8:$A$12,0)),INDEX(Assumptions!$H$8:$H$12,MATCH(B3424,Assumptions!$A$8:$A$12,0)))))</f>
        <v>0.35</v>
      </c>
      <c r="R3424" s="14">
        <f t="shared" ca="1" si="376"/>
        <v>375849.2745</v>
      </c>
      <c r="S3424" s="14">
        <f t="shared" ca="1" si="377"/>
        <v>698005.79550000001</v>
      </c>
      <c r="T3424" s="11" t="s">
        <v>25</v>
      </c>
      <c r="U3424" s="18" t="s">
        <v>26</v>
      </c>
    </row>
    <row r="3425" spans="1:21" ht="15" customHeight="1" x14ac:dyDescent="0.15">
      <c r="A3425" s="10" t="s">
        <v>3473</v>
      </c>
      <c r="B3425" s="11" t="s">
        <v>22</v>
      </c>
      <c r="C3425" s="11" t="s">
        <v>81</v>
      </c>
      <c r="D3425" s="12">
        <v>46194</v>
      </c>
      <c r="E3425" s="11">
        <v>383</v>
      </c>
      <c r="F3425" s="11" t="s">
        <v>24</v>
      </c>
      <c r="G3425" s="13">
        <v>63510.41</v>
      </c>
      <c r="H3425" s="14">
        <f t="shared" si="371"/>
        <v>24324487.030000001</v>
      </c>
      <c r="I3425" s="14">
        <f>IF(F3425="GHS",H3425,H3425*Assumptions!$B$4)</f>
        <v>262704459.92400002</v>
      </c>
      <c r="J3425" s="15" t="str">
        <f>INDEX(Assumptions!$B$8:$B$12,MATCH(B3425,Assumptions!$A$8:$A$12,0))</f>
        <v>FIFO</v>
      </c>
      <c r="K3425" s="16">
        <f>G3425/(1-INDEX(Assumptions!$D$8:$D$12,MATCH(B3425,Assumptions!$A$8:$A$12,0)))</f>
        <v>77451.719512195123</v>
      </c>
      <c r="L3425" s="16">
        <f t="shared" si="372"/>
        <v>1905.3123000000001</v>
      </c>
      <c r="M3425" s="16">
        <f t="shared" si="373"/>
        <v>3872.5859756097561</v>
      </c>
      <c r="N3425" s="14">
        <f>E3425*(K3425-L3425-M3425)*IF(F3425="GHS",1,Assumptions!$B$4)</f>
        <v>296471594.16301167</v>
      </c>
      <c r="O3425" s="15">
        <f t="shared" ca="1" si="374"/>
        <v>92</v>
      </c>
      <c r="P3425" s="15" t="str">
        <f t="shared" ca="1" si="375"/>
        <v>91-180d</v>
      </c>
      <c r="Q3425" s="17">
        <f ca="1">IF(P3425="0-90d",0,IF(P3425="91-180d",INDEX(Assumptions!$F$8:$F$12,MATCH(B3425,Assumptions!$A$8:$A$12,0)),IF(P3425="181-365d",INDEX(Assumptions!$G$8:$G$12,MATCH(B3425,Assumptions!$A$8:$A$12,0)),INDEX(Assumptions!$H$8:$H$12,MATCH(B3425,Assumptions!$A$8:$A$12,0)))))</f>
        <v>0.03</v>
      </c>
      <c r="R3425" s="14">
        <f t="shared" ca="1" si="376"/>
        <v>7881133.7977200001</v>
      </c>
      <c r="S3425" s="14">
        <f t="shared" ca="1" si="377"/>
        <v>254823326.12628001</v>
      </c>
      <c r="T3425" s="11" t="s">
        <v>25</v>
      </c>
      <c r="U3425" s="18" t="s">
        <v>36</v>
      </c>
    </row>
    <row r="3426" spans="1:21" ht="15" customHeight="1" x14ac:dyDescent="0.15">
      <c r="A3426" s="10" t="s">
        <v>3474</v>
      </c>
      <c r="B3426" s="11" t="s">
        <v>31</v>
      </c>
      <c r="C3426" s="11" t="s">
        <v>63</v>
      </c>
      <c r="D3426" s="12">
        <v>45855</v>
      </c>
      <c r="E3426" s="11">
        <v>4008</v>
      </c>
      <c r="F3426" s="11" t="s">
        <v>33</v>
      </c>
      <c r="G3426" s="13">
        <v>4441.2299999999996</v>
      </c>
      <c r="H3426" s="14">
        <f t="shared" si="371"/>
        <v>17800449.84</v>
      </c>
      <c r="I3426" s="14">
        <f>IF(F3426="GHS",H3426,H3426*Assumptions!$B$4)</f>
        <v>17800449.84</v>
      </c>
      <c r="J3426" s="15" t="str">
        <f>INDEX(Assumptions!$B$8:$B$12,MATCH(B3426,Assumptions!$A$8:$A$12,0))</f>
        <v>Weighted Average</v>
      </c>
      <c r="K3426" s="16">
        <f>G3426/(1-INDEX(Assumptions!$D$8:$D$12,MATCH(B3426,Assumptions!$A$8:$A$12,0)))</f>
        <v>6168.375</v>
      </c>
      <c r="L3426" s="16">
        <f t="shared" si="372"/>
        <v>133.23689999999999</v>
      </c>
      <c r="M3426" s="16">
        <f t="shared" si="373"/>
        <v>308.41875000000005</v>
      </c>
      <c r="N3426" s="14">
        <f>E3426*(K3426-L3426-M3426)*IF(F3426="GHS",1,Assumptions!$B$4)</f>
        <v>22952691.154800002</v>
      </c>
      <c r="O3426" s="15">
        <f t="shared" ca="1" si="374"/>
        <v>431</v>
      </c>
      <c r="P3426" s="15" t="str">
        <f t="shared" ca="1" si="375"/>
        <v>365d+</v>
      </c>
      <c r="Q3426" s="17">
        <f ca="1">IF(P3426="0-90d",0,IF(P3426="91-180d",INDEX(Assumptions!$F$8:$F$12,MATCH(B3426,Assumptions!$A$8:$A$12,0)),IF(P3426="181-365d",INDEX(Assumptions!$G$8:$G$12,MATCH(B3426,Assumptions!$A$8:$A$12,0)),INDEX(Assumptions!$H$8:$H$12,MATCH(B3426,Assumptions!$A$8:$A$12,0)))))</f>
        <v>0.6</v>
      </c>
      <c r="R3426" s="14">
        <f t="shared" ca="1" si="376"/>
        <v>10680269.903999999</v>
      </c>
      <c r="S3426" s="14">
        <f t="shared" ca="1" si="377"/>
        <v>7120179.9360000007</v>
      </c>
      <c r="T3426" s="11" t="s">
        <v>25</v>
      </c>
      <c r="U3426" s="18" t="s">
        <v>26</v>
      </c>
    </row>
    <row r="3427" spans="1:21" ht="15" customHeight="1" x14ac:dyDescent="0.15">
      <c r="A3427" s="10" t="s">
        <v>3475</v>
      </c>
      <c r="B3427" s="11" t="s">
        <v>31</v>
      </c>
      <c r="C3427" s="11" t="s">
        <v>63</v>
      </c>
      <c r="D3427" s="12">
        <v>45857</v>
      </c>
      <c r="E3427" s="11">
        <v>1249</v>
      </c>
      <c r="F3427" s="11" t="s">
        <v>33</v>
      </c>
      <c r="G3427" s="13">
        <v>4482.6899999999996</v>
      </c>
      <c r="H3427" s="14">
        <f t="shared" si="371"/>
        <v>5598879.8099999996</v>
      </c>
      <c r="I3427" s="14">
        <f>IF(F3427="GHS",H3427,H3427*Assumptions!$B$4)</f>
        <v>5598879.8099999996</v>
      </c>
      <c r="J3427" s="15" t="str">
        <f>INDEX(Assumptions!$B$8:$B$12,MATCH(B3427,Assumptions!$A$8:$A$12,0))</f>
        <v>Weighted Average</v>
      </c>
      <c r="K3427" s="16">
        <f>G3427/(1-INDEX(Assumptions!$D$8:$D$12,MATCH(B3427,Assumptions!$A$8:$A$12,0)))</f>
        <v>6225.958333333333</v>
      </c>
      <c r="L3427" s="16">
        <f t="shared" si="372"/>
        <v>134.48069999999998</v>
      </c>
      <c r="M3427" s="16">
        <f t="shared" si="373"/>
        <v>311.29791666666665</v>
      </c>
      <c r="N3427" s="14">
        <f>E3427*(K3427-L3427-M3427)*IF(F3427="GHS",1,Assumptions!$B$4)</f>
        <v>7219444.4661166668</v>
      </c>
      <c r="O3427" s="15">
        <f t="shared" ca="1" si="374"/>
        <v>429</v>
      </c>
      <c r="P3427" s="15" t="str">
        <f t="shared" ca="1" si="375"/>
        <v>365d+</v>
      </c>
      <c r="Q3427" s="17">
        <f ca="1">IF(P3427="0-90d",0,IF(P3427="91-180d",INDEX(Assumptions!$F$8:$F$12,MATCH(B3427,Assumptions!$A$8:$A$12,0)),IF(P3427="181-365d",INDEX(Assumptions!$G$8:$G$12,MATCH(B3427,Assumptions!$A$8:$A$12,0)),INDEX(Assumptions!$H$8:$H$12,MATCH(B3427,Assumptions!$A$8:$A$12,0)))))</f>
        <v>0.6</v>
      </c>
      <c r="R3427" s="14">
        <f t="shared" ca="1" si="376"/>
        <v>3359327.8859999995</v>
      </c>
      <c r="S3427" s="14">
        <f t="shared" ca="1" si="377"/>
        <v>2239551.9240000001</v>
      </c>
      <c r="T3427" s="11" t="s">
        <v>25</v>
      </c>
      <c r="U3427" s="18" t="s">
        <v>26</v>
      </c>
    </row>
    <row r="3428" spans="1:21" ht="15" customHeight="1" x14ac:dyDescent="0.15">
      <c r="A3428" s="10" t="s">
        <v>3476</v>
      </c>
      <c r="B3428" s="11" t="s">
        <v>22</v>
      </c>
      <c r="C3428" s="11" t="s">
        <v>23</v>
      </c>
      <c r="D3428" s="12">
        <v>46012</v>
      </c>
      <c r="E3428" s="11">
        <v>1733</v>
      </c>
      <c r="F3428" s="11" t="s">
        <v>24</v>
      </c>
      <c r="G3428" s="13">
        <v>40434.61</v>
      </c>
      <c r="H3428" s="14">
        <f t="shared" si="371"/>
        <v>70073179.129999995</v>
      </c>
      <c r="I3428" s="14">
        <f>IF(F3428="GHS",H3428,H3428*Assumptions!$B$4)</f>
        <v>756790334.60399997</v>
      </c>
      <c r="J3428" s="15" t="str">
        <f>INDEX(Assumptions!$B$8:$B$12,MATCH(B3428,Assumptions!$A$8:$A$12,0))</f>
        <v>FIFO</v>
      </c>
      <c r="K3428" s="16">
        <f>G3428/(1-INDEX(Assumptions!$D$8:$D$12,MATCH(B3428,Assumptions!$A$8:$A$12,0)))</f>
        <v>49310.5</v>
      </c>
      <c r="L3428" s="16">
        <f t="shared" si="372"/>
        <v>1213.0382999999999</v>
      </c>
      <c r="M3428" s="16">
        <f t="shared" si="373"/>
        <v>2465.5250000000001</v>
      </c>
      <c r="N3428" s="14">
        <f>E3428*(K3428-L3428-M3428)*IF(F3428="GHS",1,Assumptions!$B$4)</f>
        <v>854065580.05188012</v>
      </c>
      <c r="O3428" s="15">
        <f t="shared" ca="1" si="374"/>
        <v>274</v>
      </c>
      <c r="P3428" s="15" t="str">
        <f t="shared" ca="1" si="375"/>
        <v>181-365d</v>
      </c>
      <c r="Q3428" s="17">
        <f ca="1">IF(P3428="0-90d",0,IF(P3428="91-180d",INDEX(Assumptions!$F$8:$F$12,MATCH(B3428,Assumptions!$A$8:$A$12,0)),IF(P3428="181-365d",INDEX(Assumptions!$G$8:$G$12,MATCH(B3428,Assumptions!$A$8:$A$12,0)),INDEX(Assumptions!$H$8:$H$12,MATCH(B3428,Assumptions!$A$8:$A$12,0)))))</f>
        <v>0.15</v>
      </c>
      <c r="R3428" s="14">
        <f t="shared" ca="1" si="376"/>
        <v>113518550.19059999</v>
      </c>
      <c r="S3428" s="14">
        <f t="shared" ca="1" si="377"/>
        <v>643271784.41339993</v>
      </c>
      <c r="T3428" s="11" t="s">
        <v>25</v>
      </c>
      <c r="U3428" s="18" t="s">
        <v>26</v>
      </c>
    </row>
    <row r="3429" spans="1:21" ht="15" customHeight="1" x14ac:dyDescent="0.15">
      <c r="A3429" s="10" t="s">
        <v>3477</v>
      </c>
      <c r="B3429" s="11" t="s">
        <v>31</v>
      </c>
      <c r="C3429" s="11" t="s">
        <v>32</v>
      </c>
      <c r="D3429" s="12">
        <v>45745</v>
      </c>
      <c r="E3429" s="11">
        <v>1974</v>
      </c>
      <c r="F3429" s="11" t="s">
        <v>33</v>
      </c>
      <c r="G3429" s="13">
        <v>4044.1</v>
      </c>
      <c r="H3429" s="14">
        <f t="shared" si="371"/>
        <v>7983053.3999999994</v>
      </c>
      <c r="I3429" s="14">
        <f>IF(F3429="GHS",H3429,H3429*Assumptions!$B$4)</f>
        <v>7983053.3999999994</v>
      </c>
      <c r="J3429" s="15" t="str">
        <f>INDEX(Assumptions!$B$8:$B$12,MATCH(B3429,Assumptions!$A$8:$A$12,0))</f>
        <v>Weighted Average</v>
      </c>
      <c r="K3429" s="16">
        <f>G3429/(1-INDEX(Assumptions!$D$8:$D$12,MATCH(B3429,Assumptions!$A$8:$A$12,0)))</f>
        <v>5616.8055555555557</v>
      </c>
      <c r="L3429" s="16">
        <f t="shared" si="372"/>
        <v>121.32299999999999</v>
      </c>
      <c r="M3429" s="16">
        <f t="shared" si="373"/>
        <v>280.84027777777777</v>
      </c>
      <c r="N3429" s="14">
        <f>E3429*(K3429-L3429-M3429)*IF(F3429="GHS",1,Assumptions!$B$4)</f>
        <v>10293703.856333334</v>
      </c>
      <c r="O3429" s="15">
        <f t="shared" ca="1" si="374"/>
        <v>541</v>
      </c>
      <c r="P3429" s="15" t="str">
        <f t="shared" ca="1" si="375"/>
        <v>365d+</v>
      </c>
      <c r="Q3429" s="17">
        <f ca="1">IF(P3429="0-90d",0,IF(P3429="91-180d",INDEX(Assumptions!$F$8:$F$12,MATCH(B3429,Assumptions!$A$8:$A$12,0)),IF(P3429="181-365d",INDEX(Assumptions!$G$8:$G$12,MATCH(B3429,Assumptions!$A$8:$A$12,0)),INDEX(Assumptions!$H$8:$H$12,MATCH(B3429,Assumptions!$A$8:$A$12,0)))))</f>
        <v>0.6</v>
      </c>
      <c r="R3429" s="14">
        <f t="shared" ca="1" si="376"/>
        <v>4789832.0399999991</v>
      </c>
      <c r="S3429" s="14">
        <f t="shared" ca="1" si="377"/>
        <v>3193221.3600000003</v>
      </c>
      <c r="T3429" s="11" t="s">
        <v>25</v>
      </c>
      <c r="U3429" s="18" t="s">
        <v>26</v>
      </c>
    </row>
    <row r="3430" spans="1:21" ht="15" customHeight="1" x14ac:dyDescent="0.15">
      <c r="A3430" s="10" t="s">
        <v>3478</v>
      </c>
      <c r="B3430" s="11" t="s">
        <v>28</v>
      </c>
      <c r="C3430" s="11" t="s">
        <v>55</v>
      </c>
      <c r="D3430" s="12">
        <v>46121</v>
      </c>
      <c r="E3430" s="11">
        <v>473</v>
      </c>
      <c r="F3430" s="11" t="s">
        <v>24</v>
      </c>
      <c r="G3430" s="13">
        <v>3228.16</v>
      </c>
      <c r="H3430" s="14">
        <f t="shared" si="371"/>
        <v>1526919.68</v>
      </c>
      <c r="I3430" s="14">
        <f>IF(F3430="GHS",H3430,H3430*Assumptions!$B$4)</f>
        <v>16490732.544</v>
      </c>
      <c r="J3430" s="15" t="str">
        <f>INDEX(Assumptions!$B$8:$B$12,MATCH(B3430,Assumptions!$A$8:$A$12,0))</f>
        <v>Fair Value Less Costs to Sell</v>
      </c>
      <c r="K3430" s="16">
        <f>G3430/(1-INDEX(Assumptions!$D$8:$D$12,MATCH(B3430,Assumptions!$A$8:$A$12,0)))</f>
        <v>3668.363636363636</v>
      </c>
      <c r="L3430" s="16">
        <f t="shared" si="372"/>
        <v>96.844799999999992</v>
      </c>
      <c r="M3430" s="16">
        <f t="shared" si="373"/>
        <v>183.41818181818181</v>
      </c>
      <c r="N3430" s="14">
        <f>E3430*(K3430-L3430-M3430)*IF(F3430="GHS",1,Assumptions!$B$4)</f>
        <v>17307773.383680001</v>
      </c>
      <c r="O3430" s="15">
        <f t="shared" ca="1" si="374"/>
        <v>165</v>
      </c>
      <c r="P3430" s="15" t="str">
        <f t="shared" ca="1" si="375"/>
        <v>91-180d</v>
      </c>
      <c r="Q3430" s="17">
        <f ca="1">IF(P3430="0-90d",0,IF(P3430="91-180d",INDEX(Assumptions!$F$8:$F$12,MATCH(B3430,Assumptions!$A$8:$A$12,0)),IF(P3430="181-365d",INDEX(Assumptions!$G$8:$G$12,MATCH(B3430,Assumptions!$A$8:$A$12,0)),INDEX(Assumptions!$H$8:$H$12,MATCH(B3430,Assumptions!$A$8:$A$12,0)))))</f>
        <v>0.02</v>
      </c>
      <c r="R3430" s="14">
        <f t="shared" ca="1" si="376"/>
        <v>329814.65088000003</v>
      </c>
      <c r="S3430" s="14">
        <f t="shared" ca="1" si="377"/>
        <v>16160917.89312</v>
      </c>
      <c r="T3430" s="11" t="s">
        <v>25</v>
      </c>
      <c r="U3430" s="18" t="s">
        <v>26</v>
      </c>
    </row>
    <row r="3431" spans="1:21" ht="15" customHeight="1" x14ac:dyDescent="0.15">
      <c r="A3431" s="10" t="s">
        <v>3479</v>
      </c>
      <c r="B3431" s="11" t="s">
        <v>28</v>
      </c>
      <c r="C3431" s="11" t="s">
        <v>55</v>
      </c>
      <c r="D3431" s="12">
        <v>45737</v>
      </c>
      <c r="E3431" s="11">
        <v>4199</v>
      </c>
      <c r="F3431" s="11" t="s">
        <v>24</v>
      </c>
      <c r="G3431" s="13">
        <v>10932.99</v>
      </c>
      <c r="H3431" s="14">
        <f t="shared" si="371"/>
        <v>45907625.009999998</v>
      </c>
      <c r="I3431" s="14">
        <f>IF(F3431="GHS",H3431,H3431*Assumptions!$B$4)</f>
        <v>495802350.10799998</v>
      </c>
      <c r="J3431" s="15" t="str">
        <f>INDEX(Assumptions!$B$8:$B$12,MATCH(B3431,Assumptions!$A$8:$A$12,0))</f>
        <v>Fair Value Less Costs to Sell</v>
      </c>
      <c r="K3431" s="16">
        <f>G3431/(1-INDEX(Assumptions!$D$8:$D$12,MATCH(B3431,Assumptions!$A$8:$A$12,0)))</f>
        <v>12423.852272727272</v>
      </c>
      <c r="L3431" s="16">
        <f t="shared" si="372"/>
        <v>327.98969999999997</v>
      </c>
      <c r="M3431" s="16">
        <f t="shared" si="373"/>
        <v>621.1926136363636</v>
      </c>
      <c r="N3431" s="14">
        <f>E3431*(K3431-L3431-M3431)*IF(F3431="GHS",1,Assumptions!$B$4)</f>
        <v>520367102.90880549</v>
      </c>
      <c r="O3431" s="15">
        <f t="shared" ca="1" si="374"/>
        <v>549</v>
      </c>
      <c r="P3431" s="15" t="str">
        <f t="shared" ca="1" si="375"/>
        <v>365d+</v>
      </c>
      <c r="Q3431" s="17">
        <f ca="1">IF(P3431="0-90d",0,IF(P3431="91-180d",INDEX(Assumptions!$F$8:$F$12,MATCH(B3431,Assumptions!$A$8:$A$12,0)),IF(P3431="181-365d",INDEX(Assumptions!$G$8:$G$12,MATCH(B3431,Assumptions!$A$8:$A$12,0)),INDEX(Assumptions!$H$8:$H$12,MATCH(B3431,Assumptions!$A$8:$A$12,0)))))</f>
        <v>0.4</v>
      </c>
      <c r="R3431" s="14">
        <f t="shared" ca="1" si="376"/>
        <v>198320940.04320002</v>
      </c>
      <c r="S3431" s="14">
        <f t="shared" ca="1" si="377"/>
        <v>297481410.06479996</v>
      </c>
      <c r="T3431" s="11" t="s">
        <v>25</v>
      </c>
      <c r="U3431" s="18" t="s">
        <v>26</v>
      </c>
    </row>
    <row r="3432" spans="1:21" ht="15" customHeight="1" x14ac:dyDescent="0.15">
      <c r="A3432" s="10" t="s">
        <v>3480</v>
      </c>
      <c r="B3432" s="11" t="s">
        <v>31</v>
      </c>
      <c r="C3432" s="11" t="s">
        <v>76</v>
      </c>
      <c r="D3432" s="12">
        <v>45769</v>
      </c>
      <c r="E3432" s="11">
        <v>4427</v>
      </c>
      <c r="F3432" s="11" t="s">
        <v>33</v>
      </c>
      <c r="G3432" s="13">
        <v>1630.75</v>
      </c>
      <c r="H3432" s="14">
        <f t="shared" si="371"/>
        <v>7219330.25</v>
      </c>
      <c r="I3432" s="14">
        <f>IF(F3432="GHS",H3432,H3432*Assumptions!$B$4)</f>
        <v>7219330.25</v>
      </c>
      <c r="J3432" s="15" t="str">
        <f>INDEX(Assumptions!$B$8:$B$12,MATCH(B3432,Assumptions!$A$8:$A$12,0))</f>
        <v>Weighted Average</v>
      </c>
      <c r="K3432" s="16">
        <f>G3432/(1-INDEX(Assumptions!$D$8:$D$12,MATCH(B3432,Assumptions!$A$8:$A$12,0)))</f>
        <v>2264.9305555555557</v>
      </c>
      <c r="L3432" s="16">
        <f t="shared" si="372"/>
        <v>48.922499999999999</v>
      </c>
      <c r="M3432" s="16">
        <f t="shared" si="373"/>
        <v>113.24652777777779</v>
      </c>
      <c r="N3432" s="14">
        <f>E3432*(K3432-L3432-M3432)*IF(F3432="GHS",1,Assumptions!$B$4)</f>
        <v>9308925.2834722213</v>
      </c>
      <c r="O3432" s="15">
        <f t="shared" ca="1" si="374"/>
        <v>517</v>
      </c>
      <c r="P3432" s="15" t="str">
        <f t="shared" ca="1" si="375"/>
        <v>365d+</v>
      </c>
      <c r="Q3432" s="17">
        <f ca="1">IF(P3432="0-90d",0,IF(P3432="91-180d",INDEX(Assumptions!$F$8:$F$12,MATCH(B3432,Assumptions!$A$8:$A$12,0)),IF(P3432="181-365d",INDEX(Assumptions!$G$8:$G$12,MATCH(B3432,Assumptions!$A$8:$A$12,0)),INDEX(Assumptions!$H$8:$H$12,MATCH(B3432,Assumptions!$A$8:$A$12,0)))))</f>
        <v>0.6</v>
      </c>
      <c r="R3432" s="14">
        <f t="shared" ca="1" si="376"/>
        <v>4331598.1499999994</v>
      </c>
      <c r="S3432" s="14">
        <f t="shared" ca="1" si="377"/>
        <v>2887732.1000000006</v>
      </c>
      <c r="T3432" s="11" t="s">
        <v>25</v>
      </c>
      <c r="U3432" s="18" t="s">
        <v>36</v>
      </c>
    </row>
    <row r="3433" spans="1:21" ht="15" customHeight="1" x14ac:dyDescent="0.15">
      <c r="A3433" s="10" t="s">
        <v>3481</v>
      </c>
      <c r="B3433" s="11" t="s">
        <v>41</v>
      </c>
      <c r="C3433" s="11" t="s">
        <v>44</v>
      </c>
      <c r="D3433" s="12">
        <v>45772</v>
      </c>
      <c r="E3433" s="11">
        <v>164</v>
      </c>
      <c r="F3433" s="11" t="s">
        <v>33</v>
      </c>
      <c r="G3433" s="13">
        <v>765.48</v>
      </c>
      <c r="H3433" s="14">
        <f t="shared" si="371"/>
        <v>125538.72</v>
      </c>
      <c r="I3433" s="14">
        <f>IF(F3433="GHS",H3433,H3433*Assumptions!$B$4)</f>
        <v>125538.72</v>
      </c>
      <c r="J3433" s="15" t="str">
        <f>INDEX(Assumptions!$B$8:$B$12,MATCH(B3433,Assumptions!$A$8:$A$12,0))</f>
        <v>Weighted Average</v>
      </c>
      <c r="K3433" s="16">
        <f>G3433/(1-INDEX(Assumptions!$D$8:$D$12,MATCH(B3433,Assumptions!$A$8:$A$12,0)))</f>
        <v>1177.6615384615384</v>
      </c>
      <c r="L3433" s="16">
        <f t="shared" si="372"/>
        <v>22.964400000000001</v>
      </c>
      <c r="M3433" s="16">
        <f t="shared" si="373"/>
        <v>58.883076923076921</v>
      </c>
      <c r="N3433" s="14">
        <f>E3433*(K3433-L3433-M3433)*IF(F3433="GHS",1,Assumptions!$B$4)</f>
        <v>179713.50609230765</v>
      </c>
      <c r="O3433" s="15">
        <f t="shared" ca="1" si="374"/>
        <v>514</v>
      </c>
      <c r="P3433" s="15" t="str">
        <f t="shared" ca="1" si="375"/>
        <v>365d+</v>
      </c>
      <c r="Q3433" s="17">
        <f ca="1">IF(P3433="0-90d",0,IF(P3433="91-180d",INDEX(Assumptions!$F$8:$F$12,MATCH(B3433,Assumptions!$A$8:$A$12,0)),IF(P3433="181-365d",INDEX(Assumptions!$G$8:$G$12,MATCH(B3433,Assumptions!$A$8:$A$12,0)),INDEX(Assumptions!$H$8:$H$12,MATCH(B3433,Assumptions!$A$8:$A$12,0)))))</f>
        <v>0.8</v>
      </c>
      <c r="R3433" s="14">
        <f t="shared" ca="1" si="376"/>
        <v>100430.97600000001</v>
      </c>
      <c r="S3433" s="14">
        <f t="shared" si="377"/>
        <v>0</v>
      </c>
      <c r="T3433" s="11" t="s">
        <v>39</v>
      </c>
      <c r="U3433" s="18" t="s">
        <v>26</v>
      </c>
    </row>
    <row r="3434" spans="1:21" ht="15" customHeight="1" x14ac:dyDescent="0.15">
      <c r="A3434" s="10" t="s">
        <v>3482</v>
      </c>
      <c r="B3434" s="11" t="s">
        <v>46</v>
      </c>
      <c r="C3434" s="11" t="s">
        <v>52</v>
      </c>
      <c r="D3434" s="12">
        <v>45737</v>
      </c>
      <c r="E3434" s="11">
        <v>1301</v>
      </c>
      <c r="F3434" s="11" t="s">
        <v>33</v>
      </c>
      <c r="G3434" s="13">
        <v>374206.95</v>
      </c>
      <c r="H3434" s="14">
        <f t="shared" si="371"/>
        <v>486843241.94999999</v>
      </c>
      <c r="I3434" s="14">
        <f>IF(F3434="GHS",H3434,H3434*Assumptions!$B$4)</f>
        <v>486843241.94999999</v>
      </c>
      <c r="J3434" s="15" t="str">
        <f>INDEX(Assumptions!$B$8:$B$12,MATCH(B3434,Assumptions!$A$8:$A$12,0))</f>
        <v>Specific Identification</v>
      </c>
      <c r="K3434" s="16">
        <f>G3434/(1-INDEX(Assumptions!$D$8:$D$12,MATCH(B3434,Assumptions!$A$8:$A$12,0)))</f>
        <v>479752.5</v>
      </c>
      <c r="L3434" s="16">
        <f t="shared" si="372"/>
        <v>11226.208500000001</v>
      </c>
      <c r="M3434" s="16">
        <f t="shared" si="373"/>
        <v>23987.625</v>
      </c>
      <c r="N3434" s="14">
        <f>E3434*(K3434-L3434-M3434)*IF(F3434="GHS",1,Assumptions!$B$4)</f>
        <v>578344805.11650002</v>
      </c>
      <c r="O3434" s="15">
        <f t="shared" ca="1" si="374"/>
        <v>549</v>
      </c>
      <c r="P3434" s="15" t="str">
        <f t="shared" ca="1" si="375"/>
        <v>365d+</v>
      </c>
      <c r="Q3434" s="17">
        <f ca="1">IF(P3434="0-90d",0,IF(P3434="91-180d",INDEX(Assumptions!$F$8:$F$12,MATCH(B3434,Assumptions!$A$8:$A$12,0)),IF(P3434="181-365d",INDEX(Assumptions!$G$8:$G$12,MATCH(B3434,Assumptions!$A$8:$A$12,0)),INDEX(Assumptions!$H$8:$H$12,MATCH(B3434,Assumptions!$A$8:$A$12,0)))))</f>
        <v>0.15</v>
      </c>
      <c r="R3434" s="14">
        <f t="shared" ca="1" si="376"/>
        <v>73026486.292499989</v>
      </c>
      <c r="S3434" s="14">
        <f t="shared" ca="1" si="377"/>
        <v>413816755.65750003</v>
      </c>
      <c r="T3434" s="11" t="s">
        <v>25</v>
      </c>
      <c r="U3434" s="18" t="s">
        <v>26</v>
      </c>
    </row>
    <row r="3435" spans="1:21" ht="15" customHeight="1" x14ac:dyDescent="0.15">
      <c r="A3435" s="10" t="s">
        <v>3483</v>
      </c>
      <c r="B3435" s="11" t="s">
        <v>22</v>
      </c>
      <c r="C3435" s="11" t="s">
        <v>23</v>
      </c>
      <c r="D3435" s="12">
        <v>46112</v>
      </c>
      <c r="E3435" s="11">
        <v>1772</v>
      </c>
      <c r="F3435" s="11" t="s">
        <v>24</v>
      </c>
      <c r="G3435" s="13">
        <v>17128.14</v>
      </c>
      <c r="H3435" s="14">
        <f t="shared" si="371"/>
        <v>30351064.079999998</v>
      </c>
      <c r="I3435" s="14">
        <f>IF(F3435="GHS",H3435,H3435*Assumptions!$B$4)</f>
        <v>327791492.06400001</v>
      </c>
      <c r="J3435" s="15" t="str">
        <f>INDEX(Assumptions!$B$8:$B$12,MATCH(B3435,Assumptions!$A$8:$A$12,0))</f>
        <v>FIFO</v>
      </c>
      <c r="K3435" s="16">
        <f>G3435/(1-INDEX(Assumptions!$D$8:$D$12,MATCH(B3435,Assumptions!$A$8:$A$12,0)))</f>
        <v>20887.975609756097</v>
      </c>
      <c r="L3435" s="16">
        <f t="shared" si="372"/>
        <v>513.8442</v>
      </c>
      <c r="M3435" s="16">
        <f t="shared" si="373"/>
        <v>1044.398780487805</v>
      </c>
      <c r="N3435" s="14">
        <f>E3435*(K3435-L3435-M3435)*IF(F3435="GHS",1,Assumptions!$B$4)</f>
        <v>369924691.16588491</v>
      </c>
      <c r="O3435" s="15">
        <f t="shared" ca="1" si="374"/>
        <v>174</v>
      </c>
      <c r="P3435" s="15" t="str">
        <f t="shared" ca="1" si="375"/>
        <v>91-180d</v>
      </c>
      <c r="Q3435" s="17">
        <f ca="1">IF(P3435="0-90d",0,IF(P3435="91-180d",INDEX(Assumptions!$F$8:$F$12,MATCH(B3435,Assumptions!$A$8:$A$12,0)),IF(P3435="181-365d",INDEX(Assumptions!$G$8:$G$12,MATCH(B3435,Assumptions!$A$8:$A$12,0)),INDEX(Assumptions!$H$8:$H$12,MATCH(B3435,Assumptions!$A$8:$A$12,0)))))</f>
        <v>0.03</v>
      </c>
      <c r="R3435" s="14">
        <f t="shared" ca="1" si="376"/>
        <v>9833744.7619199995</v>
      </c>
      <c r="S3435" s="14">
        <f t="shared" ca="1" si="377"/>
        <v>317957747.30208004</v>
      </c>
      <c r="T3435" s="11" t="s">
        <v>25</v>
      </c>
      <c r="U3435" s="18" t="s">
        <v>26</v>
      </c>
    </row>
    <row r="3436" spans="1:21" ht="15" customHeight="1" x14ac:dyDescent="0.15">
      <c r="A3436" s="10" t="s">
        <v>3484</v>
      </c>
      <c r="B3436" s="11" t="s">
        <v>31</v>
      </c>
      <c r="C3436" s="11" t="s">
        <v>63</v>
      </c>
      <c r="D3436" s="12">
        <v>46096</v>
      </c>
      <c r="E3436" s="11">
        <v>4053</v>
      </c>
      <c r="F3436" s="11" t="s">
        <v>33</v>
      </c>
      <c r="G3436" s="13">
        <v>2900.26</v>
      </c>
      <c r="H3436" s="14">
        <f t="shared" si="371"/>
        <v>11754753.780000001</v>
      </c>
      <c r="I3436" s="14">
        <f>IF(F3436="GHS",H3436,H3436*Assumptions!$B$4)</f>
        <v>11754753.780000001</v>
      </c>
      <c r="J3436" s="15" t="str">
        <f>INDEX(Assumptions!$B$8:$B$12,MATCH(B3436,Assumptions!$A$8:$A$12,0))</f>
        <v>Weighted Average</v>
      </c>
      <c r="K3436" s="16">
        <f>G3436/(1-INDEX(Assumptions!$D$8:$D$12,MATCH(B3436,Assumptions!$A$8:$A$12,0)))</f>
        <v>4028.1388888888891</v>
      </c>
      <c r="L3436" s="16">
        <f t="shared" si="372"/>
        <v>87.007800000000003</v>
      </c>
      <c r="M3436" s="16">
        <f t="shared" si="373"/>
        <v>201.40694444444446</v>
      </c>
      <c r="N3436" s="14">
        <f>E3436*(K3436-L3436-M3436)*IF(F3436="GHS",1,Assumptions!$B$4)</f>
        <v>15157101.957433335</v>
      </c>
      <c r="O3436" s="15">
        <f t="shared" ca="1" si="374"/>
        <v>190</v>
      </c>
      <c r="P3436" s="15" t="str">
        <f t="shared" ca="1" si="375"/>
        <v>181-365d</v>
      </c>
      <c r="Q3436" s="17">
        <f ca="1">IF(P3436="0-90d",0,IF(P3436="91-180d",INDEX(Assumptions!$F$8:$F$12,MATCH(B3436,Assumptions!$A$8:$A$12,0)),IF(P3436="181-365d",INDEX(Assumptions!$G$8:$G$12,MATCH(B3436,Assumptions!$A$8:$A$12,0)),INDEX(Assumptions!$H$8:$H$12,MATCH(B3436,Assumptions!$A$8:$A$12,0)))))</f>
        <v>0.2</v>
      </c>
      <c r="R3436" s="14">
        <f t="shared" ca="1" si="376"/>
        <v>2350950.7560000005</v>
      </c>
      <c r="S3436" s="14">
        <f t="shared" ca="1" si="377"/>
        <v>9403803.0240000002</v>
      </c>
      <c r="T3436" s="11" t="s">
        <v>25</v>
      </c>
      <c r="U3436" s="18" t="s">
        <v>26</v>
      </c>
    </row>
    <row r="3437" spans="1:21" ht="15" customHeight="1" x14ac:dyDescent="0.15">
      <c r="A3437" s="10" t="s">
        <v>3485</v>
      </c>
      <c r="B3437" s="11" t="s">
        <v>28</v>
      </c>
      <c r="C3437" s="11" t="s">
        <v>38</v>
      </c>
      <c r="D3437" s="12">
        <v>46190</v>
      </c>
      <c r="E3437" s="11">
        <v>3189</v>
      </c>
      <c r="F3437" s="11" t="s">
        <v>24</v>
      </c>
      <c r="G3437" s="13">
        <v>5479.36</v>
      </c>
      <c r="H3437" s="14">
        <f t="shared" si="371"/>
        <v>17473679.039999999</v>
      </c>
      <c r="I3437" s="14">
        <f>IF(F3437="GHS",H3437,H3437*Assumptions!$B$4)</f>
        <v>188715733.632</v>
      </c>
      <c r="J3437" s="15" t="str">
        <f>INDEX(Assumptions!$B$8:$B$12,MATCH(B3437,Assumptions!$A$8:$A$12,0))</f>
        <v>Fair Value Less Costs to Sell</v>
      </c>
      <c r="K3437" s="16">
        <f>G3437/(1-INDEX(Assumptions!$D$8:$D$12,MATCH(B3437,Assumptions!$A$8:$A$12,0)))</f>
        <v>6226.545454545454</v>
      </c>
      <c r="L3437" s="16">
        <f t="shared" si="372"/>
        <v>164.38079999999999</v>
      </c>
      <c r="M3437" s="16">
        <f t="shared" si="373"/>
        <v>311.32727272727271</v>
      </c>
      <c r="N3437" s="14">
        <f>E3437*(K3437-L3437-M3437)*IF(F3437="GHS",1,Assumptions!$B$4)</f>
        <v>198065740.43467638</v>
      </c>
      <c r="O3437" s="15">
        <f t="shared" ca="1" si="374"/>
        <v>96</v>
      </c>
      <c r="P3437" s="15" t="str">
        <f t="shared" ca="1" si="375"/>
        <v>91-180d</v>
      </c>
      <c r="Q3437" s="17">
        <f ca="1">IF(P3437="0-90d",0,IF(P3437="91-180d",INDEX(Assumptions!$F$8:$F$12,MATCH(B3437,Assumptions!$A$8:$A$12,0)),IF(P3437="181-365d",INDEX(Assumptions!$G$8:$G$12,MATCH(B3437,Assumptions!$A$8:$A$12,0)),INDEX(Assumptions!$H$8:$H$12,MATCH(B3437,Assumptions!$A$8:$A$12,0)))))</f>
        <v>0.02</v>
      </c>
      <c r="R3437" s="14">
        <f t="shared" ca="1" si="376"/>
        <v>3774314.67264</v>
      </c>
      <c r="S3437" s="14">
        <f t="shared" ca="1" si="377"/>
        <v>184941418.95936</v>
      </c>
      <c r="T3437" s="11" t="s">
        <v>25</v>
      </c>
      <c r="U3437" s="18" t="s">
        <v>26</v>
      </c>
    </row>
    <row r="3438" spans="1:21" ht="15" customHeight="1" x14ac:dyDescent="0.15">
      <c r="A3438" s="10" t="s">
        <v>3486</v>
      </c>
      <c r="B3438" s="11" t="s">
        <v>41</v>
      </c>
      <c r="C3438" s="11" t="s">
        <v>49</v>
      </c>
      <c r="D3438" s="12">
        <v>45996</v>
      </c>
      <c r="E3438" s="11">
        <v>4971</v>
      </c>
      <c r="F3438" s="11" t="s">
        <v>33</v>
      </c>
      <c r="G3438" s="13">
        <v>1010.31</v>
      </c>
      <c r="H3438" s="14">
        <f t="shared" si="371"/>
        <v>5022251.01</v>
      </c>
      <c r="I3438" s="14">
        <f>IF(F3438="GHS",H3438,H3438*Assumptions!$B$4)</f>
        <v>5022251.01</v>
      </c>
      <c r="J3438" s="15" t="str">
        <f>INDEX(Assumptions!$B$8:$B$12,MATCH(B3438,Assumptions!$A$8:$A$12,0))</f>
        <v>Weighted Average</v>
      </c>
      <c r="K3438" s="16">
        <f>G3438/(1-INDEX(Assumptions!$D$8:$D$12,MATCH(B3438,Assumptions!$A$8:$A$12,0)))</f>
        <v>1554.3230769230768</v>
      </c>
      <c r="L3438" s="16">
        <f t="shared" si="372"/>
        <v>30.309299999999997</v>
      </c>
      <c r="M3438" s="16">
        <f t="shared" si="373"/>
        <v>77.716153846153844</v>
      </c>
      <c r="N3438" s="14">
        <f>E3438*(K3438-L3438-M3438)*IF(F3438="GHS",1,Assumptions!$B$4)</f>
        <v>7189545.4843153842</v>
      </c>
      <c r="O3438" s="15">
        <f t="shared" ca="1" si="374"/>
        <v>290</v>
      </c>
      <c r="P3438" s="15" t="str">
        <f t="shared" ca="1" si="375"/>
        <v>181-365d</v>
      </c>
      <c r="Q3438" s="17">
        <f ca="1">IF(P3438="0-90d",0,IF(P3438="91-180d",INDEX(Assumptions!$F$8:$F$12,MATCH(B3438,Assumptions!$A$8:$A$12,0)),IF(P3438="181-365d",INDEX(Assumptions!$G$8:$G$12,MATCH(B3438,Assumptions!$A$8:$A$12,0)),INDEX(Assumptions!$H$8:$H$12,MATCH(B3438,Assumptions!$A$8:$A$12,0)))))</f>
        <v>0.35</v>
      </c>
      <c r="R3438" s="14">
        <f t="shared" ca="1" si="376"/>
        <v>1757787.8534999997</v>
      </c>
      <c r="S3438" s="14">
        <f t="shared" ca="1" si="377"/>
        <v>3264463.1565</v>
      </c>
      <c r="T3438" s="11" t="s">
        <v>25</v>
      </c>
      <c r="U3438" s="18" t="s">
        <v>26</v>
      </c>
    </row>
    <row r="3439" spans="1:21" ht="15" customHeight="1" x14ac:dyDescent="0.15">
      <c r="A3439" s="10" t="s">
        <v>3487</v>
      </c>
      <c r="B3439" s="11" t="s">
        <v>28</v>
      </c>
      <c r="C3439" s="11" t="s">
        <v>38</v>
      </c>
      <c r="D3439" s="12">
        <v>46226</v>
      </c>
      <c r="E3439" s="11">
        <v>2503</v>
      </c>
      <c r="F3439" s="11" t="s">
        <v>24</v>
      </c>
      <c r="G3439" s="13">
        <v>4638.3500000000004</v>
      </c>
      <c r="H3439" s="14">
        <f t="shared" si="371"/>
        <v>11609790.050000001</v>
      </c>
      <c r="I3439" s="14">
        <f>IF(F3439="GHS",H3439,H3439*Assumptions!$B$4)</f>
        <v>125385732.54000002</v>
      </c>
      <c r="J3439" s="15" t="str">
        <f>INDEX(Assumptions!$B$8:$B$12,MATCH(B3439,Assumptions!$A$8:$A$12,0))</f>
        <v>Fair Value Less Costs to Sell</v>
      </c>
      <c r="K3439" s="16">
        <f>G3439/(1-INDEX(Assumptions!$D$8:$D$12,MATCH(B3439,Assumptions!$A$8:$A$12,0)))</f>
        <v>5270.852272727273</v>
      </c>
      <c r="L3439" s="16">
        <f t="shared" si="372"/>
        <v>139.15049999999999</v>
      </c>
      <c r="M3439" s="16">
        <f t="shared" si="373"/>
        <v>263.54261363636368</v>
      </c>
      <c r="N3439" s="14">
        <f>E3439*(K3439-L3439-M3439)*IF(F3439="GHS",1,Assumptions!$B$4)</f>
        <v>131598025.6522091</v>
      </c>
      <c r="O3439" s="15">
        <f t="shared" ca="1" si="374"/>
        <v>60</v>
      </c>
      <c r="P3439" s="15" t="str">
        <f t="shared" ca="1" si="375"/>
        <v>0-90d</v>
      </c>
      <c r="Q3439" s="17">
        <f ca="1">IF(P3439="0-90d",0,IF(P3439="91-180d",INDEX(Assumptions!$F$8:$F$12,MATCH(B3439,Assumptions!$A$8:$A$12,0)),IF(P3439="181-365d",INDEX(Assumptions!$G$8:$G$12,MATCH(B3439,Assumptions!$A$8:$A$12,0)),INDEX(Assumptions!$H$8:$H$12,MATCH(B3439,Assumptions!$A$8:$A$12,0)))))</f>
        <v>0</v>
      </c>
      <c r="R3439" s="14">
        <f t="shared" ca="1" si="376"/>
        <v>0</v>
      </c>
      <c r="S3439" s="14">
        <f t="shared" ca="1" si="377"/>
        <v>125385732.54000002</v>
      </c>
      <c r="T3439" s="11" t="s">
        <v>50</v>
      </c>
      <c r="U3439" s="18" t="s">
        <v>26</v>
      </c>
    </row>
    <row r="3440" spans="1:21" ht="15" customHeight="1" x14ac:dyDescent="0.15">
      <c r="A3440" s="10" t="s">
        <v>3488</v>
      </c>
      <c r="B3440" s="11" t="s">
        <v>31</v>
      </c>
      <c r="C3440" s="11" t="s">
        <v>76</v>
      </c>
      <c r="D3440" s="12">
        <v>45761</v>
      </c>
      <c r="E3440" s="11">
        <v>4949</v>
      </c>
      <c r="F3440" s="11" t="s">
        <v>33</v>
      </c>
      <c r="G3440" s="13">
        <v>2015.89</v>
      </c>
      <c r="H3440" s="14">
        <f t="shared" si="371"/>
        <v>9976639.6100000013</v>
      </c>
      <c r="I3440" s="14">
        <f>IF(F3440="GHS",H3440,H3440*Assumptions!$B$4)</f>
        <v>9976639.6100000013</v>
      </c>
      <c r="J3440" s="15" t="str">
        <f>INDEX(Assumptions!$B$8:$B$12,MATCH(B3440,Assumptions!$A$8:$A$12,0))</f>
        <v>Weighted Average</v>
      </c>
      <c r="K3440" s="16">
        <f>G3440/(1-INDEX(Assumptions!$D$8:$D$12,MATCH(B3440,Assumptions!$A$8:$A$12,0)))</f>
        <v>2799.8472222222226</v>
      </c>
      <c r="L3440" s="16">
        <f t="shared" si="372"/>
        <v>60.476700000000001</v>
      </c>
      <c r="M3440" s="16">
        <f t="shared" si="373"/>
        <v>139.99236111111114</v>
      </c>
      <c r="N3440" s="14">
        <f>E3440*(K3440-L3440-M3440)*IF(F3440="GHS",1,Assumptions!$B$4)</f>
        <v>12864322.519338889</v>
      </c>
      <c r="O3440" s="15">
        <f t="shared" ca="1" si="374"/>
        <v>525</v>
      </c>
      <c r="P3440" s="15" t="str">
        <f t="shared" ca="1" si="375"/>
        <v>365d+</v>
      </c>
      <c r="Q3440" s="17">
        <f ca="1">IF(P3440="0-90d",0,IF(P3440="91-180d",INDEX(Assumptions!$F$8:$F$12,MATCH(B3440,Assumptions!$A$8:$A$12,0)),IF(P3440="181-365d",INDEX(Assumptions!$G$8:$G$12,MATCH(B3440,Assumptions!$A$8:$A$12,0)),INDEX(Assumptions!$H$8:$H$12,MATCH(B3440,Assumptions!$A$8:$A$12,0)))))</f>
        <v>0.6</v>
      </c>
      <c r="R3440" s="14">
        <f t="shared" ca="1" si="376"/>
        <v>5985983.7660000008</v>
      </c>
      <c r="S3440" s="14">
        <f t="shared" ca="1" si="377"/>
        <v>3990655.8440000005</v>
      </c>
      <c r="T3440" s="11" t="s">
        <v>25</v>
      </c>
      <c r="U3440" s="18" t="s">
        <v>26</v>
      </c>
    </row>
    <row r="3441" spans="1:21" ht="15" customHeight="1" x14ac:dyDescent="0.15">
      <c r="A3441" s="10" t="s">
        <v>3489</v>
      </c>
      <c r="B3441" s="11" t="s">
        <v>31</v>
      </c>
      <c r="C3441" s="11" t="s">
        <v>76</v>
      </c>
      <c r="D3441" s="12">
        <v>45916</v>
      </c>
      <c r="E3441" s="11">
        <v>112</v>
      </c>
      <c r="F3441" s="11" t="s">
        <v>33</v>
      </c>
      <c r="G3441" s="13">
        <v>2633.23</v>
      </c>
      <c r="H3441" s="14">
        <f t="shared" si="371"/>
        <v>294921.76</v>
      </c>
      <c r="I3441" s="14">
        <f>IF(F3441="GHS",H3441,H3441*Assumptions!$B$4)</f>
        <v>294921.76</v>
      </c>
      <c r="J3441" s="15" t="str">
        <f>INDEX(Assumptions!$B$8:$B$12,MATCH(B3441,Assumptions!$A$8:$A$12,0))</f>
        <v>Weighted Average</v>
      </c>
      <c r="K3441" s="16">
        <f>G3441/(1-INDEX(Assumptions!$D$8:$D$12,MATCH(B3441,Assumptions!$A$8:$A$12,0)))</f>
        <v>3657.2638888888891</v>
      </c>
      <c r="L3441" s="16">
        <f t="shared" si="372"/>
        <v>78.996899999999997</v>
      </c>
      <c r="M3441" s="16">
        <f t="shared" si="373"/>
        <v>182.86319444444447</v>
      </c>
      <c r="N3441" s="14">
        <f>E3441*(K3441-L3441-M3441)*IF(F3441="GHS",1,Assumptions!$B$4)</f>
        <v>380285.22497777781</v>
      </c>
      <c r="O3441" s="15">
        <f t="shared" ca="1" si="374"/>
        <v>370</v>
      </c>
      <c r="P3441" s="15" t="str">
        <f t="shared" ca="1" si="375"/>
        <v>365d+</v>
      </c>
      <c r="Q3441" s="17">
        <f ca="1">IF(P3441="0-90d",0,IF(P3441="91-180d",INDEX(Assumptions!$F$8:$F$12,MATCH(B3441,Assumptions!$A$8:$A$12,0)),IF(P3441="181-365d",INDEX(Assumptions!$G$8:$G$12,MATCH(B3441,Assumptions!$A$8:$A$12,0)),INDEX(Assumptions!$H$8:$H$12,MATCH(B3441,Assumptions!$A$8:$A$12,0)))))</f>
        <v>0.6</v>
      </c>
      <c r="R3441" s="14">
        <f t="shared" ca="1" si="376"/>
        <v>176953.05600000001</v>
      </c>
      <c r="S3441" s="14">
        <f t="shared" ca="1" si="377"/>
        <v>117968.704</v>
      </c>
      <c r="T3441" s="11" t="s">
        <v>25</v>
      </c>
      <c r="U3441" s="18" t="s">
        <v>36</v>
      </c>
    </row>
    <row r="3442" spans="1:21" ht="15" customHeight="1" x14ac:dyDescent="0.15">
      <c r="A3442" s="10" t="s">
        <v>3490</v>
      </c>
      <c r="B3442" s="11" t="s">
        <v>28</v>
      </c>
      <c r="C3442" s="11" t="s">
        <v>38</v>
      </c>
      <c r="D3442" s="12">
        <v>46208</v>
      </c>
      <c r="E3442" s="11">
        <v>4354</v>
      </c>
      <c r="F3442" s="11" t="s">
        <v>24</v>
      </c>
      <c r="G3442" s="13">
        <v>11023.27</v>
      </c>
      <c r="H3442" s="14">
        <f t="shared" si="371"/>
        <v>47995317.579999998</v>
      </c>
      <c r="I3442" s="14">
        <f>IF(F3442="GHS",H3442,H3442*Assumptions!$B$4)</f>
        <v>518349429.86400002</v>
      </c>
      <c r="J3442" s="15" t="str">
        <f>INDEX(Assumptions!$B$8:$B$12,MATCH(B3442,Assumptions!$A$8:$A$12,0))</f>
        <v>Fair Value Less Costs to Sell</v>
      </c>
      <c r="K3442" s="16">
        <f>G3442/(1-INDEX(Assumptions!$D$8:$D$12,MATCH(B3442,Assumptions!$A$8:$A$12,0)))</f>
        <v>12526.443181818182</v>
      </c>
      <c r="L3442" s="16">
        <f t="shared" si="372"/>
        <v>330.69810000000001</v>
      </c>
      <c r="M3442" s="16">
        <f t="shared" si="373"/>
        <v>626.32215909090917</v>
      </c>
      <c r="N3442" s="14">
        <f>E3442*(K3442-L3442-M3442)*IF(F3442="GHS",1,Assumptions!$B$4)</f>
        <v>544031287.97998917</v>
      </c>
      <c r="O3442" s="15">
        <f t="shared" ca="1" si="374"/>
        <v>78</v>
      </c>
      <c r="P3442" s="15" t="str">
        <f t="shared" ca="1" si="375"/>
        <v>0-90d</v>
      </c>
      <c r="Q3442" s="17">
        <f ca="1">IF(P3442="0-90d",0,IF(P3442="91-180d",INDEX(Assumptions!$F$8:$F$12,MATCH(B3442,Assumptions!$A$8:$A$12,0)),IF(P3442="181-365d",INDEX(Assumptions!$G$8:$G$12,MATCH(B3442,Assumptions!$A$8:$A$12,0)),INDEX(Assumptions!$H$8:$H$12,MATCH(B3442,Assumptions!$A$8:$A$12,0)))))</f>
        <v>0</v>
      </c>
      <c r="R3442" s="14">
        <f t="shared" ca="1" si="376"/>
        <v>0</v>
      </c>
      <c r="S3442" s="14">
        <f t="shared" ca="1" si="377"/>
        <v>518349429.86400002</v>
      </c>
      <c r="T3442" s="11" t="s">
        <v>25</v>
      </c>
      <c r="U3442" s="18" t="s">
        <v>26</v>
      </c>
    </row>
    <row r="3443" spans="1:21" ht="15" customHeight="1" x14ac:dyDescent="0.15">
      <c r="A3443" s="10" t="s">
        <v>3491</v>
      </c>
      <c r="B3443" s="11" t="s">
        <v>31</v>
      </c>
      <c r="C3443" s="11" t="s">
        <v>76</v>
      </c>
      <c r="D3443" s="12">
        <v>46026</v>
      </c>
      <c r="E3443" s="11">
        <v>1244</v>
      </c>
      <c r="F3443" s="11" t="s">
        <v>33</v>
      </c>
      <c r="G3443" s="13">
        <v>2518.27</v>
      </c>
      <c r="H3443" s="14">
        <f t="shared" si="371"/>
        <v>3132727.88</v>
      </c>
      <c r="I3443" s="14">
        <f>IF(F3443="GHS",H3443,H3443*Assumptions!$B$4)</f>
        <v>3132727.88</v>
      </c>
      <c r="J3443" s="15" t="str">
        <f>INDEX(Assumptions!$B$8:$B$12,MATCH(B3443,Assumptions!$A$8:$A$12,0))</f>
        <v>Weighted Average</v>
      </c>
      <c r="K3443" s="16">
        <f>G3443/(1-INDEX(Assumptions!$D$8:$D$12,MATCH(B3443,Assumptions!$A$8:$A$12,0)))</f>
        <v>3497.5972222222222</v>
      </c>
      <c r="L3443" s="16">
        <f t="shared" si="372"/>
        <v>75.548099999999991</v>
      </c>
      <c r="M3443" s="16">
        <f t="shared" si="373"/>
        <v>174.87986111111113</v>
      </c>
      <c r="N3443" s="14">
        <f>E3443*(K3443-L3443-M3443)*IF(F3443="GHS",1,Assumptions!$B$4)</f>
        <v>4039478.5608222224</v>
      </c>
      <c r="O3443" s="15">
        <f t="shared" ca="1" si="374"/>
        <v>260</v>
      </c>
      <c r="P3443" s="15" t="str">
        <f t="shared" ca="1" si="375"/>
        <v>181-365d</v>
      </c>
      <c r="Q3443" s="17">
        <f ca="1">IF(P3443="0-90d",0,IF(P3443="91-180d",INDEX(Assumptions!$F$8:$F$12,MATCH(B3443,Assumptions!$A$8:$A$12,0)),IF(P3443="181-365d",INDEX(Assumptions!$G$8:$G$12,MATCH(B3443,Assumptions!$A$8:$A$12,0)),INDEX(Assumptions!$H$8:$H$12,MATCH(B3443,Assumptions!$A$8:$A$12,0)))))</f>
        <v>0.2</v>
      </c>
      <c r="R3443" s="14">
        <f t="shared" ca="1" si="376"/>
        <v>626545.576</v>
      </c>
      <c r="S3443" s="14">
        <f t="shared" ca="1" si="377"/>
        <v>2506182.304</v>
      </c>
      <c r="T3443" s="11" t="s">
        <v>25</v>
      </c>
      <c r="U3443" s="18" t="s">
        <v>26</v>
      </c>
    </row>
    <row r="3444" spans="1:21" ht="15" customHeight="1" x14ac:dyDescent="0.15">
      <c r="A3444" s="10" t="s">
        <v>3492</v>
      </c>
      <c r="B3444" s="11" t="s">
        <v>22</v>
      </c>
      <c r="C3444" s="11" t="s">
        <v>61</v>
      </c>
      <c r="D3444" s="12">
        <v>46042</v>
      </c>
      <c r="E3444" s="11">
        <v>3853</v>
      </c>
      <c r="F3444" s="11" t="s">
        <v>24</v>
      </c>
      <c r="G3444" s="13">
        <v>15558.92</v>
      </c>
      <c r="H3444" s="14">
        <f t="shared" si="371"/>
        <v>59948518.759999998</v>
      </c>
      <c r="I3444" s="14">
        <f>IF(F3444="GHS",H3444,H3444*Assumptions!$B$4)</f>
        <v>647444002.60800004</v>
      </c>
      <c r="J3444" s="15" t="str">
        <f>INDEX(Assumptions!$B$8:$B$12,MATCH(B3444,Assumptions!$A$8:$A$12,0))</f>
        <v>FIFO</v>
      </c>
      <c r="K3444" s="16">
        <f>G3444/(1-INDEX(Assumptions!$D$8:$D$12,MATCH(B3444,Assumptions!$A$8:$A$12,0)))</f>
        <v>18974.292682926829</v>
      </c>
      <c r="L3444" s="16">
        <f t="shared" si="372"/>
        <v>466.76759999999996</v>
      </c>
      <c r="M3444" s="16">
        <f t="shared" si="373"/>
        <v>948.7146341463415</v>
      </c>
      <c r="N3444" s="14">
        <f>E3444*(K3444-L3444-M3444)*IF(F3444="GHS",1,Assumptions!$B$4)</f>
        <v>730664243.91883326</v>
      </c>
      <c r="O3444" s="15">
        <f t="shared" ca="1" si="374"/>
        <v>244</v>
      </c>
      <c r="P3444" s="15" t="str">
        <f t="shared" ca="1" si="375"/>
        <v>181-365d</v>
      </c>
      <c r="Q3444" s="17">
        <f ca="1">IF(P3444="0-90d",0,IF(P3444="91-180d",INDEX(Assumptions!$F$8:$F$12,MATCH(B3444,Assumptions!$A$8:$A$12,0)),IF(P3444="181-365d",INDEX(Assumptions!$G$8:$G$12,MATCH(B3444,Assumptions!$A$8:$A$12,0)),INDEX(Assumptions!$H$8:$H$12,MATCH(B3444,Assumptions!$A$8:$A$12,0)))))</f>
        <v>0.15</v>
      </c>
      <c r="R3444" s="14">
        <f t="shared" ca="1" si="376"/>
        <v>97116600.391200006</v>
      </c>
      <c r="S3444" s="14">
        <f t="shared" ca="1" si="377"/>
        <v>550327402.21679997</v>
      </c>
      <c r="T3444" s="11" t="s">
        <v>25</v>
      </c>
      <c r="U3444" s="18" t="s">
        <v>26</v>
      </c>
    </row>
    <row r="3445" spans="1:21" ht="15" customHeight="1" x14ac:dyDescent="0.15">
      <c r="A3445" s="10" t="s">
        <v>3493</v>
      </c>
      <c r="B3445" s="11" t="s">
        <v>31</v>
      </c>
      <c r="C3445" s="11" t="s">
        <v>63</v>
      </c>
      <c r="D3445" s="12">
        <v>45750</v>
      </c>
      <c r="E3445" s="11">
        <v>2986</v>
      </c>
      <c r="F3445" s="11" t="s">
        <v>33</v>
      </c>
      <c r="G3445" s="13">
        <v>1371.36</v>
      </c>
      <c r="H3445" s="14">
        <f t="shared" si="371"/>
        <v>4094880.9599999995</v>
      </c>
      <c r="I3445" s="14">
        <f>IF(F3445="GHS",H3445,H3445*Assumptions!$B$4)</f>
        <v>4094880.9599999995</v>
      </c>
      <c r="J3445" s="15" t="str">
        <f>INDEX(Assumptions!$B$8:$B$12,MATCH(B3445,Assumptions!$A$8:$A$12,0))</f>
        <v>Weighted Average</v>
      </c>
      <c r="K3445" s="16">
        <f>G3445/(1-INDEX(Assumptions!$D$8:$D$12,MATCH(B3445,Assumptions!$A$8:$A$12,0)))</f>
        <v>1904.6666666666665</v>
      </c>
      <c r="L3445" s="16">
        <f t="shared" si="372"/>
        <v>41.140799999999999</v>
      </c>
      <c r="M3445" s="16">
        <f t="shared" si="373"/>
        <v>95.233333333333334</v>
      </c>
      <c r="N3445" s="14">
        <f>E3445*(K3445-L3445-M3445)*IF(F3445="GHS",1,Assumptions!$B$4)</f>
        <v>5280121.5045333328</v>
      </c>
      <c r="O3445" s="15">
        <f t="shared" ca="1" si="374"/>
        <v>536</v>
      </c>
      <c r="P3445" s="15" t="str">
        <f t="shared" ca="1" si="375"/>
        <v>365d+</v>
      </c>
      <c r="Q3445" s="17">
        <f ca="1">IF(P3445="0-90d",0,IF(P3445="91-180d",INDEX(Assumptions!$F$8:$F$12,MATCH(B3445,Assumptions!$A$8:$A$12,0)),IF(P3445="181-365d",INDEX(Assumptions!$G$8:$G$12,MATCH(B3445,Assumptions!$A$8:$A$12,0)),INDEX(Assumptions!$H$8:$H$12,MATCH(B3445,Assumptions!$A$8:$A$12,0)))))</f>
        <v>0.6</v>
      </c>
      <c r="R3445" s="14">
        <f t="shared" ca="1" si="376"/>
        <v>2456928.5759999994</v>
      </c>
      <c r="S3445" s="14">
        <f t="shared" ca="1" si="377"/>
        <v>1637952.3840000001</v>
      </c>
      <c r="T3445" s="11" t="s">
        <v>25</v>
      </c>
      <c r="U3445" s="18" t="s">
        <v>26</v>
      </c>
    </row>
    <row r="3446" spans="1:21" ht="15" customHeight="1" x14ac:dyDescent="0.15">
      <c r="A3446" s="10" t="s">
        <v>3494</v>
      </c>
      <c r="B3446" s="11" t="s">
        <v>31</v>
      </c>
      <c r="C3446" s="11" t="s">
        <v>63</v>
      </c>
      <c r="D3446" s="12">
        <v>45987</v>
      </c>
      <c r="E3446" s="11">
        <v>1534</v>
      </c>
      <c r="F3446" s="11" t="s">
        <v>33</v>
      </c>
      <c r="G3446" s="13">
        <v>2040.5</v>
      </c>
      <c r="H3446" s="14">
        <f t="shared" si="371"/>
        <v>3130127</v>
      </c>
      <c r="I3446" s="14">
        <f>IF(F3446="GHS",H3446,H3446*Assumptions!$B$4)</f>
        <v>3130127</v>
      </c>
      <c r="J3446" s="15" t="str">
        <f>INDEX(Assumptions!$B$8:$B$12,MATCH(B3446,Assumptions!$A$8:$A$12,0))</f>
        <v>Weighted Average</v>
      </c>
      <c r="K3446" s="16">
        <f>G3446/(1-INDEX(Assumptions!$D$8:$D$12,MATCH(B3446,Assumptions!$A$8:$A$12,0)))</f>
        <v>2834.0277777777778</v>
      </c>
      <c r="L3446" s="16">
        <f t="shared" si="372"/>
        <v>61.214999999999996</v>
      </c>
      <c r="M3446" s="16">
        <f t="shared" si="373"/>
        <v>141.70138888888889</v>
      </c>
      <c r="N3446" s="14">
        <f>E3446*(K3446-L3446-M3446)*IF(F3446="GHS",1,Assumptions!$B$4)</f>
        <v>4036124.8705555559</v>
      </c>
      <c r="O3446" s="15">
        <f t="shared" ca="1" si="374"/>
        <v>299</v>
      </c>
      <c r="P3446" s="15" t="str">
        <f t="shared" ca="1" si="375"/>
        <v>181-365d</v>
      </c>
      <c r="Q3446" s="17">
        <f ca="1">IF(P3446="0-90d",0,IF(P3446="91-180d",INDEX(Assumptions!$F$8:$F$12,MATCH(B3446,Assumptions!$A$8:$A$12,0)),IF(P3446="181-365d",INDEX(Assumptions!$G$8:$G$12,MATCH(B3446,Assumptions!$A$8:$A$12,0)),INDEX(Assumptions!$H$8:$H$12,MATCH(B3446,Assumptions!$A$8:$A$12,0)))))</f>
        <v>0.2</v>
      </c>
      <c r="R3446" s="14">
        <f t="shared" ca="1" si="376"/>
        <v>626025.4</v>
      </c>
      <c r="S3446" s="14">
        <f t="shared" ca="1" si="377"/>
        <v>2504101.6</v>
      </c>
      <c r="T3446" s="11" t="s">
        <v>50</v>
      </c>
      <c r="U3446" s="18" t="s">
        <v>26</v>
      </c>
    </row>
    <row r="3447" spans="1:21" ht="15" customHeight="1" x14ac:dyDescent="0.15">
      <c r="A3447" s="10" t="s">
        <v>3495</v>
      </c>
      <c r="B3447" s="11" t="s">
        <v>31</v>
      </c>
      <c r="C3447" s="11" t="s">
        <v>76</v>
      </c>
      <c r="D3447" s="12">
        <v>45858</v>
      </c>
      <c r="E3447" s="11">
        <v>1627</v>
      </c>
      <c r="F3447" s="11" t="s">
        <v>33</v>
      </c>
      <c r="G3447" s="13">
        <v>1610.3</v>
      </c>
      <c r="H3447" s="14">
        <f t="shared" si="371"/>
        <v>2619958.1</v>
      </c>
      <c r="I3447" s="14">
        <f>IF(F3447="GHS",H3447,H3447*Assumptions!$B$4)</f>
        <v>2619958.1</v>
      </c>
      <c r="J3447" s="15" t="str">
        <f>INDEX(Assumptions!$B$8:$B$12,MATCH(B3447,Assumptions!$A$8:$A$12,0))</f>
        <v>Weighted Average</v>
      </c>
      <c r="K3447" s="16">
        <f>G3447/(1-INDEX(Assumptions!$D$8:$D$12,MATCH(B3447,Assumptions!$A$8:$A$12,0)))</f>
        <v>2236.5277777777778</v>
      </c>
      <c r="L3447" s="16">
        <f t="shared" si="372"/>
        <v>48.308999999999997</v>
      </c>
      <c r="M3447" s="16">
        <f t="shared" si="373"/>
        <v>111.8263888888889</v>
      </c>
      <c r="N3447" s="14">
        <f>E3447*(K3447-L3447-M3447)*IF(F3447="GHS",1,Assumptions!$B$4)</f>
        <v>3378290.4167222222</v>
      </c>
      <c r="O3447" s="15">
        <f t="shared" ca="1" si="374"/>
        <v>428</v>
      </c>
      <c r="P3447" s="15" t="str">
        <f t="shared" ca="1" si="375"/>
        <v>365d+</v>
      </c>
      <c r="Q3447" s="17">
        <f ca="1">IF(P3447="0-90d",0,IF(P3447="91-180d",INDEX(Assumptions!$F$8:$F$12,MATCH(B3447,Assumptions!$A$8:$A$12,0)),IF(P3447="181-365d",INDEX(Assumptions!$G$8:$G$12,MATCH(B3447,Assumptions!$A$8:$A$12,0)),INDEX(Assumptions!$H$8:$H$12,MATCH(B3447,Assumptions!$A$8:$A$12,0)))))</f>
        <v>0.6</v>
      </c>
      <c r="R3447" s="14">
        <f t="shared" ca="1" si="376"/>
        <v>1571974.86</v>
      </c>
      <c r="S3447" s="14">
        <f t="shared" ca="1" si="377"/>
        <v>1047983.24</v>
      </c>
      <c r="T3447" s="11" t="s">
        <v>25</v>
      </c>
      <c r="U3447" s="18" t="s">
        <v>26</v>
      </c>
    </row>
    <row r="3448" spans="1:21" ht="15" customHeight="1" x14ac:dyDescent="0.15">
      <c r="A3448" s="10" t="s">
        <v>3496</v>
      </c>
      <c r="B3448" s="11" t="s">
        <v>28</v>
      </c>
      <c r="C3448" s="11" t="s">
        <v>29</v>
      </c>
      <c r="D3448" s="12">
        <v>46151</v>
      </c>
      <c r="E3448" s="11">
        <v>1729</v>
      </c>
      <c r="F3448" s="11" t="s">
        <v>24</v>
      </c>
      <c r="G3448" s="13">
        <v>4031.13</v>
      </c>
      <c r="H3448" s="14">
        <f t="shared" si="371"/>
        <v>6969823.7700000005</v>
      </c>
      <c r="I3448" s="14">
        <f>IF(F3448="GHS",H3448,H3448*Assumptions!$B$4)</f>
        <v>75274096.716000006</v>
      </c>
      <c r="J3448" s="15" t="str">
        <f>INDEX(Assumptions!$B$8:$B$12,MATCH(B3448,Assumptions!$A$8:$A$12,0))</f>
        <v>Fair Value Less Costs to Sell</v>
      </c>
      <c r="K3448" s="16">
        <f>G3448/(1-INDEX(Assumptions!$D$8:$D$12,MATCH(B3448,Assumptions!$A$8:$A$12,0)))</f>
        <v>4580.829545454546</v>
      </c>
      <c r="L3448" s="16">
        <f t="shared" si="372"/>
        <v>120.93389999999999</v>
      </c>
      <c r="M3448" s="16">
        <f t="shared" si="373"/>
        <v>229.04147727272732</v>
      </c>
      <c r="N3448" s="14">
        <f>E3448*(K3448-L3448-M3448)*IF(F3448="GHS",1,Assumptions!$B$4)</f>
        <v>79003586.053292736</v>
      </c>
      <c r="O3448" s="15">
        <f t="shared" ca="1" si="374"/>
        <v>135</v>
      </c>
      <c r="P3448" s="15" t="str">
        <f t="shared" ca="1" si="375"/>
        <v>91-180d</v>
      </c>
      <c r="Q3448" s="17">
        <f ca="1">IF(P3448="0-90d",0,IF(P3448="91-180d",INDEX(Assumptions!$F$8:$F$12,MATCH(B3448,Assumptions!$A$8:$A$12,0)),IF(P3448="181-365d",INDEX(Assumptions!$G$8:$G$12,MATCH(B3448,Assumptions!$A$8:$A$12,0)),INDEX(Assumptions!$H$8:$H$12,MATCH(B3448,Assumptions!$A$8:$A$12,0)))))</f>
        <v>0.02</v>
      </c>
      <c r="R3448" s="14">
        <f t="shared" ca="1" si="376"/>
        <v>1505481.9343200002</v>
      </c>
      <c r="S3448" s="14">
        <f t="shared" ca="1" si="377"/>
        <v>73768614.781680003</v>
      </c>
      <c r="T3448" s="11" t="s">
        <v>25</v>
      </c>
      <c r="U3448" s="18" t="s">
        <v>26</v>
      </c>
    </row>
    <row r="3449" spans="1:21" ht="15" customHeight="1" x14ac:dyDescent="0.15">
      <c r="A3449" s="10" t="s">
        <v>3497</v>
      </c>
      <c r="B3449" s="11" t="s">
        <v>22</v>
      </c>
      <c r="C3449" s="11" t="s">
        <v>23</v>
      </c>
      <c r="D3449" s="12">
        <v>45834</v>
      </c>
      <c r="E3449" s="11">
        <v>1425</v>
      </c>
      <c r="F3449" s="11" t="s">
        <v>24</v>
      </c>
      <c r="G3449" s="13">
        <v>45309.11</v>
      </c>
      <c r="H3449" s="14">
        <f t="shared" si="371"/>
        <v>64565481.75</v>
      </c>
      <c r="I3449" s="14">
        <f>IF(F3449="GHS",H3449,H3449*Assumptions!$B$4)</f>
        <v>697307202.9000001</v>
      </c>
      <c r="J3449" s="15" t="str">
        <f>INDEX(Assumptions!$B$8:$B$12,MATCH(B3449,Assumptions!$A$8:$A$12,0))</f>
        <v>FIFO</v>
      </c>
      <c r="K3449" s="16">
        <f>G3449/(1-INDEX(Assumptions!$D$8:$D$12,MATCH(B3449,Assumptions!$A$8:$A$12,0)))</f>
        <v>55255.012195121948</v>
      </c>
      <c r="L3449" s="16">
        <f t="shared" si="372"/>
        <v>1359.2733000000001</v>
      </c>
      <c r="M3449" s="16">
        <f t="shared" si="373"/>
        <v>2762.7506097560977</v>
      </c>
      <c r="N3449" s="14">
        <f>E3449*(K3449-L3449-M3449)*IF(F3449="GHS",1,Assumptions!$B$4)</f>
        <v>786936689.71178043</v>
      </c>
      <c r="O3449" s="15">
        <f t="shared" ca="1" si="374"/>
        <v>452</v>
      </c>
      <c r="P3449" s="15" t="str">
        <f t="shared" ca="1" si="375"/>
        <v>365d+</v>
      </c>
      <c r="Q3449" s="17">
        <f ca="1">IF(P3449="0-90d",0,IF(P3449="91-180d",INDEX(Assumptions!$F$8:$F$12,MATCH(B3449,Assumptions!$A$8:$A$12,0)),IF(P3449="181-365d",INDEX(Assumptions!$G$8:$G$12,MATCH(B3449,Assumptions!$A$8:$A$12,0)),INDEX(Assumptions!$H$8:$H$12,MATCH(B3449,Assumptions!$A$8:$A$12,0)))))</f>
        <v>0.5</v>
      </c>
      <c r="R3449" s="14">
        <f t="shared" ca="1" si="376"/>
        <v>348653601.45000005</v>
      </c>
      <c r="S3449" s="14">
        <f t="shared" ca="1" si="377"/>
        <v>348653601.45000005</v>
      </c>
      <c r="T3449" s="11" t="s">
        <v>25</v>
      </c>
      <c r="U3449" s="18" t="s">
        <v>26</v>
      </c>
    </row>
    <row r="3450" spans="1:21" ht="15" customHeight="1" x14ac:dyDescent="0.15">
      <c r="A3450" s="10" t="s">
        <v>3498</v>
      </c>
      <c r="B3450" s="11" t="s">
        <v>31</v>
      </c>
      <c r="C3450" s="11" t="s">
        <v>76</v>
      </c>
      <c r="D3450" s="12">
        <v>46100</v>
      </c>
      <c r="E3450" s="11">
        <v>3004</v>
      </c>
      <c r="F3450" s="11" t="s">
        <v>33</v>
      </c>
      <c r="G3450" s="13">
        <v>3880.69</v>
      </c>
      <c r="H3450" s="14">
        <f t="shared" si="371"/>
        <v>11657592.76</v>
      </c>
      <c r="I3450" s="14">
        <f>IF(F3450="GHS",H3450,H3450*Assumptions!$B$4)</f>
        <v>11657592.76</v>
      </c>
      <c r="J3450" s="15" t="str">
        <f>INDEX(Assumptions!$B$8:$B$12,MATCH(B3450,Assumptions!$A$8:$A$12,0))</f>
        <v>Weighted Average</v>
      </c>
      <c r="K3450" s="16">
        <f>G3450/(1-INDEX(Assumptions!$D$8:$D$12,MATCH(B3450,Assumptions!$A$8:$A$12,0)))</f>
        <v>5389.8472222222226</v>
      </c>
      <c r="L3450" s="16">
        <f t="shared" si="372"/>
        <v>116.4207</v>
      </c>
      <c r="M3450" s="16">
        <f t="shared" si="373"/>
        <v>269.49236111111117</v>
      </c>
      <c r="N3450" s="14">
        <f>E3450*(K3450-L3450-M3450)*IF(F3450="GHS",1,Assumptions!$B$4)</f>
        <v>15031818.219977781</v>
      </c>
      <c r="O3450" s="15">
        <f t="shared" ca="1" si="374"/>
        <v>186</v>
      </c>
      <c r="P3450" s="15" t="str">
        <f t="shared" ca="1" si="375"/>
        <v>181-365d</v>
      </c>
      <c r="Q3450" s="17">
        <f ca="1">IF(P3450="0-90d",0,IF(P3450="91-180d",INDEX(Assumptions!$F$8:$F$12,MATCH(B3450,Assumptions!$A$8:$A$12,0)),IF(P3450="181-365d",INDEX(Assumptions!$G$8:$G$12,MATCH(B3450,Assumptions!$A$8:$A$12,0)),INDEX(Assumptions!$H$8:$H$12,MATCH(B3450,Assumptions!$A$8:$A$12,0)))))</f>
        <v>0.2</v>
      </c>
      <c r="R3450" s="14">
        <f t="shared" ca="1" si="376"/>
        <v>2331518.5520000001</v>
      </c>
      <c r="S3450" s="14">
        <f t="shared" ca="1" si="377"/>
        <v>9326074.2080000006</v>
      </c>
      <c r="T3450" s="11" t="s">
        <v>25</v>
      </c>
      <c r="U3450" s="18" t="s">
        <v>26</v>
      </c>
    </row>
    <row r="3451" spans="1:21" ht="15" customHeight="1" x14ac:dyDescent="0.15">
      <c r="A3451" s="10" t="s">
        <v>3499</v>
      </c>
      <c r="B3451" s="11" t="s">
        <v>31</v>
      </c>
      <c r="C3451" s="11" t="s">
        <v>32</v>
      </c>
      <c r="D3451" s="12">
        <v>46103</v>
      </c>
      <c r="E3451" s="11">
        <v>3836</v>
      </c>
      <c r="F3451" s="11" t="s">
        <v>33</v>
      </c>
      <c r="G3451" s="13">
        <v>1833.19</v>
      </c>
      <c r="H3451" s="14">
        <f t="shared" si="371"/>
        <v>7032116.8399999999</v>
      </c>
      <c r="I3451" s="14">
        <f>IF(F3451="GHS",H3451,H3451*Assumptions!$B$4)</f>
        <v>7032116.8399999999</v>
      </c>
      <c r="J3451" s="15" t="str">
        <f>INDEX(Assumptions!$B$8:$B$12,MATCH(B3451,Assumptions!$A$8:$A$12,0))</f>
        <v>Weighted Average</v>
      </c>
      <c r="K3451" s="16">
        <f>G3451/(1-INDEX(Assumptions!$D$8:$D$12,MATCH(B3451,Assumptions!$A$8:$A$12,0)))</f>
        <v>2546.0972222222222</v>
      </c>
      <c r="L3451" s="16">
        <f t="shared" si="372"/>
        <v>54.995699999999999</v>
      </c>
      <c r="M3451" s="16">
        <f t="shared" si="373"/>
        <v>127.30486111111111</v>
      </c>
      <c r="N3451" s="14">
        <f>E3451*(K3451-L3451-M3451)*IF(F3451="GHS",1,Assumptions!$B$4)</f>
        <v>9067523.9920222219</v>
      </c>
      <c r="O3451" s="15">
        <f t="shared" ca="1" si="374"/>
        <v>183</v>
      </c>
      <c r="P3451" s="15" t="str">
        <f t="shared" ca="1" si="375"/>
        <v>181-365d</v>
      </c>
      <c r="Q3451" s="17">
        <f ca="1">IF(P3451="0-90d",0,IF(P3451="91-180d",INDEX(Assumptions!$F$8:$F$12,MATCH(B3451,Assumptions!$A$8:$A$12,0)),IF(P3451="181-365d",INDEX(Assumptions!$G$8:$G$12,MATCH(B3451,Assumptions!$A$8:$A$12,0)),INDEX(Assumptions!$H$8:$H$12,MATCH(B3451,Assumptions!$A$8:$A$12,0)))))</f>
        <v>0.2</v>
      </c>
      <c r="R3451" s="14">
        <f t="shared" ca="1" si="376"/>
        <v>1406423.368</v>
      </c>
      <c r="S3451" s="14">
        <f t="shared" ca="1" si="377"/>
        <v>5625693.4720000001</v>
      </c>
      <c r="T3451" s="11" t="s">
        <v>25</v>
      </c>
      <c r="U3451" s="18" t="s">
        <v>36</v>
      </c>
    </row>
    <row r="3452" spans="1:21" ht="15" customHeight="1" x14ac:dyDescent="0.15">
      <c r="A3452" s="10" t="s">
        <v>3500</v>
      </c>
      <c r="B3452" s="11" t="s">
        <v>41</v>
      </c>
      <c r="C3452" s="11" t="s">
        <v>115</v>
      </c>
      <c r="D3452" s="12">
        <v>46142</v>
      </c>
      <c r="E3452" s="11">
        <v>1950</v>
      </c>
      <c r="F3452" s="11" t="s">
        <v>33</v>
      </c>
      <c r="G3452" s="13">
        <v>364.1</v>
      </c>
      <c r="H3452" s="14">
        <f t="shared" si="371"/>
        <v>709995</v>
      </c>
      <c r="I3452" s="14">
        <f>IF(F3452="GHS",H3452,H3452*Assumptions!$B$4)</f>
        <v>709995</v>
      </c>
      <c r="J3452" s="15" t="str">
        <f>INDEX(Assumptions!$B$8:$B$12,MATCH(B3452,Assumptions!$A$8:$A$12,0))</f>
        <v>Weighted Average</v>
      </c>
      <c r="K3452" s="16">
        <f>G3452/(1-INDEX(Assumptions!$D$8:$D$12,MATCH(B3452,Assumptions!$A$8:$A$12,0)))</f>
        <v>560.15384615384619</v>
      </c>
      <c r="L3452" s="16">
        <f t="shared" si="372"/>
        <v>10.923</v>
      </c>
      <c r="M3452" s="16">
        <f t="shared" si="373"/>
        <v>28.007692307692309</v>
      </c>
      <c r="N3452" s="14">
        <f>E3452*(K3452-L3452-M3452)*IF(F3452="GHS",1,Assumptions!$B$4)</f>
        <v>1016385.15</v>
      </c>
      <c r="O3452" s="15">
        <f t="shared" ca="1" si="374"/>
        <v>144</v>
      </c>
      <c r="P3452" s="15" t="str">
        <f t="shared" ca="1" si="375"/>
        <v>91-180d</v>
      </c>
      <c r="Q3452" s="17">
        <f ca="1">IF(P3452="0-90d",0,IF(P3452="91-180d",INDEX(Assumptions!$F$8:$F$12,MATCH(B3452,Assumptions!$A$8:$A$12,0)),IF(P3452="181-365d",INDEX(Assumptions!$G$8:$G$12,MATCH(B3452,Assumptions!$A$8:$A$12,0)),INDEX(Assumptions!$H$8:$H$12,MATCH(B3452,Assumptions!$A$8:$A$12,0)))))</f>
        <v>0.1</v>
      </c>
      <c r="R3452" s="14">
        <f t="shared" ca="1" si="376"/>
        <v>70999.5</v>
      </c>
      <c r="S3452" s="14">
        <f t="shared" ca="1" si="377"/>
        <v>638995.5</v>
      </c>
      <c r="T3452" s="11" t="s">
        <v>25</v>
      </c>
      <c r="U3452" s="18" t="s">
        <v>26</v>
      </c>
    </row>
    <row r="3453" spans="1:21" ht="15" customHeight="1" x14ac:dyDescent="0.15">
      <c r="A3453" s="10" t="s">
        <v>3501</v>
      </c>
      <c r="B3453" s="11" t="s">
        <v>31</v>
      </c>
      <c r="C3453" s="11" t="s">
        <v>63</v>
      </c>
      <c r="D3453" s="12">
        <v>46109</v>
      </c>
      <c r="E3453" s="11">
        <v>3475</v>
      </c>
      <c r="F3453" s="11" t="s">
        <v>33</v>
      </c>
      <c r="G3453" s="13">
        <v>1916.29</v>
      </c>
      <c r="H3453" s="14">
        <f t="shared" si="371"/>
        <v>6659107.75</v>
      </c>
      <c r="I3453" s="14">
        <f>IF(F3453="GHS",H3453,H3453*Assumptions!$B$4)</f>
        <v>6659107.75</v>
      </c>
      <c r="J3453" s="15" t="str">
        <f>INDEX(Assumptions!$B$8:$B$12,MATCH(B3453,Assumptions!$A$8:$A$12,0))</f>
        <v>Weighted Average</v>
      </c>
      <c r="K3453" s="16">
        <f>G3453/(1-INDEX(Assumptions!$D$8:$D$12,MATCH(B3453,Assumptions!$A$8:$A$12,0)))</f>
        <v>2661.5138888888891</v>
      </c>
      <c r="L3453" s="16">
        <f t="shared" si="372"/>
        <v>57.488699999999994</v>
      </c>
      <c r="M3453" s="16">
        <f t="shared" si="373"/>
        <v>133.07569444444445</v>
      </c>
      <c r="N3453" s="14">
        <f>E3453*(K3453-L3453-M3453)*IF(F3453="GHS",1,Assumptions!$B$4)</f>
        <v>8586549.493194446</v>
      </c>
      <c r="O3453" s="15">
        <f t="shared" ca="1" si="374"/>
        <v>177</v>
      </c>
      <c r="P3453" s="15" t="str">
        <f t="shared" ca="1" si="375"/>
        <v>91-180d</v>
      </c>
      <c r="Q3453" s="17">
        <f ca="1">IF(P3453="0-90d",0,IF(P3453="91-180d",INDEX(Assumptions!$F$8:$F$12,MATCH(B3453,Assumptions!$A$8:$A$12,0)),IF(P3453="181-365d",INDEX(Assumptions!$G$8:$G$12,MATCH(B3453,Assumptions!$A$8:$A$12,0)),INDEX(Assumptions!$H$8:$H$12,MATCH(B3453,Assumptions!$A$8:$A$12,0)))))</f>
        <v>0.05</v>
      </c>
      <c r="R3453" s="14">
        <f t="shared" ca="1" si="376"/>
        <v>332955.38750000001</v>
      </c>
      <c r="S3453" s="14">
        <f t="shared" ca="1" si="377"/>
        <v>6326152.3624999998</v>
      </c>
      <c r="T3453" s="11" t="s">
        <v>25</v>
      </c>
      <c r="U3453" s="18" t="s">
        <v>26</v>
      </c>
    </row>
    <row r="3454" spans="1:21" ht="15" customHeight="1" x14ac:dyDescent="0.15">
      <c r="A3454" s="10" t="s">
        <v>3502</v>
      </c>
      <c r="B3454" s="11" t="s">
        <v>31</v>
      </c>
      <c r="C3454" s="11" t="s">
        <v>76</v>
      </c>
      <c r="D3454" s="12">
        <v>46169</v>
      </c>
      <c r="E3454" s="11">
        <v>4987</v>
      </c>
      <c r="F3454" s="11" t="s">
        <v>33</v>
      </c>
      <c r="G3454" s="13">
        <v>3518.19</v>
      </c>
      <c r="H3454" s="14">
        <f t="shared" si="371"/>
        <v>17545213.530000001</v>
      </c>
      <c r="I3454" s="14">
        <f>IF(F3454="GHS",H3454,H3454*Assumptions!$B$4)</f>
        <v>17545213.530000001</v>
      </c>
      <c r="J3454" s="15" t="str">
        <f>INDEX(Assumptions!$B$8:$B$12,MATCH(B3454,Assumptions!$A$8:$A$12,0))</f>
        <v>Weighted Average</v>
      </c>
      <c r="K3454" s="16">
        <f>G3454/(1-INDEX(Assumptions!$D$8:$D$12,MATCH(B3454,Assumptions!$A$8:$A$12,0)))</f>
        <v>4886.375</v>
      </c>
      <c r="L3454" s="16">
        <f t="shared" si="372"/>
        <v>105.5457</v>
      </c>
      <c r="M3454" s="16">
        <f t="shared" si="373"/>
        <v>244.31875000000002</v>
      </c>
      <c r="N3454" s="14">
        <f>E3454*(K3454-L3454-M3454)*IF(F3454="GHS",1,Assumptions!$B$4)</f>
        <v>22623578.112849999</v>
      </c>
      <c r="O3454" s="15">
        <f t="shared" ca="1" si="374"/>
        <v>117</v>
      </c>
      <c r="P3454" s="15" t="str">
        <f t="shared" ca="1" si="375"/>
        <v>91-180d</v>
      </c>
      <c r="Q3454" s="17">
        <f ca="1">IF(P3454="0-90d",0,IF(P3454="91-180d",INDEX(Assumptions!$F$8:$F$12,MATCH(B3454,Assumptions!$A$8:$A$12,0)),IF(P3454="181-365d",INDEX(Assumptions!$G$8:$G$12,MATCH(B3454,Assumptions!$A$8:$A$12,0)),INDEX(Assumptions!$H$8:$H$12,MATCH(B3454,Assumptions!$A$8:$A$12,0)))))</f>
        <v>0.05</v>
      </c>
      <c r="R3454" s="14">
        <f t="shared" ca="1" si="376"/>
        <v>877260.67650000006</v>
      </c>
      <c r="S3454" s="14">
        <f t="shared" ca="1" si="377"/>
        <v>16667952.853500001</v>
      </c>
      <c r="T3454" s="11" t="s">
        <v>25</v>
      </c>
      <c r="U3454" s="18" t="s">
        <v>36</v>
      </c>
    </row>
    <row r="3455" spans="1:21" ht="15" customHeight="1" x14ac:dyDescent="0.15">
      <c r="A3455" s="10" t="s">
        <v>3503</v>
      </c>
      <c r="B3455" s="11" t="s">
        <v>41</v>
      </c>
      <c r="C3455" s="11" t="s">
        <v>115</v>
      </c>
      <c r="D3455" s="12">
        <v>45839</v>
      </c>
      <c r="E3455" s="11">
        <v>78</v>
      </c>
      <c r="F3455" s="11" t="s">
        <v>33</v>
      </c>
      <c r="G3455" s="13">
        <v>176.44</v>
      </c>
      <c r="H3455" s="14">
        <f t="shared" si="371"/>
        <v>13762.32</v>
      </c>
      <c r="I3455" s="14">
        <f>IF(F3455="GHS",H3455,H3455*Assumptions!$B$4)</f>
        <v>13762.32</v>
      </c>
      <c r="J3455" s="15" t="str">
        <f>INDEX(Assumptions!$B$8:$B$12,MATCH(B3455,Assumptions!$A$8:$A$12,0))</f>
        <v>Weighted Average</v>
      </c>
      <c r="K3455" s="16">
        <f>G3455/(1-INDEX(Assumptions!$D$8:$D$12,MATCH(B3455,Assumptions!$A$8:$A$12,0)))</f>
        <v>271.44615384615383</v>
      </c>
      <c r="L3455" s="16">
        <f t="shared" si="372"/>
        <v>5.2931999999999997</v>
      </c>
      <c r="M3455" s="16">
        <f t="shared" si="373"/>
        <v>13.572307692307692</v>
      </c>
      <c r="N3455" s="14">
        <f>E3455*(K3455-L3455-M3455)*IF(F3455="GHS",1,Assumptions!$B$4)</f>
        <v>19701.290399999998</v>
      </c>
      <c r="O3455" s="15">
        <f t="shared" ca="1" si="374"/>
        <v>447</v>
      </c>
      <c r="P3455" s="15" t="str">
        <f t="shared" ca="1" si="375"/>
        <v>365d+</v>
      </c>
      <c r="Q3455" s="17">
        <f ca="1">IF(P3455="0-90d",0,IF(P3455="91-180d",INDEX(Assumptions!$F$8:$F$12,MATCH(B3455,Assumptions!$A$8:$A$12,0)),IF(P3455="181-365d",INDEX(Assumptions!$G$8:$G$12,MATCH(B3455,Assumptions!$A$8:$A$12,0)),INDEX(Assumptions!$H$8:$H$12,MATCH(B3455,Assumptions!$A$8:$A$12,0)))))</f>
        <v>0.8</v>
      </c>
      <c r="R3455" s="14">
        <f t="shared" ca="1" si="376"/>
        <v>11009.856</v>
      </c>
      <c r="S3455" s="14">
        <f t="shared" si="377"/>
        <v>0</v>
      </c>
      <c r="T3455" s="11" t="s">
        <v>39</v>
      </c>
      <c r="U3455" s="18" t="s">
        <v>26</v>
      </c>
    </row>
    <row r="3456" spans="1:21" ht="15" customHeight="1" x14ac:dyDescent="0.15">
      <c r="A3456" s="10" t="s">
        <v>3504</v>
      </c>
      <c r="B3456" s="11" t="s">
        <v>41</v>
      </c>
      <c r="C3456" s="11" t="s">
        <v>49</v>
      </c>
      <c r="D3456" s="12">
        <v>45772</v>
      </c>
      <c r="E3456" s="11">
        <v>3539</v>
      </c>
      <c r="F3456" s="11" t="s">
        <v>33</v>
      </c>
      <c r="G3456" s="13">
        <v>473.51</v>
      </c>
      <c r="H3456" s="14">
        <f t="shared" si="371"/>
        <v>1675751.89</v>
      </c>
      <c r="I3456" s="14">
        <f>IF(F3456="GHS",H3456,H3456*Assumptions!$B$4)</f>
        <v>1675751.89</v>
      </c>
      <c r="J3456" s="15" t="str">
        <f>INDEX(Assumptions!$B$8:$B$12,MATCH(B3456,Assumptions!$A$8:$A$12,0))</f>
        <v>Weighted Average</v>
      </c>
      <c r="K3456" s="16">
        <f>G3456/(1-INDEX(Assumptions!$D$8:$D$12,MATCH(B3456,Assumptions!$A$8:$A$12,0)))</f>
        <v>728.47692307692307</v>
      </c>
      <c r="L3456" s="16">
        <f t="shared" si="372"/>
        <v>14.205299999999999</v>
      </c>
      <c r="M3456" s="16">
        <f t="shared" si="373"/>
        <v>36.423846153846156</v>
      </c>
      <c r="N3456" s="14">
        <f>E3456*(K3456-L3456-M3456)*IF(F3456="GHS",1,Assumptions!$B$4)</f>
        <v>2398903.2825307692</v>
      </c>
      <c r="O3456" s="15">
        <f t="shared" ca="1" si="374"/>
        <v>514</v>
      </c>
      <c r="P3456" s="15" t="str">
        <f t="shared" ca="1" si="375"/>
        <v>365d+</v>
      </c>
      <c r="Q3456" s="17">
        <f ca="1">IF(P3456="0-90d",0,IF(P3456="91-180d",INDEX(Assumptions!$F$8:$F$12,MATCH(B3456,Assumptions!$A$8:$A$12,0)),IF(P3456="181-365d",INDEX(Assumptions!$G$8:$G$12,MATCH(B3456,Assumptions!$A$8:$A$12,0)),INDEX(Assumptions!$H$8:$H$12,MATCH(B3456,Assumptions!$A$8:$A$12,0)))))</f>
        <v>0.8</v>
      </c>
      <c r="R3456" s="14">
        <f t="shared" ca="1" si="376"/>
        <v>1340601.5120000001</v>
      </c>
      <c r="S3456" s="14">
        <f t="shared" ca="1" si="377"/>
        <v>335150.37799999979</v>
      </c>
      <c r="T3456" s="11" t="s">
        <v>25</v>
      </c>
      <c r="U3456" s="18" t="s">
        <v>36</v>
      </c>
    </row>
    <row r="3457" spans="1:21" ht="15" customHeight="1" x14ac:dyDescent="0.15">
      <c r="A3457" s="10" t="s">
        <v>3505</v>
      </c>
      <c r="B3457" s="11" t="s">
        <v>41</v>
      </c>
      <c r="C3457" s="11" t="s">
        <v>44</v>
      </c>
      <c r="D3457" s="12">
        <v>45825</v>
      </c>
      <c r="E3457" s="11">
        <v>548</v>
      </c>
      <c r="F3457" s="11" t="s">
        <v>33</v>
      </c>
      <c r="G3457" s="13">
        <v>491.5</v>
      </c>
      <c r="H3457" s="14">
        <f t="shared" si="371"/>
        <v>269342</v>
      </c>
      <c r="I3457" s="14">
        <f>IF(F3457="GHS",H3457,H3457*Assumptions!$B$4)</f>
        <v>269342</v>
      </c>
      <c r="J3457" s="15" t="str">
        <f>INDEX(Assumptions!$B$8:$B$12,MATCH(B3457,Assumptions!$A$8:$A$12,0))</f>
        <v>Weighted Average</v>
      </c>
      <c r="K3457" s="16">
        <f>G3457/(1-INDEX(Assumptions!$D$8:$D$12,MATCH(B3457,Assumptions!$A$8:$A$12,0)))</f>
        <v>756.15384615384608</v>
      </c>
      <c r="L3457" s="16">
        <f t="shared" si="372"/>
        <v>14.744999999999999</v>
      </c>
      <c r="M3457" s="16">
        <f t="shared" si="373"/>
        <v>37.807692307692307</v>
      </c>
      <c r="N3457" s="14">
        <f>E3457*(K3457-L3457-M3457)*IF(F3457="GHS",1,Assumptions!$B$4)</f>
        <v>385573.4323076923</v>
      </c>
      <c r="O3457" s="15">
        <f t="shared" ca="1" si="374"/>
        <v>461</v>
      </c>
      <c r="P3457" s="15" t="str">
        <f t="shared" ca="1" si="375"/>
        <v>365d+</v>
      </c>
      <c r="Q3457" s="17">
        <f ca="1">IF(P3457="0-90d",0,IF(P3457="91-180d",INDEX(Assumptions!$F$8:$F$12,MATCH(B3457,Assumptions!$A$8:$A$12,0)),IF(P3457="181-365d",INDEX(Assumptions!$G$8:$G$12,MATCH(B3457,Assumptions!$A$8:$A$12,0)),INDEX(Assumptions!$H$8:$H$12,MATCH(B3457,Assumptions!$A$8:$A$12,0)))))</f>
        <v>0.8</v>
      </c>
      <c r="R3457" s="14">
        <f t="shared" ca="1" si="376"/>
        <v>215473.6</v>
      </c>
      <c r="S3457" s="14">
        <f t="shared" si="377"/>
        <v>0</v>
      </c>
      <c r="T3457" s="11" t="s">
        <v>39</v>
      </c>
      <c r="U3457" s="18" t="s">
        <v>26</v>
      </c>
    </row>
    <row r="3458" spans="1:21" ht="15" customHeight="1" x14ac:dyDescent="0.15">
      <c r="A3458" s="10" t="s">
        <v>3506</v>
      </c>
      <c r="B3458" s="11" t="s">
        <v>41</v>
      </c>
      <c r="C3458" s="11" t="s">
        <v>42</v>
      </c>
      <c r="D3458" s="12">
        <v>45865</v>
      </c>
      <c r="E3458" s="11">
        <v>2075</v>
      </c>
      <c r="F3458" s="11" t="s">
        <v>33</v>
      </c>
      <c r="G3458" s="13">
        <v>444.69</v>
      </c>
      <c r="H3458" s="14">
        <f t="shared" ref="H3458:H3521" si="378">E3458*G3458</f>
        <v>922731.75</v>
      </c>
      <c r="I3458" s="14">
        <f>IF(F3458="GHS",H3458,H3458*Assumptions!$B$4)</f>
        <v>922731.75</v>
      </c>
      <c r="J3458" s="15" t="str">
        <f>INDEX(Assumptions!$B$8:$B$12,MATCH(B3458,Assumptions!$A$8:$A$12,0))</f>
        <v>Weighted Average</v>
      </c>
      <c r="K3458" s="16">
        <f>G3458/(1-INDEX(Assumptions!$D$8:$D$12,MATCH(B3458,Assumptions!$A$8:$A$12,0)))</f>
        <v>684.13846153846146</v>
      </c>
      <c r="L3458" s="16">
        <f t="shared" ref="L3458:L3521" si="379">G3458*0.03</f>
        <v>13.3407</v>
      </c>
      <c r="M3458" s="16">
        <f t="shared" ref="M3458:M3521" si="380">K3458*0.05</f>
        <v>34.206923076923076</v>
      </c>
      <c r="N3458" s="14">
        <f>E3458*(K3458-L3458-M3458)*IF(F3458="GHS",1,Assumptions!$B$4)</f>
        <v>1320925.9898076921</v>
      </c>
      <c r="O3458" s="15">
        <f t="shared" ref="O3458:O3521" ca="1" si="381">TODAY()-D3458</f>
        <v>421</v>
      </c>
      <c r="P3458" s="15" t="str">
        <f t="shared" ref="P3458:P3521" ca="1" si="382">IF(O3458&lt;=90,"0-90d",IF(O3458&lt;=180,"91-180d",IF(O3458&lt;=365,"181-365d","365d+")))</f>
        <v>365d+</v>
      </c>
      <c r="Q3458" s="17">
        <f ca="1">IF(P3458="0-90d",0,IF(P3458="91-180d",INDEX(Assumptions!$F$8:$F$12,MATCH(B3458,Assumptions!$A$8:$A$12,0)),IF(P3458="181-365d",INDEX(Assumptions!$G$8:$G$12,MATCH(B3458,Assumptions!$A$8:$A$12,0)),INDEX(Assumptions!$H$8:$H$12,MATCH(B3458,Assumptions!$A$8:$A$12,0)))))</f>
        <v>0.8</v>
      </c>
      <c r="R3458" s="14">
        <f t="shared" ref="R3458:R3521" ca="1" si="383">I3458*Q3458</f>
        <v>738185.4</v>
      </c>
      <c r="S3458" s="14">
        <f t="shared" ref="S3458:S3521" si="384">IF(T3458="Held on Consignment (Not Owned)",0,MIN(I3458-R3458,N3458))</f>
        <v>0</v>
      </c>
      <c r="T3458" s="11" t="s">
        <v>39</v>
      </c>
      <c r="U3458" s="18" t="s">
        <v>26</v>
      </c>
    </row>
    <row r="3459" spans="1:21" ht="15" customHeight="1" x14ac:dyDescent="0.15">
      <c r="A3459" s="10" t="s">
        <v>3507</v>
      </c>
      <c r="B3459" s="11" t="s">
        <v>41</v>
      </c>
      <c r="C3459" s="11" t="s">
        <v>115</v>
      </c>
      <c r="D3459" s="12">
        <v>46087</v>
      </c>
      <c r="E3459" s="11">
        <v>3063</v>
      </c>
      <c r="F3459" s="11" t="s">
        <v>33</v>
      </c>
      <c r="G3459" s="13">
        <v>485.68</v>
      </c>
      <c r="H3459" s="14">
        <f t="shared" si="378"/>
        <v>1487637.84</v>
      </c>
      <c r="I3459" s="14">
        <f>IF(F3459="GHS",H3459,H3459*Assumptions!$B$4)</f>
        <v>1487637.84</v>
      </c>
      <c r="J3459" s="15" t="str">
        <f>INDEX(Assumptions!$B$8:$B$12,MATCH(B3459,Assumptions!$A$8:$A$12,0))</f>
        <v>Weighted Average</v>
      </c>
      <c r="K3459" s="16">
        <f>G3459/(1-INDEX(Assumptions!$D$8:$D$12,MATCH(B3459,Assumptions!$A$8:$A$12,0)))</f>
        <v>747.19999999999993</v>
      </c>
      <c r="L3459" s="16">
        <f t="shared" si="379"/>
        <v>14.570399999999999</v>
      </c>
      <c r="M3459" s="16">
        <f t="shared" si="380"/>
        <v>37.36</v>
      </c>
      <c r="N3459" s="14">
        <f>E3459*(K3459-L3459-M3459)*IF(F3459="GHS",1,Assumptions!$B$4)</f>
        <v>2129610.7848</v>
      </c>
      <c r="O3459" s="15">
        <f t="shared" ca="1" si="381"/>
        <v>199</v>
      </c>
      <c r="P3459" s="15" t="str">
        <f t="shared" ca="1" si="382"/>
        <v>181-365d</v>
      </c>
      <c r="Q3459" s="17">
        <f ca="1">IF(P3459="0-90d",0,IF(P3459="91-180d",INDEX(Assumptions!$F$8:$F$12,MATCH(B3459,Assumptions!$A$8:$A$12,0)),IF(P3459="181-365d",INDEX(Assumptions!$G$8:$G$12,MATCH(B3459,Assumptions!$A$8:$A$12,0)),INDEX(Assumptions!$H$8:$H$12,MATCH(B3459,Assumptions!$A$8:$A$12,0)))))</f>
        <v>0.35</v>
      </c>
      <c r="R3459" s="14">
        <f t="shared" ca="1" si="383"/>
        <v>520673.24400000001</v>
      </c>
      <c r="S3459" s="14">
        <f t="shared" ca="1" si="384"/>
        <v>966964.59600000014</v>
      </c>
      <c r="T3459" s="11" t="s">
        <v>25</v>
      </c>
      <c r="U3459" s="18" t="s">
        <v>26</v>
      </c>
    </row>
    <row r="3460" spans="1:21" ht="15" customHeight="1" x14ac:dyDescent="0.15">
      <c r="A3460" s="10" t="s">
        <v>3508</v>
      </c>
      <c r="B3460" s="11" t="s">
        <v>41</v>
      </c>
      <c r="C3460" s="11" t="s">
        <v>42</v>
      </c>
      <c r="D3460" s="12">
        <v>46039</v>
      </c>
      <c r="E3460" s="11">
        <v>2539</v>
      </c>
      <c r="F3460" s="11" t="s">
        <v>33</v>
      </c>
      <c r="G3460" s="13">
        <v>351.4</v>
      </c>
      <c r="H3460" s="14">
        <f t="shared" si="378"/>
        <v>892204.6</v>
      </c>
      <c r="I3460" s="14">
        <f>IF(F3460="GHS",H3460,H3460*Assumptions!$B$4)</f>
        <v>892204.6</v>
      </c>
      <c r="J3460" s="15" t="str">
        <f>INDEX(Assumptions!$B$8:$B$12,MATCH(B3460,Assumptions!$A$8:$A$12,0))</f>
        <v>Weighted Average</v>
      </c>
      <c r="K3460" s="16">
        <f>G3460/(1-INDEX(Assumptions!$D$8:$D$12,MATCH(B3460,Assumptions!$A$8:$A$12,0)))</f>
        <v>540.61538461538453</v>
      </c>
      <c r="L3460" s="16">
        <f t="shared" si="379"/>
        <v>10.542</v>
      </c>
      <c r="M3460" s="16">
        <f t="shared" si="380"/>
        <v>27.030769230769227</v>
      </c>
      <c r="N3460" s="14">
        <f>E3460*(K3460-L3460-M3460)*IF(F3460="GHS",1,Assumptions!$B$4)</f>
        <v>1277225.200461538</v>
      </c>
      <c r="O3460" s="15">
        <f t="shared" ca="1" si="381"/>
        <v>247</v>
      </c>
      <c r="P3460" s="15" t="str">
        <f t="shared" ca="1" si="382"/>
        <v>181-365d</v>
      </c>
      <c r="Q3460" s="17">
        <f ca="1">IF(P3460="0-90d",0,IF(P3460="91-180d",INDEX(Assumptions!$F$8:$F$12,MATCH(B3460,Assumptions!$A$8:$A$12,0)),IF(P3460="181-365d",INDEX(Assumptions!$G$8:$G$12,MATCH(B3460,Assumptions!$A$8:$A$12,0)),INDEX(Assumptions!$H$8:$H$12,MATCH(B3460,Assumptions!$A$8:$A$12,0)))))</f>
        <v>0.35</v>
      </c>
      <c r="R3460" s="14">
        <f t="shared" ca="1" si="383"/>
        <v>312271.61</v>
      </c>
      <c r="S3460" s="14">
        <f t="shared" ca="1" si="384"/>
        <v>579932.99</v>
      </c>
      <c r="T3460" s="11" t="s">
        <v>25</v>
      </c>
      <c r="U3460" s="18" t="s">
        <v>26</v>
      </c>
    </row>
    <row r="3461" spans="1:21" ht="15" customHeight="1" x14ac:dyDescent="0.15">
      <c r="A3461" s="10" t="s">
        <v>3509</v>
      </c>
      <c r="B3461" s="11" t="s">
        <v>22</v>
      </c>
      <c r="C3461" s="11" t="s">
        <v>61</v>
      </c>
      <c r="D3461" s="12">
        <v>46089</v>
      </c>
      <c r="E3461" s="11">
        <v>1010</v>
      </c>
      <c r="F3461" s="11" t="s">
        <v>24</v>
      </c>
      <c r="G3461" s="13">
        <v>27824.73</v>
      </c>
      <c r="H3461" s="14">
        <f t="shared" si="378"/>
        <v>28102977.300000001</v>
      </c>
      <c r="I3461" s="14">
        <f>IF(F3461="GHS",H3461,H3461*Assumptions!$B$4)</f>
        <v>303512154.84000003</v>
      </c>
      <c r="J3461" s="15" t="str">
        <f>INDEX(Assumptions!$B$8:$B$12,MATCH(B3461,Assumptions!$A$8:$A$12,0))</f>
        <v>FIFO</v>
      </c>
      <c r="K3461" s="16">
        <f>G3461/(1-INDEX(Assumptions!$D$8:$D$12,MATCH(B3461,Assumptions!$A$8:$A$12,0)))</f>
        <v>33932.597560975606</v>
      </c>
      <c r="L3461" s="16">
        <f t="shared" si="379"/>
        <v>834.74189999999999</v>
      </c>
      <c r="M3461" s="16">
        <f t="shared" si="380"/>
        <v>1696.6298780487805</v>
      </c>
      <c r="N3461" s="14">
        <f>E3461*(K3461-L3461-M3461)*IF(F3461="GHS",1,Assumptions!$B$4)</f>
        <v>342524570.84016579</v>
      </c>
      <c r="O3461" s="15">
        <f t="shared" ca="1" si="381"/>
        <v>197</v>
      </c>
      <c r="P3461" s="15" t="str">
        <f t="shared" ca="1" si="382"/>
        <v>181-365d</v>
      </c>
      <c r="Q3461" s="17">
        <f ca="1">IF(P3461="0-90d",0,IF(P3461="91-180d",INDEX(Assumptions!$F$8:$F$12,MATCH(B3461,Assumptions!$A$8:$A$12,0)),IF(P3461="181-365d",INDEX(Assumptions!$G$8:$G$12,MATCH(B3461,Assumptions!$A$8:$A$12,0)),INDEX(Assumptions!$H$8:$H$12,MATCH(B3461,Assumptions!$A$8:$A$12,0)))))</f>
        <v>0.15</v>
      </c>
      <c r="R3461" s="14">
        <f t="shared" ca="1" si="383"/>
        <v>45526823.226000004</v>
      </c>
      <c r="S3461" s="14">
        <f t="shared" ca="1" si="384"/>
        <v>257985331.61400002</v>
      </c>
      <c r="T3461" s="11" t="s">
        <v>25</v>
      </c>
      <c r="U3461" s="18" t="s">
        <v>26</v>
      </c>
    </row>
    <row r="3462" spans="1:21" ht="15" customHeight="1" x14ac:dyDescent="0.15">
      <c r="A3462" s="10" t="s">
        <v>3510</v>
      </c>
      <c r="B3462" s="11" t="s">
        <v>41</v>
      </c>
      <c r="C3462" s="11" t="s">
        <v>49</v>
      </c>
      <c r="D3462" s="12">
        <v>46058</v>
      </c>
      <c r="E3462" s="11">
        <v>4169</v>
      </c>
      <c r="F3462" s="11" t="s">
        <v>33</v>
      </c>
      <c r="G3462" s="13">
        <v>521.72</v>
      </c>
      <c r="H3462" s="14">
        <f t="shared" si="378"/>
        <v>2175050.6800000002</v>
      </c>
      <c r="I3462" s="14">
        <f>IF(F3462="GHS",H3462,H3462*Assumptions!$B$4)</f>
        <v>2175050.6800000002</v>
      </c>
      <c r="J3462" s="15" t="str">
        <f>INDEX(Assumptions!$B$8:$B$12,MATCH(B3462,Assumptions!$A$8:$A$12,0))</f>
        <v>Weighted Average</v>
      </c>
      <c r="K3462" s="16">
        <f>G3462/(1-INDEX(Assumptions!$D$8:$D$12,MATCH(B3462,Assumptions!$A$8:$A$12,0)))</f>
        <v>802.64615384615388</v>
      </c>
      <c r="L3462" s="16">
        <f t="shared" si="379"/>
        <v>15.6516</v>
      </c>
      <c r="M3462" s="16">
        <f t="shared" si="380"/>
        <v>40.132307692307698</v>
      </c>
      <c r="N3462" s="14">
        <f>E3462*(K3462-L3462-M3462)*IF(F3462="GHS",1,Assumptions!$B$4)</f>
        <v>3113668.7042153846</v>
      </c>
      <c r="O3462" s="15">
        <f t="shared" ca="1" si="381"/>
        <v>228</v>
      </c>
      <c r="P3462" s="15" t="str">
        <f t="shared" ca="1" si="382"/>
        <v>181-365d</v>
      </c>
      <c r="Q3462" s="17">
        <f ca="1">IF(P3462="0-90d",0,IF(P3462="91-180d",INDEX(Assumptions!$F$8:$F$12,MATCH(B3462,Assumptions!$A$8:$A$12,0)),IF(P3462="181-365d",INDEX(Assumptions!$G$8:$G$12,MATCH(B3462,Assumptions!$A$8:$A$12,0)),INDEX(Assumptions!$H$8:$H$12,MATCH(B3462,Assumptions!$A$8:$A$12,0)))))</f>
        <v>0.35</v>
      </c>
      <c r="R3462" s="14">
        <f t="shared" ca="1" si="383"/>
        <v>761267.73800000001</v>
      </c>
      <c r="S3462" s="14">
        <f t="shared" ca="1" si="384"/>
        <v>1413782.9420000003</v>
      </c>
      <c r="T3462" s="11" t="s">
        <v>25</v>
      </c>
      <c r="U3462" s="18" t="s">
        <v>26</v>
      </c>
    </row>
    <row r="3463" spans="1:21" ht="15" customHeight="1" x14ac:dyDescent="0.15">
      <c r="A3463" s="10" t="s">
        <v>3511</v>
      </c>
      <c r="B3463" s="11" t="s">
        <v>28</v>
      </c>
      <c r="C3463" s="11" t="s">
        <v>35</v>
      </c>
      <c r="D3463" s="12">
        <v>46083</v>
      </c>
      <c r="E3463" s="11">
        <v>4651</v>
      </c>
      <c r="F3463" s="11" t="s">
        <v>24</v>
      </c>
      <c r="G3463" s="13">
        <v>5947.39</v>
      </c>
      <c r="H3463" s="14">
        <f t="shared" si="378"/>
        <v>27661310.890000001</v>
      </c>
      <c r="I3463" s="14">
        <f>IF(F3463="GHS",H3463,H3463*Assumptions!$B$4)</f>
        <v>298742157.61200005</v>
      </c>
      <c r="J3463" s="15" t="str">
        <f>INDEX(Assumptions!$B$8:$B$12,MATCH(B3463,Assumptions!$A$8:$A$12,0))</f>
        <v>Fair Value Less Costs to Sell</v>
      </c>
      <c r="K3463" s="16">
        <f>G3463/(1-INDEX(Assumptions!$D$8:$D$12,MATCH(B3463,Assumptions!$A$8:$A$12,0)))</f>
        <v>6758.3977272727279</v>
      </c>
      <c r="L3463" s="16">
        <f t="shared" si="379"/>
        <v>178.42170000000002</v>
      </c>
      <c r="M3463" s="16">
        <f t="shared" si="380"/>
        <v>337.91988636363641</v>
      </c>
      <c r="N3463" s="14">
        <f>E3463*(K3463-L3463-M3463)*IF(F3463="GHS",1,Assumptions!$B$4)</f>
        <v>313543473.60277641</v>
      </c>
      <c r="O3463" s="15">
        <f t="shared" ca="1" si="381"/>
        <v>203</v>
      </c>
      <c r="P3463" s="15" t="str">
        <f t="shared" ca="1" si="382"/>
        <v>181-365d</v>
      </c>
      <c r="Q3463" s="17">
        <f ca="1">IF(P3463="0-90d",0,IF(P3463="91-180d",INDEX(Assumptions!$F$8:$F$12,MATCH(B3463,Assumptions!$A$8:$A$12,0)),IF(P3463="181-365d",INDEX(Assumptions!$G$8:$G$12,MATCH(B3463,Assumptions!$A$8:$A$12,0)),INDEX(Assumptions!$H$8:$H$12,MATCH(B3463,Assumptions!$A$8:$A$12,0)))))</f>
        <v>0.1</v>
      </c>
      <c r="R3463" s="14">
        <f t="shared" ca="1" si="383"/>
        <v>29874215.761200007</v>
      </c>
      <c r="S3463" s="14">
        <f t="shared" ca="1" si="384"/>
        <v>268867941.85080004</v>
      </c>
      <c r="T3463" s="11" t="s">
        <v>25</v>
      </c>
      <c r="U3463" s="18" t="s">
        <v>26</v>
      </c>
    </row>
    <row r="3464" spans="1:21" ht="15" customHeight="1" x14ac:dyDescent="0.15">
      <c r="A3464" s="10" t="s">
        <v>3512</v>
      </c>
      <c r="B3464" s="11" t="s">
        <v>41</v>
      </c>
      <c r="C3464" s="11" t="s">
        <v>44</v>
      </c>
      <c r="D3464" s="12">
        <v>46213</v>
      </c>
      <c r="E3464" s="11">
        <v>4282</v>
      </c>
      <c r="F3464" s="11" t="s">
        <v>33</v>
      </c>
      <c r="G3464" s="13">
        <v>366.67</v>
      </c>
      <c r="H3464" s="14">
        <f t="shared" si="378"/>
        <v>1570080.9400000002</v>
      </c>
      <c r="I3464" s="14">
        <f>IF(F3464="GHS",H3464,H3464*Assumptions!$B$4)</f>
        <v>1570080.9400000002</v>
      </c>
      <c r="J3464" s="15" t="str">
        <f>INDEX(Assumptions!$B$8:$B$12,MATCH(B3464,Assumptions!$A$8:$A$12,0))</f>
        <v>Weighted Average</v>
      </c>
      <c r="K3464" s="16">
        <f>G3464/(1-INDEX(Assumptions!$D$8:$D$12,MATCH(B3464,Assumptions!$A$8:$A$12,0)))</f>
        <v>564.10769230769233</v>
      </c>
      <c r="L3464" s="16">
        <f t="shared" si="379"/>
        <v>11.0001</v>
      </c>
      <c r="M3464" s="16">
        <f t="shared" si="380"/>
        <v>28.205384615384617</v>
      </c>
      <c r="N3464" s="14">
        <f>E3464*(K3464-L3464-M3464)*IF(F3464="GHS",1,Assumptions!$B$4)</f>
        <v>2247631.2533384613</v>
      </c>
      <c r="O3464" s="15">
        <f t="shared" ca="1" si="381"/>
        <v>73</v>
      </c>
      <c r="P3464" s="15" t="str">
        <f t="shared" ca="1" si="382"/>
        <v>0-90d</v>
      </c>
      <c r="Q3464" s="17">
        <f ca="1">IF(P3464="0-90d",0,IF(P3464="91-180d",INDEX(Assumptions!$F$8:$F$12,MATCH(B3464,Assumptions!$A$8:$A$12,0)),IF(P3464="181-365d",INDEX(Assumptions!$G$8:$G$12,MATCH(B3464,Assumptions!$A$8:$A$12,0)),INDEX(Assumptions!$H$8:$H$12,MATCH(B3464,Assumptions!$A$8:$A$12,0)))))</f>
        <v>0</v>
      </c>
      <c r="R3464" s="14">
        <f t="shared" ca="1" si="383"/>
        <v>0</v>
      </c>
      <c r="S3464" s="14">
        <f t="shared" ca="1" si="384"/>
        <v>1570080.9400000002</v>
      </c>
      <c r="T3464" s="11" t="s">
        <v>25</v>
      </c>
      <c r="U3464" s="18" t="s">
        <v>26</v>
      </c>
    </row>
    <row r="3465" spans="1:21" ht="15" customHeight="1" x14ac:dyDescent="0.15">
      <c r="A3465" s="10" t="s">
        <v>3513</v>
      </c>
      <c r="B3465" s="11" t="s">
        <v>41</v>
      </c>
      <c r="C3465" s="11" t="s">
        <v>44</v>
      </c>
      <c r="D3465" s="12">
        <v>46140</v>
      </c>
      <c r="E3465" s="11">
        <v>3798</v>
      </c>
      <c r="F3465" s="11" t="s">
        <v>33</v>
      </c>
      <c r="G3465" s="13">
        <v>324.62</v>
      </c>
      <c r="H3465" s="14">
        <f t="shared" si="378"/>
        <v>1232906.76</v>
      </c>
      <c r="I3465" s="14">
        <f>IF(F3465="GHS",H3465,H3465*Assumptions!$B$4)</f>
        <v>1232906.76</v>
      </c>
      <c r="J3465" s="15" t="str">
        <f>INDEX(Assumptions!$B$8:$B$12,MATCH(B3465,Assumptions!$A$8:$A$12,0))</f>
        <v>Weighted Average</v>
      </c>
      <c r="K3465" s="16">
        <f>G3465/(1-INDEX(Assumptions!$D$8:$D$12,MATCH(B3465,Assumptions!$A$8:$A$12,0)))</f>
        <v>499.4153846153846</v>
      </c>
      <c r="L3465" s="16">
        <f t="shared" si="379"/>
        <v>9.7385999999999999</v>
      </c>
      <c r="M3465" s="16">
        <f t="shared" si="380"/>
        <v>24.970769230769232</v>
      </c>
      <c r="N3465" s="14">
        <f>E3465*(K3465-L3465-M3465)*IF(F3465="GHS",1,Assumptions!$B$4)</f>
        <v>1764953.4464307691</v>
      </c>
      <c r="O3465" s="15">
        <f t="shared" ca="1" si="381"/>
        <v>146</v>
      </c>
      <c r="P3465" s="15" t="str">
        <f t="shared" ca="1" si="382"/>
        <v>91-180d</v>
      </c>
      <c r="Q3465" s="17">
        <f ca="1">IF(P3465="0-90d",0,IF(P3465="91-180d",INDEX(Assumptions!$F$8:$F$12,MATCH(B3465,Assumptions!$A$8:$A$12,0)),IF(P3465="181-365d",INDEX(Assumptions!$G$8:$G$12,MATCH(B3465,Assumptions!$A$8:$A$12,0)),INDEX(Assumptions!$H$8:$H$12,MATCH(B3465,Assumptions!$A$8:$A$12,0)))))</f>
        <v>0.1</v>
      </c>
      <c r="R3465" s="14">
        <f t="shared" ca="1" si="383"/>
        <v>123290.67600000001</v>
      </c>
      <c r="S3465" s="14">
        <f t="shared" ca="1" si="384"/>
        <v>1109616.084</v>
      </c>
      <c r="T3465" s="11" t="s">
        <v>25</v>
      </c>
      <c r="U3465" s="18" t="s">
        <v>26</v>
      </c>
    </row>
    <row r="3466" spans="1:21" ht="15" customHeight="1" x14ac:dyDescent="0.15">
      <c r="A3466" s="10" t="s">
        <v>3514</v>
      </c>
      <c r="B3466" s="11" t="s">
        <v>31</v>
      </c>
      <c r="C3466" s="11" t="s">
        <v>76</v>
      </c>
      <c r="D3466" s="12">
        <v>45960</v>
      </c>
      <c r="E3466" s="11">
        <v>3122</v>
      </c>
      <c r="F3466" s="11" t="s">
        <v>33</v>
      </c>
      <c r="G3466" s="13">
        <v>1946.12</v>
      </c>
      <c r="H3466" s="14">
        <f t="shared" si="378"/>
        <v>6075786.6399999997</v>
      </c>
      <c r="I3466" s="14">
        <f>IF(F3466="GHS",H3466,H3466*Assumptions!$B$4)</f>
        <v>6075786.6399999997</v>
      </c>
      <c r="J3466" s="15" t="str">
        <f>INDEX(Assumptions!$B$8:$B$12,MATCH(B3466,Assumptions!$A$8:$A$12,0))</f>
        <v>Weighted Average</v>
      </c>
      <c r="K3466" s="16">
        <f>G3466/(1-INDEX(Assumptions!$D$8:$D$12,MATCH(B3466,Assumptions!$A$8:$A$12,0)))</f>
        <v>2702.9444444444443</v>
      </c>
      <c r="L3466" s="16">
        <f t="shared" si="379"/>
        <v>58.383599999999994</v>
      </c>
      <c r="M3466" s="16">
        <f t="shared" si="380"/>
        <v>135.14722222222221</v>
      </c>
      <c r="N3466" s="14">
        <f>E3466*(K3466-L3466-M3466)*IF(F3466="GHS",1,Assumptions!$B$4)</f>
        <v>7834389.3285777764</v>
      </c>
      <c r="O3466" s="15">
        <f t="shared" ca="1" si="381"/>
        <v>326</v>
      </c>
      <c r="P3466" s="15" t="str">
        <f t="shared" ca="1" si="382"/>
        <v>181-365d</v>
      </c>
      <c r="Q3466" s="17">
        <f ca="1">IF(P3466="0-90d",0,IF(P3466="91-180d",INDEX(Assumptions!$F$8:$F$12,MATCH(B3466,Assumptions!$A$8:$A$12,0)),IF(P3466="181-365d",INDEX(Assumptions!$G$8:$G$12,MATCH(B3466,Assumptions!$A$8:$A$12,0)),INDEX(Assumptions!$H$8:$H$12,MATCH(B3466,Assumptions!$A$8:$A$12,0)))))</f>
        <v>0.2</v>
      </c>
      <c r="R3466" s="14">
        <f t="shared" ca="1" si="383"/>
        <v>1215157.328</v>
      </c>
      <c r="S3466" s="14">
        <f t="shared" ca="1" si="384"/>
        <v>4860629.3119999999</v>
      </c>
      <c r="T3466" s="11" t="s">
        <v>25</v>
      </c>
      <c r="U3466" s="18" t="s">
        <v>26</v>
      </c>
    </row>
    <row r="3467" spans="1:21" ht="15" customHeight="1" x14ac:dyDescent="0.15">
      <c r="A3467" s="10" t="s">
        <v>3515</v>
      </c>
      <c r="B3467" s="11" t="s">
        <v>41</v>
      </c>
      <c r="C3467" s="11" t="s">
        <v>49</v>
      </c>
      <c r="D3467" s="12">
        <v>45965</v>
      </c>
      <c r="E3467" s="11">
        <v>1569</v>
      </c>
      <c r="F3467" s="11" t="s">
        <v>33</v>
      </c>
      <c r="G3467" s="13">
        <v>388.64</v>
      </c>
      <c r="H3467" s="14">
        <f t="shared" si="378"/>
        <v>609776.16</v>
      </c>
      <c r="I3467" s="14">
        <f>IF(F3467="GHS",H3467,H3467*Assumptions!$B$4)</f>
        <v>609776.16</v>
      </c>
      <c r="J3467" s="15" t="str">
        <f>INDEX(Assumptions!$B$8:$B$12,MATCH(B3467,Assumptions!$A$8:$A$12,0))</f>
        <v>Weighted Average</v>
      </c>
      <c r="K3467" s="16">
        <f>G3467/(1-INDEX(Assumptions!$D$8:$D$12,MATCH(B3467,Assumptions!$A$8:$A$12,0)))</f>
        <v>597.90769230769229</v>
      </c>
      <c r="L3467" s="16">
        <f t="shared" si="379"/>
        <v>11.659199999999998</v>
      </c>
      <c r="M3467" s="16">
        <f t="shared" si="380"/>
        <v>29.895384615384614</v>
      </c>
      <c r="N3467" s="14">
        <f>E3467*(K3467-L3467-M3467)*IF(F3467="GHS",1,Assumptions!$B$4)</f>
        <v>872918.02596923069</v>
      </c>
      <c r="O3467" s="15">
        <f t="shared" ca="1" si="381"/>
        <v>321</v>
      </c>
      <c r="P3467" s="15" t="str">
        <f t="shared" ca="1" si="382"/>
        <v>181-365d</v>
      </c>
      <c r="Q3467" s="17">
        <f ca="1">IF(P3467="0-90d",0,IF(P3467="91-180d",INDEX(Assumptions!$F$8:$F$12,MATCH(B3467,Assumptions!$A$8:$A$12,0)),IF(P3467="181-365d",INDEX(Assumptions!$G$8:$G$12,MATCH(B3467,Assumptions!$A$8:$A$12,0)),INDEX(Assumptions!$H$8:$H$12,MATCH(B3467,Assumptions!$A$8:$A$12,0)))))</f>
        <v>0.35</v>
      </c>
      <c r="R3467" s="14">
        <f t="shared" ca="1" si="383"/>
        <v>213421.65599999999</v>
      </c>
      <c r="S3467" s="14">
        <f t="shared" ca="1" si="384"/>
        <v>396354.50400000007</v>
      </c>
      <c r="T3467" s="11" t="s">
        <v>25</v>
      </c>
      <c r="U3467" s="18" t="s">
        <v>26</v>
      </c>
    </row>
    <row r="3468" spans="1:21" ht="15" customHeight="1" x14ac:dyDescent="0.15">
      <c r="A3468" s="10" t="s">
        <v>3516</v>
      </c>
      <c r="B3468" s="11" t="s">
        <v>41</v>
      </c>
      <c r="C3468" s="11" t="s">
        <v>115</v>
      </c>
      <c r="D3468" s="12">
        <v>46086</v>
      </c>
      <c r="E3468" s="11">
        <v>4857</v>
      </c>
      <c r="F3468" s="11" t="s">
        <v>33</v>
      </c>
      <c r="G3468" s="13">
        <v>517.74</v>
      </c>
      <c r="H3468" s="14">
        <f t="shared" si="378"/>
        <v>2514663.1800000002</v>
      </c>
      <c r="I3468" s="14">
        <f>IF(F3468="GHS",H3468,H3468*Assumptions!$B$4)</f>
        <v>2514663.1800000002</v>
      </c>
      <c r="J3468" s="15" t="str">
        <f>INDEX(Assumptions!$B$8:$B$12,MATCH(B3468,Assumptions!$A$8:$A$12,0))</f>
        <v>Weighted Average</v>
      </c>
      <c r="K3468" s="16">
        <f>G3468/(1-INDEX(Assumptions!$D$8:$D$12,MATCH(B3468,Assumptions!$A$8:$A$12,0)))</f>
        <v>796.52307692307693</v>
      </c>
      <c r="L3468" s="16">
        <f t="shared" si="379"/>
        <v>15.5322</v>
      </c>
      <c r="M3468" s="16">
        <f t="shared" si="380"/>
        <v>39.826153846153851</v>
      </c>
      <c r="N3468" s="14">
        <f>E3468*(K3468-L3468-M3468)*IF(F3468="GHS",1,Assumptions!$B$4)</f>
        <v>3599837.0599846155</v>
      </c>
      <c r="O3468" s="15">
        <f t="shared" ca="1" si="381"/>
        <v>200</v>
      </c>
      <c r="P3468" s="15" t="str">
        <f t="shared" ca="1" si="382"/>
        <v>181-365d</v>
      </c>
      <c r="Q3468" s="17">
        <f ca="1">IF(P3468="0-90d",0,IF(P3468="91-180d",INDEX(Assumptions!$F$8:$F$12,MATCH(B3468,Assumptions!$A$8:$A$12,0)),IF(P3468="181-365d",INDEX(Assumptions!$G$8:$G$12,MATCH(B3468,Assumptions!$A$8:$A$12,0)),INDEX(Assumptions!$H$8:$H$12,MATCH(B3468,Assumptions!$A$8:$A$12,0)))))</f>
        <v>0.35</v>
      </c>
      <c r="R3468" s="14">
        <f t="shared" ca="1" si="383"/>
        <v>880132.11300000001</v>
      </c>
      <c r="S3468" s="14">
        <f t="shared" ca="1" si="384"/>
        <v>1634531.0670000003</v>
      </c>
      <c r="T3468" s="11" t="s">
        <v>25</v>
      </c>
      <c r="U3468" s="18" t="s">
        <v>26</v>
      </c>
    </row>
    <row r="3469" spans="1:21" ht="15" customHeight="1" x14ac:dyDescent="0.15">
      <c r="A3469" s="10" t="s">
        <v>3517</v>
      </c>
      <c r="B3469" s="11" t="s">
        <v>22</v>
      </c>
      <c r="C3469" s="11" t="s">
        <v>81</v>
      </c>
      <c r="D3469" s="12">
        <v>46078</v>
      </c>
      <c r="E3469" s="11">
        <v>122</v>
      </c>
      <c r="F3469" s="11" t="s">
        <v>24</v>
      </c>
      <c r="G3469" s="13">
        <v>14137.73</v>
      </c>
      <c r="H3469" s="14">
        <f t="shared" si="378"/>
        <v>1724803.06</v>
      </c>
      <c r="I3469" s="14">
        <f>IF(F3469="GHS",H3469,H3469*Assumptions!$B$4)</f>
        <v>18627873.048</v>
      </c>
      <c r="J3469" s="15" t="str">
        <f>INDEX(Assumptions!$B$8:$B$12,MATCH(B3469,Assumptions!$A$8:$A$12,0))</f>
        <v>FIFO</v>
      </c>
      <c r="K3469" s="16">
        <f>G3469/(1-INDEX(Assumptions!$D$8:$D$12,MATCH(B3469,Assumptions!$A$8:$A$12,0)))</f>
        <v>17241.134146341461</v>
      </c>
      <c r="L3469" s="16">
        <f t="shared" si="379"/>
        <v>424.13189999999997</v>
      </c>
      <c r="M3469" s="16">
        <f t="shared" si="380"/>
        <v>862.05670731707312</v>
      </c>
      <c r="N3469" s="14">
        <f>E3469*(K3469-L3469-M3469)*IF(F3469="GHS",1,Assumptions!$B$4)</f>
        <v>21022236.242218535</v>
      </c>
      <c r="O3469" s="15">
        <f t="shared" ca="1" si="381"/>
        <v>208</v>
      </c>
      <c r="P3469" s="15" t="str">
        <f t="shared" ca="1" si="382"/>
        <v>181-365d</v>
      </c>
      <c r="Q3469" s="17">
        <f ca="1">IF(P3469="0-90d",0,IF(P3469="91-180d",INDEX(Assumptions!$F$8:$F$12,MATCH(B3469,Assumptions!$A$8:$A$12,0)),IF(P3469="181-365d",INDEX(Assumptions!$G$8:$G$12,MATCH(B3469,Assumptions!$A$8:$A$12,0)),INDEX(Assumptions!$H$8:$H$12,MATCH(B3469,Assumptions!$A$8:$A$12,0)))))</f>
        <v>0.15</v>
      </c>
      <c r="R3469" s="14">
        <f t="shared" ca="1" si="383"/>
        <v>2794180.9572000001</v>
      </c>
      <c r="S3469" s="14">
        <f t="shared" ca="1" si="384"/>
        <v>15833692.0908</v>
      </c>
      <c r="T3469" s="11" t="s">
        <v>25</v>
      </c>
      <c r="U3469" s="18" t="s">
        <v>26</v>
      </c>
    </row>
    <row r="3470" spans="1:21" ht="15" customHeight="1" x14ac:dyDescent="0.15">
      <c r="A3470" s="10" t="s">
        <v>3518</v>
      </c>
      <c r="B3470" s="11" t="s">
        <v>41</v>
      </c>
      <c r="C3470" s="11" t="s">
        <v>49</v>
      </c>
      <c r="D3470" s="12">
        <v>45866</v>
      </c>
      <c r="E3470" s="11">
        <v>2597</v>
      </c>
      <c r="F3470" s="11" t="s">
        <v>33</v>
      </c>
      <c r="G3470" s="13">
        <v>209.43</v>
      </c>
      <c r="H3470" s="14">
        <f t="shared" si="378"/>
        <v>543889.71</v>
      </c>
      <c r="I3470" s="14">
        <f>IF(F3470="GHS",H3470,H3470*Assumptions!$B$4)</f>
        <v>543889.71</v>
      </c>
      <c r="J3470" s="15" t="str">
        <f>INDEX(Assumptions!$B$8:$B$12,MATCH(B3470,Assumptions!$A$8:$A$12,0))</f>
        <v>Weighted Average</v>
      </c>
      <c r="K3470" s="16">
        <f>G3470/(1-INDEX(Assumptions!$D$8:$D$12,MATCH(B3470,Assumptions!$A$8:$A$12,0)))</f>
        <v>322.2</v>
      </c>
      <c r="L3470" s="16">
        <f t="shared" si="379"/>
        <v>6.2828999999999997</v>
      </c>
      <c r="M3470" s="16">
        <f t="shared" si="380"/>
        <v>16.11</v>
      </c>
      <c r="N3470" s="14">
        <f>E3470*(K3470-L3470-M3470)*IF(F3470="GHS",1,Assumptions!$B$4)</f>
        <v>778599.03870000003</v>
      </c>
      <c r="O3470" s="15">
        <f t="shared" ca="1" si="381"/>
        <v>420</v>
      </c>
      <c r="P3470" s="15" t="str">
        <f t="shared" ca="1" si="382"/>
        <v>365d+</v>
      </c>
      <c r="Q3470" s="17">
        <f ca="1">IF(P3470="0-90d",0,IF(P3470="91-180d",INDEX(Assumptions!$F$8:$F$12,MATCH(B3470,Assumptions!$A$8:$A$12,0)),IF(P3470="181-365d",INDEX(Assumptions!$G$8:$G$12,MATCH(B3470,Assumptions!$A$8:$A$12,0)),INDEX(Assumptions!$H$8:$H$12,MATCH(B3470,Assumptions!$A$8:$A$12,0)))))</f>
        <v>0.8</v>
      </c>
      <c r="R3470" s="14">
        <f t="shared" ca="1" si="383"/>
        <v>435111.76799999998</v>
      </c>
      <c r="S3470" s="14">
        <f t="shared" ca="1" si="384"/>
        <v>108777.94199999998</v>
      </c>
      <c r="T3470" s="11" t="s">
        <v>25</v>
      </c>
      <c r="U3470" s="18" t="s">
        <v>26</v>
      </c>
    </row>
    <row r="3471" spans="1:21" ht="15" customHeight="1" x14ac:dyDescent="0.15">
      <c r="A3471" s="10" t="s">
        <v>3519</v>
      </c>
      <c r="B3471" s="11" t="s">
        <v>22</v>
      </c>
      <c r="C3471" s="11" t="s">
        <v>81</v>
      </c>
      <c r="D3471" s="12">
        <v>46139</v>
      </c>
      <c r="E3471" s="11">
        <v>2278</v>
      </c>
      <c r="F3471" s="11" t="s">
        <v>24</v>
      </c>
      <c r="G3471" s="13">
        <v>20400.86</v>
      </c>
      <c r="H3471" s="14">
        <f t="shared" si="378"/>
        <v>46473159.079999998</v>
      </c>
      <c r="I3471" s="14">
        <f>IF(F3471="GHS",H3471,H3471*Assumptions!$B$4)</f>
        <v>501910118.06400001</v>
      </c>
      <c r="J3471" s="15" t="str">
        <f>INDEX(Assumptions!$B$8:$B$12,MATCH(B3471,Assumptions!$A$8:$A$12,0))</f>
        <v>FIFO</v>
      </c>
      <c r="K3471" s="16">
        <f>G3471/(1-INDEX(Assumptions!$D$8:$D$12,MATCH(B3471,Assumptions!$A$8:$A$12,0)))</f>
        <v>24879.09756097561</v>
      </c>
      <c r="L3471" s="16">
        <f t="shared" si="379"/>
        <v>612.0258</v>
      </c>
      <c r="M3471" s="16">
        <f t="shared" si="380"/>
        <v>1243.9548780487805</v>
      </c>
      <c r="N3471" s="14">
        <f>E3471*(K3471-L3471-M3471)*IF(F3471="GHS",1,Assumptions!$B$4)</f>
        <v>566423930.80051911</v>
      </c>
      <c r="O3471" s="15">
        <f t="shared" ca="1" si="381"/>
        <v>147</v>
      </c>
      <c r="P3471" s="15" t="str">
        <f t="shared" ca="1" si="382"/>
        <v>91-180d</v>
      </c>
      <c r="Q3471" s="17">
        <f ca="1">IF(P3471="0-90d",0,IF(P3471="91-180d",INDEX(Assumptions!$F$8:$F$12,MATCH(B3471,Assumptions!$A$8:$A$12,0)),IF(P3471="181-365d",INDEX(Assumptions!$G$8:$G$12,MATCH(B3471,Assumptions!$A$8:$A$12,0)),INDEX(Assumptions!$H$8:$H$12,MATCH(B3471,Assumptions!$A$8:$A$12,0)))))</f>
        <v>0.03</v>
      </c>
      <c r="R3471" s="14">
        <f t="shared" ca="1" si="383"/>
        <v>15057303.541920001</v>
      </c>
      <c r="S3471" s="14">
        <f t="shared" ca="1" si="384"/>
        <v>486852814.52208</v>
      </c>
      <c r="T3471" s="11" t="s">
        <v>25</v>
      </c>
      <c r="U3471" s="18" t="s">
        <v>26</v>
      </c>
    </row>
    <row r="3472" spans="1:21" ht="15" customHeight="1" x14ac:dyDescent="0.15">
      <c r="A3472" s="10" t="s">
        <v>3520</v>
      </c>
      <c r="B3472" s="11" t="s">
        <v>41</v>
      </c>
      <c r="C3472" s="11" t="s">
        <v>42</v>
      </c>
      <c r="D3472" s="12">
        <v>46171</v>
      </c>
      <c r="E3472" s="11">
        <v>3708</v>
      </c>
      <c r="F3472" s="11" t="s">
        <v>33</v>
      </c>
      <c r="G3472" s="13">
        <v>323.70999999999998</v>
      </c>
      <c r="H3472" s="14">
        <f t="shared" si="378"/>
        <v>1200316.68</v>
      </c>
      <c r="I3472" s="14">
        <f>IF(F3472="GHS",H3472,H3472*Assumptions!$B$4)</f>
        <v>1200316.68</v>
      </c>
      <c r="J3472" s="15" t="str">
        <f>INDEX(Assumptions!$B$8:$B$12,MATCH(B3472,Assumptions!$A$8:$A$12,0))</f>
        <v>Weighted Average</v>
      </c>
      <c r="K3472" s="16">
        <f>G3472/(1-INDEX(Assumptions!$D$8:$D$12,MATCH(B3472,Assumptions!$A$8:$A$12,0)))</f>
        <v>498.01538461538456</v>
      </c>
      <c r="L3472" s="16">
        <f t="shared" si="379"/>
        <v>9.7112999999999996</v>
      </c>
      <c r="M3472" s="16">
        <f t="shared" si="380"/>
        <v>24.900769230769228</v>
      </c>
      <c r="N3472" s="14">
        <f>E3472*(K3472-L3472-M3472)*IF(F3472="GHS",1,Assumptions!$B$4)</f>
        <v>1718299.4934461536</v>
      </c>
      <c r="O3472" s="15">
        <f t="shared" ca="1" si="381"/>
        <v>115</v>
      </c>
      <c r="P3472" s="15" t="str">
        <f t="shared" ca="1" si="382"/>
        <v>91-180d</v>
      </c>
      <c r="Q3472" s="17">
        <f ca="1">IF(P3472="0-90d",0,IF(P3472="91-180d",INDEX(Assumptions!$F$8:$F$12,MATCH(B3472,Assumptions!$A$8:$A$12,0)),IF(P3472="181-365d",INDEX(Assumptions!$G$8:$G$12,MATCH(B3472,Assumptions!$A$8:$A$12,0)),INDEX(Assumptions!$H$8:$H$12,MATCH(B3472,Assumptions!$A$8:$A$12,0)))))</f>
        <v>0.1</v>
      </c>
      <c r="R3472" s="14">
        <f t="shared" ca="1" si="383"/>
        <v>120031.66800000001</v>
      </c>
      <c r="S3472" s="14">
        <f t="shared" ca="1" si="384"/>
        <v>1080285.0119999999</v>
      </c>
      <c r="T3472" s="11" t="s">
        <v>25</v>
      </c>
      <c r="U3472" s="18" t="s">
        <v>36</v>
      </c>
    </row>
    <row r="3473" spans="1:21" ht="15" customHeight="1" x14ac:dyDescent="0.15">
      <c r="A3473" s="10" t="s">
        <v>3521</v>
      </c>
      <c r="B3473" s="11" t="s">
        <v>41</v>
      </c>
      <c r="C3473" s="11" t="s">
        <v>49</v>
      </c>
      <c r="D3473" s="12">
        <v>46070</v>
      </c>
      <c r="E3473" s="11">
        <v>1924</v>
      </c>
      <c r="F3473" s="11" t="s">
        <v>33</v>
      </c>
      <c r="G3473" s="13">
        <v>458.46</v>
      </c>
      <c r="H3473" s="14">
        <f t="shared" si="378"/>
        <v>882077.03999999992</v>
      </c>
      <c r="I3473" s="14">
        <f>IF(F3473="GHS",H3473,H3473*Assumptions!$B$4)</f>
        <v>882077.03999999992</v>
      </c>
      <c r="J3473" s="15" t="str">
        <f>INDEX(Assumptions!$B$8:$B$12,MATCH(B3473,Assumptions!$A$8:$A$12,0))</f>
        <v>Weighted Average</v>
      </c>
      <c r="K3473" s="16">
        <f>G3473/(1-INDEX(Assumptions!$D$8:$D$12,MATCH(B3473,Assumptions!$A$8:$A$12,0)))</f>
        <v>705.32307692307688</v>
      </c>
      <c r="L3473" s="16">
        <f t="shared" si="379"/>
        <v>13.753799999999998</v>
      </c>
      <c r="M3473" s="16">
        <f t="shared" si="380"/>
        <v>35.266153846153848</v>
      </c>
      <c r="N3473" s="14">
        <f>E3473*(K3473-L3473-M3473)*IF(F3473="GHS",1,Assumptions!$B$4)</f>
        <v>1262727.2087999999</v>
      </c>
      <c r="O3473" s="15">
        <f t="shared" ca="1" si="381"/>
        <v>216</v>
      </c>
      <c r="P3473" s="15" t="str">
        <f t="shared" ca="1" si="382"/>
        <v>181-365d</v>
      </c>
      <c r="Q3473" s="17">
        <f ca="1">IF(P3473="0-90d",0,IF(P3473="91-180d",INDEX(Assumptions!$F$8:$F$12,MATCH(B3473,Assumptions!$A$8:$A$12,0)),IF(P3473="181-365d",INDEX(Assumptions!$G$8:$G$12,MATCH(B3473,Assumptions!$A$8:$A$12,0)),INDEX(Assumptions!$H$8:$H$12,MATCH(B3473,Assumptions!$A$8:$A$12,0)))))</f>
        <v>0.35</v>
      </c>
      <c r="R3473" s="14">
        <f t="shared" ca="1" si="383"/>
        <v>308726.96399999998</v>
      </c>
      <c r="S3473" s="14">
        <f t="shared" ca="1" si="384"/>
        <v>573350.07599999988</v>
      </c>
      <c r="T3473" s="11" t="s">
        <v>25</v>
      </c>
      <c r="U3473" s="18" t="s">
        <v>26</v>
      </c>
    </row>
    <row r="3474" spans="1:21" ht="15" customHeight="1" x14ac:dyDescent="0.15">
      <c r="A3474" s="10" t="s">
        <v>3522</v>
      </c>
      <c r="B3474" s="11" t="s">
        <v>22</v>
      </c>
      <c r="C3474" s="11" t="s">
        <v>23</v>
      </c>
      <c r="D3474" s="12">
        <v>46125</v>
      </c>
      <c r="E3474" s="11">
        <v>3155</v>
      </c>
      <c r="F3474" s="11" t="s">
        <v>24</v>
      </c>
      <c r="G3474" s="13">
        <v>21204.06</v>
      </c>
      <c r="H3474" s="14">
        <f t="shared" si="378"/>
        <v>66898809.300000004</v>
      </c>
      <c r="I3474" s="14">
        <f>IF(F3474="GHS",H3474,H3474*Assumptions!$B$4)</f>
        <v>722507140.44000006</v>
      </c>
      <c r="J3474" s="15" t="str">
        <f>INDEX(Assumptions!$B$8:$B$12,MATCH(B3474,Assumptions!$A$8:$A$12,0))</f>
        <v>FIFO</v>
      </c>
      <c r="K3474" s="16">
        <f>G3474/(1-INDEX(Assumptions!$D$8:$D$12,MATCH(B3474,Assumptions!$A$8:$A$12,0)))</f>
        <v>25858.609756097561</v>
      </c>
      <c r="L3474" s="16">
        <f t="shared" si="379"/>
        <v>636.12180000000001</v>
      </c>
      <c r="M3474" s="16">
        <f t="shared" si="380"/>
        <v>1292.9304878048781</v>
      </c>
      <c r="N3474" s="14">
        <f>E3474*(K3474-L3474-M3474)*IF(F3474="GHS",1,Assumptions!$B$4)</f>
        <v>815375741.17460501</v>
      </c>
      <c r="O3474" s="15">
        <f t="shared" ca="1" si="381"/>
        <v>161</v>
      </c>
      <c r="P3474" s="15" t="str">
        <f t="shared" ca="1" si="382"/>
        <v>91-180d</v>
      </c>
      <c r="Q3474" s="17">
        <f ca="1">IF(P3474="0-90d",0,IF(P3474="91-180d",INDEX(Assumptions!$F$8:$F$12,MATCH(B3474,Assumptions!$A$8:$A$12,0)),IF(P3474="181-365d",INDEX(Assumptions!$G$8:$G$12,MATCH(B3474,Assumptions!$A$8:$A$12,0)),INDEX(Assumptions!$H$8:$H$12,MATCH(B3474,Assumptions!$A$8:$A$12,0)))))</f>
        <v>0.03</v>
      </c>
      <c r="R3474" s="14">
        <f t="shared" ca="1" si="383"/>
        <v>21675214.213199999</v>
      </c>
      <c r="S3474" s="14">
        <f t="shared" ca="1" si="384"/>
        <v>700831926.22680008</v>
      </c>
      <c r="T3474" s="11" t="s">
        <v>25</v>
      </c>
      <c r="U3474" s="18" t="s">
        <v>26</v>
      </c>
    </row>
    <row r="3475" spans="1:21" ht="15" customHeight="1" x14ac:dyDescent="0.15">
      <c r="A3475" s="10" t="s">
        <v>3523</v>
      </c>
      <c r="B3475" s="11" t="s">
        <v>41</v>
      </c>
      <c r="C3475" s="11" t="s">
        <v>115</v>
      </c>
      <c r="D3475" s="12">
        <v>46195</v>
      </c>
      <c r="E3475" s="11">
        <v>328</v>
      </c>
      <c r="F3475" s="11" t="s">
        <v>33</v>
      </c>
      <c r="G3475" s="13">
        <v>241.53</v>
      </c>
      <c r="H3475" s="14">
        <f t="shared" si="378"/>
        <v>79221.84</v>
      </c>
      <c r="I3475" s="14">
        <f>IF(F3475="GHS",H3475,H3475*Assumptions!$B$4)</f>
        <v>79221.84</v>
      </c>
      <c r="J3475" s="15" t="str">
        <f>INDEX(Assumptions!$B$8:$B$12,MATCH(B3475,Assumptions!$A$8:$A$12,0))</f>
        <v>Weighted Average</v>
      </c>
      <c r="K3475" s="16">
        <f>G3475/(1-INDEX(Assumptions!$D$8:$D$12,MATCH(B3475,Assumptions!$A$8:$A$12,0)))</f>
        <v>371.58461538461535</v>
      </c>
      <c r="L3475" s="16">
        <f t="shared" si="379"/>
        <v>7.2458999999999998</v>
      </c>
      <c r="M3475" s="16">
        <f t="shared" si="380"/>
        <v>18.579230769230769</v>
      </c>
      <c r="N3475" s="14">
        <f>E3475*(K3475-L3475-M3475)*IF(F3475="GHS",1,Assumptions!$B$4)</f>
        <v>113409.11095384613</v>
      </c>
      <c r="O3475" s="15">
        <f t="shared" ca="1" si="381"/>
        <v>91</v>
      </c>
      <c r="P3475" s="15" t="str">
        <f t="shared" ca="1" si="382"/>
        <v>91-180d</v>
      </c>
      <c r="Q3475" s="17">
        <f ca="1">IF(P3475="0-90d",0,IF(P3475="91-180d",INDEX(Assumptions!$F$8:$F$12,MATCH(B3475,Assumptions!$A$8:$A$12,0)),IF(P3475="181-365d",INDEX(Assumptions!$G$8:$G$12,MATCH(B3475,Assumptions!$A$8:$A$12,0)),INDEX(Assumptions!$H$8:$H$12,MATCH(B3475,Assumptions!$A$8:$A$12,0)))))</f>
        <v>0.1</v>
      </c>
      <c r="R3475" s="14">
        <f t="shared" ca="1" si="383"/>
        <v>7922.1840000000002</v>
      </c>
      <c r="S3475" s="14">
        <f t="shared" ca="1" si="384"/>
        <v>71299.656000000003</v>
      </c>
      <c r="T3475" s="11" t="s">
        <v>25</v>
      </c>
      <c r="U3475" s="18" t="s">
        <v>26</v>
      </c>
    </row>
    <row r="3476" spans="1:21" ht="15" customHeight="1" x14ac:dyDescent="0.15">
      <c r="A3476" s="10" t="s">
        <v>3524</v>
      </c>
      <c r="B3476" s="11" t="s">
        <v>41</v>
      </c>
      <c r="C3476" s="11" t="s">
        <v>42</v>
      </c>
      <c r="D3476" s="12">
        <v>45751</v>
      </c>
      <c r="E3476" s="11">
        <v>3848</v>
      </c>
      <c r="F3476" s="11" t="s">
        <v>33</v>
      </c>
      <c r="G3476" s="13">
        <v>312.2</v>
      </c>
      <c r="H3476" s="14">
        <f t="shared" si="378"/>
        <v>1201345.5999999999</v>
      </c>
      <c r="I3476" s="14">
        <f>IF(F3476="GHS",H3476,H3476*Assumptions!$B$4)</f>
        <v>1201345.5999999999</v>
      </c>
      <c r="J3476" s="15" t="str">
        <f>INDEX(Assumptions!$B$8:$B$12,MATCH(B3476,Assumptions!$A$8:$A$12,0))</f>
        <v>Weighted Average</v>
      </c>
      <c r="K3476" s="16">
        <f>G3476/(1-INDEX(Assumptions!$D$8:$D$12,MATCH(B3476,Assumptions!$A$8:$A$12,0)))</f>
        <v>480.30769230769226</v>
      </c>
      <c r="L3476" s="16">
        <f t="shared" si="379"/>
        <v>9.3659999999999997</v>
      </c>
      <c r="M3476" s="16">
        <f t="shared" si="380"/>
        <v>24.015384615384615</v>
      </c>
      <c r="N3476" s="14">
        <f>E3476*(K3476-L3476-M3476)*IF(F3476="GHS",1,Assumptions!$B$4)</f>
        <v>1719772.4319999998</v>
      </c>
      <c r="O3476" s="15">
        <f t="shared" ca="1" si="381"/>
        <v>535</v>
      </c>
      <c r="P3476" s="15" t="str">
        <f t="shared" ca="1" si="382"/>
        <v>365d+</v>
      </c>
      <c r="Q3476" s="17">
        <f ca="1">IF(P3476="0-90d",0,IF(P3476="91-180d",INDEX(Assumptions!$F$8:$F$12,MATCH(B3476,Assumptions!$A$8:$A$12,0)),IF(P3476="181-365d",INDEX(Assumptions!$G$8:$G$12,MATCH(B3476,Assumptions!$A$8:$A$12,0)),INDEX(Assumptions!$H$8:$H$12,MATCH(B3476,Assumptions!$A$8:$A$12,0)))))</f>
        <v>0.8</v>
      </c>
      <c r="R3476" s="14">
        <f t="shared" ca="1" si="383"/>
        <v>961076.48</v>
      </c>
      <c r="S3476" s="14">
        <f t="shared" ca="1" si="384"/>
        <v>240269.11999999988</v>
      </c>
      <c r="T3476" s="11" t="s">
        <v>25</v>
      </c>
      <c r="U3476" s="18" t="s">
        <v>26</v>
      </c>
    </row>
    <row r="3477" spans="1:21" ht="15" customHeight="1" x14ac:dyDescent="0.15">
      <c r="A3477" s="10" t="s">
        <v>3525</v>
      </c>
      <c r="B3477" s="11" t="s">
        <v>41</v>
      </c>
      <c r="C3477" s="11" t="s">
        <v>42</v>
      </c>
      <c r="D3477" s="12">
        <v>46071</v>
      </c>
      <c r="E3477" s="11">
        <v>2766</v>
      </c>
      <c r="F3477" s="11" t="s">
        <v>33</v>
      </c>
      <c r="G3477" s="13">
        <v>318.64</v>
      </c>
      <c r="H3477" s="14">
        <f t="shared" si="378"/>
        <v>881358.24</v>
      </c>
      <c r="I3477" s="14">
        <f>IF(F3477="GHS",H3477,H3477*Assumptions!$B$4)</f>
        <v>881358.24</v>
      </c>
      <c r="J3477" s="15" t="str">
        <f>INDEX(Assumptions!$B$8:$B$12,MATCH(B3477,Assumptions!$A$8:$A$12,0))</f>
        <v>Weighted Average</v>
      </c>
      <c r="K3477" s="16">
        <f>G3477/(1-INDEX(Assumptions!$D$8:$D$12,MATCH(B3477,Assumptions!$A$8:$A$12,0)))</f>
        <v>490.21538461538455</v>
      </c>
      <c r="L3477" s="16">
        <f t="shared" si="379"/>
        <v>9.5591999999999988</v>
      </c>
      <c r="M3477" s="16">
        <f t="shared" si="380"/>
        <v>24.510769230769228</v>
      </c>
      <c r="N3477" s="14">
        <f>E3477*(K3477-L3477-M3477)*IF(F3477="GHS",1,Assumptions!$B$4)</f>
        <v>1261698.218953846</v>
      </c>
      <c r="O3477" s="15">
        <f t="shared" ca="1" si="381"/>
        <v>215</v>
      </c>
      <c r="P3477" s="15" t="str">
        <f t="shared" ca="1" si="382"/>
        <v>181-365d</v>
      </c>
      <c r="Q3477" s="17">
        <f ca="1">IF(P3477="0-90d",0,IF(P3477="91-180d",INDEX(Assumptions!$F$8:$F$12,MATCH(B3477,Assumptions!$A$8:$A$12,0)),IF(P3477="181-365d",INDEX(Assumptions!$G$8:$G$12,MATCH(B3477,Assumptions!$A$8:$A$12,0)),INDEX(Assumptions!$H$8:$H$12,MATCH(B3477,Assumptions!$A$8:$A$12,0)))))</f>
        <v>0.35</v>
      </c>
      <c r="R3477" s="14">
        <f t="shared" ca="1" si="383"/>
        <v>308475.38399999996</v>
      </c>
      <c r="S3477" s="14">
        <f t="shared" ca="1" si="384"/>
        <v>572882.85600000003</v>
      </c>
      <c r="T3477" s="11" t="s">
        <v>25</v>
      </c>
      <c r="U3477" s="18" t="s">
        <v>26</v>
      </c>
    </row>
    <row r="3478" spans="1:21" ht="15" customHeight="1" x14ac:dyDescent="0.15">
      <c r="A3478" s="10" t="s">
        <v>3526</v>
      </c>
      <c r="B3478" s="11" t="s">
        <v>41</v>
      </c>
      <c r="C3478" s="11" t="s">
        <v>44</v>
      </c>
      <c r="D3478" s="12">
        <v>45840</v>
      </c>
      <c r="E3478" s="11">
        <v>3860</v>
      </c>
      <c r="F3478" s="11" t="s">
        <v>33</v>
      </c>
      <c r="G3478" s="13">
        <v>432.73</v>
      </c>
      <c r="H3478" s="14">
        <f t="shared" si="378"/>
        <v>1670337.8</v>
      </c>
      <c r="I3478" s="14">
        <f>IF(F3478="GHS",H3478,H3478*Assumptions!$B$4)</f>
        <v>1670337.8</v>
      </c>
      <c r="J3478" s="15" t="str">
        <f>INDEX(Assumptions!$B$8:$B$12,MATCH(B3478,Assumptions!$A$8:$A$12,0))</f>
        <v>Weighted Average</v>
      </c>
      <c r="K3478" s="16">
        <f>G3478/(1-INDEX(Assumptions!$D$8:$D$12,MATCH(B3478,Assumptions!$A$8:$A$12,0)))</f>
        <v>665.73846153846159</v>
      </c>
      <c r="L3478" s="16">
        <f t="shared" si="379"/>
        <v>12.9819</v>
      </c>
      <c r="M3478" s="16">
        <f t="shared" si="380"/>
        <v>33.286923076923081</v>
      </c>
      <c r="N3478" s="14">
        <f>E3478*(K3478-L3478-M3478)*IF(F3478="GHS",1,Assumptions!$B$4)</f>
        <v>2391152.8044615383</v>
      </c>
      <c r="O3478" s="15">
        <f t="shared" ca="1" si="381"/>
        <v>446</v>
      </c>
      <c r="P3478" s="15" t="str">
        <f t="shared" ca="1" si="382"/>
        <v>365d+</v>
      </c>
      <c r="Q3478" s="17">
        <f ca="1">IF(P3478="0-90d",0,IF(P3478="91-180d",INDEX(Assumptions!$F$8:$F$12,MATCH(B3478,Assumptions!$A$8:$A$12,0)),IF(P3478="181-365d",INDEX(Assumptions!$G$8:$G$12,MATCH(B3478,Assumptions!$A$8:$A$12,0)),INDEX(Assumptions!$H$8:$H$12,MATCH(B3478,Assumptions!$A$8:$A$12,0)))))</f>
        <v>0.8</v>
      </c>
      <c r="R3478" s="14">
        <f t="shared" ca="1" si="383"/>
        <v>1336270.2400000002</v>
      </c>
      <c r="S3478" s="14">
        <f t="shared" ca="1" si="384"/>
        <v>334067.55999999982</v>
      </c>
      <c r="T3478" s="11" t="s">
        <v>25</v>
      </c>
      <c r="U3478" s="18" t="s">
        <v>26</v>
      </c>
    </row>
    <row r="3479" spans="1:21" ht="15" customHeight="1" x14ac:dyDescent="0.15">
      <c r="A3479" s="10" t="s">
        <v>3527</v>
      </c>
      <c r="B3479" s="11" t="s">
        <v>28</v>
      </c>
      <c r="C3479" s="11" t="s">
        <v>38</v>
      </c>
      <c r="D3479" s="12">
        <v>46200</v>
      </c>
      <c r="E3479" s="11">
        <v>499</v>
      </c>
      <c r="F3479" s="11" t="s">
        <v>24</v>
      </c>
      <c r="G3479" s="13">
        <v>5074.01</v>
      </c>
      <c r="H3479" s="14">
        <f t="shared" si="378"/>
        <v>2531930.9900000002</v>
      </c>
      <c r="I3479" s="14">
        <f>IF(F3479="GHS",H3479,H3479*Assumptions!$B$4)</f>
        <v>27344854.692000005</v>
      </c>
      <c r="J3479" s="15" t="str">
        <f>INDEX(Assumptions!$B$8:$B$12,MATCH(B3479,Assumptions!$A$8:$A$12,0))</f>
        <v>Fair Value Less Costs to Sell</v>
      </c>
      <c r="K3479" s="16">
        <f>G3479/(1-INDEX(Assumptions!$D$8:$D$12,MATCH(B3479,Assumptions!$A$8:$A$12,0)))</f>
        <v>5765.920454545455</v>
      </c>
      <c r="L3479" s="16">
        <f t="shared" si="379"/>
        <v>152.22030000000001</v>
      </c>
      <c r="M3479" s="16">
        <f t="shared" si="380"/>
        <v>288.29602272727277</v>
      </c>
      <c r="N3479" s="14">
        <f>E3479*(K3479-L3479-M3479)*IF(F3479="GHS",1,Assumptions!$B$4)</f>
        <v>28699667.947194554</v>
      </c>
      <c r="O3479" s="15">
        <f t="shared" ca="1" si="381"/>
        <v>86</v>
      </c>
      <c r="P3479" s="15" t="str">
        <f t="shared" ca="1" si="382"/>
        <v>0-90d</v>
      </c>
      <c r="Q3479" s="17">
        <f ca="1">IF(P3479="0-90d",0,IF(P3479="91-180d",INDEX(Assumptions!$F$8:$F$12,MATCH(B3479,Assumptions!$A$8:$A$12,0)),IF(P3479="181-365d",INDEX(Assumptions!$G$8:$G$12,MATCH(B3479,Assumptions!$A$8:$A$12,0)),INDEX(Assumptions!$H$8:$H$12,MATCH(B3479,Assumptions!$A$8:$A$12,0)))))</f>
        <v>0</v>
      </c>
      <c r="R3479" s="14">
        <f t="shared" ca="1" si="383"/>
        <v>0</v>
      </c>
      <c r="S3479" s="14">
        <f t="shared" ca="1" si="384"/>
        <v>27344854.692000005</v>
      </c>
      <c r="T3479" s="11" t="s">
        <v>25</v>
      </c>
      <c r="U3479" s="18" t="s">
        <v>26</v>
      </c>
    </row>
    <row r="3480" spans="1:21" ht="15" customHeight="1" x14ac:dyDescent="0.15">
      <c r="A3480" s="10" t="s">
        <v>3528</v>
      </c>
      <c r="B3480" s="11" t="s">
        <v>46</v>
      </c>
      <c r="C3480" s="11" t="s">
        <v>47</v>
      </c>
      <c r="D3480" s="12">
        <v>46214</v>
      </c>
      <c r="E3480" s="11">
        <v>2302</v>
      </c>
      <c r="F3480" s="11" t="s">
        <v>33</v>
      </c>
      <c r="G3480" s="13">
        <v>782217.33</v>
      </c>
      <c r="H3480" s="14">
        <f t="shared" si="378"/>
        <v>1800664293.6599998</v>
      </c>
      <c r="I3480" s="14">
        <f>IF(F3480="GHS",H3480,H3480*Assumptions!$B$4)</f>
        <v>1800664293.6599998</v>
      </c>
      <c r="J3480" s="15" t="str">
        <f>INDEX(Assumptions!$B$8:$B$12,MATCH(B3480,Assumptions!$A$8:$A$12,0))</f>
        <v>Specific Identification</v>
      </c>
      <c r="K3480" s="16">
        <f>G3480/(1-INDEX(Assumptions!$D$8:$D$12,MATCH(B3480,Assumptions!$A$8:$A$12,0)))</f>
        <v>1002842.7307692306</v>
      </c>
      <c r="L3480" s="16">
        <f t="shared" si="379"/>
        <v>23466.519899999999</v>
      </c>
      <c r="M3480" s="16">
        <f t="shared" si="380"/>
        <v>50142.136538461535</v>
      </c>
      <c r="N3480" s="14">
        <f>E3480*(K3480-L3480-M3480)*IF(F3480="GHS",1,Assumptions!$B$4)</f>
        <v>2139096839.1094306</v>
      </c>
      <c r="O3480" s="15">
        <f t="shared" ca="1" si="381"/>
        <v>72</v>
      </c>
      <c r="P3480" s="15" t="str">
        <f t="shared" ca="1" si="382"/>
        <v>0-90d</v>
      </c>
      <c r="Q3480" s="17">
        <f ca="1">IF(P3480="0-90d",0,IF(P3480="91-180d",INDEX(Assumptions!$F$8:$F$12,MATCH(B3480,Assumptions!$A$8:$A$12,0)),IF(P3480="181-365d",INDEX(Assumptions!$G$8:$G$12,MATCH(B3480,Assumptions!$A$8:$A$12,0)),INDEX(Assumptions!$H$8:$H$12,MATCH(B3480,Assumptions!$A$8:$A$12,0)))))</f>
        <v>0</v>
      </c>
      <c r="R3480" s="14">
        <f t="shared" ca="1" si="383"/>
        <v>0</v>
      </c>
      <c r="S3480" s="14">
        <f t="shared" ca="1" si="384"/>
        <v>1800664293.6599998</v>
      </c>
      <c r="T3480" s="11" t="s">
        <v>25</v>
      </c>
      <c r="U3480" s="18" t="s">
        <v>26</v>
      </c>
    </row>
    <row r="3481" spans="1:21" ht="15" customHeight="1" x14ac:dyDescent="0.15">
      <c r="A3481" s="10" t="s">
        <v>3529</v>
      </c>
      <c r="B3481" s="11" t="s">
        <v>31</v>
      </c>
      <c r="C3481" s="11" t="s">
        <v>76</v>
      </c>
      <c r="D3481" s="12">
        <v>45898</v>
      </c>
      <c r="E3481" s="11">
        <v>483</v>
      </c>
      <c r="F3481" s="11" t="s">
        <v>33</v>
      </c>
      <c r="G3481" s="13">
        <v>3478.06</v>
      </c>
      <c r="H3481" s="14">
        <f t="shared" si="378"/>
        <v>1679902.98</v>
      </c>
      <c r="I3481" s="14">
        <f>IF(F3481="GHS",H3481,H3481*Assumptions!$B$4)</f>
        <v>1679902.98</v>
      </c>
      <c r="J3481" s="15" t="str">
        <f>INDEX(Assumptions!$B$8:$B$12,MATCH(B3481,Assumptions!$A$8:$A$12,0))</f>
        <v>Weighted Average</v>
      </c>
      <c r="K3481" s="16">
        <f>G3481/(1-INDEX(Assumptions!$D$8:$D$12,MATCH(B3481,Assumptions!$A$8:$A$12,0)))</f>
        <v>4830.6388888888887</v>
      </c>
      <c r="L3481" s="16">
        <f t="shared" si="379"/>
        <v>104.34179999999999</v>
      </c>
      <c r="M3481" s="16">
        <f t="shared" si="380"/>
        <v>241.53194444444443</v>
      </c>
      <c r="N3481" s="14">
        <f>E3481*(K3481-L3481-M3481)*IF(F3481="GHS",1,Assumptions!$B$4)</f>
        <v>2166141.5647666664</v>
      </c>
      <c r="O3481" s="15">
        <f t="shared" ca="1" si="381"/>
        <v>388</v>
      </c>
      <c r="P3481" s="15" t="str">
        <f t="shared" ca="1" si="382"/>
        <v>365d+</v>
      </c>
      <c r="Q3481" s="17">
        <f ca="1">IF(P3481="0-90d",0,IF(P3481="91-180d",INDEX(Assumptions!$F$8:$F$12,MATCH(B3481,Assumptions!$A$8:$A$12,0)),IF(P3481="181-365d",INDEX(Assumptions!$G$8:$G$12,MATCH(B3481,Assumptions!$A$8:$A$12,0)),INDEX(Assumptions!$H$8:$H$12,MATCH(B3481,Assumptions!$A$8:$A$12,0)))))</f>
        <v>0.6</v>
      </c>
      <c r="R3481" s="14">
        <f t="shared" ca="1" si="383"/>
        <v>1007941.7879999999</v>
      </c>
      <c r="S3481" s="14">
        <f t="shared" ca="1" si="384"/>
        <v>671961.19200000004</v>
      </c>
      <c r="T3481" s="11" t="s">
        <v>25</v>
      </c>
      <c r="U3481" s="18" t="s">
        <v>26</v>
      </c>
    </row>
    <row r="3482" spans="1:21" ht="15" customHeight="1" x14ac:dyDescent="0.15">
      <c r="A3482" s="10" t="s">
        <v>3530</v>
      </c>
      <c r="B3482" s="11" t="s">
        <v>22</v>
      </c>
      <c r="C3482" s="11" t="s">
        <v>81</v>
      </c>
      <c r="D3482" s="12">
        <v>45855</v>
      </c>
      <c r="E3482" s="11">
        <v>3675</v>
      </c>
      <c r="F3482" s="11" t="s">
        <v>24</v>
      </c>
      <c r="G3482" s="13">
        <v>23051.79</v>
      </c>
      <c r="H3482" s="14">
        <f t="shared" si="378"/>
        <v>84715328.25</v>
      </c>
      <c r="I3482" s="14">
        <f>IF(F3482="GHS",H3482,H3482*Assumptions!$B$4)</f>
        <v>914925545.10000002</v>
      </c>
      <c r="J3482" s="15" t="str">
        <f>INDEX(Assumptions!$B$8:$B$12,MATCH(B3482,Assumptions!$A$8:$A$12,0))</f>
        <v>FIFO</v>
      </c>
      <c r="K3482" s="16">
        <f>G3482/(1-INDEX(Assumptions!$D$8:$D$12,MATCH(B3482,Assumptions!$A$8:$A$12,0)))</f>
        <v>28111.939024390242</v>
      </c>
      <c r="L3482" s="16">
        <f t="shared" si="379"/>
        <v>691.55370000000005</v>
      </c>
      <c r="M3482" s="16">
        <f t="shared" si="380"/>
        <v>1405.5969512195122</v>
      </c>
      <c r="N3482" s="14">
        <f>E3482*(K3482-L3482-M3482)*IF(F3482="GHS",1,Assumptions!$B$4)</f>
        <v>1032526950.5311464</v>
      </c>
      <c r="O3482" s="15">
        <f t="shared" ca="1" si="381"/>
        <v>431</v>
      </c>
      <c r="P3482" s="15" t="str">
        <f t="shared" ca="1" si="382"/>
        <v>365d+</v>
      </c>
      <c r="Q3482" s="17">
        <f ca="1">IF(P3482="0-90d",0,IF(P3482="91-180d",INDEX(Assumptions!$F$8:$F$12,MATCH(B3482,Assumptions!$A$8:$A$12,0)),IF(P3482="181-365d",INDEX(Assumptions!$G$8:$G$12,MATCH(B3482,Assumptions!$A$8:$A$12,0)),INDEX(Assumptions!$H$8:$H$12,MATCH(B3482,Assumptions!$A$8:$A$12,0)))))</f>
        <v>0.5</v>
      </c>
      <c r="R3482" s="14">
        <f t="shared" ca="1" si="383"/>
        <v>457462772.55000001</v>
      </c>
      <c r="S3482" s="14">
        <f t="shared" si="384"/>
        <v>0</v>
      </c>
      <c r="T3482" s="11" t="s">
        <v>39</v>
      </c>
      <c r="U3482" s="18" t="s">
        <v>26</v>
      </c>
    </row>
    <row r="3483" spans="1:21" ht="15" customHeight="1" x14ac:dyDescent="0.15">
      <c r="A3483" s="10" t="s">
        <v>3531</v>
      </c>
      <c r="B3483" s="11" t="s">
        <v>31</v>
      </c>
      <c r="C3483" s="11" t="s">
        <v>76</v>
      </c>
      <c r="D3483" s="12">
        <v>45877</v>
      </c>
      <c r="E3483" s="11">
        <v>3344</v>
      </c>
      <c r="F3483" s="11" t="s">
        <v>33</v>
      </c>
      <c r="G3483" s="13">
        <v>2843.02</v>
      </c>
      <c r="H3483" s="14">
        <f t="shared" si="378"/>
        <v>9507058.8800000008</v>
      </c>
      <c r="I3483" s="14">
        <f>IF(F3483="GHS",H3483,H3483*Assumptions!$B$4)</f>
        <v>9507058.8800000008</v>
      </c>
      <c r="J3483" s="15" t="str">
        <f>INDEX(Assumptions!$B$8:$B$12,MATCH(B3483,Assumptions!$A$8:$A$12,0))</f>
        <v>Weighted Average</v>
      </c>
      <c r="K3483" s="16">
        <f>G3483/(1-INDEX(Assumptions!$D$8:$D$12,MATCH(B3483,Assumptions!$A$8:$A$12,0)))</f>
        <v>3948.6388888888891</v>
      </c>
      <c r="L3483" s="16">
        <f t="shared" si="379"/>
        <v>85.290599999999998</v>
      </c>
      <c r="M3483" s="16">
        <f t="shared" si="380"/>
        <v>197.43194444444447</v>
      </c>
      <c r="N3483" s="14">
        <f>E3483*(K3483-L3483-M3483)*IF(F3483="GHS",1,Assumptions!$B$4)</f>
        <v>12258824.255822223</v>
      </c>
      <c r="O3483" s="15">
        <f t="shared" ca="1" si="381"/>
        <v>409</v>
      </c>
      <c r="P3483" s="15" t="str">
        <f t="shared" ca="1" si="382"/>
        <v>365d+</v>
      </c>
      <c r="Q3483" s="17">
        <f ca="1">IF(P3483="0-90d",0,IF(P3483="91-180d",INDEX(Assumptions!$F$8:$F$12,MATCH(B3483,Assumptions!$A$8:$A$12,0)),IF(P3483="181-365d",INDEX(Assumptions!$G$8:$G$12,MATCH(B3483,Assumptions!$A$8:$A$12,0)),INDEX(Assumptions!$H$8:$H$12,MATCH(B3483,Assumptions!$A$8:$A$12,0)))))</f>
        <v>0.6</v>
      </c>
      <c r="R3483" s="14">
        <f t="shared" ca="1" si="383"/>
        <v>5704235.3280000007</v>
      </c>
      <c r="S3483" s="14">
        <f t="shared" ca="1" si="384"/>
        <v>3802823.5520000001</v>
      </c>
      <c r="T3483" s="11" t="s">
        <v>25</v>
      </c>
      <c r="U3483" s="18" t="s">
        <v>36</v>
      </c>
    </row>
    <row r="3484" spans="1:21" ht="15" customHeight="1" x14ac:dyDescent="0.15">
      <c r="A3484" s="10" t="s">
        <v>3532</v>
      </c>
      <c r="B3484" s="11" t="s">
        <v>46</v>
      </c>
      <c r="C3484" s="11" t="s">
        <v>52</v>
      </c>
      <c r="D3484" s="12">
        <v>45861</v>
      </c>
      <c r="E3484" s="11">
        <v>2056</v>
      </c>
      <c r="F3484" s="11" t="s">
        <v>33</v>
      </c>
      <c r="G3484" s="13">
        <v>551846.64</v>
      </c>
      <c r="H3484" s="14">
        <f t="shared" si="378"/>
        <v>1134596691.8399999</v>
      </c>
      <c r="I3484" s="14">
        <f>IF(F3484="GHS",H3484,H3484*Assumptions!$B$4)</f>
        <v>1134596691.8399999</v>
      </c>
      <c r="J3484" s="15" t="str">
        <f>INDEX(Assumptions!$B$8:$B$12,MATCH(B3484,Assumptions!$A$8:$A$12,0))</f>
        <v>Specific Identification</v>
      </c>
      <c r="K3484" s="16">
        <f>G3484/(1-INDEX(Assumptions!$D$8:$D$12,MATCH(B3484,Assumptions!$A$8:$A$12,0)))</f>
        <v>707495.69230769225</v>
      </c>
      <c r="L3484" s="16">
        <f t="shared" si="379"/>
        <v>16555.3992</v>
      </c>
      <c r="M3484" s="16">
        <f t="shared" si="380"/>
        <v>35374.784615384611</v>
      </c>
      <c r="N3484" s="14">
        <f>E3484*(K3484-L3484-M3484)*IF(F3484="GHS",1,Assumptions!$B$4)</f>
        <v>1347842685.4601846</v>
      </c>
      <c r="O3484" s="15">
        <f t="shared" ca="1" si="381"/>
        <v>425</v>
      </c>
      <c r="P3484" s="15" t="str">
        <f t="shared" ca="1" si="382"/>
        <v>365d+</v>
      </c>
      <c r="Q3484" s="17">
        <f ca="1">IF(P3484="0-90d",0,IF(P3484="91-180d",INDEX(Assumptions!$F$8:$F$12,MATCH(B3484,Assumptions!$A$8:$A$12,0)),IF(P3484="181-365d",INDEX(Assumptions!$G$8:$G$12,MATCH(B3484,Assumptions!$A$8:$A$12,0)),INDEX(Assumptions!$H$8:$H$12,MATCH(B3484,Assumptions!$A$8:$A$12,0)))))</f>
        <v>0.15</v>
      </c>
      <c r="R3484" s="14">
        <f t="shared" ca="1" si="383"/>
        <v>170189503.77599999</v>
      </c>
      <c r="S3484" s="14">
        <f t="shared" ca="1" si="384"/>
        <v>964407188.06399989</v>
      </c>
      <c r="T3484" s="11" t="s">
        <v>25</v>
      </c>
      <c r="U3484" s="18" t="s">
        <v>26</v>
      </c>
    </row>
    <row r="3485" spans="1:21" ht="15" customHeight="1" x14ac:dyDescent="0.15">
      <c r="A3485" s="10" t="s">
        <v>3533</v>
      </c>
      <c r="B3485" s="11" t="s">
        <v>46</v>
      </c>
      <c r="C3485" s="11" t="s">
        <v>119</v>
      </c>
      <c r="D3485" s="12">
        <v>45925</v>
      </c>
      <c r="E3485" s="11">
        <v>2998</v>
      </c>
      <c r="F3485" s="11" t="s">
        <v>33</v>
      </c>
      <c r="G3485" s="13">
        <v>467038.09</v>
      </c>
      <c r="H3485" s="14">
        <f t="shared" si="378"/>
        <v>1400180193.8200002</v>
      </c>
      <c r="I3485" s="14">
        <f>IF(F3485="GHS",H3485,H3485*Assumptions!$B$4)</f>
        <v>1400180193.8200002</v>
      </c>
      <c r="J3485" s="15" t="str">
        <f>INDEX(Assumptions!$B$8:$B$12,MATCH(B3485,Assumptions!$A$8:$A$12,0))</f>
        <v>Specific Identification</v>
      </c>
      <c r="K3485" s="16">
        <f>G3485/(1-INDEX(Assumptions!$D$8:$D$12,MATCH(B3485,Assumptions!$A$8:$A$12,0)))</f>
        <v>598766.78205128212</v>
      </c>
      <c r="L3485" s="16">
        <f t="shared" si="379"/>
        <v>14011.1427</v>
      </c>
      <c r="M3485" s="16">
        <f t="shared" si="380"/>
        <v>29938.339102564107</v>
      </c>
      <c r="N3485" s="14">
        <f>E3485*(K3485-L3485-M3485)*IF(F3485="GHS",1,Assumptions!$B$4)</f>
        <v>1663342266.1456566</v>
      </c>
      <c r="O3485" s="15">
        <f t="shared" ca="1" si="381"/>
        <v>361</v>
      </c>
      <c r="P3485" s="15" t="str">
        <f t="shared" ca="1" si="382"/>
        <v>181-365d</v>
      </c>
      <c r="Q3485" s="17">
        <f ca="1">IF(P3485="0-90d",0,IF(P3485="91-180d",INDEX(Assumptions!$F$8:$F$12,MATCH(B3485,Assumptions!$A$8:$A$12,0)),IF(P3485="181-365d",INDEX(Assumptions!$G$8:$G$12,MATCH(B3485,Assumptions!$A$8:$A$12,0)),INDEX(Assumptions!$H$8:$H$12,MATCH(B3485,Assumptions!$A$8:$A$12,0)))))</f>
        <v>0.05</v>
      </c>
      <c r="R3485" s="14">
        <f t="shared" ca="1" si="383"/>
        <v>70009009.691000015</v>
      </c>
      <c r="S3485" s="14">
        <f t="shared" ca="1" si="384"/>
        <v>1330171184.1290002</v>
      </c>
      <c r="T3485" s="11" t="s">
        <v>25</v>
      </c>
      <c r="U3485" s="18" t="s">
        <v>26</v>
      </c>
    </row>
    <row r="3486" spans="1:21" ht="15" customHeight="1" x14ac:dyDescent="0.15">
      <c r="A3486" s="10" t="s">
        <v>3534</v>
      </c>
      <c r="B3486" s="11" t="s">
        <v>41</v>
      </c>
      <c r="C3486" s="11" t="s">
        <v>49</v>
      </c>
      <c r="D3486" s="12">
        <v>45793</v>
      </c>
      <c r="E3486" s="11">
        <v>1122</v>
      </c>
      <c r="F3486" s="11" t="s">
        <v>33</v>
      </c>
      <c r="G3486" s="13">
        <v>399.09</v>
      </c>
      <c r="H3486" s="14">
        <f t="shared" si="378"/>
        <v>447778.98</v>
      </c>
      <c r="I3486" s="14">
        <f>IF(F3486="GHS",H3486,H3486*Assumptions!$B$4)</f>
        <v>447778.98</v>
      </c>
      <c r="J3486" s="15" t="str">
        <f>INDEX(Assumptions!$B$8:$B$12,MATCH(B3486,Assumptions!$A$8:$A$12,0))</f>
        <v>Weighted Average</v>
      </c>
      <c r="K3486" s="16">
        <f>G3486/(1-INDEX(Assumptions!$D$8:$D$12,MATCH(B3486,Assumptions!$A$8:$A$12,0)))</f>
        <v>613.98461538461538</v>
      </c>
      <c r="L3486" s="16">
        <f t="shared" si="379"/>
        <v>11.9727</v>
      </c>
      <c r="M3486" s="16">
        <f t="shared" si="380"/>
        <v>30.69923076923077</v>
      </c>
      <c r="N3486" s="14">
        <f>E3486*(K3486-L3486-M3486)*IF(F3486="GHS",1,Assumptions!$B$4)</f>
        <v>641012.83213846153</v>
      </c>
      <c r="O3486" s="15">
        <f t="shared" ca="1" si="381"/>
        <v>493</v>
      </c>
      <c r="P3486" s="15" t="str">
        <f t="shared" ca="1" si="382"/>
        <v>365d+</v>
      </c>
      <c r="Q3486" s="17">
        <f ca="1">IF(P3486="0-90d",0,IF(P3486="91-180d",INDEX(Assumptions!$F$8:$F$12,MATCH(B3486,Assumptions!$A$8:$A$12,0)),IF(P3486="181-365d",INDEX(Assumptions!$G$8:$G$12,MATCH(B3486,Assumptions!$A$8:$A$12,0)),INDEX(Assumptions!$H$8:$H$12,MATCH(B3486,Assumptions!$A$8:$A$12,0)))))</f>
        <v>0.8</v>
      </c>
      <c r="R3486" s="14">
        <f t="shared" ca="1" si="383"/>
        <v>358223.18400000001</v>
      </c>
      <c r="S3486" s="14">
        <f t="shared" ca="1" si="384"/>
        <v>89555.795999999973</v>
      </c>
      <c r="T3486" s="11" t="s">
        <v>25</v>
      </c>
      <c r="U3486" s="18" t="s">
        <v>26</v>
      </c>
    </row>
    <row r="3487" spans="1:21" ht="15" customHeight="1" x14ac:dyDescent="0.15">
      <c r="A3487" s="10" t="s">
        <v>3535</v>
      </c>
      <c r="B3487" s="11" t="s">
        <v>41</v>
      </c>
      <c r="C3487" s="11" t="s">
        <v>42</v>
      </c>
      <c r="D3487" s="12">
        <v>46175</v>
      </c>
      <c r="E3487" s="11">
        <v>4631</v>
      </c>
      <c r="F3487" s="11" t="s">
        <v>33</v>
      </c>
      <c r="G3487" s="13">
        <v>411.24</v>
      </c>
      <c r="H3487" s="14">
        <f t="shared" si="378"/>
        <v>1904452.44</v>
      </c>
      <c r="I3487" s="14">
        <f>IF(F3487="GHS",H3487,H3487*Assumptions!$B$4)</f>
        <v>1904452.44</v>
      </c>
      <c r="J3487" s="15" t="str">
        <f>INDEX(Assumptions!$B$8:$B$12,MATCH(B3487,Assumptions!$A$8:$A$12,0))</f>
        <v>Weighted Average</v>
      </c>
      <c r="K3487" s="16">
        <f>G3487/(1-INDEX(Assumptions!$D$8:$D$12,MATCH(B3487,Assumptions!$A$8:$A$12,0)))</f>
        <v>632.67692307692312</v>
      </c>
      <c r="L3487" s="16">
        <f t="shared" si="379"/>
        <v>12.337199999999999</v>
      </c>
      <c r="M3487" s="16">
        <f t="shared" si="380"/>
        <v>31.633846153846157</v>
      </c>
      <c r="N3487" s="14">
        <f>E3487*(K3487-L3487-M3487)*IF(F3487="GHS",1,Assumptions!$B$4)</f>
        <v>2726296.9160307688</v>
      </c>
      <c r="O3487" s="15">
        <f t="shared" ca="1" si="381"/>
        <v>111</v>
      </c>
      <c r="P3487" s="15" t="str">
        <f t="shared" ca="1" si="382"/>
        <v>91-180d</v>
      </c>
      <c r="Q3487" s="17">
        <f ca="1">IF(P3487="0-90d",0,IF(P3487="91-180d",INDEX(Assumptions!$F$8:$F$12,MATCH(B3487,Assumptions!$A$8:$A$12,0)),IF(P3487="181-365d",INDEX(Assumptions!$G$8:$G$12,MATCH(B3487,Assumptions!$A$8:$A$12,0)),INDEX(Assumptions!$H$8:$H$12,MATCH(B3487,Assumptions!$A$8:$A$12,0)))))</f>
        <v>0.1</v>
      </c>
      <c r="R3487" s="14">
        <f t="shared" ca="1" si="383"/>
        <v>190445.24400000001</v>
      </c>
      <c r="S3487" s="14">
        <f t="shared" ca="1" si="384"/>
        <v>1714007.196</v>
      </c>
      <c r="T3487" s="11" t="s">
        <v>25</v>
      </c>
      <c r="U3487" s="18" t="s">
        <v>26</v>
      </c>
    </row>
    <row r="3488" spans="1:21" ht="15" customHeight="1" x14ac:dyDescent="0.15">
      <c r="A3488" s="10" t="s">
        <v>3536</v>
      </c>
      <c r="B3488" s="11" t="s">
        <v>41</v>
      </c>
      <c r="C3488" s="11" t="s">
        <v>44</v>
      </c>
      <c r="D3488" s="12">
        <v>45916</v>
      </c>
      <c r="E3488" s="11">
        <v>4322</v>
      </c>
      <c r="F3488" s="11" t="s">
        <v>33</v>
      </c>
      <c r="G3488" s="13">
        <v>607.4</v>
      </c>
      <c r="H3488" s="14">
        <f t="shared" si="378"/>
        <v>2625182.7999999998</v>
      </c>
      <c r="I3488" s="14">
        <f>IF(F3488="GHS",H3488,H3488*Assumptions!$B$4)</f>
        <v>2625182.7999999998</v>
      </c>
      <c r="J3488" s="15" t="str">
        <f>INDEX(Assumptions!$B$8:$B$12,MATCH(B3488,Assumptions!$A$8:$A$12,0))</f>
        <v>Weighted Average</v>
      </c>
      <c r="K3488" s="16">
        <f>G3488/(1-INDEX(Assumptions!$D$8:$D$12,MATCH(B3488,Assumptions!$A$8:$A$12,0)))</f>
        <v>934.46153846153834</v>
      </c>
      <c r="L3488" s="16">
        <f t="shared" si="379"/>
        <v>18.221999999999998</v>
      </c>
      <c r="M3488" s="16">
        <f t="shared" si="380"/>
        <v>46.723076923076917</v>
      </c>
      <c r="N3488" s="14">
        <f>E3488*(K3488-L3488-M3488)*IF(F3488="GHS",1,Assumptions!$B$4)</f>
        <v>3758050.1467692307</v>
      </c>
      <c r="O3488" s="15">
        <f t="shared" ca="1" si="381"/>
        <v>370</v>
      </c>
      <c r="P3488" s="15" t="str">
        <f t="shared" ca="1" si="382"/>
        <v>365d+</v>
      </c>
      <c r="Q3488" s="17">
        <f ca="1">IF(P3488="0-90d",0,IF(P3488="91-180d",INDEX(Assumptions!$F$8:$F$12,MATCH(B3488,Assumptions!$A$8:$A$12,0)),IF(P3488="181-365d",INDEX(Assumptions!$G$8:$G$12,MATCH(B3488,Assumptions!$A$8:$A$12,0)),INDEX(Assumptions!$H$8:$H$12,MATCH(B3488,Assumptions!$A$8:$A$12,0)))))</f>
        <v>0.8</v>
      </c>
      <c r="R3488" s="14">
        <f t="shared" ca="1" si="383"/>
        <v>2100146.2399999998</v>
      </c>
      <c r="S3488" s="14">
        <f t="shared" ca="1" si="384"/>
        <v>525036.56000000006</v>
      </c>
      <c r="T3488" s="11" t="s">
        <v>50</v>
      </c>
      <c r="U3488" s="18" t="s">
        <v>26</v>
      </c>
    </row>
    <row r="3489" spans="1:21" ht="15" customHeight="1" x14ac:dyDescent="0.15">
      <c r="A3489" s="10" t="s">
        <v>3537</v>
      </c>
      <c r="B3489" s="11" t="s">
        <v>31</v>
      </c>
      <c r="C3489" s="11" t="s">
        <v>63</v>
      </c>
      <c r="D3489" s="12">
        <v>45771</v>
      </c>
      <c r="E3489" s="11">
        <v>4872</v>
      </c>
      <c r="F3489" s="11" t="s">
        <v>33</v>
      </c>
      <c r="G3489" s="13">
        <v>2881.15</v>
      </c>
      <c r="H3489" s="14">
        <f t="shared" si="378"/>
        <v>14036962.800000001</v>
      </c>
      <c r="I3489" s="14">
        <f>IF(F3489="GHS",H3489,H3489*Assumptions!$B$4)</f>
        <v>14036962.800000001</v>
      </c>
      <c r="J3489" s="15" t="str">
        <f>INDEX(Assumptions!$B$8:$B$12,MATCH(B3489,Assumptions!$A$8:$A$12,0))</f>
        <v>Weighted Average</v>
      </c>
      <c r="K3489" s="16">
        <f>G3489/(1-INDEX(Assumptions!$D$8:$D$12,MATCH(B3489,Assumptions!$A$8:$A$12,0)))</f>
        <v>4001.5972222222226</v>
      </c>
      <c r="L3489" s="16">
        <f t="shared" si="379"/>
        <v>86.4345</v>
      </c>
      <c r="M3489" s="16">
        <f t="shared" si="380"/>
        <v>200.07986111111114</v>
      </c>
      <c r="N3489" s="14">
        <f>E3489*(K3489-L3489-M3489)*IF(F3489="GHS",1,Assumptions!$B$4)</f>
        <v>18099883.699333336</v>
      </c>
      <c r="O3489" s="15">
        <f t="shared" ca="1" si="381"/>
        <v>515</v>
      </c>
      <c r="P3489" s="15" t="str">
        <f t="shared" ca="1" si="382"/>
        <v>365d+</v>
      </c>
      <c r="Q3489" s="17">
        <f ca="1">IF(P3489="0-90d",0,IF(P3489="91-180d",INDEX(Assumptions!$F$8:$F$12,MATCH(B3489,Assumptions!$A$8:$A$12,0)),IF(P3489="181-365d",INDEX(Assumptions!$G$8:$G$12,MATCH(B3489,Assumptions!$A$8:$A$12,0)),INDEX(Assumptions!$H$8:$H$12,MATCH(B3489,Assumptions!$A$8:$A$12,0)))))</f>
        <v>0.6</v>
      </c>
      <c r="R3489" s="14">
        <f t="shared" ca="1" si="383"/>
        <v>8422177.6799999997</v>
      </c>
      <c r="S3489" s="14">
        <f t="shared" ca="1" si="384"/>
        <v>5614785.120000001</v>
      </c>
      <c r="T3489" s="11" t="s">
        <v>25</v>
      </c>
      <c r="U3489" s="18" t="s">
        <v>26</v>
      </c>
    </row>
    <row r="3490" spans="1:21" ht="15" customHeight="1" x14ac:dyDescent="0.15">
      <c r="A3490" s="10" t="s">
        <v>3538</v>
      </c>
      <c r="B3490" s="11" t="s">
        <v>41</v>
      </c>
      <c r="C3490" s="11" t="s">
        <v>115</v>
      </c>
      <c r="D3490" s="12">
        <v>46206</v>
      </c>
      <c r="E3490" s="11">
        <v>1139</v>
      </c>
      <c r="F3490" s="11" t="s">
        <v>33</v>
      </c>
      <c r="G3490" s="13">
        <v>338.74</v>
      </c>
      <c r="H3490" s="14">
        <f t="shared" si="378"/>
        <v>385824.86</v>
      </c>
      <c r="I3490" s="14">
        <f>IF(F3490="GHS",H3490,H3490*Assumptions!$B$4)</f>
        <v>385824.86</v>
      </c>
      <c r="J3490" s="15" t="str">
        <f>INDEX(Assumptions!$B$8:$B$12,MATCH(B3490,Assumptions!$A$8:$A$12,0))</f>
        <v>Weighted Average</v>
      </c>
      <c r="K3490" s="16">
        <f>G3490/(1-INDEX(Assumptions!$D$8:$D$12,MATCH(B3490,Assumptions!$A$8:$A$12,0)))</f>
        <v>521.13846153846157</v>
      </c>
      <c r="L3490" s="16">
        <f t="shared" si="379"/>
        <v>10.1622</v>
      </c>
      <c r="M3490" s="16">
        <f t="shared" si="380"/>
        <v>26.056923076923081</v>
      </c>
      <c r="N3490" s="14">
        <f>E3490*(K3490-L3490-M3490)*IF(F3490="GHS",1,Assumptions!$B$4)</f>
        <v>552323.12650769239</v>
      </c>
      <c r="O3490" s="15">
        <f t="shared" ca="1" si="381"/>
        <v>80</v>
      </c>
      <c r="P3490" s="15" t="str">
        <f t="shared" ca="1" si="382"/>
        <v>0-90d</v>
      </c>
      <c r="Q3490" s="17">
        <f ca="1">IF(P3490="0-90d",0,IF(P3490="91-180d",INDEX(Assumptions!$F$8:$F$12,MATCH(B3490,Assumptions!$A$8:$A$12,0)),IF(P3490="181-365d",INDEX(Assumptions!$G$8:$G$12,MATCH(B3490,Assumptions!$A$8:$A$12,0)),INDEX(Assumptions!$H$8:$H$12,MATCH(B3490,Assumptions!$A$8:$A$12,0)))))</f>
        <v>0</v>
      </c>
      <c r="R3490" s="14">
        <f t="shared" ca="1" si="383"/>
        <v>0</v>
      </c>
      <c r="S3490" s="14">
        <f t="shared" ca="1" si="384"/>
        <v>385824.86</v>
      </c>
      <c r="T3490" s="11" t="s">
        <v>25</v>
      </c>
      <c r="U3490" s="18" t="s">
        <v>26</v>
      </c>
    </row>
    <row r="3491" spans="1:21" ht="15" customHeight="1" x14ac:dyDescent="0.15">
      <c r="A3491" s="10" t="s">
        <v>3539</v>
      </c>
      <c r="B3491" s="11" t="s">
        <v>28</v>
      </c>
      <c r="C3491" s="11" t="s">
        <v>29</v>
      </c>
      <c r="D3491" s="12">
        <v>46049</v>
      </c>
      <c r="E3491" s="11">
        <v>2040</v>
      </c>
      <c r="F3491" s="11" t="s">
        <v>24</v>
      </c>
      <c r="G3491" s="13">
        <v>7533.66</v>
      </c>
      <c r="H3491" s="14">
        <f t="shared" si="378"/>
        <v>15368666.4</v>
      </c>
      <c r="I3491" s="14">
        <f>IF(F3491="GHS",H3491,H3491*Assumptions!$B$4)</f>
        <v>165981597.12</v>
      </c>
      <c r="J3491" s="15" t="str">
        <f>INDEX(Assumptions!$B$8:$B$12,MATCH(B3491,Assumptions!$A$8:$A$12,0))</f>
        <v>Fair Value Less Costs to Sell</v>
      </c>
      <c r="K3491" s="16">
        <f>G3491/(1-INDEX(Assumptions!$D$8:$D$12,MATCH(B3491,Assumptions!$A$8:$A$12,0)))</f>
        <v>8560.9772727272721</v>
      </c>
      <c r="L3491" s="16">
        <f t="shared" si="379"/>
        <v>226.00979999999998</v>
      </c>
      <c r="M3491" s="16">
        <f t="shared" si="380"/>
        <v>428.04886363636365</v>
      </c>
      <c r="N3491" s="14">
        <f>E3491*(K3491-L3491-M3491)*IF(F3491="GHS",1,Assumptions!$B$4)</f>
        <v>174205230.79549092</v>
      </c>
      <c r="O3491" s="15">
        <f t="shared" ca="1" si="381"/>
        <v>237</v>
      </c>
      <c r="P3491" s="15" t="str">
        <f t="shared" ca="1" si="382"/>
        <v>181-365d</v>
      </c>
      <c r="Q3491" s="17">
        <f ca="1">IF(P3491="0-90d",0,IF(P3491="91-180d",INDEX(Assumptions!$F$8:$F$12,MATCH(B3491,Assumptions!$A$8:$A$12,0)),IF(P3491="181-365d",INDEX(Assumptions!$G$8:$G$12,MATCH(B3491,Assumptions!$A$8:$A$12,0)),INDEX(Assumptions!$H$8:$H$12,MATCH(B3491,Assumptions!$A$8:$A$12,0)))))</f>
        <v>0.1</v>
      </c>
      <c r="R3491" s="14">
        <f t="shared" ca="1" si="383"/>
        <v>16598159.712000001</v>
      </c>
      <c r="S3491" s="14">
        <f t="shared" ca="1" si="384"/>
        <v>149383437.40799999</v>
      </c>
      <c r="T3491" s="11" t="s">
        <v>25</v>
      </c>
      <c r="U3491" s="18" t="s">
        <v>36</v>
      </c>
    </row>
    <row r="3492" spans="1:21" ht="15" customHeight="1" x14ac:dyDescent="0.15">
      <c r="A3492" s="10" t="s">
        <v>3540</v>
      </c>
      <c r="B3492" s="11" t="s">
        <v>28</v>
      </c>
      <c r="C3492" s="11" t="s">
        <v>29</v>
      </c>
      <c r="D3492" s="12">
        <v>46167</v>
      </c>
      <c r="E3492" s="11">
        <v>615</v>
      </c>
      <c r="F3492" s="11" t="s">
        <v>24</v>
      </c>
      <c r="G3492" s="13">
        <v>7714.07</v>
      </c>
      <c r="H3492" s="14">
        <f t="shared" si="378"/>
        <v>4744153.05</v>
      </c>
      <c r="I3492" s="14">
        <f>IF(F3492="GHS",H3492,H3492*Assumptions!$B$4)</f>
        <v>51236852.940000005</v>
      </c>
      <c r="J3492" s="15" t="str">
        <f>INDEX(Assumptions!$B$8:$B$12,MATCH(B3492,Assumptions!$A$8:$A$12,0))</f>
        <v>Fair Value Less Costs to Sell</v>
      </c>
      <c r="K3492" s="16">
        <f>G3492/(1-INDEX(Assumptions!$D$8:$D$12,MATCH(B3492,Assumptions!$A$8:$A$12,0)))</f>
        <v>8765.988636363636</v>
      </c>
      <c r="L3492" s="16">
        <f t="shared" si="379"/>
        <v>231.42209999999997</v>
      </c>
      <c r="M3492" s="16">
        <f t="shared" si="380"/>
        <v>438.2994318181818</v>
      </c>
      <c r="N3492" s="14">
        <f>E3492*(K3492-L3492-M3492)*IF(F3492="GHS",1,Assumptions!$B$4)</f>
        <v>53775406.10839092</v>
      </c>
      <c r="O3492" s="15">
        <f t="shared" ca="1" si="381"/>
        <v>119</v>
      </c>
      <c r="P3492" s="15" t="str">
        <f t="shared" ca="1" si="382"/>
        <v>91-180d</v>
      </c>
      <c r="Q3492" s="17">
        <f ca="1">IF(P3492="0-90d",0,IF(P3492="91-180d",INDEX(Assumptions!$F$8:$F$12,MATCH(B3492,Assumptions!$A$8:$A$12,0)),IF(P3492="181-365d",INDEX(Assumptions!$G$8:$G$12,MATCH(B3492,Assumptions!$A$8:$A$12,0)),INDEX(Assumptions!$H$8:$H$12,MATCH(B3492,Assumptions!$A$8:$A$12,0)))))</f>
        <v>0.02</v>
      </c>
      <c r="R3492" s="14">
        <f t="shared" ca="1" si="383"/>
        <v>1024737.0588000001</v>
      </c>
      <c r="S3492" s="14">
        <f t="shared" ca="1" si="384"/>
        <v>50212115.881200008</v>
      </c>
      <c r="T3492" s="11" t="s">
        <v>50</v>
      </c>
      <c r="U3492" s="18" t="s">
        <v>36</v>
      </c>
    </row>
    <row r="3493" spans="1:21" ht="15" customHeight="1" x14ac:dyDescent="0.15">
      <c r="A3493" s="10" t="s">
        <v>3541</v>
      </c>
      <c r="B3493" s="11" t="s">
        <v>31</v>
      </c>
      <c r="C3493" s="11" t="s">
        <v>63</v>
      </c>
      <c r="D3493" s="12">
        <v>45908</v>
      </c>
      <c r="E3493" s="11">
        <v>2561</v>
      </c>
      <c r="F3493" s="11" t="s">
        <v>33</v>
      </c>
      <c r="G3493" s="13">
        <v>1643.9</v>
      </c>
      <c r="H3493" s="14">
        <f t="shared" si="378"/>
        <v>4210027.9000000004</v>
      </c>
      <c r="I3493" s="14">
        <f>IF(F3493="GHS",H3493,H3493*Assumptions!$B$4)</f>
        <v>4210027.9000000004</v>
      </c>
      <c r="J3493" s="15" t="str">
        <f>INDEX(Assumptions!$B$8:$B$12,MATCH(B3493,Assumptions!$A$8:$A$12,0))</f>
        <v>Weighted Average</v>
      </c>
      <c r="K3493" s="16">
        <f>G3493/(1-INDEX(Assumptions!$D$8:$D$12,MATCH(B3493,Assumptions!$A$8:$A$12,0)))</f>
        <v>2283.1944444444448</v>
      </c>
      <c r="L3493" s="16">
        <f t="shared" si="379"/>
        <v>49.317</v>
      </c>
      <c r="M3493" s="16">
        <f t="shared" si="380"/>
        <v>114.15972222222224</v>
      </c>
      <c r="N3493" s="14">
        <f>E3493*(K3493-L3493-M3493)*IF(F3493="GHS",1,Assumptions!$B$4)</f>
        <v>5428597.0866111126</v>
      </c>
      <c r="O3493" s="15">
        <f t="shared" ca="1" si="381"/>
        <v>378</v>
      </c>
      <c r="P3493" s="15" t="str">
        <f t="shared" ca="1" si="382"/>
        <v>365d+</v>
      </c>
      <c r="Q3493" s="17">
        <f ca="1">IF(P3493="0-90d",0,IF(P3493="91-180d",INDEX(Assumptions!$F$8:$F$12,MATCH(B3493,Assumptions!$A$8:$A$12,0)),IF(P3493="181-365d",INDEX(Assumptions!$G$8:$G$12,MATCH(B3493,Assumptions!$A$8:$A$12,0)),INDEX(Assumptions!$H$8:$H$12,MATCH(B3493,Assumptions!$A$8:$A$12,0)))))</f>
        <v>0.6</v>
      </c>
      <c r="R3493" s="14">
        <f t="shared" ca="1" si="383"/>
        <v>2526016.7400000002</v>
      </c>
      <c r="S3493" s="14">
        <f t="shared" ca="1" si="384"/>
        <v>1684011.1600000001</v>
      </c>
      <c r="T3493" s="11" t="s">
        <v>25</v>
      </c>
      <c r="U3493" s="18" t="s">
        <v>26</v>
      </c>
    </row>
    <row r="3494" spans="1:21" ht="15" customHeight="1" x14ac:dyDescent="0.15">
      <c r="A3494" s="10" t="s">
        <v>3542</v>
      </c>
      <c r="B3494" s="11" t="s">
        <v>28</v>
      </c>
      <c r="C3494" s="11" t="s">
        <v>29</v>
      </c>
      <c r="D3494" s="12">
        <v>45763</v>
      </c>
      <c r="E3494" s="11">
        <v>2238</v>
      </c>
      <c r="F3494" s="11" t="s">
        <v>24</v>
      </c>
      <c r="G3494" s="13">
        <v>4198.6499999999996</v>
      </c>
      <c r="H3494" s="14">
        <f t="shared" si="378"/>
        <v>9396578.6999999993</v>
      </c>
      <c r="I3494" s="14">
        <f>IF(F3494="GHS",H3494,H3494*Assumptions!$B$4)</f>
        <v>101483049.95999999</v>
      </c>
      <c r="J3494" s="15" t="str">
        <f>INDEX(Assumptions!$B$8:$B$12,MATCH(B3494,Assumptions!$A$8:$A$12,0))</f>
        <v>Fair Value Less Costs to Sell</v>
      </c>
      <c r="K3494" s="16">
        <f>G3494/(1-INDEX(Assumptions!$D$8:$D$12,MATCH(B3494,Assumptions!$A$8:$A$12,0)))</f>
        <v>4771.1931818181811</v>
      </c>
      <c r="L3494" s="16">
        <f t="shared" si="379"/>
        <v>125.95949999999999</v>
      </c>
      <c r="M3494" s="16">
        <f t="shared" si="380"/>
        <v>238.55965909090907</v>
      </c>
      <c r="N3494" s="14">
        <f>E3494*(K3494-L3494-M3494)*IF(F3494="GHS",1,Assumptions!$B$4)</f>
        <v>106511073.79892726</v>
      </c>
      <c r="O3494" s="15">
        <f t="shared" ca="1" si="381"/>
        <v>523</v>
      </c>
      <c r="P3494" s="15" t="str">
        <f t="shared" ca="1" si="382"/>
        <v>365d+</v>
      </c>
      <c r="Q3494" s="17">
        <f ca="1">IF(P3494="0-90d",0,IF(P3494="91-180d",INDEX(Assumptions!$F$8:$F$12,MATCH(B3494,Assumptions!$A$8:$A$12,0)),IF(P3494="181-365d",INDEX(Assumptions!$G$8:$G$12,MATCH(B3494,Assumptions!$A$8:$A$12,0)),INDEX(Assumptions!$H$8:$H$12,MATCH(B3494,Assumptions!$A$8:$A$12,0)))))</f>
        <v>0.4</v>
      </c>
      <c r="R3494" s="14">
        <f t="shared" ca="1" si="383"/>
        <v>40593219.983999997</v>
      </c>
      <c r="S3494" s="14">
        <f t="shared" ca="1" si="384"/>
        <v>60889829.975999996</v>
      </c>
      <c r="T3494" s="11" t="s">
        <v>25</v>
      </c>
      <c r="U3494" s="18" t="s">
        <v>26</v>
      </c>
    </row>
    <row r="3495" spans="1:21" ht="15" customHeight="1" x14ac:dyDescent="0.15">
      <c r="A3495" s="10" t="s">
        <v>3543</v>
      </c>
      <c r="B3495" s="11" t="s">
        <v>41</v>
      </c>
      <c r="C3495" s="11" t="s">
        <v>115</v>
      </c>
      <c r="D3495" s="12">
        <v>45808</v>
      </c>
      <c r="E3495" s="11">
        <v>2548</v>
      </c>
      <c r="F3495" s="11" t="s">
        <v>33</v>
      </c>
      <c r="G3495" s="13">
        <v>352.66</v>
      </c>
      <c r="H3495" s="14">
        <f t="shared" si="378"/>
        <v>898577.68</v>
      </c>
      <c r="I3495" s="14">
        <f>IF(F3495="GHS",H3495,H3495*Assumptions!$B$4)</f>
        <v>898577.68</v>
      </c>
      <c r="J3495" s="15" t="str">
        <f>INDEX(Assumptions!$B$8:$B$12,MATCH(B3495,Assumptions!$A$8:$A$12,0))</f>
        <v>Weighted Average</v>
      </c>
      <c r="K3495" s="16">
        <f>G3495/(1-INDEX(Assumptions!$D$8:$D$12,MATCH(B3495,Assumptions!$A$8:$A$12,0)))</f>
        <v>542.55384615384617</v>
      </c>
      <c r="L3495" s="16">
        <f t="shared" si="379"/>
        <v>10.579800000000001</v>
      </c>
      <c r="M3495" s="16">
        <f t="shared" si="380"/>
        <v>27.12769230769231</v>
      </c>
      <c r="N3495" s="14">
        <f>E3495*(K3495-L3495-M3495)*IF(F3495="GHS",1,Assumptions!$B$4)</f>
        <v>1286348.5096</v>
      </c>
      <c r="O3495" s="15">
        <f t="shared" ca="1" si="381"/>
        <v>478</v>
      </c>
      <c r="P3495" s="15" t="str">
        <f t="shared" ca="1" si="382"/>
        <v>365d+</v>
      </c>
      <c r="Q3495" s="17">
        <f ca="1">IF(P3495="0-90d",0,IF(P3495="91-180d",INDEX(Assumptions!$F$8:$F$12,MATCH(B3495,Assumptions!$A$8:$A$12,0)),IF(P3495="181-365d",INDEX(Assumptions!$G$8:$G$12,MATCH(B3495,Assumptions!$A$8:$A$12,0)),INDEX(Assumptions!$H$8:$H$12,MATCH(B3495,Assumptions!$A$8:$A$12,0)))))</f>
        <v>0.8</v>
      </c>
      <c r="R3495" s="14">
        <f t="shared" ca="1" si="383"/>
        <v>718862.14400000009</v>
      </c>
      <c r="S3495" s="14">
        <f t="shared" ca="1" si="384"/>
        <v>179715.53599999996</v>
      </c>
      <c r="T3495" s="11" t="s">
        <v>25</v>
      </c>
      <c r="U3495" s="18" t="s">
        <v>26</v>
      </c>
    </row>
    <row r="3496" spans="1:21" ht="15" customHeight="1" x14ac:dyDescent="0.15">
      <c r="A3496" s="10" t="s">
        <v>3544</v>
      </c>
      <c r="B3496" s="11" t="s">
        <v>22</v>
      </c>
      <c r="C3496" s="11" t="s">
        <v>61</v>
      </c>
      <c r="D3496" s="12">
        <v>45926</v>
      </c>
      <c r="E3496" s="11">
        <v>3092</v>
      </c>
      <c r="F3496" s="11" t="s">
        <v>24</v>
      </c>
      <c r="G3496" s="13">
        <v>49886.720000000001</v>
      </c>
      <c r="H3496" s="14">
        <f t="shared" si="378"/>
        <v>154249738.24000001</v>
      </c>
      <c r="I3496" s="14">
        <f>IF(F3496="GHS",H3496,H3496*Assumptions!$B$4)</f>
        <v>1665897172.9920001</v>
      </c>
      <c r="J3496" s="15" t="str">
        <f>INDEX(Assumptions!$B$8:$B$12,MATCH(B3496,Assumptions!$A$8:$A$12,0))</f>
        <v>FIFO</v>
      </c>
      <c r="K3496" s="16">
        <f>G3496/(1-INDEX(Assumptions!$D$8:$D$12,MATCH(B3496,Assumptions!$A$8:$A$12,0)))</f>
        <v>60837.463414634141</v>
      </c>
      <c r="L3496" s="16">
        <f t="shared" si="379"/>
        <v>1496.6016</v>
      </c>
      <c r="M3496" s="16">
        <f t="shared" si="380"/>
        <v>3041.8731707317074</v>
      </c>
      <c r="N3496" s="14">
        <f>E3496*(K3496-L3496-M3496)*IF(F3496="GHS",1,Assumptions!$B$4)</f>
        <v>1880025907.1790204</v>
      </c>
      <c r="O3496" s="15">
        <f t="shared" ca="1" si="381"/>
        <v>360</v>
      </c>
      <c r="P3496" s="15" t="str">
        <f t="shared" ca="1" si="382"/>
        <v>181-365d</v>
      </c>
      <c r="Q3496" s="17">
        <f ca="1">IF(P3496="0-90d",0,IF(P3496="91-180d",INDEX(Assumptions!$F$8:$F$12,MATCH(B3496,Assumptions!$A$8:$A$12,0)),IF(P3496="181-365d",INDEX(Assumptions!$G$8:$G$12,MATCH(B3496,Assumptions!$A$8:$A$12,0)),INDEX(Assumptions!$H$8:$H$12,MATCH(B3496,Assumptions!$A$8:$A$12,0)))))</f>
        <v>0.15</v>
      </c>
      <c r="R3496" s="14">
        <f t="shared" ca="1" si="383"/>
        <v>249884575.9488</v>
      </c>
      <c r="S3496" s="14">
        <f t="shared" ca="1" si="384"/>
        <v>1416012597.0432</v>
      </c>
      <c r="T3496" s="11" t="s">
        <v>25</v>
      </c>
      <c r="U3496" s="18" t="s">
        <v>26</v>
      </c>
    </row>
    <row r="3497" spans="1:21" ht="15" customHeight="1" x14ac:dyDescent="0.15">
      <c r="A3497" s="10" t="s">
        <v>3545</v>
      </c>
      <c r="B3497" s="11" t="s">
        <v>46</v>
      </c>
      <c r="C3497" s="11" t="s">
        <v>52</v>
      </c>
      <c r="D3497" s="12">
        <v>46215</v>
      </c>
      <c r="E3497" s="11">
        <v>225</v>
      </c>
      <c r="F3497" s="11" t="s">
        <v>33</v>
      </c>
      <c r="G3497" s="13">
        <v>315403.90000000002</v>
      </c>
      <c r="H3497" s="14">
        <f t="shared" si="378"/>
        <v>70965877.5</v>
      </c>
      <c r="I3497" s="14">
        <f>IF(F3497="GHS",H3497,H3497*Assumptions!$B$4)</f>
        <v>70965877.5</v>
      </c>
      <c r="J3497" s="15" t="str">
        <f>INDEX(Assumptions!$B$8:$B$12,MATCH(B3497,Assumptions!$A$8:$A$12,0))</f>
        <v>Specific Identification</v>
      </c>
      <c r="K3497" s="16">
        <f>G3497/(1-INDEX(Assumptions!$D$8:$D$12,MATCH(B3497,Assumptions!$A$8:$A$12,0)))</f>
        <v>404363.97435897437</v>
      </c>
      <c r="L3497" s="16">
        <f t="shared" si="379"/>
        <v>9462.1170000000002</v>
      </c>
      <c r="M3497" s="16">
        <f t="shared" si="380"/>
        <v>20218.198717948719</v>
      </c>
      <c r="N3497" s="14">
        <f>E3497*(K3497-L3497-M3497)*IF(F3497="GHS",1,Assumptions!$B$4)</f>
        <v>84303823.19423078</v>
      </c>
      <c r="O3497" s="15">
        <f t="shared" ca="1" si="381"/>
        <v>71</v>
      </c>
      <c r="P3497" s="15" t="str">
        <f t="shared" ca="1" si="382"/>
        <v>0-90d</v>
      </c>
      <c r="Q3497" s="17">
        <f ca="1">IF(P3497="0-90d",0,IF(P3497="91-180d",INDEX(Assumptions!$F$8:$F$12,MATCH(B3497,Assumptions!$A$8:$A$12,0)),IF(P3497="181-365d",INDEX(Assumptions!$G$8:$G$12,MATCH(B3497,Assumptions!$A$8:$A$12,0)),INDEX(Assumptions!$H$8:$H$12,MATCH(B3497,Assumptions!$A$8:$A$12,0)))))</f>
        <v>0</v>
      </c>
      <c r="R3497" s="14">
        <f t="shared" ca="1" si="383"/>
        <v>0</v>
      </c>
      <c r="S3497" s="14">
        <f t="shared" ca="1" si="384"/>
        <v>70965877.5</v>
      </c>
      <c r="T3497" s="11" t="s">
        <v>25</v>
      </c>
      <c r="U3497" s="18" t="s">
        <v>36</v>
      </c>
    </row>
    <row r="3498" spans="1:21" ht="15" customHeight="1" x14ac:dyDescent="0.15">
      <c r="A3498" s="10" t="s">
        <v>3546</v>
      </c>
      <c r="B3498" s="11" t="s">
        <v>28</v>
      </c>
      <c r="C3498" s="11" t="s">
        <v>55</v>
      </c>
      <c r="D3498" s="12">
        <v>46093</v>
      </c>
      <c r="E3498" s="11">
        <v>3009</v>
      </c>
      <c r="F3498" s="11" t="s">
        <v>24</v>
      </c>
      <c r="G3498" s="13">
        <v>8166.63</v>
      </c>
      <c r="H3498" s="14">
        <f t="shared" si="378"/>
        <v>24573389.670000002</v>
      </c>
      <c r="I3498" s="14">
        <f>IF(F3498="GHS",H3498,H3498*Assumptions!$B$4)</f>
        <v>265392608.43600005</v>
      </c>
      <c r="J3498" s="15" t="str">
        <f>INDEX(Assumptions!$B$8:$B$12,MATCH(B3498,Assumptions!$A$8:$A$12,0))</f>
        <v>Fair Value Less Costs to Sell</v>
      </c>
      <c r="K3498" s="16">
        <f>G3498/(1-INDEX(Assumptions!$D$8:$D$12,MATCH(B3498,Assumptions!$A$8:$A$12,0)))</f>
        <v>9280.261363636364</v>
      </c>
      <c r="L3498" s="16">
        <f t="shared" si="379"/>
        <v>244.99889999999999</v>
      </c>
      <c r="M3498" s="16">
        <f t="shared" si="380"/>
        <v>464.0130681818182</v>
      </c>
      <c r="N3498" s="14">
        <f>E3498*(K3498-L3498-M3498)*IF(F3498="GHS",1,Assumptions!$B$4)</f>
        <v>278541605.85396546</v>
      </c>
      <c r="O3498" s="15">
        <f t="shared" ca="1" si="381"/>
        <v>193</v>
      </c>
      <c r="P3498" s="15" t="str">
        <f t="shared" ca="1" si="382"/>
        <v>181-365d</v>
      </c>
      <c r="Q3498" s="17">
        <f ca="1">IF(P3498="0-90d",0,IF(P3498="91-180d",INDEX(Assumptions!$F$8:$F$12,MATCH(B3498,Assumptions!$A$8:$A$12,0)),IF(P3498="181-365d",INDEX(Assumptions!$G$8:$G$12,MATCH(B3498,Assumptions!$A$8:$A$12,0)),INDEX(Assumptions!$H$8:$H$12,MATCH(B3498,Assumptions!$A$8:$A$12,0)))))</f>
        <v>0.1</v>
      </c>
      <c r="R3498" s="14">
        <f t="shared" ca="1" si="383"/>
        <v>26539260.843600005</v>
      </c>
      <c r="S3498" s="14">
        <f t="shared" ca="1" si="384"/>
        <v>238853347.59240004</v>
      </c>
      <c r="T3498" s="11" t="s">
        <v>25</v>
      </c>
      <c r="U3498" s="18" t="s">
        <v>26</v>
      </c>
    </row>
    <row r="3499" spans="1:21" ht="15" customHeight="1" x14ac:dyDescent="0.15">
      <c r="A3499" s="10" t="s">
        <v>3547</v>
      </c>
      <c r="B3499" s="11" t="s">
        <v>28</v>
      </c>
      <c r="C3499" s="11" t="s">
        <v>35</v>
      </c>
      <c r="D3499" s="12">
        <v>46089</v>
      </c>
      <c r="E3499" s="11">
        <v>1747</v>
      </c>
      <c r="F3499" s="11" t="s">
        <v>24</v>
      </c>
      <c r="G3499" s="13">
        <v>7153.31</v>
      </c>
      <c r="H3499" s="14">
        <f t="shared" si="378"/>
        <v>12496832.57</v>
      </c>
      <c r="I3499" s="14">
        <f>IF(F3499="GHS",H3499,H3499*Assumptions!$B$4)</f>
        <v>134965791.75600001</v>
      </c>
      <c r="J3499" s="15" t="str">
        <f>INDEX(Assumptions!$B$8:$B$12,MATCH(B3499,Assumptions!$A$8:$A$12,0))</f>
        <v>Fair Value Less Costs to Sell</v>
      </c>
      <c r="K3499" s="16">
        <f>G3499/(1-INDEX(Assumptions!$D$8:$D$12,MATCH(B3499,Assumptions!$A$8:$A$12,0)))</f>
        <v>8128.761363636364</v>
      </c>
      <c r="L3499" s="16">
        <f t="shared" si="379"/>
        <v>214.5993</v>
      </c>
      <c r="M3499" s="16">
        <f t="shared" si="380"/>
        <v>406.43806818181821</v>
      </c>
      <c r="N3499" s="14">
        <f>E3499*(K3499-L3499-M3499)*IF(F3499="GHS",1,Assumptions!$B$4)</f>
        <v>141652733.2566382</v>
      </c>
      <c r="O3499" s="15">
        <f t="shared" ca="1" si="381"/>
        <v>197</v>
      </c>
      <c r="P3499" s="15" t="str">
        <f t="shared" ca="1" si="382"/>
        <v>181-365d</v>
      </c>
      <c r="Q3499" s="17">
        <f ca="1">IF(P3499="0-90d",0,IF(P3499="91-180d",INDEX(Assumptions!$F$8:$F$12,MATCH(B3499,Assumptions!$A$8:$A$12,0)),IF(P3499="181-365d",INDEX(Assumptions!$G$8:$G$12,MATCH(B3499,Assumptions!$A$8:$A$12,0)),INDEX(Assumptions!$H$8:$H$12,MATCH(B3499,Assumptions!$A$8:$A$12,0)))))</f>
        <v>0.1</v>
      </c>
      <c r="R3499" s="14">
        <f t="shared" ca="1" si="383"/>
        <v>13496579.175600002</v>
      </c>
      <c r="S3499" s="14">
        <f t="shared" ca="1" si="384"/>
        <v>121469212.5804</v>
      </c>
      <c r="T3499" s="11" t="s">
        <v>25</v>
      </c>
      <c r="U3499" s="18" t="s">
        <v>36</v>
      </c>
    </row>
    <row r="3500" spans="1:21" ht="15" customHeight="1" x14ac:dyDescent="0.15">
      <c r="A3500" s="10" t="s">
        <v>3548</v>
      </c>
      <c r="B3500" s="11" t="s">
        <v>41</v>
      </c>
      <c r="C3500" s="11" t="s">
        <v>44</v>
      </c>
      <c r="D3500" s="12">
        <v>45934</v>
      </c>
      <c r="E3500" s="11">
        <v>3172</v>
      </c>
      <c r="F3500" s="11" t="s">
        <v>33</v>
      </c>
      <c r="G3500" s="13">
        <v>530.51</v>
      </c>
      <c r="H3500" s="14">
        <f t="shared" si="378"/>
        <v>1682777.72</v>
      </c>
      <c r="I3500" s="14">
        <f>IF(F3500="GHS",H3500,H3500*Assumptions!$B$4)</f>
        <v>1682777.72</v>
      </c>
      <c r="J3500" s="15" t="str">
        <f>INDEX(Assumptions!$B$8:$B$12,MATCH(B3500,Assumptions!$A$8:$A$12,0))</f>
        <v>Weighted Average</v>
      </c>
      <c r="K3500" s="16">
        <f>G3500/(1-INDEX(Assumptions!$D$8:$D$12,MATCH(B3500,Assumptions!$A$8:$A$12,0)))</f>
        <v>816.16923076923069</v>
      </c>
      <c r="L3500" s="16">
        <f t="shared" si="379"/>
        <v>15.915299999999998</v>
      </c>
      <c r="M3500" s="16">
        <f t="shared" si="380"/>
        <v>40.808461538461536</v>
      </c>
      <c r="N3500" s="14">
        <f>E3500*(K3500-L3500-M3500)*IF(F3500="GHS",1,Assumptions!$B$4)</f>
        <v>2408961.0283999997</v>
      </c>
      <c r="O3500" s="15">
        <f t="shared" ca="1" si="381"/>
        <v>352</v>
      </c>
      <c r="P3500" s="15" t="str">
        <f t="shared" ca="1" si="382"/>
        <v>181-365d</v>
      </c>
      <c r="Q3500" s="17">
        <f ca="1">IF(P3500="0-90d",0,IF(P3500="91-180d",INDEX(Assumptions!$F$8:$F$12,MATCH(B3500,Assumptions!$A$8:$A$12,0)),IF(P3500="181-365d",INDEX(Assumptions!$G$8:$G$12,MATCH(B3500,Assumptions!$A$8:$A$12,0)),INDEX(Assumptions!$H$8:$H$12,MATCH(B3500,Assumptions!$A$8:$A$12,0)))))</f>
        <v>0.35</v>
      </c>
      <c r="R3500" s="14">
        <f t="shared" ca="1" si="383"/>
        <v>588972.20199999993</v>
      </c>
      <c r="S3500" s="14">
        <f t="shared" ca="1" si="384"/>
        <v>1093805.5180000002</v>
      </c>
      <c r="T3500" s="11" t="s">
        <v>25</v>
      </c>
      <c r="U3500" s="18" t="s">
        <v>26</v>
      </c>
    </row>
    <row r="3501" spans="1:21" ht="15" customHeight="1" x14ac:dyDescent="0.15">
      <c r="A3501" s="10" t="s">
        <v>3549</v>
      </c>
      <c r="B3501" s="11" t="s">
        <v>41</v>
      </c>
      <c r="C3501" s="11" t="s">
        <v>115</v>
      </c>
      <c r="D3501" s="12">
        <v>45835</v>
      </c>
      <c r="E3501" s="11">
        <v>2384</v>
      </c>
      <c r="F3501" s="11" t="s">
        <v>33</v>
      </c>
      <c r="G3501" s="13">
        <v>186.62</v>
      </c>
      <c r="H3501" s="14">
        <f t="shared" si="378"/>
        <v>444902.08</v>
      </c>
      <c r="I3501" s="14">
        <f>IF(F3501="GHS",H3501,H3501*Assumptions!$B$4)</f>
        <v>444902.08</v>
      </c>
      <c r="J3501" s="15" t="str">
        <f>INDEX(Assumptions!$B$8:$B$12,MATCH(B3501,Assumptions!$A$8:$A$12,0))</f>
        <v>Weighted Average</v>
      </c>
      <c r="K3501" s="16">
        <f>G3501/(1-INDEX(Assumptions!$D$8:$D$12,MATCH(B3501,Assumptions!$A$8:$A$12,0)))</f>
        <v>287.10769230769233</v>
      </c>
      <c r="L3501" s="16">
        <f t="shared" si="379"/>
        <v>5.5986000000000002</v>
      </c>
      <c r="M3501" s="16">
        <f t="shared" si="380"/>
        <v>14.355384615384617</v>
      </c>
      <c r="N3501" s="14">
        <f>E3501*(K3501-L3501-M3501)*IF(F3501="GHS",1,Assumptions!$B$4)</f>
        <v>636894.43913846172</v>
      </c>
      <c r="O3501" s="15">
        <f t="shared" ca="1" si="381"/>
        <v>451</v>
      </c>
      <c r="P3501" s="15" t="str">
        <f t="shared" ca="1" si="382"/>
        <v>365d+</v>
      </c>
      <c r="Q3501" s="17">
        <f ca="1">IF(P3501="0-90d",0,IF(P3501="91-180d",INDEX(Assumptions!$F$8:$F$12,MATCH(B3501,Assumptions!$A$8:$A$12,0)),IF(P3501="181-365d",INDEX(Assumptions!$G$8:$G$12,MATCH(B3501,Assumptions!$A$8:$A$12,0)),INDEX(Assumptions!$H$8:$H$12,MATCH(B3501,Assumptions!$A$8:$A$12,0)))))</f>
        <v>0.8</v>
      </c>
      <c r="R3501" s="14">
        <f t="shared" ca="1" si="383"/>
        <v>355921.66400000005</v>
      </c>
      <c r="S3501" s="14">
        <f t="shared" ca="1" si="384"/>
        <v>88980.415999999968</v>
      </c>
      <c r="T3501" s="11" t="s">
        <v>25</v>
      </c>
      <c r="U3501" s="18" t="s">
        <v>26</v>
      </c>
    </row>
    <row r="3502" spans="1:21" ht="15" customHeight="1" x14ac:dyDescent="0.15">
      <c r="A3502" s="10" t="s">
        <v>3550</v>
      </c>
      <c r="B3502" s="11" t="s">
        <v>28</v>
      </c>
      <c r="C3502" s="11" t="s">
        <v>29</v>
      </c>
      <c r="D3502" s="12">
        <v>46140</v>
      </c>
      <c r="E3502" s="11">
        <v>4545</v>
      </c>
      <c r="F3502" s="11" t="s">
        <v>24</v>
      </c>
      <c r="G3502" s="13">
        <v>7727.41</v>
      </c>
      <c r="H3502" s="14">
        <f t="shared" si="378"/>
        <v>35121078.450000003</v>
      </c>
      <c r="I3502" s="14">
        <f>IF(F3502="GHS",H3502,H3502*Assumptions!$B$4)</f>
        <v>379307647.26000005</v>
      </c>
      <c r="J3502" s="15" t="str">
        <f>INDEX(Assumptions!$B$8:$B$12,MATCH(B3502,Assumptions!$A$8:$A$12,0))</f>
        <v>Fair Value Less Costs to Sell</v>
      </c>
      <c r="K3502" s="16">
        <f>G3502/(1-INDEX(Assumptions!$D$8:$D$12,MATCH(B3502,Assumptions!$A$8:$A$12,0)))</f>
        <v>8781.1477272727279</v>
      </c>
      <c r="L3502" s="16">
        <f t="shared" si="379"/>
        <v>231.82229999999998</v>
      </c>
      <c r="M3502" s="16">
        <f t="shared" si="380"/>
        <v>439.0573863636364</v>
      </c>
      <c r="N3502" s="14">
        <f>E3502*(K3502-L3502-M3502)*IF(F3502="GHS",1,Assumptions!$B$4)</f>
        <v>398100617.05606365</v>
      </c>
      <c r="O3502" s="15">
        <f t="shared" ca="1" si="381"/>
        <v>146</v>
      </c>
      <c r="P3502" s="15" t="str">
        <f t="shared" ca="1" si="382"/>
        <v>91-180d</v>
      </c>
      <c r="Q3502" s="17">
        <f ca="1">IF(P3502="0-90d",0,IF(P3502="91-180d",INDEX(Assumptions!$F$8:$F$12,MATCH(B3502,Assumptions!$A$8:$A$12,0)),IF(P3502="181-365d",INDEX(Assumptions!$G$8:$G$12,MATCH(B3502,Assumptions!$A$8:$A$12,0)),INDEX(Assumptions!$H$8:$H$12,MATCH(B3502,Assumptions!$A$8:$A$12,0)))))</f>
        <v>0.02</v>
      </c>
      <c r="R3502" s="14">
        <f t="shared" ca="1" si="383"/>
        <v>7586152.9452000009</v>
      </c>
      <c r="S3502" s="14">
        <f t="shared" ca="1" si="384"/>
        <v>371721494.31480002</v>
      </c>
      <c r="T3502" s="11" t="s">
        <v>25</v>
      </c>
      <c r="U3502" s="18" t="s">
        <v>26</v>
      </c>
    </row>
    <row r="3503" spans="1:21" ht="15" customHeight="1" x14ac:dyDescent="0.15">
      <c r="A3503" s="10" t="s">
        <v>3551</v>
      </c>
      <c r="B3503" s="11" t="s">
        <v>28</v>
      </c>
      <c r="C3503" s="11" t="s">
        <v>55</v>
      </c>
      <c r="D3503" s="12">
        <v>45880</v>
      </c>
      <c r="E3503" s="11">
        <v>3161</v>
      </c>
      <c r="F3503" s="11" t="s">
        <v>24</v>
      </c>
      <c r="G3503" s="13">
        <v>5528.88</v>
      </c>
      <c r="H3503" s="14">
        <f t="shared" si="378"/>
        <v>17476789.68</v>
      </c>
      <c r="I3503" s="14">
        <f>IF(F3503="GHS",H3503,H3503*Assumptions!$B$4)</f>
        <v>188749328.544</v>
      </c>
      <c r="J3503" s="15" t="str">
        <f>INDEX(Assumptions!$B$8:$B$12,MATCH(B3503,Assumptions!$A$8:$A$12,0))</f>
        <v>Fair Value Less Costs to Sell</v>
      </c>
      <c r="K3503" s="16">
        <f>G3503/(1-INDEX(Assumptions!$D$8:$D$12,MATCH(B3503,Assumptions!$A$8:$A$12,0)))</f>
        <v>6282.818181818182</v>
      </c>
      <c r="L3503" s="16">
        <f t="shared" si="379"/>
        <v>165.8664</v>
      </c>
      <c r="M3503" s="16">
        <f t="shared" si="380"/>
        <v>314.14090909090913</v>
      </c>
      <c r="N3503" s="14">
        <f>E3503*(K3503-L3503-M3503)*IF(F3503="GHS",1,Assumptions!$B$4)</f>
        <v>198100999.82186183</v>
      </c>
      <c r="O3503" s="15">
        <f t="shared" ca="1" si="381"/>
        <v>406</v>
      </c>
      <c r="P3503" s="15" t="str">
        <f t="shared" ca="1" si="382"/>
        <v>365d+</v>
      </c>
      <c r="Q3503" s="17">
        <f ca="1">IF(P3503="0-90d",0,IF(P3503="91-180d",INDEX(Assumptions!$F$8:$F$12,MATCH(B3503,Assumptions!$A$8:$A$12,0)),IF(P3503="181-365d",INDEX(Assumptions!$G$8:$G$12,MATCH(B3503,Assumptions!$A$8:$A$12,0)),INDEX(Assumptions!$H$8:$H$12,MATCH(B3503,Assumptions!$A$8:$A$12,0)))))</f>
        <v>0.4</v>
      </c>
      <c r="R3503" s="14">
        <f t="shared" ca="1" si="383"/>
        <v>75499731.417600006</v>
      </c>
      <c r="S3503" s="14">
        <f t="shared" ca="1" si="384"/>
        <v>113249597.12639999</v>
      </c>
      <c r="T3503" s="11" t="s">
        <v>25</v>
      </c>
      <c r="U3503" s="18" t="s">
        <v>26</v>
      </c>
    </row>
    <row r="3504" spans="1:21" ht="15" customHeight="1" x14ac:dyDescent="0.15">
      <c r="A3504" s="10" t="s">
        <v>3552</v>
      </c>
      <c r="B3504" s="11" t="s">
        <v>31</v>
      </c>
      <c r="C3504" s="11" t="s">
        <v>32</v>
      </c>
      <c r="D3504" s="12">
        <v>45850</v>
      </c>
      <c r="E3504" s="11">
        <v>4959</v>
      </c>
      <c r="F3504" s="11" t="s">
        <v>33</v>
      </c>
      <c r="G3504" s="13">
        <v>3900.78</v>
      </c>
      <c r="H3504" s="14">
        <f t="shared" si="378"/>
        <v>19343968.02</v>
      </c>
      <c r="I3504" s="14">
        <f>IF(F3504="GHS",H3504,H3504*Assumptions!$B$4)</f>
        <v>19343968.02</v>
      </c>
      <c r="J3504" s="15" t="str">
        <f>INDEX(Assumptions!$B$8:$B$12,MATCH(B3504,Assumptions!$A$8:$A$12,0))</f>
        <v>Weighted Average</v>
      </c>
      <c r="K3504" s="16">
        <f>G3504/(1-INDEX(Assumptions!$D$8:$D$12,MATCH(B3504,Assumptions!$A$8:$A$12,0)))</f>
        <v>5417.7500000000009</v>
      </c>
      <c r="L3504" s="16">
        <f t="shared" si="379"/>
        <v>117.0234</v>
      </c>
      <c r="M3504" s="16">
        <f t="shared" si="380"/>
        <v>270.88750000000005</v>
      </c>
      <c r="N3504" s="14">
        <f>E3504*(K3504-L3504-M3504)*IF(F3504="GHS",1,Assumptions!$B$4)</f>
        <v>24942972.096900005</v>
      </c>
      <c r="O3504" s="15">
        <f t="shared" ca="1" si="381"/>
        <v>436</v>
      </c>
      <c r="P3504" s="15" t="str">
        <f t="shared" ca="1" si="382"/>
        <v>365d+</v>
      </c>
      <c r="Q3504" s="17">
        <f ca="1">IF(P3504="0-90d",0,IF(P3504="91-180d",INDEX(Assumptions!$F$8:$F$12,MATCH(B3504,Assumptions!$A$8:$A$12,0)),IF(P3504="181-365d",INDEX(Assumptions!$G$8:$G$12,MATCH(B3504,Assumptions!$A$8:$A$12,0)),INDEX(Assumptions!$H$8:$H$12,MATCH(B3504,Assumptions!$A$8:$A$12,0)))))</f>
        <v>0.6</v>
      </c>
      <c r="R3504" s="14">
        <f t="shared" ca="1" si="383"/>
        <v>11606380.811999999</v>
      </c>
      <c r="S3504" s="14">
        <f t="shared" ca="1" si="384"/>
        <v>7737587.2080000006</v>
      </c>
      <c r="T3504" s="11" t="s">
        <v>25</v>
      </c>
      <c r="U3504" s="18" t="s">
        <v>26</v>
      </c>
    </row>
    <row r="3505" spans="1:21" ht="15" customHeight="1" x14ac:dyDescent="0.15">
      <c r="A3505" s="10" t="s">
        <v>3553</v>
      </c>
      <c r="B3505" s="11" t="s">
        <v>41</v>
      </c>
      <c r="C3505" s="11" t="s">
        <v>115</v>
      </c>
      <c r="D3505" s="12">
        <v>45854</v>
      </c>
      <c r="E3505" s="11">
        <v>1740</v>
      </c>
      <c r="F3505" s="11" t="s">
        <v>33</v>
      </c>
      <c r="G3505" s="13">
        <v>452.24</v>
      </c>
      <c r="H3505" s="14">
        <f t="shared" si="378"/>
        <v>786897.6</v>
      </c>
      <c r="I3505" s="14">
        <f>IF(F3505="GHS",H3505,H3505*Assumptions!$B$4)</f>
        <v>786897.6</v>
      </c>
      <c r="J3505" s="15" t="str">
        <f>INDEX(Assumptions!$B$8:$B$12,MATCH(B3505,Assumptions!$A$8:$A$12,0))</f>
        <v>Weighted Average</v>
      </c>
      <c r="K3505" s="16">
        <f>G3505/(1-INDEX(Assumptions!$D$8:$D$12,MATCH(B3505,Assumptions!$A$8:$A$12,0)))</f>
        <v>695.7538461538461</v>
      </c>
      <c r="L3505" s="16">
        <f t="shared" si="379"/>
        <v>13.5672</v>
      </c>
      <c r="M3505" s="16">
        <f t="shared" si="380"/>
        <v>34.787692307692303</v>
      </c>
      <c r="N3505" s="14">
        <f>E3505*(K3505-L3505-M3505)*IF(F3505="GHS",1,Assumptions!$B$4)</f>
        <v>1126474.1796923077</v>
      </c>
      <c r="O3505" s="15">
        <f t="shared" ca="1" si="381"/>
        <v>432</v>
      </c>
      <c r="P3505" s="15" t="str">
        <f t="shared" ca="1" si="382"/>
        <v>365d+</v>
      </c>
      <c r="Q3505" s="17">
        <f ca="1">IF(P3505="0-90d",0,IF(P3505="91-180d",INDEX(Assumptions!$F$8:$F$12,MATCH(B3505,Assumptions!$A$8:$A$12,0)),IF(P3505="181-365d",INDEX(Assumptions!$G$8:$G$12,MATCH(B3505,Assumptions!$A$8:$A$12,0)),INDEX(Assumptions!$H$8:$H$12,MATCH(B3505,Assumptions!$A$8:$A$12,0)))))</f>
        <v>0.8</v>
      </c>
      <c r="R3505" s="14">
        <f t="shared" ca="1" si="383"/>
        <v>629518.08000000007</v>
      </c>
      <c r="S3505" s="14">
        <f t="shared" ca="1" si="384"/>
        <v>157379.5199999999</v>
      </c>
      <c r="T3505" s="11" t="s">
        <v>25</v>
      </c>
      <c r="U3505" s="18" t="s">
        <v>36</v>
      </c>
    </row>
    <row r="3506" spans="1:21" ht="15" customHeight="1" x14ac:dyDescent="0.15">
      <c r="A3506" s="10" t="s">
        <v>3554</v>
      </c>
      <c r="B3506" s="11" t="s">
        <v>31</v>
      </c>
      <c r="C3506" s="11" t="s">
        <v>32</v>
      </c>
      <c r="D3506" s="12">
        <v>45913</v>
      </c>
      <c r="E3506" s="11">
        <v>3909</v>
      </c>
      <c r="F3506" s="11" t="s">
        <v>33</v>
      </c>
      <c r="G3506" s="13">
        <v>4284.4399999999996</v>
      </c>
      <c r="H3506" s="14">
        <f t="shared" si="378"/>
        <v>16747875.959999999</v>
      </c>
      <c r="I3506" s="14">
        <f>IF(F3506="GHS",H3506,H3506*Assumptions!$B$4)</f>
        <v>16747875.959999999</v>
      </c>
      <c r="J3506" s="15" t="str">
        <f>INDEX(Assumptions!$B$8:$B$12,MATCH(B3506,Assumptions!$A$8:$A$12,0))</f>
        <v>Weighted Average</v>
      </c>
      <c r="K3506" s="16">
        <f>G3506/(1-INDEX(Assumptions!$D$8:$D$12,MATCH(B3506,Assumptions!$A$8:$A$12,0)))</f>
        <v>5950.6111111111104</v>
      </c>
      <c r="L3506" s="16">
        <f t="shared" si="379"/>
        <v>128.53319999999999</v>
      </c>
      <c r="M3506" s="16">
        <f t="shared" si="380"/>
        <v>297.53055555555551</v>
      </c>
      <c r="N3506" s="14">
        <f>E3506*(K3506-L3506-M3506)*IF(F3506="GHS",1,Assumptions!$B$4)</f>
        <v>21595455.612866666</v>
      </c>
      <c r="O3506" s="15">
        <f t="shared" ca="1" si="381"/>
        <v>373</v>
      </c>
      <c r="P3506" s="15" t="str">
        <f t="shared" ca="1" si="382"/>
        <v>365d+</v>
      </c>
      <c r="Q3506" s="17">
        <f ca="1">IF(P3506="0-90d",0,IF(P3506="91-180d",INDEX(Assumptions!$F$8:$F$12,MATCH(B3506,Assumptions!$A$8:$A$12,0)),IF(P3506="181-365d",INDEX(Assumptions!$G$8:$G$12,MATCH(B3506,Assumptions!$A$8:$A$12,0)),INDEX(Assumptions!$H$8:$H$12,MATCH(B3506,Assumptions!$A$8:$A$12,0)))))</f>
        <v>0.6</v>
      </c>
      <c r="R3506" s="14">
        <f t="shared" ca="1" si="383"/>
        <v>10048725.575999999</v>
      </c>
      <c r="S3506" s="14">
        <f t="shared" si="384"/>
        <v>0</v>
      </c>
      <c r="T3506" s="11" t="s">
        <v>39</v>
      </c>
      <c r="U3506" s="18" t="s">
        <v>26</v>
      </c>
    </row>
    <row r="3507" spans="1:21" ht="15" customHeight="1" x14ac:dyDescent="0.15">
      <c r="A3507" s="10" t="s">
        <v>3555</v>
      </c>
      <c r="B3507" s="11" t="s">
        <v>41</v>
      </c>
      <c r="C3507" s="11" t="s">
        <v>44</v>
      </c>
      <c r="D3507" s="12">
        <v>46038</v>
      </c>
      <c r="E3507" s="11">
        <v>4171</v>
      </c>
      <c r="F3507" s="11" t="s">
        <v>33</v>
      </c>
      <c r="G3507" s="13">
        <v>214.06</v>
      </c>
      <c r="H3507" s="14">
        <f t="shared" si="378"/>
        <v>892844.26</v>
      </c>
      <c r="I3507" s="14">
        <f>IF(F3507="GHS",H3507,H3507*Assumptions!$B$4)</f>
        <v>892844.26</v>
      </c>
      <c r="J3507" s="15" t="str">
        <f>INDEX(Assumptions!$B$8:$B$12,MATCH(B3507,Assumptions!$A$8:$A$12,0))</f>
        <v>Weighted Average</v>
      </c>
      <c r="K3507" s="16">
        <f>G3507/(1-INDEX(Assumptions!$D$8:$D$12,MATCH(B3507,Assumptions!$A$8:$A$12,0)))</f>
        <v>329.32307692307694</v>
      </c>
      <c r="L3507" s="16">
        <f t="shared" si="379"/>
        <v>6.4218000000000002</v>
      </c>
      <c r="M3507" s="16">
        <f t="shared" si="380"/>
        <v>16.466153846153848</v>
      </c>
      <c r="N3507" s="14">
        <f>E3507*(K3507-L3507-M3507)*IF(F3507="GHS",1,Assumptions!$B$4)</f>
        <v>1278140.898353846</v>
      </c>
      <c r="O3507" s="15">
        <f t="shared" ca="1" si="381"/>
        <v>248</v>
      </c>
      <c r="P3507" s="15" t="str">
        <f t="shared" ca="1" si="382"/>
        <v>181-365d</v>
      </c>
      <c r="Q3507" s="17">
        <f ca="1">IF(P3507="0-90d",0,IF(P3507="91-180d",INDEX(Assumptions!$F$8:$F$12,MATCH(B3507,Assumptions!$A$8:$A$12,0)),IF(P3507="181-365d",INDEX(Assumptions!$G$8:$G$12,MATCH(B3507,Assumptions!$A$8:$A$12,0)),INDEX(Assumptions!$H$8:$H$12,MATCH(B3507,Assumptions!$A$8:$A$12,0)))))</f>
        <v>0.35</v>
      </c>
      <c r="R3507" s="14">
        <f t="shared" ca="1" si="383"/>
        <v>312495.49099999998</v>
      </c>
      <c r="S3507" s="14">
        <f t="shared" ca="1" si="384"/>
        <v>580348.76900000009</v>
      </c>
      <c r="T3507" s="11" t="s">
        <v>25</v>
      </c>
      <c r="U3507" s="18" t="s">
        <v>26</v>
      </c>
    </row>
    <row r="3508" spans="1:21" ht="15" customHeight="1" x14ac:dyDescent="0.15">
      <c r="A3508" s="10" t="s">
        <v>3556</v>
      </c>
      <c r="B3508" s="11" t="s">
        <v>41</v>
      </c>
      <c r="C3508" s="11" t="s">
        <v>115</v>
      </c>
      <c r="D3508" s="12">
        <v>46131</v>
      </c>
      <c r="E3508" s="11">
        <v>4821</v>
      </c>
      <c r="F3508" s="11" t="s">
        <v>33</v>
      </c>
      <c r="G3508" s="13">
        <v>222.92</v>
      </c>
      <c r="H3508" s="14">
        <f t="shared" si="378"/>
        <v>1074697.3199999998</v>
      </c>
      <c r="I3508" s="14">
        <f>IF(F3508="GHS",H3508,H3508*Assumptions!$B$4)</f>
        <v>1074697.3199999998</v>
      </c>
      <c r="J3508" s="15" t="str">
        <f>INDEX(Assumptions!$B$8:$B$12,MATCH(B3508,Assumptions!$A$8:$A$12,0))</f>
        <v>Weighted Average</v>
      </c>
      <c r="K3508" s="16">
        <f>G3508/(1-INDEX(Assumptions!$D$8:$D$12,MATCH(B3508,Assumptions!$A$8:$A$12,0)))</f>
        <v>342.95384615384614</v>
      </c>
      <c r="L3508" s="16">
        <f t="shared" si="379"/>
        <v>6.6875999999999998</v>
      </c>
      <c r="M3508" s="16">
        <f t="shared" si="380"/>
        <v>17.147692307692306</v>
      </c>
      <c r="N3508" s="14">
        <f>E3508*(K3508-L3508-M3508)*IF(F3508="GHS",1,Assumptions!$B$4)</f>
        <v>1538470.5480923078</v>
      </c>
      <c r="O3508" s="15">
        <f t="shared" ca="1" si="381"/>
        <v>155</v>
      </c>
      <c r="P3508" s="15" t="str">
        <f t="shared" ca="1" si="382"/>
        <v>91-180d</v>
      </c>
      <c r="Q3508" s="17">
        <f ca="1">IF(P3508="0-90d",0,IF(P3508="91-180d",INDEX(Assumptions!$F$8:$F$12,MATCH(B3508,Assumptions!$A$8:$A$12,0)),IF(P3508="181-365d",INDEX(Assumptions!$G$8:$G$12,MATCH(B3508,Assumptions!$A$8:$A$12,0)),INDEX(Assumptions!$H$8:$H$12,MATCH(B3508,Assumptions!$A$8:$A$12,0)))))</f>
        <v>0.1</v>
      </c>
      <c r="R3508" s="14">
        <f t="shared" ca="1" si="383"/>
        <v>107469.73199999999</v>
      </c>
      <c r="S3508" s="14">
        <f t="shared" ca="1" si="384"/>
        <v>967227.58799999987</v>
      </c>
      <c r="T3508" s="11" t="s">
        <v>25</v>
      </c>
      <c r="U3508" s="18" t="s">
        <v>26</v>
      </c>
    </row>
    <row r="3509" spans="1:21" ht="15" customHeight="1" x14ac:dyDescent="0.15">
      <c r="A3509" s="10" t="s">
        <v>3557</v>
      </c>
      <c r="B3509" s="11" t="s">
        <v>31</v>
      </c>
      <c r="C3509" s="11" t="s">
        <v>32</v>
      </c>
      <c r="D3509" s="12">
        <v>46184</v>
      </c>
      <c r="E3509" s="11">
        <v>574</v>
      </c>
      <c r="F3509" s="11" t="s">
        <v>33</v>
      </c>
      <c r="G3509" s="13">
        <v>2280.66</v>
      </c>
      <c r="H3509" s="14">
        <f t="shared" si="378"/>
        <v>1309098.8399999999</v>
      </c>
      <c r="I3509" s="14">
        <f>IF(F3509="GHS",H3509,H3509*Assumptions!$B$4)</f>
        <v>1309098.8399999999</v>
      </c>
      <c r="J3509" s="15" t="str">
        <f>INDEX(Assumptions!$B$8:$B$12,MATCH(B3509,Assumptions!$A$8:$A$12,0))</f>
        <v>Weighted Average</v>
      </c>
      <c r="K3509" s="16">
        <f>G3509/(1-INDEX(Assumptions!$D$8:$D$12,MATCH(B3509,Assumptions!$A$8:$A$12,0)))</f>
        <v>3167.583333333333</v>
      </c>
      <c r="L3509" s="16">
        <f t="shared" si="379"/>
        <v>68.419799999999995</v>
      </c>
      <c r="M3509" s="16">
        <f t="shared" si="380"/>
        <v>158.37916666666666</v>
      </c>
      <c r="N3509" s="14">
        <f>E3509*(K3509-L3509-M3509)*IF(F3509="GHS",1,Assumptions!$B$4)</f>
        <v>1688010.2264666664</v>
      </c>
      <c r="O3509" s="15">
        <f t="shared" ca="1" si="381"/>
        <v>102</v>
      </c>
      <c r="P3509" s="15" t="str">
        <f t="shared" ca="1" si="382"/>
        <v>91-180d</v>
      </c>
      <c r="Q3509" s="17">
        <f ca="1">IF(P3509="0-90d",0,IF(P3509="91-180d",INDEX(Assumptions!$F$8:$F$12,MATCH(B3509,Assumptions!$A$8:$A$12,0)),IF(P3509="181-365d",INDEX(Assumptions!$G$8:$G$12,MATCH(B3509,Assumptions!$A$8:$A$12,0)),INDEX(Assumptions!$H$8:$H$12,MATCH(B3509,Assumptions!$A$8:$A$12,0)))))</f>
        <v>0.05</v>
      </c>
      <c r="R3509" s="14">
        <f t="shared" ca="1" si="383"/>
        <v>65454.941999999995</v>
      </c>
      <c r="S3509" s="14">
        <f t="shared" ca="1" si="384"/>
        <v>1243643.8979999998</v>
      </c>
      <c r="T3509" s="11" t="s">
        <v>25</v>
      </c>
      <c r="U3509" s="18" t="s">
        <v>26</v>
      </c>
    </row>
    <row r="3510" spans="1:21" ht="15" customHeight="1" x14ac:dyDescent="0.15">
      <c r="A3510" s="10" t="s">
        <v>3558</v>
      </c>
      <c r="B3510" s="11" t="s">
        <v>28</v>
      </c>
      <c r="C3510" s="11" t="s">
        <v>29</v>
      </c>
      <c r="D3510" s="12">
        <v>45792</v>
      </c>
      <c r="E3510" s="11">
        <v>189</v>
      </c>
      <c r="F3510" s="11" t="s">
        <v>24</v>
      </c>
      <c r="G3510" s="13">
        <v>5749.65</v>
      </c>
      <c r="H3510" s="14">
        <f t="shared" si="378"/>
        <v>1086683.8499999999</v>
      </c>
      <c r="I3510" s="14">
        <f>IF(F3510="GHS",H3510,H3510*Assumptions!$B$4)</f>
        <v>11736185.58</v>
      </c>
      <c r="J3510" s="15" t="str">
        <f>INDEX(Assumptions!$B$8:$B$12,MATCH(B3510,Assumptions!$A$8:$A$12,0))</f>
        <v>Fair Value Less Costs to Sell</v>
      </c>
      <c r="K3510" s="16">
        <f>G3510/(1-INDEX(Assumptions!$D$8:$D$12,MATCH(B3510,Assumptions!$A$8:$A$12,0)))</f>
        <v>6533.6931818181811</v>
      </c>
      <c r="L3510" s="16">
        <f t="shared" si="379"/>
        <v>172.48949999999999</v>
      </c>
      <c r="M3510" s="16">
        <f t="shared" si="380"/>
        <v>326.68465909090907</v>
      </c>
      <c r="N3510" s="14">
        <f>E3510*(K3510-L3510-M3510)*IF(F3510="GHS",1,Assumptions!$B$4)</f>
        <v>12317660.229190908</v>
      </c>
      <c r="O3510" s="15">
        <f t="shared" ca="1" si="381"/>
        <v>494</v>
      </c>
      <c r="P3510" s="15" t="str">
        <f t="shared" ca="1" si="382"/>
        <v>365d+</v>
      </c>
      <c r="Q3510" s="17">
        <f ca="1">IF(P3510="0-90d",0,IF(P3510="91-180d",INDEX(Assumptions!$F$8:$F$12,MATCH(B3510,Assumptions!$A$8:$A$12,0)),IF(P3510="181-365d",INDEX(Assumptions!$G$8:$G$12,MATCH(B3510,Assumptions!$A$8:$A$12,0)),INDEX(Assumptions!$H$8:$H$12,MATCH(B3510,Assumptions!$A$8:$A$12,0)))))</f>
        <v>0.4</v>
      </c>
      <c r="R3510" s="14">
        <f t="shared" ca="1" si="383"/>
        <v>4694474.2319999998</v>
      </c>
      <c r="S3510" s="14">
        <f t="shared" ca="1" si="384"/>
        <v>7041711.3480000002</v>
      </c>
      <c r="T3510" s="11" t="s">
        <v>25</v>
      </c>
      <c r="U3510" s="18" t="s">
        <v>26</v>
      </c>
    </row>
    <row r="3511" spans="1:21" ht="15" customHeight="1" x14ac:dyDescent="0.15">
      <c r="A3511" s="10" t="s">
        <v>3559</v>
      </c>
      <c r="B3511" s="11" t="s">
        <v>28</v>
      </c>
      <c r="C3511" s="11" t="s">
        <v>38</v>
      </c>
      <c r="D3511" s="12">
        <v>45731</v>
      </c>
      <c r="E3511" s="11">
        <v>457</v>
      </c>
      <c r="F3511" s="11" t="s">
        <v>24</v>
      </c>
      <c r="G3511" s="13">
        <v>12201.99</v>
      </c>
      <c r="H3511" s="14">
        <f t="shared" si="378"/>
        <v>5576309.4299999997</v>
      </c>
      <c r="I3511" s="14">
        <f>IF(F3511="GHS",H3511,H3511*Assumptions!$B$4)</f>
        <v>60224141.844000004</v>
      </c>
      <c r="J3511" s="15" t="str">
        <f>INDEX(Assumptions!$B$8:$B$12,MATCH(B3511,Assumptions!$A$8:$A$12,0))</f>
        <v>Fair Value Less Costs to Sell</v>
      </c>
      <c r="K3511" s="16">
        <f>G3511/(1-INDEX(Assumptions!$D$8:$D$12,MATCH(B3511,Assumptions!$A$8:$A$12,0)))</f>
        <v>13865.897727272726</v>
      </c>
      <c r="L3511" s="16">
        <f t="shared" si="379"/>
        <v>366.05969999999996</v>
      </c>
      <c r="M3511" s="16">
        <f t="shared" si="380"/>
        <v>693.29488636363635</v>
      </c>
      <c r="N3511" s="14">
        <f>E3511*(K3511-L3511-M3511)*IF(F3511="GHS",1,Assumptions!$B$4)</f>
        <v>63207974.326270908</v>
      </c>
      <c r="O3511" s="15">
        <f t="shared" ca="1" si="381"/>
        <v>555</v>
      </c>
      <c r="P3511" s="15" t="str">
        <f t="shared" ca="1" si="382"/>
        <v>365d+</v>
      </c>
      <c r="Q3511" s="17">
        <f ca="1">IF(P3511="0-90d",0,IF(P3511="91-180d",INDEX(Assumptions!$F$8:$F$12,MATCH(B3511,Assumptions!$A$8:$A$12,0)),IF(P3511="181-365d",INDEX(Assumptions!$G$8:$G$12,MATCH(B3511,Assumptions!$A$8:$A$12,0)),INDEX(Assumptions!$H$8:$H$12,MATCH(B3511,Assumptions!$A$8:$A$12,0)))))</f>
        <v>0.4</v>
      </c>
      <c r="R3511" s="14">
        <f t="shared" ca="1" si="383"/>
        <v>24089656.737600002</v>
      </c>
      <c r="S3511" s="14">
        <f t="shared" ca="1" si="384"/>
        <v>36134485.106399998</v>
      </c>
      <c r="T3511" s="11" t="s">
        <v>25</v>
      </c>
      <c r="U3511" s="18" t="s">
        <v>26</v>
      </c>
    </row>
    <row r="3512" spans="1:21" ht="15" customHeight="1" x14ac:dyDescent="0.15">
      <c r="A3512" s="10" t="s">
        <v>3560</v>
      </c>
      <c r="B3512" s="11" t="s">
        <v>31</v>
      </c>
      <c r="C3512" s="11" t="s">
        <v>76</v>
      </c>
      <c r="D3512" s="12">
        <v>46134</v>
      </c>
      <c r="E3512" s="11">
        <v>4209</v>
      </c>
      <c r="F3512" s="11" t="s">
        <v>33</v>
      </c>
      <c r="G3512" s="13">
        <v>660.48</v>
      </c>
      <c r="H3512" s="14">
        <f t="shared" si="378"/>
        <v>2779960.3200000003</v>
      </c>
      <c r="I3512" s="14">
        <f>IF(F3512="GHS",H3512,H3512*Assumptions!$B$4)</f>
        <v>2779960.3200000003</v>
      </c>
      <c r="J3512" s="15" t="str">
        <f>INDEX(Assumptions!$B$8:$B$12,MATCH(B3512,Assumptions!$A$8:$A$12,0))</f>
        <v>Weighted Average</v>
      </c>
      <c r="K3512" s="16">
        <f>G3512/(1-INDEX(Assumptions!$D$8:$D$12,MATCH(B3512,Assumptions!$A$8:$A$12,0)))</f>
        <v>917.33333333333337</v>
      </c>
      <c r="L3512" s="16">
        <f t="shared" si="379"/>
        <v>19.814399999999999</v>
      </c>
      <c r="M3512" s="16">
        <f t="shared" si="380"/>
        <v>45.866666666666674</v>
      </c>
      <c r="N3512" s="14">
        <f>E3512*(K3512-L3512-M3512)*IF(F3512="GHS",1,Assumptions!$B$4)</f>
        <v>3584604.3904000004</v>
      </c>
      <c r="O3512" s="15">
        <f t="shared" ca="1" si="381"/>
        <v>152</v>
      </c>
      <c r="P3512" s="15" t="str">
        <f t="shared" ca="1" si="382"/>
        <v>91-180d</v>
      </c>
      <c r="Q3512" s="17">
        <f ca="1">IF(P3512="0-90d",0,IF(P3512="91-180d",INDEX(Assumptions!$F$8:$F$12,MATCH(B3512,Assumptions!$A$8:$A$12,0)),IF(P3512="181-365d",INDEX(Assumptions!$G$8:$G$12,MATCH(B3512,Assumptions!$A$8:$A$12,0)),INDEX(Assumptions!$H$8:$H$12,MATCH(B3512,Assumptions!$A$8:$A$12,0)))))</f>
        <v>0.05</v>
      </c>
      <c r="R3512" s="14">
        <f t="shared" ca="1" si="383"/>
        <v>138998.01600000003</v>
      </c>
      <c r="S3512" s="14">
        <f t="shared" ca="1" si="384"/>
        <v>2640962.3040000005</v>
      </c>
      <c r="T3512" s="11" t="s">
        <v>25</v>
      </c>
      <c r="U3512" s="18" t="s">
        <v>36</v>
      </c>
    </row>
    <row r="3513" spans="1:21" ht="15" customHeight="1" x14ac:dyDescent="0.15">
      <c r="A3513" s="10" t="s">
        <v>3561</v>
      </c>
      <c r="B3513" s="11" t="s">
        <v>31</v>
      </c>
      <c r="C3513" s="11" t="s">
        <v>76</v>
      </c>
      <c r="D3513" s="12">
        <v>45986</v>
      </c>
      <c r="E3513" s="11">
        <v>332</v>
      </c>
      <c r="F3513" s="11" t="s">
        <v>33</v>
      </c>
      <c r="G3513" s="13">
        <v>968.18</v>
      </c>
      <c r="H3513" s="14">
        <f t="shared" si="378"/>
        <v>321435.76</v>
      </c>
      <c r="I3513" s="14">
        <f>IF(F3513="GHS",H3513,H3513*Assumptions!$B$4)</f>
        <v>321435.76</v>
      </c>
      <c r="J3513" s="15" t="str">
        <f>INDEX(Assumptions!$B$8:$B$12,MATCH(B3513,Assumptions!$A$8:$A$12,0))</f>
        <v>Weighted Average</v>
      </c>
      <c r="K3513" s="16">
        <f>G3513/(1-INDEX(Assumptions!$D$8:$D$12,MATCH(B3513,Assumptions!$A$8:$A$12,0)))</f>
        <v>1344.6944444444443</v>
      </c>
      <c r="L3513" s="16">
        <f t="shared" si="379"/>
        <v>29.045399999999997</v>
      </c>
      <c r="M3513" s="16">
        <f t="shared" si="380"/>
        <v>67.234722222222217</v>
      </c>
      <c r="N3513" s="14">
        <f>E3513*(K3513-L3513-M3513)*IF(F3513="GHS",1,Assumptions!$B$4)</f>
        <v>414473.55497777776</v>
      </c>
      <c r="O3513" s="15">
        <f t="shared" ca="1" si="381"/>
        <v>300</v>
      </c>
      <c r="P3513" s="15" t="str">
        <f t="shared" ca="1" si="382"/>
        <v>181-365d</v>
      </c>
      <c r="Q3513" s="17">
        <f ca="1">IF(P3513="0-90d",0,IF(P3513="91-180d",INDEX(Assumptions!$F$8:$F$12,MATCH(B3513,Assumptions!$A$8:$A$12,0)),IF(P3513="181-365d",INDEX(Assumptions!$G$8:$G$12,MATCH(B3513,Assumptions!$A$8:$A$12,0)),INDEX(Assumptions!$H$8:$H$12,MATCH(B3513,Assumptions!$A$8:$A$12,0)))))</f>
        <v>0.2</v>
      </c>
      <c r="R3513" s="14">
        <f t="shared" ca="1" si="383"/>
        <v>64287.152000000002</v>
      </c>
      <c r="S3513" s="14">
        <f t="shared" ca="1" si="384"/>
        <v>257148.60800000001</v>
      </c>
      <c r="T3513" s="11" t="s">
        <v>25</v>
      </c>
      <c r="U3513" s="18" t="s">
        <v>26</v>
      </c>
    </row>
    <row r="3514" spans="1:21" ht="15" customHeight="1" x14ac:dyDescent="0.15">
      <c r="A3514" s="10" t="s">
        <v>3562</v>
      </c>
      <c r="B3514" s="11" t="s">
        <v>41</v>
      </c>
      <c r="C3514" s="11" t="s">
        <v>49</v>
      </c>
      <c r="D3514" s="12">
        <v>45935</v>
      </c>
      <c r="E3514" s="11">
        <v>1879</v>
      </c>
      <c r="F3514" s="11" t="s">
        <v>33</v>
      </c>
      <c r="G3514" s="13">
        <v>380.73</v>
      </c>
      <c r="H3514" s="14">
        <f t="shared" si="378"/>
        <v>715391.67</v>
      </c>
      <c r="I3514" s="14">
        <f>IF(F3514="GHS",H3514,H3514*Assumptions!$B$4)</f>
        <v>715391.67</v>
      </c>
      <c r="J3514" s="15" t="str">
        <f>INDEX(Assumptions!$B$8:$B$12,MATCH(B3514,Assumptions!$A$8:$A$12,0))</f>
        <v>Weighted Average</v>
      </c>
      <c r="K3514" s="16">
        <f>G3514/(1-INDEX(Assumptions!$D$8:$D$12,MATCH(B3514,Assumptions!$A$8:$A$12,0)))</f>
        <v>585.73846153846159</v>
      </c>
      <c r="L3514" s="16">
        <f t="shared" si="379"/>
        <v>11.421900000000001</v>
      </c>
      <c r="M3514" s="16">
        <f t="shared" si="380"/>
        <v>29.286923076923081</v>
      </c>
      <c r="N3514" s="14">
        <f>E3514*(K3514-L3514-M3514)*IF(F3514="GHS",1,Assumptions!$B$4)</f>
        <v>1024110.6906692307</v>
      </c>
      <c r="O3514" s="15">
        <f t="shared" ca="1" si="381"/>
        <v>351</v>
      </c>
      <c r="P3514" s="15" t="str">
        <f t="shared" ca="1" si="382"/>
        <v>181-365d</v>
      </c>
      <c r="Q3514" s="17">
        <f ca="1">IF(P3514="0-90d",0,IF(P3514="91-180d",INDEX(Assumptions!$F$8:$F$12,MATCH(B3514,Assumptions!$A$8:$A$12,0)),IF(P3514="181-365d",INDEX(Assumptions!$G$8:$G$12,MATCH(B3514,Assumptions!$A$8:$A$12,0)),INDEX(Assumptions!$H$8:$H$12,MATCH(B3514,Assumptions!$A$8:$A$12,0)))))</f>
        <v>0.35</v>
      </c>
      <c r="R3514" s="14">
        <f t="shared" ca="1" si="383"/>
        <v>250387.0845</v>
      </c>
      <c r="S3514" s="14">
        <f t="shared" ca="1" si="384"/>
        <v>465004.58550000004</v>
      </c>
      <c r="T3514" s="11" t="s">
        <v>25</v>
      </c>
      <c r="U3514" s="18" t="s">
        <v>36</v>
      </c>
    </row>
    <row r="3515" spans="1:21" ht="15" customHeight="1" x14ac:dyDescent="0.15">
      <c r="A3515" s="10" t="s">
        <v>3563</v>
      </c>
      <c r="B3515" s="11" t="s">
        <v>41</v>
      </c>
      <c r="C3515" s="11" t="s">
        <v>44</v>
      </c>
      <c r="D3515" s="12">
        <v>45892</v>
      </c>
      <c r="E3515" s="11">
        <v>2777</v>
      </c>
      <c r="F3515" s="11" t="s">
        <v>33</v>
      </c>
      <c r="G3515" s="13">
        <v>393.78</v>
      </c>
      <c r="H3515" s="14">
        <f t="shared" si="378"/>
        <v>1093527.0599999998</v>
      </c>
      <c r="I3515" s="14">
        <f>IF(F3515="GHS",H3515,H3515*Assumptions!$B$4)</f>
        <v>1093527.0599999998</v>
      </c>
      <c r="J3515" s="15" t="str">
        <f>INDEX(Assumptions!$B$8:$B$12,MATCH(B3515,Assumptions!$A$8:$A$12,0))</f>
        <v>Weighted Average</v>
      </c>
      <c r="K3515" s="16">
        <f>G3515/(1-INDEX(Assumptions!$D$8:$D$12,MATCH(B3515,Assumptions!$A$8:$A$12,0)))</f>
        <v>605.81538461538457</v>
      </c>
      <c r="L3515" s="16">
        <f t="shared" si="379"/>
        <v>11.813399999999998</v>
      </c>
      <c r="M3515" s="16">
        <f t="shared" si="380"/>
        <v>30.290769230769229</v>
      </c>
      <c r="N3515" s="14">
        <f>E3515*(K3515-L3515-M3515)*IF(F3515="GHS",1,Assumptions!$B$4)</f>
        <v>1565426.0451230768</v>
      </c>
      <c r="O3515" s="15">
        <f t="shared" ca="1" si="381"/>
        <v>394</v>
      </c>
      <c r="P3515" s="15" t="str">
        <f t="shared" ca="1" si="382"/>
        <v>365d+</v>
      </c>
      <c r="Q3515" s="17">
        <f ca="1">IF(P3515="0-90d",0,IF(P3515="91-180d",INDEX(Assumptions!$F$8:$F$12,MATCH(B3515,Assumptions!$A$8:$A$12,0)),IF(P3515="181-365d",INDEX(Assumptions!$G$8:$G$12,MATCH(B3515,Assumptions!$A$8:$A$12,0)),INDEX(Assumptions!$H$8:$H$12,MATCH(B3515,Assumptions!$A$8:$A$12,0)))))</f>
        <v>0.8</v>
      </c>
      <c r="R3515" s="14">
        <f t="shared" ca="1" si="383"/>
        <v>874821.64799999993</v>
      </c>
      <c r="S3515" s="14">
        <f t="shared" ca="1" si="384"/>
        <v>218705.41199999989</v>
      </c>
      <c r="T3515" s="11" t="s">
        <v>25</v>
      </c>
      <c r="U3515" s="18" t="s">
        <v>26</v>
      </c>
    </row>
    <row r="3516" spans="1:21" ht="15" customHeight="1" x14ac:dyDescent="0.15">
      <c r="A3516" s="10" t="s">
        <v>3564</v>
      </c>
      <c r="B3516" s="11" t="s">
        <v>31</v>
      </c>
      <c r="C3516" s="11" t="s">
        <v>32</v>
      </c>
      <c r="D3516" s="12">
        <v>45829</v>
      </c>
      <c r="E3516" s="11">
        <v>1671</v>
      </c>
      <c r="F3516" s="11" t="s">
        <v>33</v>
      </c>
      <c r="G3516" s="13">
        <v>2259.19</v>
      </c>
      <c r="H3516" s="14">
        <f t="shared" si="378"/>
        <v>3775106.49</v>
      </c>
      <c r="I3516" s="14">
        <f>IF(F3516="GHS",H3516,H3516*Assumptions!$B$4)</f>
        <v>3775106.49</v>
      </c>
      <c r="J3516" s="15" t="str">
        <f>INDEX(Assumptions!$B$8:$B$12,MATCH(B3516,Assumptions!$A$8:$A$12,0))</f>
        <v>Weighted Average</v>
      </c>
      <c r="K3516" s="16">
        <f>G3516/(1-INDEX(Assumptions!$D$8:$D$12,MATCH(B3516,Assumptions!$A$8:$A$12,0)))</f>
        <v>3137.7638888888891</v>
      </c>
      <c r="L3516" s="16">
        <f t="shared" si="379"/>
        <v>67.775700000000001</v>
      </c>
      <c r="M3516" s="16">
        <f t="shared" si="380"/>
        <v>156.88819444444448</v>
      </c>
      <c r="N3516" s="14">
        <f>E3516*(K3516-L3516-M3516)*IF(F3516="GHS",1,Assumptions!$B$4)</f>
        <v>4867790.0907166675</v>
      </c>
      <c r="O3516" s="15">
        <f t="shared" ca="1" si="381"/>
        <v>457</v>
      </c>
      <c r="P3516" s="15" t="str">
        <f t="shared" ca="1" si="382"/>
        <v>365d+</v>
      </c>
      <c r="Q3516" s="17">
        <f ca="1">IF(P3516="0-90d",0,IF(P3516="91-180d",INDEX(Assumptions!$F$8:$F$12,MATCH(B3516,Assumptions!$A$8:$A$12,0)),IF(P3516="181-365d",INDEX(Assumptions!$G$8:$G$12,MATCH(B3516,Assumptions!$A$8:$A$12,0)),INDEX(Assumptions!$H$8:$H$12,MATCH(B3516,Assumptions!$A$8:$A$12,0)))))</f>
        <v>0.6</v>
      </c>
      <c r="R3516" s="14">
        <f t="shared" ca="1" si="383"/>
        <v>2265063.8939999999</v>
      </c>
      <c r="S3516" s="14">
        <f t="shared" ca="1" si="384"/>
        <v>1510042.5960000004</v>
      </c>
      <c r="T3516" s="11" t="s">
        <v>25</v>
      </c>
      <c r="U3516" s="18" t="s">
        <v>26</v>
      </c>
    </row>
    <row r="3517" spans="1:21" ht="15" customHeight="1" x14ac:dyDescent="0.15">
      <c r="A3517" s="10" t="s">
        <v>3565</v>
      </c>
      <c r="B3517" s="11" t="s">
        <v>31</v>
      </c>
      <c r="C3517" s="11" t="s">
        <v>32</v>
      </c>
      <c r="D3517" s="12">
        <v>46060</v>
      </c>
      <c r="E3517" s="11">
        <v>1357</v>
      </c>
      <c r="F3517" s="11" t="s">
        <v>33</v>
      </c>
      <c r="G3517" s="13">
        <v>2184.2199999999998</v>
      </c>
      <c r="H3517" s="14">
        <f t="shared" si="378"/>
        <v>2963986.5399999996</v>
      </c>
      <c r="I3517" s="14">
        <f>IF(F3517="GHS",H3517,H3517*Assumptions!$B$4)</f>
        <v>2963986.5399999996</v>
      </c>
      <c r="J3517" s="15" t="str">
        <f>INDEX(Assumptions!$B$8:$B$12,MATCH(B3517,Assumptions!$A$8:$A$12,0))</f>
        <v>Weighted Average</v>
      </c>
      <c r="K3517" s="16">
        <f>G3517/(1-INDEX(Assumptions!$D$8:$D$12,MATCH(B3517,Assumptions!$A$8:$A$12,0)))</f>
        <v>3033.6388888888887</v>
      </c>
      <c r="L3517" s="16">
        <f t="shared" si="379"/>
        <v>65.526599999999988</v>
      </c>
      <c r="M3517" s="16">
        <f t="shared" si="380"/>
        <v>151.68194444444444</v>
      </c>
      <c r="N3517" s="14">
        <f>E3517*(K3517-L3517-M3517)*IF(F3517="GHS",1,Assumptions!$B$4)</f>
        <v>3821895.9774111104</v>
      </c>
      <c r="O3517" s="15">
        <f t="shared" ca="1" si="381"/>
        <v>226</v>
      </c>
      <c r="P3517" s="15" t="str">
        <f t="shared" ca="1" si="382"/>
        <v>181-365d</v>
      </c>
      <c r="Q3517" s="17">
        <f ca="1">IF(P3517="0-90d",0,IF(P3517="91-180d",INDEX(Assumptions!$F$8:$F$12,MATCH(B3517,Assumptions!$A$8:$A$12,0)),IF(P3517="181-365d",INDEX(Assumptions!$G$8:$G$12,MATCH(B3517,Assumptions!$A$8:$A$12,0)),INDEX(Assumptions!$H$8:$H$12,MATCH(B3517,Assumptions!$A$8:$A$12,0)))))</f>
        <v>0.2</v>
      </c>
      <c r="R3517" s="14">
        <f t="shared" ca="1" si="383"/>
        <v>592797.30799999996</v>
      </c>
      <c r="S3517" s="14">
        <f t="shared" ca="1" si="384"/>
        <v>2371189.2319999998</v>
      </c>
      <c r="T3517" s="11" t="s">
        <v>50</v>
      </c>
      <c r="U3517" s="18" t="s">
        <v>26</v>
      </c>
    </row>
    <row r="3518" spans="1:21" ht="15" customHeight="1" x14ac:dyDescent="0.15">
      <c r="A3518" s="10" t="s">
        <v>3566</v>
      </c>
      <c r="B3518" s="11" t="s">
        <v>41</v>
      </c>
      <c r="C3518" s="11" t="s">
        <v>44</v>
      </c>
      <c r="D3518" s="12">
        <v>46133</v>
      </c>
      <c r="E3518" s="11">
        <v>4356</v>
      </c>
      <c r="F3518" s="11" t="s">
        <v>33</v>
      </c>
      <c r="G3518" s="13">
        <v>327.84</v>
      </c>
      <c r="H3518" s="14">
        <f t="shared" si="378"/>
        <v>1428071.0399999998</v>
      </c>
      <c r="I3518" s="14">
        <f>IF(F3518="GHS",H3518,H3518*Assumptions!$B$4)</f>
        <v>1428071.0399999998</v>
      </c>
      <c r="J3518" s="15" t="str">
        <f>INDEX(Assumptions!$B$8:$B$12,MATCH(B3518,Assumptions!$A$8:$A$12,0))</f>
        <v>Weighted Average</v>
      </c>
      <c r="K3518" s="16">
        <f>G3518/(1-INDEX(Assumptions!$D$8:$D$12,MATCH(B3518,Assumptions!$A$8:$A$12,0)))</f>
        <v>504.36923076923074</v>
      </c>
      <c r="L3518" s="16">
        <f t="shared" si="379"/>
        <v>9.8351999999999986</v>
      </c>
      <c r="M3518" s="16">
        <f t="shared" si="380"/>
        <v>25.21846153846154</v>
      </c>
      <c r="N3518" s="14">
        <f>E3518*(K3518-L3518-M3518)*IF(F3518="GHS",1,Assumptions!$B$4)</f>
        <v>2044338.6195692306</v>
      </c>
      <c r="O3518" s="15">
        <f t="shared" ca="1" si="381"/>
        <v>153</v>
      </c>
      <c r="P3518" s="15" t="str">
        <f t="shared" ca="1" si="382"/>
        <v>91-180d</v>
      </c>
      <c r="Q3518" s="17">
        <f ca="1">IF(P3518="0-90d",0,IF(P3518="91-180d",INDEX(Assumptions!$F$8:$F$12,MATCH(B3518,Assumptions!$A$8:$A$12,0)),IF(P3518="181-365d",INDEX(Assumptions!$G$8:$G$12,MATCH(B3518,Assumptions!$A$8:$A$12,0)),INDEX(Assumptions!$H$8:$H$12,MATCH(B3518,Assumptions!$A$8:$A$12,0)))))</f>
        <v>0.1</v>
      </c>
      <c r="R3518" s="14">
        <f t="shared" ca="1" si="383"/>
        <v>142807.10399999999</v>
      </c>
      <c r="S3518" s="14">
        <f t="shared" ca="1" si="384"/>
        <v>1285263.9359999998</v>
      </c>
      <c r="T3518" s="11" t="s">
        <v>25</v>
      </c>
      <c r="U3518" s="18" t="s">
        <v>26</v>
      </c>
    </row>
    <row r="3519" spans="1:21" ht="15" customHeight="1" x14ac:dyDescent="0.15">
      <c r="A3519" s="10" t="s">
        <v>3567</v>
      </c>
      <c r="B3519" s="11" t="s">
        <v>41</v>
      </c>
      <c r="C3519" s="11" t="s">
        <v>44</v>
      </c>
      <c r="D3519" s="12">
        <v>46175</v>
      </c>
      <c r="E3519" s="11">
        <v>860</v>
      </c>
      <c r="F3519" s="11" t="s">
        <v>33</v>
      </c>
      <c r="G3519" s="13">
        <v>537.48</v>
      </c>
      <c r="H3519" s="14">
        <f t="shared" si="378"/>
        <v>462232.8</v>
      </c>
      <c r="I3519" s="14">
        <f>IF(F3519="GHS",H3519,H3519*Assumptions!$B$4)</f>
        <v>462232.8</v>
      </c>
      <c r="J3519" s="15" t="str">
        <f>INDEX(Assumptions!$B$8:$B$12,MATCH(B3519,Assumptions!$A$8:$A$12,0))</f>
        <v>Weighted Average</v>
      </c>
      <c r="K3519" s="16">
        <f>G3519/(1-INDEX(Assumptions!$D$8:$D$12,MATCH(B3519,Assumptions!$A$8:$A$12,0)))</f>
        <v>826.89230769230767</v>
      </c>
      <c r="L3519" s="16">
        <f t="shared" si="379"/>
        <v>16.124400000000001</v>
      </c>
      <c r="M3519" s="16">
        <f t="shared" si="380"/>
        <v>41.344615384615388</v>
      </c>
      <c r="N3519" s="14">
        <f>E3519*(K3519-L3519-M3519)*IF(F3519="GHS",1,Assumptions!$B$4)</f>
        <v>661704.03138461534</v>
      </c>
      <c r="O3519" s="15">
        <f t="shared" ca="1" si="381"/>
        <v>111</v>
      </c>
      <c r="P3519" s="15" t="str">
        <f t="shared" ca="1" si="382"/>
        <v>91-180d</v>
      </c>
      <c r="Q3519" s="17">
        <f ca="1">IF(P3519="0-90d",0,IF(P3519="91-180d",INDEX(Assumptions!$F$8:$F$12,MATCH(B3519,Assumptions!$A$8:$A$12,0)),IF(P3519="181-365d",INDEX(Assumptions!$G$8:$G$12,MATCH(B3519,Assumptions!$A$8:$A$12,0)),INDEX(Assumptions!$H$8:$H$12,MATCH(B3519,Assumptions!$A$8:$A$12,0)))))</f>
        <v>0.1</v>
      </c>
      <c r="R3519" s="14">
        <f t="shared" ca="1" si="383"/>
        <v>46223.28</v>
      </c>
      <c r="S3519" s="14">
        <f t="shared" ca="1" si="384"/>
        <v>416009.52</v>
      </c>
      <c r="T3519" s="11" t="s">
        <v>25</v>
      </c>
      <c r="U3519" s="18" t="s">
        <v>26</v>
      </c>
    </row>
    <row r="3520" spans="1:21" ht="15" customHeight="1" x14ac:dyDescent="0.15">
      <c r="A3520" s="10" t="s">
        <v>3568</v>
      </c>
      <c r="B3520" s="11" t="s">
        <v>28</v>
      </c>
      <c r="C3520" s="11" t="s">
        <v>55</v>
      </c>
      <c r="D3520" s="12">
        <v>45957</v>
      </c>
      <c r="E3520" s="11">
        <v>2418</v>
      </c>
      <c r="F3520" s="11" t="s">
        <v>24</v>
      </c>
      <c r="G3520" s="13">
        <v>15105.64</v>
      </c>
      <c r="H3520" s="14">
        <f t="shared" si="378"/>
        <v>36525437.519999996</v>
      </c>
      <c r="I3520" s="14">
        <f>IF(F3520="GHS",H3520,H3520*Assumptions!$B$4)</f>
        <v>394474725.21599996</v>
      </c>
      <c r="J3520" s="15" t="str">
        <f>INDEX(Assumptions!$B$8:$B$12,MATCH(B3520,Assumptions!$A$8:$A$12,0))</f>
        <v>Fair Value Less Costs to Sell</v>
      </c>
      <c r="K3520" s="16">
        <f>G3520/(1-INDEX(Assumptions!$D$8:$D$12,MATCH(B3520,Assumptions!$A$8:$A$12,0)))</f>
        <v>17165.5</v>
      </c>
      <c r="L3520" s="16">
        <f t="shared" si="379"/>
        <v>453.16919999999999</v>
      </c>
      <c r="M3520" s="16">
        <f t="shared" si="380"/>
        <v>858.27500000000009</v>
      </c>
      <c r="N3520" s="14">
        <f>E3520*(K3520-L3520-M3520)*IF(F3520="GHS",1,Assumptions!$B$4)</f>
        <v>414019154.78352004</v>
      </c>
      <c r="O3520" s="15">
        <f t="shared" ca="1" si="381"/>
        <v>329</v>
      </c>
      <c r="P3520" s="15" t="str">
        <f t="shared" ca="1" si="382"/>
        <v>181-365d</v>
      </c>
      <c r="Q3520" s="17">
        <f ca="1">IF(P3520="0-90d",0,IF(P3520="91-180d",INDEX(Assumptions!$F$8:$F$12,MATCH(B3520,Assumptions!$A$8:$A$12,0)),IF(P3520="181-365d",INDEX(Assumptions!$G$8:$G$12,MATCH(B3520,Assumptions!$A$8:$A$12,0)),INDEX(Assumptions!$H$8:$H$12,MATCH(B3520,Assumptions!$A$8:$A$12,0)))))</f>
        <v>0.1</v>
      </c>
      <c r="R3520" s="14">
        <f t="shared" ca="1" si="383"/>
        <v>39447472.521600001</v>
      </c>
      <c r="S3520" s="14">
        <f t="shared" ca="1" si="384"/>
        <v>355027252.69439995</v>
      </c>
      <c r="T3520" s="11" t="s">
        <v>25</v>
      </c>
      <c r="U3520" s="18" t="s">
        <v>26</v>
      </c>
    </row>
    <row r="3521" spans="1:21" ht="15" customHeight="1" x14ac:dyDescent="0.15">
      <c r="A3521" s="10" t="s">
        <v>3569</v>
      </c>
      <c r="B3521" s="11" t="s">
        <v>41</v>
      </c>
      <c r="C3521" s="11" t="s">
        <v>42</v>
      </c>
      <c r="D3521" s="12">
        <v>45951</v>
      </c>
      <c r="E3521" s="11">
        <v>1423</v>
      </c>
      <c r="F3521" s="11" t="s">
        <v>33</v>
      </c>
      <c r="G3521" s="13">
        <v>244.32</v>
      </c>
      <c r="H3521" s="14">
        <f t="shared" si="378"/>
        <v>347667.36</v>
      </c>
      <c r="I3521" s="14">
        <f>IF(F3521="GHS",H3521,H3521*Assumptions!$B$4)</f>
        <v>347667.36</v>
      </c>
      <c r="J3521" s="15" t="str">
        <f>INDEX(Assumptions!$B$8:$B$12,MATCH(B3521,Assumptions!$A$8:$A$12,0))</f>
        <v>Weighted Average</v>
      </c>
      <c r="K3521" s="16">
        <f>G3521/(1-INDEX(Assumptions!$D$8:$D$12,MATCH(B3521,Assumptions!$A$8:$A$12,0)))</f>
        <v>375.87692307692305</v>
      </c>
      <c r="L3521" s="16">
        <f t="shared" si="379"/>
        <v>7.3295999999999992</v>
      </c>
      <c r="M3521" s="16">
        <f t="shared" si="380"/>
        <v>18.793846153846154</v>
      </c>
      <c r="N3521" s="14">
        <f>E3521*(K3521-L3521-M3521)*IF(F3521="GHS",1,Assumptions!$B$4)</f>
        <v>497699.19766153838</v>
      </c>
      <c r="O3521" s="15">
        <f t="shared" ca="1" si="381"/>
        <v>335</v>
      </c>
      <c r="P3521" s="15" t="str">
        <f t="shared" ca="1" si="382"/>
        <v>181-365d</v>
      </c>
      <c r="Q3521" s="17">
        <f ca="1">IF(P3521="0-90d",0,IF(P3521="91-180d",INDEX(Assumptions!$F$8:$F$12,MATCH(B3521,Assumptions!$A$8:$A$12,0)),IF(P3521="181-365d",INDEX(Assumptions!$G$8:$G$12,MATCH(B3521,Assumptions!$A$8:$A$12,0)),INDEX(Assumptions!$H$8:$H$12,MATCH(B3521,Assumptions!$A$8:$A$12,0)))))</f>
        <v>0.35</v>
      </c>
      <c r="R3521" s="14">
        <f t="shared" ca="1" si="383"/>
        <v>121683.57599999999</v>
      </c>
      <c r="S3521" s="14">
        <f t="shared" ca="1" si="384"/>
        <v>225983.78399999999</v>
      </c>
      <c r="T3521" s="11" t="s">
        <v>25</v>
      </c>
      <c r="U3521" s="18" t="s">
        <v>36</v>
      </c>
    </row>
    <row r="3522" spans="1:21" ht="15" customHeight="1" x14ac:dyDescent="0.15">
      <c r="A3522" s="10" t="s">
        <v>3570</v>
      </c>
      <c r="B3522" s="11" t="s">
        <v>31</v>
      </c>
      <c r="C3522" s="11" t="s">
        <v>32</v>
      </c>
      <c r="D3522" s="12">
        <v>46045</v>
      </c>
      <c r="E3522" s="11">
        <v>954</v>
      </c>
      <c r="F3522" s="11" t="s">
        <v>33</v>
      </c>
      <c r="G3522" s="13">
        <v>2781.03</v>
      </c>
      <c r="H3522" s="14">
        <f t="shared" ref="H3522:H3585" si="385">E3522*G3522</f>
        <v>2653102.62</v>
      </c>
      <c r="I3522" s="14">
        <f>IF(F3522="GHS",H3522,H3522*Assumptions!$B$4)</f>
        <v>2653102.62</v>
      </c>
      <c r="J3522" s="15" t="str">
        <f>INDEX(Assumptions!$B$8:$B$12,MATCH(B3522,Assumptions!$A$8:$A$12,0))</f>
        <v>Weighted Average</v>
      </c>
      <c r="K3522" s="16">
        <f>G3522/(1-INDEX(Assumptions!$D$8:$D$12,MATCH(B3522,Assumptions!$A$8:$A$12,0)))</f>
        <v>3862.541666666667</v>
      </c>
      <c r="L3522" s="16">
        <f t="shared" ref="L3522:L3585" si="386">G3522*0.03</f>
        <v>83.430900000000008</v>
      </c>
      <c r="M3522" s="16">
        <f t="shared" ref="M3522:M3585" si="387">K3522*0.05</f>
        <v>193.12708333333336</v>
      </c>
      <c r="N3522" s="14">
        <f>E3522*(K3522-L3522-M3522)*IF(F3522="GHS",1,Assumptions!$B$4)</f>
        <v>3421028.4339000005</v>
      </c>
      <c r="O3522" s="15">
        <f t="shared" ref="O3522:O3585" ca="1" si="388">TODAY()-D3522</f>
        <v>241</v>
      </c>
      <c r="P3522" s="15" t="str">
        <f t="shared" ref="P3522:P3585" ca="1" si="389">IF(O3522&lt;=90,"0-90d",IF(O3522&lt;=180,"91-180d",IF(O3522&lt;=365,"181-365d","365d+")))</f>
        <v>181-365d</v>
      </c>
      <c r="Q3522" s="17">
        <f ca="1">IF(P3522="0-90d",0,IF(P3522="91-180d",INDEX(Assumptions!$F$8:$F$12,MATCH(B3522,Assumptions!$A$8:$A$12,0)),IF(P3522="181-365d",INDEX(Assumptions!$G$8:$G$12,MATCH(B3522,Assumptions!$A$8:$A$12,0)),INDEX(Assumptions!$H$8:$H$12,MATCH(B3522,Assumptions!$A$8:$A$12,0)))))</f>
        <v>0.2</v>
      </c>
      <c r="R3522" s="14">
        <f t="shared" ref="R3522:R3585" ca="1" si="390">I3522*Q3522</f>
        <v>530620.52400000009</v>
      </c>
      <c r="S3522" s="14">
        <f t="shared" ref="S3522:S3585" ca="1" si="391">IF(T3522="Held on Consignment (Not Owned)",0,MIN(I3522-R3522,N3522))</f>
        <v>2122482.0959999999</v>
      </c>
      <c r="T3522" s="11" t="s">
        <v>25</v>
      </c>
      <c r="U3522" s="18" t="s">
        <v>26</v>
      </c>
    </row>
    <row r="3523" spans="1:21" ht="15" customHeight="1" x14ac:dyDescent="0.15">
      <c r="A3523" s="10" t="s">
        <v>3571</v>
      </c>
      <c r="B3523" s="11" t="s">
        <v>41</v>
      </c>
      <c r="C3523" s="11" t="s">
        <v>42</v>
      </c>
      <c r="D3523" s="12">
        <v>45842</v>
      </c>
      <c r="E3523" s="11">
        <v>2812</v>
      </c>
      <c r="F3523" s="11" t="s">
        <v>33</v>
      </c>
      <c r="G3523" s="13">
        <v>157.16</v>
      </c>
      <c r="H3523" s="14">
        <f t="shared" si="385"/>
        <v>441933.92</v>
      </c>
      <c r="I3523" s="14">
        <f>IF(F3523="GHS",H3523,H3523*Assumptions!$B$4)</f>
        <v>441933.92</v>
      </c>
      <c r="J3523" s="15" t="str">
        <f>INDEX(Assumptions!$B$8:$B$12,MATCH(B3523,Assumptions!$A$8:$A$12,0))</f>
        <v>Weighted Average</v>
      </c>
      <c r="K3523" s="16">
        <f>G3523/(1-INDEX(Assumptions!$D$8:$D$12,MATCH(B3523,Assumptions!$A$8:$A$12,0)))</f>
        <v>241.78461538461536</v>
      </c>
      <c r="L3523" s="16">
        <f t="shared" si="386"/>
        <v>4.7147999999999994</v>
      </c>
      <c r="M3523" s="16">
        <f t="shared" si="387"/>
        <v>12.089230769230769</v>
      </c>
      <c r="N3523" s="14">
        <f>E3523*(K3523-L3523-M3523)*IF(F3523="GHS",1,Assumptions!$B$4)</f>
        <v>632645.40393846144</v>
      </c>
      <c r="O3523" s="15">
        <f t="shared" ca="1" si="388"/>
        <v>444</v>
      </c>
      <c r="P3523" s="15" t="str">
        <f t="shared" ca="1" si="389"/>
        <v>365d+</v>
      </c>
      <c r="Q3523" s="17">
        <f ca="1">IF(P3523="0-90d",0,IF(P3523="91-180d",INDEX(Assumptions!$F$8:$F$12,MATCH(B3523,Assumptions!$A$8:$A$12,0)),IF(P3523="181-365d",INDEX(Assumptions!$G$8:$G$12,MATCH(B3523,Assumptions!$A$8:$A$12,0)),INDEX(Assumptions!$H$8:$H$12,MATCH(B3523,Assumptions!$A$8:$A$12,0)))))</f>
        <v>0.8</v>
      </c>
      <c r="R3523" s="14">
        <f t="shared" ca="1" si="390"/>
        <v>353547.136</v>
      </c>
      <c r="S3523" s="14">
        <f t="shared" ca="1" si="391"/>
        <v>88386.783999999985</v>
      </c>
      <c r="T3523" s="11" t="s">
        <v>25</v>
      </c>
      <c r="U3523" s="18" t="s">
        <v>26</v>
      </c>
    </row>
    <row r="3524" spans="1:21" ht="15" customHeight="1" x14ac:dyDescent="0.15">
      <c r="A3524" s="10" t="s">
        <v>3572</v>
      </c>
      <c r="B3524" s="11" t="s">
        <v>31</v>
      </c>
      <c r="C3524" s="11" t="s">
        <v>76</v>
      </c>
      <c r="D3524" s="12">
        <v>45933</v>
      </c>
      <c r="E3524" s="11">
        <v>4919</v>
      </c>
      <c r="F3524" s="11" t="s">
        <v>33</v>
      </c>
      <c r="G3524" s="13">
        <v>987.38</v>
      </c>
      <c r="H3524" s="14">
        <f t="shared" si="385"/>
        <v>4856922.22</v>
      </c>
      <c r="I3524" s="14">
        <f>IF(F3524="GHS",H3524,H3524*Assumptions!$B$4)</f>
        <v>4856922.22</v>
      </c>
      <c r="J3524" s="15" t="str">
        <f>INDEX(Assumptions!$B$8:$B$12,MATCH(B3524,Assumptions!$A$8:$A$12,0))</f>
        <v>Weighted Average</v>
      </c>
      <c r="K3524" s="16">
        <f>G3524/(1-INDEX(Assumptions!$D$8:$D$12,MATCH(B3524,Assumptions!$A$8:$A$12,0)))</f>
        <v>1371.3611111111111</v>
      </c>
      <c r="L3524" s="16">
        <f t="shared" si="386"/>
        <v>29.621399999999998</v>
      </c>
      <c r="M3524" s="16">
        <f t="shared" si="387"/>
        <v>68.56805555555556</v>
      </c>
      <c r="N3524" s="14">
        <f>E3524*(K3524-L3524-M3524)*IF(F3524="GHS",1,Assumptions!$B$4)</f>
        <v>6262731.3736777781</v>
      </c>
      <c r="O3524" s="15">
        <f t="shared" ca="1" si="388"/>
        <v>353</v>
      </c>
      <c r="P3524" s="15" t="str">
        <f t="shared" ca="1" si="389"/>
        <v>181-365d</v>
      </c>
      <c r="Q3524" s="17">
        <f ca="1">IF(P3524="0-90d",0,IF(P3524="91-180d",INDEX(Assumptions!$F$8:$F$12,MATCH(B3524,Assumptions!$A$8:$A$12,0)),IF(P3524="181-365d",INDEX(Assumptions!$G$8:$G$12,MATCH(B3524,Assumptions!$A$8:$A$12,0)),INDEX(Assumptions!$H$8:$H$12,MATCH(B3524,Assumptions!$A$8:$A$12,0)))))</f>
        <v>0.2</v>
      </c>
      <c r="R3524" s="14">
        <f t="shared" ca="1" si="390"/>
        <v>971384.44400000002</v>
      </c>
      <c r="S3524" s="14">
        <f t="shared" si="391"/>
        <v>0</v>
      </c>
      <c r="T3524" s="11" t="s">
        <v>39</v>
      </c>
      <c r="U3524" s="18" t="s">
        <v>26</v>
      </c>
    </row>
    <row r="3525" spans="1:21" ht="15" customHeight="1" x14ac:dyDescent="0.15">
      <c r="A3525" s="10" t="s">
        <v>3573</v>
      </c>
      <c r="B3525" s="11" t="s">
        <v>28</v>
      </c>
      <c r="C3525" s="11" t="s">
        <v>35</v>
      </c>
      <c r="D3525" s="12">
        <v>46041</v>
      </c>
      <c r="E3525" s="11">
        <v>3012</v>
      </c>
      <c r="F3525" s="11" t="s">
        <v>24</v>
      </c>
      <c r="G3525" s="13">
        <v>5210.96</v>
      </c>
      <c r="H3525" s="14">
        <f t="shared" si="385"/>
        <v>15695411.52</v>
      </c>
      <c r="I3525" s="14">
        <f>IF(F3525="GHS",H3525,H3525*Assumptions!$B$4)</f>
        <v>169510444.41600001</v>
      </c>
      <c r="J3525" s="15" t="str">
        <f>INDEX(Assumptions!$B$8:$B$12,MATCH(B3525,Assumptions!$A$8:$A$12,0))</f>
        <v>Fair Value Less Costs to Sell</v>
      </c>
      <c r="K3525" s="16">
        <f>G3525/(1-INDEX(Assumptions!$D$8:$D$12,MATCH(B3525,Assumptions!$A$8:$A$12,0)))</f>
        <v>5921.545454545455</v>
      </c>
      <c r="L3525" s="16">
        <f t="shared" si="386"/>
        <v>156.3288</v>
      </c>
      <c r="M3525" s="16">
        <f t="shared" si="387"/>
        <v>296.07727272727277</v>
      </c>
      <c r="N3525" s="14">
        <f>E3525*(K3525-L3525-M3525)*IF(F3525="GHS",1,Assumptions!$B$4)</f>
        <v>177908916.43479276</v>
      </c>
      <c r="O3525" s="15">
        <f t="shared" ca="1" si="388"/>
        <v>245</v>
      </c>
      <c r="P3525" s="15" t="str">
        <f t="shared" ca="1" si="389"/>
        <v>181-365d</v>
      </c>
      <c r="Q3525" s="17">
        <f ca="1">IF(P3525="0-90d",0,IF(P3525="91-180d",INDEX(Assumptions!$F$8:$F$12,MATCH(B3525,Assumptions!$A$8:$A$12,0)),IF(P3525="181-365d",INDEX(Assumptions!$G$8:$G$12,MATCH(B3525,Assumptions!$A$8:$A$12,0)),INDEX(Assumptions!$H$8:$H$12,MATCH(B3525,Assumptions!$A$8:$A$12,0)))))</f>
        <v>0.1</v>
      </c>
      <c r="R3525" s="14">
        <f t="shared" ca="1" si="390"/>
        <v>16951044.441600002</v>
      </c>
      <c r="S3525" s="14">
        <f t="shared" ca="1" si="391"/>
        <v>152559399.97440001</v>
      </c>
      <c r="T3525" s="11" t="s">
        <v>25</v>
      </c>
      <c r="U3525" s="18" t="s">
        <v>26</v>
      </c>
    </row>
    <row r="3526" spans="1:21" ht="15" customHeight="1" x14ac:dyDescent="0.15">
      <c r="A3526" s="10" t="s">
        <v>3574</v>
      </c>
      <c r="B3526" s="11" t="s">
        <v>31</v>
      </c>
      <c r="C3526" s="11" t="s">
        <v>63</v>
      </c>
      <c r="D3526" s="12">
        <v>45764</v>
      </c>
      <c r="E3526" s="11">
        <v>1756</v>
      </c>
      <c r="F3526" s="11" t="s">
        <v>33</v>
      </c>
      <c r="G3526" s="13">
        <v>2238.35</v>
      </c>
      <c r="H3526" s="14">
        <f t="shared" si="385"/>
        <v>3930542.5999999996</v>
      </c>
      <c r="I3526" s="14">
        <f>IF(F3526="GHS",H3526,H3526*Assumptions!$B$4)</f>
        <v>3930542.5999999996</v>
      </c>
      <c r="J3526" s="15" t="str">
        <f>INDEX(Assumptions!$B$8:$B$12,MATCH(B3526,Assumptions!$A$8:$A$12,0))</f>
        <v>Weighted Average</v>
      </c>
      <c r="K3526" s="16">
        <f>G3526/(1-INDEX(Assumptions!$D$8:$D$12,MATCH(B3526,Assumptions!$A$8:$A$12,0)))</f>
        <v>3108.8194444444443</v>
      </c>
      <c r="L3526" s="16">
        <f t="shared" si="386"/>
        <v>67.150499999999994</v>
      </c>
      <c r="M3526" s="16">
        <f t="shared" si="387"/>
        <v>155.44097222222223</v>
      </c>
      <c r="N3526" s="14">
        <f>E3526*(K3526-L3526-M3526)*IF(F3526="GHS",1,Assumptions!$B$4)</f>
        <v>5068216.3192222221</v>
      </c>
      <c r="O3526" s="15">
        <f t="shared" ca="1" si="388"/>
        <v>522</v>
      </c>
      <c r="P3526" s="15" t="str">
        <f t="shared" ca="1" si="389"/>
        <v>365d+</v>
      </c>
      <c r="Q3526" s="17">
        <f ca="1">IF(P3526="0-90d",0,IF(P3526="91-180d",INDEX(Assumptions!$F$8:$F$12,MATCH(B3526,Assumptions!$A$8:$A$12,0)),IF(P3526="181-365d",INDEX(Assumptions!$G$8:$G$12,MATCH(B3526,Assumptions!$A$8:$A$12,0)),INDEX(Assumptions!$H$8:$H$12,MATCH(B3526,Assumptions!$A$8:$A$12,0)))))</f>
        <v>0.6</v>
      </c>
      <c r="R3526" s="14">
        <f t="shared" ca="1" si="390"/>
        <v>2358325.5599999996</v>
      </c>
      <c r="S3526" s="14">
        <f t="shared" ca="1" si="391"/>
        <v>1572217.04</v>
      </c>
      <c r="T3526" s="11" t="s">
        <v>50</v>
      </c>
      <c r="U3526" s="18" t="s">
        <v>26</v>
      </c>
    </row>
    <row r="3527" spans="1:21" ht="15" customHeight="1" x14ac:dyDescent="0.15">
      <c r="A3527" s="10" t="s">
        <v>3575</v>
      </c>
      <c r="B3527" s="11" t="s">
        <v>28</v>
      </c>
      <c r="C3527" s="11" t="s">
        <v>55</v>
      </c>
      <c r="D3527" s="12">
        <v>46184</v>
      </c>
      <c r="E3527" s="11">
        <v>628</v>
      </c>
      <c r="F3527" s="11" t="s">
        <v>24</v>
      </c>
      <c r="G3527" s="13">
        <v>8588.16</v>
      </c>
      <c r="H3527" s="14">
        <f t="shared" si="385"/>
        <v>5393364.4799999995</v>
      </c>
      <c r="I3527" s="14">
        <f>IF(F3527="GHS",H3527,H3527*Assumptions!$B$4)</f>
        <v>58248336.383999996</v>
      </c>
      <c r="J3527" s="15" t="str">
        <f>INDEX(Assumptions!$B$8:$B$12,MATCH(B3527,Assumptions!$A$8:$A$12,0))</f>
        <v>Fair Value Less Costs to Sell</v>
      </c>
      <c r="K3527" s="16">
        <f>G3527/(1-INDEX(Assumptions!$D$8:$D$12,MATCH(B3527,Assumptions!$A$8:$A$12,0)))</f>
        <v>9759.2727272727279</v>
      </c>
      <c r="L3527" s="16">
        <f t="shared" si="386"/>
        <v>257.64479999999998</v>
      </c>
      <c r="M3527" s="16">
        <f t="shared" si="387"/>
        <v>487.9636363636364</v>
      </c>
      <c r="N3527" s="14">
        <f>E3527*(K3527-L3527-M3527)*IF(F3527="GHS",1,Assumptions!$B$4)</f>
        <v>61134276.686661832</v>
      </c>
      <c r="O3527" s="15">
        <f t="shared" ca="1" si="388"/>
        <v>102</v>
      </c>
      <c r="P3527" s="15" t="str">
        <f t="shared" ca="1" si="389"/>
        <v>91-180d</v>
      </c>
      <c r="Q3527" s="17">
        <f ca="1">IF(P3527="0-90d",0,IF(P3527="91-180d",INDEX(Assumptions!$F$8:$F$12,MATCH(B3527,Assumptions!$A$8:$A$12,0)),IF(P3527="181-365d",INDEX(Assumptions!$G$8:$G$12,MATCH(B3527,Assumptions!$A$8:$A$12,0)),INDEX(Assumptions!$H$8:$H$12,MATCH(B3527,Assumptions!$A$8:$A$12,0)))))</f>
        <v>0.02</v>
      </c>
      <c r="R3527" s="14">
        <f t="shared" ca="1" si="390"/>
        <v>1164966.72768</v>
      </c>
      <c r="S3527" s="14">
        <f t="shared" ca="1" si="391"/>
        <v>57083369.656319998</v>
      </c>
      <c r="T3527" s="11" t="s">
        <v>25</v>
      </c>
      <c r="U3527" s="18" t="s">
        <v>26</v>
      </c>
    </row>
    <row r="3528" spans="1:21" ht="15" customHeight="1" x14ac:dyDescent="0.15">
      <c r="A3528" s="10" t="s">
        <v>3576</v>
      </c>
      <c r="B3528" s="11" t="s">
        <v>28</v>
      </c>
      <c r="C3528" s="11" t="s">
        <v>29</v>
      </c>
      <c r="D3528" s="12">
        <v>45877</v>
      </c>
      <c r="E3528" s="11">
        <v>2689</v>
      </c>
      <c r="F3528" s="11" t="s">
        <v>24</v>
      </c>
      <c r="G3528" s="13">
        <v>21600</v>
      </c>
      <c r="H3528" s="14">
        <f t="shared" si="385"/>
        <v>58082400</v>
      </c>
      <c r="I3528" s="14">
        <f>IF(F3528="GHS",H3528,H3528*Assumptions!$B$4)</f>
        <v>627289920</v>
      </c>
      <c r="J3528" s="15" t="str">
        <f>INDEX(Assumptions!$B$8:$B$12,MATCH(B3528,Assumptions!$A$8:$A$12,0))</f>
        <v>Fair Value Less Costs to Sell</v>
      </c>
      <c r="K3528" s="16">
        <f>G3528/(1-INDEX(Assumptions!$D$8:$D$12,MATCH(B3528,Assumptions!$A$8:$A$12,0)))</f>
        <v>24545.454545454544</v>
      </c>
      <c r="L3528" s="16">
        <f t="shared" si="386"/>
        <v>648</v>
      </c>
      <c r="M3528" s="16">
        <f t="shared" si="387"/>
        <v>1227.2727272727273</v>
      </c>
      <c r="N3528" s="14">
        <f>E3528*(K3528-L3528-M3528)*IF(F3528="GHS",1,Assumptions!$B$4)</f>
        <v>658369284.21818185</v>
      </c>
      <c r="O3528" s="15">
        <f t="shared" ca="1" si="388"/>
        <v>409</v>
      </c>
      <c r="P3528" s="15" t="str">
        <f t="shared" ca="1" si="389"/>
        <v>365d+</v>
      </c>
      <c r="Q3528" s="17">
        <f ca="1">IF(P3528="0-90d",0,IF(P3528="91-180d",INDEX(Assumptions!$F$8:$F$12,MATCH(B3528,Assumptions!$A$8:$A$12,0)),IF(P3528="181-365d",INDEX(Assumptions!$G$8:$G$12,MATCH(B3528,Assumptions!$A$8:$A$12,0)),INDEX(Assumptions!$H$8:$H$12,MATCH(B3528,Assumptions!$A$8:$A$12,0)))))</f>
        <v>0.4</v>
      </c>
      <c r="R3528" s="14">
        <f t="shared" ca="1" si="390"/>
        <v>250915968</v>
      </c>
      <c r="S3528" s="14">
        <f t="shared" ca="1" si="391"/>
        <v>376373952</v>
      </c>
      <c r="T3528" s="11" t="s">
        <v>25</v>
      </c>
      <c r="U3528" s="18" t="s">
        <v>26</v>
      </c>
    </row>
    <row r="3529" spans="1:21" ht="15" customHeight="1" x14ac:dyDescent="0.15">
      <c r="A3529" s="10" t="s">
        <v>3577</v>
      </c>
      <c r="B3529" s="11" t="s">
        <v>41</v>
      </c>
      <c r="C3529" s="11" t="s">
        <v>42</v>
      </c>
      <c r="D3529" s="12">
        <v>46133</v>
      </c>
      <c r="E3529" s="11">
        <v>1656</v>
      </c>
      <c r="F3529" s="11" t="s">
        <v>33</v>
      </c>
      <c r="G3529" s="13">
        <v>257.22000000000003</v>
      </c>
      <c r="H3529" s="14">
        <f t="shared" si="385"/>
        <v>425956.32000000007</v>
      </c>
      <c r="I3529" s="14">
        <f>IF(F3529="GHS",H3529,H3529*Assumptions!$B$4)</f>
        <v>425956.32000000007</v>
      </c>
      <c r="J3529" s="15" t="str">
        <f>INDEX(Assumptions!$B$8:$B$12,MATCH(B3529,Assumptions!$A$8:$A$12,0))</f>
        <v>Weighted Average</v>
      </c>
      <c r="K3529" s="16">
        <f>G3529/(1-INDEX(Assumptions!$D$8:$D$12,MATCH(B3529,Assumptions!$A$8:$A$12,0)))</f>
        <v>395.72307692307697</v>
      </c>
      <c r="L3529" s="16">
        <f t="shared" si="386"/>
        <v>7.7166000000000006</v>
      </c>
      <c r="M3529" s="16">
        <f t="shared" si="387"/>
        <v>19.786153846153852</v>
      </c>
      <c r="N3529" s="14">
        <f>E3529*(K3529-L3529-M3529)*IF(F3529="GHS",1,Assumptions!$B$4)</f>
        <v>609772.85501538462</v>
      </c>
      <c r="O3529" s="15">
        <f t="shared" ca="1" si="388"/>
        <v>153</v>
      </c>
      <c r="P3529" s="15" t="str">
        <f t="shared" ca="1" si="389"/>
        <v>91-180d</v>
      </c>
      <c r="Q3529" s="17">
        <f ca="1">IF(P3529="0-90d",0,IF(P3529="91-180d",INDEX(Assumptions!$F$8:$F$12,MATCH(B3529,Assumptions!$A$8:$A$12,0)),IF(P3529="181-365d",INDEX(Assumptions!$G$8:$G$12,MATCH(B3529,Assumptions!$A$8:$A$12,0)),INDEX(Assumptions!$H$8:$H$12,MATCH(B3529,Assumptions!$A$8:$A$12,0)))))</f>
        <v>0.1</v>
      </c>
      <c r="R3529" s="14">
        <f t="shared" ca="1" si="390"/>
        <v>42595.632000000012</v>
      </c>
      <c r="S3529" s="14">
        <f t="shared" ca="1" si="391"/>
        <v>383360.68800000008</v>
      </c>
      <c r="T3529" s="11" t="s">
        <v>25</v>
      </c>
      <c r="U3529" s="18" t="s">
        <v>26</v>
      </c>
    </row>
    <row r="3530" spans="1:21" ht="15" customHeight="1" x14ac:dyDescent="0.15">
      <c r="A3530" s="10" t="s">
        <v>3578</v>
      </c>
      <c r="B3530" s="11" t="s">
        <v>41</v>
      </c>
      <c r="C3530" s="11" t="s">
        <v>42</v>
      </c>
      <c r="D3530" s="12">
        <v>45859</v>
      </c>
      <c r="E3530" s="11">
        <v>3775</v>
      </c>
      <c r="F3530" s="11" t="s">
        <v>33</v>
      </c>
      <c r="G3530" s="13">
        <v>383.36</v>
      </c>
      <c r="H3530" s="14">
        <f t="shared" si="385"/>
        <v>1447184</v>
      </c>
      <c r="I3530" s="14">
        <f>IF(F3530="GHS",H3530,H3530*Assumptions!$B$4)</f>
        <v>1447184</v>
      </c>
      <c r="J3530" s="15" t="str">
        <f>INDEX(Assumptions!$B$8:$B$12,MATCH(B3530,Assumptions!$A$8:$A$12,0))</f>
        <v>Weighted Average</v>
      </c>
      <c r="K3530" s="16">
        <f>G3530/(1-INDEX(Assumptions!$D$8:$D$12,MATCH(B3530,Assumptions!$A$8:$A$12,0)))</f>
        <v>589.78461538461534</v>
      </c>
      <c r="L3530" s="16">
        <f t="shared" si="386"/>
        <v>11.5008</v>
      </c>
      <c r="M3530" s="16">
        <f t="shared" si="387"/>
        <v>29.489230769230769</v>
      </c>
      <c r="N3530" s="14">
        <f>E3530*(K3530-L3530-M3530)*IF(F3530="GHS",1,Assumptions!$B$4)</f>
        <v>2071699.5569230767</v>
      </c>
      <c r="O3530" s="15">
        <f t="shared" ca="1" si="388"/>
        <v>427</v>
      </c>
      <c r="P3530" s="15" t="str">
        <f t="shared" ca="1" si="389"/>
        <v>365d+</v>
      </c>
      <c r="Q3530" s="17">
        <f ca="1">IF(P3530="0-90d",0,IF(P3530="91-180d",INDEX(Assumptions!$F$8:$F$12,MATCH(B3530,Assumptions!$A$8:$A$12,0)),IF(P3530="181-365d",INDEX(Assumptions!$G$8:$G$12,MATCH(B3530,Assumptions!$A$8:$A$12,0)),INDEX(Assumptions!$H$8:$H$12,MATCH(B3530,Assumptions!$A$8:$A$12,0)))))</f>
        <v>0.8</v>
      </c>
      <c r="R3530" s="14">
        <f t="shared" ca="1" si="390"/>
        <v>1157747.2</v>
      </c>
      <c r="S3530" s="14">
        <f t="shared" ca="1" si="391"/>
        <v>289436.80000000005</v>
      </c>
      <c r="T3530" s="11" t="s">
        <v>50</v>
      </c>
      <c r="U3530" s="18" t="s">
        <v>26</v>
      </c>
    </row>
    <row r="3531" spans="1:21" ht="15" customHeight="1" x14ac:dyDescent="0.15">
      <c r="A3531" s="10" t="s">
        <v>3579</v>
      </c>
      <c r="B3531" s="11" t="s">
        <v>28</v>
      </c>
      <c r="C3531" s="11" t="s">
        <v>38</v>
      </c>
      <c r="D3531" s="12">
        <v>45831</v>
      </c>
      <c r="E3531" s="11">
        <v>3073</v>
      </c>
      <c r="F3531" s="11" t="s">
        <v>24</v>
      </c>
      <c r="G3531" s="13">
        <v>5053.4799999999996</v>
      </c>
      <c r="H3531" s="14">
        <f t="shared" si="385"/>
        <v>15529344.039999999</v>
      </c>
      <c r="I3531" s="14">
        <f>IF(F3531="GHS",H3531,H3531*Assumptions!$B$4)</f>
        <v>167716915.632</v>
      </c>
      <c r="J3531" s="15" t="str">
        <f>INDEX(Assumptions!$B$8:$B$12,MATCH(B3531,Assumptions!$A$8:$A$12,0))</f>
        <v>Fair Value Less Costs to Sell</v>
      </c>
      <c r="K3531" s="16">
        <f>G3531/(1-INDEX(Assumptions!$D$8:$D$12,MATCH(B3531,Assumptions!$A$8:$A$12,0)))</f>
        <v>5742.590909090909</v>
      </c>
      <c r="L3531" s="16">
        <f t="shared" si="386"/>
        <v>151.60439999999997</v>
      </c>
      <c r="M3531" s="16">
        <f t="shared" si="387"/>
        <v>287.12954545454545</v>
      </c>
      <c r="N3531" s="14">
        <f>E3531*(K3531-L3531-M3531)*IF(F3531="GHS",1,Assumptions!$B$4)</f>
        <v>176026526.45194912</v>
      </c>
      <c r="O3531" s="15">
        <f t="shared" ca="1" si="388"/>
        <v>455</v>
      </c>
      <c r="P3531" s="15" t="str">
        <f t="shared" ca="1" si="389"/>
        <v>365d+</v>
      </c>
      <c r="Q3531" s="17">
        <f ca="1">IF(P3531="0-90d",0,IF(P3531="91-180d",INDEX(Assumptions!$F$8:$F$12,MATCH(B3531,Assumptions!$A$8:$A$12,0)),IF(P3531="181-365d",INDEX(Assumptions!$G$8:$G$12,MATCH(B3531,Assumptions!$A$8:$A$12,0)),INDEX(Assumptions!$H$8:$H$12,MATCH(B3531,Assumptions!$A$8:$A$12,0)))))</f>
        <v>0.4</v>
      </c>
      <c r="R3531" s="14">
        <f t="shared" ca="1" si="390"/>
        <v>67086766.252800003</v>
      </c>
      <c r="S3531" s="14">
        <f t="shared" ca="1" si="391"/>
        <v>100630149.3792</v>
      </c>
      <c r="T3531" s="11" t="s">
        <v>25</v>
      </c>
      <c r="U3531" s="18" t="s">
        <v>26</v>
      </c>
    </row>
    <row r="3532" spans="1:21" ht="15" customHeight="1" x14ac:dyDescent="0.15">
      <c r="A3532" s="10" t="s">
        <v>3580</v>
      </c>
      <c r="B3532" s="11" t="s">
        <v>31</v>
      </c>
      <c r="C3532" s="11" t="s">
        <v>76</v>
      </c>
      <c r="D3532" s="12">
        <v>46134</v>
      </c>
      <c r="E3532" s="11">
        <v>3167</v>
      </c>
      <c r="F3532" s="11" t="s">
        <v>33</v>
      </c>
      <c r="G3532" s="13">
        <v>1460.44</v>
      </c>
      <c r="H3532" s="14">
        <f t="shared" si="385"/>
        <v>4625213.4800000004</v>
      </c>
      <c r="I3532" s="14">
        <f>IF(F3532="GHS",H3532,H3532*Assumptions!$B$4)</f>
        <v>4625213.4800000004</v>
      </c>
      <c r="J3532" s="15" t="str">
        <f>INDEX(Assumptions!$B$8:$B$12,MATCH(B3532,Assumptions!$A$8:$A$12,0))</f>
        <v>Weighted Average</v>
      </c>
      <c r="K3532" s="16">
        <f>G3532/(1-INDEX(Assumptions!$D$8:$D$12,MATCH(B3532,Assumptions!$A$8:$A$12,0)))</f>
        <v>2028.3888888888891</v>
      </c>
      <c r="L3532" s="16">
        <f t="shared" si="386"/>
        <v>43.813200000000002</v>
      </c>
      <c r="M3532" s="16">
        <f t="shared" si="387"/>
        <v>101.41944444444447</v>
      </c>
      <c r="N3532" s="14">
        <f>E3532*(K3532-L3532-M3532)*IF(F3532="GHS",1,Assumptions!$B$4)</f>
        <v>5963955.8261555564</v>
      </c>
      <c r="O3532" s="15">
        <f t="shared" ca="1" si="388"/>
        <v>152</v>
      </c>
      <c r="P3532" s="15" t="str">
        <f t="shared" ca="1" si="389"/>
        <v>91-180d</v>
      </c>
      <c r="Q3532" s="17">
        <f ca="1">IF(P3532="0-90d",0,IF(P3532="91-180d",INDEX(Assumptions!$F$8:$F$12,MATCH(B3532,Assumptions!$A$8:$A$12,0)),IF(P3532="181-365d",INDEX(Assumptions!$G$8:$G$12,MATCH(B3532,Assumptions!$A$8:$A$12,0)),INDEX(Assumptions!$H$8:$H$12,MATCH(B3532,Assumptions!$A$8:$A$12,0)))))</f>
        <v>0.05</v>
      </c>
      <c r="R3532" s="14">
        <f t="shared" ca="1" si="390"/>
        <v>231260.67400000003</v>
      </c>
      <c r="S3532" s="14">
        <f t="shared" ca="1" si="391"/>
        <v>4393952.8060000008</v>
      </c>
      <c r="T3532" s="11" t="s">
        <v>25</v>
      </c>
      <c r="U3532" s="18" t="s">
        <v>26</v>
      </c>
    </row>
    <row r="3533" spans="1:21" ht="15" customHeight="1" x14ac:dyDescent="0.15">
      <c r="A3533" s="10" t="s">
        <v>3581</v>
      </c>
      <c r="B3533" s="11" t="s">
        <v>28</v>
      </c>
      <c r="C3533" s="11" t="s">
        <v>35</v>
      </c>
      <c r="D3533" s="12">
        <v>45850</v>
      </c>
      <c r="E3533" s="11">
        <v>2798</v>
      </c>
      <c r="F3533" s="11" t="s">
        <v>24</v>
      </c>
      <c r="G3533" s="13">
        <v>10381.790000000001</v>
      </c>
      <c r="H3533" s="14">
        <f t="shared" si="385"/>
        <v>29048248.420000002</v>
      </c>
      <c r="I3533" s="14">
        <f>IF(F3533="GHS",H3533,H3533*Assumptions!$B$4)</f>
        <v>313721082.93600005</v>
      </c>
      <c r="J3533" s="15" t="str">
        <f>INDEX(Assumptions!$B$8:$B$12,MATCH(B3533,Assumptions!$A$8:$A$12,0))</f>
        <v>Fair Value Less Costs to Sell</v>
      </c>
      <c r="K3533" s="16">
        <f>G3533/(1-INDEX(Assumptions!$D$8:$D$12,MATCH(B3533,Assumptions!$A$8:$A$12,0)))</f>
        <v>11797.488636363638</v>
      </c>
      <c r="L3533" s="16">
        <f t="shared" si="386"/>
        <v>311.45370000000003</v>
      </c>
      <c r="M3533" s="16">
        <f t="shared" si="387"/>
        <v>589.87443181818196</v>
      </c>
      <c r="N3533" s="14">
        <f>E3533*(K3533-L3533-M3533)*IF(F3533="GHS",1,Assumptions!$B$4)</f>
        <v>329264536.59055644</v>
      </c>
      <c r="O3533" s="15">
        <f t="shared" ca="1" si="388"/>
        <v>436</v>
      </c>
      <c r="P3533" s="15" t="str">
        <f t="shared" ca="1" si="389"/>
        <v>365d+</v>
      </c>
      <c r="Q3533" s="17">
        <f ca="1">IF(P3533="0-90d",0,IF(P3533="91-180d",INDEX(Assumptions!$F$8:$F$12,MATCH(B3533,Assumptions!$A$8:$A$12,0)),IF(P3533="181-365d",INDEX(Assumptions!$G$8:$G$12,MATCH(B3533,Assumptions!$A$8:$A$12,0)),INDEX(Assumptions!$H$8:$H$12,MATCH(B3533,Assumptions!$A$8:$A$12,0)))))</f>
        <v>0.4</v>
      </c>
      <c r="R3533" s="14">
        <f t="shared" ca="1" si="390"/>
        <v>125488433.17440003</v>
      </c>
      <c r="S3533" s="14">
        <f t="shared" si="391"/>
        <v>0</v>
      </c>
      <c r="T3533" s="11" t="s">
        <v>39</v>
      </c>
      <c r="U3533" s="18" t="s">
        <v>26</v>
      </c>
    </row>
    <row r="3534" spans="1:21" ht="15" customHeight="1" x14ac:dyDescent="0.15">
      <c r="A3534" s="10" t="s">
        <v>3582</v>
      </c>
      <c r="B3534" s="11" t="s">
        <v>46</v>
      </c>
      <c r="C3534" s="11" t="s">
        <v>47</v>
      </c>
      <c r="D3534" s="12">
        <v>46070</v>
      </c>
      <c r="E3534" s="11">
        <v>3246</v>
      </c>
      <c r="F3534" s="11" t="s">
        <v>33</v>
      </c>
      <c r="G3534" s="13">
        <v>395335.38</v>
      </c>
      <c r="H3534" s="14">
        <f t="shared" si="385"/>
        <v>1283258643.48</v>
      </c>
      <c r="I3534" s="14">
        <f>IF(F3534="GHS",H3534,H3534*Assumptions!$B$4)</f>
        <v>1283258643.48</v>
      </c>
      <c r="J3534" s="15" t="str">
        <f>INDEX(Assumptions!$B$8:$B$12,MATCH(B3534,Assumptions!$A$8:$A$12,0))</f>
        <v>Specific Identification</v>
      </c>
      <c r="K3534" s="16">
        <f>G3534/(1-INDEX(Assumptions!$D$8:$D$12,MATCH(B3534,Assumptions!$A$8:$A$12,0)))</f>
        <v>506840.23076923075</v>
      </c>
      <c r="L3534" s="16">
        <f t="shared" si="386"/>
        <v>11860.061400000001</v>
      </c>
      <c r="M3534" s="16">
        <f t="shared" si="387"/>
        <v>25342.011538461538</v>
      </c>
      <c r="N3534" s="14">
        <f>E3534*(K3534-L3534-M3534)*IF(F3534="GHS",1,Assumptions!$B$4)</f>
        <v>1524445460.3186767</v>
      </c>
      <c r="O3534" s="15">
        <f t="shared" ca="1" si="388"/>
        <v>216</v>
      </c>
      <c r="P3534" s="15" t="str">
        <f t="shared" ca="1" si="389"/>
        <v>181-365d</v>
      </c>
      <c r="Q3534" s="17">
        <f ca="1">IF(P3534="0-90d",0,IF(P3534="91-180d",INDEX(Assumptions!$F$8:$F$12,MATCH(B3534,Assumptions!$A$8:$A$12,0)),IF(P3534="181-365d",INDEX(Assumptions!$G$8:$G$12,MATCH(B3534,Assumptions!$A$8:$A$12,0)),INDEX(Assumptions!$H$8:$H$12,MATCH(B3534,Assumptions!$A$8:$A$12,0)))))</f>
        <v>0.05</v>
      </c>
      <c r="R3534" s="14">
        <f t="shared" ca="1" si="390"/>
        <v>64162932.174000002</v>
      </c>
      <c r="S3534" s="14">
        <f t="shared" ca="1" si="391"/>
        <v>1219095711.306</v>
      </c>
      <c r="T3534" s="11" t="s">
        <v>25</v>
      </c>
      <c r="U3534" s="18" t="s">
        <v>26</v>
      </c>
    </row>
    <row r="3535" spans="1:21" ht="15" customHeight="1" x14ac:dyDescent="0.15">
      <c r="A3535" s="10" t="s">
        <v>3583</v>
      </c>
      <c r="B3535" s="11" t="s">
        <v>31</v>
      </c>
      <c r="C3535" s="11" t="s">
        <v>76</v>
      </c>
      <c r="D3535" s="12">
        <v>46017</v>
      </c>
      <c r="E3535" s="11">
        <v>447</v>
      </c>
      <c r="F3535" s="11" t="s">
        <v>33</v>
      </c>
      <c r="G3535" s="13">
        <v>3182.45</v>
      </c>
      <c r="H3535" s="14">
        <f t="shared" si="385"/>
        <v>1422555.15</v>
      </c>
      <c r="I3535" s="14">
        <f>IF(F3535="GHS",H3535,H3535*Assumptions!$B$4)</f>
        <v>1422555.15</v>
      </c>
      <c r="J3535" s="15" t="str">
        <f>INDEX(Assumptions!$B$8:$B$12,MATCH(B3535,Assumptions!$A$8:$A$12,0))</f>
        <v>Weighted Average</v>
      </c>
      <c r="K3535" s="16">
        <f>G3535/(1-INDEX(Assumptions!$D$8:$D$12,MATCH(B3535,Assumptions!$A$8:$A$12,0)))</f>
        <v>4420.0694444444443</v>
      </c>
      <c r="L3535" s="16">
        <f t="shared" si="386"/>
        <v>95.473499999999987</v>
      </c>
      <c r="M3535" s="16">
        <f t="shared" si="387"/>
        <v>221.00347222222223</v>
      </c>
      <c r="N3535" s="14">
        <f>E3535*(K3535-L3535-M3535)*IF(F3535="GHS",1,Assumptions!$B$4)</f>
        <v>1834305.8350833331</v>
      </c>
      <c r="O3535" s="15">
        <f t="shared" ca="1" si="388"/>
        <v>269</v>
      </c>
      <c r="P3535" s="15" t="str">
        <f t="shared" ca="1" si="389"/>
        <v>181-365d</v>
      </c>
      <c r="Q3535" s="17">
        <f ca="1">IF(P3535="0-90d",0,IF(P3535="91-180d",INDEX(Assumptions!$F$8:$F$12,MATCH(B3535,Assumptions!$A$8:$A$12,0)),IF(P3535="181-365d",INDEX(Assumptions!$G$8:$G$12,MATCH(B3535,Assumptions!$A$8:$A$12,0)),INDEX(Assumptions!$H$8:$H$12,MATCH(B3535,Assumptions!$A$8:$A$12,0)))))</f>
        <v>0.2</v>
      </c>
      <c r="R3535" s="14">
        <f t="shared" ca="1" si="390"/>
        <v>284511.02999999997</v>
      </c>
      <c r="S3535" s="14">
        <f t="shared" ca="1" si="391"/>
        <v>1138044.1199999999</v>
      </c>
      <c r="T3535" s="11" t="s">
        <v>25</v>
      </c>
      <c r="U3535" s="18" t="s">
        <v>26</v>
      </c>
    </row>
    <row r="3536" spans="1:21" ht="15" customHeight="1" x14ac:dyDescent="0.15">
      <c r="A3536" s="10" t="s">
        <v>3584</v>
      </c>
      <c r="B3536" s="11" t="s">
        <v>31</v>
      </c>
      <c r="C3536" s="11" t="s">
        <v>32</v>
      </c>
      <c r="D3536" s="12">
        <v>46066</v>
      </c>
      <c r="E3536" s="11">
        <v>889</v>
      </c>
      <c r="F3536" s="11" t="s">
        <v>33</v>
      </c>
      <c r="G3536" s="13">
        <v>5429.32</v>
      </c>
      <c r="H3536" s="14">
        <f t="shared" si="385"/>
        <v>4826665.4799999995</v>
      </c>
      <c r="I3536" s="14">
        <f>IF(F3536="GHS",H3536,H3536*Assumptions!$B$4)</f>
        <v>4826665.4799999995</v>
      </c>
      <c r="J3536" s="15" t="str">
        <f>INDEX(Assumptions!$B$8:$B$12,MATCH(B3536,Assumptions!$A$8:$A$12,0))</f>
        <v>Weighted Average</v>
      </c>
      <c r="K3536" s="16">
        <f>G3536/(1-INDEX(Assumptions!$D$8:$D$12,MATCH(B3536,Assumptions!$A$8:$A$12,0)))</f>
        <v>7540.7222222222217</v>
      </c>
      <c r="L3536" s="16">
        <f t="shared" si="386"/>
        <v>162.87959999999998</v>
      </c>
      <c r="M3536" s="16">
        <f t="shared" si="387"/>
        <v>377.0361111111111</v>
      </c>
      <c r="N3536" s="14">
        <f>E3536*(K3536-L3536-M3536)*IF(F3536="GHS",1,Assumptions!$B$4)</f>
        <v>6223716.9883777769</v>
      </c>
      <c r="O3536" s="15">
        <f t="shared" ca="1" si="388"/>
        <v>220</v>
      </c>
      <c r="P3536" s="15" t="str">
        <f t="shared" ca="1" si="389"/>
        <v>181-365d</v>
      </c>
      <c r="Q3536" s="17">
        <f ca="1">IF(P3536="0-90d",0,IF(P3536="91-180d",INDEX(Assumptions!$F$8:$F$12,MATCH(B3536,Assumptions!$A$8:$A$12,0)),IF(P3536="181-365d",INDEX(Assumptions!$G$8:$G$12,MATCH(B3536,Assumptions!$A$8:$A$12,0)),INDEX(Assumptions!$H$8:$H$12,MATCH(B3536,Assumptions!$A$8:$A$12,0)))))</f>
        <v>0.2</v>
      </c>
      <c r="R3536" s="14">
        <f t="shared" ca="1" si="390"/>
        <v>965333.0959999999</v>
      </c>
      <c r="S3536" s="14">
        <f t="shared" ca="1" si="391"/>
        <v>3861332.3839999996</v>
      </c>
      <c r="T3536" s="11" t="s">
        <v>25</v>
      </c>
      <c r="U3536" s="18" t="s">
        <v>26</v>
      </c>
    </row>
    <row r="3537" spans="1:21" ht="15" customHeight="1" x14ac:dyDescent="0.15">
      <c r="A3537" s="10" t="s">
        <v>3585</v>
      </c>
      <c r="B3537" s="11" t="s">
        <v>46</v>
      </c>
      <c r="C3537" s="11" t="s">
        <v>119</v>
      </c>
      <c r="D3537" s="12">
        <v>45807</v>
      </c>
      <c r="E3537" s="11">
        <v>974</v>
      </c>
      <c r="F3537" s="11" t="s">
        <v>33</v>
      </c>
      <c r="G3537" s="13">
        <v>527648.48</v>
      </c>
      <c r="H3537" s="14">
        <f t="shared" si="385"/>
        <v>513929619.51999998</v>
      </c>
      <c r="I3537" s="14">
        <f>IF(F3537="GHS",H3537,H3537*Assumptions!$B$4)</f>
        <v>513929619.51999998</v>
      </c>
      <c r="J3537" s="15" t="str">
        <f>INDEX(Assumptions!$B$8:$B$12,MATCH(B3537,Assumptions!$A$8:$A$12,0))</f>
        <v>Specific Identification</v>
      </c>
      <c r="K3537" s="16">
        <f>G3537/(1-INDEX(Assumptions!$D$8:$D$12,MATCH(B3537,Assumptions!$A$8:$A$12,0)))</f>
        <v>676472.41025641025</v>
      </c>
      <c r="L3537" s="16">
        <f t="shared" si="386"/>
        <v>15829.454399999999</v>
      </c>
      <c r="M3537" s="16">
        <f t="shared" si="387"/>
        <v>33823.620512820511</v>
      </c>
      <c r="N3537" s="14">
        <f>E3537*(K3537-L3537-M3537)*IF(F3537="GHS",1,Assumptions!$B$4)</f>
        <v>610522032.62465632</v>
      </c>
      <c r="O3537" s="15">
        <f t="shared" ca="1" si="388"/>
        <v>479</v>
      </c>
      <c r="P3537" s="15" t="str">
        <f t="shared" ca="1" si="389"/>
        <v>365d+</v>
      </c>
      <c r="Q3537" s="17">
        <f ca="1">IF(P3537="0-90d",0,IF(P3537="91-180d",INDEX(Assumptions!$F$8:$F$12,MATCH(B3537,Assumptions!$A$8:$A$12,0)),IF(P3537="181-365d",INDEX(Assumptions!$G$8:$G$12,MATCH(B3537,Assumptions!$A$8:$A$12,0)),INDEX(Assumptions!$H$8:$H$12,MATCH(B3537,Assumptions!$A$8:$A$12,0)))))</f>
        <v>0.15</v>
      </c>
      <c r="R3537" s="14">
        <f t="shared" ca="1" si="390"/>
        <v>77089442.927999988</v>
      </c>
      <c r="S3537" s="14">
        <f t="shared" ca="1" si="391"/>
        <v>436840176.59200001</v>
      </c>
      <c r="T3537" s="11" t="s">
        <v>25</v>
      </c>
      <c r="U3537" s="18" t="s">
        <v>26</v>
      </c>
    </row>
    <row r="3538" spans="1:21" ht="15" customHeight="1" x14ac:dyDescent="0.15">
      <c r="A3538" s="10" t="s">
        <v>3586</v>
      </c>
      <c r="B3538" s="11" t="s">
        <v>31</v>
      </c>
      <c r="C3538" s="11" t="s">
        <v>76</v>
      </c>
      <c r="D3538" s="12">
        <v>46061</v>
      </c>
      <c r="E3538" s="11">
        <v>4990</v>
      </c>
      <c r="F3538" s="11" t="s">
        <v>33</v>
      </c>
      <c r="G3538" s="13">
        <v>955.44</v>
      </c>
      <c r="H3538" s="14">
        <f t="shared" si="385"/>
        <v>4767645.6000000006</v>
      </c>
      <c r="I3538" s="14">
        <f>IF(F3538="GHS",H3538,H3538*Assumptions!$B$4)</f>
        <v>4767645.6000000006</v>
      </c>
      <c r="J3538" s="15" t="str">
        <f>INDEX(Assumptions!$B$8:$B$12,MATCH(B3538,Assumptions!$A$8:$A$12,0))</f>
        <v>Weighted Average</v>
      </c>
      <c r="K3538" s="16">
        <f>G3538/(1-INDEX(Assumptions!$D$8:$D$12,MATCH(B3538,Assumptions!$A$8:$A$12,0)))</f>
        <v>1327.0000000000002</v>
      </c>
      <c r="L3538" s="16">
        <f t="shared" si="386"/>
        <v>28.6632</v>
      </c>
      <c r="M3538" s="16">
        <f t="shared" si="387"/>
        <v>66.350000000000009</v>
      </c>
      <c r="N3538" s="14">
        <f>E3538*(K3538-L3538-M3538)*IF(F3538="GHS",1,Assumptions!$B$4)</f>
        <v>6147614.1320000021</v>
      </c>
      <c r="O3538" s="15">
        <f t="shared" ca="1" si="388"/>
        <v>225</v>
      </c>
      <c r="P3538" s="15" t="str">
        <f t="shared" ca="1" si="389"/>
        <v>181-365d</v>
      </c>
      <c r="Q3538" s="17">
        <f ca="1">IF(P3538="0-90d",0,IF(P3538="91-180d",INDEX(Assumptions!$F$8:$F$12,MATCH(B3538,Assumptions!$A$8:$A$12,0)),IF(P3538="181-365d",INDEX(Assumptions!$G$8:$G$12,MATCH(B3538,Assumptions!$A$8:$A$12,0)),INDEX(Assumptions!$H$8:$H$12,MATCH(B3538,Assumptions!$A$8:$A$12,0)))))</f>
        <v>0.2</v>
      </c>
      <c r="R3538" s="14">
        <f t="shared" ca="1" si="390"/>
        <v>953529.12000000011</v>
      </c>
      <c r="S3538" s="14">
        <f t="shared" ca="1" si="391"/>
        <v>3814116.4800000004</v>
      </c>
      <c r="T3538" s="11" t="s">
        <v>25</v>
      </c>
      <c r="U3538" s="18" t="s">
        <v>26</v>
      </c>
    </row>
    <row r="3539" spans="1:21" ht="15" customHeight="1" x14ac:dyDescent="0.15">
      <c r="A3539" s="10" t="s">
        <v>3587</v>
      </c>
      <c r="B3539" s="11" t="s">
        <v>41</v>
      </c>
      <c r="C3539" s="11" t="s">
        <v>42</v>
      </c>
      <c r="D3539" s="12">
        <v>45937</v>
      </c>
      <c r="E3539" s="11">
        <v>3547</v>
      </c>
      <c r="F3539" s="11" t="s">
        <v>33</v>
      </c>
      <c r="G3539" s="13">
        <v>301.75</v>
      </c>
      <c r="H3539" s="14">
        <f t="shared" si="385"/>
        <v>1070307.25</v>
      </c>
      <c r="I3539" s="14">
        <f>IF(F3539="GHS",H3539,H3539*Assumptions!$B$4)</f>
        <v>1070307.25</v>
      </c>
      <c r="J3539" s="15" t="str">
        <f>INDEX(Assumptions!$B$8:$B$12,MATCH(B3539,Assumptions!$A$8:$A$12,0))</f>
        <v>Weighted Average</v>
      </c>
      <c r="K3539" s="16">
        <f>G3539/(1-INDEX(Assumptions!$D$8:$D$12,MATCH(B3539,Assumptions!$A$8:$A$12,0)))</f>
        <v>464.23076923076923</v>
      </c>
      <c r="L3539" s="16">
        <f t="shared" si="386"/>
        <v>9.0525000000000002</v>
      </c>
      <c r="M3539" s="16">
        <f t="shared" si="387"/>
        <v>23.211538461538463</v>
      </c>
      <c r="N3539" s="14">
        <f>E3539*(K3539-L3539-M3539)*IF(F3539="GHS",1,Assumptions!$B$4)</f>
        <v>1532185.9940384615</v>
      </c>
      <c r="O3539" s="15">
        <f t="shared" ca="1" si="388"/>
        <v>349</v>
      </c>
      <c r="P3539" s="15" t="str">
        <f t="shared" ca="1" si="389"/>
        <v>181-365d</v>
      </c>
      <c r="Q3539" s="17">
        <f ca="1">IF(P3539="0-90d",0,IF(P3539="91-180d",INDEX(Assumptions!$F$8:$F$12,MATCH(B3539,Assumptions!$A$8:$A$12,0)),IF(P3539="181-365d",INDEX(Assumptions!$G$8:$G$12,MATCH(B3539,Assumptions!$A$8:$A$12,0)),INDEX(Assumptions!$H$8:$H$12,MATCH(B3539,Assumptions!$A$8:$A$12,0)))))</f>
        <v>0.35</v>
      </c>
      <c r="R3539" s="14">
        <f t="shared" ca="1" si="390"/>
        <v>374607.53749999998</v>
      </c>
      <c r="S3539" s="14">
        <f t="shared" ca="1" si="391"/>
        <v>695699.71250000002</v>
      </c>
      <c r="T3539" s="11" t="s">
        <v>25</v>
      </c>
      <c r="U3539" s="18" t="s">
        <v>26</v>
      </c>
    </row>
    <row r="3540" spans="1:21" ht="15" customHeight="1" x14ac:dyDescent="0.15">
      <c r="A3540" s="10" t="s">
        <v>3588</v>
      </c>
      <c r="B3540" s="11" t="s">
        <v>31</v>
      </c>
      <c r="C3540" s="11" t="s">
        <v>76</v>
      </c>
      <c r="D3540" s="12">
        <v>46119</v>
      </c>
      <c r="E3540" s="11">
        <v>2893</v>
      </c>
      <c r="F3540" s="11" t="s">
        <v>33</v>
      </c>
      <c r="G3540" s="13">
        <v>1421.58</v>
      </c>
      <c r="H3540" s="14">
        <f t="shared" si="385"/>
        <v>4112630.94</v>
      </c>
      <c r="I3540" s="14">
        <f>IF(F3540="GHS",H3540,H3540*Assumptions!$B$4)</f>
        <v>4112630.94</v>
      </c>
      <c r="J3540" s="15" t="str">
        <f>INDEX(Assumptions!$B$8:$B$12,MATCH(B3540,Assumptions!$A$8:$A$12,0))</f>
        <v>Weighted Average</v>
      </c>
      <c r="K3540" s="16">
        <f>G3540/(1-INDEX(Assumptions!$D$8:$D$12,MATCH(B3540,Assumptions!$A$8:$A$12,0)))</f>
        <v>1974.4166666666667</v>
      </c>
      <c r="L3540" s="16">
        <f t="shared" si="386"/>
        <v>42.647399999999998</v>
      </c>
      <c r="M3540" s="16">
        <f t="shared" si="387"/>
        <v>98.720833333333346</v>
      </c>
      <c r="N3540" s="14">
        <f>E3540*(K3540-L3540-M3540)*IF(F3540="GHS",1,Assumptions!$B$4)</f>
        <v>5303009.1176333334</v>
      </c>
      <c r="O3540" s="15">
        <f t="shared" ca="1" si="388"/>
        <v>167</v>
      </c>
      <c r="P3540" s="15" t="str">
        <f t="shared" ca="1" si="389"/>
        <v>91-180d</v>
      </c>
      <c r="Q3540" s="17">
        <f ca="1">IF(P3540="0-90d",0,IF(P3540="91-180d",INDEX(Assumptions!$F$8:$F$12,MATCH(B3540,Assumptions!$A$8:$A$12,0)),IF(P3540="181-365d",INDEX(Assumptions!$G$8:$G$12,MATCH(B3540,Assumptions!$A$8:$A$12,0)),INDEX(Assumptions!$H$8:$H$12,MATCH(B3540,Assumptions!$A$8:$A$12,0)))))</f>
        <v>0.05</v>
      </c>
      <c r="R3540" s="14">
        <f t="shared" ca="1" si="390"/>
        <v>205631.54700000002</v>
      </c>
      <c r="S3540" s="14">
        <f t="shared" ca="1" si="391"/>
        <v>3906999.3930000002</v>
      </c>
      <c r="T3540" s="11" t="s">
        <v>25</v>
      </c>
      <c r="U3540" s="18" t="s">
        <v>26</v>
      </c>
    </row>
    <row r="3541" spans="1:21" ht="15" customHeight="1" x14ac:dyDescent="0.15">
      <c r="A3541" s="10" t="s">
        <v>3589</v>
      </c>
      <c r="B3541" s="11" t="s">
        <v>31</v>
      </c>
      <c r="C3541" s="11" t="s">
        <v>32</v>
      </c>
      <c r="D3541" s="12">
        <v>45992</v>
      </c>
      <c r="E3541" s="11">
        <v>4731</v>
      </c>
      <c r="F3541" s="11" t="s">
        <v>33</v>
      </c>
      <c r="G3541" s="13">
        <v>840.55</v>
      </c>
      <c r="H3541" s="14">
        <f t="shared" si="385"/>
        <v>3976642.05</v>
      </c>
      <c r="I3541" s="14">
        <f>IF(F3541="GHS",H3541,H3541*Assumptions!$B$4)</f>
        <v>3976642.05</v>
      </c>
      <c r="J3541" s="15" t="str">
        <f>INDEX(Assumptions!$B$8:$B$12,MATCH(B3541,Assumptions!$A$8:$A$12,0))</f>
        <v>Weighted Average</v>
      </c>
      <c r="K3541" s="16">
        <f>G3541/(1-INDEX(Assumptions!$D$8:$D$12,MATCH(B3541,Assumptions!$A$8:$A$12,0)))</f>
        <v>1167.4305555555554</v>
      </c>
      <c r="L3541" s="16">
        <f t="shared" si="386"/>
        <v>25.216499999999996</v>
      </c>
      <c r="M3541" s="16">
        <f t="shared" si="387"/>
        <v>58.371527777777771</v>
      </c>
      <c r="N3541" s="14">
        <f>E3541*(K3541-L3541-M3541)*IF(F3541="GHS",1,Assumptions!$B$4)</f>
        <v>5127658.998916666</v>
      </c>
      <c r="O3541" s="15">
        <f t="shared" ca="1" si="388"/>
        <v>294</v>
      </c>
      <c r="P3541" s="15" t="str">
        <f t="shared" ca="1" si="389"/>
        <v>181-365d</v>
      </c>
      <c r="Q3541" s="17">
        <f ca="1">IF(P3541="0-90d",0,IF(P3541="91-180d",INDEX(Assumptions!$F$8:$F$12,MATCH(B3541,Assumptions!$A$8:$A$12,0)),IF(P3541="181-365d",INDEX(Assumptions!$G$8:$G$12,MATCH(B3541,Assumptions!$A$8:$A$12,0)),INDEX(Assumptions!$H$8:$H$12,MATCH(B3541,Assumptions!$A$8:$A$12,0)))))</f>
        <v>0.2</v>
      </c>
      <c r="R3541" s="14">
        <f t="shared" ca="1" si="390"/>
        <v>795328.41</v>
      </c>
      <c r="S3541" s="14">
        <f t="shared" ca="1" si="391"/>
        <v>3181313.6399999997</v>
      </c>
      <c r="T3541" s="11" t="s">
        <v>25</v>
      </c>
      <c r="U3541" s="18" t="s">
        <v>26</v>
      </c>
    </row>
    <row r="3542" spans="1:21" ht="15" customHeight="1" x14ac:dyDescent="0.15">
      <c r="A3542" s="10" t="s">
        <v>3590</v>
      </c>
      <c r="B3542" s="11" t="s">
        <v>28</v>
      </c>
      <c r="C3542" s="11" t="s">
        <v>38</v>
      </c>
      <c r="D3542" s="12">
        <v>46063</v>
      </c>
      <c r="E3542" s="11">
        <v>3555</v>
      </c>
      <c r="F3542" s="11" t="s">
        <v>24</v>
      </c>
      <c r="G3542" s="13">
        <v>5045.05</v>
      </c>
      <c r="H3542" s="14">
        <f t="shared" si="385"/>
        <v>17935152.75</v>
      </c>
      <c r="I3542" s="14">
        <f>IF(F3542="GHS",H3542,H3542*Assumptions!$B$4)</f>
        <v>193699649.70000002</v>
      </c>
      <c r="J3542" s="15" t="str">
        <f>INDEX(Assumptions!$B$8:$B$12,MATCH(B3542,Assumptions!$A$8:$A$12,0))</f>
        <v>Fair Value Less Costs to Sell</v>
      </c>
      <c r="K3542" s="16">
        <f>G3542/(1-INDEX(Assumptions!$D$8:$D$12,MATCH(B3542,Assumptions!$A$8:$A$12,0)))</f>
        <v>5733.011363636364</v>
      </c>
      <c r="L3542" s="16">
        <f t="shared" si="386"/>
        <v>151.35149999999999</v>
      </c>
      <c r="M3542" s="16">
        <f t="shared" si="387"/>
        <v>286.65056818181819</v>
      </c>
      <c r="N3542" s="14">
        <f>E3542*(K3542-L3542-M3542)*IF(F3542="GHS",1,Assumptions!$B$4)</f>
        <v>203296586.88968185</v>
      </c>
      <c r="O3542" s="15">
        <f t="shared" ca="1" si="388"/>
        <v>223</v>
      </c>
      <c r="P3542" s="15" t="str">
        <f t="shared" ca="1" si="389"/>
        <v>181-365d</v>
      </c>
      <c r="Q3542" s="17">
        <f ca="1">IF(P3542="0-90d",0,IF(P3542="91-180d",INDEX(Assumptions!$F$8:$F$12,MATCH(B3542,Assumptions!$A$8:$A$12,0)),IF(P3542="181-365d",INDEX(Assumptions!$G$8:$G$12,MATCH(B3542,Assumptions!$A$8:$A$12,0)),INDEX(Assumptions!$H$8:$H$12,MATCH(B3542,Assumptions!$A$8:$A$12,0)))))</f>
        <v>0.1</v>
      </c>
      <c r="R3542" s="14">
        <f t="shared" ca="1" si="390"/>
        <v>19369964.970000003</v>
      </c>
      <c r="S3542" s="14">
        <f t="shared" ca="1" si="391"/>
        <v>174329684.73000002</v>
      </c>
      <c r="T3542" s="11" t="s">
        <v>25</v>
      </c>
      <c r="U3542" s="18" t="s">
        <v>26</v>
      </c>
    </row>
    <row r="3543" spans="1:21" ht="15" customHeight="1" x14ac:dyDescent="0.15">
      <c r="A3543" s="10" t="s">
        <v>3591</v>
      </c>
      <c r="B3543" s="11" t="s">
        <v>46</v>
      </c>
      <c r="C3543" s="11" t="s">
        <v>47</v>
      </c>
      <c r="D3543" s="12">
        <v>45973</v>
      </c>
      <c r="E3543" s="11">
        <v>2882</v>
      </c>
      <c r="F3543" s="11" t="s">
        <v>33</v>
      </c>
      <c r="G3543" s="13">
        <v>450844.99</v>
      </c>
      <c r="H3543" s="14">
        <f t="shared" si="385"/>
        <v>1299335261.1800001</v>
      </c>
      <c r="I3543" s="14">
        <f>IF(F3543="GHS",H3543,H3543*Assumptions!$B$4)</f>
        <v>1299335261.1800001</v>
      </c>
      <c r="J3543" s="15" t="str">
        <f>INDEX(Assumptions!$B$8:$B$12,MATCH(B3543,Assumptions!$A$8:$A$12,0))</f>
        <v>Specific Identification</v>
      </c>
      <c r="K3543" s="16">
        <f>G3543/(1-INDEX(Assumptions!$D$8:$D$12,MATCH(B3543,Assumptions!$A$8:$A$12,0)))</f>
        <v>578006.39743589738</v>
      </c>
      <c r="L3543" s="16">
        <f t="shared" si="386"/>
        <v>13525.349699999999</v>
      </c>
      <c r="M3543" s="16">
        <f t="shared" si="387"/>
        <v>28900.319871794869</v>
      </c>
      <c r="N3543" s="14">
        <f>E3543*(K3543-L3543-M3543)*IF(F3543="GHS",1,Assumptions!$B$4)</f>
        <v>1543543657.7043433</v>
      </c>
      <c r="O3543" s="15">
        <f t="shared" ca="1" si="388"/>
        <v>313</v>
      </c>
      <c r="P3543" s="15" t="str">
        <f t="shared" ca="1" si="389"/>
        <v>181-365d</v>
      </c>
      <c r="Q3543" s="17">
        <f ca="1">IF(P3543="0-90d",0,IF(P3543="91-180d",INDEX(Assumptions!$F$8:$F$12,MATCH(B3543,Assumptions!$A$8:$A$12,0)),IF(P3543="181-365d",INDEX(Assumptions!$G$8:$G$12,MATCH(B3543,Assumptions!$A$8:$A$12,0)),INDEX(Assumptions!$H$8:$H$12,MATCH(B3543,Assumptions!$A$8:$A$12,0)))))</f>
        <v>0.05</v>
      </c>
      <c r="R3543" s="14">
        <f t="shared" ca="1" si="390"/>
        <v>64966763.059000008</v>
      </c>
      <c r="S3543" s="14">
        <f t="shared" ca="1" si="391"/>
        <v>1234368498.1210001</v>
      </c>
      <c r="T3543" s="11" t="s">
        <v>25</v>
      </c>
      <c r="U3543" s="18" t="s">
        <v>26</v>
      </c>
    </row>
    <row r="3544" spans="1:21" ht="15" customHeight="1" x14ac:dyDescent="0.15">
      <c r="A3544" s="10" t="s">
        <v>3592</v>
      </c>
      <c r="B3544" s="11" t="s">
        <v>22</v>
      </c>
      <c r="C3544" s="11" t="s">
        <v>23</v>
      </c>
      <c r="D3544" s="12">
        <v>46035</v>
      </c>
      <c r="E3544" s="11">
        <v>3366</v>
      </c>
      <c r="F3544" s="11" t="s">
        <v>24</v>
      </c>
      <c r="G3544" s="13">
        <v>58680.17</v>
      </c>
      <c r="H3544" s="14">
        <f t="shared" si="385"/>
        <v>197517452.22</v>
      </c>
      <c r="I3544" s="14">
        <f>IF(F3544="GHS",H3544,H3544*Assumptions!$B$4)</f>
        <v>2133188483.9760001</v>
      </c>
      <c r="J3544" s="15" t="str">
        <f>INDEX(Assumptions!$B$8:$B$12,MATCH(B3544,Assumptions!$A$8:$A$12,0))</f>
        <v>FIFO</v>
      </c>
      <c r="K3544" s="16">
        <f>G3544/(1-INDEX(Assumptions!$D$8:$D$12,MATCH(B3544,Assumptions!$A$8:$A$12,0)))</f>
        <v>71561.182926829264</v>
      </c>
      <c r="L3544" s="16">
        <f t="shared" si="386"/>
        <v>1760.4050999999999</v>
      </c>
      <c r="M3544" s="16">
        <f t="shared" si="387"/>
        <v>3578.0591463414635</v>
      </c>
      <c r="N3544" s="14">
        <f>E3544*(K3544-L3544-M3544)*IF(F3544="GHS",1,Assumptions!$B$4)</f>
        <v>2407381247.648037</v>
      </c>
      <c r="O3544" s="15">
        <f t="shared" ca="1" si="388"/>
        <v>251</v>
      </c>
      <c r="P3544" s="15" t="str">
        <f t="shared" ca="1" si="389"/>
        <v>181-365d</v>
      </c>
      <c r="Q3544" s="17">
        <f ca="1">IF(P3544="0-90d",0,IF(P3544="91-180d",INDEX(Assumptions!$F$8:$F$12,MATCH(B3544,Assumptions!$A$8:$A$12,0)),IF(P3544="181-365d",INDEX(Assumptions!$G$8:$G$12,MATCH(B3544,Assumptions!$A$8:$A$12,0)),INDEX(Assumptions!$H$8:$H$12,MATCH(B3544,Assumptions!$A$8:$A$12,0)))))</f>
        <v>0.15</v>
      </c>
      <c r="R3544" s="14">
        <f t="shared" ca="1" si="390"/>
        <v>319978272.59640002</v>
      </c>
      <c r="S3544" s="14">
        <f t="shared" ca="1" si="391"/>
        <v>1813210211.3796</v>
      </c>
      <c r="T3544" s="11" t="s">
        <v>25</v>
      </c>
      <c r="U3544" s="18" t="s">
        <v>26</v>
      </c>
    </row>
    <row r="3545" spans="1:21" ht="15" customHeight="1" x14ac:dyDescent="0.15">
      <c r="A3545" s="10" t="s">
        <v>3593</v>
      </c>
      <c r="B3545" s="11" t="s">
        <v>41</v>
      </c>
      <c r="C3545" s="11" t="s">
        <v>44</v>
      </c>
      <c r="D3545" s="12">
        <v>46212</v>
      </c>
      <c r="E3545" s="11">
        <v>3193</v>
      </c>
      <c r="F3545" s="11" t="s">
        <v>33</v>
      </c>
      <c r="G3545" s="13">
        <v>335.46</v>
      </c>
      <c r="H3545" s="14">
        <f t="shared" si="385"/>
        <v>1071123.78</v>
      </c>
      <c r="I3545" s="14">
        <f>IF(F3545="GHS",H3545,H3545*Assumptions!$B$4)</f>
        <v>1071123.78</v>
      </c>
      <c r="J3545" s="15" t="str">
        <f>INDEX(Assumptions!$B$8:$B$12,MATCH(B3545,Assumptions!$A$8:$A$12,0))</f>
        <v>Weighted Average</v>
      </c>
      <c r="K3545" s="16">
        <f>G3545/(1-INDEX(Assumptions!$D$8:$D$12,MATCH(B3545,Assumptions!$A$8:$A$12,0)))</f>
        <v>516.0923076923076</v>
      </c>
      <c r="L3545" s="16">
        <f t="shared" si="386"/>
        <v>10.063799999999999</v>
      </c>
      <c r="M3545" s="16">
        <f t="shared" si="387"/>
        <v>25.804615384615381</v>
      </c>
      <c r="N3545" s="14">
        <f>E3545*(K3545-L3545-M3545)*IF(F3545="GHS",1,Assumptions!$B$4)</f>
        <v>1533354.8881384612</v>
      </c>
      <c r="O3545" s="15">
        <f t="shared" ca="1" si="388"/>
        <v>74</v>
      </c>
      <c r="P3545" s="15" t="str">
        <f t="shared" ca="1" si="389"/>
        <v>0-90d</v>
      </c>
      <c r="Q3545" s="17">
        <f ca="1">IF(P3545="0-90d",0,IF(P3545="91-180d",INDEX(Assumptions!$F$8:$F$12,MATCH(B3545,Assumptions!$A$8:$A$12,0)),IF(P3545="181-365d",INDEX(Assumptions!$G$8:$G$12,MATCH(B3545,Assumptions!$A$8:$A$12,0)),INDEX(Assumptions!$H$8:$H$12,MATCH(B3545,Assumptions!$A$8:$A$12,0)))))</f>
        <v>0</v>
      </c>
      <c r="R3545" s="14">
        <f t="shared" ca="1" si="390"/>
        <v>0</v>
      </c>
      <c r="S3545" s="14">
        <f t="shared" ca="1" si="391"/>
        <v>1071123.78</v>
      </c>
      <c r="T3545" s="11" t="s">
        <v>25</v>
      </c>
      <c r="U3545" s="18" t="s">
        <v>26</v>
      </c>
    </row>
    <row r="3546" spans="1:21" ht="15" customHeight="1" x14ac:dyDescent="0.15">
      <c r="A3546" s="10" t="s">
        <v>3594</v>
      </c>
      <c r="B3546" s="11" t="s">
        <v>31</v>
      </c>
      <c r="C3546" s="11" t="s">
        <v>32</v>
      </c>
      <c r="D3546" s="12">
        <v>46035</v>
      </c>
      <c r="E3546" s="11">
        <v>419</v>
      </c>
      <c r="F3546" s="11" t="s">
        <v>33</v>
      </c>
      <c r="G3546" s="13">
        <v>1653.7</v>
      </c>
      <c r="H3546" s="14">
        <f t="shared" si="385"/>
        <v>692900.3</v>
      </c>
      <c r="I3546" s="14">
        <f>IF(F3546="GHS",H3546,H3546*Assumptions!$B$4)</f>
        <v>692900.3</v>
      </c>
      <c r="J3546" s="15" t="str">
        <f>INDEX(Assumptions!$B$8:$B$12,MATCH(B3546,Assumptions!$A$8:$A$12,0))</f>
        <v>Weighted Average</v>
      </c>
      <c r="K3546" s="16">
        <f>G3546/(1-INDEX(Assumptions!$D$8:$D$12,MATCH(B3546,Assumptions!$A$8:$A$12,0)))</f>
        <v>2296.8055555555557</v>
      </c>
      <c r="L3546" s="16">
        <f t="shared" si="386"/>
        <v>49.610999999999997</v>
      </c>
      <c r="M3546" s="16">
        <f t="shared" si="387"/>
        <v>114.84027777777779</v>
      </c>
      <c r="N3546" s="14">
        <f>E3546*(K3546-L3546-M3546)*IF(F3546="GHS",1,Assumptions!$B$4)</f>
        <v>893456.44238888891</v>
      </c>
      <c r="O3546" s="15">
        <f t="shared" ca="1" si="388"/>
        <v>251</v>
      </c>
      <c r="P3546" s="15" t="str">
        <f t="shared" ca="1" si="389"/>
        <v>181-365d</v>
      </c>
      <c r="Q3546" s="17">
        <f ca="1">IF(P3546="0-90d",0,IF(P3546="91-180d",INDEX(Assumptions!$F$8:$F$12,MATCH(B3546,Assumptions!$A$8:$A$12,0)),IF(P3546="181-365d",INDEX(Assumptions!$G$8:$G$12,MATCH(B3546,Assumptions!$A$8:$A$12,0)),INDEX(Assumptions!$H$8:$H$12,MATCH(B3546,Assumptions!$A$8:$A$12,0)))))</f>
        <v>0.2</v>
      </c>
      <c r="R3546" s="14">
        <f t="shared" ca="1" si="390"/>
        <v>138580.06000000003</v>
      </c>
      <c r="S3546" s="14">
        <f t="shared" si="391"/>
        <v>0</v>
      </c>
      <c r="T3546" s="11" t="s">
        <v>39</v>
      </c>
      <c r="U3546" s="18" t="s">
        <v>26</v>
      </c>
    </row>
    <row r="3547" spans="1:21" ht="15" customHeight="1" x14ac:dyDescent="0.15">
      <c r="A3547" s="10" t="s">
        <v>3595</v>
      </c>
      <c r="B3547" s="11" t="s">
        <v>46</v>
      </c>
      <c r="C3547" s="11" t="s">
        <v>52</v>
      </c>
      <c r="D3547" s="12">
        <v>45794</v>
      </c>
      <c r="E3547" s="11">
        <v>3582</v>
      </c>
      <c r="F3547" s="11" t="s">
        <v>33</v>
      </c>
      <c r="G3547" s="13">
        <v>182423.92</v>
      </c>
      <c r="H3547" s="14">
        <f t="shared" si="385"/>
        <v>653442481.44000006</v>
      </c>
      <c r="I3547" s="14">
        <f>IF(F3547="GHS",H3547,H3547*Assumptions!$B$4)</f>
        <v>653442481.44000006</v>
      </c>
      <c r="J3547" s="15" t="str">
        <f>INDEX(Assumptions!$B$8:$B$12,MATCH(B3547,Assumptions!$A$8:$A$12,0))</f>
        <v>Specific Identification</v>
      </c>
      <c r="K3547" s="16">
        <f>G3547/(1-INDEX(Assumptions!$D$8:$D$12,MATCH(B3547,Assumptions!$A$8:$A$12,0)))</f>
        <v>233876.82051282053</v>
      </c>
      <c r="L3547" s="16">
        <f t="shared" si="386"/>
        <v>5472.7175999999999</v>
      </c>
      <c r="M3547" s="16">
        <f t="shared" si="387"/>
        <v>11693.841025641028</v>
      </c>
      <c r="N3547" s="14">
        <f>E3547*(K3547-L3547-M3547)*IF(F3547="GHS",1,Assumptions!$B$4)</f>
        <v>776256158.07987702</v>
      </c>
      <c r="O3547" s="15">
        <f t="shared" ca="1" si="388"/>
        <v>492</v>
      </c>
      <c r="P3547" s="15" t="str">
        <f t="shared" ca="1" si="389"/>
        <v>365d+</v>
      </c>
      <c r="Q3547" s="17">
        <f ca="1">IF(P3547="0-90d",0,IF(P3547="91-180d",INDEX(Assumptions!$F$8:$F$12,MATCH(B3547,Assumptions!$A$8:$A$12,0)),IF(P3547="181-365d",INDEX(Assumptions!$G$8:$G$12,MATCH(B3547,Assumptions!$A$8:$A$12,0)),INDEX(Assumptions!$H$8:$H$12,MATCH(B3547,Assumptions!$A$8:$A$12,0)))))</f>
        <v>0.15</v>
      </c>
      <c r="R3547" s="14">
        <f t="shared" ca="1" si="390"/>
        <v>98016372.216000006</v>
      </c>
      <c r="S3547" s="14">
        <f t="shared" ca="1" si="391"/>
        <v>555426109.2240001</v>
      </c>
      <c r="T3547" s="11" t="s">
        <v>50</v>
      </c>
      <c r="U3547" s="18" t="s">
        <v>26</v>
      </c>
    </row>
    <row r="3548" spans="1:21" ht="15" customHeight="1" x14ac:dyDescent="0.15">
      <c r="A3548" s="10" t="s">
        <v>3596</v>
      </c>
      <c r="B3548" s="11" t="s">
        <v>28</v>
      </c>
      <c r="C3548" s="11" t="s">
        <v>55</v>
      </c>
      <c r="D3548" s="12">
        <v>45945</v>
      </c>
      <c r="E3548" s="11">
        <v>3369</v>
      </c>
      <c r="F3548" s="11" t="s">
        <v>24</v>
      </c>
      <c r="G3548" s="13">
        <v>4883.3900000000003</v>
      </c>
      <c r="H3548" s="14">
        <f t="shared" si="385"/>
        <v>16452140.910000002</v>
      </c>
      <c r="I3548" s="14">
        <f>IF(F3548="GHS",H3548,H3548*Assumptions!$B$4)</f>
        <v>177683121.82800004</v>
      </c>
      <c r="J3548" s="15" t="str">
        <f>INDEX(Assumptions!$B$8:$B$12,MATCH(B3548,Assumptions!$A$8:$A$12,0))</f>
        <v>Fair Value Less Costs to Sell</v>
      </c>
      <c r="K3548" s="16">
        <f>G3548/(1-INDEX(Assumptions!$D$8:$D$12,MATCH(B3548,Assumptions!$A$8:$A$12,0)))</f>
        <v>5549.3068181818189</v>
      </c>
      <c r="L3548" s="16">
        <f t="shared" si="386"/>
        <v>146.5017</v>
      </c>
      <c r="M3548" s="16">
        <f t="shared" si="387"/>
        <v>277.46534090909097</v>
      </c>
      <c r="N3548" s="14">
        <f>E3548*(K3548-L3548-M3548)*IF(F3548="GHS",1,Assumptions!$B$4)</f>
        <v>186486512.86402372</v>
      </c>
      <c r="O3548" s="15">
        <f t="shared" ca="1" si="388"/>
        <v>341</v>
      </c>
      <c r="P3548" s="15" t="str">
        <f t="shared" ca="1" si="389"/>
        <v>181-365d</v>
      </c>
      <c r="Q3548" s="17">
        <f ca="1">IF(P3548="0-90d",0,IF(P3548="91-180d",INDEX(Assumptions!$F$8:$F$12,MATCH(B3548,Assumptions!$A$8:$A$12,0)),IF(P3548="181-365d",INDEX(Assumptions!$G$8:$G$12,MATCH(B3548,Assumptions!$A$8:$A$12,0)),INDEX(Assumptions!$H$8:$H$12,MATCH(B3548,Assumptions!$A$8:$A$12,0)))))</f>
        <v>0.1</v>
      </c>
      <c r="R3548" s="14">
        <f t="shared" ca="1" si="390"/>
        <v>17768312.182800006</v>
      </c>
      <c r="S3548" s="14">
        <f t="shared" ca="1" si="391"/>
        <v>159914809.64520004</v>
      </c>
      <c r="T3548" s="11" t="s">
        <v>25</v>
      </c>
      <c r="U3548" s="18" t="s">
        <v>36</v>
      </c>
    </row>
    <row r="3549" spans="1:21" ht="15" customHeight="1" x14ac:dyDescent="0.15">
      <c r="A3549" s="10" t="s">
        <v>3597</v>
      </c>
      <c r="B3549" s="11" t="s">
        <v>46</v>
      </c>
      <c r="C3549" s="11" t="s">
        <v>52</v>
      </c>
      <c r="D3549" s="12">
        <v>46026</v>
      </c>
      <c r="E3549" s="11">
        <v>12</v>
      </c>
      <c r="F3549" s="11" t="s">
        <v>33</v>
      </c>
      <c r="G3549" s="13">
        <v>430598.33</v>
      </c>
      <c r="H3549" s="14">
        <f t="shared" si="385"/>
        <v>5167179.96</v>
      </c>
      <c r="I3549" s="14">
        <f>IF(F3549="GHS",H3549,H3549*Assumptions!$B$4)</f>
        <v>5167179.96</v>
      </c>
      <c r="J3549" s="15" t="str">
        <f>INDEX(Assumptions!$B$8:$B$12,MATCH(B3549,Assumptions!$A$8:$A$12,0))</f>
        <v>Specific Identification</v>
      </c>
      <c r="K3549" s="16">
        <f>G3549/(1-INDEX(Assumptions!$D$8:$D$12,MATCH(B3549,Assumptions!$A$8:$A$12,0)))</f>
        <v>552049.141025641</v>
      </c>
      <c r="L3549" s="16">
        <f t="shared" si="386"/>
        <v>12917.9499</v>
      </c>
      <c r="M3549" s="16">
        <f t="shared" si="387"/>
        <v>27602.45705128205</v>
      </c>
      <c r="N3549" s="14">
        <f>E3549*(K3549-L3549-M3549)*IF(F3549="GHS",1,Assumptions!$B$4)</f>
        <v>6138344.8088923078</v>
      </c>
      <c r="O3549" s="15">
        <f t="shared" ca="1" si="388"/>
        <v>260</v>
      </c>
      <c r="P3549" s="15" t="str">
        <f t="shared" ca="1" si="389"/>
        <v>181-365d</v>
      </c>
      <c r="Q3549" s="17">
        <f ca="1">IF(P3549="0-90d",0,IF(P3549="91-180d",INDEX(Assumptions!$F$8:$F$12,MATCH(B3549,Assumptions!$A$8:$A$12,0)),IF(P3549="181-365d",INDEX(Assumptions!$G$8:$G$12,MATCH(B3549,Assumptions!$A$8:$A$12,0)),INDEX(Assumptions!$H$8:$H$12,MATCH(B3549,Assumptions!$A$8:$A$12,0)))))</f>
        <v>0.05</v>
      </c>
      <c r="R3549" s="14">
        <f t="shared" ca="1" si="390"/>
        <v>258358.99800000002</v>
      </c>
      <c r="S3549" s="14">
        <f t="shared" ca="1" si="391"/>
        <v>4908820.9620000003</v>
      </c>
      <c r="T3549" s="11" t="s">
        <v>25</v>
      </c>
      <c r="U3549" s="18" t="s">
        <v>36</v>
      </c>
    </row>
    <row r="3550" spans="1:21" ht="15" customHeight="1" x14ac:dyDescent="0.15">
      <c r="A3550" s="10" t="s">
        <v>3598</v>
      </c>
      <c r="B3550" s="11" t="s">
        <v>22</v>
      </c>
      <c r="C3550" s="11" t="s">
        <v>23</v>
      </c>
      <c r="D3550" s="12">
        <v>46183</v>
      </c>
      <c r="E3550" s="11">
        <v>3696</v>
      </c>
      <c r="F3550" s="11" t="s">
        <v>24</v>
      </c>
      <c r="G3550" s="13">
        <v>25868.27</v>
      </c>
      <c r="H3550" s="14">
        <f t="shared" si="385"/>
        <v>95609125.920000002</v>
      </c>
      <c r="I3550" s="14">
        <f>IF(F3550="GHS",H3550,H3550*Assumptions!$B$4)</f>
        <v>1032578559.9360001</v>
      </c>
      <c r="J3550" s="15" t="str">
        <f>INDEX(Assumptions!$B$8:$B$12,MATCH(B3550,Assumptions!$A$8:$A$12,0))</f>
        <v>FIFO</v>
      </c>
      <c r="K3550" s="16">
        <f>G3550/(1-INDEX(Assumptions!$D$8:$D$12,MATCH(B3550,Assumptions!$A$8:$A$12,0)))</f>
        <v>31546.670731707316</v>
      </c>
      <c r="L3550" s="16">
        <f t="shared" si="386"/>
        <v>776.04809999999998</v>
      </c>
      <c r="M3550" s="16">
        <f t="shared" si="387"/>
        <v>1577.3335365853659</v>
      </c>
      <c r="N3550" s="14">
        <f>E3550*(K3550-L3550-M3550)*IF(F3550="GHS",1,Assumptions!$B$4)</f>
        <v>1165302682.1521637</v>
      </c>
      <c r="O3550" s="15">
        <f t="shared" ca="1" si="388"/>
        <v>103</v>
      </c>
      <c r="P3550" s="15" t="str">
        <f t="shared" ca="1" si="389"/>
        <v>91-180d</v>
      </c>
      <c r="Q3550" s="17">
        <f ca="1">IF(P3550="0-90d",0,IF(P3550="91-180d",INDEX(Assumptions!$F$8:$F$12,MATCH(B3550,Assumptions!$A$8:$A$12,0)),IF(P3550="181-365d",INDEX(Assumptions!$G$8:$G$12,MATCH(B3550,Assumptions!$A$8:$A$12,0)),INDEX(Assumptions!$H$8:$H$12,MATCH(B3550,Assumptions!$A$8:$A$12,0)))))</f>
        <v>0.03</v>
      </c>
      <c r="R3550" s="14">
        <f t="shared" ca="1" si="390"/>
        <v>30977356.798080001</v>
      </c>
      <c r="S3550" s="14">
        <f t="shared" ca="1" si="391"/>
        <v>1001601203.1379201</v>
      </c>
      <c r="T3550" s="11" t="s">
        <v>25</v>
      </c>
      <c r="U3550" s="18" t="s">
        <v>26</v>
      </c>
    </row>
    <row r="3551" spans="1:21" ht="15" customHeight="1" x14ac:dyDescent="0.15">
      <c r="A3551" s="10" t="s">
        <v>3599</v>
      </c>
      <c r="B3551" s="11" t="s">
        <v>28</v>
      </c>
      <c r="C3551" s="11" t="s">
        <v>29</v>
      </c>
      <c r="D3551" s="12">
        <v>46038</v>
      </c>
      <c r="E3551" s="11">
        <v>4547</v>
      </c>
      <c r="F3551" s="11" t="s">
        <v>24</v>
      </c>
      <c r="G3551" s="13">
        <v>7601.72</v>
      </c>
      <c r="H3551" s="14">
        <f t="shared" si="385"/>
        <v>34565020.840000004</v>
      </c>
      <c r="I3551" s="14">
        <f>IF(F3551="GHS",H3551,H3551*Assumptions!$B$4)</f>
        <v>373302225.07200009</v>
      </c>
      <c r="J3551" s="15" t="str">
        <f>INDEX(Assumptions!$B$8:$B$12,MATCH(B3551,Assumptions!$A$8:$A$12,0))</f>
        <v>Fair Value Less Costs to Sell</v>
      </c>
      <c r="K3551" s="16">
        <f>G3551/(1-INDEX(Assumptions!$D$8:$D$12,MATCH(B3551,Assumptions!$A$8:$A$12,0)))</f>
        <v>8638.318181818182</v>
      </c>
      <c r="L3551" s="16">
        <f t="shared" si="386"/>
        <v>228.05160000000001</v>
      </c>
      <c r="M3551" s="16">
        <f t="shared" si="387"/>
        <v>431.91590909090911</v>
      </c>
      <c r="N3551" s="14">
        <f>E3551*(K3551-L3551-M3551)*IF(F3551="GHS",1,Assumptions!$B$4)</f>
        <v>391797653.49602181</v>
      </c>
      <c r="O3551" s="15">
        <f t="shared" ca="1" si="388"/>
        <v>248</v>
      </c>
      <c r="P3551" s="15" t="str">
        <f t="shared" ca="1" si="389"/>
        <v>181-365d</v>
      </c>
      <c r="Q3551" s="17">
        <f ca="1">IF(P3551="0-90d",0,IF(P3551="91-180d",INDEX(Assumptions!$F$8:$F$12,MATCH(B3551,Assumptions!$A$8:$A$12,0)),IF(P3551="181-365d",INDEX(Assumptions!$G$8:$G$12,MATCH(B3551,Assumptions!$A$8:$A$12,0)),INDEX(Assumptions!$H$8:$H$12,MATCH(B3551,Assumptions!$A$8:$A$12,0)))))</f>
        <v>0.1</v>
      </c>
      <c r="R3551" s="14">
        <f t="shared" ca="1" si="390"/>
        <v>37330222.50720001</v>
      </c>
      <c r="S3551" s="14">
        <f t="shared" ca="1" si="391"/>
        <v>335972002.56480008</v>
      </c>
      <c r="T3551" s="11" t="s">
        <v>25</v>
      </c>
      <c r="U3551" s="18" t="s">
        <v>26</v>
      </c>
    </row>
    <row r="3552" spans="1:21" ht="15" customHeight="1" x14ac:dyDescent="0.15">
      <c r="A3552" s="10" t="s">
        <v>3600</v>
      </c>
      <c r="B3552" s="11" t="s">
        <v>31</v>
      </c>
      <c r="C3552" s="11" t="s">
        <v>32</v>
      </c>
      <c r="D3552" s="12">
        <v>45839</v>
      </c>
      <c r="E3552" s="11">
        <v>1681</v>
      </c>
      <c r="F3552" s="11" t="s">
        <v>33</v>
      </c>
      <c r="G3552" s="13">
        <v>2201.15</v>
      </c>
      <c r="H3552" s="14">
        <f t="shared" si="385"/>
        <v>3700133.1500000004</v>
      </c>
      <c r="I3552" s="14">
        <f>IF(F3552="GHS",H3552,H3552*Assumptions!$B$4)</f>
        <v>3700133.1500000004</v>
      </c>
      <c r="J3552" s="15" t="str">
        <f>INDEX(Assumptions!$B$8:$B$12,MATCH(B3552,Assumptions!$A$8:$A$12,0))</f>
        <v>Weighted Average</v>
      </c>
      <c r="K3552" s="16">
        <f>G3552/(1-INDEX(Assumptions!$D$8:$D$12,MATCH(B3552,Assumptions!$A$8:$A$12,0)))</f>
        <v>3057.1527777777778</v>
      </c>
      <c r="L3552" s="16">
        <f t="shared" si="386"/>
        <v>66.034499999999994</v>
      </c>
      <c r="M3552" s="16">
        <f t="shared" si="387"/>
        <v>152.85763888888889</v>
      </c>
      <c r="N3552" s="14">
        <f>E3552*(K3552-L3552-M3552)*IF(F3552="GHS",1,Assumptions!$B$4)</f>
        <v>4771116.133972222</v>
      </c>
      <c r="O3552" s="15">
        <f t="shared" ca="1" si="388"/>
        <v>447</v>
      </c>
      <c r="P3552" s="15" t="str">
        <f t="shared" ca="1" si="389"/>
        <v>365d+</v>
      </c>
      <c r="Q3552" s="17">
        <f ca="1">IF(P3552="0-90d",0,IF(P3552="91-180d",INDEX(Assumptions!$F$8:$F$12,MATCH(B3552,Assumptions!$A$8:$A$12,0)),IF(P3552="181-365d",INDEX(Assumptions!$G$8:$G$12,MATCH(B3552,Assumptions!$A$8:$A$12,0)),INDEX(Assumptions!$H$8:$H$12,MATCH(B3552,Assumptions!$A$8:$A$12,0)))))</f>
        <v>0.6</v>
      </c>
      <c r="R3552" s="14">
        <f t="shared" ca="1" si="390"/>
        <v>2220079.89</v>
      </c>
      <c r="S3552" s="14">
        <f t="shared" ca="1" si="391"/>
        <v>1480053.2600000002</v>
      </c>
      <c r="T3552" s="11" t="s">
        <v>25</v>
      </c>
      <c r="U3552" s="18" t="s">
        <v>26</v>
      </c>
    </row>
    <row r="3553" spans="1:21" ht="15" customHeight="1" x14ac:dyDescent="0.15">
      <c r="A3553" s="10" t="s">
        <v>3601</v>
      </c>
      <c r="B3553" s="11" t="s">
        <v>41</v>
      </c>
      <c r="C3553" s="11" t="s">
        <v>44</v>
      </c>
      <c r="D3553" s="12">
        <v>45855</v>
      </c>
      <c r="E3553" s="11">
        <v>4473</v>
      </c>
      <c r="F3553" s="11" t="s">
        <v>33</v>
      </c>
      <c r="G3553" s="13">
        <v>409.21</v>
      </c>
      <c r="H3553" s="14">
        <f t="shared" si="385"/>
        <v>1830396.3299999998</v>
      </c>
      <c r="I3553" s="14">
        <f>IF(F3553="GHS",H3553,H3553*Assumptions!$B$4)</f>
        <v>1830396.3299999998</v>
      </c>
      <c r="J3553" s="15" t="str">
        <f>INDEX(Assumptions!$B$8:$B$12,MATCH(B3553,Assumptions!$A$8:$A$12,0))</f>
        <v>Weighted Average</v>
      </c>
      <c r="K3553" s="16">
        <f>G3553/(1-INDEX(Assumptions!$D$8:$D$12,MATCH(B3553,Assumptions!$A$8:$A$12,0)))</f>
        <v>629.55384615384605</v>
      </c>
      <c r="L3553" s="16">
        <f t="shared" si="386"/>
        <v>12.276299999999999</v>
      </c>
      <c r="M3553" s="16">
        <f t="shared" si="387"/>
        <v>31.477692307692305</v>
      </c>
      <c r="N3553" s="14">
        <f>E3553*(K3553-L3553-M3553)*IF(F3553="GHS",1,Assumptions!$B$4)</f>
        <v>2620282.7462538457</v>
      </c>
      <c r="O3553" s="15">
        <f t="shared" ca="1" si="388"/>
        <v>431</v>
      </c>
      <c r="P3553" s="15" t="str">
        <f t="shared" ca="1" si="389"/>
        <v>365d+</v>
      </c>
      <c r="Q3553" s="17">
        <f ca="1">IF(P3553="0-90d",0,IF(P3553="91-180d",INDEX(Assumptions!$F$8:$F$12,MATCH(B3553,Assumptions!$A$8:$A$12,0)),IF(P3553="181-365d",INDEX(Assumptions!$G$8:$G$12,MATCH(B3553,Assumptions!$A$8:$A$12,0)),INDEX(Assumptions!$H$8:$H$12,MATCH(B3553,Assumptions!$A$8:$A$12,0)))))</f>
        <v>0.8</v>
      </c>
      <c r="R3553" s="14">
        <f t="shared" ca="1" si="390"/>
        <v>1464317.064</v>
      </c>
      <c r="S3553" s="14">
        <f t="shared" ca="1" si="391"/>
        <v>366079.26599999983</v>
      </c>
      <c r="T3553" s="11" t="s">
        <v>25</v>
      </c>
      <c r="U3553" s="18" t="s">
        <v>36</v>
      </c>
    </row>
    <row r="3554" spans="1:21" ht="15" customHeight="1" x14ac:dyDescent="0.15">
      <c r="A3554" s="10" t="s">
        <v>3602</v>
      </c>
      <c r="B3554" s="11" t="s">
        <v>41</v>
      </c>
      <c r="C3554" s="11" t="s">
        <v>42</v>
      </c>
      <c r="D3554" s="12">
        <v>45874</v>
      </c>
      <c r="E3554" s="11">
        <v>283</v>
      </c>
      <c r="F3554" s="11" t="s">
        <v>33</v>
      </c>
      <c r="G3554" s="13">
        <v>538.24</v>
      </c>
      <c r="H3554" s="14">
        <f t="shared" si="385"/>
        <v>152321.92000000001</v>
      </c>
      <c r="I3554" s="14">
        <f>IF(F3554="GHS",H3554,H3554*Assumptions!$B$4)</f>
        <v>152321.92000000001</v>
      </c>
      <c r="J3554" s="15" t="str">
        <f>INDEX(Assumptions!$B$8:$B$12,MATCH(B3554,Assumptions!$A$8:$A$12,0))</f>
        <v>Weighted Average</v>
      </c>
      <c r="K3554" s="16">
        <f>G3554/(1-INDEX(Assumptions!$D$8:$D$12,MATCH(B3554,Assumptions!$A$8:$A$12,0)))</f>
        <v>828.06153846153848</v>
      </c>
      <c r="L3554" s="16">
        <f t="shared" si="386"/>
        <v>16.147199999999998</v>
      </c>
      <c r="M3554" s="16">
        <f t="shared" si="387"/>
        <v>41.403076923076924</v>
      </c>
      <c r="N3554" s="14">
        <f>E3554*(K3554-L3554-M3554)*IF(F3554="GHS",1,Assumptions!$B$4)</f>
        <v>218054.68701538461</v>
      </c>
      <c r="O3554" s="15">
        <f t="shared" ca="1" si="388"/>
        <v>412</v>
      </c>
      <c r="P3554" s="15" t="str">
        <f t="shared" ca="1" si="389"/>
        <v>365d+</v>
      </c>
      <c r="Q3554" s="17">
        <f ca="1">IF(P3554="0-90d",0,IF(P3554="91-180d",INDEX(Assumptions!$F$8:$F$12,MATCH(B3554,Assumptions!$A$8:$A$12,0)),IF(P3554="181-365d",INDEX(Assumptions!$G$8:$G$12,MATCH(B3554,Assumptions!$A$8:$A$12,0)),INDEX(Assumptions!$H$8:$H$12,MATCH(B3554,Assumptions!$A$8:$A$12,0)))))</f>
        <v>0.8</v>
      </c>
      <c r="R3554" s="14">
        <f t="shared" ca="1" si="390"/>
        <v>121857.53600000002</v>
      </c>
      <c r="S3554" s="14">
        <f t="shared" ca="1" si="391"/>
        <v>30464.383999999991</v>
      </c>
      <c r="T3554" s="11" t="s">
        <v>25</v>
      </c>
      <c r="U3554" s="18" t="s">
        <v>26</v>
      </c>
    </row>
    <row r="3555" spans="1:21" ht="15" customHeight="1" x14ac:dyDescent="0.15">
      <c r="A3555" s="10" t="s">
        <v>3603</v>
      </c>
      <c r="B3555" s="11" t="s">
        <v>41</v>
      </c>
      <c r="C3555" s="11" t="s">
        <v>115</v>
      </c>
      <c r="D3555" s="12">
        <v>45794</v>
      </c>
      <c r="E3555" s="11">
        <v>273</v>
      </c>
      <c r="F3555" s="11" t="s">
        <v>33</v>
      </c>
      <c r="G3555" s="13">
        <v>679.47</v>
      </c>
      <c r="H3555" s="14">
        <f t="shared" si="385"/>
        <v>185495.31</v>
      </c>
      <c r="I3555" s="14">
        <f>IF(F3555="GHS",H3555,H3555*Assumptions!$B$4)</f>
        <v>185495.31</v>
      </c>
      <c r="J3555" s="15" t="str">
        <f>INDEX(Assumptions!$B$8:$B$12,MATCH(B3555,Assumptions!$A$8:$A$12,0))</f>
        <v>Weighted Average</v>
      </c>
      <c r="K3555" s="16">
        <f>G3555/(1-INDEX(Assumptions!$D$8:$D$12,MATCH(B3555,Assumptions!$A$8:$A$12,0)))</f>
        <v>1045.3384615384616</v>
      </c>
      <c r="L3555" s="16">
        <f t="shared" si="386"/>
        <v>20.3841</v>
      </c>
      <c r="M3555" s="16">
        <f t="shared" si="387"/>
        <v>52.266923076923085</v>
      </c>
      <c r="N3555" s="14">
        <f>E3555*(K3555-L3555-M3555)*IF(F3555="GHS",1,Assumptions!$B$4)</f>
        <v>265543.67070000002</v>
      </c>
      <c r="O3555" s="15">
        <f t="shared" ca="1" si="388"/>
        <v>492</v>
      </c>
      <c r="P3555" s="15" t="str">
        <f t="shared" ca="1" si="389"/>
        <v>365d+</v>
      </c>
      <c r="Q3555" s="17">
        <f ca="1">IF(P3555="0-90d",0,IF(P3555="91-180d",INDEX(Assumptions!$F$8:$F$12,MATCH(B3555,Assumptions!$A$8:$A$12,0)),IF(P3555="181-365d",INDEX(Assumptions!$G$8:$G$12,MATCH(B3555,Assumptions!$A$8:$A$12,0)),INDEX(Assumptions!$H$8:$H$12,MATCH(B3555,Assumptions!$A$8:$A$12,0)))))</f>
        <v>0.8</v>
      </c>
      <c r="R3555" s="14">
        <f t="shared" ca="1" si="390"/>
        <v>148396.24799999999</v>
      </c>
      <c r="S3555" s="14">
        <f t="shared" ca="1" si="391"/>
        <v>37099.062000000005</v>
      </c>
      <c r="T3555" s="11" t="s">
        <v>25</v>
      </c>
      <c r="U3555" s="18" t="s">
        <v>36</v>
      </c>
    </row>
    <row r="3556" spans="1:21" ht="15" customHeight="1" x14ac:dyDescent="0.15">
      <c r="A3556" s="10" t="s">
        <v>3604</v>
      </c>
      <c r="B3556" s="11" t="s">
        <v>31</v>
      </c>
      <c r="C3556" s="11" t="s">
        <v>76</v>
      </c>
      <c r="D3556" s="12">
        <v>45760</v>
      </c>
      <c r="E3556" s="11">
        <v>1911</v>
      </c>
      <c r="F3556" s="11" t="s">
        <v>33</v>
      </c>
      <c r="G3556" s="13">
        <v>2737.46</v>
      </c>
      <c r="H3556" s="14">
        <f t="shared" si="385"/>
        <v>5231286.0600000005</v>
      </c>
      <c r="I3556" s="14">
        <f>IF(F3556="GHS",H3556,H3556*Assumptions!$B$4)</f>
        <v>5231286.0600000005</v>
      </c>
      <c r="J3556" s="15" t="str">
        <f>INDEX(Assumptions!$B$8:$B$12,MATCH(B3556,Assumptions!$A$8:$A$12,0))</f>
        <v>Weighted Average</v>
      </c>
      <c r="K3556" s="16">
        <f>G3556/(1-INDEX(Assumptions!$D$8:$D$12,MATCH(B3556,Assumptions!$A$8:$A$12,0)))</f>
        <v>3802.0277777777778</v>
      </c>
      <c r="L3556" s="16">
        <f t="shared" si="386"/>
        <v>82.123800000000003</v>
      </c>
      <c r="M3556" s="16">
        <f t="shared" si="387"/>
        <v>190.10138888888889</v>
      </c>
      <c r="N3556" s="14">
        <f>E3556*(K3556-L3556-M3556)*IF(F3556="GHS",1,Assumptions!$B$4)</f>
        <v>6745452.7473666677</v>
      </c>
      <c r="O3556" s="15">
        <f t="shared" ca="1" si="388"/>
        <v>526</v>
      </c>
      <c r="P3556" s="15" t="str">
        <f t="shared" ca="1" si="389"/>
        <v>365d+</v>
      </c>
      <c r="Q3556" s="17">
        <f ca="1">IF(P3556="0-90d",0,IF(P3556="91-180d",INDEX(Assumptions!$F$8:$F$12,MATCH(B3556,Assumptions!$A$8:$A$12,0)),IF(P3556="181-365d",INDEX(Assumptions!$G$8:$G$12,MATCH(B3556,Assumptions!$A$8:$A$12,0)),INDEX(Assumptions!$H$8:$H$12,MATCH(B3556,Assumptions!$A$8:$A$12,0)))))</f>
        <v>0.6</v>
      </c>
      <c r="R3556" s="14">
        <f t="shared" ca="1" si="390"/>
        <v>3138771.6360000004</v>
      </c>
      <c r="S3556" s="14">
        <f t="shared" ca="1" si="391"/>
        <v>2092514.4240000001</v>
      </c>
      <c r="T3556" s="11" t="s">
        <v>25</v>
      </c>
      <c r="U3556" s="18" t="s">
        <v>36</v>
      </c>
    </row>
    <row r="3557" spans="1:21" ht="15" customHeight="1" x14ac:dyDescent="0.15">
      <c r="A3557" s="10" t="s">
        <v>3605</v>
      </c>
      <c r="B3557" s="11" t="s">
        <v>31</v>
      </c>
      <c r="C3557" s="11" t="s">
        <v>76</v>
      </c>
      <c r="D3557" s="12">
        <v>46165</v>
      </c>
      <c r="E3557" s="11">
        <v>3055</v>
      </c>
      <c r="F3557" s="11" t="s">
        <v>33</v>
      </c>
      <c r="G3557" s="13">
        <v>5262.6</v>
      </c>
      <c r="H3557" s="14">
        <f t="shared" si="385"/>
        <v>16077243.000000002</v>
      </c>
      <c r="I3557" s="14">
        <f>IF(F3557="GHS",H3557,H3557*Assumptions!$B$4)</f>
        <v>16077243.000000002</v>
      </c>
      <c r="J3557" s="15" t="str">
        <f>INDEX(Assumptions!$B$8:$B$12,MATCH(B3557,Assumptions!$A$8:$A$12,0))</f>
        <v>Weighted Average</v>
      </c>
      <c r="K3557" s="16">
        <f>G3557/(1-INDEX(Assumptions!$D$8:$D$12,MATCH(B3557,Assumptions!$A$8:$A$12,0)))</f>
        <v>7309.1666666666679</v>
      </c>
      <c r="L3557" s="16">
        <f t="shared" si="386"/>
        <v>157.87800000000001</v>
      </c>
      <c r="M3557" s="16">
        <f t="shared" si="387"/>
        <v>365.45833333333343</v>
      </c>
      <c r="N3557" s="14">
        <f>E3557*(K3557-L3557-M3557)*IF(F3557="GHS",1,Assumptions!$B$4)</f>
        <v>20730711.66833334</v>
      </c>
      <c r="O3557" s="15">
        <f t="shared" ca="1" si="388"/>
        <v>121</v>
      </c>
      <c r="P3557" s="15" t="str">
        <f t="shared" ca="1" si="389"/>
        <v>91-180d</v>
      </c>
      <c r="Q3557" s="17">
        <f ca="1">IF(P3557="0-90d",0,IF(P3557="91-180d",INDEX(Assumptions!$F$8:$F$12,MATCH(B3557,Assumptions!$A$8:$A$12,0)),IF(P3557="181-365d",INDEX(Assumptions!$G$8:$G$12,MATCH(B3557,Assumptions!$A$8:$A$12,0)),INDEX(Assumptions!$H$8:$H$12,MATCH(B3557,Assumptions!$A$8:$A$12,0)))))</f>
        <v>0.05</v>
      </c>
      <c r="R3557" s="14">
        <f t="shared" ca="1" si="390"/>
        <v>803862.15000000014</v>
      </c>
      <c r="S3557" s="14">
        <f t="shared" ca="1" si="391"/>
        <v>15273380.850000001</v>
      </c>
      <c r="T3557" s="11" t="s">
        <v>25</v>
      </c>
      <c r="U3557" s="18" t="s">
        <v>26</v>
      </c>
    </row>
    <row r="3558" spans="1:21" ht="15" customHeight="1" x14ac:dyDescent="0.15">
      <c r="A3558" s="10" t="s">
        <v>3606</v>
      </c>
      <c r="B3558" s="11" t="s">
        <v>31</v>
      </c>
      <c r="C3558" s="11" t="s">
        <v>32</v>
      </c>
      <c r="D3558" s="12">
        <v>46212</v>
      </c>
      <c r="E3558" s="11">
        <v>3770</v>
      </c>
      <c r="F3558" s="11" t="s">
        <v>33</v>
      </c>
      <c r="G3558" s="13">
        <v>1863.29</v>
      </c>
      <c r="H3558" s="14">
        <f t="shared" si="385"/>
        <v>7024603.2999999998</v>
      </c>
      <c r="I3558" s="14">
        <f>IF(F3558="GHS",H3558,H3558*Assumptions!$B$4)</f>
        <v>7024603.2999999998</v>
      </c>
      <c r="J3558" s="15" t="str">
        <f>INDEX(Assumptions!$B$8:$B$12,MATCH(B3558,Assumptions!$A$8:$A$12,0))</f>
        <v>Weighted Average</v>
      </c>
      <c r="K3558" s="16">
        <f>G3558/(1-INDEX(Assumptions!$D$8:$D$12,MATCH(B3558,Assumptions!$A$8:$A$12,0)))</f>
        <v>2587.9027777777778</v>
      </c>
      <c r="L3558" s="16">
        <f t="shared" si="386"/>
        <v>55.898699999999998</v>
      </c>
      <c r="M3558" s="16">
        <f t="shared" si="387"/>
        <v>129.39513888888891</v>
      </c>
      <c r="N3558" s="14">
        <f>E3558*(K3558-L3558-M3558)*IF(F3558="GHS",1,Assumptions!$B$4)</f>
        <v>9057835.6996111106</v>
      </c>
      <c r="O3558" s="15">
        <f t="shared" ca="1" si="388"/>
        <v>74</v>
      </c>
      <c r="P3558" s="15" t="str">
        <f t="shared" ca="1" si="389"/>
        <v>0-90d</v>
      </c>
      <c r="Q3558" s="17">
        <f ca="1">IF(P3558="0-90d",0,IF(P3558="91-180d",INDEX(Assumptions!$F$8:$F$12,MATCH(B3558,Assumptions!$A$8:$A$12,0)),IF(P3558="181-365d",INDEX(Assumptions!$G$8:$G$12,MATCH(B3558,Assumptions!$A$8:$A$12,0)),INDEX(Assumptions!$H$8:$H$12,MATCH(B3558,Assumptions!$A$8:$A$12,0)))))</f>
        <v>0</v>
      </c>
      <c r="R3558" s="14">
        <f t="shared" ca="1" si="390"/>
        <v>0</v>
      </c>
      <c r="S3558" s="14">
        <f t="shared" ca="1" si="391"/>
        <v>7024603.2999999998</v>
      </c>
      <c r="T3558" s="11" t="s">
        <v>25</v>
      </c>
      <c r="U3558" s="18" t="s">
        <v>36</v>
      </c>
    </row>
    <row r="3559" spans="1:21" ht="15" customHeight="1" x14ac:dyDescent="0.15">
      <c r="A3559" s="10" t="s">
        <v>3607</v>
      </c>
      <c r="B3559" s="11" t="s">
        <v>28</v>
      </c>
      <c r="C3559" s="11" t="s">
        <v>38</v>
      </c>
      <c r="D3559" s="12">
        <v>45807</v>
      </c>
      <c r="E3559" s="11">
        <v>3653</v>
      </c>
      <c r="F3559" s="11" t="s">
        <v>24</v>
      </c>
      <c r="G3559" s="13">
        <v>7332.82</v>
      </c>
      <c r="H3559" s="14">
        <f t="shared" si="385"/>
        <v>26786791.459999997</v>
      </c>
      <c r="I3559" s="14">
        <f>IF(F3559="GHS",H3559,H3559*Assumptions!$B$4)</f>
        <v>289297347.76800001</v>
      </c>
      <c r="J3559" s="15" t="str">
        <f>INDEX(Assumptions!$B$8:$B$12,MATCH(B3559,Assumptions!$A$8:$A$12,0))</f>
        <v>Fair Value Less Costs to Sell</v>
      </c>
      <c r="K3559" s="16">
        <f>G3559/(1-INDEX(Assumptions!$D$8:$D$12,MATCH(B3559,Assumptions!$A$8:$A$12,0)))</f>
        <v>8332.75</v>
      </c>
      <c r="L3559" s="16">
        <f t="shared" si="386"/>
        <v>219.98459999999997</v>
      </c>
      <c r="M3559" s="16">
        <f t="shared" si="387"/>
        <v>416.63750000000005</v>
      </c>
      <c r="N3559" s="14">
        <f>E3559*(K3559-L3559-M3559)*IF(F3559="GHS",1,Assumptions!$B$4)</f>
        <v>303630716.36196005</v>
      </c>
      <c r="O3559" s="15">
        <f t="shared" ca="1" si="388"/>
        <v>479</v>
      </c>
      <c r="P3559" s="15" t="str">
        <f t="shared" ca="1" si="389"/>
        <v>365d+</v>
      </c>
      <c r="Q3559" s="17">
        <f ca="1">IF(P3559="0-90d",0,IF(P3559="91-180d",INDEX(Assumptions!$F$8:$F$12,MATCH(B3559,Assumptions!$A$8:$A$12,0)),IF(P3559="181-365d",INDEX(Assumptions!$G$8:$G$12,MATCH(B3559,Assumptions!$A$8:$A$12,0)),INDEX(Assumptions!$H$8:$H$12,MATCH(B3559,Assumptions!$A$8:$A$12,0)))))</f>
        <v>0.4</v>
      </c>
      <c r="R3559" s="14">
        <f t="shared" ca="1" si="390"/>
        <v>115718939.10720001</v>
      </c>
      <c r="S3559" s="14">
        <f t="shared" ca="1" si="391"/>
        <v>173578408.66079998</v>
      </c>
      <c r="T3559" s="11" t="s">
        <v>25</v>
      </c>
      <c r="U3559" s="18" t="s">
        <v>26</v>
      </c>
    </row>
    <row r="3560" spans="1:21" ht="15" customHeight="1" x14ac:dyDescent="0.15">
      <c r="A3560" s="10" t="s">
        <v>3608</v>
      </c>
      <c r="B3560" s="11" t="s">
        <v>41</v>
      </c>
      <c r="C3560" s="11" t="s">
        <v>42</v>
      </c>
      <c r="D3560" s="12">
        <v>45912</v>
      </c>
      <c r="E3560" s="11">
        <v>4092</v>
      </c>
      <c r="F3560" s="11" t="s">
        <v>33</v>
      </c>
      <c r="G3560" s="13">
        <v>334.41</v>
      </c>
      <c r="H3560" s="14">
        <f t="shared" si="385"/>
        <v>1368405.7200000002</v>
      </c>
      <c r="I3560" s="14">
        <f>IF(F3560="GHS",H3560,H3560*Assumptions!$B$4)</f>
        <v>1368405.7200000002</v>
      </c>
      <c r="J3560" s="15" t="str">
        <f>INDEX(Assumptions!$B$8:$B$12,MATCH(B3560,Assumptions!$A$8:$A$12,0))</f>
        <v>Weighted Average</v>
      </c>
      <c r="K3560" s="16">
        <f>G3560/(1-INDEX(Assumptions!$D$8:$D$12,MATCH(B3560,Assumptions!$A$8:$A$12,0)))</f>
        <v>514.47692307692307</v>
      </c>
      <c r="L3560" s="16">
        <f t="shared" si="386"/>
        <v>10.032300000000001</v>
      </c>
      <c r="M3560" s="16">
        <f t="shared" si="387"/>
        <v>25.723846153846154</v>
      </c>
      <c r="N3560" s="14">
        <f>E3560*(K3560-L3560-M3560)*IF(F3560="GHS",1,Assumptions!$B$4)</f>
        <v>1958925.4191692306</v>
      </c>
      <c r="O3560" s="15">
        <f t="shared" ca="1" si="388"/>
        <v>374</v>
      </c>
      <c r="P3560" s="15" t="str">
        <f t="shared" ca="1" si="389"/>
        <v>365d+</v>
      </c>
      <c r="Q3560" s="17">
        <f ca="1">IF(P3560="0-90d",0,IF(P3560="91-180d",INDEX(Assumptions!$F$8:$F$12,MATCH(B3560,Assumptions!$A$8:$A$12,0)),IF(P3560="181-365d",INDEX(Assumptions!$G$8:$G$12,MATCH(B3560,Assumptions!$A$8:$A$12,0)),INDEX(Assumptions!$H$8:$H$12,MATCH(B3560,Assumptions!$A$8:$A$12,0)))))</f>
        <v>0.8</v>
      </c>
      <c r="R3560" s="14">
        <f t="shared" ca="1" si="390"/>
        <v>1094724.5760000001</v>
      </c>
      <c r="S3560" s="14">
        <f t="shared" ca="1" si="391"/>
        <v>273681.14400000009</v>
      </c>
      <c r="T3560" s="11" t="s">
        <v>25</v>
      </c>
      <c r="U3560" s="18" t="s">
        <v>26</v>
      </c>
    </row>
    <row r="3561" spans="1:21" ht="15" customHeight="1" x14ac:dyDescent="0.15">
      <c r="A3561" s="10" t="s">
        <v>3609</v>
      </c>
      <c r="B3561" s="11" t="s">
        <v>31</v>
      </c>
      <c r="C3561" s="11" t="s">
        <v>63</v>
      </c>
      <c r="D3561" s="12">
        <v>46009</v>
      </c>
      <c r="E3561" s="11">
        <v>3620</v>
      </c>
      <c r="F3561" s="11" t="s">
        <v>33</v>
      </c>
      <c r="G3561" s="13">
        <v>3311.51</v>
      </c>
      <c r="H3561" s="14">
        <f t="shared" si="385"/>
        <v>11987666.200000001</v>
      </c>
      <c r="I3561" s="14">
        <f>IF(F3561="GHS",H3561,H3561*Assumptions!$B$4)</f>
        <v>11987666.200000001</v>
      </c>
      <c r="J3561" s="15" t="str">
        <f>INDEX(Assumptions!$B$8:$B$12,MATCH(B3561,Assumptions!$A$8:$A$12,0))</f>
        <v>Weighted Average</v>
      </c>
      <c r="K3561" s="16">
        <f>G3561/(1-INDEX(Assumptions!$D$8:$D$12,MATCH(B3561,Assumptions!$A$8:$A$12,0)))</f>
        <v>4599.3194444444453</v>
      </c>
      <c r="L3561" s="16">
        <f t="shared" si="386"/>
        <v>99.345300000000009</v>
      </c>
      <c r="M3561" s="16">
        <f t="shared" si="387"/>
        <v>229.96597222222226</v>
      </c>
      <c r="N3561" s="14">
        <f>E3561*(K3561-L3561-M3561)*IF(F3561="GHS",1,Assumptions!$B$4)</f>
        <v>15457429.583444448</v>
      </c>
      <c r="O3561" s="15">
        <f t="shared" ca="1" si="388"/>
        <v>277</v>
      </c>
      <c r="P3561" s="15" t="str">
        <f t="shared" ca="1" si="389"/>
        <v>181-365d</v>
      </c>
      <c r="Q3561" s="17">
        <f ca="1">IF(P3561="0-90d",0,IF(P3561="91-180d",INDEX(Assumptions!$F$8:$F$12,MATCH(B3561,Assumptions!$A$8:$A$12,0)),IF(P3561="181-365d",INDEX(Assumptions!$G$8:$G$12,MATCH(B3561,Assumptions!$A$8:$A$12,0)),INDEX(Assumptions!$H$8:$H$12,MATCH(B3561,Assumptions!$A$8:$A$12,0)))))</f>
        <v>0.2</v>
      </c>
      <c r="R3561" s="14">
        <f t="shared" ca="1" si="390"/>
        <v>2397533.2400000002</v>
      </c>
      <c r="S3561" s="14">
        <f t="shared" ca="1" si="391"/>
        <v>9590132.9600000009</v>
      </c>
      <c r="T3561" s="11" t="s">
        <v>25</v>
      </c>
      <c r="U3561" s="18" t="s">
        <v>26</v>
      </c>
    </row>
    <row r="3562" spans="1:21" ht="15" customHeight="1" x14ac:dyDescent="0.15">
      <c r="A3562" s="10" t="s">
        <v>3610</v>
      </c>
      <c r="B3562" s="11" t="s">
        <v>31</v>
      </c>
      <c r="C3562" s="11" t="s">
        <v>63</v>
      </c>
      <c r="D3562" s="12">
        <v>46053</v>
      </c>
      <c r="E3562" s="11">
        <v>1100</v>
      </c>
      <c r="F3562" s="11" t="s">
        <v>33</v>
      </c>
      <c r="G3562" s="13">
        <v>8100</v>
      </c>
      <c r="H3562" s="14">
        <f t="shared" si="385"/>
        <v>8910000</v>
      </c>
      <c r="I3562" s="14">
        <f>IF(F3562="GHS",H3562,H3562*Assumptions!$B$4)</f>
        <v>8910000</v>
      </c>
      <c r="J3562" s="15" t="str">
        <f>INDEX(Assumptions!$B$8:$B$12,MATCH(B3562,Assumptions!$A$8:$A$12,0))</f>
        <v>Weighted Average</v>
      </c>
      <c r="K3562" s="16">
        <f>G3562/(1-INDEX(Assumptions!$D$8:$D$12,MATCH(B3562,Assumptions!$A$8:$A$12,0)))</f>
        <v>11250</v>
      </c>
      <c r="L3562" s="16">
        <f t="shared" si="386"/>
        <v>243</v>
      </c>
      <c r="M3562" s="16">
        <f t="shared" si="387"/>
        <v>562.5</v>
      </c>
      <c r="N3562" s="14">
        <f>E3562*(K3562-L3562-M3562)*IF(F3562="GHS",1,Assumptions!$B$4)</f>
        <v>11488950</v>
      </c>
      <c r="O3562" s="15">
        <f t="shared" ca="1" si="388"/>
        <v>233</v>
      </c>
      <c r="P3562" s="15" t="str">
        <f t="shared" ca="1" si="389"/>
        <v>181-365d</v>
      </c>
      <c r="Q3562" s="17">
        <f ca="1">IF(P3562="0-90d",0,IF(P3562="91-180d",INDEX(Assumptions!$F$8:$F$12,MATCH(B3562,Assumptions!$A$8:$A$12,0)),IF(P3562="181-365d",INDEX(Assumptions!$G$8:$G$12,MATCH(B3562,Assumptions!$A$8:$A$12,0)),INDEX(Assumptions!$H$8:$H$12,MATCH(B3562,Assumptions!$A$8:$A$12,0)))))</f>
        <v>0.2</v>
      </c>
      <c r="R3562" s="14">
        <f t="shared" ca="1" si="390"/>
        <v>1782000</v>
      </c>
      <c r="S3562" s="14">
        <f t="shared" ca="1" si="391"/>
        <v>7128000</v>
      </c>
      <c r="T3562" s="11" t="s">
        <v>25</v>
      </c>
      <c r="U3562" s="18" t="s">
        <v>26</v>
      </c>
    </row>
    <row r="3563" spans="1:21" ht="15" customHeight="1" x14ac:dyDescent="0.15">
      <c r="A3563" s="10" t="s">
        <v>3611</v>
      </c>
      <c r="B3563" s="11" t="s">
        <v>41</v>
      </c>
      <c r="C3563" s="11" t="s">
        <v>49</v>
      </c>
      <c r="D3563" s="12">
        <v>46155</v>
      </c>
      <c r="E3563" s="11">
        <v>2548</v>
      </c>
      <c r="F3563" s="11" t="s">
        <v>33</v>
      </c>
      <c r="G3563" s="13">
        <v>366.18</v>
      </c>
      <c r="H3563" s="14">
        <f t="shared" si="385"/>
        <v>933026.64</v>
      </c>
      <c r="I3563" s="14">
        <f>IF(F3563="GHS",H3563,H3563*Assumptions!$B$4)</f>
        <v>933026.64</v>
      </c>
      <c r="J3563" s="15" t="str">
        <f>INDEX(Assumptions!$B$8:$B$12,MATCH(B3563,Assumptions!$A$8:$A$12,0))</f>
        <v>Weighted Average</v>
      </c>
      <c r="K3563" s="16">
        <f>G3563/(1-INDEX(Assumptions!$D$8:$D$12,MATCH(B3563,Assumptions!$A$8:$A$12,0)))</f>
        <v>563.35384615384612</v>
      </c>
      <c r="L3563" s="16">
        <f t="shared" si="386"/>
        <v>10.9854</v>
      </c>
      <c r="M3563" s="16">
        <f t="shared" si="387"/>
        <v>28.167692307692306</v>
      </c>
      <c r="N3563" s="14">
        <f>E3563*(K3563-L3563-M3563)*IF(F3563="GHS",1,Assumptions!$B$4)</f>
        <v>1335663.5207999998</v>
      </c>
      <c r="O3563" s="15">
        <f t="shared" ca="1" si="388"/>
        <v>131</v>
      </c>
      <c r="P3563" s="15" t="str">
        <f t="shared" ca="1" si="389"/>
        <v>91-180d</v>
      </c>
      <c r="Q3563" s="17">
        <f ca="1">IF(P3563="0-90d",0,IF(P3563="91-180d",INDEX(Assumptions!$F$8:$F$12,MATCH(B3563,Assumptions!$A$8:$A$12,0)),IF(P3563="181-365d",INDEX(Assumptions!$G$8:$G$12,MATCH(B3563,Assumptions!$A$8:$A$12,0)),INDEX(Assumptions!$H$8:$H$12,MATCH(B3563,Assumptions!$A$8:$A$12,0)))))</f>
        <v>0.1</v>
      </c>
      <c r="R3563" s="14">
        <f t="shared" ca="1" si="390"/>
        <v>93302.664000000004</v>
      </c>
      <c r="S3563" s="14">
        <f t="shared" ca="1" si="391"/>
        <v>839723.97600000002</v>
      </c>
      <c r="T3563" s="11" t="s">
        <v>25</v>
      </c>
      <c r="U3563" s="18" t="s">
        <v>36</v>
      </c>
    </row>
    <row r="3564" spans="1:21" ht="15" customHeight="1" x14ac:dyDescent="0.15">
      <c r="A3564" s="10" t="s">
        <v>3612</v>
      </c>
      <c r="B3564" s="11" t="s">
        <v>31</v>
      </c>
      <c r="C3564" s="11" t="s">
        <v>32</v>
      </c>
      <c r="D3564" s="12">
        <v>46164</v>
      </c>
      <c r="E3564" s="11">
        <v>2762</v>
      </c>
      <c r="F3564" s="11" t="s">
        <v>33</v>
      </c>
      <c r="G3564" s="13">
        <v>2264.9699999999998</v>
      </c>
      <c r="H3564" s="14">
        <f t="shared" si="385"/>
        <v>6255847.1399999997</v>
      </c>
      <c r="I3564" s="14">
        <f>IF(F3564="GHS",H3564,H3564*Assumptions!$B$4)</f>
        <v>6255847.1399999997</v>
      </c>
      <c r="J3564" s="15" t="str">
        <f>INDEX(Assumptions!$B$8:$B$12,MATCH(B3564,Assumptions!$A$8:$A$12,0))</f>
        <v>Weighted Average</v>
      </c>
      <c r="K3564" s="16">
        <f>G3564/(1-INDEX(Assumptions!$D$8:$D$12,MATCH(B3564,Assumptions!$A$8:$A$12,0)))</f>
        <v>3145.7916666666665</v>
      </c>
      <c r="L3564" s="16">
        <f t="shared" si="386"/>
        <v>67.949099999999987</v>
      </c>
      <c r="M3564" s="16">
        <f t="shared" si="387"/>
        <v>157.28958333333333</v>
      </c>
      <c r="N3564" s="14">
        <f>E3564*(K3564-L3564-M3564)*IF(F3564="GHS",1,Assumptions!$B$4)</f>
        <v>8066567.3399666669</v>
      </c>
      <c r="O3564" s="15">
        <f t="shared" ca="1" si="388"/>
        <v>122</v>
      </c>
      <c r="P3564" s="15" t="str">
        <f t="shared" ca="1" si="389"/>
        <v>91-180d</v>
      </c>
      <c r="Q3564" s="17">
        <f ca="1">IF(P3564="0-90d",0,IF(P3564="91-180d",INDEX(Assumptions!$F$8:$F$12,MATCH(B3564,Assumptions!$A$8:$A$12,0)),IF(P3564="181-365d",INDEX(Assumptions!$G$8:$G$12,MATCH(B3564,Assumptions!$A$8:$A$12,0)),INDEX(Assumptions!$H$8:$H$12,MATCH(B3564,Assumptions!$A$8:$A$12,0)))))</f>
        <v>0.05</v>
      </c>
      <c r="R3564" s="14">
        <f t="shared" ca="1" si="390"/>
        <v>312792.35700000002</v>
      </c>
      <c r="S3564" s="14">
        <f t="shared" ca="1" si="391"/>
        <v>5943054.7829999998</v>
      </c>
      <c r="T3564" s="11" t="s">
        <v>25</v>
      </c>
      <c r="U3564" s="18" t="s">
        <v>26</v>
      </c>
    </row>
    <row r="3565" spans="1:21" ht="15" customHeight="1" x14ac:dyDescent="0.15">
      <c r="A3565" s="10" t="s">
        <v>3613</v>
      </c>
      <c r="B3565" s="11" t="s">
        <v>41</v>
      </c>
      <c r="C3565" s="11" t="s">
        <v>49</v>
      </c>
      <c r="D3565" s="12">
        <v>45763</v>
      </c>
      <c r="E3565" s="11">
        <v>3426</v>
      </c>
      <c r="F3565" s="11" t="s">
        <v>33</v>
      </c>
      <c r="G3565" s="13">
        <v>631.11</v>
      </c>
      <c r="H3565" s="14">
        <f t="shared" si="385"/>
        <v>2162182.86</v>
      </c>
      <c r="I3565" s="14">
        <f>IF(F3565="GHS",H3565,H3565*Assumptions!$B$4)</f>
        <v>2162182.86</v>
      </c>
      <c r="J3565" s="15" t="str">
        <f>INDEX(Assumptions!$B$8:$B$12,MATCH(B3565,Assumptions!$A$8:$A$12,0))</f>
        <v>Weighted Average</v>
      </c>
      <c r="K3565" s="16">
        <f>G3565/(1-INDEX(Assumptions!$D$8:$D$12,MATCH(B3565,Assumptions!$A$8:$A$12,0)))</f>
        <v>970.93846153846152</v>
      </c>
      <c r="L3565" s="16">
        <f t="shared" si="386"/>
        <v>18.933299999999999</v>
      </c>
      <c r="M3565" s="16">
        <f t="shared" si="387"/>
        <v>48.546923076923079</v>
      </c>
      <c r="N3565" s="14">
        <f>E3565*(K3565-L3565-M3565)*IF(F3565="GHS",1,Assumptions!$B$4)</f>
        <v>3095247.9249692303</v>
      </c>
      <c r="O3565" s="15">
        <f t="shared" ca="1" si="388"/>
        <v>523</v>
      </c>
      <c r="P3565" s="15" t="str">
        <f t="shared" ca="1" si="389"/>
        <v>365d+</v>
      </c>
      <c r="Q3565" s="17">
        <f ca="1">IF(P3565="0-90d",0,IF(P3565="91-180d",INDEX(Assumptions!$F$8:$F$12,MATCH(B3565,Assumptions!$A$8:$A$12,0)),IF(P3565="181-365d",INDEX(Assumptions!$G$8:$G$12,MATCH(B3565,Assumptions!$A$8:$A$12,0)),INDEX(Assumptions!$H$8:$H$12,MATCH(B3565,Assumptions!$A$8:$A$12,0)))))</f>
        <v>0.8</v>
      </c>
      <c r="R3565" s="14">
        <f t="shared" ca="1" si="390"/>
        <v>1729746.2879999999</v>
      </c>
      <c r="S3565" s="14">
        <f t="shared" ca="1" si="391"/>
        <v>432436.57199999993</v>
      </c>
      <c r="T3565" s="11" t="s">
        <v>25</v>
      </c>
      <c r="U3565" s="18" t="s">
        <v>26</v>
      </c>
    </row>
    <row r="3566" spans="1:21" ht="15" customHeight="1" x14ac:dyDescent="0.15">
      <c r="A3566" s="10" t="s">
        <v>3614</v>
      </c>
      <c r="B3566" s="11" t="s">
        <v>41</v>
      </c>
      <c r="C3566" s="11" t="s">
        <v>115</v>
      </c>
      <c r="D3566" s="12">
        <v>46073</v>
      </c>
      <c r="E3566" s="11">
        <v>871</v>
      </c>
      <c r="F3566" s="11" t="s">
        <v>33</v>
      </c>
      <c r="G3566" s="13">
        <v>763.26</v>
      </c>
      <c r="H3566" s="14">
        <f t="shared" si="385"/>
        <v>664799.46</v>
      </c>
      <c r="I3566" s="14">
        <f>IF(F3566="GHS",H3566,H3566*Assumptions!$B$4)</f>
        <v>664799.46</v>
      </c>
      <c r="J3566" s="15" t="str">
        <f>INDEX(Assumptions!$B$8:$B$12,MATCH(B3566,Assumptions!$A$8:$A$12,0))</f>
        <v>Weighted Average</v>
      </c>
      <c r="K3566" s="16">
        <f>G3566/(1-INDEX(Assumptions!$D$8:$D$12,MATCH(B3566,Assumptions!$A$8:$A$12,0)))</f>
        <v>1174.2461538461539</v>
      </c>
      <c r="L3566" s="16">
        <f t="shared" si="386"/>
        <v>22.8978</v>
      </c>
      <c r="M3566" s="16">
        <f t="shared" si="387"/>
        <v>58.712307692307697</v>
      </c>
      <c r="N3566" s="14">
        <f>E3566*(K3566-L3566-M3566)*IF(F3566="GHS",1,Assumptions!$B$4)</f>
        <v>951685.99620000017</v>
      </c>
      <c r="O3566" s="15">
        <f t="shared" ca="1" si="388"/>
        <v>213</v>
      </c>
      <c r="P3566" s="15" t="str">
        <f t="shared" ca="1" si="389"/>
        <v>181-365d</v>
      </c>
      <c r="Q3566" s="17">
        <f ca="1">IF(P3566="0-90d",0,IF(P3566="91-180d",INDEX(Assumptions!$F$8:$F$12,MATCH(B3566,Assumptions!$A$8:$A$12,0)),IF(P3566="181-365d",INDEX(Assumptions!$G$8:$G$12,MATCH(B3566,Assumptions!$A$8:$A$12,0)),INDEX(Assumptions!$H$8:$H$12,MATCH(B3566,Assumptions!$A$8:$A$12,0)))))</f>
        <v>0.35</v>
      </c>
      <c r="R3566" s="14">
        <f t="shared" ca="1" si="390"/>
        <v>232679.81099999996</v>
      </c>
      <c r="S3566" s="14">
        <f t="shared" ca="1" si="391"/>
        <v>432119.64899999998</v>
      </c>
      <c r="T3566" s="11" t="s">
        <v>25</v>
      </c>
      <c r="U3566" s="18" t="s">
        <v>26</v>
      </c>
    </row>
    <row r="3567" spans="1:21" ht="15" customHeight="1" x14ac:dyDescent="0.15">
      <c r="A3567" s="10" t="s">
        <v>3615</v>
      </c>
      <c r="B3567" s="11" t="s">
        <v>41</v>
      </c>
      <c r="C3567" s="11" t="s">
        <v>44</v>
      </c>
      <c r="D3567" s="12">
        <v>46048</v>
      </c>
      <c r="E3567" s="11">
        <v>4395</v>
      </c>
      <c r="F3567" s="11" t="s">
        <v>33</v>
      </c>
      <c r="G3567" s="13">
        <v>508.81</v>
      </c>
      <c r="H3567" s="14">
        <f t="shared" si="385"/>
        <v>2236219.9500000002</v>
      </c>
      <c r="I3567" s="14">
        <f>IF(F3567="GHS",H3567,H3567*Assumptions!$B$4)</f>
        <v>2236219.9500000002</v>
      </c>
      <c r="J3567" s="15" t="str">
        <f>INDEX(Assumptions!$B$8:$B$12,MATCH(B3567,Assumptions!$A$8:$A$12,0))</f>
        <v>Weighted Average</v>
      </c>
      <c r="K3567" s="16">
        <f>G3567/(1-INDEX(Assumptions!$D$8:$D$12,MATCH(B3567,Assumptions!$A$8:$A$12,0)))</f>
        <v>782.78461538461534</v>
      </c>
      <c r="L3567" s="16">
        <f t="shared" si="386"/>
        <v>15.264299999999999</v>
      </c>
      <c r="M3567" s="16">
        <f t="shared" si="387"/>
        <v>39.139230769230771</v>
      </c>
      <c r="N3567" s="14">
        <f>E3567*(K3567-L3567-M3567)*IF(F3567="GHS",1,Assumptions!$B$4)</f>
        <v>3201234.8668846153</v>
      </c>
      <c r="O3567" s="15">
        <f t="shared" ca="1" si="388"/>
        <v>238</v>
      </c>
      <c r="P3567" s="15" t="str">
        <f t="shared" ca="1" si="389"/>
        <v>181-365d</v>
      </c>
      <c r="Q3567" s="17">
        <f ca="1">IF(P3567="0-90d",0,IF(P3567="91-180d",INDEX(Assumptions!$F$8:$F$12,MATCH(B3567,Assumptions!$A$8:$A$12,0)),IF(P3567="181-365d",INDEX(Assumptions!$G$8:$G$12,MATCH(B3567,Assumptions!$A$8:$A$12,0)),INDEX(Assumptions!$H$8:$H$12,MATCH(B3567,Assumptions!$A$8:$A$12,0)))))</f>
        <v>0.35</v>
      </c>
      <c r="R3567" s="14">
        <f t="shared" ca="1" si="390"/>
        <v>782676.98250000004</v>
      </c>
      <c r="S3567" s="14">
        <f t="shared" ca="1" si="391"/>
        <v>1453542.9675000003</v>
      </c>
      <c r="T3567" s="11" t="s">
        <v>25</v>
      </c>
      <c r="U3567" s="18" t="s">
        <v>26</v>
      </c>
    </row>
    <row r="3568" spans="1:21" ht="15" customHeight="1" x14ac:dyDescent="0.15">
      <c r="A3568" s="10" t="s">
        <v>3616</v>
      </c>
      <c r="B3568" s="11" t="s">
        <v>46</v>
      </c>
      <c r="C3568" s="11" t="s">
        <v>52</v>
      </c>
      <c r="D3568" s="12">
        <v>45776</v>
      </c>
      <c r="E3568" s="11">
        <v>2454</v>
      </c>
      <c r="F3568" s="11" t="s">
        <v>33</v>
      </c>
      <c r="G3568" s="13">
        <v>503576.44</v>
      </c>
      <c r="H3568" s="14">
        <f t="shared" si="385"/>
        <v>1235776583.76</v>
      </c>
      <c r="I3568" s="14">
        <f>IF(F3568="GHS",H3568,H3568*Assumptions!$B$4)</f>
        <v>1235776583.76</v>
      </c>
      <c r="J3568" s="15" t="str">
        <f>INDEX(Assumptions!$B$8:$B$12,MATCH(B3568,Assumptions!$A$8:$A$12,0))</f>
        <v>Specific Identification</v>
      </c>
      <c r="K3568" s="16">
        <f>G3568/(1-INDEX(Assumptions!$D$8:$D$12,MATCH(B3568,Assumptions!$A$8:$A$12,0)))</f>
        <v>645610.8205128205</v>
      </c>
      <c r="L3568" s="16">
        <f t="shared" si="386"/>
        <v>15107.2932</v>
      </c>
      <c r="M3568" s="16">
        <f t="shared" si="387"/>
        <v>32280.541025641025</v>
      </c>
      <c r="N3568" s="14">
        <f>E3568*(K3568-L3568-M3568)*IF(F3568="GHS",1,Assumptions!$B$4)</f>
        <v>1468039208.3487384</v>
      </c>
      <c r="O3568" s="15">
        <f t="shared" ca="1" si="388"/>
        <v>510</v>
      </c>
      <c r="P3568" s="15" t="str">
        <f t="shared" ca="1" si="389"/>
        <v>365d+</v>
      </c>
      <c r="Q3568" s="17">
        <f ca="1">IF(P3568="0-90d",0,IF(P3568="91-180d",INDEX(Assumptions!$F$8:$F$12,MATCH(B3568,Assumptions!$A$8:$A$12,0)),IF(P3568="181-365d",INDEX(Assumptions!$G$8:$G$12,MATCH(B3568,Assumptions!$A$8:$A$12,0)),INDEX(Assumptions!$H$8:$H$12,MATCH(B3568,Assumptions!$A$8:$A$12,0)))))</f>
        <v>0.15</v>
      </c>
      <c r="R3568" s="14">
        <f t="shared" ca="1" si="390"/>
        <v>185366487.56399998</v>
      </c>
      <c r="S3568" s="14">
        <f t="shared" ca="1" si="391"/>
        <v>1050410096.196</v>
      </c>
      <c r="T3568" s="11" t="s">
        <v>25</v>
      </c>
      <c r="U3568" s="18" t="s">
        <v>26</v>
      </c>
    </row>
    <row r="3569" spans="1:21" ht="15" customHeight="1" x14ac:dyDescent="0.15">
      <c r="A3569" s="10" t="s">
        <v>3617</v>
      </c>
      <c r="B3569" s="11" t="s">
        <v>31</v>
      </c>
      <c r="C3569" s="11" t="s">
        <v>32</v>
      </c>
      <c r="D3569" s="12">
        <v>46153</v>
      </c>
      <c r="E3569" s="11">
        <v>75</v>
      </c>
      <c r="F3569" s="11" t="s">
        <v>33</v>
      </c>
      <c r="G3569" s="13">
        <v>2904.61</v>
      </c>
      <c r="H3569" s="14">
        <f t="shared" si="385"/>
        <v>217845.75</v>
      </c>
      <c r="I3569" s="14">
        <f>IF(F3569="GHS",H3569,H3569*Assumptions!$B$4)</f>
        <v>217845.75</v>
      </c>
      <c r="J3569" s="15" t="str">
        <f>INDEX(Assumptions!$B$8:$B$12,MATCH(B3569,Assumptions!$A$8:$A$12,0))</f>
        <v>Weighted Average</v>
      </c>
      <c r="K3569" s="16">
        <f>G3569/(1-INDEX(Assumptions!$D$8:$D$12,MATCH(B3569,Assumptions!$A$8:$A$12,0)))</f>
        <v>4034.1805555555557</v>
      </c>
      <c r="L3569" s="16">
        <f t="shared" si="386"/>
        <v>87.138300000000001</v>
      </c>
      <c r="M3569" s="16">
        <f t="shared" si="387"/>
        <v>201.70902777777781</v>
      </c>
      <c r="N3569" s="14">
        <f>E3569*(K3569-L3569-M3569)*IF(F3569="GHS",1,Assumptions!$B$4)</f>
        <v>280899.99208333332</v>
      </c>
      <c r="O3569" s="15">
        <f t="shared" ca="1" si="388"/>
        <v>133</v>
      </c>
      <c r="P3569" s="15" t="str">
        <f t="shared" ca="1" si="389"/>
        <v>91-180d</v>
      </c>
      <c r="Q3569" s="17">
        <f ca="1">IF(P3569="0-90d",0,IF(P3569="91-180d",INDEX(Assumptions!$F$8:$F$12,MATCH(B3569,Assumptions!$A$8:$A$12,0)),IF(P3569="181-365d",INDEX(Assumptions!$G$8:$G$12,MATCH(B3569,Assumptions!$A$8:$A$12,0)),INDEX(Assumptions!$H$8:$H$12,MATCH(B3569,Assumptions!$A$8:$A$12,0)))))</f>
        <v>0.05</v>
      </c>
      <c r="R3569" s="14">
        <f t="shared" ca="1" si="390"/>
        <v>10892.2875</v>
      </c>
      <c r="S3569" s="14">
        <f t="shared" ca="1" si="391"/>
        <v>206953.46249999999</v>
      </c>
      <c r="T3569" s="11" t="s">
        <v>25</v>
      </c>
      <c r="U3569" s="18" t="s">
        <v>26</v>
      </c>
    </row>
    <row r="3570" spans="1:21" ht="15" customHeight="1" x14ac:dyDescent="0.15">
      <c r="A3570" s="10" t="s">
        <v>3618</v>
      </c>
      <c r="B3570" s="11" t="s">
        <v>31</v>
      </c>
      <c r="C3570" s="11" t="s">
        <v>32</v>
      </c>
      <c r="D3570" s="12">
        <v>45850</v>
      </c>
      <c r="E3570" s="11">
        <v>4032</v>
      </c>
      <c r="F3570" s="11" t="s">
        <v>33</v>
      </c>
      <c r="G3570" s="13">
        <v>1363.58</v>
      </c>
      <c r="H3570" s="14">
        <f t="shared" si="385"/>
        <v>5497954.5599999996</v>
      </c>
      <c r="I3570" s="14">
        <f>IF(F3570="GHS",H3570,H3570*Assumptions!$B$4)</f>
        <v>5497954.5599999996</v>
      </c>
      <c r="J3570" s="15" t="str">
        <f>INDEX(Assumptions!$B$8:$B$12,MATCH(B3570,Assumptions!$A$8:$A$12,0))</f>
        <v>Weighted Average</v>
      </c>
      <c r="K3570" s="16">
        <f>G3570/(1-INDEX(Assumptions!$D$8:$D$12,MATCH(B3570,Assumptions!$A$8:$A$12,0)))</f>
        <v>1893.8611111111111</v>
      </c>
      <c r="L3570" s="16">
        <f t="shared" si="386"/>
        <v>40.907399999999996</v>
      </c>
      <c r="M3570" s="16">
        <f t="shared" si="387"/>
        <v>94.69305555555556</v>
      </c>
      <c r="N3570" s="14">
        <f>E3570*(K3570-L3570-M3570)*IF(F3570="GHS",1,Assumptions!$B$4)</f>
        <v>7089306.9632000001</v>
      </c>
      <c r="O3570" s="15">
        <f t="shared" ca="1" si="388"/>
        <v>436</v>
      </c>
      <c r="P3570" s="15" t="str">
        <f t="shared" ca="1" si="389"/>
        <v>365d+</v>
      </c>
      <c r="Q3570" s="17">
        <f ca="1">IF(P3570="0-90d",0,IF(P3570="91-180d",INDEX(Assumptions!$F$8:$F$12,MATCH(B3570,Assumptions!$A$8:$A$12,0)),IF(P3570="181-365d",INDEX(Assumptions!$G$8:$G$12,MATCH(B3570,Assumptions!$A$8:$A$12,0)),INDEX(Assumptions!$H$8:$H$12,MATCH(B3570,Assumptions!$A$8:$A$12,0)))))</f>
        <v>0.6</v>
      </c>
      <c r="R3570" s="14">
        <f t="shared" ca="1" si="390"/>
        <v>3298772.7359999996</v>
      </c>
      <c r="S3570" s="14">
        <f t="shared" ca="1" si="391"/>
        <v>2199181.824</v>
      </c>
      <c r="T3570" s="11" t="s">
        <v>25</v>
      </c>
      <c r="U3570" s="18" t="s">
        <v>36</v>
      </c>
    </row>
    <row r="3571" spans="1:21" ht="15" customHeight="1" x14ac:dyDescent="0.15">
      <c r="A3571" s="10" t="s">
        <v>3619</v>
      </c>
      <c r="B3571" s="11" t="s">
        <v>31</v>
      </c>
      <c r="C3571" s="11" t="s">
        <v>63</v>
      </c>
      <c r="D3571" s="12">
        <v>45781</v>
      </c>
      <c r="E3571" s="11">
        <v>2537</v>
      </c>
      <c r="F3571" s="11" t="s">
        <v>33</v>
      </c>
      <c r="G3571" s="13">
        <v>3768.41</v>
      </c>
      <c r="H3571" s="14">
        <f t="shared" si="385"/>
        <v>9560456.1699999999</v>
      </c>
      <c r="I3571" s="14">
        <f>IF(F3571="GHS",H3571,H3571*Assumptions!$B$4)</f>
        <v>9560456.1699999999</v>
      </c>
      <c r="J3571" s="15" t="str">
        <f>INDEX(Assumptions!$B$8:$B$12,MATCH(B3571,Assumptions!$A$8:$A$12,0))</f>
        <v>Weighted Average</v>
      </c>
      <c r="K3571" s="16">
        <f>G3571/(1-INDEX(Assumptions!$D$8:$D$12,MATCH(B3571,Assumptions!$A$8:$A$12,0)))</f>
        <v>5233.9027777777774</v>
      </c>
      <c r="L3571" s="16">
        <f t="shared" si="386"/>
        <v>113.05229999999999</v>
      </c>
      <c r="M3571" s="16">
        <f t="shared" si="387"/>
        <v>261.69513888888889</v>
      </c>
      <c r="N3571" s="14">
        <f>E3571*(K3571-L3571-M3571)*IF(F3571="GHS",1,Assumptions!$B$4)</f>
        <v>12327677.094761109</v>
      </c>
      <c r="O3571" s="15">
        <f t="shared" ca="1" si="388"/>
        <v>505</v>
      </c>
      <c r="P3571" s="15" t="str">
        <f t="shared" ca="1" si="389"/>
        <v>365d+</v>
      </c>
      <c r="Q3571" s="17">
        <f ca="1">IF(P3571="0-90d",0,IF(P3571="91-180d",INDEX(Assumptions!$F$8:$F$12,MATCH(B3571,Assumptions!$A$8:$A$12,0)),IF(P3571="181-365d",INDEX(Assumptions!$G$8:$G$12,MATCH(B3571,Assumptions!$A$8:$A$12,0)),INDEX(Assumptions!$H$8:$H$12,MATCH(B3571,Assumptions!$A$8:$A$12,0)))))</f>
        <v>0.6</v>
      </c>
      <c r="R3571" s="14">
        <f t="shared" ca="1" si="390"/>
        <v>5736273.7019999996</v>
      </c>
      <c r="S3571" s="14">
        <f t="shared" ca="1" si="391"/>
        <v>3824182.4680000003</v>
      </c>
      <c r="T3571" s="11" t="s">
        <v>25</v>
      </c>
      <c r="U3571" s="18" t="s">
        <v>36</v>
      </c>
    </row>
    <row r="3572" spans="1:21" ht="15" customHeight="1" x14ac:dyDescent="0.15">
      <c r="A3572" s="10" t="s">
        <v>3620</v>
      </c>
      <c r="B3572" s="11" t="s">
        <v>41</v>
      </c>
      <c r="C3572" s="11" t="s">
        <v>115</v>
      </c>
      <c r="D3572" s="12">
        <v>45824</v>
      </c>
      <c r="E3572" s="11">
        <v>3579</v>
      </c>
      <c r="F3572" s="11" t="s">
        <v>33</v>
      </c>
      <c r="G3572" s="13">
        <v>605.69000000000005</v>
      </c>
      <c r="H3572" s="14">
        <f t="shared" si="385"/>
        <v>2167764.5100000002</v>
      </c>
      <c r="I3572" s="14">
        <f>IF(F3572="GHS",H3572,H3572*Assumptions!$B$4)</f>
        <v>2167764.5100000002</v>
      </c>
      <c r="J3572" s="15" t="str">
        <f>INDEX(Assumptions!$B$8:$B$12,MATCH(B3572,Assumptions!$A$8:$A$12,0))</f>
        <v>Weighted Average</v>
      </c>
      <c r="K3572" s="16">
        <f>G3572/(1-INDEX(Assumptions!$D$8:$D$12,MATCH(B3572,Assumptions!$A$8:$A$12,0)))</f>
        <v>931.83076923076931</v>
      </c>
      <c r="L3572" s="16">
        <f t="shared" si="386"/>
        <v>18.1707</v>
      </c>
      <c r="M3572" s="16">
        <f t="shared" si="387"/>
        <v>46.59153846153847</v>
      </c>
      <c r="N3572" s="14">
        <f>E3572*(K3572-L3572-M3572)*IF(F3572="GHS",1,Assumptions!$B$4)</f>
        <v>3103238.2716230773</v>
      </c>
      <c r="O3572" s="15">
        <f t="shared" ca="1" si="388"/>
        <v>462</v>
      </c>
      <c r="P3572" s="15" t="str">
        <f t="shared" ca="1" si="389"/>
        <v>365d+</v>
      </c>
      <c r="Q3572" s="17">
        <f ca="1">IF(P3572="0-90d",0,IF(P3572="91-180d",INDEX(Assumptions!$F$8:$F$12,MATCH(B3572,Assumptions!$A$8:$A$12,0)),IF(P3572="181-365d",INDEX(Assumptions!$G$8:$G$12,MATCH(B3572,Assumptions!$A$8:$A$12,0)),INDEX(Assumptions!$H$8:$H$12,MATCH(B3572,Assumptions!$A$8:$A$12,0)))))</f>
        <v>0.8</v>
      </c>
      <c r="R3572" s="14">
        <f t="shared" ca="1" si="390"/>
        <v>1734211.6080000002</v>
      </c>
      <c r="S3572" s="14">
        <f t="shared" ca="1" si="391"/>
        <v>433552.902</v>
      </c>
      <c r="T3572" s="11" t="s">
        <v>25</v>
      </c>
      <c r="U3572" s="18" t="s">
        <v>26</v>
      </c>
    </row>
    <row r="3573" spans="1:21" ht="15" customHeight="1" x14ac:dyDescent="0.15">
      <c r="A3573" s="10" t="s">
        <v>3621</v>
      </c>
      <c r="B3573" s="11" t="s">
        <v>31</v>
      </c>
      <c r="C3573" s="11" t="s">
        <v>76</v>
      </c>
      <c r="D3573" s="12">
        <v>46013</v>
      </c>
      <c r="E3573" s="11">
        <v>702</v>
      </c>
      <c r="F3573" s="11" t="s">
        <v>33</v>
      </c>
      <c r="G3573" s="13">
        <v>929.9</v>
      </c>
      <c r="H3573" s="14">
        <f t="shared" si="385"/>
        <v>652789.79999999993</v>
      </c>
      <c r="I3573" s="14">
        <f>IF(F3573="GHS",H3573,H3573*Assumptions!$B$4)</f>
        <v>652789.79999999993</v>
      </c>
      <c r="J3573" s="15" t="str">
        <f>INDEX(Assumptions!$B$8:$B$12,MATCH(B3573,Assumptions!$A$8:$A$12,0))</f>
        <v>Weighted Average</v>
      </c>
      <c r="K3573" s="16">
        <f>G3573/(1-INDEX(Assumptions!$D$8:$D$12,MATCH(B3573,Assumptions!$A$8:$A$12,0)))</f>
        <v>1291.5277777777778</v>
      </c>
      <c r="L3573" s="16">
        <f t="shared" si="386"/>
        <v>27.896999999999998</v>
      </c>
      <c r="M3573" s="16">
        <f t="shared" si="387"/>
        <v>64.5763888888889</v>
      </c>
      <c r="N3573" s="14">
        <f>E3573*(K3573-L3573-M3573)*IF(F3573="GHS",1,Assumptions!$B$4)</f>
        <v>841736.1810000001</v>
      </c>
      <c r="O3573" s="15">
        <f t="shared" ca="1" si="388"/>
        <v>273</v>
      </c>
      <c r="P3573" s="15" t="str">
        <f t="shared" ca="1" si="389"/>
        <v>181-365d</v>
      </c>
      <c r="Q3573" s="17">
        <f ca="1">IF(P3573="0-90d",0,IF(P3573="91-180d",INDEX(Assumptions!$F$8:$F$12,MATCH(B3573,Assumptions!$A$8:$A$12,0)),IF(P3573="181-365d",INDEX(Assumptions!$G$8:$G$12,MATCH(B3573,Assumptions!$A$8:$A$12,0)),INDEX(Assumptions!$H$8:$H$12,MATCH(B3573,Assumptions!$A$8:$A$12,0)))))</f>
        <v>0.2</v>
      </c>
      <c r="R3573" s="14">
        <f t="shared" ca="1" si="390"/>
        <v>130557.95999999999</v>
      </c>
      <c r="S3573" s="14">
        <f t="shared" ca="1" si="391"/>
        <v>522231.83999999997</v>
      </c>
      <c r="T3573" s="11" t="s">
        <v>25</v>
      </c>
      <c r="U3573" s="18" t="s">
        <v>26</v>
      </c>
    </row>
    <row r="3574" spans="1:21" ht="15" customHeight="1" x14ac:dyDescent="0.15">
      <c r="A3574" s="10" t="s">
        <v>3622</v>
      </c>
      <c r="B3574" s="11" t="s">
        <v>22</v>
      </c>
      <c r="C3574" s="11" t="s">
        <v>81</v>
      </c>
      <c r="D3574" s="12">
        <v>46114</v>
      </c>
      <c r="E3574" s="11">
        <v>4341</v>
      </c>
      <c r="F3574" s="11" t="s">
        <v>24</v>
      </c>
      <c r="G3574" s="13">
        <v>21678.52</v>
      </c>
      <c r="H3574" s="14">
        <f t="shared" si="385"/>
        <v>94106455.320000008</v>
      </c>
      <c r="I3574" s="14">
        <f>IF(F3574="GHS",H3574,H3574*Assumptions!$B$4)</f>
        <v>1016349717.4560002</v>
      </c>
      <c r="J3574" s="15" t="str">
        <f>INDEX(Assumptions!$B$8:$B$12,MATCH(B3574,Assumptions!$A$8:$A$12,0))</f>
        <v>FIFO</v>
      </c>
      <c r="K3574" s="16">
        <f>G3574/(1-INDEX(Assumptions!$D$8:$D$12,MATCH(B3574,Assumptions!$A$8:$A$12,0)))</f>
        <v>26437.219512195119</v>
      </c>
      <c r="L3574" s="16">
        <f t="shared" si="386"/>
        <v>650.35559999999998</v>
      </c>
      <c r="M3574" s="16">
        <f t="shared" si="387"/>
        <v>1321.860975609756</v>
      </c>
      <c r="N3574" s="14">
        <f>E3574*(K3574-L3574-M3574)*IF(F3574="GHS",1,Assumptions!$B$4)</f>
        <v>1146987839.6753442</v>
      </c>
      <c r="O3574" s="15">
        <f t="shared" ca="1" si="388"/>
        <v>172</v>
      </c>
      <c r="P3574" s="15" t="str">
        <f t="shared" ca="1" si="389"/>
        <v>91-180d</v>
      </c>
      <c r="Q3574" s="17">
        <f ca="1">IF(P3574="0-90d",0,IF(P3574="91-180d",INDEX(Assumptions!$F$8:$F$12,MATCH(B3574,Assumptions!$A$8:$A$12,0)),IF(P3574="181-365d",INDEX(Assumptions!$G$8:$G$12,MATCH(B3574,Assumptions!$A$8:$A$12,0)),INDEX(Assumptions!$H$8:$H$12,MATCH(B3574,Assumptions!$A$8:$A$12,0)))))</f>
        <v>0.03</v>
      </c>
      <c r="R3574" s="14">
        <f t="shared" ca="1" si="390"/>
        <v>30490491.523680005</v>
      </c>
      <c r="S3574" s="14">
        <f t="shared" ca="1" si="391"/>
        <v>985859225.93232024</v>
      </c>
      <c r="T3574" s="11" t="s">
        <v>25</v>
      </c>
      <c r="U3574" s="18" t="s">
        <v>26</v>
      </c>
    </row>
    <row r="3575" spans="1:21" ht="15" customHeight="1" x14ac:dyDescent="0.15">
      <c r="A3575" s="10" t="s">
        <v>3623</v>
      </c>
      <c r="B3575" s="11" t="s">
        <v>31</v>
      </c>
      <c r="C3575" s="11" t="s">
        <v>32</v>
      </c>
      <c r="D3575" s="12">
        <v>45770</v>
      </c>
      <c r="E3575" s="11">
        <v>3273</v>
      </c>
      <c r="F3575" s="11" t="s">
        <v>33</v>
      </c>
      <c r="G3575" s="13">
        <v>930.07</v>
      </c>
      <c r="H3575" s="14">
        <f t="shared" si="385"/>
        <v>3044119.1100000003</v>
      </c>
      <c r="I3575" s="14">
        <f>IF(F3575="GHS",H3575,H3575*Assumptions!$B$4)</f>
        <v>3044119.1100000003</v>
      </c>
      <c r="J3575" s="15" t="str">
        <f>INDEX(Assumptions!$B$8:$B$12,MATCH(B3575,Assumptions!$A$8:$A$12,0))</f>
        <v>Weighted Average</v>
      </c>
      <c r="K3575" s="16">
        <f>G3575/(1-INDEX(Assumptions!$D$8:$D$12,MATCH(B3575,Assumptions!$A$8:$A$12,0)))</f>
        <v>1291.7638888888889</v>
      </c>
      <c r="L3575" s="16">
        <f t="shared" si="386"/>
        <v>27.902100000000001</v>
      </c>
      <c r="M3575" s="16">
        <f t="shared" si="387"/>
        <v>64.588194444444454</v>
      </c>
      <c r="N3575" s="14">
        <f>E3575*(K3575-L3575-M3575)*IF(F3575="GHS",1,Assumptions!$B$4)</f>
        <v>3925222.4746166663</v>
      </c>
      <c r="O3575" s="15">
        <f t="shared" ca="1" si="388"/>
        <v>516</v>
      </c>
      <c r="P3575" s="15" t="str">
        <f t="shared" ca="1" si="389"/>
        <v>365d+</v>
      </c>
      <c r="Q3575" s="17">
        <f ca="1">IF(P3575="0-90d",0,IF(P3575="91-180d",INDEX(Assumptions!$F$8:$F$12,MATCH(B3575,Assumptions!$A$8:$A$12,0)),IF(P3575="181-365d",INDEX(Assumptions!$G$8:$G$12,MATCH(B3575,Assumptions!$A$8:$A$12,0)),INDEX(Assumptions!$H$8:$H$12,MATCH(B3575,Assumptions!$A$8:$A$12,0)))))</f>
        <v>0.6</v>
      </c>
      <c r="R3575" s="14">
        <f t="shared" ca="1" si="390"/>
        <v>1826471.4660000002</v>
      </c>
      <c r="S3575" s="14">
        <f t="shared" si="391"/>
        <v>0</v>
      </c>
      <c r="T3575" s="11" t="s">
        <v>39</v>
      </c>
      <c r="U3575" s="18" t="s">
        <v>26</v>
      </c>
    </row>
    <row r="3576" spans="1:21" ht="15" customHeight="1" x14ac:dyDescent="0.15">
      <c r="A3576" s="10" t="s">
        <v>3624</v>
      </c>
      <c r="B3576" s="11" t="s">
        <v>31</v>
      </c>
      <c r="C3576" s="11" t="s">
        <v>32</v>
      </c>
      <c r="D3576" s="12">
        <v>46155</v>
      </c>
      <c r="E3576" s="11">
        <v>525</v>
      </c>
      <c r="F3576" s="11" t="s">
        <v>33</v>
      </c>
      <c r="G3576" s="13">
        <v>2552.2800000000002</v>
      </c>
      <c r="H3576" s="14">
        <f t="shared" si="385"/>
        <v>1339947</v>
      </c>
      <c r="I3576" s="14">
        <f>IF(F3576="GHS",H3576,H3576*Assumptions!$B$4)</f>
        <v>1339947</v>
      </c>
      <c r="J3576" s="15" t="str">
        <f>INDEX(Assumptions!$B$8:$B$12,MATCH(B3576,Assumptions!$A$8:$A$12,0))</f>
        <v>Weighted Average</v>
      </c>
      <c r="K3576" s="16">
        <f>G3576/(1-INDEX(Assumptions!$D$8:$D$12,MATCH(B3576,Assumptions!$A$8:$A$12,0)))</f>
        <v>3544.8333333333339</v>
      </c>
      <c r="L3576" s="16">
        <f t="shared" si="386"/>
        <v>76.568399999999997</v>
      </c>
      <c r="M3576" s="16">
        <f t="shared" si="387"/>
        <v>177.2416666666667</v>
      </c>
      <c r="N3576" s="14">
        <f>E3576*(K3576-L3576-M3576)*IF(F3576="GHS",1,Assumptions!$B$4)</f>
        <v>1727787.2150000001</v>
      </c>
      <c r="O3576" s="15">
        <f t="shared" ca="1" si="388"/>
        <v>131</v>
      </c>
      <c r="P3576" s="15" t="str">
        <f t="shared" ca="1" si="389"/>
        <v>91-180d</v>
      </c>
      <c r="Q3576" s="17">
        <f ca="1">IF(P3576="0-90d",0,IF(P3576="91-180d",INDEX(Assumptions!$F$8:$F$12,MATCH(B3576,Assumptions!$A$8:$A$12,0)),IF(P3576="181-365d",INDEX(Assumptions!$G$8:$G$12,MATCH(B3576,Assumptions!$A$8:$A$12,0)),INDEX(Assumptions!$H$8:$H$12,MATCH(B3576,Assumptions!$A$8:$A$12,0)))))</f>
        <v>0.05</v>
      </c>
      <c r="R3576" s="14">
        <f t="shared" ca="1" si="390"/>
        <v>66997.350000000006</v>
      </c>
      <c r="S3576" s="14">
        <f t="shared" ca="1" si="391"/>
        <v>1272949.6499999999</v>
      </c>
      <c r="T3576" s="11" t="s">
        <v>25</v>
      </c>
      <c r="U3576" s="18" t="s">
        <v>26</v>
      </c>
    </row>
    <row r="3577" spans="1:21" ht="15" customHeight="1" x14ac:dyDescent="0.15">
      <c r="A3577" s="10" t="s">
        <v>3625</v>
      </c>
      <c r="B3577" s="11" t="s">
        <v>22</v>
      </c>
      <c r="C3577" s="11" t="s">
        <v>61</v>
      </c>
      <c r="D3577" s="12">
        <v>45852</v>
      </c>
      <c r="E3577" s="11">
        <v>3925</v>
      </c>
      <c r="F3577" s="11" t="s">
        <v>24</v>
      </c>
      <c r="G3577" s="13">
        <v>28555.47</v>
      </c>
      <c r="H3577" s="14">
        <f t="shared" si="385"/>
        <v>112080219.75</v>
      </c>
      <c r="I3577" s="14">
        <f>IF(F3577="GHS",H3577,H3577*Assumptions!$B$4)</f>
        <v>1210466373.3000002</v>
      </c>
      <c r="J3577" s="15" t="str">
        <f>INDEX(Assumptions!$B$8:$B$12,MATCH(B3577,Assumptions!$A$8:$A$12,0))</f>
        <v>FIFO</v>
      </c>
      <c r="K3577" s="16">
        <f>G3577/(1-INDEX(Assumptions!$D$8:$D$12,MATCH(B3577,Assumptions!$A$8:$A$12,0)))</f>
        <v>34823.743902439026</v>
      </c>
      <c r="L3577" s="16">
        <f t="shared" si="386"/>
        <v>856.66409999999996</v>
      </c>
      <c r="M3577" s="16">
        <f t="shared" si="387"/>
        <v>1741.1871951219514</v>
      </c>
      <c r="N3577" s="14">
        <f>E3577*(K3577-L3577-M3577)*IF(F3577="GHS",1,Assumptions!$B$4)</f>
        <v>1366055587.6241708</v>
      </c>
      <c r="O3577" s="15">
        <f t="shared" ca="1" si="388"/>
        <v>434</v>
      </c>
      <c r="P3577" s="15" t="str">
        <f t="shared" ca="1" si="389"/>
        <v>365d+</v>
      </c>
      <c r="Q3577" s="17">
        <f ca="1">IF(P3577="0-90d",0,IF(P3577="91-180d",INDEX(Assumptions!$F$8:$F$12,MATCH(B3577,Assumptions!$A$8:$A$12,0)),IF(P3577="181-365d",INDEX(Assumptions!$G$8:$G$12,MATCH(B3577,Assumptions!$A$8:$A$12,0)),INDEX(Assumptions!$H$8:$H$12,MATCH(B3577,Assumptions!$A$8:$A$12,0)))))</f>
        <v>0.5</v>
      </c>
      <c r="R3577" s="14">
        <f t="shared" ca="1" si="390"/>
        <v>605233186.6500001</v>
      </c>
      <c r="S3577" s="14">
        <f t="shared" ca="1" si="391"/>
        <v>605233186.6500001</v>
      </c>
      <c r="T3577" s="11" t="s">
        <v>25</v>
      </c>
      <c r="U3577" s="18" t="s">
        <v>26</v>
      </c>
    </row>
    <row r="3578" spans="1:21" ht="15" customHeight="1" x14ac:dyDescent="0.15">
      <c r="A3578" s="10" t="s">
        <v>3626</v>
      </c>
      <c r="B3578" s="11" t="s">
        <v>41</v>
      </c>
      <c r="C3578" s="11" t="s">
        <v>49</v>
      </c>
      <c r="D3578" s="12">
        <v>46121</v>
      </c>
      <c r="E3578" s="11">
        <v>1474</v>
      </c>
      <c r="F3578" s="11" t="s">
        <v>33</v>
      </c>
      <c r="G3578" s="13">
        <v>305.52</v>
      </c>
      <c r="H3578" s="14">
        <f t="shared" si="385"/>
        <v>450336.48</v>
      </c>
      <c r="I3578" s="14">
        <f>IF(F3578="GHS",H3578,H3578*Assumptions!$B$4)</f>
        <v>450336.48</v>
      </c>
      <c r="J3578" s="15" t="str">
        <f>INDEX(Assumptions!$B$8:$B$12,MATCH(B3578,Assumptions!$A$8:$A$12,0))</f>
        <v>Weighted Average</v>
      </c>
      <c r="K3578" s="16">
        <f>G3578/(1-INDEX(Assumptions!$D$8:$D$12,MATCH(B3578,Assumptions!$A$8:$A$12,0)))</f>
        <v>470.03076923076918</v>
      </c>
      <c r="L3578" s="16">
        <f t="shared" si="386"/>
        <v>9.1655999999999995</v>
      </c>
      <c r="M3578" s="16">
        <f t="shared" si="387"/>
        <v>23.501538461538459</v>
      </c>
      <c r="N3578" s="14">
        <f>E3578*(K3578-L3578-M3578)*IF(F3578="GHS",1,Assumptions!$B$4)</f>
        <v>644673.99175384606</v>
      </c>
      <c r="O3578" s="15">
        <f t="shared" ca="1" si="388"/>
        <v>165</v>
      </c>
      <c r="P3578" s="15" t="str">
        <f t="shared" ca="1" si="389"/>
        <v>91-180d</v>
      </c>
      <c r="Q3578" s="17">
        <f ca="1">IF(P3578="0-90d",0,IF(P3578="91-180d",INDEX(Assumptions!$F$8:$F$12,MATCH(B3578,Assumptions!$A$8:$A$12,0)),IF(P3578="181-365d",INDEX(Assumptions!$G$8:$G$12,MATCH(B3578,Assumptions!$A$8:$A$12,0)),INDEX(Assumptions!$H$8:$H$12,MATCH(B3578,Assumptions!$A$8:$A$12,0)))))</f>
        <v>0.1</v>
      </c>
      <c r="R3578" s="14">
        <f t="shared" ca="1" si="390"/>
        <v>45033.648000000001</v>
      </c>
      <c r="S3578" s="14">
        <f t="shared" ca="1" si="391"/>
        <v>405302.83199999999</v>
      </c>
      <c r="T3578" s="11" t="s">
        <v>25</v>
      </c>
      <c r="U3578" s="18" t="s">
        <v>26</v>
      </c>
    </row>
    <row r="3579" spans="1:21" ht="15" customHeight="1" x14ac:dyDescent="0.15">
      <c r="A3579" s="10" t="s">
        <v>3627</v>
      </c>
      <c r="B3579" s="11" t="s">
        <v>22</v>
      </c>
      <c r="C3579" s="11" t="s">
        <v>61</v>
      </c>
      <c r="D3579" s="12">
        <v>46045</v>
      </c>
      <c r="E3579" s="11">
        <v>593</v>
      </c>
      <c r="F3579" s="11" t="s">
        <v>24</v>
      </c>
      <c r="G3579" s="13">
        <v>35511.699999999997</v>
      </c>
      <c r="H3579" s="14">
        <f t="shared" si="385"/>
        <v>21058438.099999998</v>
      </c>
      <c r="I3579" s="14">
        <f>IF(F3579="GHS",H3579,H3579*Assumptions!$B$4)</f>
        <v>227431131.47999999</v>
      </c>
      <c r="J3579" s="15" t="str">
        <f>INDEX(Assumptions!$B$8:$B$12,MATCH(B3579,Assumptions!$A$8:$A$12,0))</f>
        <v>FIFO</v>
      </c>
      <c r="K3579" s="16">
        <f>G3579/(1-INDEX(Assumptions!$D$8:$D$12,MATCH(B3579,Assumptions!$A$8:$A$12,0)))</f>
        <v>43306.951219512186</v>
      </c>
      <c r="L3579" s="16">
        <f t="shared" si="386"/>
        <v>1065.3509999999999</v>
      </c>
      <c r="M3579" s="16">
        <f t="shared" si="387"/>
        <v>2165.3475609756092</v>
      </c>
      <c r="N3579" s="14">
        <f>E3579*(K3579-L3579-M3579)*IF(F3579="GHS",1,Assumptions!$B$4)</f>
        <v>256664352.52633169</v>
      </c>
      <c r="O3579" s="15">
        <f t="shared" ca="1" si="388"/>
        <v>241</v>
      </c>
      <c r="P3579" s="15" t="str">
        <f t="shared" ca="1" si="389"/>
        <v>181-365d</v>
      </c>
      <c r="Q3579" s="17">
        <f ca="1">IF(P3579="0-90d",0,IF(P3579="91-180d",INDEX(Assumptions!$F$8:$F$12,MATCH(B3579,Assumptions!$A$8:$A$12,0)),IF(P3579="181-365d",INDEX(Assumptions!$G$8:$G$12,MATCH(B3579,Assumptions!$A$8:$A$12,0)),INDEX(Assumptions!$H$8:$H$12,MATCH(B3579,Assumptions!$A$8:$A$12,0)))))</f>
        <v>0.15</v>
      </c>
      <c r="R3579" s="14">
        <f t="shared" ca="1" si="390"/>
        <v>34114669.721999995</v>
      </c>
      <c r="S3579" s="14">
        <f t="shared" ca="1" si="391"/>
        <v>193316461.75799999</v>
      </c>
      <c r="T3579" s="11" t="s">
        <v>25</v>
      </c>
      <c r="U3579" s="18" t="s">
        <v>26</v>
      </c>
    </row>
    <row r="3580" spans="1:21" ht="15" customHeight="1" x14ac:dyDescent="0.15">
      <c r="A3580" s="10" t="s">
        <v>3628</v>
      </c>
      <c r="B3580" s="11" t="s">
        <v>41</v>
      </c>
      <c r="C3580" s="11" t="s">
        <v>42</v>
      </c>
      <c r="D3580" s="12">
        <v>46108</v>
      </c>
      <c r="E3580" s="11">
        <v>2105</v>
      </c>
      <c r="F3580" s="11" t="s">
        <v>33</v>
      </c>
      <c r="G3580" s="13">
        <v>286.63</v>
      </c>
      <c r="H3580" s="14">
        <f t="shared" si="385"/>
        <v>603356.15</v>
      </c>
      <c r="I3580" s="14">
        <f>IF(F3580="GHS",H3580,H3580*Assumptions!$B$4)</f>
        <v>603356.15</v>
      </c>
      <c r="J3580" s="15" t="str">
        <f>INDEX(Assumptions!$B$8:$B$12,MATCH(B3580,Assumptions!$A$8:$A$12,0))</f>
        <v>Weighted Average</v>
      </c>
      <c r="K3580" s="16">
        <f>G3580/(1-INDEX(Assumptions!$D$8:$D$12,MATCH(B3580,Assumptions!$A$8:$A$12,0)))</f>
        <v>440.96923076923076</v>
      </c>
      <c r="L3580" s="16">
        <f t="shared" si="386"/>
        <v>8.5989000000000004</v>
      </c>
      <c r="M3580" s="16">
        <f t="shared" si="387"/>
        <v>22.048461538461538</v>
      </c>
      <c r="N3580" s="14">
        <f>E3580*(K3580-L3580-M3580)*IF(F3580="GHS",1,Assumptions!$B$4)</f>
        <v>863727.53473076923</v>
      </c>
      <c r="O3580" s="15">
        <f t="shared" ca="1" si="388"/>
        <v>178</v>
      </c>
      <c r="P3580" s="15" t="str">
        <f t="shared" ca="1" si="389"/>
        <v>91-180d</v>
      </c>
      <c r="Q3580" s="17">
        <f ca="1">IF(P3580="0-90d",0,IF(P3580="91-180d",INDEX(Assumptions!$F$8:$F$12,MATCH(B3580,Assumptions!$A$8:$A$12,0)),IF(P3580="181-365d",INDEX(Assumptions!$G$8:$G$12,MATCH(B3580,Assumptions!$A$8:$A$12,0)),INDEX(Assumptions!$H$8:$H$12,MATCH(B3580,Assumptions!$A$8:$A$12,0)))))</f>
        <v>0.1</v>
      </c>
      <c r="R3580" s="14">
        <f t="shared" ca="1" si="390"/>
        <v>60335.615000000005</v>
      </c>
      <c r="S3580" s="14">
        <f t="shared" ca="1" si="391"/>
        <v>543020.53500000003</v>
      </c>
      <c r="T3580" s="11" t="s">
        <v>25</v>
      </c>
      <c r="U3580" s="18" t="s">
        <v>26</v>
      </c>
    </row>
    <row r="3581" spans="1:21" ht="15" customHeight="1" x14ac:dyDescent="0.15">
      <c r="A3581" s="10" t="s">
        <v>3629</v>
      </c>
      <c r="B3581" s="11" t="s">
        <v>41</v>
      </c>
      <c r="C3581" s="11" t="s">
        <v>42</v>
      </c>
      <c r="D3581" s="12">
        <v>46211</v>
      </c>
      <c r="E3581" s="11">
        <v>792</v>
      </c>
      <c r="F3581" s="11" t="s">
        <v>33</v>
      </c>
      <c r="G3581" s="13">
        <v>344.24</v>
      </c>
      <c r="H3581" s="14">
        <f t="shared" si="385"/>
        <v>272638.08000000002</v>
      </c>
      <c r="I3581" s="14">
        <f>IF(F3581="GHS",H3581,H3581*Assumptions!$B$4)</f>
        <v>272638.08000000002</v>
      </c>
      <c r="J3581" s="15" t="str">
        <f>INDEX(Assumptions!$B$8:$B$12,MATCH(B3581,Assumptions!$A$8:$A$12,0))</f>
        <v>Weighted Average</v>
      </c>
      <c r="K3581" s="16">
        <f>G3581/(1-INDEX(Assumptions!$D$8:$D$12,MATCH(B3581,Assumptions!$A$8:$A$12,0)))</f>
        <v>529.6</v>
      </c>
      <c r="L3581" s="16">
        <f t="shared" si="386"/>
        <v>10.327199999999999</v>
      </c>
      <c r="M3581" s="16">
        <f t="shared" si="387"/>
        <v>26.480000000000004</v>
      </c>
      <c r="N3581" s="14">
        <f>E3581*(K3581-L3581-M3581)*IF(F3581="GHS",1,Assumptions!$B$4)</f>
        <v>390291.89760000003</v>
      </c>
      <c r="O3581" s="15">
        <f t="shared" ca="1" si="388"/>
        <v>75</v>
      </c>
      <c r="P3581" s="15" t="str">
        <f t="shared" ca="1" si="389"/>
        <v>0-90d</v>
      </c>
      <c r="Q3581" s="17">
        <f ca="1">IF(P3581="0-90d",0,IF(P3581="91-180d",INDEX(Assumptions!$F$8:$F$12,MATCH(B3581,Assumptions!$A$8:$A$12,0)),IF(P3581="181-365d",INDEX(Assumptions!$G$8:$G$12,MATCH(B3581,Assumptions!$A$8:$A$12,0)),INDEX(Assumptions!$H$8:$H$12,MATCH(B3581,Assumptions!$A$8:$A$12,0)))))</f>
        <v>0</v>
      </c>
      <c r="R3581" s="14">
        <f t="shared" ca="1" si="390"/>
        <v>0</v>
      </c>
      <c r="S3581" s="14">
        <f t="shared" ca="1" si="391"/>
        <v>272638.08000000002</v>
      </c>
      <c r="T3581" s="11" t="s">
        <v>25</v>
      </c>
      <c r="U3581" s="18" t="s">
        <v>26</v>
      </c>
    </row>
    <row r="3582" spans="1:21" ht="15" customHeight="1" x14ac:dyDescent="0.15">
      <c r="A3582" s="10" t="s">
        <v>3630</v>
      </c>
      <c r="B3582" s="11" t="s">
        <v>28</v>
      </c>
      <c r="C3582" s="11" t="s">
        <v>38</v>
      </c>
      <c r="D3582" s="12">
        <v>45959</v>
      </c>
      <c r="E3582" s="11">
        <v>2561</v>
      </c>
      <c r="F3582" s="11" t="s">
        <v>24</v>
      </c>
      <c r="G3582" s="13">
        <v>13554.61</v>
      </c>
      <c r="H3582" s="14">
        <f t="shared" si="385"/>
        <v>34713356.210000001</v>
      </c>
      <c r="I3582" s="14">
        <f>IF(F3582="GHS",H3582,H3582*Assumptions!$B$4)</f>
        <v>374904247.06800002</v>
      </c>
      <c r="J3582" s="15" t="str">
        <f>INDEX(Assumptions!$B$8:$B$12,MATCH(B3582,Assumptions!$A$8:$A$12,0))</f>
        <v>Fair Value Less Costs to Sell</v>
      </c>
      <c r="K3582" s="16">
        <f>G3582/(1-INDEX(Assumptions!$D$8:$D$12,MATCH(B3582,Assumptions!$A$8:$A$12,0)))</f>
        <v>15402.96590909091</v>
      </c>
      <c r="L3582" s="16">
        <f t="shared" si="386"/>
        <v>406.63830000000002</v>
      </c>
      <c r="M3582" s="16">
        <f t="shared" si="387"/>
        <v>770.14829545454552</v>
      </c>
      <c r="N3582" s="14">
        <f>E3582*(K3582-L3582-M3582)*IF(F3582="GHS",1,Assumptions!$B$4)</f>
        <v>393479048.40000546</v>
      </c>
      <c r="O3582" s="15">
        <f t="shared" ca="1" si="388"/>
        <v>327</v>
      </c>
      <c r="P3582" s="15" t="str">
        <f t="shared" ca="1" si="389"/>
        <v>181-365d</v>
      </c>
      <c r="Q3582" s="17">
        <f ca="1">IF(P3582="0-90d",0,IF(P3582="91-180d",INDEX(Assumptions!$F$8:$F$12,MATCH(B3582,Assumptions!$A$8:$A$12,0)),IF(P3582="181-365d",INDEX(Assumptions!$G$8:$G$12,MATCH(B3582,Assumptions!$A$8:$A$12,0)),INDEX(Assumptions!$H$8:$H$12,MATCH(B3582,Assumptions!$A$8:$A$12,0)))))</f>
        <v>0.1</v>
      </c>
      <c r="R3582" s="14">
        <f t="shared" ca="1" si="390"/>
        <v>37490424.706800006</v>
      </c>
      <c r="S3582" s="14">
        <f t="shared" ca="1" si="391"/>
        <v>337413822.36120003</v>
      </c>
      <c r="T3582" s="11" t="s">
        <v>25</v>
      </c>
      <c r="U3582" s="18" t="s">
        <v>26</v>
      </c>
    </row>
    <row r="3583" spans="1:21" ht="15" customHeight="1" x14ac:dyDescent="0.15">
      <c r="A3583" s="10" t="s">
        <v>3631</v>
      </c>
      <c r="B3583" s="11" t="s">
        <v>41</v>
      </c>
      <c r="C3583" s="11" t="s">
        <v>44</v>
      </c>
      <c r="D3583" s="12">
        <v>45762</v>
      </c>
      <c r="E3583" s="11">
        <v>3432</v>
      </c>
      <c r="F3583" s="11" t="s">
        <v>33</v>
      </c>
      <c r="G3583" s="13">
        <v>698.37</v>
      </c>
      <c r="H3583" s="14">
        <f t="shared" si="385"/>
        <v>2396805.84</v>
      </c>
      <c r="I3583" s="14">
        <f>IF(F3583="GHS",H3583,H3583*Assumptions!$B$4)</f>
        <v>2396805.84</v>
      </c>
      <c r="J3583" s="15" t="str">
        <f>INDEX(Assumptions!$B$8:$B$12,MATCH(B3583,Assumptions!$A$8:$A$12,0))</f>
        <v>Weighted Average</v>
      </c>
      <c r="K3583" s="16">
        <f>G3583/(1-INDEX(Assumptions!$D$8:$D$12,MATCH(B3583,Assumptions!$A$8:$A$12,0)))</f>
        <v>1074.4153846153845</v>
      </c>
      <c r="L3583" s="16">
        <f t="shared" si="386"/>
        <v>20.9511</v>
      </c>
      <c r="M3583" s="16">
        <f t="shared" si="387"/>
        <v>53.720769230769228</v>
      </c>
      <c r="N3583" s="14">
        <f>E3583*(K3583-L3583-M3583)*IF(F3583="GHS",1,Assumptions!$B$4)</f>
        <v>3431119.7447999995</v>
      </c>
      <c r="O3583" s="15">
        <f t="shared" ca="1" si="388"/>
        <v>524</v>
      </c>
      <c r="P3583" s="15" t="str">
        <f t="shared" ca="1" si="389"/>
        <v>365d+</v>
      </c>
      <c r="Q3583" s="17">
        <f ca="1">IF(P3583="0-90d",0,IF(P3583="91-180d",INDEX(Assumptions!$F$8:$F$12,MATCH(B3583,Assumptions!$A$8:$A$12,0)),IF(P3583="181-365d",INDEX(Assumptions!$G$8:$G$12,MATCH(B3583,Assumptions!$A$8:$A$12,0)),INDEX(Assumptions!$H$8:$H$12,MATCH(B3583,Assumptions!$A$8:$A$12,0)))))</f>
        <v>0.8</v>
      </c>
      <c r="R3583" s="14">
        <f t="shared" ca="1" si="390"/>
        <v>1917444.672</v>
      </c>
      <c r="S3583" s="14">
        <f t="shared" ca="1" si="391"/>
        <v>479361.16799999983</v>
      </c>
      <c r="T3583" s="11" t="s">
        <v>25</v>
      </c>
      <c r="U3583" s="18" t="s">
        <v>36</v>
      </c>
    </row>
    <row r="3584" spans="1:21" ht="15" customHeight="1" x14ac:dyDescent="0.15">
      <c r="A3584" s="10" t="s">
        <v>3632</v>
      </c>
      <c r="B3584" s="11" t="s">
        <v>41</v>
      </c>
      <c r="C3584" s="11" t="s">
        <v>42</v>
      </c>
      <c r="D3584" s="12">
        <v>45909</v>
      </c>
      <c r="E3584" s="11">
        <v>3497</v>
      </c>
      <c r="F3584" s="11" t="s">
        <v>33</v>
      </c>
      <c r="G3584" s="13">
        <v>982.39</v>
      </c>
      <c r="H3584" s="14">
        <f t="shared" si="385"/>
        <v>3435417.83</v>
      </c>
      <c r="I3584" s="14">
        <f>IF(F3584="GHS",H3584,H3584*Assumptions!$B$4)</f>
        <v>3435417.83</v>
      </c>
      <c r="J3584" s="15" t="str">
        <f>INDEX(Assumptions!$B$8:$B$12,MATCH(B3584,Assumptions!$A$8:$A$12,0))</f>
        <v>Weighted Average</v>
      </c>
      <c r="K3584" s="16">
        <f>G3584/(1-INDEX(Assumptions!$D$8:$D$12,MATCH(B3584,Assumptions!$A$8:$A$12,0)))</f>
        <v>1511.3692307692306</v>
      </c>
      <c r="L3584" s="16">
        <f t="shared" si="386"/>
        <v>29.471699999999998</v>
      </c>
      <c r="M3584" s="16">
        <f t="shared" si="387"/>
        <v>75.568461538461534</v>
      </c>
      <c r="N3584" s="14">
        <f>E3584*(K3584-L3584-M3584)*IF(F3584="GHS",1,Assumptions!$B$4)</f>
        <v>4917932.7550999988</v>
      </c>
      <c r="O3584" s="15">
        <f t="shared" ca="1" si="388"/>
        <v>377</v>
      </c>
      <c r="P3584" s="15" t="str">
        <f t="shared" ca="1" si="389"/>
        <v>365d+</v>
      </c>
      <c r="Q3584" s="17">
        <f ca="1">IF(P3584="0-90d",0,IF(P3584="91-180d",INDEX(Assumptions!$F$8:$F$12,MATCH(B3584,Assumptions!$A$8:$A$12,0)),IF(P3584="181-365d",INDEX(Assumptions!$G$8:$G$12,MATCH(B3584,Assumptions!$A$8:$A$12,0)),INDEX(Assumptions!$H$8:$H$12,MATCH(B3584,Assumptions!$A$8:$A$12,0)))))</f>
        <v>0.8</v>
      </c>
      <c r="R3584" s="14">
        <f t="shared" ca="1" si="390"/>
        <v>2748334.2640000004</v>
      </c>
      <c r="S3584" s="14">
        <f t="shared" ca="1" si="391"/>
        <v>687083.56599999964</v>
      </c>
      <c r="T3584" s="11" t="s">
        <v>25</v>
      </c>
      <c r="U3584" s="18" t="s">
        <v>26</v>
      </c>
    </row>
    <row r="3585" spans="1:21" ht="15" customHeight="1" x14ac:dyDescent="0.15">
      <c r="A3585" s="10" t="s">
        <v>3633</v>
      </c>
      <c r="B3585" s="11" t="s">
        <v>22</v>
      </c>
      <c r="C3585" s="11" t="s">
        <v>81</v>
      </c>
      <c r="D3585" s="12">
        <v>46094</v>
      </c>
      <c r="E3585" s="11">
        <v>2708</v>
      </c>
      <c r="F3585" s="11" t="s">
        <v>24</v>
      </c>
      <c r="G3585" s="13">
        <v>10775.76</v>
      </c>
      <c r="H3585" s="14">
        <f t="shared" si="385"/>
        <v>29180758.080000002</v>
      </c>
      <c r="I3585" s="14">
        <f>IF(F3585="GHS",H3585,H3585*Assumptions!$B$4)</f>
        <v>315152187.26400006</v>
      </c>
      <c r="J3585" s="15" t="str">
        <f>INDEX(Assumptions!$B$8:$B$12,MATCH(B3585,Assumptions!$A$8:$A$12,0))</f>
        <v>FIFO</v>
      </c>
      <c r="K3585" s="16">
        <f>G3585/(1-INDEX(Assumptions!$D$8:$D$12,MATCH(B3585,Assumptions!$A$8:$A$12,0)))</f>
        <v>13141.170731707316</v>
      </c>
      <c r="L3585" s="16">
        <f t="shared" si="386"/>
        <v>323.27280000000002</v>
      </c>
      <c r="M3585" s="16">
        <f t="shared" si="387"/>
        <v>657.0585365853658</v>
      </c>
      <c r="N3585" s="14">
        <f>E3585*(K3585-L3585-M3585)*IF(F3585="GHS",1,Assumptions!$B$4)</f>
        <v>355660773.28549463</v>
      </c>
      <c r="O3585" s="15">
        <f t="shared" ca="1" si="388"/>
        <v>192</v>
      </c>
      <c r="P3585" s="15" t="str">
        <f t="shared" ca="1" si="389"/>
        <v>181-365d</v>
      </c>
      <c r="Q3585" s="17">
        <f ca="1">IF(P3585="0-90d",0,IF(P3585="91-180d",INDEX(Assumptions!$F$8:$F$12,MATCH(B3585,Assumptions!$A$8:$A$12,0)),IF(P3585="181-365d",INDEX(Assumptions!$G$8:$G$12,MATCH(B3585,Assumptions!$A$8:$A$12,0)),INDEX(Assumptions!$H$8:$H$12,MATCH(B3585,Assumptions!$A$8:$A$12,0)))))</f>
        <v>0.15</v>
      </c>
      <c r="R3585" s="14">
        <f t="shared" ca="1" si="390"/>
        <v>47272828.089600004</v>
      </c>
      <c r="S3585" s="14">
        <f t="shared" ca="1" si="391"/>
        <v>267879359.17440006</v>
      </c>
      <c r="T3585" s="11" t="s">
        <v>25</v>
      </c>
      <c r="U3585" s="18" t="s">
        <v>26</v>
      </c>
    </row>
    <row r="3586" spans="1:21" ht="15" customHeight="1" x14ac:dyDescent="0.15">
      <c r="A3586" s="10" t="s">
        <v>3634</v>
      </c>
      <c r="B3586" s="11" t="s">
        <v>22</v>
      </c>
      <c r="C3586" s="11" t="s">
        <v>81</v>
      </c>
      <c r="D3586" s="12">
        <v>45890</v>
      </c>
      <c r="E3586" s="11">
        <v>4075</v>
      </c>
      <c r="F3586" s="11" t="s">
        <v>24</v>
      </c>
      <c r="G3586" s="13">
        <v>35608.46</v>
      </c>
      <c r="H3586" s="14">
        <f t="shared" ref="H3586:H3649" si="392">E3586*G3586</f>
        <v>145104474.5</v>
      </c>
      <c r="I3586" s="14">
        <f>IF(F3586="GHS",H3586,H3586*Assumptions!$B$4)</f>
        <v>1567128324.6000001</v>
      </c>
      <c r="J3586" s="15" t="str">
        <f>INDEX(Assumptions!$B$8:$B$12,MATCH(B3586,Assumptions!$A$8:$A$12,0))</f>
        <v>FIFO</v>
      </c>
      <c r="K3586" s="16">
        <f>G3586/(1-INDEX(Assumptions!$D$8:$D$12,MATCH(B3586,Assumptions!$A$8:$A$12,0)))</f>
        <v>43424.951219512193</v>
      </c>
      <c r="L3586" s="16">
        <f t="shared" ref="L3586:L3649" si="393">G3586*0.03</f>
        <v>1068.2538</v>
      </c>
      <c r="M3586" s="16">
        <f t="shared" ref="M3586:M3649" si="394">K3586*0.05</f>
        <v>2171.2475609756098</v>
      </c>
      <c r="N3586" s="14">
        <f>E3586*(K3586-L3586-M3586)*IF(F3586="GHS",1,Assumptions!$B$4)</f>
        <v>1768561648.2741954</v>
      </c>
      <c r="O3586" s="15">
        <f t="shared" ref="O3586:O3649" ca="1" si="395">TODAY()-D3586</f>
        <v>396</v>
      </c>
      <c r="P3586" s="15" t="str">
        <f t="shared" ref="P3586:P3649" ca="1" si="396">IF(O3586&lt;=90,"0-90d",IF(O3586&lt;=180,"91-180d",IF(O3586&lt;=365,"181-365d","365d+")))</f>
        <v>365d+</v>
      </c>
      <c r="Q3586" s="17">
        <f ca="1">IF(P3586="0-90d",0,IF(P3586="91-180d",INDEX(Assumptions!$F$8:$F$12,MATCH(B3586,Assumptions!$A$8:$A$12,0)),IF(P3586="181-365d",INDEX(Assumptions!$G$8:$G$12,MATCH(B3586,Assumptions!$A$8:$A$12,0)),INDEX(Assumptions!$H$8:$H$12,MATCH(B3586,Assumptions!$A$8:$A$12,0)))))</f>
        <v>0.5</v>
      </c>
      <c r="R3586" s="14">
        <f t="shared" ref="R3586:R3649" ca="1" si="397">I3586*Q3586</f>
        <v>783564162.30000007</v>
      </c>
      <c r="S3586" s="14">
        <f t="shared" ref="S3586:S3649" ca="1" si="398">IF(T3586="Held on Consignment (Not Owned)",0,MIN(I3586-R3586,N3586))</f>
        <v>783564162.30000007</v>
      </c>
      <c r="T3586" s="11" t="s">
        <v>25</v>
      </c>
      <c r="U3586" s="18" t="s">
        <v>26</v>
      </c>
    </row>
    <row r="3587" spans="1:21" ht="15" customHeight="1" x14ac:dyDescent="0.15">
      <c r="A3587" s="10" t="s">
        <v>3635</v>
      </c>
      <c r="B3587" s="11" t="s">
        <v>22</v>
      </c>
      <c r="C3587" s="11" t="s">
        <v>61</v>
      </c>
      <c r="D3587" s="12">
        <v>46049</v>
      </c>
      <c r="E3587" s="11">
        <v>2520</v>
      </c>
      <c r="F3587" s="11" t="s">
        <v>24</v>
      </c>
      <c r="G3587" s="13">
        <v>38735.85</v>
      </c>
      <c r="H3587" s="14">
        <f t="shared" si="392"/>
        <v>97614342</v>
      </c>
      <c r="I3587" s="14">
        <f>IF(F3587="GHS",H3587,H3587*Assumptions!$B$4)</f>
        <v>1054234893.6</v>
      </c>
      <c r="J3587" s="15" t="str">
        <f>INDEX(Assumptions!$B$8:$B$12,MATCH(B3587,Assumptions!$A$8:$A$12,0))</f>
        <v>FIFO</v>
      </c>
      <c r="K3587" s="16">
        <f>G3587/(1-INDEX(Assumptions!$D$8:$D$12,MATCH(B3587,Assumptions!$A$8:$A$12,0)))</f>
        <v>47238.841463414632</v>
      </c>
      <c r="L3587" s="16">
        <f t="shared" si="393"/>
        <v>1162.0754999999999</v>
      </c>
      <c r="M3587" s="16">
        <f t="shared" si="394"/>
        <v>2361.9420731707319</v>
      </c>
      <c r="N3587" s="14">
        <f>E3587*(K3587-L3587-M3587)*IF(F3587="GHS",1,Assumptions!$B$4)</f>
        <v>1189742646.9968781</v>
      </c>
      <c r="O3587" s="15">
        <f t="shared" ca="1" si="395"/>
        <v>237</v>
      </c>
      <c r="P3587" s="15" t="str">
        <f t="shared" ca="1" si="396"/>
        <v>181-365d</v>
      </c>
      <c r="Q3587" s="17">
        <f ca="1">IF(P3587="0-90d",0,IF(P3587="91-180d",INDEX(Assumptions!$F$8:$F$12,MATCH(B3587,Assumptions!$A$8:$A$12,0)),IF(P3587="181-365d",INDEX(Assumptions!$G$8:$G$12,MATCH(B3587,Assumptions!$A$8:$A$12,0)),INDEX(Assumptions!$H$8:$H$12,MATCH(B3587,Assumptions!$A$8:$A$12,0)))))</f>
        <v>0.15</v>
      </c>
      <c r="R3587" s="14">
        <f t="shared" ca="1" si="397"/>
        <v>158135234.03999999</v>
      </c>
      <c r="S3587" s="14">
        <f t="shared" ca="1" si="398"/>
        <v>896099659.56000006</v>
      </c>
      <c r="T3587" s="11" t="s">
        <v>25</v>
      </c>
      <c r="U3587" s="18" t="s">
        <v>26</v>
      </c>
    </row>
    <row r="3588" spans="1:21" ht="15" customHeight="1" x14ac:dyDescent="0.15">
      <c r="A3588" s="10" t="s">
        <v>3636</v>
      </c>
      <c r="B3588" s="11" t="s">
        <v>41</v>
      </c>
      <c r="C3588" s="11" t="s">
        <v>42</v>
      </c>
      <c r="D3588" s="12">
        <v>45879</v>
      </c>
      <c r="E3588" s="11">
        <v>2336</v>
      </c>
      <c r="F3588" s="11" t="s">
        <v>33</v>
      </c>
      <c r="G3588" s="13">
        <v>574.46</v>
      </c>
      <c r="H3588" s="14">
        <f t="shared" si="392"/>
        <v>1341938.56</v>
      </c>
      <c r="I3588" s="14">
        <f>IF(F3588="GHS",H3588,H3588*Assumptions!$B$4)</f>
        <v>1341938.56</v>
      </c>
      <c r="J3588" s="15" t="str">
        <f>INDEX(Assumptions!$B$8:$B$12,MATCH(B3588,Assumptions!$A$8:$A$12,0))</f>
        <v>Weighted Average</v>
      </c>
      <c r="K3588" s="16">
        <f>G3588/(1-INDEX(Assumptions!$D$8:$D$12,MATCH(B3588,Assumptions!$A$8:$A$12,0)))</f>
        <v>883.78461538461545</v>
      </c>
      <c r="L3588" s="16">
        <f t="shared" si="393"/>
        <v>17.233800000000002</v>
      </c>
      <c r="M3588" s="16">
        <f t="shared" si="394"/>
        <v>44.189230769230775</v>
      </c>
      <c r="N3588" s="14">
        <f>E3588*(K3588-L3588-M3588)*IF(F3588="GHS",1,Assumptions!$B$4)</f>
        <v>1921036.6616615385</v>
      </c>
      <c r="O3588" s="15">
        <f t="shared" ca="1" si="395"/>
        <v>407</v>
      </c>
      <c r="P3588" s="15" t="str">
        <f t="shared" ca="1" si="396"/>
        <v>365d+</v>
      </c>
      <c r="Q3588" s="17">
        <f ca="1">IF(P3588="0-90d",0,IF(P3588="91-180d",INDEX(Assumptions!$F$8:$F$12,MATCH(B3588,Assumptions!$A$8:$A$12,0)),IF(P3588="181-365d",INDEX(Assumptions!$G$8:$G$12,MATCH(B3588,Assumptions!$A$8:$A$12,0)),INDEX(Assumptions!$H$8:$H$12,MATCH(B3588,Assumptions!$A$8:$A$12,0)))))</f>
        <v>0.8</v>
      </c>
      <c r="R3588" s="14">
        <f t="shared" ca="1" si="397"/>
        <v>1073550.848</v>
      </c>
      <c r="S3588" s="14">
        <f t="shared" ca="1" si="398"/>
        <v>268387.71200000006</v>
      </c>
      <c r="T3588" s="11" t="s">
        <v>25</v>
      </c>
      <c r="U3588" s="18" t="s">
        <v>26</v>
      </c>
    </row>
    <row r="3589" spans="1:21" ht="15" customHeight="1" x14ac:dyDescent="0.15">
      <c r="A3589" s="10" t="s">
        <v>3637</v>
      </c>
      <c r="B3589" s="11" t="s">
        <v>31</v>
      </c>
      <c r="C3589" s="11" t="s">
        <v>76</v>
      </c>
      <c r="D3589" s="12">
        <v>45960</v>
      </c>
      <c r="E3589" s="11">
        <v>3176</v>
      </c>
      <c r="F3589" s="11" t="s">
        <v>33</v>
      </c>
      <c r="G3589" s="13">
        <v>1349.78</v>
      </c>
      <c r="H3589" s="14">
        <f t="shared" si="392"/>
        <v>4286901.28</v>
      </c>
      <c r="I3589" s="14">
        <f>IF(F3589="GHS",H3589,H3589*Assumptions!$B$4)</f>
        <v>4286901.28</v>
      </c>
      <c r="J3589" s="15" t="str">
        <f>INDEX(Assumptions!$B$8:$B$12,MATCH(B3589,Assumptions!$A$8:$A$12,0))</f>
        <v>Weighted Average</v>
      </c>
      <c r="K3589" s="16">
        <f>G3589/(1-INDEX(Assumptions!$D$8:$D$12,MATCH(B3589,Assumptions!$A$8:$A$12,0)))</f>
        <v>1874.6944444444446</v>
      </c>
      <c r="L3589" s="16">
        <f t="shared" si="393"/>
        <v>40.493400000000001</v>
      </c>
      <c r="M3589" s="16">
        <f t="shared" si="394"/>
        <v>93.734722222222231</v>
      </c>
      <c r="N3589" s="14">
        <f>E3589*(K3589-L3589-M3589)*IF(F3589="GHS",1,Assumptions!$B$4)</f>
        <v>5527721.0393777778</v>
      </c>
      <c r="O3589" s="15">
        <f t="shared" ca="1" si="395"/>
        <v>326</v>
      </c>
      <c r="P3589" s="15" t="str">
        <f t="shared" ca="1" si="396"/>
        <v>181-365d</v>
      </c>
      <c r="Q3589" s="17">
        <f ca="1">IF(P3589="0-90d",0,IF(P3589="91-180d",INDEX(Assumptions!$F$8:$F$12,MATCH(B3589,Assumptions!$A$8:$A$12,0)),IF(P3589="181-365d",INDEX(Assumptions!$G$8:$G$12,MATCH(B3589,Assumptions!$A$8:$A$12,0)),INDEX(Assumptions!$H$8:$H$12,MATCH(B3589,Assumptions!$A$8:$A$12,0)))))</f>
        <v>0.2</v>
      </c>
      <c r="R3589" s="14">
        <f t="shared" ca="1" si="397"/>
        <v>857380.25600000005</v>
      </c>
      <c r="S3589" s="14">
        <f t="shared" ca="1" si="398"/>
        <v>3429521.0240000002</v>
      </c>
      <c r="T3589" s="11" t="s">
        <v>25</v>
      </c>
      <c r="U3589" s="18" t="s">
        <v>26</v>
      </c>
    </row>
    <row r="3590" spans="1:21" ht="15" customHeight="1" x14ac:dyDescent="0.15">
      <c r="A3590" s="10" t="s">
        <v>3638</v>
      </c>
      <c r="B3590" s="11" t="s">
        <v>22</v>
      </c>
      <c r="C3590" s="11" t="s">
        <v>23</v>
      </c>
      <c r="D3590" s="12">
        <v>45746</v>
      </c>
      <c r="E3590" s="11">
        <v>1387</v>
      </c>
      <c r="F3590" s="11" t="s">
        <v>24</v>
      </c>
      <c r="G3590" s="13">
        <v>44642.400000000001</v>
      </c>
      <c r="H3590" s="14">
        <f t="shared" si="392"/>
        <v>61919008.800000004</v>
      </c>
      <c r="I3590" s="14">
        <f>IF(F3590="GHS",H3590,H3590*Assumptions!$B$4)</f>
        <v>668725295.04000008</v>
      </c>
      <c r="J3590" s="15" t="str">
        <f>INDEX(Assumptions!$B$8:$B$12,MATCH(B3590,Assumptions!$A$8:$A$12,0))</f>
        <v>FIFO</v>
      </c>
      <c r="K3590" s="16">
        <f>G3590/(1-INDEX(Assumptions!$D$8:$D$12,MATCH(B3590,Assumptions!$A$8:$A$12,0)))</f>
        <v>54441.951219512193</v>
      </c>
      <c r="L3590" s="16">
        <f t="shared" si="393"/>
        <v>1339.2719999999999</v>
      </c>
      <c r="M3590" s="16">
        <f t="shared" si="394"/>
        <v>2722.0975609756097</v>
      </c>
      <c r="N3590" s="14">
        <f>E3590*(K3590-L3590-M3590)*IF(F3590="GHS",1,Assumptions!$B$4)</f>
        <v>754680961.01221466</v>
      </c>
      <c r="O3590" s="15">
        <f t="shared" ca="1" si="395"/>
        <v>540</v>
      </c>
      <c r="P3590" s="15" t="str">
        <f t="shared" ca="1" si="396"/>
        <v>365d+</v>
      </c>
      <c r="Q3590" s="17">
        <f ca="1">IF(P3590="0-90d",0,IF(P3590="91-180d",INDEX(Assumptions!$F$8:$F$12,MATCH(B3590,Assumptions!$A$8:$A$12,0)),IF(P3590="181-365d",INDEX(Assumptions!$G$8:$G$12,MATCH(B3590,Assumptions!$A$8:$A$12,0)),INDEX(Assumptions!$H$8:$H$12,MATCH(B3590,Assumptions!$A$8:$A$12,0)))))</f>
        <v>0.5</v>
      </c>
      <c r="R3590" s="14">
        <f t="shared" ca="1" si="397"/>
        <v>334362647.52000004</v>
      </c>
      <c r="S3590" s="14">
        <f t="shared" ca="1" si="398"/>
        <v>334362647.52000004</v>
      </c>
      <c r="T3590" s="11" t="s">
        <v>25</v>
      </c>
      <c r="U3590" s="18" t="s">
        <v>36</v>
      </c>
    </row>
    <row r="3591" spans="1:21" ht="15" customHeight="1" x14ac:dyDescent="0.15">
      <c r="A3591" s="10" t="s">
        <v>3639</v>
      </c>
      <c r="B3591" s="11" t="s">
        <v>46</v>
      </c>
      <c r="C3591" s="11" t="s">
        <v>119</v>
      </c>
      <c r="D3591" s="12">
        <v>45823</v>
      </c>
      <c r="E3591" s="11">
        <v>314</v>
      </c>
      <c r="F3591" s="11" t="s">
        <v>33</v>
      </c>
      <c r="G3591" s="13">
        <v>959367.74</v>
      </c>
      <c r="H3591" s="14">
        <f t="shared" si="392"/>
        <v>301241470.36000001</v>
      </c>
      <c r="I3591" s="14">
        <f>IF(F3591="GHS",H3591,H3591*Assumptions!$B$4)</f>
        <v>301241470.36000001</v>
      </c>
      <c r="J3591" s="15" t="str">
        <f>INDEX(Assumptions!$B$8:$B$12,MATCH(B3591,Assumptions!$A$8:$A$12,0))</f>
        <v>Specific Identification</v>
      </c>
      <c r="K3591" s="16">
        <f>G3591/(1-INDEX(Assumptions!$D$8:$D$12,MATCH(B3591,Assumptions!$A$8:$A$12,0)))</f>
        <v>1229958.641025641</v>
      </c>
      <c r="L3591" s="16">
        <f t="shared" si="393"/>
        <v>28781.032199999998</v>
      </c>
      <c r="M3591" s="16">
        <f t="shared" si="394"/>
        <v>61497.932051282056</v>
      </c>
      <c r="N3591" s="14">
        <f>E3591*(K3591-L3591-M3591)*IF(F3591="GHS",1,Assumptions!$B$4)</f>
        <v>357859418.50714868</v>
      </c>
      <c r="O3591" s="15">
        <f t="shared" ca="1" si="395"/>
        <v>463</v>
      </c>
      <c r="P3591" s="15" t="str">
        <f t="shared" ca="1" si="396"/>
        <v>365d+</v>
      </c>
      <c r="Q3591" s="17">
        <f ca="1">IF(P3591="0-90d",0,IF(P3591="91-180d",INDEX(Assumptions!$F$8:$F$12,MATCH(B3591,Assumptions!$A$8:$A$12,0)),IF(P3591="181-365d",INDEX(Assumptions!$G$8:$G$12,MATCH(B3591,Assumptions!$A$8:$A$12,0)),INDEX(Assumptions!$H$8:$H$12,MATCH(B3591,Assumptions!$A$8:$A$12,0)))))</f>
        <v>0.15</v>
      </c>
      <c r="R3591" s="14">
        <f t="shared" ca="1" si="397"/>
        <v>45186220.553999998</v>
      </c>
      <c r="S3591" s="14">
        <f t="shared" ca="1" si="398"/>
        <v>256055249.80600002</v>
      </c>
      <c r="T3591" s="11" t="s">
        <v>25</v>
      </c>
      <c r="U3591" s="18" t="s">
        <v>26</v>
      </c>
    </row>
    <row r="3592" spans="1:21" ht="15" customHeight="1" x14ac:dyDescent="0.15">
      <c r="A3592" s="10" t="s">
        <v>3640</v>
      </c>
      <c r="B3592" s="11" t="s">
        <v>28</v>
      </c>
      <c r="C3592" s="11" t="s">
        <v>35</v>
      </c>
      <c r="D3592" s="12">
        <v>45763</v>
      </c>
      <c r="E3592" s="11">
        <v>2498</v>
      </c>
      <c r="F3592" s="11" t="s">
        <v>24</v>
      </c>
      <c r="G3592" s="13">
        <v>7844.06</v>
      </c>
      <c r="H3592" s="14">
        <f t="shared" si="392"/>
        <v>19594461.880000003</v>
      </c>
      <c r="I3592" s="14">
        <f>IF(F3592="GHS",H3592,H3592*Assumptions!$B$4)</f>
        <v>211620188.30400005</v>
      </c>
      <c r="J3592" s="15" t="str">
        <f>INDEX(Assumptions!$B$8:$B$12,MATCH(B3592,Assumptions!$A$8:$A$12,0))</f>
        <v>Fair Value Less Costs to Sell</v>
      </c>
      <c r="K3592" s="16">
        <f>G3592/(1-INDEX(Assumptions!$D$8:$D$12,MATCH(B3592,Assumptions!$A$8:$A$12,0)))</f>
        <v>8913.704545454546</v>
      </c>
      <c r="L3592" s="16">
        <f t="shared" si="393"/>
        <v>235.3218</v>
      </c>
      <c r="M3592" s="16">
        <f t="shared" si="394"/>
        <v>445.68522727272733</v>
      </c>
      <c r="N3592" s="14">
        <f>E3592*(K3592-L3592-M3592)*IF(F3592="GHS",1,Assumptions!$B$4)</f>
        <v>222105006.72451642</v>
      </c>
      <c r="O3592" s="15">
        <f t="shared" ca="1" si="395"/>
        <v>523</v>
      </c>
      <c r="P3592" s="15" t="str">
        <f t="shared" ca="1" si="396"/>
        <v>365d+</v>
      </c>
      <c r="Q3592" s="17">
        <f ca="1">IF(P3592="0-90d",0,IF(P3592="91-180d",INDEX(Assumptions!$F$8:$F$12,MATCH(B3592,Assumptions!$A$8:$A$12,0)),IF(P3592="181-365d",INDEX(Assumptions!$G$8:$G$12,MATCH(B3592,Assumptions!$A$8:$A$12,0)),INDEX(Assumptions!$H$8:$H$12,MATCH(B3592,Assumptions!$A$8:$A$12,0)))))</f>
        <v>0.4</v>
      </c>
      <c r="R3592" s="14">
        <f t="shared" ca="1" si="397"/>
        <v>84648075.32160002</v>
      </c>
      <c r="S3592" s="14">
        <f t="shared" ca="1" si="398"/>
        <v>126972112.98240003</v>
      </c>
      <c r="T3592" s="11" t="s">
        <v>25</v>
      </c>
      <c r="U3592" s="18" t="s">
        <v>26</v>
      </c>
    </row>
    <row r="3593" spans="1:21" ht="15" customHeight="1" x14ac:dyDescent="0.15">
      <c r="A3593" s="10" t="s">
        <v>3641</v>
      </c>
      <c r="B3593" s="11" t="s">
        <v>31</v>
      </c>
      <c r="C3593" s="11" t="s">
        <v>32</v>
      </c>
      <c r="D3593" s="12">
        <v>45855</v>
      </c>
      <c r="E3593" s="11">
        <v>3502</v>
      </c>
      <c r="F3593" s="11" t="s">
        <v>33</v>
      </c>
      <c r="G3593" s="13">
        <v>2457.66</v>
      </c>
      <c r="H3593" s="14">
        <f t="shared" si="392"/>
        <v>8606725.3200000003</v>
      </c>
      <c r="I3593" s="14">
        <f>IF(F3593="GHS",H3593,H3593*Assumptions!$B$4)</f>
        <v>8606725.3200000003</v>
      </c>
      <c r="J3593" s="15" t="str">
        <f>INDEX(Assumptions!$B$8:$B$12,MATCH(B3593,Assumptions!$A$8:$A$12,0))</f>
        <v>Weighted Average</v>
      </c>
      <c r="K3593" s="16">
        <f>G3593/(1-INDEX(Assumptions!$D$8:$D$12,MATCH(B3593,Assumptions!$A$8:$A$12,0)))</f>
        <v>3413.4166666666665</v>
      </c>
      <c r="L3593" s="16">
        <f t="shared" si="393"/>
        <v>73.729799999999997</v>
      </c>
      <c r="M3593" s="16">
        <f t="shared" si="394"/>
        <v>170.67083333333335</v>
      </c>
      <c r="N3593" s="14">
        <f>E3593*(K3593-L3593-M3593)*IF(F3593="GHS",1,Assumptions!$B$4)</f>
        <v>11097894.148733333</v>
      </c>
      <c r="O3593" s="15">
        <f t="shared" ca="1" si="395"/>
        <v>431</v>
      </c>
      <c r="P3593" s="15" t="str">
        <f t="shared" ca="1" si="396"/>
        <v>365d+</v>
      </c>
      <c r="Q3593" s="17">
        <f ca="1">IF(P3593="0-90d",0,IF(P3593="91-180d",INDEX(Assumptions!$F$8:$F$12,MATCH(B3593,Assumptions!$A$8:$A$12,0)),IF(P3593="181-365d",INDEX(Assumptions!$G$8:$G$12,MATCH(B3593,Assumptions!$A$8:$A$12,0)),INDEX(Assumptions!$H$8:$H$12,MATCH(B3593,Assumptions!$A$8:$A$12,0)))))</f>
        <v>0.6</v>
      </c>
      <c r="R3593" s="14">
        <f t="shared" ca="1" si="397"/>
        <v>5164035.1919999998</v>
      </c>
      <c r="S3593" s="14">
        <f t="shared" ca="1" si="398"/>
        <v>3442690.1280000005</v>
      </c>
      <c r="T3593" s="11" t="s">
        <v>25</v>
      </c>
      <c r="U3593" s="18" t="s">
        <v>36</v>
      </c>
    </row>
    <row r="3594" spans="1:21" ht="15" customHeight="1" x14ac:dyDescent="0.15">
      <c r="A3594" s="10" t="s">
        <v>3642</v>
      </c>
      <c r="B3594" s="11" t="s">
        <v>41</v>
      </c>
      <c r="C3594" s="11" t="s">
        <v>44</v>
      </c>
      <c r="D3594" s="12">
        <v>46114</v>
      </c>
      <c r="E3594" s="11">
        <v>566</v>
      </c>
      <c r="F3594" s="11" t="s">
        <v>33</v>
      </c>
      <c r="G3594" s="13">
        <v>216.43</v>
      </c>
      <c r="H3594" s="14">
        <f t="shared" si="392"/>
        <v>122499.38</v>
      </c>
      <c r="I3594" s="14">
        <f>IF(F3594="GHS",H3594,H3594*Assumptions!$B$4)</f>
        <v>122499.38</v>
      </c>
      <c r="J3594" s="15" t="str">
        <f>INDEX(Assumptions!$B$8:$B$12,MATCH(B3594,Assumptions!$A$8:$A$12,0))</f>
        <v>Weighted Average</v>
      </c>
      <c r="K3594" s="16">
        <f>G3594/(1-INDEX(Assumptions!$D$8:$D$12,MATCH(B3594,Assumptions!$A$8:$A$12,0)))</f>
        <v>332.96923076923076</v>
      </c>
      <c r="L3594" s="16">
        <f t="shared" si="393"/>
        <v>6.4928999999999997</v>
      </c>
      <c r="M3594" s="16">
        <f t="shared" si="394"/>
        <v>16.64846153846154</v>
      </c>
      <c r="N3594" s="14">
        <f>E3594*(K3594-L3594-M3594)*IF(F3594="GHS",1,Assumptions!$B$4)</f>
        <v>175362.57398461536</v>
      </c>
      <c r="O3594" s="15">
        <f t="shared" ca="1" si="395"/>
        <v>172</v>
      </c>
      <c r="P3594" s="15" t="str">
        <f t="shared" ca="1" si="396"/>
        <v>91-180d</v>
      </c>
      <c r="Q3594" s="17">
        <f ca="1">IF(P3594="0-90d",0,IF(P3594="91-180d",INDEX(Assumptions!$F$8:$F$12,MATCH(B3594,Assumptions!$A$8:$A$12,0)),IF(P3594="181-365d",INDEX(Assumptions!$G$8:$G$12,MATCH(B3594,Assumptions!$A$8:$A$12,0)),INDEX(Assumptions!$H$8:$H$12,MATCH(B3594,Assumptions!$A$8:$A$12,0)))))</f>
        <v>0.1</v>
      </c>
      <c r="R3594" s="14">
        <f t="shared" ca="1" si="397"/>
        <v>12249.938000000002</v>
      </c>
      <c r="S3594" s="14">
        <f t="shared" ca="1" si="398"/>
        <v>110249.44200000001</v>
      </c>
      <c r="T3594" s="11" t="s">
        <v>25</v>
      </c>
      <c r="U3594" s="18" t="s">
        <v>26</v>
      </c>
    </row>
    <row r="3595" spans="1:21" ht="15" customHeight="1" x14ac:dyDescent="0.15">
      <c r="A3595" s="10" t="s">
        <v>3643</v>
      </c>
      <c r="B3595" s="11" t="s">
        <v>31</v>
      </c>
      <c r="C3595" s="11" t="s">
        <v>63</v>
      </c>
      <c r="D3595" s="12">
        <v>45886</v>
      </c>
      <c r="E3595" s="11">
        <v>1960</v>
      </c>
      <c r="F3595" s="11" t="s">
        <v>33</v>
      </c>
      <c r="G3595" s="13">
        <v>3468.55</v>
      </c>
      <c r="H3595" s="14">
        <f t="shared" si="392"/>
        <v>6798358</v>
      </c>
      <c r="I3595" s="14">
        <f>IF(F3595="GHS",H3595,H3595*Assumptions!$B$4)</f>
        <v>6798358</v>
      </c>
      <c r="J3595" s="15" t="str">
        <f>INDEX(Assumptions!$B$8:$B$12,MATCH(B3595,Assumptions!$A$8:$A$12,0))</f>
        <v>Weighted Average</v>
      </c>
      <c r="K3595" s="16">
        <f>G3595/(1-INDEX(Assumptions!$D$8:$D$12,MATCH(B3595,Assumptions!$A$8:$A$12,0)))</f>
        <v>4817.4305555555557</v>
      </c>
      <c r="L3595" s="16">
        <f t="shared" si="393"/>
        <v>104.0565</v>
      </c>
      <c r="M3595" s="16">
        <f t="shared" si="394"/>
        <v>240.8715277777778</v>
      </c>
      <c r="N3595" s="14">
        <f>E3595*(K3595-L3595-M3595)*IF(F3595="GHS",1,Assumptions!$B$4)</f>
        <v>8766104.9544444457</v>
      </c>
      <c r="O3595" s="15">
        <f t="shared" ca="1" si="395"/>
        <v>400</v>
      </c>
      <c r="P3595" s="15" t="str">
        <f t="shared" ca="1" si="396"/>
        <v>365d+</v>
      </c>
      <c r="Q3595" s="17">
        <f ca="1">IF(P3595="0-90d",0,IF(P3595="91-180d",INDEX(Assumptions!$F$8:$F$12,MATCH(B3595,Assumptions!$A$8:$A$12,0)),IF(P3595="181-365d",INDEX(Assumptions!$G$8:$G$12,MATCH(B3595,Assumptions!$A$8:$A$12,0)),INDEX(Assumptions!$H$8:$H$12,MATCH(B3595,Assumptions!$A$8:$A$12,0)))))</f>
        <v>0.6</v>
      </c>
      <c r="R3595" s="14">
        <f t="shared" ca="1" si="397"/>
        <v>4079014.8</v>
      </c>
      <c r="S3595" s="14">
        <f t="shared" ca="1" si="398"/>
        <v>2719343.2</v>
      </c>
      <c r="T3595" s="11" t="s">
        <v>25</v>
      </c>
      <c r="U3595" s="18" t="s">
        <v>26</v>
      </c>
    </row>
    <row r="3596" spans="1:21" ht="15" customHeight="1" x14ac:dyDescent="0.15">
      <c r="A3596" s="10" t="s">
        <v>3644</v>
      </c>
      <c r="B3596" s="11" t="s">
        <v>46</v>
      </c>
      <c r="C3596" s="11" t="s">
        <v>52</v>
      </c>
      <c r="D3596" s="12">
        <v>45737</v>
      </c>
      <c r="E3596" s="11">
        <v>3838</v>
      </c>
      <c r="F3596" s="11" t="s">
        <v>33</v>
      </c>
      <c r="G3596" s="13">
        <v>724401.95</v>
      </c>
      <c r="H3596" s="14">
        <f t="shared" si="392"/>
        <v>2780254684.0999999</v>
      </c>
      <c r="I3596" s="14">
        <f>IF(F3596="GHS",H3596,H3596*Assumptions!$B$4)</f>
        <v>2780254684.0999999</v>
      </c>
      <c r="J3596" s="15" t="str">
        <f>INDEX(Assumptions!$B$8:$B$12,MATCH(B3596,Assumptions!$A$8:$A$12,0))</f>
        <v>Specific Identification</v>
      </c>
      <c r="K3596" s="16">
        <f>G3596/(1-INDEX(Assumptions!$D$8:$D$12,MATCH(B3596,Assumptions!$A$8:$A$12,0)))</f>
        <v>928720.44871794863</v>
      </c>
      <c r="L3596" s="16">
        <f t="shared" si="393"/>
        <v>21732.058499999999</v>
      </c>
      <c r="M3596" s="16">
        <f t="shared" si="394"/>
        <v>46436.022435897437</v>
      </c>
      <c r="N3596" s="14">
        <f>E3596*(K3596-L3596-M3596)*IF(F3596="GHS",1,Assumptions!$B$4)</f>
        <v>3302799987.5475125</v>
      </c>
      <c r="O3596" s="15">
        <f t="shared" ca="1" si="395"/>
        <v>549</v>
      </c>
      <c r="P3596" s="15" t="str">
        <f t="shared" ca="1" si="396"/>
        <v>365d+</v>
      </c>
      <c r="Q3596" s="17">
        <f ca="1">IF(P3596="0-90d",0,IF(P3596="91-180d",INDEX(Assumptions!$F$8:$F$12,MATCH(B3596,Assumptions!$A$8:$A$12,0)),IF(P3596="181-365d",INDEX(Assumptions!$G$8:$G$12,MATCH(B3596,Assumptions!$A$8:$A$12,0)),INDEX(Assumptions!$H$8:$H$12,MATCH(B3596,Assumptions!$A$8:$A$12,0)))))</f>
        <v>0.15</v>
      </c>
      <c r="R3596" s="14">
        <f t="shared" ca="1" si="397"/>
        <v>417038202.61499995</v>
      </c>
      <c r="S3596" s="14">
        <f t="shared" ca="1" si="398"/>
        <v>2363216481.4850001</v>
      </c>
      <c r="T3596" s="11" t="s">
        <v>25</v>
      </c>
      <c r="U3596" s="18" t="s">
        <v>26</v>
      </c>
    </row>
    <row r="3597" spans="1:21" ht="15" customHeight="1" x14ac:dyDescent="0.15">
      <c r="A3597" s="10" t="s">
        <v>3645</v>
      </c>
      <c r="B3597" s="11" t="s">
        <v>31</v>
      </c>
      <c r="C3597" s="11" t="s">
        <v>63</v>
      </c>
      <c r="D3597" s="12">
        <v>46129</v>
      </c>
      <c r="E3597" s="11">
        <v>4869</v>
      </c>
      <c r="F3597" s="11" t="s">
        <v>33</v>
      </c>
      <c r="G3597" s="13">
        <v>3507.15</v>
      </c>
      <c r="H3597" s="14">
        <f t="shared" si="392"/>
        <v>17076313.350000001</v>
      </c>
      <c r="I3597" s="14">
        <f>IF(F3597="GHS",H3597,H3597*Assumptions!$B$4)</f>
        <v>17076313.350000001</v>
      </c>
      <c r="J3597" s="15" t="str">
        <f>INDEX(Assumptions!$B$8:$B$12,MATCH(B3597,Assumptions!$A$8:$A$12,0))</f>
        <v>Weighted Average</v>
      </c>
      <c r="K3597" s="16">
        <f>G3597/(1-INDEX(Assumptions!$D$8:$D$12,MATCH(B3597,Assumptions!$A$8:$A$12,0)))</f>
        <v>4871.041666666667</v>
      </c>
      <c r="L3597" s="16">
        <f t="shared" si="393"/>
        <v>105.2145</v>
      </c>
      <c r="M3597" s="16">
        <f t="shared" si="394"/>
        <v>243.55208333333337</v>
      </c>
      <c r="N3597" s="14">
        <f>E3597*(K3597-L3597-M3597)*IF(F3597="GHS",1,Assumptions!$B$4)</f>
        <v>22018957.380750004</v>
      </c>
      <c r="O3597" s="15">
        <f t="shared" ca="1" si="395"/>
        <v>157</v>
      </c>
      <c r="P3597" s="15" t="str">
        <f t="shared" ca="1" si="396"/>
        <v>91-180d</v>
      </c>
      <c r="Q3597" s="17">
        <f ca="1">IF(P3597="0-90d",0,IF(P3597="91-180d",INDEX(Assumptions!$F$8:$F$12,MATCH(B3597,Assumptions!$A$8:$A$12,0)),IF(P3597="181-365d",INDEX(Assumptions!$G$8:$G$12,MATCH(B3597,Assumptions!$A$8:$A$12,0)),INDEX(Assumptions!$H$8:$H$12,MATCH(B3597,Assumptions!$A$8:$A$12,0)))))</f>
        <v>0.05</v>
      </c>
      <c r="R3597" s="14">
        <f t="shared" ca="1" si="397"/>
        <v>853815.6675000001</v>
      </c>
      <c r="S3597" s="14">
        <f t="shared" ca="1" si="398"/>
        <v>16222497.682500001</v>
      </c>
      <c r="T3597" s="11" t="s">
        <v>25</v>
      </c>
      <c r="U3597" s="18" t="s">
        <v>26</v>
      </c>
    </row>
    <row r="3598" spans="1:21" ht="15" customHeight="1" x14ac:dyDescent="0.15">
      <c r="A3598" s="10" t="s">
        <v>3646</v>
      </c>
      <c r="B3598" s="11" t="s">
        <v>28</v>
      </c>
      <c r="C3598" s="11" t="s">
        <v>35</v>
      </c>
      <c r="D3598" s="12">
        <v>45821</v>
      </c>
      <c r="E3598" s="11">
        <v>2781</v>
      </c>
      <c r="F3598" s="11" t="s">
        <v>24</v>
      </c>
      <c r="G3598" s="13">
        <v>7397.26</v>
      </c>
      <c r="H3598" s="14">
        <f t="shared" si="392"/>
        <v>20571780.060000002</v>
      </c>
      <c r="I3598" s="14">
        <f>IF(F3598="GHS",H3598,H3598*Assumptions!$B$4)</f>
        <v>222175224.64800003</v>
      </c>
      <c r="J3598" s="15" t="str">
        <f>INDEX(Assumptions!$B$8:$B$12,MATCH(B3598,Assumptions!$A$8:$A$12,0))</f>
        <v>Fair Value Less Costs to Sell</v>
      </c>
      <c r="K3598" s="16">
        <f>G3598/(1-INDEX(Assumptions!$D$8:$D$12,MATCH(B3598,Assumptions!$A$8:$A$12,0)))</f>
        <v>8405.9772727272721</v>
      </c>
      <c r="L3598" s="16">
        <f t="shared" si="393"/>
        <v>221.9178</v>
      </c>
      <c r="M3598" s="16">
        <f t="shared" si="394"/>
        <v>420.29886363636365</v>
      </c>
      <c r="N3598" s="14">
        <f>E3598*(K3598-L3598-M3598)*IF(F3598="GHS",1,Assumptions!$B$4)</f>
        <v>233182997.14192364</v>
      </c>
      <c r="O3598" s="15">
        <f t="shared" ca="1" si="395"/>
        <v>465</v>
      </c>
      <c r="P3598" s="15" t="str">
        <f t="shared" ca="1" si="396"/>
        <v>365d+</v>
      </c>
      <c r="Q3598" s="17">
        <f ca="1">IF(P3598="0-90d",0,IF(P3598="91-180d",INDEX(Assumptions!$F$8:$F$12,MATCH(B3598,Assumptions!$A$8:$A$12,0)),IF(P3598="181-365d",INDEX(Assumptions!$G$8:$G$12,MATCH(B3598,Assumptions!$A$8:$A$12,0)),INDEX(Assumptions!$H$8:$H$12,MATCH(B3598,Assumptions!$A$8:$A$12,0)))))</f>
        <v>0.4</v>
      </c>
      <c r="R3598" s="14">
        <f t="shared" ca="1" si="397"/>
        <v>88870089.859200016</v>
      </c>
      <c r="S3598" s="14">
        <f t="shared" si="398"/>
        <v>0</v>
      </c>
      <c r="T3598" s="11" t="s">
        <v>39</v>
      </c>
      <c r="U3598" s="18" t="s">
        <v>26</v>
      </c>
    </row>
    <row r="3599" spans="1:21" ht="15" customHeight="1" x14ac:dyDescent="0.15">
      <c r="A3599" s="10" t="s">
        <v>3647</v>
      </c>
      <c r="B3599" s="11" t="s">
        <v>41</v>
      </c>
      <c r="C3599" s="11" t="s">
        <v>115</v>
      </c>
      <c r="D3599" s="12">
        <v>46000</v>
      </c>
      <c r="E3599" s="11">
        <v>514</v>
      </c>
      <c r="F3599" s="11" t="s">
        <v>33</v>
      </c>
      <c r="G3599" s="13">
        <v>442.65</v>
      </c>
      <c r="H3599" s="14">
        <f t="shared" si="392"/>
        <v>227522.09999999998</v>
      </c>
      <c r="I3599" s="14">
        <f>IF(F3599="GHS",H3599,H3599*Assumptions!$B$4)</f>
        <v>227522.09999999998</v>
      </c>
      <c r="J3599" s="15" t="str">
        <f>INDEX(Assumptions!$B$8:$B$12,MATCH(B3599,Assumptions!$A$8:$A$12,0))</f>
        <v>Weighted Average</v>
      </c>
      <c r="K3599" s="16">
        <f>G3599/(1-INDEX(Assumptions!$D$8:$D$12,MATCH(B3599,Assumptions!$A$8:$A$12,0)))</f>
        <v>680.99999999999989</v>
      </c>
      <c r="L3599" s="16">
        <f t="shared" si="393"/>
        <v>13.279499999999999</v>
      </c>
      <c r="M3599" s="16">
        <f t="shared" si="394"/>
        <v>34.049999999999997</v>
      </c>
      <c r="N3599" s="14">
        <f>E3599*(K3599-L3599-M3599)*IF(F3599="GHS",1,Assumptions!$B$4)</f>
        <v>325706.63699999999</v>
      </c>
      <c r="O3599" s="15">
        <f t="shared" ca="1" si="395"/>
        <v>286</v>
      </c>
      <c r="P3599" s="15" t="str">
        <f t="shared" ca="1" si="396"/>
        <v>181-365d</v>
      </c>
      <c r="Q3599" s="17">
        <f ca="1">IF(P3599="0-90d",0,IF(P3599="91-180d",INDEX(Assumptions!$F$8:$F$12,MATCH(B3599,Assumptions!$A$8:$A$12,0)),IF(P3599="181-365d",INDEX(Assumptions!$G$8:$G$12,MATCH(B3599,Assumptions!$A$8:$A$12,0)),INDEX(Assumptions!$H$8:$H$12,MATCH(B3599,Assumptions!$A$8:$A$12,0)))))</f>
        <v>0.35</v>
      </c>
      <c r="R3599" s="14">
        <f t="shared" ca="1" si="397"/>
        <v>79632.734999999986</v>
      </c>
      <c r="S3599" s="14">
        <f t="shared" ca="1" si="398"/>
        <v>147889.36499999999</v>
      </c>
      <c r="T3599" s="11" t="s">
        <v>25</v>
      </c>
      <c r="U3599" s="18" t="s">
        <v>26</v>
      </c>
    </row>
    <row r="3600" spans="1:21" ht="15" customHeight="1" x14ac:dyDescent="0.15">
      <c r="A3600" s="10" t="s">
        <v>3648</v>
      </c>
      <c r="B3600" s="11" t="s">
        <v>22</v>
      </c>
      <c r="C3600" s="11" t="s">
        <v>61</v>
      </c>
      <c r="D3600" s="12">
        <v>45728</v>
      </c>
      <c r="E3600" s="11">
        <v>3272</v>
      </c>
      <c r="F3600" s="11" t="s">
        <v>24</v>
      </c>
      <c r="G3600" s="13">
        <v>15315</v>
      </c>
      <c r="H3600" s="14">
        <f t="shared" si="392"/>
        <v>50110680</v>
      </c>
      <c r="I3600" s="14">
        <f>IF(F3600="GHS",H3600,H3600*Assumptions!$B$4)</f>
        <v>541195344</v>
      </c>
      <c r="J3600" s="15" t="str">
        <f>INDEX(Assumptions!$B$8:$B$12,MATCH(B3600,Assumptions!$A$8:$A$12,0))</f>
        <v>FIFO</v>
      </c>
      <c r="K3600" s="16">
        <f>G3600/(1-INDEX(Assumptions!$D$8:$D$12,MATCH(B3600,Assumptions!$A$8:$A$12,0)))</f>
        <v>18676.82926829268</v>
      </c>
      <c r="L3600" s="16">
        <f t="shared" si="393"/>
        <v>459.45</v>
      </c>
      <c r="M3600" s="16">
        <f t="shared" si="394"/>
        <v>933.84146341463406</v>
      </c>
      <c r="N3600" s="14">
        <f>E3600*(K3600-L3600-M3600)*IF(F3600="GHS",1,Assumptions!$B$4)</f>
        <v>610758745.53365839</v>
      </c>
      <c r="O3600" s="15">
        <f t="shared" ca="1" si="395"/>
        <v>558</v>
      </c>
      <c r="P3600" s="15" t="str">
        <f t="shared" ca="1" si="396"/>
        <v>365d+</v>
      </c>
      <c r="Q3600" s="17">
        <f ca="1">IF(P3600="0-90d",0,IF(P3600="91-180d",INDEX(Assumptions!$F$8:$F$12,MATCH(B3600,Assumptions!$A$8:$A$12,0)),IF(P3600="181-365d",INDEX(Assumptions!$G$8:$G$12,MATCH(B3600,Assumptions!$A$8:$A$12,0)),INDEX(Assumptions!$H$8:$H$12,MATCH(B3600,Assumptions!$A$8:$A$12,0)))))</f>
        <v>0.5</v>
      </c>
      <c r="R3600" s="14">
        <f t="shared" ca="1" si="397"/>
        <v>270597672</v>
      </c>
      <c r="S3600" s="14">
        <f t="shared" ca="1" si="398"/>
        <v>270597672</v>
      </c>
      <c r="T3600" s="11" t="s">
        <v>25</v>
      </c>
      <c r="U3600" s="18" t="s">
        <v>26</v>
      </c>
    </row>
    <row r="3601" spans="1:21" ht="15" customHeight="1" x14ac:dyDescent="0.15">
      <c r="A3601" s="10" t="s">
        <v>3649</v>
      </c>
      <c r="B3601" s="11" t="s">
        <v>28</v>
      </c>
      <c r="C3601" s="11" t="s">
        <v>38</v>
      </c>
      <c r="D3601" s="12">
        <v>46179</v>
      </c>
      <c r="E3601" s="11">
        <v>2595</v>
      </c>
      <c r="F3601" s="11" t="s">
        <v>24</v>
      </c>
      <c r="G3601" s="13">
        <v>5438.08</v>
      </c>
      <c r="H3601" s="14">
        <f t="shared" si="392"/>
        <v>14111817.6</v>
      </c>
      <c r="I3601" s="14">
        <f>IF(F3601="GHS",H3601,H3601*Assumptions!$B$4)</f>
        <v>152407630.08000001</v>
      </c>
      <c r="J3601" s="15" t="str">
        <f>INDEX(Assumptions!$B$8:$B$12,MATCH(B3601,Assumptions!$A$8:$A$12,0))</f>
        <v>Fair Value Less Costs to Sell</v>
      </c>
      <c r="K3601" s="16">
        <f>G3601/(1-INDEX(Assumptions!$D$8:$D$12,MATCH(B3601,Assumptions!$A$8:$A$12,0)))</f>
        <v>6179.636363636364</v>
      </c>
      <c r="L3601" s="16">
        <f t="shared" si="393"/>
        <v>163.14239999999998</v>
      </c>
      <c r="M3601" s="16">
        <f t="shared" si="394"/>
        <v>308.9818181818182</v>
      </c>
      <c r="N3601" s="14">
        <f>E3601*(K3601-L3601-M3601)*IF(F3601="GHS",1,Assumptions!$B$4)</f>
        <v>159958735.38850912</v>
      </c>
      <c r="O3601" s="15">
        <f t="shared" ca="1" si="395"/>
        <v>107</v>
      </c>
      <c r="P3601" s="15" t="str">
        <f t="shared" ca="1" si="396"/>
        <v>91-180d</v>
      </c>
      <c r="Q3601" s="17">
        <f ca="1">IF(P3601="0-90d",0,IF(P3601="91-180d",INDEX(Assumptions!$F$8:$F$12,MATCH(B3601,Assumptions!$A$8:$A$12,0)),IF(P3601="181-365d",INDEX(Assumptions!$G$8:$G$12,MATCH(B3601,Assumptions!$A$8:$A$12,0)),INDEX(Assumptions!$H$8:$H$12,MATCH(B3601,Assumptions!$A$8:$A$12,0)))))</f>
        <v>0.02</v>
      </c>
      <c r="R3601" s="14">
        <f t="shared" ca="1" si="397"/>
        <v>3048152.6016000002</v>
      </c>
      <c r="S3601" s="14">
        <f t="shared" ca="1" si="398"/>
        <v>149359477.47840002</v>
      </c>
      <c r="T3601" s="11" t="s">
        <v>25</v>
      </c>
      <c r="U3601" s="18" t="s">
        <v>26</v>
      </c>
    </row>
    <row r="3602" spans="1:21" ht="15" customHeight="1" x14ac:dyDescent="0.15">
      <c r="A3602" s="10" t="s">
        <v>3650</v>
      </c>
      <c r="B3602" s="11" t="s">
        <v>46</v>
      </c>
      <c r="C3602" s="11" t="s">
        <v>119</v>
      </c>
      <c r="D3602" s="12">
        <v>45880</v>
      </c>
      <c r="E3602" s="11">
        <v>4085</v>
      </c>
      <c r="F3602" s="11" t="s">
        <v>33</v>
      </c>
      <c r="G3602" s="13">
        <v>1620000</v>
      </c>
      <c r="H3602" s="14">
        <f t="shared" si="392"/>
        <v>6617700000</v>
      </c>
      <c r="I3602" s="14">
        <f>IF(F3602="GHS",H3602,H3602*Assumptions!$B$4)</f>
        <v>6617700000</v>
      </c>
      <c r="J3602" s="15" t="str">
        <f>INDEX(Assumptions!$B$8:$B$12,MATCH(B3602,Assumptions!$A$8:$A$12,0))</f>
        <v>Specific Identification</v>
      </c>
      <c r="K3602" s="16">
        <f>G3602/(1-INDEX(Assumptions!$D$8:$D$12,MATCH(B3602,Assumptions!$A$8:$A$12,0)))</f>
        <v>2076923.0769230768</v>
      </c>
      <c r="L3602" s="16">
        <f t="shared" si="393"/>
        <v>48600</v>
      </c>
      <c r="M3602" s="16">
        <f t="shared" si="394"/>
        <v>103846.15384615384</v>
      </c>
      <c r="N3602" s="14">
        <f>E3602*(K3602-L3602-M3602)*IF(F3602="GHS",1,Assumptions!$B$4)</f>
        <v>7861488230.7692308</v>
      </c>
      <c r="O3602" s="15">
        <f t="shared" ca="1" si="395"/>
        <v>406</v>
      </c>
      <c r="P3602" s="15" t="str">
        <f t="shared" ca="1" si="396"/>
        <v>365d+</v>
      </c>
      <c r="Q3602" s="17">
        <f ca="1">IF(P3602="0-90d",0,IF(P3602="91-180d",INDEX(Assumptions!$F$8:$F$12,MATCH(B3602,Assumptions!$A$8:$A$12,0)),IF(P3602="181-365d",INDEX(Assumptions!$G$8:$G$12,MATCH(B3602,Assumptions!$A$8:$A$12,0)),INDEX(Assumptions!$H$8:$H$12,MATCH(B3602,Assumptions!$A$8:$A$12,0)))))</f>
        <v>0.15</v>
      </c>
      <c r="R3602" s="14">
        <f t="shared" ca="1" si="397"/>
        <v>992655000</v>
      </c>
      <c r="S3602" s="14">
        <f t="shared" ca="1" si="398"/>
        <v>5625045000</v>
      </c>
      <c r="T3602" s="11" t="s">
        <v>25</v>
      </c>
      <c r="U3602" s="18" t="s">
        <v>26</v>
      </c>
    </row>
    <row r="3603" spans="1:21" ht="15" customHeight="1" x14ac:dyDescent="0.15">
      <c r="A3603" s="10" t="s">
        <v>3651</v>
      </c>
      <c r="B3603" s="11" t="s">
        <v>31</v>
      </c>
      <c r="C3603" s="11" t="s">
        <v>63</v>
      </c>
      <c r="D3603" s="12">
        <v>45882</v>
      </c>
      <c r="E3603" s="11">
        <v>3836</v>
      </c>
      <c r="F3603" s="11" t="s">
        <v>33</v>
      </c>
      <c r="G3603" s="13">
        <v>5400.15</v>
      </c>
      <c r="H3603" s="14">
        <f t="shared" si="392"/>
        <v>20714975.399999999</v>
      </c>
      <c r="I3603" s="14">
        <f>IF(F3603="GHS",H3603,H3603*Assumptions!$B$4)</f>
        <v>20714975.399999999</v>
      </c>
      <c r="J3603" s="15" t="str">
        <f>INDEX(Assumptions!$B$8:$B$12,MATCH(B3603,Assumptions!$A$8:$A$12,0))</f>
        <v>Weighted Average</v>
      </c>
      <c r="K3603" s="16">
        <f>G3603/(1-INDEX(Assumptions!$D$8:$D$12,MATCH(B3603,Assumptions!$A$8:$A$12,0)))</f>
        <v>7500.208333333333</v>
      </c>
      <c r="L3603" s="16">
        <f t="shared" si="393"/>
        <v>162.00449999999998</v>
      </c>
      <c r="M3603" s="16">
        <f t="shared" si="394"/>
        <v>375.01041666666669</v>
      </c>
      <c r="N3603" s="14">
        <f>E3603*(K3603-L3603-M3603)*IF(F3603="GHS",1,Assumptions!$B$4)</f>
        <v>26710809.94633333</v>
      </c>
      <c r="O3603" s="15">
        <f t="shared" ca="1" si="395"/>
        <v>404</v>
      </c>
      <c r="P3603" s="15" t="str">
        <f t="shared" ca="1" si="396"/>
        <v>365d+</v>
      </c>
      <c r="Q3603" s="17">
        <f ca="1">IF(P3603="0-90d",0,IF(P3603="91-180d",INDEX(Assumptions!$F$8:$F$12,MATCH(B3603,Assumptions!$A$8:$A$12,0)),IF(P3603="181-365d",INDEX(Assumptions!$G$8:$G$12,MATCH(B3603,Assumptions!$A$8:$A$12,0)),INDEX(Assumptions!$H$8:$H$12,MATCH(B3603,Assumptions!$A$8:$A$12,0)))))</f>
        <v>0.6</v>
      </c>
      <c r="R3603" s="14">
        <f t="shared" ca="1" si="397"/>
        <v>12428985.239999998</v>
      </c>
      <c r="S3603" s="14">
        <f t="shared" ca="1" si="398"/>
        <v>8285990.1600000001</v>
      </c>
      <c r="T3603" s="11" t="s">
        <v>50</v>
      </c>
      <c r="U3603" s="18" t="s">
        <v>26</v>
      </c>
    </row>
    <row r="3604" spans="1:21" ht="15" customHeight="1" x14ac:dyDescent="0.15">
      <c r="A3604" s="10" t="s">
        <v>3652</v>
      </c>
      <c r="B3604" s="11" t="s">
        <v>31</v>
      </c>
      <c r="C3604" s="11" t="s">
        <v>32</v>
      </c>
      <c r="D3604" s="12">
        <v>45870</v>
      </c>
      <c r="E3604" s="11">
        <v>2138</v>
      </c>
      <c r="F3604" s="11" t="s">
        <v>33</v>
      </c>
      <c r="G3604" s="13">
        <v>2921.99</v>
      </c>
      <c r="H3604" s="14">
        <f t="shared" si="392"/>
        <v>6247214.6199999992</v>
      </c>
      <c r="I3604" s="14">
        <f>IF(F3604="GHS",H3604,H3604*Assumptions!$B$4)</f>
        <v>6247214.6199999992</v>
      </c>
      <c r="J3604" s="15" t="str">
        <f>INDEX(Assumptions!$B$8:$B$12,MATCH(B3604,Assumptions!$A$8:$A$12,0))</f>
        <v>Weighted Average</v>
      </c>
      <c r="K3604" s="16">
        <f>G3604/(1-INDEX(Assumptions!$D$8:$D$12,MATCH(B3604,Assumptions!$A$8:$A$12,0)))</f>
        <v>4058.3194444444443</v>
      </c>
      <c r="L3604" s="16">
        <f t="shared" si="393"/>
        <v>87.659699999999987</v>
      </c>
      <c r="M3604" s="16">
        <f t="shared" si="394"/>
        <v>202.91597222222222</v>
      </c>
      <c r="N3604" s="14">
        <f>E3604*(K3604-L3604-M3604)*IF(F3604="GHS",1,Assumptions!$B$4)</f>
        <v>8055436.1850111112</v>
      </c>
      <c r="O3604" s="15">
        <f t="shared" ca="1" si="395"/>
        <v>416</v>
      </c>
      <c r="P3604" s="15" t="str">
        <f t="shared" ca="1" si="396"/>
        <v>365d+</v>
      </c>
      <c r="Q3604" s="17">
        <f ca="1">IF(P3604="0-90d",0,IF(P3604="91-180d",INDEX(Assumptions!$F$8:$F$12,MATCH(B3604,Assumptions!$A$8:$A$12,0)),IF(P3604="181-365d",INDEX(Assumptions!$G$8:$G$12,MATCH(B3604,Assumptions!$A$8:$A$12,0)),INDEX(Assumptions!$H$8:$H$12,MATCH(B3604,Assumptions!$A$8:$A$12,0)))))</f>
        <v>0.6</v>
      </c>
      <c r="R3604" s="14">
        <f t="shared" ca="1" si="397"/>
        <v>3748328.7719999994</v>
      </c>
      <c r="S3604" s="14">
        <f t="shared" ca="1" si="398"/>
        <v>2498885.8479999998</v>
      </c>
      <c r="T3604" s="11" t="s">
        <v>25</v>
      </c>
      <c r="U3604" s="18" t="s">
        <v>26</v>
      </c>
    </row>
    <row r="3605" spans="1:21" ht="15" customHeight="1" x14ac:dyDescent="0.15">
      <c r="A3605" s="10" t="s">
        <v>3653</v>
      </c>
      <c r="B3605" s="11" t="s">
        <v>22</v>
      </c>
      <c r="C3605" s="11" t="s">
        <v>23</v>
      </c>
      <c r="D3605" s="12">
        <v>45971</v>
      </c>
      <c r="E3605" s="11">
        <v>3620</v>
      </c>
      <c r="F3605" s="11" t="s">
        <v>24</v>
      </c>
      <c r="G3605" s="13">
        <v>28157.26</v>
      </c>
      <c r="H3605" s="14">
        <f t="shared" si="392"/>
        <v>101929281.19999999</v>
      </c>
      <c r="I3605" s="14">
        <f>IF(F3605="GHS",H3605,H3605*Assumptions!$B$4)</f>
        <v>1100836236.96</v>
      </c>
      <c r="J3605" s="15" t="str">
        <f>INDEX(Assumptions!$B$8:$B$12,MATCH(B3605,Assumptions!$A$8:$A$12,0))</f>
        <v>FIFO</v>
      </c>
      <c r="K3605" s="16">
        <f>G3605/(1-INDEX(Assumptions!$D$8:$D$12,MATCH(B3605,Assumptions!$A$8:$A$12,0)))</f>
        <v>34338.121951219509</v>
      </c>
      <c r="L3605" s="16">
        <f t="shared" si="393"/>
        <v>844.7177999999999</v>
      </c>
      <c r="M3605" s="16">
        <f t="shared" si="394"/>
        <v>1716.9060975609755</v>
      </c>
      <c r="N3605" s="14">
        <f>E3605*(K3605-L3605-M3605)*IF(F3605="GHS",1,Assumptions!$B$4)</f>
        <v>1242333967.9058342</v>
      </c>
      <c r="O3605" s="15">
        <f t="shared" ca="1" si="395"/>
        <v>315</v>
      </c>
      <c r="P3605" s="15" t="str">
        <f t="shared" ca="1" si="396"/>
        <v>181-365d</v>
      </c>
      <c r="Q3605" s="17">
        <f ca="1">IF(P3605="0-90d",0,IF(P3605="91-180d",INDEX(Assumptions!$F$8:$F$12,MATCH(B3605,Assumptions!$A$8:$A$12,0)),IF(P3605="181-365d",INDEX(Assumptions!$G$8:$G$12,MATCH(B3605,Assumptions!$A$8:$A$12,0)),INDEX(Assumptions!$H$8:$H$12,MATCH(B3605,Assumptions!$A$8:$A$12,0)))))</f>
        <v>0.15</v>
      </c>
      <c r="R3605" s="14">
        <f t="shared" ca="1" si="397"/>
        <v>165125435.544</v>
      </c>
      <c r="S3605" s="14">
        <f t="shared" ca="1" si="398"/>
        <v>935710801.41600001</v>
      </c>
      <c r="T3605" s="11" t="s">
        <v>25</v>
      </c>
      <c r="U3605" s="18" t="s">
        <v>26</v>
      </c>
    </row>
    <row r="3606" spans="1:21" ht="15" customHeight="1" x14ac:dyDescent="0.15">
      <c r="A3606" s="10" t="s">
        <v>3654</v>
      </c>
      <c r="B3606" s="11" t="s">
        <v>28</v>
      </c>
      <c r="C3606" s="11" t="s">
        <v>55</v>
      </c>
      <c r="D3606" s="12">
        <v>45789</v>
      </c>
      <c r="E3606" s="11">
        <v>650</v>
      </c>
      <c r="F3606" s="11" t="s">
        <v>24</v>
      </c>
      <c r="G3606" s="13">
        <v>8448.26</v>
      </c>
      <c r="H3606" s="14">
        <f t="shared" si="392"/>
        <v>5491369</v>
      </c>
      <c r="I3606" s="14">
        <f>IF(F3606="GHS",H3606,H3606*Assumptions!$B$4)</f>
        <v>59306785.200000003</v>
      </c>
      <c r="J3606" s="15" t="str">
        <f>INDEX(Assumptions!$B$8:$B$12,MATCH(B3606,Assumptions!$A$8:$A$12,0))</f>
        <v>Fair Value Less Costs to Sell</v>
      </c>
      <c r="K3606" s="16">
        <f>G3606/(1-INDEX(Assumptions!$D$8:$D$12,MATCH(B3606,Assumptions!$A$8:$A$12,0)))</f>
        <v>9600.295454545454</v>
      </c>
      <c r="L3606" s="16">
        <f t="shared" si="393"/>
        <v>253.4478</v>
      </c>
      <c r="M3606" s="16">
        <f t="shared" si="394"/>
        <v>480.01477272727271</v>
      </c>
      <c r="N3606" s="14">
        <f>E3606*(K3606-L3606-M3606)*IF(F3606="GHS",1,Assumptions!$B$4)</f>
        <v>62245166.830363639</v>
      </c>
      <c r="O3606" s="15">
        <f t="shared" ca="1" si="395"/>
        <v>497</v>
      </c>
      <c r="P3606" s="15" t="str">
        <f t="shared" ca="1" si="396"/>
        <v>365d+</v>
      </c>
      <c r="Q3606" s="17">
        <f ca="1">IF(P3606="0-90d",0,IF(P3606="91-180d",INDEX(Assumptions!$F$8:$F$12,MATCH(B3606,Assumptions!$A$8:$A$12,0)),IF(P3606="181-365d",INDEX(Assumptions!$G$8:$G$12,MATCH(B3606,Assumptions!$A$8:$A$12,0)),INDEX(Assumptions!$H$8:$H$12,MATCH(B3606,Assumptions!$A$8:$A$12,0)))))</f>
        <v>0.4</v>
      </c>
      <c r="R3606" s="14">
        <f t="shared" ca="1" si="397"/>
        <v>23722714.080000002</v>
      </c>
      <c r="S3606" s="14">
        <f t="shared" ca="1" si="398"/>
        <v>35584071.120000005</v>
      </c>
      <c r="T3606" s="11" t="s">
        <v>25</v>
      </c>
      <c r="U3606" s="18" t="s">
        <v>26</v>
      </c>
    </row>
    <row r="3607" spans="1:21" ht="15" customHeight="1" x14ac:dyDescent="0.15">
      <c r="A3607" s="10" t="s">
        <v>3655</v>
      </c>
      <c r="B3607" s="11" t="s">
        <v>46</v>
      </c>
      <c r="C3607" s="11" t="s">
        <v>47</v>
      </c>
      <c r="D3607" s="12">
        <v>45847</v>
      </c>
      <c r="E3607" s="11">
        <v>2708</v>
      </c>
      <c r="F3607" s="11" t="s">
        <v>33</v>
      </c>
      <c r="G3607" s="13">
        <v>170475.14</v>
      </c>
      <c r="H3607" s="14">
        <f t="shared" si="392"/>
        <v>461646679.12000006</v>
      </c>
      <c r="I3607" s="14">
        <f>IF(F3607="GHS",H3607,H3607*Assumptions!$B$4)</f>
        <v>461646679.12000006</v>
      </c>
      <c r="J3607" s="15" t="str">
        <f>INDEX(Assumptions!$B$8:$B$12,MATCH(B3607,Assumptions!$A$8:$A$12,0))</f>
        <v>Specific Identification</v>
      </c>
      <c r="K3607" s="16">
        <f>G3607/(1-INDEX(Assumptions!$D$8:$D$12,MATCH(B3607,Assumptions!$A$8:$A$12,0)))</f>
        <v>218557.87179487181</v>
      </c>
      <c r="L3607" s="16">
        <f t="shared" si="393"/>
        <v>5114.2542000000003</v>
      </c>
      <c r="M3607" s="16">
        <f t="shared" si="394"/>
        <v>10927.893589743591</v>
      </c>
      <c r="N3607" s="14">
        <f>E3607*(K3607-L3607-M3607)*IF(F3607="GHS",1,Assumptions!$B$4)</f>
        <v>548412580.60588729</v>
      </c>
      <c r="O3607" s="15">
        <f t="shared" ca="1" si="395"/>
        <v>439</v>
      </c>
      <c r="P3607" s="15" t="str">
        <f t="shared" ca="1" si="396"/>
        <v>365d+</v>
      </c>
      <c r="Q3607" s="17">
        <f ca="1">IF(P3607="0-90d",0,IF(P3607="91-180d",INDEX(Assumptions!$F$8:$F$12,MATCH(B3607,Assumptions!$A$8:$A$12,0)),IF(P3607="181-365d",INDEX(Assumptions!$G$8:$G$12,MATCH(B3607,Assumptions!$A$8:$A$12,0)),INDEX(Assumptions!$H$8:$H$12,MATCH(B3607,Assumptions!$A$8:$A$12,0)))))</f>
        <v>0.15</v>
      </c>
      <c r="R3607" s="14">
        <f t="shared" ca="1" si="397"/>
        <v>69247001.868000001</v>
      </c>
      <c r="S3607" s="14">
        <f t="shared" ca="1" si="398"/>
        <v>392399677.25200009</v>
      </c>
      <c r="T3607" s="11" t="s">
        <v>50</v>
      </c>
      <c r="U3607" s="18" t="s">
        <v>26</v>
      </c>
    </row>
    <row r="3608" spans="1:21" ht="15" customHeight="1" x14ac:dyDescent="0.15">
      <c r="A3608" s="10" t="s">
        <v>3656</v>
      </c>
      <c r="B3608" s="11" t="s">
        <v>28</v>
      </c>
      <c r="C3608" s="11" t="s">
        <v>55</v>
      </c>
      <c r="D3608" s="12">
        <v>45780</v>
      </c>
      <c r="E3608" s="11">
        <v>250</v>
      </c>
      <c r="F3608" s="11" t="s">
        <v>24</v>
      </c>
      <c r="G3608" s="13">
        <v>8491.84</v>
      </c>
      <c r="H3608" s="14">
        <f t="shared" si="392"/>
        <v>2122960</v>
      </c>
      <c r="I3608" s="14">
        <f>IF(F3608="GHS",H3608,H3608*Assumptions!$B$4)</f>
        <v>22927968</v>
      </c>
      <c r="J3608" s="15" t="str">
        <f>INDEX(Assumptions!$B$8:$B$12,MATCH(B3608,Assumptions!$A$8:$A$12,0))</f>
        <v>Fair Value Less Costs to Sell</v>
      </c>
      <c r="K3608" s="16">
        <f>G3608/(1-INDEX(Assumptions!$D$8:$D$12,MATCH(B3608,Assumptions!$A$8:$A$12,0)))</f>
        <v>9649.818181818182</v>
      </c>
      <c r="L3608" s="16">
        <f t="shared" si="393"/>
        <v>254.7552</v>
      </c>
      <c r="M3608" s="16">
        <f t="shared" si="394"/>
        <v>482.4909090909091</v>
      </c>
      <c r="N3608" s="14">
        <f>E3608*(K3608-L3608-M3608)*IF(F3608="GHS",1,Assumptions!$B$4)</f>
        <v>24063944.596363638</v>
      </c>
      <c r="O3608" s="15">
        <f t="shared" ca="1" si="395"/>
        <v>506</v>
      </c>
      <c r="P3608" s="15" t="str">
        <f t="shared" ca="1" si="396"/>
        <v>365d+</v>
      </c>
      <c r="Q3608" s="17">
        <f ca="1">IF(P3608="0-90d",0,IF(P3608="91-180d",INDEX(Assumptions!$F$8:$F$12,MATCH(B3608,Assumptions!$A$8:$A$12,0)),IF(P3608="181-365d",INDEX(Assumptions!$G$8:$G$12,MATCH(B3608,Assumptions!$A$8:$A$12,0)),INDEX(Assumptions!$H$8:$H$12,MATCH(B3608,Assumptions!$A$8:$A$12,0)))))</f>
        <v>0.4</v>
      </c>
      <c r="R3608" s="14">
        <f t="shared" ca="1" si="397"/>
        <v>9171187.2000000011</v>
      </c>
      <c r="S3608" s="14">
        <f t="shared" si="398"/>
        <v>0</v>
      </c>
      <c r="T3608" s="11" t="s">
        <v>39</v>
      </c>
      <c r="U3608" s="18" t="s">
        <v>26</v>
      </c>
    </row>
    <row r="3609" spans="1:21" ht="15" customHeight="1" x14ac:dyDescent="0.15">
      <c r="A3609" s="10" t="s">
        <v>3657</v>
      </c>
      <c r="B3609" s="11" t="s">
        <v>22</v>
      </c>
      <c r="C3609" s="11" t="s">
        <v>23</v>
      </c>
      <c r="D3609" s="12">
        <v>45841</v>
      </c>
      <c r="E3609" s="11">
        <v>3279</v>
      </c>
      <c r="F3609" s="11" t="s">
        <v>24</v>
      </c>
      <c r="G3609" s="13">
        <v>10577.75</v>
      </c>
      <c r="H3609" s="14">
        <f t="shared" si="392"/>
        <v>34684442.25</v>
      </c>
      <c r="I3609" s="14">
        <f>IF(F3609="GHS",H3609,H3609*Assumptions!$B$4)</f>
        <v>374591976.30000001</v>
      </c>
      <c r="J3609" s="15" t="str">
        <f>INDEX(Assumptions!$B$8:$B$12,MATCH(B3609,Assumptions!$A$8:$A$12,0))</f>
        <v>FIFO</v>
      </c>
      <c r="K3609" s="16">
        <f>G3609/(1-INDEX(Assumptions!$D$8:$D$12,MATCH(B3609,Assumptions!$A$8:$A$12,0)))</f>
        <v>12899.695121951219</v>
      </c>
      <c r="L3609" s="16">
        <f t="shared" si="393"/>
        <v>317.33249999999998</v>
      </c>
      <c r="M3609" s="16">
        <f t="shared" si="394"/>
        <v>644.98475609756099</v>
      </c>
      <c r="N3609" s="14">
        <f>E3609*(K3609-L3609-M3609)*IF(F3609="GHS",1,Assumptions!$B$4)</f>
        <v>422740749.83904874</v>
      </c>
      <c r="O3609" s="15">
        <f t="shared" ca="1" si="395"/>
        <v>445</v>
      </c>
      <c r="P3609" s="15" t="str">
        <f t="shared" ca="1" si="396"/>
        <v>365d+</v>
      </c>
      <c r="Q3609" s="17">
        <f ca="1">IF(P3609="0-90d",0,IF(P3609="91-180d",INDEX(Assumptions!$F$8:$F$12,MATCH(B3609,Assumptions!$A$8:$A$12,0)),IF(P3609="181-365d",INDEX(Assumptions!$G$8:$G$12,MATCH(B3609,Assumptions!$A$8:$A$12,0)),INDEX(Assumptions!$H$8:$H$12,MATCH(B3609,Assumptions!$A$8:$A$12,0)))))</f>
        <v>0.5</v>
      </c>
      <c r="R3609" s="14">
        <f t="shared" ca="1" si="397"/>
        <v>187295988.15000001</v>
      </c>
      <c r="S3609" s="14">
        <f t="shared" ca="1" si="398"/>
        <v>187295988.15000001</v>
      </c>
      <c r="T3609" s="11" t="s">
        <v>25</v>
      </c>
      <c r="U3609" s="18" t="s">
        <v>36</v>
      </c>
    </row>
    <row r="3610" spans="1:21" ht="15" customHeight="1" x14ac:dyDescent="0.15">
      <c r="A3610" s="10" t="s">
        <v>3658</v>
      </c>
      <c r="B3610" s="11" t="s">
        <v>41</v>
      </c>
      <c r="C3610" s="11" t="s">
        <v>42</v>
      </c>
      <c r="D3610" s="12">
        <v>46035</v>
      </c>
      <c r="E3610" s="11">
        <v>4575</v>
      </c>
      <c r="F3610" s="11" t="s">
        <v>33</v>
      </c>
      <c r="G3610" s="13">
        <v>307.64</v>
      </c>
      <c r="H3610" s="14">
        <f t="shared" si="392"/>
        <v>1407453</v>
      </c>
      <c r="I3610" s="14">
        <f>IF(F3610="GHS",H3610,H3610*Assumptions!$B$4)</f>
        <v>1407453</v>
      </c>
      <c r="J3610" s="15" t="str">
        <f>INDEX(Assumptions!$B$8:$B$12,MATCH(B3610,Assumptions!$A$8:$A$12,0))</f>
        <v>Weighted Average</v>
      </c>
      <c r="K3610" s="16">
        <f>G3610/(1-INDEX(Assumptions!$D$8:$D$12,MATCH(B3610,Assumptions!$A$8:$A$12,0)))</f>
        <v>473.29230769230765</v>
      </c>
      <c r="L3610" s="16">
        <f t="shared" si="393"/>
        <v>9.2291999999999987</v>
      </c>
      <c r="M3610" s="16">
        <f t="shared" si="394"/>
        <v>23.664615384615384</v>
      </c>
      <c r="N3610" s="14">
        <f>E3610*(K3610-L3610-M3610)*IF(F3610="GHS",1,Assumptions!$B$4)</f>
        <v>2014823.1023076922</v>
      </c>
      <c r="O3610" s="15">
        <f t="shared" ca="1" si="395"/>
        <v>251</v>
      </c>
      <c r="P3610" s="15" t="str">
        <f t="shared" ca="1" si="396"/>
        <v>181-365d</v>
      </c>
      <c r="Q3610" s="17">
        <f ca="1">IF(P3610="0-90d",0,IF(P3610="91-180d",INDEX(Assumptions!$F$8:$F$12,MATCH(B3610,Assumptions!$A$8:$A$12,0)),IF(P3610="181-365d",INDEX(Assumptions!$G$8:$G$12,MATCH(B3610,Assumptions!$A$8:$A$12,0)),INDEX(Assumptions!$H$8:$H$12,MATCH(B3610,Assumptions!$A$8:$A$12,0)))))</f>
        <v>0.35</v>
      </c>
      <c r="R3610" s="14">
        <f t="shared" ca="1" si="397"/>
        <v>492608.55</v>
      </c>
      <c r="S3610" s="14">
        <f t="shared" ca="1" si="398"/>
        <v>914844.45</v>
      </c>
      <c r="T3610" s="11" t="s">
        <v>25</v>
      </c>
      <c r="U3610" s="18" t="s">
        <v>26</v>
      </c>
    </row>
    <row r="3611" spans="1:21" ht="15" customHeight="1" x14ac:dyDescent="0.15">
      <c r="A3611" s="10" t="s">
        <v>3659</v>
      </c>
      <c r="B3611" s="11" t="s">
        <v>22</v>
      </c>
      <c r="C3611" s="11" t="s">
        <v>61</v>
      </c>
      <c r="D3611" s="12">
        <v>46183</v>
      </c>
      <c r="E3611" s="11">
        <v>303</v>
      </c>
      <c r="F3611" s="11" t="s">
        <v>24</v>
      </c>
      <c r="G3611" s="13">
        <v>81000</v>
      </c>
      <c r="H3611" s="14">
        <f t="shared" si="392"/>
        <v>24543000</v>
      </c>
      <c r="I3611" s="14">
        <f>IF(F3611="GHS",H3611,H3611*Assumptions!$B$4)</f>
        <v>265064400.00000003</v>
      </c>
      <c r="J3611" s="15" t="str">
        <f>INDEX(Assumptions!$B$8:$B$12,MATCH(B3611,Assumptions!$A$8:$A$12,0))</f>
        <v>FIFO</v>
      </c>
      <c r="K3611" s="16">
        <f>G3611/(1-INDEX(Assumptions!$D$8:$D$12,MATCH(B3611,Assumptions!$A$8:$A$12,0)))</f>
        <v>98780.487804878037</v>
      </c>
      <c r="L3611" s="16">
        <f t="shared" si="393"/>
        <v>2430</v>
      </c>
      <c r="M3611" s="16">
        <f t="shared" si="394"/>
        <v>4939.0243902439024</v>
      </c>
      <c r="N3611" s="14">
        <f>E3611*(K3611-L3611-M3611)*IF(F3611="GHS",1,Assumptions!$B$4)</f>
        <v>299134872.87804878</v>
      </c>
      <c r="O3611" s="15">
        <f t="shared" ca="1" si="395"/>
        <v>103</v>
      </c>
      <c r="P3611" s="15" t="str">
        <f t="shared" ca="1" si="396"/>
        <v>91-180d</v>
      </c>
      <c r="Q3611" s="17">
        <f ca="1">IF(P3611="0-90d",0,IF(P3611="91-180d",INDEX(Assumptions!$F$8:$F$12,MATCH(B3611,Assumptions!$A$8:$A$12,0)),IF(P3611="181-365d",INDEX(Assumptions!$G$8:$G$12,MATCH(B3611,Assumptions!$A$8:$A$12,0)),INDEX(Assumptions!$H$8:$H$12,MATCH(B3611,Assumptions!$A$8:$A$12,0)))))</f>
        <v>0.03</v>
      </c>
      <c r="R3611" s="14">
        <f t="shared" ca="1" si="397"/>
        <v>7951932.0000000009</v>
      </c>
      <c r="S3611" s="14">
        <f t="shared" ca="1" si="398"/>
        <v>257112468.00000003</v>
      </c>
      <c r="T3611" s="11" t="s">
        <v>25</v>
      </c>
      <c r="U3611" s="18" t="s">
        <v>26</v>
      </c>
    </row>
    <row r="3612" spans="1:21" ht="15" customHeight="1" x14ac:dyDescent="0.15">
      <c r="A3612" s="10" t="s">
        <v>3660</v>
      </c>
      <c r="B3612" s="11" t="s">
        <v>22</v>
      </c>
      <c r="C3612" s="11" t="s">
        <v>81</v>
      </c>
      <c r="D3612" s="12">
        <v>46100</v>
      </c>
      <c r="E3612" s="11">
        <v>3128</v>
      </c>
      <c r="F3612" s="11" t="s">
        <v>24</v>
      </c>
      <c r="G3612" s="13">
        <v>21592.65</v>
      </c>
      <c r="H3612" s="14">
        <f t="shared" si="392"/>
        <v>67541809.200000003</v>
      </c>
      <c r="I3612" s="14">
        <f>IF(F3612="GHS",H3612,H3612*Assumptions!$B$4)</f>
        <v>729451539.36000013</v>
      </c>
      <c r="J3612" s="15" t="str">
        <f>INDEX(Assumptions!$B$8:$B$12,MATCH(B3612,Assumptions!$A$8:$A$12,0))</f>
        <v>FIFO</v>
      </c>
      <c r="K3612" s="16">
        <f>G3612/(1-INDEX(Assumptions!$D$8:$D$12,MATCH(B3612,Assumptions!$A$8:$A$12,0)))</f>
        <v>26332.5</v>
      </c>
      <c r="L3612" s="16">
        <f t="shared" si="393"/>
        <v>647.77949999999998</v>
      </c>
      <c r="M3612" s="16">
        <f t="shared" si="394"/>
        <v>1316.625</v>
      </c>
      <c r="N3612" s="14">
        <f>E3612*(K3612-L3612-M3612)*IF(F3612="GHS",1,Assumptions!$B$4)</f>
        <v>823212749.41919994</v>
      </c>
      <c r="O3612" s="15">
        <f t="shared" ca="1" si="395"/>
        <v>186</v>
      </c>
      <c r="P3612" s="15" t="str">
        <f t="shared" ca="1" si="396"/>
        <v>181-365d</v>
      </c>
      <c r="Q3612" s="17">
        <f ca="1">IF(P3612="0-90d",0,IF(P3612="91-180d",INDEX(Assumptions!$F$8:$F$12,MATCH(B3612,Assumptions!$A$8:$A$12,0)),IF(P3612="181-365d",INDEX(Assumptions!$G$8:$G$12,MATCH(B3612,Assumptions!$A$8:$A$12,0)),INDEX(Assumptions!$H$8:$H$12,MATCH(B3612,Assumptions!$A$8:$A$12,0)))))</f>
        <v>0.15</v>
      </c>
      <c r="R3612" s="14">
        <f t="shared" ca="1" si="397"/>
        <v>109417730.90400001</v>
      </c>
      <c r="S3612" s="14">
        <f t="shared" ca="1" si="398"/>
        <v>620033808.45600009</v>
      </c>
      <c r="T3612" s="11" t="s">
        <v>25</v>
      </c>
      <c r="U3612" s="18" t="s">
        <v>26</v>
      </c>
    </row>
    <row r="3613" spans="1:21" ht="15" customHeight="1" x14ac:dyDescent="0.15">
      <c r="A3613" s="10" t="s">
        <v>3661</v>
      </c>
      <c r="B3613" s="11" t="s">
        <v>31</v>
      </c>
      <c r="C3613" s="11" t="s">
        <v>63</v>
      </c>
      <c r="D3613" s="12">
        <v>45881</v>
      </c>
      <c r="E3613" s="11">
        <v>1395</v>
      </c>
      <c r="F3613" s="11" t="s">
        <v>33</v>
      </c>
      <c r="G3613" s="13">
        <v>1135.4100000000001</v>
      </c>
      <c r="H3613" s="14">
        <f t="shared" si="392"/>
        <v>1583896.9500000002</v>
      </c>
      <c r="I3613" s="14">
        <f>IF(F3613="GHS",H3613,H3613*Assumptions!$B$4)</f>
        <v>1583896.9500000002</v>
      </c>
      <c r="J3613" s="15" t="str">
        <f>INDEX(Assumptions!$B$8:$B$12,MATCH(B3613,Assumptions!$A$8:$A$12,0))</f>
        <v>Weighted Average</v>
      </c>
      <c r="K3613" s="16">
        <f>G3613/(1-INDEX(Assumptions!$D$8:$D$12,MATCH(B3613,Assumptions!$A$8:$A$12,0)))</f>
        <v>1576.9583333333335</v>
      </c>
      <c r="L3613" s="16">
        <f t="shared" si="393"/>
        <v>34.0623</v>
      </c>
      <c r="M3613" s="16">
        <f t="shared" si="394"/>
        <v>78.847916666666677</v>
      </c>
      <c r="N3613" s="14">
        <f>E3613*(K3613-L3613-M3613)*IF(F3613="GHS",1,Assumptions!$B$4)</f>
        <v>2042347.1227500003</v>
      </c>
      <c r="O3613" s="15">
        <f t="shared" ca="1" si="395"/>
        <v>405</v>
      </c>
      <c r="P3613" s="15" t="str">
        <f t="shared" ca="1" si="396"/>
        <v>365d+</v>
      </c>
      <c r="Q3613" s="17">
        <f ca="1">IF(P3613="0-90d",0,IF(P3613="91-180d",INDEX(Assumptions!$F$8:$F$12,MATCH(B3613,Assumptions!$A$8:$A$12,0)),IF(P3613="181-365d",INDEX(Assumptions!$G$8:$G$12,MATCH(B3613,Assumptions!$A$8:$A$12,0)),INDEX(Assumptions!$H$8:$H$12,MATCH(B3613,Assumptions!$A$8:$A$12,0)))))</f>
        <v>0.6</v>
      </c>
      <c r="R3613" s="14">
        <f t="shared" ca="1" si="397"/>
        <v>950338.17</v>
      </c>
      <c r="S3613" s="14">
        <f t="shared" ca="1" si="398"/>
        <v>633558.78000000014</v>
      </c>
      <c r="T3613" s="11" t="s">
        <v>25</v>
      </c>
      <c r="U3613" s="18" t="s">
        <v>26</v>
      </c>
    </row>
    <row r="3614" spans="1:21" ht="15" customHeight="1" x14ac:dyDescent="0.15">
      <c r="A3614" s="10" t="s">
        <v>3662</v>
      </c>
      <c r="B3614" s="11" t="s">
        <v>28</v>
      </c>
      <c r="C3614" s="11" t="s">
        <v>35</v>
      </c>
      <c r="D3614" s="12">
        <v>46074</v>
      </c>
      <c r="E3614" s="11">
        <v>4437</v>
      </c>
      <c r="F3614" s="11" t="s">
        <v>24</v>
      </c>
      <c r="G3614" s="13">
        <v>4663.62</v>
      </c>
      <c r="H3614" s="14">
        <f t="shared" si="392"/>
        <v>20692481.940000001</v>
      </c>
      <c r="I3614" s="14">
        <f>IF(F3614="GHS",H3614,H3614*Assumptions!$B$4)</f>
        <v>223478804.95200002</v>
      </c>
      <c r="J3614" s="15" t="str">
        <f>INDEX(Assumptions!$B$8:$B$12,MATCH(B3614,Assumptions!$A$8:$A$12,0))</f>
        <v>Fair Value Less Costs to Sell</v>
      </c>
      <c r="K3614" s="16">
        <f>G3614/(1-INDEX(Assumptions!$D$8:$D$12,MATCH(B3614,Assumptions!$A$8:$A$12,0)))</f>
        <v>5299.568181818182</v>
      </c>
      <c r="L3614" s="16">
        <f t="shared" si="393"/>
        <v>139.90859999999998</v>
      </c>
      <c r="M3614" s="16">
        <f t="shared" si="394"/>
        <v>264.97840909090911</v>
      </c>
      <c r="N3614" s="14">
        <f>E3614*(K3614-L3614-M3614)*IF(F3614="GHS",1,Assumptions!$B$4)</f>
        <v>234551163.92462185</v>
      </c>
      <c r="O3614" s="15">
        <f t="shared" ca="1" si="395"/>
        <v>212</v>
      </c>
      <c r="P3614" s="15" t="str">
        <f t="shared" ca="1" si="396"/>
        <v>181-365d</v>
      </c>
      <c r="Q3614" s="17">
        <f ca="1">IF(P3614="0-90d",0,IF(P3614="91-180d",INDEX(Assumptions!$F$8:$F$12,MATCH(B3614,Assumptions!$A$8:$A$12,0)),IF(P3614="181-365d",INDEX(Assumptions!$G$8:$G$12,MATCH(B3614,Assumptions!$A$8:$A$12,0)),INDEX(Assumptions!$H$8:$H$12,MATCH(B3614,Assumptions!$A$8:$A$12,0)))))</f>
        <v>0.1</v>
      </c>
      <c r="R3614" s="14">
        <f t="shared" ca="1" si="397"/>
        <v>22347880.495200004</v>
      </c>
      <c r="S3614" s="14">
        <f t="shared" ca="1" si="398"/>
        <v>201130924.45680001</v>
      </c>
      <c r="T3614" s="11" t="s">
        <v>25</v>
      </c>
      <c r="U3614" s="18" t="s">
        <v>26</v>
      </c>
    </row>
    <row r="3615" spans="1:21" ht="15" customHeight="1" x14ac:dyDescent="0.15">
      <c r="A3615" s="10" t="s">
        <v>3663</v>
      </c>
      <c r="B3615" s="11" t="s">
        <v>28</v>
      </c>
      <c r="C3615" s="11" t="s">
        <v>38</v>
      </c>
      <c r="D3615" s="12">
        <v>45821</v>
      </c>
      <c r="E3615" s="11">
        <v>457</v>
      </c>
      <c r="F3615" s="11" t="s">
        <v>24</v>
      </c>
      <c r="G3615" s="13">
        <v>6307.09</v>
      </c>
      <c r="H3615" s="14">
        <f t="shared" si="392"/>
        <v>2882340.13</v>
      </c>
      <c r="I3615" s="14">
        <f>IF(F3615="GHS",H3615,H3615*Assumptions!$B$4)</f>
        <v>31129273.403999999</v>
      </c>
      <c r="J3615" s="15" t="str">
        <f>INDEX(Assumptions!$B$8:$B$12,MATCH(B3615,Assumptions!$A$8:$A$12,0))</f>
        <v>Fair Value Less Costs to Sell</v>
      </c>
      <c r="K3615" s="16">
        <f>G3615/(1-INDEX(Assumptions!$D$8:$D$12,MATCH(B3615,Assumptions!$A$8:$A$12,0)))</f>
        <v>7167.147727272727</v>
      </c>
      <c r="L3615" s="16">
        <f t="shared" si="393"/>
        <v>189.21269999999998</v>
      </c>
      <c r="M3615" s="16">
        <f t="shared" si="394"/>
        <v>358.35738636363635</v>
      </c>
      <c r="N3615" s="14">
        <f>E3615*(K3615-L3615-M3615)*IF(F3615="GHS",1,Assumptions!$B$4)</f>
        <v>32671587.404470909</v>
      </c>
      <c r="O3615" s="15">
        <f t="shared" ca="1" si="395"/>
        <v>465</v>
      </c>
      <c r="P3615" s="15" t="str">
        <f t="shared" ca="1" si="396"/>
        <v>365d+</v>
      </c>
      <c r="Q3615" s="17">
        <f ca="1">IF(P3615="0-90d",0,IF(P3615="91-180d",INDEX(Assumptions!$F$8:$F$12,MATCH(B3615,Assumptions!$A$8:$A$12,0)),IF(P3615="181-365d",INDEX(Assumptions!$G$8:$G$12,MATCH(B3615,Assumptions!$A$8:$A$12,0)),INDEX(Assumptions!$H$8:$H$12,MATCH(B3615,Assumptions!$A$8:$A$12,0)))))</f>
        <v>0.4</v>
      </c>
      <c r="R3615" s="14">
        <f t="shared" ca="1" si="397"/>
        <v>12451709.3616</v>
      </c>
      <c r="S3615" s="14">
        <f t="shared" si="398"/>
        <v>0</v>
      </c>
      <c r="T3615" s="11" t="s">
        <v>39</v>
      </c>
      <c r="U3615" s="18" t="s">
        <v>26</v>
      </c>
    </row>
    <row r="3616" spans="1:21" ht="15" customHeight="1" x14ac:dyDescent="0.15">
      <c r="A3616" s="10" t="s">
        <v>3664</v>
      </c>
      <c r="B3616" s="11" t="s">
        <v>31</v>
      </c>
      <c r="C3616" s="11" t="s">
        <v>32</v>
      </c>
      <c r="D3616" s="12">
        <v>45868</v>
      </c>
      <c r="E3616" s="11">
        <v>2172</v>
      </c>
      <c r="F3616" s="11" t="s">
        <v>33</v>
      </c>
      <c r="G3616" s="13">
        <v>1555.73</v>
      </c>
      <c r="H3616" s="14">
        <f t="shared" si="392"/>
        <v>3379045.56</v>
      </c>
      <c r="I3616" s="14">
        <f>IF(F3616="GHS",H3616,H3616*Assumptions!$B$4)</f>
        <v>3379045.56</v>
      </c>
      <c r="J3616" s="15" t="str">
        <f>INDEX(Assumptions!$B$8:$B$12,MATCH(B3616,Assumptions!$A$8:$A$12,0))</f>
        <v>Weighted Average</v>
      </c>
      <c r="K3616" s="16">
        <f>G3616/(1-INDEX(Assumptions!$D$8:$D$12,MATCH(B3616,Assumptions!$A$8:$A$12,0)))</f>
        <v>2160.7361111111113</v>
      </c>
      <c r="L3616" s="16">
        <f t="shared" si="393"/>
        <v>46.671900000000001</v>
      </c>
      <c r="M3616" s="16">
        <f t="shared" si="394"/>
        <v>108.03680555555557</v>
      </c>
      <c r="N3616" s="14">
        <f>E3616*(K3616-L3616-M3616)*IF(F3616="GHS",1,Assumptions!$B$4)</f>
        <v>4357091.5248666676</v>
      </c>
      <c r="O3616" s="15">
        <f t="shared" ca="1" si="395"/>
        <v>418</v>
      </c>
      <c r="P3616" s="15" t="str">
        <f t="shared" ca="1" si="396"/>
        <v>365d+</v>
      </c>
      <c r="Q3616" s="17">
        <f ca="1">IF(P3616="0-90d",0,IF(P3616="91-180d",INDEX(Assumptions!$F$8:$F$12,MATCH(B3616,Assumptions!$A$8:$A$12,0)),IF(P3616="181-365d",INDEX(Assumptions!$G$8:$G$12,MATCH(B3616,Assumptions!$A$8:$A$12,0)),INDEX(Assumptions!$H$8:$H$12,MATCH(B3616,Assumptions!$A$8:$A$12,0)))))</f>
        <v>0.6</v>
      </c>
      <c r="R3616" s="14">
        <f t="shared" ca="1" si="397"/>
        <v>2027427.3359999999</v>
      </c>
      <c r="S3616" s="14">
        <f t="shared" ca="1" si="398"/>
        <v>1351618.2240000002</v>
      </c>
      <c r="T3616" s="11" t="s">
        <v>25</v>
      </c>
      <c r="U3616" s="18" t="s">
        <v>26</v>
      </c>
    </row>
    <row r="3617" spans="1:21" ht="15" customHeight="1" x14ac:dyDescent="0.15">
      <c r="A3617" s="10" t="s">
        <v>3665</v>
      </c>
      <c r="B3617" s="11" t="s">
        <v>28</v>
      </c>
      <c r="C3617" s="11" t="s">
        <v>38</v>
      </c>
      <c r="D3617" s="12">
        <v>45972</v>
      </c>
      <c r="E3617" s="11">
        <v>717</v>
      </c>
      <c r="F3617" s="11" t="s">
        <v>24</v>
      </c>
      <c r="G3617" s="13">
        <v>4499.8100000000004</v>
      </c>
      <c r="H3617" s="14">
        <f t="shared" si="392"/>
        <v>3226363.7700000005</v>
      </c>
      <c r="I3617" s="14">
        <f>IF(F3617="GHS",H3617,H3617*Assumptions!$B$4)</f>
        <v>34844728.716000006</v>
      </c>
      <c r="J3617" s="15" t="str">
        <f>INDEX(Assumptions!$B$8:$B$12,MATCH(B3617,Assumptions!$A$8:$A$12,0))</f>
        <v>Fair Value Less Costs to Sell</v>
      </c>
      <c r="K3617" s="16">
        <f>G3617/(1-INDEX(Assumptions!$D$8:$D$12,MATCH(B3617,Assumptions!$A$8:$A$12,0)))</f>
        <v>5113.420454545455</v>
      </c>
      <c r="L3617" s="16">
        <f t="shared" si="393"/>
        <v>134.99430000000001</v>
      </c>
      <c r="M3617" s="16">
        <f t="shared" si="394"/>
        <v>255.67102272727277</v>
      </c>
      <c r="N3617" s="14">
        <f>E3617*(K3617-L3617-M3617)*IF(F3617="GHS",1,Assumptions!$B$4)</f>
        <v>36571126.638747275</v>
      </c>
      <c r="O3617" s="15">
        <f t="shared" ca="1" si="395"/>
        <v>314</v>
      </c>
      <c r="P3617" s="15" t="str">
        <f t="shared" ca="1" si="396"/>
        <v>181-365d</v>
      </c>
      <c r="Q3617" s="17">
        <f ca="1">IF(P3617="0-90d",0,IF(P3617="91-180d",INDEX(Assumptions!$F$8:$F$12,MATCH(B3617,Assumptions!$A$8:$A$12,0)),IF(P3617="181-365d",INDEX(Assumptions!$G$8:$G$12,MATCH(B3617,Assumptions!$A$8:$A$12,0)),INDEX(Assumptions!$H$8:$H$12,MATCH(B3617,Assumptions!$A$8:$A$12,0)))))</f>
        <v>0.1</v>
      </c>
      <c r="R3617" s="14">
        <f t="shared" ca="1" si="397"/>
        <v>3484472.8716000007</v>
      </c>
      <c r="S3617" s="14">
        <f t="shared" ca="1" si="398"/>
        <v>31360255.844400004</v>
      </c>
      <c r="T3617" s="11" t="s">
        <v>25</v>
      </c>
      <c r="U3617" s="18" t="s">
        <v>26</v>
      </c>
    </row>
    <row r="3618" spans="1:21" ht="15" customHeight="1" x14ac:dyDescent="0.15">
      <c r="A3618" s="10" t="s">
        <v>3666</v>
      </c>
      <c r="B3618" s="11" t="s">
        <v>46</v>
      </c>
      <c r="C3618" s="11" t="s">
        <v>119</v>
      </c>
      <c r="D3618" s="12">
        <v>46054</v>
      </c>
      <c r="E3618" s="11">
        <v>3905</v>
      </c>
      <c r="F3618" s="11" t="s">
        <v>33</v>
      </c>
      <c r="G3618" s="13">
        <v>310526.21999999997</v>
      </c>
      <c r="H3618" s="14">
        <f t="shared" si="392"/>
        <v>1212604889.0999999</v>
      </c>
      <c r="I3618" s="14">
        <f>IF(F3618="GHS",H3618,H3618*Assumptions!$B$4)</f>
        <v>1212604889.0999999</v>
      </c>
      <c r="J3618" s="15" t="str">
        <f>INDEX(Assumptions!$B$8:$B$12,MATCH(B3618,Assumptions!$A$8:$A$12,0))</f>
        <v>Specific Identification</v>
      </c>
      <c r="K3618" s="16">
        <f>G3618/(1-INDEX(Assumptions!$D$8:$D$12,MATCH(B3618,Assumptions!$A$8:$A$12,0)))</f>
        <v>398110.53846153844</v>
      </c>
      <c r="L3618" s="16">
        <f t="shared" si="393"/>
        <v>9315.7865999999995</v>
      </c>
      <c r="M3618" s="16">
        <f t="shared" si="394"/>
        <v>19905.526923076923</v>
      </c>
      <c r="N3618" s="14">
        <f>E3618*(K3618-L3618-M3618)*IF(F3618="GHS",1,Assumptions!$B$4)</f>
        <v>1440512423.3846922</v>
      </c>
      <c r="O3618" s="15">
        <f t="shared" ca="1" si="395"/>
        <v>232</v>
      </c>
      <c r="P3618" s="15" t="str">
        <f t="shared" ca="1" si="396"/>
        <v>181-365d</v>
      </c>
      <c r="Q3618" s="17">
        <f ca="1">IF(P3618="0-90d",0,IF(P3618="91-180d",INDEX(Assumptions!$F$8:$F$12,MATCH(B3618,Assumptions!$A$8:$A$12,0)),IF(P3618="181-365d",INDEX(Assumptions!$G$8:$G$12,MATCH(B3618,Assumptions!$A$8:$A$12,0)),INDEX(Assumptions!$H$8:$H$12,MATCH(B3618,Assumptions!$A$8:$A$12,0)))))</f>
        <v>0.05</v>
      </c>
      <c r="R3618" s="14">
        <f t="shared" ca="1" si="397"/>
        <v>60630244.454999998</v>
      </c>
      <c r="S3618" s="14">
        <f t="shared" ca="1" si="398"/>
        <v>1151974644.645</v>
      </c>
      <c r="T3618" s="11" t="s">
        <v>25</v>
      </c>
      <c r="U3618" s="18" t="s">
        <v>26</v>
      </c>
    </row>
    <row r="3619" spans="1:21" ht="15" customHeight="1" x14ac:dyDescent="0.15">
      <c r="A3619" s="10" t="s">
        <v>3667</v>
      </c>
      <c r="B3619" s="11" t="s">
        <v>22</v>
      </c>
      <c r="C3619" s="11" t="s">
        <v>61</v>
      </c>
      <c r="D3619" s="12">
        <v>46212</v>
      </c>
      <c r="E3619" s="11">
        <v>2284</v>
      </c>
      <c r="F3619" s="11" t="s">
        <v>24</v>
      </c>
      <c r="G3619" s="13">
        <v>25066.02</v>
      </c>
      <c r="H3619" s="14">
        <f t="shared" si="392"/>
        <v>57250789.68</v>
      </c>
      <c r="I3619" s="14">
        <f>IF(F3619="GHS",H3619,H3619*Assumptions!$B$4)</f>
        <v>618308528.54400003</v>
      </c>
      <c r="J3619" s="15" t="str">
        <f>INDEX(Assumptions!$B$8:$B$12,MATCH(B3619,Assumptions!$A$8:$A$12,0))</f>
        <v>FIFO</v>
      </c>
      <c r="K3619" s="16">
        <f>G3619/(1-INDEX(Assumptions!$D$8:$D$12,MATCH(B3619,Assumptions!$A$8:$A$12,0)))</f>
        <v>30568.317073170729</v>
      </c>
      <c r="L3619" s="16">
        <f t="shared" si="393"/>
        <v>751.98059999999998</v>
      </c>
      <c r="M3619" s="16">
        <f t="shared" si="394"/>
        <v>1528.4158536585364</v>
      </c>
      <c r="N3619" s="14">
        <f>E3619*(K3619-L3619-M3619)*IF(F3619="GHS",1,Assumptions!$B$4)</f>
        <v>697783795.50563133</v>
      </c>
      <c r="O3619" s="15">
        <f t="shared" ca="1" si="395"/>
        <v>74</v>
      </c>
      <c r="P3619" s="15" t="str">
        <f t="shared" ca="1" si="396"/>
        <v>0-90d</v>
      </c>
      <c r="Q3619" s="17">
        <f ca="1">IF(P3619="0-90d",0,IF(P3619="91-180d",INDEX(Assumptions!$F$8:$F$12,MATCH(B3619,Assumptions!$A$8:$A$12,0)),IF(P3619="181-365d",INDEX(Assumptions!$G$8:$G$12,MATCH(B3619,Assumptions!$A$8:$A$12,0)),INDEX(Assumptions!$H$8:$H$12,MATCH(B3619,Assumptions!$A$8:$A$12,0)))))</f>
        <v>0</v>
      </c>
      <c r="R3619" s="14">
        <f t="shared" ca="1" si="397"/>
        <v>0</v>
      </c>
      <c r="S3619" s="14">
        <f t="shared" ca="1" si="398"/>
        <v>618308528.54400003</v>
      </c>
      <c r="T3619" s="11" t="s">
        <v>25</v>
      </c>
      <c r="U3619" s="18" t="s">
        <v>26</v>
      </c>
    </row>
    <row r="3620" spans="1:21" ht="15" customHeight="1" x14ac:dyDescent="0.15">
      <c r="A3620" s="10" t="s">
        <v>3668</v>
      </c>
      <c r="B3620" s="11" t="s">
        <v>28</v>
      </c>
      <c r="C3620" s="11" t="s">
        <v>55</v>
      </c>
      <c r="D3620" s="12">
        <v>46112</v>
      </c>
      <c r="E3620" s="11">
        <v>1454</v>
      </c>
      <c r="F3620" s="11" t="s">
        <v>24</v>
      </c>
      <c r="G3620" s="13">
        <v>20342.689999999999</v>
      </c>
      <c r="H3620" s="14">
        <f t="shared" si="392"/>
        <v>29578271.259999998</v>
      </c>
      <c r="I3620" s="14">
        <f>IF(F3620="GHS",H3620,H3620*Assumptions!$B$4)</f>
        <v>319445329.60799998</v>
      </c>
      <c r="J3620" s="15" t="str">
        <f>INDEX(Assumptions!$B$8:$B$12,MATCH(B3620,Assumptions!$A$8:$A$12,0))</f>
        <v>Fair Value Less Costs to Sell</v>
      </c>
      <c r="K3620" s="16">
        <f>G3620/(1-INDEX(Assumptions!$D$8:$D$12,MATCH(B3620,Assumptions!$A$8:$A$12,0)))</f>
        <v>23116.69318181818</v>
      </c>
      <c r="L3620" s="16">
        <f t="shared" si="393"/>
        <v>610.28069999999991</v>
      </c>
      <c r="M3620" s="16">
        <f t="shared" si="394"/>
        <v>1155.8346590909091</v>
      </c>
      <c r="N3620" s="14">
        <f>E3620*(K3620-L3620-M3620)*IF(F3620="GHS",1,Assumptions!$B$4)</f>
        <v>335272393.66585088</v>
      </c>
      <c r="O3620" s="15">
        <f t="shared" ca="1" si="395"/>
        <v>174</v>
      </c>
      <c r="P3620" s="15" t="str">
        <f t="shared" ca="1" si="396"/>
        <v>91-180d</v>
      </c>
      <c r="Q3620" s="17">
        <f ca="1">IF(P3620="0-90d",0,IF(P3620="91-180d",INDEX(Assumptions!$F$8:$F$12,MATCH(B3620,Assumptions!$A$8:$A$12,0)),IF(P3620="181-365d",INDEX(Assumptions!$G$8:$G$12,MATCH(B3620,Assumptions!$A$8:$A$12,0)),INDEX(Assumptions!$H$8:$H$12,MATCH(B3620,Assumptions!$A$8:$A$12,0)))))</f>
        <v>0.02</v>
      </c>
      <c r="R3620" s="14">
        <f t="shared" ca="1" si="397"/>
        <v>6388906.5921599995</v>
      </c>
      <c r="S3620" s="14">
        <f t="shared" ca="1" si="398"/>
        <v>313056423.01583999</v>
      </c>
      <c r="T3620" s="11" t="s">
        <v>25</v>
      </c>
      <c r="U3620" s="18" t="s">
        <v>26</v>
      </c>
    </row>
    <row r="3621" spans="1:21" ht="15" customHeight="1" x14ac:dyDescent="0.15">
      <c r="A3621" s="10" t="s">
        <v>3669</v>
      </c>
      <c r="B3621" s="11" t="s">
        <v>46</v>
      </c>
      <c r="C3621" s="11" t="s">
        <v>47</v>
      </c>
      <c r="D3621" s="12">
        <v>46221</v>
      </c>
      <c r="E3621" s="11">
        <v>2392</v>
      </c>
      <c r="F3621" s="11" t="s">
        <v>33</v>
      </c>
      <c r="G3621" s="13">
        <v>720440.77</v>
      </c>
      <c r="H3621" s="14">
        <f t="shared" si="392"/>
        <v>1723294321.8400002</v>
      </c>
      <c r="I3621" s="14">
        <f>IF(F3621="GHS",H3621,H3621*Assumptions!$B$4)</f>
        <v>1723294321.8400002</v>
      </c>
      <c r="J3621" s="15" t="str">
        <f>INDEX(Assumptions!$B$8:$B$12,MATCH(B3621,Assumptions!$A$8:$A$12,0))</f>
        <v>Specific Identification</v>
      </c>
      <c r="K3621" s="16">
        <f>G3621/(1-INDEX(Assumptions!$D$8:$D$12,MATCH(B3621,Assumptions!$A$8:$A$12,0)))</f>
        <v>923642.01282051275</v>
      </c>
      <c r="L3621" s="16">
        <f t="shared" si="393"/>
        <v>21613.223099999999</v>
      </c>
      <c r="M3621" s="16">
        <f t="shared" si="394"/>
        <v>46182.100641025638</v>
      </c>
      <c r="N3621" s="14">
        <f>E3621*(K3621-L3621-M3621)*IF(F3621="GHS",1,Assumptions!$B$4)</f>
        <v>2047185280.2781334</v>
      </c>
      <c r="O3621" s="15">
        <f t="shared" ca="1" si="395"/>
        <v>65</v>
      </c>
      <c r="P3621" s="15" t="str">
        <f t="shared" ca="1" si="396"/>
        <v>0-90d</v>
      </c>
      <c r="Q3621" s="17">
        <f ca="1">IF(P3621="0-90d",0,IF(P3621="91-180d",INDEX(Assumptions!$F$8:$F$12,MATCH(B3621,Assumptions!$A$8:$A$12,0)),IF(P3621="181-365d",INDEX(Assumptions!$G$8:$G$12,MATCH(B3621,Assumptions!$A$8:$A$12,0)),INDEX(Assumptions!$H$8:$H$12,MATCH(B3621,Assumptions!$A$8:$A$12,0)))))</f>
        <v>0</v>
      </c>
      <c r="R3621" s="14">
        <f t="shared" ca="1" si="397"/>
        <v>0</v>
      </c>
      <c r="S3621" s="14">
        <f t="shared" ca="1" si="398"/>
        <v>1723294321.8400002</v>
      </c>
      <c r="T3621" s="11" t="s">
        <v>25</v>
      </c>
      <c r="U3621" s="18" t="s">
        <v>26</v>
      </c>
    </row>
    <row r="3622" spans="1:21" ht="15" customHeight="1" x14ac:dyDescent="0.15">
      <c r="A3622" s="10" t="s">
        <v>3670</v>
      </c>
      <c r="B3622" s="11" t="s">
        <v>41</v>
      </c>
      <c r="C3622" s="11" t="s">
        <v>115</v>
      </c>
      <c r="D3622" s="12">
        <v>46029</v>
      </c>
      <c r="E3622" s="11">
        <v>3455</v>
      </c>
      <c r="F3622" s="11" t="s">
        <v>33</v>
      </c>
      <c r="G3622" s="13">
        <v>144.24</v>
      </c>
      <c r="H3622" s="14">
        <f t="shared" si="392"/>
        <v>498349.2</v>
      </c>
      <c r="I3622" s="14">
        <f>IF(F3622="GHS",H3622,H3622*Assumptions!$B$4)</f>
        <v>498349.2</v>
      </c>
      <c r="J3622" s="15" t="str">
        <f>INDEX(Assumptions!$B$8:$B$12,MATCH(B3622,Assumptions!$A$8:$A$12,0))</f>
        <v>Weighted Average</v>
      </c>
      <c r="K3622" s="16">
        <f>G3622/(1-INDEX(Assumptions!$D$8:$D$12,MATCH(B3622,Assumptions!$A$8:$A$12,0)))</f>
        <v>221.90769230769232</v>
      </c>
      <c r="L3622" s="16">
        <f t="shared" si="393"/>
        <v>4.3272000000000004</v>
      </c>
      <c r="M3622" s="16">
        <f t="shared" si="394"/>
        <v>11.095384615384617</v>
      </c>
      <c r="N3622" s="14">
        <f>E3622*(K3622-L3622-M3622)*IF(F3622="GHS",1,Assumptions!$B$4)</f>
        <v>713406.04707692307</v>
      </c>
      <c r="O3622" s="15">
        <f t="shared" ca="1" si="395"/>
        <v>257</v>
      </c>
      <c r="P3622" s="15" t="str">
        <f t="shared" ca="1" si="396"/>
        <v>181-365d</v>
      </c>
      <c r="Q3622" s="17">
        <f ca="1">IF(P3622="0-90d",0,IF(P3622="91-180d",INDEX(Assumptions!$F$8:$F$12,MATCH(B3622,Assumptions!$A$8:$A$12,0)),IF(P3622="181-365d",INDEX(Assumptions!$G$8:$G$12,MATCH(B3622,Assumptions!$A$8:$A$12,0)),INDEX(Assumptions!$H$8:$H$12,MATCH(B3622,Assumptions!$A$8:$A$12,0)))))</f>
        <v>0.35</v>
      </c>
      <c r="R3622" s="14">
        <f t="shared" ca="1" si="397"/>
        <v>174422.22</v>
      </c>
      <c r="S3622" s="14">
        <f t="shared" ca="1" si="398"/>
        <v>323926.98</v>
      </c>
      <c r="T3622" s="11" t="s">
        <v>25</v>
      </c>
      <c r="U3622" s="18" t="s">
        <v>26</v>
      </c>
    </row>
    <row r="3623" spans="1:21" ht="15" customHeight="1" x14ac:dyDescent="0.15">
      <c r="A3623" s="10" t="s">
        <v>3671</v>
      </c>
      <c r="B3623" s="11" t="s">
        <v>31</v>
      </c>
      <c r="C3623" s="11" t="s">
        <v>63</v>
      </c>
      <c r="D3623" s="12">
        <v>45896</v>
      </c>
      <c r="E3623" s="11">
        <v>3050</v>
      </c>
      <c r="F3623" s="11" t="s">
        <v>33</v>
      </c>
      <c r="G3623" s="13">
        <v>1957.27</v>
      </c>
      <c r="H3623" s="14">
        <f t="shared" si="392"/>
        <v>5969673.5</v>
      </c>
      <c r="I3623" s="14">
        <f>IF(F3623="GHS",H3623,H3623*Assumptions!$B$4)</f>
        <v>5969673.5</v>
      </c>
      <c r="J3623" s="15" t="str">
        <f>INDEX(Assumptions!$B$8:$B$12,MATCH(B3623,Assumptions!$A$8:$A$12,0))</f>
        <v>Weighted Average</v>
      </c>
      <c r="K3623" s="16">
        <f>G3623/(1-INDEX(Assumptions!$D$8:$D$12,MATCH(B3623,Assumptions!$A$8:$A$12,0)))</f>
        <v>2718.4305555555557</v>
      </c>
      <c r="L3623" s="16">
        <f t="shared" si="393"/>
        <v>58.7181</v>
      </c>
      <c r="M3623" s="16">
        <f t="shared" si="394"/>
        <v>135.92152777777778</v>
      </c>
      <c r="N3623" s="14">
        <f>E3623*(K3623-L3623-M3623)*IF(F3623="GHS",1,Assumptions!$B$4)</f>
        <v>7697562.3297222229</v>
      </c>
      <c r="O3623" s="15">
        <f t="shared" ca="1" si="395"/>
        <v>390</v>
      </c>
      <c r="P3623" s="15" t="str">
        <f t="shared" ca="1" si="396"/>
        <v>365d+</v>
      </c>
      <c r="Q3623" s="17">
        <f ca="1">IF(P3623="0-90d",0,IF(P3623="91-180d",INDEX(Assumptions!$F$8:$F$12,MATCH(B3623,Assumptions!$A$8:$A$12,0)),IF(P3623="181-365d",INDEX(Assumptions!$G$8:$G$12,MATCH(B3623,Assumptions!$A$8:$A$12,0)),INDEX(Assumptions!$H$8:$H$12,MATCH(B3623,Assumptions!$A$8:$A$12,0)))))</f>
        <v>0.6</v>
      </c>
      <c r="R3623" s="14">
        <f t="shared" ca="1" si="397"/>
        <v>3581804.1</v>
      </c>
      <c r="S3623" s="14">
        <f t="shared" ca="1" si="398"/>
        <v>2387869.4</v>
      </c>
      <c r="T3623" s="11" t="s">
        <v>25</v>
      </c>
      <c r="U3623" s="18" t="s">
        <v>26</v>
      </c>
    </row>
    <row r="3624" spans="1:21" ht="15" customHeight="1" x14ac:dyDescent="0.15">
      <c r="A3624" s="10" t="s">
        <v>3672</v>
      </c>
      <c r="B3624" s="11" t="s">
        <v>31</v>
      </c>
      <c r="C3624" s="11" t="s">
        <v>32</v>
      </c>
      <c r="D3624" s="12">
        <v>45767</v>
      </c>
      <c r="E3624" s="11">
        <v>2965</v>
      </c>
      <c r="F3624" s="11" t="s">
        <v>33</v>
      </c>
      <c r="G3624" s="13">
        <v>2528.9</v>
      </c>
      <c r="H3624" s="14">
        <f t="shared" si="392"/>
        <v>7498188.5</v>
      </c>
      <c r="I3624" s="14">
        <f>IF(F3624="GHS",H3624,H3624*Assumptions!$B$4)</f>
        <v>7498188.5</v>
      </c>
      <c r="J3624" s="15" t="str">
        <f>INDEX(Assumptions!$B$8:$B$12,MATCH(B3624,Assumptions!$A$8:$A$12,0))</f>
        <v>Weighted Average</v>
      </c>
      <c r="K3624" s="16">
        <f>G3624/(1-INDEX(Assumptions!$D$8:$D$12,MATCH(B3624,Assumptions!$A$8:$A$12,0)))</f>
        <v>3512.3611111111113</v>
      </c>
      <c r="L3624" s="16">
        <f t="shared" si="393"/>
        <v>75.867000000000004</v>
      </c>
      <c r="M3624" s="16">
        <f t="shared" si="394"/>
        <v>175.61805555555557</v>
      </c>
      <c r="N3624" s="14">
        <f>E3624*(K3624-L3624-M3624)*IF(F3624="GHS",1,Assumptions!$B$4)</f>
        <v>9668497.5047222227</v>
      </c>
      <c r="O3624" s="15">
        <f t="shared" ca="1" si="395"/>
        <v>519</v>
      </c>
      <c r="P3624" s="15" t="str">
        <f t="shared" ca="1" si="396"/>
        <v>365d+</v>
      </c>
      <c r="Q3624" s="17">
        <f ca="1">IF(P3624="0-90d",0,IF(P3624="91-180d",INDEX(Assumptions!$F$8:$F$12,MATCH(B3624,Assumptions!$A$8:$A$12,0)),IF(P3624="181-365d",INDEX(Assumptions!$G$8:$G$12,MATCH(B3624,Assumptions!$A$8:$A$12,0)),INDEX(Assumptions!$H$8:$H$12,MATCH(B3624,Assumptions!$A$8:$A$12,0)))))</f>
        <v>0.6</v>
      </c>
      <c r="R3624" s="14">
        <f t="shared" ca="1" si="397"/>
        <v>4498913.0999999996</v>
      </c>
      <c r="S3624" s="14">
        <f t="shared" ca="1" si="398"/>
        <v>2999275.4000000004</v>
      </c>
      <c r="T3624" s="11" t="s">
        <v>25</v>
      </c>
      <c r="U3624" s="18" t="s">
        <v>26</v>
      </c>
    </row>
    <row r="3625" spans="1:21" ht="15" customHeight="1" x14ac:dyDescent="0.15">
      <c r="A3625" s="10" t="s">
        <v>3673</v>
      </c>
      <c r="B3625" s="11" t="s">
        <v>41</v>
      </c>
      <c r="C3625" s="11" t="s">
        <v>42</v>
      </c>
      <c r="D3625" s="12">
        <v>45813</v>
      </c>
      <c r="E3625" s="11">
        <v>560</v>
      </c>
      <c r="F3625" s="11" t="s">
        <v>33</v>
      </c>
      <c r="G3625" s="13">
        <v>318.89</v>
      </c>
      <c r="H3625" s="14">
        <f t="shared" si="392"/>
        <v>178578.4</v>
      </c>
      <c r="I3625" s="14">
        <f>IF(F3625="GHS",H3625,H3625*Assumptions!$B$4)</f>
        <v>178578.4</v>
      </c>
      <c r="J3625" s="15" t="str">
        <f>INDEX(Assumptions!$B$8:$B$12,MATCH(B3625,Assumptions!$A$8:$A$12,0))</f>
        <v>Weighted Average</v>
      </c>
      <c r="K3625" s="16">
        <f>G3625/(1-INDEX(Assumptions!$D$8:$D$12,MATCH(B3625,Assumptions!$A$8:$A$12,0)))</f>
        <v>490.59999999999997</v>
      </c>
      <c r="L3625" s="16">
        <f t="shared" si="393"/>
        <v>9.5666999999999991</v>
      </c>
      <c r="M3625" s="16">
        <f t="shared" si="394"/>
        <v>24.53</v>
      </c>
      <c r="N3625" s="14">
        <f>E3625*(K3625-L3625-M3625)*IF(F3625="GHS",1,Assumptions!$B$4)</f>
        <v>255641.84799999997</v>
      </c>
      <c r="O3625" s="15">
        <f t="shared" ca="1" si="395"/>
        <v>473</v>
      </c>
      <c r="P3625" s="15" t="str">
        <f t="shared" ca="1" si="396"/>
        <v>365d+</v>
      </c>
      <c r="Q3625" s="17">
        <f ca="1">IF(P3625="0-90d",0,IF(P3625="91-180d",INDEX(Assumptions!$F$8:$F$12,MATCH(B3625,Assumptions!$A$8:$A$12,0)),IF(P3625="181-365d",INDEX(Assumptions!$G$8:$G$12,MATCH(B3625,Assumptions!$A$8:$A$12,0)),INDEX(Assumptions!$H$8:$H$12,MATCH(B3625,Assumptions!$A$8:$A$12,0)))))</f>
        <v>0.8</v>
      </c>
      <c r="R3625" s="14">
        <f t="shared" ca="1" si="397"/>
        <v>142862.72</v>
      </c>
      <c r="S3625" s="14">
        <f t="shared" ca="1" si="398"/>
        <v>35715.679999999993</v>
      </c>
      <c r="T3625" s="11" t="s">
        <v>25</v>
      </c>
      <c r="U3625" s="18" t="s">
        <v>36</v>
      </c>
    </row>
    <row r="3626" spans="1:21" ht="15" customHeight="1" x14ac:dyDescent="0.15">
      <c r="A3626" s="10" t="s">
        <v>3674</v>
      </c>
      <c r="B3626" s="11" t="s">
        <v>41</v>
      </c>
      <c r="C3626" s="11" t="s">
        <v>42</v>
      </c>
      <c r="D3626" s="12">
        <v>46002</v>
      </c>
      <c r="E3626" s="11">
        <v>3677</v>
      </c>
      <c r="F3626" s="11" t="s">
        <v>33</v>
      </c>
      <c r="G3626" s="13">
        <v>355.67</v>
      </c>
      <c r="H3626" s="14">
        <f t="shared" si="392"/>
        <v>1307798.5900000001</v>
      </c>
      <c r="I3626" s="14">
        <f>IF(F3626="GHS",H3626,H3626*Assumptions!$B$4)</f>
        <v>1307798.5900000001</v>
      </c>
      <c r="J3626" s="15" t="str">
        <f>INDEX(Assumptions!$B$8:$B$12,MATCH(B3626,Assumptions!$A$8:$A$12,0))</f>
        <v>Weighted Average</v>
      </c>
      <c r="K3626" s="16">
        <f>G3626/(1-INDEX(Assumptions!$D$8:$D$12,MATCH(B3626,Assumptions!$A$8:$A$12,0)))</f>
        <v>547.18461538461543</v>
      </c>
      <c r="L3626" s="16">
        <f t="shared" si="393"/>
        <v>10.6701</v>
      </c>
      <c r="M3626" s="16">
        <f t="shared" si="394"/>
        <v>27.359230769230773</v>
      </c>
      <c r="N3626" s="14">
        <f>E3626*(K3626-L3626-M3626)*IF(F3626="GHS",1,Assumptions!$B$4)</f>
        <v>1872163.9815307693</v>
      </c>
      <c r="O3626" s="15">
        <f t="shared" ca="1" si="395"/>
        <v>284</v>
      </c>
      <c r="P3626" s="15" t="str">
        <f t="shared" ca="1" si="396"/>
        <v>181-365d</v>
      </c>
      <c r="Q3626" s="17">
        <f ca="1">IF(P3626="0-90d",0,IF(P3626="91-180d",INDEX(Assumptions!$F$8:$F$12,MATCH(B3626,Assumptions!$A$8:$A$12,0)),IF(P3626="181-365d",INDEX(Assumptions!$G$8:$G$12,MATCH(B3626,Assumptions!$A$8:$A$12,0)),INDEX(Assumptions!$H$8:$H$12,MATCH(B3626,Assumptions!$A$8:$A$12,0)))))</f>
        <v>0.35</v>
      </c>
      <c r="R3626" s="14">
        <f t="shared" ca="1" si="397"/>
        <v>457729.50650000002</v>
      </c>
      <c r="S3626" s="14">
        <f t="shared" ca="1" si="398"/>
        <v>850069.08350000007</v>
      </c>
      <c r="T3626" s="11" t="s">
        <v>25</v>
      </c>
      <c r="U3626" s="18" t="s">
        <v>26</v>
      </c>
    </row>
    <row r="3627" spans="1:21" ht="15" customHeight="1" x14ac:dyDescent="0.15">
      <c r="A3627" s="10" t="s">
        <v>3675</v>
      </c>
      <c r="B3627" s="11" t="s">
        <v>28</v>
      </c>
      <c r="C3627" s="11" t="s">
        <v>29</v>
      </c>
      <c r="D3627" s="12">
        <v>45759</v>
      </c>
      <c r="E3627" s="11">
        <v>996</v>
      </c>
      <c r="F3627" s="11" t="s">
        <v>24</v>
      </c>
      <c r="G3627" s="13">
        <v>5966.76</v>
      </c>
      <c r="H3627" s="14">
        <f t="shared" si="392"/>
        <v>5942892.96</v>
      </c>
      <c r="I3627" s="14">
        <f>IF(F3627="GHS",H3627,H3627*Assumptions!$B$4)</f>
        <v>64183243.968000002</v>
      </c>
      <c r="J3627" s="15" t="str">
        <f>INDEX(Assumptions!$B$8:$B$12,MATCH(B3627,Assumptions!$A$8:$A$12,0))</f>
        <v>Fair Value Less Costs to Sell</v>
      </c>
      <c r="K3627" s="16">
        <f>G3627/(1-INDEX(Assumptions!$D$8:$D$12,MATCH(B3627,Assumptions!$A$8:$A$12,0)))</f>
        <v>6780.409090909091</v>
      </c>
      <c r="L3627" s="16">
        <f t="shared" si="393"/>
        <v>179.00280000000001</v>
      </c>
      <c r="M3627" s="16">
        <f t="shared" si="394"/>
        <v>339.02045454545458</v>
      </c>
      <c r="N3627" s="14">
        <f>E3627*(K3627-L3627-M3627)*IF(F3627="GHS",1,Assumptions!$B$4)</f>
        <v>67363231.964596361</v>
      </c>
      <c r="O3627" s="15">
        <f t="shared" ca="1" si="395"/>
        <v>527</v>
      </c>
      <c r="P3627" s="15" t="str">
        <f t="shared" ca="1" si="396"/>
        <v>365d+</v>
      </c>
      <c r="Q3627" s="17">
        <f ca="1">IF(P3627="0-90d",0,IF(P3627="91-180d",INDEX(Assumptions!$F$8:$F$12,MATCH(B3627,Assumptions!$A$8:$A$12,0)),IF(P3627="181-365d",INDEX(Assumptions!$G$8:$G$12,MATCH(B3627,Assumptions!$A$8:$A$12,0)),INDEX(Assumptions!$H$8:$H$12,MATCH(B3627,Assumptions!$A$8:$A$12,0)))))</f>
        <v>0.4</v>
      </c>
      <c r="R3627" s="14">
        <f t="shared" ca="1" si="397"/>
        <v>25673297.587200001</v>
      </c>
      <c r="S3627" s="14">
        <f t="shared" ca="1" si="398"/>
        <v>38509946.380800001</v>
      </c>
      <c r="T3627" s="11" t="s">
        <v>25</v>
      </c>
      <c r="U3627" s="18" t="s">
        <v>36</v>
      </c>
    </row>
    <row r="3628" spans="1:21" ht="15" customHeight="1" x14ac:dyDescent="0.15">
      <c r="A3628" s="10" t="s">
        <v>3676</v>
      </c>
      <c r="B3628" s="11" t="s">
        <v>31</v>
      </c>
      <c r="C3628" s="11" t="s">
        <v>32</v>
      </c>
      <c r="D3628" s="12">
        <v>45852</v>
      </c>
      <c r="E3628" s="11">
        <v>2095</v>
      </c>
      <c r="F3628" s="11" t="s">
        <v>33</v>
      </c>
      <c r="G3628" s="13">
        <v>4777.2700000000004</v>
      </c>
      <c r="H3628" s="14">
        <f t="shared" si="392"/>
        <v>10008380.65</v>
      </c>
      <c r="I3628" s="14">
        <f>IF(F3628="GHS",H3628,H3628*Assumptions!$B$4)</f>
        <v>10008380.65</v>
      </c>
      <c r="J3628" s="15" t="str">
        <f>INDEX(Assumptions!$B$8:$B$12,MATCH(B3628,Assumptions!$A$8:$A$12,0))</f>
        <v>Weighted Average</v>
      </c>
      <c r="K3628" s="16">
        <f>G3628/(1-INDEX(Assumptions!$D$8:$D$12,MATCH(B3628,Assumptions!$A$8:$A$12,0)))</f>
        <v>6635.0972222222226</v>
      </c>
      <c r="L3628" s="16">
        <f t="shared" si="393"/>
        <v>143.31810000000002</v>
      </c>
      <c r="M3628" s="16">
        <f t="shared" si="394"/>
        <v>331.75486111111115</v>
      </c>
      <c r="N3628" s="14">
        <f>E3628*(K3628-L3628-M3628)*IF(F3628="GHS",1,Assumptions!$B$4)</f>
        <v>12905250.827027777</v>
      </c>
      <c r="O3628" s="15">
        <f t="shared" ca="1" si="395"/>
        <v>434</v>
      </c>
      <c r="P3628" s="15" t="str">
        <f t="shared" ca="1" si="396"/>
        <v>365d+</v>
      </c>
      <c r="Q3628" s="17">
        <f ca="1">IF(P3628="0-90d",0,IF(P3628="91-180d",INDEX(Assumptions!$F$8:$F$12,MATCH(B3628,Assumptions!$A$8:$A$12,0)),IF(P3628="181-365d",INDEX(Assumptions!$G$8:$G$12,MATCH(B3628,Assumptions!$A$8:$A$12,0)),INDEX(Assumptions!$H$8:$H$12,MATCH(B3628,Assumptions!$A$8:$A$12,0)))))</f>
        <v>0.6</v>
      </c>
      <c r="R3628" s="14">
        <f t="shared" ca="1" si="397"/>
        <v>6005028.3899999997</v>
      </c>
      <c r="S3628" s="14">
        <f t="shared" ca="1" si="398"/>
        <v>4003352.2600000007</v>
      </c>
      <c r="T3628" s="11" t="s">
        <v>25</v>
      </c>
      <c r="U3628" s="18" t="s">
        <v>26</v>
      </c>
    </row>
    <row r="3629" spans="1:21" ht="15" customHeight="1" x14ac:dyDescent="0.15">
      <c r="A3629" s="10" t="s">
        <v>3677</v>
      </c>
      <c r="B3629" s="11" t="s">
        <v>46</v>
      </c>
      <c r="C3629" s="11" t="s">
        <v>47</v>
      </c>
      <c r="D3629" s="12">
        <v>45926</v>
      </c>
      <c r="E3629" s="11">
        <v>3982</v>
      </c>
      <c r="F3629" s="11" t="s">
        <v>33</v>
      </c>
      <c r="G3629" s="13">
        <v>1364093.51</v>
      </c>
      <c r="H3629" s="14">
        <f t="shared" si="392"/>
        <v>5431820356.8199997</v>
      </c>
      <c r="I3629" s="14">
        <f>IF(F3629="GHS",H3629,H3629*Assumptions!$B$4)</f>
        <v>5431820356.8199997</v>
      </c>
      <c r="J3629" s="15" t="str">
        <f>INDEX(Assumptions!$B$8:$B$12,MATCH(B3629,Assumptions!$A$8:$A$12,0))</f>
        <v>Specific Identification</v>
      </c>
      <c r="K3629" s="16">
        <f>G3629/(1-INDEX(Assumptions!$D$8:$D$12,MATCH(B3629,Assumptions!$A$8:$A$12,0)))</f>
        <v>1748837.8333333333</v>
      </c>
      <c r="L3629" s="16">
        <f t="shared" si="393"/>
        <v>40922.8053</v>
      </c>
      <c r="M3629" s="16">
        <f t="shared" si="394"/>
        <v>87441.891666666663</v>
      </c>
      <c r="N3629" s="14">
        <f>E3629*(K3629-L3629-M3629)*IF(F3629="GHS",1,Assumptions!$B$4)</f>
        <v>6452724029.0120668</v>
      </c>
      <c r="O3629" s="15">
        <f t="shared" ca="1" si="395"/>
        <v>360</v>
      </c>
      <c r="P3629" s="15" t="str">
        <f t="shared" ca="1" si="396"/>
        <v>181-365d</v>
      </c>
      <c r="Q3629" s="17">
        <f ca="1">IF(P3629="0-90d",0,IF(P3629="91-180d",INDEX(Assumptions!$F$8:$F$12,MATCH(B3629,Assumptions!$A$8:$A$12,0)),IF(P3629="181-365d",INDEX(Assumptions!$G$8:$G$12,MATCH(B3629,Assumptions!$A$8:$A$12,0)),INDEX(Assumptions!$H$8:$H$12,MATCH(B3629,Assumptions!$A$8:$A$12,0)))))</f>
        <v>0.05</v>
      </c>
      <c r="R3629" s="14">
        <f t="shared" ca="1" si="397"/>
        <v>271591017.84100002</v>
      </c>
      <c r="S3629" s="14">
        <f t="shared" ca="1" si="398"/>
        <v>5160229338.9790001</v>
      </c>
      <c r="T3629" s="11" t="s">
        <v>25</v>
      </c>
      <c r="U3629" s="18" t="s">
        <v>26</v>
      </c>
    </row>
    <row r="3630" spans="1:21" ht="15" customHeight="1" x14ac:dyDescent="0.15">
      <c r="A3630" s="10" t="s">
        <v>3678</v>
      </c>
      <c r="B3630" s="11" t="s">
        <v>31</v>
      </c>
      <c r="C3630" s="11" t="s">
        <v>32</v>
      </c>
      <c r="D3630" s="12">
        <v>46150</v>
      </c>
      <c r="E3630" s="11">
        <v>4414</v>
      </c>
      <c r="F3630" s="11" t="s">
        <v>33</v>
      </c>
      <c r="G3630" s="13">
        <v>1020.88</v>
      </c>
      <c r="H3630" s="14">
        <f t="shared" si="392"/>
        <v>4506164.32</v>
      </c>
      <c r="I3630" s="14">
        <f>IF(F3630="GHS",H3630,H3630*Assumptions!$B$4)</f>
        <v>4506164.32</v>
      </c>
      <c r="J3630" s="15" t="str">
        <f>INDEX(Assumptions!$B$8:$B$12,MATCH(B3630,Assumptions!$A$8:$A$12,0))</f>
        <v>Weighted Average</v>
      </c>
      <c r="K3630" s="16">
        <f>G3630/(1-INDEX(Assumptions!$D$8:$D$12,MATCH(B3630,Assumptions!$A$8:$A$12,0)))</f>
        <v>1417.8888888888889</v>
      </c>
      <c r="L3630" s="16">
        <f t="shared" si="393"/>
        <v>30.6264</v>
      </c>
      <c r="M3630" s="16">
        <f t="shared" si="394"/>
        <v>70.894444444444446</v>
      </c>
      <c r="N3630" s="14">
        <f>E3630*(K3630-L3630-M3630)*IF(F3630="GHS",1,Assumptions!$B$4)</f>
        <v>5810448.5481777778</v>
      </c>
      <c r="O3630" s="15">
        <f t="shared" ca="1" si="395"/>
        <v>136</v>
      </c>
      <c r="P3630" s="15" t="str">
        <f t="shared" ca="1" si="396"/>
        <v>91-180d</v>
      </c>
      <c r="Q3630" s="17">
        <f ca="1">IF(P3630="0-90d",0,IF(P3630="91-180d",INDEX(Assumptions!$F$8:$F$12,MATCH(B3630,Assumptions!$A$8:$A$12,0)),IF(P3630="181-365d",INDEX(Assumptions!$G$8:$G$12,MATCH(B3630,Assumptions!$A$8:$A$12,0)),INDEX(Assumptions!$H$8:$H$12,MATCH(B3630,Assumptions!$A$8:$A$12,0)))))</f>
        <v>0.05</v>
      </c>
      <c r="R3630" s="14">
        <f t="shared" ca="1" si="397"/>
        <v>225308.21600000001</v>
      </c>
      <c r="S3630" s="14">
        <f t="shared" si="398"/>
        <v>0</v>
      </c>
      <c r="T3630" s="11" t="s">
        <v>39</v>
      </c>
      <c r="U3630" s="18" t="s">
        <v>36</v>
      </c>
    </row>
    <row r="3631" spans="1:21" ht="15" customHeight="1" x14ac:dyDescent="0.15">
      <c r="A3631" s="10" t="s">
        <v>3679</v>
      </c>
      <c r="B3631" s="11" t="s">
        <v>46</v>
      </c>
      <c r="C3631" s="11" t="s">
        <v>119</v>
      </c>
      <c r="D3631" s="12">
        <v>46141</v>
      </c>
      <c r="E3631" s="11">
        <v>4120</v>
      </c>
      <c r="F3631" s="11" t="s">
        <v>33</v>
      </c>
      <c r="G3631" s="13">
        <v>701951.05</v>
      </c>
      <c r="H3631" s="14">
        <f t="shared" si="392"/>
        <v>2892038326</v>
      </c>
      <c r="I3631" s="14">
        <f>IF(F3631="GHS",H3631,H3631*Assumptions!$B$4)</f>
        <v>2892038326</v>
      </c>
      <c r="J3631" s="15" t="str">
        <f>INDEX(Assumptions!$B$8:$B$12,MATCH(B3631,Assumptions!$A$8:$A$12,0))</f>
        <v>Specific Identification</v>
      </c>
      <c r="K3631" s="16">
        <f>G3631/(1-INDEX(Assumptions!$D$8:$D$12,MATCH(B3631,Assumptions!$A$8:$A$12,0)))</f>
        <v>899937.24358974362</v>
      </c>
      <c r="L3631" s="16">
        <f t="shared" si="393"/>
        <v>21058.531500000001</v>
      </c>
      <c r="M3631" s="16">
        <f t="shared" si="394"/>
        <v>44996.862179487187</v>
      </c>
      <c r="N3631" s="14">
        <f>E3631*(K3631-L3631-M3631)*IF(F3631="GHS",1,Assumptions!$B$4)</f>
        <v>3435593221.6302567</v>
      </c>
      <c r="O3631" s="15">
        <f t="shared" ca="1" si="395"/>
        <v>145</v>
      </c>
      <c r="P3631" s="15" t="str">
        <f t="shared" ca="1" si="396"/>
        <v>91-180d</v>
      </c>
      <c r="Q3631" s="17">
        <f ca="1">IF(P3631="0-90d",0,IF(P3631="91-180d",INDEX(Assumptions!$F$8:$F$12,MATCH(B3631,Assumptions!$A$8:$A$12,0)),IF(P3631="181-365d",INDEX(Assumptions!$G$8:$G$12,MATCH(B3631,Assumptions!$A$8:$A$12,0)),INDEX(Assumptions!$H$8:$H$12,MATCH(B3631,Assumptions!$A$8:$A$12,0)))))</f>
        <v>0</v>
      </c>
      <c r="R3631" s="14">
        <f t="shared" ca="1" si="397"/>
        <v>0</v>
      </c>
      <c r="S3631" s="14">
        <f t="shared" ca="1" si="398"/>
        <v>2892038326</v>
      </c>
      <c r="T3631" s="11" t="s">
        <v>25</v>
      </c>
      <c r="U3631" s="18" t="s">
        <v>26</v>
      </c>
    </row>
    <row r="3632" spans="1:21" ht="15" customHeight="1" x14ac:dyDescent="0.15">
      <c r="A3632" s="10" t="s">
        <v>3680</v>
      </c>
      <c r="B3632" s="11" t="s">
        <v>41</v>
      </c>
      <c r="C3632" s="11" t="s">
        <v>44</v>
      </c>
      <c r="D3632" s="12">
        <v>45876</v>
      </c>
      <c r="E3632" s="11">
        <v>520</v>
      </c>
      <c r="F3632" s="11" t="s">
        <v>33</v>
      </c>
      <c r="G3632" s="13">
        <v>164.7</v>
      </c>
      <c r="H3632" s="14">
        <f t="shared" si="392"/>
        <v>85644</v>
      </c>
      <c r="I3632" s="14">
        <f>IF(F3632="GHS",H3632,H3632*Assumptions!$B$4)</f>
        <v>85644</v>
      </c>
      <c r="J3632" s="15" t="str">
        <f>INDEX(Assumptions!$B$8:$B$12,MATCH(B3632,Assumptions!$A$8:$A$12,0))</f>
        <v>Weighted Average</v>
      </c>
      <c r="K3632" s="16">
        <f>G3632/(1-INDEX(Assumptions!$D$8:$D$12,MATCH(B3632,Assumptions!$A$8:$A$12,0)))</f>
        <v>253.38461538461536</v>
      </c>
      <c r="L3632" s="16">
        <f t="shared" si="393"/>
        <v>4.9409999999999998</v>
      </c>
      <c r="M3632" s="16">
        <f t="shared" si="394"/>
        <v>12.669230769230769</v>
      </c>
      <c r="N3632" s="14">
        <f>E3632*(K3632-L3632-M3632)*IF(F3632="GHS",1,Assumptions!$B$4)</f>
        <v>122602.67999999998</v>
      </c>
      <c r="O3632" s="15">
        <f t="shared" ca="1" si="395"/>
        <v>410</v>
      </c>
      <c r="P3632" s="15" t="str">
        <f t="shared" ca="1" si="396"/>
        <v>365d+</v>
      </c>
      <c r="Q3632" s="17">
        <f ca="1">IF(P3632="0-90d",0,IF(P3632="91-180d",INDEX(Assumptions!$F$8:$F$12,MATCH(B3632,Assumptions!$A$8:$A$12,0)),IF(P3632="181-365d",INDEX(Assumptions!$G$8:$G$12,MATCH(B3632,Assumptions!$A$8:$A$12,0)),INDEX(Assumptions!$H$8:$H$12,MATCH(B3632,Assumptions!$A$8:$A$12,0)))))</f>
        <v>0.8</v>
      </c>
      <c r="R3632" s="14">
        <f t="shared" ca="1" si="397"/>
        <v>68515.199999999997</v>
      </c>
      <c r="S3632" s="14">
        <f t="shared" ca="1" si="398"/>
        <v>17128.800000000003</v>
      </c>
      <c r="T3632" s="11" t="s">
        <v>25</v>
      </c>
      <c r="U3632" s="18" t="s">
        <v>26</v>
      </c>
    </row>
    <row r="3633" spans="1:21" ht="15" customHeight="1" x14ac:dyDescent="0.15">
      <c r="A3633" s="10" t="s">
        <v>3681</v>
      </c>
      <c r="B3633" s="11" t="s">
        <v>22</v>
      </c>
      <c r="C3633" s="11" t="s">
        <v>61</v>
      </c>
      <c r="D3633" s="12">
        <v>45875</v>
      </c>
      <c r="E3633" s="11">
        <v>2086</v>
      </c>
      <c r="F3633" s="11" t="s">
        <v>24</v>
      </c>
      <c r="G3633" s="13">
        <v>25060.11</v>
      </c>
      <c r="H3633" s="14">
        <f t="shared" si="392"/>
        <v>52275389.460000001</v>
      </c>
      <c r="I3633" s="14">
        <f>IF(F3633="GHS",H3633,H3633*Assumptions!$B$4)</f>
        <v>564574206.1680001</v>
      </c>
      <c r="J3633" s="15" t="str">
        <f>INDEX(Assumptions!$B$8:$B$12,MATCH(B3633,Assumptions!$A$8:$A$12,0))</f>
        <v>FIFO</v>
      </c>
      <c r="K3633" s="16">
        <f>G3633/(1-INDEX(Assumptions!$D$8:$D$12,MATCH(B3633,Assumptions!$A$8:$A$12,0)))</f>
        <v>30561.109756097558</v>
      </c>
      <c r="L3633" s="16">
        <f t="shared" si="393"/>
        <v>751.80330000000004</v>
      </c>
      <c r="M3633" s="16">
        <f t="shared" si="394"/>
        <v>1528.0554878048779</v>
      </c>
      <c r="N3633" s="14">
        <f>E3633*(K3633-L3633-M3633)*IF(F3633="GHS",1,Assumptions!$B$4)</f>
        <v>637142646.8144722</v>
      </c>
      <c r="O3633" s="15">
        <f t="shared" ca="1" si="395"/>
        <v>411</v>
      </c>
      <c r="P3633" s="15" t="str">
        <f t="shared" ca="1" si="396"/>
        <v>365d+</v>
      </c>
      <c r="Q3633" s="17">
        <f ca="1">IF(P3633="0-90d",0,IF(P3633="91-180d",INDEX(Assumptions!$F$8:$F$12,MATCH(B3633,Assumptions!$A$8:$A$12,0)),IF(P3633="181-365d",INDEX(Assumptions!$G$8:$G$12,MATCH(B3633,Assumptions!$A$8:$A$12,0)),INDEX(Assumptions!$H$8:$H$12,MATCH(B3633,Assumptions!$A$8:$A$12,0)))))</f>
        <v>0.5</v>
      </c>
      <c r="R3633" s="14">
        <f t="shared" ca="1" si="397"/>
        <v>282287103.08400005</v>
      </c>
      <c r="S3633" s="14">
        <f t="shared" ca="1" si="398"/>
        <v>282287103.08400005</v>
      </c>
      <c r="T3633" s="11" t="s">
        <v>25</v>
      </c>
      <c r="U3633" s="18" t="s">
        <v>26</v>
      </c>
    </row>
    <row r="3634" spans="1:21" ht="15" customHeight="1" x14ac:dyDescent="0.15">
      <c r="A3634" s="10" t="s">
        <v>3682</v>
      </c>
      <c r="B3634" s="11" t="s">
        <v>31</v>
      </c>
      <c r="C3634" s="11" t="s">
        <v>63</v>
      </c>
      <c r="D3634" s="12">
        <v>45782</v>
      </c>
      <c r="E3634" s="11">
        <v>948</v>
      </c>
      <c r="F3634" s="11" t="s">
        <v>33</v>
      </c>
      <c r="G3634" s="13">
        <v>3560.29</v>
      </c>
      <c r="H3634" s="14">
        <f t="shared" si="392"/>
        <v>3375154.92</v>
      </c>
      <c r="I3634" s="14">
        <f>IF(F3634="GHS",H3634,H3634*Assumptions!$B$4)</f>
        <v>3375154.92</v>
      </c>
      <c r="J3634" s="15" t="str">
        <f>INDEX(Assumptions!$B$8:$B$12,MATCH(B3634,Assumptions!$A$8:$A$12,0))</f>
        <v>Weighted Average</v>
      </c>
      <c r="K3634" s="16">
        <f>G3634/(1-INDEX(Assumptions!$D$8:$D$12,MATCH(B3634,Assumptions!$A$8:$A$12,0)))</f>
        <v>4944.8472222222226</v>
      </c>
      <c r="L3634" s="16">
        <f t="shared" si="393"/>
        <v>106.8087</v>
      </c>
      <c r="M3634" s="16">
        <f t="shared" si="394"/>
        <v>247.24236111111114</v>
      </c>
      <c r="N3634" s="14">
        <f>E3634*(K3634-L3634-M3634)*IF(F3634="GHS",1,Assumptions!$B$4)</f>
        <v>4352074.7607333343</v>
      </c>
      <c r="O3634" s="15">
        <f t="shared" ca="1" si="395"/>
        <v>504</v>
      </c>
      <c r="P3634" s="15" t="str">
        <f t="shared" ca="1" si="396"/>
        <v>365d+</v>
      </c>
      <c r="Q3634" s="17">
        <f ca="1">IF(P3634="0-90d",0,IF(P3634="91-180d",INDEX(Assumptions!$F$8:$F$12,MATCH(B3634,Assumptions!$A$8:$A$12,0)),IF(P3634="181-365d",INDEX(Assumptions!$G$8:$G$12,MATCH(B3634,Assumptions!$A$8:$A$12,0)),INDEX(Assumptions!$H$8:$H$12,MATCH(B3634,Assumptions!$A$8:$A$12,0)))))</f>
        <v>0.6</v>
      </c>
      <c r="R3634" s="14">
        <f t="shared" ca="1" si="397"/>
        <v>2025092.9519999998</v>
      </c>
      <c r="S3634" s="14">
        <f t="shared" ca="1" si="398"/>
        <v>1350061.9680000001</v>
      </c>
      <c r="T3634" s="11" t="s">
        <v>25</v>
      </c>
      <c r="U3634" s="18" t="s">
        <v>26</v>
      </c>
    </row>
    <row r="3635" spans="1:21" ht="15" customHeight="1" x14ac:dyDescent="0.15">
      <c r="A3635" s="10" t="s">
        <v>3683</v>
      </c>
      <c r="B3635" s="11" t="s">
        <v>28</v>
      </c>
      <c r="C3635" s="11" t="s">
        <v>29</v>
      </c>
      <c r="D3635" s="12">
        <v>45957</v>
      </c>
      <c r="E3635" s="11">
        <v>1063</v>
      </c>
      <c r="F3635" s="11" t="s">
        <v>24</v>
      </c>
      <c r="G3635" s="13">
        <v>4662</v>
      </c>
      <c r="H3635" s="14">
        <f t="shared" si="392"/>
        <v>4955706</v>
      </c>
      <c r="I3635" s="14">
        <f>IF(F3635="GHS",H3635,H3635*Assumptions!$B$4)</f>
        <v>53521624.800000004</v>
      </c>
      <c r="J3635" s="15" t="str">
        <f>INDEX(Assumptions!$B$8:$B$12,MATCH(B3635,Assumptions!$A$8:$A$12,0))</f>
        <v>Fair Value Less Costs to Sell</v>
      </c>
      <c r="K3635" s="16">
        <f>G3635/(1-INDEX(Assumptions!$D$8:$D$12,MATCH(B3635,Assumptions!$A$8:$A$12,0)))</f>
        <v>5297.727272727273</v>
      </c>
      <c r="L3635" s="16">
        <f t="shared" si="393"/>
        <v>139.85999999999999</v>
      </c>
      <c r="M3635" s="16">
        <f t="shared" si="394"/>
        <v>264.88636363636368</v>
      </c>
      <c r="N3635" s="14">
        <f>E3635*(K3635-L3635-M3635)*IF(F3635="GHS",1,Assumptions!$B$4)</f>
        <v>56173378.028727286</v>
      </c>
      <c r="O3635" s="15">
        <f t="shared" ca="1" si="395"/>
        <v>329</v>
      </c>
      <c r="P3635" s="15" t="str">
        <f t="shared" ca="1" si="396"/>
        <v>181-365d</v>
      </c>
      <c r="Q3635" s="17">
        <f ca="1">IF(P3635="0-90d",0,IF(P3635="91-180d",INDEX(Assumptions!$F$8:$F$12,MATCH(B3635,Assumptions!$A$8:$A$12,0)),IF(P3635="181-365d",INDEX(Assumptions!$G$8:$G$12,MATCH(B3635,Assumptions!$A$8:$A$12,0)),INDEX(Assumptions!$H$8:$H$12,MATCH(B3635,Assumptions!$A$8:$A$12,0)))))</f>
        <v>0.1</v>
      </c>
      <c r="R3635" s="14">
        <f t="shared" ca="1" si="397"/>
        <v>5352162.4800000004</v>
      </c>
      <c r="S3635" s="14">
        <f t="shared" ca="1" si="398"/>
        <v>48169462.320000008</v>
      </c>
      <c r="T3635" s="11" t="s">
        <v>25</v>
      </c>
      <c r="U3635" s="18" t="s">
        <v>26</v>
      </c>
    </row>
    <row r="3636" spans="1:21" ht="15" customHeight="1" x14ac:dyDescent="0.15">
      <c r="A3636" s="10" t="s">
        <v>3684</v>
      </c>
      <c r="B3636" s="11" t="s">
        <v>31</v>
      </c>
      <c r="C3636" s="11" t="s">
        <v>76</v>
      </c>
      <c r="D3636" s="12">
        <v>46192</v>
      </c>
      <c r="E3636" s="11">
        <v>4293</v>
      </c>
      <c r="F3636" s="11" t="s">
        <v>33</v>
      </c>
      <c r="G3636" s="13">
        <v>4133.09</v>
      </c>
      <c r="H3636" s="14">
        <f t="shared" si="392"/>
        <v>17743355.370000001</v>
      </c>
      <c r="I3636" s="14">
        <f>IF(F3636="GHS",H3636,H3636*Assumptions!$B$4)</f>
        <v>17743355.370000001</v>
      </c>
      <c r="J3636" s="15" t="str">
        <f>INDEX(Assumptions!$B$8:$B$12,MATCH(B3636,Assumptions!$A$8:$A$12,0))</f>
        <v>Weighted Average</v>
      </c>
      <c r="K3636" s="16">
        <f>G3636/(1-INDEX(Assumptions!$D$8:$D$12,MATCH(B3636,Assumptions!$A$8:$A$12,0)))</f>
        <v>5740.4027777777783</v>
      </c>
      <c r="L3636" s="16">
        <f t="shared" si="393"/>
        <v>123.9927</v>
      </c>
      <c r="M3636" s="16">
        <f t="shared" si="394"/>
        <v>287.02013888888894</v>
      </c>
      <c r="N3636" s="14">
        <f>E3636*(K3636-L3636-M3636)*IF(F3636="GHS",1,Assumptions!$B$4)</f>
        <v>22879071.007650003</v>
      </c>
      <c r="O3636" s="15">
        <f t="shared" ca="1" si="395"/>
        <v>94</v>
      </c>
      <c r="P3636" s="15" t="str">
        <f t="shared" ca="1" si="396"/>
        <v>91-180d</v>
      </c>
      <c r="Q3636" s="17">
        <f ca="1">IF(P3636="0-90d",0,IF(P3636="91-180d",INDEX(Assumptions!$F$8:$F$12,MATCH(B3636,Assumptions!$A$8:$A$12,0)),IF(P3636="181-365d",INDEX(Assumptions!$G$8:$G$12,MATCH(B3636,Assumptions!$A$8:$A$12,0)),INDEX(Assumptions!$H$8:$H$12,MATCH(B3636,Assumptions!$A$8:$A$12,0)))))</f>
        <v>0.05</v>
      </c>
      <c r="R3636" s="14">
        <f t="shared" ca="1" si="397"/>
        <v>887167.76850000012</v>
      </c>
      <c r="S3636" s="14">
        <f t="shared" ca="1" si="398"/>
        <v>16856187.601500001</v>
      </c>
      <c r="T3636" s="11" t="s">
        <v>25</v>
      </c>
      <c r="U3636" s="18" t="s">
        <v>26</v>
      </c>
    </row>
    <row r="3637" spans="1:21" ht="15" customHeight="1" x14ac:dyDescent="0.15">
      <c r="A3637" s="10" t="s">
        <v>3685</v>
      </c>
      <c r="B3637" s="11" t="s">
        <v>46</v>
      </c>
      <c r="C3637" s="11" t="s">
        <v>47</v>
      </c>
      <c r="D3637" s="12">
        <v>45783</v>
      </c>
      <c r="E3637" s="11">
        <v>1239</v>
      </c>
      <c r="F3637" s="11" t="s">
        <v>33</v>
      </c>
      <c r="G3637" s="13">
        <v>520242.45</v>
      </c>
      <c r="H3637" s="14">
        <f t="shared" si="392"/>
        <v>644580395.55000007</v>
      </c>
      <c r="I3637" s="14">
        <f>IF(F3637="GHS",H3637,H3637*Assumptions!$B$4)</f>
        <v>644580395.55000007</v>
      </c>
      <c r="J3637" s="15" t="str">
        <f>INDEX(Assumptions!$B$8:$B$12,MATCH(B3637,Assumptions!$A$8:$A$12,0))</f>
        <v>Specific Identification</v>
      </c>
      <c r="K3637" s="16">
        <f>G3637/(1-INDEX(Assumptions!$D$8:$D$12,MATCH(B3637,Assumptions!$A$8:$A$12,0)))</f>
        <v>666977.5</v>
      </c>
      <c r="L3637" s="16">
        <f t="shared" si="393"/>
        <v>15607.273499999999</v>
      </c>
      <c r="M3637" s="16">
        <f t="shared" si="394"/>
        <v>33348.875</v>
      </c>
      <c r="N3637" s="14">
        <f>E3637*(K3637-L3637-M3637)*IF(F3637="GHS",1,Assumptions!$B$4)</f>
        <v>765728454.50849998</v>
      </c>
      <c r="O3637" s="15">
        <f t="shared" ca="1" si="395"/>
        <v>503</v>
      </c>
      <c r="P3637" s="15" t="str">
        <f t="shared" ca="1" si="396"/>
        <v>365d+</v>
      </c>
      <c r="Q3637" s="17">
        <f ca="1">IF(P3637="0-90d",0,IF(P3637="91-180d",INDEX(Assumptions!$F$8:$F$12,MATCH(B3637,Assumptions!$A$8:$A$12,0)),IF(P3637="181-365d",INDEX(Assumptions!$G$8:$G$12,MATCH(B3637,Assumptions!$A$8:$A$12,0)),INDEX(Assumptions!$H$8:$H$12,MATCH(B3637,Assumptions!$A$8:$A$12,0)))))</f>
        <v>0.15</v>
      </c>
      <c r="R3637" s="14">
        <f t="shared" ca="1" si="397"/>
        <v>96687059.332500011</v>
      </c>
      <c r="S3637" s="14">
        <f t="shared" si="398"/>
        <v>0</v>
      </c>
      <c r="T3637" s="11" t="s">
        <v>39</v>
      </c>
      <c r="U3637" s="18" t="s">
        <v>26</v>
      </c>
    </row>
    <row r="3638" spans="1:21" ht="15" customHeight="1" x14ac:dyDescent="0.15">
      <c r="A3638" s="10" t="s">
        <v>3686</v>
      </c>
      <c r="B3638" s="11" t="s">
        <v>28</v>
      </c>
      <c r="C3638" s="11" t="s">
        <v>35</v>
      </c>
      <c r="D3638" s="12">
        <v>46044</v>
      </c>
      <c r="E3638" s="11">
        <v>4543</v>
      </c>
      <c r="F3638" s="11" t="s">
        <v>24</v>
      </c>
      <c r="G3638" s="13">
        <v>8175.46</v>
      </c>
      <c r="H3638" s="14">
        <f t="shared" si="392"/>
        <v>37141114.780000001</v>
      </c>
      <c r="I3638" s="14">
        <f>IF(F3638="GHS",H3638,H3638*Assumptions!$B$4)</f>
        <v>401124039.62400001</v>
      </c>
      <c r="J3638" s="15" t="str">
        <f>INDEX(Assumptions!$B$8:$B$12,MATCH(B3638,Assumptions!$A$8:$A$12,0))</f>
        <v>Fair Value Less Costs to Sell</v>
      </c>
      <c r="K3638" s="16">
        <f>G3638/(1-INDEX(Assumptions!$D$8:$D$12,MATCH(B3638,Assumptions!$A$8:$A$12,0)))</f>
        <v>9290.295454545454</v>
      </c>
      <c r="L3638" s="16">
        <f t="shared" si="393"/>
        <v>245.2638</v>
      </c>
      <c r="M3638" s="16">
        <f t="shared" si="394"/>
        <v>464.51477272727271</v>
      </c>
      <c r="N3638" s="14">
        <f>E3638*(K3638-L3638-M3638)*IF(F3638="GHS",1,Assumptions!$B$4)</f>
        <v>420997912.49628001</v>
      </c>
      <c r="O3638" s="15">
        <f t="shared" ca="1" si="395"/>
        <v>242</v>
      </c>
      <c r="P3638" s="15" t="str">
        <f t="shared" ca="1" si="396"/>
        <v>181-365d</v>
      </c>
      <c r="Q3638" s="17">
        <f ca="1">IF(P3638="0-90d",0,IF(P3638="91-180d",INDEX(Assumptions!$F$8:$F$12,MATCH(B3638,Assumptions!$A$8:$A$12,0)),IF(P3638="181-365d",INDEX(Assumptions!$G$8:$G$12,MATCH(B3638,Assumptions!$A$8:$A$12,0)),INDEX(Assumptions!$H$8:$H$12,MATCH(B3638,Assumptions!$A$8:$A$12,0)))))</f>
        <v>0.1</v>
      </c>
      <c r="R3638" s="14">
        <f t="shared" ca="1" si="397"/>
        <v>40112403.962400004</v>
      </c>
      <c r="S3638" s="14">
        <f t="shared" ca="1" si="398"/>
        <v>361011635.66159999</v>
      </c>
      <c r="T3638" s="11" t="s">
        <v>25</v>
      </c>
      <c r="U3638" s="18" t="s">
        <v>36</v>
      </c>
    </row>
    <row r="3639" spans="1:21" ht="15" customHeight="1" x14ac:dyDescent="0.15">
      <c r="A3639" s="10" t="s">
        <v>3687</v>
      </c>
      <c r="B3639" s="11" t="s">
        <v>22</v>
      </c>
      <c r="C3639" s="11" t="s">
        <v>81</v>
      </c>
      <c r="D3639" s="12">
        <v>45876</v>
      </c>
      <c r="E3639" s="11">
        <v>376</v>
      </c>
      <c r="F3639" s="11" t="s">
        <v>24</v>
      </c>
      <c r="G3639" s="13">
        <v>28544.73</v>
      </c>
      <c r="H3639" s="14">
        <f t="shared" si="392"/>
        <v>10732818.48</v>
      </c>
      <c r="I3639" s="14">
        <f>IF(F3639="GHS",H3639,H3639*Assumptions!$B$4)</f>
        <v>115914439.58400001</v>
      </c>
      <c r="J3639" s="15" t="str">
        <f>INDEX(Assumptions!$B$8:$B$12,MATCH(B3639,Assumptions!$A$8:$A$12,0))</f>
        <v>FIFO</v>
      </c>
      <c r="K3639" s="16">
        <f>G3639/(1-INDEX(Assumptions!$D$8:$D$12,MATCH(B3639,Assumptions!$A$8:$A$12,0)))</f>
        <v>34810.646341463413</v>
      </c>
      <c r="L3639" s="16">
        <f t="shared" si="393"/>
        <v>856.34190000000001</v>
      </c>
      <c r="M3639" s="16">
        <f t="shared" si="394"/>
        <v>1740.5323170731708</v>
      </c>
      <c r="N3639" s="14">
        <f>E3639*(K3639-L3639-M3639)*IF(F3639="GHS",1,Assumptions!$B$4)</f>
        <v>130813685.84272391</v>
      </c>
      <c r="O3639" s="15">
        <f t="shared" ca="1" si="395"/>
        <v>410</v>
      </c>
      <c r="P3639" s="15" t="str">
        <f t="shared" ca="1" si="396"/>
        <v>365d+</v>
      </c>
      <c r="Q3639" s="17">
        <f ca="1">IF(P3639="0-90d",0,IF(P3639="91-180d",INDEX(Assumptions!$F$8:$F$12,MATCH(B3639,Assumptions!$A$8:$A$12,0)),IF(P3639="181-365d",INDEX(Assumptions!$G$8:$G$12,MATCH(B3639,Assumptions!$A$8:$A$12,0)),INDEX(Assumptions!$H$8:$H$12,MATCH(B3639,Assumptions!$A$8:$A$12,0)))))</f>
        <v>0.5</v>
      </c>
      <c r="R3639" s="14">
        <f t="shared" ca="1" si="397"/>
        <v>57957219.792000003</v>
      </c>
      <c r="S3639" s="14">
        <f t="shared" ca="1" si="398"/>
        <v>57957219.792000003</v>
      </c>
      <c r="T3639" s="11" t="s">
        <v>25</v>
      </c>
      <c r="U3639" s="18" t="s">
        <v>26</v>
      </c>
    </row>
    <row r="3640" spans="1:21" ht="15" customHeight="1" x14ac:dyDescent="0.15">
      <c r="A3640" s="10" t="s">
        <v>3688</v>
      </c>
      <c r="B3640" s="11" t="s">
        <v>22</v>
      </c>
      <c r="C3640" s="11" t="s">
        <v>81</v>
      </c>
      <c r="D3640" s="12">
        <v>45900</v>
      </c>
      <c r="E3640" s="11">
        <v>1696</v>
      </c>
      <c r="F3640" s="11" t="s">
        <v>24</v>
      </c>
      <c r="G3640" s="13">
        <v>12808.34</v>
      </c>
      <c r="H3640" s="14">
        <f t="shared" si="392"/>
        <v>21722944.640000001</v>
      </c>
      <c r="I3640" s="14">
        <f>IF(F3640="GHS",H3640,H3640*Assumptions!$B$4)</f>
        <v>234607802.11200002</v>
      </c>
      <c r="J3640" s="15" t="str">
        <f>INDEX(Assumptions!$B$8:$B$12,MATCH(B3640,Assumptions!$A$8:$A$12,0))</f>
        <v>FIFO</v>
      </c>
      <c r="K3640" s="16">
        <f>G3640/(1-INDEX(Assumptions!$D$8:$D$12,MATCH(B3640,Assumptions!$A$8:$A$12,0)))</f>
        <v>15619.926829268292</v>
      </c>
      <c r="L3640" s="16">
        <f t="shared" si="393"/>
        <v>384.25020000000001</v>
      </c>
      <c r="M3640" s="16">
        <f t="shared" si="394"/>
        <v>780.99634146341464</v>
      </c>
      <c r="N3640" s="14">
        <f>E3640*(K3640-L3640-M3640)*IF(F3640="GHS",1,Assumptions!$B$4)</f>
        <v>264763487.89566436</v>
      </c>
      <c r="O3640" s="15">
        <f t="shared" ca="1" si="395"/>
        <v>386</v>
      </c>
      <c r="P3640" s="15" t="str">
        <f t="shared" ca="1" si="396"/>
        <v>365d+</v>
      </c>
      <c r="Q3640" s="17">
        <f ca="1">IF(P3640="0-90d",0,IF(P3640="91-180d",INDEX(Assumptions!$F$8:$F$12,MATCH(B3640,Assumptions!$A$8:$A$12,0)),IF(P3640="181-365d",INDEX(Assumptions!$G$8:$G$12,MATCH(B3640,Assumptions!$A$8:$A$12,0)),INDEX(Assumptions!$H$8:$H$12,MATCH(B3640,Assumptions!$A$8:$A$12,0)))))</f>
        <v>0.5</v>
      </c>
      <c r="R3640" s="14">
        <f t="shared" ca="1" si="397"/>
        <v>117303901.05600001</v>
      </c>
      <c r="S3640" s="14">
        <f t="shared" ca="1" si="398"/>
        <v>117303901.05600001</v>
      </c>
      <c r="T3640" s="11" t="s">
        <v>25</v>
      </c>
      <c r="U3640" s="18" t="s">
        <v>26</v>
      </c>
    </row>
    <row r="3641" spans="1:21" ht="15" customHeight="1" x14ac:dyDescent="0.15">
      <c r="A3641" s="10" t="s">
        <v>3689</v>
      </c>
      <c r="B3641" s="11" t="s">
        <v>22</v>
      </c>
      <c r="C3641" s="11" t="s">
        <v>23</v>
      </c>
      <c r="D3641" s="12">
        <v>45738</v>
      </c>
      <c r="E3641" s="11">
        <v>2917</v>
      </c>
      <c r="F3641" s="11" t="s">
        <v>24</v>
      </c>
      <c r="G3641" s="13">
        <v>10145.25</v>
      </c>
      <c r="H3641" s="14">
        <f t="shared" si="392"/>
        <v>29593694.25</v>
      </c>
      <c r="I3641" s="14">
        <f>IF(F3641="GHS",H3641,H3641*Assumptions!$B$4)</f>
        <v>319611897.90000004</v>
      </c>
      <c r="J3641" s="15" t="str">
        <f>INDEX(Assumptions!$B$8:$B$12,MATCH(B3641,Assumptions!$A$8:$A$12,0))</f>
        <v>FIFO</v>
      </c>
      <c r="K3641" s="16">
        <f>G3641/(1-INDEX(Assumptions!$D$8:$D$12,MATCH(B3641,Assumptions!$A$8:$A$12,0)))</f>
        <v>12372.256097560974</v>
      </c>
      <c r="L3641" s="16">
        <f t="shared" si="393"/>
        <v>304.35750000000002</v>
      </c>
      <c r="M3641" s="16">
        <f t="shared" si="394"/>
        <v>618.61280487804879</v>
      </c>
      <c r="N3641" s="14">
        <f>E3641*(K3641-L3641-M3641)*IF(F3641="GHS",1,Assumptions!$B$4)</f>
        <v>360693719.89836586</v>
      </c>
      <c r="O3641" s="15">
        <f t="shared" ca="1" si="395"/>
        <v>548</v>
      </c>
      <c r="P3641" s="15" t="str">
        <f t="shared" ca="1" si="396"/>
        <v>365d+</v>
      </c>
      <c r="Q3641" s="17">
        <f ca="1">IF(P3641="0-90d",0,IF(P3641="91-180d",INDEX(Assumptions!$F$8:$F$12,MATCH(B3641,Assumptions!$A$8:$A$12,0)),IF(P3641="181-365d",INDEX(Assumptions!$G$8:$G$12,MATCH(B3641,Assumptions!$A$8:$A$12,0)),INDEX(Assumptions!$H$8:$H$12,MATCH(B3641,Assumptions!$A$8:$A$12,0)))))</f>
        <v>0.5</v>
      </c>
      <c r="R3641" s="14">
        <f t="shared" ca="1" si="397"/>
        <v>159805948.95000002</v>
      </c>
      <c r="S3641" s="14">
        <f t="shared" ca="1" si="398"/>
        <v>159805948.95000002</v>
      </c>
      <c r="T3641" s="11" t="s">
        <v>25</v>
      </c>
      <c r="U3641" s="18" t="s">
        <v>26</v>
      </c>
    </row>
    <row r="3642" spans="1:21" ht="15" customHeight="1" x14ac:dyDescent="0.15">
      <c r="A3642" s="10" t="s">
        <v>3690</v>
      </c>
      <c r="B3642" s="11" t="s">
        <v>46</v>
      </c>
      <c r="C3642" s="11" t="s">
        <v>47</v>
      </c>
      <c r="D3642" s="12">
        <v>46085</v>
      </c>
      <c r="E3642" s="11">
        <v>244</v>
      </c>
      <c r="F3642" s="11" t="s">
        <v>33</v>
      </c>
      <c r="G3642" s="13">
        <v>481195.41</v>
      </c>
      <c r="H3642" s="14">
        <f t="shared" si="392"/>
        <v>117411680.03999999</v>
      </c>
      <c r="I3642" s="14">
        <f>IF(F3642="GHS",H3642,H3642*Assumptions!$B$4)</f>
        <v>117411680.03999999</v>
      </c>
      <c r="J3642" s="15" t="str">
        <f>INDEX(Assumptions!$B$8:$B$12,MATCH(B3642,Assumptions!$A$8:$A$12,0))</f>
        <v>Specific Identification</v>
      </c>
      <c r="K3642" s="16">
        <f>G3642/(1-INDEX(Assumptions!$D$8:$D$12,MATCH(B3642,Assumptions!$A$8:$A$12,0)))</f>
        <v>616917.19230769225</v>
      </c>
      <c r="L3642" s="16">
        <f t="shared" si="393"/>
        <v>14435.862299999999</v>
      </c>
      <c r="M3642" s="16">
        <f t="shared" si="394"/>
        <v>30845.859615384616</v>
      </c>
      <c r="N3642" s="14">
        <f>E3642*(K3642-L3642-M3642)*IF(F3642="GHS",1,Assumptions!$B$4)</f>
        <v>139479054.77572307</v>
      </c>
      <c r="O3642" s="15">
        <f t="shared" ca="1" si="395"/>
        <v>201</v>
      </c>
      <c r="P3642" s="15" t="str">
        <f t="shared" ca="1" si="396"/>
        <v>181-365d</v>
      </c>
      <c r="Q3642" s="17">
        <f ca="1">IF(P3642="0-90d",0,IF(P3642="91-180d",INDEX(Assumptions!$F$8:$F$12,MATCH(B3642,Assumptions!$A$8:$A$12,0)),IF(P3642="181-365d",INDEX(Assumptions!$G$8:$G$12,MATCH(B3642,Assumptions!$A$8:$A$12,0)),INDEX(Assumptions!$H$8:$H$12,MATCH(B3642,Assumptions!$A$8:$A$12,0)))))</f>
        <v>0.05</v>
      </c>
      <c r="R3642" s="14">
        <f t="shared" ca="1" si="397"/>
        <v>5870584.0020000003</v>
      </c>
      <c r="S3642" s="14">
        <f t="shared" ca="1" si="398"/>
        <v>111541096.03799999</v>
      </c>
      <c r="T3642" s="11" t="s">
        <v>25</v>
      </c>
      <c r="U3642" s="18" t="s">
        <v>26</v>
      </c>
    </row>
    <row r="3643" spans="1:21" ht="15" customHeight="1" x14ac:dyDescent="0.15">
      <c r="A3643" s="10" t="s">
        <v>3691</v>
      </c>
      <c r="B3643" s="11" t="s">
        <v>31</v>
      </c>
      <c r="C3643" s="11" t="s">
        <v>63</v>
      </c>
      <c r="D3643" s="12">
        <v>46148</v>
      </c>
      <c r="E3643" s="11">
        <v>947</v>
      </c>
      <c r="F3643" s="11" t="s">
        <v>33</v>
      </c>
      <c r="G3643" s="13">
        <v>2074.11</v>
      </c>
      <c r="H3643" s="14">
        <f t="shared" si="392"/>
        <v>1964182.1700000002</v>
      </c>
      <c r="I3643" s="14">
        <f>IF(F3643="GHS",H3643,H3643*Assumptions!$B$4)</f>
        <v>1964182.1700000002</v>
      </c>
      <c r="J3643" s="15" t="str">
        <f>INDEX(Assumptions!$B$8:$B$12,MATCH(B3643,Assumptions!$A$8:$A$12,0))</f>
        <v>Weighted Average</v>
      </c>
      <c r="K3643" s="16">
        <f>G3643/(1-INDEX(Assumptions!$D$8:$D$12,MATCH(B3643,Assumptions!$A$8:$A$12,0)))</f>
        <v>2880.7083333333335</v>
      </c>
      <c r="L3643" s="16">
        <f t="shared" si="393"/>
        <v>62.223300000000002</v>
      </c>
      <c r="M3643" s="16">
        <f t="shared" si="394"/>
        <v>144.03541666666669</v>
      </c>
      <c r="N3643" s="14">
        <f>E3643*(K3643-L3643-M3643)*IF(F3643="GHS",1,Assumptions!$B$4)</f>
        <v>2532703.7869833335</v>
      </c>
      <c r="O3643" s="15">
        <f t="shared" ca="1" si="395"/>
        <v>138</v>
      </c>
      <c r="P3643" s="15" t="str">
        <f t="shared" ca="1" si="396"/>
        <v>91-180d</v>
      </c>
      <c r="Q3643" s="17">
        <f ca="1">IF(P3643="0-90d",0,IF(P3643="91-180d",INDEX(Assumptions!$F$8:$F$12,MATCH(B3643,Assumptions!$A$8:$A$12,0)),IF(P3643="181-365d",INDEX(Assumptions!$G$8:$G$12,MATCH(B3643,Assumptions!$A$8:$A$12,0)),INDEX(Assumptions!$H$8:$H$12,MATCH(B3643,Assumptions!$A$8:$A$12,0)))))</f>
        <v>0.05</v>
      </c>
      <c r="R3643" s="14">
        <f t="shared" ca="1" si="397"/>
        <v>98209.108500000017</v>
      </c>
      <c r="S3643" s="14">
        <f t="shared" ca="1" si="398"/>
        <v>1865973.0615000001</v>
      </c>
      <c r="T3643" s="11" t="s">
        <v>25</v>
      </c>
      <c r="U3643" s="18" t="s">
        <v>26</v>
      </c>
    </row>
    <row r="3644" spans="1:21" ht="15" customHeight="1" x14ac:dyDescent="0.15">
      <c r="A3644" s="10" t="s">
        <v>3692</v>
      </c>
      <c r="B3644" s="11" t="s">
        <v>41</v>
      </c>
      <c r="C3644" s="11" t="s">
        <v>115</v>
      </c>
      <c r="D3644" s="12">
        <v>46163</v>
      </c>
      <c r="E3644" s="11">
        <v>213</v>
      </c>
      <c r="F3644" s="11" t="s">
        <v>33</v>
      </c>
      <c r="G3644" s="13">
        <v>714.84</v>
      </c>
      <c r="H3644" s="14">
        <f t="shared" si="392"/>
        <v>152260.92000000001</v>
      </c>
      <c r="I3644" s="14">
        <f>IF(F3644="GHS",H3644,H3644*Assumptions!$B$4)</f>
        <v>152260.92000000001</v>
      </c>
      <c r="J3644" s="15" t="str">
        <f>INDEX(Assumptions!$B$8:$B$12,MATCH(B3644,Assumptions!$A$8:$A$12,0))</f>
        <v>Weighted Average</v>
      </c>
      <c r="K3644" s="16">
        <f>G3644/(1-INDEX(Assumptions!$D$8:$D$12,MATCH(B3644,Assumptions!$A$8:$A$12,0)))</f>
        <v>1099.7538461538461</v>
      </c>
      <c r="L3644" s="16">
        <f t="shared" si="393"/>
        <v>21.4452</v>
      </c>
      <c r="M3644" s="16">
        <f t="shared" si="394"/>
        <v>54.987692307692306</v>
      </c>
      <c r="N3644" s="14">
        <f>E3644*(K3644-L3644-M3644)*IF(F3644="GHS",1,Assumptions!$B$4)</f>
        <v>217967.36316923072</v>
      </c>
      <c r="O3644" s="15">
        <f t="shared" ca="1" si="395"/>
        <v>123</v>
      </c>
      <c r="P3644" s="15" t="str">
        <f t="shared" ca="1" si="396"/>
        <v>91-180d</v>
      </c>
      <c r="Q3644" s="17">
        <f ca="1">IF(P3644="0-90d",0,IF(P3644="91-180d",INDEX(Assumptions!$F$8:$F$12,MATCH(B3644,Assumptions!$A$8:$A$12,0)),IF(P3644="181-365d",INDEX(Assumptions!$G$8:$G$12,MATCH(B3644,Assumptions!$A$8:$A$12,0)),INDEX(Assumptions!$H$8:$H$12,MATCH(B3644,Assumptions!$A$8:$A$12,0)))))</f>
        <v>0.1</v>
      </c>
      <c r="R3644" s="14">
        <f t="shared" ca="1" si="397"/>
        <v>15226.092000000002</v>
      </c>
      <c r="S3644" s="14">
        <f t="shared" ca="1" si="398"/>
        <v>137034.82800000001</v>
      </c>
      <c r="T3644" s="11" t="s">
        <v>25</v>
      </c>
      <c r="U3644" s="18" t="s">
        <v>26</v>
      </c>
    </row>
    <row r="3645" spans="1:21" ht="15" customHeight="1" x14ac:dyDescent="0.15">
      <c r="A3645" s="10" t="s">
        <v>3693</v>
      </c>
      <c r="B3645" s="11" t="s">
        <v>46</v>
      </c>
      <c r="C3645" s="11" t="s">
        <v>52</v>
      </c>
      <c r="D3645" s="12">
        <v>46204</v>
      </c>
      <c r="E3645" s="11">
        <v>2551</v>
      </c>
      <c r="F3645" s="11" t="s">
        <v>33</v>
      </c>
      <c r="G3645" s="13">
        <v>279601.71000000002</v>
      </c>
      <c r="H3645" s="14">
        <f t="shared" si="392"/>
        <v>713263962.21000004</v>
      </c>
      <c r="I3645" s="14">
        <f>IF(F3645="GHS",H3645,H3645*Assumptions!$B$4)</f>
        <v>713263962.21000004</v>
      </c>
      <c r="J3645" s="15" t="str">
        <f>INDEX(Assumptions!$B$8:$B$12,MATCH(B3645,Assumptions!$A$8:$A$12,0))</f>
        <v>Specific Identification</v>
      </c>
      <c r="K3645" s="16">
        <f>G3645/(1-INDEX(Assumptions!$D$8:$D$12,MATCH(B3645,Assumptions!$A$8:$A$12,0)))</f>
        <v>358463.73076923081</v>
      </c>
      <c r="L3645" s="16">
        <f t="shared" si="393"/>
        <v>8388.051300000001</v>
      </c>
      <c r="M3645" s="16">
        <f t="shared" si="394"/>
        <v>17923.186538461541</v>
      </c>
      <c r="N3645" s="14">
        <f>E3645*(K3645-L3645-M3645)*IF(F3645="GHS",1,Assumptions!$B$4)</f>
        <v>847321009.4663924</v>
      </c>
      <c r="O3645" s="15">
        <f t="shared" ca="1" si="395"/>
        <v>82</v>
      </c>
      <c r="P3645" s="15" t="str">
        <f t="shared" ca="1" si="396"/>
        <v>0-90d</v>
      </c>
      <c r="Q3645" s="17">
        <f ca="1">IF(P3645="0-90d",0,IF(P3645="91-180d",INDEX(Assumptions!$F$8:$F$12,MATCH(B3645,Assumptions!$A$8:$A$12,0)),IF(P3645="181-365d",INDEX(Assumptions!$G$8:$G$12,MATCH(B3645,Assumptions!$A$8:$A$12,0)),INDEX(Assumptions!$H$8:$H$12,MATCH(B3645,Assumptions!$A$8:$A$12,0)))))</f>
        <v>0</v>
      </c>
      <c r="R3645" s="14">
        <f t="shared" ca="1" si="397"/>
        <v>0</v>
      </c>
      <c r="S3645" s="14">
        <f t="shared" ca="1" si="398"/>
        <v>713263962.21000004</v>
      </c>
      <c r="T3645" s="11" t="s">
        <v>25</v>
      </c>
      <c r="U3645" s="18" t="s">
        <v>26</v>
      </c>
    </row>
    <row r="3646" spans="1:21" ht="15" customHeight="1" x14ac:dyDescent="0.15">
      <c r="A3646" s="10" t="s">
        <v>3694</v>
      </c>
      <c r="B3646" s="11" t="s">
        <v>31</v>
      </c>
      <c r="C3646" s="11" t="s">
        <v>63</v>
      </c>
      <c r="D3646" s="12">
        <v>45891</v>
      </c>
      <c r="E3646" s="11">
        <v>1268</v>
      </c>
      <c r="F3646" s="11" t="s">
        <v>33</v>
      </c>
      <c r="G3646" s="13">
        <v>2578.8200000000002</v>
      </c>
      <c r="H3646" s="14">
        <f t="shared" si="392"/>
        <v>3269943.7600000002</v>
      </c>
      <c r="I3646" s="14">
        <f>IF(F3646="GHS",H3646,H3646*Assumptions!$B$4)</f>
        <v>3269943.7600000002</v>
      </c>
      <c r="J3646" s="15" t="str">
        <f>INDEX(Assumptions!$B$8:$B$12,MATCH(B3646,Assumptions!$A$8:$A$12,0))</f>
        <v>Weighted Average</v>
      </c>
      <c r="K3646" s="16">
        <f>G3646/(1-INDEX(Assumptions!$D$8:$D$12,MATCH(B3646,Assumptions!$A$8:$A$12,0)))</f>
        <v>3581.6944444444448</v>
      </c>
      <c r="L3646" s="16">
        <f t="shared" si="393"/>
        <v>77.364599999999996</v>
      </c>
      <c r="M3646" s="16">
        <f t="shared" si="394"/>
        <v>179.08472222222224</v>
      </c>
      <c r="N3646" s="14">
        <f>E3646*(K3646-L3646-M3646)*IF(F3646="GHS",1,Assumptions!$B$4)</f>
        <v>4216410.8149777781</v>
      </c>
      <c r="O3646" s="15">
        <f t="shared" ca="1" si="395"/>
        <v>395</v>
      </c>
      <c r="P3646" s="15" t="str">
        <f t="shared" ca="1" si="396"/>
        <v>365d+</v>
      </c>
      <c r="Q3646" s="17">
        <f ca="1">IF(P3646="0-90d",0,IF(P3646="91-180d",INDEX(Assumptions!$F$8:$F$12,MATCH(B3646,Assumptions!$A$8:$A$12,0)),IF(P3646="181-365d",INDEX(Assumptions!$G$8:$G$12,MATCH(B3646,Assumptions!$A$8:$A$12,0)),INDEX(Assumptions!$H$8:$H$12,MATCH(B3646,Assumptions!$A$8:$A$12,0)))))</f>
        <v>0.6</v>
      </c>
      <c r="R3646" s="14">
        <f t="shared" ca="1" si="397"/>
        <v>1961966.2560000001</v>
      </c>
      <c r="S3646" s="14">
        <f t="shared" ca="1" si="398"/>
        <v>1307977.5040000002</v>
      </c>
      <c r="T3646" s="11" t="s">
        <v>25</v>
      </c>
      <c r="U3646" s="18" t="s">
        <v>26</v>
      </c>
    </row>
    <row r="3647" spans="1:21" ht="15" customHeight="1" x14ac:dyDescent="0.15">
      <c r="A3647" s="10" t="s">
        <v>3695</v>
      </c>
      <c r="B3647" s="11" t="s">
        <v>46</v>
      </c>
      <c r="C3647" s="11" t="s">
        <v>52</v>
      </c>
      <c r="D3647" s="12">
        <v>45876</v>
      </c>
      <c r="E3647" s="11">
        <v>2029</v>
      </c>
      <c r="F3647" s="11" t="s">
        <v>33</v>
      </c>
      <c r="G3647" s="13">
        <v>801224.93</v>
      </c>
      <c r="H3647" s="14">
        <f t="shared" si="392"/>
        <v>1625685382.97</v>
      </c>
      <c r="I3647" s="14">
        <f>IF(F3647="GHS",H3647,H3647*Assumptions!$B$4)</f>
        <v>1625685382.97</v>
      </c>
      <c r="J3647" s="15" t="str">
        <f>INDEX(Assumptions!$B$8:$B$12,MATCH(B3647,Assumptions!$A$8:$A$12,0))</f>
        <v>Specific Identification</v>
      </c>
      <c r="K3647" s="16">
        <f>G3647/(1-INDEX(Assumptions!$D$8:$D$12,MATCH(B3647,Assumptions!$A$8:$A$12,0)))</f>
        <v>1027211.4487179487</v>
      </c>
      <c r="L3647" s="16">
        <f t="shared" si="393"/>
        <v>24036.747900000002</v>
      </c>
      <c r="M3647" s="16">
        <f t="shared" si="394"/>
        <v>51360.57243589744</v>
      </c>
      <c r="N3647" s="14">
        <f>E3647*(K3647-L3647-M3647)*IF(F3647="GHS",1,Assumptions!$B$4)</f>
        <v>1931230866.4871821</v>
      </c>
      <c r="O3647" s="15">
        <f t="shared" ca="1" si="395"/>
        <v>410</v>
      </c>
      <c r="P3647" s="15" t="str">
        <f t="shared" ca="1" si="396"/>
        <v>365d+</v>
      </c>
      <c r="Q3647" s="17">
        <f ca="1">IF(P3647="0-90d",0,IF(P3647="91-180d",INDEX(Assumptions!$F$8:$F$12,MATCH(B3647,Assumptions!$A$8:$A$12,0)),IF(P3647="181-365d",INDEX(Assumptions!$G$8:$G$12,MATCH(B3647,Assumptions!$A$8:$A$12,0)),INDEX(Assumptions!$H$8:$H$12,MATCH(B3647,Assumptions!$A$8:$A$12,0)))))</f>
        <v>0.15</v>
      </c>
      <c r="R3647" s="14">
        <f t="shared" ca="1" si="397"/>
        <v>243852807.44549999</v>
      </c>
      <c r="S3647" s="14">
        <f t="shared" ca="1" si="398"/>
        <v>1381832575.5245001</v>
      </c>
      <c r="T3647" s="11" t="s">
        <v>25</v>
      </c>
      <c r="U3647" s="18" t="s">
        <v>26</v>
      </c>
    </row>
    <row r="3648" spans="1:21" ht="15" customHeight="1" x14ac:dyDescent="0.15">
      <c r="A3648" s="10" t="s">
        <v>3696</v>
      </c>
      <c r="B3648" s="11" t="s">
        <v>41</v>
      </c>
      <c r="C3648" s="11" t="s">
        <v>49</v>
      </c>
      <c r="D3648" s="12">
        <v>45738</v>
      </c>
      <c r="E3648" s="11">
        <v>3060</v>
      </c>
      <c r="F3648" s="11" t="s">
        <v>33</v>
      </c>
      <c r="G3648" s="13">
        <v>422.82</v>
      </c>
      <c r="H3648" s="14">
        <f t="shared" si="392"/>
        <v>1293829.2</v>
      </c>
      <c r="I3648" s="14">
        <f>IF(F3648="GHS",H3648,H3648*Assumptions!$B$4)</f>
        <v>1293829.2</v>
      </c>
      <c r="J3648" s="15" t="str">
        <f>INDEX(Assumptions!$B$8:$B$12,MATCH(B3648,Assumptions!$A$8:$A$12,0))</f>
        <v>Weighted Average</v>
      </c>
      <c r="K3648" s="16">
        <f>G3648/(1-INDEX(Assumptions!$D$8:$D$12,MATCH(B3648,Assumptions!$A$8:$A$12,0)))</f>
        <v>650.49230769230769</v>
      </c>
      <c r="L3648" s="16">
        <f t="shared" si="393"/>
        <v>12.6846</v>
      </c>
      <c r="M3648" s="16">
        <f t="shared" si="394"/>
        <v>32.524615384615387</v>
      </c>
      <c r="N3648" s="14">
        <f>E3648*(K3648-L3648-M3648)*IF(F3648="GHS",1,Assumptions!$B$4)</f>
        <v>1852166.2624615384</v>
      </c>
      <c r="O3648" s="15">
        <f t="shared" ca="1" si="395"/>
        <v>548</v>
      </c>
      <c r="P3648" s="15" t="str">
        <f t="shared" ca="1" si="396"/>
        <v>365d+</v>
      </c>
      <c r="Q3648" s="17">
        <f ca="1">IF(P3648="0-90d",0,IF(P3648="91-180d",INDEX(Assumptions!$F$8:$F$12,MATCH(B3648,Assumptions!$A$8:$A$12,0)),IF(P3648="181-365d",INDEX(Assumptions!$G$8:$G$12,MATCH(B3648,Assumptions!$A$8:$A$12,0)),INDEX(Assumptions!$H$8:$H$12,MATCH(B3648,Assumptions!$A$8:$A$12,0)))))</f>
        <v>0.8</v>
      </c>
      <c r="R3648" s="14">
        <f t="shared" ca="1" si="397"/>
        <v>1035063.36</v>
      </c>
      <c r="S3648" s="14">
        <f t="shared" ca="1" si="398"/>
        <v>258765.83999999997</v>
      </c>
      <c r="T3648" s="11" t="s">
        <v>25</v>
      </c>
      <c r="U3648" s="18" t="s">
        <v>26</v>
      </c>
    </row>
    <row r="3649" spans="1:21" ht="15" customHeight="1" x14ac:dyDescent="0.15">
      <c r="A3649" s="10" t="s">
        <v>3697</v>
      </c>
      <c r="B3649" s="11" t="s">
        <v>28</v>
      </c>
      <c r="C3649" s="11" t="s">
        <v>55</v>
      </c>
      <c r="D3649" s="12">
        <v>46156</v>
      </c>
      <c r="E3649" s="11">
        <v>3495</v>
      </c>
      <c r="F3649" s="11" t="s">
        <v>24</v>
      </c>
      <c r="G3649" s="13">
        <v>7491.37</v>
      </c>
      <c r="H3649" s="14">
        <f t="shared" si="392"/>
        <v>26182338.149999999</v>
      </c>
      <c r="I3649" s="14">
        <f>IF(F3649="GHS",H3649,H3649*Assumptions!$B$4)</f>
        <v>282769252.01999998</v>
      </c>
      <c r="J3649" s="15" t="str">
        <f>INDEX(Assumptions!$B$8:$B$12,MATCH(B3649,Assumptions!$A$8:$A$12,0))</f>
        <v>Fair Value Less Costs to Sell</v>
      </c>
      <c r="K3649" s="16">
        <f>G3649/(1-INDEX(Assumptions!$D$8:$D$12,MATCH(B3649,Assumptions!$A$8:$A$12,0)))</f>
        <v>8512.920454545454</v>
      </c>
      <c r="L3649" s="16">
        <f t="shared" si="393"/>
        <v>224.74109999999999</v>
      </c>
      <c r="M3649" s="16">
        <f t="shared" si="394"/>
        <v>425.64602272727274</v>
      </c>
      <c r="N3649" s="14">
        <f>E3649*(K3649-L3649-M3649)*IF(F3649="GHS",1,Assumptions!$B$4)</f>
        <v>296779183.14280909</v>
      </c>
      <c r="O3649" s="15">
        <f t="shared" ca="1" si="395"/>
        <v>130</v>
      </c>
      <c r="P3649" s="15" t="str">
        <f t="shared" ca="1" si="396"/>
        <v>91-180d</v>
      </c>
      <c r="Q3649" s="17">
        <f ca="1">IF(P3649="0-90d",0,IF(P3649="91-180d",INDEX(Assumptions!$F$8:$F$12,MATCH(B3649,Assumptions!$A$8:$A$12,0)),IF(P3649="181-365d",INDEX(Assumptions!$G$8:$G$12,MATCH(B3649,Assumptions!$A$8:$A$12,0)),INDEX(Assumptions!$H$8:$H$12,MATCH(B3649,Assumptions!$A$8:$A$12,0)))))</f>
        <v>0.02</v>
      </c>
      <c r="R3649" s="14">
        <f t="shared" ca="1" si="397"/>
        <v>5655385.0403999994</v>
      </c>
      <c r="S3649" s="14">
        <f t="shared" ca="1" si="398"/>
        <v>277113866.97959995</v>
      </c>
      <c r="T3649" s="11" t="s">
        <v>25</v>
      </c>
      <c r="U3649" s="18" t="s">
        <v>36</v>
      </c>
    </row>
    <row r="3650" spans="1:21" ht="15" customHeight="1" x14ac:dyDescent="0.15">
      <c r="A3650" s="10" t="s">
        <v>3698</v>
      </c>
      <c r="B3650" s="11" t="s">
        <v>41</v>
      </c>
      <c r="C3650" s="11" t="s">
        <v>42</v>
      </c>
      <c r="D3650" s="12">
        <v>46124</v>
      </c>
      <c r="E3650" s="11">
        <v>3488</v>
      </c>
      <c r="F3650" s="11" t="s">
        <v>33</v>
      </c>
      <c r="G3650" s="13">
        <v>243.44</v>
      </c>
      <c r="H3650" s="14">
        <f t="shared" ref="H3650:H3713" si="399">E3650*G3650</f>
        <v>849118.71999999997</v>
      </c>
      <c r="I3650" s="14">
        <f>IF(F3650="GHS",H3650,H3650*Assumptions!$B$4)</f>
        <v>849118.71999999997</v>
      </c>
      <c r="J3650" s="15" t="str">
        <f>INDEX(Assumptions!$B$8:$B$12,MATCH(B3650,Assumptions!$A$8:$A$12,0))</f>
        <v>Weighted Average</v>
      </c>
      <c r="K3650" s="16">
        <f>G3650/(1-INDEX(Assumptions!$D$8:$D$12,MATCH(B3650,Assumptions!$A$8:$A$12,0)))</f>
        <v>374.52307692307693</v>
      </c>
      <c r="L3650" s="16">
        <f t="shared" ref="L3650:L3713" si="400">G3650*0.03</f>
        <v>7.3031999999999995</v>
      </c>
      <c r="M3650" s="16">
        <f t="shared" ref="M3650:M3713" si="401">K3650*0.05</f>
        <v>18.726153846153846</v>
      </c>
      <c r="N3650" s="14">
        <f>E3650*(K3650-L3650-M3650)*IF(F3650="GHS",1,Assumptions!$B$4)</f>
        <v>1215546.1060923077</v>
      </c>
      <c r="O3650" s="15">
        <f t="shared" ref="O3650:O3713" ca="1" si="402">TODAY()-D3650</f>
        <v>162</v>
      </c>
      <c r="P3650" s="15" t="str">
        <f t="shared" ref="P3650:P3713" ca="1" si="403">IF(O3650&lt;=90,"0-90d",IF(O3650&lt;=180,"91-180d",IF(O3650&lt;=365,"181-365d","365d+")))</f>
        <v>91-180d</v>
      </c>
      <c r="Q3650" s="17">
        <f ca="1">IF(P3650="0-90d",0,IF(P3650="91-180d",INDEX(Assumptions!$F$8:$F$12,MATCH(B3650,Assumptions!$A$8:$A$12,0)),IF(P3650="181-365d",INDEX(Assumptions!$G$8:$G$12,MATCH(B3650,Assumptions!$A$8:$A$12,0)),INDEX(Assumptions!$H$8:$H$12,MATCH(B3650,Assumptions!$A$8:$A$12,0)))))</f>
        <v>0.1</v>
      </c>
      <c r="R3650" s="14">
        <f t="shared" ref="R3650:R3713" ca="1" si="404">I3650*Q3650</f>
        <v>84911.872000000003</v>
      </c>
      <c r="S3650" s="14">
        <f t="shared" ref="S3650:S3713" ca="1" si="405">IF(T3650="Held on Consignment (Not Owned)",0,MIN(I3650-R3650,N3650))</f>
        <v>764206.848</v>
      </c>
      <c r="T3650" s="11" t="s">
        <v>25</v>
      </c>
      <c r="U3650" s="18" t="s">
        <v>26</v>
      </c>
    </row>
    <row r="3651" spans="1:21" ht="15" customHeight="1" x14ac:dyDescent="0.15">
      <c r="A3651" s="10" t="s">
        <v>3699</v>
      </c>
      <c r="B3651" s="11" t="s">
        <v>22</v>
      </c>
      <c r="C3651" s="11" t="s">
        <v>23</v>
      </c>
      <c r="D3651" s="12">
        <v>46099</v>
      </c>
      <c r="E3651" s="11">
        <v>4807</v>
      </c>
      <c r="F3651" s="11" t="s">
        <v>24</v>
      </c>
      <c r="G3651" s="13">
        <v>38848.949999999997</v>
      </c>
      <c r="H3651" s="14">
        <f t="shared" si="399"/>
        <v>186746902.64999998</v>
      </c>
      <c r="I3651" s="14">
        <f>IF(F3651="GHS",H3651,H3651*Assumptions!$B$4)</f>
        <v>2016866548.6199999</v>
      </c>
      <c r="J3651" s="15" t="str">
        <f>INDEX(Assumptions!$B$8:$B$12,MATCH(B3651,Assumptions!$A$8:$A$12,0))</f>
        <v>FIFO</v>
      </c>
      <c r="K3651" s="16">
        <f>G3651/(1-INDEX(Assumptions!$D$8:$D$12,MATCH(B3651,Assumptions!$A$8:$A$12,0)))</f>
        <v>47376.768292682922</v>
      </c>
      <c r="L3651" s="16">
        <f t="shared" si="400"/>
        <v>1165.4684999999999</v>
      </c>
      <c r="M3651" s="16">
        <f t="shared" si="401"/>
        <v>2368.8384146341464</v>
      </c>
      <c r="N3651" s="14">
        <f>E3651*(K3651-L3651-M3651)*IF(F3651="GHS",1,Assumptions!$B$4)</f>
        <v>2276107687.9182291</v>
      </c>
      <c r="O3651" s="15">
        <f t="shared" ca="1" si="402"/>
        <v>187</v>
      </c>
      <c r="P3651" s="15" t="str">
        <f t="shared" ca="1" si="403"/>
        <v>181-365d</v>
      </c>
      <c r="Q3651" s="17">
        <f ca="1">IF(P3651="0-90d",0,IF(P3651="91-180d",INDEX(Assumptions!$F$8:$F$12,MATCH(B3651,Assumptions!$A$8:$A$12,0)),IF(P3651="181-365d",INDEX(Assumptions!$G$8:$G$12,MATCH(B3651,Assumptions!$A$8:$A$12,0)),INDEX(Assumptions!$H$8:$H$12,MATCH(B3651,Assumptions!$A$8:$A$12,0)))))</f>
        <v>0.15</v>
      </c>
      <c r="R3651" s="14">
        <f t="shared" ca="1" si="404"/>
        <v>302529982.29299998</v>
      </c>
      <c r="S3651" s="14">
        <f t="shared" ca="1" si="405"/>
        <v>1714336566.3269999</v>
      </c>
      <c r="T3651" s="11" t="s">
        <v>25</v>
      </c>
      <c r="U3651" s="18" t="s">
        <v>36</v>
      </c>
    </row>
    <row r="3652" spans="1:21" ht="15" customHeight="1" x14ac:dyDescent="0.15">
      <c r="A3652" s="10" t="s">
        <v>3700</v>
      </c>
      <c r="B3652" s="11" t="s">
        <v>41</v>
      </c>
      <c r="C3652" s="11" t="s">
        <v>49</v>
      </c>
      <c r="D3652" s="12">
        <v>46061</v>
      </c>
      <c r="E3652" s="11">
        <v>1593</v>
      </c>
      <c r="F3652" s="11" t="s">
        <v>33</v>
      </c>
      <c r="G3652" s="13">
        <v>370.5</v>
      </c>
      <c r="H3652" s="14">
        <f t="shared" si="399"/>
        <v>590206.5</v>
      </c>
      <c r="I3652" s="14">
        <f>IF(F3652="GHS",H3652,H3652*Assumptions!$B$4)</f>
        <v>590206.5</v>
      </c>
      <c r="J3652" s="15" t="str">
        <f>INDEX(Assumptions!$B$8:$B$12,MATCH(B3652,Assumptions!$A$8:$A$12,0))</f>
        <v>Weighted Average</v>
      </c>
      <c r="K3652" s="16">
        <f>G3652/(1-INDEX(Assumptions!$D$8:$D$12,MATCH(B3652,Assumptions!$A$8:$A$12,0)))</f>
        <v>570</v>
      </c>
      <c r="L3652" s="16">
        <f t="shared" si="400"/>
        <v>11.115</v>
      </c>
      <c r="M3652" s="16">
        <f t="shared" si="401"/>
        <v>28.5</v>
      </c>
      <c r="N3652" s="14">
        <f>E3652*(K3652-L3652-M3652)*IF(F3652="GHS",1,Assumptions!$B$4)</f>
        <v>844903.30499999993</v>
      </c>
      <c r="O3652" s="15">
        <f t="shared" ca="1" si="402"/>
        <v>225</v>
      </c>
      <c r="P3652" s="15" t="str">
        <f t="shared" ca="1" si="403"/>
        <v>181-365d</v>
      </c>
      <c r="Q3652" s="17">
        <f ca="1">IF(P3652="0-90d",0,IF(P3652="91-180d",INDEX(Assumptions!$F$8:$F$12,MATCH(B3652,Assumptions!$A$8:$A$12,0)),IF(P3652="181-365d",INDEX(Assumptions!$G$8:$G$12,MATCH(B3652,Assumptions!$A$8:$A$12,0)),INDEX(Assumptions!$H$8:$H$12,MATCH(B3652,Assumptions!$A$8:$A$12,0)))))</f>
        <v>0.35</v>
      </c>
      <c r="R3652" s="14">
        <f t="shared" ca="1" si="404"/>
        <v>206572.27499999999</v>
      </c>
      <c r="S3652" s="14">
        <f t="shared" si="405"/>
        <v>0</v>
      </c>
      <c r="T3652" s="11" t="s">
        <v>39</v>
      </c>
      <c r="U3652" s="18" t="s">
        <v>36</v>
      </c>
    </row>
    <row r="3653" spans="1:21" ht="15" customHeight="1" x14ac:dyDescent="0.15">
      <c r="A3653" s="10" t="s">
        <v>3701</v>
      </c>
      <c r="B3653" s="11" t="s">
        <v>41</v>
      </c>
      <c r="C3653" s="11" t="s">
        <v>49</v>
      </c>
      <c r="D3653" s="12">
        <v>45749</v>
      </c>
      <c r="E3653" s="11">
        <v>76</v>
      </c>
      <c r="F3653" s="11" t="s">
        <v>33</v>
      </c>
      <c r="G3653" s="13">
        <v>670.98</v>
      </c>
      <c r="H3653" s="14">
        <f t="shared" si="399"/>
        <v>50994.48</v>
      </c>
      <c r="I3653" s="14">
        <f>IF(F3653="GHS",H3653,H3653*Assumptions!$B$4)</f>
        <v>50994.48</v>
      </c>
      <c r="J3653" s="15" t="str">
        <f>INDEX(Assumptions!$B$8:$B$12,MATCH(B3653,Assumptions!$A$8:$A$12,0))</f>
        <v>Weighted Average</v>
      </c>
      <c r="K3653" s="16">
        <f>G3653/(1-INDEX(Assumptions!$D$8:$D$12,MATCH(B3653,Assumptions!$A$8:$A$12,0)))</f>
        <v>1032.2769230769231</v>
      </c>
      <c r="L3653" s="16">
        <f t="shared" si="400"/>
        <v>20.1294</v>
      </c>
      <c r="M3653" s="16">
        <f t="shared" si="401"/>
        <v>51.613846153846161</v>
      </c>
      <c r="N3653" s="14">
        <f>E3653*(K3653-L3653-M3653)*IF(F3653="GHS",1,Assumptions!$B$4)</f>
        <v>73000.559446153857</v>
      </c>
      <c r="O3653" s="15">
        <f t="shared" ca="1" si="402"/>
        <v>537</v>
      </c>
      <c r="P3653" s="15" t="str">
        <f t="shared" ca="1" si="403"/>
        <v>365d+</v>
      </c>
      <c r="Q3653" s="17">
        <f ca="1">IF(P3653="0-90d",0,IF(P3653="91-180d",INDEX(Assumptions!$F$8:$F$12,MATCH(B3653,Assumptions!$A$8:$A$12,0)),IF(P3653="181-365d",INDEX(Assumptions!$G$8:$G$12,MATCH(B3653,Assumptions!$A$8:$A$12,0)),INDEX(Assumptions!$H$8:$H$12,MATCH(B3653,Assumptions!$A$8:$A$12,0)))))</f>
        <v>0.8</v>
      </c>
      <c r="R3653" s="14">
        <f t="shared" ca="1" si="404"/>
        <v>40795.584000000003</v>
      </c>
      <c r="S3653" s="14">
        <f t="shared" ca="1" si="405"/>
        <v>10198.896000000001</v>
      </c>
      <c r="T3653" s="11" t="s">
        <v>25</v>
      </c>
      <c r="U3653" s="18" t="s">
        <v>26</v>
      </c>
    </row>
    <row r="3654" spans="1:21" ht="15" customHeight="1" x14ac:dyDescent="0.15">
      <c r="A3654" s="10" t="s">
        <v>3702</v>
      </c>
      <c r="B3654" s="11" t="s">
        <v>28</v>
      </c>
      <c r="C3654" s="11" t="s">
        <v>55</v>
      </c>
      <c r="D3654" s="12">
        <v>45932</v>
      </c>
      <c r="E3654" s="11">
        <v>4870</v>
      </c>
      <c r="F3654" s="11" t="s">
        <v>24</v>
      </c>
      <c r="G3654" s="13">
        <v>20155.150000000001</v>
      </c>
      <c r="H3654" s="14">
        <f t="shared" si="399"/>
        <v>98155580.5</v>
      </c>
      <c r="I3654" s="14">
        <f>IF(F3654="GHS",H3654,H3654*Assumptions!$B$4)</f>
        <v>1060080269.4000001</v>
      </c>
      <c r="J3654" s="15" t="str">
        <f>INDEX(Assumptions!$B$8:$B$12,MATCH(B3654,Assumptions!$A$8:$A$12,0))</f>
        <v>Fair Value Less Costs to Sell</v>
      </c>
      <c r="K3654" s="16">
        <f>G3654/(1-INDEX(Assumptions!$D$8:$D$12,MATCH(B3654,Assumptions!$A$8:$A$12,0)))</f>
        <v>22903.579545454548</v>
      </c>
      <c r="L3654" s="16">
        <f t="shared" si="400"/>
        <v>604.65449999999998</v>
      </c>
      <c r="M3654" s="16">
        <f t="shared" si="401"/>
        <v>1145.1789772727275</v>
      </c>
      <c r="N3654" s="14">
        <f>E3654*(K3654-L3654-M3654)*IF(F3654="GHS",1,Assumptions!$B$4)</f>
        <v>1112602428.202091</v>
      </c>
      <c r="O3654" s="15">
        <f t="shared" ca="1" si="402"/>
        <v>354</v>
      </c>
      <c r="P3654" s="15" t="str">
        <f t="shared" ca="1" si="403"/>
        <v>181-365d</v>
      </c>
      <c r="Q3654" s="17">
        <f ca="1">IF(P3654="0-90d",0,IF(P3654="91-180d",INDEX(Assumptions!$F$8:$F$12,MATCH(B3654,Assumptions!$A$8:$A$12,0)),IF(P3654="181-365d",INDEX(Assumptions!$G$8:$G$12,MATCH(B3654,Assumptions!$A$8:$A$12,0)),INDEX(Assumptions!$H$8:$H$12,MATCH(B3654,Assumptions!$A$8:$A$12,0)))))</f>
        <v>0.1</v>
      </c>
      <c r="R3654" s="14">
        <f t="shared" ca="1" si="404"/>
        <v>106008026.94000001</v>
      </c>
      <c r="S3654" s="14">
        <f t="shared" ca="1" si="405"/>
        <v>954072242.46000004</v>
      </c>
      <c r="T3654" s="11" t="s">
        <v>25</v>
      </c>
      <c r="U3654" s="18" t="s">
        <v>26</v>
      </c>
    </row>
    <row r="3655" spans="1:21" ht="15" customHeight="1" x14ac:dyDescent="0.15">
      <c r="A3655" s="10" t="s">
        <v>3703</v>
      </c>
      <c r="B3655" s="11" t="s">
        <v>28</v>
      </c>
      <c r="C3655" s="11" t="s">
        <v>38</v>
      </c>
      <c r="D3655" s="12">
        <v>45787</v>
      </c>
      <c r="E3655" s="11">
        <v>4435</v>
      </c>
      <c r="F3655" s="11" t="s">
        <v>24</v>
      </c>
      <c r="G3655" s="13">
        <v>4137.62</v>
      </c>
      <c r="H3655" s="14">
        <f t="shared" si="399"/>
        <v>18350344.699999999</v>
      </c>
      <c r="I3655" s="14">
        <f>IF(F3655="GHS",H3655,H3655*Assumptions!$B$4)</f>
        <v>198183722.75999999</v>
      </c>
      <c r="J3655" s="15" t="str">
        <f>INDEX(Assumptions!$B$8:$B$12,MATCH(B3655,Assumptions!$A$8:$A$12,0))</f>
        <v>Fair Value Less Costs to Sell</v>
      </c>
      <c r="K3655" s="16">
        <f>G3655/(1-INDEX(Assumptions!$D$8:$D$12,MATCH(B3655,Assumptions!$A$8:$A$12,0)))</f>
        <v>4701.840909090909</v>
      </c>
      <c r="L3655" s="16">
        <f t="shared" si="400"/>
        <v>124.12859999999999</v>
      </c>
      <c r="M3655" s="16">
        <f t="shared" si="401"/>
        <v>235.09204545454546</v>
      </c>
      <c r="N3655" s="14">
        <f>E3655*(K3655-L3655-M3655)*IF(F3655="GHS",1,Assumptions!$B$4)</f>
        <v>208002825.38765454</v>
      </c>
      <c r="O3655" s="15">
        <f t="shared" ca="1" si="402"/>
        <v>499</v>
      </c>
      <c r="P3655" s="15" t="str">
        <f t="shared" ca="1" si="403"/>
        <v>365d+</v>
      </c>
      <c r="Q3655" s="17">
        <f ca="1">IF(P3655="0-90d",0,IF(P3655="91-180d",INDEX(Assumptions!$F$8:$F$12,MATCH(B3655,Assumptions!$A$8:$A$12,0)),IF(P3655="181-365d",INDEX(Assumptions!$G$8:$G$12,MATCH(B3655,Assumptions!$A$8:$A$12,0)),INDEX(Assumptions!$H$8:$H$12,MATCH(B3655,Assumptions!$A$8:$A$12,0)))))</f>
        <v>0.4</v>
      </c>
      <c r="R3655" s="14">
        <f t="shared" ca="1" si="404"/>
        <v>79273489.104000002</v>
      </c>
      <c r="S3655" s="14">
        <f t="shared" ca="1" si="405"/>
        <v>118910233.65599999</v>
      </c>
      <c r="T3655" s="11" t="s">
        <v>25</v>
      </c>
      <c r="U3655" s="18" t="s">
        <v>26</v>
      </c>
    </row>
    <row r="3656" spans="1:21" ht="15" customHeight="1" x14ac:dyDescent="0.15">
      <c r="A3656" s="10" t="s">
        <v>3704</v>
      </c>
      <c r="B3656" s="11" t="s">
        <v>41</v>
      </c>
      <c r="C3656" s="11" t="s">
        <v>49</v>
      </c>
      <c r="D3656" s="12">
        <v>45974</v>
      </c>
      <c r="E3656" s="11">
        <v>2315</v>
      </c>
      <c r="F3656" s="11" t="s">
        <v>33</v>
      </c>
      <c r="G3656" s="13">
        <v>284.89999999999998</v>
      </c>
      <c r="H3656" s="14">
        <f t="shared" si="399"/>
        <v>659543.5</v>
      </c>
      <c r="I3656" s="14">
        <f>IF(F3656="GHS",H3656,H3656*Assumptions!$B$4)</f>
        <v>659543.5</v>
      </c>
      <c r="J3656" s="15" t="str">
        <f>INDEX(Assumptions!$B$8:$B$12,MATCH(B3656,Assumptions!$A$8:$A$12,0))</f>
        <v>Weighted Average</v>
      </c>
      <c r="K3656" s="16">
        <f>G3656/(1-INDEX(Assumptions!$D$8:$D$12,MATCH(B3656,Assumptions!$A$8:$A$12,0)))</f>
        <v>438.30769230769226</v>
      </c>
      <c r="L3656" s="16">
        <f t="shared" si="400"/>
        <v>8.5469999999999988</v>
      </c>
      <c r="M3656" s="16">
        <f t="shared" si="401"/>
        <v>21.915384615384614</v>
      </c>
      <c r="N3656" s="14">
        <f>E3656*(K3656-L3656-M3656)*IF(F3656="GHS",1,Assumptions!$B$4)</f>
        <v>944161.8873076922</v>
      </c>
      <c r="O3656" s="15">
        <f t="shared" ca="1" si="402"/>
        <v>312</v>
      </c>
      <c r="P3656" s="15" t="str">
        <f t="shared" ca="1" si="403"/>
        <v>181-365d</v>
      </c>
      <c r="Q3656" s="17">
        <f ca="1">IF(P3656="0-90d",0,IF(P3656="91-180d",INDEX(Assumptions!$F$8:$F$12,MATCH(B3656,Assumptions!$A$8:$A$12,0)),IF(P3656="181-365d",INDEX(Assumptions!$G$8:$G$12,MATCH(B3656,Assumptions!$A$8:$A$12,0)),INDEX(Assumptions!$H$8:$H$12,MATCH(B3656,Assumptions!$A$8:$A$12,0)))))</f>
        <v>0.35</v>
      </c>
      <c r="R3656" s="14">
        <f t="shared" ca="1" si="404"/>
        <v>230840.22499999998</v>
      </c>
      <c r="S3656" s="14">
        <f t="shared" ca="1" si="405"/>
        <v>428703.27500000002</v>
      </c>
      <c r="T3656" s="11" t="s">
        <v>25</v>
      </c>
      <c r="U3656" s="18" t="s">
        <v>26</v>
      </c>
    </row>
    <row r="3657" spans="1:21" ht="15" customHeight="1" x14ac:dyDescent="0.15">
      <c r="A3657" s="10" t="s">
        <v>3705</v>
      </c>
      <c r="B3657" s="11" t="s">
        <v>41</v>
      </c>
      <c r="C3657" s="11" t="s">
        <v>115</v>
      </c>
      <c r="D3657" s="12">
        <v>45980</v>
      </c>
      <c r="E3657" s="11">
        <v>3058</v>
      </c>
      <c r="F3657" s="11" t="s">
        <v>33</v>
      </c>
      <c r="G3657" s="13">
        <v>427.06</v>
      </c>
      <c r="H3657" s="14">
        <f t="shared" si="399"/>
        <v>1305949.48</v>
      </c>
      <c r="I3657" s="14">
        <f>IF(F3657="GHS",H3657,H3657*Assumptions!$B$4)</f>
        <v>1305949.48</v>
      </c>
      <c r="J3657" s="15" t="str">
        <f>INDEX(Assumptions!$B$8:$B$12,MATCH(B3657,Assumptions!$A$8:$A$12,0))</f>
        <v>Weighted Average</v>
      </c>
      <c r="K3657" s="16">
        <f>G3657/(1-INDEX(Assumptions!$D$8:$D$12,MATCH(B3657,Assumptions!$A$8:$A$12,0)))</f>
        <v>657.01538461538462</v>
      </c>
      <c r="L3657" s="16">
        <f t="shared" si="400"/>
        <v>12.8118</v>
      </c>
      <c r="M3657" s="16">
        <f t="shared" si="401"/>
        <v>32.850769230769231</v>
      </c>
      <c r="N3657" s="14">
        <f>E3657*(K3657-L3657-M3657)*IF(F3657="GHS",1,Assumptions!$B$4)</f>
        <v>1869516.9094461543</v>
      </c>
      <c r="O3657" s="15">
        <f t="shared" ca="1" si="402"/>
        <v>306</v>
      </c>
      <c r="P3657" s="15" t="str">
        <f t="shared" ca="1" si="403"/>
        <v>181-365d</v>
      </c>
      <c r="Q3657" s="17">
        <f ca="1">IF(P3657="0-90d",0,IF(P3657="91-180d",INDEX(Assumptions!$F$8:$F$12,MATCH(B3657,Assumptions!$A$8:$A$12,0)),IF(P3657="181-365d",INDEX(Assumptions!$G$8:$G$12,MATCH(B3657,Assumptions!$A$8:$A$12,0)),INDEX(Assumptions!$H$8:$H$12,MATCH(B3657,Assumptions!$A$8:$A$12,0)))))</f>
        <v>0.35</v>
      </c>
      <c r="R3657" s="14">
        <f t="shared" ca="1" si="404"/>
        <v>457082.31799999997</v>
      </c>
      <c r="S3657" s="14">
        <f t="shared" ca="1" si="405"/>
        <v>848867.16200000001</v>
      </c>
      <c r="T3657" s="11" t="s">
        <v>25</v>
      </c>
      <c r="U3657" s="18" t="s">
        <v>26</v>
      </c>
    </row>
    <row r="3658" spans="1:21" ht="15" customHeight="1" x14ac:dyDescent="0.15">
      <c r="A3658" s="10" t="s">
        <v>3706</v>
      </c>
      <c r="B3658" s="11" t="s">
        <v>46</v>
      </c>
      <c r="C3658" s="11" t="s">
        <v>119</v>
      </c>
      <c r="D3658" s="12">
        <v>45744</v>
      </c>
      <c r="E3658" s="11">
        <v>1744</v>
      </c>
      <c r="F3658" s="11" t="s">
        <v>33</v>
      </c>
      <c r="G3658" s="13">
        <v>300831.33</v>
      </c>
      <c r="H3658" s="14">
        <f t="shared" si="399"/>
        <v>524649839.52000004</v>
      </c>
      <c r="I3658" s="14">
        <f>IF(F3658="GHS",H3658,H3658*Assumptions!$B$4)</f>
        <v>524649839.52000004</v>
      </c>
      <c r="J3658" s="15" t="str">
        <f>INDEX(Assumptions!$B$8:$B$12,MATCH(B3658,Assumptions!$A$8:$A$12,0))</f>
        <v>Specific Identification</v>
      </c>
      <c r="K3658" s="16">
        <f>G3658/(1-INDEX(Assumptions!$D$8:$D$12,MATCH(B3658,Assumptions!$A$8:$A$12,0)))</f>
        <v>385681.19230769231</v>
      </c>
      <c r="L3658" s="16">
        <f t="shared" si="400"/>
        <v>9024.9398999999994</v>
      </c>
      <c r="M3658" s="16">
        <f t="shared" si="401"/>
        <v>19284.059615384616</v>
      </c>
      <c r="N3658" s="14">
        <f>E3658*(K3658-L3658-M3658)*IF(F3658="GHS",1,Assumptions!$B$4)</f>
        <v>623257104.22978461</v>
      </c>
      <c r="O3658" s="15">
        <f t="shared" ca="1" si="402"/>
        <v>542</v>
      </c>
      <c r="P3658" s="15" t="str">
        <f t="shared" ca="1" si="403"/>
        <v>365d+</v>
      </c>
      <c r="Q3658" s="17">
        <f ca="1">IF(P3658="0-90d",0,IF(P3658="91-180d",INDEX(Assumptions!$F$8:$F$12,MATCH(B3658,Assumptions!$A$8:$A$12,0)),IF(P3658="181-365d",INDEX(Assumptions!$G$8:$G$12,MATCH(B3658,Assumptions!$A$8:$A$12,0)),INDEX(Assumptions!$H$8:$H$12,MATCH(B3658,Assumptions!$A$8:$A$12,0)))))</f>
        <v>0.15</v>
      </c>
      <c r="R3658" s="14">
        <f t="shared" ca="1" si="404"/>
        <v>78697475.928000003</v>
      </c>
      <c r="S3658" s="14">
        <f t="shared" ca="1" si="405"/>
        <v>445952363.59200001</v>
      </c>
      <c r="T3658" s="11" t="s">
        <v>25</v>
      </c>
      <c r="U3658" s="18" t="s">
        <v>26</v>
      </c>
    </row>
    <row r="3659" spans="1:21" ht="15" customHeight="1" x14ac:dyDescent="0.15">
      <c r="A3659" s="10" t="s">
        <v>3707</v>
      </c>
      <c r="B3659" s="11" t="s">
        <v>41</v>
      </c>
      <c r="C3659" s="11" t="s">
        <v>42</v>
      </c>
      <c r="D3659" s="12">
        <v>45794</v>
      </c>
      <c r="E3659" s="11">
        <v>2759</v>
      </c>
      <c r="F3659" s="11" t="s">
        <v>33</v>
      </c>
      <c r="G3659" s="13">
        <v>413.96</v>
      </c>
      <c r="H3659" s="14">
        <f t="shared" si="399"/>
        <v>1142115.6399999999</v>
      </c>
      <c r="I3659" s="14">
        <f>IF(F3659="GHS",H3659,H3659*Assumptions!$B$4)</f>
        <v>1142115.6399999999</v>
      </c>
      <c r="J3659" s="15" t="str">
        <f>INDEX(Assumptions!$B$8:$B$12,MATCH(B3659,Assumptions!$A$8:$A$12,0))</f>
        <v>Weighted Average</v>
      </c>
      <c r="K3659" s="16">
        <f>G3659/(1-INDEX(Assumptions!$D$8:$D$12,MATCH(B3659,Assumptions!$A$8:$A$12,0)))</f>
        <v>636.86153846153843</v>
      </c>
      <c r="L3659" s="16">
        <f t="shared" si="400"/>
        <v>12.418799999999999</v>
      </c>
      <c r="M3659" s="16">
        <f t="shared" si="401"/>
        <v>31.843076923076922</v>
      </c>
      <c r="N3659" s="14">
        <f>E3659*(K3659-L3659-M3659)*IF(F3659="GHS",1,Assumptions!$B$4)</f>
        <v>1634982.4661846154</v>
      </c>
      <c r="O3659" s="15">
        <f t="shared" ca="1" si="402"/>
        <v>492</v>
      </c>
      <c r="P3659" s="15" t="str">
        <f t="shared" ca="1" si="403"/>
        <v>365d+</v>
      </c>
      <c r="Q3659" s="17">
        <f ca="1">IF(P3659="0-90d",0,IF(P3659="91-180d",INDEX(Assumptions!$F$8:$F$12,MATCH(B3659,Assumptions!$A$8:$A$12,0)),IF(P3659="181-365d",INDEX(Assumptions!$G$8:$G$12,MATCH(B3659,Assumptions!$A$8:$A$12,0)),INDEX(Assumptions!$H$8:$H$12,MATCH(B3659,Assumptions!$A$8:$A$12,0)))))</f>
        <v>0.8</v>
      </c>
      <c r="R3659" s="14">
        <f t="shared" ca="1" si="404"/>
        <v>913692.51199999999</v>
      </c>
      <c r="S3659" s="14">
        <f t="shared" ca="1" si="405"/>
        <v>228423.12799999991</v>
      </c>
      <c r="T3659" s="11" t="s">
        <v>25</v>
      </c>
      <c r="U3659" s="18" t="s">
        <v>26</v>
      </c>
    </row>
    <row r="3660" spans="1:21" ht="15" customHeight="1" x14ac:dyDescent="0.15">
      <c r="A3660" s="10" t="s">
        <v>3708</v>
      </c>
      <c r="B3660" s="11" t="s">
        <v>31</v>
      </c>
      <c r="C3660" s="11" t="s">
        <v>32</v>
      </c>
      <c r="D3660" s="12">
        <v>45839</v>
      </c>
      <c r="E3660" s="11">
        <v>4835</v>
      </c>
      <c r="F3660" s="11" t="s">
        <v>33</v>
      </c>
      <c r="G3660" s="13">
        <v>2884.04</v>
      </c>
      <c r="H3660" s="14">
        <f t="shared" si="399"/>
        <v>13944333.4</v>
      </c>
      <c r="I3660" s="14">
        <f>IF(F3660="GHS",H3660,H3660*Assumptions!$B$4)</f>
        <v>13944333.4</v>
      </c>
      <c r="J3660" s="15" t="str">
        <f>INDEX(Assumptions!$B$8:$B$12,MATCH(B3660,Assumptions!$A$8:$A$12,0))</f>
        <v>Weighted Average</v>
      </c>
      <c r="K3660" s="16">
        <f>G3660/(1-INDEX(Assumptions!$D$8:$D$12,MATCH(B3660,Assumptions!$A$8:$A$12,0)))</f>
        <v>4005.6111111111113</v>
      </c>
      <c r="L3660" s="16">
        <f t="shared" si="400"/>
        <v>86.521199999999993</v>
      </c>
      <c r="M3660" s="16">
        <f t="shared" si="401"/>
        <v>200.28055555555557</v>
      </c>
      <c r="N3660" s="14">
        <f>E3660*(K3660-L3660-M3660)*IF(F3660="GHS",1,Assumptions!$B$4)</f>
        <v>17980443.234111112</v>
      </c>
      <c r="O3660" s="15">
        <f t="shared" ca="1" si="402"/>
        <v>447</v>
      </c>
      <c r="P3660" s="15" t="str">
        <f t="shared" ca="1" si="403"/>
        <v>365d+</v>
      </c>
      <c r="Q3660" s="17">
        <f ca="1">IF(P3660="0-90d",0,IF(P3660="91-180d",INDEX(Assumptions!$F$8:$F$12,MATCH(B3660,Assumptions!$A$8:$A$12,0)),IF(P3660="181-365d",INDEX(Assumptions!$G$8:$G$12,MATCH(B3660,Assumptions!$A$8:$A$12,0)),INDEX(Assumptions!$H$8:$H$12,MATCH(B3660,Assumptions!$A$8:$A$12,0)))))</f>
        <v>0.6</v>
      </c>
      <c r="R3660" s="14">
        <f t="shared" ca="1" si="404"/>
        <v>8366600.04</v>
      </c>
      <c r="S3660" s="14">
        <f t="shared" ca="1" si="405"/>
        <v>5577733.3600000003</v>
      </c>
      <c r="T3660" s="11" t="s">
        <v>25</v>
      </c>
      <c r="U3660" s="18" t="s">
        <v>26</v>
      </c>
    </row>
    <row r="3661" spans="1:21" ht="15" customHeight="1" x14ac:dyDescent="0.15">
      <c r="A3661" s="10" t="s">
        <v>3709</v>
      </c>
      <c r="B3661" s="11" t="s">
        <v>41</v>
      </c>
      <c r="C3661" s="11" t="s">
        <v>42</v>
      </c>
      <c r="D3661" s="12">
        <v>46215</v>
      </c>
      <c r="E3661" s="11">
        <v>2513</v>
      </c>
      <c r="F3661" s="11" t="s">
        <v>33</v>
      </c>
      <c r="G3661" s="13">
        <v>494.23</v>
      </c>
      <c r="H3661" s="14">
        <f t="shared" si="399"/>
        <v>1241999.99</v>
      </c>
      <c r="I3661" s="14">
        <f>IF(F3661="GHS",H3661,H3661*Assumptions!$B$4)</f>
        <v>1241999.99</v>
      </c>
      <c r="J3661" s="15" t="str">
        <f>INDEX(Assumptions!$B$8:$B$12,MATCH(B3661,Assumptions!$A$8:$A$12,0))</f>
        <v>Weighted Average</v>
      </c>
      <c r="K3661" s="16">
        <f>G3661/(1-INDEX(Assumptions!$D$8:$D$12,MATCH(B3661,Assumptions!$A$8:$A$12,0)))</f>
        <v>760.35384615384612</v>
      </c>
      <c r="L3661" s="16">
        <f t="shared" si="400"/>
        <v>14.8269</v>
      </c>
      <c r="M3661" s="16">
        <f t="shared" si="401"/>
        <v>38.017692307692307</v>
      </c>
      <c r="N3661" s="14">
        <f>E3661*(K3661-L3661-M3661)*IF(F3661="GHS",1,Assumptions!$B$4)</f>
        <v>1777970.7549153846</v>
      </c>
      <c r="O3661" s="15">
        <f t="shared" ca="1" si="402"/>
        <v>71</v>
      </c>
      <c r="P3661" s="15" t="str">
        <f t="shared" ca="1" si="403"/>
        <v>0-90d</v>
      </c>
      <c r="Q3661" s="17">
        <f ca="1">IF(P3661="0-90d",0,IF(P3661="91-180d",INDEX(Assumptions!$F$8:$F$12,MATCH(B3661,Assumptions!$A$8:$A$12,0)),IF(P3661="181-365d",INDEX(Assumptions!$G$8:$G$12,MATCH(B3661,Assumptions!$A$8:$A$12,0)),INDEX(Assumptions!$H$8:$H$12,MATCH(B3661,Assumptions!$A$8:$A$12,0)))))</f>
        <v>0</v>
      </c>
      <c r="R3661" s="14">
        <f t="shared" ca="1" si="404"/>
        <v>0</v>
      </c>
      <c r="S3661" s="14">
        <f t="shared" ca="1" si="405"/>
        <v>1241999.99</v>
      </c>
      <c r="T3661" s="11" t="s">
        <v>25</v>
      </c>
      <c r="U3661" s="18" t="s">
        <v>26</v>
      </c>
    </row>
    <row r="3662" spans="1:21" ht="15" customHeight="1" x14ac:dyDescent="0.15">
      <c r="A3662" s="10" t="s">
        <v>3710</v>
      </c>
      <c r="B3662" s="11" t="s">
        <v>41</v>
      </c>
      <c r="C3662" s="11" t="s">
        <v>49</v>
      </c>
      <c r="D3662" s="12">
        <v>45987</v>
      </c>
      <c r="E3662" s="11">
        <v>3139</v>
      </c>
      <c r="F3662" s="11" t="s">
        <v>33</v>
      </c>
      <c r="G3662" s="13">
        <v>552.51</v>
      </c>
      <c r="H3662" s="14">
        <f t="shared" si="399"/>
        <v>1734328.89</v>
      </c>
      <c r="I3662" s="14">
        <f>IF(F3662="GHS",H3662,H3662*Assumptions!$B$4)</f>
        <v>1734328.89</v>
      </c>
      <c r="J3662" s="15" t="str">
        <f>INDEX(Assumptions!$B$8:$B$12,MATCH(B3662,Assumptions!$A$8:$A$12,0))</f>
        <v>Weighted Average</v>
      </c>
      <c r="K3662" s="16">
        <f>G3662/(1-INDEX(Assumptions!$D$8:$D$12,MATCH(B3662,Assumptions!$A$8:$A$12,0)))</f>
        <v>850.01538461538462</v>
      </c>
      <c r="L3662" s="16">
        <f t="shared" si="400"/>
        <v>16.575299999999999</v>
      </c>
      <c r="M3662" s="16">
        <f t="shared" si="401"/>
        <v>42.500769230769237</v>
      </c>
      <c r="N3662" s="14">
        <f>E3662*(K3662-L3662-M3662)*IF(F3662="GHS",1,Assumptions!$B$4)</f>
        <v>2482758.5109923077</v>
      </c>
      <c r="O3662" s="15">
        <f t="shared" ca="1" si="402"/>
        <v>299</v>
      </c>
      <c r="P3662" s="15" t="str">
        <f t="shared" ca="1" si="403"/>
        <v>181-365d</v>
      </c>
      <c r="Q3662" s="17">
        <f ca="1">IF(P3662="0-90d",0,IF(P3662="91-180d",INDEX(Assumptions!$F$8:$F$12,MATCH(B3662,Assumptions!$A$8:$A$12,0)),IF(P3662="181-365d",INDEX(Assumptions!$G$8:$G$12,MATCH(B3662,Assumptions!$A$8:$A$12,0)),INDEX(Assumptions!$H$8:$H$12,MATCH(B3662,Assumptions!$A$8:$A$12,0)))))</f>
        <v>0.35</v>
      </c>
      <c r="R3662" s="14">
        <f t="shared" ca="1" si="404"/>
        <v>607015.11149999988</v>
      </c>
      <c r="S3662" s="14">
        <f t="shared" ca="1" si="405"/>
        <v>1127313.7785</v>
      </c>
      <c r="T3662" s="11" t="s">
        <v>25</v>
      </c>
      <c r="U3662" s="18" t="s">
        <v>26</v>
      </c>
    </row>
    <row r="3663" spans="1:21" ht="15" customHeight="1" x14ac:dyDescent="0.15">
      <c r="A3663" s="10" t="s">
        <v>3711</v>
      </c>
      <c r="B3663" s="11" t="s">
        <v>41</v>
      </c>
      <c r="C3663" s="11" t="s">
        <v>44</v>
      </c>
      <c r="D3663" s="12">
        <v>45815</v>
      </c>
      <c r="E3663" s="11">
        <v>2079</v>
      </c>
      <c r="F3663" s="11" t="s">
        <v>33</v>
      </c>
      <c r="G3663" s="13">
        <v>165.58</v>
      </c>
      <c r="H3663" s="14">
        <f t="shared" si="399"/>
        <v>344240.82</v>
      </c>
      <c r="I3663" s="14">
        <f>IF(F3663="GHS",H3663,H3663*Assumptions!$B$4)</f>
        <v>344240.82</v>
      </c>
      <c r="J3663" s="15" t="str">
        <f>INDEX(Assumptions!$B$8:$B$12,MATCH(B3663,Assumptions!$A$8:$A$12,0))</f>
        <v>Weighted Average</v>
      </c>
      <c r="K3663" s="16">
        <f>G3663/(1-INDEX(Assumptions!$D$8:$D$12,MATCH(B3663,Assumptions!$A$8:$A$12,0)))</f>
        <v>254.73846153846154</v>
      </c>
      <c r="L3663" s="16">
        <f t="shared" si="400"/>
        <v>4.9674000000000005</v>
      </c>
      <c r="M3663" s="16">
        <f t="shared" si="401"/>
        <v>12.736923076923077</v>
      </c>
      <c r="N3663" s="14">
        <f>E3663*(K3663-L3663-M3663)*IF(F3663="GHS",1,Assumptions!$B$4)</f>
        <v>492793.97386153851</v>
      </c>
      <c r="O3663" s="15">
        <f t="shared" ca="1" si="402"/>
        <v>471</v>
      </c>
      <c r="P3663" s="15" t="str">
        <f t="shared" ca="1" si="403"/>
        <v>365d+</v>
      </c>
      <c r="Q3663" s="17">
        <f ca="1">IF(P3663="0-90d",0,IF(P3663="91-180d",INDEX(Assumptions!$F$8:$F$12,MATCH(B3663,Assumptions!$A$8:$A$12,0)),IF(P3663="181-365d",INDEX(Assumptions!$G$8:$G$12,MATCH(B3663,Assumptions!$A$8:$A$12,0)),INDEX(Assumptions!$H$8:$H$12,MATCH(B3663,Assumptions!$A$8:$A$12,0)))))</f>
        <v>0.8</v>
      </c>
      <c r="R3663" s="14">
        <f t="shared" ca="1" si="404"/>
        <v>275392.65600000002</v>
      </c>
      <c r="S3663" s="14">
        <f t="shared" ca="1" si="405"/>
        <v>68848.16399999999</v>
      </c>
      <c r="T3663" s="11" t="s">
        <v>25</v>
      </c>
      <c r="U3663" s="18" t="s">
        <v>26</v>
      </c>
    </row>
    <row r="3664" spans="1:21" ht="15" customHeight="1" x14ac:dyDescent="0.15">
      <c r="A3664" s="10" t="s">
        <v>3712</v>
      </c>
      <c r="B3664" s="11" t="s">
        <v>31</v>
      </c>
      <c r="C3664" s="11" t="s">
        <v>76</v>
      </c>
      <c r="D3664" s="12">
        <v>46036</v>
      </c>
      <c r="E3664" s="11">
        <v>610</v>
      </c>
      <c r="F3664" s="11" t="s">
        <v>33</v>
      </c>
      <c r="G3664" s="13">
        <v>6560.27</v>
      </c>
      <c r="H3664" s="14">
        <f t="shared" si="399"/>
        <v>4001764.7</v>
      </c>
      <c r="I3664" s="14">
        <f>IF(F3664="GHS",H3664,H3664*Assumptions!$B$4)</f>
        <v>4001764.7</v>
      </c>
      <c r="J3664" s="15" t="str">
        <f>INDEX(Assumptions!$B$8:$B$12,MATCH(B3664,Assumptions!$A$8:$A$12,0))</f>
        <v>Weighted Average</v>
      </c>
      <c r="K3664" s="16">
        <f>G3664/(1-INDEX(Assumptions!$D$8:$D$12,MATCH(B3664,Assumptions!$A$8:$A$12,0)))</f>
        <v>9111.4861111111113</v>
      </c>
      <c r="L3664" s="16">
        <f t="shared" si="400"/>
        <v>196.8081</v>
      </c>
      <c r="M3664" s="16">
        <f t="shared" si="401"/>
        <v>455.57430555555561</v>
      </c>
      <c r="N3664" s="14">
        <f>E3664*(K3664-L3664-M3664)*IF(F3664="GHS",1,Assumptions!$B$4)</f>
        <v>5160053.2603888884</v>
      </c>
      <c r="O3664" s="15">
        <f t="shared" ca="1" si="402"/>
        <v>250</v>
      </c>
      <c r="P3664" s="15" t="str">
        <f t="shared" ca="1" si="403"/>
        <v>181-365d</v>
      </c>
      <c r="Q3664" s="17">
        <f ca="1">IF(P3664="0-90d",0,IF(P3664="91-180d",INDEX(Assumptions!$F$8:$F$12,MATCH(B3664,Assumptions!$A$8:$A$12,0)),IF(P3664="181-365d",INDEX(Assumptions!$G$8:$G$12,MATCH(B3664,Assumptions!$A$8:$A$12,0)),INDEX(Assumptions!$H$8:$H$12,MATCH(B3664,Assumptions!$A$8:$A$12,0)))))</f>
        <v>0.2</v>
      </c>
      <c r="R3664" s="14">
        <f t="shared" ca="1" si="404"/>
        <v>800352.94000000006</v>
      </c>
      <c r="S3664" s="14">
        <f t="shared" si="405"/>
        <v>0</v>
      </c>
      <c r="T3664" s="11" t="s">
        <v>39</v>
      </c>
      <c r="U3664" s="18" t="s">
        <v>26</v>
      </c>
    </row>
    <row r="3665" spans="1:21" ht="15" customHeight="1" x14ac:dyDescent="0.15">
      <c r="A3665" s="10" t="s">
        <v>3713</v>
      </c>
      <c r="B3665" s="11" t="s">
        <v>22</v>
      </c>
      <c r="C3665" s="11" t="s">
        <v>23</v>
      </c>
      <c r="D3665" s="12">
        <v>46133</v>
      </c>
      <c r="E3665" s="11">
        <v>1372</v>
      </c>
      <c r="F3665" s="11" t="s">
        <v>24</v>
      </c>
      <c r="G3665" s="13">
        <v>51943.81</v>
      </c>
      <c r="H3665" s="14">
        <f t="shared" si="399"/>
        <v>71266907.319999993</v>
      </c>
      <c r="I3665" s="14">
        <f>IF(F3665="GHS",H3665,H3665*Assumptions!$B$4)</f>
        <v>769682599.05599999</v>
      </c>
      <c r="J3665" s="15" t="str">
        <f>INDEX(Assumptions!$B$8:$B$12,MATCH(B3665,Assumptions!$A$8:$A$12,0))</f>
        <v>FIFO</v>
      </c>
      <c r="K3665" s="16">
        <f>G3665/(1-INDEX(Assumptions!$D$8:$D$12,MATCH(B3665,Assumptions!$A$8:$A$12,0)))</f>
        <v>63346.109756097554</v>
      </c>
      <c r="L3665" s="16">
        <f t="shared" si="400"/>
        <v>1558.3142999999998</v>
      </c>
      <c r="M3665" s="16">
        <f t="shared" si="401"/>
        <v>3167.3054878048779</v>
      </c>
      <c r="N3665" s="14">
        <f>E3665*(K3665-L3665-M3665)*IF(F3665="GHS",1,Assumptions!$B$4)</f>
        <v>868614972.15417361</v>
      </c>
      <c r="O3665" s="15">
        <f t="shared" ca="1" si="402"/>
        <v>153</v>
      </c>
      <c r="P3665" s="15" t="str">
        <f t="shared" ca="1" si="403"/>
        <v>91-180d</v>
      </c>
      <c r="Q3665" s="17">
        <f ca="1">IF(P3665="0-90d",0,IF(P3665="91-180d",INDEX(Assumptions!$F$8:$F$12,MATCH(B3665,Assumptions!$A$8:$A$12,0)),IF(P3665="181-365d",INDEX(Assumptions!$G$8:$G$12,MATCH(B3665,Assumptions!$A$8:$A$12,0)),INDEX(Assumptions!$H$8:$H$12,MATCH(B3665,Assumptions!$A$8:$A$12,0)))))</f>
        <v>0.03</v>
      </c>
      <c r="R3665" s="14">
        <f t="shared" ca="1" si="404"/>
        <v>23090477.97168</v>
      </c>
      <c r="S3665" s="14">
        <f t="shared" ca="1" si="405"/>
        <v>746592121.08431995</v>
      </c>
      <c r="T3665" s="11" t="s">
        <v>25</v>
      </c>
      <c r="U3665" s="18" t="s">
        <v>26</v>
      </c>
    </row>
    <row r="3666" spans="1:21" ht="15" customHeight="1" x14ac:dyDescent="0.15">
      <c r="A3666" s="10" t="s">
        <v>3714</v>
      </c>
      <c r="B3666" s="11" t="s">
        <v>31</v>
      </c>
      <c r="C3666" s="11" t="s">
        <v>32</v>
      </c>
      <c r="D3666" s="12">
        <v>46226</v>
      </c>
      <c r="E3666" s="11">
        <v>2940</v>
      </c>
      <c r="F3666" s="11" t="s">
        <v>33</v>
      </c>
      <c r="G3666" s="13">
        <v>1714.59</v>
      </c>
      <c r="H3666" s="14">
        <f t="shared" si="399"/>
        <v>5040894.5999999996</v>
      </c>
      <c r="I3666" s="14">
        <f>IF(F3666="GHS",H3666,H3666*Assumptions!$B$4)</f>
        <v>5040894.5999999996</v>
      </c>
      <c r="J3666" s="15" t="str">
        <f>INDEX(Assumptions!$B$8:$B$12,MATCH(B3666,Assumptions!$A$8:$A$12,0))</f>
        <v>Weighted Average</v>
      </c>
      <c r="K3666" s="16">
        <f>G3666/(1-INDEX(Assumptions!$D$8:$D$12,MATCH(B3666,Assumptions!$A$8:$A$12,0)))</f>
        <v>2381.375</v>
      </c>
      <c r="L3666" s="16">
        <f t="shared" si="400"/>
        <v>51.437699999999992</v>
      </c>
      <c r="M3666" s="16">
        <f t="shared" si="401"/>
        <v>119.06875000000001</v>
      </c>
      <c r="N3666" s="14">
        <f>E3666*(K3666-L3666-M3666)*IF(F3666="GHS",1,Assumptions!$B$4)</f>
        <v>6499953.5370000005</v>
      </c>
      <c r="O3666" s="15">
        <f t="shared" ca="1" si="402"/>
        <v>60</v>
      </c>
      <c r="P3666" s="15" t="str">
        <f t="shared" ca="1" si="403"/>
        <v>0-90d</v>
      </c>
      <c r="Q3666" s="17">
        <f ca="1">IF(P3666="0-90d",0,IF(P3666="91-180d",INDEX(Assumptions!$F$8:$F$12,MATCH(B3666,Assumptions!$A$8:$A$12,0)),IF(P3666="181-365d",INDEX(Assumptions!$G$8:$G$12,MATCH(B3666,Assumptions!$A$8:$A$12,0)),INDEX(Assumptions!$H$8:$H$12,MATCH(B3666,Assumptions!$A$8:$A$12,0)))))</f>
        <v>0</v>
      </c>
      <c r="R3666" s="14">
        <f t="shared" ca="1" si="404"/>
        <v>0</v>
      </c>
      <c r="S3666" s="14">
        <f t="shared" ca="1" si="405"/>
        <v>5040894.5999999996</v>
      </c>
      <c r="T3666" s="11" t="s">
        <v>25</v>
      </c>
      <c r="U3666" s="18" t="s">
        <v>36</v>
      </c>
    </row>
    <row r="3667" spans="1:21" ht="15" customHeight="1" x14ac:dyDescent="0.15">
      <c r="A3667" s="10" t="s">
        <v>3715</v>
      </c>
      <c r="B3667" s="11" t="s">
        <v>28</v>
      </c>
      <c r="C3667" s="11" t="s">
        <v>35</v>
      </c>
      <c r="D3667" s="12">
        <v>45797</v>
      </c>
      <c r="E3667" s="11">
        <v>2364</v>
      </c>
      <c r="F3667" s="11" t="s">
        <v>24</v>
      </c>
      <c r="G3667" s="13">
        <v>5769.23</v>
      </c>
      <c r="H3667" s="14">
        <f t="shared" si="399"/>
        <v>13638459.719999999</v>
      </c>
      <c r="I3667" s="14">
        <f>IF(F3667="GHS",H3667,H3667*Assumptions!$B$4)</f>
        <v>147295364.97600001</v>
      </c>
      <c r="J3667" s="15" t="str">
        <f>INDEX(Assumptions!$B$8:$B$12,MATCH(B3667,Assumptions!$A$8:$A$12,0))</f>
        <v>Fair Value Less Costs to Sell</v>
      </c>
      <c r="K3667" s="16">
        <f>G3667/(1-INDEX(Assumptions!$D$8:$D$12,MATCH(B3667,Assumptions!$A$8:$A$12,0)))</f>
        <v>6555.9431818181811</v>
      </c>
      <c r="L3667" s="16">
        <f t="shared" si="400"/>
        <v>173.07689999999997</v>
      </c>
      <c r="M3667" s="16">
        <f t="shared" si="401"/>
        <v>327.79715909090908</v>
      </c>
      <c r="N3667" s="14">
        <f>E3667*(K3667-L3667-M3667)*IF(F3667="GHS",1,Assumptions!$B$4)</f>
        <v>154593180.78617454</v>
      </c>
      <c r="O3667" s="15">
        <f t="shared" ca="1" si="402"/>
        <v>489</v>
      </c>
      <c r="P3667" s="15" t="str">
        <f t="shared" ca="1" si="403"/>
        <v>365d+</v>
      </c>
      <c r="Q3667" s="17">
        <f ca="1">IF(P3667="0-90d",0,IF(P3667="91-180d",INDEX(Assumptions!$F$8:$F$12,MATCH(B3667,Assumptions!$A$8:$A$12,0)),IF(P3667="181-365d",INDEX(Assumptions!$G$8:$G$12,MATCH(B3667,Assumptions!$A$8:$A$12,0)),INDEX(Assumptions!$H$8:$H$12,MATCH(B3667,Assumptions!$A$8:$A$12,0)))))</f>
        <v>0.4</v>
      </c>
      <c r="R3667" s="14">
        <f t="shared" ca="1" si="404"/>
        <v>58918145.990400009</v>
      </c>
      <c r="S3667" s="14">
        <f t="shared" ca="1" si="405"/>
        <v>88377218.985599995</v>
      </c>
      <c r="T3667" s="11" t="s">
        <v>25</v>
      </c>
      <c r="U3667" s="18" t="s">
        <v>26</v>
      </c>
    </row>
    <row r="3668" spans="1:21" ht="15" customHeight="1" x14ac:dyDescent="0.15">
      <c r="A3668" s="10" t="s">
        <v>3716</v>
      </c>
      <c r="B3668" s="11" t="s">
        <v>31</v>
      </c>
      <c r="C3668" s="11" t="s">
        <v>63</v>
      </c>
      <c r="D3668" s="12">
        <v>46192</v>
      </c>
      <c r="E3668" s="11">
        <v>108</v>
      </c>
      <c r="F3668" s="11" t="s">
        <v>33</v>
      </c>
      <c r="G3668" s="13">
        <v>3777.21</v>
      </c>
      <c r="H3668" s="14">
        <f t="shared" si="399"/>
        <v>407938.68</v>
      </c>
      <c r="I3668" s="14">
        <f>IF(F3668="GHS",H3668,H3668*Assumptions!$B$4)</f>
        <v>407938.68</v>
      </c>
      <c r="J3668" s="15" t="str">
        <f>INDEX(Assumptions!$B$8:$B$12,MATCH(B3668,Assumptions!$A$8:$A$12,0))</f>
        <v>Weighted Average</v>
      </c>
      <c r="K3668" s="16">
        <f>G3668/(1-INDEX(Assumptions!$D$8:$D$12,MATCH(B3668,Assumptions!$A$8:$A$12,0)))</f>
        <v>5246.125</v>
      </c>
      <c r="L3668" s="16">
        <f t="shared" si="400"/>
        <v>113.3163</v>
      </c>
      <c r="M3668" s="16">
        <f t="shared" si="401"/>
        <v>262.30625000000003</v>
      </c>
      <c r="N3668" s="14">
        <f>E3668*(K3668-L3668-M3668)*IF(F3668="GHS",1,Assumptions!$B$4)</f>
        <v>526014.26459999999</v>
      </c>
      <c r="O3668" s="15">
        <f t="shared" ca="1" si="402"/>
        <v>94</v>
      </c>
      <c r="P3668" s="15" t="str">
        <f t="shared" ca="1" si="403"/>
        <v>91-180d</v>
      </c>
      <c r="Q3668" s="17">
        <f ca="1">IF(P3668="0-90d",0,IF(P3668="91-180d",INDEX(Assumptions!$F$8:$F$12,MATCH(B3668,Assumptions!$A$8:$A$12,0)),IF(P3668="181-365d",INDEX(Assumptions!$G$8:$G$12,MATCH(B3668,Assumptions!$A$8:$A$12,0)),INDEX(Assumptions!$H$8:$H$12,MATCH(B3668,Assumptions!$A$8:$A$12,0)))))</f>
        <v>0.05</v>
      </c>
      <c r="R3668" s="14">
        <f t="shared" ca="1" si="404"/>
        <v>20396.934000000001</v>
      </c>
      <c r="S3668" s="14">
        <f t="shared" ca="1" si="405"/>
        <v>387541.74599999998</v>
      </c>
      <c r="T3668" s="11" t="s">
        <v>25</v>
      </c>
      <c r="U3668" s="18" t="s">
        <v>26</v>
      </c>
    </row>
    <row r="3669" spans="1:21" ht="15" customHeight="1" x14ac:dyDescent="0.15">
      <c r="A3669" s="10" t="s">
        <v>3717</v>
      </c>
      <c r="B3669" s="11" t="s">
        <v>22</v>
      </c>
      <c r="C3669" s="11" t="s">
        <v>23</v>
      </c>
      <c r="D3669" s="12">
        <v>45898</v>
      </c>
      <c r="E3669" s="11">
        <v>4178</v>
      </c>
      <c r="F3669" s="11" t="s">
        <v>24</v>
      </c>
      <c r="G3669" s="13">
        <v>54719.040000000001</v>
      </c>
      <c r="H3669" s="14">
        <f t="shared" si="399"/>
        <v>228616149.12</v>
      </c>
      <c r="I3669" s="14">
        <f>IF(F3669="GHS",H3669,H3669*Assumptions!$B$4)</f>
        <v>2469054410.4960003</v>
      </c>
      <c r="J3669" s="15" t="str">
        <f>INDEX(Assumptions!$B$8:$B$12,MATCH(B3669,Assumptions!$A$8:$A$12,0))</f>
        <v>FIFO</v>
      </c>
      <c r="K3669" s="16">
        <f>G3669/(1-INDEX(Assumptions!$D$8:$D$12,MATCH(B3669,Assumptions!$A$8:$A$12,0)))</f>
        <v>66730.536585365844</v>
      </c>
      <c r="L3669" s="16">
        <f t="shared" si="400"/>
        <v>1641.5711999999999</v>
      </c>
      <c r="M3669" s="16">
        <f t="shared" si="401"/>
        <v>3336.5268292682922</v>
      </c>
      <c r="N3669" s="14">
        <f>E3669*(K3669-L3669-M3669)*IF(F3669="GHS",1,Assumptions!$B$4)</f>
        <v>2786418233.5036564</v>
      </c>
      <c r="O3669" s="15">
        <f t="shared" ca="1" si="402"/>
        <v>388</v>
      </c>
      <c r="P3669" s="15" t="str">
        <f t="shared" ca="1" si="403"/>
        <v>365d+</v>
      </c>
      <c r="Q3669" s="17">
        <f ca="1">IF(P3669="0-90d",0,IF(P3669="91-180d",INDEX(Assumptions!$F$8:$F$12,MATCH(B3669,Assumptions!$A$8:$A$12,0)),IF(P3669="181-365d",INDEX(Assumptions!$G$8:$G$12,MATCH(B3669,Assumptions!$A$8:$A$12,0)),INDEX(Assumptions!$H$8:$H$12,MATCH(B3669,Assumptions!$A$8:$A$12,0)))))</f>
        <v>0.5</v>
      </c>
      <c r="R3669" s="14">
        <f t="shared" ca="1" si="404"/>
        <v>1234527205.2480001</v>
      </c>
      <c r="S3669" s="14">
        <f t="shared" ca="1" si="405"/>
        <v>1234527205.2480001</v>
      </c>
      <c r="T3669" s="11" t="s">
        <v>25</v>
      </c>
      <c r="U3669" s="18" t="s">
        <v>26</v>
      </c>
    </row>
    <row r="3670" spans="1:21" ht="15" customHeight="1" x14ac:dyDescent="0.15">
      <c r="A3670" s="10" t="s">
        <v>3718</v>
      </c>
      <c r="B3670" s="11" t="s">
        <v>31</v>
      </c>
      <c r="C3670" s="11" t="s">
        <v>32</v>
      </c>
      <c r="D3670" s="12">
        <v>45962</v>
      </c>
      <c r="E3670" s="11">
        <v>4252</v>
      </c>
      <c r="F3670" s="11" t="s">
        <v>33</v>
      </c>
      <c r="G3670" s="13">
        <v>1393.21</v>
      </c>
      <c r="H3670" s="14">
        <f t="shared" si="399"/>
        <v>5923928.9199999999</v>
      </c>
      <c r="I3670" s="14">
        <f>IF(F3670="GHS",H3670,H3670*Assumptions!$B$4)</f>
        <v>5923928.9199999999</v>
      </c>
      <c r="J3670" s="15" t="str">
        <f>INDEX(Assumptions!$B$8:$B$12,MATCH(B3670,Assumptions!$A$8:$A$12,0))</f>
        <v>Weighted Average</v>
      </c>
      <c r="K3670" s="16">
        <f>G3670/(1-INDEX(Assumptions!$D$8:$D$12,MATCH(B3670,Assumptions!$A$8:$A$12,0)))</f>
        <v>1935.0138888888889</v>
      </c>
      <c r="L3670" s="16">
        <f t="shared" si="400"/>
        <v>41.796300000000002</v>
      </c>
      <c r="M3670" s="16">
        <f t="shared" si="401"/>
        <v>96.750694444444449</v>
      </c>
      <c r="N3670" s="14">
        <f>E3670*(K3670-L3670-M3670)*IF(F3670="GHS",1,Assumptions!$B$4)</f>
        <v>7638577.2351777777</v>
      </c>
      <c r="O3670" s="15">
        <f t="shared" ca="1" si="402"/>
        <v>324</v>
      </c>
      <c r="P3670" s="15" t="str">
        <f t="shared" ca="1" si="403"/>
        <v>181-365d</v>
      </c>
      <c r="Q3670" s="17">
        <f ca="1">IF(P3670="0-90d",0,IF(P3670="91-180d",INDEX(Assumptions!$F$8:$F$12,MATCH(B3670,Assumptions!$A$8:$A$12,0)),IF(P3670="181-365d",INDEX(Assumptions!$G$8:$G$12,MATCH(B3670,Assumptions!$A$8:$A$12,0)),INDEX(Assumptions!$H$8:$H$12,MATCH(B3670,Assumptions!$A$8:$A$12,0)))))</f>
        <v>0.2</v>
      </c>
      <c r="R3670" s="14">
        <f t="shared" ca="1" si="404"/>
        <v>1184785.784</v>
      </c>
      <c r="S3670" s="14">
        <f t="shared" si="405"/>
        <v>0</v>
      </c>
      <c r="T3670" s="11" t="s">
        <v>39</v>
      </c>
      <c r="U3670" s="18" t="s">
        <v>26</v>
      </c>
    </row>
    <row r="3671" spans="1:21" ht="15" customHeight="1" x14ac:dyDescent="0.15">
      <c r="A3671" s="10" t="s">
        <v>3719</v>
      </c>
      <c r="B3671" s="11" t="s">
        <v>22</v>
      </c>
      <c r="C3671" s="11" t="s">
        <v>61</v>
      </c>
      <c r="D3671" s="12">
        <v>46012</v>
      </c>
      <c r="E3671" s="11">
        <v>4235</v>
      </c>
      <c r="F3671" s="11" t="s">
        <v>24</v>
      </c>
      <c r="G3671" s="13">
        <v>17813.11</v>
      </c>
      <c r="H3671" s="14">
        <f t="shared" si="399"/>
        <v>75438520.850000009</v>
      </c>
      <c r="I3671" s="14">
        <f>IF(F3671="GHS",H3671,H3671*Assumptions!$B$4)</f>
        <v>814736025.18000019</v>
      </c>
      <c r="J3671" s="15" t="str">
        <f>INDEX(Assumptions!$B$8:$B$12,MATCH(B3671,Assumptions!$A$8:$A$12,0))</f>
        <v>FIFO</v>
      </c>
      <c r="K3671" s="16">
        <f>G3671/(1-INDEX(Assumptions!$D$8:$D$12,MATCH(B3671,Assumptions!$A$8:$A$12,0)))</f>
        <v>21723.304878048781</v>
      </c>
      <c r="L3671" s="16">
        <f t="shared" si="400"/>
        <v>534.39329999999995</v>
      </c>
      <c r="M3671" s="16">
        <f t="shared" si="401"/>
        <v>1086.165243902439</v>
      </c>
      <c r="N3671" s="14">
        <f>E3671*(K3671-L3671-M3671)*IF(F3671="GHS",1,Assumptions!$B$4)</f>
        <v>919459411.83118546</v>
      </c>
      <c r="O3671" s="15">
        <f t="shared" ca="1" si="402"/>
        <v>274</v>
      </c>
      <c r="P3671" s="15" t="str">
        <f t="shared" ca="1" si="403"/>
        <v>181-365d</v>
      </c>
      <c r="Q3671" s="17">
        <f ca="1">IF(P3671="0-90d",0,IF(P3671="91-180d",INDEX(Assumptions!$F$8:$F$12,MATCH(B3671,Assumptions!$A$8:$A$12,0)),IF(P3671="181-365d",INDEX(Assumptions!$G$8:$G$12,MATCH(B3671,Assumptions!$A$8:$A$12,0)),INDEX(Assumptions!$H$8:$H$12,MATCH(B3671,Assumptions!$A$8:$A$12,0)))))</f>
        <v>0.15</v>
      </c>
      <c r="R3671" s="14">
        <f t="shared" ca="1" si="404"/>
        <v>122210403.77700002</v>
      </c>
      <c r="S3671" s="14">
        <f t="shared" ca="1" si="405"/>
        <v>692525621.40300012</v>
      </c>
      <c r="T3671" s="11" t="s">
        <v>25</v>
      </c>
      <c r="U3671" s="18" t="s">
        <v>26</v>
      </c>
    </row>
    <row r="3672" spans="1:21" ht="15" customHeight="1" x14ac:dyDescent="0.15">
      <c r="A3672" s="10" t="s">
        <v>3720</v>
      </c>
      <c r="B3672" s="11" t="s">
        <v>41</v>
      </c>
      <c r="C3672" s="11" t="s">
        <v>44</v>
      </c>
      <c r="D3672" s="12">
        <v>46110</v>
      </c>
      <c r="E3672" s="11">
        <v>4258</v>
      </c>
      <c r="F3672" s="11" t="s">
        <v>33</v>
      </c>
      <c r="G3672" s="13">
        <v>607.67999999999995</v>
      </c>
      <c r="H3672" s="14">
        <f t="shared" si="399"/>
        <v>2587501.44</v>
      </c>
      <c r="I3672" s="14">
        <f>IF(F3672="GHS",H3672,H3672*Assumptions!$B$4)</f>
        <v>2587501.44</v>
      </c>
      <c r="J3672" s="15" t="str">
        <f>INDEX(Assumptions!$B$8:$B$12,MATCH(B3672,Assumptions!$A$8:$A$12,0))</f>
        <v>Weighted Average</v>
      </c>
      <c r="K3672" s="16">
        <f>G3672/(1-INDEX(Assumptions!$D$8:$D$12,MATCH(B3672,Assumptions!$A$8:$A$12,0)))</f>
        <v>934.89230769230755</v>
      </c>
      <c r="L3672" s="16">
        <f t="shared" si="400"/>
        <v>18.230399999999999</v>
      </c>
      <c r="M3672" s="16">
        <f t="shared" si="401"/>
        <v>46.744615384615379</v>
      </c>
      <c r="N3672" s="14">
        <f>E3672*(K3672-L3672-M3672)*IF(F3672="GHS",1,Assumptions!$B$4)</f>
        <v>3704107.8306461531</v>
      </c>
      <c r="O3672" s="15">
        <f t="shared" ca="1" si="402"/>
        <v>176</v>
      </c>
      <c r="P3672" s="15" t="str">
        <f t="shared" ca="1" si="403"/>
        <v>91-180d</v>
      </c>
      <c r="Q3672" s="17">
        <f ca="1">IF(P3672="0-90d",0,IF(P3672="91-180d",INDEX(Assumptions!$F$8:$F$12,MATCH(B3672,Assumptions!$A$8:$A$12,0)),IF(P3672="181-365d",INDEX(Assumptions!$G$8:$G$12,MATCH(B3672,Assumptions!$A$8:$A$12,0)),INDEX(Assumptions!$H$8:$H$12,MATCH(B3672,Assumptions!$A$8:$A$12,0)))))</f>
        <v>0.1</v>
      </c>
      <c r="R3672" s="14">
        <f t="shared" ca="1" si="404"/>
        <v>258750.144</v>
      </c>
      <c r="S3672" s="14">
        <f t="shared" ca="1" si="405"/>
        <v>2328751.2960000001</v>
      </c>
      <c r="T3672" s="11" t="s">
        <v>25</v>
      </c>
      <c r="U3672" s="18" t="s">
        <v>26</v>
      </c>
    </row>
    <row r="3673" spans="1:21" ht="15" customHeight="1" x14ac:dyDescent="0.15">
      <c r="A3673" s="10" t="s">
        <v>3721</v>
      </c>
      <c r="B3673" s="11" t="s">
        <v>46</v>
      </c>
      <c r="C3673" s="11" t="s">
        <v>119</v>
      </c>
      <c r="D3673" s="12">
        <v>45980</v>
      </c>
      <c r="E3673" s="11">
        <v>3110</v>
      </c>
      <c r="F3673" s="11" t="s">
        <v>33</v>
      </c>
      <c r="G3673" s="13">
        <v>340701.75</v>
      </c>
      <c r="H3673" s="14">
        <f t="shared" si="399"/>
        <v>1059582442.5</v>
      </c>
      <c r="I3673" s="14">
        <f>IF(F3673="GHS",H3673,H3673*Assumptions!$B$4)</f>
        <v>1059582442.5</v>
      </c>
      <c r="J3673" s="15" t="str">
        <f>INDEX(Assumptions!$B$8:$B$12,MATCH(B3673,Assumptions!$A$8:$A$12,0))</f>
        <v>Specific Identification</v>
      </c>
      <c r="K3673" s="16">
        <f>G3673/(1-INDEX(Assumptions!$D$8:$D$12,MATCH(B3673,Assumptions!$A$8:$A$12,0)))</f>
        <v>436797.11538461538</v>
      </c>
      <c r="L3673" s="16">
        <f t="shared" si="400"/>
        <v>10221.0525</v>
      </c>
      <c r="M3673" s="16">
        <f t="shared" si="401"/>
        <v>21839.85576923077</v>
      </c>
      <c r="N3673" s="14">
        <f>E3673*(K3673-L3673-M3673)*IF(F3673="GHS",1,Assumptions!$B$4)</f>
        <v>1258729604.1288462</v>
      </c>
      <c r="O3673" s="15">
        <f t="shared" ca="1" si="402"/>
        <v>306</v>
      </c>
      <c r="P3673" s="15" t="str">
        <f t="shared" ca="1" si="403"/>
        <v>181-365d</v>
      </c>
      <c r="Q3673" s="17">
        <f ca="1">IF(P3673="0-90d",0,IF(P3673="91-180d",INDEX(Assumptions!$F$8:$F$12,MATCH(B3673,Assumptions!$A$8:$A$12,0)),IF(P3673="181-365d",INDEX(Assumptions!$G$8:$G$12,MATCH(B3673,Assumptions!$A$8:$A$12,0)),INDEX(Assumptions!$H$8:$H$12,MATCH(B3673,Assumptions!$A$8:$A$12,0)))))</f>
        <v>0.05</v>
      </c>
      <c r="R3673" s="14">
        <f t="shared" ca="1" si="404"/>
        <v>52979122.125</v>
      </c>
      <c r="S3673" s="14">
        <f t="shared" ca="1" si="405"/>
        <v>1006603320.375</v>
      </c>
      <c r="T3673" s="11" t="s">
        <v>25</v>
      </c>
      <c r="U3673" s="18" t="s">
        <v>26</v>
      </c>
    </row>
    <row r="3674" spans="1:21" ht="15" customHeight="1" x14ac:dyDescent="0.15">
      <c r="A3674" s="10" t="s">
        <v>3722</v>
      </c>
      <c r="B3674" s="11" t="s">
        <v>41</v>
      </c>
      <c r="C3674" s="11" t="s">
        <v>44</v>
      </c>
      <c r="D3674" s="12">
        <v>46090</v>
      </c>
      <c r="E3674" s="11">
        <v>373</v>
      </c>
      <c r="F3674" s="11" t="s">
        <v>33</v>
      </c>
      <c r="G3674" s="13">
        <v>746.3</v>
      </c>
      <c r="H3674" s="14">
        <f t="shared" si="399"/>
        <v>278369.89999999997</v>
      </c>
      <c r="I3674" s="14">
        <f>IF(F3674="GHS",H3674,H3674*Assumptions!$B$4)</f>
        <v>278369.89999999997</v>
      </c>
      <c r="J3674" s="15" t="str">
        <f>INDEX(Assumptions!$B$8:$B$12,MATCH(B3674,Assumptions!$A$8:$A$12,0))</f>
        <v>Weighted Average</v>
      </c>
      <c r="K3674" s="16">
        <f>G3674/(1-INDEX(Assumptions!$D$8:$D$12,MATCH(B3674,Assumptions!$A$8:$A$12,0)))</f>
        <v>1148.153846153846</v>
      </c>
      <c r="L3674" s="16">
        <f t="shared" si="400"/>
        <v>22.388999999999999</v>
      </c>
      <c r="M3674" s="16">
        <f t="shared" si="401"/>
        <v>57.407692307692301</v>
      </c>
      <c r="N3674" s="14">
        <f>E3674*(K3674-L3674-M3674)*IF(F3674="GHS",1,Assumptions!$B$4)</f>
        <v>398497.21838461538</v>
      </c>
      <c r="O3674" s="15">
        <f t="shared" ca="1" si="402"/>
        <v>196</v>
      </c>
      <c r="P3674" s="15" t="str">
        <f t="shared" ca="1" si="403"/>
        <v>181-365d</v>
      </c>
      <c r="Q3674" s="17">
        <f ca="1">IF(P3674="0-90d",0,IF(P3674="91-180d",INDEX(Assumptions!$F$8:$F$12,MATCH(B3674,Assumptions!$A$8:$A$12,0)),IF(P3674="181-365d",INDEX(Assumptions!$G$8:$G$12,MATCH(B3674,Assumptions!$A$8:$A$12,0)),INDEX(Assumptions!$H$8:$H$12,MATCH(B3674,Assumptions!$A$8:$A$12,0)))))</f>
        <v>0.35</v>
      </c>
      <c r="R3674" s="14">
        <f t="shared" ca="1" si="404"/>
        <v>97429.464999999982</v>
      </c>
      <c r="S3674" s="14">
        <f t="shared" ca="1" si="405"/>
        <v>180940.435</v>
      </c>
      <c r="T3674" s="11" t="s">
        <v>25</v>
      </c>
      <c r="U3674" s="18" t="s">
        <v>26</v>
      </c>
    </row>
    <row r="3675" spans="1:21" ht="15" customHeight="1" x14ac:dyDescent="0.15">
      <c r="A3675" s="10" t="s">
        <v>3723</v>
      </c>
      <c r="B3675" s="11" t="s">
        <v>31</v>
      </c>
      <c r="C3675" s="11" t="s">
        <v>76</v>
      </c>
      <c r="D3675" s="12">
        <v>45798</v>
      </c>
      <c r="E3675" s="11">
        <v>3468</v>
      </c>
      <c r="F3675" s="11" t="s">
        <v>33</v>
      </c>
      <c r="G3675" s="13">
        <v>1997.63</v>
      </c>
      <c r="H3675" s="14">
        <f t="shared" si="399"/>
        <v>6927780.8400000008</v>
      </c>
      <c r="I3675" s="14">
        <f>IF(F3675="GHS",H3675,H3675*Assumptions!$B$4)</f>
        <v>6927780.8400000008</v>
      </c>
      <c r="J3675" s="15" t="str">
        <f>INDEX(Assumptions!$B$8:$B$12,MATCH(B3675,Assumptions!$A$8:$A$12,0))</f>
        <v>Weighted Average</v>
      </c>
      <c r="K3675" s="16">
        <f>G3675/(1-INDEX(Assumptions!$D$8:$D$12,MATCH(B3675,Assumptions!$A$8:$A$12,0)))</f>
        <v>2774.4861111111113</v>
      </c>
      <c r="L3675" s="16">
        <f t="shared" si="400"/>
        <v>59.928899999999999</v>
      </c>
      <c r="M3675" s="16">
        <f t="shared" si="401"/>
        <v>138.72430555555556</v>
      </c>
      <c r="N3675" s="14">
        <f>E3675*(K3675-L3675-M3675)*IF(F3675="GHS",1,Assumptions!$B$4)</f>
        <v>8932988.5164666679</v>
      </c>
      <c r="O3675" s="15">
        <f t="shared" ca="1" si="402"/>
        <v>488</v>
      </c>
      <c r="P3675" s="15" t="str">
        <f t="shared" ca="1" si="403"/>
        <v>365d+</v>
      </c>
      <c r="Q3675" s="17">
        <f ca="1">IF(P3675="0-90d",0,IF(P3675="91-180d",INDEX(Assumptions!$F$8:$F$12,MATCH(B3675,Assumptions!$A$8:$A$12,0)),IF(P3675="181-365d",INDEX(Assumptions!$G$8:$G$12,MATCH(B3675,Assumptions!$A$8:$A$12,0)),INDEX(Assumptions!$H$8:$H$12,MATCH(B3675,Assumptions!$A$8:$A$12,0)))))</f>
        <v>0.6</v>
      </c>
      <c r="R3675" s="14">
        <f t="shared" ca="1" si="404"/>
        <v>4156668.5040000002</v>
      </c>
      <c r="S3675" s="14">
        <f t="shared" ca="1" si="405"/>
        <v>2771112.3360000006</v>
      </c>
      <c r="T3675" s="11" t="s">
        <v>25</v>
      </c>
      <c r="U3675" s="18" t="s">
        <v>36</v>
      </c>
    </row>
    <row r="3676" spans="1:21" ht="15" customHeight="1" x14ac:dyDescent="0.15">
      <c r="A3676" s="10" t="s">
        <v>3724</v>
      </c>
      <c r="B3676" s="11" t="s">
        <v>46</v>
      </c>
      <c r="C3676" s="11" t="s">
        <v>47</v>
      </c>
      <c r="D3676" s="12">
        <v>45772</v>
      </c>
      <c r="E3676" s="11">
        <v>1105</v>
      </c>
      <c r="F3676" s="11" t="s">
        <v>33</v>
      </c>
      <c r="G3676" s="13">
        <v>455150.06</v>
      </c>
      <c r="H3676" s="14">
        <f t="shared" si="399"/>
        <v>502940816.30000001</v>
      </c>
      <c r="I3676" s="14">
        <f>IF(F3676="GHS",H3676,H3676*Assumptions!$B$4)</f>
        <v>502940816.30000001</v>
      </c>
      <c r="J3676" s="15" t="str">
        <f>INDEX(Assumptions!$B$8:$B$12,MATCH(B3676,Assumptions!$A$8:$A$12,0))</f>
        <v>Specific Identification</v>
      </c>
      <c r="K3676" s="16">
        <f>G3676/(1-INDEX(Assumptions!$D$8:$D$12,MATCH(B3676,Assumptions!$A$8:$A$12,0)))</f>
        <v>583525.71794871788</v>
      </c>
      <c r="L3676" s="16">
        <f t="shared" si="400"/>
        <v>13654.5018</v>
      </c>
      <c r="M3676" s="16">
        <f t="shared" si="401"/>
        <v>29176.285897435897</v>
      </c>
      <c r="N3676" s="14">
        <f>E3676*(K3676-L3676-M3676)*IF(F3676="GHS",1,Assumptions!$B$4)</f>
        <v>597467897.92766666</v>
      </c>
      <c r="O3676" s="15">
        <f t="shared" ca="1" si="402"/>
        <v>514</v>
      </c>
      <c r="P3676" s="15" t="str">
        <f t="shared" ca="1" si="403"/>
        <v>365d+</v>
      </c>
      <c r="Q3676" s="17">
        <f ca="1">IF(P3676="0-90d",0,IF(P3676="91-180d",INDEX(Assumptions!$F$8:$F$12,MATCH(B3676,Assumptions!$A$8:$A$12,0)),IF(P3676="181-365d",INDEX(Assumptions!$G$8:$G$12,MATCH(B3676,Assumptions!$A$8:$A$12,0)),INDEX(Assumptions!$H$8:$H$12,MATCH(B3676,Assumptions!$A$8:$A$12,0)))))</f>
        <v>0.15</v>
      </c>
      <c r="R3676" s="14">
        <f t="shared" ca="1" si="404"/>
        <v>75441122.444999993</v>
      </c>
      <c r="S3676" s="14">
        <f t="shared" ca="1" si="405"/>
        <v>427499693.85500002</v>
      </c>
      <c r="T3676" s="11" t="s">
        <v>25</v>
      </c>
      <c r="U3676" s="18" t="s">
        <v>26</v>
      </c>
    </row>
    <row r="3677" spans="1:21" ht="15" customHeight="1" x14ac:dyDescent="0.15">
      <c r="A3677" s="10" t="s">
        <v>3725</v>
      </c>
      <c r="B3677" s="11" t="s">
        <v>31</v>
      </c>
      <c r="C3677" s="11" t="s">
        <v>76</v>
      </c>
      <c r="D3677" s="12">
        <v>45796</v>
      </c>
      <c r="E3677" s="11">
        <v>152</v>
      </c>
      <c r="F3677" s="11" t="s">
        <v>33</v>
      </c>
      <c r="G3677" s="13">
        <v>2397.1799999999998</v>
      </c>
      <c r="H3677" s="14">
        <f t="shared" si="399"/>
        <v>364371.36</v>
      </c>
      <c r="I3677" s="14">
        <f>IF(F3677="GHS",H3677,H3677*Assumptions!$B$4)</f>
        <v>364371.36</v>
      </c>
      <c r="J3677" s="15" t="str">
        <f>INDEX(Assumptions!$B$8:$B$12,MATCH(B3677,Assumptions!$A$8:$A$12,0))</f>
        <v>Weighted Average</v>
      </c>
      <c r="K3677" s="16">
        <f>G3677/(1-INDEX(Assumptions!$D$8:$D$12,MATCH(B3677,Assumptions!$A$8:$A$12,0)))</f>
        <v>3329.4166666666665</v>
      </c>
      <c r="L3677" s="16">
        <f t="shared" si="400"/>
        <v>71.915399999999991</v>
      </c>
      <c r="M3677" s="16">
        <f t="shared" si="401"/>
        <v>166.47083333333333</v>
      </c>
      <c r="N3677" s="14">
        <f>E3677*(K3677-L3677-M3677)*IF(F3677="GHS",1,Assumptions!$B$4)</f>
        <v>469836.62586666667</v>
      </c>
      <c r="O3677" s="15">
        <f t="shared" ca="1" si="402"/>
        <v>490</v>
      </c>
      <c r="P3677" s="15" t="str">
        <f t="shared" ca="1" si="403"/>
        <v>365d+</v>
      </c>
      <c r="Q3677" s="17">
        <f ca="1">IF(P3677="0-90d",0,IF(P3677="91-180d",INDEX(Assumptions!$F$8:$F$12,MATCH(B3677,Assumptions!$A$8:$A$12,0)),IF(P3677="181-365d",INDEX(Assumptions!$G$8:$G$12,MATCH(B3677,Assumptions!$A$8:$A$12,0)),INDEX(Assumptions!$H$8:$H$12,MATCH(B3677,Assumptions!$A$8:$A$12,0)))))</f>
        <v>0.6</v>
      </c>
      <c r="R3677" s="14">
        <f t="shared" ca="1" si="404"/>
        <v>218622.81599999999</v>
      </c>
      <c r="S3677" s="14">
        <f t="shared" ca="1" si="405"/>
        <v>145748.54399999999</v>
      </c>
      <c r="T3677" s="11" t="s">
        <v>50</v>
      </c>
      <c r="U3677" s="18" t="s">
        <v>26</v>
      </c>
    </row>
    <row r="3678" spans="1:21" ht="15" customHeight="1" x14ac:dyDescent="0.15">
      <c r="A3678" s="10" t="s">
        <v>3726</v>
      </c>
      <c r="B3678" s="11" t="s">
        <v>41</v>
      </c>
      <c r="C3678" s="11" t="s">
        <v>42</v>
      </c>
      <c r="D3678" s="12">
        <v>45946</v>
      </c>
      <c r="E3678" s="11">
        <v>2173</v>
      </c>
      <c r="F3678" s="11" t="s">
        <v>33</v>
      </c>
      <c r="G3678" s="13">
        <v>526.24</v>
      </c>
      <c r="H3678" s="14">
        <f t="shared" si="399"/>
        <v>1143519.52</v>
      </c>
      <c r="I3678" s="14">
        <f>IF(F3678="GHS",H3678,H3678*Assumptions!$B$4)</f>
        <v>1143519.52</v>
      </c>
      <c r="J3678" s="15" t="str">
        <f>INDEX(Assumptions!$B$8:$B$12,MATCH(B3678,Assumptions!$A$8:$A$12,0))</f>
        <v>Weighted Average</v>
      </c>
      <c r="K3678" s="16">
        <f>G3678/(1-INDEX(Assumptions!$D$8:$D$12,MATCH(B3678,Assumptions!$A$8:$A$12,0)))</f>
        <v>809.6</v>
      </c>
      <c r="L3678" s="16">
        <f t="shared" si="400"/>
        <v>15.7872</v>
      </c>
      <c r="M3678" s="16">
        <f t="shared" si="401"/>
        <v>40.480000000000004</v>
      </c>
      <c r="N3678" s="14">
        <f>E3678*(K3678-L3678-M3678)*IF(F3678="GHS",1,Assumptions!$B$4)</f>
        <v>1636992.1744000001</v>
      </c>
      <c r="O3678" s="15">
        <f t="shared" ca="1" si="402"/>
        <v>340</v>
      </c>
      <c r="P3678" s="15" t="str">
        <f t="shared" ca="1" si="403"/>
        <v>181-365d</v>
      </c>
      <c r="Q3678" s="17">
        <f ca="1">IF(P3678="0-90d",0,IF(P3678="91-180d",INDEX(Assumptions!$F$8:$F$12,MATCH(B3678,Assumptions!$A$8:$A$12,0)),IF(P3678="181-365d",INDEX(Assumptions!$G$8:$G$12,MATCH(B3678,Assumptions!$A$8:$A$12,0)),INDEX(Assumptions!$H$8:$H$12,MATCH(B3678,Assumptions!$A$8:$A$12,0)))))</f>
        <v>0.35</v>
      </c>
      <c r="R3678" s="14">
        <f t="shared" ca="1" si="404"/>
        <v>400231.83199999999</v>
      </c>
      <c r="S3678" s="14">
        <f t="shared" ca="1" si="405"/>
        <v>743287.68800000008</v>
      </c>
      <c r="T3678" s="11" t="s">
        <v>25</v>
      </c>
      <c r="U3678" s="18" t="s">
        <v>26</v>
      </c>
    </row>
    <row r="3679" spans="1:21" ht="15" customHeight="1" x14ac:dyDescent="0.15">
      <c r="A3679" s="10" t="s">
        <v>3727</v>
      </c>
      <c r="B3679" s="11" t="s">
        <v>28</v>
      </c>
      <c r="C3679" s="11" t="s">
        <v>38</v>
      </c>
      <c r="D3679" s="12">
        <v>46187</v>
      </c>
      <c r="E3679" s="11">
        <v>1440</v>
      </c>
      <c r="F3679" s="11" t="s">
        <v>24</v>
      </c>
      <c r="G3679" s="13">
        <v>10289.27</v>
      </c>
      <c r="H3679" s="14">
        <f t="shared" si="399"/>
        <v>14816548.800000001</v>
      </c>
      <c r="I3679" s="14">
        <f>IF(F3679="GHS",H3679,H3679*Assumptions!$B$4)</f>
        <v>160018727.04000002</v>
      </c>
      <c r="J3679" s="15" t="str">
        <f>INDEX(Assumptions!$B$8:$B$12,MATCH(B3679,Assumptions!$A$8:$A$12,0))</f>
        <v>Fair Value Less Costs to Sell</v>
      </c>
      <c r="K3679" s="16">
        <f>G3679/(1-INDEX(Assumptions!$D$8:$D$12,MATCH(B3679,Assumptions!$A$8:$A$12,0)))</f>
        <v>11692.352272727274</v>
      </c>
      <c r="L3679" s="16">
        <f t="shared" si="400"/>
        <v>308.67810000000003</v>
      </c>
      <c r="M3679" s="16">
        <f t="shared" si="401"/>
        <v>584.61761363636367</v>
      </c>
      <c r="N3679" s="14">
        <f>E3679*(K3679-L3679-M3679)*IF(F3679="GHS",1,Assumptions!$B$4)</f>
        <v>167946927.60698187</v>
      </c>
      <c r="O3679" s="15">
        <f t="shared" ca="1" si="402"/>
        <v>99</v>
      </c>
      <c r="P3679" s="15" t="str">
        <f t="shared" ca="1" si="403"/>
        <v>91-180d</v>
      </c>
      <c r="Q3679" s="17">
        <f ca="1">IF(P3679="0-90d",0,IF(P3679="91-180d",INDEX(Assumptions!$F$8:$F$12,MATCH(B3679,Assumptions!$A$8:$A$12,0)),IF(P3679="181-365d",INDEX(Assumptions!$G$8:$G$12,MATCH(B3679,Assumptions!$A$8:$A$12,0)),INDEX(Assumptions!$H$8:$H$12,MATCH(B3679,Assumptions!$A$8:$A$12,0)))))</f>
        <v>0.02</v>
      </c>
      <c r="R3679" s="14">
        <f t="shared" ca="1" si="404"/>
        <v>3200374.5408000005</v>
      </c>
      <c r="S3679" s="14">
        <f t="shared" ca="1" si="405"/>
        <v>156818352.49920002</v>
      </c>
      <c r="T3679" s="11" t="s">
        <v>25</v>
      </c>
      <c r="U3679" s="18" t="s">
        <v>26</v>
      </c>
    </row>
    <row r="3680" spans="1:21" ht="15" customHeight="1" x14ac:dyDescent="0.15">
      <c r="A3680" s="10" t="s">
        <v>3728</v>
      </c>
      <c r="B3680" s="11" t="s">
        <v>41</v>
      </c>
      <c r="C3680" s="11" t="s">
        <v>115</v>
      </c>
      <c r="D3680" s="12">
        <v>45883</v>
      </c>
      <c r="E3680" s="11">
        <v>1690</v>
      </c>
      <c r="F3680" s="11" t="s">
        <v>33</v>
      </c>
      <c r="G3680" s="13">
        <v>383.62</v>
      </c>
      <c r="H3680" s="14">
        <f t="shared" si="399"/>
        <v>648317.80000000005</v>
      </c>
      <c r="I3680" s="14">
        <f>IF(F3680="GHS",H3680,H3680*Assumptions!$B$4)</f>
        <v>648317.80000000005</v>
      </c>
      <c r="J3680" s="15" t="str">
        <f>INDEX(Assumptions!$B$8:$B$12,MATCH(B3680,Assumptions!$A$8:$A$12,0))</f>
        <v>Weighted Average</v>
      </c>
      <c r="K3680" s="16">
        <f>G3680/(1-INDEX(Assumptions!$D$8:$D$12,MATCH(B3680,Assumptions!$A$8:$A$12,0)))</f>
        <v>590.18461538461543</v>
      </c>
      <c r="L3680" s="16">
        <f t="shared" si="400"/>
        <v>11.508599999999999</v>
      </c>
      <c r="M3680" s="16">
        <f t="shared" si="401"/>
        <v>29.509230769230772</v>
      </c>
      <c r="N3680" s="14">
        <f>E3680*(K3680-L3680-M3680)*IF(F3680="GHS",1,Assumptions!$B$4)</f>
        <v>928091.86600000015</v>
      </c>
      <c r="O3680" s="15">
        <f t="shared" ca="1" si="402"/>
        <v>403</v>
      </c>
      <c r="P3680" s="15" t="str">
        <f t="shared" ca="1" si="403"/>
        <v>365d+</v>
      </c>
      <c r="Q3680" s="17">
        <f ca="1">IF(P3680="0-90d",0,IF(P3680="91-180d",INDEX(Assumptions!$F$8:$F$12,MATCH(B3680,Assumptions!$A$8:$A$12,0)),IF(P3680="181-365d",INDEX(Assumptions!$G$8:$G$12,MATCH(B3680,Assumptions!$A$8:$A$12,0)),INDEX(Assumptions!$H$8:$H$12,MATCH(B3680,Assumptions!$A$8:$A$12,0)))))</f>
        <v>0.8</v>
      </c>
      <c r="R3680" s="14">
        <f t="shared" ca="1" si="404"/>
        <v>518654.24000000005</v>
      </c>
      <c r="S3680" s="14">
        <f t="shared" ca="1" si="405"/>
        <v>129663.56</v>
      </c>
      <c r="T3680" s="11" t="s">
        <v>25</v>
      </c>
      <c r="U3680" s="18" t="s">
        <v>26</v>
      </c>
    </row>
    <row r="3681" spans="1:21" ht="15" customHeight="1" x14ac:dyDescent="0.15">
      <c r="A3681" s="10" t="s">
        <v>3729</v>
      </c>
      <c r="B3681" s="11" t="s">
        <v>41</v>
      </c>
      <c r="C3681" s="11" t="s">
        <v>49</v>
      </c>
      <c r="D3681" s="12">
        <v>45960</v>
      </c>
      <c r="E3681" s="11">
        <v>4950</v>
      </c>
      <c r="F3681" s="11" t="s">
        <v>33</v>
      </c>
      <c r="G3681" s="13">
        <v>545.70000000000005</v>
      </c>
      <c r="H3681" s="14">
        <f t="shared" si="399"/>
        <v>2701215</v>
      </c>
      <c r="I3681" s="14">
        <f>IF(F3681="GHS",H3681,H3681*Assumptions!$B$4)</f>
        <v>2701215</v>
      </c>
      <c r="J3681" s="15" t="str">
        <f>INDEX(Assumptions!$B$8:$B$12,MATCH(B3681,Assumptions!$A$8:$A$12,0))</f>
        <v>Weighted Average</v>
      </c>
      <c r="K3681" s="16">
        <f>G3681/(1-INDEX(Assumptions!$D$8:$D$12,MATCH(B3681,Assumptions!$A$8:$A$12,0)))</f>
        <v>839.53846153846155</v>
      </c>
      <c r="L3681" s="16">
        <f t="shared" si="400"/>
        <v>16.371000000000002</v>
      </c>
      <c r="M3681" s="16">
        <f t="shared" si="401"/>
        <v>41.976923076923079</v>
      </c>
      <c r="N3681" s="14">
        <f>E3681*(K3681-L3681-M3681)*IF(F3681="GHS",1,Assumptions!$B$4)</f>
        <v>3866893.1653846158</v>
      </c>
      <c r="O3681" s="15">
        <f t="shared" ca="1" si="402"/>
        <v>326</v>
      </c>
      <c r="P3681" s="15" t="str">
        <f t="shared" ca="1" si="403"/>
        <v>181-365d</v>
      </c>
      <c r="Q3681" s="17">
        <f ca="1">IF(P3681="0-90d",0,IF(P3681="91-180d",INDEX(Assumptions!$F$8:$F$12,MATCH(B3681,Assumptions!$A$8:$A$12,0)),IF(P3681="181-365d",INDEX(Assumptions!$G$8:$G$12,MATCH(B3681,Assumptions!$A$8:$A$12,0)),INDEX(Assumptions!$H$8:$H$12,MATCH(B3681,Assumptions!$A$8:$A$12,0)))))</f>
        <v>0.35</v>
      </c>
      <c r="R3681" s="14">
        <f t="shared" ca="1" si="404"/>
        <v>945425.24999999988</v>
      </c>
      <c r="S3681" s="14">
        <f t="shared" ca="1" si="405"/>
        <v>1755789.75</v>
      </c>
      <c r="T3681" s="11" t="s">
        <v>25</v>
      </c>
      <c r="U3681" s="18" t="s">
        <v>26</v>
      </c>
    </row>
    <row r="3682" spans="1:21" ht="15" customHeight="1" x14ac:dyDescent="0.15">
      <c r="A3682" s="10" t="s">
        <v>3730</v>
      </c>
      <c r="B3682" s="11" t="s">
        <v>46</v>
      </c>
      <c r="C3682" s="11" t="s">
        <v>52</v>
      </c>
      <c r="D3682" s="12">
        <v>45863</v>
      </c>
      <c r="E3682" s="11">
        <v>3903</v>
      </c>
      <c r="F3682" s="11" t="s">
        <v>33</v>
      </c>
      <c r="G3682" s="13">
        <v>310395.09000000003</v>
      </c>
      <c r="H3682" s="14">
        <f t="shared" si="399"/>
        <v>1211472036.27</v>
      </c>
      <c r="I3682" s="14">
        <f>IF(F3682="GHS",H3682,H3682*Assumptions!$B$4)</f>
        <v>1211472036.27</v>
      </c>
      <c r="J3682" s="15" t="str">
        <f>INDEX(Assumptions!$B$8:$B$12,MATCH(B3682,Assumptions!$A$8:$A$12,0))</f>
        <v>Specific Identification</v>
      </c>
      <c r="K3682" s="16">
        <f>G3682/(1-INDEX(Assumptions!$D$8:$D$12,MATCH(B3682,Assumptions!$A$8:$A$12,0)))</f>
        <v>397942.42307692312</v>
      </c>
      <c r="L3682" s="16">
        <f t="shared" si="400"/>
        <v>9311.8527000000013</v>
      </c>
      <c r="M3682" s="16">
        <f t="shared" si="401"/>
        <v>19897.121153846158</v>
      </c>
      <c r="N3682" s="14">
        <f>E3682*(K3682-L3682-M3682)*IF(F3682="GHS",1,Assumptions!$B$4)</f>
        <v>1439166652.3176694</v>
      </c>
      <c r="O3682" s="15">
        <f t="shared" ca="1" si="402"/>
        <v>423</v>
      </c>
      <c r="P3682" s="15" t="str">
        <f t="shared" ca="1" si="403"/>
        <v>365d+</v>
      </c>
      <c r="Q3682" s="17">
        <f ca="1">IF(P3682="0-90d",0,IF(P3682="91-180d",INDEX(Assumptions!$F$8:$F$12,MATCH(B3682,Assumptions!$A$8:$A$12,0)),IF(P3682="181-365d",INDEX(Assumptions!$G$8:$G$12,MATCH(B3682,Assumptions!$A$8:$A$12,0)),INDEX(Assumptions!$H$8:$H$12,MATCH(B3682,Assumptions!$A$8:$A$12,0)))))</f>
        <v>0.15</v>
      </c>
      <c r="R3682" s="14">
        <f t="shared" ca="1" si="404"/>
        <v>181720805.44049999</v>
      </c>
      <c r="S3682" s="14">
        <f t="shared" ca="1" si="405"/>
        <v>1029751230.8295</v>
      </c>
      <c r="T3682" s="11" t="s">
        <v>25</v>
      </c>
      <c r="U3682" s="18" t="s">
        <v>36</v>
      </c>
    </row>
    <row r="3683" spans="1:21" ht="15" customHeight="1" x14ac:dyDescent="0.15">
      <c r="A3683" s="10" t="s">
        <v>3731</v>
      </c>
      <c r="B3683" s="11" t="s">
        <v>41</v>
      </c>
      <c r="C3683" s="11" t="s">
        <v>49</v>
      </c>
      <c r="D3683" s="12">
        <v>46192</v>
      </c>
      <c r="E3683" s="11">
        <v>3640</v>
      </c>
      <c r="F3683" s="11" t="s">
        <v>33</v>
      </c>
      <c r="G3683" s="13">
        <v>577.57000000000005</v>
      </c>
      <c r="H3683" s="14">
        <f t="shared" si="399"/>
        <v>2102354.8000000003</v>
      </c>
      <c r="I3683" s="14">
        <f>IF(F3683="GHS",H3683,H3683*Assumptions!$B$4)</f>
        <v>2102354.8000000003</v>
      </c>
      <c r="J3683" s="15" t="str">
        <f>INDEX(Assumptions!$B$8:$B$12,MATCH(B3683,Assumptions!$A$8:$A$12,0))</f>
        <v>Weighted Average</v>
      </c>
      <c r="K3683" s="16">
        <f>G3683/(1-INDEX(Assumptions!$D$8:$D$12,MATCH(B3683,Assumptions!$A$8:$A$12,0)))</f>
        <v>888.56923076923078</v>
      </c>
      <c r="L3683" s="16">
        <f t="shared" si="400"/>
        <v>17.327100000000002</v>
      </c>
      <c r="M3683" s="16">
        <f t="shared" si="401"/>
        <v>44.428461538461541</v>
      </c>
      <c r="N3683" s="14">
        <f>E3683*(K3683-L3683-M3683)*IF(F3683="GHS",1,Assumptions!$B$4)</f>
        <v>3009601.7560000001</v>
      </c>
      <c r="O3683" s="15">
        <f t="shared" ca="1" si="402"/>
        <v>94</v>
      </c>
      <c r="P3683" s="15" t="str">
        <f t="shared" ca="1" si="403"/>
        <v>91-180d</v>
      </c>
      <c r="Q3683" s="17">
        <f ca="1">IF(P3683="0-90d",0,IF(P3683="91-180d",INDEX(Assumptions!$F$8:$F$12,MATCH(B3683,Assumptions!$A$8:$A$12,0)),IF(P3683="181-365d",INDEX(Assumptions!$G$8:$G$12,MATCH(B3683,Assumptions!$A$8:$A$12,0)),INDEX(Assumptions!$H$8:$H$12,MATCH(B3683,Assumptions!$A$8:$A$12,0)))))</f>
        <v>0.1</v>
      </c>
      <c r="R3683" s="14">
        <f t="shared" ca="1" si="404"/>
        <v>210235.48000000004</v>
      </c>
      <c r="S3683" s="14">
        <f t="shared" ca="1" si="405"/>
        <v>1892119.3200000003</v>
      </c>
      <c r="T3683" s="11" t="s">
        <v>25</v>
      </c>
      <c r="U3683" s="18" t="s">
        <v>26</v>
      </c>
    </row>
    <row r="3684" spans="1:21" ht="15" customHeight="1" x14ac:dyDescent="0.15">
      <c r="A3684" s="10" t="s">
        <v>3732</v>
      </c>
      <c r="B3684" s="11" t="s">
        <v>31</v>
      </c>
      <c r="C3684" s="11" t="s">
        <v>32</v>
      </c>
      <c r="D3684" s="12">
        <v>46048</v>
      </c>
      <c r="E3684" s="11">
        <v>3424</v>
      </c>
      <c r="F3684" s="11" t="s">
        <v>33</v>
      </c>
      <c r="G3684" s="13">
        <v>1836.32</v>
      </c>
      <c r="H3684" s="14">
        <f t="shared" si="399"/>
        <v>6287559.6799999997</v>
      </c>
      <c r="I3684" s="14">
        <f>IF(F3684="GHS",H3684,H3684*Assumptions!$B$4)</f>
        <v>6287559.6799999997</v>
      </c>
      <c r="J3684" s="15" t="str">
        <f>INDEX(Assumptions!$B$8:$B$12,MATCH(B3684,Assumptions!$A$8:$A$12,0))</f>
        <v>Weighted Average</v>
      </c>
      <c r="K3684" s="16">
        <f>G3684/(1-INDEX(Assumptions!$D$8:$D$12,MATCH(B3684,Assumptions!$A$8:$A$12,0)))</f>
        <v>2550.4444444444443</v>
      </c>
      <c r="L3684" s="16">
        <f t="shared" si="400"/>
        <v>55.089599999999997</v>
      </c>
      <c r="M3684" s="16">
        <f t="shared" si="401"/>
        <v>127.52222222222223</v>
      </c>
      <c r="N3684" s="14">
        <f>E3684*(K3684-L3684-M3684)*IF(F3684="GHS",1,Assumptions!$B$4)</f>
        <v>8107458.8984888885</v>
      </c>
      <c r="O3684" s="15">
        <f t="shared" ca="1" si="402"/>
        <v>238</v>
      </c>
      <c r="P3684" s="15" t="str">
        <f t="shared" ca="1" si="403"/>
        <v>181-365d</v>
      </c>
      <c r="Q3684" s="17">
        <f ca="1">IF(P3684="0-90d",0,IF(P3684="91-180d",INDEX(Assumptions!$F$8:$F$12,MATCH(B3684,Assumptions!$A$8:$A$12,0)),IF(P3684="181-365d",INDEX(Assumptions!$G$8:$G$12,MATCH(B3684,Assumptions!$A$8:$A$12,0)),INDEX(Assumptions!$H$8:$H$12,MATCH(B3684,Assumptions!$A$8:$A$12,0)))))</f>
        <v>0.2</v>
      </c>
      <c r="R3684" s="14">
        <f t="shared" ca="1" si="404"/>
        <v>1257511.936</v>
      </c>
      <c r="S3684" s="14">
        <f t="shared" ca="1" si="405"/>
        <v>5030047.7439999999</v>
      </c>
      <c r="T3684" s="11" t="s">
        <v>25</v>
      </c>
      <c r="U3684" s="18" t="s">
        <v>26</v>
      </c>
    </row>
    <row r="3685" spans="1:21" ht="15" customHeight="1" x14ac:dyDescent="0.15">
      <c r="A3685" s="10" t="s">
        <v>3733</v>
      </c>
      <c r="B3685" s="11" t="s">
        <v>28</v>
      </c>
      <c r="C3685" s="11" t="s">
        <v>55</v>
      </c>
      <c r="D3685" s="12">
        <v>45835</v>
      </c>
      <c r="E3685" s="11">
        <v>2153</v>
      </c>
      <c r="F3685" s="11" t="s">
        <v>24</v>
      </c>
      <c r="G3685" s="13">
        <v>3909.03</v>
      </c>
      <c r="H3685" s="14">
        <f t="shared" si="399"/>
        <v>8416141.5899999999</v>
      </c>
      <c r="I3685" s="14">
        <f>IF(F3685="GHS",H3685,H3685*Assumptions!$B$4)</f>
        <v>90894329.172000006</v>
      </c>
      <c r="J3685" s="15" t="str">
        <f>INDEX(Assumptions!$B$8:$B$12,MATCH(B3685,Assumptions!$A$8:$A$12,0))</f>
        <v>Fair Value Less Costs to Sell</v>
      </c>
      <c r="K3685" s="16">
        <f>G3685/(1-INDEX(Assumptions!$D$8:$D$12,MATCH(B3685,Assumptions!$A$8:$A$12,0)))</f>
        <v>4442.079545454546</v>
      </c>
      <c r="L3685" s="16">
        <f t="shared" si="400"/>
        <v>117.2709</v>
      </c>
      <c r="M3685" s="16">
        <f t="shared" si="401"/>
        <v>222.10397727272732</v>
      </c>
      <c r="N3685" s="14">
        <f>E3685*(K3685-L3685-M3685)*IF(F3685="GHS",1,Assumptions!$B$4)</f>
        <v>95397730.02643092</v>
      </c>
      <c r="O3685" s="15">
        <f t="shared" ca="1" si="402"/>
        <v>451</v>
      </c>
      <c r="P3685" s="15" t="str">
        <f t="shared" ca="1" si="403"/>
        <v>365d+</v>
      </c>
      <c r="Q3685" s="17">
        <f ca="1">IF(P3685="0-90d",0,IF(P3685="91-180d",INDEX(Assumptions!$F$8:$F$12,MATCH(B3685,Assumptions!$A$8:$A$12,0)),IF(P3685="181-365d",INDEX(Assumptions!$G$8:$G$12,MATCH(B3685,Assumptions!$A$8:$A$12,0)),INDEX(Assumptions!$H$8:$H$12,MATCH(B3685,Assumptions!$A$8:$A$12,0)))))</f>
        <v>0.4</v>
      </c>
      <c r="R3685" s="14">
        <f t="shared" ca="1" si="404"/>
        <v>36357731.668800004</v>
      </c>
      <c r="S3685" s="14">
        <f t="shared" ca="1" si="405"/>
        <v>54536597.503200002</v>
      </c>
      <c r="T3685" s="11" t="s">
        <v>25</v>
      </c>
      <c r="U3685" s="18" t="s">
        <v>36</v>
      </c>
    </row>
    <row r="3686" spans="1:21" ht="15" customHeight="1" x14ac:dyDescent="0.15">
      <c r="A3686" s="10" t="s">
        <v>3734</v>
      </c>
      <c r="B3686" s="11" t="s">
        <v>41</v>
      </c>
      <c r="C3686" s="11" t="s">
        <v>42</v>
      </c>
      <c r="D3686" s="12">
        <v>46002</v>
      </c>
      <c r="E3686" s="11">
        <v>3857</v>
      </c>
      <c r="F3686" s="11" t="s">
        <v>33</v>
      </c>
      <c r="G3686" s="13">
        <v>1155.8900000000001</v>
      </c>
      <c r="H3686" s="14">
        <f t="shared" si="399"/>
        <v>4458267.7300000004</v>
      </c>
      <c r="I3686" s="14">
        <f>IF(F3686="GHS",H3686,H3686*Assumptions!$B$4)</f>
        <v>4458267.7300000004</v>
      </c>
      <c r="J3686" s="15" t="str">
        <f>INDEX(Assumptions!$B$8:$B$12,MATCH(B3686,Assumptions!$A$8:$A$12,0))</f>
        <v>Weighted Average</v>
      </c>
      <c r="K3686" s="16">
        <f>G3686/(1-INDEX(Assumptions!$D$8:$D$12,MATCH(B3686,Assumptions!$A$8:$A$12,0)))</f>
        <v>1778.2923076923078</v>
      </c>
      <c r="L3686" s="16">
        <f t="shared" si="400"/>
        <v>34.676700000000004</v>
      </c>
      <c r="M3686" s="16">
        <f t="shared" si="401"/>
        <v>88.914615384615388</v>
      </c>
      <c r="N3686" s="14">
        <f>E3686*(K3686-L3686-M3686)*IF(F3686="GHS",1,Assumptions!$B$4)</f>
        <v>6382181.7273307694</v>
      </c>
      <c r="O3686" s="15">
        <f t="shared" ca="1" si="402"/>
        <v>284</v>
      </c>
      <c r="P3686" s="15" t="str">
        <f t="shared" ca="1" si="403"/>
        <v>181-365d</v>
      </c>
      <c r="Q3686" s="17">
        <f ca="1">IF(P3686="0-90d",0,IF(P3686="91-180d",INDEX(Assumptions!$F$8:$F$12,MATCH(B3686,Assumptions!$A$8:$A$12,0)),IF(P3686="181-365d",INDEX(Assumptions!$G$8:$G$12,MATCH(B3686,Assumptions!$A$8:$A$12,0)),INDEX(Assumptions!$H$8:$H$12,MATCH(B3686,Assumptions!$A$8:$A$12,0)))))</f>
        <v>0.35</v>
      </c>
      <c r="R3686" s="14">
        <f t="shared" ca="1" si="404"/>
        <v>1560393.7055000002</v>
      </c>
      <c r="S3686" s="14">
        <f t="shared" ca="1" si="405"/>
        <v>2897874.0245000003</v>
      </c>
      <c r="T3686" s="11" t="s">
        <v>25</v>
      </c>
      <c r="U3686" s="18" t="s">
        <v>26</v>
      </c>
    </row>
    <row r="3687" spans="1:21" ht="15" customHeight="1" x14ac:dyDescent="0.15">
      <c r="A3687" s="10" t="s">
        <v>3735</v>
      </c>
      <c r="B3687" s="11" t="s">
        <v>22</v>
      </c>
      <c r="C3687" s="11" t="s">
        <v>61</v>
      </c>
      <c r="D3687" s="12">
        <v>46022</v>
      </c>
      <c r="E3687" s="11">
        <v>1058</v>
      </c>
      <c r="F3687" s="11" t="s">
        <v>24</v>
      </c>
      <c r="G3687" s="13">
        <v>22666.38</v>
      </c>
      <c r="H3687" s="14">
        <f t="shared" si="399"/>
        <v>23981030.040000003</v>
      </c>
      <c r="I3687" s="14">
        <f>IF(F3687="GHS",H3687,H3687*Assumptions!$B$4)</f>
        <v>258995124.43200004</v>
      </c>
      <c r="J3687" s="15" t="str">
        <f>INDEX(Assumptions!$B$8:$B$12,MATCH(B3687,Assumptions!$A$8:$A$12,0))</f>
        <v>FIFO</v>
      </c>
      <c r="K3687" s="16">
        <f>G3687/(1-INDEX(Assumptions!$D$8:$D$12,MATCH(B3687,Assumptions!$A$8:$A$12,0)))</f>
        <v>27641.92682926829</v>
      </c>
      <c r="L3687" s="16">
        <f t="shared" si="400"/>
        <v>679.9914</v>
      </c>
      <c r="M3687" s="16">
        <f t="shared" si="401"/>
        <v>1382.0963414634145</v>
      </c>
      <c r="N3687" s="14">
        <f>E3687*(K3687-L3687-M3687)*IF(F3687="GHS",1,Assumptions!$B$4)</f>
        <v>292285473.35289365</v>
      </c>
      <c r="O3687" s="15">
        <f t="shared" ca="1" si="402"/>
        <v>264</v>
      </c>
      <c r="P3687" s="15" t="str">
        <f t="shared" ca="1" si="403"/>
        <v>181-365d</v>
      </c>
      <c r="Q3687" s="17">
        <f ca="1">IF(P3687="0-90d",0,IF(P3687="91-180d",INDEX(Assumptions!$F$8:$F$12,MATCH(B3687,Assumptions!$A$8:$A$12,0)),IF(P3687="181-365d",INDEX(Assumptions!$G$8:$G$12,MATCH(B3687,Assumptions!$A$8:$A$12,0)),INDEX(Assumptions!$H$8:$H$12,MATCH(B3687,Assumptions!$A$8:$A$12,0)))))</f>
        <v>0.15</v>
      </c>
      <c r="R3687" s="14">
        <f t="shared" ca="1" si="404"/>
        <v>38849268.664800003</v>
      </c>
      <c r="S3687" s="14">
        <f t="shared" ca="1" si="405"/>
        <v>220145855.76720005</v>
      </c>
      <c r="T3687" s="11" t="s">
        <v>25</v>
      </c>
      <c r="U3687" s="18" t="s">
        <v>26</v>
      </c>
    </row>
    <row r="3688" spans="1:21" ht="15" customHeight="1" x14ac:dyDescent="0.15">
      <c r="A3688" s="10" t="s">
        <v>3736</v>
      </c>
      <c r="B3688" s="11" t="s">
        <v>31</v>
      </c>
      <c r="C3688" s="11" t="s">
        <v>63</v>
      </c>
      <c r="D3688" s="12">
        <v>45864</v>
      </c>
      <c r="E3688" s="11">
        <v>2856</v>
      </c>
      <c r="F3688" s="11" t="s">
        <v>33</v>
      </c>
      <c r="G3688" s="13">
        <v>3409.29</v>
      </c>
      <c r="H3688" s="14">
        <f t="shared" si="399"/>
        <v>9736932.2400000002</v>
      </c>
      <c r="I3688" s="14">
        <f>IF(F3688="GHS",H3688,H3688*Assumptions!$B$4)</f>
        <v>9736932.2400000002</v>
      </c>
      <c r="J3688" s="15" t="str">
        <f>INDEX(Assumptions!$B$8:$B$12,MATCH(B3688,Assumptions!$A$8:$A$12,0))</f>
        <v>Weighted Average</v>
      </c>
      <c r="K3688" s="16">
        <f>G3688/(1-INDEX(Assumptions!$D$8:$D$12,MATCH(B3688,Assumptions!$A$8:$A$12,0)))</f>
        <v>4735.125</v>
      </c>
      <c r="L3688" s="16">
        <f t="shared" si="400"/>
        <v>102.2787</v>
      </c>
      <c r="M3688" s="16">
        <f t="shared" si="401"/>
        <v>236.75625000000002</v>
      </c>
      <c r="N3688" s="14">
        <f>E3688*(K3688-L3688-M3688)*IF(F3688="GHS",1,Assumptions!$B$4)</f>
        <v>12555233.182799999</v>
      </c>
      <c r="O3688" s="15">
        <f t="shared" ca="1" si="402"/>
        <v>422</v>
      </c>
      <c r="P3688" s="15" t="str">
        <f t="shared" ca="1" si="403"/>
        <v>365d+</v>
      </c>
      <c r="Q3688" s="17">
        <f ca="1">IF(P3688="0-90d",0,IF(P3688="91-180d",INDEX(Assumptions!$F$8:$F$12,MATCH(B3688,Assumptions!$A$8:$A$12,0)),IF(P3688="181-365d",INDEX(Assumptions!$G$8:$G$12,MATCH(B3688,Assumptions!$A$8:$A$12,0)),INDEX(Assumptions!$H$8:$H$12,MATCH(B3688,Assumptions!$A$8:$A$12,0)))))</f>
        <v>0.6</v>
      </c>
      <c r="R3688" s="14">
        <f t="shared" ca="1" si="404"/>
        <v>5842159.3439999996</v>
      </c>
      <c r="S3688" s="14">
        <f t="shared" ca="1" si="405"/>
        <v>3894772.8960000006</v>
      </c>
      <c r="T3688" s="11" t="s">
        <v>25</v>
      </c>
      <c r="U3688" s="18" t="s">
        <v>26</v>
      </c>
    </row>
    <row r="3689" spans="1:21" ht="15" customHeight="1" x14ac:dyDescent="0.15">
      <c r="A3689" s="10" t="s">
        <v>3737</v>
      </c>
      <c r="B3689" s="11" t="s">
        <v>28</v>
      </c>
      <c r="C3689" s="11" t="s">
        <v>35</v>
      </c>
      <c r="D3689" s="12">
        <v>45989</v>
      </c>
      <c r="E3689" s="11">
        <v>739</v>
      </c>
      <c r="F3689" s="11" t="s">
        <v>24</v>
      </c>
      <c r="G3689" s="13">
        <v>8145.61</v>
      </c>
      <c r="H3689" s="14">
        <f t="shared" si="399"/>
        <v>6019605.79</v>
      </c>
      <c r="I3689" s="14">
        <f>IF(F3689="GHS",H3689,H3689*Assumptions!$B$4)</f>
        <v>65011742.532000005</v>
      </c>
      <c r="J3689" s="15" t="str">
        <f>INDEX(Assumptions!$B$8:$B$12,MATCH(B3689,Assumptions!$A$8:$A$12,0))</f>
        <v>Fair Value Less Costs to Sell</v>
      </c>
      <c r="K3689" s="16">
        <f>G3689/(1-INDEX(Assumptions!$D$8:$D$12,MATCH(B3689,Assumptions!$A$8:$A$12,0)))</f>
        <v>9256.375</v>
      </c>
      <c r="L3689" s="16">
        <f t="shared" si="400"/>
        <v>244.36829999999998</v>
      </c>
      <c r="M3689" s="16">
        <f t="shared" si="401"/>
        <v>462.81875000000002</v>
      </c>
      <c r="N3689" s="14">
        <f>E3689*(K3689-L3689-M3689)*IF(F3689="GHS",1,Assumptions!$B$4)</f>
        <v>68232778.86654</v>
      </c>
      <c r="O3689" s="15">
        <f t="shared" ca="1" si="402"/>
        <v>297</v>
      </c>
      <c r="P3689" s="15" t="str">
        <f t="shared" ca="1" si="403"/>
        <v>181-365d</v>
      </c>
      <c r="Q3689" s="17">
        <f ca="1">IF(P3689="0-90d",0,IF(P3689="91-180d",INDEX(Assumptions!$F$8:$F$12,MATCH(B3689,Assumptions!$A$8:$A$12,0)),IF(P3689="181-365d",INDEX(Assumptions!$G$8:$G$12,MATCH(B3689,Assumptions!$A$8:$A$12,0)),INDEX(Assumptions!$H$8:$H$12,MATCH(B3689,Assumptions!$A$8:$A$12,0)))))</f>
        <v>0.1</v>
      </c>
      <c r="R3689" s="14">
        <f t="shared" ca="1" si="404"/>
        <v>6501174.2532000011</v>
      </c>
      <c r="S3689" s="14">
        <f t="shared" ca="1" si="405"/>
        <v>58510568.278800003</v>
      </c>
      <c r="T3689" s="11" t="s">
        <v>25</v>
      </c>
      <c r="U3689" s="18" t="s">
        <v>36</v>
      </c>
    </row>
    <row r="3690" spans="1:21" ht="15" customHeight="1" x14ac:dyDescent="0.15">
      <c r="A3690" s="10" t="s">
        <v>3738</v>
      </c>
      <c r="B3690" s="11" t="s">
        <v>31</v>
      </c>
      <c r="C3690" s="11" t="s">
        <v>63</v>
      </c>
      <c r="D3690" s="12">
        <v>45852</v>
      </c>
      <c r="E3690" s="11">
        <v>1729</v>
      </c>
      <c r="F3690" s="11" t="s">
        <v>33</v>
      </c>
      <c r="G3690" s="13">
        <v>888.31</v>
      </c>
      <c r="H3690" s="14">
        <f t="shared" si="399"/>
        <v>1535887.99</v>
      </c>
      <c r="I3690" s="14">
        <f>IF(F3690="GHS",H3690,H3690*Assumptions!$B$4)</f>
        <v>1535887.99</v>
      </c>
      <c r="J3690" s="15" t="str">
        <f>INDEX(Assumptions!$B$8:$B$12,MATCH(B3690,Assumptions!$A$8:$A$12,0))</f>
        <v>Weighted Average</v>
      </c>
      <c r="K3690" s="16">
        <f>G3690/(1-INDEX(Assumptions!$D$8:$D$12,MATCH(B3690,Assumptions!$A$8:$A$12,0)))</f>
        <v>1233.7638888888889</v>
      </c>
      <c r="L3690" s="16">
        <f t="shared" si="400"/>
        <v>26.649299999999997</v>
      </c>
      <c r="M3690" s="16">
        <f t="shared" si="401"/>
        <v>61.688194444444449</v>
      </c>
      <c r="N3690" s="14">
        <f>E3690*(K3690-L3690-M3690)*IF(F3690="GHS",1,Assumptions!$B$4)</f>
        <v>1980442.2359944445</v>
      </c>
      <c r="O3690" s="15">
        <f t="shared" ca="1" si="402"/>
        <v>434</v>
      </c>
      <c r="P3690" s="15" t="str">
        <f t="shared" ca="1" si="403"/>
        <v>365d+</v>
      </c>
      <c r="Q3690" s="17">
        <f ca="1">IF(P3690="0-90d",0,IF(P3690="91-180d",INDEX(Assumptions!$F$8:$F$12,MATCH(B3690,Assumptions!$A$8:$A$12,0)),IF(P3690="181-365d",INDEX(Assumptions!$G$8:$G$12,MATCH(B3690,Assumptions!$A$8:$A$12,0)),INDEX(Assumptions!$H$8:$H$12,MATCH(B3690,Assumptions!$A$8:$A$12,0)))))</f>
        <v>0.6</v>
      </c>
      <c r="R3690" s="14">
        <f t="shared" ca="1" si="404"/>
        <v>921532.79399999999</v>
      </c>
      <c r="S3690" s="14">
        <f t="shared" ca="1" si="405"/>
        <v>614355.196</v>
      </c>
      <c r="T3690" s="11" t="s">
        <v>25</v>
      </c>
      <c r="U3690" s="18" t="s">
        <v>36</v>
      </c>
    </row>
    <row r="3691" spans="1:21" ht="15" customHeight="1" x14ac:dyDescent="0.15">
      <c r="A3691" s="10" t="s">
        <v>3739</v>
      </c>
      <c r="B3691" s="11" t="s">
        <v>41</v>
      </c>
      <c r="C3691" s="11" t="s">
        <v>49</v>
      </c>
      <c r="D3691" s="12">
        <v>45970</v>
      </c>
      <c r="E3691" s="11">
        <v>3380</v>
      </c>
      <c r="F3691" s="11" t="s">
        <v>33</v>
      </c>
      <c r="G3691" s="13">
        <v>205.19</v>
      </c>
      <c r="H3691" s="14">
        <f t="shared" si="399"/>
        <v>693542.2</v>
      </c>
      <c r="I3691" s="14">
        <f>IF(F3691="GHS",H3691,H3691*Assumptions!$B$4)</f>
        <v>693542.2</v>
      </c>
      <c r="J3691" s="15" t="str">
        <f>INDEX(Assumptions!$B$8:$B$12,MATCH(B3691,Assumptions!$A$8:$A$12,0))</f>
        <v>Weighted Average</v>
      </c>
      <c r="K3691" s="16">
        <f>G3691/(1-INDEX(Assumptions!$D$8:$D$12,MATCH(B3691,Assumptions!$A$8:$A$12,0)))</f>
        <v>315.67692307692306</v>
      </c>
      <c r="L3691" s="16">
        <f t="shared" si="400"/>
        <v>6.1556999999999995</v>
      </c>
      <c r="M3691" s="16">
        <f t="shared" si="401"/>
        <v>15.783846153846154</v>
      </c>
      <c r="N3691" s="14">
        <f>E3691*(K3691-L3691-M3691)*IF(F3691="GHS",1,Assumptions!$B$4)</f>
        <v>992832.33399999992</v>
      </c>
      <c r="O3691" s="15">
        <f t="shared" ca="1" si="402"/>
        <v>316</v>
      </c>
      <c r="P3691" s="15" t="str">
        <f t="shared" ca="1" si="403"/>
        <v>181-365d</v>
      </c>
      <c r="Q3691" s="17">
        <f ca="1">IF(P3691="0-90d",0,IF(P3691="91-180d",INDEX(Assumptions!$F$8:$F$12,MATCH(B3691,Assumptions!$A$8:$A$12,0)),IF(P3691="181-365d",INDEX(Assumptions!$G$8:$G$12,MATCH(B3691,Assumptions!$A$8:$A$12,0)),INDEX(Assumptions!$H$8:$H$12,MATCH(B3691,Assumptions!$A$8:$A$12,0)))))</f>
        <v>0.35</v>
      </c>
      <c r="R3691" s="14">
        <f t="shared" ca="1" si="404"/>
        <v>242739.76999999996</v>
      </c>
      <c r="S3691" s="14">
        <f t="shared" ca="1" si="405"/>
        <v>450802.43</v>
      </c>
      <c r="T3691" s="11" t="s">
        <v>25</v>
      </c>
      <c r="U3691" s="18" t="s">
        <v>26</v>
      </c>
    </row>
    <row r="3692" spans="1:21" ht="15" customHeight="1" x14ac:dyDescent="0.15">
      <c r="A3692" s="10" t="s">
        <v>3740</v>
      </c>
      <c r="B3692" s="11" t="s">
        <v>46</v>
      </c>
      <c r="C3692" s="11" t="s">
        <v>47</v>
      </c>
      <c r="D3692" s="12">
        <v>46186</v>
      </c>
      <c r="E3692" s="11">
        <v>2176</v>
      </c>
      <c r="F3692" s="11" t="s">
        <v>33</v>
      </c>
      <c r="G3692" s="13">
        <v>523128.43</v>
      </c>
      <c r="H3692" s="14">
        <f t="shared" si="399"/>
        <v>1138327463.6800001</v>
      </c>
      <c r="I3692" s="14">
        <f>IF(F3692="GHS",H3692,H3692*Assumptions!$B$4)</f>
        <v>1138327463.6800001</v>
      </c>
      <c r="J3692" s="15" t="str">
        <f>INDEX(Assumptions!$B$8:$B$12,MATCH(B3692,Assumptions!$A$8:$A$12,0))</f>
        <v>Specific Identification</v>
      </c>
      <c r="K3692" s="16">
        <f>G3692/(1-INDEX(Assumptions!$D$8:$D$12,MATCH(B3692,Assumptions!$A$8:$A$12,0)))</f>
        <v>670677.47435897437</v>
      </c>
      <c r="L3692" s="16">
        <f t="shared" si="400"/>
        <v>15693.8529</v>
      </c>
      <c r="M3692" s="16">
        <f t="shared" si="401"/>
        <v>33533.873717948722</v>
      </c>
      <c r="N3692" s="14">
        <f>E3692*(K3692-L3692-M3692)*IF(F3692="GHS",1,Assumptions!$B$4)</f>
        <v>1352274651.0844717</v>
      </c>
      <c r="O3692" s="15">
        <f t="shared" ca="1" si="402"/>
        <v>100</v>
      </c>
      <c r="P3692" s="15" t="str">
        <f t="shared" ca="1" si="403"/>
        <v>91-180d</v>
      </c>
      <c r="Q3692" s="17">
        <f ca="1">IF(P3692="0-90d",0,IF(P3692="91-180d",INDEX(Assumptions!$F$8:$F$12,MATCH(B3692,Assumptions!$A$8:$A$12,0)),IF(P3692="181-365d",INDEX(Assumptions!$G$8:$G$12,MATCH(B3692,Assumptions!$A$8:$A$12,0)),INDEX(Assumptions!$H$8:$H$12,MATCH(B3692,Assumptions!$A$8:$A$12,0)))))</f>
        <v>0</v>
      </c>
      <c r="R3692" s="14">
        <f t="shared" ca="1" si="404"/>
        <v>0</v>
      </c>
      <c r="S3692" s="14">
        <f t="shared" ca="1" si="405"/>
        <v>1138327463.6800001</v>
      </c>
      <c r="T3692" s="11" t="s">
        <v>25</v>
      </c>
      <c r="U3692" s="18" t="s">
        <v>26</v>
      </c>
    </row>
    <row r="3693" spans="1:21" ht="15" customHeight="1" x14ac:dyDescent="0.15">
      <c r="A3693" s="10" t="s">
        <v>3741</v>
      </c>
      <c r="B3693" s="11" t="s">
        <v>41</v>
      </c>
      <c r="C3693" s="11" t="s">
        <v>44</v>
      </c>
      <c r="D3693" s="12">
        <v>46084</v>
      </c>
      <c r="E3693" s="11">
        <v>3774</v>
      </c>
      <c r="F3693" s="11" t="s">
        <v>33</v>
      </c>
      <c r="G3693" s="13">
        <v>280.74</v>
      </c>
      <c r="H3693" s="14">
        <f t="shared" si="399"/>
        <v>1059512.76</v>
      </c>
      <c r="I3693" s="14">
        <f>IF(F3693="GHS",H3693,H3693*Assumptions!$B$4)</f>
        <v>1059512.76</v>
      </c>
      <c r="J3693" s="15" t="str">
        <f>INDEX(Assumptions!$B$8:$B$12,MATCH(B3693,Assumptions!$A$8:$A$12,0))</f>
        <v>Weighted Average</v>
      </c>
      <c r="K3693" s="16">
        <f>G3693/(1-INDEX(Assumptions!$D$8:$D$12,MATCH(B3693,Assumptions!$A$8:$A$12,0)))</f>
        <v>431.90769230769229</v>
      </c>
      <c r="L3693" s="16">
        <f t="shared" si="400"/>
        <v>8.4222000000000001</v>
      </c>
      <c r="M3693" s="16">
        <f t="shared" si="401"/>
        <v>21.595384615384617</v>
      </c>
      <c r="N3693" s="14">
        <f>E3693*(K3693-L3693-M3693)*IF(F3693="GHS",1,Assumptions!$B$4)</f>
        <v>1516733.2664307693</v>
      </c>
      <c r="O3693" s="15">
        <f t="shared" ca="1" si="402"/>
        <v>202</v>
      </c>
      <c r="P3693" s="15" t="str">
        <f t="shared" ca="1" si="403"/>
        <v>181-365d</v>
      </c>
      <c r="Q3693" s="17">
        <f ca="1">IF(P3693="0-90d",0,IF(P3693="91-180d",INDEX(Assumptions!$F$8:$F$12,MATCH(B3693,Assumptions!$A$8:$A$12,0)),IF(P3693="181-365d",INDEX(Assumptions!$G$8:$G$12,MATCH(B3693,Assumptions!$A$8:$A$12,0)),INDEX(Assumptions!$H$8:$H$12,MATCH(B3693,Assumptions!$A$8:$A$12,0)))))</f>
        <v>0.35</v>
      </c>
      <c r="R3693" s="14">
        <f t="shared" ca="1" si="404"/>
        <v>370829.46599999996</v>
      </c>
      <c r="S3693" s="14">
        <f t="shared" ca="1" si="405"/>
        <v>688683.29399999999</v>
      </c>
      <c r="T3693" s="11" t="s">
        <v>25</v>
      </c>
      <c r="U3693" s="18" t="s">
        <v>26</v>
      </c>
    </row>
    <row r="3694" spans="1:21" ht="15" customHeight="1" x14ac:dyDescent="0.15">
      <c r="A3694" s="10" t="s">
        <v>3742</v>
      </c>
      <c r="B3694" s="11" t="s">
        <v>41</v>
      </c>
      <c r="C3694" s="11" t="s">
        <v>49</v>
      </c>
      <c r="D3694" s="12">
        <v>46141</v>
      </c>
      <c r="E3694" s="11">
        <v>1699</v>
      </c>
      <c r="F3694" s="11" t="s">
        <v>33</v>
      </c>
      <c r="G3694" s="13">
        <v>1440</v>
      </c>
      <c r="H3694" s="14">
        <f t="shared" si="399"/>
        <v>2446560</v>
      </c>
      <c r="I3694" s="14">
        <f>IF(F3694="GHS",H3694,H3694*Assumptions!$B$4)</f>
        <v>2446560</v>
      </c>
      <c r="J3694" s="15" t="str">
        <f>INDEX(Assumptions!$B$8:$B$12,MATCH(B3694,Assumptions!$A$8:$A$12,0))</f>
        <v>Weighted Average</v>
      </c>
      <c r="K3694" s="16">
        <f>G3694/(1-INDEX(Assumptions!$D$8:$D$12,MATCH(B3694,Assumptions!$A$8:$A$12,0)))</f>
        <v>2215.3846153846152</v>
      </c>
      <c r="L3694" s="16">
        <f t="shared" si="400"/>
        <v>43.199999999999996</v>
      </c>
      <c r="M3694" s="16">
        <f t="shared" si="401"/>
        <v>110.76923076923077</v>
      </c>
      <c r="N3694" s="14">
        <f>E3694*(K3694-L3694-M3694)*IF(F3694="GHS",1,Assumptions!$B$4)</f>
        <v>3502344.7384615382</v>
      </c>
      <c r="O3694" s="15">
        <f t="shared" ca="1" si="402"/>
        <v>145</v>
      </c>
      <c r="P3694" s="15" t="str">
        <f t="shared" ca="1" si="403"/>
        <v>91-180d</v>
      </c>
      <c r="Q3694" s="17">
        <f ca="1">IF(P3694="0-90d",0,IF(P3694="91-180d",INDEX(Assumptions!$F$8:$F$12,MATCH(B3694,Assumptions!$A$8:$A$12,0)),IF(P3694="181-365d",INDEX(Assumptions!$G$8:$G$12,MATCH(B3694,Assumptions!$A$8:$A$12,0)),INDEX(Assumptions!$H$8:$H$12,MATCH(B3694,Assumptions!$A$8:$A$12,0)))))</f>
        <v>0.1</v>
      </c>
      <c r="R3694" s="14">
        <f t="shared" ca="1" si="404"/>
        <v>244656</v>
      </c>
      <c r="S3694" s="14">
        <f t="shared" ca="1" si="405"/>
        <v>2201904</v>
      </c>
      <c r="T3694" s="11" t="s">
        <v>25</v>
      </c>
      <c r="U3694" s="18" t="s">
        <v>26</v>
      </c>
    </row>
    <row r="3695" spans="1:21" ht="15" customHeight="1" x14ac:dyDescent="0.15">
      <c r="A3695" s="10" t="s">
        <v>3743</v>
      </c>
      <c r="B3695" s="11" t="s">
        <v>31</v>
      </c>
      <c r="C3695" s="11" t="s">
        <v>32</v>
      </c>
      <c r="D3695" s="12">
        <v>45778</v>
      </c>
      <c r="E3695" s="11">
        <v>4465</v>
      </c>
      <c r="F3695" s="11" t="s">
        <v>33</v>
      </c>
      <c r="G3695" s="13">
        <v>3336.43</v>
      </c>
      <c r="H3695" s="14">
        <f t="shared" si="399"/>
        <v>14897159.949999999</v>
      </c>
      <c r="I3695" s="14">
        <f>IF(F3695="GHS",H3695,H3695*Assumptions!$B$4)</f>
        <v>14897159.949999999</v>
      </c>
      <c r="J3695" s="15" t="str">
        <f>INDEX(Assumptions!$B$8:$B$12,MATCH(B3695,Assumptions!$A$8:$A$12,0))</f>
        <v>Weighted Average</v>
      </c>
      <c r="K3695" s="16">
        <f>G3695/(1-INDEX(Assumptions!$D$8:$D$12,MATCH(B3695,Assumptions!$A$8:$A$12,0)))</f>
        <v>4633.9305555555557</v>
      </c>
      <c r="L3695" s="16">
        <f t="shared" si="400"/>
        <v>100.09289999999999</v>
      </c>
      <c r="M3695" s="16">
        <f t="shared" si="401"/>
        <v>231.69652777777779</v>
      </c>
      <c r="N3695" s="14">
        <f>E3695*(K3695-L3695-M3695)*IF(F3695="GHS",1,Assumptions!$B$4)</f>
        <v>19209060.135527778</v>
      </c>
      <c r="O3695" s="15">
        <f t="shared" ca="1" si="402"/>
        <v>508</v>
      </c>
      <c r="P3695" s="15" t="str">
        <f t="shared" ca="1" si="403"/>
        <v>365d+</v>
      </c>
      <c r="Q3695" s="17">
        <f ca="1">IF(P3695="0-90d",0,IF(P3695="91-180d",INDEX(Assumptions!$F$8:$F$12,MATCH(B3695,Assumptions!$A$8:$A$12,0)),IF(P3695="181-365d",INDEX(Assumptions!$G$8:$G$12,MATCH(B3695,Assumptions!$A$8:$A$12,0)),INDEX(Assumptions!$H$8:$H$12,MATCH(B3695,Assumptions!$A$8:$A$12,0)))))</f>
        <v>0.6</v>
      </c>
      <c r="R3695" s="14">
        <f t="shared" ca="1" si="404"/>
        <v>8938295.9699999988</v>
      </c>
      <c r="S3695" s="14">
        <f t="shared" ca="1" si="405"/>
        <v>5958863.9800000004</v>
      </c>
      <c r="T3695" s="11" t="s">
        <v>25</v>
      </c>
      <c r="U3695" s="18" t="s">
        <v>26</v>
      </c>
    </row>
    <row r="3696" spans="1:21" ht="15" customHeight="1" x14ac:dyDescent="0.15">
      <c r="A3696" s="10" t="s">
        <v>3744</v>
      </c>
      <c r="B3696" s="11" t="s">
        <v>46</v>
      </c>
      <c r="C3696" s="11" t="s">
        <v>119</v>
      </c>
      <c r="D3696" s="12">
        <v>45769</v>
      </c>
      <c r="E3696" s="11">
        <v>2192</v>
      </c>
      <c r="F3696" s="11" t="s">
        <v>33</v>
      </c>
      <c r="G3696" s="13">
        <v>593561.18000000005</v>
      </c>
      <c r="H3696" s="14">
        <f t="shared" si="399"/>
        <v>1301086106.5600002</v>
      </c>
      <c r="I3696" s="14">
        <f>IF(F3696="GHS",H3696,H3696*Assumptions!$B$4)</f>
        <v>1301086106.5600002</v>
      </c>
      <c r="J3696" s="15" t="str">
        <f>INDEX(Assumptions!$B$8:$B$12,MATCH(B3696,Assumptions!$A$8:$A$12,0))</f>
        <v>Specific Identification</v>
      </c>
      <c r="K3696" s="16">
        <f>G3696/(1-INDEX(Assumptions!$D$8:$D$12,MATCH(B3696,Assumptions!$A$8:$A$12,0)))</f>
        <v>760975.87179487187</v>
      </c>
      <c r="L3696" s="16">
        <f t="shared" si="400"/>
        <v>17806.8354</v>
      </c>
      <c r="M3696" s="16">
        <f t="shared" si="401"/>
        <v>38048.793589743596</v>
      </c>
      <c r="N3696" s="14">
        <f>E3696*(K3696-L3696-M3696)*IF(F3696="GHS",1,Assumptions!$B$4)</f>
        <v>1545623572.2288413</v>
      </c>
      <c r="O3696" s="15">
        <f t="shared" ca="1" si="402"/>
        <v>517</v>
      </c>
      <c r="P3696" s="15" t="str">
        <f t="shared" ca="1" si="403"/>
        <v>365d+</v>
      </c>
      <c r="Q3696" s="17">
        <f ca="1">IF(P3696="0-90d",0,IF(P3696="91-180d",INDEX(Assumptions!$F$8:$F$12,MATCH(B3696,Assumptions!$A$8:$A$12,0)),IF(P3696="181-365d",INDEX(Assumptions!$G$8:$G$12,MATCH(B3696,Assumptions!$A$8:$A$12,0)),INDEX(Assumptions!$H$8:$H$12,MATCH(B3696,Assumptions!$A$8:$A$12,0)))))</f>
        <v>0.15</v>
      </c>
      <c r="R3696" s="14">
        <f t="shared" ca="1" si="404"/>
        <v>195162915.98400003</v>
      </c>
      <c r="S3696" s="14">
        <f t="shared" ca="1" si="405"/>
        <v>1105923190.5760002</v>
      </c>
      <c r="T3696" s="11" t="s">
        <v>25</v>
      </c>
      <c r="U3696" s="18" t="s">
        <v>36</v>
      </c>
    </row>
    <row r="3697" spans="1:21" ht="15" customHeight="1" x14ac:dyDescent="0.15">
      <c r="A3697" s="10" t="s">
        <v>3745</v>
      </c>
      <c r="B3697" s="11" t="s">
        <v>41</v>
      </c>
      <c r="C3697" s="11" t="s">
        <v>42</v>
      </c>
      <c r="D3697" s="12">
        <v>45886</v>
      </c>
      <c r="E3697" s="11">
        <v>2804</v>
      </c>
      <c r="F3697" s="11" t="s">
        <v>33</v>
      </c>
      <c r="G3697" s="13">
        <v>1440</v>
      </c>
      <c r="H3697" s="14">
        <f t="shared" si="399"/>
        <v>4037760</v>
      </c>
      <c r="I3697" s="14">
        <f>IF(F3697="GHS",H3697,H3697*Assumptions!$B$4)</f>
        <v>4037760</v>
      </c>
      <c r="J3697" s="15" t="str">
        <f>INDEX(Assumptions!$B$8:$B$12,MATCH(B3697,Assumptions!$A$8:$A$12,0))</f>
        <v>Weighted Average</v>
      </c>
      <c r="K3697" s="16">
        <f>G3697/(1-INDEX(Assumptions!$D$8:$D$12,MATCH(B3697,Assumptions!$A$8:$A$12,0)))</f>
        <v>2215.3846153846152</v>
      </c>
      <c r="L3697" s="16">
        <f t="shared" si="400"/>
        <v>43.199999999999996</v>
      </c>
      <c r="M3697" s="16">
        <f t="shared" si="401"/>
        <v>110.76923076923077</v>
      </c>
      <c r="N3697" s="14">
        <f>E3697*(K3697-L3697-M3697)*IF(F3697="GHS",1,Assumptions!$B$4)</f>
        <v>5780208.7384615382</v>
      </c>
      <c r="O3697" s="15">
        <f t="shared" ca="1" si="402"/>
        <v>400</v>
      </c>
      <c r="P3697" s="15" t="str">
        <f t="shared" ca="1" si="403"/>
        <v>365d+</v>
      </c>
      <c r="Q3697" s="17">
        <f ca="1">IF(P3697="0-90d",0,IF(P3697="91-180d",INDEX(Assumptions!$F$8:$F$12,MATCH(B3697,Assumptions!$A$8:$A$12,0)),IF(P3697="181-365d",INDEX(Assumptions!$G$8:$G$12,MATCH(B3697,Assumptions!$A$8:$A$12,0)),INDEX(Assumptions!$H$8:$H$12,MATCH(B3697,Assumptions!$A$8:$A$12,0)))))</f>
        <v>0.8</v>
      </c>
      <c r="R3697" s="14">
        <f t="shared" ca="1" si="404"/>
        <v>3230208</v>
      </c>
      <c r="S3697" s="14">
        <f t="shared" ca="1" si="405"/>
        <v>807552</v>
      </c>
      <c r="T3697" s="11" t="s">
        <v>25</v>
      </c>
      <c r="U3697" s="18" t="s">
        <v>26</v>
      </c>
    </row>
    <row r="3698" spans="1:21" ht="15" customHeight="1" x14ac:dyDescent="0.15">
      <c r="A3698" s="10" t="s">
        <v>3746</v>
      </c>
      <c r="B3698" s="11" t="s">
        <v>41</v>
      </c>
      <c r="C3698" s="11" t="s">
        <v>44</v>
      </c>
      <c r="D3698" s="12">
        <v>46040</v>
      </c>
      <c r="E3698" s="11">
        <v>4031</v>
      </c>
      <c r="F3698" s="11" t="s">
        <v>33</v>
      </c>
      <c r="G3698" s="13">
        <v>300.64999999999998</v>
      </c>
      <c r="H3698" s="14">
        <f t="shared" si="399"/>
        <v>1211920.1499999999</v>
      </c>
      <c r="I3698" s="14">
        <f>IF(F3698="GHS",H3698,H3698*Assumptions!$B$4)</f>
        <v>1211920.1499999999</v>
      </c>
      <c r="J3698" s="15" t="str">
        <f>INDEX(Assumptions!$B$8:$B$12,MATCH(B3698,Assumptions!$A$8:$A$12,0))</f>
        <v>Weighted Average</v>
      </c>
      <c r="K3698" s="16">
        <f>G3698/(1-INDEX(Assumptions!$D$8:$D$12,MATCH(B3698,Assumptions!$A$8:$A$12,0)))</f>
        <v>462.53846153846149</v>
      </c>
      <c r="L3698" s="16">
        <f t="shared" si="400"/>
        <v>9.019499999999999</v>
      </c>
      <c r="M3698" s="16">
        <f t="shared" si="401"/>
        <v>23.126923076923077</v>
      </c>
      <c r="N3698" s="14">
        <f>E3698*(K3698-L3698-M3698)*IF(F3698="GHS",1,Assumptions!$B$4)</f>
        <v>1734910.3070384613</v>
      </c>
      <c r="O3698" s="15">
        <f t="shared" ca="1" si="402"/>
        <v>246</v>
      </c>
      <c r="P3698" s="15" t="str">
        <f t="shared" ca="1" si="403"/>
        <v>181-365d</v>
      </c>
      <c r="Q3698" s="17">
        <f ca="1">IF(P3698="0-90d",0,IF(P3698="91-180d",INDEX(Assumptions!$F$8:$F$12,MATCH(B3698,Assumptions!$A$8:$A$12,0)),IF(P3698="181-365d",INDEX(Assumptions!$G$8:$G$12,MATCH(B3698,Assumptions!$A$8:$A$12,0)),INDEX(Assumptions!$H$8:$H$12,MATCH(B3698,Assumptions!$A$8:$A$12,0)))))</f>
        <v>0.35</v>
      </c>
      <c r="R3698" s="14">
        <f t="shared" ca="1" si="404"/>
        <v>424172.05249999993</v>
      </c>
      <c r="S3698" s="14">
        <f t="shared" ca="1" si="405"/>
        <v>787748.09749999992</v>
      </c>
      <c r="T3698" s="11" t="s">
        <v>25</v>
      </c>
      <c r="U3698" s="18" t="s">
        <v>26</v>
      </c>
    </row>
    <row r="3699" spans="1:21" ht="15" customHeight="1" x14ac:dyDescent="0.15">
      <c r="A3699" s="10" t="s">
        <v>3747</v>
      </c>
      <c r="B3699" s="11" t="s">
        <v>41</v>
      </c>
      <c r="C3699" s="11" t="s">
        <v>42</v>
      </c>
      <c r="D3699" s="12">
        <v>46101</v>
      </c>
      <c r="E3699" s="11">
        <v>3976</v>
      </c>
      <c r="F3699" s="11" t="s">
        <v>33</v>
      </c>
      <c r="G3699" s="13">
        <v>527.46</v>
      </c>
      <c r="H3699" s="14">
        <f t="shared" si="399"/>
        <v>2097180.96</v>
      </c>
      <c r="I3699" s="14">
        <f>IF(F3699="GHS",H3699,H3699*Assumptions!$B$4)</f>
        <v>2097180.96</v>
      </c>
      <c r="J3699" s="15" t="str">
        <f>INDEX(Assumptions!$B$8:$B$12,MATCH(B3699,Assumptions!$A$8:$A$12,0))</f>
        <v>Weighted Average</v>
      </c>
      <c r="K3699" s="16">
        <f>G3699/(1-INDEX(Assumptions!$D$8:$D$12,MATCH(B3699,Assumptions!$A$8:$A$12,0)))</f>
        <v>811.47692307692307</v>
      </c>
      <c r="L3699" s="16">
        <f t="shared" si="400"/>
        <v>15.8238</v>
      </c>
      <c r="M3699" s="16">
        <f t="shared" si="401"/>
        <v>40.573846153846155</v>
      </c>
      <c r="N3699" s="14">
        <f>E3699*(K3699-L3699-M3699)*IF(F3699="GHS",1,Assumptions!$B$4)</f>
        <v>3002195.2050461536</v>
      </c>
      <c r="O3699" s="15">
        <f t="shared" ca="1" si="402"/>
        <v>185</v>
      </c>
      <c r="P3699" s="15" t="str">
        <f t="shared" ca="1" si="403"/>
        <v>181-365d</v>
      </c>
      <c r="Q3699" s="17">
        <f ca="1">IF(P3699="0-90d",0,IF(P3699="91-180d",INDEX(Assumptions!$F$8:$F$12,MATCH(B3699,Assumptions!$A$8:$A$12,0)),IF(P3699="181-365d",INDEX(Assumptions!$G$8:$G$12,MATCH(B3699,Assumptions!$A$8:$A$12,0)),INDEX(Assumptions!$H$8:$H$12,MATCH(B3699,Assumptions!$A$8:$A$12,0)))))</f>
        <v>0.35</v>
      </c>
      <c r="R3699" s="14">
        <f t="shared" ca="1" si="404"/>
        <v>734013.33599999989</v>
      </c>
      <c r="S3699" s="14">
        <f t="shared" ca="1" si="405"/>
        <v>1363167.6240000001</v>
      </c>
      <c r="T3699" s="11" t="s">
        <v>25</v>
      </c>
      <c r="U3699" s="18" t="s">
        <v>26</v>
      </c>
    </row>
    <row r="3700" spans="1:21" ht="15" customHeight="1" x14ac:dyDescent="0.15">
      <c r="A3700" s="10" t="s">
        <v>3748</v>
      </c>
      <c r="B3700" s="11" t="s">
        <v>28</v>
      </c>
      <c r="C3700" s="11" t="s">
        <v>35</v>
      </c>
      <c r="D3700" s="12">
        <v>45942</v>
      </c>
      <c r="E3700" s="11">
        <v>2694</v>
      </c>
      <c r="F3700" s="11" t="s">
        <v>24</v>
      </c>
      <c r="G3700" s="13">
        <v>5073.84</v>
      </c>
      <c r="H3700" s="14">
        <f t="shared" si="399"/>
        <v>13668924.960000001</v>
      </c>
      <c r="I3700" s="14">
        <f>IF(F3700="GHS",H3700,H3700*Assumptions!$B$4)</f>
        <v>147624389.56800002</v>
      </c>
      <c r="J3700" s="15" t="str">
        <f>INDEX(Assumptions!$B$8:$B$12,MATCH(B3700,Assumptions!$A$8:$A$12,0))</f>
        <v>Fair Value Less Costs to Sell</v>
      </c>
      <c r="K3700" s="16">
        <f>G3700/(1-INDEX(Assumptions!$D$8:$D$12,MATCH(B3700,Assumptions!$A$8:$A$12,0)))</f>
        <v>5765.727272727273</v>
      </c>
      <c r="L3700" s="16">
        <f t="shared" si="400"/>
        <v>152.21520000000001</v>
      </c>
      <c r="M3700" s="16">
        <f t="shared" si="401"/>
        <v>288.28636363636366</v>
      </c>
      <c r="N3700" s="14">
        <f>E3700*(K3700-L3700-M3700)*IF(F3700="GHS",1,Assumptions!$B$4)</f>
        <v>154938507.05114183</v>
      </c>
      <c r="O3700" s="15">
        <f t="shared" ca="1" si="402"/>
        <v>344</v>
      </c>
      <c r="P3700" s="15" t="str">
        <f t="shared" ca="1" si="403"/>
        <v>181-365d</v>
      </c>
      <c r="Q3700" s="17">
        <f ca="1">IF(P3700="0-90d",0,IF(P3700="91-180d",INDEX(Assumptions!$F$8:$F$12,MATCH(B3700,Assumptions!$A$8:$A$12,0)),IF(P3700="181-365d",INDEX(Assumptions!$G$8:$G$12,MATCH(B3700,Assumptions!$A$8:$A$12,0)),INDEX(Assumptions!$H$8:$H$12,MATCH(B3700,Assumptions!$A$8:$A$12,0)))))</f>
        <v>0.1</v>
      </c>
      <c r="R3700" s="14">
        <f t="shared" ca="1" si="404"/>
        <v>14762438.956800003</v>
      </c>
      <c r="S3700" s="14">
        <f t="shared" ca="1" si="405"/>
        <v>132861950.61120002</v>
      </c>
      <c r="T3700" s="11" t="s">
        <v>25</v>
      </c>
      <c r="U3700" s="18" t="s">
        <v>26</v>
      </c>
    </row>
    <row r="3701" spans="1:21" ht="15" customHeight="1" x14ac:dyDescent="0.15">
      <c r="A3701" s="10" t="s">
        <v>3749</v>
      </c>
      <c r="B3701" s="11" t="s">
        <v>46</v>
      </c>
      <c r="C3701" s="11" t="s">
        <v>47</v>
      </c>
      <c r="D3701" s="12">
        <v>45994</v>
      </c>
      <c r="E3701" s="11">
        <v>491</v>
      </c>
      <c r="F3701" s="11" t="s">
        <v>33</v>
      </c>
      <c r="G3701" s="13">
        <v>686226.91</v>
      </c>
      <c r="H3701" s="14">
        <f t="shared" si="399"/>
        <v>336937412.81</v>
      </c>
      <c r="I3701" s="14">
        <f>IF(F3701="GHS",H3701,H3701*Assumptions!$B$4)</f>
        <v>336937412.81</v>
      </c>
      <c r="J3701" s="15" t="str">
        <f>INDEX(Assumptions!$B$8:$B$12,MATCH(B3701,Assumptions!$A$8:$A$12,0))</f>
        <v>Specific Identification</v>
      </c>
      <c r="K3701" s="16">
        <f>G3701/(1-INDEX(Assumptions!$D$8:$D$12,MATCH(B3701,Assumptions!$A$8:$A$12,0)))</f>
        <v>879778.08974358975</v>
      </c>
      <c r="L3701" s="16">
        <f t="shared" si="400"/>
        <v>20586.8073</v>
      </c>
      <c r="M3701" s="16">
        <f t="shared" si="401"/>
        <v>43988.90448717949</v>
      </c>
      <c r="N3701" s="14">
        <f>E3701*(K3701-L3701-M3701)*IF(F3701="GHS",1,Assumptions!$B$4)</f>
        <v>400264367.57659745</v>
      </c>
      <c r="O3701" s="15">
        <f t="shared" ca="1" si="402"/>
        <v>292</v>
      </c>
      <c r="P3701" s="15" t="str">
        <f t="shared" ca="1" si="403"/>
        <v>181-365d</v>
      </c>
      <c r="Q3701" s="17">
        <f ca="1">IF(P3701="0-90d",0,IF(P3701="91-180d",INDEX(Assumptions!$F$8:$F$12,MATCH(B3701,Assumptions!$A$8:$A$12,0)),IF(P3701="181-365d",INDEX(Assumptions!$G$8:$G$12,MATCH(B3701,Assumptions!$A$8:$A$12,0)),INDEX(Assumptions!$H$8:$H$12,MATCH(B3701,Assumptions!$A$8:$A$12,0)))))</f>
        <v>0.05</v>
      </c>
      <c r="R3701" s="14">
        <f t="shared" ca="1" si="404"/>
        <v>16846870.640500002</v>
      </c>
      <c r="S3701" s="14">
        <f t="shared" si="405"/>
        <v>0</v>
      </c>
      <c r="T3701" s="11" t="s">
        <v>39</v>
      </c>
      <c r="U3701" s="18" t="s">
        <v>26</v>
      </c>
    </row>
    <row r="3702" spans="1:21" ht="15" customHeight="1" x14ac:dyDescent="0.15">
      <c r="A3702" s="10" t="s">
        <v>3750</v>
      </c>
      <c r="B3702" s="11" t="s">
        <v>46</v>
      </c>
      <c r="C3702" s="11" t="s">
        <v>52</v>
      </c>
      <c r="D3702" s="12">
        <v>46036</v>
      </c>
      <c r="E3702" s="11">
        <v>3174</v>
      </c>
      <c r="F3702" s="11" t="s">
        <v>33</v>
      </c>
      <c r="G3702" s="13">
        <v>377239.49</v>
      </c>
      <c r="H3702" s="14">
        <f t="shared" si="399"/>
        <v>1197358141.26</v>
      </c>
      <c r="I3702" s="14">
        <f>IF(F3702="GHS",H3702,H3702*Assumptions!$B$4)</f>
        <v>1197358141.26</v>
      </c>
      <c r="J3702" s="15" t="str">
        <f>INDEX(Assumptions!$B$8:$B$12,MATCH(B3702,Assumptions!$A$8:$A$12,0))</f>
        <v>Specific Identification</v>
      </c>
      <c r="K3702" s="16">
        <f>G3702/(1-INDEX(Assumptions!$D$8:$D$12,MATCH(B3702,Assumptions!$A$8:$A$12,0)))</f>
        <v>483640.37179487175</v>
      </c>
      <c r="L3702" s="16">
        <f t="shared" si="400"/>
        <v>11317.1847</v>
      </c>
      <c r="M3702" s="16">
        <f t="shared" si="401"/>
        <v>24182.018589743588</v>
      </c>
      <c r="N3702" s="14">
        <f>E3702*(K3702-L3702-M3702)*IF(F3702="GHS",1,Assumptions!$B$4)</f>
        <v>1422400068.8352768</v>
      </c>
      <c r="O3702" s="15">
        <f t="shared" ca="1" si="402"/>
        <v>250</v>
      </c>
      <c r="P3702" s="15" t="str">
        <f t="shared" ca="1" si="403"/>
        <v>181-365d</v>
      </c>
      <c r="Q3702" s="17">
        <f ca="1">IF(P3702="0-90d",0,IF(P3702="91-180d",INDEX(Assumptions!$F$8:$F$12,MATCH(B3702,Assumptions!$A$8:$A$12,0)),IF(P3702="181-365d",INDEX(Assumptions!$G$8:$G$12,MATCH(B3702,Assumptions!$A$8:$A$12,0)),INDEX(Assumptions!$H$8:$H$12,MATCH(B3702,Assumptions!$A$8:$A$12,0)))))</f>
        <v>0.05</v>
      </c>
      <c r="R3702" s="14">
        <f t="shared" ca="1" si="404"/>
        <v>59867907.063000001</v>
      </c>
      <c r="S3702" s="14">
        <f t="shared" ca="1" si="405"/>
        <v>1137490234.197</v>
      </c>
      <c r="T3702" s="11" t="s">
        <v>25</v>
      </c>
      <c r="U3702" s="18" t="s">
        <v>36</v>
      </c>
    </row>
    <row r="3703" spans="1:21" ht="15" customHeight="1" x14ac:dyDescent="0.15">
      <c r="A3703" s="10" t="s">
        <v>3751</v>
      </c>
      <c r="B3703" s="11" t="s">
        <v>31</v>
      </c>
      <c r="C3703" s="11" t="s">
        <v>76</v>
      </c>
      <c r="D3703" s="12">
        <v>45981</v>
      </c>
      <c r="E3703" s="11">
        <v>372</v>
      </c>
      <c r="F3703" s="11" t="s">
        <v>33</v>
      </c>
      <c r="G3703" s="13">
        <v>2335.06</v>
      </c>
      <c r="H3703" s="14">
        <f t="shared" si="399"/>
        <v>868642.32</v>
      </c>
      <c r="I3703" s="14">
        <f>IF(F3703="GHS",H3703,H3703*Assumptions!$B$4)</f>
        <v>868642.32</v>
      </c>
      <c r="J3703" s="15" t="str">
        <f>INDEX(Assumptions!$B$8:$B$12,MATCH(B3703,Assumptions!$A$8:$A$12,0))</f>
        <v>Weighted Average</v>
      </c>
      <c r="K3703" s="16">
        <f>G3703/(1-INDEX(Assumptions!$D$8:$D$12,MATCH(B3703,Assumptions!$A$8:$A$12,0)))</f>
        <v>3243.1388888888891</v>
      </c>
      <c r="L3703" s="16">
        <f t="shared" si="400"/>
        <v>70.0518</v>
      </c>
      <c r="M3703" s="16">
        <f t="shared" si="401"/>
        <v>162.15694444444446</v>
      </c>
      <c r="N3703" s="14">
        <f>E3703*(K3703-L3703-M3703)*IF(F3703="GHS",1,Assumptions!$B$4)</f>
        <v>1120066.0137333334</v>
      </c>
      <c r="O3703" s="15">
        <f t="shared" ca="1" si="402"/>
        <v>305</v>
      </c>
      <c r="P3703" s="15" t="str">
        <f t="shared" ca="1" si="403"/>
        <v>181-365d</v>
      </c>
      <c r="Q3703" s="17">
        <f ca="1">IF(P3703="0-90d",0,IF(P3703="91-180d",INDEX(Assumptions!$F$8:$F$12,MATCH(B3703,Assumptions!$A$8:$A$12,0)),IF(P3703="181-365d",INDEX(Assumptions!$G$8:$G$12,MATCH(B3703,Assumptions!$A$8:$A$12,0)),INDEX(Assumptions!$H$8:$H$12,MATCH(B3703,Assumptions!$A$8:$A$12,0)))))</f>
        <v>0.2</v>
      </c>
      <c r="R3703" s="14">
        <f t="shared" ca="1" si="404"/>
        <v>173728.46400000001</v>
      </c>
      <c r="S3703" s="14">
        <f t="shared" ca="1" si="405"/>
        <v>694913.85599999991</v>
      </c>
      <c r="T3703" s="11" t="s">
        <v>25</v>
      </c>
      <c r="U3703" s="18" t="s">
        <v>36</v>
      </c>
    </row>
    <row r="3704" spans="1:21" ht="15" customHeight="1" x14ac:dyDescent="0.15">
      <c r="A3704" s="10" t="s">
        <v>3752</v>
      </c>
      <c r="B3704" s="11" t="s">
        <v>31</v>
      </c>
      <c r="C3704" s="11" t="s">
        <v>32</v>
      </c>
      <c r="D3704" s="12">
        <v>45905</v>
      </c>
      <c r="E3704" s="11">
        <v>1532</v>
      </c>
      <c r="F3704" s="11" t="s">
        <v>33</v>
      </c>
      <c r="G3704" s="13">
        <v>1521.98</v>
      </c>
      <c r="H3704" s="14">
        <f t="shared" si="399"/>
        <v>2331673.36</v>
      </c>
      <c r="I3704" s="14">
        <f>IF(F3704="GHS",H3704,H3704*Assumptions!$B$4)</f>
        <v>2331673.36</v>
      </c>
      <c r="J3704" s="15" t="str">
        <f>INDEX(Assumptions!$B$8:$B$12,MATCH(B3704,Assumptions!$A$8:$A$12,0))</f>
        <v>Weighted Average</v>
      </c>
      <c r="K3704" s="16">
        <f>G3704/(1-INDEX(Assumptions!$D$8:$D$12,MATCH(B3704,Assumptions!$A$8:$A$12,0)))</f>
        <v>2113.8611111111113</v>
      </c>
      <c r="L3704" s="16">
        <f t="shared" si="400"/>
        <v>45.659399999999998</v>
      </c>
      <c r="M3704" s="16">
        <f t="shared" si="401"/>
        <v>105.69305555555557</v>
      </c>
      <c r="N3704" s="14">
        <f>E3704*(K3704-L3704-M3704)*IF(F3704="GHS",1,Assumptions!$B$4)</f>
        <v>3006563.2603111113</v>
      </c>
      <c r="O3704" s="15">
        <f t="shared" ca="1" si="402"/>
        <v>381</v>
      </c>
      <c r="P3704" s="15" t="str">
        <f t="shared" ca="1" si="403"/>
        <v>365d+</v>
      </c>
      <c r="Q3704" s="17">
        <f ca="1">IF(P3704="0-90d",0,IF(P3704="91-180d",INDEX(Assumptions!$F$8:$F$12,MATCH(B3704,Assumptions!$A$8:$A$12,0)),IF(P3704="181-365d",INDEX(Assumptions!$G$8:$G$12,MATCH(B3704,Assumptions!$A$8:$A$12,0)),INDEX(Assumptions!$H$8:$H$12,MATCH(B3704,Assumptions!$A$8:$A$12,0)))))</f>
        <v>0.6</v>
      </c>
      <c r="R3704" s="14">
        <f t="shared" ca="1" si="404"/>
        <v>1399004.0159999998</v>
      </c>
      <c r="S3704" s="14">
        <f t="shared" ca="1" si="405"/>
        <v>932669.34400000004</v>
      </c>
      <c r="T3704" s="11" t="s">
        <v>25</v>
      </c>
      <c r="U3704" s="18" t="s">
        <v>26</v>
      </c>
    </row>
    <row r="3705" spans="1:21" ht="15" customHeight="1" x14ac:dyDescent="0.15">
      <c r="A3705" s="10" t="s">
        <v>3753</v>
      </c>
      <c r="B3705" s="11" t="s">
        <v>46</v>
      </c>
      <c r="C3705" s="11" t="s">
        <v>47</v>
      </c>
      <c r="D3705" s="12">
        <v>46007</v>
      </c>
      <c r="E3705" s="11">
        <v>4008</v>
      </c>
      <c r="F3705" s="11" t="s">
        <v>33</v>
      </c>
      <c r="G3705" s="13">
        <v>401675.24</v>
      </c>
      <c r="H3705" s="14">
        <f t="shared" si="399"/>
        <v>1609914361.9200001</v>
      </c>
      <c r="I3705" s="14">
        <f>IF(F3705="GHS",H3705,H3705*Assumptions!$B$4)</f>
        <v>1609914361.9200001</v>
      </c>
      <c r="J3705" s="15" t="str">
        <f>INDEX(Assumptions!$B$8:$B$12,MATCH(B3705,Assumptions!$A$8:$A$12,0))</f>
        <v>Specific Identification</v>
      </c>
      <c r="K3705" s="16">
        <f>G3705/(1-INDEX(Assumptions!$D$8:$D$12,MATCH(B3705,Assumptions!$A$8:$A$12,0)))</f>
        <v>514968.25641025638</v>
      </c>
      <c r="L3705" s="16">
        <f t="shared" si="400"/>
        <v>12050.2572</v>
      </c>
      <c r="M3705" s="16">
        <f t="shared" si="401"/>
        <v>25748.412820512822</v>
      </c>
      <c r="N3705" s="14">
        <f>E3705*(K3705-L3705-M3705)*IF(F3705="GHS",1,Assumptions!$B$4)</f>
        <v>1912495702.250092</v>
      </c>
      <c r="O3705" s="15">
        <f t="shared" ca="1" si="402"/>
        <v>279</v>
      </c>
      <c r="P3705" s="15" t="str">
        <f t="shared" ca="1" si="403"/>
        <v>181-365d</v>
      </c>
      <c r="Q3705" s="17">
        <f ca="1">IF(P3705="0-90d",0,IF(P3705="91-180d",INDEX(Assumptions!$F$8:$F$12,MATCH(B3705,Assumptions!$A$8:$A$12,0)),IF(P3705="181-365d",INDEX(Assumptions!$G$8:$G$12,MATCH(B3705,Assumptions!$A$8:$A$12,0)),INDEX(Assumptions!$H$8:$H$12,MATCH(B3705,Assumptions!$A$8:$A$12,0)))))</f>
        <v>0.05</v>
      </c>
      <c r="R3705" s="14">
        <f t="shared" ca="1" si="404"/>
        <v>80495718.096000001</v>
      </c>
      <c r="S3705" s="14">
        <f t="shared" ca="1" si="405"/>
        <v>1529418643.8240001</v>
      </c>
      <c r="T3705" s="11" t="s">
        <v>25</v>
      </c>
      <c r="U3705" s="18" t="s">
        <v>26</v>
      </c>
    </row>
    <row r="3706" spans="1:21" ht="15" customHeight="1" x14ac:dyDescent="0.15">
      <c r="A3706" s="10" t="s">
        <v>3754</v>
      </c>
      <c r="B3706" s="11" t="s">
        <v>31</v>
      </c>
      <c r="C3706" s="11" t="s">
        <v>32</v>
      </c>
      <c r="D3706" s="12">
        <v>46046</v>
      </c>
      <c r="E3706" s="11">
        <v>2798</v>
      </c>
      <c r="F3706" s="11" t="s">
        <v>33</v>
      </c>
      <c r="G3706" s="13">
        <v>3106.82</v>
      </c>
      <c r="H3706" s="14">
        <f t="shared" si="399"/>
        <v>8692882.3600000013</v>
      </c>
      <c r="I3706" s="14">
        <f>IF(F3706="GHS",H3706,H3706*Assumptions!$B$4)</f>
        <v>8692882.3600000013</v>
      </c>
      <c r="J3706" s="15" t="str">
        <f>INDEX(Assumptions!$B$8:$B$12,MATCH(B3706,Assumptions!$A$8:$A$12,0))</f>
        <v>Weighted Average</v>
      </c>
      <c r="K3706" s="16">
        <f>G3706/(1-INDEX(Assumptions!$D$8:$D$12,MATCH(B3706,Assumptions!$A$8:$A$12,0)))</f>
        <v>4315.0277777777783</v>
      </c>
      <c r="L3706" s="16">
        <f t="shared" si="400"/>
        <v>93.204599999999999</v>
      </c>
      <c r="M3706" s="16">
        <f t="shared" si="401"/>
        <v>215.75138888888893</v>
      </c>
      <c r="N3706" s="14">
        <f>E3706*(K3706-L3706-M3706)*IF(F3706="GHS",1,Assumptions!$B$4)</f>
        <v>11208988.865311112</v>
      </c>
      <c r="O3706" s="15">
        <f t="shared" ca="1" si="402"/>
        <v>240</v>
      </c>
      <c r="P3706" s="15" t="str">
        <f t="shared" ca="1" si="403"/>
        <v>181-365d</v>
      </c>
      <c r="Q3706" s="17">
        <f ca="1">IF(P3706="0-90d",0,IF(P3706="91-180d",INDEX(Assumptions!$F$8:$F$12,MATCH(B3706,Assumptions!$A$8:$A$12,0)),IF(P3706="181-365d",INDEX(Assumptions!$G$8:$G$12,MATCH(B3706,Assumptions!$A$8:$A$12,0)),INDEX(Assumptions!$H$8:$H$12,MATCH(B3706,Assumptions!$A$8:$A$12,0)))))</f>
        <v>0.2</v>
      </c>
      <c r="R3706" s="14">
        <f t="shared" ca="1" si="404"/>
        <v>1738576.4720000003</v>
      </c>
      <c r="S3706" s="14">
        <f t="shared" ca="1" si="405"/>
        <v>6954305.8880000012</v>
      </c>
      <c r="T3706" s="11" t="s">
        <v>25</v>
      </c>
      <c r="U3706" s="18" t="s">
        <v>36</v>
      </c>
    </row>
    <row r="3707" spans="1:21" ht="15" customHeight="1" x14ac:dyDescent="0.15">
      <c r="A3707" s="10" t="s">
        <v>3755</v>
      </c>
      <c r="B3707" s="11" t="s">
        <v>41</v>
      </c>
      <c r="C3707" s="11" t="s">
        <v>115</v>
      </c>
      <c r="D3707" s="12">
        <v>45916</v>
      </c>
      <c r="E3707" s="11">
        <v>3941</v>
      </c>
      <c r="F3707" s="11" t="s">
        <v>33</v>
      </c>
      <c r="G3707" s="13">
        <v>298.52999999999997</v>
      </c>
      <c r="H3707" s="14">
        <f t="shared" si="399"/>
        <v>1176506.73</v>
      </c>
      <c r="I3707" s="14">
        <f>IF(F3707="GHS",H3707,H3707*Assumptions!$B$4)</f>
        <v>1176506.73</v>
      </c>
      <c r="J3707" s="15" t="str">
        <f>INDEX(Assumptions!$B$8:$B$12,MATCH(B3707,Assumptions!$A$8:$A$12,0))</f>
        <v>Weighted Average</v>
      </c>
      <c r="K3707" s="16">
        <f>G3707/(1-INDEX(Assumptions!$D$8:$D$12,MATCH(B3707,Assumptions!$A$8:$A$12,0)))</f>
        <v>459.27692307692303</v>
      </c>
      <c r="L3707" s="16">
        <f t="shared" si="400"/>
        <v>8.955899999999998</v>
      </c>
      <c r="M3707" s="16">
        <f t="shared" si="401"/>
        <v>22.963846153846152</v>
      </c>
      <c r="N3707" s="14">
        <f>E3707*(K3707-L3707-M3707)*IF(F3707="GHS",1,Assumptions!$B$4)</f>
        <v>1684214.634253846</v>
      </c>
      <c r="O3707" s="15">
        <f t="shared" ca="1" si="402"/>
        <v>370</v>
      </c>
      <c r="P3707" s="15" t="str">
        <f t="shared" ca="1" si="403"/>
        <v>365d+</v>
      </c>
      <c r="Q3707" s="17">
        <f ca="1">IF(P3707="0-90d",0,IF(P3707="91-180d",INDEX(Assumptions!$F$8:$F$12,MATCH(B3707,Assumptions!$A$8:$A$12,0)),IF(P3707="181-365d",INDEX(Assumptions!$G$8:$G$12,MATCH(B3707,Assumptions!$A$8:$A$12,0)),INDEX(Assumptions!$H$8:$H$12,MATCH(B3707,Assumptions!$A$8:$A$12,0)))))</f>
        <v>0.8</v>
      </c>
      <c r="R3707" s="14">
        <f t="shared" ca="1" si="404"/>
        <v>941205.38400000008</v>
      </c>
      <c r="S3707" s="14">
        <f t="shared" ca="1" si="405"/>
        <v>235301.3459999999</v>
      </c>
      <c r="T3707" s="11" t="s">
        <v>25</v>
      </c>
      <c r="U3707" s="18" t="s">
        <v>36</v>
      </c>
    </row>
    <row r="3708" spans="1:21" ht="15" customHeight="1" x14ac:dyDescent="0.15">
      <c r="A3708" s="10" t="s">
        <v>3756</v>
      </c>
      <c r="B3708" s="11" t="s">
        <v>31</v>
      </c>
      <c r="C3708" s="11" t="s">
        <v>32</v>
      </c>
      <c r="D3708" s="12">
        <v>45971</v>
      </c>
      <c r="E3708" s="11">
        <v>4714</v>
      </c>
      <c r="F3708" s="11" t="s">
        <v>33</v>
      </c>
      <c r="G3708" s="13">
        <v>3123.55</v>
      </c>
      <c r="H3708" s="14">
        <f t="shared" si="399"/>
        <v>14724414.700000001</v>
      </c>
      <c r="I3708" s="14">
        <f>IF(F3708="GHS",H3708,H3708*Assumptions!$B$4)</f>
        <v>14724414.700000001</v>
      </c>
      <c r="J3708" s="15" t="str">
        <f>INDEX(Assumptions!$B$8:$B$12,MATCH(B3708,Assumptions!$A$8:$A$12,0))</f>
        <v>Weighted Average</v>
      </c>
      <c r="K3708" s="16">
        <f>G3708/(1-INDEX(Assumptions!$D$8:$D$12,MATCH(B3708,Assumptions!$A$8:$A$12,0)))</f>
        <v>4338.2638888888896</v>
      </c>
      <c r="L3708" s="16">
        <f t="shared" si="400"/>
        <v>93.706500000000005</v>
      </c>
      <c r="M3708" s="16">
        <f t="shared" si="401"/>
        <v>216.91319444444449</v>
      </c>
      <c r="N3708" s="14">
        <f>E3708*(K3708-L3708-M3708)*IF(F3708="GHS",1,Assumptions!$B$4)</f>
        <v>18986314.732611112</v>
      </c>
      <c r="O3708" s="15">
        <f t="shared" ca="1" si="402"/>
        <v>315</v>
      </c>
      <c r="P3708" s="15" t="str">
        <f t="shared" ca="1" si="403"/>
        <v>181-365d</v>
      </c>
      <c r="Q3708" s="17">
        <f ca="1">IF(P3708="0-90d",0,IF(P3708="91-180d",INDEX(Assumptions!$F$8:$F$12,MATCH(B3708,Assumptions!$A$8:$A$12,0)),IF(P3708="181-365d",INDEX(Assumptions!$G$8:$G$12,MATCH(B3708,Assumptions!$A$8:$A$12,0)),INDEX(Assumptions!$H$8:$H$12,MATCH(B3708,Assumptions!$A$8:$A$12,0)))))</f>
        <v>0.2</v>
      </c>
      <c r="R3708" s="14">
        <f t="shared" ca="1" si="404"/>
        <v>2944882.9400000004</v>
      </c>
      <c r="S3708" s="14">
        <f t="shared" ca="1" si="405"/>
        <v>11779531.760000002</v>
      </c>
      <c r="T3708" s="11" t="s">
        <v>25</v>
      </c>
      <c r="U3708" s="18" t="s">
        <v>26</v>
      </c>
    </row>
    <row r="3709" spans="1:21" ht="15" customHeight="1" x14ac:dyDescent="0.15">
      <c r="A3709" s="10" t="s">
        <v>3757</v>
      </c>
      <c r="B3709" s="11" t="s">
        <v>31</v>
      </c>
      <c r="C3709" s="11" t="s">
        <v>63</v>
      </c>
      <c r="D3709" s="12">
        <v>46199</v>
      </c>
      <c r="E3709" s="11">
        <v>402</v>
      </c>
      <c r="F3709" s="11" t="s">
        <v>33</v>
      </c>
      <c r="G3709" s="13">
        <v>2977.64</v>
      </c>
      <c r="H3709" s="14">
        <f t="shared" si="399"/>
        <v>1197011.28</v>
      </c>
      <c r="I3709" s="14">
        <f>IF(F3709="GHS",H3709,H3709*Assumptions!$B$4)</f>
        <v>1197011.28</v>
      </c>
      <c r="J3709" s="15" t="str">
        <f>INDEX(Assumptions!$B$8:$B$12,MATCH(B3709,Assumptions!$A$8:$A$12,0))</f>
        <v>Weighted Average</v>
      </c>
      <c r="K3709" s="16">
        <f>G3709/(1-INDEX(Assumptions!$D$8:$D$12,MATCH(B3709,Assumptions!$A$8:$A$12,0)))</f>
        <v>4135.6111111111113</v>
      </c>
      <c r="L3709" s="16">
        <f t="shared" si="400"/>
        <v>89.329199999999986</v>
      </c>
      <c r="M3709" s="16">
        <f t="shared" si="401"/>
        <v>206.78055555555557</v>
      </c>
      <c r="N3709" s="14">
        <f>E3709*(K3709-L3709-M3709)*IF(F3709="GHS",1,Assumptions!$B$4)</f>
        <v>1543479.5449333333</v>
      </c>
      <c r="O3709" s="15">
        <f t="shared" ca="1" si="402"/>
        <v>87</v>
      </c>
      <c r="P3709" s="15" t="str">
        <f t="shared" ca="1" si="403"/>
        <v>0-90d</v>
      </c>
      <c r="Q3709" s="17">
        <f ca="1">IF(P3709="0-90d",0,IF(P3709="91-180d",INDEX(Assumptions!$F$8:$F$12,MATCH(B3709,Assumptions!$A$8:$A$12,0)),IF(P3709="181-365d",INDEX(Assumptions!$G$8:$G$12,MATCH(B3709,Assumptions!$A$8:$A$12,0)),INDEX(Assumptions!$H$8:$H$12,MATCH(B3709,Assumptions!$A$8:$A$12,0)))))</f>
        <v>0</v>
      </c>
      <c r="R3709" s="14">
        <f t="shared" ca="1" si="404"/>
        <v>0</v>
      </c>
      <c r="S3709" s="14">
        <f t="shared" ca="1" si="405"/>
        <v>1197011.28</v>
      </c>
      <c r="T3709" s="11" t="s">
        <v>25</v>
      </c>
      <c r="U3709" s="18" t="s">
        <v>26</v>
      </c>
    </row>
    <row r="3710" spans="1:21" ht="15" customHeight="1" x14ac:dyDescent="0.15">
      <c r="A3710" s="10" t="s">
        <v>3758</v>
      </c>
      <c r="B3710" s="11" t="s">
        <v>31</v>
      </c>
      <c r="C3710" s="11" t="s">
        <v>76</v>
      </c>
      <c r="D3710" s="12">
        <v>45832</v>
      </c>
      <c r="E3710" s="11">
        <v>4104</v>
      </c>
      <c r="F3710" s="11" t="s">
        <v>33</v>
      </c>
      <c r="G3710" s="13">
        <v>4620.3900000000003</v>
      </c>
      <c r="H3710" s="14">
        <f t="shared" si="399"/>
        <v>18962080.560000002</v>
      </c>
      <c r="I3710" s="14">
        <f>IF(F3710="GHS",H3710,H3710*Assumptions!$B$4)</f>
        <v>18962080.560000002</v>
      </c>
      <c r="J3710" s="15" t="str">
        <f>INDEX(Assumptions!$B$8:$B$12,MATCH(B3710,Assumptions!$A$8:$A$12,0))</f>
        <v>Weighted Average</v>
      </c>
      <c r="K3710" s="16">
        <f>G3710/(1-INDEX(Assumptions!$D$8:$D$12,MATCH(B3710,Assumptions!$A$8:$A$12,0)))</f>
        <v>6417.2083333333339</v>
      </c>
      <c r="L3710" s="16">
        <f t="shared" si="400"/>
        <v>138.61170000000001</v>
      </c>
      <c r="M3710" s="16">
        <f t="shared" si="401"/>
        <v>320.86041666666671</v>
      </c>
      <c r="N3710" s="14">
        <f>E3710*(K3710-L3710-M3710)*IF(F3710="GHS",1,Assumptions!$B$4)</f>
        <v>24450549.433200002</v>
      </c>
      <c r="O3710" s="15">
        <f t="shared" ca="1" si="402"/>
        <v>454</v>
      </c>
      <c r="P3710" s="15" t="str">
        <f t="shared" ca="1" si="403"/>
        <v>365d+</v>
      </c>
      <c r="Q3710" s="17">
        <f ca="1">IF(P3710="0-90d",0,IF(P3710="91-180d",INDEX(Assumptions!$F$8:$F$12,MATCH(B3710,Assumptions!$A$8:$A$12,0)),IF(P3710="181-365d",INDEX(Assumptions!$G$8:$G$12,MATCH(B3710,Assumptions!$A$8:$A$12,0)),INDEX(Assumptions!$H$8:$H$12,MATCH(B3710,Assumptions!$A$8:$A$12,0)))))</f>
        <v>0.6</v>
      </c>
      <c r="R3710" s="14">
        <f t="shared" ca="1" si="404"/>
        <v>11377248.336000001</v>
      </c>
      <c r="S3710" s="14">
        <f t="shared" ca="1" si="405"/>
        <v>7584832.2240000013</v>
      </c>
      <c r="T3710" s="11" t="s">
        <v>25</v>
      </c>
      <c r="U3710" s="18" t="s">
        <v>26</v>
      </c>
    </row>
    <row r="3711" spans="1:21" ht="15" customHeight="1" x14ac:dyDescent="0.15">
      <c r="A3711" s="10" t="s">
        <v>3759</v>
      </c>
      <c r="B3711" s="11" t="s">
        <v>41</v>
      </c>
      <c r="C3711" s="11" t="s">
        <v>42</v>
      </c>
      <c r="D3711" s="12">
        <v>45970</v>
      </c>
      <c r="E3711" s="11">
        <v>3621</v>
      </c>
      <c r="F3711" s="11" t="s">
        <v>33</v>
      </c>
      <c r="G3711" s="13">
        <v>259.7</v>
      </c>
      <c r="H3711" s="14">
        <f t="shared" si="399"/>
        <v>940373.7</v>
      </c>
      <c r="I3711" s="14">
        <f>IF(F3711="GHS",H3711,H3711*Assumptions!$B$4)</f>
        <v>940373.7</v>
      </c>
      <c r="J3711" s="15" t="str">
        <f>INDEX(Assumptions!$B$8:$B$12,MATCH(B3711,Assumptions!$A$8:$A$12,0))</f>
        <v>Weighted Average</v>
      </c>
      <c r="K3711" s="16">
        <f>G3711/(1-INDEX(Assumptions!$D$8:$D$12,MATCH(B3711,Assumptions!$A$8:$A$12,0)))</f>
        <v>399.53846153846149</v>
      </c>
      <c r="L3711" s="16">
        <f t="shared" si="400"/>
        <v>7.7909999999999995</v>
      </c>
      <c r="M3711" s="16">
        <f t="shared" si="401"/>
        <v>19.976923076923075</v>
      </c>
      <c r="N3711" s="14">
        <f>E3711*(K3711-L3711-M3711)*IF(F3711="GHS",1,Assumptions!$B$4)</f>
        <v>1346181.1197692307</v>
      </c>
      <c r="O3711" s="15">
        <f t="shared" ca="1" si="402"/>
        <v>316</v>
      </c>
      <c r="P3711" s="15" t="str">
        <f t="shared" ca="1" si="403"/>
        <v>181-365d</v>
      </c>
      <c r="Q3711" s="17">
        <f ca="1">IF(P3711="0-90d",0,IF(P3711="91-180d",INDEX(Assumptions!$F$8:$F$12,MATCH(B3711,Assumptions!$A$8:$A$12,0)),IF(P3711="181-365d",INDEX(Assumptions!$G$8:$G$12,MATCH(B3711,Assumptions!$A$8:$A$12,0)),INDEX(Assumptions!$H$8:$H$12,MATCH(B3711,Assumptions!$A$8:$A$12,0)))))</f>
        <v>0.35</v>
      </c>
      <c r="R3711" s="14">
        <f t="shared" ca="1" si="404"/>
        <v>329130.79499999998</v>
      </c>
      <c r="S3711" s="14">
        <f t="shared" ca="1" si="405"/>
        <v>611242.90500000003</v>
      </c>
      <c r="T3711" s="11" t="s">
        <v>50</v>
      </c>
      <c r="U3711" s="18" t="s">
        <v>26</v>
      </c>
    </row>
    <row r="3712" spans="1:21" ht="15" customHeight="1" x14ac:dyDescent="0.15">
      <c r="A3712" s="10" t="s">
        <v>3760</v>
      </c>
      <c r="B3712" s="11" t="s">
        <v>31</v>
      </c>
      <c r="C3712" s="11" t="s">
        <v>32</v>
      </c>
      <c r="D3712" s="12">
        <v>46092</v>
      </c>
      <c r="E3712" s="11">
        <v>3106</v>
      </c>
      <c r="F3712" s="11" t="s">
        <v>33</v>
      </c>
      <c r="G3712" s="13">
        <v>1457.9</v>
      </c>
      <c r="H3712" s="14">
        <f t="shared" si="399"/>
        <v>4528237.4000000004</v>
      </c>
      <c r="I3712" s="14">
        <f>IF(F3712="GHS",H3712,H3712*Assumptions!$B$4)</f>
        <v>4528237.4000000004</v>
      </c>
      <c r="J3712" s="15" t="str">
        <f>INDEX(Assumptions!$B$8:$B$12,MATCH(B3712,Assumptions!$A$8:$A$12,0))</f>
        <v>Weighted Average</v>
      </c>
      <c r="K3712" s="16">
        <f>G3712/(1-INDEX(Assumptions!$D$8:$D$12,MATCH(B3712,Assumptions!$A$8:$A$12,0)))</f>
        <v>2024.8611111111113</v>
      </c>
      <c r="L3712" s="16">
        <f t="shared" si="400"/>
        <v>43.737000000000002</v>
      </c>
      <c r="M3712" s="16">
        <f t="shared" si="401"/>
        <v>101.24305555555557</v>
      </c>
      <c r="N3712" s="14">
        <f>E3712*(K3712-L3712-M3712)*IF(F3712="GHS",1,Assumptions!$B$4)</f>
        <v>5838910.5585555555</v>
      </c>
      <c r="O3712" s="15">
        <f t="shared" ca="1" si="402"/>
        <v>194</v>
      </c>
      <c r="P3712" s="15" t="str">
        <f t="shared" ca="1" si="403"/>
        <v>181-365d</v>
      </c>
      <c r="Q3712" s="17">
        <f ca="1">IF(P3712="0-90d",0,IF(P3712="91-180d",INDEX(Assumptions!$F$8:$F$12,MATCH(B3712,Assumptions!$A$8:$A$12,0)),IF(P3712="181-365d",INDEX(Assumptions!$G$8:$G$12,MATCH(B3712,Assumptions!$A$8:$A$12,0)),INDEX(Assumptions!$H$8:$H$12,MATCH(B3712,Assumptions!$A$8:$A$12,0)))))</f>
        <v>0.2</v>
      </c>
      <c r="R3712" s="14">
        <f t="shared" ca="1" si="404"/>
        <v>905647.4800000001</v>
      </c>
      <c r="S3712" s="14">
        <f t="shared" ca="1" si="405"/>
        <v>3622589.9200000004</v>
      </c>
      <c r="T3712" s="11" t="s">
        <v>25</v>
      </c>
      <c r="U3712" s="18" t="s">
        <v>26</v>
      </c>
    </row>
    <row r="3713" spans="1:21" ht="15" customHeight="1" x14ac:dyDescent="0.15">
      <c r="A3713" s="10" t="s">
        <v>3761</v>
      </c>
      <c r="B3713" s="11" t="s">
        <v>46</v>
      </c>
      <c r="C3713" s="11" t="s">
        <v>47</v>
      </c>
      <c r="D3713" s="12">
        <v>45938</v>
      </c>
      <c r="E3713" s="11">
        <v>3631</v>
      </c>
      <c r="F3713" s="11" t="s">
        <v>33</v>
      </c>
      <c r="G3713" s="13">
        <v>244153.32</v>
      </c>
      <c r="H3713" s="14">
        <f t="shared" si="399"/>
        <v>886520704.92000008</v>
      </c>
      <c r="I3713" s="14">
        <f>IF(F3713="GHS",H3713,H3713*Assumptions!$B$4)</f>
        <v>886520704.92000008</v>
      </c>
      <c r="J3713" s="15" t="str">
        <f>INDEX(Assumptions!$B$8:$B$12,MATCH(B3713,Assumptions!$A$8:$A$12,0))</f>
        <v>Specific Identification</v>
      </c>
      <c r="K3713" s="16">
        <f>G3713/(1-INDEX(Assumptions!$D$8:$D$12,MATCH(B3713,Assumptions!$A$8:$A$12,0)))</f>
        <v>313017.07692307694</v>
      </c>
      <c r="L3713" s="16">
        <f t="shared" si="400"/>
        <v>7324.5995999999996</v>
      </c>
      <c r="M3713" s="16">
        <f t="shared" si="401"/>
        <v>15650.853846153848</v>
      </c>
      <c r="N3713" s="14">
        <f>E3713*(K3713-L3713-M3713)*IF(F3713="GHS",1,Assumptions!$B$4)</f>
        <v>1053141134.8447077</v>
      </c>
      <c r="O3713" s="15">
        <f t="shared" ca="1" si="402"/>
        <v>348</v>
      </c>
      <c r="P3713" s="15" t="str">
        <f t="shared" ca="1" si="403"/>
        <v>181-365d</v>
      </c>
      <c r="Q3713" s="17">
        <f ca="1">IF(P3713="0-90d",0,IF(P3713="91-180d",INDEX(Assumptions!$F$8:$F$12,MATCH(B3713,Assumptions!$A$8:$A$12,0)),IF(P3713="181-365d",INDEX(Assumptions!$G$8:$G$12,MATCH(B3713,Assumptions!$A$8:$A$12,0)),INDEX(Assumptions!$H$8:$H$12,MATCH(B3713,Assumptions!$A$8:$A$12,0)))))</f>
        <v>0.05</v>
      </c>
      <c r="R3713" s="14">
        <f t="shared" ca="1" si="404"/>
        <v>44326035.246000007</v>
      </c>
      <c r="S3713" s="14">
        <f t="shared" ca="1" si="405"/>
        <v>842194669.67400002</v>
      </c>
      <c r="T3713" s="11" t="s">
        <v>25</v>
      </c>
      <c r="U3713" s="18" t="s">
        <v>26</v>
      </c>
    </row>
    <row r="3714" spans="1:21" ht="15" customHeight="1" x14ac:dyDescent="0.15">
      <c r="A3714" s="10" t="s">
        <v>3762</v>
      </c>
      <c r="B3714" s="11" t="s">
        <v>41</v>
      </c>
      <c r="C3714" s="11" t="s">
        <v>42</v>
      </c>
      <c r="D3714" s="12">
        <v>45831</v>
      </c>
      <c r="E3714" s="11">
        <v>2998</v>
      </c>
      <c r="F3714" s="11" t="s">
        <v>33</v>
      </c>
      <c r="G3714" s="13">
        <v>481.39</v>
      </c>
      <c r="H3714" s="14">
        <f t="shared" ref="H3714:H3777" si="406">E3714*G3714</f>
        <v>1443207.22</v>
      </c>
      <c r="I3714" s="14">
        <f>IF(F3714="GHS",H3714,H3714*Assumptions!$B$4)</f>
        <v>1443207.22</v>
      </c>
      <c r="J3714" s="15" t="str">
        <f>INDEX(Assumptions!$B$8:$B$12,MATCH(B3714,Assumptions!$A$8:$A$12,0))</f>
        <v>Weighted Average</v>
      </c>
      <c r="K3714" s="16">
        <f>G3714/(1-INDEX(Assumptions!$D$8:$D$12,MATCH(B3714,Assumptions!$A$8:$A$12,0)))</f>
        <v>740.59999999999991</v>
      </c>
      <c r="L3714" s="16">
        <f t="shared" ref="L3714:L3777" si="407">G3714*0.03</f>
        <v>14.441699999999999</v>
      </c>
      <c r="M3714" s="16">
        <f t="shared" ref="M3714:M3777" si="408">K3714*0.05</f>
        <v>37.029999999999994</v>
      </c>
      <c r="N3714" s="14">
        <f>E3714*(K3714-L3714-M3714)*IF(F3714="GHS",1,Assumptions!$B$4)</f>
        <v>2066006.6433999999</v>
      </c>
      <c r="O3714" s="15">
        <f t="shared" ref="O3714:O3777" ca="1" si="409">TODAY()-D3714</f>
        <v>455</v>
      </c>
      <c r="P3714" s="15" t="str">
        <f t="shared" ref="P3714:P3777" ca="1" si="410">IF(O3714&lt;=90,"0-90d",IF(O3714&lt;=180,"91-180d",IF(O3714&lt;=365,"181-365d","365d+")))</f>
        <v>365d+</v>
      </c>
      <c r="Q3714" s="17">
        <f ca="1">IF(P3714="0-90d",0,IF(P3714="91-180d",INDEX(Assumptions!$F$8:$F$12,MATCH(B3714,Assumptions!$A$8:$A$12,0)),IF(P3714="181-365d",INDEX(Assumptions!$G$8:$G$12,MATCH(B3714,Assumptions!$A$8:$A$12,0)),INDEX(Assumptions!$H$8:$H$12,MATCH(B3714,Assumptions!$A$8:$A$12,0)))))</f>
        <v>0.8</v>
      </c>
      <c r="R3714" s="14">
        <f t="shared" ref="R3714:R3777" ca="1" si="411">I3714*Q3714</f>
        <v>1154565.7760000001</v>
      </c>
      <c r="S3714" s="14">
        <f t="shared" ref="S3714:S3777" ca="1" si="412">IF(T3714="Held on Consignment (Not Owned)",0,MIN(I3714-R3714,N3714))</f>
        <v>288641.4439999999</v>
      </c>
      <c r="T3714" s="11" t="s">
        <v>25</v>
      </c>
      <c r="U3714" s="18" t="s">
        <v>26</v>
      </c>
    </row>
    <row r="3715" spans="1:21" ht="15" customHeight="1" x14ac:dyDescent="0.15">
      <c r="A3715" s="10" t="s">
        <v>3763</v>
      </c>
      <c r="B3715" s="11" t="s">
        <v>41</v>
      </c>
      <c r="C3715" s="11" t="s">
        <v>42</v>
      </c>
      <c r="D3715" s="12">
        <v>45782</v>
      </c>
      <c r="E3715" s="11">
        <v>4455</v>
      </c>
      <c r="F3715" s="11" t="s">
        <v>33</v>
      </c>
      <c r="G3715" s="13">
        <v>225.77</v>
      </c>
      <c r="H3715" s="14">
        <f t="shared" si="406"/>
        <v>1005805.3500000001</v>
      </c>
      <c r="I3715" s="14">
        <f>IF(F3715="GHS",H3715,H3715*Assumptions!$B$4)</f>
        <v>1005805.3500000001</v>
      </c>
      <c r="J3715" s="15" t="str">
        <f>INDEX(Assumptions!$B$8:$B$12,MATCH(B3715,Assumptions!$A$8:$A$12,0))</f>
        <v>Weighted Average</v>
      </c>
      <c r="K3715" s="16">
        <f>G3715/(1-INDEX(Assumptions!$D$8:$D$12,MATCH(B3715,Assumptions!$A$8:$A$12,0)))</f>
        <v>347.33846153846156</v>
      </c>
      <c r="L3715" s="16">
        <f t="shared" si="407"/>
        <v>6.7731000000000003</v>
      </c>
      <c r="M3715" s="16">
        <f t="shared" si="408"/>
        <v>17.366923076923079</v>
      </c>
      <c r="N3715" s="14">
        <f>E3715*(K3715-L3715-M3715)*IF(F3715="GHS",1,Assumptions!$B$4)</f>
        <v>1439849.043346154</v>
      </c>
      <c r="O3715" s="15">
        <f t="shared" ca="1" si="409"/>
        <v>504</v>
      </c>
      <c r="P3715" s="15" t="str">
        <f t="shared" ca="1" si="410"/>
        <v>365d+</v>
      </c>
      <c r="Q3715" s="17">
        <f ca="1">IF(P3715="0-90d",0,IF(P3715="91-180d",INDEX(Assumptions!$F$8:$F$12,MATCH(B3715,Assumptions!$A$8:$A$12,0)),IF(P3715="181-365d",INDEX(Assumptions!$G$8:$G$12,MATCH(B3715,Assumptions!$A$8:$A$12,0)),INDEX(Assumptions!$H$8:$H$12,MATCH(B3715,Assumptions!$A$8:$A$12,0)))))</f>
        <v>0.8</v>
      </c>
      <c r="R3715" s="14">
        <f t="shared" ca="1" si="411"/>
        <v>804644.28000000014</v>
      </c>
      <c r="S3715" s="14">
        <f t="shared" ca="1" si="412"/>
        <v>201161.06999999995</v>
      </c>
      <c r="T3715" s="11" t="s">
        <v>25</v>
      </c>
      <c r="U3715" s="18" t="s">
        <v>26</v>
      </c>
    </row>
    <row r="3716" spans="1:21" ht="15" customHeight="1" x14ac:dyDescent="0.15">
      <c r="A3716" s="10" t="s">
        <v>3764</v>
      </c>
      <c r="B3716" s="11" t="s">
        <v>41</v>
      </c>
      <c r="C3716" s="11" t="s">
        <v>42</v>
      </c>
      <c r="D3716" s="12">
        <v>46083</v>
      </c>
      <c r="E3716" s="11">
        <v>4530</v>
      </c>
      <c r="F3716" s="11" t="s">
        <v>33</v>
      </c>
      <c r="G3716" s="13">
        <v>608.27</v>
      </c>
      <c r="H3716" s="14">
        <f t="shared" si="406"/>
        <v>2755463.1</v>
      </c>
      <c r="I3716" s="14">
        <f>IF(F3716="GHS",H3716,H3716*Assumptions!$B$4)</f>
        <v>2755463.1</v>
      </c>
      <c r="J3716" s="15" t="str">
        <f>INDEX(Assumptions!$B$8:$B$12,MATCH(B3716,Assumptions!$A$8:$A$12,0))</f>
        <v>Weighted Average</v>
      </c>
      <c r="K3716" s="16">
        <f>G3716/(1-INDEX(Assumptions!$D$8:$D$12,MATCH(B3716,Assumptions!$A$8:$A$12,0)))</f>
        <v>935.8</v>
      </c>
      <c r="L3716" s="16">
        <f t="shared" si="407"/>
        <v>18.248099999999997</v>
      </c>
      <c r="M3716" s="16">
        <f t="shared" si="408"/>
        <v>46.79</v>
      </c>
      <c r="N3716" s="14">
        <f>E3716*(K3716-L3716-M3716)*IF(F3716="GHS",1,Assumptions!$B$4)</f>
        <v>3944551.4069999997</v>
      </c>
      <c r="O3716" s="15">
        <f t="shared" ca="1" si="409"/>
        <v>203</v>
      </c>
      <c r="P3716" s="15" t="str">
        <f t="shared" ca="1" si="410"/>
        <v>181-365d</v>
      </c>
      <c r="Q3716" s="17">
        <f ca="1">IF(P3716="0-90d",0,IF(P3716="91-180d",INDEX(Assumptions!$F$8:$F$12,MATCH(B3716,Assumptions!$A$8:$A$12,0)),IF(P3716="181-365d",INDEX(Assumptions!$G$8:$G$12,MATCH(B3716,Assumptions!$A$8:$A$12,0)),INDEX(Assumptions!$H$8:$H$12,MATCH(B3716,Assumptions!$A$8:$A$12,0)))))</f>
        <v>0.35</v>
      </c>
      <c r="R3716" s="14">
        <f t="shared" ca="1" si="411"/>
        <v>964412.08499999996</v>
      </c>
      <c r="S3716" s="14">
        <f t="shared" ca="1" si="412"/>
        <v>1791051.0150000001</v>
      </c>
      <c r="T3716" s="11" t="s">
        <v>25</v>
      </c>
      <c r="U3716" s="18" t="s">
        <v>26</v>
      </c>
    </row>
    <row r="3717" spans="1:21" ht="15" customHeight="1" x14ac:dyDescent="0.15">
      <c r="A3717" s="10" t="s">
        <v>3765</v>
      </c>
      <c r="B3717" s="11" t="s">
        <v>31</v>
      </c>
      <c r="C3717" s="11" t="s">
        <v>63</v>
      </c>
      <c r="D3717" s="12">
        <v>45895</v>
      </c>
      <c r="E3717" s="11">
        <v>3041</v>
      </c>
      <c r="F3717" s="11" t="s">
        <v>33</v>
      </c>
      <c r="G3717" s="13">
        <v>1251.44</v>
      </c>
      <c r="H3717" s="14">
        <f t="shared" si="406"/>
        <v>3805629.04</v>
      </c>
      <c r="I3717" s="14">
        <f>IF(F3717="GHS",H3717,H3717*Assumptions!$B$4)</f>
        <v>3805629.04</v>
      </c>
      <c r="J3717" s="15" t="str">
        <f>INDEX(Assumptions!$B$8:$B$12,MATCH(B3717,Assumptions!$A$8:$A$12,0))</f>
        <v>Weighted Average</v>
      </c>
      <c r="K3717" s="16">
        <f>G3717/(1-INDEX(Assumptions!$D$8:$D$12,MATCH(B3717,Assumptions!$A$8:$A$12,0)))</f>
        <v>1738.1111111111113</v>
      </c>
      <c r="L3717" s="16">
        <f t="shared" si="407"/>
        <v>37.543199999999999</v>
      </c>
      <c r="M3717" s="16">
        <f t="shared" si="408"/>
        <v>86.905555555555566</v>
      </c>
      <c r="N3717" s="14">
        <f>E3717*(K3717-L3717-M3717)*IF(F3717="GHS",1,Assumptions!$B$4)</f>
        <v>4907147.2232444445</v>
      </c>
      <c r="O3717" s="15">
        <f t="shared" ca="1" si="409"/>
        <v>391</v>
      </c>
      <c r="P3717" s="15" t="str">
        <f t="shared" ca="1" si="410"/>
        <v>365d+</v>
      </c>
      <c r="Q3717" s="17">
        <f ca="1">IF(P3717="0-90d",0,IF(P3717="91-180d",INDEX(Assumptions!$F$8:$F$12,MATCH(B3717,Assumptions!$A$8:$A$12,0)),IF(P3717="181-365d",INDEX(Assumptions!$G$8:$G$12,MATCH(B3717,Assumptions!$A$8:$A$12,0)),INDEX(Assumptions!$H$8:$H$12,MATCH(B3717,Assumptions!$A$8:$A$12,0)))))</f>
        <v>0.6</v>
      </c>
      <c r="R3717" s="14">
        <f t="shared" ca="1" si="411"/>
        <v>2283377.4240000001</v>
      </c>
      <c r="S3717" s="14">
        <f t="shared" ca="1" si="412"/>
        <v>1522251.6159999999</v>
      </c>
      <c r="T3717" s="11" t="s">
        <v>25</v>
      </c>
      <c r="U3717" s="18" t="s">
        <v>26</v>
      </c>
    </row>
    <row r="3718" spans="1:21" ht="15" customHeight="1" x14ac:dyDescent="0.15">
      <c r="A3718" s="10" t="s">
        <v>3766</v>
      </c>
      <c r="B3718" s="11" t="s">
        <v>41</v>
      </c>
      <c r="C3718" s="11" t="s">
        <v>115</v>
      </c>
      <c r="D3718" s="12">
        <v>46013</v>
      </c>
      <c r="E3718" s="11">
        <v>2450</v>
      </c>
      <c r="F3718" s="11" t="s">
        <v>33</v>
      </c>
      <c r="G3718" s="13">
        <v>200.96</v>
      </c>
      <c r="H3718" s="14">
        <f t="shared" si="406"/>
        <v>492352</v>
      </c>
      <c r="I3718" s="14">
        <f>IF(F3718="GHS",H3718,H3718*Assumptions!$B$4)</f>
        <v>492352</v>
      </c>
      <c r="J3718" s="15" t="str">
        <f>INDEX(Assumptions!$B$8:$B$12,MATCH(B3718,Assumptions!$A$8:$A$12,0))</f>
        <v>Weighted Average</v>
      </c>
      <c r="K3718" s="16">
        <f>G3718/(1-INDEX(Assumptions!$D$8:$D$12,MATCH(B3718,Assumptions!$A$8:$A$12,0)))</f>
        <v>309.16923076923075</v>
      </c>
      <c r="L3718" s="16">
        <f t="shared" si="407"/>
        <v>6.0288000000000004</v>
      </c>
      <c r="M3718" s="16">
        <f t="shared" si="408"/>
        <v>15.458461538461538</v>
      </c>
      <c r="N3718" s="14">
        <f>E3718*(K3718-L3718-M3718)*IF(F3718="GHS",1,Assumptions!$B$4)</f>
        <v>704820.82461538457</v>
      </c>
      <c r="O3718" s="15">
        <f t="shared" ca="1" si="409"/>
        <v>273</v>
      </c>
      <c r="P3718" s="15" t="str">
        <f t="shared" ca="1" si="410"/>
        <v>181-365d</v>
      </c>
      <c r="Q3718" s="17">
        <f ca="1">IF(P3718="0-90d",0,IF(P3718="91-180d",INDEX(Assumptions!$F$8:$F$12,MATCH(B3718,Assumptions!$A$8:$A$12,0)),IF(P3718="181-365d",INDEX(Assumptions!$G$8:$G$12,MATCH(B3718,Assumptions!$A$8:$A$12,0)),INDEX(Assumptions!$H$8:$H$12,MATCH(B3718,Assumptions!$A$8:$A$12,0)))))</f>
        <v>0.35</v>
      </c>
      <c r="R3718" s="14">
        <f t="shared" ca="1" si="411"/>
        <v>172323.19999999998</v>
      </c>
      <c r="S3718" s="14">
        <f t="shared" ca="1" si="412"/>
        <v>320028.80000000005</v>
      </c>
      <c r="T3718" s="11" t="s">
        <v>25</v>
      </c>
      <c r="U3718" s="18" t="s">
        <v>26</v>
      </c>
    </row>
    <row r="3719" spans="1:21" ht="15" customHeight="1" x14ac:dyDescent="0.15">
      <c r="A3719" s="10" t="s">
        <v>3767</v>
      </c>
      <c r="B3719" s="11" t="s">
        <v>41</v>
      </c>
      <c r="C3719" s="11" t="s">
        <v>49</v>
      </c>
      <c r="D3719" s="12">
        <v>45890</v>
      </c>
      <c r="E3719" s="11">
        <v>4823</v>
      </c>
      <c r="F3719" s="11" t="s">
        <v>33</v>
      </c>
      <c r="G3719" s="13">
        <v>400.2</v>
      </c>
      <c r="H3719" s="14">
        <f t="shared" si="406"/>
        <v>1930164.5999999999</v>
      </c>
      <c r="I3719" s="14">
        <f>IF(F3719="GHS",H3719,H3719*Assumptions!$B$4)</f>
        <v>1930164.5999999999</v>
      </c>
      <c r="J3719" s="15" t="str">
        <f>INDEX(Assumptions!$B$8:$B$12,MATCH(B3719,Assumptions!$A$8:$A$12,0))</f>
        <v>Weighted Average</v>
      </c>
      <c r="K3719" s="16">
        <f>G3719/(1-INDEX(Assumptions!$D$8:$D$12,MATCH(B3719,Assumptions!$A$8:$A$12,0)))</f>
        <v>615.69230769230762</v>
      </c>
      <c r="L3719" s="16">
        <f t="shared" si="407"/>
        <v>12.005999999999998</v>
      </c>
      <c r="M3719" s="16">
        <f t="shared" si="408"/>
        <v>30.784615384615382</v>
      </c>
      <c r="N3719" s="14">
        <f>E3719*(K3719-L3719-M3719)*IF(F3719="GHS",1,Assumptions!$B$4)</f>
        <v>2763104.8620000002</v>
      </c>
      <c r="O3719" s="15">
        <f t="shared" ca="1" si="409"/>
        <v>396</v>
      </c>
      <c r="P3719" s="15" t="str">
        <f t="shared" ca="1" si="410"/>
        <v>365d+</v>
      </c>
      <c r="Q3719" s="17">
        <f ca="1">IF(P3719="0-90d",0,IF(P3719="91-180d",INDEX(Assumptions!$F$8:$F$12,MATCH(B3719,Assumptions!$A$8:$A$12,0)),IF(P3719="181-365d",INDEX(Assumptions!$G$8:$G$12,MATCH(B3719,Assumptions!$A$8:$A$12,0)),INDEX(Assumptions!$H$8:$H$12,MATCH(B3719,Assumptions!$A$8:$A$12,0)))))</f>
        <v>0.8</v>
      </c>
      <c r="R3719" s="14">
        <f t="shared" ca="1" si="411"/>
        <v>1544131.68</v>
      </c>
      <c r="S3719" s="14">
        <f t="shared" ca="1" si="412"/>
        <v>386032.91999999993</v>
      </c>
      <c r="T3719" s="11" t="s">
        <v>25</v>
      </c>
      <c r="U3719" s="18" t="s">
        <v>26</v>
      </c>
    </row>
    <row r="3720" spans="1:21" ht="15" customHeight="1" x14ac:dyDescent="0.15">
      <c r="A3720" s="10" t="s">
        <v>3768</v>
      </c>
      <c r="B3720" s="11" t="s">
        <v>41</v>
      </c>
      <c r="C3720" s="11" t="s">
        <v>44</v>
      </c>
      <c r="D3720" s="12">
        <v>45883</v>
      </c>
      <c r="E3720" s="11">
        <v>2002</v>
      </c>
      <c r="F3720" s="11" t="s">
        <v>33</v>
      </c>
      <c r="G3720" s="13">
        <v>981</v>
      </c>
      <c r="H3720" s="14">
        <f t="shared" si="406"/>
        <v>1963962</v>
      </c>
      <c r="I3720" s="14">
        <f>IF(F3720="GHS",H3720,H3720*Assumptions!$B$4)</f>
        <v>1963962</v>
      </c>
      <c r="J3720" s="15" t="str">
        <f>INDEX(Assumptions!$B$8:$B$12,MATCH(B3720,Assumptions!$A$8:$A$12,0))</f>
        <v>Weighted Average</v>
      </c>
      <c r="K3720" s="16">
        <f>G3720/(1-INDEX(Assumptions!$D$8:$D$12,MATCH(B3720,Assumptions!$A$8:$A$12,0)))</f>
        <v>1509.2307692307693</v>
      </c>
      <c r="L3720" s="16">
        <f t="shared" si="407"/>
        <v>29.43</v>
      </c>
      <c r="M3720" s="16">
        <f t="shared" si="408"/>
        <v>75.461538461538467</v>
      </c>
      <c r="N3720" s="14">
        <f>E3720*(K3720-L3720-M3720)*IF(F3720="GHS",1,Assumptions!$B$4)</f>
        <v>2811487.1399999997</v>
      </c>
      <c r="O3720" s="15">
        <f t="shared" ca="1" si="409"/>
        <v>403</v>
      </c>
      <c r="P3720" s="15" t="str">
        <f t="shared" ca="1" si="410"/>
        <v>365d+</v>
      </c>
      <c r="Q3720" s="17">
        <f ca="1">IF(P3720="0-90d",0,IF(P3720="91-180d",INDEX(Assumptions!$F$8:$F$12,MATCH(B3720,Assumptions!$A$8:$A$12,0)),IF(P3720="181-365d",INDEX(Assumptions!$G$8:$G$12,MATCH(B3720,Assumptions!$A$8:$A$12,0)),INDEX(Assumptions!$H$8:$H$12,MATCH(B3720,Assumptions!$A$8:$A$12,0)))))</f>
        <v>0.8</v>
      </c>
      <c r="R3720" s="14">
        <f t="shared" ca="1" si="411"/>
        <v>1571169.6</v>
      </c>
      <c r="S3720" s="14">
        <f t="shared" ca="1" si="412"/>
        <v>392792.39999999991</v>
      </c>
      <c r="T3720" s="11" t="s">
        <v>25</v>
      </c>
      <c r="U3720" s="18" t="s">
        <v>26</v>
      </c>
    </row>
    <row r="3721" spans="1:21" ht="15" customHeight="1" x14ac:dyDescent="0.15">
      <c r="A3721" s="10" t="s">
        <v>3769</v>
      </c>
      <c r="B3721" s="11" t="s">
        <v>31</v>
      </c>
      <c r="C3721" s="11" t="s">
        <v>76</v>
      </c>
      <c r="D3721" s="12">
        <v>45884</v>
      </c>
      <c r="E3721" s="11">
        <v>4174</v>
      </c>
      <c r="F3721" s="11" t="s">
        <v>33</v>
      </c>
      <c r="G3721" s="13">
        <v>3046.65</v>
      </c>
      <c r="H3721" s="14">
        <f t="shared" si="406"/>
        <v>12716717.1</v>
      </c>
      <c r="I3721" s="14">
        <f>IF(F3721="GHS",H3721,H3721*Assumptions!$B$4)</f>
        <v>12716717.1</v>
      </c>
      <c r="J3721" s="15" t="str">
        <f>INDEX(Assumptions!$B$8:$B$12,MATCH(B3721,Assumptions!$A$8:$A$12,0))</f>
        <v>Weighted Average</v>
      </c>
      <c r="K3721" s="16">
        <f>G3721/(1-INDEX(Assumptions!$D$8:$D$12,MATCH(B3721,Assumptions!$A$8:$A$12,0)))</f>
        <v>4231.4583333333339</v>
      </c>
      <c r="L3721" s="16">
        <f t="shared" si="407"/>
        <v>91.399500000000003</v>
      </c>
      <c r="M3721" s="16">
        <f t="shared" si="408"/>
        <v>211.57291666666671</v>
      </c>
      <c r="N3721" s="14">
        <f>E3721*(K3721-L3721-M3721)*IF(F3721="GHS",1,Assumptions!$B$4)</f>
        <v>16397500.216166668</v>
      </c>
      <c r="O3721" s="15">
        <f t="shared" ca="1" si="409"/>
        <v>402</v>
      </c>
      <c r="P3721" s="15" t="str">
        <f t="shared" ca="1" si="410"/>
        <v>365d+</v>
      </c>
      <c r="Q3721" s="17">
        <f ca="1">IF(P3721="0-90d",0,IF(P3721="91-180d",INDEX(Assumptions!$F$8:$F$12,MATCH(B3721,Assumptions!$A$8:$A$12,0)),IF(P3721="181-365d",INDEX(Assumptions!$G$8:$G$12,MATCH(B3721,Assumptions!$A$8:$A$12,0)),INDEX(Assumptions!$H$8:$H$12,MATCH(B3721,Assumptions!$A$8:$A$12,0)))))</f>
        <v>0.6</v>
      </c>
      <c r="R3721" s="14">
        <f t="shared" ca="1" si="411"/>
        <v>7630030.2599999998</v>
      </c>
      <c r="S3721" s="14">
        <f t="shared" ca="1" si="412"/>
        <v>5086686.84</v>
      </c>
      <c r="T3721" s="11" t="s">
        <v>25</v>
      </c>
      <c r="U3721" s="18" t="s">
        <v>36</v>
      </c>
    </row>
    <row r="3722" spans="1:21" ht="15" customHeight="1" x14ac:dyDescent="0.15">
      <c r="A3722" s="10" t="s">
        <v>3770</v>
      </c>
      <c r="B3722" s="11" t="s">
        <v>28</v>
      </c>
      <c r="C3722" s="11" t="s">
        <v>29</v>
      </c>
      <c r="D3722" s="12">
        <v>45766</v>
      </c>
      <c r="E3722" s="11">
        <v>2485</v>
      </c>
      <c r="F3722" s="11" t="s">
        <v>24</v>
      </c>
      <c r="G3722" s="13">
        <v>3375.53</v>
      </c>
      <c r="H3722" s="14">
        <f t="shared" si="406"/>
        <v>8388192.0500000007</v>
      </c>
      <c r="I3722" s="14">
        <f>IF(F3722="GHS",H3722,H3722*Assumptions!$B$4)</f>
        <v>90592474.140000015</v>
      </c>
      <c r="J3722" s="15" t="str">
        <f>INDEX(Assumptions!$B$8:$B$12,MATCH(B3722,Assumptions!$A$8:$A$12,0))</f>
        <v>Fair Value Less Costs to Sell</v>
      </c>
      <c r="K3722" s="16">
        <f>G3722/(1-INDEX(Assumptions!$D$8:$D$12,MATCH(B3722,Assumptions!$A$8:$A$12,0)))</f>
        <v>3835.8295454545455</v>
      </c>
      <c r="L3722" s="16">
        <f t="shared" si="407"/>
        <v>101.2659</v>
      </c>
      <c r="M3722" s="16">
        <f t="shared" si="408"/>
        <v>191.79147727272729</v>
      </c>
      <c r="N3722" s="14">
        <f>E3722*(K3722-L3722-M3722)*IF(F3722="GHS",1,Assumptions!$B$4)</f>
        <v>95080919.449663654</v>
      </c>
      <c r="O3722" s="15">
        <f t="shared" ca="1" si="409"/>
        <v>520</v>
      </c>
      <c r="P3722" s="15" t="str">
        <f t="shared" ca="1" si="410"/>
        <v>365d+</v>
      </c>
      <c r="Q3722" s="17">
        <f ca="1">IF(P3722="0-90d",0,IF(P3722="91-180d",INDEX(Assumptions!$F$8:$F$12,MATCH(B3722,Assumptions!$A$8:$A$12,0)),IF(P3722="181-365d",INDEX(Assumptions!$G$8:$G$12,MATCH(B3722,Assumptions!$A$8:$A$12,0)),INDEX(Assumptions!$H$8:$H$12,MATCH(B3722,Assumptions!$A$8:$A$12,0)))))</f>
        <v>0.4</v>
      </c>
      <c r="R3722" s="14">
        <f t="shared" ca="1" si="411"/>
        <v>36236989.656000011</v>
      </c>
      <c r="S3722" s="14">
        <f t="shared" ca="1" si="412"/>
        <v>54355484.484000005</v>
      </c>
      <c r="T3722" s="11" t="s">
        <v>25</v>
      </c>
      <c r="U3722" s="18" t="s">
        <v>26</v>
      </c>
    </row>
    <row r="3723" spans="1:21" ht="15" customHeight="1" x14ac:dyDescent="0.15">
      <c r="A3723" s="10" t="s">
        <v>3771</v>
      </c>
      <c r="B3723" s="11" t="s">
        <v>46</v>
      </c>
      <c r="C3723" s="11" t="s">
        <v>52</v>
      </c>
      <c r="D3723" s="12">
        <v>45918</v>
      </c>
      <c r="E3723" s="11">
        <v>2188</v>
      </c>
      <c r="F3723" s="11" t="s">
        <v>33</v>
      </c>
      <c r="G3723" s="13">
        <v>872833.21</v>
      </c>
      <c r="H3723" s="14">
        <f t="shared" si="406"/>
        <v>1909759063.48</v>
      </c>
      <c r="I3723" s="14">
        <f>IF(F3723="GHS",H3723,H3723*Assumptions!$B$4)</f>
        <v>1909759063.48</v>
      </c>
      <c r="J3723" s="15" t="str">
        <f>INDEX(Assumptions!$B$8:$B$12,MATCH(B3723,Assumptions!$A$8:$A$12,0))</f>
        <v>Specific Identification</v>
      </c>
      <c r="K3723" s="16">
        <f>G3723/(1-INDEX(Assumptions!$D$8:$D$12,MATCH(B3723,Assumptions!$A$8:$A$12,0)))</f>
        <v>1119016.9358974358</v>
      </c>
      <c r="L3723" s="16">
        <f t="shared" si="407"/>
        <v>26184.996299999999</v>
      </c>
      <c r="M3723" s="16">
        <f t="shared" si="408"/>
        <v>55950.846794871788</v>
      </c>
      <c r="N3723" s="14">
        <f>E3723*(K3723-L3723-M3723)*IF(F3723="GHS",1,Assumptions!$B$4)</f>
        <v>2268695831.0520101</v>
      </c>
      <c r="O3723" s="15">
        <f t="shared" ca="1" si="409"/>
        <v>368</v>
      </c>
      <c r="P3723" s="15" t="str">
        <f t="shared" ca="1" si="410"/>
        <v>365d+</v>
      </c>
      <c r="Q3723" s="17">
        <f ca="1">IF(P3723="0-90d",0,IF(P3723="91-180d",INDEX(Assumptions!$F$8:$F$12,MATCH(B3723,Assumptions!$A$8:$A$12,0)),IF(P3723="181-365d",INDEX(Assumptions!$G$8:$G$12,MATCH(B3723,Assumptions!$A$8:$A$12,0)),INDEX(Assumptions!$H$8:$H$12,MATCH(B3723,Assumptions!$A$8:$A$12,0)))))</f>
        <v>0.15</v>
      </c>
      <c r="R3723" s="14">
        <f t="shared" ca="1" si="411"/>
        <v>286463859.52200001</v>
      </c>
      <c r="S3723" s="14">
        <f t="shared" ca="1" si="412"/>
        <v>1623295203.9579999</v>
      </c>
      <c r="T3723" s="11" t="s">
        <v>25</v>
      </c>
      <c r="U3723" s="18" t="s">
        <v>26</v>
      </c>
    </row>
    <row r="3724" spans="1:21" ht="15" customHeight="1" x14ac:dyDescent="0.15">
      <c r="A3724" s="10" t="s">
        <v>3772</v>
      </c>
      <c r="B3724" s="11" t="s">
        <v>31</v>
      </c>
      <c r="C3724" s="11" t="s">
        <v>32</v>
      </c>
      <c r="D3724" s="12">
        <v>46222</v>
      </c>
      <c r="E3724" s="11">
        <v>3710</v>
      </c>
      <c r="F3724" s="11" t="s">
        <v>33</v>
      </c>
      <c r="G3724" s="13">
        <v>2823.5</v>
      </c>
      <c r="H3724" s="14">
        <f t="shared" si="406"/>
        <v>10475185</v>
      </c>
      <c r="I3724" s="14">
        <f>IF(F3724="GHS",H3724,H3724*Assumptions!$B$4)</f>
        <v>10475185</v>
      </c>
      <c r="J3724" s="15" t="str">
        <f>INDEX(Assumptions!$B$8:$B$12,MATCH(B3724,Assumptions!$A$8:$A$12,0))</f>
        <v>Weighted Average</v>
      </c>
      <c r="K3724" s="16">
        <f>G3724/(1-INDEX(Assumptions!$D$8:$D$12,MATCH(B3724,Assumptions!$A$8:$A$12,0)))</f>
        <v>3921.5277777777778</v>
      </c>
      <c r="L3724" s="16">
        <f t="shared" si="407"/>
        <v>84.704999999999998</v>
      </c>
      <c r="M3724" s="16">
        <f t="shared" si="408"/>
        <v>196.07638888888891</v>
      </c>
      <c r="N3724" s="14">
        <f>E3724*(K3724-L3724-M3724)*IF(F3724="GHS",1,Assumptions!$B$4)</f>
        <v>13507169.102777777</v>
      </c>
      <c r="O3724" s="15">
        <f t="shared" ca="1" si="409"/>
        <v>64</v>
      </c>
      <c r="P3724" s="15" t="str">
        <f t="shared" ca="1" si="410"/>
        <v>0-90d</v>
      </c>
      <c r="Q3724" s="17">
        <f ca="1">IF(P3724="0-90d",0,IF(P3724="91-180d",INDEX(Assumptions!$F$8:$F$12,MATCH(B3724,Assumptions!$A$8:$A$12,0)),IF(P3724="181-365d",INDEX(Assumptions!$G$8:$G$12,MATCH(B3724,Assumptions!$A$8:$A$12,0)),INDEX(Assumptions!$H$8:$H$12,MATCH(B3724,Assumptions!$A$8:$A$12,0)))))</f>
        <v>0</v>
      </c>
      <c r="R3724" s="14">
        <f t="shared" ca="1" si="411"/>
        <v>0</v>
      </c>
      <c r="S3724" s="14">
        <f t="shared" si="412"/>
        <v>0</v>
      </c>
      <c r="T3724" s="11" t="s">
        <v>39</v>
      </c>
      <c r="U3724" s="18" t="s">
        <v>26</v>
      </c>
    </row>
    <row r="3725" spans="1:21" ht="15" customHeight="1" x14ac:dyDescent="0.15">
      <c r="A3725" s="10" t="s">
        <v>3773</v>
      </c>
      <c r="B3725" s="11" t="s">
        <v>41</v>
      </c>
      <c r="C3725" s="11" t="s">
        <v>49</v>
      </c>
      <c r="D3725" s="12">
        <v>45999</v>
      </c>
      <c r="E3725" s="11">
        <v>4461</v>
      </c>
      <c r="F3725" s="11" t="s">
        <v>33</v>
      </c>
      <c r="G3725" s="13">
        <v>581.29999999999995</v>
      </c>
      <c r="H3725" s="14">
        <f t="shared" si="406"/>
        <v>2593179.2999999998</v>
      </c>
      <c r="I3725" s="14">
        <f>IF(F3725="GHS",H3725,H3725*Assumptions!$B$4)</f>
        <v>2593179.2999999998</v>
      </c>
      <c r="J3725" s="15" t="str">
        <f>INDEX(Assumptions!$B$8:$B$12,MATCH(B3725,Assumptions!$A$8:$A$12,0))</f>
        <v>Weighted Average</v>
      </c>
      <c r="K3725" s="16">
        <f>G3725/(1-INDEX(Assumptions!$D$8:$D$12,MATCH(B3725,Assumptions!$A$8:$A$12,0)))</f>
        <v>894.30769230769226</v>
      </c>
      <c r="L3725" s="16">
        <f t="shared" si="407"/>
        <v>17.438999999999997</v>
      </c>
      <c r="M3725" s="16">
        <f t="shared" si="408"/>
        <v>44.715384615384615</v>
      </c>
      <c r="N3725" s="14">
        <f>E3725*(K3725-L3725-M3725)*IF(F3725="GHS",1,Assumptions!$B$4)</f>
        <v>3712235.9056153842</v>
      </c>
      <c r="O3725" s="15">
        <f t="shared" ca="1" si="409"/>
        <v>287</v>
      </c>
      <c r="P3725" s="15" t="str">
        <f t="shared" ca="1" si="410"/>
        <v>181-365d</v>
      </c>
      <c r="Q3725" s="17">
        <f ca="1">IF(P3725="0-90d",0,IF(P3725="91-180d",INDEX(Assumptions!$F$8:$F$12,MATCH(B3725,Assumptions!$A$8:$A$12,0)),IF(P3725="181-365d",INDEX(Assumptions!$G$8:$G$12,MATCH(B3725,Assumptions!$A$8:$A$12,0)),INDEX(Assumptions!$H$8:$H$12,MATCH(B3725,Assumptions!$A$8:$A$12,0)))))</f>
        <v>0.35</v>
      </c>
      <c r="R3725" s="14">
        <f t="shared" ca="1" si="411"/>
        <v>907612.75499999989</v>
      </c>
      <c r="S3725" s="14">
        <f t="shared" ca="1" si="412"/>
        <v>1685566.5449999999</v>
      </c>
      <c r="T3725" s="11" t="s">
        <v>25</v>
      </c>
      <c r="U3725" s="18" t="s">
        <v>26</v>
      </c>
    </row>
    <row r="3726" spans="1:21" ht="15" customHeight="1" x14ac:dyDescent="0.15">
      <c r="A3726" s="10" t="s">
        <v>3774</v>
      </c>
      <c r="B3726" s="11" t="s">
        <v>28</v>
      </c>
      <c r="C3726" s="11" t="s">
        <v>38</v>
      </c>
      <c r="D3726" s="12">
        <v>46207</v>
      </c>
      <c r="E3726" s="11">
        <v>4487</v>
      </c>
      <c r="F3726" s="11" t="s">
        <v>24</v>
      </c>
      <c r="G3726" s="13">
        <v>7862.51</v>
      </c>
      <c r="H3726" s="14">
        <f t="shared" si="406"/>
        <v>35279082.369999997</v>
      </c>
      <c r="I3726" s="14">
        <f>IF(F3726="GHS",H3726,H3726*Assumptions!$B$4)</f>
        <v>381014089.59600002</v>
      </c>
      <c r="J3726" s="15" t="str">
        <f>INDEX(Assumptions!$B$8:$B$12,MATCH(B3726,Assumptions!$A$8:$A$12,0))</f>
        <v>Fair Value Less Costs to Sell</v>
      </c>
      <c r="K3726" s="16">
        <f>G3726/(1-INDEX(Assumptions!$D$8:$D$12,MATCH(B3726,Assumptions!$A$8:$A$12,0)))</f>
        <v>8934.670454545454</v>
      </c>
      <c r="L3726" s="16">
        <f t="shared" si="407"/>
        <v>235.87530000000001</v>
      </c>
      <c r="M3726" s="16">
        <f t="shared" si="408"/>
        <v>446.73352272727271</v>
      </c>
      <c r="N3726" s="14">
        <f>E3726*(K3726-L3726-M3726)*IF(F3726="GHS",1,Assumptions!$B$4)</f>
        <v>399891605.8532564</v>
      </c>
      <c r="O3726" s="15">
        <f t="shared" ca="1" si="409"/>
        <v>79</v>
      </c>
      <c r="P3726" s="15" t="str">
        <f t="shared" ca="1" si="410"/>
        <v>0-90d</v>
      </c>
      <c r="Q3726" s="17">
        <f ca="1">IF(P3726="0-90d",0,IF(P3726="91-180d",INDEX(Assumptions!$F$8:$F$12,MATCH(B3726,Assumptions!$A$8:$A$12,0)),IF(P3726="181-365d",INDEX(Assumptions!$G$8:$G$12,MATCH(B3726,Assumptions!$A$8:$A$12,0)),INDEX(Assumptions!$H$8:$H$12,MATCH(B3726,Assumptions!$A$8:$A$12,0)))))</f>
        <v>0</v>
      </c>
      <c r="R3726" s="14">
        <f t="shared" ca="1" si="411"/>
        <v>0</v>
      </c>
      <c r="S3726" s="14">
        <f t="shared" ca="1" si="412"/>
        <v>381014089.59600002</v>
      </c>
      <c r="T3726" s="11" t="s">
        <v>25</v>
      </c>
      <c r="U3726" s="18" t="s">
        <v>26</v>
      </c>
    </row>
    <row r="3727" spans="1:21" ht="15" customHeight="1" x14ac:dyDescent="0.15">
      <c r="A3727" s="10" t="s">
        <v>3775</v>
      </c>
      <c r="B3727" s="11" t="s">
        <v>31</v>
      </c>
      <c r="C3727" s="11" t="s">
        <v>76</v>
      </c>
      <c r="D3727" s="12">
        <v>45994</v>
      </c>
      <c r="E3727" s="11">
        <v>2750</v>
      </c>
      <c r="F3727" s="11" t="s">
        <v>33</v>
      </c>
      <c r="G3727" s="13">
        <v>2597.1</v>
      </c>
      <c r="H3727" s="14">
        <f t="shared" si="406"/>
        <v>7142025</v>
      </c>
      <c r="I3727" s="14">
        <f>IF(F3727="GHS",H3727,H3727*Assumptions!$B$4)</f>
        <v>7142025</v>
      </c>
      <c r="J3727" s="15" t="str">
        <f>INDEX(Assumptions!$B$8:$B$12,MATCH(B3727,Assumptions!$A$8:$A$12,0))</f>
        <v>Weighted Average</v>
      </c>
      <c r="K3727" s="16">
        <f>G3727/(1-INDEX(Assumptions!$D$8:$D$12,MATCH(B3727,Assumptions!$A$8:$A$12,0)))</f>
        <v>3607.0833333333335</v>
      </c>
      <c r="L3727" s="16">
        <f t="shared" si="407"/>
        <v>77.912999999999997</v>
      </c>
      <c r="M3727" s="16">
        <f t="shared" si="408"/>
        <v>180.35416666666669</v>
      </c>
      <c r="N3727" s="14">
        <f>E3727*(K3727-L3727-M3727)*IF(F3727="GHS",1,Assumptions!$B$4)</f>
        <v>9209244.458333334</v>
      </c>
      <c r="O3727" s="15">
        <f t="shared" ca="1" si="409"/>
        <v>292</v>
      </c>
      <c r="P3727" s="15" t="str">
        <f t="shared" ca="1" si="410"/>
        <v>181-365d</v>
      </c>
      <c r="Q3727" s="17">
        <f ca="1">IF(P3727="0-90d",0,IF(P3727="91-180d",INDEX(Assumptions!$F$8:$F$12,MATCH(B3727,Assumptions!$A$8:$A$12,0)),IF(P3727="181-365d",INDEX(Assumptions!$G$8:$G$12,MATCH(B3727,Assumptions!$A$8:$A$12,0)),INDEX(Assumptions!$H$8:$H$12,MATCH(B3727,Assumptions!$A$8:$A$12,0)))))</f>
        <v>0.2</v>
      </c>
      <c r="R3727" s="14">
        <f t="shared" ca="1" si="411"/>
        <v>1428405</v>
      </c>
      <c r="S3727" s="14">
        <f t="shared" ca="1" si="412"/>
        <v>5713620</v>
      </c>
      <c r="T3727" s="11" t="s">
        <v>25</v>
      </c>
      <c r="U3727" s="18" t="s">
        <v>26</v>
      </c>
    </row>
    <row r="3728" spans="1:21" ht="15" customHeight="1" x14ac:dyDescent="0.15">
      <c r="A3728" s="10" t="s">
        <v>3776</v>
      </c>
      <c r="B3728" s="11" t="s">
        <v>41</v>
      </c>
      <c r="C3728" s="11" t="s">
        <v>115</v>
      </c>
      <c r="D3728" s="12">
        <v>46037</v>
      </c>
      <c r="E3728" s="11">
        <v>434</v>
      </c>
      <c r="F3728" s="11" t="s">
        <v>33</v>
      </c>
      <c r="G3728" s="13">
        <v>483.43</v>
      </c>
      <c r="H3728" s="14">
        <f t="shared" si="406"/>
        <v>209808.62</v>
      </c>
      <c r="I3728" s="14">
        <f>IF(F3728="GHS",H3728,H3728*Assumptions!$B$4)</f>
        <v>209808.62</v>
      </c>
      <c r="J3728" s="15" t="str">
        <f>INDEX(Assumptions!$B$8:$B$12,MATCH(B3728,Assumptions!$A$8:$A$12,0))</f>
        <v>Weighted Average</v>
      </c>
      <c r="K3728" s="16">
        <f>G3728/(1-INDEX(Assumptions!$D$8:$D$12,MATCH(B3728,Assumptions!$A$8:$A$12,0)))</f>
        <v>743.73846153846148</v>
      </c>
      <c r="L3728" s="16">
        <f t="shared" si="407"/>
        <v>14.5029</v>
      </c>
      <c r="M3728" s="16">
        <f t="shared" si="408"/>
        <v>37.186923076923073</v>
      </c>
      <c r="N3728" s="14">
        <f>E3728*(K3728-L3728-M3728)*IF(F3728="GHS",1,Assumptions!$B$4)</f>
        <v>300349.10909230768</v>
      </c>
      <c r="O3728" s="15">
        <f t="shared" ca="1" si="409"/>
        <v>249</v>
      </c>
      <c r="P3728" s="15" t="str">
        <f t="shared" ca="1" si="410"/>
        <v>181-365d</v>
      </c>
      <c r="Q3728" s="17">
        <f ca="1">IF(P3728="0-90d",0,IF(P3728="91-180d",INDEX(Assumptions!$F$8:$F$12,MATCH(B3728,Assumptions!$A$8:$A$12,0)),IF(P3728="181-365d",INDEX(Assumptions!$G$8:$G$12,MATCH(B3728,Assumptions!$A$8:$A$12,0)),INDEX(Assumptions!$H$8:$H$12,MATCH(B3728,Assumptions!$A$8:$A$12,0)))))</f>
        <v>0.35</v>
      </c>
      <c r="R3728" s="14">
        <f t="shared" ca="1" si="411"/>
        <v>73433.016999999993</v>
      </c>
      <c r="S3728" s="14">
        <f t="shared" ca="1" si="412"/>
        <v>136375.603</v>
      </c>
      <c r="T3728" s="11" t="s">
        <v>25</v>
      </c>
      <c r="U3728" s="18" t="s">
        <v>26</v>
      </c>
    </row>
    <row r="3729" spans="1:21" ht="15" customHeight="1" x14ac:dyDescent="0.15">
      <c r="A3729" s="10" t="s">
        <v>3777</v>
      </c>
      <c r="B3729" s="11" t="s">
        <v>41</v>
      </c>
      <c r="C3729" s="11" t="s">
        <v>115</v>
      </c>
      <c r="D3729" s="12">
        <v>46031</v>
      </c>
      <c r="E3729" s="11">
        <v>1079</v>
      </c>
      <c r="F3729" s="11" t="s">
        <v>33</v>
      </c>
      <c r="G3729" s="13">
        <v>448.8</v>
      </c>
      <c r="H3729" s="14">
        <f t="shared" si="406"/>
        <v>484255.2</v>
      </c>
      <c r="I3729" s="14">
        <f>IF(F3729="GHS",H3729,H3729*Assumptions!$B$4)</f>
        <v>484255.2</v>
      </c>
      <c r="J3729" s="15" t="str">
        <f>INDEX(Assumptions!$B$8:$B$12,MATCH(B3729,Assumptions!$A$8:$A$12,0))</f>
        <v>Weighted Average</v>
      </c>
      <c r="K3729" s="16">
        <f>G3729/(1-INDEX(Assumptions!$D$8:$D$12,MATCH(B3729,Assumptions!$A$8:$A$12,0)))</f>
        <v>690.46153846153845</v>
      </c>
      <c r="L3729" s="16">
        <f t="shared" si="407"/>
        <v>13.464</v>
      </c>
      <c r="M3729" s="16">
        <f t="shared" si="408"/>
        <v>34.523076923076921</v>
      </c>
      <c r="N3729" s="14">
        <f>E3729*(K3729-L3729-M3729)*IF(F3729="GHS",1,Assumptions!$B$4)</f>
        <v>693229.9439999999</v>
      </c>
      <c r="O3729" s="15">
        <f t="shared" ca="1" si="409"/>
        <v>255</v>
      </c>
      <c r="P3729" s="15" t="str">
        <f t="shared" ca="1" si="410"/>
        <v>181-365d</v>
      </c>
      <c r="Q3729" s="17">
        <f ca="1">IF(P3729="0-90d",0,IF(P3729="91-180d",INDEX(Assumptions!$F$8:$F$12,MATCH(B3729,Assumptions!$A$8:$A$12,0)),IF(P3729="181-365d",INDEX(Assumptions!$G$8:$G$12,MATCH(B3729,Assumptions!$A$8:$A$12,0)),INDEX(Assumptions!$H$8:$H$12,MATCH(B3729,Assumptions!$A$8:$A$12,0)))))</f>
        <v>0.35</v>
      </c>
      <c r="R3729" s="14">
        <f t="shared" ca="1" si="411"/>
        <v>169489.32</v>
      </c>
      <c r="S3729" s="14">
        <f t="shared" ca="1" si="412"/>
        <v>314765.88</v>
      </c>
      <c r="T3729" s="11" t="s">
        <v>25</v>
      </c>
      <c r="U3729" s="18" t="s">
        <v>26</v>
      </c>
    </row>
    <row r="3730" spans="1:21" ht="15" customHeight="1" x14ac:dyDescent="0.15">
      <c r="A3730" s="10" t="s">
        <v>3778</v>
      </c>
      <c r="B3730" s="11" t="s">
        <v>41</v>
      </c>
      <c r="C3730" s="11" t="s">
        <v>42</v>
      </c>
      <c r="D3730" s="12">
        <v>45976</v>
      </c>
      <c r="E3730" s="11">
        <v>4485</v>
      </c>
      <c r="F3730" s="11" t="s">
        <v>33</v>
      </c>
      <c r="G3730" s="13">
        <v>220.51</v>
      </c>
      <c r="H3730" s="14">
        <f t="shared" si="406"/>
        <v>988987.35</v>
      </c>
      <c r="I3730" s="14">
        <f>IF(F3730="GHS",H3730,H3730*Assumptions!$B$4)</f>
        <v>988987.35</v>
      </c>
      <c r="J3730" s="15" t="str">
        <f>INDEX(Assumptions!$B$8:$B$12,MATCH(B3730,Assumptions!$A$8:$A$12,0))</f>
        <v>Weighted Average</v>
      </c>
      <c r="K3730" s="16">
        <f>G3730/(1-INDEX(Assumptions!$D$8:$D$12,MATCH(B3730,Assumptions!$A$8:$A$12,0)))</f>
        <v>339.24615384615385</v>
      </c>
      <c r="L3730" s="16">
        <f t="shared" si="407"/>
        <v>6.6152999999999995</v>
      </c>
      <c r="M3730" s="16">
        <f t="shared" si="408"/>
        <v>16.962307692307693</v>
      </c>
      <c r="N3730" s="14">
        <f>E3730*(K3730-L3730-M3730)*IF(F3730="GHS",1,Assumptions!$B$4)</f>
        <v>1415773.4294999999</v>
      </c>
      <c r="O3730" s="15">
        <f t="shared" ca="1" si="409"/>
        <v>310</v>
      </c>
      <c r="P3730" s="15" t="str">
        <f t="shared" ca="1" si="410"/>
        <v>181-365d</v>
      </c>
      <c r="Q3730" s="17">
        <f ca="1">IF(P3730="0-90d",0,IF(P3730="91-180d",INDEX(Assumptions!$F$8:$F$12,MATCH(B3730,Assumptions!$A$8:$A$12,0)),IF(P3730="181-365d",INDEX(Assumptions!$G$8:$G$12,MATCH(B3730,Assumptions!$A$8:$A$12,0)),INDEX(Assumptions!$H$8:$H$12,MATCH(B3730,Assumptions!$A$8:$A$12,0)))))</f>
        <v>0.35</v>
      </c>
      <c r="R3730" s="14">
        <f t="shared" ca="1" si="411"/>
        <v>346145.57249999995</v>
      </c>
      <c r="S3730" s="14">
        <f t="shared" ca="1" si="412"/>
        <v>642841.77750000008</v>
      </c>
      <c r="T3730" s="11" t="s">
        <v>25</v>
      </c>
      <c r="U3730" s="18" t="s">
        <v>26</v>
      </c>
    </row>
    <row r="3731" spans="1:21" ht="15" customHeight="1" x14ac:dyDescent="0.15">
      <c r="A3731" s="10" t="s">
        <v>3779</v>
      </c>
      <c r="B3731" s="11" t="s">
        <v>22</v>
      </c>
      <c r="C3731" s="11" t="s">
        <v>61</v>
      </c>
      <c r="D3731" s="12">
        <v>46131</v>
      </c>
      <c r="E3731" s="11">
        <v>3913</v>
      </c>
      <c r="F3731" s="11" t="s">
        <v>24</v>
      </c>
      <c r="G3731" s="13">
        <v>34595.64</v>
      </c>
      <c r="H3731" s="14">
        <f t="shared" si="406"/>
        <v>135372739.31999999</v>
      </c>
      <c r="I3731" s="14">
        <f>IF(F3731="GHS",H3731,H3731*Assumptions!$B$4)</f>
        <v>1462025584.6560001</v>
      </c>
      <c r="J3731" s="15" t="str">
        <f>INDEX(Assumptions!$B$8:$B$12,MATCH(B3731,Assumptions!$A$8:$A$12,0))</f>
        <v>FIFO</v>
      </c>
      <c r="K3731" s="16">
        <f>G3731/(1-INDEX(Assumptions!$D$8:$D$12,MATCH(B3731,Assumptions!$A$8:$A$12,0)))</f>
        <v>42189.804878048773</v>
      </c>
      <c r="L3731" s="16">
        <f t="shared" si="407"/>
        <v>1037.8691999999999</v>
      </c>
      <c r="M3731" s="16">
        <f t="shared" si="408"/>
        <v>2109.4902439024386</v>
      </c>
      <c r="N3731" s="14">
        <f>E3731*(K3731-L3731-M3731)*IF(F3731="GHS",1,Assumptions!$B$4)</f>
        <v>1649949361.0251977</v>
      </c>
      <c r="O3731" s="15">
        <f t="shared" ca="1" si="409"/>
        <v>155</v>
      </c>
      <c r="P3731" s="15" t="str">
        <f t="shared" ca="1" si="410"/>
        <v>91-180d</v>
      </c>
      <c r="Q3731" s="17">
        <f ca="1">IF(P3731="0-90d",0,IF(P3731="91-180d",INDEX(Assumptions!$F$8:$F$12,MATCH(B3731,Assumptions!$A$8:$A$12,0)),IF(P3731="181-365d",INDEX(Assumptions!$G$8:$G$12,MATCH(B3731,Assumptions!$A$8:$A$12,0)),INDEX(Assumptions!$H$8:$H$12,MATCH(B3731,Assumptions!$A$8:$A$12,0)))))</f>
        <v>0.03</v>
      </c>
      <c r="R3731" s="14">
        <f t="shared" ca="1" si="411"/>
        <v>43860767.539680004</v>
      </c>
      <c r="S3731" s="14">
        <f t="shared" ca="1" si="412"/>
        <v>1418164817.1163201</v>
      </c>
      <c r="T3731" s="11" t="s">
        <v>25</v>
      </c>
      <c r="U3731" s="18" t="s">
        <v>26</v>
      </c>
    </row>
    <row r="3732" spans="1:21" ht="15" customHeight="1" x14ac:dyDescent="0.15">
      <c r="A3732" s="10" t="s">
        <v>3780</v>
      </c>
      <c r="B3732" s="11" t="s">
        <v>41</v>
      </c>
      <c r="C3732" s="11" t="s">
        <v>49</v>
      </c>
      <c r="D3732" s="12">
        <v>45962</v>
      </c>
      <c r="E3732" s="11">
        <v>3122</v>
      </c>
      <c r="F3732" s="11" t="s">
        <v>33</v>
      </c>
      <c r="G3732" s="13">
        <v>264.8</v>
      </c>
      <c r="H3732" s="14">
        <f t="shared" si="406"/>
        <v>826705.60000000009</v>
      </c>
      <c r="I3732" s="14">
        <f>IF(F3732="GHS",H3732,H3732*Assumptions!$B$4)</f>
        <v>826705.60000000009</v>
      </c>
      <c r="J3732" s="15" t="str">
        <f>INDEX(Assumptions!$B$8:$B$12,MATCH(B3732,Assumptions!$A$8:$A$12,0))</f>
        <v>Weighted Average</v>
      </c>
      <c r="K3732" s="16">
        <f>G3732/(1-INDEX(Assumptions!$D$8:$D$12,MATCH(B3732,Assumptions!$A$8:$A$12,0)))</f>
        <v>407.38461538461542</v>
      </c>
      <c r="L3732" s="16">
        <f t="shared" si="407"/>
        <v>7.944</v>
      </c>
      <c r="M3732" s="16">
        <f t="shared" si="408"/>
        <v>20.369230769230771</v>
      </c>
      <c r="N3732" s="14">
        <f>E3732*(K3732-L3732-M3732)*IF(F3732="GHS",1,Assumptions!$B$4)</f>
        <v>1183460.8627692307</v>
      </c>
      <c r="O3732" s="15">
        <f t="shared" ca="1" si="409"/>
        <v>324</v>
      </c>
      <c r="P3732" s="15" t="str">
        <f t="shared" ca="1" si="410"/>
        <v>181-365d</v>
      </c>
      <c r="Q3732" s="17">
        <f ca="1">IF(P3732="0-90d",0,IF(P3732="91-180d",INDEX(Assumptions!$F$8:$F$12,MATCH(B3732,Assumptions!$A$8:$A$12,0)),IF(P3732="181-365d",INDEX(Assumptions!$G$8:$G$12,MATCH(B3732,Assumptions!$A$8:$A$12,0)),INDEX(Assumptions!$H$8:$H$12,MATCH(B3732,Assumptions!$A$8:$A$12,0)))))</f>
        <v>0.35</v>
      </c>
      <c r="R3732" s="14">
        <f t="shared" ca="1" si="411"/>
        <v>289346.96000000002</v>
      </c>
      <c r="S3732" s="14">
        <f t="shared" ca="1" si="412"/>
        <v>537358.64000000013</v>
      </c>
      <c r="T3732" s="11" t="s">
        <v>25</v>
      </c>
      <c r="U3732" s="18" t="s">
        <v>26</v>
      </c>
    </row>
    <row r="3733" spans="1:21" ht="15" customHeight="1" x14ac:dyDescent="0.15">
      <c r="A3733" s="10" t="s">
        <v>3781</v>
      </c>
      <c r="B3733" s="11" t="s">
        <v>28</v>
      </c>
      <c r="C3733" s="11" t="s">
        <v>55</v>
      </c>
      <c r="D3733" s="12">
        <v>45880</v>
      </c>
      <c r="E3733" s="11">
        <v>3250</v>
      </c>
      <c r="F3733" s="11" t="s">
        <v>24</v>
      </c>
      <c r="G3733" s="13">
        <v>12728.13</v>
      </c>
      <c r="H3733" s="14">
        <f t="shared" si="406"/>
        <v>41366422.5</v>
      </c>
      <c r="I3733" s="14">
        <f>IF(F3733="GHS",H3733,H3733*Assumptions!$B$4)</f>
        <v>446757363</v>
      </c>
      <c r="J3733" s="15" t="str">
        <f>INDEX(Assumptions!$B$8:$B$12,MATCH(B3733,Assumptions!$A$8:$A$12,0))</f>
        <v>Fair Value Less Costs to Sell</v>
      </c>
      <c r="K3733" s="16">
        <f>G3733/(1-INDEX(Assumptions!$D$8:$D$12,MATCH(B3733,Assumptions!$A$8:$A$12,0)))</f>
        <v>14463.78409090909</v>
      </c>
      <c r="L3733" s="16">
        <f t="shared" si="407"/>
        <v>381.84389999999996</v>
      </c>
      <c r="M3733" s="16">
        <f t="shared" si="408"/>
        <v>723.18920454545457</v>
      </c>
      <c r="N3733" s="14">
        <f>E3733*(K3733-L3733-M3733)*IF(F3733="GHS",1,Assumptions!$B$4)</f>
        <v>468892159.62136364</v>
      </c>
      <c r="O3733" s="15">
        <f t="shared" ca="1" si="409"/>
        <v>406</v>
      </c>
      <c r="P3733" s="15" t="str">
        <f t="shared" ca="1" si="410"/>
        <v>365d+</v>
      </c>
      <c r="Q3733" s="17">
        <f ca="1">IF(P3733="0-90d",0,IF(P3733="91-180d",INDEX(Assumptions!$F$8:$F$12,MATCH(B3733,Assumptions!$A$8:$A$12,0)),IF(P3733="181-365d",INDEX(Assumptions!$G$8:$G$12,MATCH(B3733,Assumptions!$A$8:$A$12,0)),INDEX(Assumptions!$H$8:$H$12,MATCH(B3733,Assumptions!$A$8:$A$12,0)))))</f>
        <v>0.4</v>
      </c>
      <c r="R3733" s="14">
        <f t="shared" ca="1" si="411"/>
        <v>178702945.20000002</v>
      </c>
      <c r="S3733" s="14">
        <f t="shared" ca="1" si="412"/>
        <v>268054417.79999998</v>
      </c>
      <c r="T3733" s="11" t="s">
        <v>25</v>
      </c>
      <c r="U3733" s="18" t="s">
        <v>26</v>
      </c>
    </row>
    <row r="3734" spans="1:21" ht="15" customHeight="1" x14ac:dyDescent="0.15">
      <c r="A3734" s="10" t="s">
        <v>3782</v>
      </c>
      <c r="B3734" s="11" t="s">
        <v>46</v>
      </c>
      <c r="C3734" s="11" t="s">
        <v>52</v>
      </c>
      <c r="D3734" s="12">
        <v>46054</v>
      </c>
      <c r="E3734" s="11">
        <v>3410</v>
      </c>
      <c r="F3734" s="11" t="s">
        <v>33</v>
      </c>
      <c r="G3734" s="13">
        <v>772061.57</v>
      </c>
      <c r="H3734" s="14">
        <f t="shared" si="406"/>
        <v>2632729953.6999998</v>
      </c>
      <c r="I3734" s="14">
        <f>IF(F3734="GHS",H3734,H3734*Assumptions!$B$4)</f>
        <v>2632729953.6999998</v>
      </c>
      <c r="J3734" s="15" t="str">
        <f>INDEX(Assumptions!$B$8:$B$12,MATCH(B3734,Assumptions!$A$8:$A$12,0))</f>
        <v>Specific Identification</v>
      </c>
      <c r="K3734" s="16">
        <f>G3734/(1-INDEX(Assumptions!$D$8:$D$12,MATCH(B3734,Assumptions!$A$8:$A$12,0)))</f>
        <v>989822.52564102551</v>
      </c>
      <c r="L3734" s="16">
        <f t="shared" si="407"/>
        <v>23161.847099999999</v>
      </c>
      <c r="M3734" s="16">
        <f t="shared" si="408"/>
        <v>49491.126282051278</v>
      </c>
      <c r="N3734" s="14">
        <f>E3734*(K3734-L3734-M3734)*IF(F3734="GHS",1,Assumptions!$B$4)</f>
        <v>3127548173.2031021</v>
      </c>
      <c r="O3734" s="15">
        <f t="shared" ca="1" si="409"/>
        <v>232</v>
      </c>
      <c r="P3734" s="15" t="str">
        <f t="shared" ca="1" si="410"/>
        <v>181-365d</v>
      </c>
      <c r="Q3734" s="17">
        <f ca="1">IF(P3734="0-90d",0,IF(P3734="91-180d",INDEX(Assumptions!$F$8:$F$12,MATCH(B3734,Assumptions!$A$8:$A$12,0)),IF(P3734="181-365d",INDEX(Assumptions!$G$8:$G$12,MATCH(B3734,Assumptions!$A$8:$A$12,0)),INDEX(Assumptions!$H$8:$H$12,MATCH(B3734,Assumptions!$A$8:$A$12,0)))))</f>
        <v>0.05</v>
      </c>
      <c r="R3734" s="14">
        <f t="shared" ca="1" si="411"/>
        <v>131636497.685</v>
      </c>
      <c r="S3734" s="14">
        <f t="shared" ca="1" si="412"/>
        <v>2501093456.0149999</v>
      </c>
      <c r="T3734" s="11" t="s">
        <v>25</v>
      </c>
      <c r="U3734" s="18" t="s">
        <v>26</v>
      </c>
    </row>
    <row r="3735" spans="1:21" ht="15" customHeight="1" x14ac:dyDescent="0.15">
      <c r="A3735" s="10" t="s">
        <v>3783</v>
      </c>
      <c r="B3735" s="11" t="s">
        <v>31</v>
      </c>
      <c r="C3735" s="11" t="s">
        <v>32</v>
      </c>
      <c r="D3735" s="12">
        <v>45988</v>
      </c>
      <c r="E3735" s="11">
        <v>4999</v>
      </c>
      <c r="F3735" s="11" t="s">
        <v>33</v>
      </c>
      <c r="G3735" s="13">
        <v>4322.95</v>
      </c>
      <c r="H3735" s="14">
        <f t="shared" si="406"/>
        <v>21610427.050000001</v>
      </c>
      <c r="I3735" s="14">
        <f>IF(F3735="GHS",H3735,H3735*Assumptions!$B$4)</f>
        <v>21610427.050000001</v>
      </c>
      <c r="J3735" s="15" t="str">
        <f>INDEX(Assumptions!$B$8:$B$12,MATCH(B3735,Assumptions!$A$8:$A$12,0))</f>
        <v>Weighted Average</v>
      </c>
      <c r="K3735" s="16">
        <f>G3735/(1-INDEX(Assumptions!$D$8:$D$12,MATCH(B3735,Assumptions!$A$8:$A$12,0)))</f>
        <v>6004.0972222222226</v>
      </c>
      <c r="L3735" s="16">
        <f t="shared" si="407"/>
        <v>129.68849999999998</v>
      </c>
      <c r="M3735" s="16">
        <f t="shared" si="408"/>
        <v>300.20486111111114</v>
      </c>
      <c r="N3735" s="14">
        <f>E3735*(K3735-L3735-M3735)*IF(F3735="GHS",1,Assumptions!$B$4)</f>
        <v>27865445.101694446</v>
      </c>
      <c r="O3735" s="15">
        <f t="shared" ca="1" si="409"/>
        <v>298</v>
      </c>
      <c r="P3735" s="15" t="str">
        <f t="shared" ca="1" si="410"/>
        <v>181-365d</v>
      </c>
      <c r="Q3735" s="17">
        <f ca="1">IF(P3735="0-90d",0,IF(P3735="91-180d",INDEX(Assumptions!$F$8:$F$12,MATCH(B3735,Assumptions!$A$8:$A$12,0)),IF(P3735="181-365d",INDEX(Assumptions!$G$8:$G$12,MATCH(B3735,Assumptions!$A$8:$A$12,0)),INDEX(Assumptions!$H$8:$H$12,MATCH(B3735,Assumptions!$A$8:$A$12,0)))))</f>
        <v>0.2</v>
      </c>
      <c r="R3735" s="14">
        <f t="shared" ca="1" si="411"/>
        <v>4322085.41</v>
      </c>
      <c r="S3735" s="14">
        <f t="shared" ca="1" si="412"/>
        <v>17288341.640000001</v>
      </c>
      <c r="T3735" s="11" t="s">
        <v>25</v>
      </c>
      <c r="U3735" s="18" t="s">
        <v>26</v>
      </c>
    </row>
    <row r="3736" spans="1:21" ht="15" customHeight="1" x14ac:dyDescent="0.15">
      <c r="A3736" s="10" t="s">
        <v>3784</v>
      </c>
      <c r="B3736" s="11" t="s">
        <v>28</v>
      </c>
      <c r="C3736" s="11" t="s">
        <v>29</v>
      </c>
      <c r="D3736" s="12">
        <v>45728</v>
      </c>
      <c r="E3736" s="11">
        <v>2781</v>
      </c>
      <c r="F3736" s="11" t="s">
        <v>24</v>
      </c>
      <c r="G3736" s="13">
        <v>3901.2</v>
      </c>
      <c r="H3736" s="14">
        <f t="shared" si="406"/>
        <v>10849237.199999999</v>
      </c>
      <c r="I3736" s="14">
        <f>IF(F3736="GHS",H3736,H3736*Assumptions!$B$4)</f>
        <v>117171761.76000001</v>
      </c>
      <c r="J3736" s="15" t="str">
        <f>INDEX(Assumptions!$B$8:$B$12,MATCH(B3736,Assumptions!$A$8:$A$12,0))</f>
        <v>Fair Value Less Costs to Sell</v>
      </c>
      <c r="K3736" s="16">
        <f>G3736/(1-INDEX(Assumptions!$D$8:$D$12,MATCH(B3736,Assumptions!$A$8:$A$12,0)))</f>
        <v>4433.181818181818</v>
      </c>
      <c r="L3736" s="16">
        <f t="shared" si="407"/>
        <v>117.03599999999999</v>
      </c>
      <c r="M3736" s="16">
        <f t="shared" si="408"/>
        <v>221.65909090909091</v>
      </c>
      <c r="N3736" s="14">
        <f>E3736*(K3736-L3736-M3736)*IF(F3736="GHS",1,Assumptions!$B$4)</f>
        <v>122977089.9562909</v>
      </c>
      <c r="O3736" s="15">
        <f t="shared" ca="1" si="409"/>
        <v>558</v>
      </c>
      <c r="P3736" s="15" t="str">
        <f t="shared" ca="1" si="410"/>
        <v>365d+</v>
      </c>
      <c r="Q3736" s="17">
        <f ca="1">IF(P3736="0-90d",0,IF(P3736="91-180d",INDEX(Assumptions!$F$8:$F$12,MATCH(B3736,Assumptions!$A$8:$A$12,0)),IF(P3736="181-365d",INDEX(Assumptions!$G$8:$G$12,MATCH(B3736,Assumptions!$A$8:$A$12,0)),INDEX(Assumptions!$H$8:$H$12,MATCH(B3736,Assumptions!$A$8:$A$12,0)))))</f>
        <v>0.4</v>
      </c>
      <c r="R3736" s="14">
        <f t="shared" ca="1" si="411"/>
        <v>46868704.704000004</v>
      </c>
      <c r="S3736" s="14">
        <f t="shared" ca="1" si="412"/>
        <v>70303057.055999994</v>
      </c>
      <c r="T3736" s="11" t="s">
        <v>25</v>
      </c>
      <c r="U3736" s="18" t="s">
        <v>26</v>
      </c>
    </row>
    <row r="3737" spans="1:21" ht="15" customHeight="1" x14ac:dyDescent="0.15">
      <c r="A3737" s="10" t="s">
        <v>3785</v>
      </c>
      <c r="B3737" s="11" t="s">
        <v>22</v>
      </c>
      <c r="C3737" s="11" t="s">
        <v>81</v>
      </c>
      <c r="D3737" s="12">
        <v>45966</v>
      </c>
      <c r="E3737" s="11">
        <v>2734</v>
      </c>
      <c r="F3737" s="11" t="s">
        <v>24</v>
      </c>
      <c r="G3737" s="13">
        <v>40781.79</v>
      </c>
      <c r="H3737" s="14">
        <f t="shared" si="406"/>
        <v>111497413.86</v>
      </c>
      <c r="I3737" s="14">
        <f>IF(F3737="GHS",H3737,H3737*Assumptions!$B$4)</f>
        <v>1204172069.688</v>
      </c>
      <c r="J3737" s="15" t="str">
        <f>INDEX(Assumptions!$B$8:$B$12,MATCH(B3737,Assumptions!$A$8:$A$12,0))</f>
        <v>FIFO</v>
      </c>
      <c r="K3737" s="16">
        <f>G3737/(1-INDEX(Assumptions!$D$8:$D$12,MATCH(B3737,Assumptions!$A$8:$A$12,0)))</f>
        <v>49733.890243902439</v>
      </c>
      <c r="L3737" s="16">
        <f t="shared" si="407"/>
        <v>1223.4537</v>
      </c>
      <c r="M3737" s="16">
        <f t="shared" si="408"/>
        <v>2486.6945121951221</v>
      </c>
      <c r="N3737" s="14">
        <f>E3737*(K3737-L3737-M3737)*IF(F3737="GHS",1,Assumptions!$B$4)</f>
        <v>1358952235.7186284</v>
      </c>
      <c r="O3737" s="15">
        <f t="shared" ca="1" si="409"/>
        <v>320</v>
      </c>
      <c r="P3737" s="15" t="str">
        <f t="shared" ca="1" si="410"/>
        <v>181-365d</v>
      </c>
      <c r="Q3737" s="17">
        <f ca="1">IF(P3737="0-90d",0,IF(P3737="91-180d",INDEX(Assumptions!$F$8:$F$12,MATCH(B3737,Assumptions!$A$8:$A$12,0)),IF(P3737="181-365d",INDEX(Assumptions!$G$8:$G$12,MATCH(B3737,Assumptions!$A$8:$A$12,0)),INDEX(Assumptions!$H$8:$H$12,MATCH(B3737,Assumptions!$A$8:$A$12,0)))))</f>
        <v>0.15</v>
      </c>
      <c r="R3737" s="14">
        <f t="shared" ca="1" si="411"/>
        <v>180625810.45319998</v>
      </c>
      <c r="S3737" s="14">
        <f t="shared" ca="1" si="412"/>
        <v>1023546259.2348</v>
      </c>
      <c r="T3737" s="11" t="s">
        <v>25</v>
      </c>
      <c r="U3737" s="18" t="s">
        <v>26</v>
      </c>
    </row>
    <row r="3738" spans="1:21" ht="15" customHeight="1" x14ac:dyDescent="0.15">
      <c r="A3738" s="10" t="s">
        <v>3786</v>
      </c>
      <c r="B3738" s="11" t="s">
        <v>22</v>
      </c>
      <c r="C3738" s="11" t="s">
        <v>23</v>
      </c>
      <c r="D3738" s="12">
        <v>45840</v>
      </c>
      <c r="E3738" s="11">
        <v>2384</v>
      </c>
      <c r="F3738" s="11" t="s">
        <v>24</v>
      </c>
      <c r="G3738" s="13">
        <v>24376.04</v>
      </c>
      <c r="H3738" s="14">
        <f t="shared" si="406"/>
        <v>58112479.359999999</v>
      </c>
      <c r="I3738" s="14">
        <f>IF(F3738="GHS",H3738,H3738*Assumptions!$B$4)</f>
        <v>627614777.08800006</v>
      </c>
      <c r="J3738" s="15" t="str">
        <f>INDEX(Assumptions!$B$8:$B$12,MATCH(B3738,Assumptions!$A$8:$A$12,0))</f>
        <v>FIFO</v>
      </c>
      <c r="K3738" s="16">
        <f>G3738/(1-INDEX(Assumptions!$D$8:$D$12,MATCH(B3738,Assumptions!$A$8:$A$12,0)))</f>
        <v>29726.878048780487</v>
      </c>
      <c r="L3738" s="16">
        <f t="shared" si="407"/>
        <v>731.28120000000001</v>
      </c>
      <c r="M3738" s="16">
        <f t="shared" si="408"/>
        <v>1486.3439024390245</v>
      </c>
      <c r="N3738" s="14">
        <f>E3738*(K3738-L3738-M3738)*IF(F3738="GHS",1,Assumptions!$B$4)</f>
        <v>708286237.46004283</v>
      </c>
      <c r="O3738" s="15">
        <f t="shared" ca="1" si="409"/>
        <v>446</v>
      </c>
      <c r="P3738" s="15" t="str">
        <f t="shared" ca="1" si="410"/>
        <v>365d+</v>
      </c>
      <c r="Q3738" s="17">
        <f ca="1">IF(P3738="0-90d",0,IF(P3738="91-180d",INDEX(Assumptions!$F$8:$F$12,MATCH(B3738,Assumptions!$A$8:$A$12,0)),IF(P3738="181-365d",INDEX(Assumptions!$G$8:$G$12,MATCH(B3738,Assumptions!$A$8:$A$12,0)),INDEX(Assumptions!$H$8:$H$12,MATCH(B3738,Assumptions!$A$8:$A$12,0)))))</f>
        <v>0.5</v>
      </c>
      <c r="R3738" s="14">
        <f t="shared" ca="1" si="411"/>
        <v>313807388.54400003</v>
      </c>
      <c r="S3738" s="14">
        <f t="shared" ca="1" si="412"/>
        <v>313807388.54400003</v>
      </c>
      <c r="T3738" s="11" t="s">
        <v>25</v>
      </c>
      <c r="U3738" s="18" t="s">
        <v>26</v>
      </c>
    </row>
    <row r="3739" spans="1:21" ht="15" customHeight="1" x14ac:dyDescent="0.15">
      <c r="A3739" s="10" t="s">
        <v>3787</v>
      </c>
      <c r="B3739" s="11" t="s">
        <v>31</v>
      </c>
      <c r="C3739" s="11" t="s">
        <v>76</v>
      </c>
      <c r="D3739" s="12">
        <v>45993</v>
      </c>
      <c r="E3739" s="11">
        <v>1003</v>
      </c>
      <c r="F3739" s="11" t="s">
        <v>33</v>
      </c>
      <c r="G3739" s="13">
        <v>3393.2</v>
      </c>
      <c r="H3739" s="14">
        <f t="shared" si="406"/>
        <v>3403379.5999999996</v>
      </c>
      <c r="I3739" s="14">
        <f>IF(F3739="GHS",H3739,H3739*Assumptions!$B$4)</f>
        <v>3403379.5999999996</v>
      </c>
      <c r="J3739" s="15" t="str">
        <f>INDEX(Assumptions!$B$8:$B$12,MATCH(B3739,Assumptions!$A$8:$A$12,0))</f>
        <v>Weighted Average</v>
      </c>
      <c r="K3739" s="16">
        <f>G3739/(1-INDEX(Assumptions!$D$8:$D$12,MATCH(B3739,Assumptions!$A$8:$A$12,0)))</f>
        <v>4712.7777777777774</v>
      </c>
      <c r="L3739" s="16">
        <f t="shared" si="407"/>
        <v>101.79599999999999</v>
      </c>
      <c r="M3739" s="16">
        <f t="shared" si="408"/>
        <v>235.63888888888889</v>
      </c>
      <c r="N3739" s="14">
        <f>E3739*(K3739-L3739-M3739)*IF(F3739="GHS",1,Assumptions!$B$4)</f>
        <v>4388468.9175555548</v>
      </c>
      <c r="O3739" s="15">
        <f t="shared" ca="1" si="409"/>
        <v>293</v>
      </c>
      <c r="P3739" s="15" t="str">
        <f t="shared" ca="1" si="410"/>
        <v>181-365d</v>
      </c>
      <c r="Q3739" s="17">
        <f ca="1">IF(P3739="0-90d",0,IF(P3739="91-180d",INDEX(Assumptions!$F$8:$F$12,MATCH(B3739,Assumptions!$A$8:$A$12,0)),IF(P3739="181-365d",INDEX(Assumptions!$G$8:$G$12,MATCH(B3739,Assumptions!$A$8:$A$12,0)),INDEX(Assumptions!$H$8:$H$12,MATCH(B3739,Assumptions!$A$8:$A$12,0)))))</f>
        <v>0.2</v>
      </c>
      <c r="R3739" s="14">
        <f t="shared" ca="1" si="411"/>
        <v>680675.91999999993</v>
      </c>
      <c r="S3739" s="14">
        <f t="shared" ca="1" si="412"/>
        <v>2722703.6799999997</v>
      </c>
      <c r="T3739" s="11" t="s">
        <v>25</v>
      </c>
      <c r="U3739" s="18" t="s">
        <v>36</v>
      </c>
    </row>
    <row r="3740" spans="1:21" ht="15" customHeight="1" x14ac:dyDescent="0.15">
      <c r="A3740" s="10" t="s">
        <v>3788</v>
      </c>
      <c r="B3740" s="11" t="s">
        <v>41</v>
      </c>
      <c r="C3740" s="11" t="s">
        <v>44</v>
      </c>
      <c r="D3740" s="12">
        <v>46087</v>
      </c>
      <c r="E3740" s="11">
        <v>1656</v>
      </c>
      <c r="F3740" s="11" t="s">
        <v>33</v>
      </c>
      <c r="G3740" s="13">
        <v>220.12</v>
      </c>
      <c r="H3740" s="14">
        <f t="shared" si="406"/>
        <v>364518.72000000003</v>
      </c>
      <c r="I3740" s="14">
        <f>IF(F3740="GHS",H3740,H3740*Assumptions!$B$4)</f>
        <v>364518.72000000003</v>
      </c>
      <c r="J3740" s="15" t="str">
        <f>INDEX(Assumptions!$B$8:$B$12,MATCH(B3740,Assumptions!$A$8:$A$12,0))</f>
        <v>Weighted Average</v>
      </c>
      <c r="K3740" s="16">
        <f>G3740/(1-INDEX(Assumptions!$D$8:$D$12,MATCH(B3740,Assumptions!$A$8:$A$12,0)))</f>
        <v>338.64615384615382</v>
      </c>
      <c r="L3740" s="16">
        <f t="shared" si="407"/>
        <v>6.6036000000000001</v>
      </c>
      <c r="M3740" s="16">
        <f t="shared" si="408"/>
        <v>16.932307692307692</v>
      </c>
      <c r="N3740" s="14">
        <f>E3740*(K3740-L3740-M3740)*IF(F3740="GHS",1,Assumptions!$B$4)</f>
        <v>521822.56763076922</v>
      </c>
      <c r="O3740" s="15">
        <f t="shared" ca="1" si="409"/>
        <v>199</v>
      </c>
      <c r="P3740" s="15" t="str">
        <f t="shared" ca="1" si="410"/>
        <v>181-365d</v>
      </c>
      <c r="Q3740" s="17">
        <f ca="1">IF(P3740="0-90d",0,IF(P3740="91-180d",INDEX(Assumptions!$F$8:$F$12,MATCH(B3740,Assumptions!$A$8:$A$12,0)),IF(P3740="181-365d",INDEX(Assumptions!$G$8:$G$12,MATCH(B3740,Assumptions!$A$8:$A$12,0)),INDEX(Assumptions!$H$8:$H$12,MATCH(B3740,Assumptions!$A$8:$A$12,0)))))</f>
        <v>0.35</v>
      </c>
      <c r="R3740" s="14">
        <f t="shared" ca="1" si="411"/>
        <v>127581.552</v>
      </c>
      <c r="S3740" s="14">
        <f t="shared" ca="1" si="412"/>
        <v>236937.16800000003</v>
      </c>
      <c r="T3740" s="11" t="s">
        <v>25</v>
      </c>
      <c r="U3740" s="18" t="s">
        <v>36</v>
      </c>
    </row>
    <row r="3741" spans="1:21" ht="15" customHeight="1" x14ac:dyDescent="0.15">
      <c r="A3741" s="10" t="s">
        <v>3789</v>
      </c>
      <c r="B3741" s="11" t="s">
        <v>31</v>
      </c>
      <c r="C3741" s="11" t="s">
        <v>63</v>
      </c>
      <c r="D3741" s="12">
        <v>45795</v>
      </c>
      <c r="E3741" s="11">
        <v>2054</v>
      </c>
      <c r="F3741" s="11" t="s">
        <v>33</v>
      </c>
      <c r="G3741" s="13">
        <v>5434.13</v>
      </c>
      <c r="H3741" s="14">
        <f t="shared" si="406"/>
        <v>11161703.02</v>
      </c>
      <c r="I3741" s="14">
        <f>IF(F3741="GHS",H3741,H3741*Assumptions!$B$4)</f>
        <v>11161703.02</v>
      </c>
      <c r="J3741" s="15" t="str">
        <f>INDEX(Assumptions!$B$8:$B$12,MATCH(B3741,Assumptions!$A$8:$A$12,0))</f>
        <v>Weighted Average</v>
      </c>
      <c r="K3741" s="16">
        <f>G3741/(1-INDEX(Assumptions!$D$8:$D$12,MATCH(B3741,Assumptions!$A$8:$A$12,0)))</f>
        <v>7547.4027777777783</v>
      </c>
      <c r="L3741" s="16">
        <f t="shared" si="407"/>
        <v>163.0239</v>
      </c>
      <c r="M3741" s="16">
        <f t="shared" si="408"/>
        <v>377.37013888888896</v>
      </c>
      <c r="N3741" s="14">
        <f>E3741*(K3741-L3741-M3741)*IF(F3741="GHS",1,Assumptions!$B$4)</f>
        <v>14392395.949677778</v>
      </c>
      <c r="O3741" s="15">
        <f t="shared" ca="1" si="409"/>
        <v>491</v>
      </c>
      <c r="P3741" s="15" t="str">
        <f t="shared" ca="1" si="410"/>
        <v>365d+</v>
      </c>
      <c r="Q3741" s="17">
        <f ca="1">IF(P3741="0-90d",0,IF(P3741="91-180d",INDEX(Assumptions!$F$8:$F$12,MATCH(B3741,Assumptions!$A$8:$A$12,0)),IF(P3741="181-365d",INDEX(Assumptions!$G$8:$G$12,MATCH(B3741,Assumptions!$A$8:$A$12,0)),INDEX(Assumptions!$H$8:$H$12,MATCH(B3741,Assumptions!$A$8:$A$12,0)))))</f>
        <v>0.6</v>
      </c>
      <c r="R3741" s="14">
        <f t="shared" ca="1" si="411"/>
        <v>6697021.8119999999</v>
      </c>
      <c r="S3741" s="14">
        <f t="shared" ca="1" si="412"/>
        <v>4464681.2079999996</v>
      </c>
      <c r="T3741" s="11" t="s">
        <v>50</v>
      </c>
      <c r="U3741" s="18" t="s">
        <v>26</v>
      </c>
    </row>
    <row r="3742" spans="1:21" ht="15" customHeight="1" x14ac:dyDescent="0.15">
      <c r="A3742" s="10" t="s">
        <v>3790</v>
      </c>
      <c r="B3742" s="11" t="s">
        <v>28</v>
      </c>
      <c r="C3742" s="11" t="s">
        <v>35</v>
      </c>
      <c r="D3742" s="12">
        <v>45840</v>
      </c>
      <c r="E3742" s="11">
        <v>3073</v>
      </c>
      <c r="F3742" s="11" t="s">
        <v>24</v>
      </c>
      <c r="G3742" s="13">
        <v>4534.6099999999997</v>
      </c>
      <c r="H3742" s="14">
        <f t="shared" si="406"/>
        <v>13934856.529999999</v>
      </c>
      <c r="I3742" s="14">
        <f>IF(F3742="GHS",H3742,H3742*Assumptions!$B$4)</f>
        <v>150496450.52399999</v>
      </c>
      <c r="J3742" s="15" t="str">
        <f>INDEX(Assumptions!$B$8:$B$12,MATCH(B3742,Assumptions!$A$8:$A$12,0))</f>
        <v>Fair Value Less Costs to Sell</v>
      </c>
      <c r="K3742" s="16">
        <f>G3742/(1-INDEX(Assumptions!$D$8:$D$12,MATCH(B3742,Assumptions!$A$8:$A$12,0)))</f>
        <v>5152.965909090909</v>
      </c>
      <c r="L3742" s="16">
        <f t="shared" si="407"/>
        <v>136.03829999999999</v>
      </c>
      <c r="M3742" s="16">
        <f t="shared" si="408"/>
        <v>257.64829545454546</v>
      </c>
      <c r="N3742" s="14">
        <f>E3742*(K3742-L3742-M3742)*IF(F3742="GHS",1,Assumptions!$B$4)</f>
        <v>157952865.57268909</v>
      </c>
      <c r="O3742" s="15">
        <f t="shared" ca="1" si="409"/>
        <v>446</v>
      </c>
      <c r="P3742" s="15" t="str">
        <f t="shared" ca="1" si="410"/>
        <v>365d+</v>
      </c>
      <c r="Q3742" s="17">
        <f ca="1">IF(P3742="0-90d",0,IF(P3742="91-180d",INDEX(Assumptions!$F$8:$F$12,MATCH(B3742,Assumptions!$A$8:$A$12,0)),IF(P3742="181-365d",INDEX(Assumptions!$G$8:$G$12,MATCH(B3742,Assumptions!$A$8:$A$12,0)),INDEX(Assumptions!$H$8:$H$12,MATCH(B3742,Assumptions!$A$8:$A$12,0)))))</f>
        <v>0.4</v>
      </c>
      <c r="R3742" s="14">
        <f t="shared" ca="1" si="411"/>
        <v>60198580.209600002</v>
      </c>
      <c r="S3742" s="14">
        <f t="shared" ca="1" si="412"/>
        <v>90297870.314399987</v>
      </c>
      <c r="T3742" s="11" t="s">
        <v>25</v>
      </c>
      <c r="U3742" s="18" t="s">
        <v>26</v>
      </c>
    </row>
    <row r="3743" spans="1:21" ht="15" customHeight="1" x14ac:dyDescent="0.15">
      <c r="A3743" s="10" t="s">
        <v>3791</v>
      </c>
      <c r="B3743" s="11" t="s">
        <v>41</v>
      </c>
      <c r="C3743" s="11" t="s">
        <v>115</v>
      </c>
      <c r="D3743" s="12">
        <v>45975</v>
      </c>
      <c r="E3743" s="11">
        <v>2287</v>
      </c>
      <c r="F3743" s="11" t="s">
        <v>33</v>
      </c>
      <c r="G3743" s="13">
        <v>273.95999999999998</v>
      </c>
      <c r="H3743" s="14">
        <f t="shared" si="406"/>
        <v>626546.5199999999</v>
      </c>
      <c r="I3743" s="14">
        <f>IF(F3743="GHS",H3743,H3743*Assumptions!$B$4)</f>
        <v>626546.5199999999</v>
      </c>
      <c r="J3743" s="15" t="str">
        <f>INDEX(Assumptions!$B$8:$B$12,MATCH(B3743,Assumptions!$A$8:$A$12,0))</f>
        <v>Weighted Average</v>
      </c>
      <c r="K3743" s="16">
        <f>G3743/(1-INDEX(Assumptions!$D$8:$D$12,MATCH(B3743,Assumptions!$A$8:$A$12,0)))</f>
        <v>421.47692307692301</v>
      </c>
      <c r="L3743" s="16">
        <f t="shared" si="407"/>
        <v>8.2187999999999999</v>
      </c>
      <c r="M3743" s="16">
        <f t="shared" si="408"/>
        <v>21.073846153846151</v>
      </c>
      <c r="N3743" s="14">
        <f>E3743*(K3743-L3743-M3743)*IF(F3743="GHS",1,Assumptions!$B$4)</f>
        <v>896925.44132307684</v>
      </c>
      <c r="O3743" s="15">
        <f t="shared" ca="1" si="409"/>
        <v>311</v>
      </c>
      <c r="P3743" s="15" t="str">
        <f t="shared" ca="1" si="410"/>
        <v>181-365d</v>
      </c>
      <c r="Q3743" s="17">
        <f ca="1">IF(P3743="0-90d",0,IF(P3743="91-180d",INDEX(Assumptions!$F$8:$F$12,MATCH(B3743,Assumptions!$A$8:$A$12,0)),IF(P3743="181-365d",INDEX(Assumptions!$G$8:$G$12,MATCH(B3743,Assumptions!$A$8:$A$12,0)),INDEX(Assumptions!$H$8:$H$12,MATCH(B3743,Assumptions!$A$8:$A$12,0)))))</f>
        <v>0.35</v>
      </c>
      <c r="R3743" s="14">
        <f t="shared" ca="1" si="411"/>
        <v>219291.28199999995</v>
      </c>
      <c r="S3743" s="14">
        <f t="shared" ca="1" si="412"/>
        <v>407255.23799999995</v>
      </c>
      <c r="T3743" s="11" t="s">
        <v>25</v>
      </c>
      <c r="U3743" s="18" t="s">
        <v>26</v>
      </c>
    </row>
    <row r="3744" spans="1:21" ht="15" customHeight="1" x14ac:dyDescent="0.15">
      <c r="A3744" s="10" t="s">
        <v>3792</v>
      </c>
      <c r="B3744" s="11" t="s">
        <v>28</v>
      </c>
      <c r="C3744" s="11" t="s">
        <v>55</v>
      </c>
      <c r="D3744" s="12">
        <v>46164</v>
      </c>
      <c r="E3744" s="11">
        <v>3971</v>
      </c>
      <c r="F3744" s="11" t="s">
        <v>24</v>
      </c>
      <c r="G3744" s="13">
        <v>8820.42</v>
      </c>
      <c r="H3744" s="14">
        <f t="shared" si="406"/>
        <v>35025887.82</v>
      </c>
      <c r="I3744" s="14">
        <f>IF(F3744="GHS",H3744,H3744*Assumptions!$B$4)</f>
        <v>378279588.45600003</v>
      </c>
      <c r="J3744" s="15" t="str">
        <f>INDEX(Assumptions!$B$8:$B$12,MATCH(B3744,Assumptions!$A$8:$A$12,0))</f>
        <v>Fair Value Less Costs to Sell</v>
      </c>
      <c r="K3744" s="16">
        <f>G3744/(1-INDEX(Assumptions!$D$8:$D$12,MATCH(B3744,Assumptions!$A$8:$A$12,0)))</f>
        <v>10023.204545454546</v>
      </c>
      <c r="L3744" s="16">
        <f t="shared" si="407"/>
        <v>264.61259999999999</v>
      </c>
      <c r="M3744" s="16">
        <f t="shared" si="408"/>
        <v>501.1602272727273</v>
      </c>
      <c r="N3744" s="14">
        <f>E3744*(K3744-L3744-M3744)*IF(F3744="GHS",1,Assumptions!$B$4)</f>
        <v>397021622.61132002</v>
      </c>
      <c r="O3744" s="15">
        <f t="shared" ca="1" si="409"/>
        <v>122</v>
      </c>
      <c r="P3744" s="15" t="str">
        <f t="shared" ca="1" si="410"/>
        <v>91-180d</v>
      </c>
      <c r="Q3744" s="17">
        <f ca="1">IF(P3744="0-90d",0,IF(P3744="91-180d",INDEX(Assumptions!$F$8:$F$12,MATCH(B3744,Assumptions!$A$8:$A$12,0)),IF(P3744="181-365d",INDEX(Assumptions!$G$8:$G$12,MATCH(B3744,Assumptions!$A$8:$A$12,0)),INDEX(Assumptions!$H$8:$H$12,MATCH(B3744,Assumptions!$A$8:$A$12,0)))))</f>
        <v>0.02</v>
      </c>
      <c r="R3744" s="14">
        <f t="shared" ca="1" si="411"/>
        <v>7565591.7691200003</v>
      </c>
      <c r="S3744" s="14">
        <f t="shared" ca="1" si="412"/>
        <v>370713996.68688005</v>
      </c>
      <c r="T3744" s="11" t="s">
        <v>25</v>
      </c>
      <c r="U3744" s="18" t="s">
        <v>36</v>
      </c>
    </row>
    <row r="3745" spans="1:21" ht="15" customHeight="1" x14ac:dyDescent="0.15">
      <c r="A3745" s="10" t="s">
        <v>3793</v>
      </c>
      <c r="B3745" s="11" t="s">
        <v>28</v>
      </c>
      <c r="C3745" s="11" t="s">
        <v>35</v>
      </c>
      <c r="D3745" s="12">
        <v>45901</v>
      </c>
      <c r="E3745" s="11">
        <v>4638</v>
      </c>
      <c r="F3745" s="11" t="s">
        <v>24</v>
      </c>
      <c r="G3745" s="13">
        <v>6833.79</v>
      </c>
      <c r="H3745" s="14">
        <f t="shared" si="406"/>
        <v>31695118.02</v>
      </c>
      <c r="I3745" s="14">
        <f>IF(F3745="GHS",H3745,H3745*Assumptions!$B$4)</f>
        <v>342307274.616</v>
      </c>
      <c r="J3745" s="15" t="str">
        <f>INDEX(Assumptions!$B$8:$B$12,MATCH(B3745,Assumptions!$A$8:$A$12,0))</f>
        <v>Fair Value Less Costs to Sell</v>
      </c>
      <c r="K3745" s="16">
        <f>G3745/(1-INDEX(Assumptions!$D$8:$D$12,MATCH(B3745,Assumptions!$A$8:$A$12,0)))</f>
        <v>7765.670454545454</v>
      </c>
      <c r="L3745" s="16">
        <f t="shared" si="407"/>
        <v>205.0137</v>
      </c>
      <c r="M3745" s="16">
        <f t="shared" si="408"/>
        <v>388.28352272727273</v>
      </c>
      <c r="N3745" s="14">
        <f>E3745*(K3745-L3745-M3745)*IF(F3745="GHS",1,Assumptions!$B$4)</f>
        <v>359267044.13106543</v>
      </c>
      <c r="O3745" s="15">
        <f t="shared" ca="1" si="409"/>
        <v>385</v>
      </c>
      <c r="P3745" s="15" t="str">
        <f t="shared" ca="1" si="410"/>
        <v>365d+</v>
      </c>
      <c r="Q3745" s="17">
        <f ca="1">IF(P3745="0-90d",0,IF(P3745="91-180d",INDEX(Assumptions!$F$8:$F$12,MATCH(B3745,Assumptions!$A$8:$A$12,0)),IF(P3745="181-365d",INDEX(Assumptions!$G$8:$G$12,MATCH(B3745,Assumptions!$A$8:$A$12,0)),INDEX(Assumptions!$H$8:$H$12,MATCH(B3745,Assumptions!$A$8:$A$12,0)))))</f>
        <v>0.4</v>
      </c>
      <c r="R3745" s="14">
        <f t="shared" ca="1" si="411"/>
        <v>136922909.84639999</v>
      </c>
      <c r="S3745" s="14">
        <f t="shared" ca="1" si="412"/>
        <v>205384364.7696</v>
      </c>
      <c r="T3745" s="11" t="s">
        <v>25</v>
      </c>
      <c r="U3745" s="18" t="s">
        <v>36</v>
      </c>
    </row>
    <row r="3746" spans="1:21" ht="15" customHeight="1" x14ac:dyDescent="0.15">
      <c r="A3746" s="10" t="s">
        <v>3794</v>
      </c>
      <c r="B3746" s="11" t="s">
        <v>46</v>
      </c>
      <c r="C3746" s="11" t="s">
        <v>119</v>
      </c>
      <c r="D3746" s="12">
        <v>45934</v>
      </c>
      <c r="E3746" s="11">
        <v>569</v>
      </c>
      <c r="F3746" s="11" t="s">
        <v>33</v>
      </c>
      <c r="G3746" s="13">
        <v>404120.17</v>
      </c>
      <c r="H3746" s="14">
        <f t="shared" si="406"/>
        <v>229944376.72999999</v>
      </c>
      <c r="I3746" s="14">
        <f>IF(F3746="GHS",H3746,H3746*Assumptions!$B$4)</f>
        <v>229944376.72999999</v>
      </c>
      <c r="J3746" s="15" t="str">
        <f>INDEX(Assumptions!$B$8:$B$12,MATCH(B3746,Assumptions!$A$8:$A$12,0))</f>
        <v>Specific Identification</v>
      </c>
      <c r="K3746" s="16">
        <f>G3746/(1-INDEX(Assumptions!$D$8:$D$12,MATCH(B3746,Assumptions!$A$8:$A$12,0)))</f>
        <v>518102.782051282</v>
      </c>
      <c r="L3746" s="16">
        <f t="shared" si="407"/>
        <v>12123.605099999999</v>
      </c>
      <c r="M3746" s="16">
        <f t="shared" si="408"/>
        <v>25905.139102564102</v>
      </c>
      <c r="N3746" s="14">
        <f>E3746*(K3746-L3746-M3746)*IF(F3746="GHS",1,Assumptions!$B$4)</f>
        <v>273162127.5359205</v>
      </c>
      <c r="O3746" s="15">
        <f t="shared" ca="1" si="409"/>
        <v>352</v>
      </c>
      <c r="P3746" s="15" t="str">
        <f t="shared" ca="1" si="410"/>
        <v>181-365d</v>
      </c>
      <c r="Q3746" s="17">
        <f ca="1">IF(P3746="0-90d",0,IF(P3746="91-180d",INDEX(Assumptions!$F$8:$F$12,MATCH(B3746,Assumptions!$A$8:$A$12,0)),IF(P3746="181-365d",INDEX(Assumptions!$G$8:$G$12,MATCH(B3746,Assumptions!$A$8:$A$12,0)),INDEX(Assumptions!$H$8:$H$12,MATCH(B3746,Assumptions!$A$8:$A$12,0)))))</f>
        <v>0.05</v>
      </c>
      <c r="R3746" s="14">
        <f t="shared" ca="1" si="411"/>
        <v>11497218.8365</v>
      </c>
      <c r="S3746" s="14">
        <f t="shared" ca="1" si="412"/>
        <v>218447157.8935</v>
      </c>
      <c r="T3746" s="11" t="s">
        <v>25</v>
      </c>
      <c r="U3746" s="18" t="s">
        <v>36</v>
      </c>
    </row>
    <row r="3747" spans="1:21" ht="15" customHeight="1" x14ac:dyDescent="0.15">
      <c r="A3747" s="10" t="s">
        <v>3795</v>
      </c>
      <c r="B3747" s="11" t="s">
        <v>31</v>
      </c>
      <c r="C3747" s="11" t="s">
        <v>76</v>
      </c>
      <c r="D3747" s="12">
        <v>46092</v>
      </c>
      <c r="E3747" s="11">
        <v>2921</v>
      </c>
      <c r="F3747" s="11" t="s">
        <v>33</v>
      </c>
      <c r="G3747" s="13">
        <v>3157.45</v>
      </c>
      <c r="H3747" s="14">
        <f t="shared" si="406"/>
        <v>9222911.4499999993</v>
      </c>
      <c r="I3747" s="14">
        <f>IF(F3747="GHS",H3747,H3747*Assumptions!$B$4)</f>
        <v>9222911.4499999993</v>
      </c>
      <c r="J3747" s="15" t="str">
        <f>INDEX(Assumptions!$B$8:$B$12,MATCH(B3747,Assumptions!$A$8:$A$12,0))</f>
        <v>Weighted Average</v>
      </c>
      <c r="K3747" s="16">
        <f>G3747/(1-INDEX(Assumptions!$D$8:$D$12,MATCH(B3747,Assumptions!$A$8:$A$12,0)))</f>
        <v>4385.3472222222217</v>
      </c>
      <c r="L3747" s="16">
        <f t="shared" si="407"/>
        <v>94.723499999999987</v>
      </c>
      <c r="M3747" s="16">
        <f t="shared" si="408"/>
        <v>219.26736111111109</v>
      </c>
      <c r="N3747" s="14">
        <f>E3747*(K3747-L3747-M3747)*IF(F3747="GHS",1,Assumptions!$B$4)</f>
        <v>11892431.930805553</v>
      </c>
      <c r="O3747" s="15">
        <f t="shared" ca="1" si="409"/>
        <v>194</v>
      </c>
      <c r="P3747" s="15" t="str">
        <f t="shared" ca="1" si="410"/>
        <v>181-365d</v>
      </c>
      <c r="Q3747" s="17">
        <f ca="1">IF(P3747="0-90d",0,IF(P3747="91-180d",INDEX(Assumptions!$F$8:$F$12,MATCH(B3747,Assumptions!$A$8:$A$12,0)),IF(P3747="181-365d",INDEX(Assumptions!$G$8:$G$12,MATCH(B3747,Assumptions!$A$8:$A$12,0)),INDEX(Assumptions!$H$8:$H$12,MATCH(B3747,Assumptions!$A$8:$A$12,0)))))</f>
        <v>0.2</v>
      </c>
      <c r="R3747" s="14">
        <f t="shared" ca="1" si="411"/>
        <v>1844582.29</v>
      </c>
      <c r="S3747" s="14">
        <f t="shared" ca="1" si="412"/>
        <v>7378329.1599999992</v>
      </c>
      <c r="T3747" s="11" t="s">
        <v>25</v>
      </c>
      <c r="U3747" s="18" t="s">
        <v>26</v>
      </c>
    </row>
    <row r="3748" spans="1:21" ht="15" customHeight="1" x14ac:dyDescent="0.15">
      <c r="A3748" s="10" t="s">
        <v>3796</v>
      </c>
      <c r="B3748" s="11" t="s">
        <v>22</v>
      </c>
      <c r="C3748" s="11" t="s">
        <v>23</v>
      </c>
      <c r="D3748" s="12">
        <v>45808</v>
      </c>
      <c r="E3748" s="11">
        <v>1065</v>
      </c>
      <c r="F3748" s="11" t="s">
        <v>24</v>
      </c>
      <c r="G3748" s="13">
        <v>23395.17</v>
      </c>
      <c r="H3748" s="14">
        <f t="shared" si="406"/>
        <v>24915856.049999997</v>
      </c>
      <c r="I3748" s="14">
        <f>IF(F3748="GHS",H3748,H3748*Assumptions!$B$4)</f>
        <v>269091245.33999997</v>
      </c>
      <c r="J3748" s="15" t="str">
        <f>INDEX(Assumptions!$B$8:$B$12,MATCH(B3748,Assumptions!$A$8:$A$12,0))</f>
        <v>FIFO</v>
      </c>
      <c r="K3748" s="16">
        <f>G3748/(1-INDEX(Assumptions!$D$8:$D$12,MATCH(B3748,Assumptions!$A$8:$A$12,0)))</f>
        <v>28530.695121951216</v>
      </c>
      <c r="L3748" s="16">
        <f t="shared" si="407"/>
        <v>701.85509999999988</v>
      </c>
      <c r="M3748" s="16">
        <f t="shared" si="408"/>
        <v>1426.5347560975608</v>
      </c>
      <c r="N3748" s="14">
        <f>E3748*(K3748-L3748-M3748)*IF(F3748="GHS",1,Assumptions!$B$4)</f>
        <v>303679315.16784877</v>
      </c>
      <c r="O3748" s="15">
        <f t="shared" ca="1" si="409"/>
        <v>478</v>
      </c>
      <c r="P3748" s="15" t="str">
        <f t="shared" ca="1" si="410"/>
        <v>365d+</v>
      </c>
      <c r="Q3748" s="17">
        <f ca="1">IF(P3748="0-90d",0,IF(P3748="91-180d",INDEX(Assumptions!$F$8:$F$12,MATCH(B3748,Assumptions!$A$8:$A$12,0)),IF(P3748="181-365d",INDEX(Assumptions!$G$8:$G$12,MATCH(B3748,Assumptions!$A$8:$A$12,0)),INDEX(Assumptions!$H$8:$H$12,MATCH(B3748,Assumptions!$A$8:$A$12,0)))))</f>
        <v>0.5</v>
      </c>
      <c r="R3748" s="14">
        <f t="shared" ca="1" si="411"/>
        <v>134545622.66999999</v>
      </c>
      <c r="S3748" s="14">
        <f t="shared" ca="1" si="412"/>
        <v>134545622.66999999</v>
      </c>
      <c r="T3748" s="11" t="s">
        <v>25</v>
      </c>
      <c r="U3748" s="18" t="s">
        <v>26</v>
      </c>
    </row>
    <row r="3749" spans="1:21" ht="15" customHeight="1" x14ac:dyDescent="0.15">
      <c r="A3749" s="10" t="s">
        <v>3797</v>
      </c>
      <c r="B3749" s="11" t="s">
        <v>31</v>
      </c>
      <c r="C3749" s="11" t="s">
        <v>63</v>
      </c>
      <c r="D3749" s="12">
        <v>45938</v>
      </c>
      <c r="E3749" s="11">
        <v>1386</v>
      </c>
      <c r="F3749" s="11" t="s">
        <v>33</v>
      </c>
      <c r="G3749" s="13">
        <v>1447.3</v>
      </c>
      <c r="H3749" s="14">
        <f t="shared" si="406"/>
        <v>2005957.8</v>
      </c>
      <c r="I3749" s="14">
        <f>IF(F3749="GHS",H3749,H3749*Assumptions!$B$4)</f>
        <v>2005957.8</v>
      </c>
      <c r="J3749" s="15" t="str">
        <f>INDEX(Assumptions!$B$8:$B$12,MATCH(B3749,Assumptions!$A$8:$A$12,0))</f>
        <v>Weighted Average</v>
      </c>
      <c r="K3749" s="16">
        <f>G3749/(1-INDEX(Assumptions!$D$8:$D$12,MATCH(B3749,Assumptions!$A$8:$A$12,0)))</f>
        <v>2010.1388888888889</v>
      </c>
      <c r="L3749" s="16">
        <f t="shared" si="407"/>
        <v>43.418999999999997</v>
      </c>
      <c r="M3749" s="16">
        <f t="shared" si="408"/>
        <v>100.50694444444446</v>
      </c>
      <c r="N3749" s="14">
        <f>E3749*(K3749-L3749-M3749)*IF(F3749="GHS",1,Assumptions!$B$4)</f>
        <v>2586571.1409999998</v>
      </c>
      <c r="O3749" s="15">
        <f t="shared" ca="1" si="409"/>
        <v>348</v>
      </c>
      <c r="P3749" s="15" t="str">
        <f t="shared" ca="1" si="410"/>
        <v>181-365d</v>
      </c>
      <c r="Q3749" s="17">
        <f ca="1">IF(P3749="0-90d",0,IF(P3749="91-180d",INDEX(Assumptions!$F$8:$F$12,MATCH(B3749,Assumptions!$A$8:$A$12,0)),IF(P3749="181-365d",INDEX(Assumptions!$G$8:$G$12,MATCH(B3749,Assumptions!$A$8:$A$12,0)),INDEX(Assumptions!$H$8:$H$12,MATCH(B3749,Assumptions!$A$8:$A$12,0)))))</f>
        <v>0.2</v>
      </c>
      <c r="R3749" s="14">
        <f t="shared" ca="1" si="411"/>
        <v>401191.56000000006</v>
      </c>
      <c r="S3749" s="14">
        <f t="shared" si="412"/>
        <v>0</v>
      </c>
      <c r="T3749" s="11" t="s">
        <v>39</v>
      </c>
      <c r="U3749" s="18" t="s">
        <v>26</v>
      </c>
    </row>
    <row r="3750" spans="1:21" ht="15" customHeight="1" x14ac:dyDescent="0.15">
      <c r="A3750" s="10" t="s">
        <v>3798</v>
      </c>
      <c r="B3750" s="11" t="s">
        <v>31</v>
      </c>
      <c r="C3750" s="11" t="s">
        <v>76</v>
      </c>
      <c r="D3750" s="12">
        <v>46199</v>
      </c>
      <c r="E3750" s="11">
        <v>832</v>
      </c>
      <c r="F3750" s="11" t="s">
        <v>33</v>
      </c>
      <c r="G3750" s="13">
        <v>3029.94</v>
      </c>
      <c r="H3750" s="14">
        <f t="shared" si="406"/>
        <v>2520910.08</v>
      </c>
      <c r="I3750" s="14">
        <f>IF(F3750="GHS",H3750,H3750*Assumptions!$B$4)</f>
        <v>2520910.08</v>
      </c>
      <c r="J3750" s="15" t="str">
        <f>INDEX(Assumptions!$B$8:$B$12,MATCH(B3750,Assumptions!$A$8:$A$12,0))</f>
        <v>Weighted Average</v>
      </c>
      <c r="K3750" s="16">
        <f>G3750/(1-INDEX(Assumptions!$D$8:$D$12,MATCH(B3750,Assumptions!$A$8:$A$12,0)))</f>
        <v>4208.25</v>
      </c>
      <c r="L3750" s="16">
        <f t="shared" si="407"/>
        <v>90.898200000000003</v>
      </c>
      <c r="M3750" s="16">
        <f t="shared" si="408"/>
        <v>210.41250000000002</v>
      </c>
      <c r="N3750" s="14">
        <f>E3750*(K3750-L3750-M3750)*IF(F3750="GHS",1,Assumptions!$B$4)</f>
        <v>3250573.4976000004</v>
      </c>
      <c r="O3750" s="15">
        <f t="shared" ca="1" si="409"/>
        <v>87</v>
      </c>
      <c r="P3750" s="15" t="str">
        <f t="shared" ca="1" si="410"/>
        <v>0-90d</v>
      </c>
      <c r="Q3750" s="17">
        <f ca="1">IF(P3750="0-90d",0,IF(P3750="91-180d",INDEX(Assumptions!$F$8:$F$12,MATCH(B3750,Assumptions!$A$8:$A$12,0)),IF(P3750="181-365d",INDEX(Assumptions!$G$8:$G$12,MATCH(B3750,Assumptions!$A$8:$A$12,0)),INDEX(Assumptions!$H$8:$H$12,MATCH(B3750,Assumptions!$A$8:$A$12,0)))))</f>
        <v>0</v>
      </c>
      <c r="R3750" s="14">
        <f t="shared" ca="1" si="411"/>
        <v>0</v>
      </c>
      <c r="S3750" s="14">
        <f t="shared" ca="1" si="412"/>
        <v>2520910.08</v>
      </c>
      <c r="T3750" s="11" t="s">
        <v>25</v>
      </c>
      <c r="U3750" s="18" t="s">
        <v>26</v>
      </c>
    </row>
    <row r="3751" spans="1:21" ht="15" customHeight="1" x14ac:dyDescent="0.15">
      <c r="A3751" s="10" t="s">
        <v>3799</v>
      </c>
      <c r="B3751" s="11" t="s">
        <v>31</v>
      </c>
      <c r="C3751" s="11" t="s">
        <v>63</v>
      </c>
      <c r="D3751" s="12">
        <v>46102</v>
      </c>
      <c r="E3751" s="11">
        <v>284</v>
      </c>
      <c r="F3751" s="11" t="s">
        <v>33</v>
      </c>
      <c r="G3751" s="13">
        <v>4067.84</v>
      </c>
      <c r="H3751" s="14">
        <f t="shared" si="406"/>
        <v>1155266.5600000001</v>
      </c>
      <c r="I3751" s="14">
        <f>IF(F3751="GHS",H3751,H3751*Assumptions!$B$4)</f>
        <v>1155266.5600000001</v>
      </c>
      <c r="J3751" s="15" t="str">
        <f>INDEX(Assumptions!$B$8:$B$12,MATCH(B3751,Assumptions!$A$8:$A$12,0))</f>
        <v>Weighted Average</v>
      </c>
      <c r="K3751" s="16">
        <f>G3751/(1-INDEX(Assumptions!$D$8:$D$12,MATCH(B3751,Assumptions!$A$8:$A$12,0)))</f>
        <v>5649.7777777777783</v>
      </c>
      <c r="L3751" s="16">
        <f t="shared" si="407"/>
        <v>122.0352</v>
      </c>
      <c r="M3751" s="16">
        <f t="shared" si="408"/>
        <v>282.48888888888894</v>
      </c>
      <c r="N3751" s="14">
        <f>E3751*(K3751-L3751-M3751)*IF(F3751="GHS",1,Assumptions!$B$4)</f>
        <v>1489652.0476444445</v>
      </c>
      <c r="O3751" s="15">
        <f t="shared" ca="1" si="409"/>
        <v>184</v>
      </c>
      <c r="P3751" s="15" t="str">
        <f t="shared" ca="1" si="410"/>
        <v>181-365d</v>
      </c>
      <c r="Q3751" s="17">
        <f ca="1">IF(P3751="0-90d",0,IF(P3751="91-180d",INDEX(Assumptions!$F$8:$F$12,MATCH(B3751,Assumptions!$A$8:$A$12,0)),IF(P3751="181-365d",INDEX(Assumptions!$G$8:$G$12,MATCH(B3751,Assumptions!$A$8:$A$12,0)),INDEX(Assumptions!$H$8:$H$12,MATCH(B3751,Assumptions!$A$8:$A$12,0)))))</f>
        <v>0.2</v>
      </c>
      <c r="R3751" s="14">
        <f t="shared" ca="1" si="411"/>
        <v>231053.31200000003</v>
      </c>
      <c r="S3751" s="14">
        <f t="shared" ca="1" si="412"/>
        <v>924213.24800000002</v>
      </c>
      <c r="T3751" s="11" t="s">
        <v>25</v>
      </c>
      <c r="U3751" s="18" t="s">
        <v>26</v>
      </c>
    </row>
    <row r="3752" spans="1:21" ht="15" customHeight="1" x14ac:dyDescent="0.15">
      <c r="A3752" s="10" t="s">
        <v>3800</v>
      </c>
      <c r="B3752" s="11" t="s">
        <v>41</v>
      </c>
      <c r="C3752" s="11" t="s">
        <v>44</v>
      </c>
      <c r="D3752" s="12">
        <v>46197</v>
      </c>
      <c r="E3752" s="11">
        <v>759</v>
      </c>
      <c r="F3752" s="11" t="s">
        <v>33</v>
      </c>
      <c r="G3752" s="13">
        <v>299.58999999999997</v>
      </c>
      <c r="H3752" s="14">
        <f t="shared" si="406"/>
        <v>227388.80999999997</v>
      </c>
      <c r="I3752" s="14">
        <f>IF(F3752="GHS",H3752,H3752*Assumptions!$B$4)</f>
        <v>227388.80999999997</v>
      </c>
      <c r="J3752" s="15" t="str">
        <f>INDEX(Assumptions!$B$8:$B$12,MATCH(B3752,Assumptions!$A$8:$A$12,0))</f>
        <v>Weighted Average</v>
      </c>
      <c r="K3752" s="16">
        <f>G3752/(1-INDEX(Assumptions!$D$8:$D$12,MATCH(B3752,Assumptions!$A$8:$A$12,0)))</f>
        <v>460.90769230769223</v>
      </c>
      <c r="L3752" s="16">
        <f t="shared" si="407"/>
        <v>8.9876999999999985</v>
      </c>
      <c r="M3752" s="16">
        <f t="shared" si="408"/>
        <v>23.045384615384613</v>
      </c>
      <c r="N3752" s="14">
        <f>E3752*(K3752-L3752-M3752)*IF(F3752="GHS",1,Assumptions!$B$4)</f>
        <v>325515.82723846147</v>
      </c>
      <c r="O3752" s="15">
        <f t="shared" ca="1" si="409"/>
        <v>89</v>
      </c>
      <c r="P3752" s="15" t="str">
        <f t="shared" ca="1" si="410"/>
        <v>0-90d</v>
      </c>
      <c r="Q3752" s="17">
        <f ca="1">IF(P3752="0-90d",0,IF(P3752="91-180d",INDEX(Assumptions!$F$8:$F$12,MATCH(B3752,Assumptions!$A$8:$A$12,0)),IF(P3752="181-365d",INDEX(Assumptions!$G$8:$G$12,MATCH(B3752,Assumptions!$A$8:$A$12,0)),INDEX(Assumptions!$H$8:$H$12,MATCH(B3752,Assumptions!$A$8:$A$12,0)))))</f>
        <v>0</v>
      </c>
      <c r="R3752" s="14">
        <f t="shared" ca="1" si="411"/>
        <v>0</v>
      </c>
      <c r="S3752" s="14">
        <f t="shared" ca="1" si="412"/>
        <v>227388.80999999997</v>
      </c>
      <c r="T3752" s="11" t="s">
        <v>25</v>
      </c>
      <c r="U3752" s="18" t="s">
        <v>26</v>
      </c>
    </row>
    <row r="3753" spans="1:21" ht="15" customHeight="1" x14ac:dyDescent="0.15">
      <c r="A3753" s="10" t="s">
        <v>3801</v>
      </c>
      <c r="B3753" s="11" t="s">
        <v>41</v>
      </c>
      <c r="C3753" s="11" t="s">
        <v>42</v>
      </c>
      <c r="D3753" s="12">
        <v>45980</v>
      </c>
      <c r="E3753" s="11">
        <v>4901</v>
      </c>
      <c r="F3753" s="11" t="s">
        <v>33</v>
      </c>
      <c r="G3753" s="13">
        <v>321.70999999999998</v>
      </c>
      <c r="H3753" s="14">
        <f t="shared" si="406"/>
        <v>1576700.71</v>
      </c>
      <c r="I3753" s="14">
        <f>IF(F3753="GHS",H3753,H3753*Assumptions!$B$4)</f>
        <v>1576700.71</v>
      </c>
      <c r="J3753" s="15" t="str">
        <f>INDEX(Assumptions!$B$8:$B$12,MATCH(B3753,Assumptions!$A$8:$A$12,0))</f>
        <v>Weighted Average</v>
      </c>
      <c r="K3753" s="16">
        <f>G3753/(1-INDEX(Assumptions!$D$8:$D$12,MATCH(B3753,Assumptions!$A$8:$A$12,0)))</f>
        <v>494.93846153846147</v>
      </c>
      <c r="L3753" s="16">
        <f t="shared" si="407"/>
        <v>9.6512999999999991</v>
      </c>
      <c r="M3753" s="16">
        <f t="shared" si="408"/>
        <v>24.746923076923075</v>
      </c>
      <c r="N3753" s="14">
        <f>E3753*(K3753-L3753-M3753)*IF(F3753="GHS",1,Assumptions!$B$4)</f>
        <v>2257107.7086999998</v>
      </c>
      <c r="O3753" s="15">
        <f t="shared" ca="1" si="409"/>
        <v>306</v>
      </c>
      <c r="P3753" s="15" t="str">
        <f t="shared" ca="1" si="410"/>
        <v>181-365d</v>
      </c>
      <c r="Q3753" s="17">
        <f ca="1">IF(P3753="0-90d",0,IF(P3753="91-180d",INDEX(Assumptions!$F$8:$F$12,MATCH(B3753,Assumptions!$A$8:$A$12,0)),IF(P3753="181-365d",INDEX(Assumptions!$G$8:$G$12,MATCH(B3753,Assumptions!$A$8:$A$12,0)),INDEX(Assumptions!$H$8:$H$12,MATCH(B3753,Assumptions!$A$8:$A$12,0)))))</f>
        <v>0.35</v>
      </c>
      <c r="R3753" s="14">
        <f t="shared" ca="1" si="411"/>
        <v>551845.24849999999</v>
      </c>
      <c r="S3753" s="14">
        <f t="shared" ca="1" si="412"/>
        <v>1024855.4615</v>
      </c>
      <c r="T3753" s="11" t="s">
        <v>25</v>
      </c>
      <c r="U3753" s="18" t="s">
        <v>26</v>
      </c>
    </row>
    <row r="3754" spans="1:21" ht="15" customHeight="1" x14ac:dyDescent="0.15">
      <c r="A3754" s="10" t="s">
        <v>3802</v>
      </c>
      <c r="B3754" s="11" t="s">
        <v>41</v>
      </c>
      <c r="C3754" s="11" t="s">
        <v>115</v>
      </c>
      <c r="D3754" s="12">
        <v>45739</v>
      </c>
      <c r="E3754" s="11">
        <v>2859</v>
      </c>
      <c r="F3754" s="11" t="s">
        <v>33</v>
      </c>
      <c r="G3754" s="13">
        <v>632.94000000000005</v>
      </c>
      <c r="H3754" s="14">
        <f t="shared" si="406"/>
        <v>1809575.4600000002</v>
      </c>
      <c r="I3754" s="14">
        <f>IF(F3754="GHS",H3754,H3754*Assumptions!$B$4)</f>
        <v>1809575.4600000002</v>
      </c>
      <c r="J3754" s="15" t="str">
        <f>INDEX(Assumptions!$B$8:$B$12,MATCH(B3754,Assumptions!$A$8:$A$12,0))</f>
        <v>Weighted Average</v>
      </c>
      <c r="K3754" s="16">
        <f>G3754/(1-INDEX(Assumptions!$D$8:$D$12,MATCH(B3754,Assumptions!$A$8:$A$12,0)))</f>
        <v>973.75384615384621</v>
      </c>
      <c r="L3754" s="16">
        <f t="shared" si="407"/>
        <v>18.988200000000003</v>
      </c>
      <c r="M3754" s="16">
        <f t="shared" si="408"/>
        <v>48.687692307692316</v>
      </c>
      <c r="N3754" s="14">
        <f>E3754*(K3754-L3754-M3754)*IF(F3754="GHS",1,Assumptions!$B$4)</f>
        <v>2590476.8700461537</v>
      </c>
      <c r="O3754" s="15">
        <f t="shared" ca="1" si="409"/>
        <v>547</v>
      </c>
      <c r="P3754" s="15" t="str">
        <f t="shared" ca="1" si="410"/>
        <v>365d+</v>
      </c>
      <c r="Q3754" s="17">
        <f ca="1">IF(P3754="0-90d",0,IF(P3754="91-180d",INDEX(Assumptions!$F$8:$F$12,MATCH(B3754,Assumptions!$A$8:$A$12,0)),IF(P3754="181-365d",INDEX(Assumptions!$G$8:$G$12,MATCH(B3754,Assumptions!$A$8:$A$12,0)),INDEX(Assumptions!$H$8:$H$12,MATCH(B3754,Assumptions!$A$8:$A$12,0)))))</f>
        <v>0.8</v>
      </c>
      <c r="R3754" s="14">
        <f t="shared" ca="1" si="411"/>
        <v>1447660.3680000002</v>
      </c>
      <c r="S3754" s="14">
        <f t="shared" ca="1" si="412"/>
        <v>361915.09199999995</v>
      </c>
      <c r="T3754" s="11" t="s">
        <v>25</v>
      </c>
      <c r="U3754" s="18" t="s">
        <v>26</v>
      </c>
    </row>
    <row r="3755" spans="1:21" ht="15" customHeight="1" x14ac:dyDescent="0.15">
      <c r="A3755" s="10" t="s">
        <v>3803</v>
      </c>
      <c r="B3755" s="11" t="s">
        <v>41</v>
      </c>
      <c r="C3755" s="11" t="s">
        <v>42</v>
      </c>
      <c r="D3755" s="12">
        <v>46162</v>
      </c>
      <c r="E3755" s="11">
        <v>2438</v>
      </c>
      <c r="F3755" s="11" t="s">
        <v>33</v>
      </c>
      <c r="G3755" s="13">
        <v>347.51</v>
      </c>
      <c r="H3755" s="14">
        <f t="shared" si="406"/>
        <v>847229.38</v>
      </c>
      <c r="I3755" s="14">
        <f>IF(F3755="GHS",H3755,H3755*Assumptions!$B$4)</f>
        <v>847229.38</v>
      </c>
      <c r="J3755" s="15" t="str">
        <f>INDEX(Assumptions!$B$8:$B$12,MATCH(B3755,Assumptions!$A$8:$A$12,0))</f>
        <v>Weighted Average</v>
      </c>
      <c r="K3755" s="16">
        <f>G3755/(1-INDEX(Assumptions!$D$8:$D$12,MATCH(B3755,Assumptions!$A$8:$A$12,0)))</f>
        <v>534.63076923076915</v>
      </c>
      <c r="L3755" s="16">
        <f t="shared" si="407"/>
        <v>10.4253</v>
      </c>
      <c r="M3755" s="16">
        <f t="shared" si="408"/>
        <v>26.731538461538459</v>
      </c>
      <c r="N3755" s="14">
        <f>E3755*(K3755-L3755-M3755)*IF(F3755="GHS",1,Assumptions!$B$4)</f>
        <v>1212841.4432153844</v>
      </c>
      <c r="O3755" s="15">
        <f t="shared" ca="1" si="409"/>
        <v>124</v>
      </c>
      <c r="P3755" s="15" t="str">
        <f t="shared" ca="1" si="410"/>
        <v>91-180d</v>
      </c>
      <c r="Q3755" s="17">
        <f ca="1">IF(P3755="0-90d",0,IF(P3755="91-180d",INDEX(Assumptions!$F$8:$F$12,MATCH(B3755,Assumptions!$A$8:$A$12,0)),IF(P3755="181-365d",INDEX(Assumptions!$G$8:$G$12,MATCH(B3755,Assumptions!$A$8:$A$12,0)),INDEX(Assumptions!$H$8:$H$12,MATCH(B3755,Assumptions!$A$8:$A$12,0)))))</f>
        <v>0.1</v>
      </c>
      <c r="R3755" s="14">
        <f t="shared" ca="1" si="411"/>
        <v>84722.938000000009</v>
      </c>
      <c r="S3755" s="14">
        <f t="shared" ca="1" si="412"/>
        <v>762506.44200000004</v>
      </c>
      <c r="T3755" s="11" t="s">
        <v>25</v>
      </c>
      <c r="U3755" s="18" t="s">
        <v>26</v>
      </c>
    </row>
    <row r="3756" spans="1:21" ht="15" customHeight="1" x14ac:dyDescent="0.15">
      <c r="A3756" s="10" t="s">
        <v>3804</v>
      </c>
      <c r="B3756" s="11" t="s">
        <v>41</v>
      </c>
      <c r="C3756" s="11" t="s">
        <v>115</v>
      </c>
      <c r="D3756" s="12">
        <v>46087</v>
      </c>
      <c r="E3756" s="11">
        <v>3653</v>
      </c>
      <c r="F3756" s="11" t="s">
        <v>33</v>
      </c>
      <c r="G3756" s="13">
        <v>276.72000000000003</v>
      </c>
      <c r="H3756" s="14">
        <f t="shared" si="406"/>
        <v>1010858.1600000001</v>
      </c>
      <c r="I3756" s="14">
        <f>IF(F3756="GHS",H3756,H3756*Assumptions!$B$4)</f>
        <v>1010858.1600000001</v>
      </c>
      <c r="J3756" s="15" t="str">
        <f>INDEX(Assumptions!$B$8:$B$12,MATCH(B3756,Assumptions!$A$8:$A$12,0))</f>
        <v>Weighted Average</v>
      </c>
      <c r="K3756" s="16">
        <f>G3756/(1-INDEX(Assumptions!$D$8:$D$12,MATCH(B3756,Assumptions!$A$8:$A$12,0)))</f>
        <v>425.72307692307697</v>
      </c>
      <c r="L3756" s="16">
        <f t="shared" si="407"/>
        <v>8.3016000000000005</v>
      </c>
      <c r="M3756" s="16">
        <f t="shared" si="408"/>
        <v>21.286153846153852</v>
      </c>
      <c r="N3756" s="14">
        <f>E3756*(K3756-L3756-M3756)*IF(F3756="GHS",1,Assumptions!$B$4)</f>
        <v>1447082.3352000001</v>
      </c>
      <c r="O3756" s="15">
        <f t="shared" ca="1" si="409"/>
        <v>199</v>
      </c>
      <c r="P3756" s="15" t="str">
        <f t="shared" ca="1" si="410"/>
        <v>181-365d</v>
      </c>
      <c r="Q3756" s="17">
        <f ca="1">IF(P3756="0-90d",0,IF(P3756="91-180d",INDEX(Assumptions!$F$8:$F$12,MATCH(B3756,Assumptions!$A$8:$A$12,0)),IF(P3756="181-365d",INDEX(Assumptions!$G$8:$G$12,MATCH(B3756,Assumptions!$A$8:$A$12,0)),INDEX(Assumptions!$H$8:$H$12,MATCH(B3756,Assumptions!$A$8:$A$12,0)))))</f>
        <v>0.35</v>
      </c>
      <c r="R3756" s="14">
        <f t="shared" ca="1" si="411"/>
        <v>353800.35600000003</v>
      </c>
      <c r="S3756" s="14">
        <f t="shared" ca="1" si="412"/>
        <v>657057.80400000012</v>
      </c>
      <c r="T3756" s="11" t="s">
        <v>25</v>
      </c>
      <c r="U3756" s="18" t="s">
        <v>26</v>
      </c>
    </row>
    <row r="3757" spans="1:21" ht="15" customHeight="1" x14ac:dyDescent="0.15">
      <c r="A3757" s="10" t="s">
        <v>3805</v>
      </c>
      <c r="B3757" s="11" t="s">
        <v>31</v>
      </c>
      <c r="C3757" s="11" t="s">
        <v>32</v>
      </c>
      <c r="D3757" s="12">
        <v>45921</v>
      </c>
      <c r="E3757" s="11">
        <v>1898</v>
      </c>
      <c r="F3757" s="11" t="s">
        <v>33</v>
      </c>
      <c r="G3757" s="13">
        <v>596.94000000000005</v>
      </c>
      <c r="H3757" s="14">
        <f t="shared" si="406"/>
        <v>1132992.1200000001</v>
      </c>
      <c r="I3757" s="14">
        <f>IF(F3757="GHS",H3757,H3757*Assumptions!$B$4)</f>
        <v>1132992.1200000001</v>
      </c>
      <c r="J3757" s="15" t="str">
        <f>INDEX(Assumptions!$B$8:$B$12,MATCH(B3757,Assumptions!$A$8:$A$12,0))</f>
        <v>Weighted Average</v>
      </c>
      <c r="K3757" s="16">
        <f>G3757/(1-INDEX(Assumptions!$D$8:$D$12,MATCH(B3757,Assumptions!$A$8:$A$12,0)))</f>
        <v>829.08333333333348</v>
      </c>
      <c r="L3757" s="16">
        <f t="shared" si="407"/>
        <v>17.908200000000001</v>
      </c>
      <c r="M3757" s="16">
        <f t="shared" si="408"/>
        <v>41.45416666666668</v>
      </c>
      <c r="N3757" s="14">
        <f>E3757*(K3757-L3757-M3757)*IF(F3757="GHS",1,Assumptions!$B$4)</f>
        <v>1460930.3947333337</v>
      </c>
      <c r="O3757" s="15">
        <f t="shared" ca="1" si="409"/>
        <v>365</v>
      </c>
      <c r="P3757" s="15" t="str">
        <f t="shared" ca="1" si="410"/>
        <v>181-365d</v>
      </c>
      <c r="Q3757" s="17">
        <f ca="1">IF(P3757="0-90d",0,IF(P3757="91-180d",INDEX(Assumptions!$F$8:$F$12,MATCH(B3757,Assumptions!$A$8:$A$12,0)),IF(P3757="181-365d",INDEX(Assumptions!$G$8:$G$12,MATCH(B3757,Assumptions!$A$8:$A$12,0)),INDEX(Assumptions!$H$8:$H$12,MATCH(B3757,Assumptions!$A$8:$A$12,0)))))</f>
        <v>0.2</v>
      </c>
      <c r="R3757" s="14">
        <f t="shared" ca="1" si="411"/>
        <v>226598.42400000003</v>
      </c>
      <c r="S3757" s="14">
        <f t="shared" ca="1" si="412"/>
        <v>906393.69600000011</v>
      </c>
      <c r="T3757" s="11" t="s">
        <v>25</v>
      </c>
      <c r="U3757" s="18" t="s">
        <v>26</v>
      </c>
    </row>
    <row r="3758" spans="1:21" ht="15" customHeight="1" x14ac:dyDescent="0.15">
      <c r="A3758" s="10" t="s">
        <v>3806</v>
      </c>
      <c r="B3758" s="11" t="s">
        <v>41</v>
      </c>
      <c r="C3758" s="11" t="s">
        <v>44</v>
      </c>
      <c r="D3758" s="12">
        <v>46116</v>
      </c>
      <c r="E3758" s="11">
        <v>1687</v>
      </c>
      <c r="F3758" s="11" t="s">
        <v>33</v>
      </c>
      <c r="G3758" s="13">
        <v>295.39999999999998</v>
      </c>
      <c r="H3758" s="14">
        <f t="shared" si="406"/>
        <v>498339.8</v>
      </c>
      <c r="I3758" s="14">
        <f>IF(F3758="GHS",H3758,H3758*Assumptions!$B$4)</f>
        <v>498339.8</v>
      </c>
      <c r="J3758" s="15" t="str">
        <f>INDEX(Assumptions!$B$8:$B$12,MATCH(B3758,Assumptions!$A$8:$A$12,0))</f>
        <v>Weighted Average</v>
      </c>
      <c r="K3758" s="16">
        <f>G3758/(1-INDEX(Assumptions!$D$8:$D$12,MATCH(B3758,Assumptions!$A$8:$A$12,0)))</f>
        <v>454.4615384615384</v>
      </c>
      <c r="L3758" s="16">
        <f t="shared" si="407"/>
        <v>8.8619999999999983</v>
      </c>
      <c r="M3758" s="16">
        <f t="shared" si="408"/>
        <v>22.723076923076921</v>
      </c>
      <c r="N3758" s="14">
        <f>E3758*(K3758-L3758-M3758)*IF(F3758="GHS",1,Assumptions!$B$4)</f>
        <v>713392.59061538451</v>
      </c>
      <c r="O3758" s="15">
        <f t="shared" ca="1" si="409"/>
        <v>170</v>
      </c>
      <c r="P3758" s="15" t="str">
        <f t="shared" ca="1" si="410"/>
        <v>91-180d</v>
      </c>
      <c r="Q3758" s="17">
        <f ca="1">IF(P3758="0-90d",0,IF(P3758="91-180d",INDEX(Assumptions!$F$8:$F$12,MATCH(B3758,Assumptions!$A$8:$A$12,0)),IF(P3758="181-365d",INDEX(Assumptions!$G$8:$G$12,MATCH(B3758,Assumptions!$A$8:$A$12,0)),INDEX(Assumptions!$H$8:$H$12,MATCH(B3758,Assumptions!$A$8:$A$12,0)))))</f>
        <v>0.1</v>
      </c>
      <c r="R3758" s="14">
        <f t="shared" ca="1" si="411"/>
        <v>49833.98</v>
      </c>
      <c r="S3758" s="14">
        <f t="shared" ca="1" si="412"/>
        <v>448505.82</v>
      </c>
      <c r="T3758" s="11" t="s">
        <v>25</v>
      </c>
      <c r="U3758" s="18" t="s">
        <v>26</v>
      </c>
    </row>
    <row r="3759" spans="1:21" ht="15" customHeight="1" x14ac:dyDescent="0.15">
      <c r="A3759" s="10" t="s">
        <v>3807</v>
      </c>
      <c r="B3759" s="11" t="s">
        <v>28</v>
      </c>
      <c r="C3759" s="11" t="s">
        <v>29</v>
      </c>
      <c r="D3759" s="12">
        <v>45964</v>
      </c>
      <c r="E3759" s="11">
        <v>4223</v>
      </c>
      <c r="F3759" s="11" t="s">
        <v>24</v>
      </c>
      <c r="G3759" s="13">
        <v>16546.61</v>
      </c>
      <c r="H3759" s="14">
        <f t="shared" si="406"/>
        <v>69876334.030000001</v>
      </c>
      <c r="I3759" s="14">
        <f>IF(F3759="GHS",H3759,H3759*Assumptions!$B$4)</f>
        <v>754664407.52400005</v>
      </c>
      <c r="J3759" s="15" t="str">
        <f>INDEX(Assumptions!$B$8:$B$12,MATCH(B3759,Assumptions!$A$8:$A$12,0))</f>
        <v>Fair Value Less Costs to Sell</v>
      </c>
      <c r="K3759" s="16">
        <f>G3759/(1-INDEX(Assumptions!$D$8:$D$12,MATCH(B3759,Assumptions!$A$8:$A$12,0)))</f>
        <v>18802.965909090908</v>
      </c>
      <c r="L3759" s="16">
        <f t="shared" si="407"/>
        <v>496.39830000000001</v>
      </c>
      <c r="M3759" s="16">
        <f t="shared" si="408"/>
        <v>940.1482954545454</v>
      </c>
      <c r="N3759" s="14">
        <f>E3759*(K3759-L3759-M3759)*IF(F3759="GHS",1,Assumptions!$B$4)</f>
        <v>792054598.62405264</v>
      </c>
      <c r="O3759" s="15">
        <f t="shared" ca="1" si="409"/>
        <v>322</v>
      </c>
      <c r="P3759" s="15" t="str">
        <f t="shared" ca="1" si="410"/>
        <v>181-365d</v>
      </c>
      <c r="Q3759" s="17">
        <f ca="1">IF(P3759="0-90d",0,IF(P3759="91-180d",INDEX(Assumptions!$F$8:$F$12,MATCH(B3759,Assumptions!$A$8:$A$12,0)),IF(P3759="181-365d",INDEX(Assumptions!$G$8:$G$12,MATCH(B3759,Assumptions!$A$8:$A$12,0)),INDEX(Assumptions!$H$8:$H$12,MATCH(B3759,Assumptions!$A$8:$A$12,0)))))</f>
        <v>0.1</v>
      </c>
      <c r="R3759" s="14">
        <f t="shared" ca="1" si="411"/>
        <v>75466440.752400011</v>
      </c>
      <c r="S3759" s="14">
        <f t="shared" ca="1" si="412"/>
        <v>679197966.77160001</v>
      </c>
      <c r="T3759" s="11" t="s">
        <v>25</v>
      </c>
      <c r="U3759" s="18" t="s">
        <v>26</v>
      </c>
    </row>
    <row r="3760" spans="1:21" ht="15" customHeight="1" x14ac:dyDescent="0.15">
      <c r="A3760" s="10" t="s">
        <v>3808</v>
      </c>
      <c r="B3760" s="11" t="s">
        <v>41</v>
      </c>
      <c r="C3760" s="11" t="s">
        <v>44</v>
      </c>
      <c r="D3760" s="12">
        <v>45741</v>
      </c>
      <c r="E3760" s="11">
        <v>444</v>
      </c>
      <c r="F3760" s="11" t="s">
        <v>33</v>
      </c>
      <c r="G3760" s="13">
        <v>440.3</v>
      </c>
      <c r="H3760" s="14">
        <f t="shared" si="406"/>
        <v>195493.2</v>
      </c>
      <c r="I3760" s="14">
        <f>IF(F3760="GHS",H3760,H3760*Assumptions!$B$4)</f>
        <v>195493.2</v>
      </c>
      <c r="J3760" s="15" t="str">
        <f>INDEX(Assumptions!$B$8:$B$12,MATCH(B3760,Assumptions!$A$8:$A$12,0))</f>
        <v>Weighted Average</v>
      </c>
      <c r="K3760" s="16">
        <f>G3760/(1-INDEX(Assumptions!$D$8:$D$12,MATCH(B3760,Assumptions!$A$8:$A$12,0)))</f>
        <v>677.38461538461536</v>
      </c>
      <c r="L3760" s="16">
        <f t="shared" si="407"/>
        <v>13.209</v>
      </c>
      <c r="M3760" s="16">
        <f t="shared" si="408"/>
        <v>33.869230769230768</v>
      </c>
      <c r="N3760" s="14">
        <f>E3760*(K3760-L3760-M3760)*IF(F3760="GHS",1,Assumptions!$B$4)</f>
        <v>279856.03476923081</v>
      </c>
      <c r="O3760" s="15">
        <f t="shared" ca="1" si="409"/>
        <v>545</v>
      </c>
      <c r="P3760" s="15" t="str">
        <f t="shared" ca="1" si="410"/>
        <v>365d+</v>
      </c>
      <c r="Q3760" s="17">
        <f ca="1">IF(P3760="0-90d",0,IF(P3760="91-180d",INDEX(Assumptions!$F$8:$F$12,MATCH(B3760,Assumptions!$A$8:$A$12,0)),IF(P3760="181-365d",INDEX(Assumptions!$G$8:$G$12,MATCH(B3760,Assumptions!$A$8:$A$12,0)),INDEX(Assumptions!$H$8:$H$12,MATCH(B3760,Assumptions!$A$8:$A$12,0)))))</f>
        <v>0.8</v>
      </c>
      <c r="R3760" s="14">
        <f t="shared" ca="1" si="411"/>
        <v>156394.56000000003</v>
      </c>
      <c r="S3760" s="14">
        <f t="shared" ca="1" si="412"/>
        <v>39098.639999999985</v>
      </c>
      <c r="T3760" s="11" t="s">
        <v>25</v>
      </c>
      <c r="U3760" s="18" t="s">
        <v>26</v>
      </c>
    </row>
    <row r="3761" spans="1:21" ht="15" customHeight="1" x14ac:dyDescent="0.15">
      <c r="A3761" s="10" t="s">
        <v>3809</v>
      </c>
      <c r="B3761" s="11" t="s">
        <v>41</v>
      </c>
      <c r="C3761" s="11" t="s">
        <v>44</v>
      </c>
      <c r="D3761" s="12">
        <v>46223</v>
      </c>
      <c r="E3761" s="11">
        <v>339</v>
      </c>
      <c r="F3761" s="11" t="s">
        <v>33</v>
      </c>
      <c r="G3761" s="13">
        <v>368.05</v>
      </c>
      <c r="H3761" s="14">
        <f t="shared" si="406"/>
        <v>124768.95</v>
      </c>
      <c r="I3761" s="14">
        <f>IF(F3761="GHS",H3761,H3761*Assumptions!$B$4)</f>
        <v>124768.95</v>
      </c>
      <c r="J3761" s="15" t="str">
        <f>INDEX(Assumptions!$B$8:$B$12,MATCH(B3761,Assumptions!$A$8:$A$12,0))</f>
        <v>Weighted Average</v>
      </c>
      <c r="K3761" s="16">
        <f>G3761/(1-INDEX(Assumptions!$D$8:$D$12,MATCH(B3761,Assumptions!$A$8:$A$12,0)))</f>
        <v>566.23076923076928</v>
      </c>
      <c r="L3761" s="16">
        <f t="shared" si="407"/>
        <v>11.041499999999999</v>
      </c>
      <c r="M3761" s="16">
        <f t="shared" si="408"/>
        <v>28.311538461538465</v>
      </c>
      <c r="N3761" s="14">
        <f>E3761*(K3761-L3761-M3761)*IF(F3761="GHS",1,Assumptions!$B$4)</f>
        <v>178611.55073076923</v>
      </c>
      <c r="O3761" s="15">
        <f t="shared" ca="1" si="409"/>
        <v>63</v>
      </c>
      <c r="P3761" s="15" t="str">
        <f t="shared" ca="1" si="410"/>
        <v>0-90d</v>
      </c>
      <c r="Q3761" s="17">
        <f ca="1">IF(P3761="0-90d",0,IF(P3761="91-180d",INDEX(Assumptions!$F$8:$F$12,MATCH(B3761,Assumptions!$A$8:$A$12,0)),IF(P3761="181-365d",INDEX(Assumptions!$G$8:$G$12,MATCH(B3761,Assumptions!$A$8:$A$12,0)),INDEX(Assumptions!$H$8:$H$12,MATCH(B3761,Assumptions!$A$8:$A$12,0)))))</f>
        <v>0</v>
      </c>
      <c r="R3761" s="14">
        <f t="shared" ca="1" si="411"/>
        <v>0</v>
      </c>
      <c r="S3761" s="14">
        <f t="shared" ca="1" si="412"/>
        <v>124768.95</v>
      </c>
      <c r="T3761" s="11" t="s">
        <v>25</v>
      </c>
      <c r="U3761" s="18" t="s">
        <v>26</v>
      </c>
    </row>
    <row r="3762" spans="1:21" ht="15" customHeight="1" x14ac:dyDescent="0.15">
      <c r="A3762" s="10" t="s">
        <v>3810</v>
      </c>
      <c r="B3762" s="11" t="s">
        <v>41</v>
      </c>
      <c r="C3762" s="11" t="s">
        <v>115</v>
      </c>
      <c r="D3762" s="12">
        <v>45982</v>
      </c>
      <c r="E3762" s="11">
        <v>569</v>
      </c>
      <c r="F3762" s="11" t="s">
        <v>33</v>
      </c>
      <c r="G3762" s="13">
        <v>551.27</v>
      </c>
      <c r="H3762" s="14">
        <f t="shared" si="406"/>
        <v>313672.63</v>
      </c>
      <c r="I3762" s="14">
        <f>IF(F3762="GHS",H3762,H3762*Assumptions!$B$4)</f>
        <v>313672.63</v>
      </c>
      <c r="J3762" s="15" t="str">
        <f>INDEX(Assumptions!$B$8:$B$12,MATCH(B3762,Assumptions!$A$8:$A$12,0))</f>
        <v>Weighted Average</v>
      </c>
      <c r="K3762" s="16">
        <f>G3762/(1-INDEX(Assumptions!$D$8:$D$12,MATCH(B3762,Assumptions!$A$8:$A$12,0)))</f>
        <v>848.10769230769222</v>
      </c>
      <c r="L3762" s="16">
        <f t="shared" si="407"/>
        <v>16.5381</v>
      </c>
      <c r="M3762" s="16">
        <f t="shared" si="408"/>
        <v>42.405384615384612</v>
      </c>
      <c r="N3762" s="14">
        <f>E3762*(K3762-L3762-M3762)*IF(F3762="GHS",1,Assumptions!$B$4)</f>
        <v>449034.43417692307</v>
      </c>
      <c r="O3762" s="15">
        <f t="shared" ca="1" si="409"/>
        <v>304</v>
      </c>
      <c r="P3762" s="15" t="str">
        <f t="shared" ca="1" si="410"/>
        <v>181-365d</v>
      </c>
      <c r="Q3762" s="17">
        <f ca="1">IF(P3762="0-90d",0,IF(P3762="91-180d",INDEX(Assumptions!$F$8:$F$12,MATCH(B3762,Assumptions!$A$8:$A$12,0)),IF(P3762="181-365d",INDEX(Assumptions!$G$8:$G$12,MATCH(B3762,Assumptions!$A$8:$A$12,0)),INDEX(Assumptions!$H$8:$H$12,MATCH(B3762,Assumptions!$A$8:$A$12,0)))))</f>
        <v>0.35</v>
      </c>
      <c r="R3762" s="14">
        <f t="shared" ca="1" si="411"/>
        <v>109785.42049999999</v>
      </c>
      <c r="S3762" s="14">
        <f t="shared" ca="1" si="412"/>
        <v>203887.2095</v>
      </c>
      <c r="T3762" s="11" t="s">
        <v>50</v>
      </c>
      <c r="U3762" s="18" t="s">
        <v>26</v>
      </c>
    </row>
    <row r="3763" spans="1:21" ht="15" customHeight="1" x14ac:dyDescent="0.15">
      <c r="A3763" s="10" t="s">
        <v>3811</v>
      </c>
      <c r="B3763" s="11" t="s">
        <v>46</v>
      </c>
      <c r="C3763" s="11" t="s">
        <v>119</v>
      </c>
      <c r="D3763" s="12">
        <v>45838</v>
      </c>
      <c r="E3763" s="11">
        <v>884</v>
      </c>
      <c r="F3763" s="11" t="s">
        <v>33</v>
      </c>
      <c r="G3763" s="13">
        <v>629081.02</v>
      </c>
      <c r="H3763" s="14">
        <f t="shared" si="406"/>
        <v>556107621.68000007</v>
      </c>
      <c r="I3763" s="14">
        <f>IF(F3763="GHS",H3763,H3763*Assumptions!$B$4)</f>
        <v>556107621.68000007</v>
      </c>
      <c r="J3763" s="15" t="str">
        <f>INDEX(Assumptions!$B$8:$B$12,MATCH(B3763,Assumptions!$A$8:$A$12,0))</f>
        <v>Specific Identification</v>
      </c>
      <c r="K3763" s="16">
        <f>G3763/(1-INDEX(Assumptions!$D$8:$D$12,MATCH(B3763,Assumptions!$A$8:$A$12,0)))</f>
        <v>806514.12820512825</v>
      </c>
      <c r="L3763" s="16">
        <f t="shared" si="407"/>
        <v>18872.4306</v>
      </c>
      <c r="M3763" s="16">
        <f t="shared" si="408"/>
        <v>40325.706410256418</v>
      </c>
      <c r="N3763" s="14">
        <f>E3763*(K3763-L3763-M3763)*IF(F3763="GHS",1,Assumptions!$B$4)</f>
        <v>660627336.21626675</v>
      </c>
      <c r="O3763" s="15">
        <f t="shared" ca="1" si="409"/>
        <v>448</v>
      </c>
      <c r="P3763" s="15" t="str">
        <f t="shared" ca="1" si="410"/>
        <v>365d+</v>
      </c>
      <c r="Q3763" s="17">
        <f ca="1">IF(P3763="0-90d",0,IF(P3763="91-180d",INDEX(Assumptions!$F$8:$F$12,MATCH(B3763,Assumptions!$A$8:$A$12,0)),IF(P3763="181-365d",INDEX(Assumptions!$G$8:$G$12,MATCH(B3763,Assumptions!$A$8:$A$12,0)),INDEX(Assumptions!$H$8:$H$12,MATCH(B3763,Assumptions!$A$8:$A$12,0)))))</f>
        <v>0.15</v>
      </c>
      <c r="R3763" s="14">
        <f t="shared" ca="1" si="411"/>
        <v>83416143.252000004</v>
      </c>
      <c r="S3763" s="14">
        <f t="shared" ca="1" si="412"/>
        <v>472691478.42800009</v>
      </c>
      <c r="T3763" s="11" t="s">
        <v>50</v>
      </c>
      <c r="U3763" s="18" t="s">
        <v>36</v>
      </c>
    </row>
    <row r="3764" spans="1:21" ht="15" customHeight="1" x14ac:dyDescent="0.15">
      <c r="A3764" s="10" t="s">
        <v>3812</v>
      </c>
      <c r="B3764" s="11" t="s">
        <v>41</v>
      </c>
      <c r="C3764" s="11" t="s">
        <v>44</v>
      </c>
      <c r="D3764" s="12">
        <v>45860</v>
      </c>
      <c r="E3764" s="11">
        <v>3496</v>
      </c>
      <c r="F3764" s="11" t="s">
        <v>33</v>
      </c>
      <c r="G3764" s="13">
        <v>554.13</v>
      </c>
      <c r="H3764" s="14">
        <f t="shared" si="406"/>
        <v>1937238.48</v>
      </c>
      <c r="I3764" s="14">
        <f>IF(F3764="GHS",H3764,H3764*Assumptions!$B$4)</f>
        <v>1937238.48</v>
      </c>
      <c r="J3764" s="15" t="str">
        <f>INDEX(Assumptions!$B$8:$B$12,MATCH(B3764,Assumptions!$A$8:$A$12,0))</f>
        <v>Weighted Average</v>
      </c>
      <c r="K3764" s="16">
        <f>G3764/(1-INDEX(Assumptions!$D$8:$D$12,MATCH(B3764,Assumptions!$A$8:$A$12,0)))</f>
        <v>852.50769230769231</v>
      </c>
      <c r="L3764" s="16">
        <f t="shared" si="407"/>
        <v>16.623899999999999</v>
      </c>
      <c r="M3764" s="16">
        <f t="shared" si="408"/>
        <v>42.625384615384618</v>
      </c>
      <c r="N3764" s="14">
        <f>E3764*(K3764-L3764-M3764)*IF(F3764="GHS",1,Assumptions!$B$4)</f>
        <v>2773231.3932923074</v>
      </c>
      <c r="O3764" s="15">
        <f t="shared" ca="1" si="409"/>
        <v>426</v>
      </c>
      <c r="P3764" s="15" t="str">
        <f t="shared" ca="1" si="410"/>
        <v>365d+</v>
      </c>
      <c r="Q3764" s="17">
        <f ca="1">IF(P3764="0-90d",0,IF(P3764="91-180d",INDEX(Assumptions!$F$8:$F$12,MATCH(B3764,Assumptions!$A$8:$A$12,0)),IF(P3764="181-365d",INDEX(Assumptions!$G$8:$G$12,MATCH(B3764,Assumptions!$A$8:$A$12,0)),INDEX(Assumptions!$H$8:$H$12,MATCH(B3764,Assumptions!$A$8:$A$12,0)))))</f>
        <v>0.8</v>
      </c>
      <c r="R3764" s="14">
        <f t="shared" ca="1" si="411"/>
        <v>1549790.784</v>
      </c>
      <c r="S3764" s="14">
        <f t="shared" ca="1" si="412"/>
        <v>387447.696</v>
      </c>
      <c r="T3764" s="11" t="s">
        <v>25</v>
      </c>
      <c r="U3764" s="18" t="s">
        <v>26</v>
      </c>
    </row>
    <row r="3765" spans="1:21" ht="15" customHeight="1" x14ac:dyDescent="0.15">
      <c r="A3765" s="10" t="s">
        <v>3813</v>
      </c>
      <c r="B3765" s="11" t="s">
        <v>41</v>
      </c>
      <c r="C3765" s="11" t="s">
        <v>49</v>
      </c>
      <c r="D3765" s="12">
        <v>46216</v>
      </c>
      <c r="E3765" s="11">
        <v>1474</v>
      </c>
      <c r="F3765" s="11" t="s">
        <v>33</v>
      </c>
      <c r="G3765" s="13">
        <v>520.30999999999995</v>
      </c>
      <c r="H3765" s="14">
        <f t="shared" si="406"/>
        <v>766936.94</v>
      </c>
      <c r="I3765" s="14">
        <f>IF(F3765="GHS",H3765,H3765*Assumptions!$B$4)</f>
        <v>766936.94</v>
      </c>
      <c r="J3765" s="15" t="str">
        <f>INDEX(Assumptions!$B$8:$B$12,MATCH(B3765,Assumptions!$A$8:$A$12,0))</f>
        <v>Weighted Average</v>
      </c>
      <c r="K3765" s="16">
        <f>G3765/(1-INDEX(Assumptions!$D$8:$D$12,MATCH(B3765,Assumptions!$A$8:$A$12,0)))</f>
        <v>800.47692307692296</v>
      </c>
      <c r="L3765" s="16">
        <f t="shared" si="407"/>
        <v>15.609299999999998</v>
      </c>
      <c r="M3765" s="16">
        <f t="shared" si="408"/>
        <v>40.023846153846151</v>
      </c>
      <c r="N3765" s="14">
        <f>E3765*(K3765-L3765-M3765)*IF(F3765="GHS",1,Assumptions!$B$4)</f>
        <v>1097899.7271846151</v>
      </c>
      <c r="O3765" s="15">
        <f t="shared" ca="1" si="409"/>
        <v>70</v>
      </c>
      <c r="P3765" s="15" t="str">
        <f t="shared" ca="1" si="410"/>
        <v>0-90d</v>
      </c>
      <c r="Q3765" s="17">
        <f ca="1">IF(P3765="0-90d",0,IF(P3765="91-180d",INDEX(Assumptions!$F$8:$F$12,MATCH(B3765,Assumptions!$A$8:$A$12,0)),IF(P3765="181-365d",INDEX(Assumptions!$G$8:$G$12,MATCH(B3765,Assumptions!$A$8:$A$12,0)),INDEX(Assumptions!$H$8:$H$12,MATCH(B3765,Assumptions!$A$8:$A$12,0)))))</f>
        <v>0</v>
      </c>
      <c r="R3765" s="14">
        <f t="shared" ca="1" si="411"/>
        <v>0</v>
      </c>
      <c r="S3765" s="14">
        <f t="shared" ca="1" si="412"/>
        <v>766936.94</v>
      </c>
      <c r="T3765" s="11" t="s">
        <v>25</v>
      </c>
      <c r="U3765" s="18" t="s">
        <v>36</v>
      </c>
    </row>
    <row r="3766" spans="1:21" ht="15" customHeight="1" x14ac:dyDescent="0.15">
      <c r="A3766" s="10" t="s">
        <v>3814</v>
      </c>
      <c r="B3766" s="11" t="s">
        <v>46</v>
      </c>
      <c r="C3766" s="11" t="s">
        <v>52</v>
      </c>
      <c r="D3766" s="12">
        <v>45728</v>
      </c>
      <c r="E3766" s="11">
        <v>3101</v>
      </c>
      <c r="F3766" s="11" t="s">
        <v>33</v>
      </c>
      <c r="G3766" s="13">
        <v>569718.43000000005</v>
      </c>
      <c r="H3766" s="14">
        <f t="shared" si="406"/>
        <v>1766696851.4300001</v>
      </c>
      <c r="I3766" s="14">
        <f>IF(F3766="GHS",H3766,H3766*Assumptions!$B$4)</f>
        <v>1766696851.4300001</v>
      </c>
      <c r="J3766" s="15" t="str">
        <f>INDEX(Assumptions!$B$8:$B$12,MATCH(B3766,Assumptions!$A$8:$A$12,0))</f>
        <v>Specific Identification</v>
      </c>
      <c r="K3766" s="16">
        <f>G3766/(1-INDEX(Assumptions!$D$8:$D$12,MATCH(B3766,Assumptions!$A$8:$A$12,0)))</f>
        <v>730408.24358974362</v>
      </c>
      <c r="L3766" s="16">
        <f t="shared" si="407"/>
        <v>17091.552900000002</v>
      </c>
      <c r="M3766" s="16">
        <f t="shared" si="408"/>
        <v>36520.412179487183</v>
      </c>
      <c r="N3766" s="14">
        <f>E3766*(K3766-L3766-M3766)*IF(F3766="GHS",1,Assumptions!$B$4)</f>
        <v>2098745259.6603053</v>
      </c>
      <c r="O3766" s="15">
        <f t="shared" ca="1" si="409"/>
        <v>558</v>
      </c>
      <c r="P3766" s="15" t="str">
        <f t="shared" ca="1" si="410"/>
        <v>365d+</v>
      </c>
      <c r="Q3766" s="17">
        <f ca="1">IF(P3766="0-90d",0,IF(P3766="91-180d",INDEX(Assumptions!$F$8:$F$12,MATCH(B3766,Assumptions!$A$8:$A$12,0)),IF(P3766="181-365d",INDEX(Assumptions!$G$8:$G$12,MATCH(B3766,Assumptions!$A$8:$A$12,0)),INDEX(Assumptions!$H$8:$H$12,MATCH(B3766,Assumptions!$A$8:$A$12,0)))))</f>
        <v>0.15</v>
      </c>
      <c r="R3766" s="14">
        <f t="shared" ca="1" si="411"/>
        <v>265004527.71450001</v>
      </c>
      <c r="S3766" s="14">
        <f t="shared" ca="1" si="412"/>
        <v>1501692323.7155001</v>
      </c>
      <c r="T3766" s="11" t="s">
        <v>25</v>
      </c>
      <c r="U3766" s="18" t="s">
        <v>26</v>
      </c>
    </row>
    <row r="3767" spans="1:21" ht="15" customHeight="1" x14ac:dyDescent="0.15">
      <c r="A3767" s="10" t="s">
        <v>3815</v>
      </c>
      <c r="B3767" s="11" t="s">
        <v>41</v>
      </c>
      <c r="C3767" s="11" t="s">
        <v>44</v>
      </c>
      <c r="D3767" s="12">
        <v>45775</v>
      </c>
      <c r="E3767" s="11">
        <v>4888</v>
      </c>
      <c r="F3767" s="11" t="s">
        <v>33</v>
      </c>
      <c r="G3767" s="13">
        <v>518.96</v>
      </c>
      <c r="H3767" s="14">
        <f t="shared" si="406"/>
        <v>2536676.48</v>
      </c>
      <c r="I3767" s="14">
        <f>IF(F3767="GHS",H3767,H3767*Assumptions!$B$4)</f>
        <v>2536676.48</v>
      </c>
      <c r="J3767" s="15" t="str">
        <f>INDEX(Assumptions!$B$8:$B$12,MATCH(B3767,Assumptions!$A$8:$A$12,0))</f>
        <v>Weighted Average</v>
      </c>
      <c r="K3767" s="16">
        <f>G3767/(1-INDEX(Assumptions!$D$8:$D$12,MATCH(B3767,Assumptions!$A$8:$A$12,0)))</f>
        <v>798.4</v>
      </c>
      <c r="L3767" s="16">
        <f t="shared" si="407"/>
        <v>15.568800000000001</v>
      </c>
      <c r="M3767" s="16">
        <f t="shared" si="408"/>
        <v>39.92</v>
      </c>
      <c r="N3767" s="14">
        <f>E3767*(K3767-L3767-M3767)*IF(F3767="GHS",1,Assumptions!$B$4)</f>
        <v>3631349.9456000002</v>
      </c>
      <c r="O3767" s="15">
        <f t="shared" ca="1" si="409"/>
        <v>511</v>
      </c>
      <c r="P3767" s="15" t="str">
        <f t="shared" ca="1" si="410"/>
        <v>365d+</v>
      </c>
      <c r="Q3767" s="17">
        <f ca="1">IF(P3767="0-90d",0,IF(P3767="91-180d",INDEX(Assumptions!$F$8:$F$12,MATCH(B3767,Assumptions!$A$8:$A$12,0)),IF(P3767="181-365d",INDEX(Assumptions!$G$8:$G$12,MATCH(B3767,Assumptions!$A$8:$A$12,0)),INDEX(Assumptions!$H$8:$H$12,MATCH(B3767,Assumptions!$A$8:$A$12,0)))))</f>
        <v>0.8</v>
      </c>
      <c r="R3767" s="14">
        <f t="shared" ca="1" si="411"/>
        <v>2029341.1840000001</v>
      </c>
      <c r="S3767" s="14">
        <f t="shared" ca="1" si="412"/>
        <v>507335.29599999986</v>
      </c>
      <c r="T3767" s="11" t="s">
        <v>25</v>
      </c>
      <c r="U3767" s="18" t="s">
        <v>36</v>
      </c>
    </row>
    <row r="3768" spans="1:21" ht="15" customHeight="1" x14ac:dyDescent="0.15">
      <c r="A3768" s="10" t="s">
        <v>3816</v>
      </c>
      <c r="B3768" s="11" t="s">
        <v>31</v>
      </c>
      <c r="C3768" s="11" t="s">
        <v>32</v>
      </c>
      <c r="D3768" s="12">
        <v>45808</v>
      </c>
      <c r="E3768" s="11">
        <v>1173</v>
      </c>
      <c r="F3768" s="11" t="s">
        <v>33</v>
      </c>
      <c r="G3768" s="13">
        <v>2383.36</v>
      </c>
      <c r="H3768" s="14">
        <f t="shared" si="406"/>
        <v>2795681.2800000003</v>
      </c>
      <c r="I3768" s="14">
        <f>IF(F3768="GHS",H3768,H3768*Assumptions!$B$4)</f>
        <v>2795681.2800000003</v>
      </c>
      <c r="J3768" s="15" t="str">
        <f>INDEX(Assumptions!$B$8:$B$12,MATCH(B3768,Assumptions!$A$8:$A$12,0))</f>
        <v>Weighted Average</v>
      </c>
      <c r="K3768" s="16">
        <f>G3768/(1-INDEX(Assumptions!$D$8:$D$12,MATCH(B3768,Assumptions!$A$8:$A$12,0)))</f>
        <v>3310.2222222222226</v>
      </c>
      <c r="L3768" s="16">
        <f t="shared" si="407"/>
        <v>71.500799999999998</v>
      </c>
      <c r="M3768" s="16">
        <f t="shared" si="408"/>
        <v>165.51111111111115</v>
      </c>
      <c r="N3768" s="14">
        <f>E3768*(K3768-L3768-M3768)*IF(F3768="GHS",1,Assumptions!$B$4)</f>
        <v>3604875.6949333344</v>
      </c>
      <c r="O3768" s="15">
        <f t="shared" ca="1" si="409"/>
        <v>478</v>
      </c>
      <c r="P3768" s="15" t="str">
        <f t="shared" ca="1" si="410"/>
        <v>365d+</v>
      </c>
      <c r="Q3768" s="17">
        <f ca="1">IF(P3768="0-90d",0,IF(P3768="91-180d",INDEX(Assumptions!$F$8:$F$12,MATCH(B3768,Assumptions!$A$8:$A$12,0)),IF(P3768="181-365d",INDEX(Assumptions!$G$8:$G$12,MATCH(B3768,Assumptions!$A$8:$A$12,0)),INDEX(Assumptions!$H$8:$H$12,MATCH(B3768,Assumptions!$A$8:$A$12,0)))))</f>
        <v>0.6</v>
      </c>
      <c r="R3768" s="14">
        <f t="shared" ca="1" si="411"/>
        <v>1677408.7680000002</v>
      </c>
      <c r="S3768" s="14">
        <f t="shared" ca="1" si="412"/>
        <v>1118272.5120000001</v>
      </c>
      <c r="T3768" s="11" t="s">
        <v>25</v>
      </c>
      <c r="U3768" s="18" t="s">
        <v>26</v>
      </c>
    </row>
    <row r="3769" spans="1:21" ht="15" customHeight="1" x14ac:dyDescent="0.15">
      <c r="A3769" s="10" t="s">
        <v>3817</v>
      </c>
      <c r="B3769" s="11" t="s">
        <v>28</v>
      </c>
      <c r="C3769" s="11" t="s">
        <v>29</v>
      </c>
      <c r="D3769" s="12">
        <v>46045</v>
      </c>
      <c r="E3769" s="11">
        <v>668</v>
      </c>
      <c r="F3769" s="11" t="s">
        <v>24</v>
      </c>
      <c r="G3769" s="13">
        <v>4649.84</v>
      </c>
      <c r="H3769" s="14">
        <f t="shared" si="406"/>
        <v>3106093.12</v>
      </c>
      <c r="I3769" s="14">
        <f>IF(F3769="GHS",H3769,H3769*Assumptions!$B$4)</f>
        <v>33545805.696000002</v>
      </c>
      <c r="J3769" s="15" t="str">
        <f>INDEX(Assumptions!$B$8:$B$12,MATCH(B3769,Assumptions!$A$8:$A$12,0))</f>
        <v>Fair Value Less Costs to Sell</v>
      </c>
      <c r="K3769" s="16">
        <f>G3769/(1-INDEX(Assumptions!$D$8:$D$12,MATCH(B3769,Assumptions!$A$8:$A$12,0)))</f>
        <v>5283.909090909091</v>
      </c>
      <c r="L3769" s="16">
        <f t="shared" si="407"/>
        <v>139.49520000000001</v>
      </c>
      <c r="M3769" s="16">
        <f t="shared" si="408"/>
        <v>264.19545454545454</v>
      </c>
      <c r="N3769" s="14">
        <f>E3769*(K3769-L3769-M3769)*IF(F3769="GHS",1,Assumptions!$B$4)</f>
        <v>35207847.887301818</v>
      </c>
      <c r="O3769" s="15">
        <f t="shared" ca="1" si="409"/>
        <v>241</v>
      </c>
      <c r="P3769" s="15" t="str">
        <f t="shared" ca="1" si="410"/>
        <v>181-365d</v>
      </c>
      <c r="Q3769" s="17">
        <f ca="1">IF(P3769="0-90d",0,IF(P3769="91-180d",INDEX(Assumptions!$F$8:$F$12,MATCH(B3769,Assumptions!$A$8:$A$12,0)),IF(P3769="181-365d",INDEX(Assumptions!$G$8:$G$12,MATCH(B3769,Assumptions!$A$8:$A$12,0)),INDEX(Assumptions!$H$8:$H$12,MATCH(B3769,Assumptions!$A$8:$A$12,0)))))</f>
        <v>0.1</v>
      </c>
      <c r="R3769" s="14">
        <f t="shared" ca="1" si="411"/>
        <v>3354580.5696000005</v>
      </c>
      <c r="S3769" s="14">
        <f t="shared" ca="1" si="412"/>
        <v>30191225.126400001</v>
      </c>
      <c r="T3769" s="11" t="s">
        <v>25</v>
      </c>
      <c r="U3769" s="18" t="s">
        <v>26</v>
      </c>
    </row>
    <row r="3770" spans="1:21" ht="15" customHeight="1" x14ac:dyDescent="0.15">
      <c r="A3770" s="10" t="s">
        <v>3818</v>
      </c>
      <c r="B3770" s="11" t="s">
        <v>28</v>
      </c>
      <c r="C3770" s="11" t="s">
        <v>55</v>
      </c>
      <c r="D3770" s="12">
        <v>45955</v>
      </c>
      <c r="E3770" s="11">
        <v>1163</v>
      </c>
      <c r="F3770" s="11" t="s">
        <v>24</v>
      </c>
      <c r="G3770" s="13">
        <v>4679.49</v>
      </c>
      <c r="H3770" s="14">
        <f t="shared" si="406"/>
        <v>5442246.8700000001</v>
      </c>
      <c r="I3770" s="14">
        <f>IF(F3770="GHS",H3770,H3770*Assumptions!$B$4)</f>
        <v>58776266.196000002</v>
      </c>
      <c r="J3770" s="15" t="str">
        <f>INDEX(Assumptions!$B$8:$B$12,MATCH(B3770,Assumptions!$A$8:$A$12,0))</f>
        <v>Fair Value Less Costs to Sell</v>
      </c>
      <c r="K3770" s="16">
        <f>G3770/(1-INDEX(Assumptions!$D$8:$D$12,MATCH(B3770,Assumptions!$A$8:$A$12,0)))</f>
        <v>5317.6022727272721</v>
      </c>
      <c r="L3770" s="16">
        <f t="shared" si="407"/>
        <v>140.38469999999998</v>
      </c>
      <c r="M3770" s="16">
        <f t="shared" si="408"/>
        <v>265.8801136363636</v>
      </c>
      <c r="N3770" s="14">
        <f>E3770*(K3770-L3770-M3770)*IF(F3770="GHS",1,Assumptions!$B$4)</f>
        <v>61688363.021165453</v>
      </c>
      <c r="O3770" s="15">
        <f t="shared" ca="1" si="409"/>
        <v>331</v>
      </c>
      <c r="P3770" s="15" t="str">
        <f t="shared" ca="1" si="410"/>
        <v>181-365d</v>
      </c>
      <c r="Q3770" s="17">
        <f ca="1">IF(P3770="0-90d",0,IF(P3770="91-180d",INDEX(Assumptions!$F$8:$F$12,MATCH(B3770,Assumptions!$A$8:$A$12,0)),IF(P3770="181-365d",INDEX(Assumptions!$G$8:$G$12,MATCH(B3770,Assumptions!$A$8:$A$12,0)),INDEX(Assumptions!$H$8:$H$12,MATCH(B3770,Assumptions!$A$8:$A$12,0)))))</f>
        <v>0.1</v>
      </c>
      <c r="R3770" s="14">
        <f t="shared" ca="1" si="411"/>
        <v>5877626.6196000008</v>
      </c>
      <c r="S3770" s="14">
        <f t="shared" ca="1" si="412"/>
        <v>52898639.576400004</v>
      </c>
      <c r="T3770" s="11" t="s">
        <v>25</v>
      </c>
      <c r="U3770" s="18" t="s">
        <v>26</v>
      </c>
    </row>
    <row r="3771" spans="1:21" ht="15" customHeight="1" x14ac:dyDescent="0.15">
      <c r="A3771" s="10" t="s">
        <v>3819</v>
      </c>
      <c r="B3771" s="11" t="s">
        <v>22</v>
      </c>
      <c r="C3771" s="11" t="s">
        <v>61</v>
      </c>
      <c r="D3771" s="12">
        <v>46222</v>
      </c>
      <c r="E3771" s="11">
        <v>4298</v>
      </c>
      <c r="F3771" s="11" t="s">
        <v>24</v>
      </c>
      <c r="G3771" s="13">
        <v>16882.86</v>
      </c>
      <c r="H3771" s="14">
        <f t="shared" si="406"/>
        <v>72562532.280000001</v>
      </c>
      <c r="I3771" s="14">
        <f>IF(F3771="GHS",H3771,H3771*Assumptions!$B$4)</f>
        <v>783675348.62400007</v>
      </c>
      <c r="J3771" s="15" t="str">
        <f>INDEX(Assumptions!$B$8:$B$12,MATCH(B3771,Assumptions!$A$8:$A$12,0))</f>
        <v>FIFO</v>
      </c>
      <c r="K3771" s="16">
        <f>G3771/(1-INDEX(Assumptions!$D$8:$D$12,MATCH(B3771,Assumptions!$A$8:$A$12,0)))</f>
        <v>20588.853658536584</v>
      </c>
      <c r="L3771" s="16">
        <f t="shared" si="407"/>
        <v>506.48579999999998</v>
      </c>
      <c r="M3771" s="16">
        <f t="shared" si="408"/>
        <v>1029.4426829268293</v>
      </c>
      <c r="N3771" s="14">
        <f>E3771*(K3771-L3771-M3771)*IF(F3771="GHS",1,Assumptions!$B$4)</f>
        <v>884406301.971524</v>
      </c>
      <c r="O3771" s="15">
        <f t="shared" ca="1" si="409"/>
        <v>64</v>
      </c>
      <c r="P3771" s="15" t="str">
        <f t="shared" ca="1" si="410"/>
        <v>0-90d</v>
      </c>
      <c r="Q3771" s="17">
        <f ca="1">IF(P3771="0-90d",0,IF(P3771="91-180d",INDEX(Assumptions!$F$8:$F$12,MATCH(B3771,Assumptions!$A$8:$A$12,0)),IF(P3771="181-365d",INDEX(Assumptions!$G$8:$G$12,MATCH(B3771,Assumptions!$A$8:$A$12,0)),INDEX(Assumptions!$H$8:$H$12,MATCH(B3771,Assumptions!$A$8:$A$12,0)))))</f>
        <v>0</v>
      </c>
      <c r="R3771" s="14">
        <f t="shared" ca="1" si="411"/>
        <v>0</v>
      </c>
      <c r="S3771" s="14">
        <f t="shared" ca="1" si="412"/>
        <v>783675348.62400007</v>
      </c>
      <c r="T3771" s="11" t="s">
        <v>25</v>
      </c>
      <c r="U3771" s="18" t="s">
        <v>26</v>
      </c>
    </row>
    <row r="3772" spans="1:21" ht="15" customHeight="1" x14ac:dyDescent="0.15">
      <c r="A3772" s="10" t="s">
        <v>3820</v>
      </c>
      <c r="B3772" s="11" t="s">
        <v>28</v>
      </c>
      <c r="C3772" s="11" t="s">
        <v>38</v>
      </c>
      <c r="D3772" s="12">
        <v>45934</v>
      </c>
      <c r="E3772" s="11">
        <v>3159</v>
      </c>
      <c r="F3772" s="11" t="s">
        <v>24</v>
      </c>
      <c r="G3772" s="13">
        <v>6143.83</v>
      </c>
      <c r="H3772" s="14">
        <f t="shared" si="406"/>
        <v>19408358.969999999</v>
      </c>
      <c r="I3772" s="14">
        <f>IF(F3772="GHS",H3772,H3772*Assumptions!$B$4)</f>
        <v>209610276.87599999</v>
      </c>
      <c r="J3772" s="15" t="str">
        <f>INDEX(Assumptions!$B$8:$B$12,MATCH(B3772,Assumptions!$A$8:$A$12,0))</f>
        <v>Fair Value Less Costs to Sell</v>
      </c>
      <c r="K3772" s="16">
        <f>G3772/(1-INDEX(Assumptions!$D$8:$D$12,MATCH(B3772,Assumptions!$A$8:$A$12,0)))</f>
        <v>6981.625</v>
      </c>
      <c r="L3772" s="16">
        <f t="shared" si="407"/>
        <v>184.31489999999999</v>
      </c>
      <c r="M3772" s="16">
        <f t="shared" si="408"/>
        <v>349.08125000000001</v>
      </c>
      <c r="N3772" s="14">
        <f>E3772*(K3772-L3772-M3772)*IF(F3772="GHS",1,Assumptions!$B$4)</f>
        <v>219995513.32121998</v>
      </c>
      <c r="O3772" s="15">
        <f t="shared" ca="1" si="409"/>
        <v>352</v>
      </c>
      <c r="P3772" s="15" t="str">
        <f t="shared" ca="1" si="410"/>
        <v>181-365d</v>
      </c>
      <c r="Q3772" s="17">
        <f ca="1">IF(P3772="0-90d",0,IF(P3772="91-180d",INDEX(Assumptions!$F$8:$F$12,MATCH(B3772,Assumptions!$A$8:$A$12,0)),IF(P3772="181-365d",INDEX(Assumptions!$G$8:$G$12,MATCH(B3772,Assumptions!$A$8:$A$12,0)),INDEX(Assumptions!$H$8:$H$12,MATCH(B3772,Assumptions!$A$8:$A$12,0)))))</f>
        <v>0.1</v>
      </c>
      <c r="R3772" s="14">
        <f t="shared" ca="1" si="411"/>
        <v>20961027.687600002</v>
      </c>
      <c r="S3772" s="14">
        <f t="shared" ca="1" si="412"/>
        <v>188649249.18839997</v>
      </c>
      <c r="T3772" s="11" t="s">
        <v>25</v>
      </c>
      <c r="U3772" s="18" t="s">
        <v>26</v>
      </c>
    </row>
    <row r="3773" spans="1:21" ht="15" customHeight="1" x14ac:dyDescent="0.15">
      <c r="A3773" s="10" t="s">
        <v>3821</v>
      </c>
      <c r="B3773" s="11" t="s">
        <v>41</v>
      </c>
      <c r="C3773" s="11" t="s">
        <v>44</v>
      </c>
      <c r="D3773" s="12">
        <v>45871</v>
      </c>
      <c r="E3773" s="11">
        <v>1677</v>
      </c>
      <c r="F3773" s="11" t="s">
        <v>33</v>
      </c>
      <c r="G3773" s="13">
        <v>725.96</v>
      </c>
      <c r="H3773" s="14">
        <f t="shared" si="406"/>
        <v>1217434.9200000002</v>
      </c>
      <c r="I3773" s="14">
        <f>IF(F3773="GHS",H3773,H3773*Assumptions!$B$4)</f>
        <v>1217434.9200000002</v>
      </c>
      <c r="J3773" s="15" t="str">
        <f>INDEX(Assumptions!$B$8:$B$12,MATCH(B3773,Assumptions!$A$8:$A$12,0))</f>
        <v>Weighted Average</v>
      </c>
      <c r="K3773" s="16">
        <f>G3773/(1-INDEX(Assumptions!$D$8:$D$12,MATCH(B3773,Assumptions!$A$8:$A$12,0)))</f>
        <v>1116.8615384615384</v>
      </c>
      <c r="L3773" s="16">
        <f t="shared" si="407"/>
        <v>21.7788</v>
      </c>
      <c r="M3773" s="16">
        <f t="shared" si="408"/>
        <v>55.843076923076922</v>
      </c>
      <c r="N3773" s="14">
        <f>E3773*(K3773-L3773-M3773)*IF(F3773="GHS",1,Assumptions!$B$4)</f>
        <v>1742804.9123999998</v>
      </c>
      <c r="O3773" s="15">
        <f t="shared" ca="1" si="409"/>
        <v>415</v>
      </c>
      <c r="P3773" s="15" t="str">
        <f t="shared" ca="1" si="410"/>
        <v>365d+</v>
      </c>
      <c r="Q3773" s="17">
        <f ca="1">IF(P3773="0-90d",0,IF(P3773="91-180d",INDEX(Assumptions!$F$8:$F$12,MATCH(B3773,Assumptions!$A$8:$A$12,0)),IF(P3773="181-365d",INDEX(Assumptions!$G$8:$G$12,MATCH(B3773,Assumptions!$A$8:$A$12,0)),INDEX(Assumptions!$H$8:$H$12,MATCH(B3773,Assumptions!$A$8:$A$12,0)))))</f>
        <v>0.8</v>
      </c>
      <c r="R3773" s="14">
        <f t="shared" ca="1" si="411"/>
        <v>973947.93600000022</v>
      </c>
      <c r="S3773" s="14">
        <f t="shared" ca="1" si="412"/>
        <v>243486.98399999994</v>
      </c>
      <c r="T3773" s="11" t="s">
        <v>25</v>
      </c>
      <c r="U3773" s="18" t="s">
        <v>26</v>
      </c>
    </row>
    <row r="3774" spans="1:21" ht="15" customHeight="1" x14ac:dyDescent="0.15">
      <c r="A3774" s="10" t="s">
        <v>3822</v>
      </c>
      <c r="B3774" s="11" t="s">
        <v>31</v>
      </c>
      <c r="C3774" s="11" t="s">
        <v>63</v>
      </c>
      <c r="D3774" s="12">
        <v>45958</v>
      </c>
      <c r="E3774" s="11">
        <v>2453</v>
      </c>
      <c r="F3774" s="11" t="s">
        <v>33</v>
      </c>
      <c r="G3774" s="13">
        <v>2723.23</v>
      </c>
      <c r="H3774" s="14">
        <f t="shared" si="406"/>
        <v>6680083.1900000004</v>
      </c>
      <c r="I3774" s="14">
        <f>IF(F3774="GHS",H3774,H3774*Assumptions!$B$4)</f>
        <v>6680083.1900000004</v>
      </c>
      <c r="J3774" s="15" t="str">
        <f>INDEX(Assumptions!$B$8:$B$12,MATCH(B3774,Assumptions!$A$8:$A$12,0))</f>
        <v>Weighted Average</v>
      </c>
      <c r="K3774" s="16">
        <f>G3774/(1-INDEX(Assumptions!$D$8:$D$12,MATCH(B3774,Assumptions!$A$8:$A$12,0)))</f>
        <v>3782.2638888888891</v>
      </c>
      <c r="L3774" s="16">
        <f t="shared" si="407"/>
        <v>81.696899999999999</v>
      </c>
      <c r="M3774" s="16">
        <f t="shared" si="408"/>
        <v>189.11319444444447</v>
      </c>
      <c r="N3774" s="14">
        <f>E3774*(K3774-L3774-M3774)*IF(F3774="GHS",1,Assumptions!$B$4)</f>
        <v>8613596.1577722225</v>
      </c>
      <c r="O3774" s="15">
        <f t="shared" ca="1" si="409"/>
        <v>328</v>
      </c>
      <c r="P3774" s="15" t="str">
        <f t="shared" ca="1" si="410"/>
        <v>181-365d</v>
      </c>
      <c r="Q3774" s="17">
        <f ca="1">IF(P3774="0-90d",0,IF(P3774="91-180d",INDEX(Assumptions!$F$8:$F$12,MATCH(B3774,Assumptions!$A$8:$A$12,0)),IF(P3774="181-365d",INDEX(Assumptions!$G$8:$G$12,MATCH(B3774,Assumptions!$A$8:$A$12,0)),INDEX(Assumptions!$H$8:$H$12,MATCH(B3774,Assumptions!$A$8:$A$12,0)))))</f>
        <v>0.2</v>
      </c>
      <c r="R3774" s="14">
        <f t="shared" ca="1" si="411"/>
        <v>1336016.6380000003</v>
      </c>
      <c r="S3774" s="14">
        <f t="shared" ca="1" si="412"/>
        <v>5344066.5520000001</v>
      </c>
      <c r="T3774" s="11" t="s">
        <v>25</v>
      </c>
      <c r="U3774" s="18" t="s">
        <v>26</v>
      </c>
    </row>
    <row r="3775" spans="1:21" ht="15" customHeight="1" x14ac:dyDescent="0.15">
      <c r="A3775" s="10" t="s">
        <v>3823</v>
      </c>
      <c r="B3775" s="11" t="s">
        <v>31</v>
      </c>
      <c r="C3775" s="11" t="s">
        <v>76</v>
      </c>
      <c r="D3775" s="12">
        <v>46129</v>
      </c>
      <c r="E3775" s="11">
        <v>327</v>
      </c>
      <c r="F3775" s="11" t="s">
        <v>33</v>
      </c>
      <c r="G3775" s="13">
        <v>1697.51</v>
      </c>
      <c r="H3775" s="14">
        <f t="shared" si="406"/>
        <v>555085.77</v>
      </c>
      <c r="I3775" s="14">
        <f>IF(F3775="GHS",H3775,H3775*Assumptions!$B$4)</f>
        <v>555085.77</v>
      </c>
      <c r="J3775" s="15" t="str">
        <f>INDEX(Assumptions!$B$8:$B$12,MATCH(B3775,Assumptions!$A$8:$A$12,0))</f>
        <v>Weighted Average</v>
      </c>
      <c r="K3775" s="16">
        <f>G3775/(1-INDEX(Assumptions!$D$8:$D$12,MATCH(B3775,Assumptions!$A$8:$A$12,0)))</f>
        <v>2357.6527777777778</v>
      </c>
      <c r="L3775" s="16">
        <f t="shared" si="407"/>
        <v>50.9253</v>
      </c>
      <c r="M3775" s="16">
        <f t="shared" si="408"/>
        <v>117.88263888888889</v>
      </c>
      <c r="N3775" s="14">
        <f>E3775*(K3775-L3775-M3775)*IF(F3775="GHS",1,Assumptions!$B$4)</f>
        <v>715752.26231666678</v>
      </c>
      <c r="O3775" s="15">
        <f t="shared" ca="1" si="409"/>
        <v>157</v>
      </c>
      <c r="P3775" s="15" t="str">
        <f t="shared" ca="1" si="410"/>
        <v>91-180d</v>
      </c>
      <c r="Q3775" s="17">
        <f ca="1">IF(P3775="0-90d",0,IF(P3775="91-180d",INDEX(Assumptions!$F$8:$F$12,MATCH(B3775,Assumptions!$A$8:$A$12,0)),IF(P3775="181-365d",INDEX(Assumptions!$G$8:$G$12,MATCH(B3775,Assumptions!$A$8:$A$12,0)),INDEX(Assumptions!$H$8:$H$12,MATCH(B3775,Assumptions!$A$8:$A$12,0)))))</f>
        <v>0.05</v>
      </c>
      <c r="R3775" s="14">
        <f t="shared" ca="1" si="411"/>
        <v>27754.288500000002</v>
      </c>
      <c r="S3775" s="14">
        <f t="shared" ca="1" si="412"/>
        <v>527331.48149999999</v>
      </c>
      <c r="T3775" s="11" t="s">
        <v>50</v>
      </c>
      <c r="U3775" s="18" t="s">
        <v>26</v>
      </c>
    </row>
    <row r="3776" spans="1:21" ht="15" customHeight="1" x14ac:dyDescent="0.15">
      <c r="A3776" s="10" t="s">
        <v>3824</v>
      </c>
      <c r="B3776" s="11" t="s">
        <v>31</v>
      </c>
      <c r="C3776" s="11" t="s">
        <v>76</v>
      </c>
      <c r="D3776" s="12">
        <v>45932</v>
      </c>
      <c r="E3776" s="11">
        <v>890</v>
      </c>
      <c r="F3776" s="11" t="s">
        <v>33</v>
      </c>
      <c r="G3776" s="13">
        <v>2554.48</v>
      </c>
      <c r="H3776" s="14">
        <f t="shared" si="406"/>
        <v>2273487.2000000002</v>
      </c>
      <c r="I3776" s="14">
        <f>IF(F3776="GHS",H3776,H3776*Assumptions!$B$4)</f>
        <v>2273487.2000000002</v>
      </c>
      <c r="J3776" s="15" t="str">
        <f>INDEX(Assumptions!$B$8:$B$12,MATCH(B3776,Assumptions!$A$8:$A$12,0))</f>
        <v>Weighted Average</v>
      </c>
      <c r="K3776" s="16">
        <f>G3776/(1-INDEX(Assumptions!$D$8:$D$12,MATCH(B3776,Assumptions!$A$8:$A$12,0)))</f>
        <v>3547.8888888888891</v>
      </c>
      <c r="L3776" s="16">
        <f t="shared" si="407"/>
        <v>76.634399999999999</v>
      </c>
      <c r="M3776" s="16">
        <f t="shared" si="408"/>
        <v>177.39444444444447</v>
      </c>
      <c r="N3776" s="14">
        <f>E3776*(K3776-L3776-M3776)*IF(F3776="GHS",1,Assumptions!$B$4)</f>
        <v>2931535.4395555556</v>
      </c>
      <c r="O3776" s="15">
        <f t="shared" ca="1" si="409"/>
        <v>354</v>
      </c>
      <c r="P3776" s="15" t="str">
        <f t="shared" ca="1" si="410"/>
        <v>181-365d</v>
      </c>
      <c r="Q3776" s="17">
        <f ca="1">IF(P3776="0-90d",0,IF(P3776="91-180d",INDEX(Assumptions!$F$8:$F$12,MATCH(B3776,Assumptions!$A$8:$A$12,0)),IF(P3776="181-365d",INDEX(Assumptions!$G$8:$G$12,MATCH(B3776,Assumptions!$A$8:$A$12,0)),INDEX(Assumptions!$H$8:$H$12,MATCH(B3776,Assumptions!$A$8:$A$12,0)))))</f>
        <v>0.2</v>
      </c>
      <c r="R3776" s="14">
        <f t="shared" ca="1" si="411"/>
        <v>454697.44000000006</v>
      </c>
      <c r="S3776" s="14">
        <f t="shared" ca="1" si="412"/>
        <v>1818789.7600000002</v>
      </c>
      <c r="T3776" s="11" t="s">
        <v>25</v>
      </c>
      <c r="U3776" s="18" t="s">
        <v>26</v>
      </c>
    </row>
    <row r="3777" spans="1:21" ht="15" customHeight="1" x14ac:dyDescent="0.15">
      <c r="A3777" s="10" t="s">
        <v>3825</v>
      </c>
      <c r="B3777" s="11" t="s">
        <v>41</v>
      </c>
      <c r="C3777" s="11" t="s">
        <v>115</v>
      </c>
      <c r="D3777" s="12">
        <v>45846</v>
      </c>
      <c r="E3777" s="11">
        <v>4096</v>
      </c>
      <c r="F3777" s="11" t="s">
        <v>33</v>
      </c>
      <c r="G3777" s="13">
        <v>210.71</v>
      </c>
      <c r="H3777" s="14">
        <f t="shared" si="406"/>
        <v>863068.16000000003</v>
      </c>
      <c r="I3777" s="14">
        <f>IF(F3777="GHS",H3777,H3777*Assumptions!$B$4)</f>
        <v>863068.16000000003</v>
      </c>
      <c r="J3777" s="15" t="str">
        <f>INDEX(Assumptions!$B$8:$B$12,MATCH(B3777,Assumptions!$A$8:$A$12,0))</f>
        <v>Weighted Average</v>
      </c>
      <c r="K3777" s="16">
        <f>G3777/(1-INDEX(Assumptions!$D$8:$D$12,MATCH(B3777,Assumptions!$A$8:$A$12,0)))</f>
        <v>324.16923076923075</v>
      </c>
      <c r="L3777" s="16">
        <f t="shared" si="407"/>
        <v>6.3212999999999999</v>
      </c>
      <c r="M3777" s="16">
        <f t="shared" si="408"/>
        <v>16.208461538461538</v>
      </c>
      <c r="N3777" s="14">
        <f>E3777*(K3777-L3777-M3777)*IF(F3777="GHS",1,Assumptions!$B$4)</f>
        <v>1235515.2659692306</v>
      </c>
      <c r="O3777" s="15">
        <f t="shared" ca="1" si="409"/>
        <v>440</v>
      </c>
      <c r="P3777" s="15" t="str">
        <f t="shared" ca="1" si="410"/>
        <v>365d+</v>
      </c>
      <c r="Q3777" s="17">
        <f ca="1">IF(P3777="0-90d",0,IF(P3777="91-180d",INDEX(Assumptions!$F$8:$F$12,MATCH(B3777,Assumptions!$A$8:$A$12,0)),IF(P3777="181-365d",INDEX(Assumptions!$G$8:$G$12,MATCH(B3777,Assumptions!$A$8:$A$12,0)),INDEX(Assumptions!$H$8:$H$12,MATCH(B3777,Assumptions!$A$8:$A$12,0)))))</f>
        <v>0.8</v>
      </c>
      <c r="R3777" s="14">
        <f t="shared" ca="1" si="411"/>
        <v>690454.52800000005</v>
      </c>
      <c r="S3777" s="14">
        <f t="shared" ca="1" si="412"/>
        <v>172613.63199999998</v>
      </c>
      <c r="T3777" s="11" t="s">
        <v>25</v>
      </c>
      <c r="U3777" s="18" t="s">
        <v>26</v>
      </c>
    </row>
    <row r="3778" spans="1:21" ht="15" customHeight="1" x14ac:dyDescent="0.15">
      <c r="A3778" s="10" t="s">
        <v>3826</v>
      </c>
      <c r="B3778" s="11" t="s">
        <v>31</v>
      </c>
      <c r="C3778" s="11" t="s">
        <v>63</v>
      </c>
      <c r="D3778" s="12">
        <v>45829</v>
      </c>
      <c r="E3778" s="11">
        <v>4158</v>
      </c>
      <c r="F3778" s="11" t="s">
        <v>33</v>
      </c>
      <c r="G3778" s="13">
        <v>1298.1300000000001</v>
      </c>
      <c r="H3778" s="14">
        <f t="shared" ref="H3778:H3841" si="413">E3778*G3778</f>
        <v>5397624.54</v>
      </c>
      <c r="I3778" s="14">
        <f>IF(F3778="GHS",H3778,H3778*Assumptions!$B$4)</f>
        <v>5397624.54</v>
      </c>
      <c r="J3778" s="15" t="str">
        <f>INDEX(Assumptions!$B$8:$B$12,MATCH(B3778,Assumptions!$A$8:$A$12,0))</f>
        <v>Weighted Average</v>
      </c>
      <c r="K3778" s="16">
        <f>G3778/(1-INDEX(Assumptions!$D$8:$D$12,MATCH(B3778,Assumptions!$A$8:$A$12,0)))</f>
        <v>1802.9583333333335</v>
      </c>
      <c r="L3778" s="16">
        <f t="shared" ref="L3778:L3841" si="414">G3778*0.03</f>
        <v>38.943899999999999</v>
      </c>
      <c r="M3778" s="16">
        <f t="shared" ref="M3778:M3841" si="415">K3778*0.05</f>
        <v>90.147916666666674</v>
      </c>
      <c r="N3778" s="14">
        <f>E3778*(K3778-L3778-M3778)*IF(F3778="GHS",1,Assumptions!$B$4)</f>
        <v>6959936.9763000011</v>
      </c>
      <c r="O3778" s="15">
        <f t="shared" ref="O3778:O3841" ca="1" si="416">TODAY()-D3778</f>
        <v>457</v>
      </c>
      <c r="P3778" s="15" t="str">
        <f t="shared" ref="P3778:P3841" ca="1" si="417">IF(O3778&lt;=90,"0-90d",IF(O3778&lt;=180,"91-180d",IF(O3778&lt;=365,"181-365d","365d+")))</f>
        <v>365d+</v>
      </c>
      <c r="Q3778" s="17">
        <f ca="1">IF(P3778="0-90d",0,IF(P3778="91-180d",INDEX(Assumptions!$F$8:$F$12,MATCH(B3778,Assumptions!$A$8:$A$12,0)),IF(P3778="181-365d",INDEX(Assumptions!$G$8:$G$12,MATCH(B3778,Assumptions!$A$8:$A$12,0)),INDEX(Assumptions!$H$8:$H$12,MATCH(B3778,Assumptions!$A$8:$A$12,0)))))</f>
        <v>0.6</v>
      </c>
      <c r="R3778" s="14">
        <f t="shared" ref="R3778:R3841" ca="1" si="418">I3778*Q3778</f>
        <v>3238574.7239999999</v>
      </c>
      <c r="S3778" s="14">
        <f t="shared" ref="S3778:S3841" ca="1" si="419">IF(T3778="Held on Consignment (Not Owned)",0,MIN(I3778-R3778,N3778))</f>
        <v>2159049.8160000001</v>
      </c>
      <c r="T3778" s="11" t="s">
        <v>25</v>
      </c>
      <c r="U3778" s="18" t="s">
        <v>26</v>
      </c>
    </row>
    <row r="3779" spans="1:21" ht="15" customHeight="1" x14ac:dyDescent="0.15">
      <c r="A3779" s="10" t="s">
        <v>3827</v>
      </c>
      <c r="B3779" s="11" t="s">
        <v>31</v>
      </c>
      <c r="C3779" s="11" t="s">
        <v>32</v>
      </c>
      <c r="D3779" s="12">
        <v>45784</v>
      </c>
      <c r="E3779" s="11">
        <v>1736</v>
      </c>
      <c r="F3779" s="11" t="s">
        <v>33</v>
      </c>
      <c r="G3779" s="13">
        <v>6080.78</v>
      </c>
      <c r="H3779" s="14">
        <f t="shared" si="413"/>
        <v>10556234.08</v>
      </c>
      <c r="I3779" s="14">
        <f>IF(F3779="GHS",H3779,H3779*Assumptions!$B$4)</f>
        <v>10556234.08</v>
      </c>
      <c r="J3779" s="15" t="str">
        <f>INDEX(Assumptions!$B$8:$B$12,MATCH(B3779,Assumptions!$A$8:$A$12,0))</f>
        <v>Weighted Average</v>
      </c>
      <c r="K3779" s="16">
        <f>G3779/(1-INDEX(Assumptions!$D$8:$D$12,MATCH(B3779,Assumptions!$A$8:$A$12,0)))</f>
        <v>8445.5277777777774</v>
      </c>
      <c r="L3779" s="16">
        <f t="shared" si="414"/>
        <v>182.42339999999999</v>
      </c>
      <c r="M3779" s="16">
        <f t="shared" si="415"/>
        <v>422.2763888888889</v>
      </c>
      <c r="N3779" s="14">
        <f>E3779*(K3779-L3779-M3779)*IF(F3779="GHS",1,Assumptions!$B$4)</f>
        <v>13611677.388711112</v>
      </c>
      <c r="O3779" s="15">
        <f t="shared" ca="1" si="416"/>
        <v>502</v>
      </c>
      <c r="P3779" s="15" t="str">
        <f t="shared" ca="1" si="417"/>
        <v>365d+</v>
      </c>
      <c r="Q3779" s="17">
        <f ca="1">IF(P3779="0-90d",0,IF(P3779="91-180d",INDEX(Assumptions!$F$8:$F$12,MATCH(B3779,Assumptions!$A$8:$A$12,0)),IF(P3779="181-365d",INDEX(Assumptions!$G$8:$G$12,MATCH(B3779,Assumptions!$A$8:$A$12,0)),INDEX(Assumptions!$H$8:$H$12,MATCH(B3779,Assumptions!$A$8:$A$12,0)))))</f>
        <v>0.6</v>
      </c>
      <c r="R3779" s="14">
        <f t="shared" ca="1" si="418"/>
        <v>6333740.4479999999</v>
      </c>
      <c r="S3779" s="14">
        <f t="shared" ca="1" si="419"/>
        <v>4222493.6320000002</v>
      </c>
      <c r="T3779" s="11" t="s">
        <v>25</v>
      </c>
      <c r="U3779" s="18" t="s">
        <v>26</v>
      </c>
    </row>
    <row r="3780" spans="1:21" ht="15" customHeight="1" x14ac:dyDescent="0.15">
      <c r="A3780" s="10" t="s">
        <v>3828</v>
      </c>
      <c r="B3780" s="11" t="s">
        <v>46</v>
      </c>
      <c r="C3780" s="11" t="s">
        <v>47</v>
      </c>
      <c r="D3780" s="12">
        <v>45844</v>
      </c>
      <c r="E3780" s="11">
        <v>42</v>
      </c>
      <c r="F3780" s="11" t="s">
        <v>33</v>
      </c>
      <c r="G3780" s="13">
        <v>749250.55</v>
      </c>
      <c r="H3780" s="14">
        <f t="shared" si="413"/>
        <v>31468523.100000001</v>
      </c>
      <c r="I3780" s="14">
        <f>IF(F3780="GHS",H3780,H3780*Assumptions!$B$4)</f>
        <v>31468523.100000001</v>
      </c>
      <c r="J3780" s="15" t="str">
        <f>INDEX(Assumptions!$B$8:$B$12,MATCH(B3780,Assumptions!$A$8:$A$12,0))</f>
        <v>Specific Identification</v>
      </c>
      <c r="K3780" s="16">
        <f>G3780/(1-INDEX(Assumptions!$D$8:$D$12,MATCH(B3780,Assumptions!$A$8:$A$12,0)))</f>
        <v>960577.62820512825</v>
      </c>
      <c r="L3780" s="16">
        <f t="shared" si="414"/>
        <v>22477.516500000002</v>
      </c>
      <c r="M3780" s="16">
        <f t="shared" si="415"/>
        <v>48028.881410256414</v>
      </c>
      <c r="N3780" s="14">
        <f>E3780*(K3780-L3780-M3780)*IF(F3780="GHS",1,Assumptions!$B$4)</f>
        <v>37382991.67238462</v>
      </c>
      <c r="O3780" s="15">
        <f t="shared" ca="1" si="416"/>
        <v>442</v>
      </c>
      <c r="P3780" s="15" t="str">
        <f t="shared" ca="1" si="417"/>
        <v>365d+</v>
      </c>
      <c r="Q3780" s="17">
        <f ca="1">IF(P3780="0-90d",0,IF(P3780="91-180d",INDEX(Assumptions!$F$8:$F$12,MATCH(B3780,Assumptions!$A$8:$A$12,0)),IF(P3780="181-365d",INDEX(Assumptions!$G$8:$G$12,MATCH(B3780,Assumptions!$A$8:$A$12,0)),INDEX(Assumptions!$H$8:$H$12,MATCH(B3780,Assumptions!$A$8:$A$12,0)))))</f>
        <v>0.15</v>
      </c>
      <c r="R3780" s="14">
        <f t="shared" ca="1" si="418"/>
        <v>4720278.4649999999</v>
      </c>
      <c r="S3780" s="14">
        <f t="shared" ca="1" si="419"/>
        <v>26748244.635000002</v>
      </c>
      <c r="T3780" s="11" t="s">
        <v>25</v>
      </c>
      <c r="U3780" s="18" t="s">
        <v>26</v>
      </c>
    </row>
    <row r="3781" spans="1:21" ht="15" customHeight="1" x14ac:dyDescent="0.15">
      <c r="A3781" s="10" t="s">
        <v>3829</v>
      </c>
      <c r="B3781" s="11" t="s">
        <v>41</v>
      </c>
      <c r="C3781" s="11" t="s">
        <v>115</v>
      </c>
      <c r="D3781" s="12">
        <v>45955</v>
      </c>
      <c r="E3781" s="11">
        <v>3687</v>
      </c>
      <c r="F3781" s="11" t="s">
        <v>33</v>
      </c>
      <c r="G3781" s="13">
        <v>708.08</v>
      </c>
      <c r="H3781" s="14">
        <f t="shared" si="413"/>
        <v>2610690.96</v>
      </c>
      <c r="I3781" s="14">
        <f>IF(F3781="GHS",H3781,H3781*Assumptions!$B$4)</f>
        <v>2610690.96</v>
      </c>
      <c r="J3781" s="15" t="str">
        <f>INDEX(Assumptions!$B$8:$B$12,MATCH(B3781,Assumptions!$A$8:$A$12,0))</f>
        <v>Weighted Average</v>
      </c>
      <c r="K3781" s="16">
        <f>G3781/(1-INDEX(Assumptions!$D$8:$D$12,MATCH(B3781,Assumptions!$A$8:$A$12,0)))</f>
        <v>1089.3538461538462</v>
      </c>
      <c r="L3781" s="16">
        <f t="shared" si="414"/>
        <v>21.2424</v>
      </c>
      <c r="M3781" s="16">
        <f t="shared" si="415"/>
        <v>54.467692307692317</v>
      </c>
      <c r="N3781" s="14">
        <f>E3781*(K3781-L3781-M3781)*IF(F3781="GHS",1,Assumptions!$B$4)</f>
        <v>3737304.5204307688</v>
      </c>
      <c r="O3781" s="15">
        <f t="shared" ca="1" si="416"/>
        <v>331</v>
      </c>
      <c r="P3781" s="15" t="str">
        <f t="shared" ca="1" si="417"/>
        <v>181-365d</v>
      </c>
      <c r="Q3781" s="17">
        <f ca="1">IF(P3781="0-90d",0,IF(P3781="91-180d",INDEX(Assumptions!$F$8:$F$12,MATCH(B3781,Assumptions!$A$8:$A$12,0)),IF(P3781="181-365d",INDEX(Assumptions!$G$8:$G$12,MATCH(B3781,Assumptions!$A$8:$A$12,0)),INDEX(Assumptions!$H$8:$H$12,MATCH(B3781,Assumptions!$A$8:$A$12,0)))))</f>
        <v>0.35</v>
      </c>
      <c r="R3781" s="14">
        <f t="shared" ca="1" si="418"/>
        <v>913741.83599999989</v>
      </c>
      <c r="S3781" s="14">
        <f t="shared" ca="1" si="419"/>
        <v>1696949.1240000001</v>
      </c>
      <c r="T3781" s="11" t="s">
        <v>25</v>
      </c>
      <c r="U3781" s="18" t="s">
        <v>36</v>
      </c>
    </row>
    <row r="3782" spans="1:21" ht="15" customHeight="1" x14ac:dyDescent="0.15">
      <c r="A3782" s="10" t="s">
        <v>3830</v>
      </c>
      <c r="B3782" s="11" t="s">
        <v>41</v>
      </c>
      <c r="C3782" s="11" t="s">
        <v>42</v>
      </c>
      <c r="D3782" s="12">
        <v>46112</v>
      </c>
      <c r="E3782" s="11">
        <v>4279</v>
      </c>
      <c r="F3782" s="11" t="s">
        <v>33</v>
      </c>
      <c r="G3782" s="13">
        <v>378.67</v>
      </c>
      <c r="H3782" s="14">
        <f t="shared" si="413"/>
        <v>1620328.9300000002</v>
      </c>
      <c r="I3782" s="14">
        <f>IF(F3782="GHS",H3782,H3782*Assumptions!$B$4)</f>
        <v>1620328.9300000002</v>
      </c>
      <c r="J3782" s="15" t="str">
        <f>INDEX(Assumptions!$B$8:$B$12,MATCH(B3782,Assumptions!$A$8:$A$12,0))</f>
        <v>Weighted Average</v>
      </c>
      <c r="K3782" s="16">
        <f>G3782/(1-INDEX(Assumptions!$D$8:$D$12,MATCH(B3782,Assumptions!$A$8:$A$12,0)))</f>
        <v>582.56923076923078</v>
      </c>
      <c r="L3782" s="16">
        <f t="shared" si="414"/>
        <v>11.360099999999999</v>
      </c>
      <c r="M3782" s="16">
        <f t="shared" si="415"/>
        <v>29.12846153846154</v>
      </c>
      <c r="N3782" s="14">
        <f>E3782*(K3782-L3782-M3782)*IF(F3782="GHS",1,Assumptions!$B$4)</f>
        <v>2319563.1836384614</v>
      </c>
      <c r="O3782" s="15">
        <f t="shared" ca="1" si="416"/>
        <v>174</v>
      </c>
      <c r="P3782" s="15" t="str">
        <f t="shared" ca="1" si="417"/>
        <v>91-180d</v>
      </c>
      <c r="Q3782" s="17">
        <f ca="1">IF(P3782="0-90d",0,IF(P3782="91-180d",INDEX(Assumptions!$F$8:$F$12,MATCH(B3782,Assumptions!$A$8:$A$12,0)),IF(P3782="181-365d",INDEX(Assumptions!$G$8:$G$12,MATCH(B3782,Assumptions!$A$8:$A$12,0)),INDEX(Assumptions!$H$8:$H$12,MATCH(B3782,Assumptions!$A$8:$A$12,0)))))</f>
        <v>0.1</v>
      </c>
      <c r="R3782" s="14">
        <f t="shared" ca="1" si="418"/>
        <v>162032.89300000004</v>
      </c>
      <c r="S3782" s="14">
        <f t="shared" ca="1" si="419"/>
        <v>1458296.037</v>
      </c>
      <c r="T3782" s="11" t="s">
        <v>25</v>
      </c>
      <c r="U3782" s="18" t="s">
        <v>36</v>
      </c>
    </row>
    <row r="3783" spans="1:21" ht="15" customHeight="1" x14ac:dyDescent="0.15">
      <c r="A3783" s="10" t="s">
        <v>3831</v>
      </c>
      <c r="B3783" s="11" t="s">
        <v>46</v>
      </c>
      <c r="C3783" s="11" t="s">
        <v>52</v>
      </c>
      <c r="D3783" s="12">
        <v>45792</v>
      </c>
      <c r="E3783" s="11">
        <v>536</v>
      </c>
      <c r="F3783" s="11" t="s">
        <v>33</v>
      </c>
      <c r="G3783" s="13">
        <v>420273.11</v>
      </c>
      <c r="H3783" s="14">
        <f t="shared" si="413"/>
        <v>225266386.95999998</v>
      </c>
      <c r="I3783" s="14">
        <f>IF(F3783="GHS",H3783,H3783*Assumptions!$B$4)</f>
        <v>225266386.95999998</v>
      </c>
      <c r="J3783" s="15" t="str">
        <f>INDEX(Assumptions!$B$8:$B$12,MATCH(B3783,Assumptions!$A$8:$A$12,0))</f>
        <v>Specific Identification</v>
      </c>
      <c r="K3783" s="16">
        <f>G3783/(1-INDEX(Assumptions!$D$8:$D$12,MATCH(B3783,Assumptions!$A$8:$A$12,0)))</f>
        <v>538811.6794871795</v>
      </c>
      <c r="L3783" s="16">
        <f t="shared" si="414"/>
        <v>12608.193299999999</v>
      </c>
      <c r="M3783" s="16">
        <f t="shared" si="415"/>
        <v>26940.583974358975</v>
      </c>
      <c r="N3783" s="14">
        <f>E3783*(K3783-L3783-M3783)*IF(F3783="GHS",1,Assumptions!$B$4)</f>
        <v>267604915.58607179</v>
      </c>
      <c r="O3783" s="15">
        <f t="shared" ca="1" si="416"/>
        <v>494</v>
      </c>
      <c r="P3783" s="15" t="str">
        <f t="shared" ca="1" si="417"/>
        <v>365d+</v>
      </c>
      <c r="Q3783" s="17">
        <f ca="1">IF(P3783="0-90d",0,IF(P3783="91-180d",INDEX(Assumptions!$F$8:$F$12,MATCH(B3783,Assumptions!$A$8:$A$12,0)),IF(P3783="181-365d",INDEX(Assumptions!$G$8:$G$12,MATCH(B3783,Assumptions!$A$8:$A$12,0)),INDEX(Assumptions!$H$8:$H$12,MATCH(B3783,Assumptions!$A$8:$A$12,0)))))</f>
        <v>0.15</v>
      </c>
      <c r="R3783" s="14">
        <f t="shared" ca="1" si="418"/>
        <v>33789958.043999992</v>
      </c>
      <c r="S3783" s="14">
        <f t="shared" ca="1" si="419"/>
        <v>191476428.91599998</v>
      </c>
      <c r="T3783" s="11" t="s">
        <v>25</v>
      </c>
      <c r="U3783" s="18" t="s">
        <v>26</v>
      </c>
    </row>
    <row r="3784" spans="1:21" ht="15" customHeight="1" x14ac:dyDescent="0.15">
      <c r="A3784" s="10" t="s">
        <v>3832</v>
      </c>
      <c r="B3784" s="11" t="s">
        <v>31</v>
      </c>
      <c r="C3784" s="11" t="s">
        <v>32</v>
      </c>
      <c r="D3784" s="12">
        <v>46047</v>
      </c>
      <c r="E3784" s="11">
        <v>4587</v>
      </c>
      <c r="F3784" s="11" t="s">
        <v>33</v>
      </c>
      <c r="G3784" s="13">
        <v>3849.69</v>
      </c>
      <c r="H3784" s="14">
        <f t="shared" si="413"/>
        <v>17658528.030000001</v>
      </c>
      <c r="I3784" s="14">
        <f>IF(F3784="GHS",H3784,H3784*Assumptions!$B$4)</f>
        <v>17658528.030000001</v>
      </c>
      <c r="J3784" s="15" t="str">
        <f>INDEX(Assumptions!$B$8:$B$12,MATCH(B3784,Assumptions!$A$8:$A$12,0))</f>
        <v>Weighted Average</v>
      </c>
      <c r="K3784" s="16">
        <f>G3784/(1-INDEX(Assumptions!$D$8:$D$12,MATCH(B3784,Assumptions!$A$8:$A$12,0)))</f>
        <v>5346.791666666667</v>
      </c>
      <c r="L3784" s="16">
        <f t="shared" si="414"/>
        <v>115.4907</v>
      </c>
      <c r="M3784" s="16">
        <f t="shared" si="415"/>
        <v>267.33958333333334</v>
      </c>
      <c r="N3784" s="14">
        <f>E3784*(K3784-L3784-M3784)*IF(F3784="GHS",1,Assumptions!$B$4)</f>
        <v>22769690.865350001</v>
      </c>
      <c r="O3784" s="15">
        <f t="shared" ca="1" si="416"/>
        <v>239</v>
      </c>
      <c r="P3784" s="15" t="str">
        <f t="shared" ca="1" si="417"/>
        <v>181-365d</v>
      </c>
      <c r="Q3784" s="17">
        <f ca="1">IF(P3784="0-90d",0,IF(P3784="91-180d",INDEX(Assumptions!$F$8:$F$12,MATCH(B3784,Assumptions!$A$8:$A$12,0)),IF(P3784="181-365d",INDEX(Assumptions!$G$8:$G$12,MATCH(B3784,Assumptions!$A$8:$A$12,0)),INDEX(Assumptions!$H$8:$H$12,MATCH(B3784,Assumptions!$A$8:$A$12,0)))))</f>
        <v>0.2</v>
      </c>
      <c r="R3784" s="14">
        <f t="shared" ca="1" si="418"/>
        <v>3531705.6060000006</v>
      </c>
      <c r="S3784" s="14">
        <f t="shared" ca="1" si="419"/>
        <v>14126822.424000001</v>
      </c>
      <c r="T3784" s="11" t="s">
        <v>25</v>
      </c>
      <c r="U3784" s="18" t="s">
        <v>26</v>
      </c>
    </row>
    <row r="3785" spans="1:21" ht="15" customHeight="1" x14ac:dyDescent="0.15">
      <c r="A3785" s="10" t="s">
        <v>3833</v>
      </c>
      <c r="B3785" s="11" t="s">
        <v>31</v>
      </c>
      <c r="C3785" s="11" t="s">
        <v>32</v>
      </c>
      <c r="D3785" s="12">
        <v>46012</v>
      </c>
      <c r="E3785" s="11">
        <v>2070</v>
      </c>
      <c r="F3785" s="11" t="s">
        <v>33</v>
      </c>
      <c r="G3785" s="13">
        <v>2079.0300000000002</v>
      </c>
      <c r="H3785" s="14">
        <f t="shared" si="413"/>
        <v>4303592.1000000006</v>
      </c>
      <c r="I3785" s="14">
        <f>IF(F3785="GHS",H3785,H3785*Assumptions!$B$4)</f>
        <v>4303592.1000000006</v>
      </c>
      <c r="J3785" s="15" t="str">
        <f>INDEX(Assumptions!$B$8:$B$12,MATCH(B3785,Assumptions!$A$8:$A$12,0))</f>
        <v>Weighted Average</v>
      </c>
      <c r="K3785" s="16">
        <f>G3785/(1-INDEX(Assumptions!$D$8:$D$12,MATCH(B3785,Assumptions!$A$8:$A$12,0)))</f>
        <v>2887.541666666667</v>
      </c>
      <c r="L3785" s="16">
        <f t="shared" si="414"/>
        <v>62.370900000000006</v>
      </c>
      <c r="M3785" s="16">
        <f t="shared" si="415"/>
        <v>144.37708333333336</v>
      </c>
      <c r="N3785" s="14">
        <f>E3785*(K3785-L3785-M3785)*IF(F3785="GHS",1,Assumptions!$B$4)</f>
        <v>5549242.9245000007</v>
      </c>
      <c r="O3785" s="15">
        <f t="shared" ca="1" si="416"/>
        <v>274</v>
      </c>
      <c r="P3785" s="15" t="str">
        <f t="shared" ca="1" si="417"/>
        <v>181-365d</v>
      </c>
      <c r="Q3785" s="17">
        <f ca="1">IF(P3785="0-90d",0,IF(P3785="91-180d",INDEX(Assumptions!$F$8:$F$12,MATCH(B3785,Assumptions!$A$8:$A$12,0)),IF(P3785="181-365d",INDEX(Assumptions!$G$8:$G$12,MATCH(B3785,Assumptions!$A$8:$A$12,0)),INDEX(Assumptions!$H$8:$H$12,MATCH(B3785,Assumptions!$A$8:$A$12,0)))))</f>
        <v>0.2</v>
      </c>
      <c r="R3785" s="14">
        <f t="shared" ca="1" si="418"/>
        <v>860718.42000000016</v>
      </c>
      <c r="S3785" s="14">
        <f t="shared" ca="1" si="419"/>
        <v>3442873.6800000006</v>
      </c>
      <c r="T3785" s="11" t="s">
        <v>25</v>
      </c>
      <c r="U3785" s="18" t="s">
        <v>26</v>
      </c>
    </row>
    <row r="3786" spans="1:21" ht="15" customHeight="1" x14ac:dyDescent="0.15">
      <c r="A3786" s="10" t="s">
        <v>3834</v>
      </c>
      <c r="B3786" s="11" t="s">
        <v>41</v>
      </c>
      <c r="C3786" s="11" t="s">
        <v>44</v>
      </c>
      <c r="D3786" s="12">
        <v>45957</v>
      </c>
      <c r="E3786" s="11">
        <v>1616</v>
      </c>
      <c r="F3786" s="11" t="s">
        <v>33</v>
      </c>
      <c r="G3786" s="13">
        <v>705.74</v>
      </c>
      <c r="H3786" s="14">
        <f t="shared" si="413"/>
        <v>1140475.8400000001</v>
      </c>
      <c r="I3786" s="14">
        <f>IF(F3786="GHS",H3786,H3786*Assumptions!$B$4)</f>
        <v>1140475.8400000001</v>
      </c>
      <c r="J3786" s="15" t="str">
        <f>INDEX(Assumptions!$B$8:$B$12,MATCH(B3786,Assumptions!$A$8:$A$12,0))</f>
        <v>Weighted Average</v>
      </c>
      <c r="K3786" s="16">
        <f>G3786/(1-INDEX(Assumptions!$D$8:$D$12,MATCH(B3786,Assumptions!$A$8:$A$12,0)))</f>
        <v>1085.7538461538461</v>
      </c>
      <c r="L3786" s="16">
        <f t="shared" si="414"/>
        <v>21.1722</v>
      </c>
      <c r="M3786" s="16">
        <f t="shared" si="415"/>
        <v>54.287692307692311</v>
      </c>
      <c r="N3786" s="14">
        <f>E3786*(K3786-L3786-M3786)*IF(F3786="GHS",1,Assumptions!$B$4)</f>
        <v>1632635.0294153846</v>
      </c>
      <c r="O3786" s="15">
        <f t="shared" ca="1" si="416"/>
        <v>329</v>
      </c>
      <c r="P3786" s="15" t="str">
        <f t="shared" ca="1" si="417"/>
        <v>181-365d</v>
      </c>
      <c r="Q3786" s="17">
        <f ca="1">IF(P3786="0-90d",0,IF(P3786="91-180d",INDEX(Assumptions!$F$8:$F$12,MATCH(B3786,Assumptions!$A$8:$A$12,0)),IF(P3786="181-365d",INDEX(Assumptions!$G$8:$G$12,MATCH(B3786,Assumptions!$A$8:$A$12,0)),INDEX(Assumptions!$H$8:$H$12,MATCH(B3786,Assumptions!$A$8:$A$12,0)))))</f>
        <v>0.35</v>
      </c>
      <c r="R3786" s="14">
        <f t="shared" ca="1" si="418"/>
        <v>399166.54399999999</v>
      </c>
      <c r="S3786" s="14">
        <f t="shared" ca="1" si="419"/>
        <v>741309.29600000009</v>
      </c>
      <c r="T3786" s="11" t="s">
        <v>25</v>
      </c>
      <c r="U3786" s="18" t="s">
        <v>26</v>
      </c>
    </row>
    <row r="3787" spans="1:21" ht="15" customHeight="1" x14ac:dyDescent="0.15">
      <c r="A3787" s="10" t="s">
        <v>3835</v>
      </c>
      <c r="B3787" s="11" t="s">
        <v>41</v>
      </c>
      <c r="C3787" s="11" t="s">
        <v>49</v>
      </c>
      <c r="D3787" s="12">
        <v>45993</v>
      </c>
      <c r="E3787" s="11">
        <v>882</v>
      </c>
      <c r="F3787" s="11" t="s">
        <v>33</v>
      </c>
      <c r="G3787" s="13">
        <v>277.85000000000002</v>
      </c>
      <c r="H3787" s="14">
        <f t="shared" si="413"/>
        <v>245063.7</v>
      </c>
      <c r="I3787" s="14">
        <f>IF(F3787="GHS",H3787,H3787*Assumptions!$B$4)</f>
        <v>245063.7</v>
      </c>
      <c r="J3787" s="15" t="str">
        <f>INDEX(Assumptions!$B$8:$B$12,MATCH(B3787,Assumptions!$A$8:$A$12,0))</f>
        <v>Weighted Average</v>
      </c>
      <c r="K3787" s="16">
        <f>G3787/(1-INDEX(Assumptions!$D$8:$D$12,MATCH(B3787,Assumptions!$A$8:$A$12,0)))</f>
        <v>427.46153846153851</v>
      </c>
      <c r="L3787" s="16">
        <f t="shared" si="414"/>
        <v>8.3354999999999997</v>
      </c>
      <c r="M3787" s="16">
        <f t="shared" si="415"/>
        <v>21.373076923076926</v>
      </c>
      <c r="N3787" s="14">
        <f>E3787*(K3787-L3787-M3787)*IF(F3787="GHS",1,Assumptions!$B$4)</f>
        <v>350818.11207692308</v>
      </c>
      <c r="O3787" s="15">
        <f t="shared" ca="1" si="416"/>
        <v>293</v>
      </c>
      <c r="P3787" s="15" t="str">
        <f t="shared" ca="1" si="417"/>
        <v>181-365d</v>
      </c>
      <c r="Q3787" s="17">
        <f ca="1">IF(P3787="0-90d",0,IF(P3787="91-180d",INDEX(Assumptions!$F$8:$F$12,MATCH(B3787,Assumptions!$A$8:$A$12,0)),IF(P3787="181-365d",INDEX(Assumptions!$G$8:$G$12,MATCH(B3787,Assumptions!$A$8:$A$12,0)),INDEX(Assumptions!$H$8:$H$12,MATCH(B3787,Assumptions!$A$8:$A$12,0)))))</f>
        <v>0.35</v>
      </c>
      <c r="R3787" s="14">
        <f t="shared" ca="1" si="418"/>
        <v>85772.294999999998</v>
      </c>
      <c r="S3787" s="14">
        <f t="shared" ca="1" si="419"/>
        <v>159291.40500000003</v>
      </c>
      <c r="T3787" s="11" t="s">
        <v>25</v>
      </c>
      <c r="U3787" s="18" t="s">
        <v>26</v>
      </c>
    </row>
    <row r="3788" spans="1:21" ht="15" customHeight="1" x14ac:dyDescent="0.15">
      <c r="A3788" s="10" t="s">
        <v>3836</v>
      </c>
      <c r="B3788" s="11" t="s">
        <v>31</v>
      </c>
      <c r="C3788" s="11" t="s">
        <v>76</v>
      </c>
      <c r="D3788" s="12">
        <v>46213</v>
      </c>
      <c r="E3788" s="11">
        <v>1586</v>
      </c>
      <c r="F3788" s="11" t="s">
        <v>33</v>
      </c>
      <c r="G3788" s="13">
        <v>2049.12</v>
      </c>
      <c r="H3788" s="14">
        <f t="shared" si="413"/>
        <v>3249904.32</v>
      </c>
      <c r="I3788" s="14">
        <f>IF(F3788="GHS",H3788,H3788*Assumptions!$B$4)</f>
        <v>3249904.32</v>
      </c>
      <c r="J3788" s="15" t="str">
        <f>INDEX(Assumptions!$B$8:$B$12,MATCH(B3788,Assumptions!$A$8:$A$12,0))</f>
        <v>Weighted Average</v>
      </c>
      <c r="K3788" s="16">
        <f>G3788/(1-INDEX(Assumptions!$D$8:$D$12,MATCH(B3788,Assumptions!$A$8:$A$12,0)))</f>
        <v>2846</v>
      </c>
      <c r="L3788" s="16">
        <f t="shared" si="414"/>
        <v>61.473599999999998</v>
      </c>
      <c r="M3788" s="16">
        <f t="shared" si="415"/>
        <v>142.30000000000001</v>
      </c>
      <c r="N3788" s="14">
        <f>E3788*(K3788-L3788-M3788)*IF(F3788="GHS",1,Assumptions!$B$4)</f>
        <v>4190571.0704000001</v>
      </c>
      <c r="O3788" s="15">
        <f t="shared" ca="1" si="416"/>
        <v>73</v>
      </c>
      <c r="P3788" s="15" t="str">
        <f t="shared" ca="1" si="417"/>
        <v>0-90d</v>
      </c>
      <c r="Q3788" s="17">
        <f ca="1">IF(P3788="0-90d",0,IF(P3788="91-180d",INDEX(Assumptions!$F$8:$F$12,MATCH(B3788,Assumptions!$A$8:$A$12,0)),IF(P3788="181-365d",INDEX(Assumptions!$G$8:$G$12,MATCH(B3788,Assumptions!$A$8:$A$12,0)),INDEX(Assumptions!$H$8:$H$12,MATCH(B3788,Assumptions!$A$8:$A$12,0)))))</f>
        <v>0</v>
      </c>
      <c r="R3788" s="14">
        <f t="shared" ca="1" si="418"/>
        <v>0</v>
      </c>
      <c r="S3788" s="14">
        <f t="shared" ca="1" si="419"/>
        <v>3249904.32</v>
      </c>
      <c r="T3788" s="11" t="s">
        <v>25</v>
      </c>
      <c r="U3788" s="18" t="s">
        <v>26</v>
      </c>
    </row>
    <row r="3789" spans="1:21" ht="15" customHeight="1" x14ac:dyDescent="0.15">
      <c r="A3789" s="10" t="s">
        <v>3837</v>
      </c>
      <c r="B3789" s="11" t="s">
        <v>28</v>
      </c>
      <c r="C3789" s="11" t="s">
        <v>38</v>
      </c>
      <c r="D3789" s="12">
        <v>45764</v>
      </c>
      <c r="E3789" s="11">
        <v>774</v>
      </c>
      <c r="F3789" s="11" t="s">
        <v>24</v>
      </c>
      <c r="G3789" s="13">
        <v>6126.91</v>
      </c>
      <c r="H3789" s="14">
        <f t="shared" si="413"/>
        <v>4742228.34</v>
      </c>
      <c r="I3789" s="14">
        <f>IF(F3789="GHS",H3789,H3789*Assumptions!$B$4)</f>
        <v>51216066.072000004</v>
      </c>
      <c r="J3789" s="15" t="str">
        <f>INDEX(Assumptions!$B$8:$B$12,MATCH(B3789,Assumptions!$A$8:$A$12,0))</f>
        <v>Fair Value Less Costs to Sell</v>
      </c>
      <c r="K3789" s="16">
        <f>G3789/(1-INDEX(Assumptions!$D$8:$D$12,MATCH(B3789,Assumptions!$A$8:$A$12,0)))</f>
        <v>6962.397727272727</v>
      </c>
      <c r="L3789" s="16">
        <f t="shared" si="414"/>
        <v>183.8073</v>
      </c>
      <c r="M3789" s="16">
        <f t="shared" si="415"/>
        <v>348.1198863636364</v>
      </c>
      <c r="N3789" s="14">
        <f>E3789*(K3789-L3789-M3789)*IF(F3789="GHS",1,Assumptions!$B$4)</f>
        <v>53753589.345567271</v>
      </c>
      <c r="O3789" s="15">
        <f t="shared" ca="1" si="416"/>
        <v>522</v>
      </c>
      <c r="P3789" s="15" t="str">
        <f t="shared" ca="1" si="417"/>
        <v>365d+</v>
      </c>
      <c r="Q3789" s="17">
        <f ca="1">IF(P3789="0-90d",0,IF(P3789="91-180d",INDEX(Assumptions!$F$8:$F$12,MATCH(B3789,Assumptions!$A$8:$A$12,0)),IF(P3789="181-365d",INDEX(Assumptions!$G$8:$G$12,MATCH(B3789,Assumptions!$A$8:$A$12,0)),INDEX(Assumptions!$H$8:$H$12,MATCH(B3789,Assumptions!$A$8:$A$12,0)))))</f>
        <v>0.4</v>
      </c>
      <c r="R3789" s="14">
        <f t="shared" ca="1" si="418"/>
        <v>20486426.428800002</v>
      </c>
      <c r="S3789" s="14">
        <f t="shared" ca="1" si="419"/>
        <v>30729639.643200003</v>
      </c>
      <c r="T3789" s="11" t="s">
        <v>25</v>
      </c>
      <c r="U3789" s="18" t="s">
        <v>26</v>
      </c>
    </row>
    <row r="3790" spans="1:21" ht="15" customHeight="1" x14ac:dyDescent="0.15">
      <c r="A3790" s="10" t="s">
        <v>3838</v>
      </c>
      <c r="B3790" s="11" t="s">
        <v>41</v>
      </c>
      <c r="C3790" s="11" t="s">
        <v>42</v>
      </c>
      <c r="D3790" s="12">
        <v>45837</v>
      </c>
      <c r="E3790" s="11">
        <v>3133</v>
      </c>
      <c r="F3790" s="11" t="s">
        <v>33</v>
      </c>
      <c r="G3790" s="13">
        <v>461.47</v>
      </c>
      <c r="H3790" s="14">
        <f t="shared" si="413"/>
        <v>1445785.51</v>
      </c>
      <c r="I3790" s="14">
        <f>IF(F3790="GHS",H3790,H3790*Assumptions!$B$4)</f>
        <v>1445785.51</v>
      </c>
      <c r="J3790" s="15" t="str">
        <f>INDEX(Assumptions!$B$8:$B$12,MATCH(B3790,Assumptions!$A$8:$A$12,0))</f>
        <v>Weighted Average</v>
      </c>
      <c r="K3790" s="16">
        <f>G3790/(1-INDEX(Assumptions!$D$8:$D$12,MATCH(B3790,Assumptions!$A$8:$A$12,0)))</f>
        <v>709.95384615384614</v>
      </c>
      <c r="L3790" s="16">
        <f t="shared" si="414"/>
        <v>13.844100000000001</v>
      </c>
      <c r="M3790" s="16">
        <f t="shared" si="415"/>
        <v>35.497692307692311</v>
      </c>
      <c r="N3790" s="14">
        <f>E3790*(K3790-L3790-M3790)*IF(F3790="GHS",1,Assumptions!$B$4)</f>
        <v>2069697.5646999998</v>
      </c>
      <c r="O3790" s="15">
        <f t="shared" ca="1" si="416"/>
        <v>449</v>
      </c>
      <c r="P3790" s="15" t="str">
        <f t="shared" ca="1" si="417"/>
        <v>365d+</v>
      </c>
      <c r="Q3790" s="17">
        <f ca="1">IF(P3790="0-90d",0,IF(P3790="91-180d",INDEX(Assumptions!$F$8:$F$12,MATCH(B3790,Assumptions!$A$8:$A$12,0)),IF(P3790="181-365d",INDEX(Assumptions!$G$8:$G$12,MATCH(B3790,Assumptions!$A$8:$A$12,0)),INDEX(Assumptions!$H$8:$H$12,MATCH(B3790,Assumptions!$A$8:$A$12,0)))))</f>
        <v>0.8</v>
      </c>
      <c r="R3790" s="14">
        <f t="shared" ca="1" si="418"/>
        <v>1156628.4080000001</v>
      </c>
      <c r="S3790" s="14">
        <f t="shared" ca="1" si="419"/>
        <v>289157.10199999996</v>
      </c>
      <c r="T3790" s="11" t="s">
        <v>25</v>
      </c>
      <c r="U3790" s="18" t="s">
        <v>26</v>
      </c>
    </row>
    <row r="3791" spans="1:21" ht="15" customHeight="1" x14ac:dyDescent="0.15">
      <c r="A3791" s="10" t="s">
        <v>3839</v>
      </c>
      <c r="B3791" s="11" t="s">
        <v>22</v>
      </c>
      <c r="C3791" s="11" t="s">
        <v>61</v>
      </c>
      <c r="D3791" s="12">
        <v>45741</v>
      </c>
      <c r="E3791" s="11">
        <v>1354</v>
      </c>
      <c r="F3791" s="11" t="s">
        <v>24</v>
      </c>
      <c r="G3791" s="13">
        <v>22768.39</v>
      </c>
      <c r="H3791" s="14">
        <f t="shared" si="413"/>
        <v>30828400.059999999</v>
      </c>
      <c r="I3791" s="14">
        <f>IF(F3791="GHS",H3791,H3791*Assumptions!$B$4)</f>
        <v>332946720.648</v>
      </c>
      <c r="J3791" s="15" t="str">
        <f>INDEX(Assumptions!$B$8:$B$12,MATCH(B3791,Assumptions!$A$8:$A$12,0))</f>
        <v>FIFO</v>
      </c>
      <c r="K3791" s="16">
        <f>G3791/(1-INDEX(Assumptions!$D$8:$D$12,MATCH(B3791,Assumptions!$A$8:$A$12,0)))</f>
        <v>27766.32926829268</v>
      </c>
      <c r="L3791" s="16">
        <f t="shared" si="414"/>
        <v>683.05169999999998</v>
      </c>
      <c r="M3791" s="16">
        <f t="shared" si="415"/>
        <v>1388.3164634146342</v>
      </c>
      <c r="N3791" s="14">
        <f>E3791*(K3791-L3791-M3791)*IF(F3791="GHS",1,Assumptions!$B$4)</f>
        <v>375742555.22885269</v>
      </c>
      <c r="O3791" s="15">
        <f t="shared" ca="1" si="416"/>
        <v>545</v>
      </c>
      <c r="P3791" s="15" t="str">
        <f t="shared" ca="1" si="417"/>
        <v>365d+</v>
      </c>
      <c r="Q3791" s="17">
        <f ca="1">IF(P3791="0-90d",0,IF(P3791="91-180d",INDEX(Assumptions!$F$8:$F$12,MATCH(B3791,Assumptions!$A$8:$A$12,0)),IF(P3791="181-365d",INDEX(Assumptions!$G$8:$G$12,MATCH(B3791,Assumptions!$A$8:$A$12,0)),INDEX(Assumptions!$H$8:$H$12,MATCH(B3791,Assumptions!$A$8:$A$12,0)))))</f>
        <v>0.5</v>
      </c>
      <c r="R3791" s="14">
        <f t="shared" ca="1" si="418"/>
        <v>166473360.324</v>
      </c>
      <c r="S3791" s="14">
        <f t="shared" ca="1" si="419"/>
        <v>166473360.324</v>
      </c>
      <c r="T3791" s="11" t="s">
        <v>25</v>
      </c>
      <c r="U3791" s="18" t="s">
        <v>26</v>
      </c>
    </row>
    <row r="3792" spans="1:21" ht="15" customHeight="1" x14ac:dyDescent="0.15">
      <c r="A3792" s="10" t="s">
        <v>3840</v>
      </c>
      <c r="B3792" s="11" t="s">
        <v>31</v>
      </c>
      <c r="C3792" s="11" t="s">
        <v>76</v>
      </c>
      <c r="D3792" s="12">
        <v>45944</v>
      </c>
      <c r="E3792" s="11">
        <v>4791</v>
      </c>
      <c r="F3792" s="11" t="s">
        <v>33</v>
      </c>
      <c r="G3792" s="13">
        <v>3325.01</v>
      </c>
      <c r="H3792" s="14">
        <f t="shared" si="413"/>
        <v>15930122.91</v>
      </c>
      <c r="I3792" s="14">
        <f>IF(F3792="GHS",H3792,H3792*Assumptions!$B$4)</f>
        <v>15930122.91</v>
      </c>
      <c r="J3792" s="15" t="str">
        <f>INDEX(Assumptions!$B$8:$B$12,MATCH(B3792,Assumptions!$A$8:$A$12,0))</f>
        <v>Weighted Average</v>
      </c>
      <c r="K3792" s="16">
        <f>G3792/(1-INDEX(Assumptions!$D$8:$D$12,MATCH(B3792,Assumptions!$A$8:$A$12,0)))</f>
        <v>4618.0694444444453</v>
      </c>
      <c r="L3792" s="16">
        <f t="shared" si="414"/>
        <v>99.75030000000001</v>
      </c>
      <c r="M3792" s="16">
        <f t="shared" si="415"/>
        <v>230.90347222222226</v>
      </c>
      <c r="N3792" s="14">
        <f>E3792*(K3792-L3792-M3792)*IF(F3792="GHS",1,Assumptions!$B$4)</f>
        <v>20541008.485616673</v>
      </c>
      <c r="O3792" s="15">
        <f t="shared" ca="1" si="416"/>
        <v>342</v>
      </c>
      <c r="P3792" s="15" t="str">
        <f t="shared" ca="1" si="417"/>
        <v>181-365d</v>
      </c>
      <c r="Q3792" s="17">
        <f ca="1">IF(P3792="0-90d",0,IF(P3792="91-180d",INDEX(Assumptions!$F$8:$F$12,MATCH(B3792,Assumptions!$A$8:$A$12,0)),IF(P3792="181-365d",INDEX(Assumptions!$G$8:$G$12,MATCH(B3792,Assumptions!$A$8:$A$12,0)),INDEX(Assumptions!$H$8:$H$12,MATCH(B3792,Assumptions!$A$8:$A$12,0)))))</f>
        <v>0.2</v>
      </c>
      <c r="R3792" s="14">
        <f t="shared" ca="1" si="418"/>
        <v>3186024.5820000004</v>
      </c>
      <c r="S3792" s="14">
        <f t="shared" ca="1" si="419"/>
        <v>12744098.328</v>
      </c>
      <c r="T3792" s="11" t="s">
        <v>25</v>
      </c>
      <c r="U3792" s="18" t="s">
        <v>26</v>
      </c>
    </row>
    <row r="3793" spans="1:21" ht="15" customHeight="1" x14ac:dyDescent="0.15">
      <c r="A3793" s="10" t="s">
        <v>3841</v>
      </c>
      <c r="B3793" s="11" t="s">
        <v>22</v>
      </c>
      <c r="C3793" s="11" t="s">
        <v>81</v>
      </c>
      <c r="D3793" s="12">
        <v>45880</v>
      </c>
      <c r="E3793" s="11">
        <v>3516</v>
      </c>
      <c r="F3793" s="11" t="s">
        <v>24</v>
      </c>
      <c r="G3793" s="13">
        <v>14728.95</v>
      </c>
      <c r="H3793" s="14">
        <f t="shared" si="413"/>
        <v>51786988.200000003</v>
      </c>
      <c r="I3793" s="14">
        <f>IF(F3793="GHS",H3793,H3793*Assumptions!$B$4)</f>
        <v>559299472.56000006</v>
      </c>
      <c r="J3793" s="15" t="str">
        <f>INDEX(Assumptions!$B$8:$B$12,MATCH(B3793,Assumptions!$A$8:$A$12,0))</f>
        <v>FIFO</v>
      </c>
      <c r="K3793" s="16">
        <f>G3793/(1-INDEX(Assumptions!$D$8:$D$12,MATCH(B3793,Assumptions!$A$8:$A$12,0)))</f>
        <v>17962.134146341465</v>
      </c>
      <c r="L3793" s="16">
        <f t="shared" si="414"/>
        <v>441.86849999999998</v>
      </c>
      <c r="M3793" s="16">
        <f t="shared" si="415"/>
        <v>898.1067073170733</v>
      </c>
      <c r="N3793" s="14">
        <f>E3793*(K3793-L3793-M3793)*IF(F3793="GHS",1,Assumptions!$B$4)</f>
        <v>631189916.95978534</v>
      </c>
      <c r="O3793" s="15">
        <f t="shared" ca="1" si="416"/>
        <v>406</v>
      </c>
      <c r="P3793" s="15" t="str">
        <f t="shared" ca="1" si="417"/>
        <v>365d+</v>
      </c>
      <c r="Q3793" s="17">
        <f ca="1">IF(P3793="0-90d",0,IF(P3793="91-180d",INDEX(Assumptions!$F$8:$F$12,MATCH(B3793,Assumptions!$A$8:$A$12,0)),IF(P3793="181-365d",INDEX(Assumptions!$G$8:$G$12,MATCH(B3793,Assumptions!$A$8:$A$12,0)),INDEX(Assumptions!$H$8:$H$12,MATCH(B3793,Assumptions!$A$8:$A$12,0)))))</f>
        <v>0.5</v>
      </c>
      <c r="R3793" s="14">
        <f t="shared" ca="1" si="418"/>
        <v>279649736.28000003</v>
      </c>
      <c r="S3793" s="14">
        <f t="shared" ca="1" si="419"/>
        <v>279649736.28000003</v>
      </c>
      <c r="T3793" s="11" t="s">
        <v>25</v>
      </c>
      <c r="U3793" s="18" t="s">
        <v>26</v>
      </c>
    </row>
    <row r="3794" spans="1:21" ht="15" customHeight="1" x14ac:dyDescent="0.15">
      <c r="A3794" s="10" t="s">
        <v>3842</v>
      </c>
      <c r="B3794" s="11" t="s">
        <v>31</v>
      </c>
      <c r="C3794" s="11" t="s">
        <v>76</v>
      </c>
      <c r="D3794" s="12">
        <v>46075</v>
      </c>
      <c r="E3794" s="11">
        <v>4816</v>
      </c>
      <c r="F3794" s="11" t="s">
        <v>33</v>
      </c>
      <c r="G3794" s="13">
        <v>4466.47</v>
      </c>
      <c r="H3794" s="14">
        <f t="shared" si="413"/>
        <v>21510519.52</v>
      </c>
      <c r="I3794" s="14">
        <f>IF(F3794="GHS",H3794,H3794*Assumptions!$B$4)</f>
        <v>21510519.52</v>
      </c>
      <c r="J3794" s="15" t="str">
        <f>INDEX(Assumptions!$B$8:$B$12,MATCH(B3794,Assumptions!$A$8:$A$12,0))</f>
        <v>Weighted Average</v>
      </c>
      <c r="K3794" s="16">
        <f>G3794/(1-INDEX(Assumptions!$D$8:$D$12,MATCH(B3794,Assumptions!$A$8:$A$12,0)))</f>
        <v>6203.4305555555566</v>
      </c>
      <c r="L3794" s="16">
        <f t="shared" si="414"/>
        <v>133.9941</v>
      </c>
      <c r="M3794" s="16">
        <f t="shared" si="415"/>
        <v>310.17152777777784</v>
      </c>
      <c r="N3794" s="14">
        <f>E3794*(K3794-L3794-M3794)*IF(F3794="GHS",1,Assumptions!$B$4)</f>
        <v>27736619.892177783</v>
      </c>
      <c r="O3794" s="15">
        <f t="shared" ca="1" si="416"/>
        <v>211</v>
      </c>
      <c r="P3794" s="15" t="str">
        <f t="shared" ca="1" si="417"/>
        <v>181-365d</v>
      </c>
      <c r="Q3794" s="17">
        <f ca="1">IF(P3794="0-90d",0,IF(P3794="91-180d",INDEX(Assumptions!$F$8:$F$12,MATCH(B3794,Assumptions!$A$8:$A$12,0)),IF(P3794="181-365d",INDEX(Assumptions!$G$8:$G$12,MATCH(B3794,Assumptions!$A$8:$A$12,0)),INDEX(Assumptions!$H$8:$H$12,MATCH(B3794,Assumptions!$A$8:$A$12,0)))))</f>
        <v>0.2</v>
      </c>
      <c r="R3794" s="14">
        <f t="shared" ca="1" si="418"/>
        <v>4302103.9040000001</v>
      </c>
      <c r="S3794" s="14">
        <f t="shared" ca="1" si="419"/>
        <v>17208415.616</v>
      </c>
      <c r="T3794" s="11" t="s">
        <v>25</v>
      </c>
      <c r="U3794" s="18" t="s">
        <v>26</v>
      </c>
    </row>
    <row r="3795" spans="1:21" ht="15" customHeight="1" x14ac:dyDescent="0.15">
      <c r="A3795" s="10" t="s">
        <v>3843</v>
      </c>
      <c r="B3795" s="11" t="s">
        <v>22</v>
      </c>
      <c r="C3795" s="11" t="s">
        <v>81</v>
      </c>
      <c r="D3795" s="12">
        <v>45956</v>
      </c>
      <c r="E3795" s="11">
        <v>341</v>
      </c>
      <c r="F3795" s="11" t="s">
        <v>24</v>
      </c>
      <c r="G3795" s="13">
        <v>20490.080000000002</v>
      </c>
      <c r="H3795" s="14">
        <f t="shared" si="413"/>
        <v>6987117.2800000003</v>
      </c>
      <c r="I3795" s="14">
        <f>IF(F3795="GHS",H3795,H3795*Assumptions!$B$4)</f>
        <v>75460866.624000013</v>
      </c>
      <c r="J3795" s="15" t="str">
        <f>INDEX(Assumptions!$B$8:$B$12,MATCH(B3795,Assumptions!$A$8:$A$12,0))</f>
        <v>FIFO</v>
      </c>
      <c r="K3795" s="16">
        <f>G3795/(1-INDEX(Assumptions!$D$8:$D$12,MATCH(B3795,Assumptions!$A$8:$A$12,0)))</f>
        <v>24987.90243902439</v>
      </c>
      <c r="L3795" s="16">
        <f t="shared" si="414"/>
        <v>614.70240000000001</v>
      </c>
      <c r="M3795" s="16">
        <f t="shared" si="415"/>
        <v>1249.3951219512196</v>
      </c>
      <c r="N3795" s="14">
        <f>E3795*(K3795-L3795-M3795)*IF(F3795="GHS",1,Assumptions!$B$4)</f>
        <v>85160348.748597085</v>
      </c>
      <c r="O3795" s="15">
        <f t="shared" ca="1" si="416"/>
        <v>330</v>
      </c>
      <c r="P3795" s="15" t="str">
        <f t="shared" ca="1" si="417"/>
        <v>181-365d</v>
      </c>
      <c r="Q3795" s="17">
        <f ca="1">IF(P3795="0-90d",0,IF(P3795="91-180d",INDEX(Assumptions!$F$8:$F$12,MATCH(B3795,Assumptions!$A$8:$A$12,0)),IF(P3795="181-365d",INDEX(Assumptions!$G$8:$G$12,MATCH(B3795,Assumptions!$A$8:$A$12,0)),INDEX(Assumptions!$H$8:$H$12,MATCH(B3795,Assumptions!$A$8:$A$12,0)))))</f>
        <v>0.15</v>
      </c>
      <c r="R3795" s="14">
        <f t="shared" ca="1" si="418"/>
        <v>11319129.993600002</v>
      </c>
      <c r="S3795" s="14">
        <f t="shared" ca="1" si="419"/>
        <v>64141736.630400009</v>
      </c>
      <c r="T3795" s="11" t="s">
        <v>25</v>
      </c>
      <c r="U3795" s="18" t="s">
        <v>26</v>
      </c>
    </row>
    <row r="3796" spans="1:21" ht="15" customHeight="1" x14ac:dyDescent="0.15">
      <c r="A3796" s="10" t="s">
        <v>3844</v>
      </c>
      <c r="B3796" s="11" t="s">
        <v>41</v>
      </c>
      <c r="C3796" s="11" t="s">
        <v>115</v>
      </c>
      <c r="D3796" s="12">
        <v>46104</v>
      </c>
      <c r="E3796" s="11">
        <v>4608</v>
      </c>
      <c r="F3796" s="11" t="s">
        <v>33</v>
      </c>
      <c r="G3796" s="13">
        <v>362.64</v>
      </c>
      <c r="H3796" s="14">
        <f t="shared" si="413"/>
        <v>1671045.1199999999</v>
      </c>
      <c r="I3796" s="14">
        <f>IF(F3796="GHS",H3796,H3796*Assumptions!$B$4)</f>
        <v>1671045.1199999999</v>
      </c>
      <c r="J3796" s="15" t="str">
        <f>INDEX(Assumptions!$B$8:$B$12,MATCH(B3796,Assumptions!$A$8:$A$12,0))</f>
        <v>Weighted Average</v>
      </c>
      <c r="K3796" s="16">
        <f>G3796/(1-INDEX(Assumptions!$D$8:$D$12,MATCH(B3796,Assumptions!$A$8:$A$12,0)))</f>
        <v>557.90769230769229</v>
      </c>
      <c r="L3796" s="16">
        <f t="shared" si="414"/>
        <v>10.879199999999999</v>
      </c>
      <c r="M3796" s="16">
        <f t="shared" si="415"/>
        <v>27.895384615384614</v>
      </c>
      <c r="N3796" s="14">
        <f>E3796*(K3796-L3796-M3796)*IF(F3796="GHS",1,Assumptions!$B$4)</f>
        <v>2392165.360246154</v>
      </c>
      <c r="O3796" s="15">
        <f t="shared" ca="1" si="416"/>
        <v>182</v>
      </c>
      <c r="P3796" s="15" t="str">
        <f t="shared" ca="1" si="417"/>
        <v>181-365d</v>
      </c>
      <c r="Q3796" s="17">
        <f ca="1">IF(P3796="0-90d",0,IF(P3796="91-180d",INDEX(Assumptions!$F$8:$F$12,MATCH(B3796,Assumptions!$A$8:$A$12,0)),IF(P3796="181-365d",INDEX(Assumptions!$G$8:$G$12,MATCH(B3796,Assumptions!$A$8:$A$12,0)),INDEX(Assumptions!$H$8:$H$12,MATCH(B3796,Assumptions!$A$8:$A$12,0)))))</f>
        <v>0.35</v>
      </c>
      <c r="R3796" s="14">
        <f t="shared" ca="1" si="418"/>
        <v>584865.7919999999</v>
      </c>
      <c r="S3796" s="14">
        <f t="shared" ca="1" si="419"/>
        <v>1086179.328</v>
      </c>
      <c r="T3796" s="11" t="s">
        <v>25</v>
      </c>
      <c r="U3796" s="18" t="s">
        <v>26</v>
      </c>
    </row>
    <row r="3797" spans="1:21" ht="15" customHeight="1" x14ac:dyDescent="0.15">
      <c r="A3797" s="10" t="s">
        <v>3845</v>
      </c>
      <c r="B3797" s="11" t="s">
        <v>22</v>
      </c>
      <c r="C3797" s="11" t="s">
        <v>23</v>
      </c>
      <c r="D3797" s="12">
        <v>45889</v>
      </c>
      <c r="E3797" s="11">
        <v>4526</v>
      </c>
      <c r="F3797" s="11" t="s">
        <v>24</v>
      </c>
      <c r="G3797" s="13">
        <v>22328.94</v>
      </c>
      <c r="H3797" s="14">
        <f t="shared" si="413"/>
        <v>101060782.44</v>
      </c>
      <c r="I3797" s="14">
        <f>IF(F3797="GHS",H3797,H3797*Assumptions!$B$4)</f>
        <v>1091456450.352</v>
      </c>
      <c r="J3797" s="15" t="str">
        <f>INDEX(Assumptions!$B$8:$B$12,MATCH(B3797,Assumptions!$A$8:$A$12,0))</f>
        <v>FIFO</v>
      </c>
      <c r="K3797" s="16">
        <f>G3797/(1-INDEX(Assumptions!$D$8:$D$12,MATCH(B3797,Assumptions!$A$8:$A$12,0)))</f>
        <v>27230.414634146338</v>
      </c>
      <c r="L3797" s="16">
        <f t="shared" si="414"/>
        <v>669.86819999999989</v>
      </c>
      <c r="M3797" s="16">
        <f t="shared" si="415"/>
        <v>1361.5207317073171</v>
      </c>
      <c r="N3797" s="14">
        <f>E3797*(K3797-L3797-M3797)*IF(F3797="GHS",1,Assumptions!$B$4)</f>
        <v>1231748535.5557811</v>
      </c>
      <c r="O3797" s="15">
        <f t="shared" ca="1" si="416"/>
        <v>397</v>
      </c>
      <c r="P3797" s="15" t="str">
        <f t="shared" ca="1" si="417"/>
        <v>365d+</v>
      </c>
      <c r="Q3797" s="17">
        <f ca="1">IF(P3797="0-90d",0,IF(P3797="91-180d",INDEX(Assumptions!$F$8:$F$12,MATCH(B3797,Assumptions!$A$8:$A$12,0)),IF(P3797="181-365d",INDEX(Assumptions!$G$8:$G$12,MATCH(B3797,Assumptions!$A$8:$A$12,0)),INDEX(Assumptions!$H$8:$H$12,MATCH(B3797,Assumptions!$A$8:$A$12,0)))))</f>
        <v>0.5</v>
      </c>
      <c r="R3797" s="14">
        <f t="shared" ca="1" si="418"/>
        <v>545728225.176</v>
      </c>
      <c r="S3797" s="14">
        <f t="shared" ca="1" si="419"/>
        <v>545728225.176</v>
      </c>
      <c r="T3797" s="11" t="s">
        <v>25</v>
      </c>
      <c r="U3797" s="18" t="s">
        <v>26</v>
      </c>
    </row>
    <row r="3798" spans="1:21" ht="15" customHeight="1" x14ac:dyDescent="0.15">
      <c r="A3798" s="10" t="s">
        <v>3846</v>
      </c>
      <c r="B3798" s="11" t="s">
        <v>41</v>
      </c>
      <c r="C3798" s="11" t="s">
        <v>49</v>
      </c>
      <c r="D3798" s="12">
        <v>45819</v>
      </c>
      <c r="E3798" s="11">
        <v>1023</v>
      </c>
      <c r="F3798" s="11" t="s">
        <v>33</v>
      </c>
      <c r="G3798" s="13">
        <v>536.54</v>
      </c>
      <c r="H3798" s="14">
        <f t="shared" si="413"/>
        <v>548880.41999999993</v>
      </c>
      <c r="I3798" s="14">
        <f>IF(F3798="GHS",H3798,H3798*Assumptions!$B$4)</f>
        <v>548880.41999999993</v>
      </c>
      <c r="J3798" s="15" t="str">
        <f>INDEX(Assumptions!$B$8:$B$12,MATCH(B3798,Assumptions!$A$8:$A$12,0))</f>
        <v>Weighted Average</v>
      </c>
      <c r="K3798" s="16">
        <f>G3798/(1-INDEX(Assumptions!$D$8:$D$12,MATCH(B3798,Assumptions!$A$8:$A$12,0)))</f>
        <v>825.44615384615372</v>
      </c>
      <c r="L3798" s="16">
        <f t="shared" si="414"/>
        <v>16.0962</v>
      </c>
      <c r="M3798" s="16">
        <f t="shared" si="415"/>
        <v>41.272307692307692</v>
      </c>
      <c r="N3798" s="14">
        <f>E3798*(K3798-L3798-M3798)*IF(F3798="GHS",1,Assumptions!$B$4)</f>
        <v>785743.43201538455</v>
      </c>
      <c r="O3798" s="15">
        <f t="shared" ca="1" si="416"/>
        <v>467</v>
      </c>
      <c r="P3798" s="15" t="str">
        <f t="shared" ca="1" si="417"/>
        <v>365d+</v>
      </c>
      <c r="Q3798" s="17">
        <f ca="1">IF(P3798="0-90d",0,IF(P3798="91-180d",INDEX(Assumptions!$F$8:$F$12,MATCH(B3798,Assumptions!$A$8:$A$12,0)),IF(P3798="181-365d",INDEX(Assumptions!$G$8:$G$12,MATCH(B3798,Assumptions!$A$8:$A$12,0)),INDEX(Assumptions!$H$8:$H$12,MATCH(B3798,Assumptions!$A$8:$A$12,0)))))</f>
        <v>0.8</v>
      </c>
      <c r="R3798" s="14">
        <f t="shared" ca="1" si="418"/>
        <v>439104.33599999995</v>
      </c>
      <c r="S3798" s="14">
        <f t="shared" ca="1" si="419"/>
        <v>109776.08399999997</v>
      </c>
      <c r="T3798" s="11" t="s">
        <v>25</v>
      </c>
      <c r="U3798" s="18" t="s">
        <v>26</v>
      </c>
    </row>
    <row r="3799" spans="1:21" ht="15" customHeight="1" x14ac:dyDescent="0.15">
      <c r="A3799" s="10" t="s">
        <v>3847</v>
      </c>
      <c r="B3799" s="11" t="s">
        <v>31</v>
      </c>
      <c r="C3799" s="11" t="s">
        <v>63</v>
      </c>
      <c r="D3799" s="12">
        <v>45805</v>
      </c>
      <c r="E3799" s="11">
        <v>4169</v>
      </c>
      <c r="F3799" s="11" t="s">
        <v>33</v>
      </c>
      <c r="G3799" s="13">
        <v>2702.97</v>
      </c>
      <c r="H3799" s="14">
        <f t="shared" si="413"/>
        <v>11268681.93</v>
      </c>
      <c r="I3799" s="14">
        <f>IF(F3799="GHS",H3799,H3799*Assumptions!$B$4)</f>
        <v>11268681.93</v>
      </c>
      <c r="J3799" s="15" t="str">
        <f>INDEX(Assumptions!$B$8:$B$12,MATCH(B3799,Assumptions!$A$8:$A$12,0))</f>
        <v>Weighted Average</v>
      </c>
      <c r="K3799" s="16">
        <f>G3799/(1-INDEX(Assumptions!$D$8:$D$12,MATCH(B3799,Assumptions!$A$8:$A$12,0)))</f>
        <v>3754.125</v>
      </c>
      <c r="L3799" s="16">
        <f t="shared" si="414"/>
        <v>81.089099999999988</v>
      </c>
      <c r="M3799" s="16">
        <f t="shared" si="415"/>
        <v>187.70625000000001</v>
      </c>
      <c r="N3799" s="14">
        <f>E3799*(K3799-L3799-M3799)*IF(F3799="GHS",1,Assumptions!$B$4)</f>
        <v>14530339.310849998</v>
      </c>
      <c r="O3799" s="15">
        <f t="shared" ca="1" si="416"/>
        <v>481</v>
      </c>
      <c r="P3799" s="15" t="str">
        <f t="shared" ca="1" si="417"/>
        <v>365d+</v>
      </c>
      <c r="Q3799" s="17">
        <f ca="1">IF(P3799="0-90d",0,IF(P3799="91-180d",INDEX(Assumptions!$F$8:$F$12,MATCH(B3799,Assumptions!$A$8:$A$12,0)),IF(P3799="181-365d",INDEX(Assumptions!$G$8:$G$12,MATCH(B3799,Assumptions!$A$8:$A$12,0)),INDEX(Assumptions!$H$8:$H$12,MATCH(B3799,Assumptions!$A$8:$A$12,0)))))</f>
        <v>0.6</v>
      </c>
      <c r="R3799" s="14">
        <f t="shared" ca="1" si="418"/>
        <v>6761209.1579999998</v>
      </c>
      <c r="S3799" s="14">
        <f t="shared" ca="1" si="419"/>
        <v>4507472.7719999999</v>
      </c>
      <c r="T3799" s="11" t="s">
        <v>25</v>
      </c>
      <c r="U3799" s="18" t="s">
        <v>26</v>
      </c>
    </row>
    <row r="3800" spans="1:21" ht="15" customHeight="1" x14ac:dyDescent="0.15">
      <c r="A3800" s="10" t="s">
        <v>3848</v>
      </c>
      <c r="B3800" s="11" t="s">
        <v>41</v>
      </c>
      <c r="C3800" s="11" t="s">
        <v>49</v>
      </c>
      <c r="D3800" s="12">
        <v>46108</v>
      </c>
      <c r="E3800" s="11">
        <v>4448</v>
      </c>
      <c r="F3800" s="11" t="s">
        <v>33</v>
      </c>
      <c r="G3800" s="13">
        <v>352.5</v>
      </c>
      <c r="H3800" s="14">
        <f t="shared" si="413"/>
        <v>1567920</v>
      </c>
      <c r="I3800" s="14">
        <f>IF(F3800="GHS",H3800,H3800*Assumptions!$B$4)</f>
        <v>1567920</v>
      </c>
      <c r="J3800" s="15" t="str">
        <f>INDEX(Assumptions!$B$8:$B$12,MATCH(B3800,Assumptions!$A$8:$A$12,0))</f>
        <v>Weighted Average</v>
      </c>
      <c r="K3800" s="16">
        <f>G3800/(1-INDEX(Assumptions!$D$8:$D$12,MATCH(B3800,Assumptions!$A$8:$A$12,0)))</f>
        <v>542.30769230769226</v>
      </c>
      <c r="L3800" s="16">
        <f t="shared" si="414"/>
        <v>10.574999999999999</v>
      </c>
      <c r="M3800" s="16">
        <f t="shared" si="415"/>
        <v>27.115384615384613</v>
      </c>
      <c r="N3800" s="14">
        <f>E3800*(K3800-L3800-M3800)*IF(F3800="GHS",1,Assumptions!$B$4)</f>
        <v>2244537.7846153839</v>
      </c>
      <c r="O3800" s="15">
        <f t="shared" ca="1" si="416"/>
        <v>178</v>
      </c>
      <c r="P3800" s="15" t="str">
        <f t="shared" ca="1" si="417"/>
        <v>91-180d</v>
      </c>
      <c r="Q3800" s="17">
        <f ca="1">IF(P3800="0-90d",0,IF(P3800="91-180d",INDEX(Assumptions!$F$8:$F$12,MATCH(B3800,Assumptions!$A$8:$A$12,0)),IF(P3800="181-365d",INDEX(Assumptions!$G$8:$G$12,MATCH(B3800,Assumptions!$A$8:$A$12,0)),INDEX(Assumptions!$H$8:$H$12,MATCH(B3800,Assumptions!$A$8:$A$12,0)))))</f>
        <v>0.1</v>
      </c>
      <c r="R3800" s="14">
        <f t="shared" ca="1" si="418"/>
        <v>156792</v>
      </c>
      <c r="S3800" s="14">
        <f t="shared" ca="1" si="419"/>
        <v>1411128</v>
      </c>
      <c r="T3800" s="11" t="s">
        <v>25</v>
      </c>
      <c r="U3800" s="18" t="s">
        <v>26</v>
      </c>
    </row>
    <row r="3801" spans="1:21" ht="15" customHeight="1" x14ac:dyDescent="0.15">
      <c r="A3801" s="10" t="s">
        <v>3849</v>
      </c>
      <c r="B3801" s="11" t="s">
        <v>41</v>
      </c>
      <c r="C3801" s="11" t="s">
        <v>44</v>
      </c>
      <c r="D3801" s="12">
        <v>45983</v>
      </c>
      <c r="E3801" s="11">
        <v>1826</v>
      </c>
      <c r="F3801" s="11" t="s">
        <v>33</v>
      </c>
      <c r="G3801" s="13">
        <v>385.56</v>
      </c>
      <c r="H3801" s="14">
        <f t="shared" si="413"/>
        <v>704032.56</v>
      </c>
      <c r="I3801" s="14">
        <f>IF(F3801="GHS",H3801,H3801*Assumptions!$B$4)</f>
        <v>704032.56</v>
      </c>
      <c r="J3801" s="15" t="str">
        <f>INDEX(Assumptions!$B$8:$B$12,MATCH(B3801,Assumptions!$A$8:$A$12,0))</f>
        <v>Weighted Average</v>
      </c>
      <c r="K3801" s="16">
        <f>G3801/(1-INDEX(Assumptions!$D$8:$D$12,MATCH(B3801,Assumptions!$A$8:$A$12,0)))</f>
        <v>593.16923076923081</v>
      </c>
      <c r="L3801" s="16">
        <f t="shared" si="414"/>
        <v>11.566799999999999</v>
      </c>
      <c r="M3801" s="16">
        <f t="shared" si="415"/>
        <v>29.658461538461541</v>
      </c>
      <c r="N3801" s="14">
        <f>E3801*(K3801-L3801-M3801)*IF(F3801="GHS",1,Assumptions!$B$4)</f>
        <v>1007849.6878153847</v>
      </c>
      <c r="O3801" s="15">
        <f t="shared" ca="1" si="416"/>
        <v>303</v>
      </c>
      <c r="P3801" s="15" t="str">
        <f t="shared" ca="1" si="417"/>
        <v>181-365d</v>
      </c>
      <c r="Q3801" s="17">
        <f ca="1">IF(P3801="0-90d",0,IF(P3801="91-180d",INDEX(Assumptions!$F$8:$F$12,MATCH(B3801,Assumptions!$A$8:$A$12,0)),IF(P3801="181-365d",INDEX(Assumptions!$G$8:$G$12,MATCH(B3801,Assumptions!$A$8:$A$12,0)),INDEX(Assumptions!$H$8:$H$12,MATCH(B3801,Assumptions!$A$8:$A$12,0)))))</f>
        <v>0.35</v>
      </c>
      <c r="R3801" s="14">
        <f t="shared" ca="1" si="418"/>
        <v>246411.39600000001</v>
      </c>
      <c r="S3801" s="14">
        <f t="shared" ca="1" si="419"/>
        <v>457621.16400000005</v>
      </c>
      <c r="T3801" s="11" t="s">
        <v>25</v>
      </c>
      <c r="U3801" s="18" t="s">
        <v>26</v>
      </c>
    </row>
    <row r="3802" spans="1:21" ht="15" customHeight="1" x14ac:dyDescent="0.15">
      <c r="A3802" s="10" t="s">
        <v>3850</v>
      </c>
      <c r="B3802" s="11" t="s">
        <v>28</v>
      </c>
      <c r="C3802" s="11" t="s">
        <v>38</v>
      </c>
      <c r="D3802" s="12">
        <v>45899</v>
      </c>
      <c r="E3802" s="11">
        <v>183</v>
      </c>
      <c r="F3802" s="11" t="s">
        <v>24</v>
      </c>
      <c r="G3802" s="13">
        <v>10463.67</v>
      </c>
      <c r="H3802" s="14">
        <f t="shared" si="413"/>
        <v>1914851.61</v>
      </c>
      <c r="I3802" s="14">
        <f>IF(F3802="GHS",H3802,H3802*Assumptions!$B$4)</f>
        <v>20680397.388000004</v>
      </c>
      <c r="J3802" s="15" t="str">
        <f>INDEX(Assumptions!$B$8:$B$12,MATCH(B3802,Assumptions!$A$8:$A$12,0))</f>
        <v>Fair Value Less Costs to Sell</v>
      </c>
      <c r="K3802" s="16">
        <f>G3802/(1-INDEX(Assumptions!$D$8:$D$12,MATCH(B3802,Assumptions!$A$8:$A$12,0)))</f>
        <v>11890.53409090909</v>
      </c>
      <c r="L3802" s="16">
        <f t="shared" si="414"/>
        <v>313.9101</v>
      </c>
      <c r="M3802" s="16">
        <f t="shared" si="415"/>
        <v>594.52670454545455</v>
      </c>
      <c r="N3802" s="14">
        <f>E3802*(K3802-L3802-M3802)*IF(F3802="GHS",1,Assumptions!$B$4)</f>
        <v>21705017.076769091</v>
      </c>
      <c r="O3802" s="15">
        <f t="shared" ca="1" si="416"/>
        <v>387</v>
      </c>
      <c r="P3802" s="15" t="str">
        <f t="shared" ca="1" si="417"/>
        <v>365d+</v>
      </c>
      <c r="Q3802" s="17">
        <f ca="1">IF(P3802="0-90d",0,IF(P3802="91-180d",INDEX(Assumptions!$F$8:$F$12,MATCH(B3802,Assumptions!$A$8:$A$12,0)),IF(P3802="181-365d",INDEX(Assumptions!$G$8:$G$12,MATCH(B3802,Assumptions!$A$8:$A$12,0)),INDEX(Assumptions!$H$8:$H$12,MATCH(B3802,Assumptions!$A$8:$A$12,0)))))</f>
        <v>0.4</v>
      </c>
      <c r="R3802" s="14">
        <f t="shared" ca="1" si="418"/>
        <v>8272158.9552000016</v>
      </c>
      <c r="S3802" s="14">
        <f t="shared" ca="1" si="419"/>
        <v>12408238.432800002</v>
      </c>
      <c r="T3802" s="11" t="s">
        <v>25</v>
      </c>
      <c r="U3802" s="18" t="s">
        <v>26</v>
      </c>
    </row>
    <row r="3803" spans="1:21" ht="15" customHeight="1" x14ac:dyDescent="0.15">
      <c r="A3803" s="10" t="s">
        <v>3851</v>
      </c>
      <c r="B3803" s="11" t="s">
        <v>22</v>
      </c>
      <c r="C3803" s="11" t="s">
        <v>61</v>
      </c>
      <c r="D3803" s="12">
        <v>45797</v>
      </c>
      <c r="E3803" s="11">
        <v>1644</v>
      </c>
      <c r="F3803" s="11" t="s">
        <v>24</v>
      </c>
      <c r="G3803" s="13">
        <v>17123.79</v>
      </c>
      <c r="H3803" s="14">
        <f t="shared" si="413"/>
        <v>28151510.760000002</v>
      </c>
      <c r="I3803" s="14">
        <f>IF(F3803="GHS",H3803,H3803*Assumptions!$B$4)</f>
        <v>304036316.20800006</v>
      </c>
      <c r="J3803" s="15" t="str">
        <f>INDEX(Assumptions!$B$8:$B$12,MATCH(B3803,Assumptions!$A$8:$A$12,0))</f>
        <v>FIFO</v>
      </c>
      <c r="K3803" s="16">
        <f>G3803/(1-INDEX(Assumptions!$D$8:$D$12,MATCH(B3803,Assumptions!$A$8:$A$12,0)))</f>
        <v>20882.670731707316</v>
      </c>
      <c r="L3803" s="16">
        <f t="shared" si="414"/>
        <v>513.71370000000002</v>
      </c>
      <c r="M3803" s="16">
        <f t="shared" si="415"/>
        <v>1044.1335365853658</v>
      </c>
      <c r="N3803" s="14">
        <f>E3803*(K3803-L3803-M3803)*IF(F3803="GHS",1,Assumptions!$B$4)</f>
        <v>343116106.12058926</v>
      </c>
      <c r="O3803" s="15">
        <f t="shared" ca="1" si="416"/>
        <v>489</v>
      </c>
      <c r="P3803" s="15" t="str">
        <f t="shared" ca="1" si="417"/>
        <v>365d+</v>
      </c>
      <c r="Q3803" s="17">
        <f ca="1">IF(P3803="0-90d",0,IF(P3803="91-180d",INDEX(Assumptions!$F$8:$F$12,MATCH(B3803,Assumptions!$A$8:$A$12,0)),IF(P3803="181-365d",INDEX(Assumptions!$G$8:$G$12,MATCH(B3803,Assumptions!$A$8:$A$12,0)),INDEX(Assumptions!$H$8:$H$12,MATCH(B3803,Assumptions!$A$8:$A$12,0)))))</f>
        <v>0.5</v>
      </c>
      <c r="R3803" s="14">
        <f t="shared" ca="1" si="418"/>
        <v>152018158.10400003</v>
      </c>
      <c r="S3803" s="14">
        <f t="shared" ca="1" si="419"/>
        <v>152018158.10400003</v>
      </c>
      <c r="T3803" s="11" t="s">
        <v>25</v>
      </c>
      <c r="U3803" s="18" t="s">
        <v>26</v>
      </c>
    </row>
    <row r="3804" spans="1:21" ht="15" customHeight="1" x14ac:dyDescent="0.15">
      <c r="A3804" s="10" t="s">
        <v>3852</v>
      </c>
      <c r="B3804" s="11" t="s">
        <v>31</v>
      </c>
      <c r="C3804" s="11" t="s">
        <v>32</v>
      </c>
      <c r="D3804" s="12">
        <v>46111</v>
      </c>
      <c r="E3804" s="11">
        <v>620</v>
      </c>
      <c r="F3804" s="11" t="s">
        <v>33</v>
      </c>
      <c r="G3804" s="13">
        <v>1663.58</v>
      </c>
      <c r="H3804" s="14">
        <f t="shared" si="413"/>
        <v>1031419.6</v>
      </c>
      <c r="I3804" s="14">
        <f>IF(F3804="GHS",H3804,H3804*Assumptions!$B$4)</f>
        <v>1031419.6</v>
      </c>
      <c r="J3804" s="15" t="str">
        <f>INDEX(Assumptions!$B$8:$B$12,MATCH(B3804,Assumptions!$A$8:$A$12,0))</f>
        <v>Weighted Average</v>
      </c>
      <c r="K3804" s="16">
        <f>G3804/(1-INDEX(Assumptions!$D$8:$D$12,MATCH(B3804,Assumptions!$A$8:$A$12,0)))</f>
        <v>2310.5277777777778</v>
      </c>
      <c r="L3804" s="16">
        <f t="shared" si="414"/>
        <v>49.907399999999996</v>
      </c>
      <c r="M3804" s="16">
        <f t="shared" si="415"/>
        <v>115.5263888888889</v>
      </c>
      <c r="N3804" s="14">
        <f>E3804*(K3804-L3804-M3804)*IF(F3804="GHS",1,Assumptions!$B$4)</f>
        <v>1329958.273111111</v>
      </c>
      <c r="O3804" s="15">
        <f t="shared" ca="1" si="416"/>
        <v>175</v>
      </c>
      <c r="P3804" s="15" t="str">
        <f t="shared" ca="1" si="417"/>
        <v>91-180d</v>
      </c>
      <c r="Q3804" s="17">
        <f ca="1">IF(P3804="0-90d",0,IF(P3804="91-180d",INDEX(Assumptions!$F$8:$F$12,MATCH(B3804,Assumptions!$A$8:$A$12,0)),IF(P3804="181-365d",INDEX(Assumptions!$G$8:$G$12,MATCH(B3804,Assumptions!$A$8:$A$12,0)),INDEX(Assumptions!$H$8:$H$12,MATCH(B3804,Assumptions!$A$8:$A$12,0)))))</f>
        <v>0.05</v>
      </c>
      <c r="R3804" s="14">
        <f t="shared" ca="1" si="418"/>
        <v>51570.98</v>
      </c>
      <c r="S3804" s="14">
        <f t="shared" si="419"/>
        <v>0</v>
      </c>
      <c r="T3804" s="11" t="s">
        <v>39</v>
      </c>
      <c r="U3804" s="18" t="s">
        <v>26</v>
      </c>
    </row>
    <row r="3805" spans="1:21" ht="15" customHeight="1" x14ac:dyDescent="0.15">
      <c r="A3805" s="10" t="s">
        <v>3853</v>
      </c>
      <c r="B3805" s="11" t="s">
        <v>31</v>
      </c>
      <c r="C3805" s="11" t="s">
        <v>32</v>
      </c>
      <c r="D3805" s="12">
        <v>45920</v>
      </c>
      <c r="E3805" s="11">
        <v>1773</v>
      </c>
      <c r="F3805" s="11" t="s">
        <v>33</v>
      </c>
      <c r="G3805" s="13">
        <v>2690.64</v>
      </c>
      <c r="H3805" s="14">
        <f t="shared" si="413"/>
        <v>4770504.72</v>
      </c>
      <c r="I3805" s="14">
        <f>IF(F3805="GHS",H3805,H3805*Assumptions!$B$4)</f>
        <v>4770504.72</v>
      </c>
      <c r="J3805" s="15" t="str">
        <f>INDEX(Assumptions!$B$8:$B$12,MATCH(B3805,Assumptions!$A$8:$A$12,0))</f>
        <v>Weighted Average</v>
      </c>
      <c r="K3805" s="16">
        <f>G3805/(1-INDEX(Assumptions!$D$8:$D$12,MATCH(B3805,Assumptions!$A$8:$A$12,0)))</f>
        <v>3737</v>
      </c>
      <c r="L3805" s="16">
        <f t="shared" si="414"/>
        <v>80.719199999999987</v>
      </c>
      <c r="M3805" s="16">
        <f t="shared" si="415"/>
        <v>186.85000000000002</v>
      </c>
      <c r="N3805" s="14">
        <f>E3805*(K3805-L3805-M3805)*IF(F3805="GHS",1,Assumptions!$B$4)</f>
        <v>6151300.8084000004</v>
      </c>
      <c r="O3805" s="15">
        <f t="shared" ca="1" si="416"/>
        <v>366</v>
      </c>
      <c r="P3805" s="15" t="str">
        <f t="shared" ca="1" si="417"/>
        <v>365d+</v>
      </c>
      <c r="Q3805" s="17">
        <f ca="1">IF(P3805="0-90d",0,IF(P3805="91-180d",INDEX(Assumptions!$F$8:$F$12,MATCH(B3805,Assumptions!$A$8:$A$12,0)),IF(P3805="181-365d",INDEX(Assumptions!$G$8:$G$12,MATCH(B3805,Assumptions!$A$8:$A$12,0)),INDEX(Assumptions!$H$8:$H$12,MATCH(B3805,Assumptions!$A$8:$A$12,0)))))</f>
        <v>0.6</v>
      </c>
      <c r="R3805" s="14">
        <f t="shared" ca="1" si="418"/>
        <v>2862302.8319999999</v>
      </c>
      <c r="S3805" s="14">
        <f t="shared" ca="1" si="419"/>
        <v>1908201.8879999998</v>
      </c>
      <c r="T3805" s="11" t="s">
        <v>25</v>
      </c>
      <c r="U3805" s="18" t="s">
        <v>26</v>
      </c>
    </row>
    <row r="3806" spans="1:21" ht="15" customHeight="1" x14ac:dyDescent="0.15">
      <c r="A3806" s="10" t="s">
        <v>3854</v>
      </c>
      <c r="B3806" s="11" t="s">
        <v>46</v>
      </c>
      <c r="C3806" s="11" t="s">
        <v>119</v>
      </c>
      <c r="D3806" s="12">
        <v>46120</v>
      </c>
      <c r="E3806" s="11">
        <v>3914</v>
      </c>
      <c r="F3806" s="11" t="s">
        <v>33</v>
      </c>
      <c r="G3806" s="13">
        <v>713888.88</v>
      </c>
      <c r="H3806" s="14">
        <f t="shared" si="413"/>
        <v>2794161076.3200002</v>
      </c>
      <c r="I3806" s="14">
        <f>IF(F3806="GHS",H3806,H3806*Assumptions!$B$4)</f>
        <v>2794161076.3200002</v>
      </c>
      <c r="J3806" s="15" t="str">
        <f>INDEX(Assumptions!$B$8:$B$12,MATCH(B3806,Assumptions!$A$8:$A$12,0))</f>
        <v>Specific Identification</v>
      </c>
      <c r="K3806" s="16">
        <f>G3806/(1-INDEX(Assumptions!$D$8:$D$12,MATCH(B3806,Assumptions!$A$8:$A$12,0)))</f>
        <v>915242.15384615387</v>
      </c>
      <c r="L3806" s="16">
        <f t="shared" si="414"/>
        <v>21416.666399999998</v>
      </c>
      <c r="M3806" s="16">
        <f t="shared" si="415"/>
        <v>45762.107692307698</v>
      </c>
      <c r="N3806" s="14">
        <f>E3806*(K3806-L3806-M3806)*IF(F3806="GHS",1,Assumptions!$B$4)</f>
        <v>3319320068.356554</v>
      </c>
      <c r="O3806" s="15">
        <f t="shared" ca="1" si="416"/>
        <v>166</v>
      </c>
      <c r="P3806" s="15" t="str">
        <f t="shared" ca="1" si="417"/>
        <v>91-180d</v>
      </c>
      <c r="Q3806" s="17">
        <f ca="1">IF(P3806="0-90d",0,IF(P3806="91-180d",INDEX(Assumptions!$F$8:$F$12,MATCH(B3806,Assumptions!$A$8:$A$12,0)),IF(P3806="181-365d",INDEX(Assumptions!$G$8:$G$12,MATCH(B3806,Assumptions!$A$8:$A$12,0)),INDEX(Assumptions!$H$8:$H$12,MATCH(B3806,Assumptions!$A$8:$A$12,0)))))</f>
        <v>0</v>
      </c>
      <c r="R3806" s="14">
        <f t="shared" ca="1" si="418"/>
        <v>0</v>
      </c>
      <c r="S3806" s="14">
        <f t="shared" ca="1" si="419"/>
        <v>2794161076.3200002</v>
      </c>
      <c r="T3806" s="11" t="s">
        <v>25</v>
      </c>
      <c r="U3806" s="18" t="s">
        <v>26</v>
      </c>
    </row>
    <row r="3807" spans="1:21" ht="15" customHeight="1" x14ac:dyDescent="0.15">
      <c r="A3807" s="10" t="s">
        <v>3855</v>
      </c>
      <c r="B3807" s="11" t="s">
        <v>41</v>
      </c>
      <c r="C3807" s="11" t="s">
        <v>42</v>
      </c>
      <c r="D3807" s="12">
        <v>46189</v>
      </c>
      <c r="E3807" s="11">
        <v>2105</v>
      </c>
      <c r="F3807" s="11" t="s">
        <v>33</v>
      </c>
      <c r="G3807" s="13">
        <v>1039.26</v>
      </c>
      <c r="H3807" s="14">
        <f t="shared" si="413"/>
        <v>2187642.2999999998</v>
      </c>
      <c r="I3807" s="14">
        <f>IF(F3807="GHS",H3807,H3807*Assumptions!$B$4)</f>
        <v>2187642.2999999998</v>
      </c>
      <c r="J3807" s="15" t="str">
        <f>INDEX(Assumptions!$B$8:$B$12,MATCH(B3807,Assumptions!$A$8:$A$12,0))</f>
        <v>Weighted Average</v>
      </c>
      <c r="K3807" s="16">
        <f>G3807/(1-INDEX(Assumptions!$D$8:$D$12,MATCH(B3807,Assumptions!$A$8:$A$12,0)))</f>
        <v>1598.8615384615384</v>
      </c>
      <c r="L3807" s="16">
        <f t="shared" si="414"/>
        <v>31.177799999999998</v>
      </c>
      <c r="M3807" s="16">
        <f t="shared" si="415"/>
        <v>79.94307692307693</v>
      </c>
      <c r="N3807" s="14">
        <f>E3807*(K3807-L3807-M3807)*IF(F3807="GHS",1,Assumptions!$B$4)</f>
        <v>3131694.0925384616</v>
      </c>
      <c r="O3807" s="15">
        <f t="shared" ca="1" si="416"/>
        <v>97</v>
      </c>
      <c r="P3807" s="15" t="str">
        <f t="shared" ca="1" si="417"/>
        <v>91-180d</v>
      </c>
      <c r="Q3807" s="17">
        <f ca="1">IF(P3807="0-90d",0,IF(P3807="91-180d",INDEX(Assumptions!$F$8:$F$12,MATCH(B3807,Assumptions!$A$8:$A$12,0)),IF(P3807="181-365d",INDEX(Assumptions!$G$8:$G$12,MATCH(B3807,Assumptions!$A$8:$A$12,0)),INDEX(Assumptions!$H$8:$H$12,MATCH(B3807,Assumptions!$A$8:$A$12,0)))))</f>
        <v>0.1</v>
      </c>
      <c r="R3807" s="14">
        <f t="shared" ca="1" si="418"/>
        <v>218764.22999999998</v>
      </c>
      <c r="S3807" s="14">
        <f t="shared" ca="1" si="419"/>
        <v>1968878.0699999998</v>
      </c>
      <c r="T3807" s="11" t="s">
        <v>25</v>
      </c>
      <c r="U3807" s="18" t="s">
        <v>26</v>
      </c>
    </row>
    <row r="3808" spans="1:21" ht="15" customHeight="1" x14ac:dyDescent="0.15">
      <c r="A3808" s="10" t="s">
        <v>3856</v>
      </c>
      <c r="B3808" s="11" t="s">
        <v>41</v>
      </c>
      <c r="C3808" s="11" t="s">
        <v>115</v>
      </c>
      <c r="D3808" s="12">
        <v>46106</v>
      </c>
      <c r="E3808" s="11">
        <v>2806</v>
      </c>
      <c r="F3808" s="11" t="s">
        <v>33</v>
      </c>
      <c r="G3808" s="13">
        <v>118.03</v>
      </c>
      <c r="H3808" s="14">
        <f t="shared" si="413"/>
        <v>331192.18</v>
      </c>
      <c r="I3808" s="14">
        <f>IF(F3808="GHS",H3808,H3808*Assumptions!$B$4)</f>
        <v>331192.18</v>
      </c>
      <c r="J3808" s="15" t="str">
        <f>INDEX(Assumptions!$B$8:$B$12,MATCH(B3808,Assumptions!$A$8:$A$12,0))</f>
        <v>Weighted Average</v>
      </c>
      <c r="K3808" s="16">
        <f>G3808/(1-INDEX(Assumptions!$D$8:$D$12,MATCH(B3808,Assumptions!$A$8:$A$12,0)))</f>
        <v>181.58461538461538</v>
      </c>
      <c r="L3808" s="16">
        <f t="shared" si="414"/>
        <v>3.5408999999999997</v>
      </c>
      <c r="M3808" s="16">
        <f t="shared" si="415"/>
        <v>9.0792307692307688</v>
      </c>
      <c r="N3808" s="14">
        <f>E3808*(K3808-L3808-M3808)*IF(F3808="GHS",1,Assumptions!$B$4)</f>
        <v>474114.34383076918</v>
      </c>
      <c r="O3808" s="15">
        <f t="shared" ca="1" si="416"/>
        <v>180</v>
      </c>
      <c r="P3808" s="15" t="str">
        <f t="shared" ca="1" si="417"/>
        <v>91-180d</v>
      </c>
      <c r="Q3808" s="17">
        <f ca="1">IF(P3808="0-90d",0,IF(P3808="91-180d",INDEX(Assumptions!$F$8:$F$12,MATCH(B3808,Assumptions!$A$8:$A$12,0)),IF(P3808="181-365d",INDEX(Assumptions!$G$8:$G$12,MATCH(B3808,Assumptions!$A$8:$A$12,0)),INDEX(Assumptions!$H$8:$H$12,MATCH(B3808,Assumptions!$A$8:$A$12,0)))))</f>
        <v>0.1</v>
      </c>
      <c r="R3808" s="14">
        <f t="shared" ca="1" si="418"/>
        <v>33119.218000000001</v>
      </c>
      <c r="S3808" s="14">
        <f t="shared" ca="1" si="419"/>
        <v>298072.962</v>
      </c>
      <c r="T3808" s="11" t="s">
        <v>50</v>
      </c>
      <c r="U3808" s="18" t="s">
        <v>26</v>
      </c>
    </row>
    <row r="3809" spans="1:21" ht="15" customHeight="1" x14ac:dyDescent="0.15">
      <c r="A3809" s="10" t="s">
        <v>3857</v>
      </c>
      <c r="B3809" s="11" t="s">
        <v>31</v>
      </c>
      <c r="C3809" s="11" t="s">
        <v>76</v>
      </c>
      <c r="D3809" s="12">
        <v>45984</v>
      </c>
      <c r="E3809" s="11">
        <v>3242</v>
      </c>
      <c r="F3809" s="11" t="s">
        <v>33</v>
      </c>
      <c r="G3809" s="13">
        <v>3791.46</v>
      </c>
      <c r="H3809" s="14">
        <f t="shared" si="413"/>
        <v>12291913.32</v>
      </c>
      <c r="I3809" s="14">
        <f>IF(F3809="GHS",H3809,H3809*Assumptions!$B$4)</f>
        <v>12291913.32</v>
      </c>
      <c r="J3809" s="15" t="str">
        <f>INDEX(Assumptions!$B$8:$B$12,MATCH(B3809,Assumptions!$A$8:$A$12,0))</f>
        <v>Weighted Average</v>
      </c>
      <c r="K3809" s="16">
        <f>G3809/(1-INDEX(Assumptions!$D$8:$D$12,MATCH(B3809,Assumptions!$A$8:$A$12,0)))</f>
        <v>5265.916666666667</v>
      </c>
      <c r="L3809" s="16">
        <f t="shared" si="414"/>
        <v>113.74379999999999</v>
      </c>
      <c r="M3809" s="16">
        <f t="shared" si="415"/>
        <v>263.29583333333335</v>
      </c>
      <c r="N3809" s="14">
        <f>E3809*(K3809-L3809-M3809)*IF(F3809="GHS",1,Assumptions!$B$4)</f>
        <v>15849739.342066666</v>
      </c>
      <c r="O3809" s="15">
        <f t="shared" ca="1" si="416"/>
        <v>302</v>
      </c>
      <c r="P3809" s="15" t="str">
        <f t="shared" ca="1" si="417"/>
        <v>181-365d</v>
      </c>
      <c r="Q3809" s="17">
        <f ca="1">IF(P3809="0-90d",0,IF(P3809="91-180d",INDEX(Assumptions!$F$8:$F$12,MATCH(B3809,Assumptions!$A$8:$A$12,0)),IF(P3809="181-365d",INDEX(Assumptions!$G$8:$G$12,MATCH(B3809,Assumptions!$A$8:$A$12,0)),INDEX(Assumptions!$H$8:$H$12,MATCH(B3809,Assumptions!$A$8:$A$12,0)))))</f>
        <v>0.2</v>
      </c>
      <c r="R3809" s="14">
        <f t="shared" ca="1" si="418"/>
        <v>2458382.6640000003</v>
      </c>
      <c r="S3809" s="14">
        <f t="shared" ca="1" si="419"/>
        <v>9833530.6559999995</v>
      </c>
      <c r="T3809" s="11" t="s">
        <v>25</v>
      </c>
      <c r="U3809" s="18" t="s">
        <v>26</v>
      </c>
    </row>
    <row r="3810" spans="1:21" ht="15" customHeight="1" x14ac:dyDescent="0.15">
      <c r="A3810" s="10" t="s">
        <v>3858</v>
      </c>
      <c r="B3810" s="11" t="s">
        <v>31</v>
      </c>
      <c r="C3810" s="11" t="s">
        <v>76</v>
      </c>
      <c r="D3810" s="12">
        <v>45791</v>
      </c>
      <c r="E3810" s="11">
        <v>2640</v>
      </c>
      <c r="F3810" s="11" t="s">
        <v>33</v>
      </c>
      <c r="G3810" s="13">
        <v>4066.5</v>
      </c>
      <c r="H3810" s="14">
        <f t="shared" si="413"/>
        <v>10735560</v>
      </c>
      <c r="I3810" s="14">
        <f>IF(F3810="GHS",H3810,H3810*Assumptions!$B$4)</f>
        <v>10735560</v>
      </c>
      <c r="J3810" s="15" t="str">
        <f>INDEX(Assumptions!$B$8:$B$12,MATCH(B3810,Assumptions!$A$8:$A$12,0))</f>
        <v>Weighted Average</v>
      </c>
      <c r="K3810" s="16">
        <f>G3810/(1-INDEX(Assumptions!$D$8:$D$12,MATCH(B3810,Assumptions!$A$8:$A$12,0)))</f>
        <v>5647.916666666667</v>
      </c>
      <c r="L3810" s="16">
        <f t="shared" si="414"/>
        <v>121.99499999999999</v>
      </c>
      <c r="M3810" s="16">
        <f t="shared" si="415"/>
        <v>282.39583333333337</v>
      </c>
      <c r="N3810" s="14">
        <f>E3810*(K3810-L3810-M3810)*IF(F3810="GHS",1,Assumptions!$B$4)</f>
        <v>13842908.200000001</v>
      </c>
      <c r="O3810" s="15">
        <f t="shared" ca="1" si="416"/>
        <v>495</v>
      </c>
      <c r="P3810" s="15" t="str">
        <f t="shared" ca="1" si="417"/>
        <v>365d+</v>
      </c>
      <c r="Q3810" s="17">
        <f ca="1">IF(P3810="0-90d",0,IF(P3810="91-180d",INDEX(Assumptions!$F$8:$F$12,MATCH(B3810,Assumptions!$A$8:$A$12,0)),IF(P3810="181-365d",INDEX(Assumptions!$G$8:$G$12,MATCH(B3810,Assumptions!$A$8:$A$12,0)),INDEX(Assumptions!$H$8:$H$12,MATCH(B3810,Assumptions!$A$8:$A$12,0)))))</f>
        <v>0.6</v>
      </c>
      <c r="R3810" s="14">
        <f t="shared" ca="1" si="418"/>
        <v>6441336</v>
      </c>
      <c r="S3810" s="14">
        <f t="shared" ca="1" si="419"/>
        <v>4294224</v>
      </c>
      <c r="T3810" s="11" t="s">
        <v>25</v>
      </c>
      <c r="U3810" s="18" t="s">
        <v>26</v>
      </c>
    </row>
    <row r="3811" spans="1:21" ht="15" customHeight="1" x14ac:dyDescent="0.15">
      <c r="A3811" s="10" t="s">
        <v>3859</v>
      </c>
      <c r="B3811" s="11" t="s">
        <v>46</v>
      </c>
      <c r="C3811" s="11" t="s">
        <v>119</v>
      </c>
      <c r="D3811" s="12">
        <v>45848</v>
      </c>
      <c r="E3811" s="11">
        <v>425</v>
      </c>
      <c r="F3811" s="11" t="s">
        <v>33</v>
      </c>
      <c r="G3811" s="13">
        <v>470345</v>
      </c>
      <c r="H3811" s="14">
        <f t="shared" si="413"/>
        <v>199896625</v>
      </c>
      <c r="I3811" s="14">
        <f>IF(F3811="GHS",H3811,H3811*Assumptions!$B$4)</f>
        <v>199896625</v>
      </c>
      <c r="J3811" s="15" t="str">
        <f>INDEX(Assumptions!$B$8:$B$12,MATCH(B3811,Assumptions!$A$8:$A$12,0))</f>
        <v>Specific Identification</v>
      </c>
      <c r="K3811" s="16">
        <f>G3811/(1-INDEX(Assumptions!$D$8:$D$12,MATCH(B3811,Assumptions!$A$8:$A$12,0)))</f>
        <v>603006.41025641025</v>
      </c>
      <c r="L3811" s="16">
        <f t="shared" si="414"/>
        <v>14110.35</v>
      </c>
      <c r="M3811" s="16">
        <f t="shared" si="415"/>
        <v>30150.320512820515</v>
      </c>
      <c r="N3811" s="14">
        <f>E3811*(K3811-L3811-M3811)*IF(F3811="GHS",1,Assumptions!$B$4)</f>
        <v>237466939.39102566</v>
      </c>
      <c r="O3811" s="15">
        <f t="shared" ca="1" si="416"/>
        <v>438</v>
      </c>
      <c r="P3811" s="15" t="str">
        <f t="shared" ca="1" si="417"/>
        <v>365d+</v>
      </c>
      <c r="Q3811" s="17">
        <f ca="1">IF(P3811="0-90d",0,IF(P3811="91-180d",INDEX(Assumptions!$F$8:$F$12,MATCH(B3811,Assumptions!$A$8:$A$12,0)),IF(P3811="181-365d",INDEX(Assumptions!$G$8:$G$12,MATCH(B3811,Assumptions!$A$8:$A$12,0)),INDEX(Assumptions!$H$8:$H$12,MATCH(B3811,Assumptions!$A$8:$A$12,0)))))</f>
        <v>0.15</v>
      </c>
      <c r="R3811" s="14">
        <f t="shared" ca="1" si="418"/>
        <v>29984493.75</v>
      </c>
      <c r="S3811" s="14">
        <f t="shared" ca="1" si="419"/>
        <v>169912131.25</v>
      </c>
      <c r="T3811" s="11" t="s">
        <v>25</v>
      </c>
      <c r="U3811" s="18" t="s">
        <v>36</v>
      </c>
    </row>
    <row r="3812" spans="1:21" ht="15" customHeight="1" x14ac:dyDescent="0.15">
      <c r="A3812" s="10" t="s">
        <v>3860</v>
      </c>
      <c r="B3812" s="11" t="s">
        <v>22</v>
      </c>
      <c r="C3812" s="11" t="s">
        <v>81</v>
      </c>
      <c r="D3812" s="12">
        <v>45962</v>
      </c>
      <c r="E3812" s="11">
        <v>272</v>
      </c>
      <c r="F3812" s="11" t="s">
        <v>24</v>
      </c>
      <c r="G3812" s="13">
        <v>29123.07</v>
      </c>
      <c r="H3812" s="14">
        <f t="shared" si="413"/>
        <v>7921475.04</v>
      </c>
      <c r="I3812" s="14">
        <f>IF(F3812="GHS",H3812,H3812*Assumptions!$B$4)</f>
        <v>85551930.432000011</v>
      </c>
      <c r="J3812" s="15" t="str">
        <f>INDEX(Assumptions!$B$8:$B$12,MATCH(B3812,Assumptions!$A$8:$A$12,0))</f>
        <v>FIFO</v>
      </c>
      <c r="K3812" s="16">
        <f>G3812/(1-INDEX(Assumptions!$D$8:$D$12,MATCH(B3812,Assumptions!$A$8:$A$12,0)))</f>
        <v>35515.939024390238</v>
      </c>
      <c r="L3812" s="16">
        <f t="shared" si="414"/>
        <v>873.69209999999998</v>
      </c>
      <c r="M3812" s="16">
        <f t="shared" si="415"/>
        <v>1775.796951219512</v>
      </c>
      <c r="N3812" s="14">
        <f>E3812*(K3812-L3812-M3812)*IF(F3812="GHS",1,Assumptions!$B$4)</f>
        <v>96548483.441186339</v>
      </c>
      <c r="O3812" s="15">
        <f t="shared" ca="1" si="416"/>
        <v>324</v>
      </c>
      <c r="P3812" s="15" t="str">
        <f t="shared" ca="1" si="417"/>
        <v>181-365d</v>
      </c>
      <c r="Q3812" s="17">
        <f ca="1">IF(P3812="0-90d",0,IF(P3812="91-180d",INDEX(Assumptions!$F$8:$F$12,MATCH(B3812,Assumptions!$A$8:$A$12,0)),IF(P3812="181-365d",INDEX(Assumptions!$G$8:$G$12,MATCH(B3812,Assumptions!$A$8:$A$12,0)),INDEX(Assumptions!$H$8:$H$12,MATCH(B3812,Assumptions!$A$8:$A$12,0)))))</f>
        <v>0.15</v>
      </c>
      <c r="R3812" s="14">
        <f t="shared" ca="1" si="418"/>
        <v>12832789.564800002</v>
      </c>
      <c r="S3812" s="14">
        <f t="shared" ca="1" si="419"/>
        <v>72719140.867200017</v>
      </c>
      <c r="T3812" s="11" t="s">
        <v>25</v>
      </c>
      <c r="U3812" s="18" t="s">
        <v>26</v>
      </c>
    </row>
    <row r="3813" spans="1:21" ht="15" customHeight="1" x14ac:dyDescent="0.15">
      <c r="A3813" s="10" t="s">
        <v>3861</v>
      </c>
      <c r="B3813" s="11" t="s">
        <v>41</v>
      </c>
      <c r="C3813" s="11" t="s">
        <v>44</v>
      </c>
      <c r="D3813" s="12">
        <v>45956</v>
      </c>
      <c r="E3813" s="11">
        <v>4913</v>
      </c>
      <c r="F3813" s="11" t="s">
        <v>33</v>
      </c>
      <c r="G3813" s="13">
        <v>371.09</v>
      </c>
      <c r="H3813" s="14">
        <f t="shared" si="413"/>
        <v>1823165.17</v>
      </c>
      <c r="I3813" s="14">
        <f>IF(F3813="GHS",H3813,H3813*Assumptions!$B$4)</f>
        <v>1823165.17</v>
      </c>
      <c r="J3813" s="15" t="str">
        <f>INDEX(Assumptions!$B$8:$B$12,MATCH(B3813,Assumptions!$A$8:$A$12,0))</f>
        <v>Weighted Average</v>
      </c>
      <c r="K3813" s="16">
        <f>G3813/(1-INDEX(Assumptions!$D$8:$D$12,MATCH(B3813,Assumptions!$A$8:$A$12,0)))</f>
        <v>570.90769230769229</v>
      </c>
      <c r="L3813" s="16">
        <f t="shared" si="414"/>
        <v>11.132699999999998</v>
      </c>
      <c r="M3813" s="16">
        <f t="shared" si="415"/>
        <v>28.545384615384616</v>
      </c>
      <c r="N3813" s="14">
        <f>E3813*(K3813-L3813-M3813)*IF(F3813="GHS",1,Assumptions!$B$4)</f>
        <v>2609931.0625923076</v>
      </c>
      <c r="O3813" s="15">
        <f t="shared" ca="1" si="416"/>
        <v>330</v>
      </c>
      <c r="P3813" s="15" t="str">
        <f t="shared" ca="1" si="417"/>
        <v>181-365d</v>
      </c>
      <c r="Q3813" s="17">
        <f ca="1">IF(P3813="0-90d",0,IF(P3813="91-180d",INDEX(Assumptions!$F$8:$F$12,MATCH(B3813,Assumptions!$A$8:$A$12,0)),IF(P3813="181-365d",INDEX(Assumptions!$G$8:$G$12,MATCH(B3813,Assumptions!$A$8:$A$12,0)),INDEX(Assumptions!$H$8:$H$12,MATCH(B3813,Assumptions!$A$8:$A$12,0)))))</f>
        <v>0.35</v>
      </c>
      <c r="R3813" s="14">
        <f t="shared" ca="1" si="418"/>
        <v>638107.80949999997</v>
      </c>
      <c r="S3813" s="14">
        <f t="shared" ca="1" si="419"/>
        <v>1185057.3605</v>
      </c>
      <c r="T3813" s="11" t="s">
        <v>25</v>
      </c>
      <c r="U3813" s="18" t="s">
        <v>26</v>
      </c>
    </row>
    <row r="3814" spans="1:21" ht="15" customHeight="1" x14ac:dyDescent="0.15">
      <c r="A3814" s="10" t="s">
        <v>3862</v>
      </c>
      <c r="B3814" s="11" t="s">
        <v>31</v>
      </c>
      <c r="C3814" s="11" t="s">
        <v>63</v>
      </c>
      <c r="D3814" s="12">
        <v>45938</v>
      </c>
      <c r="E3814" s="11">
        <v>1978</v>
      </c>
      <c r="F3814" s="11" t="s">
        <v>33</v>
      </c>
      <c r="G3814" s="13">
        <v>5529.88</v>
      </c>
      <c r="H3814" s="14">
        <f t="shared" si="413"/>
        <v>10938102.640000001</v>
      </c>
      <c r="I3814" s="14">
        <f>IF(F3814="GHS",H3814,H3814*Assumptions!$B$4)</f>
        <v>10938102.640000001</v>
      </c>
      <c r="J3814" s="15" t="str">
        <f>INDEX(Assumptions!$B$8:$B$12,MATCH(B3814,Assumptions!$A$8:$A$12,0))</f>
        <v>Weighted Average</v>
      </c>
      <c r="K3814" s="16">
        <f>G3814/(1-INDEX(Assumptions!$D$8:$D$12,MATCH(B3814,Assumptions!$A$8:$A$12,0)))</f>
        <v>7680.3888888888896</v>
      </c>
      <c r="L3814" s="16">
        <f t="shared" si="414"/>
        <v>165.8964</v>
      </c>
      <c r="M3814" s="16">
        <f t="shared" si="415"/>
        <v>384.0194444444445</v>
      </c>
      <c r="N3814" s="14">
        <f>E3814*(K3814-L3814-M3814)*IF(F3814="GHS",1,Assumptions!$B$4)</f>
        <v>14104075.681911115</v>
      </c>
      <c r="O3814" s="15">
        <f t="shared" ca="1" si="416"/>
        <v>348</v>
      </c>
      <c r="P3814" s="15" t="str">
        <f t="shared" ca="1" si="417"/>
        <v>181-365d</v>
      </c>
      <c r="Q3814" s="17">
        <f ca="1">IF(P3814="0-90d",0,IF(P3814="91-180d",INDEX(Assumptions!$F$8:$F$12,MATCH(B3814,Assumptions!$A$8:$A$12,0)),IF(P3814="181-365d",INDEX(Assumptions!$G$8:$G$12,MATCH(B3814,Assumptions!$A$8:$A$12,0)),INDEX(Assumptions!$H$8:$H$12,MATCH(B3814,Assumptions!$A$8:$A$12,0)))))</f>
        <v>0.2</v>
      </c>
      <c r="R3814" s="14">
        <f t="shared" ca="1" si="418"/>
        <v>2187620.5280000004</v>
      </c>
      <c r="S3814" s="14">
        <f t="shared" ca="1" si="419"/>
        <v>8750482.1119999997</v>
      </c>
      <c r="T3814" s="11" t="s">
        <v>25</v>
      </c>
      <c r="U3814" s="18" t="s">
        <v>26</v>
      </c>
    </row>
    <row r="3815" spans="1:21" ht="15" customHeight="1" x14ac:dyDescent="0.15">
      <c r="A3815" s="10" t="s">
        <v>3863</v>
      </c>
      <c r="B3815" s="11" t="s">
        <v>46</v>
      </c>
      <c r="C3815" s="11" t="s">
        <v>47</v>
      </c>
      <c r="D3815" s="12">
        <v>46156</v>
      </c>
      <c r="E3815" s="11">
        <v>4086</v>
      </c>
      <c r="F3815" s="11" t="s">
        <v>33</v>
      </c>
      <c r="G3815" s="13">
        <v>399086.18</v>
      </c>
      <c r="H3815" s="14">
        <f t="shared" si="413"/>
        <v>1630666131.48</v>
      </c>
      <c r="I3815" s="14">
        <f>IF(F3815="GHS",H3815,H3815*Assumptions!$B$4)</f>
        <v>1630666131.48</v>
      </c>
      <c r="J3815" s="15" t="str">
        <f>INDEX(Assumptions!$B$8:$B$12,MATCH(B3815,Assumptions!$A$8:$A$12,0))</f>
        <v>Specific Identification</v>
      </c>
      <c r="K3815" s="16">
        <f>G3815/(1-INDEX(Assumptions!$D$8:$D$12,MATCH(B3815,Assumptions!$A$8:$A$12,0)))</f>
        <v>511648.94871794869</v>
      </c>
      <c r="L3815" s="16">
        <f t="shared" si="414"/>
        <v>11972.5854</v>
      </c>
      <c r="M3815" s="16">
        <f t="shared" si="415"/>
        <v>25582.447435897437</v>
      </c>
      <c r="N3815" s="14">
        <f>E3815*(K3815-L3815-M3815)*IF(F3815="GHS",1,Assumptions!$B$4)</f>
        <v>1937147740.2940614</v>
      </c>
      <c r="O3815" s="15">
        <f t="shared" ca="1" si="416"/>
        <v>130</v>
      </c>
      <c r="P3815" s="15" t="str">
        <f t="shared" ca="1" si="417"/>
        <v>91-180d</v>
      </c>
      <c r="Q3815" s="17">
        <f ca="1">IF(P3815="0-90d",0,IF(P3815="91-180d",INDEX(Assumptions!$F$8:$F$12,MATCH(B3815,Assumptions!$A$8:$A$12,0)),IF(P3815="181-365d",INDEX(Assumptions!$G$8:$G$12,MATCH(B3815,Assumptions!$A$8:$A$12,0)),INDEX(Assumptions!$H$8:$H$12,MATCH(B3815,Assumptions!$A$8:$A$12,0)))))</f>
        <v>0</v>
      </c>
      <c r="R3815" s="14">
        <f t="shared" ca="1" si="418"/>
        <v>0</v>
      </c>
      <c r="S3815" s="14">
        <f t="shared" ca="1" si="419"/>
        <v>1630666131.48</v>
      </c>
      <c r="T3815" s="11" t="s">
        <v>25</v>
      </c>
      <c r="U3815" s="18" t="s">
        <v>26</v>
      </c>
    </row>
    <row r="3816" spans="1:21" ht="15" customHeight="1" x14ac:dyDescent="0.15">
      <c r="A3816" s="10" t="s">
        <v>3864</v>
      </c>
      <c r="B3816" s="11" t="s">
        <v>22</v>
      </c>
      <c r="C3816" s="11" t="s">
        <v>61</v>
      </c>
      <c r="D3816" s="12">
        <v>46048</v>
      </c>
      <c r="E3816" s="11">
        <v>2488</v>
      </c>
      <c r="F3816" s="11" t="s">
        <v>24</v>
      </c>
      <c r="G3816" s="13">
        <v>23574.34</v>
      </c>
      <c r="H3816" s="14">
        <f t="shared" si="413"/>
        <v>58652957.920000002</v>
      </c>
      <c r="I3816" s="14">
        <f>IF(F3816="GHS",H3816,H3816*Assumptions!$B$4)</f>
        <v>633451945.53600001</v>
      </c>
      <c r="J3816" s="15" t="str">
        <f>INDEX(Assumptions!$B$8:$B$12,MATCH(B3816,Assumptions!$A$8:$A$12,0))</f>
        <v>FIFO</v>
      </c>
      <c r="K3816" s="16">
        <f>G3816/(1-INDEX(Assumptions!$D$8:$D$12,MATCH(B3816,Assumptions!$A$8:$A$12,0)))</f>
        <v>28749.195121951216</v>
      </c>
      <c r="L3816" s="16">
        <f t="shared" si="414"/>
        <v>707.23019999999997</v>
      </c>
      <c r="M3816" s="16">
        <f t="shared" si="415"/>
        <v>1437.4597560975608</v>
      </c>
      <c r="N3816" s="14">
        <f>E3816*(K3816-L3816-M3816)*IF(F3816="GHS",1,Assumptions!$B$4)</f>
        <v>714873695.60855412</v>
      </c>
      <c r="O3816" s="15">
        <f t="shared" ca="1" si="416"/>
        <v>238</v>
      </c>
      <c r="P3816" s="15" t="str">
        <f t="shared" ca="1" si="417"/>
        <v>181-365d</v>
      </c>
      <c r="Q3816" s="17">
        <f ca="1">IF(P3816="0-90d",0,IF(P3816="91-180d",INDEX(Assumptions!$F$8:$F$12,MATCH(B3816,Assumptions!$A$8:$A$12,0)),IF(P3816="181-365d",INDEX(Assumptions!$G$8:$G$12,MATCH(B3816,Assumptions!$A$8:$A$12,0)),INDEX(Assumptions!$H$8:$H$12,MATCH(B3816,Assumptions!$A$8:$A$12,0)))))</f>
        <v>0.15</v>
      </c>
      <c r="R3816" s="14">
        <f t="shared" ca="1" si="418"/>
        <v>95017791.830400005</v>
      </c>
      <c r="S3816" s="14">
        <f t="shared" ca="1" si="419"/>
        <v>538434153.70560002</v>
      </c>
      <c r="T3816" s="11" t="s">
        <v>25</v>
      </c>
      <c r="U3816" s="18" t="s">
        <v>26</v>
      </c>
    </row>
    <row r="3817" spans="1:21" ht="15" customHeight="1" x14ac:dyDescent="0.15">
      <c r="A3817" s="10" t="s">
        <v>3865</v>
      </c>
      <c r="B3817" s="11" t="s">
        <v>46</v>
      </c>
      <c r="C3817" s="11" t="s">
        <v>52</v>
      </c>
      <c r="D3817" s="12">
        <v>45883</v>
      </c>
      <c r="E3817" s="11">
        <v>2231</v>
      </c>
      <c r="F3817" s="11" t="s">
        <v>33</v>
      </c>
      <c r="G3817" s="13">
        <v>530139.46</v>
      </c>
      <c r="H3817" s="14">
        <f t="shared" si="413"/>
        <v>1182741135.26</v>
      </c>
      <c r="I3817" s="14">
        <f>IF(F3817="GHS",H3817,H3817*Assumptions!$B$4)</f>
        <v>1182741135.26</v>
      </c>
      <c r="J3817" s="15" t="str">
        <f>INDEX(Assumptions!$B$8:$B$12,MATCH(B3817,Assumptions!$A$8:$A$12,0))</f>
        <v>Specific Identification</v>
      </c>
      <c r="K3817" s="16">
        <f>G3817/(1-INDEX(Assumptions!$D$8:$D$12,MATCH(B3817,Assumptions!$A$8:$A$12,0)))</f>
        <v>679665.97435897426</v>
      </c>
      <c r="L3817" s="16">
        <f t="shared" si="414"/>
        <v>15904.183799999999</v>
      </c>
      <c r="M3817" s="16">
        <f t="shared" si="415"/>
        <v>33983.298717948717</v>
      </c>
      <c r="N3817" s="14">
        <f>E3817*(K3817-L3817-M3817)*IF(F3817="GHS",1,Assumptions!$B$4)</f>
        <v>1405035815.297328</v>
      </c>
      <c r="O3817" s="15">
        <f t="shared" ca="1" si="416"/>
        <v>403</v>
      </c>
      <c r="P3817" s="15" t="str">
        <f t="shared" ca="1" si="417"/>
        <v>365d+</v>
      </c>
      <c r="Q3817" s="17">
        <f ca="1">IF(P3817="0-90d",0,IF(P3817="91-180d",INDEX(Assumptions!$F$8:$F$12,MATCH(B3817,Assumptions!$A$8:$A$12,0)),IF(P3817="181-365d",INDEX(Assumptions!$G$8:$G$12,MATCH(B3817,Assumptions!$A$8:$A$12,0)),INDEX(Assumptions!$H$8:$H$12,MATCH(B3817,Assumptions!$A$8:$A$12,0)))))</f>
        <v>0.15</v>
      </c>
      <c r="R3817" s="14">
        <f t="shared" ca="1" si="418"/>
        <v>177411170.289</v>
      </c>
      <c r="S3817" s="14">
        <f t="shared" ca="1" si="419"/>
        <v>1005329964.971</v>
      </c>
      <c r="T3817" s="11" t="s">
        <v>25</v>
      </c>
      <c r="U3817" s="18" t="s">
        <v>26</v>
      </c>
    </row>
    <row r="3818" spans="1:21" ht="15" customHeight="1" x14ac:dyDescent="0.15">
      <c r="A3818" s="10" t="s">
        <v>3866</v>
      </c>
      <c r="B3818" s="11" t="s">
        <v>41</v>
      </c>
      <c r="C3818" s="11" t="s">
        <v>44</v>
      </c>
      <c r="D3818" s="12">
        <v>45900</v>
      </c>
      <c r="E3818" s="11">
        <v>4539</v>
      </c>
      <c r="F3818" s="11" t="s">
        <v>33</v>
      </c>
      <c r="G3818" s="13">
        <v>415.1</v>
      </c>
      <c r="H3818" s="14">
        <f t="shared" si="413"/>
        <v>1884138.9000000001</v>
      </c>
      <c r="I3818" s="14">
        <f>IF(F3818="GHS",H3818,H3818*Assumptions!$B$4)</f>
        <v>1884138.9000000001</v>
      </c>
      <c r="J3818" s="15" t="str">
        <f>INDEX(Assumptions!$B$8:$B$12,MATCH(B3818,Assumptions!$A$8:$A$12,0))</f>
        <v>Weighted Average</v>
      </c>
      <c r="K3818" s="16">
        <f>G3818/(1-INDEX(Assumptions!$D$8:$D$12,MATCH(B3818,Assumptions!$A$8:$A$12,0)))</f>
        <v>638.61538461538464</v>
      </c>
      <c r="L3818" s="16">
        <f t="shared" si="414"/>
        <v>12.452999999999999</v>
      </c>
      <c r="M3818" s="16">
        <f t="shared" si="415"/>
        <v>31.930769230769233</v>
      </c>
      <c r="N3818" s="14">
        <f>E3818*(K3818-L3818-M3818)*IF(F3818="GHS",1,Assumptions!$B$4)</f>
        <v>2697217.3022307698</v>
      </c>
      <c r="O3818" s="15">
        <f t="shared" ca="1" si="416"/>
        <v>386</v>
      </c>
      <c r="P3818" s="15" t="str">
        <f t="shared" ca="1" si="417"/>
        <v>365d+</v>
      </c>
      <c r="Q3818" s="17">
        <f ca="1">IF(P3818="0-90d",0,IF(P3818="91-180d",INDEX(Assumptions!$F$8:$F$12,MATCH(B3818,Assumptions!$A$8:$A$12,0)),IF(P3818="181-365d",INDEX(Assumptions!$G$8:$G$12,MATCH(B3818,Assumptions!$A$8:$A$12,0)),INDEX(Assumptions!$H$8:$H$12,MATCH(B3818,Assumptions!$A$8:$A$12,0)))))</f>
        <v>0.8</v>
      </c>
      <c r="R3818" s="14">
        <f t="shared" ca="1" si="418"/>
        <v>1507311.12</v>
      </c>
      <c r="S3818" s="14">
        <f t="shared" ca="1" si="419"/>
        <v>376827.78</v>
      </c>
      <c r="T3818" s="11" t="s">
        <v>25</v>
      </c>
      <c r="U3818" s="18" t="s">
        <v>36</v>
      </c>
    </row>
    <row r="3819" spans="1:21" ht="15" customHeight="1" x14ac:dyDescent="0.15">
      <c r="A3819" s="10" t="s">
        <v>3867</v>
      </c>
      <c r="B3819" s="11" t="s">
        <v>31</v>
      </c>
      <c r="C3819" s="11" t="s">
        <v>32</v>
      </c>
      <c r="D3819" s="12">
        <v>46004</v>
      </c>
      <c r="E3819" s="11">
        <v>3681</v>
      </c>
      <c r="F3819" s="11" t="s">
        <v>33</v>
      </c>
      <c r="G3819" s="13">
        <v>1935.21</v>
      </c>
      <c r="H3819" s="14">
        <f t="shared" si="413"/>
        <v>7123508.0099999998</v>
      </c>
      <c r="I3819" s="14">
        <f>IF(F3819="GHS",H3819,H3819*Assumptions!$B$4)</f>
        <v>7123508.0099999998</v>
      </c>
      <c r="J3819" s="15" t="str">
        <f>INDEX(Assumptions!$B$8:$B$12,MATCH(B3819,Assumptions!$A$8:$A$12,0))</f>
        <v>Weighted Average</v>
      </c>
      <c r="K3819" s="16">
        <f>G3819/(1-INDEX(Assumptions!$D$8:$D$12,MATCH(B3819,Assumptions!$A$8:$A$12,0)))</f>
        <v>2687.791666666667</v>
      </c>
      <c r="L3819" s="16">
        <f t="shared" si="414"/>
        <v>58.0563</v>
      </c>
      <c r="M3819" s="16">
        <f t="shared" si="415"/>
        <v>134.38958333333335</v>
      </c>
      <c r="N3819" s="14">
        <f>E3819*(K3819-L3819-M3819)*IF(F3819="GHS",1,Assumptions!$B$4)</f>
        <v>9185367.8284499999</v>
      </c>
      <c r="O3819" s="15">
        <f t="shared" ca="1" si="416"/>
        <v>282</v>
      </c>
      <c r="P3819" s="15" t="str">
        <f t="shared" ca="1" si="417"/>
        <v>181-365d</v>
      </c>
      <c r="Q3819" s="17">
        <f ca="1">IF(P3819="0-90d",0,IF(P3819="91-180d",INDEX(Assumptions!$F$8:$F$12,MATCH(B3819,Assumptions!$A$8:$A$12,0)),IF(P3819="181-365d",INDEX(Assumptions!$G$8:$G$12,MATCH(B3819,Assumptions!$A$8:$A$12,0)),INDEX(Assumptions!$H$8:$H$12,MATCH(B3819,Assumptions!$A$8:$A$12,0)))))</f>
        <v>0.2</v>
      </c>
      <c r="R3819" s="14">
        <f t="shared" ca="1" si="418"/>
        <v>1424701.602</v>
      </c>
      <c r="S3819" s="14">
        <f t="shared" ca="1" si="419"/>
        <v>5698806.4079999998</v>
      </c>
      <c r="T3819" s="11" t="s">
        <v>25</v>
      </c>
      <c r="U3819" s="18" t="s">
        <v>26</v>
      </c>
    </row>
    <row r="3820" spans="1:21" ht="15" customHeight="1" x14ac:dyDescent="0.15">
      <c r="A3820" s="10" t="s">
        <v>3868</v>
      </c>
      <c r="B3820" s="11" t="s">
        <v>46</v>
      </c>
      <c r="C3820" s="11" t="s">
        <v>47</v>
      </c>
      <c r="D3820" s="12">
        <v>46200</v>
      </c>
      <c r="E3820" s="11">
        <v>4384</v>
      </c>
      <c r="F3820" s="11" t="s">
        <v>33</v>
      </c>
      <c r="G3820" s="13">
        <v>1210217.1000000001</v>
      </c>
      <c r="H3820" s="14">
        <f t="shared" si="413"/>
        <v>5305591766.4000006</v>
      </c>
      <c r="I3820" s="14">
        <f>IF(F3820="GHS",H3820,H3820*Assumptions!$B$4)</f>
        <v>5305591766.4000006</v>
      </c>
      <c r="J3820" s="15" t="str">
        <f>INDEX(Assumptions!$B$8:$B$12,MATCH(B3820,Assumptions!$A$8:$A$12,0))</f>
        <v>Specific Identification</v>
      </c>
      <c r="K3820" s="16">
        <f>G3820/(1-INDEX(Assumptions!$D$8:$D$12,MATCH(B3820,Assumptions!$A$8:$A$12,0)))</f>
        <v>1551560.3846153847</v>
      </c>
      <c r="L3820" s="16">
        <f t="shared" si="414"/>
        <v>36306.512999999999</v>
      </c>
      <c r="M3820" s="16">
        <f t="shared" si="415"/>
        <v>77578.019230769234</v>
      </c>
      <c r="N3820" s="14">
        <f>E3820*(K3820-L3820-M3820)*IF(F3820="GHS",1,Assumptions!$B$4)</f>
        <v>6302770936.8541546</v>
      </c>
      <c r="O3820" s="15">
        <f t="shared" ca="1" si="416"/>
        <v>86</v>
      </c>
      <c r="P3820" s="15" t="str">
        <f t="shared" ca="1" si="417"/>
        <v>0-90d</v>
      </c>
      <c r="Q3820" s="17">
        <f ca="1">IF(P3820="0-90d",0,IF(P3820="91-180d",INDEX(Assumptions!$F$8:$F$12,MATCH(B3820,Assumptions!$A$8:$A$12,0)),IF(P3820="181-365d",INDEX(Assumptions!$G$8:$G$12,MATCH(B3820,Assumptions!$A$8:$A$12,0)),INDEX(Assumptions!$H$8:$H$12,MATCH(B3820,Assumptions!$A$8:$A$12,0)))))</f>
        <v>0</v>
      </c>
      <c r="R3820" s="14">
        <f t="shared" ca="1" si="418"/>
        <v>0</v>
      </c>
      <c r="S3820" s="14">
        <f t="shared" ca="1" si="419"/>
        <v>5305591766.4000006</v>
      </c>
      <c r="T3820" s="11" t="s">
        <v>25</v>
      </c>
      <c r="U3820" s="18" t="s">
        <v>26</v>
      </c>
    </row>
    <row r="3821" spans="1:21" ht="15" customHeight="1" x14ac:dyDescent="0.15">
      <c r="A3821" s="10" t="s">
        <v>3869</v>
      </c>
      <c r="B3821" s="11" t="s">
        <v>46</v>
      </c>
      <c r="C3821" s="11" t="s">
        <v>47</v>
      </c>
      <c r="D3821" s="12">
        <v>45733</v>
      </c>
      <c r="E3821" s="11">
        <v>507</v>
      </c>
      <c r="F3821" s="11" t="s">
        <v>33</v>
      </c>
      <c r="G3821" s="13">
        <v>336095.12</v>
      </c>
      <c r="H3821" s="14">
        <f t="shared" si="413"/>
        <v>170400225.84</v>
      </c>
      <c r="I3821" s="14">
        <f>IF(F3821="GHS",H3821,H3821*Assumptions!$B$4)</f>
        <v>170400225.84</v>
      </c>
      <c r="J3821" s="15" t="str">
        <f>INDEX(Assumptions!$B$8:$B$12,MATCH(B3821,Assumptions!$A$8:$A$12,0))</f>
        <v>Specific Identification</v>
      </c>
      <c r="K3821" s="16">
        <f>G3821/(1-INDEX(Assumptions!$D$8:$D$12,MATCH(B3821,Assumptions!$A$8:$A$12,0)))</f>
        <v>430891.17948717944</v>
      </c>
      <c r="L3821" s="16">
        <f t="shared" si="414"/>
        <v>10082.8536</v>
      </c>
      <c r="M3821" s="16">
        <f t="shared" si="415"/>
        <v>21544.558974358974</v>
      </c>
      <c r="N3821" s="14">
        <f>E3821*(K3821-L3821-M3821)*IF(F3821="GHS",1,Assumptions!$B$4)</f>
        <v>202426729.82480001</v>
      </c>
      <c r="O3821" s="15">
        <f t="shared" ca="1" si="416"/>
        <v>553</v>
      </c>
      <c r="P3821" s="15" t="str">
        <f t="shared" ca="1" si="417"/>
        <v>365d+</v>
      </c>
      <c r="Q3821" s="17">
        <f ca="1">IF(P3821="0-90d",0,IF(P3821="91-180d",INDEX(Assumptions!$F$8:$F$12,MATCH(B3821,Assumptions!$A$8:$A$12,0)),IF(P3821="181-365d",INDEX(Assumptions!$G$8:$G$12,MATCH(B3821,Assumptions!$A$8:$A$12,0)),INDEX(Assumptions!$H$8:$H$12,MATCH(B3821,Assumptions!$A$8:$A$12,0)))))</f>
        <v>0.15</v>
      </c>
      <c r="R3821" s="14">
        <f t="shared" ca="1" si="418"/>
        <v>25560033.875999998</v>
      </c>
      <c r="S3821" s="14">
        <f t="shared" ca="1" si="419"/>
        <v>144840191.96400002</v>
      </c>
      <c r="T3821" s="11" t="s">
        <v>25</v>
      </c>
      <c r="U3821" s="18" t="s">
        <v>26</v>
      </c>
    </row>
    <row r="3822" spans="1:21" ht="15" customHeight="1" x14ac:dyDescent="0.15">
      <c r="A3822" s="10" t="s">
        <v>3870</v>
      </c>
      <c r="B3822" s="11" t="s">
        <v>28</v>
      </c>
      <c r="C3822" s="11" t="s">
        <v>35</v>
      </c>
      <c r="D3822" s="12">
        <v>46089</v>
      </c>
      <c r="E3822" s="11">
        <v>203</v>
      </c>
      <c r="F3822" s="11" t="s">
        <v>24</v>
      </c>
      <c r="G3822" s="13">
        <v>8545.57</v>
      </c>
      <c r="H3822" s="14">
        <f t="shared" si="413"/>
        <v>1734750.71</v>
      </c>
      <c r="I3822" s="14">
        <f>IF(F3822="GHS",H3822,H3822*Assumptions!$B$4)</f>
        <v>18735307.668000001</v>
      </c>
      <c r="J3822" s="15" t="str">
        <f>INDEX(Assumptions!$B$8:$B$12,MATCH(B3822,Assumptions!$A$8:$A$12,0))</f>
        <v>Fair Value Less Costs to Sell</v>
      </c>
      <c r="K3822" s="16">
        <f>G3822/(1-INDEX(Assumptions!$D$8:$D$12,MATCH(B3822,Assumptions!$A$8:$A$12,0)))</f>
        <v>9710.875</v>
      </c>
      <c r="L3822" s="16">
        <f t="shared" si="414"/>
        <v>256.36709999999999</v>
      </c>
      <c r="M3822" s="16">
        <f t="shared" si="415"/>
        <v>485.54375000000005</v>
      </c>
      <c r="N3822" s="14">
        <f>E3822*(K3822-L3822-M3822)*IF(F3822="GHS",1,Assumptions!$B$4)</f>
        <v>19663557.002460003</v>
      </c>
      <c r="O3822" s="15">
        <f t="shared" ca="1" si="416"/>
        <v>197</v>
      </c>
      <c r="P3822" s="15" t="str">
        <f t="shared" ca="1" si="417"/>
        <v>181-365d</v>
      </c>
      <c r="Q3822" s="17">
        <f ca="1">IF(P3822="0-90d",0,IF(P3822="91-180d",INDEX(Assumptions!$F$8:$F$12,MATCH(B3822,Assumptions!$A$8:$A$12,0)),IF(P3822="181-365d",INDEX(Assumptions!$G$8:$G$12,MATCH(B3822,Assumptions!$A$8:$A$12,0)),INDEX(Assumptions!$H$8:$H$12,MATCH(B3822,Assumptions!$A$8:$A$12,0)))))</f>
        <v>0.1</v>
      </c>
      <c r="R3822" s="14">
        <f t="shared" ca="1" si="418"/>
        <v>1873530.7668000003</v>
      </c>
      <c r="S3822" s="14">
        <f t="shared" ca="1" si="419"/>
        <v>16861776.9012</v>
      </c>
      <c r="T3822" s="11" t="s">
        <v>25</v>
      </c>
      <c r="U3822" s="18" t="s">
        <v>26</v>
      </c>
    </row>
    <row r="3823" spans="1:21" ht="15" customHeight="1" x14ac:dyDescent="0.15">
      <c r="A3823" s="10" t="s">
        <v>3871</v>
      </c>
      <c r="B3823" s="11" t="s">
        <v>41</v>
      </c>
      <c r="C3823" s="11" t="s">
        <v>115</v>
      </c>
      <c r="D3823" s="12">
        <v>45992</v>
      </c>
      <c r="E3823" s="11">
        <v>4558</v>
      </c>
      <c r="F3823" s="11" t="s">
        <v>33</v>
      </c>
      <c r="G3823" s="13">
        <v>496.63</v>
      </c>
      <c r="H3823" s="14">
        <f t="shared" si="413"/>
        <v>2263639.54</v>
      </c>
      <c r="I3823" s="14">
        <f>IF(F3823="GHS",H3823,H3823*Assumptions!$B$4)</f>
        <v>2263639.54</v>
      </c>
      <c r="J3823" s="15" t="str">
        <f>INDEX(Assumptions!$B$8:$B$12,MATCH(B3823,Assumptions!$A$8:$A$12,0))</f>
        <v>Weighted Average</v>
      </c>
      <c r="K3823" s="16">
        <f>G3823/(1-INDEX(Assumptions!$D$8:$D$12,MATCH(B3823,Assumptions!$A$8:$A$12,0)))</f>
        <v>764.04615384615386</v>
      </c>
      <c r="L3823" s="16">
        <f t="shared" si="414"/>
        <v>14.898899999999999</v>
      </c>
      <c r="M3823" s="16">
        <f t="shared" si="415"/>
        <v>38.202307692307691</v>
      </c>
      <c r="N3823" s="14">
        <f>E3823*(K3823-L3823-M3823)*IF(F3823="GHS",1,Assumptions!$B$4)</f>
        <v>3240487.0645692307</v>
      </c>
      <c r="O3823" s="15">
        <f t="shared" ca="1" si="416"/>
        <v>294</v>
      </c>
      <c r="P3823" s="15" t="str">
        <f t="shared" ca="1" si="417"/>
        <v>181-365d</v>
      </c>
      <c r="Q3823" s="17">
        <f ca="1">IF(P3823="0-90d",0,IF(P3823="91-180d",INDEX(Assumptions!$F$8:$F$12,MATCH(B3823,Assumptions!$A$8:$A$12,0)),IF(P3823="181-365d",INDEX(Assumptions!$G$8:$G$12,MATCH(B3823,Assumptions!$A$8:$A$12,0)),INDEX(Assumptions!$H$8:$H$12,MATCH(B3823,Assumptions!$A$8:$A$12,0)))))</f>
        <v>0.35</v>
      </c>
      <c r="R3823" s="14">
        <f t="shared" ca="1" si="418"/>
        <v>792273.83899999992</v>
      </c>
      <c r="S3823" s="14">
        <f t="shared" ca="1" si="419"/>
        <v>1471365.7010000001</v>
      </c>
      <c r="T3823" s="11" t="s">
        <v>25</v>
      </c>
      <c r="U3823" s="18" t="s">
        <v>26</v>
      </c>
    </row>
    <row r="3824" spans="1:21" ht="15" customHeight="1" x14ac:dyDescent="0.15">
      <c r="A3824" s="10" t="s">
        <v>3872</v>
      </c>
      <c r="B3824" s="11" t="s">
        <v>22</v>
      </c>
      <c r="C3824" s="11" t="s">
        <v>23</v>
      </c>
      <c r="D3824" s="12">
        <v>46214</v>
      </c>
      <c r="E3824" s="11">
        <v>520</v>
      </c>
      <c r="F3824" s="11" t="s">
        <v>24</v>
      </c>
      <c r="G3824" s="13">
        <v>17603.53</v>
      </c>
      <c r="H3824" s="14">
        <f t="shared" si="413"/>
        <v>9153835.5999999996</v>
      </c>
      <c r="I3824" s="14">
        <f>IF(F3824="GHS",H3824,H3824*Assumptions!$B$4)</f>
        <v>98861424.480000004</v>
      </c>
      <c r="J3824" s="15" t="str">
        <f>INDEX(Assumptions!$B$8:$B$12,MATCH(B3824,Assumptions!$A$8:$A$12,0))</f>
        <v>FIFO</v>
      </c>
      <c r="K3824" s="16">
        <f>G3824/(1-INDEX(Assumptions!$D$8:$D$12,MATCH(B3824,Assumptions!$A$8:$A$12,0)))</f>
        <v>21467.719512195119</v>
      </c>
      <c r="L3824" s="16">
        <f t="shared" si="414"/>
        <v>528.10589999999991</v>
      </c>
      <c r="M3824" s="16">
        <f t="shared" si="415"/>
        <v>1073.3859756097561</v>
      </c>
      <c r="N3824" s="14">
        <f>E3824*(K3824-L3824-M3824)*IF(F3824="GHS",1,Assumptions!$B$4)</f>
        <v>111568734.40706342</v>
      </c>
      <c r="O3824" s="15">
        <f t="shared" ca="1" si="416"/>
        <v>72</v>
      </c>
      <c r="P3824" s="15" t="str">
        <f t="shared" ca="1" si="417"/>
        <v>0-90d</v>
      </c>
      <c r="Q3824" s="17">
        <f ca="1">IF(P3824="0-90d",0,IF(P3824="91-180d",INDEX(Assumptions!$F$8:$F$12,MATCH(B3824,Assumptions!$A$8:$A$12,0)),IF(P3824="181-365d",INDEX(Assumptions!$G$8:$G$12,MATCH(B3824,Assumptions!$A$8:$A$12,0)),INDEX(Assumptions!$H$8:$H$12,MATCH(B3824,Assumptions!$A$8:$A$12,0)))))</f>
        <v>0</v>
      </c>
      <c r="R3824" s="14">
        <f t="shared" ca="1" si="418"/>
        <v>0</v>
      </c>
      <c r="S3824" s="14">
        <f t="shared" ca="1" si="419"/>
        <v>98861424.480000004</v>
      </c>
      <c r="T3824" s="11" t="s">
        <v>25</v>
      </c>
      <c r="U3824" s="18" t="s">
        <v>36</v>
      </c>
    </row>
    <row r="3825" spans="1:21" ht="15" customHeight="1" x14ac:dyDescent="0.15">
      <c r="A3825" s="10" t="s">
        <v>3873</v>
      </c>
      <c r="B3825" s="11" t="s">
        <v>41</v>
      </c>
      <c r="C3825" s="11" t="s">
        <v>44</v>
      </c>
      <c r="D3825" s="12">
        <v>46020</v>
      </c>
      <c r="E3825" s="11">
        <v>500</v>
      </c>
      <c r="F3825" s="11" t="s">
        <v>33</v>
      </c>
      <c r="G3825" s="13">
        <v>384.21</v>
      </c>
      <c r="H3825" s="14">
        <f t="shared" si="413"/>
        <v>192105</v>
      </c>
      <c r="I3825" s="14">
        <f>IF(F3825="GHS",H3825,H3825*Assumptions!$B$4)</f>
        <v>192105</v>
      </c>
      <c r="J3825" s="15" t="str">
        <f>INDEX(Assumptions!$B$8:$B$12,MATCH(B3825,Assumptions!$A$8:$A$12,0))</f>
        <v>Weighted Average</v>
      </c>
      <c r="K3825" s="16">
        <f>G3825/(1-INDEX(Assumptions!$D$8:$D$12,MATCH(B3825,Assumptions!$A$8:$A$12,0)))</f>
        <v>591.0923076923076</v>
      </c>
      <c r="L3825" s="16">
        <f t="shared" si="414"/>
        <v>11.526299999999999</v>
      </c>
      <c r="M3825" s="16">
        <f t="shared" si="415"/>
        <v>29.554615384615381</v>
      </c>
      <c r="N3825" s="14">
        <f>E3825*(K3825-L3825-M3825)*IF(F3825="GHS",1,Assumptions!$B$4)</f>
        <v>275005.6961538461</v>
      </c>
      <c r="O3825" s="15">
        <f t="shared" ca="1" si="416"/>
        <v>266</v>
      </c>
      <c r="P3825" s="15" t="str">
        <f t="shared" ca="1" si="417"/>
        <v>181-365d</v>
      </c>
      <c r="Q3825" s="17">
        <f ca="1">IF(P3825="0-90d",0,IF(P3825="91-180d",INDEX(Assumptions!$F$8:$F$12,MATCH(B3825,Assumptions!$A$8:$A$12,0)),IF(P3825="181-365d",INDEX(Assumptions!$G$8:$G$12,MATCH(B3825,Assumptions!$A$8:$A$12,0)),INDEX(Assumptions!$H$8:$H$12,MATCH(B3825,Assumptions!$A$8:$A$12,0)))))</f>
        <v>0.35</v>
      </c>
      <c r="R3825" s="14">
        <f t="shared" ca="1" si="418"/>
        <v>67236.75</v>
      </c>
      <c r="S3825" s="14">
        <f t="shared" ca="1" si="419"/>
        <v>124868.25</v>
      </c>
      <c r="T3825" s="11" t="s">
        <v>25</v>
      </c>
      <c r="U3825" s="18" t="s">
        <v>26</v>
      </c>
    </row>
    <row r="3826" spans="1:21" ht="15" customHeight="1" x14ac:dyDescent="0.15">
      <c r="A3826" s="10" t="s">
        <v>3874</v>
      </c>
      <c r="B3826" s="11" t="s">
        <v>41</v>
      </c>
      <c r="C3826" s="11" t="s">
        <v>115</v>
      </c>
      <c r="D3826" s="12">
        <v>46106</v>
      </c>
      <c r="E3826" s="11">
        <v>3475</v>
      </c>
      <c r="F3826" s="11" t="s">
        <v>33</v>
      </c>
      <c r="G3826" s="13">
        <v>414.15</v>
      </c>
      <c r="H3826" s="14">
        <f t="shared" si="413"/>
        <v>1439171.25</v>
      </c>
      <c r="I3826" s="14">
        <f>IF(F3826="GHS",H3826,H3826*Assumptions!$B$4)</f>
        <v>1439171.25</v>
      </c>
      <c r="J3826" s="15" t="str">
        <f>INDEX(Assumptions!$B$8:$B$12,MATCH(B3826,Assumptions!$A$8:$A$12,0))</f>
        <v>Weighted Average</v>
      </c>
      <c r="K3826" s="16">
        <f>G3826/(1-INDEX(Assumptions!$D$8:$D$12,MATCH(B3826,Assumptions!$A$8:$A$12,0)))</f>
        <v>637.15384615384608</v>
      </c>
      <c r="L3826" s="16">
        <f t="shared" si="414"/>
        <v>12.424499999999998</v>
      </c>
      <c r="M3826" s="16">
        <f t="shared" si="415"/>
        <v>31.857692307692304</v>
      </c>
      <c r="N3826" s="14">
        <f>E3826*(K3826-L3826-M3826)*IF(F3826="GHS",1,Assumptions!$B$4)</f>
        <v>2060228.9971153843</v>
      </c>
      <c r="O3826" s="15">
        <f t="shared" ca="1" si="416"/>
        <v>180</v>
      </c>
      <c r="P3826" s="15" t="str">
        <f t="shared" ca="1" si="417"/>
        <v>91-180d</v>
      </c>
      <c r="Q3826" s="17">
        <f ca="1">IF(P3826="0-90d",0,IF(P3826="91-180d",INDEX(Assumptions!$F$8:$F$12,MATCH(B3826,Assumptions!$A$8:$A$12,0)),IF(P3826="181-365d",INDEX(Assumptions!$G$8:$G$12,MATCH(B3826,Assumptions!$A$8:$A$12,0)),INDEX(Assumptions!$H$8:$H$12,MATCH(B3826,Assumptions!$A$8:$A$12,0)))))</f>
        <v>0.1</v>
      </c>
      <c r="R3826" s="14">
        <f t="shared" ca="1" si="418"/>
        <v>143917.125</v>
      </c>
      <c r="S3826" s="14">
        <f t="shared" ca="1" si="419"/>
        <v>1295254.125</v>
      </c>
      <c r="T3826" s="11" t="s">
        <v>25</v>
      </c>
      <c r="U3826" s="18" t="s">
        <v>26</v>
      </c>
    </row>
    <row r="3827" spans="1:21" ht="15" customHeight="1" x14ac:dyDescent="0.15">
      <c r="A3827" s="10" t="s">
        <v>3875</v>
      </c>
      <c r="B3827" s="11" t="s">
        <v>22</v>
      </c>
      <c r="C3827" s="11" t="s">
        <v>61</v>
      </c>
      <c r="D3827" s="12">
        <v>45887</v>
      </c>
      <c r="E3827" s="11">
        <v>1859</v>
      </c>
      <c r="F3827" s="11" t="s">
        <v>24</v>
      </c>
      <c r="G3827" s="13">
        <v>27082.89</v>
      </c>
      <c r="H3827" s="14">
        <f t="shared" si="413"/>
        <v>50347092.509999998</v>
      </c>
      <c r="I3827" s="14">
        <f>IF(F3827="GHS",H3827,H3827*Assumptions!$B$4)</f>
        <v>543748599.10800004</v>
      </c>
      <c r="J3827" s="15" t="str">
        <f>INDEX(Assumptions!$B$8:$B$12,MATCH(B3827,Assumptions!$A$8:$A$12,0))</f>
        <v>FIFO</v>
      </c>
      <c r="K3827" s="16">
        <f>G3827/(1-INDEX(Assumptions!$D$8:$D$12,MATCH(B3827,Assumptions!$A$8:$A$12,0)))</f>
        <v>33027.914634146335</v>
      </c>
      <c r="L3827" s="16">
        <f t="shared" si="414"/>
        <v>812.48669999999993</v>
      </c>
      <c r="M3827" s="16">
        <f t="shared" si="415"/>
        <v>1651.3957317073168</v>
      </c>
      <c r="N3827" s="14">
        <f>E3827*(K3827-L3827-M3827)*IF(F3827="GHS",1,Assumptions!$B$4)</f>
        <v>613640187.33480859</v>
      </c>
      <c r="O3827" s="15">
        <f t="shared" ca="1" si="416"/>
        <v>399</v>
      </c>
      <c r="P3827" s="15" t="str">
        <f t="shared" ca="1" si="417"/>
        <v>365d+</v>
      </c>
      <c r="Q3827" s="17">
        <f ca="1">IF(P3827="0-90d",0,IF(P3827="91-180d",INDEX(Assumptions!$F$8:$F$12,MATCH(B3827,Assumptions!$A$8:$A$12,0)),IF(P3827="181-365d",INDEX(Assumptions!$G$8:$G$12,MATCH(B3827,Assumptions!$A$8:$A$12,0)),INDEX(Assumptions!$H$8:$H$12,MATCH(B3827,Assumptions!$A$8:$A$12,0)))))</f>
        <v>0.5</v>
      </c>
      <c r="R3827" s="14">
        <f t="shared" ca="1" si="418"/>
        <v>271874299.55400002</v>
      </c>
      <c r="S3827" s="14">
        <f t="shared" ca="1" si="419"/>
        <v>271874299.55400002</v>
      </c>
      <c r="T3827" s="11" t="s">
        <v>25</v>
      </c>
      <c r="U3827" s="18" t="s">
        <v>26</v>
      </c>
    </row>
    <row r="3828" spans="1:21" ht="15" customHeight="1" x14ac:dyDescent="0.15">
      <c r="A3828" s="10" t="s">
        <v>3876</v>
      </c>
      <c r="B3828" s="11" t="s">
        <v>46</v>
      </c>
      <c r="C3828" s="11" t="s">
        <v>52</v>
      </c>
      <c r="D3828" s="12">
        <v>46163</v>
      </c>
      <c r="E3828" s="11">
        <v>893</v>
      </c>
      <c r="F3828" s="11" t="s">
        <v>33</v>
      </c>
      <c r="G3828" s="13">
        <v>730762.87</v>
      </c>
      <c r="H3828" s="14">
        <f t="shared" si="413"/>
        <v>652571242.90999997</v>
      </c>
      <c r="I3828" s="14">
        <f>IF(F3828="GHS",H3828,H3828*Assumptions!$B$4)</f>
        <v>652571242.90999997</v>
      </c>
      <c r="J3828" s="15" t="str">
        <f>INDEX(Assumptions!$B$8:$B$12,MATCH(B3828,Assumptions!$A$8:$A$12,0))</f>
        <v>Specific Identification</v>
      </c>
      <c r="K3828" s="16">
        <f>G3828/(1-INDEX(Assumptions!$D$8:$D$12,MATCH(B3828,Assumptions!$A$8:$A$12,0)))</f>
        <v>936875.47435897437</v>
      </c>
      <c r="L3828" s="16">
        <f t="shared" si="414"/>
        <v>21922.8861</v>
      </c>
      <c r="M3828" s="16">
        <f t="shared" si="415"/>
        <v>46843.773717948723</v>
      </c>
      <c r="N3828" s="14">
        <f>E3828*(K3828-L3828-M3828)*IF(F3828="GHS",1,Assumptions!$B$4)</f>
        <v>775221171.38513589</v>
      </c>
      <c r="O3828" s="15">
        <f t="shared" ca="1" si="416"/>
        <v>123</v>
      </c>
      <c r="P3828" s="15" t="str">
        <f t="shared" ca="1" si="417"/>
        <v>91-180d</v>
      </c>
      <c r="Q3828" s="17">
        <f ca="1">IF(P3828="0-90d",0,IF(P3828="91-180d",INDEX(Assumptions!$F$8:$F$12,MATCH(B3828,Assumptions!$A$8:$A$12,0)),IF(P3828="181-365d",INDEX(Assumptions!$G$8:$G$12,MATCH(B3828,Assumptions!$A$8:$A$12,0)),INDEX(Assumptions!$H$8:$H$12,MATCH(B3828,Assumptions!$A$8:$A$12,0)))))</f>
        <v>0</v>
      </c>
      <c r="R3828" s="14">
        <f t="shared" ca="1" si="418"/>
        <v>0</v>
      </c>
      <c r="S3828" s="14">
        <f t="shared" ca="1" si="419"/>
        <v>652571242.90999997</v>
      </c>
      <c r="T3828" s="11" t="s">
        <v>25</v>
      </c>
      <c r="U3828" s="18" t="s">
        <v>26</v>
      </c>
    </row>
    <row r="3829" spans="1:21" ht="15" customHeight="1" x14ac:dyDescent="0.15">
      <c r="A3829" s="10" t="s">
        <v>3877</v>
      </c>
      <c r="B3829" s="11" t="s">
        <v>28</v>
      </c>
      <c r="C3829" s="11" t="s">
        <v>35</v>
      </c>
      <c r="D3829" s="12">
        <v>46028</v>
      </c>
      <c r="E3829" s="11">
        <v>1202</v>
      </c>
      <c r="F3829" s="11" t="s">
        <v>24</v>
      </c>
      <c r="G3829" s="13">
        <v>13115.19</v>
      </c>
      <c r="H3829" s="14">
        <f t="shared" si="413"/>
        <v>15764458.380000001</v>
      </c>
      <c r="I3829" s="14">
        <f>IF(F3829="GHS",H3829,H3829*Assumptions!$B$4)</f>
        <v>170256150.50400001</v>
      </c>
      <c r="J3829" s="15" t="str">
        <f>INDEX(Assumptions!$B$8:$B$12,MATCH(B3829,Assumptions!$A$8:$A$12,0))</f>
        <v>Fair Value Less Costs to Sell</v>
      </c>
      <c r="K3829" s="16">
        <f>G3829/(1-INDEX(Assumptions!$D$8:$D$12,MATCH(B3829,Assumptions!$A$8:$A$12,0)))</f>
        <v>14903.625</v>
      </c>
      <c r="L3829" s="16">
        <f t="shared" si="414"/>
        <v>393.45569999999998</v>
      </c>
      <c r="M3829" s="16">
        <f t="shared" si="415"/>
        <v>745.18125000000009</v>
      </c>
      <c r="N3829" s="14">
        <f>E3829*(K3829-L3829-M3829)*IF(F3829="GHS",1,Assumptions!$B$4)</f>
        <v>178691568.86988002</v>
      </c>
      <c r="O3829" s="15">
        <f t="shared" ca="1" si="416"/>
        <v>258</v>
      </c>
      <c r="P3829" s="15" t="str">
        <f t="shared" ca="1" si="417"/>
        <v>181-365d</v>
      </c>
      <c r="Q3829" s="17">
        <f ca="1">IF(P3829="0-90d",0,IF(P3829="91-180d",INDEX(Assumptions!$F$8:$F$12,MATCH(B3829,Assumptions!$A$8:$A$12,0)),IF(P3829="181-365d",INDEX(Assumptions!$G$8:$G$12,MATCH(B3829,Assumptions!$A$8:$A$12,0)),INDEX(Assumptions!$H$8:$H$12,MATCH(B3829,Assumptions!$A$8:$A$12,0)))))</f>
        <v>0.1</v>
      </c>
      <c r="R3829" s="14">
        <f t="shared" ca="1" si="418"/>
        <v>17025615.0504</v>
      </c>
      <c r="S3829" s="14">
        <f t="shared" ca="1" si="419"/>
        <v>153230535.45360002</v>
      </c>
      <c r="T3829" s="11" t="s">
        <v>50</v>
      </c>
      <c r="U3829" s="18" t="s">
        <v>36</v>
      </c>
    </row>
    <row r="3830" spans="1:21" ht="15" customHeight="1" x14ac:dyDescent="0.15">
      <c r="A3830" s="10" t="s">
        <v>3878</v>
      </c>
      <c r="B3830" s="11" t="s">
        <v>41</v>
      </c>
      <c r="C3830" s="11" t="s">
        <v>115</v>
      </c>
      <c r="D3830" s="12">
        <v>46003</v>
      </c>
      <c r="E3830" s="11">
        <v>1745</v>
      </c>
      <c r="F3830" s="11" t="s">
        <v>33</v>
      </c>
      <c r="G3830" s="13">
        <v>663.24</v>
      </c>
      <c r="H3830" s="14">
        <f t="shared" si="413"/>
        <v>1157353.8</v>
      </c>
      <c r="I3830" s="14">
        <f>IF(F3830="GHS",H3830,H3830*Assumptions!$B$4)</f>
        <v>1157353.8</v>
      </c>
      <c r="J3830" s="15" t="str">
        <f>INDEX(Assumptions!$B$8:$B$12,MATCH(B3830,Assumptions!$A$8:$A$12,0))</f>
        <v>Weighted Average</v>
      </c>
      <c r="K3830" s="16">
        <f>G3830/(1-INDEX(Assumptions!$D$8:$D$12,MATCH(B3830,Assumptions!$A$8:$A$12,0)))</f>
        <v>1020.3692307692307</v>
      </c>
      <c r="L3830" s="16">
        <f t="shared" si="414"/>
        <v>19.897199999999998</v>
      </c>
      <c r="M3830" s="16">
        <f t="shared" si="415"/>
        <v>51.018461538461537</v>
      </c>
      <c r="N3830" s="14">
        <f>E3830*(K3830-L3830-M3830)*IF(F3830="GHS",1,Assumptions!$B$4)</f>
        <v>1656796.4783076921</v>
      </c>
      <c r="O3830" s="15">
        <f t="shared" ca="1" si="416"/>
        <v>283</v>
      </c>
      <c r="P3830" s="15" t="str">
        <f t="shared" ca="1" si="417"/>
        <v>181-365d</v>
      </c>
      <c r="Q3830" s="17">
        <f ca="1">IF(P3830="0-90d",0,IF(P3830="91-180d",INDEX(Assumptions!$F$8:$F$12,MATCH(B3830,Assumptions!$A$8:$A$12,0)),IF(P3830="181-365d",INDEX(Assumptions!$G$8:$G$12,MATCH(B3830,Assumptions!$A$8:$A$12,0)),INDEX(Assumptions!$H$8:$H$12,MATCH(B3830,Assumptions!$A$8:$A$12,0)))))</f>
        <v>0.35</v>
      </c>
      <c r="R3830" s="14">
        <f t="shared" ca="1" si="418"/>
        <v>405073.83</v>
      </c>
      <c r="S3830" s="14">
        <f t="shared" ca="1" si="419"/>
        <v>752279.97</v>
      </c>
      <c r="T3830" s="11" t="s">
        <v>25</v>
      </c>
      <c r="U3830" s="18" t="s">
        <v>26</v>
      </c>
    </row>
    <row r="3831" spans="1:21" ht="15" customHeight="1" x14ac:dyDescent="0.15">
      <c r="A3831" s="10" t="s">
        <v>3879</v>
      </c>
      <c r="B3831" s="11" t="s">
        <v>46</v>
      </c>
      <c r="C3831" s="11" t="s">
        <v>119</v>
      </c>
      <c r="D3831" s="12">
        <v>46165</v>
      </c>
      <c r="E3831" s="11">
        <v>814</v>
      </c>
      <c r="F3831" s="11" t="s">
        <v>33</v>
      </c>
      <c r="G3831" s="13">
        <v>1065695.29</v>
      </c>
      <c r="H3831" s="14">
        <f t="shared" si="413"/>
        <v>867475966.06000006</v>
      </c>
      <c r="I3831" s="14">
        <f>IF(F3831="GHS",H3831,H3831*Assumptions!$B$4)</f>
        <v>867475966.06000006</v>
      </c>
      <c r="J3831" s="15" t="str">
        <f>INDEX(Assumptions!$B$8:$B$12,MATCH(B3831,Assumptions!$A$8:$A$12,0))</f>
        <v>Specific Identification</v>
      </c>
      <c r="K3831" s="16">
        <f>G3831/(1-INDEX(Assumptions!$D$8:$D$12,MATCH(B3831,Assumptions!$A$8:$A$12,0)))</f>
        <v>1366276.0128205128</v>
      </c>
      <c r="L3831" s="16">
        <f t="shared" si="414"/>
        <v>31970.858700000001</v>
      </c>
      <c r="M3831" s="16">
        <f t="shared" si="415"/>
        <v>68313.800641025635</v>
      </c>
      <c r="N3831" s="14">
        <f>E3831*(K3831-L3831-M3831)*IF(F3831="GHS",1,Assumptions!$B$4)</f>
        <v>1030516961.7323025</v>
      </c>
      <c r="O3831" s="15">
        <f t="shared" ca="1" si="416"/>
        <v>121</v>
      </c>
      <c r="P3831" s="15" t="str">
        <f t="shared" ca="1" si="417"/>
        <v>91-180d</v>
      </c>
      <c r="Q3831" s="17">
        <f ca="1">IF(P3831="0-90d",0,IF(P3831="91-180d",INDEX(Assumptions!$F$8:$F$12,MATCH(B3831,Assumptions!$A$8:$A$12,0)),IF(P3831="181-365d",INDEX(Assumptions!$G$8:$G$12,MATCH(B3831,Assumptions!$A$8:$A$12,0)),INDEX(Assumptions!$H$8:$H$12,MATCH(B3831,Assumptions!$A$8:$A$12,0)))))</f>
        <v>0</v>
      </c>
      <c r="R3831" s="14">
        <f t="shared" ca="1" si="418"/>
        <v>0</v>
      </c>
      <c r="S3831" s="14">
        <f t="shared" ca="1" si="419"/>
        <v>867475966.06000006</v>
      </c>
      <c r="T3831" s="11" t="s">
        <v>25</v>
      </c>
      <c r="U3831" s="18" t="s">
        <v>26</v>
      </c>
    </row>
    <row r="3832" spans="1:21" ht="15" customHeight="1" x14ac:dyDescent="0.15">
      <c r="A3832" s="10" t="s">
        <v>3880</v>
      </c>
      <c r="B3832" s="11" t="s">
        <v>31</v>
      </c>
      <c r="C3832" s="11" t="s">
        <v>32</v>
      </c>
      <c r="D3832" s="12">
        <v>46001</v>
      </c>
      <c r="E3832" s="11">
        <v>2207</v>
      </c>
      <c r="F3832" s="11" t="s">
        <v>33</v>
      </c>
      <c r="G3832" s="13">
        <v>2428.98</v>
      </c>
      <c r="H3832" s="14">
        <f t="shared" si="413"/>
        <v>5360758.8600000003</v>
      </c>
      <c r="I3832" s="14">
        <f>IF(F3832="GHS",H3832,H3832*Assumptions!$B$4)</f>
        <v>5360758.8600000003</v>
      </c>
      <c r="J3832" s="15" t="str">
        <f>INDEX(Assumptions!$B$8:$B$12,MATCH(B3832,Assumptions!$A$8:$A$12,0))</f>
        <v>Weighted Average</v>
      </c>
      <c r="K3832" s="16">
        <f>G3832/(1-INDEX(Assumptions!$D$8:$D$12,MATCH(B3832,Assumptions!$A$8:$A$12,0)))</f>
        <v>3373.5833333333335</v>
      </c>
      <c r="L3832" s="16">
        <f t="shared" si="414"/>
        <v>72.869399999999999</v>
      </c>
      <c r="M3832" s="16">
        <f t="shared" si="415"/>
        <v>168.67916666666667</v>
      </c>
      <c r="N3832" s="14">
        <f>E3832*(K3832-L3832-M3832)*IF(F3832="GHS",1,Assumptions!$B$4)</f>
        <v>6912400.7300333334</v>
      </c>
      <c r="O3832" s="15">
        <f t="shared" ca="1" si="416"/>
        <v>285</v>
      </c>
      <c r="P3832" s="15" t="str">
        <f t="shared" ca="1" si="417"/>
        <v>181-365d</v>
      </c>
      <c r="Q3832" s="17">
        <f ca="1">IF(P3832="0-90d",0,IF(P3832="91-180d",INDEX(Assumptions!$F$8:$F$12,MATCH(B3832,Assumptions!$A$8:$A$12,0)),IF(P3832="181-365d",INDEX(Assumptions!$G$8:$G$12,MATCH(B3832,Assumptions!$A$8:$A$12,0)),INDEX(Assumptions!$H$8:$H$12,MATCH(B3832,Assumptions!$A$8:$A$12,0)))))</f>
        <v>0.2</v>
      </c>
      <c r="R3832" s="14">
        <f t="shared" ca="1" si="418"/>
        <v>1072151.7720000001</v>
      </c>
      <c r="S3832" s="14">
        <f t="shared" ca="1" si="419"/>
        <v>4288607.0880000005</v>
      </c>
      <c r="T3832" s="11" t="s">
        <v>25</v>
      </c>
      <c r="U3832" s="18" t="s">
        <v>26</v>
      </c>
    </row>
    <row r="3833" spans="1:21" ht="15" customHeight="1" x14ac:dyDescent="0.15">
      <c r="A3833" s="10" t="s">
        <v>3881</v>
      </c>
      <c r="B3833" s="11" t="s">
        <v>22</v>
      </c>
      <c r="C3833" s="11" t="s">
        <v>61</v>
      </c>
      <c r="D3833" s="12">
        <v>46007</v>
      </c>
      <c r="E3833" s="11">
        <v>2516</v>
      </c>
      <c r="F3833" s="11" t="s">
        <v>24</v>
      </c>
      <c r="G3833" s="13">
        <v>41652.379999999997</v>
      </c>
      <c r="H3833" s="14">
        <f t="shared" si="413"/>
        <v>104797388.08</v>
      </c>
      <c r="I3833" s="14">
        <f>IF(F3833="GHS",H3833,H3833*Assumptions!$B$4)</f>
        <v>1131811791.2639999</v>
      </c>
      <c r="J3833" s="15" t="str">
        <f>INDEX(Assumptions!$B$8:$B$12,MATCH(B3833,Assumptions!$A$8:$A$12,0))</f>
        <v>FIFO</v>
      </c>
      <c r="K3833" s="16">
        <f>G3833/(1-INDEX(Assumptions!$D$8:$D$12,MATCH(B3833,Assumptions!$A$8:$A$12,0)))</f>
        <v>50795.585365853651</v>
      </c>
      <c r="L3833" s="16">
        <f t="shared" si="414"/>
        <v>1249.5713999999998</v>
      </c>
      <c r="M3833" s="16">
        <f t="shared" si="415"/>
        <v>2539.7792682926829</v>
      </c>
      <c r="N3833" s="14">
        <f>E3833*(K3833-L3833-M3833)*IF(F3833="GHS",1,Assumptions!$B$4)</f>
        <v>1277291014.1898849</v>
      </c>
      <c r="O3833" s="15">
        <f t="shared" ca="1" si="416"/>
        <v>279</v>
      </c>
      <c r="P3833" s="15" t="str">
        <f t="shared" ca="1" si="417"/>
        <v>181-365d</v>
      </c>
      <c r="Q3833" s="17">
        <f ca="1">IF(P3833="0-90d",0,IF(P3833="91-180d",INDEX(Assumptions!$F$8:$F$12,MATCH(B3833,Assumptions!$A$8:$A$12,0)),IF(P3833="181-365d",INDEX(Assumptions!$G$8:$G$12,MATCH(B3833,Assumptions!$A$8:$A$12,0)),INDEX(Assumptions!$H$8:$H$12,MATCH(B3833,Assumptions!$A$8:$A$12,0)))))</f>
        <v>0.15</v>
      </c>
      <c r="R3833" s="14">
        <f t="shared" ca="1" si="418"/>
        <v>169771768.68959999</v>
      </c>
      <c r="S3833" s="14">
        <f t="shared" ca="1" si="419"/>
        <v>962040022.57439995</v>
      </c>
      <c r="T3833" s="11" t="s">
        <v>25</v>
      </c>
      <c r="U3833" s="18" t="s">
        <v>26</v>
      </c>
    </row>
    <row r="3834" spans="1:21" ht="15" customHeight="1" x14ac:dyDescent="0.15">
      <c r="A3834" s="10" t="s">
        <v>3882</v>
      </c>
      <c r="B3834" s="11" t="s">
        <v>46</v>
      </c>
      <c r="C3834" s="11" t="s">
        <v>47</v>
      </c>
      <c r="D3834" s="12">
        <v>46213</v>
      </c>
      <c r="E3834" s="11">
        <v>218</v>
      </c>
      <c r="F3834" s="11" t="s">
        <v>33</v>
      </c>
      <c r="G3834" s="13">
        <v>489127.93</v>
      </c>
      <c r="H3834" s="14">
        <f t="shared" si="413"/>
        <v>106629888.73999999</v>
      </c>
      <c r="I3834" s="14">
        <f>IF(F3834="GHS",H3834,H3834*Assumptions!$B$4)</f>
        <v>106629888.73999999</v>
      </c>
      <c r="J3834" s="15" t="str">
        <f>INDEX(Assumptions!$B$8:$B$12,MATCH(B3834,Assumptions!$A$8:$A$12,0))</f>
        <v>Specific Identification</v>
      </c>
      <c r="K3834" s="16">
        <f>G3834/(1-INDEX(Assumptions!$D$8:$D$12,MATCH(B3834,Assumptions!$A$8:$A$12,0)))</f>
        <v>627087.08974358975</v>
      </c>
      <c r="L3834" s="16">
        <f t="shared" si="414"/>
        <v>14673.837899999999</v>
      </c>
      <c r="M3834" s="16">
        <f t="shared" si="415"/>
        <v>31354.354487179487</v>
      </c>
      <c r="N3834" s="14">
        <f>E3834*(K3834-L3834-M3834)*IF(F3834="GHS",1,Assumptions!$B$4)</f>
        <v>126670839.62369744</v>
      </c>
      <c r="O3834" s="15">
        <f t="shared" ca="1" si="416"/>
        <v>73</v>
      </c>
      <c r="P3834" s="15" t="str">
        <f t="shared" ca="1" si="417"/>
        <v>0-90d</v>
      </c>
      <c r="Q3834" s="17">
        <f ca="1">IF(P3834="0-90d",0,IF(P3834="91-180d",INDEX(Assumptions!$F$8:$F$12,MATCH(B3834,Assumptions!$A$8:$A$12,0)),IF(P3834="181-365d",INDEX(Assumptions!$G$8:$G$12,MATCH(B3834,Assumptions!$A$8:$A$12,0)),INDEX(Assumptions!$H$8:$H$12,MATCH(B3834,Assumptions!$A$8:$A$12,0)))))</f>
        <v>0</v>
      </c>
      <c r="R3834" s="14">
        <f t="shared" ca="1" si="418"/>
        <v>0</v>
      </c>
      <c r="S3834" s="14">
        <f t="shared" ca="1" si="419"/>
        <v>106629888.73999999</v>
      </c>
      <c r="T3834" s="11" t="s">
        <v>25</v>
      </c>
      <c r="U3834" s="18" t="s">
        <v>26</v>
      </c>
    </row>
    <row r="3835" spans="1:21" ht="15" customHeight="1" x14ac:dyDescent="0.15">
      <c r="A3835" s="10" t="s">
        <v>3883</v>
      </c>
      <c r="B3835" s="11" t="s">
        <v>28</v>
      </c>
      <c r="C3835" s="11" t="s">
        <v>55</v>
      </c>
      <c r="D3835" s="12">
        <v>45935</v>
      </c>
      <c r="E3835" s="11">
        <v>3207</v>
      </c>
      <c r="F3835" s="11" t="s">
        <v>24</v>
      </c>
      <c r="G3835" s="13">
        <v>16085.9</v>
      </c>
      <c r="H3835" s="14">
        <f t="shared" si="413"/>
        <v>51587481.299999997</v>
      </c>
      <c r="I3835" s="14">
        <f>IF(F3835="GHS",H3835,H3835*Assumptions!$B$4)</f>
        <v>557144798.03999996</v>
      </c>
      <c r="J3835" s="15" t="str">
        <f>INDEX(Assumptions!$B$8:$B$12,MATCH(B3835,Assumptions!$A$8:$A$12,0))</f>
        <v>Fair Value Less Costs to Sell</v>
      </c>
      <c r="K3835" s="16">
        <f>G3835/(1-INDEX(Assumptions!$D$8:$D$12,MATCH(B3835,Assumptions!$A$8:$A$12,0)))</f>
        <v>18279.431818181816</v>
      </c>
      <c r="L3835" s="16">
        <f t="shared" si="414"/>
        <v>482.577</v>
      </c>
      <c r="M3835" s="16">
        <f t="shared" si="415"/>
        <v>913.97159090909088</v>
      </c>
      <c r="N3835" s="14">
        <f>E3835*(K3835-L3835-M3835)*IF(F3835="GHS",1,Assumptions!$B$4)</f>
        <v>584748790.30652714</v>
      </c>
      <c r="O3835" s="15">
        <f t="shared" ca="1" si="416"/>
        <v>351</v>
      </c>
      <c r="P3835" s="15" t="str">
        <f t="shared" ca="1" si="417"/>
        <v>181-365d</v>
      </c>
      <c r="Q3835" s="17">
        <f ca="1">IF(P3835="0-90d",0,IF(P3835="91-180d",INDEX(Assumptions!$F$8:$F$12,MATCH(B3835,Assumptions!$A$8:$A$12,0)),IF(P3835="181-365d",INDEX(Assumptions!$G$8:$G$12,MATCH(B3835,Assumptions!$A$8:$A$12,0)),INDEX(Assumptions!$H$8:$H$12,MATCH(B3835,Assumptions!$A$8:$A$12,0)))))</f>
        <v>0.1</v>
      </c>
      <c r="R3835" s="14">
        <f t="shared" ca="1" si="418"/>
        <v>55714479.803999998</v>
      </c>
      <c r="S3835" s="14">
        <f t="shared" ca="1" si="419"/>
        <v>501430318.23599994</v>
      </c>
      <c r="T3835" s="11" t="s">
        <v>25</v>
      </c>
      <c r="U3835" s="18" t="s">
        <v>26</v>
      </c>
    </row>
    <row r="3836" spans="1:21" ht="15" customHeight="1" x14ac:dyDescent="0.15">
      <c r="A3836" s="10" t="s">
        <v>3884</v>
      </c>
      <c r="B3836" s="11" t="s">
        <v>41</v>
      </c>
      <c r="C3836" s="11" t="s">
        <v>42</v>
      </c>
      <c r="D3836" s="12">
        <v>45928</v>
      </c>
      <c r="E3836" s="11">
        <v>1541</v>
      </c>
      <c r="F3836" s="11" t="s">
        <v>33</v>
      </c>
      <c r="G3836" s="13">
        <v>320.36</v>
      </c>
      <c r="H3836" s="14">
        <f t="shared" si="413"/>
        <v>493674.76</v>
      </c>
      <c r="I3836" s="14">
        <f>IF(F3836="GHS",H3836,H3836*Assumptions!$B$4)</f>
        <v>493674.76</v>
      </c>
      <c r="J3836" s="15" t="str">
        <f>INDEX(Assumptions!$B$8:$B$12,MATCH(B3836,Assumptions!$A$8:$A$12,0))</f>
        <v>Weighted Average</v>
      </c>
      <c r="K3836" s="16">
        <f>G3836/(1-INDEX(Assumptions!$D$8:$D$12,MATCH(B3836,Assumptions!$A$8:$A$12,0)))</f>
        <v>492.86153846153849</v>
      </c>
      <c r="L3836" s="16">
        <f t="shared" si="414"/>
        <v>9.6107999999999993</v>
      </c>
      <c r="M3836" s="16">
        <f t="shared" si="415"/>
        <v>24.643076923076926</v>
      </c>
      <c r="N3836" s="14">
        <f>E3836*(K3836-L3836-M3836)*IF(F3836="GHS",1,Assumptions!$B$4)</f>
        <v>706714.40643076925</v>
      </c>
      <c r="O3836" s="15">
        <f t="shared" ca="1" si="416"/>
        <v>358</v>
      </c>
      <c r="P3836" s="15" t="str">
        <f t="shared" ca="1" si="417"/>
        <v>181-365d</v>
      </c>
      <c r="Q3836" s="17">
        <f ca="1">IF(P3836="0-90d",0,IF(P3836="91-180d",INDEX(Assumptions!$F$8:$F$12,MATCH(B3836,Assumptions!$A$8:$A$12,0)),IF(P3836="181-365d",INDEX(Assumptions!$G$8:$G$12,MATCH(B3836,Assumptions!$A$8:$A$12,0)),INDEX(Assumptions!$H$8:$H$12,MATCH(B3836,Assumptions!$A$8:$A$12,0)))))</f>
        <v>0.35</v>
      </c>
      <c r="R3836" s="14">
        <f t="shared" ca="1" si="418"/>
        <v>172786.166</v>
      </c>
      <c r="S3836" s="14">
        <f t="shared" si="419"/>
        <v>0</v>
      </c>
      <c r="T3836" s="11" t="s">
        <v>39</v>
      </c>
      <c r="U3836" s="18" t="s">
        <v>26</v>
      </c>
    </row>
    <row r="3837" spans="1:21" ht="15" customHeight="1" x14ac:dyDescent="0.15">
      <c r="A3837" s="10" t="s">
        <v>3885</v>
      </c>
      <c r="B3837" s="11" t="s">
        <v>31</v>
      </c>
      <c r="C3837" s="11" t="s">
        <v>76</v>
      </c>
      <c r="D3837" s="12">
        <v>46221</v>
      </c>
      <c r="E3837" s="11">
        <v>3080</v>
      </c>
      <c r="F3837" s="11" t="s">
        <v>33</v>
      </c>
      <c r="G3837" s="13">
        <v>1457.91</v>
      </c>
      <c r="H3837" s="14">
        <f t="shared" si="413"/>
        <v>4490362.8</v>
      </c>
      <c r="I3837" s="14">
        <f>IF(F3837="GHS",H3837,H3837*Assumptions!$B$4)</f>
        <v>4490362.8</v>
      </c>
      <c r="J3837" s="15" t="str">
        <f>INDEX(Assumptions!$B$8:$B$12,MATCH(B3837,Assumptions!$A$8:$A$12,0))</f>
        <v>Weighted Average</v>
      </c>
      <c r="K3837" s="16">
        <f>G3837/(1-INDEX(Assumptions!$D$8:$D$12,MATCH(B3837,Assumptions!$A$8:$A$12,0)))</f>
        <v>2024.8750000000002</v>
      </c>
      <c r="L3837" s="16">
        <f t="shared" si="414"/>
        <v>43.737299999999998</v>
      </c>
      <c r="M3837" s="16">
        <f t="shared" si="415"/>
        <v>101.24375000000002</v>
      </c>
      <c r="N3837" s="14">
        <f>E3837*(K3837-L3837-M3837)*IF(F3837="GHS",1,Assumptions!$B$4)</f>
        <v>5790073.3660000004</v>
      </c>
      <c r="O3837" s="15">
        <f t="shared" ca="1" si="416"/>
        <v>65</v>
      </c>
      <c r="P3837" s="15" t="str">
        <f t="shared" ca="1" si="417"/>
        <v>0-90d</v>
      </c>
      <c r="Q3837" s="17">
        <f ca="1">IF(P3837="0-90d",0,IF(P3837="91-180d",INDEX(Assumptions!$F$8:$F$12,MATCH(B3837,Assumptions!$A$8:$A$12,0)),IF(P3837="181-365d",INDEX(Assumptions!$G$8:$G$12,MATCH(B3837,Assumptions!$A$8:$A$12,0)),INDEX(Assumptions!$H$8:$H$12,MATCH(B3837,Assumptions!$A$8:$A$12,0)))))</f>
        <v>0</v>
      </c>
      <c r="R3837" s="14">
        <f t="shared" ca="1" si="418"/>
        <v>0</v>
      </c>
      <c r="S3837" s="14">
        <f t="shared" ca="1" si="419"/>
        <v>4490362.8</v>
      </c>
      <c r="T3837" s="11" t="s">
        <v>25</v>
      </c>
      <c r="U3837" s="18" t="s">
        <v>26</v>
      </c>
    </row>
    <row r="3838" spans="1:21" ht="15" customHeight="1" x14ac:dyDescent="0.15">
      <c r="A3838" s="10" t="s">
        <v>3886</v>
      </c>
      <c r="B3838" s="11" t="s">
        <v>31</v>
      </c>
      <c r="C3838" s="11" t="s">
        <v>63</v>
      </c>
      <c r="D3838" s="12">
        <v>45876</v>
      </c>
      <c r="E3838" s="11">
        <v>1432</v>
      </c>
      <c r="F3838" s="11" t="s">
        <v>33</v>
      </c>
      <c r="G3838" s="13">
        <v>3112.48</v>
      </c>
      <c r="H3838" s="14">
        <f t="shared" si="413"/>
        <v>4457071.3600000003</v>
      </c>
      <c r="I3838" s="14">
        <f>IF(F3838="GHS",H3838,H3838*Assumptions!$B$4)</f>
        <v>4457071.3600000003</v>
      </c>
      <c r="J3838" s="15" t="str">
        <f>INDEX(Assumptions!$B$8:$B$12,MATCH(B3838,Assumptions!$A$8:$A$12,0))</f>
        <v>Weighted Average</v>
      </c>
      <c r="K3838" s="16">
        <f>G3838/(1-INDEX(Assumptions!$D$8:$D$12,MATCH(B3838,Assumptions!$A$8:$A$12,0)))</f>
        <v>4322.8888888888887</v>
      </c>
      <c r="L3838" s="16">
        <f t="shared" si="414"/>
        <v>93.374399999999994</v>
      </c>
      <c r="M3838" s="16">
        <f t="shared" si="415"/>
        <v>216.14444444444445</v>
      </c>
      <c r="N3838" s="14">
        <f>E3838*(K3838-L3838-M3838)*IF(F3838="GHS",1,Assumptions!$B$4)</f>
        <v>5747145.9036444444</v>
      </c>
      <c r="O3838" s="15">
        <f t="shared" ca="1" si="416"/>
        <v>410</v>
      </c>
      <c r="P3838" s="15" t="str">
        <f t="shared" ca="1" si="417"/>
        <v>365d+</v>
      </c>
      <c r="Q3838" s="17">
        <f ca="1">IF(P3838="0-90d",0,IF(P3838="91-180d",INDEX(Assumptions!$F$8:$F$12,MATCH(B3838,Assumptions!$A$8:$A$12,0)),IF(P3838="181-365d",INDEX(Assumptions!$G$8:$G$12,MATCH(B3838,Assumptions!$A$8:$A$12,0)),INDEX(Assumptions!$H$8:$H$12,MATCH(B3838,Assumptions!$A$8:$A$12,0)))))</f>
        <v>0.6</v>
      </c>
      <c r="R3838" s="14">
        <f t="shared" ca="1" si="418"/>
        <v>2674242.8160000001</v>
      </c>
      <c r="S3838" s="14">
        <f t="shared" ca="1" si="419"/>
        <v>1782828.5440000002</v>
      </c>
      <c r="T3838" s="11" t="s">
        <v>25</v>
      </c>
      <c r="U3838" s="18" t="s">
        <v>26</v>
      </c>
    </row>
    <row r="3839" spans="1:21" ht="15" customHeight="1" x14ac:dyDescent="0.15">
      <c r="A3839" s="10" t="s">
        <v>3887</v>
      </c>
      <c r="B3839" s="11" t="s">
        <v>22</v>
      </c>
      <c r="C3839" s="11" t="s">
        <v>23</v>
      </c>
      <c r="D3839" s="12">
        <v>46134</v>
      </c>
      <c r="E3839" s="11">
        <v>3322</v>
      </c>
      <c r="F3839" s="11" t="s">
        <v>24</v>
      </c>
      <c r="G3839" s="13">
        <v>9132.4699999999993</v>
      </c>
      <c r="H3839" s="14">
        <f t="shared" si="413"/>
        <v>30338065.339999996</v>
      </c>
      <c r="I3839" s="14">
        <f>IF(F3839="GHS",H3839,H3839*Assumptions!$B$4)</f>
        <v>327651105.67199999</v>
      </c>
      <c r="J3839" s="15" t="str">
        <f>INDEX(Assumptions!$B$8:$B$12,MATCH(B3839,Assumptions!$A$8:$A$12,0))</f>
        <v>FIFO</v>
      </c>
      <c r="K3839" s="16">
        <f>G3839/(1-INDEX(Assumptions!$D$8:$D$12,MATCH(B3839,Assumptions!$A$8:$A$12,0)))</f>
        <v>11137.158536585364</v>
      </c>
      <c r="L3839" s="16">
        <f t="shared" si="414"/>
        <v>273.97409999999996</v>
      </c>
      <c r="M3839" s="16">
        <f t="shared" si="415"/>
        <v>556.85792682926819</v>
      </c>
      <c r="N3839" s="14">
        <f>E3839*(K3839-L3839-M3839)*IF(F3839="GHS",1,Assumptions!$B$4)</f>
        <v>369766259.98642534</v>
      </c>
      <c r="O3839" s="15">
        <f t="shared" ca="1" si="416"/>
        <v>152</v>
      </c>
      <c r="P3839" s="15" t="str">
        <f t="shared" ca="1" si="417"/>
        <v>91-180d</v>
      </c>
      <c r="Q3839" s="17">
        <f ca="1">IF(P3839="0-90d",0,IF(P3839="91-180d",INDEX(Assumptions!$F$8:$F$12,MATCH(B3839,Assumptions!$A$8:$A$12,0)),IF(P3839="181-365d",INDEX(Assumptions!$G$8:$G$12,MATCH(B3839,Assumptions!$A$8:$A$12,0)),INDEX(Assumptions!$H$8:$H$12,MATCH(B3839,Assumptions!$A$8:$A$12,0)))))</f>
        <v>0.03</v>
      </c>
      <c r="R3839" s="14">
        <f t="shared" ca="1" si="418"/>
        <v>9829533.1701599993</v>
      </c>
      <c r="S3839" s="14">
        <f t="shared" ca="1" si="419"/>
        <v>317821572.50184</v>
      </c>
      <c r="T3839" s="11" t="s">
        <v>50</v>
      </c>
      <c r="U3839" s="18" t="s">
        <v>26</v>
      </c>
    </row>
    <row r="3840" spans="1:21" ht="15" customHeight="1" x14ac:dyDescent="0.15">
      <c r="A3840" s="10" t="s">
        <v>3888</v>
      </c>
      <c r="B3840" s="11" t="s">
        <v>28</v>
      </c>
      <c r="C3840" s="11" t="s">
        <v>35</v>
      </c>
      <c r="D3840" s="12">
        <v>46129</v>
      </c>
      <c r="E3840" s="11">
        <v>3608</v>
      </c>
      <c r="F3840" s="11" t="s">
        <v>24</v>
      </c>
      <c r="G3840" s="13">
        <v>8237.93</v>
      </c>
      <c r="H3840" s="14">
        <f t="shared" si="413"/>
        <v>29722451.440000001</v>
      </c>
      <c r="I3840" s="14">
        <f>IF(F3840="GHS",H3840,H3840*Assumptions!$B$4)</f>
        <v>321002475.55200005</v>
      </c>
      <c r="J3840" s="15" t="str">
        <f>INDEX(Assumptions!$B$8:$B$12,MATCH(B3840,Assumptions!$A$8:$A$12,0))</f>
        <v>Fair Value Less Costs to Sell</v>
      </c>
      <c r="K3840" s="16">
        <f>G3840/(1-INDEX(Assumptions!$D$8:$D$12,MATCH(B3840,Assumptions!$A$8:$A$12,0)))</f>
        <v>9361.2840909090919</v>
      </c>
      <c r="L3840" s="16">
        <f t="shared" si="414"/>
        <v>247.1379</v>
      </c>
      <c r="M3840" s="16">
        <f t="shared" si="415"/>
        <v>468.06420454545463</v>
      </c>
      <c r="N3840" s="14">
        <f>E3840*(K3840-L3840-M3840)*IF(F3840="GHS",1,Assumptions!$B$4)</f>
        <v>336906689.11344004</v>
      </c>
      <c r="O3840" s="15">
        <f t="shared" ca="1" si="416"/>
        <v>157</v>
      </c>
      <c r="P3840" s="15" t="str">
        <f t="shared" ca="1" si="417"/>
        <v>91-180d</v>
      </c>
      <c r="Q3840" s="17">
        <f ca="1">IF(P3840="0-90d",0,IF(P3840="91-180d",INDEX(Assumptions!$F$8:$F$12,MATCH(B3840,Assumptions!$A$8:$A$12,0)),IF(P3840="181-365d",INDEX(Assumptions!$G$8:$G$12,MATCH(B3840,Assumptions!$A$8:$A$12,0)),INDEX(Assumptions!$H$8:$H$12,MATCH(B3840,Assumptions!$A$8:$A$12,0)))))</f>
        <v>0.02</v>
      </c>
      <c r="R3840" s="14">
        <f t="shared" ca="1" si="418"/>
        <v>6420049.5110400012</v>
      </c>
      <c r="S3840" s="14">
        <f t="shared" ca="1" si="419"/>
        <v>314582426.04096007</v>
      </c>
      <c r="T3840" s="11" t="s">
        <v>25</v>
      </c>
      <c r="U3840" s="18" t="s">
        <v>26</v>
      </c>
    </row>
    <row r="3841" spans="1:21" ht="15" customHeight="1" x14ac:dyDescent="0.15">
      <c r="A3841" s="10" t="s">
        <v>3889</v>
      </c>
      <c r="B3841" s="11" t="s">
        <v>22</v>
      </c>
      <c r="C3841" s="11" t="s">
        <v>81</v>
      </c>
      <c r="D3841" s="12">
        <v>45821</v>
      </c>
      <c r="E3841" s="11">
        <v>638</v>
      </c>
      <c r="F3841" s="11" t="s">
        <v>24</v>
      </c>
      <c r="G3841" s="13">
        <v>24108.03</v>
      </c>
      <c r="H3841" s="14">
        <f t="shared" si="413"/>
        <v>15380923.139999999</v>
      </c>
      <c r="I3841" s="14">
        <f>IF(F3841="GHS",H3841,H3841*Assumptions!$B$4)</f>
        <v>166113969.912</v>
      </c>
      <c r="J3841" s="15" t="str">
        <f>INDEX(Assumptions!$B$8:$B$12,MATCH(B3841,Assumptions!$A$8:$A$12,0))</f>
        <v>FIFO</v>
      </c>
      <c r="K3841" s="16">
        <f>G3841/(1-INDEX(Assumptions!$D$8:$D$12,MATCH(B3841,Assumptions!$A$8:$A$12,0)))</f>
        <v>29400.036585365851</v>
      </c>
      <c r="L3841" s="16">
        <f t="shared" si="414"/>
        <v>723.2408999999999</v>
      </c>
      <c r="M3841" s="16">
        <f t="shared" si="415"/>
        <v>1470.0018292682926</v>
      </c>
      <c r="N3841" s="14">
        <f>E3841*(K3841-L3841-M3841)*IF(F3841="GHS",1,Assumptions!$B$4)</f>
        <v>187465692.38605464</v>
      </c>
      <c r="O3841" s="15">
        <f t="shared" ca="1" si="416"/>
        <v>465</v>
      </c>
      <c r="P3841" s="15" t="str">
        <f t="shared" ca="1" si="417"/>
        <v>365d+</v>
      </c>
      <c r="Q3841" s="17">
        <f ca="1">IF(P3841="0-90d",0,IF(P3841="91-180d",INDEX(Assumptions!$F$8:$F$12,MATCH(B3841,Assumptions!$A$8:$A$12,0)),IF(P3841="181-365d",INDEX(Assumptions!$G$8:$G$12,MATCH(B3841,Assumptions!$A$8:$A$12,0)),INDEX(Assumptions!$H$8:$H$12,MATCH(B3841,Assumptions!$A$8:$A$12,0)))))</f>
        <v>0.5</v>
      </c>
      <c r="R3841" s="14">
        <f t="shared" ca="1" si="418"/>
        <v>83056984.956</v>
      </c>
      <c r="S3841" s="14">
        <f t="shared" ca="1" si="419"/>
        <v>83056984.956</v>
      </c>
      <c r="T3841" s="11" t="s">
        <v>25</v>
      </c>
      <c r="U3841" s="18" t="s">
        <v>26</v>
      </c>
    </row>
    <row r="3842" spans="1:21" ht="15" customHeight="1" x14ac:dyDescent="0.15">
      <c r="A3842" s="10" t="s">
        <v>3890</v>
      </c>
      <c r="B3842" s="11" t="s">
        <v>22</v>
      </c>
      <c r="C3842" s="11" t="s">
        <v>61</v>
      </c>
      <c r="D3842" s="12">
        <v>46141</v>
      </c>
      <c r="E3842" s="11">
        <v>4916</v>
      </c>
      <c r="F3842" s="11" t="s">
        <v>24</v>
      </c>
      <c r="G3842" s="13">
        <v>13066.96</v>
      </c>
      <c r="H3842" s="14">
        <f t="shared" ref="H3842:H3905" si="420">E3842*G3842</f>
        <v>64237175.359999999</v>
      </c>
      <c r="I3842" s="14">
        <f>IF(F3842="GHS",H3842,H3842*Assumptions!$B$4)</f>
        <v>693761493.88800001</v>
      </c>
      <c r="J3842" s="15" t="str">
        <f>INDEX(Assumptions!$B$8:$B$12,MATCH(B3842,Assumptions!$A$8:$A$12,0))</f>
        <v>FIFO</v>
      </c>
      <c r="K3842" s="16">
        <f>G3842/(1-INDEX(Assumptions!$D$8:$D$12,MATCH(B3842,Assumptions!$A$8:$A$12,0)))</f>
        <v>15935.317073170729</v>
      </c>
      <c r="L3842" s="16">
        <f t="shared" ref="L3842:L3905" si="421">G3842*0.03</f>
        <v>392.00879999999995</v>
      </c>
      <c r="M3842" s="16">
        <f t="shared" ref="M3842:M3905" si="422">K3842*0.05</f>
        <v>796.76585365853646</v>
      </c>
      <c r="N3842" s="14">
        <f>E3842*(K3842-L3842-M3842)*IF(F3842="GHS",1,Assumptions!$B$4)</f>
        <v>782935227.37067699</v>
      </c>
      <c r="O3842" s="15">
        <f t="shared" ref="O3842:O3905" ca="1" si="423">TODAY()-D3842</f>
        <v>145</v>
      </c>
      <c r="P3842" s="15" t="str">
        <f t="shared" ref="P3842:P3905" ca="1" si="424">IF(O3842&lt;=90,"0-90d",IF(O3842&lt;=180,"91-180d",IF(O3842&lt;=365,"181-365d","365d+")))</f>
        <v>91-180d</v>
      </c>
      <c r="Q3842" s="17">
        <f ca="1">IF(P3842="0-90d",0,IF(P3842="91-180d",INDEX(Assumptions!$F$8:$F$12,MATCH(B3842,Assumptions!$A$8:$A$12,0)),IF(P3842="181-365d",INDEX(Assumptions!$G$8:$G$12,MATCH(B3842,Assumptions!$A$8:$A$12,0)),INDEX(Assumptions!$H$8:$H$12,MATCH(B3842,Assumptions!$A$8:$A$12,0)))))</f>
        <v>0.03</v>
      </c>
      <c r="R3842" s="14">
        <f t="shared" ref="R3842:R3905" ca="1" si="425">I3842*Q3842</f>
        <v>20812844.816640001</v>
      </c>
      <c r="S3842" s="14">
        <f t="shared" ref="S3842:S3905" ca="1" si="426">IF(T3842="Held on Consignment (Not Owned)",0,MIN(I3842-R3842,N3842))</f>
        <v>672948649.07135999</v>
      </c>
      <c r="T3842" s="11" t="s">
        <v>50</v>
      </c>
      <c r="U3842" s="18" t="s">
        <v>26</v>
      </c>
    </row>
    <row r="3843" spans="1:21" ht="15" customHeight="1" x14ac:dyDescent="0.15">
      <c r="A3843" s="10" t="s">
        <v>3891</v>
      </c>
      <c r="B3843" s="11" t="s">
        <v>41</v>
      </c>
      <c r="C3843" s="11" t="s">
        <v>42</v>
      </c>
      <c r="D3843" s="12">
        <v>46111</v>
      </c>
      <c r="E3843" s="11">
        <v>164</v>
      </c>
      <c r="F3843" s="11" t="s">
        <v>33</v>
      </c>
      <c r="G3843" s="13">
        <v>419.75</v>
      </c>
      <c r="H3843" s="14">
        <f t="shared" si="420"/>
        <v>68839</v>
      </c>
      <c r="I3843" s="14">
        <f>IF(F3843="GHS",H3843,H3843*Assumptions!$B$4)</f>
        <v>68839</v>
      </c>
      <c r="J3843" s="15" t="str">
        <f>INDEX(Assumptions!$B$8:$B$12,MATCH(B3843,Assumptions!$A$8:$A$12,0))</f>
        <v>Weighted Average</v>
      </c>
      <c r="K3843" s="16">
        <f>G3843/(1-INDEX(Assumptions!$D$8:$D$12,MATCH(B3843,Assumptions!$A$8:$A$12,0)))</f>
        <v>645.76923076923072</v>
      </c>
      <c r="L3843" s="16">
        <f t="shared" si="421"/>
        <v>12.592499999999999</v>
      </c>
      <c r="M3843" s="16">
        <f t="shared" si="422"/>
        <v>32.28846153846154</v>
      </c>
      <c r="N3843" s="14">
        <f>E3843*(K3843-L3843-M3843)*IF(F3843="GHS",1,Assumptions!$B$4)</f>
        <v>98545.676153846143</v>
      </c>
      <c r="O3843" s="15">
        <f t="shared" ca="1" si="423"/>
        <v>175</v>
      </c>
      <c r="P3843" s="15" t="str">
        <f t="shared" ca="1" si="424"/>
        <v>91-180d</v>
      </c>
      <c r="Q3843" s="17">
        <f ca="1">IF(P3843="0-90d",0,IF(P3843="91-180d",INDEX(Assumptions!$F$8:$F$12,MATCH(B3843,Assumptions!$A$8:$A$12,0)),IF(P3843="181-365d",INDEX(Assumptions!$G$8:$G$12,MATCH(B3843,Assumptions!$A$8:$A$12,0)),INDEX(Assumptions!$H$8:$H$12,MATCH(B3843,Assumptions!$A$8:$A$12,0)))))</f>
        <v>0.1</v>
      </c>
      <c r="R3843" s="14">
        <f t="shared" ca="1" si="425"/>
        <v>6883.9000000000005</v>
      </c>
      <c r="S3843" s="14">
        <f t="shared" ca="1" si="426"/>
        <v>61955.1</v>
      </c>
      <c r="T3843" s="11" t="s">
        <v>25</v>
      </c>
      <c r="U3843" s="18" t="s">
        <v>26</v>
      </c>
    </row>
    <row r="3844" spans="1:21" ht="15" customHeight="1" x14ac:dyDescent="0.15">
      <c r="A3844" s="10" t="s">
        <v>3892</v>
      </c>
      <c r="B3844" s="11" t="s">
        <v>31</v>
      </c>
      <c r="C3844" s="11" t="s">
        <v>76</v>
      </c>
      <c r="D3844" s="12">
        <v>45989</v>
      </c>
      <c r="E3844" s="11">
        <v>3681</v>
      </c>
      <c r="F3844" s="11" t="s">
        <v>33</v>
      </c>
      <c r="G3844" s="13">
        <v>732.58</v>
      </c>
      <c r="H3844" s="14">
        <f t="shared" si="420"/>
        <v>2696626.98</v>
      </c>
      <c r="I3844" s="14">
        <f>IF(F3844="GHS",H3844,H3844*Assumptions!$B$4)</f>
        <v>2696626.98</v>
      </c>
      <c r="J3844" s="15" t="str">
        <f>INDEX(Assumptions!$B$8:$B$12,MATCH(B3844,Assumptions!$A$8:$A$12,0))</f>
        <v>Weighted Average</v>
      </c>
      <c r="K3844" s="16">
        <f>G3844/(1-INDEX(Assumptions!$D$8:$D$12,MATCH(B3844,Assumptions!$A$8:$A$12,0)))</f>
        <v>1017.4722222222223</v>
      </c>
      <c r="L3844" s="16">
        <f t="shared" si="421"/>
        <v>21.977399999999999</v>
      </c>
      <c r="M3844" s="16">
        <f t="shared" si="422"/>
        <v>50.873611111111117</v>
      </c>
      <c r="N3844" s="14">
        <f>E3844*(K3844-L3844-M3844)*IF(F3844="GHS",1,Assumptions!$B$4)</f>
        <v>3477150.6781000001</v>
      </c>
      <c r="O3844" s="15">
        <f t="shared" ca="1" si="423"/>
        <v>297</v>
      </c>
      <c r="P3844" s="15" t="str">
        <f t="shared" ca="1" si="424"/>
        <v>181-365d</v>
      </c>
      <c r="Q3844" s="17">
        <f ca="1">IF(P3844="0-90d",0,IF(P3844="91-180d",INDEX(Assumptions!$F$8:$F$12,MATCH(B3844,Assumptions!$A$8:$A$12,0)),IF(P3844="181-365d",INDEX(Assumptions!$G$8:$G$12,MATCH(B3844,Assumptions!$A$8:$A$12,0)),INDEX(Assumptions!$H$8:$H$12,MATCH(B3844,Assumptions!$A$8:$A$12,0)))))</f>
        <v>0.2</v>
      </c>
      <c r="R3844" s="14">
        <f t="shared" ca="1" si="425"/>
        <v>539325.39600000007</v>
      </c>
      <c r="S3844" s="14">
        <f t="shared" ca="1" si="426"/>
        <v>2157301.5839999998</v>
      </c>
      <c r="T3844" s="11" t="s">
        <v>25</v>
      </c>
      <c r="U3844" s="18" t="s">
        <v>26</v>
      </c>
    </row>
    <row r="3845" spans="1:21" ht="15" customHeight="1" x14ac:dyDescent="0.15">
      <c r="A3845" s="10" t="s">
        <v>3893</v>
      </c>
      <c r="B3845" s="11" t="s">
        <v>46</v>
      </c>
      <c r="C3845" s="11" t="s">
        <v>52</v>
      </c>
      <c r="D3845" s="12">
        <v>46117</v>
      </c>
      <c r="E3845" s="11">
        <v>4486</v>
      </c>
      <c r="F3845" s="11" t="s">
        <v>33</v>
      </c>
      <c r="G3845" s="13">
        <v>518995.02</v>
      </c>
      <c r="H3845" s="14">
        <f t="shared" si="420"/>
        <v>2328211659.7200003</v>
      </c>
      <c r="I3845" s="14">
        <f>IF(F3845="GHS",H3845,H3845*Assumptions!$B$4)</f>
        <v>2328211659.7200003</v>
      </c>
      <c r="J3845" s="15" t="str">
        <f>INDEX(Assumptions!$B$8:$B$12,MATCH(B3845,Assumptions!$A$8:$A$12,0))</f>
        <v>Specific Identification</v>
      </c>
      <c r="K3845" s="16">
        <f>G3845/(1-INDEX(Assumptions!$D$8:$D$12,MATCH(B3845,Assumptions!$A$8:$A$12,0)))</f>
        <v>665378.23076923075</v>
      </c>
      <c r="L3845" s="16">
        <f t="shared" si="421"/>
        <v>15569.8506</v>
      </c>
      <c r="M3845" s="16">
        <f t="shared" si="422"/>
        <v>33268.911538461536</v>
      </c>
      <c r="N3845" s="14">
        <f>E3845*(K3845-L3845-M3845)*IF(F3845="GHS",1,Assumptions!$B$4)</f>
        <v>2765796056.2776303</v>
      </c>
      <c r="O3845" s="15">
        <f t="shared" ca="1" si="423"/>
        <v>169</v>
      </c>
      <c r="P3845" s="15" t="str">
        <f t="shared" ca="1" si="424"/>
        <v>91-180d</v>
      </c>
      <c r="Q3845" s="17">
        <f ca="1">IF(P3845="0-90d",0,IF(P3845="91-180d",INDEX(Assumptions!$F$8:$F$12,MATCH(B3845,Assumptions!$A$8:$A$12,0)),IF(P3845="181-365d",INDEX(Assumptions!$G$8:$G$12,MATCH(B3845,Assumptions!$A$8:$A$12,0)),INDEX(Assumptions!$H$8:$H$12,MATCH(B3845,Assumptions!$A$8:$A$12,0)))))</f>
        <v>0</v>
      </c>
      <c r="R3845" s="14">
        <f t="shared" ca="1" si="425"/>
        <v>0</v>
      </c>
      <c r="S3845" s="14">
        <f t="shared" si="426"/>
        <v>0</v>
      </c>
      <c r="T3845" s="11" t="s">
        <v>39</v>
      </c>
      <c r="U3845" s="18" t="s">
        <v>26</v>
      </c>
    </row>
    <row r="3846" spans="1:21" ht="15" customHeight="1" x14ac:dyDescent="0.15">
      <c r="A3846" s="10" t="s">
        <v>3894</v>
      </c>
      <c r="B3846" s="11" t="s">
        <v>22</v>
      </c>
      <c r="C3846" s="11" t="s">
        <v>61</v>
      </c>
      <c r="D3846" s="12">
        <v>45750</v>
      </c>
      <c r="E3846" s="11">
        <v>4759</v>
      </c>
      <c r="F3846" s="11" t="s">
        <v>24</v>
      </c>
      <c r="G3846" s="13">
        <v>30852.7</v>
      </c>
      <c r="H3846" s="14">
        <f t="shared" si="420"/>
        <v>146827999.30000001</v>
      </c>
      <c r="I3846" s="14">
        <f>IF(F3846="GHS",H3846,H3846*Assumptions!$B$4)</f>
        <v>1585742392.4400003</v>
      </c>
      <c r="J3846" s="15" t="str">
        <f>INDEX(Assumptions!$B$8:$B$12,MATCH(B3846,Assumptions!$A$8:$A$12,0))</f>
        <v>FIFO</v>
      </c>
      <c r="K3846" s="16">
        <f>G3846/(1-INDEX(Assumptions!$D$8:$D$12,MATCH(B3846,Assumptions!$A$8:$A$12,0)))</f>
        <v>37625.243902439026</v>
      </c>
      <c r="L3846" s="16">
        <f t="shared" si="421"/>
        <v>925.58100000000002</v>
      </c>
      <c r="M3846" s="16">
        <f t="shared" si="422"/>
        <v>1881.2621951219514</v>
      </c>
      <c r="N3846" s="14">
        <f>E3846*(K3846-L3846-M3846)*IF(F3846="GHS",1,Assumptions!$B$4)</f>
        <v>1789568304.8341174</v>
      </c>
      <c r="O3846" s="15">
        <f t="shared" ca="1" si="423"/>
        <v>536</v>
      </c>
      <c r="P3846" s="15" t="str">
        <f t="shared" ca="1" si="424"/>
        <v>365d+</v>
      </c>
      <c r="Q3846" s="17">
        <f ca="1">IF(P3846="0-90d",0,IF(P3846="91-180d",INDEX(Assumptions!$F$8:$F$12,MATCH(B3846,Assumptions!$A$8:$A$12,0)),IF(P3846="181-365d",INDEX(Assumptions!$G$8:$G$12,MATCH(B3846,Assumptions!$A$8:$A$12,0)),INDEX(Assumptions!$H$8:$H$12,MATCH(B3846,Assumptions!$A$8:$A$12,0)))))</f>
        <v>0.5</v>
      </c>
      <c r="R3846" s="14">
        <f t="shared" ca="1" si="425"/>
        <v>792871196.22000015</v>
      </c>
      <c r="S3846" s="14">
        <f t="shared" ca="1" si="426"/>
        <v>792871196.22000015</v>
      </c>
      <c r="T3846" s="11" t="s">
        <v>25</v>
      </c>
      <c r="U3846" s="18" t="s">
        <v>36</v>
      </c>
    </row>
    <row r="3847" spans="1:21" ht="15" customHeight="1" x14ac:dyDescent="0.15">
      <c r="A3847" s="10" t="s">
        <v>3895</v>
      </c>
      <c r="B3847" s="11" t="s">
        <v>31</v>
      </c>
      <c r="C3847" s="11" t="s">
        <v>63</v>
      </c>
      <c r="D3847" s="12">
        <v>45833</v>
      </c>
      <c r="E3847" s="11">
        <v>2556</v>
      </c>
      <c r="F3847" s="11" t="s">
        <v>33</v>
      </c>
      <c r="G3847" s="13">
        <v>2061.19</v>
      </c>
      <c r="H3847" s="14">
        <f t="shared" si="420"/>
        <v>5268401.6400000006</v>
      </c>
      <c r="I3847" s="14">
        <f>IF(F3847="GHS",H3847,H3847*Assumptions!$B$4)</f>
        <v>5268401.6400000006</v>
      </c>
      <c r="J3847" s="15" t="str">
        <f>INDEX(Assumptions!$B$8:$B$12,MATCH(B3847,Assumptions!$A$8:$A$12,0))</f>
        <v>Weighted Average</v>
      </c>
      <c r="K3847" s="16">
        <f>G3847/(1-INDEX(Assumptions!$D$8:$D$12,MATCH(B3847,Assumptions!$A$8:$A$12,0)))</f>
        <v>2862.7638888888891</v>
      </c>
      <c r="L3847" s="16">
        <f t="shared" si="421"/>
        <v>61.835700000000003</v>
      </c>
      <c r="M3847" s="16">
        <f t="shared" si="422"/>
        <v>143.13819444444445</v>
      </c>
      <c r="N3847" s="14">
        <f>E3847*(K3847-L3847-M3847)*IF(F3847="GHS",1,Assumptions!$B$4)</f>
        <v>6793311.2258000011</v>
      </c>
      <c r="O3847" s="15">
        <f t="shared" ca="1" si="423"/>
        <v>453</v>
      </c>
      <c r="P3847" s="15" t="str">
        <f t="shared" ca="1" si="424"/>
        <v>365d+</v>
      </c>
      <c r="Q3847" s="17">
        <f ca="1">IF(P3847="0-90d",0,IF(P3847="91-180d",INDEX(Assumptions!$F$8:$F$12,MATCH(B3847,Assumptions!$A$8:$A$12,0)),IF(P3847="181-365d",INDEX(Assumptions!$G$8:$G$12,MATCH(B3847,Assumptions!$A$8:$A$12,0)),INDEX(Assumptions!$H$8:$H$12,MATCH(B3847,Assumptions!$A$8:$A$12,0)))))</f>
        <v>0.6</v>
      </c>
      <c r="R3847" s="14">
        <f t="shared" ca="1" si="425"/>
        <v>3161040.9840000002</v>
      </c>
      <c r="S3847" s="14">
        <f t="shared" ca="1" si="426"/>
        <v>2107360.6560000004</v>
      </c>
      <c r="T3847" s="11" t="s">
        <v>25</v>
      </c>
      <c r="U3847" s="18" t="s">
        <v>26</v>
      </c>
    </row>
    <row r="3848" spans="1:21" ht="15" customHeight="1" x14ac:dyDescent="0.15">
      <c r="A3848" s="10" t="s">
        <v>3896</v>
      </c>
      <c r="B3848" s="11" t="s">
        <v>46</v>
      </c>
      <c r="C3848" s="11" t="s">
        <v>119</v>
      </c>
      <c r="D3848" s="12">
        <v>45988</v>
      </c>
      <c r="E3848" s="11">
        <v>3172</v>
      </c>
      <c r="F3848" s="11" t="s">
        <v>33</v>
      </c>
      <c r="G3848" s="13">
        <v>563262.42000000004</v>
      </c>
      <c r="H3848" s="14">
        <f t="shared" si="420"/>
        <v>1786668396.2400002</v>
      </c>
      <c r="I3848" s="14">
        <f>IF(F3848="GHS",H3848,H3848*Assumptions!$B$4)</f>
        <v>1786668396.2400002</v>
      </c>
      <c r="J3848" s="15" t="str">
        <f>INDEX(Assumptions!$B$8:$B$12,MATCH(B3848,Assumptions!$A$8:$A$12,0))</f>
        <v>Specific Identification</v>
      </c>
      <c r="K3848" s="16">
        <f>G3848/(1-INDEX(Assumptions!$D$8:$D$12,MATCH(B3848,Assumptions!$A$8:$A$12,0)))</f>
        <v>722131.30769230775</v>
      </c>
      <c r="L3848" s="16">
        <f t="shared" si="421"/>
        <v>16897.872600000002</v>
      </c>
      <c r="M3848" s="16">
        <f t="shared" si="422"/>
        <v>36106.565384615387</v>
      </c>
      <c r="N3848" s="14">
        <f>E3848*(K3848-L3848-M3848)*IF(F3848="GHS",1,Assumptions!$B$4)</f>
        <v>2122470430.7128003</v>
      </c>
      <c r="O3848" s="15">
        <f t="shared" ca="1" si="423"/>
        <v>298</v>
      </c>
      <c r="P3848" s="15" t="str">
        <f t="shared" ca="1" si="424"/>
        <v>181-365d</v>
      </c>
      <c r="Q3848" s="17">
        <f ca="1">IF(P3848="0-90d",0,IF(P3848="91-180d",INDEX(Assumptions!$F$8:$F$12,MATCH(B3848,Assumptions!$A$8:$A$12,0)),IF(P3848="181-365d",INDEX(Assumptions!$G$8:$G$12,MATCH(B3848,Assumptions!$A$8:$A$12,0)),INDEX(Assumptions!$H$8:$H$12,MATCH(B3848,Assumptions!$A$8:$A$12,0)))))</f>
        <v>0.05</v>
      </c>
      <c r="R3848" s="14">
        <f t="shared" ca="1" si="425"/>
        <v>89333419.812000021</v>
      </c>
      <c r="S3848" s="14">
        <f t="shared" ca="1" si="426"/>
        <v>1697334976.4280002</v>
      </c>
      <c r="T3848" s="11" t="s">
        <v>25</v>
      </c>
      <c r="U3848" s="18" t="s">
        <v>36</v>
      </c>
    </row>
    <row r="3849" spans="1:21" ht="15" customHeight="1" x14ac:dyDescent="0.15">
      <c r="A3849" s="10" t="s">
        <v>3897</v>
      </c>
      <c r="B3849" s="11" t="s">
        <v>31</v>
      </c>
      <c r="C3849" s="11" t="s">
        <v>63</v>
      </c>
      <c r="D3849" s="12">
        <v>46186</v>
      </c>
      <c r="E3849" s="11">
        <v>4769</v>
      </c>
      <c r="F3849" s="11" t="s">
        <v>33</v>
      </c>
      <c r="G3849" s="13">
        <v>4849.6499999999996</v>
      </c>
      <c r="H3849" s="14">
        <f t="shared" si="420"/>
        <v>23127980.849999998</v>
      </c>
      <c r="I3849" s="14">
        <f>IF(F3849="GHS",H3849,H3849*Assumptions!$B$4)</f>
        <v>23127980.849999998</v>
      </c>
      <c r="J3849" s="15" t="str">
        <f>INDEX(Assumptions!$B$8:$B$12,MATCH(B3849,Assumptions!$A$8:$A$12,0))</f>
        <v>Weighted Average</v>
      </c>
      <c r="K3849" s="16">
        <f>G3849/(1-INDEX(Assumptions!$D$8:$D$12,MATCH(B3849,Assumptions!$A$8:$A$12,0)))</f>
        <v>6735.625</v>
      </c>
      <c r="L3849" s="16">
        <f t="shared" si="421"/>
        <v>145.48949999999999</v>
      </c>
      <c r="M3849" s="16">
        <f t="shared" si="422"/>
        <v>336.78125</v>
      </c>
      <c r="N3849" s="14">
        <f>E3849*(K3849-L3849-M3849)*IF(F3849="GHS",1,Assumptions!$B$4)</f>
        <v>29822246.418250002</v>
      </c>
      <c r="O3849" s="15">
        <f t="shared" ca="1" si="423"/>
        <v>100</v>
      </c>
      <c r="P3849" s="15" t="str">
        <f t="shared" ca="1" si="424"/>
        <v>91-180d</v>
      </c>
      <c r="Q3849" s="17">
        <f ca="1">IF(P3849="0-90d",0,IF(P3849="91-180d",INDEX(Assumptions!$F$8:$F$12,MATCH(B3849,Assumptions!$A$8:$A$12,0)),IF(P3849="181-365d",INDEX(Assumptions!$G$8:$G$12,MATCH(B3849,Assumptions!$A$8:$A$12,0)),INDEX(Assumptions!$H$8:$H$12,MATCH(B3849,Assumptions!$A$8:$A$12,0)))))</f>
        <v>0.05</v>
      </c>
      <c r="R3849" s="14">
        <f t="shared" ca="1" si="425"/>
        <v>1156399.0425</v>
      </c>
      <c r="S3849" s="14">
        <f t="shared" ca="1" si="426"/>
        <v>21971581.807499997</v>
      </c>
      <c r="T3849" s="11" t="s">
        <v>25</v>
      </c>
      <c r="U3849" s="18" t="s">
        <v>36</v>
      </c>
    </row>
    <row r="3850" spans="1:21" ht="15" customHeight="1" x14ac:dyDescent="0.15">
      <c r="A3850" s="10" t="s">
        <v>3898</v>
      </c>
      <c r="B3850" s="11" t="s">
        <v>41</v>
      </c>
      <c r="C3850" s="11" t="s">
        <v>42</v>
      </c>
      <c r="D3850" s="12">
        <v>46166</v>
      </c>
      <c r="E3850" s="11">
        <v>2144</v>
      </c>
      <c r="F3850" s="11" t="s">
        <v>33</v>
      </c>
      <c r="G3850" s="13">
        <v>545.86</v>
      </c>
      <c r="H3850" s="14">
        <f t="shared" si="420"/>
        <v>1170323.8400000001</v>
      </c>
      <c r="I3850" s="14">
        <f>IF(F3850="GHS",H3850,H3850*Assumptions!$B$4)</f>
        <v>1170323.8400000001</v>
      </c>
      <c r="J3850" s="15" t="str">
        <f>INDEX(Assumptions!$B$8:$B$12,MATCH(B3850,Assumptions!$A$8:$A$12,0))</f>
        <v>Weighted Average</v>
      </c>
      <c r="K3850" s="16">
        <f>G3850/(1-INDEX(Assumptions!$D$8:$D$12,MATCH(B3850,Assumptions!$A$8:$A$12,0)))</f>
        <v>839.78461538461534</v>
      </c>
      <c r="L3850" s="16">
        <f t="shared" si="421"/>
        <v>16.375799999999998</v>
      </c>
      <c r="M3850" s="16">
        <f t="shared" si="422"/>
        <v>41.989230769230772</v>
      </c>
      <c r="N3850" s="14">
        <f>E3850*(K3850-L3850-M3850)*IF(F3850="GHS",1,Assumptions!$B$4)</f>
        <v>1675363.5894153845</v>
      </c>
      <c r="O3850" s="15">
        <f t="shared" ca="1" si="423"/>
        <v>120</v>
      </c>
      <c r="P3850" s="15" t="str">
        <f t="shared" ca="1" si="424"/>
        <v>91-180d</v>
      </c>
      <c r="Q3850" s="17">
        <f ca="1">IF(P3850="0-90d",0,IF(P3850="91-180d",INDEX(Assumptions!$F$8:$F$12,MATCH(B3850,Assumptions!$A$8:$A$12,0)),IF(P3850="181-365d",INDEX(Assumptions!$G$8:$G$12,MATCH(B3850,Assumptions!$A$8:$A$12,0)),INDEX(Assumptions!$H$8:$H$12,MATCH(B3850,Assumptions!$A$8:$A$12,0)))))</f>
        <v>0.1</v>
      </c>
      <c r="R3850" s="14">
        <f t="shared" ca="1" si="425"/>
        <v>117032.38400000002</v>
      </c>
      <c r="S3850" s="14">
        <f t="shared" ca="1" si="426"/>
        <v>1053291.456</v>
      </c>
      <c r="T3850" s="11" t="s">
        <v>25</v>
      </c>
      <c r="U3850" s="18" t="s">
        <v>26</v>
      </c>
    </row>
    <row r="3851" spans="1:21" ht="15" customHeight="1" x14ac:dyDescent="0.15">
      <c r="A3851" s="10" t="s">
        <v>3899</v>
      </c>
      <c r="B3851" s="11" t="s">
        <v>46</v>
      </c>
      <c r="C3851" s="11" t="s">
        <v>52</v>
      </c>
      <c r="D3851" s="12">
        <v>46226</v>
      </c>
      <c r="E3851" s="11">
        <v>1718</v>
      </c>
      <c r="F3851" s="11" t="s">
        <v>33</v>
      </c>
      <c r="G3851" s="13">
        <v>886259.85</v>
      </c>
      <c r="H3851" s="14">
        <f t="shared" si="420"/>
        <v>1522594422.3</v>
      </c>
      <c r="I3851" s="14">
        <f>IF(F3851="GHS",H3851,H3851*Assumptions!$B$4)</f>
        <v>1522594422.3</v>
      </c>
      <c r="J3851" s="15" t="str">
        <f>INDEX(Assumptions!$B$8:$B$12,MATCH(B3851,Assumptions!$A$8:$A$12,0))</f>
        <v>Specific Identification</v>
      </c>
      <c r="K3851" s="16">
        <f>G3851/(1-INDEX(Assumptions!$D$8:$D$12,MATCH(B3851,Assumptions!$A$8:$A$12,0)))</f>
        <v>1136230.5769230768</v>
      </c>
      <c r="L3851" s="16">
        <f t="shared" si="421"/>
        <v>26587.795499999997</v>
      </c>
      <c r="M3851" s="16">
        <f t="shared" si="422"/>
        <v>56811.528846153844</v>
      </c>
      <c r="N3851" s="14">
        <f>E3851*(K3851-L3851-M3851)*IF(F3851="GHS",1,Assumptions!$B$4)</f>
        <v>1808764091.9271538</v>
      </c>
      <c r="O3851" s="15">
        <f t="shared" ca="1" si="423"/>
        <v>60</v>
      </c>
      <c r="P3851" s="15" t="str">
        <f t="shared" ca="1" si="424"/>
        <v>0-90d</v>
      </c>
      <c r="Q3851" s="17">
        <f ca="1">IF(P3851="0-90d",0,IF(P3851="91-180d",INDEX(Assumptions!$F$8:$F$12,MATCH(B3851,Assumptions!$A$8:$A$12,0)),IF(P3851="181-365d",INDEX(Assumptions!$G$8:$G$12,MATCH(B3851,Assumptions!$A$8:$A$12,0)),INDEX(Assumptions!$H$8:$H$12,MATCH(B3851,Assumptions!$A$8:$A$12,0)))))</f>
        <v>0</v>
      </c>
      <c r="R3851" s="14">
        <f t="shared" ca="1" si="425"/>
        <v>0</v>
      </c>
      <c r="S3851" s="14">
        <f t="shared" ca="1" si="426"/>
        <v>1522594422.3</v>
      </c>
      <c r="T3851" s="11" t="s">
        <v>25</v>
      </c>
      <c r="U3851" s="18" t="s">
        <v>26</v>
      </c>
    </row>
    <row r="3852" spans="1:21" ht="15" customHeight="1" x14ac:dyDescent="0.15">
      <c r="A3852" s="10" t="s">
        <v>3900</v>
      </c>
      <c r="B3852" s="11" t="s">
        <v>31</v>
      </c>
      <c r="C3852" s="11" t="s">
        <v>32</v>
      </c>
      <c r="D3852" s="12">
        <v>45850</v>
      </c>
      <c r="E3852" s="11">
        <v>2599</v>
      </c>
      <c r="F3852" s="11" t="s">
        <v>33</v>
      </c>
      <c r="G3852" s="13">
        <v>2614.6999999999998</v>
      </c>
      <c r="H3852" s="14">
        <f t="shared" si="420"/>
        <v>6795605.2999999998</v>
      </c>
      <c r="I3852" s="14">
        <f>IF(F3852="GHS",H3852,H3852*Assumptions!$B$4)</f>
        <v>6795605.2999999998</v>
      </c>
      <c r="J3852" s="15" t="str">
        <f>INDEX(Assumptions!$B$8:$B$12,MATCH(B3852,Assumptions!$A$8:$A$12,0))</f>
        <v>Weighted Average</v>
      </c>
      <c r="K3852" s="16">
        <f>G3852/(1-INDEX(Assumptions!$D$8:$D$12,MATCH(B3852,Assumptions!$A$8:$A$12,0)))</f>
        <v>3631.5277777777778</v>
      </c>
      <c r="L3852" s="16">
        <f t="shared" si="421"/>
        <v>78.440999999999988</v>
      </c>
      <c r="M3852" s="16">
        <f t="shared" si="422"/>
        <v>181.57638888888891</v>
      </c>
      <c r="N3852" s="14">
        <f>E3852*(K3852-L3852-M3852)*IF(F3852="GHS",1,Assumptions!$B$4)</f>
        <v>8762555.500722222</v>
      </c>
      <c r="O3852" s="15">
        <f t="shared" ca="1" si="423"/>
        <v>436</v>
      </c>
      <c r="P3852" s="15" t="str">
        <f t="shared" ca="1" si="424"/>
        <v>365d+</v>
      </c>
      <c r="Q3852" s="17">
        <f ca="1">IF(P3852="0-90d",0,IF(P3852="91-180d",INDEX(Assumptions!$F$8:$F$12,MATCH(B3852,Assumptions!$A$8:$A$12,0)),IF(P3852="181-365d",INDEX(Assumptions!$G$8:$G$12,MATCH(B3852,Assumptions!$A$8:$A$12,0)),INDEX(Assumptions!$H$8:$H$12,MATCH(B3852,Assumptions!$A$8:$A$12,0)))))</f>
        <v>0.6</v>
      </c>
      <c r="R3852" s="14">
        <f t="shared" ca="1" si="425"/>
        <v>4077363.1799999997</v>
      </c>
      <c r="S3852" s="14">
        <f t="shared" ca="1" si="426"/>
        <v>2718242.12</v>
      </c>
      <c r="T3852" s="11" t="s">
        <v>25</v>
      </c>
      <c r="U3852" s="18" t="s">
        <v>26</v>
      </c>
    </row>
    <row r="3853" spans="1:21" ht="15" customHeight="1" x14ac:dyDescent="0.15">
      <c r="A3853" s="10" t="s">
        <v>3901</v>
      </c>
      <c r="B3853" s="11" t="s">
        <v>31</v>
      </c>
      <c r="C3853" s="11" t="s">
        <v>76</v>
      </c>
      <c r="D3853" s="12">
        <v>46144</v>
      </c>
      <c r="E3853" s="11">
        <v>1228</v>
      </c>
      <c r="F3853" s="11" t="s">
        <v>33</v>
      </c>
      <c r="G3853" s="13">
        <v>3466.51</v>
      </c>
      <c r="H3853" s="14">
        <f t="shared" si="420"/>
        <v>4256874.28</v>
      </c>
      <c r="I3853" s="14">
        <f>IF(F3853="GHS",H3853,H3853*Assumptions!$B$4)</f>
        <v>4256874.28</v>
      </c>
      <c r="J3853" s="15" t="str">
        <f>INDEX(Assumptions!$B$8:$B$12,MATCH(B3853,Assumptions!$A$8:$A$12,0))</f>
        <v>Weighted Average</v>
      </c>
      <c r="K3853" s="16">
        <f>G3853/(1-INDEX(Assumptions!$D$8:$D$12,MATCH(B3853,Assumptions!$A$8:$A$12,0)))</f>
        <v>4814.5972222222226</v>
      </c>
      <c r="L3853" s="16">
        <f t="shared" si="421"/>
        <v>103.9953</v>
      </c>
      <c r="M3853" s="16">
        <f t="shared" si="422"/>
        <v>240.72986111111115</v>
      </c>
      <c r="N3853" s="14">
        <f>E3853*(K3853-L3853-M3853)*IF(F3853="GHS",1,Assumptions!$B$4)</f>
        <v>5489002.8910444453</v>
      </c>
      <c r="O3853" s="15">
        <f t="shared" ca="1" si="423"/>
        <v>142</v>
      </c>
      <c r="P3853" s="15" t="str">
        <f t="shared" ca="1" si="424"/>
        <v>91-180d</v>
      </c>
      <c r="Q3853" s="17">
        <f ca="1">IF(P3853="0-90d",0,IF(P3853="91-180d",INDEX(Assumptions!$F$8:$F$12,MATCH(B3853,Assumptions!$A$8:$A$12,0)),IF(P3853="181-365d",INDEX(Assumptions!$G$8:$G$12,MATCH(B3853,Assumptions!$A$8:$A$12,0)),INDEX(Assumptions!$H$8:$H$12,MATCH(B3853,Assumptions!$A$8:$A$12,0)))))</f>
        <v>0.05</v>
      </c>
      <c r="R3853" s="14">
        <f t="shared" ca="1" si="425"/>
        <v>212843.71400000004</v>
      </c>
      <c r="S3853" s="14">
        <f t="shared" ca="1" si="426"/>
        <v>4044030.5660000001</v>
      </c>
      <c r="T3853" s="11" t="s">
        <v>25</v>
      </c>
      <c r="U3853" s="18" t="s">
        <v>36</v>
      </c>
    </row>
    <row r="3854" spans="1:21" ht="15" customHeight="1" x14ac:dyDescent="0.15">
      <c r="A3854" s="10" t="s">
        <v>3902</v>
      </c>
      <c r="B3854" s="11" t="s">
        <v>22</v>
      </c>
      <c r="C3854" s="11" t="s">
        <v>61</v>
      </c>
      <c r="D3854" s="12">
        <v>46021</v>
      </c>
      <c r="E3854" s="11">
        <v>152</v>
      </c>
      <c r="F3854" s="11" t="s">
        <v>24</v>
      </c>
      <c r="G3854" s="13">
        <v>37060.120000000003</v>
      </c>
      <c r="H3854" s="14">
        <f t="shared" si="420"/>
        <v>5633138.2400000002</v>
      </c>
      <c r="I3854" s="14">
        <f>IF(F3854="GHS",H3854,H3854*Assumptions!$B$4)</f>
        <v>60837892.992000006</v>
      </c>
      <c r="J3854" s="15" t="str">
        <f>INDEX(Assumptions!$B$8:$B$12,MATCH(B3854,Assumptions!$A$8:$A$12,0))</f>
        <v>FIFO</v>
      </c>
      <c r="K3854" s="16">
        <f>G3854/(1-INDEX(Assumptions!$D$8:$D$12,MATCH(B3854,Assumptions!$A$8:$A$12,0)))</f>
        <v>45195.268292682929</v>
      </c>
      <c r="L3854" s="16">
        <f t="shared" si="421"/>
        <v>1111.8036</v>
      </c>
      <c r="M3854" s="16">
        <f t="shared" si="422"/>
        <v>2259.7634146341466</v>
      </c>
      <c r="N3854" s="14">
        <f>E3854*(K3854-L3854-M3854)*IF(F3854="GHS",1,Assumptions!$B$4)</f>
        <v>68657788.018044889</v>
      </c>
      <c r="O3854" s="15">
        <f t="shared" ca="1" si="423"/>
        <v>265</v>
      </c>
      <c r="P3854" s="15" t="str">
        <f t="shared" ca="1" si="424"/>
        <v>181-365d</v>
      </c>
      <c r="Q3854" s="17">
        <f ca="1">IF(P3854="0-90d",0,IF(P3854="91-180d",INDEX(Assumptions!$F$8:$F$12,MATCH(B3854,Assumptions!$A$8:$A$12,0)),IF(P3854="181-365d",INDEX(Assumptions!$G$8:$G$12,MATCH(B3854,Assumptions!$A$8:$A$12,0)),INDEX(Assumptions!$H$8:$H$12,MATCH(B3854,Assumptions!$A$8:$A$12,0)))))</f>
        <v>0.15</v>
      </c>
      <c r="R3854" s="14">
        <f t="shared" ca="1" si="425"/>
        <v>9125683.9488000013</v>
      </c>
      <c r="S3854" s="14">
        <f t="shared" ca="1" si="426"/>
        <v>51712209.043200001</v>
      </c>
      <c r="T3854" s="11" t="s">
        <v>25</v>
      </c>
      <c r="U3854" s="18" t="s">
        <v>26</v>
      </c>
    </row>
    <row r="3855" spans="1:21" ht="15" customHeight="1" x14ac:dyDescent="0.15">
      <c r="A3855" s="10" t="s">
        <v>3903</v>
      </c>
      <c r="B3855" s="11" t="s">
        <v>22</v>
      </c>
      <c r="C3855" s="11" t="s">
        <v>81</v>
      </c>
      <c r="D3855" s="12">
        <v>45939</v>
      </c>
      <c r="E3855" s="11">
        <v>1503</v>
      </c>
      <c r="F3855" s="11" t="s">
        <v>24</v>
      </c>
      <c r="G3855" s="13">
        <v>16924.89</v>
      </c>
      <c r="H3855" s="14">
        <f t="shared" si="420"/>
        <v>25438109.669999998</v>
      </c>
      <c r="I3855" s="14">
        <f>IF(F3855="GHS",H3855,H3855*Assumptions!$B$4)</f>
        <v>274731584.43599999</v>
      </c>
      <c r="J3855" s="15" t="str">
        <f>INDEX(Assumptions!$B$8:$B$12,MATCH(B3855,Assumptions!$A$8:$A$12,0))</f>
        <v>FIFO</v>
      </c>
      <c r="K3855" s="16">
        <f>G3855/(1-INDEX(Assumptions!$D$8:$D$12,MATCH(B3855,Assumptions!$A$8:$A$12,0)))</f>
        <v>20640.109756097558</v>
      </c>
      <c r="L3855" s="16">
        <f t="shared" si="421"/>
        <v>507.74669999999998</v>
      </c>
      <c r="M3855" s="16">
        <f t="shared" si="422"/>
        <v>1032.0054878048779</v>
      </c>
      <c r="N3855" s="14">
        <f>E3855*(K3855-L3855-M3855)*IF(F3855="GHS",1,Assumptions!$B$4)</f>
        <v>310044644.19155413</v>
      </c>
      <c r="O3855" s="15">
        <f t="shared" ca="1" si="423"/>
        <v>347</v>
      </c>
      <c r="P3855" s="15" t="str">
        <f t="shared" ca="1" si="424"/>
        <v>181-365d</v>
      </c>
      <c r="Q3855" s="17">
        <f ca="1">IF(P3855="0-90d",0,IF(P3855="91-180d",INDEX(Assumptions!$F$8:$F$12,MATCH(B3855,Assumptions!$A$8:$A$12,0)),IF(P3855="181-365d",INDEX(Assumptions!$G$8:$G$12,MATCH(B3855,Assumptions!$A$8:$A$12,0)),INDEX(Assumptions!$H$8:$H$12,MATCH(B3855,Assumptions!$A$8:$A$12,0)))))</f>
        <v>0.15</v>
      </c>
      <c r="R3855" s="14">
        <f t="shared" ca="1" si="425"/>
        <v>41209737.665399998</v>
      </c>
      <c r="S3855" s="14">
        <f t="shared" ca="1" si="426"/>
        <v>233521846.77059999</v>
      </c>
      <c r="T3855" s="11" t="s">
        <v>25</v>
      </c>
      <c r="U3855" s="18" t="s">
        <v>36</v>
      </c>
    </row>
    <row r="3856" spans="1:21" ht="15" customHeight="1" x14ac:dyDescent="0.15">
      <c r="A3856" s="10" t="s">
        <v>3904</v>
      </c>
      <c r="B3856" s="11" t="s">
        <v>41</v>
      </c>
      <c r="C3856" s="11" t="s">
        <v>44</v>
      </c>
      <c r="D3856" s="12">
        <v>45930</v>
      </c>
      <c r="E3856" s="11">
        <v>2016</v>
      </c>
      <c r="F3856" s="11" t="s">
        <v>33</v>
      </c>
      <c r="G3856" s="13">
        <v>800.73</v>
      </c>
      <c r="H3856" s="14">
        <f t="shared" si="420"/>
        <v>1614271.68</v>
      </c>
      <c r="I3856" s="14">
        <f>IF(F3856="GHS",H3856,H3856*Assumptions!$B$4)</f>
        <v>1614271.68</v>
      </c>
      <c r="J3856" s="15" t="str">
        <f>INDEX(Assumptions!$B$8:$B$12,MATCH(B3856,Assumptions!$A$8:$A$12,0))</f>
        <v>Weighted Average</v>
      </c>
      <c r="K3856" s="16">
        <f>G3856/(1-INDEX(Assumptions!$D$8:$D$12,MATCH(B3856,Assumptions!$A$8:$A$12,0)))</f>
        <v>1231.8923076923077</v>
      </c>
      <c r="L3856" s="16">
        <f t="shared" si="421"/>
        <v>24.021899999999999</v>
      </c>
      <c r="M3856" s="16">
        <f t="shared" si="422"/>
        <v>61.594615384615388</v>
      </c>
      <c r="N3856" s="14">
        <f>E3856*(K3856-L3856-M3856)*IF(F3856="GHS",1,Assumptions!$B$4)</f>
        <v>2310891.9972923081</v>
      </c>
      <c r="O3856" s="15">
        <f t="shared" ca="1" si="423"/>
        <v>356</v>
      </c>
      <c r="P3856" s="15" t="str">
        <f t="shared" ca="1" si="424"/>
        <v>181-365d</v>
      </c>
      <c r="Q3856" s="17">
        <f ca="1">IF(P3856="0-90d",0,IF(P3856="91-180d",INDEX(Assumptions!$F$8:$F$12,MATCH(B3856,Assumptions!$A$8:$A$12,0)),IF(P3856="181-365d",INDEX(Assumptions!$G$8:$G$12,MATCH(B3856,Assumptions!$A$8:$A$12,0)),INDEX(Assumptions!$H$8:$H$12,MATCH(B3856,Assumptions!$A$8:$A$12,0)))))</f>
        <v>0.35</v>
      </c>
      <c r="R3856" s="14">
        <f t="shared" ca="1" si="425"/>
        <v>564995.08799999999</v>
      </c>
      <c r="S3856" s="14">
        <f t="shared" ca="1" si="426"/>
        <v>1049276.5919999999</v>
      </c>
      <c r="T3856" s="11" t="s">
        <v>25</v>
      </c>
      <c r="U3856" s="18" t="s">
        <v>36</v>
      </c>
    </row>
    <row r="3857" spans="1:21" ht="15" customHeight="1" x14ac:dyDescent="0.15">
      <c r="A3857" s="10" t="s">
        <v>3905</v>
      </c>
      <c r="B3857" s="11" t="s">
        <v>41</v>
      </c>
      <c r="C3857" s="11" t="s">
        <v>115</v>
      </c>
      <c r="D3857" s="12">
        <v>46117</v>
      </c>
      <c r="E3857" s="11">
        <v>4684</v>
      </c>
      <c r="F3857" s="11" t="s">
        <v>33</v>
      </c>
      <c r="G3857" s="13">
        <v>1042.28</v>
      </c>
      <c r="H3857" s="14">
        <f t="shared" si="420"/>
        <v>4882039.5199999996</v>
      </c>
      <c r="I3857" s="14">
        <f>IF(F3857="GHS",H3857,H3857*Assumptions!$B$4)</f>
        <v>4882039.5199999996</v>
      </c>
      <c r="J3857" s="15" t="str">
        <f>INDEX(Assumptions!$B$8:$B$12,MATCH(B3857,Assumptions!$A$8:$A$12,0))</f>
        <v>Weighted Average</v>
      </c>
      <c r="K3857" s="16">
        <f>G3857/(1-INDEX(Assumptions!$D$8:$D$12,MATCH(B3857,Assumptions!$A$8:$A$12,0)))</f>
        <v>1603.5076923076922</v>
      </c>
      <c r="L3857" s="16">
        <f t="shared" si="421"/>
        <v>31.2684</v>
      </c>
      <c r="M3857" s="16">
        <f t="shared" si="422"/>
        <v>80.175384615384615</v>
      </c>
      <c r="N3857" s="14">
        <f>E3857*(K3857-L3857-M3857)*IF(F3857="GHS",1,Assumptions!$B$4)</f>
        <v>6988827.3436307684</v>
      </c>
      <c r="O3857" s="15">
        <f t="shared" ca="1" si="423"/>
        <v>169</v>
      </c>
      <c r="P3857" s="15" t="str">
        <f t="shared" ca="1" si="424"/>
        <v>91-180d</v>
      </c>
      <c r="Q3857" s="17">
        <f ca="1">IF(P3857="0-90d",0,IF(P3857="91-180d",INDEX(Assumptions!$F$8:$F$12,MATCH(B3857,Assumptions!$A$8:$A$12,0)),IF(P3857="181-365d",INDEX(Assumptions!$G$8:$G$12,MATCH(B3857,Assumptions!$A$8:$A$12,0)),INDEX(Assumptions!$H$8:$H$12,MATCH(B3857,Assumptions!$A$8:$A$12,0)))))</f>
        <v>0.1</v>
      </c>
      <c r="R3857" s="14">
        <f t="shared" ca="1" si="425"/>
        <v>488203.95199999999</v>
      </c>
      <c r="S3857" s="14">
        <f t="shared" ca="1" si="426"/>
        <v>4393835.568</v>
      </c>
      <c r="T3857" s="11" t="s">
        <v>25</v>
      </c>
      <c r="U3857" s="18" t="s">
        <v>26</v>
      </c>
    </row>
    <row r="3858" spans="1:21" ht="15" customHeight="1" x14ac:dyDescent="0.15">
      <c r="A3858" s="10" t="s">
        <v>3906</v>
      </c>
      <c r="B3858" s="11" t="s">
        <v>41</v>
      </c>
      <c r="C3858" s="11" t="s">
        <v>42</v>
      </c>
      <c r="D3858" s="12">
        <v>45901</v>
      </c>
      <c r="E3858" s="11">
        <v>4163</v>
      </c>
      <c r="F3858" s="11" t="s">
        <v>33</v>
      </c>
      <c r="G3858" s="13">
        <v>1005.44</v>
      </c>
      <c r="H3858" s="14">
        <f t="shared" si="420"/>
        <v>4185646.72</v>
      </c>
      <c r="I3858" s="14">
        <f>IF(F3858="GHS",H3858,H3858*Assumptions!$B$4)</f>
        <v>4185646.72</v>
      </c>
      <c r="J3858" s="15" t="str">
        <f>INDEX(Assumptions!$B$8:$B$12,MATCH(B3858,Assumptions!$A$8:$A$12,0))</f>
        <v>Weighted Average</v>
      </c>
      <c r="K3858" s="16">
        <f>G3858/(1-INDEX(Assumptions!$D$8:$D$12,MATCH(B3858,Assumptions!$A$8:$A$12,0)))</f>
        <v>1546.8307692307692</v>
      </c>
      <c r="L3858" s="16">
        <f t="shared" si="421"/>
        <v>30.1632</v>
      </c>
      <c r="M3858" s="16">
        <f t="shared" si="422"/>
        <v>77.341538461538462</v>
      </c>
      <c r="N3858" s="14">
        <f>E3858*(K3858-L3858-M3858)*IF(F3858="GHS",1,Assumptions!$B$4)</f>
        <v>5991914.2660923079</v>
      </c>
      <c r="O3858" s="15">
        <f t="shared" ca="1" si="423"/>
        <v>385</v>
      </c>
      <c r="P3858" s="15" t="str">
        <f t="shared" ca="1" si="424"/>
        <v>365d+</v>
      </c>
      <c r="Q3858" s="17">
        <f ca="1">IF(P3858="0-90d",0,IF(P3858="91-180d",INDEX(Assumptions!$F$8:$F$12,MATCH(B3858,Assumptions!$A$8:$A$12,0)),IF(P3858="181-365d",INDEX(Assumptions!$G$8:$G$12,MATCH(B3858,Assumptions!$A$8:$A$12,0)),INDEX(Assumptions!$H$8:$H$12,MATCH(B3858,Assumptions!$A$8:$A$12,0)))))</f>
        <v>0.8</v>
      </c>
      <c r="R3858" s="14">
        <f t="shared" ca="1" si="425"/>
        <v>3348517.3760000002</v>
      </c>
      <c r="S3858" s="14">
        <f t="shared" ca="1" si="426"/>
        <v>837129.34400000004</v>
      </c>
      <c r="T3858" s="11" t="s">
        <v>25</v>
      </c>
      <c r="U3858" s="18" t="s">
        <v>36</v>
      </c>
    </row>
    <row r="3859" spans="1:21" ht="15" customHeight="1" x14ac:dyDescent="0.15">
      <c r="A3859" s="10" t="s">
        <v>3907</v>
      </c>
      <c r="B3859" s="11" t="s">
        <v>28</v>
      </c>
      <c r="C3859" s="11" t="s">
        <v>38</v>
      </c>
      <c r="D3859" s="12">
        <v>46119</v>
      </c>
      <c r="E3859" s="11">
        <v>580</v>
      </c>
      <c r="F3859" s="11" t="s">
        <v>24</v>
      </c>
      <c r="G3859" s="13">
        <v>4599.5200000000004</v>
      </c>
      <c r="H3859" s="14">
        <f t="shared" si="420"/>
        <v>2667721.6</v>
      </c>
      <c r="I3859" s="14">
        <f>IF(F3859="GHS",H3859,H3859*Assumptions!$B$4)</f>
        <v>28811393.280000001</v>
      </c>
      <c r="J3859" s="15" t="str">
        <f>INDEX(Assumptions!$B$8:$B$12,MATCH(B3859,Assumptions!$A$8:$A$12,0))</f>
        <v>Fair Value Less Costs to Sell</v>
      </c>
      <c r="K3859" s="16">
        <f>G3859/(1-INDEX(Assumptions!$D$8:$D$12,MATCH(B3859,Assumptions!$A$8:$A$12,0)))</f>
        <v>5226.727272727273</v>
      </c>
      <c r="L3859" s="16">
        <f t="shared" si="421"/>
        <v>137.98560000000001</v>
      </c>
      <c r="M3859" s="16">
        <f t="shared" si="422"/>
        <v>261.33636363636367</v>
      </c>
      <c r="N3859" s="14">
        <f>E3859*(K3859-L3859-M3859)*IF(F3859="GHS",1,Assumptions!$B$4)</f>
        <v>30238866.85614546</v>
      </c>
      <c r="O3859" s="15">
        <f t="shared" ca="1" si="423"/>
        <v>167</v>
      </c>
      <c r="P3859" s="15" t="str">
        <f t="shared" ca="1" si="424"/>
        <v>91-180d</v>
      </c>
      <c r="Q3859" s="17">
        <f ca="1">IF(P3859="0-90d",0,IF(P3859="91-180d",INDEX(Assumptions!$F$8:$F$12,MATCH(B3859,Assumptions!$A$8:$A$12,0)),IF(P3859="181-365d",INDEX(Assumptions!$G$8:$G$12,MATCH(B3859,Assumptions!$A$8:$A$12,0)),INDEX(Assumptions!$H$8:$H$12,MATCH(B3859,Assumptions!$A$8:$A$12,0)))))</f>
        <v>0.02</v>
      </c>
      <c r="R3859" s="14">
        <f t="shared" ca="1" si="425"/>
        <v>576227.86560000002</v>
      </c>
      <c r="S3859" s="14">
        <f t="shared" ca="1" si="426"/>
        <v>28235165.4144</v>
      </c>
      <c r="T3859" s="11" t="s">
        <v>50</v>
      </c>
      <c r="U3859" s="18" t="s">
        <v>26</v>
      </c>
    </row>
    <row r="3860" spans="1:21" ht="15" customHeight="1" x14ac:dyDescent="0.15">
      <c r="A3860" s="10" t="s">
        <v>3908</v>
      </c>
      <c r="B3860" s="11" t="s">
        <v>22</v>
      </c>
      <c r="C3860" s="11" t="s">
        <v>23</v>
      </c>
      <c r="D3860" s="12">
        <v>46209</v>
      </c>
      <c r="E3860" s="11">
        <v>1684</v>
      </c>
      <c r="F3860" s="11" t="s">
        <v>24</v>
      </c>
      <c r="G3860" s="13">
        <v>28893.200000000001</v>
      </c>
      <c r="H3860" s="14">
        <f t="shared" si="420"/>
        <v>48656148.800000004</v>
      </c>
      <c r="I3860" s="14">
        <f>IF(F3860="GHS",H3860,H3860*Assumptions!$B$4)</f>
        <v>525486407.04000008</v>
      </c>
      <c r="J3860" s="15" t="str">
        <f>INDEX(Assumptions!$B$8:$B$12,MATCH(B3860,Assumptions!$A$8:$A$12,0))</f>
        <v>FIFO</v>
      </c>
      <c r="K3860" s="16">
        <f>G3860/(1-INDEX(Assumptions!$D$8:$D$12,MATCH(B3860,Assumptions!$A$8:$A$12,0)))</f>
        <v>35235.609756097561</v>
      </c>
      <c r="L3860" s="16">
        <f t="shared" si="421"/>
        <v>866.79599999999994</v>
      </c>
      <c r="M3860" s="16">
        <f t="shared" si="422"/>
        <v>1761.7804878048782</v>
      </c>
      <c r="N3860" s="14">
        <f>E3860*(K3860-L3860-M3860)*IF(F3860="GHS",1,Assumptions!$B$4)</f>
        <v>593030635.45709264</v>
      </c>
      <c r="O3860" s="15">
        <f t="shared" ca="1" si="423"/>
        <v>77</v>
      </c>
      <c r="P3860" s="15" t="str">
        <f t="shared" ca="1" si="424"/>
        <v>0-90d</v>
      </c>
      <c r="Q3860" s="17">
        <f ca="1">IF(P3860="0-90d",0,IF(P3860="91-180d",INDEX(Assumptions!$F$8:$F$12,MATCH(B3860,Assumptions!$A$8:$A$12,0)),IF(P3860="181-365d",INDEX(Assumptions!$G$8:$G$12,MATCH(B3860,Assumptions!$A$8:$A$12,0)),INDEX(Assumptions!$H$8:$H$12,MATCH(B3860,Assumptions!$A$8:$A$12,0)))))</f>
        <v>0</v>
      </c>
      <c r="R3860" s="14">
        <f t="shared" ca="1" si="425"/>
        <v>0</v>
      </c>
      <c r="S3860" s="14">
        <f t="shared" ca="1" si="426"/>
        <v>525486407.04000008</v>
      </c>
      <c r="T3860" s="11" t="s">
        <v>25</v>
      </c>
      <c r="U3860" s="18" t="s">
        <v>26</v>
      </c>
    </row>
    <row r="3861" spans="1:21" ht="15" customHeight="1" x14ac:dyDescent="0.15">
      <c r="A3861" s="10" t="s">
        <v>3909</v>
      </c>
      <c r="B3861" s="11" t="s">
        <v>46</v>
      </c>
      <c r="C3861" s="11" t="s">
        <v>52</v>
      </c>
      <c r="D3861" s="12">
        <v>45791</v>
      </c>
      <c r="E3861" s="11">
        <v>3560</v>
      </c>
      <c r="F3861" s="11" t="s">
        <v>33</v>
      </c>
      <c r="G3861" s="13">
        <v>605549.9</v>
      </c>
      <c r="H3861" s="14">
        <f t="shared" si="420"/>
        <v>2155757644</v>
      </c>
      <c r="I3861" s="14">
        <f>IF(F3861="GHS",H3861,H3861*Assumptions!$B$4)</f>
        <v>2155757644</v>
      </c>
      <c r="J3861" s="15" t="str">
        <f>INDEX(Assumptions!$B$8:$B$12,MATCH(B3861,Assumptions!$A$8:$A$12,0))</f>
        <v>Specific Identification</v>
      </c>
      <c r="K3861" s="16">
        <f>G3861/(1-INDEX(Assumptions!$D$8:$D$12,MATCH(B3861,Assumptions!$A$8:$A$12,0)))</f>
        <v>776346.02564102563</v>
      </c>
      <c r="L3861" s="16">
        <f t="shared" si="421"/>
        <v>18166.496999999999</v>
      </c>
      <c r="M3861" s="16">
        <f t="shared" si="422"/>
        <v>38817.301282051281</v>
      </c>
      <c r="N3861" s="14">
        <f>E3861*(K3861-L3861-M3861)*IF(F3861="GHS",1,Assumptions!$B$4)</f>
        <v>2560929529.3979487</v>
      </c>
      <c r="O3861" s="15">
        <f t="shared" ca="1" si="423"/>
        <v>495</v>
      </c>
      <c r="P3861" s="15" t="str">
        <f t="shared" ca="1" si="424"/>
        <v>365d+</v>
      </c>
      <c r="Q3861" s="17">
        <f ca="1">IF(P3861="0-90d",0,IF(P3861="91-180d",INDEX(Assumptions!$F$8:$F$12,MATCH(B3861,Assumptions!$A$8:$A$12,0)),IF(P3861="181-365d",INDEX(Assumptions!$G$8:$G$12,MATCH(B3861,Assumptions!$A$8:$A$12,0)),INDEX(Assumptions!$H$8:$H$12,MATCH(B3861,Assumptions!$A$8:$A$12,0)))))</f>
        <v>0.15</v>
      </c>
      <c r="R3861" s="14">
        <f t="shared" ca="1" si="425"/>
        <v>323363646.59999996</v>
      </c>
      <c r="S3861" s="14">
        <f t="shared" ca="1" si="426"/>
        <v>1832393997.4000001</v>
      </c>
      <c r="T3861" s="11" t="s">
        <v>25</v>
      </c>
      <c r="U3861" s="18" t="s">
        <v>26</v>
      </c>
    </row>
    <row r="3862" spans="1:21" ht="15" customHeight="1" x14ac:dyDescent="0.15">
      <c r="A3862" s="10" t="s">
        <v>3910</v>
      </c>
      <c r="B3862" s="11" t="s">
        <v>31</v>
      </c>
      <c r="C3862" s="11" t="s">
        <v>32</v>
      </c>
      <c r="D3862" s="12">
        <v>45792</v>
      </c>
      <c r="E3862" s="11">
        <v>198</v>
      </c>
      <c r="F3862" s="11" t="s">
        <v>33</v>
      </c>
      <c r="G3862" s="13">
        <v>3081.16</v>
      </c>
      <c r="H3862" s="14">
        <f t="shared" si="420"/>
        <v>610069.67999999993</v>
      </c>
      <c r="I3862" s="14">
        <f>IF(F3862="GHS",H3862,H3862*Assumptions!$B$4)</f>
        <v>610069.67999999993</v>
      </c>
      <c r="J3862" s="15" t="str">
        <f>INDEX(Assumptions!$B$8:$B$12,MATCH(B3862,Assumptions!$A$8:$A$12,0))</f>
        <v>Weighted Average</v>
      </c>
      <c r="K3862" s="16">
        <f>G3862/(1-INDEX(Assumptions!$D$8:$D$12,MATCH(B3862,Assumptions!$A$8:$A$12,0)))</f>
        <v>4279.3888888888887</v>
      </c>
      <c r="L3862" s="16">
        <f t="shared" si="421"/>
        <v>92.434799999999996</v>
      </c>
      <c r="M3862" s="16">
        <f t="shared" si="422"/>
        <v>213.96944444444443</v>
      </c>
      <c r="N3862" s="14">
        <f>E3862*(K3862-L3862-M3862)*IF(F3862="GHS",1,Assumptions!$B$4)</f>
        <v>786650.95959999994</v>
      </c>
      <c r="O3862" s="15">
        <f t="shared" ca="1" si="423"/>
        <v>494</v>
      </c>
      <c r="P3862" s="15" t="str">
        <f t="shared" ca="1" si="424"/>
        <v>365d+</v>
      </c>
      <c r="Q3862" s="17">
        <f ca="1">IF(P3862="0-90d",0,IF(P3862="91-180d",INDEX(Assumptions!$F$8:$F$12,MATCH(B3862,Assumptions!$A$8:$A$12,0)),IF(P3862="181-365d",INDEX(Assumptions!$G$8:$G$12,MATCH(B3862,Assumptions!$A$8:$A$12,0)),INDEX(Assumptions!$H$8:$H$12,MATCH(B3862,Assumptions!$A$8:$A$12,0)))))</f>
        <v>0.6</v>
      </c>
      <c r="R3862" s="14">
        <f t="shared" ca="1" si="425"/>
        <v>366041.80799999996</v>
      </c>
      <c r="S3862" s="14">
        <f t="shared" ca="1" si="426"/>
        <v>244027.87199999997</v>
      </c>
      <c r="T3862" s="11" t="s">
        <v>25</v>
      </c>
      <c r="U3862" s="18" t="s">
        <v>26</v>
      </c>
    </row>
    <row r="3863" spans="1:21" ht="15" customHeight="1" x14ac:dyDescent="0.15">
      <c r="A3863" s="10" t="s">
        <v>3911</v>
      </c>
      <c r="B3863" s="11" t="s">
        <v>41</v>
      </c>
      <c r="C3863" s="11" t="s">
        <v>115</v>
      </c>
      <c r="D3863" s="12">
        <v>46192</v>
      </c>
      <c r="E3863" s="11">
        <v>843</v>
      </c>
      <c r="F3863" s="11" t="s">
        <v>33</v>
      </c>
      <c r="G3863" s="13">
        <v>1058.27</v>
      </c>
      <c r="H3863" s="14">
        <f t="shared" si="420"/>
        <v>892121.61</v>
      </c>
      <c r="I3863" s="14">
        <f>IF(F3863="GHS",H3863,H3863*Assumptions!$B$4)</f>
        <v>892121.61</v>
      </c>
      <c r="J3863" s="15" t="str">
        <f>INDEX(Assumptions!$B$8:$B$12,MATCH(B3863,Assumptions!$A$8:$A$12,0))</f>
        <v>Weighted Average</v>
      </c>
      <c r="K3863" s="16">
        <f>G3863/(1-INDEX(Assumptions!$D$8:$D$12,MATCH(B3863,Assumptions!$A$8:$A$12,0)))</f>
        <v>1628.1076923076923</v>
      </c>
      <c r="L3863" s="16">
        <f t="shared" si="421"/>
        <v>31.748099999999997</v>
      </c>
      <c r="M3863" s="16">
        <f t="shared" si="422"/>
        <v>81.405384615384619</v>
      </c>
      <c r="N3863" s="14">
        <f>E3863*(K3863-L3863-M3863)*IF(F3863="GHS",1,Assumptions!$B$4)</f>
        <v>1277106.3970846152</v>
      </c>
      <c r="O3863" s="15">
        <f t="shared" ca="1" si="423"/>
        <v>94</v>
      </c>
      <c r="P3863" s="15" t="str">
        <f t="shared" ca="1" si="424"/>
        <v>91-180d</v>
      </c>
      <c r="Q3863" s="17">
        <f ca="1">IF(P3863="0-90d",0,IF(P3863="91-180d",INDEX(Assumptions!$F$8:$F$12,MATCH(B3863,Assumptions!$A$8:$A$12,0)),IF(P3863="181-365d",INDEX(Assumptions!$G$8:$G$12,MATCH(B3863,Assumptions!$A$8:$A$12,0)),INDEX(Assumptions!$H$8:$H$12,MATCH(B3863,Assumptions!$A$8:$A$12,0)))))</f>
        <v>0.1</v>
      </c>
      <c r="R3863" s="14">
        <f t="shared" ca="1" si="425"/>
        <v>89212.161000000007</v>
      </c>
      <c r="S3863" s="14">
        <f t="shared" si="426"/>
        <v>0</v>
      </c>
      <c r="T3863" s="11" t="s">
        <v>39</v>
      </c>
      <c r="U3863" s="18" t="s">
        <v>26</v>
      </c>
    </row>
    <row r="3864" spans="1:21" ht="15" customHeight="1" x14ac:dyDescent="0.15">
      <c r="A3864" s="10" t="s">
        <v>3912</v>
      </c>
      <c r="B3864" s="11" t="s">
        <v>28</v>
      </c>
      <c r="C3864" s="11" t="s">
        <v>55</v>
      </c>
      <c r="D3864" s="12">
        <v>45820</v>
      </c>
      <c r="E3864" s="11">
        <v>2047</v>
      </c>
      <c r="F3864" s="11" t="s">
        <v>24</v>
      </c>
      <c r="G3864" s="13">
        <v>5062.67</v>
      </c>
      <c r="H3864" s="14">
        <f t="shared" si="420"/>
        <v>10363285.49</v>
      </c>
      <c r="I3864" s="14">
        <f>IF(F3864="GHS",H3864,H3864*Assumptions!$B$4)</f>
        <v>111923483.29200001</v>
      </c>
      <c r="J3864" s="15" t="str">
        <f>INDEX(Assumptions!$B$8:$B$12,MATCH(B3864,Assumptions!$A$8:$A$12,0))</f>
        <v>Fair Value Less Costs to Sell</v>
      </c>
      <c r="K3864" s="16">
        <f>G3864/(1-INDEX(Assumptions!$D$8:$D$12,MATCH(B3864,Assumptions!$A$8:$A$12,0)))</f>
        <v>5753.034090909091</v>
      </c>
      <c r="L3864" s="16">
        <f t="shared" si="421"/>
        <v>151.8801</v>
      </c>
      <c r="M3864" s="16">
        <f t="shared" si="422"/>
        <v>287.65170454545455</v>
      </c>
      <c r="N3864" s="14">
        <f>E3864*(K3864-L3864-M3864)*IF(F3864="GHS",1,Assumptions!$B$4)</f>
        <v>117468783.14601272</v>
      </c>
      <c r="O3864" s="15">
        <f t="shared" ca="1" si="423"/>
        <v>466</v>
      </c>
      <c r="P3864" s="15" t="str">
        <f t="shared" ca="1" si="424"/>
        <v>365d+</v>
      </c>
      <c r="Q3864" s="17">
        <f ca="1">IF(P3864="0-90d",0,IF(P3864="91-180d",INDEX(Assumptions!$F$8:$F$12,MATCH(B3864,Assumptions!$A$8:$A$12,0)),IF(P3864="181-365d",INDEX(Assumptions!$G$8:$G$12,MATCH(B3864,Assumptions!$A$8:$A$12,0)),INDEX(Assumptions!$H$8:$H$12,MATCH(B3864,Assumptions!$A$8:$A$12,0)))))</f>
        <v>0.4</v>
      </c>
      <c r="R3864" s="14">
        <f t="shared" ca="1" si="425"/>
        <v>44769393.316800006</v>
      </c>
      <c r="S3864" s="14">
        <f t="shared" ca="1" si="426"/>
        <v>67154089.975199997</v>
      </c>
      <c r="T3864" s="11" t="s">
        <v>25</v>
      </c>
      <c r="U3864" s="18" t="s">
        <v>36</v>
      </c>
    </row>
    <row r="3865" spans="1:21" ht="15" customHeight="1" x14ac:dyDescent="0.15">
      <c r="A3865" s="10" t="s">
        <v>3913</v>
      </c>
      <c r="B3865" s="11" t="s">
        <v>41</v>
      </c>
      <c r="C3865" s="11" t="s">
        <v>44</v>
      </c>
      <c r="D3865" s="12">
        <v>46106</v>
      </c>
      <c r="E3865" s="11">
        <v>3017</v>
      </c>
      <c r="F3865" s="11" t="s">
        <v>33</v>
      </c>
      <c r="G3865" s="13">
        <v>258.24</v>
      </c>
      <c r="H3865" s="14">
        <f t="shared" si="420"/>
        <v>779110.08000000007</v>
      </c>
      <c r="I3865" s="14">
        <f>IF(F3865="GHS",H3865,H3865*Assumptions!$B$4)</f>
        <v>779110.08000000007</v>
      </c>
      <c r="J3865" s="15" t="str">
        <f>INDEX(Assumptions!$B$8:$B$12,MATCH(B3865,Assumptions!$A$8:$A$12,0))</f>
        <v>Weighted Average</v>
      </c>
      <c r="K3865" s="16">
        <f>G3865/(1-INDEX(Assumptions!$D$8:$D$12,MATCH(B3865,Assumptions!$A$8:$A$12,0)))</f>
        <v>397.2923076923077</v>
      </c>
      <c r="L3865" s="16">
        <f t="shared" si="421"/>
        <v>7.7472000000000003</v>
      </c>
      <c r="M3865" s="16">
        <f t="shared" si="422"/>
        <v>19.864615384615387</v>
      </c>
      <c r="N3865" s="14">
        <f>E3865*(K3865-L3865-M3865)*IF(F3865="GHS",1,Assumptions!$B$4)</f>
        <v>1115326.0452923076</v>
      </c>
      <c r="O3865" s="15">
        <f t="shared" ca="1" si="423"/>
        <v>180</v>
      </c>
      <c r="P3865" s="15" t="str">
        <f t="shared" ca="1" si="424"/>
        <v>91-180d</v>
      </c>
      <c r="Q3865" s="17">
        <f ca="1">IF(P3865="0-90d",0,IF(P3865="91-180d",INDEX(Assumptions!$F$8:$F$12,MATCH(B3865,Assumptions!$A$8:$A$12,0)),IF(P3865="181-365d",INDEX(Assumptions!$G$8:$G$12,MATCH(B3865,Assumptions!$A$8:$A$12,0)),INDEX(Assumptions!$H$8:$H$12,MATCH(B3865,Assumptions!$A$8:$A$12,0)))))</f>
        <v>0.1</v>
      </c>
      <c r="R3865" s="14">
        <f t="shared" ca="1" si="425"/>
        <v>77911.008000000016</v>
      </c>
      <c r="S3865" s="14">
        <f t="shared" si="426"/>
        <v>0</v>
      </c>
      <c r="T3865" s="11" t="s">
        <v>39</v>
      </c>
      <c r="U3865" s="18" t="s">
        <v>26</v>
      </c>
    </row>
    <row r="3866" spans="1:21" ht="15" customHeight="1" x14ac:dyDescent="0.15">
      <c r="A3866" s="10" t="s">
        <v>3914</v>
      </c>
      <c r="B3866" s="11" t="s">
        <v>28</v>
      </c>
      <c r="C3866" s="11" t="s">
        <v>29</v>
      </c>
      <c r="D3866" s="12">
        <v>46093</v>
      </c>
      <c r="E3866" s="11">
        <v>3564</v>
      </c>
      <c r="F3866" s="11" t="s">
        <v>24</v>
      </c>
      <c r="G3866" s="13">
        <v>8950.9</v>
      </c>
      <c r="H3866" s="14">
        <f t="shared" si="420"/>
        <v>31901007.599999998</v>
      </c>
      <c r="I3866" s="14">
        <f>IF(F3866="GHS",H3866,H3866*Assumptions!$B$4)</f>
        <v>344530882.07999998</v>
      </c>
      <c r="J3866" s="15" t="str">
        <f>INDEX(Assumptions!$B$8:$B$12,MATCH(B3866,Assumptions!$A$8:$A$12,0))</f>
        <v>Fair Value Less Costs to Sell</v>
      </c>
      <c r="K3866" s="16">
        <f>G3866/(1-INDEX(Assumptions!$D$8:$D$12,MATCH(B3866,Assumptions!$A$8:$A$12,0)))</f>
        <v>10171.477272727272</v>
      </c>
      <c r="L3866" s="16">
        <f t="shared" si="421"/>
        <v>268.52699999999999</v>
      </c>
      <c r="M3866" s="16">
        <f t="shared" si="422"/>
        <v>508.57386363636363</v>
      </c>
      <c r="N3866" s="14">
        <f>E3866*(K3866-L3866-M3866)*IF(F3866="GHS",1,Assumptions!$B$4)</f>
        <v>361600821.23759997</v>
      </c>
      <c r="O3866" s="15">
        <f t="shared" ca="1" si="423"/>
        <v>193</v>
      </c>
      <c r="P3866" s="15" t="str">
        <f t="shared" ca="1" si="424"/>
        <v>181-365d</v>
      </c>
      <c r="Q3866" s="17">
        <f ca="1">IF(P3866="0-90d",0,IF(P3866="91-180d",INDEX(Assumptions!$F$8:$F$12,MATCH(B3866,Assumptions!$A$8:$A$12,0)),IF(P3866="181-365d",INDEX(Assumptions!$G$8:$G$12,MATCH(B3866,Assumptions!$A$8:$A$12,0)),INDEX(Assumptions!$H$8:$H$12,MATCH(B3866,Assumptions!$A$8:$A$12,0)))))</f>
        <v>0.1</v>
      </c>
      <c r="R3866" s="14">
        <f t="shared" ca="1" si="425"/>
        <v>34453088.207999997</v>
      </c>
      <c r="S3866" s="14">
        <f t="shared" ca="1" si="426"/>
        <v>310077793.87199998</v>
      </c>
      <c r="T3866" s="11" t="s">
        <v>25</v>
      </c>
      <c r="U3866" s="18" t="s">
        <v>26</v>
      </c>
    </row>
    <row r="3867" spans="1:21" ht="15" customHeight="1" x14ac:dyDescent="0.15">
      <c r="A3867" s="10" t="s">
        <v>3915</v>
      </c>
      <c r="B3867" s="11" t="s">
        <v>28</v>
      </c>
      <c r="C3867" s="11" t="s">
        <v>35</v>
      </c>
      <c r="D3867" s="12">
        <v>45941</v>
      </c>
      <c r="E3867" s="11">
        <v>4419</v>
      </c>
      <c r="F3867" s="11" t="s">
        <v>24</v>
      </c>
      <c r="G3867" s="13">
        <v>8045.69</v>
      </c>
      <c r="H3867" s="14">
        <f t="shared" si="420"/>
        <v>35553904.109999999</v>
      </c>
      <c r="I3867" s="14">
        <f>IF(F3867="GHS",H3867,H3867*Assumptions!$B$4)</f>
        <v>383982164.38800001</v>
      </c>
      <c r="J3867" s="15" t="str">
        <f>INDEX(Assumptions!$B$8:$B$12,MATCH(B3867,Assumptions!$A$8:$A$12,0))</f>
        <v>Fair Value Less Costs to Sell</v>
      </c>
      <c r="K3867" s="16">
        <f>G3867/(1-INDEX(Assumptions!$D$8:$D$12,MATCH(B3867,Assumptions!$A$8:$A$12,0)))</f>
        <v>9142.8295454545441</v>
      </c>
      <c r="L3867" s="16">
        <f t="shared" si="421"/>
        <v>241.37069999999997</v>
      </c>
      <c r="M3867" s="16">
        <f t="shared" si="422"/>
        <v>457.14147727272723</v>
      </c>
      <c r="N3867" s="14">
        <f>E3867*(K3867-L3867-M3867)*IF(F3867="GHS",1,Assumptions!$B$4)</f>
        <v>403006735.25995088</v>
      </c>
      <c r="O3867" s="15">
        <f t="shared" ca="1" si="423"/>
        <v>345</v>
      </c>
      <c r="P3867" s="15" t="str">
        <f t="shared" ca="1" si="424"/>
        <v>181-365d</v>
      </c>
      <c r="Q3867" s="17">
        <f ca="1">IF(P3867="0-90d",0,IF(P3867="91-180d",INDEX(Assumptions!$F$8:$F$12,MATCH(B3867,Assumptions!$A$8:$A$12,0)),IF(P3867="181-365d",INDEX(Assumptions!$G$8:$G$12,MATCH(B3867,Assumptions!$A$8:$A$12,0)),INDEX(Assumptions!$H$8:$H$12,MATCH(B3867,Assumptions!$A$8:$A$12,0)))))</f>
        <v>0.1</v>
      </c>
      <c r="R3867" s="14">
        <f t="shared" ca="1" si="425"/>
        <v>38398216.4388</v>
      </c>
      <c r="S3867" s="14">
        <f t="shared" ca="1" si="426"/>
        <v>345583947.94920003</v>
      </c>
      <c r="T3867" s="11" t="s">
        <v>25</v>
      </c>
      <c r="U3867" s="18" t="s">
        <v>26</v>
      </c>
    </row>
    <row r="3868" spans="1:21" ht="15" customHeight="1" x14ac:dyDescent="0.15">
      <c r="A3868" s="10" t="s">
        <v>3916</v>
      </c>
      <c r="B3868" s="11" t="s">
        <v>41</v>
      </c>
      <c r="C3868" s="11" t="s">
        <v>49</v>
      </c>
      <c r="D3868" s="12">
        <v>45840</v>
      </c>
      <c r="E3868" s="11">
        <v>2935</v>
      </c>
      <c r="F3868" s="11" t="s">
        <v>33</v>
      </c>
      <c r="G3868" s="13">
        <v>225.22</v>
      </c>
      <c r="H3868" s="14">
        <f t="shared" si="420"/>
        <v>661020.69999999995</v>
      </c>
      <c r="I3868" s="14">
        <f>IF(F3868="GHS",H3868,H3868*Assumptions!$B$4)</f>
        <v>661020.69999999995</v>
      </c>
      <c r="J3868" s="15" t="str">
        <f>INDEX(Assumptions!$B$8:$B$12,MATCH(B3868,Assumptions!$A$8:$A$12,0))</f>
        <v>Weighted Average</v>
      </c>
      <c r="K3868" s="16">
        <f>G3868/(1-INDEX(Assumptions!$D$8:$D$12,MATCH(B3868,Assumptions!$A$8:$A$12,0)))</f>
        <v>346.49230769230769</v>
      </c>
      <c r="L3868" s="16">
        <f t="shared" si="421"/>
        <v>6.7565999999999997</v>
      </c>
      <c r="M3868" s="16">
        <f t="shared" si="422"/>
        <v>17.324615384615385</v>
      </c>
      <c r="N3868" s="14">
        <f>E3868*(K3868-L3868-M3868)*IF(F3868="GHS",1,Assumptions!$B$4)</f>
        <v>946276.55592307705</v>
      </c>
      <c r="O3868" s="15">
        <f t="shared" ca="1" si="423"/>
        <v>446</v>
      </c>
      <c r="P3868" s="15" t="str">
        <f t="shared" ca="1" si="424"/>
        <v>365d+</v>
      </c>
      <c r="Q3868" s="17">
        <f ca="1">IF(P3868="0-90d",0,IF(P3868="91-180d",INDEX(Assumptions!$F$8:$F$12,MATCH(B3868,Assumptions!$A$8:$A$12,0)),IF(P3868="181-365d",INDEX(Assumptions!$G$8:$G$12,MATCH(B3868,Assumptions!$A$8:$A$12,0)),INDEX(Assumptions!$H$8:$H$12,MATCH(B3868,Assumptions!$A$8:$A$12,0)))))</f>
        <v>0.8</v>
      </c>
      <c r="R3868" s="14">
        <f t="shared" ca="1" si="425"/>
        <v>528816.55999999994</v>
      </c>
      <c r="S3868" s="14">
        <f t="shared" ca="1" si="426"/>
        <v>132204.14000000001</v>
      </c>
      <c r="T3868" s="11" t="s">
        <v>25</v>
      </c>
      <c r="U3868" s="18" t="s">
        <v>26</v>
      </c>
    </row>
    <row r="3869" spans="1:21" ht="15" customHeight="1" x14ac:dyDescent="0.15">
      <c r="A3869" s="10" t="s">
        <v>3917</v>
      </c>
      <c r="B3869" s="11" t="s">
        <v>22</v>
      </c>
      <c r="C3869" s="11" t="s">
        <v>61</v>
      </c>
      <c r="D3869" s="12">
        <v>45778</v>
      </c>
      <c r="E3869" s="11">
        <v>1602</v>
      </c>
      <c r="F3869" s="11" t="s">
        <v>24</v>
      </c>
      <c r="G3869" s="13">
        <v>24905.82</v>
      </c>
      <c r="H3869" s="14">
        <f t="shared" si="420"/>
        <v>39899123.640000001</v>
      </c>
      <c r="I3869" s="14">
        <f>IF(F3869="GHS",H3869,H3869*Assumptions!$B$4)</f>
        <v>430910535.31200004</v>
      </c>
      <c r="J3869" s="15" t="str">
        <f>INDEX(Assumptions!$B$8:$B$12,MATCH(B3869,Assumptions!$A$8:$A$12,0))</f>
        <v>FIFO</v>
      </c>
      <c r="K3869" s="16">
        <f>G3869/(1-INDEX(Assumptions!$D$8:$D$12,MATCH(B3869,Assumptions!$A$8:$A$12,0)))</f>
        <v>30372.951219512193</v>
      </c>
      <c r="L3869" s="16">
        <f t="shared" si="421"/>
        <v>747.17459999999994</v>
      </c>
      <c r="M3869" s="16">
        <f t="shared" si="422"/>
        <v>1518.6475609756098</v>
      </c>
      <c r="N3869" s="14">
        <f>E3869*(K3869-L3869-M3869)*IF(F3869="GHS",1,Assumptions!$B$4)</f>
        <v>486298304.11917657</v>
      </c>
      <c r="O3869" s="15">
        <f t="shared" ca="1" si="423"/>
        <v>508</v>
      </c>
      <c r="P3869" s="15" t="str">
        <f t="shared" ca="1" si="424"/>
        <v>365d+</v>
      </c>
      <c r="Q3869" s="17">
        <f ca="1">IF(P3869="0-90d",0,IF(P3869="91-180d",INDEX(Assumptions!$F$8:$F$12,MATCH(B3869,Assumptions!$A$8:$A$12,0)),IF(P3869="181-365d",INDEX(Assumptions!$G$8:$G$12,MATCH(B3869,Assumptions!$A$8:$A$12,0)),INDEX(Assumptions!$H$8:$H$12,MATCH(B3869,Assumptions!$A$8:$A$12,0)))))</f>
        <v>0.5</v>
      </c>
      <c r="R3869" s="14">
        <f t="shared" ca="1" si="425"/>
        <v>215455267.65600002</v>
      </c>
      <c r="S3869" s="14">
        <f t="shared" ca="1" si="426"/>
        <v>215455267.65600002</v>
      </c>
      <c r="T3869" s="11" t="s">
        <v>25</v>
      </c>
      <c r="U3869" s="18" t="s">
        <v>26</v>
      </c>
    </row>
    <row r="3870" spans="1:21" ht="15" customHeight="1" x14ac:dyDescent="0.15">
      <c r="A3870" s="10" t="s">
        <v>3918</v>
      </c>
      <c r="B3870" s="11" t="s">
        <v>28</v>
      </c>
      <c r="C3870" s="11" t="s">
        <v>29</v>
      </c>
      <c r="D3870" s="12">
        <v>46038</v>
      </c>
      <c r="E3870" s="11">
        <v>3301</v>
      </c>
      <c r="F3870" s="11" t="s">
        <v>24</v>
      </c>
      <c r="G3870" s="13">
        <v>21600</v>
      </c>
      <c r="H3870" s="14">
        <f t="shared" si="420"/>
        <v>71301600</v>
      </c>
      <c r="I3870" s="14">
        <f>IF(F3870="GHS",H3870,H3870*Assumptions!$B$4)</f>
        <v>770057280</v>
      </c>
      <c r="J3870" s="15" t="str">
        <f>INDEX(Assumptions!$B$8:$B$12,MATCH(B3870,Assumptions!$A$8:$A$12,0))</f>
        <v>Fair Value Less Costs to Sell</v>
      </c>
      <c r="K3870" s="16">
        <f>G3870/(1-INDEX(Assumptions!$D$8:$D$12,MATCH(B3870,Assumptions!$A$8:$A$12,0)))</f>
        <v>24545.454545454544</v>
      </c>
      <c r="L3870" s="16">
        <f t="shared" si="421"/>
        <v>648</v>
      </c>
      <c r="M3870" s="16">
        <f t="shared" si="422"/>
        <v>1227.2727272727273</v>
      </c>
      <c r="N3870" s="14">
        <f>E3870*(K3870-L3870-M3870)*IF(F3870="GHS",1,Assumptions!$B$4)</f>
        <v>808210117.96363628</v>
      </c>
      <c r="O3870" s="15">
        <f t="shared" ca="1" si="423"/>
        <v>248</v>
      </c>
      <c r="P3870" s="15" t="str">
        <f t="shared" ca="1" si="424"/>
        <v>181-365d</v>
      </c>
      <c r="Q3870" s="17">
        <f ca="1">IF(P3870="0-90d",0,IF(P3870="91-180d",INDEX(Assumptions!$F$8:$F$12,MATCH(B3870,Assumptions!$A$8:$A$12,0)),IF(P3870="181-365d",INDEX(Assumptions!$G$8:$G$12,MATCH(B3870,Assumptions!$A$8:$A$12,0)),INDEX(Assumptions!$H$8:$H$12,MATCH(B3870,Assumptions!$A$8:$A$12,0)))))</f>
        <v>0.1</v>
      </c>
      <c r="R3870" s="14">
        <f t="shared" ca="1" si="425"/>
        <v>77005728</v>
      </c>
      <c r="S3870" s="14">
        <f t="shared" ca="1" si="426"/>
        <v>693051552</v>
      </c>
      <c r="T3870" s="11" t="s">
        <v>25</v>
      </c>
      <c r="U3870" s="18" t="s">
        <v>26</v>
      </c>
    </row>
    <row r="3871" spans="1:21" ht="15" customHeight="1" x14ac:dyDescent="0.15">
      <c r="A3871" s="10" t="s">
        <v>3919</v>
      </c>
      <c r="B3871" s="11" t="s">
        <v>28</v>
      </c>
      <c r="C3871" s="11" t="s">
        <v>35</v>
      </c>
      <c r="D3871" s="12">
        <v>45860</v>
      </c>
      <c r="E3871" s="11">
        <v>169</v>
      </c>
      <c r="F3871" s="11" t="s">
        <v>24</v>
      </c>
      <c r="G3871" s="13">
        <v>4284.55</v>
      </c>
      <c r="H3871" s="14">
        <f t="shared" si="420"/>
        <v>724088.95000000007</v>
      </c>
      <c r="I3871" s="14">
        <f>IF(F3871="GHS",H3871,H3871*Assumptions!$B$4)</f>
        <v>7820160.6600000011</v>
      </c>
      <c r="J3871" s="15" t="str">
        <f>INDEX(Assumptions!$B$8:$B$12,MATCH(B3871,Assumptions!$A$8:$A$12,0))</f>
        <v>Fair Value Less Costs to Sell</v>
      </c>
      <c r="K3871" s="16">
        <f>G3871/(1-INDEX(Assumptions!$D$8:$D$12,MATCH(B3871,Assumptions!$A$8:$A$12,0)))</f>
        <v>4868.806818181818</v>
      </c>
      <c r="L3871" s="16">
        <f t="shared" si="421"/>
        <v>128.53649999999999</v>
      </c>
      <c r="M3871" s="16">
        <f t="shared" si="422"/>
        <v>243.44034090909091</v>
      </c>
      <c r="N3871" s="14">
        <f>E3871*(K3871-L3871-M3871)*IF(F3871="GHS",1,Assumptions!$B$4)</f>
        <v>8207614.0745181814</v>
      </c>
      <c r="O3871" s="15">
        <f t="shared" ca="1" si="423"/>
        <v>426</v>
      </c>
      <c r="P3871" s="15" t="str">
        <f t="shared" ca="1" si="424"/>
        <v>365d+</v>
      </c>
      <c r="Q3871" s="17">
        <f ca="1">IF(P3871="0-90d",0,IF(P3871="91-180d",INDEX(Assumptions!$F$8:$F$12,MATCH(B3871,Assumptions!$A$8:$A$12,0)),IF(P3871="181-365d",INDEX(Assumptions!$G$8:$G$12,MATCH(B3871,Assumptions!$A$8:$A$12,0)),INDEX(Assumptions!$H$8:$H$12,MATCH(B3871,Assumptions!$A$8:$A$12,0)))))</f>
        <v>0.4</v>
      </c>
      <c r="R3871" s="14">
        <f t="shared" ca="1" si="425"/>
        <v>3128064.2640000004</v>
      </c>
      <c r="S3871" s="14">
        <f t="shared" ca="1" si="426"/>
        <v>4692096.3960000006</v>
      </c>
      <c r="T3871" s="11" t="s">
        <v>25</v>
      </c>
      <c r="U3871" s="18" t="s">
        <v>26</v>
      </c>
    </row>
    <row r="3872" spans="1:21" ht="15" customHeight="1" x14ac:dyDescent="0.15">
      <c r="A3872" s="10" t="s">
        <v>3920</v>
      </c>
      <c r="B3872" s="11" t="s">
        <v>31</v>
      </c>
      <c r="C3872" s="11" t="s">
        <v>76</v>
      </c>
      <c r="D3872" s="12">
        <v>46117</v>
      </c>
      <c r="E3872" s="11">
        <v>920</v>
      </c>
      <c r="F3872" s="11" t="s">
        <v>33</v>
      </c>
      <c r="G3872" s="13">
        <v>2572.84</v>
      </c>
      <c r="H3872" s="14">
        <f t="shared" si="420"/>
        <v>2367012.8000000003</v>
      </c>
      <c r="I3872" s="14">
        <f>IF(F3872="GHS",H3872,H3872*Assumptions!$B$4)</f>
        <v>2367012.8000000003</v>
      </c>
      <c r="J3872" s="15" t="str">
        <f>INDEX(Assumptions!$B$8:$B$12,MATCH(B3872,Assumptions!$A$8:$A$12,0))</f>
        <v>Weighted Average</v>
      </c>
      <c r="K3872" s="16">
        <f>G3872/(1-INDEX(Assumptions!$D$8:$D$12,MATCH(B3872,Assumptions!$A$8:$A$12,0)))</f>
        <v>3573.3888888888891</v>
      </c>
      <c r="L3872" s="16">
        <f t="shared" si="421"/>
        <v>77.185199999999995</v>
      </c>
      <c r="M3872" s="16">
        <f t="shared" si="422"/>
        <v>178.66944444444448</v>
      </c>
      <c r="N3872" s="14">
        <f>E3872*(K3872-L3872-M3872)*IF(F3872="GHS",1,Assumptions!$B$4)</f>
        <v>3052131.5048888894</v>
      </c>
      <c r="O3872" s="15">
        <f t="shared" ca="1" si="423"/>
        <v>169</v>
      </c>
      <c r="P3872" s="15" t="str">
        <f t="shared" ca="1" si="424"/>
        <v>91-180d</v>
      </c>
      <c r="Q3872" s="17">
        <f ca="1">IF(P3872="0-90d",0,IF(P3872="91-180d",INDEX(Assumptions!$F$8:$F$12,MATCH(B3872,Assumptions!$A$8:$A$12,0)),IF(P3872="181-365d",INDEX(Assumptions!$G$8:$G$12,MATCH(B3872,Assumptions!$A$8:$A$12,0)),INDEX(Assumptions!$H$8:$H$12,MATCH(B3872,Assumptions!$A$8:$A$12,0)))))</f>
        <v>0.05</v>
      </c>
      <c r="R3872" s="14">
        <f t="shared" ca="1" si="425"/>
        <v>118350.64000000001</v>
      </c>
      <c r="S3872" s="14">
        <f t="shared" ca="1" si="426"/>
        <v>2248662.16</v>
      </c>
      <c r="T3872" s="11" t="s">
        <v>25</v>
      </c>
      <c r="U3872" s="18" t="s">
        <v>26</v>
      </c>
    </row>
    <row r="3873" spans="1:21" ht="15" customHeight="1" x14ac:dyDescent="0.15">
      <c r="A3873" s="10" t="s">
        <v>3921</v>
      </c>
      <c r="B3873" s="11" t="s">
        <v>31</v>
      </c>
      <c r="C3873" s="11" t="s">
        <v>32</v>
      </c>
      <c r="D3873" s="12">
        <v>46170</v>
      </c>
      <c r="E3873" s="11">
        <v>298</v>
      </c>
      <c r="F3873" s="11" t="s">
        <v>33</v>
      </c>
      <c r="G3873" s="13">
        <v>1846.99</v>
      </c>
      <c r="H3873" s="14">
        <f t="shared" si="420"/>
        <v>550403.02</v>
      </c>
      <c r="I3873" s="14">
        <f>IF(F3873="GHS",H3873,H3873*Assumptions!$B$4)</f>
        <v>550403.02</v>
      </c>
      <c r="J3873" s="15" t="str">
        <f>INDEX(Assumptions!$B$8:$B$12,MATCH(B3873,Assumptions!$A$8:$A$12,0))</f>
        <v>Weighted Average</v>
      </c>
      <c r="K3873" s="16">
        <f>G3873/(1-INDEX(Assumptions!$D$8:$D$12,MATCH(B3873,Assumptions!$A$8:$A$12,0)))</f>
        <v>2565.2638888888891</v>
      </c>
      <c r="L3873" s="16">
        <f t="shared" si="421"/>
        <v>55.409700000000001</v>
      </c>
      <c r="M3873" s="16">
        <f t="shared" si="422"/>
        <v>128.26319444444445</v>
      </c>
      <c r="N3873" s="14">
        <f>E3873*(K3873-L3873-M3873)*IF(F3873="GHS",1,Assumptions!$B$4)</f>
        <v>709714.11634444457</v>
      </c>
      <c r="O3873" s="15">
        <f t="shared" ca="1" si="423"/>
        <v>116</v>
      </c>
      <c r="P3873" s="15" t="str">
        <f t="shared" ca="1" si="424"/>
        <v>91-180d</v>
      </c>
      <c r="Q3873" s="17">
        <f ca="1">IF(P3873="0-90d",0,IF(P3873="91-180d",INDEX(Assumptions!$F$8:$F$12,MATCH(B3873,Assumptions!$A$8:$A$12,0)),IF(P3873="181-365d",INDEX(Assumptions!$G$8:$G$12,MATCH(B3873,Assumptions!$A$8:$A$12,0)),INDEX(Assumptions!$H$8:$H$12,MATCH(B3873,Assumptions!$A$8:$A$12,0)))))</f>
        <v>0.05</v>
      </c>
      <c r="R3873" s="14">
        <f t="shared" ca="1" si="425"/>
        <v>27520.151000000002</v>
      </c>
      <c r="S3873" s="14">
        <f t="shared" ca="1" si="426"/>
        <v>522882.86900000001</v>
      </c>
      <c r="T3873" s="11" t="s">
        <v>25</v>
      </c>
      <c r="U3873" s="18" t="s">
        <v>26</v>
      </c>
    </row>
    <row r="3874" spans="1:21" ht="15" customHeight="1" x14ac:dyDescent="0.15">
      <c r="A3874" s="10" t="s">
        <v>3922</v>
      </c>
      <c r="B3874" s="11" t="s">
        <v>41</v>
      </c>
      <c r="C3874" s="11" t="s">
        <v>115</v>
      </c>
      <c r="D3874" s="12">
        <v>45924</v>
      </c>
      <c r="E3874" s="11">
        <v>2954</v>
      </c>
      <c r="F3874" s="11" t="s">
        <v>33</v>
      </c>
      <c r="G3874" s="13">
        <v>491.63</v>
      </c>
      <c r="H3874" s="14">
        <f t="shared" si="420"/>
        <v>1452275.02</v>
      </c>
      <c r="I3874" s="14">
        <f>IF(F3874="GHS",H3874,H3874*Assumptions!$B$4)</f>
        <v>1452275.02</v>
      </c>
      <c r="J3874" s="15" t="str">
        <f>INDEX(Assumptions!$B$8:$B$12,MATCH(B3874,Assumptions!$A$8:$A$12,0))</f>
        <v>Weighted Average</v>
      </c>
      <c r="K3874" s="16">
        <f>G3874/(1-INDEX(Assumptions!$D$8:$D$12,MATCH(B3874,Assumptions!$A$8:$A$12,0)))</f>
        <v>756.35384615384612</v>
      </c>
      <c r="L3874" s="16">
        <f t="shared" si="421"/>
        <v>14.748899999999999</v>
      </c>
      <c r="M3874" s="16">
        <f t="shared" si="422"/>
        <v>37.817692307692305</v>
      </c>
      <c r="N3874" s="14">
        <f>E3874*(K3874-L3874-M3874)*IF(F3874="GHS",1,Assumptions!$B$4)</f>
        <v>2078987.5478615384</v>
      </c>
      <c r="O3874" s="15">
        <f t="shared" ca="1" si="423"/>
        <v>362</v>
      </c>
      <c r="P3874" s="15" t="str">
        <f t="shared" ca="1" si="424"/>
        <v>181-365d</v>
      </c>
      <c r="Q3874" s="17">
        <f ca="1">IF(P3874="0-90d",0,IF(P3874="91-180d",INDEX(Assumptions!$F$8:$F$12,MATCH(B3874,Assumptions!$A$8:$A$12,0)),IF(P3874="181-365d",INDEX(Assumptions!$G$8:$G$12,MATCH(B3874,Assumptions!$A$8:$A$12,0)),INDEX(Assumptions!$H$8:$H$12,MATCH(B3874,Assumptions!$A$8:$A$12,0)))))</f>
        <v>0.35</v>
      </c>
      <c r="R3874" s="14">
        <f t="shared" ca="1" si="425"/>
        <v>508296.25699999998</v>
      </c>
      <c r="S3874" s="14">
        <f t="shared" ca="1" si="426"/>
        <v>943978.76300000004</v>
      </c>
      <c r="T3874" s="11" t="s">
        <v>25</v>
      </c>
      <c r="U3874" s="18" t="s">
        <v>26</v>
      </c>
    </row>
    <row r="3875" spans="1:21" ht="15" customHeight="1" x14ac:dyDescent="0.15">
      <c r="A3875" s="10" t="s">
        <v>3923</v>
      </c>
      <c r="B3875" s="11" t="s">
        <v>22</v>
      </c>
      <c r="C3875" s="11" t="s">
        <v>81</v>
      </c>
      <c r="D3875" s="12">
        <v>46000</v>
      </c>
      <c r="E3875" s="11">
        <v>3771</v>
      </c>
      <c r="F3875" s="11" t="s">
        <v>24</v>
      </c>
      <c r="G3875" s="13">
        <v>18463.32</v>
      </c>
      <c r="H3875" s="14">
        <f t="shared" si="420"/>
        <v>69625179.719999999</v>
      </c>
      <c r="I3875" s="14">
        <f>IF(F3875="GHS",H3875,H3875*Assumptions!$B$4)</f>
        <v>751951940.97600007</v>
      </c>
      <c r="J3875" s="15" t="str">
        <f>INDEX(Assumptions!$B$8:$B$12,MATCH(B3875,Assumptions!$A$8:$A$12,0))</f>
        <v>FIFO</v>
      </c>
      <c r="K3875" s="16">
        <f>G3875/(1-INDEX(Assumptions!$D$8:$D$12,MATCH(B3875,Assumptions!$A$8:$A$12,0)))</f>
        <v>22516.243902439022</v>
      </c>
      <c r="L3875" s="16">
        <f t="shared" si="421"/>
        <v>553.89959999999996</v>
      </c>
      <c r="M3875" s="16">
        <f t="shared" si="422"/>
        <v>1125.8121951219512</v>
      </c>
      <c r="N3875" s="14">
        <f>E3875*(K3875-L3875-M3875)*IF(F3875="GHS",1,Assumptions!$B$4)</f>
        <v>848605275.82828093</v>
      </c>
      <c r="O3875" s="15">
        <f t="shared" ca="1" si="423"/>
        <v>286</v>
      </c>
      <c r="P3875" s="15" t="str">
        <f t="shared" ca="1" si="424"/>
        <v>181-365d</v>
      </c>
      <c r="Q3875" s="17">
        <f ca="1">IF(P3875="0-90d",0,IF(P3875="91-180d",INDEX(Assumptions!$F$8:$F$12,MATCH(B3875,Assumptions!$A$8:$A$12,0)),IF(P3875="181-365d",INDEX(Assumptions!$G$8:$G$12,MATCH(B3875,Assumptions!$A$8:$A$12,0)),INDEX(Assumptions!$H$8:$H$12,MATCH(B3875,Assumptions!$A$8:$A$12,0)))))</f>
        <v>0.15</v>
      </c>
      <c r="R3875" s="14">
        <f t="shared" ca="1" si="425"/>
        <v>112792791.1464</v>
      </c>
      <c r="S3875" s="14">
        <f t="shared" ca="1" si="426"/>
        <v>639159149.8296001</v>
      </c>
      <c r="T3875" s="11" t="s">
        <v>25</v>
      </c>
      <c r="U3875" s="18" t="s">
        <v>26</v>
      </c>
    </row>
    <row r="3876" spans="1:21" ht="15" customHeight="1" x14ac:dyDescent="0.15">
      <c r="A3876" s="10" t="s">
        <v>3924</v>
      </c>
      <c r="B3876" s="11" t="s">
        <v>31</v>
      </c>
      <c r="C3876" s="11" t="s">
        <v>32</v>
      </c>
      <c r="D3876" s="12">
        <v>45877</v>
      </c>
      <c r="E3876" s="11">
        <v>1566</v>
      </c>
      <c r="F3876" s="11" t="s">
        <v>33</v>
      </c>
      <c r="G3876" s="13">
        <v>1845.41</v>
      </c>
      <c r="H3876" s="14">
        <f t="shared" si="420"/>
        <v>2889912.06</v>
      </c>
      <c r="I3876" s="14">
        <f>IF(F3876="GHS",H3876,H3876*Assumptions!$B$4)</f>
        <v>2889912.06</v>
      </c>
      <c r="J3876" s="15" t="str">
        <f>INDEX(Assumptions!$B$8:$B$12,MATCH(B3876,Assumptions!$A$8:$A$12,0))</f>
        <v>Weighted Average</v>
      </c>
      <c r="K3876" s="16">
        <f>G3876/(1-INDEX(Assumptions!$D$8:$D$12,MATCH(B3876,Assumptions!$A$8:$A$12,0)))</f>
        <v>2563.0694444444448</v>
      </c>
      <c r="L3876" s="16">
        <f t="shared" si="421"/>
        <v>55.362299999999998</v>
      </c>
      <c r="M3876" s="16">
        <f t="shared" si="422"/>
        <v>128.15347222222223</v>
      </c>
      <c r="N3876" s="14">
        <f>E3876*(K3876-L3876-M3876)*IF(F3876="GHS",1,Assumptions!$B$4)</f>
        <v>3726381.050700001</v>
      </c>
      <c r="O3876" s="15">
        <f t="shared" ca="1" si="423"/>
        <v>409</v>
      </c>
      <c r="P3876" s="15" t="str">
        <f t="shared" ca="1" si="424"/>
        <v>365d+</v>
      </c>
      <c r="Q3876" s="17">
        <f ca="1">IF(P3876="0-90d",0,IF(P3876="91-180d",INDEX(Assumptions!$F$8:$F$12,MATCH(B3876,Assumptions!$A$8:$A$12,0)),IF(P3876="181-365d",INDEX(Assumptions!$G$8:$G$12,MATCH(B3876,Assumptions!$A$8:$A$12,0)),INDEX(Assumptions!$H$8:$H$12,MATCH(B3876,Assumptions!$A$8:$A$12,0)))))</f>
        <v>0.6</v>
      </c>
      <c r="R3876" s="14">
        <f t="shared" ca="1" si="425"/>
        <v>1733947.236</v>
      </c>
      <c r="S3876" s="14">
        <f t="shared" ca="1" si="426"/>
        <v>1155964.824</v>
      </c>
      <c r="T3876" s="11" t="s">
        <v>25</v>
      </c>
      <c r="U3876" s="18" t="s">
        <v>36</v>
      </c>
    </row>
    <row r="3877" spans="1:21" ht="15" customHeight="1" x14ac:dyDescent="0.15">
      <c r="A3877" s="10" t="s">
        <v>3925</v>
      </c>
      <c r="B3877" s="11" t="s">
        <v>46</v>
      </c>
      <c r="C3877" s="11" t="s">
        <v>119</v>
      </c>
      <c r="D3877" s="12">
        <v>46163</v>
      </c>
      <c r="E3877" s="11">
        <v>1852</v>
      </c>
      <c r="F3877" s="11" t="s">
        <v>33</v>
      </c>
      <c r="G3877" s="13">
        <v>190650.04</v>
      </c>
      <c r="H3877" s="14">
        <f t="shared" si="420"/>
        <v>353083874.08000004</v>
      </c>
      <c r="I3877" s="14">
        <f>IF(F3877="GHS",H3877,H3877*Assumptions!$B$4)</f>
        <v>353083874.08000004</v>
      </c>
      <c r="J3877" s="15" t="str">
        <f>INDEX(Assumptions!$B$8:$B$12,MATCH(B3877,Assumptions!$A$8:$A$12,0))</f>
        <v>Specific Identification</v>
      </c>
      <c r="K3877" s="16">
        <f>G3877/(1-INDEX(Assumptions!$D$8:$D$12,MATCH(B3877,Assumptions!$A$8:$A$12,0)))</f>
        <v>244423.12820512822</v>
      </c>
      <c r="L3877" s="16">
        <f t="shared" si="421"/>
        <v>5719.5011999999997</v>
      </c>
      <c r="M3877" s="16">
        <f t="shared" si="422"/>
        <v>12221.156410256412</v>
      </c>
      <c r="N3877" s="14">
        <f>E3877*(K3877-L3877-M3877)*IF(F3877="GHS",1,Assumptions!$B$4)</f>
        <v>419445535.54170263</v>
      </c>
      <c r="O3877" s="15">
        <f t="shared" ca="1" si="423"/>
        <v>123</v>
      </c>
      <c r="P3877" s="15" t="str">
        <f t="shared" ca="1" si="424"/>
        <v>91-180d</v>
      </c>
      <c r="Q3877" s="17">
        <f ca="1">IF(P3877="0-90d",0,IF(P3877="91-180d",INDEX(Assumptions!$F$8:$F$12,MATCH(B3877,Assumptions!$A$8:$A$12,0)),IF(P3877="181-365d",INDEX(Assumptions!$G$8:$G$12,MATCH(B3877,Assumptions!$A$8:$A$12,0)),INDEX(Assumptions!$H$8:$H$12,MATCH(B3877,Assumptions!$A$8:$A$12,0)))))</f>
        <v>0</v>
      </c>
      <c r="R3877" s="14">
        <f t="shared" ca="1" si="425"/>
        <v>0</v>
      </c>
      <c r="S3877" s="14">
        <f t="shared" ca="1" si="426"/>
        <v>353083874.08000004</v>
      </c>
      <c r="T3877" s="11" t="s">
        <v>25</v>
      </c>
      <c r="U3877" s="18" t="s">
        <v>36</v>
      </c>
    </row>
    <row r="3878" spans="1:21" ht="15" customHeight="1" x14ac:dyDescent="0.15">
      <c r="A3878" s="10" t="s">
        <v>3926</v>
      </c>
      <c r="B3878" s="11" t="s">
        <v>31</v>
      </c>
      <c r="C3878" s="11" t="s">
        <v>63</v>
      </c>
      <c r="D3878" s="12">
        <v>46047</v>
      </c>
      <c r="E3878" s="11">
        <v>176</v>
      </c>
      <c r="F3878" s="11" t="s">
        <v>33</v>
      </c>
      <c r="G3878" s="13">
        <v>1192.5</v>
      </c>
      <c r="H3878" s="14">
        <f t="shared" si="420"/>
        <v>209880</v>
      </c>
      <c r="I3878" s="14">
        <f>IF(F3878="GHS",H3878,H3878*Assumptions!$B$4)</f>
        <v>209880</v>
      </c>
      <c r="J3878" s="15" t="str">
        <f>INDEX(Assumptions!$B$8:$B$12,MATCH(B3878,Assumptions!$A$8:$A$12,0))</f>
        <v>Weighted Average</v>
      </c>
      <c r="K3878" s="16">
        <f>G3878/(1-INDEX(Assumptions!$D$8:$D$12,MATCH(B3878,Assumptions!$A$8:$A$12,0)))</f>
        <v>1656.25</v>
      </c>
      <c r="L3878" s="16">
        <f t="shared" si="421"/>
        <v>35.774999999999999</v>
      </c>
      <c r="M3878" s="16">
        <f t="shared" si="422"/>
        <v>82.8125</v>
      </c>
      <c r="N3878" s="14">
        <f>E3878*(K3878-L3878-M3878)*IF(F3878="GHS",1,Assumptions!$B$4)</f>
        <v>270628.59999999998</v>
      </c>
      <c r="O3878" s="15">
        <f t="shared" ca="1" si="423"/>
        <v>239</v>
      </c>
      <c r="P3878" s="15" t="str">
        <f t="shared" ca="1" si="424"/>
        <v>181-365d</v>
      </c>
      <c r="Q3878" s="17">
        <f ca="1">IF(P3878="0-90d",0,IF(P3878="91-180d",INDEX(Assumptions!$F$8:$F$12,MATCH(B3878,Assumptions!$A$8:$A$12,0)),IF(P3878="181-365d",INDEX(Assumptions!$G$8:$G$12,MATCH(B3878,Assumptions!$A$8:$A$12,0)),INDEX(Assumptions!$H$8:$H$12,MATCH(B3878,Assumptions!$A$8:$A$12,0)))))</f>
        <v>0.2</v>
      </c>
      <c r="R3878" s="14">
        <f t="shared" ca="1" si="425"/>
        <v>41976</v>
      </c>
      <c r="S3878" s="14">
        <f t="shared" ca="1" si="426"/>
        <v>167904</v>
      </c>
      <c r="T3878" s="11" t="s">
        <v>25</v>
      </c>
      <c r="U3878" s="18" t="s">
        <v>26</v>
      </c>
    </row>
    <row r="3879" spans="1:21" ht="15" customHeight="1" x14ac:dyDescent="0.15">
      <c r="A3879" s="10" t="s">
        <v>3927</v>
      </c>
      <c r="B3879" s="11" t="s">
        <v>41</v>
      </c>
      <c r="C3879" s="11" t="s">
        <v>115</v>
      </c>
      <c r="D3879" s="12">
        <v>45912</v>
      </c>
      <c r="E3879" s="11">
        <v>3348</v>
      </c>
      <c r="F3879" s="11" t="s">
        <v>33</v>
      </c>
      <c r="G3879" s="13">
        <v>963.66</v>
      </c>
      <c r="H3879" s="14">
        <f t="shared" si="420"/>
        <v>3226333.6799999997</v>
      </c>
      <c r="I3879" s="14">
        <f>IF(F3879="GHS",H3879,H3879*Assumptions!$B$4)</f>
        <v>3226333.6799999997</v>
      </c>
      <c r="J3879" s="15" t="str">
        <f>INDEX(Assumptions!$B$8:$B$12,MATCH(B3879,Assumptions!$A$8:$A$12,0))</f>
        <v>Weighted Average</v>
      </c>
      <c r="K3879" s="16">
        <f>G3879/(1-INDEX(Assumptions!$D$8:$D$12,MATCH(B3879,Assumptions!$A$8:$A$12,0)))</f>
        <v>1482.5538461538461</v>
      </c>
      <c r="L3879" s="16">
        <f t="shared" si="421"/>
        <v>28.909799999999997</v>
      </c>
      <c r="M3879" s="16">
        <f t="shared" si="422"/>
        <v>74.1276923076923</v>
      </c>
      <c r="N3879" s="14">
        <f>E3879*(K3879-L3879-M3879)*IF(F3879="GHS",1,Assumptions!$B$4)</f>
        <v>4618620.7526769228</v>
      </c>
      <c r="O3879" s="15">
        <f t="shared" ca="1" si="423"/>
        <v>374</v>
      </c>
      <c r="P3879" s="15" t="str">
        <f t="shared" ca="1" si="424"/>
        <v>365d+</v>
      </c>
      <c r="Q3879" s="17">
        <f ca="1">IF(P3879="0-90d",0,IF(P3879="91-180d",INDEX(Assumptions!$F$8:$F$12,MATCH(B3879,Assumptions!$A$8:$A$12,0)),IF(P3879="181-365d",INDEX(Assumptions!$G$8:$G$12,MATCH(B3879,Assumptions!$A$8:$A$12,0)),INDEX(Assumptions!$H$8:$H$12,MATCH(B3879,Assumptions!$A$8:$A$12,0)))))</f>
        <v>0.8</v>
      </c>
      <c r="R3879" s="14">
        <f t="shared" ca="1" si="425"/>
        <v>2581066.9440000001</v>
      </c>
      <c r="S3879" s="14">
        <f t="shared" ca="1" si="426"/>
        <v>645266.73599999957</v>
      </c>
      <c r="T3879" s="11" t="s">
        <v>25</v>
      </c>
      <c r="U3879" s="18" t="s">
        <v>26</v>
      </c>
    </row>
    <row r="3880" spans="1:21" ht="15" customHeight="1" x14ac:dyDescent="0.15">
      <c r="A3880" s="10" t="s">
        <v>3928</v>
      </c>
      <c r="B3880" s="11" t="s">
        <v>28</v>
      </c>
      <c r="C3880" s="11" t="s">
        <v>29</v>
      </c>
      <c r="D3880" s="12">
        <v>46130</v>
      </c>
      <c r="E3880" s="11">
        <v>1793</v>
      </c>
      <c r="F3880" s="11" t="s">
        <v>24</v>
      </c>
      <c r="G3880" s="13">
        <v>4729.0600000000004</v>
      </c>
      <c r="H3880" s="14">
        <f t="shared" si="420"/>
        <v>8479204.5800000001</v>
      </c>
      <c r="I3880" s="14">
        <f>IF(F3880="GHS",H3880,H3880*Assumptions!$B$4)</f>
        <v>91575409.464000002</v>
      </c>
      <c r="J3880" s="15" t="str">
        <f>INDEX(Assumptions!$B$8:$B$12,MATCH(B3880,Assumptions!$A$8:$A$12,0))</f>
        <v>Fair Value Less Costs to Sell</v>
      </c>
      <c r="K3880" s="16">
        <f>G3880/(1-INDEX(Assumptions!$D$8:$D$12,MATCH(B3880,Assumptions!$A$8:$A$12,0)))</f>
        <v>5373.9318181818189</v>
      </c>
      <c r="L3880" s="16">
        <f t="shared" si="421"/>
        <v>141.87180000000001</v>
      </c>
      <c r="M3880" s="16">
        <f t="shared" si="422"/>
        <v>268.69659090909096</v>
      </c>
      <c r="N3880" s="14">
        <f>E3880*(K3880-L3880-M3880)*IF(F3880="GHS",1,Assumptions!$B$4)</f>
        <v>96112554.751080006</v>
      </c>
      <c r="O3880" s="15">
        <f t="shared" ca="1" si="423"/>
        <v>156</v>
      </c>
      <c r="P3880" s="15" t="str">
        <f t="shared" ca="1" si="424"/>
        <v>91-180d</v>
      </c>
      <c r="Q3880" s="17">
        <f ca="1">IF(P3880="0-90d",0,IF(P3880="91-180d",INDEX(Assumptions!$F$8:$F$12,MATCH(B3880,Assumptions!$A$8:$A$12,0)),IF(P3880="181-365d",INDEX(Assumptions!$G$8:$G$12,MATCH(B3880,Assumptions!$A$8:$A$12,0)),INDEX(Assumptions!$H$8:$H$12,MATCH(B3880,Assumptions!$A$8:$A$12,0)))))</f>
        <v>0.02</v>
      </c>
      <c r="R3880" s="14">
        <f t="shared" ca="1" si="425"/>
        <v>1831508.18928</v>
      </c>
      <c r="S3880" s="14">
        <f t="shared" ca="1" si="426"/>
        <v>89743901.274719998</v>
      </c>
      <c r="T3880" s="11" t="s">
        <v>25</v>
      </c>
      <c r="U3880" s="18" t="s">
        <v>26</v>
      </c>
    </row>
    <row r="3881" spans="1:21" ht="15" customHeight="1" x14ac:dyDescent="0.15">
      <c r="A3881" s="10" t="s">
        <v>3929</v>
      </c>
      <c r="B3881" s="11" t="s">
        <v>31</v>
      </c>
      <c r="C3881" s="11" t="s">
        <v>76</v>
      </c>
      <c r="D3881" s="12">
        <v>45795</v>
      </c>
      <c r="E3881" s="11">
        <v>3700</v>
      </c>
      <c r="F3881" s="11" t="s">
        <v>33</v>
      </c>
      <c r="G3881" s="13">
        <v>650.71</v>
      </c>
      <c r="H3881" s="14">
        <f t="shared" si="420"/>
        <v>2407627</v>
      </c>
      <c r="I3881" s="14">
        <f>IF(F3881="GHS",H3881,H3881*Assumptions!$B$4)</f>
        <v>2407627</v>
      </c>
      <c r="J3881" s="15" t="str">
        <f>INDEX(Assumptions!$B$8:$B$12,MATCH(B3881,Assumptions!$A$8:$A$12,0))</f>
        <v>Weighted Average</v>
      </c>
      <c r="K3881" s="16">
        <f>G3881/(1-INDEX(Assumptions!$D$8:$D$12,MATCH(B3881,Assumptions!$A$8:$A$12,0)))</f>
        <v>903.76388888888903</v>
      </c>
      <c r="L3881" s="16">
        <f t="shared" si="421"/>
        <v>19.5213</v>
      </c>
      <c r="M3881" s="16">
        <f t="shared" si="422"/>
        <v>45.188194444444456</v>
      </c>
      <c r="N3881" s="14">
        <f>E3881*(K3881-L3881-M3881)*IF(F3881="GHS",1,Assumptions!$B$4)</f>
        <v>3104501.2594444449</v>
      </c>
      <c r="O3881" s="15">
        <f t="shared" ca="1" si="423"/>
        <v>491</v>
      </c>
      <c r="P3881" s="15" t="str">
        <f t="shared" ca="1" si="424"/>
        <v>365d+</v>
      </c>
      <c r="Q3881" s="17">
        <f ca="1">IF(P3881="0-90d",0,IF(P3881="91-180d",INDEX(Assumptions!$F$8:$F$12,MATCH(B3881,Assumptions!$A$8:$A$12,0)),IF(P3881="181-365d",INDEX(Assumptions!$G$8:$G$12,MATCH(B3881,Assumptions!$A$8:$A$12,0)),INDEX(Assumptions!$H$8:$H$12,MATCH(B3881,Assumptions!$A$8:$A$12,0)))))</f>
        <v>0.6</v>
      </c>
      <c r="R3881" s="14">
        <f t="shared" ca="1" si="425"/>
        <v>1444576.2</v>
      </c>
      <c r="S3881" s="14">
        <f t="shared" si="426"/>
        <v>0</v>
      </c>
      <c r="T3881" s="11" t="s">
        <v>39</v>
      </c>
      <c r="U3881" s="18" t="s">
        <v>26</v>
      </c>
    </row>
    <row r="3882" spans="1:21" ht="15" customHeight="1" x14ac:dyDescent="0.15">
      <c r="A3882" s="10" t="s">
        <v>3930</v>
      </c>
      <c r="B3882" s="11" t="s">
        <v>28</v>
      </c>
      <c r="C3882" s="11" t="s">
        <v>29</v>
      </c>
      <c r="D3882" s="12">
        <v>45886</v>
      </c>
      <c r="E3882" s="11">
        <v>1615</v>
      </c>
      <c r="F3882" s="11" t="s">
        <v>24</v>
      </c>
      <c r="G3882" s="13">
        <v>5279.25</v>
      </c>
      <c r="H3882" s="14">
        <f t="shared" si="420"/>
        <v>8525988.75</v>
      </c>
      <c r="I3882" s="14">
        <f>IF(F3882="GHS",H3882,H3882*Assumptions!$B$4)</f>
        <v>92080678.5</v>
      </c>
      <c r="J3882" s="15" t="str">
        <f>INDEX(Assumptions!$B$8:$B$12,MATCH(B3882,Assumptions!$A$8:$A$12,0))</f>
        <v>Fair Value Less Costs to Sell</v>
      </c>
      <c r="K3882" s="16">
        <f>G3882/(1-INDEX(Assumptions!$D$8:$D$12,MATCH(B3882,Assumptions!$A$8:$A$12,0)))</f>
        <v>5999.147727272727</v>
      </c>
      <c r="L3882" s="16">
        <f t="shared" si="421"/>
        <v>158.3775</v>
      </c>
      <c r="M3882" s="16">
        <f t="shared" si="422"/>
        <v>299.95738636363637</v>
      </c>
      <c r="N3882" s="14">
        <f>E3882*(K3882-L3882-M3882)*IF(F3882="GHS",1,Assumptions!$B$4)</f>
        <v>96642857.57113637</v>
      </c>
      <c r="O3882" s="15">
        <f t="shared" ca="1" si="423"/>
        <v>400</v>
      </c>
      <c r="P3882" s="15" t="str">
        <f t="shared" ca="1" si="424"/>
        <v>365d+</v>
      </c>
      <c r="Q3882" s="17">
        <f ca="1">IF(P3882="0-90d",0,IF(P3882="91-180d",INDEX(Assumptions!$F$8:$F$12,MATCH(B3882,Assumptions!$A$8:$A$12,0)),IF(P3882="181-365d",INDEX(Assumptions!$G$8:$G$12,MATCH(B3882,Assumptions!$A$8:$A$12,0)),INDEX(Assumptions!$H$8:$H$12,MATCH(B3882,Assumptions!$A$8:$A$12,0)))))</f>
        <v>0.4</v>
      </c>
      <c r="R3882" s="14">
        <f t="shared" ca="1" si="425"/>
        <v>36832271.399999999</v>
      </c>
      <c r="S3882" s="14">
        <f t="shared" ca="1" si="426"/>
        <v>55248407.100000001</v>
      </c>
      <c r="T3882" s="11" t="s">
        <v>25</v>
      </c>
      <c r="U3882" s="18" t="s">
        <v>26</v>
      </c>
    </row>
    <row r="3883" spans="1:21" ht="15" customHeight="1" x14ac:dyDescent="0.15">
      <c r="A3883" s="10" t="s">
        <v>3931</v>
      </c>
      <c r="B3883" s="11" t="s">
        <v>22</v>
      </c>
      <c r="C3883" s="11" t="s">
        <v>81</v>
      </c>
      <c r="D3883" s="12">
        <v>45746</v>
      </c>
      <c r="E3883" s="11">
        <v>2330</v>
      </c>
      <c r="F3883" s="11" t="s">
        <v>24</v>
      </c>
      <c r="G3883" s="13">
        <v>25998.560000000001</v>
      </c>
      <c r="H3883" s="14">
        <f t="shared" si="420"/>
        <v>60576644.800000004</v>
      </c>
      <c r="I3883" s="14">
        <f>IF(F3883="GHS",H3883,H3883*Assumptions!$B$4)</f>
        <v>654227763.84000003</v>
      </c>
      <c r="J3883" s="15" t="str">
        <f>INDEX(Assumptions!$B$8:$B$12,MATCH(B3883,Assumptions!$A$8:$A$12,0))</f>
        <v>FIFO</v>
      </c>
      <c r="K3883" s="16">
        <f>G3883/(1-INDEX(Assumptions!$D$8:$D$12,MATCH(B3883,Assumptions!$A$8:$A$12,0)))</f>
        <v>31705.560975609755</v>
      </c>
      <c r="L3883" s="16">
        <f t="shared" si="421"/>
        <v>779.95680000000004</v>
      </c>
      <c r="M3883" s="16">
        <f t="shared" si="422"/>
        <v>1585.2780487804878</v>
      </c>
      <c r="N3883" s="14">
        <f>E3883*(K3883-L3883-M3883)*IF(F3883="GHS",1,Assumptions!$B$4)</f>
        <v>738319966.65553176</v>
      </c>
      <c r="O3883" s="15">
        <f t="shared" ca="1" si="423"/>
        <v>540</v>
      </c>
      <c r="P3883" s="15" t="str">
        <f t="shared" ca="1" si="424"/>
        <v>365d+</v>
      </c>
      <c r="Q3883" s="17">
        <f ca="1">IF(P3883="0-90d",0,IF(P3883="91-180d",INDEX(Assumptions!$F$8:$F$12,MATCH(B3883,Assumptions!$A$8:$A$12,0)),IF(P3883="181-365d",INDEX(Assumptions!$G$8:$G$12,MATCH(B3883,Assumptions!$A$8:$A$12,0)),INDEX(Assumptions!$H$8:$H$12,MATCH(B3883,Assumptions!$A$8:$A$12,0)))))</f>
        <v>0.5</v>
      </c>
      <c r="R3883" s="14">
        <f t="shared" ca="1" si="425"/>
        <v>327113881.92000002</v>
      </c>
      <c r="S3883" s="14">
        <f t="shared" ca="1" si="426"/>
        <v>327113881.92000002</v>
      </c>
      <c r="T3883" s="11" t="s">
        <v>25</v>
      </c>
      <c r="U3883" s="18" t="s">
        <v>26</v>
      </c>
    </row>
    <row r="3884" spans="1:21" ht="15" customHeight="1" x14ac:dyDescent="0.15">
      <c r="A3884" s="10" t="s">
        <v>3932</v>
      </c>
      <c r="B3884" s="11" t="s">
        <v>22</v>
      </c>
      <c r="C3884" s="11" t="s">
        <v>61</v>
      </c>
      <c r="D3884" s="12">
        <v>45941</v>
      </c>
      <c r="E3884" s="11">
        <v>2874</v>
      </c>
      <c r="F3884" s="11" t="s">
        <v>24</v>
      </c>
      <c r="G3884" s="13">
        <v>14669.53</v>
      </c>
      <c r="H3884" s="14">
        <f t="shared" si="420"/>
        <v>42160229.219999999</v>
      </c>
      <c r="I3884" s="14">
        <f>IF(F3884="GHS",H3884,H3884*Assumptions!$B$4)</f>
        <v>455330475.57600003</v>
      </c>
      <c r="J3884" s="15" t="str">
        <f>INDEX(Assumptions!$B$8:$B$12,MATCH(B3884,Assumptions!$A$8:$A$12,0))</f>
        <v>FIFO</v>
      </c>
      <c r="K3884" s="16">
        <f>G3884/(1-INDEX(Assumptions!$D$8:$D$12,MATCH(B3884,Assumptions!$A$8:$A$12,0)))</f>
        <v>17889.670731707316</v>
      </c>
      <c r="L3884" s="16">
        <f t="shared" si="421"/>
        <v>440.08589999999998</v>
      </c>
      <c r="M3884" s="16">
        <f t="shared" si="422"/>
        <v>894.48353658536587</v>
      </c>
      <c r="N3884" s="14">
        <f>E3884*(K3884-L3884-M3884)*IF(F3884="GHS",1,Assumptions!$B$4)</f>
        <v>513857100.11954933</v>
      </c>
      <c r="O3884" s="15">
        <f t="shared" ca="1" si="423"/>
        <v>345</v>
      </c>
      <c r="P3884" s="15" t="str">
        <f t="shared" ca="1" si="424"/>
        <v>181-365d</v>
      </c>
      <c r="Q3884" s="17">
        <f ca="1">IF(P3884="0-90d",0,IF(P3884="91-180d",INDEX(Assumptions!$F$8:$F$12,MATCH(B3884,Assumptions!$A$8:$A$12,0)),IF(P3884="181-365d",INDEX(Assumptions!$G$8:$G$12,MATCH(B3884,Assumptions!$A$8:$A$12,0)),INDEX(Assumptions!$H$8:$H$12,MATCH(B3884,Assumptions!$A$8:$A$12,0)))))</f>
        <v>0.15</v>
      </c>
      <c r="R3884" s="14">
        <f t="shared" ca="1" si="425"/>
        <v>68299571.336400002</v>
      </c>
      <c r="S3884" s="14">
        <f t="shared" ca="1" si="426"/>
        <v>387030904.23960006</v>
      </c>
      <c r="T3884" s="11" t="s">
        <v>50</v>
      </c>
      <c r="U3884" s="18" t="s">
        <v>26</v>
      </c>
    </row>
    <row r="3885" spans="1:21" ht="15" customHeight="1" x14ac:dyDescent="0.15">
      <c r="A3885" s="10" t="s">
        <v>3933</v>
      </c>
      <c r="B3885" s="11" t="s">
        <v>28</v>
      </c>
      <c r="C3885" s="11" t="s">
        <v>55</v>
      </c>
      <c r="D3885" s="12">
        <v>45731</v>
      </c>
      <c r="E3885" s="11">
        <v>421</v>
      </c>
      <c r="F3885" s="11" t="s">
        <v>24</v>
      </c>
      <c r="G3885" s="13">
        <v>11775.03</v>
      </c>
      <c r="H3885" s="14">
        <f t="shared" si="420"/>
        <v>4957287.63</v>
      </c>
      <c r="I3885" s="14">
        <f>IF(F3885="GHS",H3885,H3885*Assumptions!$B$4)</f>
        <v>53538706.403999999</v>
      </c>
      <c r="J3885" s="15" t="str">
        <f>INDEX(Assumptions!$B$8:$B$12,MATCH(B3885,Assumptions!$A$8:$A$12,0))</f>
        <v>Fair Value Less Costs to Sell</v>
      </c>
      <c r="K3885" s="16">
        <f>G3885/(1-INDEX(Assumptions!$D$8:$D$12,MATCH(B3885,Assumptions!$A$8:$A$12,0)))</f>
        <v>13380.71590909091</v>
      </c>
      <c r="L3885" s="16">
        <f t="shared" si="421"/>
        <v>353.2509</v>
      </c>
      <c r="M3885" s="16">
        <f t="shared" si="422"/>
        <v>669.03579545454556</v>
      </c>
      <c r="N3885" s="14">
        <f>E3885*(K3885-L3885-M3885)*IF(F3885="GHS",1,Assumptions!$B$4)</f>
        <v>56191305.948561825</v>
      </c>
      <c r="O3885" s="15">
        <f t="shared" ca="1" si="423"/>
        <v>555</v>
      </c>
      <c r="P3885" s="15" t="str">
        <f t="shared" ca="1" si="424"/>
        <v>365d+</v>
      </c>
      <c r="Q3885" s="17">
        <f ca="1">IF(P3885="0-90d",0,IF(P3885="91-180d",INDEX(Assumptions!$F$8:$F$12,MATCH(B3885,Assumptions!$A$8:$A$12,0)),IF(P3885="181-365d",INDEX(Assumptions!$G$8:$G$12,MATCH(B3885,Assumptions!$A$8:$A$12,0)),INDEX(Assumptions!$H$8:$H$12,MATCH(B3885,Assumptions!$A$8:$A$12,0)))))</f>
        <v>0.4</v>
      </c>
      <c r="R3885" s="14">
        <f t="shared" ca="1" si="425"/>
        <v>21415482.5616</v>
      </c>
      <c r="S3885" s="14">
        <f t="shared" ca="1" si="426"/>
        <v>32123223.842399999</v>
      </c>
      <c r="T3885" s="11" t="s">
        <v>50</v>
      </c>
      <c r="U3885" s="18" t="s">
        <v>26</v>
      </c>
    </row>
    <row r="3886" spans="1:21" ht="15" customHeight="1" x14ac:dyDescent="0.15">
      <c r="A3886" s="10" t="s">
        <v>3934</v>
      </c>
      <c r="B3886" s="11" t="s">
        <v>28</v>
      </c>
      <c r="C3886" s="11" t="s">
        <v>55</v>
      </c>
      <c r="D3886" s="12">
        <v>46224</v>
      </c>
      <c r="E3886" s="11">
        <v>3212</v>
      </c>
      <c r="F3886" s="11" t="s">
        <v>24</v>
      </c>
      <c r="G3886" s="13">
        <v>6337.58</v>
      </c>
      <c r="H3886" s="14">
        <f t="shared" si="420"/>
        <v>20356306.960000001</v>
      </c>
      <c r="I3886" s="14">
        <f>IF(F3886="GHS",H3886,H3886*Assumptions!$B$4)</f>
        <v>219848115.16800001</v>
      </c>
      <c r="J3886" s="15" t="str">
        <f>INDEX(Assumptions!$B$8:$B$12,MATCH(B3886,Assumptions!$A$8:$A$12,0))</f>
        <v>Fair Value Less Costs to Sell</v>
      </c>
      <c r="K3886" s="16">
        <f>G3886/(1-INDEX(Assumptions!$D$8:$D$12,MATCH(B3886,Assumptions!$A$8:$A$12,0)))</f>
        <v>7201.795454545454</v>
      </c>
      <c r="L3886" s="16">
        <f t="shared" si="421"/>
        <v>190.12739999999999</v>
      </c>
      <c r="M3886" s="16">
        <f t="shared" si="422"/>
        <v>360.0897727272727</v>
      </c>
      <c r="N3886" s="14">
        <f>E3886*(K3886-L3886-M3886)*IF(F3886="GHS",1,Assumptions!$B$4)</f>
        <v>230740589.96496001</v>
      </c>
      <c r="O3886" s="15">
        <f t="shared" ca="1" si="423"/>
        <v>62</v>
      </c>
      <c r="P3886" s="15" t="str">
        <f t="shared" ca="1" si="424"/>
        <v>0-90d</v>
      </c>
      <c r="Q3886" s="17">
        <f ca="1">IF(P3886="0-90d",0,IF(P3886="91-180d",INDEX(Assumptions!$F$8:$F$12,MATCH(B3886,Assumptions!$A$8:$A$12,0)),IF(P3886="181-365d",INDEX(Assumptions!$G$8:$G$12,MATCH(B3886,Assumptions!$A$8:$A$12,0)),INDEX(Assumptions!$H$8:$H$12,MATCH(B3886,Assumptions!$A$8:$A$12,0)))))</f>
        <v>0</v>
      </c>
      <c r="R3886" s="14">
        <f t="shared" ca="1" si="425"/>
        <v>0</v>
      </c>
      <c r="S3886" s="14">
        <f t="shared" ca="1" si="426"/>
        <v>219848115.16800001</v>
      </c>
      <c r="T3886" s="11" t="s">
        <v>25</v>
      </c>
      <c r="U3886" s="18" t="s">
        <v>26</v>
      </c>
    </row>
    <row r="3887" spans="1:21" ht="15" customHeight="1" x14ac:dyDescent="0.15">
      <c r="A3887" s="10" t="s">
        <v>3935</v>
      </c>
      <c r="B3887" s="11" t="s">
        <v>41</v>
      </c>
      <c r="C3887" s="11" t="s">
        <v>44</v>
      </c>
      <c r="D3887" s="12">
        <v>45836</v>
      </c>
      <c r="E3887" s="11">
        <v>3743</v>
      </c>
      <c r="F3887" s="11" t="s">
        <v>33</v>
      </c>
      <c r="G3887" s="13">
        <v>258.37</v>
      </c>
      <c r="H3887" s="14">
        <f t="shared" si="420"/>
        <v>967078.91</v>
      </c>
      <c r="I3887" s="14">
        <f>IF(F3887="GHS",H3887,H3887*Assumptions!$B$4)</f>
        <v>967078.91</v>
      </c>
      <c r="J3887" s="15" t="str">
        <f>INDEX(Assumptions!$B$8:$B$12,MATCH(B3887,Assumptions!$A$8:$A$12,0))</f>
        <v>Weighted Average</v>
      </c>
      <c r="K3887" s="16">
        <f>G3887/(1-INDEX(Assumptions!$D$8:$D$12,MATCH(B3887,Assumptions!$A$8:$A$12,0)))</f>
        <v>397.49230769230769</v>
      </c>
      <c r="L3887" s="16">
        <f t="shared" si="421"/>
        <v>7.7511000000000001</v>
      </c>
      <c r="M3887" s="16">
        <f t="shared" si="422"/>
        <v>19.874615384615385</v>
      </c>
      <c r="N3887" s="14">
        <f>E3887*(K3887-L3887-M3887)*IF(F3887="GHS",1,Assumptions!$B$4)</f>
        <v>1384410.6550076923</v>
      </c>
      <c r="O3887" s="15">
        <f t="shared" ca="1" si="423"/>
        <v>450</v>
      </c>
      <c r="P3887" s="15" t="str">
        <f t="shared" ca="1" si="424"/>
        <v>365d+</v>
      </c>
      <c r="Q3887" s="17">
        <f ca="1">IF(P3887="0-90d",0,IF(P3887="91-180d",INDEX(Assumptions!$F$8:$F$12,MATCH(B3887,Assumptions!$A$8:$A$12,0)),IF(P3887="181-365d",INDEX(Assumptions!$G$8:$G$12,MATCH(B3887,Assumptions!$A$8:$A$12,0)),INDEX(Assumptions!$H$8:$H$12,MATCH(B3887,Assumptions!$A$8:$A$12,0)))))</f>
        <v>0.8</v>
      </c>
      <c r="R3887" s="14">
        <f t="shared" ca="1" si="425"/>
        <v>773663.12800000003</v>
      </c>
      <c r="S3887" s="14">
        <f t="shared" ca="1" si="426"/>
        <v>193415.78200000001</v>
      </c>
      <c r="T3887" s="11" t="s">
        <v>25</v>
      </c>
      <c r="U3887" s="18" t="s">
        <v>26</v>
      </c>
    </row>
    <row r="3888" spans="1:21" ht="15" customHeight="1" x14ac:dyDescent="0.15">
      <c r="A3888" s="10" t="s">
        <v>3936</v>
      </c>
      <c r="B3888" s="11" t="s">
        <v>28</v>
      </c>
      <c r="C3888" s="11" t="s">
        <v>35</v>
      </c>
      <c r="D3888" s="12">
        <v>45896</v>
      </c>
      <c r="E3888" s="11">
        <v>2629</v>
      </c>
      <c r="F3888" s="11" t="s">
        <v>24</v>
      </c>
      <c r="G3888" s="13">
        <v>8363.2800000000007</v>
      </c>
      <c r="H3888" s="14">
        <f t="shared" si="420"/>
        <v>21987063.120000001</v>
      </c>
      <c r="I3888" s="14">
        <f>IF(F3888="GHS",H3888,H3888*Assumptions!$B$4)</f>
        <v>237460281.69600004</v>
      </c>
      <c r="J3888" s="15" t="str">
        <f>INDEX(Assumptions!$B$8:$B$12,MATCH(B3888,Assumptions!$A$8:$A$12,0))</f>
        <v>Fair Value Less Costs to Sell</v>
      </c>
      <c r="K3888" s="16">
        <f>G3888/(1-INDEX(Assumptions!$D$8:$D$12,MATCH(B3888,Assumptions!$A$8:$A$12,0)))</f>
        <v>9503.7272727272739</v>
      </c>
      <c r="L3888" s="16">
        <f t="shared" si="421"/>
        <v>250.89840000000001</v>
      </c>
      <c r="M3888" s="16">
        <f t="shared" si="422"/>
        <v>475.18636363636369</v>
      </c>
      <c r="N3888" s="14">
        <f>E3888*(K3888-L3888-M3888)*IF(F3888="GHS",1,Assumptions!$B$4)</f>
        <v>249225359.28912005</v>
      </c>
      <c r="O3888" s="15">
        <f t="shared" ca="1" si="423"/>
        <v>390</v>
      </c>
      <c r="P3888" s="15" t="str">
        <f t="shared" ca="1" si="424"/>
        <v>365d+</v>
      </c>
      <c r="Q3888" s="17">
        <f ca="1">IF(P3888="0-90d",0,IF(P3888="91-180d",INDEX(Assumptions!$F$8:$F$12,MATCH(B3888,Assumptions!$A$8:$A$12,0)),IF(P3888="181-365d",INDEX(Assumptions!$G$8:$G$12,MATCH(B3888,Assumptions!$A$8:$A$12,0)),INDEX(Assumptions!$H$8:$H$12,MATCH(B3888,Assumptions!$A$8:$A$12,0)))))</f>
        <v>0.4</v>
      </c>
      <c r="R3888" s="14">
        <f t="shared" ca="1" si="425"/>
        <v>94984112.678400025</v>
      </c>
      <c r="S3888" s="14">
        <f t="shared" ca="1" si="426"/>
        <v>142476169.0176</v>
      </c>
      <c r="T3888" s="11" t="s">
        <v>25</v>
      </c>
      <c r="U3888" s="18" t="s">
        <v>26</v>
      </c>
    </row>
    <row r="3889" spans="1:21" ht="15" customHeight="1" x14ac:dyDescent="0.15">
      <c r="A3889" s="10" t="s">
        <v>3937</v>
      </c>
      <c r="B3889" s="11" t="s">
        <v>31</v>
      </c>
      <c r="C3889" s="11" t="s">
        <v>63</v>
      </c>
      <c r="D3889" s="12">
        <v>46017</v>
      </c>
      <c r="E3889" s="11">
        <v>4767</v>
      </c>
      <c r="F3889" s="11" t="s">
        <v>33</v>
      </c>
      <c r="G3889" s="13">
        <v>4470.45</v>
      </c>
      <c r="H3889" s="14">
        <f t="shared" si="420"/>
        <v>21310635.149999999</v>
      </c>
      <c r="I3889" s="14">
        <f>IF(F3889="GHS",H3889,H3889*Assumptions!$B$4)</f>
        <v>21310635.149999999</v>
      </c>
      <c r="J3889" s="15" t="str">
        <f>INDEX(Assumptions!$B$8:$B$12,MATCH(B3889,Assumptions!$A$8:$A$12,0))</f>
        <v>Weighted Average</v>
      </c>
      <c r="K3889" s="16">
        <f>G3889/(1-INDEX(Assumptions!$D$8:$D$12,MATCH(B3889,Assumptions!$A$8:$A$12,0)))</f>
        <v>6208.958333333333</v>
      </c>
      <c r="L3889" s="16">
        <f t="shared" si="421"/>
        <v>134.11349999999999</v>
      </c>
      <c r="M3889" s="16">
        <f t="shared" si="422"/>
        <v>310.44791666666669</v>
      </c>
      <c r="N3889" s="14">
        <f>E3889*(K3889-L3889-M3889)*IF(F3889="GHS",1,Assumptions!$B$4)</f>
        <v>27478880.101749994</v>
      </c>
      <c r="O3889" s="15">
        <f t="shared" ca="1" si="423"/>
        <v>269</v>
      </c>
      <c r="P3889" s="15" t="str">
        <f t="shared" ca="1" si="424"/>
        <v>181-365d</v>
      </c>
      <c r="Q3889" s="17">
        <f ca="1">IF(P3889="0-90d",0,IF(P3889="91-180d",INDEX(Assumptions!$F$8:$F$12,MATCH(B3889,Assumptions!$A$8:$A$12,0)),IF(P3889="181-365d",INDEX(Assumptions!$G$8:$G$12,MATCH(B3889,Assumptions!$A$8:$A$12,0)),INDEX(Assumptions!$H$8:$H$12,MATCH(B3889,Assumptions!$A$8:$A$12,0)))))</f>
        <v>0.2</v>
      </c>
      <c r="R3889" s="14">
        <f t="shared" ca="1" si="425"/>
        <v>4262127.03</v>
      </c>
      <c r="S3889" s="14">
        <f t="shared" ca="1" si="426"/>
        <v>17048508.119999997</v>
      </c>
      <c r="T3889" s="11" t="s">
        <v>25</v>
      </c>
      <c r="U3889" s="18" t="s">
        <v>26</v>
      </c>
    </row>
    <row r="3890" spans="1:21" ht="15" customHeight="1" x14ac:dyDescent="0.15">
      <c r="A3890" s="10" t="s">
        <v>3938</v>
      </c>
      <c r="B3890" s="11" t="s">
        <v>22</v>
      </c>
      <c r="C3890" s="11" t="s">
        <v>61</v>
      </c>
      <c r="D3890" s="12">
        <v>46107</v>
      </c>
      <c r="E3890" s="11">
        <v>1098</v>
      </c>
      <c r="F3890" s="11" t="s">
        <v>24</v>
      </c>
      <c r="G3890" s="13">
        <v>18419.14</v>
      </c>
      <c r="H3890" s="14">
        <f t="shared" si="420"/>
        <v>20224215.719999999</v>
      </c>
      <c r="I3890" s="14">
        <f>IF(F3890="GHS",H3890,H3890*Assumptions!$B$4)</f>
        <v>218421529.77599999</v>
      </c>
      <c r="J3890" s="15" t="str">
        <f>INDEX(Assumptions!$B$8:$B$12,MATCH(B3890,Assumptions!$A$8:$A$12,0))</f>
        <v>FIFO</v>
      </c>
      <c r="K3890" s="16">
        <f>G3890/(1-INDEX(Assumptions!$D$8:$D$12,MATCH(B3890,Assumptions!$A$8:$A$12,0)))</f>
        <v>22462.365853658535</v>
      </c>
      <c r="L3890" s="16">
        <f t="shared" si="421"/>
        <v>552.57420000000002</v>
      </c>
      <c r="M3890" s="16">
        <f t="shared" si="422"/>
        <v>1123.1182926829267</v>
      </c>
      <c r="N3890" s="14">
        <f>E3890*(K3890-L3890-M3890)*IF(F3890="GHS",1,Assumptions!$B$4)</f>
        <v>246496687.38379318</v>
      </c>
      <c r="O3890" s="15">
        <f t="shared" ca="1" si="423"/>
        <v>179</v>
      </c>
      <c r="P3890" s="15" t="str">
        <f t="shared" ca="1" si="424"/>
        <v>91-180d</v>
      </c>
      <c r="Q3890" s="17">
        <f ca="1">IF(P3890="0-90d",0,IF(P3890="91-180d",INDEX(Assumptions!$F$8:$F$12,MATCH(B3890,Assumptions!$A$8:$A$12,0)),IF(P3890="181-365d",INDEX(Assumptions!$G$8:$G$12,MATCH(B3890,Assumptions!$A$8:$A$12,0)),INDEX(Assumptions!$H$8:$H$12,MATCH(B3890,Assumptions!$A$8:$A$12,0)))))</f>
        <v>0.03</v>
      </c>
      <c r="R3890" s="14">
        <f t="shared" ca="1" si="425"/>
        <v>6552645.8932799995</v>
      </c>
      <c r="S3890" s="14">
        <f t="shared" ca="1" si="426"/>
        <v>211868883.88271999</v>
      </c>
      <c r="T3890" s="11" t="s">
        <v>25</v>
      </c>
      <c r="U3890" s="18" t="s">
        <v>36</v>
      </c>
    </row>
    <row r="3891" spans="1:21" ht="15" customHeight="1" x14ac:dyDescent="0.15">
      <c r="A3891" s="10" t="s">
        <v>3939</v>
      </c>
      <c r="B3891" s="11" t="s">
        <v>41</v>
      </c>
      <c r="C3891" s="11" t="s">
        <v>44</v>
      </c>
      <c r="D3891" s="12">
        <v>46078</v>
      </c>
      <c r="E3891" s="11">
        <v>3228</v>
      </c>
      <c r="F3891" s="11" t="s">
        <v>33</v>
      </c>
      <c r="G3891" s="13">
        <v>385.51</v>
      </c>
      <c r="H3891" s="14">
        <f t="shared" si="420"/>
        <v>1244426.28</v>
      </c>
      <c r="I3891" s="14">
        <f>IF(F3891="GHS",H3891,H3891*Assumptions!$B$4)</f>
        <v>1244426.28</v>
      </c>
      <c r="J3891" s="15" t="str">
        <f>INDEX(Assumptions!$B$8:$B$12,MATCH(B3891,Assumptions!$A$8:$A$12,0))</f>
        <v>Weighted Average</v>
      </c>
      <c r="K3891" s="16">
        <f>G3891/(1-INDEX(Assumptions!$D$8:$D$12,MATCH(B3891,Assumptions!$A$8:$A$12,0)))</f>
        <v>593.09230769230771</v>
      </c>
      <c r="L3891" s="16">
        <f t="shared" si="421"/>
        <v>11.565299999999999</v>
      </c>
      <c r="M3891" s="16">
        <f t="shared" si="422"/>
        <v>29.654615384615386</v>
      </c>
      <c r="N3891" s="14">
        <f>E3891*(K3891-L3891-M3891)*IF(F3891="GHS",1,Assumptions!$B$4)</f>
        <v>1781444.0823692312</v>
      </c>
      <c r="O3891" s="15">
        <f t="shared" ca="1" si="423"/>
        <v>208</v>
      </c>
      <c r="P3891" s="15" t="str">
        <f t="shared" ca="1" si="424"/>
        <v>181-365d</v>
      </c>
      <c r="Q3891" s="17">
        <f ca="1">IF(P3891="0-90d",0,IF(P3891="91-180d",INDEX(Assumptions!$F$8:$F$12,MATCH(B3891,Assumptions!$A$8:$A$12,0)),IF(P3891="181-365d",INDEX(Assumptions!$G$8:$G$12,MATCH(B3891,Assumptions!$A$8:$A$12,0)),INDEX(Assumptions!$H$8:$H$12,MATCH(B3891,Assumptions!$A$8:$A$12,0)))))</f>
        <v>0.35</v>
      </c>
      <c r="R3891" s="14">
        <f t="shared" ca="1" si="425"/>
        <v>435549.19799999997</v>
      </c>
      <c r="S3891" s="14">
        <f t="shared" si="426"/>
        <v>0</v>
      </c>
      <c r="T3891" s="11" t="s">
        <v>39</v>
      </c>
      <c r="U3891" s="18" t="s">
        <v>26</v>
      </c>
    </row>
    <row r="3892" spans="1:21" ht="15" customHeight="1" x14ac:dyDescent="0.15">
      <c r="A3892" s="10" t="s">
        <v>3940</v>
      </c>
      <c r="B3892" s="11" t="s">
        <v>28</v>
      </c>
      <c r="C3892" s="11" t="s">
        <v>35</v>
      </c>
      <c r="D3892" s="12">
        <v>45788</v>
      </c>
      <c r="E3892" s="11">
        <v>821</v>
      </c>
      <c r="F3892" s="11" t="s">
        <v>24</v>
      </c>
      <c r="G3892" s="13">
        <v>4866.32</v>
      </c>
      <c r="H3892" s="14">
        <f t="shared" si="420"/>
        <v>3995248.7199999997</v>
      </c>
      <c r="I3892" s="14">
        <f>IF(F3892="GHS",H3892,H3892*Assumptions!$B$4)</f>
        <v>43148686.175999999</v>
      </c>
      <c r="J3892" s="15" t="str">
        <f>INDEX(Assumptions!$B$8:$B$12,MATCH(B3892,Assumptions!$A$8:$A$12,0))</f>
        <v>Fair Value Less Costs to Sell</v>
      </c>
      <c r="K3892" s="16">
        <f>G3892/(1-INDEX(Assumptions!$D$8:$D$12,MATCH(B3892,Assumptions!$A$8:$A$12,0)))</f>
        <v>5529.909090909091</v>
      </c>
      <c r="L3892" s="16">
        <f t="shared" si="421"/>
        <v>145.9896</v>
      </c>
      <c r="M3892" s="16">
        <f t="shared" si="422"/>
        <v>276.49545454545455</v>
      </c>
      <c r="N3892" s="14">
        <f>E3892*(K3892-L3892-M3892)*IF(F3892="GHS",1,Assumptions!$B$4)</f>
        <v>45286507.445629098</v>
      </c>
      <c r="O3892" s="15">
        <f t="shared" ca="1" si="423"/>
        <v>498</v>
      </c>
      <c r="P3892" s="15" t="str">
        <f t="shared" ca="1" si="424"/>
        <v>365d+</v>
      </c>
      <c r="Q3892" s="17">
        <f ca="1">IF(P3892="0-90d",0,IF(P3892="91-180d",INDEX(Assumptions!$F$8:$F$12,MATCH(B3892,Assumptions!$A$8:$A$12,0)),IF(P3892="181-365d",INDEX(Assumptions!$G$8:$G$12,MATCH(B3892,Assumptions!$A$8:$A$12,0)),INDEX(Assumptions!$H$8:$H$12,MATCH(B3892,Assumptions!$A$8:$A$12,0)))))</f>
        <v>0.4</v>
      </c>
      <c r="R3892" s="14">
        <f t="shared" ca="1" si="425"/>
        <v>17259474.470400002</v>
      </c>
      <c r="S3892" s="14">
        <f t="shared" ca="1" si="426"/>
        <v>25889211.705599997</v>
      </c>
      <c r="T3892" s="11" t="s">
        <v>25</v>
      </c>
      <c r="U3892" s="18" t="s">
        <v>36</v>
      </c>
    </row>
    <row r="3893" spans="1:21" ht="15" customHeight="1" x14ac:dyDescent="0.15">
      <c r="A3893" s="10" t="s">
        <v>3941</v>
      </c>
      <c r="B3893" s="11" t="s">
        <v>31</v>
      </c>
      <c r="C3893" s="11" t="s">
        <v>32</v>
      </c>
      <c r="D3893" s="12">
        <v>45858</v>
      </c>
      <c r="E3893" s="11">
        <v>2987</v>
      </c>
      <c r="F3893" s="11" t="s">
        <v>33</v>
      </c>
      <c r="G3893" s="13">
        <v>1828.32</v>
      </c>
      <c r="H3893" s="14">
        <f t="shared" si="420"/>
        <v>5461191.8399999999</v>
      </c>
      <c r="I3893" s="14">
        <f>IF(F3893="GHS",H3893,H3893*Assumptions!$B$4)</f>
        <v>5461191.8399999999</v>
      </c>
      <c r="J3893" s="15" t="str">
        <f>INDEX(Assumptions!$B$8:$B$12,MATCH(B3893,Assumptions!$A$8:$A$12,0))</f>
        <v>Weighted Average</v>
      </c>
      <c r="K3893" s="16">
        <f>G3893/(1-INDEX(Assumptions!$D$8:$D$12,MATCH(B3893,Assumptions!$A$8:$A$12,0)))</f>
        <v>2539.3333333333335</v>
      </c>
      <c r="L3893" s="16">
        <f t="shared" si="421"/>
        <v>54.849599999999995</v>
      </c>
      <c r="M3893" s="16">
        <f t="shared" si="422"/>
        <v>126.96666666666668</v>
      </c>
      <c r="N3893" s="14">
        <f>E3893*(K3893-L3893-M3893)*IF(F3893="GHS",1,Assumptions!$B$4)</f>
        <v>7041903.4781333338</v>
      </c>
      <c r="O3893" s="15">
        <f t="shared" ca="1" si="423"/>
        <v>428</v>
      </c>
      <c r="P3893" s="15" t="str">
        <f t="shared" ca="1" si="424"/>
        <v>365d+</v>
      </c>
      <c r="Q3893" s="17">
        <f ca="1">IF(P3893="0-90d",0,IF(P3893="91-180d",INDEX(Assumptions!$F$8:$F$12,MATCH(B3893,Assumptions!$A$8:$A$12,0)),IF(P3893="181-365d",INDEX(Assumptions!$G$8:$G$12,MATCH(B3893,Assumptions!$A$8:$A$12,0)),INDEX(Assumptions!$H$8:$H$12,MATCH(B3893,Assumptions!$A$8:$A$12,0)))))</f>
        <v>0.6</v>
      </c>
      <c r="R3893" s="14">
        <f t="shared" ca="1" si="425"/>
        <v>3276715.1039999998</v>
      </c>
      <c r="S3893" s="14">
        <f t="shared" ca="1" si="426"/>
        <v>2184476.736</v>
      </c>
      <c r="T3893" s="11" t="s">
        <v>25</v>
      </c>
      <c r="U3893" s="18" t="s">
        <v>26</v>
      </c>
    </row>
    <row r="3894" spans="1:21" ht="15" customHeight="1" x14ac:dyDescent="0.15">
      <c r="A3894" s="10" t="s">
        <v>3942</v>
      </c>
      <c r="B3894" s="11" t="s">
        <v>41</v>
      </c>
      <c r="C3894" s="11" t="s">
        <v>115</v>
      </c>
      <c r="D3894" s="12">
        <v>45744</v>
      </c>
      <c r="E3894" s="11">
        <v>1600</v>
      </c>
      <c r="F3894" s="11" t="s">
        <v>33</v>
      </c>
      <c r="G3894" s="13">
        <v>193.77</v>
      </c>
      <c r="H3894" s="14">
        <f t="shared" si="420"/>
        <v>310032</v>
      </c>
      <c r="I3894" s="14">
        <f>IF(F3894="GHS",H3894,H3894*Assumptions!$B$4)</f>
        <v>310032</v>
      </c>
      <c r="J3894" s="15" t="str">
        <f>INDEX(Assumptions!$B$8:$B$12,MATCH(B3894,Assumptions!$A$8:$A$12,0))</f>
        <v>Weighted Average</v>
      </c>
      <c r="K3894" s="16">
        <f>G3894/(1-INDEX(Assumptions!$D$8:$D$12,MATCH(B3894,Assumptions!$A$8:$A$12,0)))</f>
        <v>298.10769230769233</v>
      </c>
      <c r="L3894" s="16">
        <f t="shared" si="421"/>
        <v>5.8131000000000004</v>
      </c>
      <c r="M3894" s="16">
        <f t="shared" si="422"/>
        <v>14.905384615384618</v>
      </c>
      <c r="N3894" s="14">
        <f>E3894*(K3894-L3894-M3894)*IF(F3894="GHS",1,Assumptions!$B$4)</f>
        <v>443822.73230769235</v>
      </c>
      <c r="O3894" s="15">
        <f t="shared" ca="1" si="423"/>
        <v>542</v>
      </c>
      <c r="P3894" s="15" t="str">
        <f t="shared" ca="1" si="424"/>
        <v>365d+</v>
      </c>
      <c r="Q3894" s="17">
        <f ca="1">IF(P3894="0-90d",0,IF(P3894="91-180d",INDEX(Assumptions!$F$8:$F$12,MATCH(B3894,Assumptions!$A$8:$A$12,0)),IF(P3894="181-365d",INDEX(Assumptions!$G$8:$G$12,MATCH(B3894,Assumptions!$A$8:$A$12,0)),INDEX(Assumptions!$H$8:$H$12,MATCH(B3894,Assumptions!$A$8:$A$12,0)))))</f>
        <v>0.8</v>
      </c>
      <c r="R3894" s="14">
        <f t="shared" ca="1" si="425"/>
        <v>248025.60000000001</v>
      </c>
      <c r="S3894" s="14">
        <f t="shared" si="426"/>
        <v>0</v>
      </c>
      <c r="T3894" s="11" t="s">
        <v>39</v>
      </c>
      <c r="U3894" s="18" t="s">
        <v>36</v>
      </c>
    </row>
    <row r="3895" spans="1:21" ht="15" customHeight="1" x14ac:dyDescent="0.15">
      <c r="A3895" s="10" t="s">
        <v>3943</v>
      </c>
      <c r="B3895" s="11" t="s">
        <v>22</v>
      </c>
      <c r="C3895" s="11" t="s">
        <v>81</v>
      </c>
      <c r="D3895" s="12">
        <v>45828</v>
      </c>
      <c r="E3895" s="11">
        <v>3763</v>
      </c>
      <c r="F3895" s="11" t="s">
        <v>24</v>
      </c>
      <c r="G3895" s="13">
        <v>51639.1</v>
      </c>
      <c r="H3895" s="14">
        <f t="shared" si="420"/>
        <v>194317933.29999998</v>
      </c>
      <c r="I3895" s="14">
        <f>IF(F3895="GHS",H3895,H3895*Assumptions!$B$4)</f>
        <v>2098633679.6399999</v>
      </c>
      <c r="J3895" s="15" t="str">
        <f>INDEX(Assumptions!$B$8:$B$12,MATCH(B3895,Assumptions!$A$8:$A$12,0))</f>
        <v>FIFO</v>
      </c>
      <c r="K3895" s="16">
        <f>G3895/(1-INDEX(Assumptions!$D$8:$D$12,MATCH(B3895,Assumptions!$A$8:$A$12,0)))</f>
        <v>62974.512195121948</v>
      </c>
      <c r="L3895" s="16">
        <f t="shared" si="421"/>
        <v>1549.173</v>
      </c>
      <c r="M3895" s="16">
        <f t="shared" si="422"/>
        <v>3148.7256097560976</v>
      </c>
      <c r="N3895" s="14">
        <f>E3895*(K3895-L3895-M3895)*IF(F3895="GHS",1,Assumptions!$B$4)</f>
        <v>2368384886.7547021</v>
      </c>
      <c r="O3895" s="15">
        <f t="shared" ca="1" si="423"/>
        <v>458</v>
      </c>
      <c r="P3895" s="15" t="str">
        <f t="shared" ca="1" si="424"/>
        <v>365d+</v>
      </c>
      <c r="Q3895" s="17">
        <f ca="1">IF(P3895="0-90d",0,IF(P3895="91-180d",INDEX(Assumptions!$F$8:$F$12,MATCH(B3895,Assumptions!$A$8:$A$12,0)),IF(P3895="181-365d",INDEX(Assumptions!$G$8:$G$12,MATCH(B3895,Assumptions!$A$8:$A$12,0)),INDEX(Assumptions!$H$8:$H$12,MATCH(B3895,Assumptions!$A$8:$A$12,0)))))</f>
        <v>0.5</v>
      </c>
      <c r="R3895" s="14">
        <f t="shared" ca="1" si="425"/>
        <v>1049316839.8199999</v>
      </c>
      <c r="S3895" s="14">
        <f t="shared" ca="1" si="426"/>
        <v>1049316839.8199999</v>
      </c>
      <c r="T3895" s="11" t="s">
        <v>25</v>
      </c>
      <c r="U3895" s="18" t="s">
        <v>26</v>
      </c>
    </row>
    <row r="3896" spans="1:21" ht="15" customHeight="1" x14ac:dyDescent="0.15">
      <c r="A3896" s="10" t="s">
        <v>3944</v>
      </c>
      <c r="B3896" s="11" t="s">
        <v>28</v>
      </c>
      <c r="C3896" s="11" t="s">
        <v>29</v>
      </c>
      <c r="D3896" s="12">
        <v>46055</v>
      </c>
      <c r="E3896" s="11">
        <v>773</v>
      </c>
      <c r="F3896" s="11" t="s">
        <v>24</v>
      </c>
      <c r="G3896" s="13">
        <v>7486.02</v>
      </c>
      <c r="H3896" s="14">
        <f t="shared" si="420"/>
        <v>5786693.46</v>
      </c>
      <c r="I3896" s="14">
        <f>IF(F3896="GHS",H3896,H3896*Assumptions!$B$4)</f>
        <v>62496289.368000001</v>
      </c>
      <c r="J3896" s="15" t="str">
        <f>INDEX(Assumptions!$B$8:$B$12,MATCH(B3896,Assumptions!$A$8:$A$12,0))</f>
        <v>Fair Value Less Costs to Sell</v>
      </c>
      <c r="K3896" s="16">
        <f>G3896/(1-INDEX(Assumptions!$D$8:$D$12,MATCH(B3896,Assumptions!$A$8:$A$12,0)))</f>
        <v>8506.8409090909099</v>
      </c>
      <c r="L3896" s="16">
        <f t="shared" si="421"/>
        <v>224.5806</v>
      </c>
      <c r="M3896" s="16">
        <f t="shared" si="422"/>
        <v>425.34204545454554</v>
      </c>
      <c r="N3896" s="14">
        <f>E3896*(K3896-L3896-M3896)*IF(F3896="GHS",1,Assumptions!$B$4)</f>
        <v>65592696.432141826</v>
      </c>
      <c r="O3896" s="15">
        <f t="shared" ca="1" si="423"/>
        <v>231</v>
      </c>
      <c r="P3896" s="15" t="str">
        <f t="shared" ca="1" si="424"/>
        <v>181-365d</v>
      </c>
      <c r="Q3896" s="17">
        <f ca="1">IF(P3896="0-90d",0,IF(P3896="91-180d",INDEX(Assumptions!$F$8:$F$12,MATCH(B3896,Assumptions!$A$8:$A$12,0)),IF(P3896="181-365d",INDEX(Assumptions!$G$8:$G$12,MATCH(B3896,Assumptions!$A$8:$A$12,0)),INDEX(Assumptions!$H$8:$H$12,MATCH(B3896,Assumptions!$A$8:$A$12,0)))))</f>
        <v>0.1</v>
      </c>
      <c r="R3896" s="14">
        <f t="shared" ca="1" si="425"/>
        <v>6249628.9368000003</v>
      </c>
      <c r="S3896" s="14">
        <f t="shared" ca="1" si="426"/>
        <v>56246660.431199998</v>
      </c>
      <c r="T3896" s="11" t="s">
        <v>25</v>
      </c>
      <c r="U3896" s="18" t="s">
        <v>26</v>
      </c>
    </row>
    <row r="3897" spans="1:21" ht="15" customHeight="1" x14ac:dyDescent="0.15">
      <c r="A3897" s="10" t="s">
        <v>3945</v>
      </c>
      <c r="B3897" s="11" t="s">
        <v>41</v>
      </c>
      <c r="C3897" s="11" t="s">
        <v>44</v>
      </c>
      <c r="D3897" s="12">
        <v>45909</v>
      </c>
      <c r="E3897" s="11">
        <v>3118</v>
      </c>
      <c r="F3897" s="11" t="s">
        <v>33</v>
      </c>
      <c r="G3897" s="13">
        <v>950.52</v>
      </c>
      <c r="H3897" s="14">
        <f t="shared" si="420"/>
        <v>2963721.36</v>
      </c>
      <c r="I3897" s="14">
        <f>IF(F3897="GHS",H3897,H3897*Assumptions!$B$4)</f>
        <v>2963721.36</v>
      </c>
      <c r="J3897" s="15" t="str">
        <f>INDEX(Assumptions!$B$8:$B$12,MATCH(B3897,Assumptions!$A$8:$A$12,0))</f>
        <v>Weighted Average</v>
      </c>
      <c r="K3897" s="16">
        <f>G3897/(1-INDEX(Assumptions!$D$8:$D$12,MATCH(B3897,Assumptions!$A$8:$A$12,0)))</f>
        <v>1462.3384615384614</v>
      </c>
      <c r="L3897" s="16">
        <f t="shared" si="421"/>
        <v>28.515599999999999</v>
      </c>
      <c r="M3897" s="16">
        <f t="shared" si="422"/>
        <v>73.116923076923072</v>
      </c>
      <c r="N3897" s="14">
        <f>E3897*(K3897-L3897-M3897)*IF(F3897="GHS",1,Assumptions!$B$4)</f>
        <v>4242681.1161230765</v>
      </c>
      <c r="O3897" s="15">
        <f t="shared" ca="1" si="423"/>
        <v>377</v>
      </c>
      <c r="P3897" s="15" t="str">
        <f t="shared" ca="1" si="424"/>
        <v>365d+</v>
      </c>
      <c r="Q3897" s="17">
        <f ca="1">IF(P3897="0-90d",0,IF(P3897="91-180d",INDEX(Assumptions!$F$8:$F$12,MATCH(B3897,Assumptions!$A$8:$A$12,0)),IF(P3897="181-365d",INDEX(Assumptions!$G$8:$G$12,MATCH(B3897,Assumptions!$A$8:$A$12,0)),INDEX(Assumptions!$H$8:$H$12,MATCH(B3897,Assumptions!$A$8:$A$12,0)))))</f>
        <v>0.8</v>
      </c>
      <c r="R3897" s="14">
        <f t="shared" ca="1" si="425"/>
        <v>2370977.088</v>
      </c>
      <c r="S3897" s="14">
        <f t="shared" ca="1" si="426"/>
        <v>592744.27199999988</v>
      </c>
      <c r="T3897" s="11" t="s">
        <v>25</v>
      </c>
      <c r="U3897" s="18" t="s">
        <v>26</v>
      </c>
    </row>
    <row r="3898" spans="1:21" ht="15" customHeight="1" x14ac:dyDescent="0.15">
      <c r="A3898" s="10" t="s">
        <v>3946</v>
      </c>
      <c r="B3898" s="11" t="s">
        <v>31</v>
      </c>
      <c r="C3898" s="11" t="s">
        <v>32</v>
      </c>
      <c r="D3898" s="12">
        <v>46171</v>
      </c>
      <c r="E3898" s="11">
        <v>2492</v>
      </c>
      <c r="F3898" s="11" t="s">
        <v>33</v>
      </c>
      <c r="G3898" s="13">
        <v>2125.75</v>
      </c>
      <c r="H3898" s="14">
        <f t="shared" si="420"/>
        <v>5297369</v>
      </c>
      <c r="I3898" s="14">
        <f>IF(F3898="GHS",H3898,H3898*Assumptions!$B$4)</f>
        <v>5297369</v>
      </c>
      <c r="J3898" s="15" t="str">
        <f>INDEX(Assumptions!$B$8:$B$12,MATCH(B3898,Assumptions!$A$8:$A$12,0))</f>
        <v>Weighted Average</v>
      </c>
      <c r="K3898" s="16">
        <f>G3898/(1-INDEX(Assumptions!$D$8:$D$12,MATCH(B3898,Assumptions!$A$8:$A$12,0)))</f>
        <v>2952.4305555555557</v>
      </c>
      <c r="L3898" s="16">
        <f t="shared" si="421"/>
        <v>63.772500000000001</v>
      </c>
      <c r="M3898" s="16">
        <f t="shared" si="422"/>
        <v>147.6215277777778</v>
      </c>
      <c r="N3898" s="14">
        <f>E3898*(K3898-L3898-M3898)*IF(F3898="GHS",1,Assumptions!$B$4)</f>
        <v>6830663.0272222226</v>
      </c>
      <c r="O3898" s="15">
        <f t="shared" ca="1" si="423"/>
        <v>115</v>
      </c>
      <c r="P3898" s="15" t="str">
        <f t="shared" ca="1" si="424"/>
        <v>91-180d</v>
      </c>
      <c r="Q3898" s="17">
        <f ca="1">IF(P3898="0-90d",0,IF(P3898="91-180d",INDEX(Assumptions!$F$8:$F$12,MATCH(B3898,Assumptions!$A$8:$A$12,0)),IF(P3898="181-365d",INDEX(Assumptions!$G$8:$G$12,MATCH(B3898,Assumptions!$A$8:$A$12,0)),INDEX(Assumptions!$H$8:$H$12,MATCH(B3898,Assumptions!$A$8:$A$12,0)))))</f>
        <v>0.05</v>
      </c>
      <c r="R3898" s="14">
        <f t="shared" ca="1" si="425"/>
        <v>264868.45</v>
      </c>
      <c r="S3898" s="14">
        <f t="shared" ca="1" si="426"/>
        <v>5032500.55</v>
      </c>
      <c r="T3898" s="11" t="s">
        <v>25</v>
      </c>
      <c r="U3898" s="18" t="s">
        <v>26</v>
      </c>
    </row>
    <row r="3899" spans="1:21" ht="15" customHeight="1" x14ac:dyDescent="0.15">
      <c r="A3899" s="10" t="s">
        <v>3947</v>
      </c>
      <c r="B3899" s="11" t="s">
        <v>22</v>
      </c>
      <c r="C3899" s="11" t="s">
        <v>61</v>
      </c>
      <c r="D3899" s="12">
        <v>46018</v>
      </c>
      <c r="E3899" s="11">
        <v>743</v>
      </c>
      <c r="F3899" s="11" t="s">
        <v>24</v>
      </c>
      <c r="G3899" s="13">
        <v>20927.61</v>
      </c>
      <c r="H3899" s="14">
        <f t="shared" si="420"/>
        <v>15549214.23</v>
      </c>
      <c r="I3899" s="14">
        <f>IF(F3899="GHS",H3899,H3899*Assumptions!$B$4)</f>
        <v>167931513.68400002</v>
      </c>
      <c r="J3899" s="15" t="str">
        <f>INDEX(Assumptions!$B$8:$B$12,MATCH(B3899,Assumptions!$A$8:$A$12,0))</f>
        <v>FIFO</v>
      </c>
      <c r="K3899" s="16">
        <f>G3899/(1-INDEX(Assumptions!$D$8:$D$12,MATCH(B3899,Assumptions!$A$8:$A$12,0)))</f>
        <v>25521.475609756097</v>
      </c>
      <c r="L3899" s="16">
        <f t="shared" si="421"/>
        <v>627.82830000000001</v>
      </c>
      <c r="M3899" s="16">
        <f t="shared" si="422"/>
        <v>1276.0737804878049</v>
      </c>
      <c r="N3899" s="14">
        <f>E3899*(K3899-L3899-M3899)*IF(F3899="GHS",1,Assumptions!$B$4)</f>
        <v>189516857.0282605</v>
      </c>
      <c r="O3899" s="15">
        <f t="shared" ca="1" si="423"/>
        <v>268</v>
      </c>
      <c r="P3899" s="15" t="str">
        <f t="shared" ca="1" si="424"/>
        <v>181-365d</v>
      </c>
      <c r="Q3899" s="17">
        <f ca="1">IF(P3899="0-90d",0,IF(P3899="91-180d",INDEX(Assumptions!$F$8:$F$12,MATCH(B3899,Assumptions!$A$8:$A$12,0)),IF(P3899="181-365d",INDEX(Assumptions!$G$8:$G$12,MATCH(B3899,Assumptions!$A$8:$A$12,0)),INDEX(Assumptions!$H$8:$H$12,MATCH(B3899,Assumptions!$A$8:$A$12,0)))))</f>
        <v>0.15</v>
      </c>
      <c r="R3899" s="14">
        <f t="shared" ca="1" si="425"/>
        <v>25189727.0526</v>
      </c>
      <c r="S3899" s="14">
        <f t="shared" ca="1" si="426"/>
        <v>142741786.63140002</v>
      </c>
      <c r="T3899" s="11" t="s">
        <v>25</v>
      </c>
      <c r="U3899" s="18" t="s">
        <v>26</v>
      </c>
    </row>
    <row r="3900" spans="1:21" ht="15" customHeight="1" x14ac:dyDescent="0.15">
      <c r="A3900" s="10" t="s">
        <v>3948</v>
      </c>
      <c r="B3900" s="11" t="s">
        <v>31</v>
      </c>
      <c r="C3900" s="11" t="s">
        <v>32</v>
      </c>
      <c r="D3900" s="12">
        <v>46146</v>
      </c>
      <c r="E3900" s="11">
        <v>4935</v>
      </c>
      <c r="F3900" s="11" t="s">
        <v>33</v>
      </c>
      <c r="G3900" s="13">
        <v>3437.31</v>
      </c>
      <c r="H3900" s="14">
        <f t="shared" si="420"/>
        <v>16963124.850000001</v>
      </c>
      <c r="I3900" s="14">
        <f>IF(F3900="GHS",H3900,H3900*Assumptions!$B$4)</f>
        <v>16963124.850000001</v>
      </c>
      <c r="J3900" s="15" t="str">
        <f>INDEX(Assumptions!$B$8:$B$12,MATCH(B3900,Assumptions!$A$8:$A$12,0))</f>
        <v>Weighted Average</v>
      </c>
      <c r="K3900" s="16">
        <f>G3900/(1-INDEX(Assumptions!$D$8:$D$12,MATCH(B3900,Assumptions!$A$8:$A$12,0)))</f>
        <v>4774.041666666667</v>
      </c>
      <c r="L3900" s="16">
        <f t="shared" si="421"/>
        <v>103.1193</v>
      </c>
      <c r="M3900" s="16">
        <f t="shared" si="422"/>
        <v>238.70208333333335</v>
      </c>
      <c r="N3900" s="14">
        <f>E3900*(K3900-L3900-M3900)*IF(F3900="GHS",1,Assumptions!$B$4)</f>
        <v>21873007.098249998</v>
      </c>
      <c r="O3900" s="15">
        <f t="shared" ca="1" si="423"/>
        <v>140</v>
      </c>
      <c r="P3900" s="15" t="str">
        <f t="shared" ca="1" si="424"/>
        <v>91-180d</v>
      </c>
      <c r="Q3900" s="17">
        <f ca="1">IF(P3900="0-90d",0,IF(P3900="91-180d",INDEX(Assumptions!$F$8:$F$12,MATCH(B3900,Assumptions!$A$8:$A$12,0)),IF(P3900="181-365d",INDEX(Assumptions!$G$8:$G$12,MATCH(B3900,Assumptions!$A$8:$A$12,0)),INDEX(Assumptions!$H$8:$H$12,MATCH(B3900,Assumptions!$A$8:$A$12,0)))))</f>
        <v>0.05</v>
      </c>
      <c r="R3900" s="14">
        <f t="shared" ca="1" si="425"/>
        <v>848156.24250000017</v>
      </c>
      <c r="S3900" s="14">
        <f t="shared" ca="1" si="426"/>
        <v>16114968.607500002</v>
      </c>
      <c r="T3900" s="11" t="s">
        <v>25</v>
      </c>
      <c r="U3900" s="18" t="s">
        <v>26</v>
      </c>
    </row>
    <row r="3901" spans="1:21" ht="15" customHeight="1" x14ac:dyDescent="0.15">
      <c r="A3901" s="10" t="s">
        <v>3949</v>
      </c>
      <c r="B3901" s="11" t="s">
        <v>28</v>
      </c>
      <c r="C3901" s="11" t="s">
        <v>38</v>
      </c>
      <c r="D3901" s="12">
        <v>46143</v>
      </c>
      <c r="E3901" s="11">
        <v>2667</v>
      </c>
      <c r="F3901" s="11" t="s">
        <v>24</v>
      </c>
      <c r="G3901" s="13">
        <v>4004.9</v>
      </c>
      <c r="H3901" s="14">
        <f t="shared" si="420"/>
        <v>10681068.300000001</v>
      </c>
      <c r="I3901" s="14">
        <f>IF(F3901="GHS",H3901,H3901*Assumptions!$B$4)</f>
        <v>115355537.64000002</v>
      </c>
      <c r="J3901" s="15" t="str">
        <f>INDEX(Assumptions!$B$8:$B$12,MATCH(B3901,Assumptions!$A$8:$A$12,0))</f>
        <v>Fair Value Less Costs to Sell</v>
      </c>
      <c r="K3901" s="16">
        <f>G3901/(1-INDEX(Assumptions!$D$8:$D$12,MATCH(B3901,Assumptions!$A$8:$A$12,0)))</f>
        <v>4551.022727272727</v>
      </c>
      <c r="L3901" s="16">
        <f t="shared" si="421"/>
        <v>120.14699999999999</v>
      </c>
      <c r="M3901" s="16">
        <f t="shared" si="422"/>
        <v>227.55113636363637</v>
      </c>
      <c r="N3901" s="14">
        <f>E3901*(K3901-L3901-M3901)*IF(F3901="GHS",1,Assumptions!$B$4)</f>
        <v>121070880.18670911</v>
      </c>
      <c r="O3901" s="15">
        <f t="shared" ca="1" si="423"/>
        <v>143</v>
      </c>
      <c r="P3901" s="15" t="str">
        <f t="shared" ca="1" si="424"/>
        <v>91-180d</v>
      </c>
      <c r="Q3901" s="17">
        <f ca="1">IF(P3901="0-90d",0,IF(P3901="91-180d",INDEX(Assumptions!$F$8:$F$12,MATCH(B3901,Assumptions!$A$8:$A$12,0)),IF(P3901="181-365d",INDEX(Assumptions!$G$8:$G$12,MATCH(B3901,Assumptions!$A$8:$A$12,0)),INDEX(Assumptions!$H$8:$H$12,MATCH(B3901,Assumptions!$A$8:$A$12,0)))))</f>
        <v>0.02</v>
      </c>
      <c r="R3901" s="14">
        <f t="shared" ca="1" si="425"/>
        <v>2307110.7528000004</v>
      </c>
      <c r="S3901" s="14">
        <f t="shared" ca="1" si="426"/>
        <v>113048426.88720001</v>
      </c>
      <c r="T3901" s="11" t="s">
        <v>25</v>
      </c>
      <c r="U3901" s="18" t="s">
        <v>26</v>
      </c>
    </row>
    <row r="3902" spans="1:21" ht="15" customHeight="1" x14ac:dyDescent="0.15">
      <c r="A3902" s="10" t="s">
        <v>3950</v>
      </c>
      <c r="B3902" s="11" t="s">
        <v>28</v>
      </c>
      <c r="C3902" s="11" t="s">
        <v>35</v>
      </c>
      <c r="D3902" s="12">
        <v>45849</v>
      </c>
      <c r="E3902" s="11">
        <v>4333</v>
      </c>
      <c r="F3902" s="11" t="s">
        <v>24</v>
      </c>
      <c r="G3902" s="13">
        <v>3169.42</v>
      </c>
      <c r="H3902" s="14">
        <f t="shared" si="420"/>
        <v>13733096.859999999</v>
      </c>
      <c r="I3902" s="14">
        <f>IF(F3902="GHS",H3902,H3902*Assumptions!$B$4)</f>
        <v>148317446.088</v>
      </c>
      <c r="J3902" s="15" t="str">
        <f>INDEX(Assumptions!$B$8:$B$12,MATCH(B3902,Assumptions!$A$8:$A$12,0))</f>
        <v>Fair Value Less Costs to Sell</v>
      </c>
      <c r="K3902" s="16">
        <f>G3902/(1-INDEX(Assumptions!$D$8:$D$12,MATCH(B3902,Assumptions!$A$8:$A$12,0)))</f>
        <v>3601.6136363636365</v>
      </c>
      <c r="L3902" s="16">
        <f t="shared" si="421"/>
        <v>95.082599999999999</v>
      </c>
      <c r="M3902" s="16">
        <f t="shared" si="422"/>
        <v>180.08068181818183</v>
      </c>
      <c r="N3902" s="14">
        <f>E3902*(K3902-L3902-M3902)*IF(F3902="GHS",1,Assumptions!$B$4)</f>
        <v>155665901.3714509</v>
      </c>
      <c r="O3902" s="15">
        <f t="shared" ca="1" si="423"/>
        <v>437</v>
      </c>
      <c r="P3902" s="15" t="str">
        <f t="shared" ca="1" si="424"/>
        <v>365d+</v>
      </c>
      <c r="Q3902" s="17">
        <f ca="1">IF(P3902="0-90d",0,IF(P3902="91-180d",INDEX(Assumptions!$F$8:$F$12,MATCH(B3902,Assumptions!$A$8:$A$12,0)),IF(P3902="181-365d",INDEX(Assumptions!$G$8:$G$12,MATCH(B3902,Assumptions!$A$8:$A$12,0)),INDEX(Assumptions!$H$8:$H$12,MATCH(B3902,Assumptions!$A$8:$A$12,0)))))</f>
        <v>0.4</v>
      </c>
      <c r="R3902" s="14">
        <f t="shared" ca="1" si="425"/>
        <v>59326978.435200006</v>
      </c>
      <c r="S3902" s="14">
        <f t="shared" ca="1" si="426"/>
        <v>88990467.652799994</v>
      </c>
      <c r="T3902" s="11" t="s">
        <v>25</v>
      </c>
      <c r="U3902" s="18" t="s">
        <v>26</v>
      </c>
    </row>
    <row r="3903" spans="1:21" ht="15" customHeight="1" x14ac:dyDescent="0.15">
      <c r="A3903" s="10" t="s">
        <v>3951</v>
      </c>
      <c r="B3903" s="11" t="s">
        <v>22</v>
      </c>
      <c r="C3903" s="11" t="s">
        <v>23</v>
      </c>
      <c r="D3903" s="12">
        <v>45935</v>
      </c>
      <c r="E3903" s="11">
        <v>4631</v>
      </c>
      <c r="F3903" s="11" t="s">
        <v>24</v>
      </c>
      <c r="G3903" s="13">
        <v>15010.66</v>
      </c>
      <c r="H3903" s="14">
        <f t="shared" si="420"/>
        <v>69514366.459999993</v>
      </c>
      <c r="I3903" s="14">
        <f>IF(F3903="GHS",H3903,H3903*Assumptions!$B$4)</f>
        <v>750755157.76800001</v>
      </c>
      <c r="J3903" s="15" t="str">
        <f>INDEX(Assumptions!$B$8:$B$12,MATCH(B3903,Assumptions!$A$8:$A$12,0))</f>
        <v>FIFO</v>
      </c>
      <c r="K3903" s="16">
        <f>G3903/(1-INDEX(Assumptions!$D$8:$D$12,MATCH(B3903,Assumptions!$A$8:$A$12,0)))</f>
        <v>18305.682926829268</v>
      </c>
      <c r="L3903" s="16">
        <f t="shared" si="421"/>
        <v>450.31979999999999</v>
      </c>
      <c r="M3903" s="16">
        <f t="shared" si="422"/>
        <v>915.28414634146338</v>
      </c>
      <c r="N3903" s="14">
        <f>E3903*(K3903-L3903-M3903)*IF(F3903="GHS",1,Assumptions!$B$4)</f>
        <v>847254662.19330156</v>
      </c>
      <c r="O3903" s="15">
        <f t="shared" ca="1" si="423"/>
        <v>351</v>
      </c>
      <c r="P3903" s="15" t="str">
        <f t="shared" ca="1" si="424"/>
        <v>181-365d</v>
      </c>
      <c r="Q3903" s="17">
        <f ca="1">IF(P3903="0-90d",0,IF(P3903="91-180d",INDEX(Assumptions!$F$8:$F$12,MATCH(B3903,Assumptions!$A$8:$A$12,0)),IF(P3903="181-365d",INDEX(Assumptions!$G$8:$G$12,MATCH(B3903,Assumptions!$A$8:$A$12,0)),INDEX(Assumptions!$H$8:$H$12,MATCH(B3903,Assumptions!$A$8:$A$12,0)))))</f>
        <v>0.15</v>
      </c>
      <c r="R3903" s="14">
        <f t="shared" ca="1" si="425"/>
        <v>112613273.6652</v>
      </c>
      <c r="S3903" s="14">
        <f t="shared" ca="1" si="426"/>
        <v>638141884.10280001</v>
      </c>
      <c r="T3903" s="11" t="s">
        <v>25</v>
      </c>
      <c r="U3903" s="18" t="s">
        <v>26</v>
      </c>
    </row>
    <row r="3904" spans="1:21" ht="15" customHeight="1" x14ac:dyDescent="0.15">
      <c r="A3904" s="10" t="s">
        <v>3952</v>
      </c>
      <c r="B3904" s="11" t="s">
        <v>28</v>
      </c>
      <c r="C3904" s="11" t="s">
        <v>35</v>
      </c>
      <c r="D3904" s="12">
        <v>45921</v>
      </c>
      <c r="E3904" s="11">
        <v>2035</v>
      </c>
      <c r="F3904" s="11" t="s">
        <v>24</v>
      </c>
      <c r="G3904" s="13">
        <v>9466.61</v>
      </c>
      <c r="H3904" s="14">
        <f t="shared" si="420"/>
        <v>19264551.350000001</v>
      </c>
      <c r="I3904" s="14">
        <f>IF(F3904="GHS",H3904,H3904*Assumptions!$B$4)</f>
        <v>208057154.58000004</v>
      </c>
      <c r="J3904" s="15" t="str">
        <f>INDEX(Assumptions!$B$8:$B$12,MATCH(B3904,Assumptions!$A$8:$A$12,0))</f>
        <v>Fair Value Less Costs to Sell</v>
      </c>
      <c r="K3904" s="16">
        <f>G3904/(1-INDEX(Assumptions!$D$8:$D$12,MATCH(B3904,Assumptions!$A$8:$A$12,0)))</f>
        <v>10757.511363636364</v>
      </c>
      <c r="L3904" s="16">
        <f t="shared" si="421"/>
        <v>283.99830000000003</v>
      </c>
      <c r="M3904" s="16">
        <f t="shared" si="422"/>
        <v>537.87556818181827</v>
      </c>
      <c r="N3904" s="14">
        <f>E3904*(K3904-L3904-M3904)*IF(F3904="GHS",1,Assumptions!$B$4)</f>
        <v>218365440.87510002</v>
      </c>
      <c r="O3904" s="15">
        <f t="shared" ca="1" si="423"/>
        <v>365</v>
      </c>
      <c r="P3904" s="15" t="str">
        <f t="shared" ca="1" si="424"/>
        <v>181-365d</v>
      </c>
      <c r="Q3904" s="17">
        <f ca="1">IF(P3904="0-90d",0,IF(P3904="91-180d",INDEX(Assumptions!$F$8:$F$12,MATCH(B3904,Assumptions!$A$8:$A$12,0)),IF(P3904="181-365d",INDEX(Assumptions!$G$8:$G$12,MATCH(B3904,Assumptions!$A$8:$A$12,0)),INDEX(Assumptions!$H$8:$H$12,MATCH(B3904,Assumptions!$A$8:$A$12,0)))))</f>
        <v>0.1</v>
      </c>
      <c r="R3904" s="14">
        <f t="shared" ca="1" si="425"/>
        <v>20805715.458000004</v>
      </c>
      <c r="S3904" s="14">
        <f t="shared" ca="1" si="426"/>
        <v>187251439.12200004</v>
      </c>
      <c r="T3904" s="11" t="s">
        <v>50</v>
      </c>
      <c r="U3904" s="18" t="s">
        <v>26</v>
      </c>
    </row>
    <row r="3905" spans="1:21" ht="15" customHeight="1" x14ac:dyDescent="0.15">
      <c r="A3905" s="10" t="s">
        <v>3953</v>
      </c>
      <c r="B3905" s="11" t="s">
        <v>22</v>
      </c>
      <c r="C3905" s="11" t="s">
        <v>23</v>
      </c>
      <c r="D3905" s="12">
        <v>45939</v>
      </c>
      <c r="E3905" s="11">
        <v>4859</v>
      </c>
      <c r="F3905" s="11" t="s">
        <v>24</v>
      </c>
      <c r="G3905" s="13">
        <v>26031.74</v>
      </c>
      <c r="H3905" s="14">
        <f t="shared" si="420"/>
        <v>126488224.66000001</v>
      </c>
      <c r="I3905" s="14">
        <f>IF(F3905="GHS",H3905,H3905*Assumptions!$B$4)</f>
        <v>1366072826.3280003</v>
      </c>
      <c r="J3905" s="15" t="str">
        <f>INDEX(Assumptions!$B$8:$B$12,MATCH(B3905,Assumptions!$A$8:$A$12,0))</f>
        <v>FIFO</v>
      </c>
      <c r="K3905" s="16">
        <f>G3905/(1-INDEX(Assumptions!$D$8:$D$12,MATCH(B3905,Assumptions!$A$8:$A$12,0)))</f>
        <v>31746.024390243903</v>
      </c>
      <c r="L3905" s="16">
        <f t="shared" si="421"/>
        <v>780.95220000000006</v>
      </c>
      <c r="M3905" s="16">
        <f t="shared" si="422"/>
        <v>1587.3012195121953</v>
      </c>
      <c r="N3905" s="14">
        <f>E3905*(K3905-L3905-M3905)*IF(F3905="GHS",1,Assumptions!$B$4)</f>
        <v>1541663162.7852821</v>
      </c>
      <c r="O3905" s="15">
        <f t="shared" ca="1" si="423"/>
        <v>347</v>
      </c>
      <c r="P3905" s="15" t="str">
        <f t="shared" ca="1" si="424"/>
        <v>181-365d</v>
      </c>
      <c r="Q3905" s="17">
        <f ca="1">IF(P3905="0-90d",0,IF(P3905="91-180d",INDEX(Assumptions!$F$8:$F$12,MATCH(B3905,Assumptions!$A$8:$A$12,0)),IF(P3905="181-365d",INDEX(Assumptions!$G$8:$G$12,MATCH(B3905,Assumptions!$A$8:$A$12,0)),INDEX(Assumptions!$H$8:$H$12,MATCH(B3905,Assumptions!$A$8:$A$12,0)))))</f>
        <v>0.15</v>
      </c>
      <c r="R3905" s="14">
        <f t="shared" ca="1" si="425"/>
        <v>204910923.94920003</v>
      </c>
      <c r="S3905" s="14">
        <f t="shared" ca="1" si="426"/>
        <v>1161161902.3788004</v>
      </c>
      <c r="T3905" s="11" t="s">
        <v>25</v>
      </c>
      <c r="U3905" s="18" t="s">
        <v>26</v>
      </c>
    </row>
    <row r="3906" spans="1:21" ht="15" customHeight="1" x14ac:dyDescent="0.15">
      <c r="A3906" s="10" t="s">
        <v>3954</v>
      </c>
      <c r="B3906" s="11" t="s">
        <v>41</v>
      </c>
      <c r="C3906" s="11" t="s">
        <v>42</v>
      </c>
      <c r="D3906" s="12">
        <v>46020</v>
      </c>
      <c r="E3906" s="11">
        <v>1090</v>
      </c>
      <c r="F3906" s="11" t="s">
        <v>33</v>
      </c>
      <c r="G3906" s="13">
        <v>417.34</v>
      </c>
      <c r="H3906" s="14">
        <f t="shared" ref="H3906:H3969" si="427">E3906*G3906</f>
        <v>454900.6</v>
      </c>
      <c r="I3906" s="14">
        <f>IF(F3906="GHS",H3906,H3906*Assumptions!$B$4)</f>
        <v>454900.6</v>
      </c>
      <c r="J3906" s="15" t="str">
        <f>INDEX(Assumptions!$B$8:$B$12,MATCH(B3906,Assumptions!$A$8:$A$12,0))</f>
        <v>Weighted Average</v>
      </c>
      <c r="K3906" s="16">
        <f>G3906/(1-INDEX(Assumptions!$D$8:$D$12,MATCH(B3906,Assumptions!$A$8:$A$12,0)))</f>
        <v>642.06153846153836</v>
      </c>
      <c r="L3906" s="16">
        <f t="shared" ref="L3906:L3969" si="428">G3906*0.03</f>
        <v>12.520199999999999</v>
      </c>
      <c r="M3906" s="16">
        <f t="shared" ref="M3906:M3969" si="429">K3906*0.05</f>
        <v>32.10307692307692</v>
      </c>
      <c r="N3906" s="14">
        <f>E3906*(K3906-L3906-M3906)*IF(F3906="GHS",1,Assumptions!$B$4)</f>
        <v>651207.7050769229</v>
      </c>
      <c r="O3906" s="15">
        <f t="shared" ref="O3906:O3969" ca="1" si="430">TODAY()-D3906</f>
        <v>266</v>
      </c>
      <c r="P3906" s="15" t="str">
        <f t="shared" ref="P3906:P3969" ca="1" si="431">IF(O3906&lt;=90,"0-90d",IF(O3906&lt;=180,"91-180d",IF(O3906&lt;=365,"181-365d","365d+")))</f>
        <v>181-365d</v>
      </c>
      <c r="Q3906" s="17">
        <f ca="1">IF(P3906="0-90d",0,IF(P3906="91-180d",INDEX(Assumptions!$F$8:$F$12,MATCH(B3906,Assumptions!$A$8:$A$12,0)),IF(P3906="181-365d",INDEX(Assumptions!$G$8:$G$12,MATCH(B3906,Assumptions!$A$8:$A$12,0)),INDEX(Assumptions!$H$8:$H$12,MATCH(B3906,Assumptions!$A$8:$A$12,0)))))</f>
        <v>0.35</v>
      </c>
      <c r="R3906" s="14">
        <f t="shared" ref="R3906:R3969" ca="1" si="432">I3906*Q3906</f>
        <v>159215.21</v>
      </c>
      <c r="S3906" s="14">
        <f t="shared" ref="S3906:S3969" ca="1" si="433">IF(T3906="Held on Consignment (Not Owned)",0,MIN(I3906-R3906,N3906))</f>
        <v>295685.39</v>
      </c>
      <c r="T3906" s="11" t="s">
        <v>25</v>
      </c>
      <c r="U3906" s="18" t="s">
        <v>26</v>
      </c>
    </row>
    <row r="3907" spans="1:21" ht="15" customHeight="1" x14ac:dyDescent="0.15">
      <c r="A3907" s="10" t="s">
        <v>3955</v>
      </c>
      <c r="B3907" s="11" t="s">
        <v>31</v>
      </c>
      <c r="C3907" s="11" t="s">
        <v>63</v>
      </c>
      <c r="D3907" s="12">
        <v>46097</v>
      </c>
      <c r="E3907" s="11">
        <v>1788</v>
      </c>
      <c r="F3907" s="11" t="s">
        <v>33</v>
      </c>
      <c r="G3907" s="13">
        <v>2712.51</v>
      </c>
      <c r="H3907" s="14">
        <f t="shared" si="427"/>
        <v>4849967.8800000008</v>
      </c>
      <c r="I3907" s="14">
        <f>IF(F3907="GHS",H3907,H3907*Assumptions!$B$4)</f>
        <v>4849967.8800000008</v>
      </c>
      <c r="J3907" s="15" t="str">
        <f>INDEX(Assumptions!$B$8:$B$12,MATCH(B3907,Assumptions!$A$8:$A$12,0))</f>
        <v>Weighted Average</v>
      </c>
      <c r="K3907" s="16">
        <f>G3907/(1-INDEX(Assumptions!$D$8:$D$12,MATCH(B3907,Assumptions!$A$8:$A$12,0)))</f>
        <v>3767.3750000000005</v>
      </c>
      <c r="L3907" s="16">
        <f t="shared" si="428"/>
        <v>81.37530000000001</v>
      </c>
      <c r="M3907" s="16">
        <f t="shared" si="429"/>
        <v>188.36875000000003</v>
      </c>
      <c r="N3907" s="14">
        <f>E3907*(K3907-L3907-M3907)*IF(F3907="GHS",1,Assumptions!$B$4)</f>
        <v>6253764.1386000002</v>
      </c>
      <c r="O3907" s="15">
        <f t="shared" ca="1" si="430"/>
        <v>189</v>
      </c>
      <c r="P3907" s="15" t="str">
        <f t="shared" ca="1" si="431"/>
        <v>181-365d</v>
      </c>
      <c r="Q3907" s="17">
        <f ca="1">IF(P3907="0-90d",0,IF(P3907="91-180d",INDEX(Assumptions!$F$8:$F$12,MATCH(B3907,Assumptions!$A$8:$A$12,0)),IF(P3907="181-365d",INDEX(Assumptions!$G$8:$G$12,MATCH(B3907,Assumptions!$A$8:$A$12,0)),INDEX(Assumptions!$H$8:$H$12,MATCH(B3907,Assumptions!$A$8:$A$12,0)))))</f>
        <v>0.2</v>
      </c>
      <c r="R3907" s="14">
        <f t="shared" ca="1" si="432"/>
        <v>969993.57600000023</v>
      </c>
      <c r="S3907" s="14">
        <f t="shared" ca="1" si="433"/>
        <v>3879974.3040000005</v>
      </c>
      <c r="T3907" s="11" t="s">
        <v>25</v>
      </c>
      <c r="U3907" s="18" t="s">
        <v>36</v>
      </c>
    </row>
    <row r="3908" spans="1:21" ht="15" customHeight="1" x14ac:dyDescent="0.15">
      <c r="A3908" s="10" t="s">
        <v>3956</v>
      </c>
      <c r="B3908" s="11" t="s">
        <v>31</v>
      </c>
      <c r="C3908" s="11" t="s">
        <v>32</v>
      </c>
      <c r="D3908" s="12">
        <v>45877</v>
      </c>
      <c r="E3908" s="11">
        <v>1987</v>
      </c>
      <c r="F3908" s="11" t="s">
        <v>33</v>
      </c>
      <c r="G3908" s="13">
        <v>1040.3599999999999</v>
      </c>
      <c r="H3908" s="14">
        <f t="shared" si="427"/>
        <v>2067195.3199999998</v>
      </c>
      <c r="I3908" s="14">
        <f>IF(F3908="GHS",H3908,H3908*Assumptions!$B$4)</f>
        <v>2067195.3199999998</v>
      </c>
      <c r="J3908" s="15" t="str">
        <f>INDEX(Assumptions!$B$8:$B$12,MATCH(B3908,Assumptions!$A$8:$A$12,0))</f>
        <v>Weighted Average</v>
      </c>
      <c r="K3908" s="16">
        <f>G3908/(1-INDEX(Assumptions!$D$8:$D$12,MATCH(B3908,Assumptions!$A$8:$A$12,0)))</f>
        <v>1444.9444444444443</v>
      </c>
      <c r="L3908" s="16">
        <f t="shared" si="428"/>
        <v>31.210799999999995</v>
      </c>
      <c r="M3908" s="16">
        <f t="shared" si="429"/>
        <v>72.24722222222222</v>
      </c>
      <c r="N3908" s="14">
        <f>E3908*(K3908-L3908-M3908)*IF(F3908="GHS",1,Assumptions!$B$4)</f>
        <v>2665533.5209555551</v>
      </c>
      <c r="O3908" s="15">
        <f t="shared" ca="1" si="430"/>
        <v>409</v>
      </c>
      <c r="P3908" s="15" t="str">
        <f t="shared" ca="1" si="431"/>
        <v>365d+</v>
      </c>
      <c r="Q3908" s="17">
        <f ca="1">IF(P3908="0-90d",0,IF(P3908="91-180d",INDEX(Assumptions!$F$8:$F$12,MATCH(B3908,Assumptions!$A$8:$A$12,0)),IF(P3908="181-365d",INDEX(Assumptions!$G$8:$G$12,MATCH(B3908,Assumptions!$A$8:$A$12,0)),INDEX(Assumptions!$H$8:$H$12,MATCH(B3908,Assumptions!$A$8:$A$12,0)))))</f>
        <v>0.6</v>
      </c>
      <c r="R3908" s="14">
        <f t="shared" ca="1" si="432"/>
        <v>1240317.1919999998</v>
      </c>
      <c r="S3908" s="14">
        <f t="shared" ca="1" si="433"/>
        <v>826878.12800000003</v>
      </c>
      <c r="T3908" s="11" t="s">
        <v>25</v>
      </c>
      <c r="U3908" s="18" t="s">
        <v>26</v>
      </c>
    </row>
    <row r="3909" spans="1:21" ht="15" customHeight="1" x14ac:dyDescent="0.15">
      <c r="A3909" s="10" t="s">
        <v>3957</v>
      </c>
      <c r="B3909" s="11" t="s">
        <v>28</v>
      </c>
      <c r="C3909" s="11" t="s">
        <v>29</v>
      </c>
      <c r="D3909" s="12">
        <v>45893</v>
      </c>
      <c r="E3909" s="11">
        <v>2151</v>
      </c>
      <c r="F3909" s="11" t="s">
        <v>24</v>
      </c>
      <c r="G3909" s="13">
        <v>11324.35</v>
      </c>
      <c r="H3909" s="14">
        <f t="shared" si="427"/>
        <v>24358676.850000001</v>
      </c>
      <c r="I3909" s="14">
        <f>IF(F3909="GHS",H3909,H3909*Assumptions!$B$4)</f>
        <v>263073709.98000002</v>
      </c>
      <c r="J3909" s="15" t="str">
        <f>INDEX(Assumptions!$B$8:$B$12,MATCH(B3909,Assumptions!$A$8:$A$12,0))</f>
        <v>Fair Value Less Costs to Sell</v>
      </c>
      <c r="K3909" s="16">
        <f>G3909/(1-INDEX(Assumptions!$D$8:$D$12,MATCH(B3909,Assumptions!$A$8:$A$12,0)))</f>
        <v>12868.579545454546</v>
      </c>
      <c r="L3909" s="16">
        <f t="shared" si="428"/>
        <v>339.73050000000001</v>
      </c>
      <c r="M3909" s="16">
        <f t="shared" si="429"/>
        <v>643.42897727272737</v>
      </c>
      <c r="N3909" s="14">
        <f>E3909*(K3909-L3909-M3909)*IF(F3909="GHS",1,Assumptions!$B$4)</f>
        <v>276107816.5199182</v>
      </c>
      <c r="O3909" s="15">
        <f t="shared" ca="1" si="430"/>
        <v>393</v>
      </c>
      <c r="P3909" s="15" t="str">
        <f t="shared" ca="1" si="431"/>
        <v>365d+</v>
      </c>
      <c r="Q3909" s="17">
        <f ca="1">IF(P3909="0-90d",0,IF(P3909="91-180d",INDEX(Assumptions!$F$8:$F$12,MATCH(B3909,Assumptions!$A$8:$A$12,0)),IF(P3909="181-365d",INDEX(Assumptions!$G$8:$G$12,MATCH(B3909,Assumptions!$A$8:$A$12,0)),INDEX(Assumptions!$H$8:$H$12,MATCH(B3909,Assumptions!$A$8:$A$12,0)))))</f>
        <v>0.4</v>
      </c>
      <c r="R3909" s="14">
        <f t="shared" ca="1" si="432"/>
        <v>105229483.99200001</v>
      </c>
      <c r="S3909" s="14">
        <f t="shared" ca="1" si="433"/>
        <v>157844225.98800001</v>
      </c>
      <c r="T3909" s="11" t="s">
        <v>25</v>
      </c>
      <c r="U3909" s="18" t="s">
        <v>26</v>
      </c>
    </row>
    <row r="3910" spans="1:21" ht="15" customHeight="1" x14ac:dyDescent="0.15">
      <c r="A3910" s="10" t="s">
        <v>3958</v>
      </c>
      <c r="B3910" s="11" t="s">
        <v>31</v>
      </c>
      <c r="C3910" s="11" t="s">
        <v>76</v>
      </c>
      <c r="D3910" s="12">
        <v>45858</v>
      </c>
      <c r="E3910" s="11">
        <v>722</v>
      </c>
      <c r="F3910" s="11" t="s">
        <v>33</v>
      </c>
      <c r="G3910" s="13">
        <v>1078.8800000000001</v>
      </c>
      <c r="H3910" s="14">
        <f t="shared" si="427"/>
        <v>778951.3600000001</v>
      </c>
      <c r="I3910" s="14">
        <f>IF(F3910="GHS",H3910,H3910*Assumptions!$B$4)</f>
        <v>778951.3600000001</v>
      </c>
      <c r="J3910" s="15" t="str">
        <f>INDEX(Assumptions!$B$8:$B$12,MATCH(B3910,Assumptions!$A$8:$A$12,0))</f>
        <v>Weighted Average</v>
      </c>
      <c r="K3910" s="16">
        <f>G3910/(1-INDEX(Assumptions!$D$8:$D$12,MATCH(B3910,Assumptions!$A$8:$A$12,0)))</f>
        <v>1498.4444444444446</v>
      </c>
      <c r="L3910" s="16">
        <f t="shared" si="428"/>
        <v>32.366399999999999</v>
      </c>
      <c r="M3910" s="16">
        <f t="shared" si="429"/>
        <v>74.922222222222231</v>
      </c>
      <c r="N3910" s="14">
        <f>E3910*(K3910-L3910-M3910)*IF(F3910="GHS",1,Assumptions!$B$4)</f>
        <v>1004414.5036444445</v>
      </c>
      <c r="O3910" s="15">
        <f t="shared" ca="1" si="430"/>
        <v>428</v>
      </c>
      <c r="P3910" s="15" t="str">
        <f t="shared" ca="1" si="431"/>
        <v>365d+</v>
      </c>
      <c r="Q3910" s="17">
        <f ca="1">IF(P3910="0-90d",0,IF(P3910="91-180d",INDEX(Assumptions!$F$8:$F$12,MATCH(B3910,Assumptions!$A$8:$A$12,0)),IF(P3910="181-365d",INDEX(Assumptions!$G$8:$G$12,MATCH(B3910,Assumptions!$A$8:$A$12,0)),INDEX(Assumptions!$H$8:$H$12,MATCH(B3910,Assumptions!$A$8:$A$12,0)))))</f>
        <v>0.6</v>
      </c>
      <c r="R3910" s="14">
        <f t="shared" ca="1" si="432"/>
        <v>467370.81600000005</v>
      </c>
      <c r="S3910" s="14">
        <f t="shared" ca="1" si="433"/>
        <v>311580.54400000005</v>
      </c>
      <c r="T3910" s="11" t="s">
        <v>25</v>
      </c>
      <c r="U3910" s="18" t="s">
        <v>26</v>
      </c>
    </row>
    <row r="3911" spans="1:21" ht="15" customHeight="1" x14ac:dyDescent="0.15">
      <c r="A3911" s="10" t="s">
        <v>3959</v>
      </c>
      <c r="B3911" s="11" t="s">
        <v>22</v>
      </c>
      <c r="C3911" s="11" t="s">
        <v>81</v>
      </c>
      <c r="D3911" s="12">
        <v>46042</v>
      </c>
      <c r="E3911" s="11">
        <v>3283</v>
      </c>
      <c r="F3911" s="11" t="s">
        <v>24</v>
      </c>
      <c r="G3911" s="13">
        <v>25078.27</v>
      </c>
      <c r="H3911" s="14">
        <f t="shared" si="427"/>
        <v>82331960.409999996</v>
      </c>
      <c r="I3911" s="14">
        <f>IF(F3911="GHS",H3911,H3911*Assumptions!$B$4)</f>
        <v>889185172.42799997</v>
      </c>
      <c r="J3911" s="15" t="str">
        <f>INDEX(Assumptions!$B$8:$B$12,MATCH(B3911,Assumptions!$A$8:$A$12,0))</f>
        <v>FIFO</v>
      </c>
      <c r="K3911" s="16">
        <f>G3911/(1-INDEX(Assumptions!$D$8:$D$12,MATCH(B3911,Assumptions!$A$8:$A$12,0)))</f>
        <v>30583.256097560974</v>
      </c>
      <c r="L3911" s="16">
        <f t="shared" si="428"/>
        <v>752.34809999999993</v>
      </c>
      <c r="M3911" s="16">
        <f t="shared" si="429"/>
        <v>1529.1628048780487</v>
      </c>
      <c r="N3911" s="14">
        <f>E3911*(K3911-L3911-M3911)*IF(F3911="GHS",1,Assumptions!$B$4)</f>
        <v>1003477998.249843</v>
      </c>
      <c r="O3911" s="15">
        <f t="shared" ca="1" si="430"/>
        <v>244</v>
      </c>
      <c r="P3911" s="15" t="str">
        <f t="shared" ca="1" si="431"/>
        <v>181-365d</v>
      </c>
      <c r="Q3911" s="17">
        <f ca="1">IF(P3911="0-90d",0,IF(P3911="91-180d",INDEX(Assumptions!$F$8:$F$12,MATCH(B3911,Assumptions!$A$8:$A$12,0)),IF(P3911="181-365d",INDEX(Assumptions!$G$8:$G$12,MATCH(B3911,Assumptions!$A$8:$A$12,0)),INDEX(Assumptions!$H$8:$H$12,MATCH(B3911,Assumptions!$A$8:$A$12,0)))))</f>
        <v>0.15</v>
      </c>
      <c r="R3911" s="14">
        <f t="shared" ca="1" si="432"/>
        <v>133377775.8642</v>
      </c>
      <c r="S3911" s="14">
        <f t="shared" ca="1" si="433"/>
        <v>755807396.56379998</v>
      </c>
      <c r="T3911" s="11" t="s">
        <v>25</v>
      </c>
      <c r="U3911" s="18" t="s">
        <v>26</v>
      </c>
    </row>
    <row r="3912" spans="1:21" ht="15" customHeight="1" x14ac:dyDescent="0.15">
      <c r="A3912" s="10" t="s">
        <v>3960</v>
      </c>
      <c r="B3912" s="11" t="s">
        <v>28</v>
      </c>
      <c r="C3912" s="11" t="s">
        <v>35</v>
      </c>
      <c r="D3912" s="12">
        <v>45766</v>
      </c>
      <c r="E3912" s="11">
        <v>1715</v>
      </c>
      <c r="F3912" s="11" t="s">
        <v>24</v>
      </c>
      <c r="G3912" s="13">
        <v>4072.78</v>
      </c>
      <c r="H3912" s="14">
        <f t="shared" si="427"/>
        <v>6984817.7000000002</v>
      </c>
      <c r="I3912" s="14">
        <f>IF(F3912="GHS",H3912,H3912*Assumptions!$B$4)</f>
        <v>75436031.160000011</v>
      </c>
      <c r="J3912" s="15" t="str">
        <f>INDEX(Assumptions!$B$8:$B$12,MATCH(B3912,Assumptions!$A$8:$A$12,0))</f>
        <v>Fair Value Less Costs to Sell</v>
      </c>
      <c r="K3912" s="16">
        <f>G3912/(1-INDEX(Assumptions!$D$8:$D$12,MATCH(B3912,Assumptions!$A$8:$A$12,0)))</f>
        <v>4628.159090909091</v>
      </c>
      <c r="L3912" s="16">
        <f t="shared" si="428"/>
        <v>122.18340000000001</v>
      </c>
      <c r="M3912" s="16">
        <f t="shared" si="429"/>
        <v>231.40795454545457</v>
      </c>
      <c r="N3912" s="14">
        <f>E3912*(K3912-L3912-M3912)*IF(F3912="GHS",1,Assumptions!$B$4)</f>
        <v>79173543.612927288</v>
      </c>
      <c r="O3912" s="15">
        <f t="shared" ca="1" si="430"/>
        <v>520</v>
      </c>
      <c r="P3912" s="15" t="str">
        <f t="shared" ca="1" si="431"/>
        <v>365d+</v>
      </c>
      <c r="Q3912" s="17">
        <f ca="1">IF(P3912="0-90d",0,IF(P3912="91-180d",INDEX(Assumptions!$F$8:$F$12,MATCH(B3912,Assumptions!$A$8:$A$12,0)),IF(P3912="181-365d",INDEX(Assumptions!$G$8:$G$12,MATCH(B3912,Assumptions!$A$8:$A$12,0)),INDEX(Assumptions!$H$8:$H$12,MATCH(B3912,Assumptions!$A$8:$A$12,0)))))</f>
        <v>0.4</v>
      </c>
      <c r="R3912" s="14">
        <f t="shared" ca="1" si="432"/>
        <v>30174412.464000005</v>
      </c>
      <c r="S3912" s="14">
        <f t="shared" ca="1" si="433"/>
        <v>45261618.69600001</v>
      </c>
      <c r="T3912" s="11" t="s">
        <v>25</v>
      </c>
      <c r="U3912" s="18" t="s">
        <v>26</v>
      </c>
    </row>
    <row r="3913" spans="1:21" ht="15" customHeight="1" x14ac:dyDescent="0.15">
      <c r="A3913" s="10" t="s">
        <v>3961</v>
      </c>
      <c r="B3913" s="11" t="s">
        <v>41</v>
      </c>
      <c r="C3913" s="11" t="s">
        <v>42</v>
      </c>
      <c r="D3913" s="12">
        <v>45821</v>
      </c>
      <c r="E3913" s="11">
        <v>1221</v>
      </c>
      <c r="F3913" s="11" t="s">
        <v>33</v>
      </c>
      <c r="G3913" s="13">
        <v>735.01</v>
      </c>
      <c r="H3913" s="14">
        <f t="shared" si="427"/>
        <v>897447.21</v>
      </c>
      <c r="I3913" s="14">
        <f>IF(F3913="GHS",H3913,H3913*Assumptions!$B$4)</f>
        <v>897447.21</v>
      </c>
      <c r="J3913" s="15" t="str">
        <f>INDEX(Assumptions!$B$8:$B$12,MATCH(B3913,Assumptions!$A$8:$A$12,0))</f>
        <v>Weighted Average</v>
      </c>
      <c r="K3913" s="16">
        <f>G3913/(1-INDEX(Assumptions!$D$8:$D$12,MATCH(B3913,Assumptions!$A$8:$A$12,0)))</f>
        <v>1130.7846153846153</v>
      </c>
      <c r="L3913" s="16">
        <f t="shared" si="428"/>
        <v>22.0503</v>
      </c>
      <c r="M3913" s="16">
        <f t="shared" si="429"/>
        <v>56.53923076923077</v>
      </c>
      <c r="N3913" s="14">
        <f>E3913*(K3913-L3913-M3913)*IF(F3913="GHS",1,Assumptions!$B$4)</f>
        <v>1284730.1983153846</v>
      </c>
      <c r="O3913" s="15">
        <f t="shared" ca="1" si="430"/>
        <v>465</v>
      </c>
      <c r="P3913" s="15" t="str">
        <f t="shared" ca="1" si="431"/>
        <v>365d+</v>
      </c>
      <c r="Q3913" s="17">
        <f ca="1">IF(P3913="0-90d",0,IF(P3913="91-180d",INDEX(Assumptions!$F$8:$F$12,MATCH(B3913,Assumptions!$A$8:$A$12,0)),IF(P3913="181-365d",INDEX(Assumptions!$G$8:$G$12,MATCH(B3913,Assumptions!$A$8:$A$12,0)),INDEX(Assumptions!$H$8:$H$12,MATCH(B3913,Assumptions!$A$8:$A$12,0)))))</f>
        <v>0.8</v>
      </c>
      <c r="R3913" s="14">
        <f t="shared" ca="1" si="432"/>
        <v>717957.76800000004</v>
      </c>
      <c r="S3913" s="14">
        <f t="shared" ca="1" si="433"/>
        <v>179489.44199999992</v>
      </c>
      <c r="T3913" s="11" t="s">
        <v>25</v>
      </c>
      <c r="U3913" s="18" t="s">
        <v>26</v>
      </c>
    </row>
    <row r="3914" spans="1:21" ht="15" customHeight="1" x14ac:dyDescent="0.15">
      <c r="A3914" s="10" t="s">
        <v>3962</v>
      </c>
      <c r="B3914" s="11" t="s">
        <v>41</v>
      </c>
      <c r="C3914" s="11" t="s">
        <v>115</v>
      </c>
      <c r="D3914" s="12">
        <v>45888</v>
      </c>
      <c r="E3914" s="11">
        <v>3847</v>
      </c>
      <c r="F3914" s="11" t="s">
        <v>33</v>
      </c>
      <c r="G3914" s="13">
        <v>368.58</v>
      </c>
      <c r="H3914" s="14">
        <f t="shared" si="427"/>
        <v>1417927.26</v>
      </c>
      <c r="I3914" s="14">
        <f>IF(F3914="GHS",H3914,H3914*Assumptions!$B$4)</f>
        <v>1417927.26</v>
      </c>
      <c r="J3914" s="15" t="str">
        <f>INDEX(Assumptions!$B$8:$B$12,MATCH(B3914,Assumptions!$A$8:$A$12,0))</f>
        <v>Weighted Average</v>
      </c>
      <c r="K3914" s="16">
        <f>G3914/(1-INDEX(Assumptions!$D$8:$D$12,MATCH(B3914,Assumptions!$A$8:$A$12,0)))</f>
        <v>567.04615384615386</v>
      </c>
      <c r="L3914" s="16">
        <f t="shared" si="428"/>
        <v>11.057399999999999</v>
      </c>
      <c r="M3914" s="16">
        <f t="shared" si="429"/>
        <v>28.352307692307694</v>
      </c>
      <c r="N3914" s="14">
        <f>E3914*(K3914-L3914-M3914)*IF(F3914="GHS",1,Assumptions!$B$4)</f>
        <v>2029817.4083538461</v>
      </c>
      <c r="O3914" s="15">
        <f t="shared" ca="1" si="430"/>
        <v>398</v>
      </c>
      <c r="P3914" s="15" t="str">
        <f t="shared" ca="1" si="431"/>
        <v>365d+</v>
      </c>
      <c r="Q3914" s="17">
        <f ca="1">IF(P3914="0-90d",0,IF(P3914="91-180d",INDEX(Assumptions!$F$8:$F$12,MATCH(B3914,Assumptions!$A$8:$A$12,0)),IF(P3914="181-365d",INDEX(Assumptions!$G$8:$G$12,MATCH(B3914,Assumptions!$A$8:$A$12,0)),INDEX(Assumptions!$H$8:$H$12,MATCH(B3914,Assumptions!$A$8:$A$12,0)))))</f>
        <v>0.8</v>
      </c>
      <c r="R3914" s="14">
        <f t="shared" ca="1" si="432"/>
        <v>1134341.808</v>
      </c>
      <c r="S3914" s="14">
        <f t="shared" ca="1" si="433"/>
        <v>283585.45200000005</v>
      </c>
      <c r="T3914" s="11" t="s">
        <v>25</v>
      </c>
      <c r="U3914" s="18" t="s">
        <v>26</v>
      </c>
    </row>
    <row r="3915" spans="1:21" ht="15" customHeight="1" x14ac:dyDescent="0.15">
      <c r="A3915" s="10" t="s">
        <v>3963</v>
      </c>
      <c r="B3915" s="11" t="s">
        <v>41</v>
      </c>
      <c r="C3915" s="11" t="s">
        <v>49</v>
      </c>
      <c r="D3915" s="12">
        <v>46205</v>
      </c>
      <c r="E3915" s="11">
        <v>4165</v>
      </c>
      <c r="F3915" s="11" t="s">
        <v>33</v>
      </c>
      <c r="G3915" s="13">
        <v>435</v>
      </c>
      <c r="H3915" s="14">
        <f t="shared" si="427"/>
        <v>1811775</v>
      </c>
      <c r="I3915" s="14">
        <f>IF(F3915="GHS",H3915,H3915*Assumptions!$B$4)</f>
        <v>1811775</v>
      </c>
      <c r="J3915" s="15" t="str">
        <f>INDEX(Assumptions!$B$8:$B$12,MATCH(B3915,Assumptions!$A$8:$A$12,0))</f>
        <v>Weighted Average</v>
      </c>
      <c r="K3915" s="16">
        <f>G3915/(1-INDEX(Assumptions!$D$8:$D$12,MATCH(B3915,Assumptions!$A$8:$A$12,0)))</f>
        <v>669.23076923076917</v>
      </c>
      <c r="L3915" s="16">
        <f t="shared" si="428"/>
        <v>13.049999999999999</v>
      </c>
      <c r="M3915" s="16">
        <f t="shared" si="429"/>
        <v>33.46153846153846</v>
      </c>
      <c r="N3915" s="14">
        <f>E3915*(K3915-L3915-M3915)*IF(F3915="GHS",1,Assumptions!$B$4)</f>
        <v>2593625.596153846</v>
      </c>
      <c r="O3915" s="15">
        <f t="shared" ca="1" si="430"/>
        <v>81</v>
      </c>
      <c r="P3915" s="15" t="str">
        <f t="shared" ca="1" si="431"/>
        <v>0-90d</v>
      </c>
      <c r="Q3915" s="17">
        <f ca="1">IF(P3915="0-90d",0,IF(P3915="91-180d",INDEX(Assumptions!$F$8:$F$12,MATCH(B3915,Assumptions!$A$8:$A$12,0)),IF(P3915="181-365d",INDEX(Assumptions!$G$8:$G$12,MATCH(B3915,Assumptions!$A$8:$A$12,0)),INDEX(Assumptions!$H$8:$H$12,MATCH(B3915,Assumptions!$A$8:$A$12,0)))))</f>
        <v>0</v>
      </c>
      <c r="R3915" s="14">
        <f t="shared" ca="1" si="432"/>
        <v>0</v>
      </c>
      <c r="S3915" s="14">
        <f t="shared" ca="1" si="433"/>
        <v>1811775</v>
      </c>
      <c r="T3915" s="11" t="s">
        <v>25</v>
      </c>
      <c r="U3915" s="18" t="s">
        <v>26</v>
      </c>
    </row>
    <row r="3916" spans="1:21" ht="15" customHeight="1" x14ac:dyDescent="0.15">
      <c r="A3916" s="10" t="s">
        <v>3964</v>
      </c>
      <c r="B3916" s="11" t="s">
        <v>31</v>
      </c>
      <c r="C3916" s="11" t="s">
        <v>32</v>
      </c>
      <c r="D3916" s="12">
        <v>46037</v>
      </c>
      <c r="E3916" s="11">
        <v>1070</v>
      </c>
      <c r="F3916" s="11" t="s">
        <v>33</v>
      </c>
      <c r="G3916" s="13">
        <v>2491.6999999999998</v>
      </c>
      <c r="H3916" s="14">
        <f t="shared" si="427"/>
        <v>2666119</v>
      </c>
      <c r="I3916" s="14">
        <f>IF(F3916="GHS",H3916,H3916*Assumptions!$B$4)</f>
        <v>2666119</v>
      </c>
      <c r="J3916" s="15" t="str">
        <f>INDEX(Assumptions!$B$8:$B$12,MATCH(B3916,Assumptions!$A$8:$A$12,0))</f>
        <v>Weighted Average</v>
      </c>
      <c r="K3916" s="16">
        <f>G3916/(1-INDEX(Assumptions!$D$8:$D$12,MATCH(B3916,Assumptions!$A$8:$A$12,0)))</f>
        <v>3460.6944444444443</v>
      </c>
      <c r="L3916" s="16">
        <f t="shared" si="428"/>
        <v>74.750999999999991</v>
      </c>
      <c r="M3916" s="16">
        <f t="shared" si="429"/>
        <v>173.03472222222223</v>
      </c>
      <c r="N3916" s="14">
        <f>E3916*(K3916-L3916-M3916)*IF(F3916="GHS",1,Assumptions!$B$4)</f>
        <v>3437812.3327777777</v>
      </c>
      <c r="O3916" s="15">
        <f t="shared" ca="1" si="430"/>
        <v>249</v>
      </c>
      <c r="P3916" s="15" t="str">
        <f t="shared" ca="1" si="431"/>
        <v>181-365d</v>
      </c>
      <c r="Q3916" s="17">
        <f ca="1">IF(P3916="0-90d",0,IF(P3916="91-180d",INDEX(Assumptions!$F$8:$F$12,MATCH(B3916,Assumptions!$A$8:$A$12,0)),IF(P3916="181-365d",INDEX(Assumptions!$G$8:$G$12,MATCH(B3916,Assumptions!$A$8:$A$12,0)),INDEX(Assumptions!$H$8:$H$12,MATCH(B3916,Assumptions!$A$8:$A$12,0)))))</f>
        <v>0.2</v>
      </c>
      <c r="R3916" s="14">
        <f t="shared" ca="1" si="432"/>
        <v>533223.80000000005</v>
      </c>
      <c r="S3916" s="14">
        <f t="shared" ca="1" si="433"/>
        <v>2132895.2000000002</v>
      </c>
      <c r="T3916" s="11" t="s">
        <v>25</v>
      </c>
      <c r="U3916" s="18" t="s">
        <v>36</v>
      </c>
    </row>
    <row r="3917" spans="1:21" ht="15" customHeight="1" x14ac:dyDescent="0.15">
      <c r="A3917" s="10" t="s">
        <v>3965</v>
      </c>
      <c r="B3917" s="11" t="s">
        <v>28</v>
      </c>
      <c r="C3917" s="11" t="s">
        <v>38</v>
      </c>
      <c r="D3917" s="12">
        <v>45975</v>
      </c>
      <c r="E3917" s="11">
        <v>2355</v>
      </c>
      <c r="F3917" s="11" t="s">
        <v>24</v>
      </c>
      <c r="G3917" s="13">
        <v>4396.3</v>
      </c>
      <c r="H3917" s="14">
        <f t="shared" si="427"/>
        <v>10353286.5</v>
      </c>
      <c r="I3917" s="14">
        <f>IF(F3917="GHS",H3917,H3917*Assumptions!$B$4)</f>
        <v>111815494.2</v>
      </c>
      <c r="J3917" s="15" t="str">
        <f>INDEX(Assumptions!$B$8:$B$12,MATCH(B3917,Assumptions!$A$8:$A$12,0))</f>
        <v>Fair Value Less Costs to Sell</v>
      </c>
      <c r="K3917" s="16">
        <f>G3917/(1-INDEX(Assumptions!$D$8:$D$12,MATCH(B3917,Assumptions!$A$8:$A$12,0)))</f>
        <v>4995.795454545455</v>
      </c>
      <c r="L3917" s="16">
        <f t="shared" si="428"/>
        <v>131.88900000000001</v>
      </c>
      <c r="M3917" s="16">
        <f t="shared" si="429"/>
        <v>249.78977272727275</v>
      </c>
      <c r="N3917" s="14">
        <f>E3917*(K3917-L3917-M3917)*IF(F3917="GHS",1,Assumptions!$B$4)</f>
        <v>117355443.68536364</v>
      </c>
      <c r="O3917" s="15">
        <f t="shared" ca="1" si="430"/>
        <v>311</v>
      </c>
      <c r="P3917" s="15" t="str">
        <f t="shared" ca="1" si="431"/>
        <v>181-365d</v>
      </c>
      <c r="Q3917" s="17">
        <f ca="1">IF(P3917="0-90d",0,IF(P3917="91-180d",INDEX(Assumptions!$F$8:$F$12,MATCH(B3917,Assumptions!$A$8:$A$12,0)),IF(P3917="181-365d",INDEX(Assumptions!$G$8:$G$12,MATCH(B3917,Assumptions!$A$8:$A$12,0)),INDEX(Assumptions!$H$8:$H$12,MATCH(B3917,Assumptions!$A$8:$A$12,0)))))</f>
        <v>0.1</v>
      </c>
      <c r="R3917" s="14">
        <f t="shared" ca="1" si="432"/>
        <v>11181549.420000002</v>
      </c>
      <c r="S3917" s="14">
        <f t="shared" ca="1" si="433"/>
        <v>100633944.78</v>
      </c>
      <c r="T3917" s="11" t="s">
        <v>25</v>
      </c>
      <c r="U3917" s="18" t="s">
        <v>26</v>
      </c>
    </row>
    <row r="3918" spans="1:21" ht="15" customHeight="1" x14ac:dyDescent="0.15">
      <c r="A3918" s="10" t="s">
        <v>3966</v>
      </c>
      <c r="B3918" s="11" t="s">
        <v>46</v>
      </c>
      <c r="C3918" s="11" t="s">
        <v>119</v>
      </c>
      <c r="D3918" s="12">
        <v>46187</v>
      </c>
      <c r="E3918" s="11">
        <v>4287</v>
      </c>
      <c r="F3918" s="11" t="s">
        <v>33</v>
      </c>
      <c r="G3918" s="13">
        <v>539469.78</v>
      </c>
      <c r="H3918" s="14">
        <f t="shared" si="427"/>
        <v>2312706946.8600001</v>
      </c>
      <c r="I3918" s="14">
        <f>IF(F3918="GHS",H3918,H3918*Assumptions!$B$4)</f>
        <v>2312706946.8600001</v>
      </c>
      <c r="J3918" s="15" t="str">
        <f>INDEX(Assumptions!$B$8:$B$12,MATCH(B3918,Assumptions!$A$8:$A$12,0))</f>
        <v>Specific Identification</v>
      </c>
      <c r="K3918" s="16">
        <f>G3918/(1-INDEX(Assumptions!$D$8:$D$12,MATCH(B3918,Assumptions!$A$8:$A$12,0)))</f>
        <v>691627.92307692312</v>
      </c>
      <c r="L3918" s="16">
        <f t="shared" si="428"/>
        <v>16184.0934</v>
      </c>
      <c r="M3918" s="16">
        <f t="shared" si="429"/>
        <v>34581.396153846159</v>
      </c>
      <c r="N3918" s="14">
        <f>E3918*(K3918-L3918-M3918)*IF(F3918="GHS",1,Assumptions!$B$4)</f>
        <v>2747377252.5134306</v>
      </c>
      <c r="O3918" s="15">
        <f t="shared" ca="1" si="430"/>
        <v>99</v>
      </c>
      <c r="P3918" s="15" t="str">
        <f t="shared" ca="1" si="431"/>
        <v>91-180d</v>
      </c>
      <c r="Q3918" s="17">
        <f ca="1">IF(P3918="0-90d",0,IF(P3918="91-180d",INDEX(Assumptions!$F$8:$F$12,MATCH(B3918,Assumptions!$A$8:$A$12,0)),IF(P3918="181-365d",INDEX(Assumptions!$G$8:$G$12,MATCH(B3918,Assumptions!$A$8:$A$12,0)),INDEX(Assumptions!$H$8:$H$12,MATCH(B3918,Assumptions!$A$8:$A$12,0)))))</f>
        <v>0</v>
      </c>
      <c r="R3918" s="14">
        <f t="shared" ca="1" si="432"/>
        <v>0</v>
      </c>
      <c r="S3918" s="14">
        <f t="shared" ca="1" si="433"/>
        <v>2312706946.8600001</v>
      </c>
      <c r="T3918" s="11" t="s">
        <v>25</v>
      </c>
      <c r="U3918" s="18" t="s">
        <v>26</v>
      </c>
    </row>
    <row r="3919" spans="1:21" ht="15" customHeight="1" x14ac:dyDescent="0.15">
      <c r="A3919" s="10" t="s">
        <v>3967</v>
      </c>
      <c r="B3919" s="11" t="s">
        <v>46</v>
      </c>
      <c r="C3919" s="11" t="s">
        <v>119</v>
      </c>
      <c r="D3919" s="12">
        <v>45962</v>
      </c>
      <c r="E3919" s="11">
        <v>230</v>
      </c>
      <c r="F3919" s="11" t="s">
        <v>33</v>
      </c>
      <c r="G3919" s="13">
        <v>133101.32</v>
      </c>
      <c r="H3919" s="14">
        <f t="shared" si="427"/>
        <v>30613303.600000001</v>
      </c>
      <c r="I3919" s="14">
        <f>IF(F3919="GHS",H3919,H3919*Assumptions!$B$4)</f>
        <v>30613303.600000001</v>
      </c>
      <c r="J3919" s="15" t="str">
        <f>INDEX(Assumptions!$B$8:$B$12,MATCH(B3919,Assumptions!$A$8:$A$12,0))</f>
        <v>Specific Identification</v>
      </c>
      <c r="K3919" s="16">
        <f>G3919/(1-INDEX(Assumptions!$D$8:$D$12,MATCH(B3919,Assumptions!$A$8:$A$12,0)))</f>
        <v>170642.71794871794</v>
      </c>
      <c r="L3919" s="16">
        <f t="shared" si="428"/>
        <v>3993.0396000000001</v>
      </c>
      <c r="M3919" s="16">
        <f t="shared" si="429"/>
        <v>8532.1358974358973</v>
      </c>
      <c r="N3919" s="14">
        <f>E3919*(K3919-L3919-M3919)*IF(F3919="GHS",1,Assumptions!$B$4)</f>
        <v>36367034.763794877</v>
      </c>
      <c r="O3919" s="15">
        <f t="shared" ca="1" si="430"/>
        <v>324</v>
      </c>
      <c r="P3919" s="15" t="str">
        <f t="shared" ca="1" si="431"/>
        <v>181-365d</v>
      </c>
      <c r="Q3919" s="17">
        <f ca="1">IF(P3919="0-90d",0,IF(P3919="91-180d",INDEX(Assumptions!$F$8:$F$12,MATCH(B3919,Assumptions!$A$8:$A$12,0)),IF(P3919="181-365d",INDEX(Assumptions!$G$8:$G$12,MATCH(B3919,Assumptions!$A$8:$A$12,0)),INDEX(Assumptions!$H$8:$H$12,MATCH(B3919,Assumptions!$A$8:$A$12,0)))))</f>
        <v>0.05</v>
      </c>
      <c r="R3919" s="14">
        <f t="shared" ca="1" si="432"/>
        <v>1530665.1800000002</v>
      </c>
      <c r="S3919" s="14">
        <f t="shared" ca="1" si="433"/>
        <v>29082638.420000002</v>
      </c>
      <c r="T3919" s="11" t="s">
        <v>25</v>
      </c>
      <c r="U3919" s="18" t="s">
        <v>26</v>
      </c>
    </row>
    <row r="3920" spans="1:21" ht="15" customHeight="1" x14ac:dyDescent="0.15">
      <c r="A3920" s="10" t="s">
        <v>3968</v>
      </c>
      <c r="B3920" s="11" t="s">
        <v>31</v>
      </c>
      <c r="C3920" s="11" t="s">
        <v>63</v>
      </c>
      <c r="D3920" s="12">
        <v>46066</v>
      </c>
      <c r="E3920" s="11">
        <v>1599</v>
      </c>
      <c r="F3920" s="11" t="s">
        <v>33</v>
      </c>
      <c r="G3920" s="13">
        <v>3642.06</v>
      </c>
      <c r="H3920" s="14">
        <f t="shared" si="427"/>
        <v>5823653.9399999995</v>
      </c>
      <c r="I3920" s="14">
        <f>IF(F3920="GHS",H3920,H3920*Assumptions!$B$4)</f>
        <v>5823653.9399999995</v>
      </c>
      <c r="J3920" s="15" t="str">
        <f>INDEX(Assumptions!$B$8:$B$12,MATCH(B3920,Assumptions!$A$8:$A$12,0))</f>
        <v>Weighted Average</v>
      </c>
      <c r="K3920" s="16">
        <f>G3920/(1-INDEX(Assumptions!$D$8:$D$12,MATCH(B3920,Assumptions!$A$8:$A$12,0)))</f>
        <v>5058.416666666667</v>
      </c>
      <c r="L3920" s="16">
        <f t="shared" si="428"/>
        <v>109.26179999999999</v>
      </c>
      <c r="M3920" s="16">
        <f t="shared" si="429"/>
        <v>252.92083333333335</v>
      </c>
      <c r="N3920" s="14">
        <f>E3920*(K3920-L3920-M3920)*IF(F3920="GHS",1,Assumptions!$B$4)</f>
        <v>7509278.2193</v>
      </c>
      <c r="O3920" s="15">
        <f t="shared" ca="1" si="430"/>
        <v>220</v>
      </c>
      <c r="P3920" s="15" t="str">
        <f t="shared" ca="1" si="431"/>
        <v>181-365d</v>
      </c>
      <c r="Q3920" s="17">
        <f ca="1">IF(P3920="0-90d",0,IF(P3920="91-180d",INDEX(Assumptions!$F$8:$F$12,MATCH(B3920,Assumptions!$A$8:$A$12,0)),IF(P3920="181-365d",INDEX(Assumptions!$G$8:$G$12,MATCH(B3920,Assumptions!$A$8:$A$12,0)),INDEX(Assumptions!$H$8:$H$12,MATCH(B3920,Assumptions!$A$8:$A$12,0)))))</f>
        <v>0.2</v>
      </c>
      <c r="R3920" s="14">
        <f t="shared" ca="1" si="432"/>
        <v>1164730.7879999999</v>
      </c>
      <c r="S3920" s="14">
        <f t="shared" ca="1" si="433"/>
        <v>4658923.1519999998</v>
      </c>
      <c r="T3920" s="11" t="s">
        <v>25</v>
      </c>
      <c r="U3920" s="18" t="s">
        <v>26</v>
      </c>
    </row>
    <row r="3921" spans="1:21" ht="15" customHeight="1" x14ac:dyDescent="0.15">
      <c r="A3921" s="10" t="s">
        <v>3969</v>
      </c>
      <c r="B3921" s="11" t="s">
        <v>28</v>
      </c>
      <c r="C3921" s="11" t="s">
        <v>38</v>
      </c>
      <c r="D3921" s="12">
        <v>45963</v>
      </c>
      <c r="E3921" s="11">
        <v>1639</v>
      </c>
      <c r="F3921" s="11" t="s">
        <v>24</v>
      </c>
      <c r="G3921" s="13">
        <v>7265.28</v>
      </c>
      <c r="H3921" s="14">
        <f t="shared" si="427"/>
        <v>11907793.92</v>
      </c>
      <c r="I3921" s="14">
        <f>IF(F3921="GHS",H3921,H3921*Assumptions!$B$4)</f>
        <v>128604174.33600001</v>
      </c>
      <c r="J3921" s="15" t="str">
        <f>INDEX(Assumptions!$B$8:$B$12,MATCH(B3921,Assumptions!$A$8:$A$12,0))</f>
        <v>Fair Value Less Costs to Sell</v>
      </c>
      <c r="K3921" s="16">
        <f>G3921/(1-INDEX(Assumptions!$D$8:$D$12,MATCH(B3921,Assumptions!$A$8:$A$12,0)))</f>
        <v>8256</v>
      </c>
      <c r="L3921" s="16">
        <f t="shared" si="428"/>
        <v>217.95839999999998</v>
      </c>
      <c r="M3921" s="16">
        <f t="shared" si="429"/>
        <v>412.8</v>
      </c>
      <c r="N3921" s="14">
        <f>E3921*(K3921-L3921-M3921)*IF(F3921="GHS",1,Assumptions!$B$4)</f>
        <v>134975926.60992</v>
      </c>
      <c r="O3921" s="15">
        <f t="shared" ca="1" si="430"/>
        <v>323</v>
      </c>
      <c r="P3921" s="15" t="str">
        <f t="shared" ca="1" si="431"/>
        <v>181-365d</v>
      </c>
      <c r="Q3921" s="17">
        <f ca="1">IF(P3921="0-90d",0,IF(P3921="91-180d",INDEX(Assumptions!$F$8:$F$12,MATCH(B3921,Assumptions!$A$8:$A$12,0)),IF(P3921="181-365d",INDEX(Assumptions!$G$8:$G$12,MATCH(B3921,Assumptions!$A$8:$A$12,0)),INDEX(Assumptions!$H$8:$H$12,MATCH(B3921,Assumptions!$A$8:$A$12,0)))))</f>
        <v>0.1</v>
      </c>
      <c r="R3921" s="14">
        <f t="shared" ca="1" si="432"/>
        <v>12860417.433600001</v>
      </c>
      <c r="S3921" s="14">
        <f t="shared" ca="1" si="433"/>
        <v>115743756.90240002</v>
      </c>
      <c r="T3921" s="11" t="s">
        <v>25</v>
      </c>
      <c r="U3921" s="18" t="s">
        <v>26</v>
      </c>
    </row>
    <row r="3922" spans="1:21" ht="15" customHeight="1" x14ac:dyDescent="0.15">
      <c r="A3922" s="10" t="s">
        <v>3970</v>
      </c>
      <c r="B3922" s="11" t="s">
        <v>41</v>
      </c>
      <c r="C3922" s="11" t="s">
        <v>49</v>
      </c>
      <c r="D3922" s="12">
        <v>45899</v>
      </c>
      <c r="E3922" s="11">
        <v>4607</v>
      </c>
      <c r="F3922" s="11" t="s">
        <v>33</v>
      </c>
      <c r="G3922" s="13">
        <v>803.6</v>
      </c>
      <c r="H3922" s="14">
        <f t="shared" si="427"/>
        <v>3702185.2</v>
      </c>
      <c r="I3922" s="14">
        <f>IF(F3922="GHS",H3922,H3922*Assumptions!$B$4)</f>
        <v>3702185.2</v>
      </c>
      <c r="J3922" s="15" t="str">
        <f>INDEX(Assumptions!$B$8:$B$12,MATCH(B3922,Assumptions!$A$8:$A$12,0))</f>
        <v>Weighted Average</v>
      </c>
      <c r="K3922" s="16">
        <f>G3922/(1-INDEX(Assumptions!$D$8:$D$12,MATCH(B3922,Assumptions!$A$8:$A$12,0)))</f>
        <v>1236.3076923076924</v>
      </c>
      <c r="L3922" s="16">
        <f t="shared" si="428"/>
        <v>24.108000000000001</v>
      </c>
      <c r="M3922" s="16">
        <f t="shared" si="429"/>
        <v>61.815384615384623</v>
      </c>
      <c r="N3922" s="14">
        <f>E3922*(K3922-L3922-M3922)*IF(F3922="GHS",1,Assumptions!$B$4)</f>
        <v>5299820.5055384627</v>
      </c>
      <c r="O3922" s="15">
        <f t="shared" ca="1" si="430"/>
        <v>387</v>
      </c>
      <c r="P3922" s="15" t="str">
        <f t="shared" ca="1" si="431"/>
        <v>365d+</v>
      </c>
      <c r="Q3922" s="17">
        <f ca="1">IF(P3922="0-90d",0,IF(P3922="91-180d",INDEX(Assumptions!$F$8:$F$12,MATCH(B3922,Assumptions!$A$8:$A$12,0)),IF(P3922="181-365d",INDEX(Assumptions!$G$8:$G$12,MATCH(B3922,Assumptions!$A$8:$A$12,0)),INDEX(Assumptions!$H$8:$H$12,MATCH(B3922,Assumptions!$A$8:$A$12,0)))))</f>
        <v>0.8</v>
      </c>
      <c r="R3922" s="14">
        <f t="shared" ca="1" si="432"/>
        <v>2961748.16</v>
      </c>
      <c r="S3922" s="14">
        <f t="shared" ca="1" si="433"/>
        <v>740437.04</v>
      </c>
      <c r="T3922" s="11" t="s">
        <v>25</v>
      </c>
      <c r="U3922" s="18" t="s">
        <v>26</v>
      </c>
    </row>
    <row r="3923" spans="1:21" ht="15" customHeight="1" x14ac:dyDescent="0.15">
      <c r="A3923" s="10" t="s">
        <v>3971</v>
      </c>
      <c r="B3923" s="11" t="s">
        <v>28</v>
      </c>
      <c r="C3923" s="11" t="s">
        <v>35</v>
      </c>
      <c r="D3923" s="12">
        <v>45978</v>
      </c>
      <c r="E3923" s="11">
        <v>2715</v>
      </c>
      <c r="F3923" s="11" t="s">
        <v>24</v>
      </c>
      <c r="G3923" s="13">
        <v>3592.61</v>
      </c>
      <c r="H3923" s="14">
        <f t="shared" si="427"/>
        <v>9753936.1500000004</v>
      </c>
      <c r="I3923" s="14">
        <f>IF(F3923="GHS",H3923,H3923*Assumptions!$B$4)</f>
        <v>105342510.42000002</v>
      </c>
      <c r="J3923" s="15" t="str">
        <f>INDEX(Assumptions!$B$8:$B$12,MATCH(B3923,Assumptions!$A$8:$A$12,0))</f>
        <v>Fair Value Less Costs to Sell</v>
      </c>
      <c r="K3923" s="16">
        <f>G3923/(1-INDEX(Assumptions!$D$8:$D$12,MATCH(B3923,Assumptions!$A$8:$A$12,0)))</f>
        <v>4082.511363636364</v>
      </c>
      <c r="L3923" s="16">
        <f t="shared" si="428"/>
        <v>107.7783</v>
      </c>
      <c r="M3923" s="16">
        <f t="shared" si="429"/>
        <v>204.12556818181821</v>
      </c>
      <c r="N3923" s="14">
        <f>E3923*(K3923-L3923-M3923)*IF(F3923="GHS",1,Assumptions!$B$4)</f>
        <v>110561752.9817182</v>
      </c>
      <c r="O3923" s="15">
        <f t="shared" ca="1" si="430"/>
        <v>308</v>
      </c>
      <c r="P3923" s="15" t="str">
        <f t="shared" ca="1" si="431"/>
        <v>181-365d</v>
      </c>
      <c r="Q3923" s="17">
        <f ca="1">IF(P3923="0-90d",0,IF(P3923="91-180d",INDEX(Assumptions!$F$8:$F$12,MATCH(B3923,Assumptions!$A$8:$A$12,0)),IF(P3923="181-365d",INDEX(Assumptions!$G$8:$G$12,MATCH(B3923,Assumptions!$A$8:$A$12,0)),INDEX(Assumptions!$H$8:$H$12,MATCH(B3923,Assumptions!$A$8:$A$12,0)))))</f>
        <v>0.1</v>
      </c>
      <c r="R3923" s="14">
        <f t="shared" ca="1" si="432"/>
        <v>10534251.042000003</v>
      </c>
      <c r="S3923" s="14">
        <f t="shared" ca="1" si="433"/>
        <v>94808259.378000021</v>
      </c>
      <c r="T3923" s="11" t="s">
        <v>25</v>
      </c>
      <c r="U3923" s="18" t="s">
        <v>26</v>
      </c>
    </row>
    <row r="3924" spans="1:21" ht="15" customHeight="1" x14ac:dyDescent="0.15">
      <c r="A3924" s="10" t="s">
        <v>3972</v>
      </c>
      <c r="B3924" s="11" t="s">
        <v>28</v>
      </c>
      <c r="C3924" s="11" t="s">
        <v>55</v>
      </c>
      <c r="D3924" s="12">
        <v>46178</v>
      </c>
      <c r="E3924" s="11">
        <v>2009</v>
      </c>
      <c r="F3924" s="11" t="s">
        <v>24</v>
      </c>
      <c r="G3924" s="13">
        <v>4659.32</v>
      </c>
      <c r="H3924" s="14">
        <f t="shared" si="427"/>
        <v>9360573.879999999</v>
      </c>
      <c r="I3924" s="14">
        <f>IF(F3924="GHS",H3924,H3924*Assumptions!$B$4)</f>
        <v>101094197.904</v>
      </c>
      <c r="J3924" s="15" t="str">
        <f>INDEX(Assumptions!$B$8:$B$12,MATCH(B3924,Assumptions!$A$8:$A$12,0))</f>
        <v>Fair Value Less Costs to Sell</v>
      </c>
      <c r="K3924" s="16">
        <f>G3924/(1-INDEX(Assumptions!$D$8:$D$12,MATCH(B3924,Assumptions!$A$8:$A$12,0)))</f>
        <v>5294.681818181818</v>
      </c>
      <c r="L3924" s="16">
        <f t="shared" si="428"/>
        <v>139.77959999999999</v>
      </c>
      <c r="M3924" s="16">
        <f t="shared" si="429"/>
        <v>264.73409090909092</v>
      </c>
      <c r="N3924" s="14">
        <f>E3924*(K3924-L3924-M3924)*IF(F3924="GHS",1,Assumptions!$B$4)</f>
        <v>106102955.89106184</v>
      </c>
      <c r="O3924" s="15">
        <f t="shared" ca="1" si="430"/>
        <v>108</v>
      </c>
      <c r="P3924" s="15" t="str">
        <f t="shared" ca="1" si="431"/>
        <v>91-180d</v>
      </c>
      <c r="Q3924" s="17">
        <f ca="1">IF(P3924="0-90d",0,IF(P3924="91-180d",INDEX(Assumptions!$F$8:$F$12,MATCH(B3924,Assumptions!$A$8:$A$12,0)),IF(P3924="181-365d",INDEX(Assumptions!$G$8:$G$12,MATCH(B3924,Assumptions!$A$8:$A$12,0)),INDEX(Assumptions!$H$8:$H$12,MATCH(B3924,Assumptions!$A$8:$A$12,0)))))</f>
        <v>0.02</v>
      </c>
      <c r="R3924" s="14">
        <f t="shared" ca="1" si="432"/>
        <v>2021883.95808</v>
      </c>
      <c r="S3924" s="14">
        <f t="shared" ca="1" si="433"/>
        <v>99072313.945920005</v>
      </c>
      <c r="T3924" s="11" t="s">
        <v>25</v>
      </c>
      <c r="U3924" s="18" t="s">
        <v>26</v>
      </c>
    </row>
    <row r="3925" spans="1:21" ht="15" customHeight="1" x14ac:dyDescent="0.15">
      <c r="A3925" s="10" t="s">
        <v>3973</v>
      </c>
      <c r="B3925" s="11" t="s">
        <v>41</v>
      </c>
      <c r="C3925" s="11" t="s">
        <v>115</v>
      </c>
      <c r="D3925" s="12">
        <v>46183</v>
      </c>
      <c r="E3925" s="11">
        <v>4299</v>
      </c>
      <c r="F3925" s="11" t="s">
        <v>33</v>
      </c>
      <c r="G3925" s="13">
        <v>543.13</v>
      </c>
      <c r="H3925" s="14">
        <f t="shared" si="427"/>
        <v>2334915.87</v>
      </c>
      <c r="I3925" s="14">
        <f>IF(F3925="GHS",H3925,H3925*Assumptions!$B$4)</f>
        <v>2334915.87</v>
      </c>
      <c r="J3925" s="15" t="str">
        <f>INDEX(Assumptions!$B$8:$B$12,MATCH(B3925,Assumptions!$A$8:$A$12,0))</f>
        <v>Weighted Average</v>
      </c>
      <c r="K3925" s="16">
        <f>G3925/(1-INDEX(Assumptions!$D$8:$D$12,MATCH(B3925,Assumptions!$A$8:$A$12,0)))</f>
        <v>835.5846153846154</v>
      </c>
      <c r="L3925" s="16">
        <f t="shared" si="428"/>
        <v>16.293900000000001</v>
      </c>
      <c r="M3925" s="16">
        <f t="shared" si="429"/>
        <v>41.779230769230772</v>
      </c>
      <c r="N3925" s="14">
        <f>E3925*(K3925-L3925-M3925)*IF(F3925="GHS",1,Assumptions!$B$4)</f>
        <v>3342521.8723615385</v>
      </c>
      <c r="O3925" s="15">
        <f t="shared" ca="1" si="430"/>
        <v>103</v>
      </c>
      <c r="P3925" s="15" t="str">
        <f t="shared" ca="1" si="431"/>
        <v>91-180d</v>
      </c>
      <c r="Q3925" s="17">
        <f ca="1">IF(P3925="0-90d",0,IF(P3925="91-180d",INDEX(Assumptions!$F$8:$F$12,MATCH(B3925,Assumptions!$A$8:$A$12,0)),IF(P3925="181-365d",INDEX(Assumptions!$G$8:$G$12,MATCH(B3925,Assumptions!$A$8:$A$12,0)),INDEX(Assumptions!$H$8:$H$12,MATCH(B3925,Assumptions!$A$8:$A$12,0)))))</f>
        <v>0.1</v>
      </c>
      <c r="R3925" s="14">
        <f t="shared" ca="1" si="432"/>
        <v>233491.58700000003</v>
      </c>
      <c r="S3925" s="14">
        <f t="shared" ca="1" si="433"/>
        <v>2101424.2830000003</v>
      </c>
      <c r="T3925" s="11" t="s">
        <v>25</v>
      </c>
      <c r="U3925" s="18" t="s">
        <v>26</v>
      </c>
    </row>
    <row r="3926" spans="1:21" ht="15" customHeight="1" x14ac:dyDescent="0.15">
      <c r="A3926" s="10" t="s">
        <v>3974</v>
      </c>
      <c r="B3926" s="11" t="s">
        <v>31</v>
      </c>
      <c r="C3926" s="11" t="s">
        <v>32</v>
      </c>
      <c r="D3926" s="12">
        <v>45775</v>
      </c>
      <c r="E3926" s="11">
        <v>3896</v>
      </c>
      <c r="F3926" s="11" t="s">
        <v>33</v>
      </c>
      <c r="G3926" s="13">
        <v>3161.43</v>
      </c>
      <c r="H3926" s="14">
        <f t="shared" si="427"/>
        <v>12316931.279999999</v>
      </c>
      <c r="I3926" s="14">
        <f>IF(F3926="GHS",H3926,H3926*Assumptions!$B$4)</f>
        <v>12316931.279999999</v>
      </c>
      <c r="J3926" s="15" t="str">
        <f>INDEX(Assumptions!$B$8:$B$12,MATCH(B3926,Assumptions!$A$8:$A$12,0))</f>
        <v>Weighted Average</v>
      </c>
      <c r="K3926" s="16">
        <f>G3926/(1-INDEX(Assumptions!$D$8:$D$12,MATCH(B3926,Assumptions!$A$8:$A$12,0)))</f>
        <v>4390.875</v>
      </c>
      <c r="L3926" s="16">
        <f t="shared" si="428"/>
        <v>94.842899999999986</v>
      </c>
      <c r="M3926" s="16">
        <f t="shared" si="429"/>
        <v>219.54375000000002</v>
      </c>
      <c r="N3926" s="14">
        <f>E3926*(K3926-L3926-M3926)*IF(F3926="GHS",1,Assumptions!$B$4)</f>
        <v>15881998.611600002</v>
      </c>
      <c r="O3926" s="15">
        <f t="shared" ca="1" si="430"/>
        <v>511</v>
      </c>
      <c r="P3926" s="15" t="str">
        <f t="shared" ca="1" si="431"/>
        <v>365d+</v>
      </c>
      <c r="Q3926" s="17">
        <f ca="1">IF(P3926="0-90d",0,IF(P3926="91-180d",INDEX(Assumptions!$F$8:$F$12,MATCH(B3926,Assumptions!$A$8:$A$12,0)),IF(P3926="181-365d",INDEX(Assumptions!$G$8:$G$12,MATCH(B3926,Assumptions!$A$8:$A$12,0)),INDEX(Assumptions!$H$8:$H$12,MATCH(B3926,Assumptions!$A$8:$A$12,0)))))</f>
        <v>0.6</v>
      </c>
      <c r="R3926" s="14">
        <f t="shared" ca="1" si="432"/>
        <v>7390158.7679999992</v>
      </c>
      <c r="S3926" s="14">
        <f t="shared" ca="1" si="433"/>
        <v>4926772.5120000001</v>
      </c>
      <c r="T3926" s="11" t="s">
        <v>25</v>
      </c>
      <c r="U3926" s="18" t="s">
        <v>26</v>
      </c>
    </row>
    <row r="3927" spans="1:21" ht="15" customHeight="1" x14ac:dyDescent="0.15">
      <c r="A3927" s="10" t="s">
        <v>3975</v>
      </c>
      <c r="B3927" s="11" t="s">
        <v>22</v>
      </c>
      <c r="C3927" s="11" t="s">
        <v>81</v>
      </c>
      <c r="D3927" s="12">
        <v>45815</v>
      </c>
      <c r="E3927" s="11">
        <v>3804</v>
      </c>
      <c r="F3927" s="11" t="s">
        <v>24</v>
      </c>
      <c r="G3927" s="13">
        <v>22448.16</v>
      </c>
      <c r="H3927" s="14">
        <f t="shared" si="427"/>
        <v>85392800.640000001</v>
      </c>
      <c r="I3927" s="14">
        <f>IF(F3927="GHS",H3927,H3927*Assumptions!$B$4)</f>
        <v>922242246.91200006</v>
      </c>
      <c r="J3927" s="15" t="str">
        <f>INDEX(Assumptions!$B$8:$B$12,MATCH(B3927,Assumptions!$A$8:$A$12,0))</f>
        <v>FIFO</v>
      </c>
      <c r="K3927" s="16">
        <f>G3927/(1-INDEX(Assumptions!$D$8:$D$12,MATCH(B3927,Assumptions!$A$8:$A$12,0)))</f>
        <v>27375.804878048777</v>
      </c>
      <c r="L3927" s="16">
        <f t="shared" si="428"/>
        <v>673.44479999999999</v>
      </c>
      <c r="M3927" s="16">
        <f t="shared" si="429"/>
        <v>1368.790243902439</v>
      </c>
      <c r="N3927" s="14">
        <f>E3927*(K3927-L3927-M3927)*IF(F3927="GHS",1,Assumptions!$B$4)</f>
        <v>1040784116.2102008</v>
      </c>
      <c r="O3927" s="15">
        <f t="shared" ca="1" si="430"/>
        <v>471</v>
      </c>
      <c r="P3927" s="15" t="str">
        <f t="shared" ca="1" si="431"/>
        <v>365d+</v>
      </c>
      <c r="Q3927" s="17">
        <f ca="1">IF(P3927="0-90d",0,IF(P3927="91-180d",INDEX(Assumptions!$F$8:$F$12,MATCH(B3927,Assumptions!$A$8:$A$12,0)),IF(P3927="181-365d",INDEX(Assumptions!$G$8:$G$12,MATCH(B3927,Assumptions!$A$8:$A$12,0)),INDEX(Assumptions!$H$8:$H$12,MATCH(B3927,Assumptions!$A$8:$A$12,0)))))</f>
        <v>0.5</v>
      </c>
      <c r="R3927" s="14">
        <f t="shared" ca="1" si="432"/>
        <v>461121123.45600003</v>
      </c>
      <c r="S3927" s="14">
        <f t="shared" ca="1" si="433"/>
        <v>461121123.45600003</v>
      </c>
      <c r="T3927" s="11" t="s">
        <v>25</v>
      </c>
      <c r="U3927" s="18" t="s">
        <v>26</v>
      </c>
    </row>
    <row r="3928" spans="1:21" ht="15" customHeight="1" x14ac:dyDescent="0.15">
      <c r="A3928" s="10" t="s">
        <v>3976</v>
      </c>
      <c r="B3928" s="11" t="s">
        <v>31</v>
      </c>
      <c r="C3928" s="11" t="s">
        <v>63</v>
      </c>
      <c r="D3928" s="12">
        <v>45778</v>
      </c>
      <c r="E3928" s="11">
        <v>2336</v>
      </c>
      <c r="F3928" s="11" t="s">
        <v>33</v>
      </c>
      <c r="G3928" s="13">
        <v>3723.86</v>
      </c>
      <c r="H3928" s="14">
        <f t="shared" si="427"/>
        <v>8698936.9600000009</v>
      </c>
      <c r="I3928" s="14">
        <f>IF(F3928="GHS",H3928,H3928*Assumptions!$B$4)</f>
        <v>8698936.9600000009</v>
      </c>
      <c r="J3928" s="15" t="str">
        <f>INDEX(Assumptions!$B$8:$B$12,MATCH(B3928,Assumptions!$A$8:$A$12,0))</f>
        <v>Weighted Average</v>
      </c>
      <c r="K3928" s="16">
        <f>G3928/(1-INDEX(Assumptions!$D$8:$D$12,MATCH(B3928,Assumptions!$A$8:$A$12,0)))</f>
        <v>5172.0277777777783</v>
      </c>
      <c r="L3928" s="16">
        <f t="shared" si="428"/>
        <v>111.7158</v>
      </c>
      <c r="M3928" s="16">
        <f t="shared" si="429"/>
        <v>258.60138888888895</v>
      </c>
      <c r="N3928" s="14">
        <f>E3928*(K3928-L3928-M3928)*IF(F3928="GHS",1,Assumptions!$B$4)</f>
        <v>11216795.935644444</v>
      </c>
      <c r="O3928" s="15">
        <f t="shared" ca="1" si="430"/>
        <v>508</v>
      </c>
      <c r="P3928" s="15" t="str">
        <f t="shared" ca="1" si="431"/>
        <v>365d+</v>
      </c>
      <c r="Q3928" s="17">
        <f ca="1">IF(P3928="0-90d",0,IF(P3928="91-180d",INDEX(Assumptions!$F$8:$F$12,MATCH(B3928,Assumptions!$A$8:$A$12,0)),IF(P3928="181-365d",INDEX(Assumptions!$G$8:$G$12,MATCH(B3928,Assumptions!$A$8:$A$12,0)),INDEX(Assumptions!$H$8:$H$12,MATCH(B3928,Assumptions!$A$8:$A$12,0)))))</f>
        <v>0.6</v>
      </c>
      <c r="R3928" s="14">
        <f t="shared" ca="1" si="432"/>
        <v>5219362.176</v>
      </c>
      <c r="S3928" s="14">
        <f t="shared" ca="1" si="433"/>
        <v>3479574.7840000009</v>
      </c>
      <c r="T3928" s="11" t="s">
        <v>25</v>
      </c>
      <c r="U3928" s="18" t="s">
        <v>26</v>
      </c>
    </row>
    <row r="3929" spans="1:21" ht="15" customHeight="1" x14ac:dyDescent="0.15">
      <c r="A3929" s="10" t="s">
        <v>3977</v>
      </c>
      <c r="B3929" s="11" t="s">
        <v>41</v>
      </c>
      <c r="C3929" s="11" t="s">
        <v>49</v>
      </c>
      <c r="D3929" s="12">
        <v>45963</v>
      </c>
      <c r="E3929" s="11">
        <v>4152</v>
      </c>
      <c r="F3929" s="11" t="s">
        <v>33</v>
      </c>
      <c r="G3929" s="13">
        <v>429.45</v>
      </c>
      <c r="H3929" s="14">
        <f t="shared" si="427"/>
        <v>1783076.4</v>
      </c>
      <c r="I3929" s="14">
        <f>IF(F3929="GHS",H3929,H3929*Assumptions!$B$4)</f>
        <v>1783076.4</v>
      </c>
      <c r="J3929" s="15" t="str">
        <f>INDEX(Assumptions!$B$8:$B$12,MATCH(B3929,Assumptions!$A$8:$A$12,0))</f>
        <v>Weighted Average</v>
      </c>
      <c r="K3929" s="16">
        <f>G3929/(1-INDEX(Assumptions!$D$8:$D$12,MATCH(B3929,Assumptions!$A$8:$A$12,0)))</f>
        <v>660.69230769230762</v>
      </c>
      <c r="L3929" s="16">
        <f t="shared" si="428"/>
        <v>12.8835</v>
      </c>
      <c r="M3929" s="16">
        <f t="shared" si="429"/>
        <v>33.034615384615385</v>
      </c>
      <c r="N3929" s="14">
        <f>E3929*(K3929-L3929-M3929)*IF(F3929="GHS",1,Assumptions!$B$4)</f>
        <v>2552542.4464615383</v>
      </c>
      <c r="O3929" s="15">
        <f t="shared" ca="1" si="430"/>
        <v>323</v>
      </c>
      <c r="P3929" s="15" t="str">
        <f t="shared" ca="1" si="431"/>
        <v>181-365d</v>
      </c>
      <c r="Q3929" s="17">
        <f ca="1">IF(P3929="0-90d",0,IF(P3929="91-180d",INDEX(Assumptions!$F$8:$F$12,MATCH(B3929,Assumptions!$A$8:$A$12,0)),IF(P3929="181-365d",INDEX(Assumptions!$G$8:$G$12,MATCH(B3929,Assumptions!$A$8:$A$12,0)),INDEX(Assumptions!$H$8:$H$12,MATCH(B3929,Assumptions!$A$8:$A$12,0)))))</f>
        <v>0.35</v>
      </c>
      <c r="R3929" s="14">
        <f t="shared" ca="1" si="432"/>
        <v>624076.73999999987</v>
      </c>
      <c r="S3929" s="14">
        <f t="shared" ca="1" si="433"/>
        <v>1158999.6600000001</v>
      </c>
      <c r="T3929" s="11" t="s">
        <v>25</v>
      </c>
      <c r="U3929" s="18" t="s">
        <v>26</v>
      </c>
    </row>
    <row r="3930" spans="1:21" ht="15" customHeight="1" x14ac:dyDescent="0.15">
      <c r="A3930" s="10" t="s">
        <v>3978</v>
      </c>
      <c r="B3930" s="11" t="s">
        <v>31</v>
      </c>
      <c r="C3930" s="11" t="s">
        <v>32</v>
      </c>
      <c r="D3930" s="12">
        <v>46152</v>
      </c>
      <c r="E3930" s="11">
        <v>3142</v>
      </c>
      <c r="F3930" s="11" t="s">
        <v>33</v>
      </c>
      <c r="G3930" s="13">
        <v>5853.15</v>
      </c>
      <c r="H3930" s="14">
        <f t="shared" si="427"/>
        <v>18390597.299999997</v>
      </c>
      <c r="I3930" s="14">
        <f>IF(F3930="GHS",H3930,H3930*Assumptions!$B$4)</f>
        <v>18390597.299999997</v>
      </c>
      <c r="J3930" s="15" t="str">
        <f>INDEX(Assumptions!$B$8:$B$12,MATCH(B3930,Assumptions!$A$8:$A$12,0))</f>
        <v>Weighted Average</v>
      </c>
      <c r="K3930" s="16">
        <f>G3930/(1-INDEX(Assumptions!$D$8:$D$12,MATCH(B3930,Assumptions!$A$8:$A$12,0)))</f>
        <v>8129.375</v>
      </c>
      <c r="L3930" s="16">
        <f t="shared" si="428"/>
        <v>175.59449999999998</v>
      </c>
      <c r="M3930" s="16">
        <f t="shared" si="429"/>
        <v>406.46875</v>
      </c>
      <c r="N3930" s="14">
        <f>E3930*(K3930-L3930-M3930)*IF(F3930="GHS",1,Assumptions!$B$4)</f>
        <v>23713653.5185</v>
      </c>
      <c r="O3930" s="15">
        <f t="shared" ca="1" si="430"/>
        <v>134</v>
      </c>
      <c r="P3930" s="15" t="str">
        <f t="shared" ca="1" si="431"/>
        <v>91-180d</v>
      </c>
      <c r="Q3930" s="17">
        <f ca="1">IF(P3930="0-90d",0,IF(P3930="91-180d",INDEX(Assumptions!$F$8:$F$12,MATCH(B3930,Assumptions!$A$8:$A$12,0)),IF(P3930="181-365d",INDEX(Assumptions!$G$8:$G$12,MATCH(B3930,Assumptions!$A$8:$A$12,0)),INDEX(Assumptions!$H$8:$H$12,MATCH(B3930,Assumptions!$A$8:$A$12,0)))))</f>
        <v>0.05</v>
      </c>
      <c r="R3930" s="14">
        <f t="shared" ca="1" si="432"/>
        <v>919529.86499999987</v>
      </c>
      <c r="S3930" s="14">
        <f t="shared" ca="1" si="433"/>
        <v>17471067.434999999</v>
      </c>
      <c r="T3930" s="11" t="s">
        <v>25</v>
      </c>
      <c r="U3930" s="18" t="s">
        <v>26</v>
      </c>
    </row>
    <row r="3931" spans="1:21" ht="15" customHeight="1" x14ac:dyDescent="0.15">
      <c r="A3931" s="10" t="s">
        <v>3979</v>
      </c>
      <c r="B3931" s="11" t="s">
        <v>41</v>
      </c>
      <c r="C3931" s="11" t="s">
        <v>115</v>
      </c>
      <c r="D3931" s="12">
        <v>45920</v>
      </c>
      <c r="E3931" s="11">
        <v>3918</v>
      </c>
      <c r="F3931" s="11" t="s">
        <v>33</v>
      </c>
      <c r="G3931" s="13">
        <v>316.12</v>
      </c>
      <c r="H3931" s="14">
        <f t="shared" si="427"/>
        <v>1238558.1599999999</v>
      </c>
      <c r="I3931" s="14">
        <f>IF(F3931="GHS",H3931,H3931*Assumptions!$B$4)</f>
        <v>1238558.1599999999</v>
      </c>
      <c r="J3931" s="15" t="str">
        <f>INDEX(Assumptions!$B$8:$B$12,MATCH(B3931,Assumptions!$A$8:$A$12,0))</f>
        <v>Weighted Average</v>
      </c>
      <c r="K3931" s="16">
        <f>G3931/(1-INDEX(Assumptions!$D$8:$D$12,MATCH(B3931,Assumptions!$A$8:$A$12,0)))</f>
        <v>486.3384615384615</v>
      </c>
      <c r="L3931" s="16">
        <f t="shared" si="428"/>
        <v>9.4835999999999991</v>
      </c>
      <c r="M3931" s="16">
        <f t="shared" si="429"/>
        <v>24.316923076923075</v>
      </c>
      <c r="N3931" s="14">
        <f>E3931*(K3931-L3931-M3931)*IF(F3931="GHS",1,Assumptions!$B$4)</f>
        <v>1773043.6428923074</v>
      </c>
      <c r="O3931" s="15">
        <f t="shared" ca="1" si="430"/>
        <v>366</v>
      </c>
      <c r="P3931" s="15" t="str">
        <f t="shared" ca="1" si="431"/>
        <v>365d+</v>
      </c>
      <c r="Q3931" s="17">
        <f ca="1">IF(P3931="0-90d",0,IF(P3931="91-180d",INDEX(Assumptions!$F$8:$F$12,MATCH(B3931,Assumptions!$A$8:$A$12,0)),IF(P3931="181-365d",INDEX(Assumptions!$G$8:$G$12,MATCH(B3931,Assumptions!$A$8:$A$12,0)),INDEX(Assumptions!$H$8:$H$12,MATCH(B3931,Assumptions!$A$8:$A$12,0)))))</f>
        <v>0.8</v>
      </c>
      <c r="R3931" s="14">
        <f t="shared" ca="1" si="432"/>
        <v>990846.52799999993</v>
      </c>
      <c r="S3931" s="14">
        <f t="shared" ca="1" si="433"/>
        <v>247711.63199999998</v>
      </c>
      <c r="T3931" s="11" t="s">
        <v>25</v>
      </c>
      <c r="U3931" s="18" t="s">
        <v>36</v>
      </c>
    </row>
    <row r="3932" spans="1:21" ht="15" customHeight="1" x14ac:dyDescent="0.15">
      <c r="A3932" s="10" t="s">
        <v>3980</v>
      </c>
      <c r="B3932" s="11" t="s">
        <v>22</v>
      </c>
      <c r="C3932" s="11" t="s">
        <v>81</v>
      </c>
      <c r="D3932" s="12">
        <v>46184</v>
      </c>
      <c r="E3932" s="11">
        <v>194</v>
      </c>
      <c r="F3932" s="11" t="s">
        <v>24</v>
      </c>
      <c r="G3932" s="13">
        <v>20908.169999999998</v>
      </c>
      <c r="H3932" s="14">
        <f t="shared" si="427"/>
        <v>4056184.9799999995</v>
      </c>
      <c r="I3932" s="14">
        <f>IF(F3932="GHS",H3932,H3932*Assumptions!$B$4)</f>
        <v>43806797.783999994</v>
      </c>
      <c r="J3932" s="15" t="str">
        <f>INDEX(Assumptions!$B$8:$B$12,MATCH(B3932,Assumptions!$A$8:$A$12,0))</f>
        <v>FIFO</v>
      </c>
      <c r="K3932" s="16">
        <f>G3932/(1-INDEX(Assumptions!$D$8:$D$12,MATCH(B3932,Assumptions!$A$8:$A$12,0)))</f>
        <v>25497.768292682922</v>
      </c>
      <c r="L3932" s="16">
        <f t="shared" si="428"/>
        <v>627.24509999999998</v>
      </c>
      <c r="M3932" s="16">
        <f t="shared" si="429"/>
        <v>1274.8884146341461</v>
      </c>
      <c r="N3932" s="14">
        <f>E3932*(K3932-L3932-M3932)*IF(F3932="GHS",1,Assumptions!$B$4)</f>
        <v>49437573.986967802</v>
      </c>
      <c r="O3932" s="15">
        <f t="shared" ca="1" si="430"/>
        <v>102</v>
      </c>
      <c r="P3932" s="15" t="str">
        <f t="shared" ca="1" si="431"/>
        <v>91-180d</v>
      </c>
      <c r="Q3932" s="17">
        <f ca="1">IF(P3932="0-90d",0,IF(P3932="91-180d",INDEX(Assumptions!$F$8:$F$12,MATCH(B3932,Assumptions!$A$8:$A$12,0)),IF(P3932="181-365d",INDEX(Assumptions!$G$8:$G$12,MATCH(B3932,Assumptions!$A$8:$A$12,0)),INDEX(Assumptions!$H$8:$H$12,MATCH(B3932,Assumptions!$A$8:$A$12,0)))))</f>
        <v>0.03</v>
      </c>
      <c r="R3932" s="14">
        <f t="shared" ca="1" si="432"/>
        <v>1314203.9335199997</v>
      </c>
      <c r="S3932" s="14">
        <f t="shared" ca="1" si="433"/>
        <v>42492593.850479998</v>
      </c>
      <c r="T3932" s="11" t="s">
        <v>25</v>
      </c>
      <c r="U3932" s="18" t="s">
        <v>26</v>
      </c>
    </row>
    <row r="3933" spans="1:21" ht="15" customHeight="1" x14ac:dyDescent="0.15">
      <c r="A3933" s="10" t="s">
        <v>3981</v>
      </c>
      <c r="B3933" s="11" t="s">
        <v>46</v>
      </c>
      <c r="C3933" s="11" t="s">
        <v>119</v>
      </c>
      <c r="D3933" s="12">
        <v>45928</v>
      </c>
      <c r="E3933" s="11">
        <v>2566</v>
      </c>
      <c r="F3933" s="11" t="s">
        <v>33</v>
      </c>
      <c r="G3933" s="13">
        <v>890855.75</v>
      </c>
      <c r="H3933" s="14">
        <f t="shared" si="427"/>
        <v>2285935854.5</v>
      </c>
      <c r="I3933" s="14">
        <f>IF(F3933="GHS",H3933,H3933*Assumptions!$B$4)</f>
        <v>2285935854.5</v>
      </c>
      <c r="J3933" s="15" t="str">
        <f>INDEX(Assumptions!$B$8:$B$12,MATCH(B3933,Assumptions!$A$8:$A$12,0))</f>
        <v>Specific Identification</v>
      </c>
      <c r="K3933" s="16">
        <f>G3933/(1-INDEX(Assumptions!$D$8:$D$12,MATCH(B3933,Assumptions!$A$8:$A$12,0)))</f>
        <v>1142122.7564102563</v>
      </c>
      <c r="L3933" s="16">
        <f t="shared" si="428"/>
        <v>26725.672500000001</v>
      </c>
      <c r="M3933" s="16">
        <f t="shared" si="429"/>
        <v>57106.137820512813</v>
      </c>
      <c r="N3933" s="14">
        <f>E3933*(K3933-L3933-M3933)*IF(F3933="GHS",1,Assumptions!$B$4)</f>
        <v>2715574567.6662817</v>
      </c>
      <c r="O3933" s="15">
        <f t="shared" ca="1" si="430"/>
        <v>358</v>
      </c>
      <c r="P3933" s="15" t="str">
        <f t="shared" ca="1" si="431"/>
        <v>181-365d</v>
      </c>
      <c r="Q3933" s="17">
        <f ca="1">IF(P3933="0-90d",0,IF(P3933="91-180d",INDEX(Assumptions!$F$8:$F$12,MATCH(B3933,Assumptions!$A$8:$A$12,0)),IF(P3933="181-365d",INDEX(Assumptions!$G$8:$G$12,MATCH(B3933,Assumptions!$A$8:$A$12,0)),INDEX(Assumptions!$H$8:$H$12,MATCH(B3933,Assumptions!$A$8:$A$12,0)))))</f>
        <v>0.05</v>
      </c>
      <c r="R3933" s="14">
        <f t="shared" ca="1" si="432"/>
        <v>114296792.72500001</v>
      </c>
      <c r="S3933" s="14">
        <f t="shared" ca="1" si="433"/>
        <v>2171639061.7750001</v>
      </c>
      <c r="T3933" s="11" t="s">
        <v>25</v>
      </c>
      <c r="U3933" s="18" t="s">
        <v>36</v>
      </c>
    </row>
    <row r="3934" spans="1:21" ht="15" customHeight="1" x14ac:dyDescent="0.15">
      <c r="A3934" s="10" t="s">
        <v>3982</v>
      </c>
      <c r="B3934" s="11" t="s">
        <v>31</v>
      </c>
      <c r="C3934" s="11" t="s">
        <v>76</v>
      </c>
      <c r="D3934" s="12">
        <v>45890</v>
      </c>
      <c r="E3934" s="11">
        <v>2946</v>
      </c>
      <c r="F3934" s="11" t="s">
        <v>33</v>
      </c>
      <c r="G3934" s="13">
        <v>2885.97</v>
      </c>
      <c r="H3934" s="14">
        <f t="shared" si="427"/>
        <v>8502067.6199999992</v>
      </c>
      <c r="I3934" s="14">
        <f>IF(F3934="GHS",H3934,H3934*Assumptions!$B$4)</f>
        <v>8502067.6199999992</v>
      </c>
      <c r="J3934" s="15" t="str">
        <f>INDEX(Assumptions!$B$8:$B$12,MATCH(B3934,Assumptions!$A$8:$A$12,0))</f>
        <v>Weighted Average</v>
      </c>
      <c r="K3934" s="16">
        <f>G3934/(1-INDEX(Assumptions!$D$8:$D$12,MATCH(B3934,Assumptions!$A$8:$A$12,0)))</f>
        <v>4008.2916666666665</v>
      </c>
      <c r="L3934" s="16">
        <f t="shared" si="428"/>
        <v>86.579099999999997</v>
      </c>
      <c r="M3934" s="16">
        <f t="shared" si="429"/>
        <v>200.41458333333333</v>
      </c>
      <c r="N3934" s="14">
        <f>E3934*(K3934-L3934-M3934)*IF(F3934="GHS",1,Assumptions!$B$4)</f>
        <v>10962943.858899999</v>
      </c>
      <c r="O3934" s="15">
        <f t="shared" ca="1" si="430"/>
        <v>396</v>
      </c>
      <c r="P3934" s="15" t="str">
        <f t="shared" ca="1" si="431"/>
        <v>365d+</v>
      </c>
      <c r="Q3934" s="17">
        <f ca="1">IF(P3934="0-90d",0,IF(P3934="91-180d",INDEX(Assumptions!$F$8:$F$12,MATCH(B3934,Assumptions!$A$8:$A$12,0)),IF(P3934="181-365d",INDEX(Assumptions!$G$8:$G$12,MATCH(B3934,Assumptions!$A$8:$A$12,0)),INDEX(Assumptions!$H$8:$H$12,MATCH(B3934,Assumptions!$A$8:$A$12,0)))))</f>
        <v>0.6</v>
      </c>
      <c r="R3934" s="14">
        <f t="shared" ca="1" si="432"/>
        <v>5101240.5719999997</v>
      </c>
      <c r="S3934" s="14">
        <f t="shared" si="433"/>
        <v>0</v>
      </c>
      <c r="T3934" s="11" t="s">
        <v>39</v>
      </c>
      <c r="U3934" s="18" t="s">
        <v>26</v>
      </c>
    </row>
    <row r="3935" spans="1:21" ht="15" customHeight="1" x14ac:dyDescent="0.15">
      <c r="A3935" s="10" t="s">
        <v>3983</v>
      </c>
      <c r="B3935" s="11" t="s">
        <v>31</v>
      </c>
      <c r="C3935" s="11" t="s">
        <v>76</v>
      </c>
      <c r="D3935" s="12">
        <v>45730</v>
      </c>
      <c r="E3935" s="11">
        <v>4111</v>
      </c>
      <c r="F3935" s="11" t="s">
        <v>33</v>
      </c>
      <c r="G3935" s="13">
        <v>1570.93</v>
      </c>
      <c r="H3935" s="14">
        <f t="shared" si="427"/>
        <v>6458093.2300000004</v>
      </c>
      <c r="I3935" s="14">
        <f>IF(F3935="GHS",H3935,H3935*Assumptions!$B$4)</f>
        <v>6458093.2300000004</v>
      </c>
      <c r="J3935" s="15" t="str">
        <f>INDEX(Assumptions!$B$8:$B$12,MATCH(B3935,Assumptions!$A$8:$A$12,0))</f>
        <v>Weighted Average</v>
      </c>
      <c r="K3935" s="16">
        <f>G3935/(1-INDEX(Assumptions!$D$8:$D$12,MATCH(B3935,Assumptions!$A$8:$A$12,0)))</f>
        <v>2181.8472222222222</v>
      </c>
      <c r="L3935" s="16">
        <f t="shared" si="428"/>
        <v>47.127899999999997</v>
      </c>
      <c r="M3935" s="16">
        <f t="shared" si="429"/>
        <v>109.09236111111112</v>
      </c>
      <c r="N3935" s="14">
        <f>E3935*(K3935-L3935-M3935)*IF(F3935="GHS",1,Assumptions!$B$4)</f>
        <v>8327352.4371277774</v>
      </c>
      <c r="O3935" s="15">
        <f t="shared" ca="1" si="430"/>
        <v>556</v>
      </c>
      <c r="P3935" s="15" t="str">
        <f t="shared" ca="1" si="431"/>
        <v>365d+</v>
      </c>
      <c r="Q3935" s="17">
        <f ca="1">IF(P3935="0-90d",0,IF(P3935="91-180d",INDEX(Assumptions!$F$8:$F$12,MATCH(B3935,Assumptions!$A$8:$A$12,0)),IF(P3935="181-365d",INDEX(Assumptions!$G$8:$G$12,MATCH(B3935,Assumptions!$A$8:$A$12,0)),INDEX(Assumptions!$H$8:$H$12,MATCH(B3935,Assumptions!$A$8:$A$12,0)))))</f>
        <v>0.6</v>
      </c>
      <c r="R3935" s="14">
        <f t="shared" ca="1" si="432"/>
        <v>3874855.9380000001</v>
      </c>
      <c r="S3935" s="14">
        <f t="shared" ca="1" si="433"/>
        <v>2583237.2920000004</v>
      </c>
      <c r="T3935" s="11" t="s">
        <v>25</v>
      </c>
      <c r="U3935" s="18" t="s">
        <v>26</v>
      </c>
    </row>
    <row r="3936" spans="1:21" ht="15" customHeight="1" x14ac:dyDescent="0.15">
      <c r="A3936" s="10" t="s">
        <v>3984</v>
      </c>
      <c r="B3936" s="11" t="s">
        <v>22</v>
      </c>
      <c r="C3936" s="11" t="s">
        <v>23</v>
      </c>
      <c r="D3936" s="12">
        <v>46201</v>
      </c>
      <c r="E3936" s="11">
        <v>1446</v>
      </c>
      <c r="F3936" s="11" t="s">
        <v>24</v>
      </c>
      <c r="G3936" s="13">
        <v>36630.1</v>
      </c>
      <c r="H3936" s="14">
        <f t="shared" si="427"/>
        <v>52967124.600000001</v>
      </c>
      <c r="I3936" s="14">
        <f>IF(F3936="GHS",H3936,H3936*Assumptions!$B$4)</f>
        <v>572044945.68000007</v>
      </c>
      <c r="J3936" s="15" t="str">
        <f>INDEX(Assumptions!$B$8:$B$12,MATCH(B3936,Assumptions!$A$8:$A$12,0))</f>
        <v>FIFO</v>
      </c>
      <c r="K3936" s="16">
        <f>G3936/(1-INDEX(Assumptions!$D$8:$D$12,MATCH(B3936,Assumptions!$A$8:$A$12,0)))</f>
        <v>44670.85365853658</v>
      </c>
      <c r="L3936" s="16">
        <f t="shared" si="428"/>
        <v>1098.903</v>
      </c>
      <c r="M3936" s="16">
        <f t="shared" si="429"/>
        <v>2233.542682926829</v>
      </c>
      <c r="N3936" s="14">
        <f>E3936*(K3936-L3936-M3936)*IF(F3936="GHS",1,Assumptions!$B$4)</f>
        <v>645573649.67350233</v>
      </c>
      <c r="O3936" s="15">
        <f t="shared" ca="1" si="430"/>
        <v>85</v>
      </c>
      <c r="P3936" s="15" t="str">
        <f t="shared" ca="1" si="431"/>
        <v>0-90d</v>
      </c>
      <c r="Q3936" s="17">
        <f ca="1">IF(P3936="0-90d",0,IF(P3936="91-180d",INDEX(Assumptions!$F$8:$F$12,MATCH(B3936,Assumptions!$A$8:$A$12,0)),IF(P3936="181-365d",INDEX(Assumptions!$G$8:$G$12,MATCH(B3936,Assumptions!$A$8:$A$12,0)),INDEX(Assumptions!$H$8:$H$12,MATCH(B3936,Assumptions!$A$8:$A$12,0)))))</f>
        <v>0</v>
      </c>
      <c r="R3936" s="14">
        <f t="shared" ca="1" si="432"/>
        <v>0</v>
      </c>
      <c r="S3936" s="14">
        <f t="shared" si="433"/>
        <v>0</v>
      </c>
      <c r="T3936" s="11" t="s">
        <v>39</v>
      </c>
      <c r="U3936" s="18" t="s">
        <v>26</v>
      </c>
    </row>
    <row r="3937" spans="1:21" ht="15" customHeight="1" x14ac:dyDescent="0.15">
      <c r="A3937" s="10" t="s">
        <v>3985</v>
      </c>
      <c r="B3937" s="11" t="s">
        <v>46</v>
      </c>
      <c r="C3937" s="11" t="s">
        <v>47</v>
      </c>
      <c r="D3937" s="12">
        <v>46108</v>
      </c>
      <c r="E3937" s="11">
        <v>159</v>
      </c>
      <c r="F3937" s="11" t="s">
        <v>33</v>
      </c>
      <c r="G3937" s="13">
        <v>405596.59</v>
      </c>
      <c r="H3937" s="14">
        <f t="shared" si="427"/>
        <v>64489857.810000002</v>
      </c>
      <c r="I3937" s="14">
        <f>IF(F3937="GHS",H3937,H3937*Assumptions!$B$4)</f>
        <v>64489857.810000002</v>
      </c>
      <c r="J3937" s="15" t="str">
        <f>INDEX(Assumptions!$B$8:$B$12,MATCH(B3937,Assumptions!$A$8:$A$12,0))</f>
        <v>Specific Identification</v>
      </c>
      <c r="K3937" s="16">
        <f>G3937/(1-INDEX(Assumptions!$D$8:$D$12,MATCH(B3937,Assumptions!$A$8:$A$12,0)))</f>
        <v>519995.62820512825</v>
      </c>
      <c r="L3937" s="16">
        <f t="shared" si="428"/>
        <v>12167.8977</v>
      </c>
      <c r="M3937" s="16">
        <f t="shared" si="429"/>
        <v>25999.781410256415</v>
      </c>
      <c r="N3937" s="14">
        <f>E3937*(K3937-L3937-M3937)*IF(F3937="GHS",1,Assumptions!$B$4)</f>
        <v>76610643.906084627</v>
      </c>
      <c r="O3937" s="15">
        <f t="shared" ca="1" si="430"/>
        <v>178</v>
      </c>
      <c r="P3937" s="15" t="str">
        <f t="shared" ca="1" si="431"/>
        <v>91-180d</v>
      </c>
      <c r="Q3937" s="17">
        <f ca="1">IF(P3937="0-90d",0,IF(P3937="91-180d",INDEX(Assumptions!$F$8:$F$12,MATCH(B3937,Assumptions!$A$8:$A$12,0)),IF(P3937="181-365d",INDEX(Assumptions!$G$8:$G$12,MATCH(B3937,Assumptions!$A$8:$A$12,0)),INDEX(Assumptions!$H$8:$H$12,MATCH(B3937,Assumptions!$A$8:$A$12,0)))))</f>
        <v>0</v>
      </c>
      <c r="R3937" s="14">
        <f t="shared" ca="1" si="432"/>
        <v>0</v>
      </c>
      <c r="S3937" s="14">
        <f t="shared" ca="1" si="433"/>
        <v>64489857.810000002</v>
      </c>
      <c r="T3937" s="11" t="s">
        <v>25</v>
      </c>
      <c r="U3937" s="18" t="s">
        <v>26</v>
      </c>
    </row>
    <row r="3938" spans="1:21" ht="15" customHeight="1" x14ac:dyDescent="0.15">
      <c r="A3938" s="10" t="s">
        <v>3986</v>
      </c>
      <c r="B3938" s="11" t="s">
        <v>31</v>
      </c>
      <c r="C3938" s="11" t="s">
        <v>32</v>
      </c>
      <c r="D3938" s="12">
        <v>45996</v>
      </c>
      <c r="E3938" s="11">
        <v>3599</v>
      </c>
      <c r="F3938" s="11" t="s">
        <v>33</v>
      </c>
      <c r="G3938" s="13">
        <v>1744.37</v>
      </c>
      <c r="H3938" s="14">
        <f t="shared" si="427"/>
        <v>6277987.6299999999</v>
      </c>
      <c r="I3938" s="14">
        <f>IF(F3938="GHS",H3938,H3938*Assumptions!$B$4)</f>
        <v>6277987.6299999999</v>
      </c>
      <c r="J3938" s="15" t="str">
        <f>INDEX(Assumptions!$B$8:$B$12,MATCH(B3938,Assumptions!$A$8:$A$12,0))</f>
        <v>Weighted Average</v>
      </c>
      <c r="K3938" s="16">
        <f>G3938/(1-INDEX(Assumptions!$D$8:$D$12,MATCH(B3938,Assumptions!$A$8:$A$12,0)))</f>
        <v>2422.7361111111109</v>
      </c>
      <c r="L3938" s="16">
        <f t="shared" si="428"/>
        <v>52.331099999999992</v>
      </c>
      <c r="M3938" s="16">
        <f t="shared" si="429"/>
        <v>121.13680555555555</v>
      </c>
      <c r="N3938" s="14">
        <f>E3938*(K3938-L3938-M3938)*IF(F3938="GHS",1,Assumptions!$B$4)</f>
        <v>8095116.2717944449</v>
      </c>
      <c r="O3938" s="15">
        <f t="shared" ca="1" si="430"/>
        <v>290</v>
      </c>
      <c r="P3938" s="15" t="str">
        <f t="shared" ca="1" si="431"/>
        <v>181-365d</v>
      </c>
      <c r="Q3938" s="17">
        <f ca="1">IF(P3938="0-90d",0,IF(P3938="91-180d",INDEX(Assumptions!$F$8:$F$12,MATCH(B3938,Assumptions!$A$8:$A$12,0)),IF(P3938="181-365d",INDEX(Assumptions!$G$8:$G$12,MATCH(B3938,Assumptions!$A$8:$A$12,0)),INDEX(Assumptions!$H$8:$H$12,MATCH(B3938,Assumptions!$A$8:$A$12,0)))))</f>
        <v>0.2</v>
      </c>
      <c r="R3938" s="14">
        <f t="shared" ca="1" si="432"/>
        <v>1255597.5260000001</v>
      </c>
      <c r="S3938" s="14">
        <f t="shared" ca="1" si="433"/>
        <v>5022390.1040000003</v>
      </c>
      <c r="T3938" s="11" t="s">
        <v>25</v>
      </c>
      <c r="U3938" s="18" t="s">
        <v>26</v>
      </c>
    </row>
    <row r="3939" spans="1:21" ht="15" customHeight="1" x14ac:dyDescent="0.15">
      <c r="A3939" s="10" t="s">
        <v>3987</v>
      </c>
      <c r="B3939" s="11" t="s">
        <v>31</v>
      </c>
      <c r="C3939" s="11" t="s">
        <v>76</v>
      </c>
      <c r="D3939" s="12">
        <v>45848</v>
      </c>
      <c r="E3939" s="11">
        <v>2496</v>
      </c>
      <c r="F3939" s="11" t="s">
        <v>33</v>
      </c>
      <c r="G3939" s="13">
        <v>2984.44</v>
      </c>
      <c r="H3939" s="14">
        <f t="shared" si="427"/>
        <v>7449162.2400000002</v>
      </c>
      <c r="I3939" s="14">
        <f>IF(F3939="GHS",H3939,H3939*Assumptions!$B$4)</f>
        <v>7449162.2400000002</v>
      </c>
      <c r="J3939" s="15" t="str">
        <f>INDEX(Assumptions!$B$8:$B$12,MATCH(B3939,Assumptions!$A$8:$A$12,0))</f>
        <v>Weighted Average</v>
      </c>
      <c r="K3939" s="16">
        <f>G3939/(1-INDEX(Assumptions!$D$8:$D$12,MATCH(B3939,Assumptions!$A$8:$A$12,0)))</f>
        <v>4145.0555555555557</v>
      </c>
      <c r="L3939" s="16">
        <f t="shared" si="428"/>
        <v>89.533199999999994</v>
      </c>
      <c r="M3939" s="16">
        <f t="shared" si="429"/>
        <v>207.25277777777779</v>
      </c>
      <c r="N3939" s="14">
        <f>E3939*(K3939-L3939-M3939)*IF(F3939="GHS",1,Assumptions!$B$4)</f>
        <v>9605280.8661333341</v>
      </c>
      <c r="O3939" s="15">
        <f t="shared" ca="1" si="430"/>
        <v>438</v>
      </c>
      <c r="P3939" s="15" t="str">
        <f t="shared" ca="1" si="431"/>
        <v>365d+</v>
      </c>
      <c r="Q3939" s="17">
        <f ca="1">IF(P3939="0-90d",0,IF(P3939="91-180d",INDEX(Assumptions!$F$8:$F$12,MATCH(B3939,Assumptions!$A$8:$A$12,0)),IF(P3939="181-365d",INDEX(Assumptions!$G$8:$G$12,MATCH(B3939,Assumptions!$A$8:$A$12,0)),INDEX(Assumptions!$H$8:$H$12,MATCH(B3939,Assumptions!$A$8:$A$12,0)))))</f>
        <v>0.6</v>
      </c>
      <c r="R3939" s="14">
        <f t="shared" ca="1" si="432"/>
        <v>4469497.3439999996</v>
      </c>
      <c r="S3939" s="14">
        <f t="shared" ca="1" si="433"/>
        <v>2979664.8960000006</v>
      </c>
      <c r="T3939" s="11" t="s">
        <v>25</v>
      </c>
      <c r="U3939" s="18" t="s">
        <v>26</v>
      </c>
    </row>
    <row r="3940" spans="1:21" ht="15" customHeight="1" x14ac:dyDescent="0.15">
      <c r="A3940" s="10" t="s">
        <v>3988</v>
      </c>
      <c r="B3940" s="11" t="s">
        <v>31</v>
      </c>
      <c r="C3940" s="11" t="s">
        <v>32</v>
      </c>
      <c r="D3940" s="12">
        <v>45872</v>
      </c>
      <c r="E3940" s="11">
        <v>1650</v>
      </c>
      <c r="F3940" s="11" t="s">
        <v>33</v>
      </c>
      <c r="G3940" s="13">
        <v>1505.25</v>
      </c>
      <c r="H3940" s="14">
        <f t="shared" si="427"/>
        <v>2483662.5</v>
      </c>
      <c r="I3940" s="14">
        <f>IF(F3940="GHS",H3940,H3940*Assumptions!$B$4)</f>
        <v>2483662.5</v>
      </c>
      <c r="J3940" s="15" t="str">
        <f>INDEX(Assumptions!$B$8:$B$12,MATCH(B3940,Assumptions!$A$8:$A$12,0))</f>
        <v>Weighted Average</v>
      </c>
      <c r="K3940" s="16">
        <f>G3940/(1-INDEX(Assumptions!$D$8:$D$12,MATCH(B3940,Assumptions!$A$8:$A$12,0)))</f>
        <v>2090.625</v>
      </c>
      <c r="L3940" s="16">
        <f t="shared" si="428"/>
        <v>45.157499999999999</v>
      </c>
      <c r="M3940" s="16">
        <f t="shared" si="429"/>
        <v>104.53125</v>
      </c>
      <c r="N3940" s="14">
        <f>E3940*(K3940-L3940-M3940)*IF(F3940="GHS",1,Assumptions!$B$4)</f>
        <v>3202544.8125</v>
      </c>
      <c r="O3940" s="15">
        <f t="shared" ca="1" si="430"/>
        <v>414</v>
      </c>
      <c r="P3940" s="15" t="str">
        <f t="shared" ca="1" si="431"/>
        <v>365d+</v>
      </c>
      <c r="Q3940" s="17">
        <f ca="1">IF(P3940="0-90d",0,IF(P3940="91-180d",INDEX(Assumptions!$F$8:$F$12,MATCH(B3940,Assumptions!$A$8:$A$12,0)),IF(P3940="181-365d",INDEX(Assumptions!$G$8:$G$12,MATCH(B3940,Assumptions!$A$8:$A$12,0)),INDEX(Assumptions!$H$8:$H$12,MATCH(B3940,Assumptions!$A$8:$A$12,0)))))</f>
        <v>0.6</v>
      </c>
      <c r="R3940" s="14">
        <f t="shared" ca="1" si="432"/>
        <v>1490197.5</v>
      </c>
      <c r="S3940" s="14">
        <f t="shared" ca="1" si="433"/>
        <v>993465</v>
      </c>
      <c r="T3940" s="11" t="s">
        <v>25</v>
      </c>
      <c r="U3940" s="18" t="s">
        <v>26</v>
      </c>
    </row>
    <row r="3941" spans="1:21" ht="15" customHeight="1" x14ac:dyDescent="0.15">
      <c r="A3941" s="10" t="s">
        <v>3989</v>
      </c>
      <c r="B3941" s="11" t="s">
        <v>41</v>
      </c>
      <c r="C3941" s="11" t="s">
        <v>49</v>
      </c>
      <c r="D3941" s="12">
        <v>45858</v>
      </c>
      <c r="E3941" s="11">
        <v>4479</v>
      </c>
      <c r="F3941" s="11" t="s">
        <v>33</v>
      </c>
      <c r="G3941" s="13">
        <v>225.51</v>
      </c>
      <c r="H3941" s="14">
        <f t="shared" si="427"/>
        <v>1010059.2899999999</v>
      </c>
      <c r="I3941" s="14">
        <f>IF(F3941="GHS",H3941,H3941*Assumptions!$B$4)</f>
        <v>1010059.2899999999</v>
      </c>
      <c r="J3941" s="15" t="str">
        <f>INDEX(Assumptions!$B$8:$B$12,MATCH(B3941,Assumptions!$A$8:$A$12,0))</f>
        <v>Weighted Average</v>
      </c>
      <c r="K3941" s="16">
        <f>G3941/(1-INDEX(Assumptions!$D$8:$D$12,MATCH(B3941,Assumptions!$A$8:$A$12,0)))</f>
        <v>346.93846153846152</v>
      </c>
      <c r="L3941" s="16">
        <f t="shared" si="428"/>
        <v>6.7652999999999999</v>
      </c>
      <c r="M3941" s="16">
        <f t="shared" si="429"/>
        <v>17.346923076923076</v>
      </c>
      <c r="N3941" s="14">
        <f>E3941*(K3941-L3941-M3941)*IF(F3941="GHS",1,Assumptions!$B$4)</f>
        <v>1445938.7220692306</v>
      </c>
      <c r="O3941" s="15">
        <f t="shared" ca="1" si="430"/>
        <v>428</v>
      </c>
      <c r="P3941" s="15" t="str">
        <f t="shared" ca="1" si="431"/>
        <v>365d+</v>
      </c>
      <c r="Q3941" s="17">
        <f ca="1">IF(P3941="0-90d",0,IF(P3941="91-180d",INDEX(Assumptions!$F$8:$F$12,MATCH(B3941,Assumptions!$A$8:$A$12,0)),IF(P3941="181-365d",INDEX(Assumptions!$G$8:$G$12,MATCH(B3941,Assumptions!$A$8:$A$12,0)),INDEX(Assumptions!$H$8:$H$12,MATCH(B3941,Assumptions!$A$8:$A$12,0)))))</f>
        <v>0.8</v>
      </c>
      <c r="R3941" s="14">
        <f t="shared" ca="1" si="432"/>
        <v>808047.43200000003</v>
      </c>
      <c r="S3941" s="14">
        <f t="shared" ca="1" si="433"/>
        <v>202011.85799999989</v>
      </c>
      <c r="T3941" s="11" t="s">
        <v>25</v>
      </c>
      <c r="U3941" s="18" t="s">
        <v>26</v>
      </c>
    </row>
    <row r="3942" spans="1:21" ht="15" customHeight="1" x14ac:dyDescent="0.15">
      <c r="A3942" s="10" t="s">
        <v>3990</v>
      </c>
      <c r="B3942" s="11" t="s">
        <v>41</v>
      </c>
      <c r="C3942" s="11" t="s">
        <v>44</v>
      </c>
      <c r="D3942" s="12">
        <v>46132</v>
      </c>
      <c r="E3942" s="11">
        <v>3298</v>
      </c>
      <c r="F3942" s="11" t="s">
        <v>33</v>
      </c>
      <c r="G3942" s="13">
        <v>368.16</v>
      </c>
      <c r="H3942" s="14">
        <f t="shared" si="427"/>
        <v>1214191.6800000002</v>
      </c>
      <c r="I3942" s="14">
        <f>IF(F3942="GHS",H3942,H3942*Assumptions!$B$4)</f>
        <v>1214191.6800000002</v>
      </c>
      <c r="J3942" s="15" t="str">
        <f>INDEX(Assumptions!$B$8:$B$12,MATCH(B3942,Assumptions!$A$8:$A$12,0))</f>
        <v>Weighted Average</v>
      </c>
      <c r="K3942" s="16">
        <f>G3942/(1-INDEX(Assumptions!$D$8:$D$12,MATCH(B3942,Assumptions!$A$8:$A$12,0)))</f>
        <v>566.4</v>
      </c>
      <c r="L3942" s="16">
        <f t="shared" si="428"/>
        <v>11.0448</v>
      </c>
      <c r="M3942" s="16">
        <f t="shared" si="429"/>
        <v>28.32</v>
      </c>
      <c r="N3942" s="14">
        <f>E3942*(K3942-L3942-M3942)*IF(F3942="GHS",1,Assumptions!$B$4)</f>
        <v>1738162.0895999998</v>
      </c>
      <c r="O3942" s="15">
        <f t="shared" ca="1" si="430"/>
        <v>154</v>
      </c>
      <c r="P3942" s="15" t="str">
        <f t="shared" ca="1" si="431"/>
        <v>91-180d</v>
      </c>
      <c r="Q3942" s="17">
        <f ca="1">IF(P3942="0-90d",0,IF(P3942="91-180d",INDEX(Assumptions!$F$8:$F$12,MATCH(B3942,Assumptions!$A$8:$A$12,0)),IF(P3942="181-365d",INDEX(Assumptions!$G$8:$G$12,MATCH(B3942,Assumptions!$A$8:$A$12,0)),INDEX(Assumptions!$H$8:$H$12,MATCH(B3942,Assumptions!$A$8:$A$12,0)))))</f>
        <v>0.1</v>
      </c>
      <c r="R3942" s="14">
        <f t="shared" ca="1" si="432"/>
        <v>121419.16800000002</v>
      </c>
      <c r="S3942" s="14">
        <f t="shared" si="433"/>
        <v>0</v>
      </c>
      <c r="T3942" s="11" t="s">
        <v>39</v>
      </c>
      <c r="U3942" s="18" t="s">
        <v>26</v>
      </c>
    </row>
    <row r="3943" spans="1:21" ht="15" customHeight="1" x14ac:dyDescent="0.15">
      <c r="A3943" s="10" t="s">
        <v>3991</v>
      </c>
      <c r="B3943" s="11" t="s">
        <v>31</v>
      </c>
      <c r="C3943" s="11" t="s">
        <v>32</v>
      </c>
      <c r="D3943" s="12">
        <v>46159</v>
      </c>
      <c r="E3943" s="11">
        <v>1895</v>
      </c>
      <c r="F3943" s="11" t="s">
        <v>33</v>
      </c>
      <c r="G3943" s="13">
        <v>3292.65</v>
      </c>
      <c r="H3943" s="14">
        <f t="shared" si="427"/>
        <v>6239571.75</v>
      </c>
      <c r="I3943" s="14">
        <f>IF(F3943="GHS",H3943,H3943*Assumptions!$B$4)</f>
        <v>6239571.75</v>
      </c>
      <c r="J3943" s="15" t="str">
        <f>INDEX(Assumptions!$B$8:$B$12,MATCH(B3943,Assumptions!$A$8:$A$12,0))</f>
        <v>Weighted Average</v>
      </c>
      <c r="K3943" s="16">
        <f>G3943/(1-INDEX(Assumptions!$D$8:$D$12,MATCH(B3943,Assumptions!$A$8:$A$12,0)))</f>
        <v>4573.125</v>
      </c>
      <c r="L3943" s="16">
        <f t="shared" si="428"/>
        <v>98.779499999999999</v>
      </c>
      <c r="M3943" s="16">
        <f t="shared" si="429"/>
        <v>228.65625</v>
      </c>
      <c r="N3943" s="14">
        <f>E3943*(K3943-L3943-M3943)*IF(F3943="GHS",1,Assumptions!$B$4)</f>
        <v>8045581.1287500011</v>
      </c>
      <c r="O3943" s="15">
        <f t="shared" ca="1" si="430"/>
        <v>127</v>
      </c>
      <c r="P3943" s="15" t="str">
        <f t="shared" ca="1" si="431"/>
        <v>91-180d</v>
      </c>
      <c r="Q3943" s="17">
        <f ca="1">IF(P3943="0-90d",0,IF(P3943="91-180d",INDEX(Assumptions!$F$8:$F$12,MATCH(B3943,Assumptions!$A$8:$A$12,0)),IF(P3943="181-365d",INDEX(Assumptions!$G$8:$G$12,MATCH(B3943,Assumptions!$A$8:$A$12,0)),INDEX(Assumptions!$H$8:$H$12,MATCH(B3943,Assumptions!$A$8:$A$12,0)))))</f>
        <v>0.05</v>
      </c>
      <c r="R3943" s="14">
        <f t="shared" ca="1" si="432"/>
        <v>311978.58750000002</v>
      </c>
      <c r="S3943" s="14">
        <f t="shared" ca="1" si="433"/>
        <v>5927593.1624999996</v>
      </c>
      <c r="T3943" s="11" t="s">
        <v>25</v>
      </c>
      <c r="U3943" s="18" t="s">
        <v>26</v>
      </c>
    </row>
    <row r="3944" spans="1:21" ht="15" customHeight="1" x14ac:dyDescent="0.15">
      <c r="A3944" s="10" t="s">
        <v>3992</v>
      </c>
      <c r="B3944" s="11" t="s">
        <v>31</v>
      </c>
      <c r="C3944" s="11" t="s">
        <v>32</v>
      </c>
      <c r="D3944" s="12">
        <v>45971</v>
      </c>
      <c r="E3944" s="11">
        <v>4568</v>
      </c>
      <c r="F3944" s="11" t="s">
        <v>33</v>
      </c>
      <c r="G3944" s="13">
        <v>1543.54</v>
      </c>
      <c r="H3944" s="14">
        <f t="shared" si="427"/>
        <v>7050890.7199999997</v>
      </c>
      <c r="I3944" s="14">
        <f>IF(F3944="GHS",H3944,H3944*Assumptions!$B$4)</f>
        <v>7050890.7199999997</v>
      </c>
      <c r="J3944" s="15" t="str">
        <f>INDEX(Assumptions!$B$8:$B$12,MATCH(B3944,Assumptions!$A$8:$A$12,0))</f>
        <v>Weighted Average</v>
      </c>
      <c r="K3944" s="16">
        <f>G3944/(1-INDEX(Assumptions!$D$8:$D$12,MATCH(B3944,Assumptions!$A$8:$A$12,0)))</f>
        <v>2143.8055555555557</v>
      </c>
      <c r="L3944" s="16">
        <f t="shared" si="428"/>
        <v>46.306199999999997</v>
      </c>
      <c r="M3944" s="16">
        <f t="shared" si="429"/>
        <v>107.19027777777779</v>
      </c>
      <c r="N3944" s="14">
        <f>E3944*(K3944-L3944-M3944)*IF(F3944="GHS",1,Assumptions!$B$4)</f>
        <v>9091731.8672888894</v>
      </c>
      <c r="O3944" s="15">
        <f t="shared" ca="1" si="430"/>
        <v>315</v>
      </c>
      <c r="P3944" s="15" t="str">
        <f t="shared" ca="1" si="431"/>
        <v>181-365d</v>
      </c>
      <c r="Q3944" s="17">
        <f ca="1">IF(P3944="0-90d",0,IF(P3944="91-180d",INDEX(Assumptions!$F$8:$F$12,MATCH(B3944,Assumptions!$A$8:$A$12,0)),IF(P3944="181-365d",INDEX(Assumptions!$G$8:$G$12,MATCH(B3944,Assumptions!$A$8:$A$12,0)),INDEX(Assumptions!$H$8:$H$12,MATCH(B3944,Assumptions!$A$8:$A$12,0)))))</f>
        <v>0.2</v>
      </c>
      <c r="R3944" s="14">
        <f t="shared" ca="1" si="432"/>
        <v>1410178.1440000001</v>
      </c>
      <c r="S3944" s="14">
        <f t="shared" ca="1" si="433"/>
        <v>5640712.5759999994</v>
      </c>
      <c r="T3944" s="11" t="s">
        <v>25</v>
      </c>
      <c r="U3944" s="18" t="s">
        <v>36</v>
      </c>
    </row>
    <row r="3945" spans="1:21" ht="15" customHeight="1" x14ac:dyDescent="0.15">
      <c r="A3945" s="10" t="s">
        <v>3993</v>
      </c>
      <c r="B3945" s="11" t="s">
        <v>46</v>
      </c>
      <c r="C3945" s="11" t="s">
        <v>52</v>
      </c>
      <c r="D3945" s="12">
        <v>45892</v>
      </c>
      <c r="E3945" s="11">
        <v>4073</v>
      </c>
      <c r="F3945" s="11" t="s">
        <v>33</v>
      </c>
      <c r="G3945" s="13">
        <v>454987.01</v>
      </c>
      <c r="H3945" s="14">
        <f t="shared" si="427"/>
        <v>1853162091.73</v>
      </c>
      <c r="I3945" s="14">
        <f>IF(F3945="GHS",H3945,H3945*Assumptions!$B$4)</f>
        <v>1853162091.73</v>
      </c>
      <c r="J3945" s="15" t="str">
        <f>INDEX(Assumptions!$B$8:$B$12,MATCH(B3945,Assumptions!$A$8:$A$12,0))</f>
        <v>Specific Identification</v>
      </c>
      <c r="K3945" s="16">
        <f>G3945/(1-INDEX(Assumptions!$D$8:$D$12,MATCH(B3945,Assumptions!$A$8:$A$12,0)))</f>
        <v>583316.6794871795</v>
      </c>
      <c r="L3945" s="16">
        <f t="shared" si="428"/>
        <v>13649.6103</v>
      </c>
      <c r="M3945" s="16">
        <f t="shared" si="429"/>
        <v>29165.833974358975</v>
      </c>
      <c r="N3945" s="14">
        <f>E3945*(K3945-L3945-M3945)*IF(F3945="GHS",1,Assumptions!$B$4)</f>
        <v>2201461531.0218177</v>
      </c>
      <c r="O3945" s="15">
        <f t="shared" ca="1" si="430"/>
        <v>394</v>
      </c>
      <c r="P3945" s="15" t="str">
        <f t="shared" ca="1" si="431"/>
        <v>365d+</v>
      </c>
      <c r="Q3945" s="17">
        <f ca="1">IF(P3945="0-90d",0,IF(P3945="91-180d",INDEX(Assumptions!$F$8:$F$12,MATCH(B3945,Assumptions!$A$8:$A$12,0)),IF(P3945="181-365d",INDEX(Assumptions!$G$8:$G$12,MATCH(B3945,Assumptions!$A$8:$A$12,0)),INDEX(Assumptions!$H$8:$H$12,MATCH(B3945,Assumptions!$A$8:$A$12,0)))))</f>
        <v>0.15</v>
      </c>
      <c r="R3945" s="14">
        <f t="shared" ca="1" si="432"/>
        <v>277974313.75949997</v>
      </c>
      <c r="S3945" s="14">
        <f t="shared" ca="1" si="433"/>
        <v>1575187777.9705</v>
      </c>
      <c r="T3945" s="11" t="s">
        <v>25</v>
      </c>
      <c r="U3945" s="18" t="s">
        <v>26</v>
      </c>
    </row>
    <row r="3946" spans="1:21" ht="15" customHeight="1" x14ac:dyDescent="0.15">
      <c r="A3946" s="10" t="s">
        <v>3994</v>
      </c>
      <c r="B3946" s="11" t="s">
        <v>31</v>
      </c>
      <c r="C3946" s="11" t="s">
        <v>32</v>
      </c>
      <c r="D3946" s="12">
        <v>46203</v>
      </c>
      <c r="E3946" s="11">
        <v>1457</v>
      </c>
      <c r="F3946" s="11" t="s">
        <v>33</v>
      </c>
      <c r="G3946" s="13">
        <v>2845.26</v>
      </c>
      <c r="H3946" s="14">
        <f t="shared" si="427"/>
        <v>4145543.8200000003</v>
      </c>
      <c r="I3946" s="14">
        <f>IF(F3946="GHS",H3946,H3946*Assumptions!$B$4)</f>
        <v>4145543.8200000003</v>
      </c>
      <c r="J3946" s="15" t="str">
        <f>INDEX(Assumptions!$B$8:$B$12,MATCH(B3946,Assumptions!$A$8:$A$12,0))</f>
        <v>Weighted Average</v>
      </c>
      <c r="K3946" s="16">
        <f>G3946/(1-INDEX(Assumptions!$D$8:$D$12,MATCH(B3946,Assumptions!$A$8:$A$12,0)))</f>
        <v>3951.7500000000005</v>
      </c>
      <c r="L3946" s="16">
        <f t="shared" si="428"/>
        <v>85.357799999999997</v>
      </c>
      <c r="M3946" s="16">
        <f t="shared" si="429"/>
        <v>197.58750000000003</v>
      </c>
      <c r="N3946" s="14">
        <f>E3946*(K3946-L3946-M3946)*IF(F3946="GHS",1,Assumptions!$B$4)</f>
        <v>5345448.4479</v>
      </c>
      <c r="O3946" s="15">
        <f t="shared" ca="1" si="430"/>
        <v>83</v>
      </c>
      <c r="P3946" s="15" t="str">
        <f t="shared" ca="1" si="431"/>
        <v>0-90d</v>
      </c>
      <c r="Q3946" s="17">
        <f ca="1">IF(P3946="0-90d",0,IF(P3946="91-180d",INDEX(Assumptions!$F$8:$F$12,MATCH(B3946,Assumptions!$A$8:$A$12,0)),IF(P3946="181-365d",INDEX(Assumptions!$G$8:$G$12,MATCH(B3946,Assumptions!$A$8:$A$12,0)),INDEX(Assumptions!$H$8:$H$12,MATCH(B3946,Assumptions!$A$8:$A$12,0)))))</f>
        <v>0</v>
      </c>
      <c r="R3946" s="14">
        <f t="shared" ca="1" si="432"/>
        <v>0</v>
      </c>
      <c r="S3946" s="14">
        <f t="shared" ca="1" si="433"/>
        <v>4145543.8200000003</v>
      </c>
      <c r="T3946" s="11" t="s">
        <v>25</v>
      </c>
      <c r="U3946" s="18" t="s">
        <v>26</v>
      </c>
    </row>
    <row r="3947" spans="1:21" ht="15" customHeight="1" x14ac:dyDescent="0.15">
      <c r="A3947" s="10" t="s">
        <v>3995</v>
      </c>
      <c r="B3947" s="11" t="s">
        <v>41</v>
      </c>
      <c r="C3947" s="11" t="s">
        <v>49</v>
      </c>
      <c r="D3947" s="12">
        <v>46026</v>
      </c>
      <c r="E3947" s="11">
        <v>1588</v>
      </c>
      <c r="F3947" s="11" t="s">
        <v>33</v>
      </c>
      <c r="G3947" s="13">
        <v>428.91</v>
      </c>
      <c r="H3947" s="14">
        <f t="shared" si="427"/>
        <v>681109.08000000007</v>
      </c>
      <c r="I3947" s="14">
        <f>IF(F3947="GHS",H3947,H3947*Assumptions!$B$4)</f>
        <v>681109.08000000007</v>
      </c>
      <c r="J3947" s="15" t="str">
        <f>INDEX(Assumptions!$B$8:$B$12,MATCH(B3947,Assumptions!$A$8:$A$12,0))</f>
        <v>Weighted Average</v>
      </c>
      <c r="K3947" s="16">
        <f>G3947/(1-INDEX(Assumptions!$D$8:$D$12,MATCH(B3947,Assumptions!$A$8:$A$12,0)))</f>
        <v>659.86153846153843</v>
      </c>
      <c r="L3947" s="16">
        <f t="shared" si="428"/>
        <v>12.8673</v>
      </c>
      <c r="M3947" s="16">
        <f t="shared" si="429"/>
        <v>32.99307692307692</v>
      </c>
      <c r="N3947" s="14">
        <f>E3947*(K3947-L3947-M3947)*IF(F3947="GHS",1,Assumptions!$B$4)</f>
        <v>975033.84452307678</v>
      </c>
      <c r="O3947" s="15">
        <f t="shared" ca="1" si="430"/>
        <v>260</v>
      </c>
      <c r="P3947" s="15" t="str">
        <f t="shared" ca="1" si="431"/>
        <v>181-365d</v>
      </c>
      <c r="Q3947" s="17">
        <f ca="1">IF(P3947="0-90d",0,IF(P3947="91-180d",INDEX(Assumptions!$F$8:$F$12,MATCH(B3947,Assumptions!$A$8:$A$12,0)),IF(P3947="181-365d",INDEX(Assumptions!$G$8:$G$12,MATCH(B3947,Assumptions!$A$8:$A$12,0)),INDEX(Assumptions!$H$8:$H$12,MATCH(B3947,Assumptions!$A$8:$A$12,0)))))</f>
        <v>0.35</v>
      </c>
      <c r="R3947" s="14">
        <f t="shared" ca="1" si="432"/>
        <v>238388.17800000001</v>
      </c>
      <c r="S3947" s="14">
        <f t="shared" si="433"/>
        <v>0</v>
      </c>
      <c r="T3947" s="11" t="s">
        <v>39</v>
      </c>
      <c r="U3947" s="18" t="s">
        <v>26</v>
      </c>
    </row>
    <row r="3948" spans="1:21" ht="15" customHeight="1" x14ac:dyDescent="0.15">
      <c r="A3948" s="10" t="s">
        <v>3996</v>
      </c>
      <c r="B3948" s="11" t="s">
        <v>31</v>
      </c>
      <c r="C3948" s="11" t="s">
        <v>32</v>
      </c>
      <c r="D3948" s="12">
        <v>45937</v>
      </c>
      <c r="E3948" s="11">
        <v>255</v>
      </c>
      <c r="F3948" s="11" t="s">
        <v>33</v>
      </c>
      <c r="G3948" s="13">
        <v>1072.04</v>
      </c>
      <c r="H3948" s="14">
        <f t="shared" si="427"/>
        <v>273370.2</v>
      </c>
      <c r="I3948" s="14">
        <f>IF(F3948="GHS",H3948,H3948*Assumptions!$B$4)</f>
        <v>273370.2</v>
      </c>
      <c r="J3948" s="15" t="str">
        <f>INDEX(Assumptions!$B$8:$B$12,MATCH(B3948,Assumptions!$A$8:$A$12,0))</f>
        <v>Weighted Average</v>
      </c>
      <c r="K3948" s="16">
        <f>G3948/(1-INDEX(Assumptions!$D$8:$D$12,MATCH(B3948,Assumptions!$A$8:$A$12,0)))</f>
        <v>1488.9444444444443</v>
      </c>
      <c r="L3948" s="16">
        <f t="shared" si="428"/>
        <v>32.161200000000001</v>
      </c>
      <c r="M3948" s="16">
        <f t="shared" si="429"/>
        <v>74.447222222222223</v>
      </c>
      <c r="N3948" s="14">
        <f>E3948*(K3948-L3948-M3948)*IF(F3948="GHS",1,Assumptions!$B$4)</f>
        <v>352495.6856666666</v>
      </c>
      <c r="O3948" s="15">
        <f t="shared" ca="1" si="430"/>
        <v>349</v>
      </c>
      <c r="P3948" s="15" t="str">
        <f t="shared" ca="1" si="431"/>
        <v>181-365d</v>
      </c>
      <c r="Q3948" s="17">
        <f ca="1">IF(P3948="0-90d",0,IF(P3948="91-180d",INDEX(Assumptions!$F$8:$F$12,MATCH(B3948,Assumptions!$A$8:$A$12,0)),IF(P3948="181-365d",INDEX(Assumptions!$G$8:$G$12,MATCH(B3948,Assumptions!$A$8:$A$12,0)),INDEX(Assumptions!$H$8:$H$12,MATCH(B3948,Assumptions!$A$8:$A$12,0)))))</f>
        <v>0.2</v>
      </c>
      <c r="R3948" s="14">
        <f t="shared" ca="1" si="432"/>
        <v>54674.040000000008</v>
      </c>
      <c r="S3948" s="14">
        <f t="shared" ca="1" si="433"/>
        <v>218696.16</v>
      </c>
      <c r="T3948" s="11" t="s">
        <v>50</v>
      </c>
      <c r="U3948" s="18" t="s">
        <v>26</v>
      </c>
    </row>
    <row r="3949" spans="1:21" ht="15" customHeight="1" x14ac:dyDescent="0.15">
      <c r="A3949" s="10" t="s">
        <v>3997</v>
      </c>
      <c r="B3949" s="11" t="s">
        <v>28</v>
      </c>
      <c r="C3949" s="11" t="s">
        <v>29</v>
      </c>
      <c r="D3949" s="12">
        <v>45941</v>
      </c>
      <c r="E3949" s="11">
        <v>3742</v>
      </c>
      <c r="F3949" s="11" t="s">
        <v>24</v>
      </c>
      <c r="G3949" s="13">
        <v>21554</v>
      </c>
      <c r="H3949" s="14">
        <f t="shared" si="427"/>
        <v>80655068</v>
      </c>
      <c r="I3949" s="14">
        <f>IF(F3949="GHS",H3949,H3949*Assumptions!$B$4)</f>
        <v>871074734.4000001</v>
      </c>
      <c r="J3949" s="15" t="str">
        <f>INDEX(Assumptions!$B$8:$B$12,MATCH(B3949,Assumptions!$A$8:$A$12,0))</f>
        <v>Fair Value Less Costs to Sell</v>
      </c>
      <c r="K3949" s="16">
        <f>G3949/(1-INDEX(Assumptions!$D$8:$D$12,MATCH(B3949,Assumptions!$A$8:$A$12,0)))</f>
        <v>24493.18181818182</v>
      </c>
      <c r="L3949" s="16">
        <f t="shared" si="428"/>
        <v>646.62</v>
      </c>
      <c r="M3949" s="16">
        <f t="shared" si="429"/>
        <v>1224.659090909091</v>
      </c>
      <c r="N3949" s="14">
        <f>E3949*(K3949-L3949-M3949)*IF(F3949="GHS",1,Assumptions!$B$4)</f>
        <v>914232528.0589093</v>
      </c>
      <c r="O3949" s="15">
        <f t="shared" ca="1" si="430"/>
        <v>345</v>
      </c>
      <c r="P3949" s="15" t="str">
        <f t="shared" ca="1" si="431"/>
        <v>181-365d</v>
      </c>
      <c r="Q3949" s="17">
        <f ca="1">IF(P3949="0-90d",0,IF(P3949="91-180d",INDEX(Assumptions!$F$8:$F$12,MATCH(B3949,Assumptions!$A$8:$A$12,0)),IF(P3949="181-365d",INDEX(Assumptions!$G$8:$G$12,MATCH(B3949,Assumptions!$A$8:$A$12,0)),INDEX(Assumptions!$H$8:$H$12,MATCH(B3949,Assumptions!$A$8:$A$12,0)))))</f>
        <v>0.1</v>
      </c>
      <c r="R3949" s="14">
        <f t="shared" ca="1" si="432"/>
        <v>87107473.440000013</v>
      </c>
      <c r="S3949" s="14">
        <f t="shared" si="433"/>
        <v>0</v>
      </c>
      <c r="T3949" s="11" t="s">
        <v>39</v>
      </c>
      <c r="U3949" s="18" t="s">
        <v>26</v>
      </c>
    </row>
    <row r="3950" spans="1:21" ht="15" customHeight="1" x14ac:dyDescent="0.15">
      <c r="A3950" s="10" t="s">
        <v>3998</v>
      </c>
      <c r="B3950" s="11" t="s">
        <v>31</v>
      </c>
      <c r="C3950" s="11" t="s">
        <v>76</v>
      </c>
      <c r="D3950" s="12">
        <v>45936</v>
      </c>
      <c r="E3950" s="11">
        <v>3919</v>
      </c>
      <c r="F3950" s="11" t="s">
        <v>33</v>
      </c>
      <c r="G3950" s="13">
        <v>5334.37</v>
      </c>
      <c r="H3950" s="14">
        <f t="shared" si="427"/>
        <v>20905396.030000001</v>
      </c>
      <c r="I3950" s="14">
        <f>IF(F3950="GHS",H3950,H3950*Assumptions!$B$4)</f>
        <v>20905396.030000001</v>
      </c>
      <c r="J3950" s="15" t="str">
        <f>INDEX(Assumptions!$B$8:$B$12,MATCH(B3950,Assumptions!$A$8:$A$12,0))</f>
        <v>Weighted Average</v>
      </c>
      <c r="K3950" s="16">
        <f>G3950/(1-INDEX(Assumptions!$D$8:$D$12,MATCH(B3950,Assumptions!$A$8:$A$12,0)))</f>
        <v>7408.8472222222226</v>
      </c>
      <c r="L3950" s="16">
        <f t="shared" si="428"/>
        <v>160.03109999999998</v>
      </c>
      <c r="M3950" s="16">
        <f t="shared" si="429"/>
        <v>370.44236111111115</v>
      </c>
      <c r="N3950" s="14">
        <f>E3950*(K3950-L3950-M3950)*IF(F3950="GHS",1,Assumptions!$B$4)</f>
        <v>26956346.769794445</v>
      </c>
      <c r="O3950" s="15">
        <f t="shared" ca="1" si="430"/>
        <v>350</v>
      </c>
      <c r="P3950" s="15" t="str">
        <f t="shared" ca="1" si="431"/>
        <v>181-365d</v>
      </c>
      <c r="Q3950" s="17">
        <f ca="1">IF(P3950="0-90d",0,IF(P3950="91-180d",INDEX(Assumptions!$F$8:$F$12,MATCH(B3950,Assumptions!$A$8:$A$12,0)),IF(P3950="181-365d",INDEX(Assumptions!$G$8:$G$12,MATCH(B3950,Assumptions!$A$8:$A$12,0)),INDEX(Assumptions!$H$8:$H$12,MATCH(B3950,Assumptions!$A$8:$A$12,0)))))</f>
        <v>0.2</v>
      </c>
      <c r="R3950" s="14">
        <f t="shared" ca="1" si="432"/>
        <v>4181079.2060000002</v>
      </c>
      <c r="S3950" s="14">
        <f t="shared" si="433"/>
        <v>0</v>
      </c>
      <c r="T3950" s="11" t="s">
        <v>39</v>
      </c>
      <c r="U3950" s="18" t="s">
        <v>26</v>
      </c>
    </row>
    <row r="3951" spans="1:21" ht="15" customHeight="1" x14ac:dyDescent="0.15">
      <c r="A3951" s="10" t="s">
        <v>3999</v>
      </c>
      <c r="B3951" s="11" t="s">
        <v>41</v>
      </c>
      <c r="C3951" s="11" t="s">
        <v>44</v>
      </c>
      <c r="D3951" s="12">
        <v>46154</v>
      </c>
      <c r="E3951" s="11">
        <v>2183</v>
      </c>
      <c r="F3951" s="11" t="s">
        <v>33</v>
      </c>
      <c r="G3951" s="13">
        <v>692.68</v>
      </c>
      <c r="H3951" s="14">
        <f t="shared" si="427"/>
        <v>1512120.44</v>
      </c>
      <c r="I3951" s="14">
        <f>IF(F3951="GHS",H3951,H3951*Assumptions!$B$4)</f>
        <v>1512120.44</v>
      </c>
      <c r="J3951" s="15" t="str">
        <f>INDEX(Assumptions!$B$8:$B$12,MATCH(B3951,Assumptions!$A$8:$A$12,0))</f>
        <v>Weighted Average</v>
      </c>
      <c r="K3951" s="16">
        <f>G3951/(1-INDEX(Assumptions!$D$8:$D$12,MATCH(B3951,Assumptions!$A$8:$A$12,0)))</f>
        <v>1065.6615384615384</v>
      </c>
      <c r="L3951" s="16">
        <f t="shared" si="428"/>
        <v>20.780399999999997</v>
      </c>
      <c r="M3951" s="16">
        <f t="shared" si="429"/>
        <v>53.283076923076919</v>
      </c>
      <c r="N3951" s="14">
        <f>E3951*(K3951-L3951-M3951)*IF(F3951="GHS",1,Assumptions!$B$4)</f>
        <v>2164658.5683384612</v>
      </c>
      <c r="O3951" s="15">
        <f t="shared" ca="1" si="430"/>
        <v>132</v>
      </c>
      <c r="P3951" s="15" t="str">
        <f t="shared" ca="1" si="431"/>
        <v>91-180d</v>
      </c>
      <c r="Q3951" s="17">
        <f ca="1">IF(P3951="0-90d",0,IF(P3951="91-180d",INDEX(Assumptions!$F$8:$F$12,MATCH(B3951,Assumptions!$A$8:$A$12,0)),IF(P3951="181-365d",INDEX(Assumptions!$G$8:$G$12,MATCH(B3951,Assumptions!$A$8:$A$12,0)),INDEX(Assumptions!$H$8:$H$12,MATCH(B3951,Assumptions!$A$8:$A$12,0)))))</f>
        <v>0.1</v>
      </c>
      <c r="R3951" s="14">
        <f t="shared" ca="1" si="432"/>
        <v>151212.04399999999</v>
      </c>
      <c r="S3951" s="14">
        <f t="shared" si="433"/>
        <v>0</v>
      </c>
      <c r="T3951" s="11" t="s">
        <v>39</v>
      </c>
      <c r="U3951" s="18" t="s">
        <v>26</v>
      </c>
    </row>
    <row r="3952" spans="1:21" ht="15" customHeight="1" x14ac:dyDescent="0.15">
      <c r="A3952" s="10" t="s">
        <v>4000</v>
      </c>
      <c r="B3952" s="11" t="s">
        <v>41</v>
      </c>
      <c r="C3952" s="11" t="s">
        <v>42</v>
      </c>
      <c r="D3952" s="12">
        <v>46138</v>
      </c>
      <c r="E3952" s="11">
        <v>1369</v>
      </c>
      <c r="F3952" s="11" t="s">
        <v>33</v>
      </c>
      <c r="G3952" s="13">
        <v>940.82</v>
      </c>
      <c r="H3952" s="14">
        <f t="shared" si="427"/>
        <v>1287982.58</v>
      </c>
      <c r="I3952" s="14">
        <f>IF(F3952="GHS",H3952,H3952*Assumptions!$B$4)</f>
        <v>1287982.58</v>
      </c>
      <c r="J3952" s="15" t="str">
        <f>INDEX(Assumptions!$B$8:$B$12,MATCH(B3952,Assumptions!$A$8:$A$12,0))</f>
        <v>Weighted Average</v>
      </c>
      <c r="K3952" s="16">
        <f>G3952/(1-INDEX(Assumptions!$D$8:$D$12,MATCH(B3952,Assumptions!$A$8:$A$12,0)))</f>
        <v>1447.4153846153847</v>
      </c>
      <c r="L3952" s="16">
        <f t="shared" si="428"/>
        <v>28.224599999999999</v>
      </c>
      <c r="M3952" s="16">
        <f t="shared" si="429"/>
        <v>72.370769230769241</v>
      </c>
      <c r="N3952" s="14">
        <f>E3952*(K3952-L3952-M3952)*IF(F3952="GHS",1,Assumptions!$B$4)</f>
        <v>1843796.6010615388</v>
      </c>
      <c r="O3952" s="15">
        <f t="shared" ca="1" si="430"/>
        <v>148</v>
      </c>
      <c r="P3952" s="15" t="str">
        <f t="shared" ca="1" si="431"/>
        <v>91-180d</v>
      </c>
      <c r="Q3952" s="17">
        <f ca="1">IF(P3952="0-90d",0,IF(P3952="91-180d",INDEX(Assumptions!$F$8:$F$12,MATCH(B3952,Assumptions!$A$8:$A$12,0)),IF(P3952="181-365d",INDEX(Assumptions!$G$8:$G$12,MATCH(B3952,Assumptions!$A$8:$A$12,0)),INDEX(Assumptions!$H$8:$H$12,MATCH(B3952,Assumptions!$A$8:$A$12,0)))))</f>
        <v>0.1</v>
      </c>
      <c r="R3952" s="14">
        <f t="shared" ca="1" si="432"/>
        <v>128798.25800000002</v>
      </c>
      <c r="S3952" s="14">
        <f t="shared" si="433"/>
        <v>0</v>
      </c>
      <c r="T3952" s="11" t="s">
        <v>39</v>
      </c>
      <c r="U3952" s="18" t="s">
        <v>26</v>
      </c>
    </row>
    <row r="3953" spans="1:21" ht="15" customHeight="1" x14ac:dyDescent="0.15">
      <c r="A3953" s="10" t="s">
        <v>4001</v>
      </c>
      <c r="B3953" s="11" t="s">
        <v>46</v>
      </c>
      <c r="C3953" s="11" t="s">
        <v>52</v>
      </c>
      <c r="D3953" s="12">
        <v>46060</v>
      </c>
      <c r="E3953" s="11">
        <v>4652</v>
      </c>
      <c r="F3953" s="11" t="s">
        <v>33</v>
      </c>
      <c r="G3953" s="13">
        <v>402188.87</v>
      </c>
      <c r="H3953" s="14">
        <f t="shared" si="427"/>
        <v>1870982623.24</v>
      </c>
      <c r="I3953" s="14">
        <f>IF(F3953="GHS",H3953,H3953*Assumptions!$B$4)</f>
        <v>1870982623.24</v>
      </c>
      <c r="J3953" s="15" t="str">
        <f>INDEX(Assumptions!$B$8:$B$12,MATCH(B3953,Assumptions!$A$8:$A$12,0))</f>
        <v>Specific Identification</v>
      </c>
      <c r="K3953" s="16">
        <f>G3953/(1-INDEX(Assumptions!$D$8:$D$12,MATCH(B3953,Assumptions!$A$8:$A$12,0)))</f>
        <v>515626.75641025638</v>
      </c>
      <c r="L3953" s="16">
        <f t="shared" si="428"/>
        <v>12065.666099999999</v>
      </c>
      <c r="M3953" s="16">
        <f t="shared" si="429"/>
        <v>25781.337820512821</v>
      </c>
      <c r="N3953" s="14">
        <f>E3953*(K3953-L3953-M3953)*IF(F3953="GHS",1,Assumptions!$B$4)</f>
        <v>2222631408.5822873</v>
      </c>
      <c r="O3953" s="15">
        <f t="shared" ca="1" si="430"/>
        <v>226</v>
      </c>
      <c r="P3953" s="15" t="str">
        <f t="shared" ca="1" si="431"/>
        <v>181-365d</v>
      </c>
      <c r="Q3953" s="17">
        <f ca="1">IF(P3953="0-90d",0,IF(P3953="91-180d",INDEX(Assumptions!$F$8:$F$12,MATCH(B3953,Assumptions!$A$8:$A$12,0)),IF(P3953="181-365d",INDEX(Assumptions!$G$8:$G$12,MATCH(B3953,Assumptions!$A$8:$A$12,0)),INDEX(Assumptions!$H$8:$H$12,MATCH(B3953,Assumptions!$A$8:$A$12,0)))))</f>
        <v>0.05</v>
      </c>
      <c r="R3953" s="14">
        <f t="shared" ca="1" si="432"/>
        <v>93549131.162</v>
      </c>
      <c r="S3953" s="14">
        <f t="shared" ca="1" si="433"/>
        <v>1777433492.0780001</v>
      </c>
      <c r="T3953" s="11" t="s">
        <v>25</v>
      </c>
      <c r="U3953" s="18" t="s">
        <v>26</v>
      </c>
    </row>
    <row r="3954" spans="1:21" ht="15" customHeight="1" x14ac:dyDescent="0.15">
      <c r="A3954" s="10" t="s">
        <v>4002</v>
      </c>
      <c r="B3954" s="11" t="s">
        <v>31</v>
      </c>
      <c r="C3954" s="11" t="s">
        <v>63</v>
      </c>
      <c r="D3954" s="12">
        <v>45968</v>
      </c>
      <c r="E3954" s="11">
        <v>788</v>
      </c>
      <c r="F3954" s="11" t="s">
        <v>33</v>
      </c>
      <c r="G3954" s="13">
        <v>3036.44</v>
      </c>
      <c r="H3954" s="14">
        <f t="shared" si="427"/>
        <v>2392714.7200000002</v>
      </c>
      <c r="I3954" s="14">
        <f>IF(F3954="GHS",H3954,H3954*Assumptions!$B$4)</f>
        <v>2392714.7200000002</v>
      </c>
      <c r="J3954" s="15" t="str">
        <f>INDEX(Assumptions!$B$8:$B$12,MATCH(B3954,Assumptions!$A$8:$A$12,0))</f>
        <v>Weighted Average</v>
      </c>
      <c r="K3954" s="16">
        <f>G3954/(1-INDEX(Assumptions!$D$8:$D$12,MATCH(B3954,Assumptions!$A$8:$A$12,0)))</f>
        <v>4217.2777777777783</v>
      </c>
      <c r="L3954" s="16">
        <f t="shared" si="428"/>
        <v>91.093199999999996</v>
      </c>
      <c r="M3954" s="16">
        <f t="shared" si="429"/>
        <v>210.86388888888894</v>
      </c>
      <c r="N3954" s="14">
        <f>E3954*(K3954-L3954-M3954)*IF(F3954="GHS",1,Assumptions!$B$4)</f>
        <v>3085272.7028444447</v>
      </c>
      <c r="O3954" s="15">
        <f t="shared" ca="1" si="430"/>
        <v>318</v>
      </c>
      <c r="P3954" s="15" t="str">
        <f t="shared" ca="1" si="431"/>
        <v>181-365d</v>
      </c>
      <c r="Q3954" s="17">
        <f ca="1">IF(P3954="0-90d",0,IF(P3954="91-180d",INDEX(Assumptions!$F$8:$F$12,MATCH(B3954,Assumptions!$A$8:$A$12,0)),IF(P3954="181-365d",INDEX(Assumptions!$G$8:$G$12,MATCH(B3954,Assumptions!$A$8:$A$12,0)),INDEX(Assumptions!$H$8:$H$12,MATCH(B3954,Assumptions!$A$8:$A$12,0)))))</f>
        <v>0.2</v>
      </c>
      <c r="R3954" s="14">
        <f t="shared" ca="1" si="432"/>
        <v>478542.94400000008</v>
      </c>
      <c r="S3954" s="14">
        <f t="shared" ca="1" si="433"/>
        <v>1914171.7760000001</v>
      </c>
      <c r="T3954" s="11" t="s">
        <v>25</v>
      </c>
      <c r="U3954" s="18" t="s">
        <v>36</v>
      </c>
    </row>
    <row r="3955" spans="1:21" ht="15" customHeight="1" x14ac:dyDescent="0.15">
      <c r="A3955" s="10" t="s">
        <v>4003</v>
      </c>
      <c r="B3955" s="11" t="s">
        <v>31</v>
      </c>
      <c r="C3955" s="11" t="s">
        <v>63</v>
      </c>
      <c r="D3955" s="12">
        <v>46083</v>
      </c>
      <c r="E3955" s="11">
        <v>208</v>
      </c>
      <c r="F3955" s="11" t="s">
        <v>33</v>
      </c>
      <c r="G3955" s="13">
        <v>1952.61</v>
      </c>
      <c r="H3955" s="14">
        <f t="shared" si="427"/>
        <v>406142.88</v>
      </c>
      <c r="I3955" s="14">
        <f>IF(F3955="GHS",H3955,H3955*Assumptions!$B$4)</f>
        <v>406142.88</v>
      </c>
      <c r="J3955" s="15" t="str">
        <f>INDEX(Assumptions!$B$8:$B$12,MATCH(B3955,Assumptions!$A$8:$A$12,0))</f>
        <v>Weighted Average</v>
      </c>
      <c r="K3955" s="16">
        <f>G3955/(1-INDEX(Assumptions!$D$8:$D$12,MATCH(B3955,Assumptions!$A$8:$A$12,0)))</f>
        <v>2711.9583333333335</v>
      </c>
      <c r="L3955" s="16">
        <f t="shared" si="428"/>
        <v>58.578299999999992</v>
      </c>
      <c r="M3955" s="16">
        <f t="shared" si="429"/>
        <v>135.59791666666669</v>
      </c>
      <c r="N3955" s="14">
        <f>E3955*(K3955-L3955-M3955)*IF(F3955="GHS",1,Assumptions!$B$4)</f>
        <v>523698.68026666669</v>
      </c>
      <c r="O3955" s="15">
        <f t="shared" ca="1" si="430"/>
        <v>203</v>
      </c>
      <c r="P3955" s="15" t="str">
        <f t="shared" ca="1" si="431"/>
        <v>181-365d</v>
      </c>
      <c r="Q3955" s="17">
        <f ca="1">IF(P3955="0-90d",0,IF(P3955="91-180d",INDEX(Assumptions!$F$8:$F$12,MATCH(B3955,Assumptions!$A$8:$A$12,0)),IF(P3955="181-365d",INDEX(Assumptions!$G$8:$G$12,MATCH(B3955,Assumptions!$A$8:$A$12,0)),INDEX(Assumptions!$H$8:$H$12,MATCH(B3955,Assumptions!$A$8:$A$12,0)))))</f>
        <v>0.2</v>
      </c>
      <c r="R3955" s="14">
        <f t="shared" ca="1" si="432"/>
        <v>81228.576000000001</v>
      </c>
      <c r="S3955" s="14">
        <f t="shared" si="433"/>
        <v>0</v>
      </c>
      <c r="T3955" s="11" t="s">
        <v>39</v>
      </c>
      <c r="U3955" s="18" t="s">
        <v>26</v>
      </c>
    </row>
    <row r="3956" spans="1:21" ht="15" customHeight="1" x14ac:dyDescent="0.15">
      <c r="A3956" s="10" t="s">
        <v>4004</v>
      </c>
      <c r="B3956" s="11" t="s">
        <v>41</v>
      </c>
      <c r="C3956" s="11" t="s">
        <v>115</v>
      </c>
      <c r="D3956" s="12">
        <v>46171</v>
      </c>
      <c r="E3956" s="11">
        <v>4344</v>
      </c>
      <c r="F3956" s="11" t="s">
        <v>33</v>
      </c>
      <c r="G3956" s="13">
        <v>655.86</v>
      </c>
      <c r="H3956" s="14">
        <f t="shared" si="427"/>
        <v>2849055.84</v>
      </c>
      <c r="I3956" s="14">
        <f>IF(F3956="GHS",H3956,H3956*Assumptions!$B$4)</f>
        <v>2849055.84</v>
      </c>
      <c r="J3956" s="15" t="str">
        <f>INDEX(Assumptions!$B$8:$B$12,MATCH(B3956,Assumptions!$A$8:$A$12,0))</f>
        <v>Weighted Average</v>
      </c>
      <c r="K3956" s="16">
        <f>G3956/(1-INDEX(Assumptions!$D$8:$D$12,MATCH(B3956,Assumptions!$A$8:$A$12,0)))</f>
        <v>1009.0153846153846</v>
      </c>
      <c r="L3956" s="16">
        <f t="shared" si="428"/>
        <v>19.675799999999999</v>
      </c>
      <c r="M3956" s="16">
        <f t="shared" si="429"/>
        <v>50.450769230769232</v>
      </c>
      <c r="N3956" s="14">
        <f>E3956*(K3956-L3956-M3956)*IF(F3956="GHS",1,Assumptions!$B$4)</f>
        <v>4078533.0140307695</v>
      </c>
      <c r="O3956" s="15">
        <f t="shared" ca="1" si="430"/>
        <v>115</v>
      </c>
      <c r="P3956" s="15" t="str">
        <f t="shared" ca="1" si="431"/>
        <v>91-180d</v>
      </c>
      <c r="Q3956" s="17">
        <f ca="1">IF(P3956="0-90d",0,IF(P3956="91-180d",INDEX(Assumptions!$F$8:$F$12,MATCH(B3956,Assumptions!$A$8:$A$12,0)),IF(P3956="181-365d",INDEX(Assumptions!$G$8:$G$12,MATCH(B3956,Assumptions!$A$8:$A$12,0)),INDEX(Assumptions!$H$8:$H$12,MATCH(B3956,Assumptions!$A$8:$A$12,0)))))</f>
        <v>0.1</v>
      </c>
      <c r="R3956" s="14">
        <f t="shared" ca="1" si="432"/>
        <v>284905.58399999997</v>
      </c>
      <c r="S3956" s="14">
        <f t="shared" ca="1" si="433"/>
        <v>2564150.2560000001</v>
      </c>
      <c r="T3956" s="11" t="s">
        <v>25</v>
      </c>
      <c r="U3956" s="18" t="s">
        <v>26</v>
      </c>
    </row>
    <row r="3957" spans="1:21" ht="15" customHeight="1" x14ac:dyDescent="0.15">
      <c r="A3957" s="10" t="s">
        <v>4005</v>
      </c>
      <c r="B3957" s="11" t="s">
        <v>31</v>
      </c>
      <c r="C3957" s="11" t="s">
        <v>32</v>
      </c>
      <c r="D3957" s="12">
        <v>45834</v>
      </c>
      <c r="E3957" s="11">
        <v>4408</v>
      </c>
      <c r="F3957" s="11" t="s">
        <v>33</v>
      </c>
      <c r="G3957" s="13">
        <v>3663.28</v>
      </c>
      <c r="H3957" s="14">
        <f t="shared" si="427"/>
        <v>16147738.24</v>
      </c>
      <c r="I3957" s="14">
        <f>IF(F3957="GHS",H3957,H3957*Assumptions!$B$4)</f>
        <v>16147738.24</v>
      </c>
      <c r="J3957" s="15" t="str">
        <f>INDEX(Assumptions!$B$8:$B$12,MATCH(B3957,Assumptions!$A$8:$A$12,0))</f>
        <v>Weighted Average</v>
      </c>
      <c r="K3957" s="16">
        <f>G3957/(1-INDEX(Assumptions!$D$8:$D$12,MATCH(B3957,Assumptions!$A$8:$A$12,0)))</f>
        <v>5087.8888888888896</v>
      </c>
      <c r="L3957" s="16">
        <f t="shared" si="428"/>
        <v>109.8984</v>
      </c>
      <c r="M3957" s="16">
        <f t="shared" si="429"/>
        <v>254.3944444444445</v>
      </c>
      <c r="N3957" s="14">
        <f>E3957*(K3957-L3957-M3957)*IF(F3957="GHS",1,Assumptions!$B$4)</f>
        <v>20821611.363911115</v>
      </c>
      <c r="O3957" s="15">
        <f t="shared" ca="1" si="430"/>
        <v>452</v>
      </c>
      <c r="P3957" s="15" t="str">
        <f t="shared" ca="1" si="431"/>
        <v>365d+</v>
      </c>
      <c r="Q3957" s="17">
        <f ca="1">IF(P3957="0-90d",0,IF(P3957="91-180d",INDEX(Assumptions!$F$8:$F$12,MATCH(B3957,Assumptions!$A$8:$A$12,0)),IF(P3957="181-365d",INDEX(Assumptions!$G$8:$G$12,MATCH(B3957,Assumptions!$A$8:$A$12,0)),INDEX(Assumptions!$H$8:$H$12,MATCH(B3957,Assumptions!$A$8:$A$12,0)))))</f>
        <v>0.6</v>
      </c>
      <c r="R3957" s="14">
        <f t="shared" ca="1" si="432"/>
        <v>9688642.9440000001</v>
      </c>
      <c r="S3957" s="14">
        <f t="shared" ca="1" si="433"/>
        <v>6459095.2960000001</v>
      </c>
      <c r="T3957" s="11" t="s">
        <v>25</v>
      </c>
      <c r="U3957" s="18" t="s">
        <v>26</v>
      </c>
    </row>
    <row r="3958" spans="1:21" ht="15" customHeight="1" x14ac:dyDescent="0.15">
      <c r="A3958" s="10" t="s">
        <v>4006</v>
      </c>
      <c r="B3958" s="11" t="s">
        <v>46</v>
      </c>
      <c r="C3958" s="11" t="s">
        <v>47</v>
      </c>
      <c r="D3958" s="12">
        <v>45797</v>
      </c>
      <c r="E3958" s="11">
        <v>4243</v>
      </c>
      <c r="F3958" s="11" t="s">
        <v>33</v>
      </c>
      <c r="G3958" s="13">
        <v>512267.46</v>
      </c>
      <c r="H3958" s="14">
        <f t="shared" si="427"/>
        <v>2173550832.7800002</v>
      </c>
      <c r="I3958" s="14">
        <f>IF(F3958="GHS",H3958,H3958*Assumptions!$B$4)</f>
        <v>2173550832.7800002</v>
      </c>
      <c r="J3958" s="15" t="str">
        <f>INDEX(Assumptions!$B$8:$B$12,MATCH(B3958,Assumptions!$A$8:$A$12,0))</f>
        <v>Specific Identification</v>
      </c>
      <c r="K3958" s="16">
        <f>G3958/(1-INDEX(Assumptions!$D$8:$D$12,MATCH(B3958,Assumptions!$A$8:$A$12,0)))</f>
        <v>656753.15384615387</v>
      </c>
      <c r="L3958" s="16">
        <f t="shared" si="428"/>
        <v>15368.023800000001</v>
      </c>
      <c r="M3958" s="16">
        <f t="shared" si="429"/>
        <v>32837.657692307694</v>
      </c>
      <c r="N3958" s="14">
        <f>E3958*(K3958-L3958-M3958)*IF(F3958="GHS",1,Assumptions!$B$4)</f>
        <v>2582066925.1973696</v>
      </c>
      <c r="O3958" s="15">
        <f t="shared" ca="1" si="430"/>
        <v>489</v>
      </c>
      <c r="P3958" s="15" t="str">
        <f t="shared" ca="1" si="431"/>
        <v>365d+</v>
      </c>
      <c r="Q3958" s="17">
        <f ca="1">IF(P3958="0-90d",0,IF(P3958="91-180d",INDEX(Assumptions!$F$8:$F$12,MATCH(B3958,Assumptions!$A$8:$A$12,0)),IF(P3958="181-365d",INDEX(Assumptions!$G$8:$G$12,MATCH(B3958,Assumptions!$A$8:$A$12,0)),INDEX(Assumptions!$H$8:$H$12,MATCH(B3958,Assumptions!$A$8:$A$12,0)))))</f>
        <v>0.15</v>
      </c>
      <c r="R3958" s="14">
        <f t="shared" ca="1" si="432"/>
        <v>326032624.917</v>
      </c>
      <c r="S3958" s="14">
        <f t="shared" ca="1" si="433"/>
        <v>1847518207.8630002</v>
      </c>
      <c r="T3958" s="11" t="s">
        <v>25</v>
      </c>
      <c r="U3958" s="18" t="s">
        <v>26</v>
      </c>
    </row>
    <row r="3959" spans="1:21" ht="15" customHeight="1" x14ac:dyDescent="0.15">
      <c r="A3959" s="10" t="s">
        <v>4007</v>
      </c>
      <c r="B3959" s="11" t="s">
        <v>28</v>
      </c>
      <c r="C3959" s="11" t="s">
        <v>38</v>
      </c>
      <c r="D3959" s="12">
        <v>45845</v>
      </c>
      <c r="E3959" s="11">
        <v>3042</v>
      </c>
      <c r="F3959" s="11" t="s">
        <v>24</v>
      </c>
      <c r="G3959" s="13">
        <v>4566.1400000000003</v>
      </c>
      <c r="H3959" s="14">
        <f t="shared" si="427"/>
        <v>13890197.880000001</v>
      </c>
      <c r="I3959" s="14">
        <f>IF(F3959="GHS",H3959,H3959*Assumptions!$B$4)</f>
        <v>150014137.10400003</v>
      </c>
      <c r="J3959" s="15" t="str">
        <f>INDEX(Assumptions!$B$8:$B$12,MATCH(B3959,Assumptions!$A$8:$A$12,0))</f>
        <v>Fair Value Less Costs to Sell</v>
      </c>
      <c r="K3959" s="16">
        <f>G3959/(1-INDEX(Assumptions!$D$8:$D$12,MATCH(B3959,Assumptions!$A$8:$A$12,0)))</f>
        <v>5188.795454545455</v>
      </c>
      <c r="L3959" s="16">
        <f t="shared" si="428"/>
        <v>136.98420000000002</v>
      </c>
      <c r="M3959" s="16">
        <f t="shared" si="429"/>
        <v>259.43977272727278</v>
      </c>
      <c r="N3959" s="14">
        <f>E3959*(K3959-L3959-M3959)*IF(F3959="GHS",1,Assumptions!$B$4)</f>
        <v>157446655.71506184</v>
      </c>
      <c r="O3959" s="15">
        <f t="shared" ca="1" si="430"/>
        <v>441</v>
      </c>
      <c r="P3959" s="15" t="str">
        <f t="shared" ca="1" si="431"/>
        <v>365d+</v>
      </c>
      <c r="Q3959" s="17">
        <f ca="1">IF(P3959="0-90d",0,IF(P3959="91-180d",INDEX(Assumptions!$F$8:$F$12,MATCH(B3959,Assumptions!$A$8:$A$12,0)),IF(P3959="181-365d",INDEX(Assumptions!$G$8:$G$12,MATCH(B3959,Assumptions!$A$8:$A$12,0)),INDEX(Assumptions!$H$8:$H$12,MATCH(B3959,Assumptions!$A$8:$A$12,0)))))</f>
        <v>0.4</v>
      </c>
      <c r="R3959" s="14">
        <f t="shared" ca="1" si="432"/>
        <v>60005654.841600016</v>
      </c>
      <c r="S3959" s="14">
        <f t="shared" ca="1" si="433"/>
        <v>90008482.262400016</v>
      </c>
      <c r="T3959" s="11" t="s">
        <v>25</v>
      </c>
      <c r="U3959" s="18" t="s">
        <v>36</v>
      </c>
    </row>
    <row r="3960" spans="1:21" ht="15" customHeight="1" x14ac:dyDescent="0.15">
      <c r="A3960" s="10" t="s">
        <v>4008</v>
      </c>
      <c r="B3960" s="11" t="s">
        <v>41</v>
      </c>
      <c r="C3960" s="11" t="s">
        <v>44</v>
      </c>
      <c r="D3960" s="12">
        <v>45896</v>
      </c>
      <c r="E3960" s="11">
        <v>1302</v>
      </c>
      <c r="F3960" s="11" t="s">
        <v>33</v>
      </c>
      <c r="G3960" s="13">
        <v>652.32000000000005</v>
      </c>
      <c r="H3960" s="14">
        <f t="shared" si="427"/>
        <v>849320.64</v>
      </c>
      <c r="I3960" s="14">
        <f>IF(F3960="GHS",H3960,H3960*Assumptions!$B$4)</f>
        <v>849320.64</v>
      </c>
      <c r="J3960" s="15" t="str">
        <f>INDEX(Assumptions!$B$8:$B$12,MATCH(B3960,Assumptions!$A$8:$A$12,0))</f>
        <v>Weighted Average</v>
      </c>
      <c r="K3960" s="16">
        <f>G3960/(1-INDEX(Assumptions!$D$8:$D$12,MATCH(B3960,Assumptions!$A$8:$A$12,0)))</f>
        <v>1003.5692307692308</v>
      </c>
      <c r="L3960" s="16">
        <f t="shared" si="428"/>
        <v>19.569600000000001</v>
      </c>
      <c r="M3960" s="16">
        <f t="shared" si="429"/>
        <v>50.178461538461541</v>
      </c>
      <c r="N3960" s="14">
        <f>E3960*(K3960-L3960-M3960)*IF(F3960="GHS",1,Assumptions!$B$4)</f>
        <v>1215835.1623384615</v>
      </c>
      <c r="O3960" s="15">
        <f t="shared" ca="1" si="430"/>
        <v>390</v>
      </c>
      <c r="P3960" s="15" t="str">
        <f t="shared" ca="1" si="431"/>
        <v>365d+</v>
      </c>
      <c r="Q3960" s="17">
        <f ca="1">IF(P3960="0-90d",0,IF(P3960="91-180d",INDEX(Assumptions!$F$8:$F$12,MATCH(B3960,Assumptions!$A$8:$A$12,0)),IF(P3960="181-365d",INDEX(Assumptions!$G$8:$G$12,MATCH(B3960,Assumptions!$A$8:$A$12,0)),INDEX(Assumptions!$H$8:$H$12,MATCH(B3960,Assumptions!$A$8:$A$12,0)))))</f>
        <v>0.8</v>
      </c>
      <c r="R3960" s="14">
        <f t="shared" ca="1" si="432"/>
        <v>679456.5120000001</v>
      </c>
      <c r="S3960" s="14">
        <f t="shared" ca="1" si="433"/>
        <v>169864.12799999991</v>
      </c>
      <c r="T3960" s="11" t="s">
        <v>25</v>
      </c>
      <c r="U3960" s="18" t="s">
        <v>26</v>
      </c>
    </row>
    <row r="3961" spans="1:21" ht="15" customHeight="1" x14ac:dyDescent="0.15">
      <c r="A3961" s="10" t="s">
        <v>4009</v>
      </c>
      <c r="B3961" s="11" t="s">
        <v>46</v>
      </c>
      <c r="C3961" s="11" t="s">
        <v>52</v>
      </c>
      <c r="D3961" s="12">
        <v>45982</v>
      </c>
      <c r="E3961" s="11">
        <v>322</v>
      </c>
      <c r="F3961" s="11" t="s">
        <v>33</v>
      </c>
      <c r="G3961" s="13">
        <v>807519.61</v>
      </c>
      <c r="H3961" s="14">
        <f t="shared" si="427"/>
        <v>260021314.41999999</v>
      </c>
      <c r="I3961" s="14">
        <f>IF(F3961="GHS",H3961,H3961*Assumptions!$B$4)</f>
        <v>260021314.41999999</v>
      </c>
      <c r="J3961" s="15" t="str">
        <f>INDEX(Assumptions!$B$8:$B$12,MATCH(B3961,Assumptions!$A$8:$A$12,0))</f>
        <v>Specific Identification</v>
      </c>
      <c r="K3961" s="16">
        <f>G3961/(1-INDEX(Assumptions!$D$8:$D$12,MATCH(B3961,Assumptions!$A$8:$A$12,0)))</f>
        <v>1035281.5512820513</v>
      </c>
      <c r="L3961" s="16">
        <f t="shared" si="428"/>
        <v>24225.588299999999</v>
      </c>
      <c r="M3961" s="16">
        <f t="shared" si="429"/>
        <v>51764.077564102568</v>
      </c>
      <c r="N3961" s="14">
        <f>E3961*(K3961-L3961-M3961)*IF(F3961="GHS",1,Assumptions!$B$4)</f>
        <v>308891987.10457951</v>
      </c>
      <c r="O3961" s="15">
        <f t="shared" ca="1" si="430"/>
        <v>304</v>
      </c>
      <c r="P3961" s="15" t="str">
        <f t="shared" ca="1" si="431"/>
        <v>181-365d</v>
      </c>
      <c r="Q3961" s="17">
        <f ca="1">IF(P3961="0-90d",0,IF(P3961="91-180d",INDEX(Assumptions!$F$8:$F$12,MATCH(B3961,Assumptions!$A$8:$A$12,0)),IF(P3961="181-365d",INDEX(Assumptions!$G$8:$G$12,MATCH(B3961,Assumptions!$A$8:$A$12,0)),INDEX(Assumptions!$H$8:$H$12,MATCH(B3961,Assumptions!$A$8:$A$12,0)))))</f>
        <v>0.05</v>
      </c>
      <c r="R3961" s="14">
        <f t="shared" ca="1" si="432"/>
        <v>13001065.721000001</v>
      </c>
      <c r="S3961" s="14">
        <f t="shared" ca="1" si="433"/>
        <v>247020248.699</v>
      </c>
      <c r="T3961" s="11" t="s">
        <v>25</v>
      </c>
      <c r="U3961" s="18" t="s">
        <v>26</v>
      </c>
    </row>
    <row r="3962" spans="1:21" ht="15" customHeight="1" x14ac:dyDescent="0.15">
      <c r="A3962" s="10" t="s">
        <v>4010</v>
      </c>
      <c r="B3962" s="11" t="s">
        <v>28</v>
      </c>
      <c r="C3962" s="11" t="s">
        <v>29</v>
      </c>
      <c r="D3962" s="12">
        <v>46088</v>
      </c>
      <c r="E3962" s="11">
        <v>1687</v>
      </c>
      <c r="F3962" s="11" t="s">
        <v>24</v>
      </c>
      <c r="G3962" s="13">
        <v>4071.2</v>
      </c>
      <c r="H3962" s="14">
        <f t="shared" si="427"/>
        <v>6868114.3999999994</v>
      </c>
      <c r="I3962" s="14">
        <f>IF(F3962="GHS",H3962,H3962*Assumptions!$B$4)</f>
        <v>74175635.519999996</v>
      </c>
      <c r="J3962" s="15" t="str">
        <f>INDEX(Assumptions!$B$8:$B$12,MATCH(B3962,Assumptions!$A$8:$A$12,0))</f>
        <v>Fair Value Less Costs to Sell</v>
      </c>
      <c r="K3962" s="16">
        <f>G3962/(1-INDEX(Assumptions!$D$8:$D$12,MATCH(B3962,Assumptions!$A$8:$A$12,0)))</f>
        <v>4626.363636363636</v>
      </c>
      <c r="L3962" s="16">
        <f t="shared" si="428"/>
        <v>122.136</v>
      </c>
      <c r="M3962" s="16">
        <f t="shared" si="429"/>
        <v>231.31818181818181</v>
      </c>
      <c r="N3962" s="14">
        <f>E3962*(K3962-L3962-M3962)*IF(F3962="GHS",1,Assumptions!$B$4)</f>
        <v>77850701.098036364</v>
      </c>
      <c r="O3962" s="15">
        <f t="shared" ca="1" si="430"/>
        <v>198</v>
      </c>
      <c r="P3962" s="15" t="str">
        <f t="shared" ca="1" si="431"/>
        <v>181-365d</v>
      </c>
      <c r="Q3962" s="17">
        <f ca="1">IF(P3962="0-90d",0,IF(P3962="91-180d",INDEX(Assumptions!$F$8:$F$12,MATCH(B3962,Assumptions!$A$8:$A$12,0)),IF(P3962="181-365d",INDEX(Assumptions!$G$8:$G$12,MATCH(B3962,Assumptions!$A$8:$A$12,0)),INDEX(Assumptions!$H$8:$H$12,MATCH(B3962,Assumptions!$A$8:$A$12,0)))))</f>
        <v>0.1</v>
      </c>
      <c r="R3962" s="14">
        <f t="shared" ca="1" si="432"/>
        <v>7417563.5520000001</v>
      </c>
      <c r="S3962" s="14">
        <f t="shared" ca="1" si="433"/>
        <v>66758071.967999995</v>
      </c>
      <c r="T3962" s="11" t="s">
        <v>25</v>
      </c>
      <c r="U3962" s="18" t="s">
        <v>26</v>
      </c>
    </row>
    <row r="3963" spans="1:21" ht="15" customHeight="1" x14ac:dyDescent="0.15">
      <c r="A3963" s="10" t="s">
        <v>4011</v>
      </c>
      <c r="B3963" s="11" t="s">
        <v>28</v>
      </c>
      <c r="C3963" s="11" t="s">
        <v>55</v>
      </c>
      <c r="D3963" s="12">
        <v>45842</v>
      </c>
      <c r="E3963" s="11">
        <v>875</v>
      </c>
      <c r="F3963" s="11" t="s">
        <v>24</v>
      </c>
      <c r="G3963" s="13">
        <v>6046.39</v>
      </c>
      <c r="H3963" s="14">
        <f t="shared" si="427"/>
        <v>5290591.25</v>
      </c>
      <c r="I3963" s="14">
        <f>IF(F3963="GHS",H3963,H3963*Assumptions!$B$4)</f>
        <v>57138385.500000007</v>
      </c>
      <c r="J3963" s="15" t="str">
        <f>INDEX(Assumptions!$B$8:$B$12,MATCH(B3963,Assumptions!$A$8:$A$12,0))</f>
        <v>Fair Value Less Costs to Sell</v>
      </c>
      <c r="K3963" s="16">
        <f>G3963/(1-INDEX(Assumptions!$D$8:$D$12,MATCH(B3963,Assumptions!$A$8:$A$12,0)))</f>
        <v>6870.8977272727279</v>
      </c>
      <c r="L3963" s="16">
        <f t="shared" si="428"/>
        <v>181.39170000000001</v>
      </c>
      <c r="M3963" s="16">
        <f t="shared" si="429"/>
        <v>343.54488636363641</v>
      </c>
      <c r="N3963" s="14">
        <f>E3963*(K3963-L3963-M3963)*IF(F3963="GHS",1,Assumptions!$B$4)</f>
        <v>59969332.781590924</v>
      </c>
      <c r="O3963" s="15">
        <f t="shared" ca="1" si="430"/>
        <v>444</v>
      </c>
      <c r="P3963" s="15" t="str">
        <f t="shared" ca="1" si="431"/>
        <v>365d+</v>
      </c>
      <c r="Q3963" s="17">
        <f ca="1">IF(P3963="0-90d",0,IF(P3963="91-180d",INDEX(Assumptions!$F$8:$F$12,MATCH(B3963,Assumptions!$A$8:$A$12,0)),IF(P3963="181-365d",INDEX(Assumptions!$G$8:$G$12,MATCH(B3963,Assumptions!$A$8:$A$12,0)),INDEX(Assumptions!$H$8:$H$12,MATCH(B3963,Assumptions!$A$8:$A$12,0)))))</f>
        <v>0.4</v>
      </c>
      <c r="R3963" s="14">
        <f t="shared" ca="1" si="432"/>
        <v>22855354.200000003</v>
      </c>
      <c r="S3963" s="14">
        <f t="shared" ca="1" si="433"/>
        <v>34283031.300000004</v>
      </c>
      <c r="T3963" s="11" t="s">
        <v>25</v>
      </c>
      <c r="U3963" s="18" t="s">
        <v>26</v>
      </c>
    </row>
    <row r="3964" spans="1:21" ht="15" customHeight="1" x14ac:dyDescent="0.15">
      <c r="A3964" s="10" t="s">
        <v>4012</v>
      </c>
      <c r="B3964" s="11" t="s">
        <v>46</v>
      </c>
      <c r="C3964" s="11" t="s">
        <v>119</v>
      </c>
      <c r="D3964" s="12">
        <v>45924</v>
      </c>
      <c r="E3964" s="11">
        <v>3186</v>
      </c>
      <c r="F3964" s="11" t="s">
        <v>33</v>
      </c>
      <c r="G3964" s="13">
        <v>528109.37</v>
      </c>
      <c r="H3964" s="14">
        <f t="shared" si="427"/>
        <v>1682556452.8199999</v>
      </c>
      <c r="I3964" s="14">
        <f>IF(F3964="GHS",H3964,H3964*Assumptions!$B$4)</f>
        <v>1682556452.8199999</v>
      </c>
      <c r="J3964" s="15" t="str">
        <f>INDEX(Assumptions!$B$8:$B$12,MATCH(B3964,Assumptions!$A$8:$A$12,0))</f>
        <v>Specific Identification</v>
      </c>
      <c r="K3964" s="16">
        <f>G3964/(1-INDEX(Assumptions!$D$8:$D$12,MATCH(B3964,Assumptions!$A$8:$A$12,0)))</f>
        <v>677063.29487179487</v>
      </c>
      <c r="L3964" s="16">
        <f t="shared" si="428"/>
        <v>15843.2811</v>
      </c>
      <c r="M3964" s="16">
        <f t="shared" si="429"/>
        <v>33853.164743589747</v>
      </c>
      <c r="N3964" s="14">
        <f>E3964*(K3964-L3964-M3964)*IF(F3964="GHS",1,Assumptions!$B$4)</f>
        <v>1998790781.0038617</v>
      </c>
      <c r="O3964" s="15">
        <f t="shared" ca="1" si="430"/>
        <v>362</v>
      </c>
      <c r="P3964" s="15" t="str">
        <f t="shared" ca="1" si="431"/>
        <v>181-365d</v>
      </c>
      <c r="Q3964" s="17">
        <f ca="1">IF(P3964="0-90d",0,IF(P3964="91-180d",INDEX(Assumptions!$F$8:$F$12,MATCH(B3964,Assumptions!$A$8:$A$12,0)),IF(P3964="181-365d",INDEX(Assumptions!$G$8:$G$12,MATCH(B3964,Assumptions!$A$8:$A$12,0)),INDEX(Assumptions!$H$8:$H$12,MATCH(B3964,Assumptions!$A$8:$A$12,0)))))</f>
        <v>0.05</v>
      </c>
      <c r="R3964" s="14">
        <f t="shared" ca="1" si="432"/>
        <v>84127822.641000003</v>
      </c>
      <c r="S3964" s="14">
        <f t="shared" ca="1" si="433"/>
        <v>1598428630.1789999</v>
      </c>
      <c r="T3964" s="11" t="s">
        <v>25</v>
      </c>
      <c r="U3964" s="18" t="s">
        <v>26</v>
      </c>
    </row>
    <row r="3965" spans="1:21" ht="15" customHeight="1" x14ac:dyDescent="0.15">
      <c r="A3965" s="10" t="s">
        <v>4013</v>
      </c>
      <c r="B3965" s="11" t="s">
        <v>46</v>
      </c>
      <c r="C3965" s="11" t="s">
        <v>119</v>
      </c>
      <c r="D3965" s="12">
        <v>45871</v>
      </c>
      <c r="E3965" s="11">
        <v>2276</v>
      </c>
      <c r="F3965" s="11" t="s">
        <v>33</v>
      </c>
      <c r="G3965" s="13">
        <v>581533.81000000006</v>
      </c>
      <c r="H3965" s="14">
        <f t="shared" si="427"/>
        <v>1323570951.5600002</v>
      </c>
      <c r="I3965" s="14">
        <f>IF(F3965="GHS",H3965,H3965*Assumptions!$B$4)</f>
        <v>1323570951.5600002</v>
      </c>
      <c r="J3965" s="15" t="str">
        <f>INDEX(Assumptions!$B$8:$B$12,MATCH(B3965,Assumptions!$A$8:$A$12,0))</f>
        <v>Specific Identification</v>
      </c>
      <c r="K3965" s="16">
        <f>G3965/(1-INDEX(Assumptions!$D$8:$D$12,MATCH(B3965,Assumptions!$A$8:$A$12,0)))</f>
        <v>745556.16666666674</v>
      </c>
      <c r="L3965" s="16">
        <f t="shared" si="428"/>
        <v>17446.014300000003</v>
      </c>
      <c r="M3965" s="16">
        <f t="shared" si="429"/>
        <v>37277.808333333342</v>
      </c>
      <c r="N3965" s="14">
        <f>E3965*(K3965-L3965-M3965)*IF(F3965="GHS",1,Assumptions!$B$4)</f>
        <v>1572334415.0198667</v>
      </c>
      <c r="O3965" s="15">
        <f t="shared" ca="1" si="430"/>
        <v>415</v>
      </c>
      <c r="P3965" s="15" t="str">
        <f t="shared" ca="1" si="431"/>
        <v>365d+</v>
      </c>
      <c r="Q3965" s="17">
        <f ca="1">IF(P3965="0-90d",0,IF(P3965="91-180d",INDEX(Assumptions!$F$8:$F$12,MATCH(B3965,Assumptions!$A$8:$A$12,0)),IF(P3965="181-365d",INDEX(Assumptions!$G$8:$G$12,MATCH(B3965,Assumptions!$A$8:$A$12,0)),INDEX(Assumptions!$H$8:$H$12,MATCH(B3965,Assumptions!$A$8:$A$12,0)))))</f>
        <v>0.15</v>
      </c>
      <c r="R3965" s="14">
        <f t="shared" ca="1" si="432"/>
        <v>198535642.73400003</v>
      </c>
      <c r="S3965" s="14">
        <f t="shared" ca="1" si="433"/>
        <v>1125035308.8260002</v>
      </c>
      <c r="T3965" s="11" t="s">
        <v>25</v>
      </c>
      <c r="U3965" s="18" t="s">
        <v>26</v>
      </c>
    </row>
    <row r="3966" spans="1:21" ht="15" customHeight="1" x14ac:dyDescent="0.15">
      <c r="A3966" s="10" t="s">
        <v>4014</v>
      </c>
      <c r="B3966" s="11" t="s">
        <v>28</v>
      </c>
      <c r="C3966" s="11" t="s">
        <v>29</v>
      </c>
      <c r="D3966" s="12">
        <v>45800</v>
      </c>
      <c r="E3966" s="11">
        <v>1651</v>
      </c>
      <c r="F3966" s="11" t="s">
        <v>24</v>
      </c>
      <c r="G3966" s="13">
        <v>3282.29</v>
      </c>
      <c r="H3966" s="14">
        <f t="shared" si="427"/>
        <v>5419060.79</v>
      </c>
      <c r="I3966" s="14">
        <f>IF(F3966="GHS",H3966,H3966*Assumptions!$B$4)</f>
        <v>58525856.532000005</v>
      </c>
      <c r="J3966" s="15" t="str">
        <f>INDEX(Assumptions!$B$8:$B$12,MATCH(B3966,Assumptions!$A$8:$A$12,0))</f>
        <v>Fair Value Less Costs to Sell</v>
      </c>
      <c r="K3966" s="16">
        <f>G3966/(1-INDEX(Assumptions!$D$8:$D$12,MATCH(B3966,Assumptions!$A$8:$A$12,0)))</f>
        <v>3729.875</v>
      </c>
      <c r="L3966" s="16">
        <f t="shared" si="428"/>
        <v>98.468699999999998</v>
      </c>
      <c r="M3966" s="16">
        <f t="shared" si="429"/>
        <v>186.49375000000001</v>
      </c>
      <c r="N3966" s="14">
        <f>E3966*(K3966-L3966-M3966)*IF(F3966="GHS",1,Assumptions!$B$4)</f>
        <v>61425546.696540006</v>
      </c>
      <c r="O3966" s="15">
        <f t="shared" ca="1" si="430"/>
        <v>486</v>
      </c>
      <c r="P3966" s="15" t="str">
        <f t="shared" ca="1" si="431"/>
        <v>365d+</v>
      </c>
      <c r="Q3966" s="17">
        <f ca="1">IF(P3966="0-90d",0,IF(P3966="91-180d",INDEX(Assumptions!$F$8:$F$12,MATCH(B3966,Assumptions!$A$8:$A$12,0)),IF(P3966="181-365d",INDEX(Assumptions!$G$8:$G$12,MATCH(B3966,Assumptions!$A$8:$A$12,0)),INDEX(Assumptions!$H$8:$H$12,MATCH(B3966,Assumptions!$A$8:$A$12,0)))))</f>
        <v>0.4</v>
      </c>
      <c r="R3966" s="14">
        <f t="shared" ca="1" si="432"/>
        <v>23410342.612800002</v>
      </c>
      <c r="S3966" s="14">
        <f t="shared" ca="1" si="433"/>
        <v>35115513.919200003</v>
      </c>
      <c r="T3966" s="11" t="s">
        <v>25</v>
      </c>
      <c r="U3966" s="18" t="s">
        <v>26</v>
      </c>
    </row>
    <row r="3967" spans="1:21" ht="15" customHeight="1" x14ac:dyDescent="0.15">
      <c r="A3967" s="10" t="s">
        <v>4015</v>
      </c>
      <c r="B3967" s="11" t="s">
        <v>31</v>
      </c>
      <c r="C3967" s="11" t="s">
        <v>63</v>
      </c>
      <c r="D3967" s="12">
        <v>46206</v>
      </c>
      <c r="E3967" s="11">
        <v>2348</v>
      </c>
      <c r="F3967" s="11" t="s">
        <v>33</v>
      </c>
      <c r="G3967" s="13">
        <v>2954.64</v>
      </c>
      <c r="H3967" s="14">
        <f t="shared" si="427"/>
        <v>6937494.7199999997</v>
      </c>
      <c r="I3967" s="14">
        <f>IF(F3967="GHS",H3967,H3967*Assumptions!$B$4)</f>
        <v>6937494.7199999997</v>
      </c>
      <c r="J3967" s="15" t="str">
        <f>INDEX(Assumptions!$B$8:$B$12,MATCH(B3967,Assumptions!$A$8:$A$12,0))</f>
        <v>Weighted Average</v>
      </c>
      <c r="K3967" s="16">
        <f>G3967/(1-INDEX(Assumptions!$D$8:$D$12,MATCH(B3967,Assumptions!$A$8:$A$12,0)))</f>
        <v>4103.666666666667</v>
      </c>
      <c r="L3967" s="16">
        <f t="shared" si="428"/>
        <v>88.639199999999988</v>
      </c>
      <c r="M3967" s="16">
        <f t="shared" si="429"/>
        <v>205.18333333333337</v>
      </c>
      <c r="N3967" s="14">
        <f>E3967*(K3967-L3967-M3967)*IF(F3967="GHS",1,Assumptions!$B$4)</f>
        <v>8945514.0250666663</v>
      </c>
      <c r="O3967" s="15">
        <f t="shared" ca="1" si="430"/>
        <v>80</v>
      </c>
      <c r="P3967" s="15" t="str">
        <f t="shared" ca="1" si="431"/>
        <v>0-90d</v>
      </c>
      <c r="Q3967" s="17">
        <f ca="1">IF(P3967="0-90d",0,IF(P3967="91-180d",INDEX(Assumptions!$F$8:$F$12,MATCH(B3967,Assumptions!$A$8:$A$12,0)),IF(P3967="181-365d",INDEX(Assumptions!$G$8:$G$12,MATCH(B3967,Assumptions!$A$8:$A$12,0)),INDEX(Assumptions!$H$8:$H$12,MATCH(B3967,Assumptions!$A$8:$A$12,0)))))</f>
        <v>0</v>
      </c>
      <c r="R3967" s="14">
        <f t="shared" ca="1" si="432"/>
        <v>0</v>
      </c>
      <c r="S3967" s="14">
        <f t="shared" ca="1" si="433"/>
        <v>6937494.7199999997</v>
      </c>
      <c r="T3967" s="11" t="s">
        <v>25</v>
      </c>
      <c r="U3967" s="18" t="s">
        <v>26</v>
      </c>
    </row>
    <row r="3968" spans="1:21" ht="15" customHeight="1" x14ac:dyDescent="0.15">
      <c r="A3968" s="10" t="s">
        <v>4016</v>
      </c>
      <c r="B3968" s="11" t="s">
        <v>41</v>
      </c>
      <c r="C3968" s="11" t="s">
        <v>44</v>
      </c>
      <c r="D3968" s="12">
        <v>45880</v>
      </c>
      <c r="E3968" s="11">
        <v>3991</v>
      </c>
      <c r="F3968" s="11" t="s">
        <v>33</v>
      </c>
      <c r="G3968" s="13">
        <v>537.74</v>
      </c>
      <c r="H3968" s="14">
        <f t="shared" si="427"/>
        <v>2146120.34</v>
      </c>
      <c r="I3968" s="14">
        <f>IF(F3968="GHS",H3968,H3968*Assumptions!$B$4)</f>
        <v>2146120.34</v>
      </c>
      <c r="J3968" s="15" t="str">
        <f>INDEX(Assumptions!$B$8:$B$12,MATCH(B3968,Assumptions!$A$8:$A$12,0))</f>
        <v>Weighted Average</v>
      </c>
      <c r="K3968" s="16">
        <f>G3968/(1-INDEX(Assumptions!$D$8:$D$12,MATCH(B3968,Assumptions!$A$8:$A$12,0)))</f>
        <v>827.29230769230765</v>
      </c>
      <c r="L3968" s="16">
        <f t="shared" si="428"/>
        <v>16.132200000000001</v>
      </c>
      <c r="M3968" s="16">
        <f t="shared" si="429"/>
        <v>41.364615384615384</v>
      </c>
      <c r="N3968" s="14">
        <f>E3968*(K3968-L3968-M3968)*IF(F3968="GHS",1,Assumptions!$B$4)</f>
        <v>3072253.8097999999</v>
      </c>
      <c r="O3968" s="15">
        <f t="shared" ca="1" si="430"/>
        <v>406</v>
      </c>
      <c r="P3968" s="15" t="str">
        <f t="shared" ca="1" si="431"/>
        <v>365d+</v>
      </c>
      <c r="Q3968" s="17">
        <f ca="1">IF(P3968="0-90d",0,IF(P3968="91-180d",INDEX(Assumptions!$F$8:$F$12,MATCH(B3968,Assumptions!$A$8:$A$12,0)),IF(P3968="181-365d",INDEX(Assumptions!$G$8:$G$12,MATCH(B3968,Assumptions!$A$8:$A$12,0)),INDEX(Assumptions!$H$8:$H$12,MATCH(B3968,Assumptions!$A$8:$A$12,0)))))</f>
        <v>0.8</v>
      </c>
      <c r="R3968" s="14">
        <f t="shared" ca="1" si="432"/>
        <v>1716896.2719999999</v>
      </c>
      <c r="S3968" s="14">
        <f t="shared" ca="1" si="433"/>
        <v>429224.06799999997</v>
      </c>
      <c r="T3968" s="11" t="s">
        <v>25</v>
      </c>
      <c r="U3968" s="18" t="s">
        <v>26</v>
      </c>
    </row>
    <row r="3969" spans="1:21" ht="15" customHeight="1" x14ac:dyDescent="0.15">
      <c r="A3969" s="10" t="s">
        <v>4017</v>
      </c>
      <c r="B3969" s="11" t="s">
        <v>31</v>
      </c>
      <c r="C3969" s="11" t="s">
        <v>76</v>
      </c>
      <c r="D3969" s="12">
        <v>46019</v>
      </c>
      <c r="E3969" s="11">
        <v>4798</v>
      </c>
      <c r="F3969" s="11" t="s">
        <v>33</v>
      </c>
      <c r="G3969" s="13">
        <v>2126.0100000000002</v>
      </c>
      <c r="H3969" s="14">
        <f t="shared" si="427"/>
        <v>10200595.98</v>
      </c>
      <c r="I3969" s="14">
        <f>IF(F3969="GHS",H3969,H3969*Assumptions!$B$4)</f>
        <v>10200595.98</v>
      </c>
      <c r="J3969" s="15" t="str">
        <f>INDEX(Assumptions!$B$8:$B$12,MATCH(B3969,Assumptions!$A$8:$A$12,0))</f>
        <v>Weighted Average</v>
      </c>
      <c r="K3969" s="16">
        <f>G3969/(1-INDEX(Assumptions!$D$8:$D$12,MATCH(B3969,Assumptions!$A$8:$A$12,0)))</f>
        <v>2952.791666666667</v>
      </c>
      <c r="L3969" s="16">
        <f t="shared" si="428"/>
        <v>63.780300000000004</v>
      </c>
      <c r="M3969" s="16">
        <f t="shared" si="429"/>
        <v>147.63958333333335</v>
      </c>
      <c r="N3969" s="14">
        <f>E3969*(K3969-L3969-M3969)*IF(F3969="GHS",1,Assumptions!$B$4)</f>
        <v>13153101.816433337</v>
      </c>
      <c r="O3969" s="15">
        <f t="shared" ca="1" si="430"/>
        <v>267</v>
      </c>
      <c r="P3969" s="15" t="str">
        <f t="shared" ca="1" si="431"/>
        <v>181-365d</v>
      </c>
      <c r="Q3969" s="17">
        <f ca="1">IF(P3969="0-90d",0,IF(P3969="91-180d",INDEX(Assumptions!$F$8:$F$12,MATCH(B3969,Assumptions!$A$8:$A$12,0)),IF(P3969="181-365d",INDEX(Assumptions!$G$8:$G$12,MATCH(B3969,Assumptions!$A$8:$A$12,0)),INDEX(Assumptions!$H$8:$H$12,MATCH(B3969,Assumptions!$A$8:$A$12,0)))))</f>
        <v>0.2</v>
      </c>
      <c r="R3969" s="14">
        <f t="shared" ca="1" si="432"/>
        <v>2040119.1960000002</v>
      </c>
      <c r="S3969" s="14">
        <f t="shared" ca="1" si="433"/>
        <v>8160476.784</v>
      </c>
      <c r="T3969" s="11" t="s">
        <v>25</v>
      </c>
      <c r="U3969" s="18" t="s">
        <v>26</v>
      </c>
    </row>
    <row r="3970" spans="1:21" ht="15" customHeight="1" x14ac:dyDescent="0.15">
      <c r="A3970" s="10" t="s">
        <v>4018</v>
      </c>
      <c r="B3970" s="11" t="s">
        <v>22</v>
      </c>
      <c r="C3970" s="11" t="s">
        <v>81</v>
      </c>
      <c r="D3970" s="12">
        <v>45852</v>
      </c>
      <c r="E3970" s="11">
        <v>1332</v>
      </c>
      <c r="F3970" s="11" t="s">
        <v>24</v>
      </c>
      <c r="G3970" s="13">
        <v>15339.83</v>
      </c>
      <c r="H3970" s="14">
        <f t="shared" ref="H3970:H4033" si="434">E3970*G3970</f>
        <v>20432653.559999999</v>
      </c>
      <c r="I3970" s="14">
        <f>IF(F3970="GHS",H3970,H3970*Assumptions!$B$4)</f>
        <v>220672658.44800001</v>
      </c>
      <c r="J3970" s="15" t="str">
        <f>INDEX(Assumptions!$B$8:$B$12,MATCH(B3970,Assumptions!$A$8:$A$12,0))</f>
        <v>FIFO</v>
      </c>
      <c r="K3970" s="16">
        <f>G3970/(1-INDEX(Assumptions!$D$8:$D$12,MATCH(B3970,Assumptions!$A$8:$A$12,0)))</f>
        <v>18707.109756097558</v>
      </c>
      <c r="L3970" s="16">
        <f t="shared" ref="L3970:L4033" si="435">G3970*0.03</f>
        <v>460.19489999999996</v>
      </c>
      <c r="M3970" s="16">
        <f t="shared" ref="M3970:M4033" si="436">K3970*0.05</f>
        <v>935.35548780487795</v>
      </c>
      <c r="N3970" s="14">
        <f>E3970*(K3970-L3970-M3970)*IF(F3970="GHS",1,Assumptions!$B$4)</f>
        <v>249037168.44851121</v>
      </c>
      <c r="O3970" s="15">
        <f t="shared" ref="O3970:O4033" ca="1" si="437">TODAY()-D3970</f>
        <v>434</v>
      </c>
      <c r="P3970" s="15" t="str">
        <f t="shared" ref="P3970:P4033" ca="1" si="438">IF(O3970&lt;=90,"0-90d",IF(O3970&lt;=180,"91-180d",IF(O3970&lt;=365,"181-365d","365d+")))</f>
        <v>365d+</v>
      </c>
      <c r="Q3970" s="17">
        <f ca="1">IF(P3970="0-90d",0,IF(P3970="91-180d",INDEX(Assumptions!$F$8:$F$12,MATCH(B3970,Assumptions!$A$8:$A$12,0)),IF(P3970="181-365d",INDEX(Assumptions!$G$8:$G$12,MATCH(B3970,Assumptions!$A$8:$A$12,0)),INDEX(Assumptions!$H$8:$H$12,MATCH(B3970,Assumptions!$A$8:$A$12,0)))))</f>
        <v>0.5</v>
      </c>
      <c r="R3970" s="14">
        <f t="shared" ref="R3970:R4033" ca="1" si="439">I3970*Q3970</f>
        <v>110336329.22400001</v>
      </c>
      <c r="S3970" s="14">
        <f t="shared" ref="S3970:S4033" ca="1" si="440">IF(T3970="Held on Consignment (Not Owned)",0,MIN(I3970-R3970,N3970))</f>
        <v>110336329.22400001</v>
      </c>
      <c r="T3970" s="11" t="s">
        <v>25</v>
      </c>
      <c r="U3970" s="18" t="s">
        <v>26</v>
      </c>
    </row>
    <row r="3971" spans="1:21" ht="15" customHeight="1" x14ac:dyDescent="0.15">
      <c r="A3971" s="10" t="s">
        <v>4019</v>
      </c>
      <c r="B3971" s="11" t="s">
        <v>31</v>
      </c>
      <c r="C3971" s="11" t="s">
        <v>63</v>
      </c>
      <c r="D3971" s="12">
        <v>45766</v>
      </c>
      <c r="E3971" s="11">
        <v>2750</v>
      </c>
      <c r="F3971" s="11" t="s">
        <v>33</v>
      </c>
      <c r="G3971" s="13">
        <v>2114.9499999999998</v>
      </c>
      <c r="H3971" s="14">
        <f t="shared" si="434"/>
        <v>5816112.4999999991</v>
      </c>
      <c r="I3971" s="14">
        <f>IF(F3971="GHS",H3971,H3971*Assumptions!$B$4)</f>
        <v>5816112.4999999991</v>
      </c>
      <c r="J3971" s="15" t="str">
        <f>INDEX(Assumptions!$B$8:$B$12,MATCH(B3971,Assumptions!$A$8:$A$12,0))</f>
        <v>Weighted Average</v>
      </c>
      <c r="K3971" s="16">
        <f>G3971/(1-INDEX(Assumptions!$D$8:$D$12,MATCH(B3971,Assumptions!$A$8:$A$12,0)))</f>
        <v>2937.4305555555552</v>
      </c>
      <c r="L3971" s="16">
        <f t="shared" si="435"/>
        <v>63.448499999999996</v>
      </c>
      <c r="M3971" s="16">
        <f t="shared" si="436"/>
        <v>146.87152777777777</v>
      </c>
      <c r="N3971" s="14">
        <f>E3971*(K3971-L3971-M3971)*IF(F3971="GHS",1,Assumptions!$B$4)</f>
        <v>7499553.9513888881</v>
      </c>
      <c r="O3971" s="15">
        <f t="shared" ca="1" si="437"/>
        <v>520</v>
      </c>
      <c r="P3971" s="15" t="str">
        <f t="shared" ca="1" si="438"/>
        <v>365d+</v>
      </c>
      <c r="Q3971" s="17">
        <f ca="1">IF(P3971="0-90d",0,IF(P3971="91-180d",INDEX(Assumptions!$F$8:$F$12,MATCH(B3971,Assumptions!$A$8:$A$12,0)),IF(P3971="181-365d",INDEX(Assumptions!$G$8:$G$12,MATCH(B3971,Assumptions!$A$8:$A$12,0)),INDEX(Assumptions!$H$8:$H$12,MATCH(B3971,Assumptions!$A$8:$A$12,0)))))</f>
        <v>0.6</v>
      </c>
      <c r="R3971" s="14">
        <f t="shared" ca="1" si="439"/>
        <v>3489667.4999999995</v>
      </c>
      <c r="S3971" s="14">
        <f t="shared" ca="1" si="440"/>
        <v>2326444.9999999995</v>
      </c>
      <c r="T3971" s="11" t="s">
        <v>25</v>
      </c>
      <c r="U3971" s="18" t="s">
        <v>26</v>
      </c>
    </row>
    <row r="3972" spans="1:21" ht="15" customHeight="1" x14ac:dyDescent="0.15">
      <c r="A3972" s="10" t="s">
        <v>4020</v>
      </c>
      <c r="B3972" s="11" t="s">
        <v>41</v>
      </c>
      <c r="C3972" s="11" t="s">
        <v>44</v>
      </c>
      <c r="D3972" s="12">
        <v>46016</v>
      </c>
      <c r="E3972" s="11">
        <v>3567</v>
      </c>
      <c r="F3972" s="11" t="s">
        <v>33</v>
      </c>
      <c r="G3972" s="13">
        <v>408.7</v>
      </c>
      <c r="H3972" s="14">
        <f t="shared" si="434"/>
        <v>1457832.9</v>
      </c>
      <c r="I3972" s="14">
        <f>IF(F3972="GHS",H3972,H3972*Assumptions!$B$4)</f>
        <v>1457832.9</v>
      </c>
      <c r="J3972" s="15" t="str">
        <f>INDEX(Assumptions!$B$8:$B$12,MATCH(B3972,Assumptions!$A$8:$A$12,0))</f>
        <v>Weighted Average</v>
      </c>
      <c r="K3972" s="16">
        <f>G3972/(1-INDEX(Assumptions!$D$8:$D$12,MATCH(B3972,Assumptions!$A$8:$A$12,0)))</f>
        <v>628.76923076923072</v>
      </c>
      <c r="L3972" s="16">
        <f t="shared" si="435"/>
        <v>12.260999999999999</v>
      </c>
      <c r="M3972" s="16">
        <f t="shared" si="436"/>
        <v>31.438461538461539</v>
      </c>
      <c r="N3972" s="14">
        <f>E3972*(K3972-L3972-M3972)*IF(F3972="GHS",1,Assumptions!$B$4)</f>
        <v>2086943.8668461537</v>
      </c>
      <c r="O3972" s="15">
        <f t="shared" ca="1" si="437"/>
        <v>270</v>
      </c>
      <c r="P3972" s="15" t="str">
        <f t="shared" ca="1" si="438"/>
        <v>181-365d</v>
      </c>
      <c r="Q3972" s="17">
        <f ca="1">IF(P3972="0-90d",0,IF(P3972="91-180d",INDEX(Assumptions!$F$8:$F$12,MATCH(B3972,Assumptions!$A$8:$A$12,0)),IF(P3972="181-365d",INDEX(Assumptions!$G$8:$G$12,MATCH(B3972,Assumptions!$A$8:$A$12,0)),INDEX(Assumptions!$H$8:$H$12,MATCH(B3972,Assumptions!$A$8:$A$12,0)))))</f>
        <v>0.35</v>
      </c>
      <c r="R3972" s="14">
        <f t="shared" ca="1" si="439"/>
        <v>510241.51499999996</v>
      </c>
      <c r="S3972" s="14">
        <f t="shared" ca="1" si="440"/>
        <v>947591.38500000001</v>
      </c>
      <c r="T3972" s="11" t="s">
        <v>25</v>
      </c>
      <c r="U3972" s="18" t="s">
        <v>26</v>
      </c>
    </row>
    <row r="3973" spans="1:21" ht="15" customHeight="1" x14ac:dyDescent="0.15">
      <c r="A3973" s="10" t="s">
        <v>4021</v>
      </c>
      <c r="B3973" s="11" t="s">
        <v>31</v>
      </c>
      <c r="C3973" s="11" t="s">
        <v>63</v>
      </c>
      <c r="D3973" s="12">
        <v>45894</v>
      </c>
      <c r="E3973" s="11">
        <v>1388</v>
      </c>
      <c r="F3973" s="11" t="s">
        <v>33</v>
      </c>
      <c r="G3973" s="13">
        <v>2046.07</v>
      </c>
      <c r="H3973" s="14">
        <f t="shared" si="434"/>
        <v>2839945.1599999997</v>
      </c>
      <c r="I3973" s="14">
        <f>IF(F3973="GHS",H3973,H3973*Assumptions!$B$4)</f>
        <v>2839945.1599999997</v>
      </c>
      <c r="J3973" s="15" t="str">
        <f>INDEX(Assumptions!$B$8:$B$12,MATCH(B3973,Assumptions!$A$8:$A$12,0))</f>
        <v>Weighted Average</v>
      </c>
      <c r="K3973" s="16">
        <f>G3973/(1-INDEX(Assumptions!$D$8:$D$12,MATCH(B3973,Assumptions!$A$8:$A$12,0)))</f>
        <v>2841.7638888888887</v>
      </c>
      <c r="L3973" s="16">
        <f t="shared" si="435"/>
        <v>61.382099999999994</v>
      </c>
      <c r="M3973" s="16">
        <f t="shared" si="436"/>
        <v>142.08819444444444</v>
      </c>
      <c r="N3973" s="14">
        <f>E3973*(K3973-L3973-M3973)*IF(F3973="GHS",1,Assumptions!$B$4)</f>
        <v>3661951.5090888888</v>
      </c>
      <c r="O3973" s="15">
        <f t="shared" ca="1" si="437"/>
        <v>392</v>
      </c>
      <c r="P3973" s="15" t="str">
        <f t="shared" ca="1" si="438"/>
        <v>365d+</v>
      </c>
      <c r="Q3973" s="17">
        <f ca="1">IF(P3973="0-90d",0,IF(P3973="91-180d",INDEX(Assumptions!$F$8:$F$12,MATCH(B3973,Assumptions!$A$8:$A$12,0)),IF(P3973="181-365d",INDEX(Assumptions!$G$8:$G$12,MATCH(B3973,Assumptions!$A$8:$A$12,0)),INDEX(Assumptions!$H$8:$H$12,MATCH(B3973,Assumptions!$A$8:$A$12,0)))))</f>
        <v>0.6</v>
      </c>
      <c r="R3973" s="14">
        <f t="shared" ca="1" si="439"/>
        <v>1703967.0959999997</v>
      </c>
      <c r="S3973" s="14">
        <f t="shared" ca="1" si="440"/>
        <v>1135978.064</v>
      </c>
      <c r="T3973" s="11" t="s">
        <v>25</v>
      </c>
      <c r="U3973" s="18" t="s">
        <v>26</v>
      </c>
    </row>
    <row r="3974" spans="1:21" ht="15" customHeight="1" x14ac:dyDescent="0.15">
      <c r="A3974" s="10" t="s">
        <v>4022</v>
      </c>
      <c r="B3974" s="11" t="s">
        <v>31</v>
      </c>
      <c r="C3974" s="11" t="s">
        <v>63</v>
      </c>
      <c r="D3974" s="12">
        <v>46153</v>
      </c>
      <c r="E3974" s="11">
        <v>817</v>
      </c>
      <c r="F3974" s="11" t="s">
        <v>33</v>
      </c>
      <c r="G3974" s="13">
        <v>1832.69</v>
      </c>
      <c r="H3974" s="14">
        <f t="shared" si="434"/>
        <v>1497307.73</v>
      </c>
      <c r="I3974" s="14">
        <f>IF(F3974="GHS",H3974,H3974*Assumptions!$B$4)</f>
        <v>1497307.73</v>
      </c>
      <c r="J3974" s="15" t="str">
        <f>INDEX(Assumptions!$B$8:$B$12,MATCH(B3974,Assumptions!$A$8:$A$12,0))</f>
        <v>Weighted Average</v>
      </c>
      <c r="K3974" s="16">
        <f>G3974/(1-INDEX(Assumptions!$D$8:$D$12,MATCH(B3974,Assumptions!$A$8:$A$12,0)))</f>
        <v>2545.4027777777778</v>
      </c>
      <c r="L3974" s="16">
        <f t="shared" si="435"/>
        <v>54.980699999999999</v>
      </c>
      <c r="M3974" s="16">
        <f t="shared" si="436"/>
        <v>127.27013888888889</v>
      </c>
      <c r="N3974" s="14">
        <f>E3974*(K3974-L3974-M3974)*IF(F3974="GHS",1,Assumptions!$B$4)</f>
        <v>1930695.134072222</v>
      </c>
      <c r="O3974" s="15">
        <f t="shared" ca="1" si="437"/>
        <v>133</v>
      </c>
      <c r="P3974" s="15" t="str">
        <f t="shared" ca="1" si="438"/>
        <v>91-180d</v>
      </c>
      <c r="Q3974" s="17">
        <f ca="1">IF(P3974="0-90d",0,IF(P3974="91-180d",INDEX(Assumptions!$F$8:$F$12,MATCH(B3974,Assumptions!$A$8:$A$12,0)),IF(P3974="181-365d",INDEX(Assumptions!$G$8:$G$12,MATCH(B3974,Assumptions!$A$8:$A$12,0)),INDEX(Assumptions!$H$8:$H$12,MATCH(B3974,Assumptions!$A$8:$A$12,0)))))</f>
        <v>0.05</v>
      </c>
      <c r="R3974" s="14">
        <f t="shared" ca="1" si="439"/>
        <v>74865.386500000008</v>
      </c>
      <c r="S3974" s="14">
        <f t="shared" ca="1" si="440"/>
        <v>1422442.3435</v>
      </c>
      <c r="T3974" s="11" t="s">
        <v>25</v>
      </c>
      <c r="U3974" s="18" t="s">
        <v>26</v>
      </c>
    </row>
    <row r="3975" spans="1:21" ht="15" customHeight="1" x14ac:dyDescent="0.15">
      <c r="A3975" s="10" t="s">
        <v>4023</v>
      </c>
      <c r="B3975" s="11" t="s">
        <v>31</v>
      </c>
      <c r="C3975" s="11" t="s">
        <v>32</v>
      </c>
      <c r="D3975" s="12">
        <v>46199</v>
      </c>
      <c r="E3975" s="11">
        <v>4265</v>
      </c>
      <c r="F3975" s="11" t="s">
        <v>33</v>
      </c>
      <c r="G3975" s="13">
        <v>1978.56</v>
      </c>
      <c r="H3975" s="14">
        <f t="shared" si="434"/>
        <v>8438558.4000000004</v>
      </c>
      <c r="I3975" s="14">
        <f>IF(F3975="GHS",H3975,H3975*Assumptions!$B$4)</f>
        <v>8438558.4000000004</v>
      </c>
      <c r="J3975" s="15" t="str">
        <f>INDEX(Assumptions!$B$8:$B$12,MATCH(B3975,Assumptions!$A$8:$A$12,0))</f>
        <v>Weighted Average</v>
      </c>
      <c r="K3975" s="16">
        <f>G3975/(1-INDEX(Assumptions!$D$8:$D$12,MATCH(B3975,Assumptions!$A$8:$A$12,0)))</f>
        <v>2748</v>
      </c>
      <c r="L3975" s="16">
        <f t="shared" si="435"/>
        <v>59.356799999999993</v>
      </c>
      <c r="M3975" s="16">
        <f t="shared" si="436"/>
        <v>137.4</v>
      </c>
      <c r="N3975" s="14">
        <f>E3975*(K3975-L3975-M3975)*IF(F3975="GHS",1,Assumptions!$B$4)</f>
        <v>10881052.248</v>
      </c>
      <c r="O3975" s="15">
        <f t="shared" ca="1" si="437"/>
        <v>87</v>
      </c>
      <c r="P3975" s="15" t="str">
        <f t="shared" ca="1" si="438"/>
        <v>0-90d</v>
      </c>
      <c r="Q3975" s="17">
        <f ca="1">IF(P3975="0-90d",0,IF(P3975="91-180d",INDEX(Assumptions!$F$8:$F$12,MATCH(B3975,Assumptions!$A$8:$A$12,0)),IF(P3975="181-365d",INDEX(Assumptions!$G$8:$G$12,MATCH(B3975,Assumptions!$A$8:$A$12,0)),INDEX(Assumptions!$H$8:$H$12,MATCH(B3975,Assumptions!$A$8:$A$12,0)))))</f>
        <v>0</v>
      </c>
      <c r="R3975" s="14">
        <f t="shared" ca="1" si="439"/>
        <v>0</v>
      </c>
      <c r="S3975" s="14">
        <f t="shared" ca="1" si="440"/>
        <v>8438558.4000000004</v>
      </c>
      <c r="T3975" s="11" t="s">
        <v>50</v>
      </c>
      <c r="U3975" s="18" t="s">
        <v>26</v>
      </c>
    </row>
    <row r="3976" spans="1:21" ht="15" customHeight="1" x14ac:dyDescent="0.15">
      <c r="A3976" s="10" t="s">
        <v>4024</v>
      </c>
      <c r="B3976" s="11" t="s">
        <v>31</v>
      </c>
      <c r="C3976" s="11" t="s">
        <v>63</v>
      </c>
      <c r="D3976" s="12">
        <v>45977</v>
      </c>
      <c r="E3976" s="11">
        <v>1720</v>
      </c>
      <c r="F3976" s="11" t="s">
        <v>33</v>
      </c>
      <c r="G3976" s="13">
        <v>3370.72</v>
      </c>
      <c r="H3976" s="14">
        <f t="shared" si="434"/>
        <v>5797638.3999999994</v>
      </c>
      <c r="I3976" s="14">
        <f>IF(F3976="GHS",H3976,H3976*Assumptions!$B$4)</f>
        <v>5797638.3999999994</v>
      </c>
      <c r="J3976" s="15" t="str">
        <f>INDEX(Assumptions!$B$8:$B$12,MATCH(B3976,Assumptions!$A$8:$A$12,0))</f>
        <v>Weighted Average</v>
      </c>
      <c r="K3976" s="16">
        <f>G3976/(1-INDEX(Assumptions!$D$8:$D$12,MATCH(B3976,Assumptions!$A$8:$A$12,0)))</f>
        <v>4681.5555555555557</v>
      </c>
      <c r="L3976" s="16">
        <f t="shared" si="435"/>
        <v>101.12159999999999</v>
      </c>
      <c r="M3976" s="16">
        <f t="shared" si="436"/>
        <v>234.07777777777778</v>
      </c>
      <c r="N3976" s="14">
        <f>E3976*(K3976-L3976-M3976)*IF(F3976="GHS",1,Assumptions!$B$4)</f>
        <v>7475732.6257777773</v>
      </c>
      <c r="O3976" s="15">
        <f t="shared" ca="1" si="437"/>
        <v>309</v>
      </c>
      <c r="P3976" s="15" t="str">
        <f t="shared" ca="1" si="438"/>
        <v>181-365d</v>
      </c>
      <c r="Q3976" s="17">
        <f ca="1">IF(P3976="0-90d",0,IF(P3976="91-180d",INDEX(Assumptions!$F$8:$F$12,MATCH(B3976,Assumptions!$A$8:$A$12,0)),IF(P3976="181-365d",INDEX(Assumptions!$G$8:$G$12,MATCH(B3976,Assumptions!$A$8:$A$12,0)),INDEX(Assumptions!$H$8:$H$12,MATCH(B3976,Assumptions!$A$8:$A$12,0)))))</f>
        <v>0.2</v>
      </c>
      <c r="R3976" s="14">
        <f t="shared" ca="1" si="439"/>
        <v>1159527.68</v>
      </c>
      <c r="S3976" s="14">
        <f t="shared" ca="1" si="440"/>
        <v>4638110.72</v>
      </c>
      <c r="T3976" s="11" t="s">
        <v>25</v>
      </c>
      <c r="U3976" s="18" t="s">
        <v>26</v>
      </c>
    </row>
    <row r="3977" spans="1:21" ht="15" customHeight="1" x14ac:dyDescent="0.15">
      <c r="A3977" s="10" t="s">
        <v>4025</v>
      </c>
      <c r="B3977" s="11" t="s">
        <v>28</v>
      </c>
      <c r="C3977" s="11" t="s">
        <v>29</v>
      </c>
      <c r="D3977" s="12">
        <v>45982</v>
      </c>
      <c r="E3977" s="11">
        <v>4045</v>
      </c>
      <c r="F3977" s="11" t="s">
        <v>24</v>
      </c>
      <c r="G3977" s="13">
        <v>9476.9500000000007</v>
      </c>
      <c r="H3977" s="14">
        <f t="shared" si="434"/>
        <v>38334262.75</v>
      </c>
      <c r="I3977" s="14">
        <f>IF(F3977="GHS",H3977,H3977*Assumptions!$B$4)</f>
        <v>414010037.70000005</v>
      </c>
      <c r="J3977" s="15" t="str">
        <f>INDEX(Assumptions!$B$8:$B$12,MATCH(B3977,Assumptions!$A$8:$A$12,0))</f>
        <v>Fair Value Less Costs to Sell</v>
      </c>
      <c r="K3977" s="16">
        <f>G3977/(1-INDEX(Assumptions!$D$8:$D$12,MATCH(B3977,Assumptions!$A$8:$A$12,0)))</f>
        <v>10769.261363636364</v>
      </c>
      <c r="L3977" s="16">
        <f t="shared" si="435"/>
        <v>284.30850000000004</v>
      </c>
      <c r="M3977" s="16">
        <f t="shared" si="436"/>
        <v>538.46306818181824</v>
      </c>
      <c r="N3977" s="14">
        <f>E3977*(K3977-L3977-M3977)*IF(F3977="GHS",1,Assumptions!$B$4)</f>
        <v>434522353.20422733</v>
      </c>
      <c r="O3977" s="15">
        <f t="shared" ca="1" si="437"/>
        <v>304</v>
      </c>
      <c r="P3977" s="15" t="str">
        <f t="shared" ca="1" si="438"/>
        <v>181-365d</v>
      </c>
      <c r="Q3977" s="17">
        <f ca="1">IF(P3977="0-90d",0,IF(P3977="91-180d",INDEX(Assumptions!$F$8:$F$12,MATCH(B3977,Assumptions!$A$8:$A$12,0)),IF(P3977="181-365d",INDEX(Assumptions!$G$8:$G$12,MATCH(B3977,Assumptions!$A$8:$A$12,0)),INDEX(Assumptions!$H$8:$H$12,MATCH(B3977,Assumptions!$A$8:$A$12,0)))))</f>
        <v>0.1</v>
      </c>
      <c r="R3977" s="14">
        <f t="shared" ca="1" si="439"/>
        <v>41401003.770000011</v>
      </c>
      <c r="S3977" s="14">
        <f t="shared" ca="1" si="440"/>
        <v>372609033.93000007</v>
      </c>
      <c r="T3977" s="11" t="s">
        <v>25</v>
      </c>
      <c r="U3977" s="18" t="s">
        <v>26</v>
      </c>
    </row>
    <row r="3978" spans="1:21" ht="15" customHeight="1" x14ac:dyDescent="0.15">
      <c r="A3978" s="10" t="s">
        <v>4026</v>
      </c>
      <c r="B3978" s="11" t="s">
        <v>46</v>
      </c>
      <c r="C3978" s="11" t="s">
        <v>119</v>
      </c>
      <c r="D3978" s="12">
        <v>45756</v>
      </c>
      <c r="E3978" s="11">
        <v>2630</v>
      </c>
      <c r="F3978" s="11" t="s">
        <v>33</v>
      </c>
      <c r="G3978" s="13">
        <v>559494.27</v>
      </c>
      <c r="H3978" s="14">
        <f t="shared" si="434"/>
        <v>1471469930.1000001</v>
      </c>
      <c r="I3978" s="14">
        <f>IF(F3978="GHS",H3978,H3978*Assumptions!$B$4)</f>
        <v>1471469930.1000001</v>
      </c>
      <c r="J3978" s="15" t="str">
        <f>INDEX(Assumptions!$B$8:$B$12,MATCH(B3978,Assumptions!$A$8:$A$12,0))</f>
        <v>Specific Identification</v>
      </c>
      <c r="K3978" s="16">
        <f>G3978/(1-INDEX(Assumptions!$D$8:$D$12,MATCH(B3978,Assumptions!$A$8:$A$12,0)))</f>
        <v>717300.34615384613</v>
      </c>
      <c r="L3978" s="16">
        <f t="shared" si="435"/>
        <v>16784.828099999999</v>
      </c>
      <c r="M3978" s="16">
        <f t="shared" si="436"/>
        <v>35865.017307692309</v>
      </c>
      <c r="N3978" s="14">
        <f>E3978*(K3978-L3978-M3978)*IF(F3978="GHS",1,Assumptions!$B$4)</f>
        <v>1748030816.9623845</v>
      </c>
      <c r="O3978" s="15">
        <f t="shared" ca="1" si="437"/>
        <v>530</v>
      </c>
      <c r="P3978" s="15" t="str">
        <f t="shared" ca="1" si="438"/>
        <v>365d+</v>
      </c>
      <c r="Q3978" s="17">
        <f ca="1">IF(P3978="0-90d",0,IF(P3978="91-180d",INDEX(Assumptions!$F$8:$F$12,MATCH(B3978,Assumptions!$A$8:$A$12,0)),IF(P3978="181-365d",INDEX(Assumptions!$G$8:$G$12,MATCH(B3978,Assumptions!$A$8:$A$12,0)),INDEX(Assumptions!$H$8:$H$12,MATCH(B3978,Assumptions!$A$8:$A$12,0)))))</f>
        <v>0.15</v>
      </c>
      <c r="R3978" s="14">
        <f t="shared" ca="1" si="439"/>
        <v>220720489.51500002</v>
      </c>
      <c r="S3978" s="14">
        <f t="shared" ca="1" si="440"/>
        <v>1250749440.585</v>
      </c>
      <c r="T3978" s="11" t="s">
        <v>25</v>
      </c>
      <c r="U3978" s="18" t="s">
        <v>36</v>
      </c>
    </row>
    <row r="3979" spans="1:21" ht="15" customHeight="1" x14ac:dyDescent="0.15">
      <c r="A3979" s="10" t="s">
        <v>4027</v>
      </c>
      <c r="B3979" s="11" t="s">
        <v>28</v>
      </c>
      <c r="C3979" s="11" t="s">
        <v>55</v>
      </c>
      <c r="D3979" s="12">
        <v>45918</v>
      </c>
      <c r="E3979" s="11">
        <v>4719</v>
      </c>
      <c r="F3979" s="11" t="s">
        <v>24</v>
      </c>
      <c r="G3979" s="13">
        <v>10250.5</v>
      </c>
      <c r="H3979" s="14">
        <f t="shared" si="434"/>
        <v>48372109.5</v>
      </c>
      <c r="I3979" s="14">
        <f>IF(F3979="GHS",H3979,H3979*Assumptions!$B$4)</f>
        <v>522418782.60000002</v>
      </c>
      <c r="J3979" s="15" t="str">
        <f>INDEX(Assumptions!$B$8:$B$12,MATCH(B3979,Assumptions!$A$8:$A$12,0))</f>
        <v>Fair Value Less Costs to Sell</v>
      </c>
      <c r="K3979" s="16">
        <f>G3979/(1-INDEX(Assumptions!$D$8:$D$12,MATCH(B3979,Assumptions!$A$8:$A$12,0)))</f>
        <v>11648.295454545454</v>
      </c>
      <c r="L3979" s="16">
        <f t="shared" si="435"/>
        <v>307.51499999999999</v>
      </c>
      <c r="M3979" s="16">
        <f t="shared" si="436"/>
        <v>582.41477272727275</v>
      </c>
      <c r="N3979" s="14">
        <f>E3979*(K3979-L3979-M3979)*IF(F3979="GHS",1,Assumptions!$B$4)</f>
        <v>548302258.64700007</v>
      </c>
      <c r="O3979" s="15">
        <f t="shared" ca="1" si="437"/>
        <v>368</v>
      </c>
      <c r="P3979" s="15" t="str">
        <f t="shared" ca="1" si="438"/>
        <v>365d+</v>
      </c>
      <c r="Q3979" s="17">
        <f ca="1">IF(P3979="0-90d",0,IF(P3979="91-180d",INDEX(Assumptions!$F$8:$F$12,MATCH(B3979,Assumptions!$A$8:$A$12,0)),IF(P3979="181-365d",INDEX(Assumptions!$G$8:$G$12,MATCH(B3979,Assumptions!$A$8:$A$12,0)),INDEX(Assumptions!$H$8:$H$12,MATCH(B3979,Assumptions!$A$8:$A$12,0)))))</f>
        <v>0.4</v>
      </c>
      <c r="R3979" s="14">
        <f t="shared" ca="1" si="439"/>
        <v>208967513.04000002</v>
      </c>
      <c r="S3979" s="14">
        <f t="shared" ca="1" si="440"/>
        <v>313451269.56</v>
      </c>
      <c r="T3979" s="11" t="s">
        <v>25</v>
      </c>
      <c r="U3979" s="18" t="s">
        <v>26</v>
      </c>
    </row>
    <row r="3980" spans="1:21" ht="15" customHeight="1" x14ac:dyDescent="0.15">
      <c r="A3980" s="10" t="s">
        <v>4028</v>
      </c>
      <c r="B3980" s="11" t="s">
        <v>31</v>
      </c>
      <c r="C3980" s="11" t="s">
        <v>76</v>
      </c>
      <c r="D3980" s="12">
        <v>46212</v>
      </c>
      <c r="E3980" s="11">
        <v>4149</v>
      </c>
      <c r="F3980" s="11" t="s">
        <v>33</v>
      </c>
      <c r="G3980" s="13">
        <v>3210.25</v>
      </c>
      <c r="H3980" s="14">
        <f t="shared" si="434"/>
        <v>13319327.25</v>
      </c>
      <c r="I3980" s="14">
        <f>IF(F3980="GHS",H3980,H3980*Assumptions!$B$4)</f>
        <v>13319327.25</v>
      </c>
      <c r="J3980" s="15" t="str">
        <f>INDEX(Assumptions!$B$8:$B$12,MATCH(B3980,Assumptions!$A$8:$A$12,0))</f>
        <v>Weighted Average</v>
      </c>
      <c r="K3980" s="16">
        <f>G3980/(1-INDEX(Assumptions!$D$8:$D$12,MATCH(B3980,Assumptions!$A$8:$A$12,0)))</f>
        <v>4458.6805555555557</v>
      </c>
      <c r="L3980" s="16">
        <f t="shared" si="435"/>
        <v>96.30749999999999</v>
      </c>
      <c r="M3980" s="16">
        <f t="shared" si="436"/>
        <v>222.9340277777778</v>
      </c>
      <c r="N3980" s="14">
        <f>E3980*(K3980-L3980-M3980)*IF(F3980="GHS",1,Assumptions!$B$4)</f>
        <v>17174532.526250001</v>
      </c>
      <c r="O3980" s="15">
        <f t="shared" ca="1" si="437"/>
        <v>74</v>
      </c>
      <c r="P3980" s="15" t="str">
        <f t="shared" ca="1" si="438"/>
        <v>0-90d</v>
      </c>
      <c r="Q3980" s="17">
        <f ca="1">IF(P3980="0-90d",0,IF(P3980="91-180d",INDEX(Assumptions!$F$8:$F$12,MATCH(B3980,Assumptions!$A$8:$A$12,0)),IF(P3980="181-365d",INDEX(Assumptions!$G$8:$G$12,MATCH(B3980,Assumptions!$A$8:$A$12,0)),INDEX(Assumptions!$H$8:$H$12,MATCH(B3980,Assumptions!$A$8:$A$12,0)))))</f>
        <v>0</v>
      </c>
      <c r="R3980" s="14">
        <f t="shared" ca="1" si="439"/>
        <v>0</v>
      </c>
      <c r="S3980" s="14">
        <f t="shared" ca="1" si="440"/>
        <v>13319327.25</v>
      </c>
      <c r="T3980" s="11" t="s">
        <v>25</v>
      </c>
      <c r="U3980" s="18" t="s">
        <v>26</v>
      </c>
    </row>
    <row r="3981" spans="1:21" ht="15" customHeight="1" x14ac:dyDescent="0.15">
      <c r="A3981" s="10" t="s">
        <v>4029</v>
      </c>
      <c r="B3981" s="11" t="s">
        <v>31</v>
      </c>
      <c r="C3981" s="11" t="s">
        <v>76</v>
      </c>
      <c r="D3981" s="12">
        <v>45849</v>
      </c>
      <c r="E3981" s="11">
        <v>3409</v>
      </c>
      <c r="F3981" s="11" t="s">
        <v>33</v>
      </c>
      <c r="G3981" s="13">
        <v>4716.01</v>
      </c>
      <c r="H3981" s="14">
        <f t="shared" si="434"/>
        <v>16076878.09</v>
      </c>
      <c r="I3981" s="14">
        <f>IF(F3981="GHS",H3981,H3981*Assumptions!$B$4)</f>
        <v>16076878.09</v>
      </c>
      <c r="J3981" s="15" t="str">
        <f>INDEX(Assumptions!$B$8:$B$12,MATCH(B3981,Assumptions!$A$8:$A$12,0))</f>
        <v>Weighted Average</v>
      </c>
      <c r="K3981" s="16">
        <f>G3981/(1-INDEX(Assumptions!$D$8:$D$12,MATCH(B3981,Assumptions!$A$8:$A$12,0)))</f>
        <v>6550.0138888888896</v>
      </c>
      <c r="L3981" s="16">
        <f t="shared" si="435"/>
        <v>141.4803</v>
      </c>
      <c r="M3981" s="16">
        <f t="shared" si="436"/>
        <v>327.50069444444449</v>
      </c>
      <c r="N3981" s="14">
        <f>E3981*(K3981-L3981-M3981)*IF(F3981="GHS",1,Assumptions!$B$4)</f>
        <v>20730241.13716111</v>
      </c>
      <c r="O3981" s="15">
        <f t="shared" ca="1" si="437"/>
        <v>437</v>
      </c>
      <c r="P3981" s="15" t="str">
        <f t="shared" ca="1" si="438"/>
        <v>365d+</v>
      </c>
      <c r="Q3981" s="17">
        <f ca="1">IF(P3981="0-90d",0,IF(P3981="91-180d",INDEX(Assumptions!$F$8:$F$12,MATCH(B3981,Assumptions!$A$8:$A$12,0)),IF(P3981="181-365d",INDEX(Assumptions!$G$8:$G$12,MATCH(B3981,Assumptions!$A$8:$A$12,0)),INDEX(Assumptions!$H$8:$H$12,MATCH(B3981,Assumptions!$A$8:$A$12,0)))))</f>
        <v>0.6</v>
      </c>
      <c r="R3981" s="14">
        <f t="shared" ca="1" si="439"/>
        <v>9646126.8540000003</v>
      </c>
      <c r="S3981" s="14">
        <f t="shared" ca="1" si="440"/>
        <v>6430751.2359999996</v>
      </c>
      <c r="T3981" s="11" t="s">
        <v>25</v>
      </c>
      <c r="U3981" s="18" t="s">
        <v>26</v>
      </c>
    </row>
    <row r="3982" spans="1:21" ht="15" customHeight="1" x14ac:dyDescent="0.15">
      <c r="A3982" s="10" t="s">
        <v>4030</v>
      </c>
      <c r="B3982" s="11" t="s">
        <v>31</v>
      </c>
      <c r="C3982" s="11" t="s">
        <v>63</v>
      </c>
      <c r="D3982" s="12">
        <v>45772</v>
      </c>
      <c r="E3982" s="11">
        <v>2645</v>
      </c>
      <c r="F3982" s="11" t="s">
        <v>33</v>
      </c>
      <c r="G3982" s="13">
        <v>3301.47</v>
      </c>
      <c r="H3982" s="14">
        <f t="shared" si="434"/>
        <v>8732388.1500000004</v>
      </c>
      <c r="I3982" s="14">
        <f>IF(F3982="GHS",H3982,H3982*Assumptions!$B$4)</f>
        <v>8732388.1500000004</v>
      </c>
      <c r="J3982" s="15" t="str">
        <f>INDEX(Assumptions!$B$8:$B$12,MATCH(B3982,Assumptions!$A$8:$A$12,0))</f>
        <v>Weighted Average</v>
      </c>
      <c r="K3982" s="16">
        <f>G3982/(1-INDEX(Assumptions!$D$8:$D$12,MATCH(B3982,Assumptions!$A$8:$A$12,0)))</f>
        <v>4585.375</v>
      </c>
      <c r="L3982" s="16">
        <f t="shared" si="435"/>
        <v>99.044099999999986</v>
      </c>
      <c r="M3982" s="16">
        <f t="shared" si="436"/>
        <v>229.26875000000001</v>
      </c>
      <c r="N3982" s="14">
        <f>E3982*(K3982-L3982-M3982)*IF(F3982="GHS",1,Assumptions!$B$4)</f>
        <v>11259929.38675</v>
      </c>
      <c r="O3982" s="15">
        <f t="shared" ca="1" si="437"/>
        <v>514</v>
      </c>
      <c r="P3982" s="15" t="str">
        <f t="shared" ca="1" si="438"/>
        <v>365d+</v>
      </c>
      <c r="Q3982" s="17">
        <f ca="1">IF(P3982="0-90d",0,IF(P3982="91-180d",INDEX(Assumptions!$F$8:$F$12,MATCH(B3982,Assumptions!$A$8:$A$12,0)),IF(P3982="181-365d",INDEX(Assumptions!$G$8:$G$12,MATCH(B3982,Assumptions!$A$8:$A$12,0)),INDEX(Assumptions!$H$8:$H$12,MATCH(B3982,Assumptions!$A$8:$A$12,0)))))</f>
        <v>0.6</v>
      </c>
      <c r="R3982" s="14">
        <f t="shared" ca="1" si="439"/>
        <v>5239432.8899999997</v>
      </c>
      <c r="S3982" s="14">
        <f t="shared" ca="1" si="440"/>
        <v>3492955.2600000007</v>
      </c>
      <c r="T3982" s="11" t="s">
        <v>25</v>
      </c>
      <c r="U3982" s="18" t="s">
        <v>26</v>
      </c>
    </row>
    <row r="3983" spans="1:21" ht="15" customHeight="1" x14ac:dyDescent="0.15">
      <c r="A3983" s="10" t="s">
        <v>4031</v>
      </c>
      <c r="B3983" s="11" t="s">
        <v>22</v>
      </c>
      <c r="C3983" s="11" t="s">
        <v>81</v>
      </c>
      <c r="D3983" s="12">
        <v>45728</v>
      </c>
      <c r="E3983" s="11">
        <v>3442</v>
      </c>
      <c r="F3983" s="11" t="s">
        <v>24</v>
      </c>
      <c r="G3983" s="13">
        <v>13878.88</v>
      </c>
      <c r="H3983" s="14">
        <f t="shared" si="434"/>
        <v>47771104.960000001</v>
      </c>
      <c r="I3983" s="14">
        <f>IF(F3983="GHS",H3983,H3983*Assumptions!$B$4)</f>
        <v>515927933.56800002</v>
      </c>
      <c r="J3983" s="15" t="str">
        <f>INDEX(Assumptions!$B$8:$B$12,MATCH(B3983,Assumptions!$A$8:$A$12,0))</f>
        <v>FIFO</v>
      </c>
      <c r="K3983" s="16">
        <f>G3983/(1-INDEX(Assumptions!$D$8:$D$12,MATCH(B3983,Assumptions!$A$8:$A$12,0)))</f>
        <v>16925.463414634145</v>
      </c>
      <c r="L3983" s="16">
        <f t="shared" si="435"/>
        <v>416.36639999999994</v>
      </c>
      <c r="M3983" s="16">
        <f t="shared" si="436"/>
        <v>846.2731707317073</v>
      </c>
      <c r="N3983" s="14">
        <f>E3983*(K3983-L3983-M3983)*IF(F3983="GHS",1,Assumptions!$B$4)</f>
        <v>582243548.44369173</v>
      </c>
      <c r="O3983" s="15">
        <f t="shared" ca="1" si="437"/>
        <v>558</v>
      </c>
      <c r="P3983" s="15" t="str">
        <f t="shared" ca="1" si="438"/>
        <v>365d+</v>
      </c>
      <c r="Q3983" s="17">
        <f ca="1">IF(P3983="0-90d",0,IF(P3983="91-180d",INDEX(Assumptions!$F$8:$F$12,MATCH(B3983,Assumptions!$A$8:$A$12,0)),IF(P3983="181-365d",INDEX(Assumptions!$G$8:$G$12,MATCH(B3983,Assumptions!$A$8:$A$12,0)),INDEX(Assumptions!$H$8:$H$12,MATCH(B3983,Assumptions!$A$8:$A$12,0)))))</f>
        <v>0.5</v>
      </c>
      <c r="R3983" s="14">
        <f t="shared" ca="1" si="439"/>
        <v>257963966.78400001</v>
      </c>
      <c r="S3983" s="14">
        <f t="shared" ca="1" si="440"/>
        <v>257963966.78400001</v>
      </c>
      <c r="T3983" s="11" t="s">
        <v>25</v>
      </c>
      <c r="U3983" s="18" t="s">
        <v>26</v>
      </c>
    </row>
    <row r="3984" spans="1:21" ht="15" customHeight="1" x14ac:dyDescent="0.15">
      <c r="A3984" s="10" t="s">
        <v>4032</v>
      </c>
      <c r="B3984" s="11" t="s">
        <v>41</v>
      </c>
      <c r="C3984" s="11" t="s">
        <v>115</v>
      </c>
      <c r="D3984" s="12">
        <v>45993</v>
      </c>
      <c r="E3984" s="11">
        <v>4266</v>
      </c>
      <c r="F3984" s="11" t="s">
        <v>33</v>
      </c>
      <c r="G3984" s="13">
        <v>141.75</v>
      </c>
      <c r="H3984" s="14">
        <f t="shared" si="434"/>
        <v>604705.5</v>
      </c>
      <c r="I3984" s="14">
        <f>IF(F3984="GHS",H3984,H3984*Assumptions!$B$4)</f>
        <v>604705.5</v>
      </c>
      <c r="J3984" s="15" t="str">
        <f>INDEX(Assumptions!$B$8:$B$12,MATCH(B3984,Assumptions!$A$8:$A$12,0))</f>
        <v>Weighted Average</v>
      </c>
      <c r="K3984" s="16">
        <f>G3984/(1-INDEX(Assumptions!$D$8:$D$12,MATCH(B3984,Assumptions!$A$8:$A$12,0)))</f>
        <v>218.07692307692307</v>
      </c>
      <c r="L3984" s="16">
        <f t="shared" si="435"/>
        <v>4.2524999999999995</v>
      </c>
      <c r="M3984" s="16">
        <f t="shared" si="436"/>
        <v>10.903846153846153</v>
      </c>
      <c r="N3984" s="14">
        <f>E3984*(K3984-L3984-M3984)*IF(F3984="GHS",1,Assumptions!$B$4)</f>
        <v>865659.18115384609</v>
      </c>
      <c r="O3984" s="15">
        <f t="shared" ca="1" si="437"/>
        <v>293</v>
      </c>
      <c r="P3984" s="15" t="str">
        <f t="shared" ca="1" si="438"/>
        <v>181-365d</v>
      </c>
      <c r="Q3984" s="17">
        <f ca="1">IF(P3984="0-90d",0,IF(P3984="91-180d",INDEX(Assumptions!$F$8:$F$12,MATCH(B3984,Assumptions!$A$8:$A$12,0)),IF(P3984="181-365d",INDEX(Assumptions!$G$8:$G$12,MATCH(B3984,Assumptions!$A$8:$A$12,0)),INDEX(Assumptions!$H$8:$H$12,MATCH(B3984,Assumptions!$A$8:$A$12,0)))))</f>
        <v>0.35</v>
      </c>
      <c r="R3984" s="14">
        <f t="shared" ca="1" si="439"/>
        <v>211646.92499999999</v>
      </c>
      <c r="S3984" s="14">
        <f t="shared" ca="1" si="440"/>
        <v>393058.57500000001</v>
      </c>
      <c r="T3984" s="11" t="s">
        <v>25</v>
      </c>
      <c r="U3984" s="18" t="s">
        <v>26</v>
      </c>
    </row>
    <row r="3985" spans="1:21" ht="15" customHeight="1" x14ac:dyDescent="0.15">
      <c r="A3985" s="10" t="s">
        <v>4033</v>
      </c>
      <c r="B3985" s="11" t="s">
        <v>28</v>
      </c>
      <c r="C3985" s="11" t="s">
        <v>35</v>
      </c>
      <c r="D3985" s="12">
        <v>45807</v>
      </c>
      <c r="E3985" s="11">
        <v>1629</v>
      </c>
      <c r="F3985" s="11" t="s">
        <v>24</v>
      </c>
      <c r="G3985" s="13">
        <v>1756.69</v>
      </c>
      <c r="H3985" s="14">
        <f t="shared" si="434"/>
        <v>2861648.0100000002</v>
      </c>
      <c r="I3985" s="14">
        <f>IF(F3985="GHS",H3985,H3985*Assumptions!$B$4)</f>
        <v>30905798.508000005</v>
      </c>
      <c r="J3985" s="15" t="str">
        <f>INDEX(Assumptions!$B$8:$B$12,MATCH(B3985,Assumptions!$A$8:$A$12,0))</f>
        <v>Fair Value Less Costs to Sell</v>
      </c>
      <c r="K3985" s="16">
        <f>G3985/(1-INDEX(Assumptions!$D$8:$D$12,MATCH(B3985,Assumptions!$A$8:$A$12,0)))</f>
        <v>1996.2386363636365</v>
      </c>
      <c r="L3985" s="16">
        <f t="shared" si="435"/>
        <v>52.700699999999998</v>
      </c>
      <c r="M3985" s="16">
        <f t="shared" si="436"/>
        <v>99.811931818181833</v>
      </c>
      <c r="N3985" s="14">
        <f>E3985*(K3985-L3985-M3985)*IF(F3985="GHS",1,Assumptions!$B$4)</f>
        <v>32437040.343169093</v>
      </c>
      <c r="O3985" s="15">
        <f t="shared" ca="1" si="437"/>
        <v>479</v>
      </c>
      <c r="P3985" s="15" t="str">
        <f t="shared" ca="1" si="438"/>
        <v>365d+</v>
      </c>
      <c r="Q3985" s="17">
        <f ca="1">IF(P3985="0-90d",0,IF(P3985="91-180d",INDEX(Assumptions!$F$8:$F$12,MATCH(B3985,Assumptions!$A$8:$A$12,0)),IF(P3985="181-365d",INDEX(Assumptions!$G$8:$G$12,MATCH(B3985,Assumptions!$A$8:$A$12,0)),INDEX(Assumptions!$H$8:$H$12,MATCH(B3985,Assumptions!$A$8:$A$12,0)))))</f>
        <v>0.4</v>
      </c>
      <c r="R3985" s="14">
        <f t="shared" ca="1" si="439"/>
        <v>12362319.403200002</v>
      </c>
      <c r="S3985" s="14">
        <f t="shared" ca="1" si="440"/>
        <v>18543479.104800001</v>
      </c>
      <c r="T3985" s="11" t="s">
        <v>25</v>
      </c>
      <c r="U3985" s="18" t="s">
        <v>26</v>
      </c>
    </row>
    <row r="3986" spans="1:21" ht="15" customHeight="1" x14ac:dyDescent="0.15">
      <c r="A3986" s="10" t="s">
        <v>4034</v>
      </c>
      <c r="B3986" s="11" t="s">
        <v>22</v>
      </c>
      <c r="C3986" s="11" t="s">
        <v>23</v>
      </c>
      <c r="D3986" s="12">
        <v>45917</v>
      </c>
      <c r="E3986" s="11">
        <v>1690</v>
      </c>
      <c r="F3986" s="11" t="s">
        <v>24</v>
      </c>
      <c r="G3986" s="13">
        <v>31683.97</v>
      </c>
      <c r="H3986" s="14">
        <f t="shared" si="434"/>
        <v>53545909.300000004</v>
      </c>
      <c r="I3986" s="14">
        <f>IF(F3986="GHS",H3986,H3986*Assumptions!$B$4)</f>
        <v>578295820.44000006</v>
      </c>
      <c r="J3986" s="15" t="str">
        <f>INDEX(Assumptions!$B$8:$B$12,MATCH(B3986,Assumptions!$A$8:$A$12,0))</f>
        <v>FIFO</v>
      </c>
      <c r="K3986" s="16">
        <f>G3986/(1-INDEX(Assumptions!$D$8:$D$12,MATCH(B3986,Assumptions!$A$8:$A$12,0)))</f>
        <v>38638.987804878045</v>
      </c>
      <c r="L3986" s="16">
        <f t="shared" si="435"/>
        <v>950.51909999999998</v>
      </c>
      <c r="M3986" s="16">
        <f t="shared" si="436"/>
        <v>1931.9493902439024</v>
      </c>
      <c r="N3986" s="14">
        <f>E3986*(K3986-L3986-M3986)*IF(F3986="GHS",1,Assumptions!$B$4)</f>
        <v>652627990.53070247</v>
      </c>
      <c r="O3986" s="15">
        <f t="shared" ca="1" si="437"/>
        <v>369</v>
      </c>
      <c r="P3986" s="15" t="str">
        <f t="shared" ca="1" si="438"/>
        <v>365d+</v>
      </c>
      <c r="Q3986" s="17">
        <f ca="1">IF(P3986="0-90d",0,IF(P3986="91-180d",INDEX(Assumptions!$F$8:$F$12,MATCH(B3986,Assumptions!$A$8:$A$12,0)),IF(P3986="181-365d",INDEX(Assumptions!$G$8:$G$12,MATCH(B3986,Assumptions!$A$8:$A$12,0)),INDEX(Assumptions!$H$8:$H$12,MATCH(B3986,Assumptions!$A$8:$A$12,0)))))</f>
        <v>0.5</v>
      </c>
      <c r="R3986" s="14">
        <f t="shared" ca="1" si="439"/>
        <v>289147910.22000003</v>
      </c>
      <c r="S3986" s="14">
        <f t="shared" ca="1" si="440"/>
        <v>289147910.22000003</v>
      </c>
      <c r="T3986" s="11" t="s">
        <v>25</v>
      </c>
      <c r="U3986" s="18" t="s">
        <v>26</v>
      </c>
    </row>
    <row r="3987" spans="1:21" ht="15" customHeight="1" x14ac:dyDescent="0.15">
      <c r="A3987" s="10" t="s">
        <v>4035</v>
      </c>
      <c r="B3987" s="11" t="s">
        <v>31</v>
      </c>
      <c r="C3987" s="11" t="s">
        <v>32</v>
      </c>
      <c r="D3987" s="12">
        <v>45924</v>
      </c>
      <c r="E3987" s="11">
        <v>4433</v>
      </c>
      <c r="F3987" s="11" t="s">
        <v>33</v>
      </c>
      <c r="G3987" s="13">
        <v>1936.37</v>
      </c>
      <c r="H3987" s="14">
        <f t="shared" si="434"/>
        <v>8583928.209999999</v>
      </c>
      <c r="I3987" s="14">
        <f>IF(F3987="GHS",H3987,H3987*Assumptions!$B$4)</f>
        <v>8583928.209999999</v>
      </c>
      <c r="J3987" s="15" t="str">
        <f>INDEX(Assumptions!$B$8:$B$12,MATCH(B3987,Assumptions!$A$8:$A$12,0))</f>
        <v>Weighted Average</v>
      </c>
      <c r="K3987" s="16">
        <f>G3987/(1-INDEX(Assumptions!$D$8:$D$12,MATCH(B3987,Assumptions!$A$8:$A$12,0)))</f>
        <v>2689.4027777777778</v>
      </c>
      <c r="L3987" s="16">
        <f t="shared" si="435"/>
        <v>58.091099999999997</v>
      </c>
      <c r="M3987" s="16">
        <f t="shared" si="436"/>
        <v>134.4701388888889</v>
      </c>
      <c r="N3987" s="14">
        <f>E3987*(K3987-L3987-M3987)*IF(F3987="GHS",1,Assumptions!$B$4)</f>
        <v>11068498.541894445</v>
      </c>
      <c r="O3987" s="15">
        <f t="shared" ca="1" si="437"/>
        <v>362</v>
      </c>
      <c r="P3987" s="15" t="str">
        <f t="shared" ca="1" si="438"/>
        <v>181-365d</v>
      </c>
      <c r="Q3987" s="17">
        <f ca="1">IF(P3987="0-90d",0,IF(P3987="91-180d",INDEX(Assumptions!$F$8:$F$12,MATCH(B3987,Assumptions!$A$8:$A$12,0)),IF(P3987="181-365d",INDEX(Assumptions!$G$8:$G$12,MATCH(B3987,Assumptions!$A$8:$A$12,0)),INDEX(Assumptions!$H$8:$H$12,MATCH(B3987,Assumptions!$A$8:$A$12,0)))))</f>
        <v>0.2</v>
      </c>
      <c r="R3987" s="14">
        <f t="shared" ca="1" si="439"/>
        <v>1716785.642</v>
      </c>
      <c r="S3987" s="14">
        <f t="shared" ca="1" si="440"/>
        <v>6867142.567999999</v>
      </c>
      <c r="T3987" s="11" t="s">
        <v>25</v>
      </c>
      <c r="U3987" s="18" t="s">
        <v>26</v>
      </c>
    </row>
    <row r="3988" spans="1:21" ht="15" customHeight="1" x14ac:dyDescent="0.15">
      <c r="A3988" s="10" t="s">
        <v>4036</v>
      </c>
      <c r="B3988" s="11" t="s">
        <v>46</v>
      </c>
      <c r="C3988" s="11" t="s">
        <v>47</v>
      </c>
      <c r="D3988" s="12">
        <v>45732</v>
      </c>
      <c r="E3988" s="11">
        <v>1457</v>
      </c>
      <c r="F3988" s="11" t="s">
        <v>33</v>
      </c>
      <c r="G3988" s="13">
        <v>450756.46</v>
      </c>
      <c r="H3988" s="14">
        <f t="shared" si="434"/>
        <v>656752162.22000003</v>
      </c>
      <c r="I3988" s="14">
        <f>IF(F3988="GHS",H3988,H3988*Assumptions!$B$4)</f>
        <v>656752162.22000003</v>
      </c>
      <c r="J3988" s="15" t="str">
        <f>INDEX(Assumptions!$B$8:$B$12,MATCH(B3988,Assumptions!$A$8:$A$12,0))</f>
        <v>Specific Identification</v>
      </c>
      <c r="K3988" s="16">
        <f>G3988/(1-INDEX(Assumptions!$D$8:$D$12,MATCH(B3988,Assumptions!$A$8:$A$12,0)))</f>
        <v>577892.8974358975</v>
      </c>
      <c r="L3988" s="16">
        <f t="shared" si="435"/>
        <v>13522.693800000001</v>
      </c>
      <c r="M3988" s="16">
        <f t="shared" si="436"/>
        <v>28894.644871794877</v>
      </c>
      <c r="N3988" s="14">
        <f>E3988*(K3988-L3988-M3988)*IF(F3988="GHS",1,Assumptions!$B$4)</f>
        <v>780187889.1192975</v>
      </c>
      <c r="O3988" s="15">
        <f t="shared" ca="1" si="437"/>
        <v>554</v>
      </c>
      <c r="P3988" s="15" t="str">
        <f t="shared" ca="1" si="438"/>
        <v>365d+</v>
      </c>
      <c r="Q3988" s="17">
        <f ca="1">IF(P3988="0-90d",0,IF(P3988="91-180d",INDEX(Assumptions!$F$8:$F$12,MATCH(B3988,Assumptions!$A$8:$A$12,0)),IF(P3988="181-365d",INDEX(Assumptions!$G$8:$G$12,MATCH(B3988,Assumptions!$A$8:$A$12,0)),INDEX(Assumptions!$H$8:$H$12,MATCH(B3988,Assumptions!$A$8:$A$12,0)))))</f>
        <v>0.15</v>
      </c>
      <c r="R3988" s="14">
        <f t="shared" ca="1" si="439"/>
        <v>98512824.333000004</v>
      </c>
      <c r="S3988" s="14">
        <f t="shared" si="440"/>
        <v>0</v>
      </c>
      <c r="T3988" s="11" t="s">
        <v>39</v>
      </c>
      <c r="U3988" s="18" t="s">
        <v>26</v>
      </c>
    </row>
    <row r="3989" spans="1:21" ht="15" customHeight="1" x14ac:dyDescent="0.15">
      <c r="A3989" s="10" t="s">
        <v>4037</v>
      </c>
      <c r="B3989" s="11" t="s">
        <v>31</v>
      </c>
      <c r="C3989" s="11" t="s">
        <v>32</v>
      </c>
      <c r="D3989" s="12">
        <v>46123</v>
      </c>
      <c r="E3989" s="11">
        <v>2957</v>
      </c>
      <c r="F3989" s="11" t="s">
        <v>33</v>
      </c>
      <c r="G3989" s="13">
        <v>2476.79</v>
      </c>
      <c r="H3989" s="14">
        <f t="shared" si="434"/>
        <v>7323868.0300000003</v>
      </c>
      <c r="I3989" s="14">
        <f>IF(F3989="GHS",H3989,H3989*Assumptions!$B$4)</f>
        <v>7323868.0300000003</v>
      </c>
      <c r="J3989" s="15" t="str">
        <f>INDEX(Assumptions!$B$8:$B$12,MATCH(B3989,Assumptions!$A$8:$A$12,0))</f>
        <v>Weighted Average</v>
      </c>
      <c r="K3989" s="16">
        <f>G3989/(1-INDEX(Assumptions!$D$8:$D$12,MATCH(B3989,Assumptions!$A$8:$A$12,0)))</f>
        <v>3439.9861111111113</v>
      </c>
      <c r="L3989" s="16">
        <f t="shared" si="435"/>
        <v>74.303699999999992</v>
      </c>
      <c r="M3989" s="16">
        <f t="shared" si="436"/>
        <v>171.99930555555557</v>
      </c>
      <c r="N3989" s="14">
        <f>E3989*(K3989-L3989-M3989)*IF(F3989="GHS",1,Assumptions!$B$4)</f>
        <v>9443720.9431277793</v>
      </c>
      <c r="O3989" s="15">
        <f t="shared" ca="1" si="437"/>
        <v>163</v>
      </c>
      <c r="P3989" s="15" t="str">
        <f t="shared" ca="1" si="438"/>
        <v>91-180d</v>
      </c>
      <c r="Q3989" s="17">
        <f ca="1">IF(P3989="0-90d",0,IF(P3989="91-180d",INDEX(Assumptions!$F$8:$F$12,MATCH(B3989,Assumptions!$A$8:$A$12,0)),IF(P3989="181-365d",INDEX(Assumptions!$G$8:$G$12,MATCH(B3989,Assumptions!$A$8:$A$12,0)),INDEX(Assumptions!$H$8:$H$12,MATCH(B3989,Assumptions!$A$8:$A$12,0)))))</f>
        <v>0.05</v>
      </c>
      <c r="R3989" s="14">
        <f t="shared" ca="1" si="439"/>
        <v>366193.40150000004</v>
      </c>
      <c r="S3989" s="14">
        <f t="shared" ca="1" si="440"/>
        <v>6957674.6285000006</v>
      </c>
      <c r="T3989" s="11" t="s">
        <v>25</v>
      </c>
      <c r="U3989" s="18" t="s">
        <v>26</v>
      </c>
    </row>
    <row r="3990" spans="1:21" ht="15" customHeight="1" x14ac:dyDescent="0.15">
      <c r="A3990" s="10" t="s">
        <v>4038</v>
      </c>
      <c r="B3990" s="11" t="s">
        <v>31</v>
      </c>
      <c r="C3990" s="11" t="s">
        <v>76</v>
      </c>
      <c r="D3990" s="12">
        <v>46156</v>
      </c>
      <c r="E3990" s="11">
        <v>2763</v>
      </c>
      <c r="F3990" s="11" t="s">
        <v>33</v>
      </c>
      <c r="G3990" s="13">
        <v>6406.55</v>
      </c>
      <c r="H3990" s="14">
        <f t="shared" si="434"/>
        <v>17701297.650000002</v>
      </c>
      <c r="I3990" s="14">
        <f>IF(F3990="GHS",H3990,H3990*Assumptions!$B$4)</f>
        <v>17701297.650000002</v>
      </c>
      <c r="J3990" s="15" t="str">
        <f>INDEX(Assumptions!$B$8:$B$12,MATCH(B3990,Assumptions!$A$8:$A$12,0))</f>
        <v>Weighted Average</v>
      </c>
      <c r="K3990" s="16">
        <f>G3990/(1-INDEX(Assumptions!$D$8:$D$12,MATCH(B3990,Assumptions!$A$8:$A$12,0)))</f>
        <v>8897.9861111111113</v>
      </c>
      <c r="L3990" s="16">
        <f t="shared" si="435"/>
        <v>192.19649999999999</v>
      </c>
      <c r="M3990" s="16">
        <f t="shared" si="436"/>
        <v>444.8993055555556</v>
      </c>
      <c r="N3990" s="14">
        <f>E3990*(K3990-L3990-M3990)*IF(F3990="GHS",1,Assumptions!$B$4)</f>
        <v>22824839.914250001</v>
      </c>
      <c r="O3990" s="15">
        <f t="shared" ca="1" si="437"/>
        <v>130</v>
      </c>
      <c r="P3990" s="15" t="str">
        <f t="shared" ca="1" si="438"/>
        <v>91-180d</v>
      </c>
      <c r="Q3990" s="17">
        <f ca="1">IF(P3990="0-90d",0,IF(P3990="91-180d",INDEX(Assumptions!$F$8:$F$12,MATCH(B3990,Assumptions!$A$8:$A$12,0)),IF(P3990="181-365d",INDEX(Assumptions!$G$8:$G$12,MATCH(B3990,Assumptions!$A$8:$A$12,0)),INDEX(Assumptions!$H$8:$H$12,MATCH(B3990,Assumptions!$A$8:$A$12,0)))))</f>
        <v>0.05</v>
      </c>
      <c r="R3990" s="14">
        <f t="shared" ca="1" si="439"/>
        <v>885064.88250000018</v>
      </c>
      <c r="S3990" s="14">
        <f t="shared" ca="1" si="440"/>
        <v>16816232.767500002</v>
      </c>
      <c r="T3990" s="11" t="s">
        <v>25</v>
      </c>
      <c r="U3990" s="18" t="s">
        <v>26</v>
      </c>
    </row>
    <row r="3991" spans="1:21" ht="15" customHeight="1" x14ac:dyDescent="0.15">
      <c r="A3991" s="10" t="s">
        <v>4039</v>
      </c>
      <c r="B3991" s="11" t="s">
        <v>41</v>
      </c>
      <c r="C3991" s="11" t="s">
        <v>115</v>
      </c>
      <c r="D3991" s="12">
        <v>46100</v>
      </c>
      <c r="E3991" s="11">
        <v>632</v>
      </c>
      <c r="F3991" s="11" t="s">
        <v>33</v>
      </c>
      <c r="G3991" s="13">
        <v>543.76</v>
      </c>
      <c r="H3991" s="14">
        <f t="shared" si="434"/>
        <v>343656.32</v>
      </c>
      <c r="I3991" s="14">
        <f>IF(F3991="GHS",H3991,H3991*Assumptions!$B$4)</f>
        <v>343656.32</v>
      </c>
      <c r="J3991" s="15" t="str">
        <f>INDEX(Assumptions!$B$8:$B$12,MATCH(B3991,Assumptions!$A$8:$A$12,0))</f>
        <v>Weighted Average</v>
      </c>
      <c r="K3991" s="16">
        <f>G3991/(1-INDEX(Assumptions!$D$8:$D$12,MATCH(B3991,Assumptions!$A$8:$A$12,0)))</f>
        <v>836.55384615384617</v>
      </c>
      <c r="L3991" s="16">
        <f t="shared" si="435"/>
        <v>16.312799999999999</v>
      </c>
      <c r="M3991" s="16">
        <f t="shared" si="436"/>
        <v>41.82769230769231</v>
      </c>
      <c r="N3991" s="14">
        <f>E3991*(K3991-L3991-M3991)*IF(F3991="GHS",1,Assumptions!$B$4)</f>
        <v>491957.23963076918</v>
      </c>
      <c r="O3991" s="15">
        <f t="shared" ca="1" si="437"/>
        <v>186</v>
      </c>
      <c r="P3991" s="15" t="str">
        <f t="shared" ca="1" si="438"/>
        <v>181-365d</v>
      </c>
      <c r="Q3991" s="17">
        <f ca="1">IF(P3991="0-90d",0,IF(P3991="91-180d",INDEX(Assumptions!$F$8:$F$12,MATCH(B3991,Assumptions!$A$8:$A$12,0)),IF(P3991="181-365d",INDEX(Assumptions!$G$8:$G$12,MATCH(B3991,Assumptions!$A$8:$A$12,0)),INDEX(Assumptions!$H$8:$H$12,MATCH(B3991,Assumptions!$A$8:$A$12,0)))))</f>
        <v>0.35</v>
      </c>
      <c r="R3991" s="14">
        <f t="shared" ca="1" si="439"/>
        <v>120279.712</v>
      </c>
      <c r="S3991" s="14">
        <f t="shared" ca="1" si="440"/>
        <v>223376.60800000001</v>
      </c>
      <c r="T3991" s="11" t="s">
        <v>25</v>
      </c>
      <c r="U3991" s="18" t="s">
        <v>26</v>
      </c>
    </row>
    <row r="3992" spans="1:21" ht="15" customHeight="1" x14ac:dyDescent="0.15">
      <c r="A3992" s="10" t="s">
        <v>4040</v>
      </c>
      <c r="B3992" s="11" t="s">
        <v>28</v>
      </c>
      <c r="C3992" s="11" t="s">
        <v>38</v>
      </c>
      <c r="D3992" s="12">
        <v>45844</v>
      </c>
      <c r="E3992" s="11">
        <v>3603</v>
      </c>
      <c r="F3992" s="11" t="s">
        <v>24</v>
      </c>
      <c r="G3992" s="13">
        <v>7855.64</v>
      </c>
      <c r="H3992" s="14">
        <f t="shared" si="434"/>
        <v>28303870.920000002</v>
      </c>
      <c r="I3992" s="14">
        <f>IF(F3992="GHS",H3992,H3992*Assumptions!$B$4)</f>
        <v>305681805.93600005</v>
      </c>
      <c r="J3992" s="15" t="str">
        <f>INDEX(Assumptions!$B$8:$B$12,MATCH(B3992,Assumptions!$A$8:$A$12,0))</f>
        <v>Fair Value Less Costs to Sell</v>
      </c>
      <c r="K3992" s="16">
        <f>G3992/(1-INDEX(Assumptions!$D$8:$D$12,MATCH(B3992,Assumptions!$A$8:$A$12,0)))</f>
        <v>8926.863636363636</v>
      </c>
      <c r="L3992" s="16">
        <f t="shared" si="435"/>
        <v>235.66919999999999</v>
      </c>
      <c r="M3992" s="16">
        <f t="shared" si="436"/>
        <v>446.34318181818185</v>
      </c>
      <c r="N3992" s="14">
        <f>E3992*(K3992-L3992-M3992)*IF(F3992="GHS",1,Assumptions!$B$4)</f>
        <v>320826949.95737457</v>
      </c>
      <c r="O3992" s="15">
        <f t="shared" ca="1" si="437"/>
        <v>442</v>
      </c>
      <c r="P3992" s="15" t="str">
        <f t="shared" ca="1" si="438"/>
        <v>365d+</v>
      </c>
      <c r="Q3992" s="17">
        <f ca="1">IF(P3992="0-90d",0,IF(P3992="91-180d",INDEX(Assumptions!$F$8:$F$12,MATCH(B3992,Assumptions!$A$8:$A$12,0)),IF(P3992="181-365d",INDEX(Assumptions!$G$8:$G$12,MATCH(B3992,Assumptions!$A$8:$A$12,0)),INDEX(Assumptions!$H$8:$H$12,MATCH(B3992,Assumptions!$A$8:$A$12,0)))))</f>
        <v>0.4</v>
      </c>
      <c r="R3992" s="14">
        <f t="shared" ca="1" si="439"/>
        <v>122272722.37440002</v>
      </c>
      <c r="S3992" s="14">
        <f t="shared" si="440"/>
        <v>0</v>
      </c>
      <c r="T3992" s="11" t="s">
        <v>39</v>
      </c>
      <c r="U3992" s="18" t="s">
        <v>26</v>
      </c>
    </row>
    <row r="3993" spans="1:21" ht="15" customHeight="1" x14ac:dyDescent="0.15">
      <c r="A3993" s="10" t="s">
        <v>4041</v>
      </c>
      <c r="B3993" s="11" t="s">
        <v>46</v>
      </c>
      <c r="C3993" s="11" t="s">
        <v>52</v>
      </c>
      <c r="D3993" s="12">
        <v>45880</v>
      </c>
      <c r="E3993" s="11">
        <v>854</v>
      </c>
      <c r="F3993" s="11" t="s">
        <v>33</v>
      </c>
      <c r="G3993" s="13">
        <v>994410.72</v>
      </c>
      <c r="H3993" s="14">
        <f t="shared" si="434"/>
        <v>849226754.88</v>
      </c>
      <c r="I3993" s="14">
        <f>IF(F3993="GHS",H3993,H3993*Assumptions!$B$4)</f>
        <v>849226754.88</v>
      </c>
      <c r="J3993" s="15" t="str">
        <f>INDEX(Assumptions!$B$8:$B$12,MATCH(B3993,Assumptions!$A$8:$A$12,0))</f>
        <v>Specific Identification</v>
      </c>
      <c r="K3993" s="16">
        <f>G3993/(1-INDEX(Assumptions!$D$8:$D$12,MATCH(B3993,Assumptions!$A$8:$A$12,0)))</f>
        <v>1274885.5384615385</v>
      </c>
      <c r="L3993" s="16">
        <f t="shared" si="435"/>
        <v>29832.321599999999</v>
      </c>
      <c r="M3993" s="16">
        <f t="shared" si="436"/>
        <v>63744.276923076926</v>
      </c>
      <c r="N3993" s="14">
        <f>E3993*(K3993-L3993-M3993)*IF(F3993="GHS",1,Assumptions!$B$4)</f>
        <v>1008837834.7074462</v>
      </c>
      <c r="O3993" s="15">
        <f t="shared" ca="1" si="437"/>
        <v>406</v>
      </c>
      <c r="P3993" s="15" t="str">
        <f t="shared" ca="1" si="438"/>
        <v>365d+</v>
      </c>
      <c r="Q3993" s="17">
        <f ca="1">IF(P3993="0-90d",0,IF(P3993="91-180d",INDEX(Assumptions!$F$8:$F$12,MATCH(B3993,Assumptions!$A$8:$A$12,0)),IF(P3993="181-365d",INDEX(Assumptions!$G$8:$G$12,MATCH(B3993,Assumptions!$A$8:$A$12,0)),INDEX(Assumptions!$H$8:$H$12,MATCH(B3993,Assumptions!$A$8:$A$12,0)))))</f>
        <v>0.15</v>
      </c>
      <c r="R3993" s="14">
        <f t="shared" ca="1" si="439"/>
        <v>127384013.23199999</v>
      </c>
      <c r="S3993" s="14">
        <f t="shared" ca="1" si="440"/>
        <v>721842741.648</v>
      </c>
      <c r="T3993" s="11" t="s">
        <v>25</v>
      </c>
      <c r="U3993" s="18" t="s">
        <v>26</v>
      </c>
    </row>
    <row r="3994" spans="1:21" ht="15" customHeight="1" x14ac:dyDescent="0.15">
      <c r="A3994" s="10" t="s">
        <v>4042</v>
      </c>
      <c r="B3994" s="11" t="s">
        <v>28</v>
      </c>
      <c r="C3994" s="11" t="s">
        <v>29</v>
      </c>
      <c r="D3994" s="12">
        <v>46080</v>
      </c>
      <c r="E3994" s="11">
        <v>4074</v>
      </c>
      <c r="F3994" s="11" t="s">
        <v>24</v>
      </c>
      <c r="G3994" s="13">
        <v>6179.35</v>
      </c>
      <c r="H3994" s="14">
        <f t="shared" si="434"/>
        <v>25174671.900000002</v>
      </c>
      <c r="I3994" s="14">
        <f>IF(F3994="GHS",H3994,H3994*Assumptions!$B$4)</f>
        <v>271886456.52000004</v>
      </c>
      <c r="J3994" s="15" t="str">
        <f>INDEX(Assumptions!$B$8:$B$12,MATCH(B3994,Assumptions!$A$8:$A$12,0))</f>
        <v>Fair Value Less Costs to Sell</v>
      </c>
      <c r="K3994" s="16">
        <f>G3994/(1-INDEX(Assumptions!$D$8:$D$12,MATCH(B3994,Assumptions!$A$8:$A$12,0)))</f>
        <v>7021.9886363636369</v>
      </c>
      <c r="L3994" s="16">
        <f t="shared" si="435"/>
        <v>185.38050000000001</v>
      </c>
      <c r="M3994" s="16">
        <f t="shared" si="436"/>
        <v>351.09943181818187</v>
      </c>
      <c r="N3994" s="14">
        <f>E3994*(K3994-L3994-M3994)*IF(F3994="GHS",1,Assumptions!$B$4)</f>
        <v>285357194.59303641</v>
      </c>
      <c r="O3994" s="15">
        <f t="shared" ca="1" si="437"/>
        <v>206</v>
      </c>
      <c r="P3994" s="15" t="str">
        <f t="shared" ca="1" si="438"/>
        <v>181-365d</v>
      </c>
      <c r="Q3994" s="17">
        <f ca="1">IF(P3994="0-90d",0,IF(P3994="91-180d",INDEX(Assumptions!$F$8:$F$12,MATCH(B3994,Assumptions!$A$8:$A$12,0)),IF(P3994="181-365d",INDEX(Assumptions!$G$8:$G$12,MATCH(B3994,Assumptions!$A$8:$A$12,0)),INDEX(Assumptions!$H$8:$H$12,MATCH(B3994,Assumptions!$A$8:$A$12,0)))))</f>
        <v>0.1</v>
      </c>
      <c r="R3994" s="14">
        <f t="shared" ca="1" si="439"/>
        <v>27188645.652000006</v>
      </c>
      <c r="S3994" s="14">
        <f t="shared" ca="1" si="440"/>
        <v>244697810.86800003</v>
      </c>
      <c r="T3994" s="11" t="s">
        <v>25</v>
      </c>
      <c r="U3994" s="18" t="s">
        <v>26</v>
      </c>
    </row>
    <row r="3995" spans="1:21" ht="15" customHeight="1" x14ac:dyDescent="0.15">
      <c r="A3995" s="10" t="s">
        <v>4043</v>
      </c>
      <c r="B3995" s="11" t="s">
        <v>41</v>
      </c>
      <c r="C3995" s="11" t="s">
        <v>49</v>
      </c>
      <c r="D3995" s="12">
        <v>45831</v>
      </c>
      <c r="E3995" s="11">
        <v>2243</v>
      </c>
      <c r="F3995" s="11" t="s">
        <v>33</v>
      </c>
      <c r="G3995" s="13">
        <v>361.67</v>
      </c>
      <c r="H3995" s="14">
        <f t="shared" si="434"/>
        <v>811225.81</v>
      </c>
      <c r="I3995" s="14">
        <f>IF(F3995="GHS",H3995,H3995*Assumptions!$B$4)</f>
        <v>811225.81</v>
      </c>
      <c r="J3995" s="15" t="str">
        <f>INDEX(Assumptions!$B$8:$B$12,MATCH(B3995,Assumptions!$A$8:$A$12,0))</f>
        <v>Weighted Average</v>
      </c>
      <c r="K3995" s="16">
        <f>G3995/(1-INDEX(Assumptions!$D$8:$D$12,MATCH(B3995,Assumptions!$A$8:$A$12,0)))</f>
        <v>556.4153846153846</v>
      </c>
      <c r="L3995" s="16">
        <f t="shared" si="435"/>
        <v>10.850099999999999</v>
      </c>
      <c r="M3995" s="16">
        <f t="shared" si="436"/>
        <v>27.82076923076923</v>
      </c>
      <c r="N3995" s="14">
        <f>E3995*(K3995-L3995-M3995)*IF(F3995="GHS",1,Assumptions!$B$4)</f>
        <v>1161300.9480076924</v>
      </c>
      <c r="O3995" s="15">
        <f t="shared" ca="1" si="437"/>
        <v>455</v>
      </c>
      <c r="P3995" s="15" t="str">
        <f t="shared" ca="1" si="438"/>
        <v>365d+</v>
      </c>
      <c r="Q3995" s="17">
        <f ca="1">IF(P3995="0-90d",0,IF(P3995="91-180d",INDEX(Assumptions!$F$8:$F$12,MATCH(B3995,Assumptions!$A$8:$A$12,0)),IF(P3995="181-365d",INDEX(Assumptions!$G$8:$G$12,MATCH(B3995,Assumptions!$A$8:$A$12,0)),INDEX(Assumptions!$H$8:$H$12,MATCH(B3995,Assumptions!$A$8:$A$12,0)))))</f>
        <v>0.8</v>
      </c>
      <c r="R3995" s="14">
        <f t="shared" ca="1" si="439"/>
        <v>648980.64800000004</v>
      </c>
      <c r="S3995" s="14">
        <f t="shared" ca="1" si="440"/>
        <v>162245.16200000001</v>
      </c>
      <c r="T3995" s="11" t="s">
        <v>50</v>
      </c>
      <c r="U3995" s="18" t="s">
        <v>26</v>
      </c>
    </row>
    <row r="3996" spans="1:21" ht="15" customHeight="1" x14ac:dyDescent="0.15">
      <c r="A3996" s="10" t="s">
        <v>4044</v>
      </c>
      <c r="B3996" s="11" t="s">
        <v>41</v>
      </c>
      <c r="C3996" s="11" t="s">
        <v>49</v>
      </c>
      <c r="D3996" s="12">
        <v>46067</v>
      </c>
      <c r="E3996" s="11">
        <v>232</v>
      </c>
      <c r="F3996" s="11" t="s">
        <v>33</v>
      </c>
      <c r="G3996" s="13">
        <v>426.54</v>
      </c>
      <c r="H3996" s="14">
        <f t="shared" si="434"/>
        <v>98957.28</v>
      </c>
      <c r="I3996" s="14">
        <f>IF(F3996="GHS",H3996,H3996*Assumptions!$B$4)</f>
        <v>98957.28</v>
      </c>
      <c r="J3996" s="15" t="str">
        <f>INDEX(Assumptions!$B$8:$B$12,MATCH(B3996,Assumptions!$A$8:$A$12,0))</f>
        <v>Weighted Average</v>
      </c>
      <c r="K3996" s="16">
        <f>G3996/(1-INDEX(Assumptions!$D$8:$D$12,MATCH(B3996,Assumptions!$A$8:$A$12,0)))</f>
        <v>656.21538461538466</v>
      </c>
      <c r="L3996" s="16">
        <f t="shared" si="435"/>
        <v>12.796200000000001</v>
      </c>
      <c r="M3996" s="16">
        <f t="shared" si="436"/>
        <v>32.810769230769232</v>
      </c>
      <c r="N3996" s="14">
        <f>E3996*(K3996-L3996-M3996)*IF(F3996="GHS",1,Assumptions!$B$4)</f>
        <v>141661.15236923078</v>
      </c>
      <c r="O3996" s="15">
        <f t="shared" ca="1" si="437"/>
        <v>219</v>
      </c>
      <c r="P3996" s="15" t="str">
        <f t="shared" ca="1" si="438"/>
        <v>181-365d</v>
      </c>
      <c r="Q3996" s="17">
        <f ca="1">IF(P3996="0-90d",0,IF(P3996="91-180d",INDEX(Assumptions!$F$8:$F$12,MATCH(B3996,Assumptions!$A$8:$A$12,0)),IF(P3996="181-365d",INDEX(Assumptions!$G$8:$G$12,MATCH(B3996,Assumptions!$A$8:$A$12,0)),INDEX(Assumptions!$H$8:$H$12,MATCH(B3996,Assumptions!$A$8:$A$12,0)))))</f>
        <v>0.35</v>
      </c>
      <c r="R3996" s="14">
        <f t="shared" ca="1" si="439"/>
        <v>34635.047999999995</v>
      </c>
      <c r="S3996" s="14">
        <f t="shared" ca="1" si="440"/>
        <v>64322.232000000004</v>
      </c>
      <c r="T3996" s="11" t="s">
        <v>25</v>
      </c>
      <c r="U3996" s="18" t="s">
        <v>26</v>
      </c>
    </row>
    <row r="3997" spans="1:21" ht="15" customHeight="1" x14ac:dyDescent="0.15">
      <c r="A3997" s="10" t="s">
        <v>4045</v>
      </c>
      <c r="B3997" s="11" t="s">
        <v>31</v>
      </c>
      <c r="C3997" s="11" t="s">
        <v>32</v>
      </c>
      <c r="D3997" s="12">
        <v>45900</v>
      </c>
      <c r="E3997" s="11">
        <v>267</v>
      </c>
      <c r="F3997" s="11" t="s">
        <v>33</v>
      </c>
      <c r="G3997" s="13">
        <v>3655.24</v>
      </c>
      <c r="H3997" s="14">
        <f t="shared" si="434"/>
        <v>975949.08</v>
      </c>
      <c r="I3997" s="14">
        <f>IF(F3997="GHS",H3997,H3997*Assumptions!$B$4)</f>
        <v>975949.08</v>
      </c>
      <c r="J3997" s="15" t="str">
        <f>INDEX(Assumptions!$B$8:$B$12,MATCH(B3997,Assumptions!$A$8:$A$12,0))</f>
        <v>Weighted Average</v>
      </c>
      <c r="K3997" s="16">
        <f>G3997/(1-INDEX(Assumptions!$D$8:$D$12,MATCH(B3997,Assumptions!$A$8:$A$12,0)))</f>
        <v>5076.7222222222217</v>
      </c>
      <c r="L3997" s="16">
        <f t="shared" si="435"/>
        <v>109.65719999999999</v>
      </c>
      <c r="M3997" s="16">
        <f t="shared" si="436"/>
        <v>253.83611111111111</v>
      </c>
      <c r="N3997" s="14">
        <f>E3997*(K3997-L3997-M3997)*IF(F3997="GHS",1,Assumptions!$B$4)</f>
        <v>1258432.1192666667</v>
      </c>
      <c r="O3997" s="15">
        <f t="shared" ca="1" si="437"/>
        <v>386</v>
      </c>
      <c r="P3997" s="15" t="str">
        <f t="shared" ca="1" si="438"/>
        <v>365d+</v>
      </c>
      <c r="Q3997" s="17">
        <f ca="1">IF(P3997="0-90d",0,IF(P3997="91-180d",INDEX(Assumptions!$F$8:$F$12,MATCH(B3997,Assumptions!$A$8:$A$12,0)),IF(P3997="181-365d",INDEX(Assumptions!$G$8:$G$12,MATCH(B3997,Assumptions!$A$8:$A$12,0)),INDEX(Assumptions!$H$8:$H$12,MATCH(B3997,Assumptions!$A$8:$A$12,0)))))</f>
        <v>0.6</v>
      </c>
      <c r="R3997" s="14">
        <f t="shared" ca="1" si="439"/>
        <v>585569.44799999997</v>
      </c>
      <c r="S3997" s="14">
        <f t="shared" ca="1" si="440"/>
        <v>390379.63199999998</v>
      </c>
      <c r="T3997" s="11" t="s">
        <v>25</v>
      </c>
      <c r="U3997" s="18" t="s">
        <v>26</v>
      </c>
    </row>
    <row r="3998" spans="1:21" ht="15" customHeight="1" x14ac:dyDescent="0.15">
      <c r="A3998" s="10" t="s">
        <v>4046</v>
      </c>
      <c r="B3998" s="11" t="s">
        <v>41</v>
      </c>
      <c r="C3998" s="11" t="s">
        <v>49</v>
      </c>
      <c r="D3998" s="12">
        <v>45914</v>
      </c>
      <c r="E3998" s="11">
        <v>2858</v>
      </c>
      <c r="F3998" s="11" t="s">
        <v>33</v>
      </c>
      <c r="G3998" s="13">
        <v>319</v>
      </c>
      <c r="H3998" s="14">
        <f t="shared" si="434"/>
        <v>911702</v>
      </c>
      <c r="I3998" s="14">
        <f>IF(F3998="GHS",H3998,H3998*Assumptions!$B$4)</f>
        <v>911702</v>
      </c>
      <c r="J3998" s="15" t="str">
        <f>INDEX(Assumptions!$B$8:$B$12,MATCH(B3998,Assumptions!$A$8:$A$12,0))</f>
        <v>Weighted Average</v>
      </c>
      <c r="K3998" s="16">
        <f>G3998/(1-INDEX(Assumptions!$D$8:$D$12,MATCH(B3998,Assumptions!$A$8:$A$12,0)))</f>
        <v>490.76923076923077</v>
      </c>
      <c r="L3998" s="16">
        <f t="shared" si="435"/>
        <v>9.57</v>
      </c>
      <c r="M3998" s="16">
        <f t="shared" si="436"/>
        <v>24.53846153846154</v>
      </c>
      <c r="N3998" s="14">
        <f>E3998*(K3998-L3998-M3998)*IF(F3998="GHS",1,Assumptions!$B$4)</f>
        <v>1305136.4784615384</v>
      </c>
      <c r="O3998" s="15">
        <f t="shared" ca="1" si="437"/>
        <v>372</v>
      </c>
      <c r="P3998" s="15" t="str">
        <f t="shared" ca="1" si="438"/>
        <v>365d+</v>
      </c>
      <c r="Q3998" s="17">
        <f ca="1">IF(P3998="0-90d",0,IF(P3998="91-180d",INDEX(Assumptions!$F$8:$F$12,MATCH(B3998,Assumptions!$A$8:$A$12,0)),IF(P3998="181-365d",INDEX(Assumptions!$G$8:$G$12,MATCH(B3998,Assumptions!$A$8:$A$12,0)),INDEX(Assumptions!$H$8:$H$12,MATCH(B3998,Assumptions!$A$8:$A$12,0)))))</f>
        <v>0.8</v>
      </c>
      <c r="R3998" s="14">
        <f t="shared" ca="1" si="439"/>
        <v>729361.60000000009</v>
      </c>
      <c r="S3998" s="14">
        <f t="shared" ca="1" si="440"/>
        <v>182340.39999999991</v>
      </c>
      <c r="T3998" s="11" t="s">
        <v>25</v>
      </c>
      <c r="U3998" s="18" t="s">
        <v>36</v>
      </c>
    </row>
    <row r="3999" spans="1:21" ht="15" customHeight="1" x14ac:dyDescent="0.15">
      <c r="A3999" s="10" t="s">
        <v>4047</v>
      </c>
      <c r="B3999" s="11" t="s">
        <v>28</v>
      </c>
      <c r="C3999" s="11" t="s">
        <v>55</v>
      </c>
      <c r="D3999" s="12">
        <v>45973</v>
      </c>
      <c r="E3999" s="11">
        <v>1334</v>
      </c>
      <c r="F3999" s="11" t="s">
        <v>24</v>
      </c>
      <c r="G3999" s="13">
        <v>11086.17</v>
      </c>
      <c r="H3999" s="14">
        <f t="shared" si="434"/>
        <v>14788950.779999999</v>
      </c>
      <c r="I3999" s="14">
        <f>IF(F3999="GHS",H3999,H3999*Assumptions!$B$4)</f>
        <v>159720668.42399999</v>
      </c>
      <c r="J3999" s="15" t="str">
        <f>INDEX(Assumptions!$B$8:$B$12,MATCH(B3999,Assumptions!$A$8:$A$12,0))</f>
        <v>Fair Value Less Costs to Sell</v>
      </c>
      <c r="K3999" s="16">
        <f>G3999/(1-INDEX(Assumptions!$D$8:$D$12,MATCH(B3999,Assumptions!$A$8:$A$12,0)))</f>
        <v>12597.920454545454</v>
      </c>
      <c r="L3999" s="16">
        <f t="shared" si="435"/>
        <v>332.58510000000001</v>
      </c>
      <c r="M3999" s="16">
        <f t="shared" si="436"/>
        <v>629.89602272727279</v>
      </c>
      <c r="N3999" s="14">
        <f>E3999*(K3999-L3999-M3999)*IF(F3999="GHS",1,Assumptions!$B$4)</f>
        <v>167634101.5413709</v>
      </c>
      <c r="O3999" s="15">
        <f t="shared" ca="1" si="437"/>
        <v>313</v>
      </c>
      <c r="P3999" s="15" t="str">
        <f t="shared" ca="1" si="438"/>
        <v>181-365d</v>
      </c>
      <c r="Q3999" s="17">
        <f ca="1">IF(P3999="0-90d",0,IF(P3999="91-180d",INDEX(Assumptions!$F$8:$F$12,MATCH(B3999,Assumptions!$A$8:$A$12,0)),IF(P3999="181-365d",INDEX(Assumptions!$G$8:$G$12,MATCH(B3999,Assumptions!$A$8:$A$12,0)),INDEX(Assumptions!$H$8:$H$12,MATCH(B3999,Assumptions!$A$8:$A$12,0)))))</f>
        <v>0.1</v>
      </c>
      <c r="R3999" s="14">
        <f t="shared" ca="1" si="439"/>
        <v>15972066.842399999</v>
      </c>
      <c r="S3999" s="14">
        <f t="shared" ca="1" si="440"/>
        <v>143748601.58160001</v>
      </c>
      <c r="T3999" s="11" t="s">
        <v>25</v>
      </c>
      <c r="U3999" s="18" t="s">
        <v>26</v>
      </c>
    </row>
    <row r="4000" spans="1:21" ht="15" customHeight="1" x14ac:dyDescent="0.15">
      <c r="A4000" s="10" t="s">
        <v>4048</v>
      </c>
      <c r="B4000" s="11" t="s">
        <v>31</v>
      </c>
      <c r="C4000" s="11" t="s">
        <v>63</v>
      </c>
      <c r="D4000" s="12">
        <v>45907</v>
      </c>
      <c r="E4000" s="11">
        <v>2923</v>
      </c>
      <c r="F4000" s="11" t="s">
        <v>33</v>
      </c>
      <c r="G4000" s="13">
        <v>1272.5899999999999</v>
      </c>
      <c r="H4000" s="14">
        <f t="shared" si="434"/>
        <v>3719780.57</v>
      </c>
      <c r="I4000" s="14">
        <f>IF(F4000="GHS",H4000,H4000*Assumptions!$B$4)</f>
        <v>3719780.57</v>
      </c>
      <c r="J4000" s="15" t="str">
        <f>INDEX(Assumptions!$B$8:$B$12,MATCH(B4000,Assumptions!$A$8:$A$12,0))</f>
        <v>Weighted Average</v>
      </c>
      <c r="K4000" s="16">
        <f>G4000/(1-INDEX(Assumptions!$D$8:$D$12,MATCH(B4000,Assumptions!$A$8:$A$12,0)))</f>
        <v>1767.4861111111111</v>
      </c>
      <c r="L4000" s="16">
        <f t="shared" si="435"/>
        <v>38.177699999999994</v>
      </c>
      <c r="M4000" s="16">
        <f t="shared" si="436"/>
        <v>88.374305555555566</v>
      </c>
      <c r="N4000" s="14">
        <f>E4000*(K4000-L4000-M4000)*IF(F4000="GHS",1,Assumptions!$B$4)</f>
        <v>4796450.390538889</v>
      </c>
      <c r="O4000" s="15">
        <f t="shared" ca="1" si="437"/>
        <v>379</v>
      </c>
      <c r="P4000" s="15" t="str">
        <f t="shared" ca="1" si="438"/>
        <v>365d+</v>
      </c>
      <c r="Q4000" s="17">
        <f ca="1">IF(P4000="0-90d",0,IF(P4000="91-180d",INDEX(Assumptions!$F$8:$F$12,MATCH(B4000,Assumptions!$A$8:$A$12,0)),IF(P4000="181-365d",INDEX(Assumptions!$G$8:$G$12,MATCH(B4000,Assumptions!$A$8:$A$12,0)),INDEX(Assumptions!$H$8:$H$12,MATCH(B4000,Assumptions!$A$8:$A$12,0)))))</f>
        <v>0.6</v>
      </c>
      <c r="R4000" s="14">
        <f t="shared" ca="1" si="439"/>
        <v>2231868.3419999997</v>
      </c>
      <c r="S4000" s="14">
        <f t="shared" ca="1" si="440"/>
        <v>1487912.2280000001</v>
      </c>
      <c r="T4000" s="11" t="s">
        <v>25</v>
      </c>
      <c r="U4000" s="18" t="s">
        <v>26</v>
      </c>
    </row>
    <row r="4001" spans="1:21" ht="15" customHeight="1" x14ac:dyDescent="0.15">
      <c r="A4001" s="10" t="s">
        <v>4049</v>
      </c>
      <c r="B4001" s="11" t="s">
        <v>31</v>
      </c>
      <c r="C4001" s="11" t="s">
        <v>63</v>
      </c>
      <c r="D4001" s="12">
        <v>45920</v>
      </c>
      <c r="E4001" s="11">
        <v>3943</v>
      </c>
      <c r="F4001" s="11" t="s">
        <v>33</v>
      </c>
      <c r="G4001" s="13">
        <v>1940.86</v>
      </c>
      <c r="H4001" s="14">
        <f t="shared" si="434"/>
        <v>7652810.9799999995</v>
      </c>
      <c r="I4001" s="14">
        <f>IF(F4001="GHS",H4001,H4001*Assumptions!$B$4)</f>
        <v>7652810.9799999995</v>
      </c>
      <c r="J4001" s="15" t="str">
        <f>INDEX(Assumptions!$B$8:$B$12,MATCH(B4001,Assumptions!$A$8:$A$12,0))</f>
        <v>Weighted Average</v>
      </c>
      <c r="K4001" s="16">
        <f>G4001/(1-INDEX(Assumptions!$D$8:$D$12,MATCH(B4001,Assumptions!$A$8:$A$12,0)))</f>
        <v>2695.6388888888887</v>
      </c>
      <c r="L4001" s="16">
        <f t="shared" si="435"/>
        <v>58.225799999999992</v>
      </c>
      <c r="M4001" s="16">
        <f t="shared" si="436"/>
        <v>134.78194444444443</v>
      </c>
      <c r="N4001" s="14">
        <f>E4001*(K4001-L4001-M4001)*IF(F4001="GHS",1,Assumptions!$B$4)</f>
        <v>9867874.6025444437</v>
      </c>
      <c r="O4001" s="15">
        <f t="shared" ca="1" si="437"/>
        <v>366</v>
      </c>
      <c r="P4001" s="15" t="str">
        <f t="shared" ca="1" si="438"/>
        <v>365d+</v>
      </c>
      <c r="Q4001" s="17">
        <f ca="1">IF(P4001="0-90d",0,IF(P4001="91-180d",INDEX(Assumptions!$F$8:$F$12,MATCH(B4001,Assumptions!$A$8:$A$12,0)),IF(P4001="181-365d",INDEX(Assumptions!$G$8:$G$12,MATCH(B4001,Assumptions!$A$8:$A$12,0)),INDEX(Assumptions!$H$8:$H$12,MATCH(B4001,Assumptions!$A$8:$A$12,0)))))</f>
        <v>0.6</v>
      </c>
      <c r="R4001" s="14">
        <f t="shared" ca="1" si="439"/>
        <v>4591686.5879999995</v>
      </c>
      <c r="S4001" s="14">
        <f t="shared" si="440"/>
        <v>0</v>
      </c>
      <c r="T4001" s="11" t="s">
        <v>39</v>
      </c>
      <c r="U4001" s="18" t="s">
        <v>26</v>
      </c>
    </row>
    <row r="4002" spans="1:21" ht="15" customHeight="1" x14ac:dyDescent="0.15">
      <c r="A4002" s="10" t="s">
        <v>4050</v>
      </c>
      <c r="B4002" s="11" t="s">
        <v>41</v>
      </c>
      <c r="C4002" s="11" t="s">
        <v>42</v>
      </c>
      <c r="D4002" s="12">
        <v>45957</v>
      </c>
      <c r="E4002" s="11">
        <v>4362</v>
      </c>
      <c r="F4002" s="11" t="s">
        <v>33</v>
      </c>
      <c r="G4002" s="13">
        <v>301.18</v>
      </c>
      <c r="H4002" s="14">
        <f t="shared" si="434"/>
        <v>1313747.1599999999</v>
      </c>
      <c r="I4002" s="14">
        <f>IF(F4002="GHS",H4002,H4002*Assumptions!$B$4)</f>
        <v>1313747.1599999999</v>
      </c>
      <c r="J4002" s="15" t="str">
        <f>INDEX(Assumptions!$B$8:$B$12,MATCH(B4002,Assumptions!$A$8:$A$12,0))</f>
        <v>Weighted Average</v>
      </c>
      <c r="K4002" s="16">
        <f>G4002/(1-INDEX(Assumptions!$D$8:$D$12,MATCH(B4002,Assumptions!$A$8:$A$12,0)))</f>
        <v>463.35384615384612</v>
      </c>
      <c r="L4002" s="16">
        <f t="shared" si="435"/>
        <v>9.0353999999999992</v>
      </c>
      <c r="M4002" s="16">
        <f t="shared" si="436"/>
        <v>23.167692307692306</v>
      </c>
      <c r="N4002" s="14">
        <f>E4002*(K4002-L4002-M4002)*IF(F4002="GHS",1,Assumptions!$B$4)</f>
        <v>1880679.5882769232</v>
      </c>
      <c r="O4002" s="15">
        <f t="shared" ca="1" si="437"/>
        <v>329</v>
      </c>
      <c r="P4002" s="15" t="str">
        <f t="shared" ca="1" si="438"/>
        <v>181-365d</v>
      </c>
      <c r="Q4002" s="17">
        <f ca="1">IF(P4002="0-90d",0,IF(P4002="91-180d",INDEX(Assumptions!$F$8:$F$12,MATCH(B4002,Assumptions!$A$8:$A$12,0)),IF(P4002="181-365d",INDEX(Assumptions!$G$8:$G$12,MATCH(B4002,Assumptions!$A$8:$A$12,0)),INDEX(Assumptions!$H$8:$H$12,MATCH(B4002,Assumptions!$A$8:$A$12,0)))))</f>
        <v>0.35</v>
      </c>
      <c r="R4002" s="14">
        <f t="shared" ca="1" si="439"/>
        <v>459811.50599999994</v>
      </c>
      <c r="S4002" s="14">
        <f t="shared" ca="1" si="440"/>
        <v>853935.65399999998</v>
      </c>
      <c r="T4002" s="11" t="s">
        <v>25</v>
      </c>
      <c r="U4002" s="18" t="s">
        <v>26</v>
      </c>
    </row>
    <row r="4003" spans="1:21" ht="15" customHeight="1" x14ac:dyDescent="0.15">
      <c r="A4003" s="10" t="s">
        <v>4051</v>
      </c>
      <c r="B4003" s="11" t="s">
        <v>46</v>
      </c>
      <c r="C4003" s="11" t="s">
        <v>47</v>
      </c>
      <c r="D4003" s="12">
        <v>46060</v>
      </c>
      <c r="E4003" s="11">
        <v>1628</v>
      </c>
      <c r="F4003" s="11" t="s">
        <v>33</v>
      </c>
      <c r="G4003" s="13">
        <v>443438.41</v>
      </c>
      <c r="H4003" s="14">
        <f t="shared" si="434"/>
        <v>721917731.4799999</v>
      </c>
      <c r="I4003" s="14">
        <f>IF(F4003="GHS",H4003,H4003*Assumptions!$B$4)</f>
        <v>721917731.4799999</v>
      </c>
      <c r="J4003" s="15" t="str">
        <f>INDEX(Assumptions!$B$8:$B$12,MATCH(B4003,Assumptions!$A$8:$A$12,0))</f>
        <v>Specific Identification</v>
      </c>
      <c r="K4003" s="16">
        <f>G4003/(1-INDEX(Assumptions!$D$8:$D$12,MATCH(B4003,Assumptions!$A$8:$A$12,0)))</f>
        <v>568510.782051282</v>
      </c>
      <c r="L4003" s="16">
        <f t="shared" si="435"/>
        <v>13303.152299999998</v>
      </c>
      <c r="M4003" s="16">
        <f t="shared" si="436"/>
        <v>28425.5391025641</v>
      </c>
      <c r="N4003" s="14">
        <f>E4003*(K4003-L4003-M4003)*IF(F4003="GHS",1,Assumptions!$B$4)</f>
        <v>857601243.57611287</v>
      </c>
      <c r="O4003" s="15">
        <f t="shared" ca="1" si="437"/>
        <v>226</v>
      </c>
      <c r="P4003" s="15" t="str">
        <f t="shared" ca="1" si="438"/>
        <v>181-365d</v>
      </c>
      <c r="Q4003" s="17">
        <f ca="1">IF(P4003="0-90d",0,IF(P4003="91-180d",INDEX(Assumptions!$F$8:$F$12,MATCH(B4003,Assumptions!$A$8:$A$12,0)),IF(P4003="181-365d",INDEX(Assumptions!$G$8:$G$12,MATCH(B4003,Assumptions!$A$8:$A$12,0)),INDEX(Assumptions!$H$8:$H$12,MATCH(B4003,Assumptions!$A$8:$A$12,0)))))</f>
        <v>0.05</v>
      </c>
      <c r="R4003" s="14">
        <f t="shared" ca="1" si="439"/>
        <v>36095886.573999994</v>
      </c>
      <c r="S4003" s="14">
        <f t="shared" ca="1" si="440"/>
        <v>685821844.9059999</v>
      </c>
      <c r="T4003" s="11" t="s">
        <v>25</v>
      </c>
      <c r="U4003" s="18" t="s">
        <v>26</v>
      </c>
    </row>
    <row r="4004" spans="1:21" ht="15" customHeight="1" x14ac:dyDescent="0.15">
      <c r="A4004" s="10" t="s">
        <v>4052</v>
      </c>
      <c r="B4004" s="11" t="s">
        <v>46</v>
      </c>
      <c r="C4004" s="11" t="s">
        <v>47</v>
      </c>
      <c r="D4004" s="12">
        <v>46053</v>
      </c>
      <c r="E4004" s="11">
        <v>1786</v>
      </c>
      <c r="F4004" s="11" t="s">
        <v>33</v>
      </c>
      <c r="G4004" s="13">
        <v>1043423.04</v>
      </c>
      <c r="H4004" s="14">
        <f t="shared" si="434"/>
        <v>1863553549.4400001</v>
      </c>
      <c r="I4004" s="14">
        <f>IF(F4004="GHS",H4004,H4004*Assumptions!$B$4)</f>
        <v>1863553549.4400001</v>
      </c>
      <c r="J4004" s="15" t="str">
        <f>INDEX(Assumptions!$B$8:$B$12,MATCH(B4004,Assumptions!$A$8:$A$12,0))</f>
        <v>Specific Identification</v>
      </c>
      <c r="K4004" s="16">
        <f>G4004/(1-INDEX(Assumptions!$D$8:$D$12,MATCH(B4004,Assumptions!$A$8:$A$12,0)))</f>
        <v>1337721.8461538462</v>
      </c>
      <c r="L4004" s="16">
        <f t="shared" si="435"/>
        <v>31302.691200000001</v>
      </c>
      <c r="M4004" s="16">
        <f t="shared" si="436"/>
        <v>66886.092307692321</v>
      </c>
      <c r="N4004" s="14">
        <f>E4004*(K4004-L4004-M4004)*IF(F4004="GHS",1,Assumptions!$B$4)</f>
        <v>2213806049.8860307</v>
      </c>
      <c r="O4004" s="15">
        <f t="shared" ca="1" si="437"/>
        <v>233</v>
      </c>
      <c r="P4004" s="15" t="str">
        <f t="shared" ca="1" si="438"/>
        <v>181-365d</v>
      </c>
      <c r="Q4004" s="17">
        <f ca="1">IF(P4004="0-90d",0,IF(P4004="91-180d",INDEX(Assumptions!$F$8:$F$12,MATCH(B4004,Assumptions!$A$8:$A$12,0)),IF(P4004="181-365d",INDEX(Assumptions!$G$8:$G$12,MATCH(B4004,Assumptions!$A$8:$A$12,0)),INDEX(Assumptions!$H$8:$H$12,MATCH(B4004,Assumptions!$A$8:$A$12,0)))))</f>
        <v>0.05</v>
      </c>
      <c r="R4004" s="14">
        <f t="shared" ca="1" si="439"/>
        <v>93177677.472000003</v>
      </c>
      <c r="S4004" s="14">
        <f t="shared" ca="1" si="440"/>
        <v>1770375871.9679999</v>
      </c>
      <c r="T4004" s="11" t="s">
        <v>25</v>
      </c>
      <c r="U4004" s="18" t="s">
        <v>26</v>
      </c>
    </row>
    <row r="4005" spans="1:21" ht="15" customHeight="1" x14ac:dyDescent="0.15">
      <c r="A4005" s="10" t="s">
        <v>4053</v>
      </c>
      <c r="B4005" s="11" t="s">
        <v>31</v>
      </c>
      <c r="C4005" s="11" t="s">
        <v>32</v>
      </c>
      <c r="D4005" s="12">
        <v>45904</v>
      </c>
      <c r="E4005" s="11">
        <v>1651</v>
      </c>
      <c r="F4005" s="11" t="s">
        <v>33</v>
      </c>
      <c r="G4005" s="13">
        <v>2366.59</v>
      </c>
      <c r="H4005" s="14">
        <f t="shared" si="434"/>
        <v>3907240.0900000003</v>
      </c>
      <c r="I4005" s="14">
        <f>IF(F4005="GHS",H4005,H4005*Assumptions!$B$4)</f>
        <v>3907240.0900000003</v>
      </c>
      <c r="J4005" s="15" t="str">
        <f>INDEX(Assumptions!$B$8:$B$12,MATCH(B4005,Assumptions!$A$8:$A$12,0))</f>
        <v>Weighted Average</v>
      </c>
      <c r="K4005" s="16">
        <f>G4005/(1-INDEX(Assumptions!$D$8:$D$12,MATCH(B4005,Assumptions!$A$8:$A$12,0)))</f>
        <v>3286.9305555555557</v>
      </c>
      <c r="L4005" s="16">
        <f t="shared" si="435"/>
        <v>70.997699999999995</v>
      </c>
      <c r="M4005" s="16">
        <f t="shared" si="436"/>
        <v>164.34652777777779</v>
      </c>
      <c r="N4005" s="14">
        <f>E4005*(K4005-L4005-M4005)*IF(F4005="GHS",1,Assumptions!$B$4)</f>
        <v>5038169.0271611111</v>
      </c>
      <c r="O4005" s="15">
        <f t="shared" ca="1" si="437"/>
        <v>382</v>
      </c>
      <c r="P4005" s="15" t="str">
        <f t="shared" ca="1" si="438"/>
        <v>365d+</v>
      </c>
      <c r="Q4005" s="17">
        <f ca="1">IF(P4005="0-90d",0,IF(P4005="91-180d",INDEX(Assumptions!$F$8:$F$12,MATCH(B4005,Assumptions!$A$8:$A$12,0)),IF(P4005="181-365d",INDEX(Assumptions!$G$8:$G$12,MATCH(B4005,Assumptions!$A$8:$A$12,0)),INDEX(Assumptions!$H$8:$H$12,MATCH(B4005,Assumptions!$A$8:$A$12,0)))))</f>
        <v>0.6</v>
      </c>
      <c r="R4005" s="14">
        <f t="shared" ca="1" si="439"/>
        <v>2344344.054</v>
      </c>
      <c r="S4005" s="14">
        <f t="shared" ca="1" si="440"/>
        <v>1562896.0360000003</v>
      </c>
      <c r="T4005" s="11" t="s">
        <v>25</v>
      </c>
      <c r="U4005" s="18" t="s">
        <v>26</v>
      </c>
    </row>
    <row r="4006" spans="1:21" ht="15" customHeight="1" x14ac:dyDescent="0.15">
      <c r="A4006" s="10" t="s">
        <v>4054</v>
      </c>
      <c r="B4006" s="11" t="s">
        <v>22</v>
      </c>
      <c r="C4006" s="11" t="s">
        <v>81</v>
      </c>
      <c r="D4006" s="12">
        <v>45824</v>
      </c>
      <c r="E4006" s="11">
        <v>499</v>
      </c>
      <c r="F4006" s="11" t="s">
        <v>24</v>
      </c>
      <c r="G4006" s="13">
        <v>30282.49</v>
      </c>
      <c r="H4006" s="14">
        <f t="shared" si="434"/>
        <v>15110962.510000002</v>
      </c>
      <c r="I4006" s="14">
        <f>IF(F4006="GHS",H4006,H4006*Assumptions!$B$4)</f>
        <v>163198395.10800004</v>
      </c>
      <c r="J4006" s="15" t="str">
        <f>INDEX(Assumptions!$B$8:$B$12,MATCH(B4006,Assumptions!$A$8:$A$12,0))</f>
        <v>FIFO</v>
      </c>
      <c r="K4006" s="16">
        <f>G4006/(1-INDEX(Assumptions!$D$8:$D$12,MATCH(B4006,Assumptions!$A$8:$A$12,0)))</f>
        <v>36929.865853658535</v>
      </c>
      <c r="L4006" s="16">
        <f t="shared" si="435"/>
        <v>908.47469999999998</v>
      </c>
      <c r="M4006" s="16">
        <f t="shared" si="436"/>
        <v>1846.4932926829269</v>
      </c>
      <c r="N4006" s="14">
        <f>E4006*(K4006-L4006-M4006)*IF(F4006="GHS",1,Assumptions!$B$4)</f>
        <v>184175359.55236977</v>
      </c>
      <c r="O4006" s="15">
        <f t="shared" ca="1" si="437"/>
        <v>462</v>
      </c>
      <c r="P4006" s="15" t="str">
        <f t="shared" ca="1" si="438"/>
        <v>365d+</v>
      </c>
      <c r="Q4006" s="17">
        <f ca="1">IF(P4006="0-90d",0,IF(P4006="91-180d",INDEX(Assumptions!$F$8:$F$12,MATCH(B4006,Assumptions!$A$8:$A$12,0)),IF(P4006="181-365d",INDEX(Assumptions!$G$8:$G$12,MATCH(B4006,Assumptions!$A$8:$A$12,0)),INDEX(Assumptions!$H$8:$H$12,MATCH(B4006,Assumptions!$A$8:$A$12,0)))))</f>
        <v>0.5</v>
      </c>
      <c r="R4006" s="14">
        <f t="shared" ca="1" si="439"/>
        <v>81599197.55400002</v>
      </c>
      <c r="S4006" s="14">
        <f t="shared" ca="1" si="440"/>
        <v>81599197.55400002</v>
      </c>
      <c r="T4006" s="11" t="s">
        <v>25</v>
      </c>
      <c r="U4006" s="18" t="s">
        <v>26</v>
      </c>
    </row>
    <row r="4007" spans="1:21" ht="15" customHeight="1" x14ac:dyDescent="0.15">
      <c r="A4007" s="10" t="s">
        <v>4055</v>
      </c>
      <c r="B4007" s="11" t="s">
        <v>31</v>
      </c>
      <c r="C4007" s="11" t="s">
        <v>32</v>
      </c>
      <c r="D4007" s="12">
        <v>46203</v>
      </c>
      <c r="E4007" s="11">
        <v>890</v>
      </c>
      <c r="F4007" s="11" t="s">
        <v>33</v>
      </c>
      <c r="G4007" s="13">
        <v>2441.92</v>
      </c>
      <c r="H4007" s="14">
        <f t="shared" si="434"/>
        <v>2173308.8000000003</v>
      </c>
      <c r="I4007" s="14">
        <f>IF(F4007="GHS",H4007,H4007*Assumptions!$B$4)</f>
        <v>2173308.8000000003</v>
      </c>
      <c r="J4007" s="15" t="str">
        <f>INDEX(Assumptions!$B$8:$B$12,MATCH(B4007,Assumptions!$A$8:$A$12,0))</f>
        <v>Weighted Average</v>
      </c>
      <c r="K4007" s="16">
        <f>G4007/(1-INDEX(Assumptions!$D$8:$D$12,MATCH(B4007,Assumptions!$A$8:$A$12,0)))</f>
        <v>3391.5555555555557</v>
      </c>
      <c r="L4007" s="16">
        <f t="shared" si="435"/>
        <v>73.257599999999996</v>
      </c>
      <c r="M4007" s="16">
        <f t="shared" si="436"/>
        <v>169.57777777777778</v>
      </c>
      <c r="N4007" s="14">
        <f>E4007*(K4007-L4007-M4007)*IF(F4007="GHS",1,Assumptions!$B$4)</f>
        <v>2802360.9582222225</v>
      </c>
      <c r="O4007" s="15">
        <f t="shared" ca="1" si="437"/>
        <v>83</v>
      </c>
      <c r="P4007" s="15" t="str">
        <f t="shared" ca="1" si="438"/>
        <v>0-90d</v>
      </c>
      <c r="Q4007" s="17">
        <f ca="1">IF(P4007="0-90d",0,IF(P4007="91-180d",INDEX(Assumptions!$F$8:$F$12,MATCH(B4007,Assumptions!$A$8:$A$12,0)),IF(P4007="181-365d",INDEX(Assumptions!$G$8:$G$12,MATCH(B4007,Assumptions!$A$8:$A$12,0)),INDEX(Assumptions!$H$8:$H$12,MATCH(B4007,Assumptions!$A$8:$A$12,0)))))</f>
        <v>0</v>
      </c>
      <c r="R4007" s="14">
        <f t="shared" ca="1" si="439"/>
        <v>0</v>
      </c>
      <c r="S4007" s="14">
        <f t="shared" ca="1" si="440"/>
        <v>2173308.8000000003</v>
      </c>
      <c r="T4007" s="11" t="s">
        <v>25</v>
      </c>
      <c r="U4007" s="18" t="s">
        <v>26</v>
      </c>
    </row>
    <row r="4008" spans="1:21" ht="15" customHeight="1" x14ac:dyDescent="0.15">
      <c r="A4008" s="10" t="s">
        <v>4056</v>
      </c>
      <c r="B4008" s="11" t="s">
        <v>28</v>
      </c>
      <c r="C4008" s="11" t="s">
        <v>35</v>
      </c>
      <c r="D4008" s="12">
        <v>46119</v>
      </c>
      <c r="E4008" s="11">
        <v>3521</v>
      </c>
      <c r="F4008" s="11" t="s">
        <v>24</v>
      </c>
      <c r="G4008" s="13">
        <v>7491.13</v>
      </c>
      <c r="H4008" s="14">
        <f t="shared" si="434"/>
        <v>26376268.73</v>
      </c>
      <c r="I4008" s="14">
        <f>IF(F4008="GHS",H4008,H4008*Assumptions!$B$4)</f>
        <v>284863702.28400004</v>
      </c>
      <c r="J4008" s="15" t="str">
        <f>INDEX(Assumptions!$B$8:$B$12,MATCH(B4008,Assumptions!$A$8:$A$12,0))</f>
        <v>Fair Value Less Costs to Sell</v>
      </c>
      <c r="K4008" s="16">
        <f>G4008/(1-INDEX(Assumptions!$D$8:$D$12,MATCH(B4008,Assumptions!$A$8:$A$12,0)))</f>
        <v>8512.6477272727279</v>
      </c>
      <c r="L4008" s="16">
        <f t="shared" si="435"/>
        <v>224.73390000000001</v>
      </c>
      <c r="M4008" s="16">
        <f t="shared" si="436"/>
        <v>425.63238636363644</v>
      </c>
      <c r="N4008" s="14">
        <f>E4008*(K4008-L4008-M4008)*IF(F4008="GHS",1,Assumptions!$B$4)</f>
        <v>298977403.8971619</v>
      </c>
      <c r="O4008" s="15">
        <f t="shared" ca="1" si="437"/>
        <v>167</v>
      </c>
      <c r="P4008" s="15" t="str">
        <f t="shared" ca="1" si="438"/>
        <v>91-180d</v>
      </c>
      <c r="Q4008" s="17">
        <f ca="1">IF(P4008="0-90d",0,IF(P4008="91-180d",INDEX(Assumptions!$F$8:$F$12,MATCH(B4008,Assumptions!$A$8:$A$12,0)),IF(P4008="181-365d",INDEX(Assumptions!$G$8:$G$12,MATCH(B4008,Assumptions!$A$8:$A$12,0)),INDEX(Assumptions!$H$8:$H$12,MATCH(B4008,Assumptions!$A$8:$A$12,0)))))</f>
        <v>0.02</v>
      </c>
      <c r="R4008" s="14">
        <f t="shared" ca="1" si="439"/>
        <v>5697274.0456800004</v>
      </c>
      <c r="S4008" s="14">
        <f t="shared" ca="1" si="440"/>
        <v>279166428.23832005</v>
      </c>
      <c r="T4008" s="11" t="s">
        <v>25</v>
      </c>
      <c r="U4008" s="18" t="s">
        <v>26</v>
      </c>
    </row>
    <row r="4009" spans="1:21" ht="15" customHeight="1" x14ac:dyDescent="0.15">
      <c r="A4009" s="10" t="s">
        <v>4057</v>
      </c>
      <c r="B4009" s="11" t="s">
        <v>22</v>
      </c>
      <c r="C4009" s="11" t="s">
        <v>23</v>
      </c>
      <c r="D4009" s="12">
        <v>45808</v>
      </c>
      <c r="E4009" s="11">
        <v>3361</v>
      </c>
      <c r="F4009" s="11" t="s">
        <v>24</v>
      </c>
      <c r="G4009" s="13">
        <v>22467.67</v>
      </c>
      <c r="H4009" s="14">
        <f t="shared" si="434"/>
        <v>75513838.86999999</v>
      </c>
      <c r="I4009" s="14">
        <f>IF(F4009="GHS",H4009,H4009*Assumptions!$B$4)</f>
        <v>815549459.796</v>
      </c>
      <c r="J4009" s="15" t="str">
        <f>INDEX(Assumptions!$B$8:$B$12,MATCH(B4009,Assumptions!$A$8:$A$12,0))</f>
        <v>FIFO</v>
      </c>
      <c r="K4009" s="16">
        <f>G4009/(1-INDEX(Assumptions!$D$8:$D$12,MATCH(B4009,Assumptions!$A$8:$A$12,0)))</f>
        <v>27399.597560975606</v>
      </c>
      <c r="L4009" s="16">
        <f t="shared" si="435"/>
        <v>674.03009999999995</v>
      </c>
      <c r="M4009" s="16">
        <f t="shared" si="436"/>
        <v>1369.9798780487804</v>
      </c>
      <c r="N4009" s="14">
        <f>E4009*(K4009-L4009-M4009)*IF(F4009="GHS",1,Assumptions!$B$4)</f>
        <v>920377402.55514431</v>
      </c>
      <c r="O4009" s="15">
        <f t="shared" ca="1" si="437"/>
        <v>478</v>
      </c>
      <c r="P4009" s="15" t="str">
        <f t="shared" ca="1" si="438"/>
        <v>365d+</v>
      </c>
      <c r="Q4009" s="17">
        <f ca="1">IF(P4009="0-90d",0,IF(P4009="91-180d",INDEX(Assumptions!$F$8:$F$12,MATCH(B4009,Assumptions!$A$8:$A$12,0)),IF(P4009="181-365d",INDEX(Assumptions!$G$8:$G$12,MATCH(B4009,Assumptions!$A$8:$A$12,0)),INDEX(Assumptions!$H$8:$H$12,MATCH(B4009,Assumptions!$A$8:$A$12,0)))))</f>
        <v>0.5</v>
      </c>
      <c r="R4009" s="14">
        <f t="shared" ca="1" si="439"/>
        <v>407774729.898</v>
      </c>
      <c r="S4009" s="14">
        <f t="shared" ca="1" si="440"/>
        <v>407774729.898</v>
      </c>
      <c r="T4009" s="11" t="s">
        <v>25</v>
      </c>
      <c r="U4009" s="18" t="s">
        <v>26</v>
      </c>
    </row>
    <row r="4010" spans="1:21" ht="15" customHeight="1" x14ac:dyDescent="0.15">
      <c r="A4010" s="10" t="s">
        <v>4058</v>
      </c>
      <c r="B4010" s="11" t="s">
        <v>41</v>
      </c>
      <c r="C4010" s="11" t="s">
        <v>115</v>
      </c>
      <c r="D4010" s="12">
        <v>46077</v>
      </c>
      <c r="E4010" s="11">
        <v>1233</v>
      </c>
      <c r="F4010" s="11" t="s">
        <v>33</v>
      </c>
      <c r="G4010" s="13">
        <v>509.54</v>
      </c>
      <c r="H4010" s="14">
        <f t="shared" si="434"/>
        <v>628262.82000000007</v>
      </c>
      <c r="I4010" s="14">
        <f>IF(F4010="GHS",H4010,H4010*Assumptions!$B$4)</f>
        <v>628262.82000000007</v>
      </c>
      <c r="J4010" s="15" t="str">
        <f>INDEX(Assumptions!$B$8:$B$12,MATCH(B4010,Assumptions!$A$8:$A$12,0))</f>
        <v>Weighted Average</v>
      </c>
      <c r="K4010" s="16">
        <f>G4010/(1-INDEX(Assumptions!$D$8:$D$12,MATCH(B4010,Assumptions!$A$8:$A$12,0)))</f>
        <v>783.90769230769229</v>
      </c>
      <c r="L4010" s="16">
        <f t="shared" si="435"/>
        <v>15.286200000000001</v>
      </c>
      <c r="M4010" s="16">
        <f t="shared" si="436"/>
        <v>39.195384615384619</v>
      </c>
      <c r="N4010" s="14">
        <f>E4010*(K4010-L4010-M4010)*IF(F4010="GHS",1,Assumptions!$B$4)</f>
        <v>899382.39078461542</v>
      </c>
      <c r="O4010" s="15">
        <f t="shared" ca="1" si="437"/>
        <v>209</v>
      </c>
      <c r="P4010" s="15" t="str">
        <f t="shared" ca="1" si="438"/>
        <v>181-365d</v>
      </c>
      <c r="Q4010" s="17">
        <f ca="1">IF(P4010="0-90d",0,IF(P4010="91-180d",INDEX(Assumptions!$F$8:$F$12,MATCH(B4010,Assumptions!$A$8:$A$12,0)),IF(P4010="181-365d",INDEX(Assumptions!$G$8:$G$12,MATCH(B4010,Assumptions!$A$8:$A$12,0)),INDEX(Assumptions!$H$8:$H$12,MATCH(B4010,Assumptions!$A$8:$A$12,0)))))</f>
        <v>0.35</v>
      </c>
      <c r="R4010" s="14">
        <f t="shared" ca="1" si="439"/>
        <v>219891.98700000002</v>
      </c>
      <c r="S4010" s="14">
        <f t="shared" ca="1" si="440"/>
        <v>408370.83300000004</v>
      </c>
      <c r="T4010" s="11" t="s">
        <v>25</v>
      </c>
      <c r="U4010" s="18" t="s">
        <v>26</v>
      </c>
    </row>
    <row r="4011" spans="1:21" ht="15" customHeight="1" x14ac:dyDescent="0.15">
      <c r="A4011" s="10" t="s">
        <v>4059</v>
      </c>
      <c r="B4011" s="11" t="s">
        <v>22</v>
      </c>
      <c r="C4011" s="11" t="s">
        <v>23</v>
      </c>
      <c r="D4011" s="12">
        <v>45894</v>
      </c>
      <c r="E4011" s="11">
        <v>3107</v>
      </c>
      <c r="F4011" s="11" t="s">
        <v>24</v>
      </c>
      <c r="G4011" s="13">
        <v>16674.22</v>
      </c>
      <c r="H4011" s="14">
        <f t="shared" si="434"/>
        <v>51806801.540000007</v>
      </c>
      <c r="I4011" s="14">
        <f>IF(F4011="GHS",H4011,H4011*Assumptions!$B$4)</f>
        <v>559513456.63200009</v>
      </c>
      <c r="J4011" s="15" t="str">
        <f>INDEX(Assumptions!$B$8:$B$12,MATCH(B4011,Assumptions!$A$8:$A$12,0))</f>
        <v>FIFO</v>
      </c>
      <c r="K4011" s="16">
        <f>G4011/(1-INDEX(Assumptions!$D$8:$D$12,MATCH(B4011,Assumptions!$A$8:$A$12,0)))</f>
        <v>20334.414634146342</v>
      </c>
      <c r="L4011" s="16">
        <f t="shared" si="435"/>
        <v>500.22660000000002</v>
      </c>
      <c r="M4011" s="16">
        <f t="shared" si="436"/>
        <v>1016.7207317073171</v>
      </c>
      <c r="N4011" s="14">
        <f>E4011*(K4011-L4011-M4011)*IF(F4011="GHS",1,Assumptions!$B$4)</f>
        <v>631431405.81372285</v>
      </c>
      <c r="O4011" s="15">
        <f t="shared" ca="1" si="437"/>
        <v>392</v>
      </c>
      <c r="P4011" s="15" t="str">
        <f t="shared" ca="1" si="438"/>
        <v>365d+</v>
      </c>
      <c r="Q4011" s="17">
        <f ca="1">IF(P4011="0-90d",0,IF(P4011="91-180d",INDEX(Assumptions!$F$8:$F$12,MATCH(B4011,Assumptions!$A$8:$A$12,0)),IF(P4011="181-365d",INDEX(Assumptions!$G$8:$G$12,MATCH(B4011,Assumptions!$A$8:$A$12,0)),INDEX(Assumptions!$H$8:$H$12,MATCH(B4011,Assumptions!$A$8:$A$12,0)))))</f>
        <v>0.5</v>
      </c>
      <c r="R4011" s="14">
        <f t="shared" ca="1" si="439"/>
        <v>279756728.31600004</v>
      </c>
      <c r="S4011" s="14">
        <f t="shared" ca="1" si="440"/>
        <v>279756728.31600004</v>
      </c>
      <c r="T4011" s="11" t="s">
        <v>25</v>
      </c>
      <c r="U4011" s="18" t="s">
        <v>26</v>
      </c>
    </row>
    <row r="4012" spans="1:21" ht="15" customHeight="1" x14ac:dyDescent="0.15">
      <c r="A4012" s="10" t="s">
        <v>4060</v>
      </c>
      <c r="B4012" s="11" t="s">
        <v>31</v>
      </c>
      <c r="C4012" s="11" t="s">
        <v>76</v>
      </c>
      <c r="D4012" s="12">
        <v>46182</v>
      </c>
      <c r="E4012" s="11">
        <v>3291</v>
      </c>
      <c r="F4012" s="11" t="s">
        <v>33</v>
      </c>
      <c r="G4012" s="13">
        <v>3586.54</v>
      </c>
      <c r="H4012" s="14">
        <f t="shared" si="434"/>
        <v>11803303.140000001</v>
      </c>
      <c r="I4012" s="14">
        <f>IF(F4012="GHS",H4012,H4012*Assumptions!$B$4)</f>
        <v>11803303.140000001</v>
      </c>
      <c r="J4012" s="15" t="str">
        <f>INDEX(Assumptions!$B$8:$B$12,MATCH(B4012,Assumptions!$A$8:$A$12,0))</f>
        <v>Weighted Average</v>
      </c>
      <c r="K4012" s="16">
        <f>G4012/(1-INDEX(Assumptions!$D$8:$D$12,MATCH(B4012,Assumptions!$A$8:$A$12,0)))</f>
        <v>4981.3055555555557</v>
      </c>
      <c r="L4012" s="16">
        <f t="shared" si="435"/>
        <v>107.5962</v>
      </c>
      <c r="M4012" s="16">
        <f t="shared" si="436"/>
        <v>249.06527777777779</v>
      </c>
      <c r="N4012" s="14">
        <f>E4012*(K4012-L4012-M4012)*IF(F4012="GHS",1,Assumptions!$B$4)</f>
        <v>15219703.659966668</v>
      </c>
      <c r="O4012" s="15">
        <f t="shared" ca="1" si="437"/>
        <v>104</v>
      </c>
      <c r="P4012" s="15" t="str">
        <f t="shared" ca="1" si="438"/>
        <v>91-180d</v>
      </c>
      <c r="Q4012" s="17">
        <f ca="1">IF(P4012="0-90d",0,IF(P4012="91-180d",INDEX(Assumptions!$F$8:$F$12,MATCH(B4012,Assumptions!$A$8:$A$12,0)),IF(P4012="181-365d",INDEX(Assumptions!$G$8:$G$12,MATCH(B4012,Assumptions!$A$8:$A$12,0)),INDEX(Assumptions!$H$8:$H$12,MATCH(B4012,Assumptions!$A$8:$A$12,0)))))</f>
        <v>0.05</v>
      </c>
      <c r="R4012" s="14">
        <f t="shared" ca="1" si="439"/>
        <v>590165.15700000001</v>
      </c>
      <c r="S4012" s="14">
        <f t="shared" ca="1" si="440"/>
        <v>11213137.983000001</v>
      </c>
      <c r="T4012" s="11" t="s">
        <v>25</v>
      </c>
      <c r="U4012" s="18" t="s">
        <v>26</v>
      </c>
    </row>
    <row r="4013" spans="1:21" ht="15" customHeight="1" x14ac:dyDescent="0.15">
      <c r="A4013" s="10" t="s">
        <v>4061</v>
      </c>
      <c r="B4013" s="11" t="s">
        <v>31</v>
      </c>
      <c r="C4013" s="11" t="s">
        <v>32</v>
      </c>
      <c r="D4013" s="12">
        <v>45746</v>
      </c>
      <c r="E4013" s="11">
        <v>3163</v>
      </c>
      <c r="F4013" s="11" t="s">
        <v>33</v>
      </c>
      <c r="G4013" s="13">
        <v>2885.33</v>
      </c>
      <c r="H4013" s="14">
        <f t="shared" si="434"/>
        <v>9126298.7899999991</v>
      </c>
      <c r="I4013" s="14">
        <f>IF(F4013="GHS",H4013,H4013*Assumptions!$B$4)</f>
        <v>9126298.7899999991</v>
      </c>
      <c r="J4013" s="15" t="str">
        <f>INDEX(Assumptions!$B$8:$B$12,MATCH(B4013,Assumptions!$A$8:$A$12,0))</f>
        <v>Weighted Average</v>
      </c>
      <c r="K4013" s="16">
        <f>G4013/(1-INDEX(Assumptions!$D$8:$D$12,MATCH(B4013,Assumptions!$A$8:$A$12,0)))</f>
        <v>4007.4027777777778</v>
      </c>
      <c r="L4013" s="16">
        <f t="shared" si="435"/>
        <v>86.559899999999999</v>
      </c>
      <c r="M4013" s="16">
        <f t="shared" si="436"/>
        <v>200.3701388888889</v>
      </c>
      <c r="N4013" s="14">
        <f>E4013*(K4013-L4013-M4013)*IF(F4013="GHS",1,Assumptions!$B$4)</f>
        <v>11767855.273105554</v>
      </c>
      <c r="O4013" s="15">
        <f t="shared" ca="1" si="437"/>
        <v>540</v>
      </c>
      <c r="P4013" s="15" t="str">
        <f t="shared" ca="1" si="438"/>
        <v>365d+</v>
      </c>
      <c r="Q4013" s="17">
        <f ca="1">IF(P4013="0-90d",0,IF(P4013="91-180d",INDEX(Assumptions!$F$8:$F$12,MATCH(B4013,Assumptions!$A$8:$A$12,0)),IF(P4013="181-365d",INDEX(Assumptions!$G$8:$G$12,MATCH(B4013,Assumptions!$A$8:$A$12,0)),INDEX(Assumptions!$H$8:$H$12,MATCH(B4013,Assumptions!$A$8:$A$12,0)))))</f>
        <v>0.6</v>
      </c>
      <c r="R4013" s="14">
        <f t="shared" ca="1" si="439"/>
        <v>5475779.2739999993</v>
      </c>
      <c r="S4013" s="14">
        <f t="shared" si="440"/>
        <v>0</v>
      </c>
      <c r="T4013" s="11" t="s">
        <v>39</v>
      </c>
      <c r="U4013" s="18" t="s">
        <v>26</v>
      </c>
    </row>
    <row r="4014" spans="1:21" ht="15" customHeight="1" x14ac:dyDescent="0.15">
      <c r="A4014" s="10" t="s">
        <v>4062</v>
      </c>
      <c r="B4014" s="11" t="s">
        <v>31</v>
      </c>
      <c r="C4014" s="11" t="s">
        <v>32</v>
      </c>
      <c r="D4014" s="12">
        <v>46020</v>
      </c>
      <c r="E4014" s="11">
        <v>3840</v>
      </c>
      <c r="F4014" s="11" t="s">
        <v>33</v>
      </c>
      <c r="G4014" s="13">
        <v>1788</v>
      </c>
      <c r="H4014" s="14">
        <f t="shared" si="434"/>
        <v>6865920</v>
      </c>
      <c r="I4014" s="14">
        <f>IF(F4014="GHS",H4014,H4014*Assumptions!$B$4)</f>
        <v>6865920</v>
      </c>
      <c r="J4014" s="15" t="str">
        <f>INDEX(Assumptions!$B$8:$B$12,MATCH(B4014,Assumptions!$A$8:$A$12,0))</f>
        <v>Weighted Average</v>
      </c>
      <c r="K4014" s="16">
        <f>G4014/(1-INDEX(Assumptions!$D$8:$D$12,MATCH(B4014,Assumptions!$A$8:$A$12,0)))</f>
        <v>2483.3333333333335</v>
      </c>
      <c r="L4014" s="16">
        <f t="shared" si="435"/>
        <v>53.64</v>
      </c>
      <c r="M4014" s="16">
        <f t="shared" si="436"/>
        <v>124.16666666666669</v>
      </c>
      <c r="N4014" s="14">
        <f>E4014*(K4014-L4014-M4014)*IF(F4014="GHS",1,Assumptions!$B$4)</f>
        <v>8853222.4000000022</v>
      </c>
      <c r="O4014" s="15">
        <f t="shared" ca="1" si="437"/>
        <v>266</v>
      </c>
      <c r="P4014" s="15" t="str">
        <f t="shared" ca="1" si="438"/>
        <v>181-365d</v>
      </c>
      <c r="Q4014" s="17">
        <f ca="1">IF(P4014="0-90d",0,IF(P4014="91-180d",INDEX(Assumptions!$F$8:$F$12,MATCH(B4014,Assumptions!$A$8:$A$12,0)),IF(P4014="181-365d",INDEX(Assumptions!$G$8:$G$12,MATCH(B4014,Assumptions!$A$8:$A$12,0)),INDEX(Assumptions!$H$8:$H$12,MATCH(B4014,Assumptions!$A$8:$A$12,0)))))</f>
        <v>0.2</v>
      </c>
      <c r="R4014" s="14">
        <f t="shared" ca="1" si="439"/>
        <v>1373184</v>
      </c>
      <c r="S4014" s="14">
        <f t="shared" ca="1" si="440"/>
        <v>5492736</v>
      </c>
      <c r="T4014" s="11" t="s">
        <v>25</v>
      </c>
      <c r="U4014" s="18" t="s">
        <v>26</v>
      </c>
    </row>
    <row r="4015" spans="1:21" ht="15" customHeight="1" x14ac:dyDescent="0.15">
      <c r="A4015" s="10" t="s">
        <v>4063</v>
      </c>
      <c r="B4015" s="11" t="s">
        <v>46</v>
      </c>
      <c r="C4015" s="11" t="s">
        <v>119</v>
      </c>
      <c r="D4015" s="12">
        <v>45988</v>
      </c>
      <c r="E4015" s="11">
        <v>4803</v>
      </c>
      <c r="F4015" s="11" t="s">
        <v>33</v>
      </c>
      <c r="G4015" s="13">
        <v>566831.18000000005</v>
      </c>
      <c r="H4015" s="14">
        <f t="shared" si="434"/>
        <v>2722490157.5400004</v>
      </c>
      <c r="I4015" s="14">
        <f>IF(F4015="GHS",H4015,H4015*Assumptions!$B$4)</f>
        <v>2722490157.5400004</v>
      </c>
      <c r="J4015" s="15" t="str">
        <f>INDEX(Assumptions!$B$8:$B$12,MATCH(B4015,Assumptions!$A$8:$A$12,0))</f>
        <v>Specific Identification</v>
      </c>
      <c r="K4015" s="16">
        <f>G4015/(1-INDEX(Assumptions!$D$8:$D$12,MATCH(B4015,Assumptions!$A$8:$A$12,0)))</f>
        <v>726706.64102564112</v>
      </c>
      <c r="L4015" s="16">
        <f t="shared" si="435"/>
        <v>17004.935400000002</v>
      </c>
      <c r="M4015" s="16">
        <f t="shared" si="436"/>
        <v>36335.332051282057</v>
      </c>
      <c r="N4015" s="14">
        <f>E4015*(K4015-L4015-M4015)*IF(F4015="GHS",1,Assumptions!$B$4)</f>
        <v>3234178692.277647</v>
      </c>
      <c r="O4015" s="15">
        <f t="shared" ca="1" si="437"/>
        <v>298</v>
      </c>
      <c r="P4015" s="15" t="str">
        <f t="shared" ca="1" si="438"/>
        <v>181-365d</v>
      </c>
      <c r="Q4015" s="17">
        <f ca="1">IF(P4015="0-90d",0,IF(P4015="91-180d",INDEX(Assumptions!$F$8:$F$12,MATCH(B4015,Assumptions!$A$8:$A$12,0)),IF(P4015="181-365d",INDEX(Assumptions!$G$8:$G$12,MATCH(B4015,Assumptions!$A$8:$A$12,0)),INDEX(Assumptions!$H$8:$H$12,MATCH(B4015,Assumptions!$A$8:$A$12,0)))))</f>
        <v>0.05</v>
      </c>
      <c r="R4015" s="14">
        <f t="shared" ca="1" si="439"/>
        <v>136124507.87700003</v>
      </c>
      <c r="S4015" s="14">
        <f t="shared" si="440"/>
        <v>0</v>
      </c>
      <c r="T4015" s="11" t="s">
        <v>39</v>
      </c>
      <c r="U4015" s="18" t="s">
        <v>26</v>
      </c>
    </row>
    <row r="4016" spans="1:21" ht="15" customHeight="1" x14ac:dyDescent="0.15">
      <c r="A4016" s="10" t="s">
        <v>4064</v>
      </c>
      <c r="B4016" s="11" t="s">
        <v>31</v>
      </c>
      <c r="C4016" s="11" t="s">
        <v>32</v>
      </c>
      <c r="D4016" s="12">
        <v>45757</v>
      </c>
      <c r="E4016" s="11">
        <v>1209</v>
      </c>
      <c r="F4016" s="11" t="s">
        <v>33</v>
      </c>
      <c r="G4016" s="13">
        <v>3251.46</v>
      </c>
      <c r="H4016" s="14">
        <f t="shared" si="434"/>
        <v>3931015.14</v>
      </c>
      <c r="I4016" s="14">
        <f>IF(F4016="GHS",H4016,H4016*Assumptions!$B$4)</f>
        <v>3931015.14</v>
      </c>
      <c r="J4016" s="15" t="str">
        <f>INDEX(Assumptions!$B$8:$B$12,MATCH(B4016,Assumptions!$A$8:$A$12,0))</f>
        <v>Weighted Average</v>
      </c>
      <c r="K4016" s="16">
        <f>G4016/(1-INDEX(Assumptions!$D$8:$D$12,MATCH(B4016,Assumptions!$A$8:$A$12,0)))</f>
        <v>4515.916666666667</v>
      </c>
      <c r="L4016" s="16">
        <f t="shared" si="435"/>
        <v>97.543800000000005</v>
      </c>
      <c r="M4016" s="16">
        <f t="shared" si="436"/>
        <v>225.79583333333335</v>
      </c>
      <c r="N4016" s="14">
        <f>E4016*(K4016-L4016-M4016)*IF(F4016="GHS",1,Assumptions!$B$4)</f>
        <v>5068825.6332999999</v>
      </c>
      <c r="O4016" s="15">
        <f t="shared" ca="1" si="437"/>
        <v>529</v>
      </c>
      <c r="P4016" s="15" t="str">
        <f t="shared" ca="1" si="438"/>
        <v>365d+</v>
      </c>
      <c r="Q4016" s="17">
        <f ca="1">IF(P4016="0-90d",0,IF(P4016="91-180d",INDEX(Assumptions!$F$8:$F$12,MATCH(B4016,Assumptions!$A$8:$A$12,0)),IF(P4016="181-365d",INDEX(Assumptions!$G$8:$G$12,MATCH(B4016,Assumptions!$A$8:$A$12,0)),INDEX(Assumptions!$H$8:$H$12,MATCH(B4016,Assumptions!$A$8:$A$12,0)))))</f>
        <v>0.6</v>
      </c>
      <c r="R4016" s="14">
        <f t="shared" ca="1" si="439"/>
        <v>2358609.0839999998</v>
      </c>
      <c r="S4016" s="14">
        <f t="shared" ca="1" si="440"/>
        <v>1572406.0560000003</v>
      </c>
      <c r="T4016" s="11" t="s">
        <v>25</v>
      </c>
      <c r="U4016" s="18" t="s">
        <v>36</v>
      </c>
    </row>
    <row r="4017" spans="1:21" ht="15" customHeight="1" x14ac:dyDescent="0.15">
      <c r="A4017" s="10" t="s">
        <v>4065</v>
      </c>
      <c r="B4017" s="11" t="s">
        <v>41</v>
      </c>
      <c r="C4017" s="11" t="s">
        <v>42</v>
      </c>
      <c r="D4017" s="12">
        <v>45860</v>
      </c>
      <c r="E4017" s="11">
        <v>824</v>
      </c>
      <c r="F4017" s="11" t="s">
        <v>33</v>
      </c>
      <c r="G4017" s="13">
        <v>87.95</v>
      </c>
      <c r="H4017" s="14">
        <f t="shared" si="434"/>
        <v>72470.8</v>
      </c>
      <c r="I4017" s="14">
        <f>IF(F4017="GHS",H4017,H4017*Assumptions!$B$4)</f>
        <v>72470.8</v>
      </c>
      <c r="J4017" s="15" t="str">
        <f>INDEX(Assumptions!$B$8:$B$12,MATCH(B4017,Assumptions!$A$8:$A$12,0))</f>
        <v>Weighted Average</v>
      </c>
      <c r="K4017" s="16">
        <f>G4017/(1-INDEX(Assumptions!$D$8:$D$12,MATCH(B4017,Assumptions!$A$8:$A$12,0)))</f>
        <v>135.30769230769232</v>
      </c>
      <c r="L4017" s="16">
        <f t="shared" si="435"/>
        <v>2.6385000000000001</v>
      </c>
      <c r="M4017" s="16">
        <f t="shared" si="436"/>
        <v>6.7653846153846162</v>
      </c>
      <c r="N4017" s="14">
        <f>E4017*(K4017-L4017-M4017)*IF(F4017="GHS",1,Assumptions!$B$4)</f>
        <v>103744.73753846156</v>
      </c>
      <c r="O4017" s="15">
        <f t="shared" ca="1" si="437"/>
        <v>426</v>
      </c>
      <c r="P4017" s="15" t="str">
        <f t="shared" ca="1" si="438"/>
        <v>365d+</v>
      </c>
      <c r="Q4017" s="17">
        <f ca="1">IF(P4017="0-90d",0,IF(P4017="91-180d",INDEX(Assumptions!$F$8:$F$12,MATCH(B4017,Assumptions!$A$8:$A$12,0)),IF(P4017="181-365d",INDEX(Assumptions!$G$8:$G$12,MATCH(B4017,Assumptions!$A$8:$A$12,0)),INDEX(Assumptions!$H$8:$H$12,MATCH(B4017,Assumptions!$A$8:$A$12,0)))))</f>
        <v>0.8</v>
      </c>
      <c r="R4017" s="14">
        <f t="shared" ca="1" si="439"/>
        <v>57976.640000000007</v>
      </c>
      <c r="S4017" s="14">
        <f t="shared" ca="1" si="440"/>
        <v>14494.159999999996</v>
      </c>
      <c r="T4017" s="11" t="s">
        <v>25</v>
      </c>
      <c r="U4017" s="18" t="s">
        <v>26</v>
      </c>
    </row>
    <row r="4018" spans="1:21" ht="15" customHeight="1" x14ac:dyDescent="0.15">
      <c r="A4018" s="10" t="s">
        <v>4066</v>
      </c>
      <c r="B4018" s="11" t="s">
        <v>31</v>
      </c>
      <c r="C4018" s="11" t="s">
        <v>32</v>
      </c>
      <c r="D4018" s="12">
        <v>46177</v>
      </c>
      <c r="E4018" s="11">
        <v>1073</v>
      </c>
      <c r="F4018" s="11" t="s">
        <v>33</v>
      </c>
      <c r="G4018" s="13">
        <v>2248.1</v>
      </c>
      <c r="H4018" s="14">
        <f t="shared" si="434"/>
        <v>2412211.2999999998</v>
      </c>
      <c r="I4018" s="14">
        <f>IF(F4018="GHS",H4018,H4018*Assumptions!$B$4)</f>
        <v>2412211.2999999998</v>
      </c>
      <c r="J4018" s="15" t="str">
        <f>INDEX(Assumptions!$B$8:$B$12,MATCH(B4018,Assumptions!$A$8:$A$12,0))</f>
        <v>Weighted Average</v>
      </c>
      <c r="K4018" s="16">
        <f>G4018/(1-INDEX(Assumptions!$D$8:$D$12,MATCH(B4018,Assumptions!$A$8:$A$12,0)))</f>
        <v>3122.3611111111113</v>
      </c>
      <c r="L4018" s="16">
        <f t="shared" si="435"/>
        <v>67.442999999999998</v>
      </c>
      <c r="M4018" s="16">
        <f t="shared" si="436"/>
        <v>156.11805555555557</v>
      </c>
      <c r="N4018" s="14">
        <f>E4018*(K4018-L4018-M4018)*IF(F4018="GHS",1,Assumptions!$B$4)</f>
        <v>3110412.4596111109</v>
      </c>
      <c r="O4018" s="15">
        <f t="shared" ca="1" si="437"/>
        <v>109</v>
      </c>
      <c r="P4018" s="15" t="str">
        <f t="shared" ca="1" si="438"/>
        <v>91-180d</v>
      </c>
      <c r="Q4018" s="17">
        <f ca="1">IF(P4018="0-90d",0,IF(P4018="91-180d",INDEX(Assumptions!$F$8:$F$12,MATCH(B4018,Assumptions!$A$8:$A$12,0)),IF(P4018="181-365d",INDEX(Assumptions!$G$8:$G$12,MATCH(B4018,Assumptions!$A$8:$A$12,0)),INDEX(Assumptions!$H$8:$H$12,MATCH(B4018,Assumptions!$A$8:$A$12,0)))))</f>
        <v>0.05</v>
      </c>
      <c r="R4018" s="14">
        <f t="shared" ca="1" si="439"/>
        <v>120610.565</v>
      </c>
      <c r="S4018" s="14">
        <f t="shared" ca="1" si="440"/>
        <v>2291600.7349999999</v>
      </c>
      <c r="T4018" s="11" t="s">
        <v>25</v>
      </c>
      <c r="U4018" s="18" t="s">
        <v>26</v>
      </c>
    </row>
    <row r="4019" spans="1:21" ht="15" customHeight="1" x14ac:dyDescent="0.15">
      <c r="A4019" s="10" t="s">
        <v>4067</v>
      </c>
      <c r="B4019" s="11" t="s">
        <v>22</v>
      </c>
      <c r="C4019" s="11" t="s">
        <v>61</v>
      </c>
      <c r="D4019" s="12">
        <v>46165</v>
      </c>
      <c r="E4019" s="11">
        <v>1405</v>
      </c>
      <c r="F4019" s="11" t="s">
        <v>24</v>
      </c>
      <c r="G4019" s="13">
        <v>12138.66</v>
      </c>
      <c r="H4019" s="14">
        <f t="shared" si="434"/>
        <v>17054817.300000001</v>
      </c>
      <c r="I4019" s="14">
        <f>IF(F4019="GHS",H4019,H4019*Assumptions!$B$4)</f>
        <v>184192026.84000003</v>
      </c>
      <c r="J4019" s="15" t="str">
        <f>INDEX(Assumptions!$B$8:$B$12,MATCH(B4019,Assumptions!$A$8:$A$12,0))</f>
        <v>FIFO</v>
      </c>
      <c r="K4019" s="16">
        <f>G4019/(1-INDEX(Assumptions!$D$8:$D$12,MATCH(B4019,Assumptions!$A$8:$A$12,0)))</f>
        <v>14803.243902439022</v>
      </c>
      <c r="L4019" s="16">
        <f t="shared" si="435"/>
        <v>364.15979999999996</v>
      </c>
      <c r="M4019" s="16">
        <f t="shared" si="436"/>
        <v>740.16219512195119</v>
      </c>
      <c r="N4019" s="14">
        <f>E4019*(K4019-L4019-M4019)*IF(F4019="GHS",1,Assumptions!$B$4)</f>
        <v>207867441.02162924</v>
      </c>
      <c r="O4019" s="15">
        <f t="shared" ca="1" si="437"/>
        <v>121</v>
      </c>
      <c r="P4019" s="15" t="str">
        <f t="shared" ca="1" si="438"/>
        <v>91-180d</v>
      </c>
      <c r="Q4019" s="17">
        <f ca="1">IF(P4019="0-90d",0,IF(P4019="91-180d",INDEX(Assumptions!$F$8:$F$12,MATCH(B4019,Assumptions!$A$8:$A$12,0)),IF(P4019="181-365d",INDEX(Assumptions!$G$8:$G$12,MATCH(B4019,Assumptions!$A$8:$A$12,0)),INDEX(Assumptions!$H$8:$H$12,MATCH(B4019,Assumptions!$A$8:$A$12,0)))))</f>
        <v>0.03</v>
      </c>
      <c r="R4019" s="14">
        <f t="shared" ca="1" si="439"/>
        <v>5525760.8052000012</v>
      </c>
      <c r="S4019" s="14">
        <f t="shared" ca="1" si="440"/>
        <v>178666266.03480002</v>
      </c>
      <c r="T4019" s="11" t="s">
        <v>25</v>
      </c>
      <c r="U4019" s="18" t="s">
        <v>26</v>
      </c>
    </row>
    <row r="4020" spans="1:21" ht="15" customHeight="1" x14ac:dyDescent="0.15">
      <c r="A4020" s="10" t="s">
        <v>4068</v>
      </c>
      <c r="B4020" s="11" t="s">
        <v>28</v>
      </c>
      <c r="C4020" s="11" t="s">
        <v>35</v>
      </c>
      <c r="D4020" s="12">
        <v>45774</v>
      </c>
      <c r="E4020" s="11">
        <v>3459</v>
      </c>
      <c r="F4020" s="11" t="s">
        <v>24</v>
      </c>
      <c r="G4020" s="13">
        <v>7513.11</v>
      </c>
      <c r="H4020" s="14">
        <f t="shared" si="434"/>
        <v>25987847.489999998</v>
      </c>
      <c r="I4020" s="14">
        <f>IF(F4020="GHS",H4020,H4020*Assumptions!$B$4)</f>
        <v>280668752.89200002</v>
      </c>
      <c r="J4020" s="15" t="str">
        <f>INDEX(Assumptions!$B$8:$B$12,MATCH(B4020,Assumptions!$A$8:$A$12,0))</f>
        <v>Fair Value Less Costs to Sell</v>
      </c>
      <c r="K4020" s="16">
        <f>G4020/(1-INDEX(Assumptions!$D$8:$D$12,MATCH(B4020,Assumptions!$A$8:$A$12,0)))</f>
        <v>8537.625</v>
      </c>
      <c r="L4020" s="16">
        <f t="shared" si="435"/>
        <v>225.39329999999998</v>
      </c>
      <c r="M4020" s="16">
        <f t="shared" si="436"/>
        <v>426.88125000000002</v>
      </c>
      <c r="N4020" s="14">
        <f>E4020*(K4020-L4020-M4020)*IF(F4020="GHS",1,Assumptions!$B$4)</f>
        <v>294574613.83073997</v>
      </c>
      <c r="O4020" s="15">
        <f t="shared" ca="1" si="437"/>
        <v>512</v>
      </c>
      <c r="P4020" s="15" t="str">
        <f t="shared" ca="1" si="438"/>
        <v>365d+</v>
      </c>
      <c r="Q4020" s="17">
        <f ca="1">IF(P4020="0-90d",0,IF(P4020="91-180d",INDEX(Assumptions!$F$8:$F$12,MATCH(B4020,Assumptions!$A$8:$A$12,0)),IF(P4020="181-365d",INDEX(Assumptions!$G$8:$G$12,MATCH(B4020,Assumptions!$A$8:$A$12,0)),INDEX(Assumptions!$H$8:$H$12,MATCH(B4020,Assumptions!$A$8:$A$12,0)))))</f>
        <v>0.4</v>
      </c>
      <c r="R4020" s="14">
        <f t="shared" ca="1" si="439"/>
        <v>112267501.15680002</v>
      </c>
      <c r="S4020" s="14">
        <f t="shared" ca="1" si="440"/>
        <v>168401251.73519999</v>
      </c>
      <c r="T4020" s="11" t="s">
        <v>25</v>
      </c>
      <c r="U4020" s="18" t="s">
        <v>26</v>
      </c>
    </row>
    <row r="4021" spans="1:21" ht="15" customHeight="1" x14ac:dyDescent="0.15">
      <c r="A4021" s="10" t="s">
        <v>4069</v>
      </c>
      <c r="B4021" s="11" t="s">
        <v>28</v>
      </c>
      <c r="C4021" s="11" t="s">
        <v>29</v>
      </c>
      <c r="D4021" s="12">
        <v>45874</v>
      </c>
      <c r="E4021" s="11">
        <v>4841</v>
      </c>
      <c r="F4021" s="11" t="s">
        <v>24</v>
      </c>
      <c r="G4021" s="13">
        <v>6893.51</v>
      </c>
      <c r="H4021" s="14">
        <f t="shared" si="434"/>
        <v>33371481.91</v>
      </c>
      <c r="I4021" s="14">
        <f>IF(F4021="GHS",H4021,H4021*Assumptions!$B$4)</f>
        <v>360412004.62800002</v>
      </c>
      <c r="J4021" s="15" t="str">
        <f>INDEX(Assumptions!$B$8:$B$12,MATCH(B4021,Assumptions!$A$8:$A$12,0))</f>
        <v>Fair Value Less Costs to Sell</v>
      </c>
      <c r="K4021" s="16">
        <f>G4021/(1-INDEX(Assumptions!$D$8:$D$12,MATCH(B4021,Assumptions!$A$8:$A$12,0)))</f>
        <v>7833.534090909091</v>
      </c>
      <c r="L4021" s="16">
        <f t="shared" si="435"/>
        <v>206.80529999999999</v>
      </c>
      <c r="M4021" s="16">
        <f t="shared" si="436"/>
        <v>391.67670454545458</v>
      </c>
      <c r="N4021" s="14">
        <f>E4021*(K4021-L4021-M4021)*IF(F4021="GHS",1,Assumptions!$B$4)</f>
        <v>378268781.22093278</v>
      </c>
      <c r="O4021" s="15">
        <f t="shared" ca="1" si="437"/>
        <v>412</v>
      </c>
      <c r="P4021" s="15" t="str">
        <f t="shared" ca="1" si="438"/>
        <v>365d+</v>
      </c>
      <c r="Q4021" s="17">
        <f ca="1">IF(P4021="0-90d",0,IF(P4021="91-180d",INDEX(Assumptions!$F$8:$F$12,MATCH(B4021,Assumptions!$A$8:$A$12,0)),IF(P4021="181-365d",INDEX(Assumptions!$G$8:$G$12,MATCH(B4021,Assumptions!$A$8:$A$12,0)),INDEX(Assumptions!$H$8:$H$12,MATCH(B4021,Assumptions!$A$8:$A$12,0)))))</f>
        <v>0.4</v>
      </c>
      <c r="R4021" s="14">
        <f t="shared" ca="1" si="439"/>
        <v>144164801.85120001</v>
      </c>
      <c r="S4021" s="14">
        <f t="shared" ca="1" si="440"/>
        <v>216247202.77680001</v>
      </c>
      <c r="T4021" s="11" t="s">
        <v>25</v>
      </c>
      <c r="U4021" s="18" t="s">
        <v>26</v>
      </c>
    </row>
    <row r="4022" spans="1:21" ht="15" customHeight="1" x14ac:dyDescent="0.15">
      <c r="A4022" s="10" t="s">
        <v>4070</v>
      </c>
      <c r="B4022" s="11" t="s">
        <v>28</v>
      </c>
      <c r="C4022" s="11" t="s">
        <v>29</v>
      </c>
      <c r="D4022" s="12">
        <v>45855</v>
      </c>
      <c r="E4022" s="11">
        <v>3176</v>
      </c>
      <c r="F4022" s="11" t="s">
        <v>24</v>
      </c>
      <c r="G4022" s="13">
        <v>4246.1099999999997</v>
      </c>
      <c r="H4022" s="14">
        <f t="shared" si="434"/>
        <v>13485645.359999999</v>
      </c>
      <c r="I4022" s="14">
        <f>IF(F4022="GHS",H4022,H4022*Assumptions!$B$4)</f>
        <v>145644969.88800001</v>
      </c>
      <c r="J4022" s="15" t="str">
        <f>INDEX(Assumptions!$B$8:$B$12,MATCH(B4022,Assumptions!$A$8:$A$12,0))</f>
        <v>Fair Value Less Costs to Sell</v>
      </c>
      <c r="K4022" s="16">
        <f>G4022/(1-INDEX(Assumptions!$D$8:$D$12,MATCH(B4022,Assumptions!$A$8:$A$12,0)))</f>
        <v>4825.125</v>
      </c>
      <c r="L4022" s="16">
        <f t="shared" si="435"/>
        <v>127.38329999999999</v>
      </c>
      <c r="M4022" s="16">
        <f t="shared" si="436"/>
        <v>241.25625000000002</v>
      </c>
      <c r="N4022" s="14">
        <f>E4022*(K4022-L4022-M4022)*IF(F4022="GHS",1,Assumptions!$B$4)</f>
        <v>152861016.12335998</v>
      </c>
      <c r="O4022" s="15">
        <f t="shared" ca="1" si="437"/>
        <v>431</v>
      </c>
      <c r="P4022" s="15" t="str">
        <f t="shared" ca="1" si="438"/>
        <v>365d+</v>
      </c>
      <c r="Q4022" s="17">
        <f ca="1">IF(P4022="0-90d",0,IF(P4022="91-180d",INDEX(Assumptions!$F$8:$F$12,MATCH(B4022,Assumptions!$A$8:$A$12,0)),IF(P4022="181-365d",INDEX(Assumptions!$G$8:$G$12,MATCH(B4022,Assumptions!$A$8:$A$12,0)),INDEX(Assumptions!$H$8:$H$12,MATCH(B4022,Assumptions!$A$8:$A$12,0)))))</f>
        <v>0.4</v>
      </c>
      <c r="R4022" s="14">
        <f t="shared" ca="1" si="439"/>
        <v>58257987.955200009</v>
      </c>
      <c r="S4022" s="14">
        <f t="shared" ca="1" si="440"/>
        <v>87386981.932799995</v>
      </c>
      <c r="T4022" s="11" t="s">
        <v>25</v>
      </c>
      <c r="U4022" s="18" t="s">
        <v>26</v>
      </c>
    </row>
    <row r="4023" spans="1:21" ht="15" customHeight="1" x14ac:dyDescent="0.15">
      <c r="A4023" s="10" t="s">
        <v>4071</v>
      </c>
      <c r="B4023" s="11" t="s">
        <v>31</v>
      </c>
      <c r="C4023" s="11" t="s">
        <v>76</v>
      </c>
      <c r="D4023" s="12">
        <v>45835</v>
      </c>
      <c r="E4023" s="11">
        <v>2938</v>
      </c>
      <c r="F4023" s="11" t="s">
        <v>33</v>
      </c>
      <c r="G4023" s="13">
        <v>1221.95</v>
      </c>
      <c r="H4023" s="14">
        <f t="shared" si="434"/>
        <v>3590089.1</v>
      </c>
      <c r="I4023" s="14">
        <f>IF(F4023="GHS",H4023,H4023*Assumptions!$B$4)</f>
        <v>3590089.1</v>
      </c>
      <c r="J4023" s="15" t="str">
        <f>INDEX(Assumptions!$B$8:$B$12,MATCH(B4023,Assumptions!$A$8:$A$12,0))</f>
        <v>Weighted Average</v>
      </c>
      <c r="K4023" s="16">
        <f>G4023/(1-INDEX(Assumptions!$D$8:$D$12,MATCH(B4023,Assumptions!$A$8:$A$12,0)))</f>
        <v>1697.1527777777778</v>
      </c>
      <c r="L4023" s="16">
        <f t="shared" si="435"/>
        <v>36.658499999999997</v>
      </c>
      <c r="M4023" s="16">
        <f t="shared" si="436"/>
        <v>84.8576388888889</v>
      </c>
      <c r="N4023" s="14">
        <f>E4023*(K4023-L4023-M4023)*IF(F4023="GHS",1,Assumptions!$B$4)</f>
        <v>4629220.4450555556</v>
      </c>
      <c r="O4023" s="15">
        <f t="shared" ca="1" si="437"/>
        <v>451</v>
      </c>
      <c r="P4023" s="15" t="str">
        <f t="shared" ca="1" si="438"/>
        <v>365d+</v>
      </c>
      <c r="Q4023" s="17">
        <f ca="1">IF(P4023="0-90d",0,IF(P4023="91-180d",INDEX(Assumptions!$F$8:$F$12,MATCH(B4023,Assumptions!$A$8:$A$12,0)),IF(P4023="181-365d",INDEX(Assumptions!$G$8:$G$12,MATCH(B4023,Assumptions!$A$8:$A$12,0)),INDEX(Assumptions!$H$8:$H$12,MATCH(B4023,Assumptions!$A$8:$A$12,0)))))</f>
        <v>0.6</v>
      </c>
      <c r="R4023" s="14">
        <f t="shared" ca="1" si="439"/>
        <v>2154053.46</v>
      </c>
      <c r="S4023" s="14">
        <f t="shared" ca="1" si="440"/>
        <v>1436035.6400000001</v>
      </c>
      <c r="T4023" s="11" t="s">
        <v>25</v>
      </c>
      <c r="U4023" s="18" t="s">
        <v>26</v>
      </c>
    </row>
    <row r="4024" spans="1:21" ht="15" customHeight="1" x14ac:dyDescent="0.15">
      <c r="A4024" s="10" t="s">
        <v>4072</v>
      </c>
      <c r="B4024" s="11" t="s">
        <v>28</v>
      </c>
      <c r="C4024" s="11" t="s">
        <v>29</v>
      </c>
      <c r="D4024" s="12">
        <v>46210</v>
      </c>
      <c r="E4024" s="11">
        <v>2523</v>
      </c>
      <c r="F4024" s="11" t="s">
        <v>24</v>
      </c>
      <c r="G4024" s="13">
        <v>6806.89</v>
      </c>
      <c r="H4024" s="14">
        <f t="shared" si="434"/>
        <v>17173783.470000003</v>
      </c>
      <c r="I4024" s="14">
        <f>IF(F4024="GHS",H4024,H4024*Assumptions!$B$4)</f>
        <v>185476861.47600004</v>
      </c>
      <c r="J4024" s="15" t="str">
        <f>INDEX(Assumptions!$B$8:$B$12,MATCH(B4024,Assumptions!$A$8:$A$12,0))</f>
        <v>Fair Value Less Costs to Sell</v>
      </c>
      <c r="K4024" s="16">
        <f>G4024/(1-INDEX(Assumptions!$D$8:$D$12,MATCH(B4024,Assumptions!$A$8:$A$12,0)))</f>
        <v>7735.102272727273</v>
      </c>
      <c r="L4024" s="16">
        <f t="shared" si="435"/>
        <v>204.20670000000001</v>
      </c>
      <c r="M4024" s="16">
        <f t="shared" si="436"/>
        <v>386.75511363636366</v>
      </c>
      <c r="N4024" s="14">
        <f>E4024*(K4024-L4024-M4024)*IF(F4024="GHS",1,Assumptions!$B$4)</f>
        <v>194666396.88549277</v>
      </c>
      <c r="O4024" s="15">
        <f t="shared" ca="1" si="437"/>
        <v>76</v>
      </c>
      <c r="P4024" s="15" t="str">
        <f t="shared" ca="1" si="438"/>
        <v>0-90d</v>
      </c>
      <c r="Q4024" s="17">
        <f ca="1">IF(P4024="0-90d",0,IF(P4024="91-180d",INDEX(Assumptions!$F$8:$F$12,MATCH(B4024,Assumptions!$A$8:$A$12,0)),IF(P4024="181-365d",INDEX(Assumptions!$G$8:$G$12,MATCH(B4024,Assumptions!$A$8:$A$12,0)),INDEX(Assumptions!$H$8:$H$12,MATCH(B4024,Assumptions!$A$8:$A$12,0)))))</f>
        <v>0</v>
      </c>
      <c r="R4024" s="14">
        <f t="shared" ca="1" si="439"/>
        <v>0</v>
      </c>
      <c r="S4024" s="14">
        <f t="shared" ca="1" si="440"/>
        <v>185476861.47600004</v>
      </c>
      <c r="T4024" s="11" t="s">
        <v>25</v>
      </c>
      <c r="U4024" s="18" t="s">
        <v>36</v>
      </c>
    </row>
    <row r="4025" spans="1:21" ht="15" customHeight="1" x14ac:dyDescent="0.15">
      <c r="A4025" s="10" t="s">
        <v>4073</v>
      </c>
      <c r="B4025" s="11" t="s">
        <v>41</v>
      </c>
      <c r="C4025" s="11" t="s">
        <v>42</v>
      </c>
      <c r="D4025" s="12">
        <v>45791</v>
      </c>
      <c r="E4025" s="11">
        <v>1766</v>
      </c>
      <c r="F4025" s="11" t="s">
        <v>33</v>
      </c>
      <c r="G4025" s="13">
        <v>600.26</v>
      </c>
      <c r="H4025" s="14">
        <f t="shared" si="434"/>
        <v>1060059.1599999999</v>
      </c>
      <c r="I4025" s="14">
        <f>IF(F4025="GHS",H4025,H4025*Assumptions!$B$4)</f>
        <v>1060059.1599999999</v>
      </c>
      <c r="J4025" s="15" t="str">
        <f>INDEX(Assumptions!$B$8:$B$12,MATCH(B4025,Assumptions!$A$8:$A$12,0))</f>
        <v>Weighted Average</v>
      </c>
      <c r="K4025" s="16">
        <f>G4025/(1-INDEX(Assumptions!$D$8:$D$12,MATCH(B4025,Assumptions!$A$8:$A$12,0)))</f>
        <v>923.47692307692307</v>
      </c>
      <c r="L4025" s="16">
        <f t="shared" si="435"/>
        <v>18.0078</v>
      </c>
      <c r="M4025" s="16">
        <f t="shared" si="436"/>
        <v>46.173846153846156</v>
      </c>
      <c r="N4025" s="14">
        <f>E4025*(K4025-L4025-M4025)*IF(F4025="GHS",1,Assumptions!$B$4)</f>
        <v>1517515.4590461538</v>
      </c>
      <c r="O4025" s="15">
        <f t="shared" ca="1" si="437"/>
        <v>495</v>
      </c>
      <c r="P4025" s="15" t="str">
        <f t="shared" ca="1" si="438"/>
        <v>365d+</v>
      </c>
      <c r="Q4025" s="17">
        <f ca="1">IF(P4025="0-90d",0,IF(P4025="91-180d",INDEX(Assumptions!$F$8:$F$12,MATCH(B4025,Assumptions!$A$8:$A$12,0)),IF(P4025="181-365d",INDEX(Assumptions!$G$8:$G$12,MATCH(B4025,Assumptions!$A$8:$A$12,0)),INDEX(Assumptions!$H$8:$H$12,MATCH(B4025,Assumptions!$A$8:$A$12,0)))))</f>
        <v>0.8</v>
      </c>
      <c r="R4025" s="14">
        <f t="shared" ca="1" si="439"/>
        <v>848047.32799999998</v>
      </c>
      <c r="S4025" s="14">
        <f t="shared" ca="1" si="440"/>
        <v>212011.83199999994</v>
      </c>
      <c r="T4025" s="11" t="s">
        <v>25</v>
      </c>
      <c r="U4025" s="18" t="s">
        <v>26</v>
      </c>
    </row>
    <row r="4026" spans="1:21" ht="15" customHeight="1" x14ac:dyDescent="0.15">
      <c r="A4026" s="10" t="s">
        <v>4074</v>
      </c>
      <c r="B4026" s="11" t="s">
        <v>31</v>
      </c>
      <c r="C4026" s="11" t="s">
        <v>76</v>
      </c>
      <c r="D4026" s="12">
        <v>45951</v>
      </c>
      <c r="E4026" s="11">
        <v>705</v>
      </c>
      <c r="F4026" s="11" t="s">
        <v>33</v>
      </c>
      <c r="G4026" s="13">
        <v>844.48</v>
      </c>
      <c r="H4026" s="14">
        <f t="shared" si="434"/>
        <v>595358.4</v>
      </c>
      <c r="I4026" s="14">
        <f>IF(F4026="GHS",H4026,H4026*Assumptions!$B$4)</f>
        <v>595358.4</v>
      </c>
      <c r="J4026" s="15" t="str">
        <f>INDEX(Assumptions!$B$8:$B$12,MATCH(B4026,Assumptions!$A$8:$A$12,0))</f>
        <v>Weighted Average</v>
      </c>
      <c r="K4026" s="16">
        <f>G4026/(1-INDEX(Assumptions!$D$8:$D$12,MATCH(B4026,Assumptions!$A$8:$A$12,0)))</f>
        <v>1172.8888888888889</v>
      </c>
      <c r="L4026" s="16">
        <f t="shared" si="435"/>
        <v>25.334399999999999</v>
      </c>
      <c r="M4026" s="16">
        <f t="shared" si="436"/>
        <v>58.644444444444446</v>
      </c>
      <c r="N4026" s="14">
        <f>E4026*(K4026-L4026-M4026)*IF(F4026="GHS",1,Assumptions!$B$4)</f>
        <v>767681.58133333339</v>
      </c>
      <c r="O4026" s="15">
        <f t="shared" ca="1" si="437"/>
        <v>335</v>
      </c>
      <c r="P4026" s="15" t="str">
        <f t="shared" ca="1" si="438"/>
        <v>181-365d</v>
      </c>
      <c r="Q4026" s="17">
        <f ca="1">IF(P4026="0-90d",0,IF(P4026="91-180d",INDEX(Assumptions!$F$8:$F$12,MATCH(B4026,Assumptions!$A$8:$A$12,0)),IF(P4026="181-365d",INDEX(Assumptions!$G$8:$G$12,MATCH(B4026,Assumptions!$A$8:$A$12,0)),INDEX(Assumptions!$H$8:$H$12,MATCH(B4026,Assumptions!$A$8:$A$12,0)))))</f>
        <v>0.2</v>
      </c>
      <c r="R4026" s="14">
        <f t="shared" ca="1" si="439"/>
        <v>119071.68000000001</v>
      </c>
      <c r="S4026" s="14">
        <f t="shared" ca="1" si="440"/>
        <v>476286.72000000003</v>
      </c>
      <c r="T4026" s="11" t="s">
        <v>25</v>
      </c>
      <c r="U4026" s="18" t="s">
        <v>26</v>
      </c>
    </row>
    <row r="4027" spans="1:21" ht="15" customHeight="1" x14ac:dyDescent="0.15">
      <c r="A4027" s="10" t="s">
        <v>4075</v>
      </c>
      <c r="B4027" s="11" t="s">
        <v>31</v>
      </c>
      <c r="C4027" s="11" t="s">
        <v>32</v>
      </c>
      <c r="D4027" s="12">
        <v>46170</v>
      </c>
      <c r="E4027" s="11">
        <v>2189</v>
      </c>
      <c r="F4027" s="11" t="s">
        <v>33</v>
      </c>
      <c r="G4027" s="13">
        <v>2871.88</v>
      </c>
      <c r="H4027" s="14">
        <f t="shared" si="434"/>
        <v>6286545.3200000003</v>
      </c>
      <c r="I4027" s="14">
        <f>IF(F4027="GHS",H4027,H4027*Assumptions!$B$4)</f>
        <v>6286545.3200000003</v>
      </c>
      <c r="J4027" s="15" t="str">
        <f>INDEX(Assumptions!$B$8:$B$12,MATCH(B4027,Assumptions!$A$8:$A$12,0))</f>
        <v>Weighted Average</v>
      </c>
      <c r="K4027" s="16">
        <f>G4027/(1-INDEX(Assumptions!$D$8:$D$12,MATCH(B4027,Assumptions!$A$8:$A$12,0)))</f>
        <v>3988.7222222222226</v>
      </c>
      <c r="L4027" s="16">
        <f t="shared" si="435"/>
        <v>86.156400000000005</v>
      </c>
      <c r="M4027" s="16">
        <f t="shared" si="436"/>
        <v>199.43611111111113</v>
      </c>
      <c r="N4027" s="14">
        <f>E4027*(K4027-L4027-M4027)*IF(F4027="GHS",1,Assumptions!$B$4)</f>
        <v>8106150.937622223</v>
      </c>
      <c r="O4027" s="15">
        <f t="shared" ca="1" si="437"/>
        <v>116</v>
      </c>
      <c r="P4027" s="15" t="str">
        <f t="shared" ca="1" si="438"/>
        <v>91-180d</v>
      </c>
      <c r="Q4027" s="17">
        <f ca="1">IF(P4027="0-90d",0,IF(P4027="91-180d",INDEX(Assumptions!$F$8:$F$12,MATCH(B4027,Assumptions!$A$8:$A$12,0)),IF(P4027="181-365d",INDEX(Assumptions!$G$8:$G$12,MATCH(B4027,Assumptions!$A$8:$A$12,0)),INDEX(Assumptions!$H$8:$H$12,MATCH(B4027,Assumptions!$A$8:$A$12,0)))))</f>
        <v>0.05</v>
      </c>
      <c r="R4027" s="14">
        <f t="shared" ca="1" si="439"/>
        <v>314327.266</v>
      </c>
      <c r="S4027" s="14">
        <f t="shared" ca="1" si="440"/>
        <v>5972218.0540000005</v>
      </c>
      <c r="T4027" s="11" t="s">
        <v>25</v>
      </c>
      <c r="U4027" s="18" t="s">
        <v>26</v>
      </c>
    </row>
    <row r="4028" spans="1:21" ht="15" customHeight="1" x14ac:dyDescent="0.15">
      <c r="A4028" s="10" t="s">
        <v>4076</v>
      </c>
      <c r="B4028" s="11" t="s">
        <v>22</v>
      </c>
      <c r="C4028" s="11" t="s">
        <v>23</v>
      </c>
      <c r="D4028" s="12">
        <v>46214</v>
      </c>
      <c r="E4028" s="11">
        <v>4882</v>
      </c>
      <c r="F4028" s="11" t="s">
        <v>24</v>
      </c>
      <c r="G4028" s="13">
        <v>39088.39</v>
      </c>
      <c r="H4028" s="14">
        <f t="shared" si="434"/>
        <v>190829519.97999999</v>
      </c>
      <c r="I4028" s="14">
        <f>IF(F4028="GHS",H4028,H4028*Assumptions!$B$4)</f>
        <v>2060958815.7839999</v>
      </c>
      <c r="J4028" s="15" t="str">
        <f>INDEX(Assumptions!$B$8:$B$12,MATCH(B4028,Assumptions!$A$8:$A$12,0))</f>
        <v>FIFO</v>
      </c>
      <c r="K4028" s="16">
        <f>G4028/(1-INDEX(Assumptions!$D$8:$D$12,MATCH(B4028,Assumptions!$A$8:$A$12,0)))</f>
        <v>47668.768292682922</v>
      </c>
      <c r="L4028" s="16">
        <f t="shared" si="435"/>
        <v>1172.6516999999999</v>
      </c>
      <c r="M4028" s="16">
        <f t="shared" si="436"/>
        <v>2383.4384146341463</v>
      </c>
      <c r="N4028" s="14">
        <f>E4028*(K4028-L4028-M4028)*IF(F4028="GHS",1,Assumptions!$B$4)</f>
        <v>2325867424.5445285</v>
      </c>
      <c r="O4028" s="15">
        <f t="shared" ca="1" si="437"/>
        <v>72</v>
      </c>
      <c r="P4028" s="15" t="str">
        <f t="shared" ca="1" si="438"/>
        <v>0-90d</v>
      </c>
      <c r="Q4028" s="17">
        <f ca="1">IF(P4028="0-90d",0,IF(P4028="91-180d",INDEX(Assumptions!$F$8:$F$12,MATCH(B4028,Assumptions!$A$8:$A$12,0)),IF(P4028="181-365d",INDEX(Assumptions!$G$8:$G$12,MATCH(B4028,Assumptions!$A$8:$A$12,0)),INDEX(Assumptions!$H$8:$H$12,MATCH(B4028,Assumptions!$A$8:$A$12,0)))))</f>
        <v>0</v>
      </c>
      <c r="R4028" s="14">
        <f t="shared" ca="1" si="439"/>
        <v>0</v>
      </c>
      <c r="S4028" s="14">
        <f t="shared" ca="1" si="440"/>
        <v>2060958815.7839999</v>
      </c>
      <c r="T4028" s="11" t="s">
        <v>25</v>
      </c>
      <c r="U4028" s="18" t="s">
        <v>26</v>
      </c>
    </row>
    <row r="4029" spans="1:21" ht="15" customHeight="1" x14ac:dyDescent="0.15">
      <c r="A4029" s="10" t="s">
        <v>4077</v>
      </c>
      <c r="B4029" s="11" t="s">
        <v>28</v>
      </c>
      <c r="C4029" s="11" t="s">
        <v>29</v>
      </c>
      <c r="D4029" s="12">
        <v>46107</v>
      </c>
      <c r="E4029" s="11">
        <v>1223</v>
      </c>
      <c r="F4029" s="11" t="s">
        <v>24</v>
      </c>
      <c r="G4029" s="13">
        <v>9783.9599999999991</v>
      </c>
      <c r="H4029" s="14">
        <f t="shared" si="434"/>
        <v>11965783.079999998</v>
      </c>
      <c r="I4029" s="14">
        <f>IF(F4029="GHS",H4029,H4029*Assumptions!$B$4)</f>
        <v>129230457.26399998</v>
      </c>
      <c r="J4029" s="15" t="str">
        <f>INDEX(Assumptions!$B$8:$B$12,MATCH(B4029,Assumptions!$A$8:$A$12,0))</f>
        <v>Fair Value Less Costs to Sell</v>
      </c>
      <c r="K4029" s="16">
        <f>G4029/(1-INDEX(Assumptions!$D$8:$D$12,MATCH(B4029,Assumptions!$A$8:$A$12,0)))</f>
        <v>11118.136363636362</v>
      </c>
      <c r="L4029" s="16">
        <f t="shared" si="435"/>
        <v>293.51879999999994</v>
      </c>
      <c r="M4029" s="16">
        <f t="shared" si="436"/>
        <v>555.90681818181815</v>
      </c>
      <c r="N4029" s="14">
        <f>E4029*(K4029-L4029-M4029)*IF(F4029="GHS",1,Assumptions!$B$4)</f>
        <v>135633239.0102618</v>
      </c>
      <c r="O4029" s="15">
        <f t="shared" ca="1" si="437"/>
        <v>179</v>
      </c>
      <c r="P4029" s="15" t="str">
        <f t="shared" ca="1" si="438"/>
        <v>91-180d</v>
      </c>
      <c r="Q4029" s="17">
        <f ca="1">IF(P4029="0-90d",0,IF(P4029="91-180d",INDEX(Assumptions!$F$8:$F$12,MATCH(B4029,Assumptions!$A$8:$A$12,0)),IF(P4029="181-365d",INDEX(Assumptions!$G$8:$G$12,MATCH(B4029,Assumptions!$A$8:$A$12,0)),INDEX(Assumptions!$H$8:$H$12,MATCH(B4029,Assumptions!$A$8:$A$12,0)))))</f>
        <v>0.02</v>
      </c>
      <c r="R4029" s="14">
        <f t="shared" ca="1" si="439"/>
        <v>2584609.1452799998</v>
      </c>
      <c r="S4029" s="14">
        <f t="shared" ca="1" si="440"/>
        <v>126645848.11871998</v>
      </c>
      <c r="T4029" s="11" t="s">
        <v>25</v>
      </c>
      <c r="U4029" s="18" t="s">
        <v>26</v>
      </c>
    </row>
    <row r="4030" spans="1:21" ht="15" customHeight="1" x14ac:dyDescent="0.15">
      <c r="A4030" s="10" t="s">
        <v>4078</v>
      </c>
      <c r="B4030" s="11" t="s">
        <v>41</v>
      </c>
      <c r="C4030" s="11" t="s">
        <v>49</v>
      </c>
      <c r="D4030" s="12">
        <v>45991</v>
      </c>
      <c r="E4030" s="11">
        <v>3111</v>
      </c>
      <c r="F4030" s="11" t="s">
        <v>33</v>
      </c>
      <c r="G4030" s="13">
        <v>243.85</v>
      </c>
      <c r="H4030" s="14">
        <f t="shared" si="434"/>
        <v>758617.35</v>
      </c>
      <c r="I4030" s="14">
        <f>IF(F4030="GHS",H4030,H4030*Assumptions!$B$4)</f>
        <v>758617.35</v>
      </c>
      <c r="J4030" s="15" t="str">
        <f>INDEX(Assumptions!$B$8:$B$12,MATCH(B4030,Assumptions!$A$8:$A$12,0))</f>
        <v>Weighted Average</v>
      </c>
      <c r="K4030" s="16">
        <f>G4030/(1-INDEX(Assumptions!$D$8:$D$12,MATCH(B4030,Assumptions!$A$8:$A$12,0)))</f>
        <v>375.15384615384613</v>
      </c>
      <c r="L4030" s="16">
        <f t="shared" si="435"/>
        <v>7.3154999999999992</v>
      </c>
      <c r="M4030" s="16">
        <f t="shared" si="436"/>
        <v>18.757692307692306</v>
      </c>
      <c r="N4030" s="14">
        <f>E4030*(K4030-L4030-M4030)*IF(F4030="GHS",1,Assumptions!$B$4)</f>
        <v>1085989.9141153847</v>
      </c>
      <c r="O4030" s="15">
        <f t="shared" ca="1" si="437"/>
        <v>295</v>
      </c>
      <c r="P4030" s="15" t="str">
        <f t="shared" ca="1" si="438"/>
        <v>181-365d</v>
      </c>
      <c r="Q4030" s="17">
        <f ca="1">IF(P4030="0-90d",0,IF(P4030="91-180d",INDEX(Assumptions!$F$8:$F$12,MATCH(B4030,Assumptions!$A$8:$A$12,0)),IF(P4030="181-365d",INDEX(Assumptions!$G$8:$G$12,MATCH(B4030,Assumptions!$A$8:$A$12,0)),INDEX(Assumptions!$H$8:$H$12,MATCH(B4030,Assumptions!$A$8:$A$12,0)))))</f>
        <v>0.35</v>
      </c>
      <c r="R4030" s="14">
        <f t="shared" ca="1" si="439"/>
        <v>265516.07249999995</v>
      </c>
      <c r="S4030" s="14">
        <f t="shared" ca="1" si="440"/>
        <v>493101.27750000003</v>
      </c>
      <c r="T4030" s="11" t="s">
        <v>25</v>
      </c>
      <c r="U4030" s="18" t="s">
        <v>26</v>
      </c>
    </row>
    <row r="4031" spans="1:21" ht="15" customHeight="1" x14ac:dyDescent="0.15">
      <c r="A4031" s="10" t="s">
        <v>4079</v>
      </c>
      <c r="B4031" s="11" t="s">
        <v>31</v>
      </c>
      <c r="C4031" s="11" t="s">
        <v>63</v>
      </c>
      <c r="D4031" s="12">
        <v>46194</v>
      </c>
      <c r="E4031" s="11">
        <v>2872</v>
      </c>
      <c r="F4031" s="11" t="s">
        <v>33</v>
      </c>
      <c r="G4031" s="13">
        <v>3322.25</v>
      </c>
      <c r="H4031" s="14">
        <f t="shared" si="434"/>
        <v>9541502</v>
      </c>
      <c r="I4031" s="14">
        <f>IF(F4031="GHS",H4031,H4031*Assumptions!$B$4)</f>
        <v>9541502</v>
      </c>
      <c r="J4031" s="15" t="str">
        <f>INDEX(Assumptions!$B$8:$B$12,MATCH(B4031,Assumptions!$A$8:$A$12,0))</f>
        <v>Weighted Average</v>
      </c>
      <c r="K4031" s="16">
        <f>G4031/(1-INDEX(Assumptions!$D$8:$D$12,MATCH(B4031,Assumptions!$A$8:$A$12,0)))</f>
        <v>4614.2361111111113</v>
      </c>
      <c r="L4031" s="16">
        <f t="shared" si="435"/>
        <v>99.66749999999999</v>
      </c>
      <c r="M4031" s="16">
        <f t="shared" si="436"/>
        <v>230.71180555555557</v>
      </c>
      <c r="N4031" s="14">
        <f>E4031*(K4031-L4031-M4031)*IF(F4031="GHS",1,Assumptions!$B$4)</f>
        <v>12303236.745555557</v>
      </c>
      <c r="O4031" s="15">
        <f t="shared" ca="1" si="437"/>
        <v>92</v>
      </c>
      <c r="P4031" s="15" t="str">
        <f t="shared" ca="1" si="438"/>
        <v>91-180d</v>
      </c>
      <c r="Q4031" s="17">
        <f ca="1">IF(P4031="0-90d",0,IF(P4031="91-180d",INDEX(Assumptions!$F$8:$F$12,MATCH(B4031,Assumptions!$A$8:$A$12,0)),IF(P4031="181-365d",INDEX(Assumptions!$G$8:$G$12,MATCH(B4031,Assumptions!$A$8:$A$12,0)),INDEX(Assumptions!$H$8:$H$12,MATCH(B4031,Assumptions!$A$8:$A$12,0)))))</f>
        <v>0.05</v>
      </c>
      <c r="R4031" s="14">
        <f t="shared" ca="1" si="439"/>
        <v>477075.10000000003</v>
      </c>
      <c r="S4031" s="14">
        <f t="shared" ca="1" si="440"/>
        <v>9064426.9000000004</v>
      </c>
      <c r="T4031" s="11" t="s">
        <v>25</v>
      </c>
      <c r="U4031" s="18" t="s">
        <v>26</v>
      </c>
    </row>
    <row r="4032" spans="1:21" ht="15" customHeight="1" x14ac:dyDescent="0.15">
      <c r="A4032" s="10" t="s">
        <v>4080</v>
      </c>
      <c r="B4032" s="11" t="s">
        <v>28</v>
      </c>
      <c r="C4032" s="11" t="s">
        <v>29</v>
      </c>
      <c r="D4032" s="12">
        <v>46033</v>
      </c>
      <c r="E4032" s="11">
        <v>1070</v>
      </c>
      <c r="F4032" s="11" t="s">
        <v>24</v>
      </c>
      <c r="G4032" s="13">
        <v>6203.41</v>
      </c>
      <c r="H4032" s="14">
        <f t="shared" si="434"/>
        <v>6637648.7000000002</v>
      </c>
      <c r="I4032" s="14">
        <f>IF(F4032="GHS",H4032,H4032*Assumptions!$B$4)</f>
        <v>71686605.960000008</v>
      </c>
      <c r="J4032" s="15" t="str">
        <f>INDEX(Assumptions!$B$8:$B$12,MATCH(B4032,Assumptions!$A$8:$A$12,0))</f>
        <v>Fair Value Less Costs to Sell</v>
      </c>
      <c r="K4032" s="16">
        <f>G4032/(1-INDEX(Assumptions!$D$8:$D$12,MATCH(B4032,Assumptions!$A$8:$A$12,0)))</f>
        <v>7049.329545454545</v>
      </c>
      <c r="L4032" s="16">
        <f t="shared" si="435"/>
        <v>186.10229999999999</v>
      </c>
      <c r="M4032" s="16">
        <f t="shared" si="436"/>
        <v>352.46647727272727</v>
      </c>
      <c r="N4032" s="14">
        <f>E4032*(K4032-L4032-M4032)*IF(F4032="GHS",1,Assumptions!$B$4)</f>
        <v>75238351.437109098</v>
      </c>
      <c r="O4032" s="15">
        <f t="shared" ca="1" si="437"/>
        <v>253</v>
      </c>
      <c r="P4032" s="15" t="str">
        <f t="shared" ca="1" si="438"/>
        <v>181-365d</v>
      </c>
      <c r="Q4032" s="17">
        <f ca="1">IF(P4032="0-90d",0,IF(P4032="91-180d",INDEX(Assumptions!$F$8:$F$12,MATCH(B4032,Assumptions!$A$8:$A$12,0)),IF(P4032="181-365d",INDEX(Assumptions!$G$8:$G$12,MATCH(B4032,Assumptions!$A$8:$A$12,0)),INDEX(Assumptions!$H$8:$H$12,MATCH(B4032,Assumptions!$A$8:$A$12,0)))))</f>
        <v>0.1</v>
      </c>
      <c r="R4032" s="14">
        <f t="shared" ca="1" si="439"/>
        <v>7168660.5960000008</v>
      </c>
      <c r="S4032" s="14">
        <f t="shared" si="440"/>
        <v>0</v>
      </c>
      <c r="T4032" s="11" t="s">
        <v>39</v>
      </c>
      <c r="U4032" s="18" t="s">
        <v>26</v>
      </c>
    </row>
    <row r="4033" spans="1:21" ht="15" customHeight="1" x14ac:dyDescent="0.15">
      <c r="A4033" s="10" t="s">
        <v>4081</v>
      </c>
      <c r="B4033" s="11" t="s">
        <v>31</v>
      </c>
      <c r="C4033" s="11" t="s">
        <v>63</v>
      </c>
      <c r="D4033" s="12">
        <v>46019</v>
      </c>
      <c r="E4033" s="11">
        <v>2777</v>
      </c>
      <c r="F4033" s="11" t="s">
        <v>33</v>
      </c>
      <c r="G4033" s="13">
        <v>2382.86</v>
      </c>
      <c r="H4033" s="14">
        <f t="shared" si="434"/>
        <v>6617202.2200000007</v>
      </c>
      <c r="I4033" s="14">
        <f>IF(F4033="GHS",H4033,H4033*Assumptions!$B$4)</f>
        <v>6617202.2200000007</v>
      </c>
      <c r="J4033" s="15" t="str">
        <f>INDEX(Assumptions!$B$8:$B$12,MATCH(B4033,Assumptions!$A$8:$A$12,0))</f>
        <v>Weighted Average</v>
      </c>
      <c r="K4033" s="16">
        <f>G4033/(1-INDEX(Assumptions!$D$8:$D$12,MATCH(B4033,Assumptions!$A$8:$A$12,0)))</f>
        <v>3309.5277777777783</v>
      </c>
      <c r="L4033" s="16">
        <f t="shared" si="435"/>
        <v>71.485799999999998</v>
      </c>
      <c r="M4033" s="16">
        <f t="shared" si="436"/>
        <v>165.47638888888892</v>
      </c>
      <c r="N4033" s="14">
        <f>E4033*(K4033-L4033-M4033)*IF(F4033="GHS",1,Assumptions!$B$4)</f>
        <v>8532514.6403444465</v>
      </c>
      <c r="O4033" s="15">
        <f t="shared" ca="1" si="437"/>
        <v>267</v>
      </c>
      <c r="P4033" s="15" t="str">
        <f t="shared" ca="1" si="438"/>
        <v>181-365d</v>
      </c>
      <c r="Q4033" s="17">
        <f ca="1">IF(P4033="0-90d",0,IF(P4033="91-180d",INDEX(Assumptions!$F$8:$F$12,MATCH(B4033,Assumptions!$A$8:$A$12,0)),IF(P4033="181-365d",INDEX(Assumptions!$G$8:$G$12,MATCH(B4033,Assumptions!$A$8:$A$12,0)),INDEX(Assumptions!$H$8:$H$12,MATCH(B4033,Assumptions!$A$8:$A$12,0)))))</f>
        <v>0.2</v>
      </c>
      <c r="R4033" s="14">
        <f t="shared" ca="1" si="439"/>
        <v>1323440.4440000001</v>
      </c>
      <c r="S4033" s="14">
        <f t="shared" ca="1" si="440"/>
        <v>5293761.7760000005</v>
      </c>
      <c r="T4033" s="11" t="s">
        <v>25</v>
      </c>
      <c r="U4033" s="18" t="s">
        <v>36</v>
      </c>
    </row>
    <row r="4034" spans="1:21" ht="15" customHeight="1" x14ac:dyDescent="0.15">
      <c r="A4034" s="10" t="s">
        <v>4082</v>
      </c>
      <c r="B4034" s="11" t="s">
        <v>31</v>
      </c>
      <c r="C4034" s="11" t="s">
        <v>32</v>
      </c>
      <c r="D4034" s="12">
        <v>45859</v>
      </c>
      <c r="E4034" s="11">
        <v>2193</v>
      </c>
      <c r="F4034" s="11" t="s">
        <v>33</v>
      </c>
      <c r="G4034" s="13">
        <v>960.75</v>
      </c>
      <c r="H4034" s="14">
        <f t="shared" ref="H4034:H4097" si="441">E4034*G4034</f>
        <v>2106924.75</v>
      </c>
      <c r="I4034" s="14">
        <f>IF(F4034="GHS",H4034,H4034*Assumptions!$B$4)</f>
        <v>2106924.75</v>
      </c>
      <c r="J4034" s="15" t="str">
        <f>INDEX(Assumptions!$B$8:$B$12,MATCH(B4034,Assumptions!$A$8:$A$12,0))</f>
        <v>Weighted Average</v>
      </c>
      <c r="K4034" s="16">
        <f>G4034/(1-INDEX(Assumptions!$D$8:$D$12,MATCH(B4034,Assumptions!$A$8:$A$12,0)))</f>
        <v>1334.375</v>
      </c>
      <c r="L4034" s="16">
        <f t="shared" ref="L4034:L4097" si="442">G4034*0.03</f>
        <v>28.822499999999998</v>
      </c>
      <c r="M4034" s="16">
        <f t="shared" ref="M4034:M4097" si="443">K4034*0.05</f>
        <v>66.71875</v>
      </c>
      <c r="N4034" s="14">
        <f>E4034*(K4034-L4034-M4034)*IF(F4034="GHS",1,Assumptions!$B$4)</f>
        <v>2716762.4137499998</v>
      </c>
      <c r="O4034" s="15">
        <f t="shared" ref="O4034:O4097" ca="1" si="444">TODAY()-D4034</f>
        <v>427</v>
      </c>
      <c r="P4034" s="15" t="str">
        <f t="shared" ref="P4034:P4097" ca="1" si="445">IF(O4034&lt;=90,"0-90d",IF(O4034&lt;=180,"91-180d",IF(O4034&lt;=365,"181-365d","365d+")))</f>
        <v>365d+</v>
      </c>
      <c r="Q4034" s="17">
        <f ca="1">IF(P4034="0-90d",0,IF(P4034="91-180d",INDEX(Assumptions!$F$8:$F$12,MATCH(B4034,Assumptions!$A$8:$A$12,0)),IF(P4034="181-365d",INDEX(Assumptions!$G$8:$G$12,MATCH(B4034,Assumptions!$A$8:$A$12,0)),INDEX(Assumptions!$H$8:$H$12,MATCH(B4034,Assumptions!$A$8:$A$12,0)))))</f>
        <v>0.6</v>
      </c>
      <c r="R4034" s="14">
        <f t="shared" ref="R4034:R4097" ca="1" si="446">I4034*Q4034</f>
        <v>1264154.8499999999</v>
      </c>
      <c r="S4034" s="14">
        <f t="shared" ref="S4034:S4097" ca="1" si="447">IF(T4034="Held on Consignment (Not Owned)",0,MIN(I4034-R4034,N4034))</f>
        <v>842769.90000000014</v>
      </c>
      <c r="T4034" s="11" t="s">
        <v>25</v>
      </c>
      <c r="U4034" s="18" t="s">
        <v>26</v>
      </c>
    </row>
    <row r="4035" spans="1:21" ht="15" customHeight="1" x14ac:dyDescent="0.15">
      <c r="A4035" s="10" t="s">
        <v>4083</v>
      </c>
      <c r="B4035" s="11" t="s">
        <v>28</v>
      </c>
      <c r="C4035" s="11" t="s">
        <v>38</v>
      </c>
      <c r="D4035" s="12">
        <v>45957</v>
      </c>
      <c r="E4035" s="11">
        <v>3751</v>
      </c>
      <c r="F4035" s="11" t="s">
        <v>24</v>
      </c>
      <c r="G4035" s="13">
        <v>19650.18</v>
      </c>
      <c r="H4035" s="14">
        <f t="shared" si="441"/>
        <v>73707825.180000007</v>
      </c>
      <c r="I4035" s="14">
        <f>IF(F4035="GHS",H4035,H4035*Assumptions!$B$4)</f>
        <v>796044511.94400012</v>
      </c>
      <c r="J4035" s="15" t="str">
        <f>INDEX(Assumptions!$B$8:$B$12,MATCH(B4035,Assumptions!$A$8:$A$12,0))</f>
        <v>Fair Value Less Costs to Sell</v>
      </c>
      <c r="K4035" s="16">
        <f>G4035/(1-INDEX(Assumptions!$D$8:$D$12,MATCH(B4035,Assumptions!$A$8:$A$12,0)))</f>
        <v>22329.75</v>
      </c>
      <c r="L4035" s="16">
        <f t="shared" si="442"/>
        <v>589.50540000000001</v>
      </c>
      <c r="M4035" s="16">
        <f t="shared" si="443"/>
        <v>1116.4875</v>
      </c>
      <c r="N4035" s="14">
        <f>E4035*(K4035-L4035-M4035)*IF(F4035="GHS",1,Assumptions!$B$4)</f>
        <v>835484899.12668002</v>
      </c>
      <c r="O4035" s="15">
        <f t="shared" ca="1" si="444"/>
        <v>329</v>
      </c>
      <c r="P4035" s="15" t="str">
        <f t="shared" ca="1" si="445"/>
        <v>181-365d</v>
      </c>
      <c r="Q4035" s="17">
        <f ca="1">IF(P4035="0-90d",0,IF(P4035="91-180d",INDEX(Assumptions!$F$8:$F$12,MATCH(B4035,Assumptions!$A$8:$A$12,0)),IF(P4035="181-365d",INDEX(Assumptions!$G$8:$G$12,MATCH(B4035,Assumptions!$A$8:$A$12,0)),INDEX(Assumptions!$H$8:$H$12,MATCH(B4035,Assumptions!$A$8:$A$12,0)))))</f>
        <v>0.1</v>
      </c>
      <c r="R4035" s="14">
        <f t="shared" ca="1" si="446"/>
        <v>79604451.194400012</v>
      </c>
      <c r="S4035" s="14">
        <f t="shared" si="447"/>
        <v>0</v>
      </c>
      <c r="T4035" s="11" t="s">
        <v>39</v>
      </c>
      <c r="U4035" s="18" t="s">
        <v>26</v>
      </c>
    </row>
    <row r="4036" spans="1:21" ht="15" customHeight="1" x14ac:dyDescent="0.15">
      <c r="A4036" s="10" t="s">
        <v>4084</v>
      </c>
      <c r="B4036" s="11" t="s">
        <v>31</v>
      </c>
      <c r="C4036" s="11" t="s">
        <v>32</v>
      </c>
      <c r="D4036" s="12">
        <v>46112</v>
      </c>
      <c r="E4036" s="11">
        <v>3082</v>
      </c>
      <c r="F4036" s="11" t="s">
        <v>33</v>
      </c>
      <c r="G4036" s="13">
        <v>2039.81</v>
      </c>
      <c r="H4036" s="14">
        <f t="shared" si="441"/>
        <v>6286694.4199999999</v>
      </c>
      <c r="I4036" s="14">
        <f>IF(F4036="GHS",H4036,H4036*Assumptions!$B$4)</f>
        <v>6286694.4199999999</v>
      </c>
      <c r="J4036" s="15" t="str">
        <f>INDEX(Assumptions!$B$8:$B$12,MATCH(B4036,Assumptions!$A$8:$A$12,0))</f>
        <v>Weighted Average</v>
      </c>
      <c r="K4036" s="16">
        <f>G4036/(1-INDEX(Assumptions!$D$8:$D$12,MATCH(B4036,Assumptions!$A$8:$A$12,0)))</f>
        <v>2833.0694444444443</v>
      </c>
      <c r="L4036" s="16">
        <f t="shared" si="442"/>
        <v>61.194299999999998</v>
      </c>
      <c r="M4036" s="16">
        <f t="shared" si="443"/>
        <v>141.65347222222223</v>
      </c>
      <c r="N4036" s="14">
        <f>E4036*(K4036-L4036-M4036)*IF(F4036="GHS",1,Assumptions!$B$4)</f>
        <v>8106343.1937888879</v>
      </c>
      <c r="O4036" s="15">
        <f t="shared" ca="1" si="444"/>
        <v>174</v>
      </c>
      <c r="P4036" s="15" t="str">
        <f t="shared" ca="1" si="445"/>
        <v>91-180d</v>
      </c>
      <c r="Q4036" s="17">
        <f ca="1">IF(P4036="0-90d",0,IF(P4036="91-180d",INDEX(Assumptions!$F$8:$F$12,MATCH(B4036,Assumptions!$A$8:$A$12,0)),IF(P4036="181-365d",INDEX(Assumptions!$G$8:$G$12,MATCH(B4036,Assumptions!$A$8:$A$12,0)),INDEX(Assumptions!$H$8:$H$12,MATCH(B4036,Assumptions!$A$8:$A$12,0)))))</f>
        <v>0.05</v>
      </c>
      <c r="R4036" s="14">
        <f t="shared" ca="1" si="446"/>
        <v>314334.72100000002</v>
      </c>
      <c r="S4036" s="14">
        <f t="shared" si="447"/>
        <v>0</v>
      </c>
      <c r="T4036" s="11" t="s">
        <v>39</v>
      </c>
      <c r="U4036" s="18" t="s">
        <v>26</v>
      </c>
    </row>
    <row r="4037" spans="1:21" ht="15" customHeight="1" x14ac:dyDescent="0.15">
      <c r="A4037" s="10" t="s">
        <v>4085</v>
      </c>
      <c r="B4037" s="11" t="s">
        <v>31</v>
      </c>
      <c r="C4037" s="11" t="s">
        <v>76</v>
      </c>
      <c r="D4037" s="12">
        <v>45856</v>
      </c>
      <c r="E4037" s="11">
        <v>1232</v>
      </c>
      <c r="F4037" s="11" t="s">
        <v>33</v>
      </c>
      <c r="G4037" s="13">
        <v>3385.51</v>
      </c>
      <c r="H4037" s="14">
        <f t="shared" si="441"/>
        <v>4170948.3200000003</v>
      </c>
      <c r="I4037" s="14">
        <f>IF(F4037="GHS",H4037,H4037*Assumptions!$B$4)</f>
        <v>4170948.3200000003</v>
      </c>
      <c r="J4037" s="15" t="str">
        <f>INDEX(Assumptions!$B$8:$B$12,MATCH(B4037,Assumptions!$A$8:$A$12,0))</f>
        <v>Weighted Average</v>
      </c>
      <c r="K4037" s="16">
        <f>G4037/(1-INDEX(Assumptions!$D$8:$D$12,MATCH(B4037,Assumptions!$A$8:$A$12,0)))</f>
        <v>4702.0972222222226</v>
      </c>
      <c r="L4037" s="16">
        <f t="shared" si="442"/>
        <v>101.56530000000001</v>
      </c>
      <c r="M4037" s="16">
        <f t="shared" si="443"/>
        <v>235.10486111111115</v>
      </c>
      <c r="N4037" s="14">
        <f>E4037*(K4037-L4037-M4037)*IF(F4037="GHS",1,Assumptions!$B$4)</f>
        <v>5378206.1392888892</v>
      </c>
      <c r="O4037" s="15">
        <f t="shared" ca="1" si="444"/>
        <v>430</v>
      </c>
      <c r="P4037" s="15" t="str">
        <f t="shared" ca="1" si="445"/>
        <v>365d+</v>
      </c>
      <c r="Q4037" s="17">
        <f ca="1">IF(P4037="0-90d",0,IF(P4037="91-180d",INDEX(Assumptions!$F$8:$F$12,MATCH(B4037,Assumptions!$A$8:$A$12,0)),IF(P4037="181-365d",INDEX(Assumptions!$G$8:$G$12,MATCH(B4037,Assumptions!$A$8:$A$12,0)),INDEX(Assumptions!$H$8:$H$12,MATCH(B4037,Assumptions!$A$8:$A$12,0)))))</f>
        <v>0.6</v>
      </c>
      <c r="R4037" s="14">
        <f t="shared" ca="1" si="446"/>
        <v>2502568.9920000001</v>
      </c>
      <c r="S4037" s="14">
        <f t="shared" ca="1" si="447"/>
        <v>1668379.3280000002</v>
      </c>
      <c r="T4037" s="11" t="s">
        <v>25</v>
      </c>
      <c r="U4037" s="18" t="s">
        <v>26</v>
      </c>
    </row>
    <row r="4038" spans="1:21" ht="15" customHeight="1" x14ac:dyDescent="0.15">
      <c r="A4038" s="10" t="s">
        <v>4086</v>
      </c>
      <c r="B4038" s="11" t="s">
        <v>41</v>
      </c>
      <c r="C4038" s="11" t="s">
        <v>115</v>
      </c>
      <c r="D4038" s="12">
        <v>45833</v>
      </c>
      <c r="E4038" s="11">
        <v>1205</v>
      </c>
      <c r="F4038" s="11" t="s">
        <v>33</v>
      </c>
      <c r="G4038" s="13">
        <v>555.30999999999995</v>
      </c>
      <c r="H4038" s="14">
        <f t="shared" si="441"/>
        <v>669148.54999999993</v>
      </c>
      <c r="I4038" s="14">
        <f>IF(F4038="GHS",H4038,H4038*Assumptions!$B$4)</f>
        <v>669148.54999999993</v>
      </c>
      <c r="J4038" s="15" t="str">
        <f>INDEX(Assumptions!$B$8:$B$12,MATCH(B4038,Assumptions!$A$8:$A$12,0))</f>
        <v>Weighted Average</v>
      </c>
      <c r="K4038" s="16">
        <f>G4038/(1-INDEX(Assumptions!$D$8:$D$12,MATCH(B4038,Assumptions!$A$8:$A$12,0)))</f>
        <v>854.32307692307677</v>
      </c>
      <c r="L4038" s="16">
        <f t="shared" si="442"/>
        <v>16.659299999999998</v>
      </c>
      <c r="M4038" s="16">
        <f t="shared" si="443"/>
        <v>42.716153846153844</v>
      </c>
      <c r="N4038" s="14">
        <f>E4038*(K4038-L4038-M4038)*IF(F4038="GHS",1,Assumptions!$B$4)</f>
        <v>957911.88580769207</v>
      </c>
      <c r="O4038" s="15">
        <f t="shared" ca="1" si="444"/>
        <v>453</v>
      </c>
      <c r="P4038" s="15" t="str">
        <f t="shared" ca="1" si="445"/>
        <v>365d+</v>
      </c>
      <c r="Q4038" s="17">
        <f ca="1">IF(P4038="0-90d",0,IF(P4038="91-180d",INDEX(Assumptions!$F$8:$F$12,MATCH(B4038,Assumptions!$A$8:$A$12,0)),IF(P4038="181-365d",INDEX(Assumptions!$G$8:$G$12,MATCH(B4038,Assumptions!$A$8:$A$12,0)),INDEX(Assumptions!$H$8:$H$12,MATCH(B4038,Assumptions!$A$8:$A$12,0)))))</f>
        <v>0.8</v>
      </c>
      <c r="R4038" s="14">
        <f t="shared" ca="1" si="446"/>
        <v>535318.84</v>
      </c>
      <c r="S4038" s="14">
        <f t="shared" ca="1" si="447"/>
        <v>133829.70999999996</v>
      </c>
      <c r="T4038" s="11" t="s">
        <v>25</v>
      </c>
      <c r="U4038" s="18" t="s">
        <v>26</v>
      </c>
    </row>
    <row r="4039" spans="1:21" ht="15" customHeight="1" x14ac:dyDescent="0.15">
      <c r="A4039" s="10" t="s">
        <v>4087</v>
      </c>
      <c r="B4039" s="11" t="s">
        <v>22</v>
      </c>
      <c r="C4039" s="11" t="s">
        <v>23</v>
      </c>
      <c r="D4039" s="12">
        <v>45867</v>
      </c>
      <c r="E4039" s="11">
        <v>2934</v>
      </c>
      <c r="F4039" s="11" t="s">
        <v>24</v>
      </c>
      <c r="G4039" s="13">
        <v>18215.5</v>
      </c>
      <c r="H4039" s="14">
        <f t="shared" si="441"/>
        <v>53444277</v>
      </c>
      <c r="I4039" s="14">
        <f>IF(F4039="GHS",H4039,H4039*Assumptions!$B$4)</f>
        <v>577198191.60000002</v>
      </c>
      <c r="J4039" s="15" t="str">
        <f>INDEX(Assumptions!$B$8:$B$12,MATCH(B4039,Assumptions!$A$8:$A$12,0))</f>
        <v>FIFO</v>
      </c>
      <c r="K4039" s="16">
        <f>G4039/(1-INDEX(Assumptions!$D$8:$D$12,MATCH(B4039,Assumptions!$A$8:$A$12,0)))</f>
        <v>22214.0243902439</v>
      </c>
      <c r="L4039" s="16">
        <f t="shared" si="442"/>
        <v>546.46500000000003</v>
      </c>
      <c r="M4039" s="16">
        <f t="shared" si="443"/>
        <v>1110.7012195121949</v>
      </c>
      <c r="N4039" s="14">
        <f>E4039*(K4039-L4039-M4039)*IF(F4039="GHS",1,Assumptions!$B$4)</f>
        <v>651389276.22760975</v>
      </c>
      <c r="O4039" s="15">
        <f t="shared" ca="1" si="444"/>
        <v>419</v>
      </c>
      <c r="P4039" s="15" t="str">
        <f t="shared" ca="1" si="445"/>
        <v>365d+</v>
      </c>
      <c r="Q4039" s="17">
        <f ca="1">IF(P4039="0-90d",0,IF(P4039="91-180d",INDEX(Assumptions!$F$8:$F$12,MATCH(B4039,Assumptions!$A$8:$A$12,0)),IF(P4039="181-365d",INDEX(Assumptions!$G$8:$G$12,MATCH(B4039,Assumptions!$A$8:$A$12,0)),INDEX(Assumptions!$H$8:$H$12,MATCH(B4039,Assumptions!$A$8:$A$12,0)))))</f>
        <v>0.5</v>
      </c>
      <c r="R4039" s="14">
        <f t="shared" ca="1" si="446"/>
        <v>288599095.80000001</v>
      </c>
      <c r="S4039" s="14">
        <f t="shared" ca="1" si="447"/>
        <v>288599095.80000001</v>
      </c>
      <c r="T4039" s="11" t="s">
        <v>25</v>
      </c>
      <c r="U4039" s="18" t="s">
        <v>26</v>
      </c>
    </row>
    <row r="4040" spans="1:21" ht="15" customHeight="1" x14ac:dyDescent="0.15">
      <c r="A4040" s="10" t="s">
        <v>4088</v>
      </c>
      <c r="B4040" s="11" t="s">
        <v>41</v>
      </c>
      <c r="C4040" s="11" t="s">
        <v>115</v>
      </c>
      <c r="D4040" s="12">
        <v>45786</v>
      </c>
      <c r="E4040" s="11">
        <v>3551</v>
      </c>
      <c r="F4040" s="11" t="s">
        <v>33</v>
      </c>
      <c r="G4040" s="13">
        <v>213.8</v>
      </c>
      <c r="H4040" s="14">
        <f t="shared" si="441"/>
        <v>759203.8</v>
      </c>
      <c r="I4040" s="14">
        <f>IF(F4040="GHS",H4040,H4040*Assumptions!$B$4)</f>
        <v>759203.8</v>
      </c>
      <c r="J4040" s="15" t="str">
        <f>INDEX(Assumptions!$B$8:$B$12,MATCH(B4040,Assumptions!$A$8:$A$12,0))</f>
        <v>Weighted Average</v>
      </c>
      <c r="K4040" s="16">
        <f>G4040/(1-INDEX(Assumptions!$D$8:$D$12,MATCH(B4040,Assumptions!$A$8:$A$12,0)))</f>
        <v>328.92307692307691</v>
      </c>
      <c r="L4040" s="16">
        <f t="shared" si="442"/>
        <v>6.4139999999999997</v>
      </c>
      <c r="M4040" s="16">
        <f t="shared" si="443"/>
        <v>16.446153846153845</v>
      </c>
      <c r="N4040" s="14">
        <f>E4040*(K4040-L4040-M4040)*IF(F4040="GHS",1,Assumptions!$B$4)</f>
        <v>1086829.4398461538</v>
      </c>
      <c r="O4040" s="15">
        <f t="shared" ca="1" si="444"/>
        <v>500</v>
      </c>
      <c r="P4040" s="15" t="str">
        <f t="shared" ca="1" si="445"/>
        <v>365d+</v>
      </c>
      <c r="Q4040" s="17">
        <f ca="1">IF(P4040="0-90d",0,IF(P4040="91-180d",INDEX(Assumptions!$F$8:$F$12,MATCH(B4040,Assumptions!$A$8:$A$12,0)),IF(P4040="181-365d",INDEX(Assumptions!$G$8:$G$12,MATCH(B4040,Assumptions!$A$8:$A$12,0)),INDEX(Assumptions!$H$8:$H$12,MATCH(B4040,Assumptions!$A$8:$A$12,0)))))</f>
        <v>0.8</v>
      </c>
      <c r="R4040" s="14">
        <f t="shared" ca="1" si="446"/>
        <v>607363.04</v>
      </c>
      <c r="S4040" s="14">
        <f t="shared" ca="1" si="447"/>
        <v>151840.76</v>
      </c>
      <c r="T4040" s="11" t="s">
        <v>25</v>
      </c>
      <c r="U4040" s="18" t="s">
        <v>26</v>
      </c>
    </row>
    <row r="4041" spans="1:21" ht="15" customHeight="1" x14ac:dyDescent="0.15">
      <c r="A4041" s="10" t="s">
        <v>4089</v>
      </c>
      <c r="B4041" s="11" t="s">
        <v>28</v>
      </c>
      <c r="C4041" s="11" t="s">
        <v>38</v>
      </c>
      <c r="D4041" s="12">
        <v>46211</v>
      </c>
      <c r="E4041" s="11">
        <v>3065</v>
      </c>
      <c r="F4041" s="11" t="s">
        <v>24</v>
      </c>
      <c r="G4041" s="13">
        <v>8459.07</v>
      </c>
      <c r="H4041" s="14">
        <f t="shared" si="441"/>
        <v>25927049.550000001</v>
      </c>
      <c r="I4041" s="14">
        <f>IF(F4041="GHS",H4041,H4041*Assumptions!$B$4)</f>
        <v>280012135.14000005</v>
      </c>
      <c r="J4041" s="15" t="str">
        <f>INDEX(Assumptions!$B$8:$B$12,MATCH(B4041,Assumptions!$A$8:$A$12,0))</f>
        <v>Fair Value Less Costs to Sell</v>
      </c>
      <c r="K4041" s="16">
        <f>G4041/(1-INDEX(Assumptions!$D$8:$D$12,MATCH(B4041,Assumptions!$A$8:$A$12,0)))</f>
        <v>9612.579545454546</v>
      </c>
      <c r="L4041" s="16">
        <f t="shared" si="442"/>
        <v>253.77209999999999</v>
      </c>
      <c r="M4041" s="16">
        <f t="shared" si="443"/>
        <v>480.6289772727273</v>
      </c>
      <c r="N4041" s="14">
        <f>E4041*(K4041-L4041-M4041)*IF(F4041="GHS",1,Assumptions!$B$4)</f>
        <v>293885463.65375459</v>
      </c>
      <c r="O4041" s="15">
        <f t="shared" ca="1" si="444"/>
        <v>75</v>
      </c>
      <c r="P4041" s="15" t="str">
        <f t="shared" ca="1" si="445"/>
        <v>0-90d</v>
      </c>
      <c r="Q4041" s="17">
        <f ca="1">IF(P4041="0-90d",0,IF(P4041="91-180d",INDEX(Assumptions!$F$8:$F$12,MATCH(B4041,Assumptions!$A$8:$A$12,0)),IF(P4041="181-365d",INDEX(Assumptions!$G$8:$G$12,MATCH(B4041,Assumptions!$A$8:$A$12,0)),INDEX(Assumptions!$H$8:$H$12,MATCH(B4041,Assumptions!$A$8:$A$12,0)))))</f>
        <v>0</v>
      </c>
      <c r="R4041" s="14">
        <f t="shared" ca="1" si="446"/>
        <v>0</v>
      </c>
      <c r="S4041" s="14">
        <f t="shared" ca="1" si="447"/>
        <v>280012135.14000005</v>
      </c>
      <c r="T4041" s="11" t="s">
        <v>25</v>
      </c>
      <c r="U4041" s="18" t="s">
        <v>26</v>
      </c>
    </row>
    <row r="4042" spans="1:21" ht="15" customHeight="1" x14ac:dyDescent="0.15">
      <c r="A4042" s="10" t="s">
        <v>4090</v>
      </c>
      <c r="B4042" s="11" t="s">
        <v>41</v>
      </c>
      <c r="C4042" s="11" t="s">
        <v>42</v>
      </c>
      <c r="D4042" s="12">
        <v>45828</v>
      </c>
      <c r="E4042" s="11">
        <v>3094</v>
      </c>
      <c r="F4042" s="11" t="s">
        <v>33</v>
      </c>
      <c r="G4042" s="13">
        <v>736.51</v>
      </c>
      <c r="H4042" s="14">
        <f t="shared" si="441"/>
        <v>2278761.94</v>
      </c>
      <c r="I4042" s="14">
        <f>IF(F4042="GHS",H4042,H4042*Assumptions!$B$4)</f>
        <v>2278761.94</v>
      </c>
      <c r="J4042" s="15" t="str">
        <f>INDEX(Assumptions!$B$8:$B$12,MATCH(B4042,Assumptions!$A$8:$A$12,0))</f>
        <v>Weighted Average</v>
      </c>
      <c r="K4042" s="16">
        <f>G4042/(1-INDEX(Assumptions!$D$8:$D$12,MATCH(B4042,Assumptions!$A$8:$A$12,0)))</f>
        <v>1133.0923076923077</v>
      </c>
      <c r="L4042" s="16">
        <f t="shared" si="442"/>
        <v>22.095299999999998</v>
      </c>
      <c r="M4042" s="16">
        <f t="shared" si="443"/>
        <v>56.65461538461539</v>
      </c>
      <c r="N4042" s="14">
        <f>E4042*(K4042-L4042-M4042)*IF(F4042="GHS",1,Assumptions!$B$4)</f>
        <v>3262135.3618000001</v>
      </c>
      <c r="O4042" s="15">
        <f t="shared" ca="1" si="444"/>
        <v>458</v>
      </c>
      <c r="P4042" s="15" t="str">
        <f t="shared" ca="1" si="445"/>
        <v>365d+</v>
      </c>
      <c r="Q4042" s="17">
        <f ca="1">IF(P4042="0-90d",0,IF(P4042="91-180d",INDEX(Assumptions!$F$8:$F$12,MATCH(B4042,Assumptions!$A$8:$A$12,0)),IF(P4042="181-365d",INDEX(Assumptions!$G$8:$G$12,MATCH(B4042,Assumptions!$A$8:$A$12,0)),INDEX(Assumptions!$H$8:$H$12,MATCH(B4042,Assumptions!$A$8:$A$12,0)))))</f>
        <v>0.8</v>
      </c>
      <c r="R4042" s="14">
        <f t="shared" ca="1" si="446"/>
        <v>1823009.5520000001</v>
      </c>
      <c r="S4042" s="14">
        <f t="shared" ca="1" si="447"/>
        <v>455752.3879999998</v>
      </c>
      <c r="T4042" s="11" t="s">
        <v>25</v>
      </c>
      <c r="U4042" s="18" t="s">
        <v>26</v>
      </c>
    </row>
    <row r="4043" spans="1:21" ht="15" customHeight="1" x14ac:dyDescent="0.15">
      <c r="A4043" s="10" t="s">
        <v>4091</v>
      </c>
      <c r="B4043" s="11" t="s">
        <v>31</v>
      </c>
      <c r="C4043" s="11" t="s">
        <v>63</v>
      </c>
      <c r="D4043" s="12">
        <v>46057</v>
      </c>
      <c r="E4043" s="11">
        <v>2246</v>
      </c>
      <c r="F4043" s="11" t="s">
        <v>33</v>
      </c>
      <c r="G4043" s="13">
        <v>4060.32</v>
      </c>
      <c r="H4043" s="14">
        <f t="shared" si="441"/>
        <v>9119478.7200000007</v>
      </c>
      <c r="I4043" s="14">
        <f>IF(F4043="GHS",H4043,H4043*Assumptions!$B$4)</f>
        <v>9119478.7200000007</v>
      </c>
      <c r="J4043" s="15" t="str">
        <f>INDEX(Assumptions!$B$8:$B$12,MATCH(B4043,Assumptions!$A$8:$A$12,0))</f>
        <v>Weighted Average</v>
      </c>
      <c r="K4043" s="16">
        <f>G4043/(1-INDEX(Assumptions!$D$8:$D$12,MATCH(B4043,Assumptions!$A$8:$A$12,0)))</f>
        <v>5639.3333333333339</v>
      </c>
      <c r="L4043" s="16">
        <f t="shared" si="442"/>
        <v>121.8096</v>
      </c>
      <c r="M4043" s="16">
        <f t="shared" si="443"/>
        <v>281.9666666666667</v>
      </c>
      <c r="N4043" s="14">
        <f>E4043*(K4043-L4043-M4043)*IF(F4043="GHS",1,Assumptions!$B$4)</f>
        <v>11759061.171733337</v>
      </c>
      <c r="O4043" s="15">
        <f t="shared" ca="1" si="444"/>
        <v>229</v>
      </c>
      <c r="P4043" s="15" t="str">
        <f t="shared" ca="1" si="445"/>
        <v>181-365d</v>
      </c>
      <c r="Q4043" s="17">
        <f ca="1">IF(P4043="0-90d",0,IF(P4043="91-180d",INDEX(Assumptions!$F$8:$F$12,MATCH(B4043,Assumptions!$A$8:$A$12,0)),IF(P4043="181-365d",INDEX(Assumptions!$G$8:$G$12,MATCH(B4043,Assumptions!$A$8:$A$12,0)),INDEX(Assumptions!$H$8:$H$12,MATCH(B4043,Assumptions!$A$8:$A$12,0)))))</f>
        <v>0.2</v>
      </c>
      <c r="R4043" s="14">
        <f t="shared" ca="1" si="446"/>
        <v>1823895.7440000002</v>
      </c>
      <c r="S4043" s="14">
        <f t="shared" ca="1" si="447"/>
        <v>7295582.9760000007</v>
      </c>
      <c r="T4043" s="11" t="s">
        <v>25</v>
      </c>
      <c r="U4043" s="18" t="s">
        <v>26</v>
      </c>
    </row>
    <row r="4044" spans="1:21" ht="15" customHeight="1" x14ac:dyDescent="0.15">
      <c r="A4044" s="10" t="s">
        <v>4092</v>
      </c>
      <c r="B4044" s="11" t="s">
        <v>41</v>
      </c>
      <c r="C4044" s="11" t="s">
        <v>115</v>
      </c>
      <c r="D4044" s="12">
        <v>46224</v>
      </c>
      <c r="E4044" s="11">
        <v>1765</v>
      </c>
      <c r="F4044" s="11" t="s">
        <v>33</v>
      </c>
      <c r="G4044" s="13">
        <v>261.99</v>
      </c>
      <c r="H4044" s="14">
        <f t="shared" si="441"/>
        <v>462412.35000000003</v>
      </c>
      <c r="I4044" s="14">
        <f>IF(F4044="GHS",H4044,H4044*Assumptions!$B$4)</f>
        <v>462412.35000000003</v>
      </c>
      <c r="J4044" s="15" t="str">
        <f>INDEX(Assumptions!$B$8:$B$12,MATCH(B4044,Assumptions!$A$8:$A$12,0))</f>
        <v>Weighted Average</v>
      </c>
      <c r="K4044" s="16">
        <f>G4044/(1-INDEX(Assumptions!$D$8:$D$12,MATCH(B4044,Assumptions!$A$8:$A$12,0)))</f>
        <v>403.06153846153848</v>
      </c>
      <c r="L4044" s="16">
        <f t="shared" si="442"/>
        <v>7.8597000000000001</v>
      </c>
      <c r="M4044" s="16">
        <f t="shared" si="443"/>
        <v>20.153076923076924</v>
      </c>
      <c r="N4044" s="14">
        <f>E4044*(K4044-L4044-M4044)*IF(F4044="GHS",1,Assumptions!$B$4)</f>
        <v>661961.06411538471</v>
      </c>
      <c r="O4044" s="15">
        <f t="shared" ca="1" si="444"/>
        <v>62</v>
      </c>
      <c r="P4044" s="15" t="str">
        <f t="shared" ca="1" si="445"/>
        <v>0-90d</v>
      </c>
      <c r="Q4044" s="17">
        <f ca="1">IF(P4044="0-90d",0,IF(P4044="91-180d",INDEX(Assumptions!$F$8:$F$12,MATCH(B4044,Assumptions!$A$8:$A$12,0)),IF(P4044="181-365d",INDEX(Assumptions!$G$8:$G$12,MATCH(B4044,Assumptions!$A$8:$A$12,0)),INDEX(Assumptions!$H$8:$H$12,MATCH(B4044,Assumptions!$A$8:$A$12,0)))))</f>
        <v>0</v>
      </c>
      <c r="R4044" s="14">
        <f t="shared" ca="1" si="446"/>
        <v>0</v>
      </c>
      <c r="S4044" s="14">
        <f t="shared" si="447"/>
        <v>0</v>
      </c>
      <c r="T4044" s="11" t="s">
        <v>39</v>
      </c>
      <c r="U4044" s="18" t="s">
        <v>26</v>
      </c>
    </row>
    <row r="4045" spans="1:21" ht="15" customHeight="1" x14ac:dyDescent="0.15">
      <c r="A4045" s="10" t="s">
        <v>4093</v>
      </c>
      <c r="B4045" s="11" t="s">
        <v>31</v>
      </c>
      <c r="C4045" s="11" t="s">
        <v>32</v>
      </c>
      <c r="D4045" s="12">
        <v>46154</v>
      </c>
      <c r="E4045" s="11">
        <v>2001</v>
      </c>
      <c r="F4045" s="11" t="s">
        <v>33</v>
      </c>
      <c r="G4045" s="13">
        <v>1400.39</v>
      </c>
      <c r="H4045" s="14">
        <f t="shared" si="441"/>
        <v>2802180.39</v>
      </c>
      <c r="I4045" s="14">
        <f>IF(F4045="GHS",H4045,H4045*Assumptions!$B$4)</f>
        <v>2802180.39</v>
      </c>
      <c r="J4045" s="15" t="str">
        <f>INDEX(Assumptions!$B$8:$B$12,MATCH(B4045,Assumptions!$A$8:$A$12,0))</f>
        <v>Weighted Average</v>
      </c>
      <c r="K4045" s="16">
        <f>G4045/(1-INDEX(Assumptions!$D$8:$D$12,MATCH(B4045,Assumptions!$A$8:$A$12,0)))</f>
        <v>1944.9861111111113</v>
      </c>
      <c r="L4045" s="16">
        <f t="shared" si="442"/>
        <v>42.011700000000005</v>
      </c>
      <c r="M4045" s="16">
        <f t="shared" si="443"/>
        <v>97.249305555555566</v>
      </c>
      <c r="N4045" s="14">
        <f>E4045*(K4045-L4045-M4045)*IF(F4045="GHS",1,Assumptions!$B$4)</f>
        <v>3613255.9362166668</v>
      </c>
      <c r="O4045" s="15">
        <f t="shared" ca="1" si="444"/>
        <v>132</v>
      </c>
      <c r="P4045" s="15" t="str">
        <f t="shared" ca="1" si="445"/>
        <v>91-180d</v>
      </c>
      <c r="Q4045" s="17">
        <f ca="1">IF(P4045="0-90d",0,IF(P4045="91-180d",INDEX(Assumptions!$F$8:$F$12,MATCH(B4045,Assumptions!$A$8:$A$12,0)),IF(P4045="181-365d",INDEX(Assumptions!$G$8:$G$12,MATCH(B4045,Assumptions!$A$8:$A$12,0)),INDEX(Assumptions!$H$8:$H$12,MATCH(B4045,Assumptions!$A$8:$A$12,0)))))</f>
        <v>0.05</v>
      </c>
      <c r="R4045" s="14">
        <f t="shared" ca="1" si="446"/>
        <v>140109.01950000002</v>
      </c>
      <c r="S4045" s="14">
        <f t="shared" ca="1" si="447"/>
        <v>2662071.3705000002</v>
      </c>
      <c r="T4045" s="11" t="s">
        <v>25</v>
      </c>
      <c r="U4045" s="18" t="s">
        <v>26</v>
      </c>
    </row>
    <row r="4046" spans="1:21" ht="15" customHeight="1" x14ac:dyDescent="0.15">
      <c r="A4046" s="10" t="s">
        <v>4094</v>
      </c>
      <c r="B4046" s="11" t="s">
        <v>41</v>
      </c>
      <c r="C4046" s="11" t="s">
        <v>42</v>
      </c>
      <c r="D4046" s="12">
        <v>46123</v>
      </c>
      <c r="E4046" s="11">
        <v>219</v>
      </c>
      <c r="F4046" s="11" t="s">
        <v>33</v>
      </c>
      <c r="G4046" s="13">
        <v>356.1</v>
      </c>
      <c r="H4046" s="14">
        <f t="shared" si="441"/>
        <v>77985.900000000009</v>
      </c>
      <c r="I4046" s="14">
        <f>IF(F4046="GHS",H4046,H4046*Assumptions!$B$4)</f>
        <v>77985.900000000009</v>
      </c>
      <c r="J4046" s="15" t="str">
        <f>INDEX(Assumptions!$B$8:$B$12,MATCH(B4046,Assumptions!$A$8:$A$12,0))</f>
        <v>Weighted Average</v>
      </c>
      <c r="K4046" s="16">
        <f>G4046/(1-INDEX(Assumptions!$D$8:$D$12,MATCH(B4046,Assumptions!$A$8:$A$12,0)))</f>
        <v>547.84615384615381</v>
      </c>
      <c r="L4046" s="16">
        <f t="shared" si="442"/>
        <v>10.683</v>
      </c>
      <c r="M4046" s="16">
        <f t="shared" si="443"/>
        <v>27.392307692307693</v>
      </c>
      <c r="N4046" s="14">
        <f>E4046*(K4046-L4046-M4046)*IF(F4046="GHS",1,Assumptions!$B$4)</f>
        <v>111639.8153076923</v>
      </c>
      <c r="O4046" s="15">
        <f t="shared" ca="1" si="444"/>
        <v>163</v>
      </c>
      <c r="P4046" s="15" t="str">
        <f t="shared" ca="1" si="445"/>
        <v>91-180d</v>
      </c>
      <c r="Q4046" s="17">
        <f ca="1">IF(P4046="0-90d",0,IF(P4046="91-180d",INDEX(Assumptions!$F$8:$F$12,MATCH(B4046,Assumptions!$A$8:$A$12,0)),IF(P4046="181-365d",INDEX(Assumptions!$G$8:$G$12,MATCH(B4046,Assumptions!$A$8:$A$12,0)),INDEX(Assumptions!$H$8:$H$12,MATCH(B4046,Assumptions!$A$8:$A$12,0)))))</f>
        <v>0.1</v>
      </c>
      <c r="R4046" s="14">
        <f t="shared" ca="1" si="446"/>
        <v>7798.5900000000011</v>
      </c>
      <c r="S4046" s="14">
        <f t="shared" ca="1" si="447"/>
        <v>70187.310000000012</v>
      </c>
      <c r="T4046" s="11" t="s">
        <v>25</v>
      </c>
      <c r="U4046" s="18" t="s">
        <v>36</v>
      </c>
    </row>
    <row r="4047" spans="1:21" ht="15" customHeight="1" x14ac:dyDescent="0.15">
      <c r="A4047" s="10" t="s">
        <v>4095</v>
      </c>
      <c r="B4047" s="11" t="s">
        <v>31</v>
      </c>
      <c r="C4047" s="11" t="s">
        <v>63</v>
      </c>
      <c r="D4047" s="12">
        <v>45824</v>
      </c>
      <c r="E4047" s="11">
        <v>2564</v>
      </c>
      <c r="F4047" s="11" t="s">
        <v>33</v>
      </c>
      <c r="G4047" s="13">
        <v>1873.75</v>
      </c>
      <c r="H4047" s="14">
        <f t="shared" si="441"/>
        <v>4804295</v>
      </c>
      <c r="I4047" s="14">
        <f>IF(F4047="GHS",H4047,H4047*Assumptions!$B$4)</f>
        <v>4804295</v>
      </c>
      <c r="J4047" s="15" t="str">
        <f>INDEX(Assumptions!$B$8:$B$12,MATCH(B4047,Assumptions!$A$8:$A$12,0))</f>
        <v>Weighted Average</v>
      </c>
      <c r="K4047" s="16">
        <f>G4047/(1-INDEX(Assumptions!$D$8:$D$12,MATCH(B4047,Assumptions!$A$8:$A$12,0)))</f>
        <v>2602.4305555555557</v>
      </c>
      <c r="L4047" s="16">
        <f t="shared" si="442"/>
        <v>56.212499999999999</v>
      </c>
      <c r="M4047" s="16">
        <f t="shared" si="443"/>
        <v>130.1215277777778</v>
      </c>
      <c r="N4047" s="14">
        <f>E4047*(K4047-L4047-M4047)*IF(F4047="GHS",1,Assumptions!$B$4)</f>
        <v>6194871.4972222224</v>
      </c>
      <c r="O4047" s="15">
        <f t="shared" ca="1" si="444"/>
        <v>462</v>
      </c>
      <c r="P4047" s="15" t="str">
        <f t="shared" ca="1" si="445"/>
        <v>365d+</v>
      </c>
      <c r="Q4047" s="17">
        <f ca="1">IF(P4047="0-90d",0,IF(P4047="91-180d",INDEX(Assumptions!$F$8:$F$12,MATCH(B4047,Assumptions!$A$8:$A$12,0)),IF(P4047="181-365d",INDEX(Assumptions!$G$8:$G$12,MATCH(B4047,Assumptions!$A$8:$A$12,0)),INDEX(Assumptions!$H$8:$H$12,MATCH(B4047,Assumptions!$A$8:$A$12,0)))))</f>
        <v>0.6</v>
      </c>
      <c r="R4047" s="14">
        <f t="shared" ca="1" si="446"/>
        <v>2882577</v>
      </c>
      <c r="S4047" s="14">
        <f t="shared" ca="1" si="447"/>
        <v>1921718</v>
      </c>
      <c r="T4047" s="11" t="s">
        <v>25</v>
      </c>
      <c r="U4047" s="18" t="s">
        <v>26</v>
      </c>
    </row>
    <row r="4048" spans="1:21" ht="15" customHeight="1" x14ac:dyDescent="0.15">
      <c r="A4048" s="10" t="s">
        <v>4096</v>
      </c>
      <c r="B4048" s="11" t="s">
        <v>22</v>
      </c>
      <c r="C4048" s="11" t="s">
        <v>81</v>
      </c>
      <c r="D4048" s="12">
        <v>45939</v>
      </c>
      <c r="E4048" s="11">
        <v>2022</v>
      </c>
      <c r="F4048" s="11" t="s">
        <v>24</v>
      </c>
      <c r="G4048" s="13">
        <v>9270.9599999999991</v>
      </c>
      <c r="H4048" s="14">
        <f t="shared" si="441"/>
        <v>18745881.119999997</v>
      </c>
      <c r="I4048" s="14">
        <f>IF(F4048="GHS",H4048,H4048*Assumptions!$B$4)</f>
        <v>202455516.09599999</v>
      </c>
      <c r="J4048" s="15" t="str">
        <f>INDEX(Assumptions!$B$8:$B$12,MATCH(B4048,Assumptions!$A$8:$A$12,0))</f>
        <v>FIFO</v>
      </c>
      <c r="K4048" s="16">
        <f>G4048/(1-INDEX(Assumptions!$D$8:$D$12,MATCH(B4048,Assumptions!$A$8:$A$12,0)))</f>
        <v>11306.048780487803</v>
      </c>
      <c r="L4048" s="16">
        <f t="shared" si="442"/>
        <v>278.12879999999996</v>
      </c>
      <c r="M4048" s="16">
        <f t="shared" si="443"/>
        <v>565.3024390243902</v>
      </c>
      <c r="N4048" s="14">
        <f>E4048*(K4048-L4048-M4048)*IF(F4048="GHS",1,Assumptions!$B$4)</f>
        <v>228478456.82346141</v>
      </c>
      <c r="O4048" s="15">
        <f t="shared" ca="1" si="444"/>
        <v>347</v>
      </c>
      <c r="P4048" s="15" t="str">
        <f t="shared" ca="1" si="445"/>
        <v>181-365d</v>
      </c>
      <c r="Q4048" s="17">
        <f ca="1">IF(P4048="0-90d",0,IF(P4048="91-180d",INDEX(Assumptions!$F$8:$F$12,MATCH(B4048,Assumptions!$A$8:$A$12,0)),IF(P4048="181-365d",INDEX(Assumptions!$G$8:$G$12,MATCH(B4048,Assumptions!$A$8:$A$12,0)),INDEX(Assumptions!$H$8:$H$12,MATCH(B4048,Assumptions!$A$8:$A$12,0)))))</f>
        <v>0.15</v>
      </c>
      <c r="R4048" s="14">
        <f t="shared" ca="1" si="446"/>
        <v>30368327.414399996</v>
      </c>
      <c r="S4048" s="14">
        <f t="shared" ca="1" si="447"/>
        <v>172087188.68159997</v>
      </c>
      <c r="T4048" s="11" t="s">
        <v>25</v>
      </c>
      <c r="U4048" s="18" t="s">
        <v>26</v>
      </c>
    </row>
    <row r="4049" spans="1:21" ht="15" customHeight="1" x14ac:dyDescent="0.15">
      <c r="A4049" s="10" t="s">
        <v>4097</v>
      </c>
      <c r="B4049" s="11" t="s">
        <v>41</v>
      </c>
      <c r="C4049" s="11" t="s">
        <v>49</v>
      </c>
      <c r="D4049" s="12">
        <v>46038</v>
      </c>
      <c r="E4049" s="11">
        <v>1508</v>
      </c>
      <c r="F4049" s="11" t="s">
        <v>33</v>
      </c>
      <c r="G4049" s="13">
        <v>262.67</v>
      </c>
      <c r="H4049" s="14">
        <f t="shared" si="441"/>
        <v>396106.36000000004</v>
      </c>
      <c r="I4049" s="14">
        <f>IF(F4049="GHS",H4049,H4049*Assumptions!$B$4)</f>
        <v>396106.36000000004</v>
      </c>
      <c r="J4049" s="15" t="str">
        <f>INDEX(Assumptions!$B$8:$B$12,MATCH(B4049,Assumptions!$A$8:$A$12,0))</f>
        <v>Weighted Average</v>
      </c>
      <c r="K4049" s="16">
        <f>G4049/(1-INDEX(Assumptions!$D$8:$D$12,MATCH(B4049,Assumptions!$A$8:$A$12,0)))</f>
        <v>404.10769230769233</v>
      </c>
      <c r="L4049" s="16">
        <f t="shared" si="442"/>
        <v>7.8801000000000005</v>
      </c>
      <c r="M4049" s="16">
        <f t="shared" si="443"/>
        <v>20.205384615384617</v>
      </c>
      <c r="N4049" s="14">
        <f>E4049*(K4049-L4049-M4049)*IF(F4049="GHS",1,Assumptions!$B$4)</f>
        <v>567041.48919999995</v>
      </c>
      <c r="O4049" s="15">
        <f t="shared" ca="1" si="444"/>
        <v>248</v>
      </c>
      <c r="P4049" s="15" t="str">
        <f t="shared" ca="1" si="445"/>
        <v>181-365d</v>
      </c>
      <c r="Q4049" s="17">
        <f ca="1">IF(P4049="0-90d",0,IF(P4049="91-180d",INDEX(Assumptions!$F$8:$F$12,MATCH(B4049,Assumptions!$A$8:$A$12,0)),IF(P4049="181-365d",INDEX(Assumptions!$G$8:$G$12,MATCH(B4049,Assumptions!$A$8:$A$12,0)),INDEX(Assumptions!$H$8:$H$12,MATCH(B4049,Assumptions!$A$8:$A$12,0)))))</f>
        <v>0.35</v>
      </c>
      <c r="R4049" s="14">
        <f t="shared" ca="1" si="446"/>
        <v>138637.226</v>
      </c>
      <c r="S4049" s="14">
        <f t="shared" ca="1" si="447"/>
        <v>257469.13400000005</v>
      </c>
      <c r="T4049" s="11" t="s">
        <v>25</v>
      </c>
      <c r="U4049" s="18" t="s">
        <v>36</v>
      </c>
    </row>
    <row r="4050" spans="1:21" ht="15" customHeight="1" x14ac:dyDescent="0.15">
      <c r="A4050" s="10" t="s">
        <v>4098</v>
      </c>
      <c r="B4050" s="11" t="s">
        <v>28</v>
      </c>
      <c r="C4050" s="11" t="s">
        <v>29</v>
      </c>
      <c r="D4050" s="12">
        <v>45992</v>
      </c>
      <c r="E4050" s="11">
        <v>1790</v>
      </c>
      <c r="F4050" s="11" t="s">
        <v>24</v>
      </c>
      <c r="G4050" s="13">
        <v>6995.07</v>
      </c>
      <c r="H4050" s="14">
        <f t="shared" si="441"/>
        <v>12521175.299999999</v>
      </c>
      <c r="I4050" s="14">
        <f>IF(F4050="GHS",H4050,H4050*Assumptions!$B$4)</f>
        <v>135228693.24000001</v>
      </c>
      <c r="J4050" s="15" t="str">
        <f>INDEX(Assumptions!$B$8:$B$12,MATCH(B4050,Assumptions!$A$8:$A$12,0))</f>
        <v>Fair Value Less Costs to Sell</v>
      </c>
      <c r="K4050" s="16">
        <f>G4050/(1-INDEX(Assumptions!$D$8:$D$12,MATCH(B4050,Assumptions!$A$8:$A$12,0)))</f>
        <v>7948.9431818181811</v>
      </c>
      <c r="L4050" s="16">
        <f t="shared" si="442"/>
        <v>209.85209999999998</v>
      </c>
      <c r="M4050" s="16">
        <f t="shared" si="443"/>
        <v>397.44715909090905</v>
      </c>
      <c r="N4050" s="14">
        <f>E4050*(K4050-L4050-M4050)*IF(F4050="GHS",1,Assumptions!$B$4)</f>
        <v>141928660.31416363</v>
      </c>
      <c r="O4050" s="15">
        <f t="shared" ca="1" si="444"/>
        <v>294</v>
      </c>
      <c r="P4050" s="15" t="str">
        <f t="shared" ca="1" si="445"/>
        <v>181-365d</v>
      </c>
      <c r="Q4050" s="17">
        <f ca="1">IF(P4050="0-90d",0,IF(P4050="91-180d",INDEX(Assumptions!$F$8:$F$12,MATCH(B4050,Assumptions!$A$8:$A$12,0)),IF(P4050="181-365d",INDEX(Assumptions!$G$8:$G$12,MATCH(B4050,Assumptions!$A$8:$A$12,0)),INDEX(Assumptions!$H$8:$H$12,MATCH(B4050,Assumptions!$A$8:$A$12,0)))))</f>
        <v>0.1</v>
      </c>
      <c r="R4050" s="14">
        <f t="shared" ca="1" si="446"/>
        <v>13522869.324000001</v>
      </c>
      <c r="S4050" s="14">
        <f t="shared" ca="1" si="447"/>
        <v>121705823.91600001</v>
      </c>
      <c r="T4050" s="11" t="s">
        <v>25</v>
      </c>
      <c r="U4050" s="18" t="s">
        <v>26</v>
      </c>
    </row>
    <row r="4051" spans="1:21" ht="15" customHeight="1" x14ac:dyDescent="0.15">
      <c r="A4051" s="10" t="s">
        <v>4099</v>
      </c>
      <c r="B4051" s="11" t="s">
        <v>22</v>
      </c>
      <c r="C4051" s="11" t="s">
        <v>61</v>
      </c>
      <c r="D4051" s="12">
        <v>45839</v>
      </c>
      <c r="E4051" s="11">
        <v>917</v>
      </c>
      <c r="F4051" s="11" t="s">
        <v>24</v>
      </c>
      <c r="G4051" s="13">
        <v>23417.439999999999</v>
      </c>
      <c r="H4051" s="14">
        <f t="shared" si="441"/>
        <v>21473792.48</v>
      </c>
      <c r="I4051" s="14">
        <f>IF(F4051="GHS",H4051,H4051*Assumptions!$B$4)</f>
        <v>231916958.78400001</v>
      </c>
      <c r="J4051" s="15" t="str">
        <f>INDEX(Assumptions!$B$8:$B$12,MATCH(B4051,Assumptions!$A$8:$A$12,0))</f>
        <v>FIFO</v>
      </c>
      <c r="K4051" s="16">
        <f>G4051/(1-INDEX(Assumptions!$D$8:$D$12,MATCH(B4051,Assumptions!$A$8:$A$12,0)))</f>
        <v>28557.85365853658</v>
      </c>
      <c r="L4051" s="16">
        <f t="shared" si="442"/>
        <v>702.52319999999997</v>
      </c>
      <c r="M4051" s="16">
        <f t="shared" si="443"/>
        <v>1427.8926829268291</v>
      </c>
      <c r="N4051" s="14">
        <f>E4051*(K4051-L4051-M4051)*IF(F4051="GHS",1,Assumptions!$B$4)</f>
        <v>261726772.75452876</v>
      </c>
      <c r="O4051" s="15">
        <f t="shared" ca="1" si="444"/>
        <v>447</v>
      </c>
      <c r="P4051" s="15" t="str">
        <f t="shared" ca="1" si="445"/>
        <v>365d+</v>
      </c>
      <c r="Q4051" s="17">
        <f ca="1">IF(P4051="0-90d",0,IF(P4051="91-180d",INDEX(Assumptions!$F$8:$F$12,MATCH(B4051,Assumptions!$A$8:$A$12,0)),IF(P4051="181-365d",INDEX(Assumptions!$G$8:$G$12,MATCH(B4051,Assumptions!$A$8:$A$12,0)),INDEX(Assumptions!$H$8:$H$12,MATCH(B4051,Assumptions!$A$8:$A$12,0)))))</f>
        <v>0.5</v>
      </c>
      <c r="R4051" s="14">
        <f t="shared" ca="1" si="446"/>
        <v>115958479.392</v>
      </c>
      <c r="S4051" s="14">
        <f t="shared" ca="1" si="447"/>
        <v>115958479.392</v>
      </c>
      <c r="T4051" s="11" t="s">
        <v>25</v>
      </c>
      <c r="U4051" s="18" t="s">
        <v>26</v>
      </c>
    </row>
    <row r="4052" spans="1:21" ht="15" customHeight="1" x14ac:dyDescent="0.15">
      <c r="A4052" s="10" t="s">
        <v>4100</v>
      </c>
      <c r="B4052" s="11" t="s">
        <v>28</v>
      </c>
      <c r="C4052" s="11" t="s">
        <v>35</v>
      </c>
      <c r="D4052" s="12">
        <v>45883</v>
      </c>
      <c r="E4052" s="11">
        <v>3342</v>
      </c>
      <c r="F4052" s="11" t="s">
        <v>24</v>
      </c>
      <c r="G4052" s="13">
        <v>2896.2</v>
      </c>
      <c r="H4052" s="14">
        <f t="shared" si="441"/>
        <v>9679100.3999999985</v>
      </c>
      <c r="I4052" s="14">
        <f>IF(F4052="GHS",H4052,H4052*Assumptions!$B$4)</f>
        <v>104534284.31999999</v>
      </c>
      <c r="J4052" s="15" t="str">
        <f>INDEX(Assumptions!$B$8:$B$12,MATCH(B4052,Assumptions!$A$8:$A$12,0))</f>
        <v>Fair Value Less Costs to Sell</v>
      </c>
      <c r="K4052" s="16">
        <f>G4052/(1-INDEX(Assumptions!$D$8:$D$12,MATCH(B4052,Assumptions!$A$8:$A$12,0)))</f>
        <v>3291.1363636363635</v>
      </c>
      <c r="L4052" s="16">
        <f t="shared" si="442"/>
        <v>86.885999999999996</v>
      </c>
      <c r="M4052" s="16">
        <f t="shared" si="443"/>
        <v>164.55681818181819</v>
      </c>
      <c r="N4052" s="14">
        <f>E4052*(K4052-L4052-M4052)*IF(F4052="GHS",1,Assumptions!$B$4)</f>
        <v>109713482.95221819</v>
      </c>
      <c r="O4052" s="15">
        <f t="shared" ca="1" si="444"/>
        <v>403</v>
      </c>
      <c r="P4052" s="15" t="str">
        <f t="shared" ca="1" si="445"/>
        <v>365d+</v>
      </c>
      <c r="Q4052" s="17">
        <f ca="1">IF(P4052="0-90d",0,IF(P4052="91-180d",INDEX(Assumptions!$F$8:$F$12,MATCH(B4052,Assumptions!$A$8:$A$12,0)),IF(P4052="181-365d",INDEX(Assumptions!$G$8:$G$12,MATCH(B4052,Assumptions!$A$8:$A$12,0)),INDEX(Assumptions!$H$8:$H$12,MATCH(B4052,Assumptions!$A$8:$A$12,0)))))</f>
        <v>0.4</v>
      </c>
      <c r="R4052" s="14">
        <f t="shared" ca="1" si="446"/>
        <v>41813713.728</v>
      </c>
      <c r="S4052" s="14">
        <f t="shared" ca="1" si="447"/>
        <v>62720570.591999993</v>
      </c>
      <c r="T4052" s="11" t="s">
        <v>25</v>
      </c>
      <c r="U4052" s="18" t="s">
        <v>26</v>
      </c>
    </row>
    <row r="4053" spans="1:21" ht="15" customHeight="1" x14ac:dyDescent="0.15">
      <c r="A4053" s="10" t="s">
        <v>4101</v>
      </c>
      <c r="B4053" s="11" t="s">
        <v>41</v>
      </c>
      <c r="C4053" s="11" t="s">
        <v>115</v>
      </c>
      <c r="D4053" s="12">
        <v>46173</v>
      </c>
      <c r="E4053" s="11">
        <v>4425</v>
      </c>
      <c r="F4053" s="11" t="s">
        <v>33</v>
      </c>
      <c r="G4053" s="13">
        <v>203.7</v>
      </c>
      <c r="H4053" s="14">
        <f t="shared" si="441"/>
        <v>901372.5</v>
      </c>
      <c r="I4053" s="14">
        <f>IF(F4053="GHS",H4053,H4053*Assumptions!$B$4)</f>
        <v>901372.5</v>
      </c>
      <c r="J4053" s="15" t="str">
        <f>INDEX(Assumptions!$B$8:$B$12,MATCH(B4053,Assumptions!$A$8:$A$12,0))</f>
        <v>Weighted Average</v>
      </c>
      <c r="K4053" s="16">
        <f>G4053/(1-INDEX(Assumptions!$D$8:$D$12,MATCH(B4053,Assumptions!$A$8:$A$12,0)))</f>
        <v>313.38461538461536</v>
      </c>
      <c r="L4053" s="16">
        <f t="shared" si="442"/>
        <v>6.1109999999999998</v>
      </c>
      <c r="M4053" s="16">
        <f t="shared" si="443"/>
        <v>15.669230769230769</v>
      </c>
      <c r="N4053" s="14">
        <f>E4053*(K4053-L4053-M4053)*IF(F4053="GHS",1,Assumptions!$B$4)</f>
        <v>1290349.4019230769</v>
      </c>
      <c r="O4053" s="15">
        <f t="shared" ca="1" si="444"/>
        <v>113</v>
      </c>
      <c r="P4053" s="15" t="str">
        <f t="shared" ca="1" si="445"/>
        <v>91-180d</v>
      </c>
      <c r="Q4053" s="17">
        <f ca="1">IF(P4053="0-90d",0,IF(P4053="91-180d",INDEX(Assumptions!$F$8:$F$12,MATCH(B4053,Assumptions!$A$8:$A$12,0)),IF(P4053="181-365d",INDEX(Assumptions!$G$8:$G$12,MATCH(B4053,Assumptions!$A$8:$A$12,0)),INDEX(Assumptions!$H$8:$H$12,MATCH(B4053,Assumptions!$A$8:$A$12,0)))))</f>
        <v>0.1</v>
      </c>
      <c r="R4053" s="14">
        <f t="shared" ca="1" si="446"/>
        <v>90137.25</v>
      </c>
      <c r="S4053" s="14">
        <f t="shared" ca="1" si="447"/>
        <v>811235.25</v>
      </c>
      <c r="T4053" s="11" t="s">
        <v>25</v>
      </c>
      <c r="U4053" s="18" t="s">
        <v>36</v>
      </c>
    </row>
    <row r="4054" spans="1:21" ht="15" customHeight="1" x14ac:dyDescent="0.15">
      <c r="A4054" s="10" t="s">
        <v>4102</v>
      </c>
      <c r="B4054" s="11" t="s">
        <v>28</v>
      </c>
      <c r="C4054" s="11" t="s">
        <v>35</v>
      </c>
      <c r="D4054" s="12">
        <v>46192</v>
      </c>
      <c r="E4054" s="11">
        <v>1940</v>
      </c>
      <c r="F4054" s="11" t="s">
        <v>24</v>
      </c>
      <c r="G4054" s="13">
        <v>8022.8</v>
      </c>
      <c r="H4054" s="14">
        <f t="shared" si="441"/>
        <v>15564232</v>
      </c>
      <c r="I4054" s="14">
        <f>IF(F4054="GHS",H4054,H4054*Assumptions!$B$4)</f>
        <v>168093705.60000002</v>
      </c>
      <c r="J4054" s="15" t="str">
        <f>INDEX(Assumptions!$B$8:$B$12,MATCH(B4054,Assumptions!$A$8:$A$12,0))</f>
        <v>Fair Value Less Costs to Sell</v>
      </c>
      <c r="K4054" s="16">
        <f>G4054/(1-INDEX(Assumptions!$D$8:$D$12,MATCH(B4054,Assumptions!$A$8:$A$12,0)))</f>
        <v>9116.818181818182</v>
      </c>
      <c r="L4054" s="16">
        <f t="shared" si="442"/>
        <v>240.684</v>
      </c>
      <c r="M4054" s="16">
        <f t="shared" si="443"/>
        <v>455.84090909090912</v>
      </c>
      <c r="N4054" s="14">
        <f>E4054*(K4054-L4054-M4054)*IF(F4054="GHS",1,Assumptions!$B$4)</f>
        <v>176421984.65018183</v>
      </c>
      <c r="O4054" s="15">
        <f t="shared" ca="1" si="444"/>
        <v>94</v>
      </c>
      <c r="P4054" s="15" t="str">
        <f t="shared" ca="1" si="445"/>
        <v>91-180d</v>
      </c>
      <c r="Q4054" s="17">
        <f ca="1">IF(P4054="0-90d",0,IF(P4054="91-180d",INDEX(Assumptions!$F$8:$F$12,MATCH(B4054,Assumptions!$A$8:$A$12,0)),IF(P4054="181-365d",INDEX(Assumptions!$G$8:$G$12,MATCH(B4054,Assumptions!$A$8:$A$12,0)),INDEX(Assumptions!$H$8:$H$12,MATCH(B4054,Assumptions!$A$8:$A$12,0)))))</f>
        <v>0.02</v>
      </c>
      <c r="R4054" s="14">
        <f t="shared" ca="1" si="446"/>
        <v>3361874.1120000007</v>
      </c>
      <c r="S4054" s="14">
        <f t="shared" ca="1" si="447"/>
        <v>164731831.48800004</v>
      </c>
      <c r="T4054" s="11" t="s">
        <v>25</v>
      </c>
      <c r="U4054" s="18" t="s">
        <v>26</v>
      </c>
    </row>
    <row r="4055" spans="1:21" ht="15" customHeight="1" x14ac:dyDescent="0.15">
      <c r="A4055" s="10" t="s">
        <v>4103</v>
      </c>
      <c r="B4055" s="11" t="s">
        <v>41</v>
      </c>
      <c r="C4055" s="11" t="s">
        <v>115</v>
      </c>
      <c r="D4055" s="12">
        <v>45892</v>
      </c>
      <c r="E4055" s="11">
        <v>3363</v>
      </c>
      <c r="F4055" s="11" t="s">
        <v>33</v>
      </c>
      <c r="G4055" s="13">
        <v>306.64</v>
      </c>
      <c r="H4055" s="14">
        <f t="shared" si="441"/>
        <v>1031230.32</v>
      </c>
      <c r="I4055" s="14">
        <f>IF(F4055="GHS",H4055,H4055*Assumptions!$B$4)</f>
        <v>1031230.32</v>
      </c>
      <c r="J4055" s="15" t="str">
        <f>INDEX(Assumptions!$B$8:$B$12,MATCH(B4055,Assumptions!$A$8:$A$12,0))</f>
        <v>Weighted Average</v>
      </c>
      <c r="K4055" s="16">
        <f>G4055/(1-INDEX(Assumptions!$D$8:$D$12,MATCH(B4055,Assumptions!$A$8:$A$12,0)))</f>
        <v>471.7538461538461</v>
      </c>
      <c r="L4055" s="16">
        <f t="shared" si="442"/>
        <v>9.1991999999999994</v>
      </c>
      <c r="M4055" s="16">
        <f t="shared" si="443"/>
        <v>23.587692307692308</v>
      </c>
      <c r="N4055" s="14">
        <f>E4055*(K4055-L4055-M4055)*IF(F4055="GHS",1,Assumptions!$B$4)</f>
        <v>1476245.8657846153</v>
      </c>
      <c r="O4055" s="15">
        <f t="shared" ca="1" si="444"/>
        <v>394</v>
      </c>
      <c r="P4055" s="15" t="str">
        <f t="shared" ca="1" si="445"/>
        <v>365d+</v>
      </c>
      <c r="Q4055" s="17">
        <f ca="1">IF(P4055="0-90d",0,IF(P4055="91-180d",INDEX(Assumptions!$F$8:$F$12,MATCH(B4055,Assumptions!$A$8:$A$12,0)),IF(P4055="181-365d",INDEX(Assumptions!$G$8:$G$12,MATCH(B4055,Assumptions!$A$8:$A$12,0)),INDEX(Assumptions!$H$8:$H$12,MATCH(B4055,Assumptions!$A$8:$A$12,0)))))</f>
        <v>0.8</v>
      </c>
      <c r="R4055" s="14">
        <f t="shared" ca="1" si="446"/>
        <v>824984.25600000005</v>
      </c>
      <c r="S4055" s="14">
        <f t="shared" ca="1" si="447"/>
        <v>206246.0639999999</v>
      </c>
      <c r="T4055" s="11" t="s">
        <v>25</v>
      </c>
      <c r="U4055" s="18" t="s">
        <v>26</v>
      </c>
    </row>
    <row r="4056" spans="1:21" ht="15" customHeight="1" x14ac:dyDescent="0.15">
      <c r="A4056" s="10" t="s">
        <v>4104</v>
      </c>
      <c r="B4056" s="11" t="s">
        <v>28</v>
      </c>
      <c r="C4056" s="11" t="s">
        <v>38</v>
      </c>
      <c r="D4056" s="12">
        <v>46225</v>
      </c>
      <c r="E4056" s="11">
        <v>1814</v>
      </c>
      <c r="F4056" s="11" t="s">
        <v>24</v>
      </c>
      <c r="G4056" s="13">
        <v>6542.81</v>
      </c>
      <c r="H4056" s="14">
        <f t="shared" si="441"/>
        <v>11868657.34</v>
      </c>
      <c r="I4056" s="14">
        <f>IF(F4056="GHS",H4056,H4056*Assumptions!$B$4)</f>
        <v>128181499.272</v>
      </c>
      <c r="J4056" s="15" t="str">
        <f>INDEX(Assumptions!$B$8:$B$12,MATCH(B4056,Assumptions!$A$8:$A$12,0))</f>
        <v>Fair Value Less Costs to Sell</v>
      </c>
      <c r="K4056" s="16">
        <f>G4056/(1-INDEX(Assumptions!$D$8:$D$12,MATCH(B4056,Assumptions!$A$8:$A$12,0)))</f>
        <v>7435.011363636364</v>
      </c>
      <c r="L4056" s="16">
        <f t="shared" si="442"/>
        <v>196.2843</v>
      </c>
      <c r="M4056" s="16">
        <f t="shared" si="443"/>
        <v>371.75056818181821</v>
      </c>
      <c r="N4056" s="14">
        <f>E4056*(K4056-L4056-M4056)*IF(F4056="GHS",1,Assumptions!$B$4)</f>
        <v>134532309.91774911</v>
      </c>
      <c r="O4056" s="15">
        <f t="shared" ca="1" si="444"/>
        <v>61</v>
      </c>
      <c r="P4056" s="15" t="str">
        <f t="shared" ca="1" si="445"/>
        <v>0-90d</v>
      </c>
      <c r="Q4056" s="17">
        <f ca="1">IF(P4056="0-90d",0,IF(P4056="91-180d",INDEX(Assumptions!$F$8:$F$12,MATCH(B4056,Assumptions!$A$8:$A$12,0)),IF(P4056="181-365d",INDEX(Assumptions!$G$8:$G$12,MATCH(B4056,Assumptions!$A$8:$A$12,0)),INDEX(Assumptions!$H$8:$H$12,MATCH(B4056,Assumptions!$A$8:$A$12,0)))))</f>
        <v>0</v>
      </c>
      <c r="R4056" s="14">
        <f t="shared" ca="1" si="446"/>
        <v>0</v>
      </c>
      <c r="S4056" s="14">
        <f t="shared" ca="1" si="447"/>
        <v>128181499.272</v>
      </c>
      <c r="T4056" s="11" t="s">
        <v>25</v>
      </c>
      <c r="U4056" s="18" t="s">
        <v>26</v>
      </c>
    </row>
    <row r="4057" spans="1:21" ht="15" customHeight="1" x14ac:dyDescent="0.15">
      <c r="A4057" s="10" t="s">
        <v>4105</v>
      </c>
      <c r="B4057" s="11" t="s">
        <v>28</v>
      </c>
      <c r="C4057" s="11" t="s">
        <v>29</v>
      </c>
      <c r="D4057" s="12">
        <v>45840</v>
      </c>
      <c r="E4057" s="11">
        <v>1680</v>
      </c>
      <c r="F4057" s="11" t="s">
        <v>24</v>
      </c>
      <c r="G4057" s="13">
        <v>5417.35</v>
      </c>
      <c r="H4057" s="14">
        <f t="shared" si="441"/>
        <v>9101148</v>
      </c>
      <c r="I4057" s="14">
        <f>IF(F4057="GHS",H4057,H4057*Assumptions!$B$4)</f>
        <v>98292398.400000006</v>
      </c>
      <c r="J4057" s="15" t="str">
        <f>INDEX(Assumptions!$B$8:$B$12,MATCH(B4057,Assumptions!$A$8:$A$12,0))</f>
        <v>Fair Value Less Costs to Sell</v>
      </c>
      <c r="K4057" s="16">
        <f>G4057/(1-INDEX(Assumptions!$D$8:$D$12,MATCH(B4057,Assumptions!$A$8:$A$12,0)))</f>
        <v>6156.079545454546</v>
      </c>
      <c r="L4057" s="16">
        <f t="shared" si="442"/>
        <v>162.5205</v>
      </c>
      <c r="M4057" s="16">
        <f t="shared" si="443"/>
        <v>307.80397727272731</v>
      </c>
      <c r="N4057" s="14">
        <f>E4057*(K4057-L4057-M4057)*IF(F4057="GHS",1,Assumptions!$B$4)</f>
        <v>103162339.95709093</v>
      </c>
      <c r="O4057" s="15">
        <f t="shared" ca="1" si="444"/>
        <v>446</v>
      </c>
      <c r="P4057" s="15" t="str">
        <f t="shared" ca="1" si="445"/>
        <v>365d+</v>
      </c>
      <c r="Q4057" s="17">
        <f ca="1">IF(P4057="0-90d",0,IF(P4057="91-180d",INDEX(Assumptions!$F$8:$F$12,MATCH(B4057,Assumptions!$A$8:$A$12,0)),IF(P4057="181-365d",INDEX(Assumptions!$G$8:$G$12,MATCH(B4057,Assumptions!$A$8:$A$12,0)),INDEX(Assumptions!$H$8:$H$12,MATCH(B4057,Assumptions!$A$8:$A$12,0)))))</f>
        <v>0.4</v>
      </c>
      <c r="R4057" s="14">
        <f t="shared" ca="1" si="446"/>
        <v>39316959.360000007</v>
      </c>
      <c r="S4057" s="14">
        <f t="shared" ca="1" si="447"/>
        <v>58975439.039999999</v>
      </c>
      <c r="T4057" s="11" t="s">
        <v>25</v>
      </c>
      <c r="U4057" s="18" t="s">
        <v>26</v>
      </c>
    </row>
    <row r="4058" spans="1:21" ht="15" customHeight="1" x14ac:dyDescent="0.15">
      <c r="A4058" s="10" t="s">
        <v>4106</v>
      </c>
      <c r="B4058" s="11" t="s">
        <v>31</v>
      </c>
      <c r="C4058" s="11" t="s">
        <v>76</v>
      </c>
      <c r="D4058" s="12">
        <v>45851</v>
      </c>
      <c r="E4058" s="11">
        <v>3750</v>
      </c>
      <c r="F4058" s="11" t="s">
        <v>33</v>
      </c>
      <c r="G4058" s="13">
        <v>866.36</v>
      </c>
      <c r="H4058" s="14">
        <f t="shared" si="441"/>
        <v>3248850</v>
      </c>
      <c r="I4058" s="14">
        <f>IF(F4058="GHS",H4058,H4058*Assumptions!$B$4)</f>
        <v>3248850</v>
      </c>
      <c r="J4058" s="15" t="str">
        <f>INDEX(Assumptions!$B$8:$B$12,MATCH(B4058,Assumptions!$A$8:$A$12,0))</f>
        <v>Weighted Average</v>
      </c>
      <c r="K4058" s="16">
        <f>G4058/(1-INDEX(Assumptions!$D$8:$D$12,MATCH(B4058,Assumptions!$A$8:$A$12,0)))</f>
        <v>1203.2777777777778</v>
      </c>
      <c r="L4058" s="16">
        <f t="shared" si="442"/>
        <v>25.9908</v>
      </c>
      <c r="M4058" s="16">
        <f t="shared" si="443"/>
        <v>60.163888888888891</v>
      </c>
      <c r="N4058" s="14">
        <f>E4058*(K4058-L4058-M4058)*IF(F4058="GHS",1,Assumptions!$B$4)</f>
        <v>4189211.583333334</v>
      </c>
      <c r="O4058" s="15">
        <f t="shared" ca="1" si="444"/>
        <v>435</v>
      </c>
      <c r="P4058" s="15" t="str">
        <f t="shared" ca="1" si="445"/>
        <v>365d+</v>
      </c>
      <c r="Q4058" s="17">
        <f ca="1">IF(P4058="0-90d",0,IF(P4058="91-180d",INDEX(Assumptions!$F$8:$F$12,MATCH(B4058,Assumptions!$A$8:$A$12,0)),IF(P4058="181-365d",INDEX(Assumptions!$G$8:$G$12,MATCH(B4058,Assumptions!$A$8:$A$12,0)),INDEX(Assumptions!$H$8:$H$12,MATCH(B4058,Assumptions!$A$8:$A$12,0)))))</f>
        <v>0.6</v>
      </c>
      <c r="R4058" s="14">
        <f t="shared" ca="1" si="446"/>
        <v>1949310</v>
      </c>
      <c r="S4058" s="14">
        <f t="shared" ca="1" si="447"/>
        <v>1299540</v>
      </c>
      <c r="T4058" s="11" t="s">
        <v>25</v>
      </c>
      <c r="U4058" s="18" t="s">
        <v>26</v>
      </c>
    </row>
    <row r="4059" spans="1:21" ht="15" customHeight="1" x14ac:dyDescent="0.15">
      <c r="A4059" s="10" t="s">
        <v>4107</v>
      </c>
      <c r="B4059" s="11" t="s">
        <v>31</v>
      </c>
      <c r="C4059" s="11" t="s">
        <v>76</v>
      </c>
      <c r="D4059" s="12">
        <v>46059</v>
      </c>
      <c r="E4059" s="11">
        <v>3946</v>
      </c>
      <c r="F4059" s="11" t="s">
        <v>33</v>
      </c>
      <c r="G4059" s="13">
        <v>2063.02</v>
      </c>
      <c r="H4059" s="14">
        <f t="shared" si="441"/>
        <v>8140676.9199999999</v>
      </c>
      <c r="I4059" s="14">
        <f>IF(F4059="GHS",H4059,H4059*Assumptions!$B$4)</f>
        <v>8140676.9199999999</v>
      </c>
      <c r="J4059" s="15" t="str">
        <f>INDEX(Assumptions!$B$8:$B$12,MATCH(B4059,Assumptions!$A$8:$A$12,0))</f>
        <v>Weighted Average</v>
      </c>
      <c r="K4059" s="16">
        <f>G4059/(1-INDEX(Assumptions!$D$8:$D$12,MATCH(B4059,Assumptions!$A$8:$A$12,0)))</f>
        <v>2865.3055555555557</v>
      </c>
      <c r="L4059" s="16">
        <f t="shared" si="442"/>
        <v>61.890599999999999</v>
      </c>
      <c r="M4059" s="16">
        <f t="shared" si="443"/>
        <v>143.26527777777778</v>
      </c>
      <c r="N4059" s="14">
        <f>E4059*(K4059-L4059-M4059)*IF(F4059="GHS",1,Assumptions!$B$4)</f>
        <v>10496950.62851111</v>
      </c>
      <c r="O4059" s="15">
        <f t="shared" ca="1" si="444"/>
        <v>227</v>
      </c>
      <c r="P4059" s="15" t="str">
        <f t="shared" ca="1" si="445"/>
        <v>181-365d</v>
      </c>
      <c r="Q4059" s="17">
        <f ca="1">IF(P4059="0-90d",0,IF(P4059="91-180d",INDEX(Assumptions!$F$8:$F$12,MATCH(B4059,Assumptions!$A$8:$A$12,0)),IF(P4059="181-365d",INDEX(Assumptions!$G$8:$G$12,MATCH(B4059,Assumptions!$A$8:$A$12,0)),INDEX(Assumptions!$H$8:$H$12,MATCH(B4059,Assumptions!$A$8:$A$12,0)))))</f>
        <v>0.2</v>
      </c>
      <c r="R4059" s="14">
        <f t="shared" ca="1" si="446"/>
        <v>1628135.3840000001</v>
      </c>
      <c r="S4059" s="14">
        <f t="shared" ca="1" si="447"/>
        <v>6512541.5360000003</v>
      </c>
      <c r="T4059" s="11" t="s">
        <v>25</v>
      </c>
      <c r="U4059" s="18" t="s">
        <v>26</v>
      </c>
    </row>
    <row r="4060" spans="1:21" ht="15" customHeight="1" x14ac:dyDescent="0.15">
      <c r="A4060" s="10" t="s">
        <v>4108</v>
      </c>
      <c r="B4060" s="11" t="s">
        <v>31</v>
      </c>
      <c r="C4060" s="11" t="s">
        <v>76</v>
      </c>
      <c r="D4060" s="12">
        <v>45846</v>
      </c>
      <c r="E4060" s="11">
        <v>4738</v>
      </c>
      <c r="F4060" s="11" t="s">
        <v>33</v>
      </c>
      <c r="G4060" s="13">
        <v>2399.1</v>
      </c>
      <c r="H4060" s="14">
        <f t="shared" si="441"/>
        <v>11366935.799999999</v>
      </c>
      <c r="I4060" s="14">
        <f>IF(F4060="GHS",H4060,H4060*Assumptions!$B$4)</f>
        <v>11366935.799999999</v>
      </c>
      <c r="J4060" s="15" t="str">
        <f>INDEX(Assumptions!$B$8:$B$12,MATCH(B4060,Assumptions!$A$8:$A$12,0))</f>
        <v>Weighted Average</v>
      </c>
      <c r="K4060" s="16">
        <f>G4060/(1-INDEX(Assumptions!$D$8:$D$12,MATCH(B4060,Assumptions!$A$8:$A$12,0)))</f>
        <v>3332.0833333333335</v>
      </c>
      <c r="L4060" s="16">
        <f t="shared" si="442"/>
        <v>71.972999999999999</v>
      </c>
      <c r="M4060" s="16">
        <f t="shared" si="443"/>
        <v>166.60416666666669</v>
      </c>
      <c r="N4060" s="14">
        <f>E4060*(K4060-L4060-M4060)*IF(F4060="GHS",1,Assumptions!$B$4)</f>
        <v>14657032.217666669</v>
      </c>
      <c r="O4060" s="15">
        <f t="shared" ca="1" si="444"/>
        <v>440</v>
      </c>
      <c r="P4060" s="15" t="str">
        <f t="shared" ca="1" si="445"/>
        <v>365d+</v>
      </c>
      <c r="Q4060" s="17">
        <f ca="1">IF(P4060="0-90d",0,IF(P4060="91-180d",INDEX(Assumptions!$F$8:$F$12,MATCH(B4060,Assumptions!$A$8:$A$12,0)),IF(P4060="181-365d",INDEX(Assumptions!$G$8:$G$12,MATCH(B4060,Assumptions!$A$8:$A$12,0)),INDEX(Assumptions!$H$8:$H$12,MATCH(B4060,Assumptions!$A$8:$A$12,0)))))</f>
        <v>0.6</v>
      </c>
      <c r="R4060" s="14">
        <f t="shared" ca="1" si="446"/>
        <v>6820161.4799999995</v>
      </c>
      <c r="S4060" s="14">
        <f t="shared" ca="1" si="447"/>
        <v>4546774.3199999994</v>
      </c>
      <c r="T4060" s="11" t="s">
        <v>25</v>
      </c>
      <c r="U4060" s="18" t="s">
        <v>36</v>
      </c>
    </row>
    <row r="4061" spans="1:21" ht="15" customHeight="1" x14ac:dyDescent="0.15">
      <c r="A4061" s="10" t="s">
        <v>4109</v>
      </c>
      <c r="B4061" s="11" t="s">
        <v>46</v>
      </c>
      <c r="C4061" s="11" t="s">
        <v>119</v>
      </c>
      <c r="D4061" s="12">
        <v>46219</v>
      </c>
      <c r="E4061" s="11">
        <v>3050</v>
      </c>
      <c r="F4061" s="11" t="s">
        <v>33</v>
      </c>
      <c r="G4061" s="13">
        <v>376498.2</v>
      </c>
      <c r="H4061" s="14">
        <f t="shared" si="441"/>
        <v>1148319510</v>
      </c>
      <c r="I4061" s="14">
        <f>IF(F4061="GHS",H4061,H4061*Assumptions!$B$4)</f>
        <v>1148319510</v>
      </c>
      <c r="J4061" s="15" t="str">
        <f>INDEX(Assumptions!$B$8:$B$12,MATCH(B4061,Assumptions!$A$8:$A$12,0))</f>
        <v>Specific Identification</v>
      </c>
      <c r="K4061" s="16">
        <f>G4061/(1-INDEX(Assumptions!$D$8:$D$12,MATCH(B4061,Assumptions!$A$8:$A$12,0)))</f>
        <v>482690</v>
      </c>
      <c r="L4061" s="16">
        <f t="shared" si="442"/>
        <v>11294.946</v>
      </c>
      <c r="M4061" s="16">
        <f t="shared" si="443"/>
        <v>24134.5</v>
      </c>
      <c r="N4061" s="14">
        <f>E4061*(K4061-L4061-M4061)*IF(F4061="GHS",1,Assumptions!$B$4)</f>
        <v>1364144689.7</v>
      </c>
      <c r="O4061" s="15">
        <f t="shared" ca="1" si="444"/>
        <v>67</v>
      </c>
      <c r="P4061" s="15" t="str">
        <f t="shared" ca="1" si="445"/>
        <v>0-90d</v>
      </c>
      <c r="Q4061" s="17">
        <f ca="1">IF(P4061="0-90d",0,IF(P4061="91-180d",INDEX(Assumptions!$F$8:$F$12,MATCH(B4061,Assumptions!$A$8:$A$12,0)),IF(P4061="181-365d",INDEX(Assumptions!$G$8:$G$12,MATCH(B4061,Assumptions!$A$8:$A$12,0)),INDEX(Assumptions!$H$8:$H$12,MATCH(B4061,Assumptions!$A$8:$A$12,0)))))</f>
        <v>0</v>
      </c>
      <c r="R4061" s="14">
        <f t="shared" ca="1" si="446"/>
        <v>0</v>
      </c>
      <c r="S4061" s="14">
        <f t="shared" ca="1" si="447"/>
        <v>1148319510</v>
      </c>
      <c r="T4061" s="11" t="s">
        <v>25</v>
      </c>
      <c r="U4061" s="18" t="s">
        <v>26</v>
      </c>
    </row>
    <row r="4062" spans="1:21" ht="15" customHeight="1" x14ac:dyDescent="0.15">
      <c r="A4062" s="10" t="s">
        <v>4110</v>
      </c>
      <c r="B4062" s="11" t="s">
        <v>41</v>
      </c>
      <c r="C4062" s="11" t="s">
        <v>42</v>
      </c>
      <c r="D4062" s="12">
        <v>46088</v>
      </c>
      <c r="E4062" s="11">
        <v>2179</v>
      </c>
      <c r="F4062" s="11" t="s">
        <v>33</v>
      </c>
      <c r="G4062" s="13">
        <v>981.32</v>
      </c>
      <c r="H4062" s="14">
        <f t="shared" si="441"/>
        <v>2138296.2800000003</v>
      </c>
      <c r="I4062" s="14">
        <f>IF(F4062="GHS",H4062,H4062*Assumptions!$B$4)</f>
        <v>2138296.2800000003</v>
      </c>
      <c r="J4062" s="15" t="str">
        <f>INDEX(Assumptions!$B$8:$B$12,MATCH(B4062,Assumptions!$A$8:$A$12,0))</f>
        <v>Weighted Average</v>
      </c>
      <c r="K4062" s="16">
        <f>G4062/(1-INDEX(Assumptions!$D$8:$D$12,MATCH(B4062,Assumptions!$A$8:$A$12,0)))</f>
        <v>1509.7230769230769</v>
      </c>
      <c r="L4062" s="16">
        <f t="shared" si="442"/>
        <v>29.439599999999999</v>
      </c>
      <c r="M4062" s="16">
        <f t="shared" si="443"/>
        <v>75.48615384615384</v>
      </c>
      <c r="N4062" s="14">
        <f>E4062*(K4062-L4062-M4062)*IF(F4062="GHS",1,Assumptions!$B$4)</f>
        <v>3061053.3669846151</v>
      </c>
      <c r="O4062" s="15">
        <f t="shared" ca="1" si="444"/>
        <v>198</v>
      </c>
      <c r="P4062" s="15" t="str">
        <f t="shared" ca="1" si="445"/>
        <v>181-365d</v>
      </c>
      <c r="Q4062" s="17">
        <f ca="1">IF(P4062="0-90d",0,IF(P4062="91-180d",INDEX(Assumptions!$F$8:$F$12,MATCH(B4062,Assumptions!$A$8:$A$12,0)),IF(P4062="181-365d",INDEX(Assumptions!$G$8:$G$12,MATCH(B4062,Assumptions!$A$8:$A$12,0)),INDEX(Assumptions!$H$8:$H$12,MATCH(B4062,Assumptions!$A$8:$A$12,0)))))</f>
        <v>0.35</v>
      </c>
      <c r="R4062" s="14">
        <f t="shared" ca="1" si="446"/>
        <v>748403.69800000009</v>
      </c>
      <c r="S4062" s="14">
        <f t="shared" ca="1" si="447"/>
        <v>1389892.5820000002</v>
      </c>
      <c r="T4062" s="11" t="s">
        <v>25</v>
      </c>
      <c r="U4062" s="18" t="s">
        <v>26</v>
      </c>
    </row>
    <row r="4063" spans="1:21" ht="15" customHeight="1" x14ac:dyDescent="0.15">
      <c r="A4063" s="10" t="s">
        <v>4111</v>
      </c>
      <c r="B4063" s="11" t="s">
        <v>28</v>
      </c>
      <c r="C4063" s="11" t="s">
        <v>38</v>
      </c>
      <c r="D4063" s="12">
        <v>45762</v>
      </c>
      <c r="E4063" s="11">
        <v>3373</v>
      </c>
      <c r="F4063" s="11" t="s">
        <v>24</v>
      </c>
      <c r="G4063" s="13">
        <v>5260.79</v>
      </c>
      <c r="H4063" s="14">
        <f t="shared" si="441"/>
        <v>17744644.669999998</v>
      </c>
      <c r="I4063" s="14">
        <f>IF(F4063="GHS",H4063,H4063*Assumptions!$B$4)</f>
        <v>191642162.43599999</v>
      </c>
      <c r="J4063" s="15" t="str">
        <f>INDEX(Assumptions!$B$8:$B$12,MATCH(B4063,Assumptions!$A$8:$A$12,0))</f>
        <v>Fair Value Less Costs to Sell</v>
      </c>
      <c r="K4063" s="16">
        <f>G4063/(1-INDEX(Assumptions!$D$8:$D$12,MATCH(B4063,Assumptions!$A$8:$A$12,0)))</f>
        <v>5978.170454545454</v>
      </c>
      <c r="L4063" s="16">
        <f t="shared" si="442"/>
        <v>157.8237</v>
      </c>
      <c r="M4063" s="16">
        <f t="shared" si="443"/>
        <v>298.90852272727273</v>
      </c>
      <c r="N4063" s="14">
        <f>E4063*(K4063-L4063-M4063)*IF(F4063="GHS",1,Assumptions!$B$4)</f>
        <v>201137160.48396546</v>
      </c>
      <c r="O4063" s="15">
        <f t="shared" ca="1" si="444"/>
        <v>524</v>
      </c>
      <c r="P4063" s="15" t="str">
        <f t="shared" ca="1" si="445"/>
        <v>365d+</v>
      </c>
      <c r="Q4063" s="17">
        <f ca="1">IF(P4063="0-90d",0,IF(P4063="91-180d",INDEX(Assumptions!$F$8:$F$12,MATCH(B4063,Assumptions!$A$8:$A$12,0)),IF(P4063="181-365d",INDEX(Assumptions!$G$8:$G$12,MATCH(B4063,Assumptions!$A$8:$A$12,0)),INDEX(Assumptions!$H$8:$H$12,MATCH(B4063,Assumptions!$A$8:$A$12,0)))))</f>
        <v>0.4</v>
      </c>
      <c r="R4063" s="14">
        <f t="shared" ca="1" si="446"/>
        <v>76656864.974399999</v>
      </c>
      <c r="S4063" s="14">
        <f t="shared" ca="1" si="447"/>
        <v>114985297.46159999</v>
      </c>
      <c r="T4063" s="11" t="s">
        <v>25</v>
      </c>
      <c r="U4063" s="18" t="s">
        <v>26</v>
      </c>
    </row>
    <row r="4064" spans="1:21" ht="15" customHeight="1" x14ac:dyDescent="0.15">
      <c r="A4064" s="10" t="s">
        <v>4112</v>
      </c>
      <c r="B4064" s="11" t="s">
        <v>22</v>
      </c>
      <c r="C4064" s="11" t="s">
        <v>23</v>
      </c>
      <c r="D4064" s="12">
        <v>46126</v>
      </c>
      <c r="E4064" s="11">
        <v>4672</v>
      </c>
      <c r="F4064" s="11" t="s">
        <v>24</v>
      </c>
      <c r="G4064" s="13">
        <v>22555.39</v>
      </c>
      <c r="H4064" s="14">
        <f t="shared" si="441"/>
        <v>105378782.08</v>
      </c>
      <c r="I4064" s="14">
        <f>IF(F4064="GHS",H4064,H4064*Assumptions!$B$4)</f>
        <v>1138090846.464</v>
      </c>
      <c r="J4064" s="15" t="str">
        <f>INDEX(Assumptions!$B$8:$B$12,MATCH(B4064,Assumptions!$A$8:$A$12,0))</f>
        <v>FIFO</v>
      </c>
      <c r="K4064" s="16">
        <f>G4064/(1-INDEX(Assumptions!$D$8:$D$12,MATCH(B4064,Assumptions!$A$8:$A$12,0)))</f>
        <v>27506.573170731703</v>
      </c>
      <c r="L4064" s="16">
        <f t="shared" si="442"/>
        <v>676.6617</v>
      </c>
      <c r="M4064" s="16">
        <f t="shared" si="443"/>
        <v>1375.3286585365852</v>
      </c>
      <c r="N4064" s="14">
        <f>E4064*(K4064-L4064-M4064)*IF(F4064="GHS",1,Assumptions!$B$4)</f>
        <v>1284377157.7046165</v>
      </c>
      <c r="O4064" s="15">
        <f t="shared" ca="1" si="444"/>
        <v>160</v>
      </c>
      <c r="P4064" s="15" t="str">
        <f t="shared" ca="1" si="445"/>
        <v>91-180d</v>
      </c>
      <c r="Q4064" s="17">
        <f ca="1">IF(P4064="0-90d",0,IF(P4064="91-180d",INDEX(Assumptions!$F$8:$F$12,MATCH(B4064,Assumptions!$A$8:$A$12,0)),IF(P4064="181-365d",INDEX(Assumptions!$G$8:$G$12,MATCH(B4064,Assumptions!$A$8:$A$12,0)),INDEX(Assumptions!$H$8:$H$12,MATCH(B4064,Assumptions!$A$8:$A$12,0)))))</f>
        <v>0.03</v>
      </c>
      <c r="R4064" s="14">
        <f t="shared" ca="1" si="446"/>
        <v>34142725.393919997</v>
      </c>
      <c r="S4064" s="14">
        <f t="shared" si="447"/>
        <v>0</v>
      </c>
      <c r="T4064" s="11" t="s">
        <v>39</v>
      </c>
      <c r="U4064" s="18" t="s">
        <v>26</v>
      </c>
    </row>
    <row r="4065" spans="1:21" ht="15" customHeight="1" x14ac:dyDescent="0.15">
      <c r="A4065" s="10" t="s">
        <v>4113</v>
      </c>
      <c r="B4065" s="11" t="s">
        <v>28</v>
      </c>
      <c r="C4065" s="11" t="s">
        <v>38</v>
      </c>
      <c r="D4065" s="12">
        <v>46074</v>
      </c>
      <c r="E4065" s="11">
        <v>3467</v>
      </c>
      <c r="F4065" s="11" t="s">
        <v>24</v>
      </c>
      <c r="G4065" s="13">
        <v>8702.09</v>
      </c>
      <c r="H4065" s="14">
        <f t="shared" si="441"/>
        <v>30170146.030000001</v>
      </c>
      <c r="I4065" s="14">
        <f>IF(F4065="GHS",H4065,H4065*Assumptions!$B$4)</f>
        <v>325837577.12400001</v>
      </c>
      <c r="J4065" s="15" t="str">
        <f>INDEX(Assumptions!$B$8:$B$12,MATCH(B4065,Assumptions!$A$8:$A$12,0))</f>
        <v>Fair Value Less Costs to Sell</v>
      </c>
      <c r="K4065" s="16">
        <f>G4065/(1-INDEX(Assumptions!$D$8:$D$12,MATCH(B4065,Assumptions!$A$8:$A$12,0)))</f>
        <v>9888.738636363636</v>
      </c>
      <c r="L4065" s="16">
        <f t="shared" si="442"/>
        <v>261.06270000000001</v>
      </c>
      <c r="M4065" s="16">
        <f t="shared" si="443"/>
        <v>494.43693181818185</v>
      </c>
      <c r="N4065" s="14">
        <f>E4065*(K4065-L4065-M4065)*IF(F4065="GHS",1,Assumptions!$B$4)</f>
        <v>341981347.9905982</v>
      </c>
      <c r="O4065" s="15">
        <f t="shared" ca="1" si="444"/>
        <v>212</v>
      </c>
      <c r="P4065" s="15" t="str">
        <f t="shared" ca="1" si="445"/>
        <v>181-365d</v>
      </c>
      <c r="Q4065" s="17">
        <f ca="1">IF(P4065="0-90d",0,IF(P4065="91-180d",INDEX(Assumptions!$F$8:$F$12,MATCH(B4065,Assumptions!$A$8:$A$12,0)),IF(P4065="181-365d",INDEX(Assumptions!$G$8:$G$12,MATCH(B4065,Assumptions!$A$8:$A$12,0)),INDEX(Assumptions!$H$8:$H$12,MATCH(B4065,Assumptions!$A$8:$A$12,0)))))</f>
        <v>0.1</v>
      </c>
      <c r="R4065" s="14">
        <f t="shared" ca="1" si="446"/>
        <v>32583757.712400004</v>
      </c>
      <c r="S4065" s="14">
        <f t="shared" ca="1" si="447"/>
        <v>293253819.41159999</v>
      </c>
      <c r="T4065" s="11" t="s">
        <v>25</v>
      </c>
      <c r="U4065" s="18" t="s">
        <v>36</v>
      </c>
    </row>
    <row r="4066" spans="1:21" ht="15" customHeight="1" x14ac:dyDescent="0.15">
      <c r="A4066" s="10" t="s">
        <v>4114</v>
      </c>
      <c r="B4066" s="11" t="s">
        <v>28</v>
      </c>
      <c r="C4066" s="11" t="s">
        <v>55</v>
      </c>
      <c r="D4066" s="12">
        <v>45845</v>
      </c>
      <c r="E4066" s="11">
        <v>4522</v>
      </c>
      <c r="F4066" s="11" t="s">
        <v>24</v>
      </c>
      <c r="G4066" s="13">
        <v>4314.2700000000004</v>
      </c>
      <c r="H4066" s="14">
        <f t="shared" si="441"/>
        <v>19509128.940000001</v>
      </c>
      <c r="I4066" s="14">
        <f>IF(F4066="GHS",H4066,H4066*Assumptions!$B$4)</f>
        <v>210698592.55200002</v>
      </c>
      <c r="J4066" s="15" t="str">
        <f>INDEX(Assumptions!$B$8:$B$12,MATCH(B4066,Assumptions!$A$8:$A$12,0))</f>
        <v>Fair Value Less Costs to Sell</v>
      </c>
      <c r="K4066" s="16">
        <f>G4066/(1-INDEX(Assumptions!$D$8:$D$12,MATCH(B4066,Assumptions!$A$8:$A$12,0)))</f>
        <v>4902.579545454546</v>
      </c>
      <c r="L4066" s="16">
        <f t="shared" si="442"/>
        <v>129.4281</v>
      </c>
      <c r="M4066" s="16">
        <f t="shared" si="443"/>
        <v>245.1289772727273</v>
      </c>
      <c r="N4066" s="14">
        <f>E4066*(K4066-L4066-M4066)*IF(F4066="GHS",1,Assumptions!$B$4)</f>
        <v>221137750.09207636</v>
      </c>
      <c r="O4066" s="15">
        <f t="shared" ca="1" si="444"/>
        <v>441</v>
      </c>
      <c r="P4066" s="15" t="str">
        <f t="shared" ca="1" si="445"/>
        <v>365d+</v>
      </c>
      <c r="Q4066" s="17">
        <f ca="1">IF(P4066="0-90d",0,IF(P4066="91-180d",INDEX(Assumptions!$F$8:$F$12,MATCH(B4066,Assumptions!$A$8:$A$12,0)),IF(P4066="181-365d",INDEX(Assumptions!$G$8:$G$12,MATCH(B4066,Assumptions!$A$8:$A$12,0)),INDEX(Assumptions!$H$8:$H$12,MATCH(B4066,Assumptions!$A$8:$A$12,0)))))</f>
        <v>0.4</v>
      </c>
      <c r="R4066" s="14">
        <f t="shared" ca="1" si="446"/>
        <v>84279437.020800009</v>
      </c>
      <c r="S4066" s="14">
        <f t="shared" ca="1" si="447"/>
        <v>126419155.53120001</v>
      </c>
      <c r="T4066" s="11" t="s">
        <v>25</v>
      </c>
      <c r="U4066" s="18" t="s">
        <v>26</v>
      </c>
    </row>
    <row r="4067" spans="1:21" ht="15" customHeight="1" x14ac:dyDescent="0.15">
      <c r="A4067" s="10" t="s">
        <v>4115</v>
      </c>
      <c r="B4067" s="11" t="s">
        <v>41</v>
      </c>
      <c r="C4067" s="11" t="s">
        <v>44</v>
      </c>
      <c r="D4067" s="12">
        <v>45837</v>
      </c>
      <c r="E4067" s="11">
        <v>3443</v>
      </c>
      <c r="F4067" s="11" t="s">
        <v>33</v>
      </c>
      <c r="G4067" s="13">
        <v>855.88</v>
      </c>
      <c r="H4067" s="14">
        <f t="shared" si="441"/>
        <v>2946794.84</v>
      </c>
      <c r="I4067" s="14">
        <f>IF(F4067="GHS",H4067,H4067*Assumptions!$B$4)</f>
        <v>2946794.84</v>
      </c>
      <c r="J4067" s="15" t="str">
        <f>INDEX(Assumptions!$B$8:$B$12,MATCH(B4067,Assumptions!$A$8:$A$12,0))</f>
        <v>Weighted Average</v>
      </c>
      <c r="K4067" s="16">
        <f>G4067/(1-INDEX(Assumptions!$D$8:$D$12,MATCH(B4067,Assumptions!$A$8:$A$12,0)))</f>
        <v>1316.7384615384615</v>
      </c>
      <c r="L4067" s="16">
        <f t="shared" si="442"/>
        <v>25.676399999999997</v>
      </c>
      <c r="M4067" s="16">
        <f t="shared" si="443"/>
        <v>65.836923076923071</v>
      </c>
      <c r="N4067" s="14">
        <f>E4067*(K4067-L4067-M4067)*IF(F4067="GHS",1,Assumptions!$B$4)</f>
        <v>4218450.1517230766</v>
      </c>
      <c r="O4067" s="15">
        <f t="shared" ca="1" si="444"/>
        <v>449</v>
      </c>
      <c r="P4067" s="15" t="str">
        <f t="shared" ca="1" si="445"/>
        <v>365d+</v>
      </c>
      <c r="Q4067" s="17">
        <f ca="1">IF(P4067="0-90d",0,IF(P4067="91-180d",INDEX(Assumptions!$F$8:$F$12,MATCH(B4067,Assumptions!$A$8:$A$12,0)),IF(P4067="181-365d",INDEX(Assumptions!$G$8:$G$12,MATCH(B4067,Assumptions!$A$8:$A$12,0)),INDEX(Assumptions!$H$8:$H$12,MATCH(B4067,Assumptions!$A$8:$A$12,0)))))</f>
        <v>0.8</v>
      </c>
      <c r="R4067" s="14">
        <f t="shared" ca="1" si="446"/>
        <v>2357435.872</v>
      </c>
      <c r="S4067" s="14">
        <f t="shared" ca="1" si="447"/>
        <v>589358.96799999988</v>
      </c>
      <c r="T4067" s="11" t="s">
        <v>25</v>
      </c>
      <c r="U4067" s="18" t="s">
        <v>26</v>
      </c>
    </row>
    <row r="4068" spans="1:21" ht="15" customHeight="1" x14ac:dyDescent="0.15">
      <c r="A4068" s="10" t="s">
        <v>4116</v>
      </c>
      <c r="B4068" s="11" t="s">
        <v>41</v>
      </c>
      <c r="C4068" s="11" t="s">
        <v>115</v>
      </c>
      <c r="D4068" s="12">
        <v>45926</v>
      </c>
      <c r="E4068" s="11">
        <v>298</v>
      </c>
      <c r="F4068" s="11" t="s">
        <v>33</v>
      </c>
      <c r="G4068" s="13">
        <v>357.88</v>
      </c>
      <c r="H4068" s="14">
        <f t="shared" si="441"/>
        <v>106648.24</v>
      </c>
      <c r="I4068" s="14">
        <f>IF(F4068="GHS",H4068,H4068*Assumptions!$B$4)</f>
        <v>106648.24</v>
      </c>
      <c r="J4068" s="15" t="str">
        <f>INDEX(Assumptions!$B$8:$B$12,MATCH(B4068,Assumptions!$A$8:$A$12,0))</f>
        <v>Weighted Average</v>
      </c>
      <c r="K4068" s="16">
        <f>G4068/(1-INDEX(Assumptions!$D$8:$D$12,MATCH(B4068,Assumptions!$A$8:$A$12,0)))</f>
        <v>550.5846153846154</v>
      </c>
      <c r="L4068" s="16">
        <f t="shared" si="442"/>
        <v>10.7364</v>
      </c>
      <c r="M4068" s="16">
        <f t="shared" si="443"/>
        <v>27.529230769230772</v>
      </c>
      <c r="N4068" s="14">
        <f>E4068*(K4068-L4068-M4068)*IF(F4068="GHS",1,Assumptions!$B$4)</f>
        <v>152671.0574153846</v>
      </c>
      <c r="O4068" s="15">
        <f t="shared" ca="1" si="444"/>
        <v>360</v>
      </c>
      <c r="P4068" s="15" t="str">
        <f t="shared" ca="1" si="445"/>
        <v>181-365d</v>
      </c>
      <c r="Q4068" s="17">
        <f ca="1">IF(P4068="0-90d",0,IF(P4068="91-180d",INDEX(Assumptions!$F$8:$F$12,MATCH(B4068,Assumptions!$A$8:$A$12,0)),IF(P4068="181-365d",INDEX(Assumptions!$G$8:$G$12,MATCH(B4068,Assumptions!$A$8:$A$12,0)),INDEX(Assumptions!$H$8:$H$12,MATCH(B4068,Assumptions!$A$8:$A$12,0)))))</f>
        <v>0.35</v>
      </c>
      <c r="R4068" s="14">
        <f t="shared" ca="1" si="446"/>
        <v>37326.883999999998</v>
      </c>
      <c r="S4068" s="14">
        <f t="shared" ca="1" si="447"/>
        <v>69321.356</v>
      </c>
      <c r="T4068" s="11" t="s">
        <v>25</v>
      </c>
      <c r="U4068" s="18" t="s">
        <v>26</v>
      </c>
    </row>
    <row r="4069" spans="1:21" ht="15" customHeight="1" x14ac:dyDescent="0.15">
      <c r="A4069" s="10" t="s">
        <v>4117</v>
      </c>
      <c r="B4069" s="11" t="s">
        <v>22</v>
      </c>
      <c r="C4069" s="11" t="s">
        <v>61</v>
      </c>
      <c r="D4069" s="12">
        <v>46148</v>
      </c>
      <c r="E4069" s="11">
        <v>4259</v>
      </c>
      <c r="F4069" s="11" t="s">
        <v>24</v>
      </c>
      <c r="G4069" s="13">
        <v>37908.06</v>
      </c>
      <c r="H4069" s="14">
        <f t="shared" si="441"/>
        <v>161450427.53999999</v>
      </c>
      <c r="I4069" s="14">
        <f>IF(F4069="GHS",H4069,H4069*Assumptions!$B$4)</f>
        <v>1743664617.4319999</v>
      </c>
      <c r="J4069" s="15" t="str">
        <f>INDEX(Assumptions!$B$8:$B$12,MATCH(B4069,Assumptions!$A$8:$A$12,0))</f>
        <v>FIFO</v>
      </c>
      <c r="K4069" s="16">
        <f>G4069/(1-INDEX(Assumptions!$D$8:$D$12,MATCH(B4069,Assumptions!$A$8:$A$12,0)))</f>
        <v>46229.341463414625</v>
      </c>
      <c r="L4069" s="16">
        <f t="shared" si="442"/>
        <v>1137.2417999999998</v>
      </c>
      <c r="M4069" s="16">
        <f t="shared" si="443"/>
        <v>2311.4670731707315</v>
      </c>
      <c r="N4069" s="14">
        <f>E4069*(K4069-L4069-M4069)*IF(F4069="GHS",1,Assumptions!$B$4)</f>
        <v>1967789313.379967</v>
      </c>
      <c r="O4069" s="15">
        <f t="shared" ca="1" si="444"/>
        <v>138</v>
      </c>
      <c r="P4069" s="15" t="str">
        <f t="shared" ca="1" si="445"/>
        <v>91-180d</v>
      </c>
      <c r="Q4069" s="17">
        <f ca="1">IF(P4069="0-90d",0,IF(P4069="91-180d",INDEX(Assumptions!$F$8:$F$12,MATCH(B4069,Assumptions!$A$8:$A$12,0)),IF(P4069="181-365d",INDEX(Assumptions!$G$8:$G$12,MATCH(B4069,Assumptions!$A$8:$A$12,0)),INDEX(Assumptions!$H$8:$H$12,MATCH(B4069,Assumptions!$A$8:$A$12,0)))))</f>
        <v>0.03</v>
      </c>
      <c r="R4069" s="14">
        <f t="shared" ca="1" si="446"/>
        <v>52309938.522959992</v>
      </c>
      <c r="S4069" s="14">
        <f t="shared" ca="1" si="447"/>
        <v>1691354678.90904</v>
      </c>
      <c r="T4069" s="11" t="s">
        <v>25</v>
      </c>
      <c r="U4069" s="18" t="s">
        <v>26</v>
      </c>
    </row>
    <row r="4070" spans="1:21" ht="15" customHeight="1" x14ac:dyDescent="0.15">
      <c r="A4070" s="10" t="s">
        <v>4118</v>
      </c>
      <c r="B4070" s="11" t="s">
        <v>41</v>
      </c>
      <c r="C4070" s="11" t="s">
        <v>49</v>
      </c>
      <c r="D4070" s="12">
        <v>46059</v>
      </c>
      <c r="E4070" s="11">
        <v>3601</v>
      </c>
      <c r="F4070" s="11" t="s">
        <v>33</v>
      </c>
      <c r="G4070" s="13">
        <v>419.05</v>
      </c>
      <c r="H4070" s="14">
        <f t="shared" si="441"/>
        <v>1508999.05</v>
      </c>
      <c r="I4070" s="14">
        <f>IF(F4070="GHS",H4070,H4070*Assumptions!$B$4)</f>
        <v>1508999.05</v>
      </c>
      <c r="J4070" s="15" t="str">
        <f>INDEX(Assumptions!$B$8:$B$12,MATCH(B4070,Assumptions!$A$8:$A$12,0))</f>
        <v>Weighted Average</v>
      </c>
      <c r="K4070" s="16">
        <f>G4070/(1-INDEX(Assumptions!$D$8:$D$12,MATCH(B4070,Assumptions!$A$8:$A$12,0)))</f>
        <v>644.69230769230774</v>
      </c>
      <c r="L4070" s="16">
        <f t="shared" si="442"/>
        <v>12.5715</v>
      </c>
      <c r="M4070" s="16">
        <f t="shared" si="443"/>
        <v>32.234615384615388</v>
      </c>
      <c r="N4070" s="14">
        <f>E4070*(K4070-L4070-M4070)*IF(F4070="GHS",1,Assumptions!$B$4)</f>
        <v>2160190.1784999999</v>
      </c>
      <c r="O4070" s="15">
        <f t="shared" ca="1" si="444"/>
        <v>227</v>
      </c>
      <c r="P4070" s="15" t="str">
        <f t="shared" ca="1" si="445"/>
        <v>181-365d</v>
      </c>
      <c r="Q4070" s="17">
        <f ca="1">IF(P4070="0-90d",0,IF(P4070="91-180d",INDEX(Assumptions!$F$8:$F$12,MATCH(B4070,Assumptions!$A$8:$A$12,0)),IF(P4070="181-365d",INDEX(Assumptions!$G$8:$G$12,MATCH(B4070,Assumptions!$A$8:$A$12,0)),INDEX(Assumptions!$H$8:$H$12,MATCH(B4070,Assumptions!$A$8:$A$12,0)))))</f>
        <v>0.35</v>
      </c>
      <c r="R4070" s="14">
        <f t="shared" ca="1" si="446"/>
        <v>528149.66749999998</v>
      </c>
      <c r="S4070" s="14">
        <f t="shared" ca="1" si="447"/>
        <v>980849.38250000007</v>
      </c>
      <c r="T4070" s="11" t="s">
        <v>25</v>
      </c>
      <c r="U4070" s="18" t="s">
        <v>26</v>
      </c>
    </row>
    <row r="4071" spans="1:21" ht="15" customHeight="1" x14ac:dyDescent="0.15">
      <c r="A4071" s="10" t="s">
        <v>4119</v>
      </c>
      <c r="B4071" s="11" t="s">
        <v>46</v>
      </c>
      <c r="C4071" s="11" t="s">
        <v>119</v>
      </c>
      <c r="D4071" s="12">
        <v>45888</v>
      </c>
      <c r="E4071" s="11">
        <v>249</v>
      </c>
      <c r="F4071" s="11" t="s">
        <v>33</v>
      </c>
      <c r="G4071" s="13">
        <v>1092975.5900000001</v>
      </c>
      <c r="H4071" s="14">
        <f t="shared" si="441"/>
        <v>272150921.91000003</v>
      </c>
      <c r="I4071" s="14">
        <f>IF(F4071="GHS",H4071,H4071*Assumptions!$B$4)</f>
        <v>272150921.91000003</v>
      </c>
      <c r="J4071" s="15" t="str">
        <f>INDEX(Assumptions!$B$8:$B$12,MATCH(B4071,Assumptions!$A$8:$A$12,0))</f>
        <v>Specific Identification</v>
      </c>
      <c r="K4071" s="16">
        <f>G4071/(1-INDEX(Assumptions!$D$8:$D$12,MATCH(B4071,Assumptions!$A$8:$A$12,0)))</f>
        <v>1401250.7564102565</v>
      </c>
      <c r="L4071" s="16">
        <f t="shared" si="442"/>
        <v>32789.267700000004</v>
      </c>
      <c r="M4071" s="16">
        <f t="shared" si="443"/>
        <v>70062.537820512822</v>
      </c>
      <c r="N4071" s="14">
        <f>E4071*(K4071-L4071-M4071)*IF(F4071="GHS",1,Assumptions!$B$4)</f>
        <v>323301338.77154619</v>
      </c>
      <c r="O4071" s="15">
        <f t="shared" ca="1" si="444"/>
        <v>398</v>
      </c>
      <c r="P4071" s="15" t="str">
        <f t="shared" ca="1" si="445"/>
        <v>365d+</v>
      </c>
      <c r="Q4071" s="17">
        <f ca="1">IF(P4071="0-90d",0,IF(P4071="91-180d",INDEX(Assumptions!$F$8:$F$12,MATCH(B4071,Assumptions!$A$8:$A$12,0)),IF(P4071="181-365d",INDEX(Assumptions!$G$8:$G$12,MATCH(B4071,Assumptions!$A$8:$A$12,0)),INDEX(Assumptions!$H$8:$H$12,MATCH(B4071,Assumptions!$A$8:$A$12,0)))))</f>
        <v>0.15</v>
      </c>
      <c r="R4071" s="14">
        <f t="shared" ca="1" si="446"/>
        <v>40822638.286499999</v>
      </c>
      <c r="S4071" s="14">
        <f t="shared" ca="1" si="447"/>
        <v>231328283.62350002</v>
      </c>
      <c r="T4071" s="11" t="s">
        <v>25</v>
      </c>
      <c r="U4071" s="18" t="s">
        <v>26</v>
      </c>
    </row>
    <row r="4072" spans="1:21" ht="15" customHeight="1" x14ac:dyDescent="0.15">
      <c r="A4072" s="10" t="s">
        <v>4120</v>
      </c>
      <c r="B4072" s="11" t="s">
        <v>41</v>
      </c>
      <c r="C4072" s="11" t="s">
        <v>49</v>
      </c>
      <c r="D4072" s="12">
        <v>45805</v>
      </c>
      <c r="E4072" s="11">
        <v>1922</v>
      </c>
      <c r="F4072" s="11" t="s">
        <v>33</v>
      </c>
      <c r="G4072" s="13">
        <v>936.61</v>
      </c>
      <c r="H4072" s="14">
        <f t="shared" si="441"/>
        <v>1800164.42</v>
      </c>
      <c r="I4072" s="14">
        <f>IF(F4072="GHS",H4072,H4072*Assumptions!$B$4)</f>
        <v>1800164.42</v>
      </c>
      <c r="J4072" s="15" t="str">
        <f>INDEX(Assumptions!$B$8:$B$12,MATCH(B4072,Assumptions!$A$8:$A$12,0))</f>
        <v>Weighted Average</v>
      </c>
      <c r="K4072" s="16">
        <f>G4072/(1-INDEX(Assumptions!$D$8:$D$12,MATCH(B4072,Assumptions!$A$8:$A$12,0)))</f>
        <v>1440.9384615384615</v>
      </c>
      <c r="L4072" s="16">
        <f t="shared" si="442"/>
        <v>28.098299999999998</v>
      </c>
      <c r="M4072" s="16">
        <f t="shared" si="443"/>
        <v>72.046923076923079</v>
      </c>
      <c r="N4072" s="14">
        <f>E4072*(K4072-L4072-M4072)*IF(F4072="GHS",1,Assumptions!$B$4)</f>
        <v>2577004.6043230765</v>
      </c>
      <c r="O4072" s="15">
        <f t="shared" ca="1" si="444"/>
        <v>481</v>
      </c>
      <c r="P4072" s="15" t="str">
        <f t="shared" ca="1" si="445"/>
        <v>365d+</v>
      </c>
      <c r="Q4072" s="17">
        <f ca="1">IF(P4072="0-90d",0,IF(P4072="91-180d",INDEX(Assumptions!$F$8:$F$12,MATCH(B4072,Assumptions!$A$8:$A$12,0)),IF(P4072="181-365d",INDEX(Assumptions!$G$8:$G$12,MATCH(B4072,Assumptions!$A$8:$A$12,0)),INDEX(Assumptions!$H$8:$H$12,MATCH(B4072,Assumptions!$A$8:$A$12,0)))))</f>
        <v>0.8</v>
      </c>
      <c r="R4072" s="14">
        <f t="shared" ca="1" si="446"/>
        <v>1440131.5360000001</v>
      </c>
      <c r="S4072" s="14">
        <f t="shared" ca="1" si="447"/>
        <v>360032.88399999985</v>
      </c>
      <c r="T4072" s="11" t="s">
        <v>25</v>
      </c>
      <c r="U4072" s="18" t="s">
        <v>36</v>
      </c>
    </row>
    <row r="4073" spans="1:21" ht="15" customHeight="1" x14ac:dyDescent="0.15">
      <c r="A4073" s="10" t="s">
        <v>4121</v>
      </c>
      <c r="B4073" s="11" t="s">
        <v>31</v>
      </c>
      <c r="C4073" s="11" t="s">
        <v>76</v>
      </c>
      <c r="D4073" s="12">
        <v>45847</v>
      </c>
      <c r="E4073" s="11">
        <v>4110</v>
      </c>
      <c r="F4073" s="11" t="s">
        <v>33</v>
      </c>
      <c r="G4073" s="13">
        <v>2718.49</v>
      </c>
      <c r="H4073" s="14">
        <f t="shared" si="441"/>
        <v>11172993.899999999</v>
      </c>
      <c r="I4073" s="14">
        <f>IF(F4073="GHS",H4073,H4073*Assumptions!$B$4)</f>
        <v>11172993.899999999</v>
      </c>
      <c r="J4073" s="15" t="str">
        <f>INDEX(Assumptions!$B$8:$B$12,MATCH(B4073,Assumptions!$A$8:$A$12,0))</f>
        <v>Weighted Average</v>
      </c>
      <c r="K4073" s="16">
        <f>G4073/(1-INDEX(Assumptions!$D$8:$D$12,MATCH(B4073,Assumptions!$A$8:$A$12,0)))</f>
        <v>3775.6805555555552</v>
      </c>
      <c r="L4073" s="16">
        <f t="shared" si="442"/>
        <v>81.554699999999997</v>
      </c>
      <c r="M4073" s="16">
        <f t="shared" si="443"/>
        <v>188.78402777777777</v>
      </c>
      <c r="N4073" s="14">
        <f>E4073*(K4073-L4073-M4073)*IF(F4073="GHS",1,Assumptions!$B$4)</f>
        <v>14406954.912166664</v>
      </c>
      <c r="O4073" s="15">
        <f t="shared" ca="1" si="444"/>
        <v>439</v>
      </c>
      <c r="P4073" s="15" t="str">
        <f t="shared" ca="1" si="445"/>
        <v>365d+</v>
      </c>
      <c r="Q4073" s="17">
        <f ca="1">IF(P4073="0-90d",0,IF(P4073="91-180d",INDEX(Assumptions!$F$8:$F$12,MATCH(B4073,Assumptions!$A$8:$A$12,0)),IF(P4073="181-365d",INDEX(Assumptions!$G$8:$G$12,MATCH(B4073,Assumptions!$A$8:$A$12,0)),INDEX(Assumptions!$H$8:$H$12,MATCH(B4073,Assumptions!$A$8:$A$12,0)))))</f>
        <v>0.6</v>
      </c>
      <c r="R4073" s="14">
        <f t="shared" ca="1" si="446"/>
        <v>6703796.3399999989</v>
      </c>
      <c r="S4073" s="14">
        <f t="shared" si="447"/>
        <v>0</v>
      </c>
      <c r="T4073" s="11" t="s">
        <v>39</v>
      </c>
      <c r="U4073" s="18" t="s">
        <v>26</v>
      </c>
    </row>
    <row r="4074" spans="1:21" ht="15" customHeight="1" x14ac:dyDescent="0.15">
      <c r="A4074" s="10" t="s">
        <v>4122</v>
      </c>
      <c r="B4074" s="11" t="s">
        <v>22</v>
      </c>
      <c r="C4074" s="11" t="s">
        <v>23</v>
      </c>
      <c r="D4074" s="12">
        <v>46032</v>
      </c>
      <c r="E4074" s="11">
        <v>968</v>
      </c>
      <c r="F4074" s="11" t="s">
        <v>24</v>
      </c>
      <c r="G4074" s="13">
        <v>12144.11</v>
      </c>
      <c r="H4074" s="14">
        <f t="shared" si="441"/>
        <v>11755498.48</v>
      </c>
      <c r="I4074" s="14">
        <f>IF(F4074="GHS",H4074,H4074*Assumptions!$B$4)</f>
        <v>126959383.58400001</v>
      </c>
      <c r="J4074" s="15" t="str">
        <f>INDEX(Assumptions!$B$8:$B$12,MATCH(B4074,Assumptions!$A$8:$A$12,0))</f>
        <v>FIFO</v>
      </c>
      <c r="K4074" s="16">
        <f>G4074/(1-INDEX(Assumptions!$D$8:$D$12,MATCH(B4074,Assumptions!$A$8:$A$12,0)))</f>
        <v>14809.890243902439</v>
      </c>
      <c r="L4074" s="16">
        <f t="shared" si="442"/>
        <v>364.32330000000002</v>
      </c>
      <c r="M4074" s="16">
        <f t="shared" si="443"/>
        <v>740.49451219512196</v>
      </c>
      <c r="N4074" s="14">
        <f>E4074*(K4074-L4074-M4074)*IF(F4074="GHS",1,Assumptions!$B$4)</f>
        <v>143278309.23004097</v>
      </c>
      <c r="O4074" s="15">
        <f t="shared" ca="1" si="444"/>
        <v>254</v>
      </c>
      <c r="P4074" s="15" t="str">
        <f t="shared" ca="1" si="445"/>
        <v>181-365d</v>
      </c>
      <c r="Q4074" s="17">
        <f ca="1">IF(P4074="0-90d",0,IF(P4074="91-180d",INDEX(Assumptions!$F$8:$F$12,MATCH(B4074,Assumptions!$A$8:$A$12,0)),IF(P4074="181-365d",INDEX(Assumptions!$G$8:$G$12,MATCH(B4074,Assumptions!$A$8:$A$12,0)),INDEX(Assumptions!$H$8:$H$12,MATCH(B4074,Assumptions!$A$8:$A$12,0)))))</f>
        <v>0.15</v>
      </c>
      <c r="R4074" s="14">
        <f t="shared" ca="1" si="446"/>
        <v>19043907.537599999</v>
      </c>
      <c r="S4074" s="14">
        <f t="shared" ca="1" si="447"/>
        <v>107915476.04640001</v>
      </c>
      <c r="T4074" s="11" t="s">
        <v>25</v>
      </c>
      <c r="U4074" s="18" t="s">
        <v>26</v>
      </c>
    </row>
    <row r="4075" spans="1:21" ht="15" customHeight="1" x14ac:dyDescent="0.15">
      <c r="A4075" s="10" t="s">
        <v>4123</v>
      </c>
      <c r="B4075" s="11" t="s">
        <v>46</v>
      </c>
      <c r="C4075" s="11" t="s">
        <v>119</v>
      </c>
      <c r="D4075" s="12">
        <v>45871</v>
      </c>
      <c r="E4075" s="11">
        <v>2413</v>
      </c>
      <c r="F4075" s="11" t="s">
        <v>33</v>
      </c>
      <c r="G4075" s="13">
        <v>512750.3</v>
      </c>
      <c r="H4075" s="14">
        <f t="shared" si="441"/>
        <v>1237266473.8999999</v>
      </c>
      <c r="I4075" s="14">
        <f>IF(F4075="GHS",H4075,H4075*Assumptions!$B$4)</f>
        <v>1237266473.8999999</v>
      </c>
      <c r="J4075" s="15" t="str">
        <f>INDEX(Assumptions!$B$8:$B$12,MATCH(B4075,Assumptions!$A$8:$A$12,0))</f>
        <v>Specific Identification</v>
      </c>
      <c r="K4075" s="16">
        <f>G4075/(1-INDEX(Assumptions!$D$8:$D$12,MATCH(B4075,Assumptions!$A$8:$A$12,0)))</f>
        <v>657372.1794871795</v>
      </c>
      <c r="L4075" s="16">
        <f t="shared" si="442"/>
        <v>15382.508999999998</v>
      </c>
      <c r="M4075" s="16">
        <f t="shared" si="443"/>
        <v>32868.608974358976</v>
      </c>
      <c r="N4075" s="14">
        <f>E4075*(K4075-L4075-M4075)*IF(F4075="GHS",1,Assumptions!$B$4)</f>
        <v>1469809121.4304359</v>
      </c>
      <c r="O4075" s="15">
        <f t="shared" ca="1" si="444"/>
        <v>415</v>
      </c>
      <c r="P4075" s="15" t="str">
        <f t="shared" ca="1" si="445"/>
        <v>365d+</v>
      </c>
      <c r="Q4075" s="17">
        <f ca="1">IF(P4075="0-90d",0,IF(P4075="91-180d",INDEX(Assumptions!$F$8:$F$12,MATCH(B4075,Assumptions!$A$8:$A$12,0)),IF(P4075="181-365d",INDEX(Assumptions!$G$8:$G$12,MATCH(B4075,Assumptions!$A$8:$A$12,0)),INDEX(Assumptions!$H$8:$H$12,MATCH(B4075,Assumptions!$A$8:$A$12,0)))))</f>
        <v>0.15</v>
      </c>
      <c r="R4075" s="14">
        <f t="shared" ca="1" si="446"/>
        <v>185589971.08499998</v>
      </c>
      <c r="S4075" s="14">
        <f t="shared" ca="1" si="447"/>
        <v>1051676502.8149998</v>
      </c>
      <c r="T4075" s="11" t="s">
        <v>25</v>
      </c>
      <c r="U4075" s="18" t="s">
        <v>36</v>
      </c>
    </row>
    <row r="4076" spans="1:21" ht="15" customHeight="1" x14ac:dyDescent="0.15">
      <c r="A4076" s="10" t="s">
        <v>4124</v>
      </c>
      <c r="B4076" s="11" t="s">
        <v>28</v>
      </c>
      <c r="C4076" s="11" t="s">
        <v>55</v>
      </c>
      <c r="D4076" s="12">
        <v>46072</v>
      </c>
      <c r="E4076" s="11">
        <v>4442</v>
      </c>
      <c r="F4076" s="11" t="s">
        <v>24</v>
      </c>
      <c r="G4076" s="13">
        <v>6284.55</v>
      </c>
      <c r="H4076" s="14">
        <f t="shared" si="441"/>
        <v>27915971.100000001</v>
      </c>
      <c r="I4076" s="14">
        <f>IF(F4076="GHS",H4076,H4076*Assumptions!$B$4)</f>
        <v>301492487.88000005</v>
      </c>
      <c r="J4076" s="15" t="str">
        <f>INDEX(Assumptions!$B$8:$B$12,MATCH(B4076,Assumptions!$A$8:$A$12,0))</f>
        <v>Fair Value Less Costs to Sell</v>
      </c>
      <c r="K4076" s="16">
        <f>G4076/(1-INDEX(Assumptions!$D$8:$D$12,MATCH(B4076,Assumptions!$A$8:$A$12,0)))</f>
        <v>7141.534090909091</v>
      </c>
      <c r="L4076" s="16">
        <f t="shared" si="442"/>
        <v>188.53649999999999</v>
      </c>
      <c r="M4076" s="16">
        <f t="shared" si="443"/>
        <v>357.07670454545456</v>
      </c>
      <c r="N4076" s="14">
        <f>E4076*(K4076-L4076-M4076)*IF(F4076="GHS",1,Assumptions!$B$4)</f>
        <v>316430070.23405457</v>
      </c>
      <c r="O4076" s="15">
        <f t="shared" ca="1" si="444"/>
        <v>214</v>
      </c>
      <c r="P4076" s="15" t="str">
        <f t="shared" ca="1" si="445"/>
        <v>181-365d</v>
      </c>
      <c r="Q4076" s="17">
        <f ca="1">IF(P4076="0-90d",0,IF(P4076="91-180d",INDEX(Assumptions!$F$8:$F$12,MATCH(B4076,Assumptions!$A$8:$A$12,0)),IF(P4076="181-365d",INDEX(Assumptions!$G$8:$G$12,MATCH(B4076,Assumptions!$A$8:$A$12,0)),INDEX(Assumptions!$H$8:$H$12,MATCH(B4076,Assumptions!$A$8:$A$12,0)))))</f>
        <v>0.1</v>
      </c>
      <c r="R4076" s="14">
        <f t="shared" ca="1" si="446"/>
        <v>30149248.788000006</v>
      </c>
      <c r="S4076" s="14">
        <f t="shared" ca="1" si="447"/>
        <v>271343239.09200007</v>
      </c>
      <c r="T4076" s="11" t="s">
        <v>50</v>
      </c>
      <c r="U4076" s="18" t="s">
        <v>26</v>
      </c>
    </row>
    <row r="4077" spans="1:21" ht="15" customHeight="1" x14ac:dyDescent="0.15">
      <c r="A4077" s="10" t="s">
        <v>4125</v>
      </c>
      <c r="B4077" s="11" t="s">
        <v>31</v>
      </c>
      <c r="C4077" s="11" t="s">
        <v>63</v>
      </c>
      <c r="D4077" s="12">
        <v>46223</v>
      </c>
      <c r="E4077" s="11">
        <v>4669</v>
      </c>
      <c r="F4077" s="11" t="s">
        <v>33</v>
      </c>
      <c r="G4077" s="13">
        <v>1787.67</v>
      </c>
      <c r="H4077" s="14">
        <f t="shared" si="441"/>
        <v>8346631.2300000004</v>
      </c>
      <c r="I4077" s="14">
        <f>IF(F4077="GHS",H4077,H4077*Assumptions!$B$4)</f>
        <v>8346631.2300000004</v>
      </c>
      <c r="J4077" s="15" t="str">
        <f>INDEX(Assumptions!$B$8:$B$12,MATCH(B4077,Assumptions!$A$8:$A$12,0))</f>
        <v>Weighted Average</v>
      </c>
      <c r="K4077" s="16">
        <f>G4077/(1-INDEX(Assumptions!$D$8:$D$12,MATCH(B4077,Assumptions!$A$8:$A$12,0)))</f>
        <v>2482.875</v>
      </c>
      <c r="L4077" s="16">
        <f t="shared" si="442"/>
        <v>53.630099999999999</v>
      </c>
      <c r="M4077" s="16">
        <f t="shared" si="443"/>
        <v>124.14375000000001</v>
      </c>
      <c r="N4077" s="14">
        <f>E4077*(K4077-L4077-M4077)*IF(F4077="GHS",1,Assumptions!$B$4)</f>
        <v>10762517.26935</v>
      </c>
      <c r="O4077" s="15">
        <f t="shared" ca="1" si="444"/>
        <v>63</v>
      </c>
      <c r="P4077" s="15" t="str">
        <f t="shared" ca="1" si="445"/>
        <v>0-90d</v>
      </c>
      <c r="Q4077" s="17">
        <f ca="1">IF(P4077="0-90d",0,IF(P4077="91-180d",INDEX(Assumptions!$F$8:$F$12,MATCH(B4077,Assumptions!$A$8:$A$12,0)),IF(P4077="181-365d",INDEX(Assumptions!$G$8:$G$12,MATCH(B4077,Assumptions!$A$8:$A$12,0)),INDEX(Assumptions!$H$8:$H$12,MATCH(B4077,Assumptions!$A$8:$A$12,0)))))</f>
        <v>0</v>
      </c>
      <c r="R4077" s="14">
        <f t="shared" ca="1" si="446"/>
        <v>0</v>
      </c>
      <c r="S4077" s="14">
        <f t="shared" ca="1" si="447"/>
        <v>8346631.2300000004</v>
      </c>
      <c r="T4077" s="11" t="s">
        <v>25</v>
      </c>
      <c r="U4077" s="18" t="s">
        <v>26</v>
      </c>
    </row>
    <row r="4078" spans="1:21" ht="15" customHeight="1" x14ac:dyDescent="0.15">
      <c r="A4078" s="10" t="s">
        <v>4126</v>
      </c>
      <c r="B4078" s="11" t="s">
        <v>41</v>
      </c>
      <c r="C4078" s="11" t="s">
        <v>115</v>
      </c>
      <c r="D4078" s="12">
        <v>45866</v>
      </c>
      <c r="E4078" s="11">
        <v>4590</v>
      </c>
      <c r="F4078" s="11" t="s">
        <v>33</v>
      </c>
      <c r="G4078" s="13">
        <v>451.47</v>
      </c>
      <c r="H4078" s="14">
        <f t="shared" si="441"/>
        <v>2072247.3</v>
      </c>
      <c r="I4078" s="14">
        <f>IF(F4078="GHS",H4078,H4078*Assumptions!$B$4)</f>
        <v>2072247.3</v>
      </c>
      <c r="J4078" s="15" t="str">
        <f>INDEX(Assumptions!$B$8:$B$12,MATCH(B4078,Assumptions!$A$8:$A$12,0))</f>
        <v>Weighted Average</v>
      </c>
      <c r="K4078" s="16">
        <f>G4078/(1-INDEX(Assumptions!$D$8:$D$12,MATCH(B4078,Assumptions!$A$8:$A$12,0)))</f>
        <v>694.56923076923078</v>
      </c>
      <c r="L4078" s="16">
        <f t="shared" si="442"/>
        <v>13.5441</v>
      </c>
      <c r="M4078" s="16">
        <f t="shared" si="443"/>
        <v>34.728461538461538</v>
      </c>
      <c r="N4078" s="14">
        <f>E4078*(K4078-L4078-M4078)*IF(F4078="GHS",1,Assumptions!$B$4)</f>
        <v>2966501.7117692311</v>
      </c>
      <c r="O4078" s="15">
        <f t="shared" ca="1" si="444"/>
        <v>420</v>
      </c>
      <c r="P4078" s="15" t="str">
        <f t="shared" ca="1" si="445"/>
        <v>365d+</v>
      </c>
      <c r="Q4078" s="17">
        <f ca="1">IF(P4078="0-90d",0,IF(P4078="91-180d",INDEX(Assumptions!$F$8:$F$12,MATCH(B4078,Assumptions!$A$8:$A$12,0)),IF(P4078="181-365d",INDEX(Assumptions!$G$8:$G$12,MATCH(B4078,Assumptions!$A$8:$A$12,0)),INDEX(Assumptions!$H$8:$H$12,MATCH(B4078,Assumptions!$A$8:$A$12,0)))))</f>
        <v>0.8</v>
      </c>
      <c r="R4078" s="14">
        <f t="shared" ca="1" si="446"/>
        <v>1657797.84</v>
      </c>
      <c r="S4078" s="14">
        <f t="shared" ca="1" si="447"/>
        <v>414449.45999999996</v>
      </c>
      <c r="T4078" s="11" t="s">
        <v>50</v>
      </c>
      <c r="U4078" s="18" t="s">
        <v>26</v>
      </c>
    </row>
    <row r="4079" spans="1:21" ht="15" customHeight="1" x14ac:dyDescent="0.15">
      <c r="A4079" s="10" t="s">
        <v>4127</v>
      </c>
      <c r="B4079" s="11" t="s">
        <v>41</v>
      </c>
      <c r="C4079" s="11" t="s">
        <v>49</v>
      </c>
      <c r="D4079" s="12">
        <v>46054</v>
      </c>
      <c r="E4079" s="11">
        <v>3825</v>
      </c>
      <c r="F4079" s="11" t="s">
        <v>33</v>
      </c>
      <c r="G4079" s="13">
        <v>228.13</v>
      </c>
      <c r="H4079" s="14">
        <f t="shared" si="441"/>
        <v>872597.25</v>
      </c>
      <c r="I4079" s="14">
        <f>IF(F4079="GHS",H4079,H4079*Assumptions!$B$4)</f>
        <v>872597.25</v>
      </c>
      <c r="J4079" s="15" t="str">
        <f>INDEX(Assumptions!$B$8:$B$12,MATCH(B4079,Assumptions!$A$8:$A$12,0))</f>
        <v>Weighted Average</v>
      </c>
      <c r="K4079" s="16">
        <f>G4079/(1-INDEX(Assumptions!$D$8:$D$12,MATCH(B4079,Assumptions!$A$8:$A$12,0)))</f>
        <v>350.96923076923076</v>
      </c>
      <c r="L4079" s="16">
        <f t="shared" si="442"/>
        <v>6.8438999999999997</v>
      </c>
      <c r="M4079" s="16">
        <f t="shared" si="443"/>
        <v>17.548461538461538</v>
      </c>
      <c r="N4079" s="14">
        <f>E4079*(K4079-L4079-M4079)*IF(F4079="GHS",1,Assumptions!$B$4)</f>
        <v>1249156.5248076923</v>
      </c>
      <c r="O4079" s="15">
        <f t="shared" ca="1" si="444"/>
        <v>232</v>
      </c>
      <c r="P4079" s="15" t="str">
        <f t="shared" ca="1" si="445"/>
        <v>181-365d</v>
      </c>
      <c r="Q4079" s="17">
        <f ca="1">IF(P4079="0-90d",0,IF(P4079="91-180d",INDEX(Assumptions!$F$8:$F$12,MATCH(B4079,Assumptions!$A$8:$A$12,0)),IF(P4079="181-365d",INDEX(Assumptions!$G$8:$G$12,MATCH(B4079,Assumptions!$A$8:$A$12,0)),INDEX(Assumptions!$H$8:$H$12,MATCH(B4079,Assumptions!$A$8:$A$12,0)))))</f>
        <v>0.35</v>
      </c>
      <c r="R4079" s="14">
        <f t="shared" ca="1" si="446"/>
        <v>305409.03749999998</v>
      </c>
      <c r="S4079" s="14">
        <f t="shared" ca="1" si="447"/>
        <v>567188.21250000002</v>
      </c>
      <c r="T4079" s="11" t="s">
        <v>25</v>
      </c>
      <c r="U4079" s="18" t="s">
        <v>26</v>
      </c>
    </row>
    <row r="4080" spans="1:21" ht="15" customHeight="1" x14ac:dyDescent="0.15">
      <c r="A4080" s="10" t="s">
        <v>4128</v>
      </c>
      <c r="B4080" s="11" t="s">
        <v>31</v>
      </c>
      <c r="C4080" s="11" t="s">
        <v>32</v>
      </c>
      <c r="D4080" s="12">
        <v>45873</v>
      </c>
      <c r="E4080" s="11">
        <v>1362</v>
      </c>
      <c r="F4080" s="11" t="s">
        <v>33</v>
      </c>
      <c r="G4080" s="13">
        <v>1980.63</v>
      </c>
      <c r="H4080" s="14">
        <f t="shared" si="441"/>
        <v>2697618.06</v>
      </c>
      <c r="I4080" s="14">
        <f>IF(F4080="GHS",H4080,H4080*Assumptions!$B$4)</f>
        <v>2697618.06</v>
      </c>
      <c r="J4080" s="15" t="str">
        <f>INDEX(Assumptions!$B$8:$B$12,MATCH(B4080,Assumptions!$A$8:$A$12,0))</f>
        <v>Weighted Average</v>
      </c>
      <c r="K4080" s="16">
        <f>G4080/(1-INDEX(Assumptions!$D$8:$D$12,MATCH(B4080,Assumptions!$A$8:$A$12,0)))</f>
        <v>2750.8750000000005</v>
      </c>
      <c r="L4080" s="16">
        <f t="shared" si="442"/>
        <v>59.418900000000001</v>
      </c>
      <c r="M4080" s="16">
        <f t="shared" si="443"/>
        <v>137.54375000000002</v>
      </c>
      <c r="N4080" s="14">
        <f>E4080*(K4080-L4080-M4080)*IF(F4080="GHS",1,Assumptions!$B$4)</f>
        <v>3478428.6207000008</v>
      </c>
      <c r="O4080" s="15">
        <f t="shared" ca="1" si="444"/>
        <v>413</v>
      </c>
      <c r="P4080" s="15" t="str">
        <f t="shared" ca="1" si="445"/>
        <v>365d+</v>
      </c>
      <c r="Q4080" s="17">
        <f ca="1">IF(P4080="0-90d",0,IF(P4080="91-180d",INDEX(Assumptions!$F$8:$F$12,MATCH(B4080,Assumptions!$A$8:$A$12,0)),IF(P4080="181-365d",INDEX(Assumptions!$G$8:$G$12,MATCH(B4080,Assumptions!$A$8:$A$12,0)),INDEX(Assumptions!$H$8:$H$12,MATCH(B4080,Assumptions!$A$8:$A$12,0)))))</f>
        <v>0.6</v>
      </c>
      <c r="R4080" s="14">
        <f t="shared" ca="1" si="446"/>
        <v>1618570.8359999999</v>
      </c>
      <c r="S4080" s="14">
        <f t="shared" ca="1" si="447"/>
        <v>1079047.2240000002</v>
      </c>
      <c r="T4080" s="11" t="s">
        <v>25</v>
      </c>
      <c r="U4080" s="18" t="s">
        <v>26</v>
      </c>
    </row>
    <row r="4081" spans="1:21" ht="15" customHeight="1" x14ac:dyDescent="0.15">
      <c r="A4081" s="10" t="s">
        <v>4129</v>
      </c>
      <c r="B4081" s="11" t="s">
        <v>41</v>
      </c>
      <c r="C4081" s="11" t="s">
        <v>44</v>
      </c>
      <c r="D4081" s="12">
        <v>46007</v>
      </c>
      <c r="E4081" s="11">
        <v>131</v>
      </c>
      <c r="F4081" s="11" t="s">
        <v>33</v>
      </c>
      <c r="G4081" s="13">
        <v>457.26</v>
      </c>
      <c r="H4081" s="14">
        <f t="shared" si="441"/>
        <v>59901.06</v>
      </c>
      <c r="I4081" s="14">
        <f>IF(F4081="GHS",H4081,H4081*Assumptions!$B$4)</f>
        <v>59901.06</v>
      </c>
      <c r="J4081" s="15" t="str">
        <f>INDEX(Assumptions!$B$8:$B$12,MATCH(B4081,Assumptions!$A$8:$A$12,0))</f>
        <v>Weighted Average</v>
      </c>
      <c r="K4081" s="16">
        <f>G4081/(1-INDEX(Assumptions!$D$8:$D$12,MATCH(B4081,Assumptions!$A$8:$A$12,0)))</f>
        <v>703.47692307692307</v>
      </c>
      <c r="L4081" s="16">
        <f t="shared" si="442"/>
        <v>13.717799999999999</v>
      </c>
      <c r="M4081" s="16">
        <f t="shared" si="443"/>
        <v>35.173846153846156</v>
      </c>
      <c r="N4081" s="14">
        <f>E4081*(K4081-L4081-M4081)*IF(F4081="GHS",1,Assumptions!$B$4)</f>
        <v>85750.671276923065</v>
      </c>
      <c r="O4081" s="15">
        <f t="shared" ca="1" si="444"/>
        <v>279</v>
      </c>
      <c r="P4081" s="15" t="str">
        <f t="shared" ca="1" si="445"/>
        <v>181-365d</v>
      </c>
      <c r="Q4081" s="17">
        <f ca="1">IF(P4081="0-90d",0,IF(P4081="91-180d",INDEX(Assumptions!$F$8:$F$12,MATCH(B4081,Assumptions!$A$8:$A$12,0)),IF(P4081="181-365d",INDEX(Assumptions!$G$8:$G$12,MATCH(B4081,Assumptions!$A$8:$A$12,0)),INDEX(Assumptions!$H$8:$H$12,MATCH(B4081,Assumptions!$A$8:$A$12,0)))))</f>
        <v>0.35</v>
      </c>
      <c r="R4081" s="14">
        <f t="shared" ca="1" si="446"/>
        <v>20965.370999999999</v>
      </c>
      <c r="S4081" s="14">
        <f t="shared" ca="1" si="447"/>
        <v>38935.688999999998</v>
      </c>
      <c r="T4081" s="11" t="s">
        <v>25</v>
      </c>
      <c r="U4081" s="18" t="s">
        <v>26</v>
      </c>
    </row>
    <row r="4082" spans="1:21" ht="15" customHeight="1" x14ac:dyDescent="0.15">
      <c r="A4082" s="10" t="s">
        <v>4130</v>
      </c>
      <c r="B4082" s="11" t="s">
        <v>28</v>
      </c>
      <c r="C4082" s="11" t="s">
        <v>35</v>
      </c>
      <c r="D4082" s="12">
        <v>46113</v>
      </c>
      <c r="E4082" s="11">
        <v>1207</v>
      </c>
      <c r="F4082" s="11" t="s">
        <v>24</v>
      </c>
      <c r="G4082" s="13">
        <v>7152.93</v>
      </c>
      <c r="H4082" s="14">
        <f t="shared" si="441"/>
        <v>8633586.5099999998</v>
      </c>
      <c r="I4082" s="14">
        <f>IF(F4082="GHS",H4082,H4082*Assumptions!$B$4)</f>
        <v>93242734.307999998</v>
      </c>
      <c r="J4082" s="15" t="str">
        <f>INDEX(Assumptions!$B$8:$B$12,MATCH(B4082,Assumptions!$A$8:$A$12,0))</f>
        <v>Fair Value Less Costs to Sell</v>
      </c>
      <c r="K4082" s="16">
        <f>G4082/(1-INDEX(Assumptions!$D$8:$D$12,MATCH(B4082,Assumptions!$A$8:$A$12,0)))</f>
        <v>8128.329545454546</v>
      </c>
      <c r="L4082" s="16">
        <f t="shared" si="442"/>
        <v>214.58789999999999</v>
      </c>
      <c r="M4082" s="16">
        <f t="shared" si="443"/>
        <v>406.41647727272732</v>
      </c>
      <c r="N4082" s="14">
        <f>E4082*(K4082-L4082-M4082)*IF(F4082="GHS",1,Assumptions!$B$4)</f>
        <v>97862487.96235092</v>
      </c>
      <c r="O4082" s="15">
        <f t="shared" ca="1" si="444"/>
        <v>173</v>
      </c>
      <c r="P4082" s="15" t="str">
        <f t="shared" ca="1" si="445"/>
        <v>91-180d</v>
      </c>
      <c r="Q4082" s="17">
        <f ca="1">IF(P4082="0-90d",0,IF(P4082="91-180d",INDEX(Assumptions!$F$8:$F$12,MATCH(B4082,Assumptions!$A$8:$A$12,0)),IF(P4082="181-365d",INDEX(Assumptions!$G$8:$G$12,MATCH(B4082,Assumptions!$A$8:$A$12,0)),INDEX(Assumptions!$H$8:$H$12,MATCH(B4082,Assumptions!$A$8:$A$12,0)))))</f>
        <v>0.02</v>
      </c>
      <c r="R4082" s="14">
        <f t="shared" ca="1" si="446"/>
        <v>1864854.68616</v>
      </c>
      <c r="S4082" s="14">
        <f t="shared" ca="1" si="447"/>
        <v>91377879.62184</v>
      </c>
      <c r="T4082" s="11" t="s">
        <v>25</v>
      </c>
      <c r="U4082" s="18" t="s">
        <v>26</v>
      </c>
    </row>
    <row r="4083" spans="1:21" ht="15" customHeight="1" x14ac:dyDescent="0.15">
      <c r="A4083" s="10" t="s">
        <v>4131</v>
      </c>
      <c r="B4083" s="11" t="s">
        <v>41</v>
      </c>
      <c r="C4083" s="11" t="s">
        <v>49</v>
      </c>
      <c r="D4083" s="12">
        <v>46073</v>
      </c>
      <c r="E4083" s="11">
        <v>440</v>
      </c>
      <c r="F4083" s="11" t="s">
        <v>33</v>
      </c>
      <c r="G4083" s="13">
        <v>715.44</v>
      </c>
      <c r="H4083" s="14">
        <f t="shared" si="441"/>
        <v>314793.60000000003</v>
      </c>
      <c r="I4083" s="14">
        <f>IF(F4083="GHS",H4083,H4083*Assumptions!$B$4)</f>
        <v>314793.60000000003</v>
      </c>
      <c r="J4083" s="15" t="str">
        <f>INDEX(Assumptions!$B$8:$B$12,MATCH(B4083,Assumptions!$A$8:$A$12,0))</f>
        <v>Weighted Average</v>
      </c>
      <c r="K4083" s="16">
        <f>G4083/(1-INDEX(Assumptions!$D$8:$D$12,MATCH(B4083,Assumptions!$A$8:$A$12,0)))</f>
        <v>1100.6769230769232</v>
      </c>
      <c r="L4083" s="16">
        <f t="shared" si="442"/>
        <v>21.463200000000001</v>
      </c>
      <c r="M4083" s="16">
        <f t="shared" si="443"/>
        <v>55.033846153846163</v>
      </c>
      <c r="N4083" s="14">
        <f>E4083*(K4083-L4083-M4083)*IF(F4083="GHS",1,Assumptions!$B$4)</f>
        <v>450639.14584615396</v>
      </c>
      <c r="O4083" s="15">
        <f t="shared" ca="1" si="444"/>
        <v>213</v>
      </c>
      <c r="P4083" s="15" t="str">
        <f t="shared" ca="1" si="445"/>
        <v>181-365d</v>
      </c>
      <c r="Q4083" s="17">
        <f ca="1">IF(P4083="0-90d",0,IF(P4083="91-180d",INDEX(Assumptions!$F$8:$F$12,MATCH(B4083,Assumptions!$A$8:$A$12,0)),IF(P4083="181-365d",INDEX(Assumptions!$G$8:$G$12,MATCH(B4083,Assumptions!$A$8:$A$12,0)),INDEX(Assumptions!$H$8:$H$12,MATCH(B4083,Assumptions!$A$8:$A$12,0)))))</f>
        <v>0.35</v>
      </c>
      <c r="R4083" s="14">
        <f t="shared" ca="1" si="446"/>
        <v>110177.76000000001</v>
      </c>
      <c r="S4083" s="14">
        <f t="shared" ca="1" si="447"/>
        <v>204615.84000000003</v>
      </c>
      <c r="T4083" s="11" t="s">
        <v>50</v>
      </c>
      <c r="U4083" s="18" t="s">
        <v>26</v>
      </c>
    </row>
    <row r="4084" spans="1:21" ht="15" customHeight="1" x14ac:dyDescent="0.15">
      <c r="A4084" s="10" t="s">
        <v>4132</v>
      </c>
      <c r="B4084" s="11" t="s">
        <v>22</v>
      </c>
      <c r="C4084" s="11" t="s">
        <v>61</v>
      </c>
      <c r="D4084" s="12">
        <v>46125</v>
      </c>
      <c r="E4084" s="11">
        <v>1099</v>
      </c>
      <c r="F4084" s="11" t="s">
        <v>24</v>
      </c>
      <c r="G4084" s="13">
        <v>24017.16</v>
      </c>
      <c r="H4084" s="14">
        <f t="shared" si="441"/>
        <v>26394858.84</v>
      </c>
      <c r="I4084" s="14">
        <f>IF(F4084="GHS",H4084,H4084*Assumptions!$B$4)</f>
        <v>285064475.472</v>
      </c>
      <c r="J4084" s="15" t="str">
        <f>INDEX(Assumptions!$B$8:$B$12,MATCH(B4084,Assumptions!$A$8:$A$12,0))</f>
        <v>FIFO</v>
      </c>
      <c r="K4084" s="16">
        <f>G4084/(1-INDEX(Assumptions!$D$8:$D$12,MATCH(B4084,Assumptions!$A$8:$A$12,0)))</f>
        <v>29289.219512195119</v>
      </c>
      <c r="L4084" s="16">
        <f t="shared" si="442"/>
        <v>720.51479999999992</v>
      </c>
      <c r="M4084" s="16">
        <f t="shared" si="443"/>
        <v>1464.4609756097561</v>
      </c>
      <c r="N4084" s="14">
        <f>E4084*(K4084-L4084-M4084)*IF(F4084="GHS",1,Assumptions!$B$4)</f>
        <v>321705689.75827903</v>
      </c>
      <c r="O4084" s="15">
        <f t="shared" ca="1" si="444"/>
        <v>161</v>
      </c>
      <c r="P4084" s="15" t="str">
        <f t="shared" ca="1" si="445"/>
        <v>91-180d</v>
      </c>
      <c r="Q4084" s="17">
        <f ca="1">IF(P4084="0-90d",0,IF(P4084="91-180d",INDEX(Assumptions!$F$8:$F$12,MATCH(B4084,Assumptions!$A$8:$A$12,0)),IF(P4084="181-365d",INDEX(Assumptions!$G$8:$G$12,MATCH(B4084,Assumptions!$A$8:$A$12,0)),INDEX(Assumptions!$H$8:$H$12,MATCH(B4084,Assumptions!$A$8:$A$12,0)))))</f>
        <v>0.03</v>
      </c>
      <c r="R4084" s="14">
        <f t="shared" ca="1" si="446"/>
        <v>8551934.2641599998</v>
      </c>
      <c r="S4084" s="14">
        <f t="shared" ca="1" si="447"/>
        <v>276512541.20784003</v>
      </c>
      <c r="T4084" s="11" t="s">
        <v>25</v>
      </c>
      <c r="U4084" s="18" t="s">
        <v>36</v>
      </c>
    </row>
    <row r="4085" spans="1:21" ht="15" customHeight="1" x14ac:dyDescent="0.15">
      <c r="A4085" s="10" t="s">
        <v>4133</v>
      </c>
      <c r="B4085" s="11" t="s">
        <v>28</v>
      </c>
      <c r="C4085" s="11" t="s">
        <v>35</v>
      </c>
      <c r="D4085" s="12">
        <v>46154</v>
      </c>
      <c r="E4085" s="11">
        <v>4807</v>
      </c>
      <c r="F4085" s="11" t="s">
        <v>24</v>
      </c>
      <c r="G4085" s="13">
        <v>5815.3</v>
      </c>
      <c r="H4085" s="14">
        <f t="shared" si="441"/>
        <v>27954147.100000001</v>
      </c>
      <c r="I4085" s="14">
        <f>IF(F4085="GHS",H4085,H4085*Assumptions!$B$4)</f>
        <v>301904788.68000001</v>
      </c>
      <c r="J4085" s="15" t="str">
        <f>INDEX(Assumptions!$B$8:$B$12,MATCH(B4085,Assumptions!$A$8:$A$12,0))</f>
        <v>Fair Value Less Costs to Sell</v>
      </c>
      <c r="K4085" s="16">
        <f>G4085/(1-INDEX(Assumptions!$D$8:$D$12,MATCH(B4085,Assumptions!$A$8:$A$12,0)))</f>
        <v>6608.295454545455</v>
      </c>
      <c r="L4085" s="16">
        <f t="shared" si="442"/>
        <v>174.459</v>
      </c>
      <c r="M4085" s="16">
        <f t="shared" si="443"/>
        <v>330.41477272727275</v>
      </c>
      <c r="N4085" s="14">
        <f>E4085*(K4085-L4085-M4085)*IF(F4085="GHS",1,Assumptions!$B$4)</f>
        <v>316862798.66460001</v>
      </c>
      <c r="O4085" s="15">
        <f t="shared" ca="1" si="444"/>
        <v>132</v>
      </c>
      <c r="P4085" s="15" t="str">
        <f t="shared" ca="1" si="445"/>
        <v>91-180d</v>
      </c>
      <c r="Q4085" s="17">
        <f ca="1">IF(P4085="0-90d",0,IF(P4085="91-180d",INDEX(Assumptions!$F$8:$F$12,MATCH(B4085,Assumptions!$A$8:$A$12,0)),IF(P4085="181-365d",INDEX(Assumptions!$G$8:$G$12,MATCH(B4085,Assumptions!$A$8:$A$12,0)),INDEX(Assumptions!$H$8:$H$12,MATCH(B4085,Assumptions!$A$8:$A$12,0)))))</f>
        <v>0.02</v>
      </c>
      <c r="R4085" s="14">
        <f t="shared" ca="1" si="446"/>
        <v>6038095.7736</v>
      </c>
      <c r="S4085" s="14">
        <f t="shared" ca="1" si="447"/>
        <v>295866692.90640002</v>
      </c>
      <c r="T4085" s="11" t="s">
        <v>25</v>
      </c>
      <c r="U4085" s="18" t="s">
        <v>26</v>
      </c>
    </row>
    <row r="4086" spans="1:21" ht="15" customHeight="1" x14ac:dyDescent="0.15">
      <c r="A4086" s="10" t="s">
        <v>4134</v>
      </c>
      <c r="B4086" s="11" t="s">
        <v>41</v>
      </c>
      <c r="C4086" s="11" t="s">
        <v>115</v>
      </c>
      <c r="D4086" s="12">
        <v>45942</v>
      </c>
      <c r="E4086" s="11">
        <v>1738</v>
      </c>
      <c r="F4086" s="11" t="s">
        <v>33</v>
      </c>
      <c r="G4086" s="13">
        <v>411.1</v>
      </c>
      <c r="H4086" s="14">
        <f t="shared" si="441"/>
        <v>714491.8</v>
      </c>
      <c r="I4086" s="14">
        <f>IF(F4086="GHS",H4086,H4086*Assumptions!$B$4)</f>
        <v>714491.8</v>
      </c>
      <c r="J4086" s="15" t="str">
        <f>INDEX(Assumptions!$B$8:$B$12,MATCH(B4086,Assumptions!$A$8:$A$12,0))</f>
        <v>Weighted Average</v>
      </c>
      <c r="K4086" s="16">
        <f>G4086/(1-INDEX(Assumptions!$D$8:$D$12,MATCH(B4086,Assumptions!$A$8:$A$12,0)))</f>
        <v>632.46153846153845</v>
      </c>
      <c r="L4086" s="16">
        <f t="shared" si="442"/>
        <v>12.333</v>
      </c>
      <c r="M4086" s="16">
        <f t="shared" si="443"/>
        <v>31.623076923076923</v>
      </c>
      <c r="N4086" s="14">
        <f>E4086*(K4086-L4086-M4086)*IF(F4086="GHS",1,Assumptions!$B$4)</f>
        <v>1022822.4921538462</v>
      </c>
      <c r="O4086" s="15">
        <f t="shared" ca="1" si="444"/>
        <v>344</v>
      </c>
      <c r="P4086" s="15" t="str">
        <f t="shared" ca="1" si="445"/>
        <v>181-365d</v>
      </c>
      <c r="Q4086" s="17">
        <f ca="1">IF(P4086="0-90d",0,IF(P4086="91-180d",INDEX(Assumptions!$F$8:$F$12,MATCH(B4086,Assumptions!$A$8:$A$12,0)),IF(P4086="181-365d",INDEX(Assumptions!$G$8:$G$12,MATCH(B4086,Assumptions!$A$8:$A$12,0)),INDEX(Assumptions!$H$8:$H$12,MATCH(B4086,Assumptions!$A$8:$A$12,0)))))</f>
        <v>0.35</v>
      </c>
      <c r="R4086" s="14">
        <f t="shared" ca="1" si="446"/>
        <v>250072.13</v>
      </c>
      <c r="S4086" s="14">
        <f t="shared" ca="1" si="447"/>
        <v>464419.67000000004</v>
      </c>
      <c r="T4086" s="11" t="s">
        <v>25</v>
      </c>
      <c r="U4086" s="18" t="s">
        <v>26</v>
      </c>
    </row>
    <row r="4087" spans="1:21" ht="15" customHeight="1" x14ac:dyDescent="0.15">
      <c r="A4087" s="10" t="s">
        <v>4135</v>
      </c>
      <c r="B4087" s="11" t="s">
        <v>41</v>
      </c>
      <c r="C4087" s="11" t="s">
        <v>49</v>
      </c>
      <c r="D4087" s="12">
        <v>46051</v>
      </c>
      <c r="E4087" s="11">
        <v>1561</v>
      </c>
      <c r="F4087" s="11" t="s">
        <v>33</v>
      </c>
      <c r="G4087" s="13">
        <v>146.30000000000001</v>
      </c>
      <c r="H4087" s="14">
        <f t="shared" si="441"/>
        <v>228374.30000000002</v>
      </c>
      <c r="I4087" s="14">
        <f>IF(F4087="GHS",H4087,H4087*Assumptions!$B$4)</f>
        <v>228374.30000000002</v>
      </c>
      <c r="J4087" s="15" t="str">
        <f>INDEX(Assumptions!$B$8:$B$12,MATCH(B4087,Assumptions!$A$8:$A$12,0))</f>
        <v>Weighted Average</v>
      </c>
      <c r="K4087" s="16">
        <f>G4087/(1-INDEX(Assumptions!$D$8:$D$12,MATCH(B4087,Assumptions!$A$8:$A$12,0)))</f>
        <v>225.07692307692309</v>
      </c>
      <c r="L4087" s="16">
        <f t="shared" si="442"/>
        <v>4.3890000000000002</v>
      </c>
      <c r="M4087" s="16">
        <f t="shared" si="443"/>
        <v>11.253846153846155</v>
      </c>
      <c r="N4087" s="14">
        <f>E4087*(K4087-L4087-M4087)*IF(F4087="GHS",1,Assumptions!$B$4)</f>
        <v>326926.59407692309</v>
      </c>
      <c r="O4087" s="15">
        <f t="shared" ca="1" si="444"/>
        <v>235</v>
      </c>
      <c r="P4087" s="15" t="str">
        <f t="shared" ca="1" si="445"/>
        <v>181-365d</v>
      </c>
      <c r="Q4087" s="17">
        <f ca="1">IF(P4087="0-90d",0,IF(P4087="91-180d",INDEX(Assumptions!$F$8:$F$12,MATCH(B4087,Assumptions!$A$8:$A$12,0)),IF(P4087="181-365d",INDEX(Assumptions!$G$8:$G$12,MATCH(B4087,Assumptions!$A$8:$A$12,0)),INDEX(Assumptions!$H$8:$H$12,MATCH(B4087,Assumptions!$A$8:$A$12,0)))))</f>
        <v>0.35</v>
      </c>
      <c r="R4087" s="14">
        <f t="shared" ca="1" si="446"/>
        <v>79931.005000000005</v>
      </c>
      <c r="S4087" s="14">
        <f t="shared" ca="1" si="447"/>
        <v>148443.29500000001</v>
      </c>
      <c r="T4087" s="11" t="s">
        <v>25</v>
      </c>
      <c r="U4087" s="18" t="s">
        <v>26</v>
      </c>
    </row>
    <row r="4088" spans="1:21" ht="15" customHeight="1" x14ac:dyDescent="0.15">
      <c r="A4088" s="10" t="s">
        <v>4136</v>
      </c>
      <c r="B4088" s="11" t="s">
        <v>41</v>
      </c>
      <c r="C4088" s="11" t="s">
        <v>44</v>
      </c>
      <c r="D4088" s="12">
        <v>46168</v>
      </c>
      <c r="E4088" s="11">
        <v>3264</v>
      </c>
      <c r="F4088" s="11" t="s">
        <v>33</v>
      </c>
      <c r="G4088" s="13">
        <v>647.32000000000005</v>
      </c>
      <c r="H4088" s="14">
        <f t="shared" si="441"/>
        <v>2112852.48</v>
      </c>
      <c r="I4088" s="14">
        <f>IF(F4088="GHS",H4088,H4088*Assumptions!$B$4)</f>
        <v>2112852.48</v>
      </c>
      <c r="J4088" s="15" t="str">
        <f>INDEX(Assumptions!$B$8:$B$12,MATCH(B4088,Assumptions!$A$8:$A$12,0))</f>
        <v>Weighted Average</v>
      </c>
      <c r="K4088" s="16">
        <f>G4088/(1-INDEX(Assumptions!$D$8:$D$12,MATCH(B4088,Assumptions!$A$8:$A$12,0)))</f>
        <v>995.87692307692316</v>
      </c>
      <c r="L4088" s="16">
        <f t="shared" si="442"/>
        <v>19.419599999999999</v>
      </c>
      <c r="M4088" s="16">
        <f t="shared" si="443"/>
        <v>49.793846153846161</v>
      </c>
      <c r="N4088" s="14">
        <f>E4088*(K4088-L4088-M4088)*IF(F4088="GHS",1,Assumptions!$B$4)</f>
        <v>3024629.5886769234</v>
      </c>
      <c r="O4088" s="15">
        <f t="shared" ca="1" si="444"/>
        <v>118</v>
      </c>
      <c r="P4088" s="15" t="str">
        <f t="shared" ca="1" si="445"/>
        <v>91-180d</v>
      </c>
      <c r="Q4088" s="17">
        <f ca="1">IF(P4088="0-90d",0,IF(P4088="91-180d",INDEX(Assumptions!$F$8:$F$12,MATCH(B4088,Assumptions!$A$8:$A$12,0)),IF(P4088="181-365d",INDEX(Assumptions!$G$8:$G$12,MATCH(B4088,Assumptions!$A$8:$A$12,0)),INDEX(Assumptions!$H$8:$H$12,MATCH(B4088,Assumptions!$A$8:$A$12,0)))))</f>
        <v>0.1</v>
      </c>
      <c r="R4088" s="14">
        <f t="shared" ca="1" si="446"/>
        <v>211285.24800000002</v>
      </c>
      <c r="S4088" s="14">
        <f t="shared" ca="1" si="447"/>
        <v>1901567.2319999998</v>
      </c>
      <c r="T4088" s="11" t="s">
        <v>25</v>
      </c>
      <c r="U4088" s="18" t="s">
        <v>36</v>
      </c>
    </row>
    <row r="4089" spans="1:21" ht="15" customHeight="1" x14ac:dyDescent="0.15">
      <c r="A4089" s="10" t="s">
        <v>4137</v>
      </c>
      <c r="B4089" s="11" t="s">
        <v>31</v>
      </c>
      <c r="C4089" s="11" t="s">
        <v>32</v>
      </c>
      <c r="D4089" s="12">
        <v>46167</v>
      </c>
      <c r="E4089" s="11">
        <v>2908</v>
      </c>
      <c r="F4089" s="11" t="s">
        <v>33</v>
      </c>
      <c r="G4089" s="13">
        <v>2411.71</v>
      </c>
      <c r="H4089" s="14">
        <f t="shared" si="441"/>
        <v>7013252.6799999997</v>
      </c>
      <c r="I4089" s="14">
        <f>IF(F4089="GHS",H4089,H4089*Assumptions!$B$4)</f>
        <v>7013252.6799999997</v>
      </c>
      <c r="J4089" s="15" t="str">
        <f>INDEX(Assumptions!$B$8:$B$12,MATCH(B4089,Assumptions!$A$8:$A$12,0))</f>
        <v>Weighted Average</v>
      </c>
      <c r="K4089" s="16">
        <f>G4089/(1-INDEX(Assumptions!$D$8:$D$12,MATCH(B4089,Assumptions!$A$8:$A$12,0)))</f>
        <v>3349.5972222222222</v>
      </c>
      <c r="L4089" s="16">
        <f t="shared" si="442"/>
        <v>72.351299999999995</v>
      </c>
      <c r="M4089" s="16">
        <f t="shared" si="443"/>
        <v>167.47986111111112</v>
      </c>
      <c r="N4089" s="14">
        <f>E4089*(K4089-L4089-M4089)*IF(F4089="GHS",1,Assumptions!$B$4)</f>
        <v>9043199.7057111114</v>
      </c>
      <c r="O4089" s="15">
        <f t="shared" ca="1" si="444"/>
        <v>119</v>
      </c>
      <c r="P4089" s="15" t="str">
        <f t="shared" ca="1" si="445"/>
        <v>91-180d</v>
      </c>
      <c r="Q4089" s="17">
        <f ca="1">IF(P4089="0-90d",0,IF(P4089="91-180d",INDEX(Assumptions!$F$8:$F$12,MATCH(B4089,Assumptions!$A$8:$A$12,0)),IF(P4089="181-365d",INDEX(Assumptions!$G$8:$G$12,MATCH(B4089,Assumptions!$A$8:$A$12,0)),INDEX(Assumptions!$H$8:$H$12,MATCH(B4089,Assumptions!$A$8:$A$12,0)))))</f>
        <v>0.05</v>
      </c>
      <c r="R4089" s="14">
        <f t="shared" ca="1" si="446"/>
        <v>350662.63400000002</v>
      </c>
      <c r="S4089" s="14">
        <f t="shared" ca="1" si="447"/>
        <v>6662590.0460000001</v>
      </c>
      <c r="T4089" s="11" t="s">
        <v>25</v>
      </c>
      <c r="U4089" s="18" t="s">
        <v>26</v>
      </c>
    </row>
    <row r="4090" spans="1:21" ht="15" customHeight="1" x14ac:dyDescent="0.15">
      <c r="A4090" s="10" t="s">
        <v>4138</v>
      </c>
      <c r="B4090" s="11" t="s">
        <v>31</v>
      </c>
      <c r="C4090" s="11" t="s">
        <v>76</v>
      </c>
      <c r="D4090" s="12">
        <v>45897</v>
      </c>
      <c r="E4090" s="11">
        <v>3633</v>
      </c>
      <c r="F4090" s="11" t="s">
        <v>33</v>
      </c>
      <c r="G4090" s="13">
        <v>2235.09</v>
      </c>
      <c r="H4090" s="14">
        <f t="shared" si="441"/>
        <v>8120081.9700000007</v>
      </c>
      <c r="I4090" s="14">
        <f>IF(F4090="GHS",H4090,H4090*Assumptions!$B$4)</f>
        <v>8120081.9700000007</v>
      </c>
      <c r="J4090" s="15" t="str">
        <f>INDEX(Assumptions!$B$8:$B$12,MATCH(B4090,Assumptions!$A$8:$A$12,0))</f>
        <v>Weighted Average</v>
      </c>
      <c r="K4090" s="16">
        <f>G4090/(1-INDEX(Assumptions!$D$8:$D$12,MATCH(B4090,Assumptions!$A$8:$A$12,0)))</f>
        <v>3104.291666666667</v>
      </c>
      <c r="L4090" s="16">
        <f t="shared" si="442"/>
        <v>67.052700000000002</v>
      </c>
      <c r="M4090" s="16">
        <f t="shared" si="443"/>
        <v>155.21458333333337</v>
      </c>
      <c r="N4090" s="14">
        <f>E4090*(K4090-L4090-M4090)*IF(F4090="GHS",1,Assumptions!$B$4)</f>
        <v>10470394.584650001</v>
      </c>
      <c r="O4090" s="15">
        <f t="shared" ca="1" si="444"/>
        <v>389</v>
      </c>
      <c r="P4090" s="15" t="str">
        <f t="shared" ca="1" si="445"/>
        <v>365d+</v>
      </c>
      <c r="Q4090" s="17">
        <f ca="1">IF(P4090="0-90d",0,IF(P4090="91-180d",INDEX(Assumptions!$F$8:$F$12,MATCH(B4090,Assumptions!$A$8:$A$12,0)),IF(P4090="181-365d",INDEX(Assumptions!$G$8:$G$12,MATCH(B4090,Assumptions!$A$8:$A$12,0)),INDEX(Assumptions!$H$8:$H$12,MATCH(B4090,Assumptions!$A$8:$A$12,0)))))</f>
        <v>0.6</v>
      </c>
      <c r="R4090" s="14">
        <f t="shared" ca="1" si="446"/>
        <v>4872049.182</v>
      </c>
      <c r="S4090" s="14">
        <f t="shared" ca="1" si="447"/>
        <v>3248032.7880000006</v>
      </c>
      <c r="T4090" s="11" t="s">
        <v>25</v>
      </c>
      <c r="U4090" s="18" t="s">
        <v>26</v>
      </c>
    </row>
    <row r="4091" spans="1:21" ht="15" customHeight="1" x14ac:dyDescent="0.15">
      <c r="A4091" s="10" t="s">
        <v>4139</v>
      </c>
      <c r="B4091" s="11" t="s">
        <v>41</v>
      </c>
      <c r="C4091" s="11" t="s">
        <v>115</v>
      </c>
      <c r="D4091" s="12">
        <v>46120</v>
      </c>
      <c r="E4091" s="11">
        <v>4253</v>
      </c>
      <c r="F4091" s="11" t="s">
        <v>33</v>
      </c>
      <c r="G4091" s="13">
        <v>275.49</v>
      </c>
      <c r="H4091" s="14">
        <f t="shared" si="441"/>
        <v>1171658.97</v>
      </c>
      <c r="I4091" s="14">
        <f>IF(F4091="GHS",H4091,H4091*Assumptions!$B$4)</f>
        <v>1171658.97</v>
      </c>
      <c r="J4091" s="15" t="str">
        <f>INDEX(Assumptions!$B$8:$B$12,MATCH(B4091,Assumptions!$A$8:$A$12,0))</f>
        <v>Weighted Average</v>
      </c>
      <c r="K4091" s="16">
        <f>G4091/(1-INDEX(Assumptions!$D$8:$D$12,MATCH(B4091,Assumptions!$A$8:$A$12,0)))</f>
        <v>423.83076923076925</v>
      </c>
      <c r="L4091" s="16">
        <f t="shared" si="442"/>
        <v>8.2646999999999995</v>
      </c>
      <c r="M4091" s="16">
        <f t="shared" si="443"/>
        <v>21.191538461538464</v>
      </c>
      <c r="N4091" s="14">
        <f>E4091*(K4091-L4091-M4091)*IF(F4091="GHS",1,Assumptions!$B$4)</f>
        <v>1677274.8793615384</v>
      </c>
      <c r="O4091" s="15">
        <f t="shared" ca="1" si="444"/>
        <v>166</v>
      </c>
      <c r="P4091" s="15" t="str">
        <f t="shared" ca="1" si="445"/>
        <v>91-180d</v>
      </c>
      <c r="Q4091" s="17">
        <f ca="1">IF(P4091="0-90d",0,IF(P4091="91-180d",INDEX(Assumptions!$F$8:$F$12,MATCH(B4091,Assumptions!$A$8:$A$12,0)),IF(P4091="181-365d",INDEX(Assumptions!$G$8:$G$12,MATCH(B4091,Assumptions!$A$8:$A$12,0)),INDEX(Assumptions!$H$8:$H$12,MATCH(B4091,Assumptions!$A$8:$A$12,0)))))</f>
        <v>0.1</v>
      </c>
      <c r="R4091" s="14">
        <f t="shared" ca="1" si="446"/>
        <v>117165.897</v>
      </c>
      <c r="S4091" s="14">
        <f t="shared" ca="1" si="447"/>
        <v>1054493.0729999999</v>
      </c>
      <c r="T4091" s="11" t="s">
        <v>25</v>
      </c>
      <c r="U4091" s="18" t="s">
        <v>26</v>
      </c>
    </row>
    <row r="4092" spans="1:21" ht="15" customHeight="1" x14ac:dyDescent="0.15">
      <c r="A4092" s="10" t="s">
        <v>4140</v>
      </c>
      <c r="B4092" s="11" t="s">
        <v>31</v>
      </c>
      <c r="C4092" s="11" t="s">
        <v>63</v>
      </c>
      <c r="D4092" s="12">
        <v>46089</v>
      </c>
      <c r="E4092" s="11">
        <v>1427</v>
      </c>
      <c r="F4092" s="11" t="s">
        <v>33</v>
      </c>
      <c r="G4092" s="13">
        <v>2320.3000000000002</v>
      </c>
      <c r="H4092" s="14">
        <f t="shared" si="441"/>
        <v>3311068.1</v>
      </c>
      <c r="I4092" s="14">
        <f>IF(F4092="GHS",H4092,H4092*Assumptions!$B$4)</f>
        <v>3311068.1</v>
      </c>
      <c r="J4092" s="15" t="str">
        <f>INDEX(Assumptions!$B$8:$B$12,MATCH(B4092,Assumptions!$A$8:$A$12,0))</f>
        <v>Weighted Average</v>
      </c>
      <c r="K4092" s="16">
        <f>G4092/(1-INDEX(Assumptions!$D$8:$D$12,MATCH(B4092,Assumptions!$A$8:$A$12,0)))</f>
        <v>3222.6388888888891</v>
      </c>
      <c r="L4092" s="16">
        <f t="shared" si="442"/>
        <v>69.609000000000009</v>
      </c>
      <c r="M4092" s="16">
        <f t="shared" si="443"/>
        <v>161.13194444444446</v>
      </c>
      <c r="N4092" s="14">
        <f>E4092*(K4092-L4092-M4092)*IF(F4092="GHS",1,Assumptions!$B$4)</f>
        <v>4269438.3667222224</v>
      </c>
      <c r="O4092" s="15">
        <f t="shared" ca="1" si="444"/>
        <v>197</v>
      </c>
      <c r="P4092" s="15" t="str">
        <f t="shared" ca="1" si="445"/>
        <v>181-365d</v>
      </c>
      <c r="Q4092" s="17">
        <f ca="1">IF(P4092="0-90d",0,IF(P4092="91-180d",INDEX(Assumptions!$F$8:$F$12,MATCH(B4092,Assumptions!$A$8:$A$12,0)),IF(P4092="181-365d",INDEX(Assumptions!$G$8:$G$12,MATCH(B4092,Assumptions!$A$8:$A$12,0)),INDEX(Assumptions!$H$8:$H$12,MATCH(B4092,Assumptions!$A$8:$A$12,0)))))</f>
        <v>0.2</v>
      </c>
      <c r="R4092" s="14">
        <f t="shared" ca="1" si="446"/>
        <v>662213.62000000011</v>
      </c>
      <c r="S4092" s="14">
        <f t="shared" ca="1" si="447"/>
        <v>2648854.48</v>
      </c>
      <c r="T4092" s="11" t="s">
        <v>25</v>
      </c>
      <c r="U4092" s="18" t="s">
        <v>36</v>
      </c>
    </row>
    <row r="4093" spans="1:21" ht="15" customHeight="1" x14ac:dyDescent="0.15">
      <c r="A4093" s="10" t="s">
        <v>4141</v>
      </c>
      <c r="B4093" s="11" t="s">
        <v>46</v>
      </c>
      <c r="C4093" s="11" t="s">
        <v>52</v>
      </c>
      <c r="D4093" s="12">
        <v>45792</v>
      </c>
      <c r="E4093" s="11">
        <v>2204</v>
      </c>
      <c r="F4093" s="11" t="s">
        <v>33</v>
      </c>
      <c r="G4093" s="13">
        <v>247704.94</v>
      </c>
      <c r="H4093" s="14">
        <f t="shared" si="441"/>
        <v>545941687.75999999</v>
      </c>
      <c r="I4093" s="14">
        <f>IF(F4093="GHS",H4093,H4093*Assumptions!$B$4)</f>
        <v>545941687.75999999</v>
      </c>
      <c r="J4093" s="15" t="str">
        <f>INDEX(Assumptions!$B$8:$B$12,MATCH(B4093,Assumptions!$A$8:$A$12,0))</f>
        <v>Specific Identification</v>
      </c>
      <c r="K4093" s="16">
        <f>G4093/(1-INDEX(Assumptions!$D$8:$D$12,MATCH(B4093,Assumptions!$A$8:$A$12,0)))</f>
        <v>317570.43589743588</v>
      </c>
      <c r="L4093" s="16">
        <f t="shared" si="442"/>
        <v>7431.1481999999996</v>
      </c>
      <c r="M4093" s="16">
        <f t="shared" si="443"/>
        <v>15878.521794871795</v>
      </c>
      <c r="N4093" s="14">
        <f>E4093*(K4093-L4093-M4093)*IF(F4093="GHS",1,Assumptions!$B$4)</f>
        <v>648550728.04925132</v>
      </c>
      <c r="O4093" s="15">
        <f t="shared" ca="1" si="444"/>
        <v>494</v>
      </c>
      <c r="P4093" s="15" t="str">
        <f t="shared" ca="1" si="445"/>
        <v>365d+</v>
      </c>
      <c r="Q4093" s="17">
        <f ca="1">IF(P4093="0-90d",0,IF(P4093="91-180d",INDEX(Assumptions!$F$8:$F$12,MATCH(B4093,Assumptions!$A$8:$A$12,0)),IF(P4093="181-365d",INDEX(Assumptions!$G$8:$G$12,MATCH(B4093,Assumptions!$A$8:$A$12,0)),INDEX(Assumptions!$H$8:$H$12,MATCH(B4093,Assumptions!$A$8:$A$12,0)))))</f>
        <v>0.15</v>
      </c>
      <c r="R4093" s="14">
        <f t="shared" ca="1" si="446"/>
        <v>81891253.16399999</v>
      </c>
      <c r="S4093" s="14">
        <f t="shared" ca="1" si="447"/>
        <v>464050434.59600002</v>
      </c>
      <c r="T4093" s="11" t="s">
        <v>25</v>
      </c>
      <c r="U4093" s="18" t="s">
        <v>36</v>
      </c>
    </row>
    <row r="4094" spans="1:21" ht="15" customHeight="1" x14ac:dyDescent="0.15">
      <c r="A4094" s="10" t="s">
        <v>4142</v>
      </c>
      <c r="B4094" s="11" t="s">
        <v>31</v>
      </c>
      <c r="C4094" s="11" t="s">
        <v>63</v>
      </c>
      <c r="D4094" s="12">
        <v>45956</v>
      </c>
      <c r="E4094" s="11">
        <v>4352</v>
      </c>
      <c r="F4094" s="11" t="s">
        <v>33</v>
      </c>
      <c r="G4094" s="13">
        <v>1470.29</v>
      </c>
      <c r="H4094" s="14">
        <f t="shared" si="441"/>
        <v>6398702.0800000001</v>
      </c>
      <c r="I4094" s="14">
        <f>IF(F4094="GHS",H4094,H4094*Assumptions!$B$4)</f>
        <v>6398702.0800000001</v>
      </c>
      <c r="J4094" s="15" t="str">
        <f>INDEX(Assumptions!$B$8:$B$12,MATCH(B4094,Assumptions!$A$8:$A$12,0))</f>
        <v>Weighted Average</v>
      </c>
      <c r="K4094" s="16">
        <f>G4094/(1-INDEX(Assumptions!$D$8:$D$12,MATCH(B4094,Assumptions!$A$8:$A$12,0)))</f>
        <v>2042.0694444444446</v>
      </c>
      <c r="L4094" s="16">
        <f t="shared" si="442"/>
        <v>44.108699999999999</v>
      </c>
      <c r="M4094" s="16">
        <f t="shared" si="443"/>
        <v>102.10347222222224</v>
      </c>
      <c r="N4094" s="14">
        <f>E4094*(K4094-L4094-M4094)*IF(F4094="GHS",1,Assumptions!$B$4)</f>
        <v>8250770.8487111116</v>
      </c>
      <c r="O4094" s="15">
        <f t="shared" ca="1" si="444"/>
        <v>330</v>
      </c>
      <c r="P4094" s="15" t="str">
        <f t="shared" ca="1" si="445"/>
        <v>181-365d</v>
      </c>
      <c r="Q4094" s="17">
        <f ca="1">IF(P4094="0-90d",0,IF(P4094="91-180d",INDEX(Assumptions!$F$8:$F$12,MATCH(B4094,Assumptions!$A$8:$A$12,0)),IF(P4094="181-365d",INDEX(Assumptions!$G$8:$G$12,MATCH(B4094,Assumptions!$A$8:$A$12,0)),INDEX(Assumptions!$H$8:$H$12,MATCH(B4094,Assumptions!$A$8:$A$12,0)))))</f>
        <v>0.2</v>
      </c>
      <c r="R4094" s="14">
        <f t="shared" ca="1" si="446"/>
        <v>1279740.4160000002</v>
      </c>
      <c r="S4094" s="14">
        <f t="shared" ca="1" si="447"/>
        <v>5118961.6639999999</v>
      </c>
      <c r="T4094" s="11" t="s">
        <v>25</v>
      </c>
      <c r="U4094" s="18" t="s">
        <v>26</v>
      </c>
    </row>
    <row r="4095" spans="1:21" ht="15" customHeight="1" x14ac:dyDescent="0.15">
      <c r="A4095" s="10" t="s">
        <v>4143</v>
      </c>
      <c r="B4095" s="11" t="s">
        <v>41</v>
      </c>
      <c r="C4095" s="11" t="s">
        <v>49</v>
      </c>
      <c r="D4095" s="12">
        <v>46125</v>
      </c>
      <c r="E4095" s="11">
        <v>218</v>
      </c>
      <c r="F4095" s="11" t="s">
        <v>33</v>
      </c>
      <c r="G4095" s="13">
        <v>511.45</v>
      </c>
      <c r="H4095" s="14">
        <f t="shared" si="441"/>
        <v>111496.09999999999</v>
      </c>
      <c r="I4095" s="14">
        <f>IF(F4095="GHS",H4095,H4095*Assumptions!$B$4)</f>
        <v>111496.09999999999</v>
      </c>
      <c r="J4095" s="15" t="str">
        <f>INDEX(Assumptions!$B$8:$B$12,MATCH(B4095,Assumptions!$A$8:$A$12,0))</f>
        <v>Weighted Average</v>
      </c>
      <c r="K4095" s="16">
        <f>G4095/(1-INDEX(Assumptions!$D$8:$D$12,MATCH(B4095,Assumptions!$A$8:$A$12,0)))</f>
        <v>786.84615384615381</v>
      </c>
      <c r="L4095" s="16">
        <f t="shared" si="442"/>
        <v>15.343499999999999</v>
      </c>
      <c r="M4095" s="16">
        <f t="shared" si="443"/>
        <v>39.342307692307692</v>
      </c>
      <c r="N4095" s="14">
        <f>E4095*(K4095-L4095-M4095)*IF(F4095="GHS",1,Assumptions!$B$4)</f>
        <v>159610.95546153845</v>
      </c>
      <c r="O4095" s="15">
        <f t="shared" ca="1" si="444"/>
        <v>161</v>
      </c>
      <c r="P4095" s="15" t="str">
        <f t="shared" ca="1" si="445"/>
        <v>91-180d</v>
      </c>
      <c r="Q4095" s="17">
        <f ca="1">IF(P4095="0-90d",0,IF(P4095="91-180d",INDEX(Assumptions!$F$8:$F$12,MATCH(B4095,Assumptions!$A$8:$A$12,0)),IF(P4095="181-365d",INDEX(Assumptions!$G$8:$G$12,MATCH(B4095,Assumptions!$A$8:$A$12,0)),INDEX(Assumptions!$H$8:$H$12,MATCH(B4095,Assumptions!$A$8:$A$12,0)))))</f>
        <v>0.1</v>
      </c>
      <c r="R4095" s="14">
        <f t="shared" ca="1" si="446"/>
        <v>11149.61</v>
      </c>
      <c r="S4095" s="14">
        <f t="shared" ca="1" si="447"/>
        <v>100346.48999999999</v>
      </c>
      <c r="T4095" s="11" t="s">
        <v>25</v>
      </c>
      <c r="U4095" s="18" t="s">
        <v>26</v>
      </c>
    </row>
    <row r="4096" spans="1:21" ht="15" customHeight="1" x14ac:dyDescent="0.15">
      <c r="A4096" s="10" t="s">
        <v>4144</v>
      </c>
      <c r="B4096" s="11" t="s">
        <v>31</v>
      </c>
      <c r="C4096" s="11" t="s">
        <v>76</v>
      </c>
      <c r="D4096" s="12">
        <v>46088</v>
      </c>
      <c r="E4096" s="11">
        <v>2700</v>
      </c>
      <c r="F4096" s="11" t="s">
        <v>33</v>
      </c>
      <c r="G4096" s="13">
        <v>1158.78</v>
      </c>
      <c r="H4096" s="14">
        <f t="shared" si="441"/>
        <v>3128706</v>
      </c>
      <c r="I4096" s="14">
        <f>IF(F4096="GHS",H4096,H4096*Assumptions!$B$4)</f>
        <v>3128706</v>
      </c>
      <c r="J4096" s="15" t="str">
        <f>INDEX(Assumptions!$B$8:$B$12,MATCH(B4096,Assumptions!$A$8:$A$12,0))</f>
        <v>Weighted Average</v>
      </c>
      <c r="K4096" s="16">
        <f>G4096/(1-INDEX(Assumptions!$D$8:$D$12,MATCH(B4096,Assumptions!$A$8:$A$12,0)))</f>
        <v>1609.4166666666667</v>
      </c>
      <c r="L4096" s="16">
        <f t="shared" si="442"/>
        <v>34.763399999999997</v>
      </c>
      <c r="M4096" s="16">
        <f t="shared" si="443"/>
        <v>80.470833333333346</v>
      </c>
      <c r="N4096" s="14">
        <f>E4096*(K4096-L4096-M4096)*IF(F4096="GHS",1,Assumptions!$B$4)</f>
        <v>4034292.5700000003</v>
      </c>
      <c r="O4096" s="15">
        <f t="shared" ca="1" si="444"/>
        <v>198</v>
      </c>
      <c r="P4096" s="15" t="str">
        <f t="shared" ca="1" si="445"/>
        <v>181-365d</v>
      </c>
      <c r="Q4096" s="17">
        <f ca="1">IF(P4096="0-90d",0,IF(P4096="91-180d",INDEX(Assumptions!$F$8:$F$12,MATCH(B4096,Assumptions!$A$8:$A$12,0)),IF(P4096="181-365d",INDEX(Assumptions!$G$8:$G$12,MATCH(B4096,Assumptions!$A$8:$A$12,0)),INDEX(Assumptions!$H$8:$H$12,MATCH(B4096,Assumptions!$A$8:$A$12,0)))))</f>
        <v>0.2</v>
      </c>
      <c r="R4096" s="14">
        <f t="shared" ca="1" si="446"/>
        <v>625741.20000000007</v>
      </c>
      <c r="S4096" s="14">
        <f t="shared" ca="1" si="447"/>
        <v>2502964.7999999998</v>
      </c>
      <c r="T4096" s="11" t="s">
        <v>25</v>
      </c>
      <c r="U4096" s="18" t="s">
        <v>26</v>
      </c>
    </row>
    <row r="4097" spans="1:21" ht="15" customHeight="1" x14ac:dyDescent="0.15">
      <c r="A4097" s="10" t="s">
        <v>4145</v>
      </c>
      <c r="B4097" s="11" t="s">
        <v>41</v>
      </c>
      <c r="C4097" s="11" t="s">
        <v>42</v>
      </c>
      <c r="D4097" s="12">
        <v>45905</v>
      </c>
      <c r="E4097" s="11">
        <v>4527</v>
      </c>
      <c r="F4097" s="11" t="s">
        <v>33</v>
      </c>
      <c r="G4097" s="13">
        <v>121.39</v>
      </c>
      <c r="H4097" s="14">
        <f t="shared" si="441"/>
        <v>549532.53</v>
      </c>
      <c r="I4097" s="14">
        <f>IF(F4097="GHS",H4097,H4097*Assumptions!$B$4)</f>
        <v>549532.53</v>
      </c>
      <c r="J4097" s="15" t="str">
        <f>INDEX(Assumptions!$B$8:$B$12,MATCH(B4097,Assumptions!$A$8:$A$12,0))</f>
        <v>Weighted Average</v>
      </c>
      <c r="K4097" s="16">
        <f>G4097/(1-INDEX(Assumptions!$D$8:$D$12,MATCH(B4097,Assumptions!$A$8:$A$12,0)))</f>
        <v>186.75384615384615</v>
      </c>
      <c r="L4097" s="16">
        <f t="shared" si="442"/>
        <v>3.6416999999999997</v>
      </c>
      <c r="M4097" s="16">
        <f t="shared" si="443"/>
        <v>9.3376923076923077</v>
      </c>
      <c r="N4097" s="14">
        <f>E4097*(K4097-L4097-M4097)*IF(F4097="GHS",1,Assumptions!$B$4)</f>
        <v>786676.95256153843</v>
      </c>
      <c r="O4097" s="15">
        <f t="shared" ca="1" si="444"/>
        <v>381</v>
      </c>
      <c r="P4097" s="15" t="str">
        <f t="shared" ca="1" si="445"/>
        <v>365d+</v>
      </c>
      <c r="Q4097" s="17">
        <f ca="1">IF(P4097="0-90d",0,IF(P4097="91-180d",INDEX(Assumptions!$F$8:$F$12,MATCH(B4097,Assumptions!$A$8:$A$12,0)),IF(P4097="181-365d",INDEX(Assumptions!$G$8:$G$12,MATCH(B4097,Assumptions!$A$8:$A$12,0)),INDEX(Assumptions!$H$8:$H$12,MATCH(B4097,Assumptions!$A$8:$A$12,0)))))</f>
        <v>0.8</v>
      </c>
      <c r="R4097" s="14">
        <f t="shared" ca="1" si="446"/>
        <v>439626.02400000003</v>
      </c>
      <c r="S4097" s="14">
        <f t="shared" ca="1" si="447"/>
        <v>109906.50599999999</v>
      </c>
      <c r="T4097" s="11" t="s">
        <v>25</v>
      </c>
      <c r="U4097" s="18" t="s">
        <v>36</v>
      </c>
    </row>
    <row r="4098" spans="1:21" ht="15" customHeight="1" x14ac:dyDescent="0.15">
      <c r="A4098" s="10" t="s">
        <v>4146</v>
      </c>
      <c r="B4098" s="11" t="s">
        <v>41</v>
      </c>
      <c r="C4098" s="11" t="s">
        <v>42</v>
      </c>
      <c r="D4098" s="12">
        <v>46056</v>
      </c>
      <c r="E4098" s="11">
        <v>385</v>
      </c>
      <c r="F4098" s="11" t="s">
        <v>33</v>
      </c>
      <c r="G4098" s="13">
        <v>226.89</v>
      </c>
      <c r="H4098" s="14">
        <f t="shared" ref="H4098:H4161" si="448">E4098*G4098</f>
        <v>87352.65</v>
      </c>
      <c r="I4098" s="14">
        <f>IF(F4098="GHS",H4098,H4098*Assumptions!$B$4)</f>
        <v>87352.65</v>
      </c>
      <c r="J4098" s="15" t="str">
        <f>INDEX(Assumptions!$B$8:$B$12,MATCH(B4098,Assumptions!$A$8:$A$12,0))</f>
        <v>Weighted Average</v>
      </c>
      <c r="K4098" s="16">
        <f>G4098/(1-INDEX(Assumptions!$D$8:$D$12,MATCH(B4098,Assumptions!$A$8:$A$12,0)))</f>
        <v>349.06153846153842</v>
      </c>
      <c r="L4098" s="16">
        <f t="shared" ref="L4098:L4161" si="449">G4098*0.03</f>
        <v>6.8066999999999993</v>
      </c>
      <c r="M4098" s="16">
        <f t="shared" ref="M4098:M4161" si="450">K4098*0.05</f>
        <v>17.453076923076921</v>
      </c>
      <c r="N4098" s="14">
        <f>E4098*(K4098-L4098-M4098)*IF(F4098="GHS",1,Assumptions!$B$4)</f>
        <v>125048.67819230768</v>
      </c>
      <c r="O4098" s="15">
        <f t="shared" ref="O4098:O4161" ca="1" si="451">TODAY()-D4098</f>
        <v>230</v>
      </c>
      <c r="P4098" s="15" t="str">
        <f t="shared" ref="P4098:P4161" ca="1" si="452">IF(O4098&lt;=90,"0-90d",IF(O4098&lt;=180,"91-180d",IF(O4098&lt;=365,"181-365d","365d+")))</f>
        <v>181-365d</v>
      </c>
      <c r="Q4098" s="17">
        <f ca="1">IF(P4098="0-90d",0,IF(P4098="91-180d",INDEX(Assumptions!$F$8:$F$12,MATCH(B4098,Assumptions!$A$8:$A$12,0)),IF(P4098="181-365d",INDEX(Assumptions!$G$8:$G$12,MATCH(B4098,Assumptions!$A$8:$A$12,0)),INDEX(Assumptions!$H$8:$H$12,MATCH(B4098,Assumptions!$A$8:$A$12,0)))))</f>
        <v>0.35</v>
      </c>
      <c r="R4098" s="14">
        <f t="shared" ref="R4098:R4161" ca="1" si="453">I4098*Q4098</f>
        <v>30573.427499999994</v>
      </c>
      <c r="S4098" s="14">
        <f t="shared" ref="S4098:S4161" ca="1" si="454">IF(T4098="Held on Consignment (Not Owned)",0,MIN(I4098-R4098,N4098))</f>
        <v>56779.222500000003</v>
      </c>
      <c r="T4098" s="11" t="s">
        <v>25</v>
      </c>
      <c r="U4098" s="18" t="s">
        <v>26</v>
      </c>
    </row>
    <row r="4099" spans="1:21" ht="15" customHeight="1" x14ac:dyDescent="0.15">
      <c r="A4099" s="10" t="s">
        <v>4147</v>
      </c>
      <c r="B4099" s="11" t="s">
        <v>41</v>
      </c>
      <c r="C4099" s="11" t="s">
        <v>44</v>
      </c>
      <c r="D4099" s="12">
        <v>45753</v>
      </c>
      <c r="E4099" s="11">
        <v>1465</v>
      </c>
      <c r="F4099" s="11" t="s">
        <v>33</v>
      </c>
      <c r="G4099" s="13">
        <v>629.17999999999995</v>
      </c>
      <c r="H4099" s="14">
        <f t="shared" si="448"/>
        <v>921748.7</v>
      </c>
      <c r="I4099" s="14">
        <f>IF(F4099="GHS",H4099,H4099*Assumptions!$B$4)</f>
        <v>921748.7</v>
      </c>
      <c r="J4099" s="15" t="str">
        <f>INDEX(Assumptions!$B$8:$B$12,MATCH(B4099,Assumptions!$A$8:$A$12,0))</f>
        <v>Weighted Average</v>
      </c>
      <c r="K4099" s="16">
        <f>G4099/(1-INDEX(Assumptions!$D$8:$D$12,MATCH(B4099,Assumptions!$A$8:$A$12,0)))</f>
        <v>967.96923076923065</v>
      </c>
      <c r="L4099" s="16">
        <f t="shared" si="449"/>
        <v>18.875399999999999</v>
      </c>
      <c r="M4099" s="16">
        <f t="shared" si="450"/>
        <v>48.398461538461532</v>
      </c>
      <c r="N4099" s="14">
        <f>E4099*(K4099-L4099-M4099)*IF(F4099="GHS",1,Assumptions!$B$4)</f>
        <v>1319518.7159230767</v>
      </c>
      <c r="O4099" s="15">
        <f t="shared" ca="1" si="451"/>
        <v>533</v>
      </c>
      <c r="P4099" s="15" t="str">
        <f t="shared" ca="1" si="452"/>
        <v>365d+</v>
      </c>
      <c r="Q4099" s="17">
        <f ca="1">IF(P4099="0-90d",0,IF(P4099="91-180d",INDEX(Assumptions!$F$8:$F$12,MATCH(B4099,Assumptions!$A$8:$A$12,0)),IF(P4099="181-365d",INDEX(Assumptions!$G$8:$G$12,MATCH(B4099,Assumptions!$A$8:$A$12,0)),INDEX(Assumptions!$H$8:$H$12,MATCH(B4099,Assumptions!$A$8:$A$12,0)))))</f>
        <v>0.8</v>
      </c>
      <c r="R4099" s="14">
        <f t="shared" ca="1" si="453"/>
        <v>737398.96</v>
      </c>
      <c r="S4099" s="14">
        <f t="shared" si="454"/>
        <v>0</v>
      </c>
      <c r="T4099" s="11" t="s">
        <v>39</v>
      </c>
      <c r="U4099" s="18" t="s">
        <v>26</v>
      </c>
    </row>
    <row r="4100" spans="1:21" ht="15" customHeight="1" x14ac:dyDescent="0.15">
      <c r="A4100" s="10" t="s">
        <v>4148</v>
      </c>
      <c r="B4100" s="11" t="s">
        <v>41</v>
      </c>
      <c r="C4100" s="11" t="s">
        <v>44</v>
      </c>
      <c r="D4100" s="12">
        <v>45756</v>
      </c>
      <c r="E4100" s="11">
        <v>1394</v>
      </c>
      <c r="F4100" s="11" t="s">
        <v>33</v>
      </c>
      <c r="G4100" s="13">
        <v>552.32000000000005</v>
      </c>
      <c r="H4100" s="14">
        <f t="shared" si="448"/>
        <v>769934.08000000007</v>
      </c>
      <c r="I4100" s="14">
        <f>IF(F4100="GHS",H4100,H4100*Assumptions!$B$4)</f>
        <v>769934.08000000007</v>
      </c>
      <c r="J4100" s="15" t="str">
        <f>INDEX(Assumptions!$B$8:$B$12,MATCH(B4100,Assumptions!$A$8:$A$12,0))</f>
        <v>Weighted Average</v>
      </c>
      <c r="K4100" s="16">
        <f>G4100/(1-INDEX(Assumptions!$D$8:$D$12,MATCH(B4100,Assumptions!$A$8:$A$12,0)))</f>
        <v>849.72307692307697</v>
      </c>
      <c r="L4100" s="16">
        <f t="shared" si="449"/>
        <v>16.569600000000001</v>
      </c>
      <c r="M4100" s="16">
        <f t="shared" si="450"/>
        <v>42.486153846153854</v>
      </c>
      <c r="N4100" s="14">
        <f>E4100*(K4100-L4100-M4100)*IF(F4100="GHS",1,Assumptions!$B$4)</f>
        <v>1102190.2483692309</v>
      </c>
      <c r="O4100" s="15">
        <f t="shared" ca="1" si="451"/>
        <v>530</v>
      </c>
      <c r="P4100" s="15" t="str">
        <f t="shared" ca="1" si="452"/>
        <v>365d+</v>
      </c>
      <c r="Q4100" s="17">
        <f ca="1">IF(P4100="0-90d",0,IF(P4100="91-180d",INDEX(Assumptions!$F$8:$F$12,MATCH(B4100,Assumptions!$A$8:$A$12,0)),IF(P4100="181-365d",INDEX(Assumptions!$G$8:$G$12,MATCH(B4100,Assumptions!$A$8:$A$12,0)),INDEX(Assumptions!$H$8:$H$12,MATCH(B4100,Assumptions!$A$8:$A$12,0)))))</f>
        <v>0.8</v>
      </c>
      <c r="R4100" s="14">
        <f t="shared" ca="1" si="453"/>
        <v>615947.26400000008</v>
      </c>
      <c r="S4100" s="14">
        <f t="shared" ca="1" si="454"/>
        <v>153986.81599999999</v>
      </c>
      <c r="T4100" s="11" t="s">
        <v>50</v>
      </c>
      <c r="U4100" s="18" t="s">
        <v>36</v>
      </c>
    </row>
    <row r="4101" spans="1:21" ht="15" customHeight="1" x14ac:dyDescent="0.15">
      <c r="A4101" s="10" t="s">
        <v>4149</v>
      </c>
      <c r="B4101" s="11" t="s">
        <v>41</v>
      </c>
      <c r="C4101" s="11" t="s">
        <v>49</v>
      </c>
      <c r="D4101" s="12">
        <v>45759</v>
      </c>
      <c r="E4101" s="11">
        <v>3594</v>
      </c>
      <c r="F4101" s="11" t="s">
        <v>33</v>
      </c>
      <c r="G4101" s="13">
        <v>957.53</v>
      </c>
      <c r="H4101" s="14">
        <f t="shared" si="448"/>
        <v>3441362.82</v>
      </c>
      <c r="I4101" s="14">
        <f>IF(F4101="GHS",H4101,H4101*Assumptions!$B$4)</f>
        <v>3441362.82</v>
      </c>
      <c r="J4101" s="15" t="str">
        <f>INDEX(Assumptions!$B$8:$B$12,MATCH(B4101,Assumptions!$A$8:$A$12,0))</f>
        <v>Weighted Average</v>
      </c>
      <c r="K4101" s="16">
        <f>G4101/(1-INDEX(Assumptions!$D$8:$D$12,MATCH(B4101,Assumptions!$A$8:$A$12,0)))</f>
        <v>1473.1230769230767</v>
      </c>
      <c r="L4101" s="16">
        <f t="shared" si="449"/>
        <v>28.725899999999999</v>
      </c>
      <c r="M4101" s="16">
        <f t="shared" si="450"/>
        <v>73.656153846153842</v>
      </c>
      <c r="N4101" s="14">
        <f>E4101*(K4101-L4101-M4101)*IF(F4101="GHS",1,Assumptions!$B$4)</f>
        <v>4926443.2369384617</v>
      </c>
      <c r="O4101" s="15">
        <f t="shared" ca="1" si="451"/>
        <v>527</v>
      </c>
      <c r="P4101" s="15" t="str">
        <f t="shared" ca="1" si="452"/>
        <v>365d+</v>
      </c>
      <c r="Q4101" s="17">
        <f ca="1">IF(P4101="0-90d",0,IF(P4101="91-180d",INDEX(Assumptions!$F$8:$F$12,MATCH(B4101,Assumptions!$A$8:$A$12,0)),IF(P4101="181-365d",INDEX(Assumptions!$G$8:$G$12,MATCH(B4101,Assumptions!$A$8:$A$12,0)),INDEX(Assumptions!$H$8:$H$12,MATCH(B4101,Assumptions!$A$8:$A$12,0)))))</f>
        <v>0.8</v>
      </c>
      <c r="R4101" s="14">
        <f t="shared" ca="1" si="453"/>
        <v>2753090.2560000001</v>
      </c>
      <c r="S4101" s="14">
        <f t="shared" ca="1" si="454"/>
        <v>688272.56399999978</v>
      </c>
      <c r="T4101" s="11" t="s">
        <v>25</v>
      </c>
      <c r="U4101" s="18" t="s">
        <v>26</v>
      </c>
    </row>
    <row r="4102" spans="1:21" ht="15" customHeight="1" x14ac:dyDescent="0.15">
      <c r="A4102" s="10" t="s">
        <v>4150</v>
      </c>
      <c r="B4102" s="11" t="s">
        <v>28</v>
      </c>
      <c r="C4102" s="11" t="s">
        <v>29</v>
      </c>
      <c r="D4102" s="12">
        <v>46109</v>
      </c>
      <c r="E4102" s="11">
        <v>122</v>
      </c>
      <c r="F4102" s="11" t="s">
        <v>24</v>
      </c>
      <c r="G4102" s="13">
        <v>6076.17</v>
      </c>
      <c r="H4102" s="14">
        <f t="shared" si="448"/>
        <v>741292.74</v>
      </c>
      <c r="I4102" s="14">
        <f>IF(F4102="GHS",H4102,H4102*Assumptions!$B$4)</f>
        <v>8005961.5920000002</v>
      </c>
      <c r="J4102" s="15" t="str">
        <f>INDEX(Assumptions!$B$8:$B$12,MATCH(B4102,Assumptions!$A$8:$A$12,0))</f>
        <v>Fair Value Less Costs to Sell</v>
      </c>
      <c r="K4102" s="16">
        <f>G4102/(1-INDEX(Assumptions!$D$8:$D$12,MATCH(B4102,Assumptions!$A$8:$A$12,0)))</f>
        <v>6904.738636363636</v>
      </c>
      <c r="L4102" s="16">
        <f t="shared" si="449"/>
        <v>182.2851</v>
      </c>
      <c r="M4102" s="16">
        <f t="shared" si="450"/>
        <v>345.2369318181818</v>
      </c>
      <c r="N4102" s="14">
        <f>E4102*(K4102-L4102-M4102)*IF(F4102="GHS",1,Assumptions!$B$4)</f>
        <v>8402620.598149091</v>
      </c>
      <c r="O4102" s="15">
        <f t="shared" ca="1" si="451"/>
        <v>177</v>
      </c>
      <c r="P4102" s="15" t="str">
        <f t="shared" ca="1" si="452"/>
        <v>91-180d</v>
      </c>
      <c r="Q4102" s="17">
        <f ca="1">IF(P4102="0-90d",0,IF(P4102="91-180d",INDEX(Assumptions!$F$8:$F$12,MATCH(B4102,Assumptions!$A$8:$A$12,0)),IF(P4102="181-365d",INDEX(Assumptions!$G$8:$G$12,MATCH(B4102,Assumptions!$A$8:$A$12,0)),INDEX(Assumptions!$H$8:$H$12,MATCH(B4102,Assumptions!$A$8:$A$12,0)))))</f>
        <v>0.02</v>
      </c>
      <c r="R4102" s="14">
        <f t="shared" ca="1" si="453"/>
        <v>160119.23183999999</v>
      </c>
      <c r="S4102" s="14">
        <f t="shared" ca="1" si="454"/>
        <v>7845842.3601600006</v>
      </c>
      <c r="T4102" s="11" t="s">
        <v>25</v>
      </c>
      <c r="U4102" s="18" t="s">
        <v>26</v>
      </c>
    </row>
    <row r="4103" spans="1:21" ht="15" customHeight="1" x14ac:dyDescent="0.15">
      <c r="A4103" s="10" t="s">
        <v>4151</v>
      </c>
      <c r="B4103" s="11" t="s">
        <v>31</v>
      </c>
      <c r="C4103" s="11" t="s">
        <v>76</v>
      </c>
      <c r="D4103" s="12">
        <v>45756</v>
      </c>
      <c r="E4103" s="11">
        <v>782</v>
      </c>
      <c r="F4103" s="11" t="s">
        <v>33</v>
      </c>
      <c r="G4103" s="13">
        <v>3648.79</v>
      </c>
      <c r="H4103" s="14">
        <f t="shared" si="448"/>
        <v>2853353.78</v>
      </c>
      <c r="I4103" s="14">
        <f>IF(F4103="GHS",H4103,H4103*Assumptions!$B$4)</f>
        <v>2853353.78</v>
      </c>
      <c r="J4103" s="15" t="str">
        <f>INDEX(Assumptions!$B$8:$B$12,MATCH(B4103,Assumptions!$A$8:$A$12,0))</f>
        <v>Weighted Average</v>
      </c>
      <c r="K4103" s="16">
        <f>G4103/(1-INDEX(Assumptions!$D$8:$D$12,MATCH(B4103,Assumptions!$A$8:$A$12,0)))</f>
        <v>5067.7638888888887</v>
      </c>
      <c r="L4103" s="16">
        <f t="shared" si="449"/>
        <v>109.46369999999999</v>
      </c>
      <c r="M4103" s="16">
        <f t="shared" si="450"/>
        <v>253.38819444444445</v>
      </c>
      <c r="N4103" s="14">
        <f>E4103*(K4103-L4103-M4103)*IF(F4103="GHS",1,Assumptions!$B$4)</f>
        <v>3679241.1796555552</v>
      </c>
      <c r="O4103" s="15">
        <f t="shared" ca="1" si="451"/>
        <v>530</v>
      </c>
      <c r="P4103" s="15" t="str">
        <f t="shared" ca="1" si="452"/>
        <v>365d+</v>
      </c>
      <c r="Q4103" s="17">
        <f ca="1">IF(P4103="0-90d",0,IF(P4103="91-180d",INDEX(Assumptions!$F$8:$F$12,MATCH(B4103,Assumptions!$A$8:$A$12,0)),IF(P4103="181-365d",INDEX(Assumptions!$G$8:$G$12,MATCH(B4103,Assumptions!$A$8:$A$12,0)),INDEX(Assumptions!$H$8:$H$12,MATCH(B4103,Assumptions!$A$8:$A$12,0)))))</f>
        <v>0.6</v>
      </c>
      <c r="R4103" s="14">
        <f t="shared" ca="1" si="453"/>
        <v>1712012.2679999999</v>
      </c>
      <c r="S4103" s="14">
        <f t="shared" ca="1" si="454"/>
        <v>1141341.5119999999</v>
      </c>
      <c r="T4103" s="11" t="s">
        <v>25</v>
      </c>
      <c r="U4103" s="18" t="s">
        <v>26</v>
      </c>
    </row>
    <row r="4104" spans="1:21" ht="15" customHeight="1" x14ac:dyDescent="0.15">
      <c r="A4104" s="10" t="s">
        <v>4152</v>
      </c>
      <c r="B4104" s="11" t="s">
        <v>31</v>
      </c>
      <c r="C4104" s="11" t="s">
        <v>63</v>
      </c>
      <c r="D4104" s="12">
        <v>45768</v>
      </c>
      <c r="E4104" s="11">
        <v>2750</v>
      </c>
      <c r="F4104" s="11" t="s">
        <v>33</v>
      </c>
      <c r="G4104" s="13">
        <v>1658.72</v>
      </c>
      <c r="H4104" s="14">
        <f t="shared" si="448"/>
        <v>4561480</v>
      </c>
      <c r="I4104" s="14">
        <f>IF(F4104="GHS",H4104,H4104*Assumptions!$B$4)</f>
        <v>4561480</v>
      </c>
      <c r="J4104" s="15" t="str">
        <f>INDEX(Assumptions!$B$8:$B$12,MATCH(B4104,Assumptions!$A$8:$A$12,0))</f>
        <v>Weighted Average</v>
      </c>
      <c r="K4104" s="16">
        <f>G4104/(1-INDEX(Assumptions!$D$8:$D$12,MATCH(B4104,Assumptions!$A$8:$A$12,0)))</f>
        <v>2303.7777777777778</v>
      </c>
      <c r="L4104" s="16">
        <f t="shared" si="449"/>
        <v>49.761600000000001</v>
      </c>
      <c r="M4104" s="16">
        <f t="shared" si="450"/>
        <v>115.1888888888889</v>
      </c>
      <c r="N4104" s="14">
        <f>E4104*(K4104-L4104-M4104)*IF(F4104="GHS",1,Assumptions!$B$4)</f>
        <v>5881775.0444444455</v>
      </c>
      <c r="O4104" s="15">
        <f t="shared" ca="1" si="451"/>
        <v>518</v>
      </c>
      <c r="P4104" s="15" t="str">
        <f t="shared" ca="1" si="452"/>
        <v>365d+</v>
      </c>
      <c r="Q4104" s="17">
        <f ca="1">IF(P4104="0-90d",0,IF(P4104="91-180d",INDEX(Assumptions!$F$8:$F$12,MATCH(B4104,Assumptions!$A$8:$A$12,0)),IF(P4104="181-365d",INDEX(Assumptions!$G$8:$G$12,MATCH(B4104,Assumptions!$A$8:$A$12,0)),INDEX(Assumptions!$H$8:$H$12,MATCH(B4104,Assumptions!$A$8:$A$12,0)))))</f>
        <v>0.6</v>
      </c>
      <c r="R4104" s="14">
        <f t="shared" ca="1" si="453"/>
        <v>2736888</v>
      </c>
      <c r="S4104" s="14">
        <f t="shared" ca="1" si="454"/>
        <v>1824592</v>
      </c>
      <c r="T4104" s="11" t="s">
        <v>25</v>
      </c>
      <c r="U4104" s="18" t="s">
        <v>36</v>
      </c>
    </row>
    <row r="4105" spans="1:21" ht="15" customHeight="1" x14ac:dyDescent="0.15">
      <c r="A4105" s="10" t="s">
        <v>4153</v>
      </c>
      <c r="B4105" s="11" t="s">
        <v>31</v>
      </c>
      <c r="C4105" s="11" t="s">
        <v>63</v>
      </c>
      <c r="D4105" s="12">
        <v>46075</v>
      </c>
      <c r="E4105" s="11">
        <v>1270</v>
      </c>
      <c r="F4105" s="11" t="s">
        <v>33</v>
      </c>
      <c r="G4105" s="13">
        <v>2612.38</v>
      </c>
      <c r="H4105" s="14">
        <f t="shared" si="448"/>
        <v>3317722.6</v>
      </c>
      <c r="I4105" s="14">
        <f>IF(F4105="GHS",H4105,H4105*Assumptions!$B$4)</f>
        <v>3317722.6</v>
      </c>
      <c r="J4105" s="15" t="str">
        <f>INDEX(Assumptions!$B$8:$B$12,MATCH(B4105,Assumptions!$A$8:$A$12,0))</f>
        <v>Weighted Average</v>
      </c>
      <c r="K4105" s="16">
        <f>G4105/(1-INDEX(Assumptions!$D$8:$D$12,MATCH(B4105,Assumptions!$A$8:$A$12,0)))</f>
        <v>3628.3055555555557</v>
      </c>
      <c r="L4105" s="16">
        <f t="shared" si="449"/>
        <v>78.371399999999994</v>
      </c>
      <c r="M4105" s="16">
        <f t="shared" si="450"/>
        <v>181.41527777777779</v>
      </c>
      <c r="N4105" s="14">
        <f>E4105*(K4105-L4105-M4105)*IF(F4105="GHS",1,Assumptions!$B$4)</f>
        <v>4278018.9747777777</v>
      </c>
      <c r="O4105" s="15">
        <f t="shared" ca="1" si="451"/>
        <v>211</v>
      </c>
      <c r="P4105" s="15" t="str">
        <f t="shared" ca="1" si="452"/>
        <v>181-365d</v>
      </c>
      <c r="Q4105" s="17">
        <f ca="1">IF(P4105="0-90d",0,IF(P4105="91-180d",INDEX(Assumptions!$F$8:$F$12,MATCH(B4105,Assumptions!$A$8:$A$12,0)),IF(P4105="181-365d",INDEX(Assumptions!$G$8:$G$12,MATCH(B4105,Assumptions!$A$8:$A$12,0)),INDEX(Assumptions!$H$8:$H$12,MATCH(B4105,Assumptions!$A$8:$A$12,0)))))</f>
        <v>0.2</v>
      </c>
      <c r="R4105" s="14">
        <f t="shared" ca="1" si="453"/>
        <v>663544.52</v>
      </c>
      <c r="S4105" s="14">
        <f t="shared" ca="1" si="454"/>
        <v>2654178.08</v>
      </c>
      <c r="T4105" s="11" t="s">
        <v>25</v>
      </c>
      <c r="U4105" s="18" t="s">
        <v>26</v>
      </c>
    </row>
    <row r="4106" spans="1:21" ht="15" customHeight="1" x14ac:dyDescent="0.15">
      <c r="A4106" s="10" t="s">
        <v>4154</v>
      </c>
      <c r="B4106" s="11" t="s">
        <v>41</v>
      </c>
      <c r="C4106" s="11" t="s">
        <v>44</v>
      </c>
      <c r="D4106" s="12">
        <v>46027</v>
      </c>
      <c r="E4106" s="11">
        <v>4423</v>
      </c>
      <c r="F4106" s="11" t="s">
        <v>33</v>
      </c>
      <c r="G4106" s="13">
        <v>368.93</v>
      </c>
      <c r="H4106" s="14">
        <f t="shared" si="448"/>
        <v>1631777.3900000001</v>
      </c>
      <c r="I4106" s="14">
        <f>IF(F4106="GHS",H4106,H4106*Assumptions!$B$4)</f>
        <v>1631777.3900000001</v>
      </c>
      <c r="J4106" s="15" t="str">
        <f>INDEX(Assumptions!$B$8:$B$12,MATCH(B4106,Assumptions!$A$8:$A$12,0))</f>
        <v>Weighted Average</v>
      </c>
      <c r="K4106" s="16">
        <f>G4106/(1-INDEX(Assumptions!$D$8:$D$12,MATCH(B4106,Assumptions!$A$8:$A$12,0)))</f>
        <v>567.5846153846154</v>
      </c>
      <c r="L4106" s="16">
        <f t="shared" si="449"/>
        <v>11.0679</v>
      </c>
      <c r="M4106" s="16">
        <f t="shared" si="450"/>
        <v>28.379230769230773</v>
      </c>
      <c r="N4106" s="14">
        <f>E4106*(K4106-L4106-M4106)*IF(F4106="GHS",1,Assumptions!$B$4)</f>
        <v>2335952.0944538466</v>
      </c>
      <c r="O4106" s="15">
        <f t="shared" ca="1" si="451"/>
        <v>259</v>
      </c>
      <c r="P4106" s="15" t="str">
        <f t="shared" ca="1" si="452"/>
        <v>181-365d</v>
      </c>
      <c r="Q4106" s="17">
        <f ca="1">IF(P4106="0-90d",0,IF(P4106="91-180d",INDEX(Assumptions!$F$8:$F$12,MATCH(B4106,Assumptions!$A$8:$A$12,0)),IF(P4106="181-365d",INDEX(Assumptions!$G$8:$G$12,MATCH(B4106,Assumptions!$A$8:$A$12,0)),INDEX(Assumptions!$H$8:$H$12,MATCH(B4106,Assumptions!$A$8:$A$12,0)))))</f>
        <v>0.35</v>
      </c>
      <c r="R4106" s="14">
        <f t="shared" ca="1" si="453"/>
        <v>571122.08649999998</v>
      </c>
      <c r="S4106" s="14">
        <f t="shared" ca="1" si="454"/>
        <v>1060655.3035000002</v>
      </c>
      <c r="T4106" s="11" t="s">
        <v>25</v>
      </c>
      <c r="U4106" s="18" t="s">
        <v>26</v>
      </c>
    </row>
    <row r="4107" spans="1:21" ht="15" customHeight="1" x14ac:dyDescent="0.15">
      <c r="A4107" s="10" t="s">
        <v>4155</v>
      </c>
      <c r="B4107" s="11" t="s">
        <v>31</v>
      </c>
      <c r="C4107" s="11" t="s">
        <v>76</v>
      </c>
      <c r="D4107" s="12">
        <v>45933</v>
      </c>
      <c r="E4107" s="11">
        <v>4879</v>
      </c>
      <c r="F4107" s="11" t="s">
        <v>33</v>
      </c>
      <c r="G4107" s="13">
        <v>3465.85</v>
      </c>
      <c r="H4107" s="14">
        <f t="shared" si="448"/>
        <v>16909882.149999999</v>
      </c>
      <c r="I4107" s="14">
        <f>IF(F4107="GHS",H4107,H4107*Assumptions!$B$4)</f>
        <v>16909882.149999999</v>
      </c>
      <c r="J4107" s="15" t="str">
        <f>INDEX(Assumptions!$B$8:$B$12,MATCH(B4107,Assumptions!$A$8:$A$12,0))</f>
        <v>Weighted Average</v>
      </c>
      <c r="K4107" s="16">
        <f>G4107/(1-INDEX(Assumptions!$D$8:$D$12,MATCH(B4107,Assumptions!$A$8:$A$12,0)))</f>
        <v>4813.6805555555557</v>
      </c>
      <c r="L4107" s="16">
        <f t="shared" si="449"/>
        <v>103.9755</v>
      </c>
      <c r="M4107" s="16">
        <f t="shared" si="450"/>
        <v>240.6840277777778</v>
      </c>
      <c r="N4107" s="14">
        <f>E4107*(K4107-L4107-M4107)*IF(F4107="GHS",1,Assumptions!$B$4)</f>
        <v>21804353.594527781</v>
      </c>
      <c r="O4107" s="15">
        <f t="shared" ca="1" si="451"/>
        <v>353</v>
      </c>
      <c r="P4107" s="15" t="str">
        <f t="shared" ca="1" si="452"/>
        <v>181-365d</v>
      </c>
      <c r="Q4107" s="17">
        <f ca="1">IF(P4107="0-90d",0,IF(P4107="91-180d",INDEX(Assumptions!$F$8:$F$12,MATCH(B4107,Assumptions!$A$8:$A$12,0)),IF(P4107="181-365d",INDEX(Assumptions!$G$8:$G$12,MATCH(B4107,Assumptions!$A$8:$A$12,0)),INDEX(Assumptions!$H$8:$H$12,MATCH(B4107,Assumptions!$A$8:$A$12,0)))))</f>
        <v>0.2</v>
      </c>
      <c r="R4107" s="14">
        <f t="shared" ca="1" si="453"/>
        <v>3381976.4299999997</v>
      </c>
      <c r="S4107" s="14">
        <f t="shared" ca="1" si="454"/>
        <v>13527905.719999999</v>
      </c>
      <c r="T4107" s="11" t="s">
        <v>25</v>
      </c>
      <c r="U4107" s="18" t="s">
        <v>26</v>
      </c>
    </row>
    <row r="4108" spans="1:21" ht="15" customHeight="1" x14ac:dyDescent="0.15">
      <c r="A4108" s="10" t="s">
        <v>4156</v>
      </c>
      <c r="B4108" s="11" t="s">
        <v>41</v>
      </c>
      <c r="C4108" s="11" t="s">
        <v>49</v>
      </c>
      <c r="D4108" s="12">
        <v>45825</v>
      </c>
      <c r="E4108" s="11">
        <v>62</v>
      </c>
      <c r="F4108" s="11" t="s">
        <v>33</v>
      </c>
      <c r="G4108" s="13">
        <v>490.05</v>
      </c>
      <c r="H4108" s="14">
        <f t="shared" si="448"/>
        <v>30383.100000000002</v>
      </c>
      <c r="I4108" s="14">
        <f>IF(F4108="GHS",H4108,H4108*Assumptions!$B$4)</f>
        <v>30383.100000000002</v>
      </c>
      <c r="J4108" s="15" t="str">
        <f>INDEX(Assumptions!$B$8:$B$12,MATCH(B4108,Assumptions!$A$8:$A$12,0))</f>
        <v>Weighted Average</v>
      </c>
      <c r="K4108" s="16">
        <f>G4108/(1-INDEX(Assumptions!$D$8:$D$12,MATCH(B4108,Assumptions!$A$8:$A$12,0)))</f>
        <v>753.92307692307691</v>
      </c>
      <c r="L4108" s="16">
        <f t="shared" si="449"/>
        <v>14.701499999999999</v>
      </c>
      <c r="M4108" s="16">
        <f t="shared" si="450"/>
        <v>37.696153846153848</v>
      </c>
      <c r="N4108" s="14">
        <f>E4108*(K4108-L4108-M4108)*IF(F4108="GHS",1,Assumptions!$B$4)</f>
        <v>43494.576230769228</v>
      </c>
      <c r="O4108" s="15">
        <f t="shared" ca="1" si="451"/>
        <v>461</v>
      </c>
      <c r="P4108" s="15" t="str">
        <f t="shared" ca="1" si="452"/>
        <v>365d+</v>
      </c>
      <c r="Q4108" s="17">
        <f ca="1">IF(P4108="0-90d",0,IF(P4108="91-180d",INDEX(Assumptions!$F$8:$F$12,MATCH(B4108,Assumptions!$A$8:$A$12,0)),IF(P4108="181-365d",INDEX(Assumptions!$G$8:$G$12,MATCH(B4108,Assumptions!$A$8:$A$12,0)),INDEX(Assumptions!$H$8:$H$12,MATCH(B4108,Assumptions!$A$8:$A$12,0)))))</f>
        <v>0.8</v>
      </c>
      <c r="R4108" s="14">
        <f t="shared" ca="1" si="453"/>
        <v>24306.480000000003</v>
      </c>
      <c r="S4108" s="14">
        <f t="shared" ca="1" si="454"/>
        <v>6076.619999999999</v>
      </c>
      <c r="T4108" s="11" t="s">
        <v>25</v>
      </c>
      <c r="U4108" s="18" t="s">
        <v>26</v>
      </c>
    </row>
    <row r="4109" spans="1:21" ht="15" customHeight="1" x14ac:dyDescent="0.15">
      <c r="A4109" s="10" t="s">
        <v>4157</v>
      </c>
      <c r="B4109" s="11" t="s">
        <v>41</v>
      </c>
      <c r="C4109" s="11" t="s">
        <v>115</v>
      </c>
      <c r="D4109" s="12">
        <v>46009</v>
      </c>
      <c r="E4109" s="11">
        <v>758</v>
      </c>
      <c r="F4109" s="11" t="s">
        <v>33</v>
      </c>
      <c r="G4109" s="13">
        <v>599.36</v>
      </c>
      <c r="H4109" s="14">
        <f t="shared" si="448"/>
        <v>454314.88</v>
      </c>
      <c r="I4109" s="14">
        <f>IF(F4109="GHS",H4109,H4109*Assumptions!$B$4)</f>
        <v>454314.88</v>
      </c>
      <c r="J4109" s="15" t="str">
        <f>INDEX(Assumptions!$B$8:$B$12,MATCH(B4109,Assumptions!$A$8:$A$12,0))</f>
        <v>Weighted Average</v>
      </c>
      <c r="K4109" s="16">
        <f>G4109/(1-INDEX(Assumptions!$D$8:$D$12,MATCH(B4109,Assumptions!$A$8:$A$12,0)))</f>
        <v>922.09230769230771</v>
      </c>
      <c r="L4109" s="16">
        <f t="shared" si="449"/>
        <v>17.980799999999999</v>
      </c>
      <c r="M4109" s="16">
        <f t="shared" si="450"/>
        <v>46.104615384615386</v>
      </c>
      <c r="N4109" s="14">
        <f>E4109*(K4109-L4109-M4109)*IF(F4109="GHS",1,Assumptions!$B$4)</f>
        <v>650369.2243692308</v>
      </c>
      <c r="O4109" s="15">
        <f t="shared" ca="1" si="451"/>
        <v>277</v>
      </c>
      <c r="P4109" s="15" t="str">
        <f t="shared" ca="1" si="452"/>
        <v>181-365d</v>
      </c>
      <c r="Q4109" s="17">
        <f ca="1">IF(P4109="0-90d",0,IF(P4109="91-180d",INDEX(Assumptions!$F$8:$F$12,MATCH(B4109,Assumptions!$A$8:$A$12,0)),IF(P4109="181-365d",INDEX(Assumptions!$G$8:$G$12,MATCH(B4109,Assumptions!$A$8:$A$12,0)),INDEX(Assumptions!$H$8:$H$12,MATCH(B4109,Assumptions!$A$8:$A$12,0)))))</f>
        <v>0.35</v>
      </c>
      <c r="R4109" s="14">
        <f t="shared" ca="1" si="453"/>
        <v>159010.20799999998</v>
      </c>
      <c r="S4109" s="14">
        <f t="shared" ca="1" si="454"/>
        <v>295304.67200000002</v>
      </c>
      <c r="T4109" s="11" t="s">
        <v>50</v>
      </c>
      <c r="U4109" s="18" t="s">
        <v>36</v>
      </c>
    </row>
    <row r="4110" spans="1:21" ht="15" customHeight="1" x14ac:dyDescent="0.15">
      <c r="A4110" s="10" t="s">
        <v>4158</v>
      </c>
      <c r="B4110" s="11" t="s">
        <v>41</v>
      </c>
      <c r="C4110" s="11" t="s">
        <v>42</v>
      </c>
      <c r="D4110" s="12">
        <v>45737</v>
      </c>
      <c r="E4110" s="11">
        <v>4805</v>
      </c>
      <c r="F4110" s="11" t="s">
        <v>33</v>
      </c>
      <c r="G4110" s="13">
        <v>318.72000000000003</v>
      </c>
      <c r="H4110" s="14">
        <f t="shared" si="448"/>
        <v>1531449.6</v>
      </c>
      <c r="I4110" s="14">
        <f>IF(F4110="GHS",H4110,H4110*Assumptions!$B$4)</f>
        <v>1531449.6</v>
      </c>
      <c r="J4110" s="15" t="str">
        <f>INDEX(Assumptions!$B$8:$B$12,MATCH(B4110,Assumptions!$A$8:$A$12,0))</f>
        <v>Weighted Average</v>
      </c>
      <c r="K4110" s="16">
        <f>G4110/(1-INDEX(Assumptions!$D$8:$D$12,MATCH(B4110,Assumptions!$A$8:$A$12,0)))</f>
        <v>490.33846153846156</v>
      </c>
      <c r="L4110" s="16">
        <f t="shared" si="449"/>
        <v>9.5616000000000003</v>
      </c>
      <c r="M4110" s="16">
        <f t="shared" si="450"/>
        <v>24.516923076923078</v>
      </c>
      <c r="N4110" s="14">
        <f>E4110*(K4110-L4110-M4110)*IF(F4110="GHS",1,Assumptions!$B$4)</f>
        <v>2192329.0043076924</v>
      </c>
      <c r="O4110" s="15">
        <f t="shared" ca="1" si="451"/>
        <v>549</v>
      </c>
      <c r="P4110" s="15" t="str">
        <f t="shared" ca="1" si="452"/>
        <v>365d+</v>
      </c>
      <c r="Q4110" s="17">
        <f ca="1">IF(P4110="0-90d",0,IF(P4110="91-180d",INDEX(Assumptions!$F$8:$F$12,MATCH(B4110,Assumptions!$A$8:$A$12,0)),IF(P4110="181-365d",INDEX(Assumptions!$G$8:$G$12,MATCH(B4110,Assumptions!$A$8:$A$12,0)),INDEX(Assumptions!$H$8:$H$12,MATCH(B4110,Assumptions!$A$8:$A$12,0)))))</f>
        <v>0.8</v>
      </c>
      <c r="R4110" s="14">
        <f t="shared" ca="1" si="453"/>
        <v>1225159.6800000002</v>
      </c>
      <c r="S4110" s="14">
        <f t="shared" ca="1" si="454"/>
        <v>306289.91999999993</v>
      </c>
      <c r="T4110" s="11" t="s">
        <v>25</v>
      </c>
      <c r="U4110" s="18" t="s">
        <v>26</v>
      </c>
    </row>
    <row r="4111" spans="1:21" ht="15" customHeight="1" x14ac:dyDescent="0.15">
      <c r="A4111" s="10" t="s">
        <v>4159</v>
      </c>
      <c r="B4111" s="11" t="s">
        <v>28</v>
      </c>
      <c r="C4111" s="11" t="s">
        <v>29</v>
      </c>
      <c r="D4111" s="12">
        <v>46082</v>
      </c>
      <c r="E4111" s="11">
        <v>3519</v>
      </c>
      <c r="F4111" s="11" t="s">
        <v>24</v>
      </c>
      <c r="G4111" s="13">
        <v>10696.69</v>
      </c>
      <c r="H4111" s="14">
        <f t="shared" si="448"/>
        <v>37641652.109999999</v>
      </c>
      <c r="I4111" s="14">
        <f>IF(F4111="GHS",H4111,H4111*Assumptions!$B$4)</f>
        <v>406529842.78800005</v>
      </c>
      <c r="J4111" s="15" t="str">
        <f>INDEX(Assumptions!$B$8:$B$12,MATCH(B4111,Assumptions!$A$8:$A$12,0))</f>
        <v>Fair Value Less Costs to Sell</v>
      </c>
      <c r="K4111" s="16">
        <f>G4111/(1-INDEX(Assumptions!$D$8:$D$12,MATCH(B4111,Assumptions!$A$8:$A$12,0)))</f>
        <v>12155.329545454546</v>
      </c>
      <c r="L4111" s="16">
        <f t="shared" si="449"/>
        <v>320.90070000000003</v>
      </c>
      <c r="M4111" s="16">
        <f t="shared" si="450"/>
        <v>607.76647727272734</v>
      </c>
      <c r="N4111" s="14">
        <f>E4111*(K4111-L4111-M4111)*IF(F4111="GHS",1,Assumptions!$B$4)</f>
        <v>426671548.63522369</v>
      </c>
      <c r="O4111" s="15">
        <f t="shared" ca="1" si="451"/>
        <v>204</v>
      </c>
      <c r="P4111" s="15" t="str">
        <f t="shared" ca="1" si="452"/>
        <v>181-365d</v>
      </c>
      <c r="Q4111" s="17">
        <f ca="1">IF(P4111="0-90d",0,IF(P4111="91-180d",INDEX(Assumptions!$F$8:$F$12,MATCH(B4111,Assumptions!$A$8:$A$12,0)),IF(P4111="181-365d",INDEX(Assumptions!$G$8:$G$12,MATCH(B4111,Assumptions!$A$8:$A$12,0)),INDEX(Assumptions!$H$8:$H$12,MATCH(B4111,Assumptions!$A$8:$A$12,0)))))</f>
        <v>0.1</v>
      </c>
      <c r="R4111" s="14">
        <f t="shared" ca="1" si="453"/>
        <v>40652984.278800011</v>
      </c>
      <c r="S4111" s="14">
        <f t="shared" ca="1" si="454"/>
        <v>365876858.50920004</v>
      </c>
      <c r="T4111" s="11" t="s">
        <v>25</v>
      </c>
      <c r="U4111" s="18" t="s">
        <v>26</v>
      </c>
    </row>
    <row r="4112" spans="1:21" ht="15" customHeight="1" x14ac:dyDescent="0.15">
      <c r="A4112" s="10" t="s">
        <v>4160</v>
      </c>
      <c r="B4112" s="11" t="s">
        <v>31</v>
      </c>
      <c r="C4112" s="11" t="s">
        <v>32</v>
      </c>
      <c r="D4112" s="12">
        <v>46049</v>
      </c>
      <c r="E4112" s="11">
        <v>3151</v>
      </c>
      <c r="F4112" s="11" t="s">
        <v>33</v>
      </c>
      <c r="G4112" s="13">
        <v>2340.83</v>
      </c>
      <c r="H4112" s="14">
        <f t="shared" si="448"/>
        <v>7375955.3300000001</v>
      </c>
      <c r="I4112" s="14">
        <f>IF(F4112="GHS",H4112,H4112*Assumptions!$B$4)</f>
        <v>7375955.3300000001</v>
      </c>
      <c r="J4112" s="15" t="str">
        <f>INDEX(Assumptions!$B$8:$B$12,MATCH(B4112,Assumptions!$A$8:$A$12,0))</f>
        <v>Weighted Average</v>
      </c>
      <c r="K4112" s="16">
        <f>G4112/(1-INDEX(Assumptions!$D$8:$D$12,MATCH(B4112,Assumptions!$A$8:$A$12,0)))</f>
        <v>3251.1527777777778</v>
      </c>
      <c r="L4112" s="16">
        <f t="shared" si="449"/>
        <v>70.224899999999991</v>
      </c>
      <c r="M4112" s="16">
        <f t="shared" si="450"/>
        <v>162.5576388888889</v>
      </c>
      <c r="N4112" s="14">
        <f>E4112*(K4112-L4112-M4112)*IF(F4112="GHS",1,Assumptions!$B$4)</f>
        <v>9510884.6227388885</v>
      </c>
      <c r="O4112" s="15">
        <f t="shared" ca="1" si="451"/>
        <v>237</v>
      </c>
      <c r="P4112" s="15" t="str">
        <f t="shared" ca="1" si="452"/>
        <v>181-365d</v>
      </c>
      <c r="Q4112" s="17">
        <f ca="1">IF(P4112="0-90d",0,IF(P4112="91-180d",INDEX(Assumptions!$F$8:$F$12,MATCH(B4112,Assumptions!$A$8:$A$12,0)),IF(P4112="181-365d",INDEX(Assumptions!$G$8:$G$12,MATCH(B4112,Assumptions!$A$8:$A$12,0)),INDEX(Assumptions!$H$8:$H$12,MATCH(B4112,Assumptions!$A$8:$A$12,0)))))</f>
        <v>0.2</v>
      </c>
      <c r="R4112" s="14">
        <f t="shared" ca="1" si="453"/>
        <v>1475191.0660000001</v>
      </c>
      <c r="S4112" s="14">
        <f t="shared" ca="1" si="454"/>
        <v>5900764.2640000004</v>
      </c>
      <c r="T4112" s="11" t="s">
        <v>25</v>
      </c>
      <c r="U4112" s="18" t="s">
        <v>26</v>
      </c>
    </row>
    <row r="4113" spans="1:21" ht="15" customHeight="1" x14ac:dyDescent="0.15">
      <c r="A4113" s="10" t="s">
        <v>4161</v>
      </c>
      <c r="B4113" s="11" t="s">
        <v>28</v>
      </c>
      <c r="C4113" s="11" t="s">
        <v>35</v>
      </c>
      <c r="D4113" s="12">
        <v>45853</v>
      </c>
      <c r="E4113" s="11">
        <v>106</v>
      </c>
      <c r="F4113" s="11" t="s">
        <v>24</v>
      </c>
      <c r="G4113" s="13">
        <v>3346.16</v>
      </c>
      <c r="H4113" s="14">
        <f t="shared" si="448"/>
        <v>354692.95999999996</v>
      </c>
      <c r="I4113" s="14">
        <f>IF(F4113="GHS",H4113,H4113*Assumptions!$B$4)</f>
        <v>3830683.9679999999</v>
      </c>
      <c r="J4113" s="15" t="str">
        <f>INDEX(Assumptions!$B$8:$B$12,MATCH(B4113,Assumptions!$A$8:$A$12,0))</f>
        <v>Fair Value Less Costs to Sell</v>
      </c>
      <c r="K4113" s="16">
        <f>G4113/(1-INDEX(Assumptions!$D$8:$D$12,MATCH(B4113,Assumptions!$A$8:$A$12,0)))</f>
        <v>3802.4545454545455</v>
      </c>
      <c r="L4113" s="16">
        <f t="shared" si="449"/>
        <v>100.3848</v>
      </c>
      <c r="M4113" s="16">
        <f t="shared" si="450"/>
        <v>190.12272727272727</v>
      </c>
      <c r="N4113" s="14">
        <f>E4113*(K4113-L4113-M4113)*IF(F4113="GHS",1,Assumptions!$B$4)</f>
        <v>4020476.9464145461</v>
      </c>
      <c r="O4113" s="15">
        <f t="shared" ca="1" si="451"/>
        <v>433</v>
      </c>
      <c r="P4113" s="15" t="str">
        <f t="shared" ca="1" si="452"/>
        <v>365d+</v>
      </c>
      <c r="Q4113" s="17">
        <f ca="1">IF(P4113="0-90d",0,IF(P4113="91-180d",INDEX(Assumptions!$F$8:$F$12,MATCH(B4113,Assumptions!$A$8:$A$12,0)),IF(P4113="181-365d",INDEX(Assumptions!$G$8:$G$12,MATCH(B4113,Assumptions!$A$8:$A$12,0)),INDEX(Assumptions!$H$8:$H$12,MATCH(B4113,Assumptions!$A$8:$A$12,0)))))</f>
        <v>0.4</v>
      </c>
      <c r="R4113" s="14">
        <f t="shared" ca="1" si="453"/>
        <v>1532273.5872</v>
      </c>
      <c r="S4113" s="14">
        <f t="shared" ca="1" si="454"/>
        <v>2298410.3807999999</v>
      </c>
      <c r="T4113" s="11" t="s">
        <v>25</v>
      </c>
      <c r="U4113" s="18" t="s">
        <v>26</v>
      </c>
    </row>
    <row r="4114" spans="1:21" ht="15" customHeight="1" x14ac:dyDescent="0.15">
      <c r="A4114" s="10" t="s">
        <v>4162</v>
      </c>
      <c r="B4114" s="11" t="s">
        <v>41</v>
      </c>
      <c r="C4114" s="11" t="s">
        <v>44</v>
      </c>
      <c r="D4114" s="12">
        <v>46087</v>
      </c>
      <c r="E4114" s="11">
        <v>2883</v>
      </c>
      <c r="F4114" s="11" t="s">
        <v>33</v>
      </c>
      <c r="G4114" s="13">
        <v>209.84</v>
      </c>
      <c r="H4114" s="14">
        <f t="shared" si="448"/>
        <v>604968.72</v>
      </c>
      <c r="I4114" s="14">
        <f>IF(F4114="GHS",H4114,H4114*Assumptions!$B$4)</f>
        <v>604968.72</v>
      </c>
      <c r="J4114" s="15" t="str">
        <f>INDEX(Assumptions!$B$8:$B$12,MATCH(B4114,Assumptions!$A$8:$A$12,0))</f>
        <v>Weighted Average</v>
      </c>
      <c r="K4114" s="16">
        <f>G4114/(1-INDEX(Assumptions!$D$8:$D$12,MATCH(B4114,Assumptions!$A$8:$A$12,0)))</f>
        <v>322.83076923076925</v>
      </c>
      <c r="L4114" s="16">
        <f t="shared" si="449"/>
        <v>6.2951999999999995</v>
      </c>
      <c r="M4114" s="16">
        <f t="shared" si="450"/>
        <v>16.141538461538463</v>
      </c>
      <c r="N4114" s="14">
        <f>E4114*(K4114-L4114-M4114)*IF(F4114="GHS",1,Assumptions!$B$4)</f>
        <v>866035.99070769234</v>
      </c>
      <c r="O4114" s="15">
        <f t="shared" ca="1" si="451"/>
        <v>199</v>
      </c>
      <c r="P4114" s="15" t="str">
        <f t="shared" ca="1" si="452"/>
        <v>181-365d</v>
      </c>
      <c r="Q4114" s="17">
        <f ca="1">IF(P4114="0-90d",0,IF(P4114="91-180d",INDEX(Assumptions!$F$8:$F$12,MATCH(B4114,Assumptions!$A$8:$A$12,0)),IF(P4114="181-365d",INDEX(Assumptions!$G$8:$G$12,MATCH(B4114,Assumptions!$A$8:$A$12,0)),INDEX(Assumptions!$H$8:$H$12,MATCH(B4114,Assumptions!$A$8:$A$12,0)))))</f>
        <v>0.35</v>
      </c>
      <c r="R4114" s="14">
        <f t="shared" ca="1" si="453"/>
        <v>211739.05199999997</v>
      </c>
      <c r="S4114" s="14">
        <f t="shared" ca="1" si="454"/>
        <v>393229.66800000001</v>
      </c>
      <c r="T4114" s="11" t="s">
        <v>25</v>
      </c>
      <c r="U4114" s="18" t="s">
        <v>36</v>
      </c>
    </row>
    <row r="4115" spans="1:21" ht="15" customHeight="1" x14ac:dyDescent="0.15">
      <c r="A4115" s="10" t="s">
        <v>4163</v>
      </c>
      <c r="B4115" s="11" t="s">
        <v>31</v>
      </c>
      <c r="C4115" s="11" t="s">
        <v>32</v>
      </c>
      <c r="D4115" s="12">
        <v>45811</v>
      </c>
      <c r="E4115" s="11">
        <v>1044</v>
      </c>
      <c r="F4115" s="11" t="s">
        <v>33</v>
      </c>
      <c r="G4115" s="13">
        <v>4682.66</v>
      </c>
      <c r="H4115" s="14">
        <f t="shared" si="448"/>
        <v>4888697.04</v>
      </c>
      <c r="I4115" s="14">
        <f>IF(F4115="GHS",H4115,H4115*Assumptions!$B$4)</f>
        <v>4888697.04</v>
      </c>
      <c r="J4115" s="15" t="str">
        <f>INDEX(Assumptions!$B$8:$B$12,MATCH(B4115,Assumptions!$A$8:$A$12,0))</f>
        <v>Weighted Average</v>
      </c>
      <c r="K4115" s="16">
        <f>G4115/(1-INDEX(Assumptions!$D$8:$D$12,MATCH(B4115,Assumptions!$A$8:$A$12,0)))</f>
        <v>6503.6944444444443</v>
      </c>
      <c r="L4115" s="16">
        <f t="shared" si="449"/>
        <v>140.47979999999998</v>
      </c>
      <c r="M4115" s="16">
        <f t="shared" si="450"/>
        <v>325.18472222222226</v>
      </c>
      <c r="N4115" s="14">
        <f>E4115*(K4115-L4115-M4115)*IF(F4115="GHS",1,Assumptions!$B$4)</f>
        <v>6303703.2387999995</v>
      </c>
      <c r="O4115" s="15">
        <f t="shared" ca="1" si="451"/>
        <v>475</v>
      </c>
      <c r="P4115" s="15" t="str">
        <f t="shared" ca="1" si="452"/>
        <v>365d+</v>
      </c>
      <c r="Q4115" s="17">
        <f ca="1">IF(P4115="0-90d",0,IF(P4115="91-180d",INDEX(Assumptions!$F$8:$F$12,MATCH(B4115,Assumptions!$A$8:$A$12,0)),IF(P4115="181-365d",INDEX(Assumptions!$G$8:$G$12,MATCH(B4115,Assumptions!$A$8:$A$12,0)),INDEX(Assumptions!$H$8:$H$12,MATCH(B4115,Assumptions!$A$8:$A$12,0)))))</f>
        <v>0.6</v>
      </c>
      <c r="R4115" s="14">
        <f t="shared" ca="1" si="453"/>
        <v>2933218.2239999999</v>
      </c>
      <c r="S4115" s="14">
        <f t="shared" ca="1" si="454"/>
        <v>1955478.8160000001</v>
      </c>
      <c r="T4115" s="11" t="s">
        <v>25</v>
      </c>
      <c r="U4115" s="18" t="s">
        <v>26</v>
      </c>
    </row>
    <row r="4116" spans="1:21" ht="15" customHeight="1" x14ac:dyDescent="0.15">
      <c r="A4116" s="10" t="s">
        <v>4164</v>
      </c>
      <c r="B4116" s="11" t="s">
        <v>22</v>
      </c>
      <c r="C4116" s="11" t="s">
        <v>81</v>
      </c>
      <c r="D4116" s="12">
        <v>46136</v>
      </c>
      <c r="E4116" s="11">
        <v>3776</v>
      </c>
      <c r="F4116" s="11" t="s">
        <v>24</v>
      </c>
      <c r="G4116" s="13">
        <v>33482.61</v>
      </c>
      <c r="H4116" s="14">
        <f t="shared" si="448"/>
        <v>126430335.36</v>
      </c>
      <c r="I4116" s="14">
        <f>IF(F4116="GHS",H4116,H4116*Assumptions!$B$4)</f>
        <v>1365447621.888</v>
      </c>
      <c r="J4116" s="15" t="str">
        <f>INDEX(Assumptions!$B$8:$B$12,MATCH(B4116,Assumptions!$A$8:$A$12,0))</f>
        <v>FIFO</v>
      </c>
      <c r="K4116" s="16">
        <f>G4116/(1-INDEX(Assumptions!$D$8:$D$12,MATCH(B4116,Assumptions!$A$8:$A$12,0)))</f>
        <v>40832.451219512193</v>
      </c>
      <c r="L4116" s="16">
        <f t="shared" si="449"/>
        <v>1004.4783</v>
      </c>
      <c r="M4116" s="16">
        <f t="shared" si="450"/>
        <v>2041.6225609756098</v>
      </c>
      <c r="N4116" s="14">
        <f>E4116*(K4116-L4116-M4116)*IF(F4116="GHS",1,Assumptions!$B$4)</f>
        <v>1540957596.7014089</v>
      </c>
      <c r="O4116" s="15">
        <f t="shared" ca="1" si="451"/>
        <v>150</v>
      </c>
      <c r="P4116" s="15" t="str">
        <f t="shared" ca="1" si="452"/>
        <v>91-180d</v>
      </c>
      <c r="Q4116" s="17">
        <f ca="1">IF(P4116="0-90d",0,IF(P4116="91-180d",INDEX(Assumptions!$F$8:$F$12,MATCH(B4116,Assumptions!$A$8:$A$12,0)),IF(P4116="181-365d",INDEX(Assumptions!$G$8:$G$12,MATCH(B4116,Assumptions!$A$8:$A$12,0)),INDEX(Assumptions!$H$8:$H$12,MATCH(B4116,Assumptions!$A$8:$A$12,0)))))</f>
        <v>0.03</v>
      </c>
      <c r="R4116" s="14">
        <f t="shared" ca="1" si="453"/>
        <v>40963428.656640001</v>
      </c>
      <c r="S4116" s="14">
        <f t="shared" ca="1" si="454"/>
        <v>1324484193.23136</v>
      </c>
      <c r="T4116" s="11" t="s">
        <v>25</v>
      </c>
      <c r="U4116" s="18" t="s">
        <v>26</v>
      </c>
    </row>
    <row r="4117" spans="1:21" ht="15" customHeight="1" x14ac:dyDescent="0.15">
      <c r="A4117" s="10" t="s">
        <v>4165</v>
      </c>
      <c r="B4117" s="11" t="s">
        <v>41</v>
      </c>
      <c r="C4117" s="11" t="s">
        <v>49</v>
      </c>
      <c r="D4117" s="12">
        <v>45771</v>
      </c>
      <c r="E4117" s="11">
        <v>3650</v>
      </c>
      <c r="F4117" s="11" t="s">
        <v>33</v>
      </c>
      <c r="G4117" s="13">
        <v>482.91</v>
      </c>
      <c r="H4117" s="14">
        <f t="shared" si="448"/>
        <v>1762621.5</v>
      </c>
      <c r="I4117" s="14">
        <f>IF(F4117="GHS",H4117,H4117*Assumptions!$B$4)</f>
        <v>1762621.5</v>
      </c>
      <c r="J4117" s="15" t="str">
        <f>INDEX(Assumptions!$B$8:$B$12,MATCH(B4117,Assumptions!$A$8:$A$12,0))</f>
        <v>Weighted Average</v>
      </c>
      <c r="K4117" s="16">
        <f>G4117/(1-INDEX(Assumptions!$D$8:$D$12,MATCH(B4117,Assumptions!$A$8:$A$12,0)))</f>
        <v>742.93846153846152</v>
      </c>
      <c r="L4117" s="16">
        <f t="shared" si="449"/>
        <v>14.487299999999999</v>
      </c>
      <c r="M4117" s="16">
        <f t="shared" si="450"/>
        <v>37.14692307692308</v>
      </c>
      <c r="N4117" s="14">
        <f>E4117*(K4117-L4117-M4117)*IF(F4117="GHS",1,Assumptions!$B$4)</f>
        <v>2523260.4703846155</v>
      </c>
      <c r="O4117" s="15">
        <f t="shared" ca="1" si="451"/>
        <v>515</v>
      </c>
      <c r="P4117" s="15" t="str">
        <f t="shared" ca="1" si="452"/>
        <v>365d+</v>
      </c>
      <c r="Q4117" s="17">
        <f ca="1">IF(P4117="0-90d",0,IF(P4117="91-180d",INDEX(Assumptions!$F$8:$F$12,MATCH(B4117,Assumptions!$A$8:$A$12,0)),IF(P4117="181-365d",INDEX(Assumptions!$G$8:$G$12,MATCH(B4117,Assumptions!$A$8:$A$12,0)),INDEX(Assumptions!$H$8:$H$12,MATCH(B4117,Assumptions!$A$8:$A$12,0)))))</f>
        <v>0.8</v>
      </c>
      <c r="R4117" s="14">
        <f t="shared" ca="1" si="453"/>
        <v>1410097.2000000002</v>
      </c>
      <c r="S4117" s="14">
        <f t="shared" ca="1" si="454"/>
        <v>352524.29999999981</v>
      </c>
      <c r="T4117" s="11" t="s">
        <v>25</v>
      </c>
      <c r="U4117" s="18" t="s">
        <v>26</v>
      </c>
    </row>
    <row r="4118" spans="1:21" ht="15" customHeight="1" x14ac:dyDescent="0.15">
      <c r="A4118" s="10" t="s">
        <v>4166</v>
      </c>
      <c r="B4118" s="11" t="s">
        <v>31</v>
      </c>
      <c r="C4118" s="11" t="s">
        <v>32</v>
      </c>
      <c r="D4118" s="12">
        <v>45898</v>
      </c>
      <c r="E4118" s="11">
        <v>2732</v>
      </c>
      <c r="F4118" s="11" t="s">
        <v>33</v>
      </c>
      <c r="G4118" s="13">
        <v>1598.63</v>
      </c>
      <c r="H4118" s="14">
        <f t="shared" si="448"/>
        <v>4367457.16</v>
      </c>
      <c r="I4118" s="14">
        <f>IF(F4118="GHS",H4118,H4118*Assumptions!$B$4)</f>
        <v>4367457.16</v>
      </c>
      <c r="J4118" s="15" t="str">
        <f>INDEX(Assumptions!$B$8:$B$12,MATCH(B4118,Assumptions!$A$8:$A$12,0))</f>
        <v>Weighted Average</v>
      </c>
      <c r="K4118" s="16">
        <f>G4118/(1-INDEX(Assumptions!$D$8:$D$12,MATCH(B4118,Assumptions!$A$8:$A$12,0)))</f>
        <v>2220.3194444444448</v>
      </c>
      <c r="L4118" s="16">
        <f t="shared" si="449"/>
        <v>47.9589</v>
      </c>
      <c r="M4118" s="16">
        <f t="shared" si="450"/>
        <v>111.01597222222225</v>
      </c>
      <c r="N4118" s="14">
        <f>E4118*(K4118-L4118-M4118)*IF(F4118="GHS",1,Assumptions!$B$4)</f>
        <v>5631593.3713111114</v>
      </c>
      <c r="O4118" s="15">
        <f t="shared" ca="1" si="451"/>
        <v>388</v>
      </c>
      <c r="P4118" s="15" t="str">
        <f t="shared" ca="1" si="452"/>
        <v>365d+</v>
      </c>
      <c r="Q4118" s="17">
        <f ca="1">IF(P4118="0-90d",0,IF(P4118="91-180d",INDEX(Assumptions!$F$8:$F$12,MATCH(B4118,Assumptions!$A$8:$A$12,0)),IF(P4118="181-365d",INDEX(Assumptions!$G$8:$G$12,MATCH(B4118,Assumptions!$A$8:$A$12,0)),INDEX(Assumptions!$H$8:$H$12,MATCH(B4118,Assumptions!$A$8:$A$12,0)))))</f>
        <v>0.6</v>
      </c>
      <c r="R4118" s="14">
        <f t="shared" ca="1" si="453"/>
        <v>2620474.2960000001</v>
      </c>
      <c r="S4118" s="14">
        <f t="shared" ca="1" si="454"/>
        <v>1746982.8640000001</v>
      </c>
      <c r="T4118" s="11" t="s">
        <v>25</v>
      </c>
      <c r="U4118" s="18" t="s">
        <v>26</v>
      </c>
    </row>
    <row r="4119" spans="1:21" ht="15" customHeight="1" x14ac:dyDescent="0.15">
      <c r="A4119" s="10" t="s">
        <v>4167</v>
      </c>
      <c r="B4119" s="11" t="s">
        <v>46</v>
      </c>
      <c r="C4119" s="11" t="s">
        <v>47</v>
      </c>
      <c r="D4119" s="12">
        <v>45750</v>
      </c>
      <c r="E4119" s="11">
        <v>2541</v>
      </c>
      <c r="F4119" s="11" t="s">
        <v>33</v>
      </c>
      <c r="G4119" s="13">
        <v>454342.45</v>
      </c>
      <c r="H4119" s="14">
        <f t="shared" si="448"/>
        <v>1154484165.45</v>
      </c>
      <c r="I4119" s="14">
        <f>IF(F4119="GHS",H4119,H4119*Assumptions!$B$4)</f>
        <v>1154484165.45</v>
      </c>
      <c r="J4119" s="15" t="str">
        <f>INDEX(Assumptions!$B$8:$B$12,MATCH(B4119,Assumptions!$A$8:$A$12,0))</f>
        <v>Specific Identification</v>
      </c>
      <c r="K4119" s="16">
        <f>G4119/(1-INDEX(Assumptions!$D$8:$D$12,MATCH(B4119,Assumptions!$A$8:$A$12,0)))</f>
        <v>582490.3205128205</v>
      </c>
      <c r="L4119" s="16">
        <f t="shared" si="449"/>
        <v>13630.273499999999</v>
      </c>
      <c r="M4119" s="16">
        <f t="shared" si="450"/>
        <v>29124.516025641027</v>
      </c>
      <c r="N4119" s="14">
        <f>E4119*(K4119-L4119-M4119)*IF(F4119="GHS",1,Assumptions!$B$4)</f>
        <v>1371467984.2384231</v>
      </c>
      <c r="O4119" s="15">
        <f t="shared" ca="1" si="451"/>
        <v>536</v>
      </c>
      <c r="P4119" s="15" t="str">
        <f t="shared" ca="1" si="452"/>
        <v>365d+</v>
      </c>
      <c r="Q4119" s="17">
        <f ca="1">IF(P4119="0-90d",0,IF(P4119="91-180d",INDEX(Assumptions!$F$8:$F$12,MATCH(B4119,Assumptions!$A$8:$A$12,0)),IF(P4119="181-365d",INDEX(Assumptions!$G$8:$G$12,MATCH(B4119,Assumptions!$A$8:$A$12,0)),INDEX(Assumptions!$H$8:$H$12,MATCH(B4119,Assumptions!$A$8:$A$12,0)))))</f>
        <v>0.15</v>
      </c>
      <c r="R4119" s="14">
        <f t="shared" ca="1" si="453"/>
        <v>173172624.8175</v>
      </c>
      <c r="S4119" s="14">
        <f t="shared" ca="1" si="454"/>
        <v>981311540.63250005</v>
      </c>
      <c r="T4119" s="11" t="s">
        <v>25</v>
      </c>
      <c r="U4119" s="18" t="s">
        <v>26</v>
      </c>
    </row>
    <row r="4120" spans="1:21" ht="15" customHeight="1" x14ac:dyDescent="0.15">
      <c r="A4120" s="10" t="s">
        <v>4168</v>
      </c>
      <c r="B4120" s="11" t="s">
        <v>22</v>
      </c>
      <c r="C4120" s="11" t="s">
        <v>81</v>
      </c>
      <c r="D4120" s="12">
        <v>45879</v>
      </c>
      <c r="E4120" s="11">
        <v>1093</v>
      </c>
      <c r="F4120" s="11" t="s">
        <v>24</v>
      </c>
      <c r="G4120" s="13">
        <v>54992.43</v>
      </c>
      <c r="H4120" s="14">
        <f t="shared" si="448"/>
        <v>60106725.990000002</v>
      </c>
      <c r="I4120" s="14">
        <f>IF(F4120="GHS",H4120,H4120*Assumptions!$B$4)</f>
        <v>649152640.69200003</v>
      </c>
      <c r="J4120" s="15" t="str">
        <f>INDEX(Assumptions!$B$8:$B$12,MATCH(B4120,Assumptions!$A$8:$A$12,0))</f>
        <v>FIFO</v>
      </c>
      <c r="K4120" s="16">
        <f>G4120/(1-INDEX(Assumptions!$D$8:$D$12,MATCH(B4120,Assumptions!$A$8:$A$12,0)))</f>
        <v>67063.939024390245</v>
      </c>
      <c r="L4120" s="16">
        <f t="shared" si="449"/>
        <v>1649.7728999999999</v>
      </c>
      <c r="M4120" s="16">
        <f t="shared" si="450"/>
        <v>3353.1969512195124</v>
      </c>
      <c r="N4120" s="14">
        <f>E4120*(K4120-L4120-M4120)*IF(F4120="GHS",1,Assumptions!$B$4)</f>
        <v>732592504.50777674</v>
      </c>
      <c r="O4120" s="15">
        <f t="shared" ca="1" si="451"/>
        <v>407</v>
      </c>
      <c r="P4120" s="15" t="str">
        <f t="shared" ca="1" si="452"/>
        <v>365d+</v>
      </c>
      <c r="Q4120" s="17">
        <f ca="1">IF(P4120="0-90d",0,IF(P4120="91-180d",INDEX(Assumptions!$F$8:$F$12,MATCH(B4120,Assumptions!$A$8:$A$12,0)),IF(P4120="181-365d",INDEX(Assumptions!$G$8:$G$12,MATCH(B4120,Assumptions!$A$8:$A$12,0)),INDEX(Assumptions!$H$8:$H$12,MATCH(B4120,Assumptions!$A$8:$A$12,0)))))</f>
        <v>0.5</v>
      </c>
      <c r="R4120" s="14">
        <f t="shared" ca="1" si="453"/>
        <v>324576320.34600002</v>
      </c>
      <c r="S4120" s="14">
        <f t="shared" ca="1" si="454"/>
        <v>324576320.34600002</v>
      </c>
      <c r="T4120" s="11" t="s">
        <v>25</v>
      </c>
      <c r="U4120" s="18" t="s">
        <v>26</v>
      </c>
    </row>
    <row r="4121" spans="1:21" ht="15" customHeight="1" x14ac:dyDescent="0.15">
      <c r="A4121" s="10" t="s">
        <v>4169</v>
      </c>
      <c r="B4121" s="11" t="s">
        <v>41</v>
      </c>
      <c r="C4121" s="11" t="s">
        <v>115</v>
      </c>
      <c r="D4121" s="12">
        <v>46160</v>
      </c>
      <c r="E4121" s="11">
        <v>1632</v>
      </c>
      <c r="F4121" s="11" t="s">
        <v>33</v>
      </c>
      <c r="G4121" s="13">
        <v>381.59</v>
      </c>
      <c r="H4121" s="14">
        <f t="shared" si="448"/>
        <v>622754.88</v>
      </c>
      <c r="I4121" s="14">
        <f>IF(F4121="GHS",H4121,H4121*Assumptions!$B$4)</f>
        <v>622754.88</v>
      </c>
      <c r="J4121" s="15" t="str">
        <f>INDEX(Assumptions!$B$8:$B$12,MATCH(B4121,Assumptions!$A$8:$A$12,0))</f>
        <v>Weighted Average</v>
      </c>
      <c r="K4121" s="16">
        <f>G4121/(1-INDEX(Assumptions!$D$8:$D$12,MATCH(B4121,Assumptions!$A$8:$A$12,0)))</f>
        <v>587.06153846153836</v>
      </c>
      <c r="L4121" s="16">
        <f t="shared" si="449"/>
        <v>11.447699999999999</v>
      </c>
      <c r="M4121" s="16">
        <f t="shared" si="450"/>
        <v>29.35307692307692</v>
      </c>
      <c r="N4121" s="14">
        <f>E4121*(K4121-L4121-M4121)*IF(F4121="GHS",1,Assumptions!$B$4)</f>
        <v>891497.56283076887</v>
      </c>
      <c r="O4121" s="15">
        <f t="shared" ca="1" si="451"/>
        <v>126</v>
      </c>
      <c r="P4121" s="15" t="str">
        <f t="shared" ca="1" si="452"/>
        <v>91-180d</v>
      </c>
      <c r="Q4121" s="17">
        <f ca="1">IF(P4121="0-90d",0,IF(P4121="91-180d",INDEX(Assumptions!$F$8:$F$12,MATCH(B4121,Assumptions!$A$8:$A$12,0)),IF(P4121="181-365d",INDEX(Assumptions!$G$8:$G$12,MATCH(B4121,Assumptions!$A$8:$A$12,0)),INDEX(Assumptions!$H$8:$H$12,MATCH(B4121,Assumptions!$A$8:$A$12,0)))))</f>
        <v>0.1</v>
      </c>
      <c r="R4121" s="14">
        <f t="shared" ca="1" si="453"/>
        <v>62275.488000000005</v>
      </c>
      <c r="S4121" s="14">
        <f t="shared" ca="1" si="454"/>
        <v>560479.39199999999</v>
      </c>
      <c r="T4121" s="11" t="s">
        <v>25</v>
      </c>
      <c r="U4121" s="18" t="s">
        <v>26</v>
      </c>
    </row>
    <row r="4122" spans="1:21" ht="15" customHeight="1" x14ac:dyDescent="0.15">
      <c r="A4122" s="10" t="s">
        <v>4170</v>
      </c>
      <c r="B4122" s="11" t="s">
        <v>41</v>
      </c>
      <c r="C4122" s="11" t="s">
        <v>42</v>
      </c>
      <c r="D4122" s="12">
        <v>45916</v>
      </c>
      <c r="E4122" s="11">
        <v>2053</v>
      </c>
      <c r="F4122" s="11" t="s">
        <v>33</v>
      </c>
      <c r="G4122" s="13">
        <v>607.59</v>
      </c>
      <c r="H4122" s="14">
        <f t="shared" si="448"/>
        <v>1247382.27</v>
      </c>
      <c r="I4122" s="14">
        <f>IF(F4122="GHS",H4122,H4122*Assumptions!$B$4)</f>
        <v>1247382.27</v>
      </c>
      <c r="J4122" s="15" t="str">
        <f>INDEX(Assumptions!$B$8:$B$12,MATCH(B4122,Assumptions!$A$8:$A$12,0))</f>
        <v>Weighted Average</v>
      </c>
      <c r="K4122" s="16">
        <f>G4122/(1-INDEX(Assumptions!$D$8:$D$12,MATCH(B4122,Assumptions!$A$8:$A$12,0)))</f>
        <v>934.75384615384621</v>
      </c>
      <c r="L4122" s="16">
        <f t="shared" si="449"/>
        <v>18.227699999999999</v>
      </c>
      <c r="M4122" s="16">
        <f t="shared" si="450"/>
        <v>46.737692307692313</v>
      </c>
      <c r="N4122" s="14">
        <f>E4122*(K4122-L4122-M4122)*IF(F4122="GHS",1,Assumptions!$B$4)</f>
        <v>1785675.6957461538</v>
      </c>
      <c r="O4122" s="15">
        <f t="shared" ca="1" si="451"/>
        <v>370</v>
      </c>
      <c r="P4122" s="15" t="str">
        <f t="shared" ca="1" si="452"/>
        <v>365d+</v>
      </c>
      <c r="Q4122" s="17">
        <f ca="1">IF(P4122="0-90d",0,IF(P4122="91-180d",INDEX(Assumptions!$F$8:$F$12,MATCH(B4122,Assumptions!$A$8:$A$12,0)),IF(P4122="181-365d",INDEX(Assumptions!$G$8:$G$12,MATCH(B4122,Assumptions!$A$8:$A$12,0)),INDEX(Assumptions!$H$8:$H$12,MATCH(B4122,Assumptions!$A$8:$A$12,0)))))</f>
        <v>0.8</v>
      </c>
      <c r="R4122" s="14">
        <f t="shared" ca="1" si="453"/>
        <v>997905.81600000011</v>
      </c>
      <c r="S4122" s="14">
        <f t="shared" ca="1" si="454"/>
        <v>249476.45399999991</v>
      </c>
      <c r="T4122" s="11" t="s">
        <v>25</v>
      </c>
      <c r="U4122" s="18" t="s">
        <v>26</v>
      </c>
    </row>
    <row r="4123" spans="1:21" ht="15" customHeight="1" x14ac:dyDescent="0.15">
      <c r="A4123" s="10" t="s">
        <v>4171</v>
      </c>
      <c r="B4123" s="11" t="s">
        <v>28</v>
      </c>
      <c r="C4123" s="11" t="s">
        <v>35</v>
      </c>
      <c r="D4123" s="12">
        <v>46181</v>
      </c>
      <c r="E4123" s="11">
        <v>2340</v>
      </c>
      <c r="F4123" s="11" t="s">
        <v>24</v>
      </c>
      <c r="G4123" s="13">
        <v>9348.81</v>
      </c>
      <c r="H4123" s="14">
        <f t="shared" si="448"/>
        <v>21876215.399999999</v>
      </c>
      <c r="I4123" s="14">
        <f>IF(F4123="GHS",H4123,H4123*Assumptions!$B$4)</f>
        <v>236263126.31999999</v>
      </c>
      <c r="J4123" s="15" t="str">
        <f>INDEX(Assumptions!$B$8:$B$12,MATCH(B4123,Assumptions!$A$8:$A$12,0))</f>
        <v>Fair Value Less Costs to Sell</v>
      </c>
      <c r="K4123" s="16">
        <f>G4123/(1-INDEX(Assumptions!$D$8:$D$12,MATCH(B4123,Assumptions!$A$8:$A$12,0)))</f>
        <v>10623.647727272726</v>
      </c>
      <c r="L4123" s="16">
        <f t="shared" si="449"/>
        <v>280.46429999999998</v>
      </c>
      <c r="M4123" s="16">
        <f t="shared" si="450"/>
        <v>531.18238636363628</v>
      </c>
      <c r="N4123" s="14">
        <f>E4123*(K4123-L4123-M4123)*IF(F4123="GHS",1,Assumptions!$B$4)</f>
        <v>247968890.30585456</v>
      </c>
      <c r="O4123" s="15">
        <f t="shared" ca="1" si="451"/>
        <v>105</v>
      </c>
      <c r="P4123" s="15" t="str">
        <f t="shared" ca="1" si="452"/>
        <v>91-180d</v>
      </c>
      <c r="Q4123" s="17">
        <f ca="1">IF(P4123="0-90d",0,IF(P4123="91-180d",INDEX(Assumptions!$F$8:$F$12,MATCH(B4123,Assumptions!$A$8:$A$12,0)),IF(P4123="181-365d",INDEX(Assumptions!$G$8:$G$12,MATCH(B4123,Assumptions!$A$8:$A$12,0)),INDEX(Assumptions!$H$8:$H$12,MATCH(B4123,Assumptions!$A$8:$A$12,0)))))</f>
        <v>0.02</v>
      </c>
      <c r="R4123" s="14">
        <f t="shared" ca="1" si="453"/>
        <v>4725262.5263999999</v>
      </c>
      <c r="S4123" s="14">
        <f t="shared" ca="1" si="454"/>
        <v>231537863.79359999</v>
      </c>
      <c r="T4123" s="11" t="s">
        <v>25</v>
      </c>
      <c r="U4123" s="18" t="s">
        <v>26</v>
      </c>
    </row>
    <row r="4124" spans="1:21" ht="15" customHeight="1" x14ac:dyDescent="0.15">
      <c r="A4124" s="10" t="s">
        <v>4172</v>
      </c>
      <c r="B4124" s="11" t="s">
        <v>41</v>
      </c>
      <c r="C4124" s="11" t="s">
        <v>49</v>
      </c>
      <c r="D4124" s="12">
        <v>46043</v>
      </c>
      <c r="E4124" s="11">
        <v>2831</v>
      </c>
      <c r="F4124" s="11" t="s">
        <v>33</v>
      </c>
      <c r="G4124" s="13">
        <v>365.18</v>
      </c>
      <c r="H4124" s="14">
        <f t="shared" si="448"/>
        <v>1033824.5800000001</v>
      </c>
      <c r="I4124" s="14">
        <f>IF(F4124="GHS",H4124,H4124*Assumptions!$B$4)</f>
        <v>1033824.5800000001</v>
      </c>
      <c r="J4124" s="15" t="str">
        <f>INDEX(Assumptions!$B$8:$B$12,MATCH(B4124,Assumptions!$A$8:$A$12,0))</f>
        <v>Weighted Average</v>
      </c>
      <c r="K4124" s="16">
        <f>G4124/(1-INDEX(Assumptions!$D$8:$D$12,MATCH(B4124,Assumptions!$A$8:$A$12,0)))</f>
        <v>561.81538461538457</v>
      </c>
      <c r="L4124" s="16">
        <f t="shared" si="449"/>
        <v>10.955399999999999</v>
      </c>
      <c r="M4124" s="16">
        <f t="shared" si="450"/>
        <v>28.090769230769229</v>
      </c>
      <c r="N4124" s="14">
        <f>E4124*(K4124-L4124-M4124)*IF(F4124="GHS",1,Assumptions!$B$4)</f>
        <v>1479959.6487538461</v>
      </c>
      <c r="O4124" s="15">
        <f t="shared" ca="1" si="451"/>
        <v>243</v>
      </c>
      <c r="P4124" s="15" t="str">
        <f t="shared" ca="1" si="452"/>
        <v>181-365d</v>
      </c>
      <c r="Q4124" s="17">
        <f ca="1">IF(P4124="0-90d",0,IF(P4124="91-180d",INDEX(Assumptions!$F$8:$F$12,MATCH(B4124,Assumptions!$A$8:$A$12,0)),IF(P4124="181-365d",INDEX(Assumptions!$G$8:$G$12,MATCH(B4124,Assumptions!$A$8:$A$12,0)),INDEX(Assumptions!$H$8:$H$12,MATCH(B4124,Assumptions!$A$8:$A$12,0)))))</f>
        <v>0.35</v>
      </c>
      <c r="R4124" s="14">
        <f t="shared" ca="1" si="453"/>
        <v>361838.603</v>
      </c>
      <c r="S4124" s="14">
        <f t="shared" ca="1" si="454"/>
        <v>671985.97700000007</v>
      </c>
      <c r="T4124" s="11" t="s">
        <v>25</v>
      </c>
      <c r="U4124" s="18" t="s">
        <v>26</v>
      </c>
    </row>
    <row r="4125" spans="1:21" ht="15" customHeight="1" x14ac:dyDescent="0.15">
      <c r="A4125" s="10" t="s">
        <v>4173</v>
      </c>
      <c r="B4125" s="11" t="s">
        <v>31</v>
      </c>
      <c r="C4125" s="11" t="s">
        <v>76</v>
      </c>
      <c r="D4125" s="12">
        <v>45795</v>
      </c>
      <c r="E4125" s="11">
        <v>4152</v>
      </c>
      <c r="F4125" s="11" t="s">
        <v>33</v>
      </c>
      <c r="G4125" s="13">
        <v>5091.32</v>
      </c>
      <c r="H4125" s="14">
        <f t="shared" si="448"/>
        <v>21139160.640000001</v>
      </c>
      <c r="I4125" s="14">
        <f>IF(F4125="GHS",H4125,H4125*Assumptions!$B$4)</f>
        <v>21139160.640000001</v>
      </c>
      <c r="J4125" s="15" t="str">
        <f>INDEX(Assumptions!$B$8:$B$12,MATCH(B4125,Assumptions!$A$8:$A$12,0))</f>
        <v>Weighted Average</v>
      </c>
      <c r="K4125" s="16">
        <f>G4125/(1-INDEX(Assumptions!$D$8:$D$12,MATCH(B4125,Assumptions!$A$8:$A$12,0)))</f>
        <v>7071.2777777777774</v>
      </c>
      <c r="L4125" s="16">
        <f t="shared" si="449"/>
        <v>152.7396</v>
      </c>
      <c r="M4125" s="16">
        <f t="shared" si="450"/>
        <v>353.56388888888887</v>
      </c>
      <c r="N4125" s="14">
        <f>E4125*(K4125-L4125-M4125)*IF(F4125="GHS",1,Assumptions!$B$4)</f>
        <v>27257773.247466665</v>
      </c>
      <c r="O4125" s="15">
        <f t="shared" ca="1" si="451"/>
        <v>491</v>
      </c>
      <c r="P4125" s="15" t="str">
        <f t="shared" ca="1" si="452"/>
        <v>365d+</v>
      </c>
      <c r="Q4125" s="17">
        <f ca="1">IF(P4125="0-90d",0,IF(P4125="91-180d",INDEX(Assumptions!$F$8:$F$12,MATCH(B4125,Assumptions!$A$8:$A$12,0)),IF(P4125="181-365d",INDEX(Assumptions!$G$8:$G$12,MATCH(B4125,Assumptions!$A$8:$A$12,0)),INDEX(Assumptions!$H$8:$H$12,MATCH(B4125,Assumptions!$A$8:$A$12,0)))))</f>
        <v>0.6</v>
      </c>
      <c r="R4125" s="14">
        <f t="shared" ca="1" si="453"/>
        <v>12683496.384</v>
      </c>
      <c r="S4125" s="14">
        <f t="shared" ca="1" si="454"/>
        <v>8455664.256000001</v>
      </c>
      <c r="T4125" s="11" t="s">
        <v>25</v>
      </c>
      <c r="U4125" s="18" t="s">
        <v>26</v>
      </c>
    </row>
    <row r="4126" spans="1:21" ht="15" customHeight="1" x14ac:dyDescent="0.15">
      <c r="A4126" s="10" t="s">
        <v>4174</v>
      </c>
      <c r="B4126" s="11" t="s">
        <v>31</v>
      </c>
      <c r="C4126" s="11" t="s">
        <v>32</v>
      </c>
      <c r="D4126" s="12">
        <v>46004</v>
      </c>
      <c r="E4126" s="11">
        <v>2224</v>
      </c>
      <c r="F4126" s="11" t="s">
        <v>33</v>
      </c>
      <c r="G4126" s="13">
        <v>6292.94</v>
      </c>
      <c r="H4126" s="14">
        <f t="shared" si="448"/>
        <v>13995498.559999999</v>
      </c>
      <c r="I4126" s="14">
        <f>IF(F4126="GHS",H4126,H4126*Assumptions!$B$4)</f>
        <v>13995498.559999999</v>
      </c>
      <c r="J4126" s="15" t="str">
        <f>INDEX(Assumptions!$B$8:$B$12,MATCH(B4126,Assumptions!$A$8:$A$12,0))</f>
        <v>Weighted Average</v>
      </c>
      <c r="K4126" s="16">
        <f>G4126/(1-INDEX(Assumptions!$D$8:$D$12,MATCH(B4126,Assumptions!$A$8:$A$12,0)))</f>
        <v>8740.1944444444434</v>
      </c>
      <c r="L4126" s="16">
        <f t="shared" si="449"/>
        <v>188.78819999999999</v>
      </c>
      <c r="M4126" s="16">
        <f t="shared" si="450"/>
        <v>437.00972222222219</v>
      </c>
      <c r="N4126" s="14">
        <f>E4126*(K4126-L4126-M4126)*IF(F4126="GHS",1,Assumptions!$B$4)</f>
        <v>18046417.865422219</v>
      </c>
      <c r="O4126" s="15">
        <f t="shared" ca="1" si="451"/>
        <v>282</v>
      </c>
      <c r="P4126" s="15" t="str">
        <f t="shared" ca="1" si="452"/>
        <v>181-365d</v>
      </c>
      <c r="Q4126" s="17">
        <f ca="1">IF(P4126="0-90d",0,IF(P4126="91-180d",INDEX(Assumptions!$F$8:$F$12,MATCH(B4126,Assumptions!$A$8:$A$12,0)),IF(P4126="181-365d",INDEX(Assumptions!$G$8:$G$12,MATCH(B4126,Assumptions!$A$8:$A$12,0)),INDEX(Assumptions!$H$8:$H$12,MATCH(B4126,Assumptions!$A$8:$A$12,0)))))</f>
        <v>0.2</v>
      </c>
      <c r="R4126" s="14">
        <f t="shared" ca="1" si="453"/>
        <v>2799099.7119999998</v>
      </c>
      <c r="S4126" s="14">
        <f t="shared" ca="1" si="454"/>
        <v>11196398.847999999</v>
      </c>
      <c r="T4126" s="11" t="s">
        <v>25</v>
      </c>
      <c r="U4126" s="18" t="s">
        <v>36</v>
      </c>
    </row>
    <row r="4127" spans="1:21" ht="15" customHeight="1" x14ac:dyDescent="0.15">
      <c r="A4127" s="10" t="s">
        <v>4175</v>
      </c>
      <c r="B4127" s="11" t="s">
        <v>31</v>
      </c>
      <c r="C4127" s="11" t="s">
        <v>32</v>
      </c>
      <c r="D4127" s="12">
        <v>46137</v>
      </c>
      <c r="E4127" s="11">
        <v>1813</v>
      </c>
      <c r="F4127" s="11" t="s">
        <v>33</v>
      </c>
      <c r="G4127" s="13">
        <v>5781.35</v>
      </c>
      <c r="H4127" s="14">
        <f t="shared" si="448"/>
        <v>10481587.550000001</v>
      </c>
      <c r="I4127" s="14">
        <f>IF(F4127="GHS",H4127,H4127*Assumptions!$B$4)</f>
        <v>10481587.550000001</v>
      </c>
      <c r="J4127" s="15" t="str">
        <f>INDEX(Assumptions!$B$8:$B$12,MATCH(B4127,Assumptions!$A$8:$A$12,0))</f>
        <v>Weighted Average</v>
      </c>
      <c r="K4127" s="16">
        <f>G4127/(1-INDEX(Assumptions!$D$8:$D$12,MATCH(B4127,Assumptions!$A$8:$A$12,0)))</f>
        <v>8029.6527777777783</v>
      </c>
      <c r="L4127" s="16">
        <f t="shared" si="449"/>
        <v>173.44050000000001</v>
      </c>
      <c r="M4127" s="16">
        <f t="shared" si="450"/>
        <v>401.48263888888891</v>
      </c>
      <c r="N4127" s="14">
        <f>E4127*(K4127-L4127-M4127)*IF(F4127="GHS",1,Assumptions!$B$4)</f>
        <v>13515424.835305557</v>
      </c>
      <c r="O4127" s="15">
        <f t="shared" ca="1" si="451"/>
        <v>149</v>
      </c>
      <c r="P4127" s="15" t="str">
        <f t="shared" ca="1" si="452"/>
        <v>91-180d</v>
      </c>
      <c r="Q4127" s="17">
        <f ca="1">IF(P4127="0-90d",0,IF(P4127="91-180d",INDEX(Assumptions!$F$8:$F$12,MATCH(B4127,Assumptions!$A$8:$A$12,0)),IF(P4127="181-365d",INDEX(Assumptions!$G$8:$G$12,MATCH(B4127,Assumptions!$A$8:$A$12,0)),INDEX(Assumptions!$H$8:$H$12,MATCH(B4127,Assumptions!$A$8:$A$12,0)))))</f>
        <v>0.05</v>
      </c>
      <c r="R4127" s="14">
        <f t="shared" ca="1" si="453"/>
        <v>524079.37750000006</v>
      </c>
      <c r="S4127" s="14">
        <f t="shared" ca="1" si="454"/>
        <v>9957508.1725000013</v>
      </c>
      <c r="T4127" s="11" t="s">
        <v>25</v>
      </c>
      <c r="U4127" s="18" t="s">
        <v>26</v>
      </c>
    </row>
    <row r="4128" spans="1:21" ht="15" customHeight="1" x14ac:dyDescent="0.15">
      <c r="A4128" s="10" t="s">
        <v>4176</v>
      </c>
      <c r="B4128" s="11" t="s">
        <v>28</v>
      </c>
      <c r="C4128" s="11" t="s">
        <v>55</v>
      </c>
      <c r="D4128" s="12">
        <v>46191</v>
      </c>
      <c r="E4128" s="11">
        <v>1770</v>
      </c>
      <c r="F4128" s="11" t="s">
        <v>24</v>
      </c>
      <c r="G4128" s="13">
        <v>13941.61</v>
      </c>
      <c r="H4128" s="14">
        <f t="shared" si="448"/>
        <v>24676649.699999999</v>
      </c>
      <c r="I4128" s="14">
        <f>IF(F4128="GHS",H4128,H4128*Assumptions!$B$4)</f>
        <v>266507816.76000002</v>
      </c>
      <c r="J4128" s="15" t="str">
        <f>INDEX(Assumptions!$B$8:$B$12,MATCH(B4128,Assumptions!$A$8:$A$12,0))</f>
        <v>Fair Value Less Costs to Sell</v>
      </c>
      <c r="K4128" s="16">
        <f>G4128/(1-INDEX(Assumptions!$D$8:$D$12,MATCH(B4128,Assumptions!$A$8:$A$12,0)))</f>
        <v>15842.738636363638</v>
      </c>
      <c r="L4128" s="16">
        <f t="shared" si="449"/>
        <v>418.24830000000003</v>
      </c>
      <c r="M4128" s="16">
        <f t="shared" si="450"/>
        <v>792.13693181818189</v>
      </c>
      <c r="N4128" s="14">
        <f>E4128*(K4128-L4128-M4128)*IF(F4128="GHS",1,Assumptions!$B$4)</f>
        <v>279712067.68129092</v>
      </c>
      <c r="O4128" s="15">
        <f t="shared" ca="1" si="451"/>
        <v>95</v>
      </c>
      <c r="P4128" s="15" t="str">
        <f t="shared" ca="1" si="452"/>
        <v>91-180d</v>
      </c>
      <c r="Q4128" s="17">
        <f ca="1">IF(P4128="0-90d",0,IF(P4128="91-180d",INDEX(Assumptions!$F$8:$F$12,MATCH(B4128,Assumptions!$A$8:$A$12,0)),IF(P4128="181-365d",INDEX(Assumptions!$G$8:$G$12,MATCH(B4128,Assumptions!$A$8:$A$12,0)),INDEX(Assumptions!$H$8:$H$12,MATCH(B4128,Assumptions!$A$8:$A$12,0)))))</f>
        <v>0.02</v>
      </c>
      <c r="R4128" s="14">
        <f t="shared" ca="1" si="453"/>
        <v>5330156.3352000006</v>
      </c>
      <c r="S4128" s="14">
        <f t="shared" ca="1" si="454"/>
        <v>261177660.42480001</v>
      </c>
      <c r="T4128" s="11" t="s">
        <v>25</v>
      </c>
      <c r="U4128" s="18" t="s">
        <v>26</v>
      </c>
    </row>
    <row r="4129" spans="1:21" ht="15" customHeight="1" x14ac:dyDescent="0.15">
      <c r="A4129" s="10" t="s">
        <v>4177</v>
      </c>
      <c r="B4129" s="11" t="s">
        <v>22</v>
      </c>
      <c r="C4129" s="11" t="s">
        <v>23</v>
      </c>
      <c r="D4129" s="12">
        <v>46093</v>
      </c>
      <c r="E4129" s="11">
        <v>2645</v>
      </c>
      <c r="F4129" s="11" t="s">
        <v>24</v>
      </c>
      <c r="G4129" s="13">
        <v>19265.84</v>
      </c>
      <c r="H4129" s="14">
        <f t="shared" si="448"/>
        <v>50958146.799999997</v>
      </c>
      <c r="I4129" s="14">
        <f>IF(F4129="GHS",H4129,H4129*Assumptions!$B$4)</f>
        <v>550347985.44000006</v>
      </c>
      <c r="J4129" s="15" t="str">
        <f>INDEX(Assumptions!$B$8:$B$12,MATCH(B4129,Assumptions!$A$8:$A$12,0))</f>
        <v>FIFO</v>
      </c>
      <c r="K4129" s="16">
        <f>G4129/(1-INDEX(Assumptions!$D$8:$D$12,MATCH(B4129,Assumptions!$A$8:$A$12,0)))</f>
        <v>23494.92682926829</v>
      </c>
      <c r="L4129" s="16">
        <f t="shared" si="449"/>
        <v>577.97519999999997</v>
      </c>
      <c r="M4129" s="16">
        <f t="shared" si="450"/>
        <v>1174.7463414634146</v>
      </c>
      <c r="N4129" s="14">
        <f>E4129*(K4129-L4129-M4129)*IF(F4129="GHS",1,Assumptions!$B$4)</f>
        <v>621087836.25143409</v>
      </c>
      <c r="O4129" s="15">
        <f t="shared" ca="1" si="451"/>
        <v>193</v>
      </c>
      <c r="P4129" s="15" t="str">
        <f t="shared" ca="1" si="452"/>
        <v>181-365d</v>
      </c>
      <c r="Q4129" s="17">
        <f ca="1">IF(P4129="0-90d",0,IF(P4129="91-180d",INDEX(Assumptions!$F$8:$F$12,MATCH(B4129,Assumptions!$A$8:$A$12,0)),IF(P4129="181-365d",INDEX(Assumptions!$G$8:$G$12,MATCH(B4129,Assumptions!$A$8:$A$12,0)),INDEX(Assumptions!$H$8:$H$12,MATCH(B4129,Assumptions!$A$8:$A$12,0)))))</f>
        <v>0.15</v>
      </c>
      <c r="R4129" s="14">
        <f t="shared" ca="1" si="453"/>
        <v>82552197.816</v>
      </c>
      <c r="S4129" s="14">
        <f t="shared" ca="1" si="454"/>
        <v>467795787.62400007</v>
      </c>
      <c r="T4129" s="11" t="s">
        <v>25</v>
      </c>
      <c r="U4129" s="18" t="s">
        <v>36</v>
      </c>
    </row>
    <row r="4130" spans="1:21" ht="15" customHeight="1" x14ac:dyDescent="0.15">
      <c r="A4130" s="10" t="s">
        <v>4178</v>
      </c>
      <c r="B4130" s="11" t="s">
        <v>22</v>
      </c>
      <c r="C4130" s="11" t="s">
        <v>23</v>
      </c>
      <c r="D4130" s="12">
        <v>45802</v>
      </c>
      <c r="E4130" s="11">
        <v>2289</v>
      </c>
      <c r="F4130" s="11" t="s">
        <v>24</v>
      </c>
      <c r="G4130" s="13">
        <v>32231.41</v>
      </c>
      <c r="H4130" s="14">
        <f t="shared" si="448"/>
        <v>73777697.489999995</v>
      </c>
      <c r="I4130" s="14">
        <f>IF(F4130="GHS",H4130,H4130*Assumptions!$B$4)</f>
        <v>796799132.89199996</v>
      </c>
      <c r="J4130" s="15" t="str">
        <f>INDEX(Assumptions!$B$8:$B$12,MATCH(B4130,Assumptions!$A$8:$A$12,0))</f>
        <v>FIFO</v>
      </c>
      <c r="K4130" s="16">
        <f>G4130/(1-INDEX(Assumptions!$D$8:$D$12,MATCH(B4130,Assumptions!$A$8:$A$12,0)))</f>
        <v>39306.597560975606</v>
      </c>
      <c r="L4130" s="16">
        <f t="shared" si="449"/>
        <v>966.94229999999993</v>
      </c>
      <c r="M4130" s="16">
        <f t="shared" si="450"/>
        <v>1965.3298780487803</v>
      </c>
      <c r="N4130" s="14">
        <f>E4130*(K4130-L4130-M4130)*IF(F4130="GHS",1,Assumptions!$B$4)</f>
        <v>899216972.65641069</v>
      </c>
      <c r="O4130" s="15">
        <f t="shared" ca="1" si="451"/>
        <v>484</v>
      </c>
      <c r="P4130" s="15" t="str">
        <f t="shared" ca="1" si="452"/>
        <v>365d+</v>
      </c>
      <c r="Q4130" s="17">
        <f ca="1">IF(P4130="0-90d",0,IF(P4130="91-180d",INDEX(Assumptions!$F$8:$F$12,MATCH(B4130,Assumptions!$A$8:$A$12,0)),IF(P4130="181-365d",INDEX(Assumptions!$G$8:$G$12,MATCH(B4130,Assumptions!$A$8:$A$12,0)),INDEX(Assumptions!$H$8:$H$12,MATCH(B4130,Assumptions!$A$8:$A$12,0)))))</f>
        <v>0.5</v>
      </c>
      <c r="R4130" s="14">
        <f t="shared" ca="1" si="453"/>
        <v>398399566.44599998</v>
      </c>
      <c r="S4130" s="14">
        <f t="shared" ca="1" si="454"/>
        <v>398399566.44599998</v>
      </c>
      <c r="T4130" s="11" t="s">
        <v>25</v>
      </c>
      <c r="U4130" s="18" t="s">
        <v>26</v>
      </c>
    </row>
    <row r="4131" spans="1:21" ht="15" customHeight="1" x14ac:dyDescent="0.15">
      <c r="A4131" s="10" t="s">
        <v>4179</v>
      </c>
      <c r="B4131" s="11" t="s">
        <v>46</v>
      </c>
      <c r="C4131" s="11" t="s">
        <v>119</v>
      </c>
      <c r="D4131" s="12">
        <v>45893</v>
      </c>
      <c r="E4131" s="11">
        <v>4462</v>
      </c>
      <c r="F4131" s="11" t="s">
        <v>33</v>
      </c>
      <c r="G4131" s="13">
        <v>952016.01</v>
      </c>
      <c r="H4131" s="14">
        <f t="shared" si="448"/>
        <v>4247895436.6199999</v>
      </c>
      <c r="I4131" s="14">
        <f>IF(F4131="GHS",H4131,H4131*Assumptions!$B$4)</f>
        <v>4247895436.6199999</v>
      </c>
      <c r="J4131" s="15" t="str">
        <f>INDEX(Assumptions!$B$8:$B$12,MATCH(B4131,Assumptions!$A$8:$A$12,0))</f>
        <v>Specific Identification</v>
      </c>
      <c r="K4131" s="16">
        <f>G4131/(1-INDEX(Assumptions!$D$8:$D$12,MATCH(B4131,Assumptions!$A$8:$A$12,0)))</f>
        <v>1220533.346153846</v>
      </c>
      <c r="L4131" s="16">
        <f t="shared" si="449"/>
        <v>28560.480299999999</v>
      </c>
      <c r="M4131" s="16">
        <f t="shared" si="450"/>
        <v>61026.667307692303</v>
      </c>
      <c r="N4131" s="14">
        <f>E4131*(K4131-L4131-M4131)*IF(F4131="GHS",1,Assumptions!$B$4)</f>
        <v>5046281937.9129381</v>
      </c>
      <c r="O4131" s="15">
        <f t="shared" ca="1" si="451"/>
        <v>393</v>
      </c>
      <c r="P4131" s="15" t="str">
        <f t="shared" ca="1" si="452"/>
        <v>365d+</v>
      </c>
      <c r="Q4131" s="17">
        <f ca="1">IF(P4131="0-90d",0,IF(P4131="91-180d",INDEX(Assumptions!$F$8:$F$12,MATCH(B4131,Assumptions!$A$8:$A$12,0)),IF(P4131="181-365d",INDEX(Assumptions!$G$8:$G$12,MATCH(B4131,Assumptions!$A$8:$A$12,0)),INDEX(Assumptions!$H$8:$H$12,MATCH(B4131,Assumptions!$A$8:$A$12,0)))))</f>
        <v>0.15</v>
      </c>
      <c r="R4131" s="14">
        <f t="shared" ca="1" si="453"/>
        <v>637184315.49299991</v>
      </c>
      <c r="S4131" s="14">
        <f t="shared" ca="1" si="454"/>
        <v>3610711121.1269999</v>
      </c>
      <c r="T4131" s="11" t="s">
        <v>25</v>
      </c>
      <c r="U4131" s="18" t="s">
        <v>36</v>
      </c>
    </row>
    <row r="4132" spans="1:21" ht="15" customHeight="1" x14ac:dyDescent="0.15">
      <c r="A4132" s="10" t="s">
        <v>4180</v>
      </c>
      <c r="B4132" s="11" t="s">
        <v>22</v>
      </c>
      <c r="C4132" s="11" t="s">
        <v>23</v>
      </c>
      <c r="D4132" s="12">
        <v>45875</v>
      </c>
      <c r="E4132" s="11">
        <v>2852</v>
      </c>
      <c r="F4132" s="11" t="s">
        <v>24</v>
      </c>
      <c r="G4132" s="13">
        <v>61370.239999999998</v>
      </c>
      <c r="H4132" s="14">
        <f t="shared" si="448"/>
        <v>175027924.47999999</v>
      </c>
      <c r="I4132" s="14">
        <f>IF(F4132="GHS",H4132,H4132*Assumptions!$B$4)</f>
        <v>1890301584.3840001</v>
      </c>
      <c r="J4132" s="15" t="str">
        <f>INDEX(Assumptions!$B$8:$B$12,MATCH(B4132,Assumptions!$A$8:$A$12,0))</f>
        <v>FIFO</v>
      </c>
      <c r="K4132" s="16">
        <f>G4132/(1-INDEX(Assumptions!$D$8:$D$12,MATCH(B4132,Assumptions!$A$8:$A$12,0)))</f>
        <v>74841.756097560967</v>
      </c>
      <c r="L4132" s="16">
        <f t="shared" si="449"/>
        <v>1841.1071999999999</v>
      </c>
      <c r="M4132" s="16">
        <f t="shared" si="450"/>
        <v>3742.0878048780487</v>
      </c>
      <c r="N4132" s="14">
        <f>E4132*(K4132-L4132-M4132)*IF(F4132="GHS",1,Assumptions!$B$4)</f>
        <v>2133274495.3523824</v>
      </c>
      <c r="O4132" s="15">
        <f t="shared" ca="1" si="451"/>
        <v>411</v>
      </c>
      <c r="P4132" s="15" t="str">
        <f t="shared" ca="1" si="452"/>
        <v>365d+</v>
      </c>
      <c r="Q4132" s="17">
        <f ca="1">IF(P4132="0-90d",0,IF(P4132="91-180d",INDEX(Assumptions!$F$8:$F$12,MATCH(B4132,Assumptions!$A$8:$A$12,0)),IF(P4132="181-365d",INDEX(Assumptions!$G$8:$G$12,MATCH(B4132,Assumptions!$A$8:$A$12,0)),INDEX(Assumptions!$H$8:$H$12,MATCH(B4132,Assumptions!$A$8:$A$12,0)))))</f>
        <v>0.5</v>
      </c>
      <c r="R4132" s="14">
        <f t="shared" ca="1" si="453"/>
        <v>945150792.19200003</v>
      </c>
      <c r="S4132" s="14">
        <f t="shared" ca="1" si="454"/>
        <v>945150792.19200003</v>
      </c>
      <c r="T4132" s="11" t="s">
        <v>25</v>
      </c>
      <c r="U4132" s="18" t="s">
        <v>26</v>
      </c>
    </row>
    <row r="4133" spans="1:21" ht="15" customHeight="1" x14ac:dyDescent="0.15">
      <c r="A4133" s="10" t="s">
        <v>4181</v>
      </c>
      <c r="B4133" s="11" t="s">
        <v>41</v>
      </c>
      <c r="C4133" s="11" t="s">
        <v>42</v>
      </c>
      <c r="D4133" s="12">
        <v>45755</v>
      </c>
      <c r="E4133" s="11">
        <v>1664</v>
      </c>
      <c r="F4133" s="11" t="s">
        <v>33</v>
      </c>
      <c r="G4133" s="13">
        <v>436.13</v>
      </c>
      <c r="H4133" s="14">
        <f t="shared" si="448"/>
        <v>725720.32</v>
      </c>
      <c r="I4133" s="14">
        <f>IF(F4133="GHS",H4133,H4133*Assumptions!$B$4)</f>
        <v>725720.32</v>
      </c>
      <c r="J4133" s="15" t="str">
        <f>INDEX(Assumptions!$B$8:$B$12,MATCH(B4133,Assumptions!$A$8:$A$12,0))</f>
        <v>Weighted Average</v>
      </c>
      <c r="K4133" s="16">
        <f>G4133/(1-INDEX(Assumptions!$D$8:$D$12,MATCH(B4133,Assumptions!$A$8:$A$12,0)))</f>
        <v>670.96923076923076</v>
      </c>
      <c r="L4133" s="16">
        <f t="shared" si="449"/>
        <v>13.0839</v>
      </c>
      <c r="M4133" s="16">
        <f t="shared" si="450"/>
        <v>33.548461538461538</v>
      </c>
      <c r="N4133" s="14">
        <f>E4133*(K4133-L4133-M4133)*IF(F4133="GHS",1,Assumptions!$B$4)</f>
        <v>1038896.5504000001</v>
      </c>
      <c r="O4133" s="15">
        <f t="shared" ca="1" si="451"/>
        <v>531</v>
      </c>
      <c r="P4133" s="15" t="str">
        <f t="shared" ca="1" si="452"/>
        <v>365d+</v>
      </c>
      <c r="Q4133" s="17">
        <f ca="1">IF(P4133="0-90d",0,IF(P4133="91-180d",INDEX(Assumptions!$F$8:$F$12,MATCH(B4133,Assumptions!$A$8:$A$12,0)),IF(P4133="181-365d",INDEX(Assumptions!$G$8:$G$12,MATCH(B4133,Assumptions!$A$8:$A$12,0)),INDEX(Assumptions!$H$8:$H$12,MATCH(B4133,Assumptions!$A$8:$A$12,0)))))</f>
        <v>0.8</v>
      </c>
      <c r="R4133" s="14">
        <f t="shared" ca="1" si="453"/>
        <v>580576.25599999994</v>
      </c>
      <c r="S4133" s="14">
        <f t="shared" si="454"/>
        <v>0</v>
      </c>
      <c r="T4133" s="11" t="s">
        <v>39</v>
      </c>
      <c r="U4133" s="18" t="s">
        <v>36</v>
      </c>
    </row>
    <row r="4134" spans="1:21" ht="15" customHeight="1" x14ac:dyDescent="0.15">
      <c r="A4134" s="10" t="s">
        <v>4182</v>
      </c>
      <c r="B4134" s="11" t="s">
        <v>41</v>
      </c>
      <c r="C4134" s="11" t="s">
        <v>115</v>
      </c>
      <c r="D4134" s="12">
        <v>45767</v>
      </c>
      <c r="E4134" s="11">
        <v>147</v>
      </c>
      <c r="F4134" s="11" t="s">
        <v>33</v>
      </c>
      <c r="G4134" s="13">
        <v>327.89</v>
      </c>
      <c r="H4134" s="14">
        <f t="shared" si="448"/>
        <v>48199.829999999994</v>
      </c>
      <c r="I4134" s="14">
        <f>IF(F4134="GHS",H4134,H4134*Assumptions!$B$4)</f>
        <v>48199.829999999994</v>
      </c>
      <c r="J4134" s="15" t="str">
        <f>INDEX(Assumptions!$B$8:$B$12,MATCH(B4134,Assumptions!$A$8:$A$12,0))</f>
        <v>Weighted Average</v>
      </c>
      <c r="K4134" s="16">
        <f>G4134/(1-INDEX(Assumptions!$D$8:$D$12,MATCH(B4134,Assumptions!$A$8:$A$12,0)))</f>
        <v>504.44615384615383</v>
      </c>
      <c r="L4134" s="16">
        <f t="shared" si="449"/>
        <v>9.8366999999999987</v>
      </c>
      <c r="M4134" s="16">
        <f t="shared" si="450"/>
        <v>25.222307692307695</v>
      </c>
      <c r="N4134" s="14">
        <f>E4134*(K4134-L4134-M4134)*IF(F4134="GHS",1,Assumptions!$B$4)</f>
        <v>68999.910484615379</v>
      </c>
      <c r="O4134" s="15">
        <f t="shared" ca="1" si="451"/>
        <v>519</v>
      </c>
      <c r="P4134" s="15" t="str">
        <f t="shared" ca="1" si="452"/>
        <v>365d+</v>
      </c>
      <c r="Q4134" s="17">
        <f ca="1">IF(P4134="0-90d",0,IF(P4134="91-180d",INDEX(Assumptions!$F$8:$F$12,MATCH(B4134,Assumptions!$A$8:$A$12,0)),IF(P4134="181-365d",INDEX(Assumptions!$G$8:$G$12,MATCH(B4134,Assumptions!$A$8:$A$12,0)),INDEX(Assumptions!$H$8:$H$12,MATCH(B4134,Assumptions!$A$8:$A$12,0)))))</f>
        <v>0.8</v>
      </c>
      <c r="R4134" s="14">
        <f t="shared" ca="1" si="453"/>
        <v>38559.863999999994</v>
      </c>
      <c r="S4134" s="14">
        <f t="shared" ca="1" si="454"/>
        <v>9639.9660000000003</v>
      </c>
      <c r="T4134" s="11" t="s">
        <v>25</v>
      </c>
      <c r="U4134" s="18" t="s">
        <v>26</v>
      </c>
    </row>
    <row r="4135" spans="1:21" ht="15" customHeight="1" x14ac:dyDescent="0.15">
      <c r="A4135" s="10" t="s">
        <v>4183</v>
      </c>
      <c r="B4135" s="11" t="s">
        <v>31</v>
      </c>
      <c r="C4135" s="11" t="s">
        <v>63</v>
      </c>
      <c r="D4135" s="12">
        <v>45833</v>
      </c>
      <c r="E4135" s="11">
        <v>155</v>
      </c>
      <c r="F4135" s="11" t="s">
        <v>33</v>
      </c>
      <c r="G4135" s="13">
        <v>2325.67</v>
      </c>
      <c r="H4135" s="14">
        <f t="shared" si="448"/>
        <v>360478.85000000003</v>
      </c>
      <c r="I4135" s="14">
        <f>IF(F4135="GHS",H4135,H4135*Assumptions!$B$4)</f>
        <v>360478.85000000003</v>
      </c>
      <c r="J4135" s="15" t="str">
        <f>INDEX(Assumptions!$B$8:$B$12,MATCH(B4135,Assumptions!$A$8:$A$12,0))</f>
        <v>Weighted Average</v>
      </c>
      <c r="K4135" s="16">
        <f>G4135/(1-INDEX(Assumptions!$D$8:$D$12,MATCH(B4135,Assumptions!$A$8:$A$12,0)))</f>
        <v>3230.0972222222226</v>
      </c>
      <c r="L4135" s="16">
        <f t="shared" si="449"/>
        <v>69.770099999999999</v>
      </c>
      <c r="M4135" s="16">
        <f t="shared" si="450"/>
        <v>161.50486111111115</v>
      </c>
      <c r="N4135" s="14">
        <f>E4135*(K4135-L4135-M4135)*IF(F4135="GHS",1,Assumptions!$B$4)</f>
        <v>464817.45047222229</v>
      </c>
      <c r="O4135" s="15">
        <f t="shared" ca="1" si="451"/>
        <v>453</v>
      </c>
      <c r="P4135" s="15" t="str">
        <f t="shared" ca="1" si="452"/>
        <v>365d+</v>
      </c>
      <c r="Q4135" s="17">
        <f ca="1">IF(P4135="0-90d",0,IF(P4135="91-180d",INDEX(Assumptions!$F$8:$F$12,MATCH(B4135,Assumptions!$A$8:$A$12,0)),IF(P4135="181-365d",INDEX(Assumptions!$G$8:$G$12,MATCH(B4135,Assumptions!$A$8:$A$12,0)),INDEX(Assumptions!$H$8:$H$12,MATCH(B4135,Assumptions!$A$8:$A$12,0)))))</f>
        <v>0.6</v>
      </c>
      <c r="R4135" s="14">
        <f t="shared" ca="1" si="453"/>
        <v>216287.31000000003</v>
      </c>
      <c r="S4135" s="14">
        <f t="shared" ca="1" si="454"/>
        <v>144191.54</v>
      </c>
      <c r="T4135" s="11" t="s">
        <v>25</v>
      </c>
      <c r="U4135" s="18" t="s">
        <v>26</v>
      </c>
    </row>
    <row r="4136" spans="1:21" ht="15" customHeight="1" x14ac:dyDescent="0.15">
      <c r="A4136" s="10" t="s">
        <v>4184</v>
      </c>
      <c r="B4136" s="11" t="s">
        <v>31</v>
      </c>
      <c r="C4136" s="11" t="s">
        <v>63</v>
      </c>
      <c r="D4136" s="12">
        <v>45882</v>
      </c>
      <c r="E4136" s="11">
        <v>1005</v>
      </c>
      <c r="F4136" s="11" t="s">
        <v>33</v>
      </c>
      <c r="G4136" s="13">
        <v>1721.29</v>
      </c>
      <c r="H4136" s="14">
        <f t="shared" si="448"/>
        <v>1729896.45</v>
      </c>
      <c r="I4136" s="14">
        <f>IF(F4136="GHS",H4136,H4136*Assumptions!$B$4)</f>
        <v>1729896.45</v>
      </c>
      <c r="J4136" s="15" t="str">
        <f>INDEX(Assumptions!$B$8:$B$12,MATCH(B4136,Assumptions!$A$8:$A$12,0))</f>
        <v>Weighted Average</v>
      </c>
      <c r="K4136" s="16">
        <f>G4136/(1-INDEX(Assumptions!$D$8:$D$12,MATCH(B4136,Assumptions!$A$8:$A$12,0)))</f>
        <v>2390.6805555555557</v>
      </c>
      <c r="L4136" s="16">
        <f t="shared" si="449"/>
        <v>51.6387</v>
      </c>
      <c r="M4136" s="16">
        <f t="shared" si="450"/>
        <v>119.53402777777779</v>
      </c>
      <c r="N4136" s="14">
        <f>E4136*(K4136-L4136-M4136)*IF(F4136="GHS",1,Assumptions!$B$4)</f>
        <v>2230605.3669166667</v>
      </c>
      <c r="O4136" s="15">
        <f t="shared" ca="1" si="451"/>
        <v>404</v>
      </c>
      <c r="P4136" s="15" t="str">
        <f t="shared" ca="1" si="452"/>
        <v>365d+</v>
      </c>
      <c r="Q4136" s="17">
        <f ca="1">IF(P4136="0-90d",0,IF(P4136="91-180d",INDEX(Assumptions!$F$8:$F$12,MATCH(B4136,Assumptions!$A$8:$A$12,0)),IF(P4136="181-365d",INDEX(Assumptions!$G$8:$G$12,MATCH(B4136,Assumptions!$A$8:$A$12,0)),INDEX(Assumptions!$H$8:$H$12,MATCH(B4136,Assumptions!$A$8:$A$12,0)))))</f>
        <v>0.6</v>
      </c>
      <c r="R4136" s="14">
        <f t="shared" ca="1" si="453"/>
        <v>1037937.8699999999</v>
      </c>
      <c r="S4136" s="14">
        <f t="shared" ca="1" si="454"/>
        <v>691958.58000000007</v>
      </c>
      <c r="T4136" s="11" t="s">
        <v>25</v>
      </c>
      <c r="U4136" s="18" t="s">
        <v>26</v>
      </c>
    </row>
    <row r="4137" spans="1:21" ht="15" customHeight="1" x14ac:dyDescent="0.15">
      <c r="A4137" s="10" t="s">
        <v>4185</v>
      </c>
      <c r="B4137" s="11" t="s">
        <v>31</v>
      </c>
      <c r="C4137" s="11" t="s">
        <v>63</v>
      </c>
      <c r="D4137" s="12">
        <v>46103</v>
      </c>
      <c r="E4137" s="11">
        <v>475</v>
      </c>
      <c r="F4137" s="11" t="s">
        <v>33</v>
      </c>
      <c r="G4137" s="13">
        <v>1957.55</v>
      </c>
      <c r="H4137" s="14">
        <f t="shared" si="448"/>
        <v>929836.25</v>
      </c>
      <c r="I4137" s="14">
        <f>IF(F4137="GHS",H4137,H4137*Assumptions!$B$4)</f>
        <v>929836.25</v>
      </c>
      <c r="J4137" s="15" t="str">
        <f>INDEX(Assumptions!$B$8:$B$12,MATCH(B4137,Assumptions!$A$8:$A$12,0))</f>
        <v>Weighted Average</v>
      </c>
      <c r="K4137" s="16">
        <f>G4137/(1-INDEX(Assumptions!$D$8:$D$12,MATCH(B4137,Assumptions!$A$8:$A$12,0)))</f>
        <v>2718.8194444444443</v>
      </c>
      <c r="L4137" s="16">
        <f t="shared" si="449"/>
        <v>58.726499999999994</v>
      </c>
      <c r="M4137" s="16">
        <f t="shared" si="450"/>
        <v>135.94097222222223</v>
      </c>
      <c r="N4137" s="14">
        <f>E4137*(K4137-L4137-M4137)*IF(F4137="GHS",1,Assumptions!$B$4)</f>
        <v>1198972.1868055554</v>
      </c>
      <c r="O4137" s="15">
        <f t="shared" ca="1" si="451"/>
        <v>183</v>
      </c>
      <c r="P4137" s="15" t="str">
        <f t="shared" ca="1" si="452"/>
        <v>181-365d</v>
      </c>
      <c r="Q4137" s="17">
        <f ca="1">IF(P4137="0-90d",0,IF(P4137="91-180d",INDEX(Assumptions!$F$8:$F$12,MATCH(B4137,Assumptions!$A$8:$A$12,0)),IF(P4137="181-365d",INDEX(Assumptions!$G$8:$G$12,MATCH(B4137,Assumptions!$A$8:$A$12,0)),INDEX(Assumptions!$H$8:$H$12,MATCH(B4137,Assumptions!$A$8:$A$12,0)))))</f>
        <v>0.2</v>
      </c>
      <c r="R4137" s="14">
        <f t="shared" ca="1" si="453"/>
        <v>185967.25</v>
      </c>
      <c r="S4137" s="14">
        <f t="shared" ca="1" si="454"/>
        <v>743869</v>
      </c>
      <c r="T4137" s="11" t="s">
        <v>50</v>
      </c>
      <c r="U4137" s="18" t="s">
        <v>26</v>
      </c>
    </row>
    <row r="4138" spans="1:21" ht="15" customHeight="1" x14ac:dyDescent="0.15">
      <c r="A4138" s="10" t="s">
        <v>4186</v>
      </c>
      <c r="B4138" s="11" t="s">
        <v>46</v>
      </c>
      <c r="C4138" s="11" t="s">
        <v>47</v>
      </c>
      <c r="D4138" s="12">
        <v>46013</v>
      </c>
      <c r="E4138" s="11">
        <v>3693</v>
      </c>
      <c r="F4138" s="11" t="s">
        <v>33</v>
      </c>
      <c r="G4138" s="13">
        <v>435955.45</v>
      </c>
      <c r="H4138" s="14">
        <f t="shared" si="448"/>
        <v>1609983476.8500001</v>
      </c>
      <c r="I4138" s="14">
        <f>IF(F4138="GHS",H4138,H4138*Assumptions!$B$4)</f>
        <v>1609983476.8500001</v>
      </c>
      <c r="J4138" s="15" t="str">
        <f>INDEX(Assumptions!$B$8:$B$12,MATCH(B4138,Assumptions!$A$8:$A$12,0))</f>
        <v>Specific Identification</v>
      </c>
      <c r="K4138" s="16">
        <f>G4138/(1-INDEX(Assumptions!$D$8:$D$12,MATCH(B4138,Assumptions!$A$8:$A$12,0)))</f>
        <v>558917.24358974362</v>
      </c>
      <c r="L4138" s="16">
        <f t="shared" si="449"/>
        <v>13078.663500000001</v>
      </c>
      <c r="M4138" s="16">
        <f t="shared" si="450"/>
        <v>27945.862179487183</v>
      </c>
      <c r="N4138" s="14">
        <f>E4138*(K4138-L4138-M4138)*IF(F4138="GHS",1,Assumptions!$B$4)</f>
        <v>1912577807.2425768</v>
      </c>
      <c r="O4138" s="15">
        <f t="shared" ca="1" si="451"/>
        <v>273</v>
      </c>
      <c r="P4138" s="15" t="str">
        <f t="shared" ca="1" si="452"/>
        <v>181-365d</v>
      </c>
      <c r="Q4138" s="17">
        <f ca="1">IF(P4138="0-90d",0,IF(P4138="91-180d",INDEX(Assumptions!$F$8:$F$12,MATCH(B4138,Assumptions!$A$8:$A$12,0)),IF(P4138="181-365d",INDEX(Assumptions!$G$8:$G$12,MATCH(B4138,Assumptions!$A$8:$A$12,0)),INDEX(Assumptions!$H$8:$H$12,MATCH(B4138,Assumptions!$A$8:$A$12,0)))))</f>
        <v>0.05</v>
      </c>
      <c r="R4138" s="14">
        <f t="shared" ca="1" si="453"/>
        <v>80499173.842500016</v>
      </c>
      <c r="S4138" s="14">
        <f t="shared" si="454"/>
        <v>0</v>
      </c>
      <c r="T4138" s="11" t="s">
        <v>39</v>
      </c>
      <c r="U4138" s="18" t="s">
        <v>26</v>
      </c>
    </row>
    <row r="4139" spans="1:21" ht="15" customHeight="1" x14ac:dyDescent="0.15">
      <c r="A4139" s="10" t="s">
        <v>4187</v>
      </c>
      <c r="B4139" s="11" t="s">
        <v>28</v>
      </c>
      <c r="C4139" s="11" t="s">
        <v>38</v>
      </c>
      <c r="D4139" s="12">
        <v>45973</v>
      </c>
      <c r="E4139" s="11">
        <v>4829</v>
      </c>
      <c r="F4139" s="11" t="s">
        <v>24</v>
      </c>
      <c r="G4139" s="13">
        <v>12733.46</v>
      </c>
      <c r="H4139" s="14">
        <f t="shared" si="448"/>
        <v>61489878.339999996</v>
      </c>
      <c r="I4139" s="14">
        <f>IF(F4139="GHS",H4139,H4139*Assumptions!$B$4)</f>
        <v>664090686.07200003</v>
      </c>
      <c r="J4139" s="15" t="str">
        <f>INDEX(Assumptions!$B$8:$B$12,MATCH(B4139,Assumptions!$A$8:$A$12,0))</f>
        <v>Fair Value Less Costs to Sell</v>
      </c>
      <c r="K4139" s="16">
        <f>G4139/(1-INDEX(Assumptions!$D$8:$D$12,MATCH(B4139,Assumptions!$A$8:$A$12,0)))</f>
        <v>14469.840909090908</v>
      </c>
      <c r="L4139" s="16">
        <f t="shared" si="449"/>
        <v>382.00379999999996</v>
      </c>
      <c r="M4139" s="16">
        <f t="shared" si="450"/>
        <v>723.4920454545454</v>
      </c>
      <c r="N4139" s="14">
        <f>E4139*(K4139-L4139-M4139)*IF(F4139="GHS",1,Assumptions!$B$4)</f>
        <v>696993360.97283995</v>
      </c>
      <c r="O4139" s="15">
        <f t="shared" ca="1" si="451"/>
        <v>313</v>
      </c>
      <c r="P4139" s="15" t="str">
        <f t="shared" ca="1" si="452"/>
        <v>181-365d</v>
      </c>
      <c r="Q4139" s="17">
        <f ca="1">IF(P4139="0-90d",0,IF(P4139="91-180d",INDEX(Assumptions!$F$8:$F$12,MATCH(B4139,Assumptions!$A$8:$A$12,0)),IF(P4139="181-365d",INDEX(Assumptions!$G$8:$G$12,MATCH(B4139,Assumptions!$A$8:$A$12,0)),INDEX(Assumptions!$H$8:$H$12,MATCH(B4139,Assumptions!$A$8:$A$12,0)))))</f>
        <v>0.1</v>
      </c>
      <c r="R4139" s="14">
        <f t="shared" ca="1" si="453"/>
        <v>66409068.607200004</v>
      </c>
      <c r="S4139" s="14">
        <f t="shared" ca="1" si="454"/>
        <v>597681617.4648</v>
      </c>
      <c r="T4139" s="11" t="s">
        <v>25</v>
      </c>
      <c r="U4139" s="18" t="s">
        <v>26</v>
      </c>
    </row>
    <row r="4140" spans="1:21" ht="15" customHeight="1" x14ac:dyDescent="0.15">
      <c r="A4140" s="10" t="s">
        <v>4188</v>
      </c>
      <c r="B4140" s="11" t="s">
        <v>31</v>
      </c>
      <c r="C4140" s="11" t="s">
        <v>63</v>
      </c>
      <c r="D4140" s="12">
        <v>46174</v>
      </c>
      <c r="E4140" s="11">
        <v>2529</v>
      </c>
      <c r="F4140" s="11" t="s">
        <v>33</v>
      </c>
      <c r="G4140" s="13">
        <v>3172.32</v>
      </c>
      <c r="H4140" s="14">
        <f t="shared" si="448"/>
        <v>8022797.2800000003</v>
      </c>
      <c r="I4140" s="14">
        <f>IF(F4140="GHS",H4140,H4140*Assumptions!$B$4)</f>
        <v>8022797.2800000003</v>
      </c>
      <c r="J4140" s="15" t="str">
        <f>INDEX(Assumptions!$B$8:$B$12,MATCH(B4140,Assumptions!$A$8:$A$12,0))</f>
        <v>Weighted Average</v>
      </c>
      <c r="K4140" s="16">
        <f>G4140/(1-INDEX(Assumptions!$D$8:$D$12,MATCH(B4140,Assumptions!$A$8:$A$12,0)))</f>
        <v>4406</v>
      </c>
      <c r="L4140" s="16">
        <f t="shared" si="449"/>
        <v>95.169600000000003</v>
      </c>
      <c r="M4140" s="16">
        <f t="shared" si="450"/>
        <v>220.3</v>
      </c>
      <c r="N4140" s="14">
        <f>E4140*(K4140-L4140-M4140)*IF(F4140="GHS",1,Assumptions!$B$4)</f>
        <v>10344951.3816</v>
      </c>
      <c r="O4140" s="15">
        <f t="shared" ca="1" si="451"/>
        <v>112</v>
      </c>
      <c r="P4140" s="15" t="str">
        <f t="shared" ca="1" si="452"/>
        <v>91-180d</v>
      </c>
      <c r="Q4140" s="17">
        <f ca="1">IF(P4140="0-90d",0,IF(P4140="91-180d",INDEX(Assumptions!$F$8:$F$12,MATCH(B4140,Assumptions!$A$8:$A$12,0)),IF(P4140="181-365d",INDEX(Assumptions!$G$8:$G$12,MATCH(B4140,Assumptions!$A$8:$A$12,0)),INDEX(Assumptions!$H$8:$H$12,MATCH(B4140,Assumptions!$A$8:$A$12,0)))))</f>
        <v>0.05</v>
      </c>
      <c r="R4140" s="14">
        <f t="shared" ca="1" si="453"/>
        <v>401139.86400000006</v>
      </c>
      <c r="S4140" s="14">
        <f t="shared" ca="1" si="454"/>
        <v>7621657.4160000002</v>
      </c>
      <c r="T4140" s="11" t="s">
        <v>25</v>
      </c>
      <c r="U4140" s="18" t="s">
        <v>36</v>
      </c>
    </row>
    <row r="4141" spans="1:21" ht="15" customHeight="1" x14ac:dyDescent="0.15">
      <c r="A4141" s="10" t="s">
        <v>4189</v>
      </c>
      <c r="B4141" s="11" t="s">
        <v>41</v>
      </c>
      <c r="C4141" s="11" t="s">
        <v>42</v>
      </c>
      <c r="D4141" s="12">
        <v>45747</v>
      </c>
      <c r="E4141" s="11">
        <v>4975</v>
      </c>
      <c r="F4141" s="11" t="s">
        <v>33</v>
      </c>
      <c r="G4141" s="13">
        <v>289.58</v>
      </c>
      <c r="H4141" s="14">
        <f t="shared" si="448"/>
        <v>1440660.5</v>
      </c>
      <c r="I4141" s="14">
        <f>IF(F4141="GHS",H4141,H4141*Assumptions!$B$4)</f>
        <v>1440660.5</v>
      </c>
      <c r="J4141" s="15" t="str">
        <f>INDEX(Assumptions!$B$8:$B$12,MATCH(B4141,Assumptions!$A$8:$A$12,0))</f>
        <v>Weighted Average</v>
      </c>
      <c r="K4141" s="16">
        <f>G4141/(1-INDEX(Assumptions!$D$8:$D$12,MATCH(B4141,Assumptions!$A$8:$A$12,0)))</f>
        <v>445.50769230769225</v>
      </c>
      <c r="L4141" s="16">
        <f t="shared" si="449"/>
        <v>8.6873999999999985</v>
      </c>
      <c r="M4141" s="16">
        <f t="shared" si="450"/>
        <v>22.275384615384613</v>
      </c>
      <c r="N4141" s="14">
        <f>E4141*(K4141-L4141-M4141)*IF(F4141="GHS",1,Assumptions!$B$4)</f>
        <v>2062360.9157692303</v>
      </c>
      <c r="O4141" s="15">
        <f t="shared" ca="1" si="451"/>
        <v>539</v>
      </c>
      <c r="P4141" s="15" t="str">
        <f t="shared" ca="1" si="452"/>
        <v>365d+</v>
      </c>
      <c r="Q4141" s="17">
        <f ca="1">IF(P4141="0-90d",0,IF(P4141="91-180d",INDEX(Assumptions!$F$8:$F$12,MATCH(B4141,Assumptions!$A$8:$A$12,0)),IF(P4141="181-365d",INDEX(Assumptions!$G$8:$G$12,MATCH(B4141,Assumptions!$A$8:$A$12,0)),INDEX(Assumptions!$H$8:$H$12,MATCH(B4141,Assumptions!$A$8:$A$12,0)))))</f>
        <v>0.8</v>
      </c>
      <c r="R4141" s="14">
        <f t="shared" ca="1" si="453"/>
        <v>1152528.4000000001</v>
      </c>
      <c r="S4141" s="14">
        <f t="shared" ca="1" si="454"/>
        <v>288132.09999999986</v>
      </c>
      <c r="T4141" s="11" t="s">
        <v>25</v>
      </c>
      <c r="U4141" s="18" t="s">
        <v>26</v>
      </c>
    </row>
    <row r="4142" spans="1:21" ht="15" customHeight="1" x14ac:dyDescent="0.15">
      <c r="A4142" s="10" t="s">
        <v>4190</v>
      </c>
      <c r="B4142" s="11" t="s">
        <v>22</v>
      </c>
      <c r="C4142" s="11" t="s">
        <v>23</v>
      </c>
      <c r="D4142" s="12">
        <v>45845</v>
      </c>
      <c r="E4142" s="11">
        <v>1706</v>
      </c>
      <c r="F4142" s="11" t="s">
        <v>24</v>
      </c>
      <c r="G4142" s="13">
        <v>48036.83</v>
      </c>
      <c r="H4142" s="14">
        <f t="shared" si="448"/>
        <v>81950831.980000004</v>
      </c>
      <c r="I4142" s="14">
        <f>IF(F4142="GHS",H4142,H4142*Assumptions!$B$4)</f>
        <v>885068985.38400006</v>
      </c>
      <c r="J4142" s="15" t="str">
        <f>INDEX(Assumptions!$B$8:$B$12,MATCH(B4142,Assumptions!$A$8:$A$12,0))</f>
        <v>FIFO</v>
      </c>
      <c r="K4142" s="16">
        <f>G4142/(1-INDEX(Assumptions!$D$8:$D$12,MATCH(B4142,Assumptions!$A$8:$A$12,0)))</f>
        <v>58581.5</v>
      </c>
      <c r="L4142" s="16">
        <f t="shared" si="449"/>
        <v>1441.1049</v>
      </c>
      <c r="M4142" s="16">
        <f t="shared" si="450"/>
        <v>2929.0750000000003</v>
      </c>
      <c r="N4142" s="14">
        <f>E4142*(K4142-L4142-M4142)*IF(F4142="GHS",1,Assumptions!$B$4)</f>
        <v>998832730.57848024</v>
      </c>
      <c r="O4142" s="15">
        <f t="shared" ca="1" si="451"/>
        <v>441</v>
      </c>
      <c r="P4142" s="15" t="str">
        <f t="shared" ca="1" si="452"/>
        <v>365d+</v>
      </c>
      <c r="Q4142" s="17">
        <f ca="1">IF(P4142="0-90d",0,IF(P4142="91-180d",INDEX(Assumptions!$F$8:$F$12,MATCH(B4142,Assumptions!$A$8:$A$12,0)),IF(P4142="181-365d",INDEX(Assumptions!$G$8:$G$12,MATCH(B4142,Assumptions!$A$8:$A$12,0)),INDEX(Assumptions!$H$8:$H$12,MATCH(B4142,Assumptions!$A$8:$A$12,0)))))</f>
        <v>0.5</v>
      </c>
      <c r="R4142" s="14">
        <f t="shared" ca="1" si="453"/>
        <v>442534492.69200003</v>
      </c>
      <c r="S4142" s="14">
        <f t="shared" ca="1" si="454"/>
        <v>442534492.69200003</v>
      </c>
      <c r="T4142" s="11" t="s">
        <v>25</v>
      </c>
      <c r="U4142" s="18" t="s">
        <v>26</v>
      </c>
    </row>
    <row r="4143" spans="1:21" ht="15" customHeight="1" x14ac:dyDescent="0.15">
      <c r="A4143" s="10" t="s">
        <v>4191</v>
      </c>
      <c r="B4143" s="11" t="s">
        <v>41</v>
      </c>
      <c r="C4143" s="11" t="s">
        <v>42</v>
      </c>
      <c r="D4143" s="12">
        <v>46116</v>
      </c>
      <c r="E4143" s="11">
        <v>4540</v>
      </c>
      <c r="F4143" s="11" t="s">
        <v>33</v>
      </c>
      <c r="G4143" s="13">
        <v>696.05</v>
      </c>
      <c r="H4143" s="14">
        <f t="shared" si="448"/>
        <v>3160067</v>
      </c>
      <c r="I4143" s="14">
        <f>IF(F4143="GHS",H4143,H4143*Assumptions!$B$4)</f>
        <v>3160067</v>
      </c>
      <c r="J4143" s="15" t="str">
        <f>INDEX(Assumptions!$B$8:$B$12,MATCH(B4143,Assumptions!$A$8:$A$12,0))</f>
        <v>Weighted Average</v>
      </c>
      <c r="K4143" s="16">
        <f>G4143/(1-INDEX(Assumptions!$D$8:$D$12,MATCH(B4143,Assumptions!$A$8:$A$12,0)))</f>
        <v>1070.8461538461538</v>
      </c>
      <c r="L4143" s="16">
        <f t="shared" si="449"/>
        <v>20.881499999999999</v>
      </c>
      <c r="M4143" s="16">
        <f t="shared" si="450"/>
        <v>53.542307692307695</v>
      </c>
      <c r="N4143" s="14">
        <f>E4143*(K4143-L4143-M4143)*IF(F4143="GHS",1,Assumptions!$B$4)</f>
        <v>4523757.4515384622</v>
      </c>
      <c r="O4143" s="15">
        <f t="shared" ca="1" si="451"/>
        <v>170</v>
      </c>
      <c r="P4143" s="15" t="str">
        <f t="shared" ca="1" si="452"/>
        <v>91-180d</v>
      </c>
      <c r="Q4143" s="17">
        <f ca="1">IF(P4143="0-90d",0,IF(P4143="91-180d",INDEX(Assumptions!$F$8:$F$12,MATCH(B4143,Assumptions!$A$8:$A$12,0)),IF(P4143="181-365d",INDEX(Assumptions!$G$8:$G$12,MATCH(B4143,Assumptions!$A$8:$A$12,0)),INDEX(Assumptions!$H$8:$H$12,MATCH(B4143,Assumptions!$A$8:$A$12,0)))))</f>
        <v>0.1</v>
      </c>
      <c r="R4143" s="14">
        <f t="shared" ca="1" si="453"/>
        <v>316006.7</v>
      </c>
      <c r="S4143" s="14">
        <f t="shared" ca="1" si="454"/>
        <v>2844060.3</v>
      </c>
      <c r="T4143" s="11" t="s">
        <v>25</v>
      </c>
      <c r="U4143" s="18" t="s">
        <v>26</v>
      </c>
    </row>
    <row r="4144" spans="1:21" ht="15" customHeight="1" x14ac:dyDescent="0.15">
      <c r="A4144" s="10" t="s">
        <v>4192</v>
      </c>
      <c r="B4144" s="11" t="s">
        <v>41</v>
      </c>
      <c r="C4144" s="11" t="s">
        <v>42</v>
      </c>
      <c r="D4144" s="12">
        <v>46144</v>
      </c>
      <c r="E4144" s="11">
        <v>1745</v>
      </c>
      <c r="F4144" s="11" t="s">
        <v>33</v>
      </c>
      <c r="G4144" s="13">
        <v>407.27</v>
      </c>
      <c r="H4144" s="14">
        <f t="shared" si="448"/>
        <v>710686.15</v>
      </c>
      <c r="I4144" s="14">
        <f>IF(F4144="GHS",H4144,H4144*Assumptions!$B$4)</f>
        <v>710686.15</v>
      </c>
      <c r="J4144" s="15" t="str">
        <f>INDEX(Assumptions!$B$8:$B$12,MATCH(B4144,Assumptions!$A$8:$A$12,0))</f>
        <v>Weighted Average</v>
      </c>
      <c r="K4144" s="16">
        <f>G4144/(1-INDEX(Assumptions!$D$8:$D$12,MATCH(B4144,Assumptions!$A$8:$A$12,0)))</f>
        <v>626.56923076923067</v>
      </c>
      <c r="L4144" s="16">
        <f t="shared" si="449"/>
        <v>12.2181</v>
      </c>
      <c r="M4144" s="16">
        <f t="shared" si="450"/>
        <v>31.328461538461536</v>
      </c>
      <c r="N4144" s="14">
        <f>E4144*(K4144-L4144-M4144)*IF(F4144="GHS",1,Assumptions!$B$4)</f>
        <v>1017374.5578076921</v>
      </c>
      <c r="O4144" s="15">
        <f t="shared" ca="1" si="451"/>
        <v>142</v>
      </c>
      <c r="P4144" s="15" t="str">
        <f t="shared" ca="1" si="452"/>
        <v>91-180d</v>
      </c>
      <c r="Q4144" s="17">
        <f ca="1">IF(P4144="0-90d",0,IF(P4144="91-180d",INDEX(Assumptions!$F$8:$F$12,MATCH(B4144,Assumptions!$A$8:$A$12,0)),IF(P4144="181-365d",INDEX(Assumptions!$G$8:$G$12,MATCH(B4144,Assumptions!$A$8:$A$12,0)),INDEX(Assumptions!$H$8:$H$12,MATCH(B4144,Assumptions!$A$8:$A$12,0)))))</f>
        <v>0.1</v>
      </c>
      <c r="R4144" s="14">
        <f t="shared" ca="1" si="453"/>
        <v>71068.615000000005</v>
      </c>
      <c r="S4144" s="14">
        <f t="shared" ca="1" si="454"/>
        <v>639617.53500000003</v>
      </c>
      <c r="T4144" s="11" t="s">
        <v>25</v>
      </c>
      <c r="U4144" s="18" t="s">
        <v>36</v>
      </c>
    </row>
    <row r="4145" spans="1:21" ht="15" customHeight="1" x14ac:dyDescent="0.15">
      <c r="A4145" s="10" t="s">
        <v>4193</v>
      </c>
      <c r="B4145" s="11" t="s">
        <v>28</v>
      </c>
      <c r="C4145" s="11" t="s">
        <v>38</v>
      </c>
      <c r="D4145" s="12">
        <v>46132</v>
      </c>
      <c r="E4145" s="11">
        <v>3997</v>
      </c>
      <c r="F4145" s="11" t="s">
        <v>24</v>
      </c>
      <c r="G4145" s="13">
        <v>6182.86</v>
      </c>
      <c r="H4145" s="14">
        <f t="shared" si="448"/>
        <v>24712891.419999998</v>
      </c>
      <c r="I4145" s="14">
        <f>IF(F4145="GHS",H4145,H4145*Assumptions!$B$4)</f>
        <v>266899227.336</v>
      </c>
      <c r="J4145" s="15" t="str">
        <f>INDEX(Assumptions!$B$8:$B$12,MATCH(B4145,Assumptions!$A$8:$A$12,0))</f>
        <v>Fair Value Less Costs to Sell</v>
      </c>
      <c r="K4145" s="16">
        <f>G4145/(1-INDEX(Assumptions!$D$8:$D$12,MATCH(B4145,Assumptions!$A$8:$A$12,0)))</f>
        <v>7025.9772727272721</v>
      </c>
      <c r="L4145" s="16">
        <f t="shared" si="449"/>
        <v>185.48579999999998</v>
      </c>
      <c r="M4145" s="16">
        <f t="shared" si="450"/>
        <v>351.29886363636365</v>
      </c>
      <c r="N4145" s="14">
        <f>E4145*(K4145-L4145-M4145)*IF(F4145="GHS",1,Assumptions!$B$4)</f>
        <v>280122870.87219268</v>
      </c>
      <c r="O4145" s="15">
        <f t="shared" ca="1" si="451"/>
        <v>154</v>
      </c>
      <c r="P4145" s="15" t="str">
        <f t="shared" ca="1" si="452"/>
        <v>91-180d</v>
      </c>
      <c r="Q4145" s="17">
        <f ca="1">IF(P4145="0-90d",0,IF(P4145="91-180d",INDEX(Assumptions!$F$8:$F$12,MATCH(B4145,Assumptions!$A$8:$A$12,0)),IF(P4145="181-365d",INDEX(Assumptions!$G$8:$G$12,MATCH(B4145,Assumptions!$A$8:$A$12,0)),INDEX(Assumptions!$H$8:$H$12,MATCH(B4145,Assumptions!$A$8:$A$12,0)))))</f>
        <v>0.02</v>
      </c>
      <c r="R4145" s="14">
        <f t="shared" ca="1" si="453"/>
        <v>5337984.54672</v>
      </c>
      <c r="S4145" s="14">
        <f t="shared" ca="1" si="454"/>
        <v>261561242.78928</v>
      </c>
      <c r="T4145" s="11" t="s">
        <v>25</v>
      </c>
      <c r="U4145" s="18" t="s">
        <v>26</v>
      </c>
    </row>
    <row r="4146" spans="1:21" ht="15" customHeight="1" x14ac:dyDescent="0.15">
      <c r="A4146" s="10" t="s">
        <v>4194</v>
      </c>
      <c r="B4146" s="11" t="s">
        <v>31</v>
      </c>
      <c r="C4146" s="11" t="s">
        <v>76</v>
      </c>
      <c r="D4146" s="12">
        <v>45958</v>
      </c>
      <c r="E4146" s="11">
        <v>1583</v>
      </c>
      <c r="F4146" s="11" t="s">
        <v>33</v>
      </c>
      <c r="G4146" s="13">
        <v>2878.76</v>
      </c>
      <c r="H4146" s="14">
        <f t="shared" si="448"/>
        <v>4557077.08</v>
      </c>
      <c r="I4146" s="14">
        <f>IF(F4146="GHS",H4146,H4146*Assumptions!$B$4)</f>
        <v>4557077.08</v>
      </c>
      <c r="J4146" s="15" t="str">
        <f>INDEX(Assumptions!$B$8:$B$12,MATCH(B4146,Assumptions!$A$8:$A$12,0))</f>
        <v>Weighted Average</v>
      </c>
      <c r="K4146" s="16">
        <f>G4146/(1-INDEX(Assumptions!$D$8:$D$12,MATCH(B4146,Assumptions!$A$8:$A$12,0)))</f>
        <v>3998.2777777777783</v>
      </c>
      <c r="L4146" s="16">
        <f t="shared" si="449"/>
        <v>86.362800000000007</v>
      </c>
      <c r="M4146" s="16">
        <f t="shared" si="450"/>
        <v>199.91388888888892</v>
      </c>
      <c r="N4146" s="14">
        <f>E4146*(K4146-L4146-M4146)*IF(F4146="GHS",1,Assumptions!$B$4)</f>
        <v>5876097.7237111125</v>
      </c>
      <c r="O4146" s="15">
        <f t="shared" ca="1" si="451"/>
        <v>328</v>
      </c>
      <c r="P4146" s="15" t="str">
        <f t="shared" ca="1" si="452"/>
        <v>181-365d</v>
      </c>
      <c r="Q4146" s="17">
        <f ca="1">IF(P4146="0-90d",0,IF(P4146="91-180d",INDEX(Assumptions!$F$8:$F$12,MATCH(B4146,Assumptions!$A$8:$A$12,0)),IF(P4146="181-365d",INDEX(Assumptions!$G$8:$G$12,MATCH(B4146,Assumptions!$A$8:$A$12,0)),INDEX(Assumptions!$H$8:$H$12,MATCH(B4146,Assumptions!$A$8:$A$12,0)))))</f>
        <v>0.2</v>
      </c>
      <c r="R4146" s="14">
        <f t="shared" ca="1" si="453"/>
        <v>911415.41600000008</v>
      </c>
      <c r="S4146" s="14">
        <f t="shared" ca="1" si="454"/>
        <v>3645661.6639999999</v>
      </c>
      <c r="T4146" s="11" t="s">
        <v>25</v>
      </c>
      <c r="U4146" s="18" t="s">
        <v>26</v>
      </c>
    </row>
    <row r="4147" spans="1:21" ht="15" customHeight="1" x14ac:dyDescent="0.15">
      <c r="A4147" s="10" t="s">
        <v>4195</v>
      </c>
      <c r="B4147" s="11" t="s">
        <v>22</v>
      </c>
      <c r="C4147" s="11" t="s">
        <v>23</v>
      </c>
      <c r="D4147" s="12">
        <v>46160</v>
      </c>
      <c r="E4147" s="11">
        <v>2176</v>
      </c>
      <c r="F4147" s="11" t="s">
        <v>24</v>
      </c>
      <c r="G4147" s="13">
        <v>17653.580000000002</v>
      </c>
      <c r="H4147" s="14">
        <f t="shared" si="448"/>
        <v>38414190.080000006</v>
      </c>
      <c r="I4147" s="14">
        <f>IF(F4147="GHS",H4147,H4147*Assumptions!$B$4)</f>
        <v>414873252.86400008</v>
      </c>
      <c r="J4147" s="15" t="str">
        <f>INDEX(Assumptions!$B$8:$B$12,MATCH(B4147,Assumptions!$A$8:$A$12,0))</f>
        <v>FIFO</v>
      </c>
      <c r="K4147" s="16">
        <f>G4147/(1-INDEX(Assumptions!$D$8:$D$12,MATCH(B4147,Assumptions!$A$8:$A$12,0)))</f>
        <v>21528.756097560978</v>
      </c>
      <c r="L4147" s="16">
        <f t="shared" si="449"/>
        <v>529.60739999999998</v>
      </c>
      <c r="M4147" s="16">
        <f t="shared" si="450"/>
        <v>1076.4378048780488</v>
      </c>
      <c r="N4147" s="14">
        <f>E4147*(K4147-L4147-M4147)*IF(F4147="GHS",1,Assumptions!$B$4)</f>
        <v>468199644.14676303</v>
      </c>
      <c r="O4147" s="15">
        <f t="shared" ca="1" si="451"/>
        <v>126</v>
      </c>
      <c r="P4147" s="15" t="str">
        <f t="shared" ca="1" si="452"/>
        <v>91-180d</v>
      </c>
      <c r="Q4147" s="17">
        <f ca="1">IF(P4147="0-90d",0,IF(P4147="91-180d",INDEX(Assumptions!$F$8:$F$12,MATCH(B4147,Assumptions!$A$8:$A$12,0)),IF(P4147="181-365d",INDEX(Assumptions!$G$8:$G$12,MATCH(B4147,Assumptions!$A$8:$A$12,0)),INDEX(Assumptions!$H$8:$H$12,MATCH(B4147,Assumptions!$A$8:$A$12,0)))))</f>
        <v>0.03</v>
      </c>
      <c r="R4147" s="14">
        <f t="shared" ca="1" si="453"/>
        <v>12446197.585920002</v>
      </c>
      <c r="S4147" s="14">
        <f t="shared" ca="1" si="454"/>
        <v>402427055.27808011</v>
      </c>
      <c r="T4147" s="11" t="s">
        <v>25</v>
      </c>
      <c r="U4147" s="18" t="s">
        <v>26</v>
      </c>
    </row>
    <row r="4148" spans="1:21" ht="15" customHeight="1" x14ac:dyDescent="0.15">
      <c r="A4148" s="10" t="s">
        <v>4196</v>
      </c>
      <c r="B4148" s="11" t="s">
        <v>22</v>
      </c>
      <c r="C4148" s="11" t="s">
        <v>61</v>
      </c>
      <c r="D4148" s="12">
        <v>45906</v>
      </c>
      <c r="E4148" s="11">
        <v>2140</v>
      </c>
      <c r="F4148" s="11" t="s">
        <v>24</v>
      </c>
      <c r="G4148" s="13">
        <v>18102.509999999998</v>
      </c>
      <c r="H4148" s="14">
        <f t="shared" si="448"/>
        <v>38739371.399999999</v>
      </c>
      <c r="I4148" s="14">
        <f>IF(F4148="GHS",H4148,H4148*Assumptions!$B$4)</f>
        <v>418385211.12</v>
      </c>
      <c r="J4148" s="15" t="str">
        <f>INDEX(Assumptions!$B$8:$B$12,MATCH(B4148,Assumptions!$A$8:$A$12,0))</f>
        <v>FIFO</v>
      </c>
      <c r="K4148" s="16">
        <f>G4148/(1-INDEX(Assumptions!$D$8:$D$12,MATCH(B4148,Assumptions!$A$8:$A$12,0)))</f>
        <v>22076.231707317071</v>
      </c>
      <c r="L4148" s="16">
        <f t="shared" si="449"/>
        <v>543.07529999999997</v>
      </c>
      <c r="M4148" s="16">
        <f t="shared" si="450"/>
        <v>1103.8115853658535</v>
      </c>
      <c r="N4148" s="14">
        <f>E4148*(K4148-L4148-M4148)*IF(F4148="GHS",1,Assumptions!$B$4)</f>
        <v>472163017.52493656</v>
      </c>
      <c r="O4148" s="15">
        <f t="shared" ca="1" si="451"/>
        <v>380</v>
      </c>
      <c r="P4148" s="15" t="str">
        <f t="shared" ca="1" si="452"/>
        <v>365d+</v>
      </c>
      <c r="Q4148" s="17">
        <f ca="1">IF(P4148="0-90d",0,IF(P4148="91-180d",INDEX(Assumptions!$F$8:$F$12,MATCH(B4148,Assumptions!$A$8:$A$12,0)),IF(P4148="181-365d",INDEX(Assumptions!$G$8:$G$12,MATCH(B4148,Assumptions!$A$8:$A$12,0)),INDEX(Assumptions!$H$8:$H$12,MATCH(B4148,Assumptions!$A$8:$A$12,0)))))</f>
        <v>0.5</v>
      </c>
      <c r="R4148" s="14">
        <f t="shared" ca="1" si="453"/>
        <v>209192605.56</v>
      </c>
      <c r="S4148" s="14">
        <f t="shared" ca="1" si="454"/>
        <v>209192605.56</v>
      </c>
      <c r="T4148" s="11" t="s">
        <v>25</v>
      </c>
      <c r="U4148" s="18" t="s">
        <v>26</v>
      </c>
    </row>
    <row r="4149" spans="1:21" ht="15" customHeight="1" x14ac:dyDescent="0.15">
      <c r="A4149" s="10" t="s">
        <v>4197</v>
      </c>
      <c r="B4149" s="11" t="s">
        <v>31</v>
      </c>
      <c r="C4149" s="11" t="s">
        <v>32</v>
      </c>
      <c r="D4149" s="12">
        <v>45749</v>
      </c>
      <c r="E4149" s="11">
        <v>925</v>
      </c>
      <c r="F4149" s="11" t="s">
        <v>33</v>
      </c>
      <c r="G4149" s="13">
        <v>1600.28</v>
      </c>
      <c r="H4149" s="14">
        <f t="shared" si="448"/>
        <v>1480259</v>
      </c>
      <c r="I4149" s="14">
        <f>IF(F4149="GHS",H4149,H4149*Assumptions!$B$4)</f>
        <v>1480259</v>
      </c>
      <c r="J4149" s="15" t="str">
        <f>INDEX(Assumptions!$B$8:$B$12,MATCH(B4149,Assumptions!$A$8:$A$12,0))</f>
        <v>Weighted Average</v>
      </c>
      <c r="K4149" s="16">
        <f>G4149/(1-INDEX(Assumptions!$D$8:$D$12,MATCH(B4149,Assumptions!$A$8:$A$12,0)))</f>
        <v>2222.6111111111113</v>
      </c>
      <c r="L4149" s="16">
        <f t="shared" si="449"/>
        <v>48.008399999999995</v>
      </c>
      <c r="M4149" s="16">
        <f t="shared" si="450"/>
        <v>111.13055555555557</v>
      </c>
      <c r="N4149" s="14">
        <f>E4149*(K4149-L4149-M4149)*IF(F4149="GHS",1,Assumptions!$B$4)</f>
        <v>1908711.743888889</v>
      </c>
      <c r="O4149" s="15">
        <f t="shared" ca="1" si="451"/>
        <v>537</v>
      </c>
      <c r="P4149" s="15" t="str">
        <f t="shared" ca="1" si="452"/>
        <v>365d+</v>
      </c>
      <c r="Q4149" s="17">
        <f ca="1">IF(P4149="0-90d",0,IF(P4149="91-180d",INDEX(Assumptions!$F$8:$F$12,MATCH(B4149,Assumptions!$A$8:$A$12,0)),IF(P4149="181-365d",INDEX(Assumptions!$G$8:$G$12,MATCH(B4149,Assumptions!$A$8:$A$12,0)),INDEX(Assumptions!$H$8:$H$12,MATCH(B4149,Assumptions!$A$8:$A$12,0)))))</f>
        <v>0.6</v>
      </c>
      <c r="R4149" s="14">
        <f t="shared" ca="1" si="453"/>
        <v>888155.4</v>
      </c>
      <c r="S4149" s="14">
        <f t="shared" ca="1" si="454"/>
        <v>592103.6</v>
      </c>
      <c r="T4149" s="11" t="s">
        <v>25</v>
      </c>
      <c r="U4149" s="18" t="s">
        <v>26</v>
      </c>
    </row>
    <row r="4150" spans="1:21" ht="15" customHeight="1" x14ac:dyDescent="0.15">
      <c r="A4150" s="10" t="s">
        <v>4198</v>
      </c>
      <c r="B4150" s="11" t="s">
        <v>22</v>
      </c>
      <c r="C4150" s="11" t="s">
        <v>81</v>
      </c>
      <c r="D4150" s="12">
        <v>46107</v>
      </c>
      <c r="E4150" s="11">
        <v>4230</v>
      </c>
      <c r="F4150" s="11" t="s">
        <v>24</v>
      </c>
      <c r="G4150" s="13">
        <v>30110.44</v>
      </c>
      <c r="H4150" s="14">
        <f t="shared" si="448"/>
        <v>127367161.19999999</v>
      </c>
      <c r="I4150" s="14">
        <f>IF(F4150="GHS",H4150,H4150*Assumptions!$B$4)</f>
        <v>1375565340.96</v>
      </c>
      <c r="J4150" s="15" t="str">
        <f>INDEX(Assumptions!$B$8:$B$12,MATCH(B4150,Assumptions!$A$8:$A$12,0))</f>
        <v>FIFO</v>
      </c>
      <c r="K4150" s="16">
        <f>G4150/(1-INDEX(Assumptions!$D$8:$D$12,MATCH(B4150,Assumptions!$A$8:$A$12,0)))</f>
        <v>36720.048780487799</v>
      </c>
      <c r="L4150" s="16">
        <f t="shared" si="449"/>
        <v>903.31319999999994</v>
      </c>
      <c r="M4150" s="16">
        <f t="shared" si="450"/>
        <v>1836.00243902439</v>
      </c>
      <c r="N4150" s="14">
        <f>E4150*(K4150-L4150-M4150)*IF(F4150="GHS",1,Assumptions!$B$4)</f>
        <v>1552375812.8346145</v>
      </c>
      <c r="O4150" s="15">
        <f t="shared" ca="1" si="451"/>
        <v>179</v>
      </c>
      <c r="P4150" s="15" t="str">
        <f t="shared" ca="1" si="452"/>
        <v>91-180d</v>
      </c>
      <c r="Q4150" s="17">
        <f ca="1">IF(P4150="0-90d",0,IF(P4150="91-180d",INDEX(Assumptions!$F$8:$F$12,MATCH(B4150,Assumptions!$A$8:$A$12,0)),IF(P4150="181-365d",INDEX(Assumptions!$G$8:$G$12,MATCH(B4150,Assumptions!$A$8:$A$12,0)),INDEX(Assumptions!$H$8:$H$12,MATCH(B4150,Assumptions!$A$8:$A$12,0)))))</f>
        <v>0.03</v>
      </c>
      <c r="R4150" s="14">
        <f t="shared" ca="1" si="453"/>
        <v>41266960.228799999</v>
      </c>
      <c r="S4150" s="14">
        <f t="shared" ca="1" si="454"/>
        <v>1334298380.7312</v>
      </c>
      <c r="T4150" s="11" t="s">
        <v>50</v>
      </c>
      <c r="U4150" s="18" t="s">
        <v>36</v>
      </c>
    </row>
    <row r="4151" spans="1:21" ht="15" customHeight="1" x14ac:dyDescent="0.15">
      <c r="A4151" s="10" t="s">
        <v>4199</v>
      </c>
      <c r="B4151" s="11" t="s">
        <v>41</v>
      </c>
      <c r="C4151" s="11" t="s">
        <v>44</v>
      </c>
      <c r="D4151" s="12">
        <v>45865</v>
      </c>
      <c r="E4151" s="11">
        <v>2500</v>
      </c>
      <c r="F4151" s="11" t="s">
        <v>33</v>
      </c>
      <c r="G4151" s="13">
        <v>1135.3499999999999</v>
      </c>
      <c r="H4151" s="14">
        <f t="shared" si="448"/>
        <v>2838375</v>
      </c>
      <c r="I4151" s="14">
        <f>IF(F4151="GHS",H4151,H4151*Assumptions!$B$4)</f>
        <v>2838375</v>
      </c>
      <c r="J4151" s="15" t="str">
        <f>INDEX(Assumptions!$B$8:$B$12,MATCH(B4151,Assumptions!$A$8:$A$12,0))</f>
        <v>Weighted Average</v>
      </c>
      <c r="K4151" s="16">
        <f>G4151/(1-INDEX(Assumptions!$D$8:$D$12,MATCH(B4151,Assumptions!$A$8:$A$12,0)))</f>
        <v>1746.6923076923074</v>
      </c>
      <c r="L4151" s="16">
        <f t="shared" si="449"/>
        <v>34.060499999999998</v>
      </c>
      <c r="M4151" s="16">
        <f t="shared" si="450"/>
        <v>87.334615384615375</v>
      </c>
      <c r="N4151" s="14">
        <f>E4151*(K4151-L4151-M4151)*IF(F4151="GHS",1,Assumptions!$B$4)</f>
        <v>4063242.9807692301</v>
      </c>
      <c r="O4151" s="15">
        <f t="shared" ca="1" si="451"/>
        <v>421</v>
      </c>
      <c r="P4151" s="15" t="str">
        <f t="shared" ca="1" si="452"/>
        <v>365d+</v>
      </c>
      <c r="Q4151" s="17">
        <f ca="1">IF(P4151="0-90d",0,IF(P4151="91-180d",INDEX(Assumptions!$F$8:$F$12,MATCH(B4151,Assumptions!$A$8:$A$12,0)),IF(P4151="181-365d",INDEX(Assumptions!$G$8:$G$12,MATCH(B4151,Assumptions!$A$8:$A$12,0)),INDEX(Assumptions!$H$8:$H$12,MATCH(B4151,Assumptions!$A$8:$A$12,0)))))</f>
        <v>0.8</v>
      </c>
      <c r="R4151" s="14">
        <f t="shared" ca="1" si="453"/>
        <v>2270700</v>
      </c>
      <c r="S4151" s="14">
        <f t="shared" ca="1" si="454"/>
        <v>567675</v>
      </c>
      <c r="T4151" s="11" t="s">
        <v>25</v>
      </c>
      <c r="U4151" s="18" t="s">
        <v>26</v>
      </c>
    </row>
    <row r="4152" spans="1:21" ht="15" customHeight="1" x14ac:dyDescent="0.15">
      <c r="A4152" s="10" t="s">
        <v>4200</v>
      </c>
      <c r="B4152" s="11" t="s">
        <v>31</v>
      </c>
      <c r="C4152" s="11" t="s">
        <v>63</v>
      </c>
      <c r="D4152" s="12">
        <v>45946</v>
      </c>
      <c r="E4152" s="11">
        <v>2999</v>
      </c>
      <c r="F4152" s="11" t="s">
        <v>33</v>
      </c>
      <c r="G4152" s="13">
        <v>2216.35</v>
      </c>
      <c r="H4152" s="14">
        <f t="shared" si="448"/>
        <v>6646833.6499999994</v>
      </c>
      <c r="I4152" s="14">
        <f>IF(F4152="GHS",H4152,H4152*Assumptions!$B$4)</f>
        <v>6646833.6499999994</v>
      </c>
      <c r="J4152" s="15" t="str">
        <f>INDEX(Assumptions!$B$8:$B$12,MATCH(B4152,Assumptions!$A$8:$A$12,0))</f>
        <v>Weighted Average</v>
      </c>
      <c r="K4152" s="16">
        <f>G4152/(1-INDEX(Assumptions!$D$8:$D$12,MATCH(B4152,Assumptions!$A$8:$A$12,0)))</f>
        <v>3078.2638888888887</v>
      </c>
      <c r="L4152" s="16">
        <f t="shared" si="449"/>
        <v>66.490499999999997</v>
      </c>
      <c r="M4152" s="16">
        <f t="shared" si="450"/>
        <v>153.91319444444446</v>
      </c>
      <c r="N4152" s="14">
        <f>E4152*(K4152-L4152-M4152)*IF(F4152="GHS",1,Assumptions!$B$4)</f>
        <v>8570722.7231388893</v>
      </c>
      <c r="O4152" s="15">
        <f t="shared" ca="1" si="451"/>
        <v>340</v>
      </c>
      <c r="P4152" s="15" t="str">
        <f t="shared" ca="1" si="452"/>
        <v>181-365d</v>
      </c>
      <c r="Q4152" s="17">
        <f ca="1">IF(P4152="0-90d",0,IF(P4152="91-180d",INDEX(Assumptions!$F$8:$F$12,MATCH(B4152,Assumptions!$A$8:$A$12,0)),IF(P4152="181-365d",INDEX(Assumptions!$G$8:$G$12,MATCH(B4152,Assumptions!$A$8:$A$12,0)),INDEX(Assumptions!$H$8:$H$12,MATCH(B4152,Assumptions!$A$8:$A$12,0)))))</f>
        <v>0.2</v>
      </c>
      <c r="R4152" s="14">
        <f t="shared" ca="1" si="453"/>
        <v>1329366.73</v>
      </c>
      <c r="S4152" s="14">
        <f t="shared" ca="1" si="454"/>
        <v>5317466.92</v>
      </c>
      <c r="T4152" s="11" t="s">
        <v>25</v>
      </c>
      <c r="U4152" s="18" t="s">
        <v>26</v>
      </c>
    </row>
    <row r="4153" spans="1:21" ht="15" customHeight="1" x14ac:dyDescent="0.15">
      <c r="A4153" s="10" t="s">
        <v>4201</v>
      </c>
      <c r="B4153" s="11" t="s">
        <v>22</v>
      </c>
      <c r="C4153" s="11" t="s">
        <v>61</v>
      </c>
      <c r="D4153" s="12">
        <v>46120</v>
      </c>
      <c r="E4153" s="11">
        <v>2763</v>
      </c>
      <c r="F4153" s="11" t="s">
        <v>24</v>
      </c>
      <c r="G4153" s="13">
        <v>18317.580000000002</v>
      </c>
      <c r="H4153" s="14">
        <f t="shared" si="448"/>
        <v>50611473.540000007</v>
      </c>
      <c r="I4153" s="14">
        <f>IF(F4153="GHS",H4153,H4153*Assumptions!$B$4)</f>
        <v>546603914.23200011</v>
      </c>
      <c r="J4153" s="15" t="str">
        <f>INDEX(Assumptions!$B$8:$B$12,MATCH(B4153,Assumptions!$A$8:$A$12,0))</f>
        <v>FIFO</v>
      </c>
      <c r="K4153" s="16">
        <f>G4153/(1-INDEX(Assumptions!$D$8:$D$12,MATCH(B4153,Assumptions!$A$8:$A$12,0)))</f>
        <v>22338.512195121952</v>
      </c>
      <c r="L4153" s="16">
        <f t="shared" si="449"/>
        <v>549.52740000000006</v>
      </c>
      <c r="M4153" s="16">
        <f t="shared" si="450"/>
        <v>1116.9256097560976</v>
      </c>
      <c r="N4153" s="14">
        <f>E4153*(K4153-L4153-M4153)*IF(F4153="GHS",1,Assumptions!$B$4)</f>
        <v>616862514.91499126</v>
      </c>
      <c r="O4153" s="15">
        <f t="shared" ca="1" si="451"/>
        <v>166</v>
      </c>
      <c r="P4153" s="15" t="str">
        <f t="shared" ca="1" si="452"/>
        <v>91-180d</v>
      </c>
      <c r="Q4153" s="17">
        <f ca="1">IF(P4153="0-90d",0,IF(P4153="91-180d",INDEX(Assumptions!$F$8:$F$12,MATCH(B4153,Assumptions!$A$8:$A$12,0)),IF(P4153="181-365d",INDEX(Assumptions!$G$8:$G$12,MATCH(B4153,Assumptions!$A$8:$A$12,0)),INDEX(Assumptions!$H$8:$H$12,MATCH(B4153,Assumptions!$A$8:$A$12,0)))))</f>
        <v>0.03</v>
      </c>
      <c r="R4153" s="14">
        <f t="shared" ca="1" si="453"/>
        <v>16398117.426960003</v>
      </c>
      <c r="S4153" s="14">
        <f t="shared" ca="1" si="454"/>
        <v>530205796.80504012</v>
      </c>
      <c r="T4153" s="11" t="s">
        <v>25</v>
      </c>
      <c r="U4153" s="18" t="s">
        <v>26</v>
      </c>
    </row>
    <row r="4154" spans="1:21" ht="15" customHeight="1" x14ac:dyDescent="0.15">
      <c r="A4154" s="10" t="s">
        <v>4202</v>
      </c>
      <c r="B4154" s="11" t="s">
        <v>22</v>
      </c>
      <c r="C4154" s="11" t="s">
        <v>61</v>
      </c>
      <c r="D4154" s="12">
        <v>46034</v>
      </c>
      <c r="E4154" s="11">
        <v>2372</v>
      </c>
      <c r="F4154" s="11" t="s">
        <v>24</v>
      </c>
      <c r="G4154" s="13">
        <v>15004.52</v>
      </c>
      <c r="H4154" s="14">
        <f t="shared" si="448"/>
        <v>35590721.439999998</v>
      </c>
      <c r="I4154" s="14">
        <f>IF(F4154="GHS",H4154,H4154*Assumptions!$B$4)</f>
        <v>384379791.55199999</v>
      </c>
      <c r="J4154" s="15" t="str">
        <f>INDEX(Assumptions!$B$8:$B$12,MATCH(B4154,Assumptions!$A$8:$A$12,0))</f>
        <v>FIFO</v>
      </c>
      <c r="K4154" s="16">
        <f>G4154/(1-INDEX(Assumptions!$D$8:$D$12,MATCH(B4154,Assumptions!$A$8:$A$12,0)))</f>
        <v>18298.195121951219</v>
      </c>
      <c r="L4154" s="16">
        <f t="shared" si="449"/>
        <v>450.13560000000001</v>
      </c>
      <c r="M4154" s="16">
        <f t="shared" si="450"/>
        <v>914.90975609756106</v>
      </c>
      <c r="N4154" s="14">
        <f>E4154*(K4154-L4154-M4154)*IF(F4154="GHS",1,Assumptions!$B$4)</f>
        <v>433786657.4417327</v>
      </c>
      <c r="O4154" s="15">
        <f t="shared" ca="1" si="451"/>
        <v>252</v>
      </c>
      <c r="P4154" s="15" t="str">
        <f t="shared" ca="1" si="452"/>
        <v>181-365d</v>
      </c>
      <c r="Q4154" s="17">
        <f ca="1">IF(P4154="0-90d",0,IF(P4154="91-180d",INDEX(Assumptions!$F$8:$F$12,MATCH(B4154,Assumptions!$A$8:$A$12,0)),IF(P4154="181-365d",INDEX(Assumptions!$G$8:$G$12,MATCH(B4154,Assumptions!$A$8:$A$12,0)),INDEX(Assumptions!$H$8:$H$12,MATCH(B4154,Assumptions!$A$8:$A$12,0)))))</f>
        <v>0.15</v>
      </c>
      <c r="R4154" s="14">
        <f t="shared" ca="1" si="453"/>
        <v>57656968.732799999</v>
      </c>
      <c r="S4154" s="14">
        <f t="shared" ca="1" si="454"/>
        <v>326722822.81919998</v>
      </c>
      <c r="T4154" s="11" t="s">
        <v>25</v>
      </c>
      <c r="U4154" s="18" t="s">
        <v>26</v>
      </c>
    </row>
    <row r="4155" spans="1:21" ht="15" customHeight="1" x14ac:dyDescent="0.15">
      <c r="A4155" s="10" t="s">
        <v>4203</v>
      </c>
      <c r="B4155" s="11" t="s">
        <v>31</v>
      </c>
      <c r="C4155" s="11" t="s">
        <v>32</v>
      </c>
      <c r="D4155" s="12">
        <v>45864</v>
      </c>
      <c r="E4155" s="11">
        <v>552</v>
      </c>
      <c r="F4155" s="11" t="s">
        <v>33</v>
      </c>
      <c r="G4155" s="13">
        <v>3961.11</v>
      </c>
      <c r="H4155" s="14">
        <f t="shared" si="448"/>
        <v>2186532.7200000002</v>
      </c>
      <c r="I4155" s="14">
        <f>IF(F4155="GHS",H4155,H4155*Assumptions!$B$4)</f>
        <v>2186532.7200000002</v>
      </c>
      <c r="J4155" s="15" t="str">
        <f>INDEX(Assumptions!$B$8:$B$12,MATCH(B4155,Assumptions!$A$8:$A$12,0))</f>
        <v>Weighted Average</v>
      </c>
      <c r="K4155" s="16">
        <f>G4155/(1-INDEX(Assumptions!$D$8:$D$12,MATCH(B4155,Assumptions!$A$8:$A$12,0)))</f>
        <v>5501.541666666667</v>
      </c>
      <c r="L4155" s="16">
        <f t="shared" si="449"/>
        <v>118.83329999999999</v>
      </c>
      <c r="M4155" s="16">
        <f t="shared" si="450"/>
        <v>275.07708333333335</v>
      </c>
      <c r="N4155" s="14">
        <f>E4155*(K4155-L4155-M4155)*IF(F4155="GHS",1,Assumptions!$B$4)</f>
        <v>2819412.4684000001</v>
      </c>
      <c r="O4155" s="15">
        <f t="shared" ca="1" si="451"/>
        <v>422</v>
      </c>
      <c r="P4155" s="15" t="str">
        <f t="shared" ca="1" si="452"/>
        <v>365d+</v>
      </c>
      <c r="Q4155" s="17">
        <f ca="1">IF(P4155="0-90d",0,IF(P4155="91-180d",INDEX(Assumptions!$F$8:$F$12,MATCH(B4155,Assumptions!$A$8:$A$12,0)),IF(P4155="181-365d",INDEX(Assumptions!$G$8:$G$12,MATCH(B4155,Assumptions!$A$8:$A$12,0)),INDEX(Assumptions!$H$8:$H$12,MATCH(B4155,Assumptions!$A$8:$A$12,0)))))</f>
        <v>0.6</v>
      </c>
      <c r="R4155" s="14">
        <f t="shared" ca="1" si="453"/>
        <v>1311919.632</v>
      </c>
      <c r="S4155" s="14">
        <f t="shared" ca="1" si="454"/>
        <v>874613.08800000022</v>
      </c>
      <c r="T4155" s="11" t="s">
        <v>25</v>
      </c>
      <c r="U4155" s="18" t="s">
        <v>26</v>
      </c>
    </row>
    <row r="4156" spans="1:21" ht="15" customHeight="1" x14ac:dyDescent="0.15">
      <c r="A4156" s="10" t="s">
        <v>4204</v>
      </c>
      <c r="B4156" s="11" t="s">
        <v>41</v>
      </c>
      <c r="C4156" s="11" t="s">
        <v>44</v>
      </c>
      <c r="D4156" s="12">
        <v>45741</v>
      </c>
      <c r="E4156" s="11">
        <v>2183</v>
      </c>
      <c r="F4156" s="11" t="s">
        <v>33</v>
      </c>
      <c r="G4156" s="13">
        <v>275.25</v>
      </c>
      <c r="H4156" s="14">
        <f t="shared" si="448"/>
        <v>600870.75</v>
      </c>
      <c r="I4156" s="14">
        <f>IF(F4156="GHS",H4156,H4156*Assumptions!$B$4)</f>
        <v>600870.75</v>
      </c>
      <c r="J4156" s="15" t="str">
        <f>INDEX(Assumptions!$B$8:$B$12,MATCH(B4156,Assumptions!$A$8:$A$12,0))</f>
        <v>Weighted Average</v>
      </c>
      <c r="K4156" s="16">
        <f>G4156/(1-INDEX(Assumptions!$D$8:$D$12,MATCH(B4156,Assumptions!$A$8:$A$12,0)))</f>
        <v>423.46153846153845</v>
      </c>
      <c r="L4156" s="16">
        <f t="shared" si="449"/>
        <v>8.2575000000000003</v>
      </c>
      <c r="M4156" s="16">
        <f t="shared" si="450"/>
        <v>21.173076923076923</v>
      </c>
      <c r="N4156" s="14">
        <f>E4156*(K4156-L4156-M4156)*IF(F4156="GHS",1,Assumptions!$B$4)</f>
        <v>860169.58903846156</v>
      </c>
      <c r="O4156" s="15">
        <f t="shared" ca="1" si="451"/>
        <v>545</v>
      </c>
      <c r="P4156" s="15" t="str">
        <f t="shared" ca="1" si="452"/>
        <v>365d+</v>
      </c>
      <c r="Q4156" s="17">
        <f ca="1">IF(P4156="0-90d",0,IF(P4156="91-180d",INDEX(Assumptions!$F$8:$F$12,MATCH(B4156,Assumptions!$A$8:$A$12,0)),IF(P4156="181-365d",INDEX(Assumptions!$G$8:$G$12,MATCH(B4156,Assumptions!$A$8:$A$12,0)),INDEX(Assumptions!$H$8:$H$12,MATCH(B4156,Assumptions!$A$8:$A$12,0)))))</f>
        <v>0.8</v>
      </c>
      <c r="R4156" s="14">
        <f t="shared" ca="1" si="453"/>
        <v>480696.60000000003</v>
      </c>
      <c r="S4156" s="14">
        <f t="shared" si="454"/>
        <v>0</v>
      </c>
      <c r="T4156" s="11" t="s">
        <v>39</v>
      </c>
      <c r="U4156" s="18" t="s">
        <v>36</v>
      </c>
    </row>
    <row r="4157" spans="1:21" ht="15" customHeight="1" x14ac:dyDescent="0.15">
      <c r="A4157" s="10" t="s">
        <v>4205</v>
      </c>
      <c r="B4157" s="11" t="s">
        <v>41</v>
      </c>
      <c r="C4157" s="11" t="s">
        <v>49</v>
      </c>
      <c r="D4157" s="12">
        <v>45766</v>
      </c>
      <c r="E4157" s="11">
        <v>3317</v>
      </c>
      <c r="F4157" s="11" t="s">
        <v>33</v>
      </c>
      <c r="G4157" s="13">
        <v>311.2</v>
      </c>
      <c r="H4157" s="14">
        <f t="shared" si="448"/>
        <v>1032250.3999999999</v>
      </c>
      <c r="I4157" s="14">
        <f>IF(F4157="GHS",H4157,H4157*Assumptions!$B$4)</f>
        <v>1032250.3999999999</v>
      </c>
      <c r="J4157" s="15" t="str">
        <f>INDEX(Assumptions!$B$8:$B$12,MATCH(B4157,Assumptions!$A$8:$A$12,0))</f>
        <v>Weighted Average</v>
      </c>
      <c r="K4157" s="16">
        <f>G4157/(1-INDEX(Assumptions!$D$8:$D$12,MATCH(B4157,Assumptions!$A$8:$A$12,0)))</f>
        <v>478.76923076923072</v>
      </c>
      <c r="L4157" s="16">
        <f t="shared" si="449"/>
        <v>9.3359999999999985</v>
      </c>
      <c r="M4157" s="16">
        <f t="shared" si="450"/>
        <v>23.938461538461539</v>
      </c>
      <c r="N4157" s="14">
        <f>E4157*(K4157-L4157-M4157)*IF(F4157="GHS",1,Assumptions!$B$4)</f>
        <v>1477706.1495384614</v>
      </c>
      <c r="O4157" s="15">
        <f t="shared" ca="1" si="451"/>
        <v>520</v>
      </c>
      <c r="P4157" s="15" t="str">
        <f t="shared" ca="1" si="452"/>
        <v>365d+</v>
      </c>
      <c r="Q4157" s="17">
        <f ca="1">IF(P4157="0-90d",0,IF(P4157="91-180d",INDEX(Assumptions!$F$8:$F$12,MATCH(B4157,Assumptions!$A$8:$A$12,0)),IF(P4157="181-365d",INDEX(Assumptions!$G$8:$G$12,MATCH(B4157,Assumptions!$A$8:$A$12,0)),INDEX(Assumptions!$H$8:$H$12,MATCH(B4157,Assumptions!$A$8:$A$12,0)))))</f>
        <v>0.8</v>
      </c>
      <c r="R4157" s="14">
        <f t="shared" ca="1" si="453"/>
        <v>825800.32</v>
      </c>
      <c r="S4157" s="14">
        <f t="shared" ca="1" si="454"/>
        <v>206450.07999999996</v>
      </c>
      <c r="T4157" s="11" t="s">
        <v>25</v>
      </c>
      <c r="U4157" s="18" t="s">
        <v>26</v>
      </c>
    </row>
    <row r="4158" spans="1:21" ht="15" customHeight="1" x14ac:dyDescent="0.15">
      <c r="A4158" s="10" t="s">
        <v>4206</v>
      </c>
      <c r="B4158" s="11" t="s">
        <v>41</v>
      </c>
      <c r="C4158" s="11" t="s">
        <v>49</v>
      </c>
      <c r="D4158" s="12">
        <v>45796</v>
      </c>
      <c r="E4158" s="11">
        <v>4370</v>
      </c>
      <c r="F4158" s="11" t="s">
        <v>33</v>
      </c>
      <c r="G4158" s="13">
        <v>202.46</v>
      </c>
      <c r="H4158" s="14">
        <f t="shared" si="448"/>
        <v>884750.20000000007</v>
      </c>
      <c r="I4158" s="14">
        <f>IF(F4158="GHS",H4158,H4158*Assumptions!$B$4)</f>
        <v>884750.20000000007</v>
      </c>
      <c r="J4158" s="15" t="str">
        <f>INDEX(Assumptions!$B$8:$B$12,MATCH(B4158,Assumptions!$A$8:$A$12,0))</f>
        <v>Weighted Average</v>
      </c>
      <c r="K4158" s="16">
        <f>G4158/(1-INDEX(Assumptions!$D$8:$D$12,MATCH(B4158,Assumptions!$A$8:$A$12,0)))</f>
        <v>311.47692307692307</v>
      </c>
      <c r="L4158" s="16">
        <f t="shared" si="449"/>
        <v>6.0738000000000003</v>
      </c>
      <c r="M4158" s="16">
        <f t="shared" si="450"/>
        <v>15.573846153846155</v>
      </c>
      <c r="N4158" s="14">
        <f>E4158*(K4158-L4158-M4158)*IF(F4158="GHS",1,Assumptions!$B$4)</f>
        <v>1266553.9401538461</v>
      </c>
      <c r="O4158" s="15">
        <f t="shared" ca="1" si="451"/>
        <v>490</v>
      </c>
      <c r="P4158" s="15" t="str">
        <f t="shared" ca="1" si="452"/>
        <v>365d+</v>
      </c>
      <c r="Q4158" s="17">
        <f ca="1">IF(P4158="0-90d",0,IF(P4158="91-180d",INDEX(Assumptions!$F$8:$F$12,MATCH(B4158,Assumptions!$A$8:$A$12,0)),IF(P4158="181-365d",INDEX(Assumptions!$G$8:$G$12,MATCH(B4158,Assumptions!$A$8:$A$12,0)),INDEX(Assumptions!$H$8:$H$12,MATCH(B4158,Assumptions!$A$8:$A$12,0)))))</f>
        <v>0.8</v>
      </c>
      <c r="R4158" s="14">
        <f t="shared" ca="1" si="453"/>
        <v>707800.16000000015</v>
      </c>
      <c r="S4158" s="14">
        <f t="shared" ca="1" si="454"/>
        <v>176950.03999999992</v>
      </c>
      <c r="T4158" s="11" t="s">
        <v>50</v>
      </c>
      <c r="U4158" s="18" t="s">
        <v>26</v>
      </c>
    </row>
    <row r="4159" spans="1:21" ht="15" customHeight="1" x14ac:dyDescent="0.15">
      <c r="A4159" s="10" t="s">
        <v>4207</v>
      </c>
      <c r="B4159" s="11" t="s">
        <v>22</v>
      </c>
      <c r="C4159" s="11" t="s">
        <v>23</v>
      </c>
      <c r="D4159" s="12">
        <v>45734</v>
      </c>
      <c r="E4159" s="11">
        <v>1498</v>
      </c>
      <c r="F4159" s="11" t="s">
        <v>24</v>
      </c>
      <c r="G4159" s="13">
        <v>11866.63</v>
      </c>
      <c r="H4159" s="14">
        <f t="shared" si="448"/>
        <v>17776211.739999998</v>
      </c>
      <c r="I4159" s="14">
        <f>IF(F4159="GHS",H4159,H4159*Assumptions!$B$4)</f>
        <v>191983086.792</v>
      </c>
      <c r="J4159" s="15" t="str">
        <f>INDEX(Assumptions!$B$8:$B$12,MATCH(B4159,Assumptions!$A$8:$A$12,0))</f>
        <v>FIFO</v>
      </c>
      <c r="K4159" s="16">
        <f>G4159/(1-INDEX(Assumptions!$D$8:$D$12,MATCH(B4159,Assumptions!$A$8:$A$12,0)))</f>
        <v>14471.499999999998</v>
      </c>
      <c r="L4159" s="16">
        <f t="shared" si="449"/>
        <v>355.99889999999994</v>
      </c>
      <c r="M4159" s="16">
        <f t="shared" si="450"/>
        <v>723.57499999999993</v>
      </c>
      <c r="N4159" s="14">
        <f>E4159*(K4159-L4159-M4159)*IF(F4159="GHS",1,Assumptions!$B$4)</f>
        <v>216659937.21623999</v>
      </c>
      <c r="O4159" s="15">
        <f t="shared" ca="1" si="451"/>
        <v>552</v>
      </c>
      <c r="P4159" s="15" t="str">
        <f t="shared" ca="1" si="452"/>
        <v>365d+</v>
      </c>
      <c r="Q4159" s="17">
        <f ca="1">IF(P4159="0-90d",0,IF(P4159="91-180d",INDEX(Assumptions!$F$8:$F$12,MATCH(B4159,Assumptions!$A$8:$A$12,0)),IF(P4159="181-365d",INDEX(Assumptions!$G$8:$G$12,MATCH(B4159,Assumptions!$A$8:$A$12,0)),INDEX(Assumptions!$H$8:$H$12,MATCH(B4159,Assumptions!$A$8:$A$12,0)))))</f>
        <v>0.5</v>
      </c>
      <c r="R4159" s="14">
        <f t="shared" ca="1" si="453"/>
        <v>95991543.395999998</v>
      </c>
      <c r="S4159" s="14">
        <f t="shared" ca="1" si="454"/>
        <v>95991543.395999998</v>
      </c>
      <c r="T4159" s="11" t="s">
        <v>25</v>
      </c>
      <c r="U4159" s="18" t="s">
        <v>36</v>
      </c>
    </row>
    <row r="4160" spans="1:21" ht="15" customHeight="1" x14ac:dyDescent="0.15">
      <c r="A4160" s="10" t="s">
        <v>4208</v>
      </c>
      <c r="B4160" s="11" t="s">
        <v>28</v>
      </c>
      <c r="C4160" s="11" t="s">
        <v>55</v>
      </c>
      <c r="D4160" s="12">
        <v>45829</v>
      </c>
      <c r="E4160" s="11">
        <v>4793</v>
      </c>
      <c r="F4160" s="11" t="s">
        <v>24</v>
      </c>
      <c r="G4160" s="13">
        <v>15179.08</v>
      </c>
      <c r="H4160" s="14">
        <f t="shared" si="448"/>
        <v>72753330.439999998</v>
      </c>
      <c r="I4160" s="14">
        <f>IF(F4160="GHS",H4160,H4160*Assumptions!$B$4)</f>
        <v>785735968.75199997</v>
      </c>
      <c r="J4160" s="15" t="str">
        <f>INDEX(Assumptions!$B$8:$B$12,MATCH(B4160,Assumptions!$A$8:$A$12,0))</f>
        <v>Fair Value Less Costs to Sell</v>
      </c>
      <c r="K4160" s="16">
        <f>G4160/(1-INDEX(Assumptions!$D$8:$D$12,MATCH(B4160,Assumptions!$A$8:$A$12,0)))</f>
        <v>17248.954545454544</v>
      </c>
      <c r="L4160" s="16">
        <f t="shared" si="449"/>
        <v>455.37239999999997</v>
      </c>
      <c r="M4160" s="16">
        <f t="shared" si="450"/>
        <v>862.44772727272721</v>
      </c>
      <c r="N4160" s="14">
        <f>E4160*(K4160-L4160-M4160)*IF(F4160="GHS",1,Assumptions!$B$4)</f>
        <v>824665614.47653079</v>
      </c>
      <c r="O4160" s="15">
        <f t="shared" ca="1" si="451"/>
        <v>457</v>
      </c>
      <c r="P4160" s="15" t="str">
        <f t="shared" ca="1" si="452"/>
        <v>365d+</v>
      </c>
      <c r="Q4160" s="17">
        <f ca="1">IF(P4160="0-90d",0,IF(P4160="91-180d",INDEX(Assumptions!$F$8:$F$12,MATCH(B4160,Assumptions!$A$8:$A$12,0)),IF(P4160="181-365d",INDEX(Assumptions!$G$8:$G$12,MATCH(B4160,Assumptions!$A$8:$A$12,0)),INDEX(Assumptions!$H$8:$H$12,MATCH(B4160,Assumptions!$A$8:$A$12,0)))))</f>
        <v>0.4</v>
      </c>
      <c r="R4160" s="14">
        <f t="shared" ca="1" si="453"/>
        <v>314294387.50080001</v>
      </c>
      <c r="S4160" s="14">
        <f t="shared" ca="1" si="454"/>
        <v>471441581.25119996</v>
      </c>
      <c r="T4160" s="11" t="s">
        <v>25</v>
      </c>
      <c r="U4160" s="18" t="s">
        <v>26</v>
      </c>
    </row>
    <row r="4161" spans="1:21" ht="15" customHeight="1" x14ac:dyDescent="0.15">
      <c r="A4161" s="10" t="s">
        <v>4209</v>
      </c>
      <c r="B4161" s="11" t="s">
        <v>41</v>
      </c>
      <c r="C4161" s="11" t="s">
        <v>115</v>
      </c>
      <c r="D4161" s="12">
        <v>45850</v>
      </c>
      <c r="E4161" s="11">
        <v>2631</v>
      </c>
      <c r="F4161" s="11" t="s">
        <v>33</v>
      </c>
      <c r="G4161" s="13">
        <v>488.12</v>
      </c>
      <c r="H4161" s="14">
        <f t="shared" si="448"/>
        <v>1284243.72</v>
      </c>
      <c r="I4161" s="14">
        <f>IF(F4161="GHS",H4161,H4161*Assumptions!$B$4)</f>
        <v>1284243.72</v>
      </c>
      <c r="J4161" s="15" t="str">
        <f>INDEX(Assumptions!$B$8:$B$12,MATCH(B4161,Assumptions!$A$8:$A$12,0))</f>
        <v>Weighted Average</v>
      </c>
      <c r="K4161" s="16">
        <f>G4161/(1-INDEX(Assumptions!$D$8:$D$12,MATCH(B4161,Assumptions!$A$8:$A$12,0)))</f>
        <v>750.95384615384614</v>
      </c>
      <c r="L4161" s="16">
        <f t="shared" si="449"/>
        <v>14.643599999999999</v>
      </c>
      <c r="M4161" s="16">
        <f t="shared" si="450"/>
        <v>37.547692307692309</v>
      </c>
      <c r="N4161" s="14">
        <f>E4161*(K4161-L4161-M4161)*IF(F4161="GHS",1,Assumptions!$B$4)</f>
        <v>1838444.279169231</v>
      </c>
      <c r="O4161" s="15">
        <f t="shared" ca="1" si="451"/>
        <v>436</v>
      </c>
      <c r="P4161" s="15" t="str">
        <f t="shared" ca="1" si="452"/>
        <v>365d+</v>
      </c>
      <c r="Q4161" s="17">
        <f ca="1">IF(P4161="0-90d",0,IF(P4161="91-180d",INDEX(Assumptions!$F$8:$F$12,MATCH(B4161,Assumptions!$A$8:$A$12,0)),IF(P4161="181-365d",INDEX(Assumptions!$G$8:$G$12,MATCH(B4161,Assumptions!$A$8:$A$12,0)),INDEX(Assumptions!$H$8:$H$12,MATCH(B4161,Assumptions!$A$8:$A$12,0)))))</f>
        <v>0.8</v>
      </c>
      <c r="R4161" s="14">
        <f t="shared" ca="1" si="453"/>
        <v>1027394.976</v>
      </c>
      <c r="S4161" s="14">
        <f t="shared" ca="1" si="454"/>
        <v>256848.74399999995</v>
      </c>
      <c r="T4161" s="11" t="s">
        <v>25</v>
      </c>
      <c r="U4161" s="18" t="s">
        <v>26</v>
      </c>
    </row>
    <row r="4162" spans="1:21" ht="15" customHeight="1" x14ac:dyDescent="0.15">
      <c r="A4162" s="10" t="s">
        <v>4210</v>
      </c>
      <c r="B4162" s="11" t="s">
        <v>41</v>
      </c>
      <c r="C4162" s="11" t="s">
        <v>42</v>
      </c>
      <c r="D4162" s="12">
        <v>45941</v>
      </c>
      <c r="E4162" s="11">
        <v>881</v>
      </c>
      <c r="F4162" s="11" t="s">
        <v>33</v>
      </c>
      <c r="G4162" s="13">
        <v>756.37</v>
      </c>
      <c r="H4162" s="14">
        <f t="shared" ref="H4162:H4225" si="455">E4162*G4162</f>
        <v>666361.97</v>
      </c>
      <c r="I4162" s="14">
        <f>IF(F4162="GHS",H4162,H4162*Assumptions!$B$4)</f>
        <v>666361.97</v>
      </c>
      <c r="J4162" s="15" t="str">
        <f>INDEX(Assumptions!$B$8:$B$12,MATCH(B4162,Assumptions!$A$8:$A$12,0))</f>
        <v>Weighted Average</v>
      </c>
      <c r="K4162" s="16">
        <f>G4162/(1-INDEX(Assumptions!$D$8:$D$12,MATCH(B4162,Assumptions!$A$8:$A$12,0)))</f>
        <v>1163.6461538461538</v>
      </c>
      <c r="L4162" s="16">
        <f t="shared" ref="L4162:L4225" si="456">G4162*0.03</f>
        <v>22.691099999999999</v>
      </c>
      <c r="M4162" s="16">
        <f t="shared" ref="M4162:M4225" si="457">K4162*0.05</f>
        <v>58.182307692307688</v>
      </c>
      <c r="N4162" s="14">
        <f>E4162*(K4162-L4162-M4162)*IF(F4162="GHS",1,Assumptions!$B$4)</f>
        <v>953922.78936153848</v>
      </c>
      <c r="O4162" s="15">
        <f t="shared" ref="O4162:O4225" ca="1" si="458">TODAY()-D4162</f>
        <v>345</v>
      </c>
      <c r="P4162" s="15" t="str">
        <f t="shared" ref="P4162:P4225" ca="1" si="459">IF(O4162&lt;=90,"0-90d",IF(O4162&lt;=180,"91-180d",IF(O4162&lt;=365,"181-365d","365d+")))</f>
        <v>181-365d</v>
      </c>
      <c r="Q4162" s="17">
        <f ca="1">IF(P4162="0-90d",0,IF(P4162="91-180d",INDEX(Assumptions!$F$8:$F$12,MATCH(B4162,Assumptions!$A$8:$A$12,0)),IF(P4162="181-365d",INDEX(Assumptions!$G$8:$G$12,MATCH(B4162,Assumptions!$A$8:$A$12,0)),INDEX(Assumptions!$H$8:$H$12,MATCH(B4162,Assumptions!$A$8:$A$12,0)))))</f>
        <v>0.35</v>
      </c>
      <c r="R4162" s="14">
        <f t="shared" ref="R4162:R4225" ca="1" si="460">I4162*Q4162</f>
        <v>233226.68949999998</v>
      </c>
      <c r="S4162" s="14">
        <f t="shared" ref="S4162:S4225" ca="1" si="461">IF(T4162="Held on Consignment (Not Owned)",0,MIN(I4162-R4162,N4162))</f>
        <v>433135.28049999999</v>
      </c>
      <c r="T4162" s="11" t="s">
        <v>25</v>
      </c>
      <c r="U4162" s="18" t="s">
        <v>26</v>
      </c>
    </row>
    <row r="4163" spans="1:21" ht="15" customHeight="1" x14ac:dyDescent="0.15">
      <c r="A4163" s="10" t="s">
        <v>4211</v>
      </c>
      <c r="B4163" s="11" t="s">
        <v>31</v>
      </c>
      <c r="C4163" s="11" t="s">
        <v>76</v>
      </c>
      <c r="D4163" s="12">
        <v>46149</v>
      </c>
      <c r="E4163" s="11">
        <v>3627</v>
      </c>
      <c r="F4163" s="11" t="s">
        <v>33</v>
      </c>
      <c r="G4163" s="13">
        <v>1419.37</v>
      </c>
      <c r="H4163" s="14">
        <f t="shared" si="455"/>
        <v>5148054.9899999993</v>
      </c>
      <c r="I4163" s="14">
        <f>IF(F4163="GHS",H4163,H4163*Assumptions!$B$4)</f>
        <v>5148054.9899999993</v>
      </c>
      <c r="J4163" s="15" t="str">
        <f>INDEX(Assumptions!$B$8:$B$12,MATCH(B4163,Assumptions!$A$8:$A$12,0))</f>
        <v>Weighted Average</v>
      </c>
      <c r="K4163" s="16">
        <f>G4163/(1-INDEX(Assumptions!$D$8:$D$12,MATCH(B4163,Assumptions!$A$8:$A$12,0)))</f>
        <v>1971.3472222222222</v>
      </c>
      <c r="L4163" s="16">
        <f t="shared" si="456"/>
        <v>42.581099999999992</v>
      </c>
      <c r="M4163" s="16">
        <f t="shared" si="457"/>
        <v>98.567361111111111</v>
      </c>
      <c r="N4163" s="14">
        <f>E4163*(K4163-L4163-M4163)*IF(F4163="GHS",1,Assumptions!$B$4)</f>
        <v>6638130.9065500004</v>
      </c>
      <c r="O4163" s="15">
        <f t="shared" ca="1" si="458"/>
        <v>137</v>
      </c>
      <c r="P4163" s="15" t="str">
        <f t="shared" ca="1" si="459"/>
        <v>91-180d</v>
      </c>
      <c r="Q4163" s="17">
        <f ca="1">IF(P4163="0-90d",0,IF(P4163="91-180d",INDEX(Assumptions!$F$8:$F$12,MATCH(B4163,Assumptions!$A$8:$A$12,0)),IF(P4163="181-365d",INDEX(Assumptions!$G$8:$G$12,MATCH(B4163,Assumptions!$A$8:$A$12,0)),INDEX(Assumptions!$H$8:$H$12,MATCH(B4163,Assumptions!$A$8:$A$12,0)))))</f>
        <v>0.05</v>
      </c>
      <c r="R4163" s="14">
        <f t="shared" ca="1" si="460"/>
        <v>257402.74949999998</v>
      </c>
      <c r="S4163" s="14">
        <f t="shared" ca="1" si="461"/>
        <v>4890652.2404999994</v>
      </c>
      <c r="T4163" s="11" t="s">
        <v>25</v>
      </c>
      <c r="U4163" s="18" t="s">
        <v>26</v>
      </c>
    </row>
    <row r="4164" spans="1:21" ht="15" customHeight="1" x14ac:dyDescent="0.15">
      <c r="A4164" s="10" t="s">
        <v>4212</v>
      </c>
      <c r="B4164" s="11" t="s">
        <v>28</v>
      </c>
      <c r="C4164" s="11" t="s">
        <v>35</v>
      </c>
      <c r="D4164" s="12">
        <v>46183</v>
      </c>
      <c r="E4164" s="11">
        <v>2562</v>
      </c>
      <c r="F4164" s="11" t="s">
        <v>24</v>
      </c>
      <c r="G4164" s="13">
        <v>7101.46</v>
      </c>
      <c r="H4164" s="14">
        <f t="shared" si="455"/>
        <v>18193940.52</v>
      </c>
      <c r="I4164" s="14">
        <f>IF(F4164="GHS",H4164,H4164*Assumptions!$B$4)</f>
        <v>196494557.616</v>
      </c>
      <c r="J4164" s="15" t="str">
        <f>INDEX(Assumptions!$B$8:$B$12,MATCH(B4164,Assumptions!$A$8:$A$12,0))</f>
        <v>Fair Value Less Costs to Sell</v>
      </c>
      <c r="K4164" s="16">
        <f>G4164/(1-INDEX(Assumptions!$D$8:$D$12,MATCH(B4164,Assumptions!$A$8:$A$12,0)))</f>
        <v>8069.840909090909</v>
      </c>
      <c r="L4164" s="16">
        <f t="shared" si="456"/>
        <v>213.0438</v>
      </c>
      <c r="M4164" s="16">
        <f t="shared" si="457"/>
        <v>403.49204545454546</v>
      </c>
      <c r="N4164" s="14">
        <f>E4164*(K4164-L4164-M4164)*IF(F4164="GHS",1,Assumptions!$B$4)</f>
        <v>206229969.78879273</v>
      </c>
      <c r="O4164" s="15">
        <f t="shared" ca="1" si="458"/>
        <v>103</v>
      </c>
      <c r="P4164" s="15" t="str">
        <f t="shared" ca="1" si="459"/>
        <v>91-180d</v>
      </c>
      <c r="Q4164" s="17">
        <f ca="1">IF(P4164="0-90d",0,IF(P4164="91-180d",INDEX(Assumptions!$F$8:$F$12,MATCH(B4164,Assumptions!$A$8:$A$12,0)),IF(P4164="181-365d",INDEX(Assumptions!$G$8:$G$12,MATCH(B4164,Assumptions!$A$8:$A$12,0)),INDEX(Assumptions!$H$8:$H$12,MATCH(B4164,Assumptions!$A$8:$A$12,0)))))</f>
        <v>0.02</v>
      </c>
      <c r="R4164" s="14">
        <f t="shared" ca="1" si="460"/>
        <v>3929891.1523199999</v>
      </c>
      <c r="S4164" s="14">
        <f t="shared" ca="1" si="461"/>
        <v>192564666.46368</v>
      </c>
      <c r="T4164" s="11" t="s">
        <v>25</v>
      </c>
      <c r="U4164" s="18" t="s">
        <v>26</v>
      </c>
    </row>
    <row r="4165" spans="1:21" ht="15" customHeight="1" x14ac:dyDescent="0.15">
      <c r="A4165" s="10" t="s">
        <v>4213</v>
      </c>
      <c r="B4165" s="11" t="s">
        <v>31</v>
      </c>
      <c r="C4165" s="11" t="s">
        <v>32</v>
      </c>
      <c r="D4165" s="12">
        <v>45875</v>
      </c>
      <c r="E4165" s="11">
        <v>3129</v>
      </c>
      <c r="F4165" s="11" t="s">
        <v>33</v>
      </c>
      <c r="G4165" s="13">
        <v>2306.2800000000002</v>
      </c>
      <c r="H4165" s="14">
        <f t="shared" si="455"/>
        <v>7216350.120000001</v>
      </c>
      <c r="I4165" s="14">
        <f>IF(F4165="GHS",H4165,H4165*Assumptions!$B$4)</f>
        <v>7216350.120000001</v>
      </c>
      <c r="J4165" s="15" t="str">
        <f>INDEX(Assumptions!$B$8:$B$12,MATCH(B4165,Assumptions!$A$8:$A$12,0))</f>
        <v>Weighted Average</v>
      </c>
      <c r="K4165" s="16">
        <f>G4165/(1-INDEX(Assumptions!$D$8:$D$12,MATCH(B4165,Assumptions!$A$8:$A$12,0)))</f>
        <v>3203.166666666667</v>
      </c>
      <c r="L4165" s="16">
        <f t="shared" si="456"/>
        <v>69.188400000000001</v>
      </c>
      <c r="M4165" s="16">
        <f t="shared" si="457"/>
        <v>160.15833333333336</v>
      </c>
      <c r="N4165" s="14">
        <f>E4165*(K4165-L4165-M4165)*IF(F4165="GHS",1,Assumptions!$B$4)</f>
        <v>9305082.5714000016</v>
      </c>
      <c r="O4165" s="15">
        <f t="shared" ca="1" si="458"/>
        <v>411</v>
      </c>
      <c r="P4165" s="15" t="str">
        <f t="shared" ca="1" si="459"/>
        <v>365d+</v>
      </c>
      <c r="Q4165" s="17">
        <f ca="1">IF(P4165="0-90d",0,IF(P4165="91-180d",INDEX(Assumptions!$F$8:$F$12,MATCH(B4165,Assumptions!$A$8:$A$12,0)),IF(P4165="181-365d",INDEX(Assumptions!$G$8:$G$12,MATCH(B4165,Assumptions!$A$8:$A$12,0)),INDEX(Assumptions!$H$8:$H$12,MATCH(B4165,Assumptions!$A$8:$A$12,0)))))</f>
        <v>0.6</v>
      </c>
      <c r="R4165" s="14">
        <f t="shared" ca="1" si="460"/>
        <v>4329810.0720000006</v>
      </c>
      <c r="S4165" s="14">
        <f t="shared" ca="1" si="461"/>
        <v>2886540.0480000004</v>
      </c>
      <c r="T4165" s="11" t="s">
        <v>25</v>
      </c>
      <c r="U4165" s="18" t="s">
        <v>26</v>
      </c>
    </row>
    <row r="4166" spans="1:21" ht="15" customHeight="1" x14ac:dyDescent="0.15">
      <c r="A4166" s="10" t="s">
        <v>4214</v>
      </c>
      <c r="B4166" s="11" t="s">
        <v>22</v>
      </c>
      <c r="C4166" s="11" t="s">
        <v>23</v>
      </c>
      <c r="D4166" s="12">
        <v>45740</v>
      </c>
      <c r="E4166" s="11">
        <v>3413</v>
      </c>
      <c r="F4166" s="11" t="s">
        <v>24</v>
      </c>
      <c r="G4166" s="13">
        <v>19065.900000000001</v>
      </c>
      <c r="H4166" s="14">
        <f t="shared" si="455"/>
        <v>65071916.700000003</v>
      </c>
      <c r="I4166" s="14">
        <f>IF(F4166="GHS",H4166,H4166*Assumptions!$B$4)</f>
        <v>702776700.36000013</v>
      </c>
      <c r="J4166" s="15" t="str">
        <f>INDEX(Assumptions!$B$8:$B$12,MATCH(B4166,Assumptions!$A$8:$A$12,0))</f>
        <v>FIFO</v>
      </c>
      <c r="K4166" s="16">
        <f>G4166/(1-INDEX(Assumptions!$D$8:$D$12,MATCH(B4166,Assumptions!$A$8:$A$12,0)))</f>
        <v>23251.09756097561</v>
      </c>
      <c r="L4166" s="16">
        <f t="shared" si="456"/>
        <v>571.97699999999998</v>
      </c>
      <c r="M4166" s="16">
        <f t="shared" si="457"/>
        <v>1162.5548780487804</v>
      </c>
      <c r="N4166" s="14">
        <f>E4166*(K4166-L4166-M4166)*IF(F4166="GHS",1,Assumptions!$B$4)</f>
        <v>793109217.69895625</v>
      </c>
      <c r="O4166" s="15">
        <f t="shared" ca="1" si="458"/>
        <v>546</v>
      </c>
      <c r="P4166" s="15" t="str">
        <f t="shared" ca="1" si="459"/>
        <v>365d+</v>
      </c>
      <c r="Q4166" s="17">
        <f ca="1">IF(P4166="0-90d",0,IF(P4166="91-180d",INDEX(Assumptions!$F$8:$F$12,MATCH(B4166,Assumptions!$A$8:$A$12,0)),IF(P4166="181-365d",INDEX(Assumptions!$G$8:$G$12,MATCH(B4166,Assumptions!$A$8:$A$12,0)),INDEX(Assumptions!$H$8:$H$12,MATCH(B4166,Assumptions!$A$8:$A$12,0)))))</f>
        <v>0.5</v>
      </c>
      <c r="R4166" s="14">
        <f t="shared" ca="1" si="460"/>
        <v>351388350.18000007</v>
      </c>
      <c r="S4166" s="14">
        <f t="shared" ca="1" si="461"/>
        <v>351388350.18000007</v>
      </c>
      <c r="T4166" s="11" t="s">
        <v>25</v>
      </c>
      <c r="U4166" s="18" t="s">
        <v>36</v>
      </c>
    </row>
    <row r="4167" spans="1:21" ht="15" customHeight="1" x14ac:dyDescent="0.15">
      <c r="A4167" s="10" t="s">
        <v>4215</v>
      </c>
      <c r="B4167" s="11" t="s">
        <v>31</v>
      </c>
      <c r="C4167" s="11" t="s">
        <v>32</v>
      </c>
      <c r="D4167" s="12">
        <v>45811</v>
      </c>
      <c r="E4167" s="11">
        <v>178</v>
      </c>
      <c r="F4167" s="11" t="s">
        <v>33</v>
      </c>
      <c r="G4167" s="13">
        <v>1863.42</v>
      </c>
      <c r="H4167" s="14">
        <f t="shared" si="455"/>
        <v>331688.76</v>
      </c>
      <c r="I4167" s="14">
        <f>IF(F4167="GHS",H4167,H4167*Assumptions!$B$4)</f>
        <v>331688.76</v>
      </c>
      <c r="J4167" s="15" t="str">
        <f>INDEX(Assumptions!$B$8:$B$12,MATCH(B4167,Assumptions!$A$8:$A$12,0))</f>
        <v>Weighted Average</v>
      </c>
      <c r="K4167" s="16">
        <f>G4167/(1-INDEX(Assumptions!$D$8:$D$12,MATCH(B4167,Assumptions!$A$8:$A$12,0)))</f>
        <v>2588.0833333333335</v>
      </c>
      <c r="L4167" s="16">
        <f t="shared" si="456"/>
        <v>55.9026</v>
      </c>
      <c r="M4167" s="16">
        <f t="shared" si="457"/>
        <v>129.40416666666667</v>
      </c>
      <c r="N4167" s="14">
        <f>E4167*(K4167-L4167-M4167)*IF(F4167="GHS",1,Assumptions!$B$4)</f>
        <v>427694.22886666673</v>
      </c>
      <c r="O4167" s="15">
        <f t="shared" ca="1" si="458"/>
        <v>475</v>
      </c>
      <c r="P4167" s="15" t="str">
        <f t="shared" ca="1" si="459"/>
        <v>365d+</v>
      </c>
      <c r="Q4167" s="17">
        <f ca="1">IF(P4167="0-90d",0,IF(P4167="91-180d",INDEX(Assumptions!$F$8:$F$12,MATCH(B4167,Assumptions!$A$8:$A$12,0)),IF(P4167="181-365d",INDEX(Assumptions!$G$8:$G$12,MATCH(B4167,Assumptions!$A$8:$A$12,0)),INDEX(Assumptions!$H$8:$H$12,MATCH(B4167,Assumptions!$A$8:$A$12,0)))))</f>
        <v>0.6</v>
      </c>
      <c r="R4167" s="14">
        <f t="shared" ca="1" si="460"/>
        <v>199013.25599999999</v>
      </c>
      <c r="S4167" s="14">
        <f t="shared" ca="1" si="461"/>
        <v>132675.50400000002</v>
      </c>
      <c r="T4167" s="11" t="s">
        <v>25</v>
      </c>
      <c r="U4167" s="18" t="s">
        <v>26</v>
      </c>
    </row>
    <row r="4168" spans="1:21" ht="15" customHeight="1" x14ac:dyDescent="0.15">
      <c r="A4168" s="10" t="s">
        <v>4216</v>
      </c>
      <c r="B4168" s="11" t="s">
        <v>41</v>
      </c>
      <c r="C4168" s="11" t="s">
        <v>115</v>
      </c>
      <c r="D4168" s="12">
        <v>46156</v>
      </c>
      <c r="E4168" s="11">
        <v>3523</v>
      </c>
      <c r="F4168" s="11" t="s">
        <v>33</v>
      </c>
      <c r="G4168" s="13">
        <v>602.80999999999995</v>
      </c>
      <c r="H4168" s="14">
        <f t="shared" si="455"/>
        <v>2123699.63</v>
      </c>
      <c r="I4168" s="14">
        <f>IF(F4168="GHS",H4168,H4168*Assumptions!$B$4)</f>
        <v>2123699.63</v>
      </c>
      <c r="J4168" s="15" t="str">
        <f>INDEX(Assumptions!$B$8:$B$12,MATCH(B4168,Assumptions!$A$8:$A$12,0))</f>
        <v>Weighted Average</v>
      </c>
      <c r="K4168" s="16">
        <f>G4168/(1-INDEX(Assumptions!$D$8:$D$12,MATCH(B4168,Assumptions!$A$8:$A$12,0)))</f>
        <v>927.39999999999986</v>
      </c>
      <c r="L4168" s="16">
        <f t="shared" si="456"/>
        <v>18.084299999999999</v>
      </c>
      <c r="M4168" s="16">
        <f t="shared" si="457"/>
        <v>46.37</v>
      </c>
      <c r="N4168" s="14">
        <f>E4168*(K4168-L4168-M4168)*IF(F4168="GHS",1,Assumptions!$B$4)</f>
        <v>3040157.7010999997</v>
      </c>
      <c r="O4168" s="15">
        <f t="shared" ca="1" si="458"/>
        <v>130</v>
      </c>
      <c r="P4168" s="15" t="str">
        <f t="shared" ca="1" si="459"/>
        <v>91-180d</v>
      </c>
      <c r="Q4168" s="17">
        <f ca="1">IF(P4168="0-90d",0,IF(P4168="91-180d",INDEX(Assumptions!$F$8:$F$12,MATCH(B4168,Assumptions!$A$8:$A$12,0)),IF(P4168="181-365d",INDEX(Assumptions!$G$8:$G$12,MATCH(B4168,Assumptions!$A$8:$A$12,0)),INDEX(Assumptions!$H$8:$H$12,MATCH(B4168,Assumptions!$A$8:$A$12,0)))))</f>
        <v>0.1</v>
      </c>
      <c r="R4168" s="14">
        <f t="shared" ca="1" si="460"/>
        <v>212369.96299999999</v>
      </c>
      <c r="S4168" s="14">
        <f t="shared" ca="1" si="461"/>
        <v>1911329.6669999999</v>
      </c>
      <c r="T4168" s="11" t="s">
        <v>25</v>
      </c>
      <c r="U4168" s="18" t="s">
        <v>26</v>
      </c>
    </row>
    <row r="4169" spans="1:21" ht="15" customHeight="1" x14ac:dyDescent="0.15">
      <c r="A4169" s="10" t="s">
        <v>4217</v>
      </c>
      <c r="B4169" s="11" t="s">
        <v>31</v>
      </c>
      <c r="C4169" s="11" t="s">
        <v>32</v>
      </c>
      <c r="D4169" s="12">
        <v>46035</v>
      </c>
      <c r="E4169" s="11">
        <v>47</v>
      </c>
      <c r="F4169" s="11" t="s">
        <v>33</v>
      </c>
      <c r="G4169" s="13">
        <v>1727.3</v>
      </c>
      <c r="H4169" s="14">
        <f t="shared" si="455"/>
        <v>81183.099999999991</v>
      </c>
      <c r="I4169" s="14">
        <f>IF(F4169="GHS",H4169,H4169*Assumptions!$B$4)</f>
        <v>81183.099999999991</v>
      </c>
      <c r="J4169" s="15" t="str">
        <f>INDEX(Assumptions!$B$8:$B$12,MATCH(B4169,Assumptions!$A$8:$A$12,0))</f>
        <v>Weighted Average</v>
      </c>
      <c r="K4169" s="16">
        <f>G4169/(1-INDEX(Assumptions!$D$8:$D$12,MATCH(B4169,Assumptions!$A$8:$A$12,0)))</f>
        <v>2399.0277777777778</v>
      </c>
      <c r="L4169" s="16">
        <f t="shared" si="456"/>
        <v>51.818999999999996</v>
      </c>
      <c r="M4169" s="16">
        <f t="shared" si="457"/>
        <v>119.9513888888889</v>
      </c>
      <c r="N4169" s="14">
        <f>E4169*(K4169-L4169-M4169)*IF(F4169="GHS",1,Assumptions!$B$4)</f>
        <v>104681.09727777779</v>
      </c>
      <c r="O4169" s="15">
        <f t="shared" ca="1" si="458"/>
        <v>251</v>
      </c>
      <c r="P4169" s="15" t="str">
        <f t="shared" ca="1" si="459"/>
        <v>181-365d</v>
      </c>
      <c r="Q4169" s="17">
        <f ca="1">IF(P4169="0-90d",0,IF(P4169="91-180d",INDEX(Assumptions!$F$8:$F$12,MATCH(B4169,Assumptions!$A$8:$A$12,0)),IF(P4169="181-365d",INDEX(Assumptions!$G$8:$G$12,MATCH(B4169,Assumptions!$A$8:$A$12,0)),INDEX(Assumptions!$H$8:$H$12,MATCH(B4169,Assumptions!$A$8:$A$12,0)))))</f>
        <v>0.2</v>
      </c>
      <c r="R4169" s="14">
        <f t="shared" ca="1" si="460"/>
        <v>16236.619999999999</v>
      </c>
      <c r="S4169" s="14">
        <f t="shared" ca="1" si="461"/>
        <v>64946.479999999996</v>
      </c>
      <c r="T4169" s="11" t="s">
        <v>25</v>
      </c>
      <c r="U4169" s="18" t="s">
        <v>26</v>
      </c>
    </row>
    <row r="4170" spans="1:21" ht="15" customHeight="1" x14ac:dyDescent="0.15">
      <c r="A4170" s="10" t="s">
        <v>4218</v>
      </c>
      <c r="B4170" s="11" t="s">
        <v>31</v>
      </c>
      <c r="C4170" s="11" t="s">
        <v>63</v>
      </c>
      <c r="D4170" s="12">
        <v>46224</v>
      </c>
      <c r="E4170" s="11">
        <v>817</v>
      </c>
      <c r="F4170" s="11" t="s">
        <v>33</v>
      </c>
      <c r="G4170" s="13">
        <v>961.23</v>
      </c>
      <c r="H4170" s="14">
        <f t="shared" si="455"/>
        <v>785324.91</v>
      </c>
      <c r="I4170" s="14">
        <f>IF(F4170="GHS",H4170,H4170*Assumptions!$B$4)</f>
        <v>785324.91</v>
      </c>
      <c r="J4170" s="15" t="str">
        <f>INDEX(Assumptions!$B$8:$B$12,MATCH(B4170,Assumptions!$A$8:$A$12,0))</f>
        <v>Weighted Average</v>
      </c>
      <c r="K4170" s="16">
        <f>G4170/(1-INDEX(Assumptions!$D$8:$D$12,MATCH(B4170,Assumptions!$A$8:$A$12,0)))</f>
        <v>1335.0416666666667</v>
      </c>
      <c r="L4170" s="16">
        <f t="shared" si="456"/>
        <v>28.8369</v>
      </c>
      <c r="M4170" s="16">
        <f t="shared" si="457"/>
        <v>66.752083333333346</v>
      </c>
      <c r="N4170" s="14">
        <f>E4170*(K4170-L4170-M4170)*IF(F4170="GHS",1,Assumptions!$B$4)</f>
        <v>1012632.8422833334</v>
      </c>
      <c r="O4170" s="15">
        <f t="shared" ca="1" si="458"/>
        <v>62</v>
      </c>
      <c r="P4170" s="15" t="str">
        <f t="shared" ca="1" si="459"/>
        <v>0-90d</v>
      </c>
      <c r="Q4170" s="17">
        <f ca="1">IF(P4170="0-90d",0,IF(P4170="91-180d",INDEX(Assumptions!$F$8:$F$12,MATCH(B4170,Assumptions!$A$8:$A$12,0)),IF(P4170="181-365d",INDEX(Assumptions!$G$8:$G$12,MATCH(B4170,Assumptions!$A$8:$A$12,0)),INDEX(Assumptions!$H$8:$H$12,MATCH(B4170,Assumptions!$A$8:$A$12,0)))))</f>
        <v>0</v>
      </c>
      <c r="R4170" s="14">
        <f t="shared" ca="1" si="460"/>
        <v>0</v>
      </c>
      <c r="S4170" s="14">
        <f t="shared" ca="1" si="461"/>
        <v>785324.91</v>
      </c>
      <c r="T4170" s="11" t="s">
        <v>25</v>
      </c>
      <c r="U4170" s="18" t="s">
        <v>26</v>
      </c>
    </row>
    <row r="4171" spans="1:21" ht="15" customHeight="1" x14ac:dyDescent="0.15">
      <c r="A4171" s="10" t="s">
        <v>4219</v>
      </c>
      <c r="B4171" s="11" t="s">
        <v>41</v>
      </c>
      <c r="C4171" s="11" t="s">
        <v>42</v>
      </c>
      <c r="D4171" s="12">
        <v>46177</v>
      </c>
      <c r="E4171" s="11">
        <v>1399</v>
      </c>
      <c r="F4171" s="11" t="s">
        <v>33</v>
      </c>
      <c r="G4171" s="13">
        <v>501.67</v>
      </c>
      <c r="H4171" s="14">
        <f t="shared" si="455"/>
        <v>701836.33000000007</v>
      </c>
      <c r="I4171" s="14">
        <f>IF(F4171="GHS",H4171,H4171*Assumptions!$B$4)</f>
        <v>701836.33000000007</v>
      </c>
      <c r="J4171" s="15" t="str">
        <f>INDEX(Assumptions!$B$8:$B$12,MATCH(B4171,Assumptions!$A$8:$A$12,0))</f>
        <v>Weighted Average</v>
      </c>
      <c r="K4171" s="16">
        <f>G4171/(1-INDEX(Assumptions!$D$8:$D$12,MATCH(B4171,Assumptions!$A$8:$A$12,0)))</f>
        <v>771.8</v>
      </c>
      <c r="L4171" s="16">
        <f t="shared" si="456"/>
        <v>15.0501</v>
      </c>
      <c r="M4171" s="16">
        <f t="shared" si="457"/>
        <v>38.590000000000003</v>
      </c>
      <c r="N4171" s="14">
        <f>E4171*(K4171-L4171-M4171)*IF(F4171="GHS",1,Assumptions!$B$4)</f>
        <v>1004705.7000999998</v>
      </c>
      <c r="O4171" s="15">
        <f t="shared" ca="1" si="458"/>
        <v>109</v>
      </c>
      <c r="P4171" s="15" t="str">
        <f t="shared" ca="1" si="459"/>
        <v>91-180d</v>
      </c>
      <c r="Q4171" s="17">
        <f ca="1">IF(P4171="0-90d",0,IF(P4171="91-180d",INDEX(Assumptions!$F$8:$F$12,MATCH(B4171,Assumptions!$A$8:$A$12,0)),IF(P4171="181-365d",INDEX(Assumptions!$G$8:$G$12,MATCH(B4171,Assumptions!$A$8:$A$12,0)),INDEX(Assumptions!$H$8:$H$12,MATCH(B4171,Assumptions!$A$8:$A$12,0)))))</f>
        <v>0.1</v>
      </c>
      <c r="R4171" s="14">
        <f t="shared" ca="1" si="460"/>
        <v>70183.633000000016</v>
      </c>
      <c r="S4171" s="14">
        <f t="shared" ca="1" si="461"/>
        <v>631652.69700000004</v>
      </c>
      <c r="T4171" s="11" t="s">
        <v>25</v>
      </c>
      <c r="U4171" s="18" t="s">
        <v>26</v>
      </c>
    </row>
    <row r="4172" spans="1:21" ht="15" customHeight="1" x14ac:dyDescent="0.15">
      <c r="A4172" s="10" t="s">
        <v>4220</v>
      </c>
      <c r="B4172" s="11" t="s">
        <v>31</v>
      </c>
      <c r="C4172" s="11" t="s">
        <v>76</v>
      </c>
      <c r="D4172" s="12">
        <v>46220</v>
      </c>
      <c r="E4172" s="11">
        <v>4959</v>
      </c>
      <c r="F4172" s="11" t="s">
        <v>33</v>
      </c>
      <c r="G4172" s="13">
        <v>3902</v>
      </c>
      <c r="H4172" s="14">
        <f t="shared" si="455"/>
        <v>19350018</v>
      </c>
      <c r="I4172" s="14">
        <f>IF(F4172="GHS",H4172,H4172*Assumptions!$B$4)</f>
        <v>19350018</v>
      </c>
      <c r="J4172" s="15" t="str">
        <f>INDEX(Assumptions!$B$8:$B$12,MATCH(B4172,Assumptions!$A$8:$A$12,0))</f>
        <v>Weighted Average</v>
      </c>
      <c r="K4172" s="16">
        <f>G4172/(1-INDEX(Assumptions!$D$8:$D$12,MATCH(B4172,Assumptions!$A$8:$A$12,0)))</f>
        <v>5419.4444444444443</v>
      </c>
      <c r="L4172" s="16">
        <f t="shared" si="456"/>
        <v>117.06</v>
      </c>
      <c r="M4172" s="16">
        <f t="shared" si="457"/>
        <v>270.97222222222223</v>
      </c>
      <c r="N4172" s="14">
        <f>E4172*(K4172-L4172-M4172)*IF(F4172="GHS",1,Assumptions!$B$4)</f>
        <v>24950773.209999997</v>
      </c>
      <c r="O4172" s="15">
        <f t="shared" ca="1" si="458"/>
        <v>66</v>
      </c>
      <c r="P4172" s="15" t="str">
        <f t="shared" ca="1" si="459"/>
        <v>0-90d</v>
      </c>
      <c r="Q4172" s="17">
        <f ca="1">IF(P4172="0-90d",0,IF(P4172="91-180d",INDEX(Assumptions!$F$8:$F$12,MATCH(B4172,Assumptions!$A$8:$A$12,0)),IF(P4172="181-365d",INDEX(Assumptions!$G$8:$G$12,MATCH(B4172,Assumptions!$A$8:$A$12,0)),INDEX(Assumptions!$H$8:$H$12,MATCH(B4172,Assumptions!$A$8:$A$12,0)))))</f>
        <v>0</v>
      </c>
      <c r="R4172" s="14">
        <f t="shared" ca="1" si="460"/>
        <v>0</v>
      </c>
      <c r="S4172" s="14">
        <f t="shared" ca="1" si="461"/>
        <v>19350018</v>
      </c>
      <c r="T4172" s="11" t="s">
        <v>25</v>
      </c>
      <c r="U4172" s="18" t="s">
        <v>26</v>
      </c>
    </row>
    <row r="4173" spans="1:21" ht="15" customHeight="1" x14ac:dyDescent="0.15">
      <c r="A4173" s="10" t="s">
        <v>4221</v>
      </c>
      <c r="B4173" s="11" t="s">
        <v>28</v>
      </c>
      <c r="C4173" s="11" t="s">
        <v>35</v>
      </c>
      <c r="D4173" s="12">
        <v>46212</v>
      </c>
      <c r="E4173" s="11">
        <v>847</v>
      </c>
      <c r="F4173" s="11" t="s">
        <v>24</v>
      </c>
      <c r="G4173" s="13">
        <v>6513</v>
      </c>
      <c r="H4173" s="14">
        <f t="shared" si="455"/>
        <v>5516511</v>
      </c>
      <c r="I4173" s="14">
        <f>IF(F4173="GHS",H4173,H4173*Assumptions!$B$4)</f>
        <v>59578318.800000004</v>
      </c>
      <c r="J4173" s="15" t="str">
        <f>INDEX(Assumptions!$B$8:$B$12,MATCH(B4173,Assumptions!$A$8:$A$12,0))</f>
        <v>Fair Value Less Costs to Sell</v>
      </c>
      <c r="K4173" s="16">
        <f>G4173/(1-INDEX(Assumptions!$D$8:$D$12,MATCH(B4173,Assumptions!$A$8:$A$12,0)))</f>
        <v>7401.136363636364</v>
      </c>
      <c r="L4173" s="16">
        <f t="shared" si="456"/>
        <v>195.39</v>
      </c>
      <c r="M4173" s="16">
        <f t="shared" si="457"/>
        <v>370.05681818181824</v>
      </c>
      <c r="N4173" s="14">
        <f>E4173*(K4173-L4173-M4173)*IF(F4173="GHS",1,Assumptions!$B$4)</f>
        <v>62530153.686000004</v>
      </c>
      <c r="O4173" s="15">
        <f t="shared" ca="1" si="458"/>
        <v>74</v>
      </c>
      <c r="P4173" s="15" t="str">
        <f t="shared" ca="1" si="459"/>
        <v>0-90d</v>
      </c>
      <c r="Q4173" s="17">
        <f ca="1">IF(P4173="0-90d",0,IF(P4173="91-180d",INDEX(Assumptions!$F$8:$F$12,MATCH(B4173,Assumptions!$A$8:$A$12,0)),IF(P4173="181-365d",INDEX(Assumptions!$G$8:$G$12,MATCH(B4173,Assumptions!$A$8:$A$12,0)),INDEX(Assumptions!$H$8:$H$12,MATCH(B4173,Assumptions!$A$8:$A$12,0)))))</f>
        <v>0</v>
      </c>
      <c r="R4173" s="14">
        <f t="shared" ca="1" si="460"/>
        <v>0</v>
      </c>
      <c r="S4173" s="14">
        <f t="shared" ca="1" si="461"/>
        <v>59578318.800000004</v>
      </c>
      <c r="T4173" s="11" t="s">
        <v>25</v>
      </c>
      <c r="U4173" s="18" t="s">
        <v>26</v>
      </c>
    </row>
    <row r="4174" spans="1:21" ht="15" customHeight="1" x14ac:dyDescent="0.15">
      <c r="A4174" s="10" t="s">
        <v>4222</v>
      </c>
      <c r="B4174" s="11" t="s">
        <v>46</v>
      </c>
      <c r="C4174" s="11" t="s">
        <v>52</v>
      </c>
      <c r="D4174" s="12">
        <v>46060</v>
      </c>
      <c r="E4174" s="11">
        <v>4415</v>
      </c>
      <c r="F4174" s="11" t="s">
        <v>33</v>
      </c>
      <c r="G4174" s="13">
        <v>351836.26</v>
      </c>
      <c r="H4174" s="14">
        <f t="shared" si="455"/>
        <v>1553357087.9000001</v>
      </c>
      <c r="I4174" s="14">
        <f>IF(F4174="GHS",H4174,H4174*Assumptions!$B$4)</f>
        <v>1553357087.9000001</v>
      </c>
      <c r="J4174" s="15" t="str">
        <f>INDEX(Assumptions!$B$8:$B$12,MATCH(B4174,Assumptions!$A$8:$A$12,0))</f>
        <v>Specific Identification</v>
      </c>
      <c r="K4174" s="16">
        <f>G4174/(1-INDEX(Assumptions!$D$8:$D$12,MATCH(B4174,Assumptions!$A$8:$A$12,0)))</f>
        <v>451072.12820512819</v>
      </c>
      <c r="L4174" s="16">
        <f t="shared" si="456"/>
        <v>10555.087799999999</v>
      </c>
      <c r="M4174" s="16">
        <f t="shared" si="457"/>
        <v>22553.606410256412</v>
      </c>
      <c r="N4174" s="14">
        <f>E4174*(K4174-L4174-M4174)*IF(F4174="GHS",1,Assumptions!$B$4)</f>
        <v>1845308561.087359</v>
      </c>
      <c r="O4174" s="15">
        <f t="shared" ca="1" si="458"/>
        <v>226</v>
      </c>
      <c r="P4174" s="15" t="str">
        <f t="shared" ca="1" si="459"/>
        <v>181-365d</v>
      </c>
      <c r="Q4174" s="17">
        <f ca="1">IF(P4174="0-90d",0,IF(P4174="91-180d",INDEX(Assumptions!$F$8:$F$12,MATCH(B4174,Assumptions!$A$8:$A$12,0)),IF(P4174="181-365d",INDEX(Assumptions!$G$8:$G$12,MATCH(B4174,Assumptions!$A$8:$A$12,0)),INDEX(Assumptions!$H$8:$H$12,MATCH(B4174,Assumptions!$A$8:$A$12,0)))))</f>
        <v>0.05</v>
      </c>
      <c r="R4174" s="14">
        <f t="shared" ca="1" si="460"/>
        <v>77667854.395000011</v>
      </c>
      <c r="S4174" s="14">
        <f t="shared" ca="1" si="461"/>
        <v>1475689233.5050001</v>
      </c>
      <c r="T4174" s="11" t="s">
        <v>25</v>
      </c>
      <c r="U4174" s="18" t="s">
        <v>26</v>
      </c>
    </row>
    <row r="4175" spans="1:21" ht="15" customHeight="1" x14ac:dyDescent="0.15">
      <c r="A4175" s="10" t="s">
        <v>4223</v>
      </c>
      <c r="B4175" s="11" t="s">
        <v>22</v>
      </c>
      <c r="C4175" s="11" t="s">
        <v>81</v>
      </c>
      <c r="D4175" s="12">
        <v>46028</v>
      </c>
      <c r="E4175" s="11">
        <v>2084</v>
      </c>
      <c r="F4175" s="11" t="s">
        <v>24</v>
      </c>
      <c r="G4175" s="13">
        <v>33808.83</v>
      </c>
      <c r="H4175" s="14">
        <f t="shared" si="455"/>
        <v>70457601.719999999</v>
      </c>
      <c r="I4175" s="14">
        <f>IF(F4175="GHS",H4175,H4175*Assumptions!$B$4)</f>
        <v>760942098.57600009</v>
      </c>
      <c r="J4175" s="15" t="str">
        <f>INDEX(Assumptions!$B$8:$B$12,MATCH(B4175,Assumptions!$A$8:$A$12,0))</f>
        <v>FIFO</v>
      </c>
      <c r="K4175" s="16">
        <f>G4175/(1-INDEX(Assumptions!$D$8:$D$12,MATCH(B4175,Assumptions!$A$8:$A$12,0)))</f>
        <v>41230.280487804877</v>
      </c>
      <c r="L4175" s="16">
        <f t="shared" si="456"/>
        <v>1014.2649</v>
      </c>
      <c r="M4175" s="16">
        <f t="shared" si="457"/>
        <v>2061.5140243902438</v>
      </c>
      <c r="N4175" s="14">
        <f>E4175*(K4175-L4175-M4175)*IF(F4175="GHS",1,Assumptions!$B$4)</f>
        <v>858750997.58808589</v>
      </c>
      <c r="O4175" s="15">
        <f t="shared" ca="1" si="458"/>
        <v>258</v>
      </c>
      <c r="P4175" s="15" t="str">
        <f t="shared" ca="1" si="459"/>
        <v>181-365d</v>
      </c>
      <c r="Q4175" s="17">
        <f ca="1">IF(P4175="0-90d",0,IF(P4175="91-180d",INDEX(Assumptions!$F$8:$F$12,MATCH(B4175,Assumptions!$A$8:$A$12,0)),IF(P4175="181-365d",INDEX(Assumptions!$G$8:$G$12,MATCH(B4175,Assumptions!$A$8:$A$12,0)),INDEX(Assumptions!$H$8:$H$12,MATCH(B4175,Assumptions!$A$8:$A$12,0)))))</f>
        <v>0.15</v>
      </c>
      <c r="R4175" s="14">
        <f t="shared" ca="1" si="460"/>
        <v>114141314.78640001</v>
      </c>
      <c r="S4175" s="14">
        <f t="shared" ca="1" si="461"/>
        <v>646800783.78960013</v>
      </c>
      <c r="T4175" s="11" t="s">
        <v>25</v>
      </c>
      <c r="U4175" s="18" t="s">
        <v>26</v>
      </c>
    </row>
    <row r="4176" spans="1:21" ht="15" customHeight="1" x14ac:dyDescent="0.15">
      <c r="A4176" s="10" t="s">
        <v>4224</v>
      </c>
      <c r="B4176" s="11" t="s">
        <v>41</v>
      </c>
      <c r="C4176" s="11" t="s">
        <v>115</v>
      </c>
      <c r="D4176" s="12">
        <v>46006</v>
      </c>
      <c r="E4176" s="11">
        <v>202</v>
      </c>
      <c r="F4176" s="11" t="s">
        <v>33</v>
      </c>
      <c r="G4176" s="13">
        <v>1048.98</v>
      </c>
      <c r="H4176" s="14">
        <f t="shared" si="455"/>
        <v>211893.96</v>
      </c>
      <c r="I4176" s="14">
        <f>IF(F4176="GHS",H4176,H4176*Assumptions!$B$4)</f>
        <v>211893.96</v>
      </c>
      <c r="J4176" s="15" t="str">
        <f>INDEX(Assumptions!$B$8:$B$12,MATCH(B4176,Assumptions!$A$8:$A$12,0))</f>
        <v>Weighted Average</v>
      </c>
      <c r="K4176" s="16">
        <f>G4176/(1-INDEX(Assumptions!$D$8:$D$12,MATCH(B4176,Assumptions!$A$8:$A$12,0)))</f>
        <v>1613.8153846153846</v>
      </c>
      <c r="L4176" s="16">
        <f t="shared" si="456"/>
        <v>31.4694</v>
      </c>
      <c r="M4176" s="16">
        <f t="shared" si="457"/>
        <v>80.690769230769234</v>
      </c>
      <c r="N4176" s="14">
        <f>E4176*(K4176-L4176-M4176)*IF(F4176="GHS",1,Assumptions!$B$4)</f>
        <v>303334.35350769229</v>
      </c>
      <c r="O4176" s="15">
        <f t="shared" ca="1" si="458"/>
        <v>280</v>
      </c>
      <c r="P4176" s="15" t="str">
        <f t="shared" ca="1" si="459"/>
        <v>181-365d</v>
      </c>
      <c r="Q4176" s="17">
        <f ca="1">IF(P4176="0-90d",0,IF(P4176="91-180d",INDEX(Assumptions!$F$8:$F$12,MATCH(B4176,Assumptions!$A$8:$A$12,0)),IF(P4176="181-365d",INDEX(Assumptions!$G$8:$G$12,MATCH(B4176,Assumptions!$A$8:$A$12,0)),INDEX(Assumptions!$H$8:$H$12,MATCH(B4176,Assumptions!$A$8:$A$12,0)))))</f>
        <v>0.35</v>
      </c>
      <c r="R4176" s="14">
        <f t="shared" ca="1" si="460"/>
        <v>74162.885999999999</v>
      </c>
      <c r="S4176" s="14">
        <f t="shared" ca="1" si="461"/>
        <v>137731.07399999999</v>
      </c>
      <c r="T4176" s="11" t="s">
        <v>25</v>
      </c>
      <c r="U4176" s="18" t="s">
        <v>26</v>
      </c>
    </row>
    <row r="4177" spans="1:21" ht="15" customHeight="1" x14ac:dyDescent="0.15">
      <c r="A4177" s="10" t="s">
        <v>4225</v>
      </c>
      <c r="B4177" s="11" t="s">
        <v>31</v>
      </c>
      <c r="C4177" s="11" t="s">
        <v>32</v>
      </c>
      <c r="D4177" s="12">
        <v>45870</v>
      </c>
      <c r="E4177" s="11">
        <v>3096</v>
      </c>
      <c r="F4177" s="11" t="s">
        <v>33</v>
      </c>
      <c r="G4177" s="13">
        <v>1833.94</v>
      </c>
      <c r="H4177" s="14">
        <f t="shared" si="455"/>
        <v>5677878.2400000002</v>
      </c>
      <c r="I4177" s="14">
        <f>IF(F4177="GHS",H4177,H4177*Assumptions!$B$4)</f>
        <v>5677878.2400000002</v>
      </c>
      <c r="J4177" s="15" t="str">
        <f>INDEX(Assumptions!$B$8:$B$12,MATCH(B4177,Assumptions!$A$8:$A$12,0))</f>
        <v>Weighted Average</v>
      </c>
      <c r="K4177" s="16">
        <f>G4177/(1-INDEX(Assumptions!$D$8:$D$12,MATCH(B4177,Assumptions!$A$8:$A$12,0)))</f>
        <v>2547.1388888888891</v>
      </c>
      <c r="L4177" s="16">
        <f t="shared" si="456"/>
        <v>55.0182</v>
      </c>
      <c r="M4177" s="16">
        <f t="shared" si="457"/>
        <v>127.35694444444447</v>
      </c>
      <c r="N4177" s="14">
        <f>E4177*(K4177-L4177-M4177)*IF(F4177="GHS",1,Assumptions!$B$4)</f>
        <v>7321308.5528000016</v>
      </c>
      <c r="O4177" s="15">
        <f t="shared" ca="1" si="458"/>
        <v>416</v>
      </c>
      <c r="P4177" s="15" t="str">
        <f t="shared" ca="1" si="459"/>
        <v>365d+</v>
      </c>
      <c r="Q4177" s="17">
        <f ca="1">IF(P4177="0-90d",0,IF(P4177="91-180d",INDEX(Assumptions!$F$8:$F$12,MATCH(B4177,Assumptions!$A$8:$A$12,0)),IF(P4177="181-365d",INDEX(Assumptions!$G$8:$G$12,MATCH(B4177,Assumptions!$A$8:$A$12,0)),INDEX(Assumptions!$H$8:$H$12,MATCH(B4177,Assumptions!$A$8:$A$12,0)))))</f>
        <v>0.6</v>
      </c>
      <c r="R4177" s="14">
        <f t="shared" ca="1" si="460"/>
        <v>3406726.9440000001</v>
      </c>
      <c r="S4177" s="14">
        <f t="shared" ca="1" si="461"/>
        <v>2271151.2960000001</v>
      </c>
      <c r="T4177" s="11" t="s">
        <v>25</v>
      </c>
      <c r="U4177" s="18" t="s">
        <v>26</v>
      </c>
    </row>
    <row r="4178" spans="1:21" ht="15" customHeight="1" x14ac:dyDescent="0.15">
      <c r="A4178" s="10" t="s">
        <v>4226</v>
      </c>
      <c r="B4178" s="11" t="s">
        <v>31</v>
      </c>
      <c r="C4178" s="11" t="s">
        <v>63</v>
      </c>
      <c r="D4178" s="12">
        <v>46133</v>
      </c>
      <c r="E4178" s="11">
        <v>2045</v>
      </c>
      <c r="F4178" s="11" t="s">
        <v>33</v>
      </c>
      <c r="G4178" s="13">
        <v>2538.5300000000002</v>
      </c>
      <c r="H4178" s="14">
        <f t="shared" si="455"/>
        <v>5191293.8500000006</v>
      </c>
      <c r="I4178" s="14">
        <f>IF(F4178="GHS",H4178,H4178*Assumptions!$B$4)</f>
        <v>5191293.8500000006</v>
      </c>
      <c r="J4178" s="15" t="str">
        <f>INDEX(Assumptions!$B$8:$B$12,MATCH(B4178,Assumptions!$A$8:$A$12,0))</f>
        <v>Weighted Average</v>
      </c>
      <c r="K4178" s="16">
        <f>G4178/(1-INDEX(Assumptions!$D$8:$D$12,MATCH(B4178,Assumptions!$A$8:$A$12,0)))</f>
        <v>3525.7361111111113</v>
      </c>
      <c r="L4178" s="16">
        <f t="shared" si="456"/>
        <v>76.155900000000003</v>
      </c>
      <c r="M4178" s="16">
        <f t="shared" si="457"/>
        <v>176.28680555555559</v>
      </c>
      <c r="N4178" s="14">
        <f>E4178*(K4178-L4178-M4178)*IF(F4178="GHS",1,Assumptions!$B$4)</f>
        <v>6693885.0143611114</v>
      </c>
      <c r="O4178" s="15">
        <f t="shared" ca="1" si="458"/>
        <v>153</v>
      </c>
      <c r="P4178" s="15" t="str">
        <f t="shared" ca="1" si="459"/>
        <v>91-180d</v>
      </c>
      <c r="Q4178" s="17">
        <f ca="1">IF(P4178="0-90d",0,IF(P4178="91-180d",INDEX(Assumptions!$F$8:$F$12,MATCH(B4178,Assumptions!$A$8:$A$12,0)),IF(P4178="181-365d",INDEX(Assumptions!$G$8:$G$12,MATCH(B4178,Assumptions!$A$8:$A$12,0)),INDEX(Assumptions!$H$8:$H$12,MATCH(B4178,Assumptions!$A$8:$A$12,0)))))</f>
        <v>0.05</v>
      </c>
      <c r="R4178" s="14">
        <f t="shared" ca="1" si="460"/>
        <v>259564.69250000003</v>
      </c>
      <c r="S4178" s="14">
        <f t="shared" ca="1" si="461"/>
        <v>4931729.1575000007</v>
      </c>
      <c r="T4178" s="11" t="s">
        <v>25</v>
      </c>
      <c r="U4178" s="18" t="s">
        <v>26</v>
      </c>
    </row>
    <row r="4179" spans="1:21" ht="15" customHeight="1" x14ac:dyDescent="0.15">
      <c r="A4179" s="10" t="s">
        <v>4227</v>
      </c>
      <c r="B4179" s="11" t="s">
        <v>31</v>
      </c>
      <c r="C4179" s="11" t="s">
        <v>63</v>
      </c>
      <c r="D4179" s="12">
        <v>45761</v>
      </c>
      <c r="E4179" s="11">
        <v>1326</v>
      </c>
      <c r="F4179" s="11" t="s">
        <v>33</v>
      </c>
      <c r="G4179" s="13">
        <v>1978.12</v>
      </c>
      <c r="H4179" s="14">
        <f t="shared" si="455"/>
        <v>2622987.1199999996</v>
      </c>
      <c r="I4179" s="14">
        <f>IF(F4179="GHS",H4179,H4179*Assumptions!$B$4)</f>
        <v>2622987.1199999996</v>
      </c>
      <c r="J4179" s="15" t="str">
        <f>INDEX(Assumptions!$B$8:$B$12,MATCH(B4179,Assumptions!$A$8:$A$12,0))</f>
        <v>Weighted Average</v>
      </c>
      <c r="K4179" s="16">
        <f>G4179/(1-INDEX(Assumptions!$D$8:$D$12,MATCH(B4179,Assumptions!$A$8:$A$12,0)))</f>
        <v>2747.3888888888887</v>
      </c>
      <c r="L4179" s="16">
        <f t="shared" si="456"/>
        <v>59.343599999999995</v>
      </c>
      <c r="M4179" s="16">
        <f t="shared" si="457"/>
        <v>137.36944444444444</v>
      </c>
      <c r="N4179" s="14">
        <f>E4179*(K4179-L4179-M4179)*IF(F4179="GHS",1,Assumptions!$B$4)</f>
        <v>3382196.1697333329</v>
      </c>
      <c r="O4179" s="15">
        <f t="shared" ca="1" si="458"/>
        <v>525</v>
      </c>
      <c r="P4179" s="15" t="str">
        <f t="shared" ca="1" si="459"/>
        <v>365d+</v>
      </c>
      <c r="Q4179" s="17">
        <f ca="1">IF(P4179="0-90d",0,IF(P4179="91-180d",INDEX(Assumptions!$F$8:$F$12,MATCH(B4179,Assumptions!$A$8:$A$12,0)),IF(P4179="181-365d",INDEX(Assumptions!$G$8:$G$12,MATCH(B4179,Assumptions!$A$8:$A$12,0)),INDEX(Assumptions!$H$8:$H$12,MATCH(B4179,Assumptions!$A$8:$A$12,0)))))</f>
        <v>0.6</v>
      </c>
      <c r="R4179" s="14">
        <f t="shared" ca="1" si="460"/>
        <v>1573792.2719999996</v>
      </c>
      <c r="S4179" s="14">
        <f t="shared" ca="1" si="461"/>
        <v>1049194.848</v>
      </c>
      <c r="T4179" s="11" t="s">
        <v>25</v>
      </c>
      <c r="U4179" s="18" t="s">
        <v>26</v>
      </c>
    </row>
    <row r="4180" spans="1:21" ht="15" customHeight="1" x14ac:dyDescent="0.15">
      <c r="A4180" s="10" t="s">
        <v>4228</v>
      </c>
      <c r="B4180" s="11" t="s">
        <v>31</v>
      </c>
      <c r="C4180" s="11" t="s">
        <v>76</v>
      </c>
      <c r="D4180" s="12">
        <v>46066</v>
      </c>
      <c r="E4180" s="11">
        <v>1263</v>
      </c>
      <c r="F4180" s="11" t="s">
        <v>33</v>
      </c>
      <c r="G4180" s="13">
        <v>2705.96</v>
      </c>
      <c r="H4180" s="14">
        <f t="shared" si="455"/>
        <v>3417627.48</v>
      </c>
      <c r="I4180" s="14">
        <f>IF(F4180="GHS",H4180,H4180*Assumptions!$B$4)</f>
        <v>3417627.48</v>
      </c>
      <c r="J4180" s="15" t="str">
        <f>INDEX(Assumptions!$B$8:$B$12,MATCH(B4180,Assumptions!$A$8:$A$12,0))</f>
        <v>Weighted Average</v>
      </c>
      <c r="K4180" s="16">
        <f>G4180/(1-INDEX(Assumptions!$D$8:$D$12,MATCH(B4180,Assumptions!$A$8:$A$12,0)))</f>
        <v>3758.2777777777778</v>
      </c>
      <c r="L4180" s="16">
        <f t="shared" si="456"/>
        <v>81.178799999999995</v>
      </c>
      <c r="M4180" s="16">
        <f t="shared" si="457"/>
        <v>187.91388888888889</v>
      </c>
      <c r="N4180" s="14">
        <f>E4180*(K4180-L4180-M4180)*IF(F4180="GHS",1,Assumptions!$B$4)</f>
        <v>4406840.7672666665</v>
      </c>
      <c r="O4180" s="15">
        <f t="shared" ca="1" si="458"/>
        <v>220</v>
      </c>
      <c r="P4180" s="15" t="str">
        <f t="shared" ca="1" si="459"/>
        <v>181-365d</v>
      </c>
      <c r="Q4180" s="17">
        <f ca="1">IF(P4180="0-90d",0,IF(P4180="91-180d",INDEX(Assumptions!$F$8:$F$12,MATCH(B4180,Assumptions!$A$8:$A$12,0)),IF(P4180="181-365d",INDEX(Assumptions!$G$8:$G$12,MATCH(B4180,Assumptions!$A$8:$A$12,0)),INDEX(Assumptions!$H$8:$H$12,MATCH(B4180,Assumptions!$A$8:$A$12,0)))))</f>
        <v>0.2</v>
      </c>
      <c r="R4180" s="14">
        <f t="shared" ca="1" si="460"/>
        <v>683525.49600000004</v>
      </c>
      <c r="S4180" s="14">
        <f t="shared" ca="1" si="461"/>
        <v>2734101.9840000002</v>
      </c>
      <c r="T4180" s="11" t="s">
        <v>25</v>
      </c>
      <c r="U4180" s="18" t="s">
        <v>26</v>
      </c>
    </row>
    <row r="4181" spans="1:21" ht="15" customHeight="1" x14ac:dyDescent="0.15">
      <c r="A4181" s="10" t="s">
        <v>4229</v>
      </c>
      <c r="B4181" s="11" t="s">
        <v>22</v>
      </c>
      <c r="C4181" s="11" t="s">
        <v>23</v>
      </c>
      <c r="D4181" s="12">
        <v>45860</v>
      </c>
      <c r="E4181" s="11">
        <v>4444</v>
      </c>
      <c r="F4181" s="11" t="s">
        <v>24</v>
      </c>
      <c r="G4181" s="13">
        <v>29571.82</v>
      </c>
      <c r="H4181" s="14">
        <f t="shared" si="455"/>
        <v>131417168.08</v>
      </c>
      <c r="I4181" s="14">
        <f>IF(F4181="GHS",H4181,H4181*Assumptions!$B$4)</f>
        <v>1419305415.2640002</v>
      </c>
      <c r="J4181" s="15" t="str">
        <f>INDEX(Assumptions!$B$8:$B$12,MATCH(B4181,Assumptions!$A$8:$A$12,0))</f>
        <v>FIFO</v>
      </c>
      <c r="K4181" s="16">
        <f>G4181/(1-INDEX(Assumptions!$D$8:$D$12,MATCH(B4181,Assumptions!$A$8:$A$12,0)))</f>
        <v>36063.195121951219</v>
      </c>
      <c r="L4181" s="16">
        <f t="shared" si="456"/>
        <v>887.15459999999996</v>
      </c>
      <c r="M4181" s="16">
        <f t="shared" si="457"/>
        <v>1803.1597560975611</v>
      </c>
      <c r="N4181" s="14">
        <f>E4181*(K4181-L4181-M4181)*IF(F4181="GHS",1,Assumptions!$B$4)</f>
        <v>1601738086.9332995</v>
      </c>
      <c r="O4181" s="15">
        <f t="shared" ca="1" si="458"/>
        <v>426</v>
      </c>
      <c r="P4181" s="15" t="str">
        <f t="shared" ca="1" si="459"/>
        <v>365d+</v>
      </c>
      <c r="Q4181" s="17">
        <f ca="1">IF(P4181="0-90d",0,IF(P4181="91-180d",INDEX(Assumptions!$F$8:$F$12,MATCH(B4181,Assumptions!$A$8:$A$12,0)),IF(P4181="181-365d",INDEX(Assumptions!$G$8:$G$12,MATCH(B4181,Assumptions!$A$8:$A$12,0)),INDEX(Assumptions!$H$8:$H$12,MATCH(B4181,Assumptions!$A$8:$A$12,0)))))</f>
        <v>0.5</v>
      </c>
      <c r="R4181" s="14">
        <f t="shared" ca="1" si="460"/>
        <v>709652707.63200009</v>
      </c>
      <c r="S4181" s="14">
        <f t="shared" ca="1" si="461"/>
        <v>709652707.63200009</v>
      </c>
      <c r="T4181" s="11" t="s">
        <v>25</v>
      </c>
      <c r="U4181" s="18" t="s">
        <v>26</v>
      </c>
    </row>
    <row r="4182" spans="1:21" ht="15" customHeight="1" x14ac:dyDescent="0.15">
      <c r="A4182" s="10" t="s">
        <v>4230</v>
      </c>
      <c r="B4182" s="11" t="s">
        <v>22</v>
      </c>
      <c r="C4182" s="11" t="s">
        <v>81</v>
      </c>
      <c r="D4182" s="12">
        <v>46213</v>
      </c>
      <c r="E4182" s="11">
        <v>4652</v>
      </c>
      <c r="F4182" s="11" t="s">
        <v>24</v>
      </c>
      <c r="G4182" s="13">
        <v>25707.48</v>
      </c>
      <c r="H4182" s="14">
        <f t="shared" si="455"/>
        <v>119591196.95999999</v>
      </c>
      <c r="I4182" s="14">
        <f>IF(F4182="GHS",H4182,H4182*Assumptions!$B$4)</f>
        <v>1291584927.168</v>
      </c>
      <c r="J4182" s="15" t="str">
        <f>INDEX(Assumptions!$B$8:$B$12,MATCH(B4182,Assumptions!$A$8:$A$12,0))</f>
        <v>FIFO</v>
      </c>
      <c r="K4182" s="16">
        <f>G4182/(1-INDEX(Assumptions!$D$8:$D$12,MATCH(B4182,Assumptions!$A$8:$A$12,0)))</f>
        <v>31350.585365853654</v>
      </c>
      <c r="L4182" s="16">
        <f t="shared" si="456"/>
        <v>771.22439999999995</v>
      </c>
      <c r="M4182" s="16">
        <f t="shared" si="457"/>
        <v>1567.5292682926829</v>
      </c>
      <c r="N4182" s="14">
        <f>E4182*(K4182-L4182-M4182)*IF(F4182="GHS",1,Assumptions!$B$4)</f>
        <v>1457600843.4161792</v>
      </c>
      <c r="O4182" s="15">
        <f t="shared" ca="1" si="458"/>
        <v>73</v>
      </c>
      <c r="P4182" s="15" t="str">
        <f t="shared" ca="1" si="459"/>
        <v>0-90d</v>
      </c>
      <c r="Q4182" s="17">
        <f ca="1">IF(P4182="0-90d",0,IF(P4182="91-180d",INDEX(Assumptions!$F$8:$F$12,MATCH(B4182,Assumptions!$A$8:$A$12,0)),IF(P4182="181-365d",INDEX(Assumptions!$G$8:$G$12,MATCH(B4182,Assumptions!$A$8:$A$12,0)),INDEX(Assumptions!$H$8:$H$12,MATCH(B4182,Assumptions!$A$8:$A$12,0)))))</f>
        <v>0</v>
      </c>
      <c r="R4182" s="14">
        <f t="shared" ca="1" si="460"/>
        <v>0</v>
      </c>
      <c r="S4182" s="14">
        <f t="shared" si="461"/>
        <v>0</v>
      </c>
      <c r="T4182" s="11" t="s">
        <v>39</v>
      </c>
      <c r="U4182" s="18" t="s">
        <v>26</v>
      </c>
    </row>
    <row r="4183" spans="1:21" ht="15" customHeight="1" x14ac:dyDescent="0.15">
      <c r="A4183" s="10" t="s">
        <v>4231</v>
      </c>
      <c r="B4183" s="11" t="s">
        <v>41</v>
      </c>
      <c r="C4183" s="11" t="s">
        <v>44</v>
      </c>
      <c r="D4183" s="12">
        <v>45823</v>
      </c>
      <c r="E4183" s="11">
        <v>3335</v>
      </c>
      <c r="F4183" s="11" t="s">
        <v>33</v>
      </c>
      <c r="G4183" s="13">
        <v>537.64</v>
      </c>
      <c r="H4183" s="14">
        <f t="shared" si="455"/>
        <v>1793029.4</v>
      </c>
      <c r="I4183" s="14">
        <f>IF(F4183="GHS",H4183,H4183*Assumptions!$B$4)</f>
        <v>1793029.4</v>
      </c>
      <c r="J4183" s="15" t="str">
        <f>INDEX(Assumptions!$B$8:$B$12,MATCH(B4183,Assumptions!$A$8:$A$12,0))</f>
        <v>Weighted Average</v>
      </c>
      <c r="K4183" s="16">
        <f>G4183/(1-INDEX(Assumptions!$D$8:$D$12,MATCH(B4183,Assumptions!$A$8:$A$12,0)))</f>
        <v>827.13846153846146</v>
      </c>
      <c r="L4183" s="16">
        <f t="shared" si="456"/>
        <v>16.129199999999997</v>
      </c>
      <c r="M4183" s="16">
        <f t="shared" si="457"/>
        <v>41.356923076923074</v>
      </c>
      <c r="N4183" s="14">
        <f>E4183*(K4183-L4183-M4183)*IF(F4183="GHS",1,Assumptions!$B$4)</f>
        <v>2566790.5487692305</v>
      </c>
      <c r="O4183" s="15">
        <f t="shared" ca="1" si="458"/>
        <v>463</v>
      </c>
      <c r="P4183" s="15" t="str">
        <f t="shared" ca="1" si="459"/>
        <v>365d+</v>
      </c>
      <c r="Q4183" s="17">
        <f ca="1">IF(P4183="0-90d",0,IF(P4183="91-180d",INDEX(Assumptions!$F$8:$F$12,MATCH(B4183,Assumptions!$A$8:$A$12,0)),IF(P4183="181-365d",INDEX(Assumptions!$G$8:$G$12,MATCH(B4183,Assumptions!$A$8:$A$12,0)),INDEX(Assumptions!$H$8:$H$12,MATCH(B4183,Assumptions!$A$8:$A$12,0)))))</f>
        <v>0.8</v>
      </c>
      <c r="R4183" s="14">
        <f t="shared" ca="1" si="460"/>
        <v>1434423.52</v>
      </c>
      <c r="S4183" s="14">
        <f t="shared" ca="1" si="461"/>
        <v>358605.87999999989</v>
      </c>
      <c r="T4183" s="11" t="s">
        <v>25</v>
      </c>
      <c r="U4183" s="18" t="s">
        <v>26</v>
      </c>
    </row>
    <row r="4184" spans="1:21" ht="15" customHeight="1" x14ac:dyDescent="0.15">
      <c r="A4184" s="10" t="s">
        <v>4232</v>
      </c>
      <c r="B4184" s="11" t="s">
        <v>22</v>
      </c>
      <c r="C4184" s="11" t="s">
        <v>23</v>
      </c>
      <c r="D4184" s="12">
        <v>46063</v>
      </c>
      <c r="E4184" s="11">
        <v>535</v>
      </c>
      <c r="F4184" s="11" t="s">
        <v>24</v>
      </c>
      <c r="G4184" s="13">
        <v>28135.95</v>
      </c>
      <c r="H4184" s="14">
        <f t="shared" si="455"/>
        <v>15052733.25</v>
      </c>
      <c r="I4184" s="14">
        <f>IF(F4184="GHS",H4184,H4184*Assumptions!$B$4)</f>
        <v>162569519.10000002</v>
      </c>
      <c r="J4184" s="15" t="str">
        <f>INDEX(Assumptions!$B$8:$B$12,MATCH(B4184,Assumptions!$A$8:$A$12,0))</f>
        <v>FIFO</v>
      </c>
      <c r="K4184" s="16">
        <f>G4184/(1-INDEX(Assumptions!$D$8:$D$12,MATCH(B4184,Assumptions!$A$8:$A$12,0)))</f>
        <v>34312.134146341465</v>
      </c>
      <c r="L4184" s="16">
        <f t="shared" si="456"/>
        <v>844.07849999999996</v>
      </c>
      <c r="M4184" s="16">
        <f t="shared" si="457"/>
        <v>1715.6067073170734</v>
      </c>
      <c r="N4184" s="14">
        <f>E4184*(K4184-L4184-M4184)*IF(F4184="GHS",1,Assumptions!$B$4)</f>
        <v>183465649.9696829</v>
      </c>
      <c r="O4184" s="15">
        <f t="shared" ca="1" si="458"/>
        <v>223</v>
      </c>
      <c r="P4184" s="15" t="str">
        <f t="shared" ca="1" si="459"/>
        <v>181-365d</v>
      </c>
      <c r="Q4184" s="17">
        <f ca="1">IF(P4184="0-90d",0,IF(P4184="91-180d",INDEX(Assumptions!$F$8:$F$12,MATCH(B4184,Assumptions!$A$8:$A$12,0)),IF(P4184="181-365d",INDEX(Assumptions!$G$8:$G$12,MATCH(B4184,Assumptions!$A$8:$A$12,0)),INDEX(Assumptions!$H$8:$H$12,MATCH(B4184,Assumptions!$A$8:$A$12,0)))))</f>
        <v>0.15</v>
      </c>
      <c r="R4184" s="14">
        <f t="shared" ca="1" si="460"/>
        <v>24385427.865000002</v>
      </c>
      <c r="S4184" s="14">
        <f t="shared" ca="1" si="461"/>
        <v>138184091.23500001</v>
      </c>
      <c r="T4184" s="11" t="s">
        <v>25</v>
      </c>
      <c r="U4184" s="18" t="s">
        <v>26</v>
      </c>
    </row>
    <row r="4185" spans="1:21" ht="15" customHeight="1" x14ac:dyDescent="0.15">
      <c r="A4185" s="10" t="s">
        <v>4233</v>
      </c>
      <c r="B4185" s="11" t="s">
        <v>31</v>
      </c>
      <c r="C4185" s="11" t="s">
        <v>32</v>
      </c>
      <c r="D4185" s="12">
        <v>45844</v>
      </c>
      <c r="E4185" s="11">
        <v>4192</v>
      </c>
      <c r="F4185" s="11" t="s">
        <v>33</v>
      </c>
      <c r="G4185" s="13">
        <v>1563.04</v>
      </c>
      <c r="H4185" s="14">
        <f t="shared" si="455"/>
        <v>6552263.6799999997</v>
      </c>
      <c r="I4185" s="14">
        <f>IF(F4185="GHS",H4185,H4185*Assumptions!$B$4)</f>
        <v>6552263.6799999997</v>
      </c>
      <c r="J4185" s="15" t="str">
        <f>INDEX(Assumptions!$B$8:$B$12,MATCH(B4185,Assumptions!$A$8:$A$12,0))</f>
        <v>Weighted Average</v>
      </c>
      <c r="K4185" s="16">
        <f>G4185/(1-INDEX(Assumptions!$D$8:$D$12,MATCH(B4185,Assumptions!$A$8:$A$12,0)))</f>
        <v>2170.8888888888891</v>
      </c>
      <c r="L4185" s="16">
        <f t="shared" si="456"/>
        <v>46.891199999999998</v>
      </c>
      <c r="M4185" s="16">
        <f t="shared" si="457"/>
        <v>108.54444444444447</v>
      </c>
      <c r="N4185" s="14">
        <f>E4185*(K4185-L4185-M4185)*IF(F4185="GHS",1,Assumptions!$B$4)</f>
        <v>8448780.0007111114</v>
      </c>
      <c r="O4185" s="15">
        <f t="shared" ca="1" si="458"/>
        <v>442</v>
      </c>
      <c r="P4185" s="15" t="str">
        <f t="shared" ca="1" si="459"/>
        <v>365d+</v>
      </c>
      <c r="Q4185" s="17">
        <f ca="1">IF(P4185="0-90d",0,IF(P4185="91-180d",INDEX(Assumptions!$F$8:$F$12,MATCH(B4185,Assumptions!$A$8:$A$12,0)),IF(P4185="181-365d",INDEX(Assumptions!$G$8:$G$12,MATCH(B4185,Assumptions!$A$8:$A$12,0)),INDEX(Assumptions!$H$8:$H$12,MATCH(B4185,Assumptions!$A$8:$A$12,0)))))</f>
        <v>0.6</v>
      </c>
      <c r="R4185" s="14">
        <f t="shared" ca="1" si="460"/>
        <v>3931358.2079999996</v>
      </c>
      <c r="S4185" s="14">
        <f t="shared" ca="1" si="461"/>
        <v>2620905.4720000001</v>
      </c>
      <c r="T4185" s="11" t="s">
        <v>25</v>
      </c>
      <c r="U4185" s="18" t="s">
        <v>26</v>
      </c>
    </row>
    <row r="4186" spans="1:21" ht="15" customHeight="1" x14ac:dyDescent="0.15">
      <c r="A4186" s="10" t="s">
        <v>4234</v>
      </c>
      <c r="B4186" s="11" t="s">
        <v>22</v>
      </c>
      <c r="C4186" s="11" t="s">
        <v>81</v>
      </c>
      <c r="D4186" s="12">
        <v>45911</v>
      </c>
      <c r="E4186" s="11">
        <v>3501</v>
      </c>
      <c r="F4186" s="11" t="s">
        <v>24</v>
      </c>
      <c r="G4186" s="13">
        <v>41557.99</v>
      </c>
      <c r="H4186" s="14">
        <f t="shared" si="455"/>
        <v>145494522.98999998</v>
      </c>
      <c r="I4186" s="14">
        <f>IF(F4186="GHS",H4186,H4186*Assumptions!$B$4)</f>
        <v>1571340848.2919998</v>
      </c>
      <c r="J4186" s="15" t="str">
        <f>INDEX(Assumptions!$B$8:$B$12,MATCH(B4186,Assumptions!$A$8:$A$12,0))</f>
        <v>FIFO</v>
      </c>
      <c r="K4186" s="16">
        <f>G4186/(1-INDEX(Assumptions!$D$8:$D$12,MATCH(B4186,Assumptions!$A$8:$A$12,0)))</f>
        <v>50680.475609756089</v>
      </c>
      <c r="L4186" s="16">
        <f t="shared" si="456"/>
        <v>1246.7396999999999</v>
      </c>
      <c r="M4186" s="16">
        <f t="shared" si="457"/>
        <v>2534.0237804878047</v>
      </c>
      <c r="N4186" s="14">
        <f>E4186*(K4186-L4186-M4186)*IF(F4186="GHS",1,Assumptions!$B$4)</f>
        <v>1773315635.3773375</v>
      </c>
      <c r="O4186" s="15">
        <f t="shared" ca="1" si="458"/>
        <v>375</v>
      </c>
      <c r="P4186" s="15" t="str">
        <f t="shared" ca="1" si="459"/>
        <v>365d+</v>
      </c>
      <c r="Q4186" s="17">
        <f ca="1">IF(P4186="0-90d",0,IF(P4186="91-180d",INDEX(Assumptions!$F$8:$F$12,MATCH(B4186,Assumptions!$A$8:$A$12,0)),IF(P4186="181-365d",INDEX(Assumptions!$G$8:$G$12,MATCH(B4186,Assumptions!$A$8:$A$12,0)),INDEX(Assumptions!$H$8:$H$12,MATCH(B4186,Assumptions!$A$8:$A$12,0)))))</f>
        <v>0.5</v>
      </c>
      <c r="R4186" s="14">
        <f t="shared" ca="1" si="460"/>
        <v>785670424.14599991</v>
      </c>
      <c r="S4186" s="14">
        <f t="shared" si="461"/>
        <v>0</v>
      </c>
      <c r="T4186" s="11" t="s">
        <v>39</v>
      </c>
      <c r="U4186" s="18" t="s">
        <v>36</v>
      </c>
    </row>
    <row r="4187" spans="1:21" ht="15" customHeight="1" x14ac:dyDescent="0.15">
      <c r="A4187" s="10" t="s">
        <v>4235</v>
      </c>
      <c r="B4187" s="11" t="s">
        <v>31</v>
      </c>
      <c r="C4187" s="11" t="s">
        <v>76</v>
      </c>
      <c r="D4187" s="12">
        <v>45949</v>
      </c>
      <c r="E4187" s="11">
        <v>2025</v>
      </c>
      <c r="F4187" s="11" t="s">
        <v>33</v>
      </c>
      <c r="G4187" s="13">
        <v>3528.81</v>
      </c>
      <c r="H4187" s="14">
        <f t="shared" si="455"/>
        <v>7145840.25</v>
      </c>
      <c r="I4187" s="14">
        <f>IF(F4187="GHS",H4187,H4187*Assumptions!$B$4)</f>
        <v>7145840.25</v>
      </c>
      <c r="J4187" s="15" t="str">
        <f>INDEX(Assumptions!$B$8:$B$12,MATCH(B4187,Assumptions!$A$8:$A$12,0))</f>
        <v>Weighted Average</v>
      </c>
      <c r="K4187" s="16">
        <f>G4187/(1-INDEX(Assumptions!$D$8:$D$12,MATCH(B4187,Assumptions!$A$8:$A$12,0)))</f>
        <v>4901.125</v>
      </c>
      <c r="L4187" s="16">
        <f t="shared" si="456"/>
        <v>105.8643</v>
      </c>
      <c r="M4187" s="16">
        <f t="shared" si="457"/>
        <v>245.05625000000001</v>
      </c>
      <c r="N4187" s="14">
        <f>E4187*(K4187-L4187-M4187)*IF(F4187="GHS",1,Assumptions!$B$4)</f>
        <v>9214164.0112500004</v>
      </c>
      <c r="O4187" s="15">
        <f t="shared" ca="1" si="458"/>
        <v>337</v>
      </c>
      <c r="P4187" s="15" t="str">
        <f t="shared" ca="1" si="459"/>
        <v>181-365d</v>
      </c>
      <c r="Q4187" s="17">
        <f ca="1">IF(P4187="0-90d",0,IF(P4187="91-180d",INDEX(Assumptions!$F$8:$F$12,MATCH(B4187,Assumptions!$A$8:$A$12,0)),IF(P4187="181-365d",INDEX(Assumptions!$G$8:$G$12,MATCH(B4187,Assumptions!$A$8:$A$12,0)),INDEX(Assumptions!$H$8:$H$12,MATCH(B4187,Assumptions!$A$8:$A$12,0)))))</f>
        <v>0.2</v>
      </c>
      <c r="R4187" s="14">
        <f t="shared" ca="1" si="460"/>
        <v>1429168.05</v>
      </c>
      <c r="S4187" s="14">
        <f t="shared" ca="1" si="461"/>
        <v>5716672.2000000002</v>
      </c>
      <c r="T4187" s="11" t="s">
        <v>25</v>
      </c>
      <c r="U4187" s="18" t="s">
        <v>26</v>
      </c>
    </row>
    <row r="4188" spans="1:21" ht="15" customHeight="1" x14ac:dyDescent="0.15">
      <c r="A4188" s="10" t="s">
        <v>4236</v>
      </c>
      <c r="B4188" s="11" t="s">
        <v>31</v>
      </c>
      <c r="C4188" s="11" t="s">
        <v>76</v>
      </c>
      <c r="D4188" s="12">
        <v>46025</v>
      </c>
      <c r="E4188" s="11">
        <v>992</v>
      </c>
      <c r="F4188" s="11" t="s">
        <v>33</v>
      </c>
      <c r="G4188" s="13">
        <v>5106.68</v>
      </c>
      <c r="H4188" s="14">
        <f t="shared" si="455"/>
        <v>5065826.5600000005</v>
      </c>
      <c r="I4188" s="14">
        <f>IF(F4188="GHS",H4188,H4188*Assumptions!$B$4)</f>
        <v>5065826.5600000005</v>
      </c>
      <c r="J4188" s="15" t="str">
        <f>INDEX(Assumptions!$B$8:$B$12,MATCH(B4188,Assumptions!$A$8:$A$12,0))</f>
        <v>Weighted Average</v>
      </c>
      <c r="K4188" s="16">
        <f>G4188/(1-INDEX(Assumptions!$D$8:$D$12,MATCH(B4188,Assumptions!$A$8:$A$12,0)))</f>
        <v>7092.6111111111122</v>
      </c>
      <c r="L4188" s="16">
        <f t="shared" si="456"/>
        <v>153.2004</v>
      </c>
      <c r="M4188" s="16">
        <f t="shared" si="457"/>
        <v>354.63055555555565</v>
      </c>
      <c r="N4188" s="14">
        <f>E4188*(K4188-L4188-M4188)*IF(F4188="GHS",1,Assumptions!$B$4)</f>
        <v>6532101.9143111128</v>
      </c>
      <c r="O4188" s="15">
        <f t="shared" ca="1" si="458"/>
        <v>261</v>
      </c>
      <c r="P4188" s="15" t="str">
        <f t="shared" ca="1" si="459"/>
        <v>181-365d</v>
      </c>
      <c r="Q4188" s="17">
        <f ca="1">IF(P4188="0-90d",0,IF(P4188="91-180d",INDEX(Assumptions!$F$8:$F$12,MATCH(B4188,Assumptions!$A$8:$A$12,0)),IF(P4188="181-365d",INDEX(Assumptions!$G$8:$G$12,MATCH(B4188,Assumptions!$A$8:$A$12,0)),INDEX(Assumptions!$H$8:$H$12,MATCH(B4188,Assumptions!$A$8:$A$12,0)))))</f>
        <v>0.2</v>
      </c>
      <c r="R4188" s="14">
        <f t="shared" ca="1" si="460"/>
        <v>1013165.3120000002</v>
      </c>
      <c r="S4188" s="14">
        <f t="shared" ca="1" si="461"/>
        <v>4052661.2480000006</v>
      </c>
      <c r="T4188" s="11" t="s">
        <v>25</v>
      </c>
      <c r="U4188" s="18" t="s">
        <v>26</v>
      </c>
    </row>
    <row r="4189" spans="1:21" ht="15" customHeight="1" x14ac:dyDescent="0.15">
      <c r="A4189" s="10" t="s">
        <v>4237</v>
      </c>
      <c r="B4189" s="11" t="s">
        <v>22</v>
      </c>
      <c r="C4189" s="11" t="s">
        <v>81</v>
      </c>
      <c r="D4189" s="12">
        <v>46204</v>
      </c>
      <c r="E4189" s="11">
        <v>2787</v>
      </c>
      <c r="F4189" s="11" t="s">
        <v>24</v>
      </c>
      <c r="G4189" s="13">
        <v>44475.94</v>
      </c>
      <c r="H4189" s="14">
        <f t="shared" si="455"/>
        <v>123954444.78</v>
      </c>
      <c r="I4189" s="14">
        <f>IF(F4189="GHS",H4189,H4189*Assumptions!$B$4)</f>
        <v>1338708003.6240001</v>
      </c>
      <c r="J4189" s="15" t="str">
        <f>INDEX(Assumptions!$B$8:$B$12,MATCH(B4189,Assumptions!$A$8:$A$12,0))</f>
        <v>FIFO</v>
      </c>
      <c r="K4189" s="16">
        <f>G4189/(1-INDEX(Assumptions!$D$8:$D$12,MATCH(B4189,Assumptions!$A$8:$A$12,0)))</f>
        <v>54238.951219512193</v>
      </c>
      <c r="L4189" s="16">
        <f t="shared" si="456"/>
        <v>1334.2782</v>
      </c>
      <c r="M4189" s="16">
        <f t="shared" si="457"/>
        <v>2711.94756097561</v>
      </c>
      <c r="N4189" s="14">
        <f>E4189*(K4189-L4189-M4189)*IF(F4189="GHS",1,Assumptions!$B$4)</f>
        <v>1510780959.2117679</v>
      </c>
      <c r="O4189" s="15">
        <f t="shared" ca="1" si="458"/>
        <v>82</v>
      </c>
      <c r="P4189" s="15" t="str">
        <f t="shared" ca="1" si="459"/>
        <v>0-90d</v>
      </c>
      <c r="Q4189" s="17">
        <f ca="1">IF(P4189="0-90d",0,IF(P4189="91-180d",INDEX(Assumptions!$F$8:$F$12,MATCH(B4189,Assumptions!$A$8:$A$12,0)),IF(P4189="181-365d",INDEX(Assumptions!$G$8:$G$12,MATCH(B4189,Assumptions!$A$8:$A$12,0)),INDEX(Assumptions!$H$8:$H$12,MATCH(B4189,Assumptions!$A$8:$A$12,0)))))</f>
        <v>0</v>
      </c>
      <c r="R4189" s="14">
        <f t="shared" ca="1" si="460"/>
        <v>0</v>
      </c>
      <c r="S4189" s="14">
        <f t="shared" ca="1" si="461"/>
        <v>1338708003.6240001</v>
      </c>
      <c r="T4189" s="11" t="s">
        <v>25</v>
      </c>
      <c r="U4189" s="18" t="s">
        <v>26</v>
      </c>
    </row>
    <row r="4190" spans="1:21" ht="15" customHeight="1" x14ac:dyDescent="0.15">
      <c r="A4190" s="10" t="s">
        <v>4238</v>
      </c>
      <c r="B4190" s="11" t="s">
        <v>22</v>
      </c>
      <c r="C4190" s="11" t="s">
        <v>81</v>
      </c>
      <c r="D4190" s="12">
        <v>46166</v>
      </c>
      <c r="E4190" s="11">
        <v>1981</v>
      </c>
      <c r="F4190" s="11" t="s">
        <v>24</v>
      </c>
      <c r="G4190" s="13">
        <v>15435.4</v>
      </c>
      <c r="H4190" s="14">
        <f t="shared" si="455"/>
        <v>30577527.399999999</v>
      </c>
      <c r="I4190" s="14">
        <f>IF(F4190="GHS",H4190,H4190*Assumptions!$B$4)</f>
        <v>330237295.92000002</v>
      </c>
      <c r="J4190" s="15" t="str">
        <f>INDEX(Assumptions!$B$8:$B$12,MATCH(B4190,Assumptions!$A$8:$A$12,0))</f>
        <v>FIFO</v>
      </c>
      <c r="K4190" s="16">
        <f>G4190/(1-INDEX(Assumptions!$D$8:$D$12,MATCH(B4190,Assumptions!$A$8:$A$12,0)))</f>
        <v>18823.658536585364</v>
      </c>
      <c r="L4190" s="16">
        <f t="shared" si="456"/>
        <v>463.06199999999995</v>
      </c>
      <c r="M4190" s="16">
        <f t="shared" si="457"/>
        <v>941.18292682926824</v>
      </c>
      <c r="N4190" s="14">
        <f>E4190*(K4190-L4190-M4190)*IF(F4190="GHS",1,Assumptions!$B$4)</f>
        <v>372684870.29800969</v>
      </c>
      <c r="O4190" s="15">
        <f t="shared" ca="1" si="458"/>
        <v>120</v>
      </c>
      <c r="P4190" s="15" t="str">
        <f t="shared" ca="1" si="459"/>
        <v>91-180d</v>
      </c>
      <c r="Q4190" s="17">
        <f ca="1">IF(P4190="0-90d",0,IF(P4190="91-180d",INDEX(Assumptions!$F$8:$F$12,MATCH(B4190,Assumptions!$A$8:$A$12,0)),IF(P4190="181-365d",INDEX(Assumptions!$G$8:$G$12,MATCH(B4190,Assumptions!$A$8:$A$12,0)),INDEX(Assumptions!$H$8:$H$12,MATCH(B4190,Assumptions!$A$8:$A$12,0)))))</f>
        <v>0.03</v>
      </c>
      <c r="R4190" s="14">
        <f t="shared" ca="1" si="460"/>
        <v>9907118.8775999993</v>
      </c>
      <c r="S4190" s="14">
        <f t="shared" ca="1" si="461"/>
        <v>320330177.0424</v>
      </c>
      <c r="T4190" s="11" t="s">
        <v>25</v>
      </c>
      <c r="U4190" s="18" t="s">
        <v>26</v>
      </c>
    </row>
    <row r="4191" spans="1:21" ht="15" customHeight="1" x14ac:dyDescent="0.15">
      <c r="A4191" s="10" t="s">
        <v>4239</v>
      </c>
      <c r="B4191" s="11" t="s">
        <v>41</v>
      </c>
      <c r="C4191" s="11" t="s">
        <v>42</v>
      </c>
      <c r="D4191" s="12">
        <v>45768</v>
      </c>
      <c r="E4191" s="11">
        <v>1201</v>
      </c>
      <c r="F4191" s="11" t="s">
        <v>33</v>
      </c>
      <c r="G4191" s="13">
        <v>567.29</v>
      </c>
      <c r="H4191" s="14">
        <f t="shared" si="455"/>
        <v>681315.28999999992</v>
      </c>
      <c r="I4191" s="14">
        <f>IF(F4191="GHS",H4191,H4191*Assumptions!$B$4)</f>
        <v>681315.28999999992</v>
      </c>
      <c r="J4191" s="15" t="str">
        <f>INDEX(Assumptions!$B$8:$B$12,MATCH(B4191,Assumptions!$A$8:$A$12,0))</f>
        <v>Weighted Average</v>
      </c>
      <c r="K4191" s="16">
        <f>G4191/(1-INDEX(Assumptions!$D$8:$D$12,MATCH(B4191,Assumptions!$A$8:$A$12,0)))</f>
        <v>872.7538461538461</v>
      </c>
      <c r="L4191" s="16">
        <f t="shared" si="456"/>
        <v>17.018699999999999</v>
      </c>
      <c r="M4191" s="16">
        <f t="shared" si="457"/>
        <v>43.637692307692305</v>
      </c>
      <c r="N4191" s="14">
        <f>E4191*(K4191-L4191-M4191)*IF(F4191="GHS",1,Assumptions!$B$4)</f>
        <v>975329.04206923069</v>
      </c>
      <c r="O4191" s="15">
        <f t="shared" ca="1" si="458"/>
        <v>518</v>
      </c>
      <c r="P4191" s="15" t="str">
        <f t="shared" ca="1" si="459"/>
        <v>365d+</v>
      </c>
      <c r="Q4191" s="17">
        <f ca="1">IF(P4191="0-90d",0,IF(P4191="91-180d",INDEX(Assumptions!$F$8:$F$12,MATCH(B4191,Assumptions!$A$8:$A$12,0)),IF(P4191="181-365d",INDEX(Assumptions!$G$8:$G$12,MATCH(B4191,Assumptions!$A$8:$A$12,0)),INDEX(Assumptions!$H$8:$H$12,MATCH(B4191,Assumptions!$A$8:$A$12,0)))))</f>
        <v>0.8</v>
      </c>
      <c r="R4191" s="14">
        <f t="shared" ca="1" si="460"/>
        <v>545052.23199999996</v>
      </c>
      <c r="S4191" s="14">
        <f t="shared" ca="1" si="461"/>
        <v>136263.05799999996</v>
      </c>
      <c r="T4191" s="11" t="s">
        <v>25</v>
      </c>
      <c r="U4191" s="18" t="s">
        <v>26</v>
      </c>
    </row>
    <row r="4192" spans="1:21" ht="15" customHeight="1" x14ac:dyDescent="0.15">
      <c r="A4192" s="10" t="s">
        <v>4240</v>
      </c>
      <c r="B4192" s="11" t="s">
        <v>41</v>
      </c>
      <c r="C4192" s="11" t="s">
        <v>42</v>
      </c>
      <c r="D4192" s="12">
        <v>45976</v>
      </c>
      <c r="E4192" s="11">
        <v>2102</v>
      </c>
      <c r="F4192" s="11" t="s">
        <v>33</v>
      </c>
      <c r="G4192" s="13">
        <v>531.49</v>
      </c>
      <c r="H4192" s="14">
        <f t="shared" si="455"/>
        <v>1117191.98</v>
      </c>
      <c r="I4192" s="14">
        <f>IF(F4192="GHS",H4192,H4192*Assumptions!$B$4)</f>
        <v>1117191.98</v>
      </c>
      <c r="J4192" s="15" t="str">
        <f>INDEX(Assumptions!$B$8:$B$12,MATCH(B4192,Assumptions!$A$8:$A$12,0))</f>
        <v>Weighted Average</v>
      </c>
      <c r="K4192" s="16">
        <f>G4192/(1-INDEX(Assumptions!$D$8:$D$12,MATCH(B4192,Assumptions!$A$8:$A$12,0)))</f>
        <v>817.67692307692312</v>
      </c>
      <c r="L4192" s="16">
        <f t="shared" si="456"/>
        <v>15.944699999999999</v>
      </c>
      <c r="M4192" s="16">
        <f t="shared" si="457"/>
        <v>40.883846153846157</v>
      </c>
      <c r="N4192" s="14">
        <f>E4192*(K4192-L4192-M4192)*IF(F4192="GHS",1,Assumptions!$B$4)</f>
        <v>1599303.2882923076</v>
      </c>
      <c r="O4192" s="15">
        <f t="shared" ca="1" si="458"/>
        <v>310</v>
      </c>
      <c r="P4192" s="15" t="str">
        <f t="shared" ca="1" si="459"/>
        <v>181-365d</v>
      </c>
      <c r="Q4192" s="17">
        <f ca="1">IF(P4192="0-90d",0,IF(P4192="91-180d",INDEX(Assumptions!$F$8:$F$12,MATCH(B4192,Assumptions!$A$8:$A$12,0)),IF(P4192="181-365d",INDEX(Assumptions!$G$8:$G$12,MATCH(B4192,Assumptions!$A$8:$A$12,0)),INDEX(Assumptions!$H$8:$H$12,MATCH(B4192,Assumptions!$A$8:$A$12,0)))))</f>
        <v>0.35</v>
      </c>
      <c r="R4192" s="14">
        <f t="shared" ca="1" si="460"/>
        <v>391017.19299999997</v>
      </c>
      <c r="S4192" s="14">
        <f t="shared" ca="1" si="461"/>
        <v>726174.78700000001</v>
      </c>
      <c r="T4192" s="11" t="s">
        <v>25</v>
      </c>
      <c r="U4192" s="18" t="s">
        <v>26</v>
      </c>
    </row>
    <row r="4193" spans="1:21" ht="15" customHeight="1" x14ac:dyDescent="0.15">
      <c r="A4193" s="10" t="s">
        <v>4241</v>
      </c>
      <c r="B4193" s="11" t="s">
        <v>31</v>
      </c>
      <c r="C4193" s="11" t="s">
        <v>76</v>
      </c>
      <c r="D4193" s="12">
        <v>45873</v>
      </c>
      <c r="E4193" s="11">
        <v>388</v>
      </c>
      <c r="F4193" s="11" t="s">
        <v>33</v>
      </c>
      <c r="G4193" s="13">
        <v>1434.66</v>
      </c>
      <c r="H4193" s="14">
        <f t="shared" si="455"/>
        <v>556648.08000000007</v>
      </c>
      <c r="I4193" s="14">
        <f>IF(F4193="GHS",H4193,H4193*Assumptions!$B$4)</f>
        <v>556648.08000000007</v>
      </c>
      <c r="J4193" s="15" t="str">
        <f>INDEX(Assumptions!$B$8:$B$12,MATCH(B4193,Assumptions!$A$8:$A$12,0))</f>
        <v>Weighted Average</v>
      </c>
      <c r="K4193" s="16">
        <f>G4193/(1-INDEX(Assumptions!$D$8:$D$12,MATCH(B4193,Assumptions!$A$8:$A$12,0)))</f>
        <v>1992.5833333333335</v>
      </c>
      <c r="L4193" s="16">
        <f t="shared" si="456"/>
        <v>43.0398</v>
      </c>
      <c r="M4193" s="16">
        <f t="shared" si="457"/>
        <v>99.629166666666677</v>
      </c>
      <c r="N4193" s="14">
        <f>E4193*(K4193-L4193-M4193)*IF(F4193="GHS",1,Assumptions!$B$4)</f>
        <v>717766.77426666673</v>
      </c>
      <c r="O4193" s="15">
        <f t="shared" ca="1" si="458"/>
        <v>413</v>
      </c>
      <c r="P4193" s="15" t="str">
        <f t="shared" ca="1" si="459"/>
        <v>365d+</v>
      </c>
      <c r="Q4193" s="17">
        <f ca="1">IF(P4193="0-90d",0,IF(P4193="91-180d",INDEX(Assumptions!$F$8:$F$12,MATCH(B4193,Assumptions!$A$8:$A$12,0)),IF(P4193="181-365d",INDEX(Assumptions!$G$8:$G$12,MATCH(B4193,Assumptions!$A$8:$A$12,0)),INDEX(Assumptions!$H$8:$H$12,MATCH(B4193,Assumptions!$A$8:$A$12,0)))))</f>
        <v>0.6</v>
      </c>
      <c r="R4193" s="14">
        <f t="shared" ca="1" si="460"/>
        <v>333988.84800000006</v>
      </c>
      <c r="S4193" s="14">
        <f t="shared" ca="1" si="461"/>
        <v>222659.23200000002</v>
      </c>
      <c r="T4193" s="11" t="s">
        <v>25</v>
      </c>
      <c r="U4193" s="18" t="s">
        <v>36</v>
      </c>
    </row>
    <row r="4194" spans="1:21" ht="15" customHeight="1" x14ac:dyDescent="0.15">
      <c r="A4194" s="10" t="s">
        <v>4242</v>
      </c>
      <c r="B4194" s="11" t="s">
        <v>41</v>
      </c>
      <c r="C4194" s="11" t="s">
        <v>49</v>
      </c>
      <c r="D4194" s="12">
        <v>45825</v>
      </c>
      <c r="E4194" s="11">
        <v>4912</v>
      </c>
      <c r="F4194" s="11" t="s">
        <v>33</v>
      </c>
      <c r="G4194" s="13">
        <v>184.44</v>
      </c>
      <c r="H4194" s="14">
        <f t="shared" si="455"/>
        <v>905969.28</v>
      </c>
      <c r="I4194" s="14">
        <f>IF(F4194="GHS",H4194,H4194*Assumptions!$B$4)</f>
        <v>905969.28</v>
      </c>
      <c r="J4194" s="15" t="str">
        <f>INDEX(Assumptions!$B$8:$B$12,MATCH(B4194,Assumptions!$A$8:$A$12,0))</f>
        <v>Weighted Average</v>
      </c>
      <c r="K4194" s="16">
        <f>G4194/(1-INDEX(Assumptions!$D$8:$D$12,MATCH(B4194,Assumptions!$A$8:$A$12,0)))</f>
        <v>283.75384615384615</v>
      </c>
      <c r="L4194" s="16">
        <f t="shared" si="456"/>
        <v>5.5331999999999999</v>
      </c>
      <c r="M4194" s="16">
        <f t="shared" si="457"/>
        <v>14.187692307692309</v>
      </c>
      <c r="N4194" s="14">
        <f>E4194*(K4194-L4194-M4194)*IF(F4194="GHS",1,Assumptions!$B$4)</f>
        <v>1296929.8692923076</v>
      </c>
      <c r="O4194" s="15">
        <f t="shared" ca="1" si="458"/>
        <v>461</v>
      </c>
      <c r="P4194" s="15" t="str">
        <f t="shared" ca="1" si="459"/>
        <v>365d+</v>
      </c>
      <c r="Q4194" s="17">
        <f ca="1">IF(P4194="0-90d",0,IF(P4194="91-180d",INDEX(Assumptions!$F$8:$F$12,MATCH(B4194,Assumptions!$A$8:$A$12,0)),IF(P4194="181-365d",INDEX(Assumptions!$G$8:$G$12,MATCH(B4194,Assumptions!$A$8:$A$12,0)),INDEX(Assumptions!$H$8:$H$12,MATCH(B4194,Assumptions!$A$8:$A$12,0)))))</f>
        <v>0.8</v>
      </c>
      <c r="R4194" s="14">
        <f t="shared" ca="1" si="460"/>
        <v>724775.42400000012</v>
      </c>
      <c r="S4194" s="14">
        <f t="shared" ca="1" si="461"/>
        <v>181193.85599999991</v>
      </c>
      <c r="T4194" s="11" t="s">
        <v>50</v>
      </c>
      <c r="U4194" s="18" t="s">
        <v>26</v>
      </c>
    </row>
    <row r="4195" spans="1:21" ht="15" customHeight="1" x14ac:dyDescent="0.15">
      <c r="A4195" s="10" t="s">
        <v>4243</v>
      </c>
      <c r="B4195" s="11" t="s">
        <v>46</v>
      </c>
      <c r="C4195" s="11" t="s">
        <v>119</v>
      </c>
      <c r="D4195" s="12">
        <v>46057</v>
      </c>
      <c r="E4195" s="11">
        <v>4259</v>
      </c>
      <c r="F4195" s="11" t="s">
        <v>33</v>
      </c>
      <c r="G4195" s="13">
        <v>1453150.55</v>
      </c>
      <c r="H4195" s="14">
        <f t="shared" si="455"/>
        <v>6188968192.4499998</v>
      </c>
      <c r="I4195" s="14">
        <f>IF(F4195="GHS",H4195,H4195*Assumptions!$B$4)</f>
        <v>6188968192.4499998</v>
      </c>
      <c r="J4195" s="15" t="str">
        <f>INDEX(Assumptions!$B$8:$B$12,MATCH(B4195,Assumptions!$A$8:$A$12,0))</f>
        <v>Specific Identification</v>
      </c>
      <c r="K4195" s="16">
        <f>G4195/(1-INDEX(Assumptions!$D$8:$D$12,MATCH(B4195,Assumptions!$A$8:$A$12,0)))</f>
        <v>1863013.5256410257</v>
      </c>
      <c r="L4195" s="16">
        <f t="shared" si="456"/>
        <v>43594.516499999998</v>
      </c>
      <c r="M4195" s="16">
        <f t="shared" si="457"/>
        <v>93150.676282051296</v>
      </c>
      <c r="N4195" s="14">
        <f>E4195*(K4195-L4195-M4195)*IF(F4195="GHS",1,Assumptions!$B$4)</f>
        <v>7352176829.6463728</v>
      </c>
      <c r="O4195" s="15">
        <f t="shared" ca="1" si="458"/>
        <v>229</v>
      </c>
      <c r="P4195" s="15" t="str">
        <f t="shared" ca="1" si="459"/>
        <v>181-365d</v>
      </c>
      <c r="Q4195" s="17">
        <f ca="1">IF(P4195="0-90d",0,IF(P4195="91-180d",INDEX(Assumptions!$F$8:$F$12,MATCH(B4195,Assumptions!$A$8:$A$12,0)),IF(P4195="181-365d",INDEX(Assumptions!$G$8:$G$12,MATCH(B4195,Assumptions!$A$8:$A$12,0)),INDEX(Assumptions!$H$8:$H$12,MATCH(B4195,Assumptions!$A$8:$A$12,0)))))</f>
        <v>0.05</v>
      </c>
      <c r="R4195" s="14">
        <f t="shared" ca="1" si="460"/>
        <v>309448409.6225</v>
      </c>
      <c r="S4195" s="14">
        <f t="shared" ca="1" si="461"/>
        <v>5879519782.8274994</v>
      </c>
      <c r="T4195" s="11" t="s">
        <v>25</v>
      </c>
      <c r="U4195" s="18" t="s">
        <v>26</v>
      </c>
    </row>
    <row r="4196" spans="1:21" ht="15" customHeight="1" x14ac:dyDescent="0.15">
      <c r="A4196" s="10" t="s">
        <v>4244</v>
      </c>
      <c r="B4196" s="11" t="s">
        <v>22</v>
      </c>
      <c r="C4196" s="11" t="s">
        <v>23</v>
      </c>
      <c r="D4196" s="12">
        <v>46098</v>
      </c>
      <c r="E4196" s="11">
        <v>3332</v>
      </c>
      <c r="F4196" s="11" t="s">
        <v>24</v>
      </c>
      <c r="G4196" s="13">
        <v>7993.48</v>
      </c>
      <c r="H4196" s="14">
        <f t="shared" si="455"/>
        <v>26634275.359999999</v>
      </c>
      <c r="I4196" s="14">
        <f>IF(F4196="GHS",H4196,H4196*Assumptions!$B$4)</f>
        <v>287650173.88800001</v>
      </c>
      <c r="J4196" s="15" t="str">
        <f>INDEX(Assumptions!$B$8:$B$12,MATCH(B4196,Assumptions!$A$8:$A$12,0))</f>
        <v>FIFO</v>
      </c>
      <c r="K4196" s="16">
        <f>G4196/(1-INDEX(Assumptions!$D$8:$D$12,MATCH(B4196,Assumptions!$A$8:$A$12,0)))</f>
        <v>9748.1463414634127</v>
      </c>
      <c r="L4196" s="16">
        <f t="shared" si="456"/>
        <v>239.80439999999999</v>
      </c>
      <c r="M4196" s="16">
        <f t="shared" si="457"/>
        <v>487.40731707317065</v>
      </c>
      <c r="N4196" s="14">
        <f>E4196*(K4196-L4196-M4196)*IF(F4196="GHS",1,Assumptions!$B$4)</f>
        <v>324623745.01945752</v>
      </c>
      <c r="O4196" s="15">
        <f t="shared" ca="1" si="458"/>
        <v>188</v>
      </c>
      <c r="P4196" s="15" t="str">
        <f t="shared" ca="1" si="459"/>
        <v>181-365d</v>
      </c>
      <c r="Q4196" s="17">
        <f ca="1">IF(P4196="0-90d",0,IF(P4196="91-180d",INDEX(Assumptions!$F$8:$F$12,MATCH(B4196,Assumptions!$A$8:$A$12,0)),IF(P4196="181-365d",INDEX(Assumptions!$G$8:$G$12,MATCH(B4196,Assumptions!$A$8:$A$12,0)),INDEX(Assumptions!$H$8:$H$12,MATCH(B4196,Assumptions!$A$8:$A$12,0)))))</f>
        <v>0.15</v>
      </c>
      <c r="R4196" s="14">
        <f t="shared" ca="1" si="460"/>
        <v>43147526.0832</v>
      </c>
      <c r="S4196" s="14">
        <f t="shared" si="461"/>
        <v>0</v>
      </c>
      <c r="T4196" s="11" t="s">
        <v>39</v>
      </c>
      <c r="U4196" s="18" t="s">
        <v>26</v>
      </c>
    </row>
    <row r="4197" spans="1:21" ht="15" customHeight="1" x14ac:dyDescent="0.15">
      <c r="A4197" s="10" t="s">
        <v>4245</v>
      </c>
      <c r="B4197" s="11" t="s">
        <v>46</v>
      </c>
      <c r="C4197" s="11" t="s">
        <v>119</v>
      </c>
      <c r="D4197" s="12">
        <v>45947</v>
      </c>
      <c r="E4197" s="11">
        <v>3797</v>
      </c>
      <c r="F4197" s="11" t="s">
        <v>33</v>
      </c>
      <c r="G4197" s="13">
        <v>516825.47</v>
      </c>
      <c r="H4197" s="14">
        <f t="shared" si="455"/>
        <v>1962386309.5899999</v>
      </c>
      <c r="I4197" s="14">
        <f>IF(F4197="GHS",H4197,H4197*Assumptions!$B$4)</f>
        <v>1962386309.5899999</v>
      </c>
      <c r="J4197" s="15" t="str">
        <f>INDEX(Assumptions!$B$8:$B$12,MATCH(B4197,Assumptions!$A$8:$A$12,0))</f>
        <v>Specific Identification</v>
      </c>
      <c r="K4197" s="16">
        <f>G4197/(1-INDEX(Assumptions!$D$8:$D$12,MATCH(B4197,Assumptions!$A$8:$A$12,0)))</f>
        <v>662596.75641025638</v>
      </c>
      <c r="L4197" s="16">
        <f t="shared" si="456"/>
        <v>15504.764099999999</v>
      </c>
      <c r="M4197" s="16">
        <f t="shared" si="457"/>
        <v>33129.837820512817</v>
      </c>
      <c r="N4197" s="14">
        <f>E4197*(K4197-L4197-M4197)*IF(F4197="GHS",1,Assumptions!$B$4)</f>
        <v>2331214300.5975561</v>
      </c>
      <c r="O4197" s="15">
        <f t="shared" ca="1" si="458"/>
        <v>339</v>
      </c>
      <c r="P4197" s="15" t="str">
        <f t="shared" ca="1" si="459"/>
        <v>181-365d</v>
      </c>
      <c r="Q4197" s="17">
        <f ca="1">IF(P4197="0-90d",0,IF(P4197="91-180d",INDEX(Assumptions!$F$8:$F$12,MATCH(B4197,Assumptions!$A$8:$A$12,0)),IF(P4197="181-365d",INDEX(Assumptions!$G$8:$G$12,MATCH(B4197,Assumptions!$A$8:$A$12,0)),INDEX(Assumptions!$H$8:$H$12,MATCH(B4197,Assumptions!$A$8:$A$12,0)))))</f>
        <v>0.05</v>
      </c>
      <c r="R4197" s="14">
        <f t="shared" ca="1" si="460"/>
        <v>98119315.479499996</v>
      </c>
      <c r="S4197" s="14">
        <f t="shared" ca="1" si="461"/>
        <v>1864266994.1104999</v>
      </c>
      <c r="T4197" s="11" t="s">
        <v>25</v>
      </c>
      <c r="U4197" s="18" t="s">
        <v>36</v>
      </c>
    </row>
    <row r="4198" spans="1:21" ht="15" customHeight="1" x14ac:dyDescent="0.15">
      <c r="A4198" s="10" t="s">
        <v>4246</v>
      </c>
      <c r="B4198" s="11" t="s">
        <v>41</v>
      </c>
      <c r="C4198" s="11" t="s">
        <v>42</v>
      </c>
      <c r="D4198" s="12">
        <v>46075</v>
      </c>
      <c r="E4198" s="11">
        <v>1363</v>
      </c>
      <c r="F4198" s="11" t="s">
        <v>33</v>
      </c>
      <c r="G4198" s="13">
        <v>429.74</v>
      </c>
      <c r="H4198" s="14">
        <f t="shared" si="455"/>
        <v>585735.62</v>
      </c>
      <c r="I4198" s="14">
        <f>IF(F4198="GHS",H4198,H4198*Assumptions!$B$4)</f>
        <v>585735.62</v>
      </c>
      <c r="J4198" s="15" t="str">
        <f>INDEX(Assumptions!$B$8:$B$12,MATCH(B4198,Assumptions!$A$8:$A$12,0))</f>
        <v>Weighted Average</v>
      </c>
      <c r="K4198" s="16">
        <f>G4198/(1-INDEX(Assumptions!$D$8:$D$12,MATCH(B4198,Assumptions!$A$8:$A$12,0)))</f>
        <v>661.13846153846157</v>
      </c>
      <c r="L4198" s="16">
        <f t="shared" si="456"/>
        <v>12.892199999999999</v>
      </c>
      <c r="M4198" s="16">
        <f t="shared" si="457"/>
        <v>33.056923076923077</v>
      </c>
      <c r="N4198" s="14">
        <f>E4198*(K4198-L4198-M4198)*IF(F4198="GHS",1,Assumptions!$B$4)</f>
        <v>838503.06832307694</v>
      </c>
      <c r="O4198" s="15">
        <f t="shared" ca="1" si="458"/>
        <v>211</v>
      </c>
      <c r="P4198" s="15" t="str">
        <f t="shared" ca="1" si="459"/>
        <v>181-365d</v>
      </c>
      <c r="Q4198" s="17">
        <f ca="1">IF(P4198="0-90d",0,IF(P4198="91-180d",INDEX(Assumptions!$F$8:$F$12,MATCH(B4198,Assumptions!$A$8:$A$12,0)),IF(P4198="181-365d",INDEX(Assumptions!$G$8:$G$12,MATCH(B4198,Assumptions!$A$8:$A$12,0)),INDEX(Assumptions!$H$8:$H$12,MATCH(B4198,Assumptions!$A$8:$A$12,0)))))</f>
        <v>0.35</v>
      </c>
      <c r="R4198" s="14">
        <f t="shared" ca="1" si="460"/>
        <v>205007.46699999998</v>
      </c>
      <c r="S4198" s="14">
        <f t="shared" ca="1" si="461"/>
        <v>380728.15300000005</v>
      </c>
      <c r="T4198" s="11" t="s">
        <v>25</v>
      </c>
      <c r="U4198" s="18" t="s">
        <v>26</v>
      </c>
    </row>
    <row r="4199" spans="1:21" ht="15" customHeight="1" x14ac:dyDescent="0.15">
      <c r="A4199" s="10" t="s">
        <v>4247</v>
      </c>
      <c r="B4199" s="11" t="s">
        <v>46</v>
      </c>
      <c r="C4199" s="11" t="s">
        <v>47</v>
      </c>
      <c r="D4199" s="12">
        <v>46132</v>
      </c>
      <c r="E4199" s="11">
        <v>493</v>
      </c>
      <c r="F4199" s="11" t="s">
        <v>33</v>
      </c>
      <c r="G4199" s="13">
        <v>604191.31000000006</v>
      </c>
      <c r="H4199" s="14">
        <f t="shared" si="455"/>
        <v>297866315.83000004</v>
      </c>
      <c r="I4199" s="14">
        <f>IF(F4199="GHS",H4199,H4199*Assumptions!$B$4)</f>
        <v>297866315.83000004</v>
      </c>
      <c r="J4199" s="15" t="str">
        <f>INDEX(Assumptions!$B$8:$B$12,MATCH(B4199,Assumptions!$A$8:$A$12,0))</f>
        <v>Specific Identification</v>
      </c>
      <c r="K4199" s="16">
        <f>G4199/(1-INDEX(Assumptions!$D$8:$D$12,MATCH(B4199,Assumptions!$A$8:$A$12,0)))</f>
        <v>774604.24358974362</v>
      </c>
      <c r="L4199" s="16">
        <f t="shared" si="456"/>
        <v>18125.739300000001</v>
      </c>
      <c r="M4199" s="16">
        <f t="shared" si="457"/>
        <v>38730.212179487185</v>
      </c>
      <c r="N4199" s="14">
        <f>E4199*(K4199-L4199-M4199)*IF(F4199="GHS",1,Assumptions!$B$4)</f>
        <v>353849908.01035643</v>
      </c>
      <c r="O4199" s="15">
        <f t="shared" ca="1" si="458"/>
        <v>154</v>
      </c>
      <c r="P4199" s="15" t="str">
        <f t="shared" ca="1" si="459"/>
        <v>91-180d</v>
      </c>
      <c r="Q4199" s="17">
        <f ca="1">IF(P4199="0-90d",0,IF(P4199="91-180d",INDEX(Assumptions!$F$8:$F$12,MATCH(B4199,Assumptions!$A$8:$A$12,0)),IF(P4199="181-365d",INDEX(Assumptions!$G$8:$G$12,MATCH(B4199,Assumptions!$A$8:$A$12,0)),INDEX(Assumptions!$H$8:$H$12,MATCH(B4199,Assumptions!$A$8:$A$12,0)))))</f>
        <v>0</v>
      </c>
      <c r="R4199" s="14">
        <f t="shared" ca="1" si="460"/>
        <v>0</v>
      </c>
      <c r="S4199" s="14">
        <f t="shared" si="461"/>
        <v>0</v>
      </c>
      <c r="T4199" s="11" t="s">
        <v>39</v>
      </c>
      <c r="U4199" s="18" t="s">
        <v>26</v>
      </c>
    </row>
    <row r="4200" spans="1:21" ht="15" customHeight="1" x14ac:dyDescent="0.15">
      <c r="A4200" s="10" t="s">
        <v>4248</v>
      </c>
      <c r="B4200" s="11" t="s">
        <v>31</v>
      </c>
      <c r="C4200" s="11" t="s">
        <v>63</v>
      </c>
      <c r="D4200" s="12">
        <v>46164</v>
      </c>
      <c r="E4200" s="11">
        <v>3397</v>
      </c>
      <c r="F4200" s="11" t="s">
        <v>33</v>
      </c>
      <c r="G4200" s="13">
        <v>1064.6500000000001</v>
      </c>
      <c r="H4200" s="14">
        <f t="shared" si="455"/>
        <v>3616616.0500000003</v>
      </c>
      <c r="I4200" s="14">
        <f>IF(F4200="GHS",H4200,H4200*Assumptions!$B$4)</f>
        <v>3616616.0500000003</v>
      </c>
      <c r="J4200" s="15" t="str">
        <f>INDEX(Assumptions!$B$8:$B$12,MATCH(B4200,Assumptions!$A$8:$A$12,0))</f>
        <v>Weighted Average</v>
      </c>
      <c r="K4200" s="16">
        <f>G4200/(1-INDEX(Assumptions!$D$8:$D$12,MATCH(B4200,Assumptions!$A$8:$A$12,0)))</f>
        <v>1478.6805555555557</v>
      </c>
      <c r="L4200" s="16">
        <f t="shared" si="456"/>
        <v>31.939500000000002</v>
      </c>
      <c r="M4200" s="16">
        <f t="shared" si="457"/>
        <v>73.934027777777786</v>
      </c>
      <c r="N4200" s="14">
        <f>E4200*(K4200-L4200-M4200)*IF(F4200="GHS",1,Assumptions!$B$4)</f>
        <v>4663425.4733611112</v>
      </c>
      <c r="O4200" s="15">
        <f t="shared" ca="1" si="458"/>
        <v>122</v>
      </c>
      <c r="P4200" s="15" t="str">
        <f t="shared" ca="1" si="459"/>
        <v>91-180d</v>
      </c>
      <c r="Q4200" s="17">
        <f ca="1">IF(P4200="0-90d",0,IF(P4200="91-180d",INDEX(Assumptions!$F$8:$F$12,MATCH(B4200,Assumptions!$A$8:$A$12,0)),IF(P4200="181-365d",INDEX(Assumptions!$G$8:$G$12,MATCH(B4200,Assumptions!$A$8:$A$12,0)),INDEX(Assumptions!$H$8:$H$12,MATCH(B4200,Assumptions!$A$8:$A$12,0)))))</f>
        <v>0.05</v>
      </c>
      <c r="R4200" s="14">
        <f t="shared" ca="1" si="460"/>
        <v>180830.80250000002</v>
      </c>
      <c r="S4200" s="14">
        <f t="shared" ca="1" si="461"/>
        <v>3435785.2475000001</v>
      </c>
      <c r="T4200" s="11" t="s">
        <v>25</v>
      </c>
      <c r="U4200" s="18" t="s">
        <v>26</v>
      </c>
    </row>
    <row r="4201" spans="1:21" ht="15" customHeight="1" x14ac:dyDescent="0.15">
      <c r="A4201" s="10" t="s">
        <v>4249</v>
      </c>
      <c r="B4201" s="11" t="s">
        <v>31</v>
      </c>
      <c r="C4201" s="11" t="s">
        <v>76</v>
      </c>
      <c r="D4201" s="12">
        <v>46112</v>
      </c>
      <c r="E4201" s="11">
        <v>555</v>
      </c>
      <c r="F4201" s="11" t="s">
        <v>33</v>
      </c>
      <c r="G4201" s="13">
        <v>4282.09</v>
      </c>
      <c r="H4201" s="14">
        <f t="shared" si="455"/>
        <v>2376559.9500000002</v>
      </c>
      <c r="I4201" s="14">
        <f>IF(F4201="GHS",H4201,H4201*Assumptions!$B$4)</f>
        <v>2376559.9500000002</v>
      </c>
      <c r="J4201" s="15" t="str">
        <f>INDEX(Assumptions!$B$8:$B$12,MATCH(B4201,Assumptions!$A$8:$A$12,0))</f>
        <v>Weighted Average</v>
      </c>
      <c r="K4201" s="16">
        <f>G4201/(1-INDEX(Assumptions!$D$8:$D$12,MATCH(B4201,Assumptions!$A$8:$A$12,0)))</f>
        <v>5947.3472222222226</v>
      </c>
      <c r="L4201" s="16">
        <f t="shared" si="456"/>
        <v>128.46270000000001</v>
      </c>
      <c r="M4201" s="16">
        <f t="shared" si="457"/>
        <v>297.36736111111117</v>
      </c>
      <c r="N4201" s="14">
        <f>E4201*(K4201-L4201-M4201)*IF(F4201="GHS",1,Assumptions!$B$4)</f>
        <v>3064442.0244166669</v>
      </c>
      <c r="O4201" s="15">
        <f t="shared" ca="1" si="458"/>
        <v>174</v>
      </c>
      <c r="P4201" s="15" t="str">
        <f t="shared" ca="1" si="459"/>
        <v>91-180d</v>
      </c>
      <c r="Q4201" s="17">
        <f ca="1">IF(P4201="0-90d",0,IF(P4201="91-180d",INDEX(Assumptions!$F$8:$F$12,MATCH(B4201,Assumptions!$A$8:$A$12,0)),IF(P4201="181-365d",INDEX(Assumptions!$G$8:$G$12,MATCH(B4201,Assumptions!$A$8:$A$12,0)),INDEX(Assumptions!$H$8:$H$12,MATCH(B4201,Assumptions!$A$8:$A$12,0)))))</f>
        <v>0.05</v>
      </c>
      <c r="R4201" s="14">
        <f t="shared" ca="1" si="460"/>
        <v>118827.99750000001</v>
      </c>
      <c r="S4201" s="14">
        <f t="shared" si="461"/>
        <v>0</v>
      </c>
      <c r="T4201" s="11" t="s">
        <v>39</v>
      </c>
      <c r="U4201" s="18" t="s">
        <v>26</v>
      </c>
    </row>
    <row r="4202" spans="1:21" ht="15" customHeight="1" x14ac:dyDescent="0.15">
      <c r="A4202" s="10" t="s">
        <v>4250</v>
      </c>
      <c r="B4202" s="11" t="s">
        <v>31</v>
      </c>
      <c r="C4202" s="11" t="s">
        <v>63</v>
      </c>
      <c r="D4202" s="12">
        <v>45905</v>
      </c>
      <c r="E4202" s="11">
        <v>2789</v>
      </c>
      <c r="F4202" s="11" t="s">
        <v>33</v>
      </c>
      <c r="G4202" s="13">
        <v>2169.08</v>
      </c>
      <c r="H4202" s="14">
        <f t="shared" si="455"/>
        <v>6049564.1200000001</v>
      </c>
      <c r="I4202" s="14">
        <f>IF(F4202="GHS",H4202,H4202*Assumptions!$B$4)</f>
        <v>6049564.1200000001</v>
      </c>
      <c r="J4202" s="15" t="str">
        <f>INDEX(Assumptions!$B$8:$B$12,MATCH(B4202,Assumptions!$A$8:$A$12,0))</f>
        <v>Weighted Average</v>
      </c>
      <c r="K4202" s="16">
        <f>G4202/(1-INDEX(Assumptions!$D$8:$D$12,MATCH(B4202,Assumptions!$A$8:$A$12,0)))</f>
        <v>3012.6111111111113</v>
      </c>
      <c r="L4202" s="16">
        <f t="shared" si="456"/>
        <v>65.072400000000002</v>
      </c>
      <c r="M4202" s="16">
        <f t="shared" si="457"/>
        <v>150.63055555555556</v>
      </c>
      <c r="N4202" s="14">
        <f>E4202*(K4202-L4202-M4202)*IF(F4202="GHS",1,Assumptions!$B$4)</f>
        <v>7800576.8458444448</v>
      </c>
      <c r="O4202" s="15">
        <f t="shared" ca="1" si="458"/>
        <v>381</v>
      </c>
      <c r="P4202" s="15" t="str">
        <f t="shared" ca="1" si="459"/>
        <v>365d+</v>
      </c>
      <c r="Q4202" s="17">
        <f ca="1">IF(P4202="0-90d",0,IF(P4202="91-180d",INDEX(Assumptions!$F$8:$F$12,MATCH(B4202,Assumptions!$A$8:$A$12,0)),IF(P4202="181-365d",INDEX(Assumptions!$G$8:$G$12,MATCH(B4202,Assumptions!$A$8:$A$12,0)),INDEX(Assumptions!$H$8:$H$12,MATCH(B4202,Assumptions!$A$8:$A$12,0)))))</f>
        <v>0.6</v>
      </c>
      <c r="R4202" s="14">
        <f t="shared" ca="1" si="460"/>
        <v>3629738.4720000001</v>
      </c>
      <c r="S4202" s="14">
        <f t="shared" ca="1" si="461"/>
        <v>2419825.648</v>
      </c>
      <c r="T4202" s="11" t="s">
        <v>25</v>
      </c>
      <c r="U4202" s="18" t="s">
        <v>26</v>
      </c>
    </row>
    <row r="4203" spans="1:21" ht="15" customHeight="1" x14ac:dyDescent="0.15">
      <c r="A4203" s="10" t="s">
        <v>4251</v>
      </c>
      <c r="B4203" s="11" t="s">
        <v>41</v>
      </c>
      <c r="C4203" s="11" t="s">
        <v>44</v>
      </c>
      <c r="D4203" s="12">
        <v>46077</v>
      </c>
      <c r="E4203" s="11">
        <v>2745</v>
      </c>
      <c r="F4203" s="11" t="s">
        <v>33</v>
      </c>
      <c r="G4203" s="13">
        <v>457.67</v>
      </c>
      <c r="H4203" s="14">
        <f t="shared" si="455"/>
        <v>1256304.1500000001</v>
      </c>
      <c r="I4203" s="14">
        <f>IF(F4203="GHS",H4203,H4203*Assumptions!$B$4)</f>
        <v>1256304.1500000001</v>
      </c>
      <c r="J4203" s="15" t="str">
        <f>INDEX(Assumptions!$B$8:$B$12,MATCH(B4203,Assumptions!$A$8:$A$12,0))</f>
        <v>Weighted Average</v>
      </c>
      <c r="K4203" s="16">
        <f>G4203/(1-INDEX(Assumptions!$D$8:$D$12,MATCH(B4203,Assumptions!$A$8:$A$12,0)))</f>
        <v>704.10769230769233</v>
      </c>
      <c r="L4203" s="16">
        <f t="shared" si="456"/>
        <v>13.7301</v>
      </c>
      <c r="M4203" s="16">
        <f t="shared" si="457"/>
        <v>35.205384615384617</v>
      </c>
      <c r="N4203" s="14">
        <f>E4203*(K4203-L4203-M4203)*IF(F4203="GHS",1,Assumptions!$B$4)</f>
        <v>1798447.7101153845</v>
      </c>
      <c r="O4203" s="15">
        <f t="shared" ca="1" si="458"/>
        <v>209</v>
      </c>
      <c r="P4203" s="15" t="str">
        <f t="shared" ca="1" si="459"/>
        <v>181-365d</v>
      </c>
      <c r="Q4203" s="17">
        <f ca="1">IF(P4203="0-90d",0,IF(P4203="91-180d",INDEX(Assumptions!$F$8:$F$12,MATCH(B4203,Assumptions!$A$8:$A$12,0)),IF(P4203="181-365d",INDEX(Assumptions!$G$8:$G$12,MATCH(B4203,Assumptions!$A$8:$A$12,0)),INDEX(Assumptions!$H$8:$H$12,MATCH(B4203,Assumptions!$A$8:$A$12,0)))))</f>
        <v>0.35</v>
      </c>
      <c r="R4203" s="14">
        <f t="shared" ca="1" si="460"/>
        <v>439706.45250000001</v>
      </c>
      <c r="S4203" s="14">
        <f t="shared" ca="1" si="461"/>
        <v>816597.69750000013</v>
      </c>
      <c r="T4203" s="11" t="s">
        <v>25</v>
      </c>
      <c r="U4203" s="18" t="s">
        <v>26</v>
      </c>
    </row>
    <row r="4204" spans="1:21" ht="15" customHeight="1" x14ac:dyDescent="0.15">
      <c r="A4204" s="10" t="s">
        <v>4252</v>
      </c>
      <c r="B4204" s="11" t="s">
        <v>31</v>
      </c>
      <c r="C4204" s="11" t="s">
        <v>63</v>
      </c>
      <c r="D4204" s="12">
        <v>46122</v>
      </c>
      <c r="E4204" s="11">
        <v>1249</v>
      </c>
      <c r="F4204" s="11" t="s">
        <v>33</v>
      </c>
      <c r="G4204" s="13">
        <v>3889.48</v>
      </c>
      <c r="H4204" s="14">
        <f t="shared" si="455"/>
        <v>4857960.5200000005</v>
      </c>
      <c r="I4204" s="14">
        <f>IF(F4204="GHS",H4204,H4204*Assumptions!$B$4)</f>
        <v>4857960.5200000005</v>
      </c>
      <c r="J4204" s="15" t="str">
        <f>INDEX(Assumptions!$B$8:$B$12,MATCH(B4204,Assumptions!$A$8:$A$12,0))</f>
        <v>Weighted Average</v>
      </c>
      <c r="K4204" s="16">
        <f>G4204/(1-INDEX(Assumptions!$D$8:$D$12,MATCH(B4204,Assumptions!$A$8:$A$12,0)))</f>
        <v>5402.0555555555557</v>
      </c>
      <c r="L4204" s="16">
        <f t="shared" si="456"/>
        <v>116.6844</v>
      </c>
      <c r="M4204" s="16">
        <f t="shared" si="457"/>
        <v>270.10277777777782</v>
      </c>
      <c r="N4204" s="14">
        <f>E4204*(K4204-L4204-M4204)*IF(F4204="GHS",1,Assumptions!$B$4)</f>
        <v>6264070.2038444439</v>
      </c>
      <c r="O4204" s="15">
        <f t="shared" ca="1" si="458"/>
        <v>164</v>
      </c>
      <c r="P4204" s="15" t="str">
        <f t="shared" ca="1" si="459"/>
        <v>91-180d</v>
      </c>
      <c r="Q4204" s="17">
        <f ca="1">IF(P4204="0-90d",0,IF(P4204="91-180d",INDEX(Assumptions!$F$8:$F$12,MATCH(B4204,Assumptions!$A$8:$A$12,0)),IF(P4204="181-365d",INDEX(Assumptions!$G$8:$G$12,MATCH(B4204,Assumptions!$A$8:$A$12,0)),INDEX(Assumptions!$H$8:$H$12,MATCH(B4204,Assumptions!$A$8:$A$12,0)))))</f>
        <v>0.05</v>
      </c>
      <c r="R4204" s="14">
        <f t="shared" ca="1" si="460"/>
        <v>242898.02600000004</v>
      </c>
      <c r="S4204" s="14">
        <f t="shared" ca="1" si="461"/>
        <v>4615062.4940000009</v>
      </c>
      <c r="T4204" s="11" t="s">
        <v>25</v>
      </c>
      <c r="U4204" s="18" t="s">
        <v>26</v>
      </c>
    </row>
    <row r="4205" spans="1:21" ht="15" customHeight="1" x14ac:dyDescent="0.15">
      <c r="A4205" s="10" t="s">
        <v>4253</v>
      </c>
      <c r="B4205" s="11" t="s">
        <v>31</v>
      </c>
      <c r="C4205" s="11" t="s">
        <v>32</v>
      </c>
      <c r="D4205" s="12">
        <v>45965</v>
      </c>
      <c r="E4205" s="11">
        <v>730</v>
      </c>
      <c r="F4205" s="11" t="s">
        <v>33</v>
      </c>
      <c r="G4205" s="13">
        <v>2758.39</v>
      </c>
      <c r="H4205" s="14">
        <f t="shared" si="455"/>
        <v>2013624.7</v>
      </c>
      <c r="I4205" s="14">
        <f>IF(F4205="GHS",H4205,H4205*Assumptions!$B$4)</f>
        <v>2013624.7</v>
      </c>
      <c r="J4205" s="15" t="str">
        <f>INDEX(Assumptions!$B$8:$B$12,MATCH(B4205,Assumptions!$A$8:$A$12,0))</f>
        <v>Weighted Average</v>
      </c>
      <c r="K4205" s="16">
        <f>G4205/(1-INDEX(Assumptions!$D$8:$D$12,MATCH(B4205,Assumptions!$A$8:$A$12,0)))</f>
        <v>3831.0972222222222</v>
      </c>
      <c r="L4205" s="16">
        <f t="shared" si="456"/>
        <v>82.7517</v>
      </c>
      <c r="M4205" s="16">
        <f t="shared" si="457"/>
        <v>191.55486111111111</v>
      </c>
      <c r="N4205" s="14">
        <f>E4205*(K4205-L4205-M4205)*IF(F4205="GHS",1,Assumptions!$B$4)</f>
        <v>2596457.1826111111</v>
      </c>
      <c r="O4205" s="15">
        <f t="shared" ca="1" si="458"/>
        <v>321</v>
      </c>
      <c r="P4205" s="15" t="str">
        <f t="shared" ca="1" si="459"/>
        <v>181-365d</v>
      </c>
      <c r="Q4205" s="17">
        <f ca="1">IF(P4205="0-90d",0,IF(P4205="91-180d",INDEX(Assumptions!$F$8:$F$12,MATCH(B4205,Assumptions!$A$8:$A$12,0)),IF(P4205="181-365d",INDEX(Assumptions!$G$8:$G$12,MATCH(B4205,Assumptions!$A$8:$A$12,0)),INDEX(Assumptions!$H$8:$H$12,MATCH(B4205,Assumptions!$A$8:$A$12,0)))))</f>
        <v>0.2</v>
      </c>
      <c r="R4205" s="14">
        <f t="shared" ca="1" si="460"/>
        <v>402724.94</v>
      </c>
      <c r="S4205" s="14">
        <f t="shared" ca="1" si="461"/>
        <v>1610899.76</v>
      </c>
      <c r="T4205" s="11" t="s">
        <v>25</v>
      </c>
      <c r="U4205" s="18" t="s">
        <v>26</v>
      </c>
    </row>
    <row r="4206" spans="1:21" ht="15" customHeight="1" x14ac:dyDescent="0.15">
      <c r="A4206" s="10" t="s">
        <v>4254</v>
      </c>
      <c r="B4206" s="11" t="s">
        <v>28</v>
      </c>
      <c r="C4206" s="11" t="s">
        <v>29</v>
      </c>
      <c r="D4206" s="12">
        <v>45750</v>
      </c>
      <c r="E4206" s="11">
        <v>4607</v>
      </c>
      <c r="F4206" s="11" t="s">
        <v>24</v>
      </c>
      <c r="G4206" s="13">
        <v>6900.17</v>
      </c>
      <c r="H4206" s="14">
        <f t="shared" si="455"/>
        <v>31789083.190000001</v>
      </c>
      <c r="I4206" s="14">
        <f>IF(F4206="GHS",H4206,H4206*Assumptions!$B$4)</f>
        <v>343322098.45200002</v>
      </c>
      <c r="J4206" s="15" t="str">
        <f>INDEX(Assumptions!$B$8:$B$12,MATCH(B4206,Assumptions!$A$8:$A$12,0))</f>
        <v>Fair Value Less Costs to Sell</v>
      </c>
      <c r="K4206" s="16">
        <f>G4206/(1-INDEX(Assumptions!$D$8:$D$12,MATCH(B4206,Assumptions!$A$8:$A$12,0)))</f>
        <v>7841.102272727273</v>
      </c>
      <c r="L4206" s="16">
        <f t="shared" si="456"/>
        <v>207.0051</v>
      </c>
      <c r="M4206" s="16">
        <f t="shared" si="457"/>
        <v>392.05511363636367</v>
      </c>
      <c r="N4206" s="14">
        <f>E4206*(K4206-L4206-M4206)*IF(F4206="GHS",1,Assumptions!$B$4)</f>
        <v>360332147.87530363</v>
      </c>
      <c r="O4206" s="15">
        <f t="shared" ca="1" si="458"/>
        <v>536</v>
      </c>
      <c r="P4206" s="15" t="str">
        <f t="shared" ca="1" si="459"/>
        <v>365d+</v>
      </c>
      <c r="Q4206" s="17">
        <f ca="1">IF(P4206="0-90d",0,IF(P4206="91-180d",INDEX(Assumptions!$F$8:$F$12,MATCH(B4206,Assumptions!$A$8:$A$12,0)),IF(P4206="181-365d",INDEX(Assumptions!$G$8:$G$12,MATCH(B4206,Assumptions!$A$8:$A$12,0)),INDEX(Assumptions!$H$8:$H$12,MATCH(B4206,Assumptions!$A$8:$A$12,0)))))</f>
        <v>0.4</v>
      </c>
      <c r="R4206" s="14">
        <f t="shared" ca="1" si="460"/>
        <v>137328839.38080001</v>
      </c>
      <c r="S4206" s="14">
        <f t="shared" si="461"/>
        <v>0</v>
      </c>
      <c r="T4206" s="11" t="s">
        <v>39</v>
      </c>
      <c r="U4206" s="18" t="s">
        <v>26</v>
      </c>
    </row>
    <row r="4207" spans="1:21" ht="15" customHeight="1" x14ac:dyDescent="0.15">
      <c r="A4207" s="10" t="s">
        <v>4255</v>
      </c>
      <c r="B4207" s="11" t="s">
        <v>22</v>
      </c>
      <c r="C4207" s="11" t="s">
        <v>61</v>
      </c>
      <c r="D4207" s="12">
        <v>46064</v>
      </c>
      <c r="E4207" s="11">
        <v>215</v>
      </c>
      <c r="F4207" s="11" t="s">
        <v>24</v>
      </c>
      <c r="G4207" s="13">
        <v>12707.59</v>
      </c>
      <c r="H4207" s="14">
        <f t="shared" si="455"/>
        <v>2732131.85</v>
      </c>
      <c r="I4207" s="14">
        <f>IF(F4207="GHS",H4207,H4207*Assumptions!$B$4)</f>
        <v>29507023.980000004</v>
      </c>
      <c r="J4207" s="15" t="str">
        <f>INDEX(Assumptions!$B$8:$B$12,MATCH(B4207,Assumptions!$A$8:$A$12,0))</f>
        <v>FIFO</v>
      </c>
      <c r="K4207" s="16">
        <f>G4207/(1-INDEX(Assumptions!$D$8:$D$12,MATCH(B4207,Assumptions!$A$8:$A$12,0)))</f>
        <v>15497.060975609755</v>
      </c>
      <c r="L4207" s="16">
        <f t="shared" si="456"/>
        <v>381.22769999999997</v>
      </c>
      <c r="M4207" s="16">
        <f t="shared" si="457"/>
        <v>774.85304878048782</v>
      </c>
      <c r="N4207" s="14">
        <f>E4207*(K4207-L4207-M4207)*IF(F4207="GHS",1,Assumptions!$B$4)</f>
        <v>33299756.08669756</v>
      </c>
      <c r="O4207" s="15">
        <f t="shared" ca="1" si="458"/>
        <v>222</v>
      </c>
      <c r="P4207" s="15" t="str">
        <f t="shared" ca="1" si="459"/>
        <v>181-365d</v>
      </c>
      <c r="Q4207" s="17">
        <f ca="1">IF(P4207="0-90d",0,IF(P4207="91-180d",INDEX(Assumptions!$F$8:$F$12,MATCH(B4207,Assumptions!$A$8:$A$12,0)),IF(P4207="181-365d",INDEX(Assumptions!$G$8:$G$12,MATCH(B4207,Assumptions!$A$8:$A$12,0)),INDEX(Assumptions!$H$8:$H$12,MATCH(B4207,Assumptions!$A$8:$A$12,0)))))</f>
        <v>0.15</v>
      </c>
      <c r="R4207" s="14">
        <f t="shared" ca="1" si="460"/>
        <v>4426053.5970000001</v>
      </c>
      <c r="S4207" s="14">
        <f t="shared" ca="1" si="461"/>
        <v>25080970.383000005</v>
      </c>
      <c r="T4207" s="11" t="s">
        <v>25</v>
      </c>
      <c r="U4207" s="18" t="s">
        <v>26</v>
      </c>
    </row>
    <row r="4208" spans="1:21" ht="15" customHeight="1" x14ac:dyDescent="0.15">
      <c r="A4208" s="10" t="s">
        <v>4256</v>
      </c>
      <c r="B4208" s="11" t="s">
        <v>22</v>
      </c>
      <c r="C4208" s="11" t="s">
        <v>81</v>
      </c>
      <c r="D4208" s="12">
        <v>45997</v>
      </c>
      <c r="E4208" s="11">
        <v>3479</v>
      </c>
      <c r="F4208" s="11" t="s">
        <v>24</v>
      </c>
      <c r="G4208" s="13">
        <v>15635.83</v>
      </c>
      <c r="H4208" s="14">
        <f t="shared" si="455"/>
        <v>54397052.57</v>
      </c>
      <c r="I4208" s="14">
        <f>IF(F4208="GHS",H4208,H4208*Assumptions!$B$4)</f>
        <v>587488167.75600004</v>
      </c>
      <c r="J4208" s="15" t="str">
        <f>INDEX(Assumptions!$B$8:$B$12,MATCH(B4208,Assumptions!$A$8:$A$12,0))</f>
        <v>FIFO</v>
      </c>
      <c r="K4208" s="16">
        <f>G4208/(1-INDEX(Assumptions!$D$8:$D$12,MATCH(B4208,Assumptions!$A$8:$A$12,0)))</f>
        <v>19068.085365853658</v>
      </c>
      <c r="L4208" s="16">
        <f t="shared" si="456"/>
        <v>469.07489999999996</v>
      </c>
      <c r="M4208" s="16">
        <f t="shared" si="457"/>
        <v>953.4042682926829</v>
      </c>
      <c r="N4208" s="14">
        <f>E4208*(K4208-L4208-M4208)*IF(F4208="GHS",1,Assumptions!$B$4)</f>
        <v>663001890.78219819</v>
      </c>
      <c r="O4208" s="15">
        <f t="shared" ca="1" si="458"/>
        <v>289</v>
      </c>
      <c r="P4208" s="15" t="str">
        <f t="shared" ca="1" si="459"/>
        <v>181-365d</v>
      </c>
      <c r="Q4208" s="17">
        <f ca="1">IF(P4208="0-90d",0,IF(P4208="91-180d",INDEX(Assumptions!$F$8:$F$12,MATCH(B4208,Assumptions!$A$8:$A$12,0)),IF(P4208="181-365d",INDEX(Assumptions!$G$8:$G$12,MATCH(B4208,Assumptions!$A$8:$A$12,0)),INDEX(Assumptions!$H$8:$H$12,MATCH(B4208,Assumptions!$A$8:$A$12,0)))))</f>
        <v>0.15</v>
      </c>
      <c r="R4208" s="14">
        <f t="shared" ca="1" si="460"/>
        <v>88123225.163400009</v>
      </c>
      <c r="S4208" s="14">
        <f t="shared" ca="1" si="461"/>
        <v>499364942.59260005</v>
      </c>
      <c r="T4208" s="11" t="s">
        <v>25</v>
      </c>
      <c r="U4208" s="18" t="s">
        <v>26</v>
      </c>
    </row>
    <row r="4209" spans="1:21" ht="15" customHeight="1" x14ac:dyDescent="0.15">
      <c r="A4209" s="10" t="s">
        <v>4257</v>
      </c>
      <c r="B4209" s="11" t="s">
        <v>22</v>
      </c>
      <c r="C4209" s="11" t="s">
        <v>81</v>
      </c>
      <c r="D4209" s="12">
        <v>45829</v>
      </c>
      <c r="E4209" s="11">
        <v>2930</v>
      </c>
      <c r="F4209" s="11" t="s">
        <v>24</v>
      </c>
      <c r="G4209" s="13">
        <v>50796.63</v>
      </c>
      <c r="H4209" s="14">
        <f t="shared" si="455"/>
        <v>148834125.90000001</v>
      </c>
      <c r="I4209" s="14">
        <f>IF(F4209="GHS",H4209,H4209*Assumptions!$B$4)</f>
        <v>1607408559.7200003</v>
      </c>
      <c r="J4209" s="15" t="str">
        <f>INDEX(Assumptions!$B$8:$B$12,MATCH(B4209,Assumptions!$A$8:$A$12,0))</f>
        <v>FIFO</v>
      </c>
      <c r="K4209" s="16">
        <f>G4209/(1-INDEX(Assumptions!$D$8:$D$12,MATCH(B4209,Assumptions!$A$8:$A$12,0)))</f>
        <v>61947.109756097554</v>
      </c>
      <c r="L4209" s="16">
        <f t="shared" si="456"/>
        <v>1523.8988999999999</v>
      </c>
      <c r="M4209" s="16">
        <f t="shared" si="457"/>
        <v>3097.3554878048781</v>
      </c>
      <c r="N4209" s="14">
        <f>E4209*(K4209-L4209-M4209)*IF(F4209="GHS",1,Assumptions!$B$4)</f>
        <v>1814019367.2742534</v>
      </c>
      <c r="O4209" s="15">
        <f t="shared" ca="1" si="458"/>
        <v>457</v>
      </c>
      <c r="P4209" s="15" t="str">
        <f t="shared" ca="1" si="459"/>
        <v>365d+</v>
      </c>
      <c r="Q4209" s="17">
        <f ca="1">IF(P4209="0-90d",0,IF(P4209="91-180d",INDEX(Assumptions!$F$8:$F$12,MATCH(B4209,Assumptions!$A$8:$A$12,0)),IF(P4209="181-365d",INDEX(Assumptions!$G$8:$G$12,MATCH(B4209,Assumptions!$A$8:$A$12,0)),INDEX(Assumptions!$H$8:$H$12,MATCH(B4209,Assumptions!$A$8:$A$12,0)))))</f>
        <v>0.5</v>
      </c>
      <c r="R4209" s="14">
        <f t="shared" ca="1" si="460"/>
        <v>803704279.86000013</v>
      </c>
      <c r="S4209" s="14">
        <f t="shared" ca="1" si="461"/>
        <v>803704279.86000013</v>
      </c>
      <c r="T4209" s="11" t="s">
        <v>25</v>
      </c>
      <c r="U4209" s="18" t="s">
        <v>26</v>
      </c>
    </row>
    <row r="4210" spans="1:21" ht="15" customHeight="1" x14ac:dyDescent="0.15">
      <c r="A4210" s="10" t="s">
        <v>4258</v>
      </c>
      <c r="B4210" s="11" t="s">
        <v>46</v>
      </c>
      <c r="C4210" s="11" t="s">
        <v>119</v>
      </c>
      <c r="D4210" s="12">
        <v>45802</v>
      </c>
      <c r="E4210" s="11">
        <v>1520</v>
      </c>
      <c r="F4210" s="11" t="s">
        <v>33</v>
      </c>
      <c r="G4210" s="13">
        <v>1163128.99</v>
      </c>
      <c r="H4210" s="14">
        <f t="shared" si="455"/>
        <v>1767956064.8</v>
      </c>
      <c r="I4210" s="14">
        <f>IF(F4210="GHS",H4210,H4210*Assumptions!$B$4)</f>
        <v>1767956064.8</v>
      </c>
      <c r="J4210" s="15" t="str">
        <f>INDEX(Assumptions!$B$8:$B$12,MATCH(B4210,Assumptions!$A$8:$A$12,0))</f>
        <v>Specific Identification</v>
      </c>
      <c r="K4210" s="16">
        <f>G4210/(1-INDEX(Assumptions!$D$8:$D$12,MATCH(B4210,Assumptions!$A$8:$A$12,0)))</f>
        <v>1491191.0128205128</v>
      </c>
      <c r="L4210" s="16">
        <f t="shared" si="456"/>
        <v>34893.869699999996</v>
      </c>
      <c r="M4210" s="16">
        <f t="shared" si="457"/>
        <v>74559.550641025635</v>
      </c>
      <c r="N4210" s="14">
        <f>E4210*(K4210-L4210-M4210)*IF(F4210="GHS",1,Assumptions!$B$4)</f>
        <v>2100241140.5688205</v>
      </c>
      <c r="O4210" s="15">
        <f t="shared" ca="1" si="458"/>
        <v>484</v>
      </c>
      <c r="P4210" s="15" t="str">
        <f t="shared" ca="1" si="459"/>
        <v>365d+</v>
      </c>
      <c r="Q4210" s="17">
        <f ca="1">IF(P4210="0-90d",0,IF(P4210="91-180d",INDEX(Assumptions!$F$8:$F$12,MATCH(B4210,Assumptions!$A$8:$A$12,0)),IF(P4210="181-365d",INDEX(Assumptions!$G$8:$G$12,MATCH(B4210,Assumptions!$A$8:$A$12,0)),INDEX(Assumptions!$H$8:$H$12,MATCH(B4210,Assumptions!$A$8:$A$12,0)))))</f>
        <v>0.15</v>
      </c>
      <c r="R4210" s="14">
        <f t="shared" ca="1" si="460"/>
        <v>265193409.71999997</v>
      </c>
      <c r="S4210" s="14">
        <f t="shared" ca="1" si="461"/>
        <v>1502762655.0799999</v>
      </c>
      <c r="T4210" s="11" t="s">
        <v>25</v>
      </c>
      <c r="U4210" s="18" t="s">
        <v>26</v>
      </c>
    </row>
    <row r="4211" spans="1:21" ht="15" customHeight="1" x14ac:dyDescent="0.15">
      <c r="A4211" s="10" t="s">
        <v>4259</v>
      </c>
      <c r="B4211" s="11" t="s">
        <v>41</v>
      </c>
      <c r="C4211" s="11" t="s">
        <v>44</v>
      </c>
      <c r="D4211" s="12">
        <v>46055</v>
      </c>
      <c r="E4211" s="11">
        <v>786</v>
      </c>
      <c r="F4211" s="11" t="s">
        <v>33</v>
      </c>
      <c r="G4211" s="13">
        <v>916.05</v>
      </c>
      <c r="H4211" s="14">
        <f t="shared" si="455"/>
        <v>720015.29999999993</v>
      </c>
      <c r="I4211" s="14">
        <f>IF(F4211="GHS",H4211,H4211*Assumptions!$B$4)</f>
        <v>720015.29999999993</v>
      </c>
      <c r="J4211" s="15" t="str">
        <f>INDEX(Assumptions!$B$8:$B$12,MATCH(B4211,Assumptions!$A$8:$A$12,0))</f>
        <v>Weighted Average</v>
      </c>
      <c r="K4211" s="16">
        <f>G4211/(1-INDEX(Assumptions!$D$8:$D$12,MATCH(B4211,Assumptions!$A$8:$A$12,0)))</f>
        <v>1409.3076923076922</v>
      </c>
      <c r="L4211" s="16">
        <f t="shared" si="456"/>
        <v>27.481499999999997</v>
      </c>
      <c r="M4211" s="16">
        <f t="shared" si="457"/>
        <v>70.465384615384608</v>
      </c>
      <c r="N4211" s="14">
        <f>E4211*(K4211-L4211-M4211)*IF(F4211="GHS",1,Assumptions!$B$4)</f>
        <v>1030729.5948461536</v>
      </c>
      <c r="O4211" s="15">
        <f t="shared" ca="1" si="458"/>
        <v>231</v>
      </c>
      <c r="P4211" s="15" t="str">
        <f t="shared" ca="1" si="459"/>
        <v>181-365d</v>
      </c>
      <c r="Q4211" s="17">
        <f ca="1">IF(P4211="0-90d",0,IF(P4211="91-180d",INDEX(Assumptions!$F$8:$F$12,MATCH(B4211,Assumptions!$A$8:$A$12,0)),IF(P4211="181-365d",INDEX(Assumptions!$G$8:$G$12,MATCH(B4211,Assumptions!$A$8:$A$12,0)),INDEX(Assumptions!$H$8:$H$12,MATCH(B4211,Assumptions!$A$8:$A$12,0)))))</f>
        <v>0.35</v>
      </c>
      <c r="R4211" s="14">
        <f t="shared" ca="1" si="460"/>
        <v>252005.35499999995</v>
      </c>
      <c r="S4211" s="14">
        <f t="shared" ca="1" si="461"/>
        <v>468009.94499999995</v>
      </c>
      <c r="T4211" s="11" t="s">
        <v>25</v>
      </c>
      <c r="U4211" s="18" t="s">
        <v>26</v>
      </c>
    </row>
    <row r="4212" spans="1:21" ht="15" customHeight="1" x14ac:dyDescent="0.15">
      <c r="A4212" s="10" t="s">
        <v>4260</v>
      </c>
      <c r="B4212" s="11" t="s">
        <v>31</v>
      </c>
      <c r="C4212" s="11" t="s">
        <v>32</v>
      </c>
      <c r="D4212" s="12">
        <v>45791</v>
      </c>
      <c r="E4212" s="11">
        <v>2494</v>
      </c>
      <c r="F4212" s="11" t="s">
        <v>33</v>
      </c>
      <c r="G4212" s="13">
        <v>1402.05</v>
      </c>
      <c r="H4212" s="14">
        <f t="shared" si="455"/>
        <v>3496712.6999999997</v>
      </c>
      <c r="I4212" s="14">
        <f>IF(F4212="GHS",H4212,H4212*Assumptions!$B$4)</f>
        <v>3496712.6999999997</v>
      </c>
      <c r="J4212" s="15" t="str">
        <f>INDEX(Assumptions!$B$8:$B$12,MATCH(B4212,Assumptions!$A$8:$A$12,0))</f>
        <v>Weighted Average</v>
      </c>
      <c r="K4212" s="16">
        <f>G4212/(1-INDEX(Assumptions!$D$8:$D$12,MATCH(B4212,Assumptions!$A$8:$A$12,0)))</f>
        <v>1947.2916666666667</v>
      </c>
      <c r="L4212" s="16">
        <f t="shared" si="456"/>
        <v>42.061499999999995</v>
      </c>
      <c r="M4212" s="16">
        <f t="shared" si="457"/>
        <v>97.364583333333343</v>
      </c>
      <c r="N4212" s="14">
        <f>E4212*(K4212-L4212-M4212)*IF(F4212="GHS",1,Assumptions!$B$4)</f>
        <v>4508816.7648333339</v>
      </c>
      <c r="O4212" s="15">
        <f t="shared" ca="1" si="458"/>
        <v>495</v>
      </c>
      <c r="P4212" s="15" t="str">
        <f t="shared" ca="1" si="459"/>
        <v>365d+</v>
      </c>
      <c r="Q4212" s="17">
        <f ca="1">IF(P4212="0-90d",0,IF(P4212="91-180d",INDEX(Assumptions!$F$8:$F$12,MATCH(B4212,Assumptions!$A$8:$A$12,0)),IF(P4212="181-365d",INDEX(Assumptions!$G$8:$G$12,MATCH(B4212,Assumptions!$A$8:$A$12,0)),INDEX(Assumptions!$H$8:$H$12,MATCH(B4212,Assumptions!$A$8:$A$12,0)))))</f>
        <v>0.6</v>
      </c>
      <c r="R4212" s="14">
        <f t="shared" ca="1" si="460"/>
        <v>2098027.6199999996</v>
      </c>
      <c r="S4212" s="14">
        <f t="shared" ca="1" si="461"/>
        <v>1398685.08</v>
      </c>
      <c r="T4212" s="11" t="s">
        <v>25</v>
      </c>
      <c r="U4212" s="18" t="s">
        <v>36</v>
      </c>
    </row>
    <row r="4213" spans="1:21" ht="15" customHeight="1" x14ac:dyDescent="0.15">
      <c r="A4213" s="10" t="s">
        <v>4261</v>
      </c>
      <c r="B4213" s="11" t="s">
        <v>31</v>
      </c>
      <c r="C4213" s="11" t="s">
        <v>76</v>
      </c>
      <c r="D4213" s="12">
        <v>45923</v>
      </c>
      <c r="E4213" s="11">
        <v>1718</v>
      </c>
      <c r="F4213" s="11" t="s">
        <v>33</v>
      </c>
      <c r="G4213" s="13">
        <v>3191.94</v>
      </c>
      <c r="H4213" s="14">
        <f t="shared" si="455"/>
        <v>5483752.9199999999</v>
      </c>
      <c r="I4213" s="14">
        <f>IF(F4213="GHS",H4213,H4213*Assumptions!$B$4)</f>
        <v>5483752.9199999999</v>
      </c>
      <c r="J4213" s="15" t="str">
        <f>INDEX(Assumptions!$B$8:$B$12,MATCH(B4213,Assumptions!$A$8:$A$12,0))</f>
        <v>Weighted Average</v>
      </c>
      <c r="K4213" s="16">
        <f>G4213/(1-INDEX(Assumptions!$D$8:$D$12,MATCH(B4213,Assumptions!$A$8:$A$12,0)))</f>
        <v>4433.25</v>
      </c>
      <c r="L4213" s="16">
        <f t="shared" si="456"/>
        <v>95.758200000000002</v>
      </c>
      <c r="M4213" s="16">
        <f t="shared" si="457"/>
        <v>221.66250000000002</v>
      </c>
      <c r="N4213" s="14">
        <f>E4213*(K4213-L4213-M4213)*IF(F4213="GHS",1,Assumptions!$B$4)</f>
        <v>7070994.7373999991</v>
      </c>
      <c r="O4213" s="15">
        <f t="shared" ca="1" si="458"/>
        <v>363</v>
      </c>
      <c r="P4213" s="15" t="str">
        <f t="shared" ca="1" si="459"/>
        <v>181-365d</v>
      </c>
      <c r="Q4213" s="17">
        <f ca="1">IF(P4213="0-90d",0,IF(P4213="91-180d",INDEX(Assumptions!$F$8:$F$12,MATCH(B4213,Assumptions!$A$8:$A$12,0)),IF(P4213="181-365d",INDEX(Assumptions!$G$8:$G$12,MATCH(B4213,Assumptions!$A$8:$A$12,0)),INDEX(Assumptions!$H$8:$H$12,MATCH(B4213,Assumptions!$A$8:$A$12,0)))))</f>
        <v>0.2</v>
      </c>
      <c r="R4213" s="14">
        <f t="shared" ca="1" si="460"/>
        <v>1096750.584</v>
      </c>
      <c r="S4213" s="14">
        <f t="shared" ca="1" si="461"/>
        <v>4387002.3360000001</v>
      </c>
      <c r="T4213" s="11" t="s">
        <v>25</v>
      </c>
      <c r="U4213" s="18" t="s">
        <v>26</v>
      </c>
    </row>
    <row r="4214" spans="1:21" ht="15" customHeight="1" x14ac:dyDescent="0.15">
      <c r="A4214" s="10" t="s">
        <v>4262</v>
      </c>
      <c r="B4214" s="11" t="s">
        <v>41</v>
      </c>
      <c r="C4214" s="11" t="s">
        <v>115</v>
      </c>
      <c r="D4214" s="12">
        <v>45927</v>
      </c>
      <c r="E4214" s="11">
        <v>3882</v>
      </c>
      <c r="F4214" s="11" t="s">
        <v>33</v>
      </c>
      <c r="G4214" s="13">
        <v>685.71</v>
      </c>
      <c r="H4214" s="14">
        <f t="shared" si="455"/>
        <v>2661926.2200000002</v>
      </c>
      <c r="I4214" s="14">
        <f>IF(F4214="GHS",H4214,H4214*Assumptions!$B$4)</f>
        <v>2661926.2200000002</v>
      </c>
      <c r="J4214" s="15" t="str">
        <f>INDEX(Assumptions!$B$8:$B$12,MATCH(B4214,Assumptions!$A$8:$A$12,0))</f>
        <v>Weighted Average</v>
      </c>
      <c r="K4214" s="16">
        <f>G4214/(1-INDEX(Assumptions!$D$8:$D$12,MATCH(B4214,Assumptions!$A$8:$A$12,0)))</f>
        <v>1054.9384615384615</v>
      </c>
      <c r="L4214" s="16">
        <f t="shared" si="456"/>
        <v>20.571300000000001</v>
      </c>
      <c r="M4214" s="16">
        <f t="shared" si="457"/>
        <v>52.746923076923082</v>
      </c>
      <c r="N4214" s="14">
        <f>E4214*(K4214-L4214-M4214)*IF(F4214="GHS",1,Assumptions!$B$4)</f>
        <v>3810649.7657076921</v>
      </c>
      <c r="O4214" s="15">
        <f t="shared" ca="1" si="458"/>
        <v>359</v>
      </c>
      <c r="P4214" s="15" t="str">
        <f t="shared" ca="1" si="459"/>
        <v>181-365d</v>
      </c>
      <c r="Q4214" s="17">
        <f ca="1">IF(P4214="0-90d",0,IF(P4214="91-180d",INDEX(Assumptions!$F$8:$F$12,MATCH(B4214,Assumptions!$A$8:$A$12,0)),IF(P4214="181-365d",INDEX(Assumptions!$G$8:$G$12,MATCH(B4214,Assumptions!$A$8:$A$12,0)),INDEX(Assumptions!$H$8:$H$12,MATCH(B4214,Assumptions!$A$8:$A$12,0)))))</f>
        <v>0.35</v>
      </c>
      <c r="R4214" s="14">
        <f t="shared" ca="1" si="460"/>
        <v>931674.17700000003</v>
      </c>
      <c r="S4214" s="14">
        <f t="shared" ca="1" si="461"/>
        <v>1730252.0430000001</v>
      </c>
      <c r="T4214" s="11" t="s">
        <v>25</v>
      </c>
      <c r="U4214" s="18" t="s">
        <v>26</v>
      </c>
    </row>
    <row r="4215" spans="1:21" ht="15" customHeight="1" x14ac:dyDescent="0.15">
      <c r="A4215" s="10" t="s">
        <v>4263</v>
      </c>
      <c r="B4215" s="11" t="s">
        <v>41</v>
      </c>
      <c r="C4215" s="11" t="s">
        <v>42</v>
      </c>
      <c r="D4215" s="12">
        <v>46191</v>
      </c>
      <c r="E4215" s="11">
        <v>3877</v>
      </c>
      <c r="F4215" s="11" t="s">
        <v>33</v>
      </c>
      <c r="G4215" s="13">
        <v>492.46</v>
      </c>
      <c r="H4215" s="14">
        <f t="shared" si="455"/>
        <v>1909267.42</v>
      </c>
      <c r="I4215" s="14">
        <f>IF(F4215="GHS",H4215,H4215*Assumptions!$B$4)</f>
        <v>1909267.42</v>
      </c>
      <c r="J4215" s="15" t="str">
        <f>INDEX(Assumptions!$B$8:$B$12,MATCH(B4215,Assumptions!$A$8:$A$12,0))</f>
        <v>Weighted Average</v>
      </c>
      <c r="K4215" s="16">
        <f>G4215/(1-INDEX(Assumptions!$D$8:$D$12,MATCH(B4215,Assumptions!$A$8:$A$12,0)))</f>
        <v>757.63076923076915</v>
      </c>
      <c r="L4215" s="16">
        <f t="shared" si="456"/>
        <v>14.7738</v>
      </c>
      <c r="M4215" s="16">
        <f t="shared" si="457"/>
        <v>37.881538461538462</v>
      </c>
      <c r="N4215" s="14">
        <f>E4215*(K4215-L4215-M4215)*IF(F4215="GHS",1,Assumptions!$B$4)</f>
        <v>2733189.7450923072</v>
      </c>
      <c r="O4215" s="15">
        <f t="shared" ca="1" si="458"/>
        <v>95</v>
      </c>
      <c r="P4215" s="15" t="str">
        <f t="shared" ca="1" si="459"/>
        <v>91-180d</v>
      </c>
      <c r="Q4215" s="17">
        <f ca="1">IF(P4215="0-90d",0,IF(P4215="91-180d",INDEX(Assumptions!$F$8:$F$12,MATCH(B4215,Assumptions!$A$8:$A$12,0)),IF(P4215="181-365d",INDEX(Assumptions!$G$8:$G$12,MATCH(B4215,Assumptions!$A$8:$A$12,0)),INDEX(Assumptions!$H$8:$H$12,MATCH(B4215,Assumptions!$A$8:$A$12,0)))))</f>
        <v>0.1</v>
      </c>
      <c r="R4215" s="14">
        <f t="shared" ca="1" si="460"/>
        <v>190926.742</v>
      </c>
      <c r="S4215" s="14">
        <f t="shared" ca="1" si="461"/>
        <v>1718340.6779999998</v>
      </c>
      <c r="T4215" s="11" t="s">
        <v>25</v>
      </c>
      <c r="U4215" s="18" t="s">
        <v>26</v>
      </c>
    </row>
    <row r="4216" spans="1:21" ht="15" customHeight="1" x14ac:dyDescent="0.15">
      <c r="A4216" s="10" t="s">
        <v>4264</v>
      </c>
      <c r="B4216" s="11" t="s">
        <v>22</v>
      </c>
      <c r="C4216" s="11" t="s">
        <v>61</v>
      </c>
      <c r="D4216" s="12">
        <v>45962</v>
      </c>
      <c r="E4216" s="11">
        <v>3316</v>
      </c>
      <c r="F4216" s="11" t="s">
        <v>24</v>
      </c>
      <c r="G4216" s="13">
        <v>24359.56</v>
      </c>
      <c r="H4216" s="14">
        <f t="shared" si="455"/>
        <v>80776300.960000008</v>
      </c>
      <c r="I4216" s="14">
        <f>IF(F4216="GHS",H4216,H4216*Assumptions!$B$4)</f>
        <v>872384050.36800015</v>
      </c>
      <c r="J4216" s="15" t="str">
        <f>INDEX(Assumptions!$B$8:$B$12,MATCH(B4216,Assumptions!$A$8:$A$12,0))</f>
        <v>FIFO</v>
      </c>
      <c r="K4216" s="16">
        <f>G4216/(1-INDEX(Assumptions!$D$8:$D$12,MATCH(B4216,Assumptions!$A$8:$A$12,0)))</f>
        <v>29706.780487804877</v>
      </c>
      <c r="L4216" s="16">
        <f t="shared" si="456"/>
        <v>730.78679999999997</v>
      </c>
      <c r="M4216" s="16">
        <f t="shared" si="457"/>
        <v>1485.339024390244</v>
      </c>
      <c r="N4216" s="14">
        <f>E4216*(K4216-L4216-M4216)*IF(F4216="GHS",1,Assumptions!$B$4)</f>
        <v>984517317.32993555</v>
      </c>
      <c r="O4216" s="15">
        <f t="shared" ca="1" si="458"/>
        <v>324</v>
      </c>
      <c r="P4216" s="15" t="str">
        <f t="shared" ca="1" si="459"/>
        <v>181-365d</v>
      </c>
      <c r="Q4216" s="17">
        <f ca="1">IF(P4216="0-90d",0,IF(P4216="91-180d",INDEX(Assumptions!$F$8:$F$12,MATCH(B4216,Assumptions!$A$8:$A$12,0)),IF(P4216="181-365d",INDEX(Assumptions!$G$8:$G$12,MATCH(B4216,Assumptions!$A$8:$A$12,0)),INDEX(Assumptions!$H$8:$H$12,MATCH(B4216,Assumptions!$A$8:$A$12,0)))))</f>
        <v>0.15</v>
      </c>
      <c r="R4216" s="14">
        <f t="shared" ca="1" si="460"/>
        <v>130857607.55520001</v>
      </c>
      <c r="S4216" s="14">
        <f t="shared" ca="1" si="461"/>
        <v>741526442.81280017</v>
      </c>
      <c r="T4216" s="11" t="s">
        <v>25</v>
      </c>
      <c r="U4216" s="18" t="s">
        <v>26</v>
      </c>
    </row>
    <row r="4217" spans="1:21" ht="15" customHeight="1" x14ac:dyDescent="0.15">
      <c r="A4217" s="10" t="s">
        <v>4265</v>
      </c>
      <c r="B4217" s="11" t="s">
        <v>22</v>
      </c>
      <c r="C4217" s="11" t="s">
        <v>81</v>
      </c>
      <c r="D4217" s="12">
        <v>45756</v>
      </c>
      <c r="E4217" s="11">
        <v>2941</v>
      </c>
      <c r="F4217" s="11" t="s">
        <v>24</v>
      </c>
      <c r="G4217" s="13">
        <v>26118.26</v>
      </c>
      <c r="H4217" s="14">
        <f t="shared" si="455"/>
        <v>76813802.659999996</v>
      </c>
      <c r="I4217" s="14">
        <f>IF(F4217="GHS",H4217,H4217*Assumptions!$B$4)</f>
        <v>829589068.72800004</v>
      </c>
      <c r="J4217" s="15" t="str">
        <f>INDEX(Assumptions!$B$8:$B$12,MATCH(B4217,Assumptions!$A$8:$A$12,0))</f>
        <v>FIFO</v>
      </c>
      <c r="K4217" s="16">
        <f>G4217/(1-INDEX(Assumptions!$D$8:$D$12,MATCH(B4217,Assumptions!$A$8:$A$12,0)))</f>
        <v>31851.536585365848</v>
      </c>
      <c r="L4217" s="16">
        <f t="shared" si="456"/>
        <v>783.54779999999994</v>
      </c>
      <c r="M4217" s="16">
        <f t="shared" si="457"/>
        <v>1592.5768292682924</v>
      </c>
      <c r="N4217" s="14">
        <f>E4217*(K4217-L4217-M4217)*IF(F4217="GHS",1,Assumptions!$B$4)</f>
        <v>936221614.87913549</v>
      </c>
      <c r="O4217" s="15">
        <f t="shared" ca="1" si="458"/>
        <v>530</v>
      </c>
      <c r="P4217" s="15" t="str">
        <f t="shared" ca="1" si="459"/>
        <v>365d+</v>
      </c>
      <c r="Q4217" s="17">
        <f ca="1">IF(P4217="0-90d",0,IF(P4217="91-180d",INDEX(Assumptions!$F$8:$F$12,MATCH(B4217,Assumptions!$A$8:$A$12,0)),IF(P4217="181-365d",INDEX(Assumptions!$G$8:$G$12,MATCH(B4217,Assumptions!$A$8:$A$12,0)),INDEX(Assumptions!$H$8:$H$12,MATCH(B4217,Assumptions!$A$8:$A$12,0)))))</f>
        <v>0.5</v>
      </c>
      <c r="R4217" s="14">
        <f t="shared" ca="1" si="460"/>
        <v>414794534.36400002</v>
      </c>
      <c r="S4217" s="14">
        <f t="shared" ca="1" si="461"/>
        <v>414794534.36400002</v>
      </c>
      <c r="T4217" s="11" t="s">
        <v>25</v>
      </c>
      <c r="U4217" s="18" t="s">
        <v>36</v>
      </c>
    </row>
    <row r="4218" spans="1:21" ht="15" customHeight="1" x14ac:dyDescent="0.15">
      <c r="A4218" s="10" t="s">
        <v>4266</v>
      </c>
      <c r="B4218" s="11" t="s">
        <v>41</v>
      </c>
      <c r="C4218" s="11" t="s">
        <v>115</v>
      </c>
      <c r="D4218" s="12">
        <v>46171</v>
      </c>
      <c r="E4218" s="11">
        <v>287</v>
      </c>
      <c r="F4218" s="11" t="s">
        <v>33</v>
      </c>
      <c r="G4218" s="13">
        <v>509.24</v>
      </c>
      <c r="H4218" s="14">
        <f t="shared" si="455"/>
        <v>146151.88</v>
      </c>
      <c r="I4218" s="14">
        <f>IF(F4218="GHS",H4218,H4218*Assumptions!$B$4)</f>
        <v>146151.88</v>
      </c>
      <c r="J4218" s="15" t="str">
        <f>INDEX(Assumptions!$B$8:$B$12,MATCH(B4218,Assumptions!$A$8:$A$12,0))</f>
        <v>Weighted Average</v>
      </c>
      <c r="K4218" s="16">
        <f>G4218/(1-INDEX(Assumptions!$D$8:$D$12,MATCH(B4218,Assumptions!$A$8:$A$12,0)))</f>
        <v>783.44615384615383</v>
      </c>
      <c r="L4218" s="16">
        <f t="shared" si="456"/>
        <v>15.277200000000001</v>
      </c>
      <c r="M4218" s="16">
        <f t="shared" si="457"/>
        <v>39.172307692307697</v>
      </c>
      <c r="N4218" s="14">
        <f>E4218*(K4218-L4218-M4218)*IF(F4218="GHS",1,Assumptions!$B$4)</f>
        <v>209222.03744615382</v>
      </c>
      <c r="O4218" s="15">
        <f t="shared" ca="1" si="458"/>
        <v>115</v>
      </c>
      <c r="P4218" s="15" t="str">
        <f t="shared" ca="1" si="459"/>
        <v>91-180d</v>
      </c>
      <c r="Q4218" s="17">
        <f ca="1">IF(P4218="0-90d",0,IF(P4218="91-180d",INDEX(Assumptions!$F$8:$F$12,MATCH(B4218,Assumptions!$A$8:$A$12,0)),IF(P4218="181-365d",INDEX(Assumptions!$G$8:$G$12,MATCH(B4218,Assumptions!$A$8:$A$12,0)),INDEX(Assumptions!$H$8:$H$12,MATCH(B4218,Assumptions!$A$8:$A$12,0)))))</f>
        <v>0.1</v>
      </c>
      <c r="R4218" s="14">
        <f t="shared" ca="1" si="460"/>
        <v>14615.188000000002</v>
      </c>
      <c r="S4218" s="14">
        <f t="shared" ca="1" si="461"/>
        <v>131536.69200000001</v>
      </c>
      <c r="T4218" s="11" t="s">
        <v>25</v>
      </c>
      <c r="U4218" s="18" t="s">
        <v>36</v>
      </c>
    </row>
    <row r="4219" spans="1:21" ht="15" customHeight="1" x14ac:dyDescent="0.15">
      <c r="A4219" s="10" t="s">
        <v>4267</v>
      </c>
      <c r="B4219" s="11" t="s">
        <v>41</v>
      </c>
      <c r="C4219" s="11" t="s">
        <v>49</v>
      </c>
      <c r="D4219" s="12">
        <v>46215</v>
      </c>
      <c r="E4219" s="11">
        <v>1598</v>
      </c>
      <c r="F4219" s="11" t="s">
        <v>33</v>
      </c>
      <c r="G4219" s="13">
        <v>323.47000000000003</v>
      </c>
      <c r="H4219" s="14">
        <f t="shared" si="455"/>
        <v>516905.06000000006</v>
      </c>
      <c r="I4219" s="14">
        <f>IF(F4219="GHS",H4219,H4219*Assumptions!$B$4)</f>
        <v>516905.06000000006</v>
      </c>
      <c r="J4219" s="15" t="str">
        <f>INDEX(Assumptions!$B$8:$B$12,MATCH(B4219,Assumptions!$A$8:$A$12,0))</f>
        <v>Weighted Average</v>
      </c>
      <c r="K4219" s="16">
        <f>G4219/(1-INDEX(Assumptions!$D$8:$D$12,MATCH(B4219,Assumptions!$A$8:$A$12,0)))</f>
        <v>497.64615384615388</v>
      </c>
      <c r="L4219" s="16">
        <f t="shared" si="456"/>
        <v>9.7041000000000004</v>
      </c>
      <c r="M4219" s="16">
        <f t="shared" si="457"/>
        <v>24.882307692307695</v>
      </c>
      <c r="N4219" s="14">
        <f>E4219*(K4219-L4219-M4219)*IF(F4219="GHS",1,Assumptions!$B$4)</f>
        <v>739969.47435384628</v>
      </c>
      <c r="O4219" s="15">
        <f t="shared" ca="1" si="458"/>
        <v>71</v>
      </c>
      <c r="P4219" s="15" t="str">
        <f t="shared" ca="1" si="459"/>
        <v>0-90d</v>
      </c>
      <c r="Q4219" s="17">
        <f ca="1">IF(P4219="0-90d",0,IF(P4219="91-180d",INDEX(Assumptions!$F$8:$F$12,MATCH(B4219,Assumptions!$A$8:$A$12,0)),IF(P4219="181-365d",INDEX(Assumptions!$G$8:$G$12,MATCH(B4219,Assumptions!$A$8:$A$12,0)),INDEX(Assumptions!$H$8:$H$12,MATCH(B4219,Assumptions!$A$8:$A$12,0)))))</f>
        <v>0</v>
      </c>
      <c r="R4219" s="14">
        <f t="shared" ca="1" si="460"/>
        <v>0</v>
      </c>
      <c r="S4219" s="14">
        <f t="shared" ca="1" si="461"/>
        <v>516905.06000000006</v>
      </c>
      <c r="T4219" s="11" t="s">
        <v>25</v>
      </c>
      <c r="U4219" s="18" t="s">
        <v>26</v>
      </c>
    </row>
    <row r="4220" spans="1:21" ht="15" customHeight="1" x14ac:dyDescent="0.15">
      <c r="A4220" s="10" t="s">
        <v>4268</v>
      </c>
      <c r="B4220" s="11" t="s">
        <v>41</v>
      </c>
      <c r="C4220" s="11" t="s">
        <v>42</v>
      </c>
      <c r="D4220" s="12">
        <v>46204</v>
      </c>
      <c r="E4220" s="11">
        <v>1301</v>
      </c>
      <c r="F4220" s="11" t="s">
        <v>33</v>
      </c>
      <c r="G4220" s="13">
        <v>717.55</v>
      </c>
      <c r="H4220" s="14">
        <f t="shared" si="455"/>
        <v>933532.54999999993</v>
      </c>
      <c r="I4220" s="14">
        <f>IF(F4220="GHS",H4220,H4220*Assumptions!$B$4)</f>
        <v>933532.54999999993</v>
      </c>
      <c r="J4220" s="15" t="str">
        <f>INDEX(Assumptions!$B$8:$B$12,MATCH(B4220,Assumptions!$A$8:$A$12,0))</f>
        <v>Weighted Average</v>
      </c>
      <c r="K4220" s="16">
        <f>G4220/(1-INDEX(Assumptions!$D$8:$D$12,MATCH(B4220,Assumptions!$A$8:$A$12,0)))</f>
        <v>1103.9230769230769</v>
      </c>
      <c r="L4220" s="16">
        <f t="shared" si="456"/>
        <v>21.526499999999999</v>
      </c>
      <c r="M4220" s="16">
        <f t="shared" si="457"/>
        <v>55.196153846153848</v>
      </c>
      <c r="N4220" s="14">
        <f>E4220*(K4220-L4220-M4220)*IF(F4220="GHS",1,Assumptions!$B$4)</f>
        <v>1336387.7504230768</v>
      </c>
      <c r="O4220" s="15">
        <f t="shared" ca="1" si="458"/>
        <v>82</v>
      </c>
      <c r="P4220" s="15" t="str">
        <f t="shared" ca="1" si="459"/>
        <v>0-90d</v>
      </c>
      <c r="Q4220" s="17">
        <f ca="1">IF(P4220="0-90d",0,IF(P4220="91-180d",INDEX(Assumptions!$F$8:$F$12,MATCH(B4220,Assumptions!$A$8:$A$12,0)),IF(P4220="181-365d",INDEX(Assumptions!$G$8:$G$12,MATCH(B4220,Assumptions!$A$8:$A$12,0)),INDEX(Assumptions!$H$8:$H$12,MATCH(B4220,Assumptions!$A$8:$A$12,0)))))</f>
        <v>0</v>
      </c>
      <c r="R4220" s="14">
        <f t="shared" ca="1" si="460"/>
        <v>0</v>
      </c>
      <c r="S4220" s="14">
        <f t="shared" ca="1" si="461"/>
        <v>933532.54999999993</v>
      </c>
      <c r="T4220" s="11" t="s">
        <v>50</v>
      </c>
      <c r="U4220" s="18" t="s">
        <v>36</v>
      </c>
    </row>
    <row r="4221" spans="1:21" ht="15" customHeight="1" x14ac:dyDescent="0.15">
      <c r="A4221" s="10" t="s">
        <v>4269</v>
      </c>
      <c r="B4221" s="11" t="s">
        <v>41</v>
      </c>
      <c r="C4221" s="11" t="s">
        <v>44</v>
      </c>
      <c r="D4221" s="12">
        <v>45733</v>
      </c>
      <c r="E4221" s="11">
        <v>829</v>
      </c>
      <c r="F4221" s="11" t="s">
        <v>33</v>
      </c>
      <c r="G4221" s="13">
        <v>202.72</v>
      </c>
      <c r="H4221" s="14">
        <f t="shared" si="455"/>
        <v>168054.88</v>
      </c>
      <c r="I4221" s="14">
        <f>IF(F4221="GHS",H4221,H4221*Assumptions!$B$4)</f>
        <v>168054.88</v>
      </c>
      <c r="J4221" s="15" t="str">
        <f>INDEX(Assumptions!$B$8:$B$12,MATCH(B4221,Assumptions!$A$8:$A$12,0))</f>
        <v>Weighted Average</v>
      </c>
      <c r="K4221" s="16">
        <f>G4221/(1-INDEX(Assumptions!$D$8:$D$12,MATCH(B4221,Assumptions!$A$8:$A$12,0)))</f>
        <v>311.87692307692305</v>
      </c>
      <c r="L4221" s="16">
        <f t="shared" si="456"/>
        <v>6.0815999999999999</v>
      </c>
      <c r="M4221" s="16">
        <f t="shared" si="457"/>
        <v>15.593846153846153</v>
      </c>
      <c r="N4221" s="14">
        <f>E4221*(K4221-L4221-M4221)*IF(F4221="GHS",1,Assumptions!$B$4)</f>
        <v>240577.02436923078</v>
      </c>
      <c r="O4221" s="15">
        <f t="shared" ca="1" si="458"/>
        <v>553</v>
      </c>
      <c r="P4221" s="15" t="str">
        <f t="shared" ca="1" si="459"/>
        <v>365d+</v>
      </c>
      <c r="Q4221" s="17">
        <f ca="1">IF(P4221="0-90d",0,IF(P4221="91-180d",INDEX(Assumptions!$F$8:$F$12,MATCH(B4221,Assumptions!$A$8:$A$12,0)),IF(P4221="181-365d",INDEX(Assumptions!$G$8:$G$12,MATCH(B4221,Assumptions!$A$8:$A$12,0)),INDEX(Assumptions!$H$8:$H$12,MATCH(B4221,Assumptions!$A$8:$A$12,0)))))</f>
        <v>0.8</v>
      </c>
      <c r="R4221" s="14">
        <f t="shared" ca="1" si="460"/>
        <v>134443.90400000001</v>
      </c>
      <c r="S4221" s="14">
        <f t="shared" ca="1" si="461"/>
        <v>33610.975999999995</v>
      </c>
      <c r="T4221" s="11" t="s">
        <v>25</v>
      </c>
      <c r="U4221" s="18" t="s">
        <v>26</v>
      </c>
    </row>
    <row r="4222" spans="1:21" ht="15" customHeight="1" x14ac:dyDescent="0.15">
      <c r="A4222" s="10" t="s">
        <v>4270</v>
      </c>
      <c r="B4222" s="11" t="s">
        <v>22</v>
      </c>
      <c r="C4222" s="11" t="s">
        <v>23</v>
      </c>
      <c r="D4222" s="12">
        <v>45862</v>
      </c>
      <c r="E4222" s="11">
        <v>714</v>
      </c>
      <c r="F4222" s="11" t="s">
        <v>24</v>
      </c>
      <c r="G4222" s="13">
        <v>28253.7</v>
      </c>
      <c r="H4222" s="14">
        <f t="shared" si="455"/>
        <v>20173141.800000001</v>
      </c>
      <c r="I4222" s="14">
        <f>IF(F4222="GHS",H4222,H4222*Assumptions!$B$4)</f>
        <v>217869931.44000003</v>
      </c>
      <c r="J4222" s="15" t="str">
        <f>INDEX(Assumptions!$B$8:$B$12,MATCH(B4222,Assumptions!$A$8:$A$12,0))</f>
        <v>FIFO</v>
      </c>
      <c r="K4222" s="16">
        <f>G4222/(1-INDEX(Assumptions!$D$8:$D$12,MATCH(B4222,Assumptions!$A$8:$A$12,0)))</f>
        <v>34455.731707317071</v>
      </c>
      <c r="L4222" s="16">
        <f t="shared" si="456"/>
        <v>847.61099999999999</v>
      </c>
      <c r="M4222" s="16">
        <f t="shared" si="457"/>
        <v>1722.7865853658536</v>
      </c>
      <c r="N4222" s="14">
        <f>E4222*(K4222-L4222-M4222)*IF(F4222="GHS",1,Assumptions!$B$4)</f>
        <v>245874188.48119023</v>
      </c>
      <c r="O4222" s="15">
        <f t="shared" ca="1" si="458"/>
        <v>424</v>
      </c>
      <c r="P4222" s="15" t="str">
        <f t="shared" ca="1" si="459"/>
        <v>365d+</v>
      </c>
      <c r="Q4222" s="17">
        <f ca="1">IF(P4222="0-90d",0,IF(P4222="91-180d",INDEX(Assumptions!$F$8:$F$12,MATCH(B4222,Assumptions!$A$8:$A$12,0)),IF(P4222="181-365d",INDEX(Assumptions!$G$8:$G$12,MATCH(B4222,Assumptions!$A$8:$A$12,0)),INDEX(Assumptions!$H$8:$H$12,MATCH(B4222,Assumptions!$A$8:$A$12,0)))))</f>
        <v>0.5</v>
      </c>
      <c r="R4222" s="14">
        <f t="shared" ca="1" si="460"/>
        <v>108934965.72000001</v>
      </c>
      <c r="S4222" s="14">
        <f t="shared" ca="1" si="461"/>
        <v>108934965.72000001</v>
      </c>
      <c r="T4222" s="11" t="s">
        <v>25</v>
      </c>
      <c r="U4222" s="18" t="s">
        <v>36</v>
      </c>
    </row>
    <row r="4223" spans="1:21" ht="15" customHeight="1" x14ac:dyDescent="0.15">
      <c r="A4223" s="10" t="s">
        <v>4271</v>
      </c>
      <c r="B4223" s="11" t="s">
        <v>41</v>
      </c>
      <c r="C4223" s="11" t="s">
        <v>42</v>
      </c>
      <c r="D4223" s="12">
        <v>45849</v>
      </c>
      <c r="E4223" s="11">
        <v>2850</v>
      </c>
      <c r="F4223" s="11" t="s">
        <v>33</v>
      </c>
      <c r="G4223" s="13">
        <v>302.62</v>
      </c>
      <c r="H4223" s="14">
        <f t="shared" si="455"/>
        <v>862467</v>
      </c>
      <c r="I4223" s="14">
        <f>IF(F4223="GHS",H4223,H4223*Assumptions!$B$4)</f>
        <v>862467</v>
      </c>
      <c r="J4223" s="15" t="str">
        <f>INDEX(Assumptions!$B$8:$B$12,MATCH(B4223,Assumptions!$A$8:$A$12,0))</f>
        <v>Weighted Average</v>
      </c>
      <c r="K4223" s="16">
        <f>G4223/(1-INDEX(Assumptions!$D$8:$D$12,MATCH(B4223,Assumptions!$A$8:$A$12,0)))</f>
        <v>465.56923076923078</v>
      </c>
      <c r="L4223" s="16">
        <f t="shared" si="456"/>
        <v>9.0785999999999998</v>
      </c>
      <c r="M4223" s="16">
        <f t="shared" si="457"/>
        <v>23.278461538461542</v>
      </c>
      <c r="N4223" s="14">
        <f>E4223*(K4223-L4223-M4223)*IF(F4223="GHS",1,Assumptions!$B$4)</f>
        <v>1234654.6823076922</v>
      </c>
      <c r="O4223" s="15">
        <f t="shared" ca="1" si="458"/>
        <v>437</v>
      </c>
      <c r="P4223" s="15" t="str">
        <f t="shared" ca="1" si="459"/>
        <v>365d+</v>
      </c>
      <c r="Q4223" s="17">
        <f ca="1">IF(P4223="0-90d",0,IF(P4223="91-180d",INDEX(Assumptions!$F$8:$F$12,MATCH(B4223,Assumptions!$A$8:$A$12,0)),IF(P4223="181-365d",INDEX(Assumptions!$G$8:$G$12,MATCH(B4223,Assumptions!$A$8:$A$12,0)),INDEX(Assumptions!$H$8:$H$12,MATCH(B4223,Assumptions!$A$8:$A$12,0)))))</f>
        <v>0.8</v>
      </c>
      <c r="R4223" s="14">
        <f t="shared" ca="1" si="460"/>
        <v>689973.60000000009</v>
      </c>
      <c r="S4223" s="14">
        <f t="shared" ca="1" si="461"/>
        <v>172493.39999999991</v>
      </c>
      <c r="T4223" s="11" t="s">
        <v>25</v>
      </c>
      <c r="U4223" s="18" t="s">
        <v>26</v>
      </c>
    </row>
    <row r="4224" spans="1:21" ht="15" customHeight="1" x14ac:dyDescent="0.15">
      <c r="A4224" s="10" t="s">
        <v>4272</v>
      </c>
      <c r="B4224" s="11" t="s">
        <v>46</v>
      </c>
      <c r="C4224" s="11" t="s">
        <v>52</v>
      </c>
      <c r="D4224" s="12">
        <v>45953</v>
      </c>
      <c r="E4224" s="11">
        <v>3930</v>
      </c>
      <c r="F4224" s="11" t="s">
        <v>33</v>
      </c>
      <c r="G4224" s="13">
        <v>707219.2</v>
      </c>
      <c r="H4224" s="14">
        <f t="shared" si="455"/>
        <v>2779371456</v>
      </c>
      <c r="I4224" s="14">
        <f>IF(F4224="GHS",H4224,H4224*Assumptions!$B$4)</f>
        <v>2779371456</v>
      </c>
      <c r="J4224" s="15" t="str">
        <f>INDEX(Assumptions!$B$8:$B$12,MATCH(B4224,Assumptions!$A$8:$A$12,0))</f>
        <v>Specific Identification</v>
      </c>
      <c r="K4224" s="16">
        <f>G4224/(1-INDEX(Assumptions!$D$8:$D$12,MATCH(B4224,Assumptions!$A$8:$A$12,0)))</f>
        <v>906691.282051282</v>
      </c>
      <c r="L4224" s="16">
        <f t="shared" si="456"/>
        <v>21216.575999999997</v>
      </c>
      <c r="M4224" s="16">
        <f t="shared" si="457"/>
        <v>45334.564102564102</v>
      </c>
      <c r="N4224" s="14">
        <f>E4224*(K4224-L4224-M4224)*IF(F4224="GHS",1,Assumptions!$B$4)</f>
        <v>3301750757.8584614</v>
      </c>
      <c r="O4224" s="15">
        <f t="shared" ca="1" si="458"/>
        <v>333</v>
      </c>
      <c r="P4224" s="15" t="str">
        <f t="shared" ca="1" si="459"/>
        <v>181-365d</v>
      </c>
      <c r="Q4224" s="17">
        <f ca="1">IF(P4224="0-90d",0,IF(P4224="91-180d",INDEX(Assumptions!$F$8:$F$12,MATCH(B4224,Assumptions!$A$8:$A$12,0)),IF(P4224="181-365d",INDEX(Assumptions!$G$8:$G$12,MATCH(B4224,Assumptions!$A$8:$A$12,0)),INDEX(Assumptions!$H$8:$H$12,MATCH(B4224,Assumptions!$A$8:$A$12,0)))))</f>
        <v>0.05</v>
      </c>
      <c r="R4224" s="14">
        <f t="shared" ca="1" si="460"/>
        <v>138968572.80000001</v>
      </c>
      <c r="S4224" s="14">
        <f t="shared" ca="1" si="461"/>
        <v>2640402883.1999998</v>
      </c>
      <c r="T4224" s="11" t="s">
        <v>25</v>
      </c>
      <c r="U4224" s="18" t="s">
        <v>26</v>
      </c>
    </row>
    <row r="4225" spans="1:21" ht="15" customHeight="1" x14ac:dyDescent="0.15">
      <c r="A4225" s="10" t="s">
        <v>4273</v>
      </c>
      <c r="B4225" s="11" t="s">
        <v>46</v>
      </c>
      <c r="C4225" s="11" t="s">
        <v>119</v>
      </c>
      <c r="D4225" s="12">
        <v>45807</v>
      </c>
      <c r="E4225" s="11">
        <v>4715</v>
      </c>
      <c r="F4225" s="11" t="s">
        <v>33</v>
      </c>
      <c r="G4225" s="13">
        <v>484021.84</v>
      </c>
      <c r="H4225" s="14">
        <f t="shared" si="455"/>
        <v>2282162975.5999999</v>
      </c>
      <c r="I4225" s="14">
        <f>IF(F4225="GHS",H4225,H4225*Assumptions!$B$4)</f>
        <v>2282162975.5999999</v>
      </c>
      <c r="J4225" s="15" t="str">
        <f>INDEX(Assumptions!$B$8:$B$12,MATCH(B4225,Assumptions!$A$8:$A$12,0))</f>
        <v>Specific Identification</v>
      </c>
      <c r="K4225" s="16">
        <f>G4225/(1-INDEX(Assumptions!$D$8:$D$12,MATCH(B4225,Assumptions!$A$8:$A$12,0)))</f>
        <v>620540.8205128205</v>
      </c>
      <c r="L4225" s="16">
        <f t="shared" si="456"/>
        <v>14520.655200000001</v>
      </c>
      <c r="M4225" s="16">
        <f t="shared" si="457"/>
        <v>31027.041025641025</v>
      </c>
      <c r="N4225" s="14">
        <f>E4225*(K4225-L4225-M4225)*IF(F4225="GHS",1,Assumptions!$B$4)</f>
        <v>2711092581.014051</v>
      </c>
      <c r="O4225" s="15">
        <f t="shared" ca="1" si="458"/>
        <v>479</v>
      </c>
      <c r="P4225" s="15" t="str">
        <f t="shared" ca="1" si="459"/>
        <v>365d+</v>
      </c>
      <c r="Q4225" s="17">
        <f ca="1">IF(P4225="0-90d",0,IF(P4225="91-180d",INDEX(Assumptions!$F$8:$F$12,MATCH(B4225,Assumptions!$A$8:$A$12,0)),IF(P4225="181-365d",INDEX(Assumptions!$G$8:$G$12,MATCH(B4225,Assumptions!$A$8:$A$12,0)),INDEX(Assumptions!$H$8:$H$12,MATCH(B4225,Assumptions!$A$8:$A$12,0)))))</f>
        <v>0.15</v>
      </c>
      <c r="R4225" s="14">
        <f t="shared" ca="1" si="460"/>
        <v>342324446.33999997</v>
      </c>
      <c r="S4225" s="14">
        <f t="shared" ca="1" si="461"/>
        <v>1939838529.26</v>
      </c>
      <c r="T4225" s="11" t="s">
        <v>25</v>
      </c>
      <c r="U4225" s="18" t="s">
        <v>36</v>
      </c>
    </row>
    <row r="4226" spans="1:21" ht="15" customHeight="1" x14ac:dyDescent="0.15">
      <c r="A4226" s="10" t="s">
        <v>4274</v>
      </c>
      <c r="B4226" s="11" t="s">
        <v>46</v>
      </c>
      <c r="C4226" s="11" t="s">
        <v>47</v>
      </c>
      <c r="D4226" s="12">
        <v>46153</v>
      </c>
      <c r="E4226" s="11">
        <v>2242</v>
      </c>
      <c r="F4226" s="11" t="s">
        <v>33</v>
      </c>
      <c r="G4226" s="13">
        <v>743163.56</v>
      </c>
      <c r="H4226" s="14">
        <f t="shared" ref="H4226:H4289" si="462">E4226*G4226</f>
        <v>1666172701.5200002</v>
      </c>
      <c r="I4226" s="14">
        <f>IF(F4226="GHS",H4226,H4226*Assumptions!$B$4)</f>
        <v>1666172701.5200002</v>
      </c>
      <c r="J4226" s="15" t="str">
        <f>INDEX(Assumptions!$B$8:$B$12,MATCH(B4226,Assumptions!$A$8:$A$12,0))</f>
        <v>Specific Identification</v>
      </c>
      <c r="K4226" s="16">
        <f>G4226/(1-INDEX(Assumptions!$D$8:$D$12,MATCH(B4226,Assumptions!$A$8:$A$12,0)))</f>
        <v>952773.79487179487</v>
      </c>
      <c r="L4226" s="16">
        <f t="shared" ref="L4226:L4289" si="463">G4226*0.03</f>
        <v>22294.906800000001</v>
      </c>
      <c r="M4226" s="16">
        <f t="shared" ref="M4226:M4289" si="464">K4226*0.05</f>
        <v>47638.689743589748</v>
      </c>
      <c r="N4226" s="14">
        <f>E4226*(K4226-L4226-M4226)*IF(F4226="GHS",1,Assumptions!$B$4)</f>
        <v>1979327724.6518359</v>
      </c>
      <c r="O4226" s="15">
        <f t="shared" ref="O4226:O4289" ca="1" si="465">TODAY()-D4226</f>
        <v>133</v>
      </c>
      <c r="P4226" s="15" t="str">
        <f t="shared" ref="P4226:P4289" ca="1" si="466">IF(O4226&lt;=90,"0-90d",IF(O4226&lt;=180,"91-180d",IF(O4226&lt;=365,"181-365d","365d+")))</f>
        <v>91-180d</v>
      </c>
      <c r="Q4226" s="17">
        <f ca="1">IF(P4226="0-90d",0,IF(P4226="91-180d",INDEX(Assumptions!$F$8:$F$12,MATCH(B4226,Assumptions!$A$8:$A$12,0)),IF(P4226="181-365d",INDEX(Assumptions!$G$8:$G$12,MATCH(B4226,Assumptions!$A$8:$A$12,0)),INDEX(Assumptions!$H$8:$H$12,MATCH(B4226,Assumptions!$A$8:$A$12,0)))))</f>
        <v>0</v>
      </c>
      <c r="R4226" s="14">
        <f t="shared" ref="R4226:R4289" ca="1" si="467">I4226*Q4226</f>
        <v>0</v>
      </c>
      <c r="S4226" s="14">
        <f t="shared" ref="S4226:S4289" ca="1" si="468">IF(T4226="Held on Consignment (Not Owned)",0,MIN(I4226-R4226,N4226))</f>
        <v>1666172701.5200002</v>
      </c>
      <c r="T4226" s="11" t="s">
        <v>25</v>
      </c>
      <c r="U4226" s="18" t="s">
        <v>26</v>
      </c>
    </row>
    <row r="4227" spans="1:21" ht="15" customHeight="1" x14ac:dyDescent="0.15">
      <c r="A4227" s="10" t="s">
        <v>4275</v>
      </c>
      <c r="B4227" s="11" t="s">
        <v>31</v>
      </c>
      <c r="C4227" s="11" t="s">
        <v>76</v>
      </c>
      <c r="D4227" s="12">
        <v>46193</v>
      </c>
      <c r="E4227" s="11">
        <v>4220</v>
      </c>
      <c r="F4227" s="11" t="s">
        <v>33</v>
      </c>
      <c r="G4227" s="13">
        <v>4020.62</v>
      </c>
      <c r="H4227" s="14">
        <f t="shared" si="462"/>
        <v>16967016.399999999</v>
      </c>
      <c r="I4227" s="14">
        <f>IF(F4227="GHS",H4227,H4227*Assumptions!$B$4)</f>
        <v>16967016.399999999</v>
      </c>
      <c r="J4227" s="15" t="str">
        <f>INDEX(Assumptions!$B$8:$B$12,MATCH(B4227,Assumptions!$A$8:$A$12,0))</f>
        <v>Weighted Average</v>
      </c>
      <c r="K4227" s="16">
        <f>G4227/(1-INDEX(Assumptions!$D$8:$D$12,MATCH(B4227,Assumptions!$A$8:$A$12,0)))</f>
        <v>5584.1944444444443</v>
      </c>
      <c r="L4227" s="16">
        <f t="shared" si="463"/>
        <v>120.61859999999999</v>
      </c>
      <c r="M4227" s="16">
        <f t="shared" si="464"/>
        <v>279.20972222222224</v>
      </c>
      <c r="N4227" s="14">
        <f>E4227*(K4227-L4227-M4227)*IF(F4227="GHS",1,Assumptions!$B$4)</f>
        <v>21878025.035777781</v>
      </c>
      <c r="O4227" s="15">
        <f t="shared" ca="1" si="465"/>
        <v>93</v>
      </c>
      <c r="P4227" s="15" t="str">
        <f t="shared" ca="1" si="466"/>
        <v>91-180d</v>
      </c>
      <c r="Q4227" s="17">
        <f ca="1">IF(P4227="0-90d",0,IF(P4227="91-180d",INDEX(Assumptions!$F$8:$F$12,MATCH(B4227,Assumptions!$A$8:$A$12,0)),IF(P4227="181-365d",INDEX(Assumptions!$G$8:$G$12,MATCH(B4227,Assumptions!$A$8:$A$12,0)),INDEX(Assumptions!$H$8:$H$12,MATCH(B4227,Assumptions!$A$8:$A$12,0)))))</f>
        <v>0.05</v>
      </c>
      <c r="R4227" s="14">
        <f t="shared" ca="1" si="467"/>
        <v>848350.82</v>
      </c>
      <c r="S4227" s="14">
        <f t="shared" ca="1" si="468"/>
        <v>16118665.579999998</v>
      </c>
      <c r="T4227" s="11" t="s">
        <v>25</v>
      </c>
      <c r="U4227" s="18" t="s">
        <v>26</v>
      </c>
    </row>
    <row r="4228" spans="1:21" ht="15" customHeight="1" x14ac:dyDescent="0.15">
      <c r="A4228" s="10" t="s">
        <v>4276</v>
      </c>
      <c r="B4228" s="11" t="s">
        <v>28</v>
      </c>
      <c r="C4228" s="11" t="s">
        <v>55</v>
      </c>
      <c r="D4228" s="12">
        <v>45874</v>
      </c>
      <c r="E4228" s="11">
        <v>4353</v>
      </c>
      <c r="F4228" s="11" t="s">
        <v>24</v>
      </c>
      <c r="G4228" s="13">
        <v>7125.56</v>
      </c>
      <c r="H4228" s="14">
        <f t="shared" si="462"/>
        <v>31017562.680000003</v>
      </c>
      <c r="I4228" s="14">
        <f>IF(F4228="GHS",H4228,H4228*Assumptions!$B$4)</f>
        <v>334989676.94400007</v>
      </c>
      <c r="J4228" s="15" t="str">
        <f>INDEX(Assumptions!$B$8:$B$12,MATCH(B4228,Assumptions!$A$8:$A$12,0))</f>
        <v>Fair Value Less Costs to Sell</v>
      </c>
      <c r="K4228" s="16">
        <f>G4228/(1-INDEX(Assumptions!$D$8:$D$12,MATCH(B4228,Assumptions!$A$8:$A$12,0)))</f>
        <v>8097.227272727273</v>
      </c>
      <c r="L4228" s="16">
        <f t="shared" si="463"/>
        <v>213.76680000000002</v>
      </c>
      <c r="M4228" s="16">
        <f t="shared" si="464"/>
        <v>404.86136363636365</v>
      </c>
      <c r="N4228" s="14">
        <f>E4228*(K4228-L4228-M4228)*IF(F4228="GHS",1,Assumptions!$B$4)</f>
        <v>351586892.75622547</v>
      </c>
      <c r="O4228" s="15">
        <f t="shared" ca="1" si="465"/>
        <v>412</v>
      </c>
      <c r="P4228" s="15" t="str">
        <f t="shared" ca="1" si="466"/>
        <v>365d+</v>
      </c>
      <c r="Q4228" s="17">
        <f ca="1">IF(P4228="0-90d",0,IF(P4228="91-180d",INDEX(Assumptions!$F$8:$F$12,MATCH(B4228,Assumptions!$A$8:$A$12,0)),IF(P4228="181-365d",INDEX(Assumptions!$G$8:$G$12,MATCH(B4228,Assumptions!$A$8:$A$12,0)),INDEX(Assumptions!$H$8:$H$12,MATCH(B4228,Assumptions!$A$8:$A$12,0)))))</f>
        <v>0.4</v>
      </c>
      <c r="R4228" s="14">
        <f t="shared" ca="1" si="467"/>
        <v>133995870.77760004</v>
      </c>
      <c r="S4228" s="14">
        <f t="shared" ca="1" si="468"/>
        <v>200993806.16640002</v>
      </c>
      <c r="T4228" s="11" t="s">
        <v>25</v>
      </c>
      <c r="U4228" s="18" t="s">
        <v>26</v>
      </c>
    </row>
    <row r="4229" spans="1:21" ht="15" customHeight="1" x14ac:dyDescent="0.15">
      <c r="A4229" s="10" t="s">
        <v>4277</v>
      </c>
      <c r="B4229" s="11" t="s">
        <v>28</v>
      </c>
      <c r="C4229" s="11" t="s">
        <v>55</v>
      </c>
      <c r="D4229" s="12">
        <v>46065</v>
      </c>
      <c r="E4229" s="11">
        <v>1092</v>
      </c>
      <c r="F4229" s="11" t="s">
        <v>24</v>
      </c>
      <c r="G4229" s="13">
        <v>3880.52</v>
      </c>
      <c r="H4229" s="14">
        <f t="shared" si="462"/>
        <v>4237527.84</v>
      </c>
      <c r="I4229" s="14">
        <f>IF(F4229="GHS",H4229,H4229*Assumptions!$B$4)</f>
        <v>45765300.671999998</v>
      </c>
      <c r="J4229" s="15" t="str">
        <f>INDEX(Assumptions!$B$8:$B$12,MATCH(B4229,Assumptions!$A$8:$A$12,0))</f>
        <v>Fair Value Less Costs to Sell</v>
      </c>
      <c r="K4229" s="16">
        <f>G4229/(1-INDEX(Assumptions!$D$8:$D$12,MATCH(B4229,Assumptions!$A$8:$A$12,0)))</f>
        <v>4409.681818181818</v>
      </c>
      <c r="L4229" s="16">
        <f t="shared" si="463"/>
        <v>116.4156</v>
      </c>
      <c r="M4229" s="16">
        <f t="shared" si="464"/>
        <v>220.48409090909092</v>
      </c>
      <c r="N4229" s="14">
        <f>E4229*(K4229-L4229-M4229)*IF(F4229="GHS",1,Assumptions!$B$4)</f>
        <v>48032763.296203628</v>
      </c>
      <c r="O4229" s="15">
        <f t="shared" ca="1" si="465"/>
        <v>221</v>
      </c>
      <c r="P4229" s="15" t="str">
        <f t="shared" ca="1" si="466"/>
        <v>181-365d</v>
      </c>
      <c r="Q4229" s="17">
        <f ca="1">IF(P4229="0-90d",0,IF(P4229="91-180d",INDEX(Assumptions!$F$8:$F$12,MATCH(B4229,Assumptions!$A$8:$A$12,0)),IF(P4229="181-365d",INDEX(Assumptions!$G$8:$G$12,MATCH(B4229,Assumptions!$A$8:$A$12,0)),INDEX(Assumptions!$H$8:$H$12,MATCH(B4229,Assumptions!$A$8:$A$12,0)))))</f>
        <v>0.1</v>
      </c>
      <c r="R4229" s="14">
        <f t="shared" ca="1" si="467"/>
        <v>4576530.0672000004</v>
      </c>
      <c r="S4229" s="14">
        <f t="shared" ca="1" si="468"/>
        <v>41188770.604800001</v>
      </c>
      <c r="T4229" s="11" t="s">
        <v>25</v>
      </c>
      <c r="U4229" s="18" t="s">
        <v>26</v>
      </c>
    </row>
    <row r="4230" spans="1:21" ht="15" customHeight="1" x14ac:dyDescent="0.15">
      <c r="A4230" s="10" t="s">
        <v>4278</v>
      </c>
      <c r="B4230" s="11" t="s">
        <v>31</v>
      </c>
      <c r="C4230" s="11" t="s">
        <v>76</v>
      </c>
      <c r="D4230" s="12">
        <v>45800</v>
      </c>
      <c r="E4230" s="11">
        <v>2742</v>
      </c>
      <c r="F4230" s="11" t="s">
        <v>33</v>
      </c>
      <c r="G4230" s="13">
        <v>2253.27</v>
      </c>
      <c r="H4230" s="14">
        <f t="shared" si="462"/>
        <v>6178466.3399999999</v>
      </c>
      <c r="I4230" s="14">
        <f>IF(F4230="GHS",H4230,H4230*Assumptions!$B$4)</f>
        <v>6178466.3399999999</v>
      </c>
      <c r="J4230" s="15" t="str">
        <f>INDEX(Assumptions!$B$8:$B$12,MATCH(B4230,Assumptions!$A$8:$A$12,0))</f>
        <v>Weighted Average</v>
      </c>
      <c r="K4230" s="16">
        <f>G4230/(1-INDEX(Assumptions!$D$8:$D$12,MATCH(B4230,Assumptions!$A$8:$A$12,0)))</f>
        <v>3129.541666666667</v>
      </c>
      <c r="L4230" s="16">
        <f t="shared" si="463"/>
        <v>67.598100000000002</v>
      </c>
      <c r="M4230" s="16">
        <f t="shared" si="464"/>
        <v>156.47708333333335</v>
      </c>
      <c r="N4230" s="14">
        <f>E4230*(K4230-L4230-M4230)*IF(F4230="GHS",1,Assumptions!$B$4)</f>
        <v>7966789.0973000005</v>
      </c>
      <c r="O4230" s="15">
        <f t="shared" ca="1" si="465"/>
        <v>486</v>
      </c>
      <c r="P4230" s="15" t="str">
        <f t="shared" ca="1" si="466"/>
        <v>365d+</v>
      </c>
      <c r="Q4230" s="17">
        <f ca="1">IF(P4230="0-90d",0,IF(P4230="91-180d",INDEX(Assumptions!$F$8:$F$12,MATCH(B4230,Assumptions!$A$8:$A$12,0)),IF(P4230="181-365d",INDEX(Assumptions!$G$8:$G$12,MATCH(B4230,Assumptions!$A$8:$A$12,0)),INDEX(Assumptions!$H$8:$H$12,MATCH(B4230,Assumptions!$A$8:$A$12,0)))))</f>
        <v>0.6</v>
      </c>
      <c r="R4230" s="14">
        <f t="shared" ca="1" si="467"/>
        <v>3707079.804</v>
      </c>
      <c r="S4230" s="14">
        <f t="shared" ca="1" si="468"/>
        <v>2471386.5359999998</v>
      </c>
      <c r="T4230" s="11" t="s">
        <v>25</v>
      </c>
      <c r="U4230" s="18" t="s">
        <v>26</v>
      </c>
    </row>
    <row r="4231" spans="1:21" ht="15" customHeight="1" x14ac:dyDescent="0.15">
      <c r="A4231" s="10" t="s">
        <v>4279</v>
      </c>
      <c r="B4231" s="11" t="s">
        <v>28</v>
      </c>
      <c r="C4231" s="11" t="s">
        <v>35</v>
      </c>
      <c r="D4231" s="12">
        <v>45746</v>
      </c>
      <c r="E4231" s="11">
        <v>3823</v>
      </c>
      <c r="F4231" s="11" t="s">
        <v>24</v>
      </c>
      <c r="G4231" s="13">
        <v>4932.93</v>
      </c>
      <c r="H4231" s="14">
        <f t="shared" si="462"/>
        <v>18858591.390000001</v>
      </c>
      <c r="I4231" s="14">
        <f>IF(F4231="GHS",H4231,H4231*Assumptions!$B$4)</f>
        <v>203672787.01200002</v>
      </c>
      <c r="J4231" s="15" t="str">
        <f>INDEX(Assumptions!$B$8:$B$12,MATCH(B4231,Assumptions!$A$8:$A$12,0))</f>
        <v>Fair Value Less Costs to Sell</v>
      </c>
      <c r="K4231" s="16">
        <f>G4231/(1-INDEX(Assumptions!$D$8:$D$12,MATCH(B4231,Assumptions!$A$8:$A$12,0)))</f>
        <v>5605.602272727273</v>
      </c>
      <c r="L4231" s="16">
        <f t="shared" si="463"/>
        <v>147.9879</v>
      </c>
      <c r="M4231" s="16">
        <f t="shared" si="464"/>
        <v>280.28011363636364</v>
      </c>
      <c r="N4231" s="14">
        <f>E4231*(K4231-L4231-M4231)*IF(F4231="GHS",1,Assumptions!$B$4)</f>
        <v>213763847.82304913</v>
      </c>
      <c r="O4231" s="15">
        <f t="shared" ca="1" si="465"/>
        <v>540</v>
      </c>
      <c r="P4231" s="15" t="str">
        <f t="shared" ca="1" si="466"/>
        <v>365d+</v>
      </c>
      <c r="Q4231" s="17">
        <f ca="1">IF(P4231="0-90d",0,IF(P4231="91-180d",INDEX(Assumptions!$F$8:$F$12,MATCH(B4231,Assumptions!$A$8:$A$12,0)),IF(P4231="181-365d",INDEX(Assumptions!$G$8:$G$12,MATCH(B4231,Assumptions!$A$8:$A$12,0)),INDEX(Assumptions!$H$8:$H$12,MATCH(B4231,Assumptions!$A$8:$A$12,0)))))</f>
        <v>0.4</v>
      </c>
      <c r="R4231" s="14">
        <f t="shared" ca="1" si="467"/>
        <v>81469114.804800019</v>
      </c>
      <c r="S4231" s="14">
        <f t="shared" ca="1" si="468"/>
        <v>122203672.20720001</v>
      </c>
      <c r="T4231" s="11" t="s">
        <v>25</v>
      </c>
      <c r="U4231" s="18" t="s">
        <v>26</v>
      </c>
    </row>
    <row r="4232" spans="1:21" ht="15" customHeight="1" x14ac:dyDescent="0.15">
      <c r="A4232" s="10" t="s">
        <v>4280</v>
      </c>
      <c r="B4232" s="11" t="s">
        <v>28</v>
      </c>
      <c r="C4232" s="11" t="s">
        <v>38</v>
      </c>
      <c r="D4232" s="12">
        <v>45774</v>
      </c>
      <c r="E4232" s="11">
        <v>1874</v>
      </c>
      <c r="F4232" s="11" t="s">
        <v>24</v>
      </c>
      <c r="G4232" s="13">
        <v>7765.48</v>
      </c>
      <c r="H4232" s="14">
        <f t="shared" si="462"/>
        <v>14552509.52</v>
      </c>
      <c r="I4232" s="14">
        <f>IF(F4232="GHS",H4232,H4232*Assumptions!$B$4)</f>
        <v>157167102.81600001</v>
      </c>
      <c r="J4232" s="15" t="str">
        <f>INDEX(Assumptions!$B$8:$B$12,MATCH(B4232,Assumptions!$A$8:$A$12,0))</f>
        <v>Fair Value Less Costs to Sell</v>
      </c>
      <c r="K4232" s="16">
        <f>G4232/(1-INDEX(Assumptions!$D$8:$D$12,MATCH(B4232,Assumptions!$A$8:$A$12,0)))</f>
        <v>8824.4090909090901</v>
      </c>
      <c r="L4232" s="16">
        <f t="shared" si="463"/>
        <v>232.96439999999998</v>
      </c>
      <c r="M4232" s="16">
        <f t="shared" si="464"/>
        <v>441.22045454545452</v>
      </c>
      <c r="N4232" s="14">
        <f>E4232*(K4232-L4232-M4232)*IF(F4232="GHS",1,Assumptions!$B$4)</f>
        <v>164954018.36461091</v>
      </c>
      <c r="O4232" s="15">
        <f t="shared" ca="1" si="465"/>
        <v>512</v>
      </c>
      <c r="P4232" s="15" t="str">
        <f t="shared" ca="1" si="466"/>
        <v>365d+</v>
      </c>
      <c r="Q4232" s="17">
        <f ca="1">IF(P4232="0-90d",0,IF(P4232="91-180d",INDEX(Assumptions!$F$8:$F$12,MATCH(B4232,Assumptions!$A$8:$A$12,0)),IF(P4232="181-365d",INDEX(Assumptions!$G$8:$G$12,MATCH(B4232,Assumptions!$A$8:$A$12,0)),INDEX(Assumptions!$H$8:$H$12,MATCH(B4232,Assumptions!$A$8:$A$12,0)))))</f>
        <v>0.4</v>
      </c>
      <c r="R4232" s="14">
        <f t="shared" ca="1" si="467"/>
        <v>62866841.126400009</v>
      </c>
      <c r="S4232" s="14">
        <f t="shared" ca="1" si="468"/>
        <v>94300261.689600006</v>
      </c>
      <c r="T4232" s="11" t="s">
        <v>25</v>
      </c>
      <c r="U4232" s="18" t="s">
        <v>26</v>
      </c>
    </row>
    <row r="4233" spans="1:21" ht="15" customHeight="1" x14ac:dyDescent="0.15">
      <c r="A4233" s="10" t="s">
        <v>4281</v>
      </c>
      <c r="B4233" s="11" t="s">
        <v>28</v>
      </c>
      <c r="C4233" s="11" t="s">
        <v>35</v>
      </c>
      <c r="D4233" s="12">
        <v>45850</v>
      </c>
      <c r="E4233" s="11">
        <v>1968</v>
      </c>
      <c r="F4233" s="11" t="s">
        <v>24</v>
      </c>
      <c r="G4233" s="13">
        <v>7547.57</v>
      </c>
      <c r="H4233" s="14">
        <f t="shared" si="462"/>
        <v>14853617.76</v>
      </c>
      <c r="I4233" s="14">
        <f>IF(F4233="GHS",H4233,H4233*Assumptions!$B$4)</f>
        <v>160419071.808</v>
      </c>
      <c r="J4233" s="15" t="str">
        <f>INDEX(Assumptions!$B$8:$B$12,MATCH(B4233,Assumptions!$A$8:$A$12,0))</f>
        <v>Fair Value Less Costs to Sell</v>
      </c>
      <c r="K4233" s="16">
        <f>G4233/(1-INDEX(Assumptions!$D$8:$D$12,MATCH(B4233,Assumptions!$A$8:$A$12,0)))</f>
        <v>8576.7840909090901</v>
      </c>
      <c r="L4233" s="16">
        <f t="shared" si="463"/>
        <v>226.4271</v>
      </c>
      <c r="M4233" s="16">
        <f t="shared" si="464"/>
        <v>428.83920454545455</v>
      </c>
      <c r="N4233" s="14">
        <f>E4233*(K4233-L4233-M4233)*IF(F4233="GHS",1,Assumptions!$B$4)</f>
        <v>168367107.63848725</v>
      </c>
      <c r="O4233" s="15">
        <f t="shared" ca="1" si="465"/>
        <v>436</v>
      </c>
      <c r="P4233" s="15" t="str">
        <f t="shared" ca="1" si="466"/>
        <v>365d+</v>
      </c>
      <c r="Q4233" s="17">
        <f ca="1">IF(P4233="0-90d",0,IF(P4233="91-180d",INDEX(Assumptions!$F$8:$F$12,MATCH(B4233,Assumptions!$A$8:$A$12,0)),IF(P4233="181-365d",INDEX(Assumptions!$G$8:$G$12,MATCH(B4233,Assumptions!$A$8:$A$12,0)),INDEX(Assumptions!$H$8:$H$12,MATCH(B4233,Assumptions!$A$8:$A$12,0)))))</f>
        <v>0.4</v>
      </c>
      <c r="R4233" s="14">
        <f t="shared" ca="1" si="467"/>
        <v>64167628.723200001</v>
      </c>
      <c r="S4233" s="14">
        <f t="shared" ca="1" si="468"/>
        <v>96251443.084800005</v>
      </c>
      <c r="T4233" s="11" t="s">
        <v>50</v>
      </c>
      <c r="U4233" s="18" t="s">
        <v>26</v>
      </c>
    </row>
    <row r="4234" spans="1:21" ht="15" customHeight="1" x14ac:dyDescent="0.15">
      <c r="A4234" s="10" t="s">
        <v>4282</v>
      </c>
      <c r="B4234" s="11" t="s">
        <v>46</v>
      </c>
      <c r="C4234" s="11" t="s">
        <v>119</v>
      </c>
      <c r="D4234" s="12">
        <v>46184</v>
      </c>
      <c r="E4234" s="11">
        <v>4263</v>
      </c>
      <c r="F4234" s="11" t="s">
        <v>33</v>
      </c>
      <c r="G4234" s="13">
        <v>775475.34</v>
      </c>
      <c r="H4234" s="14">
        <f t="shared" si="462"/>
        <v>3305851374.4200001</v>
      </c>
      <c r="I4234" s="14">
        <f>IF(F4234="GHS",H4234,H4234*Assumptions!$B$4)</f>
        <v>3305851374.4200001</v>
      </c>
      <c r="J4234" s="15" t="str">
        <f>INDEX(Assumptions!$B$8:$B$12,MATCH(B4234,Assumptions!$A$8:$A$12,0))</f>
        <v>Specific Identification</v>
      </c>
      <c r="K4234" s="16">
        <f>G4234/(1-INDEX(Assumptions!$D$8:$D$12,MATCH(B4234,Assumptions!$A$8:$A$12,0)))</f>
        <v>994199.15384615376</v>
      </c>
      <c r="L4234" s="16">
        <f t="shared" si="463"/>
        <v>23264.260199999997</v>
      </c>
      <c r="M4234" s="16">
        <f t="shared" si="464"/>
        <v>49709.957692307689</v>
      </c>
      <c r="N4234" s="14">
        <f>E4234*(K4234-L4234-M4234)*IF(F4234="GHS",1,Assumptions!$B$4)</f>
        <v>3927181901.9712458</v>
      </c>
      <c r="O4234" s="15">
        <f t="shared" ca="1" si="465"/>
        <v>102</v>
      </c>
      <c r="P4234" s="15" t="str">
        <f t="shared" ca="1" si="466"/>
        <v>91-180d</v>
      </c>
      <c r="Q4234" s="17">
        <f ca="1">IF(P4234="0-90d",0,IF(P4234="91-180d",INDEX(Assumptions!$F$8:$F$12,MATCH(B4234,Assumptions!$A$8:$A$12,0)),IF(P4234="181-365d",INDEX(Assumptions!$G$8:$G$12,MATCH(B4234,Assumptions!$A$8:$A$12,0)),INDEX(Assumptions!$H$8:$H$12,MATCH(B4234,Assumptions!$A$8:$A$12,0)))))</f>
        <v>0</v>
      </c>
      <c r="R4234" s="14">
        <f t="shared" ca="1" si="467"/>
        <v>0</v>
      </c>
      <c r="S4234" s="14">
        <f t="shared" si="468"/>
        <v>0</v>
      </c>
      <c r="T4234" s="11" t="s">
        <v>39</v>
      </c>
      <c r="U4234" s="18" t="s">
        <v>36</v>
      </c>
    </row>
    <row r="4235" spans="1:21" ht="15" customHeight="1" x14ac:dyDescent="0.15">
      <c r="A4235" s="10" t="s">
        <v>4283</v>
      </c>
      <c r="B4235" s="11" t="s">
        <v>46</v>
      </c>
      <c r="C4235" s="11" t="s">
        <v>52</v>
      </c>
      <c r="D4235" s="12">
        <v>46004</v>
      </c>
      <c r="E4235" s="11">
        <v>3468</v>
      </c>
      <c r="F4235" s="11" t="s">
        <v>33</v>
      </c>
      <c r="G4235" s="13">
        <v>727324.56</v>
      </c>
      <c r="H4235" s="14">
        <f t="shared" si="462"/>
        <v>2522361574.0800004</v>
      </c>
      <c r="I4235" s="14">
        <f>IF(F4235="GHS",H4235,H4235*Assumptions!$B$4)</f>
        <v>2522361574.0800004</v>
      </c>
      <c r="J4235" s="15" t="str">
        <f>INDEX(Assumptions!$B$8:$B$12,MATCH(B4235,Assumptions!$A$8:$A$12,0))</f>
        <v>Specific Identification</v>
      </c>
      <c r="K4235" s="16">
        <f>G4235/(1-INDEX(Assumptions!$D$8:$D$12,MATCH(B4235,Assumptions!$A$8:$A$12,0)))</f>
        <v>932467.38461538462</v>
      </c>
      <c r="L4235" s="16">
        <f t="shared" si="463"/>
        <v>21819.736800000002</v>
      </c>
      <c r="M4235" s="16">
        <f t="shared" si="464"/>
        <v>46623.369230769233</v>
      </c>
      <c r="N4235" s="14">
        <f>E4235*(K4235-L4235-M4235)*IF(F4235="GHS",1,Assumptions!$B$4)</f>
        <v>2996436198.1314464</v>
      </c>
      <c r="O4235" s="15">
        <f t="shared" ca="1" si="465"/>
        <v>282</v>
      </c>
      <c r="P4235" s="15" t="str">
        <f t="shared" ca="1" si="466"/>
        <v>181-365d</v>
      </c>
      <c r="Q4235" s="17">
        <f ca="1">IF(P4235="0-90d",0,IF(P4235="91-180d",INDEX(Assumptions!$F$8:$F$12,MATCH(B4235,Assumptions!$A$8:$A$12,0)),IF(P4235="181-365d",INDEX(Assumptions!$G$8:$G$12,MATCH(B4235,Assumptions!$A$8:$A$12,0)),INDEX(Assumptions!$H$8:$H$12,MATCH(B4235,Assumptions!$A$8:$A$12,0)))))</f>
        <v>0.05</v>
      </c>
      <c r="R4235" s="14">
        <f t="shared" ca="1" si="467"/>
        <v>126118078.70400003</v>
      </c>
      <c r="S4235" s="14">
        <f t="shared" ca="1" si="468"/>
        <v>2396243495.3760004</v>
      </c>
      <c r="T4235" s="11" t="s">
        <v>25</v>
      </c>
      <c r="U4235" s="18" t="s">
        <v>26</v>
      </c>
    </row>
    <row r="4236" spans="1:21" ht="15" customHeight="1" x14ac:dyDescent="0.15">
      <c r="A4236" s="10" t="s">
        <v>4284</v>
      </c>
      <c r="B4236" s="11" t="s">
        <v>22</v>
      </c>
      <c r="C4236" s="11" t="s">
        <v>61</v>
      </c>
      <c r="D4236" s="12">
        <v>45910</v>
      </c>
      <c r="E4236" s="11">
        <v>3306</v>
      </c>
      <c r="F4236" s="11" t="s">
        <v>24</v>
      </c>
      <c r="G4236" s="13">
        <v>18622.29</v>
      </c>
      <c r="H4236" s="14">
        <f t="shared" si="462"/>
        <v>61565290.740000002</v>
      </c>
      <c r="I4236" s="14">
        <f>IF(F4236="GHS",H4236,H4236*Assumptions!$B$4)</f>
        <v>664905139.9920001</v>
      </c>
      <c r="J4236" s="15" t="str">
        <f>INDEX(Assumptions!$B$8:$B$12,MATCH(B4236,Assumptions!$A$8:$A$12,0))</f>
        <v>FIFO</v>
      </c>
      <c r="K4236" s="16">
        <f>G4236/(1-INDEX(Assumptions!$D$8:$D$12,MATCH(B4236,Assumptions!$A$8:$A$12,0)))</f>
        <v>22710.109756097561</v>
      </c>
      <c r="L4236" s="16">
        <f t="shared" si="463"/>
        <v>558.66870000000006</v>
      </c>
      <c r="M4236" s="16">
        <f t="shared" si="464"/>
        <v>1135.5054878048782</v>
      </c>
      <c r="N4236" s="14">
        <f>E4236*(K4236-L4236-M4236)*IF(F4236="GHS",1,Assumptions!$B$4)</f>
        <v>750369776.27877665</v>
      </c>
      <c r="O4236" s="15">
        <f t="shared" ca="1" si="465"/>
        <v>376</v>
      </c>
      <c r="P4236" s="15" t="str">
        <f t="shared" ca="1" si="466"/>
        <v>365d+</v>
      </c>
      <c r="Q4236" s="17">
        <f ca="1">IF(P4236="0-90d",0,IF(P4236="91-180d",INDEX(Assumptions!$F$8:$F$12,MATCH(B4236,Assumptions!$A$8:$A$12,0)),IF(P4236="181-365d",INDEX(Assumptions!$G$8:$G$12,MATCH(B4236,Assumptions!$A$8:$A$12,0)),INDEX(Assumptions!$H$8:$H$12,MATCH(B4236,Assumptions!$A$8:$A$12,0)))))</f>
        <v>0.5</v>
      </c>
      <c r="R4236" s="14">
        <f t="shared" ca="1" si="467"/>
        <v>332452569.99600005</v>
      </c>
      <c r="S4236" s="14">
        <f t="shared" si="468"/>
        <v>0</v>
      </c>
      <c r="T4236" s="11" t="s">
        <v>39</v>
      </c>
      <c r="U4236" s="18" t="s">
        <v>26</v>
      </c>
    </row>
    <row r="4237" spans="1:21" ht="15" customHeight="1" x14ac:dyDescent="0.15">
      <c r="A4237" s="10" t="s">
        <v>4285</v>
      </c>
      <c r="B4237" s="11" t="s">
        <v>28</v>
      </c>
      <c r="C4237" s="11" t="s">
        <v>29</v>
      </c>
      <c r="D4237" s="12">
        <v>45731</v>
      </c>
      <c r="E4237" s="11">
        <v>3909</v>
      </c>
      <c r="F4237" s="11" t="s">
        <v>24</v>
      </c>
      <c r="G4237" s="13">
        <v>10940.12</v>
      </c>
      <c r="H4237" s="14">
        <f t="shared" si="462"/>
        <v>42764929.080000006</v>
      </c>
      <c r="I4237" s="14">
        <f>IF(F4237="GHS",H4237,H4237*Assumptions!$B$4)</f>
        <v>461861234.06400007</v>
      </c>
      <c r="J4237" s="15" t="str">
        <f>INDEX(Assumptions!$B$8:$B$12,MATCH(B4237,Assumptions!$A$8:$A$12,0))</f>
        <v>Fair Value Less Costs to Sell</v>
      </c>
      <c r="K4237" s="16">
        <f>G4237/(1-INDEX(Assumptions!$D$8:$D$12,MATCH(B4237,Assumptions!$A$8:$A$12,0)))</f>
        <v>12431.954545454546</v>
      </c>
      <c r="L4237" s="16">
        <f t="shared" si="463"/>
        <v>328.20359999999999</v>
      </c>
      <c r="M4237" s="16">
        <f t="shared" si="464"/>
        <v>621.5977272727273</v>
      </c>
      <c r="N4237" s="14">
        <f>E4237*(K4237-L4237-M4237)*IF(F4237="GHS",1,Assumptions!$B$4)</f>
        <v>484744358.8426255</v>
      </c>
      <c r="O4237" s="15">
        <f t="shared" ca="1" si="465"/>
        <v>555</v>
      </c>
      <c r="P4237" s="15" t="str">
        <f t="shared" ca="1" si="466"/>
        <v>365d+</v>
      </c>
      <c r="Q4237" s="17">
        <f ca="1">IF(P4237="0-90d",0,IF(P4237="91-180d",INDEX(Assumptions!$F$8:$F$12,MATCH(B4237,Assumptions!$A$8:$A$12,0)),IF(P4237="181-365d",INDEX(Assumptions!$G$8:$G$12,MATCH(B4237,Assumptions!$A$8:$A$12,0)),INDEX(Assumptions!$H$8:$H$12,MATCH(B4237,Assumptions!$A$8:$A$12,0)))))</f>
        <v>0.4</v>
      </c>
      <c r="R4237" s="14">
        <f t="shared" ca="1" si="467"/>
        <v>184744493.62560004</v>
      </c>
      <c r="S4237" s="14">
        <f t="shared" ca="1" si="468"/>
        <v>277116740.43840003</v>
      </c>
      <c r="T4237" s="11" t="s">
        <v>25</v>
      </c>
      <c r="U4237" s="18" t="s">
        <v>26</v>
      </c>
    </row>
    <row r="4238" spans="1:21" ht="15" customHeight="1" x14ac:dyDescent="0.15">
      <c r="A4238" s="10" t="s">
        <v>4286</v>
      </c>
      <c r="B4238" s="11" t="s">
        <v>28</v>
      </c>
      <c r="C4238" s="11" t="s">
        <v>38</v>
      </c>
      <c r="D4238" s="12">
        <v>46166</v>
      </c>
      <c r="E4238" s="11">
        <v>2762</v>
      </c>
      <c r="F4238" s="11" t="s">
        <v>24</v>
      </c>
      <c r="G4238" s="13">
        <v>5569.12</v>
      </c>
      <c r="H4238" s="14">
        <f t="shared" si="462"/>
        <v>15381909.439999999</v>
      </c>
      <c r="I4238" s="14">
        <f>IF(F4238="GHS",H4238,H4238*Assumptions!$B$4)</f>
        <v>166124621.95199999</v>
      </c>
      <c r="J4238" s="15" t="str">
        <f>INDEX(Assumptions!$B$8:$B$12,MATCH(B4238,Assumptions!$A$8:$A$12,0))</f>
        <v>Fair Value Less Costs to Sell</v>
      </c>
      <c r="K4238" s="16">
        <f>G4238/(1-INDEX(Assumptions!$D$8:$D$12,MATCH(B4238,Assumptions!$A$8:$A$12,0)))</f>
        <v>6328.545454545454</v>
      </c>
      <c r="L4238" s="16">
        <f t="shared" si="463"/>
        <v>167.0736</v>
      </c>
      <c r="M4238" s="16">
        <f t="shared" si="464"/>
        <v>316.42727272727274</v>
      </c>
      <c r="N4238" s="14">
        <f>E4238*(K4238-L4238-M4238)*IF(F4238="GHS",1,Assumptions!$B$4)</f>
        <v>174355341.85780364</v>
      </c>
      <c r="O4238" s="15">
        <f t="shared" ca="1" si="465"/>
        <v>120</v>
      </c>
      <c r="P4238" s="15" t="str">
        <f t="shared" ca="1" si="466"/>
        <v>91-180d</v>
      </c>
      <c r="Q4238" s="17">
        <f ca="1">IF(P4238="0-90d",0,IF(P4238="91-180d",INDEX(Assumptions!$F$8:$F$12,MATCH(B4238,Assumptions!$A$8:$A$12,0)),IF(P4238="181-365d",INDEX(Assumptions!$G$8:$G$12,MATCH(B4238,Assumptions!$A$8:$A$12,0)),INDEX(Assumptions!$H$8:$H$12,MATCH(B4238,Assumptions!$A$8:$A$12,0)))))</f>
        <v>0.02</v>
      </c>
      <c r="R4238" s="14">
        <f t="shared" ca="1" si="467"/>
        <v>3322492.4390400001</v>
      </c>
      <c r="S4238" s="14">
        <f t="shared" ca="1" si="468"/>
        <v>162802129.51295999</v>
      </c>
      <c r="T4238" s="11" t="s">
        <v>25</v>
      </c>
      <c r="U4238" s="18" t="s">
        <v>26</v>
      </c>
    </row>
    <row r="4239" spans="1:21" ht="15" customHeight="1" x14ac:dyDescent="0.15">
      <c r="A4239" s="10" t="s">
        <v>4287</v>
      </c>
      <c r="B4239" s="11" t="s">
        <v>41</v>
      </c>
      <c r="C4239" s="11" t="s">
        <v>49</v>
      </c>
      <c r="D4239" s="12">
        <v>46127</v>
      </c>
      <c r="E4239" s="11">
        <v>4061</v>
      </c>
      <c r="F4239" s="11" t="s">
        <v>33</v>
      </c>
      <c r="G4239" s="13">
        <v>483.8</v>
      </c>
      <c r="H4239" s="14">
        <f t="shared" si="462"/>
        <v>1964711.8</v>
      </c>
      <c r="I4239" s="14">
        <f>IF(F4239="GHS",H4239,H4239*Assumptions!$B$4)</f>
        <v>1964711.8</v>
      </c>
      <c r="J4239" s="15" t="str">
        <f>INDEX(Assumptions!$B$8:$B$12,MATCH(B4239,Assumptions!$A$8:$A$12,0))</f>
        <v>Weighted Average</v>
      </c>
      <c r="K4239" s="16">
        <f>G4239/(1-INDEX(Assumptions!$D$8:$D$12,MATCH(B4239,Assumptions!$A$8:$A$12,0)))</f>
        <v>744.30769230769226</v>
      </c>
      <c r="L4239" s="16">
        <f t="shared" si="463"/>
        <v>14.513999999999999</v>
      </c>
      <c r="M4239" s="16">
        <f t="shared" si="464"/>
        <v>37.215384615384615</v>
      </c>
      <c r="N4239" s="14">
        <f>E4239*(K4239-L4239-M4239)*IF(F4239="GHS",1,Assumptions!$B$4)</f>
        <v>2812560.5075384611</v>
      </c>
      <c r="O4239" s="15">
        <f t="shared" ca="1" si="465"/>
        <v>159</v>
      </c>
      <c r="P4239" s="15" t="str">
        <f t="shared" ca="1" si="466"/>
        <v>91-180d</v>
      </c>
      <c r="Q4239" s="17">
        <f ca="1">IF(P4239="0-90d",0,IF(P4239="91-180d",INDEX(Assumptions!$F$8:$F$12,MATCH(B4239,Assumptions!$A$8:$A$12,0)),IF(P4239="181-365d",INDEX(Assumptions!$G$8:$G$12,MATCH(B4239,Assumptions!$A$8:$A$12,0)),INDEX(Assumptions!$H$8:$H$12,MATCH(B4239,Assumptions!$A$8:$A$12,0)))))</f>
        <v>0.1</v>
      </c>
      <c r="R4239" s="14">
        <f t="shared" ca="1" si="467"/>
        <v>196471.18000000002</v>
      </c>
      <c r="S4239" s="14">
        <f t="shared" ca="1" si="468"/>
        <v>1768240.62</v>
      </c>
      <c r="T4239" s="11" t="s">
        <v>25</v>
      </c>
      <c r="U4239" s="18" t="s">
        <v>26</v>
      </c>
    </row>
    <row r="4240" spans="1:21" ht="15" customHeight="1" x14ac:dyDescent="0.15">
      <c r="A4240" s="10" t="s">
        <v>4288</v>
      </c>
      <c r="B4240" s="11" t="s">
        <v>31</v>
      </c>
      <c r="C4240" s="11" t="s">
        <v>76</v>
      </c>
      <c r="D4240" s="12">
        <v>46067</v>
      </c>
      <c r="E4240" s="11">
        <v>33</v>
      </c>
      <c r="F4240" s="11" t="s">
        <v>33</v>
      </c>
      <c r="G4240" s="13">
        <v>1395.32</v>
      </c>
      <c r="H4240" s="14">
        <f t="shared" si="462"/>
        <v>46045.56</v>
      </c>
      <c r="I4240" s="14">
        <f>IF(F4240="GHS",H4240,H4240*Assumptions!$B$4)</f>
        <v>46045.56</v>
      </c>
      <c r="J4240" s="15" t="str">
        <f>INDEX(Assumptions!$B$8:$B$12,MATCH(B4240,Assumptions!$A$8:$A$12,0))</f>
        <v>Weighted Average</v>
      </c>
      <c r="K4240" s="16">
        <f>G4240/(1-INDEX(Assumptions!$D$8:$D$12,MATCH(B4240,Assumptions!$A$8:$A$12,0)))</f>
        <v>1937.9444444444443</v>
      </c>
      <c r="L4240" s="16">
        <f t="shared" si="463"/>
        <v>41.859599999999993</v>
      </c>
      <c r="M4240" s="16">
        <f t="shared" si="464"/>
        <v>96.897222222222226</v>
      </c>
      <c r="N4240" s="14">
        <f>E4240*(K4240-L4240-M4240)*IF(F4240="GHS",1,Assumptions!$B$4)</f>
        <v>59373.191533333331</v>
      </c>
      <c r="O4240" s="15">
        <f t="shared" ca="1" si="465"/>
        <v>219</v>
      </c>
      <c r="P4240" s="15" t="str">
        <f t="shared" ca="1" si="466"/>
        <v>181-365d</v>
      </c>
      <c r="Q4240" s="17">
        <f ca="1">IF(P4240="0-90d",0,IF(P4240="91-180d",INDEX(Assumptions!$F$8:$F$12,MATCH(B4240,Assumptions!$A$8:$A$12,0)),IF(P4240="181-365d",INDEX(Assumptions!$G$8:$G$12,MATCH(B4240,Assumptions!$A$8:$A$12,0)),INDEX(Assumptions!$H$8:$H$12,MATCH(B4240,Assumptions!$A$8:$A$12,0)))))</f>
        <v>0.2</v>
      </c>
      <c r="R4240" s="14">
        <f t="shared" ca="1" si="467"/>
        <v>9209.1119999999992</v>
      </c>
      <c r="S4240" s="14">
        <f t="shared" ca="1" si="468"/>
        <v>36836.447999999997</v>
      </c>
      <c r="T4240" s="11" t="s">
        <v>25</v>
      </c>
      <c r="U4240" s="18" t="s">
        <v>26</v>
      </c>
    </row>
    <row r="4241" spans="1:21" ht="15" customHeight="1" x14ac:dyDescent="0.15">
      <c r="A4241" s="10" t="s">
        <v>4289</v>
      </c>
      <c r="B4241" s="11" t="s">
        <v>41</v>
      </c>
      <c r="C4241" s="11" t="s">
        <v>115</v>
      </c>
      <c r="D4241" s="12">
        <v>45801</v>
      </c>
      <c r="E4241" s="11">
        <v>4999</v>
      </c>
      <c r="F4241" s="11" t="s">
        <v>33</v>
      </c>
      <c r="G4241" s="13">
        <v>543.70000000000005</v>
      </c>
      <c r="H4241" s="14">
        <f t="shared" si="462"/>
        <v>2717956.3000000003</v>
      </c>
      <c r="I4241" s="14">
        <f>IF(F4241="GHS",H4241,H4241*Assumptions!$B$4)</f>
        <v>2717956.3000000003</v>
      </c>
      <c r="J4241" s="15" t="str">
        <f>INDEX(Assumptions!$B$8:$B$12,MATCH(B4241,Assumptions!$A$8:$A$12,0))</f>
        <v>Weighted Average</v>
      </c>
      <c r="K4241" s="16">
        <f>G4241/(1-INDEX(Assumptions!$D$8:$D$12,MATCH(B4241,Assumptions!$A$8:$A$12,0)))</f>
        <v>836.46153846153845</v>
      </c>
      <c r="L4241" s="16">
        <f t="shared" si="463"/>
        <v>16.311</v>
      </c>
      <c r="M4241" s="16">
        <f t="shared" si="464"/>
        <v>41.823076923076925</v>
      </c>
      <c r="N4241" s="14">
        <f>E4241*(K4241-L4241-M4241)*IF(F4241="GHS",1,Assumptions!$B$4)</f>
        <v>3890858.9802307691</v>
      </c>
      <c r="O4241" s="15">
        <f t="shared" ca="1" si="465"/>
        <v>485</v>
      </c>
      <c r="P4241" s="15" t="str">
        <f t="shared" ca="1" si="466"/>
        <v>365d+</v>
      </c>
      <c r="Q4241" s="17">
        <f ca="1">IF(P4241="0-90d",0,IF(P4241="91-180d",INDEX(Assumptions!$F$8:$F$12,MATCH(B4241,Assumptions!$A$8:$A$12,0)),IF(P4241="181-365d",INDEX(Assumptions!$G$8:$G$12,MATCH(B4241,Assumptions!$A$8:$A$12,0)),INDEX(Assumptions!$H$8:$H$12,MATCH(B4241,Assumptions!$A$8:$A$12,0)))))</f>
        <v>0.8</v>
      </c>
      <c r="R4241" s="14">
        <f t="shared" ca="1" si="467"/>
        <v>2174365.0400000005</v>
      </c>
      <c r="S4241" s="14">
        <f t="shared" ca="1" si="468"/>
        <v>543591.25999999978</v>
      </c>
      <c r="T4241" s="11" t="s">
        <v>25</v>
      </c>
      <c r="U4241" s="18" t="s">
        <v>26</v>
      </c>
    </row>
    <row r="4242" spans="1:21" ht="15" customHeight="1" x14ac:dyDescent="0.15">
      <c r="A4242" s="10" t="s">
        <v>4290</v>
      </c>
      <c r="B4242" s="11" t="s">
        <v>31</v>
      </c>
      <c r="C4242" s="11" t="s">
        <v>63</v>
      </c>
      <c r="D4242" s="12">
        <v>46149</v>
      </c>
      <c r="E4242" s="11">
        <v>530</v>
      </c>
      <c r="F4242" s="11" t="s">
        <v>33</v>
      </c>
      <c r="G4242" s="13">
        <v>3370.39</v>
      </c>
      <c r="H4242" s="14">
        <f t="shared" si="462"/>
        <v>1786306.7</v>
      </c>
      <c r="I4242" s="14">
        <f>IF(F4242="GHS",H4242,H4242*Assumptions!$B$4)</f>
        <v>1786306.7</v>
      </c>
      <c r="J4242" s="15" t="str">
        <f>INDEX(Assumptions!$B$8:$B$12,MATCH(B4242,Assumptions!$A$8:$A$12,0))</f>
        <v>Weighted Average</v>
      </c>
      <c r="K4242" s="16">
        <f>G4242/(1-INDEX(Assumptions!$D$8:$D$12,MATCH(B4242,Assumptions!$A$8:$A$12,0)))</f>
        <v>4681.0972222222226</v>
      </c>
      <c r="L4242" s="16">
        <f t="shared" si="463"/>
        <v>101.1117</v>
      </c>
      <c r="M4242" s="16">
        <f t="shared" si="464"/>
        <v>234.05486111111114</v>
      </c>
      <c r="N4242" s="14">
        <f>E4242*(K4242-L4242-M4242)*IF(F4242="GHS",1,Assumptions!$B$4)</f>
        <v>2303343.2503888891</v>
      </c>
      <c r="O4242" s="15">
        <f t="shared" ca="1" si="465"/>
        <v>137</v>
      </c>
      <c r="P4242" s="15" t="str">
        <f t="shared" ca="1" si="466"/>
        <v>91-180d</v>
      </c>
      <c r="Q4242" s="17">
        <f ca="1">IF(P4242="0-90d",0,IF(P4242="91-180d",INDEX(Assumptions!$F$8:$F$12,MATCH(B4242,Assumptions!$A$8:$A$12,0)),IF(P4242="181-365d",INDEX(Assumptions!$G$8:$G$12,MATCH(B4242,Assumptions!$A$8:$A$12,0)),INDEX(Assumptions!$H$8:$H$12,MATCH(B4242,Assumptions!$A$8:$A$12,0)))))</f>
        <v>0.05</v>
      </c>
      <c r="R4242" s="14">
        <f t="shared" ca="1" si="467"/>
        <v>89315.335000000006</v>
      </c>
      <c r="S4242" s="14">
        <f t="shared" ca="1" si="468"/>
        <v>1696991.365</v>
      </c>
      <c r="T4242" s="11" t="s">
        <v>25</v>
      </c>
      <c r="U4242" s="18" t="s">
        <v>26</v>
      </c>
    </row>
    <row r="4243" spans="1:21" ht="15" customHeight="1" x14ac:dyDescent="0.15">
      <c r="A4243" s="10" t="s">
        <v>4291</v>
      </c>
      <c r="B4243" s="11" t="s">
        <v>41</v>
      </c>
      <c r="C4243" s="11" t="s">
        <v>49</v>
      </c>
      <c r="D4243" s="12">
        <v>45791</v>
      </c>
      <c r="E4243" s="11">
        <v>3948</v>
      </c>
      <c r="F4243" s="11" t="s">
        <v>33</v>
      </c>
      <c r="G4243" s="13">
        <v>545.02</v>
      </c>
      <c r="H4243" s="14">
        <f t="shared" si="462"/>
        <v>2151738.96</v>
      </c>
      <c r="I4243" s="14">
        <f>IF(F4243="GHS",H4243,H4243*Assumptions!$B$4)</f>
        <v>2151738.96</v>
      </c>
      <c r="J4243" s="15" t="str">
        <f>INDEX(Assumptions!$B$8:$B$12,MATCH(B4243,Assumptions!$A$8:$A$12,0))</f>
        <v>Weighted Average</v>
      </c>
      <c r="K4243" s="16">
        <f>G4243/(1-INDEX(Assumptions!$D$8:$D$12,MATCH(B4243,Assumptions!$A$8:$A$12,0)))</f>
        <v>838.49230769230769</v>
      </c>
      <c r="L4243" s="16">
        <f t="shared" si="463"/>
        <v>16.3506</v>
      </c>
      <c r="M4243" s="16">
        <f t="shared" si="464"/>
        <v>41.924615384615386</v>
      </c>
      <c r="N4243" s="14">
        <f>E4243*(K4243-L4243-M4243)*IF(F4243="GHS",1,Assumptions!$B$4)</f>
        <v>3080297.0804307689</v>
      </c>
      <c r="O4243" s="15">
        <f t="shared" ca="1" si="465"/>
        <v>495</v>
      </c>
      <c r="P4243" s="15" t="str">
        <f t="shared" ca="1" si="466"/>
        <v>365d+</v>
      </c>
      <c r="Q4243" s="17">
        <f ca="1">IF(P4243="0-90d",0,IF(P4243="91-180d",INDEX(Assumptions!$F$8:$F$12,MATCH(B4243,Assumptions!$A$8:$A$12,0)),IF(P4243="181-365d",INDEX(Assumptions!$G$8:$G$12,MATCH(B4243,Assumptions!$A$8:$A$12,0)),INDEX(Assumptions!$H$8:$H$12,MATCH(B4243,Assumptions!$A$8:$A$12,0)))))</f>
        <v>0.8</v>
      </c>
      <c r="R4243" s="14">
        <f t="shared" ca="1" si="467"/>
        <v>1721391.1680000001</v>
      </c>
      <c r="S4243" s="14">
        <f t="shared" ca="1" si="468"/>
        <v>430347.7919999999</v>
      </c>
      <c r="T4243" s="11" t="s">
        <v>25</v>
      </c>
      <c r="U4243" s="18" t="s">
        <v>26</v>
      </c>
    </row>
    <row r="4244" spans="1:21" ht="15" customHeight="1" x14ac:dyDescent="0.15">
      <c r="A4244" s="10" t="s">
        <v>4292</v>
      </c>
      <c r="B4244" s="11" t="s">
        <v>22</v>
      </c>
      <c r="C4244" s="11" t="s">
        <v>23</v>
      </c>
      <c r="D4244" s="12">
        <v>45745</v>
      </c>
      <c r="E4244" s="11">
        <v>3865</v>
      </c>
      <c r="F4244" s="11" t="s">
        <v>24</v>
      </c>
      <c r="G4244" s="13">
        <v>30301.279999999999</v>
      </c>
      <c r="H4244" s="14">
        <f t="shared" si="462"/>
        <v>117114447.19999999</v>
      </c>
      <c r="I4244" s="14">
        <f>IF(F4244="GHS",H4244,H4244*Assumptions!$B$4)</f>
        <v>1264836029.76</v>
      </c>
      <c r="J4244" s="15" t="str">
        <f>INDEX(Assumptions!$B$8:$B$12,MATCH(B4244,Assumptions!$A$8:$A$12,0))</f>
        <v>FIFO</v>
      </c>
      <c r="K4244" s="16">
        <f>G4244/(1-INDEX(Assumptions!$D$8:$D$12,MATCH(B4244,Assumptions!$A$8:$A$12,0)))</f>
        <v>36952.780487804877</v>
      </c>
      <c r="L4244" s="16">
        <f t="shared" si="463"/>
        <v>909.03839999999991</v>
      </c>
      <c r="M4244" s="16">
        <f t="shared" si="464"/>
        <v>1847.639024390244</v>
      </c>
      <c r="N4244" s="14">
        <f>E4244*(K4244-L4244-M4244)*IF(F4244="GHS",1,Assumptions!$B$4)</f>
        <v>1427413734.0730538</v>
      </c>
      <c r="O4244" s="15">
        <f t="shared" ca="1" si="465"/>
        <v>541</v>
      </c>
      <c r="P4244" s="15" t="str">
        <f t="shared" ca="1" si="466"/>
        <v>365d+</v>
      </c>
      <c r="Q4244" s="17">
        <f ca="1">IF(P4244="0-90d",0,IF(P4244="91-180d",INDEX(Assumptions!$F$8:$F$12,MATCH(B4244,Assumptions!$A$8:$A$12,0)),IF(P4244="181-365d",INDEX(Assumptions!$G$8:$G$12,MATCH(B4244,Assumptions!$A$8:$A$12,0)),INDEX(Assumptions!$H$8:$H$12,MATCH(B4244,Assumptions!$A$8:$A$12,0)))))</f>
        <v>0.5</v>
      </c>
      <c r="R4244" s="14">
        <f t="shared" ca="1" si="467"/>
        <v>632418014.88</v>
      </c>
      <c r="S4244" s="14">
        <f t="shared" ca="1" si="468"/>
        <v>632418014.88</v>
      </c>
      <c r="T4244" s="11" t="s">
        <v>25</v>
      </c>
      <c r="U4244" s="18" t="s">
        <v>26</v>
      </c>
    </row>
    <row r="4245" spans="1:21" ht="15" customHeight="1" x14ac:dyDescent="0.15">
      <c r="A4245" s="10" t="s">
        <v>4293</v>
      </c>
      <c r="B4245" s="11" t="s">
        <v>28</v>
      </c>
      <c r="C4245" s="11" t="s">
        <v>38</v>
      </c>
      <c r="D4245" s="12">
        <v>46008</v>
      </c>
      <c r="E4245" s="11">
        <v>1822</v>
      </c>
      <c r="F4245" s="11" t="s">
        <v>24</v>
      </c>
      <c r="G4245" s="13">
        <v>12763.55</v>
      </c>
      <c r="H4245" s="14">
        <f t="shared" si="462"/>
        <v>23255188.099999998</v>
      </c>
      <c r="I4245" s="14">
        <f>IF(F4245="GHS",H4245,H4245*Assumptions!$B$4)</f>
        <v>251156031.47999999</v>
      </c>
      <c r="J4245" s="15" t="str">
        <f>INDEX(Assumptions!$B$8:$B$12,MATCH(B4245,Assumptions!$A$8:$A$12,0))</f>
        <v>Fair Value Less Costs to Sell</v>
      </c>
      <c r="K4245" s="16">
        <f>G4245/(1-INDEX(Assumptions!$D$8:$D$12,MATCH(B4245,Assumptions!$A$8:$A$12,0)))</f>
        <v>14504.03409090909</v>
      </c>
      <c r="L4245" s="16">
        <f t="shared" si="463"/>
        <v>382.90649999999994</v>
      </c>
      <c r="M4245" s="16">
        <f t="shared" si="464"/>
        <v>725.2017045454545</v>
      </c>
      <c r="N4245" s="14">
        <f>E4245*(K4245-L4245-M4245)*IF(F4245="GHS",1,Assumptions!$B$4)</f>
        <v>263599671.22150913</v>
      </c>
      <c r="O4245" s="15">
        <f t="shared" ca="1" si="465"/>
        <v>278</v>
      </c>
      <c r="P4245" s="15" t="str">
        <f t="shared" ca="1" si="466"/>
        <v>181-365d</v>
      </c>
      <c r="Q4245" s="17">
        <f ca="1">IF(P4245="0-90d",0,IF(P4245="91-180d",INDEX(Assumptions!$F$8:$F$12,MATCH(B4245,Assumptions!$A$8:$A$12,0)),IF(P4245="181-365d",INDEX(Assumptions!$G$8:$G$12,MATCH(B4245,Assumptions!$A$8:$A$12,0)),INDEX(Assumptions!$H$8:$H$12,MATCH(B4245,Assumptions!$A$8:$A$12,0)))))</f>
        <v>0.1</v>
      </c>
      <c r="R4245" s="14">
        <f t="shared" ca="1" si="467"/>
        <v>25115603.148000002</v>
      </c>
      <c r="S4245" s="14">
        <f t="shared" ca="1" si="468"/>
        <v>226040428.33199999</v>
      </c>
      <c r="T4245" s="11" t="s">
        <v>25</v>
      </c>
      <c r="U4245" s="18" t="s">
        <v>26</v>
      </c>
    </row>
    <row r="4246" spans="1:21" ht="15" customHeight="1" x14ac:dyDescent="0.15">
      <c r="A4246" s="10" t="s">
        <v>4294</v>
      </c>
      <c r="B4246" s="11" t="s">
        <v>31</v>
      </c>
      <c r="C4246" s="11" t="s">
        <v>76</v>
      </c>
      <c r="D4246" s="12">
        <v>46168</v>
      </c>
      <c r="E4246" s="11">
        <v>1637</v>
      </c>
      <c r="F4246" s="11" t="s">
        <v>33</v>
      </c>
      <c r="G4246" s="13">
        <v>1569.22</v>
      </c>
      <c r="H4246" s="14">
        <f t="shared" si="462"/>
        <v>2568813.14</v>
      </c>
      <c r="I4246" s="14">
        <f>IF(F4246="GHS",H4246,H4246*Assumptions!$B$4)</f>
        <v>2568813.14</v>
      </c>
      <c r="J4246" s="15" t="str">
        <f>INDEX(Assumptions!$B$8:$B$12,MATCH(B4246,Assumptions!$A$8:$A$12,0))</f>
        <v>Weighted Average</v>
      </c>
      <c r="K4246" s="16">
        <f>G4246/(1-INDEX(Assumptions!$D$8:$D$12,MATCH(B4246,Assumptions!$A$8:$A$12,0)))</f>
        <v>2179.4722222222222</v>
      </c>
      <c r="L4246" s="16">
        <f t="shared" si="463"/>
        <v>47.076599999999999</v>
      </c>
      <c r="M4246" s="16">
        <f t="shared" si="464"/>
        <v>108.97361111111111</v>
      </c>
      <c r="N4246" s="14">
        <f>E4246*(K4246-L4246-M4246)*IF(F4246="GHS",1,Assumptions!$B$4)</f>
        <v>3312341.8321888889</v>
      </c>
      <c r="O4246" s="15">
        <f t="shared" ca="1" si="465"/>
        <v>118</v>
      </c>
      <c r="P4246" s="15" t="str">
        <f t="shared" ca="1" si="466"/>
        <v>91-180d</v>
      </c>
      <c r="Q4246" s="17">
        <f ca="1">IF(P4246="0-90d",0,IF(P4246="91-180d",INDEX(Assumptions!$F$8:$F$12,MATCH(B4246,Assumptions!$A$8:$A$12,0)),IF(P4246="181-365d",INDEX(Assumptions!$G$8:$G$12,MATCH(B4246,Assumptions!$A$8:$A$12,0)),INDEX(Assumptions!$H$8:$H$12,MATCH(B4246,Assumptions!$A$8:$A$12,0)))))</f>
        <v>0.05</v>
      </c>
      <c r="R4246" s="14">
        <f t="shared" ca="1" si="467"/>
        <v>128440.65700000001</v>
      </c>
      <c r="S4246" s="14">
        <f t="shared" ca="1" si="468"/>
        <v>2440372.483</v>
      </c>
      <c r="T4246" s="11" t="s">
        <v>25</v>
      </c>
      <c r="U4246" s="18" t="s">
        <v>26</v>
      </c>
    </row>
    <row r="4247" spans="1:21" ht="15" customHeight="1" x14ac:dyDescent="0.15">
      <c r="A4247" s="10" t="s">
        <v>4295</v>
      </c>
      <c r="B4247" s="11" t="s">
        <v>41</v>
      </c>
      <c r="C4247" s="11" t="s">
        <v>115</v>
      </c>
      <c r="D4247" s="12">
        <v>45892</v>
      </c>
      <c r="E4247" s="11">
        <v>1729</v>
      </c>
      <c r="F4247" s="11" t="s">
        <v>33</v>
      </c>
      <c r="G4247" s="13">
        <v>382.5</v>
      </c>
      <c r="H4247" s="14">
        <f t="shared" si="462"/>
        <v>661342.5</v>
      </c>
      <c r="I4247" s="14">
        <f>IF(F4247="GHS",H4247,H4247*Assumptions!$B$4)</f>
        <v>661342.5</v>
      </c>
      <c r="J4247" s="15" t="str">
        <f>INDEX(Assumptions!$B$8:$B$12,MATCH(B4247,Assumptions!$A$8:$A$12,0))</f>
        <v>Weighted Average</v>
      </c>
      <c r="K4247" s="16">
        <f>G4247/(1-INDEX(Assumptions!$D$8:$D$12,MATCH(B4247,Assumptions!$A$8:$A$12,0)))</f>
        <v>588.46153846153845</v>
      </c>
      <c r="L4247" s="16">
        <f t="shared" si="463"/>
        <v>11.475</v>
      </c>
      <c r="M4247" s="16">
        <f t="shared" si="464"/>
        <v>29.423076923076923</v>
      </c>
      <c r="N4247" s="14">
        <f>E4247*(K4247-L4247-M4247)*IF(F4247="GHS",1,Assumptions!$B$4)</f>
        <v>946737.22499999998</v>
      </c>
      <c r="O4247" s="15">
        <f t="shared" ca="1" si="465"/>
        <v>394</v>
      </c>
      <c r="P4247" s="15" t="str">
        <f t="shared" ca="1" si="466"/>
        <v>365d+</v>
      </c>
      <c r="Q4247" s="17">
        <f ca="1">IF(P4247="0-90d",0,IF(P4247="91-180d",INDEX(Assumptions!$F$8:$F$12,MATCH(B4247,Assumptions!$A$8:$A$12,0)),IF(P4247="181-365d",INDEX(Assumptions!$G$8:$G$12,MATCH(B4247,Assumptions!$A$8:$A$12,0)),INDEX(Assumptions!$H$8:$H$12,MATCH(B4247,Assumptions!$A$8:$A$12,0)))))</f>
        <v>0.8</v>
      </c>
      <c r="R4247" s="14">
        <f t="shared" ca="1" si="467"/>
        <v>529074</v>
      </c>
      <c r="S4247" s="14">
        <f t="shared" ca="1" si="468"/>
        <v>132268.5</v>
      </c>
      <c r="T4247" s="11" t="s">
        <v>25</v>
      </c>
      <c r="U4247" s="18" t="s">
        <v>26</v>
      </c>
    </row>
    <row r="4248" spans="1:21" ht="15" customHeight="1" x14ac:dyDescent="0.15">
      <c r="A4248" s="10" t="s">
        <v>4296</v>
      </c>
      <c r="B4248" s="11" t="s">
        <v>31</v>
      </c>
      <c r="C4248" s="11" t="s">
        <v>32</v>
      </c>
      <c r="D4248" s="12">
        <v>46045</v>
      </c>
      <c r="E4248" s="11">
        <v>2931</v>
      </c>
      <c r="F4248" s="11" t="s">
        <v>33</v>
      </c>
      <c r="G4248" s="13">
        <v>4237.9399999999996</v>
      </c>
      <c r="H4248" s="14">
        <f t="shared" si="462"/>
        <v>12421402.139999999</v>
      </c>
      <c r="I4248" s="14">
        <f>IF(F4248="GHS",H4248,H4248*Assumptions!$B$4)</f>
        <v>12421402.139999999</v>
      </c>
      <c r="J4248" s="15" t="str">
        <f>INDEX(Assumptions!$B$8:$B$12,MATCH(B4248,Assumptions!$A$8:$A$12,0))</f>
        <v>Weighted Average</v>
      </c>
      <c r="K4248" s="16">
        <f>G4248/(1-INDEX(Assumptions!$D$8:$D$12,MATCH(B4248,Assumptions!$A$8:$A$12,0)))</f>
        <v>5886.0277777777774</v>
      </c>
      <c r="L4248" s="16">
        <f t="shared" si="463"/>
        <v>127.13819999999998</v>
      </c>
      <c r="M4248" s="16">
        <f t="shared" si="464"/>
        <v>294.30138888888888</v>
      </c>
      <c r="N4248" s="14">
        <f>E4248*(K4248-L4248-M4248)*IF(F4248="GHS",1,Assumptions!$B$4)</f>
        <v>16016707.981633332</v>
      </c>
      <c r="O4248" s="15">
        <f t="shared" ca="1" si="465"/>
        <v>241</v>
      </c>
      <c r="P4248" s="15" t="str">
        <f t="shared" ca="1" si="466"/>
        <v>181-365d</v>
      </c>
      <c r="Q4248" s="17">
        <f ca="1">IF(P4248="0-90d",0,IF(P4248="91-180d",INDEX(Assumptions!$F$8:$F$12,MATCH(B4248,Assumptions!$A$8:$A$12,0)),IF(P4248="181-365d",INDEX(Assumptions!$G$8:$G$12,MATCH(B4248,Assumptions!$A$8:$A$12,0)),INDEX(Assumptions!$H$8:$H$12,MATCH(B4248,Assumptions!$A$8:$A$12,0)))))</f>
        <v>0.2</v>
      </c>
      <c r="R4248" s="14">
        <f t="shared" ca="1" si="467"/>
        <v>2484280.4279999998</v>
      </c>
      <c r="S4248" s="14">
        <f t="shared" ca="1" si="468"/>
        <v>9937121.7119999994</v>
      </c>
      <c r="T4248" s="11" t="s">
        <v>25</v>
      </c>
      <c r="U4248" s="18" t="s">
        <v>26</v>
      </c>
    </row>
    <row r="4249" spans="1:21" ht="15" customHeight="1" x14ac:dyDescent="0.15">
      <c r="A4249" s="10" t="s">
        <v>4297</v>
      </c>
      <c r="B4249" s="11" t="s">
        <v>28</v>
      </c>
      <c r="C4249" s="11" t="s">
        <v>29</v>
      </c>
      <c r="D4249" s="12">
        <v>45942</v>
      </c>
      <c r="E4249" s="11">
        <v>4258</v>
      </c>
      <c r="F4249" s="11" t="s">
        <v>24</v>
      </c>
      <c r="G4249" s="13">
        <v>3416.73</v>
      </c>
      <c r="H4249" s="14">
        <f t="shared" si="462"/>
        <v>14548436.34</v>
      </c>
      <c r="I4249" s="14">
        <f>IF(F4249="GHS",H4249,H4249*Assumptions!$B$4)</f>
        <v>157123112.472</v>
      </c>
      <c r="J4249" s="15" t="str">
        <f>INDEX(Assumptions!$B$8:$B$12,MATCH(B4249,Assumptions!$A$8:$A$12,0))</f>
        <v>Fair Value Less Costs to Sell</v>
      </c>
      <c r="K4249" s="16">
        <f>G4249/(1-INDEX(Assumptions!$D$8:$D$12,MATCH(B4249,Assumptions!$A$8:$A$12,0)))</f>
        <v>3882.6477272727275</v>
      </c>
      <c r="L4249" s="16">
        <f t="shared" si="463"/>
        <v>102.50189999999999</v>
      </c>
      <c r="M4249" s="16">
        <f t="shared" si="464"/>
        <v>194.13238636363639</v>
      </c>
      <c r="N4249" s="14">
        <f>E4249*(K4249-L4249-M4249)*IF(F4249="GHS",1,Assumptions!$B$4)</f>
        <v>164907848.49902183</v>
      </c>
      <c r="O4249" s="15">
        <f t="shared" ca="1" si="465"/>
        <v>344</v>
      </c>
      <c r="P4249" s="15" t="str">
        <f t="shared" ca="1" si="466"/>
        <v>181-365d</v>
      </c>
      <c r="Q4249" s="17">
        <f ca="1">IF(P4249="0-90d",0,IF(P4249="91-180d",INDEX(Assumptions!$F$8:$F$12,MATCH(B4249,Assumptions!$A$8:$A$12,0)),IF(P4249="181-365d",INDEX(Assumptions!$G$8:$G$12,MATCH(B4249,Assumptions!$A$8:$A$12,0)),INDEX(Assumptions!$H$8:$H$12,MATCH(B4249,Assumptions!$A$8:$A$12,0)))))</f>
        <v>0.1</v>
      </c>
      <c r="R4249" s="14">
        <f t="shared" ca="1" si="467"/>
        <v>15712311.247200001</v>
      </c>
      <c r="S4249" s="14">
        <f t="shared" ca="1" si="468"/>
        <v>141410801.22479999</v>
      </c>
      <c r="T4249" s="11" t="s">
        <v>25</v>
      </c>
      <c r="U4249" s="18" t="s">
        <v>26</v>
      </c>
    </row>
    <row r="4250" spans="1:21" ht="15" customHeight="1" x14ac:dyDescent="0.15">
      <c r="A4250" s="10" t="s">
        <v>4298</v>
      </c>
      <c r="B4250" s="11" t="s">
        <v>41</v>
      </c>
      <c r="C4250" s="11" t="s">
        <v>115</v>
      </c>
      <c r="D4250" s="12">
        <v>46177</v>
      </c>
      <c r="E4250" s="11">
        <v>4195</v>
      </c>
      <c r="F4250" s="11" t="s">
        <v>33</v>
      </c>
      <c r="G4250" s="13">
        <v>516.66999999999996</v>
      </c>
      <c r="H4250" s="14">
        <f t="shared" si="462"/>
        <v>2167430.65</v>
      </c>
      <c r="I4250" s="14">
        <f>IF(F4250="GHS",H4250,H4250*Assumptions!$B$4)</f>
        <v>2167430.65</v>
      </c>
      <c r="J4250" s="15" t="str">
        <f>INDEX(Assumptions!$B$8:$B$12,MATCH(B4250,Assumptions!$A$8:$A$12,0))</f>
        <v>Weighted Average</v>
      </c>
      <c r="K4250" s="16">
        <f>G4250/(1-INDEX(Assumptions!$D$8:$D$12,MATCH(B4250,Assumptions!$A$8:$A$12,0)))</f>
        <v>794.87692307692294</v>
      </c>
      <c r="L4250" s="16">
        <f t="shared" si="463"/>
        <v>15.500099999999998</v>
      </c>
      <c r="M4250" s="16">
        <f t="shared" si="464"/>
        <v>39.74384615384615</v>
      </c>
      <c r="N4250" s="14">
        <f>E4250*(K4250-L4250-M4250)*IF(F4250="GHS",1,Assumptions!$B$4)</f>
        <v>3102760.3381923074</v>
      </c>
      <c r="O4250" s="15">
        <f t="shared" ca="1" si="465"/>
        <v>109</v>
      </c>
      <c r="P4250" s="15" t="str">
        <f t="shared" ca="1" si="466"/>
        <v>91-180d</v>
      </c>
      <c r="Q4250" s="17">
        <f ca="1">IF(P4250="0-90d",0,IF(P4250="91-180d",INDEX(Assumptions!$F$8:$F$12,MATCH(B4250,Assumptions!$A$8:$A$12,0)),IF(P4250="181-365d",INDEX(Assumptions!$G$8:$G$12,MATCH(B4250,Assumptions!$A$8:$A$12,0)),INDEX(Assumptions!$H$8:$H$12,MATCH(B4250,Assumptions!$A$8:$A$12,0)))))</f>
        <v>0.1</v>
      </c>
      <c r="R4250" s="14">
        <f t="shared" ca="1" si="467"/>
        <v>216743.065</v>
      </c>
      <c r="S4250" s="14">
        <f t="shared" ca="1" si="468"/>
        <v>1950687.585</v>
      </c>
      <c r="T4250" s="11" t="s">
        <v>25</v>
      </c>
      <c r="U4250" s="18" t="s">
        <v>26</v>
      </c>
    </row>
    <row r="4251" spans="1:21" ht="15" customHeight="1" x14ac:dyDescent="0.15">
      <c r="A4251" s="10" t="s">
        <v>4299</v>
      </c>
      <c r="B4251" s="11" t="s">
        <v>22</v>
      </c>
      <c r="C4251" s="11" t="s">
        <v>23</v>
      </c>
      <c r="D4251" s="12">
        <v>46212</v>
      </c>
      <c r="E4251" s="11">
        <v>4728</v>
      </c>
      <c r="F4251" s="11" t="s">
        <v>24</v>
      </c>
      <c r="G4251" s="13">
        <v>29887.59</v>
      </c>
      <c r="H4251" s="14">
        <f t="shared" si="462"/>
        <v>141308525.52000001</v>
      </c>
      <c r="I4251" s="14">
        <f>IF(F4251="GHS",H4251,H4251*Assumptions!$B$4)</f>
        <v>1526132075.6160002</v>
      </c>
      <c r="J4251" s="15" t="str">
        <f>INDEX(Assumptions!$B$8:$B$12,MATCH(B4251,Assumptions!$A$8:$A$12,0))</f>
        <v>FIFO</v>
      </c>
      <c r="K4251" s="16">
        <f>G4251/(1-INDEX(Assumptions!$D$8:$D$12,MATCH(B4251,Assumptions!$A$8:$A$12,0)))</f>
        <v>36448.280487804877</v>
      </c>
      <c r="L4251" s="16">
        <f t="shared" si="463"/>
        <v>896.6277</v>
      </c>
      <c r="M4251" s="16">
        <f t="shared" si="464"/>
        <v>1822.4140243902439</v>
      </c>
      <c r="N4251" s="14">
        <f>E4251*(K4251-L4251-M4251)*IF(F4251="GHS",1,Assumptions!$B$4)</f>
        <v>1722295881.4329836</v>
      </c>
      <c r="O4251" s="15">
        <f t="shared" ca="1" si="465"/>
        <v>74</v>
      </c>
      <c r="P4251" s="15" t="str">
        <f t="shared" ca="1" si="466"/>
        <v>0-90d</v>
      </c>
      <c r="Q4251" s="17">
        <f ca="1">IF(P4251="0-90d",0,IF(P4251="91-180d",INDEX(Assumptions!$F$8:$F$12,MATCH(B4251,Assumptions!$A$8:$A$12,0)),IF(P4251="181-365d",INDEX(Assumptions!$G$8:$G$12,MATCH(B4251,Assumptions!$A$8:$A$12,0)),INDEX(Assumptions!$H$8:$H$12,MATCH(B4251,Assumptions!$A$8:$A$12,0)))))</f>
        <v>0</v>
      </c>
      <c r="R4251" s="14">
        <f t="shared" ca="1" si="467"/>
        <v>0</v>
      </c>
      <c r="S4251" s="14">
        <f t="shared" ca="1" si="468"/>
        <v>1526132075.6160002</v>
      </c>
      <c r="T4251" s="11" t="s">
        <v>25</v>
      </c>
      <c r="U4251" s="18" t="s">
        <v>36</v>
      </c>
    </row>
    <row r="4252" spans="1:21" ht="15" customHeight="1" x14ac:dyDescent="0.15">
      <c r="A4252" s="10" t="s">
        <v>4300</v>
      </c>
      <c r="B4252" s="11" t="s">
        <v>41</v>
      </c>
      <c r="C4252" s="11" t="s">
        <v>115</v>
      </c>
      <c r="D4252" s="12">
        <v>46175</v>
      </c>
      <c r="E4252" s="11">
        <v>2699</v>
      </c>
      <c r="F4252" s="11" t="s">
        <v>33</v>
      </c>
      <c r="G4252" s="13">
        <v>857.15</v>
      </c>
      <c r="H4252" s="14">
        <f t="shared" si="462"/>
        <v>2313447.85</v>
      </c>
      <c r="I4252" s="14">
        <f>IF(F4252="GHS",H4252,H4252*Assumptions!$B$4)</f>
        <v>2313447.85</v>
      </c>
      <c r="J4252" s="15" t="str">
        <f>INDEX(Assumptions!$B$8:$B$12,MATCH(B4252,Assumptions!$A$8:$A$12,0))</f>
        <v>Weighted Average</v>
      </c>
      <c r="K4252" s="16">
        <f>G4252/(1-INDEX(Assumptions!$D$8:$D$12,MATCH(B4252,Assumptions!$A$8:$A$12,0)))</f>
        <v>1318.6923076923076</v>
      </c>
      <c r="L4252" s="16">
        <f t="shared" si="463"/>
        <v>25.714499999999997</v>
      </c>
      <c r="M4252" s="16">
        <f t="shared" si="464"/>
        <v>65.934615384615384</v>
      </c>
      <c r="N4252" s="14">
        <f>E4252*(K4252-L4252-M4252)*IF(F4252="GHS",1,Assumptions!$B$4)</f>
        <v>3311789.5760384612</v>
      </c>
      <c r="O4252" s="15">
        <f t="shared" ca="1" si="465"/>
        <v>111</v>
      </c>
      <c r="P4252" s="15" t="str">
        <f t="shared" ca="1" si="466"/>
        <v>91-180d</v>
      </c>
      <c r="Q4252" s="17">
        <f ca="1">IF(P4252="0-90d",0,IF(P4252="91-180d",INDEX(Assumptions!$F$8:$F$12,MATCH(B4252,Assumptions!$A$8:$A$12,0)),IF(P4252="181-365d",INDEX(Assumptions!$G$8:$G$12,MATCH(B4252,Assumptions!$A$8:$A$12,0)),INDEX(Assumptions!$H$8:$H$12,MATCH(B4252,Assumptions!$A$8:$A$12,0)))))</f>
        <v>0.1</v>
      </c>
      <c r="R4252" s="14">
        <f t="shared" ca="1" si="467"/>
        <v>231344.78500000003</v>
      </c>
      <c r="S4252" s="14">
        <f t="shared" ca="1" si="468"/>
        <v>2082103.0649999999</v>
      </c>
      <c r="T4252" s="11" t="s">
        <v>25</v>
      </c>
      <c r="U4252" s="18" t="s">
        <v>26</v>
      </c>
    </row>
    <row r="4253" spans="1:21" ht="15" customHeight="1" x14ac:dyDescent="0.15">
      <c r="A4253" s="10" t="s">
        <v>4301</v>
      </c>
      <c r="B4253" s="11" t="s">
        <v>22</v>
      </c>
      <c r="C4253" s="11" t="s">
        <v>23</v>
      </c>
      <c r="D4253" s="12">
        <v>46174</v>
      </c>
      <c r="E4253" s="11">
        <v>23</v>
      </c>
      <c r="F4253" s="11" t="s">
        <v>24</v>
      </c>
      <c r="G4253" s="13">
        <v>8475.09</v>
      </c>
      <c r="H4253" s="14">
        <f t="shared" si="462"/>
        <v>194927.07</v>
      </c>
      <c r="I4253" s="14">
        <f>IF(F4253="GHS",H4253,H4253*Assumptions!$B$4)</f>
        <v>2105212.3560000001</v>
      </c>
      <c r="J4253" s="15" t="str">
        <f>INDEX(Assumptions!$B$8:$B$12,MATCH(B4253,Assumptions!$A$8:$A$12,0))</f>
        <v>FIFO</v>
      </c>
      <c r="K4253" s="16">
        <f>G4253/(1-INDEX(Assumptions!$D$8:$D$12,MATCH(B4253,Assumptions!$A$8:$A$12,0)))</f>
        <v>10335.475609756097</v>
      </c>
      <c r="L4253" s="16">
        <f t="shared" si="463"/>
        <v>254.2527</v>
      </c>
      <c r="M4253" s="16">
        <f t="shared" si="464"/>
        <v>516.77378048780486</v>
      </c>
      <c r="N4253" s="14">
        <f>E4253*(K4253-L4253-M4253)*IF(F4253="GHS",1,Assumptions!$B$4)</f>
        <v>2375809.1637102435</v>
      </c>
      <c r="O4253" s="15">
        <f t="shared" ca="1" si="465"/>
        <v>112</v>
      </c>
      <c r="P4253" s="15" t="str">
        <f t="shared" ca="1" si="466"/>
        <v>91-180d</v>
      </c>
      <c r="Q4253" s="17">
        <f ca="1">IF(P4253="0-90d",0,IF(P4253="91-180d",INDEX(Assumptions!$F$8:$F$12,MATCH(B4253,Assumptions!$A$8:$A$12,0)),IF(P4253="181-365d",INDEX(Assumptions!$G$8:$G$12,MATCH(B4253,Assumptions!$A$8:$A$12,0)),INDEX(Assumptions!$H$8:$H$12,MATCH(B4253,Assumptions!$A$8:$A$12,0)))))</f>
        <v>0.03</v>
      </c>
      <c r="R4253" s="14">
        <f t="shared" ca="1" si="467"/>
        <v>63156.37068</v>
      </c>
      <c r="S4253" s="14">
        <f t="shared" ca="1" si="468"/>
        <v>2042055.9853200002</v>
      </c>
      <c r="T4253" s="11" t="s">
        <v>25</v>
      </c>
      <c r="U4253" s="18" t="s">
        <v>26</v>
      </c>
    </row>
    <row r="4254" spans="1:21" ht="15" customHeight="1" x14ac:dyDescent="0.15">
      <c r="A4254" s="10" t="s">
        <v>4302</v>
      </c>
      <c r="B4254" s="11" t="s">
        <v>31</v>
      </c>
      <c r="C4254" s="11" t="s">
        <v>76</v>
      </c>
      <c r="D4254" s="12">
        <v>46103</v>
      </c>
      <c r="E4254" s="11">
        <v>3426</v>
      </c>
      <c r="F4254" s="11" t="s">
        <v>33</v>
      </c>
      <c r="G4254" s="13">
        <v>3780.58</v>
      </c>
      <c r="H4254" s="14">
        <f t="shared" si="462"/>
        <v>12952267.08</v>
      </c>
      <c r="I4254" s="14">
        <f>IF(F4254="GHS",H4254,H4254*Assumptions!$B$4)</f>
        <v>12952267.08</v>
      </c>
      <c r="J4254" s="15" t="str">
        <f>INDEX(Assumptions!$B$8:$B$12,MATCH(B4254,Assumptions!$A$8:$A$12,0))</f>
        <v>Weighted Average</v>
      </c>
      <c r="K4254" s="16">
        <f>G4254/(1-INDEX(Assumptions!$D$8:$D$12,MATCH(B4254,Assumptions!$A$8:$A$12,0)))</f>
        <v>5250.8055555555557</v>
      </c>
      <c r="L4254" s="16">
        <f t="shared" si="463"/>
        <v>113.4174</v>
      </c>
      <c r="M4254" s="16">
        <f t="shared" si="464"/>
        <v>262.54027777777782</v>
      </c>
      <c r="N4254" s="14">
        <f>E4254*(K4254-L4254-M4254)*IF(F4254="GHS",1,Assumptions!$B$4)</f>
        <v>16701228.829266666</v>
      </c>
      <c r="O4254" s="15">
        <f t="shared" ca="1" si="465"/>
        <v>183</v>
      </c>
      <c r="P4254" s="15" t="str">
        <f t="shared" ca="1" si="466"/>
        <v>181-365d</v>
      </c>
      <c r="Q4254" s="17">
        <f ca="1">IF(P4254="0-90d",0,IF(P4254="91-180d",INDEX(Assumptions!$F$8:$F$12,MATCH(B4254,Assumptions!$A$8:$A$12,0)),IF(P4254="181-365d",INDEX(Assumptions!$G$8:$G$12,MATCH(B4254,Assumptions!$A$8:$A$12,0)),INDEX(Assumptions!$H$8:$H$12,MATCH(B4254,Assumptions!$A$8:$A$12,0)))))</f>
        <v>0.2</v>
      </c>
      <c r="R4254" s="14">
        <f t="shared" ca="1" si="467"/>
        <v>2590453.4160000002</v>
      </c>
      <c r="S4254" s="14">
        <f t="shared" ca="1" si="468"/>
        <v>10361813.664000001</v>
      </c>
      <c r="T4254" s="11" t="s">
        <v>25</v>
      </c>
      <c r="U4254" s="18" t="s">
        <v>36</v>
      </c>
    </row>
    <row r="4255" spans="1:21" ht="15" customHeight="1" x14ac:dyDescent="0.15">
      <c r="A4255" s="10" t="s">
        <v>4303</v>
      </c>
      <c r="B4255" s="11" t="s">
        <v>28</v>
      </c>
      <c r="C4255" s="11" t="s">
        <v>55</v>
      </c>
      <c r="D4255" s="12">
        <v>45852</v>
      </c>
      <c r="E4255" s="11">
        <v>4136</v>
      </c>
      <c r="F4255" s="11" t="s">
        <v>24</v>
      </c>
      <c r="G4255" s="13">
        <v>3782.81</v>
      </c>
      <c r="H4255" s="14">
        <f t="shared" si="462"/>
        <v>15645702.16</v>
      </c>
      <c r="I4255" s="14">
        <f>IF(F4255="GHS",H4255,H4255*Assumptions!$B$4)</f>
        <v>168973583.32800001</v>
      </c>
      <c r="J4255" s="15" t="str">
        <f>INDEX(Assumptions!$B$8:$B$12,MATCH(B4255,Assumptions!$A$8:$A$12,0))</f>
        <v>Fair Value Less Costs to Sell</v>
      </c>
      <c r="K4255" s="16">
        <f>G4255/(1-INDEX(Assumptions!$D$8:$D$12,MATCH(B4255,Assumptions!$A$8:$A$12,0)))</f>
        <v>4298.647727272727</v>
      </c>
      <c r="L4255" s="16">
        <f t="shared" si="463"/>
        <v>113.48429999999999</v>
      </c>
      <c r="M4255" s="16">
        <f t="shared" si="464"/>
        <v>214.93238636363637</v>
      </c>
      <c r="N4255" s="14">
        <f>E4255*(K4255-L4255-M4255)*IF(F4255="GHS",1,Assumptions!$B$4)</f>
        <v>177345456.32016</v>
      </c>
      <c r="O4255" s="15">
        <f t="shared" ca="1" si="465"/>
        <v>434</v>
      </c>
      <c r="P4255" s="15" t="str">
        <f t="shared" ca="1" si="466"/>
        <v>365d+</v>
      </c>
      <c r="Q4255" s="17">
        <f ca="1">IF(P4255="0-90d",0,IF(P4255="91-180d",INDEX(Assumptions!$F$8:$F$12,MATCH(B4255,Assumptions!$A$8:$A$12,0)),IF(P4255="181-365d",INDEX(Assumptions!$G$8:$G$12,MATCH(B4255,Assumptions!$A$8:$A$12,0)),INDEX(Assumptions!$H$8:$H$12,MATCH(B4255,Assumptions!$A$8:$A$12,0)))))</f>
        <v>0.4</v>
      </c>
      <c r="R4255" s="14">
        <f t="shared" ca="1" si="467"/>
        <v>67589433.331200004</v>
      </c>
      <c r="S4255" s="14">
        <f t="shared" ca="1" si="468"/>
        <v>101384149.99680001</v>
      </c>
      <c r="T4255" s="11" t="s">
        <v>25</v>
      </c>
      <c r="U4255" s="18" t="s">
        <v>26</v>
      </c>
    </row>
    <row r="4256" spans="1:21" ht="15" customHeight="1" x14ac:dyDescent="0.15">
      <c r="A4256" s="10" t="s">
        <v>4304</v>
      </c>
      <c r="B4256" s="11" t="s">
        <v>31</v>
      </c>
      <c r="C4256" s="11" t="s">
        <v>63</v>
      </c>
      <c r="D4256" s="12">
        <v>45915</v>
      </c>
      <c r="E4256" s="11">
        <v>2310</v>
      </c>
      <c r="F4256" s="11" t="s">
        <v>33</v>
      </c>
      <c r="G4256" s="13">
        <v>3055.16</v>
      </c>
      <c r="H4256" s="14">
        <f t="shared" si="462"/>
        <v>7057419.5999999996</v>
      </c>
      <c r="I4256" s="14">
        <f>IF(F4256="GHS",H4256,H4256*Assumptions!$B$4)</f>
        <v>7057419.5999999996</v>
      </c>
      <c r="J4256" s="15" t="str">
        <f>INDEX(Assumptions!$B$8:$B$12,MATCH(B4256,Assumptions!$A$8:$A$12,0))</f>
        <v>Weighted Average</v>
      </c>
      <c r="K4256" s="16">
        <f>G4256/(1-INDEX(Assumptions!$D$8:$D$12,MATCH(B4256,Assumptions!$A$8:$A$12,0)))</f>
        <v>4243.2777777777774</v>
      </c>
      <c r="L4256" s="16">
        <f t="shared" si="463"/>
        <v>91.654799999999994</v>
      </c>
      <c r="M4256" s="16">
        <f t="shared" si="464"/>
        <v>212.16388888888889</v>
      </c>
      <c r="N4256" s="14">
        <f>E4256*(K4256-L4256-M4256)*IF(F4256="GHS",1,Assumptions!$B$4)</f>
        <v>9100150.4953333326</v>
      </c>
      <c r="O4256" s="15">
        <f t="shared" ca="1" si="465"/>
        <v>371</v>
      </c>
      <c r="P4256" s="15" t="str">
        <f t="shared" ca="1" si="466"/>
        <v>365d+</v>
      </c>
      <c r="Q4256" s="17">
        <f ca="1">IF(P4256="0-90d",0,IF(P4256="91-180d",INDEX(Assumptions!$F$8:$F$12,MATCH(B4256,Assumptions!$A$8:$A$12,0)),IF(P4256="181-365d",INDEX(Assumptions!$G$8:$G$12,MATCH(B4256,Assumptions!$A$8:$A$12,0)),INDEX(Assumptions!$H$8:$H$12,MATCH(B4256,Assumptions!$A$8:$A$12,0)))))</f>
        <v>0.6</v>
      </c>
      <c r="R4256" s="14">
        <f t="shared" ca="1" si="467"/>
        <v>4234451.76</v>
      </c>
      <c r="S4256" s="14">
        <f t="shared" ca="1" si="468"/>
        <v>2822967.84</v>
      </c>
      <c r="T4256" s="11" t="s">
        <v>25</v>
      </c>
      <c r="U4256" s="18" t="s">
        <v>26</v>
      </c>
    </row>
    <row r="4257" spans="1:21" ht="15" customHeight="1" x14ac:dyDescent="0.15">
      <c r="A4257" s="10" t="s">
        <v>4305</v>
      </c>
      <c r="B4257" s="11" t="s">
        <v>41</v>
      </c>
      <c r="C4257" s="11" t="s">
        <v>42</v>
      </c>
      <c r="D4257" s="12">
        <v>46149</v>
      </c>
      <c r="E4257" s="11">
        <v>2856</v>
      </c>
      <c r="F4257" s="11" t="s">
        <v>33</v>
      </c>
      <c r="G4257" s="13">
        <v>137.82</v>
      </c>
      <c r="H4257" s="14">
        <f t="shared" si="462"/>
        <v>393613.92</v>
      </c>
      <c r="I4257" s="14">
        <f>IF(F4257="GHS",H4257,H4257*Assumptions!$B$4)</f>
        <v>393613.92</v>
      </c>
      <c r="J4257" s="15" t="str">
        <f>INDEX(Assumptions!$B$8:$B$12,MATCH(B4257,Assumptions!$A$8:$A$12,0))</f>
        <v>Weighted Average</v>
      </c>
      <c r="K4257" s="16">
        <f>G4257/(1-INDEX(Assumptions!$D$8:$D$12,MATCH(B4257,Assumptions!$A$8:$A$12,0)))</f>
        <v>212.03076923076921</v>
      </c>
      <c r="L4257" s="16">
        <f t="shared" si="463"/>
        <v>4.1345999999999998</v>
      </c>
      <c r="M4257" s="16">
        <f t="shared" si="464"/>
        <v>10.60153846153846</v>
      </c>
      <c r="N4257" s="14">
        <f>E4257*(K4257-L4257-M4257)*IF(F4257="GHS",1,Assumptions!$B$4)</f>
        <v>563473.46547692292</v>
      </c>
      <c r="O4257" s="15">
        <f t="shared" ca="1" si="465"/>
        <v>137</v>
      </c>
      <c r="P4257" s="15" t="str">
        <f t="shared" ca="1" si="466"/>
        <v>91-180d</v>
      </c>
      <c r="Q4257" s="17">
        <f ca="1">IF(P4257="0-90d",0,IF(P4257="91-180d",INDEX(Assumptions!$F$8:$F$12,MATCH(B4257,Assumptions!$A$8:$A$12,0)),IF(P4257="181-365d",INDEX(Assumptions!$G$8:$G$12,MATCH(B4257,Assumptions!$A$8:$A$12,0)),INDEX(Assumptions!$H$8:$H$12,MATCH(B4257,Assumptions!$A$8:$A$12,0)))))</f>
        <v>0.1</v>
      </c>
      <c r="R4257" s="14">
        <f t="shared" ca="1" si="467"/>
        <v>39361.392</v>
      </c>
      <c r="S4257" s="14">
        <f t="shared" si="468"/>
        <v>0</v>
      </c>
      <c r="T4257" s="11" t="s">
        <v>39</v>
      </c>
      <c r="U4257" s="18" t="s">
        <v>36</v>
      </c>
    </row>
    <row r="4258" spans="1:21" ht="15" customHeight="1" x14ac:dyDescent="0.15">
      <c r="A4258" s="10" t="s">
        <v>4306</v>
      </c>
      <c r="B4258" s="11" t="s">
        <v>41</v>
      </c>
      <c r="C4258" s="11" t="s">
        <v>42</v>
      </c>
      <c r="D4258" s="12">
        <v>46066</v>
      </c>
      <c r="E4258" s="11">
        <v>249</v>
      </c>
      <c r="F4258" s="11" t="s">
        <v>33</v>
      </c>
      <c r="G4258" s="13">
        <v>356.07</v>
      </c>
      <c r="H4258" s="14">
        <f t="shared" si="462"/>
        <v>88661.43</v>
      </c>
      <c r="I4258" s="14">
        <f>IF(F4258="GHS",H4258,H4258*Assumptions!$B$4)</f>
        <v>88661.43</v>
      </c>
      <c r="J4258" s="15" t="str">
        <f>INDEX(Assumptions!$B$8:$B$12,MATCH(B4258,Assumptions!$A$8:$A$12,0))</f>
        <v>Weighted Average</v>
      </c>
      <c r="K4258" s="16">
        <f>G4258/(1-INDEX(Assumptions!$D$8:$D$12,MATCH(B4258,Assumptions!$A$8:$A$12,0)))</f>
        <v>547.79999999999995</v>
      </c>
      <c r="L4258" s="16">
        <f t="shared" si="463"/>
        <v>10.6821</v>
      </c>
      <c r="M4258" s="16">
        <f t="shared" si="464"/>
        <v>27.39</v>
      </c>
      <c r="N4258" s="14">
        <f>E4258*(K4258-L4258-M4258)*IF(F4258="GHS",1,Assumptions!$B$4)</f>
        <v>126922.24709999999</v>
      </c>
      <c r="O4258" s="15">
        <f t="shared" ca="1" si="465"/>
        <v>220</v>
      </c>
      <c r="P4258" s="15" t="str">
        <f t="shared" ca="1" si="466"/>
        <v>181-365d</v>
      </c>
      <c r="Q4258" s="17">
        <f ca="1">IF(P4258="0-90d",0,IF(P4258="91-180d",INDEX(Assumptions!$F$8:$F$12,MATCH(B4258,Assumptions!$A$8:$A$12,0)),IF(P4258="181-365d",INDEX(Assumptions!$G$8:$G$12,MATCH(B4258,Assumptions!$A$8:$A$12,0)),INDEX(Assumptions!$H$8:$H$12,MATCH(B4258,Assumptions!$A$8:$A$12,0)))))</f>
        <v>0.35</v>
      </c>
      <c r="R4258" s="14">
        <f t="shared" ca="1" si="467"/>
        <v>31031.500499999995</v>
      </c>
      <c r="S4258" s="14">
        <f t="shared" ca="1" si="468"/>
        <v>57629.929499999998</v>
      </c>
      <c r="T4258" s="11" t="s">
        <v>25</v>
      </c>
      <c r="U4258" s="18" t="s">
        <v>26</v>
      </c>
    </row>
    <row r="4259" spans="1:21" ht="15" customHeight="1" x14ac:dyDescent="0.15">
      <c r="A4259" s="10" t="s">
        <v>4307</v>
      </c>
      <c r="B4259" s="11" t="s">
        <v>28</v>
      </c>
      <c r="C4259" s="11" t="s">
        <v>29</v>
      </c>
      <c r="D4259" s="12">
        <v>45984</v>
      </c>
      <c r="E4259" s="11">
        <v>4797</v>
      </c>
      <c r="F4259" s="11" t="s">
        <v>24</v>
      </c>
      <c r="G4259" s="13">
        <v>2498.87</v>
      </c>
      <c r="H4259" s="14">
        <f t="shared" si="462"/>
        <v>11987079.389999999</v>
      </c>
      <c r="I4259" s="14">
        <f>IF(F4259="GHS",H4259,H4259*Assumptions!$B$4)</f>
        <v>129460457.412</v>
      </c>
      <c r="J4259" s="15" t="str">
        <f>INDEX(Assumptions!$B$8:$B$12,MATCH(B4259,Assumptions!$A$8:$A$12,0))</f>
        <v>Fair Value Less Costs to Sell</v>
      </c>
      <c r="K4259" s="16">
        <f>G4259/(1-INDEX(Assumptions!$D$8:$D$12,MATCH(B4259,Assumptions!$A$8:$A$12,0)))</f>
        <v>2839.625</v>
      </c>
      <c r="L4259" s="16">
        <f t="shared" si="463"/>
        <v>74.966099999999997</v>
      </c>
      <c r="M4259" s="16">
        <f t="shared" si="464"/>
        <v>141.98125000000002</v>
      </c>
      <c r="N4259" s="14">
        <f>E4259*(K4259-L4259-M4259)*IF(F4259="GHS",1,Assumptions!$B$4)</f>
        <v>135874634.62014002</v>
      </c>
      <c r="O4259" s="15">
        <f t="shared" ca="1" si="465"/>
        <v>302</v>
      </c>
      <c r="P4259" s="15" t="str">
        <f t="shared" ca="1" si="466"/>
        <v>181-365d</v>
      </c>
      <c r="Q4259" s="17">
        <f ca="1">IF(P4259="0-90d",0,IF(P4259="91-180d",INDEX(Assumptions!$F$8:$F$12,MATCH(B4259,Assumptions!$A$8:$A$12,0)),IF(P4259="181-365d",INDEX(Assumptions!$G$8:$G$12,MATCH(B4259,Assumptions!$A$8:$A$12,0)),INDEX(Assumptions!$H$8:$H$12,MATCH(B4259,Assumptions!$A$8:$A$12,0)))))</f>
        <v>0.1</v>
      </c>
      <c r="R4259" s="14">
        <f t="shared" ca="1" si="467"/>
        <v>12946045.7412</v>
      </c>
      <c r="S4259" s="14">
        <f t="shared" ca="1" si="468"/>
        <v>116514411.6708</v>
      </c>
      <c r="T4259" s="11" t="s">
        <v>25</v>
      </c>
      <c r="U4259" s="18" t="s">
        <v>36</v>
      </c>
    </row>
    <row r="4260" spans="1:21" ht="15" customHeight="1" x14ac:dyDescent="0.15">
      <c r="A4260" s="10" t="s">
        <v>4308</v>
      </c>
      <c r="B4260" s="11" t="s">
        <v>31</v>
      </c>
      <c r="C4260" s="11" t="s">
        <v>76</v>
      </c>
      <c r="D4260" s="12">
        <v>46223</v>
      </c>
      <c r="E4260" s="11">
        <v>599</v>
      </c>
      <c r="F4260" s="11" t="s">
        <v>33</v>
      </c>
      <c r="G4260" s="13">
        <v>2687.65</v>
      </c>
      <c r="H4260" s="14">
        <f t="shared" si="462"/>
        <v>1609902.35</v>
      </c>
      <c r="I4260" s="14">
        <f>IF(F4260="GHS",H4260,H4260*Assumptions!$B$4)</f>
        <v>1609902.35</v>
      </c>
      <c r="J4260" s="15" t="str">
        <f>INDEX(Assumptions!$B$8:$B$12,MATCH(B4260,Assumptions!$A$8:$A$12,0))</f>
        <v>Weighted Average</v>
      </c>
      <c r="K4260" s="16">
        <f>G4260/(1-INDEX(Assumptions!$D$8:$D$12,MATCH(B4260,Assumptions!$A$8:$A$12,0)))</f>
        <v>3732.8472222222226</v>
      </c>
      <c r="L4260" s="16">
        <f t="shared" si="463"/>
        <v>80.629499999999993</v>
      </c>
      <c r="M4260" s="16">
        <f t="shared" si="464"/>
        <v>186.64236111111114</v>
      </c>
      <c r="N4260" s="14">
        <f>E4260*(K4260-L4260-M4260)*IF(F4260="GHS",1,Assumptions!$B$4)</f>
        <v>2075879.6413055556</v>
      </c>
      <c r="O4260" s="15">
        <f t="shared" ca="1" si="465"/>
        <v>63</v>
      </c>
      <c r="P4260" s="15" t="str">
        <f t="shared" ca="1" si="466"/>
        <v>0-90d</v>
      </c>
      <c r="Q4260" s="17">
        <f ca="1">IF(P4260="0-90d",0,IF(P4260="91-180d",INDEX(Assumptions!$F$8:$F$12,MATCH(B4260,Assumptions!$A$8:$A$12,0)),IF(P4260="181-365d",INDEX(Assumptions!$G$8:$G$12,MATCH(B4260,Assumptions!$A$8:$A$12,0)),INDEX(Assumptions!$H$8:$H$12,MATCH(B4260,Assumptions!$A$8:$A$12,0)))))</f>
        <v>0</v>
      </c>
      <c r="R4260" s="14">
        <f t="shared" ca="1" si="467"/>
        <v>0</v>
      </c>
      <c r="S4260" s="14">
        <f t="shared" ca="1" si="468"/>
        <v>1609902.35</v>
      </c>
      <c r="T4260" s="11" t="s">
        <v>25</v>
      </c>
      <c r="U4260" s="18" t="s">
        <v>26</v>
      </c>
    </row>
    <row r="4261" spans="1:21" ht="15" customHeight="1" x14ac:dyDescent="0.15">
      <c r="A4261" s="10" t="s">
        <v>4309</v>
      </c>
      <c r="B4261" s="11" t="s">
        <v>22</v>
      </c>
      <c r="C4261" s="11" t="s">
        <v>61</v>
      </c>
      <c r="D4261" s="12">
        <v>46177</v>
      </c>
      <c r="E4261" s="11">
        <v>178</v>
      </c>
      <c r="F4261" s="11" t="s">
        <v>24</v>
      </c>
      <c r="G4261" s="13">
        <v>30010.28</v>
      </c>
      <c r="H4261" s="14">
        <f t="shared" si="462"/>
        <v>5341829.84</v>
      </c>
      <c r="I4261" s="14">
        <f>IF(F4261="GHS",H4261,H4261*Assumptions!$B$4)</f>
        <v>57691762.272</v>
      </c>
      <c r="J4261" s="15" t="str">
        <f>INDEX(Assumptions!$B$8:$B$12,MATCH(B4261,Assumptions!$A$8:$A$12,0))</f>
        <v>FIFO</v>
      </c>
      <c r="K4261" s="16">
        <f>G4261/(1-INDEX(Assumptions!$D$8:$D$12,MATCH(B4261,Assumptions!$A$8:$A$12,0)))</f>
        <v>36597.902439024387</v>
      </c>
      <c r="L4261" s="16">
        <f t="shared" si="463"/>
        <v>900.30839999999989</v>
      </c>
      <c r="M4261" s="16">
        <f t="shared" si="464"/>
        <v>1829.8951219512194</v>
      </c>
      <c r="N4261" s="14">
        <f>E4261*(K4261-L4261-M4261)*IF(F4261="GHS",1,Assumptions!$B$4)</f>
        <v>65107264.398181461</v>
      </c>
      <c r="O4261" s="15">
        <f t="shared" ca="1" si="465"/>
        <v>109</v>
      </c>
      <c r="P4261" s="15" t="str">
        <f t="shared" ca="1" si="466"/>
        <v>91-180d</v>
      </c>
      <c r="Q4261" s="17">
        <f ca="1">IF(P4261="0-90d",0,IF(P4261="91-180d",INDEX(Assumptions!$F$8:$F$12,MATCH(B4261,Assumptions!$A$8:$A$12,0)),IF(P4261="181-365d",INDEX(Assumptions!$G$8:$G$12,MATCH(B4261,Assumptions!$A$8:$A$12,0)),INDEX(Assumptions!$H$8:$H$12,MATCH(B4261,Assumptions!$A$8:$A$12,0)))))</f>
        <v>0.03</v>
      </c>
      <c r="R4261" s="14">
        <f t="shared" ca="1" si="467"/>
        <v>1730752.8681599998</v>
      </c>
      <c r="S4261" s="14">
        <f t="shared" ca="1" si="468"/>
        <v>55961009.403839998</v>
      </c>
      <c r="T4261" s="11" t="s">
        <v>25</v>
      </c>
      <c r="U4261" s="18" t="s">
        <v>36</v>
      </c>
    </row>
    <row r="4262" spans="1:21" ht="15" customHeight="1" x14ac:dyDescent="0.15">
      <c r="A4262" s="10" t="s">
        <v>4310</v>
      </c>
      <c r="B4262" s="11" t="s">
        <v>41</v>
      </c>
      <c r="C4262" s="11" t="s">
        <v>44</v>
      </c>
      <c r="D4262" s="12">
        <v>45809</v>
      </c>
      <c r="E4262" s="11">
        <v>453</v>
      </c>
      <c r="F4262" s="11" t="s">
        <v>33</v>
      </c>
      <c r="G4262" s="13">
        <v>826.99</v>
      </c>
      <c r="H4262" s="14">
        <f t="shared" si="462"/>
        <v>374626.47000000003</v>
      </c>
      <c r="I4262" s="14">
        <f>IF(F4262="GHS",H4262,H4262*Assumptions!$B$4)</f>
        <v>374626.47000000003</v>
      </c>
      <c r="J4262" s="15" t="str">
        <f>INDEX(Assumptions!$B$8:$B$12,MATCH(B4262,Assumptions!$A$8:$A$12,0))</f>
        <v>Weighted Average</v>
      </c>
      <c r="K4262" s="16">
        <f>G4262/(1-INDEX(Assumptions!$D$8:$D$12,MATCH(B4262,Assumptions!$A$8:$A$12,0)))</f>
        <v>1272.2923076923078</v>
      </c>
      <c r="L4262" s="16">
        <f t="shared" si="463"/>
        <v>24.809699999999999</v>
      </c>
      <c r="M4262" s="16">
        <f t="shared" si="464"/>
        <v>63.614615384615391</v>
      </c>
      <c r="N4262" s="14">
        <f>E4262*(K4262-L4262-M4262)*IF(F4262="GHS",1,Assumptions!$B$4)</f>
        <v>536292.20051538455</v>
      </c>
      <c r="O4262" s="15">
        <f t="shared" ca="1" si="465"/>
        <v>477</v>
      </c>
      <c r="P4262" s="15" t="str">
        <f t="shared" ca="1" si="466"/>
        <v>365d+</v>
      </c>
      <c r="Q4262" s="17">
        <f ca="1">IF(P4262="0-90d",0,IF(P4262="91-180d",INDEX(Assumptions!$F$8:$F$12,MATCH(B4262,Assumptions!$A$8:$A$12,0)),IF(P4262="181-365d",INDEX(Assumptions!$G$8:$G$12,MATCH(B4262,Assumptions!$A$8:$A$12,0)),INDEX(Assumptions!$H$8:$H$12,MATCH(B4262,Assumptions!$A$8:$A$12,0)))))</f>
        <v>0.8</v>
      </c>
      <c r="R4262" s="14">
        <f t="shared" ca="1" si="467"/>
        <v>299701.17600000004</v>
      </c>
      <c r="S4262" s="14">
        <f t="shared" ca="1" si="468"/>
        <v>74925.293999999994</v>
      </c>
      <c r="T4262" s="11" t="s">
        <v>25</v>
      </c>
      <c r="U4262" s="18" t="s">
        <v>36</v>
      </c>
    </row>
    <row r="4263" spans="1:21" ht="15" customHeight="1" x14ac:dyDescent="0.15">
      <c r="A4263" s="10" t="s">
        <v>4311</v>
      </c>
      <c r="B4263" s="11" t="s">
        <v>41</v>
      </c>
      <c r="C4263" s="11" t="s">
        <v>115</v>
      </c>
      <c r="D4263" s="12">
        <v>45891</v>
      </c>
      <c r="E4263" s="11">
        <v>119</v>
      </c>
      <c r="F4263" s="11" t="s">
        <v>33</v>
      </c>
      <c r="G4263" s="13">
        <v>377.34</v>
      </c>
      <c r="H4263" s="14">
        <f t="shared" si="462"/>
        <v>44903.46</v>
      </c>
      <c r="I4263" s="14">
        <f>IF(F4263="GHS",H4263,H4263*Assumptions!$B$4)</f>
        <v>44903.46</v>
      </c>
      <c r="J4263" s="15" t="str">
        <f>INDEX(Assumptions!$B$8:$B$12,MATCH(B4263,Assumptions!$A$8:$A$12,0))</f>
        <v>Weighted Average</v>
      </c>
      <c r="K4263" s="16">
        <f>G4263/(1-INDEX(Assumptions!$D$8:$D$12,MATCH(B4263,Assumptions!$A$8:$A$12,0)))</f>
        <v>580.52307692307681</v>
      </c>
      <c r="L4263" s="16">
        <f t="shared" si="463"/>
        <v>11.320199999999998</v>
      </c>
      <c r="M4263" s="16">
        <f t="shared" si="464"/>
        <v>29.026153846153843</v>
      </c>
      <c r="N4263" s="14">
        <f>E4263*(K4263-L4263-M4263)*IF(F4263="GHS",1,Assumptions!$B$4)</f>
        <v>64281.030046153828</v>
      </c>
      <c r="O4263" s="15">
        <f t="shared" ca="1" si="465"/>
        <v>395</v>
      </c>
      <c r="P4263" s="15" t="str">
        <f t="shared" ca="1" si="466"/>
        <v>365d+</v>
      </c>
      <c r="Q4263" s="17">
        <f ca="1">IF(P4263="0-90d",0,IF(P4263="91-180d",INDEX(Assumptions!$F$8:$F$12,MATCH(B4263,Assumptions!$A$8:$A$12,0)),IF(P4263="181-365d",INDEX(Assumptions!$G$8:$G$12,MATCH(B4263,Assumptions!$A$8:$A$12,0)),INDEX(Assumptions!$H$8:$H$12,MATCH(B4263,Assumptions!$A$8:$A$12,0)))))</f>
        <v>0.8</v>
      </c>
      <c r="R4263" s="14">
        <f t="shared" ca="1" si="467"/>
        <v>35922.768000000004</v>
      </c>
      <c r="S4263" s="14">
        <f t="shared" ca="1" si="468"/>
        <v>8980.6919999999955</v>
      </c>
      <c r="T4263" s="11" t="s">
        <v>25</v>
      </c>
      <c r="U4263" s="18" t="s">
        <v>26</v>
      </c>
    </row>
    <row r="4264" spans="1:21" ht="15" customHeight="1" x14ac:dyDescent="0.15">
      <c r="A4264" s="10" t="s">
        <v>4312</v>
      </c>
      <c r="B4264" s="11" t="s">
        <v>31</v>
      </c>
      <c r="C4264" s="11" t="s">
        <v>32</v>
      </c>
      <c r="D4264" s="12">
        <v>46219</v>
      </c>
      <c r="E4264" s="11">
        <v>3698</v>
      </c>
      <c r="F4264" s="11" t="s">
        <v>33</v>
      </c>
      <c r="G4264" s="13">
        <v>977.87</v>
      </c>
      <c r="H4264" s="14">
        <f t="shared" si="462"/>
        <v>3616163.2600000002</v>
      </c>
      <c r="I4264" s="14">
        <f>IF(F4264="GHS",H4264,H4264*Assumptions!$B$4)</f>
        <v>3616163.2600000002</v>
      </c>
      <c r="J4264" s="15" t="str">
        <f>INDEX(Assumptions!$B$8:$B$12,MATCH(B4264,Assumptions!$A$8:$A$12,0))</f>
        <v>Weighted Average</v>
      </c>
      <c r="K4264" s="16">
        <f>G4264/(1-INDEX(Assumptions!$D$8:$D$12,MATCH(B4264,Assumptions!$A$8:$A$12,0)))</f>
        <v>1358.1527777777778</v>
      </c>
      <c r="L4264" s="16">
        <f t="shared" si="463"/>
        <v>29.336099999999998</v>
      </c>
      <c r="M4264" s="16">
        <f t="shared" si="464"/>
        <v>67.907638888888897</v>
      </c>
      <c r="N4264" s="14">
        <f>E4264*(K4264-L4264-M4264)*IF(F4264="GHS",1,Assumptions!$B$4)</f>
        <v>4662841.6258111112</v>
      </c>
      <c r="O4264" s="15">
        <f t="shared" ca="1" si="465"/>
        <v>67</v>
      </c>
      <c r="P4264" s="15" t="str">
        <f t="shared" ca="1" si="466"/>
        <v>0-90d</v>
      </c>
      <c r="Q4264" s="17">
        <f ca="1">IF(P4264="0-90d",0,IF(P4264="91-180d",INDEX(Assumptions!$F$8:$F$12,MATCH(B4264,Assumptions!$A$8:$A$12,0)),IF(P4264="181-365d",INDEX(Assumptions!$G$8:$G$12,MATCH(B4264,Assumptions!$A$8:$A$12,0)),INDEX(Assumptions!$H$8:$H$12,MATCH(B4264,Assumptions!$A$8:$A$12,0)))))</f>
        <v>0</v>
      </c>
      <c r="R4264" s="14">
        <f t="shared" ca="1" si="467"/>
        <v>0</v>
      </c>
      <c r="S4264" s="14">
        <f t="shared" ca="1" si="468"/>
        <v>3616163.2600000002</v>
      </c>
      <c r="T4264" s="11" t="s">
        <v>25</v>
      </c>
      <c r="U4264" s="18" t="s">
        <v>36</v>
      </c>
    </row>
    <row r="4265" spans="1:21" ht="15" customHeight="1" x14ac:dyDescent="0.15">
      <c r="A4265" s="10" t="s">
        <v>4313</v>
      </c>
      <c r="B4265" s="11" t="s">
        <v>31</v>
      </c>
      <c r="C4265" s="11" t="s">
        <v>76</v>
      </c>
      <c r="D4265" s="12">
        <v>45760</v>
      </c>
      <c r="E4265" s="11">
        <v>3906</v>
      </c>
      <c r="F4265" s="11" t="s">
        <v>33</v>
      </c>
      <c r="G4265" s="13">
        <v>2153.61</v>
      </c>
      <c r="H4265" s="14">
        <f t="shared" si="462"/>
        <v>8412000.6600000001</v>
      </c>
      <c r="I4265" s="14">
        <f>IF(F4265="GHS",H4265,H4265*Assumptions!$B$4)</f>
        <v>8412000.6600000001</v>
      </c>
      <c r="J4265" s="15" t="str">
        <f>INDEX(Assumptions!$B$8:$B$12,MATCH(B4265,Assumptions!$A$8:$A$12,0))</f>
        <v>Weighted Average</v>
      </c>
      <c r="K4265" s="16">
        <f>G4265/(1-INDEX(Assumptions!$D$8:$D$12,MATCH(B4265,Assumptions!$A$8:$A$12,0)))</f>
        <v>2991.1250000000005</v>
      </c>
      <c r="L4265" s="16">
        <f t="shared" si="463"/>
        <v>64.6083</v>
      </c>
      <c r="M4265" s="16">
        <f t="shared" si="464"/>
        <v>149.55625000000003</v>
      </c>
      <c r="N4265" s="14">
        <f>E4265*(K4265-L4265-M4265)*IF(F4265="GHS",1,Assumptions!$B$4)</f>
        <v>10846807.517700002</v>
      </c>
      <c r="O4265" s="15">
        <f t="shared" ca="1" si="465"/>
        <v>526</v>
      </c>
      <c r="P4265" s="15" t="str">
        <f t="shared" ca="1" si="466"/>
        <v>365d+</v>
      </c>
      <c r="Q4265" s="17">
        <f ca="1">IF(P4265="0-90d",0,IF(P4265="91-180d",INDEX(Assumptions!$F$8:$F$12,MATCH(B4265,Assumptions!$A$8:$A$12,0)),IF(P4265="181-365d",INDEX(Assumptions!$G$8:$G$12,MATCH(B4265,Assumptions!$A$8:$A$12,0)),INDEX(Assumptions!$H$8:$H$12,MATCH(B4265,Assumptions!$A$8:$A$12,0)))))</f>
        <v>0.6</v>
      </c>
      <c r="R4265" s="14">
        <f t="shared" ca="1" si="467"/>
        <v>5047200.3959999997</v>
      </c>
      <c r="S4265" s="14">
        <f t="shared" ca="1" si="468"/>
        <v>3364800.2640000004</v>
      </c>
      <c r="T4265" s="11" t="s">
        <v>25</v>
      </c>
      <c r="U4265" s="18" t="s">
        <v>36</v>
      </c>
    </row>
    <row r="4266" spans="1:21" ht="15" customHeight="1" x14ac:dyDescent="0.15">
      <c r="A4266" s="10" t="s">
        <v>4314</v>
      </c>
      <c r="B4266" s="11" t="s">
        <v>46</v>
      </c>
      <c r="C4266" s="11" t="s">
        <v>119</v>
      </c>
      <c r="D4266" s="12">
        <v>45955</v>
      </c>
      <c r="E4266" s="11">
        <v>2021</v>
      </c>
      <c r="F4266" s="11" t="s">
        <v>33</v>
      </c>
      <c r="G4266" s="13">
        <v>568330.77</v>
      </c>
      <c r="H4266" s="14">
        <f t="shared" si="462"/>
        <v>1148596486.1700001</v>
      </c>
      <c r="I4266" s="14">
        <f>IF(F4266="GHS",H4266,H4266*Assumptions!$B$4)</f>
        <v>1148596486.1700001</v>
      </c>
      <c r="J4266" s="15" t="str">
        <f>INDEX(Assumptions!$B$8:$B$12,MATCH(B4266,Assumptions!$A$8:$A$12,0))</f>
        <v>Specific Identification</v>
      </c>
      <c r="K4266" s="16">
        <f>G4266/(1-INDEX(Assumptions!$D$8:$D$12,MATCH(B4266,Assumptions!$A$8:$A$12,0)))</f>
        <v>728629.19230769225</v>
      </c>
      <c r="L4266" s="16">
        <f t="shared" si="463"/>
        <v>17049.9231</v>
      </c>
      <c r="M4266" s="16">
        <f t="shared" si="464"/>
        <v>36431.459615384614</v>
      </c>
      <c r="N4266" s="14">
        <f>E4266*(K4266-L4266-M4266)*IF(F4266="GHS",1,Assumptions!$B$4)</f>
        <v>1364473723.1860538</v>
      </c>
      <c r="O4266" s="15">
        <f t="shared" ca="1" si="465"/>
        <v>331</v>
      </c>
      <c r="P4266" s="15" t="str">
        <f t="shared" ca="1" si="466"/>
        <v>181-365d</v>
      </c>
      <c r="Q4266" s="17">
        <f ca="1">IF(P4266="0-90d",0,IF(P4266="91-180d",INDEX(Assumptions!$F$8:$F$12,MATCH(B4266,Assumptions!$A$8:$A$12,0)),IF(P4266="181-365d",INDEX(Assumptions!$G$8:$G$12,MATCH(B4266,Assumptions!$A$8:$A$12,0)),INDEX(Assumptions!$H$8:$H$12,MATCH(B4266,Assumptions!$A$8:$A$12,0)))))</f>
        <v>0.05</v>
      </c>
      <c r="R4266" s="14">
        <f t="shared" ca="1" si="467"/>
        <v>57429824.308500007</v>
      </c>
      <c r="S4266" s="14">
        <f t="shared" ca="1" si="468"/>
        <v>1091166661.8615</v>
      </c>
      <c r="T4266" s="11" t="s">
        <v>50</v>
      </c>
      <c r="U4266" s="18" t="s">
        <v>26</v>
      </c>
    </row>
    <row r="4267" spans="1:21" ht="15" customHeight="1" x14ac:dyDescent="0.15">
      <c r="A4267" s="10" t="s">
        <v>4315</v>
      </c>
      <c r="B4267" s="11" t="s">
        <v>28</v>
      </c>
      <c r="C4267" s="11" t="s">
        <v>35</v>
      </c>
      <c r="D4267" s="12">
        <v>46078</v>
      </c>
      <c r="E4267" s="11">
        <v>1842</v>
      </c>
      <c r="F4267" s="11" t="s">
        <v>24</v>
      </c>
      <c r="G4267" s="13">
        <v>3401.11</v>
      </c>
      <c r="H4267" s="14">
        <f t="shared" si="462"/>
        <v>6264844.6200000001</v>
      </c>
      <c r="I4267" s="14">
        <f>IF(F4267="GHS",H4267,H4267*Assumptions!$B$4)</f>
        <v>67660321.896000013</v>
      </c>
      <c r="J4267" s="15" t="str">
        <f>INDEX(Assumptions!$B$8:$B$12,MATCH(B4267,Assumptions!$A$8:$A$12,0))</f>
        <v>Fair Value Less Costs to Sell</v>
      </c>
      <c r="K4267" s="16">
        <f>G4267/(1-INDEX(Assumptions!$D$8:$D$12,MATCH(B4267,Assumptions!$A$8:$A$12,0)))</f>
        <v>3864.8977272727275</v>
      </c>
      <c r="L4267" s="16">
        <f t="shared" si="463"/>
        <v>102.0333</v>
      </c>
      <c r="M4267" s="16">
        <f t="shared" si="464"/>
        <v>193.2448863636364</v>
      </c>
      <c r="N4267" s="14">
        <f>E4267*(K4267-L4267-M4267)*IF(F4267="GHS",1,Assumptions!$B$4)</f>
        <v>71012583.299029097</v>
      </c>
      <c r="O4267" s="15">
        <f t="shared" ca="1" si="465"/>
        <v>208</v>
      </c>
      <c r="P4267" s="15" t="str">
        <f t="shared" ca="1" si="466"/>
        <v>181-365d</v>
      </c>
      <c r="Q4267" s="17">
        <f ca="1">IF(P4267="0-90d",0,IF(P4267="91-180d",INDEX(Assumptions!$F$8:$F$12,MATCH(B4267,Assumptions!$A$8:$A$12,0)),IF(P4267="181-365d",INDEX(Assumptions!$G$8:$G$12,MATCH(B4267,Assumptions!$A$8:$A$12,0)),INDEX(Assumptions!$H$8:$H$12,MATCH(B4267,Assumptions!$A$8:$A$12,0)))))</f>
        <v>0.1</v>
      </c>
      <c r="R4267" s="14">
        <f t="shared" ca="1" si="467"/>
        <v>6766032.189600002</v>
      </c>
      <c r="S4267" s="14">
        <f t="shared" ca="1" si="468"/>
        <v>60894289.706400007</v>
      </c>
      <c r="T4267" s="11" t="s">
        <v>25</v>
      </c>
      <c r="U4267" s="18" t="s">
        <v>26</v>
      </c>
    </row>
    <row r="4268" spans="1:21" ht="15" customHeight="1" x14ac:dyDescent="0.15">
      <c r="A4268" s="10" t="s">
        <v>4316</v>
      </c>
      <c r="B4268" s="11" t="s">
        <v>46</v>
      </c>
      <c r="C4268" s="11" t="s">
        <v>52</v>
      </c>
      <c r="D4268" s="12">
        <v>45941</v>
      </c>
      <c r="E4268" s="11">
        <v>3019</v>
      </c>
      <c r="F4268" s="11" t="s">
        <v>33</v>
      </c>
      <c r="G4268" s="13">
        <v>877416.68</v>
      </c>
      <c r="H4268" s="14">
        <f t="shared" si="462"/>
        <v>2648920956.9200001</v>
      </c>
      <c r="I4268" s="14">
        <f>IF(F4268="GHS",H4268,H4268*Assumptions!$B$4)</f>
        <v>2648920956.9200001</v>
      </c>
      <c r="J4268" s="15" t="str">
        <f>INDEX(Assumptions!$B$8:$B$12,MATCH(B4268,Assumptions!$A$8:$A$12,0))</f>
        <v>Specific Identification</v>
      </c>
      <c r="K4268" s="16">
        <f>G4268/(1-INDEX(Assumptions!$D$8:$D$12,MATCH(B4268,Assumptions!$A$8:$A$12,0)))</f>
        <v>1124893.1794871795</v>
      </c>
      <c r="L4268" s="16">
        <f t="shared" si="463"/>
        <v>26322.500400000001</v>
      </c>
      <c r="M4268" s="16">
        <f t="shared" si="464"/>
        <v>56244.658974358979</v>
      </c>
      <c r="N4268" s="14">
        <f>E4268*(K4268-L4268-M4268)*IF(F4268="GHS",1,Assumptions!$B$4)</f>
        <v>3146782254.7206054</v>
      </c>
      <c r="O4268" s="15">
        <f t="shared" ca="1" si="465"/>
        <v>345</v>
      </c>
      <c r="P4268" s="15" t="str">
        <f t="shared" ca="1" si="466"/>
        <v>181-365d</v>
      </c>
      <c r="Q4268" s="17">
        <f ca="1">IF(P4268="0-90d",0,IF(P4268="91-180d",INDEX(Assumptions!$F$8:$F$12,MATCH(B4268,Assumptions!$A$8:$A$12,0)),IF(P4268="181-365d",INDEX(Assumptions!$G$8:$G$12,MATCH(B4268,Assumptions!$A$8:$A$12,0)),INDEX(Assumptions!$H$8:$H$12,MATCH(B4268,Assumptions!$A$8:$A$12,0)))))</f>
        <v>0.05</v>
      </c>
      <c r="R4268" s="14">
        <f t="shared" ca="1" si="467"/>
        <v>132446047.84600002</v>
      </c>
      <c r="S4268" s="14">
        <f t="shared" ca="1" si="468"/>
        <v>2516474909.0739999</v>
      </c>
      <c r="T4268" s="11" t="s">
        <v>25</v>
      </c>
      <c r="U4268" s="18" t="s">
        <v>26</v>
      </c>
    </row>
    <row r="4269" spans="1:21" ht="15" customHeight="1" x14ac:dyDescent="0.15">
      <c r="A4269" s="10" t="s">
        <v>4317</v>
      </c>
      <c r="B4269" s="11" t="s">
        <v>28</v>
      </c>
      <c r="C4269" s="11" t="s">
        <v>35</v>
      </c>
      <c r="D4269" s="12">
        <v>45947</v>
      </c>
      <c r="E4269" s="11">
        <v>4379</v>
      </c>
      <c r="F4269" s="11" t="s">
        <v>24</v>
      </c>
      <c r="G4269" s="13">
        <v>8690.32</v>
      </c>
      <c r="H4269" s="14">
        <f t="shared" si="462"/>
        <v>38054911.280000001</v>
      </c>
      <c r="I4269" s="14">
        <f>IF(F4269="GHS",H4269,H4269*Assumptions!$B$4)</f>
        <v>410993041.82400006</v>
      </c>
      <c r="J4269" s="15" t="str">
        <f>INDEX(Assumptions!$B$8:$B$12,MATCH(B4269,Assumptions!$A$8:$A$12,0))</f>
        <v>Fair Value Less Costs to Sell</v>
      </c>
      <c r="K4269" s="16">
        <f>G4269/(1-INDEX(Assumptions!$D$8:$D$12,MATCH(B4269,Assumptions!$A$8:$A$12,0)))</f>
        <v>9875.363636363636</v>
      </c>
      <c r="L4269" s="16">
        <f t="shared" si="463"/>
        <v>260.70959999999997</v>
      </c>
      <c r="M4269" s="16">
        <f t="shared" si="464"/>
        <v>493.7681818181818</v>
      </c>
      <c r="N4269" s="14">
        <f>E4269*(K4269-L4269-M4269)*IF(F4269="GHS",1,Assumptions!$B$4)</f>
        <v>431355878.89618903</v>
      </c>
      <c r="O4269" s="15">
        <f t="shared" ca="1" si="465"/>
        <v>339</v>
      </c>
      <c r="P4269" s="15" t="str">
        <f t="shared" ca="1" si="466"/>
        <v>181-365d</v>
      </c>
      <c r="Q4269" s="17">
        <f ca="1">IF(P4269="0-90d",0,IF(P4269="91-180d",INDEX(Assumptions!$F$8:$F$12,MATCH(B4269,Assumptions!$A$8:$A$12,0)),IF(P4269="181-365d",INDEX(Assumptions!$G$8:$G$12,MATCH(B4269,Assumptions!$A$8:$A$12,0)),INDEX(Assumptions!$H$8:$H$12,MATCH(B4269,Assumptions!$A$8:$A$12,0)))))</f>
        <v>0.1</v>
      </c>
      <c r="R4269" s="14">
        <f t="shared" ca="1" si="467"/>
        <v>41099304.182400011</v>
      </c>
      <c r="S4269" s="14">
        <f t="shared" ca="1" si="468"/>
        <v>369893737.64160007</v>
      </c>
      <c r="T4269" s="11" t="s">
        <v>25</v>
      </c>
      <c r="U4269" s="18" t="s">
        <v>26</v>
      </c>
    </row>
    <row r="4270" spans="1:21" ht="15" customHeight="1" x14ac:dyDescent="0.15">
      <c r="A4270" s="10" t="s">
        <v>4318</v>
      </c>
      <c r="B4270" s="11" t="s">
        <v>28</v>
      </c>
      <c r="C4270" s="11" t="s">
        <v>38</v>
      </c>
      <c r="D4270" s="12">
        <v>46219</v>
      </c>
      <c r="E4270" s="11">
        <v>2271</v>
      </c>
      <c r="F4270" s="11" t="s">
        <v>24</v>
      </c>
      <c r="G4270" s="13">
        <v>5374.07</v>
      </c>
      <c r="H4270" s="14">
        <f t="shared" si="462"/>
        <v>12204512.969999999</v>
      </c>
      <c r="I4270" s="14">
        <f>IF(F4270="GHS",H4270,H4270*Assumptions!$B$4)</f>
        <v>131808740.07599999</v>
      </c>
      <c r="J4270" s="15" t="str">
        <f>INDEX(Assumptions!$B$8:$B$12,MATCH(B4270,Assumptions!$A$8:$A$12,0))</f>
        <v>Fair Value Less Costs to Sell</v>
      </c>
      <c r="K4270" s="16">
        <f>G4270/(1-INDEX(Assumptions!$D$8:$D$12,MATCH(B4270,Assumptions!$A$8:$A$12,0)))</f>
        <v>6106.897727272727</v>
      </c>
      <c r="L4270" s="16">
        <f t="shared" si="463"/>
        <v>161.22209999999998</v>
      </c>
      <c r="M4270" s="16">
        <f t="shared" si="464"/>
        <v>305.34488636363636</v>
      </c>
      <c r="N4270" s="14">
        <f>E4270*(K4270-L4270-M4270)*IF(F4270="GHS",1,Assumptions!$B$4)</f>
        <v>138339264.01612908</v>
      </c>
      <c r="O4270" s="15">
        <f t="shared" ca="1" si="465"/>
        <v>67</v>
      </c>
      <c r="P4270" s="15" t="str">
        <f t="shared" ca="1" si="466"/>
        <v>0-90d</v>
      </c>
      <c r="Q4270" s="17">
        <f ca="1">IF(P4270="0-90d",0,IF(P4270="91-180d",INDEX(Assumptions!$F$8:$F$12,MATCH(B4270,Assumptions!$A$8:$A$12,0)),IF(P4270="181-365d",INDEX(Assumptions!$G$8:$G$12,MATCH(B4270,Assumptions!$A$8:$A$12,0)),INDEX(Assumptions!$H$8:$H$12,MATCH(B4270,Assumptions!$A$8:$A$12,0)))))</f>
        <v>0</v>
      </c>
      <c r="R4270" s="14">
        <f t="shared" ca="1" si="467"/>
        <v>0</v>
      </c>
      <c r="S4270" s="14">
        <f t="shared" ca="1" si="468"/>
        <v>131808740.07599999</v>
      </c>
      <c r="T4270" s="11" t="s">
        <v>25</v>
      </c>
      <c r="U4270" s="18" t="s">
        <v>26</v>
      </c>
    </row>
    <row r="4271" spans="1:21" ht="15" customHeight="1" x14ac:dyDescent="0.15">
      <c r="A4271" s="10" t="s">
        <v>4319</v>
      </c>
      <c r="B4271" s="11" t="s">
        <v>31</v>
      </c>
      <c r="C4271" s="11" t="s">
        <v>32</v>
      </c>
      <c r="D4271" s="12">
        <v>45885</v>
      </c>
      <c r="E4271" s="11">
        <v>1063</v>
      </c>
      <c r="F4271" s="11" t="s">
        <v>33</v>
      </c>
      <c r="G4271" s="13">
        <v>1954.69</v>
      </c>
      <c r="H4271" s="14">
        <f t="shared" si="462"/>
        <v>2077835.47</v>
      </c>
      <c r="I4271" s="14">
        <f>IF(F4271="GHS",H4271,H4271*Assumptions!$B$4)</f>
        <v>2077835.47</v>
      </c>
      <c r="J4271" s="15" t="str">
        <f>INDEX(Assumptions!$B$8:$B$12,MATCH(B4271,Assumptions!$A$8:$A$12,0))</f>
        <v>Weighted Average</v>
      </c>
      <c r="K4271" s="16">
        <f>G4271/(1-INDEX(Assumptions!$D$8:$D$12,MATCH(B4271,Assumptions!$A$8:$A$12,0)))</f>
        <v>2714.8472222222222</v>
      </c>
      <c r="L4271" s="16">
        <f t="shared" si="463"/>
        <v>58.640700000000002</v>
      </c>
      <c r="M4271" s="16">
        <f t="shared" si="464"/>
        <v>135.74236111111111</v>
      </c>
      <c r="N4271" s="14">
        <f>E4271*(K4271-L4271-M4271)*IF(F4271="GHS",1,Assumptions!$B$4)</f>
        <v>2679253.4032611111</v>
      </c>
      <c r="O4271" s="15">
        <f t="shared" ca="1" si="465"/>
        <v>401</v>
      </c>
      <c r="P4271" s="15" t="str">
        <f t="shared" ca="1" si="466"/>
        <v>365d+</v>
      </c>
      <c r="Q4271" s="17">
        <f ca="1">IF(P4271="0-90d",0,IF(P4271="91-180d",INDEX(Assumptions!$F$8:$F$12,MATCH(B4271,Assumptions!$A$8:$A$12,0)),IF(P4271="181-365d",INDEX(Assumptions!$G$8:$G$12,MATCH(B4271,Assumptions!$A$8:$A$12,0)),INDEX(Assumptions!$H$8:$H$12,MATCH(B4271,Assumptions!$A$8:$A$12,0)))))</f>
        <v>0.6</v>
      </c>
      <c r="R4271" s="14">
        <f t="shared" ca="1" si="467"/>
        <v>1246701.2819999999</v>
      </c>
      <c r="S4271" s="14">
        <f t="shared" ca="1" si="468"/>
        <v>831134.18800000008</v>
      </c>
      <c r="T4271" s="11" t="s">
        <v>25</v>
      </c>
      <c r="U4271" s="18" t="s">
        <v>26</v>
      </c>
    </row>
    <row r="4272" spans="1:21" ht="15" customHeight="1" x14ac:dyDescent="0.15">
      <c r="A4272" s="10" t="s">
        <v>4320</v>
      </c>
      <c r="B4272" s="11" t="s">
        <v>31</v>
      </c>
      <c r="C4272" s="11" t="s">
        <v>63</v>
      </c>
      <c r="D4272" s="12">
        <v>45950</v>
      </c>
      <c r="E4272" s="11">
        <v>2117</v>
      </c>
      <c r="F4272" s="11" t="s">
        <v>33</v>
      </c>
      <c r="G4272" s="13">
        <v>786.97</v>
      </c>
      <c r="H4272" s="14">
        <f t="shared" si="462"/>
        <v>1666015.49</v>
      </c>
      <c r="I4272" s="14">
        <f>IF(F4272="GHS",H4272,H4272*Assumptions!$B$4)</f>
        <v>1666015.49</v>
      </c>
      <c r="J4272" s="15" t="str">
        <f>INDEX(Assumptions!$B$8:$B$12,MATCH(B4272,Assumptions!$A$8:$A$12,0))</f>
        <v>Weighted Average</v>
      </c>
      <c r="K4272" s="16">
        <f>G4272/(1-INDEX(Assumptions!$D$8:$D$12,MATCH(B4272,Assumptions!$A$8:$A$12,0)))</f>
        <v>1093.0138888888889</v>
      </c>
      <c r="L4272" s="16">
        <f t="shared" si="463"/>
        <v>23.609100000000002</v>
      </c>
      <c r="M4272" s="16">
        <f t="shared" si="464"/>
        <v>54.650694444444447</v>
      </c>
      <c r="N4272" s="14">
        <f>E4272*(K4272-L4272-M4272)*IF(F4272="GHS",1,Assumptions!$B$4)</f>
        <v>2148234.417938889</v>
      </c>
      <c r="O4272" s="15">
        <f t="shared" ca="1" si="465"/>
        <v>336</v>
      </c>
      <c r="P4272" s="15" t="str">
        <f t="shared" ca="1" si="466"/>
        <v>181-365d</v>
      </c>
      <c r="Q4272" s="17">
        <f ca="1">IF(P4272="0-90d",0,IF(P4272="91-180d",INDEX(Assumptions!$F$8:$F$12,MATCH(B4272,Assumptions!$A$8:$A$12,0)),IF(P4272="181-365d",INDEX(Assumptions!$G$8:$G$12,MATCH(B4272,Assumptions!$A$8:$A$12,0)),INDEX(Assumptions!$H$8:$H$12,MATCH(B4272,Assumptions!$A$8:$A$12,0)))))</f>
        <v>0.2</v>
      </c>
      <c r="R4272" s="14">
        <f t="shared" ca="1" si="467"/>
        <v>333203.098</v>
      </c>
      <c r="S4272" s="14">
        <f t="shared" ca="1" si="468"/>
        <v>1332812.392</v>
      </c>
      <c r="T4272" s="11" t="s">
        <v>25</v>
      </c>
      <c r="U4272" s="18" t="s">
        <v>26</v>
      </c>
    </row>
    <row r="4273" spans="1:21" ht="15" customHeight="1" x14ac:dyDescent="0.15">
      <c r="A4273" s="10" t="s">
        <v>4321</v>
      </c>
      <c r="B4273" s="11" t="s">
        <v>41</v>
      </c>
      <c r="C4273" s="11" t="s">
        <v>49</v>
      </c>
      <c r="D4273" s="12">
        <v>45885</v>
      </c>
      <c r="E4273" s="11">
        <v>4541</v>
      </c>
      <c r="F4273" s="11" t="s">
        <v>33</v>
      </c>
      <c r="G4273" s="13">
        <v>573.70000000000005</v>
      </c>
      <c r="H4273" s="14">
        <f t="shared" si="462"/>
        <v>2605171.7000000002</v>
      </c>
      <c r="I4273" s="14">
        <f>IF(F4273="GHS",H4273,H4273*Assumptions!$B$4)</f>
        <v>2605171.7000000002</v>
      </c>
      <c r="J4273" s="15" t="str">
        <f>INDEX(Assumptions!$B$8:$B$12,MATCH(B4273,Assumptions!$A$8:$A$12,0))</f>
        <v>Weighted Average</v>
      </c>
      <c r="K4273" s="16">
        <f>G4273/(1-INDEX(Assumptions!$D$8:$D$12,MATCH(B4273,Assumptions!$A$8:$A$12,0)))</f>
        <v>882.61538461538464</v>
      </c>
      <c r="L4273" s="16">
        <f t="shared" si="463"/>
        <v>17.211000000000002</v>
      </c>
      <c r="M4273" s="16">
        <f t="shared" si="464"/>
        <v>44.130769230769232</v>
      </c>
      <c r="N4273" s="14">
        <f>E4273*(K4273-L4273-M4273)*IF(F4273="GHS",1,Assumptions!$B$4)</f>
        <v>3729403.4874615385</v>
      </c>
      <c r="O4273" s="15">
        <f t="shared" ca="1" si="465"/>
        <v>401</v>
      </c>
      <c r="P4273" s="15" t="str">
        <f t="shared" ca="1" si="466"/>
        <v>365d+</v>
      </c>
      <c r="Q4273" s="17">
        <f ca="1">IF(P4273="0-90d",0,IF(P4273="91-180d",INDEX(Assumptions!$F$8:$F$12,MATCH(B4273,Assumptions!$A$8:$A$12,0)),IF(P4273="181-365d",INDEX(Assumptions!$G$8:$G$12,MATCH(B4273,Assumptions!$A$8:$A$12,0)),INDEX(Assumptions!$H$8:$H$12,MATCH(B4273,Assumptions!$A$8:$A$12,0)))))</f>
        <v>0.8</v>
      </c>
      <c r="R4273" s="14">
        <f t="shared" ca="1" si="467"/>
        <v>2084137.3600000003</v>
      </c>
      <c r="S4273" s="14">
        <f t="shared" ca="1" si="468"/>
        <v>521034.33999999985</v>
      </c>
      <c r="T4273" s="11" t="s">
        <v>25</v>
      </c>
      <c r="U4273" s="18" t="s">
        <v>26</v>
      </c>
    </row>
    <row r="4274" spans="1:21" ht="15" customHeight="1" x14ac:dyDescent="0.15">
      <c r="A4274" s="10" t="s">
        <v>4322</v>
      </c>
      <c r="B4274" s="11" t="s">
        <v>46</v>
      </c>
      <c r="C4274" s="11" t="s">
        <v>119</v>
      </c>
      <c r="D4274" s="12">
        <v>46048</v>
      </c>
      <c r="E4274" s="11">
        <v>802</v>
      </c>
      <c r="F4274" s="11" t="s">
        <v>33</v>
      </c>
      <c r="G4274" s="13">
        <v>601345.93999999994</v>
      </c>
      <c r="H4274" s="14">
        <f t="shared" si="462"/>
        <v>482279443.87999994</v>
      </c>
      <c r="I4274" s="14">
        <f>IF(F4274="GHS",H4274,H4274*Assumptions!$B$4)</f>
        <v>482279443.87999994</v>
      </c>
      <c r="J4274" s="15" t="str">
        <f>INDEX(Assumptions!$B$8:$B$12,MATCH(B4274,Assumptions!$A$8:$A$12,0))</f>
        <v>Specific Identification</v>
      </c>
      <c r="K4274" s="16">
        <f>G4274/(1-INDEX(Assumptions!$D$8:$D$12,MATCH(B4274,Assumptions!$A$8:$A$12,0)))</f>
        <v>770956.33333333326</v>
      </c>
      <c r="L4274" s="16">
        <f t="shared" si="463"/>
        <v>18040.378199999999</v>
      </c>
      <c r="M4274" s="16">
        <f t="shared" si="464"/>
        <v>38547.816666666666</v>
      </c>
      <c r="N4274" s="14">
        <f>E4274*(K4274-L4274-M4274)*IF(F4274="GHS",1,Assumptions!$B$4)</f>
        <v>572923247.05026662</v>
      </c>
      <c r="O4274" s="15">
        <f t="shared" ca="1" si="465"/>
        <v>238</v>
      </c>
      <c r="P4274" s="15" t="str">
        <f t="shared" ca="1" si="466"/>
        <v>181-365d</v>
      </c>
      <c r="Q4274" s="17">
        <f ca="1">IF(P4274="0-90d",0,IF(P4274="91-180d",INDEX(Assumptions!$F$8:$F$12,MATCH(B4274,Assumptions!$A$8:$A$12,0)),IF(P4274="181-365d",INDEX(Assumptions!$G$8:$G$12,MATCH(B4274,Assumptions!$A$8:$A$12,0)),INDEX(Assumptions!$H$8:$H$12,MATCH(B4274,Assumptions!$A$8:$A$12,0)))))</f>
        <v>0.05</v>
      </c>
      <c r="R4274" s="14">
        <f t="shared" ca="1" si="467"/>
        <v>24113972.193999998</v>
      </c>
      <c r="S4274" s="14">
        <f t="shared" ca="1" si="468"/>
        <v>458165471.68599993</v>
      </c>
      <c r="T4274" s="11" t="s">
        <v>25</v>
      </c>
      <c r="U4274" s="18" t="s">
        <v>26</v>
      </c>
    </row>
    <row r="4275" spans="1:21" ht="15" customHeight="1" x14ac:dyDescent="0.15">
      <c r="A4275" s="10" t="s">
        <v>4323</v>
      </c>
      <c r="B4275" s="11" t="s">
        <v>22</v>
      </c>
      <c r="C4275" s="11" t="s">
        <v>81</v>
      </c>
      <c r="D4275" s="12">
        <v>45782</v>
      </c>
      <c r="E4275" s="11">
        <v>4807</v>
      </c>
      <c r="F4275" s="11" t="s">
        <v>24</v>
      </c>
      <c r="G4275" s="13">
        <v>25888.13</v>
      </c>
      <c r="H4275" s="14">
        <f t="shared" si="462"/>
        <v>124444240.91000001</v>
      </c>
      <c r="I4275" s="14">
        <f>IF(F4275="GHS",H4275,H4275*Assumptions!$B$4)</f>
        <v>1343997801.8280003</v>
      </c>
      <c r="J4275" s="15" t="str">
        <f>INDEX(Assumptions!$B$8:$B$12,MATCH(B4275,Assumptions!$A$8:$A$12,0))</f>
        <v>FIFO</v>
      </c>
      <c r="K4275" s="16">
        <f>G4275/(1-INDEX(Assumptions!$D$8:$D$12,MATCH(B4275,Assumptions!$A$8:$A$12,0)))</f>
        <v>31570.890243902439</v>
      </c>
      <c r="L4275" s="16">
        <f t="shared" si="463"/>
        <v>776.64390000000003</v>
      </c>
      <c r="M4275" s="16">
        <f t="shared" si="464"/>
        <v>1578.544512195122</v>
      </c>
      <c r="N4275" s="14">
        <f>E4275*(K4275-L4275-M4275)*IF(F4275="GHS",1,Assumptions!$B$4)</f>
        <v>1516750690.0141842</v>
      </c>
      <c r="O4275" s="15">
        <f t="shared" ca="1" si="465"/>
        <v>504</v>
      </c>
      <c r="P4275" s="15" t="str">
        <f t="shared" ca="1" si="466"/>
        <v>365d+</v>
      </c>
      <c r="Q4275" s="17">
        <f ca="1">IF(P4275="0-90d",0,IF(P4275="91-180d",INDEX(Assumptions!$F$8:$F$12,MATCH(B4275,Assumptions!$A$8:$A$12,0)),IF(P4275="181-365d",INDEX(Assumptions!$G$8:$G$12,MATCH(B4275,Assumptions!$A$8:$A$12,0)),INDEX(Assumptions!$H$8:$H$12,MATCH(B4275,Assumptions!$A$8:$A$12,0)))))</f>
        <v>0.5</v>
      </c>
      <c r="R4275" s="14">
        <f t="shared" ca="1" si="467"/>
        <v>671998900.91400015</v>
      </c>
      <c r="S4275" s="14">
        <f t="shared" ca="1" si="468"/>
        <v>671998900.91400015</v>
      </c>
      <c r="T4275" s="11" t="s">
        <v>25</v>
      </c>
      <c r="U4275" s="18" t="s">
        <v>26</v>
      </c>
    </row>
    <row r="4276" spans="1:21" ht="15" customHeight="1" x14ac:dyDescent="0.15">
      <c r="A4276" s="10" t="s">
        <v>4324</v>
      </c>
      <c r="B4276" s="11" t="s">
        <v>31</v>
      </c>
      <c r="C4276" s="11" t="s">
        <v>32</v>
      </c>
      <c r="D4276" s="12">
        <v>46096</v>
      </c>
      <c r="E4276" s="11">
        <v>4077</v>
      </c>
      <c r="F4276" s="11" t="s">
        <v>33</v>
      </c>
      <c r="G4276" s="13">
        <v>2710.3</v>
      </c>
      <c r="H4276" s="14">
        <f t="shared" si="462"/>
        <v>11049893.100000001</v>
      </c>
      <c r="I4276" s="14">
        <f>IF(F4276="GHS",H4276,H4276*Assumptions!$B$4)</f>
        <v>11049893.100000001</v>
      </c>
      <c r="J4276" s="15" t="str">
        <f>INDEX(Assumptions!$B$8:$B$12,MATCH(B4276,Assumptions!$A$8:$A$12,0))</f>
        <v>Weighted Average</v>
      </c>
      <c r="K4276" s="16">
        <f>G4276/(1-INDEX(Assumptions!$D$8:$D$12,MATCH(B4276,Assumptions!$A$8:$A$12,0)))</f>
        <v>3764.3055555555561</v>
      </c>
      <c r="L4276" s="16">
        <f t="shared" si="463"/>
        <v>81.308999999999997</v>
      </c>
      <c r="M4276" s="16">
        <f t="shared" si="464"/>
        <v>188.21527777777783</v>
      </c>
      <c r="N4276" s="14">
        <f>E4276*(K4276-L4276-M4276)*IF(F4276="GHS",1,Assumptions!$B$4)</f>
        <v>14248223.2695</v>
      </c>
      <c r="O4276" s="15">
        <f t="shared" ca="1" si="465"/>
        <v>190</v>
      </c>
      <c r="P4276" s="15" t="str">
        <f t="shared" ca="1" si="466"/>
        <v>181-365d</v>
      </c>
      <c r="Q4276" s="17">
        <f ca="1">IF(P4276="0-90d",0,IF(P4276="91-180d",INDEX(Assumptions!$F$8:$F$12,MATCH(B4276,Assumptions!$A$8:$A$12,0)),IF(P4276="181-365d",INDEX(Assumptions!$G$8:$G$12,MATCH(B4276,Assumptions!$A$8:$A$12,0)),INDEX(Assumptions!$H$8:$H$12,MATCH(B4276,Assumptions!$A$8:$A$12,0)))))</f>
        <v>0.2</v>
      </c>
      <c r="R4276" s="14">
        <f t="shared" ca="1" si="467"/>
        <v>2209978.6200000006</v>
      </c>
      <c r="S4276" s="14">
        <f t="shared" ca="1" si="468"/>
        <v>8839914.4800000004</v>
      </c>
      <c r="T4276" s="11" t="s">
        <v>25</v>
      </c>
      <c r="U4276" s="18" t="s">
        <v>26</v>
      </c>
    </row>
    <row r="4277" spans="1:21" ht="15" customHeight="1" x14ac:dyDescent="0.15">
      <c r="A4277" s="10" t="s">
        <v>4325</v>
      </c>
      <c r="B4277" s="11" t="s">
        <v>31</v>
      </c>
      <c r="C4277" s="11" t="s">
        <v>63</v>
      </c>
      <c r="D4277" s="12">
        <v>45943</v>
      </c>
      <c r="E4277" s="11">
        <v>628</v>
      </c>
      <c r="F4277" s="11" t="s">
        <v>33</v>
      </c>
      <c r="G4277" s="13">
        <v>3093.63</v>
      </c>
      <c r="H4277" s="14">
        <f t="shared" si="462"/>
        <v>1942799.6400000001</v>
      </c>
      <c r="I4277" s="14">
        <f>IF(F4277="GHS",H4277,H4277*Assumptions!$B$4)</f>
        <v>1942799.6400000001</v>
      </c>
      <c r="J4277" s="15" t="str">
        <f>INDEX(Assumptions!$B$8:$B$12,MATCH(B4277,Assumptions!$A$8:$A$12,0))</f>
        <v>Weighted Average</v>
      </c>
      <c r="K4277" s="16">
        <f>G4277/(1-INDEX(Assumptions!$D$8:$D$12,MATCH(B4277,Assumptions!$A$8:$A$12,0)))</f>
        <v>4296.7083333333339</v>
      </c>
      <c r="L4277" s="16">
        <f t="shared" si="463"/>
        <v>92.808899999999994</v>
      </c>
      <c r="M4277" s="16">
        <f t="shared" si="464"/>
        <v>214.8354166666667</v>
      </c>
      <c r="N4277" s="14">
        <f>E4277*(K4277-L4277-M4277)*IF(F4277="GHS",1,Assumptions!$B$4)</f>
        <v>2505132.2024666672</v>
      </c>
      <c r="O4277" s="15">
        <f t="shared" ca="1" si="465"/>
        <v>343</v>
      </c>
      <c r="P4277" s="15" t="str">
        <f t="shared" ca="1" si="466"/>
        <v>181-365d</v>
      </c>
      <c r="Q4277" s="17">
        <f ca="1">IF(P4277="0-90d",0,IF(P4277="91-180d",INDEX(Assumptions!$F$8:$F$12,MATCH(B4277,Assumptions!$A$8:$A$12,0)),IF(P4277="181-365d",INDEX(Assumptions!$G$8:$G$12,MATCH(B4277,Assumptions!$A$8:$A$12,0)),INDEX(Assumptions!$H$8:$H$12,MATCH(B4277,Assumptions!$A$8:$A$12,0)))))</f>
        <v>0.2</v>
      </c>
      <c r="R4277" s="14">
        <f t="shared" ca="1" si="467"/>
        <v>388559.92800000007</v>
      </c>
      <c r="S4277" s="14">
        <f t="shared" ca="1" si="468"/>
        <v>1554239.7120000001</v>
      </c>
      <c r="T4277" s="11" t="s">
        <v>25</v>
      </c>
      <c r="U4277" s="18" t="s">
        <v>26</v>
      </c>
    </row>
    <row r="4278" spans="1:21" ht="15" customHeight="1" x14ac:dyDescent="0.15">
      <c r="A4278" s="10" t="s">
        <v>4326</v>
      </c>
      <c r="B4278" s="11" t="s">
        <v>28</v>
      </c>
      <c r="C4278" s="11" t="s">
        <v>38</v>
      </c>
      <c r="D4278" s="12">
        <v>46047</v>
      </c>
      <c r="E4278" s="11">
        <v>1469</v>
      </c>
      <c r="F4278" s="11" t="s">
        <v>24</v>
      </c>
      <c r="G4278" s="13">
        <v>7749.2</v>
      </c>
      <c r="H4278" s="14">
        <f t="shared" si="462"/>
        <v>11383574.799999999</v>
      </c>
      <c r="I4278" s="14">
        <f>IF(F4278="GHS",H4278,H4278*Assumptions!$B$4)</f>
        <v>122942607.83999999</v>
      </c>
      <c r="J4278" s="15" t="str">
        <f>INDEX(Assumptions!$B$8:$B$12,MATCH(B4278,Assumptions!$A$8:$A$12,0))</f>
        <v>Fair Value Less Costs to Sell</v>
      </c>
      <c r="K4278" s="16">
        <f>G4278/(1-INDEX(Assumptions!$D$8:$D$12,MATCH(B4278,Assumptions!$A$8:$A$12,0)))</f>
        <v>8805.9090909090901</v>
      </c>
      <c r="L4278" s="16">
        <f t="shared" si="463"/>
        <v>232.476</v>
      </c>
      <c r="M4278" s="16">
        <f t="shared" si="464"/>
        <v>440.2954545454545</v>
      </c>
      <c r="N4278" s="14">
        <f>E4278*(K4278-L4278-M4278)*IF(F4278="GHS",1,Assumptions!$B$4)</f>
        <v>129033855.22843637</v>
      </c>
      <c r="O4278" s="15">
        <f t="shared" ca="1" si="465"/>
        <v>239</v>
      </c>
      <c r="P4278" s="15" t="str">
        <f t="shared" ca="1" si="466"/>
        <v>181-365d</v>
      </c>
      <c r="Q4278" s="17">
        <f ca="1">IF(P4278="0-90d",0,IF(P4278="91-180d",INDEX(Assumptions!$F$8:$F$12,MATCH(B4278,Assumptions!$A$8:$A$12,0)),IF(P4278="181-365d",INDEX(Assumptions!$G$8:$G$12,MATCH(B4278,Assumptions!$A$8:$A$12,0)),INDEX(Assumptions!$H$8:$H$12,MATCH(B4278,Assumptions!$A$8:$A$12,0)))))</f>
        <v>0.1</v>
      </c>
      <c r="R4278" s="14">
        <f t="shared" ca="1" si="467"/>
        <v>12294260.784</v>
      </c>
      <c r="S4278" s="14">
        <f t="shared" ca="1" si="468"/>
        <v>110648347.05599999</v>
      </c>
      <c r="T4278" s="11" t="s">
        <v>25</v>
      </c>
      <c r="U4278" s="18" t="s">
        <v>26</v>
      </c>
    </row>
    <row r="4279" spans="1:21" ht="15" customHeight="1" x14ac:dyDescent="0.15">
      <c r="A4279" s="10" t="s">
        <v>4327</v>
      </c>
      <c r="B4279" s="11" t="s">
        <v>22</v>
      </c>
      <c r="C4279" s="11" t="s">
        <v>61</v>
      </c>
      <c r="D4279" s="12">
        <v>45763</v>
      </c>
      <c r="E4279" s="11">
        <v>1860</v>
      </c>
      <c r="F4279" s="11" t="s">
        <v>24</v>
      </c>
      <c r="G4279" s="13">
        <v>12241.48</v>
      </c>
      <c r="H4279" s="14">
        <f t="shared" si="462"/>
        <v>22769152.800000001</v>
      </c>
      <c r="I4279" s="14">
        <f>IF(F4279="GHS",H4279,H4279*Assumptions!$B$4)</f>
        <v>245906850.24000001</v>
      </c>
      <c r="J4279" s="15" t="str">
        <f>INDEX(Assumptions!$B$8:$B$12,MATCH(B4279,Assumptions!$A$8:$A$12,0))</f>
        <v>FIFO</v>
      </c>
      <c r="K4279" s="16">
        <f>G4279/(1-INDEX(Assumptions!$D$8:$D$12,MATCH(B4279,Assumptions!$A$8:$A$12,0)))</f>
        <v>14928.634146341461</v>
      </c>
      <c r="L4279" s="16">
        <f t="shared" si="463"/>
        <v>367.24439999999998</v>
      </c>
      <c r="M4279" s="16">
        <f t="shared" si="464"/>
        <v>746.43170731707312</v>
      </c>
      <c r="N4279" s="14">
        <f>E4279*(K4279-L4279-M4279)*IF(F4279="GHS",1,Assumptions!$B$4)</f>
        <v>277514877.08792192</v>
      </c>
      <c r="O4279" s="15">
        <f t="shared" ca="1" si="465"/>
        <v>523</v>
      </c>
      <c r="P4279" s="15" t="str">
        <f t="shared" ca="1" si="466"/>
        <v>365d+</v>
      </c>
      <c r="Q4279" s="17">
        <f ca="1">IF(P4279="0-90d",0,IF(P4279="91-180d",INDEX(Assumptions!$F$8:$F$12,MATCH(B4279,Assumptions!$A$8:$A$12,0)),IF(P4279="181-365d",INDEX(Assumptions!$G$8:$G$12,MATCH(B4279,Assumptions!$A$8:$A$12,0)),INDEX(Assumptions!$H$8:$H$12,MATCH(B4279,Assumptions!$A$8:$A$12,0)))))</f>
        <v>0.5</v>
      </c>
      <c r="R4279" s="14">
        <f t="shared" ca="1" si="467"/>
        <v>122953425.12</v>
      </c>
      <c r="S4279" s="14">
        <f t="shared" ca="1" si="468"/>
        <v>122953425.12</v>
      </c>
      <c r="T4279" s="11" t="s">
        <v>25</v>
      </c>
      <c r="U4279" s="18" t="s">
        <v>26</v>
      </c>
    </row>
    <row r="4280" spans="1:21" ht="15" customHeight="1" x14ac:dyDescent="0.15">
      <c r="A4280" s="10" t="s">
        <v>4328</v>
      </c>
      <c r="B4280" s="11" t="s">
        <v>22</v>
      </c>
      <c r="C4280" s="11" t="s">
        <v>61</v>
      </c>
      <c r="D4280" s="12">
        <v>45797</v>
      </c>
      <c r="E4280" s="11">
        <v>1791</v>
      </c>
      <c r="F4280" s="11" t="s">
        <v>24</v>
      </c>
      <c r="G4280" s="13">
        <v>10538.22</v>
      </c>
      <c r="H4280" s="14">
        <f t="shared" si="462"/>
        <v>18873952.02</v>
      </c>
      <c r="I4280" s="14">
        <f>IF(F4280="GHS",H4280,H4280*Assumptions!$B$4)</f>
        <v>203838681.81600001</v>
      </c>
      <c r="J4280" s="15" t="str">
        <f>INDEX(Assumptions!$B$8:$B$12,MATCH(B4280,Assumptions!$A$8:$A$12,0))</f>
        <v>FIFO</v>
      </c>
      <c r="K4280" s="16">
        <f>G4280/(1-INDEX(Assumptions!$D$8:$D$12,MATCH(B4280,Assumptions!$A$8:$A$12,0)))</f>
        <v>12851.487804878047</v>
      </c>
      <c r="L4280" s="16">
        <f t="shared" si="463"/>
        <v>316.14659999999998</v>
      </c>
      <c r="M4280" s="16">
        <f t="shared" si="464"/>
        <v>642.57439024390237</v>
      </c>
      <c r="N4280" s="14">
        <f>E4280*(K4280-L4280-M4280)*IF(F4280="GHS",1,Assumptions!$B$4)</f>
        <v>230039409.94210532</v>
      </c>
      <c r="O4280" s="15">
        <f t="shared" ca="1" si="465"/>
        <v>489</v>
      </c>
      <c r="P4280" s="15" t="str">
        <f t="shared" ca="1" si="466"/>
        <v>365d+</v>
      </c>
      <c r="Q4280" s="17">
        <f ca="1">IF(P4280="0-90d",0,IF(P4280="91-180d",INDEX(Assumptions!$F$8:$F$12,MATCH(B4280,Assumptions!$A$8:$A$12,0)),IF(P4280="181-365d",INDEX(Assumptions!$G$8:$G$12,MATCH(B4280,Assumptions!$A$8:$A$12,0)),INDEX(Assumptions!$H$8:$H$12,MATCH(B4280,Assumptions!$A$8:$A$12,0)))))</f>
        <v>0.5</v>
      </c>
      <c r="R4280" s="14">
        <f t="shared" ca="1" si="467"/>
        <v>101919340.90800001</v>
      </c>
      <c r="S4280" s="14">
        <f t="shared" ca="1" si="468"/>
        <v>101919340.90800001</v>
      </c>
      <c r="T4280" s="11" t="s">
        <v>25</v>
      </c>
      <c r="U4280" s="18" t="s">
        <v>26</v>
      </c>
    </row>
    <row r="4281" spans="1:21" ht="15" customHeight="1" x14ac:dyDescent="0.15">
      <c r="A4281" s="10" t="s">
        <v>4329</v>
      </c>
      <c r="B4281" s="11" t="s">
        <v>28</v>
      </c>
      <c r="C4281" s="11" t="s">
        <v>35</v>
      </c>
      <c r="D4281" s="12">
        <v>45998</v>
      </c>
      <c r="E4281" s="11">
        <v>4762</v>
      </c>
      <c r="F4281" s="11" t="s">
        <v>24</v>
      </c>
      <c r="G4281" s="13">
        <v>10797.29</v>
      </c>
      <c r="H4281" s="14">
        <f t="shared" si="462"/>
        <v>51416694.980000004</v>
      </c>
      <c r="I4281" s="14">
        <f>IF(F4281="GHS",H4281,H4281*Assumptions!$B$4)</f>
        <v>555300305.78400004</v>
      </c>
      <c r="J4281" s="15" t="str">
        <f>INDEX(Assumptions!$B$8:$B$12,MATCH(B4281,Assumptions!$A$8:$A$12,0))</f>
        <v>Fair Value Less Costs to Sell</v>
      </c>
      <c r="K4281" s="16">
        <f>G4281/(1-INDEX(Assumptions!$D$8:$D$12,MATCH(B4281,Assumptions!$A$8:$A$12,0)))</f>
        <v>12269.647727272728</v>
      </c>
      <c r="L4281" s="16">
        <f t="shared" si="463"/>
        <v>323.9187</v>
      </c>
      <c r="M4281" s="16">
        <f t="shared" si="464"/>
        <v>613.48238636363646</v>
      </c>
      <c r="N4281" s="14">
        <f>E4281*(K4281-L4281-M4281)*IF(F4281="GHS",1,Assumptions!$B$4)</f>
        <v>582812911.84329832</v>
      </c>
      <c r="O4281" s="15">
        <f t="shared" ca="1" si="465"/>
        <v>288</v>
      </c>
      <c r="P4281" s="15" t="str">
        <f t="shared" ca="1" si="466"/>
        <v>181-365d</v>
      </c>
      <c r="Q4281" s="17">
        <f ca="1">IF(P4281="0-90d",0,IF(P4281="91-180d",INDEX(Assumptions!$F$8:$F$12,MATCH(B4281,Assumptions!$A$8:$A$12,0)),IF(P4281="181-365d",INDEX(Assumptions!$G$8:$G$12,MATCH(B4281,Assumptions!$A$8:$A$12,0)),INDEX(Assumptions!$H$8:$H$12,MATCH(B4281,Assumptions!$A$8:$A$12,0)))))</f>
        <v>0.1</v>
      </c>
      <c r="R4281" s="14">
        <f t="shared" ca="1" si="467"/>
        <v>55530030.578400008</v>
      </c>
      <c r="S4281" s="14">
        <f t="shared" ca="1" si="468"/>
        <v>499770275.20560002</v>
      </c>
      <c r="T4281" s="11" t="s">
        <v>25</v>
      </c>
      <c r="U4281" s="18" t="s">
        <v>26</v>
      </c>
    </row>
    <row r="4282" spans="1:21" ht="15" customHeight="1" x14ac:dyDescent="0.15">
      <c r="A4282" s="10" t="s">
        <v>4330</v>
      </c>
      <c r="B4282" s="11" t="s">
        <v>41</v>
      </c>
      <c r="C4282" s="11" t="s">
        <v>49</v>
      </c>
      <c r="D4282" s="12">
        <v>45956</v>
      </c>
      <c r="E4282" s="11">
        <v>4533</v>
      </c>
      <c r="F4282" s="11" t="s">
        <v>33</v>
      </c>
      <c r="G4282" s="13">
        <v>534.15</v>
      </c>
      <c r="H4282" s="14">
        <f t="shared" si="462"/>
        <v>2421301.9499999997</v>
      </c>
      <c r="I4282" s="14">
        <f>IF(F4282="GHS",H4282,H4282*Assumptions!$B$4)</f>
        <v>2421301.9499999997</v>
      </c>
      <c r="J4282" s="15" t="str">
        <f>INDEX(Assumptions!$B$8:$B$12,MATCH(B4282,Assumptions!$A$8:$A$12,0))</f>
        <v>Weighted Average</v>
      </c>
      <c r="K4282" s="16">
        <f>G4282/(1-INDEX(Assumptions!$D$8:$D$12,MATCH(B4282,Assumptions!$A$8:$A$12,0)))</f>
        <v>821.76923076923072</v>
      </c>
      <c r="L4282" s="16">
        <f t="shared" si="463"/>
        <v>16.0245</v>
      </c>
      <c r="M4282" s="16">
        <f t="shared" si="464"/>
        <v>41.088461538461537</v>
      </c>
      <c r="N4282" s="14">
        <f>E4282*(K4282-L4282-M4282)*IF(F4282="GHS",1,Assumptions!$B$4)</f>
        <v>3466186.8684230768</v>
      </c>
      <c r="O4282" s="15">
        <f t="shared" ca="1" si="465"/>
        <v>330</v>
      </c>
      <c r="P4282" s="15" t="str">
        <f t="shared" ca="1" si="466"/>
        <v>181-365d</v>
      </c>
      <c r="Q4282" s="17">
        <f ca="1">IF(P4282="0-90d",0,IF(P4282="91-180d",INDEX(Assumptions!$F$8:$F$12,MATCH(B4282,Assumptions!$A$8:$A$12,0)),IF(P4282="181-365d",INDEX(Assumptions!$G$8:$G$12,MATCH(B4282,Assumptions!$A$8:$A$12,0)),INDEX(Assumptions!$H$8:$H$12,MATCH(B4282,Assumptions!$A$8:$A$12,0)))))</f>
        <v>0.35</v>
      </c>
      <c r="R4282" s="14">
        <f t="shared" ca="1" si="467"/>
        <v>847455.68249999988</v>
      </c>
      <c r="S4282" s="14">
        <f t="shared" ca="1" si="468"/>
        <v>1573846.2674999998</v>
      </c>
      <c r="T4282" s="11" t="s">
        <v>25</v>
      </c>
      <c r="U4282" s="18" t="s">
        <v>26</v>
      </c>
    </row>
    <row r="4283" spans="1:21" ht="15" customHeight="1" x14ac:dyDescent="0.15">
      <c r="A4283" s="10" t="s">
        <v>4331</v>
      </c>
      <c r="B4283" s="11" t="s">
        <v>28</v>
      </c>
      <c r="C4283" s="11" t="s">
        <v>35</v>
      </c>
      <c r="D4283" s="12">
        <v>45871</v>
      </c>
      <c r="E4283" s="11">
        <v>4419</v>
      </c>
      <c r="F4283" s="11" t="s">
        <v>24</v>
      </c>
      <c r="G4283" s="13">
        <v>11308.91</v>
      </c>
      <c r="H4283" s="14">
        <f t="shared" si="462"/>
        <v>49974073.289999999</v>
      </c>
      <c r="I4283" s="14">
        <f>IF(F4283="GHS",H4283,H4283*Assumptions!$B$4)</f>
        <v>539719991.53200006</v>
      </c>
      <c r="J4283" s="15" t="str">
        <f>INDEX(Assumptions!$B$8:$B$12,MATCH(B4283,Assumptions!$A$8:$A$12,0))</f>
        <v>Fair Value Less Costs to Sell</v>
      </c>
      <c r="K4283" s="16">
        <f>G4283/(1-INDEX(Assumptions!$D$8:$D$12,MATCH(B4283,Assumptions!$A$8:$A$12,0)))</f>
        <v>12851.03409090909</v>
      </c>
      <c r="L4283" s="16">
        <f t="shared" si="463"/>
        <v>339.26729999999998</v>
      </c>
      <c r="M4283" s="16">
        <f t="shared" si="464"/>
        <v>642.55170454545453</v>
      </c>
      <c r="N4283" s="14">
        <f>E4283*(K4283-L4283-M4283)*IF(F4283="GHS",1,Assumptions!$B$4)</f>
        <v>566460663.8397218</v>
      </c>
      <c r="O4283" s="15">
        <f t="shared" ca="1" si="465"/>
        <v>415</v>
      </c>
      <c r="P4283" s="15" t="str">
        <f t="shared" ca="1" si="466"/>
        <v>365d+</v>
      </c>
      <c r="Q4283" s="17">
        <f ca="1">IF(P4283="0-90d",0,IF(P4283="91-180d",INDEX(Assumptions!$F$8:$F$12,MATCH(B4283,Assumptions!$A$8:$A$12,0)),IF(P4283="181-365d",INDEX(Assumptions!$G$8:$G$12,MATCH(B4283,Assumptions!$A$8:$A$12,0)),INDEX(Assumptions!$H$8:$H$12,MATCH(B4283,Assumptions!$A$8:$A$12,0)))))</f>
        <v>0.4</v>
      </c>
      <c r="R4283" s="14">
        <f t="shared" ca="1" si="467"/>
        <v>215887996.61280003</v>
      </c>
      <c r="S4283" s="14">
        <f t="shared" ca="1" si="468"/>
        <v>323831994.91920006</v>
      </c>
      <c r="T4283" s="11" t="s">
        <v>50</v>
      </c>
      <c r="U4283" s="18" t="s">
        <v>26</v>
      </c>
    </row>
    <row r="4284" spans="1:21" ht="15" customHeight="1" x14ac:dyDescent="0.15">
      <c r="A4284" s="10" t="s">
        <v>4332</v>
      </c>
      <c r="B4284" s="11" t="s">
        <v>41</v>
      </c>
      <c r="C4284" s="11" t="s">
        <v>42</v>
      </c>
      <c r="D4284" s="12">
        <v>45879</v>
      </c>
      <c r="E4284" s="11">
        <v>414</v>
      </c>
      <c r="F4284" s="11" t="s">
        <v>33</v>
      </c>
      <c r="G4284" s="13">
        <v>258.62</v>
      </c>
      <c r="H4284" s="14">
        <f t="shared" si="462"/>
        <v>107068.68000000001</v>
      </c>
      <c r="I4284" s="14">
        <f>IF(F4284="GHS",H4284,H4284*Assumptions!$B$4)</f>
        <v>107068.68000000001</v>
      </c>
      <c r="J4284" s="15" t="str">
        <f>INDEX(Assumptions!$B$8:$B$12,MATCH(B4284,Assumptions!$A$8:$A$12,0))</f>
        <v>Weighted Average</v>
      </c>
      <c r="K4284" s="16">
        <f>G4284/(1-INDEX(Assumptions!$D$8:$D$12,MATCH(B4284,Assumptions!$A$8:$A$12,0)))</f>
        <v>397.87692307692305</v>
      </c>
      <c r="L4284" s="16">
        <f t="shared" si="463"/>
        <v>7.7585999999999995</v>
      </c>
      <c r="M4284" s="16">
        <f t="shared" si="464"/>
        <v>19.893846153846155</v>
      </c>
      <c r="N4284" s="14">
        <f>E4284*(K4284-L4284-M4284)*IF(F4284="GHS",1,Assumptions!$B$4)</f>
        <v>153272.93344615385</v>
      </c>
      <c r="O4284" s="15">
        <f t="shared" ca="1" si="465"/>
        <v>407</v>
      </c>
      <c r="P4284" s="15" t="str">
        <f t="shared" ca="1" si="466"/>
        <v>365d+</v>
      </c>
      <c r="Q4284" s="17">
        <f ca="1">IF(P4284="0-90d",0,IF(P4284="91-180d",INDEX(Assumptions!$F$8:$F$12,MATCH(B4284,Assumptions!$A$8:$A$12,0)),IF(P4284="181-365d",INDEX(Assumptions!$G$8:$G$12,MATCH(B4284,Assumptions!$A$8:$A$12,0)),INDEX(Assumptions!$H$8:$H$12,MATCH(B4284,Assumptions!$A$8:$A$12,0)))))</f>
        <v>0.8</v>
      </c>
      <c r="R4284" s="14">
        <f t="shared" ca="1" si="467"/>
        <v>85654.944000000018</v>
      </c>
      <c r="S4284" s="14">
        <f t="shared" ca="1" si="468"/>
        <v>21413.73599999999</v>
      </c>
      <c r="T4284" s="11" t="s">
        <v>25</v>
      </c>
      <c r="U4284" s="18" t="s">
        <v>26</v>
      </c>
    </row>
    <row r="4285" spans="1:21" ht="15" customHeight="1" x14ac:dyDescent="0.15">
      <c r="A4285" s="10" t="s">
        <v>4333</v>
      </c>
      <c r="B4285" s="11" t="s">
        <v>22</v>
      </c>
      <c r="C4285" s="11" t="s">
        <v>61</v>
      </c>
      <c r="D4285" s="12">
        <v>46020</v>
      </c>
      <c r="E4285" s="11">
        <v>973</v>
      </c>
      <c r="F4285" s="11" t="s">
        <v>24</v>
      </c>
      <c r="G4285" s="13">
        <v>24188.63</v>
      </c>
      <c r="H4285" s="14">
        <f t="shared" si="462"/>
        <v>23535536.990000002</v>
      </c>
      <c r="I4285" s="14">
        <f>IF(F4285="GHS",H4285,H4285*Assumptions!$B$4)</f>
        <v>254183799.49200004</v>
      </c>
      <c r="J4285" s="15" t="str">
        <f>INDEX(Assumptions!$B$8:$B$12,MATCH(B4285,Assumptions!$A$8:$A$12,0))</f>
        <v>FIFO</v>
      </c>
      <c r="K4285" s="16">
        <f>G4285/(1-INDEX(Assumptions!$D$8:$D$12,MATCH(B4285,Assumptions!$A$8:$A$12,0)))</f>
        <v>29498.32926829268</v>
      </c>
      <c r="L4285" s="16">
        <f t="shared" si="463"/>
        <v>725.65890000000002</v>
      </c>
      <c r="M4285" s="16">
        <f t="shared" si="464"/>
        <v>1474.9164634146341</v>
      </c>
      <c r="N4285" s="14">
        <f>E4285*(K4285-L4285-M4285)*IF(F4285="GHS",1,Assumptions!$B$4)</f>
        <v>286855717.13402051</v>
      </c>
      <c r="O4285" s="15">
        <f t="shared" ca="1" si="465"/>
        <v>266</v>
      </c>
      <c r="P4285" s="15" t="str">
        <f t="shared" ca="1" si="466"/>
        <v>181-365d</v>
      </c>
      <c r="Q4285" s="17">
        <f ca="1">IF(P4285="0-90d",0,IF(P4285="91-180d",INDEX(Assumptions!$F$8:$F$12,MATCH(B4285,Assumptions!$A$8:$A$12,0)),IF(P4285="181-365d",INDEX(Assumptions!$G$8:$G$12,MATCH(B4285,Assumptions!$A$8:$A$12,0)),INDEX(Assumptions!$H$8:$H$12,MATCH(B4285,Assumptions!$A$8:$A$12,0)))))</f>
        <v>0.15</v>
      </c>
      <c r="R4285" s="14">
        <f t="shared" ca="1" si="467"/>
        <v>38127569.923800007</v>
      </c>
      <c r="S4285" s="14">
        <f t="shared" ca="1" si="468"/>
        <v>216056229.56820005</v>
      </c>
      <c r="T4285" s="11" t="s">
        <v>25</v>
      </c>
      <c r="U4285" s="18" t="s">
        <v>26</v>
      </c>
    </row>
    <row r="4286" spans="1:21" ht="15" customHeight="1" x14ac:dyDescent="0.15">
      <c r="A4286" s="10" t="s">
        <v>4334</v>
      </c>
      <c r="B4286" s="11" t="s">
        <v>31</v>
      </c>
      <c r="C4286" s="11" t="s">
        <v>63</v>
      </c>
      <c r="D4286" s="12">
        <v>45970</v>
      </c>
      <c r="E4286" s="11">
        <v>4726</v>
      </c>
      <c r="F4286" s="11" t="s">
        <v>33</v>
      </c>
      <c r="G4286" s="13">
        <v>3153.66</v>
      </c>
      <c r="H4286" s="14">
        <f t="shared" si="462"/>
        <v>14904197.16</v>
      </c>
      <c r="I4286" s="14">
        <f>IF(F4286="GHS",H4286,H4286*Assumptions!$B$4)</f>
        <v>14904197.16</v>
      </c>
      <c r="J4286" s="15" t="str">
        <f>INDEX(Assumptions!$B$8:$B$12,MATCH(B4286,Assumptions!$A$8:$A$12,0))</f>
        <v>Weighted Average</v>
      </c>
      <c r="K4286" s="16">
        <f>G4286/(1-INDEX(Assumptions!$D$8:$D$12,MATCH(B4286,Assumptions!$A$8:$A$12,0)))</f>
        <v>4380.083333333333</v>
      </c>
      <c r="L4286" s="16">
        <f t="shared" si="463"/>
        <v>94.609799999999993</v>
      </c>
      <c r="M4286" s="16">
        <f t="shared" si="464"/>
        <v>219.00416666666666</v>
      </c>
      <c r="N4286" s="14">
        <f>E4286*(K4286-L4286-M4286)*IF(F4286="GHS",1,Assumptions!$B$4)</f>
        <v>19218134.226866666</v>
      </c>
      <c r="O4286" s="15">
        <f t="shared" ca="1" si="465"/>
        <v>316</v>
      </c>
      <c r="P4286" s="15" t="str">
        <f t="shared" ca="1" si="466"/>
        <v>181-365d</v>
      </c>
      <c r="Q4286" s="17">
        <f ca="1">IF(P4286="0-90d",0,IF(P4286="91-180d",INDEX(Assumptions!$F$8:$F$12,MATCH(B4286,Assumptions!$A$8:$A$12,0)),IF(P4286="181-365d",INDEX(Assumptions!$G$8:$G$12,MATCH(B4286,Assumptions!$A$8:$A$12,0)),INDEX(Assumptions!$H$8:$H$12,MATCH(B4286,Assumptions!$A$8:$A$12,0)))))</f>
        <v>0.2</v>
      </c>
      <c r="R4286" s="14">
        <f t="shared" ca="1" si="467"/>
        <v>2980839.432</v>
      </c>
      <c r="S4286" s="14">
        <f t="shared" ca="1" si="468"/>
        <v>11923357.728</v>
      </c>
      <c r="T4286" s="11" t="s">
        <v>25</v>
      </c>
      <c r="U4286" s="18" t="s">
        <v>26</v>
      </c>
    </row>
    <row r="4287" spans="1:21" ht="15" customHeight="1" x14ac:dyDescent="0.15">
      <c r="A4287" s="10" t="s">
        <v>4335</v>
      </c>
      <c r="B4287" s="11" t="s">
        <v>41</v>
      </c>
      <c r="C4287" s="11" t="s">
        <v>44</v>
      </c>
      <c r="D4287" s="12">
        <v>45877</v>
      </c>
      <c r="E4287" s="11">
        <v>3897</v>
      </c>
      <c r="F4287" s="11" t="s">
        <v>33</v>
      </c>
      <c r="G4287" s="13">
        <v>518.04</v>
      </c>
      <c r="H4287" s="14">
        <f t="shared" si="462"/>
        <v>2018801.88</v>
      </c>
      <c r="I4287" s="14">
        <f>IF(F4287="GHS",H4287,H4287*Assumptions!$B$4)</f>
        <v>2018801.88</v>
      </c>
      <c r="J4287" s="15" t="str">
        <f>INDEX(Assumptions!$B$8:$B$12,MATCH(B4287,Assumptions!$A$8:$A$12,0))</f>
        <v>Weighted Average</v>
      </c>
      <c r="K4287" s="16">
        <f>G4287/(1-INDEX(Assumptions!$D$8:$D$12,MATCH(B4287,Assumptions!$A$8:$A$12,0)))</f>
        <v>796.98461538461527</v>
      </c>
      <c r="L4287" s="16">
        <f t="shared" si="463"/>
        <v>15.541199999999998</v>
      </c>
      <c r="M4287" s="16">
        <f t="shared" si="464"/>
        <v>39.849230769230765</v>
      </c>
      <c r="N4287" s="14">
        <f>E4287*(K4287-L4287-M4287)*IF(F4287="GHS",1,Assumptions!$B$4)</f>
        <v>2889992.5374461534</v>
      </c>
      <c r="O4287" s="15">
        <f t="shared" ca="1" si="465"/>
        <v>409</v>
      </c>
      <c r="P4287" s="15" t="str">
        <f t="shared" ca="1" si="466"/>
        <v>365d+</v>
      </c>
      <c r="Q4287" s="17">
        <f ca="1">IF(P4287="0-90d",0,IF(P4287="91-180d",INDEX(Assumptions!$F$8:$F$12,MATCH(B4287,Assumptions!$A$8:$A$12,0)),IF(P4287="181-365d",INDEX(Assumptions!$G$8:$G$12,MATCH(B4287,Assumptions!$A$8:$A$12,0)),INDEX(Assumptions!$H$8:$H$12,MATCH(B4287,Assumptions!$A$8:$A$12,0)))))</f>
        <v>0.8</v>
      </c>
      <c r="R4287" s="14">
        <f t="shared" ca="1" si="467"/>
        <v>1615041.504</v>
      </c>
      <c r="S4287" s="14">
        <f t="shared" ca="1" si="468"/>
        <v>403760.37599999993</v>
      </c>
      <c r="T4287" s="11" t="s">
        <v>25</v>
      </c>
      <c r="U4287" s="18" t="s">
        <v>26</v>
      </c>
    </row>
    <row r="4288" spans="1:21" ht="15" customHeight="1" x14ac:dyDescent="0.15">
      <c r="A4288" s="10" t="s">
        <v>4336</v>
      </c>
      <c r="B4288" s="11" t="s">
        <v>41</v>
      </c>
      <c r="C4288" s="11" t="s">
        <v>49</v>
      </c>
      <c r="D4288" s="12">
        <v>46207</v>
      </c>
      <c r="E4288" s="11">
        <v>1347</v>
      </c>
      <c r="F4288" s="11" t="s">
        <v>33</v>
      </c>
      <c r="G4288" s="13">
        <v>477.62</v>
      </c>
      <c r="H4288" s="14">
        <f t="shared" si="462"/>
        <v>643354.14</v>
      </c>
      <c r="I4288" s="14">
        <f>IF(F4288="GHS",H4288,H4288*Assumptions!$B$4)</f>
        <v>643354.14</v>
      </c>
      <c r="J4288" s="15" t="str">
        <f>INDEX(Assumptions!$B$8:$B$12,MATCH(B4288,Assumptions!$A$8:$A$12,0))</f>
        <v>Weighted Average</v>
      </c>
      <c r="K4288" s="16">
        <f>G4288/(1-INDEX(Assumptions!$D$8:$D$12,MATCH(B4288,Assumptions!$A$8:$A$12,0)))</f>
        <v>734.8</v>
      </c>
      <c r="L4288" s="16">
        <f t="shared" si="463"/>
        <v>14.3286</v>
      </c>
      <c r="M4288" s="16">
        <f t="shared" si="464"/>
        <v>36.74</v>
      </c>
      <c r="N4288" s="14">
        <f>E4288*(K4288-L4288-M4288)*IF(F4288="GHS",1,Assumptions!$B$4)</f>
        <v>920986.19579999987</v>
      </c>
      <c r="O4288" s="15">
        <f t="shared" ca="1" si="465"/>
        <v>79</v>
      </c>
      <c r="P4288" s="15" t="str">
        <f t="shared" ca="1" si="466"/>
        <v>0-90d</v>
      </c>
      <c r="Q4288" s="17">
        <f ca="1">IF(P4288="0-90d",0,IF(P4288="91-180d",INDEX(Assumptions!$F$8:$F$12,MATCH(B4288,Assumptions!$A$8:$A$12,0)),IF(P4288="181-365d",INDEX(Assumptions!$G$8:$G$12,MATCH(B4288,Assumptions!$A$8:$A$12,0)),INDEX(Assumptions!$H$8:$H$12,MATCH(B4288,Assumptions!$A$8:$A$12,0)))))</f>
        <v>0</v>
      </c>
      <c r="R4288" s="14">
        <f t="shared" ca="1" si="467"/>
        <v>0</v>
      </c>
      <c r="S4288" s="14">
        <f t="shared" ca="1" si="468"/>
        <v>643354.14</v>
      </c>
      <c r="T4288" s="11" t="s">
        <v>25</v>
      </c>
      <c r="U4288" s="18" t="s">
        <v>26</v>
      </c>
    </row>
    <row r="4289" spans="1:21" ht="15" customHeight="1" x14ac:dyDescent="0.15">
      <c r="A4289" s="10" t="s">
        <v>4337</v>
      </c>
      <c r="B4289" s="11" t="s">
        <v>22</v>
      </c>
      <c r="C4289" s="11" t="s">
        <v>61</v>
      </c>
      <c r="D4289" s="12">
        <v>45818</v>
      </c>
      <c r="E4289" s="11">
        <v>3863</v>
      </c>
      <c r="F4289" s="11" t="s">
        <v>24</v>
      </c>
      <c r="G4289" s="13">
        <v>48168.86</v>
      </c>
      <c r="H4289" s="14">
        <f t="shared" si="462"/>
        <v>186076306.18000001</v>
      </c>
      <c r="I4289" s="14">
        <f>IF(F4289="GHS",H4289,H4289*Assumptions!$B$4)</f>
        <v>2009624106.7440002</v>
      </c>
      <c r="J4289" s="15" t="str">
        <f>INDEX(Assumptions!$B$8:$B$12,MATCH(B4289,Assumptions!$A$8:$A$12,0))</f>
        <v>FIFO</v>
      </c>
      <c r="K4289" s="16">
        <f>G4289/(1-INDEX(Assumptions!$D$8:$D$12,MATCH(B4289,Assumptions!$A$8:$A$12,0)))</f>
        <v>58742.512195121948</v>
      </c>
      <c r="L4289" s="16">
        <f t="shared" si="463"/>
        <v>1445.0657999999999</v>
      </c>
      <c r="M4289" s="16">
        <f t="shared" si="464"/>
        <v>2937.1256097560977</v>
      </c>
      <c r="N4289" s="14">
        <f>E4289*(K4289-L4289-M4289)*IF(F4289="GHS",1,Assumptions!$B$4)</f>
        <v>2267934327.2937775</v>
      </c>
      <c r="O4289" s="15">
        <f t="shared" ca="1" si="465"/>
        <v>468</v>
      </c>
      <c r="P4289" s="15" t="str">
        <f t="shared" ca="1" si="466"/>
        <v>365d+</v>
      </c>
      <c r="Q4289" s="17">
        <f ca="1">IF(P4289="0-90d",0,IF(P4289="91-180d",INDEX(Assumptions!$F$8:$F$12,MATCH(B4289,Assumptions!$A$8:$A$12,0)),IF(P4289="181-365d",INDEX(Assumptions!$G$8:$G$12,MATCH(B4289,Assumptions!$A$8:$A$12,0)),INDEX(Assumptions!$H$8:$H$12,MATCH(B4289,Assumptions!$A$8:$A$12,0)))))</f>
        <v>0.5</v>
      </c>
      <c r="R4289" s="14">
        <f t="shared" ca="1" si="467"/>
        <v>1004812053.3720001</v>
      </c>
      <c r="S4289" s="14">
        <f t="shared" ca="1" si="468"/>
        <v>1004812053.3720001</v>
      </c>
      <c r="T4289" s="11" t="s">
        <v>25</v>
      </c>
      <c r="U4289" s="18" t="s">
        <v>36</v>
      </c>
    </row>
    <row r="4290" spans="1:21" ht="15" customHeight="1" x14ac:dyDescent="0.15">
      <c r="A4290" s="10" t="s">
        <v>4338</v>
      </c>
      <c r="B4290" s="11" t="s">
        <v>28</v>
      </c>
      <c r="C4290" s="11" t="s">
        <v>38</v>
      </c>
      <c r="D4290" s="12">
        <v>45833</v>
      </c>
      <c r="E4290" s="11">
        <v>3756</v>
      </c>
      <c r="F4290" s="11" t="s">
        <v>24</v>
      </c>
      <c r="G4290" s="13">
        <v>4469.96</v>
      </c>
      <c r="H4290" s="14">
        <f t="shared" ref="H4290:H4353" si="469">E4290*G4290</f>
        <v>16789169.760000002</v>
      </c>
      <c r="I4290" s="14">
        <f>IF(F4290="GHS",H4290,H4290*Assumptions!$B$4)</f>
        <v>181323033.40800002</v>
      </c>
      <c r="J4290" s="15" t="str">
        <f>INDEX(Assumptions!$B$8:$B$12,MATCH(B4290,Assumptions!$A$8:$A$12,0))</f>
        <v>Fair Value Less Costs to Sell</v>
      </c>
      <c r="K4290" s="16">
        <f>G4290/(1-INDEX(Assumptions!$D$8:$D$12,MATCH(B4290,Assumptions!$A$8:$A$12,0)))</f>
        <v>5079.5</v>
      </c>
      <c r="L4290" s="16">
        <f t="shared" ref="L4290:L4353" si="470">G4290*0.03</f>
        <v>134.09879999999998</v>
      </c>
      <c r="M4290" s="16">
        <f t="shared" ref="M4290:M4353" si="471">K4290*0.05</f>
        <v>253.97500000000002</v>
      </c>
      <c r="N4290" s="14">
        <f>E4290*(K4290-L4290-M4290)*IF(F4290="GHS",1,Assumptions!$B$4)</f>
        <v>190306765.51776001</v>
      </c>
      <c r="O4290" s="15">
        <f t="shared" ref="O4290:O4353" ca="1" si="472">TODAY()-D4290</f>
        <v>453</v>
      </c>
      <c r="P4290" s="15" t="str">
        <f t="shared" ref="P4290:P4353" ca="1" si="473">IF(O4290&lt;=90,"0-90d",IF(O4290&lt;=180,"91-180d",IF(O4290&lt;=365,"181-365d","365d+")))</f>
        <v>365d+</v>
      </c>
      <c r="Q4290" s="17">
        <f ca="1">IF(P4290="0-90d",0,IF(P4290="91-180d",INDEX(Assumptions!$F$8:$F$12,MATCH(B4290,Assumptions!$A$8:$A$12,0)),IF(P4290="181-365d",INDEX(Assumptions!$G$8:$G$12,MATCH(B4290,Assumptions!$A$8:$A$12,0)),INDEX(Assumptions!$H$8:$H$12,MATCH(B4290,Assumptions!$A$8:$A$12,0)))))</f>
        <v>0.4</v>
      </c>
      <c r="R4290" s="14">
        <f t="shared" ref="R4290:R4353" ca="1" si="474">I4290*Q4290</f>
        <v>72529213.363200009</v>
      </c>
      <c r="S4290" s="14">
        <f t="shared" ref="S4290:S4353" ca="1" si="475">IF(T4290="Held on Consignment (Not Owned)",0,MIN(I4290-R4290,N4290))</f>
        <v>108793820.04480001</v>
      </c>
      <c r="T4290" s="11" t="s">
        <v>25</v>
      </c>
      <c r="U4290" s="18" t="s">
        <v>26</v>
      </c>
    </row>
    <row r="4291" spans="1:21" ht="15" customHeight="1" x14ac:dyDescent="0.15">
      <c r="A4291" s="10" t="s">
        <v>4339</v>
      </c>
      <c r="B4291" s="11" t="s">
        <v>46</v>
      </c>
      <c r="C4291" s="11" t="s">
        <v>52</v>
      </c>
      <c r="D4291" s="12">
        <v>46081</v>
      </c>
      <c r="E4291" s="11">
        <v>86</v>
      </c>
      <c r="F4291" s="11" t="s">
        <v>33</v>
      </c>
      <c r="G4291" s="13">
        <v>450103.43</v>
      </c>
      <c r="H4291" s="14">
        <f t="shared" si="469"/>
        <v>38708894.979999997</v>
      </c>
      <c r="I4291" s="14">
        <f>IF(F4291="GHS",H4291,H4291*Assumptions!$B$4)</f>
        <v>38708894.979999997</v>
      </c>
      <c r="J4291" s="15" t="str">
        <f>INDEX(Assumptions!$B$8:$B$12,MATCH(B4291,Assumptions!$A$8:$A$12,0))</f>
        <v>Specific Identification</v>
      </c>
      <c r="K4291" s="16">
        <f>G4291/(1-INDEX(Assumptions!$D$8:$D$12,MATCH(B4291,Assumptions!$A$8:$A$12,0)))</f>
        <v>577055.6794871795</v>
      </c>
      <c r="L4291" s="16">
        <f t="shared" si="470"/>
        <v>13503.1029</v>
      </c>
      <c r="M4291" s="16">
        <f t="shared" si="471"/>
        <v>28852.783974358976</v>
      </c>
      <c r="N4291" s="14">
        <f>E4291*(K4291-L4291-M4291)*IF(F4291="GHS",1,Assumptions!$B$4)</f>
        <v>45984182.164702564</v>
      </c>
      <c r="O4291" s="15">
        <f t="shared" ca="1" si="472"/>
        <v>205</v>
      </c>
      <c r="P4291" s="15" t="str">
        <f t="shared" ca="1" si="473"/>
        <v>181-365d</v>
      </c>
      <c r="Q4291" s="17">
        <f ca="1">IF(P4291="0-90d",0,IF(P4291="91-180d",INDEX(Assumptions!$F$8:$F$12,MATCH(B4291,Assumptions!$A$8:$A$12,0)),IF(P4291="181-365d",INDEX(Assumptions!$G$8:$G$12,MATCH(B4291,Assumptions!$A$8:$A$12,0)),INDEX(Assumptions!$H$8:$H$12,MATCH(B4291,Assumptions!$A$8:$A$12,0)))))</f>
        <v>0.05</v>
      </c>
      <c r="R4291" s="14">
        <f t="shared" ca="1" si="474"/>
        <v>1935444.7489999998</v>
      </c>
      <c r="S4291" s="14">
        <f t="shared" ca="1" si="475"/>
        <v>36773450.230999999</v>
      </c>
      <c r="T4291" s="11" t="s">
        <v>25</v>
      </c>
      <c r="U4291" s="18" t="s">
        <v>26</v>
      </c>
    </row>
    <row r="4292" spans="1:21" ht="15" customHeight="1" x14ac:dyDescent="0.15">
      <c r="A4292" s="10" t="s">
        <v>4340</v>
      </c>
      <c r="B4292" s="11" t="s">
        <v>41</v>
      </c>
      <c r="C4292" s="11" t="s">
        <v>44</v>
      </c>
      <c r="D4292" s="12">
        <v>46002</v>
      </c>
      <c r="E4292" s="11">
        <v>2570</v>
      </c>
      <c r="F4292" s="11" t="s">
        <v>33</v>
      </c>
      <c r="G4292" s="13">
        <v>369.76</v>
      </c>
      <c r="H4292" s="14">
        <f t="shared" si="469"/>
        <v>950283.2</v>
      </c>
      <c r="I4292" s="14">
        <f>IF(F4292="GHS",H4292,H4292*Assumptions!$B$4)</f>
        <v>950283.2</v>
      </c>
      <c r="J4292" s="15" t="str">
        <f>INDEX(Assumptions!$B$8:$B$12,MATCH(B4292,Assumptions!$A$8:$A$12,0))</f>
        <v>Weighted Average</v>
      </c>
      <c r="K4292" s="16">
        <f>G4292/(1-INDEX(Assumptions!$D$8:$D$12,MATCH(B4292,Assumptions!$A$8:$A$12,0)))</f>
        <v>568.86153846153843</v>
      </c>
      <c r="L4292" s="16">
        <f t="shared" si="470"/>
        <v>11.092799999999999</v>
      </c>
      <c r="M4292" s="16">
        <f t="shared" si="471"/>
        <v>28.443076923076923</v>
      </c>
      <c r="N4292" s="14">
        <f>E4292*(K4292-L4292-M4292)*IF(F4292="GHS",1,Assumptions!$B$4)</f>
        <v>1360366.9501538461</v>
      </c>
      <c r="O4292" s="15">
        <f t="shared" ca="1" si="472"/>
        <v>284</v>
      </c>
      <c r="P4292" s="15" t="str">
        <f t="shared" ca="1" si="473"/>
        <v>181-365d</v>
      </c>
      <c r="Q4292" s="17">
        <f ca="1">IF(P4292="0-90d",0,IF(P4292="91-180d",INDEX(Assumptions!$F$8:$F$12,MATCH(B4292,Assumptions!$A$8:$A$12,0)),IF(P4292="181-365d",INDEX(Assumptions!$G$8:$G$12,MATCH(B4292,Assumptions!$A$8:$A$12,0)),INDEX(Assumptions!$H$8:$H$12,MATCH(B4292,Assumptions!$A$8:$A$12,0)))))</f>
        <v>0.35</v>
      </c>
      <c r="R4292" s="14">
        <f t="shared" ca="1" si="474"/>
        <v>332599.11999999994</v>
      </c>
      <c r="S4292" s="14">
        <f t="shared" ca="1" si="475"/>
        <v>617684.08000000007</v>
      </c>
      <c r="T4292" s="11" t="s">
        <v>25</v>
      </c>
      <c r="U4292" s="18" t="s">
        <v>26</v>
      </c>
    </row>
    <row r="4293" spans="1:21" ht="15" customHeight="1" x14ac:dyDescent="0.15">
      <c r="A4293" s="10" t="s">
        <v>4341</v>
      </c>
      <c r="B4293" s="11" t="s">
        <v>31</v>
      </c>
      <c r="C4293" s="11" t="s">
        <v>32</v>
      </c>
      <c r="D4293" s="12">
        <v>45967</v>
      </c>
      <c r="E4293" s="11">
        <v>2437</v>
      </c>
      <c r="F4293" s="11" t="s">
        <v>33</v>
      </c>
      <c r="G4293" s="13">
        <v>3938.27</v>
      </c>
      <c r="H4293" s="14">
        <f t="shared" si="469"/>
        <v>9597563.9900000002</v>
      </c>
      <c r="I4293" s="14">
        <f>IF(F4293="GHS",H4293,H4293*Assumptions!$B$4)</f>
        <v>9597563.9900000002</v>
      </c>
      <c r="J4293" s="15" t="str">
        <f>INDEX(Assumptions!$B$8:$B$12,MATCH(B4293,Assumptions!$A$8:$A$12,0))</f>
        <v>Weighted Average</v>
      </c>
      <c r="K4293" s="16">
        <f>G4293/(1-INDEX(Assumptions!$D$8:$D$12,MATCH(B4293,Assumptions!$A$8:$A$12,0)))</f>
        <v>5469.8194444444443</v>
      </c>
      <c r="L4293" s="16">
        <f t="shared" si="470"/>
        <v>118.1481</v>
      </c>
      <c r="M4293" s="16">
        <f t="shared" si="471"/>
        <v>273.49097222222224</v>
      </c>
      <c r="N4293" s="14">
        <f>E4293*(K4293-L4293-M4293)*IF(F4293="GHS",1,Assumptions!$B$4)</f>
        <v>12375525.567105556</v>
      </c>
      <c r="O4293" s="15">
        <f t="shared" ca="1" si="472"/>
        <v>319</v>
      </c>
      <c r="P4293" s="15" t="str">
        <f t="shared" ca="1" si="473"/>
        <v>181-365d</v>
      </c>
      <c r="Q4293" s="17">
        <f ca="1">IF(P4293="0-90d",0,IF(P4293="91-180d",INDEX(Assumptions!$F$8:$F$12,MATCH(B4293,Assumptions!$A$8:$A$12,0)),IF(P4293="181-365d",INDEX(Assumptions!$G$8:$G$12,MATCH(B4293,Assumptions!$A$8:$A$12,0)),INDEX(Assumptions!$H$8:$H$12,MATCH(B4293,Assumptions!$A$8:$A$12,0)))))</f>
        <v>0.2</v>
      </c>
      <c r="R4293" s="14">
        <f t="shared" ca="1" si="474"/>
        <v>1919512.7980000002</v>
      </c>
      <c r="S4293" s="14">
        <f t="shared" ca="1" si="475"/>
        <v>7678051.1919999998</v>
      </c>
      <c r="T4293" s="11" t="s">
        <v>25</v>
      </c>
      <c r="U4293" s="18" t="s">
        <v>26</v>
      </c>
    </row>
    <row r="4294" spans="1:21" ht="15" customHeight="1" x14ac:dyDescent="0.15">
      <c r="A4294" s="10" t="s">
        <v>4342</v>
      </c>
      <c r="B4294" s="11" t="s">
        <v>31</v>
      </c>
      <c r="C4294" s="11" t="s">
        <v>32</v>
      </c>
      <c r="D4294" s="12">
        <v>46008</v>
      </c>
      <c r="E4294" s="11">
        <v>1330</v>
      </c>
      <c r="F4294" s="11" t="s">
        <v>33</v>
      </c>
      <c r="G4294" s="13">
        <v>1979.65</v>
      </c>
      <c r="H4294" s="14">
        <f t="shared" si="469"/>
        <v>2632934.5</v>
      </c>
      <c r="I4294" s="14">
        <f>IF(F4294="GHS",H4294,H4294*Assumptions!$B$4)</f>
        <v>2632934.5</v>
      </c>
      <c r="J4294" s="15" t="str">
        <f>INDEX(Assumptions!$B$8:$B$12,MATCH(B4294,Assumptions!$A$8:$A$12,0))</f>
        <v>Weighted Average</v>
      </c>
      <c r="K4294" s="16">
        <f>G4294/(1-INDEX(Assumptions!$D$8:$D$12,MATCH(B4294,Assumptions!$A$8:$A$12,0)))</f>
        <v>2749.5138888888891</v>
      </c>
      <c r="L4294" s="16">
        <f t="shared" si="470"/>
        <v>59.389499999999998</v>
      </c>
      <c r="M4294" s="16">
        <f t="shared" si="471"/>
        <v>137.47569444444446</v>
      </c>
      <c r="N4294" s="14">
        <f>E4294*(K4294-L4294-M4294)*IF(F4294="GHS",1,Assumptions!$B$4)</f>
        <v>3395022.7636111118</v>
      </c>
      <c r="O4294" s="15">
        <f t="shared" ca="1" si="472"/>
        <v>278</v>
      </c>
      <c r="P4294" s="15" t="str">
        <f t="shared" ca="1" si="473"/>
        <v>181-365d</v>
      </c>
      <c r="Q4294" s="17">
        <f ca="1">IF(P4294="0-90d",0,IF(P4294="91-180d",INDEX(Assumptions!$F$8:$F$12,MATCH(B4294,Assumptions!$A$8:$A$12,0)),IF(P4294="181-365d",INDEX(Assumptions!$G$8:$G$12,MATCH(B4294,Assumptions!$A$8:$A$12,0)),INDEX(Assumptions!$H$8:$H$12,MATCH(B4294,Assumptions!$A$8:$A$12,0)))))</f>
        <v>0.2</v>
      </c>
      <c r="R4294" s="14">
        <f t="shared" ca="1" si="474"/>
        <v>526586.9</v>
      </c>
      <c r="S4294" s="14">
        <f t="shared" ca="1" si="475"/>
        <v>2106347.6</v>
      </c>
      <c r="T4294" s="11" t="s">
        <v>25</v>
      </c>
      <c r="U4294" s="18" t="s">
        <v>26</v>
      </c>
    </row>
    <row r="4295" spans="1:21" ht="15" customHeight="1" x14ac:dyDescent="0.15">
      <c r="A4295" s="10" t="s">
        <v>4343</v>
      </c>
      <c r="B4295" s="11" t="s">
        <v>31</v>
      </c>
      <c r="C4295" s="11" t="s">
        <v>76</v>
      </c>
      <c r="D4295" s="12">
        <v>46065</v>
      </c>
      <c r="E4295" s="11">
        <v>4614</v>
      </c>
      <c r="F4295" s="11" t="s">
        <v>33</v>
      </c>
      <c r="G4295" s="13">
        <v>1895.06</v>
      </c>
      <c r="H4295" s="14">
        <f t="shared" si="469"/>
        <v>8743806.8399999999</v>
      </c>
      <c r="I4295" s="14">
        <f>IF(F4295="GHS",H4295,H4295*Assumptions!$B$4)</f>
        <v>8743806.8399999999</v>
      </c>
      <c r="J4295" s="15" t="str">
        <f>INDEX(Assumptions!$B$8:$B$12,MATCH(B4295,Assumptions!$A$8:$A$12,0))</f>
        <v>Weighted Average</v>
      </c>
      <c r="K4295" s="16">
        <f>G4295/(1-INDEX(Assumptions!$D$8:$D$12,MATCH(B4295,Assumptions!$A$8:$A$12,0)))</f>
        <v>2632.0277777777778</v>
      </c>
      <c r="L4295" s="16">
        <f t="shared" si="470"/>
        <v>56.851799999999997</v>
      </c>
      <c r="M4295" s="16">
        <f t="shared" si="471"/>
        <v>131.60138888888889</v>
      </c>
      <c r="N4295" s="14">
        <f>E4295*(K4295-L4295-M4295)*IF(F4295="GHS",1,Assumptions!$B$4)</f>
        <v>11274653.153133335</v>
      </c>
      <c r="O4295" s="15">
        <f t="shared" ca="1" si="472"/>
        <v>221</v>
      </c>
      <c r="P4295" s="15" t="str">
        <f t="shared" ca="1" si="473"/>
        <v>181-365d</v>
      </c>
      <c r="Q4295" s="17">
        <f ca="1">IF(P4295="0-90d",0,IF(P4295="91-180d",INDEX(Assumptions!$F$8:$F$12,MATCH(B4295,Assumptions!$A$8:$A$12,0)),IF(P4295="181-365d",INDEX(Assumptions!$G$8:$G$12,MATCH(B4295,Assumptions!$A$8:$A$12,0)),INDEX(Assumptions!$H$8:$H$12,MATCH(B4295,Assumptions!$A$8:$A$12,0)))))</f>
        <v>0.2</v>
      </c>
      <c r="R4295" s="14">
        <f t="shared" ca="1" si="474"/>
        <v>1748761.368</v>
      </c>
      <c r="S4295" s="14">
        <f t="shared" ca="1" si="475"/>
        <v>6995045.4720000001</v>
      </c>
      <c r="T4295" s="11" t="s">
        <v>25</v>
      </c>
      <c r="U4295" s="18" t="s">
        <v>26</v>
      </c>
    </row>
    <row r="4296" spans="1:21" ht="15" customHeight="1" x14ac:dyDescent="0.15">
      <c r="A4296" s="10" t="s">
        <v>4344</v>
      </c>
      <c r="B4296" s="11" t="s">
        <v>31</v>
      </c>
      <c r="C4296" s="11" t="s">
        <v>63</v>
      </c>
      <c r="D4296" s="12">
        <v>46038</v>
      </c>
      <c r="E4296" s="11">
        <v>376</v>
      </c>
      <c r="F4296" s="11" t="s">
        <v>33</v>
      </c>
      <c r="G4296" s="13">
        <v>1119.31</v>
      </c>
      <c r="H4296" s="14">
        <f t="shared" si="469"/>
        <v>420860.56</v>
      </c>
      <c r="I4296" s="14">
        <f>IF(F4296="GHS",H4296,H4296*Assumptions!$B$4)</f>
        <v>420860.56</v>
      </c>
      <c r="J4296" s="15" t="str">
        <f>INDEX(Assumptions!$B$8:$B$12,MATCH(B4296,Assumptions!$A$8:$A$12,0))</f>
        <v>Weighted Average</v>
      </c>
      <c r="K4296" s="16">
        <f>G4296/(1-INDEX(Assumptions!$D$8:$D$12,MATCH(B4296,Assumptions!$A$8:$A$12,0)))</f>
        <v>1554.5972222222222</v>
      </c>
      <c r="L4296" s="16">
        <f t="shared" si="470"/>
        <v>33.579299999999996</v>
      </c>
      <c r="M4296" s="16">
        <f t="shared" si="471"/>
        <v>77.72986111111112</v>
      </c>
      <c r="N4296" s="14">
        <f>E4296*(K4296-L4296-M4296)*IF(F4296="GHS",1,Assumptions!$B$4)</f>
        <v>542676.3109777777</v>
      </c>
      <c r="O4296" s="15">
        <f t="shared" ca="1" si="472"/>
        <v>248</v>
      </c>
      <c r="P4296" s="15" t="str">
        <f t="shared" ca="1" si="473"/>
        <v>181-365d</v>
      </c>
      <c r="Q4296" s="17">
        <f ca="1">IF(P4296="0-90d",0,IF(P4296="91-180d",INDEX(Assumptions!$F$8:$F$12,MATCH(B4296,Assumptions!$A$8:$A$12,0)),IF(P4296="181-365d",INDEX(Assumptions!$G$8:$G$12,MATCH(B4296,Assumptions!$A$8:$A$12,0)),INDEX(Assumptions!$H$8:$H$12,MATCH(B4296,Assumptions!$A$8:$A$12,0)))))</f>
        <v>0.2</v>
      </c>
      <c r="R4296" s="14">
        <f t="shared" ca="1" si="474"/>
        <v>84172.112000000008</v>
      </c>
      <c r="S4296" s="14">
        <f t="shared" si="475"/>
        <v>0</v>
      </c>
      <c r="T4296" s="11" t="s">
        <v>39</v>
      </c>
      <c r="U4296" s="18" t="s">
        <v>26</v>
      </c>
    </row>
    <row r="4297" spans="1:21" ht="15" customHeight="1" x14ac:dyDescent="0.15">
      <c r="A4297" s="10" t="s">
        <v>4345</v>
      </c>
      <c r="B4297" s="11" t="s">
        <v>41</v>
      </c>
      <c r="C4297" s="11" t="s">
        <v>42</v>
      </c>
      <c r="D4297" s="12">
        <v>45963</v>
      </c>
      <c r="E4297" s="11">
        <v>237</v>
      </c>
      <c r="F4297" s="11" t="s">
        <v>33</v>
      </c>
      <c r="G4297" s="13">
        <v>1181.3699999999999</v>
      </c>
      <c r="H4297" s="14">
        <f t="shared" si="469"/>
        <v>279984.69</v>
      </c>
      <c r="I4297" s="14">
        <f>IF(F4297="GHS",H4297,H4297*Assumptions!$B$4)</f>
        <v>279984.69</v>
      </c>
      <c r="J4297" s="15" t="str">
        <f>INDEX(Assumptions!$B$8:$B$12,MATCH(B4297,Assumptions!$A$8:$A$12,0))</f>
        <v>Weighted Average</v>
      </c>
      <c r="K4297" s="16">
        <f>G4297/(1-INDEX(Assumptions!$D$8:$D$12,MATCH(B4297,Assumptions!$A$8:$A$12,0)))</f>
        <v>1817.4923076923073</v>
      </c>
      <c r="L4297" s="16">
        <f t="shared" si="470"/>
        <v>35.441099999999999</v>
      </c>
      <c r="M4297" s="16">
        <f t="shared" si="471"/>
        <v>90.874615384615367</v>
      </c>
      <c r="N4297" s="14">
        <f>E4297*(K4297-L4297-M4297)*IF(F4297="GHS",1,Assumptions!$B$4)</f>
        <v>400808.85237692297</v>
      </c>
      <c r="O4297" s="15">
        <f t="shared" ca="1" si="472"/>
        <v>323</v>
      </c>
      <c r="P4297" s="15" t="str">
        <f t="shared" ca="1" si="473"/>
        <v>181-365d</v>
      </c>
      <c r="Q4297" s="17">
        <f ca="1">IF(P4297="0-90d",0,IF(P4297="91-180d",INDEX(Assumptions!$F$8:$F$12,MATCH(B4297,Assumptions!$A$8:$A$12,0)),IF(P4297="181-365d",INDEX(Assumptions!$G$8:$G$12,MATCH(B4297,Assumptions!$A$8:$A$12,0)),INDEX(Assumptions!$H$8:$H$12,MATCH(B4297,Assumptions!$A$8:$A$12,0)))))</f>
        <v>0.35</v>
      </c>
      <c r="R4297" s="14">
        <f t="shared" ca="1" si="474"/>
        <v>97994.641499999998</v>
      </c>
      <c r="S4297" s="14">
        <f t="shared" ca="1" si="475"/>
        <v>181990.0485</v>
      </c>
      <c r="T4297" s="11" t="s">
        <v>25</v>
      </c>
      <c r="U4297" s="18" t="s">
        <v>36</v>
      </c>
    </row>
    <row r="4298" spans="1:21" ht="15" customHeight="1" x14ac:dyDescent="0.15">
      <c r="A4298" s="10" t="s">
        <v>4346</v>
      </c>
      <c r="B4298" s="11" t="s">
        <v>31</v>
      </c>
      <c r="C4298" s="11" t="s">
        <v>63</v>
      </c>
      <c r="D4298" s="12">
        <v>46017</v>
      </c>
      <c r="E4298" s="11">
        <v>4567</v>
      </c>
      <c r="F4298" s="11" t="s">
        <v>33</v>
      </c>
      <c r="G4298" s="13">
        <v>2041.95</v>
      </c>
      <c r="H4298" s="14">
        <f t="shared" si="469"/>
        <v>9325585.6500000004</v>
      </c>
      <c r="I4298" s="14">
        <f>IF(F4298="GHS",H4298,H4298*Assumptions!$B$4)</f>
        <v>9325585.6500000004</v>
      </c>
      <c r="J4298" s="15" t="str">
        <f>INDEX(Assumptions!$B$8:$B$12,MATCH(B4298,Assumptions!$A$8:$A$12,0))</f>
        <v>Weighted Average</v>
      </c>
      <c r="K4298" s="16">
        <f>G4298/(1-INDEX(Assumptions!$D$8:$D$12,MATCH(B4298,Assumptions!$A$8:$A$12,0)))</f>
        <v>2836.041666666667</v>
      </c>
      <c r="L4298" s="16">
        <f t="shared" si="470"/>
        <v>61.258499999999998</v>
      </c>
      <c r="M4298" s="16">
        <f t="shared" si="471"/>
        <v>141.80208333333334</v>
      </c>
      <c r="N4298" s="14">
        <f>E4298*(K4298-L4298-M4298)*IF(F4298="GHS",1,Assumptions!$B$4)</f>
        <v>12024824.607583335</v>
      </c>
      <c r="O4298" s="15">
        <f t="shared" ca="1" si="472"/>
        <v>269</v>
      </c>
      <c r="P4298" s="15" t="str">
        <f t="shared" ca="1" si="473"/>
        <v>181-365d</v>
      </c>
      <c r="Q4298" s="17">
        <f ca="1">IF(P4298="0-90d",0,IF(P4298="91-180d",INDEX(Assumptions!$F$8:$F$12,MATCH(B4298,Assumptions!$A$8:$A$12,0)),IF(P4298="181-365d",INDEX(Assumptions!$G$8:$G$12,MATCH(B4298,Assumptions!$A$8:$A$12,0)),INDEX(Assumptions!$H$8:$H$12,MATCH(B4298,Assumptions!$A$8:$A$12,0)))))</f>
        <v>0.2</v>
      </c>
      <c r="R4298" s="14">
        <f t="shared" ca="1" si="474"/>
        <v>1865117.1300000001</v>
      </c>
      <c r="S4298" s="14">
        <f t="shared" ca="1" si="475"/>
        <v>7460468.5200000005</v>
      </c>
      <c r="T4298" s="11" t="s">
        <v>25</v>
      </c>
      <c r="U4298" s="18" t="s">
        <v>26</v>
      </c>
    </row>
    <row r="4299" spans="1:21" ht="15" customHeight="1" x14ac:dyDescent="0.15">
      <c r="A4299" s="10" t="s">
        <v>4347</v>
      </c>
      <c r="B4299" s="11" t="s">
        <v>28</v>
      </c>
      <c r="C4299" s="11" t="s">
        <v>35</v>
      </c>
      <c r="D4299" s="12">
        <v>46153</v>
      </c>
      <c r="E4299" s="11">
        <v>3495</v>
      </c>
      <c r="F4299" s="11" t="s">
        <v>24</v>
      </c>
      <c r="G4299" s="13">
        <v>9530.25</v>
      </c>
      <c r="H4299" s="14">
        <f t="shared" si="469"/>
        <v>33308223.75</v>
      </c>
      <c r="I4299" s="14">
        <f>IF(F4299="GHS",H4299,H4299*Assumptions!$B$4)</f>
        <v>359728816.5</v>
      </c>
      <c r="J4299" s="15" t="str">
        <f>INDEX(Assumptions!$B$8:$B$12,MATCH(B4299,Assumptions!$A$8:$A$12,0))</f>
        <v>Fair Value Less Costs to Sell</v>
      </c>
      <c r="K4299" s="16">
        <f>G4299/(1-INDEX(Assumptions!$D$8:$D$12,MATCH(B4299,Assumptions!$A$8:$A$12,0)))</f>
        <v>10829.829545454546</v>
      </c>
      <c r="L4299" s="16">
        <f t="shared" si="470"/>
        <v>285.90749999999997</v>
      </c>
      <c r="M4299" s="16">
        <f t="shared" si="471"/>
        <v>541.49147727272737</v>
      </c>
      <c r="N4299" s="14">
        <f>E4299*(K4299-L4299-M4299)*IF(F4299="GHS",1,Assumptions!$B$4)</f>
        <v>377551744.22659093</v>
      </c>
      <c r="O4299" s="15">
        <f t="shared" ca="1" si="472"/>
        <v>133</v>
      </c>
      <c r="P4299" s="15" t="str">
        <f t="shared" ca="1" si="473"/>
        <v>91-180d</v>
      </c>
      <c r="Q4299" s="17">
        <f ca="1">IF(P4299="0-90d",0,IF(P4299="91-180d",INDEX(Assumptions!$F$8:$F$12,MATCH(B4299,Assumptions!$A$8:$A$12,0)),IF(P4299="181-365d",INDEX(Assumptions!$G$8:$G$12,MATCH(B4299,Assumptions!$A$8:$A$12,0)),INDEX(Assumptions!$H$8:$H$12,MATCH(B4299,Assumptions!$A$8:$A$12,0)))))</f>
        <v>0.02</v>
      </c>
      <c r="R4299" s="14">
        <f t="shared" ca="1" si="474"/>
        <v>7194576.3300000001</v>
      </c>
      <c r="S4299" s="14">
        <f t="shared" ca="1" si="475"/>
        <v>352534240.17000002</v>
      </c>
      <c r="T4299" s="11" t="s">
        <v>25</v>
      </c>
      <c r="U4299" s="18" t="s">
        <v>26</v>
      </c>
    </row>
    <row r="4300" spans="1:21" ht="15" customHeight="1" x14ac:dyDescent="0.15">
      <c r="A4300" s="10" t="s">
        <v>4348</v>
      </c>
      <c r="B4300" s="11" t="s">
        <v>41</v>
      </c>
      <c r="C4300" s="11" t="s">
        <v>49</v>
      </c>
      <c r="D4300" s="12">
        <v>45826</v>
      </c>
      <c r="E4300" s="11">
        <v>4243</v>
      </c>
      <c r="F4300" s="11" t="s">
        <v>33</v>
      </c>
      <c r="G4300" s="13">
        <v>263.55</v>
      </c>
      <c r="H4300" s="14">
        <f t="shared" si="469"/>
        <v>1118242.6500000001</v>
      </c>
      <c r="I4300" s="14">
        <f>IF(F4300="GHS",H4300,H4300*Assumptions!$B$4)</f>
        <v>1118242.6500000001</v>
      </c>
      <c r="J4300" s="15" t="str">
        <f>INDEX(Assumptions!$B$8:$B$12,MATCH(B4300,Assumptions!$A$8:$A$12,0))</f>
        <v>Weighted Average</v>
      </c>
      <c r="K4300" s="16">
        <f>G4300/(1-INDEX(Assumptions!$D$8:$D$12,MATCH(B4300,Assumptions!$A$8:$A$12,0)))</f>
        <v>405.46153846153845</v>
      </c>
      <c r="L4300" s="16">
        <f t="shared" si="470"/>
        <v>7.9065000000000003</v>
      </c>
      <c r="M4300" s="16">
        <f t="shared" si="471"/>
        <v>20.273076923076925</v>
      </c>
      <c r="N4300" s="14">
        <f>E4300*(K4300-L4300-M4300)*IF(F4300="GHS",1,Assumptions!$B$4)</f>
        <v>1600807.3628076923</v>
      </c>
      <c r="O4300" s="15">
        <f t="shared" ca="1" si="472"/>
        <v>460</v>
      </c>
      <c r="P4300" s="15" t="str">
        <f t="shared" ca="1" si="473"/>
        <v>365d+</v>
      </c>
      <c r="Q4300" s="17">
        <f ca="1">IF(P4300="0-90d",0,IF(P4300="91-180d",INDEX(Assumptions!$F$8:$F$12,MATCH(B4300,Assumptions!$A$8:$A$12,0)),IF(P4300="181-365d",INDEX(Assumptions!$G$8:$G$12,MATCH(B4300,Assumptions!$A$8:$A$12,0)),INDEX(Assumptions!$H$8:$H$12,MATCH(B4300,Assumptions!$A$8:$A$12,0)))))</f>
        <v>0.8</v>
      </c>
      <c r="R4300" s="14">
        <f t="shared" ca="1" si="474"/>
        <v>894594.12000000011</v>
      </c>
      <c r="S4300" s="14">
        <f t="shared" ca="1" si="475"/>
        <v>223648.53000000003</v>
      </c>
      <c r="T4300" s="11" t="s">
        <v>25</v>
      </c>
      <c r="U4300" s="18" t="s">
        <v>26</v>
      </c>
    </row>
    <row r="4301" spans="1:21" ht="15" customHeight="1" x14ac:dyDescent="0.15">
      <c r="A4301" s="10" t="s">
        <v>4349</v>
      </c>
      <c r="B4301" s="11" t="s">
        <v>31</v>
      </c>
      <c r="C4301" s="11" t="s">
        <v>76</v>
      </c>
      <c r="D4301" s="12">
        <v>46137</v>
      </c>
      <c r="E4301" s="11">
        <v>138</v>
      </c>
      <c r="F4301" s="11" t="s">
        <v>33</v>
      </c>
      <c r="G4301" s="13">
        <v>1607.24</v>
      </c>
      <c r="H4301" s="14">
        <f t="shared" si="469"/>
        <v>221799.12</v>
      </c>
      <c r="I4301" s="14">
        <f>IF(F4301="GHS",H4301,H4301*Assumptions!$B$4)</f>
        <v>221799.12</v>
      </c>
      <c r="J4301" s="15" t="str">
        <f>INDEX(Assumptions!$B$8:$B$12,MATCH(B4301,Assumptions!$A$8:$A$12,0))</f>
        <v>Weighted Average</v>
      </c>
      <c r="K4301" s="16">
        <f>G4301/(1-INDEX(Assumptions!$D$8:$D$12,MATCH(B4301,Assumptions!$A$8:$A$12,0)))</f>
        <v>2232.2777777777778</v>
      </c>
      <c r="L4301" s="16">
        <f t="shared" si="470"/>
        <v>48.217199999999998</v>
      </c>
      <c r="M4301" s="16">
        <f t="shared" si="471"/>
        <v>111.61388888888889</v>
      </c>
      <c r="N4301" s="14">
        <f>E4301*(K4301-L4301-M4301)*IF(F4301="GHS",1,Assumptions!$B$4)</f>
        <v>285997.64306666667</v>
      </c>
      <c r="O4301" s="15">
        <f t="shared" ca="1" si="472"/>
        <v>149</v>
      </c>
      <c r="P4301" s="15" t="str">
        <f t="shared" ca="1" si="473"/>
        <v>91-180d</v>
      </c>
      <c r="Q4301" s="17">
        <f ca="1">IF(P4301="0-90d",0,IF(P4301="91-180d",INDEX(Assumptions!$F$8:$F$12,MATCH(B4301,Assumptions!$A$8:$A$12,0)),IF(P4301="181-365d",INDEX(Assumptions!$G$8:$G$12,MATCH(B4301,Assumptions!$A$8:$A$12,0)),INDEX(Assumptions!$H$8:$H$12,MATCH(B4301,Assumptions!$A$8:$A$12,0)))))</f>
        <v>0.05</v>
      </c>
      <c r="R4301" s="14">
        <f t="shared" ca="1" si="474"/>
        <v>11089.956</v>
      </c>
      <c r="S4301" s="14">
        <f t="shared" ca="1" si="475"/>
        <v>210709.16399999999</v>
      </c>
      <c r="T4301" s="11" t="s">
        <v>25</v>
      </c>
      <c r="U4301" s="18" t="s">
        <v>26</v>
      </c>
    </row>
    <row r="4302" spans="1:21" ht="15" customHeight="1" x14ac:dyDescent="0.15">
      <c r="A4302" s="10" t="s">
        <v>4350</v>
      </c>
      <c r="B4302" s="11" t="s">
        <v>41</v>
      </c>
      <c r="C4302" s="11" t="s">
        <v>49</v>
      </c>
      <c r="D4302" s="12">
        <v>45876</v>
      </c>
      <c r="E4302" s="11">
        <v>395</v>
      </c>
      <c r="F4302" s="11" t="s">
        <v>33</v>
      </c>
      <c r="G4302" s="13">
        <v>227.1</v>
      </c>
      <c r="H4302" s="14">
        <f t="shared" si="469"/>
        <v>89704.5</v>
      </c>
      <c r="I4302" s="14">
        <f>IF(F4302="GHS",H4302,H4302*Assumptions!$B$4)</f>
        <v>89704.5</v>
      </c>
      <c r="J4302" s="15" t="str">
        <f>INDEX(Assumptions!$B$8:$B$12,MATCH(B4302,Assumptions!$A$8:$A$12,0))</f>
        <v>Weighted Average</v>
      </c>
      <c r="K4302" s="16">
        <f>G4302/(1-INDEX(Assumptions!$D$8:$D$12,MATCH(B4302,Assumptions!$A$8:$A$12,0)))</f>
        <v>349.38461538461536</v>
      </c>
      <c r="L4302" s="16">
        <f t="shared" si="470"/>
        <v>6.8129999999999997</v>
      </c>
      <c r="M4302" s="16">
        <f t="shared" si="471"/>
        <v>17.469230769230769</v>
      </c>
      <c r="N4302" s="14">
        <f>E4302*(K4302-L4302-M4302)*IF(F4302="GHS",1,Assumptions!$B$4)</f>
        <v>128415.44192307693</v>
      </c>
      <c r="O4302" s="15">
        <f t="shared" ca="1" si="472"/>
        <v>410</v>
      </c>
      <c r="P4302" s="15" t="str">
        <f t="shared" ca="1" si="473"/>
        <v>365d+</v>
      </c>
      <c r="Q4302" s="17">
        <f ca="1">IF(P4302="0-90d",0,IF(P4302="91-180d",INDEX(Assumptions!$F$8:$F$12,MATCH(B4302,Assumptions!$A$8:$A$12,0)),IF(P4302="181-365d",INDEX(Assumptions!$G$8:$G$12,MATCH(B4302,Assumptions!$A$8:$A$12,0)),INDEX(Assumptions!$H$8:$H$12,MATCH(B4302,Assumptions!$A$8:$A$12,0)))))</f>
        <v>0.8</v>
      </c>
      <c r="R4302" s="14">
        <f t="shared" ca="1" si="474"/>
        <v>71763.600000000006</v>
      </c>
      <c r="S4302" s="14">
        <f t="shared" ca="1" si="475"/>
        <v>17940.899999999994</v>
      </c>
      <c r="T4302" s="11" t="s">
        <v>25</v>
      </c>
      <c r="U4302" s="18" t="s">
        <v>26</v>
      </c>
    </row>
    <row r="4303" spans="1:21" ht="15" customHeight="1" x14ac:dyDescent="0.15">
      <c r="A4303" s="10" t="s">
        <v>4351</v>
      </c>
      <c r="B4303" s="11" t="s">
        <v>31</v>
      </c>
      <c r="C4303" s="11" t="s">
        <v>76</v>
      </c>
      <c r="D4303" s="12">
        <v>45748</v>
      </c>
      <c r="E4303" s="11">
        <v>3336</v>
      </c>
      <c r="F4303" s="11" t="s">
        <v>33</v>
      </c>
      <c r="G4303" s="13">
        <v>2730.7</v>
      </c>
      <c r="H4303" s="14">
        <f t="shared" si="469"/>
        <v>9109615.1999999993</v>
      </c>
      <c r="I4303" s="14">
        <f>IF(F4303="GHS",H4303,H4303*Assumptions!$B$4)</f>
        <v>9109615.1999999993</v>
      </c>
      <c r="J4303" s="15" t="str">
        <f>INDEX(Assumptions!$B$8:$B$12,MATCH(B4303,Assumptions!$A$8:$A$12,0))</f>
        <v>Weighted Average</v>
      </c>
      <c r="K4303" s="16">
        <f>G4303/(1-INDEX(Assumptions!$D$8:$D$12,MATCH(B4303,Assumptions!$A$8:$A$12,0)))</f>
        <v>3792.6388888888887</v>
      </c>
      <c r="L4303" s="16">
        <f t="shared" si="470"/>
        <v>81.920999999999992</v>
      </c>
      <c r="M4303" s="16">
        <f t="shared" si="471"/>
        <v>189.63194444444446</v>
      </c>
      <c r="N4303" s="14">
        <f>E4303*(K4303-L4303-M4303)*IF(F4303="GHS",1,Assumptions!$B$4)</f>
        <v>11746342.710666668</v>
      </c>
      <c r="O4303" s="15">
        <f t="shared" ca="1" si="472"/>
        <v>538</v>
      </c>
      <c r="P4303" s="15" t="str">
        <f t="shared" ca="1" si="473"/>
        <v>365d+</v>
      </c>
      <c r="Q4303" s="17">
        <f ca="1">IF(P4303="0-90d",0,IF(P4303="91-180d",INDEX(Assumptions!$F$8:$F$12,MATCH(B4303,Assumptions!$A$8:$A$12,0)),IF(P4303="181-365d",INDEX(Assumptions!$G$8:$G$12,MATCH(B4303,Assumptions!$A$8:$A$12,0)),INDEX(Assumptions!$H$8:$H$12,MATCH(B4303,Assumptions!$A$8:$A$12,0)))))</f>
        <v>0.6</v>
      </c>
      <c r="R4303" s="14">
        <f t="shared" ca="1" si="474"/>
        <v>5465769.1199999992</v>
      </c>
      <c r="S4303" s="14">
        <f t="shared" ca="1" si="475"/>
        <v>3643846.08</v>
      </c>
      <c r="T4303" s="11" t="s">
        <v>25</v>
      </c>
      <c r="U4303" s="18" t="s">
        <v>26</v>
      </c>
    </row>
    <row r="4304" spans="1:21" ht="15" customHeight="1" x14ac:dyDescent="0.15">
      <c r="A4304" s="10" t="s">
        <v>4352</v>
      </c>
      <c r="B4304" s="11" t="s">
        <v>28</v>
      </c>
      <c r="C4304" s="11" t="s">
        <v>29</v>
      </c>
      <c r="D4304" s="12">
        <v>45943</v>
      </c>
      <c r="E4304" s="11">
        <v>1995</v>
      </c>
      <c r="F4304" s="11" t="s">
        <v>24</v>
      </c>
      <c r="G4304" s="13">
        <v>10697.51</v>
      </c>
      <c r="H4304" s="14">
        <f t="shared" si="469"/>
        <v>21341532.449999999</v>
      </c>
      <c r="I4304" s="14">
        <f>IF(F4304="GHS",H4304,H4304*Assumptions!$B$4)</f>
        <v>230488550.46000001</v>
      </c>
      <c r="J4304" s="15" t="str">
        <f>INDEX(Assumptions!$B$8:$B$12,MATCH(B4304,Assumptions!$A$8:$A$12,0))</f>
        <v>Fair Value Less Costs to Sell</v>
      </c>
      <c r="K4304" s="16">
        <f>G4304/(1-INDEX(Assumptions!$D$8:$D$12,MATCH(B4304,Assumptions!$A$8:$A$12,0)))</f>
        <v>12156.261363636364</v>
      </c>
      <c r="L4304" s="16">
        <f t="shared" si="470"/>
        <v>320.92529999999999</v>
      </c>
      <c r="M4304" s="16">
        <f t="shared" si="471"/>
        <v>607.81306818181827</v>
      </c>
      <c r="N4304" s="14">
        <f>E4304*(K4304-L4304-M4304)*IF(F4304="GHS",1,Assumptions!$B$4)</f>
        <v>241908210.46006364</v>
      </c>
      <c r="O4304" s="15">
        <f t="shared" ca="1" si="472"/>
        <v>343</v>
      </c>
      <c r="P4304" s="15" t="str">
        <f t="shared" ca="1" si="473"/>
        <v>181-365d</v>
      </c>
      <c r="Q4304" s="17">
        <f ca="1">IF(P4304="0-90d",0,IF(P4304="91-180d",INDEX(Assumptions!$F$8:$F$12,MATCH(B4304,Assumptions!$A$8:$A$12,0)),IF(P4304="181-365d",INDEX(Assumptions!$G$8:$G$12,MATCH(B4304,Assumptions!$A$8:$A$12,0)),INDEX(Assumptions!$H$8:$H$12,MATCH(B4304,Assumptions!$A$8:$A$12,0)))))</f>
        <v>0.1</v>
      </c>
      <c r="R4304" s="14">
        <f t="shared" ca="1" si="474"/>
        <v>23048855.046000004</v>
      </c>
      <c r="S4304" s="14">
        <f t="shared" ca="1" si="475"/>
        <v>207439695.414</v>
      </c>
      <c r="T4304" s="11" t="s">
        <v>25</v>
      </c>
      <c r="U4304" s="18" t="s">
        <v>26</v>
      </c>
    </row>
    <row r="4305" spans="1:21" ht="15" customHeight="1" x14ac:dyDescent="0.15">
      <c r="A4305" s="10" t="s">
        <v>4353</v>
      </c>
      <c r="B4305" s="11" t="s">
        <v>22</v>
      </c>
      <c r="C4305" s="11" t="s">
        <v>61</v>
      </c>
      <c r="D4305" s="12">
        <v>45846</v>
      </c>
      <c r="E4305" s="11">
        <v>543</v>
      </c>
      <c r="F4305" s="11" t="s">
        <v>24</v>
      </c>
      <c r="G4305" s="13">
        <v>16070.35</v>
      </c>
      <c r="H4305" s="14">
        <f t="shared" si="469"/>
        <v>8726200.0500000007</v>
      </c>
      <c r="I4305" s="14">
        <f>IF(F4305="GHS",H4305,H4305*Assumptions!$B$4)</f>
        <v>94242960.540000021</v>
      </c>
      <c r="J4305" s="15" t="str">
        <f>INDEX(Assumptions!$B$8:$B$12,MATCH(B4305,Assumptions!$A$8:$A$12,0))</f>
        <v>FIFO</v>
      </c>
      <c r="K4305" s="16">
        <f>G4305/(1-INDEX(Assumptions!$D$8:$D$12,MATCH(B4305,Assumptions!$A$8:$A$12,0)))</f>
        <v>19597.987804878048</v>
      </c>
      <c r="L4305" s="16">
        <f t="shared" si="470"/>
        <v>482.1105</v>
      </c>
      <c r="M4305" s="16">
        <f t="shared" si="471"/>
        <v>979.89939024390242</v>
      </c>
      <c r="N4305" s="14">
        <f>E4305*(K4305-L4305-M4305)*IF(F4305="GHS",1,Assumptions!$B$4)</f>
        <v>106356628.88258049</v>
      </c>
      <c r="O4305" s="15">
        <f t="shared" ca="1" si="472"/>
        <v>440</v>
      </c>
      <c r="P4305" s="15" t="str">
        <f t="shared" ca="1" si="473"/>
        <v>365d+</v>
      </c>
      <c r="Q4305" s="17">
        <f ca="1">IF(P4305="0-90d",0,IF(P4305="91-180d",INDEX(Assumptions!$F$8:$F$12,MATCH(B4305,Assumptions!$A$8:$A$12,0)),IF(P4305="181-365d",INDEX(Assumptions!$G$8:$G$12,MATCH(B4305,Assumptions!$A$8:$A$12,0)),INDEX(Assumptions!$H$8:$H$12,MATCH(B4305,Assumptions!$A$8:$A$12,0)))))</f>
        <v>0.5</v>
      </c>
      <c r="R4305" s="14">
        <f t="shared" ca="1" si="474"/>
        <v>47121480.270000011</v>
      </c>
      <c r="S4305" s="14">
        <f t="shared" ca="1" si="475"/>
        <v>47121480.270000011</v>
      </c>
      <c r="T4305" s="11" t="s">
        <v>25</v>
      </c>
      <c r="U4305" s="18" t="s">
        <v>26</v>
      </c>
    </row>
    <row r="4306" spans="1:21" ht="15" customHeight="1" x14ac:dyDescent="0.15">
      <c r="A4306" s="10" t="s">
        <v>4354</v>
      </c>
      <c r="B4306" s="11" t="s">
        <v>46</v>
      </c>
      <c r="C4306" s="11" t="s">
        <v>119</v>
      </c>
      <c r="D4306" s="12">
        <v>46019</v>
      </c>
      <c r="E4306" s="11">
        <v>1240</v>
      </c>
      <c r="F4306" s="11" t="s">
        <v>33</v>
      </c>
      <c r="G4306" s="13">
        <v>994009.4</v>
      </c>
      <c r="H4306" s="14">
        <f t="shared" si="469"/>
        <v>1232571656</v>
      </c>
      <c r="I4306" s="14">
        <f>IF(F4306="GHS",H4306,H4306*Assumptions!$B$4)</f>
        <v>1232571656</v>
      </c>
      <c r="J4306" s="15" t="str">
        <f>INDEX(Assumptions!$B$8:$B$12,MATCH(B4306,Assumptions!$A$8:$A$12,0))</f>
        <v>Specific Identification</v>
      </c>
      <c r="K4306" s="16">
        <f>G4306/(1-INDEX(Assumptions!$D$8:$D$12,MATCH(B4306,Assumptions!$A$8:$A$12,0)))</f>
        <v>1274371.0256410257</v>
      </c>
      <c r="L4306" s="16">
        <f t="shared" si="470"/>
        <v>29820.281999999999</v>
      </c>
      <c r="M4306" s="16">
        <f t="shared" si="471"/>
        <v>63718.551282051289</v>
      </c>
      <c r="N4306" s="14">
        <f>E4306*(K4306-L4306-M4306)*IF(F4306="GHS",1,Assumptions!$B$4)</f>
        <v>1464231918.5251286</v>
      </c>
      <c r="O4306" s="15">
        <f t="shared" ca="1" si="472"/>
        <v>267</v>
      </c>
      <c r="P4306" s="15" t="str">
        <f t="shared" ca="1" si="473"/>
        <v>181-365d</v>
      </c>
      <c r="Q4306" s="17">
        <f ca="1">IF(P4306="0-90d",0,IF(P4306="91-180d",INDEX(Assumptions!$F$8:$F$12,MATCH(B4306,Assumptions!$A$8:$A$12,0)),IF(P4306="181-365d",INDEX(Assumptions!$G$8:$G$12,MATCH(B4306,Assumptions!$A$8:$A$12,0)),INDEX(Assumptions!$H$8:$H$12,MATCH(B4306,Assumptions!$A$8:$A$12,0)))))</f>
        <v>0.05</v>
      </c>
      <c r="R4306" s="14">
        <f t="shared" ca="1" si="474"/>
        <v>61628582.800000004</v>
      </c>
      <c r="S4306" s="14">
        <f t="shared" ca="1" si="475"/>
        <v>1170943073.2</v>
      </c>
      <c r="T4306" s="11" t="s">
        <v>25</v>
      </c>
      <c r="U4306" s="18" t="s">
        <v>26</v>
      </c>
    </row>
    <row r="4307" spans="1:21" ht="15" customHeight="1" x14ac:dyDescent="0.15">
      <c r="A4307" s="10" t="s">
        <v>4355</v>
      </c>
      <c r="B4307" s="11" t="s">
        <v>31</v>
      </c>
      <c r="C4307" s="11" t="s">
        <v>76</v>
      </c>
      <c r="D4307" s="12">
        <v>46084</v>
      </c>
      <c r="E4307" s="11">
        <v>3867</v>
      </c>
      <c r="F4307" s="11" t="s">
        <v>33</v>
      </c>
      <c r="G4307" s="13">
        <v>1902.86</v>
      </c>
      <c r="H4307" s="14">
        <f t="shared" si="469"/>
        <v>7358359.6199999992</v>
      </c>
      <c r="I4307" s="14">
        <f>IF(F4307="GHS",H4307,H4307*Assumptions!$B$4)</f>
        <v>7358359.6199999992</v>
      </c>
      <c r="J4307" s="15" t="str">
        <f>INDEX(Assumptions!$B$8:$B$12,MATCH(B4307,Assumptions!$A$8:$A$12,0))</f>
        <v>Weighted Average</v>
      </c>
      <c r="K4307" s="16">
        <f>G4307/(1-INDEX(Assumptions!$D$8:$D$12,MATCH(B4307,Assumptions!$A$8:$A$12,0)))</f>
        <v>2642.8611111111109</v>
      </c>
      <c r="L4307" s="16">
        <f t="shared" si="470"/>
        <v>57.085799999999992</v>
      </c>
      <c r="M4307" s="16">
        <f t="shared" si="471"/>
        <v>132.14305555555555</v>
      </c>
      <c r="N4307" s="14">
        <f>E4307*(K4307-L4307-M4307)*IF(F4307="GHS",1,Assumptions!$B$4)</f>
        <v>9488195.9322333317</v>
      </c>
      <c r="O4307" s="15">
        <f t="shared" ca="1" si="472"/>
        <v>202</v>
      </c>
      <c r="P4307" s="15" t="str">
        <f t="shared" ca="1" si="473"/>
        <v>181-365d</v>
      </c>
      <c r="Q4307" s="17">
        <f ca="1">IF(P4307="0-90d",0,IF(P4307="91-180d",INDEX(Assumptions!$F$8:$F$12,MATCH(B4307,Assumptions!$A$8:$A$12,0)),IF(P4307="181-365d",INDEX(Assumptions!$G$8:$G$12,MATCH(B4307,Assumptions!$A$8:$A$12,0)),INDEX(Assumptions!$H$8:$H$12,MATCH(B4307,Assumptions!$A$8:$A$12,0)))))</f>
        <v>0.2</v>
      </c>
      <c r="R4307" s="14">
        <f t="shared" ca="1" si="474"/>
        <v>1471671.9239999999</v>
      </c>
      <c r="S4307" s="14">
        <f t="shared" ca="1" si="475"/>
        <v>5886687.6959999995</v>
      </c>
      <c r="T4307" s="11" t="s">
        <v>25</v>
      </c>
      <c r="U4307" s="18" t="s">
        <v>36</v>
      </c>
    </row>
    <row r="4308" spans="1:21" ht="15" customHeight="1" x14ac:dyDescent="0.15">
      <c r="A4308" s="10" t="s">
        <v>4356</v>
      </c>
      <c r="B4308" s="11" t="s">
        <v>31</v>
      </c>
      <c r="C4308" s="11" t="s">
        <v>76</v>
      </c>
      <c r="D4308" s="12">
        <v>45791</v>
      </c>
      <c r="E4308" s="11">
        <v>1694</v>
      </c>
      <c r="F4308" s="11" t="s">
        <v>33</v>
      </c>
      <c r="G4308" s="13">
        <v>1211.54</v>
      </c>
      <c r="H4308" s="14">
        <f t="shared" si="469"/>
        <v>2052348.76</v>
      </c>
      <c r="I4308" s="14">
        <f>IF(F4308="GHS",H4308,H4308*Assumptions!$B$4)</f>
        <v>2052348.76</v>
      </c>
      <c r="J4308" s="15" t="str">
        <f>INDEX(Assumptions!$B$8:$B$12,MATCH(B4308,Assumptions!$A$8:$A$12,0))</f>
        <v>Weighted Average</v>
      </c>
      <c r="K4308" s="16">
        <f>G4308/(1-INDEX(Assumptions!$D$8:$D$12,MATCH(B4308,Assumptions!$A$8:$A$12,0)))</f>
        <v>1682.6944444444443</v>
      </c>
      <c r="L4308" s="16">
        <f t="shared" si="470"/>
        <v>36.346199999999996</v>
      </c>
      <c r="M4308" s="16">
        <f t="shared" si="471"/>
        <v>84.134722222222223</v>
      </c>
      <c r="N4308" s="14">
        <f>E4308*(K4308-L4308-M4308)*IF(F4308="GHS",1,Assumptions!$B$4)</f>
        <v>2646389.7066444443</v>
      </c>
      <c r="O4308" s="15">
        <f t="shared" ca="1" si="472"/>
        <v>495</v>
      </c>
      <c r="P4308" s="15" t="str">
        <f t="shared" ca="1" si="473"/>
        <v>365d+</v>
      </c>
      <c r="Q4308" s="17">
        <f ca="1">IF(P4308="0-90d",0,IF(P4308="91-180d",INDEX(Assumptions!$F$8:$F$12,MATCH(B4308,Assumptions!$A$8:$A$12,0)),IF(P4308="181-365d",INDEX(Assumptions!$G$8:$G$12,MATCH(B4308,Assumptions!$A$8:$A$12,0)),INDEX(Assumptions!$H$8:$H$12,MATCH(B4308,Assumptions!$A$8:$A$12,0)))))</f>
        <v>0.6</v>
      </c>
      <c r="R4308" s="14">
        <f t="shared" ca="1" si="474"/>
        <v>1231409.2560000001</v>
      </c>
      <c r="S4308" s="14">
        <f t="shared" ca="1" si="475"/>
        <v>820939.50399999996</v>
      </c>
      <c r="T4308" s="11" t="s">
        <v>50</v>
      </c>
      <c r="U4308" s="18" t="s">
        <v>26</v>
      </c>
    </row>
    <row r="4309" spans="1:21" ht="15" customHeight="1" x14ac:dyDescent="0.15">
      <c r="A4309" s="10" t="s">
        <v>4357</v>
      </c>
      <c r="B4309" s="11" t="s">
        <v>28</v>
      </c>
      <c r="C4309" s="11" t="s">
        <v>35</v>
      </c>
      <c r="D4309" s="12">
        <v>45752</v>
      </c>
      <c r="E4309" s="11">
        <v>2452</v>
      </c>
      <c r="F4309" s="11" t="s">
        <v>24</v>
      </c>
      <c r="G4309" s="13">
        <v>19008.29</v>
      </c>
      <c r="H4309" s="14">
        <f t="shared" si="469"/>
        <v>46608327.080000006</v>
      </c>
      <c r="I4309" s="14">
        <f>IF(F4309="GHS",H4309,H4309*Assumptions!$B$4)</f>
        <v>503369932.46400011</v>
      </c>
      <c r="J4309" s="15" t="str">
        <f>INDEX(Assumptions!$B$8:$B$12,MATCH(B4309,Assumptions!$A$8:$A$12,0))</f>
        <v>Fair Value Less Costs to Sell</v>
      </c>
      <c r="K4309" s="16">
        <f>G4309/(1-INDEX(Assumptions!$D$8:$D$12,MATCH(B4309,Assumptions!$A$8:$A$12,0)))</f>
        <v>21600.329545454548</v>
      </c>
      <c r="L4309" s="16">
        <f t="shared" si="470"/>
        <v>570.24869999999999</v>
      </c>
      <c r="M4309" s="16">
        <f t="shared" si="471"/>
        <v>1080.0164772727273</v>
      </c>
      <c r="N4309" s="14">
        <f>E4309*(K4309-L4309-M4309)*IF(F4309="GHS",1,Assumptions!$B$4)</f>
        <v>528309624.57244372</v>
      </c>
      <c r="O4309" s="15">
        <f t="shared" ca="1" si="472"/>
        <v>534</v>
      </c>
      <c r="P4309" s="15" t="str">
        <f t="shared" ca="1" si="473"/>
        <v>365d+</v>
      </c>
      <c r="Q4309" s="17">
        <f ca="1">IF(P4309="0-90d",0,IF(P4309="91-180d",INDEX(Assumptions!$F$8:$F$12,MATCH(B4309,Assumptions!$A$8:$A$12,0)),IF(P4309="181-365d",INDEX(Assumptions!$G$8:$G$12,MATCH(B4309,Assumptions!$A$8:$A$12,0)),INDEX(Assumptions!$H$8:$H$12,MATCH(B4309,Assumptions!$A$8:$A$12,0)))))</f>
        <v>0.4</v>
      </c>
      <c r="R4309" s="14">
        <f t="shared" ca="1" si="474"/>
        <v>201347972.98560005</v>
      </c>
      <c r="S4309" s="14">
        <f t="shared" ca="1" si="475"/>
        <v>302021959.47840005</v>
      </c>
      <c r="T4309" s="11" t="s">
        <v>25</v>
      </c>
      <c r="U4309" s="18" t="s">
        <v>26</v>
      </c>
    </row>
    <row r="4310" spans="1:21" ht="15" customHeight="1" x14ac:dyDescent="0.15">
      <c r="A4310" s="10" t="s">
        <v>4358</v>
      </c>
      <c r="B4310" s="11" t="s">
        <v>41</v>
      </c>
      <c r="C4310" s="11" t="s">
        <v>42</v>
      </c>
      <c r="D4310" s="12">
        <v>46220</v>
      </c>
      <c r="E4310" s="11">
        <v>3194</v>
      </c>
      <c r="F4310" s="11" t="s">
        <v>33</v>
      </c>
      <c r="G4310" s="13">
        <v>633.51</v>
      </c>
      <c r="H4310" s="14">
        <f t="shared" si="469"/>
        <v>2023430.94</v>
      </c>
      <c r="I4310" s="14">
        <f>IF(F4310="GHS",H4310,H4310*Assumptions!$B$4)</f>
        <v>2023430.94</v>
      </c>
      <c r="J4310" s="15" t="str">
        <f>INDEX(Assumptions!$B$8:$B$12,MATCH(B4310,Assumptions!$A$8:$A$12,0))</f>
        <v>Weighted Average</v>
      </c>
      <c r="K4310" s="16">
        <f>G4310/(1-INDEX(Assumptions!$D$8:$D$12,MATCH(B4310,Assumptions!$A$8:$A$12,0)))</f>
        <v>974.63076923076915</v>
      </c>
      <c r="L4310" s="16">
        <f t="shared" si="470"/>
        <v>19.005299999999998</v>
      </c>
      <c r="M4310" s="16">
        <f t="shared" si="471"/>
        <v>48.731538461538463</v>
      </c>
      <c r="N4310" s="14">
        <f>E4310*(K4310-L4310-M4310)*IF(F4310="GHS",1,Assumptions!$B$4)</f>
        <v>2896619.2148769228</v>
      </c>
      <c r="O4310" s="15">
        <f t="shared" ca="1" si="472"/>
        <v>66</v>
      </c>
      <c r="P4310" s="15" t="str">
        <f t="shared" ca="1" si="473"/>
        <v>0-90d</v>
      </c>
      <c r="Q4310" s="17">
        <f ca="1">IF(P4310="0-90d",0,IF(P4310="91-180d",INDEX(Assumptions!$F$8:$F$12,MATCH(B4310,Assumptions!$A$8:$A$12,0)),IF(P4310="181-365d",INDEX(Assumptions!$G$8:$G$12,MATCH(B4310,Assumptions!$A$8:$A$12,0)),INDEX(Assumptions!$H$8:$H$12,MATCH(B4310,Assumptions!$A$8:$A$12,0)))))</f>
        <v>0</v>
      </c>
      <c r="R4310" s="14">
        <f t="shared" ca="1" si="474"/>
        <v>0</v>
      </c>
      <c r="S4310" s="14">
        <f t="shared" ca="1" si="475"/>
        <v>2023430.94</v>
      </c>
      <c r="T4310" s="11" t="s">
        <v>25</v>
      </c>
      <c r="U4310" s="18" t="s">
        <v>36</v>
      </c>
    </row>
    <row r="4311" spans="1:21" ht="15" customHeight="1" x14ac:dyDescent="0.15">
      <c r="A4311" s="10" t="s">
        <v>4359</v>
      </c>
      <c r="B4311" s="11" t="s">
        <v>41</v>
      </c>
      <c r="C4311" s="11" t="s">
        <v>42</v>
      </c>
      <c r="D4311" s="12">
        <v>46104</v>
      </c>
      <c r="E4311" s="11">
        <v>4556</v>
      </c>
      <c r="F4311" s="11" t="s">
        <v>33</v>
      </c>
      <c r="G4311" s="13">
        <v>281.13</v>
      </c>
      <c r="H4311" s="14">
        <f t="shared" si="469"/>
        <v>1280828.28</v>
      </c>
      <c r="I4311" s="14">
        <f>IF(F4311="GHS",H4311,H4311*Assumptions!$B$4)</f>
        <v>1280828.28</v>
      </c>
      <c r="J4311" s="15" t="str">
        <f>INDEX(Assumptions!$B$8:$B$12,MATCH(B4311,Assumptions!$A$8:$A$12,0))</f>
        <v>Weighted Average</v>
      </c>
      <c r="K4311" s="16">
        <f>G4311/(1-INDEX(Assumptions!$D$8:$D$12,MATCH(B4311,Assumptions!$A$8:$A$12,0)))</f>
        <v>432.50769230769231</v>
      </c>
      <c r="L4311" s="16">
        <f t="shared" si="470"/>
        <v>8.4338999999999995</v>
      </c>
      <c r="M4311" s="16">
        <f t="shared" si="471"/>
        <v>21.625384615384618</v>
      </c>
      <c r="N4311" s="14">
        <f>E4311*(K4311-L4311-M4311)*IF(F4311="GHS",1,Assumptions!$B$4)</f>
        <v>1833554.9454461539</v>
      </c>
      <c r="O4311" s="15">
        <f t="shared" ca="1" si="472"/>
        <v>182</v>
      </c>
      <c r="P4311" s="15" t="str">
        <f t="shared" ca="1" si="473"/>
        <v>181-365d</v>
      </c>
      <c r="Q4311" s="17">
        <f ca="1">IF(P4311="0-90d",0,IF(P4311="91-180d",INDEX(Assumptions!$F$8:$F$12,MATCH(B4311,Assumptions!$A$8:$A$12,0)),IF(P4311="181-365d",INDEX(Assumptions!$G$8:$G$12,MATCH(B4311,Assumptions!$A$8:$A$12,0)),INDEX(Assumptions!$H$8:$H$12,MATCH(B4311,Assumptions!$A$8:$A$12,0)))))</f>
        <v>0.35</v>
      </c>
      <c r="R4311" s="14">
        <f t="shared" ca="1" si="474"/>
        <v>448289.89799999999</v>
      </c>
      <c r="S4311" s="14">
        <f t="shared" ca="1" si="475"/>
        <v>832538.38199999998</v>
      </c>
      <c r="T4311" s="11" t="s">
        <v>25</v>
      </c>
      <c r="U4311" s="18" t="s">
        <v>26</v>
      </c>
    </row>
    <row r="4312" spans="1:21" ht="15" customHeight="1" x14ac:dyDescent="0.15">
      <c r="A4312" s="10" t="s">
        <v>4360</v>
      </c>
      <c r="B4312" s="11" t="s">
        <v>28</v>
      </c>
      <c r="C4312" s="11" t="s">
        <v>38</v>
      </c>
      <c r="D4312" s="12">
        <v>46049</v>
      </c>
      <c r="E4312" s="11">
        <v>4917</v>
      </c>
      <c r="F4312" s="11" t="s">
        <v>24</v>
      </c>
      <c r="G4312" s="13">
        <v>6112.83</v>
      </c>
      <c r="H4312" s="14">
        <f t="shared" si="469"/>
        <v>30056785.109999999</v>
      </c>
      <c r="I4312" s="14">
        <f>IF(F4312="GHS",H4312,H4312*Assumptions!$B$4)</f>
        <v>324613279.18800002</v>
      </c>
      <c r="J4312" s="15" t="str">
        <f>INDEX(Assumptions!$B$8:$B$12,MATCH(B4312,Assumptions!$A$8:$A$12,0))</f>
        <v>Fair Value Less Costs to Sell</v>
      </c>
      <c r="K4312" s="16">
        <f>G4312/(1-INDEX(Assumptions!$D$8:$D$12,MATCH(B4312,Assumptions!$A$8:$A$12,0)))</f>
        <v>6946.397727272727</v>
      </c>
      <c r="L4312" s="16">
        <f t="shared" si="470"/>
        <v>183.38489999999999</v>
      </c>
      <c r="M4312" s="16">
        <f t="shared" si="471"/>
        <v>347.31988636363639</v>
      </c>
      <c r="N4312" s="14">
        <f>E4312*(K4312-L4312-M4312)*IF(F4312="GHS",1,Assumptions!$B$4)</f>
        <v>340696391.65685999</v>
      </c>
      <c r="O4312" s="15">
        <f t="shared" ca="1" si="472"/>
        <v>237</v>
      </c>
      <c r="P4312" s="15" t="str">
        <f t="shared" ca="1" si="473"/>
        <v>181-365d</v>
      </c>
      <c r="Q4312" s="17">
        <f ca="1">IF(P4312="0-90d",0,IF(P4312="91-180d",INDEX(Assumptions!$F$8:$F$12,MATCH(B4312,Assumptions!$A$8:$A$12,0)),IF(P4312="181-365d",INDEX(Assumptions!$G$8:$G$12,MATCH(B4312,Assumptions!$A$8:$A$12,0)),INDEX(Assumptions!$H$8:$H$12,MATCH(B4312,Assumptions!$A$8:$A$12,0)))))</f>
        <v>0.1</v>
      </c>
      <c r="R4312" s="14">
        <f t="shared" ca="1" si="474"/>
        <v>32461327.918800004</v>
      </c>
      <c r="S4312" s="14">
        <f t="shared" ca="1" si="475"/>
        <v>292151951.26920003</v>
      </c>
      <c r="T4312" s="11" t="s">
        <v>25</v>
      </c>
      <c r="U4312" s="18" t="s">
        <v>26</v>
      </c>
    </row>
    <row r="4313" spans="1:21" ht="15" customHeight="1" x14ac:dyDescent="0.15">
      <c r="A4313" s="10" t="s">
        <v>4361</v>
      </c>
      <c r="B4313" s="11" t="s">
        <v>41</v>
      </c>
      <c r="C4313" s="11" t="s">
        <v>115</v>
      </c>
      <c r="D4313" s="12">
        <v>45838</v>
      </c>
      <c r="E4313" s="11">
        <v>3323</v>
      </c>
      <c r="F4313" s="11" t="s">
        <v>33</v>
      </c>
      <c r="G4313" s="13">
        <v>346.04</v>
      </c>
      <c r="H4313" s="14">
        <f t="shared" si="469"/>
        <v>1149890.9200000002</v>
      </c>
      <c r="I4313" s="14">
        <f>IF(F4313="GHS",H4313,H4313*Assumptions!$B$4)</f>
        <v>1149890.9200000002</v>
      </c>
      <c r="J4313" s="15" t="str">
        <f>INDEX(Assumptions!$B$8:$B$12,MATCH(B4313,Assumptions!$A$8:$A$12,0))</f>
        <v>Weighted Average</v>
      </c>
      <c r="K4313" s="16">
        <f>G4313/(1-INDEX(Assumptions!$D$8:$D$12,MATCH(B4313,Assumptions!$A$8:$A$12,0)))</f>
        <v>532.36923076923074</v>
      </c>
      <c r="L4313" s="16">
        <f t="shared" si="470"/>
        <v>10.3812</v>
      </c>
      <c r="M4313" s="16">
        <f t="shared" si="471"/>
        <v>26.618461538461538</v>
      </c>
      <c r="N4313" s="14">
        <f>E4313*(K4313-L4313-M4313)*IF(F4313="GHS",1,Assumptions!$B$4)</f>
        <v>1646113.0785538459</v>
      </c>
      <c r="O4313" s="15">
        <f t="shared" ca="1" si="472"/>
        <v>448</v>
      </c>
      <c r="P4313" s="15" t="str">
        <f t="shared" ca="1" si="473"/>
        <v>365d+</v>
      </c>
      <c r="Q4313" s="17">
        <f ca="1">IF(P4313="0-90d",0,IF(P4313="91-180d",INDEX(Assumptions!$F$8:$F$12,MATCH(B4313,Assumptions!$A$8:$A$12,0)),IF(P4313="181-365d",INDEX(Assumptions!$G$8:$G$12,MATCH(B4313,Assumptions!$A$8:$A$12,0)),INDEX(Assumptions!$H$8:$H$12,MATCH(B4313,Assumptions!$A$8:$A$12,0)))))</f>
        <v>0.8</v>
      </c>
      <c r="R4313" s="14">
        <f t="shared" ca="1" si="474"/>
        <v>919912.73600000015</v>
      </c>
      <c r="S4313" s="14">
        <f t="shared" ca="1" si="475"/>
        <v>229978.18400000001</v>
      </c>
      <c r="T4313" s="11" t="s">
        <v>25</v>
      </c>
      <c r="U4313" s="18" t="s">
        <v>26</v>
      </c>
    </row>
    <row r="4314" spans="1:21" ht="15" customHeight="1" x14ac:dyDescent="0.15">
      <c r="A4314" s="10" t="s">
        <v>4362</v>
      </c>
      <c r="B4314" s="11" t="s">
        <v>41</v>
      </c>
      <c r="C4314" s="11" t="s">
        <v>44</v>
      </c>
      <c r="D4314" s="12">
        <v>46199</v>
      </c>
      <c r="E4314" s="11">
        <v>4042</v>
      </c>
      <c r="F4314" s="11" t="s">
        <v>33</v>
      </c>
      <c r="G4314" s="13">
        <v>192.1</v>
      </c>
      <c r="H4314" s="14">
        <f t="shared" si="469"/>
        <v>776468.2</v>
      </c>
      <c r="I4314" s="14">
        <f>IF(F4314="GHS",H4314,H4314*Assumptions!$B$4)</f>
        <v>776468.2</v>
      </c>
      <c r="J4314" s="15" t="str">
        <f>INDEX(Assumptions!$B$8:$B$12,MATCH(B4314,Assumptions!$A$8:$A$12,0))</f>
        <v>Weighted Average</v>
      </c>
      <c r="K4314" s="16">
        <f>G4314/(1-INDEX(Assumptions!$D$8:$D$12,MATCH(B4314,Assumptions!$A$8:$A$12,0)))</f>
        <v>295.53846153846155</v>
      </c>
      <c r="L4314" s="16">
        <f t="shared" si="470"/>
        <v>5.7629999999999999</v>
      </c>
      <c r="M4314" s="16">
        <f t="shared" si="471"/>
        <v>14.776923076923078</v>
      </c>
      <c r="N4314" s="14">
        <f>E4314*(K4314-L4314-M4314)*IF(F4314="GHS",1,Assumptions!$B$4)</f>
        <v>1111544.0924615385</v>
      </c>
      <c r="O4314" s="15">
        <f t="shared" ca="1" si="472"/>
        <v>87</v>
      </c>
      <c r="P4314" s="15" t="str">
        <f t="shared" ca="1" si="473"/>
        <v>0-90d</v>
      </c>
      <c r="Q4314" s="17">
        <f ca="1">IF(P4314="0-90d",0,IF(P4314="91-180d",INDEX(Assumptions!$F$8:$F$12,MATCH(B4314,Assumptions!$A$8:$A$12,0)),IF(P4314="181-365d",INDEX(Assumptions!$G$8:$G$12,MATCH(B4314,Assumptions!$A$8:$A$12,0)),INDEX(Assumptions!$H$8:$H$12,MATCH(B4314,Assumptions!$A$8:$A$12,0)))))</f>
        <v>0</v>
      </c>
      <c r="R4314" s="14">
        <f t="shared" ca="1" si="474"/>
        <v>0</v>
      </c>
      <c r="S4314" s="14">
        <f t="shared" ca="1" si="475"/>
        <v>776468.2</v>
      </c>
      <c r="T4314" s="11" t="s">
        <v>25</v>
      </c>
      <c r="U4314" s="18" t="s">
        <v>26</v>
      </c>
    </row>
    <row r="4315" spans="1:21" ht="15" customHeight="1" x14ac:dyDescent="0.15">
      <c r="A4315" s="10" t="s">
        <v>4363</v>
      </c>
      <c r="B4315" s="11" t="s">
        <v>28</v>
      </c>
      <c r="C4315" s="11" t="s">
        <v>55</v>
      </c>
      <c r="D4315" s="12">
        <v>45947</v>
      </c>
      <c r="E4315" s="11">
        <v>2587</v>
      </c>
      <c r="F4315" s="11" t="s">
        <v>24</v>
      </c>
      <c r="G4315" s="13">
        <v>7072.84</v>
      </c>
      <c r="H4315" s="14">
        <f t="shared" si="469"/>
        <v>18297437.080000002</v>
      </c>
      <c r="I4315" s="14">
        <f>IF(F4315="GHS",H4315,H4315*Assumptions!$B$4)</f>
        <v>197612320.46400005</v>
      </c>
      <c r="J4315" s="15" t="str">
        <f>INDEX(Assumptions!$B$8:$B$12,MATCH(B4315,Assumptions!$A$8:$A$12,0))</f>
        <v>Fair Value Less Costs to Sell</v>
      </c>
      <c r="K4315" s="16">
        <f>G4315/(1-INDEX(Assumptions!$D$8:$D$12,MATCH(B4315,Assumptions!$A$8:$A$12,0)))</f>
        <v>8037.318181818182</v>
      </c>
      <c r="L4315" s="16">
        <f t="shared" si="470"/>
        <v>212.18520000000001</v>
      </c>
      <c r="M4315" s="16">
        <f t="shared" si="471"/>
        <v>401.8659090909091</v>
      </c>
      <c r="N4315" s="14">
        <f>E4315*(K4315-L4315-M4315)*IF(F4315="GHS",1,Assumptions!$B$4)</f>
        <v>207403112.7051709</v>
      </c>
      <c r="O4315" s="15">
        <f t="shared" ca="1" si="472"/>
        <v>339</v>
      </c>
      <c r="P4315" s="15" t="str">
        <f t="shared" ca="1" si="473"/>
        <v>181-365d</v>
      </c>
      <c r="Q4315" s="17">
        <f ca="1">IF(P4315="0-90d",0,IF(P4315="91-180d",INDEX(Assumptions!$F$8:$F$12,MATCH(B4315,Assumptions!$A$8:$A$12,0)),IF(P4315="181-365d",INDEX(Assumptions!$G$8:$G$12,MATCH(B4315,Assumptions!$A$8:$A$12,0)),INDEX(Assumptions!$H$8:$H$12,MATCH(B4315,Assumptions!$A$8:$A$12,0)))))</f>
        <v>0.1</v>
      </c>
      <c r="R4315" s="14">
        <f t="shared" ca="1" si="474"/>
        <v>19761232.046400007</v>
      </c>
      <c r="S4315" s="14">
        <f t="shared" si="475"/>
        <v>0</v>
      </c>
      <c r="T4315" s="11" t="s">
        <v>39</v>
      </c>
      <c r="U4315" s="18" t="s">
        <v>36</v>
      </c>
    </row>
    <row r="4316" spans="1:21" ht="15" customHeight="1" x14ac:dyDescent="0.15">
      <c r="A4316" s="10" t="s">
        <v>4364</v>
      </c>
      <c r="B4316" s="11" t="s">
        <v>31</v>
      </c>
      <c r="C4316" s="11" t="s">
        <v>63</v>
      </c>
      <c r="D4316" s="12">
        <v>45747</v>
      </c>
      <c r="E4316" s="11">
        <v>2589</v>
      </c>
      <c r="F4316" s="11" t="s">
        <v>33</v>
      </c>
      <c r="G4316" s="13">
        <v>1713.58</v>
      </c>
      <c r="H4316" s="14">
        <f t="shared" si="469"/>
        <v>4436458.62</v>
      </c>
      <c r="I4316" s="14">
        <f>IF(F4316="GHS",H4316,H4316*Assumptions!$B$4)</f>
        <v>4436458.62</v>
      </c>
      <c r="J4316" s="15" t="str">
        <f>INDEX(Assumptions!$B$8:$B$12,MATCH(B4316,Assumptions!$A$8:$A$12,0))</f>
        <v>Weighted Average</v>
      </c>
      <c r="K4316" s="16">
        <f>G4316/(1-INDEX(Assumptions!$D$8:$D$12,MATCH(B4316,Assumptions!$A$8:$A$12,0)))</f>
        <v>2379.9722222222222</v>
      </c>
      <c r="L4316" s="16">
        <f t="shared" si="470"/>
        <v>51.407399999999996</v>
      </c>
      <c r="M4316" s="16">
        <f t="shared" si="471"/>
        <v>118.99861111111112</v>
      </c>
      <c r="N4316" s="14">
        <f>E4316*(K4316-L4316-M4316)*IF(F4316="GHS",1,Assumptions!$B$4)</f>
        <v>5720566.9205666659</v>
      </c>
      <c r="O4316" s="15">
        <f t="shared" ca="1" si="472"/>
        <v>539</v>
      </c>
      <c r="P4316" s="15" t="str">
        <f t="shared" ca="1" si="473"/>
        <v>365d+</v>
      </c>
      <c r="Q4316" s="17">
        <f ca="1">IF(P4316="0-90d",0,IF(P4316="91-180d",INDEX(Assumptions!$F$8:$F$12,MATCH(B4316,Assumptions!$A$8:$A$12,0)),IF(P4316="181-365d",INDEX(Assumptions!$G$8:$G$12,MATCH(B4316,Assumptions!$A$8:$A$12,0)),INDEX(Assumptions!$H$8:$H$12,MATCH(B4316,Assumptions!$A$8:$A$12,0)))))</f>
        <v>0.6</v>
      </c>
      <c r="R4316" s="14">
        <f t="shared" ca="1" si="474"/>
        <v>2661875.1719999998</v>
      </c>
      <c r="S4316" s="14">
        <f t="shared" ca="1" si="475"/>
        <v>1774583.4480000003</v>
      </c>
      <c r="T4316" s="11" t="s">
        <v>25</v>
      </c>
      <c r="U4316" s="18" t="s">
        <v>26</v>
      </c>
    </row>
    <row r="4317" spans="1:21" ht="15" customHeight="1" x14ac:dyDescent="0.15">
      <c r="A4317" s="10" t="s">
        <v>4365</v>
      </c>
      <c r="B4317" s="11" t="s">
        <v>31</v>
      </c>
      <c r="C4317" s="11" t="s">
        <v>63</v>
      </c>
      <c r="D4317" s="12">
        <v>46068</v>
      </c>
      <c r="E4317" s="11">
        <v>1864</v>
      </c>
      <c r="F4317" s="11" t="s">
        <v>33</v>
      </c>
      <c r="G4317" s="13">
        <v>2787.2</v>
      </c>
      <c r="H4317" s="14">
        <f t="shared" si="469"/>
        <v>5195340.8</v>
      </c>
      <c r="I4317" s="14">
        <f>IF(F4317="GHS",H4317,H4317*Assumptions!$B$4)</f>
        <v>5195340.8</v>
      </c>
      <c r="J4317" s="15" t="str">
        <f>INDEX(Assumptions!$B$8:$B$12,MATCH(B4317,Assumptions!$A$8:$A$12,0))</f>
        <v>Weighted Average</v>
      </c>
      <c r="K4317" s="16">
        <f>G4317/(1-INDEX(Assumptions!$D$8:$D$12,MATCH(B4317,Assumptions!$A$8:$A$12,0)))</f>
        <v>3871.1111111111109</v>
      </c>
      <c r="L4317" s="16">
        <f t="shared" si="470"/>
        <v>83.615999999999985</v>
      </c>
      <c r="M4317" s="16">
        <f t="shared" si="471"/>
        <v>193.55555555555554</v>
      </c>
      <c r="N4317" s="14">
        <f>E4317*(K4317-L4317-M4317)*IF(F4317="GHS",1,Assumptions!$B$4)</f>
        <v>6699103.3315555546</v>
      </c>
      <c r="O4317" s="15">
        <f t="shared" ca="1" si="472"/>
        <v>218</v>
      </c>
      <c r="P4317" s="15" t="str">
        <f t="shared" ca="1" si="473"/>
        <v>181-365d</v>
      </c>
      <c r="Q4317" s="17">
        <f ca="1">IF(P4317="0-90d",0,IF(P4317="91-180d",INDEX(Assumptions!$F$8:$F$12,MATCH(B4317,Assumptions!$A$8:$A$12,0)),IF(P4317="181-365d",INDEX(Assumptions!$G$8:$G$12,MATCH(B4317,Assumptions!$A$8:$A$12,0)),INDEX(Assumptions!$H$8:$H$12,MATCH(B4317,Assumptions!$A$8:$A$12,0)))))</f>
        <v>0.2</v>
      </c>
      <c r="R4317" s="14">
        <f t="shared" ca="1" si="474"/>
        <v>1039068.16</v>
      </c>
      <c r="S4317" s="14">
        <f t="shared" ca="1" si="475"/>
        <v>4156272.6399999997</v>
      </c>
      <c r="T4317" s="11" t="s">
        <v>25</v>
      </c>
      <c r="U4317" s="18" t="s">
        <v>26</v>
      </c>
    </row>
    <row r="4318" spans="1:21" ht="15" customHeight="1" x14ac:dyDescent="0.15">
      <c r="A4318" s="10" t="s">
        <v>4366</v>
      </c>
      <c r="B4318" s="11" t="s">
        <v>46</v>
      </c>
      <c r="C4318" s="11" t="s">
        <v>47</v>
      </c>
      <c r="D4318" s="12">
        <v>46074</v>
      </c>
      <c r="E4318" s="11">
        <v>2813</v>
      </c>
      <c r="F4318" s="11" t="s">
        <v>33</v>
      </c>
      <c r="G4318" s="13">
        <v>639531.34</v>
      </c>
      <c r="H4318" s="14">
        <f t="shared" si="469"/>
        <v>1799001659.4199998</v>
      </c>
      <c r="I4318" s="14">
        <f>IF(F4318="GHS",H4318,H4318*Assumptions!$B$4)</f>
        <v>1799001659.4199998</v>
      </c>
      <c r="J4318" s="15" t="str">
        <f>INDEX(Assumptions!$B$8:$B$12,MATCH(B4318,Assumptions!$A$8:$A$12,0))</f>
        <v>Specific Identification</v>
      </c>
      <c r="K4318" s="16">
        <f>G4318/(1-INDEX(Assumptions!$D$8:$D$12,MATCH(B4318,Assumptions!$A$8:$A$12,0)))</f>
        <v>819911.97435897426</v>
      </c>
      <c r="L4318" s="16">
        <f t="shared" si="470"/>
        <v>19185.940199999997</v>
      </c>
      <c r="M4318" s="16">
        <f t="shared" si="471"/>
        <v>40995.598717948713</v>
      </c>
      <c r="N4318" s="14">
        <f>E4318*(K4318-L4318-M4318)*IF(F4318="GHS",1,Assumptions!$B$4)</f>
        <v>2137121714.8956048</v>
      </c>
      <c r="O4318" s="15">
        <f t="shared" ca="1" si="472"/>
        <v>212</v>
      </c>
      <c r="P4318" s="15" t="str">
        <f t="shared" ca="1" si="473"/>
        <v>181-365d</v>
      </c>
      <c r="Q4318" s="17">
        <f ca="1">IF(P4318="0-90d",0,IF(P4318="91-180d",INDEX(Assumptions!$F$8:$F$12,MATCH(B4318,Assumptions!$A$8:$A$12,0)),IF(P4318="181-365d",INDEX(Assumptions!$G$8:$G$12,MATCH(B4318,Assumptions!$A$8:$A$12,0)),INDEX(Assumptions!$H$8:$H$12,MATCH(B4318,Assumptions!$A$8:$A$12,0)))))</f>
        <v>0.05</v>
      </c>
      <c r="R4318" s="14">
        <f t="shared" ca="1" si="474"/>
        <v>89950082.971000001</v>
      </c>
      <c r="S4318" s="14">
        <f t="shared" ca="1" si="475"/>
        <v>1709051576.4489999</v>
      </c>
      <c r="T4318" s="11" t="s">
        <v>25</v>
      </c>
      <c r="U4318" s="18" t="s">
        <v>26</v>
      </c>
    </row>
    <row r="4319" spans="1:21" ht="15" customHeight="1" x14ac:dyDescent="0.15">
      <c r="A4319" s="10" t="s">
        <v>4367</v>
      </c>
      <c r="B4319" s="11" t="s">
        <v>46</v>
      </c>
      <c r="C4319" s="11" t="s">
        <v>119</v>
      </c>
      <c r="D4319" s="12">
        <v>46058</v>
      </c>
      <c r="E4319" s="11">
        <v>748</v>
      </c>
      <c r="F4319" s="11" t="s">
        <v>33</v>
      </c>
      <c r="G4319" s="13">
        <v>510897.01</v>
      </c>
      <c r="H4319" s="14">
        <f t="shared" si="469"/>
        <v>382150963.48000002</v>
      </c>
      <c r="I4319" s="14">
        <f>IF(F4319="GHS",H4319,H4319*Assumptions!$B$4)</f>
        <v>382150963.48000002</v>
      </c>
      <c r="J4319" s="15" t="str">
        <f>INDEX(Assumptions!$B$8:$B$12,MATCH(B4319,Assumptions!$A$8:$A$12,0))</f>
        <v>Specific Identification</v>
      </c>
      <c r="K4319" s="16">
        <f>G4319/(1-INDEX(Assumptions!$D$8:$D$12,MATCH(B4319,Assumptions!$A$8:$A$12,0)))</f>
        <v>654996.16666666663</v>
      </c>
      <c r="L4319" s="16">
        <f t="shared" si="470"/>
        <v>15326.9103</v>
      </c>
      <c r="M4319" s="16">
        <f t="shared" si="471"/>
        <v>32749.808333333334</v>
      </c>
      <c r="N4319" s="14">
        <f>E4319*(K4319-L4319-M4319)*IF(F4319="GHS",1,Assumptions!$B$4)</f>
        <v>453975747.12893331</v>
      </c>
      <c r="O4319" s="15">
        <f t="shared" ca="1" si="472"/>
        <v>228</v>
      </c>
      <c r="P4319" s="15" t="str">
        <f t="shared" ca="1" si="473"/>
        <v>181-365d</v>
      </c>
      <c r="Q4319" s="17">
        <f ca="1">IF(P4319="0-90d",0,IF(P4319="91-180d",INDEX(Assumptions!$F$8:$F$12,MATCH(B4319,Assumptions!$A$8:$A$12,0)),IF(P4319="181-365d",INDEX(Assumptions!$G$8:$G$12,MATCH(B4319,Assumptions!$A$8:$A$12,0)),INDEX(Assumptions!$H$8:$H$12,MATCH(B4319,Assumptions!$A$8:$A$12,0)))))</f>
        <v>0.05</v>
      </c>
      <c r="R4319" s="14">
        <f t="shared" ca="1" si="474"/>
        <v>19107548.174000002</v>
      </c>
      <c r="S4319" s="14">
        <f t="shared" ca="1" si="475"/>
        <v>363043415.30599999</v>
      </c>
      <c r="T4319" s="11" t="s">
        <v>25</v>
      </c>
      <c r="U4319" s="18" t="s">
        <v>36</v>
      </c>
    </row>
    <row r="4320" spans="1:21" ht="15" customHeight="1" x14ac:dyDescent="0.15">
      <c r="A4320" s="10" t="s">
        <v>4368</v>
      </c>
      <c r="B4320" s="11" t="s">
        <v>46</v>
      </c>
      <c r="C4320" s="11" t="s">
        <v>52</v>
      </c>
      <c r="D4320" s="12">
        <v>46226</v>
      </c>
      <c r="E4320" s="11">
        <v>3801</v>
      </c>
      <c r="F4320" s="11" t="s">
        <v>33</v>
      </c>
      <c r="G4320" s="13">
        <v>557887.06999999995</v>
      </c>
      <c r="H4320" s="14">
        <f t="shared" si="469"/>
        <v>2120528753.0699997</v>
      </c>
      <c r="I4320" s="14">
        <f>IF(F4320="GHS",H4320,H4320*Assumptions!$B$4)</f>
        <v>2120528753.0699997</v>
      </c>
      <c r="J4320" s="15" t="str">
        <f>INDEX(Assumptions!$B$8:$B$12,MATCH(B4320,Assumptions!$A$8:$A$12,0))</f>
        <v>Specific Identification</v>
      </c>
      <c r="K4320" s="16">
        <f>G4320/(1-INDEX(Assumptions!$D$8:$D$12,MATCH(B4320,Assumptions!$A$8:$A$12,0)))</f>
        <v>715239.83333333326</v>
      </c>
      <c r="L4320" s="16">
        <f t="shared" si="470"/>
        <v>16736.612099999998</v>
      </c>
      <c r="M4320" s="16">
        <f t="shared" si="471"/>
        <v>35761.991666666661</v>
      </c>
      <c r="N4320" s="14">
        <f>E4320*(K4320-L4320-M4320)*IF(F4320="GHS",1,Assumptions!$B$4)</f>
        <v>2519079413.5828996</v>
      </c>
      <c r="O4320" s="15">
        <f t="shared" ca="1" si="472"/>
        <v>60</v>
      </c>
      <c r="P4320" s="15" t="str">
        <f t="shared" ca="1" si="473"/>
        <v>0-90d</v>
      </c>
      <c r="Q4320" s="17">
        <f ca="1">IF(P4320="0-90d",0,IF(P4320="91-180d",INDEX(Assumptions!$F$8:$F$12,MATCH(B4320,Assumptions!$A$8:$A$12,0)),IF(P4320="181-365d",INDEX(Assumptions!$G$8:$G$12,MATCH(B4320,Assumptions!$A$8:$A$12,0)),INDEX(Assumptions!$H$8:$H$12,MATCH(B4320,Assumptions!$A$8:$A$12,0)))))</f>
        <v>0</v>
      </c>
      <c r="R4320" s="14">
        <f t="shared" ca="1" si="474"/>
        <v>0</v>
      </c>
      <c r="S4320" s="14">
        <f t="shared" ca="1" si="475"/>
        <v>2120528753.0699997</v>
      </c>
      <c r="T4320" s="11" t="s">
        <v>25</v>
      </c>
      <c r="U4320" s="18" t="s">
        <v>26</v>
      </c>
    </row>
    <row r="4321" spans="1:21" ht="15" customHeight="1" x14ac:dyDescent="0.15">
      <c r="A4321" s="10" t="s">
        <v>4369</v>
      </c>
      <c r="B4321" s="11" t="s">
        <v>28</v>
      </c>
      <c r="C4321" s="11" t="s">
        <v>29</v>
      </c>
      <c r="D4321" s="12">
        <v>45950</v>
      </c>
      <c r="E4321" s="11">
        <v>2171</v>
      </c>
      <c r="F4321" s="11" t="s">
        <v>24</v>
      </c>
      <c r="G4321" s="13">
        <v>2146</v>
      </c>
      <c r="H4321" s="14">
        <f t="shared" si="469"/>
        <v>4658966</v>
      </c>
      <c r="I4321" s="14">
        <f>IF(F4321="GHS",H4321,H4321*Assumptions!$B$4)</f>
        <v>50316832.800000004</v>
      </c>
      <c r="J4321" s="15" t="str">
        <f>INDEX(Assumptions!$B$8:$B$12,MATCH(B4321,Assumptions!$A$8:$A$12,0))</f>
        <v>Fair Value Less Costs to Sell</v>
      </c>
      <c r="K4321" s="16">
        <f>G4321/(1-INDEX(Assumptions!$D$8:$D$12,MATCH(B4321,Assumptions!$A$8:$A$12,0)))</f>
        <v>2438.6363636363635</v>
      </c>
      <c r="L4321" s="16">
        <f t="shared" si="470"/>
        <v>64.38</v>
      </c>
      <c r="M4321" s="16">
        <f t="shared" si="471"/>
        <v>121.93181818181819</v>
      </c>
      <c r="N4321" s="14">
        <f>E4321*(K4321-L4321-M4321)*IF(F4321="GHS",1,Assumptions!$B$4)</f>
        <v>52809803.152363636</v>
      </c>
      <c r="O4321" s="15">
        <f t="shared" ca="1" si="472"/>
        <v>336</v>
      </c>
      <c r="P4321" s="15" t="str">
        <f t="shared" ca="1" si="473"/>
        <v>181-365d</v>
      </c>
      <c r="Q4321" s="17">
        <f ca="1">IF(P4321="0-90d",0,IF(P4321="91-180d",INDEX(Assumptions!$F$8:$F$12,MATCH(B4321,Assumptions!$A$8:$A$12,0)),IF(P4321="181-365d",INDEX(Assumptions!$G$8:$G$12,MATCH(B4321,Assumptions!$A$8:$A$12,0)),INDEX(Assumptions!$H$8:$H$12,MATCH(B4321,Assumptions!$A$8:$A$12,0)))))</f>
        <v>0.1</v>
      </c>
      <c r="R4321" s="14">
        <f t="shared" ca="1" si="474"/>
        <v>5031683.28</v>
      </c>
      <c r="S4321" s="14">
        <f t="shared" ca="1" si="475"/>
        <v>45285149.520000003</v>
      </c>
      <c r="T4321" s="11" t="s">
        <v>25</v>
      </c>
      <c r="U4321" s="18" t="s">
        <v>26</v>
      </c>
    </row>
    <row r="4322" spans="1:21" ht="15" customHeight="1" x14ac:dyDescent="0.15">
      <c r="A4322" s="10" t="s">
        <v>4370</v>
      </c>
      <c r="B4322" s="11" t="s">
        <v>31</v>
      </c>
      <c r="C4322" s="11" t="s">
        <v>63</v>
      </c>
      <c r="D4322" s="12">
        <v>45896</v>
      </c>
      <c r="E4322" s="11">
        <v>2317</v>
      </c>
      <c r="F4322" s="11" t="s">
        <v>33</v>
      </c>
      <c r="G4322" s="13">
        <v>1946.08</v>
      </c>
      <c r="H4322" s="14">
        <f t="shared" si="469"/>
        <v>4509067.3599999994</v>
      </c>
      <c r="I4322" s="14">
        <f>IF(F4322="GHS",H4322,H4322*Assumptions!$B$4)</f>
        <v>4509067.3599999994</v>
      </c>
      <c r="J4322" s="15" t="str">
        <f>INDEX(Assumptions!$B$8:$B$12,MATCH(B4322,Assumptions!$A$8:$A$12,0))</f>
        <v>Weighted Average</v>
      </c>
      <c r="K4322" s="16">
        <f>G4322/(1-INDEX(Assumptions!$D$8:$D$12,MATCH(B4322,Assumptions!$A$8:$A$12,0)))</f>
        <v>2702.8888888888887</v>
      </c>
      <c r="L4322" s="16">
        <f t="shared" si="470"/>
        <v>58.382399999999997</v>
      </c>
      <c r="M4322" s="16">
        <f t="shared" si="471"/>
        <v>135.14444444444445</v>
      </c>
      <c r="N4322" s="14">
        <f>E4322*(K4322-L4322-M4322)*IF(F4322="GHS",1,Assumptions!$B$4)</f>
        <v>5814191.8569777766</v>
      </c>
      <c r="O4322" s="15">
        <f t="shared" ca="1" si="472"/>
        <v>390</v>
      </c>
      <c r="P4322" s="15" t="str">
        <f t="shared" ca="1" si="473"/>
        <v>365d+</v>
      </c>
      <c r="Q4322" s="17">
        <f ca="1">IF(P4322="0-90d",0,IF(P4322="91-180d",INDEX(Assumptions!$F$8:$F$12,MATCH(B4322,Assumptions!$A$8:$A$12,0)),IF(P4322="181-365d",INDEX(Assumptions!$G$8:$G$12,MATCH(B4322,Assumptions!$A$8:$A$12,0)),INDEX(Assumptions!$H$8:$H$12,MATCH(B4322,Assumptions!$A$8:$A$12,0)))))</f>
        <v>0.6</v>
      </c>
      <c r="R4322" s="14">
        <f t="shared" ca="1" si="474"/>
        <v>2705440.4159999997</v>
      </c>
      <c r="S4322" s="14">
        <f t="shared" ca="1" si="475"/>
        <v>1803626.9439999997</v>
      </c>
      <c r="T4322" s="11" t="s">
        <v>25</v>
      </c>
      <c r="U4322" s="18" t="s">
        <v>26</v>
      </c>
    </row>
    <row r="4323" spans="1:21" ht="15" customHeight="1" x14ac:dyDescent="0.15">
      <c r="A4323" s="10" t="s">
        <v>4371</v>
      </c>
      <c r="B4323" s="11" t="s">
        <v>41</v>
      </c>
      <c r="C4323" s="11" t="s">
        <v>115</v>
      </c>
      <c r="D4323" s="12">
        <v>46031</v>
      </c>
      <c r="E4323" s="11">
        <v>3661</v>
      </c>
      <c r="F4323" s="11" t="s">
        <v>33</v>
      </c>
      <c r="G4323" s="13">
        <v>329.73</v>
      </c>
      <c r="H4323" s="14">
        <f t="shared" si="469"/>
        <v>1207141.53</v>
      </c>
      <c r="I4323" s="14">
        <f>IF(F4323="GHS",H4323,H4323*Assumptions!$B$4)</f>
        <v>1207141.53</v>
      </c>
      <c r="J4323" s="15" t="str">
        <f>INDEX(Assumptions!$B$8:$B$12,MATCH(B4323,Assumptions!$A$8:$A$12,0))</f>
        <v>Weighted Average</v>
      </c>
      <c r="K4323" s="16">
        <f>G4323/(1-INDEX(Assumptions!$D$8:$D$12,MATCH(B4323,Assumptions!$A$8:$A$12,0)))</f>
        <v>507.27692307692308</v>
      </c>
      <c r="L4323" s="16">
        <f t="shared" si="470"/>
        <v>9.8918999999999997</v>
      </c>
      <c r="M4323" s="16">
        <f t="shared" si="471"/>
        <v>25.363846153846154</v>
      </c>
      <c r="N4323" s="14">
        <f>E4323*(K4323-L4323-M4323)*IF(F4323="GHS",1,Assumptions!$B$4)</f>
        <v>1728069.5287153844</v>
      </c>
      <c r="O4323" s="15">
        <f t="shared" ca="1" si="472"/>
        <v>255</v>
      </c>
      <c r="P4323" s="15" t="str">
        <f t="shared" ca="1" si="473"/>
        <v>181-365d</v>
      </c>
      <c r="Q4323" s="17">
        <f ca="1">IF(P4323="0-90d",0,IF(P4323="91-180d",INDEX(Assumptions!$F$8:$F$12,MATCH(B4323,Assumptions!$A$8:$A$12,0)),IF(P4323="181-365d",INDEX(Assumptions!$G$8:$G$12,MATCH(B4323,Assumptions!$A$8:$A$12,0)),INDEX(Assumptions!$H$8:$H$12,MATCH(B4323,Assumptions!$A$8:$A$12,0)))))</f>
        <v>0.35</v>
      </c>
      <c r="R4323" s="14">
        <f t="shared" ca="1" si="474"/>
        <v>422499.5355</v>
      </c>
      <c r="S4323" s="14">
        <f t="shared" ca="1" si="475"/>
        <v>784641.99450000003</v>
      </c>
      <c r="T4323" s="11" t="s">
        <v>25</v>
      </c>
      <c r="U4323" s="18" t="s">
        <v>26</v>
      </c>
    </row>
    <row r="4324" spans="1:21" ht="15" customHeight="1" x14ac:dyDescent="0.15">
      <c r="A4324" s="10" t="s">
        <v>4372</v>
      </c>
      <c r="B4324" s="11" t="s">
        <v>46</v>
      </c>
      <c r="C4324" s="11" t="s">
        <v>52</v>
      </c>
      <c r="D4324" s="12">
        <v>46103</v>
      </c>
      <c r="E4324" s="11">
        <v>3240</v>
      </c>
      <c r="F4324" s="11" t="s">
        <v>33</v>
      </c>
      <c r="G4324" s="13">
        <v>535453.62</v>
      </c>
      <c r="H4324" s="14">
        <f t="shared" si="469"/>
        <v>1734869728.8</v>
      </c>
      <c r="I4324" s="14">
        <f>IF(F4324="GHS",H4324,H4324*Assumptions!$B$4)</f>
        <v>1734869728.8</v>
      </c>
      <c r="J4324" s="15" t="str">
        <f>INDEX(Assumptions!$B$8:$B$12,MATCH(B4324,Assumptions!$A$8:$A$12,0))</f>
        <v>Specific Identification</v>
      </c>
      <c r="K4324" s="16">
        <f>G4324/(1-INDEX(Assumptions!$D$8:$D$12,MATCH(B4324,Assumptions!$A$8:$A$12,0)))</f>
        <v>686479</v>
      </c>
      <c r="L4324" s="16">
        <f t="shared" si="470"/>
        <v>16063.6086</v>
      </c>
      <c r="M4324" s="16">
        <f t="shared" si="471"/>
        <v>34323.950000000004</v>
      </c>
      <c r="N4324" s="14">
        <f>E4324*(K4324-L4324-M4324)*IF(F4324="GHS",1,Assumptions!$B$4)</f>
        <v>2060936270.1359999</v>
      </c>
      <c r="O4324" s="15">
        <f t="shared" ca="1" si="472"/>
        <v>183</v>
      </c>
      <c r="P4324" s="15" t="str">
        <f t="shared" ca="1" si="473"/>
        <v>181-365d</v>
      </c>
      <c r="Q4324" s="17">
        <f ca="1">IF(P4324="0-90d",0,IF(P4324="91-180d",INDEX(Assumptions!$F$8:$F$12,MATCH(B4324,Assumptions!$A$8:$A$12,0)),IF(P4324="181-365d",INDEX(Assumptions!$G$8:$G$12,MATCH(B4324,Assumptions!$A$8:$A$12,0)),INDEX(Assumptions!$H$8:$H$12,MATCH(B4324,Assumptions!$A$8:$A$12,0)))))</f>
        <v>0.05</v>
      </c>
      <c r="R4324" s="14">
        <f t="shared" ca="1" si="474"/>
        <v>86743486.439999998</v>
      </c>
      <c r="S4324" s="14">
        <f t="shared" si="475"/>
        <v>0</v>
      </c>
      <c r="T4324" s="11" t="s">
        <v>39</v>
      </c>
      <c r="U4324" s="18" t="s">
        <v>26</v>
      </c>
    </row>
    <row r="4325" spans="1:21" ht="15" customHeight="1" x14ac:dyDescent="0.15">
      <c r="A4325" s="10" t="s">
        <v>4373</v>
      </c>
      <c r="B4325" s="11" t="s">
        <v>22</v>
      </c>
      <c r="C4325" s="11" t="s">
        <v>61</v>
      </c>
      <c r="D4325" s="12">
        <v>45849</v>
      </c>
      <c r="E4325" s="11">
        <v>1898</v>
      </c>
      <c r="F4325" s="11" t="s">
        <v>24</v>
      </c>
      <c r="G4325" s="13">
        <v>25025.73</v>
      </c>
      <c r="H4325" s="14">
        <f t="shared" si="469"/>
        <v>47498835.539999999</v>
      </c>
      <c r="I4325" s="14">
        <f>IF(F4325="GHS",H4325,H4325*Assumptions!$B$4)</f>
        <v>512987423.83200002</v>
      </c>
      <c r="J4325" s="15" t="str">
        <f>INDEX(Assumptions!$B$8:$B$12,MATCH(B4325,Assumptions!$A$8:$A$12,0))</f>
        <v>FIFO</v>
      </c>
      <c r="K4325" s="16">
        <f>G4325/(1-INDEX(Assumptions!$D$8:$D$12,MATCH(B4325,Assumptions!$A$8:$A$12,0)))</f>
        <v>30519.182926829264</v>
      </c>
      <c r="L4325" s="16">
        <f t="shared" si="470"/>
        <v>750.77189999999996</v>
      </c>
      <c r="M4325" s="16">
        <f t="shared" si="471"/>
        <v>1525.9591463414633</v>
      </c>
      <c r="N4325" s="14">
        <f>E4325*(K4325-L4325-M4325)*IF(F4325="GHS",1,Assumptions!$B$4)</f>
        <v>578925075.62699127</v>
      </c>
      <c r="O4325" s="15">
        <f t="shared" ca="1" si="472"/>
        <v>437</v>
      </c>
      <c r="P4325" s="15" t="str">
        <f t="shared" ca="1" si="473"/>
        <v>365d+</v>
      </c>
      <c r="Q4325" s="17">
        <f ca="1">IF(P4325="0-90d",0,IF(P4325="91-180d",INDEX(Assumptions!$F$8:$F$12,MATCH(B4325,Assumptions!$A$8:$A$12,0)),IF(P4325="181-365d",INDEX(Assumptions!$G$8:$G$12,MATCH(B4325,Assumptions!$A$8:$A$12,0)),INDEX(Assumptions!$H$8:$H$12,MATCH(B4325,Assumptions!$A$8:$A$12,0)))))</f>
        <v>0.5</v>
      </c>
      <c r="R4325" s="14">
        <f t="shared" ca="1" si="474"/>
        <v>256493711.91600001</v>
      </c>
      <c r="S4325" s="14">
        <f t="shared" ca="1" si="475"/>
        <v>256493711.91600001</v>
      </c>
      <c r="T4325" s="11" t="s">
        <v>25</v>
      </c>
      <c r="U4325" s="18" t="s">
        <v>36</v>
      </c>
    </row>
    <row r="4326" spans="1:21" ht="15" customHeight="1" x14ac:dyDescent="0.15">
      <c r="A4326" s="10" t="s">
        <v>4374</v>
      </c>
      <c r="B4326" s="11" t="s">
        <v>22</v>
      </c>
      <c r="C4326" s="11" t="s">
        <v>81</v>
      </c>
      <c r="D4326" s="12">
        <v>46060</v>
      </c>
      <c r="E4326" s="11">
        <v>4154</v>
      </c>
      <c r="F4326" s="11" t="s">
        <v>24</v>
      </c>
      <c r="G4326" s="13">
        <v>36733.089999999997</v>
      </c>
      <c r="H4326" s="14">
        <f t="shared" si="469"/>
        <v>152589255.85999998</v>
      </c>
      <c r="I4326" s="14">
        <f>IF(F4326="GHS",H4326,H4326*Assumptions!$B$4)</f>
        <v>1647963963.2879999</v>
      </c>
      <c r="J4326" s="15" t="str">
        <f>INDEX(Assumptions!$B$8:$B$12,MATCH(B4326,Assumptions!$A$8:$A$12,0))</f>
        <v>FIFO</v>
      </c>
      <c r="K4326" s="16">
        <f>G4326/(1-INDEX(Assumptions!$D$8:$D$12,MATCH(B4326,Assumptions!$A$8:$A$12,0)))</f>
        <v>44796.451219512186</v>
      </c>
      <c r="L4326" s="16">
        <f t="shared" si="470"/>
        <v>1101.9926999999998</v>
      </c>
      <c r="M4326" s="16">
        <f t="shared" si="471"/>
        <v>2239.8225609756096</v>
      </c>
      <c r="N4326" s="14">
        <f>E4326*(K4326-L4326-M4326)*IF(F4326="GHS",1,Assumptions!$B$4)</f>
        <v>1859787623.9350181</v>
      </c>
      <c r="O4326" s="15">
        <f t="shared" ca="1" si="472"/>
        <v>226</v>
      </c>
      <c r="P4326" s="15" t="str">
        <f t="shared" ca="1" si="473"/>
        <v>181-365d</v>
      </c>
      <c r="Q4326" s="17">
        <f ca="1">IF(P4326="0-90d",0,IF(P4326="91-180d",INDEX(Assumptions!$F$8:$F$12,MATCH(B4326,Assumptions!$A$8:$A$12,0)),IF(P4326="181-365d",INDEX(Assumptions!$G$8:$G$12,MATCH(B4326,Assumptions!$A$8:$A$12,0)),INDEX(Assumptions!$H$8:$H$12,MATCH(B4326,Assumptions!$A$8:$A$12,0)))))</f>
        <v>0.15</v>
      </c>
      <c r="R4326" s="14">
        <f t="shared" ca="1" si="474"/>
        <v>247194594.49319997</v>
      </c>
      <c r="S4326" s="14">
        <f t="shared" ca="1" si="475"/>
        <v>1400769368.7947998</v>
      </c>
      <c r="T4326" s="11" t="s">
        <v>25</v>
      </c>
      <c r="U4326" s="18" t="s">
        <v>26</v>
      </c>
    </row>
    <row r="4327" spans="1:21" ht="15" customHeight="1" x14ac:dyDescent="0.15">
      <c r="A4327" s="10" t="s">
        <v>4375</v>
      </c>
      <c r="B4327" s="11" t="s">
        <v>28</v>
      </c>
      <c r="C4327" s="11" t="s">
        <v>29</v>
      </c>
      <c r="D4327" s="12">
        <v>45888</v>
      </c>
      <c r="E4327" s="11">
        <v>607</v>
      </c>
      <c r="F4327" s="11" t="s">
        <v>24</v>
      </c>
      <c r="G4327" s="13">
        <v>4910.26</v>
      </c>
      <c r="H4327" s="14">
        <f t="shared" si="469"/>
        <v>2980527.8200000003</v>
      </c>
      <c r="I4327" s="14">
        <f>IF(F4327="GHS",H4327,H4327*Assumptions!$B$4)</f>
        <v>32189700.456000004</v>
      </c>
      <c r="J4327" s="15" t="str">
        <f>INDEX(Assumptions!$B$8:$B$12,MATCH(B4327,Assumptions!$A$8:$A$12,0))</f>
        <v>Fair Value Less Costs to Sell</v>
      </c>
      <c r="K4327" s="16">
        <f>G4327/(1-INDEX(Assumptions!$D$8:$D$12,MATCH(B4327,Assumptions!$A$8:$A$12,0)))</f>
        <v>5579.840909090909</v>
      </c>
      <c r="L4327" s="16">
        <f t="shared" si="470"/>
        <v>147.30780000000001</v>
      </c>
      <c r="M4327" s="16">
        <f t="shared" si="471"/>
        <v>278.99204545454546</v>
      </c>
      <c r="N4327" s="14">
        <f>E4327*(K4327-L4327-M4327)*IF(F4327="GHS",1,Assumptions!$B$4)</f>
        <v>33784553.796774551</v>
      </c>
      <c r="O4327" s="15">
        <f t="shared" ca="1" si="472"/>
        <v>398</v>
      </c>
      <c r="P4327" s="15" t="str">
        <f t="shared" ca="1" si="473"/>
        <v>365d+</v>
      </c>
      <c r="Q4327" s="17">
        <f ca="1">IF(P4327="0-90d",0,IF(P4327="91-180d",INDEX(Assumptions!$F$8:$F$12,MATCH(B4327,Assumptions!$A$8:$A$12,0)),IF(P4327="181-365d",INDEX(Assumptions!$G$8:$G$12,MATCH(B4327,Assumptions!$A$8:$A$12,0)),INDEX(Assumptions!$H$8:$H$12,MATCH(B4327,Assumptions!$A$8:$A$12,0)))))</f>
        <v>0.4</v>
      </c>
      <c r="R4327" s="14">
        <f t="shared" ca="1" si="474"/>
        <v>12875880.182400003</v>
      </c>
      <c r="S4327" s="14">
        <f t="shared" ca="1" si="475"/>
        <v>19313820.273600001</v>
      </c>
      <c r="T4327" s="11" t="s">
        <v>25</v>
      </c>
      <c r="U4327" s="18" t="s">
        <v>36</v>
      </c>
    </row>
    <row r="4328" spans="1:21" ht="15" customHeight="1" x14ac:dyDescent="0.15">
      <c r="A4328" s="10" t="s">
        <v>4376</v>
      </c>
      <c r="B4328" s="11" t="s">
        <v>22</v>
      </c>
      <c r="C4328" s="11" t="s">
        <v>61</v>
      </c>
      <c r="D4328" s="12">
        <v>45776</v>
      </c>
      <c r="E4328" s="11">
        <v>4843</v>
      </c>
      <c r="F4328" s="11" t="s">
        <v>24</v>
      </c>
      <c r="G4328" s="13">
        <v>21940.07</v>
      </c>
      <c r="H4328" s="14">
        <f t="shared" si="469"/>
        <v>106255759.01000001</v>
      </c>
      <c r="I4328" s="14">
        <f>IF(F4328="GHS",H4328,H4328*Assumptions!$B$4)</f>
        <v>1147562197.3080001</v>
      </c>
      <c r="J4328" s="15" t="str">
        <f>INDEX(Assumptions!$B$8:$B$12,MATCH(B4328,Assumptions!$A$8:$A$12,0))</f>
        <v>FIFO</v>
      </c>
      <c r="K4328" s="16">
        <f>G4328/(1-INDEX(Assumptions!$D$8:$D$12,MATCH(B4328,Assumptions!$A$8:$A$12,0)))</f>
        <v>26756.182926829268</v>
      </c>
      <c r="L4328" s="16">
        <f t="shared" si="470"/>
        <v>658.20209999999997</v>
      </c>
      <c r="M4328" s="16">
        <f t="shared" si="471"/>
        <v>1337.8091463414635</v>
      </c>
      <c r="N4328" s="14">
        <f>E4328*(K4328-L4328-M4328)*IF(F4328="GHS",1,Assumptions!$B$4)</f>
        <v>1295065923.6449065</v>
      </c>
      <c r="O4328" s="15">
        <f t="shared" ca="1" si="472"/>
        <v>510</v>
      </c>
      <c r="P4328" s="15" t="str">
        <f t="shared" ca="1" si="473"/>
        <v>365d+</v>
      </c>
      <c r="Q4328" s="17">
        <f ca="1">IF(P4328="0-90d",0,IF(P4328="91-180d",INDEX(Assumptions!$F$8:$F$12,MATCH(B4328,Assumptions!$A$8:$A$12,0)),IF(P4328="181-365d",INDEX(Assumptions!$G$8:$G$12,MATCH(B4328,Assumptions!$A$8:$A$12,0)),INDEX(Assumptions!$H$8:$H$12,MATCH(B4328,Assumptions!$A$8:$A$12,0)))))</f>
        <v>0.5</v>
      </c>
      <c r="R4328" s="14">
        <f t="shared" ca="1" si="474"/>
        <v>573781098.65400004</v>
      </c>
      <c r="S4328" s="14">
        <f t="shared" ca="1" si="475"/>
        <v>573781098.65400004</v>
      </c>
      <c r="T4328" s="11" t="s">
        <v>25</v>
      </c>
      <c r="U4328" s="18" t="s">
        <v>36</v>
      </c>
    </row>
    <row r="4329" spans="1:21" ht="15" customHeight="1" x14ac:dyDescent="0.15">
      <c r="A4329" s="10" t="s">
        <v>4377</v>
      </c>
      <c r="B4329" s="11" t="s">
        <v>31</v>
      </c>
      <c r="C4329" s="11" t="s">
        <v>76</v>
      </c>
      <c r="D4329" s="12">
        <v>46172</v>
      </c>
      <c r="E4329" s="11">
        <v>1174</v>
      </c>
      <c r="F4329" s="11" t="s">
        <v>33</v>
      </c>
      <c r="G4329" s="13">
        <v>2223.35</v>
      </c>
      <c r="H4329" s="14">
        <f t="shared" si="469"/>
        <v>2610212.9</v>
      </c>
      <c r="I4329" s="14">
        <f>IF(F4329="GHS",H4329,H4329*Assumptions!$B$4)</f>
        <v>2610212.9</v>
      </c>
      <c r="J4329" s="15" t="str">
        <f>INDEX(Assumptions!$B$8:$B$12,MATCH(B4329,Assumptions!$A$8:$A$12,0))</f>
        <v>Weighted Average</v>
      </c>
      <c r="K4329" s="16">
        <f>G4329/(1-INDEX(Assumptions!$D$8:$D$12,MATCH(B4329,Assumptions!$A$8:$A$12,0)))</f>
        <v>3087.9861111111113</v>
      </c>
      <c r="L4329" s="16">
        <f t="shared" si="470"/>
        <v>66.700499999999991</v>
      </c>
      <c r="M4329" s="16">
        <f t="shared" si="471"/>
        <v>154.39930555555557</v>
      </c>
      <c r="N4329" s="14">
        <f>E4329*(K4329-L4329-M4329)*IF(F4329="GHS",1,Assumptions!$B$4)</f>
        <v>3365724.5227222224</v>
      </c>
      <c r="O4329" s="15">
        <f t="shared" ca="1" si="472"/>
        <v>114</v>
      </c>
      <c r="P4329" s="15" t="str">
        <f t="shared" ca="1" si="473"/>
        <v>91-180d</v>
      </c>
      <c r="Q4329" s="17">
        <f ca="1">IF(P4329="0-90d",0,IF(P4329="91-180d",INDEX(Assumptions!$F$8:$F$12,MATCH(B4329,Assumptions!$A$8:$A$12,0)),IF(P4329="181-365d",INDEX(Assumptions!$G$8:$G$12,MATCH(B4329,Assumptions!$A$8:$A$12,0)),INDEX(Assumptions!$H$8:$H$12,MATCH(B4329,Assumptions!$A$8:$A$12,0)))))</f>
        <v>0.05</v>
      </c>
      <c r="R4329" s="14">
        <f t="shared" ca="1" si="474"/>
        <v>130510.645</v>
      </c>
      <c r="S4329" s="14">
        <f t="shared" ca="1" si="475"/>
        <v>2479702.2549999999</v>
      </c>
      <c r="T4329" s="11" t="s">
        <v>25</v>
      </c>
      <c r="U4329" s="18" t="s">
        <v>26</v>
      </c>
    </row>
    <row r="4330" spans="1:21" ht="15" customHeight="1" x14ac:dyDescent="0.15">
      <c r="A4330" s="10" t="s">
        <v>4378</v>
      </c>
      <c r="B4330" s="11" t="s">
        <v>46</v>
      </c>
      <c r="C4330" s="11" t="s">
        <v>52</v>
      </c>
      <c r="D4330" s="12">
        <v>45835</v>
      </c>
      <c r="E4330" s="11">
        <v>1354</v>
      </c>
      <c r="F4330" s="11" t="s">
        <v>33</v>
      </c>
      <c r="G4330" s="13">
        <v>333048.40999999997</v>
      </c>
      <c r="H4330" s="14">
        <f t="shared" si="469"/>
        <v>450947547.13999999</v>
      </c>
      <c r="I4330" s="14">
        <f>IF(F4330="GHS",H4330,H4330*Assumptions!$B$4)</f>
        <v>450947547.13999999</v>
      </c>
      <c r="J4330" s="15" t="str">
        <f>INDEX(Assumptions!$B$8:$B$12,MATCH(B4330,Assumptions!$A$8:$A$12,0))</f>
        <v>Specific Identification</v>
      </c>
      <c r="K4330" s="16">
        <f>G4330/(1-INDEX(Assumptions!$D$8:$D$12,MATCH(B4330,Assumptions!$A$8:$A$12,0)))</f>
        <v>426985.141025641</v>
      </c>
      <c r="L4330" s="16">
        <f t="shared" si="470"/>
        <v>9991.452299999999</v>
      </c>
      <c r="M4330" s="16">
        <f t="shared" si="471"/>
        <v>21349.257051282053</v>
      </c>
      <c r="N4330" s="14">
        <f>E4330*(K4330-L4330-M4330)*IF(F4330="GHS",1,Assumptions!$B$4)</f>
        <v>535702560.487082</v>
      </c>
      <c r="O4330" s="15">
        <f t="shared" ca="1" si="472"/>
        <v>451</v>
      </c>
      <c r="P4330" s="15" t="str">
        <f t="shared" ca="1" si="473"/>
        <v>365d+</v>
      </c>
      <c r="Q4330" s="17">
        <f ca="1">IF(P4330="0-90d",0,IF(P4330="91-180d",INDEX(Assumptions!$F$8:$F$12,MATCH(B4330,Assumptions!$A$8:$A$12,0)),IF(P4330="181-365d",INDEX(Assumptions!$G$8:$G$12,MATCH(B4330,Assumptions!$A$8:$A$12,0)),INDEX(Assumptions!$H$8:$H$12,MATCH(B4330,Assumptions!$A$8:$A$12,0)))))</f>
        <v>0.15</v>
      </c>
      <c r="R4330" s="14">
        <f t="shared" ca="1" si="474"/>
        <v>67642132.070999995</v>
      </c>
      <c r="S4330" s="14">
        <f t="shared" ca="1" si="475"/>
        <v>383305415.06900001</v>
      </c>
      <c r="T4330" s="11" t="s">
        <v>25</v>
      </c>
      <c r="U4330" s="18" t="s">
        <v>26</v>
      </c>
    </row>
    <row r="4331" spans="1:21" ht="15" customHeight="1" x14ac:dyDescent="0.15">
      <c r="A4331" s="10" t="s">
        <v>4379</v>
      </c>
      <c r="B4331" s="11" t="s">
        <v>41</v>
      </c>
      <c r="C4331" s="11" t="s">
        <v>49</v>
      </c>
      <c r="D4331" s="12">
        <v>45807</v>
      </c>
      <c r="E4331" s="11">
        <v>4230</v>
      </c>
      <c r="F4331" s="11" t="s">
        <v>33</v>
      </c>
      <c r="G4331" s="13">
        <v>222.59</v>
      </c>
      <c r="H4331" s="14">
        <f t="shared" si="469"/>
        <v>941555.70000000007</v>
      </c>
      <c r="I4331" s="14">
        <f>IF(F4331="GHS",H4331,H4331*Assumptions!$B$4)</f>
        <v>941555.70000000007</v>
      </c>
      <c r="J4331" s="15" t="str">
        <f>INDEX(Assumptions!$B$8:$B$12,MATCH(B4331,Assumptions!$A$8:$A$12,0))</f>
        <v>Weighted Average</v>
      </c>
      <c r="K4331" s="16">
        <f>G4331/(1-INDEX(Assumptions!$D$8:$D$12,MATCH(B4331,Assumptions!$A$8:$A$12,0)))</f>
        <v>342.44615384615383</v>
      </c>
      <c r="L4331" s="16">
        <f t="shared" si="470"/>
        <v>6.6776999999999997</v>
      </c>
      <c r="M4331" s="16">
        <f t="shared" si="471"/>
        <v>17.122307692307693</v>
      </c>
      <c r="N4331" s="14">
        <f>E4331*(K4331-L4331-M4331)*IF(F4331="GHS",1,Assumptions!$B$4)</f>
        <v>1347873.1982307693</v>
      </c>
      <c r="O4331" s="15">
        <f t="shared" ca="1" si="472"/>
        <v>479</v>
      </c>
      <c r="P4331" s="15" t="str">
        <f t="shared" ca="1" si="473"/>
        <v>365d+</v>
      </c>
      <c r="Q4331" s="17">
        <f ca="1">IF(P4331="0-90d",0,IF(P4331="91-180d",INDEX(Assumptions!$F$8:$F$12,MATCH(B4331,Assumptions!$A$8:$A$12,0)),IF(P4331="181-365d",INDEX(Assumptions!$G$8:$G$12,MATCH(B4331,Assumptions!$A$8:$A$12,0)),INDEX(Assumptions!$H$8:$H$12,MATCH(B4331,Assumptions!$A$8:$A$12,0)))))</f>
        <v>0.8</v>
      </c>
      <c r="R4331" s="14">
        <f t="shared" ca="1" si="474"/>
        <v>753244.56</v>
      </c>
      <c r="S4331" s="14">
        <f t="shared" ca="1" si="475"/>
        <v>188311.14</v>
      </c>
      <c r="T4331" s="11" t="s">
        <v>25</v>
      </c>
      <c r="U4331" s="18" t="s">
        <v>36</v>
      </c>
    </row>
    <row r="4332" spans="1:21" ht="15" customHeight="1" x14ac:dyDescent="0.15">
      <c r="A4332" s="10" t="s">
        <v>4380</v>
      </c>
      <c r="B4332" s="11" t="s">
        <v>46</v>
      </c>
      <c r="C4332" s="11" t="s">
        <v>52</v>
      </c>
      <c r="D4332" s="12">
        <v>46017</v>
      </c>
      <c r="E4332" s="11">
        <v>3127</v>
      </c>
      <c r="F4332" s="11" t="s">
        <v>33</v>
      </c>
      <c r="G4332" s="13">
        <v>438298.22</v>
      </c>
      <c r="H4332" s="14">
        <f t="shared" si="469"/>
        <v>1370558533.9399998</v>
      </c>
      <c r="I4332" s="14">
        <f>IF(F4332="GHS",H4332,H4332*Assumptions!$B$4)</f>
        <v>1370558533.9399998</v>
      </c>
      <c r="J4332" s="15" t="str">
        <f>INDEX(Assumptions!$B$8:$B$12,MATCH(B4332,Assumptions!$A$8:$A$12,0))</f>
        <v>Specific Identification</v>
      </c>
      <c r="K4332" s="16">
        <f>G4332/(1-INDEX(Assumptions!$D$8:$D$12,MATCH(B4332,Assumptions!$A$8:$A$12,0)))</f>
        <v>561920.79487179487</v>
      </c>
      <c r="L4332" s="16">
        <f t="shared" si="470"/>
        <v>13148.946599999999</v>
      </c>
      <c r="M4332" s="16">
        <f t="shared" si="471"/>
        <v>28096.039743589747</v>
      </c>
      <c r="N4332" s="14">
        <f>E4332*(K4332-L4332-M4332)*IF(F4332="GHS",1,Assumptions!$B$4)</f>
        <v>1628153253.2676973</v>
      </c>
      <c r="O4332" s="15">
        <f t="shared" ca="1" si="472"/>
        <v>269</v>
      </c>
      <c r="P4332" s="15" t="str">
        <f t="shared" ca="1" si="473"/>
        <v>181-365d</v>
      </c>
      <c r="Q4332" s="17">
        <f ca="1">IF(P4332="0-90d",0,IF(P4332="91-180d",INDEX(Assumptions!$F$8:$F$12,MATCH(B4332,Assumptions!$A$8:$A$12,0)),IF(P4332="181-365d",INDEX(Assumptions!$G$8:$G$12,MATCH(B4332,Assumptions!$A$8:$A$12,0)),INDEX(Assumptions!$H$8:$H$12,MATCH(B4332,Assumptions!$A$8:$A$12,0)))))</f>
        <v>0.05</v>
      </c>
      <c r="R4332" s="14">
        <f t="shared" ca="1" si="474"/>
        <v>68527926.696999997</v>
      </c>
      <c r="S4332" s="14">
        <f t="shared" ca="1" si="475"/>
        <v>1302030607.2429998</v>
      </c>
      <c r="T4332" s="11" t="s">
        <v>25</v>
      </c>
      <c r="U4332" s="18" t="s">
        <v>26</v>
      </c>
    </row>
    <row r="4333" spans="1:21" ht="15" customHeight="1" x14ac:dyDescent="0.15">
      <c r="A4333" s="10" t="s">
        <v>4381</v>
      </c>
      <c r="B4333" s="11" t="s">
        <v>31</v>
      </c>
      <c r="C4333" s="11" t="s">
        <v>76</v>
      </c>
      <c r="D4333" s="12">
        <v>46159</v>
      </c>
      <c r="E4333" s="11">
        <v>403</v>
      </c>
      <c r="F4333" s="11" t="s">
        <v>33</v>
      </c>
      <c r="G4333" s="13">
        <v>1930.74</v>
      </c>
      <c r="H4333" s="14">
        <f t="shared" si="469"/>
        <v>778088.22</v>
      </c>
      <c r="I4333" s="14">
        <f>IF(F4333="GHS",H4333,H4333*Assumptions!$B$4)</f>
        <v>778088.22</v>
      </c>
      <c r="J4333" s="15" t="str">
        <f>INDEX(Assumptions!$B$8:$B$12,MATCH(B4333,Assumptions!$A$8:$A$12,0))</f>
        <v>Weighted Average</v>
      </c>
      <c r="K4333" s="16">
        <f>G4333/(1-INDEX(Assumptions!$D$8:$D$12,MATCH(B4333,Assumptions!$A$8:$A$12,0)))</f>
        <v>2681.5833333333335</v>
      </c>
      <c r="L4333" s="16">
        <f t="shared" si="470"/>
        <v>57.922199999999997</v>
      </c>
      <c r="M4333" s="16">
        <f t="shared" si="471"/>
        <v>134.07916666666668</v>
      </c>
      <c r="N4333" s="14">
        <f>E4333*(K4333-L4333-M4333)*IF(F4333="GHS",1,Assumptions!$B$4)</f>
        <v>1003301.5325666666</v>
      </c>
      <c r="O4333" s="15">
        <f t="shared" ca="1" si="472"/>
        <v>127</v>
      </c>
      <c r="P4333" s="15" t="str">
        <f t="shared" ca="1" si="473"/>
        <v>91-180d</v>
      </c>
      <c r="Q4333" s="17">
        <f ca="1">IF(P4333="0-90d",0,IF(P4333="91-180d",INDEX(Assumptions!$F$8:$F$12,MATCH(B4333,Assumptions!$A$8:$A$12,0)),IF(P4333="181-365d",INDEX(Assumptions!$G$8:$G$12,MATCH(B4333,Assumptions!$A$8:$A$12,0)),INDEX(Assumptions!$H$8:$H$12,MATCH(B4333,Assumptions!$A$8:$A$12,0)))))</f>
        <v>0.05</v>
      </c>
      <c r="R4333" s="14">
        <f t="shared" ca="1" si="474"/>
        <v>38904.411</v>
      </c>
      <c r="S4333" s="14">
        <f t="shared" ca="1" si="475"/>
        <v>739183.80900000001</v>
      </c>
      <c r="T4333" s="11" t="s">
        <v>25</v>
      </c>
      <c r="U4333" s="18" t="s">
        <v>26</v>
      </c>
    </row>
    <row r="4334" spans="1:21" ht="15" customHeight="1" x14ac:dyDescent="0.15">
      <c r="A4334" s="10" t="s">
        <v>4382</v>
      </c>
      <c r="B4334" s="11" t="s">
        <v>46</v>
      </c>
      <c r="C4334" s="11" t="s">
        <v>119</v>
      </c>
      <c r="D4334" s="12">
        <v>45787</v>
      </c>
      <c r="E4334" s="11">
        <v>1297</v>
      </c>
      <c r="F4334" s="11" t="s">
        <v>33</v>
      </c>
      <c r="G4334" s="13">
        <v>420705.44</v>
      </c>
      <c r="H4334" s="14">
        <f t="shared" si="469"/>
        <v>545654955.67999995</v>
      </c>
      <c r="I4334" s="14">
        <f>IF(F4334="GHS",H4334,H4334*Assumptions!$B$4)</f>
        <v>545654955.67999995</v>
      </c>
      <c r="J4334" s="15" t="str">
        <f>INDEX(Assumptions!$B$8:$B$12,MATCH(B4334,Assumptions!$A$8:$A$12,0))</f>
        <v>Specific Identification</v>
      </c>
      <c r="K4334" s="16">
        <f>G4334/(1-INDEX(Assumptions!$D$8:$D$12,MATCH(B4334,Assumptions!$A$8:$A$12,0)))</f>
        <v>539365.94871794875</v>
      </c>
      <c r="L4334" s="16">
        <f t="shared" si="470"/>
        <v>12621.163199999999</v>
      </c>
      <c r="M4334" s="16">
        <f t="shared" si="471"/>
        <v>26968.297435897439</v>
      </c>
      <c r="N4334" s="14">
        <f>E4334*(K4334-L4334-M4334)*IF(F4334="GHS",1,Assumptions!$B$4)</f>
        <v>648210105.04242063</v>
      </c>
      <c r="O4334" s="15">
        <f t="shared" ca="1" si="472"/>
        <v>499</v>
      </c>
      <c r="P4334" s="15" t="str">
        <f t="shared" ca="1" si="473"/>
        <v>365d+</v>
      </c>
      <c r="Q4334" s="17">
        <f ca="1">IF(P4334="0-90d",0,IF(P4334="91-180d",INDEX(Assumptions!$F$8:$F$12,MATCH(B4334,Assumptions!$A$8:$A$12,0)),IF(P4334="181-365d",INDEX(Assumptions!$G$8:$G$12,MATCH(B4334,Assumptions!$A$8:$A$12,0)),INDEX(Assumptions!$H$8:$H$12,MATCH(B4334,Assumptions!$A$8:$A$12,0)))))</f>
        <v>0.15</v>
      </c>
      <c r="R4334" s="14">
        <f t="shared" ca="1" si="474"/>
        <v>81848243.351999983</v>
      </c>
      <c r="S4334" s="14">
        <f t="shared" ca="1" si="475"/>
        <v>463806712.32799995</v>
      </c>
      <c r="T4334" s="11" t="s">
        <v>25</v>
      </c>
      <c r="U4334" s="18" t="s">
        <v>26</v>
      </c>
    </row>
    <row r="4335" spans="1:21" ht="15" customHeight="1" x14ac:dyDescent="0.15">
      <c r="A4335" s="10" t="s">
        <v>4383</v>
      </c>
      <c r="B4335" s="11" t="s">
        <v>46</v>
      </c>
      <c r="C4335" s="11" t="s">
        <v>47</v>
      </c>
      <c r="D4335" s="12">
        <v>46004</v>
      </c>
      <c r="E4335" s="11">
        <v>328</v>
      </c>
      <c r="F4335" s="11" t="s">
        <v>33</v>
      </c>
      <c r="G4335" s="13">
        <v>479481.62</v>
      </c>
      <c r="H4335" s="14">
        <f t="shared" si="469"/>
        <v>157269971.35999998</v>
      </c>
      <c r="I4335" s="14">
        <f>IF(F4335="GHS",H4335,H4335*Assumptions!$B$4)</f>
        <v>157269971.35999998</v>
      </c>
      <c r="J4335" s="15" t="str">
        <f>INDEX(Assumptions!$B$8:$B$12,MATCH(B4335,Assumptions!$A$8:$A$12,0))</f>
        <v>Specific Identification</v>
      </c>
      <c r="K4335" s="16">
        <f>G4335/(1-INDEX(Assumptions!$D$8:$D$12,MATCH(B4335,Assumptions!$A$8:$A$12,0)))</f>
        <v>614720.02564102563</v>
      </c>
      <c r="L4335" s="16">
        <f t="shared" si="470"/>
        <v>14384.4486</v>
      </c>
      <c r="M4335" s="16">
        <f t="shared" si="471"/>
        <v>30736.001282051282</v>
      </c>
      <c r="N4335" s="14">
        <f>E4335*(K4335-L4335-M4335)*IF(F4335="GHS",1,Assumptions!$B$4)</f>
        <v>186828660.84894356</v>
      </c>
      <c r="O4335" s="15">
        <f t="shared" ca="1" si="472"/>
        <v>282</v>
      </c>
      <c r="P4335" s="15" t="str">
        <f t="shared" ca="1" si="473"/>
        <v>181-365d</v>
      </c>
      <c r="Q4335" s="17">
        <f ca="1">IF(P4335="0-90d",0,IF(P4335="91-180d",INDEX(Assumptions!$F$8:$F$12,MATCH(B4335,Assumptions!$A$8:$A$12,0)),IF(P4335="181-365d",INDEX(Assumptions!$G$8:$G$12,MATCH(B4335,Assumptions!$A$8:$A$12,0)),INDEX(Assumptions!$H$8:$H$12,MATCH(B4335,Assumptions!$A$8:$A$12,0)))))</f>
        <v>0.05</v>
      </c>
      <c r="R4335" s="14">
        <f t="shared" ca="1" si="474"/>
        <v>7863498.568</v>
      </c>
      <c r="S4335" s="14">
        <f t="shared" ca="1" si="475"/>
        <v>149406472.792</v>
      </c>
      <c r="T4335" s="11" t="s">
        <v>25</v>
      </c>
      <c r="U4335" s="18" t="s">
        <v>26</v>
      </c>
    </row>
    <row r="4336" spans="1:21" ht="15" customHeight="1" x14ac:dyDescent="0.15">
      <c r="A4336" s="10" t="s">
        <v>4384</v>
      </c>
      <c r="B4336" s="11" t="s">
        <v>28</v>
      </c>
      <c r="C4336" s="11" t="s">
        <v>29</v>
      </c>
      <c r="D4336" s="12">
        <v>45900</v>
      </c>
      <c r="E4336" s="11">
        <v>4796</v>
      </c>
      <c r="F4336" s="11" t="s">
        <v>24</v>
      </c>
      <c r="G4336" s="13">
        <v>6081.48</v>
      </c>
      <c r="H4336" s="14">
        <f t="shared" si="469"/>
        <v>29166778.079999998</v>
      </c>
      <c r="I4336" s="14">
        <f>IF(F4336="GHS",H4336,H4336*Assumptions!$B$4)</f>
        <v>315001203.264</v>
      </c>
      <c r="J4336" s="15" t="str">
        <f>INDEX(Assumptions!$B$8:$B$12,MATCH(B4336,Assumptions!$A$8:$A$12,0))</f>
        <v>Fair Value Less Costs to Sell</v>
      </c>
      <c r="K4336" s="16">
        <f>G4336/(1-INDEX(Assumptions!$D$8:$D$12,MATCH(B4336,Assumptions!$A$8:$A$12,0)))</f>
        <v>6910.772727272727</v>
      </c>
      <c r="L4336" s="16">
        <f t="shared" si="470"/>
        <v>182.44439999999997</v>
      </c>
      <c r="M4336" s="16">
        <f t="shared" si="471"/>
        <v>345.53863636363639</v>
      </c>
      <c r="N4336" s="14">
        <f>E4336*(K4336-L4336-M4336)*IF(F4336="GHS",1,Assumptions!$B$4)</f>
        <v>330608081.06208003</v>
      </c>
      <c r="O4336" s="15">
        <f t="shared" ca="1" si="472"/>
        <v>386</v>
      </c>
      <c r="P4336" s="15" t="str">
        <f t="shared" ca="1" si="473"/>
        <v>365d+</v>
      </c>
      <c r="Q4336" s="17">
        <f ca="1">IF(P4336="0-90d",0,IF(P4336="91-180d",INDEX(Assumptions!$F$8:$F$12,MATCH(B4336,Assumptions!$A$8:$A$12,0)),IF(P4336="181-365d",INDEX(Assumptions!$G$8:$G$12,MATCH(B4336,Assumptions!$A$8:$A$12,0)),INDEX(Assumptions!$H$8:$H$12,MATCH(B4336,Assumptions!$A$8:$A$12,0)))))</f>
        <v>0.4</v>
      </c>
      <c r="R4336" s="14">
        <f t="shared" ca="1" si="474"/>
        <v>126000481.3056</v>
      </c>
      <c r="S4336" s="14">
        <f t="shared" ca="1" si="475"/>
        <v>189000721.95840001</v>
      </c>
      <c r="T4336" s="11" t="s">
        <v>25</v>
      </c>
      <c r="U4336" s="18" t="s">
        <v>26</v>
      </c>
    </row>
    <row r="4337" spans="1:21" ht="15" customHeight="1" x14ac:dyDescent="0.15">
      <c r="A4337" s="10" t="s">
        <v>4385</v>
      </c>
      <c r="B4337" s="11" t="s">
        <v>41</v>
      </c>
      <c r="C4337" s="11" t="s">
        <v>115</v>
      </c>
      <c r="D4337" s="12">
        <v>46027</v>
      </c>
      <c r="E4337" s="11">
        <v>1735</v>
      </c>
      <c r="F4337" s="11" t="s">
        <v>33</v>
      </c>
      <c r="G4337" s="13">
        <v>402.38</v>
      </c>
      <c r="H4337" s="14">
        <f t="shared" si="469"/>
        <v>698129.3</v>
      </c>
      <c r="I4337" s="14">
        <f>IF(F4337="GHS",H4337,H4337*Assumptions!$B$4)</f>
        <v>698129.3</v>
      </c>
      <c r="J4337" s="15" t="str">
        <f>INDEX(Assumptions!$B$8:$B$12,MATCH(B4337,Assumptions!$A$8:$A$12,0))</f>
        <v>Weighted Average</v>
      </c>
      <c r="K4337" s="16">
        <f>G4337/(1-INDEX(Assumptions!$D$8:$D$12,MATCH(B4337,Assumptions!$A$8:$A$12,0)))</f>
        <v>619.04615384615386</v>
      </c>
      <c r="L4337" s="16">
        <f t="shared" si="470"/>
        <v>12.071399999999999</v>
      </c>
      <c r="M4337" s="16">
        <f t="shared" si="471"/>
        <v>30.952307692307695</v>
      </c>
      <c r="N4337" s="14">
        <f>E4337*(K4337-L4337-M4337)*IF(F4337="GHS",1,Assumptions!$B$4)</f>
        <v>999398.94407692295</v>
      </c>
      <c r="O4337" s="15">
        <f t="shared" ca="1" si="472"/>
        <v>259</v>
      </c>
      <c r="P4337" s="15" t="str">
        <f t="shared" ca="1" si="473"/>
        <v>181-365d</v>
      </c>
      <c r="Q4337" s="17">
        <f ca="1">IF(P4337="0-90d",0,IF(P4337="91-180d",INDEX(Assumptions!$F$8:$F$12,MATCH(B4337,Assumptions!$A$8:$A$12,0)),IF(P4337="181-365d",INDEX(Assumptions!$G$8:$G$12,MATCH(B4337,Assumptions!$A$8:$A$12,0)),INDEX(Assumptions!$H$8:$H$12,MATCH(B4337,Assumptions!$A$8:$A$12,0)))))</f>
        <v>0.35</v>
      </c>
      <c r="R4337" s="14">
        <f t="shared" ca="1" si="474"/>
        <v>244345.255</v>
      </c>
      <c r="S4337" s="14">
        <f t="shared" ca="1" si="475"/>
        <v>453784.04500000004</v>
      </c>
      <c r="T4337" s="11" t="s">
        <v>25</v>
      </c>
      <c r="U4337" s="18" t="s">
        <v>26</v>
      </c>
    </row>
    <row r="4338" spans="1:21" ht="15" customHeight="1" x14ac:dyDescent="0.15">
      <c r="A4338" s="10" t="s">
        <v>4386</v>
      </c>
      <c r="B4338" s="11" t="s">
        <v>31</v>
      </c>
      <c r="C4338" s="11" t="s">
        <v>32</v>
      </c>
      <c r="D4338" s="12">
        <v>46009</v>
      </c>
      <c r="E4338" s="11">
        <v>2352</v>
      </c>
      <c r="F4338" s="11" t="s">
        <v>33</v>
      </c>
      <c r="G4338" s="13">
        <v>1412.15</v>
      </c>
      <c r="H4338" s="14">
        <f t="shared" si="469"/>
        <v>3321376.8000000003</v>
      </c>
      <c r="I4338" s="14">
        <f>IF(F4338="GHS",H4338,H4338*Assumptions!$B$4)</f>
        <v>3321376.8000000003</v>
      </c>
      <c r="J4338" s="15" t="str">
        <f>INDEX(Assumptions!$B$8:$B$12,MATCH(B4338,Assumptions!$A$8:$A$12,0))</f>
        <v>Weighted Average</v>
      </c>
      <c r="K4338" s="16">
        <f>G4338/(1-INDEX(Assumptions!$D$8:$D$12,MATCH(B4338,Assumptions!$A$8:$A$12,0)))</f>
        <v>1961.3194444444446</v>
      </c>
      <c r="L4338" s="16">
        <f t="shared" si="470"/>
        <v>42.3645</v>
      </c>
      <c r="M4338" s="16">
        <f t="shared" si="471"/>
        <v>98.065972222222229</v>
      </c>
      <c r="N4338" s="14">
        <f>E4338*(K4338-L4338-M4338)*IF(F4338="GHS",1,Assumptions!$B$4)</f>
        <v>4282730.8626666674</v>
      </c>
      <c r="O4338" s="15">
        <f t="shared" ca="1" si="472"/>
        <v>277</v>
      </c>
      <c r="P4338" s="15" t="str">
        <f t="shared" ca="1" si="473"/>
        <v>181-365d</v>
      </c>
      <c r="Q4338" s="17">
        <f ca="1">IF(P4338="0-90d",0,IF(P4338="91-180d",INDEX(Assumptions!$F$8:$F$12,MATCH(B4338,Assumptions!$A$8:$A$12,0)),IF(P4338="181-365d",INDEX(Assumptions!$G$8:$G$12,MATCH(B4338,Assumptions!$A$8:$A$12,0)),INDEX(Assumptions!$H$8:$H$12,MATCH(B4338,Assumptions!$A$8:$A$12,0)))))</f>
        <v>0.2</v>
      </c>
      <c r="R4338" s="14">
        <f t="shared" ca="1" si="474"/>
        <v>664275.3600000001</v>
      </c>
      <c r="S4338" s="14">
        <f t="shared" ca="1" si="475"/>
        <v>2657101.4400000004</v>
      </c>
      <c r="T4338" s="11" t="s">
        <v>25</v>
      </c>
      <c r="U4338" s="18" t="s">
        <v>36</v>
      </c>
    </row>
    <row r="4339" spans="1:21" ht="15" customHeight="1" x14ac:dyDescent="0.15">
      <c r="A4339" s="10" t="s">
        <v>4387</v>
      </c>
      <c r="B4339" s="11" t="s">
        <v>41</v>
      </c>
      <c r="C4339" s="11" t="s">
        <v>44</v>
      </c>
      <c r="D4339" s="12">
        <v>45799</v>
      </c>
      <c r="E4339" s="11">
        <v>68</v>
      </c>
      <c r="F4339" s="11" t="s">
        <v>33</v>
      </c>
      <c r="G4339" s="13">
        <v>542.61</v>
      </c>
      <c r="H4339" s="14">
        <f t="shared" si="469"/>
        <v>36897.480000000003</v>
      </c>
      <c r="I4339" s="14">
        <f>IF(F4339="GHS",H4339,H4339*Assumptions!$B$4)</f>
        <v>36897.480000000003</v>
      </c>
      <c r="J4339" s="15" t="str">
        <f>INDEX(Assumptions!$B$8:$B$12,MATCH(B4339,Assumptions!$A$8:$A$12,0))</f>
        <v>Weighted Average</v>
      </c>
      <c r="K4339" s="16">
        <f>G4339/(1-INDEX(Assumptions!$D$8:$D$12,MATCH(B4339,Assumptions!$A$8:$A$12,0)))</f>
        <v>834.78461538461534</v>
      </c>
      <c r="L4339" s="16">
        <f t="shared" si="470"/>
        <v>16.278300000000002</v>
      </c>
      <c r="M4339" s="16">
        <f t="shared" si="471"/>
        <v>41.739230769230772</v>
      </c>
      <c r="N4339" s="14">
        <f>E4339*(K4339-L4339-M4339)*IF(F4339="GHS",1,Assumptions!$B$4)</f>
        <v>52820.161753846158</v>
      </c>
      <c r="O4339" s="15">
        <f t="shared" ca="1" si="472"/>
        <v>487</v>
      </c>
      <c r="P4339" s="15" t="str">
        <f t="shared" ca="1" si="473"/>
        <v>365d+</v>
      </c>
      <c r="Q4339" s="17">
        <f ca="1">IF(P4339="0-90d",0,IF(P4339="91-180d",INDEX(Assumptions!$F$8:$F$12,MATCH(B4339,Assumptions!$A$8:$A$12,0)),IF(P4339="181-365d",INDEX(Assumptions!$G$8:$G$12,MATCH(B4339,Assumptions!$A$8:$A$12,0)),INDEX(Assumptions!$H$8:$H$12,MATCH(B4339,Assumptions!$A$8:$A$12,0)))))</f>
        <v>0.8</v>
      </c>
      <c r="R4339" s="14">
        <f t="shared" ca="1" si="474"/>
        <v>29517.984000000004</v>
      </c>
      <c r="S4339" s="14">
        <f t="shared" ca="1" si="475"/>
        <v>7379.4959999999992</v>
      </c>
      <c r="T4339" s="11" t="s">
        <v>25</v>
      </c>
      <c r="U4339" s="18" t="s">
        <v>36</v>
      </c>
    </row>
    <row r="4340" spans="1:21" ht="15" customHeight="1" x14ac:dyDescent="0.15">
      <c r="A4340" s="10" t="s">
        <v>4388</v>
      </c>
      <c r="B4340" s="11" t="s">
        <v>41</v>
      </c>
      <c r="C4340" s="11" t="s">
        <v>49</v>
      </c>
      <c r="D4340" s="12">
        <v>45846</v>
      </c>
      <c r="E4340" s="11">
        <v>2045</v>
      </c>
      <c r="F4340" s="11" t="s">
        <v>33</v>
      </c>
      <c r="G4340" s="13">
        <v>443.61</v>
      </c>
      <c r="H4340" s="14">
        <f t="shared" si="469"/>
        <v>907182.45000000007</v>
      </c>
      <c r="I4340" s="14">
        <f>IF(F4340="GHS",H4340,H4340*Assumptions!$B$4)</f>
        <v>907182.45000000007</v>
      </c>
      <c r="J4340" s="15" t="str">
        <f>INDEX(Assumptions!$B$8:$B$12,MATCH(B4340,Assumptions!$A$8:$A$12,0))</f>
        <v>Weighted Average</v>
      </c>
      <c r="K4340" s="16">
        <f>G4340/(1-INDEX(Assumptions!$D$8:$D$12,MATCH(B4340,Assumptions!$A$8:$A$12,0)))</f>
        <v>682.47692307692307</v>
      </c>
      <c r="L4340" s="16">
        <f t="shared" si="470"/>
        <v>13.308299999999999</v>
      </c>
      <c r="M4340" s="16">
        <f t="shared" si="471"/>
        <v>34.123846153846152</v>
      </c>
      <c r="N4340" s="14">
        <f>E4340*(K4340-L4340-M4340)*IF(F4340="GHS",1,Assumptions!$B$4)</f>
        <v>1298666.5688076923</v>
      </c>
      <c r="O4340" s="15">
        <f t="shared" ca="1" si="472"/>
        <v>440</v>
      </c>
      <c r="P4340" s="15" t="str">
        <f t="shared" ca="1" si="473"/>
        <v>365d+</v>
      </c>
      <c r="Q4340" s="17">
        <f ca="1">IF(P4340="0-90d",0,IF(P4340="91-180d",INDEX(Assumptions!$F$8:$F$12,MATCH(B4340,Assumptions!$A$8:$A$12,0)),IF(P4340="181-365d",INDEX(Assumptions!$G$8:$G$12,MATCH(B4340,Assumptions!$A$8:$A$12,0)),INDEX(Assumptions!$H$8:$H$12,MATCH(B4340,Assumptions!$A$8:$A$12,0)))))</f>
        <v>0.8</v>
      </c>
      <c r="R4340" s="14">
        <f t="shared" ca="1" si="474"/>
        <v>725745.96000000008</v>
      </c>
      <c r="S4340" s="14">
        <f t="shared" ca="1" si="475"/>
        <v>181436.49</v>
      </c>
      <c r="T4340" s="11" t="s">
        <v>25</v>
      </c>
      <c r="U4340" s="18" t="s">
        <v>36</v>
      </c>
    </row>
    <row r="4341" spans="1:21" ht="15" customHeight="1" x14ac:dyDescent="0.15">
      <c r="A4341" s="10" t="s">
        <v>4389</v>
      </c>
      <c r="B4341" s="11" t="s">
        <v>31</v>
      </c>
      <c r="C4341" s="11" t="s">
        <v>76</v>
      </c>
      <c r="D4341" s="12">
        <v>45844</v>
      </c>
      <c r="E4341" s="11">
        <v>698</v>
      </c>
      <c r="F4341" s="11" t="s">
        <v>33</v>
      </c>
      <c r="G4341" s="13">
        <v>1391.88</v>
      </c>
      <c r="H4341" s="14">
        <f t="shared" si="469"/>
        <v>971532.24000000011</v>
      </c>
      <c r="I4341" s="14">
        <f>IF(F4341="GHS",H4341,H4341*Assumptions!$B$4)</f>
        <v>971532.24000000011</v>
      </c>
      <c r="J4341" s="15" t="str">
        <f>INDEX(Assumptions!$B$8:$B$12,MATCH(B4341,Assumptions!$A$8:$A$12,0))</f>
        <v>Weighted Average</v>
      </c>
      <c r="K4341" s="16">
        <f>G4341/(1-INDEX(Assumptions!$D$8:$D$12,MATCH(B4341,Assumptions!$A$8:$A$12,0)))</f>
        <v>1933.166666666667</v>
      </c>
      <c r="L4341" s="16">
        <f t="shared" si="470"/>
        <v>41.756399999999999</v>
      </c>
      <c r="M4341" s="16">
        <f t="shared" si="471"/>
        <v>96.65833333333336</v>
      </c>
      <c r="N4341" s="14">
        <f>E4341*(K4341-L4341-M4341)*IF(F4341="GHS",1,Assumptions!$B$4)</f>
        <v>1252736.8494666668</v>
      </c>
      <c r="O4341" s="15">
        <f t="shared" ca="1" si="472"/>
        <v>442</v>
      </c>
      <c r="P4341" s="15" t="str">
        <f t="shared" ca="1" si="473"/>
        <v>365d+</v>
      </c>
      <c r="Q4341" s="17">
        <f ca="1">IF(P4341="0-90d",0,IF(P4341="91-180d",INDEX(Assumptions!$F$8:$F$12,MATCH(B4341,Assumptions!$A$8:$A$12,0)),IF(P4341="181-365d",INDEX(Assumptions!$G$8:$G$12,MATCH(B4341,Assumptions!$A$8:$A$12,0)),INDEX(Assumptions!$H$8:$H$12,MATCH(B4341,Assumptions!$A$8:$A$12,0)))))</f>
        <v>0.6</v>
      </c>
      <c r="R4341" s="14">
        <f t="shared" ca="1" si="474"/>
        <v>582919.34400000004</v>
      </c>
      <c r="S4341" s="14">
        <f t="shared" si="475"/>
        <v>0</v>
      </c>
      <c r="T4341" s="11" t="s">
        <v>39</v>
      </c>
      <c r="U4341" s="18" t="s">
        <v>26</v>
      </c>
    </row>
    <row r="4342" spans="1:21" ht="15" customHeight="1" x14ac:dyDescent="0.15">
      <c r="A4342" s="10" t="s">
        <v>4390</v>
      </c>
      <c r="B4342" s="11" t="s">
        <v>41</v>
      </c>
      <c r="C4342" s="11" t="s">
        <v>44</v>
      </c>
      <c r="D4342" s="12">
        <v>46213</v>
      </c>
      <c r="E4342" s="11">
        <v>2307</v>
      </c>
      <c r="F4342" s="11" t="s">
        <v>33</v>
      </c>
      <c r="G4342" s="13">
        <v>524.36</v>
      </c>
      <c r="H4342" s="14">
        <f t="shared" si="469"/>
        <v>1209698.52</v>
      </c>
      <c r="I4342" s="14">
        <f>IF(F4342="GHS",H4342,H4342*Assumptions!$B$4)</f>
        <v>1209698.52</v>
      </c>
      <c r="J4342" s="15" t="str">
        <f>INDEX(Assumptions!$B$8:$B$12,MATCH(B4342,Assumptions!$A$8:$A$12,0))</f>
        <v>Weighted Average</v>
      </c>
      <c r="K4342" s="16">
        <f>G4342/(1-INDEX(Assumptions!$D$8:$D$12,MATCH(B4342,Assumptions!$A$8:$A$12,0)))</f>
        <v>806.70769230769235</v>
      </c>
      <c r="L4342" s="16">
        <f t="shared" si="470"/>
        <v>15.7308</v>
      </c>
      <c r="M4342" s="16">
        <f t="shared" si="471"/>
        <v>40.335384615384619</v>
      </c>
      <c r="N4342" s="14">
        <f>E4342*(K4342-L4342-M4342)*IF(F4342="GHS",1,Assumptions!$B$4)</f>
        <v>1731729.9582461538</v>
      </c>
      <c r="O4342" s="15">
        <f t="shared" ca="1" si="472"/>
        <v>73</v>
      </c>
      <c r="P4342" s="15" t="str">
        <f t="shared" ca="1" si="473"/>
        <v>0-90d</v>
      </c>
      <c r="Q4342" s="17">
        <f ca="1">IF(P4342="0-90d",0,IF(P4342="91-180d",INDEX(Assumptions!$F$8:$F$12,MATCH(B4342,Assumptions!$A$8:$A$12,0)),IF(P4342="181-365d",INDEX(Assumptions!$G$8:$G$12,MATCH(B4342,Assumptions!$A$8:$A$12,0)),INDEX(Assumptions!$H$8:$H$12,MATCH(B4342,Assumptions!$A$8:$A$12,0)))))</f>
        <v>0</v>
      </c>
      <c r="R4342" s="14">
        <f t="shared" ca="1" si="474"/>
        <v>0</v>
      </c>
      <c r="S4342" s="14">
        <f t="shared" ca="1" si="475"/>
        <v>1209698.52</v>
      </c>
      <c r="T4342" s="11" t="s">
        <v>25</v>
      </c>
      <c r="U4342" s="18" t="s">
        <v>26</v>
      </c>
    </row>
    <row r="4343" spans="1:21" ht="15" customHeight="1" x14ac:dyDescent="0.15">
      <c r="A4343" s="10" t="s">
        <v>4391</v>
      </c>
      <c r="B4343" s="11" t="s">
        <v>28</v>
      </c>
      <c r="C4343" s="11" t="s">
        <v>29</v>
      </c>
      <c r="D4343" s="12">
        <v>45971</v>
      </c>
      <c r="E4343" s="11">
        <v>4190</v>
      </c>
      <c r="F4343" s="11" t="s">
        <v>24</v>
      </c>
      <c r="G4343" s="13">
        <v>3341.04</v>
      </c>
      <c r="H4343" s="14">
        <f t="shared" si="469"/>
        <v>13998957.6</v>
      </c>
      <c r="I4343" s="14">
        <f>IF(F4343="GHS",H4343,H4343*Assumptions!$B$4)</f>
        <v>151188742.08000001</v>
      </c>
      <c r="J4343" s="15" t="str">
        <f>INDEX(Assumptions!$B$8:$B$12,MATCH(B4343,Assumptions!$A$8:$A$12,0))</f>
        <v>Fair Value Less Costs to Sell</v>
      </c>
      <c r="K4343" s="16">
        <f>G4343/(1-INDEX(Assumptions!$D$8:$D$12,MATCH(B4343,Assumptions!$A$8:$A$12,0)))</f>
        <v>3796.6363636363635</v>
      </c>
      <c r="L4343" s="16">
        <f t="shared" si="470"/>
        <v>100.2312</v>
      </c>
      <c r="M4343" s="16">
        <f t="shared" si="471"/>
        <v>189.83181818181819</v>
      </c>
      <c r="N4343" s="14">
        <f>E4343*(K4343-L4343-M4343)*IF(F4343="GHS",1,Assumptions!$B$4)</f>
        <v>158679457.02850908</v>
      </c>
      <c r="O4343" s="15">
        <f t="shared" ca="1" si="472"/>
        <v>315</v>
      </c>
      <c r="P4343" s="15" t="str">
        <f t="shared" ca="1" si="473"/>
        <v>181-365d</v>
      </c>
      <c r="Q4343" s="17">
        <f ca="1">IF(P4343="0-90d",0,IF(P4343="91-180d",INDEX(Assumptions!$F$8:$F$12,MATCH(B4343,Assumptions!$A$8:$A$12,0)),IF(P4343="181-365d",INDEX(Assumptions!$G$8:$G$12,MATCH(B4343,Assumptions!$A$8:$A$12,0)),INDEX(Assumptions!$H$8:$H$12,MATCH(B4343,Assumptions!$A$8:$A$12,0)))))</f>
        <v>0.1</v>
      </c>
      <c r="R4343" s="14">
        <f t="shared" ca="1" si="474"/>
        <v>15118874.208000002</v>
      </c>
      <c r="S4343" s="14">
        <f t="shared" ca="1" si="475"/>
        <v>136069867.87200001</v>
      </c>
      <c r="T4343" s="11" t="s">
        <v>25</v>
      </c>
      <c r="U4343" s="18" t="s">
        <v>26</v>
      </c>
    </row>
    <row r="4344" spans="1:21" ht="15" customHeight="1" x14ac:dyDescent="0.15">
      <c r="A4344" s="10" t="s">
        <v>4392</v>
      </c>
      <c r="B4344" s="11" t="s">
        <v>41</v>
      </c>
      <c r="C4344" s="11" t="s">
        <v>115</v>
      </c>
      <c r="D4344" s="12">
        <v>46069</v>
      </c>
      <c r="E4344" s="11">
        <v>1996</v>
      </c>
      <c r="F4344" s="11" t="s">
        <v>33</v>
      </c>
      <c r="G4344" s="13">
        <v>294.58</v>
      </c>
      <c r="H4344" s="14">
        <f t="shared" si="469"/>
        <v>587981.67999999993</v>
      </c>
      <c r="I4344" s="14">
        <f>IF(F4344="GHS",H4344,H4344*Assumptions!$B$4)</f>
        <v>587981.67999999993</v>
      </c>
      <c r="J4344" s="15" t="str">
        <f>INDEX(Assumptions!$B$8:$B$12,MATCH(B4344,Assumptions!$A$8:$A$12,0))</f>
        <v>Weighted Average</v>
      </c>
      <c r="K4344" s="16">
        <f>G4344/(1-INDEX(Assumptions!$D$8:$D$12,MATCH(B4344,Assumptions!$A$8:$A$12,0)))</f>
        <v>453.19999999999993</v>
      </c>
      <c r="L4344" s="16">
        <f t="shared" si="470"/>
        <v>8.8373999999999988</v>
      </c>
      <c r="M4344" s="16">
        <f t="shared" si="471"/>
        <v>22.659999999999997</v>
      </c>
      <c r="N4344" s="14">
        <f>E4344*(K4344-L4344-M4344)*IF(F4344="GHS",1,Assumptions!$B$4)</f>
        <v>841718.38959999988</v>
      </c>
      <c r="O4344" s="15">
        <f t="shared" ca="1" si="472"/>
        <v>217</v>
      </c>
      <c r="P4344" s="15" t="str">
        <f t="shared" ca="1" si="473"/>
        <v>181-365d</v>
      </c>
      <c r="Q4344" s="17">
        <f ca="1">IF(P4344="0-90d",0,IF(P4344="91-180d",INDEX(Assumptions!$F$8:$F$12,MATCH(B4344,Assumptions!$A$8:$A$12,0)),IF(P4344="181-365d",INDEX(Assumptions!$G$8:$G$12,MATCH(B4344,Assumptions!$A$8:$A$12,0)),INDEX(Assumptions!$H$8:$H$12,MATCH(B4344,Assumptions!$A$8:$A$12,0)))))</f>
        <v>0.35</v>
      </c>
      <c r="R4344" s="14">
        <f t="shared" ca="1" si="474"/>
        <v>205793.58799999996</v>
      </c>
      <c r="S4344" s="14">
        <f t="shared" ca="1" si="475"/>
        <v>382188.09199999995</v>
      </c>
      <c r="T4344" s="11" t="s">
        <v>25</v>
      </c>
      <c r="U4344" s="18" t="s">
        <v>26</v>
      </c>
    </row>
    <row r="4345" spans="1:21" ht="15" customHeight="1" x14ac:dyDescent="0.15">
      <c r="A4345" s="10" t="s">
        <v>4393</v>
      </c>
      <c r="B4345" s="11" t="s">
        <v>46</v>
      </c>
      <c r="C4345" s="11" t="s">
        <v>52</v>
      </c>
      <c r="D4345" s="12">
        <v>45930</v>
      </c>
      <c r="E4345" s="11">
        <v>4986</v>
      </c>
      <c r="F4345" s="11" t="s">
        <v>33</v>
      </c>
      <c r="G4345" s="13">
        <v>414984.46</v>
      </c>
      <c r="H4345" s="14">
        <f t="shared" si="469"/>
        <v>2069112517.5600002</v>
      </c>
      <c r="I4345" s="14">
        <f>IF(F4345="GHS",H4345,H4345*Assumptions!$B$4)</f>
        <v>2069112517.5600002</v>
      </c>
      <c r="J4345" s="15" t="str">
        <f>INDEX(Assumptions!$B$8:$B$12,MATCH(B4345,Assumptions!$A$8:$A$12,0))</f>
        <v>Specific Identification</v>
      </c>
      <c r="K4345" s="16">
        <f>G4345/(1-INDEX(Assumptions!$D$8:$D$12,MATCH(B4345,Assumptions!$A$8:$A$12,0)))</f>
        <v>532031.358974359</v>
      </c>
      <c r="L4345" s="16">
        <f t="shared" si="470"/>
        <v>12449.533800000001</v>
      </c>
      <c r="M4345" s="16">
        <f t="shared" si="471"/>
        <v>26601.567948717951</v>
      </c>
      <c r="N4345" s="14">
        <f>E4345*(K4345-L4345-M4345)*IF(F4345="GHS",1,Assumptions!$B$4)</f>
        <v>2457999562.5270462</v>
      </c>
      <c r="O4345" s="15">
        <f t="shared" ca="1" si="472"/>
        <v>356</v>
      </c>
      <c r="P4345" s="15" t="str">
        <f t="shared" ca="1" si="473"/>
        <v>181-365d</v>
      </c>
      <c r="Q4345" s="17">
        <f ca="1">IF(P4345="0-90d",0,IF(P4345="91-180d",INDEX(Assumptions!$F$8:$F$12,MATCH(B4345,Assumptions!$A$8:$A$12,0)),IF(P4345="181-365d",INDEX(Assumptions!$G$8:$G$12,MATCH(B4345,Assumptions!$A$8:$A$12,0)),INDEX(Assumptions!$H$8:$H$12,MATCH(B4345,Assumptions!$A$8:$A$12,0)))))</f>
        <v>0.05</v>
      </c>
      <c r="R4345" s="14">
        <f t="shared" ca="1" si="474"/>
        <v>103455625.87800002</v>
      </c>
      <c r="S4345" s="14">
        <f t="shared" ca="1" si="475"/>
        <v>1965656891.6820002</v>
      </c>
      <c r="T4345" s="11" t="s">
        <v>25</v>
      </c>
      <c r="U4345" s="18" t="s">
        <v>26</v>
      </c>
    </row>
    <row r="4346" spans="1:21" ht="15" customHeight="1" x14ac:dyDescent="0.15">
      <c r="A4346" s="10" t="s">
        <v>4394</v>
      </c>
      <c r="B4346" s="11" t="s">
        <v>41</v>
      </c>
      <c r="C4346" s="11" t="s">
        <v>115</v>
      </c>
      <c r="D4346" s="12">
        <v>45883</v>
      </c>
      <c r="E4346" s="11">
        <v>2573</v>
      </c>
      <c r="F4346" s="11" t="s">
        <v>33</v>
      </c>
      <c r="G4346" s="13">
        <v>249.59</v>
      </c>
      <c r="H4346" s="14">
        <f t="shared" si="469"/>
        <v>642195.07000000007</v>
      </c>
      <c r="I4346" s="14">
        <f>IF(F4346="GHS",H4346,H4346*Assumptions!$B$4)</f>
        <v>642195.07000000007</v>
      </c>
      <c r="J4346" s="15" t="str">
        <f>INDEX(Assumptions!$B$8:$B$12,MATCH(B4346,Assumptions!$A$8:$A$12,0))</f>
        <v>Weighted Average</v>
      </c>
      <c r="K4346" s="16">
        <f>G4346/(1-INDEX(Assumptions!$D$8:$D$12,MATCH(B4346,Assumptions!$A$8:$A$12,0)))</f>
        <v>383.98461538461538</v>
      </c>
      <c r="L4346" s="16">
        <f t="shared" si="470"/>
        <v>7.4877000000000002</v>
      </c>
      <c r="M4346" s="16">
        <f t="shared" si="471"/>
        <v>19.19923076923077</v>
      </c>
      <c r="N4346" s="14">
        <f>E4346*(K4346-L4346-M4346)*IF(F4346="GHS",1,Assumptions!$B$4)</f>
        <v>919326.94251538452</v>
      </c>
      <c r="O4346" s="15">
        <f t="shared" ca="1" si="472"/>
        <v>403</v>
      </c>
      <c r="P4346" s="15" t="str">
        <f t="shared" ca="1" si="473"/>
        <v>365d+</v>
      </c>
      <c r="Q4346" s="17">
        <f ca="1">IF(P4346="0-90d",0,IF(P4346="91-180d",INDEX(Assumptions!$F$8:$F$12,MATCH(B4346,Assumptions!$A$8:$A$12,0)),IF(P4346="181-365d",INDEX(Assumptions!$G$8:$G$12,MATCH(B4346,Assumptions!$A$8:$A$12,0)),INDEX(Assumptions!$H$8:$H$12,MATCH(B4346,Assumptions!$A$8:$A$12,0)))))</f>
        <v>0.8</v>
      </c>
      <c r="R4346" s="14">
        <f t="shared" ca="1" si="474"/>
        <v>513756.0560000001</v>
      </c>
      <c r="S4346" s="14">
        <f t="shared" ca="1" si="475"/>
        <v>128439.01399999997</v>
      </c>
      <c r="T4346" s="11" t="s">
        <v>25</v>
      </c>
      <c r="U4346" s="18" t="s">
        <v>26</v>
      </c>
    </row>
    <row r="4347" spans="1:21" ht="15" customHeight="1" x14ac:dyDescent="0.15">
      <c r="A4347" s="10" t="s">
        <v>4395</v>
      </c>
      <c r="B4347" s="11" t="s">
        <v>41</v>
      </c>
      <c r="C4347" s="11" t="s">
        <v>44</v>
      </c>
      <c r="D4347" s="12">
        <v>46185</v>
      </c>
      <c r="E4347" s="11">
        <v>499</v>
      </c>
      <c r="F4347" s="11" t="s">
        <v>33</v>
      </c>
      <c r="G4347" s="13">
        <v>382.14</v>
      </c>
      <c r="H4347" s="14">
        <f t="shared" si="469"/>
        <v>190687.86</v>
      </c>
      <c r="I4347" s="14">
        <f>IF(F4347="GHS",H4347,H4347*Assumptions!$B$4)</f>
        <v>190687.86</v>
      </c>
      <c r="J4347" s="15" t="str">
        <f>INDEX(Assumptions!$B$8:$B$12,MATCH(B4347,Assumptions!$A$8:$A$12,0))</f>
        <v>Weighted Average</v>
      </c>
      <c r="K4347" s="16">
        <f>G4347/(1-INDEX(Assumptions!$D$8:$D$12,MATCH(B4347,Assumptions!$A$8:$A$12,0)))</f>
        <v>587.90769230769229</v>
      </c>
      <c r="L4347" s="16">
        <f t="shared" si="470"/>
        <v>11.4642</v>
      </c>
      <c r="M4347" s="16">
        <f t="shared" si="471"/>
        <v>29.395384615384614</v>
      </c>
      <c r="N4347" s="14">
        <f>E4347*(K4347-L4347-M4347)*IF(F4347="GHS",1,Assumptions!$B$4)</f>
        <v>272977.00573846151</v>
      </c>
      <c r="O4347" s="15">
        <f t="shared" ca="1" si="472"/>
        <v>101</v>
      </c>
      <c r="P4347" s="15" t="str">
        <f t="shared" ca="1" si="473"/>
        <v>91-180d</v>
      </c>
      <c r="Q4347" s="17">
        <f ca="1">IF(P4347="0-90d",0,IF(P4347="91-180d",INDEX(Assumptions!$F$8:$F$12,MATCH(B4347,Assumptions!$A$8:$A$12,0)),IF(P4347="181-365d",INDEX(Assumptions!$G$8:$G$12,MATCH(B4347,Assumptions!$A$8:$A$12,0)),INDEX(Assumptions!$H$8:$H$12,MATCH(B4347,Assumptions!$A$8:$A$12,0)))))</f>
        <v>0.1</v>
      </c>
      <c r="R4347" s="14">
        <f t="shared" ca="1" si="474"/>
        <v>19068.786</v>
      </c>
      <c r="S4347" s="14">
        <f t="shared" ca="1" si="475"/>
        <v>171619.07399999999</v>
      </c>
      <c r="T4347" s="11" t="s">
        <v>25</v>
      </c>
      <c r="U4347" s="18" t="s">
        <v>26</v>
      </c>
    </row>
    <row r="4348" spans="1:21" ht="15" customHeight="1" x14ac:dyDescent="0.15">
      <c r="A4348" s="10" t="s">
        <v>4396</v>
      </c>
      <c r="B4348" s="11" t="s">
        <v>41</v>
      </c>
      <c r="C4348" s="11" t="s">
        <v>44</v>
      </c>
      <c r="D4348" s="12">
        <v>45958</v>
      </c>
      <c r="E4348" s="11">
        <v>811</v>
      </c>
      <c r="F4348" s="11" t="s">
        <v>33</v>
      </c>
      <c r="G4348" s="13">
        <v>324.33999999999997</v>
      </c>
      <c r="H4348" s="14">
        <f t="shared" si="469"/>
        <v>263039.74</v>
      </c>
      <c r="I4348" s="14">
        <f>IF(F4348="GHS",H4348,H4348*Assumptions!$B$4)</f>
        <v>263039.74</v>
      </c>
      <c r="J4348" s="15" t="str">
        <f>INDEX(Assumptions!$B$8:$B$12,MATCH(B4348,Assumptions!$A$8:$A$12,0))</f>
        <v>Weighted Average</v>
      </c>
      <c r="K4348" s="16">
        <f>G4348/(1-INDEX(Assumptions!$D$8:$D$12,MATCH(B4348,Assumptions!$A$8:$A$12,0)))</f>
        <v>498.98461538461532</v>
      </c>
      <c r="L4348" s="16">
        <f t="shared" si="470"/>
        <v>9.7301999999999982</v>
      </c>
      <c r="M4348" s="16">
        <f t="shared" si="471"/>
        <v>24.949230769230766</v>
      </c>
      <c r="N4348" s="14">
        <f>E4348*(K4348-L4348-M4348)*IF(F4348="GHS",1,Assumptions!$B$4)</f>
        <v>376551.50472307683</v>
      </c>
      <c r="O4348" s="15">
        <f t="shared" ca="1" si="472"/>
        <v>328</v>
      </c>
      <c r="P4348" s="15" t="str">
        <f t="shared" ca="1" si="473"/>
        <v>181-365d</v>
      </c>
      <c r="Q4348" s="17">
        <f ca="1">IF(P4348="0-90d",0,IF(P4348="91-180d",INDEX(Assumptions!$F$8:$F$12,MATCH(B4348,Assumptions!$A$8:$A$12,0)),IF(P4348="181-365d",INDEX(Assumptions!$G$8:$G$12,MATCH(B4348,Assumptions!$A$8:$A$12,0)),INDEX(Assumptions!$H$8:$H$12,MATCH(B4348,Assumptions!$A$8:$A$12,0)))))</f>
        <v>0.35</v>
      </c>
      <c r="R4348" s="14">
        <f t="shared" ca="1" si="474"/>
        <v>92063.908999999985</v>
      </c>
      <c r="S4348" s="14">
        <f t="shared" ca="1" si="475"/>
        <v>170975.83100000001</v>
      </c>
      <c r="T4348" s="11" t="s">
        <v>25</v>
      </c>
      <c r="U4348" s="18" t="s">
        <v>36</v>
      </c>
    </row>
    <row r="4349" spans="1:21" ht="15" customHeight="1" x14ac:dyDescent="0.15">
      <c r="A4349" s="10" t="s">
        <v>4397</v>
      </c>
      <c r="B4349" s="11" t="s">
        <v>22</v>
      </c>
      <c r="C4349" s="11" t="s">
        <v>61</v>
      </c>
      <c r="D4349" s="12">
        <v>45913</v>
      </c>
      <c r="E4349" s="11">
        <v>4115</v>
      </c>
      <c r="F4349" s="11" t="s">
        <v>24</v>
      </c>
      <c r="G4349" s="13">
        <v>23628.47</v>
      </c>
      <c r="H4349" s="14">
        <f t="shared" si="469"/>
        <v>97231154.050000012</v>
      </c>
      <c r="I4349" s="14">
        <f>IF(F4349="GHS",H4349,H4349*Assumptions!$B$4)</f>
        <v>1050096463.7400002</v>
      </c>
      <c r="J4349" s="15" t="str">
        <f>INDEX(Assumptions!$B$8:$B$12,MATCH(B4349,Assumptions!$A$8:$A$12,0))</f>
        <v>FIFO</v>
      </c>
      <c r="K4349" s="16">
        <f>G4349/(1-INDEX(Assumptions!$D$8:$D$12,MATCH(B4349,Assumptions!$A$8:$A$12,0)))</f>
        <v>28815.207317073171</v>
      </c>
      <c r="L4349" s="16">
        <f t="shared" si="470"/>
        <v>708.85410000000002</v>
      </c>
      <c r="M4349" s="16">
        <f t="shared" si="471"/>
        <v>1440.7603658536586</v>
      </c>
      <c r="N4349" s="14">
        <f>E4349*(K4349-L4349-M4349)*IF(F4349="GHS",1,Assumptions!$B$4)</f>
        <v>1185072277.4938977</v>
      </c>
      <c r="O4349" s="15">
        <f t="shared" ca="1" si="472"/>
        <v>373</v>
      </c>
      <c r="P4349" s="15" t="str">
        <f t="shared" ca="1" si="473"/>
        <v>365d+</v>
      </c>
      <c r="Q4349" s="17">
        <f ca="1">IF(P4349="0-90d",0,IF(P4349="91-180d",INDEX(Assumptions!$F$8:$F$12,MATCH(B4349,Assumptions!$A$8:$A$12,0)),IF(P4349="181-365d",INDEX(Assumptions!$G$8:$G$12,MATCH(B4349,Assumptions!$A$8:$A$12,0)),INDEX(Assumptions!$H$8:$H$12,MATCH(B4349,Assumptions!$A$8:$A$12,0)))))</f>
        <v>0.5</v>
      </c>
      <c r="R4349" s="14">
        <f t="shared" ca="1" si="474"/>
        <v>525048231.87000012</v>
      </c>
      <c r="S4349" s="14">
        <f t="shared" ca="1" si="475"/>
        <v>525048231.87000012</v>
      </c>
      <c r="T4349" s="11" t="s">
        <v>25</v>
      </c>
      <c r="U4349" s="18" t="s">
        <v>36</v>
      </c>
    </row>
    <row r="4350" spans="1:21" ht="15" customHeight="1" x14ac:dyDescent="0.15">
      <c r="A4350" s="10" t="s">
        <v>4398</v>
      </c>
      <c r="B4350" s="11" t="s">
        <v>41</v>
      </c>
      <c r="C4350" s="11" t="s">
        <v>49</v>
      </c>
      <c r="D4350" s="12">
        <v>45946</v>
      </c>
      <c r="E4350" s="11">
        <v>825</v>
      </c>
      <c r="F4350" s="11" t="s">
        <v>33</v>
      </c>
      <c r="G4350" s="13">
        <v>156.55000000000001</v>
      </c>
      <c r="H4350" s="14">
        <f t="shared" si="469"/>
        <v>129153.75000000001</v>
      </c>
      <c r="I4350" s="14">
        <f>IF(F4350="GHS",H4350,H4350*Assumptions!$B$4)</f>
        <v>129153.75000000001</v>
      </c>
      <c r="J4350" s="15" t="str">
        <f>INDEX(Assumptions!$B$8:$B$12,MATCH(B4350,Assumptions!$A$8:$A$12,0))</f>
        <v>Weighted Average</v>
      </c>
      <c r="K4350" s="16">
        <f>G4350/(1-INDEX(Assumptions!$D$8:$D$12,MATCH(B4350,Assumptions!$A$8:$A$12,0)))</f>
        <v>240.84615384615387</v>
      </c>
      <c r="L4350" s="16">
        <f t="shared" si="470"/>
        <v>4.6965000000000003</v>
      </c>
      <c r="M4350" s="16">
        <f t="shared" si="471"/>
        <v>12.042307692307695</v>
      </c>
      <c r="N4350" s="14">
        <f>E4350*(K4350-L4350-M4350)*IF(F4350="GHS",1,Assumptions!$B$4)</f>
        <v>184888.56057692308</v>
      </c>
      <c r="O4350" s="15">
        <f t="shared" ca="1" si="472"/>
        <v>340</v>
      </c>
      <c r="P4350" s="15" t="str">
        <f t="shared" ca="1" si="473"/>
        <v>181-365d</v>
      </c>
      <c r="Q4350" s="17">
        <f ca="1">IF(P4350="0-90d",0,IF(P4350="91-180d",INDEX(Assumptions!$F$8:$F$12,MATCH(B4350,Assumptions!$A$8:$A$12,0)),IF(P4350="181-365d",INDEX(Assumptions!$G$8:$G$12,MATCH(B4350,Assumptions!$A$8:$A$12,0)),INDEX(Assumptions!$H$8:$H$12,MATCH(B4350,Assumptions!$A$8:$A$12,0)))))</f>
        <v>0.35</v>
      </c>
      <c r="R4350" s="14">
        <f t="shared" ca="1" si="474"/>
        <v>45203.8125</v>
      </c>
      <c r="S4350" s="14">
        <f t="shared" ca="1" si="475"/>
        <v>83949.937500000015</v>
      </c>
      <c r="T4350" s="11" t="s">
        <v>25</v>
      </c>
      <c r="U4350" s="18" t="s">
        <v>26</v>
      </c>
    </row>
    <row r="4351" spans="1:21" ht="15" customHeight="1" x14ac:dyDescent="0.15">
      <c r="A4351" s="10" t="s">
        <v>4399</v>
      </c>
      <c r="B4351" s="11" t="s">
        <v>41</v>
      </c>
      <c r="C4351" s="11" t="s">
        <v>49</v>
      </c>
      <c r="D4351" s="12">
        <v>45904</v>
      </c>
      <c r="E4351" s="11">
        <v>225</v>
      </c>
      <c r="F4351" s="11" t="s">
        <v>33</v>
      </c>
      <c r="G4351" s="13">
        <v>558.74</v>
      </c>
      <c r="H4351" s="14">
        <f t="shared" si="469"/>
        <v>125716.5</v>
      </c>
      <c r="I4351" s="14">
        <f>IF(F4351="GHS",H4351,H4351*Assumptions!$B$4)</f>
        <v>125716.5</v>
      </c>
      <c r="J4351" s="15" t="str">
        <f>INDEX(Assumptions!$B$8:$B$12,MATCH(B4351,Assumptions!$A$8:$A$12,0))</f>
        <v>Weighted Average</v>
      </c>
      <c r="K4351" s="16">
        <f>G4351/(1-INDEX(Assumptions!$D$8:$D$12,MATCH(B4351,Assumptions!$A$8:$A$12,0)))</f>
        <v>859.6</v>
      </c>
      <c r="L4351" s="16">
        <f t="shared" si="470"/>
        <v>16.7622</v>
      </c>
      <c r="M4351" s="16">
        <f t="shared" si="471"/>
        <v>42.980000000000004</v>
      </c>
      <c r="N4351" s="14">
        <f>E4351*(K4351-L4351-M4351)*IF(F4351="GHS",1,Assumptions!$B$4)</f>
        <v>179968.005</v>
      </c>
      <c r="O4351" s="15">
        <f t="shared" ca="1" si="472"/>
        <v>382</v>
      </c>
      <c r="P4351" s="15" t="str">
        <f t="shared" ca="1" si="473"/>
        <v>365d+</v>
      </c>
      <c r="Q4351" s="17">
        <f ca="1">IF(P4351="0-90d",0,IF(P4351="91-180d",INDEX(Assumptions!$F$8:$F$12,MATCH(B4351,Assumptions!$A$8:$A$12,0)),IF(P4351="181-365d",INDEX(Assumptions!$G$8:$G$12,MATCH(B4351,Assumptions!$A$8:$A$12,0)),INDEX(Assumptions!$H$8:$H$12,MATCH(B4351,Assumptions!$A$8:$A$12,0)))))</f>
        <v>0.8</v>
      </c>
      <c r="R4351" s="14">
        <f t="shared" ca="1" si="474"/>
        <v>100573.20000000001</v>
      </c>
      <c r="S4351" s="14">
        <f t="shared" ca="1" si="475"/>
        <v>25143.299999999988</v>
      </c>
      <c r="T4351" s="11" t="s">
        <v>25</v>
      </c>
      <c r="U4351" s="18" t="s">
        <v>26</v>
      </c>
    </row>
    <row r="4352" spans="1:21" ht="15" customHeight="1" x14ac:dyDescent="0.15">
      <c r="A4352" s="10" t="s">
        <v>4400</v>
      </c>
      <c r="B4352" s="11" t="s">
        <v>41</v>
      </c>
      <c r="C4352" s="11" t="s">
        <v>115</v>
      </c>
      <c r="D4352" s="12">
        <v>45861</v>
      </c>
      <c r="E4352" s="11">
        <v>1883</v>
      </c>
      <c r="F4352" s="11" t="s">
        <v>33</v>
      </c>
      <c r="G4352" s="13">
        <v>818.94</v>
      </c>
      <c r="H4352" s="14">
        <f t="shared" si="469"/>
        <v>1542064.02</v>
      </c>
      <c r="I4352" s="14">
        <f>IF(F4352="GHS",H4352,H4352*Assumptions!$B$4)</f>
        <v>1542064.02</v>
      </c>
      <c r="J4352" s="15" t="str">
        <f>INDEX(Assumptions!$B$8:$B$12,MATCH(B4352,Assumptions!$A$8:$A$12,0))</f>
        <v>Weighted Average</v>
      </c>
      <c r="K4352" s="16">
        <f>G4352/(1-INDEX(Assumptions!$D$8:$D$12,MATCH(B4352,Assumptions!$A$8:$A$12,0)))</f>
        <v>1259.9076923076923</v>
      </c>
      <c r="L4352" s="16">
        <f t="shared" si="470"/>
        <v>24.568200000000001</v>
      </c>
      <c r="M4352" s="16">
        <f t="shared" si="471"/>
        <v>62.995384615384616</v>
      </c>
      <c r="N4352" s="14">
        <f>E4352*(K4352-L4352-M4352)*IF(F4352="GHS",1,Assumptions!$B$4)</f>
        <v>2207523.9547846154</v>
      </c>
      <c r="O4352" s="15">
        <f t="shared" ca="1" si="472"/>
        <v>425</v>
      </c>
      <c r="P4352" s="15" t="str">
        <f t="shared" ca="1" si="473"/>
        <v>365d+</v>
      </c>
      <c r="Q4352" s="17">
        <f ca="1">IF(P4352="0-90d",0,IF(P4352="91-180d",INDEX(Assumptions!$F$8:$F$12,MATCH(B4352,Assumptions!$A$8:$A$12,0)),IF(P4352="181-365d",INDEX(Assumptions!$G$8:$G$12,MATCH(B4352,Assumptions!$A$8:$A$12,0)),INDEX(Assumptions!$H$8:$H$12,MATCH(B4352,Assumptions!$A$8:$A$12,0)))))</f>
        <v>0.8</v>
      </c>
      <c r="R4352" s="14">
        <f t="shared" ca="1" si="474"/>
        <v>1233651.216</v>
      </c>
      <c r="S4352" s="14">
        <f t="shared" ca="1" si="475"/>
        <v>308412.804</v>
      </c>
      <c r="T4352" s="11" t="s">
        <v>25</v>
      </c>
      <c r="U4352" s="18" t="s">
        <v>26</v>
      </c>
    </row>
    <row r="4353" spans="1:21" ht="15" customHeight="1" x14ac:dyDescent="0.15">
      <c r="A4353" s="10" t="s">
        <v>4401</v>
      </c>
      <c r="B4353" s="11" t="s">
        <v>28</v>
      </c>
      <c r="C4353" s="11" t="s">
        <v>29</v>
      </c>
      <c r="D4353" s="12">
        <v>45956</v>
      </c>
      <c r="E4353" s="11">
        <v>2296</v>
      </c>
      <c r="F4353" s="11" t="s">
        <v>24</v>
      </c>
      <c r="G4353" s="13">
        <v>10887.26</v>
      </c>
      <c r="H4353" s="14">
        <f t="shared" si="469"/>
        <v>24997148.960000001</v>
      </c>
      <c r="I4353" s="14">
        <f>IF(F4353="GHS",H4353,H4353*Assumptions!$B$4)</f>
        <v>269969208.76800001</v>
      </c>
      <c r="J4353" s="15" t="str">
        <f>INDEX(Assumptions!$B$8:$B$12,MATCH(B4353,Assumptions!$A$8:$A$12,0))</f>
        <v>Fair Value Less Costs to Sell</v>
      </c>
      <c r="K4353" s="16">
        <f>G4353/(1-INDEX(Assumptions!$D$8:$D$12,MATCH(B4353,Assumptions!$A$8:$A$12,0)))</f>
        <v>12371.886363636364</v>
      </c>
      <c r="L4353" s="16">
        <f t="shared" si="470"/>
        <v>326.61779999999999</v>
      </c>
      <c r="M4353" s="16">
        <f t="shared" si="471"/>
        <v>618.59431818181827</v>
      </c>
      <c r="N4353" s="14">
        <f>E4353*(K4353-L4353-M4353)*IF(F4353="GHS",1,Assumptions!$B$4)</f>
        <v>283344955.92968732</v>
      </c>
      <c r="O4353" s="15">
        <f t="shared" ca="1" si="472"/>
        <v>330</v>
      </c>
      <c r="P4353" s="15" t="str">
        <f t="shared" ca="1" si="473"/>
        <v>181-365d</v>
      </c>
      <c r="Q4353" s="17">
        <f ca="1">IF(P4353="0-90d",0,IF(P4353="91-180d",INDEX(Assumptions!$F$8:$F$12,MATCH(B4353,Assumptions!$A$8:$A$12,0)),IF(P4353="181-365d",INDEX(Assumptions!$G$8:$G$12,MATCH(B4353,Assumptions!$A$8:$A$12,0)),INDEX(Assumptions!$H$8:$H$12,MATCH(B4353,Assumptions!$A$8:$A$12,0)))))</f>
        <v>0.1</v>
      </c>
      <c r="R4353" s="14">
        <f t="shared" ca="1" si="474"/>
        <v>26996920.876800001</v>
      </c>
      <c r="S4353" s="14">
        <f t="shared" si="475"/>
        <v>0</v>
      </c>
      <c r="T4353" s="11" t="s">
        <v>39</v>
      </c>
      <c r="U4353" s="18" t="s">
        <v>26</v>
      </c>
    </row>
    <row r="4354" spans="1:21" ht="15" customHeight="1" x14ac:dyDescent="0.15">
      <c r="A4354" s="10" t="s">
        <v>4402</v>
      </c>
      <c r="B4354" s="11" t="s">
        <v>31</v>
      </c>
      <c r="C4354" s="11" t="s">
        <v>32</v>
      </c>
      <c r="D4354" s="12">
        <v>46217</v>
      </c>
      <c r="E4354" s="11">
        <v>1160</v>
      </c>
      <c r="F4354" s="11" t="s">
        <v>33</v>
      </c>
      <c r="G4354" s="13">
        <v>1508.42</v>
      </c>
      <c r="H4354" s="14">
        <f t="shared" ref="H4354:H4417" si="476">E4354*G4354</f>
        <v>1749767.2000000002</v>
      </c>
      <c r="I4354" s="14">
        <f>IF(F4354="GHS",H4354,H4354*Assumptions!$B$4)</f>
        <v>1749767.2000000002</v>
      </c>
      <c r="J4354" s="15" t="str">
        <f>INDEX(Assumptions!$B$8:$B$12,MATCH(B4354,Assumptions!$A$8:$A$12,0))</f>
        <v>Weighted Average</v>
      </c>
      <c r="K4354" s="16">
        <f>G4354/(1-INDEX(Assumptions!$D$8:$D$12,MATCH(B4354,Assumptions!$A$8:$A$12,0)))</f>
        <v>2095.0277777777778</v>
      </c>
      <c r="L4354" s="16">
        <f t="shared" ref="L4354:L4417" si="477">G4354*0.03</f>
        <v>45.252600000000001</v>
      </c>
      <c r="M4354" s="16">
        <f t="shared" ref="M4354:M4417" si="478">K4354*0.05</f>
        <v>104.7513888888889</v>
      </c>
      <c r="N4354" s="14">
        <f>E4354*(K4354-L4354-M4354)*IF(F4354="GHS",1,Assumptions!$B$4)</f>
        <v>2256227.5951111116</v>
      </c>
      <c r="O4354" s="15">
        <f t="shared" ref="O4354:O4417" ca="1" si="479">TODAY()-D4354</f>
        <v>69</v>
      </c>
      <c r="P4354" s="15" t="str">
        <f t="shared" ref="P4354:P4417" ca="1" si="480">IF(O4354&lt;=90,"0-90d",IF(O4354&lt;=180,"91-180d",IF(O4354&lt;=365,"181-365d","365d+")))</f>
        <v>0-90d</v>
      </c>
      <c r="Q4354" s="17">
        <f ca="1">IF(P4354="0-90d",0,IF(P4354="91-180d",INDEX(Assumptions!$F$8:$F$12,MATCH(B4354,Assumptions!$A$8:$A$12,0)),IF(P4354="181-365d",INDEX(Assumptions!$G$8:$G$12,MATCH(B4354,Assumptions!$A$8:$A$12,0)),INDEX(Assumptions!$H$8:$H$12,MATCH(B4354,Assumptions!$A$8:$A$12,0)))))</f>
        <v>0</v>
      </c>
      <c r="R4354" s="14">
        <f t="shared" ref="R4354:R4417" ca="1" si="481">I4354*Q4354</f>
        <v>0</v>
      </c>
      <c r="S4354" s="14">
        <f t="shared" ref="S4354:S4417" ca="1" si="482">IF(T4354="Held on Consignment (Not Owned)",0,MIN(I4354-R4354,N4354))</f>
        <v>1749767.2000000002</v>
      </c>
      <c r="T4354" s="11" t="s">
        <v>25</v>
      </c>
      <c r="U4354" s="18" t="s">
        <v>26</v>
      </c>
    </row>
    <row r="4355" spans="1:21" ht="15" customHeight="1" x14ac:dyDescent="0.15">
      <c r="A4355" s="10" t="s">
        <v>4403</v>
      </c>
      <c r="B4355" s="11" t="s">
        <v>46</v>
      </c>
      <c r="C4355" s="11" t="s">
        <v>47</v>
      </c>
      <c r="D4355" s="12">
        <v>45941</v>
      </c>
      <c r="E4355" s="11">
        <v>4179</v>
      </c>
      <c r="F4355" s="11" t="s">
        <v>33</v>
      </c>
      <c r="G4355" s="13">
        <v>754116.08</v>
      </c>
      <c r="H4355" s="14">
        <f t="shared" si="476"/>
        <v>3151451098.3199997</v>
      </c>
      <c r="I4355" s="14">
        <f>IF(F4355="GHS",H4355,H4355*Assumptions!$B$4)</f>
        <v>3151451098.3199997</v>
      </c>
      <c r="J4355" s="15" t="str">
        <f>INDEX(Assumptions!$B$8:$B$12,MATCH(B4355,Assumptions!$A$8:$A$12,0))</f>
        <v>Specific Identification</v>
      </c>
      <c r="K4355" s="16">
        <f>G4355/(1-INDEX(Assumptions!$D$8:$D$12,MATCH(B4355,Assumptions!$A$8:$A$12,0)))</f>
        <v>966815.48717948713</v>
      </c>
      <c r="L4355" s="16">
        <f t="shared" si="477"/>
        <v>22623.482399999997</v>
      </c>
      <c r="M4355" s="16">
        <f t="shared" si="478"/>
        <v>48340.774358974362</v>
      </c>
      <c r="N4355" s="14">
        <f>E4355*(K4355-L4355-M4355)*IF(F4355="GHS",1,Assumptions!$B$4)</f>
        <v>3743762291.9273233</v>
      </c>
      <c r="O4355" s="15">
        <f t="shared" ca="1" si="479"/>
        <v>345</v>
      </c>
      <c r="P4355" s="15" t="str">
        <f t="shared" ca="1" si="480"/>
        <v>181-365d</v>
      </c>
      <c r="Q4355" s="17">
        <f ca="1">IF(P4355="0-90d",0,IF(P4355="91-180d",INDEX(Assumptions!$F$8:$F$12,MATCH(B4355,Assumptions!$A$8:$A$12,0)),IF(P4355="181-365d",INDEX(Assumptions!$G$8:$G$12,MATCH(B4355,Assumptions!$A$8:$A$12,0)),INDEX(Assumptions!$H$8:$H$12,MATCH(B4355,Assumptions!$A$8:$A$12,0)))))</f>
        <v>0.05</v>
      </c>
      <c r="R4355" s="14">
        <f t="shared" ca="1" si="481"/>
        <v>157572554.91599998</v>
      </c>
      <c r="S4355" s="14">
        <f t="shared" si="482"/>
        <v>0</v>
      </c>
      <c r="T4355" s="11" t="s">
        <v>39</v>
      </c>
      <c r="U4355" s="18" t="s">
        <v>26</v>
      </c>
    </row>
    <row r="4356" spans="1:21" ht="15" customHeight="1" x14ac:dyDescent="0.15">
      <c r="A4356" s="10" t="s">
        <v>4404</v>
      </c>
      <c r="B4356" s="11" t="s">
        <v>41</v>
      </c>
      <c r="C4356" s="11" t="s">
        <v>44</v>
      </c>
      <c r="D4356" s="12">
        <v>46208</v>
      </c>
      <c r="E4356" s="11">
        <v>4234</v>
      </c>
      <c r="F4356" s="11" t="s">
        <v>33</v>
      </c>
      <c r="G4356" s="13">
        <v>195.99</v>
      </c>
      <c r="H4356" s="14">
        <f t="shared" si="476"/>
        <v>829821.66</v>
      </c>
      <c r="I4356" s="14">
        <f>IF(F4356="GHS",H4356,H4356*Assumptions!$B$4)</f>
        <v>829821.66</v>
      </c>
      <c r="J4356" s="15" t="str">
        <f>INDEX(Assumptions!$B$8:$B$12,MATCH(B4356,Assumptions!$A$8:$A$12,0))</f>
        <v>Weighted Average</v>
      </c>
      <c r="K4356" s="16">
        <f>G4356/(1-INDEX(Assumptions!$D$8:$D$12,MATCH(B4356,Assumptions!$A$8:$A$12,0)))</f>
        <v>301.52307692307693</v>
      </c>
      <c r="L4356" s="16">
        <f t="shared" si="477"/>
        <v>5.8796999999999997</v>
      </c>
      <c r="M4356" s="16">
        <f t="shared" si="478"/>
        <v>15.076153846153847</v>
      </c>
      <c r="N4356" s="14">
        <f>E4356*(K4356-L4356-M4356)*IF(F4356="GHS",1,Assumptions!$B$4)</f>
        <v>1187921.6225076923</v>
      </c>
      <c r="O4356" s="15">
        <f t="shared" ca="1" si="479"/>
        <v>78</v>
      </c>
      <c r="P4356" s="15" t="str">
        <f t="shared" ca="1" si="480"/>
        <v>0-90d</v>
      </c>
      <c r="Q4356" s="17">
        <f ca="1">IF(P4356="0-90d",0,IF(P4356="91-180d",INDEX(Assumptions!$F$8:$F$12,MATCH(B4356,Assumptions!$A$8:$A$12,0)),IF(P4356="181-365d",INDEX(Assumptions!$G$8:$G$12,MATCH(B4356,Assumptions!$A$8:$A$12,0)),INDEX(Assumptions!$H$8:$H$12,MATCH(B4356,Assumptions!$A$8:$A$12,0)))))</f>
        <v>0</v>
      </c>
      <c r="R4356" s="14">
        <f t="shared" ca="1" si="481"/>
        <v>0</v>
      </c>
      <c r="S4356" s="14">
        <f t="shared" ca="1" si="482"/>
        <v>829821.66</v>
      </c>
      <c r="T4356" s="11" t="s">
        <v>25</v>
      </c>
      <c r="U4356" s="18" t="s">
        <v>26</v>
      </c>
    </row>
    <row r="4357" spans="1:21" ht="15" customHeight="1" x14ac:dyDescent="0.15">
      <c r="A4357" s="10" t="s">
        <v>4405</v>
      </c>
      <c r="B4357" s="11" t="s">
        <v>31</v>
      </c>
      <c r="C4357" s="11" t="s">
        <v>32</v>
      </c>
      <c r="D4357" s="12">
        <v>46170</v>
      </c>
      <c r="E4357" s="11">
        <v>4680</v>
      </c>
      <c r="F4357" s="11" t="s">
        <v>33</v>
      </c>
      <c r="G4357" s="13">
        <v>1691.19</v>
      </c>
      <c r="H4357" s="14">
        <f t="shared" si="476"/>
        <v>7914769.2000000002</v>
      </c>
      <c r="I4357" s="14">
        <f>IF(F4357="GHS",H4357,H4357*Assumptions!$B$4)</f>
        <v>7914769.2000000002</v>
      </c>
      <c r="J4357" s="15" t="str">
        <f>INDEX(Assumptions!$B$8:$B$12,MATCH(B4357,Assumptions!$A$8:$A$12,0))</f>
        <v>Weighted Average</v>
      </c>
      <c r="K4357" s="16">
        <f>G4357/(1-INDEX(Assumptions!$D$8:$D$12,MATCH(B4357,Assumptions!$A$8:$A$12,0)))</f>
        <v>2348.875</v>
      </c>
      <c r="L4357" s="16">
        <f t="shared" si="477"/>
        <v>50.735700000000001</v>
      </c>
      <c r="M4357" s="16">
        <f t="shared" si="478"/>
        <v>117.44375000000001</v>
      </c>
      <c r="N4357" s="14">
        <f>E4357*(K4357-L4357-M4357)*IF(F4357="GHS",1,Assumptions!$B$4)</f>
        <v>10205655.173999999</v>
      </c>
      <c r="O4357" s="15">
        <f t="shared" ca="1" si="479"/>
        <v>116</v>
      </c>
      <c r="P4357" s="15" t="str">
        <f t="shared" ca="1" si="480"/>
        <v>91-180d</v>
      </c>
      <c r="Q4357" s="17">
        <f ca="1">IF(P4357="0-90d",0,IF(P4357="91-180d",INDEX(Assumptions!$F$8:$F$12,MATCH(B4357,Assumptions!$A$8:$A$12,0)),IF(P4357="181-365d",INDEX(Assumptions!$G$8:$G$12,MATCH(B4357,Assumptions!$A$8:$A$12,0)),INDEX(Assumptions!$H$8:$H$12,MATCH(B4357,Assumptions!$A$8:$A$12,0)))))</f>
        <v>0.05</v>
      </c>
      <c r="R4357" s="14">
        <f t="shared" ca="1" si="481"/>
        <v>395738.46</v>
      </c>
      <c r="S4357" s="14">
        <f t="shared" ca="1" si="482"/>
        <v>7519030.7400000002</v>
      </c>
      <c r="T4357" s="11" t="s">
        <v>25</v>
      </c>
      <c r="U4357" s="18" t="s">
        <v>26</v>
      </c>
    </row>
    <row r="4358" spans="1:21" ht="15" customHeight="1" x14ac:dyDescent="0.15">
      <c r="A4358" s="10" t="s">
        <v>4406</v>
      </c>
      <c r="B4358" s="11" t="s">
        <v>31</v>
      </c>
      <c r="C4358" s="11" t="s">
        <v>63</v>
      </c>
      <c r="D4358" s="12">
        <v>46110</v>
      </c>
      <c r="E4358" s="11">
        <v>630</v>
      </c>
      <c r="F4358" s="11" t="s">
        <v>33</v>
      </c>
      <c r="G4358" s="13">
        <v>2570.6999999999998</v>
      </c>
      <c r="H4358" s="14">
        <f t="shared" si="476"/>
        <v>1619541</v>
      </c>
      <c r="I4358" s="14">
        <f>IF(F4358="GHS",H4358,H4358*Assumptions!$B$4)</f>
        <v>1619541</v>
      </c>
      <c r="J4358" s="15" t="str">
        <f>INDEX(Assumptions!$B$8:$B$12,MATCH(B4358,Assumptions!$A$8:$A$12,0))</f>
        <v>Weighted Average</v>
      </c>
      <c r="K4358" s="16">
        <f>G4358/(1-INDEX(Assumptions!$D$8:$D$12,MATCH(B4358,Assumptions!$A$8:$A$12,0)))</f>
        <v>3570.4166666666665</v>
      </c>
      <c r="L4358" s="16">
        <f t="shared" si="477"/>
        <v>77.120999999999995</v>
      </c>
      <c r="M4358" s="16">
        <f t="shared" si="478"/>
        <v>178.52083333333334</v>
      </c>
      <c r="N4358" s="14">
        <f>E4358*(K4358-L4358-M4358)*IF(F4358="GHS",1,Assumptions!$B$4)</f>
        <v>2088308.1449999998</v>
      </c>
      <c r="O4358" s="15">
        <f t="shared" ca="1" si="479"/>
        <v>176</v>
      </c>
      <c r="P4358" s="15" t="str">
        <f t="shared" ca="1" si="480"/>
        <v>91-180d</v>
      </c>
      <c r="Q4358" s="17">
        <f ca="1">IF(P4358="0-90d",0,IF(P4358="91-180d",INDEX(Assumptions!$F$8:$F$12,MATCH(B4358,Assumptions!$A$8:$A$12,0)),IF(P4358="181-365d",INDEX(Assumptions!$G$8:$G$12,MATCH(B4358,Assumptions!$A$8:$A$12,0)),INDEX(Assumptions!$H$8:$H$12,MATCH(B4358,Assumptions!$A$8:$A$12,0)))))</f>
        <v>0.05</v>
      </c>
      <c r="R4358" s="14">
        <f t="shared" ca="1" si="481"/>
        <v>80977.05</v>
      </c>
      <c r="S4358" s="14">
        <f t="shared" ca="1" si="482"/>
        <v>1538563.95</v>
      </c>
      <c r="T4358" s="11" t="s">
        <v>25</v>
      </c>
      <c r="U4358" s="18" t="s">
        <v>26</v>
      </c>
    </row>
    <row r="4359" spans="1:21" ht="15" customHeight="1" x14ac:dyDescent="0.15">
      <c r="A4359" s="10" t="s">
        <v>4407</v>
      </c>
      <c r="B4359" s="11" t="s">
        <v>41</v>
      </c>
      <c r="C4359" s="11" t="s">
        <v>49</v>
      </c>
      <c r="D4359" s="12">
        <v>45740</v>
      </c>
      <c r="E4359" s="11">
        <v>1776</v>
      </c>
      <c r="F4359" s="11" t="s">
        <v>33</v>
      </c>
      <c r="G4359" s="13">
        <v>553.63</v>
      </c>
      <c r="H4359" s="14">
        <f t="shared" si="476"/>
        <v>983246.88</v>
      </c>
      <c r="I4359" s="14">
        <f>IF(F4359="GHS",H4359,H4359*Assumptions!$B$4)</f>
        <v>983246.88</v>
      </c>
      <c r="J4359" s="15" t="str">
        <f>INDEX(Assumptions!$B$8:$B$12,MATCH(B4359,Assumptions!$A$8:$A$12,0))</f>
        <v>Weighted Average</v>
      </c>
      <c r="K4359" s="16">
        <f>G4359/(1-INDEX(Assumptions!$D$8:$D$12,MATCH(B4359,Assumptions!$A$8:$A$12,0)))</f>
        <v>851.73846153846148</v>
      </c>
      <c r="L4359" s="16">
        <f t="shared" si="477"/>
        <v>16.608899999999998</v>
      </c>
      <c r="M4359" s="16">
        <f t="shared" si="478"/>
        <v>42.586923076923078</v>
      </c>
      <c r="N4359" s="14">
        <f>E4359*(K4359-L4359-M4359)*IF(F4359="GHS",1,Assumptions!$B$4)</f>
        <v>1407555.7259076922</v>
      </c>
      <c r="O4359" s="15">
        <f t="shared" ca="1" si="479"/>
        <v>546</v>
      </c>
      <c r="P4359" s="15" t="str">
        <f t="shared" ca="1" si="480"/>
        <v>365d+</v>
      </c>
      <c r="Q4359" s="17">
        <f ca="1">IF(P4359="0-90d",0,IF(P4359="91-180d",INDEX(Assumptions!$F$8:$F$12,MATCH(B4359,Assumptions!$A$8:$A$12,0)),IF(P4359="181-365d",INDEX(Assumptions!$G$8:$G$12,MATCH(B4359,Assumptions!$A$8:$A$12,0)),INDEX(Assumptions!$H$8:$H$12,MATCH(B4359,Assumptions!$A$8:$A$12,0)))))</f>
        <v>0.8</v>
      </c>
      <c r="R4359" s="14">
        <f t="shared" ca="1" si="481"/>
        <v>786597.50400000007</v>
      </c>
      <c r="S4359" s="14">
        <f t="shared" ca="1" si="482"/>
        <v>196649.37599999993</v>
      </c>
      <c r="T4359" s="11" t="s">
        <v>25</v>
      </c>
      <c r="U4359" s="18" t="s">
        <v>36</v>
      </c>
    </row>
    <row r="4360" spans="1:21" ht="15" customHeight="1" x14ac:dyDescent="0.15">
      <c r="A4360" s="10" t="s">
        <v>4408</v>
      </c>
      <c r="B4360" s="11" t="s">
        <v>46</v>
      </c>
      <c r="C4360" s="11" t="s">
        <v>119</v>
      </c>
      <c r="D4360" s="12">
        <v>45912</v>
      </c>
      <c r="E4360" s="11">
        <v>1311</v>
      </c>
      <c r="F4360" s="11" t="s">
        <v>33</v>
      </c>
      <c r="G4360" s="13">
        <v>919421.51</v>
      </c>
      <c r="H4360" s="14">
        <f t="shared" si="476"/>
        <v>1205361599.6099999</v>
      </c>
      <c r="I4360" s="14">
        <f>IF(F4360="GHS",H4360,H4360*Assumptions!$B$4)</f>
        <v>1205361599.6099999</v>
      </c>
      <c r="J4360" s="15" t="str">
        <f>INDEX(Assumptions!$B$8:$B$12,MATCH(B4360,Assumptions!$A$8:$A$12,0))</f>
        <v>Specific Identification</v>
      </c>
      <c r="K4360" s="16">
        <f>G4360/(1-INDEX(Assumptions!$D$8:$D$12,MATCH(B4360,Assumptions!$A$8:$A$12,0)))</f>
        <v>1178745.5256410255</v>
      </c>
      <c r="L4360" s="16">
        <f t="shared" si="477"/>
        <v>27582.6453</v>
      </c>
      <c r="M4360" s="16">
        <f t="shared" si="478"/>
        <v>58937.27628205128</v>
      </c>
      <c r="N4360" s="14">
        <f>E4360*(K4360-L4360-M4360)*IF(F4360="GHS",1,Assumptions!$B$4)</f>
        <v>1431907766.9213152</v>
      </c>
      <c r="O4360" s="15">
        <f t="shared" ca="1" si="479"/>
        <v>374</v>
      </c>
      <c r="P4360" s="15" t="str">
        <f t="shared" ca="1" si="480"/>
        <v>365d+</v>
      </c>
      <c r="Q4360" s="17">
        <f ca="1">IF(P4360="0-90d",0,IF(P4360="91-180d",INDEX(Assumptions!$F$8:$F$12,MATCH(B4360,Assumptions!$A$8:$A$12,0)),IF(P4360="181-365d",INDEX(Assumptions!$G$8:$G$12,MATCH(B4360,Assumptions!$A$8:$A$12,0)),INDEX(Assumptions!$H$8:$H$12,MATCH(B4360,Assumptions!$A$8:$A$12,0)))))</f>
        <v>0.15</v>
      </c>
      <c r="R4360" s="14">
        <f t="shared" ca="1" si="481"/>
        <v>180804239.94149998</v>
      </c>
      <c r="S4360" s="14">
        <f t="shared" ca="1" si="482"/>
        <v>1024557359.6684999</v>
      </c>
      <c r="T4360" s="11" t="s">
        <v>25</v>
      </c>
      <c r="U4360" s="18" t="s">
        <v>26</v>
      </c>
    </row>
    <row r="4361" spans="1:21" ht="15" customHeight="1" x14ac:dyDescent="0.15">
      <c r="A4361" s="10" t="s">
        <v>4409</v>
      </c>
      <c r="B4361" s="11" t="s">
        <v>31</v>
      </c>
      <c r="C4361" s="11" t="s">
        <v>32</v>
      </c>
      <c r="D4361" s="12">
        <v>45908</v>
      </c>
      <c r="E4361" s="11">
        <v>3254</v>
      </c>
      <c r="F4361" s="11" t="s">
        <v>33</v>
      </c>
      <c r="G4361" s="13">
        <v>1600.12</v>
      </c>
      <c r="H4361" s="14">
        <f t="shared" si="476"/>
        <v>5206790.4799999995</v>
      </c>
      <c r="I4361" s="14">
        <f>IF(F4361="GHS",H4361,H4361*Assumptions!$B$4)</f>
        <v>5206790.4799999995</v>
      </c>
      <c r="J4361" s="15" t="str">
        <f>INDEX(Assumptions!$B$8:$B$12,MATCH(B4361,Assumptions!$A$8:$A$12,0))</f>
        <v>Weighted Average</v>
      </c>
      <c r="K4361" s="16">
        <f>G4361/(1-INDEX(Assumptions!$D$8:$D$12,MATCH(B4361,Assumptions!$A$8:$A$12,0)))</f>
        <v>2222.3888888888887</v>
      </c>
      <c r="L4361" s="16">
        <f t="shared" si="477"/>
        <v>48.003599999999992</v>
      </c>
      <c r="M4361" s="16">
        <f t="shared" si="478"/>
        <v>111.11944444444444</v>
      </c>
      <c r="N4361" s="14">
        <f>E4361*(K4361-L4361-M4361)*IF(F4361="GHS",1,Assumptions!$B$4)</f>
        <v>6713867.057822221</v>
      </c>
      <c r="O4361" s="15">
        <f t="shared" ca="1" si="479"/>
        <v>378</v>
      </c>
      <c r="P4361" s="15" t="str">
        <f t="shared" ca="1" si="480"/>
        <v>365d+</v>
      </c>
      <c r="Q4361" s="17">
        <f ca="1">IF(P4361="0-90d",0,IF(P4361="91-180d",INDEX(Assumptions!$F$8:$F$12,MATCH(B4361,Assumptions!$A$8:$A$12,0)),IF(P4361="181-365d",INDEX(Assumptions!$G$8:$G$12,MATCH(B4361,Assumptions!$A$8:$A$12,0)),INDEX(Assumptions!$H$8:$H$12,MATCH(B4361,Assumptions!$A$8:$A$12,0)))))</f>
        <v>0.6</v>
      </c>
      <c r="R4361" s="14">
        <f t="shared" ca="1" si="481"/>
        <v>3124074.2879999997</v>
      </c>
      <c r="S4361" s="14">
        <f t="shared" ca="1" si="482"/>
        <v>2082716.1919999998</v>
      </c>
      <c r="T4361" s="11" t="s">
        <v>25</v>
      </c>
      <c r="U4361" s="18" t="s">
        <v>26</v>
      </c>
    </row>
    <row r="4362" spans="1:21" ht="15" customHeight="1" x14ac:dyDescent="0.15">
      <c r="A4362" s="10" t="s">
        <v>4410</v>
      </c>
      <c r="B4362" s="11" t="s">
        <v>31</v>
      </c>
      <c r="C4362" s="11" t="s">
        <v>76</v>
      </c>
      <c r="D4362" s="12">
        <v>46178</v>
      </c>
      <c r="E4362" s="11">
        <v>2732</v>
      </c>
      <c r="F4362" s="11" t="s">
        <v>33</v>
      </c>
      <c r="G4362" s="13">
        <v>1810.31</v>
      </c>
      <c r="H4362" s="14">
        <f t="shared" si="476"/>
        <v>4945766.92</v>
      </c>
      <c r="I4362" s="14">
        <f>IF(F4362="GHS",H4362,H4362*Assumptions!$B$4)</f>
        <v>4945766.92</v>
      </c>
      <c r="J4362" s="15" t="str">
        <f>INDEX(Assumptions!$B$8:$B$12,MATCH(B4362,Assumptions!$A$8:$A$12,0))</f>
        <v>Weighted Average</v>
      </c>
      <c r="K4362" s="16">
        <f>G4362/(1-INDEX(Assumptions!$D$8:$D$12,MATCH(B4362,Assumptions!$A$8:$A$12,0)))</f>
        <v>2514.3194444444443</v>
      </c>
      <c r="L4362" s="16">
        <f t="shared" si="477"/>
        <v>54.309299999999993</v>
      </c>
      <c r="M4362" s="16">
        <f t="shared" si="478"/>
        <v>125.71597222222222</v>
      </c>
      <c r="N4362" s="14">
        <f>E4362*(K4362-L4362-M4362)*IF(F4362="GHS",1,Assumptions!$B$4)</f>
        <v>6377291.6785111111</v>
      </c>
      <c r="O4362" s="15">
        <f t="shared" ca="1" si="479"/>
        <v>108</v>
      </c>
      <c r="P4362" s="15" t="str">
        <f t="shared" ca="1" si="480"/>
        <v>91-180d</v>
      </c>
      <c r="Q4362" s="17">
        <f ca="1">IF(P4362="0-90d",0,IF(P4362="91-180d",INDEX(Assumptions!$F$8:$F$12,MATCH(B4362,Assumptions!$A$8:$A$12,0)),IF(P4362="181-365d",INDEX(Assumptions!$G$8:$G$12,MATCH(B4362,Assumptions!$A$8:$A$12,0)),INDEX(Assumptions!$H$8:$H$12,MATCH(B4362,Assumptions!$A$8:$A$12,0)))))</f>
        <v>0.05</v>
      </c>
      <c r="R4362" s="14">
        <f t="shared" ca="1" si="481"/>
        <v>247288.34600000002</v>
      </c>
      <c r="S4362" s="14">
        <f t="shared" ca="1" si="482"/>
        <v>4698478.574</v>
      </c>
      <c r="T4362" s="11" t="s">
        <v>25</v>
      </c>
      <c r="U4362" s="18" t="s">
        <v>26</v>
      </c>
    </row>
    <row r="4363" spans="1:21" ht="15" customHeight="1" x14ac:dyDescent="0.15">
      <c r="A4363" s="10" t="s">
        <v>4411</v>
      </c>
      <c r="B4363" s="11" t="s">
        <v>28</v>
      </c>
      <c r="C4363" s="11" t="s">
        <v>35</v>
      </c>
      <c r="D4363" s="12">
        <v>46161</v>
      </c>
      <c r="E4363" s="11">
        <v>1441</v>
      </c>
      <c r="F4363" s="11" t="s">
        <v>24</v>
      </c>
      <c r="G4363" s="13">
        <v>10388.27</v>
      </c>
      <c r="H4363" s="14">
        <f t="shared" si="476"/>
        <v>14969497.07</v>
      </c>
      <c r="I4363" s="14">
        <f>IF(F4363="GHS",H4363,H4363*Assumptions!$B$4)</f>
        <v>161670568.35600001</v>
      </c>
      <c r="J4363" s="15" t="str">
        <f>INDEX(Assumptions!$B$8:$B$12,MATCH(B4363,Assumptions!$A$8:$A$12,0))</f>
        <v>Fair Value Less Costs to Sell</v>
      </c>
      <c r="K4363" s="16">
        <f>G4363/(1-INDEX(Assumptions!$D$8:$D$12,MATCH(B4363,Assumptions!$A$8:$A$12,0)))</f>
        <v>11804.852272727274</v>
      </c>
      <c r="L4363" s="16">
        <f t="shared" si="477"/>
        <v>311.6481</v>
      </c>
      <c r="M4363" s="16">
        <f t="shared" si="478"/>
        <v>590.24261363636367</v>
      </c>
      <c r="N4363" s="14">
        <f>E4363*(K4363-L4363-M4363)*IF(F4363="GHS",1,Assumptions!$B$4)</f>
        <v>169680610.15182003</v>
      </c>
      <c r="O4363" s="15">
        <f t="shared" ca="1" si="479"/>
        <v>125</v>
      </c>
      <c r="P4363" s="15" t="str">
        <f t="shared" ca="1" si="480"/>
        <v>91-180d</v>
      </c>
      <c r="Q4363" s="17">
        <f ca="1">IF(P4363="0-90d",0,IF(P4363="91-180d",INDEX(Assumptions!$F$8:$F$12,MATCH(B4363,Assumptions!$A$8:$A$12,0)),IF(P4363="181-365d",INDEX(Assumptions!$G$8:$G$12,MATCH(B4363,Assumptions!$A$8:$A$12,0)),INDEX(Assumptions!$H$8:$H$12,MATCH(B4363,Assumptions!$A$8:$A$12,0)))))</f>
        <v>0.02</v>
      </c>
      <c r="R4363" s="14">
        <f t="shared" ca="1" si="481"/>
        <v>3233411.3671200001</v>
      </c>
      <c r="S4363" s="14">
        <f t="shared" ca="1" si="482"/>
        <v>158437156.98888001</v>
      </c>
      <c r="T4363" s="11" t="s">
        <v>25</v>
      </c>
      <c r="U4363" s="18" t="s">
        <v>26</v>
      </c>
    </row>
    <row r="4364" spans="1:21" ht="15" customHeight="1" x14ac:dyDescent="0.15">
      <c r="A4364" s="10" t="s">
        <v>4412</v>
      </c>
      <c r="B4364" s="11" t="s">
        <v>31</v>
      </c>
      <c r="C4364" s="11" t="s">
        <v>63</v>
      </c>
      <c r="D4364" s="12">
        <v>45924</v>
      </c>
      <c r="E4364" s="11">
        <v>4349</v>
      </c>
      <c r="F4364" s="11" t="s">
        <v>33</v>
      </c>
      <c r="G4364" s="13">
        <v>1789.36</v>
      </c>
      <c r="H4364" s="14">
        <f t="shared" si="476"/>
        <v>7781926.6399999997</v>
      </c>
      <c r="I4364" s="14">
        <f>IF(F4364="GHS",H4364,H4364*Assumptions!$B$4)</f>
        <v>7781926.6399999997</v>
      </c>
      <c r="J4364" s="15" t="str">
        <f>INDEX(Assumptions!$B$8:$B$12,MATCH(B4364,Assumptions!$A$8:$A$12,0))</f>
        <v>Weighted Average</v>
      </c>
      <c r="K4364" s="16">
        <f>G4364/(1-INDEX(Assumptions!$D$8:$D$12,MATCH(B4364,Assumptions!$A$8:$A$12,0)))</f>
        <v>2485.2222222222222</v>
      </c>
      <c r="L4364" s="16">
        <f t="shared" si="477"/>
        <v>53.680799999999998</v>
      </c>
      <c r="M4364" s="16">
        <f t="shared" si="478"/>
        <v>124.26111111111112</v>
      </c>
      <c r="N4364" s="14">
        <f>E4364*(K4364-L4364-M4364)*IF(F4364="GHS",1,Assumptions!$B$4)</f>
        <v>10034362.073022222</v>
      </c>
      <c r="O4364" s="15">
        <f t="shared" ca="1" si="479"/>
        <v>362</v>
      </c>
      <c r="P4364" s="15" t="str">
        <f t="shared" ca="1" si="480"/>
        <v>181-365d</v>
      </c>
      <c r="Q4364" s="17">
        <f ca="1">IF(P4364="0-90d",0,IF(P4364="91-180d",INDEX(Assumptions!$F$8:$F$12,MATCH(B4364,Assumptions!$A$8:$A$12,0)),IF(P4364="181-365d",INDEX(Assumptions!$G$8:$G$12,MATCH(B4364,Assumptions!$A$8:$A$12,0)),INDEX(Assumptions!$H$8:$H$12,MATCH(B4364,Assumptions!$A$8:$A$12,0)))))</f>
        <v>0.2</v>
      </c>
      <c r="R4364" s="14">
        <f t="shared" ca="1" si="481"/>
        <v>1556385.328</v>
      </c>
      <c r="S4364" s="14">
        <f t="shared" ca="1" si="482"/>
        <v>6225541.3119999999</v>
      </c>
      <c r="T4364" s="11" t="s">
        <v>25</v>
      </c>
      <c r="U4364" s="18" t="s">
        <v>26</v>
      </c>
    </row>
    <row r="4365" spans="1:21" ht="15" customHeight="1" x14ac:dyDescent="0.15">
      <c r="A4365" s="10" t="s">
        <v>4413</v>
      </c>
      <c r="B4365" s="11" t="s">
        <v>22</v>
      </c>
      <c r="C4365" s="11" t="s">
        <v>61</v>
      </c>
      <c r="D4365" s="12">
        <v>46110</v>
      </c>
      <c r="E4365" s="11">
        <v>3763</v>
      </c>
      <c r="F4365" s="11" t="s">
        <v>24</v>
      </c>
      <c r="G4365" s="13">
        <v>11674.37</v>
      </c>
      <c r="H4365" s="14">
        <f t="shared" si="476"/>
        <v>43930654.310000002</v>
      </c>
      <c r="I4365" s="14">
        <f>IF(F4365="GHS",H4365,H4365*Assumptions!$B$4)</f>
        <v>474451066.54800004</v>
      </c>
      <c r="J4365" s="15" t="str">
        <f>INDEX(Assumptions!$B$8:$B$12,MATCH(B4365,Assumptions!$A$8:$A$12,0))</f>
        <v>FIFO</v>
      </c>
      <c r="K4365" s="16">
        <f>G4365/(1-INDEX(Assumptions!$D$8:$D$12,MATCH(B4365,Assumptions!$A$8:$A$12,0)))</f>
        <v>14237.036585365853</v>
      </c>
      <c r="L4365" s="16">
        <f t="shared" si="477"/>
        <v>350.23110000000003</v>
      </c>
      <c r="M4365" s="16">
        <f t="shared" si="478"/>
        <v>711.8518292682927</v>
      </c>
      <c r="N4365" s="14">
        <f>E4365*(K4365-L4365-M4365)*IF(F4365="GHS",1,Assumptions!$B$4)</f>
        <v>535435386.56526726</v>
      </c>
      <c r="O4365" s="15">
        <f t="shared" ca="1" si="479"/>
        <v>176</v>
      </c>
      <c r="P4365" s="15" t="str">
        <f t="shared" ca="1" si="480"/>
        <v>91-180d</v>
      </c>
      <c r="Q4365" s="17">
        <f ca="1">IF(P4365="0-90d",0,IF(P4365="91-180d",INDEX(Assumptions!$F$8:$F$12,MATCH(B4365,Assumptions!$A$8:$A$12,0)),IF(P4365="181-365d",INDEX(Assumptions!$G$8:$G$12,MATCH(B4365,Assumptions!$A$8:$A$12,0)),INDEX(Assumptions!$H$8:$H$12,MATCH(B4365,Assumptions!$A$8:$A$12,0)))))</f>
        <v>0.03</v>
      </c>
      <c r="R4365" s="14">
        <f t="shared" ca="1" si="481"/>
        <v>14233531.996440001</v>
      </c>
      <c r="S4365" s="14">
        <f t="shared" ca="1" si="482"/>
        <v>460217534.55156004</v>
      </c>
      <c r="T4365" s="11" t="s">
        <v>25</v>
      </c>
      <c r="U4365" s="18" t="s">
        <v>26</v>
      </c>
    </row>
    <row r="4366" spans="1:21" ht="15" customHeight="1" x14ac:dyDescent="0.15">
      <c r="A4366" s="10" t="s">
        <v>4414</v>
      </c>
      <c r="B4366" s="11" t="s">
        <v>41</v>
      </c>
      <c r="C4366" s="11" t="s">
        <v>42</v>
      </c>
      <c r="D4366" s="12">
        <v>46054</v>
      </c>
      <c r="E4366" s="11">
        <v>2510</v>
      </c>
      <c r="F4366" s="11" t="s">
        <v>33</v>
      </c>
      <c r="G4366" s="13">
        <v>525.46</v>
      </c>
      <c r="H4366" s="14">
        <f t="shared" si="476"/>
        <v>1318904.6000000001</v>
      </c>
      <c r="I4366" s="14">
        <f>IF(F4366="GHS",H4366,H4366*Assumptions!$B$4)</f>
        <v>1318904.6000000001</v>
      </c>
      <c r="J4366" s="15" t="str">
        <f>INDEX(Assumptions!$B$8:$B$12,MATCH(B4366,Assumptions!$A$8:$A$12,0))</f>
        <v>Weighted Average</v>
      </c>
      <c r="K4366" s="16">
        <f>G4366/(1-INDEX(Assumptions!$D$8:$D$12,MATCH(B4366,Assumptions!$A$8:$A$12,0)))</f>
        <v>808.4</v>
      </c>
      <c r="L4366" s="16">
        <f t="shared" si="477"/>
        <v>15.7638</v>
      </c>
      <c r="M4366" s="16">
        <f t="shared" si="478"/>
        <v>40.42</v>
      </c>
      <c r="N4366" s="14">
        <f>E4366*(K4366-L4366-M4366)*IF(F4366="GHS",1,Assumptions!$B$4)</f>
        <v>1888062.6620000002</v>
      </c>
      <c r="O4366" s="15">
        <f t="shared" ca="1" si="479"/>
        <v>232</v>
      </c>
      <c r="P4366" s="15" t="str">
        <f t="shared" ca="1" si="480"/>
        <v>181-365d</v>
      </c>
      <c r="Q4366" s="17">
        <f ca="1">IF(P4366="0-90d",0,IF(P4366="91-180d",INDEX(Assumptions!$F$8:$F$12,MATCH(B4366,Assumptions!$A$8:$A$12,0)),IF(P4366="181-365d",INDEX(Assumptions!$G$8:$G$12,MATCH(B4366,Assumptions!$A$8:$A$12,0)),INDEX(Assumptions!$H$8:$H$12,MATCH(B4366,Assumptions!$A$8:$A$12,0)))))</f>
        <v>0.35</v>
      </c>
      <c r="R4366" s="14">
        <f t="shared" ca="1" si="481"/>
        <v>461616.61</v>
      </c>
      <c r="S4366" s="14">
        <f t="shared" ca="1" si="482"/>
        <v>857287.99000000011</v>
      </c>
      <c r="T4366" s="11" t="s">
        <v>25</v>
      </c>
      <c r="U4366" s="18" t="s">
        <v>26</v>
      </c>
    </row>
    <row r="4367" spans="1:21" ht="15" customHeight="1" x14ac:dyDescent="0.15">
      <c r="A4367" s="10" t="s">
        <v>4415</v>
      </c>
      <c r="B4367" s="11" t="s">
        <v>41</v>
      </c>
      <c r="C4367" s="11" t="s">
        <v>115</v>
      </c>
      <c r="D4367" s="12">
        <v>45733</v>
      </c>
      <c r="E4367" s="11">
        <v>412</v>
      </c>
      <c r="F4367" s="11" t="s">
        <v>33</v>
      </c>
      <c r="G4367" s="13">
        <v>1012.61</v>
      </c>
      <c r="H4367" s="14">
        <f t="shared" si="476"/>
        <v>417195.32</v>
      </c>
      <c r="I4367" s="14">
        <f>IF(F4367="GHS",H4367,H4367*Assumptions!$B$4)</f>
        <v>417195.32</v>
      </c>
      <c r="J4367" s="15" t="str">
        <f>INDEX(Assumptions!$B$8:$B$12,MATCH(B4367,Assumptions!$A$8:$A$12,0))</f>
        <v>Weighted Average</v>
      </c>
      <c r="K4367" s="16">
        <f>G4367/(1-INDEX(Assumptions!$D$8:$D$12,MATCH(B4367,Assumptions!$A$8:$A$12,0)))</f>
        <v>1557.8615384615384</v>
      </c>
      <c r="L4367" s="16">
        <f t="shared" si="477"/>
        <v>30.378299999999999</v>
      </c>
      <c r="M4367" s="16">
        <f t="shared" si="478"/>
        <v>77.893076923076933</v>
      </c>
      <c r="N4367" s="14">
        <f>E4367*(K4367-L4367-M4367)*IF(F4367="GHS",1,Assumptions!$B$4)</f>
        <v>597231.14655384608</v>
      </c>
      <c r="O4367" s="15">
        <f t="shared" ca="1" si="479"/>
        <v>553</v>
      </c>
      <c r="P4367" s="15" t="str">
        <f t="shared" ca="1" si="480"/>
        <v>365d+</v>
      </c>
      <c r="Q4367" s="17">
        <f ca="1">IF(P4367="0-90d",0,IF(P4367="91-180d",INDEX(Assumptions!$F$8:$F$12,MATCH(B4367,Assumptions!$A$8:$A$12,0)),IF(P4367="181-365d",INDEX(Assumptions!$G$8:$G$12,MATCH(B4367,Assumptions!$A$8:$A$12,0)),INDEX(Assumptions!$H$8:$H$12,MATCH(B4367,Assumptions!$A$8:$A$12,0)))))</f>
        <v>0.8</v>
      </c>
      <c r="R4367" s="14">
        <f t="shared" ca="1" si="481"/>
        <v>333756.25600000005</v>
      </c>
      <c r="S4367" s="14">
        <f t="shared" ca="1" si="482"/>
        <v>83439.063999999955</v>
      </c>
      <c r="T4367" s="11" t="s">
        <v>25</v>
      </c>
      <c r="U4367" s="18" t="s">
        <v>26</v>
      </c>
    </row>
    <row r="4368" spans="1:21" ht="15" customHeight="1" x14ac:dyDescent="0.15">
      <c r="A4368" s="10" t="s">
        <v>4416</v>
      </c>
      <c r="B4368" s="11" t="s">
        <v>41</v>
      </c>
      <c r="C4368" s="11" t="s">
        <v>49</v>
      </c>
      <c r="D4368" s="12">
        <v>46006</v>
      </c>
      <c r="E4368" s="11">
        <v>3130</v>
      </c>
      <c r="F4368" s="11" t="s">
        <v>33</v>
      </c>
      <c r="G4368" s="13">
        <v>909.83</v>
      </c>
      <c r="H4368" s="14">
        <f t="shared" si="476"/>
        <v>2847767.9</v>
      </c>
      <c r="I4368" s="14">
        <f>IF(F4368="GHS",H4368,H4368*Assumptions!$B$4)</f>
        <v>2847767.9</v>
      </c>
      <c r="J4368" s="15" t="str">
        <f>INDEX(Assumptions!$B$8:$B$12,MATCH(B4368,Assumptions!$A$8:$A$12,0))</f>
        <v>Weighted Average</v>
      </c>
      <c r="K4368" s="16">
        <f>G4368/(1-INDEX(Assumptions!$D$8:$D$12,MATCH(B4368,Assumptions!$A$8:$A$12,0)))</f>
        <v>1399.7384615384615</v>
      </c>
      <c r="L4368" s="16">
        <f t="shared" si="477"/>
        <v>27.294900000000002</v>
      </c>
      <c r="M4368" s="16">
        <f t="shared" si="478"/>
        <v>69.986923076923077</v>
      </c>
      <c r="N4368" s="14">
        <f>E4368*(K4368-L4368-M4368)*IF(F4368="GHS",1,Assumptions!$B$4)</f>
        <v>4076689.2783846147</v>
      </c>
      <c r="O4368" s="15">
        <f t="shared" ca="1" si="479"/>
        <v>280</v>
      </c>
      <c r="P4368" s="15" t="str">
        <f t="shared" ca="1" si="480"/>
        <v>181-365d</v>
      </c>
      <c r="Q4368" s="17">
        <f ca="1">IF(P4368="0-90d",0,IF(P4368="91-180d",INDEX(Assumptions!$F$8:$F$12,MATCH(B4368,Assumptions!$A$8:$A$12,0)),IF(P4368="181-365d",INDEX(Assumptions!$G$8:$G$12,MATCH(B4368,Assumptions!$A$8:$A$12,0)),INDEX(Assumptions!$H$8:$H$12,MATCH(B4368,Assumptions!$A$8:$A$12,0)))))</f>
        <v>0.35</v>
      </c>
      <c r="R4368" s="14">
        <f t="shared" ca="1" si="481"/>
        <v>996718.7649999999</v>
      </c>
      <c r="S4368" s="14">
        <f t="shared" ca="1" si="482"/>
        <v>1851049.135</v>
      </c>
      <c r="T4368" s="11" t="s">
        <v>25</v>
      </c>
      <c r="U4368" s="18" t="s">
        <v>26</v>
      </c>
    </row>
    <row r="4369" spans="1:21" ht="15" customHeight="1" x14ac:dyDescent="0.15">
      <c r="A4369" s="10" t="s">
        <v>4417</v>
      </c>
      <c r="B4369" s="11" t="s">
        <v>46</v>
      </c>
      <c r="C4369" s="11" t="s">
        <v>47</v>
      </c>
      <c r="D4369" s="12">
        <v>45932</v>
      </c>
      <c r="E4369" s="11">
        <v>686</v>
      </c>
      <c r="F4369" s="11" t="s">
        <v>33</v>
      </c>
      <c r="G4369" s="13">
        <v>671136.17</v>
      </c>
      <c r="H4369" s="14">
        <f t="shared" si="476"/>
        <v>460399412.62</v>
      </c>
      <c r="I4369" s="14">
        <f>IF(F4369="GHS",H4369,H4369*Assumptions!$B$4)</f>
        <v>460399412.62</v>
      </c>
      <c r="J4369" s="15" t="str">
        <f>INDEX(Assumptions!$B$8:$B$12,MATCH(B4369,Assumptions!$A$8:$A$12,0))</f>
        <v>Specific Identification</v>
      </c>
      <c r="K4369" s="16">
        <f>G4369/(1-INDEX(Assumptions!$D$8:$D$12,MATCH(B4369,Assumptions!$A$8:$A$12,0)))</f>
        <v>860430.98717948725</v>
      </c>
      <c r="L4369" s="16">
        <f t="shared" si="477"/>
        <v>20134.0851</v>
      </c>
      <c r="M4369" s="16">
        <f t="shared" si="478"/>
        <v>43021.549358974364</v>
      </c>
      <c r="N4369" s="14">
        <f>E4369*(K4369-L4369-M4369)*IF(F4369="GHS",1,Assumptions!$B$4)</f>
        <v>546930891.96627188</v>
      </c>
      <c r="O4369" s="15">
        <f t="shared" ca="1" si="479"/>
        <v>354</v>
      </c>
      <c r="P4369" s="15" t="str">
        <f t="shared" ca="1" si="480"/>
        <v>181-365d</v>
      </c>
      <c r="Q4369" s="17">
        <f ca="1">IF(P4369="0-90d",0,IF(P4369="91-180d",INDEX(Assumptions!$F$8:$F$12,MATCH(B4369,Assumptions!$A$8:$A$12,0)),IF(P4369="181-365d",INDEX(Assumptions!$G$8:$G$12,MATCH(B4369,Assumptions!$A$8:$A$12,0)),INDEX(Assumptions!$H$8:$H$12,MATCH(B4369,Assumptions!$A$8:$A$12,0)))))</f>
        <v>0.05</v>
      </c>
      <c r="R4369" s="14">
        <f t="shared" ca="1" si="481"/>
        <v>23019970.631000001</v>
      </c>
      <c r="S4369" s="14">
        <f t="shared" ca="1" si="482"/>
        <v>437379441.98900002</v>
      </c>
      <c r="T4369" s="11" t="s">
        <v>25</v>
      </c>
      <c r="U4369" s="18" t="s">
        <v>26</v>
      </c>
    </row>
    <row r="4370" spans="1:21" ht="15" customHeight="1" x14ac:dyDescent="0.15">
      <c r="A4370" s="10" t="s">
        <v>4418</v>
      </c>
      <c r="B4370" s="11" t="s">
        <v>22</v>
      </c>
      <c r="C4370" s="11" t="s">
        <v>81</v>
      </c>
      <c r="D4370" s="12">
        <v>45844</v>
      </c>
      <c r="E4370" s="11">
        <v>1924</v>
      </c>
      <c r="F4370" s="11" t="s">
        <v>24</v>
      </c>
      <c r="G4370" s="13">
        <v>29812.37</v>
      </c>
      <c r="H4370" s="14">
        <f t="shared" si="476"/>
        <v>57358999.879999995</v>
      </c>
      <c r="I4370" s="14">
        <f>IF(F4370="GHS",H4370,H4370*Assumptions!$B$4)</f>
        <v>619477198.704</v>
      </c>
      <c r="J4370" s="15" t="str">
        <f>INDEX(Assumptions!$B$8:$B$12,MATCH(B4370,Assumptions!$A$8:$A$12,0))</f>
        <v>FIFO</v>
      </c>
      <c r="K4370" s="16">
        <f>G4370/(1-INDEX(Assumptions!$D$8:$D$12,MATCH(B4370,Assumptions!$A$8:$A$12,0)))</f>
        <v>36356.548780487799</v>
      </c>
      <c r="L4370" s="16">
        <f t="shared" si="477"/>
        <v>894.37109999999996</v>
      </c>
      <c r="M4370" s="16">
        <f t="shared" si="478"/>
        <v>1817.8274390243901</v>
      </c>
      <c r="N4370" s="14">
        <f>E4370*(K4370-L4370-M4370)*IF(F4370="GHS",1,Assumptions!$B$4)</f>
        <v>699102682.53741658</v>
      </c>
      <c r="O4370" s="15">
        <f t="shared" ca="1" si="479"/>
        <v>442</v>
      </c>
      <c r="P4370" s="15" t="str">
        <f t="shared" ca="1" si="480"/>
        <v>365d+</v>
      </c>
      <c r="Q4370" s="17">
        <f ca="1">IF(P4370="0-90d",0,IF(P4370="91-180d",INDEX(Assumptions!$F$8:$F$12,MATCH(B4370,Assumptions!$A$8:$A$12,0)),IF(P4370="181-365d",INDEX(Assumptions!$G$8:$G$12,MATCH(B4370,Assumptions!$A$8:$A$12,0)),INDEX(Assumptions!$H$8:$H$12,MATCH(B4370,Assumptions!$A$8:$A$12,0)))))</f>
        <v>0.5</v>
      </c>
      <c r="R4370" s="14">
        <f t="shared" ca="1" si="481"/>
        <v>309738599.352</v>
      </c>
      <c r="S4370" s="14">
        <f t="shared" si="482"/>
        <v>0</v>
      </c>
      <c r="T4370" s="11" t="s">
        <v>39</v>
      </c>
      <c r="U4370" s="18" t="s">
        <v>36</v>
      </c>
    </row>
    <row r="4371" spans="1:21" ht="15" customHeight="1" x14ac:dyDescent="0.15">
      <c r="A4371" s="10" t="s">
        <v>4419</v>
      </c>
      <c r="B4371" s="11" t="s">
        <v>31</v>
      </c>
      <c r="C4371" s="11" t="s">
        <v>76</v>
      </c>
      <c r="D4371" s="12">
        <v>46121</v>
      </c>
      <c r="E4371" s="11">
        <v>2488</v>
      </c>
      <c r="F4371" s="11" t="s">
        <v>33</v>
      </c>
      <c r="G4371" s="13">
        <v>2838.73</v>
      </c>
      <c r="H4371" s="14">
        <f t="shared" si="476"/>
        <v>7062760.2400000002</v>
      </c>
      <c r="I4371" s="14">
        <f>IF(F4371="GHS",H4371,H4371*Assumptions!$B$4)</f>
        <v>7062760.2400000002</v>
      </c>
      <c r="J4371" s="15" t="str">
        <f>INDEX(Assumptions!$B$8:$B$12,MATCH(B4371,Assumptions!$A$8:$A$12,0))</f>
        <v>Weighted Average</v>
      </c>
      <c r="K4371" s="16">
        <f>G4371/(1-INDEX(Assumptions!$D$8:$D$12,MATCH(B4371,Assumptions!$A$8:$A$12,0)))</f>
        <v>3942.6805555555557</v>
      </c>
      <c r="L4371" s="16">
        <f t="shared" si="477"/>
        <v>85.161900000000003</v>
      </c>
      <c r="M4371" s="16">
        <f t="shared" si="478"/>
        <v>197.13402777777779</v>
      </c>
      <c r="N4371" s="14">
        <f>E4371*(K4371-L4371-M4371)*IF(F4371="GHS",1,Assumptions!$B$4)</f>
        <v>9107036.9539111108</v>
      </c>
      <c r="O4371" s="15">
        <f t="shared" ca="1" si="479"/>
        <v>165</v>
      </c>
      <c r="P4371" s="15" t="str">
        <f t="shared" ca="1" si="480"/>
        <v>91-180d</v>
      </c>
      <c r="Q4371" s="17">
        <f ca="1">IF(P4371="0-90d",0,IF(P4371="91-180d",INDEX(Assumptions!$F$8:$F$12,MATCH(B4371,Assumptions!$A$8:$A$12,0)),IF(P4371="181-365d",INDEX(Assumptions!$G$8:$G$12,MATCH(B4371,Assumptions!$A$8:$A$12,0)),INDEX(Assumptions!$H$8:$H$12,MATCH(B4371,Assumptions!$A$8:$A$12,0)))))</f>
        <v>0.05</v>
      </c>
      <c r="R4371" s="14">
        <f t="shared" ca="1" si="481"/>
        <v>353138.01200000005</v>
      </c>
      <c r="S4371" s="14">
        <f t="shared" si="482"/>
        <v>0</v>
      </c>
      <c r="T4371" s="11" t="s">
        <v>39</v>
      </c>
      <c r="U4371" s="18" t="s">
        <v>36</v>
      </c>
    </row>
    <row r="4372" spans="1:21" ht="15" customHeight="1" x14ac:dyDescent="0.15">
      <c r="A4372" s="10" t="s">
        <v>4420</v>
      </c>
      <c r="B4372" s="11" t="s">
        <v>31</v>
      </c>
      <c r="C4372" s="11" t="s">
        <v>32</v>
      </c>
      <c r="D4372" s="12">
        <v>45972</v>
      </c>
      <c r="E4372" s="11">
        <v>951</v>
      </c>
      <c r="F4372" s="11" t="s">
        <v>33</v>
      </c>
      <c r="G4372" s="13">
        <v>2571.14</v>
      </c>
      <c r="H4372" s="14">
        <f t="shared" si="476"/>
        <v>2445154.1399999997</v>
      </c>
      <c r="I4372" s="14">
        <f>IF(F4372="GHS",H4372,H4372*Assumptions!$B$4)</f>
        <v>2445154.1399999997</v>
      </c>
      <c r="J4372" s="15" t="str">
        <f>INDEX(Assumptions!$B$8:$B$12,MATCH(B4372,Assumptions!$A$8:$A$12,0))</f>
        <v>Weighted Average</v>
      </c>
      <c r="K4372" s="16">
        <f>G4372/(1-INDEX(Assumptions!$D$8:$D$12,MATCH(B4372,Assumptions!$A$8:$A$12,0)))</f>
        <v>3571.0277777777778</v>
      </c>
      <c r="L4372" s="16">
        <f t="shared" si="477"/>
        <v>77.134199999999993</v>
      </c>
      <c r="M4372" s="16">
        <f t="shared" si="478"/>
        <v>178.55138888888891</v>
      </c>
      <c r="N4372" s="14">
        <f>E4372*(K4372-L4372-M4372)*IF(F4372="GHS",1,Assumptions!$B$4)</f>
        <v>3152890.4216333334</v>
      </c>
      <c r="O4372" s="15">
        <f t="shared" ca="1" si="479"/>
        <v>314</v>
      </c>
      <c r="P4372" s="15" t="str">
        <f t="shared" ca="1" si="480"/>
        <v>181-365d</v>
      </c>
      <c r="Q4372" s="17">
        <f ca="1">IF(P4372="0-90d",0,IF(P4372="91-180d",INDEX(Assumptions!$F$8:$F$12,MATCH(B4372,Assumptions!$A$8:$A$12,0)),IF(P4372="181-365d",INDEX(Assumptions!$G$8:$G$12,MATCH(B4372,Assumptions!$A$8:$A$12,0)),INDEX(Assumptions!$H$8:$H$12,MATCH(B4372,Assumptions!$A$8:$A$12,0)))))</f>
        <v>0.2</v>
      </c>
      <c r="R4372" s="14">
        <f t="shared" ca="1" si="481"/>
        <v>489030.82799999998</v>
      </c>
      <c r="S4372" s="14">
        <f t="shared" ca="1" si="482"/>
        <v>1956123.3119999997</v>
      </c>
      <c r="T4372" s="11" t="s">
        <v>25</v>
      </c>
      <c r="U4372" s="18" t="s">
        <v>26</v>
      </c>
    </row>
    <row r="4373" spans="1:21" ht="15" customHeight="1" x14ac:dyDescent="0.15">
      <c r="A4373" s="10" t="s">
        <v>4421</v>
      </c>
      <c r="B4373" s="11" t="s">
        <v>31</v>
      </c>
      <c r="C4373" s="11" t="s">
        <v>32</v>
      </c>
      <c r="D4373" s="12">
        <v>45738</v>
      </c>
      <c r="E4373" s="11">
        <v>974</v>
      </c>
      <c r="F4373" s="11" t="s">
        <v>33</v>
      </c>
      <c r="G4373" s="13">
        <v>1681.2</v>
      </c>
      <c r="H4373" s="14">
        <f t="shared" si="476"/>
        <v>1637488.8</v>
      </c>
      <c r="I4373" s="14">
        <f>IF(F4373="GHS",H4373,H4373*Assumptions!$B$4)</f>
        <v>1637488.8</v>
      </c>
      <c r="J4373" s="15" t="str">
        <f>INDEX(Assumptions!$B$8:$B$12,MATCH(B4373,Assumptions!$A$8:$A$12,0))</f>
        <v>Weighted Average</v>
      </c>
      <c r="K4373" s="16">
        <f>G4373/(1-INDEX(Assumptions!$D$8:$D$12,MATCH(B4373,Assumptions!$A$8:$A$12,0)))</f>
        <v>2335</v>
      </c>
      <c r="L4373" s="16">
        <f t="shared" si="477"/>
        <v>50.436</v>
      </c>
      <c r="M4373" s="16">
        <f t="shared" si="478"/>
        <v>116.75</v>
      </c>
      <c r="N4373" s="14">
        <f>E4373*(K4373-L4373-M4373)*IF(F4373="GHS",1,Assumptions!$B$4)</f>
        <v>2111450.8359999997</v>
      </c>
      <c r="O4373" s="15">
        <f t="shared" ca="1" si="479"/>
        <v>548</v>
      </c>
      <c r="P4373" s="15" t="str">
        <f t="shared" ca="1" si="480"/>
        <v>365d+</v>
      </c>
      <c r="Q4373" s="17">
        <f ca="1">IF(P4373="0-90d",0,IF(P4373="91-180d",INDEX(Assumptions!$F$8:$F$12,MATCH(B4373,Assumptions!$A$8:$A$12,0)),IF(P4373="181-365d",INDEX(Assumptions!$G$8:$G$12,MATCH(B4373,Assumptions!$A$8:$A$12,0)),INDEX(Assumptions!$H$8:$H$12,MATCH(B4373,Assumptions!$A$8:$A$12,0)))))</f>
        <v>0.6</v>
      </c>
      <c r="R4373" s="14">
        <f t="shared" ca="1" si="481"/>
        <v>982493.28</v>
      </c>
      <c r="S4373" s="14">
        <f t="shared" ca="1" si="482"/>
        <v>654995.52</v>
      </c>
      <c r="T4373" s="11" t="s">
        <v>25</v>
      </c>
      <c r="U4373" s="18" t="s">
        <v>26</v>
      </c>
    </row>
    <row r="4374" spans="1:21" ht="15" customHeight="1" x14ac:dyDescent="0.15">
      <c r="A4374" s="10" t="s">
        <v>4422</v>
      </c>
      <c r="B4374" s="11" t="s">
        <v>31</v>
      </c>
      <c r="C4374" s="11" t="s">
        <v>63</v>
      </c>
      <c r="D4374" s="12">
        <v>45949</v>
      </c>
      <c r="E4374" s="11">
        <v>3711</v>
      </c>
      <c r="F4374" s="11" t="s">
        <v>33</v>
      </c>
      <c r="G4374" s="13">
        <v>2844.5</v>
      </c>
      <c r="H4374" s="14">
        <f t="shared" si="476"/>
        <v>10555939.5</v>
      </c>
      <c r="I4374" s="14">
        <f>IF(F4374="GHS",H4374,H4374*Assumptions!$B$4)</f>
        <v>10555939.5</v>
      </c>
      <c r="J4374" s="15" t="str">
        <f>INDEX(Assumptions!$B$8:$B$12,MATCH(B4374,Assumptions!$A$8:$A$12,0))</f>
        <v>Weighted Average</v>
      </c>
      <c r="K4374" s="16">
        <f>G4374/(1-INDEX(Assumptions!$D$8:$D$12,MATCH(B4374,Assumptions!$A$8:$A$12,0)))</f>
        <v>3950.6944444444448</v>
      </c>
      <c r="L4374" s="16">
        <f t="shared" si="477"/>
        <v>85.334999999999994</v>
      </c>
      <c r="M4374" s="16">
        <f t="shared" si="478"/>
        <v>197.53472222222226</v>
      </c>
      <c r="N4374" s="14">
        <f>E4374*(K4374-L4374-M4374)*IF(F4374="GHS",1,Assumptions!$B$4)</f>
        <v>13611297.544166667</v>
      </c>
      <c r="O4374" s="15">
        <f t="shared" ca="1" si="479"/>
        <v>337</v>
      </c>
      <c r="P4374" s="15" t="str">
        <f t="shared" ca="1" si="480"/>
        <v>181-365d</v>
      </c>
      <c r="Q4374" s="17">
        <f ca="1">IF(P4374="0-90d",0,IF(P4374="91-180d",INDEX(Assumptions!$F$8:$F$12,MATCH(B4374,Assumptions!$A$8:$A$12,0)),IF(P4374="181-365d",INDEX(Assumptions!$G$8:$G$12,MATCH(B4374,Assumptions!$A$8:$A$12,0)),INDEX(Assumptions!$H$8:$H$12,MATCH(B4374,Assumptions!$A$8:$A$12,0)))))</f>
        <v>0.2</v>
      </c>
      <c r="R4374" s="14">
        <f t="shared" ca="1" si="481"/>
        <v>2111187.9</v>
      </c>
      <c r="S4374" s="14">
        <f t="shared" ca="1" si="482"/>
        <v>8444751.5999999996</v>
      </c>
      <c r="T4374" s="11" t="s">
        <v>25</v>
      </c>
      <c r="U4374" s="18" t="s">
        <v>26</v>
      </c>
    </row>
    <row r="4375" spans="1:21" ht="15" customHeight="1" x14ac:dyDescent="0.15">
      <c r="A4375" s="10" t="s">
        <v>4423</v>
      </c>
      <c r="B4375" s="11" t="s">
        <v>31</v>
      </c>
      <c r="C4375" s="11" t="s">
        <v>76</v>
      </c>
      <c r="D4375" s="12">
        <v>46098</v>
      </c>
      <c r="E4375" s="11">
        <v>3515</v>
      </c>
      <c r="F4375" s="11" t="s">
        <v>33</v>
      </c>
      <c r="G4375" s="13">
        <v>1248.6199999999999</v>
      </c>
      <c r="H4375" s="14">
        <f t="shared" si="476"/>
        <v>4388899.3</v>
      </c>
      <c r="I4375" s="14">
        <f>IF(F4375="GHS",H4375,H4375*Assumptions!$B$4)</f>
        <v>4388899.3</v>
      </c>
      <c r="J4375" s="15" t="str">
        <f>INDEX(Assumptions!$B$8:$B$12,MATCH(B4375,Assumptions!$A$8:$A$12,0))</f>
        <v>Weighted Average</v>
      </c>
      <c r="K4375" s="16">
        <f>G4375/(1-INDEX(Assumptions!$D$8:$D$12,MATCH(B4375,Assumptions!$A$8:$A$12,0)))</f>
        <v>1734.1944444444443</v>
      </c>
      <c r="L4375" s="16">
        <f t="shared" si="477"/>
        <v>37.458599999999997</v>
      </c>
      <c r="M4375" s="16">
        <f t="shared" si="478"/>
        <v>86.709722222222226</v>
      </c>
      <c r="N4375" s="14">
        <f>E4375*(K4375-L4375-M4375)*IF(F4375="GHS",1,Assumptions!$B$4)</f>
        <v>5659241.8196111117</v>
      </c>
      <c r="O4375" s="15">
        <f t="shared" ca="1" si="479"/>
        <v>188</v>
      </c>
      <c r="P4375" s="15" t="str">
        <f t="shared" ca="1" si="480"/>
        <v>181-365d</v>
      </c>
      <c r="Q4375" s="17">
        <f ca="1">IF(P4375="0-90d",0,IF(P4375="91-180d",INDEX(Assumptions!$F$8:$F$12,MATCH(B4375,Assumptions!$A$8:$A$12,0)),IF(P4375="181-365d",INDEX(Assumptions!$G$8:$G$12,MATCH(B4375,Assumptions!$A$8:$A$12,0)),INDEX(Assumptions!$H$8:$H$12,MATCH(B4375,Assumptions!$A$8:$A$12,0)))))</f>
        <v>0.2</v>
      </c>
      <c r="R4375" s="14">
        <f t="shared" ca="1" si="481"/>
        <v>877779.86</v>
      </c>
      <c r="S4375" s="14">
        <f t="shared" ca="1" si="482"/>
        <v>3511119.44</v>
      </c>
      <c r="T4375" s="11" t="s">
        <v>50</v>
      </c>
      <c r="U4375" s="18" t="s">
        <v>26</v>
      </c>
    </row>
    <row r="4376" spans="1:21" ht="15" customHeight="1" x14ac:dyDescent="0.15">
      <c r="A4376" s="10" t="s">
        <v>4424</v>
      </c>
      <c r="B4376" s="11" t="s">
        <v>22</v>
      </c>
      <c r="C4376" s="11" t="s">
        <v>81</v>
      </c>
      <c r="D4376" s="12">
        <v>45880</v>
      </c>
      <c r="E4376" s="11">
        <v>2743</v>
      </c>
      <c r="F4376" s="11" t="s">
        <v>24</v>
      </c>
      <c r="G4376" s="13">
        <v>32640.91</v>
      </c>
      <c r="H4376" s="14">
        <f t="shared" si="476"/>
        <v>89534016.129999995</v>
      </c>
      <c r="I4376" s="14">
        <f>IF(F4376="GHS",H4376,H4376*Assumptions!$B$4)</f>
        <v>966967374.204</v>
      </c>
      <c r="J4376" s="15" t="str">
        <f>INDEX(Assumptions!$B$8:$B$12,MATCH(B4376,Assumptions!$A$8:$A$12,0))</f>
        <v>FIFO</v>
      </c>
      <c r="K4376" s="16">
        <f>G4376/(1-INDEX(Assumptions!$D$8:$D$12,MATCH(B4376,Assumptions!$A$8:$A$12,0)))</f>
        <v>39805.987804878045</v>
      </c>
      <c r="L4376" s="16">
        <f t="shared" si="477"/>
        <v>979.22730000000001</v>
      </c>
      <c r="M4376" s="16">
        <f t="shared" si="478"/>
        <v>1990.2993902439023</v>
      </c>
      <c r="N4376" s="14">
        <f>E4376*(K4376-L4376-M4376)*IF(F4376="GHS",1,Assumptions!$B$4)</f>
        <v>1091258058.6443677</v>
      </c>
      <c r="O4376" s="15">
        <f t="shared" ca="1" si="479"/>
        <v>406</v>
      </c>
      <c r="P4376" s="15" t="str">
        <f t="shared" ca="1" si="480"/>
        <v>365d+</v>
      </c>
      <c r="Q4376" s="17">
        <f ca="1">IF(P4376="0-90d",0,IF(P4376="91-180d",INDEX(Assumptions!$F$8:$F$12,MATCH(B4376,Assumptions!$A$8:$A$12,0)),IF(P4376="181-365d",INDEX(Assumptions!$G$8:$G$12,MATCH(B4376,Assumptions!$A$8:$A$12,0)),INDEX(Assumptions!$H$8:$H$12,MATCH(B4376,Assumptions!$A$8:$A$12,0)))))</f>
        <v>0.5</v>
      </c>
      <c r="R4376" s="14">
        <f t="shared" ca="1" si="481"/>
        <v>483483687.102</v>
      </c>
      <c r="S4376" s="14">
        <f t="shared" ca="1" si="482"/>
        <v>483483687.102</v>
      </c>
      <c r="T4376" s="11" t="s">
        <v>25</v>
      </c>
      <c r="U4376" s="18" t="s">
        <v>26</v>
      </c>
    </row>
    <row r="4377" spans="1:21" ht="15" customHeight="1" x14ac:dyDescent="0.15">
      <c r="A4377" s="10" t="s">
        <v>4425</v>
      </c>
      <c r="B4377" s="11" t="s">
        <v>41</v>
      </c>
      <c r="C4377" s="11" t="s">
        <v>115</v>
      </c>
      <c r="D4377" s="12">
        <v>45907</v>
      </c>
      <c r="E4377" s="11">
        <v>1476</v>
      </c>
      <c r="F4377" s="11" t="s">
        <v>33</v>
      </c>
      <c r="G4377" s="13">
        <v>834.44</v>
      </c>
      <c r="H4377" s="14">
        <f t="shared" si="476"/>
        <v>1231633.4400000002</v>
      </c>
      <c r="I4377" s="14">
        <f>IF(F4377="GHS",H4377,H4377*Assumptions!$B$4)</f>
        <v>1231633.4400000002</v>
      </c>
      <c r="J4377" s="15" t="str">
        <f>INDEX(Assumptions!$B$8:$B$12,MATCH(B4377,Assumptions!$A$8:$A$12,0))</f>
        <v>Weighted Average</v>
      </c>
      <c r="K4377" s="16">
        <f>G4377/(1-INDEX(Assumptions!$D$8:$D$12,MATCH(B4377,Assumptions!$A$8:$A$12,0)))</f>
        <v>1283.7538461538461</v>
      </c>
      <c r="L4377" s="16">
        <f t="shared" si="477"/>
        <v>25.033200000000001</v>
      </c>
      <c r="M4377" s="16">
        <f t="shared" si="478"/>
        <v>64.187692307692302</v>
      </c>
      <c r="N4377" s="14">
        <f>E4377*(K4377-L4377-M4377)*IF(F4377="GHS",1,Assumptions!$B$4)</f>
        <v>1763130.6398769231</v>
      </c>
      <c r="O4377" s="15">
        <f t="shared" ca="1" si="479"/>
        <v>379</v>
      </c>
      <c r="P4377" s="15" t="str">
        <f t="shared" ca="1" si="480"/>
        <v>365d+</v>
      </c>
      <c r="Q4377" s="17">
        <f ca="1">IF(P4377="0-90d",0,IF(P4377="91-180d",INDEX(Assumptions!$F$8:$F$12,MATCH(B4377,Assumptions!$A$8:$A$12,0)),IF(P4377="181-365d",INDEX(Assumptions!$G$8:$G$12,MATCH(B4377,Assumptions!$A$8:$A$12,0)),INDEX(Assumptions!$H$8:$H$12,MATCH(B4377,Assumptions!$A$8:$A$12,0)))))</f>
        <v>0.8</v>
      </c>
      <c r="R4377" s="14">
        <f t="shared" ca="1" si="481"/>
        <v>985306.75200000021</v>
      </c>
      <c r="S4377" s="14">
        <f t="shared" ca="1" si="482"/>
        <v>246326.68799999997</v>
      </c>
      <c r="T4377" s="11" t="s">
        <v>25</v>
      </c>
      <c r="U4377" s="18" t="s">
        <v>36</v>
      </c>
    </row>
    <row r="4378" spans="1:21" ht="15" customHeight="1" x14ac:dyDescent="0.15">
      <c r="A4378" s="10" t="s">
        <v>4426</v>
      </c>
      <c r="B4378" s="11" t="s">
        <v>41</v>
      </c>
      <c r="C4378" s="11" t="s">
        <v>49</v>
      </c>
      <c r="D4378" s="12">
        <v>45812</v>
      </c>
      <c r="E4378" s="11">
        <v>2977</v>
      </c>
      <c r="F4378" s="11" t="s">
        <v>33</v>
      </c>
      <c r="G4378" s="13">
        <v>319.47000000000003</v>
      </c>
      <c r="H4378" s="14">
        <f t="shared" si="476"/>
        <v>951062.19000000006</v>
      </c>
      <c r="I4378" s="14">
        <f>IF(F4378="GHS",H4378,H4378*Assumptions!$B$4)</f>
        <v>951062.19000000006</v>
      </c>
      <c r="J4378" s="15" t="str">
        <f>INDEX(Assumptions!$B$8:$B$12,MATCH(B4378,Assumptions!$A$8:$A$12,0))</f>
        <v>Weighted Average</v>
      </c>
      <c r="K4378" s="16">
        <f>G4378/(1-INDEX(Assumptions!$D$8:$D$12,MATCH(B4378,Assumptions!$A$8:$A$12,0)))</f>
        <v>491.49230769230769</v>
      </c>
      <c r="L4378" s="16">
        <f t="shared" si="477"/>
        <v>9.5841000000000012</v>
      </c>
      <c r="M4378" s="16">
        <f t="shared" si="478"/>
        <v>24.574615384615385</v>
      </c>
      <c r="N4378" s="14">
        <f>E4378*(K4378-L4378-M4378)*IF(F4378="GHS",1,Assumptions!$B$4)</f>
        <v>1361482.1043000002</v>
      </c>
      <c r="O4378" s="15">
        <f t="shared" ca="1" si="479"/>
        <v>474</v>
      </c>
      <c r="P4378" s="15" t="str">
        <f t="shared" ca="1" si="480"/>
        <v>365d+</v>
      </c>
      <c r="Q4378" s="17">
        <f ca="1">IF(P4378="0-90d",0,IF(P4378="91-180d",INDEX(Assumptions!$F$8:$F$12,MATCH(B4378,Assumptions!$A$8:$A$12,0)),IF(P4378="181-365d",INDEX(Assumptions!$G$8:$G$12,MATCH(B4378,Assumptions!$A$8:$A$12,0)),INDEX(Assumptions!$H$8:$H$12,MATCH(B4378,Assumptions!$A$8:$A$12,0)))))</f>
        <v>0.8</v>
      </c>
      <c r="R4378" s="14">
        <f t="shared" ca="1" si="481"/>
        <v>760849.75200000009</v>
      </c>
      <c r="S4378" s="14">
        <f t="shared" ca="1" si="482"/>
        <v>190212.43799999997</v>
      </c>
      <c r="T4378" s="11" t="s">
        <v>25</v>
      </c>
      <c r="U4378" s="18" t="s">
        <v>36</v>
      </c>
    </row>
    <row r="4379" spans="1:21" ht="15" customHeight="1" x14ac:dyDescent="0.15">
      <c r="A4379" s="10" t="s">
        <v>4427</v>
      </c>
      <c r="B4379" s="11" t="s">
        <v>31</v>
      </c>
      <c r="C4379" s="11" t="s">
        <v>63</v>
      </c>
      <c r="D4379" s="12">
        <v>45936</v>
      </c>
      <c r="E4379" s="11">
        <v>1751</v>
      </c>
      <c r="F4379" s="11" t="s">
        <v>33</v>
      </c>
      <c r="G4379" s="13">
        <v>777.72</v>
      </c>
      <c r="H4379" s="14">
        <f t="shared" si="476"/>
        <v>1361787.72</v>
      </c>
      <c r="I4379" s="14">
        <f>IF(F4379="GHS",H4379,H4379*Assumptions!$B$4)</f>
        <v>1361787.72</v>
      </c>
      <c r="J4379" s="15" t="str">
        <f>INDEX(Assumptions!$B$8:$B$12,MATCH(B4379,Assumptions!$A$8:$A$12,0))</f>
        <v>Weighted Average</v>
      </c>
      <c r="K4379" s="16">
        <f>G4379/(1-INDEX(Assumptions!$D$8:$D$12,MATCH(B4379,Assumptions!$A$8:$A$12,0)))</f>
        <v>1080.1666666666667</v>
      </c>
      <c r="L4379" s="16">
        <f t="shared" si="477"/>
        <v>23.331600000000002</v>
      </c>
      <c r="M4379" s="16">
        <f t="shared" si="478"/>
        <v>54.00833333333334</v>
      </c>
      <c r="N4379" s="14">
        <f>E4379*(K4379-L4379-M4379)*IF(F4379="GHS",1,Assumptions!$B$4)</f>
        <v>1755949.6100666667</v>
      </c>
      <c r="O4379" s="15">
        <f t="shared" ca="1" si="479"/>
        <v>350</v>
      </c>
      <c r="P4379" s="15" t="str">
        <f t="shared" ca="1" si="480"/>
        <v>181-365d</v>
      </c>
      <c r="Q4379" s="17">
        <f ca="1">IF(P4379="0-90d",0,IF(P4379="91-180d",INDEX(Assumptions!$F$8:$F$12,MATCH(B4379,Assumptions!$A$8:$A$12,0)),IF(P4379="181-365d",INDEX(Assumptions!$G$8:$G$12,MATCH(B4379,Assumptions!$A$8:$A$12,0)),INDEX(Assumptions!$H$8:$H$12,MATCH(B4379,Assumptions!$A$8:$A$12,0)))))</f>
        <v>0.2</v>
      </c>
      <c r="R4379" s="14">
        <f t="shared" ca="1" si="481"/>
        <v>272357.54399999999</v>
      </c>
      <c r="S4379" s="14">
        <f t="shared" ca="1" si="482"/>
        <v>1089430.176</v>
      </c>
      <c r="T4379" s="11" t="s">
        <v>25</v>
      </c>
      <c r="U4379" s="18" t="s">
        <v>26</v>
      </c>
    </row>
    <row r="4380" spans="1:21" ht="15" customHeight="1" x14ac:dyDescent="0.15">
      <c r="A4380" s="10" t="s">
        <v>4428</v>
      </c>
      <c r="B4380" s="11" t="s">
        <v>31</v>
      </c>
      <c r="C4380" s="11" t="s">
        <v>32</v>
      </c>
      <c r="D4380" s="12">
        <v>46064</v>
      </c>
      <c r="E4380" s="11">
        <v>4968</v>
      </c>
      <c r="F4380" s="11" t="s">
        <v>33</v>
      </c>
      <c r="G4380" s="13">
        <v>2134.8200000000002</v>
      </c>
      <c r="H4380" s="14">
        <f t="shared" si="476"/>
        <v>10605785.760000002</v>
      </c>
      <c r="I4380" s="14">
        <f>IF(F4380="GHS",H4380,H4380*Assumptions!$B$4)</f>
        <v>10605785.760000002</v>
      </c>
      <c r="J4380" s="15" t="str">
        <f>INDEX(Assumptions!$B$8:$B$12,MATCH(B4380,Assumptions!$A$8:$A$12,0))</f>
        <v>Weighted Average</v>
      </c>
      <c r="K4380" s="16">
        <f>G4380/(1-INDEX(Assumptions!$D$8:$D$12,MATCH(B4380,Assumptions!$A$8:$A$12,0)))</f>
        <v>2965.0277777777783</v>
      </c>
      <c r="L4380" s="16">
        <f t="shared" si="477"/>
        <v>64.044600000000003</v>
      </c>
      <c r="M4380" s="16">
        <f t="shared" si="478"/>
        <v>148.25138888888893</v>
      </c>
      <c r="N4380" s="14">
        <f>E4380*(K4380-L4380-M4380)*IF(F4380="GHS",1,Assumptions!$B$4)</f>
        <v>13675571.527200002</v>
      </c>
      <c r="O4380" s="15">
        <f t="shared" ca="1" si="479"/>
        <v>222</v>
      </c>
      <c r="P4380" s="15" t="str">
        <f t="shared" ca="1" si="480"/>
        <v>181-365d</v>
      </c>
      <c r="Q4380" s="17">
        <f ca="1">IF(P4380="0-90d",0,IF(P4380="91-180d",INDEX(Assumptions!$F$8:$F$12,MATCH(B4380,Assumptions!$A$8:$A$12,0)),IF(P4380="181-365d",INDEX(Assumptions!$G$8:$G$12,MATCH(B4380,Assumptions!$A$8:$A$12,0)),INDEX(Assumptions!$H$8:$H$12,MATCH(B4380,Assumptions!$A$8:$A$12,0)))))</f>
        <v>0.2</v>
      </c>
      <c r="R4380" s="14">
        <f t="shared" ca="1" si="481"/>
        <v>2121157.1520000002</v>
      </c>
      <c r="S4380" s="14">
        <f t="shared" ca="1" si="482"/>
        <v>8484628.6080000009</v>
      </c>
      <c r="T4380" s="11" t="s">
        <v>25</v>
      </c>
      <c r="U4380" s="18" t="s">
        <v>36</v>
      </c>
    </row>
    <row r="4381" spans="1:21" ht="15" customHeight="1" x14ac:dyDescent="0.15">
      <c r="A4381" s="10" t="s">
        <v>4429</v>
      </c>
      <c r="B4381" s="11" t="s">
        <v>28</v>
      </c>
      <c r="C4381" s="11" t="s">
        <v>55</v>
      </c>
      <c r="D4381" s="12">
        <v>46070</v>
      </c>
      <c r="E4381" s="11">
        <v>3770</v>
      </c>
      <c r="F4381" s="11" t="s">
        <v>24</v>
      </c>
      <c r="G4381" s="13">
        <v>4655.22</v>
      </c>
      <c r="H4381" s="14">
        <f t="shared" si="476"/>
        <v>17550179.400000002</v>
      </c>
      <c r="I4381" s="14">
        <f>IF(F4381="GHS",H4381,H4381*Assumptions!$B$4)</f>
        <v>189541937.52000004</v>
      </c>
      <c r="J4381" s="15" t="str">
        <f>INDEX(Assumptions!$B$8:$B$12,MATCH(B4381,Assumptions!$A$8:$A$12,0))</f>
        <v>Fair Value Less Costs to Sell</v>
      </c>
      <c r="K4381" s="16">
        <f>G4381/(1-INDEX(Assumptions!$D$8:$D$12,MATCH(B4381,Assumptions!$A$8:$A$12,0)))</f>
        <v>5290.0227272727279</v>
      </c>
      <c r="L4381" s="16">
        <f t="shared" si="477"/>
        <v>139.6566</v>
      </c>
      <c r="M4381" s="16">
        <f t="shared" si="478"/>
        <v>264.50113636363642</v>
      </c>
      <c r="N4381" s="14">
        <f>E4381*(K4381-L4381-M4381)*IF(F4381="GHS",1,Assumptions!$B$4)</f>
        <v>198932878.96985456</v>
      </c>
      <c r="O4381" s="15">
        <f t="shared" ca="1" si="479"/>
        <v>216</v>
      </c>
      <c r="P4381" s="15" t="str">
        <f t="shared" ca="1" si="480"/>
        <v>181-365d</v>
      </c>
      <c r="Q4381" s="17">
        <f ca="1">IF(P4381="0-90d",0,IF(P4381="91-180d",INDEX(Assumptions!$F$8:$F$12,MATCH(B4381,Assumptions!$A$8:$A$12,0)),IF(P4381="181-365d",INDEX(Assumptions!$G$8:$G$12,MATCH(B4381,Assumptions!$A$8:$A$12,0)),INDEX(Assumptions!$H$8:$H$12,MATCH(B4381,Assumptions!$A$8:$A$12,0)))))</f>
        <v>0.1</v>
      </c>
      <c r="R4381" s="14">
        <f t="shared" ca="1" si="481"/>
        <v>18954193.752000004</v>
      </c>
      <c r="S4381" s="14">
        <f t="shared" si="482"/>
        <v>0</v>
      </c>
      <c r="T4381" s="11" t="s">
        <v>39</v>
      </c>
      <c r="U4381" s="18" t="s">
        <v>26</v>
      </c>
    </row>
    <row r="4382" spans="1:21" ht="15" customHeight="1" x14ac:dyDescent="0.15">
      <c r="A4382" s="10" t="s">
        <v>4430</v>
      </c>
      <c r="B4382" s="11" t="s">
        <v>46</v>
      </c>
      <c r="C4382" s="11" t="s">
        <v>52</v>
      </c>
      <c r="D4382" s="12">
        <v>46078</v>
      </c>
      <c r="E4382" s="11">
        <v>1737</v>
      </c>
      <c r="F4382" s="11" t="s">
        <v>33</v>
      </c>
      <c r="G4382" s="13">
        <v>634143.98</v>
      </c>
      <c r="H4382" s="14">
        <f t="shared" si="476"/>
        <v>1101508093.26</v>
      </c>
      <c r="I4382" s="14">
        <f>IF(F4382="GHS",H4382,H4382*Assumptions!$B$4)</f>
        <v>1101508093.26</v>
      </c>
      <c r="J4382" s="15" t="str">
        <f>INDEX(Assumptions!$B$8:$B$12,MATCH(B4382,Assumptions!$A$8:$A$12,0))</f>
        <v>Specific Identification</v>
      </c>
      <c r="K4382" s="16">
        <f>G4382/(1-INDEX(Assumptions!$D$8:$D$12,MATCH(B4382,Assumptions!$A$8:$A$12,0)))</f>
        <v>813005.1025641025</v>
      </c>
      <c r="L4382" s="16">
        <f t="shared" si="477"/>
        <v>19024.3194</v>
      </c>
      <c r="M4382" s="16">
        <f t="shared" si="478"/>
        <v>40650.255128205128</v>
      </c>
      <c r="N4382" s="14">
        <f>E4382*(K4382-L4382-M4382)*IF(F4382="GHS",1,Assumptions!$B$4)</f>
        <v>1308535127.1983535</v>
      </c>
      <c r="O4382" s="15">
        <f t="shared" ca="1" si="479"/>
        <v>208</v>
      </c>
      <c r="P4382" s="15" t="str">
        <f t="shared" ca="1" si="480"/>
        <v>181-365d</v>
      </c>
      <c r="Q4382" s="17">
        <f ca="1">IF(P4382="0-90d",0,IF(P4382="91-180d",INDEX(Assumptions!$F$8:$F$12,MATCH(B4382,Assumptions!$A$8:$A$12,0)),IF(P4382="181-365d",INDEX(Assumptions!$G$8:$G$12,MATCH(B4382,Assumptions!$A$8:$A$12,0)),INDEX(Assumptions!$H$8:$H$12,MATCH(B4382,Assumptions!$A$8:$A$12,0)))))</f>
        <v>0.05</v>
      </c>
      <c r="R4382" s="14">
        <f t="shared" ca="1" si="481"/>
        <v>55075404.663000003</v>
      </c>
      <c r="S4382" s="14">
        <f t="shared" ca="1" si="482"/>
        <v>1046432688.597</v>
      </c>
      <c r="T4382" s="11" t="s">
        <v>25</v>
      </c>
      <c r="U4382" s="18" t="s">
        <v>26</v>
      </c>
    </row>
    <row r="4383" spans="1:21" ht="15" customHeight="1" x14ac:dyDescent="0.15">
      <c r="A4383" s="10" t="s">
        <v>4431</v>
      </c>
      <c r="B4383" s="11" t="s">
        <v>46</v>
      </c>
      <c r="C4383" s="11" t="s">
        <v>47</v>
      </c>
      <c r="D4383" s="12">
        <v>46025</v>
      </c>
      <c r="E4383" s="11">
        <v>4520</v>
      </c>
      <c r="F4383" s="11" t="s">
        <v>33</v>
      </c>
      <c r="G4383" s="13">
        <v>583944.14</v>
      </c>
      <c r="H4383" s="14">
        <f t="shared" si="476"/>
        <v>2639427512.8000002</v>
      </c>
      <c r="I4383" s="14">
        <f>IF(F4383="GHS",H4383,H4383*Assumptions!$B$4)</f>
        <v>2639427512.8000002</v>
      </c>
      <c r="J4383" s="15" t="str">
        <f>INDEX(Assumptions!$B$8:$B$12,MATCH(B4383,Assumptions!$A$8:$A$12,0))</f>
        <v>Specific Identification</v>
      </c>
      <c r="K4383" s="16">
        <f>G4383/(1-INDEX(Assumptions!$D$8:$D$12,MATCH(B4383,Assumptions!$A$8:$A$12,0)))</f>
        <v>748646.33333333337</v>
      </c>
      <c r="L4383" s="16">
        <f t="shared" si="477"/>
        <v>17518.324199999999</v>
      </c>
      <c r="M4383" s="16">
        <f t="shared" si="478"/>
        <v>37432.316666666673</v>
      </c>
      <c r="N4383" s="14">
        <f>E4383*(K4383-L4383-M4383)*IF(F4383="GHS",1,Assumptions!$B$4)</f>
        <v>3135504529.9493337</v>
      </c>
      <c r="O4383" s="15">
        <f t="shared" ca="1" si="479"/>
        <v>261</v>
      </c>
      <c r="P4383" s="15" t="str">
        <f t="shared" ca="1" si="480"/>
        <v>181-365d</v>
      </c>
      <c r="Q4383" s="17">
        <f ca="1">IF(P4383="0-90d",0,IF(P4383="91-180d",INDEX(Assumptions!$F$8:$F$12,MATCH(B4383,Assumptions!$A$8:$A$12,0)),IF(P4383="181-365d",INDEX(Assumptions!$G$8:$G$12,MATCH(B4383,Assumptions!$A$8:$A$12,0)),INDEX(Assumptions!$H$8:$H$12,MATCH(B4383,Assumptions!$A$8:$A$12,0)))))</f>
        <v>0.05</v>
      </c>
      <c r="R4383" s="14">
        <f t="shared" ca="1" si="481"/>
        <v>131971375.64000002</v>
      </c>
      <c r="S4383" s="14">
        <f t="shared" ca="1" si="482"/>
        <v>2507456137.1600003</v>
      </c>
      <c r="T4383" s="11" t="s">
        <v>25</v>
      </c>
      <c r="U4383" s="18" t="s">
        <v>26</v>
      </c>
    </row>
    <row r="4384" spans="1:21" ht="15" customHeight="1" x14ac:dyDescent="0.15">
      <c r="A4384" s="10" t="s">
        <v>4432</v>
      </c>
      <c r="B4384" s="11" t="s">
        <v>41</v>
      </c>
      <c r="C4384" s="11" t="s">
        <v>44</v>
      </c>
      <c r="D4384" s="12">
        <v>46183</v>
      </c>
      <c r="E4384" s="11">
        <v>1204</v>
      </c>
      <c r="F4384" s="11" t="s">
        <v>33</v>
      </c>
      <c r="G4384" s="13">
        <v>253.18</v>
      </c>
      <c r="H4384" s="14">
        <f t="shared" si="476"/>
        <v>304828.72000000003</v>
      </c>
      <c r="I4384" s="14">
        <f>IF(F4384="GHS",H4384,H4384*Assumptions!$B$4)</f>
        <v>304828.72000000003</v>
      </c>
      <c r="J4384" s="15" t="str">
        <f>INDEX(Assumptions!$B$8:$B$12,MATCH(B4384,Assumptions!$A$8:$A$12,0))</f>
        <v>Weighted Average</v>
      </c>
      <c r="K4384" s="16">
        <f>G4384/(1-INDEX(Assumptions!$D$8:$D$12,MATCH(B4384,Assumptions!$A$8:$A$12,0)))</f>
        <v>389.50769230769231</v>
      </c>
      <c r="L4384" s="16">
        <f t="shared" si="477"/>
        <v>7.5953999999999997</v>
      </c>
      <c r="M4384" s="16">
        <f t="shared" si="478"/>
        <v>19.475384615384616</v>
      </c>
      <c r="N4384" s="14">
        <f>E4384*(K4384-L4384-M4384)*IF(F4384="GHS",1,Assumptions!$B$4)</f>
        <v>436374.03686153848</v>
      </c>
      <c r="O4384" s="15">
        <f t="shared" ca="1" si="479"/>
        <v>103</v>
      </c>
      <c r="P4384" s="15" t="str">
        <f t="shared" ca="1" si="480"/>
        <v>91-180d</v>
      </c>
      <c r="Q4384" s="17">
        <f ca="1">IF(P4384="0-90d",0,IF(P4384="91-180d",INDEX(Assumptions!$F$8:$F$12,MATCH(B4384,Assumptions!$A$8:$A$12,0)),IF(P4384="181-365d",INDEX(Assumptions!$G$8:$G$12,MATCH(B4384,Assumptions!$A$8:$A$12,0)),INDEX(Assumptions!$H$8:$H$12,MATCH(B4384,Assumptions!$A$8:$A$12,0)))))</f>
        <v>0.1</v>
      </c>
      <c r="R4384" s="14">
        <f t="shared" ca="1" si="481"/>
        <v>30482.872000000003</v>
      </c>
      <c r="S4384" s="14">
        <f t="shared" ca="1" si="482"/>
        <v>274345.848</v>
      </c>
      <c r="T4384" s="11" t="s">
        <v>25</v>
      </c>
      <c r="U4384" s="18" t="s">
        <v>26</v>
      </c>
    </row>
    <row r="4385" spans="1:21" ht="15" customHeight="1" x14ac:dyDescent="0.15">
      <c r="A4385" s="10" t="s">
        <v>4433</v>
      </c>
      <c r="B4385" s="11" t="s">
        <v>31</v>
      </c>
      <c r="C4385" s="11" t="s">
        <v>63</v>
      </c>
      <c r="D4385" s="12">
        <v>45940</v>
      </c>
      <c r="E4385" s="11">
        <v>4460</v>
      </c>
      <c r="F4385" s="11" t="s">
        <v>33</v>
      </c>
      <c r="G4385" s="13">
        <v>5900.65</v>
      </c>
      <c r="H4385" s="14">
        <f t="shared" si="476"/>
        <v>26316899</v>
      </c>
      <c r="I4385" s="14">
        <f>IF(F4385="GHS",H4385,H4385*Assumptions!$B$4)</f>
        <v>26316899</v>
      </c>
      <c r="J4385" s="15" t="str">
        <f>INDEX(Assumptions!$B$8:$B$12,MATCH(B4385,Assumptions!$A$8:$A$12,0))</f>
        <v>Weighted Average</v>
      </c>
      <c r="K4385" s="16">
        <f>G4385/(1-INDEX(Assumptions!$D$8:$D$12,MATCH(B4385,Assumptions!$A$8:$A$12,0)))</f>
        <v>8195.3472222222226</v>
      </c>
      <c r="L4385" s="16">
        <f t="shared" si="477"/>
        <v>177.01949999999999</v>
      </c>
      <c r="M4385" s="16">
        <f t="shared" si="478"/>
        <v>409.76736111111114</v>
      </c>
      <c r="N4385" s="14">
        <f>E4385*(K4385-L4385-M4385)*IF(F4385="GHS",1,Assumptions!$B$4)</f>
        <v>33934179.210555553</v>
      </c>
      <c r="O4385" s="15">
        <f t="shared" ca="1" si="479"/>
        <v>346</v>
      </c>
      <c r="P4385" s="15" t="str">
        <f t="shared" ca="1" si="480"/>
        <v>181-365d</v>
      </c>
      <c r="Q4385" s="17">
        <f ca="1">IF(P4385="0-90d",0,IF(P4385="91-180d",INDEX(Assumptions!$F$8:$F$12,MATCH(B4385,Assumptions!$A$8:$A$12,0)),IF(P4385="181-365d",INDEX(Assumptions!$G$8:$G$12,MATCH(B4385,Assumptions!$A$8:$A$12,0)),INDEX(Assumptions!$H$8:$H$12,MATCH(B4385,Assumptions!$A$8:$A$12,0)))))</f>
        <v>0.2</v>
      </c>
      <c r="R4385" s="14">
        <f t="shared" ca="1" si="481"/>
        <v>5263379.8000000007</v>
      </c>
      <c r="S4385" s="14">
        <f t="shared" ca="1" si="482"/>
        <v>21053519.199999999</v>
      </c>
      <c r="T4385" s="11" t="s">
        <v>25</v>
      </c>
      <c r="U4385" s="18" t="s">
        <v>26</v>
      </c>
    </row>
    <row r="4386" spans="1:21" ht="15" customHeight="1" x14ac:dyDescent="0.15">
      <c r="A4386" s="10" t="s">
        <v>4434</v>
      </c>
      <c r="B4386" s="11" t="s">
        <v>31</v>
      </c>
      <c r="C4386" s="11" t="s">
        <v>76</v>
      </c>
      <c r="D4386" s="12">
        <v>46157</v>
      </c>
      <c r="E4386" s="11">
        <v>760</v>
      </c>
      <c r="F4386" s="11" t="s">
        <v>33</v>
      </c>
      <c r="G4386" s="13">
        <v>2254.3000000000002</v>
      </c>
      <c r="H4386" s="14">
        <f t="shared" si="476"/>
        <v>1713268.0000000002</v>
      </c>
      <c r="I4386" s="14">
        <f>IF(F4386="GHS",H4386,H4386*Assumptions!$B$4)</f>
        <v>1713268.0000000002</v>
      </c>
      <c r="J4386" s="15" t="str">
        <f>INDEX(Assumptions!$B$8:$B$12,MATCH(B4386,Assumptions!$A$8:$A$12,0))</f>
        <v>Weighted Average</v>
      </c>
      <c r="K4386" s="16">
        <f>G4386/(1-INDEX(Assumptions!$D$8:$D$12,MATCH(B4386,Assumptions!$A$8:$A$12,0)))</f>
        <v>3130.9722222222226</v>
      </c>
      <c r="L4386" s="16">
        <f t="shared" si="477"/>
        <v>67.629000000000005</v>
      </c>
      <c r="M4386" s="16">
        <f t="shared" si="478"/>
        <v>156.54861111111114</v>
      </c>
      <c r="N4386" s="14">
        <f>E4386*(K4386-L4386-M4386)*IF(F4386="GHS",1,Assumptions!$B$4)</f>
        <v>2209163.9044444445</v>
      </c>
      <c r="O4386" s="15">
        <f t="shared" ca="1" si="479"/>
        <v>129</v>
      </c>
      <c r="P4386" s="15" t="str">
        <f t="shared" ca="1" si="480"/>
        <v>91-180d</v>
      </c>
      <c r="Q4386" s="17">
        <f ca="1">IF(P4386="0-90d",0,IF(P4386="91-180d",INDEX(Assumptions!$F$8:$F$12,MATCH(B4386,Assumptions!$A$8:$A$12,0)),IF(P4386="181-365d",INDEX(Assumptions!$G$8:$G$12,MATCH(B4386,Assumptions!$A$8:$A$12,0)),INDEX(Assumptions!$H$8:$H$12,MATCH(B4386,Assumptions!$A$8:$A$12,0)))))</f>
        <v>0.05</v>
      </c>
      <c r="R4386" s="14">
        <f t="shared" ca="1" si="481"/>
        <v>85663.400000000023</v>
      </c>
      <c r="S4386" s="14">
        <f t="shared" ca="1" si="482"/>
        <v>1627604.6</v>
      </c>
      <c r="T4386" s="11" t="s">
        <v>25</v>
      </c>
      <c r="U4386" s="18" t="s">
        <v>26</v>
      </c>
    </row>
    <row r="4387" spans="1:21" ht="15" customHeight="1" x14ac:dyDescent="0.15">
      <c r="A4387" s="10" t="s">
        <v>4435</v>
      </c>
      <c r="B4387" s="11" t="s">
        <v>28</v>
      </c>
      <c r="C4387" s="11" t="s">
        <v>55</v>
      </c>
      <c r="D4387" s="12">
        <v>46110</v>
      </c>
      <c r="E4387" s="11">
        <v>4225</v>
      </c>
      <c r="F4387" s="11" t="s">
        <v>24</v>
      </c>
      <c r="G4387" s="13">
        <v>5479.27</v>
      </c>
      <c r="H4387" s="14">
        <f t="shared" si="476"/>
        <v>23149915.75</v>
      </c>
      <c r="I4387" s="14">
        <f>IF(F4387="GHS",H4387,H4387*Assumptions!$B$4)</f>
        <v>250019090.10000002</v>
      </c>
      <c r="J4387" s="15" t="str">
        <f>INDEX(Assumptions!$B$8:$B$12,MATCH(B4387,Assumptions!$A$8:$A$12,0))</f>
        <v>Fair Value Less Costs to Sell</v>
      </c>
      <c r="K4387" s="16">
        <f>G4387/(1-INDEX(Assumptions!$D$8:$D$12,MATCH(B4387,Assumptions!$A$8:$A$12,0)))</f>
        <v>6226.443181818182</v>
      </c>
      <c r="L4387" s="16">
        <f t="shared" si="477"/>
        <v>164.37810000000002</v>
      </c>
      <c r="M4387" s="16">
        <f t="shared" si="478"/>
        <v>311.32215909090911</v>
      </c>
      <c r="N4387" s="14">
        <f>E4387*(K4387-L4387-M4387)*IF(F4387="GHS",1,Assumptions!$B$4)</f>
        <v>262406399.56404549</v>
      </c>
      <c r="O4387" s="15">
        <f t="shared" ca="1" si="479"/>
        <v>176</v>
      </c>
      <c r="P4387" s="15" t="str">
        <f t="shared" ca="1" si="480"/>
        <v>91-180d</v>
      </c>
      <c r="Q4387" s="17">
        <f ca="1">IF(P4387="0-90d",0,IF(P4387="91-180d",INDEX(Assumptions!$F$8:$F$12,MATCH(B4387,Assumptions!$A$8:$A$12,0)),IF(P4387="181-365d",INDEX(Assumptions!$G$8:$G$12,MATCH(B4387,Assumptions!$A$8:$A$12,0)),INDEX(Assumptions!$H$8:$H$12,MATCH(B4387,Assumptions!$A$8:$A$12,0)))))</f>
        <v>0.02</v>
      </c>
      <c r="R4387" s="14">
        <f t="shared" ca="1" si="481"/>
        <v>5000381.8020000001</v>
      </c>
      <c r="S4387" s="14">
        <f t="shared" ca="1" si="482"/>
        <v>245018708.29800004</v>
      </c>
      <c r="T4387" s="11" t="s">
        <v>25</v>
      </c>
      <c r="U4387" s="18" t="s">
        <v>26</v>
      </c>
    </row>
    <row r="4388" spans="1:21" ht="15" customHeight="1" x14ac:dyDescent="0.15">
      <c r="A4388" s="10" t="s">
        <v>4436</v>
      </c>
      <c r="B4388" s="11" t="s">
        <v>41</v>
      </c>
      <c r="C4388" s="11" t="s">
        <v>49</v>
      </c>
      <c r="D4388" s="12">
        <v>46121</v>
      </c>
      <c r="E4388" s="11">
        <v>1958</v>
      </c>
      <c r="F4388" s="11" t="s">
        <v>33</v>
      </c>
      <c r="G4388" s="13">
        <v>435.57</v>
      </c>
      <c r="H4388" s="14">
        <f t="shared" si="476"/>
        <v>852846.05999999994</v>
      </c>
      <c r="I4388" s="14">
        <f>IF(F4388="GHS",H4388,H4388*Assumptions!$B$4)</f>
        <v>852846.05999999994</v>
      </c>
      <c r="J4388" s="15" t="str">
        <f>INDEX(Assumptions!$B$8:$B$12,MATCH(B4388,Assumptions!$A$8:$A$12,0))</f>
        <v>Weighted Average</v>
      </c>
      <c r="K4388" s="16">
        <f>G4388/(1-INDEX(Assumptions!$D$8:$D$12,MATCH(B4388,Assumptions!$A$8:$A$12,0)))</f>
        <v>670.10769230769222</v>
      </c>
      <c r="L4388" s="16">
        <f t="shared" si="477"/>
        <v>13.0671</v>
      </c>
      <c r="M4388" s="16">
        <f t="shared" si="478"/>
        <v>33.505384615384614</v>
      </c>
      <c r="N4388" s="14">
        <f>E4388*(K4388-L4388-M4388)*IF(F4388="GHS",1,Assumptions!$B$4)</f>
        <v>1220881.9366615382</v>
      </c>
      <c r="O4388" s="15">
        <f t="shared" ca="1" si="479"/>
        <v>165</v>
      </c>
      <c r="P4388" s="15" t="str">
        <f t="shared" ca="1" si="480"/>
        <v>91-180d</v>
      </c>
      <c r="Q4388" s="17">
        <f ca="1">IF(P4388="0-90d",0,IF(P4388="91-180d",INDEX(Assumptions!$F$8:$F$12,MATCH(B4388,Assumptions!$A$8:$A$12,0)),IF(P4388="181-365d",INDEX(Assumptions!$G$8:$G$12,MATCH(B4388,Assumptions!$A$8:$A$12,0)),INDEX(Assumptions!$H$8:$H$12,MATCH(B4388,Assumptions!$A$8:$A$12,0)))))</f>
        <v>0.1</v>
      </c>
      <c r="R4388" s="14">
        <f t="shared" ca="1" si="481"/>
        <v>85284.606</v>
      </c>
      <c r="S4388" s="14">
        <f t="shared" ca="1" si="482"/>
        <v>767561.45399999991</v>
      </c>
      <c r="T4388" s="11" t="s">
        <v>25</v>
      </c>
      <c r="U4388" s="18" t="s">
        <v>26</v>
      </c>
    </row>
    <row r="4389" spans="1:21" ht="15" customHeight="1" x14ac:dyDescent="0.15">
      <c r="A4389" s="10" t="s">
        <v>4437</v>
      </c>
      <c r="B4389" s="11" t="s">
        <v>46</v>
      </c>
      <c r="C4389" s="11" t="s">
        <v>119</v>
      </c>
      <c r="D4389" s="12">
        <v>46082</v>
      </c>
      <c r="E4389" s="11">
        <v>3230</v>
      </c>
      <c r="F4389" s="11" t="s">
        <v>33</v>
      </c>
      <c r="G4389" s="13">
        <v>238850.94</v>
      </c>
      <c r="H4389" s="14">
        <f t="shared" si="476"/>
        <v>771488536.20000005</v>
      </c>
      <c r="I4389" s="14">
        <f>IF(F4389="GHS",H4389,H4389*Assumptions!$B$4)</f>
        <v>771488536.20000005</v>
      </c>
      <c r="J4389" s="15" t="str">
        <f>INDEX(Assumptions!$B$8:$B$12,MATCH(B4389,Assumptions!$A$8:$A$12,0))</f>
        <v>Specific Identification</v>
      </c>
      <c r="K4389" s="16">
        <f>G4389/(1-INDEX(Assumptions!$D$8:$D$12,MATCH(B4389,Assumptions!$A$8:$A$12,0)))</f>
        <v>306219.15384615381</v>
      </c>
      <c r="L4389" s="16">
        <f t="shared" si="477"/>
        <v>7165.5281999999997</v>
      </c>
      <c r="M4389" s="16">
        <f t="shared" si="478"/>
        <v>15310.957692307691</v>
      </c>
      <c r="N4389" s="14">
        <f>E4389*(K4389-L4389-M4389)*IF(F4389="GHS",1,Assumptions!$B$4)</f>
        <v>916488817.49092293</v>
      </c>
      <c r="O4389" s="15">
        <f t="shared" ca="1" si="479"/>
        <v>204</v>
      </c>
      <c r="P4389" s="15" t="str">
        <f t="shared" ca="1" si="480"/>
        <v>181-365d</v>
      </c>
      <c r="Q4389" s="17">
        <f ca="1">IF(P4389="0-90d",0,IF(P4389="91-180d",INDEX(Assumptions!$F$8:$F$12,MATCH(B4389,Assumptions!$A$8:$A$12,0)),IF(P4389="181-365d",INDEX(Assumptions!$G$8:$G$12,MATCH(B4389,Assumptions!$A$8:$A$12,0)),INDEX(Assumptions!$H$8:$H$12,MATCH(B4389,Assumptions!$A$8:$A$12,0)))))</f>
        <v>0.05</v>
      </c>
      <c r="R4389" s="14">
        <f t="shared" ca="1" si="481"/>
        <v>38574426.810000002</v>
      </c>
      <c r="S4389" s="14">
        <f t="shared" ca="1" si="482"/>
        <v>732914109.3900001</v>
      </c>
      <c r="T4389" s="11" t="s">
        <v>25</v>
      </c>
      <c r="U4389" s="18" t="s">
        <v>26</v>
      </c>
    </row>
    <row r="4390" spans="1:21" ht="15" customHeight="1" x14ac:dyDescent="0.15">
      <c r="A4390" s="10" t="s">
        <v>4438</v>
      </c>
      <c r="B4390" s="11" t="s">
        <v>28</v>
      </c>
      <c r="C4390" s="11" t="s">
        <v>55</v>
      </c>
      <c r="D4390" s="12">
        <v>46144</v>
      </c>
      <c r="E4390" s="11">
        <v>2718</v>
      </c>
      <c r="F4390" s="11" t="s">
        <v>24</v>
      </c>
      <c r="G4390" s="13">
        <v>9908.2199999999993</v>
      </c>
      <c r="H4390" s="14">
        <f t="shared" si="476"/>
        <v>26930541.959999997</v>
      </c>
      <c r="I4390" s="14">
        <f>IF(F4390="GHS",H4390,H4390*Assumptions!$B$4)</f>
        <v>290849853.16799998</v>
      </c>
      <c r="J4390" s="15" t="str">
        <f>INDEX(Assumptions!$B$8:$B$12,MATCH(B4390,Assumptions!$A$8:$A$12,0))</f>
        <v>Fair Value Less Costs to Sell</v>
      </c>
      <c r="K4390" s="16">
        <f>G4390/(1-INDEX(Assumptions!$D$8:$D$12,MATCH(B4390,Assumptions!$A$8:$A$12,0)))</f>
        <v>11259.340909090908</v>
      </c>
      <c r="L4390" s="16">
        <f t="shared" si="477"/>
        <v>297.24659999999994</v>
      </c>
      <c r="M4390" s="16">
        <f t="shared" si="478"/>
        <v>562.96704545454543</v>
      </c>
      <c r="N4390" s="14">
        <f>E4390*(K4390-L4390-M4390)*IF(F4390="GHS",1,Assumptions!$B$4)</f>
        <v>305260141.3476873</v>
      </c>
      <c r="O4390" s="15">
        <f t="shared" ca="1" si="479"/>
        <v>142</v>
      </c>
      <c r="P4390" s="15" t="str">
        <f t="shared" ca="1" si="480"/>
        <v>91-180d</v>
      </c>
      <c r="Q4390" s="17">
        <f ca="1">IF(P4390="0-90d",0,IF(P4390="91-180d",INDEX(Assumptions!$F$8:$F$12,MATCH(B4390,Assumptions!$A$8:$A$12,0)),IF(P4390="181-365d",INDEX(Assumptions!$G$8:$G$12,MATCH(B4390,Assumptions!$A$8:$A$12,0)),INDEX(Assumptions!$H$8:$H$12,MATCH(B4390,Assumptions!$A$8:$A$12,0)))))</f>
        <v>0.02</v>
      </c>
      <c r="R4390" s="14">
        <f t="shared" ca="1" si="481"/>
        <v>5816997.06336</v>
      </c>
      <c r="S4390" s="14">
        <f t="shared" ca="1" si="482"/>
        <v>285032856.10464001</v>
      </c>
      <c r="T4390" s="11" t="s">
        <v>25</v>
      </c>
      <c r="U4390" s="18" t="s">
        <v>26</v>
      </c>
    </row>
    <row r="4391" spans="1:21" ht="15" customHeight="1" x14ac:dyDescent="0.15">
      <c r="A4391" s="10" t="s">
        <v>4439</v>
      </c>
      <c r="B4391" s="11" t="s">
        <v>41</v>
      </c>
      <c r="C4391" s="11" t="s">
        <v>115</v>
      </c>
      <c r="D4391" s="12">
        <v>46028</v>
      </c>
      <c r="E4391" s="11">
        <v>3847</v>
      </c>
      <c r="F4391" s="11" t="s">
        <v>33</v>
      </c>
      <c r="G4391" s="13">
        <v>256.10000000000002</v>
      </c>
      <c r="H4391" s="14">
        <f t="shared" si="476"/>
        <v>985216.70000000007</v>
      </c>
      <c r="I4391" s="14">
        <f>IF(F4391="GHS",H4391,H4391*Assumptions!$B$4)</f>
        <v>985216.70000000007</v>
      </c>
      <c r="J4391" s="15" t="str">
        <f>INDEX(Assumptions!$B$8:$B$12,MATCH(B4391,Assumptions!$A$8:$A$12,0))</f>
        <v>Weighted Average</v>
      </c>
      <c r="K4391" s="16">
        <f>G4391/(1-INDEX(Assumptions!$D$8:$D$12,MATCH(B4391,Assumptions!$A$8:$A$12,0)))</f>
        <v>394</v>
      </c>
      <c r="L4391" s="16">
        <f t="shared" si="477"/>
        <v>7.6830000000000007</v>
      </c>
      <c r="M4391" s="16">
        <f t="shared" si="478"/>
        <v>19.700000000000003</v>
      </c>
      <c r="N4391" s="14">
        <f>E4391*(K4391-L4391-M4391)*IF(F4391="GHS",1,Assumptions!$B$4)</f>
        <v>1410375.5990000002</v>
      </c>
      <c r="O4391" s="15">
        <f t="shared" ca="1" si="479"/>
        <v>258</v>
      </c>
      <c r="P4391" s="15" t="str">
        <f t="shared" ca="1" si="480"/>
        <v>181-365d</v>
      </c>
      <c r="Q4391" s="17">
        <f ca="1">IF(P4391="0-90d",0,IF(P4391="91-180d",INDEX(Assumptions!$F$8:$F$12,MATCH(B4391,Assumptions!$A$8:$A$12,0)),IF(P4391="181-365d",INDEX(Assumptions!$G$8:$G$12,MATCH(B4391,Assumptions!$A$8:$A$12,0)),INDEX(Assumptions!$H$8:$H$12,MATCH(B4391,Assumptions!$A$8:$A$12,0)))))</f>
        <v>0.35</v>
      </c>
      <c r="R4391" s="14">
        <f t="shared" ca="1" si="481"/>
        <v>344825.84500000003</v>
      </c>
      <c r="S4391" s="14">
        <f t="shared" ca="1" si="482"/>
        <v>640390.85499999998</v>
      </c>
      <c r="T4391" s="11" t="s">
        <v>25</v>
      </c>
      <c r="U4391" s="18" t="s">
        <v>26</v>
      </c>
    </row>
    <row r="4392" spans="1:21" ht="15" customHeight="1" x14ac:dyDescent="0.15">
      <c r="A4392" s="10" t="s">
        <v>4440</v>
      </c>
      <c r="B4392" s="11" t="s">
        <v>31</v>
      </c>
      <c r="C4392" s="11" t="s">
        <v>76</v>
      </c>
      <c r="D4392" s="12">
        <v>45918</v>
      </c>
      <c r="E4392" s="11">
        <v>1482</v>
      </c>
      <c r="F4392" s="11" t="s">
        <v>33</v>
      </c>
      <c r="G4392" s="13">
        <v>1567.21</v>
      </c>
      <c r="H4392" s="14">
        <f t="shared" si="476"/>
        <v>2322605.2200000002</v>
      </c>
      <c r="I4392" s="14">
        <f>IF(F4392="GHS",H4392,H4392*Assumptions!$B$4)</f>
        <v>2322605.2200000002</v>
      </c>
      <c r="J4392" s="15" t="str">
        <f>INDEX(Assumptions!$B$8:$B$12,MATCH(B4392,Assumptions!$A$8:$A$12,0))</f>
        <v>Weighted Average</v>
      </c>
      <c r="K4392" s="16">
        <f>G4392/(1-INDEX(Assumptions!$D$8:$D$12,MATCH(B4392,Assumptions!$A$8:$A$12,0)))</f>
        <v>2176.6805555555557</v>
      </c>
      <c r="L4392" s="16">
        <f t="shared" si="477"/>
        <v>47.016300000000001</v>
      </c>
      <c r="M4392" s="16">
        <f t="shared" si="478"/>
        <v>108.83402777777779</v>
      </c>
      <c r="N4392" s="14">
        <f>E4392*(K4392-L4392-M4392)*IF(F4392="GHS",1,Assumptions!$B$4)</f>
        <v>2994870.3975666668</v>
      </c>
      <c r="O4392" s="15">
        <f t="shared" ca="1" si="479"/>
        <v>368</v>
      </c>
      <c r="P4392" s="15" t="str">
        <f t="shared" ca="1" si="480"/>
        <v>365d+</v>
      </c>
      <c r="Q4392" s="17">
        <f ca="1">IF(P4392="0-90d",0,IF(P4392="91-180d",INDEX(Assumptions!$F$8:$F$12,MATCH(B4392,Assumptions!$A$8:$A$12,0)),IF(P4392="181-365d",INDEX(Assumptions!$G$8:$G$12,MATCH(B4392,Assumptions!$A$8:$A$12,0)),INDEX(Assumptions!$H$8:$H$12,MATCH(B4392,Assumptions!$A$8:$A$12,0)))))</f>
        <v>0.6</v>
      </c>
      <c r="R4392" s="14">
        <f t="shared" ca="1" si="481"/>
        <v>1393563.132</v>
      </c>
      <c r="S4392" s="14">
        <f t="shared" ca="1" si="482"/>
        <v>929042.08800000022</v>
      </c>
      <c r="T4392" s="11" t="s">
        <v>25</v>
      </c>
      <c r="U4392" s="18" t="s">
        <v>26</v>
      </c>
    </row>
    <row r="4393" spans="1:21" ht="15" customHeight="1" x14ac:dyDescent="0.15">
      <c r="A4393" s="10" t="s">
        <v>4441</v>
      </c>
      <c r="B4393" s="11" t="s">
        <v>28</v>
      </c>
      <c r="C4393" s="11" t="s">
        <v>29</v>
      </c>
      <c r="D4393" s="12">
        <v>46151</v>
      </c>
      <c r="E4393" s="11">
        <v>1995</v>
      </c>
      <c r="F4393" s="11" t="s">
        <v>24</v>
      </c>
      <c r="G4393" s="13">
        <v>3147.56</v>
      </c>
      <c r="H4393" s="14">
        <f t="shared" si="476"/>
        <v>6279382.2000000002</v>
      </c>
      <c r="I4393" s="14">
        <f>IF(F4393="GHS",H4393,H4393*Assumptions!$B$4)</f>
        <v>67817327.760000005</v>
      </c>
      <c r="J4393" s="15" t="str">
        <f>INDEX(Assumptions!$B$8:$B$12,MATCH(B4393,Assumptions!$A$8:$A$12,0))</f>
        <v>Fair Value Less Costs to Sell</v>
      </c>
      <c r="K4393" s="16">
        <f>G4393/(1-INDEX(Assumptions!$D$8:$D$12,MATCH(B4393,Assumptions!$A$8:$A$12,0)))</f>
        <v>3576.772727272727</v>
      </c>
      <c r="L4393" s="16">
        <f t="shared" si="477"/>
        <v>94.4268</v>
      </c>
      <c r="M4393" s="16">
        <f t="shared" si="478"/>
        <v>178.83863636363637</v>
      </c>
      <c r="N4393" s="14">
        <f>E4393*(K4393-L4393-M4393)*IF(F4393="GHS",1,Assumptions!$B$4)</f>
        <v>71177368.089927271</v>
      </c>
      <c r="O4393" s="15">
        <f t="shared" ca="1" si="479"/>
        <v>135</v>
      </c>
      <c r="P4393" s="15" t="str">
        <f t="shared" ca="1" si="480"/>
        <v>91-180d</v>
      </c>
      <c r="Q4393" s="17">
        <f ca="1">IF(P4393="0-90d",0,IF(P4393="91-180d",INDEX(Assumptions!$F$8:$F$12,MATCH(B4393,Assumptions!$A$8:$A$12,0)),IF(P4393="181-365d",INDEX(Assumptions!$G$8:$G$12,MATCH(B4393,Assumptions!$A$8:$A$12,0)),INDEX(Assumptions!$H$8:$H$12,MATCH(B4393,Assumptions!$A$8:$A$12,0)))))</f>
        <v>0.02</v>
      </c>
      <c r="R4393" s="14">
        <f t="shared" ca="1" si="481"/>
        <v>1356346.5552000001</v>
      </c>
      <c r="S4393" s="14">
        <f t="shared" ca="1" si="482"/>
        <v>66460981.204800002</v>
      </c>
      <c r="T4393" s="11" t="s">
        <v>25</v>
      </c>
      <c r="U4393" s="18" t="s">
        <v>26</v>
      </c>
    </row>
    <row r="4394" spans="1:21" ht="15" customHeight="1" x14ac:dyDescent="0.15">
      <c r="A4394" s="10" t="s">
        <v>4442</v>
      </c>
      <c r="B4394" s="11" t="s">
        <v>31</v>
      </c>
      <c r="C4394" s="11" t="s">
        <v>32</v>
      </c>
      <c r="D4394" s="12">
        <v>46199</v>
      </c>
      <c r="E4394" s="11">
        <v>1800</v>
      </c>
      <c r="F4394" s="11" t="s">
        <v>33</v>
      </c>
      <c r="G4394" s="13">
        <v>1609.82</v>
      </c>
      <c r="H4394" s="14">
        <f t="shared" si="476"/>
        <v>2897676</v>
      </c>
      <c r="I4394" s="14">
        <f>IF(F4394="GHS",H4394,H4394*Assumptions!$B$4)</f>
        <v>2897676</v>
      </c>
      <c r="J4394" s="15" t="str">
        <f>INDEX(Assumptions!$B$8:$B$12,MATCH(B4394,Assumptions!$A$8:$A$12,0))</f>
        <v>Weighted Average</v>
      </c>
      <c r="K4394" s="16">
        <f>G4394/(1-INDEX(Assumptions!$D$8:$D$12,MATCH(B4394,Assumptions!$A$8:$A$12,0)))</f>
        <v>2235.8611111111113</v>
      </c>
      <c r="L4394" s="16">
        <f t="shared" si="477"/>
        <v>48.294599999999996</v>
      </c>
      <c r="M4394" s="16">
        <f t="shared" si="478"/>
        <v>111.79305555555557</v>
      </c>
      <c r="N4394" s="14">
        <f>E4394*(K4394-L4394-M4394)*IF(F4394="GHS",1,Assumptions!$B$4)</f>
        <v>3736392.22</v>
      </c>
      <c r="O4394" s="15">
        <f t="shared" ca="1" si="479"/>
        <v>87</v>
      </c>
      <c r="P4394" s="15" t="str">
        <f t="shared" ca="1" si="480"/>
        <v>0-90d</v>
      </c>
      <c r="Q4394" s="17">
        <f ca="1">IF(P4394="0-90d",0,IF(P4394="91-180d",INDEX(Assumptions!$F$8:$F$12,MATCH(B4394,Assumptions!$A$8:$A$12,0)),IF(P4394="181-365d",INDEX(Assumptions!$G$8:$G$12,MATCH(B4394,Assumptions!$A$8:$A$12,0)),INDEX(Assumptions!$H$8:$H$12,MATCH(B4394,Assumptions!$A$8:$A$12,0)))))</f>
        <v>0</v>
      </c>
      <c r="R4394" s="14">
        <f t="shared" ca="1" si="481"/>
        <v>0</v>
      </c>
      <c r="S4394" s="14">
        <f t="shared" ca="1" si="482"/>
        <v>2897676</v>
      </c>
      <c r="T4394" s="11" t="s">
        <v>25</v>
      </c>
      <c r="U4394" s="18" t="s">
        <v>26</v>
      </c>
    </row>
    <row r="4395" spans="1:21" ht="15" customHeight="1" x14ac:dyDescent="0.15">
      <c r="A4395" s="10" t="s">
        <v>4443</v>
      </c>
      <c r="B4395" s="11" t="s">
        <v>31</v>
      </c>
      <c r="C4395" s="11" t="s">
        <v>76</v>
      </c>
      <c r="D4395" s="12">
        <v>45799</v>
      </c>
      <c r="E4395" s="11">
        <v>4538</v>
      </c>
      <c r="F4395" s="11" t="s">
        <v>33</v>
      </c>
      <c r="G4395" s="13">
        <v>6003.51</v>
      </c>
      <c r="H4395" s="14">
        <f t="shared" si="476"/>
        <v>27243928.380000003</v>
      </c>
      <c r="I4395" s="14">
        <f>IF(F4395="GHS",H4395,H4395*Assumptions!$B$4)</f>
        <v>27243928.380000003</v>
      </c>
      <c r="J4395" s="15" t="str">
        <f>INDEX(Assumptions!$B$8:$B$12,MATCH(B4395,Assumptions!$A$8:$A$12,0))</f>
        <v>Weighted Average</v>
      </c>
      <c r="K4395" s="16">
        <f>G4395/(1-INDEX(Assumptions!$D$8:$D$12,MATCH(B4395,Assumptions!$A$8:$A$12,0)))</f>
        <v>8338.2083333333339</v>
      </c>
      <c r="L4395" s="16">
        <f t="shared" si="477"/>
        <v>180.1053</v>
      </c>
      <c r="M4395" s="16">
        <f t="shared" si="478"/>
        <v>416.91041666666672</v>
      </c>
      <c r="N4395" s="14">
        <f>E4395*(K4395-L4395-M4395)*IF(F4395="GHS",1,Assumptions!$B$4)</f>
        <v>35129532.094433337</v>
      </c>
      <c r="O4395" s="15">
        <f t="shared" ca="1" si="479"/>
        <v>487</v>
      </c>
      <c r="P4395" s="15" t="str">
        <f t="shared" ca="1" si="480"/>
        <v>365d+</v>
      </c>
      <c r="Q4395" s="17">
        <f ca="1">IF(P4395="0-90d",0,IF(P4395="91-180d",INDEX(Assumptions!$F$8:$F$12,MATCH(B4395,Assumptions!$A$8:$A$12,0)),IF(P4395="181-365d",INDEX(Assumptions!$G$8:$G$12,MATCH(B4395,Assumptions!$A$8:$A$12,0)),INDEX(Assumptions!$H$8:$H$12,MATCH(B4395,Assumptions!$A$8:$A$12,0)))))</f>
        <v>0.6</v>
      </c>
      <c r="R4395" s="14">
        <f t="shared" ca="1" si="481"/>
        <v>16346357.028000001</v>
      </c>
      <c r="S4395" s="14">
        <f t="shared" ca="1" si="482"/>
        <v>10897571.352000002</v>
      </c>
      <c r="T4395" s="11" t="s">
        <v>25</v>
      </c>
      <c r="U4395" s="18" t="s">
        <v>36</v>
      </c>
    </row>
    <row r="4396" spans="1:21" ht="15" customHeight="1" x14ac:dyDescent="0.15">
      <c r="A4396" s="10" t="s">
        <v>4444</v>
      </c>
      <c r="B4396" s="11" t="s">
        <v>22</v>
      </c>
      <c r="C4396" s="11" t="s">
        <v>23</v>
      </c>
      <c r="D4396" s="12">
        <v>45782</v>
      </c>
      <c r="E4396" s="11">
        <v>100</v>
      </c>
      <c r="F4396" s="11" t="s">
        <v>24</v>
      </c>
      <c r="G4396" s="13">
        <v>28154.85</v>
      </c>
      <c r="H4396" s="14">
        <f t="shared" si="476"/>
        <v>2815485</v>
      </c>
      <c r="I4396" s="14">
        <f>IF(F4396="GHS",H4396,H4396*Assumptions!$B$4)</f>
        <v>30407238.000000004</v>
      </c>
      <c r="J4396" s="15" t="str">
        <f>INDEX(Assumptions!$B$8:$B$12,MATCH(B4396,Assumptions!$A$8:$A$12,0))</f>
        <v>FIFO</v>
      </c>
      <c r="K4396" s="16">
        <f>G4396/(1-INDEX(Assumptions!$D$8:$D$12,MATCH(B4396,Assumptions!$A$8:$A$12,0)))</f>
        <v>34335.182926829264</v>
      </c>
      <c r="L4396" s="16">
        <f t="shared" si="477"/>
        <v>844.64549999999997</v>
      </c>
      <c r="M4396" s="16">
        <f t="shared" si="478"/>
        <v>1716.7591463414633</v>
      </c>
      <c r="N4396" s="14">
        <f>E4396*(K4396-L4396-M4396)*IF(F4396="GHS",1,Assumptions!$B$4)</f>
        <v>34315680.542926826</v>
      </c>
      <c r="O4396" s="15">
        <f t="shared" ca="1" si="479"/>
        <v>504</v>
      </c>
      <c r="P4396" s="15" t="str">
        <f t="shared" ca="1" si="480"/>
        <v>365d+</v>
      </c>
      <c r="Q4396" s="17">
        <f ca="1">IF(P4396="0-90d",0,IF(P4396="91-180d",INDEX(Assumptions!$F$8:$F$12,MATCH(B4396,Assumptions!$A$8:$A$12,0)),IF(P4396="181-365d",INDEX(Assumptions!$G$8:$G$12,MATCH(B4396,Assumptions!$A$8:$A$12,0)),INDEX(Assumptions!$H$8:$H$12,MATCH(B4396,Assumptions!$A$8:$A$12,0)))))</f>
        <v>0.5</v>
      </c>
      <c r="R4396" s="14">
        <f t="shared" ca="1" si="481"/>
        <v>15203619.000000002</v>
      </c>
      <c r="S4396" s="14">
        <f t="shared" ca="1" si="482"/>
        <v>15203619.000000002</v>
      </c>
      <c r="T4396" s="11" t="s">
        <v>25</v>
      </c>
      <c r="U4396" s="18" t="s">
        <v>26</v>
      </c>
    </row>
    <row r="4397" spans="1:21" ht="15" customHeight="1" x14ac:dyDescent="0.15">
      <c r="A4397" s="10" t="s">
        <v>4445</v>
      </c>
      <c r="B4397" s="11" t="s">
        <v>22</v>
      </c>
      <c r="C4397" s="11" t="s">
        <v>23</v>
      </c>
      <c r="D4397" s="12">
        <v>45863</v>
      </c>
      <c r="E4397" s="11">
        <v>4663</v>
      </c>
      <c r="F4397" s="11" t="s">
        <v>24</v>
      </c>
      <c r="G4397" s="13">
        <v>27778.84</v>
      </c>
      <c r="H4397" s="14">
        <f t="shared" si="476"/>
        <v>129532730.92</v>
      </c>
      <c r="I4397" s="14">
        <f>IF(F4397="GHS",H4397,H4397*Assumptions!$B$4)</f>
        <v>1398953493.9360001</v>
      </c>
      <c r="J4397" s="15" t="str">
        <f>INDEX(Assumptions!$B$8:$B$12,MATCH(B4397,Assumptions!$A$8:$A$12,0))</f>
        <v>FIFO</v>
      </c>
      <c r="K4397" s="16">
        <f>G4397/(1-INDEX(Assumptions!$D$8:$D$12,MATCH(B4397,Assumptions!$A$8:$A$12,0)))</f>
        <v>33876.634146341465</v>
      </c>
      <c r="L4397" s="16">
        <f t="shared" si="477"/>
        <v>833.36519999999996</v>
      </c>
      <c r="M4397" s="16">
        <f t="shared" si="478"/>
        <v>1693.8317073170733</v>
      </c>
      <c r="N4397" s="14">
        <f>E4397*(K4397-L4397-M4397)*IF(F4397="GHS",1,Assumptions!$B$4)</f>
        <v>1578770199.1321642</v>
      </c>
      <c r="O4397" s="15">
        <f t="shared" ca="1" si="479"/>
        <v>423</v>
      </c>
      <c r="P4397" s="15" t="str">
        <f t="shared" ca="1" si="480"/>
        <v>365d+</v>
      </c>
      <c r="Q4397" s="17">
        <f ca="1">IF(P4397="0-90d",0,IF(P4397="91-180d",INDEX(Assumptions!$F$8:$F$12,MATCH(B4397,Assumptions!$A$8:$A$12,0)),IF(P4397="181-365d",INDEX(Assumptions!$G$8:$G$12,MATCH(B4397,Assumptions!$A$8:$A$12,0)),INDEX(Assumptions!$H$8:$H$12,MATCH(B4397,Assumptions!$A$8:$A$12,0)))))</f>
        <v>0.5</v>
      </c>
      <c r="R4397" s="14">
        <f t="shared" ca="1" si="481"/>
        <v>699476746.96800005</v>
      </c>
      <c r="S4397" s="14">
        <f t="shared" ca="1" si="482"/>
        <v>699476746.96800005</v>
      </c>
      <c r="T4397" s="11" t="s">
        <v>50</v>
      </c>
      <c r="U4397" s="18" t="s">
        <v>26</v>
      </c>
    </row>
    <row r="4398" spans="1:21" ht="15" customHeight="1" x14ac:dyDescent="0.15">
      <c r="A4398" s="10" t="s">
        <v>4446</v>
      </c>
      <c r="B4398" s="11" t="s">
        <v>22</v>
      </c>
      <c r="C4398" s="11" t="s">
        <v>81</v>
      </c>
      <c r="D4398" s="12">
        <v>45978</v>
      </c>
      <c r="E4398" s="11">
        <v>2009</v>
      </c>
      <c r="F4398" s="11" t="s">
        <v>24</v>
      </c>
      <c r="G4398" s="13">
        <v>27098.78</v>
      </c>
      <c r="H4398" s="14">
        <f t="shared" si="476"/>
        <v>54441449.019999996</v>
      </c>
      <c r="I4398" s="14">
        <f>IF(F4398="GHS",H4398,H4398*Assumptions!$B$4)</f>
        <v>587967649.41600001</v>
      </c>
      <c r="J4398" s="15" t="str">
        <f>INDEX(Assumptions!$B$8:$B$12,MATCH(B4398,Assumptions!$A$8:$A$12,0))</f>
        <v>FIFO</v>
      </c>
      <c r="K4398" s="16">
        <f>G4398/(1-INDEX(Assumptions!$D$8:$D$12,MATCH(B4398,Assumptions!$A$8:$A$12,0)))</f>
        <v>33047.292682926825</v>
      </c>
      <c r="L4398" s="16">
        <f t="shared" si="477"/>
        <v>812.96339999999998</v>
      </c>
      <c r="M4398" s="16">
        <f t="shared" si="478"/>
        <v>1652.3646341463414</v>
      </c>
      <c r="N4398" s="14">
        <f>E4398*(K4398-L4398-M4398)*IF(F4398="GHS",1,Assumptions!$B$4)</f>
        <v>663543003.37751985</v>
      </c>
      <c r="O4398" s="15">
        <f t="shared" ca="1" si="479"/>
        <v>308</v>
      </c>
      <c r="P4398" s="15" t="str">
        <f t="shared" ca="1" si="480"/>
        <v>181-365d</v>
      </c>
      <c r="Q4398" s="17">
        <f ca="1">IF(P4398="0-90d",0,IF(P4398="91-180d",INDEX(Assumptions!$F$8:$F$12,MATCH(B4398,Assumptions!$A$8:$A$12,0)),IF(P4398="181-365d",INDEX(Assumptions!$G$8:$G$12,MATCH(B4398,Assumptions!$A$8:$A$12,0)),INDEX(Assumptions!$H$8:$H$12,MATCH(B4398,Assumptions!$A$8:$A$12,0)))))</f>
        <v>0.15</v>
      </c>
      <c r="R4398" s="14">
        <f t="shared" ca="1" si="481"/>
        <v>88195147.412399992</v>
      </c>
      <c r="S4398" s="14">
        <f t="shared" ca="1" si="482"/>
        <v>499772502.0036</v>
      </c>
      <c r="T4398" s="11" t="s">
        <v>25</v>
      </c>
      <c r="U4398" s="18" t="s">
        <v>26</v>
      </c>
    </row>
    <row r="4399" spans="1:21" ht="15" customHeight="1" x14ac:dyDescent="0.15">
      <c r="A4399" s="10" t="s">
        <v>4447</v>
      </c>
      <c r="B4399" s="11" t="s">
        <v>31</v>
      </c>
      <c r="C4399" s="11" t="s">
        <v>63</v>
      </c>
      <c r="D4399" s="12">
        <v>45859</v>
      </c>
      <c r="E4399" s="11">
        <v>3138</v>
      </c>
      <c r="F4399" s="11" t="s">
        <v>33</v>
      </c>
      <c r="G4399" s="13">
        <v>2886.9</v>
      </c>
      <c r="H4399" s="14">
        <f t="shared" si="476"/>
        <v>9059092.2000000011</v>
      </c>
      <c r="I4399" s="14">
        <f>IF(F4399="GHS",H4399,H4399*Assumptions!$B$4)</f>
        <v>9059092.2000000011</v>
      </c>
      <c r="J4399" s="15" t="str">
        <f>INDEX(Assumptions!$B$8:$B$12,MATCH(B4399,Assumptions!$A$8:$A$12,0))</f>
        <v>Weighted Average</v>
      </c>
      <c r="K4399" s="16">
        <f>G4399/(1-INDEX(Assumptions!$D$8:$D$12,MATCH(B4399,Assumptions!$A$8:$A$12,0)))</f>
        <v>4009.5833333333335</v>
      </c>
      <c r="L4399" s="16">
        <f t="shared" si="477"/>
        <v>86.606999999999999</v>
      </c>
      <c r="M4399" s="16">
        <f t="shared" si="478"/>
        <v>200.47916666666669</v>
      </c>
      <c r="N4399" s="14">
        <f>E4399*(K4399-L4399-M4399)*IF(F4399="GHS",1,Assumptions!$B$4)</f>
        <v>11681196.109000001</v>
      </c>
      <c r="O4399" s="15">
        <f t="shared" ca="1" si="479"/>
        <v>427</v>
      </c>
      <c r="P4399" s="15" t="str">
        <f t="shared" ca="1" si="480"/>
        <v>365d+</v>
      </c>
      <c r="Q4399" s="17">
        <f ca="1">IF(P4399="0-90d",0,IF(P4399="91-180d",INDEX(Assumptions!$F$8:$F$12,MATCH(B4399,Assumptions!$A$8:$A$12,0)),IF(P4399="181-365d",INDEX(Assumptions!$G$8:$G$12,MATCH(B4399,Assumptions!$A$8:$A$12,0)),INDEX(Assumptions!$H$8:$H$12,MATCH(B4399,Assumptions!$A$8:$A$12,0)))))</f>
        <v>0.6</v>
      </c>
      <c r="R4399" s="14">
        <f t="shared" ca="1" si="481"/>
        <v>5435455.3200000003</v>
      </c>
      <c r="S4399" s="14">
        <f t="shared" ca="1" si="482"/>
        <v>3623636.8800000008</v>
      </c>
      <c r="T4399" s="11" t="s">
        <v>50</v>
      </c>
      <c r="U4399" s="18" t="s">
        <v>36</v>
      </c>
    </row>
    <row r="4400" spans="1:21" ht="15" customHeight="1" x14ac:dyDescent="0.15">
      <c r="A4400" s="10" t="s">
        <v>4448</v>
      </c>
      <c r="B4400" s="11" t="s">
        <v>31</v>
      </c>
      <c r="C4400" s="11" t="s">
        <v>32</v>
      </c>
      <c r="D4400" s="12">
        <v>45729</v>
      </c>
      <c r="E4400" s="11">
        <v>4157</v>
      </c>
      <c r="F4400" s="11" t="s">
        <v>33</v>
      </c>
      <c r="G4400" s="13">
        <v>1429.79</v>
      </c>
      <c r="H4400" s="14">
        <f t="shared" si="476"/>
        <v>5943637.0300000003</v>
      </c>
      <c r="I4400" s="14">
        <f>IF(F4400="GHS",H4400,H4400*Assumptions!$B$4)</f>
        <v>5943637.0300000003</v>
      </c>
      <c r="J4400" s="15" t="str">
        <f>INDEX(Assumptions!$B$8:$B$12,MATCH(B4400,Assumptions!$A$8:$A$12,0))</f>
        <v>Weighted Average</v>
      </c>
      <c r="K4400" s="16">
        <f>G4400/(1-INDEX(Assumptions!$D$8:$D$12,MATCH(B4400,Assumptions!$A$8:$A$12,0)))</f>
        <v>1985.8194444444446</v>
      </c>
      <c r="L4400" s="16">
        <f t="shared" si="477"/>
        <v>42.893699999999995</v>
      </c>
      <c r="M4400" s="16">
        <f t="shared" si="478"/>
        <v>99.290972222222237</v>
      </c>
      <c r="N4400" s="14">
        <f>E4400*(K4400-L4400-M4400)*IF(F4400="GHS",1,Assumptions!$B$4)</f>
        <v>7663989.7481277781</v>
      </c>
      <c r="O4400" s="15">
        <f t="shared" ca="1" si="479"/>
        <v>557</v>
      </c>
      <c r="P4400" s="15" t="str">
        <f t="shared" ca="1" si="480"/>
        <v>365d+</v>
      </c>
      <c r="Q4400" s="17">
        <f ca="1">IF(P4400="0-90d",0,IF(P4400="91-180d",INDEX(Assumptions!$F$8:$F$12,MATCH(B4400,Assumptions!$A$8:$A$12,0)),IF(P4400="181-365d",INDEX(Assumptions!$G$8:$G$12,MATCH(B4400,Assumptions!$A$8:$A$12,0)),INDEX(Assumptions!$H$8:$H$12,MATCH(B4400,Assumptions!$A$8:$A$12,0)))))</f>
        <v>0.6</v>
      </c>
      <c r="R4400" s="14">
        <f t="shared" ca="1" si="481"/>
        <v>3566182.2179999999</v>
      </c>
      <c r="S4400" s="14">
        <f t="shared" ca="1" si="482"/>
        <v>2377454.8120000004</v>
      </c>
      <c r="T4400" s="11" t="s">
        <v>25</v>
      </c>
      <c r="U4400" s="18" t="s">
        <v>26</v>
      </c>
    </row>
    <row r="4401" spans="1:21" ht="15" customHeight="1" x14ac:dyDescent="0.15">
      <c r="A4401" s="10" t="s">
        <v>4449</v>
      </c>
      <c r="B4401" s="11" t="s">
        <v>22</v>
      </c>
      <c r="C4401" s="11" t="s">
        <v>81</v>
      </c>
      <c r="D4401" s="12">
        <v>45992</v>
      </c>
      <c r="E4401" s="11">
        <v>505</v>
      </c>
      <c r="F4401" s="11" t="s">
        <v>24</v>
      </c>
      <c r="G4401" s="13">
        <v>20463.59</v>
      </c>
      <c r="H4401" s="14">
        <f t="shared" si="476"/>
        <v>10334112.949999999</v>
      </c>
      <c r="I4401" s="14">
        <f>IF(F4401="GHS",H4401,H4401*Assumptions!$B$4)</f>
        <v>111608419.86</v>
      </c>
      <c r="J4401" s="15" t="str">
        <f>INDEX(Assumptions!$B$8:$B$12,MATCH(B4401,Assumptions!$A$8:$A$12,0))</f>
        <v>FIFO</v>
      </c>
      <c r="K4401" s="16">
        <f>G4401/(1-INDEX(Assumptions!$D$8:$D$12,MATCH(B4401,Assumptions!$A$8:$A$12,0)))</f>
        <v>24955.59756097561</v>
      </c>
      <c r="L4401" s="16">
        <f t="shared" si="477"/>
        <v>613.90769999999998</v>
      </c>
      <c r="M4401" s="16">
        <f t="shared" si="478"/>
        <v>1247.7798780487806</v>
      </c>
      <c r="N4401" s="14">
        <f>E4401*(K4401-L4401-M4401)*IF(F4401="GHS",1,Assumptions!$B$4)</f>
        <v>125954185.04688294</v>
      </c>
      <c r="O4401" s="15">
        <f t="shared" ca="1" si="479"/>
        <v>294</v>
      </c>
      <c r="P4401" s="15" t="str">
        <f t="shared" ca="1" si="480"/>
        <v>181-365d</v>
      </c>
      <c r="Q4401" s="17">
        <f ca="1">IF(P4401="0-90d",0,IF(P4401="91-180d",INDEX(Assumptions!$F$8:$F$12,MATCH(B4401,Assumptions!$A$8:$A$12,0)),IF(P4401="181-365d",INDEX(Assumptions!$G$8:$G$12,MATCH(B4401,Assumptions!$A$8:$A$12,0)),INDEX(Assumptions!$H$8:$H$12,MATCH(B4401,Assumptions!$A$8:$A$12,0)))))</f>
        <v>0.15</v>
      </c>
      <c r="R4401" s="14">
        <f t="shared" ca="1" si="481"/>
        <v>16741262.978999998</v>
      </c>
      <c r="S4401" s="14">
        <f t="shared" ca="1" si="482"/>
        <v>94867156.880999997</v>
      </c>
      <c r="T4401" s="11" t="s">
        <v>25</v>
      </c>
      <c r="U4401" s="18" t="s">
        <v>26</v>
      </c>
    </row>
    <row r="4402" spans="1:21" ht="15" customHeight="1" x14ac:dyDescent="0.15">
      <c r="A4402" s="10" t="s">
        <v>4450</v>
      </c>
      <c r="B4402" s="11" t="s">
        <v>31</v>
      </c>
      <c r="C4402" s="11" t="s">
        <v>63</v>
      </c>
      <c r="D4402" s="12">
        <v>46021</v>
      </c>
      <c r="E4402" s="11">
        <v>215</v>
      </c>
      <c r="F4402" s="11" t="s">
        <v>33</v>
      </c>
      <c r="G4402" s="13">
        <v>1556.88</v>
      </c>
      <c r="H4402" s="14">
        <f t="shared" si="476"/>
        <v>334729.2</v>
      </c>
      <c r="I4402" s="14">
        <f>IF(F4402="GHS",H4402,H4402*Assumptions!$B$4)</f>
        <v>334729.2</v>
      </c>
      <c r="J4402" s="15" t="str">
        <f>INDEX(Assumptions!$B$8:$B$12,MATCH(B4402,Assumptions!$A$8:$A$12,0))</f>
        <v>Weighted Average</v>
      </c>
      <c r="K4402" s="16">
        <f>G4402/(1-INDEX(Assumptions!$D$8:$D$12,MATCH(B4402,Assumptions!$A$8:$A$12,0)))</f>
        <v>2162.3333333333335</v>
      </c>
      <c r="L4402" s="16">
        <f t="shared" si="477"/>
        <v>46.706400000000002</v>
      </c>
      <c r="M4402" s="16">
        <f t="shared" si="478"/>
        <v>108.11666666666667</v>
      </c>
      <c r="N4402" s="14">
        <f>E4402*(K4402-L4402-M4402)*IF(F4402="GHS",1,Assumptions!$B$4)</f>
        <v>431614.70733333332</v>
      </c>
      <c r="O4402" s="15">
        <f t="shared" ca="1" si="479"/>
        <v>265</v>
      </c>
      <c r="P4402" s="15" t="str">
        <f t="shared" ca="1" si="480"/>
        <v>181-365d</v>
      </c>
      <c r="Q4402" s="17">
        <f ca="1">IF(P4402="0-90d",0,IF(P4402="91-180d",INDEX(Assumptions!$F$8:$F$12,MATCH(B4402,Assumptions!$A$8:$A$12,0)),IF(P4402="181-365d",INDEX(Assumptions!$G$8:$G$12,MATCH(B4402,Assumptions!$A$8:$A$12,0)),INDEX(Assumptions!$H$8:$H$12,MATCH(B4402,Assumptions!$A$8:$A$12,0)))))</f>
        <v>0.2</v>
      </c>
      <c r="R4402" s="14">
        <f t="shared" ca="1" si="481"/>
        <v>66945.840000000011</v>
      </c>
      <c r="S4402" s="14">
        <f t="shared" ca="1" si="482"/>
        <v>267783.36</v>
      </c>
      <c r="T4402" s="11" t="s">
        <v>25</v>
      </c>
      <c r="U4402" s="18" t="s">
        <v>26</v>
      </c>
    </row>
    <row r="4403" spans="1:21" ht="15" customHeight="1" x14ac:dyDescent="0.15">
      <c r="A4403" s="10" t="s">
        <v>4451</v>
      </c>
      <c r="B4403" s="11" t="s">
        <v>41</v>
      </c>
      <c r="C4403" s="11" t="s">
        <v>42</v>
      </c>
      <c r="D4403" s="12">
        <v>45919</v>
      </c>
      <c r="E4403" s="11">
        <v>2818</v>
      </c>
      <c r="F4403" s="11" t="s">
        <v>33</v>
      </c>
      <c r="G4403" s="13">
        <v>829.68</v>
      </c>
      <c r="H4403" s="14">
        <f t="shared" si="476"/>
        <v>2338038.2399999998</v>
      </c>
      <c r="I4403" s="14">
        <f>IF(F4403="GHS",H4403,H4403*Assumptions!$B$4)</f>
        <v>2338038.2399999998</v>
      </c>
      <c r="J4403" s="15" t="str">
        <f>INDEX(Assumptions!$B$8:$B$12,MATCH(B4403,Assumptions!$A$8:$A$12,0))</f>
        <v>Weighted Average</v>
      </c>
      <c r="K4403" s="16">
        <f>G4403/(1-INDEX(Assumptions!$D$8:$D$12,MATCH(B4403,Assumptions!$A$8:$A$12,0)))</f>
        <v>1276.4307692307691</v>
      </c>
      <c r="L4403" s="16">
        <f t="shared" si="477"/>
        <v>24.890399999999996</v>
      </c>
      <c r="M4403" s="16">
        <f t="shared" si="478"/>
        <v>63.821538461538459</v>
      </c>
      <c r="N4403" s="14">
        <f>E4403*(K4403-L4403-M4403)*IF(F4403="GHS",1,Assumptions!$B$4)</f>
        <v>3346991.6651076921</v>
      </c>
      <c r="O4403" s="15">
        <f t="shared" ca="1" si="479"/>
        <v>367</v>
      </c>
      <c r="P4403" s="15" t="str">
        <f t="shared" ca="1" si="480"/>
        <v>365d+</v>
      </c>
      <c r="Q4403" s="17">
        <f ca="1">IF(P4403="0-90d",0,IF(P4403="91-180d",INDEX(Assumptions!$F$8:$F$12,MATCH(B4403,Assumptions!$A$8:$A$12,0)),IF(P4403="181-365d",INDEX(Assumptions!$G$8:$G$12,MATCH(B4403,Assumptions!$A$8:$A$12,0)),INDEX(Assumptions!$H$8:$H$12,MATCH(B4403,Assumptions!$A$8:$A$12,0)))))</f>
        <v>0.8</v>
      </c>
      <c r="R4403" s="14">
        <f t="shared" ca="1" si="481"/>
        <v>1870430.5919999999</v>
      </c>
      <c r="S4403" s="14">
        <f t="shared" ca="1" si="482"/>
        <v>467607.64799999981</v>
      </c>
      <c r="T4403" s="11" t="s">
        <v>25</v>
      </c>
      <c r="U4403" s="18" t="s">
        <v>26</v>
      </c>
    </row>
    <row r="4404" spans="1:21" ht="15" customHeight="1" x14ac:dyDescent="0.15">
      <c r="A4404" s="10" t="s">
        <v>4452</v>
      </c>
      <c r="B4404" s="11" t="s">
        <v>28</v>
      </c>
      <c r="C4404" s="11" t="s">
        <v>55</v>
      </c>
      <c r="D4404" s="12">
        <v>46076</v>
      </c>
      <c r="E4404" s="11">
        <v>1372</v>
      </c>
      <c r="F4404" s="11" t="s">
        <v>24</v>
      </c>
      <c r="G4404" s="13">
        <v>4682.22</v>
      </c>
      <c r="H4404" s="14">
        <f t="shared" si="476"/>
        <v>6424005.8400000008</v>
      </c>
      <c r="I4404" s="14">
        <f>IF(F4404="GHS",H4404,H4404*Assumptions!$B$4)</f>
        <v>69379263.072000012</v>
      </c>
      <c r="J4404" s="15" t="str">
        <f>INDEX(Assumptions!$B$8:$B$12,MATCH(B4404,Assumptions!$A$8:$A$12,0))</f>
        <v>Fair Value Less Costs to Sell</v>
      </c>
      <c r="K4404" s="16">
        <f>G4404/(1-INDEX(Assumptions!$D$8:$D$12,MATCH(B4404,Assumptions!$A$8:$A$12,0)))</f>
        <v>5320.704545454546</v>
      </c>
      <c r="L4404" s="16">
        <f t="shared" si="477"/>
        <v>140.4666</v>
      </c>
      <c r="M4404" s="16">
        <f t="shared" si="478"/>
        <v>266.0352272727273</v>
      </c>
      <c r="N4404" s="14">
        <f>E4404*(K4404-L4404-M4404)*IF(F4404="GHS",1,Assumptions!$B$4)</f>
        <v>72816690.19693093</v>
      </c>
      <c r="O4404" s="15">
        <f t="shared" ca="1" si="479"/>
        <v>210</v>
      </c>
      <c r="P4404" s="15" t="str">
        <f t="shared" ca="1" si="480"/>
        <v>181-365d</v>
      </c>
      <c r="Q4404" s="17">
        <f ca="1">IF(P4404="0-90d",0,IF(P4404="91-180d",INDEX(Assumptions!$F$8:$F$12,MATCH(B4404,Assumptions!$A$8:$A$12,0)),IF(P4404="181-365d",INDEX(Assumptions!$G$8:$G$12,MATCH(B4404,Assumptions!$A$8:$A$12,0)),INDEX(Assumptions!$H$8:$H$12,MATCH(B4404,Assumptions!$A$8:$A$12,0)))))</f>
        <v>0.1</v>
      </c>
      <c r="R4404" s="14">
        <f t="shared" ca="1" si="481"/>
        <v>6937926.3072000016</v>
      </c>
      <c r="S4404" s="14">
        <f t="shared" ca="1" si="482"/>
        <v>62441336.764800012</v>
      </c>
      <c r="T4404" s="11" t="s">
        <v>25</v>
      </c>
      <c r="U4404" s="18" t="s">
        <v>26</v>
      </c>
    </row>
    <row r="4405" spans="1:21" ht="15" customHeight="1" x14ac:dyDescent="0.15">
      <c r="A4405" s="10" t="s">
        <v>4453</v>
      </c>
      <c r="B4405" s="11" t="s">
        <v>28</v>
      </c>
      <c r="C4405" s="11" t="s">
        <v>55</v>
      </c>
      <c r="D4405" s="12">
        <v>45735</v>
      </c>
      <c r="E4405" s="11">
        <v>2236</v>
      </c>
      <c r="F4405" s="11" t="s">
        <v>24</v>
      </c>
      <c r="G4405" s="13">
        <v>9409.94</v>
      </c>
      <c r="H4405" s="14">
        <f t="shared" si="476"/>
        <v>21040625.84</v>
      </c>
      <c r="I4405" s="14">
        <f>IF(F4405="GHS",H4405,H4405*Assumptions!$B$4)</f>
        <v>227238759.07200003</v>
      </c>
      <c r="J4405" s="15" t="str">
        <f>INDEX(Assumptions!$B$8:$B$12,MATCH(B4405,Assumptions!$A$8:$A$12,0))</f>
        <v>Fair Value Less Costs to Sell</v>
      </c>
      <c r="K4405" s="16">
        <f>G4405/(1-INDEX(Assumptions!$D$8:$D$12,MATCH(B4405,Assumptions!$A$8:$A$12,0)))</f>
        <v>10693.113636363636</v>
      </c>
      <c r="L4405" s="16">
        <f t="shared" si="477"/>
        <v>282.29820000000001</v>
      </c>
      <c r="M4405" s="16">
        <f t="shared" si="478"/>
        <v>534.65568181818185</v>
      </c>
      <c r="N4405" s="14">
        <f>E4405*(K4405-L4405-M4405)*IF(F4405="GHS",1,Assumptions!$B$4)</f>
        <v>238497406.68056729</v>
      </c>
      <c r="O4405" s="15">
        <f t="shared" ca="1" si="479"/>
        <v>551</v>
      </c>
      <c r="P4405" s="15" t="str">
        <f t="shared" ca="1" si="480"/>
        <v>365d+</v>
      </c>
      <c r="Q4405" s="17">
        <f ca="1">IF(P4405="0-90d",0,IF(P4405="91-180d",INDEX(Assumptions!$F$8:$F$12,MATCH(B4405,Assumptions!$A$8:$A$12,0)),IF(P4405="181-365d",INDEX(Assumptions!$G$8:$G$12,MATCH(B4405,Assumptions!$A$8:$A$12,0)),INDEX(Assumptions!$H$8:$H$12,MATCH(B4405,Assumptions!$A$8:$A$12,0)))))</f>
        <v>0.4</v>
      </c>
      <c r="R4405" s="14">
        <f t="shared" ca="1" si="481"/>
        <v>90895503.62880002</v>
      </c>
      <c r="S4405" s="14">
        <f t="shared" ca="1" si="482"/>
        <v>136343255.44319999</v>
      </c>
      <c r="T4405" s="11" t="s">
        <v>25</v>
      </c>
      <c r="U4405" s="18" t="s">
        <v>26</v>
      </c>
    </row>
    <row r="4406" spans="1:21" ht="15" customHeight="1" x14ac:dyDescent="0.15">
      <c r="A4406" s="10" t="s">
        <v>4454</v>
      </c>
      <c r="B4406" s="11" t="s">
        <v>46</v>
      </c>
      <c r="C4406" s="11" t="s">
        <v>52</v>
      </c>
      <c r="D4406" s="12">
        <v>45759</v>
      </c>
      <c r="E4406" s="11">
        <v>868</v>
      </c>
      <c r="F4406" s="11" t="s">
        <v>33</v>
      </c>
      <c r="G4406" s="13">
        <v>336511.73</v>
      </c>
      <c r="H4406" s="14">
        <f t="shared" si="476"/>
        <v>292092181.63999999</v>
      </c>
      <c r="I4406" s="14">
        <f>IF(F4406="GHS",H4406,H4406*Assumptions!$B$4)</f>
        <v>292092181.63999999</v>
      </c>
      <c r="J4406" s="15" t="str">
        <f>INDEX(Assumptions!$B$8:$B$12,MATCH(B4406,Assumptions!$A$8:$A$12,0))</f>
        <v>Specific Identification</v>
      </c>
      <c r="K4406" s="16">
        <f>G4406/(1-INDEX(Assumptions!$D$8:$D$12,MATCH(B4406,Assumptions!$A$8:$A$12,0)))</f>
        <v>431425.29487179482</v>
      </c>
      <c r="L4406" s="16">
        <f t="shared" si="477"/>
        <v>10095.3519</v>
      </c>
      <c r="M4406" s="16">
        <f t="shared" si="478"/>
        <v>21571.264743589742</v>
      </c>
      <c r="N4406" s="14">
        <f>E4406*(K4406-L4406-M4406)*IF(F4406="GHS",1,Assumptions!$B$4)</f>
        <v>346990532.70208198</v>
      </c>
      <c r="O4406" s="15">
        <f t="shared" ca="1" si="479"/>
        <v>527</v>
      </c>
      <c r="P4406" s="15" t="str">
        <f t="shared" ca="1" si="480"/>
        <v>365d+</v>
      </c>
      <c r="Q4406" s="17">
        <f ca="1">IF(P4406="0-90d",0,IF(P4406="91-180d",INDEX(Assumptions!$F$8:$F$12,MATCH(B4406,Assumptions!$A$8:$A$12,0)),IF(P4406="181-365d",INDEX(Assumptions!$G$8:$G$12,MATCH(B4406,Assumptions!$A$8:$A$12,0)),INDEX(Assumptions!$H$8:$H$12,MATCH(B4406,Assumptions!$A$8:$A$12,0)))))</f>
        <v>0.15</v>
      </c>
      <c r="R4406" s="14">
        <f t="shared" ca="1" si="481"/>
        <v>43813827.245999999</v>
      </c>
      <c r="S4406" s="14">
        <f t="shared" ca="1" si="482"/>
        <v>248278354.39399999</v>
      </c>
      <c r="T4406" s="11" t="s">
        <v>25</v>
      </c>
      <c r="U4406" s="18" t="s">
        <v>26</v>
      </c>
    </row>
    <row r="4407" spans="1:21" ht="15" customHeight="1" x14ac:dyDescent="0.15">
      <c r="A4407" s="10" t="s">
        <v>4455</v>
      </c>
      <c r="B4407" s="11" t="s">
        <v>46</v>
      </c>
      <c r="C4407" s="11" t="s">
        <v>52</v>
      </c>
      <c r="D4407" s="12">
        <v>46115</v>
      </c>
      <c r="E4407" s="11">
        <v>1238</v>
      </c>
      <c r="F4407" s="11" t="s">
        <v>33</v>
      </c>
      <c r="G4407" s="13">
        <v>217694.47</v>
      </c>
      <c r="H4407" s="14">
        <f t="shared" si="476"/>
        <v>269505753.86000001</v>
      </c>
      <c r="I4407" s="14">
        <f>IF(F4407="GHS",H4407,H4407*Assumptions!$B$4)</f>
        <v>269505753.86000001</v>
      </c>
      <c r="J4407" s="15" t="str">
        <f>INDEX(Assumptions!$B$8:$B$12,MATCH(B4407,Assumptions!$A$8:$A$12,0))</f>
        <v>Specific Identification</v>
      </c>
      <c r="K4407" s="16">
        <f>G4407/(1-INDEX(Assumptions!$D$8:$D$12,MATCH(B4407,Assumptions!$A$8:$A$12,0)))</f>
        <v>279095.47435897437</v>
      </c>
      <c r="L4407" s="16">
        <f t="shared" si="477"/>
        <v>6530.8341</v>
      </c>
      <c r="M4407" s="16">
        <f t="shared" si="478"/>
        <v>13954.773717948719</v>
      </c>
      <c r="N4407" s="14">
        <f>E4407*(K4407-L4407-M4407)*IF(F4407="GHS",1,Assumptions!$B$4)</f>
        <v>320159014.77778977</v>
      </c>
      <c r="O4407" s="15">
        <f t="shared" ca="1" si="479"/>
        <v>171</v>
      </c>
      <c r="P4407" s="15" t="str">
        <f t="shared" ca="1" si="480"/>
        <v>91-180d</v>
      </c>
      <c r="Q4407" s="17">
        <f ca="1">IF(P4407="0-90d",0,IF(P4407="91-180d",INDEX(Assumptions!$F$8:$F$12,MATCH(B4407,Assumptions!$A$8:$A$12,0)),IF(P4407="181-365d",INDEX(Assumptions!$G$8:$G$12,MATCH(B4407,Assumptions!$A$8:$A$12,0)),INDEX(Assumptions!$H$8:$H$12,MATCH(B4407,Assumptions!$A$8:$A$12,0)))))</f>
        <v>0</v>
      </c>
      <c r="R4407" s="14">
        <f t="shared" ca="1" si="481"/>
        <v>0</v>
      </c>
      <c r="S4407" s="14">
        <f t="shared" ca="1" si="482"/>
        <v>269505753.86000001</v>
      </c>
      <c r="T4407" s="11" t="s">
        <v>25</v>
      </c>
      <c r="U4407" s="18" t="s">
        <v>26</v>
      </c>
    </row>
    <row r="4408" spans="1:21" ht="15" customHeight="1" x14ac:dyDescent="0.15">
      <c r="A4408" s="10" t="s">
        <v>4456</v>
      </c>
      <c r="B4408" s="11" t="s">
        <v>41</v>
      </c>
      <c r="C4408" s="11" t="s">
        <v>42</v>
      </c>
      <c r="D4408" s="12">
        <v>46016</v>
      </c>
      <c r="E4408" s="11">
        <v>2465</v>
      </c>
      <c r="F4408" s="11" t="s">
        <v>33</v>
      </c>
      <c r="G4408" s="13">
        <v>455.94</v>
      </c>
      <c r="H4408" s="14">
        <f t="shared" si="476"/>
        <v>1123892.1000000001</v>
      </c>
      <c r="I4408" s="14">
        <f>IF(F4408="GHS",H4408,H4408*Assumptions!$B$4)</f>
        <v>1123892.1000000001</v>
      </c>
      <c r="J4408" s="15" t="str">
        <f>INDEX(Assumptions!$B$8:$B$12,MATCH(B4408,Assumptions!$A$8:$A$12,0))</f>
        <v>Weighted Average</v>
      </c>
      <c r="K4408" s="16">
        <f>G4408/(1-INDEX(Assumptions!$D$8:$D$12,MATCH(B4408,Assumptions!$A$8:$A$12,0)))</f>
        <v>701.44615384615383</v>
      </c>
      <c r="L4408" s="16">
        <f t="shared" si="477"/>
        <v>13.678199999999999</v>
      </c>
      <c r="M4408" s="16">
        <f t="shared" si="478"/>
        <v>35.072307692307696</v>
      </c>
      <c r="N4408" s="14">
        <f>E4408*(K4408-L4408-M4408)*IF(F4408="GHS",1,Assumptions!$B$4)</f>
        <v>1608894.7677692308</v>
      </c>
      <c r="O4408" s="15">
        <f t="shared" ca="1" si="479"/>
        <v>270</v>
      </c>
      <c r="P4408" s="15" t="str">
        <f t="shared" ca="1" si="480"/>
        <v>181-365d</v>
      </c>
      <c r="Q4408" s="17">
        <f ca="1">IF(P4408="0-90d",0,IF(P4408="91-180d",INDEX(Assumptions!$F$8:$F$12,MATCH(B4408,Assumptions!$A$8:$A$12,0)),IF(P4408="181-365d",INDEX(Assumptions!$G$8:$G$12,MATCH(B4408,Assumptions!$A$8:$A$12,0)),INDEX(Assumptions!$H$8:$H$12,MATCH(B4408,Assumptions!$A$8:$A$12,0)))))</f>
        <v>0.35</v>
      </c>
      <c r="R4408" s="14">
        <f t="shared" ca="1" si="481"/>
        <v>393362.23499999999</v>
      </c>
      <c r="S4408" s="14">
        <f t="shared" ca="1" si="482"/>
        <v>730529.86500000011</v>
      </c>
      <c r="T4408" s="11" t="s">
        <v>25</v>
      </c>
      <c r="U4408" s="18" t="s">
        <v>26</v>
      </c>
    </row>
    <row r="4409" spans="1:21" ht="15" customHeight="1" x14ac:dyDescent="0.15">
      <c r="A4409" s="10" t="s">
        <v>4457</v>
      </c>
      <c r="B4409" s="11" t="s">
        <v>31</v>
      </c>
      <c r="C4409" s="11" t="s">
        <v>32</v>
      </c>
      <c r="D4409" s="12">
        <v>45882</v>
      </c>
      <c r="E4409" s="11">
        <v>4770</v>
      </c>
      <c r="F4409" s="11" t="s">
        <v>33</v>
      </c>
      <c r="G4409" s="13">
        <v>1418.67</v>
      </c>
      <c r="H4409" s="14">
        <f t="shared" si="476"/>
        <v>6767055.9000000004</v>
      </c>
      <c r="I4409" s="14">
        <f>IF(F4409="GHS",H4409,H4409*Assumptions!$B$4)</f>
        <v>6767055.9000000004</v>
      </c>
      <c r="J4409" s="15" t="str">
        <f>INDEX(Assumptions!$B$8:$B$12,MATCH(B4409,Assumptions!$A$8:$A$12,0))</f>
        <v>Weighted Average</v>
      </c>
      <c r="K4409" s="16">
        <f>G4409/(1-INDEX(Assumptions!$D$8:$D$12,MATCH(B4409,Assumptions!$A$8:$A$12,0)))</f>
        <v>1970.3750000000002</v>
      </c>
      <c r="L4409" s="16">
        <f t="shared" si="477"/>
        <v>42.560099999999998</v>
      </c>
      <c r="M4409" s="16">
        <f t="shared" si="478"/>
        <v>98.518750000000011</v>
      </c>
      <c r="N4409" s="14">
        <f>E4409*(K4409-L4409-M4409)*IF(F4409="GHS",1,Assumptions!$B$4)</f>
        <v>8725742.6355000008</v>
      </c>
      <c r="O4409" s="15">
        <f t="shared" ca="1" si="479"/>
        <v>404</v>
      </c>
      <c r="P4409" s="15" t="str">
        <f t="shared" ca="1" si="480"/>
        <v>365d+</v>
      </c>
      <c r="Q4409" s="17">
        <f ca="1">IF(P4409="0-90d",0,IF(P4409="91-180d",INDEX(Assumptions!$F$8:$F$12,MATCH(B4409,Assumptions!$A$8:$A$12,0)),IF(P4409="181-365d",INDEX(Assumptions!$G$8:$G$12,MATCH(B4409,Assumptions!$A$8:$A$12,0)),INDEX(Assumptions!$H$8:$H$12,MATCH(B4409,Assumptions!$A$8:$A$12,0)))))</f>
        <v>0.6</v>
      </c>
      <c r="R4409" s="14">
        <f t="shared" ca="1" si="481"/>
        <v>4060233.54</v>
      </c>
      <c r="S4409" s="14">
        <f t="shared" ca="1" si="482"/>
        <v>2706822.3600000003</v>
      </c>
      <c r="T4409" s="11" t="s">
        <v>50</v>
      </c>
      <c r="U4409" s="18" t="s">
        <v>36</v>
      </c>
    </row>
    <row r="4410" spans="1:21" ht="15" customHeight="1" x14ac:dyDescent="0.15">
      <c r="A4410" s="10" t="s">
        <v>4458</v>
      </c>
      <c r="B4410" s="11" t="s">
        <v>41</v>
      </c>
      <c r="C4410" s="11" t="s">
        <v>44</v>
      </c>
      <c r="D4410" s="12">
        <v>46196</v>
      </c>
      <c r="E4410" s="11">
        <v>1685</v>
      </c>
      <c r="F4410" s="11" t="s">
        <v>33</v>
      </c>
      <c r="G4410" s="13">
        <v>433.4</v>
      </c>
      <c r="H4410" s="14">
        <f t="shared" si="476"/>
        <v>730279</v>
      </c>
      <c r="I4410" s="14">
        <f>IF(F4410="GHS",H4410,H4410*Assumptions!$B$4)</f>
        <v>730279</v>
      </c>
      <c r="J4410" s="15" t="str">
        <f>INDEX(Assumptions!$B$8:$B$12,MATCH(B4410,Assumptions!$A$8:$A$12,0))</f>
        <v>Weighted Average</v>
      </c>
      <c r="K4410" s="16">
        <f>G4410/(1-INDEX(Assumptions!$D$8:$D$12,MATCH(B4410,Assumptions!$A$8:$A$12,0)))</f>
        <v>666.76923076923072</v>
      </c>
      <c r="L4410" s="16">
        <f t="shared" si="477"/>
        <v>13.001999999999999</v>
      </c>
      <c r="M4410" s="16">
        <f t="shared" si="478"/>
        <v>33.338461538461537</v>
      </c>
      <c r="N4410" s="14">
        <f>E4410*(K4410-L4410-M4410)*IF(F4410="GHS",1,Assumptions!$B$4)</f>
        <v>1045422.4761538462</v>
      </c>
      <c r="O4410" s="15">
        <f t="shared" ca="1" si="479"/>
        <v>90</v>
      </c>
      <c r="P4410" s="15" t="str">
        <f t="shared" ca="1" si="480"/>
        <v>0-90d</v>
      </c>
      <c r="Q4410" s="17">
        <f ca="1">IF(P4410="0-90d",0,IF(P4410="91-180d",INDEX(Assumptions!$F$8:$F$12,MATCH(B4410,Assumptions!$A$8:$A$12,0)),IF(P4410="181-365d",INDEX(Assumptions!$G$8:$G$12,MATCH(B4410,Assumptions!$A$8:$A$12,0)),INDEX(Assumptions!$H$8:$H$12,MATCH(B4410,Assumptions!$A$8:$A$12,0)))))</f>
        <v>0</v>
      </c>
      <c r="R4410" s="14">
        <f t="shared" ca="1" si="481"/>
        <v>0</v>
      </c>
      <c r="S4410" s="14">
        <f t="shared" ca="1" si="482"/>
        <v>730279</v>
      </c>
      <c r="T4410" s="11" t="s">
        <v>25</v>
      </c>
      <c r="U4410" s="18" t="s">
        <v>36</v>
      </c>
    </row>
    <row r="4411" spans="1:21" ht="15" customHeight="1" x14ac:dyDescent="0.15">
      <c r="A4411" s="10" t="s">
        <v>4459</v>
      </c>
      <c r="B4411" s="11" t="s">
        <v>46</v>
      </c>
      <c r="C4411" s="11" t="s">
        <v>52</v>
      </c>
      <c r="D4411" s="12">
        <v>46086</v>
      </c>
      <c r="E4411" s="11">
        <v>1272</v>
      </c>
      <c r="F4411" s="11" t="s">
        <v>33</v>
      </c>
      <c r="G4411" s="13">
        <v>438997.7</v>
      </c>
      <c r="H4411" s="14">
        <f t="shared" si="476"/>
        <v>558405074.39999998</v>
      </c>
      <c r="I4411" s="14">
        <f>IF(F4411="GHS",H4411,H4411*Assumptions!$B$4)</f>
        <v>558405074.39999998</v>
      </c>
      <c r="J4411" s="15" t="str">
        <f>INDEX(Assumptions!$B$8:$B$12,MATCH(B4411,Assumptions!$A$8:$A$12,0))</f>
        <v>Specific Identification</v>
      </c>
      <c r="K4411" s="16">
        <f>G4411/(1-INDEX(Assumptions!$D$8:$D$12,MATCH(B4411,Assumptions!$A$8:$A$12,0)))</f>
        <v>562817.56410256412</v>
      </c>
      <c r="L4411" s="16">
        <f t="shared" si="477"/>
        <v>13169.931</v>
      </c>
      <c r="M4411" s="16">
        <f t="shared" si="478"/>
        <v>28140.878205128207</v>
      </c>
      <c r="N4411" s="14">
        <f>E4411*(K4411-L4411-M4411)*IF(F4411="GHS",1,Assumptions!$B$4)</f>
        <v>663356592.22953856</v>
      </c>
      <c r="O4411" s="15">
        <f t="shared" ca="1" si="479"/>
        <v>200</v>
      </c>
      <c r="P4411" s="15" t="str">
        <f t="shared" ca="1" si="480"/>
        <v>181-365d</v>
      </c>
      <c r="Q4411" s="17">
        <f ca="1">IF(P4411="0-90d",0,IF(P4411="91-180d",INDEX(Assumptions!$F$8:$F$12,MATCH(B4411,Assumptions!$A$8:$A$12,0)),IF(P4411="181-365d",INDEX(Assumptions!$G$8:$G$12,MATCH(B4411,Assumptions!$A$8:$A$12,0)),INDEX(Assumptions!$H$8:$H$12,MATCH(B4411,Assumptions!$A$8:$A$12,0)))))</f>
        <v>0.05</v>
      </c>
      <c r="R4411" s="14">
        <f t="shared" ca="1" si="481"/>
        <v>27920253.719999999</v>
      </c>
      <c r="S4411" s="14">
        <f t="shared" ca="1" si="482"/>
        <v>530484820.67999995</v>
      </c>
      <c r="T4411" s="11" t="s">
        <v>25</v>
      </c>
      <c r="U4411" s="18" t="s">
        <v>26</v>
      </c>
    </row>
    <row r="4412" spans="1:21" ht="15" customHeight="1" x14ac:dyDescent="0.15">
      <c r="A4412" s="10" t="s">
        <v>4460</v>
      </c>
      <c r="B4412" s="11" t="s">
        <v>41</v>
      </c>
      <c r="C4412" s="11" t="s">
        <v>49</v>
      </c>
      <c r="D4412" s="12">
        <v>45966</v>
      </c>
      <c r="E4412" s="11">
        <v>1003</v>
      </c>
      <c r="F4412" s="11" t="s">
        <v>33</v>
      </c>
      <c r="G4412" s="13">
        <v>349.45</v>
      </c>
      <c r="H4412" s="14">
        <f t="shared" si="476"/>
        <v>350498.35</v>
      </c>
      <c r="I4412" s="14">
        <f>IF(F4412="GHS",H4412,H4412*Assumptions!$B$4)</f>
        <v>350498.35</v>
      </c>
      <c r="J4412" s="15" t="str">
        <f>INDEX(Assumptions!$B$8:$B$12,MATCH(B4412,Assumptions!$A$8:$A$12,0))</f>
        <v>Weighted Average</v>
      </c>
      <c r="K4412" s="16">
        <f>G4412/(1-INDEX(Assumptions!$D$8:$D$12,MATCH(B4412,Assumptions!$A$8:$A$12,0)))</f>
        <v>537.61538461538453</v>
      </c>
      <c r="L4412" s="16">
        <f t="shared" si="477"/>
        <v>10.483499999999999</v>
      </c>
      <c r="M4412" s="16">
        <f t="shared" si="478"/>
        <v>26.880769230769229</v>
      </c>
      <c r="N4412" s="14">
        <f>E4412*(K4412-L4412-M4412)*IF(F4412="GHS",1,Assumptions!$B$4)</f>
        <v>501751.86873076914</v>
      </c>
      <c r="O4412" s="15">
        <f t="shared" ca="1" si="479"/>
        <v>320</v>
      </c>
      <c r="P4412" s="15" t="str">
        <f t="shared" ca="1" si="480"/>
        <v>181-365d</v>
      </c>
      <c r="Q4412" s="17">
        <f ca="1">IF(P4412="0-90d",0,IF(P4412="91-180d",INDEX(Assumptions!$F$8:$F$12,MATCH(B4412,Assumptions!$A$8:$A$12,0)),IF(P4412="181-365d",INDEX(Assumptions!$G$8:$G$12,MATCH(B4412,Assumptions!$A$8:$A$12,0)),INDEX(Assumptions!$H$8:$H$12,MATCH(B4412,Assumptions!$A$8:$A$12,0)))))</f>
        <v>0.35</v>
      </c>
      <c r="R4412" s="14">
        <f t="shared" ca="1" si="481"/>
        <v>122674.42249999999</v>
      </c>
      <c r="S4412" s="14">
        <f t="shared" ca="1" si="482"/>
        <v>227823.92749999999</v>
      </c>
      <c r="T4412" s="11" t="s">
        <v>25</v>
      </c>
      <c r="U4412" s="18" t="s">
        <v>26</v>
      </c>
    </row>
    <row r="4413" spans="1:21" ht="15" customHeight="1" x14ac:dyDescent="0.15">
      <c r="A4413" s="10" t="s">
        <v>4461</v>
      </c>
      <c r="B4413" s="11" t="s">
        <v>31</v>
      </c>
      <c r="C4413" s="11" t="s">
        <v>63</v>
      </c>
      <c r="D4413" s="12">
        <v>46169</v>
      </c>
      <c r="E4413" s="11">
        <v>40</v>
      </c>
      <c r="F4413" s="11" t="s">
        <v>33</v>
      </c>
      <c r="G4413" s="13">
        <v>827.45</v>
      </c>
      <c r="H4413" s="14">
        <f t="shared" si="476"/>
        <v>33098</v>
      </c>
      <c r="I4413" s="14">
        <f>IF(F4413="GHS",H4413,H4413*Assumptions!$B$4)</f>
        <v>33098</v>
      </c>
      <c r="J4413" s="15" t="str">
        <f>INDEX(Assumptions!$B$8:$B$12,MATCH(B4413,Assumptions!$A$8:$A$12,0))</f>
        <v>Weighted Average</v>
      </c>
      <c r="K4413" s="16">
        <f>G4413/(1-INDEX(Assumptions!$D$8:$D$12,MATCH(B4413,Assumptions!$A$8:$A$12,0)))</f>
        <v>1149.2361111111113</v>
      </c>
      <c r="L4413" s="16">
        <f t="shared" si="477"/>
        <v>24.823499999999999</v>
      </c>
      <c r="M4413" s="16">
        <f t="shared" si="478"/>
        <v>57.461805555555571</v>
      </c>
      <c r="N4413" s="14">
        <f>E4413*(K4413-L4413-M4413)*IF(F4413="GHS",1,Assumptions!$B$4)</f>
        <v>42678.032222222231</v>
      </c>
      <c r="O4413" s="15">
        <f t="shared" ca="1" si="479"/>
        <v>117</v>
      </c>
      <c r="P4413" s="15" t="str">
        <f t="shared" ca="1" si="480"/>
        <v>91-180d</v>
      </c>
      <c r="Q4413" s="17">
        <f ca="1">IF(P4413="0-90d",0,IF(P4413="91-180d",INDEX(Assumptions!$F$8:$F$12,MATCH(B4413,Assumptions!$A$8:$A$12,0)),IF(P4413="181-365d",INDEX(Assumptions!$G$8:$G$12,MATCH(B4413,Assumptions!$A$8:$A$12,0)),INDEX(Assumptions!$H$8:$H$12,MATCH(B4413,Assumptions!$A$8:$A$12,0)))))</f>
        <v>0.05</v>
      </c>
      <c r="R4413" s="14">
        <f t="shared" ca="1" si="481"/>
        <v>1654.9</v>
      </c>
      <c r="S4413" s="14">
        <f t="shared" ca="1" si="482"/>
        <v>31443.1</v>
      </c>
      <c r="T4413" s="11" t="s">
        <v>25</v>
      </c>
      <c r="U4413" s="18" t="s">
        <v>26</v>
      </c>
    </row>
    <row r="4414" spans="1:21" ht="15" customHeight="1" x14ac:dyDescent="0.15">
      <c r="A4414" s="10" t="s">
        <v>4462</v>
      </c>
      <c r="B4414" s="11" t="s">
        <v>31</v>
      </c>
      <c r="C4414" s="11" t="s">
        <v>63</v>
      </c>
      <c r="D4414" s="12">
        <v>46091</v>
      </c>
      <c r="E4414" s="11">
        <v>4775</v>
      </c>
      <c r="F4414" s="11" t="s">
        <v>33</v>
      </c>
      <c r="G4414" s="13">
        <v>4165.92</v>
      </c>
      <c r="H4414" s="14">
        <f t="shared" si="476"/>
        <v>19892268</v>
      </c>
      <c r="I4414" s="14">
        <f>IF(F4414="GHS",H4414,H4414*Assumptions!$B$4)</f>
        <v>19892268</v>
      </c>
      <c r="J4414" s="15" t="str">
        <f>INDEX(Assumptions!$B$8:$B$12,MATCH(B4414,Assumptions!$A$8:$A$12,0))</f>
        <v>Weighted Average</v>
      </c>
      <c r="K4414" s="16">
        <f>G4414/(1-INDEX(Assumptions!$D$8:$D$12,MATCH(B4414,Assumptions!$A$8:$A$12,0)))</f>
        <v>5786</v>
      </c>
      <c r="L4414" s="16">
        <f t="shared" si="477"/>
        <v>124.9776</v>
      </c>
      <c r="M4414" s="16">
        <f t="shared" si="478"/>
        <v>289.3</v>
      </c>
      <c r="N4414" s="14">
        <f>E4414*(K4414-L4414-M4414)*IF(F4414="GHS",1,Assumptions!$B$4)</f>
        <v>25649974.459999997</v>
      </c>
      <c r="O4414" s="15">
        <f t="shared" ca="1" si="479"/>
        <v>195</v>
      </c>
      <c r="P4414" s="15" t="str">
        <f t="shared" ca="1" si="480"/>
        <v>181-365d</v>
      </c>
      <c r="Q4414" s="17">
        <f ca="1">IF(P4414="0-90d",0,IF(P4414="91-180d",INDEX(Assumptions!$F$8:$F$12,MATCH(B4414,Assumptions!$A$8:$A$12,0)),IF(P4414="181-365d",INDEX(Assumptions!$G$8:$G$12,MATCH(B4414,Assumptions!$A$8:$A$12,0)),INDEX(Assumptions!$H$8:$H$12,MATCH(B4414,Assumptions!$A$8:$A$12,0)))))</f>
        <v>0.2</v>
      </c>
      <c r="R4414" s="14">
        <f t="shared" ca="1" si="481"/>
        <v>3978453.6</v>
      </c>
      <c r="S4414" s="14">
        <f t="shared" ca="1" si="482"/>
        <v>15913814.4</v>
      </c>
      <c r="T4414" s="11" t="s">
        <v>25</v>
      </c>
      <c r="U4414" s="18" t="s">
        <v>26</v>
      </c>
    </row>
    <row r="4415" spans="1:21" ht="15" customHeight="1" x14ac:dyDescent="0.15">
      <c r="A4415" s="10" t="s">
        <v>4463</v>
      </c>
      <c r="B4415" s="11" t="s">
        <v>41</v>
      </c>
      <c r="C4415" s="11" t="s">
        <v>49</v>
      </c>
      <c r="D4415" s="12">
        <v>45779</v>
      </c>
      <c r="E4415" s="11">
        <v>885</v>
      </c>
      <c r="F4415" s="11" t="s">
        <v>33</v>
      </c>
      <c r="G4415" s="13">
        <v>276.98</v>
      </c>
      <c r="H4415" s="14">
        <f t="shared" si="476"/>
        <v>245127.30000000002</v>
      </c>
      <c r="I4415" s="14">
        <f>IF(F4415="GHS",H4415,H4415*Assumptions!$B$4)</f>
        <v>245127.30000000002</v>
      </c>
      <c r="J4415" s="15" t="str">
        <f>INDEX(Assumptions!$B$8:$B$12,MATCH(B4415,Assumptions!$A$8:$A$12,0))</f>
        <v>Weighted Average</v>
      </c>
      <c r="K4415" s="16">
        <f>G4415/(1-INDEX(Assumptions!$D$8:$D$12,MATCH(B4415,Assumptions!$A$8:$A$12,0)))</f>
        <v>426.12307692307695</v>
      </c>
      <c r="L4415" s="16">
        <f t="shared" si="477"/>
        <v>8.3094000000000001</v>
      </c>
      <c r="M4415" s="16">
        <f t="shared" si="478"/>
        <v>21.306153846153848</v>
      </c>
      <c r="N4415" s="14">
        <f>E4415*(K4415-L4415-M4415)*IF(F4415="GHS",1,Assumptions!$B$4)</f>
        <v>350909.15792307694</v>
      </c>
      <c r="O4415" s="15">
        <f t="shared" ca="1" si="479"/>
        <v>507</v>
      </c>
      <c r="P4415" s="15" t="str">
        <f t="shared" ca="1" si="480"/>
        <v>365d+</v>
      </c>
      <c r="Q4415" s="17">
        <f ca="1">IF(P4415="0-90d",0,IF(P4415="91-180d",INDEX(Assumptions!$F$8:$F$12,MATCH(B4415,Assumptions!$A$8:$A$12,0)),IF(P4415="181-365d",INDEX(Assumptions!$G$8:$G$12,MATCH(B4415,Assumptions!$A$8:$A$12,0)),INDEX(Assumptions!$H$8:$H$12,MATCH(B4415,Assumptions!$A$8:$A$12,0)))))</f>
        <v>0.8</v>
      </c>
      <c r="R4415" s="14">
        <f t="shared" ca="1" si="481"/>
        <v>196101.84000000003</v>
      </c>
      <c r="S4415" s="14">
        <f t="shared" ca="1" si="482"/>
        <v>49025.459999999992</v>
      </c>
      <c r="T4415" s="11" t="s">
        <v>25</v>
      </c>
      <c r="U4415" s="18" t="s">
        <v>26</v>
      </c>
    </row>
    <row r="4416" spans="1:21" ht="15" customHeight="1" x14ac:dyDescent="0.15">
      <c r="A4416" s="10" t="s">
        <v>4464</v>
      </c>
      <c r="B4416" s="11" t="s">
        <v>28</v>
      </c>
      <c r="C4416" s="11" t="s">
        <v>35</v>
      </c>
      <c r="D4416" s="12">
        <v>45918</v>
      </c>
      <c r="E4416" s="11">
        <v>69</v>
      </c>
      <c r="F4416" s="11" t="s">
        <v>24</v>
      </c>
      <c r="G4416" s="13">
        <v>5811.63</v>
      </c>
      <c r="H4416" s="14">
        <f t="shared" si="476"/>
        <v>401002.47000000003</v>
      </c>
      <c r="I4416" s="14">
        <f>IF(F4416="GHS",H4416,H4416*Assumptions!$B$4)</f>
        <v>4330826.6760000009</v>
      </c>
      <c r="J4416" s="15" t="str">
        <f>INDEX(Assumptions!$B$8:$B$12,MATCH(B4416,Assumptions!$A$8:$A$12,0))</f>
        <v>Fair Value Less Costs to Sell</v>
      </c>
      <c r="K4416" s="16">
        <f>G4416/(1-INDEX(Assumptions!$D$8:$D$12,MATCH(B4416,Assumptions!$A$8:$A$12,0)))</f>
        <v>6604.125</v>
      </c>
      <c r="L4416" s="16">
        <f t="shared" si="477"/>
        <v>174.34889999999999</v>
      </c>
      <c r="M4416" s="16">
        <f t="shared" si="478"/>
        <v>330.20625000000001</v>
      </c>
      <c r="N4416" s="14">
        <f>E4416*(K4416-L4416-M4416)*IF(F4416="GHS",1,Assumptions!$B$4)</f>
        <v>4545399.4522200003</v>
      </c>
      <c r="O4416" s="15">
        <f t="shared" ca="1" si="479"/>
        <v>368</v>
      </c>
      <c r="P4416" s="15" t="str">
        <f t="shared" ca="1" si="480"/>
        <v>365d+</v>
      </c>
      <c r="Q4416" s="17">
        <f ca="1">IF(P4416="0-90d",0,IF(P4416="91-180d",INDEX(Assumptions!$F$8:$F$12,MATCH(B4416,Assumptions!$A$8:$A$12,0)),IF(P4416="181-365d",INDEX(Assumptions!$G$8:$G$12,MATCH(B4416,Assumptions!$A$8:$A$12,0)),INDEX(Assumptions!$H$8:$H$12,MATCH(B4416,Assumptions!$A$8:$A$12,0)))))</f>
        <v>0.4</v>
      </c>
      <c r="R4416" s="14">
        <f t="shared" ca="1" si="481"/>
        <v>1732330.6704000004</v>
      </c>
      <c r="S4416" s="14">
        <f t="shared" ca="1" si="482"/>
        <v>2598496.0056000007</v>
      </c>
      <c r="T4416" s="11" t="s">
        <v>25</v>
      </c>
      <c r="U4416" s="18" t="s">
        <v>26</v>
      </c>
    </row>
    <row r="4417" spans="1:21" ht="15" customHeight="1" x14ac:dyDescent="0.15">
      <c r="A4417" s="10" t="s">
        <v>4465</v>
      </c>
      <c r="B4417" s="11" t="s">
        <v>28</v>
      </c>
      <c r="C4417" s="11" t="s">
        <v>38</v>
      </c>
      <c r="D4417" s="12">
        <v>45841</v>
      </c>
      <c r="E4417" s="11">
        <v>3498</v>
      </c>
      <c r="F4417" s="11" t="s">
        <v>24</v>
      </c>
      <c r="G4417" s="13">
        <v>9096.1200000000008</v>
      </c>
      <c r="H4417" s="14">
        <f t="shared" si="476"/>
        <v>31818227.760000002</v>
      </c>
      <c r="I4417" s="14">
        <f>IF(F4417="GHS",H4417,H4417*Assumptions!$B$4)</f>
        <v>343636859.80800003</v>
      </c>
      <c r="J4417" s="15" t="str">
        <f>INDEX(Assumptions!$B$8:$B$12,MATCH(B4417,Assumptions!$A$8:$A$12,0))</f>
        <v>Fair Value Less Costs to Sell</v>
      </c>
      <c r="K4417" s="16">
        <f>G4417/(1-INDEX(Assumptions!$D$8:$D$12,MATCH(B4417,Assumptions!$A$8:$A$12,0)))</f>
        <v>10336.5</v>
      </c>
      <c r="L4417" s="16">
        <f t="shared" si="477"/>
        <v>272.8836</v>
      </c>
      <c r="M4417" s="16">
        <f t="shared" si="478"/>
        <v>516.82500000000005</v>
      </c>
      <c r="N4417" s="14">
        <f>E4417*(K4417-L4417-M4417)*IF(F4417="GHS",1,Assumptions!$B$4)</f>
        <v>360662504.22576004</v>
      </c>
      <c r="O4417" s="15">
        <f t="shared" ca="1" si="479"/>
        <v>445</v>
      </c>
      <c r="P4417" s="15" t="str">
        <f t="shared" ca="1" si="480"/>
        <v>365d+</v>
      </c>
      <c r="Q4417" s="17">
        <f ca="1">IF(P4417="0-90d",0,IF(P4417="91-180d",INDEX(Assumptions!$F$8:$F$12,MATCH(B4417,Assumptions!$A$8:$A$12,0)),IF(P4417="181-365d",INDEX(Assumptions!$G$8:$G$12,MATCH(B4417,Assumptions!$A$8:$A$12,0)),INDEX(Assumptions!$H$8:$H$12,MATCH(B4417,Assumptions!$A$8:$A$12,0)))))</f>
        <v>0.4</v>
      </c>
      <c r="R4417" s="14">
        <f t="shared" ca="1" si="481"/>
        <v>137454743.92320001</v>
      </c>
      <c r="S4417" s="14">
        <f t="shared" ca="1" si="482"/>
        <v>206182115.88480002</v>
      </c>
      <c r="T4417" s="11" t="s">
        <v>25</v>
      </c>
      <c r="U4417" s="18" t="s">
        <v>26</v>
      </c>
    </row>
    <row r="4418" spans="1:21" ht="15" customHeight="1" x14ac:dyDescent="0.15">
      <c r="A4418" s="10" t="s">
        <v>4466</v>
      </c>
      <c r="B4418" s="11" t="s">
        <v>31</v>
      </c>
      <c r="C4418" s="11" t="s">
        <v>76</v>
      </c>
      <c r="D4418" s="12">
        <v>45960</v>
      </c>
      <c r="E4418" s="11">
        <v>2947</v>
      </c>
      <c r="F4418" s="11" t="s">
        <v>33</v>
      </c>
      <c r="G4418" s="13">
        <v>2733.46</v>
      </c>
      <c r="H4418" s="14">
        <f t="shared" ref="H4418:H4481" si="483">E4418*G4418</f>
        <v>8055506.6200000001</v>
      </c>
      <c r="I4418" s="14">
        <f>IF(F4418="GHS",H4418,H4418*Assumptions!$B$4)</f>
        <v>8055506.6200000001</v>
      </c>
      <c r="J4418" s="15" t="str">
        <f>INDEX(Assumptions!$B$8:$B$12,MATCH(B4418,Assumptions!$A$8:$A$12,0))</f>
        <v>Weighted Average</v>
      </c>
      <c r="K4418" s="16">
        <f>G4418/(1-INDEX(Assumptions!$D$8:$D$12,MATCH(B4418,Assumptions!$A$8:$A$12,0)))</f>
        <v>3796.4722222222226</v>
      </c>
      <c r="L4418" s="16">
        <f t="shared" ref="L4418:L4481" si="484">G4418*0.03</f>
        <v>82.003799999999998</v>
      </c>
      <c r="M4418" s="16">
        <f t="shared" ref="M4418:M4481" si="485">K4418*0.05</f>
        <v>189.82361111111115</v>
      </c>
      <c r="N4418" s="14">
        <f>E4418*(K4418-L4418-M4418)*IF(F4418="GHS",1,Assumptions!$B$4)</f>
        <v>10387128.258344445</v>
      </c>
      <c r="O4418" s="15">
        <f t="shared" ref="O4418:O4481" ca="1" si="486">TODAY()-D4418</f>
        <v>326</v>
      </c>
      <c r="P4418" s="15" t="str">
        <f t="shared" ref="P4418:P4481" ca="1" si="487">IF(O4418&lt;=90,"0-90d",IF(O4418&lt;=180,"91-180d",IF(O4418&lt;=365,"181-365d","365d+")))</f>
        <v>181-365d</v>
      </c>
      <c r="Q4418" s="17">
        <f ca="1">IF(P4418="0-90d",0,IF(P4418="91-180d",INDEX(Assumptions!$F$8:$F$12,MATCH(B4418,Assumptions!$A$8:$A$12,0)),IF(P4418="181-365d",INDEX(Assumptions!$G$8:$G$12,MATCH(B4418,Assumptions!$A$8:$A$12,0)),INDEX(Assumptions!$H$8:$H$12,MATCH(B4418,Assumptions!$A$8:$A$12,0)))))</f>
        <v>0.2</v>
      </c>
      <c r="R4418" s="14">
        <f t="shared" ref="R4418:R4481" ca="1" si="488">I4418*Q4418</f>
        <v>1611101.324</v>
      </c>
      <c r="S4418" s="14">
        <f t="shared" ref="S4418:S4481" ca="1" si="489">IF(T4418="Held on Consignment (Not Owned)",0,MIN(I4418-R4418,N4418))</f>
        <v>6444405.2960000001</v>
      </c>
      <c r="T4418" s="11" t="s">
        <v>25</v>
      </c>
      <c r="U4418" s="18" t="s">
        <v>26</v>
      </c>
    </row>
    <row r="4419" spans="1:21" ht="15" customHeight="1" x14ac:dyDescent="0.15">
      <c r="A4419" s="10" t="s">
        <v>4467</v>
      </c>
      <c r="B4419" s="11" t="s">
        <v>22</v>
      </c>
      <c r="C4419" s="11" t="s">
        <v>81</v>
      </c>
      <c r="D4419" s="12">
        <v>46035</v>
      </c>
      <c r="E4419" s="11">
        <v>4708</v>
      </c>
      <c r="F4419" s="11" t="s">
        <v>24</v>
      </c>
      <c r="G4419" s="13">
        <v>17483.79</v>
      </c>
      <c r="H4419" s="14">
        <f t="shared" si="483"/>
        <v>82313683.320000008</v>
      </c>
      <c r="I4419" s="14">
        <f>IF(F4419="GHS",H4419,H4419*Assumptions!$B$4)</f>
        <v>888987779.85600019</v>
      </c>
      <c r="J4419" s="15" t="str">
        <f>INDEX(Assumptions!$B$8:$B$12,MATCH(B4419,Assumptions!$A$8:$A$12,0))</f>
        <v>FIFO</v>
      </c>
      <c r="K4419" s="16">
        <f>G4419/(1-INDEX(Assumptions!$D$8:$D$12,MATCH(B4419,Assumptions!$A$8:$A$12,0)))</f>
        <v>21321.695121951219</v>
      </c>
      <c r="L4419" s="16">
        <f t="shared" si="484"/>
        <v>524.51369999999997</v>
      </c>
      <c r="M4419" s="16">
        <f t="shared" si="485"/>
        <v>1066.084756097561</v>
      </c>
      <c r="N4419" s="14">
        <f>E4419*(K4419-L4419-M4419)*IF(F4419="GHS",1,Assumptions!$B$4)</f>
        <v>1003255233.5106617</v>
      </c>
      <c r="O4419" s="15">
        <f t="shared" ca="1" si="486"/>
        <v>251</v>
      </c>
      <c r="P4419" s="15" t="str">
        <f t="shared" ca="1" si="487"/>
        <v>181-365d</v>
      </c>
      <c r="Q4419" s="17">
        <f ca="1">IF(P4419="0-90d",0,IF(P4419="91-180d",INDEX(Assumptions!$F$8:$F$12,MATCH(B4419,Assumptions!$A$8:$A$12,0)),IF(P4419="181-365d",INDEX(Assumptions!$G$8:$G$12,MATCH(B4419,Assumptions!$A$8:$A$12,0)),INDEX(Assumptions!$H$8:$H$12,MATCH(B4419,Assumptions!$A$8:$A$12,0)))))</f>
        <v>0.15</v>
      </c>
      <c r="R4419" s="14">
        <f t="shared" ca="1" si="488"/>
        <v>133348166.97840002</v>
      </c>
      <c r="S4419" s="14">
        <f t="shared" ca="1" si="489"/>
        <v>755639612.87760019</v>
      </c>
      <c r="T4419" s="11" t="s">
        <v>25</v>
      </c>
      <c r="U4419" s="18" t="s">
        <v>36</v>
      </c>
    </row>
    <row r="4420" spans="1:21" ht="15" customHeight="1" x14ac:dyDescent="0.15">
      <c r="A4420" s="10" t="s">
        <v>4468</v>
      </c>
      <c r="B4420" s="11" t="s">
        <v>41</v>
      </c>
      <c r="C4420" s="11" t="s">
        <v>42</v>
      </c>
      <c r="D4420" s="12">
        <v>45926</v>
      </c>
      <c r="E4420" s="11">
        <v>1830</v>
      </c>
      <c r="F4420" s="11" t="s">
        <v>33</v>
      </c>
      <c r="G4420" s="13">
        <v>141.16999999999999</v>
      </c>
      <c r="H4420" s="14">
        <f t="shared" si="483"/>
        <v>258341.09999999998</v>
      </c>
      <c r="I4420" s="14">
        <f>IF(F4420="GHS",H4420,H4420*Assumptions!$B$4)</f>
        <v>258341.09999999998</v>
      </c>
      <c r="J4420" s="15" t="str">
        <f>INDEX(Assumptions!$B$8:$B$12,MATCH(B4420,Assumptions!$A$8:$A$12,0))</f>
        <v>Weighted Average</v>
      </c>
      <c r="K4420" s="16">
        <f>G4420/(1-INDEX(Assumptions!$D$8:$D$12,MATCH(B4420,Assumptions!$A$8:$A$12,0)))</f>
        <v>217.18461538461537</v>
      </c>
      <c r="L4420" s="16">
        <f t="shared" si="484"/>
        <v>4.2350999999999992</v>
      </c>
      <c r="M4420" s="16">
        <f t="shared" si="485"/>
        <v>10.85923076923077</v>
      </c>
      <c r="N4420" s="14">
        <f>E4420*(K4420-L4420-M4420)*IF(F4420="GHS",1,Assumptions!$B$4)</f>
        <v>369825.22084615385</v>
      </c>
      <c r="O4420" s="15">
        <f t="shared" ca="1" si="486"/>
        <v>360</v>
      </c>
      <c r="P4420" s="15" t="str">
        <f t="shared" ca="1" si="487"/>
        <v>181-365d</v>
      </c>
      <c r="Q4420" s="17">
        <f ca="1">IF(P4420="0-90d",0,IF(P4420="91-180d",INDEX(Assumptions!$F$8:$F$12,MATCH(B4420,Assumptions!$A$8:$A$12,0)),IF(P4420="181-365d",INDEX(Assumptions!$G$8:$G$12,MATCH(B4420,Assumptions!$A$8:$A$12,0)),INDEX(Assumptions!$H$8:$H$12,MATCH(B4420,Assumptions!$A$8:$A$12,0)))))</f>
        <v>0.35</v>
      </c>
      <c r="R4420" s="14">
        <f t="shared" ca="1" si="488"/>
        <v>90419.38499999998</v>
      </c>
      <c r="S4420" s="14">
        <f t="shared" ca="1" si="489"/>
        <v>167921.715</v>
      </c>
      <c r="T4420" s="11" t="s">
        <v>25</v>
      </c>
      <c r="U4420" s="18" t="s">
        <v>26</v>
      </c>
    </row>
    <row r="4421" spans="1:21" ht="15" customHeight="1" x14ac:dyDescent="0.15">
      <c r="A4421" s="10" t="s">
        <v>4469</v>
      </c>
      <c r="B4421" s="11" t="s">
        <v>41</v>
      </c>
      <c r="C4421" s="11" t="s">
        <v>115</v>
      </c>
      <c r="D4421" s="12">
        <v>45766</v>
      </c>
      <c r="E4421" s="11">
        <v>1457</v>
      </c>
      <c r="F4421" s="11" t="s">
        <v>33</v>
      </c>
      <c r="G4421" s="13">
        <v>568.33000000000004</v>
      </c>
      <c r="H4421" s="14">
        <f t="shared" si="483"/>
        <v>828056.81</v>
      </c>
      <c r="I4421" s="14">
        <f>IF(F4421="GHS",H4421,H4421*Assumptions!$B$4)</f>
        <v>828056.81</v>
      </c>
      <c r="J4421" s="15" t="str">
        <f>INDEX(Assumptions!$B$8:$B$12,MATCH(B4421,Assumptions!$A$8:$A$12,0))</f>
        <v>Weighted Average</v>
      </c>
      <c r="K4421" s="16">
        <f>G4421/(1-INDEX(Assumptions!$D$8:$D$12,MATCH(B4421,Assumptions!$A$8:$A$12,0)))</f>
        <v>874.35384615384623</v>
      </c>
      <c r="L4421" s="16">
        <f t="shared" si="484"/>
        <v>17.049900000000001</v>
      </c>
      <c r="M4421" s="16">
        <f t="shared" si="485"/>
        <v>43.717692307692317</v>
      </c>
      <c r="N4421" s="14">
        <f>E4421*(K4421-L4421-M4421)*IF(F4421="GHS",1,Assumptions!$B$4)</f>
        <v>1185395.1718538462</v>
      </c>
      <c r="O4421" s="15">
        <f t="shared" ca="1" si="486"/>
        <v>520</v>
      </c>
      <c r="P4421" s="15" t="str">
        <f t="shared" ca="1" si="487"/>
        <v>365d+</v>
      </c>
      <c r="Q4421" s="17">
        <f ca="1">IF(P4421="0-90d",0,IF(P4421="91-180d",INDEX(Assumptions!$F$8:$F$12,MATCH(B4421,Assumptions!$A$8:$A$12,0)),IF(P4421="181-365d",INDEX(Assumptions!$G$8:$G$12,MATCH(B4421,Assumptions!$A$8:$A$12,0)),INDEX(Assumptions!$H$8:$H$12,MATCH(B4421,Assumptions!$A$8:$A$12,0)))))</f>
        <v>0.8</v>
      </c>
      <c r="R4421" s="14">
        <f t="shared" ca="1" si="488"/>
        <v>662445.44800000009</v>
      </c>
      <c r="S4421" s="14">
        <f t="shared" ca="1" si="489"/>
        <v>165611.36199999996</v>
      </c>
      <c r="T4421" s="11" t="s">
        <v>25</v>
      </c>
      <c r="U4421" s="18" t="s">
        <v>36</v>
      </c>
    </row>
    <row r="4422" spans="1:21" ht="15" customHeight="1" x14ac:dyDescent="0.15">
      <c r="A4422" s="10" t="s">
        <v>4470</v>
      </c>
      <c r="B4422" s="11" t="s">
        <v>28</v>
      </c>
      <c r="C4422" s="11" t="s">
        <v>35</v>
      </c>
      <c r="D4422" s="12">
        <v>46112</v>
      </c>
      <c r="E4422" s="11">
        <v>2747</v>
      </c>
      <c r="F4422" s="11" t="s">
        <v>24</v>
      </c>
      <c r="G4422" s="13">
        <v>21600</v>
      </c>
      <c r="H4422" s="14">
        <f t="shared" si="483"/>
        <v>59335200</v>
      </c>
      <c r="I4422" s="14">
        <f>IF(F4422="GHS",H4422,H4422*Assumptions!$B$4)</f>
        <v>640820160</v>
      </c>
      <c r="J4422" s="15" t="str">
        <f>INDEX(Assumptions!$B$8:$B$12,MATCH(B4422,Assumptions!$A$8:$A$12,0))</f>
        <v>Fair Value Less Costs to Sell</v>
      </c>
      <c r="K4422" s="16">
        <f>G4422/(1-INDEX(Assumptions!$D$8:$D$12,MATCH(B4422,Assumptions!$A$8:$A$12,0)))</f>
        <v>24545.454545454544</v>
      </c>
      <c r="L4422" s="16">
        <f t="shared" si="484"/>
        <v>648</v>
      </c>
      <c r="M4422" s="16">
        <f t="shared" si="485"/>
        <v>1227.2727272727273</v>
      </c>
      <c r="N4422" s="14">
        <f>E4422*(K4422-L4422-M4422)*IF(F4422="GHS",1,Assumptions!$B$4)</f>
        <v>672569886.10909081</v>
      </c>
      <c r="O4422" s="15">
        <f t="shared" ca="1" si="486"/>
        <v>174</v>
      </c>
      <c r="P4422" s="15" t="str">
        <f t="shared" ca="1" si="487"/>
        <v>91-180d</v>
      </c>
      <c r="Q4422" s="17">
        <f ca="1">IF(P4422="0-90d",0,IF(P4422="91-180d",INDEX(Assumptions!$F$8:$F$12,MATCH(B4422,Assumptions!$A$8:$A$12,0)),IF(P4422="181-365d",INDEX(Assumptions!$G$8:$G$12,MATCH(B4422,Assumptions!$A$8:$A$12,0)),INDEX(Assumptions!$H$8:$H$12,MATCH(B4422,Assumptions!$A$8:$A$12,0)))))</f>
        <v>0.02</v>
      </c>
      <c r="R4422" s="14">
        <f t="shared" ca="1" si="488"/>
        <v>12816403.200000001</v>
      </c>
      <c r="S4422" s="14">
        <f t="shared" ca="1" si="489"/>
        <v>628003756.79999995</v>
      </c>
      <c r="T4422" s="11" t="s">
        <v>25</v>
      </c>
      <c r="U4422" s="18" t="s">
        <v>26</v>
      </c>
    </row>
    <row r="4423" spans="1:21" ht="15" customHeight="1" x14ac:dyDescent="0.15">
      <c r="A4423" s="10" t="s">
        <v>4471</v>
      </c>
      <c r="B4423" s="11" t="s">
        <v>22</v>
      </c>
      <c r="C4423" s="11" t="s">
        <v>61</v>
      </c>
      <c r="D4423" s="12">
        <v>45834</v>
      </c>
      <c r="E4423" s="11">
        <v>3196</v>
      </c>
      <c r="F4423" s="11" t="s">
        <v>24</v>
      </c>
      <c r="G4423" s="13">
        <v>16843.7</v>
      </c>
      <c r="H4423" s="14">
        <f t="shared" si="483"/>
        <v>53832465.200000003</v>
      </c>
      <c r="I4423" s="14">
        <f>IF(F4423="GHS",H4423,H4423*Assumptions!$B$4)</f>
        <v>581390624.16000009</v>
      </c>
      <c r="J4423" s="15" t="str">
        <f>INDEX(Assumptions!$B$8:$B$12,MATCH(B4423,Assumptions!$A$8:$A$12,0))</f>
        <v>FIFO</v>
      </c>
      <c r="K4423" s="16">
        <f>G4423/(1-INDEX(Assumptions!$D$8:$D$12,MATCH(B4423,Assumptions!$A$8:$A$12,0)))</f>
        <v>20541.09756097561</v>
      </c>
      <c r="L4423" s="16">
        <f t="shared" si="484"/>
        <v>505.31099999999998</v>
      </c>
      <c r="M4423" s="16">
        <f t="shared" si="485"/>
        <v>1027.0548780487804</v>
      </c>
      <c r="N4423" s="14">
        <f>E4423*(K4423-L4423-M4423)*IF(F4423="GHS",1,Assumptions!$B$4)</f>
        <v>656120589.75324869</v>
      </c>
      <c r="O4423" s="15">
        <f t="shared" ca="1" si="486"/>
        <v>452</v>
      </c>
      <c r="P4423" s="15" t="str">
        <f t="shared" ca="1" si="487"/>
        <v>365d+</v>
      </c>
      <c r="Q4423" s="17">
        <f ca="1">IF(P4423="0-90d",0,IF(P4423="91-180d",INDEX(Assumptions!$F$8:$F$12,MATCH(B4423,Assumptions!$A$8:$A$12,0)),IF(P4423="181-365d",INDEX(Assumptions!$G$8:$G$12,MATCH(B4423,Assumptions!$A$8:$A$12,0)),INDEX(Assumptions!$H$8:$H$12,MATCH(B4423,Assumptions!$A$8:$A$12,0)))))</f>
        <v>0.5</v>
      </c>
      <c r="R4423" s="14">
        <f t="shared" ca="1" si="488"/>
        <v>290695312.08000004</v>
      </c>
      <c r="S4423" s="14">
        <f t="shared" ca="1" si="489"/>
        <v>290695312.08000004</v>
      </c>
      <c r="T4423" s="11" t="s">
        <v>25</v>
      </c>
      <c r="U4423" s="18" t="s">
        <v>36</v>
      </c>
    </row>
    <row r="4424" spans="1:21" ht="15" customHeight="1" x14ac:dyDescent="0.15">
      <c r="A4424" s="10" t="s">
        <v>4472</v>
      </c>
      <c r="B4424" s="11" t="s">
        <v>28</v>
      </c>
      <c r="C4424" s="11" t="s">
        <v>55</v>
      </c>
      <c r="D4424" s="12">
        <v>45730</v>
      </c>
      <c r="E4424" s="11">
        <v>1274</v>
      </c>
      <c r="F4424" s="11" t="s">
        <v>24</v>
      </c>
      <c r="G4424" s="13">
        <v>5579.4</v>
      </c>
      <c r="H4424" s="14">
        <f t="shared" si="483"/>
        <v>7108155.5999999996</v>
      </c>
      <c r="I4424" s="14">
        <f>IF(F4424="GHS",H4424,H4424*Assumptions!$B$4)</f>
        <v>76768080.480000004</v>
      </c>
      <c r="J4424" s="15" t="str">
        <f>INDEX(Assumptions!$B$8:$B$12,MATCH(B4424,Assumptions!$A$8:$A$12,0))</f>
        <v>Fair Value Less Costs to Sell</v>
      </c>
      <c r="K4424" s="16">
        <f>G4424/(1-INDEX(Assumptions!$D$8:$D$12,MATCH(B4424,Assumptions!$A$8:$A$12,0)))</f>
        <v>6340.2272727272721</v>
      </c>
      <c r="L4424" s="16">
        <f t="shared" si="484"/>
        <v>167.38199999999998</v>
      </c>
      <c r="M4424" s="16">
        <f t="shared" si="485"/>
        <v>317.01136363636363</v>
      </c>
      <c r="N4424" s="14">
        <f>E4424*(K4424-L4424-M4424)*IF(F4424="GHS",1,Assumptions!$B$4)</f>
        <v>80571589.921963632</v>
      </c>
      <c r="O4424" s="15">
        <f t="shared" ca="1" si="486"/>
        <v>556</v>
      </c>
      <c r="P4424" s="15" t="str">
        <f t="shared" ca="1" si="487"/>
        <v>365d+</v>
      </c>
      <c r="Q4424" s="17">
        <f ca="1">IF(P4424="0-90d",0,IF(P4424="91-180d",INDEX(Assumptions!$F$8:$F$12,MATCH(B4424,Assumptions!$A$8:$A$12,0)),IF(P4424="181-365d",INDEX(Assumptions!$G$8:$G$12,MATCH(B4424,Assumptions!$A$8:$A$12,0)),INDEX(Assumptions!$H$8:$H$12,MATCH(B4424,Assumptions!$A$8:$A$12,0)))))</f>
        <v>0.4</v>
      </c>
      <c r="R4424" s="14">
        <f t="shared" ca="1" si="488"/>
        <v>30707232.192000002</v>
      </c>
      <c r="S4424" s="14">
        <f t="shared" ca="1" si="489"/>
        <v>46060848.288000003</v>
      </c>
      <c r="T4424" s="11" t="s">
        <v>25</v>
      </c>
      <c r="U4424" s="18" t="s">
        <v>26</v>
      </c>
    </row>
    <row r="4425" spans="1:21" ht="15" customHeight="1" x14ac:dyDescent="0.15">
      <c r="A4425" s="10" t="s">
        <v>4473</v>
      </c>
      <c r="B4425" s="11" t="s">
        <v>28</v>
      </c>
      <c r="C4425" s="11" t="s">
        <v>35</v>
      </c>
      <c r="D4425" s="12">
        <v>46151</v>
      </c>
      <c r="E4425" s="11">
        <v>4409</v>
      </c>
      <c r="F4425" s="11" t="s">
        <v>24</v>
      </c>
      <c r="G4425" s="13">
        <v>7247.02</v>
      </c>
      <c r="H4425" s="14">
        <f t="shared" si="483"/>
        <v>31952111.180000003</v>
      </c>
      <c r="I4425" s="14">
        <f>IF(F4425="GHS",H4425,H4425*Assumptions!$B$4)</f>
        <v>345082800.74400008</v>
      </c>
      <c r="J4425" s="15" t="str">
        <f>INDEX(Assumptions!$B$8:$B$12,MATCH(B4425,Assumptions!$A$8:$A$12,0))</f>
        <v>Fair Value Less Costs to Sell</v>
      </c>
      <c r="K4425" s="16">
        <f>G4425/(1-INDEX(Assumptions!$D$8:$D$12,MATCH(B4425,Assumptions!$A$8:$A$12,0)))</f>
        <v>8235.25</v>
      </c>
      <c r="L4425" s="16">
        <f t="shared" si="484"/>
        <v>217.41060000000002</v>
      </c>
      <c r="M4425" s="16">
        <f t="shared" si="485"/>
        <v>411.76250000000005</v>
      </c>
      <c r="N4425" s="14">
        <f>E4425*(K4425-L4425-M4425)*IF(F4425="GHS",1,Assumptions!$B$4)</f>
        <v>362180084.96268004</v>
      </c>
      <c r="O4425" s="15">
        <f t="shared" ca="1" si="486"/>
        <v>135</v>
      </c>
      <c r="P4425" s="15" t="str">
        <f t="shared" ca="1" si="487"/>
        <v>91-180d</v>
      </c>
      <c r="Q4425" s="17">
        <f ca="1">IF(P4425="0-90d",0,IF(P4425="91-180d",INDEX(Assumptions!$F$8:$F$12,MATCH(B4425,Assumptions!$A$8:$A$12,0)),IF(P4425="181-365d",INDEX(Assumptions!$G$8:$G$12,MATCH(B4425,Assumptions!$A$8:$A$12,0)),INDEX(Assumptions!$H$8:$H$12,MATCH(B4425,Assumptions!$A$8:$A$12,0)))))</f>
        <v>0.02</v>
      </c>
      <c r="R4425" s="14">
        <f t="shared" ca="1" si="488"/>
        <v>6901656.0148800015</v>
      </c>
      <c r="S4425" s="14">
        <f t="shared" ca="1" si="489"/>
        <v>338181144.72912008</v>
      </c>
      <c r="T4425" s="11" t="s">
        <v>25</v>
      </c>
      <c r="U4425" s="18" t="s">
        <v>26</v>
      </c>
    </row>
    <row r="4426" spans="1:21" ht="15" customHeight="1" x14ac:dyDescent="0.15">
      <c r="A4426" s="10" t="s">
        <v>4474</v>
      </c>
      <c r="B4426" s="11" t="s">
        <v>46</v>
      </c>
      <c r="C4426" s="11" t="s">
        <v>52</v>
      </c>
      <c r="D4426" s="12">
        <v>46209</v>
      </c>
      <c r="E4426" s="11">
        <v>4132</v>
      </c>
      <c r="F4426" s="11" t="s">
        <v>33</v>
      </c>
      <c r="G4426" s="13">
        <v>250439.31</v>
      </c>
      <c r="H4426" s="14">
        <f t="shared" si="483"/>
        <v>1034815228.92</v>
      </c>
      <c r="I4426" s="14">
        <f>IF(F4426="GHS",H4426,H4426*Assumptions!$B$4)</f>
        <v>1034815228.92</v>
      </c>
      <c r="J4426" s="15" t="str">
        <f>INDEX(Assumptions!$B$8:$B$12,MATCH(B4426,Assumptions!$A$8:$A$12,0))</f>
        <v>Specific Identification</v>
      </c>
      <c r="K4426" s="16">
        <f>G4426/(1-INDEX(Assumptions!$D$8:$D$12,MATCH(B4426,Assumptions!$A$8:$A$12,0)))</f>
        <v>321076.03846153844</v>
      </c>
      <c r="L4426" s="16">
        <f t="shared" si="484"/>
        <v>7513.1792999999998</v>
      </c>
      <c r="M4426" s="16">
        <f t="shared" si="485"/>
        <v>16053.801923076922</v>
      </c>
      <c r="N4426" s="14">
        <f>E4426*(K4426-L4426-M4426)*IF(F4426="GHS",1,Assumptions!$B$4)</f>
        <v>1229307424.5093229</v>
      </c>
      <c r="O4426" s="15">
        <f t="shared" ca="1" si="486"/>
        <v>77</v>
      </c>
      <c r="P4426" s="15" t="str">
        <f t="shared" ca="1" si="487"/>
        <v>0-90d</v>
      </c>
      <c r="Q4426" s="17">
        <f ca="1">IF(P4426="0-90d",0,IF(P4426="91-180d",INDEX(Assumptions!$F$8:$F$12,MATCH(B4426,Assumptions!$A$8:$A$12,0)),IF(P4426="181-365d",INDEX(Assumptions!$G$8:$G$12,MATCH(B4426,Assumptions!$A$8:$A$12,0)),INDEX(Assumptions!$H$8:$H$12,MATCH(B4426,Assumptions!$A$8:$A$12,0)))))</f>
        <v>0</v>
      </c>
      <c r="R4426" s="14">
        <f t="shared" ca="1" si="488"/>
        <v>0</v>
      </c>
      <c r="S4426" s="14">
        <f t="shared" si="489"/>
        <v>0</v>
      </c>
      <c r="T4426" s="11" t="s">
        <v>39</v>
      </c>
      <c r="U4426" s="18" t="s">
        <v>26</v>
      </c>
    </row>
    <row r="4427" spans="1:21" ht="15" customHeight="1" x14ac:dyDescent="0.15">
      <c r="A4427" s="10" t="s">
        <v>4475</v>
      </c>
      <c r="B4427" s="11" t="s">
        <v>31</v>
      </c>
      <c r="C4427" s="11" t="s">
        <v>32</v>
      </c>
      <c r="D4427" s="12">
        <v>45801</v>
      </c>
      <c r="E4427" s="11">
        <v>27</v>
      </c>
      <c r="F4427" s="11" t="s">
        <v>33</v>
      </c>
      <c r="G4427" s="13">
        <v>5175.75</v>
      </c>
      <c r="H4427" s="14">
        <f t="shared" si="483"/>
        <v>139745.25</v>
      </c>
      <c r="I4427" s="14">
        <f>IF(F4427="GHS",H4427,H4427*Assumptions!$B$4)</f>
        <v>139745.25</v>
      </c>
      <c r="J4427" s="15" t="str">
        <f>INDEX(Assumptions!$B$8:$B$12,MATCH(B4427,Assumptions!$A$8:$A$12,0))</f>
        <v>Weighted Average</v>
      </c>
      <c r="K4427" s="16">
        <f>G4427/(1-INDEX(Assumptions!$D$8:$D$12,MATCH(B4427,Assumptions!$A$8:$A$12,0)))</f>
        <v>7188.541666666667</v>
      </c>
      <c r="L4427" s="16">
        <f t="shared" si="484"/>
        <v>155.27250000000001</v>
      </c>
      <c r="M4427" s="16">
        <f t="shared" si="485"/>
        <v>359.42708333333337</v>
      </c>
      <c r="N4427" s="14">
        <f>E4427*(K4427-L4427-M4427)*IF(F4427="GHS",1,Assumptions!$B$4)</f>
        <v>180193.73625000002</v>
      </c>
      <c r="O4427" s="15">
        <f t="shared" ca="1" si="486"/>
        <v>485</v>
      </c>
      <c r="P4427" s="15" t="str">
        <f t="shared" ca="1" si="487"/>
        <v>365d+</v>
      </c>
      <c r="Q4427" s="17">
        <f ca="1">IF(P4427="0-90d",0,IF(P4427="91-180d",INDEX(Assumptions!$F$8:$F$12,MATCH(B4427,Assumptions!$A$8:$A$12,0)),IF(P4427="181-365d",INDEX(Assumptions!$G$8:$G$12,MATCH(B4427,Assumptions!$A$8:$A$12,0)),INDEX(Assumptions!$H$8:$H$12,MATCH(B4427,Assumptions!$A$8:$A$12,0)))))</f>
        <v>0.6</v>
      </c>
      <c r="R4427" s="14">
        <f t="shared" ca="1" si="488"/>
        <v>83847.149999999994</v>
      </c>
      <c r="S4427" s="14">
        <f t="shared" ca="1" si="489"/>
        <v>55898.100000000006</v>
      </c>
      <c r="T4427" s="11" t="s">
        <v>25</v>
      </c>
      <c r="U4427" s="18" t="s">
        <v>26</v>
      </c>
    </row>
    <row r="4428" spans="1:21" ht="15" customHeight="1" x14ac:dyDescent="0.15">
      <c r="A4428" s="10" t="s">
        <v>4476</v>
      </c>
      <c r="B4428" s="11" t="s">
        <v>41</v>
      </c>
      <c r="C4428" s="11" t="s">
        <v>42</v>
      </c>
      <c r="D4428" s="12">
        <v>45835</v>
      </c>
      <c r="E4428" s="11">
        <v>63</v>
      </c>
      <c r="F4428" s="11" t="s">
        <v>33</v>
      </c>
      <c r="G4428" s="13">
        <v>402.3</v>
      </c>
      <c r="H4428" s="14">
        <f t="shared" si="483"/>
        <v>25344.9</v>
      </c>
      <c r="I4428" s="14">
        <f>IF(F4428="GHS",H4428,H4428*Assumptions!$B$4)</f>
        <v>25344.9</v>
      </c>
      <c r="J4428" s="15" t="str">
        <f>INDEX(Assumptions!$B$8:$B$12,MATCH(B4428,Assumptions!$A$8:$A$12,0))</f>
        <v>Weighted Average</v>
      </c>
      <c r="K4428" s="16">
        <f>G4428/(1-INDEX(Assumptions!$D$8:$D$12,MATCH(B4428,Assumptions!$A$8:$A$12,0)))</f>
        <v>618.92307692307691</v>
      </c>
      <c r="L4428" s="16">
        <f t="shared" si="484"/>
        <v>12.068999999999999</v>
      </c>
      <c r="M4428" s="16">
        <f t="shared" si="485"/>
        <v>30.946153846153848</v>
      </c>
      <c r="N4428" s="14">
        <f>E4428*(K4428-L4428-M4428)*IF(F4428="GHS",1,Assumptions!$B$4)</f>
        <v>36282.199153846159</v>
      </c>
      <c r="O4428" s="15">
        <f t="shared" ca="1" si="486"/>
        <v>451</v>
      </c>
      <c r="P4428" s="15" t="str">
        <f t="shared" ca="1" si="487"/>
        <v>365d+</v>
      </c>
      <c r="Q4428" s="17">
        <f ca="1">IF(P4428="0-90d",0,IF(P4428="91-180d",INDEX(Assumptions!$F$8:$F$12,MATCH(B4428,Assumptions!$A$8:$A$12,0)),IF(P4428="181-365d",INDEX(Assumptions!$G$8:$G$12,MATCH(B4428,Assumptions!$A$8:$A$12,0)),INDEX(Assumptions!$H$8:$H$12,MATCH(B4428,Assumptions!$A$8:$A$12,0)))))</f>
        <v>0.8</v>
      </c>
      <c r="R4428" s="14">
        <f t="shared" ca="1" si="488"/>
        <v>20275.920000000002</v>
      </c>
      <c r="S4428" s="14">
        <f t="shared" ca="1" si="489"/>
        <v>5068.9799999999996</v>
      </c>
      <c r="T4428" s="11" t="s">
        <v>25</v>
      </c>
      <c r="U4428" s="18" t="s">
        <v>26</v>
      </c>
    </row>
    <row r="4429" spans="1:21" ht="15" customHeight="1" x14ac:dyDescent="0.15">
      <c r="A4429" s="10" t="s">
        <v>4477</v>
      </c>
      <c r="B4429" s="11" t="s">
        <v>31</v>
      </c>
      <c r="C4429" s="11" t="s">
        <v>76</v>
      </c>
      <c r="D4429" s="12">
        <v>45903</v>
      </c>
      <c r="E4429" s="11">
        <v>4320</v>
      </c>
      <c r="F4429" s="11" t="s">
        <v>33</v>
      </c>
      <c r="G4429" s="13">
        <v>1715.11</v>
      </c>
      <c r="H4429" s="14">
        <f t="shared" si="483"/>
        <v>7409275.1999999993</v>
      </c>
      <c r="I4429" s="14">
        <f>IF(F4429="GHS",H4429,H4429*Assumptions!$B$4)</f>
        <v>7409275.1999999993</v>
      </c>
      <c r="J4429" s="15" t="str">
        <f>INDEX(Assumptions!$B$8:$B$12,MATCH(B4429,Assumptions!$A$8:$A$12,0))</f>
        <v>Weighted Average</v>
      </c>
      <c r="K4429" s="16">
        <f>G4429/(1-INDEX(Assumptions!$D$8:$D$12,MATCH(B4429,Assumptions!$A$8:$A$12,0)))</f>
        <v>2382.0972222222222</v>
      </c>
      <c r="L4429" s="16">
        <f t="shared" si="484"/>
        <v>51.453299999999992</v>
      </c>
      <c r="M4429" s="16">
        <f t="shared" si="485"/>
        <v>119.10486111111112</v>
      </c>
      <c r="N4429" s="14">
        <f>E4429*(K4429-L4429-M4429)*IF(F4429="GHS",1,Assumptions!$B$4)</f>
        <v>9553848.743999999</v>
      </c>
      <c r="O4429" s="15">
        <f t="shared" ca="1" si="486"/>
        <v>383</v>
      </c>
      <c r="P4429" s="15" t="str">
        <f t="shared" ca="1" si="487"/>
        <v>365d+</v>
      </c>
      <c r="Q4429" s="17">
        <f ca="1">IF(P4429="0-90d",0,IF(P4429="91-180d",INDEX(Assumptions!$F$8:$F$12,MATCH(B4429,Assumptions!$A$8:$A$12,0)),IF(P4429="181-365d",INDEX(Assumptions!$G$8:$G$12,MATCH(B4429,Assumptions!$A$8:$A$12,0)),INDEX(Assumptions!$H$8:$H$12,MATCH(B4429,Assumptions!$A$8:$A$12,0)))))</f>
        <v>0.6</v>
      </c>
      <c r="R4429" s="14">
        <f t="shared" ca="1" si="488"/>
        <v>4445565.1199999992</v>
      </c>
      <c r="S4429" s="14">
        <f t="shared" ca="1" si="489"/>
        <v>2963710.08</v>
      </c>
      <c r="T4429" s="11" t="s">
        <v>25</v>
      </c>
      <c r="U4429" s="18" t="s">
        <v>26</v>
      </c>
    </row>
    <row r="4430" spans="1:21" ht="15" customHeight="1" x14ac:dyDescent="0.15">
      <c r="A4430" s="10" t="s">
        <v>4478</v>
      </c>
      <c r="B4430" s="11" t="s">
        <v>31</v>
      </c>
      <c r="C4430" s="11" t="s">
        <v>63</v>
      </c>
      <c r="D4430" s="12">
        <v>46194</v>
      </c>
      <c r="E4430" s="11">
        <v>1290</v>
      </c>
      <c r="F4430" s="11" t="s">
        <v>33</v>
      </c>
      <c r="G4430" s="13">
        <v>2980.72</v>
      </c>
      <c r="H4430" s="14">
        <f t="shared" si="483"/>
        <v>3845128.8</v>
      </c>
      <c r="I4430" s="14">
        <f>IF(F4430="GHS",H4430,H4430*Assumptions!$B$4)</f>
        <v>3845128.8</v>
      </c>
      <c r="J4430" s="15" t="str">
        <f>INDEX(Assumptions!$B$8:$B$12,MATCH(B4430,Assumptions!$A$8:$A$12,0))</f>
        <v>Weighted Average</v>
      </c>
      <c r="K4430" s="16">
        <f>G4430/(1-INDEX(Assumptions!$D$8:$D$12,MATCH(B4430,Assumptions!$A$8:$A$12,0)))</f>
        <v>4139.8888888888887</v>
      </c>
      <c r="L4430" s="16">
        <f t="shared" si="484"/>
        <v>89.421599999999984</v>
      </c>
      <c r="M4430" s="16">
        <f t="shared" si="485"/>
        <v>206.99444444444444</v>
      </c>
      <c r="N4430" s="14">
        <f>E4430*(K4430-L4430-M4430)*IF(F4430="GHS",1,Assumptions!$B$4)</f>
        <v>4958079.969333333</v>
      </c>
      <c r="O4430" s="15">
        <f t="shared" ca="1" si="486"/>
        <v>92</v>
      </c>
      <c r="P4430" s="15" t="str">
        <f t="shared" ca="1" si="487"/>
        <v>91-180d</v>
      </c>
      <c r="Q4430" s="17">
        <f ca="1">IF(P4430="0-90d",0,IF(P4430="91-180d",INDEX(Assumptions!$F$8:$F$12,MATCH(B4430,Assumptions!$A$8:$A$12,0)),IF(P4430="181-365d",INDEX(Assumptions!$G$8:$G$12,MATCH(B4430,Assumptions!$A$8:$A$12,0)),INDEX(Assumptions!$H$8:$H$12,MATCH(B4430,Assumptions!$A$8:$A$12,0)))))</f>
        <v>0.05</v>
      </c>
      <c r="R4430" s="14">
        <f t="shared" ca="1" si="488"/>
        <v>192256.44</v>
      </c>
      <c r="S4430" s="14">
        <f t="shared" ca="1" si="489"/>
        <v>3652872.36</v>
      </c>
      <c r="T4430" s="11" t="s">
        <v>50</v>
      </c>
      <c r="U4430" s="18" t="s">
        <v>26</v>
      </c>
    </row>
    <row r="4431" spans="1:21" ht="15" customHeight="1" x14ac:dyDescent="0.15">
      <c r="A4431" s="10" t="s">
        <v>4479</v>
      </c>
      <c r="B4431" s="11" t="s">
        <v>41</v>
      </c>
      <c r="C4431" s="11" t="s">
        <v>42</v>
      </c>
      <c r="D4431" s="12">
        <v>46185</v>
      </c>
      <c r="E4431" s="11">
        <v>120</v>
      </c>
      <c r="F4431" s="11" t="s">
        <v>33</v>
      </c>
      <c r="G4431" s="13">
        <v>361.78</v>
      </c>
      <c r="H4431" s="14">
        <f t="shared" si="483"/>
        <v>43413.599999999999</v>
      </c>
      <c r="I4431" s="14">
        <f>IF(F4431="GHS",H4431,H4431*Assumptions!$B$4)</f>
        <v>43413.599999999999</v>
      </c>
      <c r="J4431" s="15" t="str">
        <f>INDEX(Assumptions!$B$8:$B$12,MATCH(B4431,Assumptions!$A$8:$A$12,0))</f>
        <v>Weighted Average</v>
      </c>
      <c r="K4431" s="16">
        <f>G4431/(1-INDEX(Assumptions!$D$8:$D$12,MATCH(B4431,Assumptions!$A$8:$A$12,0)))</f>
        <v>556.58461538461529</v>
      </c>
      <c r="L4431" s="16">
        <f t="shared" si="484"/>
        <v>10.853399999999999</v>
      </c>
      <c r="M4431" s="16">
        <f t="shared" si="485"/>
        <v>27.829230769230765</v>
      </c>
      <c r="N4431" s="14">
        <f>E4431*(K4431-L4431-M4431)*IF(F4431="GHS",1,Assumptions!$B$4)</f>
        <v>62148.238153846149</v>
      </c>
      <c r="O4431" s="15">
        <f t="shared" ca="1" si="486"/>
        <v>101</v>
      </c>
      <c r="P4431" s="15" t="str">
        <f t="shared" ca="1" si="487"/>
        <v>91-180d</v>
      </c>
      <c r="Q4431" s="17">
        <f ca="1">IF(P4431="0-90d",0,IF(P4431="91-180d",INDEX(Assumptions!$F$8:$F$12,MATCH(B4431,Assumptions!$A$8:$A$12,0)),IF(P4431="181-365d",INDEX(Assumptions!$G$8:$G$12,MATCH(B4431,Assumptions!$A$8:$A$12,0)),INDEX(Assumptions!$H$8:$H$12,MATCH(B4431,Assumptions!$A$8:$A$12,0)))))</f>
        <v>0.1</v>
      </c>
      <c r="R4431" s="14">
        <f t="shared" ca="1" si="488"/>
        <v>4341.3599999999997</v>
      </c>
      <c r="S4431" s="14">
        <f t="shared" ca="1" si="489"/>
        <v>39072.239999999998</v>
      </c>
      <c r="T4431" s="11" t="s">
        <v>25</v>
      </c>
      <c r="U4431" s="18" t="s">
        <v>26</v>
      </c>
    </row>
    <row r="4432" spans="1:21" ht="15" customHeight="1" x14ac:dyDescent="0.15">
      <c r="A4432" s="10" t="s">
        <v>4480</v>
      </c>
      <c r="B4432" s="11" t="s">
        <v>41</v>
      </c>
      <c r="C4432" s="11" t="s">
        <v>49</v>
      </c>
      <c r="D4432" s="12">
        <v>45914</v>
      </c>
      <c r="E4432" s="11">
        <v>4377</v>
      </c>
      <c r="F4432" s="11" t="s">
        <v>33</v>
      </c>
      <c r="G4432" s="13">
        <v>215.23</v>
      </c>
      <c r="H4432" s="14">
        <f t="shared" si="483"/>
        <v>942061.71</v>
      </c>
      <c r="I4432" s="14">
        <f>IF(F4432="GHS",H4432,H4432*Assumptions!$B$4)</f>
        <v>942061.71</v>
      </c>
      <c r="J4432" s="15" t="str">
        <f>INDEX(Assumptions!$B$8:$B$12,MATCH(B4432,Assumptions!$A$8:$A$12,0))</f>
        <v>Weighted Average</v>
      </c>
      <c r="K4432" s="16">
        <f>G4432/(1-INDEX(Assumptions!$D$8:$D$12,MATCH(B4432,Assumptions!$A$8:$A$12,0)))</f>
        <v>331.12307692307689</v>
      </c>
      <c r="L4432" s="16">
        <f t="shared" si="484"/>
        <v>6.4568999999999992</v>
      </c>
      <c r="M4432" s="16">
        <f t="shared" si="485"/>
        <v>16.556153846153844</v>
      </c>
      <c r="N4432" s="14">
        <f>E4432*(K4432-L4432-M4432)*IF(F4432="GHS",1,Assumptions!$B$4)</f>
        <v>1348597.571007692</v>
      </c>
      <c r="O4432" s="15">
        <f t="shared" ca="1" si="486"/>
        <v>372</v>
      </c>
      <c r="P4432" s="15" t="str">
        <f t="shared" ca="1" si="487"/>
        <v>365d+</v>
      </c>
      <c r="Q4432" s="17">
        <f ca="1">IF(P4432="0-90d",0,IF(P4432="91-180d",INDEX(Assumptions!$F$8:$F$12,MATCH(B4432,Assumptions!$A$8:$A$12,0)),IF(P4432="181-365d",INDEX(Assumptions!$G$8:$G$12,MATCH(B4432,Assumptions!$A$8:$A$12,0)),INDEX(Assumptions!$H$8:$H$12,MATCH(B4432,Assumptions!$A$8:$A$12,0)))))</f>
        <v>0.8</v>
      </c>
      <c r="R4432" s="14">
        <f t="shared" ca="1" si="488"/>
        <v>753649.36800000002</v>
      </c>
      <c r="S4432" s="14">
        <f t="shared" ca="1" si="489"/>
        <v>188412.34199999995</v>
      </c>
      <c r="T4432" s="11" t="s">
        <v>25</v>
      </c>
      <c r="U4432" s="18" t="s">
        <v>26</v>
      </c>
    </row>
    <row r="4433" spans="1:21" ht="15" customHeight="1" x14ac:dyDescent="0.15">
      <c r="A4433" s="10" t="s">
        <v>4481</v>
      </c>
      <c r="B4433" s="11" t="s">
        <v>41</v>
      </c>
      <c r="C4433" s="11" t="s">
        <v>49</v>
      </c>
      <c r="D4433" s="12">
        <v>45763</v>
      </c>
      <c r="E4433" s="11">
        <v>4342</v>
      </c>
      <c r="F4433" s="11" t="s">
        <v>33</v>
      </c>
      <c r="G4433" s="13">
        <v>312.73</v>
      </c>
      <c r="H4433" s="14">
        <f t="shared" si="483"/>
        <v>1357873.6600000001</v>
      </c>
      <c r="I4433" s="14">
        <f>IF(F4433="GHS",H4433,H4433*Assumptions!$B$4)</f>
        <v>1357873.6600000001</v>
      </c>
      <c r="J4433" s="15" t="str">
        <f>INDEX(Assumptions!$B$8:$B$12,MATCH(B4433,Assumptions!$A$8:$A$12,0))</f>
        <v>Weighted Average</v>
      </c>
      <c r="K4433" s="16">
        <f>G4433/(1-INDEX(Assumptions!$D$8:$D$12,MATCH(B4433,Assumptions!$A$8:$A$12,0)))</f>
        <v>481.12307692307695</v>
      </c>
      <c r="L4433" s="16">
        <f t="shared" si="484"/>
        <v>9.3818999999999999</v>
      </c>
      <c r="M4433" s="16">
        <f t="shared" si="485"/>
        <v>24.056153846153848</v>
      </c>
      <c r="N4433" s="14">
        <f>E4433*(K4433-L4433-M4433)*IF(F4433="GHS",1,Assumptions!$B$4)</f>
        <v>1943848.3702000002</v>
      </c>
      <c r="O4433" s="15">
        <f t="shared" ca="1" si="486"/>
        <v>523</v>
      </c>
      <c r="P4433" s="15" t="str">
        <f t="shared" ca="1" si="487"/>
        <v>365d+</v>
      </c>
      <c r="Q4433" s="17">
        <f ca="1">IF(P4433="0-90d",0,IF(P4433="91-180d",INDEX(Assumptions!$F$8:$F$12,MATCH(B4433,Assumptions!$A$8:$A$12,0)),IF(P4433="181-365d",INDEX(Assumptions!$G$8:$G$12,MATCH(B4433,Assumptions!$A$8:$A$12,0)),INDEX(Assumptions!$H$8:$H$12,MATCH(B4433,Assumptions!$A$8:$A$12,0)))))</f>
        <v>0.8</v>
      </c>
      <c r="R4433" s="14">
        <f t="shared" ca="1" si="488"/>
        <v>1086298.9280000001</v>
      </c>
      <c r="S4433" s="14">
        <f t="shared" ca="1" si="489"/>
        <v>271574.73200000008</v>
      </c>
      <c r="T4433" s="11" t="s">
        <v>25</v>
      </c>
      <c r="U4433" s="18" t="s">
        <v>26</v>
      </c>
    </row>
    <row r="4434" spans="1:21" ht="15" customHeight="1" x14ac:dyDescent="0.15">
      <c r="A4434" s="10" t="s">
        <v>4482</v>
      </c>
      <c r="B4434" s="11" t="s">
        <v>28</v>
      </c>
      <c r="C4434" s="11" t="s">
        <v>38</v>
      </c>
      <c r="D4434" s="12">
        <v>45972</v>
      </c>
      <c r="E4434" s="11">
        <v>3686</v>
      </c>
      <c r="F4434" s="11" t="s">
        <v>24</v>
      </c>
      <c r="G4434" s="13">
        <v>2695.24</v>
      </c>
      <c r="H4434" s="14">
        <f t="shared" si="483"/>
        <v>9934654.6399999987</v>
      </c>
      <c r="I4434" s="14">
        <f>IF(F4434="GHS",H4434,H4434*Assumptions!$B$4)</f>
        <v>107294270.11199999</v>
      </c>
      <c r="J4434" s="15" t="str">
        <f>INDEX(Assumptions!$B$8:$B$12,MATCH(B4434,Assumptions!$A$8:$A$12,0))</f>
        <v>Fair Value Less Costs to Sell</v>
      </c>
      <c r="K4434" s="16">
        <f>G4434/(1-INDEX(Assumptions!$D$8:$D$12,MATCH(B4434,Assumptions!$A$8:$A$12,0)))</f>
        <v>3062.772727272727</v>
      </c>
      <c r="L4434" s="16">
        <f t="shared" si="484"/>
        <v>80.857199999999992</v>
      </c>
      <c r="M4434" s="16">
        <f t="shared" si="485"/>
        <v>153.13863636363635</v>
      </c>
      <c r="N4434" s="14">
        <f>E4434*(K4434-L4434-M4434)*IF(F4434="GHS",1,Assumptions!$B$4)</f>
        <v>112610213.49482183</v>
      </c>
      <c r="O4434" s="15">
        <f t="shared" ca="1" si="486"/>
        <v>314</v>
      </c>
      <c r="P4434" s="15" t="str">
        <f t="shared" ca="1" si="487"/>
        <v>181-365d</v>
      </c>
      <c r="Q4434" s="17">
        <f ca="1">IF(P4434="0-90d",0,IF(P4434="91-180d",INDEX(Assumptions!$F$8:$F$12,MATCH(B4434,Assumptions!$A$8:$A$12,0)),IF(P4434="181-365d",INDEX(Assumptions!$G$8:$G$12,MATCH(B4434,Assumptions!$A$8:$A$12,0)),INDEX(Assumptions!$H$8:$H$12,MATCH(B4434,Assumptions!$A$8:$A$12,0)))))</f>
        <v>0.1</v>
      </c>
      <c r="R4434" s="14">
        <f t="shared" ca="1" si="488"/>
        <v>10729427.0112</v>
      </c>
      <c r="S4434" s="14">
        <f t="shared" ca="1" si="489"/>
        <v>96564843.100799993</v>
      </c>
      <c r="T4434" s="11" t="s">
        <v>50</v>
      </c>
      <c r="U4434" s="18" t="s">
        <v>36</v>
      </c>
    </row>
    <row r="4435" spans="1:21" ht="15" customHeight="1" x14ac:dyDescent="0.15">
      <c r="A4435" s="10" t="s">
        <v>4483</v>
      </c>
      <c r="B4435" s="11" t="s">
        <v>41</v>
      </c>
      <c r="C4435" s="11" t="s">
        <v>49</v>
      </c>
      <c r="D4435" s="12">
        <v>45745</v>
      </c>
      <c r="E4435" s="11">
        <v>4765</v>
      </c>
      <c r="F4435" s="11" t="s">
        <v>33</v>
      </c>
      <c r="G4435" s="13">
        <v>99.16</v>
      </c>
      <c r="H4435" s="14">
        <f t="shared" si="483"/>
        <v>472497.39999999997</v>
      </c>
      <c r="I4435" s="14">
        <f>IF(F4435="GHS",H4435,H4435*Assumptions!$B$4)</f>
        <v>472497.39999999997</v>
      </c>
      <c r="J4435" s="15" t="str">
        <f>INDEX(Assumptions!$B$8:$B$12,MATCH(B4435,Assumptions!$A$8:$A$12,0))</f>
        <v>Weighted Average</v>
      </c>
      <c r="K4435" s="16">
        <f>G4435/(1-INDEX(Assumptions!$D$8:$D$12,MATCH(B4435,Assumptions!$A$8:$A$12,0)))</f>
        <v>152.55384615384614</v>
      </c>
      <c r="L4435" s="16">
        <f t="shared" si="484"/>
        <v>2.9747999999999997</v>
      </c>
      <c r="M4435" s="16">
        <f t="shared" si="485"/>
        <v>7.6276923076923069</v>
      </c>
      <c r="N4435" s="14">
        <f>E4435*(K4435-L4435-M4435)*IF(F4435="GHS",1,Assumptions!$B$4)</f>
        <v>676398.20107692305</v>
      </c>
      <c r="O4435" s="15">
        <f t="shared" ca="1" si="486"/>
        <v>541</v>
      </c>
      <c r="P4435" s="15" t="str">
        <f t="shared" ca="1" si="487"/>
        <v>365d+</v>
      </c>
      <c r="Q4435" s="17">
        <f ca="1">IF(P4435="0-90d",0,IF(P4435="91-180d",INDEX(Assumptions!$F$8:$F$12,MATCH(B4435,Assumptions!$A$8:$A$12,0)),IF(P4435="181-365d",INDEX(Assumptions!$G$8:$G$12,MATCH(B4435,Assumptions!$A$8:$A$12,0)),INDEX(Assumptions!$H$8:$H$12,MATCH(B4435,Assumptions!$A$8:$A$12,0)))))</f>
        <v>0.8</v>
      </c>
      <c r="R4435" s="14">
        <f t="shared" ca="1" si="488"/>
        <v>377997.92</v>
      </c>
      <c r="S4435" s="14">
        <f t="shared" ca="1" si="489"/>
        <v>94499.479999999981</v>
      </c>
      <c r="T4435" s="11" t="s">
        <v>25</v>
      </c>
      <c r="U4435" s="18" t="s">
        <v>26</v>
      </c>
    </row>
    <row r="4436" spans="1:21" ht="15" customHeight="1" x14ac:dyDescent="0.15">
      <c r="A4436" s="10" t="s">
        <v>4484</v>
      </c>
      <c r="B4436" s="11" t="s">
        <v>31</v>
      </c>
      <c r="C4436" s="11" t="s">
        <v>63</v>
      </c>
      <c r="D4436" s="12">
        <v>45877</v>
      </c>
      <c r="E4436" s="11">
        <v>3145</v>
      </c>
      <c r="F4436" s="11" t="s">
        <v>33</v>
      </c>
      <c r="G4436" s="13">
        <v>1306.96</v>
      </c>
      <c r="H4436" s="14">
        <f t="shared" si="483"/>
        <v>4110389.2</v>
      </c>
      <c r="I4436" s="14">
        <f>IF(F4436="GHS",H4436,H4436*Assumptions!$B$4)</f>
        <v>4110389.2</v>
      </c>
      <c r="J4436" s="15" t="str">
        <f>INDEX(Assumptions!$B$8:$B$12,MATCH(B4436,Assumptions!$A$8:$A$12,0))</f>
        <v>Weighted Average</v>
      </c>
      <c r="K4436" s="16">
        <f>G4436/(1-INDEX(Assumptions!$D$8:$D$12,MATCH(B4436,Assumptions!$A$8:$A$12,0)))</f>
        <v>1815.2222222222224</v>
      </c>
      <c r="L4436" s="16">
        <f t="shared" si="484"/>
        <v>39.208799999999997</v>
      </c>
      <c r="M4436" s="16">
        <f t="shared" si="485"/>
        <v>90.76111111111112</v>
      </c>
      <c r="N4436" s="14">
        <f>E4436*(K4436-L4436-M4436)*IF(F4436="GHS",1,Assumptions!$B$4)</f>
        <v>5300118.5184444441</v>
      </c>
      <c r="O4436" s="15">
        <f t="shared" ca="1" si="486"/>
        <v>409</v>
      </c>
      <c r="P4436" s="15" t="str">
        <f t="shared" ca="1" si="487"/>
        <v>365d+</v>
      </c>
      <c r="Q4436" s="17">
        <f ca="1">IF(P4436="0-90d",0,IF(P4436="91-180d",INDEX(Assumptions!$F$8:$F$12,MATCH(B4436,Assumptions!$A$8:$A$12,0)),IF(P4436="181-365d",INDEX(Assumptions!$G$8:$G$12,MATCH(B4436,Assumptions!$A$8:$A$12,0)),INDEX(Assumptions!$H$8:$H$12,MATCH(B4436,Assumptions!$A$8:$A$12,0)))))</f>
        <v>0.6</v>
      </c>
      <c r="R4436" s="14">
        <f t="shared" ca="1" si="488"/>
        <v>2466233.52</v>
      </c>
      <c r="S4436" s="14">
        <f t="shared" ca="1" si="489"/>
        <v>1644155.6800000002</v>
      </c>
      <c r="T4436" s="11" t="s">
        <v>25</v>
      </c>
      <c r="U4436" s="18" t="s">
        <v>26</v>
      </c>
    </row>
    <row r="4437" spans="1:21" ht="15" customHeight="1" x14ac:dyDescent="0.15">
      <c r="A4437" s="10" t="s">
        <v>4485</v>
      </c>
      <c r="B4437" s="11" t="s">
        <v>41</v>
      </c>
      <c r="C4437" s="11" t="s">
        <v>49</v>
      </c>
      <c r="D4437" s="12">
        <v>46004</v>
      </c>
      <c r="E4437" s="11">
        <v>1913</v>
      </c>
      <c r="F4437" s="11" t="s">
        <v>33</v>
      </c>
      <c r="G4437" s="13">
        <v>230.18</v>
      </c>
      <c r="H4437" s="14">
        <f t="shared" si="483"/>
        <v>440334.34</v>
      </c>
      <c r="I4437" s="14">
        <f>IF(F4437="GHS",H4437,H4437*Assumptions!$B$4)</f>
        <v>440334.34</v>
      </c>
      <c r="J4437" s="15" t="str">
        <f>INDEX(Assumptions!$B$8:$B$12,MATCH(B4437,Assumptions!$A$8:$A$12,0))</f>
        <v>Weighted Average</v>
      </c>
      <c r="K4437" s="16">
        <f>G4437/(1-INDEX(Assumptions!$D$8:$D$12,MATCH(B4437,Assumptions!$A$8:$A$12,0)))</f>
        <v>354.12307692307689</v>
      </c>
      <c r="L4437" s="16">
        <f t="shared" si="484"/>
        <v>6.9054000000000002</v>
      </c>
      <c r="M4437" s="16">
        <f t="shared" si="485"/>
        <v>17.706153846153846</v>
      </c>
      <c r="N4437" s="14">
        <f>E4437*(K4437-L4437-M4437)*IF(F4437="GHS",1,Assumptions!$B$4)</f>
        <v>630355.54364615388</v>
      </c>
      <c r="O4437" s="15">
        <f t="shared" ca="1" si="486"/>
        <v>282</v>
      </c>
      <c r="P4437" s="15" t="str">
        <f t="shared" ca="1" si="487"/>
        <v>181-365d</v>
      </c>
      <c r="Q4437" s="17">
        <f ca="1">IF(P4437="0-90d",0,IF(P4437="91-180d",INDEX(Assumptions!$F$8:$F$12,MATCH(B4437,Assumptions!$A$8:$A$12,0)),IF(P4437="181-365d",INDEX(Assumptions!$G$8:$G$12,MATCH(B4437,Assumptions!$A$8:$A$12,0)),INDEX(Assumptions!$H$8:$H$12,MATCH(B4437,Assumptions!$A$8:$A$12,0)))))</f>
        <v>0.35</v>
      </c>
      <c r="R4437" s="14">
        <f t="shared" ca="1" si="488"/>
        <v>154117.019</v>
      </c>
      <c r="S4437" s="14">
        <f t="shared" ca="1" si="489"/>
        <v>286217.321</v>
      </c>
      <c r="T4437" s="11" t="s">
        <v>25</v>
      </c>
      <c r="U4437" s="18" t="s">
        <v>26</v>
      </c>
    </row>
    <row r="4438" spans="1:21" ht="15" customHeight="1" x14ac:dyDescent="0.15">
      <c r="A4438" s="10" t="s">
        <v>4486</v>
      </c>
      <c r="B4438" s="11" t="s">
        <v>41</v>
      </c>
      <c r="C4438" s="11" t="s">
        <v>44</v>
      </c>
      <c r="D4438" s="12">
        <v>46217</v>
      </c>
      <c r="E4438" s="11">
        <v>3169</v>
      </c>
      <c r="F4438" s="11" t="s">
        <v>33</v>
      </c>
      <c r="G4438" s="13">
        <v>513.41</v>
      </c>
      <c r="H4438" s="14">
        <f t="shared" si="483"/>
        <v>1626996.2899999998</v>
      </c>
      <c r="I4438" s="14">
        <f>IF(F4438="GHS",H4438,H4438*Assumptions!$B$4)</f>
        <v>1626996.2899999998</v>
      </c>
      <c r="J4438" s="15" t="str">
        <f>INDEX(Assumptions!$B$8:$B$12,MATCH(B4438,Assumptions!$A$8:$A$12,0))</f>
        <v>Weighted Average</v>
      </c>
      <c r="K4438" s="16">
        <f>G4438/(1-INDEX(Assumptions!$D$8:$D$12,MATCH(B4438,Assumptions!$A$8:$A$12,0)))</f>
        <v>789.86153846153843</v>
      </c>
      <c r="L4438" s="16">
        <f t="shared" si="484"/>
        <v>15.402299999999999</v>
      </c>
      <c r="M4438" s="16">
        <f t="shared" si="485"/>
        <v>39.493076923076927</v>
      </c>
      <c r="N4438" s="14">
        <f>E4438*(K4438-L4438-M4438)*IF(F4438="GHS",1,Assumptions!$B$4)</f>
        <v>2329107.7659153845</v>
      </c>
      <c r="O4438" s="15">
        <f t="shared" ca="1" si="486"/>
        <v>69</v>
      </c>
      <c r="P4438" s="15" t="str">
        <f t="shared" ca="1" si="487"/>
        <v>0-90d</v>
      </c>
      <c r="Q4438" s="17">
        <f ca="1">IF(P4438="0-90d",0,IF(P4438="91-180d",INDEX(Assumptions!$F$8:$F$12,MATCH(B4438,Assumptions!$A$8:$A$12,0)),IF(P4438="181-365d",INDEX(Assumptions!$G$8:$G$12,MATCH(B4438,Assumptions!$A$8:$A$12,0)),INDEX(Assumptions!$H$8:$H$12,MATCH(B4438,Assumptions!$A$8:$A$12,0)))))</f>
        <v>0</v>
      </c>
      <c r="R4438" s="14">
        <f t="shared" ca="1" si="488"/>
        <v>0</v>
      </c>
      <c r="S4438" s="14">
        <f t="shared" ca="1" si="489"/>
        <v>1626996.2899999998</v>
      </c>
      <c r="T4438" s="11" t="s">
        <v>25</v>
      </c>
      <c r="U4438" s="18" t="s">
        <v>26</v>
      </c>
    </row>
    <row r="4439" spans="1:21" ht="15" customHeight="1" x14ac:dyDescent="0.15">
      <c r="A4439" s="10" t="s">
        <v>4487</v>
      </c>
      <c r="B4439" s="11" t="s">
        <v>41</v>
      </c>
      <c r="C4439" s="11" t="s">
        <v>49</v>
      </c>
      <c r="D4439" s="12">
        <v>46144</v>
      </c>
      <c r="E4439" s="11">
        <v>72</v>
      </c>
      <c r="F4439" s="11" t="s">
        <v>33</v>
      </c>
      <c r="G4439" s="13">
        <v>308.36</v>
      </c>
      <c r="H4439" s="14">
        <f t="shared" si="483"/>
        <v>22201.920000000002</v>
      </c>
      <c r="I4439" s="14">
        <f>IF(F4439="GHS",H4439,H4439*Assumptions!$B$4)</f>
        <v>22201.920000000002</v>
      </c>
      <c r="J4439" s="15" t="str">
        <f>INDEX(Assumptions!$B$8:$B$12,MATCH(B4439,Assumptions!$A$8:$A$12,0))</f>
        <v>Weighted Average</v>
      </c>
      <c r="K4439" s="16">
        <f>G4439/(1-INDEX(Assumptions!$D$8:$D$12,MATCH(B4439,Assumptions!$A$8:$A$12,0)))</f>
        <v>474.4</v>
      </c>
      <c r="L4439" s="16">
        <f t="shared" si="484"/>
        <v>9.2507999999999999</v>
      </c>
      <c r="M4439" s="16">
        <f t="shared" si="485"/>
        <v>23.72</v>
      </c>
      <c r="N4439" s="14">
        <f>E4439*(K4439-L4439-M4439)*IF(F4439="GHS",1,Assumptions!$B$4)</f>
        <v>31782.902399999995</v>
      </c>
      <c r="O4439" s="15">
        <f t="shared" ca="1" si="486"/>
        <v>142</v>
      </c>
      <c r="P4439" s="15" t="str">
        <f t="shared" ca="1" si="487"/>
        <v>91-180d</v>
      </c>
      <c r="Q4439" s="17">
        <f ca="1">IF(P4439="0-90d",0,IF(P4439="91-180d",INDEX(Assumptions!$F$8:$F$12,MATCH(B4439,Assumptions!$A$8:$A$12,0)),IF(P4439="181-365d",INDEX(Assumptions!$G$8:$G$12,MATCH(B4439,Assumptions!$A$8:$A$12,0)),INDEX(Assumptions!$H$8:$H$12,MATCH(B4439,Assumptions!$A$8:$A$12,0)))))</f>
        <v>0.1</v>
      </c>
      <c r="R4439" s="14">
        <f t="shared" ca="1" si="488"/>
        <v>2220.1920000000005</v>
      </c>
      <c r="S4439" s="14">
        <f t="shared" ca="1" si="489"/>
        <v>19981.728000000003</v>
      </c>
      <c r="T4439" s="11" t="s">
        <v>25</v>
      </c>
      <c r="U4439" s="18" t="s">
        <v>26</v>
      </c>
    </row>
    <row r="4440" spans="1:21" ht="15" customHeight="1" x14ac:dyDescent="0.15">
      <c r="A4440" s="10" t="s">
        <v>4488</v>
      </c>
      <c r="B4440" s="11" t="s">
        <v>28</v>
      </c>
      <c r="C4440" s="11" t="s">
        <v>29</v>
      </c>
      <c r="D4440" s="12">
        <v>46013</v>
      </c>
      <c r="E4440" s="11">
        <v>129</v>
      </c>
      <c r="F4440" s="11" t="s">
        <v>24</v>
      </c>
      <c r="G4440" s="13">
        <v>9640.66</v>
      </c>
      <c r="H4440" s="14">
        <f t="shared" si="483"/>
        <v>1243645.1399999999</v>
      </c>
      <c r="I4440" s="14">
        <f>IF(F4440="GHS",H4440,H4440*Assumptions!$B$4)</f>
        <v>13431367.512</v>
      </c>
      <c r="J4440" s="15" t="str">
        <f>INDEX(Assumptions!$B$8:$B$12,MATCH(B4440,Assumptions!$A$8:$A$12,0))</f>
        <v>Fair Value Less Costs to Sell</v>
      </c>
      <c r="K4440" s="16">
        <f>G4440/(1-INDEX(Assumptions!$D$8:$D$12,MATCH(B4440,Assumptions!$A$8:$A$12,0)))</f>
        <v>10955.295454545454</v>
      </c>
      <c r="L4440" s="16">
        <f t="shared" si="484"/>
        <v>289.21979999999996</v>
      </c>
      <c r="M4440" s="16">
        <f t="shared" si="485"/>
        <v>547.76477272727277</v>
      </c>
      <c r="N4440" s="14">
        <f>E4440*(K4440-L4440-M4440)*IF(F4440="GHS",1,Assumptions!$B$4)</f>
        <v>14096830.72054909</v>
      </c>
      <c r="O4440" s="15">
        <f t="shared" ca="1" si="486"/>
        <v>273</v>
      </c>
      <c r="P4440" s="15" t="str">
        <f t="shared" ca="1" si="487"/>
        <v>181-365d</v>
      </c>
      <c r="Q4440" s="17">
        <f ca="1">IF(P4440="0-90d",0,IF(P4440="91-180d",INDEX(Assumptions!$F$8:$F$12,MATCH(B4440,Assumptions!$A$8:$A$12,0)),IF(P4440="181-365d",INDEX(Assumptions!$G$8:$G$12,MATCH(B4440,Assumptions!$A$8:$A$12,0)),INDEX(Assumptions!$H$8:$H$12,MATCH(B4440,Assumptions!$A$8:$A$12,0)))))</f>
        <v>0.1</v>
      </c>
      <c r="R4440" s="14">
        <f t="shared" ca="1" si="488"/>
        <v>1343136.7512000001</v>
      </c>
      <c r="S4440" s="14">
        <f t="shared" ca="1" si="489"/>
        <v>12088230.7608</v>
      </c>
      <c r="T4440" s="11" t="s">
        <v>25</v>
      </c>
      <c r="U4440" s="18" t="s">
        <v>26</v>
      </c>
    </row>
    <row r="4441" spans="1:21" ht="15" customHeight="1" x14ac:dyDescent="0.15">
      <c r="A4441" s="10" t="s">
        <v>4489</v>
      </c>
      <c r="B4441" s="11" t="s">
        <v>41</v>
      </c>
      <c r="C4441" s="11" t="s">
        <v>42</v>
      </c>
      <c r="D4441" s="12">
        <v>46210</v>
      </c>
      <c r="E4441" s="11">
        <v>3346</v>
      </c>
      <c r="F4441" s="11" t="s">
        <v>33</v>
      </c>
      <c r="G4441" s="13">
        <v>578.95000000000005</v>
      </c>
      <c r="H4441" s="14">
        <f t="shared" si="483"/>
        <v>1937166.7000000002</v>
      </c>
      <c r="I4441" s="14">
        <f>IF(F4441="GHS",H4441,H4441*Assumptions!$B$4)</f>
        <v>1937166.7000000002</v>
      </c>
      <c r="J4441" s="15" t="str">
        <f>INDEX(Assumptions!$B$8:$B$12,MATCH(B4441,Assumptions!$A$8:$A$12,0))</f>
        <v>Weighted Average</v>
      </c>
      <c r="K4441" s="16">
        <f>G4441/(1-INDEX(Assumptions!$D$8:$D$12,MATCH(B4441,Assumptions!$A$8:$A$12,0)))</f>
        <v>890.69230769230774</v>
      </c>
      <c r="L4441" s="16">
        <f t="shared" si="484"/>
        <v>17.368500000000001</v>
      </c>
      <c r="M4441" s="16">
        <f t="shared" si="485"/>
        <v>44.534615384615392</v>
      </c>
      <c r="N4441" s="14">
        <f>E4441*(K4441-L4441-M4441)*IF(F4441="GHS",1,Assumptions!$B$4)</f>
        <v>2773128.6374615384</v>
      </c>
      <c r="O4441" s="15">
        <f t="shared" ca="1" si="486"/>
        <v>76</v>
      </c>
      <c r="P4441" s="15" t="str">
        <f t="shared" ca="1" si="487"/>
        <v>0-90d</v>
      </c>
      <c r="Q4441" s="17">
        <f ca="1">IF(P4441="0-90d",0,IF(P4441="91-180d",INDEX(Assumptions!$F$8:$F$12,MATCH(B4441,Assumptions!$A$8:$A$12,0)),IF(P4441="181-365d",INDEX(Assumptions!$G$8:$G$12,MATCH(B4441,Assumptions!$A$8:$A$12,0)),INDEX(Assumptions!$H$8:$H$12,MATCH(B4441,Assumptions!$A$8:$A$12,0)))))</f>
        <v>0</v>
      </c>
      <c r="R4441" s="14">
        <f t="shared" ca="1" si="488"/>
        <v>0</v>
      </c>
      <c r="S4441" s="14">
        <f t="shared" ca="1" si="489"/>
        <v>1937166.7000000002</v>
      </c>
      <c r="T4441" s="11" t="s">
        <v>25</v>
      </c>
      <c r="U4441" s="18" t="s">
        <v>26</v>
      </c>
    </row>
    <row r="4442" spans="1:21" ht="15" customHeight="1" x14ac:dyDescent="0.15">
      <c r="A4442" s="10" t="s">
        <v>4490</v>
      </c>
      <c r="B4442" s="11" t="s">
        <v>41</v>
      </c>
      <c r="C4442" s="11" t="s">
        <v>115</v>
      </c>
      <c r="D4442" s="12">
        <v>45824</v>
      </c>
      <c r="E4442" s="11">
        <v>740</v>
      </c>
      <c r="F4442" s="11" t="s">
        <v>33</v>
      </c>
      <c r="G4442" s="13">
        <v>259.85000000000002</v>
      </c>
      <c r="H4442" s="14">
        <f t="shared" si="483"/>
        <v>192289.00000000003</v>
      </c>
      <c r="I4442" s="14">
        <f>IF(F4442="GHS",H4442,H4442*Assumptions!$B$4)</f>
        <v>192289.00000000003</v>
      </c>
      <c r="J4442" s="15" t="str">
        <f>INDEX(Assumptions!$B$8:$B$12,MATCH(B4442,Assumptions!$A$8:$A$12,0))</f>
        <v>Weighted Average</v>
      </c>
      <c r="K4442" s="16">
        <f>G4442/(1-INDEX(Assumptions!$D$8:$D$12,MATCH(B4442,Assumptions!$A$8:$A$12,0)))</f>
        <v>399.76923076923077</v>
      </c>
      <c r="L4442" s="16">
        <f t="shared" si="484"/>
        <v>7.7955000000000005</v>
      </c>
      <c r="M4442" s="16">
        <f t="shared" si="485"/>
        <v>19.988461538461539</v>
      </c>
      <c r="N4442" s="14">
        <f>E4442*(K4442-L4442-M4442)*IF(F4442="GHS",1,Assumptions!$B$4)</f>
        <v>275269.09923076921</v>
      </c>
      <c r="O4442" s="15">
        <f t="shared" ca="1" si="486"/>
        <v>462</v>
      </c>
      <c r="P4442" s="15" t="str">
        <f t="shared" ca="1" si="487"/>
        <v>365d+</v>
      </c>
      <c r="Q4442" s="17">
        <f ca="1">IF(P4442="0-90d",0,IF(P4442="91-180d",INDEX(Assumptions!$F$8:$F$12,MATCH(B4442,Assumptions!$A$8:$A$12,0)),IF(P4442="181-365d",INDEX(Assumptions!$G$8:$G$12,MATCH(B4442,Assumptions!$A$8:$A$12,0)),INDEX(Assumptions!$H$8:$H$12,MATCH(B4442,Assumptions!$A$8:$A$12,0)))))</f>
        <v>0.8</v>
      </c>
      <c r="R4442" s="14">
        <f t="shared" ca="1" si="488"/>
        <v>153831.20000000004</v>
      </c>
      <c r="S4442" s="14">
        <f t="shared" ca="1" si="489"/>
        <v>38457.799999999988</v>
      </c>
      <c r="T4442" s="11" t="s">
        <v>25</v>
      </c>
      <c r="U4442" s="18" t="s">
        <v>36</v>
      </c>
    </row>
    <row r="4443" spans="1:21" ht="15" customHeight="1" x14ac:dyDescent="0.15">
      <c r="A4443" s="10" t="s">
        <v>4491</v>
      </c>
      <c r="B4443" s="11" t="s">
        <v>22</v>
      </c>
      <c r="C4443" s="11" t="s">
        <v>61</v>
      </c>
      <c r="D4443" s="12">
        <v>45752</v>
      </c>
      <c r="E4443" s="11">
        <v>3070</v>
      </c>
      <c r="F4443" s="11" t="s">
        <v>24</v>
      </c>
      <c r="G4443" s="13">
        <v>30623.8</v>
      </c>
      <c r="H4443" s="14">
        <f t="shared" si="483"/>
        <v>94015066</v>
      </c>
      <c r="I4443" s="14">
        <f>IF(F4443="GHS",H4443,H4443*Assumptions!$B$4)</f>
        <v>1015362712.8000001</v>
      </c>
      <c r="J4443" s="15" t="str">
        <f>INDEX(Assumptions!$B$8:$B$12,MATCH(B4443,Assumptions!$A$8:$A$12,0))</f>
        <v>FIFO</v>
      </c>
      <c r="K4443" s="16">
        <f>G4443/(1-INDEX(Assumptions!$D$8:$D$12,MATCH(B4443,Assumptions!$A$8:$A$12,0)))</f>
        <v>37346.097560975606</v>
      </c>
      <c r="L4443" s="16">
        <f t="shared" si="484"/>
        <v>918.71399999999994</v>
      </c>
      <c r="M4443" s="16">
        <f t="shared" si="485"/>
        <v>1867.3048780487804</v>
      </c>
      <c r="N4443" s="14">
        <f>E4443*(K4443-L4443-M4443)*IF(F4443="GHS",1,Assumptions!$B$4)</f>
        <v>1145873968.8111219</v>
      </c>
      <c r="O4443" s="15">
        <f t="shared" ca="1" si="486"/>
        <v>534</v>
      </c>
      <c r="P4443" s="15" t="str">
        <f t="shared" ca="1" si="487"/>
        <v>365d+</v>
      </c>
      <c r="Q4443" s="17">
        <f ca="1">IF(P4443="0-90d",0,IF(P4443="91-180d",INDEX(Assumptions!$F$8:$F$12,MATCH(B4443,Assumptions!$A$8:$A$12,0)),IF(P4443="181-365d",INDEX(Assumptions!$G$8:$G$12,MATCH(B4443,Assumptions!$A$8:$A$12,0)),INDEX(Assumptions!$H$8:$H$12,MATCH(B4443,Assumptions!$A$8:$A$12,0)))))</f>
        <v>0.5</v>
      </c>
      <c r="R4443" s="14">
        <f t="shared" ca="1" si="488"/>
        <v>507681356.40000004</v>
      </c>
      <c r="S4443" s="14">
        <f t="shared" ca="1" si="489"/>
        <v>507681356.40000004</v>
      </c>
      <c r="T4443" s="11" t="s">
        <v>25</v>
      </c>
      <c r="U4443" s="18" t="s">
        <v>26</v>
      </c>
    </row>
    <row r="4444" spans="1:21" ht="15" customHeight="1" x14ac:dyDescent="0.15">
      <c r="A4444" s="10" t="s">
        <v>4492</v>
      </c>
      <c r="B4444" s="11" t="s">
        <v>41</v>
      </c>
      <c r="C4444" s="11" t="s">
        <v>42</v>
      </c>
      <c r="D4444" s="12">
        <v>45976</v>
      </c>
      <c r="E4444" s="11">
        <v>3459</v>
      </c>
      <c r="F4444" s="11" t="s">
        <v>33</v>
      </c>
      <c r="G4444" s="13">
        <v>811.42</v>
      </c>
      <c r="H4444" s="14">
        <f t="shared" si="483"/>
        <v>2806701.78</v>
      </c>
      <c r="I4444" s="14">
        <f>IF(F4444="GHS",H4444,H4444*Assumptions!$B$4)</f>
        <v>2806701.78</v>
      </c>
      <c r="J4444" s="15" t="str">
        <f>INDEX(Assumptions!$B$8:$B$12,MATCH(B4444,Assumptions!$A$8:$A$12,0))</f>
        <v>Weighted Average</v>
      </c>
      <c r="K4444" s="16">
        <f>G4444/(1-INDEX(Assumptions!$D$8:$D$12,MATCH(B4444,Assumptions!$A$8:$A$12,0)))</f>
        <v>1248.3384615384614</v>
      </c>
      <c r="L4444" s="16">
        <f t="shared" si="484"/>
        <v>24.342599999999997</v>
      </c>
      <c r="M4444" s="16">
        <f t="shared" si="485"/>
        <v>62.416923076923069</v>
      </c>
      <c r="N4444" s="14">
        <f>E4444*(K4444-L4444-M4444)*IF(F4444="GHS",1,Assumptions!$B$4)</f>
        <v>4017901.5481384615</v>
      </c>
      <c r="O4444" s="15">
        <f t="shared" ca="1" si="486"/>
        <v>310</v>
      </c>
      <c r="P4444" s="15" t="str">
        <f t="shared" ca="1" si="487"/>
        <v>181-365d</v>
      </c>
      <c r="Q4444" s="17">
        <f ca="1">IF(P4444="0-90d",0,IF(P4444="91-180d",INDEX(Assumptions!$F$8:$F$12,MATCH(B4444,Assumptions!$A$8:$A$12,0)),IF(P4444="181-365d",INDEX(Assumptions!$G$8:$G$12,MATCH(B4444,Assumptions!$A$8:$A$12,0)),INDEX(Assumptions!$H$8:$H$12,MATCH(B4444,Assumptions!$A$8:$A$12,0)))))</f>
        <v>0.35</v>
      </c>
      <c r="R4444" s="14">
        <f t="shared" ca="1" si="488"/>
        <v>982345.62299999991</v>
      </c>
      <c r="S4444" s="14">
        <f t="shared" ca="1" si="489"/>
        <v>1824356.1569999999</v>
      </c>
      <c r="T4444" s="11" t="s">
        <v>25</v>
      </c>
      <c r="U4444" s="18" t="s">
        <v>26</v>
      </c>
    </row>
    <row r="4445" spans="1:21" ht="15" customHeight="1" x14ac:dyDescent="0.15">
      <c r="A4445" s="10" t="s">
        <v>4493</v>
      </c>
      <c r="B4445" s="11" t="s">
        <v>22</v>
      </c>
      <c r="C4445" s="11" t="s">
        <v>23</v>
      </c>
      <c r="D4445" s="12">
        <v>45997</v>
      </c>
      <c r="E4445" s="11">
        <v>4462</v>
      </c>
      <c r="F4445" s="11" t="s">
        <v>24</v>
      </c>
      <c r="G4445" s="13">
        <v>28053.42</v>
      </c>
      <c r="H4445" s="14">
        <f t="shared" si="483"/>
        <v>125174360.03999999</v>
      </c>
      <c r="I4445" s="14">
        <f>IF(F4445="GHS",H4445,H4445*Assumptions!$B$4)</f>
        <v>1351883088.4319999</v>
      </c>
      <c r="J4445" s="15" t="str">
        <f>INDEX(Assumptions!$B$8:$B$12,MATCH(B4445,Assumptions!$A$8:$A$12,0))</f>
        <v>FIFO</v>
      </c>
      <c r="K4445" s="16">
        <f>G4445/(1-INDEX(Assumptions!$D$8:$D$12,MATCH(B4445,Assumptions!$A$8:$A$12,0)))</f>
        <v>34211.487804878045</v>
      </c>
      <c r="L4445" s="16">
        <f t="shared" si="484"/>
        <v>841.60259999999994</v>
      </c>
      <c r="M4445" s="16">
        <f t="shared" si="485"/>
        <v>1710.5743902439024</v>
      </c>
      <c r="N4445" s="14">
        <f>E4445*(K4445-L4445-M4445)*IF(F4445="GHS",1,Assumptions!$B$4)</f>
        <v>1525649524.4328938</v>
      </c>
      <c r="O4445" s="15">
        <f t="shared" ca="1" si="486"/>
        <v>289</v>
      </c>
      <c r="P4445" s="15" t="str">
        <f t="shared" ca="1" si="487"/>
        <v>181-365d</v>
      </c>
      <c r="Q4445" s="17">
        <f ca="1">IF(P4445="0-90d",0,IF(P4445="91-180d",INDEX(Assumptions!$F$8:$F$12,MATCH(B4445,Assumptions!$A$8:$A$12,0)),IF(P4445="181-365d",INDEX(Assumptions!$G$8:$G$12,MATCH(B4445,Assumptions!$A$8:$A$12,0)),INDEX(Assumptions!$H$8:$H$12,MATCH(B4445,Assumptions!$A$8:$A$12,0)))))</f>
        <v>0.15</v>
      </c>
      <c r="R4445" s="14">
        <f t="shared" ca="1" si="488"/>
        <v>202782463.26479998</v>
      </c>
      <c r="S4445" s="14">
        <f t="shared" ca="1" si="489"/>
        <v>1149100625.1671999</v>
      </c>
      <c r="T4445" s="11" t="s">
        <v>25</v>
      </c>
      <c r="U4445" s="18" t="s">
        <v>26</v>
      </c>
    </row>
    <row r="4446" spans="1:21" ht="15" customHeight="1" x14ac:dyDescent="0.15">
      <c r="A4446" s="10" t="s">
        <v>4494</v>
      </c>
      <c r="B4446" s="11" t="s">
        <v>28</v>
      </c>
      <c r="C4446" s="11" t="s">
        <v>29</v>
      </c>
      <c r="D4446" s="12">
        <v>45806</v>
      </c>
      <c r="E4446" s="11">
        <v>3654</v>
      </c>
      <c r="F4446" s="11" t="s">
        <v>24</v>
      </c>
      <c r="G4446" s="13">
        <v>7666.32</v>
      </c>
      <c r="H4446" s="14">
        <f t="shared" si="483"/>
        <v>28012733.279999997</v>
      </c>
      <c r="I4446" s="14">
        <f>IF(F4446="GHS",H4446,H4446*Assumptions!$B$4)</f>
        <v>302537519.42399997</v>
      </c>
      <c r="J4446" s="15" t="str">
        <f>INDEX(Assumptions!$B$8:$B$12,MATCH(B4446,Assumptions!$A$8:$A$12,0))</f>
        <v>Fair Value Less Costs to Sell</v>
      </c>
      <c r="K4446" s="16">
        <f>G4446/(1-INDEX(Assumptions!$D$8:$D$12,MATCH(B4446,Assumptions!$A$8:$A$12,0)))</f>
        <v>8711.7272727272721</v>
      </c>
      <c r="L4446" s="16">
        <f t="shared" si="484"/>
        <v>229.9896</v>
      </c>
      <c r="M4446" s="16">
        <f t="shared" si="485"/>
        <v>435.58636363636361</v>
      </c>
      <c r="N4446" s="14">
        <f>E4446*(K4446-L4446-M4446)*IF(F4446="GHS",1,Assumptions!$B$4)</f>
        <v>317526878.34091634</v>
      </c>
      <c r="O4446" s="15">
        <f t="shared" ca="1" si="486"/>
        <v>480</v>
      </c>
      <c r="P4446" s="15" t="str">
        <f t="shared" ca="1" si="487"/>
        <v>365d+</v>
      </c>
      <c r="Q4446" s="17">
        <f ca="1">IF(P4446="0-90d",0,IF(P4446="91-180d",INDEX(Assumptions!$F$8:$F$12,MATCH(B4446,Assumptions!$A$8:$A$12,0)),IF(P4446="181-365d",INDEX(Assumptions!$G$8:$G$12,MATCH(B4446,Assumptions!$A$8:$A$12,0)),INDEX(Assumptions!$H$8:$H$12,MATCH(B4446,Assumptions!$A$8:$A$12,0)))))</f>
        <v>0.4</v>
      </c>
      <c r="R4446" s="14">
        <f t="shared" ca="1" si="488"/>
        <v>121015007.76959999</v>
      </c>
      <c r="S4446" s="14">
        <f t="shared" ca="1" si="489"/>
        <v>181522511.65439999</v>
      </c>
      <c r="T4446" s="11" t="s">
        <v>25</v>
      </c>
      <c r="U4446" s="18" t="s">
        <v>26</v>
      </c>
    </row>
    <row r="4447" spans="1:21" ht="15" customHeight="1" x14ac:dyDescent="0.15">
      <c r="A4447" s="10" t="s">
        <v>4495</v>
      </c>
      <c r="B4447" s="11" t="s">
        <v>41</v>
      </c>
      <c r="C4447" s="11" t="s">
        <v>42</v>
      </c>
      <c r="D4447" s="12">
        <v>45824</v>
      </c>
      <c r="E4447" s="11">
        <v>161</v>
      </c>
      <c r="F4447" s="11" t="s">
        <v>33</v>
      </c>
      <c r="G4447" s="13">
        <v>578.4</v>
      </c>
      <c r="H4447" s="14">
        <f t="shared" si="483"/>
        <v>93122.4</v>
      </c>
      <c r="I4447" s="14">
        <f>IF(F4447="GHS",H4447,H4447*Assumptions!$B$4)</f>
        <v>93122.4</v>
      </c>
      <c r="J4447" s="15" t="str">
        <f>INDEX(Assumptions!$B$8:$B$12,MATCH(B4447,Assumptions!$A$8:$A$12,0))</f>
        <v>Weighted Average</v>
      </c>
      <c r="K4447" s="16">
        <f>G4447/(1-INDEX(Assumptions!$D$8:$D$12,MATCH(B4447,Assumptions!$A$8:$A$12,0)))</f>
        <v>889.84615384615381</v>
      </c>
      <c r="L4447" s="16">
        <f t="shared" si="484"/>
        <v>17.352</v>
      </c>
      <c r="M4447" s="16">
        <f t="shared" si="485"/>
        <v>44.492307692307691</v>
      </c>
      <c r="N4447" s="14">
        <f>E4447*(K4447-L4447-M4447)*IF(F4447="GHS",1,Assumptions!$B$4)</f>
        <v>133308.29723076924</v>
      </c>
      <c r="O4447" s="15">
        <f t="shared" ca="1" si="486"/>
        <v>462</v>
      </c>
      <c r="P4447" s="15" t="str">
        <f t="shared" ca="1" si="487"/>
        <v>365d+</v>
      </c>
      <c r="Q4447" s="17">
        <f ca="1">IF(P4447="0-90d",0,IF(P4447="91-180d",INDEX(Assumptions!$F$8:$F$12,MATCH(B4447,Assumptions!$A$8:$A$12,0)),IF(P4447="181-365d",INDEX(Assumptions!$G$8:$G$12,MATCH(B4447,Assumptions!$A$8:$A$12,0)),INDEX(Assumptions!$H$8:$H$12,MATCH(B4447,Assumptions!$A$8:$A$12,0)))))</f>
        <v>0.8</v>
      </c>
      <c r="R4447" s="14">
        <f t="shared" ca="1" si="488"/>
        <v>74497.919999999998</v>
      </c>
      <c r="S4447" s="14">
        <f t="shared" ca="1" si="489"/>
        <v>18624.479999999996</v>
      </c>
      <c r="T4447" s="11" t="s">
        <v>25</v>
      </c>
      <c r="U4447" s="18" t="s">
        <v>26</v>
      </c>
    </row>
    <row r="4448" spans="1:21" ht="15" customHeight="1" x14ac:dyDescent="0.15">
      <c r="A4448" s="10" t="s">
        <v>4496</v>
      </c>
      <c r="B4448" s="11" t="s">
        <v>31</v>
      </c>
      <c r="C4448" s="11" t="s">
        <v>32</v>
      </c>
      <c r="D4448" s="12">
        <v>45848</v>
      </c>
      <c r="E4448" s="11">
        <v>1709</v>
      </c>
      <c r="F4448" s="11" t="s">
        <v>33</v>
      </c>
      <c r="G4448" s="13">
        <v>1264.9000000000001</v>
      </c>
      <c r="H4448" s="14">
        <f t="shared" si="483"/>
        <v>2161714.1</v>
      </c>
      <c r="I4448" s="14">
        <f>IF(F4448="GHS",H4448,H4448*Assumptions!$B$4)</f>
        <v>2161714.1</v>
      </c>
      <c r="J4448" s="15" t="str">
        <f>INDEX(Assumptions!$B$8:$B$12,MATCH(B4448,Assumptions!$A$8:$A$12,0))</f>
        <v>Weighted Average</v>
      </c>
      <c r="K4448" s="16">
        <f>G4448/(1-INDEX(Assumptions!$D$8:$D$12,MATCH(B4448,Assumptions!$A$8:$A$12,0)))</f>
        <v>1756.8055555555557</v>
      </c>
      <c r="L4448" s="16">
        <f t="shared" si="484"/>
        <v>37.947000000000003</v>
      </c>
      <c r="M4448" s="16">
        <f t="shared" si="485"/>
        <v>87.840277777777786</v>
      </c>
      <c r="N4448" s="14">
        <f>E4448*(K4448-L4448-M4448)*IF(F4448="GHS",1,Assumptions!$B$4)</f>
        <v>2787410.2367222221</v>
      </c>
      <c r="O4448" s="15">
        <f t="shared" ca="1" si="486"/>
        <v>438</v>
      </c>
      <c r="P4448" s="15" t="str">
        <f t="shared" ca="1" si="487"/>
        <v>365d+</v>
      </c>
      <c r="Q4448" s="17">
        <f ca="1">IF(P4448="0-90d",0,IF(P4448="91-180d",INDEX(Assumptions!$F$8:$F$12,MATCH(B4448,Assumptions!$A$8:$A$12,0)),IF(P4448="181-365d",INDEX(Assumptions!$G$8:$G$12,MATCH(B4448,Assumptions!$A$8:$A$12,0)),INDEX(Assumptions!$H$8:$H$12,MATCH(B4448,Assumptions!$A$8:$A$12,0)))))</f>
        <v>0.6</v>
      </c>
      <c r="R4448" s="14">
        <f t="shared" ca="1" si="488"/>
        <v>1297028.46</v>
      </c>
      <c r="S4448" s="14">
        <f t="shared" ca="1" si="489"/>
        <v>864685.64000000013</v>
      </c>
      <c r="T4448" s="11" t="s">
        <v>25</v>
      </c>
      <c r="U4448" s="18" t="s">
        <v>36</v>
      </c>
    </row>
    <row r="4449" spans="1:21" ht="15" customHeight="1" x14ac:dyDescent="0.15">
      <c r="A4449" s="10" t="s">
        <v>4497</v>
      </c>
      <c r="B4449" s="11" t="s">
        <v>31</v>
      </c>
      <c r="C4449" s="11" t="s">
        <v>32</v>
      </c>
      <c r="D4449" s="12">
        <v>46104</v>
      </c>
      <c r="E4449" s="11">
        <v>2793</v>
      </c>
      <c r="F4449" s="11" t="s">
        <v>33</v>
      </c>
      <c r="G4449" s="13">
        <v>2893.11</v>
      </c>
      <c r="H4449" s="14">
        <f t="shared" si="483"/>
        <v>8080456.2300000004</v>
      </c>
      <c r="I4449" s="14">
        <f>IF(F4449="GHS",H4449,H4449*Assumptions!$B$4)</f>
        <v>8080456.2300000004</v>
      </c>
      <c r="J4449" s="15" t="str">
        <f>INDEX(Assumptions!$B$8:$B$12,MATCH(B4449,Assumptions!$A$8:$A$12,0))</f>
        <v>Weighted Average</v>
      </c>
      <c r="K4449" s="16">
        <f>G4449/(1-INDEX(Assumptions!$D$8:$D$12,MATCH(B4449,Assumptions!$A$8:$A$12,0)))</f>
        <v>4018.2083333333335</v>
      </c>
      <c r="L4449" s="16">
        <f t="shared" si="484"/>
        <v>86.793300000000002</v>
      </c>
      <c r="M4449" s="16">
        <f t="shared" si="485"/>
        <v>200.91041666666669</v>
      </c>
      <c r="N4449" s="14">
        <f>E4449*(K4449-L4449-M4449)*IF(F4449="GHS",1,Assumptions!$B$4)</f>
        <v>10419299.394350002</v>
      </c>
      <c r="O4449" s="15">
        <f t="shared" ca="1" si="486"/>
        <v>182</v>
      </c>
      <c r="P4449" s="15" t="str">
        <f t="shared" ca="1" si="487"/>
        <v>181-365d</v>
      </c>
      <c r="Q4449" s="17">
        <f ca="1">IF(P4449="0-90d",0,IF(P4449="91-180d",INDEX(Assumptions!$F$8:$F$12,MATCH(B4449,Assumptions!$A$8:$A$12,0)),IF(P4449="181-365d",INDEX(Assumptions!$G$8:$G$12,MATCH(B4449,Assumptions!$A$8:$A$12,0)),INDEX(Assumptions!$H$8:$H$12,MATCH(B4449,Assumptions!$A$8:$A$12,0)))))</f>
        <v>0.2</v>
      </c>
      <c r="R4449" s="14">
        <f t="shared" ca="1" si="488"/>
        <v>1616091.2460000003</v>
      </c>
      <c r="S4449" s="14">
        <f t="shared" si="489"/>
        <v>0</v>
      </c>
      <c r="T4449" s="11" t="s">
        <v>39</v>
      </c>
      <c r="U4449" s="18" t="s">
        <v>26</v>
      </c>
    </row>
    <row r="4450" spans="1:21" ht="15" customHeight="1" x14ac:dyDescent="0.15">
      <c r="A4450" s="10" t="s">
        <v>4498</v>
      </c>
      <c r="B4450" s="11" t="s">
        <v>41</v>
      </c>
      <c r="C4450" s="11" t="s">
        <v>49</v>
      </c>
      <c r="D4450" s="12">
        <v>45889</v>
      </c>
      <c r="E4450" s="11">
        <v>2039</v>
      </c>
      <c r="F4450" s="11" t="s">
        <v>33</v>
      </c>
      <c r="G4450" s="13">
        <v>304.52</v>
      </c>
      <c r="H4450" s="14">
        <f t="shared" si="483"/>
        <v>620916.27999999991</v>
      </c>
      <c r="I4450" s="14">
        <f>IF(F4450="GHS",H4450,H4450*Assumptions!$B$4)</f>
        <v>620916.27999999991</v>
      </c>
      <c r="J4450" s="15" t="str">
        <f>INDEX(Assumptions!$B$8:$B$12,MATCH(B4450,Assumptions!$A$8:$A$12,0))</f>
        <v>Weighted Average</v>
      </c>
      <c r="K4450" s="16">
        <f>G4450/(1-INDEX(Assumptions!$D$8:$D$12,MATCH(B4450,Assumptions!$A$8:$A$12,0)))</f>
        <v>468.49230769230763</v>
      </c>
      <c r="L4450" s="16">
        <f t="shared" si="484"/>
        <v>9.1355999999999984</v>
      </c>
      <c r="M4450" s="16">
        <f t="shared" si="485"/>
        <v>23.424615384615382</v>
      </c>
      <c r="N4450" s="14">
        <f>E4450*(K4450-L4450-M4450)*IF(F4450="GHS",1,Assumptions!$B$4)</f>
        <v>888865.53621538449</v>
      </c>
      <c r="O4450" s="15">
        <f t="shared" ca="1" si="486"/>
        <v>397</v>
      </c>
      <c r="P4450" s="15" t="str">
        <f t="shared" ca="1" si="487"/>
        <v>365d+</v>
      </c>
      <c r="Q4450" s="17">
        <f ca="1">IF(P4450="0-90d",0,IF(P4450="91-180d",INDEX(Assumptions!$F$8:$F$12,MATCH(B4450,Assumptions!$A$8:$A$12,0)),IF(P4450="181-365d",INDEX(Assumptions!$G$8:$G$12,MATCH(B4450,Assumptions!$A$8:$A$12,0)),INDEX(Assumptions!$H$8:$H$12,MATCH(B4450,Assumptions!$A$8:$A$12,0)))))</f>
        <v>0.8</v>
      </c>
      <c r="R4450" s="14">
        <f t="shared" ca="1" si="488"/>
        <v>496733.02399999998</v>
      </c>
      <c r="S4450" s="14">
        <f t="shared" ca="1" si="489"/>
        <v>124183.25599999994</v>
      </c>
      <c r="T4450" s="11" t="s">
        <v>25</v>
      </c>
      <c r="U4450" s="18" t="s">
        <v>26</v>
      </c>
    </row>
    <row r="4451" spans="1:21" ht="15" customHeight="1" x14ac:dyDescent="0.15">
      <c r="A4451" s="10" t="s">
        <v>4499</v>
      </c>
      <c r="B4451" s="11" t="s">
        <v>41</v>
      </c>
      <c r="C4451" s="11" t="s">
        <v>44</v>
      </c>
      <c r="D4451" s="12">
        <v>45834</v>
      </c>
      <c r="E4451" s="11">
        <v>1932</v>
      </c>
      <c r="F4451" s="11" t="s">
        <v>33</v>
      </c>
      <c r="G4451" s="13">
        <v>310.72000000000003</v>
      </c>
      <c r="H4451" s="14">
        <f t="shared" si="483"/>
        <v>600311.04000000004</v>
      </c>
      <c r="I4451" s="14">
        <f>IF(F4451="GHS",H4451,H4451*Assumptions!$B$4)</f>
        <v>600311.04000000004</v>
      </c>
      <c r="J4451" s="15" t="str">
        <f>INDEX(Assumptions!$B$8:$B$12,MATCH(B4451,Assumptions!$A$8:$A$12,0))</f>
        <v>Weighted Average</v>
      </c>
      <c r="K4451" s="16">
        <f>G4451/(1-INDEX(Assumptions!$D$8:$D$12,MATCH(B4451,Assumptions!$A$8:$A$12,0)))</f>
        <v>478.03076923076924</v>
      </c>
      <c r="L4451" s="16">
        <f t="shared" si="484"/>
        <v>9.3216000000000001</v>
      </c>
      <c r="M4451" s="16">
        <f t="shared" si="485"/>
        <v>23.901538461538465</v>
      </c>
      <c r="N4451" s="14">
        <f>E4451*(K4451-L4451-M4451)*IF(F4451="GHS",1,Assumptions!$B$4)</f>
        <v>859368.34264615388</v>
      </c>
      <c r="O4451" s="15">
        <f t="shared" ca="1" si="486"/>
        <v>452</v>
      </c>
      <c r="P4451" s="15" t="str">
        <f t="shared" ca="1" si="487"/>
        <v>365d+</v>
      </c>
      <c r="Q4451" s="17">
        <f ca="1">IF(P4451="0-90d",0,IF(P4451="91-180d",INDEX(Assumptions!$F$8:$F$12,MATCH(B4451,Assumptions!$A$8:$A$12,0)),IF(P4451="181-365d",INDEX(Assumptions!$G$8:$G$12,MATCH(B4451,Assumptions!$A$8:$A$12,0)),INDEX(Assumptions!$H$8:$H$12,MATCH(B4451,Assumptions!$A$8:$A$12,0)))))</f>
        <v>0.8</v>
      </c>
      <c r="R4451" s="14">
        <f t="shared" ca="1" si="488"/>
        <v>480248.83200000005</v>
      </c>
      <c r="S4451" s="14">
        <f t="shared" ca="1" si="489"/>
        <v>120062.20799999998</v>
      </c>
      <c r="T4451" s="11" t="s">
        <v>25</v>
      </c>
      <c r="U4451" s="18" t="s">
        <v>26</v>
      </c>
    </row>
    <row r="4452" spans="1:21" ht="15" customHeight="1" x14ac:dyDescent="0.15">
      <c r="A4452" s="10" t="s">
        <v>4500</v>
      </c>
      <c r="B4452" s="11" t="s">
        <v>41</v>
      </c>
      <c r="C4452" s="11" t="s">
        <v>44</v>
      </c>
      <c r="D4452" s="12">
        <v>45801</v>
      </c>
      <c r="E4452" s="11">
        <v>2607</v>
      </c>
      <c r="F4452" s="11" t="s">
        <v>33</v>
      </c>
      <c r="G4452" s="13">
        <v>178.79</v>
      </c>
      <c r="H4452" s="14">
        <f t="shared" si="483"/>
        <v>466105.52999999997</v>
      </c>
      <c r="I4452" s="14">
        <f>IF(F4452="GHS",H4452,H4452*Assumptions!$B$4)</f>
        <v>466105.52999999997</v>
      </c>
      <c r="J4452" s="15" t="str">
        <f>INDEX(Assumptions!$B$8:$B$12,MATCH(B4452,Assumptions!$A$8:$A$12,0))</f>
        <v>Weighted Average</v>
      </c>
      <c r="K4452" s="16">
        <f>G4452/(1-INDEX(Assumptions!$D$8:$D$12,MATCH(B4452,Assumptions!$A$8:$A$12,0)))</f>
        <v>275.06153846153842</v>
      </c>
      <c r="L4452" s="16">
        <f t="shared" si="484"/>
        <v>5.3636999999999997</v>
      </c>
      <c r="M4452" s="16">
        <f t="shared" si="485"/>
        <v>13.753076923076922</v>
      </c>
      <c r="N4452" s="14">
        <f>E4452*(K4452-L4452-M4452)*IF(F4452="GHS",1,Assumptions!$B$4)</f>
        <v>667247.99333076912</v>
      </c>
      <c r="O4452" s="15">
        <f t="shared" ca="1" si="486"/>
        <v>485</v>
      </c>
      <c r="P4452" s="15" t="str">
        <f t="shared" ca="1" si="487"/>
        <v>365d+</v>
      </c>
      <c r="Q4452" s="17">
        <f ca="1">IF(P4452="0-90d",0,IF(P4452="91-180d",INDEX(Assumptions!$F$8:$F$12,MATCH(B4452,Assumptions!$A$8:$A$12,0)),IF(P4452="181-365d",INDEX(Assumptions!$G$8:$G$12,MATCH(B4452,Assumptions!$A$8:$A$12,0)),INDEX(Assumptions!$H$8:$H$12,MATCH(B4452,Assumptions!$A$8:$A$12,0)))))</f>
        <v>0.8</v>
      </c>
      <c r="R4452" s="14">
        <f t="shared" ca="1" si="488"/>
        <v>372884.424</v>
      </c>
      <c r="S4452" s="14">
        <f t="shared" si="489"/>
        <v>0</v>
      </c>
      <c r="T4452" s="11" t="s">
        <v>39</v>
      </c>
      <c r="U4452" s="18" t="s">
        <v>36</v>
      </c>
    </row>
    <row r="4453" spans="1:21" ht="15" customHeight="1" x14ac:dyDescent="0.15">
      <c r="A4453" s="10" t="s">
        <v>4501</v>
      </c>
      <c r="B4453" s="11" t="s">
        <v>41</v>
      </c>
      <c r="C4453" s="11" t="s">
        <v>49</v>
      </c>
      <c r="D4453" s="12">
        <v>46043</v>
      </c>
      <c r="E4453" s="11">
        <v>4415</v>
      </c>
      <c r="F4453" s="11" t="s">
        <v>33</v>
      </c>
      <c r="G4453" s="13">
        <v>218.8</v>
      </c>
      <c r="H4453" s="14">
        <f t="shared" si="483"/>
        <v>966002</v>
      </c>
      <c r="I4453" s="14">
        <f>IF(F4453="GHS",H4453,H4453*Assumptions!$B$4)</f>
        <v>966002</v>
      </c>
      <c r="J4453" s="15" t="str">
        <f>INDEX(Assumptions!$B$8:$B$12,MATCH(B4453,Assumptions!$A$8:$A$12,0))</f>
        <v>Weighted Average</v>
      </c>
      <c r="K4453" s="16">
        <f>G4453/(1-INDEX(Assumptions!$D$8:$D$12,MATCH(B4453,Assumptions!$A$8:$A$12,0)))</f>
        <v>336.61538461538464</v>
      </c>
      <c r="L4453" s="16">
        <f t="shared" si="484"/>
        <v>6.5640000000000001</v>
      </c>
      <c r="M4453" s="16">
        <f t="shared" si="485"/>
        <v>16.830769230769231</v>
      </c>
      <c r="N4453" s="14">
        <f>E4453*(K4453-L4453-M4453)*IF(F4453="GHS",1,Assumptions!$B$4)</f>
        <v>1382869.0169230769</v>
      </c>
      <c r="O4453" s="15">
        <f t="shared" ca="1" si="486"/>
        <v>243</v>
      </c>
      <c r="P4453" s="15" t="str">
        <f t="shared" ca="1" si="487"/>
        <v>181-365d</v>
      </c>
      <c r="Q4453" s="17">
        <f ca="1">IF(P4453="0-90d",0,IF(P4453="91-180d",INDEX(Assumptions!$F$8:$F$12,MATCH(B4453,Assumptions!$A$8:$A$12,0)),IF(P4453="181-365d",INDEX(Assumptions!$G$8:$G$12,MATCH(B4453,Assumptions!$A$8:$A$12,0)),INDEX(Assumptions!$H$8:$H$12,MATCH(B4453,Assumptions!$A$8:$A$12,0)))))</f>
        <v>0.35</v>
      </c>
      <c r="R4453" s="14">
        <f t="shared" ca="1" si="488"/>
        <v>338100.69999999995</v>
      </c>
      <c r="S4453" s="14">
        <f t="shared" ca="1" si="489"/>
        <v>627901.30000000005</v>
      </c>
      <c r="T4453" s="11" t="s">
        <v>25</v>
      </c>
      <c r="U4453" s="18" t="s">
        <v>26</v>
      </c>
    </row>
    <row r="4454" spans="1:21" ht="15" customHeight="1" x14ac:dyDescent="0.15">
      <c r="A4454" s="10" t="s">
        <v>4502</v>
      </c>
      <c r="B4454" s="11" t="s">
        <v>41</v>
      </c>
      <c r="C4454" s="11" t="s">
        <v>44</v>
      </c>
      <c r="D4454" s="12">
        <v>45747</v>
      </c>
      <c r="E4454" s="11">
        <v>3218</v>
      </c>
      <c r="F4454" s="11" t="s">
        <v>33</v>
      </c>
      <c r="G4454" s="13">
        <v>507.95</v>
      </c>
      <c r="H4454" s="14">
        <f t="shared" si="483"/>
        <v>1634583.0999999999</v>
      </c>
      <c r="I4454" s="14">
        <f>IF(F4454="GHS",H4454,H4454*Assumptions!$B$4)</f>
        <v>1634583.0999999999</v>
      </c>
      <c r="J4454" s="15" t="str">
        <f>INDEX(Assumptions!$B$8:$B$12,MATCH(B4454,Assumptions!$A$8:$A$12,0))</f>
        <v>Weighted Average</v>
      </c>
      <c r="K4454" s="16">
        <f>G4454/(1-INDEX(Assumptions!$D$8:$D$12,MATCH(B4454,Assumptions!$A$8:$A$12,0)))</f>
        <v>781.46153846153845</v>
      </c>
      <c r="L4454" s="16">
        <f t="shared" si="484"/>
        <v>15.238499999999998</v>
      </c>
      <c r="M4454" s="16">
        <f t="shared" si="485"/>
        <v>39.073076923076925</v>
      </c>
      <c r="N4454" s="14">
        <f>E4454*(K4454-L4454-M4454)*IF(F4454="GHS",1,Assumptions!$B$4)</f>
        <v>2339968.576230769</v>
      </c>
      <c r="O4454" s="15">
        <f t="shared" ca="1" si="486"/>
        <v>539</v>
      </c>
      <c r="P4454" s="15" t="str">
        <f t="shared" ca="1" si="487"/>
        <v>365d+</v>
      </c>
      <c r="Q4454" s="17">
        <f ca="1">IF(P4454="0-90d",0,IF(P4454="91-180d",INDEX(Assumptions!$F$8:$F$12,MATCH(B4454,Assumptions!$A$8:$A$12,0)),IF(P4454="181-365d",INDEX(Assumptions!$G$8:$G$12,MATCH(B4454,Assumptions!$A$8:$A$12,0)),INDEX(Assumptions!$H$8:$H$12,MATCH(B4454,Assumptions!$A$8:$A$12,0)))))</f>
        <v>0.8</v>
      </c>
      <c r="R4454" s="14">
        <f t="shared" ca="1" si="488"/>
        <v>1307666.48</v>
      </c>
      <c r="S4454" s="14">
        <f t="shared" si="489"/>
        <v>0</v>
      </c>
      <c r="T4454" s="11" t="s">
        <v>39</v>
      </c>
      <c r="U4454" s="18" t="s">
        <v>36</v>
      </c>
    </row>
    <row r="4455" spans="1:21" ht="15" customHeight="1" x14ac:dyDescent="0.15">
      <c r="A4455" s="10" t="s">
        <v>4503</v>
      </c>
      <c r="B4455" s="11" t="s">
        <v>41</v>
      </c>
      <c r="C4455" s="11" t="s">
        <v>49</v>
      </c>
      <c r="D4455" s="12">
        <v>45876</v>
      </c>
      <c r="E4455" s="11">
        <v>3510</v>
      </c>
      <c r="F4455" s="11" t="s">
        <v>33</v>
      </c>
      <c r="G4455" s="13">
        <v>552.24</v>
      </c>
      <c r="H4455" s="14">
        <f t="shared" si="483"/>
        <v>1938362.4000000001</v>
      </c>
      <c r="I4455" s="14">
        <f>IF(F4455="GHS",H4455,H4455*Assumptions!$B$4)</f>
        <v>1938362.4000000001</v>
      </c>
      <c r="J4455" s="15" t="str">
        <f>INDEX(Assumptions!$B$8:$B$12,MATCH(B4455,Assumptions!$A$8:$A$12,0))</f>
        <v>Weighted Average</v>
      </c>
      <c r="K4455" s="16">
        <f>G4455/(1-INDEX(Assumptions!$D$8:$D$12,MATCH(B4455,Assumptions!$A$8:$A$12,0)))</f>
        <v>849.6</v>
      </c>
      <c r="L4455" s="16">
        <f t="shared" si="484"/>
        <v>16.5672</v>
      </c>
      <c r="M4455" s="16">
        <f t="shared" si="485"/>
        <v>42.480000000000004</v>
      </c>
      <c r="N4455" s="14">
        <f>E4455*(K4455-L4455-M4455)*IF(F4455="GHS",1,Assumptions!$B$4)</f>
        <v>2774840.3280000002</v>
      </c>
      <c r="O4455" s="15">
        <f t="shared" ca="1" si="486"/>
        <v>410</v>
      </c>
      <c r="P4455" s="15" t="str">
        <f t="shared" ca="1" si="487"/>
        <v>365d+</v>
      </c>
      <c r="Q4455" s="17">
        <f ca="1">IF(P4455="0-90d",0,IF(P4455="91-180d",INDEX(Assumptions!$F$8:$F$12,MATCH(B4455,Assumptions!$A$8:$A$12,0)),IF(P4455="181-365d",INDEX(Assumptions!$G$8:$G$12,MATCH(B4455,Assumptions!$A$8:$A$12,0)),INDEX(Assumptions!$H$8:$H$12,MATCH(B4455,Assumptions!$A$8:$A$12,0)))))</f>
        <v>0.8</v>
      </c>
      <c r="R4455" s="14">
        <f t="shared" ca="1" si="488"/>
        <v>1550689.9200000002</v>
      </c>
      <c r="S4455" s="14">
        <f t="shared" ca="1" si="489"/>
        <v>387672.48</v>
      </c>
      <c r="T4455" s="11" t="s">
        <v>25</v>
      </c>
      <c r="U4455" s="18" t="s">
        <v>26</v>
      </c>
    </row>
    <row r="4456" spans="1:21" ht="15" customHeight="1" x14ac:dyDescent="0.15">
      <c r="A4456" s="10" t="s">
        <v>4504</v>
      </c>
      <c r="B4456" s="11" t="s">
        <v>31</v>
      </c>
      <c r="C4456" s="11" t="s">
        <v>63</v>
      </c>
      <c r="D4456" s="12">
        <v>45881</v>
      </c>
      <c r="E4456" s="11">
        <v>1193</v>
      </c>
      <c r="F4456" s="11" t="s">
        <v>33</v>
      </c>
      <c r="G4456" s="13">
        <v>2809.48</v>
      </c>
      <c r="H4456" s="14">
        <f t="shared" si="483"/>
        <v>3351709.64</v>
      </c>
      <c r="I4456" s="14">
        <f>IF(F4456="GHS",H4456,H4456*Assumptions!$B$4)</f>
        <v>3351709.64</v>
      </c>
      <c r="J4456" s="15" t="str">
        <f>INDEX(Assumptions!$B$8:$B$12,MATCH(B4456,Assumptions!$A$8:$A$12,0))</f>
        <v>Weighted Average</v>
      </c>
      <c r="K4456" s="16">
        <f>G4456/(1-INDEX(Assumptions!$D$8:$D$12,MATCH(B4456,Assumptions!$A$8:$A$12,0)))</f>
        <v>3902.0555555555557</v>
      </c>
      <c r="L4456" s="16">
        <f t="shared" si="484"/>
        <v>84.284399999999991</v>
      </c>
      <c r="M4456" s="16">
        <f t="shared" si="485"/>
        <v>195.10277777777779</v>
      </c>
      <c r="N4456" s="14">
        <f>E4456*(K4456-L4456-M4456)*IF(F4456="GHS",1,Assumptions!$B$4)</f>
        <v>4321843.3746888889</v>
      </c>
      <c r="O4456" s="15">
        <f t="shared" ca="1" si="486"/>
        <v>405</v>
      </c>
      <c r="P4456" s="15" t="str">
        <f t="shared" ca="1" si="487"/>
        <v>365d+</v>
      </c>
      <c r="Q4456" s="17">
        <f ca="1">IF(P4456="0-90d",0,IF(P4456="91-180d",INDEX(Assumptions!$F$8:$F$12,MATCH(B4456,Assumptions!$A$8:$A$12,0)),IF(P4456="181-365d",INDEX(Assumptions!$G$8:$G$12,MATCH(B4456,Assumptions!$A$8:$A$12,0)),INDEX(Assumptions!$H$8:$H$12,MATCH(B4456,Assumptions!$A$8:$A$12,0)))))</f>
        <v>0.6</v>
      </c>
      <c r="R4456" s="14">
        <f t="shared" ca="1" si="488"/>
        <v>2011025.784</v>
      </c>
      <c r="S4456" s="14">
        <f t="shared" ca="1" si="489"/>
        <v>1340683.8560000001</v>
      </c>
      <c r="T4456" s="11" t="s">
        <v>25</v>
      </c>
      <c r="U4456" s="18" t="s">
        <v>26</v>
      </c>
    </row>
    <row r="4457" spans="1:21" ht="15" customHeight="1" x14ac:dyDescent="0.15">
      <c r="A4457" s="10" t="s">
        <v>4505</v>
      </c>
      <c r="B4457" s="11" t="s">
        <v>41</v>
      </c>
      <c r="C4457" s="11" t="s">
        <v>42</v>
      </c>
      <c r="D4457" s="12">
        <v>45833</v>
      </c>
      <c r="E4457" s="11">
        <v>3221</v>
      </c>
      <c r="F4457" s="11" t="s">
        <v>33</v>
      </c>
      <c r="G4457" s="13">
        <v>583.92999999999995</v>
      </c>
      <c r="H4457" s="14">
        <f t="shared" si="483"/>
        <v>1880838.5299999998</v>
      </c>
      <c r="I4457" s="14">
        <f>IF(F4457="GHS",H4457,H4457*Assumptions!$B$4)</f>
        <v>1880838.5299999998</v>
      </c>
      <c r="J4457" s="15" t="str">
        <f>INDEX(Assumptions!$B$8:$B$12,MATCH(B4457,Assumptions!$A$8:$A$12,0))</f>
        <v>Weighted Average</v>
      </c>
      <c r="K4457" s="16">
        <f>G4457/(1-INDEX(Assumptions!$D$8:$D$12,MATCH(B4457,Assumptions!$A$8:$A$12,0)))</f>
        <v>898.35384615384601</v>
      </c>
      <c r="L4457" s="16">
        <f t="shared" si="484"/>
        <v>17.517899999999997</v>
      </c>
      <c r="M4457" s="16">
        <f t="shared" si="485"/>
        <v>44.917692307692306</v>
      </c>
      <c r="N4457" s="14">
        <f>E4457*(K4457-L4457-M4457)*IF(F4457="GHS",1,Assumptions!$B$4)</f>
        <v>2692492.695638461</v>
      </c>
      <c r="O4457" s="15">
        <f t="shared" ca="1" si="486"/>
        <v>453</v>
      </c>
      <c r="P4457" s="15" t="str">
        <f t="shared" ca="1" si="487"/>
        <v>365d+</v>
      </c>
      <c r="Q4457" s="17">
        <f ca="1">IF(P4457="0-90d",0,IF(P4457="91-180d",INDEX(Assumptions!$F$8:$F$12,MATCH(B4457,Assumptions!$A$8:$A$12,0)),IF(P4457="181-365d",INDEX(Assumptions!$G$8:$G$12,MATCH(B4457,Assumptions!$A$8:$A$12,0)),INDEX(Assumptions!$H$8:$H$12,MATCH(B4457,Assumptions!$A$8:$A$12,0)))))</f>
        <v>0.8</v>
      </c>
      <c r="R4457" s="14">
        <f t="shared" ca="1" si="488"/>
        <v>1504670.824</v>
      </c>
      <c r="S4457" s="14">
        <f t="shared" ca="1" si="489"/>
        <v>376167.70599999977</v>
      </c>
      <c r="T4457" s="11" t="s">
        <v>25</v>
      </c>
      <c r="U4457" s="18" t="s">
        <v>26</v>
      </c>
    </row>
    <row r="4458" spans="1:21" ht="15" customHeight="1" x14ac:dyDescent="0.15">
      <c r="A4458" s="10" t="s">
        <v>4506</v>
      </c>
      <c r="B4458" s="11" t="s">
        <v>41</v>
      </c>
      <c r="C4458" s="11" t="s">
        <v>49</v>
      </c>
      <c r="D4458" s="12">
        <v>45903</v>
      </c>
      <c r="E4458" s="11">
        <v>3674</v>
      </c>
      <c r="F4458" s="11" t="s">
        <v>33</v>
      </c>
      <c r="G4458" s="13">
        <v>430.83</v>
      </c>
      <c r="H4458" s="14">
        <f t="shared" si="483"/>
        <v>1582869.42</v>
      </c>
      <c r="I4458" s="14">
        <f>IF(F4458="GHS",H4458,H4458*Assumptions!$B$4)</f>
        <v>1582869.42</v>
      </c>
      <c r="J4458" s="15" t="str">
        <f>INDEX(Assumptions!$B$8:$B$12,MATCH(B4458,Assumptions!$A$8:$A$12,0))</f>
        <v>Weighted Average</v>
      </c>
      <c r="K4458" s="16">
        <f>G4458/(1-INDEX(Assumptions!$D$8:$D$12,MATCH(B4458,Assumptions!$A$8:$A$12,0)))</f>
        <v>662.81538461538457</v>
      </c>
      <c r="L4458" s="16">
        <f t="shared" si="484"/>
        <v>12.924899999999999</v>
      </c>
      <c r="M4458" s="16">
        <f t="shared" si="485"/>
        <v>33.14076923076923</v>
      </c>
      <c r="N4458" s="14">
        <f>E4458*(K4458-L4458-M4458)*IF(F4458="GHS",1,Assumptions!$B$4)</f>
        <v>2265938.4543230766</v>
      </c>
      <c r="O4458" s="15">
        <f t="shared" ca="1" si="486"/>
        <v>383</v>
      </c>
      <c r="P4458" s="15" t="str">
        <f t="shared" ca="1" si="487"/>
        <v>365d+</v>
      </c>
      <c r="Q4458" s="17">
        <f ca="1">IF(P4458="0-90d",0,IF(P4458="91-180d",INDEX(Assumptions!$F$8:$F$12,MATCH(B4458,Assumptions!$A$8:$A$12,0)),IF(P4458="181-365d",INDEX(Assumptions!$G$8:$G$12,MATCH(B4458,Assumptions!$A$8:$A$12,0)),INDEX(Assumptions!$H$8:$H$12,MATCH(B4458,Assumptions!$A$8:$A$12,0)))))</f>
        <v>0.8</v>
      </c>
      <c r="R4458" s="14">
        <f t="shared" ca="1" si="488"/>
        <v>1266295.5360000001</v>
      </c>
      <c r="S4458" s="14">
        <f t="shared" ca="1" si="489"/>
        <v>316573.88399999985</v>
      </c>
      <c r="T4458" s="11" t="s">
        <v>25</v>
      </c>
      <c r="U4458" s="18" t="s">
        <v>26</v>
      </c>
    </row>
    <row r="4459" spans="1:21" ht="15" customHeight="1" x14ac:dyDescent="0.15">
      <c r="A4459" s="10" t="s">
        <v>4507</v>
      </c>
      <c r="B4459" s="11" t="s">
        <v>41</v>
      </c>
      <c r="C4459" s="11" t="s">
        <v>44</v>
      </c>
      <c r="D4459" s="12">
        <v>46027</v>
      </c>
      <c r="E4459" s="11">
        <v>2479</v>
      </c>
      <c r="F4459" s="11" t="s">
        <v>33</v>
      </c>
      <c r="G4459" s="13">
        <v>204.01</v>
      </c>
      <c r="H4459" s="14">
        <f t="shared" si="483"/>
        <v>505740.79</v>
      </c>
      <c r="I4459" s="14">
        <f>IF(F4459="GHS",H4459,H4459*Assumptions!$B$4)</f>
        <v>505740.79</v>
      </c>
      <c r="J4459" s="15" t="str">
        <f>INDEX(Assumptions!$B$8:$B$12,MATCH(B4459,Assumptions!$A$8:$A$12,0))</f>
        <v>Weighted Average</v>
      </c>
      <c r="K4459" s="16">
        <f>G4459/(1-INDEX(Assumptions!$D$8:$D$12,MATCH(B4459,Assumptions!$A$8:$A$12,0)))</f>
        <v>313.86153846153843</v>
      </c>
      <c r="L4459" s="16">
        <f t="shared" si="484"/>
        <v>6.1202999999999994</v>
      </c>
      <c r="M4459" s="16">
        <f t="shared" si="485"/>
        <v>15.693076923076923</v>
      </c>
      <c r="N4459" s="14">
        <f>E4459*(K4459-L4459-M4459)*IF(F4459="GHS",1,Assumptions!$B$4)</f>
        <v>723987.39245384606</v>
      </c>
      <c r="O4459" s="15">
        <f t="shared" ca="1" si="486"/>
        <v>259</v>
      </c>
      <c r="P4459" s="15" t="str">
        <f t="shared" ca="1" si="487"/>
        <v>181-365d</v>
      </c>
      <c r="Q4459" s="17">
        <f ca="1">IF(P4459="0-90d",0,IF(P4459="91-180d",INDEX(Assumptions!$F$8:$F$12,MATCH(B4459,Assumptions!$A$8:$A$12,0)),IF(P4459="181-365d",INDEX(Assumptions!$G$8:$G$12,MATCH(B4459,Assumptions!$A$8:$A$12,0)),INDEX(Assumptions!$H$8:$H$12,MATCH(B4459,Assumptions!$A$8:$A$12,0)))))</f>
        <v>0.35</v>
      </c>
      <c r="R4459" s="14">
        <f t="shared" ca="1" si="488"/>
        <v>177009.27649999998</v>
      </c>
      <c r="S4459" s="14">
        <f t="shared" ca="1" si="489"/>
        <v>328731.5135</v>
      </c>
      <c r="T4459" s="11" t="s">
        <v>25</v>
      </c>
      <c r="U4459" s="18" t="s">
        <v>26</v>
      </c>
    </row>
    <row r="4460" spans="1:21" ht="15" customHeight="1" x14ac:dyDescent="0.15">
      <c r="A4460" s="10" t="s">
        <v>4508</v>
      </c>
      <c r="B4460" s="11" t="s">
        <v>41</v>
      </c>
      <c r="C4460" s="11" t="s">
        <v>115</v>
      </c>
      <c r="D4460" s="12">
        <v>46128</v>
      </c>
      <c r="E4460" s="11">
        <v>3838</v>
      </c>
      <c r="F4460" s="11" t="s">
        <v>33</v>
      </c>
      <c r="G4460" s="13">
        <v>288.79000000000002</v>
      </c>
      <c r="H4460" s="14">
        <f t="shared" si="483"/>
        <v>1108376.02</v>
      </c>
      <c r="I4460" s="14">
        <f>IF(F4460="GHS",H4460,H4460*Assumptions!$B$4)</f>
        <v>1108376.02</v>
      </c>
      <c r="J4460" s="15" t="str">
        <f>INDEX(Assumptions!$B$8:$B$12,MATCH(B4460,Assumptions!$A$8:$A$12,0))</f>
        <v>Weighted Average</v>
      </c>
      <c r="K4460" s="16">
        <f>G4460/(1-INDEX(Assumptions!$D$8:$D$12,MATCH(B4460,Assumptions!$A$8:$A$12,0)))</f>
        <v>444.2923076923077</v>
      </c>
      <c r="L4460" s="16">
        <f t="shared" si="484"/>
        <v>8.6637000000000004</v>
      </c>
      <c r="M4460" s="16">
        <f t="shared" si="485"/>
        <v>22.214615384615385</v>
      </c>
      <c r="N4460" s="14">
        <f>E4460*(K4460-L4460-M4460)*IF(F4460="GHS",1,Assumptions!$B$4)</f>
        <v>1586682.9024769231</v>
      </c>
      <c r="O4460" s="15">
        <f t="shared" ca="1" si="486"/>
        <v>158</v>
      </c>
      <c r="P4460" s="15" t="str">
        <f t="shared" ca="1" si="487"/>
        <v>91-180d</v>
      </c>
      <c r="Q4460" s="17">
        <f ca="1">IF(P4460="0-90d",0,IF(P4460="91-180d",INDEX(Assumptions!$F$8:$F$12,MATCH(B4460,Assumptions!$A$8:$A$12,0)),IF(P4460="181-365d",INDEX(Assumptions!$G$8:$G$12,MATCH(B4460,Assumptions!$A$8:$A$12,0)),INDEX(Assumptions!$H$8:$H$12,MATCH(B4460,Assumptions!$A$8:$A$12,0)))))</f>
        <v>0.1</v>
      </c>
      <c r="R4460" s="14">
        <f t="shared" ca="1" si="488"/>
        <v>110837.60200000001</v>
      </c>
      <c r="S4460" s="14">
        <f t="shared" ca="1" si="489"/>
        <v>997538.41800000006</v>
      </c>
      <c r="T4460" s="11" t="s">
        <v>25</v>
      </c>
      <c r="U4460" s="18" t="s">
        <v>26</v>
      </c>
    </row>
    <row r="4461" spans="1:21" ht="15" customHeight="1" x14ac:dyDescent="0.15">
      <c r="A4461" s="10" t="s">
        <v>4509</v>
      </c>
      <c r="B4461" s="11" t="s">
        <v>31</v>
      </c>
      <c r="C4461" s="11" t="s">
        <v>76</v>
      </c>
      <c r="D4461" s="12">
        <v>45911</v>
      </c>
      <c r="E4461" s="11">
        <v>3009</v>
      </c>
      <c r="F4461" s="11" t="s">
        <v>33</v>
      </c>
      <c r="G4461" s="13">
        <v>1225.79</v>
      </c>
      <c r="H4461" s="14">
        <f t="shared" si="483"/>
        <v>3688402.11</v>
      </c>
      <c r="I4461" s="14">
        <f>IF(F4461="GHS",H4461,H4461*Assumptions!$B$4)</f>
        <v>3688402.11</v>
      </c>
      <c r="J4461" s="15" t="str">
        <f>INDEX(Assumptions!$B$8:$B$12,MATCH(B4461,Assumptions!$A$8:$A$12,0))</f>
        <v>Weighted Average</v>
      </c>
      <c r="K4461" s="16">
        <f>G4461/(1-INDEX(Assumptions!$D$8:$D$12,MATCH(B4461,Assumptions!$A$8:$A$12,0)))</f>
        <v>1702.4861111111111</v>
      </c>
      <c r="L4461" s="16">
        <f t="shared" si="484"/>
        <v>36.773699999999998</v>
      </c>
      <c r="M4461" s="16">
        <f t="shared" si="485"/>
        <v>85.124305555555566</v>
      </c>
      <c r="N4461" s="14">
        <f>E4461*(K4461-L4461-M4461)*IF(F4461="GHS",1,Assumptions!$B$4)</f>
        <v>4755989.609616667</v>
      </c>
      <c r="O4461" s="15">
        <f t="shared" ca="1" si="486"/>
        <v>375</v>
      </c>
      <c r="P4461" s="15" t="str">
        <f t="shared" ca="1" si="487"/>
        <v>365d+</v>
      </c>
      <c r="Q4461" s="17">
        <f ca="1">IF(P4461="0-90d",0,IF(P4461="91-180d",INDEX(Assumptions!$F$8:$F$12,MATCH(B4461,Assumptions!$A$8:$A$12,0)),IF(P4461="181-365d",INDEX(Assumptions!$G$8:$G$12,MATCH(B4461,Assumptions!$A$8:$A$12,0)),INDEX(Assumptions!$H$8:$H$12,MATCH(B4461,Assumptions!$A$8:$A$12,0)))))</f>
        <v>0.6</v>
      </c>
      <c r="R4461" s="14">
        <f t="shared" ca="1" si="488"/>
        <v>2213041.2659999998</v>
      </c>
      <c r="S4461" s="14">
        <f t="shared" ca="1" si="489"/>
        <v>1475360.844</v>
      </c>
      <c r="T4461" s="11" t="s">
        <v>25</v>
      </c>
      <c r="U4461" s="18" t="s">
        <v>26</v>
      </c>
    </row>
    <row r="4462" spans="1:21" ht="15" customHeight="1" x14ac:dyDescent="0.15">
      <c r="A4462" s="10" t="s">
        <v>4510</v>
      </c>
      <c r="B4462" s="11" t="s">
        <v>28</v>
      </c>
      <c r="C4462" s="11" t="s">
        <v>38</v>
      </c>
      <c r="D4462" s="12">
        <v>45948</v>
      </c>
      <c r="E4462" s="11">
        <v>531</v>
      </c>
      <c r="F4462" s="11" t="s">
        <v>24</v>
      </c>
      <c r="G4462" s="13">
        <v>3593.42</v>
      </c>
      <c r="H4462" s="14">
        <f t="shared" si="483"/>
        <v>1908106.02</v>
      </c>
      <c r="I4462" s="14">
        <f>IF(F4462="GHS",H4462,H4462*Assumptions!$B$4)</f>
        <v>20607545.016000003</v>
      </c>
      <c r="J4462" s="15" t="str">
        <f>INDEX(Assumptions!$B$8:$B$12,MATCH(B4462,Assumptions!$A$8:$A$12,0))</f>
        <v>Fair Value Less Costs to Sell</v>
      </c>
      <c r="K4462" s="16">
        <f>G4462/(1-INDEX(Assumptions!$D$8:$D$12,MATCH(B4462,Assumptions!$A$8:$A$12,0)))</f>
        <v>4083.4318181818185</v>
      </c>
      <c r="L4462" s="16">
        <f t="shared" si="484"/>
        <v>107.8026</v>
      </c>
      <c r="M4462" s="16">
        <f t="shared" si="485"/>
        <v>204.17159090909092</v>
      </c>
      <c r="N4462" s="14">
        <f>E4462*(K4462-L4462-M4462)*IF(F4462="GHS",1,Assumptions!$B$4)</f>
        <v>21628555.200883638</v>
      </c>
      <c r="O4462" s="15">
        <f t="shared" ca="1" si="486"/>
        <v>338</v>
      </c>
      <c r="P4462" s="15" t="str">
        <f t="shared" ca="1" si="487"/>
        <v>181-365d</v>
      </c>
      <c r="Q4462" s="17">
        <f ca="1">IF(P4462="0-90d",0,IF(P4462="91-180d",INDEX(Assumptions!$F$8:$F$12,MATCH(B4462,Assumptions!$A$8:$A$12,0)),IF(P4462="181-365d",INDEX(Assumptions!$G$8:$G$12,MATCH(B4462,Assumptions!$A$8:$A$12,0)),INDEX(Assumptions!$H$8:$H$12,MATCH(B4462,Assumptions!$A$8:$A$12,0)))))</f>
        <v>0.1</v>
      </c>
      <c r="R4462" s="14">
        <f t="shared" ca="1" si="488"/>
        <v>2060754.5016000003</v>
      </c>
      <c r="S4462" s="14">
        <f t="shared" ca="1" si="489"/>
        <v>18546790.514400002</v>
      </c>
      <c r="T4462" s="11" t="s">
        <v>25</v>
      </c>
      <c r="U4462" s="18" t="s">
        <v>26</v>
      </c>
    </row>
    <row r="4463" spans="1:21" ht="15" customHeight="1" x14ac:dyDescent="0.15">
      <c r="A4463" s="10" t="s">
        <v>4511</v>
      </c>
      <c r="B4463" s="11" t="s">
        <v>46</v>
      </c>
      <c r="C4463" s="11" t="s">
        <v>47</v>
      </c>
      <c r="D4463" s="12">
        <v>45949</v>
      </c>
      <c r="E4463" s="11">
        <v>4914</v>
      </c>
      <c r="F4463" s="11" t="s">
        <v>33</v>
      </c>
      <c r="G4463" s="13">
        <v>708078.51</v>
      </c>
      <c r="H4463" s="14">
        <f t="shared" si="483"/>
        <v>3479497798.1399999</v>
      </c>
      <c r="I4463" s="14">
        <f>IF(F4463="GHS",H4463,H4463*Assumptions!$B$4)</f>
        <v>3479497798.1399999</v>
      </c>
      <c r="J4463" s="15" t="str">
        <f>INDEX(Assumptions!$B$8:$B$12,MATCH(B4463,Assumptions!$A$8:$A$12,0))</f>
        <v>Specific Identification</v>
      </c>
      <c r="K4463" s="16">
        <f>G4463/(1-INDEX(Assumptions!$D$8:$D$12,MATCH(B4463,Assumptions!$A$8:$A$12,0)))</f>
        <v>907792.9615384615</v>
      </c>
      <c r="L4463" s="16">
        <f t="shared" si="484"/>
        <v>21242.355299999999</v>
      </c>
      <c r="M4463" s="16">
        <f t="shared" si="485"/>
        <v>45389.648076923077</v>
      </c>
      <c r="N4463" s="14">
        <f>E4463*(K4463-L4463-M4463)*IF(F4463="GHS",1,Assumptions!$B$4)</f>
        <v>4133464948.4057994</v>
      </c>
      <c r="O4463" s="15">
        <f t="shared" ca="1" si="486"/>
        <v>337</v>
      </c>
      <c r="P4463" s="15" t="str">
        <f t="shared" ca="1" si="487"/>
        <v>181-365d</v>
      </c>
      <c r="Q4463" s="17">
        <f ca="1">IF(P4463="0-90d",0,IF(P4463="91-180d",INDEX(Assumptions!$F$8:$F$12,MATCH(B4463,Assumptions!$A$8:$A$12,0)),IF(P4463="181-365d",INDEX(Assumptions!$G$8:$G$12,MATCH(B4463,Assumptions!$A$8:$A$12,0)),INDEX(Assumptions!$H$8:$H$12,MATCH(B4463,Assumptions!$A$8:$A$12,0)))))</f>
        <v>0.05</v>
      </c>
      <c r="R4463" s="14">
        <f t="shared" ca="1" si="488"/>
        <v>173974889.90700001</v>
      </c>
      <c r="S4463" s="14">
        <f t="shared" ca="1" si="489"/>
        <v>3305522908.2329998</v>
      </c>
      <c r="T4463" s="11" t="s">
        <v>25</v>
      </c>
      <c r="U4463" s="18" t="s">
        <v>26</v>
      </c>
    </row>
    <row r="4464" spans="1:21" ht="15" customHeight="1" x14ac:dyDescent="0.15">
      <c r="A4464" s="10" t="s">
        <v>4512</v>
      </c>
      <c r="B4464" s="11" t="s">
        <v>46</v>
      </c>
      <c r="C4464" s="11" t="s">
        <v>52</v>
      </c>
      <c r="D4464" s="12">
        <v>45884</v>
      </c>
      <c r="E4464" s="11">
        <v>2084</v>
      </c>
      <c r="F4464" s="11" t="s">
        <v>33</v>
      </c>
      <c r="G4464" s="13">
        <v>620770.87</v>
      </c>
      <c r="H4464" s="14">
        <f t="shared" si="483"/>
        <v>1293686493.0799999</v>
      </c>
      <c r="I4464" s="14">
        <f>IF(F4464="GHS",H4464,H4464*Assumptions!$B$4)</f>
        <v>1293686493.0799999</v>
      </c>
      <c r="J4464" s="15" t="str">
        <f>INDEX(Assumptions!$B$8:$B$12,MATCH(B4464,Assumptions!$A$8:$A$12,0))</f>
        <v>Specific Identification</v>
      </c>
      <c r="K4464" s="16">
        <f>G4464/(1-INDEX(Assumptions!$D$8:$D$12,MATCH(B4464,Assumptions!$A$8:$A$12,0)))</f>
        <v>795860.08974358975</v>
      </c>
      <c r="L4464" s="16">
        <f t="shared" si="484"/>
        <v>18623.126099999998</v>
      </c>
      <c r="M4464" s="16">
        <f t="shared" si="485"/>
        <v>39793.004487179489</v>
      </c>
      <c r="N4464" s="14">
        <f>E4464*(K4464-L4464-M4464)*IF(F4464="GHS",1,Assumptions!$B$4)</f>
        <v>1536833210.881959</v>
      </c>
      <c r="O4464" s="15">
        <f t="shared" ca="1" si="486"/>
        <v>402</v>
      </c>
      <c r="P4464" s="15" t="str">
        <f t="shared" ca="1" si="487"/>
        <v>365d+</v>
      </c>
      <c r="Q4464" s="17">
        <f ca="1">IF(P4464="0-90d",0,IF(P4464="91-180d",INDEX(Assumptions!$F$8:$F$12,MATCH(B4464,Assumptions!$A$8:$A$12,0)),IF(P4464="181-365d",INDEX(Assumptions!$G$8:$G$12,MATCH(B4464,Assumptions!$A$8:$A$12,0)),INDEX(Assumptions!$H$8:$H$12,MATCH(B4464,Assumptions!$A$8:$A$12,0)))))</f>
        <v>0.15</v>
      </c>
      <c r="R4464" s="14">
        <f t="shared" ca="1" si="488"/>
        <v>194052973.96199998</v>
      </c>
      <c r="S4464" s="14">
        <f t="shared" ca="1" si="489"/>
        <v>1099633519.118</v>
      </c>
      <c r="T4464" s="11" t="s">
        <v>25</v>
      </c>
      <c r="U4464" s="18" t="s">
        <v>26</v>
      </c>
    </row>
    <row r="4465" spans="1:21" ht="15" customHeight="1" x14ac:dyDescent="0.15">
      <c r="A4465" s="10" t="s">
        <v>4513</v>
      </c>
      <c r="B4465" s="11" t="s">
        <v>41</v>
      </c>
      <c r="C4465" s="11" t="s">
        <v>44</v>
      </c>
      <c r="D4465" s="12">
        <v>45751</v>
      </c>
      <c r="E4465" s="11">
        <v>3742</v>
      </c>
      <c r="F4465" s="11" t="s">
        <v>33</v>
      </c>
      <c r="G4465" s="13">
        <v>233.05</v>
      </c>
      <c r="H4465" s="14">
        <f t="shared" si="483"/>
        <v>872073.10000000009</v>
      </c>
      <c r="I4465" s="14">
        <f>IF(F4465="GHS",H4465,H4465*Assumptions!$B$4)</f>
        <v>872073.10000000009</v>
      </c>
      <c r="J4465" s="15" t="str">
        <f>INDEX(Assumptions!$B$8:$B$12,MATCH(B4465,Assumptions!$A$8:$A$12,0))</f>
        <v>Weighted Average</v>
      </c>
      <c r="K4465" s="16">
        <f>G4465/(1-INDEX(Assumptions!$D$8:$D$12,MATCH(B4465,Assumptions!$A$8:$A$12,0)))</f>
        <v>358.53846153846155</v>
      </c>
      <c r="L4465" s="16">
        <f t="shared" si="484"/>
        <v>6.9915000000000003</v>
      </c>
      <c r="M4465" s="16">
        <f t="shared" si="485"/>
        <v>17.926923076923078</v>
      </c>
      <c r="N4465" s="14">
        <f>E4465*(K4465-L4465-M4465)*IF(F4465="GHS",1,Assumptions!$B$4)</f>
        <v>1248406.1839230771</v>
      </c>
      <c r="O4465" s="15">
        <f t="shared" ca="1" si="486"/>
        <v>535</v>
      </c>
      <c r="P4465" s="15" t="str">
        <f t="shared" ca="1" si="487"/>
        <v>365d+</v>
      </c>
      <c r="Q4465" s="17">
        <f ca="1">IF(P4465="0-90d",0,IF(P4465="91-180d",INDEX(Assumptions!$F$8:$F$12,MATCH(B4465,Assumptions!$A$8:$A$12,0)),IF(P4465="181-365d",INDEX(Assumptions!$G$8:$G$12,MATCH(B4465,Assumptions!$A$8:$A$12,0)),INDEX(Assumptions!$H$8:$H$12,MATCH(B4465,Assumptions!$A$8:$A$12,0)))))</f>
        <v>0.8</v>
      </c>
      <c r="R4465" s="14">
        <f t="shared" ca="1" si="488"/>
        <v>697658.4800000001</v>
      </c>
      <c r="S4465" s="14">
        <f t="shared" ca="1" si="489"/>
        <v>174414.62</v>
      </c>
      <c r="T4465" s="11" t="s">
        <v>25</v>
      </c>
      <c r="U4465" s="18" t="s">
        <v>26</v>
      </c>
    </row>
    <row r="4466" spans="1:21" ht="15" customHeight="1" x14ac:dyDescent="0.15">
      <c r="A4466" s="10" t="s">
        <v>4514</v>
      </c>
      <c r="B4466" s="11" t="s">
        <v>31</v>
      </c>
      <c r="C4466" s="11" t="s">
        <v>76</v>
      </c>
      <c r="D4466" s="12">
        <v>45832</v>
      </c>
      <c r="E4466" s="11">
        <v>1701</v>
      </c>
      <c r="F4466" s="11" t="s">
        <v>33</v>
      </c>
      <c r="G4466" s="13">
        <v>4266.72</v>
      </c>
      <c r="H4466" s="14">
        <f t="shared" si="483"/>
        <v>7257690.7200000007</v>
      </c>
      <c r="I4466" s="14">
        <f>IF(F4466="GHS",H4466,H4466*Assumptions!$B$4)</f>
        <v>7257690.7200000007</v>
      </c>
      <c r="J4466" s="15" t="str">
        <f>INDEX(Assumptions!$B$8:$B$12,MATCH(B4466,Assumptions!$A$8:$A$12,0))</f>
        <v>Weighted Average</v>
      </c>
      <c r="K4466" s="16">
        <f>G4466/(1-INDEX(Assumptions!$D$8:$D$12,MATCH(B4466,Assumptions!$A$8:$A$12,0)))</f>
        <v>5926.0000000000009</v>
      </c>
      <c r="L4466" s="16">
        <f t="shared" si="484"/>
        <v>128.0016</v>
      </c>
      <c r="M4466" s="16">
        <f t="shared" si="485"/>
        <v>296.30000000000007</v>
      </c>
      <c r="N4466" s="14">
        <f>E4466*(K4466-L4466-M4466)*IF(F4466="GHS",1,Assumptions!$B$4)</f>
        <v>9358388.9784000013</v>
      </c>
      <c r="O4466" s="15">
        <f t="shared" ca="1" si="486"/>
        <v>454</v>
      </c>
      <c r="P4466" s="15" t="str">
        <f t="shared" ca="1" si="487"/>
        <v>365d+</v>
      </c>
      <c r="Q4466" s="17">
        <f ca="1">IF(P4466="0-90d",0,IF(P4466="91-180d",INDEX(Assumptions!$F$8:$F$12,MATCH(B4466,Assumptions!$A$8:$A$12,0)),IF(P4466="181-365d",INDEX(Assumptions!$G$8:$G$12,MATCH(B4466,Assumptions!$A$8:$A$12,0)),INDEX(Assumptions!$H$8:$H$12,MATCH(B4466,Assumptions!$A$8:$A$12,0)))))</f>
        <v>0.6</v>
      </c>
      <c r="R4466" s="14">
        <f t="shared" ca="1" si="488"/>
        <v>4354614.432</v>
      </c>
      <c r="S4466" s="14">
        <f t="shared" ca="1" si="489"/>
        <v>2903076.2880000006</v>
      </c>
      <c r="T4466" s="11" t="s">
        <v>25</v>
      </c>
      <c r="U4466" s="18" t="s">
        <v>26</v>
      </c>
    </row>
    <row r="4467" spans="1:21" ht="15" customHeight="1" x14ac:dyDescent="0.15">
      <c r="A4467" s="10" t="s">
        <v>4515</v>
      </c>
      <c r="B4467" s="11" t="s">
        <v>41</v>
      </c>
      <c r="C4467" s="11" t="s">
        <v>49</v>
      </c>
      <c r="D4467" s="12">
        <v>46180</v>
      </c>
      <c r="E4467" s="11">
        <v>3151</v>
      </c>
      <c r="F4467" s="11" t="s">
        <v>33</v>
      </c>
      <c r="G4467" s="13">
        <v>881.83</v>
      </c>
      <c r="H4467" s="14">
        <f t="shared" si="483"/>
        <v>2778646.33</v>
      </c>
      <c r="I4467" s="14">
        <f>IF(F4467="GHS",H4467,H4467*Assumptions!$B$4)</f>
        <v>2778646.33</v>
      </c>
      <c r="J4467" s="15" t="str">
        <f>INDEX(Assumptions!$B$8:$B$12,MATCH(B4467,Assumptions!$A$8:$A$12,0))</f>
        <v>Weighted Average</v>
      </c>
      <c r="K4467" s="16">
        <f>G4467/(1-INDEX(Assumptions!$D$8:$D$12,MATCH(B4467,Assumptions!$A$8:$A$12,0)))</f>
        <v>1356.6615384615384</v>
      </c>
      <c r="L4467" s="16">
        <f t="shared" si="484"/>
        <v>26.454899999999999</v>
      </c>
      <c r="M4467" s="16">
        <f t="shared" si="485"/>
        <v>67.833076923076916</v>
      </c>
      <c r="N4467" s="14">
        <f>E4467*(K4467-L4467-M4467)*IF(F4467="GHS",1,Assumptions!$B$4)</f>
        <v>3977739.0924076922</v>
      </c>
      <c r="O4467" s="15">
        <f t="shared" ca="1" si="486"/>
        <v>106</v>
      </c>
      <c r="P4467" s="15" t="str">
        <f t="shared" ca="1" si="487"/>
        <v>91-180d</v>
      </c>
      <c r="Q4467" s="17">
        <f ca="1">IF(P4467="0-90d",0,IF(P4467="91-180d",INDEX(Assumptions!$F$8:$F$12,MATCH(B4467,Assumptions!$A$8:$A$12,0)),IF(P4467="181-365d",INDEX(Assumptions!$G$8:$G$12,MATCH(B4467,Assumptions!$A$8:$A$12,0)),INDEX(Assumptions!$H$8:$H$12,MATCH(B4467,Assumptions!$A$8:$A$12,0)))))</f>
        <v>0.1</v>
      </c>
      <c r="R4467" s="14">
        <f t="shared" ca="1" si="488"/>
        <v>277864.63300000003</v>
      </c>
      <c r="S4467" s="14">
        <f t="shared" ca="1" si="489"/>
        <v>2500781.6970000002</v>
      </c>
      <c r="T4467" s="11" t="s">
        <v>25</v>
      </c>
      <c r="U4467" s="18" t="s">
        <v>26</v>
      </c>
    </row>
    <row r="4468" spans="1:21" ht="15" customHeight="1" x14ac:dyDescent="0.15">
      <c r="A4468" s="10" t="s">
        <v>4516</v>
      </c>
      <c r="B4468" s="11" t="s">
        <v>31</v>
      </c>
      <c r="C4468" s="11" t="s">
        <v>76</v>
      </c>
      <c r="D4468" s="12">
        <v>46225</v>
      </c>
      <c r="E4468" s="11">
        <v>2180</v>
      </c>
      <c r="F4468" s="11" t="s">
        <v>33</v>
      </c>
      <c r="G4468" s="13">
        <v>2833.85</v>
      </c>
      <c r="H4468" s="14">
        <f t="shared" si="483"/>
        <v>6177793</v>
      </c>
      <c r="I4468" s="14">
        <f>IF(F4468="GHS",H4468,H4468*Assumptions!$B$4)</f>
        <v>6177793</v>
      </c>
      <c r="J4468" s="15" t="str">
        <f>INDEX(Assumptions!$B$8:$B$12,MATCH(B4468,Assumptions!$A$8:$A$12,0))</f>
        <v>Weighted Average</v>
      </c>
      <c r="K4468" s="16">
        <f>G4468/(1-INDEX(Assumptions!$D$8:$D$12,MATCH(B4468,Assumptions!$A$8:$A$12,0)))</f>
        <v>3935.9027777777778</v>
      </c>
      <c r="L4468" s="16">
        <f t="shared" si="484"/>
        <v>85.015499999999989</v>
      </c>
      <c r="M4468" s="16">
        <f t="shared" si="485"/>
        <v>196.79513888888891</v>
      </c>
      <c r="N4468" s="14">
        <f>E4468*(K4468-L4468-M4468)*IF(F4468="GHS",1,Assumptions!$B$4)</f>
        <v>7965920.8627777779</v>
      </c>
      <c r="O4468" s="15">
        <f t="shared" ca="1" si="486"/>
        <v>61</v>
      </c>
      <c r="P4468" s="15" t="str">
        <f t="shared" ca="1" si="487"/>
        <v>0-90d</v>
      </c>
      <c r="Q4468" s="17">
        <f ca="1">IF(P4468="0-90d",0,IF(P4468="91-180d",INDEX(Assumptions!$F$8:$F$12,MATCH(B4468,Assumptions!$A$8:$A$12,0)),IF(P4468="181-365d",INDEX(Assumptions!$G$8:$G$12,MATCH(B4468,Assumptions!$A$8:$A$12,0)),INDEX(Assumptions!$H$8:$H$12,MATCH(B4468,Assumptions!$A$8:$A$12,0)))))</f>
        <v>0</v>
      </c>
      <c r="R4468" s="14">
        <f t="shared" ca="1" si="488"/>
        <v>0</v>
      </c>
      <c r="S4468" s="14">
        <f t="shared" ca="1" si="489"/>
        <v>6177793</v>
      </c>
      <c r="T4468" s="11" t="s">
        <v>25</v>
      </c>
      <c r="U4468" s="18" t="s">
        <v>26</v>
      </c>
    </row>
    <row r="4469" spans="1:21" ht="15" customHeight="1" x14ac:dyDescent="0.15">
      <c r="A4469" s="10" t="s">
        <v>4517</v>
      </c>
      <c r="B4469" s="11" t="s">
        <v>41</v>
      </c>
      <c r="C4469" s="11" t="s">
        <v>49</v>
      </c>
      <c r="D4469" s="12">
        <v>46082</v>
      </c>
      <c r="E4469" s="11">
        <v>29</v>
      </c>
      <c r="F4469" s="11" t="s">
        <v>33</v>
      </c>
      <c r="G4469" s="13">
        <v>675.91</v>
      </c>
      <c r="H4469" s="14">
        <f t="shared" si="483"/>
        <v>19601.39</v>
      </c>
      <c r="I4469" s="14">
        <f>IF(F4469="GHS",H4469,H4469*Assumptions!$B$4)</f>
        <v>19601.39</v>
      </c>
      <c r="J4469" s="15" t="str">
        <f>INDEX(Assumptions!$B$8:$B$12,MATCH(B4469,Assumptions!$A$8:$A$12,0))</f>
        <v>Weighted Average</v>
      </c>
      <c r="K4469" s="16">
        <f>G4469/(1-INDEX(Assumptions!$D$8:$D$12,MATCH(B4469,Assumptions!$A$8:$A$12,0)))</f>
        <v>1039.8615384615384</v>
      </c>
      <c r="L4469" s="16">
        <f t="shared" si="484"/>
        <v>20.277299999999997</v>
      </c>
      <c r="M4469" s="16">
        <f t="shared" si="485"/>
        <v>51.993076923076927</v>
      </c>
      <c r="N4469" s="14">
        <f>E4469*(K4469-L4469-M4469)*IF(F4469="GHS",1,Assumptions!$B$4)</f>
        <v>28060.143684615385</v>
      </c>
      <c r="O4469" s="15">
        <f t="shared" ca="1" si="486"/>
        <v>204</v>
      </c>
      <c r="P4469" s="15" t="str">
        <f t="shared" ca="1" si="487"/>
        <v>181-365d</v>
      </c>
      <c r="Q4469" s="17">
        <f ca="1">IF(P4469="0-90d",0,IF(P4469="91-180d",INDEX(Assumptions!$F$8:$F$12,MATCH(B4469,Assumptions!$A$8:$A$12,0)),IF(P4469="181-365d",INDEX(Assumptions!$G$8:$G$12,MATCH(B4469,Assumptions!$A$8:$A$12,0)),INDEX(Assumptions!$H$8:$H$12,MATCH(B4469,Assumptions!$A$8:$A$12,0)))))</f>
        <v>0.35</v>
      </c>
      <c r="R4469" s="14">
        <f t="shared" ca="1" si="488"/>
        <v>6860.4864999999991</v>
      </c>
      <c r="S4469" s="14">
        <f t="shared" ca="1" si="489"/>
        <v>12740.9035</v>
      </c>
      <c r="T4469" s="11" t="s">
        <v>25</v>
      </c>
      <c r="U4469" s="18" t="s">
        <v>36</v>
      </c>
    </row>
    <row r="4470" spans="1:21" ht="15" customHeight="1" x14ac:dyDescent="0.15">
      <c r="A4470" s="10" t="s">
        <v>4518</v>
      </c>
      <c r="B4470" s="11" t="s">
        <v>31</v>
      </c>
      <c r="C4470" s="11" t="s">
        <v>76</v>
      </c>
      <c r="D4470" s="12">
        <v>45863</v>
      </c>
      <c r="E4470" s="11">
        <v>2455</v>
      </c>
      <c r="F4470" s="11" t="s">
        <v>33</v>
      </c>
      <c r="G4470" s="13">
        <v>3034.46</v>
      </c>
      <c r="H4470" s="14">
        <f t="shared" si="483"/>
        <v>7449599.2999999998</v>
      </c>
      <c r="I4470" s="14">
        <f>IF(F4470="GHS",H4470,H4470*Assumptions!$B$4)</f>
        <v>7449599.2999999998</v>
      </c>
      <c r="J4470" s="15" t="str">
        <f>INDEX(Assumptions!$B$8:$B$12,MATCH(B4470,Assumptions!$A$8:$A$12,0))</f>
        <v>Weighted Average</v>
      </c>
      <c r="K4470" s="16">
        <f>G4470/(1-INDEX(Assumptions!$D$8:$D$12,MATCH(B4470,Assumptions!$A$8:$A$12,0)))</f>
        <v>4214.5277777777783</v>
      </c>
      <c r="L4470" s="16">
        <f t="shared" si="484"/>
        <v>91.033799999999999</v>
      </c>
      <c r="M4470" s="16">
        <f t="shared" si="485"/>
        <v>210.72638888888892</v>
      </c>
      <c r="N4470" s="14">
        <f>E4470*(K4470-L4470-M4470)*IF(F4470="GHS",1,Assumptions!$B$4)</f>
        <v>9605844.4307222236</v>
      </c>
      <c r="O4470" s="15">
        <f t="shared" ca="1" si="486"/>
        <v>423</v>
      </c>
      <c r="P4470" s="15" t="str">
        <f t="shared" ca="1" si="487"/>
        <v>365d+</v>
      </c>
      <c r="Q4470" s="17">
        <f ca="1">IF(P4470="0-90d",0,IF(P4470="91-180d",INDEX(Assumptions!$F$8:$F$12,MATCH(B4470,Assumptions!$A$8:$A$12,0)),IF(P4470="181-365d",INDEX(Assumptions!$G$8:$G$12,MATCH(B4470,Assumptions!$A$8:$A$12,0)),INDEX(Assumptions!$H$8:$H$12,MATCH(B4470,Assumptions!$A$8:$A$12,0)))))</f>
        <v>0.6</v>
      </c>
      <c r="R4470" s="14">
        <f t="shared" ca="1" si="488"/>
        <v>4469759.58</v>
      </c>
      <c r="S4470" s="14">
        <f t="shared" ca="1" si="489"/>
        <v>2979839.7199999997</v>
      </c>
      <c r="T4470" s="11" t="s">
        <v>25</v>
      </c>
      <c r="U4470" s="18" t="s">
        <v>36</v>
      </c>
    </row>
    <row r="4471" spans="1:21" ht="15" customHeight="1" x14ac:dyDescent="0.15">
      <c r="A4471" s="10" t="s">
        <v>4519</v>
      </c>
      <c r="B4471" s="11" t="s">
        <v>28</v>
      </c>
      <c r="C4471" s="11" t="s">
        <v>38</v>
      </c>
      <c r="D4471" s="12">
        <v>46198</v>
      </c>
      <c r="E4471" s="11">
        <v>2193</v>
      </c>
      <c r="F4471" s="11" t="s">
        <v>24</v>
      </c>
      <c r="G4471" s="13">
        <v>4298.62</v>
      </c>
      <c r="H4471" s="14">
        <f t="shared" si="483"/>
        <v>9426873.6600000001</v>
      </c>
      <c r="I4471" s="14">
        <f>IF(F4471="GHS",H4471,H4471*Assumptions!$B$4)</f>
        <v>101810235.52800001</v>
      </c>
      <c r="J4471" s="15" t="str">
        <f>INDEX(Assumptions!$B$8:$B$12,MATCH(B4471,Assumptions!$A$8:$A$12,0))</f>
        <v>Fair Value Less Costs to Sell</v>
      </c>
      <c r="K4471" s="16">
        <f>G4471/(1-INDEX(Assumptions!$D$8:$D$12,MATCH(B4471,Assumptions!$A$8:$A$12,0)))</f>
        <v>4884.795454545454</v>
      </c>
      <c r="L4471" s="16">
        <f t="shared" si="484"/>
        <v>128.95859999999999</v>
      </c>
      <c r="M4471" s="16">
        <f t="shared" si="485"/>
        <v>244.23977272727271</v>
      </c>
      <c r="N4471" s="14">
        <f>E4471*(K4471-L4471-M4471)*IF(F4471="GHS",1,Assumptions!$B$4)</f>
        <v>106854469.92461455</v>
      </c>
      <c r="O4471" s="15">
        <f t="shared" ca="1" si="486"/>
        <v>88</v>
      </c>
      <c r="P4471" s="15" t="str">
        <f t="shared" ca="1" si="487"/>
        <v>0-90d</v>
      </c>
      <c r="Q4471" s="17">
        <f ca="1">IF(P4471="0-90d",0,IF(P4471="91-180d",INDEX(Assumptions!$F$8:$F$12,MATCH(B4471,Assumptions!$A$8:$A$12,0)),IF(P4471="181-365d",INDEX(Assumptions!$G$8:$G$12,MATCH(B4471,Assumptions!$A$8:$A$12,0)),INDEX(Assumptions!$H$8:$H$12,MATCH(B4471,Assumptions!$A$8:$A$12,0)))))</f>
        <v>0</v>
      </c>
      <c r="R4471" s="14">
        <f t="shared" ca="1" si="488"/>
        <v>0</v>
      </c>
      <c r="S4471" s="14">
        <f t="shared" si="489"/>
        <v>0</v>
      </c>
      <c r="T4471" s="11" t="s">
        <v>39</v>
      </c>
      <c r="U4471" s="18" t="s">
        <v>26</v>
      </c>
    </row>
    <row r="4472" spans="1:21" ht="15" customHeight="1" x14ac:dyDescent="0.15">
      <c r="A4472" s="10" t="s">
        <v>4520</v>
      </c>
      <c r="B4472" s="11" t="s">
        <v>41</v>
      </c>
      <c r="C4472" s="11" t="s">
        <v>115</v>
      </c>
      <c r="D4472" s="12">
        <v>46078</v>
      </c>
      <c r="E4472" s="11">
        <v>720</v>
      </c>
      <c r="F4472" s="11" t="s">
        <v>33</v>
      </c>
      <c r="G4472" s="13">
        <v>414.19</v>
      </c>
      <c r="H4472" s="14">
        <f t="shared" si="483"/>
        <v>298216.8</v>
      </c>
      <c r="I4472" s="14">
        <f>IF(F4472="GHS",H4472,H4472*Assumptions!$B$4)</f>
        <v>298216.8</v>
      </c>
      <c r="J4472" s="15" t="str">
        <f>INDEX(Assumptions!$B$8:$B$12,MATCH(B4472,Assumptions!$A$8:$A$12,0))</f>
        <v>Weighted Average</v>
      </c>
      <c r="K4472" s="16">
        <f>G4472/(1-INDEX(Assumptions!$D$8:$D$12,MATCH(B4472,Assumptions!$A$8:$A$12,0)))</f>
        <v>637.21538461538455</v>
      </c>
      <c r="L4472" s="16">
        <f t="shared" si="484"/>
        <v>12.425699999999999</v>
      </c>
      <c r="M4472" s="16">
        <f t="shared" si="485"/>
        <v>31.860769230769229</v>
      </c>
      <c r="N4472" s="14">
        <f>E4472*(K4472-L4472-M4472)*IF(F4472="GHS",1,Assumptions!$B$4)</f>
        <v>426908.81907692301</v>
      </c>
      <c r="O4472" s="15">
        <f t="shared" ca="1" si="486"/>
        <v>208</v>
      </c>
      <c r="P4472" s="15" t="str">
        <f t="shared" ca="1" si="487"/>
        <v>181-365d</v>
      </c>
      <c r="Q4472" s="17">
        <f ca="1">IF(P4472="0-90d",0,IF(P4472="91-180d",INDEX(Assumptions!$F$8:$F$12,MATCH(B4472,Assumptions!$A$8:$A$12,0)),IF(P4472="181-365d",INDEX(Assumptions!$G$8:$G$12,MATCH(B4472,Assumptions!$A$8:$A$12,0)),INDEX(Assumptions!$H$8:$H$12,MATCH(B4472,Assumptions!$A$8:$A$12,0)))))</f>
        <v>0.35</v>
      </c>
      <c r="R4472" s="14">
        <f t="shared" ca="1" si="488"/>
        <v>104375.87999999999</v>
      </c>
      <c r="S4472" s="14">
        <f t="shared" ca="1" si="489"/>
        <v>193840.91999999998</v>
      </c>
      <c r="T4472" s="11" t="s">
        <v>25</v>
      </c>
      <c r="U4472" s="18" t="s">
        <v>26</v>
      </c>
    </row>
    <row r="4473" spans="1:21" ht="15" customHeight="1" x14ac:dyDescent="0.15">
      <c r="A4473" s="10" t="s">
        <v>4521</v>
      </c>
      <c r="B4473" s="11" t="s">
        <v>22</v>
      </c>
      <c r="C4473" s="11" t="s">
        <v>81</v>
      </c>
      <c r="D4473" s="12">
        <v>45946</v>
      </c>
      <c r="E4473" s="11">
        <v>2416</v>
      </c>
      <c r="F4473" s="11" t="s">
        <v>24</v>
      </c>
      <c r="G4473" s="13">
        <v>8709.9500000000007</v>
      </c>
      <c r="H4473" s="14">
        <f t="shared" si="483"/>
        <v>21043239.200000003</v>
      </c>
      <c r="I4473" s="14">
        <f>IF(F4473="GHS",H4473,H4473*Assumptions!$B$4)</f>
        <v>227266983.36000004</v>
      </c>
      <c r="J4473" s="15" t="str">
        <f>INDEX(Assumptions!$B$8:$B$12,MATCH(B4473,Assumptions!$A$8:$A$12,0))</f>
        <v>FIFO</v>
      </c>
      <c r="K4473" s="16">
        <f>G4473/(1-INDEX(Assumptions!$D$8:$D$12,MATCH(B4473,Assumptions!$A$8:$A$12,0)))</f>
        <v>10621.890243902439</v>
      </c>
      <c r="L4473" s="16">
        <f t="shared" si="484"/>
        <v>261.29849999999999</v>
      </c>
      <c r="M4473" s="16">
        <f t="shared" si="485"/>
        <v>531.09451219512198</v>
      </c>
      <c r="N4473" s="14">
        <f>E4473*(K4473-L4473-M4473)*IF(F4473="GHS",1,Assumptions!$B$4)</f>
        <v>256479105.36749265</v>
      </c>
      <c r="O4473" s="15">
        <f t="shared" ca="1" si="486"/>
        <v>340</v>
      </c>
      <c r="P4473" s="15" t="str">
        <f t="shared" ca="1" si="487"/>
        <v>181-365d</v>
      </c>
      <c r="Q4473" s="17">
        <f ca="1">IF(P4473="0-90d",0,IF(P4473="91-180d",INDEX(Assumptions!$F$8:$F$12,MATCH(B4473,Assumptions!$A$8:$A$12,0)),IF(P4473="181-365d",INDEX(Assumptions!$G$8:$G$12,MATCH(B4473,Assumptions!$A$8:$A$12,0)),INDEX(Assumptions!$H$8:$H$12,MATCH(B4473,Assumptions!$A$8:$A$12,0)))))</f>
        <v>0.15</v>
      </c>
      <c r="R4473" s="14">
        <f t="shared" ca="1" si="488"/>
        <v>34090047.504000008</v>
      </c>
      <c r="S4473" s="14">
        <f t="shared" ca="1" si="489"/>
        <v>193176935.85600004</v>
      </c>
      <c r="T4473" s="11" t="s">
        <v>25</v>
      </c>
      <c r="U4473" s="18" t="s">
        <v>26</v>
      </c>
    </row>
    <row r="4474" spans="1:21" ht="15" customHeight="1" x14ac:dyDescent="0.15">
      <c r="A4474" s="10" t="s">
        <v>4522</v>
      </c>
      <c r="B4474" s="11" t="s">
        <v>31</v>
      </c>
      <c r="C4474" s="11" t="s">
        <v>32</v>
      </c>
      <c r="D4474" s="12">
        <v>45932</v>
      </c>
      <c r="E4474" s="11">
        <v>1303</v>
      </c>
      <c r="F4474" s="11" t="s">
        <v>33</v>
      </c>
      <c r="G4474" s="13">
        <v>3470.91</v>
      </c>
      <c r="H4474" s="14">
        <f t="shared" si="483"/>
        <v>4522595.7299999995</v>
      </c>
      <c r="I4474" s="14">
        <f>IF(F4474="GHS",H4474,H4474*Assumptions!$B$4)</f>
        <v>4522595.7299999995</v>
      </c>
      <c r="J4474" s="15" t="str">
        <f>INDEX(Assumptions!$B$8:$B$12,MATCH(B4474,Assumptions!$A$8:$A$12,0))</f>
        <v>Weighted Average</v>
      </c>
      <c r="K4474" s="16">
        <f>G4474/(1-INDEX(Assumptions!$D$8:$D$12,MATCH(B4474,Assumptions!$A$8:$A$12,0)))</f>
        <v>4820.708333333333</v>
      </c>
      <c r="L4474" s="16">
        <f t="shared" si="484"/>
        <v>104.12729999999999</v>
      </c>
      <c r="M4474" s="16">
        <f t="shared" si="485"/>
        <v>241.03541666666666</v>
      </c>
      <c r="N4474" s="14">
        <f>E4474*(K4474-L4474-M4474)*IF(F4474="GHS",1,Assumptions!$B$4)</f>
        <v>5831635.9385166662</v>
      </c>
      <c r="O4474" s="15">
        <f t="shared" ca="1" si="486"/>
        <v>354</v>
      </c>
      <c r="P4474" s="15" t="str">
        <f t="shared" ca="1" si="487"/>
        <v>181-365d</v>
      </c>
      <c r="Q4474" s="17">
        <f ca="1">IF(P4474="0-90d",0,IF(P4474="91-180d",INDEX(Assumptions!$F$8:$F$12,MATCH(B4474,Assumptions!$A$8:$A$12,0)),IF(P4474="181-365d",INDEX(Assumptions!$G$8:$G$12,MATCH(B4474,Assumptions!$A$8:$A$12,0)),INDEX(Assumptions!$H$8:$H$12,MATCH(B4474,Assumptions!$A$8:$A$12,0)))))</f>
        <v>0.2</v>
      </c>
      <c r="R4474" s="14">
        <f t="shared" ca="1" si="488"/>
        <v>904519.14599999995</v>
      </c>
      <c r="S4474" s="14">
        <f t="shared" ca="1" si="489"/>
        <v>3618076.5839999998</v>
      </c>
      <c r="T4474" s="11" t="s">
        <v>25</v>
      </c>
      <c r="U4474" s="18" t="s">
        <v>26</v>
      </c>
    </row>
    <row r="4475" spans="1:21" ht="15" customHeight="1" x14ac:dyDescent="0.15">
      <c r="A4475" s="10" t="s">
        <v>4523</v>
      </c>
      <c r="B4475" s="11" t="s">
        <v>41</v>
      </c>
      <c r="C4475" s="11" t="s">
        <v>49</v>
      </c>
      <c r="D4475" s="12">
        <v>46041</v>
      </c>
      <c r="E4475" s="11">
        <v>4208</v>
      </c>
      <c r="F4475" s="11" t="s">
        <v>33</v>
      </c>
      <c r="G4475" s="13">
        <v>436.13</v>
      </c>
      <c r="H4475" s="14">
        <f t="shared" si="483"/>
        <v>1835235.04</v>
      </c>
      <c r="I4475" s="14">
        <f>IF(F4475="GHS",H4475,H4475*Assumptions!$B$4)</f>
        <v>1835235.04</v>
      </c>
      <c r="J4475" s="15" t="str">
        <f>INDEX(Assumptions!$B$8:$B$12,MATCH(B4475,Assumptions!$A$8:$A$12,0))</f>
        <v>Weighted Average</v>
      </c>
      <c r="K4475" s="16">
        <f>G4475/(1-INDEX(Assumptions!$D$8:$D$12,MATCH(B4475,Assumptions!$A$8:$A$12,0)))</f>
        <v>670.96923076923076</v>
      </c>
      <c r="L4475" s="16">
        <f t="shared" si="484"/>
        <v>13.0839</v>
      </c>
      <c r="M4475" s="16">
        <f t="shared" si="485"/>
        <v>33.548461538461538</v>
      </c>
      <c r="N4475" s="14">
        <f>E4475*(K4475-L4475-M4475)*IF(F4475="GHS",1,Assumptions!$B$4)</f>
        <v>2627209.5457230769</v>
      </c>
      <c r="O4475" s="15">
        <f t="shared" ca="1" si="486"/>
        <v>245</v>
      </c>
      <c r="P4475" s="15" t="str">
        <f t="shared" ca="1" si="487"/>
        <v>181-365d</v>
      </c>
      <c r="Q4475" s="17">
        <f ca="1">IF(P4475="0-90d",0,IF(P4475="91-180d",INDEX(Assumptions!$F$8:$F$12,MATCH(B4475,Assumptions!$A$8:$A$12,0)),IF(P4475="181-365d",INDEX(Assumptions!$G$8:$G$12,MATCH(B4475,Assumptions!$A$8:$A$12,0)),INDEX(Assumptions!$H$8:$H$12,MATCH(B4475,Assumptions!$A$8:$A$12,0)))))</f>
        <v>0.35</v>
      </c>
      <c r="R4475" s="14">
        <f t="shared" ca="1" si="488"/>
        <v>642332.26399999997</v>
      </c>
      <c r="S4475" s="14">
        <f t="shared" ca="1" si="489"/>
        <v>1192902.7760000001</v>
      </c>
      <c r="T4475" s="11" t="s">
        <v>25</v>
      </c>
      <c r="U4475" s="18" t="s">
        <v>36</v>
      </c>
    </row>
    <row r="4476" spans="1:21" ht="15" customHeight="1" x14ac:dyDescent="0.15">
      <c r="A4476" s="10" t="s">
        <v>4524</v>
      </c>
      <c r="B4476" s="11" t="s">
        <v>46</v>
      </c>
      <c r="C4476" s="11" t="s">
        <v>47</v>
      </c>
      <c r="D4476" s="12">
        <v>46112</v>
      </c>
      <c r="E4476" s="11">
        <v>1629</v>
      </c>
      <c r="F4476" s="11" t="s">
        <v>33</v>
      </c>
      <c r="G4476" s="13">
        <v>474059.34</v>
      </c>
      <c r="H4476" s="14">
        <f t="shared" si="483"/>
        <v>772242664.86000001</v>
      </c>
      <c r="I4476" s="14">
        <f>IF(F4476="GHS",H4476,H4476*Assumptions!$B$4)</f>
        <v>772242664.86000001</v>
      </c>
      <c r="J4476" s="15" t="str">
        <f>INDEX(Assumptions!$B$8:$B$12,MATCH(B4476,Assumptions!$A$8:$A$12,0))</f>
        <v>Specific Identification</v>
      </c>
      <c r="K4476" s="16">
        <f>G4476/(1-INDEX(Assumptions!$D$8:$D$12,MATCH(B4476,Assumptions!$A$8:$A$12,0)))</f>
        <v>607768.38461538462</v>
      </c>
      <c r="L4476" s="16">
        <f t="shared" si="484"/>
        <v>14221.780200000001</v>
      </c>
      <c r="M4476" s="16">
        <f t="shared" si="485"/>
        <v>30388.419230769232</v>
      </c>
      <c r="N4476" s="14">
        <f>E4476*(K4476-L4476-M4476)*IF(F4476="GHS",1,Assumptions!$B$4)</f>
        <v>917384683.66573834</v>
      </c>
      <c r="O4476" s="15">
        <f t="shared" ca="1" si="486"/>
        <v>174</v>
      </c>
      <c r="P4476" s="15" t="str">
        <f t="shared" ca="1" si="487"/>
        <v>91-180d</v>
      </c>
      <c r="Q4476" s="17">
        <f ca="1">IF(P4476="0-90d",0,IF(P4476="91-180d",INDEX(Assumptions!$F$8:$F$12,MATCH(B4476,Assumptions!$A$8:$A$12,0)),IF(P4476="181-365d",INDEX(Assumptions!$G$8:$G$12,MATCH(B4476,Assumptions!$A$8:$A$12,0)),INDEX(Assumptions!$H$8:$H$12,MATCH(B4476,Assumptions!$A$8:$A$12,0)))))</f>
        <v>0</v>
      </c>
      <c r="R4476" s="14">
        <f t="shared" ca="1" si="488"/>
        <v>0</v>
      </c>
      <c r="S4476" s="14">
        <f t="shared" ca="1" si="489"/>
        <v>772242664.86000001</v>
      </c>
      <c r="T4476" s="11" t="s">
        <v>25</v>
      </c>
      <c r="U4476" s="18" t="s">
        <v>26</v>
      </c>
    </row>
    <row r="4477" spans="1:21" ht="15" customHeight="1" x14ac:dyDescent="0.15">
      <c r="A4477" s="10" t="s">
        <v>4525</v>
      </c>
      <c r="B4477" s="11" t="s">
        <v>31</v>
      </c>
      <c r="C4477" s="11" t="s">
        <v>32</v>
      </c>
      <c r="D4477" s="12">
        <v>45737</v>
      </c>
      <c r="E4477" s="11">
        <v>2418</v>
      </c>
      <c r="F4477" s="11" t="s">
        <v>33</v>
      </c>
      <c r="G4477" s="13">
        <v>3513.48</v>
      </c>
      <c r="H4477" s="14">
        <f t="shared" si="483"/>
        <v>8495594.6400000006</v>
      </c>
      <c r="I4477" s="14">
        <f>IF(F4477="GHS",H4477,H4477*Assumptions!$B$4)</f>
        <v>8495594.6400000006</v>
      </c>
      <c r="J4477" s="15" t="str">
        <f>INDEX(Assumptions!$B$8:$B$12,MATCH(B4477,Assumptions!$A$8:$A$12,0))</f>
        <v>Weighted Average</v>
      </c>
      <c r="K4477" s="16">
        <f>G4477/(1-INDEX(Assumptions!$D$8:$D$12,MATCH(B4477,Assumptions!$A$8:$A$12,0)))</f>
        <v>4879.8333333333339</v>
      </c>
      <c r="L4477" s="16">
        <f t="shared" si="484"/>
        <v>105.4044</v>
      </c>
      <c r="M4477" s="16">
        <f t="shared" si="485"/>
        <v>243.9916666666667</v>
      </c>
      <c r="N4477" s="14">
        <f>E4477*(K4477-L4477-M4477)*IF(F4477="GHS",1,Assumptions!$B$4)</f>
        <v>10954597.310800001</v>
      </c>
      <c r="O4477" s="15">
        <f t="shared" ca="1" si="486"/>
        <v>549</v>
      </c>
      <c r="P4477" s="15" t="str">
        <f t="shared" ca="1" si="487"/>
        <v>365d+</v>
      </c>
      <c r="Q4477" s="17">
        <f ca="1">IF(P4477="0-90d",0,IF(P4477="91-180d",INDEX(Assumptions!$F$8:$F$12,MATCH(B4477,Assumptions!$A$8:$A$12,0)),IF(P4477="181-365d",INDEX(Assumptions!$G$8:$G$12,MATCH(B4477,Assumptions!$A$8:$A$12,0)),INDEX(Assumptions!$H$8:$H$12,MATCH(B4477,Assumptions!$A$8:$A$12,0)))))</f>
        <v>0.6</v>
      </c>
      <c r="R4477" s="14">
        <f t="shared" ca="1" si="488"/>
        <v>5097356.784</v>
      </c>
      <c r="S4477" s="14">
        <f t="shared" ca="1" si="489"/>
        <v>3398237.8560000006</v>
      </c>
      <c r="T4477" s="11" t="s">
        <v>50</v>
      </c>
      <c r="U4477" s="18" t="s">
        <v>26</v>
      </c>
    </row>
    <row r="4478" spans="1:21" ht="15" customHeight="1" x14ac:dyDescent="0.15">
      <c r="A4478" s="10" t="s">
        <v>4526</v>
      </c>
      <c r="B4478" s="11" t="s">
        <v>31</v>
      </c>
      <c r="C4478" s="11" t="s">
        <v>32</v>
      </c>
      <c r="D4478" s="12">
        <v>45745</v>
      </c>
      <c r="E4478" s="11">
        <v>2284</v>
      </c>
      <c r="F4478" s="11" t="s">
        <v>33</v>
      </c>
      <c r="G4478" s="13">
        <v>1689.56</v>
      </c>
      <c r="H4478" s="14">
        <f t="shared" si="483"/>
        <v>3858955.04</v>
      </c>
      <c r="I4478" s="14">
        <f>IF(F4478="GHS",H4478,H4478*Assumptions!$B$4)</f>
        <v>3858955.04</v>
      </c>
      <c r="J4478" s="15" t="str">
        <f>INDEX(Assumptions!$B$8:$B$12,MATCH(B4478,Assumptions!$A$8:$A$12,0))</f>
        <v>Weighted Average</v>
      </c>
      <c r="K4478" s="16">
        <f>G4478/(1-INDEX(Assumptions!$D$8:$D$12,MATCH(B4478,Assumptions!$A$8:$A$12,0)))</f>
        <v>2346.6111111111113</v>
      </c>
      <c r="L4478" s="16">
        <f t="shared" si="484"/>
        <v>50.686799999999998</v>
      </c>
      <c r="M4478" s="16">
        <f t="shared" si="485"/>
        <v>117.33055555555558</v>
      </c>
      <c r="N4478" s="14">
        <f>E4478*(K4478-L4478-M4478)*IF(F4478="GHS",1,Assumptions!$B$4)</f>
        <v>4975908.1376888892</v>
      </c>
      <c r="O4478" s="15">
        <f t="shared" ca="1" si="486"/>
        <v>541</v>
      </c>
      <c r="P4478" s="15" t="str">
        <f t="shared" ca="1" si="487"/>
        <v>365d+</v>
      </c>
      <c r="Q4478" s="17">
        <f ca="1">IF(P4478="0-90d",0,IF(P4478="91-180d",INDEX(Assumptions!$F$8:$F$12,MATCH(B4478,Assumptions!$A$8:$A$12,0)),IF(P4478="181-365d",INDEX(Assumptions!$G$8:$G$12,MATCH(B4478,Assumptions!$A$8:$A$12,0)),INDEX(Assumptions!$H$8:$H$12,MATCH(B4478,Assumptions!$A$8:$A$12,0)))))</f>
        <v>0.6</v>
      </c>
      <c r="R4478" s="14">
        <f t="shared" ca="1" si="488"/>
        <v>2315373.0239999997</v>
      </c>
      <c r="S4478" s="14">
        <f t="shared" si="489"/>
        <v>0</v>
      </c>
      <c r="T4478" s="11" t="s">
        <v>39</v>
      </c>
      <c r="U4478" s="18" t="s">
        <v>36</v>
      </c>
    </row>
    <row r="4479" spans="1:21" ht="15" customHeight="1" x14ac:dyDescent="0.15">
      <c r="A4479" s="10" t="s">
        <v>4527</v>
      </c>
      <c r="B4479" s="11" t="s">
        <v>41</v>
      </c>
      <c r="C4479" s="11" t="s">
        <v>49</v>
      </c>
      <c r="D4479" s="12">
        <v>46007</v>
      </c>
      <c r="E4479" s="11">
        <v>2440</v>
      </c>
      <c r="F4479" s="11" t="s">
        <v>33</v>
      </c>
      <c r="G4479" s="13">
        <v>114.75</v>
      </c>
      <c r="H4479" s="14">
        <f t="shared" si="483"/>
        <v>279990</v>
      </c>
      <c r="I4479" s="14">
        <f>IF(F4479="GHS",H4479,H4479*Assumptions!$B$4)</f>
        <v>279990</v>
      </c>
      <c r="J4479" s="15" t="str">
        <f>INDEX(Assumptions!$B$8:$B$12,MATCH(B4479,Assumptions!$A$8:$A$12,0))</f>
        <v>Weighted Average</v>
      </c>
      <c r="K4479" s="16">
        <f>G4479/(1-INDEX(Assumptions!$D$8:$D$12,MATCH(B4479,Assumptions!$A$8:$A$12,0)))</f>
        <v>176.53846153846152</v>
      </c>
      <c r="L4479" s="16">
        <f t="shared" si="484"/>
        <v>3.4424999999999999</v>
      </c>
      <c r="M4479" s="16">
        <f t="shared" si="485"/>
        <v>8.8269230769230766</v>
      </c>
      <c r="N4479" s="14">
        <f>E4479*(K4479-L4479-M4479)*IF(F4479="GHS",1,Assumptions!$B$4)</f>
        <v>400816.45384615386</v>
      </c>
      <c r="O4479" s="15">
        <f t="shared" ca="1" si="486"/>
        <v>279</v>
      </c>
      <c r="P4479" s="15" t="str">
        <f t="shared" ca="1" si="487"/>
        <v>181-365d</v>
      </c>
      <c r="Q4479" s="17">
        <f ca="1">IF(P4479="0-90d",0,IF(P4479="91-180d",INDEX(Assumptions!$F$8:$F$12,MATCH(B4479,Assumptions!$A$8:$A$12,0)),IF(P4479="181-365d",INDEX(Assumptions!$G$8:$G$12,MATCH(B4479,Assumptions!$A$8:$A$12,0)),INDEX(Assumptions!$H$8:$H$12,MATCH(B4479,Assumptions!$A$8:$A$12,0)))))</f>
        <v>0.35</v>
      </c>
      <c r="R4479" s="14">
        <f t="shared" ca="1" si="488"/>
        <v>97996.5</v>
      </c>
      <c r="S4479" s="14">
        <f t="shared" ca="1" si="489"/>
        <v>181993.5</v>
      </c>
      <c r="T4479" s="11" t="s">
        <v>25</v>
      </c>
      <c r="U4479" s="18" t="s">
        <v>26</v>
      </c>
    </row>
    <row r="4480" spans="1:21" ht="15" customHeight="1" x14ac:dyDescent="0.15">
      <c r="A4480" s="10" t="s">
        <v>4528</v>
      </c>
      <c r="B4480" s="11" t="s">
        <v>46</v>
      </c>
      <c r="C4480" s="11" t="s">
        <v>47</v>
      </c>
      <c r="D4480" s="12">
        <v>45984</v>
      </c>
      <c r="E4480" s="11">
        <v>1281</v>
      </c>
      <c r="F4480" s="11" t="s">
        <v>33</v>
      </c>
      <c r="G4480" s="13">
        <v>1129392.77</v>
      </c>
      <c r="H4480" s="14">
        <f t="shared" si="483"/>
        <v>1446752138.3700001</v>
      </c>
      <c r="I4480" s="14">
        <f>IF(F4480="GHS",H4480,H4480*Assumptions!$B$4)</f>
        <v>1446752138.3700001</v>
      </c>
      <c r="J4480" s="15" t="str">
        <f>INDEX(Assumptions!$B$8:$B$12,MATCH(B4480,Assumptions!$A$8:$A$12,0))</f>
        <v>Specific Identification</v>
      </c>
      <c r="K4480" s="16">
        <f>G4480/(1-INDEX(Assumptions!$D$8:$D$12,MATCH(B4480,Assumptions!$A$8:$A$12,0)))</f>
        <v>1447939.4487179487</v>
      </c>
      <c r="L4480" s="16">
        <f t="shared" si="484"/>
        <v>33881.783100000001</v>
      </c>
      <c r="M4480" s="16">
        <f t="shared" si="485"/>
        <v>72396.972435897434</v>
      </c>
      <c r="N4480" s="14">
        <f>E4480*(K4480-L4480-M4480)*IF(F4480="GHS",1,Assumptions!$B$4)</f>
        <v>1718667347.966208</v>
      </c>
      <c r="O4480" s="15">
        <f t="shared" ca="1" si="486"/>
        <v>302</v>
      </c>
      <c r="P4480" s="15" t="str">
        <f t="shared" ca="1" si="487"/>
        <v>181-365d</v>
      </c>
      <c r="Q4480" s="17">
        <f ca="1">IF(P4480="0-90d",0,IF(P4480="91-180d",INDEX(Assumptions!$F$8:$F$12,MATCH(B4480,Assumptions!$A$8:$A$12,0)),IF(P4480="181-365d",INDEX(Assumptions!$G$8:$G$12,MATCH(B4480,Assumptions!$A$8:$A$12,0)),INDEX(Assumptions!$H$8:$H$12,MATCH(B4480,Assumptions!$A$8:$A$12,0)))))</f>
        <v>0.05</v>
      </c>
      <c r="R4480" s="14">
        <f t="shared" ca="1" si="488"/>
        <v>72337606.918500006</v>
      </c>
      <c r="S4480" s="14">
        <f t="shared" ca="1" si="489"/>
        <v>1374414531.4515002</v>
      </c>
      <c r="T4480" s="11" t="s">
        <v>25</v>
      </c>
      <c r="U4480" s="18" t="s">
        <v>26</v>
      </c>
    </row>
    <row r="4481" spans="1:21" ht="15" customHeight="1" x14ac:dyDescent="0.15">
      <c r="A4481" s="10" t="s">
        <v>4529</v>
      </c>
      <c r="B4481" s="11" t="s">
        <v>31</v>
      </c>
      <c r="C4481" s="11" t="s">
        <v>63</v>
      </c>
      <c r="D4481" s="12">
        <v>46103</v>
      </c>
      <c r="E4481" s="11">
        <v>1122</v>
      </c>
      <c r="F4481" s="11" t="s">
        <v>33</v>
      </c>
      <c r="G4481" s="13">
        <v>2567.98</v>
      </c>
      <c r="H4481" s="14">
        <f t="shared" si="483"/>
        <v>2881273.56</v>
      </c>
      <c r="I4481" s="14">
        <f>IF(F4481="GHS",H4481,H4481*Assumptions!$B$4)</f>
        <v>2881273.56</v>
      </c>
      <c r="J4481" s="15" t="str">
        <f>INDEX(Assumptions!$B$8:$B$12,MATCH(B4481,Assumptions!$A$8:$A$12,0))</f>
        <v>Weighted Average</v>
      </c>
      <c r="K4481" s="16">
        <f>G4481/(1-INDEX(Assumptions!$D$8:$D$12,MATCH(B4481,Assumptions!$A$8:$A$12,0)))</f>
        <v>3566.6388888888891</v>
      </c>
      <c r="L4481" s="16">
        <f t="shared" si="484"/>
        <v>77.039400000000001</v>
      </c>
      <c r="M4481" s="16">
        <f t="shared" si="485"/>
        <v>178.33194444444447</v>
      </c>
      <c r="N4481" s="14">
        <f>E4481*(K4481-L4481-M4481)*IF(F4481="GHS",1,Assumptions!$B$4)</f>
        <v>3715242.1848666668</v>
      </c>
      <c r="O4481" s="15">
        <f t="shared" ca="1" si="486"/>
        <v>183</v>
      </c>
      <c r="P4481" s="15" t="str">
        <f t="shared" ca="1" si="487"/>
        <v>181-365d</v>
      </c>
      <c r="Q4481" s="17">
        <f ca="1">IF(P4481="0-90d",0,IF(P4481="91-180d",INDEX(Assumptions!$F$8:$F$12,MATCH(B4481,Assumptions!$A$8:$A$12,0)),IF(P4481="181-365d",INDEX(Assumptions!$G$8:$G$12,MATCH(B4481,Assumptions!$A$8:$A$12,0)),INDEX(Assumptions!$H$8:$H$12,MATCH(B4481,Assumptions!$A$8:$A$12,0)))))</f>
        <v>0.2</v>
      </c>
      <c r="R4481" s="14">
        <f t="shared" ca="1" si="488"/>
        <v>576254.71200000006</v>
      </c>
      <c r="S4481" s="14">
        <f t="shared" ca="1" si="489"/>
        <v>2305018.8480000002</v>
      </c>
      <c r="T4481" s="11" t="s">
        <v>25</v>
      </c>
      <c r="U4481" s="18" t="s">
        <v>26</v>
      </c>
    </row>
    <row r="4482" spans="1:21" ht="15" customHeight="1" x14ac:dyDescent="0.15">
      <c r="A4482" s="10" t="s">
        <v>4530</v>
      </c>
      <c r="B4482" s="11" t="s">
        <v>28</v>
      </c>
      <c r="C4482" s="11" t="s">
        <v>55</v>
      </c>
      <c r="D4482" s="12">
        <v>46107</v>
      </c>
      <c r="E4482" s="11">
        <v>3749</v>
      </c>
      <c r="F4482" s="11" t="s">
        <v>24</v>
      </c>
      <c r="G4482" s="13">
        <v>9538.68</v>
      </c>
      <c r="H4482" s="14">
        <f t="shared" ref="H4482:H4545" si="490">E4482*G4482</f>
        <v>35760511.32</v>
      </c>
      <c r="I4482" s="14">
        <f>IF(F4482="GHS",H4482,H4482*Assumptions!$B$4)</f>
        <v>386213522.25600004</v>
      </c>
      <c r="J4482" s="15" t="str">
        <f>INDEX(Assumptions!$B$8:$B$12,MATCH(B4482,Assumptions!$A$8:$A$12,0))</f>
        <v>Fair Value Less Costs to Sell</v>
      </c>
      <c r="K4482" s="16">
        <f>G4482/(1-INDEX(Assumptions!$D$8:$D$12,MATCH(B4482,Assumptions!$A$8:$A$12,0)))</f>
        <v>10839.409090909092</v>
      </c>
      <c r="L4482" s="16">
        <f t="shared" ref="L4482:L4545" si="491">G4482*0.03</f>
        <v>286.16039999999998</v>
      </c>
      <c r="M4482" s="16">
        <f t="shared" ref="M4482:M4545" si="492">K4482*0.05</f>
        <v>541.97045454545457</v>
      </c>
      <c r="N4482" s="14">
        <f>E4482*(K4482-L4482-M4482)*IF(F4482="GHS",1,Assumptions!$B$4)</f>
        <v>405348646.76777458</v>
      </c>
      <c r="O4482" s="15">
        <f t="shared" ref="O4482:O4545" ca="1" si="493">TODAY()-D4482</f>
        <v>179</v>
      </c>
      <c r="P4482" s="15" t="str">
        <f t="shared" ref="P4482:P4545" ca="1" si="494">IF(O4482&lt;=90,"0-90d",IF(O4482&lt;=180,"91-180d",IF(O4482&lt;=365,"181-365d","365d+")))</f>
        <v>91-180d</v>
      </c>
      <c r="Q4482" s="17">
        <f ca="1">IF(P4482="0-90d",0,IF(P4482="91-180d",INDEX(Assumptions!$F$8:$F$12,MATCH(B4482,Assumptions!$A$8:$A$12,0)),IF(P4482="181-365d",INDEX(Assumptions!$G$8:$G$12,MATCH(B4482,Assumptions!$A$8:$A$12,0)),INDEX(Assumptions!$H$8:$H$12,MATCH(B4482,Assumptions!$A$8:$A$12,0)))))</f>
        <v>0.02</v>
      </c>
      <c r="R4482" s="14">
        <f t="shared" ref="R4482:R4545" ca="1" si="495">I4482*Q4482</f>
        <v>7724270.4451200012</v>
      </c>
      <c r="S4482" s="14">
        <f t="shared" ref="S4482:S4545" ca="1" si="496">IF(T4482="Held on Consignment (Not Owned)",0,MIN(I4482-R4482,N4482))</f>
        <v>378489251.81088006</v>
      </c>
      <c r="T4482" s="11" t="s">
        <v>25</v>
      </c>
      <c r="U4482" s="18" t="s">
        <v>26</v>
      </c>
    </row>
    <row r="4483" spans="1:21" ht="15" customHeight="1" x14ac:dyDescent="0.15">
      <c r="A4483" s="10" t="s">
        <v>4531</v>
      </c>
      <c r="B4483" s="11" t="s">
        <v>28</v>
      </c>
      <c r="C4483" s="11" t="s">
        <v>35</v>
      </c>
      <c r="D4483" s="12">
        <v>45813</v>
      </c>
      <c r="E4483" s="11">
        <v>1208</v>
      </c>
      <c r="F4483" s="11" t="s">
        <v>24</v>
      </c>
      <c r="G4483" s="13">
        <v>6831.81</v>
      </c>
      <c r="H4483" s="14">
        <f t="shared" si="490"/>
        <v>8252826.4800000004</v>
      </c>
      <c r="I4483" s="14">
        <f>IF(F4483="GHS",H4483,H4483*Assumptions!$B$4)</f>
        <v>89130525.984000012</v>
      </c>
      <c r="J4483" s="15" t="str">
        <f>INDEX(Assumptions!$B$8:$B$12,MATCH(B4483,Assumptions!$A$8:$A$12,0))</f>
        <v>Fair Value Less Costs to Sell</v>
      </c>
      <c r="K4483" s="16">
        <f>G4483/(1-INDEX(Assumptions!$D$8:$D$12,MATCH(B4483,Assumptions!$A$8:$A$12,0)))</f>
        <v>7763.420454545455</v>
      </c>
      <c r="L4483" s="16">
        <f t="shared" si="491"/>
        <v>204.95430000000002</v>
      </c>
      <c r="M4483" s="16">
        <f t="shared" si="492"/>
        <v>388.17102272727277</v>
      </c>
      <c r="N4483" s="14">
        <f>E4483*(K4483-L4483-M4483)*IF(F4483="GHS",1,Assumptions!$B$4)</f>
        <v>93546538.407752737</v>
      </c>
      <c r="O4483" s="15">
        <f t="shared" ca="1" si="493"/>
        <v>473</v>
      </c>
      <c r="P4483" s="15" t="str">
        <f t="shared" ca="1" si="494"/>
        <v>365d+</v>
      </c>
      <c r="Q4483" s="17">
        <f ca="1">IF(P4483="0-90d",0,IF(P4483="91-180d",INDEX(Assumptions!$F$8:$F$12,MATCH(B4483,Assumptions!$A$8:$A$12,0)),IF(P4483="181-365d",INDEX(Assumptions!$G$8:$G$12,MATCH(B4483,Assumptions!$A$8:$A$12,0)),INDEX(Assumptions!$H$8:$H$12,MATCH(B4483,Assumptions!$A$8:$A$12,0)))))</f>
        <v>0.4</v>
      </c>
      <c r="R4483" s="14">
        <f t="shared" ca="1" si="495"/>
        <v>35652210.393600009</v>
      </c>
      <c r="S4483" s="14">
        <f t="shared" ca="1" si="496"/>
        <v>53478315.590400003</v>
      </c>
      <c r="T4483" s="11" t="s">
        <v>25</v>
      </c>
      <c r="U4483" s="18" t="s">
        <v>36</v>
      </c>
    </row>
    <row r="4484" spans="1:21" ht="15" customHeight="1" x14ac:dyDescent="0.15">
      <c r="A4484" s="10" t="s">
        <v>4532</v>
      </c>
      <c r="B4484" s="11" t="s">
        <v>41</v>
      </c>
      <c r="C4484" s="11" t="s">
        <v>42</v>
      </c>
      <c r="D4484" s="12">
        <v>46047</v>
      </c>
      <c r="E4484" s="11">
        <v>2500</v>
      </c>
      <c r="F4484" s="11" t="s">
        <v>33</v>
      </c>
      <c r="G4484" s="13">
        <v>495.7</v>
      </c>
      <c r="H4484" s="14">
        <f t="shared" si="490"/>
        <v>1239250</v>
      </c>
      <c r="I4484" s="14">
        <f>IF(F4484="GHS",H4484,H4484*Assumptions!$B$4)</f>
        <v>1239250</v>
      </c>
      <c r="J4484" s="15" t="str">
        <f>INDEX(Assumptions!$B$8:$B$12,MATCH(B4484,Assumptions!$A$8:$A$12,0))</f>
        <v>Weighted Average</v>
      </c>
      <c r="K4484" s="16">
        <f>G4484/(1-INDEX(Assumptions!$D$8:$D$12,MATCH(B4484,Assumptions!$A$8:$A$12,0)))</f>
        <v>762.61538461538453</v>
      </c>
      <c r="L4484" s="16">
        <f t="shared" si="491"/>
        <v>14.870999999999999</v>
      </c>
      <c r="M4484" s="16">
        <f t="shared" si="492"/>
        <v>38.130769230769225</v>
      </c>
      <c r="N4484" s="14">
        <f>E4484*(K4484-L4484-M4484)*IF(F4484="GHS",1,Assumptions!$B$4)</f>
        <v>1774034.0384615383</v>
      </c>
      <c r="O4484" s="15">
        <f t="shared" ca="1" si="493"/>
        <v>239</v>
      </c>
      <c r="P4484" s="15" t="str">
        <f t="shared" ca="1" si="494"/>
        <v>181-365d</v>
      </c>
      <c r="Q4484" s="17">
        <f ca="1">IF(P4484="0-90d",0,IF(P4484="91-180d",INDEX(Assumptions!$F$8:$F$12,MATCH(B4484,Assumptions!$A$8:$A$12,0)),IF(P4484="181-365d",INDEX(Assumptions!$G$8:$G$12,MATCH(B4484,Assumptions!$A$8:$A$12,0)),INDEX(Assumptions!$H$8:$H$12,MATCH(B4484,Assumptions!$A$8:$A$12,0)))))</f>
        <v>0.35</v>
      </c>
      <c r="R4484" s="14">
        <f t="shared" ca="1" si="495"/>
        <v>433737.5</v>
      </c>
      <c r="S4484" s="14">
        <f t="shared" ca="1" si="496"/>
        <v>805512.5</v>
      </c>
      <c r="T4484" s="11" t="s">
        <v>50</v>
      </c>
      <c r="U4484" s="18" t="s">
        <v>26</v>
      </c>
    </row>
    <row r="4485" spans="1:21" ht="15" customHeight="1" x14ac:dyDescent="0.15">
      <c r="A4485" s="10" t="s">
        <v>4533</v>
      </c>
      <c r="B4485" s="11" t="s">
        <v>22</v>
      </c>
      <c r="C4485" s="11" t="s">
        <v>23</v>
      </c>
      <c r="D4485" s="12">
        <v>46218</v>
      </c>
      <c r="E4485" s="11">
        <v>999</v>
      </c>
      <c r="F4485" s="11" t="s">
        <v>24</v>
      </c>
      <c r="G4485" s="13">
        <v>17527.09</v>
      </c>
      <c r="H4485" s="14">
        <f t="shared" si="490"/>
        <v>17509562.91</v>
      </c>
      <c r="I4485" s="14">
        <f>IF(F4485="GHS",H4485,H4485*Assumptions!$B$4)</f>
        <v>189103279.428</v>
      </c>
      <c r="J4485" s="15" t="str">
        <f>INDEX(Assumptions!$B$8:$B$12,MATCH(B4485,Assumptions!$A$8:$A$12,0))</f>
        <v>FIFO</v>
      </c>
      <c r="K4485" s="16">
        <f>G4485/(1-INDEX(Assumptions!$D$8:$D$12,MATCH(B4485,Assumptions!$A$8:$A$12,0)))</f>
        <v>21374.5</v>
      </c>
      <c r="L4485" s="16">
        <f t="shared" si="491"/>
        <v>525.81269999999995</v>
      </c>
      <c r="M4485" s="16">
        <f t="shared" si="492"/>
        <v>1068.7250000000001</v>
      </c>
      <c r="N4485" s="14">
        <f>E4485*(K4485-L4485-M4485)*IF(F4485="GHS",1,Assumptions!$B$4)</f>
        <v>213409969.24716005</v>
      </c>
      <c r="O4485" s="15">
        <f t="shared" ca="1" si="493"/>
        <v>68</v>
      </c>
      <c r="P4485" s="15" t="str">
        <f t="shared" ca="1" si="494"/>
        <v>0-90d</v>
      </c>
      <c r="Q4485" s="17">
        <f ca="1">IF(P4485="0-90d",0,IF(P4485="91-180d",INDEX(Assumptions!$F$8:$F$12,MATCH(B4485,Assumptions!$A$8:$A$12,0)),IF(P4485="181-365d",INDEX(Assumptions!$G$8:$G$12,MATCH(B4485,Assumptions!$A$8:$A$12,0)),INDEX(Assumptions!$H$8:$H$12,MATCH(B4485,Assumptions!$A$8:$A$12,0)))))</f>
        <v>0</v>
      </c>
      <c r="R4485" s="14">
        <f t="shared" ca="1" si="495"/>
        <v>0</v>
      </c>
      <c r="S4485" s="14">
        <f t="shared" si="496"/>
        <v>0</v>
      </c>
      <c r="T4485" s="11" t="s">
        <v>39</v>
      </c>
      <c r="U4485" s="18" t="s">
        <v>26</v>
      </c>
    </row>
    <row r="4486" spans="1:21" ht="15" customHeight="1" x14ac:dyDescent="0.15">
      <c r="A4486" s="10" t="s">
        <v>4534</v>
      </c>
      <c r="B4486" s="11" t="s">
        <v>28</v>
      </c>
      <c r="C4486" s="11" t="s">
        <v>35</v>
      </c>
      <c r="D4486" s="12">
        <v>45740</v>
      </c>
      <c r="E4486" s="11">
        <v>1190</v>
      </c>
      <c r="F4486" s="11" t="s">
        <v>24</v>
      </c>
      <c r="G4486" s="13">
        <v>9146.23</v>
      </c>
      <c r="H4486" s="14">
        <f t="shared" si="490"/>
        <v>10884013.699999999</v>
      </c>
      <c r="I4486" s="14">
        <f>IF(F4486="GHS",H4486,H4486*Assumptions!$B$4)</f>
        <v>117547347.95999999</v>
      </c>
      <c r="J4486" s="15" t="str">
        <f>INDEX(Assumptions!$B$8:$B$12,MATCH(B4486,Assumptions!$A$8:$A$12,0))</f>
        <v>Fair Value Less Costs to Sell</v>
      </c>
      <c r="K4486" s="16">
        <f>G4486/(1-INDEX(Assumptions!$D$8:$D$12,MATCH(B4486,Assumptions!$A$8:$A$12,0)))</f>
        <v>10393.443181818182</v>
      </c>
      <c r="L4486" s="16">
        <f t="shared" si="491"/>
        <v>274.38689999999997</v>
      </c>
      <c r="M4486" s="16">
        <f t="shared" si="492"/>
        <v>519.67215909090908</v>
      </c>
      <c r="N4486" s="14">
        <f>E4486*(K4486-L4486-M4486)*IF(F4486="GHS",1,Assumptions!$B$4)</f>
        <v>123371284.74529092</v>
      </c>
      <c r="O4486" s="15">
        <f t="shared" ca="1" si="493"/>
        <v>546</v>
      </c>
      <c r="P4486" s="15" t="str">
        <f t="shared" ca="1" si="494"/>
        <v>365d+</v>
      </c>
      <c r="Q4486" s="17">
        <f ca="1">IF(P4486="0-90d",0,IF(P4486="91-180d",INDEX(Assumptions!$F$8:$F$12,MATCH(B4486,Assumptions!$A$8:$A$12,0)),IF(P4486="181-365d",INDEX(Assumptions!$G$8:$G$12,MATCH(B4486,Assumptions!$A$8:$A$12,0)),INDEX(Assumptions!$H$8:$H$12,MATCH(B4486,Assumptions!$A$8:$A$12,0)))))</f>
        <v>0.4</v>
      </c>
      <c r="R4486" s="14">
        <f t="shared" ca="1" si="495"/>
        <v>47018939.184</v>
      </c>
      <c r="S4486" s="14">
        <f t="shared" ca="1" si="496"/>
        <v>70528408.775999993</v>
      </c>
      <c r="T4486" s="11" t="s">
        <v>25</v>
      </c>
      <c r="U4486" s="18" t="s">
        <v>26</v>
      </c>
    </row>
    <row r="4487" spans="1:21" ht="15" customHeight="1" x14ac:dyDescent="0.15">
      <c r="A4487" s="10" t="s">
        <v>4535</v>
      </c>
      <c r="B4487" s="11" t="s">
        <v>28</v>
      </c>
      <c r="C4487" s="11" t="s">
        <v>38</v>
      </c>
      <c r="D4487" s="12">
        <v>45942</v>
      </c>
      <c r="E4487" s="11">
        <v>2414</v>
      </c>
      <c r="F4487" s="11" t="s">
        <v>24</v>
      </c>
      <c r="G4487" s="13">
        <v>3765.04</v>
      </c>
      <c r="H4487" s="14">
        <f t="shared" si="490"/>
        <v>9088806.5600000005</v>
      </c>
      <c r="I4487" s="14">
        <f>IF(F4487="GHS",H4487,H4487*Assumptions!$B$4)</f>
        <v>98159110.848000005</v>
      </c>
      <c r="J4487" s="15" t="str">
        <f>INDEX(Assumptions!$B$8:$B$12,MATCH(B4487,Assumptions!$A$8:$A$12,0))</f>
        <v>Fair Value Less Costs to Sell</v>
      </c>
      <c r="K4487" s="16">
        <f>G4487/(1-INDEX(Assumptions!$D$8:$D$12,MATCH(B4487,Assumptions!$A$8:$A$12,0)))</f>
        <v>4278.454545454545</v>
      </c>
      <c r="L4487" s="16">
        <f t="shared" si="491"/>
        <v>112.9512</v>
      </c>
      <c r="M4487" s="16">
        <f t="shared" si="492"/>
        <v>213.92272727272726</v>
      </c>
      <c r="N4487" s="14">
        <f>E4487*(K4487-L4487-M4487)*IF(F4487="GHS",1,Assumptions!$B$4)</f>
        <v>103022448.61274181</v>
      </c>
      <c r="O4487" s="15">
        <f t="shared" ca="1" si="493"/>
        <v>344</v>
      </c>
      <c r="P4487" s="15" t="str">
        <f t="shared" ca="1" si="494"/>
        <v>181-365d</v>
      </c>
      <c r="Q4487" s="17">
        <f ca="1">IF(P4487="0-90d",0,IF(P4487="91-180d",INDEX(Assumptions!$F$8:$F$12,MATCH(B4487,Assumptions!$A$8:$A$12,0)),IF(P4487="181-365d",INDEX(Assumptions!$G$8:$G$12,MATCH(B4487,Assumptions!$A$8:$A$12,0)),INDEX(Assumptions!$H$8:$H$12,MATCH(B4487,Assumptions!$A$8:$A$12,0)))))</f>
        <v>0.1</v>
      </c>
      <c r="R4487" s="14">
        <f t="shared" ca="1" si="495"/>
        <v>9815911.0848000012</v>
      </c>
      <c r="S4487" s="14">
        <f t="shared" ca="1" si="496"/>
        <v>88343199.7632</v>
      </c>
      <c r="T4487" s="11" t="s">
        <v>25</v>
      </c>
      <c r="U4487" s="18" t="s">
        <v>26</v>
      </c>
    </row>
    <row r="4488" spans="1:21" ht="15" customHeight="1" x14ac:dyDescent="0.15">
      <c r="A4488" s="10" t="s">
        <v>4536</v>
      </c>
      <c r="B4488" s="11" t="s">
        <v>22</v>
      </c>
      <c r="C4488" s="11" t="s">
        <v>61</v>
      </c>
      <c r="D4488" s="12">
        <v>46071</v>
      </c>
      <c r="E4488" s="11">
        <v>4439</v>
      </c>
      <c r="F4488" s="11" t="s">
        <v>24</v>
      </c>
      <c r="G4488" s="13">
        <v>16769.689999999999</v>
      </c>
      <c r="H4488" s="14">
        <f t="shared" si="490"/>
        <v>74440653.909999996</v>
      </c>
      <c r="I4488" s="14">
        <f>IF(F4488="GHS",H4488,H4488*Assumptions!$B$4)</f>
        <v>803959062.22800004</v>
      </c>
      <c r="J4488" s="15" t="str">
        <f>INDEX(Assumptions!$B$8:$B$12,MATCH(B4488,Assumptions!$A$8:$A$12,0))</f>
        <v>FIFO</v>
      </c>
      <c r="K4488" s="16">
        <f>G4488/(1-INDEX(Assumptions!$D$8:$D$12,MATCH(B4488,Assumptions!$A$8:$A$12,0)))</f>
        <v>20450.841463414632</v>
      </c>
      <c r="L4488" s="16">
        <f t="shared" si="491"/>
        <v>503.09069999999997</v>
      </c>
      <c r="M4488" s="16">
        <f t="shared" si="492"/>
        <v>1022.5420731707317</v>
      </c>
      <c r="N4488" s="14">
        <f>E4488*(K4488-L4488-M4488)*IF(F4488="GHS",1,Assumptions!$B$4)</f>
        <v>907297214.86072087</v>
      </c>
      <c r="O4488" s="15">
        <f t="shared" ca="1" si="493"/>
        <v>215</v>
      </c>
      <c r="P4488" s="15" t="str">
        <f t="shared" ca="1" si="494"/>
        <v>181-365d</v>
      </c>
      <c r="Q4488" s="17">
        <f ca="1">IF(P4488="0-90d",0,IF(P4488="91-180d",INDEX(Assumptions!$F$8:$F$12,MATCH(B4488,Assumptions!$A$8:$A$12,0)),IF(P4488="181-365d",INDEX(Assumptions!$G$8:$G$12,MATCH(B4488,Assumptions!$A$8:$A$12,0)),INDEX(Assumptions!$H$8:$H$12,MATCH(B4488,Assumptions!$A$8:$A$12,0)))))</f>
        <v>0.15</v>
      </c>
      <c r="R4488" s="14">
        <f t="shared" ca="1" si="495"/>
        <v>120593859.33420001</v>
      </c>
      <c r="S4488" s="14">
        <f t="shared" ca="1" si="496"/>
        <v>683365202.89380002</v>
      </c>
      <c r="T4488" s="11" t="s">
        <v>25</v>
      </c>
      <c r="U4488" s="18" t="s">
        <v>26</v>
      </c>
    </row>
    <row r="4489" spans="1:21" ht="15" customHeight="1" x14ac:dyDescent="0.15">
      <c r="A4489" s="10" t="s">
        <v>4537</v>
      </c>
      <c r="B4489" s="11" t="s">
        <v>46</v>
      </c>
      <c r="C4489" s="11" t="s">
        <v>52</v>
      </c>
      <c r="D4489" s="12">
        <v>45837</v>
      </c>
      <c r="E4489" s="11">
        <v>4676</v>
      </c>
      <c r="F4489" s="11" t="s">
        <v>33</v>
      </c>
      <c r="G4489" s="13">
        <v>443089.23</v>
      </c>
      <c r="H4489" s="14">
        <f t="shared" si="490"/>
        <v>2071885239.48</v>
      </c>
      <c r="I4489" s="14">
        <f>IF(F4489="GHS",H4489,H4489*Assumptions!$B$4)</f>
        <v>2071885239.48</v>
      </c>
      <c r="J4489" s="15" t="str">
        <f>INDEX(Assumptions!$B$8:$B$12,MATCH(B4489,Assumptions!$A$8:$A$12,0))</f>
        <v>Specific Identification</v>
      </c>
      <c r="K4489" s="16">
        <f>G4489/(1-INDEX(Assumptions!$D$8:$D$12,MATCH(B4489,Assumptions!$A$8:$A$12,0)))</f>
        <v>568063.11538461538</v>
      </c>
      <c r="L4489" s="16">
        <f t="shared" si="491"/>
        <v>13292.676899999999</v>
      </c>
      <c r="M4489" s="16">
        <f t="shared" si="492"/>
        <v>28403.155769230769</v>
      </c>
      <c r="N4489" s="14">
        <f>E4489*(K4489-L4489-M4489)*IF(F4489="GHS",1,Assumptions!$B$4)</f>
        <v>2461293413.9771385</v>
      </c>
      <c r="O4489" s="15">
        <f t="shared" ca="1" si="493"/>
        <v>449</v>
      </c>
      <c r="P4489" s="15" t="str">
        <f t="shared" ca="1" si="494"/>
        <v>365d+</v>
      </c>
      <c r="Q4489" s="17">
        <f ca="1">IF(P4489="0-90d",0,IF(P4489="91-180d",INDEX(Assumptions!$F$8:$F$12,MATCH(B4489,Assumptions!$A$8:$A$12,0)),IF(P4489="181-365d",INDEX(Assumptions!$G$8:$G$12,MATCH(B4489,Assumptions!$A$8:$A$12,0)),INDEX(Assumptions!$H$8:$H$12,MATCH(B4489,Assumptions!$A$8:$A$12,0)))))</f>
        <v>0.15</v>
      </c>
      <c r="R4489" s="14">
        <f t="shared" ca="1" si="495"/>
        <v>310782785.92199999</v>
      </c>
      <c r="S4489" s="14">
        <f t="shared" ca="1" si="496"/>
        <v>1761102453.5580001</v>
      </c>
      <c r="T4489" s="11" t="s">
        <v>25</v>
      </c>
      <c r="U4489" s="18" t="s">
        <v>26</v>
      </c>
    </row>
    <row r="4490" spans="1:21" ht="15" customHeight="1" x14ac:dyDescent="0.15">
      <c r="A4490" s="10" t="s">
        <v>4538</v>
      </c>
      <c r="B4490" s="11" t="s">
        <v>41</v>
      </c>
      <c r="C4490" s="11" t="s">
        <v>44</v>
      </c>
      <c r="D4490" s="12">
        <v>46070</v>
      </c>
      <c r="E4490" s="11">
        <v>1307</v>
      </c>
      <c r="F4490" s="11" t="s">
        <v>33</v>
      </c>
      <c r="G4490" s="13">
        <v>432.97</v>
      </c>
      <c r="H4490" s="14">
        <f t="shared" si="490"/>
        <v>565891.79</v>
      </c>
      <c r="I4490" s="14">
        <f>IF(F4490="GHS",H4490,H4490*Assumptions!$B$4)</f>
        <v>565891.79</v>
      </c>
      <c r="J4490" s="15" t="str">
        <f>INDEX(Assumptions!$B$8:$B$12,MATCH(B4490,Assumptions!$A$8:$A$12,0))</f>
        <v>Weighted Average</v>
      </c>
      <c r="K4490" s="16">
        <f>G4490/(1-INDEX(Assumptions!$D$8:$D$12,MATCH(B4490,Assumptions!$A$8:$A$12,0)))</f>
        <v>666.10769230769233</v>
      </c>
      <c r="L4490" s="16">
        <f t="shared" si="491"/>
        <v>12.989100000000001</v>
      </c>
      <c r="M4490" s="16">
        <f t="shared" si="492"/>
        <v>33.305384615384618</v>
      </c>
      <c r="N4490" s="14">
        <f>E4490*(K4490-L4490-M4490)*IF(F4490="GHS",1,Assumptions!$B$4)</f>
        <v>810095.86245384626</v>
      </c>
      <c r="O4490" s="15">
        <f t="shared" ca="1" si="493"/>
        <v>216</v>
      </c>
      <c r="P4490" s="15" t="str">
        <f t="shared" ca="1" si="494"/>
        <v>181-365d</v>
      </c>
      <c r="Q4490" s="17">
        <f ca="1">IF(P4490="0-90d",0,IF(P4490="91-180d",INDEX(Assumptions!$F$8:$F$12,MATCH(B4490,Assumptions!$A$8:$A$12,0)),IF(P4490="181-365d",INDEX(Assumptions!$G$8:$G$12,MATCH(B4490,Assumptions!$A$8:$A$12,0)),INDEX(Assumptions!$H$8:$H$12,MATCH(B4490,Assumptions!$A$8:$A$12,0)))))</f>
        <v>0.35</v>
      </c>
      <c r="R4490" s="14">
        <f t="shared" ca="1" si="495"/>
        <v>198062.12650000001</v>
      </c>
      <c r="S4490" s="14">
        <f t="shared" ca="1" si="496"/>
        <v>367829.66350000002</v>
      </c>
      <c r="T4490" s="11" t="s">
        <v>25</v>
      </c>
      <c r="U4490" s="18" t="s">
        <v>26</v>
      </c>
    </row>
    <row r="4491" spans="1:21" ht="15" customHeight="1" x14ac:dyDescent="0.15">
      <c r="A4491" s="10" t="s">
        <v>4539</v>
      </c>
      <c r="B4491" s="11" t="s">
        <v>41</v>
      </c>
      <c r="C4491" s="11" t="s">
        <v>49</v>
      </c>
      <c r="D4491" s="12">
        <v>45969</v>
      </c>
      <c r="E4491" s="11">
        <v>3118</v>
      </c>
      <c r="F4491" s="11" t="s">
        <v>33</v>
      </c>
      <c r="G4491" s="13">
        <v>452.98</v>
      </c>
      <c r="H4491" s="14">
        <f t="shared" si="490"/>
        <v>1412391.6400000001</v>
      </c>
      <c r="I4491" s="14">
        <f>IF(F4491="GHS",H4491,H4491*Assumptions!$B$4)</f>
        <v>1412391.6400000001</v>
      </c>
      <c r="J4491" s="15" t="str">
        <f>INDEX(Assumptions!$B$8:$B$12,MATCH(B4491,Assumptions!$A$8:$A$12,0))</f>
        <v>Weighted Average</v>
      </c>
      <c r="K4491" s="16">
        <f>G4491/(1-INDEX(Assumptions!$D$8:$D$12,MATCH(B4491,Assumptions!$A$8:$A$12,0)))</f>
        <v>696.89230769230767</v>
      </c>
      <c r="L4491" s="16">
        <f t="shared" si="491"/>
        <v>13.589399999999999</v>
      </c>
      <c r="M4491" s="16">
        <f t="shared" si="492"/>
        <v>34.844615384615388</v>
      </c>
      <c r="N4491" s="14">
        <f>E4491*(K4491-L4491-M4491)*IF(F4491="GHS",1,Assumptions!$B$4)</f>
        <v>2021892.9554153846</v>
      </c>
      <c r="O4491" s="15">
        <f t="shared" ca="1" si="493"/>
        <v>317</v>
      </c>
      <c r="P4491" s="15" t="str">
        <f t="shared" ca="1" si="494"/>
        <v>181-365d</v>
      </c>
      <c r="Q4491" s="17">
        <f ca="1">IF(P4491="0-90d",0,IF(P4491="91-180d",INDEX(Assumptions!$F$8:$F$12,MATCH(B4491,Assumptions!$A$8:$A$12,0)),IF(P4491="181-365d",INDEX(Assumptions!$G$8:$G$12,MATCH(B4491,Assumptions!$A$8:$A$12,0)),INDEX(Assumptions!$H$8:$H$12,MATCH(B4491,Assumptions!$A$8:$A$12,0)))))</f>
        <v>0.35</v>
      </c>
      <c r="R4491" s="14">
        <f t="shared" ca="1" si="495"/>
        <v>494337.07400000002</v>
      </c>
      <c r="S4491" s="14">
        <f t="shared" ca="1" si="496"/>
        <v>918054.56600000011</v>
      </c>
      <c r="T4491" s="11" t="s">
        <v>25</v>
      </c>
      <c r="U4491" s="18" t="s">
        <v>26</v>
      </c>
    </row>
    <row r="4492" spans="1:21" ht="15" customHeight="1" x14ac:dyDescent="0.15">
      <c r="A4492" s="10" t="s">
        <v>4540</v>
      </c>
      <c r="B4492" s="11" t="s">
        <v>46</v>
      </c>
      <c r="C4492" s="11" t="s">
        <v>47</v>
      </c>
      <c r="D4492" s="12">
        <v>45930</v>
      </c>
      <c r="E4492" s="11">
        <v>292</v>
      </c>
      <c r="F4492" s="11" t="s">
        <v>33</v>
      </c>
      <c r="G4492" s="13">
        <v>577801.93999999994</v>
      </c>
      <c r="H4492" s="14">
        <f t="shared" si="490"/>
        <v>168718166.47999999</v>
      </c>
      <c r="I4492" s="14">
        <f>IF(F4492="GHS",H4492,H4492*Assumptions!$B$4)</f>
        <v>168718166.47999999</v>
      </c>
      <c r="J4492" s="15" t="str">
        <f>INDEX(Assumptions!$B$8:$B$12,MATCH(B4492,Assumptions!$A$8:$A$12,0))</f>
        <v>Specific Identification</v>
      </c>
      <c r="K4492" s="16">
        <f>G4492/(1-INDEX(Assumptions!$D$8:$D$12,MATCH(B4492,Assumptions!$A$8:$A$12,0)))</f>
        <v>740771.71794871788</v>
      </c>
      <c r="L4492" s="16">
        <f t="shared" si="491"/>
        <v>17334.058199999999</v>
      </c>
      <c r="M4492" s="16">
        <f t="shared" si="492"/>
        <v>37038.585897435893</v>
      </c>
      <c r="N4492" s="14">
        <f>E4492*(K4492-L4492-M4492)*IF(F4492="GHS",1,Assumptions!$B$4)</f>
        <v>200428529.56457436</v>
      </c>
      <c r="O4492" s="15">
        <f t="shared" ca="1" si="493"/>
        <v>356</v>
      </c>
      <c r="P4492" s="15" t="str">
        <f t="shared" ca="1" si="494"/>
        <v>181-365d</v>
      </c>
      <c r="Q4492" s="17">
        <f ca="1">IF(P4492="0-90d",0,IF(P4492="91-180d",INDEX(Assumptions!$F$8:$F$12,MATCH(B4492,Assumptions!$A$8:$A$12,0)),IF(P4492="181-365d",INDEX(Assumptions!$G$8:$G$12,MATCH(B4492,Assumptions!$A$8:$A$12,0)),INDEX(Assumptions!$H$8:$H$12,MATCH(B4492,Assumptions!$A$8:$A$12,0)))))</f>
        <v>0.05</v>
      </c>
      <c r="R4492" s="14">
        <f t="shared" ca="1" si="495"/>
        <v>8435908.3239999991</v>
      </c>
      <c r="S4492" s="14">
        <f t="shared" ca="1" si="496"/>
        <v>160282258.15599999</v>
      </c>
      <c r="T4492" s="11" t="s">
        <v>25</v>
      </c>
      <c r="U4492" s="18" t="s">
        <v>26</v>
      </c>
    </row>
    <row r="4493" spans="1:21" ht="15" customHeight="1" x14ac:dyDescent="0.15">
      <c r="A4493" s="10" t="s">
        <v>4541</v>
      </c>
      <c r="B4493" s="11" t="s">
        <v>28</v>
      </c>
      <c r="C4493" s="11" t="s">
        <v>55</v>
      </c>
      <c r="D4493" s="12">
        <v>45960</v>
      </c>
      <c r="E4493" s="11">
        <v>1600</v>
      </c>
      <c r="F4493" s="11" t="s">
        <v>24</v>
      </c>
      <c r="G4493" s="13">
        <v>12398.35</v>
      </c>
      <c r="H4493" s="14">
        <f t="shared" si="490"/>
        <v>19837360</v>
      </c>
      <c r="I4493" s="14">
        <f>IF(F4493="GHS",H4493,H4493*Assumptions!$B$4)</f>
        <v>214243488</v>
      </c>
      <c r="J4493" s="15" t="str">
        <f>INDEX(Assumptions!$B$8:$B$12,MATCH(B4493,Assumptions!$A$8:$A$12,0))</f>
        <v>Fair Value Less Costs to Sell</v>
      </c>
      <c r="K4493" s="16">
        <f>G4493/(1-INDEX(Assumptions!$D$8:$D$12,MATCH(B4493,Assumptions!$A$8:$A$12,0)))</f>
        <v>14089.034090909092</v>
      </c>
      <c r="L4493" s="16">
        <f t="shared" si="491"/>
        <v>371.95049999999998</v>
      </c>
      <c r="M4493" s="16">
        <f t="shared" si="492"/>
        <v>704.45170454545462</v>
      </c>
      <c r="N4493" s="14">
        <f>E4493*(K4493-L4493-M4493)*IF(F4493="GHS",1,Assumptions!$B$4)</f>
        <v>224858278.99636367</v>
      </c>
      <c r="O4493" s="15">
        <f t="shared" ca="1" si="493"/>
        <v>326</v>
      </c>
      <c r="P4493" s="15" t="str">
        <f t="shared" ca="1" si="494"/>
        <v>181-365d</v>
      </c>
      <c r="Q4493" s="17">
        <f ca="1">IF(P4493="0-90d",0,IF(P4493="91-180d",INDEX(Assumptions!$F$8:$F$12,MATCH(B4493,Assumptions!$A$8:$A$12,0)),IF(P4493="181-365d",INDEX(Assumptions!$G$8:$G$12,MATCH(B4493,Assumptions!$A$8:$A$12,0)),INDEX(Assumptions!$H$8:$H$12,MATCH(B4493,Assumptions!$A$8:$A$12,0)))))</f>
        <v>0.1</v>
      </c>
      <c r="R4493" s="14">
        <f t="shared" ca="1" si="495"/>
        <v>21424348.800000001</v>
      </c>
      <c r="S4493" s="14">
        <f t="shared" ca="1" si="496"/>
        <v>192819139.19999999</v>
      </c>
      <c r="T4493" s="11" t="s">
        <v>25</v>
      </c>
      <c r="U4493" s="18" t="s">
        <v>36</v>
      </c>
    </row>
    <row r="4494" spans="1:21" ht="15" customHeight="1" x14ac:dyDescent="0.15">
      <c r="A4494" s="10" t="s">
        <v>4542</v>
      </c>
      <c r="B4494" s="11" t="s">
        <v>22</v>
      </c>
      <c r="C4494" s="11" t="s">
        <v>61</v>
      </c>
      <c r="D4494" s="12">
        <v>46226</v>
      </c>
      <c r="E4494" s="11">
        <v>765</v>
      </c>
      <c r="F4494" s="11" t="s">
        <v>24</v>
      </c>
      <c r="G4494" s="13">
        <v>43791.63</v>
      </c>
      <c r="H4494" s="14">
        <f t="shared" si="490"/>
        <v>33500596.949999999</v>
      </c>
      <c r="I4494" s="14">
        <f>IF(F4494="GHS",H4494,H4494*Assumptions!$B$4)</f>
        <v>361806447.06</v>
      </c>
      <c r="J4494" s="15" t="str">
        <f>INDEX(Assumptions!$B$8:$B$12,MATCH(B4494,Assumptions!$A$8:$A$12,0))</f>
        <v>FIFO</v>
      </c>
      <c r="K4494" s="16">
        <f>G4494/(1-INDEX(Assumptions!$D$8:$D$12,MATCH(B4494,Assumptions!$A$8:$A$12,0)))</f>
        <v>53404.426829268283</v>
      </c>
      <c r="L4494" s="16">
        <f t="shared" si="491"/>
        <v>1313.7488999999998</v>
      </c>
      <c r="M4494" s="16">
        <f t="shared" si="492"/>
        <v>2670.2213414634143</v>
      </c>
      <c r="N4494" s="14">
        <f>E4494*(K4494-L4494-M4494)*IF(F4494="GHS",1,Assumptions!$B$4)</f>
        <v>408311812.32844383</v>
      </c>
      <c r="O4494" s="15">
        <f t="shared" ca="1" si="493"/>
        <v>60</v>
      </c>
      <c r="P4494" s="15" t="str">
        <f t="shared" ca="1" si="494"/>
        <v>0-90d</v>
      </c>
      <c r="Q4494" s="17">
        <f ca="1">IF(P4494="0-90d",0,IF(P4494="91-180d",INDEX(Assumptions!$F$8:$F$12,MATCH(B4494,Assumptions!$A$8:$A$12,0)),IF(P4494="181-365d",INDEX(Assumptions!$G$8:$G$12,MATCH(B4494,Assumptions!$A$8:$A$12,0)),INDEX(Assumptions!$H$8:$H$12,MATCH(B4494,Assumptions!$A$8:$A$12,0)))))</f>
        <v>0</v>
      </c>
      <c r="R4494" s="14">
        <f t="shared" ca="1" si="495"/>
        <v>0</v>
      </c>
      <c r="S4494" s="14">
        <f t="shared" si="496"/>
        <v>0</v>
      </c>
      <c r="T4494" s="11" t="s">
        <v>39</v>
      </c>
      <c r="U4494" s="18" t="s">
        <v>26</v>
      </c>
    </row>
    <row r="4495" spans="1:21" ht="15" customHeight="1" x14ac:dyDescent="0.15">
      <c r="A4495" s="10" t="s">
        <v>4543</v>
      </c>
      <c r="B4495" s="11" t="s">
        <v>28</v>
      </c>
      <c r="C4495" s="11" t="s">
        <v>35</v>
      </c>
      <c r="D4495" s="12">
        <v>46013</v>
      </c>
      <c r="E4495" s="11">
        <v>4444</v>
      </c>
      <c r="F4495" s="11" t="s">
        <v>24</v>
      </c>
      <c r="G4495" s="13">
        <v>1956.26</v>
      </c>
      <c r="H4495" s="14">
        <f t="shared" si="490"/>
        <v>8693619.4399999995</v>
      </c>
      <c r="I4495" s="14">
        <f>IF(F4495="GHS",H4495,H4495*Assumptions!$B$4)</f>
        <v>93891089.952000007</v>
      </c>
      <c r="J4495" s="15" t="str">
        <f>INDEX(Assumptions!$B$8:$B$12,MATCH(B4495,Assumptions!$A$8:$A$12,0))</f>
        <v>Fair Value Less Costs to Sell</v>
      </c>
      <c r="K4495" s="16">
        <f>G4495/(1-INDEX(Assumptions!$D$8:$D$12,MATCH(B4495,Assumptions!$A$8:$A$12,0)))</f>
        <v>2223.022727272727</v>
      </c>
      <c r="L4495" s="16">
        <f t="shared" si="491"/>
        <v>58.687799999999996</v>
      </c>
      <c r="M4495" s="16">
        <f t="shared" si="492"/>
        <v>111.15113636363635</v>
      </c>
      <c r="N4495" s="14">
        <f>E4495*(K4495-L4495-M4495)*IF(F4495="GHS",1,Assumptions!$B$4)</f>
        <v>98542966.681439981</v>
      </c>
      <c r="O4495" s="15">
        <f t="shared" ca="1" si="493"/>
        <v>273</v>
      </c>
      <c r="P4495" s="15" t="str">
        <f t="shared" ca="1" si="494"/>
        <v>181-365d</v>
      </c>
      <c r="Q4495" s="17">
        <f ca="1">IF(P4495="0-90d",0,IF(P4495="91-180d",INDEX(Assumptions!$F$8:$F$12,MATCH(B4495,Assumptions!$A$8:$A$12,0)),IF(P4495="181-365d",INDEX(Assumptions!$G$8:$G$12,MATCH(B4495,Assumptions!$A$8:$A$12,0)),INDEX(Assumptions!$H$8:$H$12,MATCH(B4495,Assumptions!$A$8:$A$12,0)))))</f>
        <v>0.1</v>
      </c>
      <c r="R4495" s="14">
        <f t="shared" ca="1" si="495"/>
        <v>9389108.9952000007</v>
      </c>
      <c r="S4495" s="14">
        <f t="shared" ca="1" si="496"/>
        <v>84501980.956800014</v>
      </c>
      <c r="T4495" s="11" t="s">
        <v>25</v>
      </c>
      <c r="U4495" s="18" t="s">
        <v>26</v>
      </c>
    </row>
    <row r="4496" spans="1:21" ht="15" customHeight="1" x14ac:dyDescent="0.15">
      <c r="A4496" s="10" t="s">
        <v>4544</v>
      </c>
      <c r="B4496" s="11" t="s">
        <v>22</v>
      </c>
      <c r="C4496" s="11" t="s">
        <v>61</v>
      </c>
      <c r="D4496" s="12">
        <v>46040</v>
      </c>
      <c r="E4496" s="11">
        <v>4094</v>
      </c>
      <c r="F4496" s="11" t="s">
        <v>24</v>
      </c>
      <c r="G4496" s="13">
        <v>51725.62</v>
      </c>
      <c r="H4496" s="14">
        <f t="shared" si="490"/>
        <v>211764688.28</v>
      </c>
      <c r="I4496" s="14">
        <f>IF(F4496="GHS",H4496,H4496*Assumptions!$B$4)</f>
        <v>2287058633.4240003</v>
      </c>
      <c r="J4496" s="15" t="str">
        <f>INDEX(Assumptions!$B$8:$B$12,MATCH(B4496,Assumptions!$A$8:$A$12,0))</f>
        <v>FIFO</v>
      </c>
      <c r="K4496" s="16">
        <f>G4496/(1-INDEX(Assumptions!$D$8:$D$12,MATCH(B4496,Assumptions!$A$8:$A$12,0)))</f>
        <v>63080.024390243903</v>
      </c>
      <c r="L4496" s="16">
        <f t="shared" si="491"/>
        <v>1551.7686000000001</v>
      </c>
      <c r="M4496" s="16">
        <f t="shared" si="492"/>
        <v>3154.0012195121953</v>
      </c>
      <c r="N4496" s="14">
        <f>E4496*(K4496-L4496-M4496)*IF(F4496="GHS",1,Assumptions!$B$4)</f>
        <v>2581029340.6958165</v>
      </c>
      <c r="O4496" s="15">
        <f t="shared" ca="1" si="493"/>
        <v>246</v>
      </c>
      <c r="P4496" s="15" t="str">
        <f t="shared" ca="1" si="494"/>
        <v>181-365d</v>
      </c>
      <c r="Q4496" s="17">
        <f ca="1">IF(P4496="0-90d",0,IF(P4496="91-180d",INDEX(Assumptions!$F$8:$F$12,MATCH(B4496,Assumptions!$A$8:$A$12,0)),IF(P4496="181-365d",INDEX(Assumptions!$G$8:$G$12,MATCH(B4496,Assumptions!$A$8:$A$12,0)),INDEX(Assumptions!$H$8:$H$12,MATCH(B4496,Assumptions!$A$8:$A$12,0)))))</f>
        <v>0.15</v>
      </c>
      <c r="R4496" s="14">
        <f t="shared" ca="1" si="495"/>
        <v>343058795.01360005</v>
      </c>
      <c r="S4496" s="14">
        <f t="shared" ca="1" si="496"/>
        <v>1943999838.4104002</v>
      </c>
      <c r="T4496" s="11" t="s">
        <v>25</v>
      </c>
      <c r="U4496" s="18" t="s">
        <v>26</v>
      </c>
    </row>
    <row r="4497" spans="1:21" ht="15" customHeight="1" x14ac:dyDescent="0.15">
      <c r="A4497" s="10" t="s">
        <v>4545</v>
      </c>
      <c r="B4497" s="11" t="s">
        <v>46</v>
      </c>
      <c r="C4497" s="11" t="s">
        <v>119</v>
      </c>
      <c r="D4497" s="12">
        <v>45989</v>
      </c>
      <c r="E4497" s="11">
        <v>4564</v>
      </c>
      <c r="F4497" s="11" t="s">
        <v>33</v>
      </c>
      <c r="G4497" s="13">
        <v>423252.62</v>
      </c>
      <c r="H4497" s="14">
        <f t="shared" si="490"/>
        <v>1931724957.6800001</v>
      </c>
      <c r="I4497" s="14">
        <f>IF(F4497="GHS",H4497,H4497*Assumptions!$B$4)</f>
        <v>1931724957.6800001</v>
      </c>
      <c r="J4497" s="15" t="str">
        <f>INDEX(Assumptions!$B$8:$B$12,MATCH(B4497,Assumptions!$A$8:$A$12,0))</f>
        <v>Specific Identification</v>
      </c>
      <c r="K4497" s="16">
        <f>G4497/(1-INDEX(Assumptions!$D$8:$D$12,MATCH(B4497,Assumptions!$A$8:$A$12,0)))</f>
        <v>542631.56410256412</v>
      </c>
      <c r="L4497" s="16">
        <f t="shared" si="491"/>
        <v>12697.578599999999</v>
      </c>
      <c r="M4497" s="16">
        <f t="shared" si="492"/>
        <v>27131.578205128208</v>
      </c>
      <c r="N4497" s="14">
        <f>E4497*(K4497-L4497-M4497)*IF(F4497="GHS",1,Assumptions!$B$4)</f>
        <v>2294790186.9054976</v>
      </c>
      <c r="O4497" s="15">
        <f t="shared" ca="1" si="493"/>
        <v>297</v>
      </c>
      <c r="P4497" s="15" t="str">
        <f t="shared" ca="1" si="494"/>
        <v>181-365d</v>
      </c>
      <c r="Q4497" s="17">
        <f ca="1">IF(P4497="0-90d",0,IF(P4497="91-180d",INDEX(Assumptions!$F$8:$F$12,MATCH(B4497,Assumptions!$A$8:$A$12,0)),IF(P4497="181-365d",INDEX(Assumptions!$G$8:$G$12,MATCH(B4497,Assumptions!$A$8:$A$12,0)),INDEX(Assumptions!$H$8:$H$12,MATCH(B4497,Assumptions!$A$8:$A$12,0)))))</f>
        <v>0.05</v>
      </c>
      <c r="R4497" s="14">
        <f t="shared" ca="1" si="495"/>
        <v>96586247.884000003</v>
      </c>
      <c r="S4497" s="14">
        <f t="shared" ca="1" si="496"/>
        <v>1835138709.796</v>
      </c>
      <c r="T4497" s="11" t="s">
        <v>25</v>
      </c>
      <c r="U4497" s="18" t="s">
        <v>26</v>
      </c>
    </row>
    <row r="4498" spans="1:21" ht="15" customHeight="1" x14ac:dyDescent="0.15">
      <c r="A4498" s="10" t="s">
        <v>4546</v>
      </c>
      <c r="B4498" s="11" t="s">
        <v>41</v>
      </c>
      <c r="C4498" s="11" t="s">
        <v>42</v>
      </c>
      <c r="D4498" s="12">
        <v>45986</v>
      </c>
      <c r="E4498" s="11">
        <v>1307</v>
      </c>
      <c r="F4498" s="11" t="s">
        <v>33</v>
      </c>
      <c r="G4498" s="13">
        <v>547.91</v>
      </c>
      <c r="H4498" s="14">
        <f t="shared" si="490"/>
        <v>716118.37</v>
      </c>
      <c r="I4498" s="14">
        <f>IF(F4498="GHS",H4498,H4498*Assumptions!$B$4)</f>
        <v>716118.37</v>
      </c>
      <c r="J4498" s="15" t="str">
        <f>INDEX(Assumptions!$B$8:$B$12,MATCH(B4498,Assumptions!$A$8:$A$12,0))</f>
        <v>Weighted Average</v>
      </c>
      <c r="K4498" s="16">
        <f>G4498/(1-INDEX(Assumptions!$D$8:$D$12,MATCH(B4498,Assumptions!$A$8:$A$12,0)))</f>
        <v>842.93846153846141</v>
      </c>
      <c r="L4498" s="16">
        <f t="shared" si="491"/>
        <v>16.437299999999997</v>
      </c>
      <c r="M4498" s="16">
        <f t="shared" si="492"/>
        <v>42.146923076923073</v>
      </c>
      <c r="N4498" s="14">
        <f>E4498*(K4498-L4498-M4498)*IF(F4498="GHS",1,Assumptions!$B$4)</f>
        <v>1025150.9896692307</v>
      </c>
      <c r="O4498" s="15">
        <f t="shared" ca="1" si="493"/>
        <v>300</v>
      </c>
      <c r="P4498" s="15" t="str">
        <f t="shared" ca="1" si="494"/>
        <v>181-365d</v>
      </c>
      <c r="Q4498" s="17">
        <f ca="1">IF(P4498="0-90d",0,IF(P4498="91-180d",INDEX(Assumptions!$F$8:$F$12,MATCH(B4498,Assumptions!$A$8:$A$12,0)),IF(P4498="181-365d",INDEX(Assumptions!$G$8:$G$12,MATCH(B4498,Assumptions!$A$8:$A$12,0)),INDEX(Assumptions!$H$8:$H$12,MATCH(B4498,Assumptions!$A$8:$A$12,0)))))</f>
        <v>0.35</v>
      </c>
      <c r="R4498" s="14">
        <f t="shared" ca="1" si="495"/>
        <v>250641.42949999997</v>
      </c>
      <c r="S4498" s="14">
        <f t="shared" ca="1" si="496"/>
        <v>465476.94050000003</v>
      </c>
      <c r="T4498" s="11" t="s">
        <v>25</v>
      </c>
      <c r="U4498" s="18" t="s">
        <v>26</v>
      </c>
    </row>
    <row r="4499" spans="1:21" ht="15" customHeight="1" x14ac:dyDescent="0.15">
      <c r="A4499" s="10" t="s">
        <v>4547</v>
      </c>
      <c r="B4499" s="11" t="s">
        <v>31</v>
      </c>
      <c r="C4499" s="11" t="s">
        <v>76</v>
      </c>
      <c r="D4499" s="12">
        <v>45736</v>
      </c>
      <c r="E4499" s="11">
        <v>818</v>
      </c>
      <c r="F4499" s="11" t="s">
        <v>33</v>
      </c>
      <c r="G4499" s="13">
        <v>2624.28</v>
      </c>
      <c r="H4499" s="14">
        <f t="shared" si="490"/>
        <v>2146661.04</v>
      </c>
      <c r="I4499" s="14">
        <f>IF(F4499="GHS",H4499,H4499*Assumptions!$B$4)</f>
        <v>2146661.04</v>
      </c>
      <c r="J4499" s="15" t="str">
        <f>INDEX(Assumptions!$B$8:$B$12,MATCH(B4499,Assumptions!$A$8:$A$12,0))</f>
        <v>Weighted Average</v>
      </c>
      <c r="K4499" s="16">
        <f>G4499/(1-INDEX(Assumptions!$D$8:$D$12,MATCH(B4499,Assumptions!$A$8:$A$12,0)))</f>
        <v>3644.8333333333339</v>
      </c>
      <c r="L4499" s="16">
        <f t="shared" si="491"/>
        <v>78.728400000000008</v>
      </c>
      <c r="M4499" s="16">
        <f t="shared" si="492"/>
        <v>182.2416666666667</v>
      </c>
      <c r="N4499" s="14">
        <f>E4499*(K4499-L4499-M4499)*IF(F4499="GHS",1,Assumptions!$B$4)</f>
        <v>2768000.152133334</v>
      </c>
      <c r="O4499" s="15">
        <f t="shared" ca="1" si="493"/>
        <v>550</v>
      </c>
      <c r="P4499" s="15" t="str">
        <f t="shared" ca="1" si="494"/>
        <v>365d+</v>
      </c>
      <c r="Q4499" s="17">
        <f ca="1">IF(P4499="0-90d",0,IF(P4499="91-180d",INDEX(Assumptions!$F$8:$F$12,MATCH(B4499,Assumptions!$A$8:$A$12,0)),IF(P4499="181-365d",INDEX(Assumptions!$G$8:$G$12,MATCH(B4499,Assumptions!$A$8:$A$12,0)),INDEX(Assumptions!$H$8:$H$12,MATCH(B4499,Assumptions!$A$8:$A$12,0)))))</f>
        <v>0.6</v>
      </c>
      <c r="R4499" s="14">
        <f t="shared" ca="1" si="495"/>
        <v>1287996.6240000001</v>
      </c>
      <c r="S4499" s="14">
        <f t="shared" ca="1" si="496"/>
        <v>858664.41599999997</v>
      </c>
      <c r="T4499" s="11" t="s">
        <v>25</v>
      </c>
      <c r="U4499" s="18" t="s">
        <v>26</v>
      </c>
    </row>
    <row r="4500" spans="1:21" ht="15" customHeight="1" x14ac:dyDescent="0.15">
      <c r="A4500" s="10" t="s">
        <v>4548</v>
      </c>
      <c r="B4500" s="11" t="s">
        <v>46</v>
      </c>
      <c r="C4500" s="11" t="s">
        <v>119</v>
      </c>
      <c r="D4500" s="12">
        <v>46205</v>
      </c>
      <c r="E4500" s="11">
        <v>4217</v>
      </c>
      <c r="F4500" s="11" t="s">
        <v>33</v>
      </c>
      <c r="G4500" s="13">
        <v>332624.96000000002</v>
      </c>
      <c r="H4500" s="14">
        <f t="shared" si="490"/>
        <v>1402679456.3200002</v>
      </c>
      <c r="I4500" s="14">
        <f>IF(F4500="GHS",H4500,H4500*Assumptions!$B$4)</f>
        <v>1402679456.3200002</v>
      </c>
      <c r="J4500" s="15" t="str">
        <f>INDEX(Assumptions!$B$8:$B$12,MATCH(B4500,Assumptions!$A$8:$A$12,0))</f>
        <v>Specific Identification</v>
      </c>
      <c r="K4500" s="16">
        <f>G4500/(1-INDEX(Assumptions!$D$8:$D$12,MATCH(B4500,Assumptions!$A$8:$A$12,0)))</f>
        <v>426442.25641025644</v>
      </c>
      <c r="L4500" s="16">
        <f t="shared" si="491"/>
        <v>9978.7487999999994</v>
      </c>
      <c r="M4500" s="16">
        <f t="shared" si="492"/>
        <v>21322.112820512823</v>
      </c>
      <c r="N4500" s="14">
        <f>E4500*(K4500-L4500-M4500)*IF(F4500="GHS",1,Assumptions!$B$4)</f>
        <v>1666311261.8283486</v>
      </c>
      <c r="O4500" s="15">
        <f t="shared" ca="1" si="493"/>
        <v>81</v>
      </c>
      <c r="P4500" s="15" t="str">
        <f t="shared" ca="1" si="494"/>
        <v>0-90d</v>
      </c>
      <c r="Q4500" s="17">
        <f ca="1">IF(P4500="0-90d",0,IF(P4500="91-180d",INDEX(Assumptions!$F$8:$F$12,MATCH(B4500,Assumptions!$A$8:$A$12,0)),IF(P4500="181-365d",INDEX(Assumptions!$G$8:$G$12,MATCH(B4500,Assumptions!$A$8:$A$12,0)),INDEX(Assumptions!$H$8:$H$12,MATCH(B4500,Assumptions!$A$8:$A$12,0)))))</f>
        <v>0</v>
      </c>
      <c r="R4500" s="14">
        <f t="shared" ca="1" si="495"/>
        <v>0</v>
      </c>
      <c r="S4500" s="14">
        <f t="shared" ca="1" si="496"/>
        <v>1402679456.3200002</v>
      </c>
      <c r="T4500" s="11" t="s">
        <v>25</v>
      </c>
      <c r="U4500" s="18" t="s">
        <v>26</v>
      </c>
    </row>
    <row r="4501" spans="1:21" ht="15" customHeight="1" x14ac:dyDescent="0.15">
      <c r="A4501" s="10" t="s">
        <v>4549</v>
      </c>
      <c r="B4501" s="11" t="s">
        <v>41</v>
      </c>
      <c r="C4501" s="11" t="s">
        <v>49</v>
      </c>
      <c r="D4501" s="12">
        <v>45833</v>
      </c>
      <c r="E4501" s="11">
        <v>2931</v>
      </c>
      <c r="F4501" s="11" t="s">
        <v>33</v>
      </c>
      <c r="G4501" s="13">
        <v>827.08</v>
      </c>
      <c r="H4501" s="14">
        <f t="shared" si="490"/>
        <v>2424171.48</v>
      </c>
      <c r="I4501" s="14">
        <f>IF(F4501="GHS",H4501,H4501*Assumptions!$B$4)</f>
        <v>2424171.48</v>
      </c>
      <c r="J4501" s="15" t="str">
        <f>INDEX(Assumptions!$B$8:$B$12,MATCH(B4501,Assumptions!$A$8:$A$12,0))</f>
        <v>Weighted Average</v>
      </c>
      <c r="K4501" s="16">
        <f>G4501/(1-INDEX(Assumptions!$D$8:$D$12,MATCH(B4501,Assumptions!$A$8:$A$12,0)))</f>
        <v>1272.4307692307693</v>
      </c>
      <c r="L4501" s="16">
        <f t="shared" si="491"/>
        <v>24.8124</v>
      </c>
      <c r="M4501" s="16">
        <f t="shared" si="492"/>
        <v>63.621538461538471</v>
      </c>
      <c r="N4501" s="14">
        <f>E4501*(K4501-L4501-M4501)*IF(F4501="GHS",1,Assumptions!$B$4)</f>
        <v>3470294.7109846156</v>
      </c>
      <c r="O4501" s="15">
        <f t="shared" ca="1" si="493"/>
        <v>453</v>
      </c>
      <c r="P4501" s="15" t="str">
        <f t="shared" ca="1" si="494"/>
        <v>365d+</v>
      </c>
      <c r="Q4501" s="17">
        <f ca="1">IF(P4501="0-90d",0,IF(P4501="91-180d",INDEX(Assumptions!$F$8:$F$12,MATCH(B4501,Assumptions!$A$8:$A$12,0)),IF(P4501="181-365d",INDEX(Assumptions!$G$8:$G$12,MATCH(B4501,Assumptions!$A$8:$A$12,0)),INDEX(Assumptions!$H$8:$H$12,MATCH(B4501,Assumptions!$A$8:$A$12,0)))))</f>
        <v>0.8</v>
      </c>
      <c r="R4501" s="14">
        <f t="shared" ca="1" si="495"/>
        <v>1939337.1840000001</v>
      </c>
      <c r="S4501" s="14">
        <f t="shared" ca="1" si="496"/>
        <v>484834.29599999986</v>
      </c>
      <c r="T4501" s="11" t="s">
        <v>50</v>
      </c>
      <c r="U4501" s="18" t="s">
        <v>26</v>
      </c>
    </row>
    <row r="4502" spans="1:21" ht="15" customHeight="1" x14ac:dyDescent="0.15">
      <c r="A4502" s="10" t="s">
        <v>4550</v>
      </c>
      <c r="B4502" s="11" t="s">
        <v>22</v>
      </c>
      <c r="C4502" s="11" t="s">
        <v>81</v>
      </c>
      <c r="D4502" s="12">
        <v>46218</v>
      </c>
      <c r="E4502" s="11">
        <v>759</v>
      </c>
      <c r="F4502" s="11" t="s">
        <v>24</v>
      </c>
      <c r="G4502" s="13">
        <v>11378.26</v>
      </c>
      <c r="H4502" s="14">
        <f t="shared" si="490"/>
        <v>8636099.3399999999</v>
      </c>
      <c r="I4502" s="14">
        <f>IF(F4502="GHS",H4502,H4502*Assumptions!$B$4)</f>
        <v>93269872.872000009</v>
      </c>
      <c r="J4502" s="15" t="str">
        <f>INDEX(Assumptions!$B$8:$B$12,MATCH(B4502,Assumptions!$A$8:$A$12,0))</f>
        <v>FIFO</v>
      </c>
      <c r="K4502" s="16">
        <f>G4502/(1-INDEX(Assumptions!$D$8:$D$12,MATCH(B4502,Assumptions!$A$8:$A$12,0)))</f>
        <v>13875.926829268292</v>
      </c>
      <c r="L4502" s="16">
        <f t="shared" si="491"/>
        <v>341.34780000000001</v>
      </c>
      <c r="M4502" s="16">
        <f t="shared" si="492"/>
        <v>693.79634146341459</v>
      </c>
      <c r="N4502" s="14">
        <f>E4502*(K4502-L4502-M4502)*IF(F4502="GHS",1,Assumptions!$B$4)</f>
        <v>105258463.84847416</v>
      </c>
      <c r="O4502" s="15">
        <f t="shared" ca="1" si="493"/>
        <v>68</v>
      </c>
      <c r="P4502" s="15" t="str">
        <f t="shared" ca="1" si="494"/>
        <v>0-90d</v>
      </c>
      <c r="Q4502" s="17">
        <f ca="1">IF(P4502="0-90d",0,IF(P4502="91-180d",INDEX(Assumptions!$F$8:$F$12,MATCH(B4502,Assumptions!$A$8:$A$12,0)),IF(P4502="181-365d",INDEX(Assumptions!$G$8:$G$12,MATCH(B4502,Assumptions!$A$8:$A$12,0)),INDEX(Assumptions!$H$8:$H$12,MATCH(B4502,Assumptions!$A$8:$A$12,0)))))</f>
        <v>0</v>
      </c>
      <c r="R4502" s="14">
        <f t="shared" ca="1" si="495"/>
        <v>0</v>
      </c>
      <c r="S4502" s="14">
        <f t="shared" ca="1" si="496"/>
        <v>93269872.872000009</v>
      </c>
      <c r="T4502" s="11" t="s">
        <v>25</v>
      </c>
      <c r="U4502" s="18" t="s">
        <v>26</v>
      </c>
    </row>
    <row r="4503" spans="1:21" ht="15" customHeight="1" x14ac:dyDescent="0.15">
      <c r="A4503" s="10" t="s">
        <v>4551</v>
      </c>
      <c r="B4503" s="11" t="s">
        <v>31</v>
      </c>
      <c r="C4503" s="11" t="s">
        <v>63</v>
      </c>
      <c r="D4503" s="12">
        <v>45832</v>
      </c>
      <c r="E4503" s="11">
        <v>23</v>
      </c>
      <c r="F4503" s="11" t="s">
        <v>33</v>
      </c>
      <c r="G4503" s="13">
        <v>3296.43</v>
      </c>
      <c r="H4503" s="14">
        <f t="shared" si="490"/>
        <v>75817.89</v>
      </c>
      <c r="I4503" s="14">
        <f>IF(F4503="GHS",H4503,H4503*Assumptions!$B$4)</f>
        <v>75817.89</v>
      </c>
      <c r="J4503" s="15" t="str">
        <f>INDEX(Assumptions!$B$8:$B$12,MATCH(B4503,Assumptions!$A$8:$A$12,0))</f>
        <v>Weighted Average</v>
      </c>
      <c r="K4503" s="16">
        <f>G4503/(1-INDEX(Assumptions!$D$8:$D$12,MATCH(B4503,Assumptions!$A$8:$A$12,0)))</f>
        <v>4578.375</v>
      </c>
      <c r="L4503" s="16">
        <f t="shared" si="491"/>
        <v>98.892899999999997</v>
      </c>
      <c r="M4503" s="16">
        <f t="shared" si="492"/>
        <v>228.91875000000002</v>
      </c>
      <c r="N4503" s="14">
        <f>E4503*(K4503-L4503-M4503)*IF(F4503="GHS",1,Assumptions!$B$4)</f>
        <v>97762.957050000012</v>
      </c>
      <c r="O4503" s="15">
        <f t="shared" ca="1" si="493"/>
        <v>454</v>
      </c>
      <c r="P4503" s="15" t="str">
        <f t="shared" ca="1" si="494"/>
        <v>365d+</v>
      </c>
      <c r="Q4503" s="17">
        <f ca="1">IF(P4503="0-90d",0,IF(P4503="91-180d",INDEX(Assumptions!$F$8:$F$12,MATCH(B4503,Assumptions!$A$8:$A$12,0)),IF(P4503="181-365d",INDEX(Assumptions!$G$8:$G$12,MATCH(B4503,Assumptions!$A$8:$A$12,0)),INDEX(Assumptions!$H$8:$H$12,MATCH(B4503,Assumptions!$A$8:$A$12,0)))))</f>
        <v>0.6</v>
      </c>
      <c r="R4503" s="14">
        <f t="shared" ca="1" si="495"/>
        <v>45490.733999999997</v>
      </c>
      <c r="S4503" s="14">
        <f t="shared" ca="1" si="496"/>
        <v>30327.156000000003</v>
      </c>
      <c r="T4503" s="11" t="s">
        <v>25</v>
      </c>
      <c r="U4503" s="18" t="s">
        <v>26</v>
      </c>
    </row>
    <row r="4504" spans="1:21" ht="15" customHeight="1" x14ac:dyDescent="0.15">
      <c r="A4504" s="10" t="s">
        <v>4552</v>
      </c>
      <c r="B4504" s="11" t="s">
        <v>46</v>
      </c>
      <c r="C4504" s="11" t="s">
        <v>47</v>
      </c>
      <c r="D4504" s="12">
        <v>45929</v>
      </c>
      <c r="E4504" s="11">
        <v>4048</v>
      </c>
      <c r="F4504" s="11" t="s">
        <v>33</v>
      </c>
      <c r="G4504" s="13">
        <v>412392.83</v>
      </c>
      <c r="H4504" s="14">
        <f t="shared" si="490"/>
        <v>1669366175.8400002</v>
      </c>
      <c r="I4504" s="14">
        <f>IF(F4504="GHS",H4504,H4504*Assumptions!$B$4)</f>
        <v>1669366175.8400002</v>
      </c>
      <c r="J4504" s="15" t="str">
        <f>INDEX(Assumptions!$B$8:$B$12,MATCH(B4504,Assumptions!$A$8:$A$12,0))</f>
        <v>Specific Identification</v>
      </c>
      <c r="K4504" s="16">
        <f>G4504/(1-INDEX(Assumptions!$D$8:$D$12,MATCH(B4504,Assumptions!$A$8:$A$12,0)))</f>
        <v>528708.75641025638</v>
      </c>
      <c r="L4504" s="16">
        <f t="shared" si="491"/>
        <v>12371.784900000001</v>
      </c>
      <c r="M4504" s="16">
        <f t="shared" si="492"/>
        <v>26435.43782051282</v>
      </c>
      <c r="N4504" s="14">
        <f>E4504*(K4504-L4504-M4504)*IF(F4504="GHS",1,Assumptions!$B$4)</f>
        <v>1983121408.3760819</v>
      </c>
      <c r="O4504" s="15">
        <f t="shared" ca="1" si="493"/>
        <v>357</v>
      </c>
      <c r="P4504" s="15" t="str">
        <f t="shared" ca="1" si="494"/>
        <v>181-365d</v>
      </c>
      <c r="Q4504" s="17">
        <f ca="1">IF(P4504="0-90d",0,IF(P4504="91-180d",INDEX(Assumptions!$F$8:$F$12,MATCH(B4504,Assumptions!$A$8:$A$12,0)),IF(P4504="181-365d",INDEX(Assumptions!$G$8:$G$12,MATCH(B4504,Assumptions!$A$8:$A$12,0)),INDEX(Assumptions!$H$8:$H$12,MATCH(B4504,Assumptions!$A$8:$A$12,0)))))</f>
        <v>0.05</v>
      </c>
      <c r="R4504" s="14">
        <f t="shared" ca="1" si="495"/>
        <v>83468308.792000011</v>
      </c>
      <c r="S4504" s="14">
        <f t="shared" ca="1" si="496"/>
        <v>1585897867.0480001</v>
      </c>
      <c r="T4504" s="11" t="s">
        <v>25</v>
      </c>
      <c r="U4504" s="18" t="s">
        <v>26</v>
      </c>
    </row>
    <row r="4505" spans="1:21" ht="15" customHeight="1" x14ac:dyDescent="0.15">
      <c r="A4505" s="10" t="s">
        <v>4553</v>
      </c>
      <c r="B4505" s="11" t="s">
        <v>41</v>
      </c>
      <c r="C4505" s="11" t="s">
        <v>42</v>
      </c>
      <c r="D4505" s="12">
        <v>45892</v>
      </c>
      <c r="E4505" s="11">
        <v>2059</v>
      </c>
      <c r="F4505" s="11" t="s">
        <v>33</v>
      </c>
      <c r="G4505" s="13">
        <v>519.34</v>
      </c>
      <c r="H4505" s="14">
        <f t="shared" si="490"/>
        <v>1069321.06</v>
      </c>
      <c r="I4505" s="14">
        <f>IF(F4505="GHS",H4505,H4505*Assumptions!$B$4)</f>
        <v>1069321.06</v>
      </c>
      <c r="J4505" s="15" t="str">
        <f>INDEX(Assumptions!$B$8:$B$12,MATCH(B4505,Assumptions!$A$8:$A$12,0))</f>
        <v>Weighted Average</v>
      </c>
      <c r="K4505" s="16">
        <f>G4505/(1-INDEX(Assumptions!$D$8:$D$12,MATCH(B4505,Assumptions!$A$8:$A$12,0)))</f>
        <v>798.98461538461538</v>
      </c>
      <c r="L4505" s="16">
        <f t="shared" si="491"/>
        <v>15.5802</v>
      </c>
      <c r="M4505" s="16">
        <f t="shared" si="492"/>
        <v>39.949230769230773</v>
      </c>
      <c r="N4505" s="14">
        <f>E4505*(K4505-L4505-M4505)*IF(F4505="GHS",1,Assumptions!$B$4)</f>
        <v>1530774.2251230769</v>
      </c>
      <c r="O4505" s="15">
        <f t="shared" ca="1" si="493"/>
        <v>394</v>
      </c>
      <c r="P4505" s="15" t="str">
        <f t="shared" ca="1" si="494"/>
        <v>365d+</v>
      </c>
      <c r="Q4505" s="17">
        <f ca="1">IF(P4505="0-90d",0,IF(P4505="91-180d",INDEX(Assumptions!$F$8:$F$12,MATCH(B4505,Assumptions!$A$8:$A$12,0)),IF(P4505="181-365d",INDEX(Assumptions!$G$8:$G$12,MATCH(B4505,Assumptions!$A$8:$A$12,0)),INDEX(Assumptions!$H$8:$H$12,MATCH(B4505,Assumptions!$A$8:$A$12,0)))))</f>
        <v>0.8</v>
      </c>
      <c r="R4505" s="14">
        <f t="shared" ca="1" si="495"/>
        <v>855456.84800000011</v>
      </c>
      <c r="S4505" s="14">
        <f t="shared" ca="1" si="496"/>
        <v>213864.21199999994</v>
      </c>
      <c r="T4505" s="11" t="s">
        <v>25</v>
      </c>
      <c r="U4505" s="18" t="s">
        <v>36</v>
      </c>
    </row>
    <row r="4506" spans="1:21" ht="15" customHeight="1" x14ac:dyDescent="0.15">
      <c r="A4506" s="10" t="s">
        <v>4554</v>
      </c>
      <c r="B4506" s="11" t="s">
        <v>22</v>
      </c>
      <c r="C4506" s="11" t="s">
        <v>61</v>
      </c>
      <c r="D4506" s="12">
        <v>46028</v>
      </c>
      <c r="E4506" s="11">
        <v>4791</v>
      </c>
      <c r="F4506" s="11" t="s">
        <v>24</v>
      </c>
      <c r="G4506" s="13">
        <v>11799.71</v>
      </c>
      <c r="H4506" s="14">
        <f t="shared" si="490"/>
        <v>56532410.609999999</v>
      </c>
      <c r="I4506" s="14">
        <f>IF(F4506="GHS",H4506,H4506*Assumptions!$B$4)</f>
        <v>610550034.58800006</v>
      </c>
      <c r="J4506" s="15" t="str">
        <f>INDEX(Assumptions!$B$8:$B$12,MATCH(B4506,Assumptions!$A$8:$A$12,0))</f>
        <v>FIFO</v>
      </c>
      <c r="K4506" s="16">
        <f>G4506/(1-INDEX(Assumptions!$D$8:$D$12,MATCH(B4506,Assumptions!$A$8:$A$12,0)))</f>
        <v>14389.890243902437</v>
      </c>
      <c r="L4506" s="16">
        <f t="shared" si="491"/>
        <v>353.99129999999997</v>
      </c>
      <c r="M4506" s="16">
        <f t="shared" si="492"/>
        <v>719.49451219512184</v>
      </c>
      <c r="N4506" s="14">
        <f>E4506*(K4506-L4506-M4506)*IF(F4506="GHS",1,Assumptions!$B$4)</f>
        <v>689028051.22894526</v>
      </c>
      <c r="O4506" s="15">
        <f t="shared" ca="1" si="493"/>
        <v>258</v>
      </c>
      <c r="P4506" s="15" t="str">
        <f t="shared" ca="1" si="494"/>
        <v>181-365d</v>
      </c>
      <c r="Q4506" s="17">
        <f ca="1">IF(P4506="0-90d",0,IF(P4506="91-180d",INDEX(Assumptions!$F$8:$F$12,MATCH(B4506,Assumptions!$A$8:$A$12,0)),IF(P4506="181-365d",INDEX(Assumptions!$G$8:$G$12,MATCH(B4506,Assumptions!$A$8:$A$12,0)),INDEX(Assumptions!$H$8:$H$12,MATCH(B4506,Assumptions!$A$8:$A$12,0)))))</f>
        <v>0.15</v>
      </c>
      <c r="R4506" s="14">
        <f t="shared" ca="1" si="495"/>
        <v>91582505.188200012</v>
      </c>
      <c r="S4506" s="14">
        <f t="shared" ca="1" si="496"/>
        <v>518967529.39980006</v>
      </c>
      <c r="T4506" s="11" t="s">
        <v>25</v>
      </c>
      <c r="U4506" s="18" t="s">
        <v>26</v>
      </c>
    </row>
    <row r="4507" spans="1:21" ht="15" customHeight="1" x14ac:dyDescent="0.15">
      <c r="A4507" s="10" t="s">
        <v>4555</v>
      </c>
      <c r="B4507" s="11" t="s">
        <v>41</v>
      </c>
      <c r="C4507" s="11" t="s">
        <v>49</v>
      </c>
      <c r="D4507" s="12">
        <v>46143</v>
      </c>
      <c r="E4507" s="11">
        <v>1794</v>
      </c>
      <c r="F4507" s="11" t="s">
        <v>33</v>
      </c>
      <c r="G4507" s="13">
        <v>603.39</v>
      </c>
      <c r="H4507" s="14">
        <f t="shared" si="490"/>
        <v>1082481.6599999999</v>
      </c>
      <c r="I4507" s="14">
        <f>IF(F4507="GHS",H4507,H4507*Assumptions!$B$4)</f>
        <v>1082481.6599999999</v>
      </c>
      <c r="J4507" s="15" t="str">
        <f>INDEX(Assumptions!$B$8:$B$12,MATCH(B4507,Assumptions!$A$8:$A$12,0))</f>
        <v>Weighted Average</v>
      </c>
      <c r="K4507" s="16">
        <f>G4507/(1-INDEX(Assumptions!$D$8:$D$12,MATCH(B4507,Assumptions!$A$8:$A$12,0)))</f>
        <v>928.29230769230765</v>
      </c>
      <c r="L4507" s="16">
        <f t="shared" si="491"/>
        <v>18.101699999999997</v>
      </c>
      <c r="M4507" s="16">
        <f t="shared" si="492"/>
        <v>46.414615384615388</v>
      </c>
      <c r="N4507" s="14">
        <f>E4507*(K4507-L4507-M4507)*IF(F4507="GHS",1,Assumptions!$B$4)</f>
        <v>1549614.1301999998</v>
      </c>
      <c r="O4507" s="15">
        <f t="shared" ca="1" si="493"/>
        <v>143</v>
      </c>
      <c r="P4507" s="15" t="str">
        <f t="shared" ca="1" si="494"/>
        <v>91-180d</v>
      </c>
      <c r="Q4507" s="17">
        <f ca="1">IF(P4507="0-90d",0,IF(P4507="91-180d",INDEX(Assumptions!$F$8:$F$12,MATCH(B4507,Assumptions!$A$8:$A$12,0)),IF(P4507="181-365d",INDEX(Assumptions!$G$8:$G$12,MATCH(B4507,Assumptions!$A$8:$A$12,0)),INDEX(Assumptions!$H$8:$H$12,MATCH(B4507,Assumptions!$A$8:$A$12,0)))))</f>
        <v>0.1</v>
      </c>
      <c r="R4507" s="14">
        <f t="shared" ca="1" si="495"/>
        <v>108248.166</v>
      </c>
      <c r="S4507" s="14">
        <f t="shared" ca="1" si="496"/>
        <v>974233.49399999995</v>
      </c>
      <c r="T4507" s="11" t="s">
        <v>25</v>
      </c>
      <c r="U4507" s="18" t="s">
        <v>36</v>
      </c>
    </row>
    <row r="4508" spans="1:21" ht="15" customHeight="1" x14ac:dyDescent="0.15">
      <c r="A4508" s="10" t="s">
        <v>4556</v>
      </c>
      <c r="B4508" s="11" t="s">
        <v>41</v>
      </c>
      <c r="C4508" s="11" t="s">
        <v>49</v>
      </c>
      <c r="D4508" s="12">
        <v>46102</v>
      </c>
      <c r="E4508" s="11">
        <v>4584</v>
      </c>
      <c r="F4508" s="11" t="s">
        <v>33</v>
      </c>
      <c r="G4508" s="13">
        <v>720.62</v>
      </c>
      <c r="H4508" s="14">
        <f t="shared" si="490"/>
        <v>3303322.08</v>
      </c>
      <c r="I4508" s="14">
        <f>IF(F4508="GHS",H4508,H4508*Assumptions!$B$4)</f>
        <v>3303322.08</v>
      </c>
      <c r="J4508" s="15" t="str">
        <f>INDEX(Assumptions!$B$8:$B$12,MATCH(B4508,Assumptions!$A$8:$A$12,0))</f>
        <v>Weighted Average</v>
      </c>
      <c r="K4508" s="16">
        <f>G4508/(1-INDEX(Assumptions!$D$8:$D$12,MATCH(B4508,Assumptions!$A$8:$A$12,0)))</f>
        <v>1108.6461538461538</v>
      </c>
      <c r="L4508" s="16">
        <f t="shared" si="491"/>
        <v>21.618600000000001</v>
      </c>
      <c r="M4508" s="16">
        <f t="shared" si="492"/>
        <v>55.432307692307688</v>
      </c>
      <c r="N4508" s="14">
        <f>E4508*(K4508-L4508-M4508)*IF(F4508="GHS",1,Assumptions!$B$4)</f>
        <v>4728832.6083692303</v>
      </c>
      <c r="O4508" s="15">
        <f t="shared" ca="1" si="493"/>
        <v>184</v>
      </c>
      <c r="P4508" s="15" t="str">
        <f t="shared" ca="1" si="494"/>
        <v>181-365d</v>
      </c>
      <c r="Q4508" s="17">
        <f ca="1">IF(P4508="0-90d",0,IF(P4508="91-180d",INDEX(Assumptions!$F$8:$F$12,MATCH(B4508,Assumptions!$A$8:$A$12,0)),IF(P4508="181-365d",INDEX(Assumptions!$G$8:$G$12,MATCH(B4508,Assumptions!$A$8:$A$12,0)),INDEX(Assumptions!$H$8:$H$12,MATCH(B4508,Assumptions!$A$8:$A$12,0)))))</f>
        <v>0.35</v>
      </c>
      <c r="R4508" s="14">
        <f t="shared" ca="1" si="495"/>
        <v>1156162.7279999999</v>
      </c>
      <c r="S4508" s="14">
        <f t="shared" ca="1" si="496"/>
        <v>2147159.352</v>
      </c>
      <c r="T4508" s="11" t="s">
        <v>25</v>
      </c>
      <c r="U4508" s="18" t="s">
        <v>26</v>
      </c>
    </row>
    <row r="4509" spans="1:21" ht="15" customHeight="1" x14ac:dyDescent="0.15">
      <c r="A4509" s="10" t="s">
        <v>4557</v>
      </c>
      <c r="B4509" s="11" t="s">
        <v>28</v>
      </c>
      <c r="C4509" s="11" t="s">
        <v>35</v>
      </c>
      <c r="D4509" s="12">
        <v>45732</v>
      </c>
      <c r="E4509" s="11">
        <v>4938</v>
      </c>
      <c r="F4509" s="11" t="s">
        <v>24</v>
      </c>
      <c r="G4509" s="13">
        <v>8053.97</v>
      </c>
      <c r="H4509" s="14">
        <f t="shared" si="490"/>
        <v>39770503.859999999</v>
      </c>
      <c r="I4509" s="14">
        <f>IF(F4509="GHS",H4509,H4509*Assumptions!$B$4)</f>
        <v>429521441.68800002</v>
      </c>
      <c r="J4509" s="15" t="str">
        <f>INDEX(Assumptions!$B$8:$B$12,MATCH(B4509,Assumptions!$A$8:$A$12,0))</f>
        <v>Fair Value Less Costs to Sell</v>
      </c>
      <c r="K4509" s="16">
        <f>G4509/(1-INDEX(Assumptions!$D$8:$D$12,MATCH(B4509,Assumptions!$A$8:$A$12,0)))</f>
        <v>9152.238636363636</v>
      </c>
      <c r="L4509" s="16">
        <f t="shared" si="491"/>
        <v>241.6191</v>
      </c>
      <c r="M4509" s="16">
        <f t="shared" si="492"/>
        <v>457.6119318181818</v>
      </c>
      <c r="N4509" s="14">
        <f>E4509*(K4509-L4509-M4509)*IF(F4509="GHS",1,Assumptions!$B$4)</f>
        <v>450802276.75345099</v>
      </c>
      <c r="O4509" s="15">
        <f t="shared" ca="1" si="493"/>
        <v>554</v>
      </c>
      <c r="P4509" s="15" t="str">
        <f t="shared" ca="1" si="494"/>
        <v>365d+</v>
      </c>
      <c r="Q4509" s="17">
        <f ca="1">IF(P4509="0-90d",0,IF(P4509="91-180d",INDEX(Assumptions!$F$8:$F$12,MATCH(B4509,Assumptions!$A$8:$A$12,0)),IF(P4509="181-365d",INDEX(Assumptions!$G$8:$G$12,MATCH(B4509,Assumptions!$A$8:$A$12,0)),INDEX(Assumptions!$H$8:$H$12,MATCH(B4509,Assumptions!$A$8:$A$12,0)))))</f>
        <v>0.4</v>
      </c>
      <c r="R4509" s="14">
        <f t="shared" ca="1" si="495"/>
        <v>171808576.67520002</v>
      </c>
      <c r="S4509" s="14">
        <f t="shared" ca="1" si="496"/>
        <v>257712865.01280001</v>
      </c>
      <c r="T4509" s="11" t="s">
        <v>25</v>
      </c>
      <c r="U4509" s="18" t="s">
        <v>26</v>
      </c>
    </row>
    <row r="4510" spans="1:21" ht="15" customHeight="1" x14ac:dyDescent="0.15">
      <c r="A4510" s="10" t="s">
        <v>4558</v>
      </c>
      <c r="B4510" s="11" t="s">
        <v>31</v>
      </c>
      <c r="C4510" s="11" t="s">
        <v>76</v>
      </c>
      <c r="D4510" s="12">
        <v>46134</v>
      </c>
      <c r="E4510" s="11">
        <v>382</v>
      </c>
      <c r="F4510" s="11" t="s">
        <v>33</v>
      </c>
      <c r="G4510" s="13">
        <v>2458.96</v>
      </c>
      <c r="H4510" s="14">
        <f t="shared" si="490"/>
        <v>939322.72</v>
      </c>
      <c r="I4510" s="14">
        <f>IF(F4510="GHS",H4510,H4510*Assumptions!$B$4)</f>
        <v>939322.72</v>
      </c>
      <c r="J4510" s="15" t="str">
        <f>INDEX(Assumptions!$B$8:$B$12,MATCH(B4510,Assumptions!$A$8:$A$12,0))</f>
        <v>Weighted Average</v>
      </c>
      <c r="K4510" s="16">
        <f>G4510/(1-INDEX(Assumptions!$D$8:$D$12,MATCH(B4510,Assumptions!$A$8:$A$12,0)))</f>
        <v>3415.2222222222226</v>
      </c>
      <c r="L4510" s="16">
        <f t="shared" si="491"/>
        <v>73.768799999999999</v>
      </c>
      <c r="M4510" s="16">
        <f t="shared" si="492"/>
        <v>170.76111111111115</v>
      </c>
      <c r="N4510" s="14">
        <f>E4510*(K4510-L4510-M4510)*IF(F4510="GHS",1,Assumptions!$B$4)</f>
        <v>1211204.4628444447</v>
      </c>
      <c r="O4510" s="15">
        <f t="shared" ca="1" si="493"/>
        <v>152</v>
      </c>
      <c r="P4510" s="15" t="str">
        <f t="shared" ca="1" si="494"/>
        <v>91-180d</v>
      </c>
      <c r="Q4510" s="17">
        <f ca="1">IF(P4510="0-90d",0,IF(P4510="91-180d",INDEX(Assumptions!$F$8:$F$12,MATCH(B4510,Assumptions!$A$8:$A$12,0)),IF(P4510="181-365d",INDEX(Assumptions!$G$8:$G$12,MATCH(B4510,Assumptions!$A$8:$A$12,0)),INDEX(Assumptions!$H$8:$H$12,MATCH(B4510,Assumptions!$A$8:$A$12,0)))))</f>
        <v>0.05</v>
      </c>
      <c r="R4510" s="14">
        <f t="shared" ca="1" si="495"/>
        <v>46966.135999999999</v>
      </c>
      <c r="S4510" s="14">
        <f t="shared" ca="1" si="496"/>
        <v>892356.58400000003</v>
      </c>
      <c r="T4510" s="11" t="s">
        <v>50</v>
      </c>
      <c r="U4510" s="18" t="s">
        <v>26</v>
      </c>
    </row>
    <row r="4511" spans="1:21" ht="15" customHeight="1" x14ac:dyDescent="0.15">
      <c r="A4511" s="10" t="s">
        <v>4559</v>
      </c>
      <c r="B4511" s="11" t="s">
        <v>46</v>
      </c>
      <c r="C4511" s="11" t="s">
        <v>119</v>
      </c>
      <c r="D4511" s="12">
        <v>46202</v>
      </c>
      <c r="E4511" s="11">
        <v>3964</v>
      </c>
      <c r="F4511" s="11" t="s">
        <v>33</v>
      </c>
      <c r="G4511" s="13">
        <v>941527.83</v>
      </c>
      <c r="H4511" s="14">
        <f t="shared" si="490"/>
        <v>3732216318.1199999</v>
      </c>
      <c r="I4511" s="14">
        <f>IF(F4511="GHS",H4511,H4511*Assumptions!$B$4)</f>
        <v>3732216318.1199999</v>
      </c>
      <c r="J4511" s="15" t="str">
        <f>INDEX(Assumptions!$B$8:$B$12,MATCH(B4511,Assumptions!$A$8:$A$12,0))</f>
        <v>Specific Identification</v>
      </c>
      <c r="K4511" s="16">
        <f>G4511/(1-INDEX(Assumptions!$D$8:$D$12,MATCH(B4511,Assumptions!$A$8:$A$12,0)))</f>
        <v>1207086.9615384615</v>
      </c>
      <c r="L4511" s="16">
        <f t="shared" si="491"/>
        <v>28245.834899999998</v>
      </c>
      <c r="M4511" s="16">
        <f t="shared" si="492"/>
        <v>60354.348076923081</v>
      </c>
      <c r="N4511" s="14">
        <f>E4511*(K4511-L4511-M4511)*IF(F4511="GHS",1,Assumptions!$B$4)</f>
        <v>4433681590.2179384</v>
      </c>
      <c r="O4511" s="15">
        <f t="shared" ca="1" si="493"/>
        <v>84</v>
      </c>
      <c r="P4511" s="15" t="str">
        <f t="shared" ca="1" si="494"/>
        <v>0-90d</v>
      </c>
      <c r="Q4511" s="17">
        <f ca="1">IF(P4511="0-90d",0,IF(P4511="91-180d",INDEX(Assumptions!$F$8:$F$12,MATCH(B4511,Assumptions!$A$8:$A$12,0)),IF(P4511="181-365d",INDEX(Assumptions!$G$8:$G$12,MATCH(B4511,Assumptions!$A$8:$A$12,0)),INDEX(Assumptions!$H$8:$H$12,MATCH(B4511,Assumptions!$A$8:$A$12,0)))))</f>
        <v>0</v>
      </c>
      <c r="R4511" s="14">
        <f t="shared" ca="1" si="495"/>
        <v>0</v>
      </c>
      <c r="S4511" s="14">
        <f t="shared" ca="1" si="496"/>
        <v>3732216318.1199999</v>
      </c>
      <c r="T4511" s="11" t="s">
        <v>25</v>
      </c>
      <c r="U4511" s="18" t="s">
        <v>26</v>
      </c>
    </row>
    <row r="4512" spans="1:21" ht="15" customHeight="1" x14ac:dyDescent="0.15">
      <c r="A4512" s="10" t="s">
        <v>4560</v>
      </c>
      <c r="B4512" s="11" t="s">
        <v>31</v>
      </c>
      <c r="C4512" s="11" t="s">
        <v>76</v>
      </c>
      <c r="D4512" s="12">
        <v>46106</v>
      </c>
      <c r="E4512" s="11">
        <v>592</v>
      </c>
      <c r="F4512" s="11" t="s">
        <v>33</v>
      </c>
      <c r="G4512" s="13">
        <v>1991.09</v>
      </c>
      <c r="H4512" s="14">
        <f t="shared" si="490"/>
        <v>1178725.28</v>
      </c>
      <c r="I4512" s="14">
        <f>IF(F4512="GHS",H4512,H4512*Assumptions!$B$4)</f>
        <v>1178725.28</v>
      </c>
      <c r="J4512" s="15" t="str">
        <f>INDEX(Assumptions!$B$8:$B$12,MATCH(B4512,Assumptions!$A$8:$A$12,0))</f>
        <v>Weighted Average</v>
      </c>
      <c r="K4512" s="16">
        <f>G4512/(1-INDEX(Assumptions!$D$8:$D$12,MATCH(B4512,Assumptions!$A$8:$A$12,0)))</f>
        <v>2765.4027777777778</v>
      </c>
      <c r="L4512" s="16">
        <f t="shared" si="491"/>
        <v>59.732699999999994</v>
      </c>
      <c r="M4512" s="16">
        <f t="shared" si="492"/>
        <v>138.27013888888891</v>
      </c>
      <c r="N4512" s="14">
        <f>E4512*(K4512-L4512-M4512)*IF(F4512="GHS",1,Assumptions!$B$4)</f>
        <v>1519900.7638222221</v>
      </c>
      <c r="O4512" s="15">
        <f t="shared" ca="1" si="493"/>
        <v>180</v>
      </c>
      <c r="P4512" s="15" t="str">
        <f t="shared" ca="1" si="494"/>
        <v>91-180d</v>
      </c>
      <c r="Q4512" s="17">
        <f ca="1">IF(P4512="0-90d",0,IF(P4512="91-180d",INDEX(Assumptions!$F$8:$F$12,MATCH(B4512,Assumptions!$A$8:$A$12,0)),IF(P4512="181-365d",INDEX(Assumptions!$G$8:$G$12,MATCH(B4512,Assumptions!$A$8:$A$12,0)),INDEX(Assumptions!$H$8:$H$12,MATCH(B4512,Assumptions!$A$8:$A$12,0)))))</f>
        <v>0.05</v>
      </c>
      <c r="R4512" s="14">
        <f t="shared" ca="1" si="495"/>
        <v>58936.264000000003</v>
      </c>
      <c r="S4512" s="14">
        <f t="shared" ca="1" si="496"/>
        <v>1119789.0160000001</v>
      </c>
      <c r="T4512" s="11" t="s">
        <v>25</v>
      </c>
      <c r="U4512" s="18" t="s">
        <v>26</v>
      </c>
    </row>
    <row r="4513" spans="1:21" ht="15" customHeight="1" x14ac:dyDescent="0.15">
      <c r="A4513" s="10" t="s">
        <v>4561</v>
      </c>
      <c r="B4513" s="11" t="s">
        <v>41</v>
      </c>
      <c r="C4513" s="11" t="s">
        <v>42</v>
      </c>
      <c r="D4513" s="12">
        <v>45961</v>
      </c>
      <c r="E4513" s="11">
        <v>544</v>
      </c>
      <c r="F4513" s="11" t="s">
        <v>33</v>
      </c>
      <c r="G4513" s="13">
        <v>591.44000000000005</v>
      </c>
      <c r="H4513" s="14">
        <f t="shared" si="490"/>
        <v>321743.36000000004</v>
      </c>
      <c r="I4513" s="14">
        <f>IF(F4513="GHS",H4513,H4513*Assumptions!$B$4)</f>
        <v>321743.36000000004</v>
      </c>
      <c r="J4513" s="15" t="str">
        <f>INDEX(Assumptions!$B$8:$B$12,MATCH(B4513,Assumptions!$A$8:$A$12,0))</f>
        <v>Weighted Average</v>
      </c>
      <c r="K4513" s="16">
        <f>G4513/(1-INDEX(Assumptions!$D$8:$D$12,MATCH(B4513,Assumptions!$A$8:$A$12,0)))</f>
        <v>909.9076923076924</v>
      </c>
      <c r="L4513" s="16">
        <f t="shared" si="491"/>
        <v>17.743200000000002</v>
      </c>
      <c r="M4513" s="16">
        <f t="shared" si="492"/>
        <v>45.495384615384623</v>
      </c>
      <c r="N4513" s="14">
        <f>E4513*(K4513-L4513-M4513)*IF(F4513="GHS",1,Assumptions!$B$4)</f>
        <v>460587.9945846154</v>
      </c>
      <c r="O4513" s="15">
        <f t="shared" ca="1" si="493"/>
        <v>325</v>
      </c>
      <c r="P4513" s="15" t="str">
        <f t="shared" ca="1" si="494"/>
        <v>181-365d</v>
      </c>
      <c r="Q4513" s="17">
        <f ca="1">IF(P4513="0-90d",0,IF(P4513="91-180d",INDEX(Assumptions!$F$8:$F$12,MATCH(B4513,Assumptions!$A$8:$A$12,0)),IF(P4513="181-365d",INDEX(Assumptions!$G$8:$G$12,MATCH(B4513,Assumptions!$A$8:$A$12,0)),INDEX(Assumptions!$H$8:$H$12,MATCH(B4513,Assumptions!$A$8:$A$12,0)))))</f>
        <v>0.35</v>
      </c>
      <c r="R4513" s="14">
        <f t="shared" ca="1" si="495"/>
        <v>112610.17600000001</v>
      </c>
      <c r="S4513" s="14">
        <f t="shared" ca="1" si="496"/>
        <v>209133.18400000004</v>
      </c>
      <c r="T4513" s="11" t="s">
        <v>25</v>
      </c>
      <c r="U4513" s="18" t="s">
        <v>26</v>
      </c>
    </row>
    <row r="4514" spans="1:21" ht="15" customHeight="1" x14ac:dyDescent="0.15">
      <c r="A4514" s="10" t="s">
        <v>4562</v>
      </c>
      <c r="B4514" s="11" t="s">
        <v>46</v>
      </c>
      <c r="C4514" s="11" t="s">
        <v>119</v>
      </c>
      <c r="D4514" s="12">
        <v>45759</v>
      </c>
      <c r="E4514" s="11">
        <v>3673</v>
      </c>
      <c r="F4514" s="11" t="s">
        <v>33</v>
      </c>
      <c r="G4514" s="13">
        <v>397426.97</v>
      </c>
      <c r="H4514" s="14">
        <f t="shared" si="490"/>
        <v>1459749260.8099999</v>
      </c>
      <c r="I4514" s="14">
        <f>IF(F4514="GHS",H4514,H4514*Assumptions!$B$4)</f>
        <v>1459749260.8099999</v>
      </c>
      <c r="J4514" s="15" t="str">
        <f>INDEX(Assumptions!$B$8:$B$12,MATCH(B4514,Assumptions!$A$8:$A$12,0))</f>
        <v>Specific Identification</v>
      </c>
      <c r="K4514" s="16">
        <f>G4514/(1-INDEX(Assumptions!$D$8:$D$12,MATCH(B4514,Assumptions!$A$8:$A$12,0)))</f>
        <v>509521.75641025638</v>
      </c>
      <c r="L4514" s="16">
        <f t="shared" si="491"/>
        <v>11922.809099999999</v>
      </c>
      <c r="M4514" s="16">
        <f t="shared" si="492"/>
        <v>25476.087820512821</v>
      </c>
      <c r="N4514" s="14">
        <f>E4514*(K4514-L4514-M4514)*IF(F4514="GHS",1,Assumptions!$B$4)</f>
        <v>1734107262.905828</v>
      </c>
      <c r="O4514" s="15">
        <f t="shared" ca="1" si="493"/>
        <v>527</v>
      </c>
      <c r="P4514" s="15" t="str">
        <f t="shared" ca="1" si="494"/>
        <v>365d+</v>
      </c>
      <c r="Q4514" s="17">
        <f ca="1">IF(P4514="0-90d",0,IF(P4514="91-180d",INDEX(Assumptions!$F$8:$F$12,MATCH(B4514,Assumptions!$A$8:$A$12,0)),IF(P4514="181-365d",INDEX(Assumptions!$G$8:$G$12,MATCH(B4514,Assumptions!$A$8:$A$12,0)),INDEX(Assumptions!$H$8:$H$12,MATCH(B4514,Assumptions!$A$8:$A$12,0)))))</f>
        <v>0.15</v>
      </c>
      <c r="R4514" s="14">
        <f t="shared" ca="1" si="495"/>
        <v>218962389.12149999</v>
      </c>
      <c r="S4514" s="14">
        <f t="shared" ca="1" si="496"/>
        <v>1240786871.6884999</v>
      </c>
      <c r="T4514" s="11" t="s">
        <v>25</v>
      </c>
      <c r="U4514" s="18" t="s">
        <v>26</v>
      </c>
    </row>
    <row r="4515" spans="1:21" ht="15" customHeight="1" x14ac:dyDescent="0.15">
      <c r="A4515" s="10" t="s">
        <v>4563</v>
      </c>
      <c r="B4515" s="11" t="s">
        <v>46</v>
      </c>
      <c r="C4515" s="11" t="s">
        <v>52</v>
      </c>
      <c r="D4515" s="12">
        <v>45827</v>
      </c>
      <c r="E4515" s="11">
        <v>2096</v>
      </c>
      <c r="F4515" s="11" t="s">
        <v>33</v>
      </c>
      <c r="G4515" s="13">
        <v>691008.24</v>
      </c>
      <c r="H4515" s="14">
        <f t="shared" si="490"/>
        <v>1448353271.04</v>
      </c>
      <c r="I4515" s="14">
        <f>IF(F4515="GHS",H4515,H4515*Assumptions!$B$4)</f>
        <v>1448353271.04</v>
      </c>
      <c r="J4515" s="15" t="str">
        <f>INDEX(Assumptions!$B$8:$B$12,MATCH(B4515,Assumptions!$A$8:$A$12,0))</f>
        <v>Specific Identification</v>
      </c>
      <c r="K4515" s="16">
        <f>G4515/(1-INDEX(Assumptions!$D$8:$D$12,MATCH(B4515,Assumptions!$A$8:$A$12,0)))</f>
        <v>885908</v>
      </c>
      <c r="L4515" s="16">
        <f t="shared" si="491"/>
        <v>20730.247199999998</v>
      </c>
      <c r="M4515" s="16">
        <f t="shared" si="492"/>
        <v>44295.4</v>
      </c>
      <c r="N4515" s="14">
        <f>E4515*(K4515-L4515-M4515)*IF(F4515="GHS",1,Assumptions!$B$4)</f>
        <v>1720569411.4688001</v>
      </c>
      <c r="O4515" s="15">
        <f t="shared" ca="1" si="493"/>
        <v>459</v>
      </c>
      <c r="P4515" s="15" t="str">
        <f t="shared" ca="1" si="494"/>
        <v>365d+</v>
      </c>
      <c r="Q4515" s="17">
        <f ca="1">IF(P4515="0-90d",0,IF(P4515="91-180d",INDEX(Assumptions!$F$8:$F$12,MATCH(B4515,Assumptions!$A$8:$A$12,0)),IF(P4515="181-365d",INDEX(Assumptions!$G$8:$G$12,MATCH(B4515,Assumptions!$A$8:$A$12,0)),INDEX(Assumptions!$H$8:$H$12,MATCH(B4515,Assumptions!$A$8:$A$12,0)))))</f>
        <v>0.15</v>
      </c>
      <c r="R4515" s="14">
        <f t="shared" ca="1" si="495"/>
        <v>217252990.65599999</v>
      </c>
      <c r="S4515" s="14">
        <f t="shared" ca="1" si="496"/>
        <v>1231100280.3840001</v>
      </c>
      <c r="T4515" s="11" t="s">
        <v>25</v>
      </c>
      <c r="U4515" s="18" t="s">
        <v>26</v>
      </c>
    </row>
    <row r="4516" spans="1:21" ht="15" customHeight="1" x14ac:dyDescent="0.15">
      <c r="A4516" s="10" t="s">
        <v>4564</v>
      </c>
      <c r="B4516" s="11" t="s">
        <v>22</v>
      </c>
      <c r="C4516" s="11" t="s">
        <v>81</v>
      </c>
      <c r="D4516" s="12">
        <v>46220</v>
      </c>
      <c r="E4516" s="11">
        <v>416</v>
      </c>
      <c r="F4516" s="11" t="s">
        <v>24</v>
      </c>
      <c r="G4516" s="13">
        <v>69757.39</v>
      </c>
      <c r="H4516" s="14">
        <f t="shared" si="490"/>
        <v>29019074.239999998</v>
      </c>
      <c r="I4516" s="14">
        <f>IF(F4516="GHS",H4516,H4516*Assumptions!$B$4)</f>
        <v>313406001.792</v>
      </c>
      <c r="J4516" s="15" t="str">
        <f>INDEX(Assumptions!$B$8:$B$12,MATCH(B4516,Assumptions!$A$8:$A$12,0))</f>
        <v>FIFO</v>
      </c>
      <c r="K4516" s="16">
        <f>G4516/(1-INDEX(Assumptions!$D$8:$D$12,MATCH(B4516,Assumptions!$A$8:$A$12,0)))</f>
        <v>85069.987804878037</v>
      </c>
      <c r="L4516" s="16">
        <f t="shared" si="491"/>
        <v>2092.7217000000001</v>
      </c>
      <c r="M4516" s="16">
        <f t="shared" si="492"/>
        <v>4253.4993902439019</v>
      </c>
      <c r="N4516" s="14">
        <f>E4516*(K4516-L4516-M4516)*IF(F4516="GHS",1,Assumptions!$B$4)</f>
        <v>353690139.09550828</v>
      </c>
      <c r="O4516" s="15">
        <f t="shared" ca="1" si="493"/>
        <v>66</v>
      </c>
      <c r="P4516" s="15" t="str">
        <f t="shared" ca="1" si="494"/>
        <v>0-90d</v>
      </c>
      <c r="Q4516" s="17">
        <f ca="1">IF(P4516="0-90d",0,IF(P4516="91-180d",INDEX(Assumptions!$F$8:$F$12,MATCH(B4516,Assumptions!$A$8:$A$12,0)),IF(P4516="181-365d",INDEX(Assumptions!$G$8:$G$12,MATCH(B4516,Assumptions!$A$8:$A$12,0)),INDEX(Assumptions!$H$8:$H$12,MATCH(B4516,Assumptions!$A$8:$A$12,0)))))</f>
        <v>0</v>
      </c>
      <c r="R4516" s="14">
        <f t="shared" ca="1" si="495"/>
        <v>0</v>
      </c>
      <c r="S4516" s="14">
        <f t="shared" ca="1" si="496"/>
        <v>313406001.792</v>
      </c>
      <c r="T4516" s="11" t="s">
        <v>25</v>
      </c>
      <c r="U4516" s="18" t="s">
        <v>26</v>
      </c>
    </row>
    <row r="4517" spans="1:21" ht="15" customHeight="1" x14ac:dyDescent="0.15">
      <c r="A4517" s="10" t="s">
        <v>4565</v>
      </c>
      <c r="B4517" s="11" t="s">
        <v>41</v>
      </c>
      <c r="C4517" s="11" t="s">
        <v>44</v>
      </c>
      <c r="D4517" s="12">
        <v>45748</v>
      </c>
      <c r="E4517" s="11">
        <v>1298</v>
      </c>
      <c r="F4517" s="11" t="s">
        <v>33</v>
      </c>
      <c r="G4517" s="13">
        <v>630.04999999999995</v>
      </c>
      <c r="H4517" s="14">
        <f t="shared" si="490"/>
        <v>817804.89999999991</v>
      </c>
      <c r="I4517" s="14">
        <f>IF(F4517="GHS",H4517,H4517*Assumptions!$B$4)</f>
        <v>817804.89999999991</v>
      </c>
      <c r="J4517" s="15" t="str">
        <f>INDEX(Assumptions!$B$8:$B$12,MATCH(B4517,Assumptions!$A$8:$A$12,0))</f>
        <v>Weighted Average</v>
      </c>
      <c r="K4517" s="16">
        <f>G4517/(1-INDEX(Assumptions!$D$8:$D$12,MATCH(B4517,Assumptions!$A$8:$A$12,0)))</f>
        <v>969.30769230769215</v>
      </c>
      <c r="L4517" s="16">
        <f t="shared" si="491"/>
        <v>18.901499999999999</v>
      </c>
      <c r="M4517" s="16">
        <f t="shared" si="492"/>
        <v>48.465384615384608</v>
      </c>
      <c r="N4517" s="14">
        <f>E4517*(K4517-L4517-M4517)*IF(F4517="GHS",1,Assumptions!$B$4)</f>
        <v>1170719.1683846151</v>
      </c>
      <c r="O4517" s="15">
        <f t="shared" ca="1" si="493"/>
        <v>538</v>
      </c>
      <c r="P4517" s="15" t="str">
        <f t="shared" ca="1" si="494"/>
        <v>365d+</v>
      </c>
      <c r="Q4517" s="17">
        <f ca="1">IF(P4517="0-90d",0,IF(P4517="91-180d",INDEX(Assumptions!$F$8:$F$12,MATCH(B4517,Assumptions!$A$8:$A$12,0)),IF(P4517="181-365d",INDEX(Assumptions!$G$8:$G$12,MATCH(B4517,Assumptions!$A$8:$A$12,0)),INDEX(Assumptions!$H$8:$H$12,MATCH(B4517,Assumptions!$A$8:$A$12,0)))))</f>
        <v>0.8</v>
      </c>
      <c r="R4517" s="14">
        <f t="shared" ca="1" si="495"/>
        <v>654243.91999999993</v>
      </c>
      <c r="S4517" s="14">
        <f t="shared" si="496"/>
        <v>0</v>
      </c>
      <c r="T4517" s="11" t="s">
        <v>39</v>
      </c>
      <c r="U4517" s="18" t="s">
        <v>26</v>
      </c>
    </row>
    <row r="4518" spans="1:21" ht="15" customHeight="1" x14ac:dyDescent="0.15">
      <c r="A4518" s="10" t="s">
        <v>4566</v>
      </c>
      <c r="B4518" s="11" t="s">
        <v>31</v>
      </c>
      <c r="C4518" s="11" t="s">
        <v>32</v>
      </c>
      <c r="D4518" s="12">
        <v>45817</v>
      </c>
      <c r="E4518" s="11">
        <v>3511</v>
      </c>
      <c r="F4518" s="11" t="s">
        <v>33</v>
      </c>
      <c r="G4518" s="13">
        <v>1465.83</v>
      </c>
      <c r="H4518" s="14">
        <f t="shared" si="490"/>
        <v>5146529.13</v>
      </c>
      <c r="I4518" s="14">
        <f>IF(F4518="GHS",H4518,H4518*Assumptions!$B$4)</f>
        <v>5146529.13</v>
      </c>
      <c r="J4518" s="15" t="str">
        <f>INDEX(Assumptions!$B$8:$B$12,MATCH(B4518,Assumptions!$A$8:$A$12,0))</f>
        <v>Weighted Average</v>
      </c>
      <c r="K4518" s="16">
        <f>G4518/(1-INDEX(Assumptions!$D$8:$D$12,MATCH(B4518,Assumptions!$A$8:$A$12,0)))</f>
        <v>2035.875</v>
      </c>
      <c r="L4518" s="16">
        <f t="shared" si="491"/>
        <v>43.974899999999998</v>
      </c>
      <c r="M4518" s="16">
        <f t="shared" si="492"/>
        <v>101.79375</v>
      </c>
      <c r="N4518" s="14">
        <f>E4518*(K4518-L4518-M4518)*IF(F4518="GHS",1,Assumptions!$B$4)</f>
        <v>6636163.3948499998</v>
      </c>
      <c r="O4518" s="15">
        <f t="shared" ca="1" si="493"/>
        <v>469</v>
      </c>
      <c r="P4518" s="15" t="str">
        <f t="shared" ca="1" si="494"/>
        <v>365d+</v>
      </c>
      <c r="Q4518" s="17">
        <f ca="1">IF(P4518="0-90d",0,IF(P4518="91-180d",INDEX(Assumptions!$F$8:$F$12,MATCH(B4518,Assumptions!$A$8:$A$12,0)),IF(P4518="181-365d",INDEX(Assumptions!$G$8:$G$12,MATCH(B4518,Assumptions!$A$8:$A$12,0)),INDEX(Assumptions!$H$8:$H$12,MATCH(B4518,Assumptions!$A$8:$A$12,0)))))</f>
        <v>0.6</v>
      </c>
      <c r="R4518" s="14">
        <f t="shared" ca="1" si="495"/>
        <v>3087917.4779999997</v>
      </c>
      <c r="S4518" s="14">
        <f t="shared" ca="1" si="496"/>
        <v>2058611.6520000002</v>
      </c>
      <c r="T4518" s="11" t="s">
        <v>25</v>
      </c>
      <c r="U4518" s="18" t="s">
        <v>26</v>
      </c>
    </row>
    <row r="4519" spans="1:21" ht="15" customHeight="1" x14ac:dyDescent="0.15">
      <c r="A4519" s="10" t="s">
        <v>4567</v>
      </c>
      <c r="B4519" s="11" t="s">
        <v>46</v>
      </c>
      <c r="C4519" s="11" t="s">
        <v>47</v>
      </c>
      <c r="D4519" s="12">
        <v>46149</v>
      </c>
      <c r="E4519" s="11">
        <v>3814</v>
      </c>
      <c r="F4519" s="11" t="s">
        <v>33</v>
      </c>
      <c r="G4519" s="13">
        <v>414025.82</v>
      </c>
      <c r="H4519" s="14">
        <f t="shared" si="490"/>
        <v>1579094477.48</v>
      </c>
      <c r="I4519" s="14">
        <f>IF(F4519="GHS",H4519,H4519*Assumptions!$B$4)</f>
        <v>1579094477.48</v>
      </c>
      <c r="J4519" s="15" t="str">
        <f>INDEX(Assumptions!$B$8:$B$12,MATCH(B4519,Assumptions!$A$8:$A$12,0))</f>
        <v>Specific Identification</v>
      </c>
      <c r="K4519" s="16">
        <f>G4519/(1-INDEX(Assumptions!$D$8:$D$12,MATCH(B4519,Assumptions!$A$8:$A$12,0)))</f>
        <v>530802.33333333337</v>
      </c>
      <c r="L4519" s="16">
        <f t="shared" si="491"/>
        <v>12420.774600000001</v>
      </c>
      <c r="M4519" s="16">
        <f t="shared" si="492"/>
        <v>26540.116666666669</v>
      </c>
      <c r="N4519" s="14">
        <f>E4519*(K4519-L4519-M4519)*IF(F4519="GHS",1,Assumptions!$B$4)</f>
        <v>1875883260.0422666</v>
      </c>
      <c r="O4519" s="15">
        <f t="shared" ca="1" si="493"/>
        <v>137</v>
      </c>
      <c r="P4519" s="15" t="str">
        <f t="shared" ca="1" si="494"/>
        <v>91-180d</v>
      </c>
      <c r="Q4519" s="17">
        <f ca="1">IF(P4519="0-90d",0,IF(P4519="91-180d",INDEX(Assumptions!$F$8:$F$12,MATCH(B4519,Assumptions!$A$8:$A$12,0)),IF(P4519="181-365d",INDEX(Assumptions!$G$8:$G$12,MATCH(B4519,Assumptions!$A$8:$A$12,0)),INDEX(Assumptions!$H$8:$H$12,MATCH(B4519,Assumptions!$A$8:$A$12,0)))))</f>
        <v>0</v>
      </c>
      <c r="R4519" s="14">
        <f t="shared" ca="1" si="495"/>
        <v>0</v>
      </c>
      <c r="S4519" s="14">
        <f t="shared" ca="1" si="496"/>
        <v>1579094477.48</v>
      </c>
      <c r="T4519" s="11" t="s">
        <v>25</v>
      </c>
      <c r="U4519" s="18" t="s">
        <v>26</v>
      </c>
    </row>
    <row r="4520" spans="1:21" ht="15" customHeight="1" x14ac:dyDescent="0.15">
      <c r="A4520" s="10" t="s">
        <v>4568</v>
      </c>
      <c r="B4520" s="11" t="s">
        <v>41</v>
      </c>
      <c r="C4520" s="11" t="s">
        <v>42</v>
      </c>
      <c r="D4520" s="12">
        <v>46104</v>
      </c>
      <c r="E4520" s="11">
        <v>586</v>
      </c>
      <c r="F4520" s="11" t="s">
        <v>33</v>
      </c>
      <c r="G4520" s="13">
        <v>275.61</v>
      </c>
      <c r="H4520" s="14">
        <f t="shared" si="490"/>
        <v>161507.46000000002</v>
      </c>
      <c r="I4520" s="14">
        <f>IF(F4520="GHS",H4520,H4520*Assumptions!$B$4)</f>
        <v>161507.46000000002</v>
      </c>
      <c r="J4520" s="15" t="str">
        <f>INDEX(Assumptions!$B$8:$B$12,MATCH(B4520,Assumptions!$A$8:$A$12,0))</f>
        <v>Weighted Average</v>
      </c>
      <c r="K4520" s="16">
        <f>G4520/(1-INDEX(Assumptions!$D$8:$D$12,MATCH(B4520,Assumptions!$A$8:$A$12,0)))</f>
        <v>424.01538461538462</v>
      </c>
      <c r="L4520" s="16">
        <f t="shared" si="491"/>
        <v>8.2683</v>
      </c>
      <c r="M4520" s="16">
        <f t="shared" si="492"/>
        <v>21.200769230769232</v>
      </c>
      <c r="N4520" s="14">
        <f>E4520*(K4520-L4520-M4520)*IF(F4520="GHS",1,Assumptions!$B$4)</f>
        <v>231204.1408153846</v>
      </c>
      <c r="O4520" s="15">
        <f t="shared" ca="1" si="493"/>
        <v>182</v>
      </c>
      <c r="P4520" s="15" t="str">
        <f t="shared" ca="1" si="494"/>
        <v>181-365d</v>
      </c>
      <c r="Q4520" s="17">
        <f ca="1">IF(P4520="0-90d",0,IF(P4520="91-180d",INDEX(Assumptions!$F$8:$F$12,MATCH(B4520,Assumptions!$A$8:$A$12,0)),IF(P4520="181-365d",INDEX(Assumptions!$G$8:$G$12,MATCH(B4520,Assumptions!$A$8:$A$12,0)),INDEX(Assumptions!$H$8:$H$12,MATCH(B4520,Assumptions!$A$8:$A$12,0)))))</f>
        <v>0.35</v>
      </c>
      <c r="R4520" s="14">
        <f t="shared" ca="1" si="495"/>
        <v>56527.611000000004</v>
      </c>
      <c r="S4520" s="14">
        <f t="shared" ca="1" si="496"/>
        <v>104979.84900000002</v>
      </c>
      <c r="T4520" s="11" t="s">
        <v>25</v>
      </c>
      <c r="U4520" s="18" t="s">
        <v>26</v>
      </c>
    </row>
    <row r="4521" spans="1:21" ht="15" customHeight="1" x14ac:dyDescent="0.15">
      <c r="A4521" s="10" t="s">
        <v>4569</v>
      </c>
      <c r="B4521" s="11" t="s">
        <v>31</v>
      </c>
      <c r="C4521" s="11" t="s">
        <v>32</v>
      </c>
      <c r="D4521" s="12">
        <v>46082</v>
      </c>
      <c r="E4521" s="11">
        <v>2428</v>
      </c>
      <c r="F4521" s="11" t="s">
        <v>33</v>
      </c>
      <c r="G4521" s="13">
        <v>1741.76</v>
      </c>
      <c r="H4521" s="14">
        <f t="shared" si="490"/>
        <v>4228993.28</v>
      </c>
      <c r="I4521" s="14">
        <f>IF(F4521="GHS",H4521,H4521*Assumptions!$B$4)</f>
        <v>4228993.28</v>
      </c>
      <c r="J4521" s="15" t="str">
        <f>INDEX(Assumptions!$B$8:$B$12,MATCH(B4521,Assumptions!$A$8:$A$12,0))</f>
        <v>Weighted Average</v>
      </c>
      <c r="K4521" s="16">
        <f>G4521/(1-INDEX(Assumptions!$D$8:$D$12,MATCH(B4521,Assumptions!$A$8:$A$12,0)))</f>
        <v>2419.1111111111113</v>
      </c>
      <c r="L4521" s="16">
        <f t="shared" si="491"/>
        <v>52.252800000000001</v>
      </c>
      <c r="M4521" s="16">
        <f t="shared" si="492"/>
        <v>120.95555555555558</v>
      </c>
      <c r="N4521" s="14">
        <f>E4521*(K4521-L4521-M4521)*IF(F4521="GHS",1,Assumptions!$B$4)</f>
        <v>5453051.8904888881</v>
      </c>
      <c r="O4521" s="15">
        <f t="shared" ca="1" si="493"/>
        <v>204</v>
      </c>
      <c r="P4521" s="15" t="str">
        <f t="shared" ca="1" si="494"/>
        <v>181-365d</v>
      </c>
      <c r="Q4521" s="17">
        <f ca="1">IF(P4521="0-90d",0,IF(P4521="91-180d",INDEX(Assumptions!$F$8:$F$12,MATCH(B4521,Assumptions!$A$8:$A$12,0)),IF(P4521="181-365d",INDEX(Assumptions!$G$8:$G$12,MATCH(B4521,Assumptions!$A$8:$A$12,0)),INDEX(Assumptions!$H$8:$H$12,MATCH(B4521,Assumptions!$A$8:$A$12,0)))))</f>
        <v>0.2</v>
      </c>
      <c r="R4521" s="14">
        <f t="shared" ca="1" si="495"/>
        <v>845798.65600000008</v>
      </c>
      <c r="S4521" s="14">
        <f t="shared" si="496"/>
        <v>0</v>
      </c>
      <c r="T4521" s="11" t="s">
        <v>39</v>
      </c>
      <c r="U4521" s="18" t="s">
        <v>26</v>
      </c>
    </row>
    <row r="4522" spans="1:21" ht="15" customHeight="1" x14ac:dyDescent="0.15">
      <c r="A4522" s="10" t="s">
        <v>4570</v>
      </c>
      <c r="B4522" s="11" t="s">
        <v>31</v>
      </c>
      <c r="C4522" s="11" t="s">
        <v>76</v>
      </c>
      <c r="D4522" s="12">
        <v>46169</v>
      </c>
      <c r="E4522" s="11">
        <v>281</v>
      </c>
      <c r="F4522" s="11" t="s">
        <v>33</v>
      </c>
      <c r="G4522" s="13">
        <v>891.62</v>
      </c>
      <c r="H4522" s="14">
        <f t="shared" si="490"/>
        <v>250545.22</v>
      </c>
      <c r="I4522" s="14">
        <f>IF(F4522="GHS",H4522,H4522*Assumptions!$B$4)</f>
        <v>250545.22</v>
      </c>
      <c r="J4522" s="15" t="str">
        <f>INDEX(Assumptions!$B$8:$B$12,MATCH(B4522,Assumptions!$A$8:$A$12,0))</f>
        <v>Weighted Average</v>
      </c>
      <c r="K4522" s="16">
        <f>G4522/(1-INDEX(Assumptions!$D$8:$D$12,MATCH(B4522,Assumptions!$A$8:$A$12,0)))</f>
        <v>1238.3611111111111</v>
      </c>
      <c r="L4522" s="16">
        <f t="shared" si="491"/>
        <v>26.7486</v>
      </c>
      <c r="M4522" s="16">
        <f t="shared" si="492"/>
        <v>61.918055555555554</v>
      </c>
      <c r="N4522" s="14">
        <f>E4522*(K4522-L4522-M4522)*IF(F4522="GHS",1,Assumptions!$B$4)</f>
        <v>323064.14201111114</v>
      </c>
      <c r="O4522" s="15">
        <f t="shared" ca="1" si="493"/>
        <v>117</v>
      </c>
      <c r="P4522" s="15" t="str">
        <f t="shared" ca="1" si="494"/>
        <v>91-180d</v>
      </c>
      <c r="Q4522" s="17">
        <f ca="1">IF(P4522="0-90d",0,IF(P4522="91-180d",INDEX(Assumptions!$F$8:$F$12,MATCH(B4522,Assumptions!$A$8:$A$12,0)),IF(P4522="181-365d",INDEX(Assumptions!$G$8:$G$12,MATCH(B4522,Assumptions!$A$8:$A$12,0)),INDEX(Assumptions!$H$8:$H$12,MATCH(B4522,Assumptions!$A$8:$A$12,0)))))</f>
        <v>0.05</v>
      </c>
      <c r="R4522" s="14">
        <f t="shared" ca="1" si="495"/>
        <v>12527.261</v>
      </c>
      <c r="S4522" s="14">
        <f t="shared" ca="1" si="496"/>
        <v>238017.959</v>
      </c>
      <c r="T4522" s="11" t="s">
        <v>25</v>
      </c>
      <c r="U4522" s="18" t="s">
        <v>26</v>
      </c>
    </row>
    <row r="4523" spans="1:21" ht="15" customHeight="1" x14ac:dyDescent="0.15">
      <c r="A4523" s="10" t="s">
        <v>4571</v>
      </c>
      <c r="B4523" s="11" t="s">
        <v>31</v>
      </c>
      <c r="C4523" s="11" t="s">
        <v>63</v>
      </c>
      <c r="D4523" s="12">
        <v>45930</v>
      </c>
      <c r="E4523" s="11">
        <v>3908</v>
      </c>
      <c r="F4523" s="11" t="s">
        <v>33</v>
      </c>
      <c r="G4523" s="13">
        <v>2812.86</v>
      </c>
      <c r="H4523" s="14">
        <f t="shared" si="490"/>
        <v>10992656.880000001</v>
      </c>
      <c r="I4523" s="14">
        <f>IF(F4523="GHS",H4523,H4523*Assumptions!$B$4)</f>
        <v>10992656.880000001</v>
      </c>
      <c r="J4523" s="15" t="str">
        <f>INDEX(Assumptions!$B$8:$B$12,MATCH(B4523,Assumptions!$A$8:$A$12,0))</f>
        <v>Weighted Average</v>
      </c>
      <c r="K4523" s="16">
        <f>G4523/(1-INDEX(Assumptions!$D$8:$D$12,MATCH(B4523,Assumptions!$A$8:$A$12,0)))</f>
        <v>3906.7500000000005</v>
      </c>
      <c r="L4523" s="16">
        <f t="shared" si="491"/>
        <v>84.385800000000003</v>
      </c>
      <c r="M4523" s="16">
        <f t="shared" si="492"/>
        <v>195.33750000000003</v>
      </c>
      <c r="N4523" s="14">
        <f>E4523*(K4523-L4523-M4523)*IF(F4523="GHS",1,Assumptions!$B$4)</f>
        <v>14174420.343600001</v>
      </c>
      <c r="O4523" s="15">
        <f t="shared" ca="1" si="493"/>
        <v>356</v>
      </c>
      <c r="P4523" s="15" t="str">
        <f t="shared" ca="1" si="494"/>
        <v>181-365d</v>
      </c>
      <c r="Q4523" s="17">
        <f ca="1">IF(P4523="0-90d",0,IF(P4523="91-180d",INDEX(Assumptions!$F$8:$F$12,MATCH(B4523,Assumptions!$A$8:$A$12,0)),IF(P4523="181-365d",INDEX(Assumptions!$G$8:$G$12,MATCH(B4523,Assumptions!$A$8:$A$12,0)),INDEX(Assumptions!$H$8:$H$12,MATCH(B4523,Assumptions!$A$8:$A$12,0)))))</f>
        <v>0.2</v>
      </c>
      <c r="R4523" s="14">
        <f t="shared" ca="1" si="495"/>
        <v>2198531.3760000002</v>
      </c>
      <c r="S4523" s="14">
        <f t="shared" ca="1" si="496"/>
        <v>8794125.5040000007</v>
      </c>
      <c r="T4523" s="11" t="s">
        <v>25</v>
      </c>
      <c r="U4523" s="18" t="s">
        <v>26</v>
      </c>
    </row>
    <row r="4524" spans="1:21" ht="15" customHeight="1" x14ac:dyDescent="0.15">
      <c r="A4524" s="10" t="s">
        <v>4572</v>
      </c>
      <c r="B4524" s="11" t="s">
        <v>41</v>
      </c>
      <c r="C4524" s="11" t="s">
        <v>42</v>
      </c>
      <c r="D4524" s="12">
        <v>45863</v>
      </c>
      <c r="E4524" s="11">
        <v>1420</v>
      </c>
      <c r="F4524" s="11" t="s">
        <v>33</v>
      </c>
      <c r="G4524" s="13">
        <v>619.61</v>
      </c>
      <c r="H4524" s="14">
        <f t="shared" si="490"/>
        <v>879846.20000000007</v>
      </c>
      <c r="I4524" s="14">
        <f>IF(F4524="GHS",H4524,H4524*Assumptions!$B$4)</f>
        <v>879846.20000000007</v>
      </c>
      <c r="J4524" s="15" t="str">
        <f>INDEX(Assumptions!$B$8:$B$12,MATCH(B4524,Assumptions!$A$8:$A$12,0))</f>
        <v>Weighted Average</v>
      </c>
      <c r="K4524" s="16">
        <f>G4524/(1-INDEX(Assumptions!$D$8:$D$12,MATCH(B4524,Assumptions!$A$8:$A$12,0)))</f>
        <v>953.24615384615379</v>
      </c>
      <c r="L4524" s="16">
        <f t="shared" si="491"/>
        <v>18.5883</v>
      </c>
      <c r="M4524" s="16">
        <f t="shared" si="492"/>
        <v>47.662307692307692</v>
      </c>
      <c r="N4524" s="14">
        <f>E4524*(K4524-L4524-M4524)*IF(F4524="GHS",1,Assumptions!$B$4)</f>
        <v>1259533.6755384614</v>
      </c>
      <c r="O4524" s="15">
        <f t="shared" ca="1" si="493"/>
        <v>423</v>
      </c>
      <c r="P4524" s="15" t="str">
        <f t="shared" ca="1" si="494"/>
        <v>365d+</v>
      </c>
      <c r="Q4524" s="17">
        <f ca="1">IF(P4524="0-90d",0,IF(P4524="91-180d",INDEX(Assumptions!$F$8:$F$12,MATCH(B4524,Assumptions!$A$8:$A$12,0)),IF(P4524="181-365d",INDEX(Assumptions!$G$8:$G$12,MATCH(B4524,Assumptions!$A$8:$A$12,0)),INDEX(Assumptions!$H$8:$H$12,MATCH(B4524,Assumptions!$A$8:$A$12,0)))))</f>
        <v>0.8</v>
      </c>
      <c r="R4524" s="14">
        <f t="shared" ca="1" si="495"/>
        <v>703876.96000000008</v>
      </c>
      <c r="S4524" s="14">
        <f t="shared" ca="1" si="496"/>
        <v>175969.24</v>
      </c>
      <c r="T4524" s="11" t="s">
        <v>25</v>
      </c>
      <c r="U4524" s="18" t="s">
        <v>26</v>
      </c>
    </row>
    <row r="4525" spans="1:21" ht="15" customHeight="1" x14ac:dyDescent="0.15">
      <c r="A4525" s="10" t="s">
        <v>4573</v>
      </c>
      <c r="B4525" s="11" t="s">
        <v>46</v>
      </c>
      <c r="C4525" s="11" t="s">
        <v>52</v>
      </c>
      <c r="D4525" s="12">
        <v>45846</v>
      </c>
      <c r="E4525" s="11">
        <v>4703</v>
      </c>
      <c r="F4525" s="11" t="s">
        <v>33</v>
      </c>
      <c r="G4525" s="13">
        <v>275369.78000000003</v>
      </c>
      <c r="H4525" s="14">
        <f t="shared" si="490"/>
        <v>1295064075.3400002</v>
      </c>
      <c r="I4525" s="14">
        <f>IF(F4525="GHS",H4525,H4525*Assumptions!$B$4)</f>
        <v>1295064075.3400002</v>
      </c>
      <c r="J4525" s="15" t="str">
        <f>INDEX(Assumptions!$B$8:$B$12,MATCH(B4525,Assumptions!$A$8:$A$12,0))</f>
        <v>Specific Identification</v>
      </c>
      <c r="K4525" s="16">
        <f>G4525/(1-INDEX(Assumptions!$D$8:$D$12,MATCH(B4525,Assumptions!$A$8:$A$12,0)))</f>
        <v>353038.1794871795</v>
      </c>
      <c r="L4525" s="16">
        <f t="shared" si="491"/>
        <v>8261.0933999999997</v>
      </c>
      <c r="M4525" s="16">
        <f t="shared" si="492"/>
        <v>17651.908974358976</v>
      </c>
      <c r="N4525" s="14">
        <f>E4525*(K4525-L4525-M4525)*IF(F4525="GHS",1,Assumptions!$B$4)</f>
        <v>1538469707.9615948</v>
      </c>
      <c r="O4525" s="15">
        <f t="shared" ca="1" si="493"/>
        <v>440</v>
      </c>
      <c r="P4525" s="15" t="str">
        <f t="shared" ca="1" si="494"/>
        <v>365d+</v>
      </c>
      <c r="Q4525" s="17">
        <f ca="1">IF(P4525="0-90d",0,IF(P4525="91-180d",INDEX(Assumptions!$F$8:$F$12,MATCH(B4525,Assumptions!$A$8:$A$12,0)),IF(P4525="181-365d",INDEX(Assumptions!$G$8:$G$12,MATCH(B4525,Assumptions!$A$8:$A$12,0)),INDEX(Assumptions!$H$8:$H$12,MATCH(B4525,Assumptions!$A$8:$A$12,0)))))</f>
        <v>0.15</v>
      </c>
      <c r="R4525" s="14">
        <f t="shared" ca="1" si="495"/>
        <v>194259611.30100003</v>
      </c>
      <c r="S4525" s="14">
        <f t="shared" ca="1" si="496"/>
        <v>1100804464.039</v>
      </c>
      <c r="T4525" s="11" t="s">
        <v>25</v>
      </c>
      <c r="U4525" s="18" t="s">
        <v>26</v>
      </c>
    </row>
    <row r="4526" spans="1:21" ht="15" customHeight="1" x14ac:dyDescent="0.15">
      <c r="A4526" s="10" t="s">
        <v>4574</v>
      </c>
      <c r="B4526" s="11" t="s">
        <v>41</v>
      </c>
      <c r="C4526" s="11" t="s">
        <v>42</v>
      </c>
      <c r="D4526" s="12">
        <v>46116</v>
      </c>
      <c r="E4526" s="11">
        <v>480</v>
      </c>
      <c r="F4526" s="11" t="s">
        <v>33</v>
      </c>
      <c r="G4526" s="13">
        <v>731.48</v>
      </c>
      <c r="H4526" s="14">
        <f t="shared" si="490"/>
        <v>351110.40000000002</v>
      </c>
      <c r="I4526" s="14">
        <f>IF(F4526="GHS",H4526,H4526*Assumptions!$B$4)</f>
        <v>351110.40000000002</v>
      </c>
      <c r="J4526" s="15" t="str">
        <f>INDEX(Assumptions!$B$8:$B$12,MATCH(B4526,Assumptions!$A$8:$A$12,0))</f>
        <v>Weighted Average</v>
      </c>
      <c r="K4526" s="16">
        <f>G4526/(1-INDEX(Assumptions!$D$8:$D$12,MATCH(B4526,Assumptions!$A$8:$A$12,0)))</f>
        <v>1125.3538461538462</v>
      </c>
      <c r="L4526" s="16">
        <f t="shared" si="491"/>
        <v>21.944399999999998</v>
      </c>
      <c r="M4526" s="16">
        <f t="shared" si="492"/>
        <v>56.267692307692315</v>
      </c>
      <c r="N4526" s="14">
        <f>E4526*(K4526-L4526-M4526)*IF(F4526="GHS",1,Assumptions!$B$4)</f>
        <v>502628.04184615379</v>
      </c>
      <c r="O4526" s="15">
        <f t="shared" ca="1" si="493"/>
        <v>170</v>
      </c>
      <c r="P4526" s="15" t="str">
        <f t="shared" ca="1" si="494"/>
        <v>91-180d</v>
      </c>
      <c r="Q4526" s="17">
        <f ca="1">IF(P4526="0-90d",0,IF(P4526="91-180d",INDEX(Assumptions!$F$8:$F$12,MATCH(B4526,Assumptions!$A$8:$A$12,0)),IF(P4526="181-365d",INDEX(Assumptions!$G$8:$G$12,MATCH(B4526,Assumptions!$A$8:$A$12,0)),INDEX(Assumptions!$H$8:$H$12,MATCH(B4526,Assumptions!$A$8:$A$12,0)))))</f>
        <v>0.1</v>
      </c>
      <c r="R4526" s="14">
        <f t="shared" ca="1" si="495"/>
        <v>35111.040000000001</v>
      </c>
      <c r="S4526" s="14">
        <f t="shared" si="496"/>
        <v>0</v>
      </c>
      <c r="T4526" s="11" t="s">
        <v>39</v>
      </c>
      <c r="U4526" s="18" t="s">
        <v>26</v>
      </c>
    </row>
    <row r="4527" spans="1:21" ht="15" customHeight="1" x14ac:dyDescent="0.15">
      <c r="A4527" s="10" t="s">
        <v>4575</v>
      </c>
      <c r="B4527" s="11" t="s">
        <v>41</v>
      </c>
      <c r="C4527" s="11" t="s">
        <v>42</v>
      </c>
      <c r="D4527" s="12">
        <v>45927</v>
      </c>
      <c r="E4527" s="11">
        <v>2964</v>
      </c>
      <c r="F4527" s="11" t="s">
        <v>33</v>
      </c>
      <c r="G4527" s="13">
        <v>270.88</v>
      </c>
      <c r="H4527" s="14">
        <f t="shared" si="490"/>
        <v>802888.32</v>
      </c>
      <c r="I4527" s="14">
        <f>IF(F4527="GHS",H4527,H4527*Assumptions!$B$4)</f>
        <v>802888.32</v>
      </c>
      <c r="J4527" s="15" t="str">
        <f>INDEX(Assumptions!$B$8:$B$12,MATCH(B4527,Assumptions!$A$8:$A$12,0))</f>
        <v>Weighted Average</v>
      </c>
      <c r="K4527" s="16">
        <f>G4527/(1-INDEX(Assumptions!$D$8:$D$12,MATCH(B4527,Assumptions!$A$8:$A$12,0)))</f>
        <v>416.73846153846154</v>
      </c>
      <c r="L4527" s="16">
        <f t="shared" si="491"/>
        <v>8.1264000000000003</v>
      </c>
      <c r="M4527" s="16">
        <f t="shared" si="492"/>
        <v>20.836923076923078</v>
      </c>
      <c r="N4527" s="14">
        <f>E4527*(K4527-L4527-M4527)*IF(F4527="GHS",1,Assumptions!$B$4)</f>
        <v>1149365.5104</v>
      </c>
      <c r="O4527" s="15">
        <f t="shared" ca="1" si="493"/>
        <v>359</v>
      </c>
      <c r="P4527" s="15" t="str">
        <f t="shared" ca="1" si="494"/>
        <v>181-365d</v>
      </c>
      <c r="Q4527" s="17">
        <f ca="1">IF(P4527="0-90d",0,IF(P4527="91-180d",INDEX(Assumptions!$F$8:$F$12,MATCH(B4527,Assumptions!$A$8:$A$12,0)),IF(P4527="181-365d",INDEX(Assumptions!$G$8:$G$12,MATCH(B4527,Assumptions!$A$8:$A$12,0)),INDEX(Assumptions!$H$8:$H$12,MATCH(B4527,Assumptions!$A$8:$A$12,0)))))</f>
        <v>0.35</v>
      </c>
      <c r="R4527" s="14">
        <f t="shared" ca="1" si="495"/>
        <v>281010.91199999995</v>
      </c>
      <c r="S4527" s="14">
        <f t="shared" ca="1" si="496"/>
        <v>521877.408</v>
      </c>
      <c r="T4527" s="11" t="s">
        <v>25</v>
      </c>
      <c r="U4527" s="18" t="s">
        <v>36</v>
      </c>
    </row>
    <row r="4528" spans="1:21" ht="15" customHeight="1" x14ac:dyDescent="0.15">
      <c r="A4528" s="10" t="s">
        <v>4576</v>
      </c>
      <c r="B4528" s="11" t="s">
        <v>28</v>
      </c>
      <c r="C4528" s="11" t="s">
        <v>38</v>
      </c>
      <c r="D4528" s="12">
        <v>45904</v>
      </c>
      <c r="E4528" s="11">
        <v>1646</v>
      </c>
      <c r="F4528" s="11" t="s">
        <v>24</v>
      </c>
      <c r="G4528" s="13">
        <v>6176.01</v>
      </c>
      <c r="H4528" s="14">
        <f t="shared" si="490"/>
        <v>10165712.460000001</v>
      </c>
      <c r="I4528" s="14">
        <f>IF(F4528="GHS",H4528,H4528*Assumptions!$B$4)</f>
        <v>109789694.56800002</v>
      </c>
      <c r="J4528" s="15" t="str">
        <f>INDEX(Assumptions!$B$8:$B$12,MATCH(B4528,Assumptions!$A$8:$A$12,0))</f>
        <v>Fair Value Less Costs to Sell</v>
      </c>
      <c r="K4528" s="16">
        <f>G4528/(1-INDEX(Assumptions!$D$8:$D$12,MATCH(B4528,Assumptions!$A$8:$A$12,0)))</f>
        <v>7018.193181818182</v>
      </c>
      <c r="L4528" s="16">
        <f t="shared" si="491"/>
        <v>185.28030000000001</v>
      </c>
      <c r="M4528" s="16">
        <f t="shared" si="492"/>
        <v>350.90965909090914</v>
      </c>
      <c r="N4528" s="14">
        <f>E4528*(K4528-L4528-M4528)*IF(F4528="GHS",1,Assumptions!$B$4)</f>
        <v>115229274.88977818</v>
      </c>
      <c r="O4528" s="15">
        <f t="shared" ca="1" si="493"/>
        <v>382</v>
      </c>
      <c r="P4528" s="15" t="str">
        <f t="shared" ca="1" si="494"/>
        <v>365d+</v>
      </c>
      <c r="Q4528" s="17">
        <f ca="1">IF(P4528="0-90d",0,IF(P4528="91-180d",INDEX(Assumptions!$F$8:$F$12,MATCH(B4528,Assumptions!$A$8:$A$12,0)),IF(P4528="181-365d",INDEX(Assumptions!$G$8:$G$12,MATCH(B4528,Assumptions!$A$8:$A$12,0)),INDEX(Assumptions!$H$8:$H$12,MATCH(B4528,Assumptions!$A$8:$A$12,0)))))</f>
        <v>0.4</v>
      </c>
      <c r="R4528" s="14">
        <f t="shared" ca="1" si="495"/>
        <v>43915877.82720001</v>
      </c>
      <c r="S4528" s="14">
        <f t="shared" ca="1" si="496"/>
        <v>65873816.740800008</v>
      </c>
      <c r="T4528" s="11" t="s">
        <v>25</v>
      </c>
      <c r="U4528" s="18" t="s">
        <v>26</v>
      </c>
    </row>
    <row r="4529" spans="1:21" ht="15" customHeight="1" x14ac:dyDescent="0.15">
      <c r="A4529" s="10" t="s">
        <v>4577</v>
      </c>
      <c r="B4529" s="11" t="s">
        <v>41</v>
      </c>
      <c r="C4529" s="11" t="s">
        <v>44</v>
      </c>
      <c r="D4529" s="12">
        <v>46107</v>
      </c>
      <c r="E4529" s="11">
        <v>3288</v>
      </c>
      <c r="F4529" s="11" t="s">
        <v>33</v>
      </c>
      <c r="G4529" s="13">
        <v>305.27</v>
      </c>
      <c r="H4529" s="14">
        <f t="shared" si="490"/>
        <v>1003727.7599999999</v>
      </c>
      <c r="I4529" s="14">
        <f>IF(F4529="GHS",H4529,H4529*Assumptions!$B$4)</f>
        <v>1003727.7599999999</v>
      </c>
      <c r="J4529" s="15" t="str">
        <f>INDEX(Assumptions!$B$8:$B$12,MATCH(B4529,Assumptions!$A$8:$A$12,0))</f>
        <v>Weighted Average</v>
      </c>
      <c r="K4529" s="16">
        <f>G4529/(1-INDEX(Assumptions!$D$8:$D$12,MATCH(B4529,Assumptions!$A$8:$A$12,0)))</f>
        <v>469.64615384615382</v>
      </c>
      <c r="L4529" s="16">
        <f t="shared" si="491"/>
        <v>9.1580999999999992</v>
      </c>
      <c r="M4529" s="16">
        <f t="shared" si="492"/>
        <v>23.482307692307693</v>
      </c>
      <c r="N4529" s="14">
        <f>E4529*(K4529-L4529-M4529)*IF(F4529="GHS",1,Assumptions!$B$4)</f>
        <v>1436874.8933538462</v>
      </c>
      <c r="O4529" s="15">
        <f t="shared" ca="1" si="493"/>
        <v>179</v>
      </c>
      <c r="P4529" s="15" t="str">
        <f t="shared" ca="1" si="494"/>
        <v>91-180d</v>
      </c>
      <c r="Q4529" s="17">
        <f ca="1">IF(P4529="0-90d",0,IF(P4529="91-180d",INDEX(Assumptions!$F$8:$F$12,MATCH(B4529,Assumptions!$A$8:$A$12,0)),IF(P4529="181-365d",INDEX(Assumptions!$G$8:$G$12,MATCH(B4529,Assumptions!$A$8:$A$12,0)),INDEX(Assumptions!$H$8:$H$12,MATCH(B4529,Assumptions!$A$8:$A$12,0)))))</f>
        <v>0.1</v>
      </c>
      <c r="R4529" s="14">
        <f t="shared" ca="1" si="495"/>
        <v>100372.776</v>
      </c>
      <c r="S4529" s="14">
        <f t="shared" ca="1" si="496"/>
        <v>903354.98399999994</v>
      </c>
      <c r="T4529" s="11" t="s">
        <v>25</v>
      </c>
      <c r="U4529" s="18" t="s">
        <v>26</v>
      </c>
    </row>
    <row r="4530" spans="1:21" ht="15" customHeight="1" x14ac:dyDescent="0.15">
      <c r="A4530" s="10" t="s">
        <v>4578</v>
      </c>
      <c r="B4530" s="11" t="s">
        <v>31</v>
      </c>
      <c r="C4530" s="11" t="s">
        <v>32</v>
      </c>
      <c r="D4530" s="12">
        <v>45768</v>
      </c>
      <c r="E4530" s="11">
        <v>3636</v>
      </c>
      <c r="F4530" s="11" t="s">
        <v>33</v>
      </c>
      <c r="G4530" s="13">
        <v>5512.2</v>
      </c>
      <c r="H4530" s="14">
        <f t="shared" si="490"/>
        <v>20042359.199999999</v>
      </c>
      <c r="I4530" s="14">
        <f>IF(F4530="GHS",H4530,H4530*Assumptions!$B$4)</f>
        <v>20042359.199999999</v>
      </c>
      <c r="J4530" s="15" t="str">
        <f>INDEX(Assumptions!$B$8:$B$12,MATCH(B4530,Assumptions!$A$8:$A$12,0))</f>
        <v>Weighted Average</v>
      </c>
      <c r="K4530" s="16">
        <f>G4530/(1-INDEX(Assumptions!$D$8:$D$12,MATCH(B4530,Assumptions!$A$8:$A$12,0)))</f>
        <v>7655.833333333333</v>
      </c>
      <c r="L4530" s="16">
        <f t="shared" si="491"/>
        <v>165.36599999999999</v>
      </c>
      <c r="M4530" s="16">
        <f t="shared" si="492"/>
        <v>382.79166666666669</v>
      </c>
      <c r="N4530" s="14">
        <f>E4530*(K4530-L4530-M4530)*IF(F4530="GHS",1,Assumptions!$B$4)</f>
        <v>25843508.723999999</v>
      </c>
      <c r="O4530" s="15">
        <f t="shared" ca="1" si="493"/>
        <v>518</v>
      </c>
      <c r="P4530" s="15" t="str">
        <f t="shared" ca="1" si="494"/>
        <v>365d+</v>
      </c>
      <c r="Q4530" s="17">
        <f ca="1">IF(P4530="0-90d",0,IF(P4530="91-180d",INDEX(Assumptions!$F$8:$F$12,MATCH(B4530,Assumptions!$A$8:$A$12,0)),IF(P4530="181-365d",INDEX(Assumptions!$G$8:$G$12,MATCH(B4530,Assumptions!$A$8:$A$12,0)),INDEX(Assumptions!$H$8:$H$12,MATCH(B4530,Assumptions!$A$8:$A$12,0)))))</f>
        <v>0.6</v>
      </c>
      <c r="R4530" s="14">
        <f t="shared" ca="1" si="495"/>
        <v>12025415.52</v>
      </c>
      <c r="S4530" s="14">
        <f t="shared" ca="1" si="496"/>
        <v>8016943.6799999997</v>
      </c>
      <c r="T4530" s="11" t="s">
        <v>50</v>
      </c>
      <c r="U4530" s="18" t="s">
        <v>26</v>
      </c>
    </row>
    <row r="4531" spans="1:21" ht="15" customHeight="1" x14ac:dyDescent="0.15">
      <c r="A4531" s="10" t="s">
        <v>4579</v>
      </c>
      <c r="B4531" s="11" t="s">
        <v>28</v>
      </c>
      <c r="C4531" s="11" t="s">
        <v>55</v>
      </c>
      <c r="D4531" s="12">
        <v>45854</v>
      </c>
      <c r="E4531" s="11">
        <v>4963</v>
      </c>
      <c r="F4531" s="11" t="s">
        <v>24</v>
      </c>
      <c r="G4531" s="13">
        <v>4845.95</v>
      </c>
      <c r="H4531" s="14">
        <f t="shared" si="490"/>
        <v>24050449.849999998</v>
      </c>
      <c r="I4531" s="14">
        <f>IF(F4531="GHS",H4531,H4531*Assumptions!$B$4)</f>
        <v>259744858.38</v>
      </c>
      <c r="J4531" s="15" t="str">
        <f>INDEX(Assumptions!$B$8:$B$12,MATCH(B4531,Assumptions!$A$8:$A$12,0))</f>
        <v>Fair Value Less Costs to Sell</v>
      </c>
      <c r="K4531" s="16">
        <f>G4531/(1-INDEX(Assumptions!$D$8:$D$12,MATCH(B4531,Assumptions!$A$8:$A$12,0)))</f>
        <v>5506.7613636363631</v>
      </c>
      <c r="L4531" s="16">
        <f t="shared" si="491"/>
        <v>145.3785</v>
      </c>
      <c r="M4531" s="16">
        <f t="shared" si="492"/>
        <v>275.33806818181819</v>
      </c>
      <c r="N4531" s="14">
        <f>E4531*(K4531-L4531-M4531)*IF(F4531="GHS",1,Assumptions!$B$4)</f>
        <v>272614035.45428181</v>
      </c>
      <c r="O4531" s="15">
        <f t="shared" ca="1" si="493"/>
        <v>432</v>
      </c>
      <c r="P4531" s="15" t="str">
        <f t="shared" ca="1" si="494"/>
        <v>365d+</v>
      </c>
      <c r="Q4531" s="17">
        <f ca="1">IF(P4531="0-90d",0,IF(P4531="91-180d",INDEX(Assumptions!$F$8:$F$12,MATCH(B4531,Assumptions!$A$8:$A$12,0)),IF(P4531="181-365d",INDEX(Assumptions!$G$8:$G$12,MATCH(B4531,Assumptions!$A$8:$A$12,0)),INDEX(Assumptions!$H$8:$H$12,MATCH(B4531,Assumptions!$A$8:$A$12,0)))))</f>
        <v>0.4</v>
      </c>
      <c r="R4531" s="14">
        <f t="shared" ca="1" si="495"/>
        <v>103897943.352</v>
      </c>
      <c r="S4531" s="14">
        <f t="shared" ca="1" si="496"/>
        <v>155846915.028</v>
      </c>
      <c r="T4531" s="11" t="s">
        <v>25</v>
      </c>
      <c r="U4531" s="18" t="s">
        <v>26</v>
      </c>
    </row>
    <row r="4532" spans="1:21" ht="15" customHeight="1" x14ac:dyDescent="0.15">
      <c r="A4532" s="10" t="s">
        <v>4580</v>
      </c>
      <c r="B4532" s="11" t="s">
        <v>31</v>
      </c>
      <c r="C4532" s="11" t="s">
        <v>32</v>
      </c>
      <c r="D4532" s="12">
        <v>45873</v>
      </c>
      <c r="E4532" s="11">
        <v>1912</v>
      </c>
      <c r="F4532" s="11" t="s">
        <v>33</v>
      </c>
      <c r="G4532" s="13">
        <v>1393.78</v>
      </c>
      <c r="H4532" s="14">
        <f t="shared" si="490"/>
        <v>2664907.36</v>
      </c>
      <c r="I4532" s="14">
        <f>IF(F4532="GHS",H4532,H4532*Assumptions!$B$4)</f>
        <v>2664907.36</v>
      </c>
      <c r="J4532" s="15" t="str">
        <f>INDEX(Assumptions!$B$8:$B$12,MATCH(B4532,Assumptions!$A$8:$A$12,0))</f>
        <v>Weighted Average</v>
      </c>
      <c r="K4532" s="16">
        <f>G4532/(1-INDEX(Assumptions!$D$8:$D$12,MATCH(B4532,Assumptions!$A$8:$A$12,0)))</f>
        <v>1935.8055555555557</v>
      </c>
      <c r="L4532" s="16">
        <f t="shared" si="491"/>
        <v>41.813399999999994</v>
      </c>
      <c r="M4532" s="16">
        <f t="shared" si="492"/>
        <v>96.790277777777789</v>
      </c>
      <c r="N4532" s="14">
        <f>E4532*(K4532-L4532-M4532)*IF(F4532="GHS",1,Assumptions!$B$4)</f>
        <v>3436249.9903111113</v>
      </c>
      <c r="O4532" s="15">
        <f t="shared" ca="1" si="493"/>
        <v>413</v>
      </c>
      <c r="P4532" s="15" t="str">
        <f t="shared" ca="1" si="494"/>
        <v>365d+</v>
      </c>
      <c r="Q4532" s="17">
        <f ca="1">IF(P4532="0-90d",0,IF(P4532="91-180d",INDEX(Assumptions!$F$8:$F$12,MATCH(B4532,Assumptions!$A$8:$A$12,0)),IF(P4532="181-365d",INDEX(Assumptions!$G$8:$G$12,MATCH(B4532,Assumptions!$A$8:$A$12,0)),INDEX(Assumptions!$H$8:$H$12,MATCH(B4532,Assumptions!$A$8:$A$12,0)))))</f>
        <v>0.6</v>
      </c>
      <c r="R4532" s="14">
        <f t="shared" ca="1" si="495"/>
        <v>1598944.416</v>
      </c>
      <c r="S4532" s="14">
        <f t="shared" ca="1" si="496"/>
        <v>1065962.9439999999</v>
      </c>
      <c r="T4532" s="11" t="s">
        <v>25</v>
      </c>
      <c r="U4532" s="18" t="s">
        <v>26</v>
      </c>
    </row>
    <row r="4533" spans="1:21" ht="15" customHeight="1" x14ac:dyDescent="0.15">
      <c r="A4533" s="10" t="s">
        <v>4581</v>
      </c>
      <c r="B4533" s="11" t="s">
        <v>22</v>
      </c>
      <c r="C4533" s="11" t="s">
        <v>23</v>
      </c>
      <c r="D4533" s="12">
        <v>46195</v>
      </c>
      <c r="E4533" s="11">
        <v>3077</v>
      </c>
      <c r="F4533" s="11" t="s">
        <v>24</v>
      </c>
      <c r="G4533" s="13">
        <v>8502.06</v>
      </c>
      <c r="H4533" s="14">
        <f t="shared" si="490"/>
        <v>26160838.619999997</v>
      </c>
      <c r="I4533" s="14">
        <f>IF(F4533="GHS",H4533,H4533*Assumptions!$B$4)</f>
        <v>282537057.09600002</v>
      </c>
      <c r="J4533" s="15" t="str">
        <f>INDEX(Assumptions!$B$8:$B$12,MATCH(B4533,Assumptions!$A$8:$A$12,0))</f>
        <v>FIFO</v>
      </c>
      <c r="K4533" s="16">
        <f>G4533/(1-INDEX(Assumptions!$D$8:$D$12,MATCH(B4533,Assumptions!$A$8:$A$12,0)))</f>
        <v>10368.365853658535</v>
      </c>
      <c r="L4533" s="16">
        <f t="shared" si="491"/>
        <v>255.06179999999998</v>
      </c>
      <c r="M4533" s="16">
        <f t="shared" si="492"/>
        <v>518.41829268292679</v>
      </c>
      <c r="N4533" s="14">
        <f>E4533*(K4533-L4533-M4533)*IF(F4533="GHS",1,Assumptions!$B$4)</f>
        <v>318853405.65443707</v>
      </c>
      <c r="O4533" s="15">
        <f t="shared" ca="1" si="493"/>
        <v>91</v>
      </c>
      <c r="P4533" s="15" t="str">
        <f t="shared" ca="1" si="494"/>
        <v>91-180d</v>
      </c>
      <c r="Q4533" s="17">
        <f ca="1">IF(P4533="0-90d",0,IF(P4533="91-180d",INDEX(Assumptions!$F$8:$F$12,MATCH(B4533,Assumptions!$A$8:$A$12,0)),IF(P4533="181-365d",INDEX(Assumptions!$G$8:$G$12,MATCH(B4533,Assumptions!$A$8:$A$12,0)),INDEX(Assumptions!$H$8:$H$12,MATCH(B4533,Assumptions!$A$8:$A$12,0)))))</f>
        <v>0.03</v>
      </c>
      <c r="R4533" s="14">
        <f t="shared" ca="1" si="495"/>
        <v>8476111.7128800005</v>
      </c>
      <c r="S4533" s="14">
        <f t="shared" ca="1" si="496"/>
        <v>274060945.38312</v>
      </c>
      <c r="T4533" s="11" t="s">
        <v>25</v>
      </c>
      <c r="U4533" s="18" t="s">
        <v>26</v>
      </c>
    </row>
    <row r="4534" spans="1:21" ht="15" customHeight="1" x14ac:dyDescent="0.15">
      <c r="A4534" s="10" t="s">
        <v>4582</v>
      </c>
      <c r="B4534" s="11" t="s">
        <v>31</v>
      </c>
      <c r="C4534" s="11" t="s">
        <v>76</v>
      </c>
      <c r="D4534" s="12">
        <v>45778</v>
      </c>
      <c r="E4534" s="11">
        <v>2404</v>
      </c>
      <c r="F4534" s="11" t="s">
        <v>33</v>
      </c>
      <c r="G4534" s="13">
        <v>2895.88</v>
      </c>
      <c r="H4534" s="14">
        <f t="shared" si="490"/>
        <v>6961695.5200000005</v>
      </c>
      <c r="I4534" s="14">
        <f>IF(F4534="GHS",H4534,H4534*Assumptions!$B$4)</f>
        <v>6961695.5200000005</v>
      </c>
      <c r="J4534" s="15" t="str">
        <f>INDEX(Assumptions!$B$8:$B$12,MATCH(B4534,Assumptions!$A$8:$A$12,0))</f>
        <v>Weighted Average</v>
      </c>
      <c r="K4534" s="16">
        <f>G4534/(1-INDEX(Assumptions!$D$8:$D$12,MATCH(B4534,Assumptions!$A$8:$A$12,0)))</f>
        <v>4022.0555555555557</v>
      </c>
      <c r="L4534" s="16">
        <f t="shared" si="491"/>
        <v>86.876400000000004</v>
      </c>
      <c r="M4534" s="16">
        <f t="shared" si="492"/>
        <v>201.10277777777779</v>
      </c>
      <c r="N4534" s="14">
        <f>E4534*(K4534-L4534-M4534)*IF(F4534="GHS",1,Assumptions!$B$4)</f>
        <v>8976719.612177778</v>
      </c>
      <c r="O4534" s="15">
        <f t="shared" ca="1" si="493"/>
        <v>508</v>
      </c>
      <c r="P4534" s="15" t="str">
        <f t="shared" ca="1" si="494"/>
        <v>365d+</v>
      </c>
      <c r="Q4534" s="17">
        <f ca="1">IF(P4534="0-90d",0,IF(P4534="91-180d",INDEX(Assumptions!$F$8:$F$12,MATCH(B4534,Assumptions!$A$8:$A$12,0)),IF(P4534="181-365d",INDEX(Assumptions!$G$8:$G$12,MATCH(B4534,Assumptions!$A$8:$A$12,0)),INDEX(Assumptions!$H$8:$H$12,MATCH(B4534,Assumptions!$A$8:$A$12,0)))))</f>
        <v>0.6</v>
      </c>
      <c r="R4534" s="14">
        <f t="shared" ca="1" si="495"/>
        <v>4177017.3119999999</v>
      </c>
      <c r="S4534" s="14">
        <f t="shared" ca="1" si="496"/>
        <v>2784678.2080000006</v>
      </c>
      <c r="T4534" s="11" t="s">
        <v>25</v>
      </c>
      <c r="U4534" s="18" t="s">
        <v>26</v>
      </c>
    </row>
    <row r="4535" spans="1:21" ht="15" customHeight="1" x14ac:dyDescent="0.15">
      <c r="A4535" s="10" t="s">
        <v>4583</v>
      </c>
      <c r="B4535" s="11" t="s">
        <v>28</v>
      </c>
      <c r="C4535" s="11" t="s">
        <v>29</v>
      </c>
      <c r="D4535" s="12">
        <v>45981</v>
      </c>
      <c r="E4535" s="11">
        <v>4926</v>
      </c>
      <c r="F4535" s="11" t="s">
        <v>24</v>
      </c>
      <c r="G4535" s="13">
        <v>6334.86</v>
      </c>
      <c r="H4535" s="14">
        <f t="shared" si="490"/>
        <v>31205520.359999999</v>
      </c>
      <c r="I4535" s="14">
        <f>IF(F4535="GHS",H4535,H4535*Assumptions!$B$4)</f>
        <v>337019619.88800001</v>
      </c>
      <c r="J4535" s="15" t="str">
        <f>INDEX(Assumptions!$B$8:$B$12,MATCH(B4535,Assumptions!$A$8:$A$12,0))</f>
        <v>Fair Value Less Costs to Sell</v>
      </c>
      <c r="K4535" s="16">
        <f>G4535/(1-INDEX(Assumptions!$D$8:$D$12,MATCH(B4535,Assumptions!$A$8:$A$12,0)))</f>
        <v>7198.704545454545</v>
      </c>
      <c r="L4535" s="16">
        <f t="shared" si="491"/>
        <v>190.04579999999999</v>
      </c>
      <c r="M4535" s="16">
        <f t="shared" si="492"/>
        <v>359.93522727272727</v>
      </c>
      <c r="N4535" s="14">
        <f>E4535*(K4535-L4535-M4535)*IF(F4535="GHS",1,Assumptions!$B$4)</f>
        <v>353717410.14608729</v>
      </c>
      <c r="O4535" s="15">
        <f t="shared" ca="1" si="493"/>
        <v>305</v>
      </c>
      <c r="P4535" s="15" t="str">
        <f t="shared" ca="1" si="494"/>
        <v>181-365d</v>
      </c>
      <c r="Q4535" s="17">
        <f ca="1">IF(P4535="0-90d",0,IF(P4535="91-180d",INDEX(Assumptions!$F$8:$F$12,MATCH(B4535,Assumptions!$A$8:$A$12,0)),IF(P4535="181-365d",INDEX(Assumptions!$G$8:$G$12,MATCH(B4535,Assumptions!$A$8:$A$12,0)),INDEX(Assumptions!$H$8:$H$12,MATCH(B4535,Assumptions!$A$8:$A$12,0)))))</f>
        <v>0.1</v>
      </c>
      <c r="R4535" s="14">
        <f t="shared" ca="1" si="495"/>
        <v>33701961.988800004</v>
      </c>
      <c r="S4535" s="14">
        <f t="shared" ca="1" si="496"/>
        <v>303317657.89920002</v>
      </c>
      <c r="T4535" s="11" t="s">
        <v>25</v>
      </c>
      <c r="U4535" s="18" t="s">
        <v>26</v>
      </c>
    </row>
    <row r="4536" spans="1:21" ht="15" customHeight="1" x14ac:dyDescent="0.15">
      <c r="A4536" s="10" t="s">
        <v>4584</v>
      </c>
      <c r="B4536" s="11" t="s">
        <v>41</v>
      </c>
      <c r="C4536" s="11" t="s">
        <v>44</v>
      </c>
      <c r="D4536" s="12">
        <v>45904</v>
      </c>
      <c r="E4536" s="11">
        <v>2134</v>
      </c>
      <c r="F4536" s="11" t="s">
        <v>33</v>
      </c>
      <c r="G4536" s="13">
        <v>633.54</v>
      </c>
      <c r="H4536" s="14">
        <f t="shared" si="490"/>
        <v>1351974.3599999999</v>
      </c>
      <c r="I4536" s="14">
        <f>IF(F4536="GHS",H4536,H4536*Assumptions!$B$4)</f>
        <v>1351974.3599999999</v>
      </c>
      <c r="J4536" s="15" t="str">
        <f>INDEX(Assumptions!$B$8:$B$12,MATCH(B4536,Assumptions!$A$8:$A$12,0))</f>
        <v>Weighted Average</v>
      </c>
      <c r="K4536" s="16">
        <f>G4536/(1-INDEX(Assumptions!$D$8:$D$12,MATCH(B4536,Assumptions!$A$8:$A$12,0)))</f>
        <v>974.676923076923</v>
      </c>
      <c r="L4536" s="16">
        <f t="shared" si="491"/>
        <v>19.0062</v>
      </c>
      <c r="M4536" s="16">
        <f t="shared" si="492"/>
        <v>48.733846153846152</v>
      </c>
      <c r="N4536" s="14">
        <f>E4536*(K4536-L4536-M4536)*IF(F4536="GHS",1,Assumptions!$B$4)</f>
        <v>1935403.2953538459</v>
      </c>
      <c r="O4536" s="15">
        <f t="shared" ca="1" si="493"/>
        <v>382</v>
      </c>
      <c r="P4536" s="15" t="str">
        <f t="shared" ca="1" si="494"/>
        <v>365d+</v>
      </c>
      <c r="Q4536" s="17">
        <f ca="1">IF(P4536="0-90d",0,IF(P4536="91-180d",INDEX(Assumptions!$F$8:$F$12,MATCH(B4536,Assumptions!$A$8:$A$12,0)),IF(P4536="181-365d",INDEX(Assumptions!$G$8:$G$12,MATCH(B4536,Assumptions!$A$8:$A$12,0)),INDEX(Assumptions!$H$8:$H$12,MATCH(B4536,Assumptions!$A$8:$A$12,0)))))</f>
        <v>0.8</v>
      </c>
      <c r="R4536" s="14">
        <f t="shared" ca="1" si="495"/>
        <v>1081579.4879999999</v>
      </c>
      <c r="S4536" s="14">
        <f t="shared" ca="1" si="496"/>
        <v>270394.87199999997</v>
      </c>
      <c r="T4536" s="11" t="s">
        <v>25</v>
      </c>
      <c r="U4536" s="18" t="s">
        <v>26</v>
      </c>
    </row>
    <row r="4537" spans="1:21" ht="15" customHeight="1" x14ac:dyDescent="0.15">
      <c r="A4537" s="10" t="s">
        <v>4585</v>
      </c>
      <c r="B4537" s="11" t="s">
        <v>41</v>
      </c>
      <c r="C4537" s="11" t="s">
        <v>44</v>
      </c>
      <c r="D4537" s="12">
        <v>46042</v>
      </c>
      <c r="E4537" s="11">
        <v>1445</v>
      </c>
      <c r="F4537" s="11" t="s">
        <v>33</v>
      </c>
      <c r="G4537" s="13">
        <v>284.63</v>
      </c>
      <c r="H4537" s="14">
        <f t="shared" si="490"/>
        <v>411290.35</v>
      </c>
      <c r="I4537" s="14">
        <f>IF(F4537="GHS",H4537,H4537*Assumptions!$B$4)</f>
        <v>411290.35</v>
      </c>
      <c r="J4537" s="15" t="str">
        <f>INDEX(Assumptions!$B$8:$B$12,MATCH(B4537,Assumptions!$A$8:$A$12,0))</f>
        <v>Weighted Average</v>
      </c>
      <c r="K4537" s="16">
        <f>G4537/(1-INDEX(Assumptions!$D$8:$D$12,MATCH(B4537,Assumptions!$A$8:$A$12,0)))</f>
        <v>437.89230769230767</v>
      </c>
      <c r="L4537" s="16">
        <f t="shared" si="491"/>
        <v>8.5388999999999999</v>
      </c>
      <c r="M4537" s="16">
        <f t="shared" si="492"/>
        <v>21.894615384615385</v>
      </c>
      <c r="N4537" s="14">
        <f>E4537*(K4537-L4537-M4537)*IF(F4537="GHS",1,Assumptions!$B$4)</f>
        <v>588777.95488461526</v>
      </c>
      <c r="O4537" s="15">
        <f t="shared" ca="1" si="493"/>
        <v>244</v>
      </c>
      <c r="P4537" s="15" t="str">
        <f t="shared" ca="1" si="494"/>
        <v>181-365d</v>
      </c>
      <c r="Q4537" s="17">
        <f ca="1">IF(P4537="0-90d",0,IF(P4537="91-180d",INDEX(Assumptions!$F$8:$F$12,MATCH(B4537,Assumptions!$A$8:$A$12,0)),IF(P4537="181-365d",INDEX(Assumptions!$G$8:$G$12,MATCH(B4537,Assumptions!$A$8:$A$12,0)),INDEX(Assumptions!$H$8:$H$12,MATCH(B4537,Assumptions!$A$8:$A$12,0)))))</f>
        <v>0.35</v>
      </c>
      <c r="R4537" s="14">
        <f t="shared" ca="1" si="495"/>
        <v>143951.62249999997</v>
      </c>
      <c r="S4537" s="14">
        <f t="shared" ca="1" si="496"/>
        <v>267338.72750000004</v>
      </c>
      <c r="T4537" s="11" t="s">
        <v>25</v>
      </c>
      <c r="U4537" s="18" t="s">
        <v>26</v>
      </c>
    </row>
    <row r="4538" spans="1:21" ht="15" customHeight="1" x14ac:dyDescent="0.15">
      <c r="A4538" s="10" t="s">
        <v>4586</v>
      </c>
      <c r="B4538" s="11" t="s">
        <v>28</v>
      </c>
      <c r="C4538" s="11" t="s">
        <v>35</v>
      </c>
      <c r="D4538" s="12">
        <v>46166</v>
      </c>
      <c r="E4538" s="11">
        <v>937</v>
      </c>
      <c r="F4538" s="11" t="s">
        <v>24</v>
      </c>
      <c r="G4538" s="13">
        <v>5242.1099999999997</v>
      </c>
      <c r="H4538" s="14">
        <f t="shared" si="490"/>
        <v>4911857.0699999994</v>
      </c>
      <c r="I4538" s="14">
        <f>IF(F4538="GHS",H4538,H4538*Assumptions!$B$4)</f>
        <v>53048056.355999999</v>
      </c>
      <c r="J4538" s="15" t="str">
        <f>INDEX(Assumptions!$B$8:$B$12,MATCH(B4538,Assumptions!$A$8:$A$12,0))</f>
        <v>Fair Value Less Costs to Sell</v>
      </c>
      <c r="K4538" s="16">
        <f>G4538/(1-INDEX(Assumptions!$D$8:$D$12,MATCH(B4538,Assumptions!$A$8:$A$12,0)))</f>
        <v>5956.9431818181811</v>
      </c>
      <c r="L4538" s="16">
        <f t="shared" si="491"/>
        <v>157.26329999999999</v>
      </c>
      <c r="M4538" s="16">
        <f t="shared" si="492"/>
        <v>297.84715909090909</v>
      </c>
      <c r="N4538" s="14">
        <f>E4538*(K4538-L4538-M4538)*IF(F4538="GHS",1,Assumptions!$B$4)</f>
        <v>55676346.420910902</v>
      </c>
      <c r="O4538" s="15">
        <f t="shared" ca="1" si="493"/>
        <v>120</v>
      </c>
      <c r="P4538" s="15" t="str">
        <f t="shared" ca="1" si="494"/>
        <v>91-180d</v>
      </c>
      <c r="Q4538" s="17">
        <f ca="1">IF(P4538="0-90d",0,IF(P4538="91-180d",INDEX(Assumptions!$F$8:$F$12,MATCH(B4538,Assumptions!$A$8:$A$12,0)),IF(P4538="181-365d",INDEX(Assumptions!$G$8:$G$12,MATCH(B4538,Assumptions!$A$8:$A$12,0)),INDEX(Assumptions!$H$8:$H$12,MATCH(B4538,Assumptions!$A$8:$A$12,0)))))</f>
        <v>0.02</v>
      </c>
      <c r="R4538" s="14">
        <f t="shared" ca="1" si="495"/>
        <v>1060961.1271200001</v>
      </c>
      <c r="S4538" s="14">
        <f t="shared" ca="1" si="496"/>
        <v>51987095.228879996</v>
      </c>
      <c r="T4538" s="11" t="s">
        <v>25</v>
      </c>
      <c r="U4538" s="18" t="s">
        <v>36</v>
      </c>
    </row>
    <row r="4539" spans="1:21" ht="15" customHeight="1" x14ac:dyDescent="0.15">
      <c r="A4539" s="10" t="s">
        <v>4587</v>
      </c>
      <c r="B4539" s="11" t="s">
        <v>46</v>
      </c>
      <c r="C4539" s="11" t="s">
        <v>119</v>
      </c>
      <c r="D4539" s="12">
        <v>45966</v>
      </c>
      <c r="E4539" s="11">
        <v>3139</v>
      </c>
      <c r="F4539" s="11" t="s">
        <v>33</v>
      </c>
      <c r="G4539" s="13">
        <v>1062772.72</v>
      </c>
      <c r="H4539" s="14">
        <f t="shared" si="490"/>
        <v>3336043568.0799999</v>
      </c>
      <c r="I4539" s="14">
        <f>IF(F4539="GHS",H4539,H4539*Assumptions!$B$4)</f>
        <v>3336043568.0799999</v>
      </c>
      <c r="J4539" s="15" t="str">
        <f>INDEX(Assumptions!$B$8:$B$12,MATCH(B4539,Assumptions!$A$8:$A$12,0))</f>
        <v>Specific Identification</v>
      </c>
      <c r="K4539" s="16">
        <f>G4539/(1-INDEX(Assumptions!$D$8:$D$12,MATCH(B4539,Assumptions!$A$8:$A$12,0)))</f>
        <v>1362529.128205128</v>
      </c>
      <c r="L4539" s="16">
        <f t="shared" si="491"/>
        <v>31883.181599999996</v>
      </c>
      <c r="M4539" s="16">
        <f t="shared" si="492"/>
        <v>68126.456410256404</v>
      </c>
      <c r="N4539" s="14">
        <f>E4539*(K4539-L4539-M4539)*IF(F4539="GHS",1,Assumptions!$B$4)</f>
        <v>3963048679.7217016</v>
      </c>
      <c r="O4539" s="15">
        <f t="shared" ca="1" si="493"/>
        <v>320</v>
      </c>
      <c r="P4539" s="15" t="str">
        <f t="shared" ca="1" si="494"/>
        <v>181-365d</v>
      </c>
      <c r="Q4539" s="17">
        <f ca="1">IF(P4539="0-90d",0,IF(P4539="91-180d",INDEX(Assumptions!$F$8:$F$12,MATCH(B4539,Assumptions!$A$8:$A$12,0)),IF(P4539="181-365d",INDEX(Assumptions!$G$8:$G$12,MATCH(B4539,Assumptions!$A$8:$A$12,0)),INDEX(Assumptions!$H$8:$H$12,MATCH(B4539,Assumptions!$A$8:$A$12,0)))))</f>
        <v>0.05</v>
      </c>
      <c r="R4539" s="14">
        <f t="shared" ca="1" si="495"/>
        <v>166802178.40400001</v>
      </c>
      <c r="S4539" s="14">
        <f t="shared" ca="1" si="496"/>
        <v>3169241389.6760001</v>
      </c>
      <c r="T4539" s="11" t="s">
        <v>25</v>
      </c>
      <c r="U4539" s="18" t="s">
        <v>26</v>
      </c>
    </row>
    <row r="4540" spans="1:21" ht="15" customHeight="1" x14ac:dyDescent="0.15">
      <c r="A4540" s="10" t="s">
        <v>4588</v>
      </c>
      <c r="B4540" s="11" t="s">
        <v>31</v>
      </c>
      <c r="C4540" s="11" t="s">
        <v>32</v>
      </c>
      <c r="D4540" s="12">
        <v>45896</v>
      </c>
      <c r="E4540" s="11">
        <v>546</v>
      </c>
      <c r="F4540" s="11" t="s">
        <v>33</v>
      </c>
      <c r="G4540" s="13">
        <v>2551.86</v>
      </c>
      <c r="H4540" s="14">
        <f t="shared" si="490"/>
        <v>1393315.56</v>
      </c>
      <c r="I4540" s="14">
        <f>IF(F4540="GHS",H4540,H4540*Assumptions!$B$4)</f>
        <v>1393315.56</v>
      </c>
      <c r="J4540" s="15" t="str">
        <f>INDEX(Assumptions!$B$8:$B$12,MATCH(B4540,Assumptions!$A$8:$A$12,0))</f>
        <v>Weighted Average</v>
      </c>
      <c r="K4540" s="16">
        <f>G4540/(1-INDEX(Assumptions!$D$8:$D$12,MATCH(B4540,Assumptions!$A$8:$A$12,0)))</f>
        <v>3544.2500000000005</v>
      </c>
      <c r="L4540" s="16">
        <f t="shared" si="491"/>
        <v>76.555800000000005</v>
      </c>
      <c r="M4540" s="16">
        <f t="shared" si="492"/>
        <v>177.21250000000003</v>
      </c>
      <c r="N4540" s="14">
        <f>E4540*(K4540-L4540-M4540)*IF(F4540="GHS",1,Assumptions!$B$4)</f>
        <v>1796603.0082</v>
      </c>
      <c r="O4540" s="15">
        <f t="shared" ca="1" si="493"/>
        <v>390</v>
      </c>
      <c r="P4540" s="15" t="str">
        <f t="shared" ca="1" si="494"/>
        <v>365d+</v>
      </c>
      <c r="Q4540" s="17">
        <f ca="1">IF(P4540="0-90d",0,IF(P4540="91-180d",INDEX(Assumptions!$F$8:$F$12,MATCH(B4540,Assumptions!$A$8:$A$12,0)),IF(P4540="181-365d",INDEX(Assumptions!$G$8:$G$12,MATCH(B4540,Assumptions!$A$8:$A$12,0)),INDEX(Assumptions!$H$8:$H$12,MATCH(B4540,Assumptions!$A$8:$A$12,0)))))</f>
        <v>0.6</v>
      </c>
      <c r="R4540" s="14">
        <f t="shared" ca="1" si="495"/>
        <v>835989.33600000001</v>
      </c>
      <c r="S4540" s="14">
        <f t="shared" ca="1" si="496"/>
        <v>557326.22400000005</v>
      </c>
      <c r="T4540" s="11" t="s">
        <v>25</v>
      </c>
      <c r="U4540" s="18" t="s">
        <v>26</v>
      </c>
    </row>
    <row r="4541" spans="1:21" ht="15" customHeight="1" x14ac:dyDescent="0.15">
      <c r="A4541" s="10" t="s">
        <v>4589</v>
      </c>
      <c r="B4541" s="11" t="s">
        <v>28</v>
      </c>
      <c r="C4541" s="11" t="s">
        <v>38</v>
      </c>
      <c r="D4541" s="12">
        <v>45889</v>
      </c>
      <c r="E4541" s="11">
        <v>110</v>
      </c>
      <c r="F4541" s="11" t="s">
        <v>24</v>
      </c>
      <c r="G4541" s="13">
        <v>5280.56</v>
      </c>
      <c r="H4541" s="14">
        <f t="shared" si="490"/>
        <v>580861.60000000009</v>
      </c>
      <c r="I4541" s="14">
        <f>IF(F4541="GHS",H4541,H4541*Assumptions!$B$4)</f>
        <v>6273305.2800000012</v>
      </c>
      <c r="J4541" s="15" t="str">
        <f>INDEX(Assumptions!$B$8:$B$12,MATCH(B4541,Assumptions!$A$8:$A$12,0))</f>
        <v>Fair Value Less Costs to Sell</v>
      </c>
      <c r="K4541" s="16">
        <f>G4541/(1-INDEX(Assumptions!$D$8:$D$12,MATCH(B4541,Assumptions!$A$8:$A$12,0)))</f>
        <v>6000.636363636364</v>
      </c>
      <c r="L4541" s="16">
        <f t="shared" si="491"/>
        <v>158.41679999999999</v>
      </c>
      <c r="M4541" s="16">
        <f t="shared" si="492"/>
        <v>300.03181818181821</v>
      </c>
      <c r="N4541" s="14">
        <f>E4541*(K4541-L4541-M4541)*IF(F4541="GHS",1,Assumptions!$B$4)</f>
        <v>6584119.0416000001</v>
      </c>
      <c r="O4541" s="15">
        <f t="shared" ca="1" si="493"/>
        <v>397</v>
      </c>
      <c r="P4541" s="15" t="str">
        <f t="shared" ca="1" si="494"/>
        <v>365d+</v>
      </c>
      <c r="Q4541" s="17">
        <f ca="1">IF(P4541="0-90d",0,IF(P4541="91-180d",INDEX(Assumptions!$F$8:$F$12,MATCH(B4541,Assumptions!$A$8:$A$12,0)),IF(P4541="181-365d",INDEX(Assumptions!$G$8:$G$12,MATCH(B4541,Assumptions!$A$8:$A$12,0)),INDEX(Assumptions!$H$8:$H$12,MATCH(B4541,Assumptions!$A$8:$A$12,0)))))</f>
        <v>0.4</v>
      </c>
      <c r="R4541" s="14">
        <f t="shared" ca="1" si="495"/>
        <v>2509322.1120000007</v>
      </c>
      <c r="S4541" s="14">
        <f t="shared" ca="1" si="496"/>
        <v>3763983.1680000005</v>
      </c>
      <c r="T4541" s="11" t="s">
        <v>25</v>
      </c>
      <c r="U4541" s="18" t="s">
        <v>26</v>
      </c>
    </row>
    <row r="4542" spans="1:21" ht="15" customHeight="1" x14ac:dyDescent="0.15">
      <c r="A4542" s="10" t="s">
        <v>4590</v>
      </c>
      <c r="B4542" s="11" t="s">
        <v>46</v>
      </c>
      <c r="C4542" s="11" t="s">
        <v>119</v>
      </c>
      <c r="D4542" s="12">
        <v>45837</v>
      </c>
      <c r="E4542" s="11">
        <v>3254</v>
      </c>
      <c r="F4542" s="11" t="s">
        <v>33</v>
      </c>
      <c r="G4542" s="13">
        <v>455460.77</v>
      </c>
      <c r="H4542" s="14">
        <f t="shared" si="490"/>
        <v>1482069345.5800002</v>
      </c>
      <c r="I4542" s="14">
        <f>IF(F4542="GHS",H4542,H4542*Assumptions!$B$4)</f>
        <v>1482069345.5800002</v>
      </c>
      <c r="J4542" s="15" t="str">
        <f>INDEX(Assumptions!$B$8:$B$12,MATCH(B4542,Assumptions!$A$8:$A$12,0))</f>
        <v>Specific Identification</v>
      </c>
      <c r="K4542" s="16">
        <f>G4542/(1-INDEX(Assumptions!$D$8:$D$12,MATCH(B4542,Assumptions!$A$8:$A$12,0)))</f>
        <v>583924.06410256412</v>
      </c>
      <c r="L4542" s="16">
        <f t="shared" si="491"/>
        <v>13663.8231</v>
      </c>
      <c r="M4542" s="16">
        <f t="shared" si="492"/>
        <v>29196.203205128208</v>
      </c>
      <c r="N4542" s="14">
        <f>E4542*(K4542-L4542-M4542)*IF(F4542="GHS",1,Assumptions!$B$4)</f>
        <v>1760622378.9928563</v>
      </c>
      <c r="O4542" s="15">
        <f t="shared" ca="1" si="493"/>
        <v>449</v>
      </c>
      <c r="P4542" s="15" t="str">
        <f t="shared" ca="1" si="494"/>
        <v>365d+</v>
      </c>
      <c r="Q4542" s="17">
        <f ca="1">IF(P4542="0-90d",0,IF(P4542="91-180d",INDEX(Assumptions!$F$8:$F$12,MATCH(B4542,Assumptions!$A$8:$A$12,0)),IF(P4542="181-365d",INDEX(Assumptions!$G$8:$G$12,MATCH(B4542,Assumptions!$A$8:$A$12,0)),INDEX(Assumptions!$H$8:$H$12,MATCH(B4542,Assumptions!$A$8:$A$12,0)))))</f>
        <v>0.15</v>
      </c>
      <c r="R4542" s="14">
        <f t="shared" ca="1" si="495"/>
        <v>222310401.83700001</v>
      </c>
      <c r="S4542" s="14">
        <f t="shared" ca="1" si="496"/>
        <v>1259758943.743</v>
      </c>
      <c r="T4542" s="11" t="s">
        <v>25</v>
      </c>
      <c r="U4542" s="18" t="s">
        <v>26</v>
      </c>
    </row>
    <row r="4543" spans="1:21" ht="15" customHeight="1" x14ac:dyDescent="0.15">
      <c r="A4543" s="10" t="s">
        <v>4591</v>
      </c>
      <c r="B4543" s="11" t="s">
        <v>41</v>
      </c>
      <c r="C4543" s="11" t="s">
        <v>115</v>
      </c>
      <c r="D4543" s="12">
        <v>46166</v>
      </c>
      <c r="E4543" s="11">
        <v>497</v>
      </c>
      <c r="F4543" s="11" t="s">
        <v>33</v>
      </c>
      <c r="G4543" s="13">
        <v>464.23</v>
      </c>
      <c r="H4543" s="14">
        <f t="shared" si="490"/>
        <v>230722.31</v>
      </c>
      <c r="I4543" s="14">
        <f>IF(F4543="GHS",H4543,H4543*Assumptions!$B$4)</f>
        <v>230722.31</v>
      </c>
      <c r="J4543" s="15" t="str">
        <f>INDEX(Assumptions!$B$8:$B$12,MATCH(B4543,Assumptions!$A$8:$A$12,0))</f>
        <v>Weighted Average</v>
      </c>
      <c r="K4543" s="16">
        <f>G4543/(1-INDEX(Assumptions!$D$8:$D$12,MATCH(B4543,Assumptions!$A$8:$A$12,0)))</f>
        <v>714.2</v>
      </c>
      <c r="L4543" s="16">
        <f t="shared" si="491"/>
        <v>13.9269</v>
      </c>
      <c r="M4543" s="16">
        <f t="shared" si="492"/>
        <v>35.71</v>
      </c>
      <c r="N4543" s="14">
        <f>E4543*(K4543-L4543-M4543)*IF(F4543="GHS",1,Assumptions!$B$4)</f>
        <v>330287.86069999996</v>
      </c>
      <c r="O4543" s="15">
        <f t="shared" ca="1" si="493"/>
        <v>120</v>
      </c>
      <c r="P4543" s="15" t="str">
        <f t="shared" ca="1" si="494"/>
        <v>91-180d</v>
      </c>
      <c r="Q4543" s="17">
        <f ca="1">IF(P4543="0-90d",0,IF(P4543="91-180d",INDEX(Assumptions!$F$8:$F$12,MATCH(B4543,Assumptions!$A$8:$A$12,0)),IF(P4543="181-365d",INDEX(Assumptions!$G$8:$G$12,MATCH(B4543,Assumptions!$A$8:$A$12,0)),INDEX(Assumptions!$H$8:$H$12,MATCH(B4543,Assumptions!$A$8:$A$12,0)))))</f>
        <v>0.1</v>
      </c>
      <c r="R4543" s="14">
        <f t="shared" ca="1" si="495"/>
        <v>23072.231</v>
      </c>
      <c r="S4543" s="14">
        <f t="shared" ca="1" si="496"/>
        <v>207650.079</v>
      </c>
      <c r="T4543" s="11" t="s">
        <v>25</v>
      </c>
      <c r="U4543" s="18" t="s">
        <v>26</v>
      </c>
    </row>
    <row r="4544" spans="1:21" ht="15" customHeight="1" x14ac:dyDescent="0.15">
      <c r="A4544" s="10" t="s">
        <v>4592</v>
      </c>
      <c r="B4544" s="11" t="s">
        <v>41</v>
      </c>
      <c r="C4544" s="11" t="s">
        <v>49</v>
      </c>
      <c r="D4544" s="12">
        <v>45911</v>
      </c>
      <c r="E4544" s="11">
        <v>4407</v>
      </c>
      <c r="F4544" s="11" t="s">
        <v>33</v>
      </c>
      <c r="G4544" s="13">
        <v>821.19</v>
      </c>
      <c r="H4544" s="14">
        <f t="shared" si="490"/>
        <v>3618984.33</v>
      </c>
      <c r="I4544" s="14">
        <f>IF(F4544="GHS",H4544,H4544*Assumptions!$B$4)</f>
        <v>3618984.33</v>
      </c>
      <c r="J4544" s="15" t="str">
        <f>INDEX(Assumptions!$B$8:$B$12,MATCH(B4544,Assumptions!$A$8:$A$12,0))</f>
        <v>Weighted Average</v>
      </c>
      <c r="K4544" s="16">
        <f>G4544/(1-INDEX(Assumptions!$D$8:$D$12,MATCH(B4544,Assumptions!$A$8:$A$12,0)))</f>
        <v>1263.3692307692309</v>
      </c>
      <c r="L4544" s="16">
        <f t="shared" si="491"/>
        <v>24.6357</v>
      </c>
      <c r="M4544" s="16">
        <f t="shared" si="492"/>
        <v>63.168461538461543</v>
      </c>
      <c r="N4544" s="14">
        <f>E4544*(K4544-L4544-M4544)*IF(F4544="GHS",1,Assumptions!$B$4)</f>
        <v>5180715.2601000005</v>
      </c>
      <c r="O4544" s="15">
        <f t="shared" ca="1" si="493"/>
        <v>375</v>
      </c>
      <c r="P4544" s="15" t="str">
        <f t="shared" ca="1" si="494"/>
        <v>365d+</v>
      </c>
      <c r="Q4544" s="17">
        <f ca="1">IF(P4544="0-90d",0,IF(P4544="91-180d",INDEX(Assumptions!$F$8:$F$12,MATCH(B4544,Assumptions!$A$8:$A$12,0)),IF(P4544="181-365d",INDEX(Assumptions!$G$8:$G$12,MATCH(B4544,Assumptions!$A$8:$A$12,0)),INDEX(Assumptions!$H$8:$H$12,MATCH(B4544,Assumptions!$A$8:$A$12,0)))))</f>
        <v>0.8</v>
      </c>
      <c r="R4544" s="14">
        <f t="shared" ca="1" si="495"/>
        <v>2895187.4640000002</v>
      </c>
      <c r="S4544" s="14">
        <f t="shared" ca="1" si="496"/>
        <v>723796.86599999992</v>
      </c>
      <c r="T4544" s="11" t="s">
        <v>25</v>
      </c>
      <c r="U4544" s="18" t="s">
        <v>26</v>
      </c>
    </row>
    <row r="4545" spans="1:21" ht="15" customHeight="1" x14ac:dyDescent="0.15">
      <c r="A4545" s="10" t="s">
        <v>4593</v>
      </c>
      <c r="B4545" s="11" t="s">
        <v>41</v>
      </c>
      <c r="C4545" s="11" t="s">
        <v>42</v>
      </c>
      <c r="D4545" s="12">
        <v>46110</v>
      </c>
      <c r="E4545" s="11">
        <v>2875</v>
      </c>
      <c r="F4545" s="11" t="s">
        <v>33</v>
      </c>
      <c r="G4545" s="13">
        <v>209.79</v>
      </c>
      <c r="H4545" s="14">
        <f t="shared" si="490"/>
        <v>603146.25</v>
      </c>
      <c r="I4545" s="14">
        <f>IF(F4545="GHS",H4545,H4545*Assumptions!$B$4)</f>
        <v>603146.25</v>
      </c>
      <c r="J4545" s="15" t="str">
        <f>INDEX(Assumptions!$B$8:$B$12,MATCH(B4545,Assumptions!$A$8:$A$12,0))</f>
        <v>Weighted Average</v>
      </c>
      <c r="K4545" s="16">
        <f>G4545/(1-INDEX(Assumptions!$D$8:$D$12,MATCH(B4545,Assumptions!$A$8:$A$12,0)))</f>
        <v>322.75384615384615</v>
      </c>
      <c r="L4545" s="16">
        <f t="shared" si="491"/>
        <v>6.2936999999999994</v>
      </c>
      <c r="M4545" s="16">
        <f t="shared" si="492"/>
        <v>16.137692307692308</v>
      </c>
      <c r="N4545" s="14">
        <f>E4545*(K4545-L4545-M4545)*IF(F4545="GHS",1,Assumptions!$B$4)</f>
        <v>863427.0548076923</v>
      </c>
      <c r="O4545" s="15">
        <f t="shared" ca="1" si="493"/>
        <v>176</v>
      </c>
      <c r="P4545" s="15" t="str">
        <f t="shared" ca="1" si="494"/>
        <v>91-180d</v>
      </c>
      <c r="Q4545" s="17">
        <f ca="1">IF(P4545="0-90d",0,IF(P4545="91-180d",INDEX(Assumptions!$F$8:$F$12,MATCH(B4545,Assumptions!$A$8:$A$12,0)),IF(P4545="181-365d",INDEX(Assumptions!$G$8:$G$12,MATCH(B4545,Assumptions!$A$8:$A$12,0)),INDEX(Assumptions!$H$8:$H$12,MATCH(B4545,Assumptions!$A$8:$A$12,0)))))</f>
        <v>0.1</v>
      </c>
      <c r="R4545" s="14">
        <f t="shared" ca="1" si="495"/>
        <v>60314.625</v>
      </c>
      <c r="S4545" s="14">
        <f t="shared" ca="1" si="496"/>
        <v>542831.625</v>
      </c>
      <c r="T4545" s="11" t="s">
        <v>25</v>
      </c>
      <c r="U4545" s="18" t="s">
        <v>26</v>
      </c>
    </row>
    <row r="4546" spans="1:21" ht="15" customHeight="1" x14ac:dyDescent="0.15">
      <c r="A4546" s="10" t="s">
        <v>4594</v>
      </c>
      <c r="B4546" s="11" t="s">
        <v>41</v>
      </c>
      <c r="C4546" s="11" t="s">
        <v>42</v>
      </c>
      <c r="D4546" s="12">
        <v>45753</v>
      </c>
      <c r="E4546" s="11">
        <v>459</v>
      </c>
      <c r="F4546" s="11" t="s">
        <v>33</v>
      </c>
      <c r="G4546" s="13">
        <v>255.1</v>
      </c>
      <c r="H4546" s="14">
        <f t="shared" ref="H4546:H4609" si="497">E4546*G4546</f>
        <v>117090.9</v>
      </c>
      <c r="I4546" s="14">
        <f>IF(F4546="GHS",H4546,H4546*Assumptions!$B$4)</f>
        <v>117090.9</v>
      </c>
      <c r="J4546" s="15" t="str">
        <f>INDEX(Assumptions!$B$8:$B$12,MATCH(B4546,Assumptions!$A$8:$A$12,0))</f>
        <v>Weighted Average</v>
      </c>
      <c r="K4546" s="16">
        <f>G4546/(1-INDEX(Assumptions!$D$8:$D$12,MATCH(B4546,Assumptions!$A$8:$A$12,0)))</f>
        <v>392.46153846153845</v>
      </c>
      <c r="L4546" s="16">
        <f t="shared" ref="L4546:L4609" si="498">G4546*0.03</f>
        <v>7.6529999999999996</v>
      </c>
      <c r="M4546" s="16">
        <f t="shared" ref="M4546:M4609" si="499">K4546*0.05</f>
        <v>19.623076923076923</v>
      </c>
      <c r="N4546" s="14">
        <f>E4546*(K4546-L4546-M4546)*IF(F4546="GHS",1,Assumptions!$B$4)</f>
        <v>167620.12684615381</v>
      </c>
      <c r="O4546" s="15">
        <f t="shared" ref="O4546:O4609" ca="1" si="500">TODAY()-D4546</f>
        <v>533</v>
      </c>
      <c r="P4546" s="15" t="str">
        <f t="shared" ref="P4546:P4609" ca="1" si="501">IF(O4546&lt;=90,"0-90d",IF(O4546&lt;=180,"91-180d",IF(O4546&lt;=365,"181-365d","365d+")))</f>
        <v>365d+</v>
      </c>
      <c r="Q4546" s="17">
        <f ca="1">IF(P4546="0-90d",0,IF(P4546="91-180d",INDEX(Assumptions!$F$8:$F$12,MATCH(B4546,Assumptions!$A$8:$A$12,0)),IF(P4546="181-365d",INDEX(Assumptions!$G$8:$G$12,MATCH(B4546,Assumptions!$A$8:$A$12,0)),INDEX(Assumptions!$H$8:$H$12,MATCH(B4546,Assumptions!$A$8:$A$12,0)))))</f>
        <v>0.8</v>
      </c>
      <c r="R4546" s="14">
        <f t="shared" ref="R4546:R4609" ca="1" si="502">I4546*Q4546</f>
        <v>93672.72</v>
      </c>
      <c r="S4546" s="14">
        <f t="shared" ref="S4546:S4609" ca="1" si="503">IF(T4546="Held on Consignment (Not Owned)",0,MIN(I4546-R4546,N4546))</f>
        <v>23418.179999999993</v>
      </c>
      <c r="T4546" s="11" t="s">
        <v>25</v>
      </c>
      <c r="U4546" s="18" t="s">
        <v>26</v>
      </c>
    </row>
    <row r="4547" spans="1:21" ht="15" customHeight="1" x14ac:dyDescent="0.15">
      <c r="A4547" s="10" t="s">
        <v>4595</v>
      </c>
      <c r="B4547" s="11" t="s">
        <v>41</v>
      </c>
      <c r="C4547" s="11" t="s">
        <v>44</v>
      </c>
      <c r="D4547" s="12">
        <v>45738</v>
      </c>
      <c r="E4547" s="11">
        <v>4361</v>
      </c>
      <c r="F4547" s="11" t="s">
        <v>33</v>
      </c>
      <c r="G4547" s="13">
        <v>204.9</v>
      </c>
      <c r="H4547" s="14">
        <f t="shared" si="497"/>
        <v>893568.9</v>
      </c>
      <c r="I4547" s="14">
        <f>IF(F4547="GHS",H4547,H4547*Assumptions!$B$4)</f>
        <v>893568.9</v>
      </c>
      <c r="J4547" s="15" t="str">
        <f>INDEX(Assumptions!$B$8:$B$12,MATCH(B4547,Assumptions!$A$8:$A$12,0))</f>
        <v>Weighted Average</v>
      </c>
      <c r="K4547" s="16">
        <f>G4547/(1-INDEX(Assumptions!$D$8:$D$12,MATCH(B4547,Assumptions!$A$8:$A$12,0)))</f>
        <v>315.23076923076923</v>
      </c>
      <c r="L4547" s="16">
        <f t="shared" si="498"/>
        <v>6.1470000000000002</v>
      </c>
      <c r="M4547" s="16">
        <f t="shared" si="499"/>
        <v>15.761538461538462</v>
      </c>
      <c r="N4547" s="14">
        <f>E4547*(K4547-L4547-M4547)*IF(F4547="GHS",1,Assumptions!$B$4)</f>
        <v>1279178.2483846154</v>
      </c>
      <c r="O4547" s="15">
        <f t="shared" ca="1" si="500"/>
        <v>548</v>
      </c>
      <c r="P4547" s="15" t="str">
        <f t="shared" ca="1" si="501"/>
        <v>365d+</v>
      </c>
      <c r="Q4547" s="17">
        <f ca="1">IF(P4547="0-90d",0,IF(P4547="91-180d",INDEX(Assumptions!$F$8:$F$12,MATCH(B4547,Assumptions!$A$8:$A$12,0)),IF(P4547="181-365d",INDEX(Assumptions!$G$8:$G$12,MATCH(B4547,Assumptions!$A$8:$A$12,0)),INDEX(Assumptions!$H$8:$H$12,MATCH(B4547,Assumptions!$A$8:$A$12,0)))))</f>
        <v>0.8</v>
      </c>
      <c r="R4547" s="14">
        <f t="shared" ca="1" si="502"/>
        <v>714855.12000000011</v>
      </c>
      <c r="S4547" s="14">
        <f t="shared" ca="1" si="503"/>
        <v>178713.77999999991</v>
      </c>
      <c r="T4547" s="11" t="s">
        <v>25</v>
      </c>
      <c r="U4547" s="18" t="s">
        <v>26</v>
      </c>
    </row>
    <row r="4548" spans="1:21" ht="15" customHeight="1" x14ac:dyDescent="0.15">
      <c r="A4548" s="10" t="s">
        <v>4596</v>
      </c>
      <c r="B4548" s="11" t="s">
        <v>41</v>
      </c>
      <c r="C4548" s="11" t="s">
        <v>115</v>
      </c>
      <c r="D4548" s="12">
        <v>46093</v>
      </c>
      <c r="E4548" s="11">
        <v>1442</v>
      </c>
      <c r="F4548" s="11" t="s">
        <v>33</v>
      </c>
      <c r="G4548" s="13">
        <v>753.34</v>
      </c>
      <c r="H4548" s="14">
        <f t="shared" si="497"/>
        <v>1086316.28</v>
      </c>
      <c r="I4548" s="14">
        <f>IF(F4548="GHS",H4548,H4548*Assumptions!$B$4)</f>
        <v>1086316.28</v>
      </c>
      <c r="J4548" s="15" t="str">
        <f>INDEX(Assumptions!$B$8:$B$12,MATCH(B4548,Assumptions!$A$8:$A$12,0))</f>
        <v>Weighted Average</v>
      </c>
      <c r="K4548" s="16">
        <f>G4548/(1-INDEX(Assumptions!$D$8:$D$12,MATCH(B4548,Assumptions!$A$8:$A$12,0)))</f>
        <v>1158.9846153846154</v>
      </c>
      <c r="L4548" s="16">
        <f t="shared" si="498"/>
        <v>22.600200000000001</v>
      </c>
      <c r="M4548" s="16">
        <f t="shared" si="499"/>
        <v>57.949230769230773</v>
      </c>
      <c r="N4548" s="14">
        <f>E4548*(K4548-L4548-M4548)*IF(F4548="GHS",1,Assumptions!$B$4)</f>
        <v>1555103.5362153845</v>
      </c>
      <c r="O4548" s="15">
        <f t="shared" ca="1" si="500"/>
        <v>193</v>
      </c>
      <c r="P4548" s="15" t="str">
        <f t="shared" ca="1" si="501"/>
        <v>181-365d</v>
      </c>
      <c r="Q4548" s="17">
        <f ca="1">IF(P4548="0-90d",0,IF(P4548="91-180d",INDEX(Assumptions!$F$8:$F$12,MATCH(B4548,Assumptions!$A$8:$A$12,0)),IF(P4548="181-365d",INDEX(Assumptions!$G$8:$G$12,MATCH(B4548,Assumptions!$A$8:$A$12,0)),INDEX(Assumptions!$H$8:$H$12,MATCH(B4548,Assumptions!$A$8:$A$12,0)))))</f>
        <v>0.35</v>
      </c>
      <c r="R4548" s="14">
        <f t="shared" ca="1" si="502"/>
        <v>380210.69799999997</v>
      </c>
      <c r="S4548" s="14">
        <f t="shared" ca="1" si="503"/>
        <v>706105.58200000005</v>
      </c>
      <c r="T4548" s="11" t="s">
        <v>25</v>
      </c>
      <c r="U4548" s="18" t="s">
        <v>26</v>
      </c>
    </row>
    <row r="4549" spans="1:21" ht="15" customHeight="1" x14ac:dyDescent="0.15">
      <c r="A4549" s="10" t="s">
        <v>4597</v>
      </c>
      <c r="B4549" s="11" t="s">
        <v>22</v>
      </c>
      <c r="C4549" s="11" t="s">
        <v>81</v>
      </c>
      <c r="D4549" s="12">
        <v>45826</v>
      </c>
      <c r="E4549" s="11">
        <v>2301</v>
      </c>
      <c r="F4549" s="11" t="s">
        <v>24</v>
      </c>
      <c r="G4549" s="13">
        <v>55427.839999999997</v>
      </c>
      <c r="H4549" s="14">
        <f t="shared" si="497"/>
        <v>127539459.83999999</v>
      </c>
      <c r="I4549" s="14">
        <f>IF(F4549="GHS",H4549,H4549*Assumptions!$B$4)</f>
        <v>1377426166.2720001</v>
      </c>
      <c r="J4549" s="15" t="str">
        <f>INDEX(Assumptions!$B$8:$B$12,MATCH(B4549,Assumptions!$A$8:$A$12,0))</f>
        <v>FIFO</v>
      </c>
      <c r="K4549" s="16">
        <f>G4549/(1-INDEX(Assumptions!$D$8:$D$12,MATCH(B4549,Assumptions!$A$8:$A$12,0)))</f>
        <v>67594.926829268283</v>
      </c>
      <c r="L4549" s="16">
        <f t="shared" si="498"/>
        <v>1662.8351999999998</v>
      </c>
      <c r="M4549" s="16">
        <f t="shared" si="499"/>
        <v>3379.7463414634144</v>
      </c>
      <c r="N4549" s="14">
        <f>E4549*(K4549-L4549-M4549)*IF(F4549="GHS",1,Assumptions!$B$4)</f>
        <v>1554475822.2781816</v>
      </c>
      <c r="O4549" s="15">
        <f t="shared" ca="1" si="500"/>
        <v>460</v>
      </c>
      <c r="P4549" s="15" t="str">
        <f t="shared" ca="1" si="501"/>
        <v>365d+</v>
      </c>
      <c r="Q4549" s="17">
        <f ca="1">IF(P4549="0-90d",0,IF(P4549="91-180d",INDEX(Assumptions!$F$8:$F$12,MATCH(B4549,Assumptions!$A$8:$A$12,0)),IF(P4549="181-365d",INDEX(Assumptions!$G$8:$G$12,MATCH(B4549,Assumptions!$A$8:$A$12,0)),INDEX(Assumptions!$H$8:$H$12,MATCH(B4549,Assumptions!$A$8:$A$12,0)))))</f>
        <v>0.5</v>
      </c>
      <c r="R4549" s="14">
        <f t="shared" ca="1" si="502"/>
        <v>688713083.13600004</v>
      </c>
      <c r="S4549" s="14">
        <f t="shared" ca="1" si="503"/>
        <v>688713083.13600004</v>
      </c>
      <c r="T4549" s="11" t="s">
        <v>25</v>
      </c>
      <c r="U4549" s="18" t="s">
        <v>26</v>
      </c>
    </row>
    <row r="4550" spans="1:21" ht="15" customHeight="1" x14ac:dyDescent="0.15">
      <c r="A4550" s="10" t="s">
        <v>4598</v>
      </c>
      <c r="B4550" s="11" t="s">
        <v>31</v>
      </c>
      <c r="C4550" s="11" t="s">
        <v>63</v>
      </c>
      <c r="D4550" s="12">
        <v>45892</v>
      </c>
      <c r="E4550" s="11">
        <v>981</v>
      </c>
      <c r="F4550" s="11" t="s">
        <v>33</v>
      </c>
      <c r="G4550" s="13">
        <v>5059.66</v>
      </c>
      <c r="H4550" s="14">
        <f t="shared" si="497"/>
        <v>4963526.46</v>
      </c>
      <c r="I4550" s="14">
        <f>IF(F4550="GHS",H4550,H4550*Assumptions!$B$4)</f>
        <v>4963526.46</v>
      </c>
      <c r="J4550" s="15" t="str">
        <f>INDEX(Assumptions!$B$8:$B$12,MATCH(B4550,Assumptions!$A$8:$A$12,0))</f>
        <v>Weighted Average</v>
      </c>
      <c r="K4550" s="16">
        <f>G4550/(1-INDEX(Assumptions!$D$8:$D$12,MATCH(B4550,Assumptions!$A$8:$A$12,0)))</f>
        <v>7027.3055555555557</v>
      </c>
      <c r="L4550" s="16">
        <f t="shared" si="498"/>
        <v>151.78979999999999</v>
      </c>
      <c r="M4550" s="16">
        <f t="shared" si="499"/>
        <v>351.36527777777781</v>
      </c>
      <c r="N4550" s="14">
        <f>E4550*(K4550-L4550-M4550)*IF(F4550="GHS",1,Assumptions!$B$4)</f>
        <v>6400191.6187000005</v>
      </c>
      <c r="O4550" s="15">
        <f t="shared" ca="1" si="500"/>
        <v>394</v>
      </c>
      <c r="P4550" s="15" t="str">
        <f t="shared" ca="1" si="501"/>
        <v>365d+</v>
      </c>
      <c r="Q4550" s="17">
        <f ca="1">IF(P4550="0-90d",0,IF(P4550="91-180d",INDEX(Assumptions!$F$8:$F$12,MATCH(B4550,Assumptions!$A$8:$A$12,0)),IF(P4550="181-365d",INDEX(Assumptions!$G$8:$G$12,MATCH(B4550,Assumptions!$A$8:$A$12,0)),INDEX(Assumptions!$H$8:$H$12,MATCH(B4550,Assumptions!$A$8:$A$12,0)))))</f>
        <v>0.6</v>
      </c>
      <c r="R4550" s="14">
        <f t="shared" ca="1" si="502"/>
        <v>2978115.8759999997</v>
      </c>
      <c r="S4550" s="14">
        <f t="shared" ca="1" si="503"/>
        <v>1985410.5840000003</v>
      </c>
      <c r="T4550" s="11" t="s">
        <v>25</v>
      </c>
      <c r="U4550" s="18" t="s">
        <v>26</v>
      </c>
    </row>
    <row r="4551" spans="1:21" ht="15" customHeight="1" x14ac:dyDescent="0.15">
      <c r="A4551" s="10" t="s">
        <v>4599</v>
      </c>
      <c r="B4551" s="11" t="s">
        <v>41</v>
      </c>
      <c r="C4551" s="11" t="s">
        <v>42</v>
      </c>
      <c r="D4551" s="12">
        <v>45893</v>
      </c>
      <c r="E4551" s="11">
        <v>4162</v>
      </c>
      <c r="F4551" s="11" t="s">
        <v>33</v>
      </c>
      <c r="G4551" s="13">
        <v>387.3</v>
      </c>
      <c r="H4551" s="14">
        <f t="shared" si="497"/>
        <v>1611942.6</v>
      </c>
      <c r="I4551" s="14">
        <f>IF(F4551="GHS",H4551,H4551*Assumptions!$B$4)</f>
        <v>1611942.6</v>
      </c>
      <c r="J4551" s="15" t="str">
        <f>INDEX(Assumptions!$B$8:$B$12,MATCH(B4551,Assumptions!$A$8:$A$12,0))</f>
        <v>Weighted Average</v>
      </c>
      <c r="K4551" s="16">
        <f>G4551/(1-INDEX(Assumptions!$D$8:$D$12,MATCH(B4551,Assumptions!$A$8:$A$12,0)))</f>
        <v>595.84615384615381</v>
      </c>
      <c r="L4551" s="16">
        <f t="shared" si="498"/>
        <v>11.619</v>
      </c>
      <c r="M4551" s="16">
        <f t="shared" si="499"/>
        <v>29.792307692307691</v>
      </c>
      <c r="N4551" s="14">
        <f>E4551*(K4551-L4551-M4551)*IF(F4551="GHS",1,Assumptions!$B$4)</f>
        <v>2307557.8296923074</v>
      </c>
      <c r="O4551" s="15">
        <f t="shared" ca="1" si="500"/>
        <v>393</v>
      </c>
      <c r="P4551" s="15" t="str">
        <f t="shared" ca="1" si="501"/>
        <v>365d+</v>
      </c>
      <c r="Q4551" s="17">
        <f ca="1">IF(P4551="0-90d",0,IF(P4551="91-180d",INDEX(Assumptions!$F$8:$F$12,MATCH(B4551,Assumptions!$A$8:$A$12,0)),IF(P4551="181-365d",INDEX(Assumptions!$G$8:$G$12,MATCH(B4551,Assumptions!$A$8:$A$12,0)),INDEX(Assumptions!$H$8:$H$12,MATCH(B4551,Assumptions!$A$8:$A$12,0)))))</f>
        <v>0.8</v>
      </c>
      <c r="R4551" s="14">
        <f t="shared" ca="1" si="502"/>
        <v>1289554.08</v>
      </c>
      <c r="S4551" s="14">
        <f t="shared" si="503"/>
        <v>0</v>
      </c>
      <c r="T4551" s="11" t="s">
        <v>39</v>
      </c>
      <c r="U4551" s="18" t="s">
        <v>36</v>
      </c>
    </row>
    <row r="4552" spans="1:21" ht="15" customHeight="1" x14ac:dyDescent="0.15">
      <c r="A4552" s="10" t="s">
        <v>4600</v>
      </c>
      <c r="B4552" s="11" t="s">
        <v>46</v>
      </c>
      <c r="C4552" s="11" t="s">
        <v>47</v>
      </c>
      <c r="D4552" s="12">
        <v>46036</v>
      </c>
      <c r="E4552" s="11">
        <v>874</v>
      </c>
      <c r="F4552" s="11" t="s">
        <v>33</v>
      </c>
      <c r="G4552" s="13">
        <v>209594.84</v>
      </c>
      <c r="H4552" s="14">
        <f t="shared" si="497"/>
        <v>183185890.16</v>
      </c>
      <c r="I4552" s="14">
        <f>IF(F4552="GHS",H4552,H4552*Assumptions!$B$4)</f>
        <v>183185890.16</v>
      </c>
      <c r="J4552" s="15" t="str">
        <f>INDEX(Assumptions!$B$8:$B$12,MATCH(B4552,Assumptions!$A$8:$A$12,0))</f>
        <v>Specific Identification</v>
      </c>
      <c r="K4552" s="16">
        <f>G4552/(1-INDEX(Assumptions!$D$8:$D$12,MATCH(B4552,Assumptions!$A$8:$A$12,0)))</f>
        <v>268711.33333333331</v>
      </c>
      <c r="L4552" s="16">
        <f t="shared" si="498"/>
        <v>6287.8451999999997</v>
      </c>
      <c r="M4552" s="16">
        <f t="shared" si="499"/>
        <v>13435.566666666666</v>
      </c>
      <c r="N4552" s="14">
        <f>E4552*(K4552-L4552-M4552)*IF(F4552="GHS",1,Assumptions!$B$4)</f>
        <v>217615443.36186668</v>
      </c>
      <c r="O4552" s="15">
        <f t="shared" ca="1" si="500"/>
        <v>250</v>
      </c>
      <c r="P4552" s="15" t="str">
        <f t="shared" ca="1" si="501"/>
        <v>181-365d</v>
      </c>
      <c r="Q4552" s="17">
        <f ca="1">IF(P4552="0-90d",0,IF(P4552="91-180d",INDEX(Assumptions!$F$8:$F$12,MATCH(B4552,Assumptions!$A$8:$A$12,0)),IF(P4552="181-365d",INDEX(Assumptions!$G$8:$G$12,MATCH(B4552,Assumptions!$A$8:$A$12,0)),INDEX(Assumptions!$H$8:$H$12,MATCH(B4552,Assumptions!$A$8:$A$12,0)))))</f>
        <v>0.05</v>
      </c>
      <c r="R4552" s="14">
        <f t="shared" ca="1" si="502"/>
        <v>9159294.5079999994</v>
      </c>
      <c r="S4552" s="14">
        <f t="shared" ca="1" si="503"/>
        <v>174026595.65200001</v>
      </c>
      <c r="T4552" s="11" t="s">
        <v>25</v>
      </c>
      <c r="U4552" s="18" t="s">
        <v>36</v>
      </c>
    </row>
    <row r="4553" spans="1:21" ht="15" customHeight="1" x14ac:dyDescent="0.15">
      <c r="A4553" s="10" t="s">
        <v>4601</v>
      </c>
      <c r="B4553" s="11" t="s">
        <v>41</v>
      </c>
      <c r="C4553" s="11" t="s">
        <v>42</v>
      </c>
      <c r="D4553" s="12">
        <v>45754</v>
      </c>
      <c r="E4553" s="11">
        <v>2067</v>
      </c>
      <c r="F4553" s="11" t="s">
        <v>33</v>
      </c>
      <c r="G4553" s="13">
        <v>360.14</v>
      </c>
      <c r="H4553" s="14">
        <f t="shared" si="497"/>
        <v>744409.38</v>
      </c>
      <c r="I4553" s="14">
        <f>IF(F4553="GHS",H4553,H4553*Assumptions!$B$4)</f>
        <v>744409.38</v>
      </c>
      <c r="J4553" s="15" t="str">
        <f>INDEX(Assumptions!$B$8:$B$12,MATCH(B4553,Assumptions!$A$8:$A$12,0))</f>
        <v>Weighted Average</v>
      </c>
      <c r="K4553" s="16">
        <f>G4553/(1-INDEX(Assumptions!$D$8:$D$12,MATCH(B4553,Assumptions!$A$8:$A$12,0)))</f>
        <v>554.06153846153848</v>
      </c>
      <c r="L4553" s="16">
        <f t="shared" si="498"/>
        <v>10.8042</v>
      </c>
      <c r="M4553" s="16">
        <f t="shared" si="499"/>
        <v>27.703076923076924</v>
      </c>
      <c r="N4553" s="14">
        <f>E4553*(K4553-L4553-M4553)*IF(F4553="GHS",1,Assumptions!$B$4)</f>
        <v>1065650.6586</v>
      </c>
      <c r="O4553" s="15">
        <f t="shared" ca="1" si="500"/>
        <v>532</v>
      </c>
      <c r="P4553" s="15" t="str">
        <f t="shared" ca="1" si="501"/>
        <v>365d+</v>
      </c>
      <c r="Q4553" s="17">
        <f ca="1">IF(P4553="0-90d",0,IF(P4553="91-180d",INDEX(Assumptions!$F$8:$F$12,MATCH(B4553,Assumptions!$A$8:$A$12,0)),IF(P4553="181-365d",INDEX(Assumptions!$G$8:$G$12,MATCH(B4553,Assumptions!$A$8:$A$12,0)),INDEX(Assumptions!$H$8:$H$12,MATCH(B4553,Assumptions!$A$8:$A$12,0)))))</f>
        <v>0.8</v>
      </c>
      <c r="R4553" s="14">
        <f t="shared" ca="1" si="502"/>
        <v>595527.50400000007</v>
      </c>
      <c r="S4553" s="14">
        <f t="shared" ca="1" si="503"/>
        <v>148881.87599999993</v>
      </c>
      <c r="T4553" s="11" t="s">
        <v>25</v>
      </c>
      <c r="U4553" s="18" t="s">
        <v>26</v>
      </c>
    </row>
    <row r="4554" spans="1:21" ht="15" customHeight="1" x14ac:dyDescent="0.15">
      <c r="A4554" s="10" t="s">
        <v>4602</v>
      </c>
      <c r="B4554" s="11" t="s">
        <v>46</v>
      </c>
      <c r="C4554" s="11" t="s">
        <v>119</v>
      </c>
      <c r="D4554" s="12">
        <v>45841</v>
      </c>
      <c r="E4554" s="11">
        <v>2663</v>
      </c>
      <c r="F4554" s="11" t="s">
        <v>33</v>
      </c>
      <c r="G4554" s="13">
        <v>378145.63</v>
      </c>
      <c r="H4554" s="14">
        <f t="shared" si="497"/>
        <v>1007001812.6900001</v>
      </c>
      <c r="I4554" s="14">
        <f>IF(F4554="GHS",H4554,H4554*Assumptions!$B$4)</f>
        <v>1007001812.6900001</v>
      </c>
      <c r="J4554" s="15" t="str">
        <f>INDEX(Assumptions!$B$8:$B$12,MATCH(B4554,Assumptions!$A$8:$A$12,0))</f>
        <v>Specific Identification</v>
      </c>
      <c r="K4554" s="16">
        <f>G4554/(1-INDEX(Assumptions!$D$8:$D$12,MATCH(B4554,Assumptions!$A$8:$A$12,0)))</f>
        <v>484802.08974358975</v>
      </c>
      <c r="L4554" s="16">
        <f t="shared" si="498"/>
        <v>11344.368899999999</v>
      </c>
      <c r="M4554" s="16">
        <f t="shared" si="499"/>
        <v>24240.104487179487</v>
      </c>
      <c r="N4554" s="14">
        <f>E4554*(K4554-L4554-M4554)*IF(F4554="GHS",1,Assumptions!$B$4)</f>
        <v>1196266512.3571205</v>
      </c>
      <c r="O4554" s="15">
        <f t="shared" ca="1" si="500"/>
        <v>445</v>
      </c>
      <c r="P4554" s="15" t="str">
        <f t="shared" ca="1" si="501"/>
        <v>365d+</v>
      </c>
      <c r="Q4554" s="17">
        <f ca="1">IF(P4554="0-90d",0,IF(P4554="91-180d",INDEX(Assumptions!$F$8:$F$12,MATCH(B4554,Assumptions!$A$8:$A$12,0)),IF(P4554="181-365d",INDEX(Assumptions!$G$8:$G$12,MATCH(B4554,Assumptions!$A$8:$A$12,0)),INDEX(Assumptions!$H$8:$H$12,MATCH(B4554,Assumptions!$A$8:$A$12,0)))))</f>
        <v>0.15</v>
      </c>
      <c r="R4554" s="14">
        <f t="shared" ca="1" si="502"/>
        <v>151050271.90349999</v>
      </c>
      <c r="S4554" s="14">
        <f t="shared" ca="1" si="503"/>
        <v>855951540.7865001</v>
      </c>
      <c r="T4554" s="11" t="s">
        <v>50</v>
      </c>
      <c r="U4554" s="18" t="s">
        <v>36</v>
      </c>
    </row>
    <row r="4555" spans="1:21" ht="15" customHeight="1" x14ac:dyDescent="0.15">
      <c r="A4555" s="10" t="s">
        <v>4603</v>
      </c>
      <c r="B4555" s="11" t="s">
        <v>41</v>
      </c>
      <c r="C4555" s="11" t="s">
        <v>42</v>
      </c>
      <c r="D4555" s="12">
        <v>45735</v>
      </c>
      <c r="E4555" s="11">
        <v>4162</v>
      </c>
      <c r="F4555" s="11" t="s">
        <v>33</v>
      </c>
      <c r="G4555" s="13">
        <v>858.5</v>
      </c>
      <c r="H4555" s="14">
        <f t="shared" si="497"/>
        <v>3573077</v>
      </c>
      <c r="I4555" s="14">
        <f>IF(F4555="GHS",H4555,H4555*Assumptions!$B$4)</f>
        <v>3573077</v>
      </c>
      <c r="J4555" s="15" t="str">
        <f>INDEX(Assumptions!$B$8:$B$12,MATCH(B4555,Assumptions!$A$8:$A$12,0))</f>
        <v>Weighted Average</v>
      </c>
      <c r="K4555" s="16">
        <f>G4555/(1-INDEX(Assumptions!$D$8:$D$12,MATCH(B4555,Assumptions!$A$8:$A$12,0)))</f>
        <v>1320.7692307692307</v>
      </c>
      <c r="L4555" s="16">
        <f t="shared" si="498"/>
        <v>25.754999999999999</v>
      </c>
      <c r="M4555" s="16">
        <f t="shared" si="499"/>
        <v>66.038461538461533</v>
      </c>
      <c r="N4555" s="14">
        <f>E4555*(K4555-L4555-M4555)*IF(F4555="GHS",1,Assumptions!$B$4)</f>
        <v>5114997.1515384614</v>
      </c>
      <c r="O4555" s="15">
        <f t="shared" ca="1" si="500"/>
        <v>551</v>
      </c>
      <c r="P4555" s="15" t="str">
        <f t="shared" ca="1" si="501"/>
        <v>365d+</v>
      </c>
      <c r="Q4555" s="17">
        <f ca="1">IF(P4555="0-90d",0,IF(P4555="91-180d",INDEX(Assumptions!$F$8:$F$12,MATCH(B4555,Assumptions!$A$8:$A$12,0)),IF(P4555="181-365d",INDEX(Assumptions!$G$8:$G$12,MATCH(B4555,Assumptions!$A$8:$A$12,0)),INDEX(Assumptions!$H$8:$H$12,MATCH(B4555,Assumptions!$A$8:$A$12,0)))))</f>
        <v>0.8</v>
      </c>
      <c r="R4555" s="14">
        <f t="shared" ca="1" si="502"/>
        <v>2858461.6</v>
      </c>
      <c r="S4555" s="14">
        <f t="shared" ca="1" si="503"/>
        <v>714615.39999999991</v>
      </c>
      <c r="T4555" s="11" t="s">
        <v>25</v>
      </c>
      <c r="U4555" s="18" t="s">
        <v>26</v>
      </c>
    </row>
    <row r="4556" spans="1:21" ht="15" customHeight="1" x14ac:dyDescent="0.15">
      <c r="A4556" s="10" t="s">
        <v>4604</v>
      </c>
      <c r="B4556" s="11" t="s">
        <v>28</v>
      </c>
      <c r="C4556" s="11" t="s">
        <v>55</v>
      </c>
      <c r="D4556" s="12">
        <v>45907</v>
      </c>
      <c r="E4556" s="11">
        <v>753</v>
      </c>
      <c r="F4556" s="11" t="s">
        <v>24</v>
      </c>
      <c r="G4556" s="13">
        <v>7276.78</v>
      </c>
      <c r="H4556" s="14">
        <f t="shared" si="497"/>
        <v>5479415.3399999999</v>
      </c>
      <c r="I4556" s="14">
        <f>IF(F4556="GHS",H4556,H4556*Assumptions!$B$4)</f>
        <v>59177685.672000006</v>
      </c>
      <c r="J4556" s="15" t="str">
        <f>INDEX(Assumptions!$B$8:$B$12,MATCH(B4556,Assumptions!$A$8:$A$12,0))</f>
        <v>Fair Value Less Costs to Sell</v>
      </c>
      <c r="K4556" s="16">
        <f>G4556/(1-INDEX(Assumptions!$D$8:$D$12,MATCH(B4556,Assumptions!$A$8:$A$12,0)))</f>
        <v>8269.068181818182</v>
      </c>
      <c r="L4556" s="16">
        <f t="shared" si="498"/>
        <v>218.30339999999998</v>
      </c>
      <c r="M4556" s="16">
        <f t="shared" si="499"/>
        <v>413.45340909090913</v>
      </c>
      <c r="N4556" s="14">
        <f>E4556*(K4556-L4556-M4556)*IF(F4556="GHS",1,Assumptions!$B$4)</f>
        <v>62109671.007567279</v>
      </c>
      <c r="O4556" s="15">
        <f t="shared" ca="1" si="500"/>
        <v>379</v>
      </c>
      <c r="P4556" s="15" t="str">
        <f t="shared" ca="1" si="501"/>
        <v>365d+</v>
      </c>
      <c r="Q4556" s="17">
        <f ca="1">IF(P4556="0-90d",0,IF(P4556="91-180d",INDEX(Assumptions!$F$8:$F$12,MATCH(B4556,Assumptions!$A$8:$A$12,0)),IF(P4556="181-365d",INDEX(Assumptions!$G$8:$G$12,MATCH(B4556,Assumptions!$A$8:$A$12,0)),INDEX(Assumptions!$H$8:$H$12,MATCH(B4556,Assumptions!$A$8:$A$12,0)))))</f>
        <v>0.4</v>
      </c>
      <c r="R4556" s="14">
        <f t="shared" ca="1" si="502"/>
        <v>23671074.268800005</v>
      </c>
      <c r="S4556" s="14">
        <f t="shared" ca="1" si="503"/>
        <v>35506611.403200001</v>
      </c>
      <c r="T4556" s="11" t="s">
        <v>25</v>
      </c>
      <c r="U4556" s="18" t="s">
        <v>36</v>
      </c>
    </row>
    <row r="4557" spans="1:21" ht="15" customHeight="1" x14ac:dyDescent="0.15">
      <c r="A4557" s="10" t="s">
        <v>4605</v>
      </c>
      <c r="B4557" s="11" t="s">
        <v>31</v>
      </c>
      <c r="C4557" s="11" t="s">
        <v>32</v>
      </c>
      <c r="D4557" s="12">
        <v>45732</v>
      </c>
      <c r="E4557" s="11">
        <v>694</v>
      </c>
      <c r="F4557" s="11" t="s">
        <v>33</v>
      </c>
      <c r="G4557" s="13">
        <v>1111.26</v>
      </c>
      <c r="H4557" s="14">
        <f t="shared" si="497"/>
        <v>771214.44</v>
      </c>
      <c r="I4557" s="14">
        <f>IF(F4557="GHS",H4557,H4557*Assumptions!$B$4)</f>
        <v>771214.44</v>
      </c>
      <c r="J4557" s="15" t="str">
        <f>INDEX(Assumptions!$B$8:$B$12,MATCH(B4557,Assumptions!$A$8:$A$12,0))</f>
        <v>Weighted Average</v>
      </c>
      <c r="K4557" s="16">
        <f>G4557/(1-INDEX(Assumptions!$D$8:$D$12,MATCH(B4557,Assumptions!$A$8:$A$12,0)))</f>
        <v>1543.4166666666667</v>
      </c>
      <c r="L4557" s="16">
        <f t="shared" si="498"/>
        <v>33.337800000000001</v>
      </c>
      <c r="M4557" s="16">
        <f t="shared" si="499"/>
        <v>77.170833333333348</v>
      </c>
      <c r="N4557" s="14">
        <f>E4557*(K4557-L4557-M4557)*IF(F4557="GHS",1,Assumptions!$B$4)</f>
        <v>994438.17513333331</v>
      </c>
      <c r="O4557" s="15">
        <f t="shared" ca="1" si="500"/>
        <v>554</v>
      </c>
      <c r="P4557" s="15" t="str">
        <f t="shared" ca="1" si="501"/>
        <v>365d+</v>
      </c>
      <c r="Q4557" s="17">
        <f ca="1">IF(P4557="0-90d",0,IF(P4557="91-180d",INDEX(Assumptions!$F$8:$F$12,MATCH(B4557,Assumptions!$A$8:$A$12,0)),IF(P4557="181-365d",INDEX(Assumptions!$G$8:$G$12,MATCH(B4557,Assumptions!$A$8:$A$12,0)),INDEX(Assumptions!$H$8:$H$12,MATCH(B4557,Assumptions!$A$8:$A$12,0)))))</f>
        <v>0.6</v>
      </c>
      <c r="R4557" s="14">
        <f t="shared" ca="1" si="502"/>
        <v>462728.66399999993</v>
      </c>
      <c r="S4557" s="14">
        <f t="shared" ca="1" si="503"/>
        <v>308485.77600000001</v>
      </c>
      <c r="T4557" s="11" t="s">
        <v>25</v>
      </c>
      <c r="U4557" s="18" t="s">
        <v>26</v>
      </c>
    </row>
    <row r="4558" spans="1:21" ht="15" customHeight="1" x14ac:dyDescent="0.15">
      <c r="A4558" s="10" t="s">
        <v>4606</v>
      </c>
      <c r="B4558" s="11" t="s">
        <v>46</v>
      </c>
      <c r="C4558" s="11" t="s">
        <v>52</v>
      </c>
      <c r="D4558" s="12">
        <v>45787</v>
      </c>
      <c r="E4558" s="11">
        <v>1570</v>
      </c>
      <c r="F4558" s="11" t="s">
        <v>33</v>
      </c>
      <c r="G4558" s="13">
        <v>348138.01</v>
      </c>
      <c r="H4558" s="14">
        <f t="shared" si="497"/>
        <v>546576675.70000005</v>
      </c>
      <c r="I4558" s="14">
        <f>IF(F4558="GHS",H4558,H4558*Assumptions!$B$4)</f>
        <v>546576675.70000005</v>
      </c>
      <c r="J4558" s="15" t="str">
        <f>INDEX(Assumptions!$B$8:$B$12,MATCH(B4558,Assumptions!$A$8:$A$12,0))</f>
        <v>Specific Identification</v>
      </c>
      <c r="K4558" s="16">
        <f>G4558/(1-INDEX(Assumptions!$D$8:$D$12,MATCH(B4558,Assumptions!$A$8:$A$12,0)))</f>
        <v>446330.78205128206</v>
      </c>
      <c r="L4558" s="16">
        <f t="shared" si="498"/>
        <v>10444.140299999999</v>
      </c>
      <c r="M4558" s="16">
        <f t="shared" si="499"/>
        <v>22316.539102564104</v>
      </c>
      <c r="N4558" s="14">
        <f>E4558*(K4558-L4558-M4558)*IF(F4558="GHS",1,Assumptions!$B$4)</f>
        <v>649305061.1584872</v>
      </c>
      <c r="O4558" s="15">
        <f t="shared" ca="1" si="500"/>
        <v>499</v>
      </c>
      <c r="P4558" s="15" t="str">
        <f t="shared" ca="1" si="501"/>
        <v>365d+</v>
      </c>
      <c r="Q4558" s="17">
        <f ca="1">IF(P4558="0-90d",0,IF(P4558="91-180d",INDEX(Assumptions!$F$8:$F$12,MATCH(B4558,Assumptions!$A$8:$A$12,0)),IF(P4558="181-365d",INDEX(Assumptions!$G$8:$G$12,MATCH(B4558,Assumptions!$A$8:$A$12,0)),INDEX(Assumptions!$H$8:$H$12,MATCH(B4558,Assumptions!$A$8:$A$12,0)))))</f>
        <v>0.15</v>
      </c>
      <c r="R4558" s="14">
        <f t="shared" ca="1" si="502"/>
        <v>81986501.355000004</v>
      </c>
      <c r="S4558" s="14">
        <f t="shared" ca="1" si="503"/>
        <v>464590174.34500003</v>
      </c>
      <c r="T4558" s="11" t="s">
        <v>25</v>
      </c>
      <c r="U4558" s="18" t="s">
        <v>26</v>
      </c>
    </row>
    <row r="4559" spans="1:21" ht="15" customHeight="1" x14ac:dyDescent="0.15">
      <c r="A4559" s="10" t="s">
        <v>4607</v>
      </c>
      <c r="B4559" s="11" t="s">
        <v>31</v>
      </c>
      <c r="C4559" s="11" t="s">
        <v>63</v>
      </c>
      <c r="D4559" s="12">
        <v>45788</v>
      </c>
      <c r="E4559" s="11">
        <v>973</v>
      </c>
      <c r="F4559" s="11" t="s">
        <v>33</v>
      </c>
      <c r="G4559" s="13">
        <v>2981.43</v>
      </c>
      <c r="H4559" s="14">
        <f t="shared" si="497"/>
        <v>2900931.3899999997</v>
      </c>
      <c r="I4559" s="14">
        <f>IF(F4559="GHS",H4559,H4559*Assumptions!$B$4)</f>
        <v>2900931.3899999997</v>
      </c>
      <c r="J4559" s="15" t="str">
        <f>INDEX(Assumptions!$B$8:$B$12,MATCH(B4559,Assumptions!$A$8:$A$12,0))</f>
        <v>Weighted Average</v>
      </c>
      <c r="K4559" s="16">
        <f>G4559/(1-INDEX(Assumptions!$D$8:$D$12,MATCH(B4559,Assumptions!$A$8:$A$12,0)))</f>
        <v>4140.875</v>
      </c>
      <c r="L4559" s="16">
        <f t="shared" si="498"/>
        <v>89.442899999999995</v>
      </c>
      <c r="M4559" s="16">
        <f t="shared" si="499"/>
        <v>207.04375000000002</v>
      </c>
      <c r="N4559" s="14">
        <f>E4559*(K4559-L4559-M4559)*IF(F4559="GHS",1,Assumptions!$B$4)</f>
        <v>3740589.8645500001</v>
      </c>
      <c r="O4559" s="15">
        <f t="shared" ca="1" si="500"/>
        <v>498</v>
      </c>
      <c r="P4559" s="15" t="str">
        <f t="shared" ca="1" si="501"/>
        <v>365d+</v>
      </c>
      <c r="Q4559" s="17">
        <f ca="1">IF(P4559="0-90d",0,IF(P4559="91-180d",INDEX(Assumptions!$F$8:$F$12,MATCH(B4559,Assumptions!$A$8:$A$12,0)),IF(P4559="181-365d",INDEX(Assumptions!$G$8:$G$12,MATCH(B4559,Assumptions!$A$8:$A$12,0)),INDEX(Assumptions!$H$8:$H$12,MATCH(B4559,Assumptions!$A$8:$A$12,0)))))</f>
        <v>0.6</v>
      </c>
      <c r="R4559" s="14">
        <f t="shared" ca="1" si="502"/>
        <v>1740558.8339999998</v>
      </c>
      <c r="S4559" s="14">
        <f t="shared" ca="1" si="503"/>
        <v>1160372.5559999999</v>
      </c>
      <c r="T4559" s="11" t="s">
        <v>25</v>
      </c>
      <c r="U4559" s="18" t="s">
        <v>26</v>
      </c>
    </row>
    <row r="4560" spans="1:21" ht="15" customHeight="1" x14ac:dyDescent="0.15">
      <c r="A4560" s="10" t="s">
        <v>4608</v>
      </c>
      <c r="B4560" s="11" t="s">
        <v>41</v>
      </c>
      <c r="C4560" s="11" t="s">
        <v>44</v>
      </c>
      <c r="D4560" s="12">
        <v>45863</v>
      </c>
      <c r="E4560" s="11">
        <v>479</v>
      </c>
      <c r="F4560" s="11" t="s">
        <v>33</v>
      </c>
      <c r="G4560" s="13">
        <v>257.64999999999998</v>
      </c>
      <c r="H4560" s="14">
        <f t="shared" si="497"/>
        <v>123414.34999999999</v>
      </c>
      <c r="I4560" s="14">
        <f>IF(F4560="GHS",H4560,H4560*Assumptions!$B$4)</f>
        <v>123414.34999999999</v>
      </c>
      <c r="J4560" s="15" t="str">
        <f>INDEX(Assumptions!$B$8:$B$12,MATCH(B4560,Assumptions!$A$8:$A$12,0))</f>
        <v>Weighted Average</v>
      </c>
      <c r="K4560" s="16">
        <f>G4560/(1-INDEX(Assumptions!$D$8:$D$12,MATCH(B4560,Assumptions!$A$8:$A$12,0)))</f>
        <v>396.38461538461536</v>
      </c>
      <c r="L4560" s="16">
        <f t="shared" si="498"/>
        <v>7.7294999999999989</v>
      </c>
      <c r="M4560" s="16">
        <f t="shared" si="499"/>
        <v>19.819230769230771</v>
      </c>
      <c r="N4560" s="14">
        <f>E4560*(K4560-L4560-M4560)*IF(F4560="GHS",1,Assumptions!$B$4)</f>
        <v>176672.38873076922</v>
      </c>
      <c r="O4560" s="15">
        <f t="shared" ca="1" si="500"/>
        <v>423</v>
      </c>
      <c r="P4560" s="15" t="str">
        <f t="shared" ca="1" si="501"/>
        <v>365d+</v>
      </c>
      <c r="Q4560" s="17">
        <f ca="1">IF(P4560="0-90d",0,IF(P4560="91-180d",INDEX(Assumptions!$F$8:$F$12,MATCH(B4560,Assumptions!$A$8:$A$12,0)),IF(P4560="181-365d",INDEX(Assumptions!$G$8:$G$12,MATCH(B4560,Assumptions!$A$8:$A$12,0)),INDEX(Assumptions!$H$8:$H$12,MATCH(B4560,Assumptions!$A$8:$A$12,0)))))</f>
        <v>0.8</v>
      </c>
      <c r="R4560" s="14">
        <f t="shared" ca="1" si="502"/>
        <v>98731.48</v>
      </c>
      <c r="S4560" s="14">
        <f t="shared" ca="1" si="503"/>
        <v>24682.869999999995</v>
      </c>
      <c r="T4560" s="11" t="s">
        <v>25</v>
      </c>
      <c r="U4560" s="18" t="s">
        <v>26</v>
      </c>
    </row>
    <row r="4561" spans="1:21" ht="15" customHeight="1" x14ac:dyDescent="0.15">
      <c r="A4561" s="10" t="s">
        <v>4609</v>
      </c>
      <c r="B4561" s="11" t="s">
        <v>31</v>
      </c>
      <c r="C4561" s="11" t="s">
        <v>32</v>
      </c>
      <c r="D4561" s="12">
        <v>45910</v>
      </c>
      <c r="E4561" s="11">
        <v>3901</v>
      </c>
      <c r="F4561" s="11" t="s">
        <v>33</v>
      </c>
      <c r="G4561" s="13">
        <v>1063.96</v>
      </c>
      <c r="H4561" s="14">
        <f t="shared" si="497"/>
        <v>4150507.96</v>
      </c>
      <c r="I4561" s="14">
        <f>IF(F4561="GHS",H4561,H4561*Assumptions!$B$4)</f>
        <v>4150507.96</v>
      </c>
      <c r="J4561" s="15" t="str">
        <f>INDEX(Assumptions!$B$8:$B$12,MATCH(B4561,Assumptions!$A$8:$A$12,0))</f>
        <v>Weighted Average</v>
      </c>
      <c r="K4561" s="16">
        <f>G4561/(1-INDEX(Assumptions!$D$8:$D$12,MATCH(B4561,Assumptions!$A$8:$A$12,0)))</f>
        <v>1477.7222222222224</v>
      </c>
      <c r="L4561" s="16">
        <f t="shared" si="498"/>
        <v>31.918800000000001</v>
      </c>
      <c r="M4561" s="16">
        <f t="shared" si="499"/>
        <v>73.88611111111112</v>
      </c>
      <c r="N4561" s="14">
        <f>E4561*(K4561-L4561-M4561)*IF(F4561="GHS",1,Assumptions!$B$4)</f>
        <v>5351849.4306444451</v>
      </c>
      <c r="O4561" s="15">
        <f t="shared" ca="1" si="500"/>
        <v>376</v>
      </c>
      <c r="P4561" s="15" t="str">
        <f t="shared" ca="1" si="501"/>
        <v>365d+</v>
      </c>
      <c r="Q4561" s="17">
        <f ca="1">IF(P4561="0-90d",0,IF(P4561="91-180d",INDEX(Assumptions!$F$8:$F$12,MATCH(B4561,Assumptions!$A$8:$A$12,0)),IF(P4561="181-365d",INDEX(Assumptions!$G$8:$G$12,MATCH(B4561,Assumptions!$A$8:$A$12,0)),INDEX(Assumptions!$H$8:$H$12,MATCH(B4561,Assumptions!$A$8:$A$12,0)))))</f>
        <v>0.6</v>
      </c>
      <c r="R4561" s="14">
        <f t="shared" ca="1" si="502"/>
        <v>2490304.7760000001</v>
      </c>
      <c r="S4561" s="14">
        <f t="shared" ca="1" si="503"/>
        <v>1660203.1839999999</v>
      </c>
      <c r="T4561" s="11" t="s">
        <v>25</v>
      </c>
      <c r="U4561" s="18" t="s">
        <v>26</v>
      </c>
    </row>
    <row r="4562" spans="1:21" ht="15" customHeight="1" x14ac:dyDescent="0.15">
      <c r="A4562" s="10" t="s">
        <v>4610</v>
      </c>
      <c r="B4562" s="11" t="s">
        <v>41</v>
      </c>
      <c r="C4562" s="11" t="s">
        <v>49</v>
      </c>
      <c r="D4562" s="12">
        <v>46117</v>
      </c>
      <c r="E4562" s="11">
        <v>3431</v>
      </c>
      <c r="F4562" s="11" t="s">
        <v>33</v>
      </c>
      <c r="G4562" s="13">
        <v>597.19000000000005</v>
      </c>
      <c r="H4562" s="14">
        <f t="shared" si="497"/>
        <v>2048958.8900000001</v>
      </c>
      <c r="I4562" s="14">
        <f>IF(F4562="GHS",H4562,H4562*Assumptions!$B$4)</f>
        <v>2048958.8900000001</v>
      </c>
      <c r="J4562" s="15" t="str">
        <f>INDEX(Assumptions!$B$8:$B$12,MATCH(B4562,Assumptions!$A$8:$A$12,0))</f>
        <v>Weighted Average</v>
      </c>
      <c r="K4562" s="16">
        <f>G4562/(1-INDEX(Assumptions!$D$8:$D$12,MATCH(B4562,Assumptions!$A$8:$A$12,0)))</f>
        <v>918.75384615384621</v>
      </c>
      <c r="L4562" s="16">
        <f t="shared" si="498"/>
        <v>17.915700000000001</v>
      </c>
      <c r="M4562" s="16">
        <f t="shared" si="499"/>
        <v>45.937692307692316</v>
      </c>
      <c r="N4562" s="14">
        <f>E4562*(K4562-L4562-M4562)*IF(F4562="GHS",1,Assumptions!$B$4)</f>
        <v>2933163.4571461538</v>
      </c>
      <c r="O4562" s="15">
        <f t="shared" ca="1" si="500"/>
        <v>169</v>
      </c>
      <c r="P4562" s="15" t="str">
        <f t="shared" ca="1" si="501"/>
        <v>91-180d</v>
      </c>
      <c r="Q4562" s="17">
        <f ca="1">IF(P4562="0-90d",0,IF(P4562="91-180d",INDEX(Assumptions!$F$8:$F$12,MATCH(B4562,Assumptions!$A$8:$A$12,0)),IF(P4562="181-365d",INDEX(Assumptions!$G$8:$G$12,MATCH(B4562,Assumptions!$A$8:$A$12,0)),INDEX(Assumptions!$H$8:$H$12,MATCH(B4562,Assumptions!$A$8:$A$12,0)))))</f>
        <v>0.1</v>
      </c>
      <c r="R4562" s="14">
        <f t="shared" ca="1" si="502"/>
        <v>204895.88900000002</v>
      </c>
      <c r="S4562" s="14">
        <f t="shared" ca="1" si="503"/>
        <v>1844063.0010000002</v>
      </c>
      <c r="T4562" s="11" t="s">
        <v>25</v>
      </c>
      <c r="U4562" s="18" t="s">
        <v>26</v>
      </c>
    </row>
    <row r="4563" spans="1:21" ht="15" customHeight="1" x14ac:dyDescent="0.15">
      <c r="A4563" s="10" t="s">
        <v>4611</v>
      </c>
      <c r="B4563" s="11" t="s">
        <v>31</v>
      </c>
      <c r="C4563" s="11" t="s">
        <v>76</v>
      </c>
      <c r="D4563" s="12">
        <v>46105</v>
      </c>
      <c r="E4563" s="11">
        <v>2078</v>
      </c>
      <c r="F4563" s="11" t="s">
        <v>33</v>
      </c>
      <c r="G4563" s="13">
        <v>3968.28</v>
      </c>
      <c r="H4563" s="14">
        <f t="shared" si="497"/>
        <v>8246085.8400000008</v>
      </c>
      <c r="I4563" s="14">
        <f>IF(F4563="GHS",H4563,H4563*Assumptions!$B$4)</f>
        <v>8246085.8400000008</v>
      </c>
      <c r="J4563" s="15" t="str">
        <f>INDEX(Assumptions!$B$8:$B$12,MATCH(B4563,Assumptions!$A$8:$A$12,0))</f>
        <v>Weighted Average</v>
      </c>
      <c r="K4563" s="16">
        <f>G4563/(1-INDEX(Assumptions!$D$8:$D$12,MATCH(B4563,Assumptions!$A$8:$A$12,0)))</f>
        <v>5511.5000000000009</v>
      </c>
      <c r="L4563" s="16">
        <f t="shared" si="498"/>
        <v>119.0484</v>
      </c>
      <c r="M4563" s="16">
        <f t="shared" si="499"/>
        <v>275.57500000000005</v>
      </c>
      <c r="N4563" s="14">
        <f>E4563*(K4563-L4563-M4563)*IF(F4563="GHS",1,Assumptions!$B$4)</f>
        <v>10632869.574800003</v>
      </c>
      <c r="O4563" s="15">
        <f t="shared" ca="1" si="500"/>
        <v>181</v>
      </c>
      <c r="P4563" s="15" t="str">
        <f t="shared" ca="1" si="501"/>
        <v>181-365d</v>
      </c>
      <c r="Q4563" s="17">
        <f ca="1">IF(P4563="0-90d",0,IF(P4563="91-180d",INDEX(Assumptions!$F$8:$F$12,MATCH(B4563,Assumptions!$A$8:$A$12,0)),IF(P4563="181-365d",INDEX(Assumptions!$G$8:$G$12,MATCH(B4563,Assumptions!$A$8:$A$12,0)),INDEX(Assumptions!$H$8:$H$12,MATCH(B4563,Assumptions!$A$8:$A$12,0)))))</f>
        <v>0.2</v>
      </c>
      <c r="R4563" s="14">
        <f t="shared" ca="1" si="502"/>
        <v>1649217.1680000003</v>
      </c>
      <c r="S4563" s="14">
        <f t="shared" ca="1" si="503"/>
        <v>6596868.6720000003</v>
      </c>
      <c r="T4563" s="11" t="s">
        <v>25</v>
      </c>
      <c r="U4563" s="18" t="s">
        <v>26</v>
      </c>
    </row>
    <row r="4564" spans="1:21" ht="15" customHeight="1" x14ac:dyDescent="0.15">
      <c r="A4564" s="10" t="s">
        <v>4612</v>
      </c>
      <c r="B4564" s="11" t="s">
        <v>22</v>
      </c>
      <c r="C4564" s="11" t="s">
        <v>23</v>
      </c>
      <c r="D4564" s="12">
        <v>46216</v>
      </c>
      <c r="E4564" s="11">
        <v>3376</v>
      </c>
      <c r="F4564" s="11" t="s">
        <v>24</v>
      </c>
      <c r="G4564" s="13">
        <v>19991.349999999999</v>
      </c>
      <c r="H4564" s="14">
        <f t="shared" si="497"/>
        <v>67490797.599999994</v>
      </c>
      <c r="I4564" s="14">
        <f>IF(F4564="GHS",H4564,H4564*Assumptions!$B$4)</f>
        <v>728900614.08000004</v>
      </c>
      <c r="J4564" s="15" t="str">
        <f>INDEX(Assumptions!$B$8:$B$12,MATCH(B4564,Assumptions!$A$8:$A$12,0))</f>
        <v>FIFO</v>
      </c>
      <c r="K4564" s="16">
        <f>G4564/(1-INDEX(Assumptions!$D$8:$D$12,MATCH(B4564,Assumptions!$A$8:$A$12,0)))</f>
        <v>24379.695121951216</v>
      </c>
      <c r="L4564" s="16">
        <f t="shared" si="498"/>
        <v>599.74049999999988</v>
      </c>
      <c r="M4564" s="16">
        <f t="shared" si="499"/>
        <v>1218.9847560975609</v>
      </c>
      <c r="N4564" s="14">
        <f>E4564*(K4564-L4564-M4564)*IF(F4564="GHS",1,Assumptions!$B$4)</f>
        <v>822591010.08491707</v>
      </c>
      <c r="O4564" s="15">
        <f t="shared" ca="1" si="500"/>
        <v>70</v>
      </c>
      <c r="P4564" s="15" t="str">
        <f t="shared" ca="1" si="501"/>
        <v>0-90d</v>
      </c>
      <c r="Q4564" s="17">
        <f ca="1">IF(P4564="0-90d",0,IF(P4564="91-180d",INDEX(Assumptions!$F$8:$F$12,MATCH(B4564,Assumptions!$A$8:$A$12,0)),IF(P4564="181-365d",INDEX(Assumptions!$G$8:$G$12,MATCH(B4564,Assumptions!$A$8:$A$12,0)),INDEX(Assumptions!$H$8:$H$12,MATCH(B4564,Assumptions!$A$8:$A$12,0)))))</f>
        <v>0</v>
      </c>
      <c r="R4564" s="14">
        <f t="shared" ca="1" si="502"/>
        <v>0</v>
      </c>
      <c r="S4564" s="14">
        <f t="shared" ca="1" si="503"/>
        <v>728900614.08000004</v>
      </c>
      <c r="T4564" s="11" t="s">
        <v>25</v>
      </c>
      <c r="U4564" s="18" t="s">
        <v>26</v>
      </c>
    </row>
    <row r="4565" spans="1:21" ht="15" customHeight="1" x14ac:dyDescent="0.15">
      <c r="A4565" s="10" t="s">
        <v>4613</v>
      </c>
      <c r="B4565" s="11" t="s">
        <v>41</v>
      </c>
      <c r="C4565" s="11" t="s">
        <v>44</v>
      </c>
      <c r="D4565" s="12">
        <v>46202</v>
      </c>
      <c r="E4565" s="11">
        <v>3513</v>
      </c>
      <c r="F4565" s="11" t="s">
        <v>33</v>
      </c>
      <c r="G4565" s="13">
        <v>218.08</v>
      </c>
      <c r="H4565" s="14">
        <f t="shared" si="497"/>
        <v>766115.04</v>
      </c>
      <c r="I4565" s="14">
        <f>IF(F4565="GHS",H4565,H4565*Assumptions!$B$4)</f>
        <v>766115.04</v>
      </c>
      <c r="J4565" s="15" t="str">
        <f>INDEX(Assumptions!$B$8:$B$12,MATCH(B4565,Assumptions!$A$8:$A$12,0))</f>
        <v>Weighted Average</v>
      </c>
      <c r="K4565" s="16">
        <f>G4565/(1-INDEX(Assumptions!$D$8:$D$12,MATCH(B4565,Assumptions!$A$8:$A$12,0)))</f>
        <v>335.50769230769231</v>
      </c>
      <c r="L4565" s="16">
        <f t="shared" si="498"/>
        <v>6.5423999999999998</v>
      </c>
      <c r="M4565" s="16">
        <f t="shared" si="499"/>
        <v>16.775384615384617</v>
      </c>
      <c r="N4565" s="14">
        <f>E4565*(K4565-L4565-M4565)*IF(F4565="GHS",1,Assumptions!$B$4)</f>
        <v>1096723.145723077</v>
      </c>
      <c r="O4565" s="15">
        <f t="shared" ca="1" si="500"/>
        <v>84</v>
      </c>
      <c r="P4565" s="15" t="str">
        <f t="shared" ca="1" si="501"/>
        <v>0-90d</v>
      </c>
      <c r="Q4565" s="17">
        <f ca="1">IF(P4565="0-90d",0,IF(P4565="91-180d",INDEX(Assumptions!$F$8:$F$12,MATCH(B4565,Assumptions!$A$8:$A$12,0)),IF(P4565="181-365d",INDEX(Assumptions!$G$8:$G$12,MATCH(B4565,Assumptions!$A$8:$A$12,0)),INDEX(Assumptions!$H$8:$H$12,MATCH(B4565,Assumptions!$A$8:$A$12,0)))))</f>
        <v>0</v>
      </c>
      <c r="R4565" s="14">
        <f t="shared" ca="1" si="502"/>
        <v>0</v>
      </c>
      <c r="S4565" s="14">
        <f t="shared" ca="1" si="503"/>
        <v>766115.04</v>
      </c>
      <c r="T4565" s="11" t="s">
        <v>25</v>
      </c>
      <c r="U4565" s="18" t="s">
        <v>26</v>
      </c>
    </row>
    <row r="4566" spans="1:21" ht="15" customHeight="1" x14ac:dyDescent="0.15">
      <c r="A4566" s="10" t="s">
        <v>4614</v>
      </c>
      <c r="B4566" s="11" t="s">
        <v>46</v>
      </c>
      <c r="C4566" s="11" t="s">
        <v>119</v>
      </c>
      <c r="D4566" s="12">
        <v>46159</v>
      </c>
      <c r="E4566" s="11">
        <v>321</v>
      </c>
      <c r="F4566" s="11" t="s">
        <v>33</v>
      </c>
      <c r="G4566" s="13">
        <v>622411.47</v>
      </c>
      <c r="H4566" s="14">
        <f t="shared" si="497"/>
        <v>199794081.87</v>
      </c>
      <c r="I4566" s="14">
        <f>IF(F4566="GHS",H4566,H4566*Assumptions!$B$4)</f>
        <v>199794081.87</v>
      </c>
      <c r="J4566" s="15" t="str">
        <f>INDEX(Assumptions!$B$8:$B$12,MATCH(B4566,Assumptions!$A$8:$A$12,0))</f>
        <v>Specific Identification</v>
      </c>
      <c r="K4566" s="16">
        <f>G4566/(1-INDEX(Assumptions!$D$8:$D$12,MATCH(B4566,Assumptions!$A$8:$A$12,0)))</f>
        <v>797963.42307692301</v>
      </c>
      <c r="L4566" s="16">
        <f t="shared" si="498"/>
        <v>18672.344099999998</v>
      </c>
      <c r="M4566" s="16">
        <f t="shared" si="499"/>
        <v>39898.171153846153</v>
      </c>
      <c r="N4566" s="14">
        <f>E4566*(K4566-L4566-M4566)*IF(F4566="GHS",1,Assumptions!$B$4)</f>
        <v>237345123.41120765</v>
      </c>
      <c r="O4566" s="15">
        <f t="shared" ca="1" si="500"/>
        <v>127</v>
      </c>
      <c r="P4566" s="15" t="str">
        <f t="shared" ca="1" si="501"/>
        <v>91-180d</v>
      </c>
      <c r="Q4566" s="17">
        <f ca="1">IF(P4566="0-90d",0,IF(P4566="91-180d",INDEX(Assumptions!$F$8:$F$12,MATCH(B4566,Assumptions!$A$8:$A$12,0)),IF(P4566="181-365d",INDEX(Assumptions!$G$8:$G$12,MATCH(B4566,Assumptions!$A$8:$A$12,0)),INDEX(Assumptions!$H$8:$H$12,MATCH(B4566,Assumptions!$A$8:$A$12,0)))))</f>
        <v>0</v>
      </c>
      <c r="R4566" s="14">
        <f t="shared" ca="1" si="502"/>
        <v>0</v>
      </c>
      <c r="S4566" s="14">
        <f t="shared" ca="1" si="503"/>
        <v>199794081.87</v>
      </c>
      <c r="T4566" s="11" t="s">
        <v>25</v>
      </c>
      <c r="U4566" s="18" t="s">
        <v>26</v>
      </c>
    </row>
    <row r="4567" spans="1:21" ht="15" customHeight="1" x14ac:dyDescent="0.15">
      <c r="A4567" s="10" t="s">
        <v>4615</v>
      </c>
      <c r="B4567" s="11" t="s">
        <v>41</v>
      </c>
      <c r="C4567" s="11" t="s">
        <v>44</v>
      </c>
      <c r="D4567" s="12">
        <v>45874</v>
      </c>
      <c r="E4567" s="11">
        <v>3385</v>
      </c>
      <c r="F4567" s="11" t="s">
        <v>33</v>
      </c>
      <c r="G4567" s="13">
        <v>521.54999999999995</v>
      </c>
      <c r="H4567" s="14">
        <f t="shared" si="497"/>
        <v>1765446.7499999998</v>
      </c>
      <c r="I4567" s="14">
        <f>IF(F4567="GHS",H4567,H4567*Assumptions!$B$4)</f>
        <v>1765446.7499999998</v>
      </c>
      <c r="J4567" s="15" t="str">
        <f>INDEX(Assumptions!$B$8:$B$12,MATCH(B4567,Assumptions!$A$8:$A$12,0))</f>
        <v>Weighted Average</v>
      </c>
      <c r="K4567" s="16">
        <f>G4567/(1-INDEX(Assumptions!$D$8:$D$12,MATCH(B4567,Assumptions!$A$8:$A$12,0)))</f>
        <v>802.38461538461524</v>
      </c>
      <c r="L4567" s="16">
        <f t="shared" si="498"/>
        <v>15.646499999999998</v>
      </c>
      <c r="M4567" s="16">
        <f t="shared" si="499"/>
        <v>40.119230769230768</v>
      </c>
      <c r="N4567" s="14">
        <f>E4567*(K4567-L4567-M4567)*IF(F4567="GHS",1,Assumptions!$B$4)</f>
        <v>2527304.9244230767</v>
      </c>
      <c r="O4567" s="15">
        <f t="shared" ca="1" si="500"/>
        <v>412</v>
      </c>
      <c r="P4567" s="15" t="str">
        <f t="shared" ca="1" si="501"/>
        <v>365d+</v>
      </c>
      <c r="Q4567" s="17">
        <f ca="1">IF(P4567="0-90d",0,IF(P4567="91-180d",INDEX(Assumptions!$F$8:$F$12,MATCH(B4567,Assumptions!$A$8:$A$12,0)),IF(P4567="181-365d",INDEX(Assumptions!$G$8:$G$12,MATCH(B4567,Assumptions!$A$8:$A$12,0)),INDEX(Assumptions!$H$8:$H$12,MATCH(B4567,Assumptions!$A$8:$A$12,0)))))</f>
        <v>0.8</v>
      </c>
      <c r="R4567" s="14">
        <f t="shared" ca="1" si="502"/>
        <v>1412357.4</v>
      </c>
      <c r="S4567" s="14">
        <f t="shared" ca="1" si="503"/>
        <v>353089.34999999986</v>
      </c>
      <c r="T4567" s="11" t="s">
        <v>25</v>
      </c>
      <c r="U4567" s="18" t="s">
        <v>36</v>
      </c>
    </row>
    <row r="4568" spans="1:21" ht="15" customHeight="1" x14ac:dyDescent="0.15">
      <c r="A4568" s="10" t="s">
        <v>4616</v>
      </c>
      <c r="B4568" s="11" t="s">
        <v>22</v>
      </c>
      <c r="C4568" s="11" t="s">
        <v>61</v>
      </c>
      <c r="D4568" s="12">
        <v>45996</v>
      </c>
      <c r="E4568" s="11">
        <v>1267</v>
      </c>
      <c r="F4568" s="11" t="s">
        <v>24</v>
      </c>
      <c r="G4568" s="13">
        <v>14155.07</v>
      </c>
      <c r="H4568" s="14">
        <f t="shared" si="497"/>
        <v>17934473.690000001</v>
      </c>
      <c r="I4568" s="14">
        <f>IF(F4568="GHS",H4568,H4568*Assumptions!$B$4)</f>
        <v>193692315.85200003</v>
      </c>
      <c r="J4568" s="15" t="str">
        <f>INDEX(Assumptions!$B$8:$B$12,MATCH(B4568,Assumptions!$A$8:$A$12,0))</f>
        <v>FIFO</v>
      </c>
      <c r="K4568" s="16">
        <f>G4568/(1-INDEX(Assumptions!$D$8:$D$12,MATCH(B4568,Assumptions!$A$8:$A$12,0)))</f>
        <v>17262.280487804877</v>
      </c>
      <c r="L4568" s="16">
        <f t="shared" si="498"/>
        <v>424.65209999999996</v>
      </c>
      <c r="M4568" s="16">
        <f t="shared" si="499"/>
        <v>863.11402439024391</v>
      </c>
      <c r="N4568" s="14">
        <f>E4568*(K4568-L4568-M4568)*IF(F4568="GHS",1,Assumptions!$B$4)</f>
        <v>218588864.74322051</v>
      </c>
      <c r="O4568" s="15">
        <f t="shared" ca="1" si="500"/>
        <v>290</v>
      </c>
      <c r="P4568" s="15" t="str">
        <f t="shared" ca="1" si="501"/>
        <v>181-365d</v>
      </c>
      <c r="Q4568" s="17">
        <f ca="1">IF(P4568="0-90d",0,IF(P4568="91-180d",INDEX(Assumptions!$F$8:$F$12,MATCH(B4568,Assumptions!$A$8:$A$12,0)),IF(P4568="181-365d",INDEX(Assumptions!$G$8:$G$12,MATCH(B4568,Assumptions!$A$8:$A$12,0)),INDEX(Assumptions!$H$8:$H$12,MATCH(B4568,Assumptions!$A$8:$A$12,0)))))</f>
        <v>0.15</v>
      </c>
      <c r="R4568" s="14">
        <f t="shared" ca="1" si="502"/>
        <v>29053847.377800003</v>
      </c>
      <c r="S4568" s="14">
        <f t="shared" ca="1" si="503"/>
        <v>164638468.47420001</v>
      </c>
      <c r="T4568" s="11" t="s">
        <v>25</v>
      </c>
      <c r="U4568" s="18" t="s">
        <v>36</v>
      </c>
    </row>
    <row r="4569" spans="1:21" ht="15" customHeight="1" x14ac:dyDescent="0.15">
      <c r="A4569" s="10" t="s">
        <v>4617</v>
      </c>
      <c r="B4569" s="11" t="s">
        <v>41</v>
      </c>
      <c r="C4569" s="11" t="s">
        <v>115</v>
      </c>
      <c r="D4569" s="12">
        <v>46073</v>
      </c>
      <c r="E4569" s="11">
        <v>4961</v>
      </c>
      <c r="F4569" s="11" t="s">
        <v>33</v>
      </c>
      <c r="G4569" s="13">
        <v>507.44</v>
      </c>
      <c r="H4569" s="14">
        <f t="shared" si="497"/>
        <v>2517409.84</v>
      </c>
      <c r="I4569" s="14">
        <f>IF(F4569="GHS",H4569,H4569*Assumptions!$B$4)</f>
        <v>2517409.84</v>
      </c>
      <c r="J4569" s="15" t="str">
        <f>INDEX(Assumptions!$B$8:$B$12,MATCH(B4569,Assumptions!$A$8:$A$12,0))</f>
        <v>Weighted Average</v>
      </c>
      <c r="K4569" s="16">
        <f>G4569/(1-INDEX(Assumptions!$D$8:$D$12,MATCH(B4569,Assumptions!$A$8:$A$12,0)))</f>
        <v>780.676923076923</v>
      </c>
      <c r="L4569" s="16">
        <f t="shared" si="498"/>
        <v>15.223199999999999</v>
      </c>
      <c r="M4569" s="16">
        <f t="shared" si="499"/>
        <v>39.033846153846156</v>
      </c>
      <c r="N4569" s="14">
        <f>E4569*(K4569-L4569-M4569)*IF(F4569="GHS",1,Assumptions!$B$4)</f>
        <v>3603769.0094153839</v>
      </c>
      <c r="O4569" s="15">
        <f t="shared" ca="1" si="500"/>
        <v>213</v>
      </c>
      <c r="P4569" s="15" t="str">
        <f t="shared" ca="1" si="501"/>
        <v>181-365d</v>
      </c>
      <c r="Q4569" s="17">
        <f ca="1">IF(P4569="0-90d",0,IF(P4569="91-180d",INDEX(Assumptions!$F$8:$F$12,MATCH(B4569,Assumptions!$A$8:$A$12,0)),IF(P4569="181-365d",INDEX(Assumptions!$G$8:$G$12,MATCH(B4569,Assumptions!$A$8:$A$12,0)),INDEX(Assumptions!$H$8:$H$12,MATCH(B4569,Assumptions!$A$8:$A$12,0)))))</f>
        <v>0.35</v>
      </c>
      <c r="R4569" s="14">
        <f t="shared" ca="1" si="502"/>
        <v>881093.4439999999</v>
      </c>
      <c r="S4569" s="14">
        <f t="shared" ca="1" si="503"/>
        <v>1636316.3959999999</v>
      </c>
      <c r="T4569" s="11" t="s">
        <v>25</v>
      </c>
      <c r="U4569" s="18" t="s">
        <v>26</v>
      </c>
    </row>
    <row r="4570" spans="1:21" ht="15" customHeight="1" x14ac:dyDescent="0.15">
      <c r="A4570" s="10" t="s">
        <v>4618</v>
      </c>
      <c r="B4570" s="11" t="s">
        <v>28</v>
      </c>
      <c r="C4570" s="11" t="s">
        <v>35</v>
      </c>
      <c r="D4570" s="12">
        <v>45771</v>
      </c>
      <c r="E4570" s="11">
        <v>2212</v>
      </c>
      <c r="F4570" s="11" t="s">
        <v>24</v>
      </c>
      <c r="G4570" s="13">
        <v>9520.3700000000008</v>
      </c>
      <c r="H4570" s="14">
        <f t="shared" si="497"/>
        <v>21059058.440000001</v>
      </c>
      <c r="I4570" s="14">
        <f>IF(F4570="GHS",H4570,H4570*Assumptions!$B$4)</f>
        <v>227437831.15200004</v>
      </c>
      <c r="J4570" s="15" t="str">
        <f>INDEX(Assumptions!$B$8:$B$12,MATCH(B4570,Assumptions!$A$8:$A$12,0))</f>
        <v>Fair Value Less Costs to Sell</v>
      </c>
      <c r="K4570" s="16">
        <f>G4570/(1-INDEX(Assumptions!$D$8:$D$12,MATCH(B4570,Assumptions!$A$8:$A$12,0)))</f>
        <v>10818.602272727274</v>
      </c>
      <c r="L4570" s="16">
        <f t="shared" si="498"/>
        <v>285.61110000000002</v>
      </c>
      <c r="M4570" s="16">
        <f t="shared" si="499"/>
        <v>540.93011363636367</v>
      </c>
      <c r="N4570" s="14">
        <f>E4570*(K4570-L4570-M4570)*IF(F4570="GHS",1,Assumptions!$B$4)</f>
        <v>238706341.87725827</v>
      </c>
      <c r="O4570" s="15">
        <f t="shared" ca="1" si="500"/>
        <v>515</v>
      </c>
      <c r="P4570" s="15" t="str">
        <f t="shared" ca="1" si="501"/>
        <v>365d+</v>
      </c>
      <c r="Q4570" s="17">
        <f ca="1">IF(P4570="0-90d",0,IF(P4570="91-180d",INDEX(Assumptions!$F$8:$F$12,MATCH(B4570,Assumptions!$A$8:$A$12,0)),IF(P4570="181-365d",INDEX(Assumptions!$G$8:$G$12,MATCH(B4570,Assumptions!$A$8:$A$12,0)),INDEX(Assumptions!$H$8:$H$12,MATCH(B4570,Assumptions!$A$8:$A$12,0)))))</f>
        <v>0.4</v>
      </c>
      <c r="R4570" s="14">
        <f t="shared" ca="1" si="502"/>
        <v>90975132.460800022</v>
      </c>
      <c r="S4570" s="14">
        <f t="shared" ca="1" si="503"/>
        <v>136462698.69120002</v>
      </c>
      <c r="T4570" s="11" t="s">
        <v>25</v>
      </c>
      <c r="U4570" s="18" t="s">
        <v>26</v>
      </c>
    </row>
    <row r="4571" spans="1:21" ht="15" customHeight="1" x14ac:dyDescent="0.15">
      <c r="A4571" s="10" t="s">
        <v>4619</v>
      </c>
      <c r="B4571" s="11" t="s">
        <v>31</v>
      </c>
      <c r="C4571" s="11" t="s">
        <v>63</v>
      </c>
      <c r="D4571" s="12">
        <v>45819</v>
      </c>
      <c r="E4571" s="11">
        <v>4650</v>
      </c>
      <c r="F4571" s="11" t="s">
        <v>33</v>
      </c>
      <c r="G4571" s="13">
        <v>1376.31</v>
      </c>
      <c r="H4571" s="14">
        <f t="shared" si="497"/>
        <v>6399841.5</v>
      </c>
      <c r="I4571" s="14">
        <f>IF(F4571="GHS",H4571,H4571*Assumptions!$B$4)</f>
        <v>6399841.5</v>
      </c>
      <c r="J4571" s="15" t="str">
        <f>INDEX(Assumptions!$B$8:$B$12,MATCH(B4571,Assumptions!$A$8:$A$12,0))</f>
        <v>Weighted Average</v>
      </c>
      <c r="K4571" s="16">
        <f>G4571/(1-INDEX(Assumptions!$D$8:$D$12,MATCH(B4571,Assumptions!$A$8:$A$12,0)))</f>
        <v>1911.5416666666667</v>
      </c>
      <c r="L4571" s="16">
        <f t="shared" si="498"/>
        <v>41.289299999999997</v>
      </c>
      <c r="M4571" s="16">
        <f t="shared" si="499"/>
        <v>95.577083333333348</v>
      </c>
      <c r="N4571" s="14">
        <f>E4571*(K4571-L4571-M4571)*IF(F4571="GHS",1,Assumptions!$B$4)</f>
        <v>8252240.0675000008</v>
      </c>
      <c r="O4571" s="15">
        <f t="shared" ca="1" si="500"/>
        <v>467</v>
      </c>
      <c r="P4571" s="15" t="str">
        <f t="shared" ca="1" si="501"/>
        <v>365d+</v>
      </c>
      <c r="Q4571" s="17">
        <f ca="1">IF(P4571="0-90d",0,IF(P4571="91-180d",INDEX(Assumptions!$F$8:$F$12,MATCH(B4571,Assumptions!$A$8:$A$12,0)),IF(P4571="181-365d",INDEX(Assumptions!$G$8:$G$12,MATCH(B4571,Assumptions!$A$8:$A$12,0)),INDEX(Assumptions!$H$8:$H$12,MATCH(B4571,Assumptions!$A$8:$A$12,0)))))</f>
        <v>0.6</v>
      </c>
      <c r="R4571" s="14">
        <f t="shared" ca="1" si="502"/>
        <v>3839904.9</v>
      </c>
      <c r="S4571" s="14">
        <f t="shared" ca="1" si="503"/>
        <v>2559936.6</v>
      </c>
      <c r="T4571" s="11" t="s">
        <v>25</v>
      </c>
      <c r="U4571" s="18" t="s">
        <v>26</v>
      </c>
    </row>
    <row r="4572" spans="1:21" ht="15" customHeight="1" x14ac:dyDescent="0.15">
      <c r="A4572" s="10" t="s">
        <v>4620</v>
      </c>
      <c r="B4572" s="11" t="s">
        <v>31</v>
      </c>
      <c r="C4572" s="11" t="s">
        <v>63</v>
      </c>
      <c r="D4572" s="12">
        <v>45781</v>
      </c>
      <c r="E4572" s="11">
        <v>2100</v>
      </c>
      <c r="F4572" s="11" t="s">
        <v>33</v>
      </c>
      <c r="G4572" s="13">
        <v>2451.86</v>
      </c>
      <c r="H4572" s="14">
        <f t="shared" si="497"/>
        <v>5148906</v>
      </c>
      <c r="I4572" s="14">
        <f>IF(F4572="GHS",H4572,H4572*Assumptions!$B$4)</f>
        <v>5148906</v>
      </c>
      <c r="J4572" s="15" t="str">
        <f>INDEX(Assumptions!$B$8:$B$12,MATCH(B4572,Assumptions!$A$8:$A$12,0))</f>
        <v>Weighted Average</v>
      </c>
      <c r="K4572" s="16">
        <f>G4572/(1-INDEX(Assumptions!$D$8:$D$12,MATCH(B4572,Assumptions!$A$8:$A$12,0)))</f>
        <v>3405.3611111111113</v>
      </c>
      <c r="L4572" s="16">
        <f t="shared" si="498"/>
        <v>73.555800000000005</v>
      </c>
      <c r="M4572" s="16">
        <f t="shared" si="499"/>
        <v>170.26805555555558</v>
      </c>
      <c r="N4572" s="14">
        <f>E4572*(K4572-L4572-M4572)*IF(F4572="GHS",1,Assumptions!$B$4)</f>
        <v>6639228.2366666663</v>
      </c>
      <c r="O4572" s="15">
        <f t="shared" ca="1" si="500"/>
        <v>505</v>
      </c>
      <c r="P4572" s="15" t="str">
        <f t="shared" ca="1" si="501"/>
        <v>365d+</v>
      </c>
      <c r="Q4572" s="17">
        <f ca="1">IF(P4572="0-90d",0,IF(P4572="91-180d",INDEX(Assumptions!$F$8:$F$12,MATCH(B4572,Assumptions!$A$8:$A$12,0)),IF(P4572="181-365d",INDEX(Assumptions!$G$8:$G$12,MATCH(B4572,Assumptions!$A$8:$A$12,0)),INDEX(Assumptions!$H$8:$H$12,MATCH(B4572,Assumptions!$A$8:$A$12,0)))))</f>
        <v>0.6</v>
      </c>
      <c r="R4572" s="14">
        <f t="shared" ca="1" si="502"/>
        <v>3089343.6</v>
      </c>
      <c r="S4572" s="14">
        <f t="shared" ca="1" si="503"/>
        <v>2059562.4</v>
      </c>
      <c r="T4572" s="11" t="s">
        <v>25</v>
      </c>
      <c r="U4572" s="18" t="s">
        <v>26</v>
      </c>
    </row>
    <row r="4573" spans="1:21" ht="15" customHeight="1" x14ac:dyDescent="0.15">
      <c r="A4573" s="10" t="s">
        <v>4621</v>
      </c>
      <c r="B4573" s="11" t="s">
        <v>31</v>
      </c>
      <c r="C4573" s="11" t="s">
        <v>63</v>
      </c>
      <c r="D4573" s="12">
        <v>46199</v>
      </c>
      <c r="E4573" s="11">
        <v>872</v>
      </c>
      <c r="F4573" s="11" t="s">
        <v>33</v>
      </c>
      <c r="G4573" s="13">
        <v>2235.04</v>
      </c>
      <c r="H4573" s="14">
        <f t="shared" si="497"/>
        <v>1948954.88</v>
      </c>
      <c r="I4573" s="14">
        <f>IF(F4573="GHS",H4573,H4573*Assumptions!$B$4)</f>
        <v>1948954.88</v>
      </c>
      <c r="J4573" s="15" t="str">
        <f>INDEX(Assumptions!$B$8:$B$12,MATCH(B4573,Assumptions!$A$8:$A$12,0))</f>
        <v>Weighted Average</v>
      </c>
      <c r="K4573" s="16">
        <f>G4573/(1-INDEX(Assumptions!$D$8:$D$12,MATCH(B4573,Assumptions!$A$8:$A$12,0)))</f>
        <v>3104.2222222222222</v>
      </c>
      <c r="L4573" s="16">
        <f t="shared" si="498"/>
        <v>67.051199999999994</v>
      </c>
      <c r="M4573" s="16">
        <f t="shared" si="499"/>
        <v>155.21111111111111</v>
      </c>
      <c r="N4573" s="14">
        <f>E4573*(K4573-L4573-M4573)*IF(F4573="GHS",1,Assumptions!$B$4)</f>
        <v>2513069.0424888888</v>
      </c>
      <c r="O4573" s="15">
        <f t="shared" ca="1" si="500"/>
        <v>87</v>
      </c>
      <c r="P4573" s="15" t="str">
        <f t="shared" ca="1" si="501"/>
        <v>0-90d</v>
      </c>
      <c r="Q4573" s="17">
        <f ca="1">IF(P4573="0-90d",0,IF(P4573="91-180d",INDEX(Assumptions!$F$8:$F$12,MATCH(B4573,Assumptions!$A$8:$A$12,0)),IF(P4573="181-365d",INDEX(Assumptions!$G$8:$G$12,MATCH(B4573,Assumptions!$A$8:$A$12,0)),INDEX(Assumptions!$H$8:$H$12,MATCH(B4573,Assumptions!$A$8:$A$12,0)))))</f>
        <v>0</v>
      </c>
      <c r="R4573" s="14">
        <f t="shared" ca="1" si="502"/>
        <v>0</v>
      </c>
      <c r="S4573" s="14">
        <f t="shared" ca="1" si="503"/>
        <v>1948954.88</v>
      </c>
      <c r="T4573" s="11" t="s">
        <v>25</v>
      </c>
      <c r="U4573" s="18" t="s">
        <v>26</v>
      </c>
    </row>
    <row r="4574" spans="1:21" ht="15" customHeight="1" x14ac:dyDescent="0.15">
      <c r="A4574" s="10" t="s">
        <v>4622</v>
      </c>
      <c r="B4574" s="11" t="s">
        <v>28</v>
      </c>
      <c r="C4574" s="11" t="s">
        <v>55</v>
      </c>
      <c r="D4574" s="12">
        <v>45794</v>
      </c>
      <c r="E4574" s="11">
        <v>4658</v>
      </c>
      <c r="F4574" s="11" t="s">
        <v>24</v>
      </c>
      <c r="G4574" s="13">
        <v>8521.81</v>
      </c>
      <c r="H4574" s="14">
        <f t="shared" si="497"/>
        <v>39694590.979999997</v>
      </c>
      <c r="I4574" s="14">
        <f>IF(F4574="GHS",H4574,H4574*Assumptions!$B$4)</f>
        <v>428701582.58399999</v>
      </c>
      <c r="J4574" s="15" t="str">
        <f>INDEX(Assumptions!$B$8:$B$12,MATCH(B4574,Assumptions!$A$8:$A$12,0))</f>
        <v>Fair Value Less Costs to Sell</v>
      </c>
      <c r="K4574" s="16">
        <f>G4574/(1-INDEX(Assumptions!$D$8:$D$12,MATCH(B4574,Assumptions!$A$8:$A$12,0)))</f>
        <v>9683.875</v>
      </c>
      <c r="L4574" s="16">
        <f t="shared" si="498"/>
        <v>255.65429999999998</v>
      </c>
      <c r="M4574" s="16">
        <f t="shared" si="499"/>
        <v>484.19375000000002</v>
      </c>
      <c r="N4574" s="14">
        <f>E4574*(K4574-L4574-M4574)*IF(F4574="GHS",1,Assumptions!$B$4)</f>
        <v>449941797.35747999</v>
      </c>
      <c r="O4574" s="15">
        <f t="shared" ca="1" si="500"/>
        <v>492</v>
      </c>
      <c r="P4574" s="15" t="str">
        <f t="shared" ca="1" si="501"/>
        <v>365d+</v>
      </c>
      <c r="Q4574" s="17">
        <f ca="1">IF(P4574="0-90d",0,IF(P4574="91-180d",INDEX(Assumptions!$F$8:$F$12,MATCH(B4574,Assumptions!$A$8:$A$12,0)),IF(P4574="181-365d",INDEX(Assumptions!$G$8:$G$12,MATCH(B4574,Assumptions!$A$8:$A$12,0)),INDEX(Assumptions!$H$8:$H$12,MATCH(B4574,Assumptions!$A$8:$A$12,0)))))</f>
        <v>0.4</v>
      </c>
      <c r="R4574" s="14">
        <f t="shared" ca="1" si="502"/>
        <v>171480633.0336</v>
      </c>
      <c r="S4574" s="14">
        <f t="shared" ca="1" si="503"/>
        <v>257220949.55039999</v>
      </c>
      <c r="T4574" s="11" t="s">
        <v>25</v>
      </c>
      <c r="U4574" s="18" t="s">
        <v>26</v>
      </c>
    </row>
    <row r="4575" spans="1:21" ht="15" customHeight="1" x14ac:dyDescent="0.15">
      <c r="A4575" s="10" t="s">
        <v>4623</v>
      </c>
      <c r="B4575" s="11" t="s">
        <v>41</v>
      </c>
      <c r="C4575" s="11" t="s">
        <v>42</v>
      </c>
      <c r="D4575" s="12">
        <v>45939</v>
      </c>
      <c r="E4575" s="11">
        <v>4033</v>
      </c>
      <c r="F4575" s="11" t="s">
        <v>33</v>
      </c>
      <c r="G4575" s="13">
        <v>212.74</v>
      </c>
      <c r="H4575" s="14">
        <f t="shared" si="497"/>
        <v>857980.42</v>
      </c>
      <c r="I4575" s="14">
        <f>IF(F4575="GHS",H4575,H4575*Assumptions!$B$4)</f>
        <v>857980.42</v>
      </c>
      <c r="J4575" s="15" t="str">
        <f>INDEX(Assumptions!$B$8:$B$12,MATCH(B4575,Assumptions!$A$8:$A$12,0))</f>
        <v>Weighted Average</v>
      </c>
      <c r="K4575" s="16">
        <f>G4575/(1-INDEX(Assumptions!$D$8:$D$12,MATCH(B4575,Assumptions!$A$8:$A$12,0)))</f>
        <v>327.2923076923077</v>
      </c>
      <c r="L4575" s="16">
        <f t="shared" si="498"/>
        <v>6.3822000000000001</v>
      </c>
      <c r="M4575" s="16">
        <f t="shared" si="499"/>
        <v>16.364615384615387</v>
      </c>
      <c r="N4575" s="14">
        <f>E4575*(K4575-L4575-M4575)*IF(F4575="GHS",1,Assumptions!$B$4)</f>
        <v>1228231.970476923</v>
      </c>
      <c r="O4575" s="15">
        <f t="shared" ca="1" si="500"/>
        <v>347</v>
      </c>
      <c r="P4575" s="15" t="str">
        <f t="shared" ca="1" si="501"/>
        <v>181-365d</v>
      </c>
      <c r="Q4575" s="17">
        <f ca="1">IF(P4575="0-90d",0,IF(P4575="91-180d",INDEX(Assumptions!$F$8:$F$12,MATCH(B4575,Assumptions!$A$8:$A$12,0)),IF(P4575="181-365d",INDEX(Assumptions!$G$8:$G$12,MATCH(B4575,Assumptions!$A$8:$A$12,0)),INDEX(Assumptions!$H$8:$H$12,MATCH(B4575,Assumptions!$A$8:$A$12,0)))))</f>
        <v>0.35</v>
      </c>
      <c r="R4575" s="14">
        <f t="shared" ca="1" si="502"/>
        <v>300293.147</v>
      </c>
      <c r="S4575" s="14">
        <f t="shared" ca="1" si="503"/>
        <v>557687.27300000004</v>
      </c>
      <c r="T4575" s="11" t="s">
        <v>25</v>
      </c>
      <c r="U4575" s="18" t="s">
        <v>26</v>
      </c>
    </row>
    <row r="4576" spans="1:21" ht="15" customHeight="1" x14ac:dyDescent="0.15">
      <c r="A4576" s="10" t="s">
        <v>4624</v>
      </c>
      <c r="B4576" s="11" t="s">
        <v>22</v>
      </c>
      <c r="C4576" s="11" t="s">
        <v>23</v>
      </c>
      <c r="D4576" s="12">
        <v>45921</v>
      </c>
      <c r="E4576" s="11">
        <v>3237</v>
      </c>
      <c r="F4576" s="11" t="s">
        <v>24</v>
      </c>
      <c r="G4576" s="13">
        <v>16658.62</v>
      </c>
      <c r="H4576" s="14">
        <f t="shared" si="497"/>
        <v>53923952.939999998</v>
      </c>
      <c r="I4576" s="14">
        <f>IF(F4576="GHS",H4576,H4576*Assumptions!$B$4)</f>
        <v>582378691.75199997</v>
      </c>
      <c r="J4576" s="15" t="str">
        <f>INDEX(Assumptions!$B$8:$B$12,MATCH(B4576,Assumptions!$A$8:$A$12,0))</f>
        <v>FIFO</v>
      </c>
      <c r="K4576" s="16">
        <f>G4576/(1-INDEX(Assumptions!$D$8:$D$12,MATCH(B4576,Assumptions!$A$8:$A$12,0)))</f>
        <v>20315.390243902435</v>
      </c>
      <c r="L4576" s="16">
        <f t="shared" si="498"/>
        <v>499.75859999999994</v>
      </c>
      <c r="M4576" s="16">
        <f t="shared" si="499"/>
        <v>1015.7695121951218</v>
      </c>
      <c r="N4576" s="14">
        <f>E4576*(K4576-L4576-M4576)*IF(F4576="GHS",1,Assumptions!$B$4)</f>
        <v>657235660.17963505</v>
      </c>
      <c r="O4576" s="15">
        <f t="shared" ca="1" si="500"/>
        <v>365</v>
      </c>
      <c r="P4576" s="15" t="str">
        <f t="shared" ca="1" si="501"/>
        <v>181-365d</v>
      </c>
      <c r="Q4576" s="17">
        <f ca="1">IF(P4576="0-90d",0,IF(P4576="91-180d",INDEX(Assumptions!$F$8:$F$12,MATCH(B4576,Assumptions!$A$8:$A$12,0)),IF(P4576="181-365d",INDEX(Assumptions!$G$8:$G$12,MATCH(B4576,Assumptions!$A$8:$A$12,0)),INDEX(Assumptions!$H$8:$H$12,MATCH(B4576,Assumptions!$A$8:$A$12,0)))))</f>
        <v>0.15</v>
      </c>
      <c r="R4576" s="14">
        <f t="shared" ca="1" si="502"/>
        <v>87356803.762799993</v>
      </c>
      <c r="S4576" s="14">
        <f t="shared" ca="1" si="503"/>
        <v>495021887.9892</v>
      </c>
      <c r="T4576" s="11" t="s">
        <v>25</v>
      </c>
      <c r="U4576" s="18" t="s">
        <v>26</v>
      </c>
    </row>
    <row r="4577" spans="1:21" ht="15" customHeight="1" x14ac:dyDescent="0.15">
      <c r="A4577" s="10" t="s">
        <v>4625</v>
      </c>
      <c r="B4577" s="11" t="s">
        <v>46</v>
      </c>
      <c r="C4577" s="11" t="s">
        <v>52</v>
      </c>
      <c r="D4577" s="12">
        <v>46207</v>
      </c>
      <c r="E4577" s="11">
        <v>2759</v>
      </c>
      <c r="F4577" s="11" t="s">
        <v>33</v>
      </c>
      <c r="G4577" s="13">
        <v>337137.41</v>
      </c>
      <c r="H4577" s="14">
        <f t="shared" si="497"/>
        <v>930162114.18999994</v>
      </c>
      <c r="I4577" s="14">
        <f>IF(F4577="GHS",H4577,H4577*Assumptions!$B$4)</f>
        <v>930162114.18999994</v>
      </c>
      <c r="J4577" s="15" t="str">
        <f>INDEX(Assumptions!$B$8:$B$12,MATCH(B4577,Assumptions!$A$8:$A$12,0))</f>
        <v>Specific Identification</v>
      </c>
      <c r="K4577" s="16">
        <f>G4577/(1-INDEX(Assumptions!$D$8:$D$12,MATCH(B4577,Assumptions!$A$8:$A$12,0)))</f>
        <v>432227.44871794869</v>
      </c>
      <c r="L4577" s="16">
        <f t="shared" si="498"/>
        <v>10114.122299999999</v>
      </c>
      <c r="M4577" s="16">
        <f t="shared" si="499"/>
        <v>21611.372435897436</v>
      </c>
      <c r="N4577" s="14">
        <f>E4577*(K4577-L4577-M4577)*IF(F4577="GHS",1,Assumptions!$B$4)</f>
        <v>1104984891.0364795</v>
      </c>
      <c r="O4577" s="15">
        <f t="shared" ca="1" si="500"/>
        <v>79</v>
      </c>
      <c r="P4577" s="15" t="str">
        <f t="shared" ca="1" si="501"/>
        <v>0-90d</v>
      </c>
      <c r="Q4577" s="17">
        <f ca="1">IF(P4577="0-90d",0,IF(P4577="91-180d",INDEX(Assumptions!$F$8:$F$12,MATCH(B4577,Assumptions!$A$8:$A$12,0)),IF(P4577="181-365d",INDEX(Assumptions!$G$8:$G$12,MATCH(B4577,Assumptions!$A$8:$A$12,0)),INDEX(Assumptions!$H$8:$H$12,MATCH(B4577,Assumptions!$A$8:$A$12,0)))))</f>
        <v>0</v>
      </c>
      <c r="R4577" s="14">
        <f t="shared" ca="1" si="502"/>
        <v>0</v>
      </c>
      <c r="S4577" s="14">
        <f t="shared" ca="1" si="503"/>
        <v>930162114.18999994</v>
      </c>
      <c r="T4577" s="11" t="s">
        <v>25</v>
      </c>
      <c r="U4577" s="18" t="s">
        <v>26</v>
      </c>
    </row>
    <row r="4578" spans="1:21" ht="15" customHeight="1" x14ac:dyDescent="0.15">
      <c r="A4578" s="10" t="s">
        <v>4626</v>
      </c>
      <c r="B4578" s="11" t="s">
        <v>28</v>
      </c>
      <c r="C4578" s="11" t="s">
        <v>29</v>
      </c>
      <c r="D4578" s="12">
        <v>46162</v>
      </c>
      <c r="E4578" s="11">
        <v>4439</v>
      </c>
      <c r="F4578" s="11" t="s">
        <v>24</v>
      </c>
      <c r="G4578" s="13">
        <v>3526.36</v>
      </c>
      <c r="H4578" s="14">
        <f t="shared" si="497"/>
        <v>15653512.040000001</v>
      </c>
      <c r="I4578" s="14">
        <f>IF(F4578="GHS",H4578,H4578*Assumptions!$B$4)</f>
        <v>169057930.03200004</v>
      </c>
      <c r="J4578" s="15" t="str">
        <f>INDEX(Assumptions!$B$8:$B$12,MATCH(B4578,Assumptions!$A$8:$A$12,0))</f>
        <v>Fair Value Less Costs to Sell</v>
      </c>
      <c r="K4578" s="16">
        <f>G4578/(1-INDEX(Assumptions!$D$8:$D$12,MATCH(B4578,Assumptions!$A$8:$A$12,0)))</f>
        <v>4007.227272727273</v>
      </c>
      <c r="L4578" s="16">
        <f t="shared" si="498"/>
        <v>105.7908</v>
      </c>
      <c r="M4578" s="16">
        <f t="shared" si="499"/>
        <v>200.36136363636365</v>
      </c>
      <c r="N4578" s="14">
        <f>E4578*(K4578-L4578-M4578)*IF(F4578="GHS",1,Assumptions!$B$4)</f>
        <v>177433982.01994911</v>
      </c>
      <c r="O4578" s="15">
        <f t="shared" ca="1" si="500"/>
        <v>124</v>
      </c>
      <c r="P4578" s="15" t="str">
        <f t="shared" ca="1" si="501"/>
        <v>91-180d</v>
      </c>
      <c r="Q4578" s="17">
        <f ca="1">IF(P4578="0-90d",0,IF(P4578="91-180d",INDEX(Assumptions!$F$8:$F$12,MATCH(B4578,Assumptions!$A$8:$A$12,0)),IF(P4578="181-365d",INDEX(Assumptions!$G$8:$G$12,MATCH(B4578,Assumptions!$A$8:$A$12,0)),INDEX(Assumptions!$H$8:$H$12,MATCH(B4578,Assumptions!$A$8:$A$12,0)))))</f>
        <v>0.02</v>
      </c>
      <c r="R4578" s="14">
        <f t="shared" ca="1" si="502"/>
        <v>3381158.6006400008</v>
      </c>
      <c r="S4578" s="14">
        <f t="shared" ca="1" si="503"/>
        <v>165676771.43136004</v>
      </c>
      <c r="T4578" s="11" t="s">
        <v>25</v>
      </c>
      <c r="U4578" s="18" t="s">
        <v>26</v>
      </c>
    </row>
    <row r="4579" spans="1:21" ht="15" customHeight="1" x14ac:dyDescent="0.15">
      <c r="A4579" s="10" t="s">
        <v>4627</v>
      </c>
      <c r="B4579" s="11" t="s">
        <v>31</v>
      </c>
      <c r="C4579" s="11" t="s">
        <v>32</v>
      </c>
      <c r="D4579" s="12">
        <v>45887</v>
      </c>
      <c r="E4579" s="11">
        <v>2890</v>
      </c>
      <c r="F4579" s="11" t="s">
        <v>33</v>
      </c>
      <c r="G4579" s="13">
        <v>5084.24</v>
      </c>
      <c r="H4579" s="14">
        <f t="shared" si="497"/>
        <v>14693453.6</v>
      </c>
      <c r="I4579" s="14">
        <f>IF(F4579="GHS",H4579,H4579*Assumptions!$B$4)</f>
        <v>14693453.6</v>
      </c>
      <c r="J4579" s="15" t="str">
        <f>INDEX(Assumptions!$B$8:$B$12,MATCH(B4579,Assumptions!$A$8:$A$12,0))</f>
        <v>Weighted Average</v>
      </c>
      <c r="K4579" s="16">
        <f>G4579/(1-INDEX(Assumptions!$D$8:$D$12,MATCH(B4579,Assumptions!$A$8:$A$12,0)))</f>
        <v>7061.4444444444443</v>
      </c>
      <c r="L4579" s="16">
        <f t="shared" si="498"/>
        <v>152.52719999999999</v>
      </c>
      <c r="M4579" s="16">
        <f t="shared" si="499"/>
        <v>353.07222222222225</v>
      </c>
      <c r="N4579" s="14">
        <f>E4579*(K4579-L4579-M4579)*IF(F4579="GHS",1,Assumptions!$B$4)</f>
        <v>18946392.114222225</v>
      </c>
      <c r="O4579" s="15">
        <f t="shared" ca="1" si="500"/>
        <v>399</v>
      </c>
      <c r="P4579" s="15" t="str">
        <f t="shared" ca="1" si="501"/>
        <v>365d+</v>
      </c>
      <c r="Q4579" s="17">
        <f ca="1">IF(P4579="0-90d",0,IF(P4579="91-180d",INDEX(Assumptions!$F$8:$F$12,MATCH(B4579,Assumptions!$A$8:$A$12,0)),IF(P4579="181-365d",INDEX(Assumptions!$G$8:$G$12,MATCH(B4579,Assumptions!$A$8:$A$12,0)),INDEX(Assumptions!$H$8:$H$12,MATCH(B4579,Assumptions!$A$8:$A$12,0)))))</f>
        <v>0.6</v>
      </c>
      <c r="R4579" s="14">
        <f t="shared" ca="1" si="502"/>
        <v>8816072.1600000001</v>
      </c>
      <c r="S4579" s="14">
        <f t="shared" ca="1" si="503"/>
        <v>5877381.4399999995</v>
      </c>
      <c r="T4579" s="11" t="s">
        <v>25</v>
      </c>
      <c r="U4579" s="18" t="s">
        <v>26</v>
      </c>
    </row>
    <row r="4580" spans="1:21" ht="15" customHeight="1" x14ac:dyDescent="0.15">
      <c r="A4580" s="10" t="s">
        <v>4628</v>
      </c>
      <c r="B4580" s="11" t="s">
        <v>31</v>
      </c>
      <c r="C4580" s="11" t="s">
        <v>63</v>
      </c>
      <c r="D4580" s="12">
        <v>45885</v>
      </c>
      <c r="E4580" s="11">
        <v>399</v>
      </c>
      <c r="F4580" s="11" t="s">
        <v>33</v>
      </c>
      <c r="G4580" s="13">
        <v>4278.59</v>
      </c>
      <c r="H4580" s="14">
        <f t="shared" si="497"/>
        <v>1707157.4100000001</v>
      </c>
      <c r="I4580" s="14">
        <f>IF(F4580="GHS",H4580,H4580*Assumptions!$B$4)</f>
        <v>1707157.4100000001</v>
      </c>
      <c r="J4580" s="15" t="str">
        <f>INDEX(Assumptions!$B$8:$B$12,MATCH(B4580,Assumptions!$A$8:$A$12,0))</f>
        <v>Weighted Average</v>
      </c>
      <c r="K4580" s="16">
        <f>G4580/(1-INDEX(Assumptions!$D$8:$D$12,MATCH(B4580,Assumptions!$A$8:$A$12,0)))</f>
        <v>5942.4861111111113</v>
      </c>
      <c r="L4580" s="16">
        <f t="shared" si="498"/>
        <v>128.35769999999999</v>
      </c>
      <c r="M4580" s="16">
        <f t="shared" si="499"/>
        <v>297.12430555555557</v>
      </c>
      <c r="N4580" s="14">
        <f>E4580*(K4580-L4580-M4580)*IF(F4580="GHS",1,Assumptions!$B$4)</f>
        <v>2201284.6381166666</v>
      </c>
      <c r="O4580" s="15">
        <f t="shared" ca="1" si="500"/>
        <v>401</v>
      </c>
      <c r="P4580" s="15" t="str">
        <f t="shared" ca="1" si="501"/>
        <v>365d+</v>
      </c>
      <c r="Q4580" s="17">
        <f ca="1">IF(P4580="0-90d",0,IF(P4580="91-180d",INDEX(Assumptions!$F$8:$F$12,MATCH(B4580,Assumptions!$A$8:$A$12,0)),IF(P4580="181-365d",INDEX(Assumptions!$G$8:$G$12,MATCH(B4580,Assumptions!$A$8:$A$12,0)),INDEX(Assumptions!$H$8:$H$12,MATCH(B4580,Assumptions!$A$8:$A$12,0)))))</f>
        <v>0.6</v>
      </c>
      <c r="R4580" s="14">
        <f t="shared" ca="1" si="502"/>
        <v>1024294.446</v>
      </c>
      <c r="S4580" s="14">
        <f t="shared" ca="1" si="503"/>
        <v>682862.96400000015</v>
      </c>
      <c r="T4580" s="11" t="s">
        <v>25</v>
      </c>
      <c r="U4580" s="18" t="s">
        <v>26</v>
      </c>
    </row>
    <row r="4581" spans="1:21" ht="15" customHeight="1" x14ac:dyDescent="0.15">
      <c r="A4581" s="10" t="s">
        <v>4629</v>
      </c>
      <c r="B4581" s="11" t="s">
        <v>31</v>
      </c>
      <c r="C4581" s="11" t="s">
        <v>32</v>
      </c>
      <c r="D4581" s="12">
        <v>46094</v>
      </c>
      <c r="E4581" s="11">
        <v>4618</v>
      </c>
      <c r="F4581" s="11" t="s">
        <v>33</v>
      </c>
      <c r="G4581" s="13">
        <v>1678.11</v>
      </c>
      <c r="H4581" s="14">
        <f t="shared" si="497"/>
        <v>7749511.9799999995</v>
      </c>
      <c r="I4581" s="14">
        <f>IF(F4581="GHS",H4581,H4581*Assumptions!$B$4)</f>
        <v>7749511.9799999995</v>
      </c>
      <c r="J4581" s="15" t="str">
        <f>INDEX(Assumptions!$B$8:$B$12,MATCH(B4581,Assumptions!$A$8:$A$12,0))</f>
        <v>Weighted Average</v>
      </c>
      <c r="K4581" s="16">
        <f>G4581/(1-INDEX(Assumptions!$D$8:$D$12,MATCH(B4581,Assumptions!$A$8:$A$12,0)))</f>
        <v>2330.7083333333335</v>
      </c>
      <c r="L4581" s="16">
        <f t="shared" si="498"/>
        <v>50.343299999999992</v>
      </c>
      <c r="M4581" s="16">
        <f t="shared" si="499"/>
        <v>116.53541666666668</v>
      </c>
      <c r="N4581" s="14">
        <f>E4581*(K4581-L4581-M4581)*IF(F4581="GHS",1,Assumptions!$B$4)</f>
        <v>9992565.1697666682</v>
      </c>
      <c r="O4581" s="15">
        <f t="shared" ca="1" si="500"/>
        <v>192</v>
      </c>
      <c r="P4581" s="15" t="str">
        <f t="shared" ca="1" si="501"/>
        <v>181-365d</v>
      </c>
      <c r="Q4581" s="17">
        <f ca="1">IF(P4581="0-90d",0,IF(P4581="91-180d",INDEX(Assumptions!$F$8:$F$12,MATCH(B4581,Assumptions!$A$8:$A$12,0)),IF(P4581="181-365d",INDEX(Assumptions!$G$8:$G$12,MATCH(B4581,Assumptions!$A$8:$A$12,0)),INDEX(Assumptions!$H$8:$H$12,MATCH(B4581,Assumptions!$A$8:$A$12,0)))))</f>
        <v>0.2</v>
      </c>
      <c r="R4581" s="14">
        <f t="shared" ca="1" si="502"/>
        <v>1549902.3959999999</v>
      </c>
      <c r="S4581" s="14">
        <f t="shared" si="503"/>
        <v>0</v>
      </c>
      <c r="T4581" s="11" t="s">
        <v>39</v>
      </c>
      <c r="U4581" s="18" t="s">
        <v>26</v>
      </c>
    </row>
    <row r="4582" spans="1:21" ht="15" customHeight="1" x14ac:dyDescent="0.15">
      <c r="A4582" s="10" t="s">
        <v>4630</v>
      </c>
      <c r="B4582" s="11" t="s">
        <v>41</v>
      </c>
      <c r="C4582" s="11" t="s">
        <v>49</v>
      </c>
      <c r="D4582" s="12">
        <v>46020</v>
      </c>
      <c r="E4582" s="11">
        <v>3252</v>
      </c>
      <c r="F4582" s="11" t="s">
        <v>33</v>
      </c>
      <c r="G4582" s="13">
        <v>447.92</v>
      </c>
      <c r="H4582" s="14">
        <f t="shared" si="497"/>
        <v>1456635.84</v>
      </c>
      <c r="I4582" s="14">
        <f>IF(F4582="GHS",H4582,H4582*Assumptions!$B$4)</f>
        <v>1456635.84</v>
      </c>
      <c r="J4582" s="15" t="str">
        <f>INDEX(Assumptions!$B$8:$B$12,MATCH(B4582,Assumptions!$A$8:$A$12,0))</f>
        <v>Weighted Average</v>
      </c>
      <c r="K4582" s="16">
        <f>G4582/(1-INDEX(Assumptions!$D$8:$D$12,MATCH(B4582,Assumptions!$A$8:$A$12,0)))</f>
        <v>689.10769230769233</v>
      </c>
      <c r="L4582" s="16">
        <f t="shared" si="498"/>
        <v>13.4376</v>
      </c>
      <c r="M4582" s="16">
        <f t="shared" si="499"/>
        <v>34.455384615384617</v>
      </c>
      <c r="N4582" s="14">
        <f>E4582*(K4582-L4582-M4582)*IF(F4582="GHS",1,Assumptions!$B$4)</f>
        <v>2085230.2294153846</v>
      </c>
      <c r="O4582" s="15">
        <f t="shared" ca="1" si="500"/>
        <v>266</v>
      </c>
      <c r="P4582" s="15" t="str">
        <f t="shared" ca="1" si="501"/>
        <v>181-365d</v>
      </c>
      <c r="Q4582" s="17">
        <f ca="1">IF(P4582="0-90d",0,IF(P4582="91-180d",INDEX(Assumptions!$F$8:$F$12,MATCH(B4582,Assumptions!$A$8:$A$12,0)),IF(P4582="181-365d",INDEX(Assumptions!$G$8:$G$12,MATCH(B4582,Assumptions!$A$8:$A$12,0)),INDEX(Assumptions!$H$8:$H$12,MATCH(B4582,Assumptions!$A$8:$A$12,0)))))</f>
        <v>0.35</v>
      </c>
      <c r="R4582" s="14">
        <f t="shared" ca="1" si="502"/>
        <v>509822.54399999999</v>
      </c>
      <c r="S4582" s="14">
        <f t="shared" ca="1" si="503"/>
        <v>946813.29600000009</v>
      </c>
      <c r="T4582" s="11" t="s">
        <v>25</v>
      </c>
      <c r="U4582" s="18" t="s">
        <v>26</v>
      </c>
    </row>
    <row r="4583" spans="1:21" ht="15" customHeight="1" x14ac:dyDescent="0.15">
      <c r="A4583" s="10" t="s">
        <v>4631</v>
      </c>
      <c r="B4583" s="11" t="s">
        <v>31</v>
      </c>
      <c r="C4583" s="11" t="s">
        <v>76</v>
      </c>
      <c r="D4583" s="12">
        <v>45755</v>
      </c>
      <c r="E4583" s="11">
        <v>2617</v>
      </c>
      <c r="F4583" s="11" t="s">
        <v>33</v>
      </c>
      <c r="G4583" s="13">
        <v>2923.8</v>
      </c>
      <c r="H4583" s="14">
        <f t="shared" si="497"/>
        <v>7651584.6000000006</v>
      </c>
      <c r="I4583" s="14">
        <f>IF(F4583="GHS",H4583,H4583*Assumptions!$B$4)</f>
        <v>7651584.6000000006</v>
      </c>
      <c r="J4583" s="15" t="str">
        <f>INDEX(Assumptions!$B$8:$B$12,MATCH(B4583,Assumptions!$A$8:$A$12,0))</f>
        <v>Weighted Average</v>
      </c>
      <c r="K4583" s="16">
        <f>G4583/(1-INDEX(Assumptions!$D$8:$D$12,MATCH(B4583,Assumptions!$A$8:$A$12,0)))</f>
        <v>4060.8333333333339</v>
      </c>
      <c r="L4583" s="16">
        <f t="shared" si="498"/>
        <v>87.713999999999999</v>
      </c>
      <c r="M4583" s="16">
        <f t="shared" si="499"/>
        <v>203.04166666666671</v>
      </c>
      <c r="N4583" s="14">
        <f>E4583*(K4583-L4583-M4583)*IF(F4583="GHS",1,Assumptions!$B$4)</f>
        <v>9866293.2536666691</v>
      </c>
      <c r="O4583" s="15">
        <f t="shared" ca="1" si="500"/>
        <v>531</v>
      </c>
      <c r="P4583" s="15" t="str">
        <f t="shared" ca="1" si="501"/>
        <v>365d+</v>
      </c>
      <c r="Q4583" s="17">
        <f ca="1">IF(P4583="0-90d",0,IF(P4583="91-180d",INDEX(Assumptions!$F$8:$F$12,MATCH(B4583,Assumptions!$A$8:$A$12,0)),IF(P4583="181-365d",INDEX(Assumptions!$G$8:$G$12,MATCH(B4583,Assumptions!$A$8:$A$12,0)),INDEX(Assumptions!$H$8:$H$12,MATCH(B4583,Assumptions!$A$8:$A$12,0)))))</f>
        <v>0.6</v>
      </c>
      <c r="R4583" s="14">
        <f t="shared" ca="1" si="502"/>
        <v>4590950.76</v>
      </c>
      <c r="S4583" s="14">
        <f t="shared" ca="1" si="503"/>
        <v>3060633.8400000008</v>
      </c>
      <c r="T4583" s="11" t="s">
        <v>25</v>
      </c>
      <c r="U4583" s="18" t="s">
        <v>26</v>
      </c>
    </row>
    <row r="4584" spans="1:21" ht="15" customHeight="1" x14ac:dyDescent="0.15">
      <c r="A4584" s="10" t="s">
        <v>4632</v>
      </c>
      <c r="B4584" s="11" t="s">
        <v>28</v>
      </c>
      <c r="C4584" s="11" t="s">
        <v>35</v>
      </c>
      <c r="D4584" s="12">
        <v>45799</v>
      </c>
      <c r="E4584" s="11">
        <v>3951</v>
      </c>
      <c r="F4584" s="11" t="s">
        <v>24</v>
      </c>
      <c r="G4584" s="13">
        <v>3994.23</v>
      </c>
      <c r="H4584" s="14">
        <f t="shared" si="497"/>
        <v>15781202.73</v>
      </c>
      <c r="I4584" s="14">
        <f>IF(F4584="GHS",H4584,H4584*Assumptions!$B$4)</f>
        <v>170436989.48400003</v>
      </c>
      <c r="J4584" s="15" t="str">
        <f>INDEX(Assumptions!$B$8:$B$12,MATCH(B4584,Assumptions!$A$8:$A$12,0))</f>
        <v>Fair Value Less Costs to Sell</v>
      </c>
      <c r="K4584" s="16">
        <f>G4584/(1-INDEX(Assumptions!$D$8:$D$12,MATCH(B4584,Assumptions!$A$8:$A$12,0)))</f>
        <v>4538.897727272727</v>
      </c>
      <c r="L4584" s="16">
        <f t="shared" si="498"/>
        <v>119.82689999999999</v>
      </c>
      <c r="M4584" s="16">
        <f t="shared" si="499"/>
        <v>226.94488636363636</v>
      </c>
      <c r="N4584" s="14">
        <f>E4584*(K4584-L4584-M4584)*IF(F4584="GHS",1,Assumptions!$B$4)</f>
        <v>178881367.59934363</v>
      </c>
      <c r="O4584" s="15">
        <f t="shared" ca="1" si="500"/>
        <v>487</v>
      </c>
      <c r="P4584" s="15" t="str">
        <f t="shared" ca="1" si="501"/>
        <v>365d+</v>
      </c>
      <c r="Q4584" s="17">
        <f ca="1">IF(P4584="0-90d",0,IF(P4584="91-180d",INDEX(Assumptions!$F$8:$F$12,MATCH(B4584,Assumptions!$A$8:$A$12,0)),IF(P4584="181-365d",INDEX(Assumptions!$G$8:$G$12,MATCH(B4584,Assumptions!$A$8:$A$12,0)),INDEX(Assumptions!$H$8:$H$12,MATCH(B4584,Assumptions!$A$8:$A$12,0)))))</f>
        <v>0.4</v>
      </c>
      <c r="R4584" s="14">
        <f t="shared" ca="1" si="502"/>
        <v>68174795.793600008</v>
      </c>
      <c r="S4584" s="14">
        <f t="shared" ca="1" si="503"/>
        <v>102262193.69040002</v>
      </c>
      <c r="T4584" s="11" t="s">
        <v>25</v>
      </c>
      <c r="U4584" s="18" t="s">
        <v>26</v>
      </c>
    </row>
    <row r="4585" spans="1:21" ht="15" customHeight="1" x14ac:dyDescent="0.15">
      <c r="A4585" s="10" t="s">
        <v>4633</v>
      </c>
      <c r="B4585" s="11" t="s">
        <v>31</v>
      </c>
      <c r="C4585" s="11" t="s">
        <v>32</v>
      </c>
      <c r="D4585" s="12">
        <v>45915</v>
      </c>
      <c r="E4585" s="11">
        <v>2208</v>
      </c>
      <c r="F4585" s="11" t="s">
        <v>33</v>
      </c>
      <c r="G4585" s="13">
        <v>1658.27</v>
      </c>
      <c r="H4585" s="14">
        <f t="shared" si="497"/>
        <v>3661460.16</v>
      </c>
      <c r="I4585" s="14">
        <f>IF(F4585="GHS",H4585,H4585*Assumptions!$B$4)</f>
        <v>3661460.16</v>
      </c>
      <c r="J4585" s="15" t="str">
        <f>INDEX(Assumptions!$B$8:$B$12,MATCH(B4585,Assumptions!$A$8:$A$12,0))</f>
        <v>Weighted Average</v>
      </c>
      <c r="K4585" s="16">
        <f>G4585/(1-INDEX(Assumptions!$D$8:$D$12,MATCH(B4585,Assumptions!$A$8:$A$12,0)))</f>
        <v>2303.1527777777778</v>
      </c>
      <c r="L4585" s="16">
        <f t="shared" si="498"/>
        <v>49.748100000000001</v>
      </c>
      <c r="M4585" s="16">
        <f t="shared" si="499"/>
        <v>115.1576388888889</v>
      </c>
      <c r="N4585" s="14">
        <f>E4585*(K4585-L4585-M4585)*IF(F4585="GHS",1,Assumptions!$B$4)</f>
        <v>4721249.4618666675</v>
      </c>
      <c r="O4585" s="15">
        <f t="shared" ca="1" si="500"/>
        <v>371</v>
      </c>
      <c r="P4585" s="15" t="str">
        <f t="shared" ca="1" si="501"/>
        <v>365d+</v>
      </c>
      <c r="Q4585" s="17">
        <f ca="1">IF(P4585="0-90d",0,IF(P4585="91-180d",INDEX(Assumptions!$F$8:$F$12,MATCH(B4585,Assumptions!$A$8:$A$12,0)),IF(P4585="181-365d",INDEX(Assumptions!$G$8:$G$12,MATCH(B4585,Assumptions!$A$8:$A$12,0)),INDEX(Assumptions!$H$8:$H$12,MATCH(B4585,Assumptions!$A$8:$A$12,0)))))</f>
        <v>0.6</v>
      </c>
      <c r="R4585" s="14">
        <f t="shared" ca="1" si="502"/>
        <v>2196876.0959999999</v>
      </c>
      <c r="S4585" s="14">
        <f t="shared" ca="1" si="503"/>
        <v>1464584.0640000002</v>
      </c>
      <c r="T4585" s="11" t="s">
        <v>25</v>
      </c>
      <c r="U4585" s="18" t="s">
        <v>26</v>
      </c>
    </row>
    <row r="4586" spans="1:21" ht="15" customHeight="1" x14ac:dyDescent="0.15">
      <c r="A4586" s="10" t="s">
        <v>4634</v>
      </c>
      <c r="B4586" s="11" t="s">
        <v>28</v>
      </c>
      <c r="C4586" s="11" t="s">
        <v>35</v>
      </c>
      <c r="D4586" s="12">
        <v>45944</v>
      </c>
      <c r="E4586" s="11">
        <v>3988</v>
      </c>
      <c r="F4586" s="11" t="s">
        <v>24</v>
      </c>
      <c r="G4586" s="13">
        <v>5141.2</v>
      </c>
      <c r="H4586" s="14">
        <f t="shared" si="497"/>
        <v>20503105.599999998</v>
      </c>
      <c r="I4586" s="14">
        <f>IF(F4586="GHS",H4586,H4586*Assumptions!$B$4)</f>
        <v>221433540.47999999</v>
      </c>
      <c r="J4586" s="15" t="str">
        <f>INDEX(Assumptions!$B$8:$B$12,MATCH(B4586,Assumptions!$A$8:$A$12,0))</f>
        <v>Fair Value Less Costs to Sell</v>
      </c>
      <c r="K4586" s="16">
        <f>G4586/(1-INDEX(Assumptions!$D$8:$D$12,MATCH(B4586,Assumptions!$A$8:$A$12,0)))</f>
        <v>5842.272727272727</v>
      </c>
      <c r="L4586" s="16">
        <f t="shared" si="498"/>
        <v>154.23599999999999</v>
      </c>
      <c r="M4586" s="16">
        <f t="shared" si="499"/>
        <v>292.11363636363637</v>
      </c>
      <c r="N4586" s="14">
        <f>E4586*(K4586-L4586-M4586)*IF(F4586="GHS",1,Assumptions!$B$4)</f>
        <v>232404565.89469093</v>
      </c>
      <c r="O4586" s="15">
        <f t="shared" ca="1" si="500"/>
        <v>342</v>
      </c>
      <c r="P4586" s="15" t="str">
        <f t="shared" ca="1" si="501"/>
        <v>181-365d</v>
      </c>
      <c r="Q4586" s="17">
        <f ca="1">IF(P4586="0-90d",0,IF(P4586="91-180d",INDEX(Assumptions!$F$8:$F$12,MATCH(B4586,Assumptions!$A$8:$A$12,0)),IF(P4586="181-365d",INDEX(Assumptions!$G$8:$G$12,MATCH(B4586,Assumptions!$A$8:$A$12,0)),INDEX(Assumptions!$H$8:$H$12,MATCH(B4586,Assumptions!$A$8:$A$12,0)))))</f>
        <v>0.1</v>
      </c>
      <c r="R4586" s="14">
        <f t="shared" ca="1" si="502"/>
        <v>22143354.048</v>
      </c>
      <c r="S4586" s="14">
        <f t="shared" ca="1" si="503"/>
        <v>199290186.43199998</v>
      </c>
      <c r="T4586" s="11" t="s">
        <v>25</v>
      </c>
      <c r="U4586" s="18" t="s">
        <v>26</v>
      </c>
    </row>
    <row r="4587" spans="1:21" ht="15" customHeight="1" x14ac:dyDescent="0.15">
      <c r="A4587" s="10" t="s">
        <v>4635</v>
      </c>
      <c r="B4587" s="11" t="s">
        <v>22</v>
      </c>
      <c r="C4587" s="11" t="s">
        <v>81</v>
      </c>
      <c r="D4587" s="12">
        <v>45923</v>
      </c>
      <c r="E4587" s="11">
        <v>1682</v>
      </c>
      <c r="F4587" s="11" t="s">
        <v>24</v>
      </c>
      <c r="G4587" s="13">
        <v>39968.57</v>
      </c>
      <c r="H4587" s="14">
        <f t="shared" si="497"/>
        <v>67227134.739999995</v>
      </c>
      <c r="I4587" s="14">
        <f>IF(F4587="GHS",H4587,H4587*Assumptions!$B$4)</f>
        <v>726053055.19200003</v>
      </c>
      <c r="J4587" s="15" t="str">
        <f>INDEX(Assumptions!$B$8:$B$12,MATCH(B4587,Assumptions!$A$8:$A$12,0))</f>
        <v>FIFO</v>
      </c>
      <c r="K4587" s="16">
        <f>G4587/(1-INDEX(Assumptions!$D$8:$D$12,MATCH(B4587,Assumptions!$A$8:$A$12,0)))</f>
        <v>48742.158536585361</v>
      </c>
      <c r="L4587" s="16">
        <f t="shared" si="498"/>
        <v>1199.0571</v>
      </c>
      <c r="M4587" s="16">
        <f t="shared" si="499"/>
        <v>2437.1079268292683</v>
      </c>
      <c r="N4587" s="14">
        <f>E4587*(K4587-L4587-M4587)*IF(F4587="GHS",1,Assumptions!$B$4)</f>
        <v>819377435.70082545</v>
      </c>
      <c r="O4587" s="15">
        <f t="shared" ca="1" si="500"/>
        <v>363</v>
      </c>
      <c r="P4587" s="15" t="str">
        <f t="shared" ca="1" si="501"/>
        <v>181-365d</v>
      </c>
      <c r="Q4587" s="17">
        <f ca="1">IF(P4587="0-90d",0,IF(P4587="91-180d",INDEX(Assumptions!$F$8:$F$12,MATCH(B4587,Assumptions!$A$8:$A$12,0)),IF(P4587="181-365d",INDEX(Assumptions!$G$8:$G$12,MATCH(B4587,Assumptions!$A$8:$A$12,0)),INDEX(Assumptions!$H$8:$H$12,MATCH(B4587,Assumptions!$A$8:$A$12,0)))))</f>
        <v>0.15</v>
      </c>
      <c r="R4587" s="14">
        <f t="shared" ca="1" si="502"/>
        <v>108907958.2788</v>
      </c>
      <c r="S4587" s="14">
        <f t="shared" si="503"/>
        <v>0</v>
      </c>
      <c r="T4587" s="11" t="s">
        <v>39</v>
      </c>
      <c r="U4587" s="18" t="s">
        <v>26</v>
      </c>
    </row>
    <row r="4588" spans="1:21" ht="15" customHeight="1" x14ac:dyDescent="0.15">
      <c r="A4588" s="10" t="s">
        <v>4636</v>
      </c>
      <c r="B4588" s="11" t="s">
        <v>22</v>
      </c>
      <c r="C4588" s="11" t="s">
        <v>61</v>
      </c>
      <c r="D4588" s="12">
        <v>45867</v>
      </c>
      <c r="E4588" s="11">
        <v>54</v>
      </c>
      <c r="F4588" s="11" t="s">
        <v>24</v>
      </c>
      <c r="G4588" s="13">
        <v>58368.07</v>
      </c>
      <c r="H4588" s="14">
        <f t="shared" si="497"/>
        <v>3151875.78</v>
      </c>
      <c r="I4588" s="14">
        <f>IF(F4588="GHS",H4588,H4588*Assumptions!$B$4)</f>
        <v>34040258.424000002</v>
      </c>
      <c r="J4588" s="15" t="str">
        <f>INDEX(Assumptions!$B$8:$B$12,MATCH(B4588,Assumptions!$A$8:$A$12,0))</f>
        <v>FIFO</v>
      </c>
      <c r="K4588" s="16">
        <f>G4588/(1-INDEX(Assumptions!$D$8:$D$12,MATCH(B4588,Assumptions!$A$8:$A$12,0)))</f>
        <v>71180.573170731703</v>
      </c>
      <c r="L4588" s="16">
        <f t="shared" si="498"/>
        <v>1751.0420999999999</v>
      </c>
      <c r="M4588" s="16">
        <f t="shared" si="499"/>
        <v>3559.0286585365852</v>
      </c>
      <c r="N4588" s="14">
        <f>E4588*(K4588-L4588-M4588)*IF(F4588="GHS",1,Assumptions!$B$4)</f>
        <v>38415677.006792188</v>
      </c>
      <c r="O4588" s="15">
        <f t="shared" ca="1" si="500"/>
        <v>419</v>
      </c>
      <c r="P4588" s="15" t="str">
        <f t="shared" ca="1" si="501"/>
        <v>365d+</v>
      </c>
      <c r="Q4588" s="17">
        <f ca="1">IF(P4588="0-90d",0,IF(P4588="91-180d",INDEX(Assumptions!$F$8:$F$12,MATCH(B4588,Assumptions!$A$8:$A$12,0)),IF(P4588="181-365d",INDEX(Assumptions!$G$8:$G$12,MATCH(B4588,Assumptions!$A$8:$A$12,0)),INDEX(Assumptions!$H$8:$H$12,MATCH(B4588,Assumptions!$A$8:$A$12,0)))))</f>
        <v>0.5</v>
      </c>
      <c r="R4588" s="14">
        <f t="shared" ca="1" si="502"/>
        <v>17020129.212000001</v>
      </c>
      <c r="S4588" s="14">
        <f t="shared" ca="1" si="503"/>
        <v>17020129.212000001</v>
      </c>
      <c r="T4588" s="11" t="s">
        <v>25</v>
      </c>
      <c r="U4588" s="18" t="s">
        <v>26</v>
      </c>
    </row>
    <row r="4589" spans="1:21" ht="15" customHeight="1" x14ac:dyDescent="0.15">
      <c r="A4589" s="10" t="s">
        <v>4637</v>
      </c>
      <c r="B4589" s="11" t="s">
        <v>28</v>
      </c>
      <c r="C4589" s="11" t="s">
        <v>38</v>
      </c>
      <c r="D4589" s="12">
        <v>46056</v>
      </c>
      <c r="E4589" s="11">
        <v>2902</v>
      </c>
      <c r="F4589" s="11" t="s">
        <v>24</v>
      </c>
      <c r="G4589" s="13">
        <v>3670.96</v>
      </c>
      <c r="H4589" s="14">
        <f t="shared" si="497"/>
        <v>10653125.92</v>
      </c>
      <c r="I4589" s="14">
        <f>IF(F4589="GHS",H4589,H4589*Assumptions!$B$4)</f>
        <v>115053759.936</v>
      </c>
      <c r="J4589" s="15" t="str">
        <f>INDEX(Assumptions!$B$8:$B$12,MATCH(B4589,Assumptions!$A$8:$A$12,0))</f>
        <v>Fair Value Less Costs to Sell</v>
      </c>
      <c r="K4589" s="16">
        <f>G4589/(1-INDEX(Assumptions!$D$8:$D$12,MATCH(B4589,Assumptions!$A$8:$A$12,0)))</f>
        <v>4171.545454545455</v>
      </c>
      <c r="L4589" s="16">
        <f t="shared" si="498"/>
        <v>110.1288</v>
      </c>
      <c r="M4589" s="16">
        <f t="shared" si="499"/>
        <v>208.57727272727277</v>
      </c>
      <c r="N4589" s="14">
        <f>E4589*(K4589-L4589-M4589)*IF(F4589="GHS",1,Assumptions!$B$4)</f>
        <v>120754150.76919274</v>
      </c>
      <c r="O4589" s="15">
        <f t="shared" ca="1" si="500"/>
        <v>230</v>
      </c>
      <c r="P4589" s="15" t="str">
        <f t="shared" ca="1" si="501"/>
        <v>181-365d</v>
      </c>
      <c r="Q4589" s="17">
        <f ca="1">IF(P4589="0-90d",0,IF(P4589="91-180d",INDEX(Assumptions!$F$8:$F$12,MATCH(B4589,Assumptions!$A$8:$A$12,0)),IF(P4589="181-365d",INDEX(Assumptions!$G$8:$G$12,MATCH(B4589,Assumptions!$A$8:$A$12,0)),INDEX(Assumptions!$H$8:$H$12,MATCH(B4589,Assumptions!$A$8:$A$12,0)))))</f>
        <v>0.1</v>
      </c>
      <c r="R4589" s="14">
        <f t="shared" ca="1" si="502"/>
        <v>11505375.993600002</v>
      </c>
      <c r="S4589" s="14">
        <f t="shared" ca="1" si="503"/>
        <v>103548383.94240001</v>
      </c>
      <c r="T4589" s="11" t="s">
        <v>25</v>
      </c>
      <c r="U4589" s="18" t="s">
        <v>36</v>
      </c>
    </row>
    <row r="4590" spans="1:21" ht="15" customHeight="1" x14ac:dyDescent="0.15">
      <c r="A4590" s="10" t="s">
        <v>4638</v>
      </c>
      <c r="B4590" s="11" t="s">
        <v>22</v>
      </c>
      <c r="C4590" s="11" t="s">
        <v>81</v>
      </c>
      <c r="D4590" s="12">
        <v>45955</v>
      </c>
      <c r="E4590" s="11">
        <v>2359</v>
      </c>
      <c r="F4590" s="11" t="s">
        <v>24</v>
      </c>
      <c r="G4590" s="13">
        <v>25822.42</v>
      </c>
      <c r="H4590" s="14">
        <f t="shared" si="497"/>
        <v>60915088.779999994</v>
      </c>
      <c r="I4590" s="14">
        <f>IF(F4590="GHS",H4590,H4590*Assumptions!$B$4)</f>
        <v>657882958.824</v>
      </c>
      <c r="J4590" s="15" t="str">
        <f>INDEX(Assumptions!$B$8:$B$12,MATCH(B4590,Assumptions!$A$8:$A$12,0))</f>
        <v>FIFO</v>
      </c>
      <c r="K4590" s="16">
        <f>G4590/(1-INDEX(Assumptions!$D$8:$D$12,MATCH(B4590,Assumptions!$A$8:$A$12,0)))</f>
        <v>31490.75609756097</v>
      </c>
      <c r="L4590" s="16">
        <f t="shared" si="498"/>
        <v>774.67259999999987</v>
      </c>
      <c r="M4590" s="16">
        <f t="shared" si="499"/>
        <v>1574.5378048780485</v>
      </c>
      <c r="N4590" s="14">
        <f>E4590*(K4590-L4590-M4590)*IF(F4590="GHS",1,Assumptions!$B$4)</f>
        <v>742444987.92162144</v>
      </c>
      <c r="O4590" s="15">
        <f t="shared" ca="1" si="500"/>
        <v>331</v>
      </c>
      <c r="P4590" s="15" t="str">
        <f t="shared" ca="1" si="501"/>
        <v>181-365d</v>
      </c>
      <c r="Q4590" s="17">
        <f ca="1">IF(P4590="0-90d",0,IF(P4590="91-180d",INDEX(Assumptions!$F$8:$F$12,MATCH(B4590,Assumptions!$A$8:$A$12,0)),IF(P4590="181-365d",INDEX(Assumptions!$G$8:$G$12,MATCH(B4590,Assumptions!$A$8:$A$12,0)),INDEX(Assumptions!$H$8:$H$12,MATCH(B4590,Assumptions!$A$8:$A$12,0)))))</f>
        <v>0.15</v>
      </c>
      <c r="R4590" s="14">
        <f t="shared" ca="1" si="502"/>
        <v>98682443.823599994</v>
      </c>
      <c r="S4590" s="14">
        <f t="shared" ca="1" si="503"/>
        <v>559200515.00040007</v>
      </c>
      <c r="T4590" s="11" t="s">
        <v>25</v>
      </c>
      <c r="U4590" s="18" t="s">
        <v>26</v>
      </c>
    </row>
    <row r="4591" spans="1:21" ht="15" customHeight="1" x14ac:dyDescent="0.15">
      <c r="A4591" s="10" t="s">
        <v>4639</v>
      </c>
      <c r="B4591" s="11" t="s">
        <v>46</v>
      </c>
      <c r="C4591" s="11" t="s">
        <v>119</v>
      </c>
      <c r="D4591" s="12">
        <v>45993</v>
      </c>
      <c r="E4591" s="11">
        <v>1386</v>
      </c>
      <c r="F4591" s="11" t="s">
        <v>33</v>
      </c>
      <c r="G4591" s="13">
        <v>402262.67</v>
      </c>
      <c r="H4591" s="14">
        <f t="shared" si="497"/>
        <v>557536060.62</v>
      </c>
      <c r="I4591" s="14">
        <f>IF(F4591="GHS",H4591,H4591*Assumptions!$B$4)</f>
        <v>557536060.62</v>
      </c>
      <c r="J4591" s="15" t="str">
        <f>INDEX(Assumptions!$B$8:$B$12,MATCH(B4591,Assumptions!$A$8:$A$12,0))</f>
        <v>Specific Identification</v>
      </c>
      <c r="K4591" s="16">
        <f>G4591/(1-INDEX(Assumptions!$D$8:$D$12,MATCH(B4591,Assumptions!$A$8:$A$12,0)))</f>
        <v>515721.37179487175</v>
      </c>
      <c r="L4591" s="16">
        <f t="shared" si="498"/>
        <v>12067.880099999998</v>
      </c>
      <c r="M4591" s="16">
        <f t="shared" si="499"/>
        <v>25786.068589743591</v>
      </c>
      <c r="N4591" s="14">
        <f>E4591*(K4591-L4591-M4591)*IF(F4591="GHS",1,Assumptions!$B$4)</f>
        <v>662324248.4237076</v>
      </c>
      <c r="O4591" s="15">
        <f t="shared" ca="1" si="500"/>
        <v>293</v>
      </c>
      <c r="P4591" s="15" t="str">
        <f t="shared" ca="1" si="501"/>
        <v>181-365d</v>
      </c>
      <c r="Q4591" s="17">
        <f ca="1">IF(P4591="0-90d",0,IF(P4591="91-180d",INDEX(Assumptions!$F$8:$F$12,MATCH(B4591,Assumptions!$A$8:$A$12,0)),IF(P4591="181-365d",INDEX(Assumptions!$G$8:$G$12,MATCH(B4591,Assumptions!$A$8:$A$12,0)),INDEX(Assumptions!$H$8:$H$12,MATCH(B4591,Assumptions!$A$8:$A$12,0)))))</f>
        <v>0.05</v>
      </c>
      <c r="R4591" s="14">
        <f t="shared" ca="1" si="502"/>
        <v>27876803.031000003</v>
      </c>
      <c r="S4591" s="14">
        <f t="shared" ca="1" si="503"/>
        <v>529659257.58899999</v>
      </c>
      <c r="T4591" s="11" t="s">
        <v>25</v>
      </c>
      <c r="U4591" s="18" t="s">
        <v>26</v>
      </c>
    </row>
    <row r="4592" spans="1:21" ht="15" customHeight="1" x14ac:dyDescent="0.15">
      <c r="A4592" s="10" t="s">
        <v>4640</v>
      </c>
      <c r="B4592" s="11" t="s">
        <v>31</v>
      </c>
      <c r="C4592" s="11" t="s">
        <v>63</v>
      </c>
      <c r="D4592" s="12">
        <v>45930</v>
      </c>
      <c r="E4592" s="11">
        <v>2494</v>
      </c>
      <c r="F4592" s="11" t="s">
        <v>33</v>
      </c>
      <c r="G4592" s="13">
        <v>2474.87</v>
      </c>
      <c r="H4592" s="14">
        <f t="shared" si="497"/>
        <v>6172325.7799999993</v>
      </c>
      <c r="I4592" s="14">
        <f>IF(F4592="GHS",H4592,H4592*Assumptions!$B$4)</f>
        <v>6172325.7799999993</v>
      </c>
      <c r="J4592" s="15" t="str">
        <f>INDEX(Assumptions!$B$8:$B$12,MATCH(B4592,Assumptions!$A$8:$A$12,0))</f>
        <v>Weighted Average</v>
      </c>
      <c r="K4592" s="16">
        <f>G4592/(1-INDEX(Assumptions!$D$8:$D$12,MATCH(B4592,Assumptions!$A$8:$A$12,0)))</f>
        <v>3437.3194444444443</v>
      </c>
      <c r="L4592" s="16">
        <f t="shared" si="498"/>
        <v>74.246099999999998</v>
      </c>
      <c r="M4592" s="16">
        <f t="shared" si="499"/>
        <v>171.86597222222224</v>
      </c>
      <c r="N4592" s="14">
        <f>E4592*(K4592-L4592-M4592)*IF(F4592="GHS",1,Assumptions!$B$4)</f>
        <v>7958871.1863222225</v>
      </c>
      <c r="O4592" s="15">
        <f t="shared" ca="1" si="500"/>
        <v>356</v>
      </c>
      <c r="P4592" s="15" t="str">
        <f t="shared" ca="1" si="501"/>
        <v>181-365d</v>
      </c>
      <c r="Q4592" s="17">
        <f ca="1">IF(P4592="0-90d",0,IF(P4592="91-180d",INDEX(Assumptions!$F$8:$F$12,MATCH(B4592,Assumptions!$A$8:$A$12,0)),IF(P4592="181-365d",INDEX(Assumptions!$G$8:$G$12,MATCH(B4592,Assumptions!$A$8:$A$12,0)),INDEX(Assumptions!$H$8:$H$12,MATCH(B4592,Assumptions!$A$8:$A$12,0)))))</f>
        <v>0.2</v>
      </c>
      <c r="R4592" s="14">
        <f t="shared" ca="1" si="502"/>
        <v>1234465.156</v>
      </c>
      <c r="S4592" s="14">
        <f t="shared" ca="1" si="503"/>
        <v>4937860.6239999998</v>
      </c>
      <c r="T4592" s="11" t="s">
        <v>25</v>
      </c>
      <c r="U4592" s="18" t="s">
        <v>36</v>
      </c>
    </row>
    <row r="4593" spans="1:21" ht="15" customHeight="1" x14ac:dyDescent="0.15">
      <c r="A4593" s="10" t="s">
        <v>4641</v>
      </c>
      <c r="B4593" s="11" t="s">
        <v>41</v>
      </c>
      <c r="C4593" s="11" t="s">
        <v>49</v>
      </c>
      <c r="D4593" s="12">
        <v>46160</v>
      </c>
      <c r="E4593" s="11">
        <v>2147</v>
      </c>
      <c r="F4593" s="11" t="s">
        <v>33</v>
      </c>
      <c r="G4593" s="13">
        <v>266.52999999999997</v>
      </c>
      <c r="H4593" s="14">
        <f t="shared" si="497"/>
        <v>572239.90999999992</v>
      </c>
      <c r="I4593" s="14">
        <f>IF(F4593="GHS",H4593,H4593*Assumptions!$B$4)</f>
        <v>572239.90999999992</v>
      </c>
      <c r="J4593" s="15" t="str">
        <f>INDEX(Assumptions!$B$8:$B$12,MATCH(B4593,Assumptions!$A$8:$A$12,0))</f>
        <v>Weighted Average</v>
      </c>
      <c r="K4593" s="16">
        <f>G4593/(1-INDEX(Assumptions!$D$8:$D$12,MATCH(B4593,Assumptions!$A$8:$A$12,0)))</f>
        <v>410.0461538461538</v>
      </c>
      <c r="L4593" s="16">
        <f t="shared" si="498"/>
        <v>7.9958999999999989</v>
      </c>
      <c r="M4593" s="16">
        <f t="shared" si="499"/>
        <v>20.502307692307692</v>
      </c>
      <c r="N4593" s="14">
        <f>E4593*(K4593-L4593-M4593)*IF(F4593="GHS",1,Assumptions!$B$4)</f>
        <v>819183.44039230759</v>
      </c>
      <c r="O4593" s="15">
        <f t="shared" ca="1" si="500"/>
        <v>126</v>
      </c>
      <c r="P4593" s="15" t="str">
        <f t="shared" ca="1" si="501"/>
        <v>91-180d</v>
      </c>
      <c r="Q4593" s="17">
        <f ca="1">IF(P4593="0-90d",0,IF(P4593="91-180d",INDEX(Assumptions!$F$8:$F$12,MATCH(B4593,Assumptions!$A$8:$A$12,0)),IF(P4593="181-365d",INDEX(Assumptions!$G$8:$G$12,MATCH(B4593,Assumptions!$A$8:$A$12,0)),INDEX(Assumptions!$H$8:$H$12,MATCH(B4593,Assumptions!$A$8:$A$12,0)))))</f>
        <v>0.1</v>
      </c>
      <c r="R4593" s="14">
        <f t="shared" ca="1" si="502"/>
        <v>57223.990999999995</v>
      </c>
      <c r="S4593" s="14">
        <f t="shared" si="503"/>
        <v>0</v>
      </c>
      <c r="T4593" s="11" t="s">
        <v>39</v>
      </c>
      <c r="U4593" s="18" t="s">
        <v>26</v>
      </c>
    </row>
    <row r="4594" spans="1:21" ht="15" customHeight="1" x14ac:dyDescent="0.15">
      <c r="A4594" s="10" t="s">
        <v>4642</v>
      </c>
      <c r="B4594" s="11" t="s">
        <v>41</v>
      </c>
      <c r="C4594" s="11" t="s">
        <v>42</v>
      </c>
      <c r="D4594" s="12">
        <v>46206</v>
      </c>
      <c r="E4594" s="11">
        <v>3965</v>
      </c>
      <c r="F4594" s="11" t="s">
        <v>33</v>
      </c>
      <c r="G4594" s="13">
        <v>316.89</v>
      </c>
      <c r="H4594" s="14">
        <f t="shared" si="497"/>
        <v>1256468.8499999999</v>
      </c>
      <c r="I4594" s="14">
        <f>IF(F4594="GHS",H4594,H4594*Assumptions!$B$4)</f>
        <v>1256468.8499999999</v>
      </c>
      <c r="J4594" s="15" t="str">
        <f>INDEX(Assumptions!$B$8:$B$12,MATCH(B4594,Assumptions!$A$8:$A$12,0))</f>
        <v>Weighted Average</v>
      </c>
      <c r="K4594" s="16">
        <f>G4594/(1-INDEX(Assumptions!$D$8:$D$12,MATCH(B4594,Assumptions!$A$8:$A$12,0)))</f>
        <v>487.52307692307687</v>
      </c>
      <c r="L4594" s="16">
        <f t="shared" si="498"/>
        <v>9.5066999999999986</v>
      </c>
      <c r="M4594" s="16">
        <f t="shared" si="499"/>
        <v>24.376153846153844</v>
      </c>
      <c r="N4594" s="14">
        <f>E4594*(K4594-L4594-M4594)*IF(F4594="GHS",1,Assumptions!$B$4)</f>
        <v>1798683.4844999998</v>
      </c>
      <c r="O4594" s="15">
        <f t="shared" ca="1" si="500"/>
        <v>80</v>
      </c>
      <c r="P4594" s="15" t="str">
        <f t="shared" ca="1" si="501"/>
        <v>0-90d</v>
      </c>
      <c r="Q4594" s="17">
        <f ca="1">IF(P4594="0-90d",0,IF(P4594="91-180d",INDEX(Assumptions!$F$8:$F$12,MATCH(B4594,Assumptions!$A$8:$A$12,0)),IF(P4594="181-365d",INDEX(Assumptions!$G$8:$G$12,MATCH(B4594,Assumptions!$A$8:$A$12,0)),INDEX(Assumptions!$H$8:$H$12,MATCH(B4594,Assumptions!$A$8:$A$12,0)))))</f>
        <v>0</v>
      </c>
      <c r="R4594" s="14">
        <f t="shared" ca="1" si="502"/>
        <v>0</v>
      </c>
      <c r="S4594" s="14">
        <f t="shared" ca="1" si="503"/>
        <v>1256468.8499999999</v>
      </c>
      <c r="T4594" s="11" t="s">
        <v>25</v>
      </c>
      <c r="U4594" s="18" t="s">
        <v>26</v>
      </c>
    </row>
    <row r="4595" spans="1:21" ht="15" customHeight="1" x14ac:dyDescent="0.15">
      <c r="A4595" s="10" t="s">
        <v>4643</v>
      </c>
      <c r="B4595" s="11" t="s">
        <v>22</v>
      </c>
      <c r="C4595" s="11" t="s">
        <v>23</v>
      </c>
      <c r="D4595" s="12">
        <v>45740</v>
      </c>
      <c r="E4595" s="11">
        <v>2310</v>
      </c>
      <c r="F4595" s="11" t="s">
        <v>24</v>
      </c>
      <c r="G4595" s="13">
        <v>25944.01</v>
      </c>
      <c r="H4595" s="14">
        <f t="shared" si="497"/>
        <v>59930663.099999994</v>
      </c>
      <c r="I4595" s="14">
        <f>IF(F4595="GHS",H4595,H4595*Assumptions!$B$4)</f>
        <v>647251161.48000002</v>
      </c>
      <c r="J4595" s="15" t="str">
        <f>INDEX(Assumptions!$B$8:$B$12,MATCH(B4595,Assumptions!$A$8:$A$12,0))</f>
        <v>FIFO</v>
      </c>
      <c r="K4595" s="16">
        <f>G4595/(1-INDEX(Assumptions!$D$8:$D$12,MATCH(B4595,Assumptions!$A$8:$A$12,0)))</f>
        <v>31639.036585365848</v>
      </c>
      <c r="L4595" s="16">
        <f t="shared" si="498"/>
        <v>778.32029999999997</v>
      </c>
      <c r="M4595" s="16">
        <f t="shared" si="499"/>
        <v>1581.9518292682924</v>
      </c>
      <c r="N4595" s="14">
        <f>E4595*(K4595-L4595-M4595)*IF(F4595="GHS",1,Assumptions!$B$4)</f>
        <v>730446615.65072191</v>
      </c>
      <c r="O4595" s="15">
        <f t="shared" ca="1" si="500"/>
        <v>546</v>
      </c>
      <c r="P4595" s="15" t="str">
        <f t="shared" ca="1" si="501"/>
        <v>365d+</v>
      </c>
      <c r="Q4595" s="17">
        <f ca="1">IF(P4595="0-90d",0,IF(P4595="91-180d",INDEX(Assumptions!$F$8:$F$12,MATCH(B4595,Assumptions!$A$8:$A$12,0)),IF(P4595="181-365d",INDEX(Assumptions!$G$8:$G$12,MATCH(B4595,Assumptions!$A$8:$A$12,0)),INDEX(Assumptions!$H$8:$H$12,MATCH(B4595,Assumptions!$A$8:$A$12,0)))))</f>
        <v>0.5</v>
      </c>
      <c r="R4595" s="14">
        <f t="shared" ca="1" si="502"/>
        <v>323625580.74000001</v>
      </c>
      <c r="S4595" s="14">
        <f t="shared" ca="1" si="503"/>
        <v>323625580.74000001</v>
      </c>
      <c r="T4595" s="11" t="s">
        <v>25</v>
      </c>
      <c r="U4595" s="18" t="s">
        <v>26</v>
      </c>
    </row>
    <row r="4596" spans="1:21" ht="15" customHeight="1" x14ac:dyDescent="0.15">
      <c r="A4596" s="10" t="s">
        <v>4644</v>
      </c>
      <c r="B4596" s="11" t="s">
        <v>28</v>
      </c>
      <c r="C4596" s="11" t="s">
        <v>29</v>
      </c>
      <c r="D4596" s="12">
        <v>45879</v>
      </c>
      <c r="E4596" s="11">
        <v>4124</v>
      </c>
      <c r="F4596" s="11" t="s">
        <v>24</v>
      </c>
      <c r="G4596" s="13">
        <v>3267.82</v>
      </c>
      <c r="H4596" s="14">
        <f t="shared" si="497"/>
        <v>13476489.680000002</v>
      </c>
      <c r="I4596" s="14">
        <f>IF(F4596="GHS",H4596,H4596*Assumptions!$B$4)</f>
        <v>145546088.54400003</v>
      </c>
      <c r="J4596" s="15" t="str">
        <f>INDEX(Assumptions!$B$8:$B$12,MATCH(B4596,Assumptions!$A$8:$A$12,0))</f>
        <v>Fair Value Less Costs to Sell</v>
      </c>
      <c r="K4596" s="16">
        <f>G4596/(1-INDEX(Assumptions!$D$8:$D$12,MATCH(B4596,Assumptions!$A$8:$A$12,0)))</f>
        <v>3713.4318181818185</v>
      </c>
      <c r="L4596" s="16">
        <f t="shared" si="498"/>
        <v>98.034599999999998</v>
      </c>
      <c r="M4596" s="16">
        <f t="shared" si="499"/>
        <v>185.67159090909092</v>
      </c>
      <c r="N4596" s="14">
        <f>E4596*(K4596-L4596-M4596)*IF(F4596="GHS",1,Assumptions!$B$4)</f>
        <v>152757235.65822548</v>
      </c>
      <c r="O4596" s="15">
        <f t="shared" ca="1" si="500"/>
        <v>407</v>
      </c>
      <c r="P4596" s="15" t="str">
        <f t="shared" ca="1" si="501"/>
        <v>365d+</v>
      </c>
      <c r="Q4596" s="17">
        <f ca="1">IF(P4596="0-90d",0,IF(P4596="91-180d",INDEX(Assumptions!$F$8:$F$12,MATCH(B4596,Assumptions!$A$8:$A$12,0)),IF(P4596="181-365d",INDEX(Assumptions!$G$8:$G$12,MATCH(B4596,Assumptions!$A$8:$A$12,0)),INDEX(Assumptions!$H$8:$H$12,MATCH(B4596,Assumptions!$A$8:$A$12,0)))))</f>
        <v>0.4</v>
      </c>
      <c r="R4596" s="14">
        <f t="shared" ca="1" si="502"/>
        <v>58218435.417600013</v>
      </c>
      <c r="S4596" s="14">
        <f t="shared" ca="1" si="503"/>
        <v>87327653.126400024</v>
      </c>
      <c r="T4596" s="11" t="s">
        <v>25</v>
      </c>
      <c r="U4596" s="18" t="s">
        <v>26</v>
      </c>
    </row>
    <row r="4597" spans="1:21" ht="15" customHeight="1" x14ac:dyDescent="0.15">
      <c r="A4597" s="10" t="s">
        <v>4645</v>
      </c>
      <c r="B4597" s="11" t="s">
        <v>31</v>
      </c>
      <c r="C4597" s="11" t="s">
        <v>32</v>
      </c>
      <c r="D4597" s="12">
        <v>46097</v>
      </c>
      <c r="E4597" s="11">
        <v>1841</v>
      </c>
      <c r="F4597" s="11" t="s">
        <v>33</v>
      </c>
      <c r="G4597" s="13">
        <v>2170.9699999999998</v>
      </c>
      <c r="H4597" s="14">
        <f t="shared" si="497"/>
        <v>3996755.7699999996</v>
      </c>
      <c r="I4597" s="14">
        <f>IF(F4597="GHS",H4597,H4597*Assumptions!$B$4)</f>
        <v>3996755.7699999996</v>
      </c>
      <c r="J4597" s="15" t="str">
        <f>INDEX(Assumptions!$B$8:$B$12,MATCH(B4597,Assumptions!$A$8:$A$12,0))</f>
        <v>Weighted Average</v>
      </c>
      <c r="K4597" s="16">
        <f>G4597/(1-INDEX(Assumptions!$D$8:$D$12,MATCH(B4597,Assumptions!$A$8:$A$12,0)))</f>
        <v>3015.2361111111109</v>
      </c>
      <c r="L4597" s="16">
        <f t="shared" si="498"/>
        <v>65.129099999999994</v>
      </c>
      <c r="M4597" s="16">
        <f t="shared" si="499"/>
        <v>150.76180555555555</v>
      </c>
      <c r="N4597" s="14">
        <f>E4597*(K4597-L4597-M4597)*IF(F4597="GHS",1,Assumptions!$B$4)</f>
        <v>5153594.523427777</v>
      </c>
      <c r="O4597" s="15">
        <f t="shared" ca="1" si="500"/>
        <v>189</v>
      </c>
      <c r="P4597" s="15" t="str">
        <f t="shared" ca="1" si="501"/>
        <v>181-365d</v>
      </c>
      <c r="Q4597" s="17">
        <f ca="1">IF(P4597="0-90d",0,IF(P4597="91-180d",INDEX(Assumptions!$F$8:$F$12,MATCH(B4597,Assumptions!$A$8:$A$12,0)),IF(P4597="181-365d",INDEX(Assumptions!$G$8:$G$12,MATCH(B4597,Assumptions!$A$8:$A$12,0)),INDEX(Assumptions!$H$8:$H$12,MATCH(B4597,Assumptions!$A$8:$A$12,0)))))</f>
        <v>0.2</v>
      </c>
      <c r="R4597" s="14">
        <f t="shared" ca="1" si="502"/>
        <v>799351.15399999998</v>
      </c>
      <c r="S4597" s="14">
        <f t="shared" ca="1" si="503"/>
        <v>3197404.6159999995</v>
      </c>
      <c r="T4597" s="11" t="s">
        <v>25</v>
      </c>
      <c r="U4597" s="18" t="s">
        <v>26</v>
      </c>
    </row>
    <row r="4598" spans="1:21" ht="15" customHeight="1" x14ac:dyDescent="0.15">
      <c r="A4598" s="10" t="s">
        <v>4646</v>
      </c>
      <c r="B4598" s="11" t="s">
        <v>22</v>
      </c>
      <c r="C4598" s="11" t="s">
        <v>61</v>
      </c>
      <c r="D4598" s="12">
        <v>45980</v>
      </c>
      <c r="E4598" s="11">
        <v>2624</v>
      </c>
      <c r="F4598" s="11" t="s">
        <v>24</v>
      </c>
      <c r="G4598" s="13">
        <v>28156.86</v>
      </c>
      <c r="H4598" s="14">
        <f t="shared" si="497"/>
        <v>73883600.640000001</v>
      </c>
      <c r="I4598" s="14">
        <f>IF(F4598="GHS",H4598,H4598*Assumptions!$B$4)</f>
        <v>797942886.91200006</v>
      </c>
      <c r="J4598" s="15" t="str">
        <f>INDEX(Assumptions!$B$8:$B$12,MATCH(B4598,Assumptions!$A$8:$A$12,0))</f>
        <v>FIFO</v>
      </c>
      <c r="K4598" s="16">
        <f>G4598/(1-INDEX(Assumptions!$D$8:$D$12,MATCH(B4598,Assumptions!$A$8:$A$12,0)))</f>
        <v>34337.634146341465</v>
      </c>
      <c r="L4598" s="16">
        <f t="shared" si="498"/>
        <v>844.70579999999995</v>
      </c>
      <c r="M4598" s="16">
        <f t="shared" si="499"/>
        <v>1716.8817073170733</v>
      </c>
      <c r="N4598" s="14">
        <f>E4598*(K4598-L4598-M4598)*IF(F4598="GHS",1,Assumptions!$B$4)</f>
        <v>900507740.91263998</v>
      </c>
      <c r="O4598" s="15">
        <f t="shared" ca="1" si="500"/>
        <v>306</v>
      </c>
      <c r="P4598" s="15" t="str">
        <f t="shared" ca="1" si="501"/>
        <v>181-365d</v>
      </c>
      <c r="Q4598" s="17">
        <f ca="1">IF(P4598="0-90d",0,IF(P4598="91-180d",INDEX(Assumptions!$F$8:$F$12,MATCH(B4598,Assumptions!$A$8:$A$12,0)),IF(P4598="181-365d",INDEX(Assumptions!$G$8:$G$12,MATCH(B4598,Assumptions!$A$8:$A$12,0)),INDEX(Assumptions!$H$8:$H$12,MATCH(B4598,Assumptions!$A$8:$A$12,0)))))</f>
        <v>0.15</v>
      </c>
      <c r="R4598" s="14">
        <f t="shared" ca="1" si="502"/>
        <v>119691433.03680001</v>
      </c>
      <c r="S4598" s="14">
        <f t="shared" ca="1" si="503"/>
        <v>678251453.87520003</v>
      </c>
      <c r="T4598" s="11" t="s">
        <v>25</v>
      </c>
      <c r="U4598" s="18" t="s">
        <v>36</v>
      </c>
    </row>
    <row r="4599" spans="1:21" ht="15" customHeight="1" x14ac:dyDescent="0.15">
      <c r="A4599" s="10" t="s">
        <v>4647</v>
      </c>
      <c r="B4599" s="11" t="s">
        <v>22</v>
      </c>
      <c r="C4599" s="11" t="s">
        <v>81</v>
      </c>
      <c r="D4599" s="12">
        <v>46132</v>
      </c>
      <c r="E4599" s="11">
        <v>2832</v>
      </c>
      <c r="F4599" s="11" t="s">
        <v>24</v>
      </c>
      <c r="G4599" s="13">
        <v>39664.76</v>
      </c>
      <c r="H4599" s="14">
        <f t="shared" si="497"/>
        <v>112330600.32000001</v>
      </c>
      <c r="I4599" s="14">
        <f>IF(F4599="GHS",H4599,H4599*Assumptions!$B$4)</f>
        <v>1213170483.4560001</v>
      </c>
      <c r="J4599" s="15" t="str">
        <f>INDEX(Assumptions!$B$8:$B$12,MATCH(B4599,Assumptions!$A$8:$A$12,0))</f>
        <v>FIFO</v>
      </c>
      <c r="K4599" s="16">
        <f>G4599/(1-INDEX(Assumptions!$D$8:$D$12,MATCH(B4599,Assumptions!$A$8:$A$12,0)))</f>
        <v>48371.658536585368</v>
      </c>
      <c r="L4599" s="16">
        <f t="shared" si="498"/>
        <v>1189.9428</v>
      </c>
      <c r="M4599" s="16">
        <f t="shared" si="499"/>
        <v>2418.5829268292687</v>
      </c>
      <c r="N4599" s="14">
        <f>E4599*(K4599-L4599-M4599)*IF(F4599="GHS",1,Assumptions!$B$4)</f>
        <v>1369107274.8660765</v>
      </c>
      <c r="O4599" s="15">
        <f t="shared" ca="1" si="500"/>
        <v>154</v>
      </c>
      <c r="P4599" s="15" t="str">
        <f t="shared" ca="1" si="501"/>
        <v>91-180d</v>
      </c>
      <c r="Q4599" s="17">
        <f ca="1">IF(P4599="0-90d",0,IF(P4599="91-180d",INDEX(Assumptions!$F$8:$F$12,MATCH(B4599,Assumptions!$A$8:$A$12,0)),IF(P4599="181-365d",INDEX(Assumptions!$G$8:$G$12,MATCH(B4599,Assumptions!$A$8:$A$12,0)),INDEX(Assumptions!$H$8:$H$12,MATCH(B4599,Assumptions!$A$8:$A$12,0)))))</f>
        <v>0.03</v>
      </c>
      <c r="R4599" s="14">
        <f t="shared" ca="1" si="502"/>
        <v>36395114.503679998</v>
      </c>
      <c r="S4599" s="14">
        <f t="shared" ca="1" si="503"/>
        <v>1176775368.9523201</v>
      </c>
      <c r="T4599" s="11" t="s">
        <v>25</v>
      </c>
      <c r="U4599" s="18" t="s">
        <v>26</v>
      </c>
    </row>
    <row r="4600" spans="1:21" ht="15" customHeight="1" x14ac:dyDescent="0.15">
      <c r="A4600" s="10" t="s">
        <v>4648</v>
      </c>
      <c r="B4600" s="11" t="s">
        <v>41</v>
      </c>
      <c r="C4600" s="11" t="s">
        <v>115</v>
      </c>
      <c r="D4600" s="12">
        <v>45979</v>
      </c>
      <c r="E4600" s="11">
        <v>3993</v>
      </c>
      <c r="F4600" s="11" t="s">
        <v>33</v>
      </c>
      <c r="G4600" s="13">
        <v>403.29</v>
      </c>
      <c r="H4600" s="14">
        <f t="shared" si="497"/>
        <v>1610336.97</v>
      </c>
      <c r="I4600" s="14">
        <f>IF(F4600="GHS",H4600,H4600*Assumptions!$B$4)</f>
        <v>1610336.97</v>
      </c>
      <c r="J4600" s="15" t="str">
        <f>INDEX(Assumptions!$B$8:$B$12,MATCH(B4600,Assumptions!$A$8:$A$12,0))</f>
        <v>Weighted Average</v>
      </c>
      <c r="K4600" s="16">
        <f>G4600/(1-INDEX(Assumptions!$D$8:$D$12,MATCH(B4600,Assumptions!$A$8:$A$12,0)))</f>
        <v>620.44615384615383</v>
      </c>
      <c r="L4600" s="16">
        <f t="shared" si="498"/>
        <v>12.098700000000001</v>
      </c>
      <c r="M4600" s="16">
        <f t="shared" si="499"/>
        <v>31.022307692307692</v>
      </c>
      <c r="N4600" s="14">
        <f>E4600*(K4600-L4600-M4600)*IF(F4600="GHS",1,Assumptions!$B$4)</f>
        <v>2305259.3085923078</v>
      </c>
      <c r="O4600" s="15">
        <f t="shared" ca="1" si="500"/>
        <v>307</v>
      </c>
      <c r="P4600" s="15" t="str">
        <f t="shared" ca="1" si="501"/>
        <v>181-365d</v>
      </c>
      <c r="Q4600" s="17">
        <f ca="1">IF(P4600="0-90d",0,IF(P4600="91-180d",INDEX(Assumptions!$F$8:$F$12,MATCH(B4600,Assumptions!$A$8:$A$12,0)),IF(P4600="181-365d",INDEX(Assumptions!$G$8:$G$12,MATCH(B4600,Assumptions!$A$8:$A$12,0)),INDEX(Assumptions!$H$8:$H$12,MATCH(B4600,Assumptions!$A$8:$A$12,0)))))</f>
        <v>0.35</v>
      </c>
      <c r="R4600" s="14">
        <f t="shared" ca="1" si="502"/>
        <v>563617.93949999998</v>
      </c>
      <c r="S4600" s="14">
        <f t="shared" ca="1" si="503"/>
        <v>1046719.0305</v>
      </c>
      <c r="T4600" s="11" t="s">
        <v>25</v>
      </c>
      <c r="U4600" s="18" t="s">
        <v>26</v>
      </c>
    </row>
    <row r="4601" spans="1:21" ht="15" customHeight="1" x14ac:dyDescent="0.15">
      <c r="A4601" s="10" t="s">
        <v>4649</v>
      </c>
      <c r="B4601" s="11" t="s">
        <v>46</v>
      </c>
      <c r="C4601" s="11" t="s">
        <v>52</v>
      </c>
      <c r="D4601" s="12">
        <v>46075</v>
      </c>
      <c r="E4601" s="11">
        <v>4244</v>
      </c>
      <c r="F4601" s="11" t="s">
        <v>33</v>
      </c>
      <c r="G4601" s="13">
        <v>570235.96</v>
      </c>
      <c r="H4601" s="14">
        <f t="shared" si="497"/>
        <v>2420081414.2399998</v>
      </c>
      <c r="I4601" s="14">
        <f>IF(F4601="GHS",H4601,H4601*Assumptions!$B$4)</f>
        <v>2420081414.2399998</v>
      </c>
      <c r="J4601" s="15" t="str">
        <f>INDEX(Assumptions!$B$8:$B$12,MATCH(B4601,Assumptions!$A$8:$A$12,0))</f>
        <v>Specific Identification</v>
      </c>
      <c r="K4601" s="16">
        <f>G4601/(1-INDEX(Assumptions!$D$8:$D$12,MATCH(B4601,Assumptions!$A$8:$A$12,0)))</f>
        <v>731071.74358974351</v>
      </c>
      <c r="L4601" s="16">
        <f t="shared" si="498"/>
        <v>17107.078799999999</v>
      </c>
      <c r="M4601" s="16">
        <f t="shared" si="499"/>
        <v>36553.587179487178</v>
      </c>
      <c r="N4601" s="14">
        <f>E4601*(K4601-L4601-M4601)*IF(F4601="GHS",1,Assumptions!$B$4)</f>
        <v>2874932613.3779278</v>
      </c>
      <c r="O4601" s="15">
        <f t="shared" ca="1" si="500"/>
        <v>211</v>
      </c>
      <c r="P4601" s="15" t="str">
        <f t="shared" ca="1" si="501"/>
        <v>181-365d</v>
      </c>
      <c r="Q4601" s="17">
        <f ca="1">IF(P4601="0-90d",0,IF(P4601="91-180d",INDEX(Assumptions!$F$8:$F$12,MATCH(B4601,Assumptions!$A$8:$A$12,0)),IF(P4601="181-365d",INDEX(Assumptions!$G$8:$G$12,MATCH(B4601,Assumptions!$A$8:$A$12,0)),INDEX(Assumptions!$H$8:$H$12,MATCH(B4601,Assumptions!$A$8:$A$12,0)))))</f>
        <v>0.05</v>
      </c>
      <c r="R4601" s="14">
        <f t="shared" ca="1" si="502"/>
        <v>121004070.712</v>
      </c>
      <c r="S4601" s="14">
        <f t="shared" ca="1" si="503"/>
        <v>2299077343.5279999</v>
      </c>
      <c r="T4601" s="11" t="s">
        <v>25</v>
      </c>
      <c r="U4601" s="18" t="s">
        <v>26</v>
      </c>
    </row>
    <row r="4602" spans="1:21" ht="15" customHeight="1" x14ac:dyDescent="0.15">
      <c r="A4602" s="10" t="s">
        <v>4650</v>
      </c>
      <c r="B4602" s="11" t="s">
        <v>31</v>
      </c>
      <c r="C4602" s="11" t="s">
        <v>63</v>
      </c>
      <c r="D4602" s="12">
        <v>45937</v>
      </c>
      <c r="E4602" s="11">
        <v>1688</v>
      </c>
      <c r="F4602" s="11" t="s">
        <v>33</v>
      </c>
      <c r="G4602" s="13">
        <v>1321.63</v>
      </c>
      <c r="H4602" s="14">
        <f t="shared" si="497"/>
        <v>2230911.4400000004</v>
      </c>
      <c r="I4602" s="14">
        <f>IF(F4602="GHS",H4602,H4602*Assumptions!$B$4)</f>
        <v>2230911.4400000004</v>
      </c>
      <c r="J4602" s="15" t="str">
        <f>INDEX(Assumptions!$B$8:$B$12,MATCH(B4602,Assumptions!$A$8:$A$12,0))</f>
        <v>Weighted Average</v>
      </c>
      <c r="K4602" s="16">
        <f>G4602/(1-INDEX(Assumptions!$D$8:$D$12,MATCH(B4602,Assumptions!$A$8:$A$12,0)))</f>
        <v>1835.5972222222224</v>
      </c>
      <c r="L4602" s="16">
        <f t="shared" si="498"/>
        <v>39.648900000000005</v>
      </c>
      <c r="M4602" s="16">
        <f t="shared" si="499"/>
        <v>91.779861111111131</v>
      </c>
      <c r="N4602" s="14">
        <f>E4602*(K4602-L4602-M4602)*IF(F4602="GHS",1,Assumptions!$B$4)</f>
        <v>2876636.3623555559</v>
      </c>
      <c r="O4602" s="15">
        <f t="shared" ca="1" si="500"/>
        <v>349</v>
      </c>
      <c r="P4602" s="15" t="str">
        <f t="shared" ca="1" si="501"/>
        <v>181-365d</v>
      </c>
      <c r="Q4602" s="17">
        <f ca="1">IF(P4602="0-90d",0,IF(P4602="91-180d",INDEX(Assumptions!$F$8:$F$12,MATCH(B4602,Assumptions!$A$8:$A$12,0)),IF(P4602="181-365d",INDEX(Assumptions!$G$8:$G$12,MATCH(B4602,Assumptions!$A$8:$A$12,0)),INDEX(Assumptions!$H$8:$H$12,MATCH(B4602,Assumptions!$A$8:$A$12,0)))))</f>
        <v>0.2</v>
      </c>
      <c r="R4602" s="14">
        <f t="shared" ca="1" si="502"/>
        <v>446182.28800000012</v>
      </c>
      <c r="S4602" s="14">
        <f t="shared" ca="1" si="503"/>
        <v>1784729.1520000002</v>
      </c>
      <c r="T4602" s="11" t="s">
        <v>25</v>
      </c>
      <c r="U4602" s="18" t="s">
        <v>26</v>
      </c>
    </row>
    <row r="4603" spans="1:21" ht="15" customHeight="1" x14ac:dyDescent="0.15">
      <c r="A4603" s="10" t="s">
        <v>4651</v>
      </c>
      <c r="B4603" s="11" t="s">
        <v>28</v>
      </c>
      <c r="C4603" s="11" t="s">
        <v>35</v>
      </c>
      <c r="D4603" s="12">
        <v>45947</v>
      </c>
      <c r="E4603" s="11">
        <v>4944</v>
      </c>
      <c r="F4603" s="11" t="s">
        <v>24</v>
      </c>
      <c r="G4603" s="13">
        <v>11280.91</v>
      </c>
      <c r="H4603" s="14">
        <f t="shared" si="497"/>
        <v>55772819.039999999</v>
      </c>
      <c r="I4603" s="14">
        <f>IF(F4603="GHS",H4603,H4603*Assumptions!$B$4)</f>
        <v>602346445.63200009</v>
      </c>
      <c r="J4603" s="15" t="str">
        <f>INDEX(Assumptions!$B$8:$B$12,MATCH(B4603,Assumptions!$A$8:$A$12,0))</f>
        <v>Fair Value Less Costs to Sell</v>
      </c>
      <c r="K4603" s="16">
        <f>G4603/(1-INDEX(Assumptions!$D$8:$D$12,MATCH(B4603,Assumptions!$A$8:$A$12,0)))</f>
        <v>12819.215909090908</v>
      </c>
      <c r="L4603" s="16">
        <f t="shared" si="498"/>
        <v>338.4273</v>
      </c>
      <c r="M4603" s="16">
        <f t="shared" si="499"/>
        <v>640.9607954545454</v>
      </c>
      <c r="N4603" s="14">
        <f>E4603*(K4603-L4603-M4603)*IF(F4603="GHS",1,Assumptions!$B$4)</f>
        <v>632189974.07467639</v>
      </c>
      <c r="O4603" s="15">
        <f t="shared" ca="1" si="500"/>
        <v>339</v>
      </c>
      <c r="P4603" s="15" t="str">
        <f t="shared" ca="1" si="501"/>
        <v>181-365d</v>
      </c>
      <c r="Q4603" s="17">
        <f ca="1">IF(P4603="0-90d",0,IF(P4603="91-180d",INDEX(Assumptions!$F$8:$F$12,MATCH(B4603,Assumptions!$A$8:$A$12,0)),IF(P4603="181-365d",INDEX(Assumptions!$G$8:$G$12,MATCH(B4603,Assumptions!$A$8:$A$12,0)),INDEX(Assumptions!$H$8:$H$12,MATCH(B4603,Assumptions!$A$8:$A$12,0)))))</f>
        <v>0.1</v>
      </c>
      <c r="R4603" s="14">
        <f t="shared" ca="1" si="502"/>
        <v>60234644.563200012</v>
      </c>
      <c r="S4603" s="14">
        <f t="shared" ca="1" si="503"/>
        <v>542111801.06880009</v>
      </c>
      <c r="T4603" s="11" t="s">
        <v>25</v>
      </c>
      <c r="U4603" s="18" t="s">
        <v>26</v>
      </c>
    </row>
    <row r="4604" spans="1:21" ht="15" customHeight="1" x14ac:dyDescent="0.15">
      <c r="A4604" s="10" t="s">
        <v>4652</v>
      </c>
      <c r="B4604" s="11" t="s">
        <v>31</v>
      </c>
      <c r="C4604" s="11" t="s">
        <v>63</v>
      </c>
      <c r="D4604" s="12">
        <v>45968</v>
      </c>
      <c r="E4604" s="11">
        <v>4866</v>
      </c>
      <c r="F4604" s="11" t="s">
        <v>33</v>
      </c>
      <c r="G4604" s="13">
        <v>3216.72</v>
      </c>
      <c r="H4604" s="14">
        <f t="shared" si="497"/>
        <v>15652559.52</v>
      </c>
      <c r="I4604" s="14">
        <f>IF(F4604="GHS",H4604,H4604*Assumptions!$B$4)</f>
        <v>15652559.52</v>
      </c>
      <c r="J4604" s="15" t="str">
        <f>INDEX(Assumptions!$B$8:$B$12,MATCH(B4604,Assumptions!$A$8:$A$12,0))</f>
        <v>Weighted Average</v>
      </c>
      <c r="K4604" s="16">
        <f>G4604/(1-INDEX(Assumptions!$D$8:$D$12,MATCH(B4604,Assumptions!$A$8:$A$12,0)))</f>
        <v>4467.666666666667</v>
      </c>
      <c r="L4604" s="16">
        <f t="shared" si="498"/>
        <v>96.501599999999996</v>
      </c>
      <c r="M4604" s="16">
        <f t="shared" si="499"/>
        <v>223.38333333333335</v>
      </c>
      <c r="N4604" s="14">
        <f>E4604*(K4604-L4604-M4604)*IF(F4604="GHS",1,Assumptions!$B$4)</f>
        <v>20183105.914400004</v>
      </c>
      <c r="O4604" s="15">
        <f t="shared" ca="1" si="500"/>
        <v>318</v>
      </c>
      <c r="P4604" s="15" t="str">
        <f t="shared" ca="1" si="501"/>
        <v>181-365d</v>
      </c>
      <c r="Q4604" s="17">
        <f ca="1">IF(P4604="0-90d",0,IF(P4604="91-180d",INDEX(Assumptions!$F$8:$F$12,MATCH(B4604,Assumptions!$A$8:$A$12,0)),IF(P4604="181-365d",INDEX(Assumptions!$G$8:$G$12,MATCH(B4604,Assumptions!$A$8:$A$12,0)),INDEX(Assumptions!$H$8:$H$12,MATCH(B4604,Assumptions!$A$8:$A$12,0)))))</f>
        <v>0.2</v>
      </c>
      <c r="R4604" s="14">
        <f t="shared" ca="1" si="502"/>
        <v>3130511.9040000001</v>
      </c>
      <c r="S4604" s="14">
        <f t="shared" ca="1" si="503"/>
        <v>12522047.616</v>
      </c>
      <c r="T4604" s="11" t="s">
        <v>25</v>
      </c>
      <c r="U4604" s="18" t="s">
        <v>26</v>
      </c>
    </row>
    <row r="4605" spans="1:21" ht="15" customHeight="1" x14ac:dyDescent="0.15">
      <c r="A4605" s="10" t="s">
        <v>4653</v>
      </c>
      <c r="B4605" s="11" t="s">
        <v>22</v>
      </c>
      <c r="C4605" s="11" t="s">
        <v>23</v>
      </c>
      <c r="D4605" s="12">
        <v>45893</v>
      </c>
      <c r="E4605" s="11">
        <v>3436</v>
      </c>
      <c r="F4605" s="11" t="s">
        <v>24</v>
      </c>
      <c r="G4605" s="13">
        <v>42129.39</v>
      </c>
      <c r="H4605" s="14">
        <f t="shared" si="497"/>
        <v>144756584.03999999</v>
      </c>
      <c r="I4605" s="14">
        <f>IF(F4605="GHS",H4605,H4605*Assumptions!$B$4)</f>
        <v>1563371107.632</v>
      </c>
      <c r="J4605" s="15" t="str">
        <f>INDEX(Assumptions!$B$8:$B$12,MATCH(B4605,Assumptions!$A$8:$A$12,0))</f>
        <v>FIFO</v>
      </c>
      <c r="K4605" s="16">
        <f>G4605/(1-INDEX(Assumptions!$D$8:$D$12,MATCH(B4605,Assumptions!$A$8:$A$12,0)))</f>
        <v>51377.304878048773</v>
      </c>
      <c r="L4605" s="16">
        <f t="shared" si="498"/>
        <v>1263.8816999999999</v>
      </c>
      <c r="M4605" s="16">
        <f t="shared" si="499"/>
        <v>2568.865243902439</v>
      </c>
      <c r="N4605" s="14">
        <f>E4605*(K4605-L4605-M4605)*IF(F4605="GHS",1,Assumptions!$B$4)</f>
        <v>1764321491.4666495</v>
      </c>
      <c r="O4605" s="15">
        <f t="shared" ca="1" si="500"/>
        <v>393</v>
      </c>
      <c r="P4605" s="15" t="str">
        <f t="shared" ca="1" si="501"/>
        <v>365d+</v>
      </c>
      <c r="Q4605" s="17">
        <f ca="1">IF(P4605="0-90d",0,IF(P4605="91-180d",INDEX(Assumptions!$F$8:$F$12,MATCH(B4605,Assumptions!$A$8:$A$12,0)),IF(P4605="181-365d",INDEX(Assumptions!$G$8:$G$12,MATCH(B4605,Assumptions!$A$8:$A$12,0)),INDEX(Assumptions!$H$8:$H$12,MATCH(B4605,Assumptions!$A$8:$A$12,0)))))</f>
        <v>0.5</v>
      </c>
      <c r="R4605" s="14">
        <f t="shared" ca="1" si="502"/>
        <v>781685553.81599998</v>
      </c>
      <c r="S4605" s="14">
        <f t="shared" ca="1" si="503"/>
        <v>781685553.81599998</v>
      </c>
      <c r="T4605" s="11" t="s">
        <v>25</v>
      </c>
      <c r="U4605" s="18" t="s">
        <v>26</v>
      </c>
    </row>
    <row r="4606" spans="1:21" ht="15" customHeight="1" x14ac:dyDescent="0.15">
      <c r="A4606" s="10" t="s">
        <v>4654</v>
      </c>
      <c r="B4606" s="11" t="s">
        <v>46</v>
      </c>
      <c r="C4606" s="11" t="s">
        <v>52</v>
      </c>
      <c r="D4606" s="12">
        <v>45777</v>
      </c>
      <c r="E4606" s="11">
        <v>2460</v>
      </c>
      <c r="F4606" s="11" t="s">
        <v>33</v>
      </c>
      <c r="G4606" s="13">
        <v>608030.77</v>
      </c>
      <c r="H4606" s="14">
        <f t="shared" si="497"/>
        <v>1495755694.2</v>
      </c>
      <c r="I4606" s="14">
        <f>IF(F4606="GHS",H4606,H4606*Assumptions!$B$4)</f>
        <v>1495755694.2</v>
      </c>
      <c r="J4606" s="15" t="str">
        <f>INDEX(Assumptions!$B$8:$B$12,MATCH(B4606,Assumptions!$A$8:$A$12,0))</f>
        <v>Specific Identification</v>
      </c>
      <c r="K4606" s="16">
        <f>G4606/(1-INDEX(Assumptions!$D$8:$D$12,MATCH(B4606,Assumptions!$A$8:$A$12,0)))</f>
        <v>779526.62820512825</v>
      </c>
      <c r="L4606" s="16">
        <f t="shared" si="498"/>
        <v>18240.9231</v>
      </c>
      <c r="M4606" s="16">
        <f t="shared" si="499"/>
        <v>38976.331410256411</v>
      </c>
      <c r="N4606" s="14">
        <f>E4606*(K4606-L4606-M4606)*IF(F4606="GHS",1,Assumptions!$B$4)</f>
        <v>1776881059.2893846</v>
      </c>
      <c r="O4606" s="15">
        <f t="shared" ca="1" si="500"/>
        <v>509</v>
      </c>
      <c r="P4606" s="15" t="str">
        <f t="shared" ca="1" si="501"/>
        <v>365d+</v>
      </c>
      <c r="Q4606" s="17">
        <f ca="1">IF(P4606="0-90d",0,IF(P4606="91-180d",INDEX(Assumptions!$F$8:$F$12,MATCH(B4606,Assumptions!$A$8:$A$12,0)),IF(P4606="181-365d",INDEX(Assumptions!$G$8:$G$12,MATCH(B4606,Assumptions!$A$8:$A$12,0)),INDEX(Assumptions!$H$8:$H$12,MATCH(B4606,Assumptions!$A$8:$A$12,0)))))</f>
        <v>0.15</v>
      </c>
      <c r="R4606" s="14">
        <f t="shared" ca="1" si="502"/>
        <v>224363354.13</v>
      </c>
      <c r="S4606" s="14">
        <f t="shared" ca="1" si="503"/>
        <v>1271392340.0700002</v>
      </c>
      <c r="T4606" s="11" t="s">
        <v>25</v>
      </c>
      <c r="U4606" s="18" t="s">
        <v>26</v>
      </c>
    </row>
    <row r="4607" spans="1:21" ht="15" customHeight="1" x14ac:dyDescent="0.15">
      <c r="A4607" s="10" t="s">
        <v>4655</v>
      </c>
      <c r="B4607" s="11" t="s">
        <v>41</v>
      </c>
      <c r="C4607" s="11" t="s">
        <v>44</v>
      </c>
      <c r="D4607" s="12">
        <v>45971</v>
      </c>
      <c r="E4607" s="11">
        <v>3998</v>
      </c>
      <c r="F4607" s="11" t="s">
        <v>33</v>
      </c>
      <c r="G4607" s="13">
        <v>224.36</v>
      </c>
      <c r="H4607" s="14">
        <f t="shared" si="497"/>
        <v>896991.28</v>
      </c>
      <c r="I4607" s="14">
        <f>IF(F4607="GHS",H4607,H4607*Assumptions!$B$4)</f>
        <v>896991.28</v>
      </c>
      <c r="J4607" s="15" t="str">
        <f>INDEX(Assumptions!$B$8:$B$12,MATCH(B4607,Assumptions!$A$8:$A$12,0))</f>
        <v>Weighted Average</v>
      </c>
      <c r="K4607" s="16">
        <f>G4607/(1-INDEX(Assumptions!$D$8:$D$12,MATCH(B4607,Assumptions!$A$8:$A$12,0)))</f>
        <v>345.16923076923075</v>
      </c>
      <c r="L4607" s="16">
        <f t="shared" si="498"/>
        <v>6.7308000000000003</v>
      </c>
      <c r="M4607" s="16">
        <f t="shared" si="499"/>
        <v>17.258461538461539</v>
      </c>
      <c r="N4607" s="14">
        <f>E4607*(K4607-L4607-M4607)*IF(F4607="GHS",1,Assumptions!$B$4)</f>
        <v>1284077.5169846155</v>
      </c>
      <c r="O4607" s="15">
        <f t="shared" ca="1" si="500"/>
        <v>315</v>
      </c>
      <c r="P4607" s="15" t="str">
        <f t="shared" ca="1" si="501"/>
        <v>181-365d</v>
      </c>
      <c r="Q4607" s="17">
        <f ca="1">IF(P4607="0-90d",0,IF(P4607="91-180d",INDEX(Assumptions!$F$8:$F$12,MATCH(B4607,Assumptions!$A$8:$A$12,0)),IF(P4607="181-365d",INDEX(Assumptions!$G$8:$G$12,MATCH(B4607,Assumptions!$A$8:$A$12,0)),INDEX(Assumptions!$H$8:$H$12,MATCH(B4607,Assumptions!$A$8:$A$12,0)))))</f>
        <v>0.35</v>
      </c>
      <c r="R4607" s="14">
        <f t="shared" ca="1" si="502"/>
        <v>313946.94799999997</v>
      </c>
      <c r="S4607" s="14">
        <f t="shared" si="503"/>
        <v>0</v>
      </c>
      <c r="T4607" s="11" t="s">
        <v>39</v>
      </c>
      <c r="U4607" s="18" t="s">
        <v>36</v>
      </c>
    </row>
    <row r="4608" spans="1:21" ht="15" customHeight="1" x14ac:dyDescent="0.15">
      <c r="A4608" s="10" t="s">
        <v>4656</v>
      </c>
      <c r="B4608" s="11" t="s">
        <v>41</v>
      </c>
      <c r="C4608" s="11" t="s">
        <v>49</v>
      </c>
      <c r="D4608" s="12">
        <v>46069</v>
      </c>
      <c r="E4608" s="11">
        <v>176</v>
      </c>
      <c r="F4608" s="11" t="s">
        <v>33</v>
      </c>
      <c r="G4608" s="13">
        <v>881.22</v>
      </c>
      <c r="H4608" s="14">
        <f t="shared" si="497"/>
        <v>155094.72</v>
      </c>
      <c r="I4608" s="14">
        <f>IF(F4608="GHS",H4608,H4608*Assumptions!$B$4)</f>
        <v>155094.72</v>
      </c>
      <c r="J4608" s="15" t="str">
        <f>INDEX(Assumptions!$B$8:$B$12,MATCH(B4608,Assumptions!$A$8:$A$12,0))</f>
        <v>Weighted Average</v>
      </c>
      <c r="K4608" s="16">
        <f>G4608/(1-INDEX(Assumptions!$D$8:$D$12,MATCH(B4608,Assumptions!$A$8:$A$12,0)))</f>
        <v>1355.7230769230769</v>
      </c>
      <c r="L4608" s="16">
        <f t="shared" si="498"/>
        <v>26.436599999999999</v>
      </c>
      <c r="M4608" s="16">
        <f t="shared" si="499"/>
        <v>67.786153846153852</v>
      </c>
      <c r="N4608" s="14">
        <f>E4608*(K4608-L4608-M4608)*IF(F4608="GHS",1,Assumptions!$B$4)</f>
        <v>222024.05686153844</v>
      </c>
      <c r="O4608" s="15">
        <f t="shared" ca="1" si="500"/>
        <v>217</v>
      </c>
      <c r="P4608" s="15" t="str">
        <f t="shared" ca="1" si="501"/>
        <v>181-365d</v>
      </c>
      <c r="Q4608" s="17">
        <f ca="1">IF(P4608="0-90d",0,IF(P4608="91-180d",INDEX(Assumptions!$F$8:$F$12,MATCH(B4608,Assumptions!$A$8:$A$12,0)),IF(P4608="181-365d",INDEX(Assumptions!$G$8:$G$12,MATCH(B4608,Assumptions!$A$8:$A$12,0)),INDEX(Assumptions!$H$8:$H$12,MATCH(B4608,Assumptions!$A$8:$A$12,0)))))</f>
        <v>0.35</v>
      </c>
      <c r="R4608" s="14">
        <f t="shared" ca="1" si="502"/>
        <v>54283.151999999995</v>
      </c>
      <c r="S4608" s="14">
        <f t="shared" ca="1" si="503"/>
        <v>100811.568</v>
      </c>
      <c r="T4608" s="11" t="s">
        <v>25</v>
      </c>
      <c r="U4608" s="18" t="s">
        <v>26</v>
      </c>
    </row>
    <row r="4609" spans="1:21" ht="15" customHeight="1" x14ac:dyDescent="0.15">
      <c r="A4609" s="10" t="s">
        <v>4657</v>
      </c>
      <c r="B4609" s="11" t="s">
        <v>46</v>
      </c>
      <c r="C4609" s="11" t="s">
        <v>52</v>
      </c>
      <c r="D4609" s="12">
        <v>46171</v>
      </c>
      <c r="E4609" s="11">
        <v>759</v>
      </c>
      <c r="F4609" s="11" t="s">
        <v>33</v>
      </c>
      <c r="G4609" s="13">
        <v>391819.57</v>
      </c>
      <c r="H4609" s="14">
        <f t="shared" si="497"/>
        <v>297391053.63</v>
      </c>
      <c r="I4609" s="14">
        <f>IF(F4609="GHS",H4609,H4609*Assumptions!$B$4)</f>
        <v>297391053.63</v>
      </c>
      <c r="J4609" s="15" t="str">
        <f>INDEX(Assumptions!$B$8:$B$12,MATCH(B4609,Assumptions!$A$8:$A$12,0))</f>
        <v>Specific Identification</v>
      </c>
      <c r="K4609" s="16">
        <f>G4609/(1-INDEX(Assumptions!$D$8:$D$12,MATCH(B4609,Assumptions!$A$8:$A$12,0)))</f>
        <v>502332.78205128206</v>
      </c>
      <c r="L4609" s="16">
        <f t="shared" si="498"/>
        <v>11754.587100000001</v>
      </c>
      <c r="M4609" s="16">
        <f t="shared" si="499"/>
        <v>25116.639102564106</v>
      </c>
      <c r="N4609" s="14">
        <f>E4609*(K4609-L4609-M4609)*IF(F4609="GHS",1,Assumptions!$B$4)</f>
        <v>353285320.88917691</v>
      </c>
      <c r="O4609" s="15">
        <f t="shared" ca="1" si="500"/>
        <v>115</v>
      </c>
      <c r="P4609" s="15" t="str">
        <f t="shared" ca="1" si="501"/>
        <v>91-180d</v>
      </c>
      <c r="Q4609" s="17">
        <f ca="1">IF(P4609="0-90d",0,IF(P4609="91-180d",INDEX(Assumptions!$F$8:$F$12,MATCH(B4609,Assumptions!$A$8:$A$12,0)),IF(P4609="181-365d",INDEX(Assumptions!$G$8:$G$12,MATCH(B4609,Assumptions!$A$8:$A$12,0)),INDEX(Assumptions!$H$8:$H$12,MATCH(B4609,Assumptions!$A$8:$A$12,0)))))</f>
        <v>0</v>
      </c>
      <c r="R4609" s="14">
        <f t="shared" ca="1" si="502"/>
        <v>0</v>
      </c>
      <c r="S4609" s="14">
        <f t="shared" ca="1" si="503"/>
        <v>297391053.63</v>
      </c>
      <c r="T4609" s="11" t="s">
        <v>25</v>
      </c>
      <c r="U4609" s="18" t="s">
        <v>26</v>
      </c>
    </row>
    <row r="4610" spans="1:21" ht="15" customHeight="1" x14ac:dyDescent="0.15">
      <c r="A4610" s="10" t="s">
        <v>4658</v>
      </c>
      <c r="B4610" s="11" t="s">
        <v>46</v>
      </c>
      <c r="C4610" s="11" t="s">
        <v>52</v>
      </c>
      <c r="D4610" s="12">
        <v>46193</v>
      </c>
      <c r="E4610" s="11">
        <v>926</v>
      </c>
      <c r="F4610" s="11" t="s">
        <v>33</v>
      </c>
      <c r="G4610" s="13">
        <v>188649.43</v>
      </c>
      <c r="H4610" s="14">
        <f t="shared" ref="H4610:H4673" si="504">E4610*G4610</f>
        <v>174689372.18000001</v>
      </c>
      <c r="I4610" s="14">
        <f>IF(F4610="GHS",H4610,H4610*Assumptions!$B$4)</f>
        <v>174689372.18000001</v>
      </c>
      <c r="J4610" s="15" t="str">
        <f>INDEX(Assumptions!$B$8:$B$12,MATCH(B4610,Assumptions!$A$8:$A$12,0))</f>
        <v>Specific Identification</v>
      </c>
      <c r="K4610" s="16">
        <f>G4610/(1-INDEX(Assumptions!$D$8:$D$12,MATCH(B4610,Assumptions!$A$8:$A$12,0)))</f>
        <v>241858.24358974356</v>
      </c>
      <c r="L4610" s="16">
        <f t="shared" ref="L4610:L4673" si="505">G4610*0.03</f>
        <v>5659.4829</v>
      </c>
      <c r="M4610" s="16">
        <f t="shared" ref="M4610:M4673" si="506">K4610*0.05</f>
        <v>12092.912179487179</v>
      </c>
      <c r="N4610" s="14">
        <f>E4610*(K4610-L4610-M4610)*IF(F4610="GHS",1,Assumptions!$B$4)</f>
        <v>207522015.7204974</v>
      </c>
      <c r="O4610" s="15">
        <f t="shared" ref="O4610:O4673" ca="1" si="507">TODAY()-D4610</f>
        <v>93</v>
      </c>
      <c r="P4610" s="15" t="str">
        <f t="shared" ref="P4610:P4673" ca="1" si="508">IF(O4610&lt;=90,"0-90d",IF(O4610&lt;=180,"91-180d",IF(O4610&lt;=365,"181-365d","365d+")))</f>
        <v>91-180d</v>
      </c>
      <c r="Q4610" s="17">
        <f ca="1">IF(P4610="0-90d",0,IF(P4610="91-180d",INDEX(Assumptions!$F$8:$F$12,MATCH(B4610,Assumptions!$A$8:$A$12,0)),IF(P4610="181-365d",INDEX(Assumptions!$G$8:$G$12,MATCH(B4610,Assumptions!$A$8:$A$12,0)),INDEX(Assumptions!$H$8:$H$12,MATCH(B4610,Assumptions!$A$8:$A$12,0)))))</f>
        <v>0</v>
      </c>
      <c r="R4610" s="14">
        <f t="shared" ref="R4610:R4673" ca="1" si="509">I4610*Q4610</f>
        <v>0</v>
      </c>
      <c r="S4610" s="14">
        <f t="shared" ref="S4610:S4673" ca="1" si="510">IF(T4610="Held on Consignment (Not Owned)",0,MIN(I4610-R4610,N4610))</f>
        <v>174689372.18000001</v>
      </c>
      <c r="T4610" s="11" t="s">
        <v>25</v>
      </c>
      <c r="U4610" s="18" t="s">
        <v>36</v>
      </c>
    </row>
    <row r="4611" spans="1:21" ht="15" customHeight="1" x14ac:dyDescent="0.15">
      <c r="A4611" s="10" t="s">
        <v>4659</v>
      </c>
      <c r="B4611" s="11" t="s">
        <v>41</v>
      </c>
      <c r="C4611" s="11" t="s">
        <v>115</v>
      </c>
      <c r="D4611" s="12">
        <v>45895</v>
      </c>
      <c r="E4611" s="11">
        <v>2133</v>
      </c>
      <c r="F4611" s="11" t="s">
        <v>33</v>
      </c>
      <c r="G4611" s="13">
        <v>260.47000000000003</v>
      </c>
      <c r="H4611" s="14">
        <f t="shared" si="504"/>
        <v>555582.51</v>
      </c>
      <c r="I4611" s="14">
        <f>IF(F4611="GHS",H4611,H4611*Assumptions!$B$4)</f>
        <v>555582.51</v>
      </c>
      <c r="J4611" s="15" t="str">
        <f>INDEX(Assumptions!$B$8:$B$12,MATCH(B4611,Assumptions!$A$8:$A$12,0))</f>
        <v>Weighted Average</v>
      </c>
      <c r="K4611" s="16">
        <f>G4611/(1-INDEX(Assumptions!$D$8:$D$12,MATCH(B4611,Assumptions!$A$8:$A$12,0)))</f>
        <v>400.72307692307697</v>
      </c>
      <c r="L4611" s="16">
        <f t="shared" si="505"/>
        <v>7.8141000000000007</v>
      </c>
      <c r="M4611" s="16">
        <f t="shared" si="506"/>
        <v>20.036153846153852</v>
      </c>
      <c r="N4611" s="14">
        <f>E4611*(K4611-L4611-M4611)*IF(F4611="GHS",1,Assumptions!$B$4)</f>
        <v>795337.73162307695</v>
      </c>
      <c r="O4611" s="15">
        <f t="shared" ca="1" si="507"/>
        <v>391</v>
      </c>
      <c r="P4611" s="15" t="str">
        <f t="shared" ca="1" si="508"/>
        <v>365d+</v>
      </c>
      <c r="Q4611" s="17">
        <f ca="1">IF(P4611="0-90d",0,IF(P4611="91-180d",INDEX(Assumptions!$F$8:$F$12,MATCH(B4611,Assumptions!$A$8:$A$12,0)),IF(P4611="181-365d",INDEX(Assumptions!$G$8:$G$12,MATCH(B4611,Assumptions!$A$8:$A$12,0)),INDEX(Assumptions!$H$8:$H$12,MATCH(B4611,Assumptions!$A$8:$A$12,0)))))</f>
        <v>0.8</v>
      </c>
      <c r="R4611" s="14">
        <f t="shared" ca="1" si="509"/>
        <v>444466.00800000003</v>
      </c>
      <c r="S4611" s="14">
        <f t="shared" ca="1" si="510"/>
        <v>111116.50199999998</v>
      </c>
      <c r="T4611" s="11" t="s">
        <v>25</v>
      </c>
      <c r="U4611" s="18" t="s">
        <v>26</v>
      </c>
    </row>
    <row r="4612" spans="1:21" ht="15" customHeight="1" x14ac:dyDescent="0.15">
      <c r="A4612" s="10" t="s">
        <v>4660</v>
      </c>
      <c r="B4612" s="11" t="s">
        <v>31</v>
      </c>
      <c r="C4612" s="11" t="s">
        <v>32</v>
      </c>
      <c r="D4612" s="12">
        <v>45781</v>
      </c>
      <c r="E4612" s="11">
        <v>960</v>
      </c>
      <c r="F4612" s="11" t="s">
        <v>33</v>
      </c>
      <c r="G4612" s="13">
        <v>1864.8</v>
      </c>
      <c r="H4612" s="14">
        <f t="shared" si="504"/>
        <v>1790208</v>
      </c>
      <c r="I4612" s="14">
        <f>IF(F4612="GHS",H4612,H4612*Assumptions!$B$4)</f>
        <v>1790208</v>
      </c>
      <c r="J4612" s="15" t="str">
        <f>INDEX(Assumptions!$B$8:$B$12,MATCH(B4612,Assumptions!$A$8:$A$12,0))</f>
        <v>Weighted Average</v>
      </c>
      <c r="K4612" s="16">
        <f>G4612/(1-INDEX(Assumptions!$D$8:$D$12,MATCH(B4612,Assumptions!$A$8:$A$12,0)))</f>
        <v>2590</v>
      </c>
      <c r="L4612" s="16">
        <f t="shared" si="505"/>
        <v>55.943999999999996</v>
      </c>
      <c r="M4612" s="16">
        <f t="shared" si="506"/>
        <v>129.5</v>
      </c>
      <c r="N4612" s="14">
        <f>E4612*(K4612-L4612-M4612)*IF(F4612="GHS",1,Assumptions!$B$4)</f>
        <v>2308373.7600000002</v>
      </c>
      <c r="O4612" s="15">
        <f t="shared" ca="1" si="507"/>
        <v>505</v>
      </c>
      <c r="P4612" s="15" t="str">
        <f t="shared" ca="1" si="508"/>
        <v>365d+</v>
      </c>
      <c r="Q4612" s="17">
        <f ca="1">IF(P4612="0-90d",0,IF(P4612="91-180d",INDEX(Assumptions!$F$8:$F$12,MATCH(B4612,Assumptions!$A$8:$A$12,0)),IF(P4612="181-365d",INDEX(Assumptions!$G$8:$G$12,MATCH(B4612,Assumptions!$A$8:$A$12,0)),INDEX(Assumptions!$H$8:$H$12,MATCH(B4612,Assumptions!$A$8:$A$12,0)))))</f>
        <v>0.6</v>
      </c>
      <c r="R4612" s="14">
        <f t="shared" ca="1" si="509"/>
        <v>1074124.8</v>
      </c>
      <c r="S4612" s="14">
        <f t="shared" ca="1" si="510"/>
        <v>716083.19999999995</v>
      </c>
      <c r="T4612" s="11" t="s">
        <v>25</v>
      </c>
      <c r="U4612" s="18" t="s">
        <v>26</v>
      </c>
    </row>
    <row r="4613" spans="1:21" ht="15" customHeight="1" x14ac:dyDescent="0.15">
      <c r="A4613" s="10" t="s">
        <v>4661</v>
      </c>
      <c r="B4613" s="11" t="s">
        <v>28</v>
      </c>
      <c r="C4613" s="11" t="s">
        <v>55</v>
      </c>
      <c r="D4613" s="12">
        <v>46120</v>
      </c>
      <c r="E4613" s="11">
        <v>1317</v>
      </c>
      <c r="F4613" s="11" t="s">
        <v>24</v>
      </c>
      <c r="G4613" s="13">
        <v>8548.5400000000009</v>
      </c>
      <c r="H4613" s="14">
        <f t="shared" si="504"/>
        <v>11258427.180000002</v>
      </c>
      <c r="I4613" s="14">
        <f>IF(F4613="GHS",H4613,H4613*Assumptions!$B$4)</f>
        <v>121591013.54400003</v>
      </c>
      <c r="J4613" s="15" t="str">
        <f>INDEX(Assumptions!$B$8:$B$12,MATCH(B4613,Assumptions!$A$8:$A$12,0))</f>
        <v>Fair Value Less Costs to Sell</v>
      </c>
      <c r="K4613" s="16">
        <f>G4613/(1-INDEX(Assumptions!$D$8:$D$12,MATCH(B4613,Assumptions!$A$8:$A$12,0)))</f>
        <v>9714.2500000000018</v>
      </c>
      <c r="L4613" s="16">
        <f t="shared" si="505"/>
        <v>256.45620000000002</v>
      </c>
      <c r="M4613" s="16">
        <f t="shared" si="506"/>
        <v>485.71250000000009</v>
      </c>
      <c r="N4613" s="14">
        <f>E4613*(K4613-L4613-M4613)*IF(F4613="GHS",1,Assumptions!$B$4)</f>
        <v>127615295.57868004</v>
      </c>
      <c r="O4613" s="15">
        <f t="shared" ca="1" si="507"/>
        <v>166</v>
      </c>
      <c r="P4613" s="15" t="str">
        <f t="shared" ca="1" si="508"/>
        <v>91-180d</v>
      </c>
      <c r="Q4613" s="17">
        <f ca="1">IF(P4613="0-90d",0,IF(P4613="91-180d",INDEX(Assumptions!$F$8:$F$12,MATCH(B4613,Assumptions!$A$8:$A$12,0)),IF(P4613="181-365d",INDEX(Assumptions!$G$8:$G$12,MATCH(B4613,Assumptions!$A$8:$A$12,0)),INDEX(Assumptions!$H$8:$H$12,MATCH(B4613,Assumptions!$A$8:$A$12,0)))))</f>
        <v>0.02</v>
      </c>
      <c r="R4613" s="14">
        <f t="shared" ca="1" si="509"/>
        <v>2431820.2708800007</v>
      </c>
      <c r="S4613" s="14">
        <f t="shared" ca="1" si="510"/>
        <v>119159193.27312003</v>
      </c>
      <c r="T4613" s="11" t="s">
        <v>25</v>
      </c>
      <c r="U4613" s="18" t="s">
        <v>26</v>
      </c>
    </row>
    <row r="4614" spans="1:21" ht="15" customHeight="1" x14ac:dyDescent="0.15">
      <c r="A4614" s="10" t="s">
        <v>4662</v>
      </c>
      <c r="B4614" s="11" t="s">
        <v>41</v>
      </c>
      <c r="C4614" s="11" t="s">
        <v>44</v>
      </c>
      <c r="D4614" s="12">
        <v>45895</v>
      </c>
      <c r="E4614" s="11">
        <v>4642</v>
      </c>
      <c r="F4614" s="11" t="s">
        <v>33</v>
      </c>
      <c r="G4614" s="13">
        <v>334.32</v>
      </c>
      <c r="H4614" s="14">
        <f t="shared" si="504"/>
        <v>1551913.44</v>
      </c>
      <c r="I4614" s="14">
        <f>IF(F4614="GHS",H4614,H4614*Assumptions!$B$4)</f>
        <v>1551913.44</v>
      </c>
      <c r="J4614" s="15" t="str">
        <f>INDEX(Assumptions!$B$8:$B$12,MATCH(B4614,Assumptions!$A$8:$A$12,0))</f>
        <v>Weighted Average</v>
      </c>
      <c r="K4614" s="16">
        <f>G4614/(1-INDEX(Assumptions!$D$8:$D$12,MATCH(B4614,Assumptions!$A$8:$A$12,0)))</f>
        <v>514.3384615384615</v>
      </c>
      <c r="L4614" s="16">
        <f t="shared" si="505"/>
        <v>10.0296</v>
      </c>
      <c r="M4614" s="16">
        <f t="shared" si="506"/>
        <v>25.716923076923077</v>
      </c>
      <c r="N4614" s="14">
        <f>E4614*(K4614-L4614-M4614)*IF(F4614="GHS",1,Assumptions!$B$4)</f>
        <v>2221623.7783384612</v>
      </c>
      <c r="O4614" s="15">
        <f t="shared" ca="1" si="507"/>
        <v>391</v>
      </c>
      <c r="P4614" s="15" t="str">
        <f t="shared" ca="1" si="508"/>
        <v>365d+</v>
      </c>
      <c r="Q4614" s="17">
        <f ca="1">IF(P4614="0-90d",0,IF(P4614="91-180d",INDEX(Assumptions!$F$8:$F$12,MATCH(B4614,Assumptions!$A$8:$A$12,0)),IF(P4614="181-365d",INDEX(Assumptions!$G$8:$G$12,MATCH(B4614,Assumptions!$A$8:$A$12,0)),INDEX(Assumptions!$H$8:$H$12,MATCH(B4614,Assumptions!$A$8:$A$12,0)))))</f>
        <v>0.8</v>
      </c>
      <c r="R4614" s="14">
        <f t="shared" ca="1" si="509"/>
        <v>1241530.7520000001</v>
      </c>
      <c r="S4614" s="14">
        <f t="shared" ca="1" si="510"/>
        <v>310382.68799999985</v>
      </c>
      <c r="T4614" s="11" t="s">
        <v>25</v>
      </c>
      <c r="U4614" s="18" t="s">
        <v>26</v>
      </c>
    </row>
    <row r="4615" spans="1:21" ht="15" customHeight="1" x14ac:dyDescent="0.15">
      <c r="A4615" s="10" t="s">
        <v>4663</v>
      </c>
      <c r="B4615" s="11" t="s">
        <v>41</v>
      </c>
      <c r="C4615" s="11" t="s">
        <v>42</v>
      </c>
      <c r="D4615" s="12">
        <v>46121</v>
      </c>
      <c r="E4615" s="11">
        <v>3006</v>
      </c>
      <c r="F4615" s="11" t="s">
        <v>33</v>
      </c>
      <c r="G4615" s="13">
        <v>422.27</v>
      </c>
      <c r="H4615" s="14">
        <f t="shared" si="504"/>
        <v>1269343.6199999999</v>
      </c>
      <c r="I4615" s="14">
        <f>IF(F4615="GHS",H4615,H4615*Assumptions!$B$4)</f>
        <v>1269343.6199999999</v>
      </c>
      <c r="J4615" s="15" t="str">
        <f>INDEX(Assumptions!$B$8:$B$12,MATCH(B4615,Assumptions!$A$8:$A$12,0))</f>
        <v>Weighted Average</v>
      </c>
      <c r="K4615" s="16">
        <f>G4615/(1-INDEX(Assumptions!$D$8:$D$12,MATCH(B4615,Assumptions!$A$8:$A$12,0)))</f>
        <v>649.64615384615377</v>
      </c>
      <c r="L4615" s="16">
        <f t="shared" si="505"/>
        <v>12.668099999999999</v>
      </c>
      <c r="M4615" s="16">
        <f t="shared" si="506"/>
        <v>32.482307692307693</v>
      </c>
      <c r="N4615" s="14">
        <f>E4615*(K4615-L4615-M4615)*IF(F4615="GHS",1,Assumptions!$B$4)</f>
        <v>1817114.2129384612</v>
      </c>
      <c r="O4615" s="15">
        <f t="shared" ca="1" si="507"/>
        <v>165</v>
      </c>
      <c r="P4615" s="15" t="str">
        <f t="shared" ca="1" si="508"/>
        <v>91-180d</v>
      </c>
      <c r="Q4615" s="17">
        <f ca="1">IF(P4615="0-90d",0,IF(P4615="91-180d",INDEX(Assumptions!$F$8:$F$12,MATCH(B4615,Assumptions!$A$8:$A$12,0)),IF(P4615="181-365d",INDEX(Assumptions!$G$8:$G$12,MATCH(B4615,Assumptions!$A$8:$A$12,0)),INDEX(Assumptions!$H$8:$H$12,MATCH(B4615,Assumptions!$A$8:$A$12,0)))))</f>
        <v>0.1</v>
      </c>
      <c r="R4615" s="14">
        <f t="shared" ca="1" si="509"/>
        <v>126934.36199999999</v>
      </c>
      <c r="S4615" s="14">
        <f t="shared" ca="1" si="510"/>
        <v>1142409.2579999999</v>
      </c>
      <c r="T4615" s="11" t="s">
        <v>25</v>
      </c>
      <c r="U4615" s="18" t="s">
        <v>36</v>
      </c>
    </row>
    <row r="4616" spans="1:21" ht="15" customHeight="1" x14ac:dyDescent="0.15">
      <c r="A4616" s="10" t="s">
        <v>4664</v>
      </c>
      <c r="B4616" s="11" t="s">
        <v>31</v>
      </c>
      <c r="C4616" s="11" t="s">
        <v>76</v>
      </c>
      <c r="D4616" s="12">
        <v>45794</v>
      </c>
      <c r="E4616" s="11">
        <v>2058</v>
      </c>
      <c r="F4616" s="11" t="s">
        <v>33</v>
      </c>
      <c r="G4616" s="13">
        <v>1272.92</v>
      </c>
      <c r="H4616" s="14">
        <f t="shared" si="504"/>
        <v>2619669.3600000003</v>
      </c>
      <c r="I4616" s="14">
        <f>IF(F4616="GHS",H4616,H4616*Assumptions!$B$4)</f>
        <v>2619669.3600000003</v>
      </c>
      <c r="J4616" s="15" t="str">
        <f>INDEX(Assumptions!$B$8:$B$12,MATCH(B4616,Assumptions!$A$8:$A$12,0))</f>
        <v>Weighted Average</v>
      </c>
      <c r="K4616" s="16">
        <f>G4616/(1-INDEX(Assumptions!$D$8:$D$12,MATCH(B4616,Assumptions!$A$8:$A$12,0)))</f>
        <v>1767.9444444444446</v>
      </c>
      <c r="L4616" s="16">
        <f t="shared" si="505"/>
        <v>38.187600000000003</v>
      </c>
      <c r="M4616" s="16">
        <f t="shared" si="506"/>
        <v>88.39722222222224</v>
      </c>
      <c r="N4616" s="14">
        <f>E4616*(K4616-L4616-M4616)*IF(F4616="GHS",1,Assumptions!$B$4)</f>
        <v>3377918.1025333335</v>
      </c>
      <c r="O4616" s="15">
        <f t="shared" ca="1" si="507"/>
        <v>492</v>
      </c>
      <c r="P4616" s="15" t="str">
        <f t="shared" ca="1" si="508"/>
        <v>365d+</v>
      </c>
      <c r="Q4616" s="17">
        <f ca="1">IF(P4616="0-90d",0,IF(P4616="91-180d",INDEX(Assumptions!$F$8:$F$12,MATCH(B4616,Assumptions!$A$8:$A$12,0)),IF(P4616="181-365d",INDEX(Assumptions!$G$8:$G$12,MATCH(B4616,Assumptions!$A$8:$A$12,0)),INDEX(Assumptions!$H$8:$H$12,MATCH(B4616,Assumptions!$A$8:$A$12,0)))))</f>
        <v>0.6</v>
      </c>
      <c r="R4616" s="14">
        <f t="shared" ca="1" si="509"/>
        <v>1571801.6160000002</v>
      </c>
      <c r="S4616" s="14">
        <f t="shared" ca="1" si="510"/>
        <v>1047867.7440000002</v>
      </c>
      <c r="T4616" s="11" t="s">
        <v>25</v>
      </c>
      <c r="U4616" s="18" t="s">
        <v>26</v>
      </c>
    </row>
    <row r="4617" spans="1:21" ht="15" customHeight="1" x14ac:dyDescent="0.15">
      <c r="A4617" s="10" t="s">
        <v>4665</v>
      </c>
      <c r="B4617" s="11" t="s">
        <v>41</v>
      </c>
      <c r="C4617" s="11" t="s">
        <v>44</v>
      </c>
      <c r="D4617" s="12">
        <v>45971</v>
      </c>
      <c r="E4617" s="11">
        <v>2169</v>
      </c>
      <c r="F4617" s="11" t="s">
        <v>33</v>
      </c>
      <c r="G4617" s="13">
        <v>384.89</v>
      </c>
      <c r="H4617" s="14">
        <f t="shared" si="504"/>
        <v>834826.40999999992</v>
      </c>
      <c r="I4617" s="14">
        <f>IF(F4617="GHS",H4617,H4617*Assumptions!$B$4)</f>
        <v>834826.40999999992</v>
      </c>
      <c r="J4617" s="15" t="str">
        <f>INDEX(Assumptions!$B$8:$B$12,MATCH(B4617,Assumptions!$A$8:$A$12,0))</f>
        <v>Weighted Average</v>
      </c>
      <c r="K4617" s="16">
        <f>G4617/(1-INDEX(Assumptions!$D$8:$D$12,MATCH(B4617,Assumptions!$A$8:$A$12,0)))</f>
        <v>592.13846153846146</v>
      </c>
      <c r="L4617" s="16">
        <f t="shared" si="505"/>
        <v>11.5467</v>
      </c>
      <c r="M4617" s="16">
        <f t="shared" si="506"/>
        <v>29.606923076923074</v>
      </c>
      <c r="N4617" s="14">
        <f>E4617*(K4617-L4617-M4617)*IF(F4617="GHS",1,Assumptions!$B$4)</f>
        <v>1195086.1146230767</v>
      </c>
      <c r="O4617" s="15">
        <f t="shared" ca="1" si="507"/>
        <v>315</v>
      </c>
      <c r="P4617" s="15" t="str">
        <f t="shared" ca="1" si="508"/>
        <v>181-365d</v>
      </c>
      <c r="Q4617" s="17">
        <f ca="1">IF(P4617="0-90d",0,IF(P4617="91-180d",INDEX(Assumptions!$F$8:$F$12,MATCH(B4617,Assumptions!$A$8:$A$12,0)),IF(P4617="181-365d",INDEX(Assumptions!$G$8:$G$12,MATCH(B4617,Assumptions!$A$8:$A$12,0)),INDEX(Assumptions!$H$8:$H$12,MATCH(B4617,Assumptions!$A$8:$A$12,0)))))</f>
        <v>0.35</v>
      </c>
      <c r="R4617" s="14">
        <f t="shared" ca="1" si="509"/>
        <v>292189.24349999992</v>
      </c>
      <c r="S4617" s="14">
        <f t="shared" ca="1" si="510"/>
        <v>542637.16650000005</v>
      </c>
      <c r="T4617" s="11" t="s">
        <v>25</v>
      </c>
      <c r="U4617" s="18" t="s">
        <v>26</v>
      </c>
    </row>
    <row r="4618" spans="1:21" ht="15" customHeight="1" x14ac:dyDescent="0.15">
      <c r="A4618" s="10" t="s">
        <v>4666</v>
      </c>
      <c r="B4618" s="11" t="s">
        <v>46</v>
      </c>
      <c r="C4618" s="11" t="s">
        <v>52</v>
      </c>
      <c r="D4618" s="12">
        <v>46019</v>
      </c>
      <c r="E4618" s="11">
        <v>3263</v>
      </c>
      <c r="F4618" s="11" t="s">
        <v>33</v>
      </c>
      <c r="G4618" s="13">
        <v>506591.96</v>
      </c>
      <c r="H4618" s="14">
        <f t="shared" si="504"/>
        <v>1653009565.48</v>
      </c>
      <c r="I4618" s="14">
        <f>IF(F4618="GHS",H4618,H4618*Assumptions!$B$4)</f>
        <v>1653009565.48</v>
      </c>
      <c r="J4618" s="15" t="str">
        <f>INDEX(Assumptions!$B$8:$B$12,MATCH(B4618,Assumptions!$A$8:$A$12,0))</f>
        <v>Specific Identification</v>
      </c>
      <c r="K4618" s="16">
        <f>G4618/(1-INDEX(Assumptions!$D$8:$D$12,MATCH(B4618,Assumptions!$A$8:$A$12,0)))</f>
        <v>649476.87179487175</v>
      </c>
      <c r="L4618" s="16">
        <f t="shared" si="505"/>
        <v>15197.7588</v>
      </c>
      <c r="M4618" s="16">
        <f t="shared" si="506"/>
        <v>32473.843589743588</v>
      </c>
      <c r="N4618" s="14">
        <f>E4618*(K4618-L4618-M4618)*IF(F4618="GHS",1,Assumptions!$B$4)</f>
        <v>1963690594.0689332</v>
      </c>
      <c r="O4618" s="15">
        <f t="shared" ca="1" si="507"/>
        <v>267</v>
      </c>
      <c r="P4618" s="15" t="str">
        <f t="shared" ca="1" si="508"/>
        <v>181-365d</v>
      </c>
      <c r="Q4618" s="17">
        <f ca="1">IF(P4618="0-90d",0,IF(P4618="91-180d",INDEX(Assumptions!$F$8:$F$12,MATCH(B4618,Assumptions!$A$8:$A$12,0)),IF(P4618="181-365d",INDEX(Assumptions!$G$8:$G$12,MATCH(B4618,Assumptions!$A$8:$A$12,0)),INDEX(Assumptions!$H$8:$H$12,MATCH(B4618,Assumptions!$A$8:$A$12,0)))))</f>
        <v>0.05</v>
      </c>
      <c r="R4618" s="14">
        <f t="shared" ca="1" si="509"/>
        <v>82650478.274000004</v>
      </c>
      <c r="S4618" s="14">
        <f t="shared" ca="1" si="510"/>
        <v>1570359087.2060001</v>
      </c>
      <c r="T4618" s="11" t="s">
        <v>25</v>
      </c>
      <c r="U4618" s="18" t="s">
        <v>26</v>
      </c>
    </row>
    <row r="4619" spans="1:21" ht="15" customHeight="1" x14ac:dyDescent="0.15">
      <c r="A4619" s="10" t="s">
        <v>4667</v>
      </c>
      <c r="B4619" s="11" t="s">
        <v>28</v>
      </c>
      <c r="C4619" s="11" t="s">
        <v>29</v>
      </c>
      <c r="D4619" s="12">
        <v>45929</v>
      </c>
      <c r="E4619" s="11">
        <v>613</v>
      </c>
      <c r="F4619" s="11" t="s">
        <v>24</v>
      </c>
      <c r="G4619" s="13">
        <v>4655.6400000000003</v>
      </c>
      <c r="H4619" s="14">
        <f t="shared" si="504"/>
        <v>2853907.3200000003</v>
      </c>
      <c r="I4619" s="14">
        <f>IF(F4619="GHS",H4619,H4619*Assumptions!$B$4)</f>
        <v>30822199.056000005</v>
      </c>
      <c r="J4619" s="15" t="str">
        <f>INDEX(Assumptions!$B$8:$B$12,MATCH(B4619,Assumptions!$A$8:$A$12,0))</f>
        <v>Fair Value Less Costs to Sell</v>
      </c>
      <c r="K4619" s="16">
        <f>G4619/(1-INDEX(Assumptions!$D$8:$D$12,MATCH(B4619,Assumptions!$A$8:$A$12,0)))</f>
        <v>5290.5</v>
      </c>
      <c r="L4619" s="16">
        <f t="shared" si="505"/>
        <v>139.66920000000002</v>
      </c>
      <c r="M4619" s="16">
        <f t="shared" si="506"/>
        <v>264.52500000000003</v>
      </c>
      <c r="N4619" s="14">
        <f>E4619*(K4619-L4619-M4619)*IF(F4619="GHS",1,Assumptions!$B$4)</f>
        <v>32349298.91832</v>
      </c>
      <c r="O4619" s="15">
        <f t="shared" ca="1" si="507"/>
        <v>357</v>
      </c>
      <c r="P4619" s="15" t="str">
        <f t="shared" ca="1" si="508"/>
        <v>181-365d</v>
      </c>
      <c r="Q4619" s="17">
        <f ca="1">IF(P4619="0-90d",0,IF(P4619="91-180d",INDEX(Assumptions!$F$8:$F$12,MATCH(B4619,Assumptions!$A$8:$A$12,0)),IF(P4619="181-365d",INDEX(Assumptions!$G$8:$G$12,MATCH(B4619,Assumptions!$A$8:$A$12,0)),INDEX(Assumptions!$H$8:$H$12,MATCH(B4619,Assumptions!$A$8:$A$12,0)))))</f>
        <v>0.1</v>
      </c>
      <c r="R4619" s="14">
        <f t="shared" ca="1" si="509"/>
        <v>3082219.9056000006</v>
      </c>
      <c r="S4619" s="14">
        <f t="shared" ca="1" si="510"/>
        <v>27739979.150400005</v>
      </c>
      <c r="T4619" s="11" t="s">
        <v>25</v>
      </c>
      <c r="U4619" s="18" t="s">
        <v>26</v>
      </c>
    </row>
    <row r="4620" spans="1:21" ht="15" customHeight="1" x14ac:dyDescent="0.15">
      <c r="A4620" s="10" t="s">
        <v>4668</v>
      </c>
      <c r="B4620" s="11" t="s">
        <v>46</v>
      </c>
      <c r="C4620" s="11" t="s">
        <v>52</v>
      </c>
      <c r="D4620" s="12">
        <v>45769</v>
      </c>
      <c r="E4620" s="11">
        <v>1077</v>
      </c>
      <c r="F4620" s="11" t="s">
        <v>33</v>
      </c>
      <c r="G4620" s="13">
        <v>266364.12</v>
      </c>
      <c r="H4620" s="14">
        <f t="shared" si="504"/>
        <v>286874157.24000001</v>
      </c>
      <c r="I4620" s="14">
        <f>IF(F4620="GHS",H4620,H4620*Assumptions!$B$4)</f>
        <v>286874157.24000001</v>
      </c>
      <c r="J4620" s="15" t="str">
        <f>INDEX(Assumptions!$B$8:$B$12,MATCH(B4620,Assumptions!$A$8:$A$12,0))</f>
        <v>Specific Identification</v>
      </c>
      <c r="K4620" s="16">
        <f>G4620/(1-INDEX(Assumptions!$D$8:$D$12,MATCH(B4620,Assumptions!$A$8:$A$12,0)))</f>
        <v>341492.4615384615</v>
      </c>
      <c r="L4620" s="16">
        <f t="shared" si="505"/>
        <v>7990.9235999999992</v>
      </c>
      <c r="M4620" s="16">
        <f t="shared" si="506"/>
        <v>17074.623076923075</v>
      </c>
      <c r="N4620" s="14">
        <f>E4620*(K4620-L4620-M4620)*IF(F4620="GHS",1,Assumptions!$B$4)</f>
        <v>340791787.30587691</v>
      </c>
      <c r="O4620" s="15">
        <f t="shared" ca="1" si="507"/>
        <v>517</v>
      </c>
      <c r="P4620" s="15" t="str">
        <f t="shared" ca="1" si="508"/>
        <v>365d+</v>
      </c>
      <c r="Q4620" s="17">
        <f ca="1">IF(P4620="0-90d",0,IF(P4620="91-180d",INDEX(Assumptions!$F$8:$F$12,MATCH(B4620,Assumptions!$A$8:$A$12,0)),IF(P4620="181-365d",INDEX(Assumptions!$G$8:$G$12,MATCH(B4620,Assumptions!$A$8:$A$12,0)),INDEX(Assumptions!$H$8:$H$12,MATCH(B4620,Assumptions!$A$8:$A$12,0)))))</f>
        <v>0.15</v>
      </c>
      <c r="R4620" s="14">
        <f t="shared" ca="1" si="509"/>
        <v>43031123.586000003</v>
      </c>
      <c r="S4620" s="14">
        <f t="shared" ca="1" si="510"/>
        <v>243843033.65400001</v>
      </c>
      <c r="T4620" s="11" t="s">
        <v>25</v>
      </c>
      <c r="U4620" s="18" t="s">
        <v>36</v>
      </c>
    </row>
    <row r="4621" spans="1:21" ht="15" customHeight="1" x14ac:dyDescent="0.15">
      <c r="A4621" s="10" t="s">
        <v>4669</v>
      </c>
      <c r="B4621" s="11" t="s">
        <v>28</v>
      </c>
      <c r="C4621" s="11" t="s">
        <v>29</v>
      </c>
      <c r="D4621" s="12">
        <v>46051</v>
      </c>
      <c r="E4621" s="11">
        <v>1174</v>
      </c>
      <c r="F4621" s="11" t="s">
        <v>24</v>
      </c>
      <c r="G4621" s="13">
        <v>5015.16</v>
      </c>
      <c r="H4621" s="14">
        <f t="shared" si="504"/>
        <v>5887797.8399999999</v>
      </c>
      <c r="I4621" s="14">
        <f>IF(F4621="GHS",H4621,H4621*Assumptions!$B$4)</f>
        <v>63588216.672000006</v>
      </c>
      <c r="J4621" s="15" t="str">
        <f>INDEX(Assumptions!$B$8:$B$12,MATCH(B4621,Assumptions!$A$8:$A$12,0))</f>
        <v>Fair Value Less Costs to Sell</v>
      </c>
      <c r="K4621" s="16">
        <f>G4621/(1-INDEX(Assumptions!$D$8:$D$12,MATCH(B4621,Assumptions!$A$8:$A$12,0)))</f>
        <v>5699.045454545454</v>
      </c>
      <c r="L4621" s="16">
        <f t="shared" si="505"/>
        <v>150.45479999999998</v>
      </c>
      <c r="M4621" s="16">
        <f t="shared" si="506"/>
        <v>284.95227272727271</v>
      </c>
      <c r="N4621" s="14">
        <f>E4621*(K4621-L4621-M4621)*IF(F4621="GHS",1,Assumptions!$B$4)</f>
        <v>66738723.770749092</v>
      </c>
      <c r="O4621" s="15">
        <f t="shared" ca="1" si="507"/>
        <v>235</v>
      </c>
      <c r="P4621" s="15" t="str">
        <f t="shared" ca="1" si="508"/>
        <v>181-365d</v>
      </c>
      <c r="Q4621" s="17">
        <f ca="1">IF(P4621="0-90d",0,IF(P4621="91-180d",INDEX(Assumptions!$F$8:$F$12,MATCH(B4621,Assumptions!$A$8:$A$12,0)),IF(P4621="181-365d",INDEX(Assumptions!$G$8:$G$12,MATCH(B4621,Assumptions!$A$8:$A$12,0)),INDEX(Assumptions!$H$8:$H$12,MATCH(B4621,Assumptions!$A$8:$A$12,0)))))</f>
        <v>0.1</v>
      </c>
      <c r="R4621" s="14">
        <f t="shared" ca="1" si="509"/>
        <v>6358821.667200001</v>
      </c>
      <c r="S4621" s="14">
        <f t="shared" ca="1" si="510"/>
        <v>57229395.004800007</v>
      </c>
      <c r="T4621" s="11" t="s">
        <v>25</v>
      </c>
      <c r="U4621" s="18" t="s">
        <v>26</v>
      </c>
    </row>
    <row r="4622" spans="1:21" ht="15" customHeight="1" x14ac:dyDescent="0.15">
      <c r="A4622" s="10" t="s">
        <v>4670</v>
      </c>
      <c r="B4622" s="11" t="s">
        <v>22</v>
      </c>
      <c r="C4622" s="11" t="s">
        <v>81</v>
      </c>
      <c r="D4622" s="12">
        <v>45896</v>
      </c>
      <c r="E4622" s="11">
        <v>268</v>
      </c>
      <c r="F4622" s="11" t="s">
        <v>24</v>
      </c>
      <c r="G4622" s="13">
        <v>21039.9</v>
      </c>
      <c r="H4622" s="14">
        <f t="shared" si="504"/>
        <v>5638693.2000000002</v>
      </c>
      <c r="I4622" s="14">
        <f>IF(F4622="GHS",H4622,H4622*Assumptions!$B$4)</f>
        <v>60897886.560000002</v>
      </c>
      <c r="J4622" s="15" t="str">
        <f>INDEX(Assumptions!$B$8:$B$12,MATCH(B4622,Assumptions!$A$8:$A$12,0))</f>
        <v>FIFO</v>
      </c>
      <c r="K4622" s="16">
        <f>G4622/(1-INDEX(Assumptions!$D$8:$D$12,MATCH(B4622,Assumptions!$A$8:$A$12,0)))</f>
        <v>25658.414634146342</v>
      </c>
      <c r="L4622" s="16">
        <f t="shared" si="505"/>
        <v>631.197</v>
      </c>
      <c r="M4622" s="16">
        <f t="shared" si="506"/>
        <v>1282.9207317073171</v>
      </c>
      <c r="N4622" s="14">
        <f>E4622*(K4622-L4622-M4622)*IF(F4622="GHS",1,Assumptions!$B$4)</f>
        <v>68725492.954419523</v>
      </c>
      <c r="O4622" s="15">
        <f t="shared" ca="1" si="507"/>
        <v>390</v>
      </c>
      <c r="P4622" s="15" t="str">
        <f t="shared" ca="1" si="508"/>
        <v>365d+</v>
      </c>
      <c r="Q4622" s="17">
        <f ca="1">IF(P4622="0-90d",0,IF(P4622="91-180d",INDEX(Assumptions!$F$8:$F$12,MATCH(B4622,Assumptions!$A$8:$A$12,0)),IF(P4622="181-365d",INDEX(Assumptions!$G$8:$G$12,MATCH(B4622,Assumptions!$A$8:$A$12,0)),INDEX(Assumptions!$H$8:$H$12,MATCH(B4622,Assumptions!$A$8:$A$12,0)))))</f>
        <v>0.5</v>
      </c>
      <c r="R4622" s="14">
        <f t="shared" ca="1" si="509"/>
        <v>30448943.280000001</v>
      </c>
      <c r="S4622" s="14">
        <f t="shared" ca="1" si="510"/>
        <v>30448943.280000001</v>
      </c>
      <c r="T4622" s="11" t="s">
        <v>25</v>
      </c>
      <c r="U4622" s="18" t="s">
        <v>36</v>
      </c>
    </row>
    <row r="4623" spans="1:21" ht="15" customHeight="1" x14ac:dyDescent="0.15">
      <c r="A4623" s="10" t="s">
        <v>4671</v>
      </c>
      <c r="B4623" s="11" t="s">
        <v>31</v>
      </c>
      <c r="C4623" s="11" t="s">
        <v>76</v>
      </c>
      <c r="D4623" s="12">
        <v>45771</v>
      </c>
      <c r="E4623" s="11">
        <v>4995</v>
      </c>
      <c r="F4623" s="11" t="s">
        <v>33</v>
      </c>
      <c r="G4623" s="13">
        <v>961.56</v>
      </c>
      <c r="H4623" s="14">
        <f t="shared" si="504"/>
        <v>4802992.2</v>
      </c>
      <c r="I4623" s="14">
        <f>IF(F4623="GHS",H4623,H4623*Assumptions!$B$4)</f>
        <v>4802992.2</v>
      </c>
      <c r="J4623" s="15" t="str">
        <f>INDEX(Assumptions!$B$8:$B$12,MATCH(B4623,Assumptions!$A$8:$A$12,0))</f>
        <v>Weighted Average</v>
      </c>
      <c r="K4623" s="16">
        <f>G4623/(1-INDEX(Assumptions!$D$8:$D$12,MATCH(B4623,Assumptions!$A$8:$A$12,0)))</f>
        <v>1335.5</v>
      </c>
      <c r="L4623" s="16">
        <f t="shared" si="505"/>
        <v>28.846799999999998</v>
      </c>
      <c r="M4623" s="16">
        <f t="shared" si="506"/>
        <v>66.775000000000006</v>
      </c>
      <c r="N4623" s="14">
        <f>E4623*(K4623-L4623-M4623)*IF(F4623="GHS",1,Assumptions!$B$4)</f>
        <v>6193191.6089999992</v>
      </c>
      <c r="O4623" s="15">
        <f t="shared" ca="1" si="507"/>
        <v>515</v>
      </c>
      <c r="P4623" s="15" t="str">
        <f t="shared" ca="1" si="508"/>
        <v>365d+</v>
      </c>
      <c r="Q4623" s="17">
        <f ca="1">IF(P4623="0-90d",0,IF(P4623="91-180d",INDEX(Assumptions!$F$8:$F$12,MATCH(B4623,Assumptions!$A$8:$A$12,0)),IF(P4623="181-365d",INDEX(Assumptions!$G$8:$G$12,MATCH(B4623,Assumptions!$A$8:$A$12,0)),INDEX(Assumptions!$H$8:$H$12,MATCH(B4623,Assumptions!$A$8:$A$12,0)))))</f>
        <v>0.6</v>
      </c>
      <c r="R4623" s="14">
        <f t="shared" ca="1" si="509"/>
        <v>2881795.32</v>
      </c>
      <c r="S4623" s="14">
        <f t="shared" ca="1" si="510"/>
        <v>1921196.8800000004</v>
      </c>
      <c r="T4623" s="11" t="s">
        <v>25</v>
      </c>
      <c r="U4623" s="18" t="s">
        <v>26</v>
      </c>
    </row>
    <row r="4624" spans="1:21" ht="15" customHeight="1" x14ac:dyDescent="0.15">
      <c r="A4624" s="10" t="s">
        <v>4672</v>
      </c>
      <c r="B4624" s="11" t="s">
        <v>41</v>
      </c>
      <c r="C4624" s="11" t="s">
        <v>115</v>
      </c>
      <c r="D4624" s="12">
        <v>45926</v>
      </c>
      <c r="E4624" s="11">
        <v>3838</v>
      </c>
      <c r="F4624" s="11" t="s">
        <v>33</v>
      </c>
      <c r="G4624" s="13">
        <v>342.37</v>
      </c>
      <c r="H4624" s="14">
        <f t="shared" si="504"/>
        <v>1314016.06</v>
      </c>
      <c r="I4624" s="14">
        <f>IF(F4624="GHS",H4624,H4624*Assumptions!$B$4)</f>
        <v>1314016.06</v>
      </c>
      <c r="J4624" s="15" t="str">
        <f>INDEX(Assumptions!$B$8:$B$12,MATCH(B4624,Assumptions!$A$8:$A$12,0))</f>
        <v>Weighted Average</v>
      </c>
      <c r="K4624" s="16">
        <f>G4624/(1-INDEX(Assumptions!$D$8:$D$12,MATCH(B4624,Assumptions!$A$8:$A$12,0)))</f>
        <v>526.72307692307686</v>
      </c>
      <c r="L4624" s="16">
        <f t="shared" si="505"/>
        <v>10.271100000000001</v>
      </c>
      <c r="M4624" s="16">
        <f t="shared" si="506"/>
        <v>26.336153846153845</v>
      </c>
      <c r="N4624" s="14">
        <f>E4624*(K4624-L4624-M4624)*IF(F4624="GHS",1,Assumptions!$B$4)</f>
        <v>1881064.5289692304</v>
      </c>
      <c r="O4624" s="15">
        <f t="shared" ca="1" si="507"/>
        <v>360</v>
      </c>
      <c r="P4624" s="15" t="str">
        <f t="shared" ca="1" si="508"/>
        <v>181-365d</v>
      </c>
      <c r="Q4624" s="17">
        <f ca="1">IF(P4624="0-90d",0,IF(P4624="91-180d",INDEX(Assumptions!$F$8:$F$12,MATCH(B4624,Assumptions!$A$8:$A$12,0)),IF(P4624="181-365d",INDEX(Assumptions!$G$8:$G$12,MATCH(B4624,Assumptions!$A$8:$A$12,0)),INDEX(Assumptions!$H$8:$H$12,MATCH(B4624,Assumptions!$A$8:$A$12,0)))))</f>
        <v>0.35</v>
      </c>
      <c r="R4624" s="14">
        <f t="shared" ca="1" si="509"/>
        <v>459905.62099999998</v>
      </c>
      <c r="S4624" s="14">
        <f t="shared" ca="1" si="510"/>
        <v>854110.43900000001</v>
      </c>
      <c r="T4624" s="11" t="s">
        <v>25</v>
      </c>
      <c r="U4624" s="18" t="s">
        <v>36</v>
      </c>
    </row>
    <row r="4625" spans="1:21" ht="15" customHeight="1" x14ac:dyDescent="0.15">
      <c r="A4625" s="10" t="s">
        <v>4673</v>
      </c>
      <c r="B4625" s="11" t="s">
        <v>41</v>
      </c>
      <c r="C4625" s="11" t="s">
        <v>49</v>
      </c>
      <c r="D4625" s="12">
        <v>46032</v>
      </c>
      <c r="E4625" s="11">
        <v>828</v>
      </c>
      <c r="F4625" s="11" t="s">
        <v>33</v>
      </c>
      <c r="G4625" s="13">
        <v>395.33</v>
      </c>
      <c r="H4625" s="14">
        <f t="shared" si="504"/>
        <v>327333.24</v>
      </c>
      <c r="I4625" s="14">
        <f>IF(F4625="GHS",H4625,H4625*Assumptions!$B$4)</f>
        <v>327333.24</v>
      </c>
      <c r="J4625" s="15" t="str">
        <f>INDEX(Assumptions!$B$8:$B$12,MATCH(B4625,Assumptions!$A$8:$A$12,0))</f>
        <v>Weighted Average</v>
      </c>
      <c r="K4625" s="16">
        <f>G4625/(1-INDEX(Assumptions!$D$8:$D$12,MATCH(B4625,Assumptions!$A$8:$A$12,0)))</f>
        <v>608.19999999999993</v>
      </c>
      <c r="L4625" s="16">
        <f t="shared" si="505"/>
        <v>11.8599</v>
      </c>
      <c r="M4625" s="16">
        <f t="shared" si="506"/>
        <v>30.409999999999997</v>
      </c>
      <c r="N4625" s="14">
        <f>E4625*(K4625-L4625-M4625)*IF(F4625="GHS",1,Assumptions!$B$4)</f>
        <v>468590.12279999995</v>
      </c>
      <c r="O4625" s="15">
        <f t="shared" ca="1" si="507"/>
        <v>254</v>
      </c>
      <c r="P4625" s="15" t="str">
        <f t="shared" ca="1" si="508"/>
        <v>181-365d</v>
      </c>
      <c r="Q4625" s="17">
        <f ca="1">IF(P4625="0-90d",0,IF(P4625="91-180d",INDEX(Assumptions!$F$8:$F$12,MATCH(B4625,Assumptions!$A$8:$A$12,0)),IF(P4625="181-365d",INDEX(Assumptions!$G$8:$G$12,MATCH(B4625,Assumptions!$A$8:$A$12,0)),INDEX(Assumptions!$H$8:$H$12,MATCH(B4625,Assumptions!$A$8:$A$12,0)))))</f>
        <v>0.35</v>
      </c>
      <c r="R4625" s="14">
        <f t="shared" ca="1" si="509"/>
        <v>114566.63399999999</v>
      </c>
      <c r="S4625" s="14">
        <f t="shared" ca="1" si="510"/>
        <v>212766.606</v>
      </c>
      <c r="T4625" s="11" t="s">
        <v>25</v>
      </c>
      <c r="U4625" s="18" t="s">
        <v>26</v>
      </c>
    </row>
    <row r="4626" spans="1:21" ht="15" customHeight="1" x14ac:dyDescent="0.15">
      <c r="A4626" s="10" t="s">
        <v>4674</v>
      </c>
      <c r="B4626" s="11" t="s">
        <v>41</v>
      </c>
      <c r="C4626" s="11" t="s">
        <v>42</v>
      </c>
      <c r="D4626" s="12">
        <v>46135</v>
      </c>
      <c r="E4626" s="11">
        <v>241</v>
      </c>
      <c r="F4626" s="11" t="s">
        <v>33</v>
      </c>
      <c r="G4626" s="13">
        <v>224.56</v>
      </c>
      <c r="H4626" s="14">
        <f t="shared" si="504"/>
        <v>54118.96</v>
      </c>
      <c r="I4626" s="14">
        <f>IF(F4626="GHS",H4626,H4626*Assumptions!$B$4)</f>
        <v>54118.96</v>
      </c>
      <c r="J4626" s="15" t="str">
        <f>INDEX(Assumptions!$B$8:$B$12,MATCH(B4626,Assumptions!$A$8:$A$12,0))</f>
        <v>Weighted Average</v>
      </c>
      <c r="K4626" s="16">
        <f>G4626/(1-INDEX(Assumptions!$D$8:$D$12,MATCH(B4626,Assumptions!$A$8:$A$12,0)))</f>
        <v>345.47692307692307</v>
      </c>
      <c r="L4626" s="16">
        <f t="shared" si="505"/>
        <v>6.7367999999999997</v>
      </c>
      <c r="M4626" s="16">
        <f t="shared" si="506"/>
        <v>17.273846153846154</v>
      </c>
      <c r="N4626" s="14">
        <f>E4626*(K4626-L4626-M4626)*IF(F4626="GHS",1,Assumptions!$B$4)</f>
        <v>77473.372738461534</v>
      </c>
      <c r="O4626" s="15">
        <f t="shared" ca="1" si="507"/>
        <v>151</v>
      </c>
      <c r="P4626" s="15" t="str">
        <f t="shared" ca="1" si="508"/>
        <v>91-180d</v>
      </c>
      <c r="Q4626" s="17">
        <f ca="1">IF(P4626="0-90d",0,IF(P4626="91-180d",INDEX(Assumptions!$F$8:$F$12,MATCH(B4626,Assumptions!$A$8:$A$12,0)),IF(P4626="181-365d",INDEX(Assumptions!$G$8:$G$12,MATCH(B4626,Assumptions!$A$8:$A$12,0)),INDEX(Assumptions!$H$8:$H$12,MATCH(B4626,Assumptions!$A$8:$A$12,0)))))</f>
        <v>0.1</v>
      </c>
      <c r="R4626" s="14">
        <f t="shared" ca="1" si="509"/>
        <v>5411.8960000000006</v>
      </c>
      <c r="S4626" s="14">
        <f t="shared" ca="1" si="510"/>
        <v>48707.063999999998</v>
      </c>
      <c r="T4626" s="11" t="s">
        <v>25</v>
      </c>
      <c r="U4626" s="18" t="s">
        <v>26</v>
      </c>
    </row>
    <row r="4627" spans="1:21" ht="15" customHeight="1" x14ac:dyDescent="0.15">
      <c r="A4627" s="10" t="s">
        <v>4675</v>
      </c>
      <c r="B4627" s="11" t="s">
        <v>41</v>
      </c>
      <c r="C4627" s="11" t="s">
        <v>49</v>
      </c>
      <c r="D4627" s="12">
        <v>45863</v>
      </c>
      <c r="E4627" s="11">
        <v>1401</v>
      </c>
      <c r="F4627" s="11" t="s">
        <v>33</v>
      </c>
      <c r="G4627" s="13">
        <v>169.71</v>
      </c>
      <c r="H4627" s="14">
        <f t="shared" si="504"/>
        <v>237763.71000000002</v>
      </c>
      <c r="I4627" s="14">
        <f>IF(F4627="GHS",H4627,H4627*Assumptions!$B$4)</f>
        <v>237763.71000000002</v>
      </c>
      <c r="J4627" s="15" t="str">
        <f>INDEX(Assumptions!$B$8:$B$12,MATCH(B4627,Assumptions!$A$8:$A$12,0))</f>
        <v>Weighted Average</v>
      </c>
      <c r="K4627" s="16">
        <f>G4627/(1-INDEX(Assumptions!$D$8:$D$12,MATCH(B4627,Assumptions!$A$8:$A$12,0)))</f>
        <v>261.09230769230771</v>
      </c>
      <c r="L4627" s="16">
        <f t="shared" si="505"/>
        <v>5.0913000000000004</v>
      </c>
      <c r="M4627" s="16">
        <f t="shared" si="506"/>
        <v>13.054615384615387</v>
      </c>
      <c r="N4627" s="14">
        <f>E4627*(K4627-L4627-M4627)*IF(F4627="GHS",1,Assumptions!$B$4)</f>
        <v>340367.895623077</v>
      </c>
      <c r="O4627" s="15">
        <f t="shared" ca="1" si="507"/>
        <v>423</v>
      </c>
      <c r="P4627" s="15" t="str">
        <f t="shared" ca="1" si="508"/>
        <v>365d+</v>
      </c>
      <c r="Q4627" s="17">
        <f ca="1">IF(P4627="0-90d",0,IF(P4627="91-180d",INDEX(Assumptions!$F$8:$F$12,MATCH(B4627,Assumptions!$A$8:$A$12,0)),IF(P4627="181-365d",INDEX(Assumptions!$G$8:$G$12,MATCH(B4627,Assumptions!$A$8:$A$12,0)),INDEX(Assumptions!$H$8:$H$12,MATCH(B4627,Assumptions!$A$8:$A$12,0)))))</f>
        <v>0.8</v>
      </c>
      <c r="R4627" s="14">
        <f t="shared" ca="1" si="509"/>
        <v>190210.96800000002</v>
      </c>
      <c r="S4627" s="14">
        <f t="shared" ca="1" si="510"/>
        <v>47552.741999999998</v>
      </c>
      <c r="T4627" s="11" t="s">
        <v>25</v>
      </c>
      <c r="U4627" s="18" t="s">
        <v>26</v>
      </c>
    </row>
    <row r="4628" spans="1:21" ht="15" customHeight="1" x14ac:dyDescent="0.15">
      <c r="A4628" s="10" t="s">
        <v>4676</v>
      </c>
      <c r="B4628" s="11" t="s">
        <v>46</v>
      </c>
      <c r="C4628" s="11" t="s">
        <v>52</v>
      </c>
      <c r="D4628" s="12">
        <v>45981</v>
      </c>
      <c r="E4628" s="11">
        <v>1692</v>
      </c>
      <c r="F4628" s="11" t="s">
        <v>33</v>
      </c>
      <c r="G4628" s="13">
        <v>290888.77</v>
      </c>
      <c r="H4628" s="14">
        <f t="shared" si="504"/>
        <v>492183798.84000003</v>
      </c>
      <c r="I4628" s="14">
        <f>IF(F4628="GHS",H4628,H4628*Assumptions!$B$4)</f>
        <v>492183798.84000003</v>
      </c>
      <c r="J4628" s="15" t="str">
        <f>INDEX(Assumptions!$B$8:$B$12,MATCH(B4628,Assumptions!$A$8:$A$12,0))</f>
        <v>Specific Identification</v>
      </c>
      <c r="K4628" s="16">
        <f>G4628/(1-INDEX(Assumptions!$D$8:$D$12,MATCH(B4628,Assumptions!$A$8:$A$12,0)))</f>
        <v>372934.3205128205</v>
      </c>
      <c r="L4628" s="16">
        <f t="shared" si="505"/>
        <v>8726.6630999999998</v>
      </c>
      <c r="M4628" s="16">
        <f t="shared" si="506"/>
        <v>18646.716025641024</v>
      </c>
      <c r="N4628" s="14">
        <f>E4628*(K4628-L4628-M4628)*IF(F4628="GHS",1,Assumptions!$B$4)</f>
        <v>584689112.82710767</v>
      </c>
      <c r="O4628" s="15">
        <f t="shared" ca="1" si="507"/>
        <v>305</v>
      </c>
      <c r="P4628" s="15" t="str">
        <f t="shared" ca="1" si="508"/>
        <v>181-365d</v>
      </c>
      <c r="Q4628" s="17">
        <f ca="1">IF(P4628="0-90d",0,IF(P4628="91-180d",INDEX(Assumptions!$F$8:$F$12,MATCH(B4628,Assumptions!$A$8:$A$12,0)),IF(P4628="181-365d",INDEX(Assumptions!$G$8:$G$12,MATCH(B4628,Assumptions!$A$8:$A$12,0)),INDEX(Assumptions!$H$8:$H$12,MATCH(B4628,Assumptions!$A$8:$A$12,0)))))</f>
        <v>0.05</v>
      </c>
      <c r="R4628" s="14">
        <f t="shared" ca="1" si="509"/>
        <v>24609189.942000002</v>
      </c>
      <c r="S4628" s="14">
        <f t="shared" ca="1" si="510"/>
        <v>467574608.898</v>
      </c>
      <c r="T4628" s="11" t="s">
        <v>25</v>
      </c>
      <c r="U4628" s="18" t="s">
        <v>26</v>
      </c>
    </row>
    <row r="4629" spans="1:21" ht="15" customHeight="1" x14ac:dyDescent="0.15">
      <c r="A4629" s="10" t="s">
        <v>4677</v>
      </c>
      <c r="B4629" s="11" t="s">
        <v>31</v>
      </c>
      <c r="C4629" s="11" t="s">
        <v>76</v>
      </c>
      <c r="D4629" s="12">
        <v>45971</v>
      </c>
      <c r="E4629" s="11">
        <v>330</v>
      </c>
      <c r="F4629" s="11" t="s">
        <v>33</v>
      </c>
      <c r="G4629" s="13">
        <v>4232.1499999999996</v>
      </c>
      <c r="H4629" s="14">
        <f t="shared" si="504"/>
        <v>1396609.4999999998</v>
      </c>
      <c r="I4629" s="14">
        <f>IF(F4629="GHS",H4629,H4629*Assumptions!$B$4)</f>
        <v>1396609.4999999998</v>
      </c>
      <c r="J4629" s="15" t="str">
        <f>INDEX(Assumptions!$B$8:$B$12,MATCH(B4629,Assumptions!$A$8:$A$12,0))</f>
        <v>Weighted Average</v>
      </c>
      <c r="K4629" s="16">
        <f>G4629/(1-INDEX(Assumptions!$D$8:$D$12,MATCH(B4629,Assumptions!$A$8:$A$12,0)))</f>
        <v>5877.9861111111104</v>
      </c>
      <c r="L4629" s="16">
        <f t="shared" si="505"/>
        <v>126.96449999999999</v>
      </c>
      <c r="M4629" s="16">
        <f t="shared" si="506"/>
        <v>293.89930555555554</v>
      </c>
      <c r="N4629" s="14">
        <f>E4629*(K4629-L4629-M4629)*IF(F4629="GHS",1,Assumptions!$B$4)</f>
        <v>1800850.3608333331</v>
      </c>
      <c r="O4629" s="15">
        <f t="shared" ca="1" si="507"/>
        <v>315</v>
      </c>
      <c r="P4629" s="15" t="str">
        <f t="shared" ca="1" si="508"/>
        <v>181-365d</v>
      </c>
      <c r="Q4629" s="17">
        <f ca="1">IF(P4629="0-90d",0,IF(P4629="91-180d",INDEX(Assumptions!$F$8:$F$12,MATCH(B4629,Assumptions!$A$8:$A$12,0)),IF(P4629="181-365d",INDEX(Assumptions!$G$8:$G$12,MATCH(B4629,Assumptions!$A$8:$A$12,0)),INDEX(Assumptions!$H$8:$H$12,MATCH(B4629,Assumptions!$A$8:$A$12,0)))))</f>
        <v>0.2</v>
      </c>
      <c r="R4629" s="14">
        <f t="shared" ca="1" si="509"/>
        <v>279321.89999999997</v>
      </c>
      <c r="S4629" s="14">
        <f t="shared" ca="1" si="510"/>
        <v>1117287.5999999999</v>
      </c>
      <c r="T4629" s="11" t="s">
        <v>25</v>
      </c>
      <c r="U4629" s="18" t="s">
        <v>26</v>
      </c>
    </row>
    <row r="4630" spans="1:21" ht="15" customHeight="1" x14ac:dyDescent="0.15">
      <c r="A4630" s="10" t="s">
        <v>4678</v>
      </c>
      <c r="B4630" s="11" t="s">
        <v>41</v>
      </c>
      <c r="C4630" s="11" t="s">
        <v>115</v>
      </c>
      <c r="D4630" s="12">
        <v>45947</v>
      </c>
      <c r="E4630" s="11">
        <v>267</v>
      </c>
      <c r="F4630" s="11" t="s">
        <v>33</v>
      </c>
      <c r="G4630" s="13">
        <v>171.77</v>
      </c>
      <c r="H4630" s="14">
        <f t="shared" si="504"/>
        <v>45862.590000000004</v>
      </c>
      <c r="I4630" s="14">
        <f>IF(F4630="GHS",H4630,H4630*Assumptions!$B$4)</f>
        <v>45862.590000000004</v>
      </c>
      <c r="J4630" s="15" t="str">
        <f>INDEX(Assumptions!$B$8:$B$12,MATCH(B4630,Assumptions!$A$8:$A$12,0))</f>
        <v>Weighted Average</v>
      </c>
      <c r="K4630" s="16">
        <f>G4630/(1-INDEX(Assumptions!$D$8:$D$12,MATCH(B4630,Assumptions!$A$8:$A$12,0)))</f>
        <v>264.26153846153846</v>
      </c>
      <c r="L4630" s="16">
        <f t="shared" si="505"/>
        <v>5.1531000000000002</v>
      </c>
      <c r="M4630" s="16">
        <f t="shared" si="506"/>
        <v>13.213076923076924</v>
      </c>
      <c r="N4630" s="14">
        <f>E4630*(K4630-L4630-M4630)*IF(F4630="GHS",1,Assumptions!$B$4)</f>
        <v>65654.061530769235</v>
      </c>
      <c r="O4630" s="15">
        <f t="shared" ca="1" si="507"/>
        <v>339</v>
      </c>
      <c r="P4630" s="15" t="str">
        <f t="shared" ca="1" si="508"/>
        <v>181-365d</v>
      </c>
      <c r="Q4630" s="17">
        <f ca="1">IF(P4630="0-90d",0,IF(P4630="91-180d",INDEX(Assumptions!$F$8:$F$12,MATCH(B4630,Assumptions!$A$8:$A$12,0)),IF(P4630="181-365d",INDEX(Assumptions!$G$8:$G$12,MATCH(B4630,Assumptions!$A$8:$A$12,0)),INDEX(Assumptions!$H$8:$H$12,MATCH(B4630,Assumptions!$A$8:$A$12,0)))))</f>
        <v>0.35</v>
      </c>
      <c r="R4630" s="14">
        <f t="shared" ca="1" si="509"/>
        <v>16051.906500000001</v>
      </c>
      <c r="S4630" s="14">
        <f t="shared" ca="1" si="510"/>
        <v>29810.683500000003</v>
      </c>
      <c r="T4630" s="11" t="s">
        <v>25</v>
      </c>
      <c r="U4630" s="18" t="s">
        <v>26</v>
      </c>
    </row>
    <row r="4631" spans="1:21" ht="15" customHeight="1" x14ac:dyDescent="0.15">
      <c r="A4631" s="10" t="s">
        <v>4679</v>
      </c>
      <c r="B4631" s="11" t="s">
        <v>41</v>
      </c>
      <c r="C4631" s="11" t="s">
        <v>115</v>
      </c>
      <c r="D4631" s="12">
        <v>46072</v>
      </c>
      <c r="E4631" s="11">
        <v>3333</v>
      </c>
      <c r="F4631" s="11" t="s">
        <v>33</v>
      </c>
      <c r="G4631" s="13">
        <v>428.77</v>
      </c>
      <c r="H4631" s="14">
        <f t="shared" si="504"/>
        <v>1429090.41</v>
      </c>
      <c r="I4631" s="14">
        <f>IF(F4631="GHS",H4631,H4631*Assumptions!$B$4)</f>
        <v>1429090.41</v>
      </c>
      <c r="J4631" s="15" t="str">
        <f>INDEX(Assumptions!$B$8:$B$12,MATCH(B4631,Assumptions!$A$8:$A$12,0))</f>
        <v>Weighted Average</v>
      </c>
      <c r="K4631" s="16">
        <f>G4631/(1-INDEX(Assumptions!$D$8:$D$12,MATCH(B4631,Assumptions!$A$8:$A$12,0)))</f>
        <v>659.64615384615377</v>
      </c>
      <c r="L4631" s="16">
        <f t="shared" si="505"/>
        <v>12.863099999999999</v>
      </c>
      <c r="M4631" s="16">
        <f t="shared" si="506"/>
        <v>32.982307692307693</v>
      </c>
      <c r="N4631" s="14">
        <f>E4631*(K4631-L4631-M4631)*IF(F4631="GHS",1,Assumptions!$B$4)</f>
        <v>2045797.8869307688</v>
      </c>
      <c r="O4631" s="15">
        <f t="shared" ca="1" si="507"/>
        <v>214</v>
      </c>
      <c r="P4631" s="15" t="str">
        <f t="shared" ca="1" si="508"/>
        <v>181-365d</v>
      </c>
      <c r="Q4631" s="17">
        <f ca="1">IF(P4631="0-90d",0,IF(P4631="91-180d",INDEX(Assumptions!$F$8:$F$12,MATCH(B4631,Assumptions!$A$8:$A$12,0)),IF(P4631="181-365d",INDEX(Assumptions!$G$8:$G$12,MATCH(B4631,Assumptions!$A$8:$A$12,0)),INDEX(Assumptions!$H$8:$H$12,MATCH(B4631,Assumptions!$A$8:$A$12,0)))))</f>
        <v>0.35</v>
      </c>
      <c r="R4631" s="14">
        <f t="shared" ca="1" si="509"/>
        <v>500181.64349999995</v>
      </c>
      <c r="S4631" s="14">
        <f t="shared" ca="1" si="510"/>
        <v>928908.76649999991</v>
      </c>
      <c r="T4631" s="11" t="s">
        <v>50</v>
      </c>
      <c r="U4631" s="18" t="s">
        <v>26</v>
      </c>
    </row>
    <row r="4632" spans="1:21" ht="15" customHeight="1" x14ac:dyDescent="0.15">
      <c r="A4632" s="10" t="s">
        <v>4680</v>
      </c>
      <c r="B4632" s="11" t="s">
        <v>41</v>
      </c>
      <c r="C4632" s="11" t="s">
        <v>44</v>
      </c>
      <c r="D4632" s="12">
        <v>46151</v>
      </c>
      <c r="E4632" s="11">
        <v>4584</v>
      </c>
      <c r="F4632" s="11" t="s">
        <v>33</v>
      </c>
      <c r="G4632" s="13">
        <v>461.09</v>
      </c>
      <c r="H4632" s="14">
        <f t="shared" si="504"/>
        <v>2113636.56</v>
      </c>
      <c r="I4632" s="14">
        <f>IF(F4632="GHS",H4632,H4632*Assumptions!$B$4)</f>
        <v>2113636.56</v>
      </c>
      <c r="J4632" s="15" t="str">
        <f>INDEX(Assumptions!$B$8:$B$12,MATCH(B4632,Assumptions!$A$8:$A$12,0))</f>
        <v>Weighted Average</v>
      </c>
      <c r="K4632" s="16">
        <f>G4632/(1-INDEX(Assumptions!$D$8:$D$12,MATCH(B4632,Assumptions!$A$8:$A$12,0)))</f>
        <v>709.36923076923074</v>
      </c>
      <c r="L4632" s="16">
        <f t="shared" si="505"/>
        <v>13.832699999999999</v>
      </c>
      <c r="M4632" s="16">
        <f t="shared" si="506"/>
        <v>35.46846153846154</v>
      </c>
      <c r="N4632" s="14">
        <f>E4632*(K4632-L4632-M4632)*IF(F4632="GHS",1,Assumptions!$B$4)</f>
        <v>3025752.0293538459</v>
      </c>
      <c r="O4632" s="15">
        <f t="shared" ca="1" si="507"/>
        <v>135</v>
      </c>
      <c r="P4632" s="15" t="str">
        <f t="shared" ca="1" si="508"/>
        <v>91-180d</v>
      </c>
      <c r="Q4632" s="17">
        <f ca="1">IF(P4632="0-90d",0,IF(P4632="91-180d",INDEX(Assumptions!$F$8:$F$12,MATCH(B4632,Assumptions!$A$8:$A$12,0)),IF(P4632="181-365d",INDEX(Assumptions!$G$8:$G$12,MATCH(B4632,Assumptions!$A$8:$A$12,0)),INDEX(Assumptions!$H$8:$H$12,MATCH(B4632,Assumptions!$A$8:$A$12,0)))))</f>
        <v>0.1</v>
      </c>
      <c r="R4632" s="14">
        <f t="shared" ca="1" si="509"/>
        <v>211363.65600000002</v>
      </c>
      <c r="S4632" s="14">
        <f t="shared" ca="1" si="510"/>
        <v>1902272.9040000001</v>
      </c>
      <c r="T4632" s="11" t="s">
        <v>25</v>
      </c>
      <c r="U4632" s="18" t="s">
        <v>26</v>
      </c>
    </row>
    <row r="4633" spans="1:21" ht="15" customHeight="1" x14ac:dyDescent="0.15">
      <c r="A4633" s="10" t="s">
        <v>4681</v>
      </c>
      <c r="B4633" s="11" t="s">
        <v>28</v>
      </c>
      <c r="C4633" s="11" t="s">
        <v>29</v>
      </c>
      <c r="D4633" s="12">
        <v>45949</v>
      </c>
      <c r="E4633" s="11">
        <v>2474</v>
      </c>
      <c r="F4633" s="11" t="s">
        <v>24</v>
      </c>
      <c r="G4633" s="13">
        <v>4350.16</v>
      </c>
      <c r="H4633" s="14">
        <f t="shared" si="504"/>
        <v>10762295.84</v>
      </c>
      <c r="I4633" s="14">
        <f>IF(F4633="GHS",H4633,H4633*Assumptions!$B$4)</f>
        <v>116232795.07200001</v>
      </c>
      <c r="J4633" s="15" t="str">
        <f>INDEX(Assumptions!$B$8:$B$12,MATCH(B4633,Assumptions!$A$8:$A$12,0))</f>
        <v>Fair Value Less Costs to Sell</v>
      </c>
      <c r="K4633" s="16">
        <f>G4633/(1-INDEX(Assumptions!$D$8:$D$12,MATCH(B4633,Assumptions!$A$8:$A$12,0)))</f>
        <v>4943.363636363636</v>
      </c>
      <c r="L4633" s="16">
        <f t="shared" si="505"/>
        <v>130.50479999999999</v>
      </c>
      <c r="M4633" s="16">
        <f t="shared" si="506"/>
        <v>247.16818181818181</v>
      </c>
      <c r="N4633" s="14">
        <f>E4633*(K4633-L4633-M4633)*IF(F4633="GHS",1,Assumptions!$B$4)</f>
        <v>121991601.73693092</v>
      </c>
      <c r="O4633" s="15">
        <f t="shared" ca="1" si="507"/>
        <v>337</v>
      </c>
      <c r="P4633" s="15" t="str">
        <f t="shared" ca="1" si="508"/>
        <v>181-365d</v>
      </c>
      <c r="Q4633" s="17">
        <f ca="1">IF(P4633="0-90d",0,IF(P4633="91-180d",INDEX(Assumptions!$F$8:$F$12,MATCH(B4633,Assumptions!$A$8:$A$12,0)),IF(P4633="181-365d",INDEX(Assumptions!$G$8:$G$12,MATCH(B4633,Assumptions!$A$8:$A$12,0)),INDEX(Assumptions!$H$8:$H$12,MATCH(B4633,Assumptions!$A$8:$A$12,0)))))</f>
        <v>0.1</v>
      </c>
      <c r="R4633" s="14">
        <f t="shared" ca="1" si="509"/>
        <v>11623279.507200003</v>
      </c>
      <c r="S4633" s="14">
        <f t="shared" ca="1" si="510"/>
        <v>104609515.56480001</v>
      </c>
      <c r="T4633" s="11" t="s">
        <v>25</v>
      </c>
      <c r="U4633" s="18" t="s">
        <v>26</v>
      </c>
    </row>
    <row r="4634" spans="1:21" ht="15" customHeight="1" x14ac:dyDescent="0.15">
      <c r="A4634" s="10" t="s">
        <v>4682</v>
      </c>
      <c r="B4634" s="11" t="s">
        <v>28</v>
      </c>
      <c r="C4634" s="11" t="s">
        <v>55</v>
      </c>
      <c r="D4634" s="12">
        <v>46054</v>
      </c>
      <c r="E4634" s="11">
        <v>2903</v>
      </c>
      <c r="F4634" s="11" t="s">
        <v>24</v>
      </c>
      <c r="G4634" s="13">
        <v>5090.97</v>
      </c>
      <c r="H4634" s="14">
        <f t="shared" si="504"/>
        <v>14779085.91</v>
      </c>
      <c r="I4634" s="14">
        <f>IF(F4634="GHS",H4634,H4634*Assumptions!$B$4)</f>
        <v>159614127.82800001</v>
      </c>
      <c r="J4634" s="15" t="str">
        <f>INDEX(Assumptions!$B$8:$B$12,MATCH(B4634,Assumptions!$A$8:$A$12,0))</f>
        <v>Fair Value Less Costs to Sell</v>
      </c>
      <c r="K4634" s="16">
        <f>G4634/(1-INDEX(Assumptions!$D$8:$D$12,MATCH(B4634,Assumptions!$A$8:$A$12,0)))</f>
        <v>5785.193181818182</v>
      </c>
      <c r="L4634" s="16">
        <f t="shared" si="505"/>
        <v>152.72909999999999</v>
      </c>
      <c r="M4634" s="16">
        <f t="shared" si="506"/>
        <v>289.25965909090911</v>
      </c>
      <c r="N4634" s="14">
        <f>E4634*(K4634-L4634-M4634)*IF(F4634="GHS",1,Assumptions!$B$4)</f>
        <v>167522282.34311458</v>
      </c>
      <c r="O4634" s="15">
        <f t="shared" ca="1" si="507"/>
        <v>232</v>
      </c>
      <c r="P4634" s="15" t="str">
        <f t="shared" ca="1" si="508"/>
        <v>181-365d</v>
      </c>
      <c r="Q4634" s="17">
        <f ca="1">IF(P4634="0-90d",0,IF(P4634="91-180d",INDEX(Assumptions!$F$8:$F$12,MATCH(B4634,Assumptions!$A$8:$A$12,0)),IF(P4634="181-365d",INDEX(Assumptions!$G$8:$G$12,MATCH(B4634,Assumptions!$A$8:$A$12,0)),INDEX(Assumptions!$H$8:$H$12,MATCH(B4634,Assumptions!$A$8:$A$12,0)))))</f>
        <v>0.1</v>
      </c>
      <c r="R4634" s="14">
        <f t="shared" ca="1" si="509"/>
        <v>15961412.782800002</v>
      </c>
      <c r="S4634" s="14">
        <f t="shared" ca="1" si="510"/>
        <v>143652715.04520002</v>
      </c>
      <c r="T4634" s="11" t="s">
        <v>25</v>
      </c>
      <c r="U4634" s="18" t="s">
        <v>36</v>
      </c>
    </row>
    <row r="4635" spans="1:21" ht="15" customHeight="1" x14ac:dyDescent="0.15">
      <c r="A4635" s="10" t="s">
        <v>4683</v>
      </c>
      <c r="B4635" s="11" t="s">
        <v>28</v>
      </c>
      <c r="C4635" s="11" t="s">
        <v>55</v>
      </c>
      <c r="D4635" s="12">
        <v>45888</v>
      </c>
      <c r="E4635" s="11">
        <v>1100</v>
      </c>
      <c r="F4635" s="11" t="s">
        <v>24</v>
      </c>
      <c r="G4635" s="13">
        <v>21600</v>
      </c>
      <c r="H4635" s="14">
        <f t="shared" si="504"/>
        <v>23760000</v>
      </c>
      <c r="I4635" s="14">
        <f>IF(F4635="GHS",H4635,H4635*Assumptions!$B$4)</f>
        <v>256608000.00000003</v>
      </c>
      <c r="J4635" s="15" t="str">
        <f>INDEX(Assumptions!$B$8:$B$12,MATCH(B4635,Assumptions!$A$8:$A$12,0))</f>
        <v>Fair Value Less Costs to Sell</v>
      </c>
      <c r="K4635" s="16">
        <f>G4635/(1-INDEX(Assumptions!$D$8:$D$12,MATCH(B4635,Assumptions!$A$8:$A$12,0)))</f>
        <v>24545.454545454544</v>
      </c>
      <c r="L4635" s="16">
        <f t="shared" si="505"/>
        <v>648</v>
      </c>
      <c r="M4635" s="16">
        <f t="shared" si="506"/>
        <v>1227.2727272727273</v>
      </c>
      <c r="N4635" s="14">
        <f>E4635*(K4635-L4635-M4635)*IF(F4635="GHS",1,Assumptions!$B$4)</f>
        <v>269321760</v>
      </c>
      <c r="O4635" s="15">
        <f t="shared" ca="1" si="507"/>
        <v>398</v>
      </c>
      <c r="P4635" s="15" t="str">
        <f t="shared" ca="1" si="508"/>
        <v>365d+</v>
      </c>
      <c r="Q4635" s="17">
        <f ca="1">IF(P4635="0-90d",0,IF(P4635="91-180d",INDEX(Assumptions!$F$8:$F$12,MATCH(B4635,Assumptions!$A$8:$A$12,0)),IF(P4635="181-365d",INDEX(Assumptions!$G$8:$G$12,MATCH(B4635,Assumptions!$A$8:$A$12,0)),INDEX(Assumptions!$H$8:$H$12,MATCH(B4635,Assumptions!$A$8:$A$12,0)))))</f>
        <v>0.4</v>
      </c>
      <c r="R4635" s="14">
        <f t="shared" ca="1" si="509"/>
        <v>102643200.00000001</v>
      </c>
      <c r="S4635" s="14">
        <f t="shared" ca="1" si="510"/>
        <v>153964800</v>
      </c>
      <c r="T4635" s="11" t="s">
        <v>25</v>
      </c>
      <c r="U4635" s="18" t="s">
        <v>26</v>
      </c>
    </row>
    <row r="4636" spans="1:21" ht="15" customHeight="1" x14ac:dyDescent="0.15">
      <c r="A4636" s="10" t="s">
        <v>4684</v>
      </c>
      <c r="B4636" s="11" t="s">
        <v>31</v>
      </c>
      <c r="C4636" s="11" t="s">
        <v>63</v>
      </c>
      <c r="D4636" s="12">
        <v>46011</v>
      </c>
      <c r="E4636" s="11">
        <v>4161</v>
      </c>
      <c r="F4636" s="11" t="s">
        <v>33</v>
      </c>
      <c r="G4636" s="13">
        <v>4930.72</v>
      </c>
      <c r="H4636" s="14">
        <f t="shared" si="504"/>
        <v>20516725.920000002</v>
      </c>
      <c r="I4636" s="14">
        <f>IF(F4636="GHS",H4636,H4636*Assumptions!$B$4)</f>
        <v>20516725.920000002</v>
      </c>
      <c r="J4636" s="15" t="str">
        <f>INDEX(Assumptions!$B$8:$B$12,MATCH(B4636,Assumptions!$A$8:$A$12,0))</f>
        <v>Weighted Average</v>
      </c>
      <c r="K4636" s="16">
        <f>G4636/(1-INDEX(Assumptions!$D$8:$D$12,MATCH(B4636,Assumptions!$A$8:$A$12,0)))</f>
        <v>6848.2222222222226</v>
      </c>
      <c r="L4636" s="16">
        <f t="shared" si="505"/>
        <v>147.92160000000001</v>
      </c>
      <c r="M4636" s="16">
        <f t="shared" si="506"/>
        <v>342.41111111111115</v>
      </c>
      <c r="N4636" s="14">
        <f>E4636*(K4636-L4636-M4636)*IF(F4636="GHS",1,Assumptions!$B$4)</f>
        <v>26455178.255733334</v>
      </c>
      <c r="O4636" s="15">
        <f t="shared" ca="1" si="507"/>
        <v>275</v>
      </c>
      <c r="P4636" s="15" t="str">
        <f t="shared" ca="1" si="508"/>
        <v>181-365d</v>
      </c>
      <c r="Q4636" s="17">
        <f ca="1">IF(P4636="0-90d",0,IF(P4636="91-180d",INDEX(Assumptions!$F$8:$F$12,MATCH(B4636,Assumptions!$A$8:$A$12,0)),IF(P4636="181-365d",INDEX(Assumptions!$G$8:$G$12,MATCH(B4636,Assumptions!$A$8:$A$12,0)),INDEX(Assumptions!$H$8:$H$12,MATCH(B4636,Assumptions!$A$8:$A$12,0)))))</f>
        <v>0.2</v>
      </c>
      <c r="R4636" s="14">
        <f t="shared" ca="1" si="509"/>
        <v>4103345.1840000004</v>
      </c>
      <c r="S4636" s="14">
        <f t="shared" ca="1" si="510"/>
        <v>16413380.736000001</v>
      </c>
      <c r="T4636" s="11" t="s">
        <v>25</v>
      </c>
      <c r="U4636" s="18" t="s">
        <v>26</v>
      </c>
    </row>
    <row r="4637" spans="1:21" ht="15" customHeight="1" x14ac:dyDescent="0.15">
      <c r="A4637" s="10" t="s">
        <v>4685</v>
      </c>
      <c r="B4637" s="11" t="s">
        <v>28</v>
      </c>
      <c r="C4637" s="11" t="s">
        <v>38</v>
      </c>
      <c r="D4637" s="12">
        <v>45796</v>
      </c>
      <c r="E4637" s="11">
        <v>3050</v>
      </c>
      <c r="F4637" s="11" t="s">
        <v>24</v>
      </c>
      <c r="G4637" s="13">
        <v>9504.01</v>
      </c>
      <c r="H4637" s="14">
        <f t="shared" si="504"/>
        <v>28987230.5</v>
      </c>
      <c r="I4637" s="14">
        <f>IF(F4637="GHS",H4637,H4637*Assumptions!$B$4)</f>
        <v>313062089.40000004</v>
      </c>
      <c r="J4637" s="15" t="str">
        <f>INDEX(Assumptions!$B$8:$B$12,MATCH(B4637,Assumptions!$A$8:$A$12,0))</f>
        <v>Fair Value Less Costs to Sell</v>
      </c>
      <c r="K4637" s="16">
        <f>G4637/(1-INDEX(Assumptions!$D$8:$D$12,MATCH(B4637,Assumptions!$A$8:$A$12,0)))</f>
        <v>10800.011363636364</v>
      </c>
      <c r="L4637" s="16">
        <f t="shared" si="505"/>
        <v>285.12029999999999</v>
      </c>
      <c r="M4637" s="16">
        <f t="shared" si="506"/>
        <v>540.00056818181827</v>
      </c>
      <c r="N4637" s="14">
        <f>E4637*(K4637-L4637-M4637)*IF(F4637="GHS",1,Assumptions!$B$4)</f>
        <v>328572892.92027277</v>
      </c>
      <c r="O4637" s="15">
        <f t="shared" ca="1" si="507"/>
        <v>490</v>
      </c>
      <c r="P4637" s="15" t="str">
        <f t="shared" ca="1" si="508"/>
        <v>365d+</v>
      </c>
      <c r="Q4637" s="17">
        <f ca="1">IF(P4637="0-90d",0,IF(P4637="91-180d",INDEX(Assumptions!$F$8:$F$12,MATCH(B4637,Assumptions!$A$8:$A$12,0)),IF(P4637="181-365d",INDEX(Assumptions!$G$8:$G$12,MATCH(B4637,Assumptions!$A$8:$A$12,0)),INDEX(Assumptions!$H$8:$H$12,MATCH(B4637,Assumptions!$A$8:$A$12,0)))))</f>
        <v>0.4</v>
      </c>
      <c r="R4637" s="14">
        <f t="shared" ca="1" si="509"/>
        <v>125224835.76000002</v>
      </c>
      <c r="S4637" s="14">
        <f t="shared" ca="1" si="510"/>
        <v>187837253.64000002</v>
      </c>
      <c r="T4637" s="11" t="s">
        <v>25</v>
      </c>
      <c r="U4637" s="18" t="s">
        <v>36</v>
      </c>
    </row>
    <row r="4638" spans="1:21" ht="15" customHeight="1" x14ac:dyDescent="0.15">
      <c r="A4638" s="10" t="s">
        <v>4686</v>
      </c>
      <c r="B4638" s="11" t="s">
        <v>31</v>
      </c>
      <c r="C4638" s="11" t="s">
        <v>63</v>
      </c>
      <c r="D4638" s="12">
        <v>46106</v>
      </c>
      <c r="E4638" s="11">
        <v>2057</v>
      </c>
      <c r="F4638" s="11" t="s">
        <v>33</v>
      </c>
      <c r="G4638" s="13">
        <v>4316.21</v>
      </c>
      <c r="H4638" s="14">
        <f t="shared" si="504"/>
        <v>8878443.9700000007</v>
      </c>
      <c r="I4638" s="14">
        <f>IF(F4638="GHS",H4638,H4638*Assumptions!$B$4)</f>
        <v>8878443.9700000007</v>
      </c>
      <c r="J4638" s="15" t="str">
        <f>INDEX(Assumptions!$B$8:$B$12,MATCH(B4638,Assumptions!$A$8:$A$12,0))</f>
        <v>Weighted Average</v>
      </c>
      <c r="K4638" s="16">
        <f>G4638/(1-INDEX(Assumptions!$D$8:$D$12,MATCH(B4638,Assumptions!$A$8:$A$12,0)))</f>
        <v>5994.7361111111113</v>
      </c>
      <c r="L4638" s="16">
        <f t="shared" si="505"/>
        <v>129.4863</v>
      </c>
      <c r="M4638" s="16">
        <f t="shared" si="506"/>
        <v>299.73680555555558</v>
      </c>
      <c r="N4638" s="14">
        <f>E4638*(K4638-L4638-M4638)*IF(F4638="GHS",1,Assumptions!$B$4)</f>
        <v>11448260.252427779</v>
      </c>
      <c r="O4638" s="15">
        <f t="shared" ca="1" si="507"/>
        <v>180</v>
      </c>
      <c r="P4638" s="15" t="str">
        <f t="shared" ca="1" si="508"/>
        <v>91-180d</v>
      </c>
      <c r="Q4638" s="17">
        <f ca="1">IF(P4638="0-90d",0,IF(P4638="91-180d",INDEX(Assumptions!$F$8:$F$12,MATCH(B4638,Assumptions!$A$8:$A$12,0)),IF(P4638="181-365d",INDEX(Assumptions!$G$8:$G$12,MATCH(B4638,Assumptions!$A$8:$A$12,0)),INDEX(Assumptions!$H$8:$H$12,MATCH(B4638,Assumptions!$A$8:$A$12,0)))))</f>
        <v>0.05</v>
      </c>
      <c r="R4638" s="14">
        <f t="shared" ca="1" si="509"/>
        <v>443922.19850000006</v>
      </c>
      <c r="S4638" s="14">
        <f t="shared" ca="1" si="510"/>
        <v>8434521.7715000007</v>
      </c>
      <c r="T4638" s="11" t="s">
        <v>25</v>
      </c>
      <c r="U4638" s="18" t="s">
        <v>26</v>
      </c>
    </row>
    <row r="4639" spans="1:21" ht="15" customHeight="1" x14ac:dyDescent="0.15">
      <c r="A4639" s="10" t="s">
        <v>4687</v>
      </c>
      <c r="B4639" s="11" t="s">
        <v>31</v>
      </c>
      <c r="C4639" s="11" t="s">
        <v>76</v>
      </c>
      <c r="D4639" s="12">
        <v>45863</v>
      </c>
      <c r="E4639" s="11">
        <v>2757</v>
      </c>
      <c r="F4639" s="11" t="s">
        <v>33</v>
      </c>
      <c r="G4639" s="13">
        <v>2760.78</v>
      </c>
      <c r="H4639" s="14">
        <f t="shared" si="504"/>
        <v>7611470.4600000009</v>
      </c>
      <c r="I4639" s="14">
        <f>IF(F4639="GHS",H4639,H4639*Assumptions!$B$4)</f>
        <v>7611470.4600000009</v>
      </c>
      <c r="J4639" s="15" t="str">
        <f>INDEX(Assumptions!$B$8:$B$12,MATCH(B4639,Assumptions!$A$8:$A$12,0))</f>
        <v>Weighted Average</v>
      </c>
      <c r="K4639" s="16">
        <f>G4639/(1-INDEX(Assumptions!$D$8:$D$12,MATCH(B4639,Assumptions!$A$8:$A$12,0)))</f>
        <v>3834.416666666667</v>
      </c>
      <c r="L4639" s="16">
        <f t="shared" si="505"/>
        <v>82.823400000000007</v>
      </c>
      <c r="M4639" s="16">
        <f t="shared" si="506"/>
        <v>191.72083333333336</v>
      </c>
      <c r="N4639" s="14">
        <f>E4639*(K4639-L4639-M4639)*IF(F4639="GHS",1,Assumptions!$B$4)</f>
        <v>9814568.2987000011</v>
      </c>
      <c r="O4639" s="15">
        <f t="shared" ca="1" si="507"/>
        <v>423</v>
      </c>
      <c r="P4639" s="15" t="str">
        <f t="shared" ca="1" si="508"/>
        <v>365d+</v>
      </c>
      <c r="Q4639" s="17">
        <f ca="1">IF(P4639="0-90d",0,IF(P4639="91-180d",INDEX(Assumptions!$F$8:$F$12,MATCH(B4639,Assumptions!$A$8:$A$12,0)),IF(P4639="181-365d",INDEX(Assumptions!$G$8:$G$12,MATCH(B4639,Assumptions!$A$8:$A$12,0)),INDEX(Assumptions!$H$8:$H$12,MATCH(B4639,Assumptions!$A$8:$A$12,0)))))</f>
        <v>0.6</v>
      </c>
      <c r="R4639" s="14">
        <f t="shared" ca="1" si="509"/>
        <v>4566882.2760000005</v>
      </c>
      <c r="S4639" s="14">
        <f t="shared" ca="1" si="510"/>
        <v>3044588.1840000004</v>
      </c>
      <c r="T4639" s="11" t="s">
        <v>25</v>
      </c>
      <c r="U4639" s="18" t="s">
        <v>26</v>
      </c>
    </row>
    <row r="4640" spans="1:21" ht="15" customHeight="1" x14ac:dyDescent="0.15">
      <c r="A4640" s="10" t="s">
        <v>4688</v>
      </c>
      <c r="B4640" s="11" t="s">
        <v>22</v>
      </c>
      <c r="C4640" s="11" t="s">
        <v>23</v>
      </c>
      <c r="D4640" s="12">
        <v>46040</v>
      </c>
      <c r="E4640" s="11">
        <v>1132</v>
      </c>
      <c r="F4640" s="11" t="s">
        <v>24</v>
      </c>
      <c r="G4640" s="13">
        <v>19769.099999999999</v>
      </c>
      <c r="H4640" s="14">
        <f t="shared" si="504"/>
        <v>22378621.199999999</v>
      </c>
      <c r="I4640" s="14">
        <f>IF(F4640="GHS",H4640,H4640*Assumptions!$B$4)</f>
        <v>241689108.96000001</v>
      </c>
      <c r="J4640" s="15" t="str">
        <f>INDEX(Assumptions!$B$8:$B$12,MATCH(B4640,Assumptions!$A$8:$A$12,0))</f>
        <v>FIFO</v>
      </c>
      <c r="K4640" s="16">
        <f>G4640/(1-INDEX(Assumptions!$D$8:$D$12,MATCH(B4640,Assumptions!$A$8:$A$12,0)))</f>
        <v>24108.658536585361</v>
      </c>
      <c r="L4640" s="16">
        <f t="shared" si="505"/>
        <v>593.07299999999998</v>
      </c>
      <c r="M4640" s="16">
        <f t="shared" si="506"/>
        <v>1205.4329268292681</v>
      </c>
      <c r="N4640" s="14">
        <f>E4640*(K4640-L4640-M4640)*IF(F4640="GHS",1,Assumptions!$B$4)</f>
        <v>272755001.74583411</v>
      </c>
      <c r="O4640" s="15">
        <f t="shared" ca="1" si="507"/>
        <v>246</v>
      </c>
      <c r="P4640" s="15" t="str">
        <f t="shared" ca="1" si="508"/>
        <v>181-365d</v>
      </c>
      <c r="Q4640" s="17">
        <f ca="1">IF(P4640="0-90d",0,IF(P4640="91-180d",INDEX(Assumptions!$F$8:$F$12,MATCH(B4640,Assumptions!$A$8:$A$12,0)),IF(P4640="181-365d",INDEX(Assumptions!$G$8:$G$12,MATCH(B4640,Assumptions!$A$8:$A$12,0)),INDEX(Assumptions!$H$8:$H$12,MATCH(B4640,Assumptions!$A$8:$A$12,0)))))</f>
        <v>0.15</v>
      </c>
      <c r="R4640" s="14">
        <f t="shared" ca="1" si="509"/>
        <v>36253366.343999997</v>
      </c>
      <c r="S4640" s="14">
        <f t="shared" ca="1" si="510"/>
        <v>205435742.616</v>
      </c>
      <c r="T4640" s="11" t="s">
        <v>25</v>
      </c>
      <c r="U4640" s="18" t="s">
        <v>26</v>
      </c>
    </row>
    <row r="4641" spans="1:21" ht="15" customHeight="1" x14ac:dyDescent="0.15">
      <c r="A4641" s="10" t="s">
        <v>4689</v>
      </c>
      <c r="B4641" s="11" t="s">
        <v>41</v>
      </c>
      <c r="C4641" s="11" t="s">
        <v>44</v>
      </c>
      <c r="D4641" s="12">
        <v>45770</v>
      </c>
      <c r="E4641" s="11">
        <v>3328</v>
      </c>
      <c r="F4641" s="11" t="s">
        <v>33</v>
      </c>
      <c r="G4641" s="13">
        <v>571.33000000000004</v>
      </c>
      <c r="H4641" s="14">
        <f t="shared" si="504"/>
        <v>1901386.2400000002</v>
      </c>
      <c r="I4641" s="14">
        <f>IF(F4641="GHS",H4641,H4641*Assumptions!$B$4)</f>
        <v>1901386.2400000002</v>
      </c>
      <c r="J4641" s="15" t="str">
        <f>INDEX(Assumptions!$B$8:$B$12,MATCH(B4641,Assumptions!$A$8:$A$12,0))</f>
        <v>Weighted Average</v>
      </c>
      <c r="K4641" s="16">
        <f>G4641/(1-INDEX(Assumptions!$D$8:$D$12,MATCH(B4641,Assumptions!$A$8:$A$12,0)))</f>
        <v>878.96923076923076</v>
      </c>
      <c r="L4641" s="16">
        <f t="shared" si="505"/>
        <v>17.139900000000001</v>
      </c>
      <c r="M4641" s="16">
        <f t="shared" si="506"/>
        <v>43.948461538461544</v>
      </c>
      <c r="N4641" s="14">
        <f>E4641*(K4641-L4641-M4641)*IF(F4641="GHS",1,Assumptions!$B$4)</f>
        <v>2721907.5328000002</v>
      </c>
      <c r="O4641" s="15">
        <f t="shared" ca="1" si="507"/>
        <v>516</v>
      </c>
      <c r="P4641" s="15" t="str">
        <f t="shared" ca="1" si="508"/>
        <v>365d+</v>
      </c>
      <c r="Q4641" s="17">
        <f ca="1">IF(P4641="0-90d",0,IF(P4641="91-180d",INDEX(Assumptions!$F$8:$F$12,MATCH(B4641,Assumptions!$A$8:$A$12,0)),IF(P4641="181-365d",INDEX(Assumptions!$G$8:$G$12,MATCH(B4641,Assumptions!$A$8:$A$12,0)),INDEX(Assumptions!$H$8:$H$12,MATCH(B4641,Assumptions!$A$8:$A$12,0)))))</f>
        <v>0.8</v>
      </c>
      <c r="R4641" s="14">
        <f t="shared" ca="1" si="509"/>
        <v>1521108.9920000003</v>
      </c>
      <c r="S4641" s="14">
        <f t="shared" si="510"/>
        <v>0</v>
      </c>
      <c r="T4641" s="11" t="s">
        <v>39</v>
      </c>
      <c r="U4641" s="18" t="s">
        <v>26</v>
      </c>
    </row>
    <row r="4642" spans="1:21" ht="15" customHeight="1" x14ac:dyDescent="0.15">
      <c r="A4642" s="10" t="s">
        <v>4690</v>
      </c>
      <c r="B4642" s="11" t="s">
        <v>22</v>
      </c>
      <c r="C4642" s="11" t="s">
        <v>23</v>
      </c>
      <c r="D4642" s="12">
        <v>46180</v>
      </c>
      <c r="E4642" s="11">
        <v>3730</v>
      </c>
      <c r="F4642" s="11" t="s">
        <v>24</v>
      </c>
      <c r="G4642" s="13">
        <v>39022.85</v>
      </c>
      <c r="H4642" s="14">
        <f t="shared" si="504"/>
        <v>145555230.5</v>
      </c>
      <c r="I4642" s="14">
        <f>IF(F4642="GHS",H4642,H4642*Assumptions!$B$4)</f>
        <v>1571996489.4000001</v>
      </c>
      <c r="J4642" s="15" t="str">
        <f>INDEX(Assumptions!$B$8:$B$12,MATCH(B4642,Assumptions!$A$8:$A$12,0))</f>
        <v>FIFO</v>
      </c>
      <c r="K4642" s="16">
        <f>G4642/(1-INDEX(Assumptions!$D$8:$D$12,MATCH(B4642,Assumptions!$A$8:$A$12,0)))</f>
        <v>47588.841463414632</v>
      </c>
      <c r="L4642" s="16">
        <f t="shared" si="505"/>
        <v>1170.6854999999998</v>
      </c>
      <c r="M4642" s="16">
        <f t="shared" si="506"/>
        <v>2379.4420731707319</v>
      </c>
      <c r="N4642" s="14">
        <f>E4642*(K4642-L4642-M4642)*IF(F4642="GHS",1,Assumptions!$B$4)</f>
        <v>1774055550.3545854</v>
      </c>
      <c r="O4642" s="15">
        <f t="shared" ca="1" si="507"/>
        <v>106</v>
      </c>
      <c r="P4642" s="15" t="str">
        <f t="shared" ca="1" si="508"/>
        <v>91-180d</v>
      </c>
      <c r="Q4642" s="17">
        <f ca="1">IF(P4642="0-90d",0,IF(P4642="91-180d",INDEX(Assumptions!$F$8:$F$12,MATCH(B4642,Assumptions!$A$8:$A$12,0)),IF(P4642="181-365d",INDEX(Assumptions!$G$8:$G$12,MATCH(B4642,Assumptions!$A$8:$A$12,0)),INDEX(Assumptions!$H$8:$H$12,MATCH(B4642,Assumptions!$A$8:$A$12,0)))))</f>
        <v>0.03</v>
      </c>
      <c r="R4642" s="14">
        <f t="shared" ca="1" si="509"/>
        <v>47159894.682000004</v>
      </c>
      <c r="S4642" s="14">
        <f t="shared" ca="1" si="510"/>
        <v>1524836594.7180002</v>
      </c>
      <c r="T4642" s="11" t="s">
        <v>25</v>
      </c>
      <c r="U4642" s="18" t="s">
        <v>26</v>
      </c>
    </row>
    <row r="4643" spans="1:21" ht="15" customHeight="1" x14ac:dyDescent="0.15">
      <c r="A4643" s="10" t="s">
        <v>4691</v>
      </c>
      <c r="B4643" s="11" t="s">
        <v>41</v>
      </c>
      <c r="C4643" s="11" t="s">
        <v>49</v>
      </c>
      <c r="D4643" s="12">
        <v>46223</v>
      </c>
      <c r="E4643" s="11">
        <v>2001</v>
      </c>
      <c r="F4643" s="11" t="s">
        <v>33</v>
      </c>
      <c r="G4643" s="13">
        <v>178.61</v>
      </c>
      <c r="H4643" s="14">
        <f t="shared" si="504"/>
        <v>357398.61000000004</v>
      </c>
      <c r="I4643" s="14">
        <f>IF(F4643="GHS",H4643,H4643*Assumptions!$B$4)</f>
        <v>357398.61000000004</v>
      </c>
      <c r="J4643" s="15" t="str">
        <f>INDEX(Assumptions!$B$8:$B$12,MATCH(B4643,Assumptions!$A$8:$A$12,0))</f>
        <v>Weighted Average</v>
      </c>
      <c r="K4643" s="16">
        <f>G4643/(1-INDEX(Assumptions!$D$8:$D$12,MATCH(B4643,Assumptions!$A$8:$A$12,0)))</f>
        <v>274.78461538461539</v>
      </c>
      <c r="L4643" s="16">
        <f t="shared" si="505"/>
        <v>5.3582999999999998</v>
      </c>
      <c r="M4643" s="16">
        <f t="shared" si="506"/>
        <v>13.739230769230771</v>
      </c>
      <c r="N4643" s="14">
        <f>E4643*(K4643-L4643-M4643)*IF(F4643="GHS",1,Assumptions!$B$4)</f>
        <v>511629.85631538468</v>
      </c>
      <c r="O4643" s="15">
        <f t="shared" ca="1" si="507"/>
        <v>63</v>
      </c>
      <c r="P4643" s="15" t="str">
        <f t="shared" ca="1" si="508"/>
        <v>0-90d</v>
      </c>
      <c r="Q4643" s="17">
        <f ca="1">IF(P4643="0-90d",0,IF(P4643="91-180d",INDEX(Assumptions!$F$8:$F$12,MATCH(B4643,Assumptions!$A$8:$A$12,0)),IF(P4643="181-365d",INDEX(Assumptions!$G$8:$G$12,MATCH(B4643,Assumptions!$A$8:$A$12,0)),INDEX(Assumptions!$H$8:$H$12,MATCH(B4643,Assumptions!$A$8:$A$12,0)))))</f>
        <v>0</v>
      </c>
      <c r="R4643" s="14">
        <f t="shared" ca="1" si="509"/>
        <v>0</v>
      </c>
      <c r="S4643" s="14">
        <f t="shared" ca="1" si="510"/>
        <v>357398.61000000004</v>
      </c>
      <c r="T4643" s="11" t="s">
        <v>25</v>
      </c>
      <c r="U4643" s="18" t="s">
        <v>36</v>
      </c>
    </row>
    <row r="4644" spans="1:21" ht="15" customHeight="1" x14ac:dyDescent="0.15">
      <c r="A4644" s="10" t="s">
        <v>4692</v>
      </c>
      <c r="B4644" s="11" t="s">
        <v>31</v>
      </c>
      <c r="C4644" s="11" t="s">
        <v>76</v>
      </c>
      <c r="D4644" s="12">
        <v>45792</v>
      </c>
      <c r="E4644" s="11">
        <v>797</v>
      </c>
      <c r="F4644" s="11" t="s">
        <v>33</v>
      </c>
      <c r="G4644" s="13">
        <v>2615.5700000000002</v>
      </c>
      <c r="H4644" s="14">
        <f t="shared" si="504"/>
        <v>2084609.29</v>
      </c>
      <c r="I4644" s="14">
        <f>IF(F4644="GHS",H4644,H4644*Assumptions!$B$4)</f>
        <v>2084609.29</v>
      </c>
      <c r="J4644" s="15" t="str">
        <f>INDEX(Assumptions!$B$8:$B$12,MATCH(B4644,Assumptions!$A$8:$A$12,0))</f>
        <v>Weighted Average</v>
      </c>
      <c r="K4644" s="16">
        <f>G4644/(1-INDEX(Assumptions!$D$8:$D$12,MATCH(B4644,Assumptions!$A$8:$A$12,0)))</f>
        <v>3632.7361111111113</v>
      </c>
      <c r="L4644" s="16">
        <f t="shared" si="505"/>
        <v>78.467100000000002</v>
      </c>
      <c r="M4644" s="16">
        <f t="shared" si="506"/>
        <v>181.63680555555558</v>
      </c>
      <c r="N4644" s="14">
        <f>E4644*(K4644-L4644-M4644)*IF(F4644="GHS",1,Assumptions!$B$4)</f>
        <v>2687987.8678277782</v>
      </c>
      <c r="O4644" s="15">
        <f t="shared" ca="1" si="507"/>
        <v>494</v>
      </c>
      <c r="P4644" s="15" t="str">
        <f t="shared" ca="1" si="508"/>
        <v>365d+</v>
      </c>
      <c r="Q4644" s="17">
        <f ca="1">IF(P4644="0-90d",0,IF(P4644="91-180d",INDEX(Assumptions!$F$8:$F$12,MATCH(B4644,Assumptions!$A$8:$A$12,0)),IF(P4644="181-365d",INDEX(Assumptions!$G$8:$G$12,MATCH(B4644,Assumptions!$A$8:$A$12,0)),INDEX(Assumptions!$H$8:$H$12,MATCH(B4644,Assumptions!$A$8:$A$12,0)))))</f>
        <v>0.6</v>
      </c>
      <c r="R4644" s="14">
        <f t="shared" ca="1" si="509"/>
        <v>1250765.574</v>
      </c>
      <c r="S4644" s="14">
        <f t="shared" ca="1" si="510"/>
        <v>833843.71600000001</v>
      </c>
      <c r="T4644" s="11" t="s">
        <v>25</v>
      </c>
      <c r="U4644" s="18" t="s">
        <v>26</v>
      </c>
    </row>
    <row r="4645" spans="1:21" ht="15" customHeight="1" x14ac:dyDescent="0.15">
      <c r="A4645" s="10" t="s">
        <v>4693</v>
      </c>
      <c r="B4645" s="11" t="s">
        <v>41</v>
      </c>
      <c r="C4645" s="11" t="s">
        <v>42</v>
      </c>
      <c r="D4645" s="12">
        <v>45906</v>
      </c>
      <c r="E4645" s="11">
        <v>4433</v>
      </c>
      <c r="F4645" s="11" t="s">
        <v>33</v>
      </c>
      <c r="G4645" s="13">
        <v>775.45</v>
      </c>
      <c r="H4645" s="14">
        <f t="shared" si="504"/>
        <v>3437569.85</v>
      </c>
      <c r="I4645" s="14">
        <f>IF(F4645="GHS",H4645,H4645*Assumptions!$B$4)</f>
        <v>3437569.85</v>
      </c>
      <c r="J4645" s="15" t="str">
        <f>INDEX(Assumptions!$B$8:$B$12,MATCH(B4645,Assumptions!$A$8:$A$12,0))</f>
        <v>Weighted Average</v>
      </c>
      <c r="K4645" s="16">
        <f>G4645/(1-INDEX(Assumptions!$D$8:$D$12,MATCH(B4645,Assumptions!$A$8:$A$12,0)))</f>
        <v>1193</v>
      </c>
      <c r="L4645" s="16">
        <f t="shared" si="505"/>
        <v>23.263500000000001</v>
      </c>
      <c r="M4645" s="16">
        <f t="shared" si="506"/>
        <v>59.650000000000006</v>
      </c>
      <c r="N4645" s="14">
        <f>E4645*(K4645-L4645-M4645)*IF(F4645="GHS",1,Assumptions!$B$4)</f>
        <v>4921013.4544999991</v>
      </c>
      <c r="O4645" s="15">
        <f t="shared" ca="1" si="507"/>
        <v>380</v>
      </c>
      <c r="P4645" s="15" t="str">
        <f t="shared" ca="1" si="508"/>
        <v>365d+</v>
      </c>
      <c r="Q4645" s="17">
        <f ca="1">IF(P4645="0-90d",0,IF(P4645="91-180d",INDEX(Assumptions!$F$8:$F$12,MATCH(B4645,Assumptions!$A$8:$A$12,0)),IF(P4645="181-365d",INDEX(Assumptions!$G$8:$G$12,MATCH(B4645,Assumptions!$A$8:$A$12,0)),INDEX(Assumptions!$H$8:$H$12,MATCH(B4645,Assumptions!$A$8:$A$12,0)))))</f>
        <v>0.8</v>
      </c>
      <c r="R4645" s="14">
        <f t="shared" ca="1" si="509"/>
        <v>2750055.8800000004</v>
      </c>
      <c r="S4645" s="14">
        <f t="shared" ca="1" si="510"/>
        <v>687513.96999999974</v>
      </c>
      <c r="T4645" s="11" t="s">
        <v>25</v>
      </c>
      <c r="U4645" s="18" t="s">
        <v>26</v>
      </c>
    </row>
    <row r="4646" spans="1:21" ht="15" customHeight="1" x14ac:dyDescent="0.15">
      <c r="A4646" s="10" t="s">
        <v>4694</v>
      </c>
      <c r="B4646" s="11" t="s">
        <v>31</v>
      </c>
      <c r="C4646" s="11" t="s">
        <v>63</v>
      </c>
      <c r="D4646" s="12">
        <v>45750</v>
      </c>
      <c r="E4646" s="11">
        <v>2112</v>
      </c>
      <c r="F4646" s="11" t="s">
        <v>33</v>
      </c>
      <c r="G4646" s="13">
        <v>2361.81</v>
      </c>
      <c r="H4646" s="14">
        <f t="shared" si="504"/>
        <v>4988142.72</v>
      </c>
      <c r="I4646" s="14">
        <f>IF(F4646="GHS",H4646,H4646*Assumptions!$B$4)</f>
        <v>4988142.72</v>
      </c>
      <c r="J4646" s="15" t="str">
        <f>INDEX(Assumptions!$B$8:$B$12,MATCH(B4646,Assumptions!$A$8:$A$12,0))</f>
        <v>Weighted Average</v>
      </c>
      <c r="K4646" s="16">
        <f>G4646/(1-INDEX(Assumptions!$D$8:$D$12,MATCH(B4646,Assumptions!$A$8:$A$12,0)))</f>
        <v>3280.2916666666665</v>
      </c>
      <c r="L4646" s="16">
        <f t="shared" si="505"/>
        <v>70.854299999999995</v>
      </c>
      <c r="M4646" s="16">
        <f t="shared" si="506"/>
        <v>164.01458333333335</v>
      </c>
      <c r="N4646" s="14">
        <f>E4646*(K4646-L4646-M4646)*IF(F4646="GHS",1,Assumptions!$B$4)</f>
        <v>6431932.9183999998</v>
      </c>
      <c r="O4646" s="15">
        <f t="shared" ca="1" si="507"/>
        <v>536</v>
      </c>
      <c r="P4646" s="15" t="str">
        <f t="shared" ca="1" si="508"/>
        <v>365d+</v>
      </c>
      <c r="Q4646" s="17">
        <f ca="1">IF(P4646="0-90d",0,IF(P4646="91-180d",INDEX(Assumptions!$F$8:$F$12,MATCH(B4646,Assumptions!$A$8:$A$12,0)),IF(P4646="181-365d",INDEX(Assumptions!$G$8:$G$12,MATCH(B4646,Assumptions!$A$8:$A$12,0)),INDEX(Assumptions!$H$8:$H$12,MATCH(B4646,Assumptions!$A$8:$A$12,0)))))</f>
        <v>0.6</v>
      </c>
      <c r="R4646" s="14">
        <f t="shared" ca="1" si="509"/>
        <v>2992885.6319999998</v>
      </c>
      <c r="S4646" s="14">
        <f t="shared" ca="1" si="510"/>
        <v>1995257.088</v>
      </c>
      <c r="T4646" s="11" t="s">
        <v>25</v>
      </c>
      <c r="U4646" s="18" t="s">
        <v>26</v>
      </c>
    </row>
    <row r="4647" spans="1:21" ht="15" customHeight="1" x14ac:dyDescent="0.15">
      <c r="A4647" s="10" t="s">
        <v>4695</v>
      </c>
      <c r="B4647" s="11" t="s">
        <v>41</v>
      </c>
      <c r="C4647" s="11" t="s">
        <v>49</v>
      </c>
      <c r="D4647" s="12">
        <v>45961</v>
      </c>
      <c r="E4647" s="11">
        <v>1081</v>
      </c>
      <c r="F4647" s="11" t="s">
        <v>33</v>
      </c>
      <c r="G4647" s="13">
        <v>273.95</v>
      </c>
      <c r="H4647" s="14">
        <f t="shared" si="504"/>
        <v>296139.95</v>
      </c>
      <c r="I4647" s="14">
        <f>IF(F4647="GHS",H4647,H4647*Assumptions!$B$4)</f>
        <v>296139.95</v>
      </c>
      <c r="J4647" s="15" t="str">
        <f>INDEX(Assumptions!$B$8:$B$12,MATCH(B4647,Assumptions!$A$8:$A$12,0))</f>
        <v>Weighted Average</v>
      </c>
      <c r="K4647" s="16">
        <f>G4647/(1-INDEX(Assumptions!$D$8:$D$12,MATCH(B4647,Assumptions!$A$8:$A$12,0)))</f>
        <v>421.46153846153845</v>
      </c>
      <c r="L4647" s="16">
        <f t="shared" si="505"/>
        <v>8.2184999999999988</v>
      </c>
      <c r="M4647" s="16">
        <f t="shared" si="506"/>
        <v>21.073076923076925</v>
      </c>
      <c r="N4647" s="14">
        <f>E4647*(K4647-L4647-M4647)*IF(F4647="GHS",1,Assumptions!$B$4)</f>
        <v>423935.72842307691</v>
      </c>
      <c r="O4647" s="15">
        <f t="shared" ca="1" si="507"/>
        <v>325</v>
      </c>
      <c r="P4647" s="15" t="str">
        <f t="shared" ca="1" si="508"/>
        <v>181-365d</v>
      </c>
      <c r="Q4647" s="17">
        <f ca="1">IF(P4647="0-90d",0,IF(P4647="91-180d",INDEX(Assumptions!$F$8:$F$12,MATCH(B4647,Assumptions!$A$8:$A$12,0)),IF(P4647="181-365d",INDEX(Assumptions!$G$8:$G$12,MATCH(B4647,Assumptions!$A$8:$A$12,0)),INDEX(Assumptions!$H$8:$H$12,MATCH(B4647,Assumptions!$A$8:$A$12,0)))))</f>
        <v>0.35</v>
      </c>
      <c r="R4647" s="14">
        <f t="shared" ca="1" si="509"/>
        <v>103648.9825</v>
      </c>
      <c r="S4647" s="14">
        <f t="shared" ca="1" si="510"/>
        <v>192490.96750000003</v>
      </c>
      <c r="T4647" s="11" t="s">
        <v>25</v>
      </c>
      <c r="U4647" s="18" t="s">
        <v>26</v>
      </c>
    </row>
    <row r="4648" spans="1:21" ht="15" customHeight="1" x14ac:dyDescent="0.15">
      <c r="A4648" s="10" t="s">
        <v>4696</v>
      </c>
      <c r="B4648" s="11" t="s">
        <v>31</v>
      </c>
      <c r="C4648" s="11" t="s">
        <v>32</v>
      </c>
      <c r="D4648" s="12">
        <v>45805</v>
      </c>
      <c r="E4648" s="11">
        <v>2788</v>
      </c>
      <c r="F4648" s="11" t="s">
        <v>33</v>
      </c>
      <c r="G4648" s="13">
        <v>5834.92</v>
      </c>
      <c r="H4648" s="14">
        <f t="shared" si="504"/>
        <v>16267756.960000001</v>
      </c>
      <c r="I4648" s="14">
        <f>IF(F4648="GHS",H4648,H4648*Assumptions!$B$4)</f>
        <v>16267756.960000001</v>
      </c>
      <c r="J4648" s="15" t="str">
        <f>INDEX(Assumptions!$B$8:$B$12,MATCH(B4648,Assumptions!$A$8:$A$12,0))</f>
        <v>Weighted Average</v>
      </c>
      <c r="K4648" s="16">
        <f>G4648/(1-INDEX(Assumptions!$D$8:$D$12,MATCH(B4648,Assumptions!$A$8:$A$12,0)))</f>
        <v>8104.0555555555557</v>
      </c>
      <c r="L4648" s="16">
        <f t="shared" si="505"/>
        <v>175.04759999999999</v>
      </c>
      <c r="M4648" s="16">
        <f t="shared" si="506"/>
        <v>405.20277777777778</v>
      </c>
      <c r="N4648" s="14">
        <f>E4648*(K4648-L4648-M4648)*IF(F4648="GHS",1,Assumptions!$B$4)</f>
        <v>20976368.835644446</v>
      </c>
      <c r="O4648" s="15">
        <f t="shared" ca="1" si="507"/>
        <v>481</v>
      </c>
      <c r="P4648" s="15" t="str">
        <f t="shared" ca="1" si="508"/>
        <v>365d+</v>
      </c>
      <c r="Q4648" s="17">
        <f ca="1">IF(P4648="0-90d",0,IF(P4648="91-180d",INDEX(Assumptions!$F$8:$F$12,MATCH(B4648,Assumptions!$A$8:$A$12,0)),IF(P4648="181-365d",INDEX(Assumptions!$G$8:$G$12,MATCH(B4648,Assumptions!$A$8:$A$12,0)),INDEX(Assumptions!$H$8:$H$12,MATCH(B4648,Assumptions!$A$8:$A$12,0)))))</f>
        <v>0.6</v>
      </c>
      <c r="R4648" s="14">
        <f t="shared" ca="1" si="509"/>
        <v>9760654.1760000009</v>
      </c>
      <c r="S4648" s="14">
        <f t="shared" ca="1" si="510"/>
        <v>6507102.784</v>
      </c>
      <c r="T4648" s="11" t="s">
        <v>25</v>
      </c>
      <c r="U4648" s="18" t="s">
        <v>26</v>
      </c>
    </row>
    <row r="4649" spans="1:21" ht="15" customHeight="1" x14ac:dyDescent="0.15">
      <c r="A4649" s="10" t="s">
        <v>4697</v>
      </c>
      <c r="B4649" s="11" t="s">
        <v>31</v>
      </c>
      <c r="C4649" s="11" t="s">
        <v>32</v>
      </c>
      <c r="D4649" s="12">
        <v>46144</v>
      </c>
      <c r="E4649" s="11">
        <v>444</v>
      </c>
      <c r="F4649" s="11" t="s">
        <v>33</v>
      </c>
      <c r="G4649" s="13">
        <v>3474.77</v>
      </c>
      <c r="H4649" s="14">
        <f t="shared" si="504"/>
        <v>1542797.88</v>
      </c>
      <c r="I4649" s="14">
        <f>IF(F4649="GHS",H4649,H4649*Assumptions!$B$4)</f>
        <v>1542797.88</v>
      </c>
      <c r="J4649" s="15" t="str">
        <f>INDEX(Assumptions!$B$8:$B$12,MATCH(B4649,Assumptions!$A$8:$A$12,0))</f>
        <v>Weighted Average</v>
      </c>
      <c r="K4649" s="16">
        <f>G4649/(1-INDEX(Assumptions!$D$8:$D$12,MATCH(B4649,Assumptions!$A$8:$A$12,0)))</f>
        <v>4826.0694444444443</v>
      </c>
      <c r="L4649" s="16">
        <f t="shared" si="505"/>
        <v>104.2431</v>
      </c>
      <c r="M4649" s="16">
        <f t="shared" si="506"/>
        <v>241.30347222222224</v>
      </c>
      <c r="N4649" s="14">
        <f>E4649*(K4649-L4649-M4649)*IF(F4649="GHS",1,Assumptions!$B$4)</f>
        <v>1989352.155266667</v>
      </c>
      <c r="O4649" s="15">
        <f t="shared" ca="1" si="507"/>
        <v>142</v>
      </c>
      <c r="P4649" s="15" t="str">
        <f t="shared" ca="1" si="508"/>
        <v>91-180d</v>
      </c>
      <c r="Q4649" s="17">
        <f ca="1">IF(P4649="0-90d",0,IF(P4649="91-180d",INDEX(Assumptions!$F$8:$F$12,MATCH(B4649,Assumptions!$A$8:$A$12,0)),IF(P4649="181-365d",INDEX(Assumptions!$G$8:$G$12,MATCH(B4649,Assumptions!$A$8:$A$12,0)),INDEX(Assumptions!$H$8:$H$12,MATCH(B4649,Assumptions!$A$8:$A$12,0)))))</f>
        <v>0.05</v>
      </c>
      <c r="R4649" s="14">
        <f t="shared" ca="1" si="509"/>
        <v>77139.894</v>
      </c>
      <c r="S4649" s="14">
        <f t="shared" si="510"/>
        <v>0</v>
      </c>
      <c r="T4649" s="11" t="s">
        <v>39</v>
      </c>
      <c r="U4649" s="18" t="s">
        <v>26</v>
      </c>
    </row>
    <row r="4650" spans="1:21" ht="15" customHeight="1" x14ac:dyDescent="0.15">
      <c r="A4650" s="10" t="s">
        <v>4698</v>
      </c>
      <c r="B4650" s="11" t="s">
        <v>41</v>
      </c>
      <c r="C4650" s="11" t="s">
        <v>49</v>
      </c>
      <c r="D4650" s="12">
        <v>45783</v>
      </c>
      <c r="E4650" s="11">
        <v>1975</v>
      </c>
      <c r="F4650" s="11" t="s">
        <v>33</v>
      </c>
      <c r="G4650" s="13">
        <v>750.78</v>
      </c>
      <c r="H4650" s="14">
        <f t="shared" si="504"/>
        <v>1482790.5</v>
      </c>
      <c r="I4650" s="14">
        <f>IF(F4650="GHS",H4650,H4650*Assumptions!$B$4)</f>
        <v>1482790.5</v>
      </c>
      <c r="J4650" s="15" t="str">
        <f>INDEX(Assumptions!$B$8:$B$12,MATCH(B4650,Assumptions!$A$8:$A$12,0))</f>
        <v>Weighted Average</v>
      </c>
      <c r="K4650" s="16">
        <f>G4650/(1-INDEX(Assumptions!$D$8:$D$12,MATCH(B4650,Assumptions!$A$8:$A$12,0)))</f>
        <v>1155.0461538461539</v>
      </c>
      <c r="L4650" s="16">
        <f t="shared" si="505"/>
        <v>22.523399999999999</v>
      </c>
      <c r="M4650" s="16">
        <f t="shared" si="506"/>
        <v>57.752307692307696</v>
      </c>
      <c r="N4650" s="14">
        <f>E4650*(K4650-L4650-M4650)*IF(F4650="GHS",1,Assumptions!$B$4)</f>
        <v>2122671.6311538457</v>
      </c>
      <c r="O4650" s="15">
        <f t="shared" ca="1" si="507"/>
        <v>503</v>
      </c>
      <c r="P4650" s="15" t="str">
        <f t="shared" ca="1" si="508"/>
        <v>365d+</v>
      </c>
      <c r="Q4650" s="17">
        <f ca="1">IF(P4650="0-90d",0,IF(P4650="91-180d",INDEX(Assumptions!$F$8:$F$12,MATCH(B4650,Assumptions!$A$8:$A$12,0)),IF(P4650="181-365d",INDEX(Assumptions!$G$8:$G$12,MATCH(B4650,Assumptions!$A$8:$A$12,0)),INDEX(Assumptions!$H$8:$H$12,MATCH(B4650,Assumptions!$A$8:$A$12,0)))))</f>
        <v>0.8</v>
      </c>
      <c r="R4650" s="14">
        <f t="shared" ca="1" si="509"/>
        <v>1186232.4000000001</v>
      </c>
      <c r="S4650" s="14">
        <f t="shared" ca="1" si="510"/>
        <v>296558.09999999986</v>
      </c>
      <c r="T4650" s="11" t="s">
        <v>25</v>
      </c>
      <c r="U4650" s="18" t="s">
        <v>26</v>
      </c>
    </row>
    <row r="4651" spans="1:21" ht="15" customHeight="1" x14ac:dyDescent="0.15">
      <c r="A4651" s="10" t="s">
        <v>4699</v>
      </c>
      <c r="B4651" s="11" t="s">
        <v>31</v>
      </c>
      <c r="C4651" s="11" t="s">
        <v>63</v>
      </c>
      <c r="D4651" s="12">
        <v>45942</v>
      </c>
      <c r="E4651" s="11">
        <v>3958</v>
      </c>
      <c r="F4651" s="11" t="s">
        <v>33</v>
      </c>
      <c r="G4651" s="13">
        <v>2806.98</v>
      </c>
      <c r="H4651" s="14">
        <f t="shared" si="504"/>
        <v>11110026.84</v>
      </c>
      <c r="I4651" s="14">
        <f>IF(F4651="GHS",H4651,H4651*Assumptions!$B$4)</f>
        <v>11110026.84</v>
      </c>
      <c r="J4651" s="15" t="str">
        <f>INDEX(Assumptions!$B$8:$B$12,MATCH(B4651,Assumptions!$A$8:$A$12,0))</f>
        <v>Weighted Average</v>
      </c>
      <c r="K4651" s="16">
        <f>G4651/(1-INDEX(Assumptions!$D$8:$D$12,MATCH(B4651,Assumptions!$A$8:$A$12,0)))</f>
        <v>3898.5833333333335</v>
      </c>
      <c r="L4651" s="16">
        <f t="shared" si="505"/>
        <v>84.209400000000002</v>
      </c>
      <c r="M4651" s="16">
        <f t="shared" si="506"/>
        <v>194.92916666666667</v>
      </c>
      <c r="N4651" s="14">
        <f>E4651*(K4651-L4651-M4651)*IF(F4651="GHS",1,Assumptions!$B$4)</f>
        <v>14325762.386466665</v>
      </c>
      <c r="O4651" s="15">
        <f t="shared" ca="1" si="507"/>
        <v>344</v>
      </c>
      <c r="P4651" s="15" t="str">
        <f t="shared" ca="1" si="508"/>
        <v>181-365d</v>
      </c>
      <c r="Q4651" s="17">
        <f ca="1">IF(P4651="0-90d",0,IF(P4651="91-180d",INDEX(Assumptions!$F$8:$F$12,MATCH(B4651,Assumptions!$A$8:$A$12,0)),IF(P4651="181-365d",INDEX(Assumptions!$G$8:$G$12,MATCH(B4651,Assumptions!$A$8:$A$12,0)),INDEX(Assumptions!$H$8:$H$12,MATCH(B4651,Assumptions!$A$8:$A$12,0)))))</f>
        <v>0.2</v>
      </c>
      <c r="R4651" s="14">
        <f t="shared" ca="1" si="509"/>
        <v>2222005.3680000002</v>
      </c>
      <c r="S4651" s="14">
        <f t="shared" ca="1" si="510"/>
        <v>8888021.4719999991</v>
      </c>
      <c r="T4651" s="11" t="s">
        <v>25</v>
      </c>
      <c r="U4651" s="18" t="s">
        <v>26</v>
      </c>
    </row>
    <row r="4652" spans="1:21" ht="15" customHeight="1" x14ac:dyDescent="0.15">
      <c r="A4652" s="10" t="s">
        <v>4700</v>
      </c>
      <c r="B4652" s="11" t="s">
        <v>41</v>
      </c>
      <c r="C4652" s="11" t="s">
        <v>42</v>
      </c>
      <c r="D4652" s="12">
        <v>45824</v>
      </c>
      <c r="E4652" s="11">
        <v>2121</v>
      </c>
      <c r="F4652" s="11" t="s">
        <v>33</v>
      </c>
      <c r="G4652" s="13">
        <v>466.26</v>
      </c>
      <c r="H4652" s="14">
        <f t="shared" si="504"/>
        <v>988937.46</v>
      </c>
      <c r="I4652" s="14">
        <f>IF(F4652="GHS",H4652,H4652*Assumptions!$B$4)</f>
        <v>988937.46</v>
      </c>
      <c r="J4652" s="15" t="str">
        <f>INDEX(Assumptions!$B$8:$B$12,MATCH(B4652,Assumptions!$A$8:$A$12,0))</f>
        <v>Weighted Average</v>
      </c>
      <c r="K4652" s="16">
        <f>G4652/(1-INDEX(Assumptions!$D$8:$D$12,MATCH(B4652,Assumptions!$A$8:$A$12,0)))</f>
        <v>717.32307692307688</v>
      </c>
      <c r="L4652" s="16">
        <f t="shared" si="505"/>
        <v>13.9878</v>
      </c>
      <c r="M4652" s="16">
        <f t="shared" si="506"/>
        <v>35.866153846153843</v>
      </c>
      <c r="N4652" s="14">
        <f>E4652*(K4652-L4652-M4652)*IF(F4652="GHS",1,Assumptions!$B$4)</f>
        <v>1415702.0100461538</v>
      </c>
      <c r="O4652" s="15">
        <f t="shared" ca="1" si="507"/>
        <v>462</v>
      </c>
      <c r="P4652" s="15" t="str">
        <f t="shared" ca="1" si="508"/>
        <v>365d+</v>
      </c>
      <c r="Q4652" s="17">
        <f ca="1">IF(P4652="0-90d",0,IF(P4652="91-180d",INDEX(Assumptions!$F$8:$F$12,MATCH(B4652,Assumptions!$A$8:$A$12,0)),IF(P4652="181-365d",INDEX(Assumptions!$G$8:$G$12,MATCH(B4652,Assumptions!$A$8:$A$12,0)),INDEX(Assumptions!$H$8:$H$12,MATCH(B4652,Assumptions!$A$8:$A$12,0)))))</f>
        <v>0.8</v>
      </c>
      <c r="R4652" s="14">
        <f t="shared" ca="1" si="509"/>
        <v>791149.96799999999</v>
      </c>
      <c r="S4652" s="14">
        <f t="shared" ca="1" si="510"/>
        <v>197787.49199999997</v>
      </c>
      <c r="T4652" s="11" t="s">
        <v>25</v>
      </c>
      <c r="U4652" s="18" t="s">
        <v>26</v>
      </c>
    </row>
    <row r="4653" spans="1:21" ht="15" customHeight="1" x14ac:dyDescent="0.15">
      <c r="A4653" s="10" t="s">
        <v>4701</v>
      </c>
      <c r="B4653" s="11" t="s">
        <v>41</v>
      </c>
      <c r="C4653" s="11" t="s">
        <v>42</v>
      </c>
      <c r="D4653" s="12">
        <v>45864</v>
      </c>
      <c r="E4653" s="11">
        <v>3495</v>
      </c>
      <c r="F4653" s="11" t="s">
        <v>33</v>
      </c>
      <c r="G4653" s="13">
        <v>186.22</v>
      </c>
      <c r="H4653" s="14">
        <f t="shared" si="504"/>
        <v>650838.9</v>
      </c>
      <c r="I4653" s="14">
        <f>IF(F4653="GHS",H4653,H4653*Assumptions!$B$4)</f>
        <v>650838.9</v>
      </c>
      <c r="J4653" s="15" t="str">
        <f>INDEX(Assumptions!$B$8:$B$12,MATCH(B4653,Assumptions!$A$8:$A$12,0))</f>
        <v>Weighted Average</v>
      </c>
      <c r="K4653" s="16">
        <f>G4653/(1-INDEX(Assumptions!$D$8:$D$12,MATCH(B4653,Assumptions!$A$8:$A$12,0)))</f>
        <v>286.49230769230769</v>
      </c>
      <c r="L4653" s="16">
        <f t="shared" si="505"/>
        <v>5.5865999999999998</v>
      </c>
      <c r="M4653" s="16">
        <f t="shared" si="506"/>
        <v>14.324615384615385</v>
      </c>
      <c r="N4653" s="14">
        <f>E4653*(K4653-L4653-M4653)*IF(F4653="GHS",1,Assumptions!$B$4)</f>
        <v>931700.91761538456</v>
      </c>
      <c r="O4653" s="15">
        <f t="shared" ca="1" si="507"/>
        <v>422</v>
      </c>
      <c r="P4653" s="15" t="str">
        <f t="shared" ca="1" si="508"/>
        <v>365d+</v>
      </c>
      <c r="Q4653" s="17">
        <f ca="1">IF(P4653="0-90d",0,IF(P4653="91-180d",INDEX(Assumptions!$F$8:$F$12,MATCH(B4653,Assumptions!$A$8:$A$12,0)),IF(P4653="181-365d",INDEX(Assumptions!$G$8:$G$12,MATCH(B4653,Assumptions!$A$8:$A$12,0)),INDEX(Assumptions!$H$8:$H$12,MATCH(B4653,Assumptions!$A$8:$A$12,0)))))</f>
        <v>0.8</v>
      </c>
      <c r="R4653" s="14">
        <f t="shared" ca="1" si="509"/>
        <v>520671.12000000005</v>
      </c>
      <c r="S4653" s="14">
        <f t="shared" ca="1" si="510"/>
        <v>130167.77999999997</v>
      </c>
      <c r="T4653" s="11" t="s">
        <v>25</v>
      </c>
      <c r="U4653" s="18" t="s">
        <v>36</v>
      </c>
    </row>
    <row r="4654" spans="1:21" ht="15" customHeight="1" x14ac:dyDescent="0.15">
      <c r="A4654" s="10" t="s">
        <v>4702</v>
      </c>
      <c r="B4654" s="11" t="s">
        <v>31</v>
      </c>
      <c r="C4654" s="11" t="s">
        <v>32</v>
      </c>
      <c r="D4654" s="12">
        <v>45969</v>
      </c>
      <c r="E4654" s="11">
        <v>2015</v>
      </c>
      <c r="F4654" s="11" t="s">
        <v>33</v>
      </c>
      <c r="G4654" s="13">
        <v>1338.8</v>
      </c>
      <c r="H4654" s="14">
        <f t="shared" si="504"/>
        <v>2697682</v>
      </c>
      <c r="I4654" s="14">
        <f>IF(F4654="GHS",H4654,H4654*Assumptions!$B$4)</f>
        <v>2697682</v>
      </c>
      <c r="J4654" s="15" t="str">
        <f>INDEX(Assumptions!$B$8:$B$12,MATCH(B4654,Assumptions!$A$8:$A$12,0))</f>
        <v>Weighted Average</v>
      </c>
      <c r="K4654" s="16">
        <f>G4654/(1-INDEX(Assumptions!$D$8:$D$12,MATCH(B4654,Assumptions!$A$8:$A$12,0)))</f>
        <v>1859.4444444444443</v>
      </c>
      <c r="L4654" s="16">
        <f t="shared" si="505"/>
        <v>40.163999999999994</v>
      </c>
      <c r="M4654" s="16">
        <f t="shared" si="506"/>
        <v>92.972222222222229</v>
      </c>
      <c r="N4654" s="14">
        <f>E4654*(K4654-L4654-M4654)*IF(F4654="GHS",1,Assumptions!$B$4)</f>
        <v>3478511.0677777776</v>
      </c>
      <c r="O4654" s="15">
        <f t="shared" ca="1" si="507"/>
        <v>317</v>
      </c>
      <c r="P4654" s="15" t="str">
        <f t="shared" ca="1" si="508"/>
        <v>181-365d</v>
      </c>
      <c r="Q4654" s="17">
        <f ca="1">IF(P4654="0-90d",0,IF(P4654="91-180d",INDEX(Assumptions!$F$8:$F$12,MATCH(B4654,Assumptions!$A$8:$A$12,0)),IF(P4654="181-365d",INDEX(Assumptions!$G$8:$G$12,MATCH(B4654,Assumptions!$A$8:$A$12,0)),INDEX(Assumptions!$H$8:$H$12,MATCH(B4654,Assumptions!$A$8:$A$12,0)))))</f>
        <v>0.2</v>
      </c>
      <c r="R4654" s="14">
        <f t="shared" ca="1" si="509"/>
        <v>539536.4</v>
      </c>
      <c r="S4654" s="14">
        <f t="shared" ca="1" si="510"/>
        <v>2158145.6</v>
      </c>
      <c r="T4654" s="11" t="s">
        <v>25</v>
      </c>
      <c r="U4654" s="18" t="s">
        <v>26</v>
      </c>
    </row>
    <row r="4655" spans="1:21" ht="15" customHeight="1" x14ac:dyDescent="0.15">
      <c r="A4655" s="10" t="s">
        <v>4703</v>
      </c>
      <c r="B4655" s="11" t="s">
        <v>28</v>
      </c>
      <c r="C4655" s="11" t="s">
        <v>35</v>
      </c>
      <c r="D4655" s="12">
        <v>45745</v>
      </c>
      <c r="E4655" s="11">
        <v>1134</v>
      </c>
      <c r="F4655" s="11" t="s">
        <v>24</v>
      </c>
      <c r="G4655" s="13">
        <v>4732.7299999999996</v>
      </c>
      <c r="H4655" s="14">
        <f t="shared" si="504"/>
        <v>5366915.8199999994</v>
      </c>
      <c r="I4655" s="14">
        <f>IF(F4655="GHS",H4655,H4655*Assumptions!$B$4)</f>
        <v>57962690.855999999</v>
      </c>
      <c r="J4655" s="15" t="str">
        <f>INDEX(Assumptions!$B$8:$B$12,MATCH(B4655,Assumptions!$A$8:$A$12,0))</f>
        <v>Fair Value Less Costs to Sell</v>
      </c>
      <c r="K4655" s="16">
        <f>G4655/(1-INDEX(Assumptions!$D$8:$D$12,MATCH(B4655,Assumptions!$A$8:$A$12,0)))</f>
        <v>5378.1022727272721</v>
      </c>
      <c r="L4655" s="16">
        <f t="shared" si="505"/>
        <v>141.98189999999997</v>
      </c>
      <c r="M4655" s="16">
        <f t="shared" si="506"/>
        <v>268.90511363636364</v>
      </c>
      <c r="N4655" s="14">
        <f>E4655*(K4655-L4655-M4655)*IF(F4655="GHS",1,Assumptions!$B$4)</f>
        <v>60834478.721138187</v>
      </c>
      <c r="O4655" s="15">
        <f t="shared" ca="1" si="507"/>
        <v>541</v>
      </c>
      <c r="P4655" s="15" t="str">
        <f t="shared" ca="1" si="508"/>
        <v>365d+</v>
      </c>
      <c r="Q4655" s="17">
        <f ca="1">IF(P4655="0-90d",0,IF(P4655="91-180d",INDEX(Assumptions!$F$8:$F$12,MATCH(B4655,Assumptions!$A$8:$A$12,0)),IF(P4655="181-365d",INDEX(Assumptions!$G$8:$G$12,MATCH(B4655,Assumptions!$A$8:$A$12,0)),INDEX(Assumptions!$H$8:$H$12,MATCH(B4655,Assumptions!$A$8:$A$12,0)))))</f>
        <v>0.4</v>
      </c>
      <c r="R4655" s="14">
        <f t="shared" ca="1" si="509"/>
        <v>23185076.342399999</v>
      </c>
      <c r="S4655" s="14">
        <f t="shared" ca="1" si="510"/>
        <v>34777614.513599999</v>
      </c>
      <c r="T4655" s="11" t="s">
        <v>50</v>
      </c>
      <c r="U4655" s="18" t="s">
        <v>26</v>
      </c>
    </row>
    <row r="4656" spans="1:21" ht="15" customHeight="1" x14ac:dyDescent="0.15">
      <c r="A4656" s="10" t="s">
        <v>4704</v>
      </c>
      <c r="B4656" s="11" t="s">
        <v>41</v>
      </c>
      <c r="C4656" s="11" t="s">
        <v>44</v>
      </c>
      <c r="D4656" s="12">
        <v>45786</v>
      </c>
      <c r="E4656" s="11">
        <v>1973</v>
      </c>
      <c r="F4656" s="11" t="s">
        <v>33</v>
      </c>
      <c r="G4656" s="13">
        <v>630.51</v>
      </c>
      <c r="H4656" s="14">
        <f t="shared" si="504"/>
        <v>1243996.23</v>
      </c>
      <c r="I4656" s="14">
        <f>IF(F4656="GHS",H4656,H4656*Assumptions!$B$4)</f>
        <v>1243996.23</v>
      </c>
      <c r="J4656" s="15" t="str">
        <f>INDEX(Assumptions!$B$8:$B$12,MATCH(B4656,Assumptions!$A$8:$A$12,0))</f>
        <v>Weighted Average</v>
      </c>
      <c r="K4656" s="16">
        <f>G4656/(1-INDEX(Assumptions!$D$8:$D$12,MATCH(B4656,Assumptions!$A$8:$A$12,0)))</f>
        <v>970.01538461538462</v>
      </c>
      <c r="L4656" s="16">
        <f t="shared" si="505"/>
        <v>18.915299999999998</v>
      </c>
      <c r="M4656" s="16">
        <f t="shared" si="506"/>
        <v>48.500769230769237</v>
      </c>
      <c r="N4656" s="14">
        <f>E4656*(K4656-L4656-M4656)*IF(F4656="GHS",1,Assumptions!$B$4)</f>
        <v>1780828.4492538462</v>
      </c>
      <c r="O4656" s="15">
        <f t="shared" ca="1" si="507"/>
        <v>500</v>
      </c>
      <c r="P4656" s="15" t="str">
        <f t="shared" ca="1" si="508"/>
        <v>365d+</v>
      </c>
      <c r="Q4656" s="17">
        <f ca="1">IF(P4656="0-90d",0,IF(P4656="91-180d",INDEX(Assumptions!$F$8:$F$12,MATCH(B4656,Assumptions!$A$8:$A$12,0)),IF(P4656="181-365d",INDEX(Assumptions!$G$8:$G$12,MATCH(B4656,Assumptions!$A$8:$A$12,0)),INDEX(Assumptions!$H$8:$H$12,MATCH(B4656,Assumptions!$A$8:$A$12,0)))))</f>
        <v>0.8</v>
      </c>
      <c r="R4656" s="14">
        <f t="shared" ca="1" si="509"/>
        <v>995196.98400000005</v>
      </c>
      <c r="S4656" s="14">
        <f t="shared" ca="1" si="510"/>
        <v>248799.24599999993</v>
      </c>
      <c r="T4656" s="11" t="s">
        <v>25</v>
      </c>
      <c r="U4656" s="18" t="s">
        <v>26</v>
      </c>
    </row>
    <row r="4657" spans="1:21" ht="15" customHeight="1" x14ac:dyDescent="0.15">
      <c r="A4657" s="10" t="s">
        <v>4705</v>
      </c>
      <c r="B4657" s="11" t="s">
        <v>46</v>
      </c>
      <c r="C4657" s="11" t="s">
        <v>47</v>
      </c>
      <c r="D4657" s="12">
        <v>45846</v>
      </c>
      <c r="E4657" s="11">
        <v>3069</v>
      </c>
      <c r="F4657" s="11" t="s">
        <v>33</v>
      </c>
      <c r="G4657" s="13">
        <v>1087735.1599999999</v>
      </c>
      <c r="H4657" s="14">
        <f t="shared" si="504"/>
        <v>3338259206.04</v>
      </c>
      <c r="I4657" s="14">
        <f>IF(F4657="GHS",H4657,H4657*Assumptions!$B$4)</f>
        <v>3338259206.04</v>
      </c>
      <c r="J4657" s="15" t="str">
        <f>INDEX(Assumptions!$B$8:$B$12,MATCH(B4657,Assumptions!$A$8:$A$12,0))</f>
        <v>Specific Identification</v>
      </c>
      <c r="K4657" s="16">
        <f>G4657/(1-INDEX(Assumptions!$D$8:$D$12,MATCH(B4657,Assumptions!$A$8:$A$12,0)))</f>
        <v>1394532.2564102563</v>
      </c>
      <c r="L4657" s="16">
        <f t="shared" si="505"/>
        <v>32632.054799999998</v>
      </c>
      <c r="M4657" s="16">
        <f t="shared" si="506"/>
        <v>69726.612820512819</v>
      </c>
      <c r="N4657" s="14">
        <f>E4657*(K4657-L4657-M4657)*IF(F4657="GHS",1,Assumptions!$B$4)</f>
        <v>3965680743.9957223</v>
      </c>
      <c r="O4657" s="15">
        <f t="shared" ca="1" si="507"/>
        <v>440</v>
      </c>
      <c r="P4657" s="15" t="str">
        <f t="shared" ca="1" si="508"/>
        <v>365d+</v>
      </c>
      <c r="Q4657" s="17">
        <f ca="1">IF(P4657="0-90d",0,IF(P4657="91-180d",INDEX(Assumptions!$F$8:$F$12,MATCH(B4657,Assumptions!$A$8:$A$12,0)),IF(P4657="181-365d",INDEX(Assumptions!$G$8:$G$12,MATCH(B4657,Assumptions!$A$8:$A$12,0)),INDEX(Assumptions!$H$8:$H$12,MATCH(B4657,Assumptions!$A$8:$A$12,0)))))</f>
        <v>0.15</v>
      </c>
      <c r="R4657" s="14">
        <f t="shared" ca="1" si="509"/>
        <v>500738880.90599996</v>
      </c>
      <c r="S4657" s="14">
        <f t="shared" ca="1" si="510"/>
        <v>2837520325.1339998</v>
      </c>
      <c r="T4657" s="11" t="s">
        <v>25</v>
      </c>
      <c r="U4657" s="18" t="s">
        <v>26</v>
      </c>
    </row>
    <row r="4658" spans="1:21" ht="15" customHeight="1" x14ac:dyDescent="0.15">
      <c r="A4658" s="10" t="s">
        <v>4706</v>
      </c>
      <c r="B4658" s="11" t="s">
        <v>31</v>
      </c>
      <c r="C4658" s="11" t="s">
        <v>32</v>
      </c>
      <c r="D4658" s="12">
        <v>46098</v>
      </c>
      <c r="E4658" s="11">
        <v>4907</v>
      </c>
      <c r="F4658" s="11" t="s">
        <v>33</v>
      </c>
      <c r="G4658" s="13">
        <v>837.71</v>
      </c>
      <c r="H4658" s="14">
        <f t="shared" si="504"/>
        <v>4110642.97</v>
      </c>
      <c r="I4658" s="14">
        <f>IF(F4658="GHS",H4658,H4658*Assumptions!$B$4)</f>
        <v>4110642.97</v>
      </c>
      <c r="J4658" s="15" t="str">
        <f>INDEX(Assumptions!$B$8:$B$12,MATCH(B4658,Assumptions!$A$8:$A$12,0))</f>
        <v>Weighted Average</v>
      </c>
      <c r="K4658" s="16">
        <f>G4658/(1-INDEX(Assumptions!$D$8:$D$12,MATCH(B4658,Assumptions!$A$8:$A$12,0)))</f>
        <v>1163.4861111111113</v>
      </c>
      <c r="L4658" s="16">
        <f t="shared" si="505"/>
        <v>25.1313</v>
      </c>
      <c r="M4658" s="16">
        <f t="shared" si="506"/>
        <v>58.17430555555557</v>
      </c>
      <c r="N4658" s="14">
        <f>E4658*(K4658-L4658-M4658)*IF(F4658="GHS",1,Assumptions!$B$4)</f>
        <v>5300445.7407611124</v>
      </c>
      <c r="O4658" s="15">
        <f t="shared" ca="1" si="507"/>
        <v>188</v>
      </c>
      <c r="P4658" s="15" t="str">
        <f t="shared" ca="1" si="508"/>
        <v>181-365d</v>
      </c>
      <c r="Q4658" s="17">
        <f ca="1">IF(P4658="0-90d",0,IF(P4658="91-180d",INDEX(Assumptions!$F$8:$F$12,MATCH(B4658,Assumptions!$A$8:$A$12,0)),IF(P4658="181-365d",INDEX(Assumptions!$G$8:$G$12,MATCH(B4658,Assumptions!$A$8:$A$12,0)),INDEX(Assumptions!$H$8:$H$12,MATCH(B4658,Assumptions!$A$8:$A$12,0)))))</f>
        <v>0.2</v>
      </c>
      <c r="R4658" s="14">
        <f t="shared" ca="1" si="509"/>
        <v>822128.59400000004</v>
      </c>
      <c r="S4658" s="14">
        <f t="shared" ca="1" si="510"/>
        <v>3288514.3760000002</v>
      </c>
      <c r="T4658" s="11" t="s">
        <v>25</v>
      </c>
      <c r="U4658" s="18" t="s">
        <v>26</v>
      </c>
    </row>
    <row r="4659" spans="1:21" ht="15" customHeight="1" x14ac:dyDescent="0.15">
      <c r="A4659" s="10" t="s">
        <v>4707</v>
      </c>
      <c r="B4659" s="11" t="s">
        <v>28</v>
      </c>
      <c r="C4659" s="11" t="s">
        <v>35</v>
      </c>
      <c r="D4659" s="12">
        <v>46149</v>
      </c>
      <c r="E4659" s="11">
        <v>3776</v>
      </c>
      <c r="F4659" s="11" t="s">
        <v>24</v>
      </c>
      <c r="G4659" s="13">
        <v>4036.2</v>
      </c>
      <c r="H4659" s="14">
        <f t="shared" si="504"/>
        <v>15240691.199999999</v>
      </c>
      <c r="I4659" s="14">
        <f>IF(F4659="GHS",H4659,H4659*Assumptions!$B$4)</f>
        <v>164599464.96000001</v>
      </c>
      <c r="J4659" s="15" t="str">
        <f>INDEX(Assumptions!$B$8:$B$12,MATCH(B4659,Assumptions!$A$8:$A$12,0))</f>
        <v>Fair Value Less Costs to Sell</v>
      </c>
      <c r="K4659" s="16">
        <f>G4659/(1-INDEX(Assumptions!$D$8:$D$12,MATCH(B4659,Assumptions!$A$8:$A$12,0)))</f>
        <v>4586.590909090909</v>
      </c>
      <c r="L4659" s="16">
        <f t="shared" si="505"/>
        <v>121.08599999999998</v>
      </c>
      <c r="M4659" s="16">
        <f t="shared" si="506"/>
        <v>229.32954545454547</v>
      </c>
      <c r="N4659" s="14">
        <f>E4659*(K4659-L4659-M4659)*IF(F4659="GHS",1,Assumptions!$B$4)</f>
        <v>172754620.26938182</v>
      </c>
      <c r="O4659" s="15">
        <f t="shared" ca="1" si="507"/>
        <v>137</v>
      </c>
      <c r="P4659" s="15" t="str">
        <f t="shared" ca="1" si="508"/>
        <v>91-180d</v>
      </c>
      <c r="Q4659" s="17">
        <f ca="1">IF(P4659="0-90d",0,IF(P4659="91-180d",INDEX(Assumptions!$F$8:$F$12,MATCH(B4659,Assumptions!$A$8:$A$12,0)),IF(P4659="181-365d",INDEX(Assumptions!$G$8:$G$12,MATCH(B4659,Assumptions!$A$8:$A$12,0)),INDEX(Assumptions!$H$8:$H$12,MATCH(B4659,Assumptions!$A$8:$A$12,0)))))</f>
        <v>0.02</v>
      </c>
      <c r="R4659" s="14">
        <f t="shared" ca="1" si="509"/>
        <v>3291989.2992000002</v>
      </c>
      <c r="S4659" s="14">
        <f t="shared" ca="1" si="510"/>
        <v>161307475.66080001</v>
      </c>
      <c r="T4659" s="11" t="s">
        <v>25</v>
      </c>
      <c r="U4659" s="18" t="s">
        <v>26</v>
      </c>
    </row>
    <row r="4660" spans="1:21" ht="15" customHeight="1" x14ac:dyDescent="0.15">
      <c r="A4660" s="10" t="s">
        <v>4708</v>
      </c>
      <c r="B4660" s="11" t="s">
        <v>22</v>
      </c>
      <c r="C4660" s="11" t="s">
        <v>61</v>
      </c>
      <c r="D4660" s="12">
        <v>45831</v>
      </c>
      <c r="E4660" s="11">
        <v>4765</v>
      </c>
      <c r="F4660" s="11" t="s">
        <v>24</v>
      </c>
      <c r="G4660" s="13">
        <v>21968.080000000002</v>
      </c>
      <c r="H4660" s="14">
        <f t="shared" si="504"/>
        <v>104677901.2</v>
      </c>
      <c r="I4660" s="14">
        <f>IF(F4660="GHS",H4660,H4660*Assumptions!$B$4)</f>
        <v>1130521332.96</v>
      </c>
      <c r="J4660" s="15" t="str">
        <f>INDEX(Assumptions!$B$8:$B$12,MATCH(B4660,Assumptions!$A$8:$A$12,0))</f>
        <v>FIFO</v>
      </c>
      <c r="K4660" s="16">
        <f>G4660/(1-INDEX(Assumptions!$D$8:$D$12,MATCH(B4660,Assumptions!$A$8:$A$12,0)))</f>
        <v>26790.341463414636</v>
      </c>
      <c r="L4660" s="16">
        <f t="shared" si="505"/>
        <v>659.04240000000004</v>
      </c>
      <c r="M4660" s="16">
        <f t="shared" si="506"/>
        <v>1339.5170731707319</v>
      </c>
      <c r="N4660" s="14">
        <f>E4660*(K4660-L4660-M4660)*IF(F4660="GHS",1,Assumptions!$B$4)</f>
        <v>1275834684.7819319</v>
      </c>
      <c r="O4660" s="15">
        <f t="shared" ca="1" si="507"/>
        <v>455</v>
      </c>
      <c r="P4660" s="15" t="str">
        <f t="shared" ca="1" si="508"/>
        <v>365d+</v>
      </c>
      <c r="Q4660" s="17">
        <f ca="1">IF(P4660="0-90d",0,IF(P4660="91-180d",INDEX(Assumptions!$F$8:$F$12,MATCH(B4660,Assumptions!$A$8:$A$12,0)),IF(P4660="181-365d",INDEX(Assumptions!$G$8:$G$12,MATCH(B4660,Assumptions!$A$8:$A$12,0)),INDEX(Assumptions!$H$8:$H$12,MATCH(B4660,Assumptions!$A$8:$A$12,0)))))</f>
        <v>0.5</v>
      </c>
      <c r="R4660" s="14">
        <f t="shared" ca="1" si="509"/>
        <v>565260666.48000002</v>
      </c>
      <c r="S4660" s="14">
        <f t="shared" ca="1" si="510"/>
        <v>565260666.48000002</v>
      </c>
      <c r="T4660" s="11" t="s">
        <v>25</v>
      </c>
      <c r="U4660" s="18" t="s">
        <v>26</v>
      </c>
    </row>
    <row r="4661" spans="1:21" ht="15" customHeight="1" x14ac:dyDescent="0.15">
      <c r="A4661" s="10" t="s">
        <v>4709</v>
      </c>
      <c r="B4661" s="11" t="s">
        <v>31</v>
      </c>
      <c r="C4661" s="11" t="s">
        <v>32</v>
      </c>
      <c r="D4661" s="12">
        <v>45932</v>
      </c>
      <c r="E4661" s="11">
        <v>1948</v>
      </c>
      <c r="F4661" s="11" t="s">
        <v>33</v>
      </c>
      <c r="G4661" s="13">
        <v>1701.76</v>
      </c>
      <c r="H4661" s="14">
        <f t="shared" si="504"/>
        <v>3315028.48</v>
      </c>
      <c r="I4661" s="14">
        <f>IF(F4661="GHS",H4661,H4661*Assumptions!$B$4)</f>
        <v>3315028.48</v>
      </c>
      <c r="J4661" s="15" t="str">
        <f>INDEX(Assumptions!$B$8:$B$12,MATCH(B4661,Assumptions!$A$8:$A$12,0))</f>
        <v>Weighted Average</v>
      </c>
      <c r="K4661" s="16">
        <f>G4661/(1-INDEX(Assumptions!$D$8:$D$12,MATCH(B4661,Assumptions!$A$8:$A$12,0)))</f>
        <v>2363.5555555555557</v>
      </c>
      <c r="L4661" s="16">
        <f t="shared" si="505"/>
        <v>51.052799999999998</v>
      </c>
      <c r="M4661" s="16">
        <f t="shared" si="506"/>
        <v>118.17777777777779</v>
      </c>
      <c r="N4661" s="14">
        <f>E4661*(K4661-L4661-M4661)*IF(F4661="GHS",1,Assumptions!$B$4)</f>
        <v>4274545.0567111112</v>
      </c>
      <c r="O4661" s="15">
        <f t="shared" ca="1" si="507"/>
        <v>354</v>
      </c>
      <c r="P4661" s="15" t="str">
        <f t="shared" ca="1" si="508"/>
        <v>181-365d</v>
      </c>
      <c r="Q4661" s="17">
        <f ca="1">IF(P4661="0-90d",0,IF(P4661="91-180d",INDEX(Assumptions!$F$8:$F$12,MATCH(B4661,Assumptions!$A$8:$A$12,0)),IF(P4661="181-365d",INDEX(Assumptions!$G$8:$G$12,MATCH(B4661,Assumptions!$A$8:$A$12,0)),INDEX(Assumptions!$H$8:$H$12,MATCH(B4661,Assumptions!$A$8:$A$12,0)))))</f>
        <v>0.2</v>
      </c>
      <c r="R4661" s="14">
        <f t="shared" ca="1" si="509"/>
        <v>663005.696</v>
      </c>
      <c r="S4661" s="14">
        <f t="shared" ca="1" si="510"/>
        <v>2652022.784</v>
      </c>
      <c r="T4661" s="11" t="s">
        <v>25</v>
      </c>
      <c r="U4661" s="18" t="s">
        <v>26</v>
      </c>
    </row>
    <row r="4662" spans="1:21" ht="15" customHeight="1" x14ac:dyDescent="0.15">
      <c r="A4662" s="10" t="s">
        <v>4710</v>
      </c>
      <c r="B4662" s="11" t="s">
        <v>31</v>
      </c>
      <c r="C4662" s="11" t="s">
        <v>32</v>
      </c>
      <c r="D4662" s="12">
        <v>46150</v>
      </c>
      <c r="E4662" s="11">
        <v>1088</v>
      </c>
      <c r="F4662" s="11" t="s">
        <v>33</v>
      </c>
      <c r="G4662" s="13">
        <v>1243.8</v>
      </c>
      <c r="H4662" s="14">
        <f t="shared" si="504"/>
        <v>1353254.4</v>
      </c>
      <c r="I4662" s="14">
        <f>IF(F4662="GHS",H4662,H4662*Assumptions!$B$4)</f>
        <v>1353254.4</v>
      </c>
      <c r="J4662" s="15" t="str">
        <f>INDEX(Assumptions!$B$8:$B$12,MATCH(B4662,Assumptions!$A$8:$A$12,0))</f>
        <v>Weighted Average</v>
      </c>
      <c r="K4662" s="16">
        <f>G4662/(1-INDEX(Assumptions!$D$8:$D$12,MATCH(B4662,Assumptions!$A$8:$A$12,0)))</f>
        <v>1727.5</v>
      </c>
      <c r="L4662" s="16">
        <f t="shared" si="505"/>
        <v>37.314</v>
      </c>
      <c r="M4662" s="16">
        <f t="shared" si="506"/>
        <v>86.375</v>
      </c>
      <c r="N4662" s="14">
        <f>E4662*(K4662-L4662-M4662)*IF(F4662="GHS",1,Assumptions!$B$4)</f>
        <v>1744946.368</v>
      </c>
      <c r="O4662" s="15">
        <f t="shared" ca="1" si="507"/>
        <v>136</v>
      </c>
      <c r="P4662" s="15" t="str">
        <f t="shared" ca="1" si="508"/>
        <v>91-180d</v>
      </c>
      <c r="Q4662" s="17">
        <f ca="1">IF(P4662="0-90d",0,IF(P4662="91-180d",INDEX(Assumptions!$F$8:$F$12,MATCH(B4662,Assumptions!$A$8:$A$12,0)),IF(P4662="181-365d",INDEX(Assumptions!$G$8:$G$12,MATCH(B4662,Assumptions!$A$8:$A$12,0)),INDEX(Assumptions!$H$8:$H$12,MATCH(B4662,Assumptions!$A$8:$A$12,0)))))</f>
        <v>0.05</v>
      </c>
      <c r="R4662" s="14">
        <f t="shared" ca="1" si="509"/>
        <v>67662.720000000001</v>
      </c>
      <c r="S4662" s="14">
        <f t="shared" ca="1" si="510"/>
        <v>1285591.68</v>
      </c>
      <c r="T4662" s="11" t="s">
        <v>25</v>
      </c>
      <c r="U4662" s="18" t="s">
        <v>26</v>
      </c>
    </row>
    <row r="4663" spans="1:21" ht="15" customHeight="1" x14ac:dyDescent="0.15">
      <c r="A4663" s="10" t="s">
        <v>4711</v>
      </c>
      <c r="B4663" s="11" t="s">
        <v>22</v>
      </c>
      <c r="C4663" s="11" t="s">
        <v>61</v>
      </c>
      <c r="D4663" s="12">
        <v>46062</v>
      </c>
      <c r="E4663" s="11">
        <v>2737</v>
      </c>
      <c r="F4663" s="11" t="s">
        <v>24</v>
      </c>
      <c r="G4663" s="13">
        <v>24841.66</v>
      </c>
      <c r="H4663" s="14">
        <f t="shared" si="504"/>
        <v>67991623.420000002</v>
      </c>
      <c r="I4663" s="14">
        <f>IF(F4663="GHS",H4663,H4663*Assumptions!$B$4)</f>
        <v>734309532.93600011</v>
      </c>
      <c r="J4663" s="15" t="str">
        <f>INDEX(Assumptions!$B$8:$B$12,MATCH(B4663,Assumptions!$A$8:$A$12,0))</f>
        <v>FIFO</v>
      </c>
      <c r="K4663" s="16">
        <f>G4663/(1-INDEX(Assumptions!$D$8:$D$12,MATCH(B4663,Assumptions!$A$8:$A$12,0)))</f>
        <v>30294.707317073167</v>
      </c>
      <c r="L4663" s="16">
        <f t="shared" si="505"/>
        <v>745.24979999999994</v>
      </c>
      <c r="M4663" s="16">
        <f t="shared" si="506"/>
        <v>1514.7353658536585</v>
      </c>
      <c r="N4663" s="14">
        <f>E4663*(K4663-L4663-M4663)*IF(F4663="GHS",1,Assumptions!$B$4)</f>
        <v>828695172.90118825</v>
      </c>
      <c r="O4663" s="15">
        <f t="shared" ca="1" si="507"/>
        <v>224</v>
      </c>
      <c r="P4663" s="15" t="str">
        <f t="shared" ca="1" si="508"/>
        <v>181-365d</v>
      </c>
      <c r="Q4663" s="17">
        <f ca="1">IF(P4663="0-90d",0,IF(P4663="91-180d",INDEX(Assumptions!$F$8:$F$12,MATCH(B4663,Assumptions!$A$8:$A$12,0)),IF(P4663="181-365d",INDEX(Assumptions!$G$8:$G$12,MATCH(B4663,Assumptions!$A$8:$A$12,0)),INDEX(Assumptions!$H$8:$H$12,MATCH(B4663,Assumptions!$A$8:$A$12,0)))))</f>
        <v>0.15</v>
      </c>
      <c r="R4663" s="14">
        <f t="shared" ca="1" si="509"/>
        <v>110146429.94040002</v>
      </c>
      <c r="S4663" s="14">
        <f t="shared" si="510"/>
        <v>0</v>
      </c>
      <c r="T4663" s="11" t="s">
        <v>39</v>
      </c>
      <c r="U4663" s="18" t="s">
        <v>26</v>
      </c>
    </row>
    <row r="4664" spans="1:21" ht="15" customHeight="1" x14ac:dyDescent="0.15">
      <c r="A4664" s="10" t="s">
        <v>4712</v>
      </c>
      <c r="B4664" s="11" t="s">
        <v>41</v>
      </c>
      <c r="C4664" s="11" t="s">
        <v>42</v>
      </c>
      <c r="D4664" s="12">
        <v>45767</v>
      </c>
      <c r="E4664" s="11">
        <v>4357</v>
      </c>
      <c r="F4664" s="11" t="s">
        <v>33</v>
      </c>
      <c r="G4664" s="13">
        <v>161.72999999999999</v>
      </c>
      <c r="H4664" s="14">
        <f t="shared" si="504"/>
        <v>704657.61</v>
      </c>
      <c r="I4664" s="14">
        <f>IF(F4664="GHS",H4664,H4664*Assumptions!$B$4)</f>
        <v>704657.61</v>
      </c>
      <c r="J4664" s="15" t="str">
        <f>INDEX(Assumptions!$B$8:$B$12,MATCH(B4664,Assumptions!$A$8:$A$12,0))</f>
        <v>Weighted Average</v>
      </c>
      <c r="K4664" s="16">
        <f>G4664/(1-INDEX(Assumptions!$D$8:$D$12,MATCH(B4664,Assumptions!$A$8:$A$12,0)))</f>
        <v>248.8153846153846</v>
      </c>
      <c r="L4664" s="16">
        <f t="shared" si="505"/>
        <v>4.8518999999999997</v>
      </c>
      <c r="M4664" s="16">
        <f t="shared" si="506"/>
        <v>12.440769230769231</v>
      </c>
      <c r="N4664" s="14">
        <f>E4664*(K4664-L4664-M4664)*IF(F4664="GHS",1,Assumptions!$B$4)</f>
        <v>1008744.4709307691</v>
      </c>
      <c r="O4664" s="15">
        <f t="shared" ca="1" si="507"/>
        <v>519</v>
      </c>
      <c r="P4664" s="15" t="str">
        <f t="shared" ca="1" si="508"/>
        <v>365d+</v>
      </c>
      <c r="Q4664" s="17">
        <f ca="1">IF(P4664="0-90d",0,IF(P4664="91-180d",INDEX(Assumptions!$F$8:$F$12,MATCH(B4664,Assumptions!$A$8:$A$12,0)),IF(P4664="181-365d",INDEX(Assumptions!$G$8:$G$12,MATCH(B4664,Assumptions!$A$8:$A$12,0)),INDEX(Assumptions!$H$8:$H$12,MATCH(B4664,Assumptions!$A$8:$A$12,0)))))</f>
        <v>0.8</v>
      </c>
      <c r="R4664" s="14">
        <f t="shared" ca="1" si="509"/>
        <v>563726.08799999999</v>
      </c>
      <c r="S4664" s="14">
        <f t="shared" ca="1" si="510"/>
        <v>140931.522</v>
      </c>
      <c r="T4664" s="11" t="s">
        <v>50</v>
      </c>
      <c r="U4664" s="18" t="s">
        <v>36</v>
      </c>
    </row>
    <row r="4665" spans="1:21" ht="15" customHeight="1" x14ac:dyDescent="0.15">
      <c r="A4665" s="10" t="s">
        <v>4713</v>
      </c>
      <c r="B4665" s="11" t="s">
        <v>22</v>
      </c>
      <c r="C4665" s="11" t="s">
        <v>23</v>
      </c>
      <c r="D4665" s="12">
        <v>46149</v>
      </c>
      <c r="E4665" s="11">
        <v>3309</v>
      </c>
      <c r="F4665" s="11" t="s">
        <v>24</v>
      </c>
      <c r="G4665" s="13">
        <v>23420.07</v>
      </c>
      <c r="H4665" s="14">
        <f t="shared" si="504"/>
        <v>77497011.629999995</v>
      </c>
      <c r="I4665" s="14">
        <f>IF(F4665="GHS",H4665,H4665*Assumptions!$B$4)</f>
        <v>836967725.60399997</v>
      </c>
      <c r="J4665" s="15" t="str">
        <f>INDEX(Assumptions!$B$8:$B$12,MATCH(B4665,Assumptions!$A$8:$A$12,0))</f>
        <v>FIFO</v>
      </c>
      <c r="K4665" s="16">
        <f>G4665/(1-INDEX(Assumptions!$D$8:$D$12,MATCH(B4665,Assumptions!$A$8:$A$12,0)))</f>
        <v>28561.060975609755</v>
      </c>
      <c r="L4665" s="16">
        <f t="shared" si="505"/>
        <v>702.60209999999995</v>
      </c>
      <c r="M4665" s="16">
        <f t="shared" si="506"/>
        <v>1428.0530487804879</v>
      </c>
      <c r="N4665" s="14">
        <f>E4665*(K4665-L4665-M4665)*IF(F4665="GHS",1,Assumptions!$B$4)</f>
        <v>944548699.11456299</v>
      </c>
      <c r="O4665" s="15">
        <f t="shared" ca="1" si="507"/>
        <v>137</v>
      </c>
      <c r="P4665" s="15" t="str">
        <f t="shared" ca="1" si="508"/>
        <v>91-180d</v>
      </c>
      <c r="Q4665" s="17">
        <f ca="1">IF(P4665="0-90d",0,IF(P4665="91-180d",INDEX(Assumptions!$F$8:$F$12,MATCH(B4665,Assumptions!$A$8:$A$12,0)),IF(P4665="181-365d",INDEX(Assumptions!$G$8:$G$12,MATCH(B4665,Assumptions!$A$8:$A$12,0)),INDEX(Assumptions!$H$8:$H$12,MATCH(B4665,Assumptions!$A$8:$A$12,0)))))</f>
        <v>0.03</v>
      </c>
      <c r="R4665" s="14">
        <f t="shared" ca="1" si="509"/>
        <v>25109031.768119998</v>
      </c>
      <c r="S4665" s="14">
        <f t="shared" ca="1" si="510"/>
        <v>811858693.83587992</v>
      </c>
      <c r="T4665" s="11" t="s">
        <v>25</v>
      </c>
      <c r="U4665" s="18" t="s">
        <v>26</v>
      </c>
    </row>
    <row r="4666" spans="1:21" ht="15" customHeight="1" x14ac:dyDescent="0.15">
      <c r="A4666" s="10" t="s">
        <v>4714</v>
      </c>
      <c r="B4666" s="11" t="s">
        <v>31</v>
      </c>
      <c r="C4666" s="11" t="s">
        <v>76</v>
      </c>
      <c r="D4666" s="12">
        <v>45868</v>
      </c>
      <c r="E4666" s="11">
        <v>4883</v>
      </c>
      <c r="F4666" s="11" t="s">
        <v>33</v>
      </c>
      <c r="G4666" s="13">
        <v>3596.78</v>
      </c>
      <c r="H4666" s="14">
        <f t="shared" si="504"/>
        <v>17563076.740000002</v>
      </c>
      <c r="I4666" s="14">
        <f>IF(F4666="GHS",H4666,H4666*Assumptions!$B$4)</f>
        <v>17563076.740000002</v>
      </c>
      <c r="J4666" s="15" t="str">
        <f>INDEX(Assumptions!$B$8:$B$12,MATCH(B4666,Assumptions!$A$8:$A$12,0))</f>
        <v>Weighted Average</v>
      </c>
      <c r="K4666" s="16">
        <f>G4666/(1-INDEX(Assumptions!$D$8:$D$12,MATCH(B4666,Assumptions!$A$8:$A$12,0)))</f>
        <v>4995.5277777777783</v>
      </c>
      <c r="L4666" s="16">
        <f t="shared" si="505"/>
        <v>107.9034</v>
      </c>
      <c r="M4666" s="16">
        <f t="shared" si="506"/>
        <v>249.77638888888893</v>
      </c>
      <c r="N4666" s="14">
        <f>E4666*(K4666-L4666-M4666)*IF(F4666="GHS",1,Assumptions!$B$4)</f>
        <v>22646611.729744449</v>
      </c>
      <c r="O4666" s="15">
        <f t="shared" ca="1" si="507"/>
        <v>418</v>
      </c>
      <c r="P4666" s="15" t="str">
        <f t="shared" ca="1" si="508"/>
        <v>365d+</v>
      </c>
      <c r="Q4666" s="17">
        <f ca="1">IF(P4666="0-90d",0,IF(P4666="91-180d",INDEX(Assumptions!$F$8:$F$12,MATCH(B4666,Assumptions!$A$8:$A$12,0)),IF(P4666="181-365d",INDEX(Assumptions!$G$8:$G$12,MATCH(B4666,Assumptions!$A$8:$A$12,0)),INDEX(Assumptions!$H$8:$H$12,MATCH(B4666,Assumptions!$A$8:$A$12,0)))))</f>
        <v>0.6</v>
      </c>
      <c r="R4666" s="14">
        <f t="shared" ca="1" si="509"/>
        <v>10537846.044000002</v>
      </c>
      <c r="S4666" s="14">
        <f t="shared" ca="1" si="510"/>
        <v>7025230.6960000005</v>
      </c>
      <c r="T4666" s="11" t="s">
        <v>25</v>
      </c>
      <c r="U4666" s="18" t="s">
        <v>26</v>
      </c>
    </row>
    <row r="4667" spans="1:21" ht="15" customHeight="1" x14ac:dyDescent="0.15">
      <c r="A4667" s="10" t="s">
        <v>4715</v>
      </c>
      <c r="B4667" s="11" t="s">
        <v>41</v>
      </c>
      <c r="C4667" s="11" t="s">
        <v>115</v>
      </c>
      <c r="D4667" s="12">
        <v>46158</v>
      </c>
      <c r="E4667" s="11">
        <v>4439</v>
      </c>
      <c r="F4667" s="11" t="s">
        <v>33</v>
      </c>
      <c r="G4667" s="13">
        <v>428.58</v>
      </c>
      <c r="H4667" s="14">
        <f t="shared" si="504"/>
        <v>1902466.6199999999</v>
      </c>
      <c r="I4667" s="14">
        <f>IF(F4667="GHS",H4667,H4667*Assumptions!$B$4)</f>
        <v>1902466.6199999999</v>
      </c>
      <c r="J4667" s="15" t="str">
        <f>INDEX(Assumptions!$B$8:$B$12,MATCH(B4667,Assumptions!$A$8:$A$12,0))</f>
        <v>Weighted Average</v>
      </c>
      <c r="K4667" s="16">
        <f>G4667/(1-INDEX(Assumptions!$D$8:$D$12,MATCH(B4667,Assumptions!$A$8:$A$12,0)))</f>
        <v>659.35384615384612</v>
      </c>
      <c r="L4667" s="16">
        <f t="shared" si="505"/>
        <v>12.857399999999998</v>
      </c>
      <c r="M4667" s="16">
        <f t="shared" si="506"/>
        <v>32.96769230769231</v>
      </c>
      <c r="N4667" s="14">
        <f>E4667*(K4667-L4667-M4667)*IF(F4667="GHS",1,Assumptions!$B$4)</f>
        <v>2723454.1383230765</v>
      </c>
      <c r="O4667" s="15">
        <f t="shared" ca="1" si="507"/>
        <v>128</v>
      </c>
      <c r="P4667" s="15" t="str">
        <f t="shared" ca="1" si="508"/>
        <v>91-180d</v>
      </c>
      <c r="Q4667" s="17">
        <f ca="1">IF(P4667="0-90d",0,IF(P4667="91-180d",INDEX(Assumptions!$F$8:$F$12,MATCH(B4667,Assumptions!$A$8:$A$12,0)),IF(P4667="181-365d",INDEX(Assumptions!$G$8:$G$12,MATCH(B4667,Assumptions!$A$8:$A$12,0)),INDEX(Assumptions!$H$8:$H$12,MATCH(B4667,Assumptions!$A$8:$A$12,0)))))</f>
        <v>0.1</v>
      </c>
      <c r="R4667" s="14">
        <f t="shared" ca="1" si="509"/>
        <v>190246.66200000001</v>
      </c>
      <c r="S4667" s="14">
        <f t="shared" si="510"/>
        <v>0</v>
      </c>
      <c r="T4667" s="11" t="s">
        <v>39</v>
      </c>
      <c r="U4667" s="18" t="s">
        <v>36</v>
      </c>
    </row>
    <row r="4668" spans="1:21" ht="15" customHeight="1" x14ac:dyDescent="0.15">
      <c r="A4668" s="10" t="s">
        <v>4716</v>
      </c>
      <c r="B4668" s="11" t="s">
        <v>41</v>
      </c>
      <c r="C4668" s="11" t="s">
        <v>44</v>
      </c>
      <c r="D4668" s="12">
        <v>46015</v>
      </c>
      <c r="E4668" s="11">
        <v>3844</v>
      </c>
      <c r="F4668" s="11" t="s">
        <v>33</v>
      </c>
      <c r="G4668" s="13">
        <v>239.83</v>
      </c>
      <c r="H4668" s="14">
        <f t="shared" si="504"/>
        <v>921906.52</v>
      </c>
      <c r="I4668" s="14">
        <f>IF(F4668="GHS",H4668,H4668*Assumptions!$B$4)</f>
        <v>921906.52</v>
      </c>
      <c r="J4668" s="15" t="str">
        <f>INDEX(Assumptions!$B$8:$B$12,MATCH(B4668,Assumptions!$A$8:$A$12,0))</f>
        <v>Weighted Average</v>
      </c>
      <c r="K4668" s="16">
        <f>G4668/(1-INDEX(Assumptions!$D$8:$D$12,MATCH(B4668,Assumptions!$A$8:$A$12,0)))</f>
        <v>368.96923076923076</v>
      </c>
      <c r="L4668" s="16">
        <f t="shared" si="505"/>
        <v>7.1949000000000005</v>
      </c>
      <c r="M4668" s="16">
        <f t="shared" si="506"/>
        <v>18.44846153846154</v>
      </c>
      <c r="N4668" s="14">
        <f>E4668*(K4668-L4668-M4668)*IF(F4668="GHS",1,Assumptions!$B$4)</f>
        <v>1319744.641323077</v>
      </c>
      <c r="O4668" s="15">
        <f t="shared" ca="1" si="507"/>
        <v>271</v>
      </c>
      <c r="P4668" s="15" t="str">
        <f t="shared" ca="1" si="508"/>
        <v>181-365d</v>
      </c>
      <c r="Q4668" s="17">
        <f ca="1">IF(P4668="0-90d",0,IF(P4668="91-180d",INDEX(Assumptions!$F$8:$F$12,MATCH(B4668,Assumptions!$A$8:$A$12,0)),IF(P4668="181-365d",INDEX(Assumptions!$G$8:$G$12,MATCH(B4668,Assumptions!$A$8:$A$12,0)),INDEX(Assumptions!$H$8:$H$12,MATCH(B4668,Assumptions!$A$8:$A$12,0)))))</f>
        <v>0.35</v>
      </c>
      <c r="R4668" s="14">
        <f t="shared" ca="1" si="509"/>
        <v>322667.28200000001</v>
      </c>
      <c r="S4668" s="14">
        <f t="shared" ca="1" si="510"/>
        <v>599239.23800000001</v>
      </c>
      <c r="T4668" s="11" t="s">
        <v>25</v>
      </c>
      <c r="U4668" s="18" t="s">
        <v>26</v>
      </c>
    </row>
    <row r="4669" spans="1:21" ht="15" customHeight="1" x14ac:dyDescent="0.15">
      <c r="A4669" s="10" t="s">
        <v>4717</v>
      </c>
      <c r="B4669" s="11" t="s">
        <v>22</v>
      </c>
      <c r="C4669" s="11" t="s">
        <v>81</v>
      </c>
      <c r="D4669" s="12">
        <v>46016</v>
      </c>
      <c r="E4669" s="11">
        <v>2626</v>
      </c>
      <c r="F4669" s="11" t="s">
        <v>24</v>
      </c>
      <c r="G4669" s="13">
        <v>27138.74</v>
      </c>
      <c r="H4669" s="14">
        <f t="shared" si="504"/>
        <v>71266331.24000001</v>
      </c>
      <c r="I4669" s="14">
        <f>IF(F4669="GHS",H4669,H4669*Assumptions!$B$4)</f>
        <v>769676377.3920002</v>
      </c>
      <c r="J4669" s="15" t="str">
        <f>INDEX(Assumptions!$B$8:$B$12,MATCH(B4669,Assumptions!$A$8:$A$12,0))</f>
        <v>FIFO</v>
      </c>
      <c r="K4669" s="16">
        <f>G4669/(1-INDEX(Assumptions!$D$8:$D$12,MATCH(B4669,Assumptions!$A$8:$A$12,0)))</f>
        <v>33096.024390243903</v>
      </c>
      <c r="L4669" s="16">
        <f t="shared" si="505"/>
        <v>814.16219999999998</v>
      </c>
      <c r="M4669" s="16">
        <f t="shared" si="506"/>
        <v>1654.8012195121953</v>
      </c>
      <c r="N4669" s="14">
        <f>E4669*(K4669-L4669-M4669)*IF(F4669="GHS",1,Assumptions!$B$4)</f>
        <v>868607950.77872789</v>
      </c>
      <c r="O4669" s="15">
        <f t="shared" ca="1" si="507"/>
        <v>270</v>
      </c>
      <c r="P4669" s="15" t="str">
        <f t="shared" ca="1" si="508"/>
        <v>181-365d</v>
      </c>
      <c r="Q4669" s="17">
        <f ca="1">IF(P4669="0-90d",0,IF(P4669="91-180d",INDEX(Assumptions!$F$8:$F$12,MATCH(B4669,Assumptions!$A$8:$A$12,0)),IF(P4669="181-365d",INDEX(Assumptions!$G$8:$G$12,MATCH(B4669,Assumptions!$A$8:$A$12,0)),INDEX(Assumptions!$H$8:$H$12,MATCH(B4669,Assumptions!$A$8:$A$12,0)))))</f>
        <v>0.15</v>
      </c>
      <c r="R4669" s="14">
        <f t="shared" ca="1" si="509"/>
        <v>115451456.60880002</v>
      </c>
      <c r="S4669" s="14">
        <f t="shared" ca="1" si="510"/>
        <v>654224920.78320014</v>
      </c>
      <c r="T4669" s="11" t="s">
        <v>25</v>
      </c>
      <c r="U4669" s="18" t="s">
        <v>26</v>
      </c>
    </row>
    <row r="4670" spans="1:21" ht="15" customHeight="1" x14ac:dyDescent="0.15">
      <c r="A4670" s="10" t="s">
        <v>4718</v>
      </c>
      <c r="B4670" s="11" t="s">
        <v>41</v>
      </c>
      <c r="C4670" s="11" t="s">
        <v>115</v>
      </c>
      <c r="D4670" s="12">
        <v>45738</v>
      </c>
      <c r="E4670" s="11">
        <v>3315</v>
      </c>
      <c r="F4670" s="11" t="s">
        <v>33</v>
      </c>
      <c r="G4670" s="13">
        <v>403.67</v>
      </c>
      <c r="H4670" s="14">
        <f t="shared" si="504"/>
        <v>1338166.05</v>
      </c>
      <c r="I4670" s="14">
        <f>IF(F4670="GHS",H4670,H4670*Assumptions!$B$4)</f>
        <v>1338166.05</v>
      </c>
      <c r="J4670" s="15" t="str">
        <f>INDEX(Assumptions!$B$8:$B$12,MATCH(B4670,Assumptions!$A$8:$A$12,0))</f>
        <v>Weighted Average</v>
      </c>
      <c r="K4670" s="16">
        <f>G4670/(1-INDEX(Assumptions!$D$8:$D$12,MATCH(B4670,Assumptions!$A$8:$A$12,0)))</f>
        <v>621.03076923076924</v>
      </c>
      <c r="L4670" s="16">
        <f t="shared" si="505"/>
        <v>12.110099999999999</v>
      </c>
      <c r="M4670" s="16">
        <f t="shared" si="506"/>
        <v>31.051538461538463</v>
      </c>
      <c r="N4670" s="14">
        <f>E4670*(K4670-L4670-M4670)*IF(F4670="GHS",1,Assumptions!$B$4)</f>
        <v>1915636.1684999999</v>
      </c>
      <c r="O4670" s="15">
        <f t="shared" ca="1" si="507"/>
        <v>548</v>
      </c>
      <c r="P4670" s="15" t="str">
        <f t="shared" ca="1" si="508"/>
        <v>365d+</v>
      </c>
      <c r="Q4670" s="17">
        <f ca="1">IF(P4670="0-90d",0,IF(P4670="91-180d",INDEX(Assumptions!$F$8:$F$12,MATCH(B4670,Assumptions!$A$8:$A$12,0)),IF(P4670="181-365d",INDEX(Assumptions!$G$8:$G$12,MATCH(B4670,Assumptions!$A$8:$A$12,0)),INDEX(Assumptions!$H$8:$H$12,MATCH(B4670,Assumptions!$A$8:$A$12,0)))))</f>
        <v>0.8</v>
      </c>
      <c r="R4670" s="14">
        <f t="shared" ca="1" si="509"/>
        <v>1070532.8400000001</v>
      </c>
      <c r="S4670" s="14">
        <f t="shared" ca="1" si="510"/>
        <v>267633.20999999996</v>
      </c>
      <c r="T4670" s="11" t="s">
        <v>25</v>
      </c>
      <c r="U4670" s="18" t="s">
        <v>26</v>
      </c>
    </row>
    <row r="4671" spans="1:21" ht="15" customHeight="1" x14ac:dyDescent="0.15">
      <c r="A4671" s="10" t="s">
        <v>4719</v>
      </c>
      <c r="B4671" s="11" t="s">
        <v>31</v>
      </c>
      <c r="C4671" s="11" t="s">
        <v>76</v>
      </c>
      <c r="D4671" s="12">
        <v>45961</v>
      </c>
      <c r="E4671" s="11">
        <v>819</v>
      </c>
      <c r="F4671" s="11" t="s">
        <v>33</v>
      </c>
      <c r="G4671" s="13">
        <v>792.92</v>
      </c>
      <c r="H4671" s="14">
        <f t="shared" si="504"/>
        <v>649401.48</v>
      </c>
      <c r="I4671" s="14">
        <f>IF(F4671="GHS",H4671,H4671*Assumptions!$B$4)</f>
        <v>649401.48</v>
      </c>
      <c r="J4671" s="15" t="str">
        <f>INDEX(Assumptions!$B$8:$B$12,MATCH(B4671,Assumptions!$A$8:$A$12,0))</f>
        <v>Weighted Average</v>
      </c>
      <c r="K4671" s="16">
        <f>G4671/(1-INDEX(Assumptions!$D$8:$D$12,MATCH(B4671,Assumptions!$A$8:$A$12,0)))</f>
        <v>1101.2777777777778</v>
      </c>
      <c r="L4671" s="16">
        <f t="shared" si="505"/>
        <v>23.787599999999998</v>
      </c>
      <c r="M4671" s="16">
        <f t="shared" si="506"/>
        <v>55.063888888888897</v>
      </c>
      <c r="N4671" s="14">
        <f>E4671*(K4671-L4671-M4671)*IF(F4671="GHS",1,Assumptions!$B$4)</f>
        <v>837367.13059999992</v>
      </c>
      <c r="O4671" s="15">
        <f t="shared" ca="1" si="507"/>
        <v>325</v>
      </c>
      <c r="P4671" s="15" t="str">
        <f t="shared" ca="1" si="508"/>
        <v>181-365d</v>
      </c>
      <c r="Q4671" s="17">
        <f ca="1">IF(P4671="0-90d",0,IF(P4671="91-180d",INDEX(Assumptions!$F$8:$F$12,MATCH(B4671,Assumptions!$A$8:$A$12,0)),IF(P4671="181-365d",INDEX(Assumptions!$G$8:$G$12,MATCH(B4671,Assumptions!$A$8:$A$12,0)),INDEX(Assumptions!$H$8:$H$12,MATCH(B4671,Assumptions!$A$8:$A$12,0)))))</f>
        <v>0.2</v>
      </c>
      <c r="R4671" s="14">
        <f t="shared" ca="1" si="509"/>
        <v>129880.296</v>
      </c>
      <c r="S4671" s="14">
        <f t="shared" ca="1" si="510"/>
        <v>519521.18400000001</v>
      </c>
      <c r="T4671" s="11" t="s">
        <v>25</v>
      </c>
      <c r="U4671" s="18" t="s">
        <v>26</v>
      </c>
    </row>
    <row r="4672" spans="1:21" ht="15" customHeight="1" x14ac:dyDescent="0.15">
      <c r="A4672" s="10" t="s">
        <v>4720</v>
      </c>
      <c r="B4672" s="11" t="s">
        <v>46</v>
      </c>
      <c r="C4672" s="11" t="s">
        <v>47</v>
      </c>
      <c r="D4672" s="12">
        <v>45947</v>
      </c>
      <c r="E4672" s="11">
        <v>2764</v>
      </c>
      <c r="F4672" s="11" t="s">
        <v>33</v>
      </c>
      <c r="G4672" s="13">
        <v>437871.91</v>
      </c>
      <c r="H4672" s="14">
        <f t="shared" si="504"/>
        <v>1210277959.24</v>
      </c>
      <c r="I4672" s="14">
        <f>IF(F4672="GHS",H4672,H4672*Assumptions!$B$4)</f>
        <v>1210277959.24</v>
      </c>
      <c r="J4672" s="15" t="str">
        <f>INDEX(Assumptions!$B$8:$B$12,MATCH(B4672,Assumptions!$A$8:$A$12,0))</f>
        <v>Specific Identification</v>
      </c>
      <c r="K4672" s="16">
        <f>G4672/(1-INDEX(Assumptions!$D$8:$D$12,MATCH(B4672,Assumptions!$A$8:$A$12,0)))</f>
        <v>561374.24358974351</v>
      </c>
      <c r="L4672" s="16">
        <f t="shared" si="505"/>
        <v>13136.157299999999</v>
      </c>
      <c r="M4672" s="16">
        <f t="shared" si="506"/>
        <v>28068.712179487178</v>
      </c>
      <c r="N4672" s="14">
        <f>E4672*(K4672-L4672-M4672)*IF(F4672="GHS",1,Assumptions!$B$4)</f>
        <v>1437748150.0407486</v>
      </c>
      <c r="O4672" s="15">
        <f t="shared" ca="1" si="507"/>
        <v>339</v>
      </c>
      <c r="P4672" s="15" t="str">
        <f t="shared" ca="1" si="508"/>
        <v>181-365d</v>
      </c>
      <c r="Q4672" s="17">
        <f ca="1">IF(P4672="0-90d",0,IF(P4672="91-180d",INDEX(Assumptions!$F$8:$F$12,MATCH(B4672,Assumptions!$A$8:$A$12,0)),IF(P4672="181-365d",INDEX(Assumptions!$G$8:$G$12,MATCH(B4672,Assumptions!$A$8:$A$12,0)),INDEX(Assumptions!$H$8:$H$12,MATCH(B4672,Assumptions!$A$8:$A$12,0)))))</f>
        <v>0.05</v>
      </c>
      <c r="R4672" s="14">
        <f t="shared" ca="1" si="509"/>
        <v>60513897.962000005</v>
      </c>
      <c r="S4672" s="14">
        <f t="shared" ca="1" si="510"/>
        <v>1149764061.2780001</v>
      </c>
      <c r="T4672" s="11" t="s">
        <v>25</v>
      </c>
      <c r="U4672" s="18" t="s">
        <v>36</v>
      </c>
    </row>
    <row r="4673" spans="1:21" ht="15" customHeight="1" x14ac:dyDescent="0.15">
      <c r="A4673" s="10" t="s">
        <v>4721</v>
      </c>
      <c r="B4673" s="11" t="s">
        <v>28</v>
      </c>
      <c r="C4673" s="11" t="s">
        <v>29</v>
      </c>
      <c r="D4673" s="12">
        <v>46094</v>
      </c>
      <c r="E4673" s="11">
        <v>2095</v>
      </c>
      <c r="F4673" s="11" t="s">
        <v>24</v>
      </c>
      <c r="G4673" s="13">
        <v>11619.98</v>
      </c>
      <c r="H4673" s="14">
        <f t="shared" si="504"/>
        <v>24343858.099999998</v>
      </c>
      <c r="I4673" s="14">
        <f>IF(F4673="GHS",H4673,H4673*Assumptions!$B$4)</f>
        <v>262913667.47999999</v>
      </c>
      <c r="J4673" s="15" t="str">
        <f>INDEX(Assumptions!$B$8:$B$12,MATCH(B4673,Assumptions!$A$8:$A$12,0))</f>
        <v>Fair Value Less Costs to Sell</v>
      </c>
      <c r="K4673" s="16">
        <f>G4673/(1-INDEX(Assumptions!$D$8:$D$12,MATCH(B4673,Assumptions!$A$8:$A$12,0)))</f>
        <v>13204.522727272726</v>
      </c>
      <c r="L4673" s="16">
        <f t="shared" si="505"/>
        <v>348.59939999999995</v>
      </c>
      <c r="M4673" s="16">
        <f t="shared" si="506"/>
        <v>660.22613636363633</v>
      </c>
      <c r="N4673" s="14">
        <f>E4673*(K4673-L4673-M4673)*IF(F4673="GHS",1,Assumptions!$B$4)</f>
        <v>275939844.64150906</v>
      </c>
      <c r="O4673" s="15">
        <f t="shared" ca="1" si="507"/>
        <v>192</v>
      </c>
      <c r="P4673" s="15" t="str">
        <f t="shared" ca="1" si="508"/>
        <v>181-365d</v>
      </c>
      <c r="Q4673" s="17">
        <f ca="1">IF(P4673="0-90d",0,IF(P4673="91-180d",INDEX(Assumptions!$F$8:$F$12,MATCH(B4673,Assumptions!$A$8:$A$12,0)),IF(P4673="181-365d",INDEX(Assumptions!$G$8:$G$12,MATCH(B4673,Assumptions!$A$8:$A$12,0)),INDEX(Assumptions!$H$8:$H$12,MATCH(B4673,Assumptions!$A$8:$A$12,0)))))</f>
        <v>0.1</v>
      </c>
      <c r="R4673" s="14">
        <f t="shared" ca="1" si="509"/>
        <v>26291366.748</v>
      </c>
      <c r="S4673" s="14">
        <f t="shared" ca="1" si="510"/>
        <v>236622300.73199999</v>
      </c>
      <c r="T4673" s="11" t="s">
        <v>50</v>
      </c>
      <c r="U4673" s="18" t="s">
        <v>26</v>
      </c>
    </row>
    <row r="4674" spans="1:21" ht="15" customHeight="1" x14ac:dyDescent="0.15">
      <c r="A4674" s="10" t="s">
        <v>4722</v>
      </c>
      <c r="B4674" s="11" t="s">
        <v>31</v>
      </c>
      <c r="C4674" s="11" t="s">
        <v>76</v>
      </c>
      <c r="D4674" s="12">
        <v>46112</v>
      </c>
      <c r="E4674" s="11">
        <v>4342</v>
      </c>
      <c r="F4674" s="11" t="s">
        <v>33</v>
      </c>
      <c r="G4674" s="13">
        <v>880.53</v>
      </c>
      <c r="H4674" s="14">
        <f t="shared" ref="H4674:H4737" si="511">E4674*G4674</f>
        <v>3823261.26</v>
      </c>
      <c r="I4674" s="14">
        <f>IF(F4674="GHS",H4674,H4674*Assumptions!$B$4)</f>
        <v>3823261.26</v>
      </c>
      <c r="J4674" s="15" t="str">
        <f>INDEX(Assumptions!$B$8:$B$12,MATCH(B4674,Assumptions!$A$8:$A$12,0))</f>
        <v>Weighted Average</v>
      </c>
      <c r="K4674" s="16">
        <f>G4674/(1-INDEX(Assumptions!$D$8:$D$12,MATCH(B4674,Assumptions!$A$8:$A$12,0)))</f>
        <v>1222.9583333333333</v>
      </c>
      <c r="L4674" s="16">
        <f t="shared" ref="L4674:L4737" si="512">G4674*0.03</f>
        <v>26.415899999999997</v>
      </c>
      <c r="M4674" s="16">
        <f t="shared" ref="M4674:M4737" si="513">K4674*0.05</f>
        <v>61.147916666666667</v>
      </c>
      <c r="N4674" s="14">
        <f>E4674*(K4674-L4674-M4674)*IF(F4674="GHS",1,Assumptions!$B$4)</f>
        <v>4929882.9913666667</v>
      </c>
      <c r="O4674" s="15">
        <f t="shared" ref="O4674:O4737" ca="1" si="514">TODAY()-D4674</f>
        <v>174</v>
      </c>
      <c r="P4674" s="15" t="str">
        <f t="shared" ref="P4674:P4737" ca="1" si="515">IF(O4674&lt;=90,"0-90d",IF(O4674&lt;=180,"91-180d",IF(O4674&lt;=365,"181-365d","365d+")))</f>
        <v>91-180d</v>
      </c>
      <c r="Q4674" s="17">
        <f ca="1">IF(P4674="0-90d",0,IF(P4674="91-180d",INDEX(Assumptions!$F$8:$F$12,MATCH(B4674,Assumptions!$A$8:$A$12,0)),IF(P4674="181-365d",INDEX(Assumptions!$G$8:$G$12,MATCH(B4674,Assumptions!$A$8:$A$12,0)),INDEX(Assumptions!$H$8:$H$12,MATCH(B4674,Assumptions!$A$8:$A$12,0)))))</f>
        <v>0.05</v>
      </c>
      <c r="R4674" s="14">
        <f t="shared" ref="R4674:R4737" ca="1" si="516">I4674*Q4674</f>
        <v>191163.06299999999</v>
      </c>
      <c r="S4674" s="14">
        <f t="shared" ref="S4674:S4737" ca="1" si="517">IF(T4674="Held on Consignment (Not Owned)",0,MIN(I4674-R4674,N4674))</f>
        <v>3632098.1969999997</v>
      </c>
      <c r="T4674" s="11" t="s">
        <v>25</v>
      </c>
      <c r="U4674" s="18" t="s">
        <v>26</v>
      </c>
    </row>
    <row r="4675" spans="1:21" ht="15" customHeight="1" x14ac:dyDescent="0.15">
      <c r="A4675" s="10" t="s">
        <v>4723</v>
      </c>
      <c r="B4675" s="11" t="s">
        <v>28</v>
      </c>
      <c r="C4675" s="11" t="s">
        <v>29</v>
      </c>
      <c r="D4675" s="12">
        <v>46184</v>
      </c>
      <c r="E4675" s="11">
        <v>2944</v>
      </c>
      <c r="F4675" s="11" t="s">
        <v>24</v>
      </c>
      <c r="G4675" s="13">
        <v>13206.65</v>
      </c>
      <c r="H4675" s="14">
        <f t="shared" si="511"/>
        <v>38880377.600000001</v>
      </c>
      <c r="I4675" s="14">
        <f>IF(F4675="GHS",H4675,H4675*Assumptions!$B$4)</f>
        <v>419908078.08000004</v>
      </c>
      <c r="J4675" s="15" t="str">
        <f>INDEX(Assumptions!$B$8:$B$12,MATCH(B4675,Assumptions!$A$8:$A$12,0))</f>
        <v>Fair Value Less Costs to Sell</v>
      </c>
      <c r="K4675" s="16">
        <f>G4675/(1-INDEX(Assumptions!$D$8:$D$12,MATCH(B4675,Assumptions!$A$8:$A$12,0)))</f>
        <v>15007.556818181818</v>
      </c>
      <c r="L4675" s="16">
        <f t="shared" si="512"/>
        <v>396.1995</v>
      </c>
      <c r="M4675" s="16">
        <f t="shared" si="513"/>
        <v>750.37784090909099</v>
      </c>
      <c r="N4675" s="14">
        <f>E4675*(K4675-L4675-M4675)*IF(F4675="GHS",1,Assumptions!$B$4)</f>
        <v>440712614.67578179</v>
      </c>
      <c r="O4675" s="15">
        <f t="shared" ca="1" si="514"/>
        <v>102</v>
      </c>
      <c r="P4675" s="15" t="str">
        <f t="shared" ca="1" si="515"/>
        <v>91-180d</v>
      </c>
      <c r="Q4675" s="17">
        <f ca="1">IF(P4675="0-90d",0,IF(P4675="91-180d",INDEX(Assumptions!$F$8:$F$12,MATCH(B4675,Assumptions!$A$8:$A$12,0)),IF(P4675="181-365d",INDEX(Assumptions!$G$8:$G$12,MATCH(B4675,Assumptions!$A$8:$A$12,0)),INDEX(Assumptions!$H$8:$H$12,MATCH(B4675,Assumptions!$A$8:$A$12,0)))))</f>
        <v>0.02</v>
      </c>
      <c r="R4675" s="14">
        <f t="shared" ca="1" si="516"/>
        <v>8398161.5616000015</v>
      </c>
      <c r="S4675" s="14">
        <f t="shared" ca="1" si="517"/>
        <v>411509916.51840001</v>
      </c>
      <c r="T4675" s="11" t="s">
        <v>25</v>
      </c>
      <c r="U4675" s="18" t="s">
        <v>26</v>
      </c>
    </row>
    <row r="4676" spans="1:21" ht="15" customHeight="1" x14ac:dyDescent="0.15">
      <c r="A4676" s="10" t="s">
        <v>4724</v>
      </c>
      <c r="B4676" s="11" t="s">
        <v>28</v>
      </c>
      <c r="C4676" s="11" t="s">
        <v>38</v>
      </c>
      <c r="D4676" s="12">
        <v>46053</v>
      </c>
      <c r="E4676" s="11">
        <v>2412</v>
      </c>
      <c r="F4676" s="11" t="s">
        <v>24</v>
      </c>
      <c r="G4676" s="13">
        <v>9612.43</v>
      </c>
      <c r="H4676" s="14">
        <f t="shared" si="511"/>
        <v>23185181.16</v>
      </c>
      <c r="I4676" s="14">
        <f>IF(F4676="GHS",H4676,H4676*Assumptions!$B$4)</f>
        <v>250399956.52800003</v>
      </c>
      <c r="J4676" s="15" t="str">
        <f>INDEX(Assumptions!$B$8:$B$12,MATCH(B4676,Assumptions!$A$8:$A$12,0))</f>
        <v>Fair Value Less Costs to Sell</v>
      </c>
      <c r="K4676" s="16">
        <f>G4676/(1-INDEX(Assumptions!$D$8:$D$12,MATCH(B4676,Assumptions!$A$8:$A$12,0)))</f>
        <v>10923.21590909091</v>
      </c>
      <c r="L4676" s="16">
        <f t="shared" si="512"/>
        <v>288.37290000000002</v>
      </c>
      <c r="M4676" s="16">
        <f t="shared" si="513"/>
        <v>546.16079545454556</v>
      </c>
      <c r="N4676" s="14">
        <f>E4676*(K4676-L4676-M4676)*IF(F4676="GHS",1,Assumptions!$B$4)</f>
        <v>262806136.19234183</v>
      </c>
      <c r="O4676" s="15">
        <f t="shared" ca="1" si="514"/>
        <v>233</v>
      </c>
      <c r="P4676" s="15" t="str">
        <f t="shared" ca="1" si="515"/>
        <v>181-365d</v>
      </c>
      <c r="Q4676" s="17">
        <f ca="1">IF(P4676="0-90d",0,IF(P4676="91-180d",INDEX(Assumptions!$F$8:$F$12,MATCH(B4676,Assumptions!$A$8:$A$12,0)),IF(P4676="181-365d",INDEX(Assumptions!$G$8:$G$12,MATCH(B4676,Assumptions!$A$8:$A$12,0)),INDEX(Assumptions!$H$8:$H$12,MATCH(B4676,Assumptions!$A$8:$A$12,0)))))</f>
        <v>0.1</v>
      </c>
      <c r="R4676" s="14">
        <f t="shared" ca="1" si="516"/>
        <v>25039995.652800005</v>
      </c>
      <c r="S4676" s="14">
        <f t="shared" ca="1" si="517"/>
        <v>225359960.87520003</v>
      </c>
      <c r="T4676" s="11" t="s">
        <v>25</v>
      </c>
      <c r="U4676" s="18" t="s">
        <v>26</v>
      </c>
    </row>
    <row r="4677" spans="1:21" ht="15" customHeight="1" x14ac:dyDescent="0.15">
      <c r="A4677" s="10" t="s">
        <v>4725</v>
      </c>
      <c r="B4677" s="11" t="s">
        <v>41</v>
      </c>
      <c r="C4677" s="11" t="s">
        <v>49</v>
      </c>
      <c r="D4677" s="12">
        <v>46011</v>
      </c>
      <c r="E4677" s="11">
        <v>1334</v>
      </c>
      <c r="F4677" s="11" t="s">
        <v>33</v>
      </c>
      <c r="G4677" s="13">
        <v>335.31</v>
      </c>
      <c r="H4677" s="14">
        <f t="shared" si="511"/>
        <v>447303.54</v>
      </c>
      <c r="I4677" s="14">
        <f>IF(F4677="GHS",H4677,H4677*Assumptions!$B$4)</f>
        <v>447303.54</v>
      </c>
      <c r="J4677" s="15" t="str">
        <f>INDEX(Assumptions!$B$8:$B$12,MATCH(B4677,Assumptions!$A$8:$A$12,0))</f>
        <v>Weighted Average</v>
      </c>
      <c r="K4677" s="16">
        <f>G4677/(1-INDEX(Assumptions!$D$8:$D$12,MATCH(B4677,Assumptions!$A$8:$A$12,0)))</f>
        <v>515.86153846153843</v>
      </c>
      <c r="L4677" s="16">
        <f t="shared" si="512"/>
        <v>10.0593</v>
      </c>
      <c r="M4677" s="16">
        <f t="shared" si="513"/>
        <v>25.793076923076924</v>
      </c>
      <c r="N4677" s="14">
        <f>E4677*(K4677-L4677-M4677)*IF(F4677="GHS",1,Assumptions!$B$4)</f>
        <v>640332.22149230761</v>
      </c>
      <c r="O4677" s="15">
        <f t="shared" ca="1" si="514"/>
        <v>275</v>
      </c>
      <c r="P4677" s="15" t="str">
        <f t="shared" ca="1" si="515"/>
        <v>181-365d</v>
      </c>
      <c r="Q4677" s="17">
        <f ca="1">IF(P4677="0-90d",0,IF(P4677="91-180d",INDEX(Assumptions!$F$8:$F$12,MATCH(B4677,Assumptions!$A$8:$A$12,0)),IF(P4677="181-365d",INDEX(Assumptions!$G$8:$G$12,MATCH(B4677,Assumptions!$A$8:$A$12,0)),INDEX(Assumptions!$H$8:$H$12,MATCH(B4677,Assumptions!$A$8:$A$12,0)))))</f>
        <v>0.35</v>
      </c>
      <c r="R4677" s="14">
        <f t="shared" ca="1" si="516"/>
        <v>156556.23899999997</v>
      </c>
      <c r="S4677" s="14">
        <f t="shared" ca="1" si="517"/>
        <v>290747.30099999998</v>
      </c>
      <c r="T4677" s="11" t="s">
        <v>25</v>
      </c>
      <c r="U4677" s="18" t="s">
        <v>26</v>
      </c>
    </row>
    <row r="4678" spans="1:21" ht="15" customHeight="1" x14ac:dyDescent="0.15">
      <c r="A4678" s="10" t="s">
        <v>4726</v>
      </c>
      <c r="B4678" s="11" t="s">
        <v>41</v>
      </c>
      <c r="C4678" s="11" t="s">
        <v>42</v>
      </c>
      <c r="D4678" s="12">
        <v>45833</v>
      </c>
      <c r="E4678" s="11">
        <v>4965</v>
      </c>
      <c r="F4678" s="11" t="s">
        <v>33</v>
      </c>
      <c r="G4678" s="13">
        <v>848.87</v>
      </c>
      <c r="H4678" s="14">
        <f t="shared" si="511"/>
        <v>4214639.55</v>
      </c>
      <c r="I4678" s="14">
        <f>IF(F4678="GHS",H4678,H4678*Assumptions!$B$4)</f>
        <v>4214639.55</v>
      </c>
      <c r="J4678" s="15" t="str">
        <f>INDEX(Assumptions!$B$8:$B$12,MATCH(B4678,Assumptions!$A$8:$A$12,0))</f>
        <v>Weighted Average</v>
      </c>
      <c r="K4678" s="16">
        <f>G4678/(1-INDEX(Assumptions!$D$8:$D$12,MATCH(B4678,Assumptions!$A$8:$A$12,0)))</f>
        <v>1305.9538461538461</v>
      </c>
      <c r="L4678" s="16">
        <f t="shared" si="512"/>
        <v>25.466100000000001</v>
      </c>
      <c r="M4678" s="16">
        <f t="shared" si="513"/>
        <v>65.297692307692316</v>
      </c>
      <c r="N4678" s="14">
        <f>E4678*(K4678-L4678-M4678)*IF(F4678="GHS",1,Assumptions!$B$4)</f>
        <v>6033418.6173461527</v>
      </c>
      <c r="O4678" s="15">
        <f t="shared" ca="1" si="514"/>
        <v>453</v>
      </c>
      <c r="P4678" s="15" t="str">
        <f t="shared" ca="1" si="515"/>
        <v>365d+</v>
      </c>
      <c r="Q4678" s="17">
        <f ca="1">IF(P4678="0-90d",0,IF(P4678="91-180d",INDEX(Assumptions!$F$8:$F$12,MATCH(B4678,Assumptions!$A$8:$A$12,0)),IF(P4678="181-365d",INDEX(Assumptions!$G$8:$G$12,MATCH(B4678,Assumptions!$A$8:$A$12,0)),INDEX(Assumptions!$H$8:$H$12,MATCH(B4678,Assumptions!$A$8:$A$12,0)))))</f>
        <v>0.8</v>
      </c>
      <c r="R4678" s="14">
        <f t="shared" ca="1" si="516"/>
        <v>3371711.64</v>
      </c>
      <c r="S4678" s="14">
        <f t="shared" ca="1" si="517"/>
        <v>842927.90999999968</v>
      </c>
      <c r="T4678" s="11" t="s">
        <v>25</v>
      </c>
      <c r="U4678" s="18" t="s">
        <v>26</v>
      </c>
    </row>
    <row r="4679" spans="1:21" ht="15" customHeight="1" x14ac:dyDescent="0.15">
      <c r="A4679" s="10" t="s">
        <v>4727</v>
      </c>
      <c r="B4679" s="11" t="s">
        <v>41</v>
      </c>
      <c r="C4679" s="11" t="s">
        <v>49</v>
      </c>
      <c r="D4679" s="12">
        <v>45999</v>
      </c>
      <c r="E4679" s="11">
        <v>4752</v>
      </c>
      <c r="F4679" s="11" t="s">
        <v>33</v>
      </c>
      <c r="G4679" s="13">
        <v>352.64</v>
      </c>
      <c r="H4679" s="14">
        <f t="shared" si="511"/>
        <v>1675745.28</v>
      </c>
      <c r="I4679" s="14">
        <f>IF(F4679="GHS",H4679,H4679*Assumptions!$B$4)</f>
        <v>1675745.28</v>
      </c>
      <c r="J4679" s="15" t="str">
        <f>INDEX(Assumptions!$B$8:$B$12,MATCH(B4679,Assumptions!$A$8:$A$12,0))</f>
        <v>Weighted Average</v>
      </c>
      <c r="K4679" s="16">
        <f>G4679/(1-INDEX(Assumptions!$D$8:$D$12,MATCH(B4679,Assumptions!$A$8:$A$12,0)))</f>
        <v>542.52307692307693</v>
      </c>
      <c r="L4679" s="16">
        <f t="shared" si="512"/>
        <v>10.579199999999998</v>
      </c>
      <c r="M4679" s="16">
        <f t="shared" si="513"/>
        <v>27.126153846153848</v>
      </c>
      <c r="N4679" s="14">
        <f>E4679*(K4679-L4679-M4679)*IF(F4679="GHS",1,Assumptions!$B$4)</f>
        <v>2398893.8200615384</v>
      </c>
      <c r="O4679" s="15">
        <f t="shared" ca="1" si="514"/>
        <v>287</v>
      </c>
      <c r="P4679" s="15" t="str">
        <f t="shared" ca="1" si="515"/>
        <v>181-365d</v>
      </c>
      <c r="Q4679" s="17">
        <f ca="1">IF(P4679="0-90d",0,IF(P4679="91-180d",INDEX(Assumptions!$F$8:$F$12,MATCH(B4679,Assumptions!$A$8:$A$12,0)),IF(P4679="181-365d",INDEX(Assumptions!$G$8:$G$12,MATCH(B4679,Assumptions!$A$8:$A$12,0)),INDEX(Assumptions!$H$8:$H$12,MATCH(B4679,Assumptions!$A$8:$A$12,0)))))</f>
        <v>0.35</v>
      </c>
      <c r="R4679" s="14">
        <f t="shared" ca="1" si="516"/>
        <v>586510.848</v>
      </c>
      <c r="S4679" s="14">
        <f t="shared" si="517"/>
        <v>0</v>
      </c>
      <c r="T4679" s="11" t="s">
        <v>39</v>
      </c>
      <c r="U4679" s="18" t="s">
        <v>36</v>
      </c>
    </row>
    <row r="4680" spans="1:21" ht="15" customHeight="1" x14ac:dyDescent="0.15">
      <c r="A4680" s="10" t="s">
        <v>4728</v>
      </c>
      <c r="B4680" s="11" t="s">
        <v>41</v>
      </c>
      <c r="C4680" s="11" t="s">
        <v>44</v>
      </c>
      <c r="D4680" s="12">
        <v>46143</v>
      </c>
      <c r="E4680" s="11">
        <v>194</v>
      </c>
      <c r="F4680" s="11" t="s">
        <v>33</v>
      </c>
      <c r="G4680" s="13">
        <v>1013.63</v>
      </c>
      <c r="H4680" s="14">
        <f t="shared" si="511"/>
        <v>196644.22</v>
      </c>
      <c r="I4680" s="14">
        <f>IF(F4680="GHS",H4680,H4680*Assumptions!$B$4)</f>
        <v>196644.22</v>
      </c>
      <c r="J4680" s="15" t="str">
        <f>INDEX(Assumptions!$B$8:$B$12,MATCH(B4680,Assumptions!$A$8:$A$12,0))</f>
        <v>Weighted Average</v>
      </c>
      <c r="K4680" s="16">
        <f>G4680/(1-INDEX(Assumptions!$D$8:$D$12,MATCH(B4680,Assumptions!$A$8:$A$12,0)))</f>
        <v>1559.4307692307691</v>
      </c>
      <c r="L4680" s="16">
        <f t="shared" si="512"/>
        <v>30.408899999999999</v>
      </c>
      <c r="M4680" s="16">
        <f t="shared" si="513"/>
        <v>77.971538461538458</v>
      </c>
      <c r="N4680" s="14">
        <f>E4680*(K4680-L4680-M4680)*IF(F4680="GHS",1,Assumptions!$B$4)</f>
        <v>281503.76416923077</v>
      </c>
      <c r="O4680" s="15">
        <f t="shared" ca="1" si="514"/>
        <v>143</v>
      </c>
      <c r="P4680" s="15" t="str">
        <f t="shared" ca="1" si="515"/>
        <v>91-180d</v>
      </c>
      <c r="Q4680" s="17">
        <f ca="1">IF(P4680="0-90d",0,IF(P4680="91-180d",INDEX(Assumptions!$F$8:$F$12,MATCH(B4680,Assumptions!$A$8:$A$12,0)),IF(P4680="181-365d",INDEX(Assumptions!$G$8:$G$12,MATCH(B4680,Assumptions!$A$8:$A$12,0)),INDEX(Assumptions!$H$8:$H$12,MATCH(B4680,Assumptions!$A$8:$A$12,0)))))</f>
        <v>0.1</v>
      </c>
      <c r="R4680" s="14">
        <f t="shared" ca="1" si="516"/>
        <v>19664.422000000002</v>
      </c>
      <c r="S4680" s="14">
        <f t="shared" ca="1" si="517"/>
        <v>176979.79800000001</v>
      </c>
      <c r="T4680" s="11" t="s">
        <v>25</v>
      </c>
      <c r="U4680" s="18" t="s">
        <v>26</v>
      </c>
    </row>
    <row r="4681" spans="1:21" ht="15" customHeight="1" x14ac:dyDescent="0.15">
      <c r="A4681" s="10" t="s">
        <v>4729</v>
      </c>
      <c r="B4681" s="11" t="s">
        <v>41</v>
      </c>
      <c r="C4681" s="11" t="s">
        <v>115</v>
      </c>
      <c r="D4681" s="12">
        <v>45841</v>
      </c>
      <c r="E4681" s="11">
        <v>3266</v>
      </c>
      <c r="F4681" s="11" t="s">
        <v>33</v>
      </c>
      <c r="G4681" s="13">
        <v>210.76</v>
      </c>
      <c r="H4681" s="14">
        <f t="shared" si="511"/>
        <v>688342.15999999992</v>
      </c>
      <c r="I4681" s="14">
        <f>IF(F4681="GHS",H4681,H4681*Assumptions!$B$4)</f>
        <v>688342.15999999992</v>
      </c>
      <c r="J4681" s="15" t="str">
        <f>INDEX(Assumptions!$B$8:$B$12,MATCH(B4681,Assumptions!$A$8:$A$12,0))</f>
        <v>Weighted Average</v>
      </c>
      <c r="K4681" s="16">
        <f>G4681/(1-INDEX(Assumptions!$D$8:$D$12,MATCH(B4681,Assumptions!$A$8:$A$12,0)))</f>
        <v>324.24615384615385</v>
      </c>
      <c r="L4681" s="16">
        <f t="shared" si="512"/>
        <v>6.3227999999999991</v>
      </c>
      <c r="M4681" s="16">
        <f t="shared" si="513"/>
        <v>16.212307692307693</v>
      </c>
      <c r="N4681" s="14">
        <f>E4681*(K4681-L4681-M4681)*IF(F4681="GHS",1,Assumptions!$B$4)</f>
        <v>985388.27673846157</v>
      </c>
      <c r="O4681" s="15">
        <f t="shared" ca="1" si="514"/>
        <v>445</v>
      </c>
      <c r="P4681" s="15" t="str">
        <f t="shared" ca="1" si="515"/>
        <v>365d+</v>
      </c>
      <c r="Q4681" s="17">
        <f ca="1">IF(P4681="0-90d",0,IF(P4681="91-180d",INDEX(Assumptions!$F$8:$F$12,MATCH(B4681,Assumptions!$A$8:$A$12,0)),IF(P4681="181-365d",INDEX(Assumptions!$G$8:$G$12,MATCH(B4681,Assumptions!$A$8:$A$12,0)),INDEX(Assumptions!$H$8:$H$12,MATCH(B4681,Assumptions!$A$8:$A$12,0)))))</f>
        <v>0.8</v>
      </c>
      <c r="R4681" s="14">
        <f t="shared" ca="1" si="516"/>
        <v>550673.728</v>
      </c>
      <c r="S4681" s="14">
        <f t="shared" ca="1" si="517"/>
        <v>137668.43199999991</v>
      </c>
      <c r="T4681" s="11" t="s">
        <v>25</v>
      </c>
      <c r="U4681" s="18" t="s">
        <v>26</v>
      </c>
    </row>
    <row r="4682" spans="1:21" ht="15" customHeight="1" x14ac:dyDescent="0.15">
      <c r="A4682" s="10" t="s">
        <v>4730</v>
      </c>
      <c r="B4682" s="11" t="s">
        <v>41</v>
      </c>
      <c r="C4682" s="11" t="s">
        <v>49</v>
      </c>
      <c r="D4682" s="12">
        <v>45736</v>
      </c>
      <c r="E4682" s="11">
        <v>4689</v>
      </c>
      <c r="F4682" s="11" t="s">
        <v>33</v>
      </c>
      <c r="G4682" s="13">
        <v>360.73</v>
      </c>
      <c r="H4682" s="14">
        <f t="shared" si="511"/>
        <v>1691462.97</v>
      </c>
      <c r="I4682" s="14">
        <f>IF(F4682="GHS",H4682,H4682*Assumptions!$B$4)</f>
        <v>1691462.97</v>
      </c>
      <c r="J4682" s="15" t="str">
        <f>INDEX(Assumptions!$B$8:$B$12,MATCH(B4682,Assumptions!$A$8:$A$12,0))</f>
        <v>Weighted Average</v>
      </c>
      <c r="K4682" s="16">
        <f>G4682/(1-INDEX(Assumptions!$D$8:$D$12,MATCH(B4682,Assumptions!$A$8:$A$12,0)))</f>
        <v>554.96923076923076</v>
      </c>
      <c r="L4682" s="16">
        <f t="shared" si="512"/>
        <v>10.821899999999999</v>
      </c>
      <c r="M4682" s="16">
        <f t="shared" si="513"/>
        <v>27.748461538461541</v>
      </c>
      <c r="N4682" s="14">
        <f>E4682*(K4682-L4682-M4682)*IF(F4682="GHS",1,Assumptions!$B$4)</f>
        <v>2421394.2978230766</v>
      </c>
      <c r="O4682" s="15">
        <f t="shared" ca="1" si="514"/>
        <v>550</v>
      </c>
      <c r="P4682" s="15" t="str">
        <f t="shared" ca="1" si="515"/>
        <v>365d+</v>
      </c>
      <c r="Q4682" s="17">
        <f ca="1">IF(P4682="0-90d",0,IF(P4682="91-180d",INDEX(Assumptions!$F$8:$F$12,MATCH(B4682,Assumptions!$A$8:$A$12,0)),IF(P4682="181-365d",INDEX(Assumptions!$G$8:$G$12,MATCH(B4682,Assumptions!$A$8:$A$12,0)),INDEX(Assumptions!$H$8:$H$12,MATCH(B4682,Assumptions!$A$8:$A$12,0)))))</f>
        <v>0.8</v>
      </c>
      <c r="R4682" s="14">
        <f t="shared" ca="1" si="516"/>
        <v>1353170.3760000002</v>
      </c>
      <c r="S4682" s="14">
        <f t="shared" ca="1" si="517"/>
        <v>338292.59399999981</v>
      </c>
      <c r="T4682" s="11" t="s">
        <v>25</v>
      </c>
      <c r="U4682" s="18" t="s">
        <v>26</v>
      </c>
    </row>
    <row r="4683" spans="1:21" ht="15" customHeight="1" x14ac:dyDescent="0.15">
      <c r="A4683" s="10" t="s">
        <v>4731</v>
      </c>
      <c r="B4683" s="11" t="s">
        <v>41</v>
      </c>
      <c r="C4683" s="11" t="s">
        <v>42</v>
      </c>
      <c r="D4683" s="12">
        <v>45821</v>
      </c>
      <c r="E4683" s="11">
        <v>985</v>
      </c>
      <c r="F4683" s="11" t="s">
        <v>33</v>
      </c>
      <c r="G4683" s="13">
        <v>631.23</v>
      </c>
      <c r="H4683" s="14">
        <f t="shared" si="511"/>
        <v>621761.55000000005</v>
      </c>
      <c r="I4683" s="14">
        <f>IF(F4683="GHS",H4683,H4683*Assumptions!$B$4)</f>
        <v>621761.55000000005</v>
      </c>
      <c r="J4683" s="15" t="str">
        <f>INDEX(Assumptions!$B$8:$B$12,MATCH(B4683,Assumptions!$A$8:$A$12,0))</f>
        <v>Weighted Average</v>
      </c>
      <c r="K4683" s="16">
        <f>G4683/(1-INDEX(Assumptions!$D$8:$D$12,MATCH(B4683,Assumptions!$A$8:$A$12,0)))</f>
        <v>971.12307692307695</v>
      </c>
      <c r="L4683" s="16">
        <f t="shared" si="512"/>
        <v>18.936900000000001</v>
      </c>
      <c r="M4683" s="16">
        <f t="shared" si="513"/>
        <v>48.556153846153848</v>
      </c>
      <c r="N4683" s="14">
        <f>E4683*(K4683-L4683-M4683)*IF(F4683="GHS",1,Assumptions!$B$4)</f>
        <v>890075.57273076917</v>
      </c>
      <c r="O4683" s="15">
        <f t="shared" ca="1" si="514"/>
        <v>465</v>
      </c>
      <c r="P4683" s="15" t="str">
        <f t="shared" ca="1" si="515"/>
        <v>365d+</v>
      </c>
      <c r="Q4683" s="17">
        <f ca="1">IF(P4683="0-90d",0,IF(P4683="91-180d",INDEX(Assumptions!$F$8:$F$12,MATCH(B4683,Assumptions!$A$8:$A$12,0)),IF(P4683="181-365d",INDEX(Assumptions!$G$8:$G$12,MATCH(B4683,Assumptions!$A$8:$A$12,0)),INDEX(Assumptions!$H$8:$H$12,MATCH(B4683,Assumptions!$A$8:$A$12,0)))))</f>
        <v>0.8</v>
      </c>
      <c r="R4683" s="14">
        <f t="shared" ca="1" si="516"/>
        <v>497409.24000000005</v>
      </c>
      <c r="S4683" s="14">
        <f t="shared" ca="1" si="517"/>
        <v>124352.31</v>
      </c>
      <c r="T4683" s="11" t="s">
        <v>25</v>
      </c>
      <c r="U4683" s="18" t="s">
        <v>26</v>
      </c>
    </row>
    <row r="4684" spans="1:21" ht="15" customHeight="1" x14ac:dyDescent="0.15">
      <c r="A4684" s="10" t="s">
        <v>4732</v>
      </c>
      <c r="B4684" s="11" t="s">
        <v>41</v>
      </c>
      <c r="C4684" s="11" t="s">
        <v>42</v>
      </c>
      <c r="D4684" s="12">
        <v>46074</v>
      </c>
      <c r="E4684" s="11">
        <v>555</v>
      </c>
      <c r="F4684" s="11" t="s">
        <v>33</v>
      </c>
      <c r="G4684" s="13">
        <v>395.45</v>
      </c>
      <c r="H4684" s="14">
        <f t="shared" si="511"/>
        <v>219474.75</v>
      </c>
      <c r="I4684" s="14">
        <f>IF(F4684="GHS",H4684,H4684*Assumptions!$B$4)</f>
        <v>219474.75</v>
      </c>
      <c r="J4684" s="15" t="str">
        <f>INDEX(Assumptions!$B$8:$B$12,MATCH(B4684,Assumptions!$A$8:$A$12,0))</f>
        <v>Weighted Average</v>
      </c>
      <c r="K4684" s="16">
        <f>G4684/(1-INDEX(Assumptions!$D$8:$D$12,MATCH(B4684,Assumptions!$A$8:$A$12,0)))</f>
        <v>608.38461538461536</v>
      </c>
      <c r="L4684" s="16">
        <f t="shared" si="512"/>
        <v>11.863499999999998</v>
      </c>
      <c r="M4684" s="16">
        <f t="shared" si="513"/>
        <v>30.419230769230769</v>
      </c>
      <c r="N4684" s="14">
        <f>E4684*(K4684-L4684-M4684)*IF(F4684="GHS",1,Assumptions!$B$4)</f>
        <v>314186.54596153839</v>
      </c>
      <c r="O4684" s="15">
        <f t="shared" ca="1" si="514"/>
        <v>212</v>
      </c>
      <c r="P4684" s="15" t="str">
        <f t="shared" ca="1" si="515"/>
        <v>181-365d</v>
      </c>
      <c r="Q4684" s="17">
        <f ca="1">IF(P4684="0-90d",0,IF(P4684="91-180d",INDEX(Assumptions!$F$8:$F$12,MATCH(B4684,Assumptions!$A$8:$A$12,0)),IF(P4684="181-365d",INDEX(Assumptions!$G$8:$G$12,MATCH(B4684,Assumptions!$A$8:$A$12,0)),INDEX(Assumptions!$H$8:$H$12,MATCH(B4684,Assumptions!$A$8:$A$12,0)))))</f>
        <v>0.35</v>
      </c>
      <c r="R4684" s="14">
        <f t="shared" ca="1" si="516"/>
        <v>76816.162499999991</v>
      </c>
      <c r="S4684" s="14">
        <f t="shared" ca="1" si="517"/>
        <v>142658.58750000002</v>
      </c>
      <c r="T4684" s="11" t="s">
        <v>25</v>
      </c>
      <c r="U4684" s="18" t="s">
        <v>36</v>
      </c>
    </row>
    <row r="4685" spans="1:21" ht="15" customHeight="1" x14ac:dyDescent="0.15">
      <c r="A4685" s="10" t="s">
        <v>4733</v>
      </c>
      <c r="B4685" s="11" t="s">
        <v>41</v>
      </c>
      <c r="C4685" s="11" t="s">
        <v>49</v>
      </c>
      <c r="D4685" s="12">
        <v>46103</v>
      </c>
      <c r="E4685" s="11">
        <v>2134</v>
      </c>
      <c r="F4685" s="11" t="s">
        <v>33</v>
      </c>
      <c r="G4685" s="13">
        <v>364.18</v>
      </c>
      <c r="H4685" s="14">
        <f t="shared" si="511"/>
        <v>777160.12</v>
      </c>
      <c r="I4685" s="14">
        <f>IF(F4685="GHS",H4685,H4685*Assumptions!$B$4)</f>
        <v>777160.12</v>
      </c>
      <c r="J4685" s="15" t="str">
        <f>INDEX(Assumptions!$B$8:$B$12,MATCH(B4685,Assumptions!$A$8:$A$12,0))</f>
        <v>Weighted Average</v>
      </c>
      <c r="K4685" s="16">
        <f>G4685/(1-INDEX(Assumptions!$D$8:$D$12,MATCH(B4685,Assumptions!$A$8:$A$12,0)))</f>
        <v>560.27692307692303</v>
      </c>
      <c r="L4685" s="16">
        <f t="shared" si="512"/>
        <v>10.9254</v>
      </c>
      <c r="M4685" s="16">
        <f t="shared" si="513"/>
        <v>28.013846153846153</v>
      </c>
      <c r="N4685" s="14">
        <f>E4685*(K4685-L4685-M4685)*IF(F4685="GHS",1,Assumptions!$B$4)</f>
        <v>1112534.6025538461</v>
      </c>
      <c r="O4685" s="15">
        <f t="shared" ca="1" si="514"/>
        <v>183</v>
      </c>
      <c r="P4685" s="15" t="str">
        <f t="shared" ca="1" si="515"/>
        <v>181-365d</v>
      </c>
      <c r="Q4685" s="17">
        <f ca="1">IF(P4685="0-90d",0,IF(P4685="91-180d",INDEX(Assumptions!$F$8:$F$12,MATCH(B4685,Assumptions!$A$8:$A$12,0)),IF(P4685="181-365d",INDEX(Assumptions!$G$8:$G$12,MATCH(B4685,Assumptions!$A$8:$A$12,0)),INDEX(Assumptions!$H$8:$H$12,MATCH(B4685,Assumptions!$A$8:$A$12,0)))))</f>
        <v>0.35</v>
      </c>
      <c r="R4685" s="14">
        <f t="shared" ca="1" si="516"/>
        <v>272006.04199999996</v>
      </c>
      <c r="S4685" s="14">
        <f t="shared" ca="1" si="517"/>
        <v>505154.07800000004</v>
      </c>
      <c r="T4685" s="11" t="s">
        <v>25</v>
      </c>
      <c r="U4685" s="18" t="s">
        <v>26</v>
      </c>
    </row>
    <row r="4686" spans="1:21" ht="15" customHeight="1" x14ac:dyDescent="0.15">
      <c r="A4686" s="10" t="s">
        <v>4734</v>
      </c>
      <c r="B4686" s="11" t="s">
        <v>22</v>
      </c>
      <c r="C4686" s="11" t="s">
        <v>23</v>
      </c>
      <c r="D4686" s="12">
        <v>45898</v>
      </c>
      <c r="E4686" s="11">
        <v>3476</v>
      </c>
      <c r="F4686" s="11" t="s">
        <v>24</v>
      </c>
      <c r="G4686" s="13">
        <v>34928.54</v>
      </c>
      <c r="H4686" s="14">
        <f t="shared" si="511"/>
        <v>121411605.04000001</v>
      </c>
      <c r="I4686" s="14">
        <f>IF(F4686="GHS",H4686,H4686*Assumptions!$B$4)</f>
        <v>1311245334.4320002</v>
      </c>
      <c r="J4686" s="15" t="str">
        <f>INDEX(Assumptions!$B$8:$B$12,MATCH(B4686,Assumptions!$A$8:$A$12,0))</f>
        <v>FIFO</v>
      </c>
      <c r="K4686" s="16">
        <f>G4686/(1-INDEX(Assumptions!$D$8:$D$12,MATCH(B4686,Assumptions!$A$8:$A$12,0)))</f>
        <v>42595.780487804877</v>
      </c>
      <c r="L4686" s="16">
        <f t="shared" si="512"/>
        <v>1047.8561999999999</v>
      </c>
      <c r="M4686" s="16">
        <f t="shared" si="513"/>
        <v>2129.7890243902439</v>
      </c>
      <c r="N4686" s="14">
        <f>E4686*(K4686-L4686-M4686)*IF(F4686="GHS",1,Assumptions!$B$4)</f>
        <v>1479788332.2967961</v>
      </c>
      <c r="O4686" s="15">
        <f t="shared" ca="1" si="514"/>
        <v>388</v>
      </c>
      <c r="P4686" s="15" t="str">
        <f t="shared" ca="1" si="515"/>
        <v>365d+</v>
      </c>
      <c r="Q4686" s="17">
        <f ca="1">IF(P4686="0-90d",0,IF(P4686="91-180d",INDEX(Assumptions!$F$8:$F$12,MATCH(B4686,Assumptions!$A$8:$A$12,0)),IF(P4686="181-365d",INDEX(Assumptions!$G$8:$G$12,MATCH(B4686,Assumptions!$A$8:$A$12,0)),INDEX(Assumptions!$H$8:$H$12,MATCH(B4686,Assumptions!$A$8:$A$12,0)))))</f>
        <v>0.5</v>
      </c>
      <c r="R4686" s="14">
        <f t="shared" ca="1" si="516"/>
        <v>655622667.21600008</v>
      </c>
      <c r="S4686" s="14">
        <f t="shared" ca="1" si="517"/>
        <v>655622667.21600008</v>
      </c>
      <c r="T4686" s="11" t="s">
        <v>25</v>
      </c>
      <c r="U4686" s="18" t="s">
        <v>26</v>
      </c>
    </row>
    <row r="4687" spans="1:21" ht="15" customHeight="1" x14ac:dyDescent="0.15">
      <c r="A4687" s="10" t="s">
        <v>4735</v>
      </c>
      <c r="B4687" s="11" t="s">
        <v>41</v>
      </c>
      <c r="C4687" s="11" t="s">
        <v>44</v>
      </c>
      <c r="D4687" s="12">
        <v>46036</v>
      </c>
      <c r="E4687" s="11">
        <v>376</v>
      </c>
      <c r="F4687" s="11" t="s">
        <v>33</v>
      </c>
      <c r="G4687" s="13">
        <v>340.3</v>
      </c>
      <c r="H4687" s="14">
        <f t="shared" si="511"/>
        <v>127952.8</v>
      </c>
      <c r="I4687" s="14">
        <f>IF(F4687="GHS",H4687,H4687*Assumptions!$B$4)</f>
        <v>127952.8</v>
      </c>
      <c r="J4687" s="15" t="str">
        <f>INDEX(Assumptions!$B$8:$B$12,MATCH(B4687,Assumptions!$A$8:$A$12,0))</f>
        <v>Weighted Average</v>
      </c>
      <c r="K4687" s="16">
        <f>G4687/(1-INDEX(Assumptions!$D$8:$D$12,MATCH(B4687,Assumptions!$A$8:$A$12,0)))</f>
        <v>523.53846153846155</v>
      </c>
      <c r="L4687" s="16">
        <f t="shared" si="512"/>
        <v>10.209</v>
      </c>
      <c r="M4687" s="16">
        <f t="shared" si="513"/>
        <v>26.176923076923078</v>
      </c>
      <c r="N4687" s="14">
        <f>E4687*(K4687-L4687-M4687)*IF(F4687="GHS",1,Assumptions!$B$4)</f>
        <v>183169.35446153849</v>
      </c>
      <c r="O4687" s="15">
        <f t="shared" ca="1" si="514"/>
        <v>250</v>
      </c>
      <c r="P4687" s="15" t="str">
        <f t="shared" ca="1" si="515"/>
        <v>181-365d</v>
      </c>
      <c r="Q4687" s="17">
        <f ca="1">IF(P4687="0-90d",0,IF(P4687="91-180d",INDEX(Assumptions!$F$8:$F$12,MATCH(B4687,Assumptions!$A$8:$A$12,0)),IF(P4687="181-365d",INDEX(Assumptions!$G$8:$G$12,MATCH(B4687,Assumptions!$A$8:$A$12,0)),INDEX(Assumptions!$H$8:$H$12,MATCH(B4687,Assumptions!$A$8:$A$12,0)))))</f>
        <v>0.35</v>
      </c>
      <c r="R4687" s="14">
        <f t="shared" ca="1" si="516"/>
        <v>44783.479999999996</v>
      </c>
      <c r="S4687" s="14">
        <f t="shared" ca="1" si="517"/>
        <v>83169.320000000007</v>
      </c>
      <c r="T4687" s="11" t="s">
        <v>25</v>
      </c>
      <c r="U4687" s="18" t="s">
        <v>26</v>
      </c>
    </row>
    <row r="4688" spans="1:21" ht="15" customHeight="1" x14ac:dyDescent="0.15">
      <c r="A4688" s="10" t="s">
        <v>4736</v>
      </c>
      <c r="B4688" s="11" t="s">
        <v>41</v>
      </c>
      <c r="C4688" s="11" t="s">
        <v>115</v>
      </c>
      <c r="D4688" s="12">
        <v>45832</v>
      </c>
      <c r="E4688" s="11">
        <v>3582</v>
      </c>
      <c r="F4688" s="11" t="s">
        <v>33</v>
      </c>
      <c r="G4688" s="13">
        <v>309.08999999999997</v>
      </c>
      <c r="H4688" s="14">
        <f t="shared" si="511"/>
        <v>1107160.3799999999</v>
      </c>
      <c r="I4688" s="14">
        <f>IF(F4688="GHS",H4688,H4688*Assumptions!$B$4)</f>
        <v>1107160.3799999999</v>
      </c>
      <c r="J4688" s="15" t="str">
        <f>INDEX(Assumptions!$B$8:$B$12,MATCH(B4688,Assumptions!$A$8:$A$12,0))</f>
        <v>Weighted Average</v>
      </c>
      <c r="K4688" s="16">
        <f>G4688/(1-INDEX(Assumptions!$D$8:$D$12,MATCH(B4688,Assumptions!$A$8:$A$12,0)))</f>
        <v>475.52307692307687</v>
      </c>
      <c r="L4688" s="16">
        <f t="shared" si="512"/>
        <v>9.2726999999999986</v>
      </c>
      <c r="M4688" s="16">
        <f t="shared" si="513"/>
        <v>23.776153846153846</v>
      </c>
      <c r="N4688" s="14">
        <f>E4688*(K4688-L4688-M4688)*IF(F4688="GHS",1,Assumptions!$B$4)</f>
        <v>1584942.6670615384</v>
      </c>
      <c r="O4688" s="15">
        <f t="shared" ca="1" si="514"/>
        <v>454</v>
      </c>
      <c r="P4688" s="15" t="str">
        <f t="shared" ca="1" si="515"/>
        <v>365d+</v>
      </c>
      <c r="Q4688" s="17">
        <f ca="1">IF(P4688="0-90d",0,IF(P4688="91-180d",INDEX(Assumptions!$F$8:$F$12,MATCH(B4688,Assumptions!$A$8:$A$12,0)),IF(P4688="181-365d",INDEX(Assumptions!$G$8:$G$12,MATCH(B4688,Assumptions!$A$8:$A$12,0)),INDEX(Assumptions!$H$8:$H$12,MATCH(B4688,Assumptions!$A$8:$A$12,0)))))</f>
        <v>0.8</v>
      </c>
      <c r="R4688" s="14">
        <f t="shared" ca="1" si="516"/>
        <v>885728.304</v>
      </c>
      <c r="S4688" s="14">
        <f t="shared" ca="1" si="517"/>
        <v>221432.07599999988</v>
      </c>
      <c r="T4688" s="11" t="s">
        <v>25</v>
      </c>
      <c r="U4688" s="18" t="s">
        <v>26</v>
      </c>
    </row>
    <row r="4689" spans="1:21" ht="15" customHeight="1" x14ac:dyDescent="0.15">
      <c r="A4689" s="10" t="s">
        <v>4737</v>
      </c>
      <c r="B4689" s="11" t="s">
        <v>41</v>
      </c>
      <c r="C4689" s="11" t="s">
        <v>115</v>
      </c>
      <c r="D4689" s="12">
        <v>46044</v>
      </c>
      <c r="E4689" s="11">
        <v>3835</v>
      </c>
      <c r="F4689" s="11" t="s">
        <v>33</v>
      </c>
      <c r="G4689" s="13">
        <v>400.59</v>
      </c>
      <c r="H4689" s="14">
        <f t="shared" si="511"/>
        <v>1536262.65</v>
      </c>
      <c r="I4689" s="14">
        <f>IF(F4689="GHS",H4689,H4689*Assumptions!$B$4)</f>
        <v>1536262.65</v>
      </c>
      <c r="J4689" s="15" t="str">
        <f>INDEX(Assumptions!$B$8:$B$12,MATCH(B4689,Assumptions!$A$8:$A$12,0))</f>
        <v>Weighted Average</v>
      </c>
      <c r="K4689" s="16">
        <f>G4689/(1-INDEX(Assumptions!$D$8:$D$12,MATCH(B4689,Assumptions!$A$8:$A$12,0)))</f>
        <v>616.29230769230765</v>
      </c>
      <c r="L4689" s="16">
        <f t="shared" si="512"/>
        <v>12.0177</v>
      </c>
      <c r="M4689" s="16">
        <f t="shared" si="513"/>
        <v>30.814615384615383</v>
      </c>
      <c r="N4689" s="14">
        <f>E4689*(K4689-L4689-M4689)*IF(F4689="GHS",1,Assumptions!$B$4)</f>
        <v>2199219.0704999999</v>
      </c>
      <c r="O4689" s="15">
        <f t="shared" ca="1" si="514"/>
        <v>242</v>
      </c>
      <c r="P4689" s="15" t="str">
        <f t="shared" ca="1" si="515"/>
        <v>181-365d</v>
      </c>
      <c r="Q4689" s="17">
        <f ca="1">IF(P4689="0-90d",0,IF(P4689="91-180d",INDEX(Assumptions!$F$8:$F$12,MATCH(B4689,Assumptions!$A$8:$A$12,0)),IF(P4689="181-365d",INDEX(Assumptions!$G$8:$G$12,MATCH(B4689,Assumptions!$A$8:$A$12,0)),INDEX(Assumptions!$H$8:$H$12,MATCH(B4689,Assumptions!$A$8:$A$12,0)))))</f>
        <v>0.35</v>
      </c>
      <c r="R4689" s="14">
        <f t="shared" ca="1" si="516"/>
        <v>537691.92749999999</v>
      </c>
      <c r="S4689" s="14">
        <f t="shared" ca="1" si="517"/>
        <v>998570.72249999992</v>
      </c>
      <c r="T4689" s="11" t="s">
        <v>25</v>
      </c>
      <c r="U4689" s="18" t="s">
        <v>26</v>
      </c>
    </row>
    <row r="4690" spans="1:21" ht="15" customHeight="1" x14ac:dyDescent="0.15">
      <c r="A4690" s="10" t="s">
        <v>4738</v>
      </c>
      <c r="B4690" s="11" t="s">
        <v>41</v>
      </c>
      <c r="C4690" s="11" t="s">
        <v>44</v>
      </c>
      <c r="D4690" s="12">
        <v>46187</v>
      </c>
      <c r="E4690" s="11">
        <v>430</v>
      </c>
      <c r="F4690" s="11" t="s">
        <v>33</v>
      </c>
      <c r="G4690" s="13">
        <v>326.5</v>
      </c>
      <c r="H4690" s="14">
        <f t="shared" si="511"/>
        <v>140395</v>
      </c>
      <c r="I4690" s="14">
        <f>IF(F4690="GHS",H4690,H4690*Assumptions!$B$4)</f>
        <v>140395</v>
      </c>
      <c r="J4690" s="15" t="str">
        <f>INDEX(Assumptions!$B$8:$B$12,MATCH(B4690,Assumptions!$A$8:$A$12,0))</f>
        <v>Weighted Average</v>
      </c>
      <c r="K4690" s="16">
        <f>G4690/(1-INDEX(Assumptions!$D$8:$D$12,MATCH(B4690,Assumptions!$A$8:$A$12,0)))</f>
        <v>502.30769230769226</v>
      </c>
      <c r="L4690" s="16">
        <f t="shared" si="512"/>
        <v>9.7949999999999999</v>
      </c>
      <c r="M4690" s="16">
        <f t="shared" si="513"/>
        <v>25.115384615384613</v>
      </c>
      <c r="N4690" s="14">
        <f>E4690*(K4690-L4690-M4690)*IF(F4690="GHS",1,Assumptions!$B$4)</f>
        <v>200980.84230769231</v>
      </c>
      <c r="O4690" s="15">
        <f t="shared" ca="1" si="514"/>
        <v>99</v>
      </c>
      <c r="P4690" s="15" t="str">
        <f t="shared" ca="1" si="515"/>
        <v>91-180d</v>
      </c>
      <c r="Q4690" s="17">
        <f ca="1">IF(P4690="0-90d",0,IF(P4690="91-180d",INDEX(Assumptions!$F$8:$F$12,MATCH(B4690,Assumptions!$A$8:$A$12,0)),IF(P4690="181-365d",INDEX(Assumptions!$G$8:$G$12,MATCH(B4690,Assumptions!$A$8:$A$12,0)),INDEX(Assumptions!$H$8:$H$12,MATCH(B4690,Assumptions!$A$8:$A$12,0)))))</f>
        <v>0.1</v>
      </c>
      <c r="R4690" s="14">
        <f t="shared" ca="1" si="516"/>
        <v>14039.5</v>
      </c>
      <c r="S4690" s="14">
        <f t="shared" ca="1" si="517"/>
        <v>126355.5</v>
      </c>
      <c r="T4690" s="11" t="s">
        <v>25</v>
      </c>
      <c r="U4690" s="18" t="s">
        <v>26</v>
      </c>
    </row>
    <row r="4691" spans="1:21" ht="15" customHeight="1" x14ac:dyDescent="0.15">
      <c r="A4691" s="10" t="s">
        <v>4739</v>
      </c>
      <c r="B4691" s="11" t="s">
        <v>31</v>
      </c>
      <c r="C4691" s="11" t="s">
        <v>32</v>
      </c>
      <c r="D4691" s="12">
        <v>45971</v>
      </c>
      <c r="E4691" s="11">
        <v>246</v>
      </c>
      <c r="F4691" s="11" t="s">
        <v>33</v>
      </c>
      <c r="G4691" s="13">
        <v>1702.71</v>
      </c>
      <c r="H4691" s="14">
        <f t="shared" si="511"/>
        <v>418866.66000000003</v>
      </c>
      <c r="I4691" s="14">
        <f>IF(F4691="GHS",H4691,H4691*Assumptions!$B$4)</f>
        <v>418866.66000000003</v>
      </c>
      <c r="J4691" s="15" t="str">
        <f>INDEX(Assumptions!$B$8:$B$12,MATCH(B4691,Assumptions!$A$8:$A$12,0))</f>
        <v>Weighted Average</v>
      </c>
      <c r="K4691" s="16">
        <f>G4691/(1-INDEX(Assumptions!$D$8:$D$12,MATCH(B4691,Assumptions!$A$8:$A$12,0)))</f>
        <v>2364.875</v>
      </c>
      <c r="L4691" s="16">
        <f t="shared" si="512"/>
        <v>51.081299999999999</v>
      </c>
      <c r="M4691" s="16">
        <f t="shared" si="513"/>
        <v>118.24375000000001</v>
      </c>
      <c r="N4691" s="14">
        <f>E4691*(K4691-L4691-M4691)*IF(F4691="GHS",1,Assumptions!$B$4)</f>
        <v>540105.28769999999</v>
      </c>
      <c r="O4691" s="15">
        <f t="shared" ca="1" si="514"/>
        <v>315</v>
      </c>
      <c r="P4691" s="15" t="str">
        <f t="shared" ca="1" si="515"/>
        <v>181-365d</v>
      </c>
      <c r="Q4691" s="17">
        <f ca="1">IF(P4691="0-90d",0,IF(P4691="91-180d",INDEX(Assumptions!$F$8:$F$12,MATCH(B4691,Assumptions!$A$8:$A$12,0)),IF(P4691="181-365d",INDEX(Assumptions!$G$8:$G$12,MATCH(B4691,Assumptions!$A$8:$A$12,0)),INDEX(Assumptions!$H$8:$H$12,MATCH(B4691,Assumptions!$A$8:$A$12,0)))))</f>
        <v>0.2</v>
      </c>
      <c r="R4691" s="14">
        <f t="shared" ca="1" si="516"/>
        <v>83773.332000000009</v>
      </c>
      <c r="S4691" s="14">
        <f t="shared" ca="1" si="517"/>
        <v>335093.32800000004</v>
      </c>
      <c r="T4691" s="11" t="s">
        <v>25</v>
      </c>
      <c r="U4691" s="18" t="s">
        <v>26</v>
      </c>
    </row>
    <row r="4692" spans="1:21" ht="15" customHeight="1" x14ac:dyDescent="0.15">
      <c r="A4692" s="10" t="s">
        <v>4740</v>
      </c>
      <c r="B4692" s="11" t="s">
        <v>22</v>
      </c>
      <c r="C4692" s="11" t="s">
        <v>23</v>
      </c>
      <c r="D4692" s="12">
        <v>45846</v>
      </c>
      <c r="E4692" s="11">
        <v>2781</v>
      </c>
      <c r="F4692" s="11" t="s">
        <v>24</v>
      </c>
      <c r="G4692" s="13">
        <v>37889.089999999997</v>
      </c>
      <c r="H4692" s="14">
        <f t="shared" si="511"/>
        <v>105369559.28999999</v>
      </c>
      <c r="I4692" s="14">
        <f>IF(F4692="GHS",H4692,H4692*Assumptions!$B$4)</f>
        <v>1137991240.332</v>
      </c>
      <c r="J4692" s="15" t="str">
        <f>INDEX(Assumptions!$B$8:$B$12,MATCH(B4692,Assumptions!$A$8:$A$12,0))</f>
        <v>FIFO</v>
      </c>
      <c r="K4692" s="16">
        <f>G4692/(1-INDEX(Assumptions!$D$8:$D$12,MATCH(B4692,Assumptions!$A$8:$A$12,0)))</f>
        <v>46206.20731707316</v>
      </c>
      <c r="L4692" s="16">
        <f t="shared" si="512"/>
        <v>1136.6726999999998</v>
      </c>
      <c r="M4692" s="16">
        <f t="shared" si="513"/>
        <v>2310.3103658536579</v>
      </c>
      <c r="N4692" s="14">
        <f>E4692*(K4692-L4692-M4692)*IF(F4692="GHS",1,Assumptions!$B$4)</f>
        <v>1284264748.5405276</v>
      </c>
      <c r="O4692" s="15">
        <f t="shared" ca="1" si="514"/>
        <v>440</v>
      </c>
      <c r="P4692" s="15" t="str">
        <f t="shared" ca="1" si="515"/>
        <v>365d+</v>
      </c>
      <c r="Q4692" s="17">
        <f ca="1">IF(P4692="0-90d",0,IF(P4692="91-180d",INDEX(Assumptions!$F$8:$F$12,MATCH(B4692,Assumptions!$A$8:$A$12,0)),IF(P4692="181-365d",INDEX(Assumptions!$G$8:$G$12,MATCH(B4692,Assumptions!$A$8:$A$12,0)),INDEX(Assumptions!$H$8:$H$12,MATCH(B4692,Assumptions!$A$8:$A$12,0)))))</f>
        <v>0.5</v>
      </c>
      <c r="R4692" s="14">
        <f t="shared" ca="1" si="516"/>
        <v>568995620.16600001</v>
      </c>
      <c r="S4692" s="14">
        <f t="shared" ca="1" si="517"/>
        <v>568995620.16600001</v>
      </c>
      <c r="T4692" s="11" t="s">
        <v>25</v>
      </c>
      <c r="U4692" s="18" t="s">
        <v>26</v>
      </c>
    </row>
    <row r="4693" spans="1:21" ht="15" customHeight="1" x14ac:dyDescent="0.15">
      <c r="A4693" s="10" t="s">
        <v>4741</v>
      </c>
      <c r="B4693" s="11" t="s">
        <v>41</v>
      </c>
      <c r="C4693" s="11" t="s">
        <v>49</v>
      </c>
      <c r="D4693" s="12">
        <v>45825</v>
      </c>
      <c r="E4693" s="11">
        <v>6</v>
      </c>
      <c r="F4693" s="11" t="s">
        <v>33</v>
      </c>
      <c r="G4693" s="13">
        <v>637.05999999999995</v>
      </c>
      <c r="H4693" s="14">
        <f t="shared" si="511"/>
        <v>3822.3599999999997</v>
      </c>
      <c r="I4693" s="14">
        <f>IF(F4693="GHS",H4693,H4693*Assumptions!$B$4)</f>
        <v>3822.3599999999997</v>
      </c>
      <c r="J4693" s="15" t="str">
        <f>INDEX(Assumptions!$B$8:$B$12,MATCH(B4693,Assumptions!$A$8:$A$12,0))</f>
        <v>Weighted Average</v>
      </c>
      <c r="K4693" s="16">
        <f>G4693/(1-INDEX(Assumptions!$D$8:$D$12,MATCH(B4693,Assumptions!$A$8:$A$12,0)))</f>
        <v>980.0923076923076</v>
      </c>
      <c r="L4693" s="16">
        <f t="shared" si="512"/>
        <v>19.111799999999999</v>
      </c>
      <c r="M4693" s="16">
        <f t="shared" si="513"/>
        <v>49.004615384615384</v>
      </c>
      <c r="N4693" s="14">
        <f>E4693*(K4693-L4693-M4693)*IF(F4693="GHS",1,Assumptions!$B$4)</f>
        <v>5471.8553538461529</v>
      </c>
      <c r="O4693" s="15">
        <f t="shared" ca="1" si="514"/>
        <v>461</v>
      </c>
      <c r="P4693" s="15" t="str">
        <f t="shared" ca="1" si="515"/>
        <v>365d+</v>
      </c>
      <c r="Q4693" s="17">
        <f ca="1">IF(P4693="0-90d",0,IF(P4693="91-180d",INDEX(Assumptions!$F$8:$F$12,MATCH(B4693,Assumptions!$A$8:$A$12,0)),IF(P4693="181-365d",INDEX(Assumptions!$G$8:$G$12,MATCH(B4693,Assumptions!$A$8:$A$12,0)),INDEX(Assumptions!$H$8:$H$12,MATCH(B4693,Assumptions!$A$8:$A$12,0)))))</f>
        <v>0.8</v>
      </c>
      <c r="R4693" s="14">
        <f t="shared" ca="1" si="516"/>
        <v>3057.8879999999999</v>
      </c>
      <c r="S4693" s="14">
        <f t="shared" ca="1" si="517"/>
        <v>764.47199999999975</v>
      </c>
      <c r="T4693" s="11" t="s">
        <v>50</v>
      </c>
      <c r="U4693" s="18" t="s">
        <v>26</v>
      </c>
    </row>
    <row r="4694" spans="1:21" ht="15" customHeight="1" x14ac:dyDescent="0.15">
      <c r="A4694" s="10" t="s">
        <v>4742</v>
      </c>
      <c r="B4694" s="11" t="s">
        <v>31</v>
      </c>
      <c r="C4694" s="11" t="s">
        <v>76</v>
      </c>
      <c r="D4694" s="12">
        <v>46147</v>
      </c>
      <c r="E4694" s="11">
        <v>2094</v>
      </c>
      <c r="F4694" s="11" t="s">
        <v>33</v>
      </c>
      <c r="G4694" s="13">
        <v>1776.51</v>
      </c>
      <c r="H4694" s="14">
        <f t="shared" si="511"/>
        <v>3720011.94</v>
      </c>
      <c r="I4694" s="14">
        <f>IF(F4694="GHS",H4694,H4694*Assumptions!$B$4)</f>
        <v>3720011.94</v>
      </c>
      <c r="J4694" s="15" t="str">
        <f>INDEX(Assumptions!$B$8:$B$12,MATCH(B4694,Assumptions!$A$8:$A$12,0))</f>
        <v>Weighted Average</v>
      </c>
      <c r="K4694" s="16">
        <f>G4694/(1-INDEX(Assumptions!$D$8:$D$12,MATCH(B4694,Assumptions!$A$8:$A$12,0)))</f>
        <v>2467.375</v>
      </c>
      <c r="L4694" s="16">
        <f t="shared" si="512"/>
        <v>53.295299999999997</v>
      </c>
      <c r="M4694" s="16">
        <f t="shared" si="513"/>
        <v>123.36875000000001</v>
      </c>
      <c r="N4694" s="14">
        <f>E4694*(K4694-L4694-M4694)*IF(F4694="GHS",1,Assumptions!$B$4)</f>
        <v>4796748.7293000007</v>
      </c>
      <c r="O4694" s="15">
        <f t="shared" ca="1" si="514"/>
        <v>139</v>
      </c>
      <c r="P4694" s="15" t="str">
        <f t="shared" ca="1" si="515"/>
        <v>91-180d</v>
      </c>
      <c r="Q4694" s="17">
        <f ca="1">IF(P4694="0-90d",0,IF(P4694="91-180d",INDEX(Assumptions!$F$8:$F$12,MATCH(B4694,Assumptions!$A$8:$A$12,0)),IF(P4694="181-365d",INDEX(Assumptions!$G$8:$G$12,MATCH(B4694,Assumptions!$A$8:$A$12,0)),INDEX(Assumptions!$H$8:$H$12,MATCH(B4694,Assumptions!$A$8:$A$12,0)))))</f>
        <v>0.05</v>
      </c>
      <c r="R4694" s="14">
        <f t="shared" ca="1" si="516"/>
        <v>186000.59700000001</v>
      </c>
      <c r="S4694" s="14">
        <f t="shared" ca="1" si="517"/>
        <v>3534011.3429999999</v>
      </c>
      <c r="T4694" s="11" t="s">
        <v>25</v>
      </c>
      <c r="U4694" s="18" t="s">
        <v>26</v>
      </c>
    </row>
    <row r="4695" spans="1:21" ht="15" customHeight="1" x14ac:dyDescent="0.15">
      <c r="A4695" s="10" t="s">
        <v>4743</v>
      </c>
      <c r="B4695" s="11" t="s">
        <v>41</v>
      </c>
      <c r="C4695" s="11" t="s">
        <v>115</v>
      </c>
      <c r="D4695" s="12">
        <v>46075</v>
      </c>
      <c r="E4695" s="11">
        <v>3550</v>
      </c>
      <c r="F4695" s="11" t="s">
        <v>33</v>
      </c>
      <c r="G4695" s="13">
        <v>312.45</v>
      </c>
      <c r="H4695" s="14">
        <f t="shared" si="511"/>
        <v>1109197.5</v>
      </c>
      <c r="I4695" s="14">
        <f>IF(F4695="GHS",H4695,H4695*Assumptions!$B$4)</f>
        <v>1109197.5</v>
      </c>
      <c r="J4695" s="15" t="str">
        <f>INDEX(Assumptions!$B$8:$B$12,MATCH(B4695,Assumptions!$A$8:$A$12,0))</f>
        <v>Weighted Average</v>
      </c>
      <c r="K4695" s="16">
        <f>G4695/(1-INDEX(Assumptions!$D$8:$D$12,MATCH(B4695,Assumptions!$A$8:$A$12,0)))</f>
        <v>480.69230769230768</v>
      </c>
      <c r="L4695" s="16">
        <f t="shared" si="512"/>
        <v>9.3734999999999999</v>
      </c>
      <c r="M4695" s="16">
        <f t="shared" si="513"/>
        <v>24.034615384615385</v>
      </c>
      <c r="N4695" s="14">
        <f>E4695*(K4695-L4695-M4695)*IF(F4695="GHS",1,Assumptions!$B$4)</f>
        <v>1587858.8826923077</v>
      </c>
      <c r="O4695" s="15">
        <f t="shared" ca="1" si="514"/>
        <v>211</v>
      </c>
      <c r="P4695" s="15" t="str">
        <f t="shared" ca="1" si="515"/>
        <v>181-365d</v>
      </c>
      <c r="Q4695" s="17">
        <f ca="1">IF(P4695="0-90d",0,IF(P4695="91-180d",INDEX(Assumptions!$F$8:$F$12,MATCH(B4695,Assumptions!$A$8:$A$12,0)),IF(P4695="181-365d",INDEX(Assumptions!$G$8:$G$12,MATCH(B4695,Assumptions!$A$8:$A$12,0)),INDEX(Assumptions!$H$8:$H$12,MATCH(B4695,Assumptions!$A$8:$A$12,0)))))</f>
        <v>0.35</v>
      </c>
      <c r="R4695" s="14">
        <f t="shared" ca="1" si="516"/>
        <v>388219.125</v>
      </c>
      <c r="S4695" s="14">
        <f t="shared" ca="1" si="517"/>
        <v>720978.375</v>
      </c>
      <c r="T4695" s="11" t="s">
        <v>25</v>
      </c>
      <c r="U4695" s="18" t="s">
        <v>26</v>
      </c>
    </row>
    <row r="4696" spans="1:21" ht="15" customHeight="1" x14ac:dyDescent="0.15">
      <c r="A4696" s="10" t="s">
        <v>4744</v>
      </c>
      <c r="B4696" s="11" t="s">
        <v>31</v>
      </c>
      <c r="C4696" s="11" t="s">
        <v>76</v>
      </c>
      <c r="D4696" s="12">
        <v>45984</v>
      </c>
      <c r="E4696" s="11">
        <v>1696</v>
      </c>
      <c r="F4696" s="11" t="s">
        <v>33</v>
      </c>
      <c r="G4696" s="13">
        <v>2964.01</v>
      </c>
      <c r="H4696" s="14">
        <f t="shared" si="511"/>
        <v>5026960.96</v>
      </c>
      <c r="I4696" s="14">
        <f>IF(F4696="GHS",H4696,H4696*Assumptions!$B$4)</f>
        <v>5026960.96</v>
      </c>
      <c r="J4696" s="15" t="str">
        <f>INDEX(Assumptions!$B$8:$B$12,MATCH(B4696,Assumptions!$A$8:$A$12,0))</f>
        <v>Weighted Average</v>
      </c>
      <c r="K4696" s="16">
        <f>G4696/(1-INDEX(Assumptions!$D$8:$D$12,MATCH(B4696,Assumptions!$A$8:$A$12,0)))</f>
        <v>4116.6805555555557</v>
      </c>
      <c r="L4696" s="16">
        <f t="shared" si="512"/>
        <v>88.920299999999997</v>
      </c>
      <c r="M4696" s="16">
        <f t="shared" si="513"/>
        <v>205.83402777777781</v>
      </c>
      <c r="N4696" s="14">
        <f>E4696*(K4696-L4696-M4696)*IF(F4696="GHS",1,Assumptions!$B$4)</f>
        <v>6481986.8823111113</v>
      </c>
      <c r="O4696" s="15">
        <f t="shared" ca="1" si="514"/>
        <v>302</v>
      </c>
      <c r="P4696" s="15" t="str">
        <f t="shared" ca="1" si="515"/>
        <v>181-365d</v>
      </c>
      <c r="Q4696" s="17">
        <f ca="1">IF(P4696="0-90d",0,IF(P4696="91-180d",INDEX(Assumptions!$F$8:$F$12,MATCH(B4696,Assumptions!$A$8:$A$12,0)),IF(P4696="181-365d",INDEX(Assumptions!$G$8:$G$12,MATCH(B4696,Assumptions!$A$8:$A$12,0)),INDEX(Assumptions!$H$8:$H$12,MATCH(B4696,Assumptions!$A$8:$A$12,0)))))</f>
        <v>0.2</v>
      </c>
      <c r="R4696" s="14">
        <f t="shared" ca="1" si="516"/>
        <v>1005392.192</v>
      </c>
      <c r="S4696" s="14">
        <f t="shared" ca="1" si="517"/>
        <v>4021568.7680000002</v>
      </c>
      <c r="T4696" s="11" t="s">
        <v>25</v>
      </c>
      <c r="U4696" s="18" t="s">
        <v>26</v>
      </c>
    </row>
    <row r="4697" spans="1:21" ht="15" customHeight="1" x14ac:dyDescent="0.15">
      <c r="A4697" s="10" t="s">
        <v>4745</v>
      </c>
      <c r="B4697" s="11" t="s">
        <v>41</v>
      </c>
      <c r="C4697" s="11" t="s">
        <v>115</v>
      </c>
      <c r="D4697" s="12">
        <v>46133</v>
      </c>
      <c r="E4697" s="11">
        <v>2081</v>
      </c>
      <c r="F4697" s="11" t="s">
        <v>33</v>
      </c>
      <c r="G4697" s="13">
        <v>376.14</v>
      </c>
      <c r="H4697" s="14">
        <f t="shared" si="511"/>
        <v>782747.34</v>
      </c>
      <c r="I4697" s="14">
        <f>IF(F4697="GHS",H4697,H4697*Assumptions!$B$4)</f>
        <v>782747.34</v>
      </c>
      <c r="J4697" s="15" t="str">
        <f>INDEX(Assumptions!$B$8:$B$12,MATCH(B4697,Assumptions!$A$8:$A$12,0))</f>
        <v>Weighted Average</v>
      </c>
      <c r="K4697" s="16">
        <f>G4697/(1-INDEX(Assumptions!$D$8:$D$12,MATCH(B4697,Assumptions!$A$8:$A$12,0)))</f>
        <v>578.676923076923</v>
      </c>
      <c r="L4697" s="16">
        <f t="shared" si="512"/>
        <v>11.284199999999998</v>
      </c>
      <c r="M4697" s="16">
        <f t="shared" si="513"/>
        <v>28.933846153846151</v>
      </c>
      <c r="N4697" s="14">
        <f>E4697*(K4697-L4697-M4697)*IF(F4697="GHS",1,Assumptions!$B$4)</f>
        <v>1120532.9228769229</v>
      </c>
      <c r="O4697" s="15">
        <f t="shared" ca="1" si="514"/>
        <v>153</v>
      </c>
      <c r="P4697" s="15" t="str">
        <f t="shared" ca="1" si="515"/>
        <v>91-180d</v>
      </c>
      <c r="Q4697" s="17">
        <f ca="1">IF(P4697="0-90d",0,IF(P4697="91-180d",INDEX(Assumptions!$F$8:$F$12,MATCH(B4697,Assumptions!$A$8:$A$12,0)),IF(P4697="181-365d",INDEX(Assumptions!$G$8:$G$12,MATCH(B4697,Assumptions!$A$8:$A$12,0)),INDEX(Assumptions!$H$8:$H$12,MATCH(B4697,Assumptions!$A$8:$A$12,0)))))</f>
        <v>0.1</v>
      </c>
      <c r="R4697" s="14">
        <f t="shared" ca="1" si="516"/>
        <v>78274.733999999997</v>
      </c>
      <c r="S4697" s="14">
        <f t="shared" ca="1" si="517"/>
        <v>704472.60599999991</v>
      </c>
      <c r="T4697" s="11" t="s">
        <v>25</v>
      </c>
      <c r="U4697" s="18" t="s">
        <v>26</v>
      </c>
    </row>
    <row r="4698" spans="1:21" ht="15" customHeight="1" x14ac:dyDescent="0.15">
      <c r="A4698" s="10" t="s">
        <v>4746</v>
      </c>
      <c r="B4698" s="11" t="s">
        <v>46</v>
      </c>
      <c r="C4698" s="11" t="s">
        <v>52</v>
      </c>
      <c r="D4698" s="12">
        <v>45875</v>
      </c>
      <c r="E4698" s="11">
        <v>3733</v>
      </c>
      <c r="F4698" s="11" t="s">
        <v>33</v>
      </c>
      <c r="G4698" s="13">
        <v>618062.23</v>
      </c>
      <c r="H4698" s="14">
        <f t="shared" si="511"/>
        <v>2307226304.5900002</v>
      </c>
      <c r="I4698" s="14">
        <f>IF(F4698="GHS",H4698,H4698*Assumptions!$B$4)</f>
        <v>2307226304.5900002</v>
      </c>
      <c r="J4698" s="15" t="str">
        <f>INDEX(Assumptions!$B$8:$B$12,MATCH(B4698,Assumptions!$A$8:$A$12,0))</f>
        <v>Specific Identification</v>
      </c>
      <c r="K4698" s="16">
        <f>G4698/(1-INDEX(Assumptions!$D$8:$D$12,MATCH(B4698,Assumptions!$A$8:$A$12,0)))</f>
        <v>792387.47435897426</v>
      </c>
      <c r="L4698" s="16">
        <f t="shared" si="512"/>
        <v>18541.866899999997</v>
      </c>
      <c r="M4698" s="16">
        <f t="shared" si="513"/>
        <v>39619.373717948714</v>
      </c>
      <c r="N4698" s="14">
        <f>E4698*(K4698-L4698-M4698)*IF(F4698="GHS",1,Assumptions!$B$4)</f>
        <v>2740866530.5552483</v>
      </c>
      <c r="O4698" s="15">
        <f t="shared" ca="1" si="514"/>
        <v>411</v>
      </c>
      <c r="P4698" s="15" t="str">
        <f t="shared" ca="1" si="515"/>
        <v>365d+</v>
      </c>
      <c r="Q4698" s="17">
        <f ca="1">IF(P4698="0-90d",0,IF(P4698="91-180d",INDEX(Assumptions!$F$8:$F$12,MATCH(B4698,Assumptions!$A$8:$A$12,0)),IF(P4698="181-365d",INDEX(Assumptions!$G$8:$G$12,MATCH(B4698,Assumptions!$A$8:$A$12,0)),INDEX(Assumptions!$H$8:$H$12,MATCH(B4698,Assumptions!$A$8:$A$12,0)))))</f>
        <v>0.15</v>
      </c>
      <c r="R4698" s="14">
        <f t="shared" ca="1" si="516"/>
        <v>346083945.68849999</v>
      </c>
      <c r="S4698" s="14">
        <f t="shared" ca="1" si="517"/>
        <v>1961142358.9015002</v>
      </c>
      <c r="T4698" s="11" t="s">
        <v>25</v>
      </c>
      <c r="U4698" s="18" t="s">
        <v>26</v>
      </c>
    </row>
    <row r="4699" spans="1:21" ht="15" customHeight="1" x14ac:dyDescent="0.15">
      <c r="A4699" s="10" t="s">
        <v>4747</v>
      </c>
      <c r="B4699" s="11" t="s">
        <v>22</v>
      </c>
      <c r="C4699" s="11" t="s">
        <v>81</v>
      </c>
      <c r="D4699" s="12">
        <v>45897</v>
      </c>
      <c r="E4699" s="11">
        <v>3131</v>
      </c>
      <c r="F4699" s="11" t="s">
        <v>24</v>
      </c>
      <c r="G4699" s="13">
        <v>58599.360000000001</v>
      </c>
      <c r="H4699" s="14">
        <f t="shared" si="511"/>
        <v>183474596.16</v>
      </c>
      <c r="I4699" s="14">
        <f>IF(F4699="GHS",H4699,H4699*Assumptions!$B$4)</f>
        <v>1981525638.5280001</v>
      </c>
      <c r="J4699" s="15" t="str">
        <f>INDEX(Assumptions!$B$8:$B$12,MATCH(B4699,Assumptions!$A$8:$A$12,0))</f>
        <v>FIFO</v>
      </c>
      <c r="K4699" s="16">
        <f>G4699/(1-INDEX(Assumptions!$D$8:$D$12,MATCH(B4699,Assumptions!$A$8:$A$12,0)))</f>
        <v>71462.634146341457</v>
      </c>
      <c r="L4699" s="16">
        <f t="shared" si="512"/>
        <v>1757.9808</v>
      </c>
      <c r="M4699" s="16">
        <f t="shared" si="513"/>
        <v>3573.1317073170731</v>
      </c>
      <c r="N4699" s="14">
        <f>E4699*(K4699-L4699-M4699)*IF(F4699="GHS",1,Assumptions!$B$4)</f>
        <v>2236224177.9192815</v>
      </c>
      <c r="O4699" s="15">
        <f t="shared" ca="1" si="514"/>
        <v>389</v>
      </c>
      <c r="P4699" s="15" t="str">
        <f t="shared" ca="1" si="515"/>
        <v>365d+</v>
      </c>
      <c r="Q4699" s="17">
        <f ca="1">IF(P4699="0-90d",0,IF(P4699="91-180d",INDEX(Assumptions!$F$8:$F$12,MATCH(B4699,Assumptions!$A$8:$A$12,0)),IF(P4699="181-365d",INDEX(Assumptions!$G$8:$G$12,MATCH(B4699,Assumptions!$A$8:$A$12,0)),INDEX(Assumptions!$H$8:$H$12,MATCH(B4699,Assumptions!$A$8:$A$12,0)))))</f>
        <v>0.5</v>
      </c>
      <c r="R4699" s="14">
        <f t="shared" ca="1" si="516"/>
        <v>990762819.26400006</v>
      </c>
      <c r="S4699" s="14">
        <f t="shared" ca="1" si="517"/>
        <v>990762819.26400006</v>
      </c>
      <c r="T4699" s="11" t="s">
        <v>50</v>
      </c>
      <c r="U4699" s="18" t="s">
        <v>26</v>
      </c>
    </row>
    <row r="4700" spans="1:21" ht="15" customHeight="1" x14ac:dyDescent="0.15">
      <c r="A4700" s="10" t="s">
        <v>4748</v>
      </c>
      <c r="B4700" s="11" t="s">
        <v>28</v>
      </c>
      <c r="C4700" s="11" t="s">
        <v>35</v>
      </c>
      <c r="D4700" s="12">
        <v>46013</v>
      </c>
      <c r="E4700" s="11">
        <v>1585</v>
      </c>
      <c r="F4700" s="11" t="s">
        <v>24</v>
      </c>
      <c r="G4700" s="13">
        <v>4656.68</v>
      </c>
      <c r="H4700" s="14">
        <f t="shared" si="511"/>
        <v>7380837.8000000007</v>
      </c>
      <c r="I4700" s="14">
        <f>IF(F4700="GHS",H4700,H4700*Assumptions!$B$4)</f>
        <v>79713048.24000001</v>
      </c>
      <c r="J4700" s="15" t="str">
        <f>INDEX(Assumptions!$B$8:$B$12,MATCH(B4700,Assumptions!$A$8:$A$12,0))</f>
        <v>Fair Value Less Costs to Sell</v>
      </c>
      <c r="K4700" s="16">
        <f>G4700/(1-INDEX(Assumptions!$D$8:$D$12,MATCH(B4700,Assumptions!$A$8:$A$12,0)))</f>
        <v>5291.6818181818189</v>
      </c>
      <c r="L4700" s="16">
        <f t="shared" si="512"/>
        <v>139.7004</v>
      </c>
      <c r="M4700" s="16">
        <f t="shared" si="513"/>
        <v>264.58409090909095</v>
      </c>
      <c r="N4700" s="14">
        <f>E4700*(K4700-L4700-M4700)*IF(F4700="GHS",1,Assumptions!$B$4)</f>
        <v>83662467.448254555</v>
      </c>
      <c r="O4700" s="15">
        <f t="shared" ca="1" si="514"/>
        <v>273</v>
      </c>
      <c r="P4700" s="15" t="str">
        <f t="shared" ca="1" si="515"/>
        <v>181-365d</v>
      </c>
      <c r="Q4700" s="17">
        <f ca="1">IF(P4700="0-90d",0,IF(P4700="91-180d",INDEX(Assumptions!$F$8:$F$12,MATCH(B4700,Assumptions!$A$8:$A$12,0)),IF(P4700="181-365d",INDEX(Assumptions!$G$8:$G$12,MATCH(B4700,Assumptions!$A$8:$A$12,0)),INDEX(Assumptions!$H$8:$H$12,MATCH(B4700,Assumptions!$A$8:$A$12,0)))))</f>
        <v>0.1</v>
      </c>
      <c r="R4700" s="14">
        <f t="shared" ca="1" si="516"/>
        <v>7971304.824000001</v>
      </c>
      <c r="S4700" s="14">
        <f t="shared" ca="1" si="517"/>
        <v>71741743.416000009</v>
      </c>
      <c r="T4700" s="11" t="s">
        <v>25</v>
      </c>
      <c r="U4700" s="18" t="s">
        <v>36</v>
      </c>
    </row>
    <row r="4701" spans="1:21" ht="15" customHeight="1" x14ac:dyDescent="0.15">
      <c r="A4701" s="10" t="s">
        <v>4749</v>
      </c>
      <c r="B4701" s="11" t="s">
        <v>28</v>
      </c>
      <c r="C4701" s="11" t="s">
        <v>29</v>
      </c>
      <c r="D4701" s="12">
        <v>46008</v>
      </c>
      <c r="E4701" s="11">
        <v>2372</v>
      </c>
      <c r="F4701" s="11" t="s">
        <v>24</v>
      </c>
      <c r="G4701" s="13">
        <v>3392.7</v>
      </c>
      <c r="H4701" s="14">
        <f t="shared" si="511"/>
        <v>8047484.3999999994</v>
      </c>
      <c r="I4701" s="14">
        <f>IF(F4701="GHS",H4701,H4701*Assumptions!$B$4)</f>
        <v>86912831.519999996</v>
      </c>
      <c r="J4701" s="15" t="str">
        <f>INDEX(Assumptions!$B$8:$B$12,MATCH(B4701,Assumptions!$A$8:$A$12,0))</f>
        <v>Fair Value Less Costs to Sell</v>
      </c>
      <c r="K4701" s="16">
        <f>G4701/(1-INDEX(Assumptions!$D$8:$D$12,MATCH(B4701,Assumptions!$A$8:$A$12,0)))</f>
        <v>3855.340909090909</v>
      </c>
      <c r="L4701" s="16">
        <f t="shared" si="512"/>
        <v>101.78099999999999</v>
      </c>
      <c r="M4701" s="16">
        <f t="shared" si="513"/>
        <v>192.76704545454547</v>
      </c>
      <c r="N4701" s="14">
        <f>E4701*(K4701-L4701-M4701)*IF(F4701="GHS",1,Assumptions!$B$4)</f>
        <v>91218967.2634909</v>
      </c>
      <c r="O4701" s="15">
        <f t="shared" ca="1" si="514"/>
        <v>278</v>
      </c>
      <c r="P4701" s="15" t="str">
        <f t="shared" ca="1" si="515"/>
        <v>181-365d</v>
      </c>
      <c r="Q4701" s="17">
        <f ca="1">IF(P4701="0-90d",0,IF(P4701="91-180d",INDEX(Assumptions!$F$8:$F$12,MATCH(B4701,Assumptions!$A$8:$A$12,0)),IF(P4701="181-365d",INDEX(Assumptions!$G$8:$G$12,MATCH(B4701,Assumptions!$A$8:$A$12,0)),INDEX(Assumptions!$H$8:$H$12,MATCH(B4701,Assumptions!$A$8:$A$12,0)))))</f>
        <v>0.1</v>
      </c>
      <c r="R4701" s="14">
        <f t="shared" ca="1" si="516"/>
        <v>8691283.1520000007</v>
      </c>
      <c r="S4701" s="14">
        <f t="shared" ca="1" si="517"/>
        <v>78221548.368000001</v>
      </c>
      <c r="T4701" s="11" t="s">
        <v>25</v>
      </c>
      <c r="U4701" s="18" t="s">
        <v>26</v>
      </c>
    </row>
    <row r="4702" spans="1:21" ht="15" customHeight="1" x14ac:dyDescent="0.15">
      <c r="A4702" s="10" t="s">
        <v>4750</v>
      </c>
      <c r="B4702" s="11" t="s">
        <v>31</v>
      </c>
      <c r="C4702" s="11" t="s">
        <v>32</v>
      </c>
      <c r="D4702" s="12">
        <v>46201</v>
      </c>
      <c r="E4702" s="11">
        <v>1184</v>
      </c>
      <c r="F4702" s="11" t="s">
        <v>33</v>
      </c>
      <c r="G4702" s="13">
        <v>1533.98</v>
      </c>
      <c r="H4702" s="14">
        <f t="shared" si="511"/>
        <v>1816232.32</v>
      </c>
      <c r="I4702" s="14">
        <f>IF(F4702="GHS",H4702,H4702*Assumptions!$B$4)</f>
        <v>1816232.32</v>
      </c>
      <c r="J4702" s="15" t="str">
        <f>INDEX(Assumptions!$B$8:$B$12,MATCH(B4702,Assumptions!$A$8:$A$12,0))</f>
        <v>Weighted Average</v>
      </c>
      <c r="K4702" s="16">
        <f>G4702/(1-INDEX(Assumptions!$D$8:$D$12,MATCH(B4702,Assumptions!$A$8:$A$12,0)))</f>
        <v>2130.5277777777778</v>
      </c>
      <c r="L4702" s="16">
        <f t="shared" si="512"/>
        <v>46.019399999999997</v>
      </c>
      <c r="M4702" s="16">
        <f t="shared" si="513"/>
        <v>106.5263888888889</v>
      </c>
      <c r="N4702" s="14">
        <f>E4702*(K4702-L4702-M4702)*IF(F4702="GHS",1,Assumptions!$B$4)</f>
        <v>2341930.6748444443</v>
      </c>
      <c r="O4702" s="15">
        <f t="shared" ca="1" si="514"/>
        <v>85</v>
      </c>
      <c r="P4702" s="15" t="str">
        <f t="shared" ca="1" si="515"/>
        <v>0-90d</v>
      </c>
      <c r="Q4702" s="17">
        <f ca="1">IF(P4702="0-90d",0,IF(P4702="91-180d",INDEX(Assumptions!$F$8:$F$12,MATCH(B4702,Assumptions!$A$8:$A$12,0)),IF(P4702="181-365d",INDEX(Assumptions!$G$8:$G$12,MATCH(B4702,Assumptions!$A$8:$A$12,0)),INDEX(Assumptions!$H$8:$H$12,MATCH(B4702,Assumptions!$A$8:$A$12,0)))))</f>
        <v>0</v>
      </c>
      <c r="R4702" s="14">
        <f t="shared" ca="1" si="516"/>
        <v>0</v>
      </c>
      <c r="S4702" s="14">
        <f t="shared" ca="1" si="517"/>
        <v>1816232.32</v>
      </c>
      <c r="T4702" s="11" t="s">
        <v>25</v>
      </c>
      <c r="U4702" s="18" t="s">
        <v>26</v>
      </c>
    </row>
    <row r="4703" spans="1:21" ht="15" customHeight="1" x14ac:dyDescent="0.15">
      <c r="A4703" s="10" t="s">
        <v>4751</v>
      </c>
      <c r="B4703" s="11" t="s">
        <v>31</v>
      </c>
      <c r="C4703" s="11" t="s">
        <v>32</v>
      </c>
      <c r="D4703" s="12">
        <v>46126</v>
      </c>
      <c r="E4703" s="11">
        <v>3011</v>
      </c>
      <c r="F4703" s="11" t="s">
        <v>33</v>
      </c>
      <c r="G4703" s="13">
        <v>4534.43</v>
      </c>
      <c r="H4703" s="14">
        <f t="shared" si="511"/>
        <v>13653168.73</v>
      </c>
      <c r="I4703" s="14">
        <f>IF(F4703="GHS",H4703,H4703*Assumptions!$B$4)</f>
        <v>13653168.73</v>
      </c>
      <c r="J4703" s="15" t="str">
        <f>INDEX(Assumptions!$B$8:$B$12,MATCH(B4703,Assumptions!$A$8:$A$12,0))</f>
        <v>Weighted Average</v>
      </c>
      <c r="K4703" s="16">
        <f>G4703/(1-INDEX(Assumptions!$D$8:$D$12,MATCH(B4703,Assumptions!$A$8:$A$12,0)))</f>
        <v>6297.8194444444453</v>
      </c>
      <c r="L4703" s="16">
        <f t="shared" si="512"/>
        <v>136.03290000000001</v>
      </c>
      <c r="M4703" s="16">
        <f t="shared" si="513"/>
        <v>314.89097222222227</v>
      </c>
      <c r="N4703" s="14">
        <f>E4703*(K4703-L4703-M4703)*IF(F4703="GHS",1,Assumptions!$B$4)</f>
        <v>17605002.567961112</v>
      </c>
      <c r="O4703" s="15">
        <f t="shared" ca="1" si="514"/>
        <v>160</v>
      </c>
      <c r="P4703" s="15" t="str">
        <f t="shared" ca="1" si="515"/>
        <v>91-180d</v>
      </c>
      <c r="Q4703" s="17">
        <f ca="1">IF(P4703="0-90d",0,IF(P4703="91-180d",INDEX(Assumptions!$F$8:$F$12,MATCH(B4703,Assumptions!$A$8:$A$12,0)),IF(P4703="181-365d",INDEX(Assumptions!$G$8:$G$12,MATCH(B4703,Assumptions!$A$8:$A$12,0)),INDEX(Assumptions!$H$8:$H$12,MATCH(B4703,Assumptions!$A$8:$A$12,0)))))</f>
        <v>0.05</v>
      </c>
      <c r="R4703" s="14">
        <f t="shared" ca="1" si="516"/>
        <v>682658.43650000007</v>
      </c>
      <c r="S4703" s="14">
        <f t="shared" ca="1" si="517"/>
        <v>12970510.293500001</v>
      </c>
      <c r="T4703" s="11" t="s">
        <v>25</v>
      </c>
      <c r="U4703" s="18" t="s">
        <v>26</v>
      </c>
    </row>
    <row r="4704" spans="1:21" ht="15" customHeight="1" x14ac:dyDescent="0.15">
      <c r="A4704" s="10" t="s">
        <v>4752</v>
      </c>
      <c r="B4704" s="11" t="s">
        <v>41</v>
      </c>
      <c r="C4704" s="11" t="s">
        <v>49</v>
      </c>
      <c r="D4704" s="12">
        <v>45834</v>
      </c>
      <c r="E4704" s="11">
        <v>1345</v>
      </c>
      <c r="F4704" s="11" t="s">
        <v>33</v>
      </c>
      <c r="G4704" s="13">
        <v>564.27</v>
      </c>
      <c r="H4704" s="14">
        <f t="shared" si="511"/>
        <v>758943.15</v>
      </c>
      <c r="I4704" s="14">
        <f>IF(F4704="GHS",H4704,H4704*Assumptions!$B$4)</f>
        <v>758943.15</v>
      </c>
      <c r="J4704" s="15" t="str">
        <f>INDEX(Assumptions!$B$8:$B$12,MATCH(B4704,Assumptions!$A$8:$A$12,0))</f>
        <v>Weighted Average</v>
      </c>
      <c r="K4704" s="16">
        <f>G4704/(1-INDEX(Assumptions!$D$8:$D$12,MATCH(B4704,Assumptions!$A$8:$A$12,0)))</f>
        <v>868.10769230769222</v>
      </c>
      <c r="L4704" s="16">
        <f t="shared" si="512"/>
        <v>16.928100000000001</v>
      </c>
      <c r="M4704" s="16">
        <f t="shared" si="513"/>
        <v>43.405384615384612</v>
      </c>
      <c r="N4704" s="14">
        <f>E4704*(K4704-L4704-M4704)*IF(F4704="GHS",1,Assumptions!$B$4)</f>
        <v>1086456.3093461539</v>
      </c>
      <c r="O4704" s="15">
        <f t="shared" ca="1" si="514"/>
        <v>452</v>
      </c>
      <c r="P4704" s="15" t="str">
        <f t="shared" ca="1" si="515"/>
        <v>365d+</v>
      </c>
      <c r="Q4704" s="17">
        <f ca="1">IF(P4704="0-90d",0,IF(P4704="91-180d",INDEX(Assumptions!$F$8:$F$12,MATCH(B4704,Assumptions!$A$8:$A$12,0)),IF(P4704="181-365d",INDEX(Assumptions!$G$8:$G$12,MATCH(B4704,Assumptions!$A$8:$A$12,0)),INDEX(Assumptions!$H$8:$H$12,MATCH(B4704,Assumptions!$A$8:$A$12,0)))))</f>
        <v>0.8</v>
      </c>
      <c r="R4704" s="14">
        <f t="shared" ca="1" si="516"/>
        <v>607154.52</v>
      </c>
      <c r="S4704" s="14">
        <f t="shared" ca="1" si="517"/>
        <v>151788.63</v>
      </c>
      <c r="T4704" s="11" t="s">
        <v>25</v>
      </c>
      <c r="U4704" s="18" t="s">
        <v>26</v>
      </c>
    </row>
    <row r="4705" spans="1:21" ht="15" customHeight="1" x14ac:dyDescent="0.15">
      <c r="A4705" s="10" t="s">
        <v>4753</v>
      </c>
      <c r="B4705" s="11" t="s">
        <v>46</v>
      </c>
      <c r="C4705" s="11" t="s">
        <v>119</v>
      </c>
      <c r="D4705" s="12">
        <v>45953</v>
      </c>
      <c r="E4705" s="11">
        <v>692</v>
      </c>
      <c r="F4705" s="11" t="s">
        <v>33</v>
      </c>
      <c r="G4705" s="13">
        <v>475372.7</v>
      </c>
      <c r="H4705" s="14">
        <f t="shared" si="511"/>
        <v>328957908.40000004</v>
      </c>
      <c r="I4705" s="14">
        <f>IF(F4705="GHS",H4705,H4705*Assumptions!$B$4)</f>
        <v>328957908.40000004</v>
      </c>
      <c r="J4705" s="15" t="str">
        <f>INDEX(Assumptions!$B$8:$B$12,MATCH(B4705,Assumptions!$A$8:$A$12,0))</f>
        <v>Specific Identification</v>
      </c>
      <c r="K4705" s="16">
        <f>G4705/(1-INDEX(Assumptions!$D$8:$D$12,MATCH(B4705,Assumptions!$A$8:$A$12,0)))</f>
        <v>609452.1794871795</v>
      </c>
      <c r="L4705" s="16">
        <f t="shared" si="512"/>
        <v>14261.181</v>
      </c>
      <c r="M4705" s="16">
        <f t="shared" si="513"/>
        <v>30472.608974358976</v>
      </c>
      <c r="N4705" s="14">
        <f>E4705*(K4705-L4705-M4705)*IF(F4705="GHS",1,Assumptions!$B$4)</f>
        <v>390785125.54287177</v>
      </c>
      <c r="O4705" s="15">
        <f t="shared" ca="1" si="514"/>
        <v>333</v>
      </c>
      <c r="P4705" s="15" t="str">
        <f t="shared" ca="1" si="515"/>
        <v>181-365d</v>
      </c>
      <c r="Q4705" s="17">
        <f ca="1">IF(P4705="0-90d",0,IF(P4705="91-180d",INDEX(Assumptions!$F$8:$F$12,MATCH(B4705,Assumptions!$A$8:$A$12,0)),IF(P4705="181-365d",INDEX(Assumptions!$G$8:$G$12,MATCH(B4705,Assumptions!$A$8:$A$12,0)),INDEX(Assumptions!$H$8:$H$12,MATCH(B4705,Assumptions!$A$8:$A$12,0)))))</f>
        <v>0.05</v>
      </c>
      <c r="R4705" s="14">
        <f t="shared" ca="1" si="516"/>
        <v>16447895.420000002</v>
      </c>
      <c r="S4705" s="14">
        <f t="shared" ca="1" si="517"/>
        <v>312510012.98000002</v>
      </c>
      <c r="T4705" s="11" t="s">
        <v>25</v>
      </c>
      <c r="U4705" s="18" t="s">
        <v>26</v>
      </c>
    </row>
    <row r="4706" spans="1:21" ht="15" customHeight="1" x14ac:dyDescent="0.15">
      <c r="A4706" s="10" t="s">
        <v>4754</v>
      </c>
      <c r="B4706" s="11" t="s">
        <v>41</v>
      </c>
      <c r="C4706" s="11" t="s">
        <v>42</v>
      </c>
      <c r="D4706" s="12">
        <v>46142</v>
      </c>
      <c r="E4706" s="11">
        <v>3346</v>
      </c>
      <c r="F4706" s="11" t="s">
        <v>33</v>
      </c>
      <c r="G4706" s="13">
        <v>331.89</v>
      </c>
      <c r="H4706" s="14">
        <f t="shared" si="511"/>
        <v>1110503.94</v>
      </c>
      <c r="I4706" s="14">
        <f>IF(F4706="GHS",H4706,H4706*Assumptions!$B$4)</f>
        <v>1110503.94</v>
      </c>
      <c r="J4706" s="15" t="str">
        <f>INDEX(Assumptions!$B$8:$B$12,MATCH(B4706,Assumptions!$A$8:$A$12,0))</f>
        <v>Weighted Average</v>
      </c>
      <c r="K4706" s="16">
        <f>G4706/(1-INDEX(Assumptions!$D$8:$D$12,MATCH(B4706,Assumptions!$A$8:$A$12,0)))</f>
        <v>510.59999999999997</v>
      </c>
      <c r="L4706" s="16">
        <f t="shared" si="512"/>
        <v>9.9566999999999997</v>
      </c>
      <c r="M4706" s="16">
        <f t="shared" si="513"/>
        <v>25.53</v>
      </c>
      <c r="N4706" s="14">
        <f>E4706*(K4706-L4706-M4706)*IF(F4706="GHS",1,Assumptions!$B$4)</f>
        <v>1589729.1017999998</v>
      </c>
      <c r="O4706" s="15">
        <f t="shared" ca="1" si="514"/>
        <v>144</v>
      </c>
      <c r="P4706" s="15" t="str">
        <f t="shared" ca="1" si="515"/>
        <v>91-180d</v>
      </c>
      <c r="Q4706" s="17">
        <f ca="1">IF(P4706="0-90d",0,IF(P4706="91-180d",INDEX(Assumptions!$F$8:$F$12,MATCH(B4706,Assumptions!$A$8:$A$12,0)),IF(P4706="181-365d",INDEX(Assumptions!$G$8:$G$12,MATCH(B4706,Assumptions!$A$8:$A$12,0)),INDEX(Assumptions!$H$8:$H$12,MATCH(B4706,Assumptions!$A$8:$A$12,0)))))</f>
        <v>0.1</v>
      </c>
      <c r="R4706" s="14">
        <f t="shared" ca="1" si="516"/>
        <v>111050.394</v>
      </c>
      <c r="S4706" s="14">
        <f t="shared" ca="1" si="517"/>
        <v>999453.54599999997</v>
      </c>
      <c r="T4706" s="11" t="s">
        <v>25</v>
      </c>
      <c r="U4706" s="18" t="s">
        <v>26</v>
      </c>
    </row>
    <row r="4707" spans="1:21" ht="15" customHeight="1" x14ac:dyDescent="0.15">
      <c r="A4707" s="10" t="s">
        <v>4755</v>
      </c>
      <c r="B4707" s="11" t="s">
        <v>28</v>
      </c>
      <c r="C4707" s="11" t="s">
        <v>38</v>
      </c>
      <c r="D4707" s="12">
        <v>46000</v>
      </c>
      <c r="E4707" s="11">
        <v>1439</v>
      </c>
      <c r="F4707" s="11" t="s">
        <v>24</v>
      </c>
      <c r="G4707" s="13">
        <v>6314.06</v>
      </c>
      <c r="H4707" s="14">
        <f t="shared" si="511"/>
        <v>9085932.3399999999</v>
      </c>
      <c r="I4707" s="14">
        <f>IF(F4707="GHS",H4707,H4707*Assumptions!$B$4)</f>
        <v>98128069.272</v>
      </c>
      <c r="J4707" s="15" t="str">
        <f>INDEX(Assumptions!$B$8:$B$12,MATCH(B4707,Assumptions!$A$8:$A$12,0))</f>
        <v>Fair Value Less Costs to Sell</v>
      </c>
      <c r="K4707" s="16">
        <f>G4707/(1-INDEX(Assumptions!$D$8:$D$12,MATCH(B4707,Assumptions!$A$8:$A$12,0)))</f>
        <v>7175.068181818182</v>
      </c>
      <c r="L4707" s="16">
        <f t="shared" si="512"/>
        <v>189.42180000000002</v>
      </c>
      <c r="M4707" s="16">
        <f t="shared" si="513"/>
        <v>358.75340909090914</v>
      </c>
      <c r="N4707" s="14">
        <f>E4707*(K4707-L4707-M4707)*IF(F4707="GHS",1,Assumptions!$B$4)</f>
        <v>102989869.0677491</v>
      </c>
      <c r="O4707" s="15">
        <f t="shared" ca="1" si="514"/>
        <v>286</v>
      </c>
      <c r="P4707" s="15" t="str">
        <f t="shared" ca="1" si="515"/>
        <v>181-365d</v>
      </c>
      <c r="Q4707" s="17">
        <f ca="1">IF(P4707="0-90d",0,IF(P4707="91-180d",INDEX(Assumptions!$F$8:$F$12,MATCH(B4707,Assumptions!$A$8:$A$12,0)),IF(P4707="181-365d",INDEX(Assumptions!$G$8:$G$12,MATCH(B4707,Assumptions!$A$8:$A$12,0)),INDEX(Assumptions!$H$8:$H$12,MATCH(B4707,Assumptions!$A$8:$A$12,0)))))</f>
        <v>0.1</v>
      </c>
      <c r="R4707" s="14">
        <f t="shared" ca="1" si="516"/>
        <v>9812806.9272000007</v>
      </c>
      <c r="S4707" s="14">
        <f t="shared" ca="1" si="517"/>
        <v>88315262.344799995</v>
      </c>
      <c r="T4707" s="11" t="s">
        <v>25</v>
      </c>
      <c r="U4707" s="18" t="s">
        <v>26</v>
      </c>
    </row>
    <row r="4708" spans="1:21" ht="15" customHeight="1" x14ac:dyDescent="0.15">
      <c r="A4708" s="10" t="s">
        <v>4756</v>
      </c>
      <c r="B4708" s="11" t="s">
        <v>31</v>
      </c>
      <c r="C4708" s="11" t="s">
        <v>32</v>
      </c>
      <c r="D4708" s="12">
        <v>45875</v>
      </c>
      <c r="E4708" s="11">
        <v>1350</v>
      </c>
      <c r="F4708" s="11" t="s">
        <v>33</v>
      </c>
      <c r="G4708" s="13">
        <v>2333.44</v>
      </c>
      <c r="H4708" s="14">
        <f t="shared" si="511"/>
        <v>3150144</v>
      </c>
      <c r="I4708" s="14">
        <f>IF(F4708="GHS",H4708,H4708*Assumptions!$B$4)</f>
        <v>3150144</v>
      </c>
      <c r="J4708" s="15" t="str">
        <f>INDEX(Assumptions!$B$8:$B$12,MATCH(B4708,Assumptions!$A$8:$A$12,0))</f>
        <v>Weighted Average</v>
      </c>
      <c r="K4708" s="16">
        <f>G4708/(1-INDEX(Assumptions!$D$8:$D$12,MATCH(B4708,Assumptions!$A$8:$A$12,0)))</f>
        <v>3240.8888888888891</v>
      </c>
      <c r="L4708" s="16">
        <f t="shared" si="512"/>
        <v>70.003199999999993</v>
      </c>
      <c r="M4708" s="16">
        <f t="shared" si="513"/>
        <v>162.04444444444448</v>
      </c>
      <c r="N4708" s="14">
        <f>E4708*(K4708-L4708-M4708)*IF(F4708="GHS",1,Assumptions!$B$4)</f>
        <v>4061935.6800000006</v>
      </c>
      <c r="O4708" s="15">
        <f t="shared" ca="1" si="514"/>
        <v>411</v>
      </c>
      <c r="P4708" s="15" t="str">
        <f t="shared" ca="1" si="515"/>
        <v>365d+</v>
      </c>
      <c r="Q4708" s="17">
        <f ca="1">IF(P4708="0-90d",0,IF(P4708="91-180d",INDEX(Assumptions!$F$8:$F$12,MATCH(B4708,Assumptions!$A$8:$A$12,0)),IF(P4708="181-365d",INDEX(Assumptions!$G$8:$G$12,MATCH(B4708,Assumptions!$A$8:$A$12,0)),INDEX(Assumptions!$H$8:$H$12,MATCH(B4708,Assumptions!$A$8:$A$12,0)))))</f>
        <v>0.6</v>
      </c>
      <c r="R4708" s="14">
        <f t="shared" ca="1" si="516"/>
        <v>1890086.4</v>
      </c>
      <c r="S4708" s="14">
        <f t="shared" ca="1" si="517"/>
        <v>1260057.6000000001</v>
      </c>
      <c r="T4708" s="11" t="s">
        <v>25</v>
      </c>
      <c r="U4708" s="18" t="s">
        <v>26</v>
      </c>
    </row>
    <row r="4709" spans="1:21" ht="15" customHeight="1" x14ac:dyDescent="0.15">
      <c r="A4709" s="10" t="s">
        <v>4757</v>
      </c>
      <c r="B4709" s="11" t="s">
        <v>41</v>
      </c>
      <c r="C4709" s="11" t="s">
        <v>49</v>
      </c>
      <c r="D4709" s="12">
        <v>45791</v>
      </c>
      <c r="E4709" s="11">
        <v>4276</v>
      </c>
      <c r="F4709" s="11" t="s">
        <v>33</v>
      </c>
      <c r="G4709" s="13">
        <v>779.26</v>
      </c>
      <c r="H4709" s="14">
        <f t="shared" si="511"/>
        <v>3332115.76</v>
      </c>
      <c r="I4709" s="14">
        <f>IF(F4709="GHS",H4709,H4709*Assumptions!$B$4)</f>
        <v>3332115.76</v>
      </c>
      <c r="J4709" s="15" t="str">
        <f>INDEX(Assumptions!$B$8:$B$12,MATCH(B4709,Assumptions!$A$8:$A$12,0))</f>
        <v>Weighted Average</v>
      </c>
      <c r="K4709" s="16">
        <f>G4709/(1-INDEX(Assumptions!$D$8:$D$12,MATCH(B4709,Assumptions!$A$8:$A$12,0)))</f>
        <v>1198.8615384615384</v>
      </c>
      <c r="L4709" s="16">
        <f t="shared" si="512"/>
        <v>23.377800000000001</v>
      </c>
      <c r="M4709" s="16">
        <f t="shared" si="513"/>
        <v>59.943076923076923</v>
      </c>
      <c r="N4709" s="14">
        <f>E4709*(K4709-L4709-M4709)*IF(F4709="GHS",1,Assumptions!$B$4)</f>
        <v>4770051.8687384613</v>
      </c>
      <c r="O4709" s="15">
        <f t="shared" ca="1" si="514"/>
        <v>495</v>
      </c>
      <c r="P4709" s="15" t="str">
        <f t="shared" ca="1" si="515"/>
        <v>365d+</v>
      </c>
      <c r="Q4709" s="17">
        <f ca="1">IF(P4709="0-90d",0,IF(P4709="91-180d",INDEX(Assumptions!$F$8:$F$12,MATCH(B4709,Assumptions!$A$8:$A$12,0)),IF(P4709="181-365d",INDEX(Assumptions!$G$8:$G$12,MATCH(B4709,Assumptions!$A$8:$A$12,0)),INDEX(Assumptions!$H$8:$H$12,MATCH(B4709,Assumptions!$A$8:$A$12,0)))))</f>
        <v>0.8</v>
      </c>
      <c r="R4709" s="14">
        <f t="shared" ca="1" si="516"/>
        <v>2665692.608</v>
      </c>
      <c r="S4709" s="14">
        <f t="shared" ca="1" si="517"/>
        <v>666423.15199999977</v>
      </c>
      <c r="T4709" s="11" t="s">
        <v>25</v>
      </c>
      <c r="U4709" s="18" t="s">
        <v>36</v>
      </c>
    </row>
    <row r="4710" spans="1:21" ht="15" customHeight="1" x14ac:dyDescent="0.15">
      <c r="A4710" s="10" t="s">
        <v>4758</v>
      </c>
      <c r="B4710" s="11" t="s">
        <v>31</v>
      </c>
      <c r="C4710" s="11" t="s">
        <v>32</v>
      </c>
      <c r="D4710" s="12">
        <v>45944</v>
      </c>
      <c r="E4710" s="11">
        <v>2081</v>
      </c>
      <c r="F4710" s="11" t="s">
        <v>33</v>
      </c>
      <c r="G4710" s="13">
        <v>1152.6500000000001</v>
      </c>
      <c r="H4710" s="14">
        <f t="shared" si="511"/>
        <v>2398664.6500000004</v>
      </c>
      <c r="I4710" s="14">
        <f>IF(F4710="GHS",H4710,H4710*Assumptions!$B$4)</f>
        <v>2398664.6500000004</v>
      </c>
      <c r="J4710" s="15" t="str">
        <f>INDEX(Assumptions!$B$8:$B$12,MATCH(B4710,Assumptions!$A$8:$A$12,0))</f>
        <v>Weighted Average</v>
      </c>
      <c r="K4710" s="16">
        <f>G4710/(1-INDEX(Assumptions!$D$8:$D$12,MATCH(B4710,Assumptions!$A$8:$A$12,0)))</f>
        <v>1600.9027777777781</v>
      </c>
      <c r="L4710" s="16">
        <f t="shared" si="512"/>
        <v>34.579500000000003</v>
      </c>
      <c r="M4710" s="16">
        <f t="shared" si="513"/>
        <v>80.045138888888914</v>
      </c>
      <c r="N4710" s="14">
        <f>E4710*(K4710-L4710-M4710)*IF(F4710="GHS",1,Assumptions!$B$4)</f>
        <v>3092944.8070277781</v>
      </c>
      <c r="O4710" s="15">
        <f t="shared" ca="1" si="514"/>
        <v>342</v>
      </c>
      <c r="P4710" s="15" t="str">
        <f t="shared" ca="1" si="515"/>
        <v>181-365d</v>
      </c>
      <c r="Q4710" s="17">
        <f ca="1">IF(P4710="0-90d",0,IF(P4710="91-180d",INDEX(Assumptions!$F$8:$F$12,MATCH(B4710,Assumptions!$A$8:$A$12,0)),IF(P4710="181-365d",INDEX(Assumptions!$G$8:$G$12,MATCH(B4710,Assumptions!$A$8:$A$12,0)),INDEX(Assumptions!$H$8:$H$12,MATCH(B4710,Assumptions!$A$8:$A$12,0)))))</f>
        <v>0.2</v>
      </c>
      <c r="R4710" s="14">
        <f t="shared" ca="1" si="516"/>
        <v>479732.93000000011</v>
      </c>
      <c r="S4710" s="14">
        <f t="shared" si="517"/>
        <v>0</v>
      </c>
      <c r="T4710" s="11" t="s">
        <v>39</v>
      </c>
      <c r="U4710" s="18" t="s">
        <v>26</v>
      </c>
    </row>
    <row r="4711" spans="1:21" ht="15" customHeight="1" x14ac:dyDescent="0.15">
      <c r="A4711" s="10" t="s">
        <v>4759</v>
      </c>
      <c r="B4711" s="11" t="s">
        <v>41</v>
      </c>
      <c r="C4711" s="11" t="s">
        <v>49</v>
      </c>
      <c r="D4711" s="12">
        <v>46181</v>
      </c>
      <c r="E4711" s="11">
        <v>2315</v>
      </c>
      <c r="F4711" s="11" t="s">
        <v>33</v>
      </c>
      <c r="G4711" s="13">
        <v>332.93</v>
      </c>
      <c r="H4711" s="14">
        <f t="shared" si="511"/>
        <v>770732.95000000007</v>
      </c>
      <c r="I4711" s="14">
        <f>IF(F4711="GHS",H4711,H4711*Assumptions!$B$4)</f>
        <v>770732.95000000007</v>
      </c>
      <c r="J4711" s="15" t="str">
        <f>INDEX(Assumptions!$B$8:$B$12,MATCH(B4711,Assumptions!$A$8:$A$12,0))</f>
        <v>Weighted Average</v>
      </c>
      <c r="K4711" s="16">
        <f>G4711/(1-INDEX(Assumptions!$D$8:$D$12,MATCH(B4711,Assumptions!$A$8:$A$12,0)))</f>
        <v>512.20000000000005</v>
      </c>
      <c r="L4711" s="16">
        <f t="shared" si="512"/>
        <v>9.9878999999999998</v>
      </c>
      <c r="M4711" s="16">
        <f t="shared" si="513"/>
        <v>25.610000000000003</v>
      </c>
      <c r="N4711" s="14">
        <f>E4711*(K4711-L4711-M4711)*IF(F4711="GHS",1,Assumptions!$B$4)</f>
        <v>1103333.8615000001</v>
      </c>
      <c r="O4711" s="15">
        <f t="shared" ca="1" si="514"/>
        <v>105</v>
      </c>
      <c r="P4711" s="15" t="str">
        <f t="shared" ca="1" si="515"/>
        <v>91-180d</v>
      </c>
      <c r="Q4711" s="17">
        <f ca="1">IF(P4711="0-90d",0,IF(P4711="91-180d",INDEX(Assumptions!$F$8:$F$12,MATCH(B4711,Assumptions!$A$8:$A$12,0)),IF(P4711="181-365d",INDEX(Assumptions!$G$8:$G$12,MATCH(B4711,Assumptions!$A$8:$A$12,0)),INDEX(Assumptions!$H$8:$H$12,MATCH(B4711,Assumptions!$A$8:$A$12,0)))))</f>
        <v>0.1</v>
      </c>
      <c r="R4711" s="14">
        <f t="shared" ca="1" si="516"/>
        <v>77073.295000000013</v>
      </c>
      <c r="S4711" s="14">
        <f t="shared" ca="1" si="517"/>
        <v>693659.65500000003</v>
      </c>
      <c r="T4711" s="11" t="s">
        <v>25</v>
      </c>
      <c r="U4711" s="18" t="s">
        <v>36</v>
      </c>
    </row>
    <row r="4712" spans="1:21" ht="15" customHeight="1" x14ac:dyDescent="0.15">
      <c r="A4712" s="10" t="s">
        <v>4760</v>
      </c>
      <c r="B4712" s="11" t="s">
        <v>31</v>
      </c>
      <c r="C4712" s="11" t="s">
        <v>76</v>
      </c>
      <c r="D4712" s="12">
        <v>45798</v>
      </c>
      <c r="E4712" s="11">
        <v>3249</v>
      </c>
      <c r="F4712" s="11" t="s">
        <v>33</v>
      </c>
      <c r="G4712" s="13">
        <v>2599.31</v>
      </c>
      <c r="H4712" s="14">
        <f t="shared" si="511"/>
        <v>8445158.1899999995</v>
      </c>
      <c r="I4712" s="14">
        <f>IF(F4712="GHS",H4712,H4712*Assumptions!$B$4)</f>
        <v>8445158.1899999995</v>
      </c>
      <c r="J4712" s="15" t="str">
        <f>INDEX(Assumptions!$B$8:$B$12,MATCH(B4712,Assumptions!$A$8:$A$12,0))</f>
        <v>Weighted Average</v>
      </c>
      <c r="K4712" s="16">
        <f>G4712/(1-INDEX(Assumptions!$D$8:$D$12,MATCH(B4712,Assumptions!$A$8:$A$12,0)))</f>
        <v>3610.1527777777778</v>
      </c>
      <c r="L4712" s="16">
        <f t="shared" si="512"/>
        <v>77.979299999999995</v>
      </c>
      <c r="M4712" s="16">
        <f t="shared" si="513"/>
        <v>180.50763888888889</v>
      </c>
      <c r="N4712" s="14">
        <f>E4712*(K4712-L4712-M4712)*IF(F4712="GHS",1,Assumptions!$B$4)</f>
        <v>10889562.310550001</v>
      </c>
      <c r="O4712" s="15">
        <f t="shared" ca="1" si="514"/>
        <v>488</v>
      </c>
      <c r="P4712" s="15" t="str">
        <f t="shared" ca="1" si="515"/>
        <v>365d+</v>
      </c>
      <c r="Q4712" s="17">
        <f ca="1">IF(P4712="0-90d",0,IF(P4712="91-180d",INDEX(Assumptions!$F$8:$F$12,MATCH(B4712,Assumptions!$A$8:$A$12,0)),IF(P4712="181-365d",INDEX(Assumptions!$G$8:$G$12,MATCH(B4712,Assumptions!$A$8:$A$12,0)),INDEX(Assumptions!$H$8:$H$12,MATCH(B4712,Assumptions!$A$8:$A$12,0)))))</f>
        <v>0.6</v>
      </c>
      <c r="R4712" s="14">
        <f t="shared" ca="1" si="516"/>
        <v>5067094.9139999999</v>
      </c>
      <c r="S4712" s="14">
        <f t="shared" ca="1" si="517"/>
        <v>3378063.2759999996</v>
      </c>
      <c r="T4712" s="11" t="s">
        <v>25</v>
      </c>
      <c r="U4712" s="18" t="s">
        <v>26</v>
      </c>
    </row>
    <row r="4713" spans="1:21" ht="15" customHeight="1" x14ac:dyDescent="0.15">
      <c r="A4713" s="10" t="s">
        <v>4761</v>
      </c>
      <c r="B4713" s="11" t="s">
        <v>31</v>
      </c>
      <c r="C4713" s="11" t="s">
        <v>32</v>
      </c>
      <c r="D4713" s="12">
        <v>45829</v>
      </c>
      <c r="E4713" s="11">
        <v>3840</v>
      </c>
      <c r="F4713" s="11" t="s">
        <v>33</v>
      </c>
      <c r="G4713" s="13">
        <v>2902.68</v>
      </c>
      <c r="H4713" s="14">
        <f t="shared" si="511"/>
        <v>11146291.199999999</v>
      </c>
      <c r="I4713" s="14">
        <f>IF(F4713="GHS",H4713,H4713*Assumptions!$B$4)</f>
        <v>11146291.199999999</v>
      </c>
      <c r="J4713" s="15" t="str">
        <f>INDEX(Assumptions!$B$8:$B$12,MATCH(B4713,Assumptions!$A$8:$A$12,0))</f>
        <v>Weighted Average</v>
      </c>
      <c r="K4713" s="16">
        <f>G4713/(1-INDEX(Assumptions!$D$8:$D$12,MATCH(B4713,Assumptions!$A$8:$A$12,0)))</f>
        <v>4031.5</v>
      </c>
      <c r="L4713" s="16">
        <f t="shared" si="512"/>
        <v>87.080399999999997</v>
      </c>
      <c r="M4713" s="16">
        <f t="shared" si="513"/>
        <v>201.57500000000002</v>
      </c>
      <c r="N4713" s="14">
        <f>E4713*(K4713-L4713-M4713)*IF(F4713="GHS",1,Assumptions!$B$4)</f>
        <v>14372523.264000002</v>
      </c>
      <c r="O4713" s="15">
        <f t="shared" ca="1" si="514"/>
        <v>457</v>
      </c>
      <c r="P4713" s="15" t="str">
        <f t="shared" ca="1" si="515"/>
        <v>365d+</v>
      </c>
      <c r="Q4713" s="17">
        <f ca="1">IF(P4713="0-90d",0,IF(P4713="91-180d",INDEX(Assumptions!$F$8:$F$12,MATCH(B4713,Assumptions!$A$8:$A$12,0)),IF(P4713="181-365d",INDEX(Assumptions!$G$8:$G$12,MATCH(B4713,Assumptions!$A$8:$A$12,0)),INDEX(Assumptions!$H$8:$H$12,MATCH(B4713,Assumptions!$A$8:$A$12,0)))))</f>
        <v>0.6</v>
      </c>
      <c r="R4713" s="14">
        <f t="shared" ca="1" si="516"/>
        <v>6687774.7199999997</v>
      </c>
      <c r="S4713" s="14">
        <f t="shared" ca="1" si="517"/>
        <v>4458516.4799999995</v>
      </c>
      <c r="T4713" s="11" t="s">
        <v>25</v>
      </c>
      <c r="U4713" s="18" t="s">
        <v>26</v>
      </c>
    </row>
    <row r="4714" spans="1:21" ht="15" customHeight="1" x14ac:dyDescent="0.15">
      <c r="A4714" s="10" t="s">
        <v>4762</v>
      </c>
      <c r="B4714" s="11" t="s">
        <v>31</v>
      </c>
      <c r="C4714" s="11" t="s">
        <v>32</v>
      </c>
      <c r="D4714" s="12">
        <v>45949</v>
      </c>
      <c r="E4714" s="11">
        <v>3290</v>
      </c>
      <c r="F4714" s="11" t="s">
        <v>33</v>
      </c>
      <c r="G4714" s="13">
        <v>1454.87</v>
      </c>
      <c r="H4714" s="14">
        <f t="shared" si="511"/>
        <v>4786522.3</v>
      </c>
      <c r="I4714" s="14">
        <f>IF(F4714="GHS",H4714,H4714*Assumptions!$B$4)</f>
        <v>4786522.3</v>
      </c>
      <c r="J4714" s="15" t="str">
        <f>INDEX(Assumptions!$B$8:$B$12,MATCH(B4714,Assumptions!$A$8:$A$12,0))</f>
        <v>Weighted Average</v>
      </c>
      <c r="K4714" s="16">
        <f>G4714/(1-INDEX(Assumptions!$D$8:$D$12,MATCH(B4714,Assumptions!$A$8:$A$12,0)))</f>
        <v>2020.6527777777776</v>
      </c>
      <c r="L4714" s="16">
        <f t="shared" si="512"/>
        <v>43.646099999999997</v>
      </c>
      <c r="M4714" s="16">
        <f t="shared" si="513"/>
        <v>101.03263888888888</v>
      </c>
      <c r="N4714" s="14">
        <f>E4714*(K4714-L4714-M4714)*IF(F4714="GHS",1,Assumptions!$B$4)</f>
        <v>6171954.5879444443</v>
      </c>
      <c r="O4714" s="15">
        <f t="shared" ca="1" si="514"/>
        <v>337</v>
      </c>
      <c r="P4714" s="15" t="str">
        <f t="shared" ca="1" si="515"/>
        <v>181-365d</v>
      </c>
      <c r="Q4714" s="17">
        <f ca="1">IF(P4714="0-90d",0,IF(P4714="91-180d",INDEX(Assumptions!$F$8:$F$12,MATCH(B4714,Assumptions!$A$8:$A$12,0)),IF(P4714="181-365d",INDEX(Assumptions!$G$8:$G$12,MATCH(B4714,Assumptions!$A$8:$A$12,0)),INDEX(Assumptions!$H$8:$H$12,MATCH(B4714,Assumptions!$A$8:$A$12,0)))))</f>
        <v>0.2</v>
      </c>
      <c r="R4714" s="14">
        <f t="shared" ca="1" si="516"/>
        <v>957304.46</v>
      </c>
      <c r="S4714" s="14">
        <f t="shared" ca="1" si="517"/>
        <v>3829217.84</v>
      </c>
      <c r="T4714" s="11" t="s">
        <v>25</v>
      </c>
      <c r="U4714" s="18" t="s">
        <v>26</v>
      </c>
    </row>
    <row r="4715" spans="1:21" ht="15" customHeight="1" x14ac:dyDescent="0.15">
      <c r="A4715" s="10" t="s">
        <v>4763</v>
      </c>
      <c r="B4715" s="11" t="s">
        <v>31</v>
      </c>
      <c r="C4715" s="11" t="s">
        <v>63</v>
      </c>
      <c r="D4715" s="12">
        <v>45902</v>
      </c>
      <c r="E4715" s="11">
        <v>3550</v>
      </c>
      <c r="F4715" s="11" t="s">
        <v>33</v>
      </c>
      <c r="G4715" s="13">
        <v>1844.65</v>
      </c>
      <c r="H4715" s="14">
        <f t="shared" si="511"/>
        <v>6548507.5</v>
      </c>
      <c r="I4715" s="14">
        <f>IF(F4715="GHS",H4715,H4715*Assumptions!$B$4)</f>
        <v>6548507.5</v>
      </c>
      <c r="J4715" s="15" t="str">
        <f>INDEX(Assumptions!$B$8:$B$12,MATCH(B4715,Assumptions!$A$8:$A$12,0))</f>
        <v>Weighted Average</v>
      </c>
      <c r="K4715" s="16">
        <f>G4715/(1-INDEX(Assumptions!$D$8:$D$12,MATCH(B4715,Assumptions!$A$8:$A$12,0)))</f>
        <v>2562.0138888888891</v>
      </c>
      <c r="L4715" s="16">
        <f t="shared" si="512"/>
        <v>55.339500000000001</v>
      </c>
      <c r="M4715" s="16">
        <f t="shared" si="513"/>
        <v>128.10069444444446</v>
      </c>
      <c r="N4715" s="14">
        <f>E4715*(K4715-L4715-M4715)*IF(F4715="GHS",1,Assumptions!$B$4)</f>
        <v>8443936.6152777784</v>
      </c>
      <c r="O4715" s="15">
        <f t="shared" ca="1" si="514"/>
        <v>384</v>
      </c>
      <c r="P4715" s="15" t="str">
        <f t="shared" ca="1" si="515"/>
        <v>365d+</v>
      </c>
      <c r="Q4715" s="17">
        <f ca="1">IF(P4715="0-90d",0,IF(P4715="91-180d",INDEX(Assumptions!$F$8:$F$12,MATCH(B4715,Assumptions!$A$8:$A$12,0)),IF(P4715="181-365d",INDEX(Assumptions!$G$8:$G$12,MATCH(B4715,Assumptions!$A$8:$A$12,0)),INDEX(Assumptions!$H$8:$H$12,MATCH(B4715,Assumptions!$A$8:$A$12,0)))))</f>
        <v>0.6</v>
      </c>
      <c r="R4715" s="14">
        <f t="shared" ca="1" si="516"/>
        <v>3929104.5</v>
      </c>
      <c r="S4715" s="14">
        <f t="shared" ca="1" si="517"/>
        <v>2619403</v>
      </c>
      <c r="T4715" s="11" t="s">
        <v>25</v>
      </c>
      <c r="U4715" s="18" t="s">
        <v>36</v>
      </c>
    </row>
    <row r="4716" spans="1:21" ht="15" customHeight="1" x14ac:dyDescent="0.15">
      <c r="A4716" s="10" t="s">
        <v>4764</v>
      </c>
      <c r="B4716" s="11" t="s">
        <v>31</v>
      </c>
      <c r="C4716" s="11" t="s">
        <v>32</v>
      </c>
      <c r="D4716" s="12">
        <v>46206</v>
      </c>
      <c r="E4716" s="11">
        <v>2045</v>
      </c>
      <c r="F4716" s="11" t="s">
        <v>33</v>
      </c>
      <c r="G4716" s="13">
        <v>1408.65</v>
      </c>
      <c r="H4716" s="14">
        <f t="shared" si="511"/>
        <v>2880689.25</v>
      </c>
      <c r="I4716" s="14">
        <f>IF(F4716="GHS",H4716,H4716*Assumptions!$B$4)</f>
        <v>2880689.25</v>
      </c>
      <c r="J4716" s="15" t="str">
        <f>INDEX(Assumptions!$B$8:$B$12,MATCH(B4716,Assumptions!$A$8:$A$12,0))</f>
        <v>Weighted Average</v>
      </c>
      <c r="K4716" s="16">
        <f>G4716/(1-INDEX(Assumptions!$D$8:$D$12,MATCH(B4716,Assumptions!$A$8:$A$12,0)))</f>
        <v>1956.4583333333335</v>
      </c>
      <c r="L4716" s="16">
        <f t="shared" si="512"/>
        <v>42.259500000000003</v>
      </c>
      <c r="M4716" s="16">
        <f t="shared" si="513"/>
        <v>97.822916666666686</v>
      </c>
      <c r="N4716" s="14">
        <f>E4716*(K4716-L4716-M4716)*IF(F4716="GHS",1,Assumptions!$B$4)</f>
        <v>3714488.7495833333</v>
      </c>
      <c r="O4716" s="15">
        <f t="shared" ca="1" si="514"/>
        <v>80</v>
      </c>
      <c r="P4716" s="15" t="str">
        <f t="shared" ca="1" si="515"/>
        <v>0-90d</v>
      </c>
      <c r="Q4716" s="17">
        <f ca="1">IF(P4716="0-90d",0,IF(P4716="91-180d",INDEX(Assumptions!$F$8:$F$12,MATCH(B4716,Assumptions!$A$8:$A$12,0)),IF(P4716="181-365d",INDEX(Assumptions!$G$8:$G$12,MATCH(B4716,Assumptions!$A$8:$A$12,0)),INDEX(Assumptions!$H$8:$H$12,MATCH(B4716,Assumptions!$A$8:$A$12,0)))))</f>
        <v>0</v>
      </c>
      <c r="R4716" s="14">
        <f t="shared" ca="1" si="516"/>
        <v>0</v>
      </c>
      <c r="S4716" s="14">
        <f t="shared" si="517"/>
        <v>0</v>
      </c>
      <c r="T4716" s="11" t="s">
        <v>39</v>
      </c>
      <c r="U4716" s="18" t="s">
        <v>26</v>
      </c>
    </row>
    <row r="4717" spans="1:21" ht="15" customHeight="1" x14ac:dyDescent="0.15">
      <c r="A4717" s="10" t="s">
        <v>4765</v>
      </c>
      <c r="B4717" s="11" t="s">
        <v>41</v>
      </c>
      <c r="C4717" s="11" t="s">
        <v>44</v>
      </c>
      <c r="D4717" s="12">
        <v>46164</v>
      </c>
      <c r="E4717" s="11">
        <v>3678</v>
      </c>
      <c r="F4717" s="11" t="s">
        <v>33</v>
      </c>
      <c r="G4717" s="13">
        <v>202.03</v>
      </c>
      <c r="H4717" s="14">
        <f t="shared" si="511"/>
        <v>743066.34</v>
      </c>
      <c r="I4717" s="14">
        <f>IF(F4717="GHS",H4717,H4717*Assumptions!$B$4)</f>
        <v>743066.34</v>
      </c>
      <c r="J4717" s="15" t="str">
        <f>INDEX(Assumptions!$B$8:$B$12,MATCH(B4717,Assumptions!$A$8:$A$12,0))</f>
        <v>Weighted Average</v>
      </c>
      <c r="K4717" s="16">
        <f>G4717/(1-INDEX(Assumptions!$D$8:$D$12,MATCH(B4717,Assumptions!$A$8:$A$12,0)))</f>
        <v>310.81538461538463</v>
      </c>
      <c r="L4717" s="16">
        <f t="shared" si="512"/>
        <v>6.0609000000000002</v>
      </c>
      <c r="M4717" s="16">
        <f t="shared" si="513"/>
        <v>15.540769230769232</v>
      </c>
      <c r="N4717" s="14">
        <f>E4717*(K4717-L4717-M4717)*IF(F4717="GHS",1,Assumptions!$B$4)</f>
        <v>1063728.0451846155</v>
      </c>
      <c r="O4717" s="15">
        <f t="shared" ca="1" si="514"/>
        <v>122</v>
      </c>
      <c r="P4717" s="15" t="str">
        <f t="shared" ca="1" si="515"/>
        <v>91-180d</v>
      </c>
      <c r="Q4717" s="17">
        <f ca="1">IF(P4717="0-90d",0,IF(P4717="91-180d",INDEX(Assumptions!$F$8:$F$12,MATCH(B4717,Assumptions!$A$8:$A$12,0)),IF(P4717="181-365d",INDEX(Assumptions!$G$8:$G$12,MATCH(B4717,Assumptions!$A$8:$A$12,0)),INDEX(Assumptions!$H$8:$H$12,MATCH(B4717,Assumptions!$A$8:$A$12,0)))))</f>
        <v>0.1</v>
      </c>
      <c r="R4717" s="14">
        <f t="shared" ca="1" si="516"/>
        <v>74306.634000000005</v>
      </c>
      <c r="S4717" s="14">
        <f t="shared" ca="1" si="517"/>
        <v>668759.70600000001</v>
      </c>
      <c r="T4717" s="11" t="s">
        <v>25</v>
      </c>
      <c r="U4717" s="18" t="s">
        <v>26</v>
      </c>
    </row>
    <row r="4718" spans="1:21" ht="15" customHeight="1" x14ac:dyDescent="0.15">
      <c r="A4718" s="10" t="s">
        <v>4766</v>
      </c>
      <c r="B4718" s="11" t="s">
        <v>41</v>
      </c>
      <c r="C4718" s="11" t="s">
        <v>115</v>
      </c>
      <c r="D4718" s="12">
        <v>46095</v>
      </c>
      <c r="E4718" s="11">
        <v>3002</v>
      </c>
      <c r="F4718" s="11" t="s">
        <v>33</v>
      </c>
      <c r="G4718" s="13">
        <v>459.27</v>
      </c>
      <c r="H4718" s="14">
        <f t="shared" si="511"/>
        <v>1378728.54</v>
      </c>
      <c r="I4718" s="14">
        <f>IF(F4718="GHS",H4718,H4718*Assumptions!$B$4)</f>
        <v>1378728.54</v>
      </c>
      <c r="J4718" s="15" t="str">
        <f>INDEX(Assumptions!$B$8:$B$12,MATCH(B4718,Assumptions!$A$8:$A$12,0))</f>
        <v>Weighted Average</v>
      </c>
      <c r="K4718" s="16">
        <f>G4718/(1-INDEX(Assumptions!$D$8:$D$12,MATCH(B4718,Assumptions!$A$8:$A$12,0)))</f>
        <v>706.56923076923067</v>
      </c>
      <c r="L4718" s="16">
        <f t="shared" si="512"/>
        <v>13.778099999999998</v>
      </c>
      <c r="M4718" s="16">
        <f t="shared" si="513"/>
        <v>35.328461538461532</v>
      </c>
      <c r="N4718" s="14">
        <f>E4718*(K4718-L4718-M4718)*IF(F4718="GHS",1,Assumptions!$B$4)</f>
        <v>1973702.933030769</v>
      </c>
      <c r="O4718" s="15">
        <f t="shared" ca="1" si="514"/>
        <v>191</v>
      </c>
      <c r="P4718" s="15" t="str">
        <f t="shared" ca="1" si="515"/>
        <v>181-365d</v>
      </c>
      <c r="Q4718" s="17">
        <f ca="1">IF(P4718="0-90d",0,IF(P4718="91-180d",INDEX(Assumptions!$F$8:$F$12,MATCH(B4718,Assumptions!$A$8:$A$12,0)),IF(P4718="181-365d",INDEX(Assumptions!$G$8:$G$12,MATCH(B4718,Assumptions!$A$8:$A$12,0)),INDEX(Assumptions!$H$8:$H$12,MATCH(B4718,Assumptions!$A$8:$A$12,0)))))</f>
        <v>0.35</v>
      </c>
      <c r="R4718" s="14">
        <f t="shared" ca="1" si="516"/>
        <v>482554.989</v>
      </c>
      <c r="S4718" s="14">
        <f t="shared" ca="1" si="517"/>
        <v>896173.55099999998</v>
      </c>
      <c r="T4718" s="11" t="s">
        <v>25</v>
      </c>
      <c r="U4718" s="18" t="s">
        <v>26</v>
      </c>
    </row>
    <row r="4719" spans="1:21" ht="15" customHeight="1" x14ac:dyDescent="0.15">
      <c r="A4719" s="10" t="s">
        <v>4767</v>
      </c>
      <c r="B4719" s="11" t="s">
        <v>41</v>
      </c>
      <c r="C4719" s="11" t="s">
        <v>115</v>
      </c>
      <c r="D4719" s="12">
        <v>45924</v>
      </c>
      <c r="E4719" s="11">
        <v>1530</v>
      </c>
      <c r="F4719" s="11" t="s">
        <v>33</v>
      </c>
      <c r="G4719" s="13">
        <v>574.58000000000004</v>
      </c>
      <c r="H4719" s="14">
        <f t="shared" si="511"/>
        <v>879107.4</v>
      </c>
      <c r="I4719" s="14">
        <f>IF(F4719="GHS",H4719,H4719*Assumptions!$B$4)</f>
        <v>879107.4</v>
      </c>
      <c r="J4719" s="15" t="str">
        <f>INDEX(Assumptions!$B$8:$B$12,MATCH(B4719,Assumptions!$A$8:$A$12,0))</f>
        <v>Weighted Average</v>
      </c>
      <c r="K4719" s="16">
        <f>G4719/(1-INDEX(Assumptions!$D$8:$D$12,MATCH(B4719,Assumptions!$A$8:$A$12,0)))</f>
        <v>883.96923076923076</v>
      </c>
      <c r="L4719" s="16">
        <f t="shared" si="512"/>
        <v>17.237400000000001</v>
      </c>
      <c r="M4719" s="16">
        <f t="shared" si="513"/>
        <v>44.198461538461544</v>
      </c>
      <c r="N4719" s="14">
        <f>E4719*(K4719-L4719-M4719)*IF(F4719="GHS",1,Assumptions!$B$4)</f>
        <v>1258476.0549230769</v>
      </c>
      <c r="O4719" s="15">
        <f t="shared" ca="1" si="514"/>
        <v>362</v>
      </c>
      <c r="P4719" s="15" t="str">
        <f t="shared" ca="1" si="515"/>
        <v>181-365d</v>
      </c>
      <c r="Q4719" s="17">
        <f ca="1">IF(P4719="0-90d",0,IF(P4719="91-180d",INDEX(Assumptions!$F$8:$F$12,MATCH(B4719,Assumptions!$A$8:$A$12,0)),IF(P4719="181-365d",INDEX(Assumptions!$G$8:$G$12,MATCH(B4719,Assumptions!$A$8:$A$12,0)),INDEX(Assumptions!$H$8:$H$12,MATCH(B4719,Assumptions!$A$8:$A$12,0)))))</f>
        <v>0.35</v>
      </c>
      <c r="R4719" s="14">
        <f t="shared" ca="1" si="516"/>
        <v>307687.58999999997</v>
      </c>
      <c r="S4719" s="14">
        <f t="shared" ca="1" si="517"/>
        <v>571419.81000000006</v>
      </c>
      <c r="T4719" s="11" t="s">
        <v>25</v>
      </c>
      <c r="U4719" s="18" t="s">
        <v>26</v>
      </c>
    </row>
    <row r="4720" spans="1:21" ht="15" customHeight="1" x14ac:dyDescent="0.15">
      <c r="A4720" s="10" t="s">
        <v>4768</v>
      </c>
      <c r="B4720" s="11" t="s">
        <v>41</v>
      </c>
      <c r="C4720" s="11" t="s">
        <v>42</v>
      </c>
      <c r="D4720" s="12">
        <v>45842</v>
      </c>
      <c r="E4720" s="11">
        <v>4614</v>
      </c>
      <c r="F4720" s="11" t="s">
        <v>33</v>
      </c>
      <c r="G4720" s="13">
        <v>612.54999999999995</v>
      </c>
      <c r="H4720" s="14">
        <f t="shared" si="511"/>
        <v>2826305.6999999997</v>
      </c>
      <c r="I4720" s="14">
        <f>IF(F4720="GHS",H4720,H4720*Assumptions!$B$4)</f>
        <v>2826305.6999999997</v>
      </c>
      <c r="J4720" s="15" t="str">
        <f>INDEX(Assumptions!$B$8:$B$12,MATCH(B4720,Assumptions!$A$8:$A$12,0))</f>
        <v>Weighted Average</v>
      </c>
      <c r="K4720" s="16">
        <f>G4720/(1-INDEX(Assumptions!$D$8:$D$12,MATCH(B4720,Assumptions!$A$8:$A$12,0)))</f>
        <v>942.38461538461524</v>
      </c>
      <c r="L4720" s="16">
        <f t="shared" si="512"/>
        <v>18.376499999999997</v>
      </c>
      <c r="M4720" s="16">
        <f t="shared" si="513"/>
        <v>47.119230769230768</v>
      </c>
      <c r="N4720" s="14">
        <f>E4720*(K4720-L4720-M4720)*IF(F4720="GHS",1,Assumptions!$B$4)</f>
        <v>4045965.313615384</v>
      </c>
      <c r="O4720" s="15">
        <f t="shared" ca="1" si="514"/>
        <v>444</v>
      </c>
      <c r="P4720" s="15" t="str">
        <f t="shared" ca="1" si="515"/>
        <v>365d+</v>
      </c>
      <c r="Q4720" s="17">
        <f ca="1">IF(P4720="0-90d",0,IF(P4720="91-180d",INDEX(Assumptions!$F$8:$F$12,MATCH(B4720,Assumptions!$A$8:$A$12,0)),IF(P4720="181-365d",INDEX(Assumptions!$G$8:$G$12,MATCH(B4720,Assumptions!$A$8:$A$12,0)),INDEX(Assumptions!$H$8:$H$12,MATCH(B4720,Assumptions!$A$8:$A$12,0)))))</f>
        <v>0.8</v>
      </c>
      <c r="R4720" s="14">
        <f t="shared" ca="1" si="516"/>
        <v>2261044.56</v>
      </c>
      <c r="S4720" s="14">
        <f t="shared" ca="1" si="517"/>
        <v>565261.13999999966</v>
      </c>
      <c r="T4720" s="11" t="s">
        <v>25</v>
      </c>
      <c r="U4720" s="18" t="s">
        <v>26</v>
      </c>
    </row>
    <row r="4721" spans="1:21" ht="15" customHeight="1" x14ac:dyDescent="0.15">
      <c r="A4721" s="10" t="s">
        <v>4769</v>
      </c>
      <c r="B4721" s="11" t="s">
        <v>46</v>
      </c>
      <c r="C4721" s="11" t="s">
        <v>119</v>
      </c>
      <c r="D4721" s="12">
        <v>46115</v>
      </c>
      <c r="E4721" s="11">
        <v>357</v>
      </c>
      <c r="F4721" s="11" t="s">
        <v>33</v>
      </c>
      <c r="G4721" s="13">
        <v>787631.26</v>
      </c>
      <c r="H4721" s="14">
        <f t="shared" si="511"/>
        <v>281184359.81999999</v>
      </c>
      <c r="I4721" s="14">
        <f>IF(F4721="GHS",H4721,H4721*Assumptions!$B$4)</f>
        <v>281184359.81999999</v>
      </c>
      <c r="J4721" s="15" t="str">
        <f>INDEX(Assumptions!$B$8:$B$12,MATCH(B4721,Assumptions!$A$8:$A$12,0))</f>
        <v>Specific Identification</v>
      </c>
      <c r="K4721" s="16">
        <f>G4721/(1-INDEX(Assumptions!$D$8:$D$12,MATCH(B4721,Assumptions!$A$8:$A$12,0)))</f>
        <v>1009783.6666666666</v>
      </c>
      <c r="L4721" s="16">
        <f t="shared" si="512"/>
        <v>23628.9378</v>
      </c>
      <c r="M4721" s="16">
        <f t="shared" si="513"/>
        <v>50489.183333333334</v>
      </c>
      <c r="N4721" s="14">
        <f>E4721*(K4721-L4721-M4721)*IF(F4721="GHS",1,Assumptions!$B$4)</f>
        <v>334032599.7554</v>
      </c>
      <c r="O4721" s="15">
        <f t="shared" ca="1" si="514"/>
        <v>171</v>
      </c>
      <c r="P4721" s="15" t="str">
        <f t="shared" ca="1" si="515"/>
        <v>91-180d</v>
      </c>
      <c r="Q4721" s="17">
        <f ca="1">IF(P4721="0-90d",0,IF(P4721="91-180d",INDEX(Assumptions!$F$8:$F$12,MATCH(B4721,Assumptions!$A$8:$A$12,0)),IF(P4721="181-365d",INDEX(Assumptions!$G$8:$G$12,MATCH(B4721,Assumptions!$A$8:$A$12,0)),INDEX(Assumptions!$H$8:$H$12,MATCH(B4721,Assumptions!$A$8:$A$12,0)))))</f>
        <v>0</v>
      </c>
      <c r="R4721" s="14">
        <f t="shared" ca="1" si="516"/>
        <v>0</v>
      </c>
      <c r="S4721" s="14">
        <f t="shared" ca="1" si="517"/>
        <v>281184359.81999999</v>
      </c>
      <c r="T4721" s="11" t="s">
        <v>25</v>
      </c>
      <c r="U4721" s="18" t="s">
        <v>26</v>
      </c>
    </row>
    <row r="4722" spans="1:21" ht="15" customHeight="1" x14ac:dyDescent="0.15">
      <c r="A4722" s="10" t="s">
        <v>4770</v>
      </c>
      <c r="B4722" s="11" t="s">
        <v>28</v>
      </c>
      <c r="C4722" s="11" t="s">
        <v>38</v>
      </c>
      <c r="D4722" s="12">
        <v>45826</v>
      </c>
      <c r="E4722" s="11">
        <v>4957</v>
      </c>
      <c r="F4722" s="11" t="s">
        <v>24</v>
      </c>
      <c r="G4722" s="13">
        <v>14010.29</v>
      </c>
      <c r="H4722" s="14">
        <f t="shared" si="511"/>
        <v>69449007.530000001</v>
      </c>
      <c r="I4722" s="14">
        <f>IF(F4722="GHS",H4722,H4722*Assumptions!$B$4)</f>
        <v>750049281.32400012</v>
      </c>
      <c r="J4722" s="15" t="str">
        <f>INDEX(Assumptions!$B$8:$B$12,MATCH(B4722,Assumptions!$A$8:$A$12,0))</f>
        <v>Fair Value Less Costs to Sell</v>
      </c>
      <c r="K4722" s="16">
        <f>G4722/(1-INDEX(Assumptions!$D$8:$D$12,MATCH(B4722,Assumptions!$A$8:$A$12,0)))</f>
        <v>15920.784090909092</v>
      </c>
      <c r="L4722" s="16">
        <f t="shared" si="512"/>
        <v>420.30869999999999</v>
      </c>
      <c r="M4722" s="16">
        <f t="shared" si="513"/>
        <v>796.0392045454546</v>
      </c>
      <c r="N4722" s="14">
        <f>E4722*(K4722-L4722-M4722)*IF(F4722="GHS",1,Assumptions!$B$4)</f>
        <v>787210813.89868903</v>
      </c>
      <c r="O4722" s="15">
        <f t="shared" ca="1" si="514"/>
        <v>460</v>
      </c>
      <c r="P4722" s="15" t="str">
        <f t="shared" ca="1" si="515"/>
        <v>365d+</v>
      </c>
      <c r="Q4722" s="17">
        <f ca="1">IF(P4722="0-90d",0,IF(P4722="91-180d",INDEX(Assumptions!$F$8:$F$12,MATCH(B4722,Assumptions!$A$8:$A$12,0)),IF(P4722="181-365d",INDEX(Assumptions!$G$8:$G$12,MATCH(B4722,Assumptions!$A$8:$A$12,0)),INDEX(Assumptions!$H$8:$H$12,MATCH(B4722,Assumptions!$A$8:$A$12,0)))))</f>
        <v>0.4</v>
      </c>
      <c r="R4722" s="14">
        <f t="shared" ca="1" si="516"/>
        <v>300019712.52960008</v>
      </c>
      <c r="S4722" s="14">
        <f t="shared" ca="1" si="517"/>
        <v>450029568.79440004</v>
      </c>
      <c r="T4722" s="11" t="s">
        <v>25</v>
      </c>
      <c r="U4722" s="18" t="s">
        <v>26</v>
      </c>
    </row>
    <row r="4723" spans="1:21" ht="15" customHeight="1" x14ac:dyDescent="0.15">
      <c r="A4723" s="10" t="s">
        <v>4771</v>
      </c>
      <c r="B4723" s="11" t="s">
        <v>22</v>
      </c>
      <c r="C4723" s="11" t="s">
        <v>23</v>
      </c>
      <c r="D4723" s="12">
        <v>45813</v>
      </c>
      <c r="E4723" s="11">
        <v>1214</v>
      </c>
      <c r="F4723" s="11" t="s">
        <v>24</v>
      </c>
      <c r="G4723" s="13">
        <v>65856.66</v>
      </c>
      <c r="H4723" s="14">
        <f t="shared" si="511"/>
        <v>79949985.24000001</v>
      </c>
      <c r="I4723" s="14">
        <f>IF(F4723="GHS",H4723,H4723*Assumptions!$B$4)</f>
        <v>863459840.59200013</v>
      </c>
      <c r="J4723" s="15" t="str">
        <f>INDEX(Assumptions!$B$8:$B$12,MATCH(B4723,Assumptions!$A$8:$A$12,0))</f>
        <v>FIFO</v>
      </c>
      <c r="K4723" s="16">
        <f>G4723/(1-INDEX(Assumptions!$D$8:$D$12,MATCH(B4723,Assumptions!$A$8:$A$12,0)))</f>
        <v>80313</v>
      </c>
      <c r="L4723" s="16">
        <f t="shared" si="512"/>
        <v>1975.6998000000001</v>
      </c>
      <c r="M4723" s="16">
        <f t="shared" si="513"/>
        <v>4015.65</v>
      </c>
      <c r="N4723" s="14">
        <f>E4723*(K4723-L4723-M4723)*IF(F4723="GHS",1,Assumptions!$B$4)</f>
        <v>974446020.10224009</v>
      </c>
      <c r="O4723" s="15">
        <f t="shared" ca="1" si="514"/>
        <v>473</v>
      </c>
      <c r="P4723" s="15" t="str">
        <f t="shared" ca="1" si="515"/>
        <v>365d+</v>
      </c>
      <c r="Q4723" s="17">
        <f ca="1">IF(P4723="0-90d",0,IF(P4723="91-180d",INDEX(Assumptions!$F$8:$F$12,MATCH(B4723,Assumptions!$A$8:$A$12,0)),IF(P4723="181-365d",INDEX(Assumptions!$G$8:$G$12,MATCH(B4723,Assumptions!$A$8:$A$12,0)),INDEX(Assumptions!$H$8:$H$12,MATCH(B4723,Assumptions!$A$8:$A$12,0)))))</f>
        <v>0.5</v>
      </c>
      <c r="R4723" s="14">
        <f t="shared" ca="1" si="516"/>
        <v>431729920.29600006</v>
      </c>
      <c r="S4723" s="14">
        <f t="shared" ca="1" si="517"/>
        <v>431729920.29600006</v>
      </c>
      <c r="T4723" s="11" t="s">
        <v>25</v>
      </c>
      <c r="U4723" s="18" t="s">
        <v>26</v>
      </c>
    </row>
    <row r="4724" spans="1:21" ht="15" customHeight="1" x14ac:dyDescent="0.15">
      <c r="A4724" s="10" t="s">
        <v>4772</v>
      </c>
      <c r="B4724" s="11" t="s">
        <v>41</v>
      </c>
      <c r="C4724" s="11" t="s">
        <v>42</v>
      </c>
      <c r="D4724" s="12">
        <v>45924</v>
      </c>
      <c r="E4724" s="11">
        <v>389</v>
      </c>
      <c r="F4724" s="11" t="s">
        <v>33</v>
      </c>
      <c r="G4724" s="13">
        <v>274.70999999999998</v>
      </c>
      <c r="H4724" s="14">
        <f t="shared" si="511"/>
        <v>106862.18999999999</v>
      </c>
      <c r="I4724" s="14">
        <f>IF(F4724="GHS",H4724,H4724*Assumptions!$B$4)</f>
        <v>106862.18999999999</v>
      </c>
      <c r="J4724" s="15" t="str">
        <f>INDEX(Assumptions!$B$8:$B$12,MATCH(B4724,Assumptions!$A$8:$A$12,0))</f>
        <v>Weighted Average</v>
      </c>
      <c r="K4724" s="16">
        <f>G4724/(1-INDEX(Assumptions!$D$8:$D$12,MATCH(B4724,Assumptions!$A$8:$A$12,0)))</f>
        <v>422.6307692307692</v>
      </c>
      <c r="L4724" s="16">
        <f t="shared" si="512"/>
        <v>8.241299999999999</v>
      </c>
      <c r="M4724" s="16">
        <f t="shared" si="513"/>
        <v>21.131538461538462</v>
      </c>
      <c r="N4724" s="14">
        <f>E4724*(K4724-L4724-M4724)*IF(F4724="GHS",1,Assumptions!$B$4)</f>
        <v>152977.33506923076</v>
      </c>
      <c r="O4724" s="15">
        <f t="shared" ca="1" si="514"/>
        <v>362</v>
      </c>
      <c r="P4724" s="15" t="str">
        <f t="shared" ca="1" si="515"/>
        <v>181-365d</v>
      </c>
      <c r="Q4724" s="17">
        <f ca="1">IF(P4724="0-90d",0,IF(P4724="91-180d",INDEX(Assumptions!$F$8:$F$12,MATCH(B4724,Assumptions!$A$8:$A$12,0)),IF(P4724="181-365d",INDEX(Assumptions!$G$8:$G$12,MATCH(B4724,Assumptions!$A$8:$A$12,0)),INDEX(Assumptions!$H$8:$H$12,MATCH(B4724,Assumptions!$A$8:$A$12,0)))))</f>
        <v>0.35</v>
      </c>
      <c r="R4724" s="14">
        <f t="shared" ca="1" si="516"/>
        <v>37401.766499999991</v>
      </c>
      <c r="S4724" s="14">
        <f t="shared" ca="1" si="517"/>
        <v>69460.423500000004</v>
      </c>
      <c r="T4724" s="11" t="s">
        <v>25</v>
      </c>
      <c r="U4724" s="18" t="s">
        <v>26</v>
      </c>
    </row>
    <row r="4725" spans="1:21" ht="15" customHeight="1" x14ac:dyDescent="0.15">
      <c r="A4725" s="10" t="s">
        <v>4773</v>
      </c>
      <c r="B4725" s="11" t="s">
        <v>22</v>
      </c>
      <c r="C4725" s="11" t="s">
        <v>23</v>
      </c>
      <c r="D4725" s="12">
        <v>46060</v>
      </c>
      <c r="E4725" s="11">
        <v>2907</v>
      </c>
      <c r="F4725" s="11" t="s">
        <v>24</v>
      </c>
      <c r="G4725" s="13">
        <v>24145.55</v>
      </c>
      <c r="H4725" s="14">
        <f t="shared" si="511"/>
        <v>70191113.849999994</v>
      </c>
      <c r="I4725" s="14">
        <f>IF(F4725="GHS",H4725,H4725*Assumptions!$B$4)</f>
        <v>758064029.58000004</v>
      </c>
      <c r="J4725" s="15" t="str">
        <f>INDEX(Assumptions!$B$8:$B$12,MATCH(B4725,Assumptions!$A$8:$A$12,0))</f>
        <v>FIFO</v>
      </c>
      <c r="K4725" s="16">
        <f>G4725/(1-INDEX(Assumptions!$D$8:$D$12,MATCH(B4725,Assumptions!$A$8:$A$12,0)))</f>
        <v>29445.792682926825</v>
      </c>
      <c r="L4725" s="16">
        <f t="shared" si="512"/>
        <v>724.36649999999997</v>
      </c>
      <c r="M4725" s="16">
        <f t="shared" si="513"/>
        <v>1472.2896341463413</v>
      </c>
      <c r="N4725" s="14">
        <f>E4725*(K4725-L4725-M4725)*IF(F4725="GHS",1,Assumptions!$B$4)</f>
        <v>855502991.43089259</v>
      </c>
      <c r="O4725" s="15">
        <f t="shared" ca="1" si="514"/>
        <v>226</v>
      </c>
      <c r="P4725" s="15" t="str">
        <f t="shared" ca="1" si="515"/>
        <v>181-365d</v>
      </c>
      <c r="Q4725" s="17">
        <f ca="1">IF(P4725="0-90d",0,IF(P4725="91-180d",INDEX(Assumptions!$F$8:$F$12,MATCH(B4725,Assumptions!$A$8:$A$12,0)),IF(P4725="181-365d",INDEX(Assumptions!$G$8:$G$12,MATCH(B4725,Assumptions!$A$8:$A$12,0)),INDEX(Assumptions!$H$8:$H$12,MATCH(B4725,Assumptions!$A$8:$A$12,0)))))</f>
        <v>0.15</v>
      </c>
      <c r="R4725" s="14">
        <f t="shared" ca="1" si="516"/>
        <v>113709604.43700001</v>
      </c>
      <c r="S4725" s="14">
        <f t="shared" ca="1" si="517"/>
        <v>644354425.14300001</v>
      </c>
      <c r="T4725" s="11" t="s">
        <v>25</v>
      </c>
      <c r="U4725" s="18" t="s">
        <v>26</v>
      </c>
    </row>
    <row r="4726" spans="1:21" ht="15" customHeight="1" x14ac:dyDescent="0.15">
      <c r="A4726" s="10" t="s">
        <v>4774</v>
      </c>
      <c r="B4726" s="11" t="s">
        <v>41</v>
      </c>
      <c r="C4726" s="11" t="s">
        <v>44</v>
      </c>
      <c r="D4726" s="12">
        <v>45792</v>
      </c>
      <c r="E4726" s="11">
        <v>1858</v>
      </c>
      <c r="F4726" s="11" t="s">
        <v>33</v>
      </c>
      <c r="G4726" s="13">
        <v>746.32</v>
      </c>
      <c r="H4726" s="14">
        <f t="shared" si="511"/>
        <v>1386662.56</v>
      </c>
      <c r="I4726" s="14">
        <f>IF(F4726="GHS",H4726,H4726*Assumptions!$B$4)</f>
        <v>1386662.56</v>
      </c>
      <c r="J4726" s="15" t="str">
        <f>INDEX(Assumptions!$B$8:$B$12,MATCH(B4726,Assumptions!$A$8:$A$12,0))</f>
        <v>Weighted Average</v>
      </c>
      <c r="K4726" s="16">
        <f>G4726/(1-INDEX(Assumptions!$D$8:$D$12,MATCH(B4726,Assumptions!$A$8:$A$12,0)))</f>
        <v>1148.1846153846154</v>
      </c>
      <c r="L4726" s="16">
        <f t="shared" si="512"/>
        <v>22.389600000000002</v>
      </c>
      <c r="M4726" s="16">
        <f t="shared" si="513"/>
        <v>57.409230769230774</v>
      </c>
      <c r="N4726" s="14">
        <f>E4726*(K4726-L4726-M4726)*IF(F4726="GHS",1,Assumptions!$B$4)</f>
        <v>1985060.7878153846</v>
      </c>
      <c r="O4726" s="15">
        <f t="shared" ca="1" si="514"/>
        <v>494</v>
      </c>
      <c r="P4726" s="15" t="str">
        <f t="shared" ca="1" si="515"/>
        <v>365d+</v>
      </c>
      <c r="Q4726" s="17">
        <f ca="1">IF(P4726="0-90d",0,IF(P4726="91-180d",INDEX(Assumptions!$F$8:$F$12,MATCH(B4726,Assumptions!$A$8:$A$12,0)),IF(P4726="181-365d",INDEX(Assumptions!$G$8:$G$12,MATCH(B4726,Assumptions!$A$8:$A$12,0)),INDEX(Assumptions!$H$8:$H$12,MATCH(B4726,Assumptions!$A$8:$A$12,0)))))</f>
        <v>0.8</v>
      </c>
      <c r="R4726" s="14">
        <f t="shared" ca="1" si="516"/>
        <v>1109330.0480000002</v>
      </c>
      <c r="S4726" s="14">
        <f t="shared" ca="1" si="517"/>
        <v>277332.51199999987</v>
      </c>
      <c r="T4726" s="11" t="s">
        <v>25</v>
      </c>
      <c r="U4726" s="18" t="s">
        <v>26</v>
      </c>
    </row>
    <row r="4727" spans="1:21" ht="15" customHeight="1" x14ac:dyDescent="0.15">
      <c r="A4727" s="10" t="s">
        <v>4775</v>
      </c>
      <c r="B4727" s="11" t="s">
        <v>31</v>
      </c>
      <c r="C4727" s="11" t="s">
        <v>76</v>
      </c>
      <c r="D4727" s="12">
        <v>46205</v>
      </c>
      <c r="E4727" s="11">
        <v>2802</v>
      </c>
      <c r="F4727" s="11" t="s">
        <v>33</v>
      </c>
      <c r="G4727" s="13">
        <v>958.49</v>
      </c>
      <c r="H4727" s="14">
        <f t="shared" si="511"/>
        <v>2685688.98</v>
      </c>
      <c r="I4727" s="14">
        <f>IF(F4727="GHS",H4727,H4727*Assumptions!$B$4)</f>
        <v>2685688.98</v>
      </c>
      <c r="J4727" s="15" t="str">
        <f>INDEX(Assumptions!$B$8:$B$12,MATCH(B4727,Assumptions!$A$8:$A$12,0))</f>
        <v>Weighted Average</v>
      </c>
      <c r="K4727" s="16">
        <f>G4727/(1-INDEX(Assumptions!$D$8:$D$12,MATCH(B4727,Assumptions!$A$8:$A$12,0)))</f>
        <v>1331.2361111111111</v>
      </c>
      <c r="L4727" s="16">
        <f t="shared" si="512"/>
        <v>28.7547</v>
      </c>
      <c r="M4727" s="16">
        <f t="shared" si="513"/>
        <v>66.561805555555551</v>
      </c>
      <c r="N4727" s="14">
        <f>E4727*(K4727-L4727-M4727)*IF(F4727="GHS",1,Assumptions!$B$4)</f>
        <v>3463046.7347666668</v>
      </c>
      <c r="O4727" s="15">
        <f t="shared" ca="1" si="514"/>
        <v>81</v>
      </c>
      <c r="P4727" s="15" t="str">
        <f t="shared" ca="1" si="515"/>
        <v>0-90d</v>
      </c>
      <c r="Q4727" s="17">
        <f ca="1">IF(P4727="0-90d",0,IF(P4727="91-180d",INDEX(Assumptions!$F$8:$F$12,MATCH(B4727,Assumptions!$A$8:$A$12,0)),IF(P4727="181-365d",INDEX(Assumptions!$G$8:$G$12,MATCH(B4727,Assumptions!$A$8:$A$12,0)),INDEX(Assumptions!$H$8:$H$12,MATCH(B4727,Assumptions!$A$8:$A$12,0)))))</f>
        <v>0</v>
      </c>
      <c r="R4727" s="14">
        <f t="shared" ca="1" si="516"/>
        <v>0</v>
      </c>
      <c r="S4727" s="14">
        <f t="shared" ca="1" si="517"/>
        <v>2685688.98</v>
      </c>
      <c r="T4727" s="11" t="s">
        <v>25</v>
      </c>
      <c r="U4727" s="18" t="s">
        <v>26</v>
      </c>
    </row>
    <row r="4728" spans="1:21" ht="15" customHeight="1" x14ac:dyDescent="0.15">
      <c r="A4728" s="10" t="s">
        <v>4776</v>
      </c>
      <c r="B4728" s="11" t="s">
        <v>46</v>
      </c>
      <c r="C4728" s="11" t="s">
        <v>52</v>
      </c>
      <c r="D4728" s="12">
        <v>46031</v>
      </c>
      <c r="E4728" s="11">
        <v>2008</v>
      </c>
      <c r="F4728" s="11" t="s">
        <v>33</v>
      </c>
      <c r="G4728" s="13">
        <v>719456.69</v>
      </c>
      <c r="H4728" s="14">
        <f t="shared" si="511"/>
        <v>1444669033.52</v>
      </c>
      <c r="I4728" s="14">
        <f>IF(F4728="GHS",H4728,H4728*Assumptions!$B$4)</f>
        <v>1444669033.52</v>
      </c>
      <c r="J4728" s="15" t="str">
        <f>INDEX(Assumptions!$B$8:$B$12,MATCH(B4728,Assumptions!$A$8:$A$12,0))</f>
        <v>Specific Identification</v>
      </c>
      <c r="K4728" s="16">
        <f>G4728/(1-INDEX(Assumptions!$D$8:$D$12,MATCH(B4728,Assumptions!$A$8:$A$12,0)))</f>
        <v>922380.37179487164</v>
      </c>
      <c r="L4728" s="16">
        <f t="shared" si="512"/>
        <v>21583.700699999998</v>
      </c>
      <c r="M4728" s="16">
        <f t="shared" si="513"/>
        <v>46119.018589743588</v>
      </c>
      <c r="N4728" s="14">
        <f>E4728*(K4728-L4728-M4728)*IF(F4728="GHS",1,Assumptions!$B$4)</f>
        <v>1716192726.2302969</v>
      </c>
      <c r="O4728" s="15">
        <f t="shared" ca="1" si="514"/>
        <v>255</v>
      </c>
      <c r="P4728" s="15" t="str">
        <f t="shared" ca="1" si="515"/>
        <v>181-365d</v>
      </c>
      <c r="Q4728" s="17">
        <f ca="1">IF(P4728="0-90d",0,IF(P4728="91-180d",INDEX(Assumptions!$F$8:$F$12,MATCH(B4728,Assumptions!$A$8:$A$12,0)),IF(P4728="181-365d",INDEX(Assumptions!$G$8:$G$12,MATCH(B4728,Assumptions!$A$8:$A$12,0)),INDEX(Assumptions!$H$8:$H$12,MATCH(B4728,Assumptions!$A$8:$A$12,0)))))</f>
        <v>0.05</v>
      </c>
      <c r="R4728" s="14">
        <f t="shared" ca="1" si="516"/>
        <v>72233451.675999999</v>
      </c>
      <c r="S4728" s="14">
        <f t="shared" ca="1" si="517"/>
        <v>1372435581.8439999</v>
      </c>
      <c r="T4728" s="11" t="s">
        <v>25</v>
      </c>
      <c r="U4728" s="18" t="s">
        <v>36</v>
      </c>
    </row>
    <row r="4729" spans="1:21" ht="15" customHeight="1" x14ac:dyDescent="0.15">
      <c r="A4729" s="10" t="s">
        <v>4777</v>
      </c>
      <c r="B4729" s="11" t="s">
        <v>46</v>
      </c>
      <c r="C4729" s="11" t="s">
        <v>119</v>
      </c>
      <c r="D4729" s="12">
        <v>45865</v>
      </c>
      <c r="E4729" s="11">
        <v>224</v>
      </c>
      <c r="F4729" s="11" t="s">
        <v>33</v>
      </c>
      <c r="G4729" s="13">
        <v>455731.24</v>
      </c>
      <c r="H4729" s="14">
        <f t="shared" si="511"/>
        <v>102083797.75999999</v>
      </c>
      <c r="I4729" s="14">
        <f>IF(F4729="GHS",H4729,H4729*Assumptions!$B$4)</f>
        <v>102083797.75999999</v>
      </c>
      <c r="J4729" s="15" t="str">
        <f>INDEX(Assumptions!$B$8:$B$12,MATCH(B4729,Assumptions!$A$8:$A$12,0))</f>
        <v>Specific Identification</v>
      </c>
      <c r="K4729" s="16">
        <f>G4729/(1-INDEX(Assumptions!$D$8:$D$12,MATCH(B4729,Assumptions!$A$8:$A$12,0)))</f>
        <v>584270.8205128205</v>
      </c>
      <c r="L4729" s="16">
        <f t="shared" si="512"/>
        <v>13671.937199999998</v>
      </c>
      <c r="M4729" s="16">
        <f t="shared" si="513"/>
        <v>29213.541025641025</v>
      </c>
      <c r="N4729" s="14">
        <f>E4729*(K4729-L4729-M4729)*IF(F4729="GHS",1,Assumptions!$B$4)</f>
        <v>121270316.67232819</v>
      </c>
      <c r="O4729" s="15">
        <f t="shared" ca="1" si="514"/>
        <v>421</v>
      </c>
      <c r="P4729" s="15" t="str">
        <f t="shared" ca="1" si="515"/>
        <v>365d+</v>
      </c>
      <c r="Q4729" s="17">
        <f ca="1">IF(P4729="0-90d",0,IF(P4729="91-180d",INDEX(Assumptions!$F$8:$F$12,MATCH(B4729,Assumptions!$A$8:$A$12,0)),IF(P4729="181-365d",INDEX(Assumptions!$G$8:$G$12,MATCH(B4729,Assumptions!$A$8:$A$12,0)),INDEX(Assumptions!$H$8:$H$12,MATCH(B4729,Assumptions!$A$8:$A$12,0)))))</f>
        <v>0.15</v>
      </c>
      <c r="R4729" s="14">
        <f t="shared" ca="1" si="516"/>
        <v>15312569.663999997</v>
      </c>
      <c r="S4729" s="14">
        <f t="shared" ca="1" si="517"/>
        <v>86771228.095999986</v>
      </c>
      <c r="T4729" s="11" t="s">
        <v>25</v>
      </c>
      <c r="U4729" s="18" t="s">
        <v>26</v>
      </c>
    </row>
    <row r="4730" spans="1:21" ht="15" customHeight="1" x14ac:dyDescent="0.15">
      <c r="A4730" s="10" t="s">
        <v>4778</v>
      </c>
      <c r="B4730" s="11" t="s">
        <v>22</v>
      </c>
      <c r="C4730" s="11" t="s">
        <v>81</v>
      </c>
      <c r="D4730" s="12">
        <v>45916</v>
      </c>
      <c r="E4730" s="11">
        <v>1650</v>
      </c>
      <c r="F4730" s="11" t="s">
        <v>24</v>
      </c>
      <c r="G4730" s="13">
        <v>58415.59</v>
      </c>
      <c r="H4730" s="14">
        <f t="shared" si="511"/>
        <v>96385723.5</v>
      </c>
      <c r="I4730" s="14">
        <f>IF(F4730="GHS",H4730,H4730*Assumptions!$B$4)</f>
        <v>1040965813.8000001</v>
      </c>
      <c r="J4730" s="15" t="str">
        <f>INDEX(Assumptions!$B$8:$B$12,MATCH(B4730,Assumptions!$A$8:$A$12,0))</f>
        <v>FIFO</v>
      </c>
      <c r="K4730" s="16">
        <f>G4730/(1-INDEX(Assumptions!$D$8:$D$12,MATCH(B4730,Assumptions!$A$8:$A$12,0)))</f>
        <v>71238.524390243896</v>
      </c>
      <c r="L4730" s="16">
        <f t="shared" si="512"/>
        <v>1752.4676999999999</v>
      </c>
      <c r="M4730" s="16">
        <f t="shared" si="513"/>
        <v>3561.9262195121951</v>
      </c>
      <c r="N4730" s="14">
        <f>E4730*(K4730-L4730-M4730)*IF(F4730="GHS",1,Assumptions!$B$4)</f>
        <v>1174768004.9884391</v>
      </c>
      <c r="O4730" s="15">
        <f t="shared" ca="1" si="514"/>
        <v>370</v>
      </c>
      <c r="P4730" s="15" t="str">
        <f t="shared" ca="1" si="515"/>
        <v>365d+</v>
      </c>
      <c r="Q4730" s="17">
        <f ca="1">IF(P4730="0-90d",0,IF(P4730="91-180d",INDEX(Assumptions!$F$8:$F$12,MATCH(B4730,Assumptions!$A$8:$A$12,0)),IF(P4730="181-365d",INDEX(Assumptions!$G$8:$G$12,MATCH(B4730,Assumptions!$A$8:$A$12,0)),INDEX(Assumptions!$H$8:$H$12,MATCH(B4730,Assumptions!$A$8:$A$12,0)))))</f>
        <v>0.5</v>
      </c>
      <c r="R4730" s="14">
        <f t="shared" ca="1" si="516"/>
        <v>520482906.90000004</v>
      </c>
      <c r="S4730" s="14">
        <f t="shared" ca="1" si="517"/>
        <v>520482906.90000004</v>
      </c>
      <c r="T4730" s="11" t="s">
        <v>25</v>
      </c>
      <c r="U4730" s="18" t="s">
        <v>26</v>
      </c>
    </row>
    <row r="4731" spans="1:21" ht="15" customHeight="1" x14ac:dyDescent="0.15">
      <c r="A4731" s="10" t="s">
        <v>4779</v>
      </c>
      <c r="B4731" s="11" t="s">
        <v>41</v>
      </c>
      <c r="C4731" s="11" t="s">
        <v>44</v>
      </c>
      <c r="D4731" s="12">
        <v>46078</v>
      </c>
      <c r="E4731" s="11">
        <v>2403</v>
      </c>
      <c r="F4731" s="11" t="s">
        <v>33</v>
      </c>
      <c r="G4731" s="13">
        <v>630.94000000000005</v>
      </c>
      <c r="H4731" s="14">
        <f t="shared" si="511"/>
        <v>1516148.82</v>
      </c>
      <c r="I4731" s="14">
        <f>IF(F4731="GHS",H4731,H4731*Assumptions!$B$4)</f>
        <v>1516148.82</v>
      </c>
      <c r="J4731" s="15" t="str">
        <f>INDEX(Assumptions!$B$8:$B$12,MATCH(B4731,Assumptions!$A$8:$A$12,0))</f>
        <v>Weighted Average</v>
      </c>
      <c r="K4731" s="16">
        <f>G4731/(1-INDEX(Assumptions!$D$8:$D$12,MATCH(B4731,Assumptions!$A$8:$A$12,0)))</f>
        <v>970.67692307692312</v>
      </c>
      <c r="L4731" s="16">
        <f t="shared" si="512"/>
        <v>18.9282</v>
      </c>
      <c r="M4731" s="16">
        <f t="shared" si="513"/>
        <v>48.533846153846156</v>
      </c>
      <c r="N4731" s="14">
        <f>E4731*(K4731-L4731-M4731)*IF(F4731="GHS",1,Assumptions!$B$4)</f>
        <v>2170425.3492461541</v>
      </c>
      <c r="O4731" s="15">
        <f t="shared" ca="1" si="514"/>
        <v>208</v>
      </c>
      <c r="P4731" s="15" t="str">
        <f t="shared" ca="1" si="515"/>
        <v>181-365d</v>
      </c>
      <c r="Q4731" s="17">
        <f ca="1">IF(P4731="0-90d",0,IF(P4731="91-180d",INDEX(Assumptions!$F$8:$F$12,MATCH(B4731,Assumptions!$A$8:$A$12,0)),IF(P4731="181-365d",INDEX(Assumptions!$G$8:$G$12,MATCH(B4731,Assumptions!$A$8:$A$12,0)),INDEX(Assumptions!$H$8:$H$12,MATCH(B4731,Assumptions!$A$8:$A$12,0)))))</f>
        <v>0.35</v>
      </c>
      <c r="R4731" s="14">
        <f t="shared" ca="1" si="516"/>
        <v>530652.08699999994</v>
      </c>
      <c r="S4731" s="14">
        <f t="shared" ca="1" si="517"/>
        <v>985496.73300000012</v>
      </c>
      <c r="T4731" s="11" t="s">
        <v>25</v>
      </c>
      <c r="U4731" s="18" t="s">
        <v>36</v>
      </c>
    </row>
    <row r="4732" spans="1:21" ht="15" customHeight="1" x14ac:dyDescent="0.15">
      <c r="A4732" s="10" t="s">
        <v>4780</v>
      </c>
      <c r="B4732" s="11" t="s">
        <v>28</v>
      </c>
      <c r="C4732" s="11" t="s">
        <v>29</v>
      </c>
      <c r="D4732" s="12">
        <v>46075</v>
      </c>
      <c r="E4732" s="11">
        <v>477</v>
      </c>
      <c r="F4732" s="11" t="s">
        <v>24</v>
      </c>
      <c r="G4732" s="13">
        <v>6468.71</v>
      </c>
      <c r="H4732" s="14">
        <f t="shared" si="511"/>
        <v>3085574.67</v>
      </c>
      <c r="I4732" s="14">
        <f>IF(F4732="GHS",H4732,H4732*Assumptions!$B$4)</f>
        <v>33324206.436000001</v>
      </c>
      <c r="J4732" s="15" t="str">
        <f>INDEX(Assumptions!$B$8:$B$12,MATCH(B4732,Assumptions!$A$8:$A$12,0))</f>
        <v>Fair Value Less Costs to Sell</v>
      </c>
      <c r="K4732" s="16">
        <f>G4732/(1-INDEX(Assumptions!$D$8:$D$12,MATCH(B4732,Assumptions!$A$8:$A$12,0)))</f>
        <v>7350.806818181818</v>
      </c>
      <c r="L4732" s="16">
        <f t="shared" si="512"/>
        <v>194.06129999999999</v>
      </c>
      <c r="M4732" s="16">
        <f t="shared" si="513"/>
        <v>367.5403409090909</v>
      </c>
      <c r="N4732" s="14">
        <f>E4732*(K4732-L4732-M4732)*IF(F4732="GHS",1,Assumptions!$B$4)</f>
        <v>34975269.391238183</v>
      </c>
      <c r="O4732" s="15">
        <f t="shared" ca="1" si="514"/>
        <v>211</v>
      </c>
      <c r="P4732" s="15" t="str">
        <f t="shared" ca="1" si="515"/>
        <v>181-365d</v>
      </c>
      <c r="Q4732" s="17">
        <f ca="1">IF(P4732="0-90d",0,IF(P4732="91-180d",INDEX(Assumptions!$F$8:$F$12,MATCH(B4732,Assumptions!$A$8:$A$12,0)),IF(P4732="181-365d",INDEX(Assumptions!$G$8:$G$12,MATCH(B4732,Assumptions!$A$8:$A$12,0)),INDEX(Assumptions!$H$8:$H$12,MATCH(B4732,Assumptions!$A$8:$A$12,0)))))</f>
        <v>0.1</v>
      </c>
      <c r="R4732" s="14">
        <f t="shared" ca="1" si="516"/>
        <v>3332420.6436000001</v>
      </c>
      <c r="S4732" s="14">
        <f t="shared" ca="1" si="517"/>
        <v>29991785.792400002</v>
      </c>
      <c r="T4732" s="11" t="s">
        <v>25</v>
      </c>
      <c r="U4732" s="18" t="s">
        <v>26</v>
      </c>
    </row>
    <row r="4733" spans="1:21" ht="15" customHeight="1" x14ac:dyDescent="0.15">
      <c r="A4733" s="10" t="s">
        <v>4781</v>
      </c>
      <c r="B4733" s="11" t="s">
        <v>31</v>
      </c>
      <c r="C4733" s="11" t="s">
        <v>76</v>
      </c>
      <c r="D4733" s="12">
        <v>46084</v>
      </c>
      <c r="E4733" s="11">
        <v>697</v>
      </c>
      <c r="F4733" s="11" t="s">
        <v>33</v>
      </c>
      <c r="G4733" s="13">
        <v>3082.86</v>
      </c>
      <c r="H4733" s="14">
        <f t="shared" si="511"/>
        <v>2148753.42</v>
      </c>
      <c r="I4733" s="14">
        <f>IF(F4733="GHS",H4733,H4733*Assumptions!$B$4)</f>
        <v>2148753.42</v>
      </c>
      <c r="J4733" s="15" t="str">
        <f>INDEX(Assumptions!$B$8:$B$12,MATCH(B4733,Assumptions!$A$8:$A$12,0))</f>
        <v>Weighted Average</v>
      </c>
      <c r="K4733" s="16">
        <f>G4733/(1-INDEX(Assumptions!$D$8:$D$12,MATCH(B4733,Assumptions!$A$8:$A$12,0)))</f>
        <v>4281.75</v>
      </c>
      <c r="L4733" s="16">
        <f t="shared" si="512"/>
        <v>92.485799999999998</v>
      </c>
      <c r="M4733" s="16">
        <f t="shared" si="513"/>
        <v>214.08750000000001</v>
      </c>
      <c r="N4733" s="14">
        <f>E4733*(K4733-L4733-M4733)*IF(F4733="GHS",1,Assumptions!$B$4)</f>
        <v>2770698.1598999999</v>
      </c>
      <c r="O4733" s="15">
        <f t="shared" ca="1" si="514"/>
        <v>202</v>
      </c>
      <c r="P4733" s="15" t="str">
        <f t="shared" ca="1" si="515"/>
        <v>181-365d</v>
      </c>
      <c r="Q4733" s="17">
        <f ca="1">IF(P4733="0-90d",0,IF(P4733="91-180d",INDEX(Assumptions!$F$8:$F$12,MATCH(B4733,Assumptions!$A$8:$A$12,0)),IF(P4733="181-365d",INDEX(Assumptions!$G$8:$G$12,MATCH(B4733,Assumptions!$A$8:$A$12,0)),INDEX(Assumptions!$H$8:$H$12,MATCH(B4733,Assumptions!$A$8:$A$12,0)))))</f>
        <v>0.2</v>
      </c>
      <c r="R4733" s="14">
        <f t="shared" ca="1" si="516"/>
        <v>429750.68400000001</v>
      </c>
      <c r="S4733" s="14">
        <f t="shared" ca="1" si="517"/>
        <v>1719002.736</v>
      </c>
      <c r="T4733" s="11" t="s">
        <v>25</v>
      </c>
      <c r="U4733" s="18" t="s">
        <v>26</v>
      </c>
    </row>
    <row r="4734" spans="1:21" ht="15" customHeight="1" x14ac:dyDescent="0.15">
      <c r="A4734" s="10" t="s">
        <v>4782</v>
      </c>
      <c r="B4734" s="11" t="s">
        <v>41</v>
      </c>
      <c r="C4734" s="11" t="s">
        <v>44</v>
      </c>
      <c r="D4734" s="12">
        <v>45734</v>
      </c>
      <c r="E4734" s="11">
        <v>1177</v>
      </c>
      <c r="F4734" s="11" t="s">
        <v>33</v>
      </c>
      <c r="G4734" s="13">
        <v>274.2</v>
      </c>
      <c r="H4734" s="14">
        <f t="shared" si="511"/>
        <v>322733.39999999997</v>
      </c>
      <c r="I4734" s="14">
        <f>IF(F4734="GHS",H4734,H4734*Assumptions!$B$4)</f>
        <v>322733.39999999997</v>
      </c>
      <c r="J4734" s="15" t="str">
        <f>INDEX(Assumptions!$B$8:$B$12,MATCH(B4734,Assumptions!$A$8:$A$12,0))</f>
        <v>Weighted Average</v>
      </c>
      <c r="K4734" s="16">
        <f>G4734/(1-INDEX(Assumptions!$D$8:$D$12,MATCH(B4734,Assumptions!$A$8:$A$12,0)))</f>
        <v>421.84615384615381</v>
      </c>
      <c r="L4734" s="16">
        <f t="shared" si="512"/>
        <v>8.2259999999999991</v>
      </c>
      <c r="M4734" s="16">
        <f t="shared" si="513"/>
        <v>21.092307692307692</v>
      </c>
      <c r="N4734" s="14">
        <f>E4734*(K4734-L4734-M4734)*IF(F4734="GHS",1,Assumptions!$B$4)</f>
        <v>462005.27492307685</v>
      </c>
      <c r="O4734" s="15">
        <f t="shared" ca="1" si="514"/>
        <v>552</v>
      </c>
      <c r="P4734" s="15" t="str">
        <f t="shared" ca="1" si="515"/>
        <v>365d+</v>
      </c>
      <c r="Q4734" s="17">
        <f ca="1">IF(P4734="0-90d",0,IF(P4734="91-180d",INDEX(Assumptions!$F$8:$F$12,MATCH(B4734,Assumptions!$A$8:$A$12,0)),IF(P4734="181-365d",INDEX(Assumptions!$G$8:$G$12,MATCH(B4734,Assumptions!$A$8:$A$12,0)),INDEX(Assumptions!$H$8:$H$12,MATCH(B4734,Assumptions!$A$8:$A$12,0)))))</f>
        <v>0.8</v>
      </c>
      <c r="R4734" s="14">
        <f t="shared" ca="1" si="516"/>
        <v>258186.71999999997</v>
      </c>
      <c r="S4734" s="14">
        <f t="shared" ca="1" si="517"/>
        <v>64546.679999999993</v>
      </c>
      <c r="T4734" s="11" t="s">
        <v>25</v>
      </c>
      <c r="U4734" s="18" t="s">
        <v>26</v>
      </c>
    </row>
    <row r="4735" spans="1:21" ht="15" customHeight="1" x14ac:dyDescent="0.15">
      <c r="A4735" s="10" t="s">
        <v>4783</v>
      </c>
      <c r="B4735" s="11" t="s">
        <v>41</v>
      </c>
      <c r="C4735" s="11" t="s">
        <v>49</v>
      </c>
      <c r="D4735" s="12">
        <v>45833</v>
      </c>
      <c r="E4735" s="11">
        <v>3920</v>
      </c>
      <c r="F4735" s="11" t="s">
        <v>33</v>
      </c>
      <c r="G4735" s="13">
        <v>411.8</v>
      </c>
      <c r="H4735" s="14">
        <f t="shared" si="511"/>
        <v>1614256</v>
      </c>
      <c r="I4735" s="14">
        <f>IF(F4735="GHS",H4735,H4735*Assumptions!$B$4)</f>
        <v>1614256</v>
      </c>
      <c r="J4735" s="15" t="str">
        <f>INDEX(Assumptions!$B$8:$B$12,MATCH(B4735,Assumptions!$A$8:$A$12,0))</f>
        <v>Weighted Average</v>
      </c>
      <c r="K4735" s="16">
        <f>G4735/(1-INDEX(Assumptions!$D$8:$D$12,MATCH(B4735,Assumptions!$A$8:$A$12,0)))</f>
        <v>633.53846153846155</v>
      </c>
      <c r="L4735" s="16">
        <f t="shared" si="512"/>
        <v>12.353999999999999</v>
      </c>
      <c r="M4735" s="16">
        <f t="shared" si="513"/>
        <v>31.676923076923078</v>
      </c>
      <c r="N4735" s="14">
        <f>E4735*(K4735-L4735-M4735)*IF(F4735="GHS",1,Assumptions!$B$4)</f>
        <v>2310869.5507692304</v>
      </c>
      <c r="O4735" s="15">
        <f t="shared" ca="1" si="514"/>
        <v>453</v>
      </c>
      <c r="P4735" s="15" t="str">
        <f t="shared" ca="1" si="515"/>
        <v>365d+</v>
      </c>
      <c r="Q4735" s="17">
        <f ca="1">IF(P4735="0-90d",0,IF(P4735="91-180d",INDEX(Assumptions!$F$8:$F$12,MATCH(B4735,Assumptions!$A$8:$A$12,0)),IF(P4735="181-365d",INDEX(Assumptions!$G$8:$G$12,MATCH(B4735,Assumptions!$A$8:$A$12,0)),INDEX(Assumptions!$H$8:$H$12,MATCH(B4735,Assumptions!$A$8:$A$12,0)))))</f>
        <v>0.8</v>
      </c>
      <c r="R4735" s="14">
        <f t="shared" ca="1" si="516"/>
        <v>1291404.8</v>
      </c>
      <c r="S4735" s="14">
        <f t="shared" ca="1" si="517"/>
        <v>322851.19999999995</v>
      </c>
      <c r="T4735" s="11" t="s">
        <v>50</v>
      </c>
      <c r="U4735" s="18" t="s">
        <v>26</v>
      </c>
    </row>
    <row r="4736" spans="1:21" ht="15" customHeight="1" x14ac:dyDescent="0.15">
      <c r="A4736" s="10" t="s">
        <v>4784</v>
      </c>
      <c r="B4736" s="11" t="s">
        <v>22</v>
      </c>
      <c r="C4736" s="11" t="s">
        <v>81</v>
      </c>
      <c r="D4736" s="12">
        <v>46146</v>
      </c>
      <c r="E4736" s="11">
        <v>2332</v>
      </c>
      <c r="F4736" s="11" t="s">
        <v>24</v>
      </c>
      <c r="G4736" s="13">
        <v>12237.37</v>
      </c>
      <c r="H4736" s="14">
        <f t="shared" si="511"/>
        <v>28537546.840000004</v>
      </c>
      <c r="I4736" s="14">
        <f>IF(F4736="GHS",H4736,H4736*Assumptions!$B$4)</f>
        <v>308205505.87200004</v>
      </c>
      <c r="J4736" s="15" t="str">
        <f>INDEX(Assumptions!$B$8:$B$12,MATCH(B4736,Assumptions!$A$8:$A$12,0))</f>
        <v>FIFO</v>
      </c>
      <c r="K4736" s="16">
        <f>G4736/(1-INDEX(Assumptions!$D$8:$D$12,MATCH(B4736,Assumptions!$A$8:$A$12,0)))</f>
        <v>14923.621951219511</v>
      </c>
      <c r="L4736" s="16">
        <f t="shared" si="512"/>
        <v>367.12110000000001</v>
      </c>
      <c r="M4736" s="16">
        <f t="shared" si="513"/>
        <v>746.18109756097556</v>
      </c>
      <c r="N4736" s="14">
        <f>E4736*(K4736-L4736-M4736)*IF(F4736="GHS",1,Assumptions!$B$4)</f>
        <v>347821189.18774247</v>
      </c>
      <c r="O4736" s="15">
        <f t="shared" ca="1" si="514"/>
        <v>140</v>
      </c>
      <c r="P4736" s="15" t="str">
        <f t="shared" ca="1" si="515"/>
        <v>91-180d</v>
      </c>
      <c r="Q4736" s="17">
        <f ca="1">IF(P4736="0-90d",0,IF(P4736="91-180d",INDEX(Assumptions!$F$8:$F$12,MATCH(B4736,Assumptions!$A$8:$A$12,0)),IF(P4736="181-365d",INDEX(Assumptions!$G$8:$G$12,MATCH(B4736,Assumptions!$A$8:$A$12,0)),INDEX(Assumptions!$H$8:$H$12,MATCH(B4736,Assumptions!$A$8:$A$12,0)))))</f>
        <v>0.03</v>
      </c>
      <c r="R4736" s="14">
        <f t="shared" ca="1" si="516"/>
        <v>9246165.1761600003</v>
      </c>
      <c r="S4736" s="14">
        <f t="shared" ca="1" si="517"/>
        <v>298959340.69584006</v>
      </c>
      <c r="T4736" s="11" t="s">
        <v>25</v>
      </c>
      <c r="U4736" s="18" t="s">
        <v>26</v>
      </c>
    </row>
    <row r="4737" spans="1:21" ht="15" customHeight="1" x14ac:dyDescent="0.15">
      <c r="A4737" s="10" t="s">
        <v>4785</v>
      </c>
      <c r="B4737" s="11" t="s">
        <v>28</v>
      </c>
      <c r="C4737" s="11" t="s">
        <v>35</v>
      </c>
      <c r="D4737" s="12">
        <v>46013</v>
      </c>
      <c r="E4737" s="11">
        <v>2482</v>
      </c>
      <c r="F4737" s="11" t="s">
        <v>24</v>
      </c>
      <c r="G4737" s="13">
        <v>6105.23</v>
      </c>
      <c r="H4737" s="14">
        <f t="shared" si="511"/>
        <v>15153180.859999999</v>
      </c>
      <c r="I4737" s="14">
        <f>IF(F4737="GHS",H4737,H4737*Assumptions!$B$4)</f>
        <v>163654353.28800002</v>
      </c>
      <c r="J4737" s="15" t="str">
        <f>INDEX(Assumptions!$B$8:$B$12,MATCH(B4737,Assumptions!$A$8:$A$12,0))</f>
        <v>Fair Value Less Costs to Sell</v>
      </c>
      <c r="K4737" s="16">
        <f>G4737/(1-INDEX(Assumptions!$D$8:$D$12,MATCH(B4737,Assumptions!$A$8:$A$12,0)))</f>
        <v>6937.7613636363631</v>
      </c>
      <c r="L4737" s="16">
        <f t="shared" si="512"/>
        <v>183.15689999999998</v>
      </c>
      <c r="M4737" s="16">
        <f t="shared" si="513"/>
        <v>346.8880681818182</v>
      </c>
      <c r="N4737" s="14">
        <f>E4737*(K4737-L4737-M4737)*IF(F4737="GHS",1,Assumptions!$B$4)</f>
        <v>171762682.60999638</v>
      </c>
      <c r="O4737" s="15">
        <f t="shared" ca="1" si="514"/>
        <v>273</v>
      </c>
      <c r="P4737" s="15" t="str">
        <f t="shared" ca="1" si="515"/>
        <v>181-365d</v>
      </c>
      <c r="Q4737" s="17">
        <f ca="1">IF(P4737="0-90d",0,IF(P4737="91-180d",INDEX(Assumptions!$F$8:$F$12,MATCH(B4737,Assumptions!$A$8:$A$12,0)),IF(P4737="181-365d",INDEX(Assumptions!$G$8:$G$12,MATCH(B4737,Assumptions!$A$8:$A$12,0)),INDEX(Assumptions!$H$8:$H$12,MATCH(B4737,Assumptions!$A$8:$A$12,0)))))</f>
        <v>0.1</v>
      </c>
      <c r="R4737" s="14">
        <f t="shared" ca="1" si="516"/>
        <v>16365435.328800002</v>
      </c>
      <c r="S4737" s="14">
        <f t="shared" ca="1" si="517"/>
        <v>147288917.95920002</v>
      </c>
      <c r="T4737" s="11" t="s">
        <v>25</v>
      </c>
      <c r="U4737" s="18" t="s">
        <v>36</v>
      </c>
    </row>
    <row r="4738" spans="1:21" ht="15" customHeight="1" x14ac:dyDescent="0.15">
      <c r="A4738" s="10" t="s">
        <v>4786</v>
      </c>
      <c r="B4738" s="11" t="s">
        <v>31</v>
      </c>
      <c r="C4738" s="11" t="s">
        <v>63</v>
      </c>
      <c r="D4738" s="12">
        <v>45972</v>
      </c>
      <c r="E4738" s="11">
        <v>1900</v>
      </c>
      <c r="F4738" s="11" t="s">
        <v>33</v>
      </c>
      <c r="G4738" s="13">
        <v>1451.04</v>
      </c>
      <c r="H4738" s="14">
        <f t="shared" ref="H4738:H4801" si="518">E4738*G4738</f>
        <v>2756976</v>
      </c>
      <c r="I4738" s="14">
        <f>IF(F4738="GHS",H4738,H4738*Assumptions!$B$4)</f>
        <v>2756976</v>
      </c>
      <c r="J4738" s="15" t="str">
        <f>INDEX(Assumptions!$B$8:$B$12,MATCH(B4738,Assumptions!$A$8:$A$12,0))</f>
        <v>Weighted Average</v>
      </c>
      <c r="K4738" s="16">
        <f>G4738/(1-INDEX(Assumptions!$D$8:$D$12,MATCH(B4738,Assumptions!$A$8:$A$12,0)))</f>
        <v>2015.3333333333333</v>
      </c>
      <c r="L4738" s="16">
        <f t="shared" ref="L4738:L4801" si="519">G4738*0.03</f>
        <v>43.531199999999998</v>
      </c>
      <c r="M4738" s="16">
        <f t="shared" ref="M4738:M4801" si="520">K4738*0.05</f>
        <v>100.76666666666667</v>
      </c>
      <c r="N4738" s="14">
        <f>E4738*(K4738-L4738-M4738)*IF(F4738="GHS",1,Assumptions!$B$4)</f>
        <v>3554967.3866666667</v>
      </c>
      <c r="O4738" s="15">
        <f t="shared" ref="O4738:O4801" ca="1" si="521">TODAY()-D4738</f>
        <v>314</v>
      </c>
      <c r="P4738" s="15" t="str">
        <f t="shared" ref="P4738:P4801" ca="1" si="522">IF(O4738&lt;=90,"0-90d",IF(O4738&lt;=180,"91-180d",IF(O4738&lt;=365,"181-365d","365d+")))</f>
        <v>181-365d</v>
      </c>
      <c r="Q4738" s="17">
        <f ca="1">IF(P4738="0-90d",0,IF(P4738="91-180d",INDEX(Assumptions!$F$8:$F$12,MATCH(B4738,Assumptions!$A$8:$A$12,0)),IF(P4738="181-365d",INDEX(Assumptions!$G$8:$G$12,MATCH(B4738,Assumptions!$A$8:$A$12,0)),INDEX(Assumptions!$H$8:$H$12,MATCH(B4738,Assumptions!$A$8:$A$12,0)))))</f>
        <v>0.2</v>
      </c>
      <c r="R4738" s="14">
        <f t="shared" ref="R4738:R4801" ca="1" si="523">I4738*Q4738</f>
        <v>551395.20000000007</v>
      </c>
      <c r="S4738" s="14">
        <f t="shared" ref="S4738:S4801" ca="1" si="524">IF(T4738="Held on Consignment (Not Owned)",0,MIN(I4738-R4738,N4738))</f>
        <v>2205580.7999999998</v>
      </c>
      <c r="T4738" s="11" t="s">
        <v>25</v>
      </c>
      <c r="U4738" s="18" t="s">
        <v>26</v>
      </c>
    </row>
    <row r="4739" spans="1:21" ht="15" customHeight="1" x14ac:dyDescent="0.15">
      <c r="A4739" s="10" t="s">
        <v>4787</v>
      </c>
      <c r="B4739" s="11" t="s">
        <v>31</v>
      </c>
      <c r="C4739" s="11" t="s">
        <v>63</v>
      </c>
      <c r="D4739" s="12">
        <v>46081</v>
      </c>
      <c r="E4739" s="11">
        <v>1971</v>
      </c>
      <c r="F4739" s="11" t="s">
        <v>33</v>
      </c>
      <c r="G4739" s="13">
        <v>2912.78</v>
      </c>
      <c r="H4739" s="14">
        <f t="shared" si="518"/>
        <v>5741089.3800000008</v>
      </c>
      <c r="I4739" s="14">
        <f>IF(F4739="GHS",H4739,H4739*Assumptions!$B$4)</f>
        <v>5741089.3800000008</v>
      </c>
      <c r="J4739" s="15" t="str">
        <f>INDEX(Assumptions!$B$8:$B$12,MATCH(B4739,Assumptions!$A$8:$A$12,0))</f>
        <v>Weighted Average</v>
      </c>
      <c r="K4739" s="16">
        <f>G4739/(1-INDEX(Assumptions!$D$8:$D$12,MATCH(B4739,Assumptions!$A$8:$A$12,0)))</f>
        <v>4045.5277777777783</v>
      </c>
      <c r="L4739" s="16">
        <f t="shared" si="519"/>
        <v>87.383400000000009</v>
      </c>
      <c r="M4739" s="16">
        <f t="shared" si="520"/>
        <v>202.27638888888893</v>
      </c>
      <c r="N4739" s="14">
        <f>E4739*(K4739-L4739-M4739)*IF(F4739="GHS",1,Assumptions!$B$4)</f>
        <v>7402815.8061000006</v>
      </c>
      <c r="O4739" s="15">
        <f t="shared" ca="1" si="521"/>
        <v>205</v>
      </c>
      <c r="P4739" s="15" t="str">
        <f t="shared" ca="1" si="522"/>
        <v>181-365d</v>
      </c>
      <c r="Q4739" s="17">
        <f ca="1">IF(P4739="0-90d",0,IF(P4739="91-180d",INDEX(Assumptions!$F$8:$F$12,MATCH(B4739,Assumptions!$A$8:$A$12,0)),IF(P4739="181-365d",INDEX(Assumptions!$G$8:$G$12,MATCH(B4739,Assumptions!$A$8:$A$12,0)),INDEX(Assumptions!$H$8:$H$12,MATCH(B4739,Assumptions!$A$8:$A$12,0)))))</f>
        <v>0.2</v>
      </c>
      <c r="R4739" s="14">
        <f t="shared" ca="1" si="523"/>
        <v>1148217.8760000002</v>
      </c>
      <c r="S4739" s="14">
        <f t="shared" ca="1" si="524"/>
        <v>4592871.5040000007</v>
      </c>
      <c r="T4739" s="11" t="s">
        <v>25</v>
      </c>
      <c r="U4739" s="18" t="s">
        <v>26</v>
      </c>
    </row>
    <row r="4740" spans="1:21" ht="15" customHeight="1" x14ac:dyDescent="0.15">
      <c r="A4740" s="10" t="s">
        <v>4788</v>
      </c>
      <c r="B4740" s="11" t="s">
        <v>28</v>
      </c>
      <c r="C4740" s="11" t="s">
        <v>38</v>
      </c>
      <c r="D4740" s="12">
        <v>45732</v>
      </c>
      <c r="E4740" s="11">
        <v>4490</v>
      </c>
      <c r="F4740" s="11" t="s">
        <v>24</v>
      </c>
      <c r="G4740" s="13">
        <v>9688.42</v>
      </c>
      <c r="H4740" s="14">
        <f t="shared" si="518"/>
        <v>43501005.799999997</v>
      </c>
      <c r="I4740" s="14">
        <f>IF(F4740="GHS",H4740,H4740*Assumptions!$B$4)</f>
        <v>469810862.63999999</v>
      </c>
      <c r="J4740" s="15" t="str">
        <f>INDEX(Assumptions!$B$8:$B$12,MATCH(B4740,Assumptions!$A$8:$A$12,0))</f>
        <v>Fair Value Less Costs to Sell</v>
      </c>
      <c r="K4740" s="16">
        <f>G4740/(1-INDEX(Assumptions!$D$8:$D$12,MATCH(B4740,Assumptions!$A$8:$A$12,0)))</f>
        <v>11009.568181818182</v>
      </c>
      <c r="L4740" s="16">
        <f t="shared" si="519"/>
        <v>290.65260000000001</v>
      </c>
      <c r="M4740" s="16">
        <f t="shared" si="520"/>
        <v>550.47840909090917</v>
      </c>
      <c r="N4740" s="14">
        <f>E4740*(K4740-L4740-M4740)*IF(F4740="GHS",1,Assumptions!$B$4)</f>
        <v>493087855.37989098</v>
      </c>
      <c r="O4740" s="15">
        <f t="shared" ca="1" si="521"/>
        <v>554</v>
      </c>
      <c r="P4740" s="15" t="str">
        <f t="shared" ca="1" si="522"/>
        <v>365d+</v>
      </c>
      <c r="Q4740" s="17">
        <f ca="1">IF(P4740="0-90d",0,IF(P4740="91-180d",INDEX(Assumptions!$F$8:$F$12,MATCH(B4740,Assumptions!$A$8:$A$12,0)),IF(P4740="181-365d",INDEX(Assumptions!$G$8:$G$12,MATCH(B4740,Assumptions!$A$8:$A$12,0)),INDEX(Assumptions!$H$8:$H$12,MATCH(B4740,Assumptions!$A$8:$A$12,0)))))</f>
        <v>0.4</v>
      </c>
      <c r="R4740" s="14">
        <f t="shared" ca="1" si="523"/>
        <v>187924345.05599999</v>
      </c>
      <c r="S4740" s="14">
        <f t="shared" ca="1" si="524"/>
        <v>281886517.58399999</v>
      </c>
      <c r="T4740" s="11" t="s">
        <v>25</v>
      </c>
      <c r="U4740" s="18" t="s">
        <v>26</v>
      </c>
    </row>
    <row r="4741" spans="1:21" ht="15" customHeight="1" x14ac:dyDescent="0.15">
      <c r="A4741" s="10" t="s">
        <v>4789</v>
      </c>
      <c r="B4741" s="11" t="s">
        <v>46</v>
      </c>
      <c r="C4741" s="11" t="s">
        <v>47</v>
      </c>
      <c r="D4741" s="12">
        <v>45736</v>
      </c>
      <c r="E4741" s="11">
        <v>398</v>
      </c>
      <c r="F4741" s="11" t="s">
        <v>33</v>
      </c>
      <c r="G4741" s="13">
        <v>438978.69</v>
      </c>
      <c r="H4741" s="14">
        <f t="shared" si="518"/>
        <v>174713518.62</v>
      </c>
      <c r="I4741" s="14">
        <f>IF(F4741="GHS",H4741,H4741*Assumptions!$B$4)</f>
        <v>174713518.62</v>
      </c>
      <c r="J4741" s="15" t="str">
        <f>INDEX(Assumptions!$B$8:$B$12,MATCH(B4741,Assumptions!$A$8:$A$12,0))</f>
        <v>Specific Identification</v>
      </c>
      <c r="K4741" s="16">
        <f>G4741/(1-INDEX(Assumptions!$D$8:$D$12,MATCH(B4741,Assumptions!$A$8:$A$12,0)))</f>
        <v>562793.19230769225</v>
      </c>
      <c r="L4741" s="16">
        <f t="shared" si="519"/>
        <v>13169.360699999999</v>
      </c>
      <c r="M4741" s="16">
        <f t="shared" si="520"/>
        <v>28139.659615384615</v>
      </c>
      <c r="N4741" s="14">
        <f>E4741*(K4741-L4741-M4741)*IF(F4741="GHS",1,Assumptions!$B$4)</f>
        <v>207550700.45293847</v>
      </c>
      <c r="O4741" s="15">
        <f t="shared" ca="1" si="521"/>
        <v>550</v>
      </c>
      <c r="P4741" s="15" t="str">
        <f t="shared" ca="1" si="522"/>
        <v>365d+</v>
      </c>
      <c r="Q4741" s="17">
        <f ca="1">IF(P4741="0-90d",0,IF(P4741="91-180d",INDEX(Assumptions!$F$8:$F$12,MATCH(B4741,Assumptions!$A$8:$A$12,0)),IF(P4741="181-365d",INDEX(Assumptions!$G$8:$G$12,MATCH(B4741,Assumptions!$A$8:$A$12,0)),INDEX(Assumptions!$H$8:$H$12,MATCH(B4741,Assumptions!$A$8:$A$12,0)))))</f>
        <v>0.15</v>
      </c>
      <c r="R4741" s="14">
        <f t="shared" ca="1" si="523"/>
        <v>26207027.793000001</v>
      </c>
      <c r="S4741" s="14">
        <f t="shared" ca="1" si="524"/>
        <v>148506490.82699999</v>
      </c>
      <c r="T4741" s="11" t="s">
        <v>25</v>
      </c>
      <c r="U4741" s="18" t="s">
        <v>26</v>
      </c>
    </row>
    <row r="4742" spans="1:21" ht="15" customHeight="1" x14ac:dyDescent="0.15">
      <c r="A4742" s="10" t="s">
        <v>4790</v>
      </c>
      <c r="B4742" s="11" t="s">
        <v>46</v>
      </c>
      <c r="C4742" s="11" t="s">
        <v>47</v>
      </c>
      <c r="D4742" s="12">
        <v>45912</v>
      </c>
      <c r="E4742" s="11">
        <v>4954</v>
      </c>
      <c r="F4742" s="11" t="s">
        <v>33</v>
      </c>
      <c r="G4742" s="13">
        <v>758543.12</v>
      </c>
      <c r="H4742" s="14">
        <f t="shared" si="518"/>
        <v>3757822616.48</v>
      </c>
      <c r="I4742" s="14">
        <f>IF(F4742="GHS",H4742,H4742*Assumptions!$B$4)</f>
        <v>3757822616.48</v>
      </c>
      <c r="J4742" s="15" t="str">
        <f>INDEX(Assumptions!$B$8:$B$12,MATCH(B4742,Assumptions!$A$8:$A$12,0))</f>
        <v>Specific Identification</v>
      </c>
      <c r="K4742" s="16">
        <f>G4742/(1-INDEX(Assumptions!$D$8:$D$12,MATCH(B4742,Assumptions!$A$8:$A$12,0)))</f>
        <v>972491.1794871795</v>
      </c>
      <c r="L4742" s="16">
        <f t="shared" si="519"/>
        <v>22756.293599999997</v>
      </c>
      <c r="M4742" s="16">
        <f t="shared" si="520"/>
        <v>48624.558974358981</v>
      </c>
      <c r="N4742" s="14">
        <f>E4742*(K4742-L4742-M4742)*IF(F4742="GHS",1,Assumptions!$B$4)</f>
        <v>4464100559.5261135</v>
      </c>
      <c r="O4742" s="15">
        <f t="shared" ca="1" si="521"/>
        <v>374</v>
      </c>
      <c r="P4742" s="15" t="str">
        <f t="shared" ca="1" si="522"/>
        <v>365d+</v>
      </c>
      <c r="Q4742" s="17">
        <f ca="1">IF(P4742="0-90d",0,IF(P4742="91-180d",INDEX(Assumptions!$F$8:$F$12,MATCH(B4742,Assumptions!$A$8:$A$12,0)),IF(P4742="181-365d",INDEX(Assumptions!$G$8:$G$12,MATCH(B4742,Assumptions!$A$8:$A$12,0)),INDEX(Assumptions!$H$8:$H$12,MATCH(B4742,Assumptions!$A$8:$A$12,0)))))</f>
        <v>0.15</v>
      </c>
      <c r="R4742" s="14">
        <f t="shared" ca="1" si="523"/>
        <v>563673392.472</v>
      </c>
      <c r="S4742" s="14">
        <f t="shared" ca="1" si="524"/>
        <v>3194149224.0079999</v>
      </c>
      <c r="T4742" s="11" t="s">
        <v>25</v>
      </c>
      <c r="U4742" s="18" t="s">
        <v>26</v>
      </c>
    </row>
    <row r="4743" spans="1:21" ht="15" customHeight="1" x14ac:dyDescent="0.15">
      <c r="A4743" s="10" t="s">
        <v>4791</v>
      </c>
      <c r="B4743" s="11" t="s">
        <v>31</v>
      </c>
      <c r="C4743" s="11" t="s">
        <v>76</v>
      </c>
      <c r="D4743" s="12">
        <v>45840</v>
      </c>
      <c r="E4743" s="11">
        <v>928</v>
      </c>
      <c r="F4743" s="11" t="s">
        <v>33</v>
      </c>
      <c r="G4743" s="13">
        <v>852.97</v>
      </c>
      <c r="H4743" s="14">
        <f t="shared" si="518"/>
        <v>791556.16</v>
      </c>
      <c r="I4743" s="14">
        <f>IF(F4743="GHS",H4743,H4743*Assumptions!$B$4)</f>
        <v>791556.16</v>
      </c>
      <c r="J4743" s="15" t="str">
        <f>INDEX(Assumptions!$B$8:$B$12,MATCH(B4743,Assumptions!$A$8:$A$12,0))</f>
        <v>Weighted Average</v>
      </c>
      <c r="K4743" s="16">
        <f>G4743/(1-INDEX(Assumptions!$D$8:$D$12,MATCH(B4743,Assumptions!$A$8:$A$12,0)))</f>
        <v>1184.6805555555557</v>
      </c>
      <c r="L4743" s="16">
        <f t="shared" si="519"/>
        <v>25.589099999999998</v>
      </c>
      <c r="M4743" s="16">
        <f t="shared" si="520"/>
        <v>59.234027777777783</v>
      </c>
      <c r="N4743" s="14">
        <f>E4743*(K4743-L4743-M4743)*IF(F4743="GHS",1,Assumptions!$B$4)</f>
        <v>1020667.6929777779</v>
      </c>
      <c r="O4743" s="15">
        <f t="shared" ca="1" si="521"/>
        <v>446</v>
      </c>
      <c r="P4743" s="15" t="str">
        <f t="shared" ca="1" si="522"/>
        <v>365d+</v>
      </c>
      <c r="Q4743" s="17">
        <f ca="1">IF(P4743="0-90d",0,IF(P4743="91-180d",INDEX(Assumptions!$F$8:$F$12,MATCH(B4743,Assumptions!$A$8:$A$12,0)),IF(P4743="181-365d",INDEX(Assumptions!$G$8:$G$12,MATCH(B4743,Assumptions!$A$8:$A$12,0)),INDEX(Assumptions!$H$8:$H$12,MATCH(B4743,Assumptions!$A$8:$A$12,0)))))</f>
        <v>0.6</v>
      </c>
      <c r="R4743" s="14">
        <f t="shared" ca="1" si="523"/>
        <v>474933.696</v>
      </c>
      <c r="S4743" s="14">
        <f t="shared" si="524"/>
        <v>0</v>
      </c>
      <c r="T4743" s="11" t="s">
        <v>39</v>
      </c>
      <c r="U4743" s="18" t="s">
        <v>26</v>
      </c>
    </row>
    <row r="4744" spans="1:21" ht="15" customHeight="1" x14ac:dyDescent="0.15">
      <c r="A4744" s="10" t="s">
        <v>4792</v>
      </c>
      <c r="B4744" s="11" t="s">
        <v>41</v>
      </c>
      <c r="C4744" s="11" t="s">
        <v>42</v>
      </c>
      <c r="D4744" s="12">
        <v>45806</v>
      </c>
      <c r="E4744" s="11">
        <v>4997</v>
      </c>
      <c r="F4744" s="11" t="s">
        <v>33</v>
      </c>
      <c r="G4744" s="13">
        <v>219.14</v>
      </c>
      <c r="H4744" s="14">
        <f t="shared" si="518"/>
        <v>1095042.5799999998</v>
      </c>
      <c r="I4744" s="14">
        <f>IF(F4744="GHS",H4744,H4744*Assumptions!$B$4)</f>
        <v>1095042.5799999998</v>
      </c>
      <c r="J4744" s="15" t="str">
        <f>INDEX(Assumptions!$B$8:$B$12,MATCH(B4744,Assumptions!$A$8:$A$12,0))</f>
        <v>Weighted Average</v>
      </c>
      <c r="K4744" s="16">
        <f>G4744/(1-INDEX(Assumptions!$D$8:$D$12,MATCH(B4744,Assumptions!$A$8:$A$12,0)))</f>
        <v>337.13846153846151</v>
      </c>
      <c r="L4744" s="16">
        <f t="shared" si="519"/>
        <v>6.5741999999999994</v>
      </c>
      <c r="M4744" s="16">
        <f t="shared" si="520"/>
        <v>16.856923076923078</v>
      </c>
      <c r="N4744" s="14">
        <f>E4744*(K4744-L4744-M4744)*IF(F4744="GHS",1,Assumptions!$B$4)</f>
        <v>1567595.5702923075</v>
      </c>
      <c r="O4744" s="15">
        <f t="shared" ca="1" si="521"/>
        <v>480</v>
      </c>
      <c r="P4744" s="15" t="str">
        <f t="shared" ca="1" si="522"/>
        <v>365d+</v>
      </c>
      <c r="Q4744" s="17">
        <f ca="1">IF(P4744="0-90d",0,IF(P4744="91-180d",INDEX(Assumptions!$F$8:$F$12,MATCH(B4744,Assumptions!$A$8:$A$12,0)),IF(P4744="181-365d",INDEX(Assumptions!$G$8:$G$12,MATCH(B4744,Assumptions!$A$8:$A$12,0)),INDEX(Assumptions!$H$8:$H$12,MATCH(B4744,Assumptions!$A$8:$A$12,0)))))</f>
        <v>0.8</v>
      </c>
      <c r="R4744" s="14">
        <f t="shared" ca="1" si="523"/>
        <v>876034.0639999999</v>
      </c>
      <c r="S4744" s="14">
        <f t="shared" ca="1" si="524"/>
        <v>219008.51599999995</v>
      </c>
      <c r="T4744" s="11" t="s">
        <v>25</v>
      </c>
      <c r="U4744" s="18" t="s">
        <v>26</v>
      </c>
    </row>
    <row r="4745" spans="1:21" ht="15" customHeight="1" x14ac:dyDescent="0.15">
      <c r="A4745" s="10" t="s">
        <v>4793</v>
      </c>
      <c r="B4745" s="11" t="s">
        <v>46</v>
      </c>
      <c r="C4745" s="11" t="s">
        <v>119</v>
      </c>
      <c r="D4745" s="12">
        <v>46052</v>
      </c>
      <c r="E4745" s="11">
        <v>3123</v>
      </c>
      <c r="F4745" s="11" t="s">
        <v>33</v>
      </c>
      <c r="G4745" s="13">
        <v>267160.67</v>
      </c>
      <c r="H4745" s="14">
        <f t="shared" si="518"/>
        <v>834342772.40999997</v>
      </c>
      <c r="I4745" s="14">
        <f>IF(F4745="GHS",H4745,H4745*Assumptions!$B$4)</f>
        <v>834342772.40999997</v>
      </c>
      <c r="J4745" s="15" t="str">
        <f>INDEX(Assumptions!$B$8:$B$12,MATCH(B4745,Assumptions!$A$8:$A$12,0))</f>
        <v>Specific Identification</v>
      </c>
      <c r="K4745" s="16">
        <f>G4745/(1-INDEX(Assumptions!$D$8:$D$12,MATCH(B4745,Assumptions!$A$8:$A$12,0)))</f>
        <v>342513.67948717944</v>
      </c>
      <c r="L4745" s="16">
        <f t="shared" si="519"/>
        <v>8014.820099999999</v>
      </c>
      <c r="M4745" s="16">
        <f t="shared" si="520"/>
        <v>17125.683974358974</v>
      </c>
      <c r="N4745" s="14">
        <f>E4745*(K4745-L4745-M4745)*IF(F4745="GHS",1,Assumptions!$B$4)</f>
        <v>991156426.81423831</v>
      </c>
      <c r="O4745" s="15">
        <f t="shared" ca="1" si="521"/>
        <v>234</v>
      </c>
      <c r="P4745" s="15" t="str">
        <f t="shared" ca="1" si="522"/>
        <v>181-365d</v>
      </c>
      <c r="Q4745" s="17">
        <f ca="1">IF(P4745="0-90d",0,IF(P4745="91-180d",INDEX(Assumptions!$F$8:$F$12,MATCH(B4745,Assumptions!$A$8:$A$12,0)),IF(P4745="181-365d",INDEX(Assumptions!$G$8:$G$12,MATCH(B4745,Assumptions!$A$8:$A$12,0)),INDEX(Assumptions!$H$8:$H$12,MATCH(B4745,Assumptions!$A$8:$A$12,0)))))</f>
        <v>0.05</v>
      </c>
      <c r="R4745" s="14">
        <f t="shared" ca="1" si="523"/>
        <v>41717138.620499998</v>
      </c>
      <c r="S4745" s="14">
        <f t="shared" ca="1" si="524"/>
        <v>792625633.7895</v>
      </c>
      <c r="T4745" s="11" t="s">
        <v>25</v>
      </c>
      <c r="U4745" s="18" t="s">
        <v>26</v>
      </c>
    </row>
    <row r="4746" spans="1:21" ht="15" customHeight="1" x14ac:dyDescent="0.15">
      <c r="A4746" s="10" t="s">
        <v>4794</v>
      </c>
      <c r="B4746" s="11" t="s">
        <v>31</v>
      </c>
      <c r="C4746" s="11" t="s">
        <v>63</v>
      </c>
      <c r="D4746" s="12">
        <v>46114</v>
      </c>
      <c r="E4746" s="11">
        <v>4863</v>
      </c>
      <c r="F4746" s="11" t="s">
        <v>33</v>
      </c>
      <c r="G4746" s="13">
        <v>3267.01</v>
      </c>
      <c r="H4746" s="14">
        <f t="shared" si="518"/>
        <v>15887469.630000001</v>
      </c>
      <c r="I4746" s="14">
        <f>IF(F4746="GHS",H4746,H4746*Assumptions!$B$4)</f>
        <v>15887469.630000001</v>
      </c>
      <c r="J4746" s="15" t="str">
        <f>INDEX(Assumptions!$B$8:$B$12,MATCH(B4746,Assumptions!$A$8:$A$12,0))</f>
        <v>Weighted Average</v>
      </c>
      <c r="K4746" s="16">
        <f>G4746/(1-INDEX(Assumptions!$D$8:$D$12,MATCH(B4746,Assumptions!$A$8:$A$12,0)))</f>
        <v>4537.5138888888896</v>
      </c>
      <c r="L4746" s="16">
        <f t="shared" si="519"/>
        <v>98.010300000000001</v>
      </c>
      <c r="M4746" s="16">
        <f t="shared" si="520"/>
        <v>226.87569444444449</v>
      </c>
      <c r="N4746" s="14">
        <f>E4746*(K4746-L4746-M4746)*IF(F4746="GHS",1,Assumptions!$B$4)</f>
        <v>20486009.450683337</v>
      </c>
      <c r="O4746" s="15">
        <f t="shared" ca="1" si="521"/>
        <v>172</v>
      </c>
      <c r="P4746" s="15" t="str">
        <f t="shared" ca="1" si="522"/>
        <v>91-180d</v>
      </c>
      <c r="Q4746" s="17">
        <f ca="1">IF(P4746="0-90d",0,IF(P4746="91-180d",INDEX(Assumptions!$F$8:$F$12,MATCH(B4746,Assumptions!$A$8:$A$12,0)),IF(P4746="181-365d",INDEX(Assumptions!$G$8:$G$12,MATCH(B4746,Assumptions!$A$8:$A$12,0)),INDEX(Assumptions!$H$8:$H$12,MATCH(B4746,Assumptions!$A$8:$A$12,0)))))</f>
        <v>0.05</v>
      </c>
      <c r="R4746" s="14">
        <f t="shared" ca="1" si="523"/>
        <v>794373.48150000011</v>
      </c>
      <c r="S4746" s="14">
        <f t="shared" ca="1" si="524"/>
        <v>15093096.148500001</v>
      </c>
      <c r="T4746" s="11" t="s">
        <v>25</v>
      </c>
      <c r="U4746" s="18" t="s">
        <v>36</v>
      </c>
    </row>
    <row r="4747" spans="1:21" ht="15" customHeight="1" x14ac:dyDescent="0.15">
      <c r="A4747" s="10" t="s">
        <v>4795</v>
      </c>
      <c r="B4747" s="11" t="s">
        <v>31</v>
      </c>
      <c r="C4747" s="11" t="s">
        <v>76</v>
      </c>
      <c r="D4747" s="12">
        <v>45738</v>
      </c>
      <c r="E4747" s="11">
        <v>4299</v>
      </c>
      <c r="F4747" s="11" t="s">
        <v>33</v>
      </c>
      <c r="G4747" s="13">
        <v>861.38</v>
      </c>
      <c r="H4747" s="14">
        <f t="shared" si="518"/>
        <v>3703072.62</v>
      </c>
      <c r="I4747" s="14">
        <f>IF(F4747="GHS",H4747,H4747*Assumptions!$B$4)</f>
        <v>3703072.62</v>
      </c>
      <c r="J4747" s="15" t="str">
        <f>INDEX(Assumptions!$B$8:$B$12,MATCH(B4747,Assumptions!$A$8:$A$12,0))</f>
        <v>Weighted Average</v>
      </c>
      <c r="K4747" s="16">
        <f>G4747/(1-INDEX(Assumptions!$D$8:$D$12,MATCH(B4747,Assumptions!$A$8:$A$12,0)))</f>
        <v>1196.3611111111111</v>
      </c>
      <c r="L4747" s="16">
        <f t="shared" si="519"/>
        <v>25.8414</v>
      </c>
      <c r="M4747" s="16">
        <f t="shared" si="520"/>
        <v>59.81805555555556</v>
      </c>
      <c r="N4747" s="14">
        <f>E4747*(K4747-L4747-M4747)*IF(F4747="GHS",1,Assumptions!$B$4)</f>
        <v>4774906.4172333339</v>
      </c>
      <c r="O4747" s="15">
        <f t="shared" ca="1" si="521"/>
        <v>548</v>
      </c>
      <c r="P4747" s="15" t="str">
        <f t="shared" ca="1" si="522"/>
        <v>365d+</v>
      </c>
      <c r="Q4747" s="17">
        <f ca="1">IF(P4747="0-90d",0,IF(P4747="91-180d",INDEX(Assumptions!$F$8:$F$12,MATCH(B4747,Assumptions!$A$8:$A$12,0)),IF(P4747="181-365d",INDEX(Assumptions!$G$8:$G$12,MATCH(B4747,Assumptions!$A$8:$A$12,0)),INDEX(Assumptions!$H$8:$H$12,MATCH(B4747,Assumptions!$A$8:$A$12,0)))))</f>
        <v>0.6</v>
      </c>
      <c r="R4747" s="14">
        <f t="shared" ca="1" si="523"/>
        <v>2221843.5720000002</v>
      </c>
      <c r="S4747" s="14">
        <f t="shared" si="524"/>
        <v>0</v>
      </c>
      <c r="T4747" s="11" t="s">
        <v>39</v>
      </c>
      <c r="U4747" s="18" t="s">
        <v>36</v>
      </c>
    </row>
    <row r="4748" spans="1:21" ht="15" customHeight="1" x14ac:dyDescent="0.15">
      <c r="A4748" s="10" t="s">
        <v>4796</v>
      </c>
      <c r="B4748" s="11" t="s">
        <v>41</v>
      </c>
      <c r="C4748" s="11" t="s">
        <v>115</v>
      </c>
      <c r="D4748" s="12">
        <v>46133</v>
      </c>
      <c r="E4748" s="11">
        <v>1409</v>
      </c>
      <c r="F4748" s="11" t="s">
        <v>33</v>
      </c>
      <c r="G4748" s="13">
        <v>643.79999999999995</v>
      </c>
      <c r="H4748" s="14">
        <f t="shared" si="518"/>
        <v>907114.2</v>
      </c>
      <c r="I4748" s="14">
        <f>IF(F4748="GHS",H4748,H4748*Assumptions!$B$4)</f>
        <v>907114.2</v>
      </c>
      <c r="J4748" s="15" t="str">
        <f>INDEX(Assumptions!$B$8:$B$12,MATCH(B4748,Assumptions!$A$8:$A$12,0))</f>
        <v>Weighted Average</v>
      </c>
      <c r="K4748" s="16">
        <f>G4748/(1-INDEX(Assumptions!$D$8:$D$12,MATCH(B4748,Assumptions!$A$8:$A$12,0)))</f>
        <v>990.46153846153834</v>
      </c>
      <c r="L4748" s="16">
        <f t="shared" si="519"/>
        <v>19.313999999999997</v>
      </c>
      <c r="M4748" s="16">
        <f t="shared" si="520"/>
        <v>49.523076923076921</v>
      </c>
      <c r="N4748" s="14">
        <f>E4748*(K4748-L4748-M4748)*IF(F4748="GHS",1,Assumptions!$B$4)</f>
        <v>1298568.8663076921</v>
      </c>
      <c r="O4748" s="15">
        <f t="shared" ca="1" si="521"/>
        <v>153</v>
      </c>
      <c r="P4748" s="15" t="str">
        <f t="shared" ca="1" si="522"/>
        <v>91-180d</v>
      </c>
      <c r="Q4748" s="17">
        <f ca="1">IF(P4748="0-90d",0,IF(P4748="91-180d",INDEX(Assumptions!$F$8:$F$12,MATCH(B4748,Assumptions!$A$8:$A$12,0)),IF(P4748="181-365d",INDEX(Assumptions!$G$8:$G$12,MATCH(B4748,Assumptions!$A$8:$A$12,0)),INDEX(Assumptions!$H$8:$H$12,MATCH(B4748,Assumptions!$A$8:$A$12,0)))))</f>
        <v>0.1</v>
      </c>
      <c r="R4748" s="14">
        <f t="shared" ca="1" si="523"/>
        <v>90711.42</v>
      </c>
      <c r="S4748" s="14">
        <f t="shared" ca="1" si="524"/>
        <v>816402.77999999991</v>
      </c>
      <c r="T4748" s="11" t="s">
        <v>50</v>
      </c>
      <c r="U4748" s="18" t="s">
        <v>26</v>
      </c>
    </row>
    <row r="4749" spans="1:21" ht="15" customHeight="1" x14ac:dyDescent="0.15">
      <c r="A4749" s="10" t="s">
        <v>4797</v>
      </c>
      <c r="B4749" s="11" t="s">
        <v>28</v>
      </c>
      <c r="C4749" s="11" t="s">
        <v>38</v>
      </c>
      <c r="D4749" s="12">
        <v>46155</v>
      </c>
      <c r="E4749" s="11">
        <v>2413</v>
      </c>
      <c r="F4749" s="11" t="s">
        <v>24</v>
      </c>
      <c r="G4749" s="13">
        <v>7452.72</v>
      </c>
      <c r="H4749" s="14">
        <f t="shared" si="518"/>
        <v>17983413.359999999</v>
      </c>
      <c r="I4749" s="14">
        <f>IF(F4749="GHS",H4749,H4749*Assumptions!$B$4)</f>
        <v>194220864.28800002</v>
      </c>
      <c r="J4749" s="15" t="str">
        <f>INDEX(Assumptions!$B$8:$B$12,MATCH(B4749,Assumptions!$A$8:$A$12,0))</f>
        <v>Fair Value Less Costs to Sell</v>
      </c>
      <c r="K4749" s="16">
        <f>G4749/(1-INDEX(Assumptions!$D$8:$D$12,MATCH(B4749,Assumptions!$A$8:$A$12,0)))</f>
        <v>8469</v>
      </c>
      <c r="L4749" s="16">
        <f t="shared" si="519"/>
        <v>223.58160000000001</v>
      </c>
      <c r="M4749" s="16">
        <f t="shared" si="520"/>
        <v>423.45000000000005</v>
      </c>
      <c r="N4749" s="14">
        <f>E4749*(K4749-L4749-M4749)*IF(F4749="GHS",1,Assumptions!$B$4)</f>
        <v>203843625.29136002</v>
      </c>
      <c r="O4749" s="15">
        <f t="shared" ca="1" si="521"/>
        <v>131</v>
      </c>
      <c r="P4749" s="15" t="str">
        <f t="shared" ca="1" si="522"/>
        <v>91-180d</v>
      </c>
      <c r="Q4749" s="17">
        <f ca="1">IF(P4749="0-90d",0,IF(P4749="91-180d",INDEX(Assumptions!$F$8:$F$12,MATCH(B4749,Assumptions!$A$8:$A$12,0)),IF(P4749="181-365d",INDEX(Assumptions!$G$8:$G$12,MATCH(B4749,Assumptions!$A$8:$A$12,0)),INDEX(Assumptions!$H$8:$H$12,MATCH(B4749,Assumptions!$A$8:$A$12,0)))))</f>
        <v>0.02</v>
      </c>
      <c r="R4749" s="14">
        <f t="shared" ca="1" si="523"/>
        <v>3884417.2857600003</v>
      </c>
      <c r="S4749" s="14">
        <f t="shared" ca="1" si="524"/>
        <v>190336447.00224</v>
      </c>
      <c r="T4749" s="11" t="s">
        <v>25</v>
      </c>
      <c r="U4749" s="18" t="s">
        <v>26</v>
      </c>
    </row>
    <row r="4750" spans="1:21" ht="15" customHeight="1" x14ac:dyDescent="0.15">
      <c r="A4750" s="10" t="s">
        <v>4798</v>
      </c>
      <c r="B4750" s="11" t="s">
        <v>31</v>
      </c>
      <c r="C4750" s="11" t="s">
        <v>63</v>
      </c>
      <c r="D4750" s="12">
        <v>45987</v>
      </c>
      <c r="E4750" s="11">
        <v>4001</v>
      </c>
      <c r="F4750" s="11" t="s">
        <v>33</v>
      </c>
      <c r="G4750" s="13">
        <v>1175.3599999999999</v>
      </c>
      <c r="H4750" s="14">
        <f t="shared" si="518"/>
        <v>4702615.3599999994</v>
      </c>
      <c r="I4750" s="14">
        <f>IF(F4750="GHS",H4750,H4750*Assumptions!$B$4)</f>
        <v>4702615.3599999994</v>
      </c>
      <c r="J4750" s="15" t="str">
        <f>INDEX(Assumptions!$B$8:$B$12,MATCH(B4750,Assumptions!$A$8:$A$12,0))</f>
        <v>Weighted Average</v>
      </c>
      <c r="K4750" s="16">
        <f>G4750/(1-INDEX(Assumptions!$D$8:$D$12,MATCH(B4750,Assumptions!$A$8:$A$12,0)))</f>
        <v>1632.4444444444443</v>
      </c>
      <c r="L4750" s="16">
        <f t="shared" si="519"/>
        <v>35.260799999999996</v>
      </c>
      <c r="M4750" s="16">
        <f t="shared" si="520"/>
        <v>81.62222222222222</v>
      </c>
      <c r="N4750" s="14">
        <f>E4750*(K4750-L4750-M4750)*IF(F4750="GHS",1,Assumptions!$B$4)</f>
        <v>6063761.2503111102</v>
      </c>
      <c r="O4750" s="15">
        <f t="shared" ca="1" si="521"/>
        <v>299</v>
      </c>
      <c r="P4750" s="15" t="str">
        <f t="shared" ca="1" si="522"/>
        <v>181-365d</v>
      </c>
      <c r="Q4750" s="17">
        <f ca="1">IF(P4750="0-90d",0,IF(P4750="91-180d",INDEX(Assumptions!$F$8:$F$12,MATCH(B4750,Assumptions!$A$8:$A$12,0)),IF(P4750="181-365d",INDEX(Assumptions!$G$8:$G$12,MATCH(B4750,Assumptions!$A$8:$A$12,0)),INDEX(Assumptions!$H$8:$H$12,MATCH(B4750,Assumptions!$A$8:$A$12,0)))))</f>
        <v>0.2</v>
      </c>
      <c r="R4750" s="14">
        <f t="shared" ca="1" si="523"/>
        <v>940523.07199999993</v>
      </c>
      <c r="S4750" s="14">
        <f t="shared" ca="1" si="524"/>
        <v>3762092.2879999997</v>
      </c>
      <c r="T4750" s="11" t="s">
        <v>50</v>
      </c>
      <c r="U4750" s="18" t="s">
        <v>36</v>
      </c>
    </row>
    <row r="4751" spans="1:21" ht="15" customHeight="1" x14ac:dyDescent="0.15">
      <c r="A4751" s="10" t="s">
        <v>4799</v>
      </c>
      <c r="B4751" s="11" t="s">
        <v>22</v>
      </c>
      <c r="C4751" s="11" t="s">
        <v>81</v>
      </c>
      <c r="D4751" s="12">
        <v>46117</v>
      </c>
      <c r="E4751" s="11">
        <v>4304</v>
      </c>
      <c r="F4751" s="11" t="s">
        <v>24</v>
      </c>
      <c r="G4751" s="13">
        <v>13000.28</v>
      </c>
      <c r="H4751" s="14">
        <f t="shared" si="518"/>
        <v>55953205.120000005</v>
      </c>
      <c r="I4751" s="14">
        <f>IF(F4751="GHS",H4751,H4751*Assumptions!$B$4)</f>
        <v>604294615.29600012</v>
      </c>
      <c r="J4751" s="15" t="str">
        <f>INDEX(Assumptions!$B$8:$B$12,MATCH(B4751,Assumptions!$A$8:$A$12,0))</f>
        <v>FIFO</v>
      </c>
      <c r="K4751" s="16">
        <f>G4751/(1-INDEX(Assumptions!$D$8:$D$12,MATCH(B4751,Assumptions!$A$8:$A$12,0)))</f>
        <v>15854</v>
      </c>
      <c r="L4751" s="16">
        <f t="shared" si="519"/>
        <v>390.00839999999999</v>
      </c>
      <c r="M4751" s="16">
        <f t="shared" si="520"/>
        <v>792.7</v>
      </c>
      <c r="N4751" s="14">
        <f>E4751*(K4751-L4751-M4751)*IF(F4751="GHS",1,Assumptions!$B$4)</f>
        <v>681968581.70112002</v>
      </c>
      <c r="O4751" s="15">
        <f t="shared" ca="1" si="521"/>
        <v>169</v>
      </c>
      <c r="P4751" s="15" t="str">
        <f t="shared" ca="1" si="522"/>
        <v>91-180d</v>
      </c>
      <c r="Q4751" s="17">
        <f ca="1">IF(P4751="0-90d",0,IF(P4751="91-180d",INDEX(Assumptions!$F$8:$F$12,MATCH(B4751,Assumptions!$A$8:$A$12,0)),IF(P4751="181-365d",INDEX(Assumptions!$G$8:$G$12,MATCH(B4751,Assumptions!$A$8:$A$12,0)),INDEX(Assumptions!$H$8:$H$12,MATCH(B4751,Assumptions!$A$8:$A$12,0)))))</f>
        <v>0.03</v>
      </c>
      <c r="R4751" s="14">
        <f t="shared" ca="1" si="523"/>
        <v>18128838.458880004</v>
      </c>
      <c r="S4751" s="14">
        <f t="shared" ca="1" si="524"/>
        <v>586165776.83712018</v>
      </c>
      <c r="T4751" s="11" t="s">
        <v>25</v>
      </c>
      <c r="U4751" s="18" t="s">
        <v>26</v>
      </c>
    </row>
    <row r="4752" spans="1:21" ht="15" customHeight="1" x14ac:dyDescent="0.15">
      <c r="A4752" s="10" t="s">
        <v>4800</v>
      </c>
      <c r="B4752" s="11" t="s">
        <v>28</v>
      </c>
      <c r="C4752" s="11" t="s">
        <v>55</v>
      </c>
      <c r="D4752" s="12">
        <v>46186</v>
      </c>
      <c r="E4752" s="11">
        <v>4785</v>
      </c>
      <c r="F4752" s="11" t="s">
        <v>24</v>
      </c>
      <c r="G4752" s="13">
        <v>4661.99</v>
      </c>
      <c r="H4752" s="14">
        <f t="shared" si="518"/>
        <v>22307622.149999999</v>
      </c>
      <c r="I4752" s="14">
        <f>IF(F4752="GHS",H4752,H4752*Assumptions!$B$4)</f>
        <v>240922319.22</v>
      </c>
      <c r="J4752" s="15" t="str">
        <f>INDEX(Assumptions!$B$8:$B$12,MATCH(B4752,Assumptions!$A$8:$A$12,0))</f>
        <v>Fair Value Less Costs to Sell</v>
      </c>
      <c r="K4752" s="16">
        <f>G4752/(1-INDEX(Assumptions!$D$8:$D$12,MATCH(B4752,Assumptions!$A$8:$A$12,0)))</f>
        <v>5297.715909090909</v>
      </c>
      <c r="L4752" s="16">
        <f t="shared" si="519"/>
        <v>139.85969999999998</v>
      </c>
      <c r="M4752" s="16">
        <f t="shared" si="520"/>
        <v>264.88579545454547</v>
      </c>
      <c r="N4752" s="14">
        <f>E4752*(K4752-L4752-M4752)*IF(F4752="GHS",1,Assumptions!$B$4)</f>
        <v>252858925.0359</v>
      </c>
      <c r="O4752" s="15">
        <f t="shared" ca="1" si="521"/>
        <v>100</v>
      </c>
      <c r="P4752" s="15" t="str">
        <f t="shared" ca="1" si="522"/>
        <v>91-180d</v>
      </c>
      <c r="Q4752" s="17">
        <f ca="1">IF(P4752="0-90d",0,IF(P4752="91-180d",INDEX(Assumptions!$F$8:$F$12,MATCH(B4752,Assumptions!$A$8:$A$12,0)),IF(P4752="181-365d",INDEX(Assumptions!$G$8:$G$12,MATCH(B4752,Assumptions!$A$8:$A$12,0)),INDEX(Assumptions!$H$8:$H$12,MATCH(B4752,Assumptions!$A$8:$A$12,0)))))</f>
        <v>0.02</v>
      </c>
      <c r="R4752" s="14">
        <f t="shared" ca="1" si="523"/>
        <v>4818446.3843999999</v>
      </c>
      <c r="S4752" s="14">
        <f t="shared" ca="1" si="524"/>
        <v>236103872.83559999</v>
      </c>
      <c r="T4752" s="11" t="s">
        <v>25</v>
      </c>
      <c r="U4752" s="18" t="s">
        <v>26</v>
      </c>
    </row>
    <row r="4753" spans="1:21" ht="15" customHeight="1" x14ac:dyDescent="0.15">
      <c r="A4753" s="10" t="s">
        <v>4801</v>
      </c>
      <c r="B4753" s="11" t="s">
        <v>31</v>
      </c>
      <c r="C4753" s="11" t="s">
        <v>76</v>
      </c>
      <c r="D4753" s="12">
        <v>46168</v>
      </c>
      <c r="E4753" s="11">
        <v>1197</v>
      </c>
      <c r="F4753" s="11" t="s">
        <v>33</v>
      </c>
      <c r="G4753" s="13">
        <v>1350.62</v>
      </c>
      <c r="H4753" s="14">
        <f t="shared" si="518"/>
        <v>1616692.14</v>
      </c>
      <c r="I4753" s="14">
        <f>IF(F4753="GHS",H4753,H4753*Assumptions!$B$4)</f>
        <v>1616692.14</v>
      </c>
      <c r="J4753" s="15" t="str">
        <f>INDEX(Assumptions!$B$8:$B$12,MATCH(B4753,Assumptions!$A$8:$A$12,0))</f>
        <v>Weighted Average</v>
      </c>
      <c r="K4753" s="16">
        <f>G4753/(1-INDEX(Assumptions!$D$8:$D$12,MATCH(B4753,Assumptions!$A$8:$A$12,0)))</f>
        <v>1875.8611111111111</v>
      </c>
      <c r="L4753" s="16">
        <f t="shared" si="519"/>
        <v>40.518599999999992</v>
      </c>
      <c r="M4753" s="16">
        <f t="shared" si="520"/>
        <v>93.793055555555554</v>
      </c>
      <c r="N4753" s="14">
        <f>E4753*(K4753-L4753-M4753)*IF(F4753="GHS",1,Assumptions!$B$4)</f>
        <v>2084634.6982999998</v>
      </c>
      <c r="O4753" s="15">
        <f t="shared" ca="1" si="521"/>
        <v>118</v>
      </c>
      <c r="P4753" s="15" t="str">
        <f t="shared" ca="1" si="522"/>
        <v>91-180d</v>
      </c>
      <c r="Q4753" s="17">
        <f ca="1">IF(P4753="0-90d",0,IF(P4753="91-180d",INDEX(Assumptions!$F$8:$F$12,MATCH(B4753,Assumptions!$A$8:$A$12,0)),IF(P4753="181-365d",INDEX(Assumptions!$G$8:$G$12,MATCH(B4753,Assumptions!$A$8:$A$12,0)),INDEX(Assumptions!$H$8:$H$12,MATCH(B4753,Assumptions!$A$8:$A$12,0)))))</f>
        <v>0.05</v>
      </c>
      <c r="R4753" s="14">
        <f t="shared" ca="1" si="523"/>
        <v>80834.607000000004</v>
      </c>
      <c r="S4753" s="14">
        <f t="shared" ca="1" si="524"/>
        <v>1535857.5329999998</v>
      </c>
      <c r="T4753" s="11" t="s">
        <v>25</v>
      </c>
      <c r="U4753" s="18" t="s">
        <v>36</v>
      </c>
    </row>
    <row r="4754" spans="1:21" ht="15" customHeight="1" x14ac:dyDescent="0.15">
      <c r="A4754" s="10" t="s">
        <v>4802</v>
      </c>
      <c r="B4754" s="11" t="s">
        <v>41</v>
      </c>
      <c r="C4754" s="11" t="s">
        <v>42</v>
      </c>
      <c r="D4754" s="12">
        <v>45778</v>
      </c>
      <c r="E4754" s="11">
        <v>4187</v>
      </c>
      <c r="F4754" s="11" t="s">
        <v>33</v>
      </c>
      <c r="G4754" s="13">
        <v>161.27000000000001</v>
      </c>
      <c r="H4754" s="14">
        <f t="shared" si="518"/>
        <v>675237.49</v>
      </c>
      <c r="I4754" s="14">
        <f>IF(F4754="GHS",H4754,H4754*Assumptions!$B$4)</f>
        <v>675237.49</v>
      </c>
      <c r="J4754" s="15" t="str">
        <f>INDEX(Assumptions!$B$8:$B$12,MATCH(B4754,Assumptions!$A$8:$A$12,0))</f>
        <v>Weighted Average</v>
      </c>
      <c r="K4754" s="16">
        <f>G4754/(1-INDEX(Assumptions!$D$8:$D$12,MATCH(B4754,Assumptions!$A$8:$A$12,0)))</f>
        <v>248.1076923076923</v>
      </c>
      <c r="L4754" s="16">
        <f t="shared" si="519"/>
        <v>4.8380999999999998</v>
      </c>
      <c r="M4754" s="16">
        <f t="shared" si="520"/>
        <v>12.405384615384616</v>
      </c>
      <c r="N4754" s="14">
        <f>E4754*(K4754-L4754-M4754)*IF(F4754="GHS",1,Assumptions!$B$4)</f>
        <v>966628.43760769232</v>
      </c>
      <c r="O4754" s="15">
        <f t="shared" ca="1" si="521"/>
        <v>508</v>
      </c>
      <c r="P4754" s="15" t="str">
        <f t="shared" ca="1" si="522"/>
        <v>365d+</v>
      </c>
      <c r="Q4754" s="17">
        <f ca="1">IF(P4754="0-90d",0,IF(P4754="91-180d",INDEX(Assumptions!$F$8:$F$12,MATCH(B4754,Assumptions!$A$8:$A$12,0)),IF(P4754="181-365d",INDEX(Assumptions!$G$8:$G$12,MATCH(B4754,Assumptions!$A$8:$A$12,0)),INDEX(Assumptions!$H$8:$H$12,MATCH(B4754,Assumptions!$A$8:$A$12,0)))))</f>
        <v>0.8</v>
      </c>
      <c r="R4754" s="14">
        <f t="shared" ca="1" si="523"/>
        <v>540189.99199999997</v>
      </c>
      <c r="S4754" s="14">
        <f t="shared" ca="1" si="524"/>
        <v>135047.49800000002</v>
      </c>
      <c r="T4754" s="11" t="s">
        <v>25</v>
      </c>
      <c r="U4754" s="18" t="s">
        <v>26</v>
      </c>
    </row>
    <row r="4755" spans="1:21" ht="15" customHeight="1" x14ac:dyDescent="0.15">
      <c r="A4755" s="10" t="s">
        <v>4803</v>
      </c>
      <c r="B4755" s="11" t="s">
        <v>41</v>
      </c>
      <c r="C4755" s="11" t="s">
        <v>49</v>
      </c>
      <c r="D4755" s="12">
        <v>46215</v>
      </c>
      <c r="E4755" s="11">
        <v>2856</v>
      </c>
      <c r="F4755" s="11" t="s">
        <v>33</v>
      </c>
      <c r="G4755" s="13">
        <v>534.84</v>
      </c>
      <c r="H4755" s="14">
        <f t="shared" si="518"/>
        <v>1527503.04</v>
      </c>
      <c r="I4755" s="14">
        <f>IF(F4755="GHS",H4755,H4755*Assumptions!$B$4)</f>
        <v>1527503.04</v>
      </c>
      <c r="J4755" s="15" t="str">
        <f>INDEX(Assumptions!$B$8:$B$12,MATCH(B4755,Assumptions!$A$8:$A$12,0))</f>
        <v>Weighted Average</v>
      </c>
      <c r="K4755" s="16">
        <f>G4755/(1-INDEX(Assumptions!$D$8:$D$12,MATCH(B4755,Assumptions!$A$8:$A$12,0)))</f>
        <v>822.83076923076931</v>
      </c>
      <c r="L4755" s="16">
        <f t="shared" si="519"/>
        <v>16.045200000000001</v>
      </c>
      <c r="M4755" s="16">
        <f t="shared" si="520"/>
        <v>41.141538461538467</v>
      </c>
      <c r="N4755" s="14">
        <f>E4755*(K4755-L4755-M4755)*IF(F4755="GHS",1,Assumptions!$B$4)</f>
        <v>2186679.3518769229</v>
      </c>
      <c r="O4755" s="15">
        <f t="shared" ca="1" si="521"/>
        <v>71</v>
      </c>
      <c r="P4755" s="15" t="str">
        <f t="shared" ca="1" si="522"/>
        <v>0-90d</v>
      </c>
      <c r="Q4755" s="17">
        <f ca="1">IF(P4755="0-90d",0,IF(P4755="91-180d",INDEX(Assumptions!$F$8:$F$12,MATCH(B4755,Assumptions!$A$8:$A$12,0)),IF(P4755="181-365d",INDEX(Assumptions!$G$8:$G$12,MATCH(B4755,Assumptions!$A$8:$A$12,0)),INDEX(Assumptions!$H$8:$H$12,MATCH(B4755,Assumptions!$A$8:$A$12,0)))))</f>
        <v>0</v>
      </c>
      <c r="R4755" s="14">
        <f t="shared" ca="1" si="523"/>
        <v>0</v>
      </c>
      <c r="S4755" s="14">
        <f t="shared" ca="1" si="524"/>
        <v>1527503.04</v>
      </c>
      <c r="T4755" s="11" t="s">
        <v>25</v>
      </c>
      <c r="U4755" s="18" t="s">
        <v>26</v>
      </c>
    </row>
    <row r="4756" spans="1:21" ht="15" customHeight="1" x14ac:dyDescent="0.15">
      <c r="A4756" s="10" t="s">
        <v>4804</v>
      </c>
      <c r="B4756" s="11" t="s">
        <v>41</v>
      </c>
      <c r="C4756" s="11" t="s">
        <v>115</v>
      </c>
      <c r="D4756" s="12">
        <v>45856</v>
      </c>
      <c r="E4756" s="11">
        <v>4347</v>
      </c>
      <c r="F4756" s="11" t="s">
        <v>33</v>
      </c>
      <c r="G4756" s="13">
        <v>510.45</v>
      </c>
      <c r="H4756" s="14">
        <f t="shared" si="518"/>
        <v>2218926.15</v>
      </c>
      <c r="I4756" s="14">
        <f>IF(F4756="GHS",H4756,H4756*Assumptions!$B$4)</f>
        <v>2218926.15</v>
      </c>
      <c r="J4756" s="15" t="str">
        <f>INDEX(Assumptions!$B$8:$B$12,MATCH(B4756,Assumptions!$A$8:$A$12,0))</f>
        <v>Weighted Average</v>
      </c>
      <c r="K4756" s="16">
        <f>G4756/(1-INDEX(Assumptions!$D$8:$D$12,MATCH(B4756,Assumptions!$A$8:$A$12,0)))</f>
        <v>785.30769230769226</v>
      </c>
      <c r="L4756" s="16">
        <f t="shared" si="519"/>
        <v>15.313499999999999</v>
      </c>
      <c r="M4756" s="16">
        <f t="shared" si="520"/>
        <v>39.265384615384619</v>
      </c>
      <c r="N4756" s="14">
        <f>E4756*(K4756-L4756-M4756)*IF(F4756="GHS",1,Assumptions!$B$4)</f>
        <v>3176478.1270384616</v>
      </c>
      <c r="O4756" s="15">
        <f t="shared" ca="1" si="521"/>
        <v>430</v>
      </c>
      <c r="P4756" s="15" t="str">
        <f t="shared" ca="1" si="522"/>
        <v>365d+</v>
      </c>
      <c r="Q4756" s="17">
        <f ca="1">IF(P4756="0-90d",0,IF(P4756="91-180d",INDEX(Assumptions!$F$8:$F$12,MATCH(B4756,Assumptions!$A$8:$A$12,0)),IF(P4756="181-365d",INDEX(Assumptions!$G$8:$G$12,MATCH(B4756,Assumptions!$A$8:$A$12,0)),INDEX(Assumptions!$H$8:$H$12,MATCH(B4756,Assumptions!$A$8:$A$12,0)))))</f>
        <v>0.8</v>
      </c>
      <c r="R4756" s="14">
        <f t="shared" ca="1" si="523"/>
        <v>1775140.92</v>
      </c>
      <c r="S4756" s="14">
        <f t="shared" ca="1" si="524"/>
        <v>443785.23</v>
      </c>
      <c r="T4756" s="11" t="s">
        <v>25</v>
      </c>
      <c r="U4756" s="18" t="s">
        <v>26</v>
      </c>
    </row>
    <row r="4757" spans="1:21" ht="15" customHeight="1" x14ac:dyDescent="0.15">
      <c r="A4757" s="10" t="s">
        <v>4805</v>
      </c>
      <c r="B4757" s="11" t="s">
        <v>31</v>
      </c>
      <c r="C4757" s="11" t="s">
        <v>76</v>
      </c>
      <c r="D4757" s="12">
        <v>45748</v>
      </c>
      <c r="E4757" s="11">
        <v>3673</v>
      </c>
      <c r="F4757" s="11" t="s">
        <v>33</v>
      </c>
      <c r="G4757" s="13">
        <v>2440.6</v>
      </c>
      <c r="H4757" s="14">
        <f t="shared" si="518"/>
        <v>8964323.7999999989</v>
      </c>
      <c r="I4757" s="14">
        <f>IF(F4757="GHS",H4757,H4757*Assumptions!$B$4)</f>
        <v>8964323.7999999989</v>
      </c>
      <c r="J4757" s="15" t="str">
        <f>INDEX(Assumptions!$B$8:$B$12,MATCH(B4757,Assumptions!$A$8:$A$12,0))</f>
        <v>Weighted Average</v>
      </c>
      <c r="K4757" s="16">
        <f>G4757/(1-INDEX(Assumptions!$D$8:$D$12,MATCH(B4757,Assumptions!$A$8:$A$12,0)))</f>
        <v>3389.7222222222222</v>
      </c>
      <c r="L4757" s="16">
        <f t="shared" si="519"/>
        <v>73.217999999999989</v>
      </c>
      <c r="M4757" s="16">
        <f t="shared" si="520"/>
        <v>169.48611111111111</v>
      </c>
      <c r="N4757" s="14">
        <f>E4757*(K4757-L4757-M4757)*IF(F4757="GHS",1,Assumptions!$B$4)</f>
        <v>11558997.52211111</v>
      </c>
      <c r="O4757" s="15">
        <f t="shared" ca="1" si="521"/>
        <v>538</v>
      </c>
      <c r="P4757" s="15" t="str">
        <f t="shared" ca="1" si="522"/>
        <v>365d+</v>
      </c>
      <c r="Q4757" s="17">
        <f ca="1">IF(P4757="0-90d",0,IF(P4757="91-180d",INDEX(Assumptions!$F$8:$F$12,MATCH(B4757,Assumptions!$A$8:$A$12,0)),IF(P4757="181-365d",INDEX(Assumptions!$G$8:$G$12,MATCH(B4757,Assumptions!$A$8:$A$12,0)),INDEX(Assumptions!$H$8:$H$12,MATCH(B4757,Assumptions!$A$8:$A$12,0)))))</f>
        <v>0.6</v>
      </c>
      <c r="R4757" s="14">
        <f t="shared" ca="1" si="523"/>
        <v>5378594.2799999993</v>
      </c>
      <c r="S4757" s="14">
        <f t="shared" ca="1" si="524"/>
        <v>3585729.5199999996</v>
      </c>
      <c r="T4757" s="11" t="s">
        <v>25</v>
      </c>
      <c r="U4757" s="18" t="s">
        <v>26</v>
      </c>
    </row>
    <row r="4758" spans="1:21" ht="15" customHeight="1" x14ac:dyDescent="0.15">
      <c r="A4758" s="10" t="s">
        <v>4806</v>
      </c>
      <c r="B4758" s="11" t="s">
        <v>41</v>
      </c>
      <c r="C4758" s="11" t="s">
        <v>115</v>
      </c>
      <c r="D4758" s="12">
        <v>45804</v>
      </c>
      <c r="E4758" s="11">
        <v>2379</v>
      </c>
      <c r="F4758" s="11" t="s">
        <v>33</v>
      </c>
      <c r="G4758" s="13">
        <v>461.52</v>
      </c>
      <c r="H4758" s="14">
        <f t="shared" si="518"/>
        <v>1097956.0799999998</v>
      </c>
      <c r="I4758" s="14">
        <f>IF(F4758="GHS",H4758,H4758*Assumptions!$B$4)</f>
        <v>1097956.0799999998</v>
      </c>
      <c r="J4758" s="15" t="str">
        <f>INDEX(Assumptions!$B$8:$B$12,MATCH(B4758,Assumptions!$A$8:$A$12,0))</f>
        <v>Weighted Average</v>
      </c>
      <c r="K4758" s="16">
        <f>G4758/(1-INDEX(Assumptions!$D$8:$D$12,MATCH(B4758,Assumptions!$A$8:$A$12,0)))</f>
        <v>710.03076923076912</v>
      </c>
      <c r="L4758" s="16">
        <f t="shared" si="519"/>
        <v>13.845599999999999</v>
      </c>
      <c r="M4758" s="16">
        <f t="shared" si="520"/>
        <v>35.501538461538459</v>
      </c>
      <c r="N4758" s="14">
        <f>E4758*(K4758-L4758-M4758)*IF(F4758="GHS",1,Assumptions!$B$4)</f>
        <v>1571766.3576</v>
      </c>
      <c r="O4758" s="15">
        <f t="shared" ca="1" si="521"/>
        <v>482</v>
      </c>
      <c r="P4758" s="15" t="str">
        <f t="shared" ca="1" si="522"/>
        <v>365d+</v>
      </c>
      <c r="Q4758" s="17">
        <f ca="1">IF(P4758="0-90d",0,IF(P4758="91-180d",INDEX(Assumptions!$F$8:$F$12,MATCH(B4758,Assumptions!$A$8:$A$12,0)),IF(P4758="181-365d",INDEX(Assumptions!$G$8:$G$12,MATCH(B4758,Assumptions!$A$8:$A$12,0)),INDEX(Assumptions!$H$8:$H$12,MATCH(B4758,Assumptions!$A$8:$A$12,0)))))</f>
        <v>0.8</v>
      </c>
      <c r="R4758" s="14">
        <f t="shared" ca="1" si="523"/>
        <v>878364.86399999994</v>
      </c>
      <c r="S4758" s="14">
        <f t="shared" ca="1" si="524"/>
        <v>219591.2159999999</v>
      </c>
      <c r="T4758" s="11" t="s">
        <v>25</v>
      </c>
      <c r="U4758" s="18" t="s">
        <v>26</v>
      </c>
    </row>
    <row r="4759" spans="1:21" ht="15" customHeight="1" x14ac:dyDescent="0.15">
      <c r="A4759" s="10" t="s">
        <v>4807</v>
      </c>
      <c r="B4759" s="11" t="s">
        <v>22</v>
      </c>
      <c r="C4759" s="11" t="s">
        <v>81</v>
      </c>
      <c r="D4759" s="12">
        <v>45968</v>
      </c>
      <c r="E4759" s="11">
        <v>1041</v>
      </c>
      <c r="F4759" s="11" t="s">
        <v>24</v>
      </c>
      <c r="G4759" s="13">
        <v>27594.73</v>
      </c>
      <c r="H4759" s="14">
        <f t="shared" si="518"/>
        <v>28726113.93</v>
      </c>
      <c r="I4759" s="14">
        <f>IF(F4759="GHS",H4759,H4759*Assumptions!$B$4)</f>
        <v>310242030.44400001</v>
      </c>
      <c r="J4759" s="15" t="str">
        <f>INDEX(Assumptions!$B$8:$B$12,MATCH(B4759,Assumptions!$A$8:$A$12,0))</f>
        <v>FIFO</v>
      </c>
      <c r="K4759" s="16">
        <f>G4759/(1-INDEX(Assumptions!$D$8:$D$12,MATCH(B4759,Assumptions!$A$8:$A$12,0)))</f>
        <v>33652.109756097561</v>
      </c>
      <c r="L4759" s="16">
        <f t="shared" si="519"/>
        <v>827.84190000000001</v>
      </c>
      <c r="M4759" s="16">
        <f t="shared" si="520"/>
        <v>1682.6054878048781</v>
      </c>
      <c r="N4759" s="14">
        <f>E4759*(K4759-L4759-M4759)*IF(F4759="GHS",1,Assumptions!$B$4)</f>
        <v>350119481.67424101</v>
      </c>
      <c r="O4759" s="15">
        <f t="shared" ca="1" si="521"/>
        <v>318</v>
      </c>
      <c r="P4759" s="15" t="str">
        <f t="shared" ca="1" si="522"/>
        <v>181-365d</v>
      </c>
      <c r="Q4759" s="17">
        <f ca="1">IF(P4759="0-90d",0,IF(P4759="91-180d",INDEX(Assumptions!$F$8:$F$12,MATCH(B4759,Assumptions!$A$8:$A$12,0)),IF(P4759="181-365d",INDEX(Assumptions!$G$8:$G$12,MATCH(B4759,Assumptions!$A$8:$A$12,0)),INDEX(Assumptions!$H$8:$H$12,MATCH(B4759,Assumptions!$A$8:$A$12,0)))))</f>
        <v>0.15</v>
      </c>
      <c r="R4759" s="14">
        <f t="shared" ca="1" si="523"/>
        <v>46536304.566600002</v>
      </c>
      <c r="S4759" s="14">
        <f t="shared" ca="1" si="524"/>
        <v>263705725.87740001</v>
      </c>
      <c r="T4759" s="11" t="s">
        <v>25</v>
      </c>
      <c r="U4759" s="18" t="s">
        <v>26</v>
      </c>
    </row>
    <row r="4760" spans="1:21" ht="15" customHeight="1" x14ac:dyDescent="0.15">
      <c r="A4760" s="10" t="s">
        <v>4808</v>
      </c>
      <c r="B4760" s="11" t="s">
        <v>41</v>
      </c>
      <c r="C4760" s="11" t="s">
        <v>49</v>
      </c>
      <c r="D4760" s="12">
        <v>45843</v>
      </c>
      <c r="E4760" s="11">
        <v>3955</v>
      </c>
      <c r="F4760" s="11" t="s">
        <v>33</v>
      </c>
      <c r="G4760" s="13">
        <v>211.92</v>
      </c>
      <c r="H4760" s="14">
        <f t="shared" si="518"/>
        <v>838143.6</v>
      </c>
      <c r="I4760" s="14">
        <f>IF(F4760="GHS",H4760,H4760*Assumptions!$B$4)</f>
        <v>838143.6</v>
      </c>
      <c r="J4760" s="15" t="str">
        <f>INDEX(Assumptions!$B$8:$B$12,MATCH(B4760,Assumptions!$A$8:$A$12,0))</f>
        <v>Weighted Average</v>
      </c>
      <c r="K4760" s="16">
        <f>G4760/(1-INDEX(Assumptions!$D$8:$D$12,MATCH(B4760,Assumptions!$A$8:$A$12,0)))</f>
        <v>326.03076923076918</v>
      </c>
      <c r="L4760" s="16">
        <f t="shared" si="519"/>
        <v>6.3575999999999997</v>
      </c>
      <c r="M4760" s="16">
        <f t="shared" si="520"/>
        <v>16.30153846153846</v>
      </c>
      <c r="N4760" s="14">
        <f>E4760*(K4760-L4760-M4760)*IF(F4760="GHS",1,Assumptions!$B$4)</f>
        <v>1199834.7996923074</v>
      </c>
      <c r="O4760" s="15">
        <f t="shared" ca="1" si="521"/>
        <v>443</v>
      </c>
      <c r="P4760" s="15" t="str">
        <f t="shared" ca="1" si="522"/>
        <v>365d+</v>
      </c>
      <c r="Q4760" s="17">
        <f ca="1">IF(P4760="0-90d",0,IF(P4760="91-180d",INDEX(Assumptions!$F$8:$F$12,MATCH(B4760,Assumptions!$A$8:$A$12,0)),IF(P4760="181-365d",INDEX(Assumptions!$G$8:$G$12,MATCH(B4760,Assumptions!$A$8:$A$12,0)),INDEX(Assumptions!$H$8:$H$12,MATCH(B4760,Assumptions!$A$8:$A$12,0)))))</f>
        <v>0.8</v>
      </c>
      <c r="R4760" s="14">
        <f t="shared" ca="1" si="523"/>
        <v>670514.88</v>
      </c>
      <c r="S4760" s="14">
        <f t="shared" ca="1" si="524"/>
        <v>167628.71999999997</v>
      </c>
      <c r="T4760" s="11" t="s">
        <v>50</v>
      </c>
      <c r="U4760" s="18" t="s">
        <v>26</v>
      </c>
    </row>
    <row r="4761" spans="1:21" ht="15" customHeight="1" x14ac:dyDescent="0.15">
      <c r="A4761" s="10" t="s">
        <v>4809</v>
      </c>
      <c r="B4761" s="11" t="s">
        <v>41</v>
      </c>
      <c r="C4761" s="11" t="s">
        <v>42</v>
      </c>
      <c r="D4761" s="12">
        <v>45798</v>
      </c>
      <c r="E4761" s="11">
        <v>1845</v>
      </c>
      <c r="F4761" s="11" t="s">
        <v>33</v>
      </c>
      <c r="G4761" s="13">
        <v>423.25</v>
      </c>
      <c r="H4761" s="14">
        <f t="shared" si="518"/>
        <v>780896.25</v>
      </c>
      <c r="I4761" s="14">
        <f>IF(F4761="GHS",H4761,H4761*Assumptions!$B$4)</f>
        <v>780896.25</v>
      </c>
      <c r="J4761" s="15" t="str">
        <f>INDEX(Assumptions!$B$8:$B$12,MATCH(B4761,Assumptions!$A$8:$A$12,0))</f>
        <v>Weighted Average</v>
      </c>
      <c r="K4761" s="16">
        <f>G4761/(1-INDEX(Assumptions!$D$8:$D$12,MATCH(B4761,Assumptions!$A$8:$A$12,0)))</f>
        <v>651.15384615384608</v>
      </c>
      <c r="L4761" s="16">
        <f t="shared" si="519"/>
        <v>12.6975</v>
      </c>
      <c r="M4761" s="16">
        <f t="shared" si="520"/>
        <v>32.557692307692307</v>
      </c>
      <c r="N4761" s="14">
        <f>E4761*(K4761-L4761-M4761)*IF(F4761="GHS",1,Assumptions!$B$4)</f>
        <v>1117883.0163461538</v>
      </c>
      <c r="O4761" s="15">
        <f t="shared" ca="1" si="521"/>
        <v>488</v>
      </c>
      <c r="P4761" s="15" t="str">
        <f t="shared" ca="1" si="522"/>
        <v>365d+</v>
      </c>
      <c r="Q4761" s="17">
        <f ca="1">IF(P4761="0-90d",0,IF(P4761="91-180d",INDEX(Assumptions!$F$8:$F$12,MATCH(B4761,Assumptions!$A$8:$A$12,0)),IF(P4761="181-365d",INDEX(Assumptions!$G$8:$G$12,MATCH(B4761,Assumptions!$A$8:$A$12,0)),INDEX(Assumptions!$H$8:$H$12,MATCH(B4761,Assumptions!$A$8:$A$12,0)))))</f>
        <v>0.8</v>
      </c>
      <c r="R4761" s="14">
        <f t="shared" ca="1" si="523"/>
        <v>624717</v>
      </c>
      <c r="S4761" s="14">
        <f t="shared" ca="1" si="524"/>
        <v>156179.25</v>
      </c>
      <c r="T4761" s="11" t="s">
        <v>25</v>
      </c>
      <c r="U4761" s="18" t="s">
        <v>36</v>
      </c>
    </row>
    <row r="4762" spans="1:21" ht="15" customHeight="1" x14ac:dyDescent="0.15">
      <c r="A4762" s="10" t="s">
        <v>4810</v>
      </c>
      <c r="B4762" s="11" t="s">
        <v>22</v>
      </c>
      <c r="C4762" s="11" t="s">
        <v>81</v>
      </c>
      <c r="D4762" s="12">
        <v>45756</v>
      </c>
      <c r="E4762" s="11">
        <v>4588</v>
      </c>
      <c r="F4762" s="11" t="s">
        <v>24</v>
      </c>
      <c r="G4762" s="13">
        <v>17501.009999999998</v>
      </c>
      <c r="H4762" s="14">
        <f t="shared" si="518"/>
        <v>80294633.879999995</v>
      </c>
      <c r="I4762" s="14">
        <f>IF(F4762="GHS",H4762,H4762*Assumptions!$B$4)</f>
        <v>867182045.90400004</v>
      </c>
      <c r="J4762" s="15" t="str">
        <f>INDEX(Assumptions!$B$8:$B$12,MATCH(B4762,Assumptions!$A$8:$A$12,0))</f>
        <v>FIFO</v>
      </c>
      <c r="K4762" s="16">
        <f>G4762/(1-INDEX(Assumptions!$D$8:$D$12,MATCH(B4762,Assumptions!$A$8:$A$12,0)))</f>
        <v>21342.695121951216</v>
      </c>
      <c r="L4762" s="16">
        <f t="shared" si="519"/>
        <v>525.0302999999999</v>
      </c>
      <c r="M4762" s="16">
        <f t="shared" si="520"/>
        <v>1067.1347560975607</v>
      </c>
      <c r="N4762" s="14">
        <f>E4762*(K4762-L4762-M4762)*IF(F4762="GHS",1,Assumptions!$B$4)</f>
        <v>978646664.97507524</v>
      </c>
      <c r="O4762" s="15">
        <f t="shared" ca="1" si="521"/>
        <v>530</v>
      </c>
      <c r="P4762" s="15" t="str">
        <f t="shared" ca="1" si="522"/>
        <v>365d+</v>
      </c>
      <c r="Q4762" s="17">
        <f ca="1">IF(P4762="0-90d",0,IF(P4762="91-180d",INDEX(Assumptions!$F$8:$F$12,MATCH(B4762,Assumptions!$A$8:$A$12,0)),IF(P4762="181-365d",INDEX(Assumptions!$G$8:$G$12,MATCH(B4762,Assumptions!$A$8:$A$12,0)),INDEX(Assumptions!$H$8:$H$12,MATCH(B4762,Assumptions!$A$8:$A$12,0)))))</f>
        <v>0.5</v>
      </c>
      <c r="R4762" s="14">
        <f t="shared" ca="1" si="523"/>
        <v>433591022.95200002</v>
      </c>
      <c r="S4762" s="14">
        <f t="shared" ca="1" si="524"/>
        <v>433591022.95200002</v>
      </c>
      <c r="T4762" s="11" t="s">
        <v>25</v>
      </c>
      <c r="U4762" s="18" t="s">
        <v>36</v>
      </c>
    </row>
    <row r="4763" spans="1:21" ht="15" customHeight="1" x14ac:dyDescent="0.15">
      <c r="A4763" s="10" t="s">
        <v>4811</v>
      </c>
      <c r="B4763" s="11" t="s">
        <v>31</v>
      </c>
      <c r="C4763" s="11" t="s">
        <v>76</v>
      </c>
      <c r="D4763" s="12">
        <v>45836</v>
      </c>
      <c r="E4763" s="11">
        <v>76</v>
      </c>
      <c r="F4763" s="11" t="s">
        <v>33</v>
      </c>
      <c r="G4763" s="13">
        <v>2943.59</v>
      </c>
      <c r="H4763" s="14">
        <f t="shared" si="518"/>
        <v>223712.84000000003</v>
      </c>
      <c r="I4763" s="14">
        <f>IF(F4763="GHS",H4763,H4763*Assumptions!$B$4)</f>
        <v>223712.84000000003</v>
      </c>
      <c r="J4763" s="15" t="str">
        <f>INDEX(Assumptions!$B$8:$B$12,MATCH(B4763,Assumptions!$A$8:$A$12,0))</f>
        <v>Weighted Average</v>
      </c>
      <c r="K4763" s="16">
        <f>G4763/(1-INDEX(Assumptions!$D$8:$D$12,MATCH(B4763,Assumptions!$A$8:$A$12,0)))</f>
        <v>4088.3194444444448</v>
      </c>
      <c r="L4763" s="16">
        <f t="shared" si="519"/>
        <v>88.307699999999997</v>
      </c>
      <c r="M4763" s="16">
        <f t="shared" si="520"/>
        <v>204.41597222222225</v>
      </c>
      <c r="N4763" s="14">
        <f>E4763*(K4763-L4763-M4763)*IF(F4763="GHS",1,Assumptions!$B$4)</f>
        <v>288465.27868888894</v>
      </c>
      <c r="O4763" s="15">
        <f t="shared" ca="1" si="521"/>
        <v>450</v>
      </c>
      <c r="P4763" s="15" t="str">
        <f t="shared" ca="1" si="522"/>
        <v>365d+</v>
      </c>
      <c r="Q4763" s="17">
        <f ca="1">IF(P4763="0-90d",0,IF(P4763="91-180d",INDEX(Assumptions!$F$8:$F$12,MATCH(B4763,Assumptions!$A$8:$A$12,0)),IF(P4763="181-365d",INDEX(Assumptions!$G$8:$G$12,MATCH(B4763,Assumptions!$A$8:$A$12,0)),INDEX(Assumptions!$H$8:$H$12,MATCH(B4763,Assumptions!$A$8:$A$12,0)))))</f>
        <v>0.6</v>
      </c>
      <c r="R4763" s="14">
        <f t="shared" ca="1" si="523"/>
        <v>134227.704</v>
      </c>
      <c r="S4763" s="14">
        <f t="shared" ca="1" si="524"/>
        <v>89485.136000000028</v>
      </c>
      <c r="T4763" s="11" t="s">
        <v>25</v>
      </c>
      <c r="U4763" s="18" t="s">
        <v>26</v>
      </c>
    </row>
    <row r="4764" spans="1:21" ht="15" customHeight="1" x14ac:dyDescent="0.15">
      <c r="A4764" s="10" t="s">
        <v>4812</v>
      </c>
      <c r="B4764" s="11" t="s">
        <v>41</v>
      </c>
      <c r="C4764" s="11" t="s">
        <v>44</v>
      </c>
      <c r="D4764" s="12">
        <v>45785</v>
      </c>
      <c r="E4764" s="11">
        <v>4614</v>
      </c>
      <c r="F4764" s="11" t="s">
        <v>33</v>
      </c>
      <c r="G4764" s="13">
        <v>540.73</v>
      </c>
      <c r="H4764" s="14">
        <f t="shared" si="518"/>
        <v>2494928.2200000002</v>
      </c>
      <c r="I4764" s="14">
        <f>IF(F4764="GHS",H4764,H4764*Assumptions!$B$4)</f>
        <v>2494928.2200000002</v>
      </c>
      <c r="J4764" s="15" t="str">
        <f>INDEX(Assumptions!$B$8:$B$12,MATCH(B4764,Assumptions!$A$8:$A$12,0))</f>
        <v>Weighted Average</v>
      </c>
      <c r="K4764" s="16">
        <f>G4764/(1-INDEX(Assumptions!$D$8:$D$12,MATCH(B4764,Assumptions!$A$8:$A$12,0)))</f>
        <v>831.89230769230767</v>
      </c>
      <c r="L4764" s="16">
        <f t="shared" si="519"/>
        <v>16.221900000000002</v>
      </c>
      <c r="M4764" s="16">
        <f t="shared" si="520"/>
        <v>41.594615384615388</v>
      </c>
      <c r="N4764" s="14">
        <f>E4764*(K4764-L4764-M4764)*IF(F4764="GHS",1,Assumptions!$B$4)</f>
        <v>3571585.7057076921</v>
      </c>
      <c r="O4764" s="15">
        <f t="shared" ca="1" si="521"/>
        <v>501</v>
      </c>
      <c r="P4764" s="15" t="str">
        <f t="shared" ca="1" si="522"/>
        <v>365d+</v>
      </c>
      <c r="Q4764" s="17">
        <f ca="1">IF(P4764="0-90d",0,IF(P4764="91-180d",INDEX(Assumptions!$F$8:$F$12,MATCH(B4764,Assumptions!$A$8:$A$12,0)),IF(P4764="181-365d",INDEX(Assumptions!$G$8:$G$12,MATCH(B4764,Assumptions!$A$8:$A$12,0)),INDEX(Assumptions!$H$8:$H$12,MATCH(B4764,Assumptions!$A$8:$A$12,0)))))</f>
        <v>0.8</v>
      </c>
      <c r="R4764" s="14">
        <f t="shared" ca="1" si="523"/>
        <v>1995942.5760000004</v>
      </c>
      <c r="S4764" s="14">
        <f t="shared" ca="1" si="524"/>
        <v>498985.64399999985</v>
      </c>
      <c r="T4764" s="11" t="s">
        <v>25</v>
      </c>
      <c r="U4764" s="18" t="s">
        <v>36</v>
      </c>
    </row>
    <row r="4765" spans="1:21" ht="15" customHeight="1" x14ac:dyDescent="0.15">
      <c r="A4765" s="10" t="s">
        <v>4813</v>
      </c>
      <c r="B4765" s="11" t="s">
        <v>46</v>
      </c>
      <c r="C4765" s="11" t="s">
        <v>47</v>
      </c>
      <c r="D4765" s="12">
        <v>46075</v>
      </c>
      <c r="E4765" s="11">
        <v>3636</v>
      </c>
      <c r="F4765" s="11" t="s">
        <v>33</v>
      </c>
      <c r="G4765" s="13">
        <v>173142.27</v>
      </c>
      <c r="H4765" s="14">
        <f t="shared" si="518"/>
        <v>629545293.71999991</v>
      </c>
      <c r="I4765" s="14">
        <f>IF(F4765="GHS",H4765,H4765*Assumptions!$B$4)</f>
        <v>629545293.71999991</v>
      </c>
      <c r="J4765" s="15" t="str">
        <f>INDEX(Assumptions!$B$8:$B$12,MATCH(B4765,Assumptions!$A$8:$A$12,0))</f>
        <v>Specific Identification</v>
      </c>
      <c r="K4765" s="16">
        <f>G4765/(1-INDEX(Assumptions!$D$8:$D$12,MATCH(B4765,Assumptions!$A$8:$A$12,0)))</f>
        <v>221977.26923076922</v>
      </c>
      <c r="L4765" s="16">
        <f t="shared" si="519"/>
        <v>5194.2680999999993</v>
      </c>
      <c r="M4765" s="16">
        <f t="shared" si="520"/>
        <v>11098.863461538462</v>
      </c>
      <c r="N4765" s="14">
        <f>E4765*(K4765-L4765-M4765)*IF(F4765="GHS",1,Assumptions!$B$4)</f>
        <v>747867524.56532311</v>
      </c>
      <c r="O4765" s="15">
        <f t="shared" ca="1" si="521"/>
        <v>211</v>
      </c>
      <c r="P4765" s="15" t="str">
        <f t="shared" ca="1" si="522"/>
        <v>181-365d</v>
      </c>
      <c r="Q4765" s="17">
        <f ca="1">IF(P4765="0-90d",0,IF(P4765="91-180d",INDEX(Assumptions!$F$8:$F$12,MATCH(B4765,Assumptions!$A$8:$A$12,0)),IF(P4765="181-365d",INDEX(Assumptions!$G$8:$G$12,MATCH(B4765,Assumptions!$A$8:$A$12,0)),INDEX(Assumptions!$H$8:$H$12,MATCH(B4765,Assumptions!$A$8:$A$12,0)))))</f>
        <v>0.05</v>
      </c>
      <c r="R4765" s="14">
        <f t="shared" ca="1" si="523"/>
        <v>31477264.685999997</v>
      </c>
      <c r="S4765" s="14">
        <f t="shared" ca="1" si="524"/>
        <v>598068029.03399992</v>
      </c>
      <c r="T4765" s="11" t="s">
        <v>25</v>
      </c>
      <c r="U4765" s="18" t="s">
        <v>26</v>
      </c>
    </row>
    <row r="4766" spans="1:21" ht="15" customHeight="1" x14ac:dyDescent="0.15">
      <c r="A4766" s="10" t="s">
        <v>4814</v>
      </c>
      <c r="B4766" s="11" t="s">
        <v>31</v>
      </c>
      <c r="C4766" s="11" t="s">
        <v>32</v>
      </c>
      <c r="D4766" s="12">
        <v>45796</v>
      </c>
      <c r="E4766" s="11">
        <v>3289</v>
      </c>
      <c r="F4766" s="11" t="s">
        <v>33</v>
      </c>
      <c r="G4766" s="13">
        <v>1978.43</v>
      </c>
      <c r="H4766" s="14">
        <f t="shared" si="518"/>
        <v>6507056.2700000005</v>
      </c>
      <c r="I4766" s="14">
        <f>IF(F4766="GHS",H4766,H4766*Assumptions!$B$4)</f>
        <v>6507056.2700000005</v>
      </c>
      <c r="J4766" s="15" t="str">
        <f>INDEX(Assumptions!$B$8:$B$12,MATCH(B4766,Assumptions!$A$8:$A$12,0))</f>
        <v>Weighted Average</v>
      </c>
      <c r="K4766" s="16">
        <f>G4766/(1-INDEX(Assumptions!$D$8:$D$12,MATCH(B4766,Assumptions!$A$8:$A$12,0)))</f>
        <v>2747.8194444444448</v>
      </c>
      <c r="L4766" s="16">
        <f t="shared" si="519"/>
        <v>59.352899999999998</v>
      </c>
      <c r="M4766" s="16">
        <f t="shared" si="520"/>
        <v>137.39097222222225</v>
      </c>
      <c r="N4766" s="14">
        <f>E4766*(K4766-L4766-M4766)*IF(F4766="GHS",1,Assumptions!$B$4)</f>
        <v>8390487.5570388902</v>
      </c>
      <c r="O4766" s="15">
        <f t="shared" ca="1" si="521"/>
        <v>490</v>
      </c>
      <c r="P4766" s="15" t="str">
        <f t="shared" ca="1" si="522"/>
        <v>365d+</v>
      </c>
      <c r="Q4766" s="17">
        <f ca="1">IF(P4766="0-90d",0,IF(P4766="91-180d",INDEX(Assumptions!$F$8:$F$12,MATCH(B4766,Assumptions!$A$8:$A$12,0)),IF(P4766="181-365d",INDEX(Assumptions!$G$8:$G$12,MATCH(B4766,Assumptions!$A$8:$A$12,0)),INDEX(Assumptions!$H$8:$H$12,MATCH(B4766,Assumptions!$A$8:$A$12,0)))))</f>
        <v>0.6</v>
      </c>
      <c r="R4766" s="14">
        <f t="shared" ca="1" si="523"/>
        <v>3904233.7620000001</v>
      </c>
      <c r="S4766" s="14">
        <f t="shared" ca="1" si="524"/>
        <v>2602822.5080000004</v>
      </c>
      <c r="T4766" s="11" t="s">
        <v>25</v>
      </c>
      <c r="U4766" s="18" t="s">
        <v>26</v>
      </c>
    </row>
    <row r="4767" spans="1:21" ht="15" customHeight="1" x14ac:dyDescent="0.15">
      <c r="A4767" s="10" t="s">
        <v>4815</v>
      </c>
      <c r="B4767" s="11" t="s">
        <v>31</v>
      </c>
      <c r="C4767" s="11" t="s">
        <v>63</v>
      </c>
      <c r="D4767" s="12">
        <v>45866</v>
      </c>
      <c r="E4767" s="11">
        <v>1403</v>
      </c>
      <c r="F4767" s="11" t="s">
        <v>33</v>
      </c>
      <c r="G4767" s="13">
        <v>1095.6500000000001</v>
      </c>
      <c r="H4767" s="14">
        <f t="shared" si="518"/>
        <v>1537196.9500000002</v>
      </c>
      <c r="I4767" s="14">
        <f>IF(F4767="GHS",H4767,H4767*Assumptions!$B$4)</f>
        <v>1537196.9500000002</v>
      </c>
      <c r="J4767" s="15" t="str">
        <f>INDEX(Assumptions!$B$8:$B$12,MATCH(B4767,Assumptions!$A$8:$A$12,0))</f>
        <v>Weighted Average</v>
      </c>
      <c r="K4767" s="16">
        <f>G4767/(1-INDEX(Assumptions!$D$8:$D$12,MATCH(B4767,Assumptions!$A$8:$A$12,0)))</f>
        <v>1521.7361111111113</v>
      </c>
      <c r="L4767" s="16">
        <f t="shared" si="519"/>
        <v>32.869500000000002</v>
      </c>
      <c r="M4767" s="16">
        <f t="shared" si="520"/>
        <v>76.086805555555571</v>
      </c>
      <c r="N4767" s="14">
        <f>E4767*(K4767-L4767-M4767)*IF(F4767="GHS",1,Assumptions!$B$4)</f>
        <v>1982130.0671944446</v>
      </c>
      <c r="O4767" s="15">
        <f t="shared" ca="1" si="521"/>
        <v>420</v>
      </c>
      <c r="P4767" s="15" t="str">
        <f t="shared" ca="1" si="522"/>
        <v>365d+</v>
      </c>
      <c r="Q4767" s="17">
        <f ca="1">IF(P4767="0-90d",0,IF(P4767="91-180d",INDEX(Assumptions!$F$8:$F$12,MATCH(B4767,Assumptions!$A$8:$A$12,0)),IF(P4767="181-365d",INDEX(Assumptions!$G$8:$G$12,MATCH(B4767,Assumptions!$A$8:$A$12,0)),INDEX(Assumptions!$H$8:$H$12,MATCH(B4767,Assumptions!$A$8:$A$12,0)))))</f>
        <v>0.6</v>
      </c>
      <c r="R4767" s="14">
        <f t="shared" ca="1" si="523"/>
        <v>922318.17</v>
      </c>
      <c r="S4767" s="14">
        <f t="shared" ca="1" si="524"/>
        <v>614878.78000000014</v>
      </c>
      <c r="T4767" s="11" t="s">
        <v>25</v>
      </c>
      <c r="U4767" s="18" t="s">
        <v>26</v>
      </c>
    </row>
    <row r="4768" spans="1:21" ht="15" customHeight="1" x14ac:dyDescent="0.15">
      <c r="A4768" s="10" t="s">
        <v>4816</v>
      </c>
      <c r="B4768" s="11" t="s">
        <v>31</v>
      </c>
      <c r="C4768" s="11" t="s">
        <v>63</v>
      </c>
      <c r="D4768" s="12">
        <v>45831</v>
      </c>
      <c r="E4768" s="11">
        <v>4149</v>
      </c>
      <c r="F4768" s="11" t="s">
        <v>33</v>
      </c>
      <c r="G4768" s="13">
        <v>1913.36</v>
      </c>
      <c r="H4768" s="14">
        <f t="shared" si="518"/>
        <v>7938530.6399999997</v>
      </c>
      <c r="I4768" s="14">
        <f>IF(F4768="GHS",H4768,H4768*Assumptions!$B$4)</f>
        <v>7938530.6399999997</v>
      </c>
      <c r="J4768" s="15" t="str">
        <f>INDEX(Assumptions!$B$8:$B$12,MATCH(B4768,Assumptions!$A$8:$A$12,0))</f>
        <v>Weighted Average</v>
      </c>
      <c r="K4768" s="16">
        <f>G4768/(1-INDEX(Assumptions!$D$8:$D$12,MATCH(B4768,Assumptions!$A$8:$A$12,0)))</f>
        <v>2657.4444444444443</v>
      </c>
      <c r="L4768" s="16">
        <f t="shared" si="519"/>
        <v>57.400799999999997</v>
      </c>
      <c r="M4768" s="16">
        <f t="shared" si="520"/>
        <v>132.87222222222223</v>
      </c>
      <c r="N4768" s="14">
        <f>E4768*(K4768-L4768-M4768)*IF(F4768="GHS",1,Assumptions!$B$4)</f>
        <v>10236294.230799999</v>
      </c>
      <c r="O4768" s="15">
        <f t="shared" ca="1" si="521"/>
        <v>455</v>
      </c>
      <c r="P4768" s="15" t="str">
        <f t="shared" ca="1" si="522"/>
        <v>365d+</v>
      </c>
      <c r="Q4768" s="17">
        <f ca="1">IF(P4768="0-90d",0,IF(P4768="91-180d",INDEX(Assumptions!$F$8:$F$12,MATCH(B4768,Assumptions!$A$8:$A$12,0)),IF(P4768="181-365d",INDEX(Assumptions!$G$8:$G$12,MATCH(B4768,Assumptions!$A$8:$A$12,0)),INDEX(Assumptions!$H$8:$H$12,MATCH(B4768,Assumptions!$A$8:$A$12,0)))))</f>
        <v>0.6</v>
      </c>
      <c r="R4768" s="14">
        <f t="shared" ca="1" si="523"/>
        <v>4763118.3839999996</v>
      </c>
      <c r="S4768" s="14">
        <f t="shared" ca="1" si="524"/>
        <v>3175412.2560000001</v>
      </c>
      <c r="T4768" s="11" t="s">
        <v>25</v>
      </c>
      <c r="U4768" s="18" t="s">
        <v>26</v>
      </c>
    </row>
    <row r="4769" spans="1:21" ht="15" customHeight="1" x14ac:dyDescent="0.15">
      <c r="A4769" s="10" t="s">
        <v>4817</v>
      </c>
      <c r="B4769" s="11" t="s">
        <v>41</v>
      </c>
      <c r="C4769" s="11" t="s">
        <v>44</v>
      </c>
      <c r="D4769" s="12">
        <v>45873</v>
      </c>
      <c r="E4769" s="11">
        <v>3398</v>
      </c>
      <c r="F4769" s="11" t="s">
        <v>33</v>
      </c>
      <c r="G4769" s="13">
        <v>409.8</v>
      </c>
      <c r="H4769" s="14">
        <f t="shared" si="518"/>
        <v>1392500.4000000001</v>
      </c>
      <c r="I4769" s="14">
        <f>IF(F4769="GHS",H4769,H4769*Assumptions!$B$4)</f>
        <v>1392500.4000000001</v>
      </c>
      <c r="J4769" s="15" t="str">
        <f>INDEX(Assumptions!$B$8:$B$12,MATCH(B4769,Assumptions!$A$8:$A$12,0))</f>
        <v>Weighted Average</v>
      </c>
      <c r="K4769" s="16">
        <f>G4769/(1-INDEX(Assumptions!$D$8:$D$12,MATCH(B4769,Assumptions!$A$8:$A$12,0)))</f>
        <v>630.46153846153845</v>
      </c>
      <c r="L4769" s="16">
        <f t="shared" si="519"/>
        <v>12.294</v>
      </c>
      <c r="M4769" s="16">
        <f t="shared" si="520"/>
        <v>31.523076923076925</v>
      </c>
      <c r="N4769" s="14">
        <f>E4769*(K4769-L4769-M4769)*IF(F4769="GHS",1,Assumptions!$B$4)</f>
        <v>1993417.8803076923</v>
      </c>
      <c r="O4769" s="15">
        <f t="shared" ca="1" si="521"/>
        <v>413</v>
      </c>
      <c r="P4769" s="15" t="str">
        <f t="shared" ca="1" si="522"/>
        <v>365d+</v>
      </c>
      <c r="Q4769" s="17">
        <f ca="1">IF(P4769="0-90d",0,IF(P4769="91-180d",INDEX(Assumptions!$F$8:$F$12,MATCH(B4769,Assumptions!$A$8:$A$12,0)),IF(P4769="181-365d",INDEX(Assumptions!$G$8:$G$12,MATCH(B4769,Assumptions!$A$8:$A$12,0)),INDEX(Assumptions!$H$8:$H$12,MATCH(B4769,Assumptions!$A$8:$A$12,0)))))</f>
        <v>0.8</v>
      </c>
      <c r="R4769" s="14">
        <f t="shared" ca="1" si="523"/>
        <v>1114000.32</v>
      </c>
      <c r="S4769" s="14">
        <f t="shared" ca="1" si="524"/>
        <v>278500.08000000007</v>
      </c>
      <c r="T4769" s="11" t="s">
        <v>25</v>
      </c>
      <c r="U4769" s="18" t="s">
        <v>26</v>
      </c>
    </row>
    <row r="4770" spans="1:21" ht="15" customHeight="1" x14ac:dyDescent="0.15">
      <c r="A4770" s="10" t="s">
        <v>4818</v>
      </c>
      <c r="B4770" s="11" t="s">
        <v>28</v>
      </c>
      <c r="C4770" s="11" t="s">
        <v>29</v>
      </c>
      <c r="D4770" s="12">
        <v>45941</v>
      </c>
      <c r="E4770" s="11">
        <v>2011</v>
      </c>
      <c r="F4770" s="11" t="s">
        <v>24</v>
      </c>
      <c r="G4770" s="13">
        <v>3677.01</v>
      </c>
      <c r="H4770" s="14">
        <f t="shared" si="518"/>
        <v>7394467.1100000003</v>
      </c>
      <c r="I4770" s="14">
        <f>IF(F4770="GHS",H4770,H4770*Assumptions!$B$4)</f>
        <v>79860244.788000003</v>
      </c>
      <c r="J4770" s="15" t="str">
        <f>INDEX(Assumptions!$B$8:$B$12,MATCH(B4770,Assumptions!$A$8:$A$12,0))</f>
        <v>Fair Value Less Costs to Sell</v>
      </c>
      <c r="K4770" s="16">
        <f>G4770/(1-INDEX(Assumptions!$D$8:$D$12,MATCH(B4770,Assumptions!$A$8:$A$12,0)))</f>
        <v>4178.420454545455</v>
      </c>
      <c r="L4770" s="16">
        <f t="shared" si="519"/>
        <v>110.3103</v>
      </c>
      <c r="M4770" s="16">
        <f t="shared" si="520"/>
        <v>208.92102272727277</v>
      </c>
      <c r="N4770" s="14">
        <f>E4770*(K4770-L4770-M4770)*IF(F4770="GHS",1,Assumptions!$B$4)</f>
        <v>83816956.916132733</v>
      </c>
      <c r="O4770" s="15">
        <f t="shared" ca="1" si="521"/>
        <v>345</v>
      </c>
      <c r="P4770" s="15" t="str">
        <f t="shared" ca="1" si="522"/>
        <v>181-365d</v>
      </c>
      <c r="Q4770" s="17">
        <f ca="1">IF(P4770="0-90d",0,IF(P4770="91-180d",INDEX(Assumptions!$F$8:$F$12,MATCH(B4770,Assumptions!$A$8:$A$12,0)),IF(P4770="181-365d",INDEX(Assumptions!$G$8:$G$12,MATCH(B4770,Assumptions!$A$8:$A$12,0)),INDEX(Assumptions!$H$8:$H$12,MATCH(B4770,Assumptions!$A$8:$A$12,0)))))</f>
        <v>0.1</v>
      </c>
      <c r="R4770" s="14">
        <f t="shared" ca="1" si="523"/>
        <v>7986024.4788000006</v>
      </c>
      <c r="S4770" s="14">
        <f t="shared" ca="1" si="524"/>
        <v>71874220.309200004</v>
      </c>
      <c r="T4770" s="11" t="s">
        <v>25</v>
      </c>
      <c r="U4770" s="18" t="s">
        <v>26</v>
      </c>
    </row>
    <row r="4771" spans="1:21" ht="15" customHeight="1" x14ac:dyDescent="0.15">
      <c r="A4771" s="10" t="s">
        <v>4819</v>
      </c>
      <c r="B4771" s="11" t="s">
        <v>31</v>
      </c>
      <c r="C4771" s="11" t="s">
        <v>63</v>
      </c>
      <c r="D4771" s="12">
        <v>45856</v>
      </c>
      <c r="E4771" s="11">
        <v>3149</v>
      </c>
      <c r="F4771" s="11" t="s">
        <v>33</v>
      </c>
      <c r="G4771" s="13">
        <v>2451.46</v>
      </c>
      <c r="H4771" s="14">
        <f t="shared" si="518"/>
        <v>7719647.54</v>
      </c>
      <c r="I4771" s="14">
        <f>IF(F4771="GHS",H4771,H4771*Assumptions!$B$4)</f>
        <v>7719647.54</v>
      </c>
      <c r="J4771" s="15" t="str">
        <f>INDEX(Assumptions!$B$8:$B$12,MATCH(B4771,Assumptions!$A$8:$A$12,0))</f>
        <v>Weighted Average</v>
      </c>
      <c r="K4771" s="16">
        <f>G4771/(1-INDEX(Assumptions!$D$8:$D$12,MATCH(B4771,Assumptions!$A$8:$A$12,0)))</f>
        <v>3404.8055555555557</v>
      </c>
      <c r="L4771" s="16">
        <f t="shared" si="519"/>
        <v>73.543800000000005</v>
      </c>
      <c r="M4771" s="16">
        <f t="shared" si="520"/>
        <v>170.24027777777781</v>
      </c>
      <c r="N4771" s="14">
        <f>E4771*(K4771-L4771-M4771)*IF(F4771="GHS",1,Assumptions!$B$4)</f>
        <v>9954056.6335222218</v>
      </c>
      <c r="O4771" s="15">
        <f t="shared" ca="1" si="521"/>
        <v>430</v>
      </c>
      <c r="P4771" s="15" t="str">
        <f t="shared" ca="1" si="522"/>
        <v>365d+</v>
      </c>
      <c r="Q4771" s="17">
        <f ca="1">IF(P4771="0-90d",0,IF(P4771="91-180d",INDEX(Assumptions!$F$8:$F$12,MATCH(B4771,Assumptions!$A$8:$A$12,0)),IF(P4771="181-365d",INDEX(Assumptions!$G$8:$G$12,MATCH(B4771,Assumptions!$A$8:$A$12,0)),INDEX(Assumptions!$H$8:$H$12,MATCH(B4771,Assumptions!$A$8:$A$12,0)))))</f>
        <v>0.6</v>
      </c>
      <c r="R4771" s="14">
        <f t="shared" ca="1" si="523"/>
        <v>4631788.5240000002</v>
      </c>
      <c r="S4771" s="14">
        <f t="shared" ca="1" si="524"/>
        <v>3087859.0159999998</v>
      </c>
      <c r="T4771" s="11" t="s">
        <v>25</v>
      </c>
      <c r="U4771" s="18" t="s">
        <v>26</v>
      </c>
    </row>
    <row r="4772" spans="1:21" ht="15" customHeight="1" x14ac:dyDescent="0.15">
      <c r="A4772" s="10" t="s">
        <v>4820</v>
      </c>
      <c r="B4772" s="11" t="s">
        <v>28</v>
      </c>
      <c r="C4772" s="11" t="s">
        <v>38</v>
      </c>
      <c r="D4772" s="12">
        <v>45767</v>
      </c>
      <c r="E4772" s="11">
        <v>4683</v>
      </c>
      <c r="F4772" s="11" t="s">
        <v>24</v>
      </c>
      <c r="G4772" s="13">
        <v>5755.5</v>
      </c>
      <c r="H4772" s="14">
        <f t="shared" si="518"/>
        <v>26953006.5</v>
      </c>
      <c r="I4772" s="14">
        <f>IF(F4772="GHS",H4772,H4772*Assumptions!$B$4)</f>
        <v>291092470.20000005</v>
      </c>
      <c r="J4772" s="15" t="str">
        <f>INDEX(Assumptions!$B$8:$B$12,MATCH(B4772,Assumptions!$A$8:$A$12,0))</f>
        <v>Fair Value Less Costs to Sell</v>
      </c>
      <c r="K4772" s="16">
        <f>G4772/(1-INDEX(Assumptions!$D$8:$D$12,MATCH(B4772,Assumptions!$A$8:$A$12,0)))</f>
        <v>6540.340909090909</v>
      </c>
      <c r="L4772" s="16">
        <f t="shared" si="519"/>
        <v>172.66499999999999</v>
      </c>
      <c r="M4772" s="16">
        <f t="shared" si="520"/>
        <v>327.0170454545455</v>
      </c>
      <c r="N4772" s="14">
        <f>E4772*(K4772-L4772-M4772)*IF(F4772="GHS",1,Assumptions!$B$4)</f>
        <v>305514778.95081818</v>
      </c>
      <c r="O4772" s="15">
        <f t="shared" ca="1" si="521"/>
        <v>519</v>
      </c>
      <c r="P4772" s="15" t="str">
        <f t="shared" ca="1" si="522"/>
        <v>365d+</v>
      </c>
      <c r="Q4772" s="17">
        <f ca="1">IF(P4772="0-90d",0,IF(P4772="91-180d",INDEX(Assumptions!$F$8:$F$12,MATCH(B4772,Assumptions!$A$8:$A$12,0)),IF(P4772="181-365d",INDEX(Assumptions!$G$8:$G$12,MATCH(B4772,Assumptions!$A$8:$A$12,0)),INDEX(Assumptions!$H$8:$H$12,MATCH(B4772,Assumptions!$A$8:$A$12,0)))))</f>
        <v>0.4</v>
      </c>
      <c r="R4772" s="14">
        <f t="shared" ca="1" si="523"/>
        <v>116436988.08000003</v>
      </c>
      <c r="S4772" s="14">
        <f t="shared" ca="1" si="524"/>
        <v>174655482.12</v>
      </c>
      <c r="T4772" s="11" t="s">
        <v>25</v>
      </c>
      <c r="U4772" s="18" t="s">
        <v>26</v>
      </c>
    </row>
    <row r="4773" spans="1:21" ht="15" customHeight="1" x14ac:dyDescent="0.15">
      <c r="A4773" s="10" t="s">
        <v>4821</v>
      </c>
      <c r="B4773" s="11" t="s">
        <v>28</v>
      </c>
      <c r="C4773" s="11" t="s">
        <v>35</v>
      </c>
      <c r="D4773" s="12">
        <v>45926</v>
      </c>
      <c r="E4773" s="11">
        <v>2962</v>
      </c>
      <c r="F4773" s="11" t="s">
        <v>24</v>
      </c>
      <c r="G4773" s="13">
        <v>6888.84</v>
      </c>
      <c r="H4773" s="14">
        <f t="shared" si="518"/>
        <v>20404744.080000002</v>
      </c>
      <c r="I4773" s="14">
        <f>IF(F4773="GHS",H4773,H4773*Assumptions!$B$4)</f>
        <v>220371236.06400004</v>
      </c>
      <c r="J4773" s="15" t="str">
        <f>INDEX(Assumptions!$B$8:$B$12,MATCH(B4773,Assumptions!$A$8:$A$12,0))</f>
        <v>Fair Value Less Costs to Sell</v>
      </c>
      <c r="K4773" s="16">
        <f>G4773/(1-INDEX(Assumptions!$D$8:$D$12,MATCH(B4773,Assumptions!$A$8:$A$12,0)))</f>
        <v>7828.227272727273</v>
      </c>
      <c r="L4773" s="16">
        <f t="shared" si="519"/>
        <v>206.6652</v>
      </c>
      <c r="M4773" s="16">
        <f t="shared" si="520"/>
        <v>391.41136363636366</v>
      </c>
      <c r="N4773" s="14">
        <f>E4773*(K4773-L4773-M4773)*IF(F4773="GHS",1,Assumptions!$B$4)</f>
        <v>231289629.12353456</v>
      </c>
      <c r="O4773" s="15">
        <f t="shared" ca="1" si="521"/>
        <v>360</v>
      </c>
      <c r="P4773" s="15" t="str">
        <f t="shared" ca="1" si="522"/>
        <v>181-365d</v>
      </c>
      <c r="Q4773" s="17">
        <f ca="1">IF(P4773="0-90d",0,IF(P4773="91-180d",INDEX(Assumptions!$F$8:$F$12,MATCH(B4773,Assumptions!$A$8:$A$12,0)),IF(P4773="181-365d",INDEX(Assumptions!$G$8:$G$12,MATCH(B4773,Assumptions!$A$8:$A$12,0)),INDEX(Assumptions!$H$8:$H$12,MATCH(B4773,Assumptions!$A$8:$A$12,0)))))</f>
        <v>0.1</v>
      </c>
      <c r="R4773" s="14">
        <f t="shared" ca="1" si="523"/>
        <v>22037123.606400006</v>
      </c>
      <c r="S4773" s="14">
        <f t="shared" ca="1" si="524"/>
        <v>198334112.45760003</v>
      </c>
      <c r="T4773" s="11" t="s">
        <v>25</v>
      </c>
      <c r="U4773" s="18" t="s">
        <v>36</v>
      </c>
    </row>
    <row r="4774" spans="1:21" ht="15" customHeight="1" x14ac:dyDescent="0.15">
      <c r="A4774" s="10" t="s">
        <v>4822</v>
      </c>
      <c r="B4774" s="11" t="s">
        <v>31</v>
      </c>
      <c r="C4774" s="11" t="s">
        <v>76</v>
      </c>
      <c r="D4774" s="12">
        <v>46192</v>
      </c>
      <c r="E4774" s="11">
        <v>3248</v>
      </c>
      <c r="F4774" s="11" t="s">
        <v>33</v>
      </c>
      <c r="G4774" s="13">
        <v>1916.41</v>
      </c>
      <c r="H4774" s="14">
        <f t="shared" si="518"/>
        <v>6224499.6800000006</v>
      </c>
      <c r="I4774" s="14">
        <f>IF(F4774="GHS",H4774,H4774*Assumptions!$B$4)</f>
        <v>6224499.6800000006</v>
      </c>
      <c r="J4774" s="15" t="str">
        <f>INDEX(Assumptions!$B$8:$B$12,MATCH(B4774,Assumptions!$A$8:$A$12,0))</f>
        <v>Weighted Average</v>
      </c>
      <c r="K4774" s="16">
        <f>G4774/(1-INDEX(Assumptions!$D$8:$D$12,MATCH(B4774,Assumptions!$A$8:$A$12,0)))</f>
        <v>2661.6805555555557</v>
      </c>
      <c r="L4774" s="16">
        <f t="shared" si="519"/>
        <v>57.4923</v>
      </c>
      <c r="M4774" s="16">
        <f t="shared" si="520"/>
        <v>133.08402777777778</v>
      </c>
      <c r="N4774" s="14">
        <f>E4774*(K4774-L4774-M4774)*IF(F4774="GHS",1,Assumptions!$B$4)</f>
        <v>8026146.5318222223</v>
      </c>
      <c r="O4774" s="15">
        <f t="shared" ca="1" si="521"/>
        <v>94</v>
      </c>
      <c r="P4774" s="15" t="str">
        <f t="shared" ca="1" si="522"/>
        <v>91-180d</v>
      </c>
      <c r="Q4774" s="17">
        <f ca="1">IF(P4774="0-90d",0,IF(P4774="91-180d",INDEX(Assumptions!$F$8:$F$12,MATCH(B4774,Assumptions!$A$8:$A$12,0)),IF(P4774="181-365d",INDEX(Assumptions!$G$8:$G$12,MATCH(B4774,Assumptions!$A$8:$A$12,0)),INDEX(Assumptions!$H$8:$H$12,MATCH(B4774,Assumptions!$A$8:$A$12,0)))))</f>
        <v>0.05</v>
      </c>
      <c r="R4774" s="14">
        <f t="shared" ca="1" si="523"/>
        <v>311224.98400000005</v>
      </c>
      <c r="S4774" s="14">
        <f t="shared" ca="1" si="524"/>
        <v>5913274.6960000005</v>
      </c>
      <c r="T4774" s="11" t="s">
        <v>25</v>
      </c>
      <c r="U4774" s="18" t="s">
        <v>26</v>
      </c>
    </row>
    <row r="4775" spans="1:21" ht="15" customHeight="1" x14ac:dyDescent="0.15">
      <c r="A4775" s="10" t="s">
        <v>4823</v>
      </c>
      <c r="B4775" s="11" t="s">
        <v>31</v>
      </c>
      <c r="C4775" s="11" t="s">
        <v>76</v>
      </c>
      <c r="D4775" s="12">
        <v>46057</v>
      </c>
      <c r="E4775" s="11">
        <v>2067</v>
      </c>
      <c r="F4775" s="11" t="s">
        <v>33</v>
      </c>
      <c r="G4775" s="13">
        <v>4337.3999999999996</v>
      </c>
      <c r="H4775" s="14">
        <f t="shared" si="518"/>
        <v>8965405.7999999989</v>
      </c>
      <c r="I4775" s="14">
        <f>IF(F4775="GHS",H4775,H4775*Assumptions!$B$4)</f>
        <v>8965405.7999999989</v>
      </c>
      <c r="J4775" s="15" t="str">
        <f>INDEX(Assumptions!$B$8:$B$12,MATCH(B4775,Assumptions!$A$8:$A$12,0))</f>
        <v>Weighted Average</v>
      </c>
      <c r="K4775" s="16">
        <f>G4775/(1-INDEX(Assumptions!$D$8:$D$12,MATCH(B4775,Assumptions!$A$8:$A$12,0)))</f>
        <v>6024.1666666666661</v>
      </c>
      <c r="L4775" s="16">
        <f t="shared" si="519"/>
        <v>130.12199999999999</v>
      </c>
      <c r="M4775" s="16">
        <f t="shared" si="520"/>
        <v>301.20833333333331</v>
      </c>
      <c r="N4775" s="14">
        <f>E4775*(K4775-L4775-M4775)*IF(F4775="GHS",1,Assumptions!$B$4)</f>
        <v>11560392.700999999</v>
      </c>
      <c r="O4775" s="15">
        <f t="shared" ca="1" si="521"/>
        <v>229</v>
      </c>
      <c r="P4775" s="15" t="str">
        <f t="shared" ca="1" si="522"/>
        <v>181-365d</v>
      </c>
      <c r="Q4775" s="17">
        <f ca="1">IF(P4775="0-90d",0,IF(P4775="91-180d",INDEX(Assumptions!$F$8:$F$12,MATCH(B4775,Assumptions!$A$8:$A$12,0)),IF(P4775="181-365d",INDEX(Assumptions!$G$8:$G$12,MATCH(B4775,Assumptions!$A$8:$A$12,0)),INDEX(Assumptions!$H$8:$H$12,MATCH(B4775,Assumptions!$A$8:$A$12,0)))))</f>
        <v>0.2</v>
      </c>
      <c r="R4775" s="14">
        <f t="shared" ca="1" si="523"/>
        <v>1793081.16</v>
      </c>
      <c r="S4775" s="14">
        <f t="shared" ca="1" si="524"/>
        <v>7172324.6399999987</v>
      </c>
      <c r="T4775" s="11" t="s">
        <v>25</v>
      </c>
      <c r="U4775" s="18" t="s">
        <v>26</v>
      </c>
    </row>
    <row r="4776" spans="1:21" ht="15" customHeight="1" x14ac:dyDescent="0.15">
      <c r="A4776" s="10" t="s">
        <v>4824</v>
      </c>
      <c r="B4776" s="11" t="s">
        <v>41</v>
      </c>
      <c r="C4776" s="11" t="s">
        <v>115</v>
      </c>
      <c r="D4776" s="12">
        <v>45870</v>
      </c>
      <c r="E4776" s="11">
        <v>2400</v>
      </c>
      <c r="F4776" s="11" t="s">
        <v>33</v>
      </c>
      <c r="G4776" s="13">
        <v>255.2</v>
      </c>
      <c r="H4776" s="14">
        <f t="shared" si="518"/>
        <v>612480</v>
      </c>
      <c r="I4776" s="14">
        <f>IF(F4776="GHS",H4776,H4776*Assumptions!$B$4)</f>
        <v>612480</v>
      </c>
      <c r="J4776" s="15" t="str">
        <f>INDEX(Assumptions!$B$8:$B$12,MATCH(B4776,Assumptions!$A$8:$A$12,0))</f>
        <v>Weighted Average</v>
      </c>
      <c r="K4776" s="16">
        <f>G4776/(1-INDEX(Assumptions!$D$8:$D$12,MATCH(B4776,Assumptions!$A$8:$A$12,0)))</f>
        <v>392.61538461538458</v>
      </c>
      <c r="L4776" s="16">
        <f t="shared" si="519"/>
        <v>7.6559999999999997</v>
      </c>
      <c r="M4776" s="16">
        <f t="shared" si="520"/>
        <v>19.630769230769232</v>
      </c>
      <c r="N4776" s="14">
        <f>E4776*(K4776-L4776-M4776)*IF(F4776="GHS",1,Assumptions!$B$4)</f>
        <v>876788.67692307674</v>
      </c>
      <c r="O4776" s="15">
        <f t="shared" ca="1" si="521"/>
        <v>416</v>
      </c>
      <c r="P4776" s="15" t="str">
        <f t="shared" ca="1" si="522"/>
        <v>365d+</v>
      </c>
      <c r="Q4776" s="17">
        <f ca="1">IF(P4776="0-90d",0,IF(P4776="91-180d",INDEX(Assumptions!$F$8:$F$12,MATCH(B4776,Assumptions!$A$8:$A$12,0)),IF(P4776="181-365d",INDEX(Assumptions!$G$8:$G$12,MATCH(B4776,Assumptions!$A$8:$A$12,0)),INDEX(Assumptions!$H$8:$H$12,MATCH(B4776,Assumptions!$A$8:$A$12,0)))))</f>
        <v>0.8</v>
      </c>
      <c r="R4776" s="14">
        <f t="shared" ca="1" si="523"/>
        <v>489984</v>
      </c>
      <c r="S4776" s="14">
        <f t="shared" ca="1" si="524"/>
        <v>122496</v>
      </c>
      <c r="T4776" s="11" t="s">
        <v>25</v>
      </c>
      <c r="U4776" s="18" t="s">
        <v>36</v>
      </c>
    </row>
    <row r="4777" spans="1:21" ht="15" customHeight="1" x14ac:dyDescent="0.15">
      <c r="A4777" s="10" t="s">
        <v>4825</v>
      </c>
      <c r="B4777" s="11" t="s">
        <v>31</v>
      </c>
      <c r="C4777" s="11" t="s">
        <v>63</v>
      </c>
      <c r="D4777" s="12">
        <v>45993</v>
      </c>
      <c r="E4777" s="11">
        <v>4027</v>
      </c>
      <c r="F4777" s="11" t="s">
        <v>33</v>
      </c>
      <c r="G4777" s="13">
        <v>1627.54</v>
      </c>
      <c r="H4777" s="14">
        <f t="shared" si="518"/>
        <v>6554103.5800000001</v>
      </c>
      <c r="I4777" s="14">
        <f>IF(F4777="GHS",H4777,H4777*Assumptions!$B$4)</f>
        <v>6554103.5800000001</v>
      </c>
      <c r="J4777" s="15" t="str">
        <f>INDEX(Assumptions!$B$8:$B$12,MATCH(B4777,Assumptions!$A$8:$A$12,0))</f>
        <v>Weighted Average</v>
      </c>
      <c r="K4777" s="16">
        <f>G4777/(1-INDEX(Assumptions!$D$8:$D$12,MATCH(B4777,Assumptions!$A$8:$A$12,0)))</f>
        <v>2260.4722222222222</v>
      </c>
      <c r="L4777" s="16">
        <f t="shared" si="519"/>
        <v>48.8262</v>
      </c>
      <c r="M4777" s="16">
        <f t="shared" si="520"/>
        <v>113.02361111111111</v>
      </c>
      <c r="N4777" s="14">
        <f>E4777*(K4777-L4777-M4777)*IF(F4777="GHS",1,Assumptions!$B$4)</f>
        <v>8451152.4495444447</v>
      </c>
      <c r="O4777" s="15">
        <f t="shared" ca="1" si="521"/>
        <v>293</v>
      </c>
      <c r="P4777" s="15" t="str">
        <f t="shared" ca="1" si="522"/>
        <v>181-365d</v>
      </c>
      <c r="Q4777" s="17">
        <f ca="1">IF(P4777="0-90d",0,IF(P4777="91-180d",INDEX(Assumptions!$F$8:$F$12,MATCH(B4777,Assumptions!$A$8:$A$12,0)),IF(P4777="181-365d",INDEX(Assumptions!$G$8:$G$12,MATCH(B4777,Assumptions!$A$8:$A$12,0)),INDEX(Assumptions!$H$8:$H$12,MATCH(B4777,Assumptions!$A$8:$A$12,0)))))</f>
        <v>0.2</v>
      </c>
      <c r="R4777" s="14">
        <f t="shared" ca="1" si="523"/>
        <v>1310820.716</v>
      </c>
      <c r="S4777" s="14">
        <f t="shared" ca="1" si="524"/>
        <v>5243282.8640000001</v>
      </c>
      <c r="T4777" s="11" t="s">
        <v>50</v>
      </c>
      <c r="U4777" s="18" t="s">
        <v>26</v>
      </c>
    </row>
    <row r="4778" spans="1:21" ht="15" customHeight="1" x14ac:dyDescent="0.15">
      <c r="A4778" s="10" t="s">
        <v>4826</v>
      </c>
      <c r="B4778" s="11" t="s">
        <v>22</v>
      </c>
      <c r="C4778" s="11" t="s">
        <v>61</v>
      </c>
      <c r="D4778" s="12">
        <v>45984</v>
      </c>
      <c r="E4778" s="11">
        <v>3037</v>
      </c>
      <c r="F4778" s="11" t="s">
        <v>24</v>
      </c>
      <c r="G4778" s="13">
        <v>30195.34</v>
      </c>
      <c r="H4778" s="14">
        <f t="shared" si="518"/>
        <v>91703247.579999998</v>
      </c>
      <c r="I4778" s="14">
        <f>IF(F4778="GHS",H4778,H4778*Assumptions!$B$4)</f>
        <v>990395073.86400008</v>
      </c>
      <c r="J4778" s="15" t="str">
        <f>INDEX(Assumptions!$B$8:$B$12,MATCH(B4778,Assumptions!$A$8:$A$12,0))</f>
        <v>FIFO</v>
      </c>
      <c r="K4778" s="16">
        <f>G4778/(1-INDEX(Assumptions!$D$8:$D$12,MATCH(B4778,Assumptions!$A$8:$A$12,0)))</f>
        <v>36823.585365853658</v>
      </c>
      <c r="L4778" s="16">
        <f t="shared" si="519"/>
        <v>905.86019999999996</v>
      </c>
      <c r="M4778" s="16">
        <f t="shared" si="520"/>
        <v>1841.179268292683</v>
      </c>
      <c r="N4778" s="14">
        <f>E4778*(K4778-L4778-M4778)*IF(F4778="GHS",1,Assumptions!$B$4)</f>
        <v>1117697074.821641</v>
      </c>
      <c r="O4778" s="15">
        <f t="shared" ca="1" si="521"/>
        <v>302</v>
      </c>
      <c r="P4778" s="15" t="str">
        <f t="shared" ca="1" si="522"/>
        <v>181-365d</v>
      </c>
      <c r="Q4778" s="17">
        <f ca="1">IF(P4778="0-90d",0,IF(P4778="91-180d",INDEX(Assumptions!$F$8:$F$12,MATCH(B4778,Assumptions!$A$8:$A$12,0)),IF(P4778="181-365d",INDEX(Assumptions!$G$8:$G$12,MATCH(B4778,Assumptions!$A$8:$A$12,0)),INDEX(Assumptions!$H$8:$H$12,MATCH(B4778,Assumptions!$A$8:$A$12,0)))))</f>
        <v>0.15</v>
      </c>
      <c r="R4778" s="14">
        <f t="shared" ca="1" si="523"/>
        <v>148559261.07960001</v>
      </c>
      <c r="S4778" s="14">
        <f t="shared" ca="1" si="524"/>
        <v>841835812.78440011</v>
      </c>
      <c r="T4778" s="11" t="s">
        <v>25</v>
      </c>
      <c r="U4778" s="18" t="s">
        <v>26</v>
      </c>
    </row>
    <row r="4779" spans="1:21" ht="15" customHeight="1" x14ac:dyDescent="0.15">
      <c r="A4779" s="10" t="s">
        <v>4827</v>
      </c>
      <c r="B4779" s="11" t="s">
        <v>31</v>
      </c>
      <c r="C4779" s="11" t="s">
        <v>32</v>
      </c>
      <c r="D4779" s="12">
        <v>46195</v>
      </c>
      <c r="E4779" s="11">
        <v>636</v>
      </c>
      <c r="F4779" s="11" t="s">
        <v>33</v>
      </c>
      <c r="G4779" s="13">
        <v>1630.59</v>
      </c>
      <c r="H4779" s="14">
        <f t="shared" si="518"/>
        <v>1037055.24</v>
      </c>
      <c r="I4779" s="14">
        <f>IF(F4779="GHS",H4779,H4779*Assumptions!$B$4)</f>
        <v>1037055.24</v>
      </c>
      <c r="J4779" s="15" t="str">
        <f>INDEX(Assumptions!$B$8:$B$12,MATCH(B4779,Assumptions!$A$8:$A$12,0))</f>
        <v>Weighted Average</v>
      </c>
      <c r="K4779" s="16">
        <f>G4779/(1-INDEX(Assumptions!$D$8:$D$12,MATCH(B4779,Assumptions!$A$8:$A$12,0)))</f>
        <v>2264.7083333333335</v>
      </c>
      <c r="L4779" s="16">
        <f t="shared" si="519"/>
        <v>48.917699999999996</v>
      </c>
      <c r="M4779" s="16">
        <f t="shared" si="520"/>
        <v>113.23541666666668</v>
      </c>
      <c r="N4779" s="14">
        <f>E4779*(K4779-L4779-M4779)*IF(F4779="GHS",1,Assumptions!$B$4)</f>
        <v>1337225.1177999999</v>
      </c>
      <c r="O4779" s="15">
        <f t="shared" ca="1" si="521"/>
        <v>91</v>
      </c>
      <c r="P4779" s="15" t="str">
        <f t="shared" ca="1" si="522"/>
        <v>91-180d</v>
      </c>
      <c r="Q4779" s="17">
        <f ca="1">IF(P4779="0-90d",0,IF(P4779="91-180d",INDEX(Assumptions!$F$8:$F$12,MATCH(B4779,Assumptions!$A$8:$A$12,0)),IF(P4779="181-365d",INDEX(Assumptions!$G$8:$G$12,MATCH(B4779,Assumptions!$A$8:$A$12,0)),INDEX(Assumptions!$H$8:$H$12,MATCH(B4779,Assumptions!$A$8:$A$12,0)))))</f>
        <v>0.05</v>
      </c>
      <c r="R4779" s="14">
        <f t="shared" ca="1" si="523"/>
        <v>51852.762000000002</v>
      </c>
      <c r="S4779" s="14">
        <f t="shared" ca="1" si="524"/>
        <v>985202.478</v>
      </c>
      <c r="T4779" s="11" t="s">
        <v>25</v>
      </c>
      <c r="U4779" s="18" t="s">
        <v>26</v>
      </c>
    </row>
    <row r="4780" spans="1:21" ht="15" customHeight="1" x14ac:dyDescent="0.15">
      <c r="A4780" s="10" t="s">
        <v>4828</v>
      </c>
      <c r="B4780" s="11" t="s">
        <v>22</v>
      </c>
      <c r="C4780" s="11" t="s">
        <v>23</v>
      </c>
      <c r="D4780" s="12">
        <v>46071</v>
      </c>
      <c r="E4780" s="11">
        <v>321</v>
      </c>
      <c r="F4780" s="11" t="s">
        <v>24</v>
      </c>
      <c r="G4780" s="13">
        <v>21989.55</v>
      </c>
      <c r="H4780" s="14">
        <f t="shared" si="518"/>
        <v>7058645.5499999998</v>
      </c>
      <c r="I4780" s="14">
        <f>IF(F4780="GHS",H4780,H4780*Assumptions!$B$4)</f>
        <v>76233371.939999998</v>
      </c>
      <c r="J4780" s="15" t="str">
        <f>INDEX(Assumptions!$B$8:$B$12,MATCH(B4780,Assumptions!$A$8:$A$12,0))</f>
        <v>FIFO</v>
      </c>
      <c r="K4780" s="16">
        <f>G4780/(1-INDEX(Assumptions!$D$8:$D$12,MATCH(B4780,Assumptions!$A$8:$A$12,0)))</f>
        <v>26816.5243902439</v>
      </c>
      <c r="L4780" s="16">
        <f t="shared" si="519"/>
        <v>659.68649999999991</v>
      </c>
      <c r="M4780" s="16">
        <f t="shared" si="520"/>
        <v>1340.8262195121952</v>
      </c>
      <c r="N4780" s="14">
        <f>E4780*(K4780-L4780-M4780)*IF(F4780="GHS",1,Assumptions!$B$4)</f>
        <v>86032149.260092691</v>
      </c>
      <c r="O4780" s="15">
        <f t="shared" ca="1" si="521"/>
        <v>215</v>
      </c>
      <c r="P4780" s="15" t="str">
        <f t="shared" ca="1" si="522"/>
        <v>181-365d</v>
      </c>
      <c r="Q4780" s="17">
        <f ca="1">IF(P4780="0-90d",0,IF(P4780="91-180d",INDEX(Assumptions!$F$8:$F$12,MATCH(B4780,Assumptions!$A$8:$A$12,0)),IF(P4780="181-365d",INDEX(Assumptions!$G$8:$G$12,MATCH(B4780,Assumptions!$A$8:$A$12,0)),INDEX(Assumptions!$H$8:$H$12,MATCH(B4780,Assumptions!$A$8:$A$12,0)))))</f>
        <v>0.15</v>
      </c>
      <c r="R4780" s="14">
        <f t="shared" ca="1" si="523"/>
        <v>11435005.790999999</v>
      </c>
      <c r="S4780" s="14">
        <f t="shared" ca="1" si="524"/>
        <v>64798366.148999996</v>
      </c>
      <c r="T4780" s="11" t="s">
        <v>25</v>
      </c>
      <c r="U4780" s="18" t="s">
        <v>26</v>
      </c>
    </row>
    <row r="4781" spans="1:21" ht="15" customHeight="1" x14ac:dyDescent="0.15">
      <c r="A4781" s="10" t="s">
        <v>4829</v>
      </c>
      <c r="B4781" s="11" t="s">
        <v>41</v>
      </c>
      <c r="C4781" s="11" t="s">
        <v>115</v>
      </c>
      <c r="D4781" s="12">
        <v>46112</v>
      </c>
      <c r="E4781" s="11">
        <v>2812</v>
      </c>
      <c r="F4781" s="11" t="s">
        <v>33</v>
      </c>
      <c r="G4781" s="13">
        <v>260.43</v>
      </c>
      <c r="H4781" s="14">
        <f t="shared" si="518"/>
        <v>732329.16</v>
      </c>
      <c r="I4781" s="14">
        <f>IF(F4781="GHS",H4781,H4781*Assumptions!$B$4)</f>
        <v>732329.16</v>
      </c>
      <c r="J4781" s="15" t="str">
        <f>INDEX(Assumptions!$B$8:$B$12,MATCH(B4781,Assumptions!$A$8:$A$12,0))</f>
        <v>Weighted Average</v>
      </c>
      <c r="K4781" s="16">
        <f>G4781/(1-INDEX(Assumptions!$D$8:$D$12,MATCH(B4781,Assumptions!$A$8:$A$12,0)))</f>
        <v>400.66153846153844</v>
      </c>
      <c r="L4781" s="16">
        <f t="shared" si="519"/>
        <v>7.8129</v>
      </c>
      <c r="M4781" s="16">
        <f t="shared" si="520"/>
        <v>20.033076923076923</v>
      </c>
      <c r="N4781" s="14">
        <f>E4781*(K4781-L4781-M4781)*IF(F4781="GHS",1,Assumptions!$B$4)</f>
        <v>1048357.3590461537</v>
      </c>
      <c r="O4781" s="15">
        <f t="shared" ca="1" si="521"/>
        <v>174</v>
      </c>
      <c r="P4781" s="15" t="str">
        <f t="shared" ca="1" si="522"/>
        <v>91-180d</v>
      </c>
      <c r="Q4781" s="17">
        <f ca="1">IF(P4781="0-90d",0,IF(P4781="91-180d",INDEX(Assumptions!$F$8:$F$12,MATCH(B4781,Assumptions!$A$8:$A$12,0)),IF(P4781="181-365d",INDEX(Assumptions!$G$8:$G$12,MATCH(B4781,Assumptions!$A$8:$A$12,0)),INDEX(Assumptions!$H$8:$H$12,MATCH(B4781,Assumptions!$A$8:$A$12,0)))))</f>
        <v>0.1</v>
      </c>
      <c r="R4781" s="14">
        <f t="shared" ca="1" si="523"/>
        <v>73232.916000000012</v>
      </c>
      <c r="S4781" s="14">
        <f t="shared" ca="1" si="524"/>
        <v>659096.24400000006</v>
      </c>
      <c r="T4781" s="11" t="s">
        <v>25</v>
      </c>
      <c r="U4781" s="18" t="s">
        <v>26</v>
      </c>
    </row>
    <row r="4782" spans="1:21" ht="15" customHeight="1" x14ac:dyDescent="0.15">
      <c r="A4782" s="10" t="s">
        <v>4830</v>
      </c>
      <c r="B4782" s="11" t="s">
        <v>28</v>
      </c>
      <c r="C4782" s="11" t="s">
        <v>38</v>
      </c>
      <c r="D4782" s="12">
        <v>46134</v>
      </c>
      <c r="E4782" s="11">
        <v>1107</v>
      </c>
      <c r="F4782" s="11" t="s">
        <v>24</v>
      </c>
      <c r="G4782" s="13">
        <v>12319.38</v>
      </c>
      <c r="H4782" s="14">
        <f t="shared" si="518"/>
        <v>13637553.659999998</v>
      </c>
      <c r="I4782" s="14">
        <f>IF(F4782="GHS",H4782,H4782*Assumptions!$B$4)</f>
        <v>147285579.528</v>
      </c>
      <c r="J4782" s="15" t="str">
        <f>INDEX(Assumptions!$B$8:$B$12,MATCH(B4782,Assumptions!$A$8:$A$12,0))</f>
        <v>Fair Value Less Costs to Sell</v>
      </c>
      <c r="K4782" s="16">
        <f>G4782/(1-INDEX(Assumptions!$D$8:$D$12,MATCH(B4782,Assumptions!$A$8:$A$12,0)))</f>
        <v>13999.295454545454</v>
      </c>
      <c r="L4782" s="16">
        <f t="shared" si="519"/>
        <v>369.58139999999997</v>
      </c>
      <c r="M4782" s="16">
        <f t="shared" si="520"/>
        <v>699.9647727272727</v>
      </c>
      <c r="N4782" s="14">
        <f>E4782*(K4782-L4782-M4782)*IF(F4782="GHS",1,Assumptions!$B$4)</f>
        <v>154582910.51370546</v>
      </c>
      <c r="O4782" s="15">
        <f t="shared" ca="1" si="521"/>
        <v>152</v>
      </c>
      <c r="P4782" s="15" t="str">
        <f t="shared" ca="1" si="522"/>
        <v>91-180d</v>
      </c>
      <c r="Q4782" s="17">
        <f ca="1">IF(P4782="0-90d",0,IF(P4782="91-180d",INDEX(Assumptions!$F$8:$F$12,MATCH(B4782,Assumptions!$A$8:$A$12,0)),IF(P4782="181-365d",INDEX(Assumptions!$G$8:$G$12,MATCH(B4782,Assumptions!$A$8:$A$12,0)),INDEX(Assumptions!$H$8:$H$12,MATCH(B4782,Assumptions!$A$8:$A$12,0)))))</f>
        <v>0.02</v>
      </c>
      <c r="R4782" s="14">
        <f t="shared" ca="1" si="523"/>
        <v>2945711.5905599999</v>
      </c>
      <c r="S4782" s="14">
        <f t="shared" ca="1" si="524"/>
        <v>144339867.93744001</v>
      </c>
      <c r="T4782" s="11" t="s">
        <v>25</v>
      </c>
      <c r="U4782" s="18" t="s">
        <v>26</v>
      </c>
    </row>
    <row r="4783" spans="1:21" ht="15" customHeight="1" x14ac:dyDescent="0.15">
      <c r="A4783" s="10" t="s">
        <v>4831</v>
      </c>
      <c r="B4783" s="11" t="s">
        <v>22</v>
      </c>
      <c r="C4783" s="11" t="s">
        <v>61</v>
      </c>
      <c r="D4783" s="12">
        <v>45757</v>
      </c>
      <c r="E4783" s="11">
        <v>618</v>
      </c>
      <c r="F4783" s="11" t="s">
        <v>24</v>
      </c>
      <c r="G4783" s="13">
        <v>25216</v>
      </c>
      <c r="H4783" s="14">
        <f t="shared" si="518"/>
        <v>15583488</v>
      </c>
      <c r="I4783" s="14">
        <f>IF(F4783="GHS",H4783,H4783*Assumptions!$B$4)</f>
        <v>168301670.40000001</v>
      </c>
      <c r="J4783" s="15" t="str">
        <f>INDEX(Assumptions!$B$8:$B$12,MATCH(B4783,Assumptions!$A$8:$A$12,0))</f>
        <v>FIFO</v>
      </c>
      <c r="K4783" s="16">
        <f>G4783/(1-INDEX(Assumptions!$D$8:$D$12,MATCH(B4783,Assumptions!$A$8:$A$12,0)))</f>
        <v>30751.219512195119</v>
      </c>
      <c r="L4783" s="16">
        <f t="shared" si="519"/>
        <v>756.48</v>
      </c>
      <c r="M4783" s="16">
        <f t="shared" si="520"/>
        <v>1537.560975609756</v>
      </c>
      <c r="N4783" s="14">
        <f>E4783*(K4783-L4783-M4783)*IF(F4783="GHS",1,Assumptions!$B$4)</f>
        <v>189934592.42458537</v>
      </c>
      <c r="O4783" s="15">
        <f t="shared" ca="1" si="521"/>
        <v>529</v>
      </c>
      <c r="P4783" s="15" t="str">
        <f t="shared" ca="1" si="522"/>
        <v>365d+</v>
      </c>
      <c r="Q4783" s="17">
        <f ca="1">IF(P4783="0-90d",0,IF(P4783="91-180d",INDEX(Assumptions!$F$8:$F$12,MATCH(B4783,Assumptions!$A$8:$A$12,0)),IF(P4783="181-365d",INDEX(Assumptions!$G$8:$G$12,MATCH(B4783,Assumptions!$A$8:$A$12,0)),INDEX(Assumptions!$H$8:$H$12,MATCH(B4783,Assumptions!$A$8:$A$12,0)))))</f>
        <v>0.5</v>
      </c>
      <c r="R4783" s="14">
        <f t="shared" ca="1" si="523"/>
        <v>84150835.200000003</v>
      </c>
      <c r="S4783" s="14">
        <f t="shared" ca="1" si="524"/>
        <v>84150835.200000003</v>
      </c>
      <c r="T4783" s="11" t="s">
        <v>25</v>
      </c>
      <c r="U4783" s="18" t="s">
        <v>26</v>
      </c>
    </row>
    <row r="4784" spans="1:21" ht="15" customHeight="1" x14ac:dyDescent="0.15">
      <c r="A4784" s="10" t="s">
        <v>4832</v>
      </c>
      <c r="B4784" s="11" t="s">
        <v>31</v>
      </c>
      <c r="C4784" s="11" t="s">
        <v>63</v>
      </c>
      <c r="D4784" s="12">
        <v>45748</v>
      </c>
      <c r="E4784" s="11">
        <v>1761</v>
      </c>
      <c r="F4784" s="11" t="s">
        <v>33</v>
      </c>
      <c r="G4784" s="13">
        <v>3770.47</v>
      </c>
      <c r="H4784" s="14">
        <f t="shared" si="518"/>
        <v>6639797.6699999999</v>
      </c>
      <c r="I4784" s="14">
        <f>IF(F4784="GHS",H4784,H4784*Assumptions!$B$4)</f>
        <v>6639797.6699999999</v>
      </c>
      <c r="J4784" s="15" t="str">
        <f>INDEX(Assumptions!$B$8:$B$12,MATCH(B4784,Assumptions!$A$8:$A$12,0))</f>
        <v>Weighted Average</v>
      </c>
      <c r="K4784" s="16">
        <f>G4784/(1-INDEX(Assumptions!$D$8:$D$12,MATCH(B4784,Assumptions!$A$8:$A$12,0)))</f>
        <v>5236.7638888888887</v>
      </c>
      <c r="L4784" s="16">
        <f t="shared" si="519"/>
        <v>113.11409999999999</v>
      </c>
      <c r="M4784" s="16">
        <f t="shared" si="520"/>
        <v>261.83819444444447</v>
      </c>
      <c r="N4784" s="14">
        <f>E4784*(K4784-L4784-M4784)*IF(F4784="GHS",1,Assumptions!$B$4)</f>
        <v>8561650.2178166658</v>
      </c>
      <c r="O4784" s="15">
        <f t="shared" ca="1" si="521"/>
        <v>538</v>
      </c>
      <c r="P4784" s="15" t="str">
        <f t="shared" ca="1" si="522"/>
        <v>365d+</v>
      </c>
      <c r="Q4784" s="17">
        <f ca="1">IF(P4784="0-90d",0,IF(P4784="91-180d",INDEX(Assumptions!$F$8:$F$12,MATCH(B4784,Assumptions!$A$8:$A$12,0)),IF(P4784="181-365d",INDEX(Assumptions!$G$8:$G$12,MATCH(B4784,Assumptions!$A$8:$A$12,0)),INDEX(Assumptions!$H$8:$H$12,MATCH(B4784,Assumptions!$A$8:$A$12,0)))))</f>
        <v>0.6</v>
      </c>
      <c r="R4784" s="14">
        <f t="shared" ca="1" si="523"/>
        <v>3983878.602</v>
      </c>
      <c r="S4784" s="14">
        <f t="shared" ca="1" si="524"/>
        <v>2655919.068</v>
      </c>
      <c r="T4784" s="11" t="s">
        <v>25</v>
      </c>
      <c r="U4784" s="18" t="s">
        <v>26</v>
      </c>
    </row>
    <row r="4785" spans="1:21" ht="15" customHeight="1" x14ac:dyDescent="0.15">
      <c r="A4785" s="10" t="s">
        <v>4833</v>
      </c>
      <c r="B4785" s="11" t="s">
        <v>41</v>
      </c>
      <c r="C4785" s="11" t="s">
        <v>115</v>
      </c>
      <c r="D4785" s="12">
        <v>46175</v>
      </c>
      <c r="E4785" s="11">
        <v>3251</v>
      </c>
      <c r="F4785" s="11" t="s">
        <v>33</v>
      </c>
      <c r="G4785" s="13">
        <v>373.37</v>
      </c>
      <c r="H4785" s="14">
        <f t="shared" si="518"/>
        <v>1213825.8700000001</v>
      </c>
      <c r="I4785" s="14">
        <f>IF(F4785="GHS",H4785,H4785*Assumptions!$B$4)</f>
        <v>1213825.8700000001</v>
      </c>
      <c r="J4785" s="15" t="str">
        <f>INDEX(Assumptions!$B$8:$B$12,MATCH(B4785,Assumptions!$A$8:$A$12,0))</f>
        <v>Weighted Average</v>
      </c>
      <c r="K4785" s="16">
        <f>G4785/(1-INDEX(Assumptions!$D$8:$D$12,MATCH(B4785,Assumptions!$A$8:$A$12,0)))</f>
        <v>574.4153846153846</v>
      </c>
      <c r="L4785" s="16">
        <f t="shared" si="519"/>
        <v>11.2011</v>
      </c>
      <c r="M4785" s="16">
        <f t="shared" si="520"/>
        <v>28.720769230769232</v>
      </c>
      <c r="N4785" s="14">
        <f>E4785*(K4785-L4785-M4785)*IF(F4785="GHS",1,Assumptions!$B$4)</f>
        <v>1737638.4185153847</v>
      </c>
      <c r="O4785" s="15">
        <f t="shared" ca="1" si="521"/>
        <v>111</v>
      </c>
      <c r="P4785" s="15" t="str">
        <f t="shared" ca="1" si="522"/>
        <v>91-180d</v>
      </c>
      <c r="Q4785" s="17">
        <f ca="1">IF(P4785="0-90d",0,IF(P4785="91-180d",INDEX(Assumptions!$F$8:$F$12,MATCH(B4785,Assumptions!$A$8:$A$12,0)),IF(P4785="181-365d",INDEX(Assumptions!$G$8:$G$12,MATCH(B4785,Assumptions!$A$8:$A$12,0)),INDEX(Assumptions!$H$8:$H$12,MATCH(B4785,Assumptions!$A$8:$A$12,0)))))</f>
        <v>0.1</v>
      </c>
      <c r="R4785" s="14">
        <f t="shared" ca="1" si="523"/>
        <v>121382.58700000001</v>
      </c>
      <c r="S4785" s="14">
        <f t="shared" ca="1" si="524"/>
        <v>1092443.2830000001</v>
      </c>
      <c r="T4785" s="11" t="s">
        <v>25</v>
      </c>
      <c r="U4785" s="18" t="s">
        <v>26</v>
      </c>
    </row>
    <row r="4786" spans="1:21" ht="15" customHeight="1" x14ac:dyDescent="0.15">
      <c r="A4786" s="10" t="s">
        <v>4834</v>
      </c>
      <c r="B4786" s="11" t="s">
        <v>31</v>
      </c>
      <c r="C4786" s="11" t="s">
        <v>76</v>
      </c>
      <c r="D4786" s="12">
        <v>46029</v>
      </c>
      <c r="E4786" s="11">
        <v>339</v>
      </c>
      <c r="F4786" s="11" t="s">
        <v>33</v>
      </c>
      <c r="G4786" s="13">
        <v>1513.79</v>
      </c>
      <c r="H4786" s="14">
        <f t="shared" si="518"/>
        <v>513174.81</v>
      </c>
      <c r="I4786" s="14">
        <f>IF(F4786="GHS",H4786,H4786*Assumptions!$B$4)</f>
        <v>513174.81</v>
      </c>
      <c r="J4786" s="15" t="str">
        <f>INDEX(Assumptions!$B$8:$B$12,MATCH(B4786,Assumptions!$A$8:$A$12,0))</f>
        <v>Weighted Average</v>
      </c>
      <c r="K4786" s="16">
        <f>G4786/(1-INDEX(Assumptions!$D$8:$D$12,MATCH(B4786,Assumptions!$A$8:$A$12,0)))</f>
        <v>2102.4861111111113</v>
      </c>
      <c r="L4786" s="16">
        <f t="shared" si="519"/>
        <v>45.413699999999999</v>
      </c>
      <c r="M4786" s="16">
        <f t="shared" si="520"/>
        <v>105.12430555555557</v>
      </c>
      <c r="N4786" s="14">
        <f>E4786*(K4786-L4786-M4786)*IF(F4786="GHS",1,Assumptions!$B$4)</f>
        <v>661710.40778333333</v>
      </c>
      <c r="O4786" s="15">
        <f t="shared" ca="1" si="521"/>
        <v>257</v>
      </c>
      <c r="P4786" s="15" t="str">
        <f t="shared" ca="1" si="522"/>
        <v>181-365d</v>
      </c>
      <c r="Q4786" s="17">
        <f ca="1">IF(P4786="0-90d",0,IF(P4786="91-180d",INDEX(Assumptions!$F$8:$F$12,MATCH(B4786,Assumptions!$A$8:$A$12,0)),IF(P4786="181-365d",INDEX(Assumptions!$G$8:$G$12,MATCH(B4786,Assumptions!$A$8:$A$12,0)),INDEX(Assumptions!$H$8:$H$12,MATCH(B4786,Assumptions!$A$8:$A$12,0)))))</f>
        <v>0.2</v>
      </c>
      <c r="R4786" s="14">
        <f t="shared" ca="1" si="523"/>
        <v>102634.962</v>
      </c>
      <c r="S4786" s="14">
        <f t="shared" ca="1" si="524"/>
        <v>410539.848</v>
      </c>
      <c r="T4786" s="11" t="s">
        <v>25</v>
      </c>
      <c r="U4786" s="18" t="s">
        <v>26</v>
      </c>
    </row>
    <row r="4787" spans="1:21" ht="15" customHeight="1" x14ac:dyDescent="0.15">
      <c r="A4787" s="10" t="s">
        <v>4835</v>
      </c>
      <c r="B4787" s="11" t="s">
        <v>41</v>
      </c>
      <c r="C4787" s="11" t="s">
        <v>42</v>
      </c>
      <c r="D4787" s="12">
        <v>45896</v>
      </c>
      <c r="E4787" s="11">
        <v>2586</v>
      </c>
      <c r="F4787" s="11" t="s">
        <v>33</v>
      </c>
      <c r="G4787" s="13">
        <v>424.61</v>
      </c>
      <c r="H4787" s="14">
        <f t="shared" si="518"/>
        <v>1098041.46</v>
      </c>
      <c r="I4787" s="14">
        <f>IF(F4787="GHS",H4787,H4787*Assumptions!$B$4)</f>
        <v>1098041.46</v>
      </c>
      <c r="J4787" s="15" t="str">
        <f>INDEX(Assumptions!$B$8:$B$12,MATCH(B4787,Assumptions!$A$8:$A$12,0))</f>
        <v>Weighted Average</v>
      </c>
      <c r="K4787" s="16">
        <f>G4787/(1-INDEX(Assumptions!$D$8:$D$12,MATCH(B4787,Assumptions!$A$8:$A$12,0)))</f>
        <v>653.24615384615379</v>
      </c>
      <c r="L4787" s="16">
        <f t="shared" si="519"/>
        <v>12.738300000000001</v>
      </c>
      <c r="M4787" s="16">
        <f t="shared" si="520"/>
        <v>32.662307692307692</v>
      </c>
      <c r="N4787" s="14">
        <f>E4787*(K4787-L4787-M4787)*IF(F4787="GHS",1,Assumptions!$B$4)</f>
        <v>1571888.5823538462</v>
      </c>
      <c r="O4787" s="15">
        <f t="shared" ca="1" si="521"/>
        <v>390</v>
      </c>
      <c r="P4787" s="15" t="str">
        <f t="shared" ca="1" si="522"/>
        <v>365d+</v>
      </c>
      <c r="Q4787" s="17">
        <f ca="1">IF(P4787="0-90d",0,IF(P4787="91-180d",INDEX(Assumptions!$F$8:$F$12,MATCH(B4787,Assumptions!$A$8:$A$12,0)),IF(P4787="181-365d",INDEX(Assumptions!$G$8:$G$12,MATCH(B4787,Assumptions!$A$8:$A$12,0)),INDEX(Assumptions!$H$8:$H$12,MATCH(B4787,Assumptions!$A$8:$A$12,0)))))</f>
        <v>0.8</v>
      </c>
      <c r="R4787" s="14">
        <f t="shared" ca="1" si="523"/>
        <v>878433.16800000006</v>
      </c>
      <c r="S4787" s="14">
        <f t="shared" ca="1" si="524"/>
        <v>219608.2919999999</v>
      </c>
      <c r="T4787" s="11" t="s">
        <v>25</v>
      </c>
      <c r="U4787" s="18" t="s">
        <v>26</v>
      </c>
    </row>
    <row r="4788" spans="1:21" ht="15" customHeight="1" x14ac:dyDescent="0.15">
      <c r="A4788" s="10" t="s">
        <v>4836</v>
      </c>
      <c r="B4788" s="11" t="s">
        <v>28</v>
      </c>
      <c r="C4788" s="11" t="s">
        <v>35</v>
      </c>
      <c r="D4788" s="12">
        <v>45991</v>
      </c>
      <c r="E4788" s="11">
        <v>1748</v>
      </c>
      <c r="F4788" s="11" t="s">
        <v>24</v>
      </c>
      <c r="G4788" s="13">
        <v>8992.57</v>
      </c>
      <c r="H4788" s="14">
        <f t="shared" si="518"/>
        <v>15719012.359999999</v>
      </c>
      <c r="I4788" s="14">
        <f>IF(F4788="GHS",H4788,H4788*Assumptions!$B$4)</f>
        <v>169765333.48800001</v>
      </c>
      <c r="J4788" s="15" t="str">
        <f>INDEX(Assumptions!$B$8:$B$12,MATCH(B4788,Assumptions!$A$8:$A$12,0))</f>
        <v>Fair Value Less Costs to Sell</v>
      </c>
      <c r="K4788" s="16">
        <f>G4788/(1-INDEX(Assumptions!$D$8:$D$12,MATCH(B4788,Assumptions!$A$8:$A$12,0)))</f>
        <v>10218.829545454546</v>
      </c>
      <c r="L4788" s="16">
        <f t="shared" si="519"/>
        <v>269.77709999999996</v>
      </c>
      <c r="M4788" s="16">
        <f t="shared" si="520"/>
        <v>510.9414772727273</v>
      </c>
      <c r="N4788" s="14">
        <f>E4788*(K4788-L4788-M4788)*IF(F4788="GHS",1,Assumptions!$B$4)</f>
        <v>178176434.10172367</v>
      </c>
      <c r="O4788" s="15">
        <f t="shared" ca="1" si="521"/>
        <v>295</v>
      </c>
      <c r="P4788" s="15" t="str">
        <f t="shared" ca="1" si="522"/>
        <v>181-365d</v>
      </c>
      <c r="Q4788" s="17">
        <f ca="1">IF(P4788="0-90d",0,IF(P4788="91-180d",INDEX(Assumptions!$F$8:$F$12,MATCH(B4788,Assumptions!$A$8:$A$12,0)),IF(P4788="181-365d",INDEX(Assumptions!$G$8:$G$12,MATCH(B4788,Assumptions!$A$8:$A$12,0)),INDEX(Assumptions!$H$8:$H$12,MATCH(B4788,Assumptions!$A$8:$A$12,0)))))</f>
        <v>0.1</v>
      </c>
      <c r="R4788" s="14">
        <f t="shared" ca="1" si="523"/>
        <v>16976533.3488</v>
      </c>
      <c r="S4788" s="14">
        <f t="shared" ca="1" si="524"/>
        <v>152788800.1392</v>
      </c>
      <c r="T4788" s="11" t="s">
        <v>25</v>
      </c>
      <c r="U4788" s="18" t="s">
        <v>26</v>
      </c>
    </row>
    <row r="4789" spans="1:21" ht="15" customHeight="1" x14ac:dyDescent="0.15">
      <c r="A4789" s="10" t="s">
        <v>4837</v>
      </c>
      <c r="B4789" s="11" t="s">
        <v>22</v>
      </c>
      <c r="C4789" s="11" t="s">
        <v>61</v>
      </c>
      <c r="D4789" s="12">
        <v>45767</v>
      </c>
      <c r="E4789" s="11">
        <v>1565</v>
      </c>
      <c r="F4789" s="11" t="s">
        <v>24</v>
      </c>
      <c r="G4789" s="13">
        <v>23892.53</v>
      </c>
      <c r="H4789" s="14">
        <f t="shared" si="518"/>
        <v>37391809.449999996</v>
      </c>
      <c r="I4789" s="14">
        <f>IF(F4789="GHS",H4789,H4789*Assumptions!$B$4)</f>
        <v>403831542.06</v>
      </c>
      <c r="J4789" s="15" t="str">
        <f>INDEX(Assumptions!$B$8:$B$12,MATCH(B4789,Assumptions!$A$8:$A$12,0))</f>
        <v>FIFO</v>
      </c>
      <c r="K4789" s="16">
        <f>G4789/(1-INDEX(Assumptions!$D$8:$D$12,MATCH(B4789,Assumptions!$A$8:$A$12,0)))</f>
        <v>29137.231707317071</v>
      </c>
      <c r="L4789" s="16">
        <f t="shared" si="519"/>
        <v>716.77589999999998</v>
      </c>
      <c r="M4789" s="16">
        <f t="shared" si="520"/>
        <v>1456.8615853658537</v>
      </c>
      <c r="N4789" s="14">
        <f>E4789*(K4789-L4789-M4789)*IF(F4789="GHS",1,Assumptions!$B$4)</f>
        <v>455738669.53941953</v>
      </c>
      <c r="O4789" s="15">
        <f t="shared" ca="1" si="521"/>
        <v>519</v>
      </c>
      <c r="P4789" s="15" t="str">
        <f t="shared" ca="1" si="522"/>
        <v>365d+</v>
      </c>
      <c r="Q4789" s="17">
        <f ca="1">IF(P4789="0-90d",0,IF(P4789="91-180d",INDEX(Assumptions!$F$8:$F$12,MATCH(B4789,Assumptions!$A$8:$A$12,0)),IF(P4789="181-365d",INDEX(Assumptions!$G$8:$G$12,MATCH(B4789,Assumptions!$A$8:$A$12,0)),INDEX(Assumptions!$H$8:$H$12,MATCH(B4789,Assumptions!$A$8:$A$12,0)))))</f>
        <v>0.5</v>
      </c>
      <c r="R4789" s="14">
        <f t="shared" ca="1" si="523"/>
        <v>201915771.03</v>
      </c>
      <c r="S4789" s="14">
        <f t="shared" ca="1" si="524"/>
        <v>201915771.03</v>
      </c>
      <c r="T4789" s="11" t="s">
        <v>25</v>
      </c>
      <c r="U4789" s="18" t="s">
        <v>26</v>
      </c>
    </row>
    <row r="4790" spans="1:21" ht="15" customHeight="1" x14ac:dyDescent="0.15">
      <c r="A4790" s="10" t="s">
        <v>4838</v>
      </c>
      <c r="B4790" s="11" t="s">
        <v>41</v>
      </c>
      <c r="C4790" s="11" t="s">
        <v>49</v>
      </c>
      <c r="D4790" s="12">
        <v>45759</v>
      </c>
      <c r="E4790" s="11">
        <v>3825</v>
      </c>
      <c r="F4790" s="11" t="s">
        <v>33</v>
      </c>
      <c r="G4790" s="13">
        <v>1149.5899999999999</v>
      </c>
      <c r="H4790" s="14">
        <f t="shared" si="518"/>
        <v>4397181.75</v>
      </c>
      <c r="I4790" s="14">
        <f>IF(F4790="GHS",H4790,H4790*Assumptions!$B$4)</f>
        <v>4397181.75</v>
      </c>
      <c r="J4790" s="15" t="str">
        <f>INDEX(Assumptions!$B$8:$B$12,MATCH(B4790,Assumptions!$A$8:$A$12,0))</f>
        <v>Weighted Average</v>
      </c>
      <c r="K4790" s="16">
        <f>G4790/(1-INDEX(Assumptions!$D$8:$D$12,MATCH(B4790,Assumptions!$A$8:$A$12,0)))</f>
        <v>1768.6</v>
      </c>
      <c r="L4790" s="16">
        <f t="shared" si="519"/>
        <v>34.487699999999997</v>
      </c>
      <c r="M4790" s="16">
        <f t="shared" si="520"/>
        <v>88.43</v>
      </c>
      <c r="N4790" s="14">
        <f>E4790*(K4790-L4790-M4790)*IF(F4790="GHS",1,Assumptions!$B$4)</f>
        <v>6294734.7974999994</v>
      </c>
      <c r="O4790" s="15">
        <f t="shared" ca="1" si="521"/>
        <v>527</v>
      </c>
      <c r="P4790" s="15" t="str">
        <f t="shared" ca="1" si="522"/>
        <v>365d+</v>
      </c>
      <c r="Q4790" s="17">
        <f ca="1">IF(P4790="0-90d",0,IF(P4790="91-180d",INDEX(Assumptions!$F$8:$F$12,MATCH(B4790,Assumptions!$A$8:$A$12,0)),IF(P4790="181-365d",INDEX(Assumptions!$G$8:$G$12,MATCH(B4790,Assumptions!$A$8:$A$12,0)),INDEX(Assumptions!$H$8:$H$12,MATCH(B4790,Assumptions!$A$8:$A$12,0)))))</f>
        <v>0.8</v>
      </c>
      <c r="R4790" s="14">
        <f t="shared" ca="1" si="523"/>
        <v>3517745.4000000004</v>
      </c>
      <c r="S4790" s="14">
        <f t="shared" ca="1" si="524"/>
        <v>879436.34999999963</v>
      </c>
      <c r="T4790" s="11" t="s">
        <v>25</v>
      </c>
      <c r="U4790" s="18" t="s">
        <v>36</v>
      </c>
    </row>
    <row r="4791" spans="1:21" ht="15" customHeight="1" x14ac:dyDescent="0.15">
      <c r="A4791" s="10" t="s">
        <v>4839</v>
      </c>
      <c r="B4791" s="11" t="s">
        <v>41</v>
      </c>
      <c r="C4791" s="11" t="s">
        <v>49</v>
      </c>
      <c r="D4791" s="12">
        <v>45739</v>
      </c>
      <c r="E4791" s="11">
        <v>1198</v>
      </c>
      <c r="F4791" s="11" t="s">
        <v>33</v>
      </c>
      <c r="G4791" s="13">
        <v>381.91</v>
      </c>
      <c r="H4791" s="14">
        <f t="shared" si="518"/>
        <v>457528.18000000005</v>
      </c>
      <c r="I4791" s="14">
        <f>IF(F4791="GHS",H4791,H4791*Assumptions!$B$4)</f>
        <v>457528.18000000005</v>
      </c>
      <c r="J4791" s="15" t="str">
        <f>INDEX(Assumptions!$B$8:$B$12,MATCH(B4791,Assumptions!$A$8:$A$12,0))</f>
        <v>Weighted Average</v>
      </c>
      <c r="K4791" s="16">
        <f>G4791/(1-INDEX(Assumptions!$D$8:$D$12,MATCH(B4791,Assumptions!$A$8:$A$12,0)))</f>
        <v>587.55384615384617</v>
      </c>
      <c r="L4791" s="16">
        <f t="shared" si="519"/>
        <v>11.4573</v>
      </c>
      <c r="M4791" s="16">
        <f t="shared" si="520"/>
        <v>29.37769230769231</v>
      </c>
      <c r="N4791" s="14">
        <f>E4791*(K4791-L4791-M4791)*IF(F4791="GHS",1,Assumptions!$B$4)</f>
        <v>654969.18690769223</v>
      </c>
      <c r="O4791" s="15">
        <f t="shared" ca="1" si="521"/>
        <v>547</v>
      </c>
      <c r="P4791" s="15" t="str">
        <f t="shared" ca="1" si="522"/>
        <v>365d+</v>
      </c>
      <c r="Q4791" s="17">
        <f ca="1">IF(P4791="0-90d",0,IF(P4791="91-180d",INDEX(Assumptions!$F$8:$F$12,MATCH(B4791,Assumptions!$A$8:$A$12,0)),IF(P4791="181-365d",INDEX(Assumptions!$G$8:$G$12,MATCH(B4791,Assumptions!$A$8:$A$12,0)),INDEX(Assumptions!$H$8:$H$12,MATCH(B4791,Assumptions!$A$8:$A$12,0)))))</f>
        <v>0.8</v>
      </c>
      <c r="R4791" s="14">
        <f t="shared" ca="1" si="523"/>
        <v>366022.54400000005</v>
      </c>
      <c r="S4791" s="14">
        <f t="shared" ca="1" si="524"/>
        <v>91505.635999999999</v>
      </c>
      <c r="T4791" s="11" t="s">
        <v>25</v>
      </c>
      <c r="U4791" s="18" t="s">
        <v>26</v>
      </c>
    </row>
    <row r="4792" spans="1:21" ht="15" customHeight="1" x14ac:dyDescent="0.15">
      <c r="A4792" s="10" t="s">
        <v>4840</v>
      </c>
      <c r="B4792" s="11" t="s">
        <v>22</v>
      </c>
      <c r="C4792" s="11" t="s">
        <v>61</v>
      </c>
      <c r="D4792" s="12">
        <v>45763</v>
      </c>
      <c r="E4792" s="11">
        <v>3936</v>
      </c>
      <c r="F4792" s="11" t="s">
        <v>24</v>
      </c>
      <c r="G4792" s="13">
        <v>26102.86</v>
      </c>
      <c r="H4792" s="14">
        <f t="shared" si="518"/>
        <v>102740856.96000001</v>
      </c>
      <c r="I4792" s="14">
        <f>IF(F4792="GHS",H4792,H4792*Assumptions!$B$4)</f>
        <v>1109601255.1680002</v>
      </c>
      <c r="J4792" s="15" t="str">
        <f>INDEX(Assumptions!$B$8:$B$12,MATCH(B4792,Assumptions!$A$8:$A$12,0))</f>
        <v>FIFO</v>
      </c>
      <c r="K4792" s="16">
        <f>G4792/(1-INDEX(Assumptions!$D$8:$D$12,MATCH(B4792,Assumptions!$A$8:$A$12,0)))</f>
        <v>31832.756097560974</v>
      </c>
      <c r="L4792" s="16">
        <f t="shared" si="519"/>
        <v>783.08579999999995</v>
      </c>
      <c r="M4792" s="16">
        <f t="shared" si="520"/>
        <v>1591.6378048780489</v>
      </c>
      <c r="N4792" s="14">
        <f>E4792*(K4792-L4792-M4792)*IF(F4792="GHS",1,Assumptions!$B$4)</f>
        <v>1252225611.6249599</v>
      </c>
      <c r="O4792" s="15">
        <f t="shared" ca="1" si="521"/>
        <v>523</v>
      </c>
      <c r="P4792" s="15" t="str">
        <f t="shared" ca="1" si="522"/>
        <v>365d+</v>
      </c>
      <c r="Q4792" s="17">
        <f ca="1">IF(P4792="0-90d",0,IF(P4792="91-180d",INDEX(Assumptions!$F$8:$F$12,MATCH(B4792,Assumptions!$A$8:$A$12,0)),IF(P4792="181-365d",INDEX(Assumptions!$G$8:$G$12,MATCH(B4792,Assumptions!$A$8:$A$12,0)),INDEX(Assumptions!$H$8:$H$12,MATCH(B4792,Assumptions!$A$8:$A$12,0)))))</f>
        <v>0.5</v>
      </c>
      <c r="R4792" s="14">
        <f t="shared" ca="1" si="523"/>
        <v>554800627.58400011</v>
      </c>
      <c r="S4792" s="14">
        <f t="shared" ca="1" si="524"/>
        <v>554800627.58400011</v>
      </c>
      <c r="T4792" s="11" t="s">
        <v>25</v>
      </c>
      <c r="U4792" s="18" t="s">
        <v>26</v>
      </c>
    </row>
    <row r="4793" spans="1:21" ht="15" customHeight="1" x14ac:dyDescent="0.15">
      <c r="A4793" s="10" t="s">
        <v>4841</v>
      </c>
      <c r="B4793" s="11" t="s">
        <v>31</v>
      </c>
      <c r="C4793" s="11" t="s">
        <v>32</v>
      </c>
      <c r="D4793" s="12">
        <v>46122</v>
      </c>
      <c r="E4793" s="11">
        <v>1675</v>
      </c>
      <c r="F4793" s="11" t="s">
        <v>33</v>
      </c>
      <c r="G4793" s="13">
        <v>2707.54</v>
      </c>
      <c r="H4793" s="14">
        <f t="shared" si="518"/>
        <v>4535129.5</v>
      </c>
      <c r="I4793" s="14">
        <f>IF(F4793="GHS",H4793,H4793*Assumptions!$B$4)</f>
        <v>4535129.5</v>
      </c>
      <c r="J4793" s="15" t="str">
        <f>INDEX(Assumptions!$B$8:$B$12,MATCH(B4793,Assumptions!$A$8:$A$12,0))</f>
        <v>Weighted Average</v>
      </c>
      <c r="K4793" s="16">
        <f>G4793/(1-INDEX(Assumptions!$D$8:$D$12,MATCH(B4793,Assumptions!$A$8:$A$12,0)))</f>
        <v>3760.4722222222222</v>
      </c>
      <c r="L4793" s="16">
        <f t="shared" si="519"/>
        <v>81.226199999999992</v>
      </c>
      <c r="M4793" s="16">
        <f t="shared" si="520"/>
        <v>188.02361111111111</v>
      </c>
      <c r="N4793" s="14">
        <f>E4793*(K4793-L4793-M4793)*IF(F4793="GHS",1,Assumptions!$B$4)</f>
        <v>5847797.5386111103</v>
      </c>
      <c r="O4793" s="15">
        <f t="shared" ca="1" si="521"/>
        <v>164</v>
      </c>
      <c r="P4793" s="15" t="str">
        <f t="shared" ca="1" si="522"/>
        <v>91-180d</v>
      </c>
      <c r="Q4793" s="17">
        <f ca="1">IF(P4793="0-90d",0,IF(P4793="91-180d",INDEX(Assumptions!$F$8:$F$12,MATCH(B4793,Assumptions!$A$8:$A$12,0)),IF(P4793="181-365d",INDEX(Assumptions!$G$8:$G$12,MATCH(B4793,Assumptions!$A$8:$A$12,0)),INDEX(Assumptions!$H$8:$H$12,MATCH(B4793,Assumptions!$A$8:$A$12,0)))))</f>
        <v>0.05</v>
      </c>
      <c r="R4793" s="14">
        <f t="shared" ca="1" si="523"/>
        <v>226756.47500000001</v>
      </c>
      <c r="S4793" s="14">
        <f t="shared" ca="1" si="524"/>
        <v>4308373.0250000004</v>
      </c>
      <c r="T4793" s="11" t="s">
        <v>25</v>
      </c>
      <c r="U4793" s="18" t="s">
        <v>26</v>
      </c>
    </row>
    <row r="4794" spans="1:21" ht="15" customHeight="1" x14ac:dyDescent="0.15">
      <c r="A4794" s="10" t="s">
        <v>4842</v>
      </c>
      <c r="B4794" s="11" t="s">
        <v>28</v>
      </c>
      <c r="C4794" s="11" t="s">
        <v>55</v>
      </c>
      <c r="D4794" s="12">
        <v>45953</v>
      </c>
      <c r="E4794" s="11">
        <v>961</v>
      </c>
      <c r="F4794" s="11" t="s">
        <v>24</v>
      </c>
      <c r="G4794" s="13">
        <v>2844.02</v>
      </c>
      <c r="H4794" s="14">
        <f t="shared" si="518"/>
        <v>2733103.22</v>
      </c>
      <c r="I4794" s="14">
        <f>IF(F4794="GHS",H4794,H4794*Assumptions!$B$4)</f>
        <v>29517514.776000004</v>
      </c>
      <c r="J4794" s="15" t="str">
        <f>INDEX(Assumptions!$B$8:$B$12,MATCH(B4794,Assumptions!$A$8:$A$12,0))</f>
        <v>Fair Value Less Costs to Sell</v>
      </c>
      <c r="K4794" s="16">
        <f>G4794/(1-INDEX(Assumptions!$D$8:$D$12,MATCH(B4794,Assumptions!$A$8:$A$12,0)))</f>
        <v>3231.840909090909</v>
      </c>
      <c r="L4794" s="16">
        <f t="shared" si="519"/>
        <v>85.320599999999999</v>
      </c>
      <c r="M4794" s="16">
        <f t="shared" si="520"/>
        <v>161.59204545454546</v>
      </c>
      <c r="N4794" s="14">
        <f>E4794*(K4794-L4794-M4794)*IF(F4794="GHS",1,Assumptions!$B$4)</f>
        <v>30979973.462629091</v>
      </c>
      <c r="O4794" s="15">
        <f t="shared" ca="1" si="521"/>
        <v>333</v>
      </c>
      <c r="P4794" s="15" t="str">
        <f t="shared" ca="1" si="522"/>
        <v>181-365d</v>
      </c>
      <c r="Q4794" s="17">
        <f ca="1">IF(P4794="0-90d",0,IF(P4794="91-180d",INDEX(Assumptions!$F$8:$F$12,MATCH(B4794,Assumptions!$A$8:$A$12,0)),IF(P4794="181-365d",INDEX(Assumptions!$G$8:$G$12,MATCH(B4794,Assumptions!$A$8:$A$12,0)),INDEX(Assumptions!$H$8:$H$12,MATCH(B4794,Assumptions!$A$8:$A$12,0)))))</f>
        <v>0.1</v>
      </c>
      <c r="R4794" s="14">
        <f t="shared" ca="1" si="523"/>
        <v>2951751.4776000008</v>
      </c>
      <c r="S4794" s="14">
        <f t="shared" ca="1" si="524"/>
        <v>26565763.298400003</v>
      </c>
      <c r="T4794" s="11" t="s">
        <v>25</v>
      </c>
      <c r="U4794" s="18" t="s">
        <v>26</v>
      </c>
    </row>
    <row r="4795" spans="1:21" ht="15" customHeight="1" x14ac:dyDescent="0.15">
      <c r="A4795" s="10" t="s">
        <v>4843</v>
      </c>
      <c r="B4795" s="11" t="s">
        <v>31</v>
      </c>
      <c r="C4795" s="11" t="s">
        <v>63</v>
      </c>
      <c r="D4795" s="12">
        <v>45823</v>
      </c>
      <c r="E4795" s="11">
        <v>1795</v>
      </c>
      <c r="F4795" s="11" t="s">
        <v>33</v>
      </c>
      <c r="G4795" s="13">
        <v>1774.69</v>
      </c>
      <c r="H4795" s="14">
        <f t="shared" si="518"/>
        <v>3185568.5500000003</v>
      </c>
      <c r="I4795" s="14">
        <f>IF(F4795="GHS",H4795,H4795*Assumptions!$B$4)</f>
        <v>3185568.5500000003</v>
      </c>
      <c r="J4795" s="15" t="str">
        <f>INDEX(Assumptions!$B$8:$B$12,MATCH(B4795,Assumptions!$A$8:$A$12,0))</f>
        <v>Weighted Average</v>
      </c>
      <c r="K4795" s="16">
        <f>G4795/(1-INDEX(Assumptions!$D$8:$D$12,MATCH(B4795,Assumptions!$A$8:$A$12,0)))</f>
        <v>2464.8472222222222</v>
      </c>
      <c r="L4795" s="16">
        <f t="shared" si="519"/>
        <v>53.240699999999997</v>
      </c>
      <c r="M4795" s="16">
        <f t="shared" si="520"/>
        <v>123.24236111111111</v>
      </c>
      <c r="N4795" s="14">
        <f>E4795*(K4795-L4795-M4795)*IF(F4795="GHS",1,Assumptions!$B$4)</f>
        <v>4107613.6691944445</v>
      </c>
      <c r="O4795" s="15">
        <f t="shared" ca="1" si="521"/>
        <v>463</v>
      </c>
      <c r="P4795" s="15" t="str">
        <f t="shared" ca="1" si="522"/>
        <v>365d+</v>
      </c>
      <c r="Q4795" s="17">
        <f ca="1">IF(P4795="0-90d",0,IF(P4795="91-180d",INDEX(Assumptions!$F$8:$F$12,MATCH(B4795,Assumptions!$A$8:$A$12,0)),IF(P4795="181-365d",INDEX(Assumptions!$G$8:$G$12,MATCH(B4795,Assumptions!$A$8:$A$12,0)),INDEX(Assumptions!$H$8:$H$12,MATCH(B4795,Assumptions!$A$8:$A$12,0)))))</f>
        <v>0.6</v>
      </c>
      <c r="R4795" s="14">
        <f t="shared" ca="1" si="523"/>
        <v>1911341.1300000001</v>
      </c>
      <c r="S4795" s="14">
        <f t="shared" ca="1" si="524"/>
        <v>1274227.4200000002</v>
      </c>
      <c r="T4795" s="11" t="s">
        <v>25</v>
      </c>
      <c r="U4795" s="18" t="s">
        <v>26</v>
      </c>
    </row>
    <row r="4796" spans="1:21" ht="15" customHeight="1" x14ac:dyDescent="0.15">
      <c r="A4796" s="10" t="s">
        <v>4844</v>
      </c>
      <c r="B4796" s="11" t="s">
        <v>31</v>
      </c>
      <c r="C4796" s="11" t="s">
        <v>76</v>
      </c>
      <c r="D4796" s="12">
        <v>45740</v>
      </c>
      <c r="E4796" s="11">
        <v>2894</v>
      </c>
      <c r="F4796" s="11" t="s">
        <v>33</v>
      </c>
      <c r="G4796" s="13">
        <v>1735.33</v>
      </c>
      <c r="H4796" s="14">
        <f t="shared" si="518"/>
        <v>5022045.0199999996</v>
      </c>
      <c r="I4796" s="14">
        <f>IF(F4796="GHS",H4796,H4796*Assumptions!$B$4)</f>
        <v>5022045.0199999996</v>
      </c>
      <c r="J4796" s="15" t="str">
        <f>INDEX(Assumptions!$B$8:$B$12,MATCH(B4796,Assumptions!$A$8:$A$12,0))</f>
        <v>Weighted Average</v>
      </c>
      <c r="K4796" s="16">
        <f>G4796/(1-INDEX(Assumptions!$D$8:$D$12,MATCH(B4796,Assumptions!$A$8:$A$12,0)))</f>
        <v>2410.1805555555557</v>
      </c>
      <c r="L4796" s="16">
        <f t="shared" si="519"/>
        <v>52.059899999999999</v>
      </c>
      <c r="M4796" s="16">
        <f t="shared" si="520"/>
        <v>120.50902777777779</v>
      </c>
      <c r="N4796" s="14">
        <f>E4796*(K4796-L4796-M4796)*IF(F4796="GHS",1,Assumptions!$B$4)</f>
        <v>6475648.0507888887</v>
      </c>
      <c r="O4796" s="15">
        <f t="shared" ca="1" si="521"/>
        <v>546</v>
      </c>
      <c r="P4796" s="15" t="str">
        <f t="shared" ca="1" si="522"/>
        <v>365d+</v>
      </c>
      <c r="Q4796" s="17">
        <f ca="1">IF(P4796="0-90d",0,IF(P4796="91-180d",INDEX(Assumptions!$F$8:$F$12,MATCH(B4796,Assumptions!$A$8:$A$12,0)),IF(P4796="181-365d",INDEX(Assumptions!$G$8:$G$12,MATCH(B4796,Assumptions!$A$8:$A$12,0)),INDEX(Assumptions!$H$8:$H$12,MATCH(B4796,Assumptions!$A$8:$A$12,0)))))</f>
        <v>0.6</v>
      </c>
      <c r="R4796" s="14">
        <f t="shared" ca="1" si="523"/>
        <v>3013227.0119999996</v>
      </c>
      <c r="S4796" s="14">
        <f t="shared" ca="1" si="524"/>
        <v>2008818.0079999999</v>
      </c>
      <c r="T4796" s="11" t="s">
        <v>25</v>
      </c>
      <c r="U4796" s="18" t="s">
        <v>26</v>
      </c>
    </row>
    <row r="4797" spans="1:21" ht="15" customHeight="1" x14ac:dyDescent="0.15">
      <c r="A4797" s="10" t="s">
        <v>4845</v>
      </c>
      <c r="B4797" s="11" t="s">
        <v>31</v>
      </c>
      <c r="C4797" s="11" t="s">
        <v>76</v>
      </c>
      <c r="D4797" s="12">
        <v>45943</v>
      </c>
      <c r="E4797" s="11">
        <v>2406</v>
      </c>
      <c r="F4797" s="11" t="s">
        <v>33</v>
      </c>
      <c r="G4797" s="13">
        <v>1440.48</v>
      </c>
      <c r="H4797" s="14">
        <f t="shared" si="518"/>
        <v>3465794.88</v>
      </c>
      <c r="I4797" s="14">
        <f>IF(F4797="GHS",H4797,H4797*Assumptions!$B$4)</f>
        <v>3465794.88</v>
      </c>
      <c r="J4797" s="15" t="str">
        <f>INDEX(Assumptions!$B$8:$B$12,MATCH(B4797,Assumptions!$A$8:$A$12,0))</f>
        <v>Weighted Average</v>
      </c>
      <c r="K4797" s="16">
        <f>G4797/(1-INDEX(Assumptions!$D$8:$D$12,MATCH(B4797,Assumptions!$A$8:$A$12,0)))</f>
        <v>2000.6666666666667</v>
      </c>
      <c r="L4797" s="16">
        <f t="shared" si="519"/>
        <v>43.214399999999998</v>
      </c>
      <c r="M4797" s="16">
        <f t="shared" si="520"/>
        <v>100.03333333333335</v>
      </c>
      <c r="N4797" s="14">
        <f>E4797*(K4797-L4797-M4797)*IF(F4797="GHS",1,Assumptions!$B$4)</f>
        <v>4468949.9535999997</v>
      </c>
      <c r="O4797" s="15">
        <f t="shared" ca="1" si="521"/>
        <v>343</v>
      </c>
      <c r="P4797" s="15" t="str">
        <f t="shared" ca="1" si="522"/>
        <v>181-365d</v>
      </c>
      <c r="Q4797" s="17">
        <f ca="1">IF(P4797="0-90d",0,IF(P4797="91-180d",INDEX(Assumptions!$F$8:$F$12,MATCH(B4797,Assumptions!$A$8:$A$12,0)),IF(P4797="181-365d",INDEX(Assumptions!$G$8:$G$12,MATCH(B4797,Assumptions!$A$8:$A$12,0)),INDEX(Assumptions!$H$8:$H$12,MATCH(B4797,Assumptions!$A$8:$A$12,0)))))</f>
        <v>0.2</v>
      </c>
      <c r="R4797" s="14">
        <f t="shared" ca="1" si="523"/>
        <v>693158.97600000002</v>
      </c>
      <c r="S4797" s="14">
        <f t="shared" ca="1" si="524"/>
        <v>2772635.9040000001</v>
      </c>
      <c r="T4797" s="11" t="s">
        <v>25</v>
      </c>
      <c r="U4797" s="18" t="s">
        <v>26</v>
      </c>
    </row>
    <row r="4798" spans="1:21" ht="15" customHeight="1" x14ac:dyDescent="0.15">
      <c r="A4798" s="10" t="s">
        <v>4846</v>
      </c>
      <c r="B4798" s="11" t="s">
        <v>41</v>
      </c>
      <c r="C4798" s="11" t="s">
        <v>49</v>
      </c>
      <c r="D4798" s="12">
        <v>46043</v>
      </c>
      <c r="E4798" s="11">
        <v>2648</v>
      </c>
      <c r="F4798" s="11" t="s">
        <v>33</v>
      </c>
      <c r="G4798" s="13">
        <v>286.02999999999997</v>
      </c>
      <c r="H4798" s="14">
        <f t="shared" si="518"/>
        <v>757407.44</v>
      </c>
      <c r="I4798" s="14">
        <f>IF(F4798="GHS",H4798,H4798*Assumptions!$B$4)</f>
        <v>757407.44</v>
      </c>
      <c r="J4798" s="15" t="str">
        <f>INDEX(Assumptions!$B$8:$B$12,MATCH(B4798,Assumptions!$A$8:$A$12,0))</f>
        <v>Weighted Average</v>
      </c>
      <c r="K4798" s="16">
        <f>G4798/(1-INDEX(Assumptions!$D$8:$D$12,MATCH(B4798,Assumptions!$A$8:$A$12,0)))</f>
        <v>440.0461538461538</v>
      </c>
      <c r="L4798" s="16">
        <f t="shared" si="519"/>
        <v>8.5808999999999997</v>
      </c>
      <c r="M4798" s="16">
        <f t="shared" si="520"/>
        <v>22.002307692307692</v>
      </c>
      <c r="N4798" s="14">
        <f>E4798*(K4798-L4798-M4798)*IF(F4798="GHS",1,Assumptions!$B$4)</f>
        <v>1084257.8814153846</v>
      </c>
      <c r="O4798" s="15">
        <f t="shared" ca="1" si="521"/>
        <v>243</v>
      </c>
      <c r="P4798" s="15" t="str">
        <f t="shared" ca="1" si="522"/>
        <v>181-365d</v>
      </c>
      <c r="Q4798" s="17">
        <f ca="1">IF(P4798="0-90d",0,IF(P4798="91-180d",INDEX(Assumptions!$F$8:$F$12,MATCH(B4798,Assumptions!$A$8:$A$12,0)),IF(P4798="181-365d",INDEX(Assumptions!$G$8:$G$12,MATCH(B4798,Assumptions!$A$8:$A$12,0)),INDEX(Assumptions!$H$8:$H$12,MATCH(B4798,Assumptions!$A$8:$A$12,0)))))</f>
        <v>0.35</v>
      </c>
      <c r="R4798" s="14">
        <f t="shared" ca="1" si="523"/>
        <v>265092.60399999999</v>
      </c>
      <c r="S4798" s="14">
        <f t="shared" ca="1" si="524"/>
        <v>492314.83599999995</v>
      </c>
      <c r="T4798" s="11" t="s">
        <v>25</v>
      </c>
      <c r="U4798" s="18" t="s">
        <v>36</v>
      </c>
    </row>
    <row r="4799" spans="1:21" ht="15" customHeight="1" x14ac:dyDescent="0.15">
      <c r="A4799" s="10" t="s">
        <v>4847</v>
      </c>
      <c r="B4799" s="11" t="s">
        <v>41</v>
      </c>
      <c r="C4799" s="11" t="s">
        <v>115</v>
      </c>
      <c r="D4799" s="12">
        <v>45771</v>
      </c>
      <c r="E4799" s="11">
        <v>841</v>
      </c>
      <c r="F4799" s="11" t="s">
        <v>33</v>
      </c>
      <c r="G4799" s="13">
        <v>277.31</v>
      </c>
      <c r="H4799" s="14">
        <f t="shared" si="518"/>
        <v>233217.71</v>
      </c>
      <c r="I4799" s="14">
        <f>IF(F4799="GHS",H4799,H4799*Assumptions!$B$4)</f>
        <v>233217.71</v>
      </c>
      <c r="J4799" s="15" t="str">
        <f>INDEX(Assumptions!$B$8:$B$12,MATCH(B4799,Assumptions!$A$8:$A$12,0))</f>
        <v>Weighted Average</v>
      </c>
      <c r="K4799" s="16">
        <f>G4799/(1-INDEX(Assumptions!$D$8:$D$12,MATCH(B4799,Assumptions!$A$8:$A$12,0)))</f>
        <v>426.6307692307692</v>
      </c>
      <c r="L4799" s="16">
        <f t="shared" si="519"/>
        <v>8.3193000000000001</v>
      </c>
      <c r="M4799" s="16">
        <f t="shared" si="520"/>
        <v>21.331538461538461</v>
      </c>
      <c r="N4799" s="14">
        <f>E4799*(K4799-L4799-M4799)*IF(F4799="GHS",1,Assumptions!$B$4)</f>
        <v>333860.12177692307</v>
      </c>
      <c r="O4799" s="15">
        <f t="shared" ca="1" si="521"/>
        <v>515</v>
      </c>
      <c r="P4799" s="15" t="str">
        <f t="shared" ca="1" si="522"/>
        <v>365d+</v>
      </c>
      <c r="Q4799" s="17">
        <f ca="1">IF(P4799="0-90d",0,IF(P4799="91-180d",INDEX(Assumptions!$F$8:$F$12,MATCH(B4799,Assumptions!$A$8:$A$12,0)),IF(P4799="181-365d",INDEX(Assumptions!$G$8:$G$12,MATCH(B4799,Assumptions!$A$8:$A$12,0)),INDEX(Assumptions!$H$8:$H$12,MATCH(B4799,Assumptions!$A$8:$A$12,0)))))</f>
        <v>0.8</v>
      </c>
      <c r="R4799" s="14">
        <f t="shared" ca="1" si="523"/>
        <v>186574.16800000001</v>
      </c>
      <c r="S4799" s="14">
        <f t="shared" si="524"/>
        <v>0</v>
      </c>
      <c r="T4799" s="11" t="s">
        <v>39</v>
      </c>
      <c r="U4799" s="18" t="s">
        <v>36</v>
      </c>
    </row>
    <row r="4800" spans="1:21" ht="15" customHeight="1" x14ac:dyDescent="0.15">
      <c r="A4800" s="10" t="s">
        <v>4848</v>
      </c>
      <c r="B4800" s="11" t="s">
        <v>41</v>
      </c>
      <c r="C4800" s="11" t="s">
        <v>44</v>
      </c>
      <c r="D4800" s="12">
        <v>45772</v>
      </c>
      <c r="E4800" s="11">
        <v>3035</v>
      </c>
      <c r="F4800" s="11" t="s">
        <v>33</v>
      </c>
      <c r="G4800" s="13">
        <v>351.16</v>
      </c>
      <c r="H4800" s="14">
        <f t="shared" si="518"/>
        <v>1065770.6000000001</v>
      </c>
      <c r="I4800" s="14">
        <f>IF(F4800="GHS",H4800,H4800*Assumptions!$B$4)</f>
        <v>1065770.6000000001</v>
      </c>
      <c r="J4800" s="15" t="str">
        <f>INDEX(Assumptions!$B$8:$B$12,MATCH(B4800,Assumptions!$A$8:$A$12,0))</f>
        <v>Weighted Average</v>
      </c>
      <c r="K4800" s="16">
        <f>G4800/(1-INDEX(Assumptions!$D$8:$D$12,MATCH(B4800,Assumptions!$A$8:$A$12,0)))</f>
        <v>540.2461538461539</v>
      </c>
      <c r="L4800" s="16">
        <f t="shared" si="519"/>
        <v>10.534800000000001</v>
      </c>
      <c r="M4800" s="16">
        <f t="shared" si="520"/>
        <v>27.012307692307697</v>
      </c>
      <c r="N4800" s="14">
        <f>E4800*(K4800-L4800-M4800)*IF(F4800="GHS",1,Assumptions!$B$4)</f>
        <v>1525691.6050769233</v>
      </c>
      <c r="O4800" s="15">
        <f t="shared" ca="1" si="521"/>
        <v>514</v>
      </c>
      <c r="P4800" s="15" t="str">
        <f t="shared" ca="1" si="522"/>
        <v>365d+</v>
      </c>
      <c r="Q4800" s="17">
        <f ca="1">IF(P4800="0-90d",0,IF(P4800="91-180d",INDEX(Assumptions!$F$8:$F$12,MATCH(B4800,Assumptions!$A$8:$A$12,0)),IF(P4800="181-365d",INDEX(Assumptions!$G$8:$G$12,MATCH(B4800,Assumptions!$A$8:$A$12,0)),INDEX(Assumptions!$H$8:$H$12,MATCH(B4800,Assumptions!$A$8:$A$12,0)))))</f>
        <v>0.8</v>
      </c>
      <c r="R4800" s="14">
        <f t="shared" ca="1" si="523"/>
        <v>852616.4800000001</v>
      </c>
      <c r="S4800" s="14">
        <f t="shared" ca="1" si="524"/>
        <v>213154.12</v>
      </c>
      <c r="T4800" s="11" t="s">
        <v>25</v>
      </c>
      <c r="U4800" s="18" t="s">
        <v>26</v>
      </c>
    </row>
    <row r="4801" spans="1:21" ht="15" customHeight="1" x14ac:dyDescent="0.15">
      <c r="A4801" s="10" t="s">
        <v>4849</v>
      </c>
      <c r="B4801" s="11" t="s">
        <v>41</v>
      </c>
      <c r="C4801" s="11" t="s">
        <v>49</v>
      </c>
      <c r="D4801" s="12">
        <v>46219</v>
      </c>
      <c r="E4801" s="11">
        <v>1736</v>
      </c>
      <c r="F4801" s="11" t="s">
        <v>33</v>
      </c>
      <c r="G4801" s="13">
        <v>406.68</v>
      </c>
      <c r="H4801" s="14">
        <f t="shared" si="518"/>
        <v>705996.48</v>
      </c>
      <c r="I4801" s="14">
        <f>IF(F4801="GHS",H4801,H4801*Assumptions!$B$4)</f>
        <v>705996.48</v>
      </c>
      <c r="J4801" s="15" t="str">
        <f>INDEX(Assumptions!$B$8:$B$12,MATCH(B4801,Assumptions!$A$8:$A$12,0))</f>
        <v>Weighted Average</v>
      </c>
      <c r="K4801" s="16">
        <f>G4801/(1-INDEX(Assumptions!$D$8:$D$12,MATCH(B4801,Assumptions!$A$8:$A$12,0)))</f>
        <v>625.6615384615385</v>
      </c>
      <c r="L4801" s="16">
        <f t="shared" si="519"/>
        <v>12.2004</v>
      </c>
      <c r="M4801" s="16">
        <f t="shared" si="520"/>
        <v>31.283076923076926</v>
      </c>
      <c r="N4801" s="14">
        <f>E4801*(K4801-L4801-M4801)*IF(F4801="GHS",1,Assumptions!$B$4)</f>
        <v>1010661.1148307694</v>
      </c>
      <c r="O4801" s="15">
        <f t="shared" ca="1" si="521"/>
        <v>67</v>
      </c>
      <c r="P4801" s="15" t="str">
        <f t="shared" ca="1" si="522"/>
        <v>0-90d</v>
      </c>
      <c r="Q4801" s="17">
        <f ca="1">IF(P4801="0-90d",0,IF(P4801="91-180d",INDEX(Assumptions!$F$8:$F$12,MATCH(B4801,Assumptions!$A$8:$A$12,0)),IF(P4801="181-365d",INDEX(Assumptions!$G$8:$G$12,MATCH(B4801,Assumptions!$A$8:$A$12,0)),INDEX(Assumptions!$H$8:$H$12,MATCH(B4801,Assumptions!$A$8:$A$12,0)))))</f>
        <v>0</v>
      </c>
      <c r="R4801" s="14">
        <f t="shared" ca="1" si="523"/>
        <v>0</v>
      </c>
      <c r="S4801" s="14">
        <f t="shared" ca="1" si="524"/>
        <v>705996.48</v>
      </c>
      <c r="T4801" s="11" t="s">
        <v>25</v>
      </c>
      <c r="U4801" s="18" t="s">
        <v>26</v>
      </c>
    </row>
    <row r="4802" spans="1:21" ht="15" customHeight="1" x14ac:dyDescent="0.15">
      <c r="A4802" s="10" t="s">
        <v>4850</v>
      </c>
      <c r="B4802" s="11" t="s">
        <v>46</v>
      </c>
      <c r="C4802" s="11" t="s">
        <v>52</v>
      </c>
      <c r="D4802" s="12">
        <v>45842</v>
      </c>
      <c r="E4802" s="11">
        <v>244</v>
      </c>
      <c r="F4802" s="11" t="s">
        <v>33</v>
      </c>
      <c r="G4802" s="13">
        <v>719241.97</v>
      </c>
      <c r="H4802" s="14">
        <f t="shared" ref="H4802:H4865" si="525">E4802*G4802</f>
        <v>175495040.68000001</v>
      </c>
      <c r="I4802" s="14">
        <f>IF(F4802="GHS",H4802,H4802*Assumptions!$B$4)</f>
        <v>175495040.68000001</v>
      </c>
      <c r="J4802" s="15" t="str">
        <f>INDEX(Assumptions!$B$8:$B$12,MATCH(B4802,Assumptions!$A$8:$A$12,0))</f>
        <v>Specific Identification</v>
      </c>
      <c r="K4802" s="16">
        <f>G4802/(1-INDEX(Assumptions!$D$8:$D$12,MATCH(B4802,Assumptions!$A$8:$A$12,0)))</f>
        <v>922105.08974358963</v>
      </c>
      <c r="L4802" s="16">
        <f t="shared" ref="L4802:L4865" si="526">G4802*0.03</f>
        <v>21577.259099999999</v>
      </c>
      <c r="M4802" s="16">
        <f t="shared" ref="M4802:M4865" si="527">K4802*0.05</f>
        <v>46105.254487179482</v>
      </c>
      <c r="N4802" s="14">
        <f>E4802*(K4802-L4802-M4802)*IF(F4802="GHS",1,Assumptions!$B$4)</f>
        <v>208479108.58216408</v>
      </c>
      <c r="O4802" s="15">
        <f t="shared" ref="O4802:O4865" ca="1" si="528">TODAY()-D4802</f>
        <v>444</v>
      </c>
      <c r="P4802" s="15" t="str">
        <f t="shared" ref="P4802:P4865" ca="1" si="529">IF(O4802&lt;=90,"0-90d",IF(O4802&lt;=180,"91-180d",IF(O4802&lt;=365,"181-365d","365d+")))</f>
        <v>365d+</v>
      </c>
      <c r="Q4802" s="17">
        <f ca="1">IF(P4802="0-90d",0,IF(P4802="91-180d",INDEX(Assumptions!$F$8:$F$12,MATCH(B4802,Assumptions!$A$8:$A$12,0)),IF(P4802="181-365d",INDEX(Assumptions!$G$8:$G$12,MATCH(B4802,Assumptions!$A$8:$A$12,0)),INDEX(Assumptions!$H$8:$H$12,MATCH(B4802,Assumptions!$A$8:$A$12,0)))))</f>
        <v>0.15</v>
      </c>
      <c r="R4802" s="14">
        <f t="shared" ref="R4802:R4865" ca="1" si="530">I4802*Q4802</f>
        <v>26324256.102000002</v>
      </c>
      <c r="S4802" s="14">
        <f t="shared" ref="S4802:S4865" ca="1" si="531">IF(T4802="Held on Consignment (Not Owned)",0,MIN(I4802-R4802,N4802))</f>
        <v>149170784.57800001</v>
      </c>
      <c r="T4802" s="11" t="s">
        <v>25</v>
      </c>
      <c r="U4802" s="18" t="s">
        <v>26</v>
      </c>
    </row>
    <row r="4803" spans="1:21" ht="15" customHeight="1" x14ac:dyDescent="0.15">
      <c r="A4803" s="10" t="s">
        <v>4851</v>
      </c>
      <c r="B4803" s="11" t="s">
        <v>41</v>
      </c>
      <c r="C4803" s="11" t="s">
        <v>42</v>
      </c>
      <c r="D4803" s="12">
        <v>46100</v>
      </c>
      <c r="E4803" s="11">
        <v>3868</v>
      </c>
      <c r="F4803" s="11" t="s">
        <v>33</v>
      </c>
      <c r="G4803" s="13">
        <v>544.95000000000005</v>
      </c>
      <c r="H4803" s="14">
        <f t="shared" si="525"/>
        <v>2107866.6</v>
      </c>
      <c r="I4803" s="14">
        <f>IF(F4803="GHS",H4803,H4803*Assumptions!$B$4)</f>
        <v>2107866.6</v>
      </c>
      <c r="J4803" s="15" t="str">
        <f>INDEX(Assumptions!$B$8:$B$12,MATCH(B4803,Assumptions!$A$8:$A$12,0))</f>
        <v>Weighted Average</v>
      </c>
      <c r="K4803" s="16">
        <f>G4803/(1-INDEX(Assumptions!$D$8:$D$12,MATCH(B4803,Assumptions!$A$8:$A$12,0)))</f>
        <v>838.38461538461547</v>
      </c>
      <c r="L4803" s="16">
        <f t="shared" si="526"/>
        <v>16.348500000000001</v>
      </c>
      <c r="M4803" s="16">
        <f t="shared" si="527"/>
        <v>41.919230769230779</v>
      </c>
      <c r="N4803" s="14">
        <f>E4803*(K4803-L4803-M4803)*IF(F4803="GHS",1,Assumptions!$B$4)</f>
        <v>3017492.1096923077</v>
      </c>
      <c r="O4803" s="15">
        <f t="shared" ca="1" si="528"/>
        <v>186</v>
      </c>
      <c r="P4803" s="15" t="str">
        <f t="shared" ca="1" si="529"/>
        <v>181-365d</v>
      </c>
      <c r="Q4803" s="17">
        <f ca="1">IF(P4803="0-90d",0,IF(P4803="91-180d",INDEX(Assumptions!$F$8:$F$12,MATCH(B4803,Assumptions!$A$8:$A$12,0)),IF(P4803="181-365d",INDEX(Assumptions!$G$8:$G$12,MATCH(B4803,Assumptions!$A$8:$A$12,0)),INDEX(Assumptions!$H$8:$H$12,MATCH(B4803,Assumptions!$A$8:$A$12,0)))))</f>
        <v>0.35</v>
      </c>
      <c r="R4803" s="14">
        <f t="shared" ca="1" si="530"/>
        <v>737753.30999999994</v>
      </c>
      <c r="S4803" s="14">
        <f t="shared" ca="1" si="531"/>
        <v>1370113.29</v>
      </c>
      <c r="T4803" s="11" t="s">
        <v>25</v>
      </c>
      <c r="U4803" s="18" t="s">
        <v>26</v>
      </c>
    </row>
    <row r="4804" spans="1:21" ht="15" customHeight="1" x14ac:dyDescent="0.15">
      <c r="A4804" s="10" t="s">
        <v>4852</v>
      </c>
      <c r="B4804" s="11" t="s">
        <v>28</v>
      </c>
      <c r="C4804" s="11" t="s">
        <v>35</v>
      </c>
      <c r="D4804" s="12">
        <v>45959</v>
      </c>
      <c r="E4804" s="11">
        <v>1467</v>
      </c>
      <c r="F4804" s="11" t="s">
        <v>24</v>
      </c>
      <c r="G4804" s="13">
        <v>7217.99</v>
      </c>
      <c r="H4804" s="14">
        <f t="shared" si="525"/>
        <v>10588791.33</v>
      </c>
      <c r="I4804" s="14">
        <f>IF(F4804="GHS",H4804,H4804*Assumptions!$B$4)</f>
        <v>114358946.36400001</v>
      </c>
      <c r="J4804" s="15" t="str">
        <f>INDEX(Assumptions!$B$8:$B$12,MATCH(B4804,Assumptions!$A$8:$A$12,0))</f>
        <v>Fair Value Less Costs to Sell</v>
      </c>
      <c r="K4804" s="16">
        <f>G4804/(1-INDEX(Assumptions!$D$8:$D$12,MATCH(B4804,Assumptions!$A$8:$A$12,0)))</f>
        <v>8202.261363636364</v>
      </c>
      <c r="L4804" s="16">
        <f t="shared" si="526"/>
        <v>216.53969999999998</v>
      </c>
      <c r="M4804" s="16">
        <f t="shared" si="527"/>
        <v>410.11306818181822</v>
      </c>
      <c r="N4804" s="14">
        <f>E4804*(K4804-L4804-M4804)*IF(F4804="GHS",1,Assumptions!$B$4)</f>
        <v>120024912.34294364</v>
      </c>
      <c r="O4804" s="15">
        <f t="shared" ca="1" si="528"/>
        <v>327</v>
      </c>
      <c r="P4804" s="15" t="str">
        <f t="shared" ca="1" si="529"/>
        <v>181-365d</v>
      </c>
      <c r="Q4804" s="17">
        <f ca="1">IF(P4804="0-90d",0,IF(P4804="91-180d",INDEX(Assumptions!$F$8:$F$12,MATCH(B4804,Assumptions!$A$8:$A$12,0)),IF(P4804="181-365d",INDEX(Assumptions!$G$8:$G$12,MATCH(B4804,Assumptions!$A$8:$A$12,0)),INDEX(Assumptions!$H$8:$H$12,MATCH(B4804,Assumptions!$A$8:$A$12,0)))))</f>
        <v>0.1</v>
      </c>
      <c r="R4804" s="14">
        <f t="shared" ca="1" si="530"/>
        <v>11435894.636400001</v>
      </c>
      <c r="S4804" s="14">
        <f t="shared" ca="1" si="531"/>
        <v>102923051.72760001</v>
      </c>
      <c r="T4804" s="11" t="s">
        <v>25</v>
      </c>
      <c r="U4804" s="18" t="s">
        <v>26</v>
      </c>
    </row>
    <row r="4805" spans="1:21" ht="15" customHeight="1" x14ac:dyDescent="0.15">
      <c r="A4805" s="10" t="s">
        <v>4853</v>
      </c>
      <c r="B4805" s="11" t="s">
        <v>41</v>
      </c>
      <c r="C4805" s="11" t="s">
        <v>42</v>
      </c>
      <c r="D4805" s="12">
        <v>45795</v>
      </c>
      <c r="E4805" s="11">
        <v>3393</v>
      </c>
      <c r="F4805" s="11" t="s">
        <v>33</v>
      </c>
      <c r="G4805" s="13">
        <v>266.2</v>
      </c>
      <c r="H4805" s="14">
        <f t="shared" si="525"/>
        <v>903216.6</v>
      </c>
      <c r="I4805" s="14">
        <f>IF(F4805="GHS",H4805,H4805*Assumptions!$B$4)</f>
        <v>903216.6</v>
      </c>
      <c r="J4805" s="15" t="str">
        <f>INDEX(Assumptions!$B$8:$B$12,MATCH(B4805,Assumptions!$A$8:$A$12,0))</f>
        <v>Weighted Average</v>
      </c>
      <c r="K4805" s="16">
        <f>G4805/(1-INDEX(Assumptions!$D$8:$D$12,MATCH(B4805,Assumptions!$A$8:$A$12,0)))</f>
        <v>409.53846153846149</v>
      </c>
      <c r="L4805" s="16">
        <f t="shared" si="526"/>
        <v>7.9859999999999998</v>
      </c>
      <c r="M4805" s="16">
        <f t="shared" si="527"/>
        <v>20.476923076923075</v>
      </c>
      <c r="N4805" s="14">
        <f>E4805*(K4805-L4805-M4805)*IF(F4805="GHS",1,Assumptions!$B$4)</f>
        <v>1292989.3019999999</v>
      </c>
      <c r="O4805" s="15">
        <f t="shared" ca="1" si="528"/>
        <v>491</v>
      </c>
      <c r="P4805" s="15" t="str">
        <f t="shared" ca="1" si="529"/>
        <v>365d+</v>
      </c>
      <c r="Q4805" s="17">
        <f ca="1">IF(P4805="0-90d",0,IF(P4805="91-180d",INDEX(Assumptions!$F$8:$F$12,MATCH(B4805,Assumptions!$A$8:$A$12,0)),IF(P4805="181-365d",INDEX(Assumptions!$G$8:$G$12,MATCH(B4805,Assumptions!$A$8:$A$12,0)),INDEX(Assumptions!$H$8:$H$12,MATCH(B4805,Assumptions!$A$8:$A$12,0)))))</f>
        <v>0.8</v>
      </c>
      <c r="R4805" s="14">
        <f t="shared" ca="1" si="530"/>
        <v>722573.28</v>
      </c>
      <c r="S4805" s="14">
        <f t="shared" ca="1" si="531"/>
        <v>180643.31999999995</v>
      </c>
      <c r="T4805" s="11" t="s">
        <v>25</v>
      </c>
      <c r="U4805" s="18" t="s">
        <v>26</v>
      </c>
    </row>
    <row r="4806" spans="1:21" ht="15" customHeight="1" x14ac:dyDescent="0.15">
      <c r="A4806" s="10" t="s">
        <v>4854</v>
      </c>
      <c r="B4806" s="11" t="s">
        <v>31</v>
      </c>
      <c r="C4806" s="11" t="s">
        <v>32</v>
      </c>
      <c r="D4806" s="12">
        <v>46145</v>
      </c>
      <c r="E4806" s="11">
        <v>2519</v>
      </c>
      <c r="F4806" s="11" t="s">
        <v>33</v>
      </c>
      <c r="G4806" s="13">
        <v>4042.51</v>
      </c>
      <c r="H4806" s="14">
        <f t="shared" si="525"/>
        <v>10183082.690000001</v>
      </c>
      <c r="I4806" s="14">
        <f>IF(F4806="GHS",H4806,H4806*Assumptions!$B$4)</f>
        <v>10183082.690000001</v>
      </c>
      <c r="J4806" s="15" t="str">
        <f>INDEX(Assumptions!$B$8:$B$12,MATCH(B4806,Assumptions!$A$8:$A$12,0))</f>
        <v>Weighted Average</v>
      </c>
      <c r="K4806" s="16">
        <f>G4806/(1-INDEX(Assumptions!$D$8:$D$12,MATCH(B4806,Assumptions!$A$8:$A$12,0)))</f>
        <v>5614.5972222222226</v>
      </c>
      <c r="L4806" s="16">
        <f t="shared" si="526"/>
        <v>121.2753</v>
      </c>
      <c r="M4806" s="16">
        <f t="shared" si="527"/>
        <v>280.72986111111112</v>
      </c>
      <c r="N4806" s="14">
        <f>E4806*(K4806-L4806-M4806)*IF(F4806="GHS",1,Assumptions!$B$4)</f>
        <v>13130519.401938889</v>
      </c>
      <c r="O4806" s="15">
        <f t="shared" ca="1" si="528"/>
        <v>141</v>
      </c>
      <c r="P4806" s="15" t="str">
        <f t="shared" ca="1" si="529"/>
        <v>91-180d</v>
      </c>
      <c r="Q4806" s="17">
        <f ca="1">IF(P4806="0-90d",0,IF(P4806="91-180d",INDEX(Assumptions!$F$8:$F$12,MATCH(B4806,Assumptions!$A$8:$A$12,0)),IF(P4806="181-365d",INDEX(Assumptions!$G$8:$G$12,MATCH(B4806,Assumptions!$A$8:$A$12,0)),INDEX(Assumptions!$H$8:$H$12,MATCH(B4806,Assumptions!$A$8:$A$12,0)))))</f>
        <v>0.05</v>
      </c>
      <c r="R4806" s="14">
        <f t="shared" ca="1" si="530"/>
        <v>509154.1345000001</v>
      </c>
      <c r="S4806" s="14">
        <f t="shared" ca="1" si="531"/>
        <v>9673928.5555000007</v>
      </c>
      <c r="T4806" s="11" t="s">
        <v>25</v>
      </c>
      <c r="U4806" s="18" t="s">
        <v>26</v>
      </c>
    </row>
    <row r="4807" spans="1:21" ht="15" customHeight="1" x14ac:dyDescent="0.15">
      <c r="A4807" s="10" t="s">
        <v>4855</v>
      </c>
      <c r="B4807" s="11" t="s">
        <v>41</v>
      </c>
      <c r="C4807" s="11" t="s">
        <v>115</v>
      </c>
      <c r="D4807" s="12">
        <v>45962</v>
      </c>
      <c r="E4807" s="11">
        <v>3059</v>
      </c>
      <c r="F4807" s="11" t="s">
        <v>33</v>
      </c>
      <c r="G4807" s="13">
        <v>347.26</v>
      </c>
      <c r="H4807" s="14">
        <f t="shared" si="525"/>
        <v>1062268.3400000001</v>
      </c>
      <c r="I4807" s="14">
        <f>IF(F4807="GHS",H4807,H4807*Assumptions!$B$4)</f>
        <v>1062268.3400000001</v>
      </c>
      <c r="J4807" s="15" t="str">
        <f>INDEX(Assumptions!$B$8:$B$12,MATCH(B4807,Assumptions!$A$8:$A$12,0))</f>
        <v>Weighted Average</v>
      </c>
      <c r="K4807" s="16">
        <f>G4807/(1-INDEX(Assumptions!$D$8:$D$12,MATCH(B4807,Assumptions!$A$8:$A$12,0)))</f>
        <v>534.24615384615379</v>
      </c>
      <c r="L4807" s="16">
        <f t="shared" si="526"/>
        <v>10.4178</v>
      </c>
      <c r="M4807" s="16">
        <f t="shared" si="527"/>
        <v>26.712307692307689</v>
      </c>
      <c r="N4807" s="14">
        <f>E4807*(K4807-L4807-M4807)*IF(F4807="GHS",1,Assumptions!$B$4)</f>
        <v>1520677.985184615</v>
      </c>
      <c r="O4807" s="15">
        <f t="shared" ca="1" si="528"/>
        <v>324</v>
      </c>
      <c r="P4807" s="15" t="str">
        <f t="shared" ca="1" si="529"/>
        <v>181-365d</v>
      </c>
      <c r="Q4807" s="17">
        <f ca="1">IF(P4807="0-90d",0,IF(P4807="91-180d",INDEX(Assumptions!$F$8:$F$12,MATCH(B4807,Assumptions!$A$8:$A$12,0)),IF(P4807="181-365d",INDEX(Assumptions!$G$8:$G$12,MATCH(B4807,Assumptions!$A$8:$A$12,0)),INDEX(Assumptions!$H$8:$H$12,MATCH(B4807,Assumptions!$A$8:$A$12,0)))))</f>
        <v>0.35</v>
      </c>
      <c r="R4807" s="14">
        <f t="shared" ca="1" si="530"/>
        <v>371793.91899999999</v>
      </c>
      <c r="S4807" s="14">
        <f t="shared" ca="1" si="531"/>
        <v>690474.42100000009</v>
      </c>
      <c r="T4807" s="11" t="s">
        <v>50</v>
      </c>
      <c r="U4807" s="18" t="s">
        <v>26</v>
      </c>
    </row>
    <row r="4808" spans="1:21" ht="15" customHeight="1" x14ac:dyDescent="0.15">
      <c r="A4808" s="10" t="s">
        <v>4856</v>
      </c>
      <c r="B4808" s="11" t="s">
        <v>22</v>
      </c>
      <c r="C4808" s="11" t="s">
        <v>81</v>
      </c>
      <c r="D4808" s="12">
        <v>46040</v>
      </c>
      <c r="E4808" s="11">
        <v>1769</v>
      </c>
      <c r="F4808" s="11" t="s">
        <v>24</v>
      </c>
      <c r="G4808" s="13">
        <v>18439.099999999999</v>
      </c>
      <c r="H4808" s="14">
        <f t="shared" si="525"/>
        <v>32618767.899999999</v>
      </c>
      <c r="I4808" s="14">
        <f>IF(F4808="GHS",H4808,H4808*Assumptions!$B$4)</f>
        <v>352282693.31999999</v>
      </c>
      <c r="J4808" s="15" t="str">
        <f>INDEX(Assumptions!$B$8:$B$12,MATCH(B4808,Assumptions!$A$8:$A$12,0))</f>
        <v>FIFO</v>
      </c>
      <c r="K4808" s="16">
        <f>G4808/(1-INDEX(Assumptions!$D$8:$D$12,MATCH(B4808,Assumptions!$A$8:$A$12,0)))</f>
        <v>22486.707317073167</v>
      </c>
      <c r="L4808" s="16">
        <f t="shared" si="526"/>
        <v>553.17299999999989</v>
      </c>
      <c r="M4808" s="16">
        <f t="shared" si="527"/>
        <v>1124.3353658536585</v>
      </c>
      <c r="N4808" s="14">
        <f>E4808*(K4808-L4808-M4808)*IF(F4808="GHS",1,Assumptions!$B$4)</f>
        <v>397563907.80283898</v>
      </c>
      <c r="O4808" s="15">
        <f t="shared" ca="1" si="528"/>
        <v>246</v>
      </c>
      <c r="P4808" s="15" t="str">
        <f t="shared" ca="1" si="529"/>
        <v>181-365d</v>
      </c>
      <c r="Q4808" s="17">
        <f ca="1">IF(P4808="0-90d",0,IF(P4808="91-180d",INDEX(Assumptions!$F$8:$F$12,MATCH(B4808,Assumptions!$A$8:$A$12,0)),IF(P4808="181-365d",INDEX(Assumptions!$G$8:$G$12,MATCH(B4808,Assumptions!$A$8:$A$12,0)),INDEX(Assumptions!$H$8:$H$12,MATCH(B4808,Assumptions!$A$8:$A$12,0)))))</f>
        <v>0.15</v>
      </c>
      <c r="R4808" s="14">
        <f t="shared" ca="1" si="530"/>
        <v>52842403.997999996</v>
      </c>
      <c r="S4808" s="14">
        <f t="shared" ca="1" si="531"/>
        <v>299440289.32200003</v>
      </c>
      <c r="T4808" s="11" t="s">
        <v>25</v>
      </c>
      <c r="U4808" s="18" t="s">
        <v>36</v>
      </c>
    </row>
    <row r="4809" spans="1:21" ht="15" customHeight="1" x14ac:dyDescent="0.15">
      <c r="A4809" s="10" t="s">
        <v>4857</v>
      </c>
      <c r="B4809" s="11" t="s">
        <v>31</v>
      </c>
      <c r="C4809" s="11" t="s">
        <v>63</v>
      </c>
      <c r="D4809" s="12">
        <v>45766</v>
      </c>
      <c r="E4809" s="11">
        <v>2590</v>
      </c>
      <c r="F4809" s="11" t="s">
        <v>33</v>
      </c>
      <c r="G4809" s="13">
        <v>2287.16</v>
      </c>
      <c r="H4809" s="14">
        <f t="shared" si="525"/>
        <v>5923744.3999999994</v>
      </c>
      <c r="I4809" s="14">
        <f>IF(F4809="GHS",H4809,H4809*Assumptions!$B$4)</f>
        <v>5923744.3999999994</v>
      </c>
      <c r="J4809" s="15" t="str">
        <f>INDEX(Assumptions!$B$8:$B$12,MATCH(B4809,Assumptions!$A$8:$A$12,0))</f>
        <v>Weighted Average</v>
      </c>
      <c r="K4809" s="16">
        <f>G4809/(1-INDEX(Assumptions!$D$8:$D$12,MATCH(B4809,Assumptions!$A$8:$A$12,0)))</f>
        <v>3176.6111111111109</v>
      </c>
      <c r="L4809" s="16">
        <f t="shared" si="526"/>
        <v>68.614799999999988</v>
      </c>
      <c r="M4809" s="16">
        <f t="shared" si="527"/>
        <v>158.83055555555555</v>
      </c>
      <c r="N4809" s="14">
        <f>E4809*(K4809-L4809-M4809)*IF(F4809="GHS",1,Assumptions!$B$4)</f>
        <v>7638339.3068888886</v>
      </c>
      <c r="O4809" s="15">
        <f t="shared" ca="1" si="528"/>
        <v>520</v>
      </c>
      <c r="P4809" s="15" t="str">
        <f t="shared" ca="1" si="529"/>
        <v>365d+</v>
      </c>
      <c r="Q4809" s="17">
        <f ca="1">IF(P4809="0-90d",0,IF(P4809="91-180d",INDEX(Assumptions!$F$8:$F$12,MATCH(B4809,Assumptions!$A$8:$A$12,0)),IF(P4809="181-365d",INDEX(Assumptions!$G$8:$G$12,MATCH(B4809,Assumptions!$A$8:$A$12,0)),INDEX(Assumptions!$H$8:$H$12,MATCH(B4809,Assumptions!$A$8:$A$12,0)))))</f>
        <v>0.6</v>
      </c>
      <c r="R4809" s="14">
        <f t="shared" ca="1" si="530"/>
        <v>3554246.6399999997</v>
      </c>
      <c r="S4809" s="14">
        <f t="shared" ca="1" si="531"/>
        <v>2369497.7599999998</v>
      </c>
      <c r="T4809" s="11" t="s">
        <v>50</v>
      </c>
      <c r="U4809" s="18" t="s">
        <v>36</v>
      </c>
    </row>
    <row r="4810" spans="1:21" ht="15" customHeight="1" x14ac:dyDescent="0.15">
      <c r="A4810" s="10" t="s">
        <v>4858</v>
      </c>
      <c r="B4810" s="11" t="s">
        <v>41</v>
      </c>
      <c r="C4810" s="11" t="s">
        <v>115</v>
      </c>
      <c r="D4810" s="12">
        <v>45853</v>
      </c>
      <c r="E4810" s="11">
        <v>1667</v>
      </c>
      <c r="F4810" s="11" t="s">
        <v>33</v>
      </c>
      <c r="G4810" s="13">
        <v>889.8</v>
      </c>
      <c r="H4810" s="14">
        <f t="shared" si="525"/>
        <v>1483296.5999999999</v>
      </c>
      <c r="I4810" s="14">
        <f>IF(F4810="GHS",H4810,H4810*Assumptions!$B$4)</f>
        <v>1483296.5999999999</v>
      </c>
      <c r="J4810" s="15" t="str">
        <f>INDEX(Assumptions!$B$8:$B$12,MATCH(B4810,Assumptions!$A$8:$A$12,0))</f>
        <v>Weighted Average</v>
      </c>
      <c r="K4810" s="16">
        <f>G4810/(1-INDEX(Assumptions!$D$8:$D$12,MATCH(B4810,Assumptions!$A$8:$A$12,0)))</f>
        <v>1368.9230769230769</v>
      </c>
      <c r="L4810" s="16">
        <f t="shared" si="526"/>
        <v>26.693999999999999</v>
      </c>
      <c r="M4810" s="16">
        <f t="shared" si="527"/>
        <v>68.446153846153848</v>
      </c>
      <c r="N4810" s="14">
        <f>E4810*(K4810-L4810-M4810)*IF(F4810="GHS",1,Assumptions!$B$4)</f>
        <v>2123396.1327692308</v>
      </c>
      <c r="O4810" s="15">
        <f t="shared" ca="1" si="528"/>
        <v>433</v>
      </c>
      <c r="P4810" s="15" t="str">
        <f t="shared" ca="1" si="529"/>
        <v>365d+</v>
      </c>
      <c r="Q4810" s="17">
        <f ca="1">IF(P4810="0-90d",0,IF(P4810="91-180d",INDEX(Assumptions!$F$8:$F$12,MATCH(B4810,Assumptions!$A$8:$A$12,0)),IF(P4810="181-365d",INDEX(Assumptions!$G$8:$G$12,MATCH(B4810,Assumptions!$A$8:$A$12,0)),INDEX(Assumptions!$H$8:$H$12,MATCH(B4810,Assumptions!$A$8:$A$12,0)))))</f>
        <v>0.8</v>
      </c>
      <c r="R4810" s="14">
        <f t="shared" ca="1" si="530"/>
        <v>1186637.28</v>
      </c>
      <c r="S4810" s="14">
        <f t="shared" ca="1" si="531"/>
        <v>296659.31999999983</v>
      </c>
      <c r="T4810" s="11" t="s">
        <v>25</v>
      </c>
      <c r="U4810" s="18" t="s">
        <v>26</v>
      </c>
    </row>
    <row r="4811" spans="1:21" ht="15" customHeight="1" x14ac:dyDescent="0.15">
      <c r="A4811" s="10" t="s">
        <v>4859</v>
      </c>
      <c r="B4811" s="11" t="s">
        <v>41</v>
      </c>
      <c r="C4811" s="11" t="s">
        <v>115</v>
      </c>
      <c r="D4811" s="12">
        <v>45859</v>
      </c>
      <c r="E4811" s="11">
        <v>436</v>
      </c>
      <c r="F4811" s="11" t="s">
        <v>33</v>
      </c>
      <c r="G4811" s="13">
        <v>1317.42</v>
      </c>
      <c r="H4811" s="14">
        <f t="shared" si="525"/>
        <v>574395.12</v>
      </c>
      <c r="I4811" s="14">
        <f>IF(F4811="GHS",H4811,H4811*Assumptions!$B$4)</f>
        <v>574395.12</v>
      </c>
      <c r="J4811" s="15" t="str">
        <f>INDEX(Assumptions!$B$8:$B$12,MATCH(B4811,Assumptions!$A$8:$A$12,0))</f>
        <v>Weighted Average</v>
      </c>
      <c r="K4811" s="16">
        <f>G4811/(1-INDEX(Assumptions!$D$8:$D$12,MATCH(B4811,Assumptions!$A$8:$A$12,0)))</f>
        <v>2026.8</v>
      </c>
      <c r="L4811" s="16">
        <f t="shared" si="526"/>
        <v>39.522600000000004</v>
      </c>
      <c r="M4811" s="16">
        <f t="shared" si="527"/>
        <v>101.34</v>
      </c>
      <c r="N4811" s="14">
        <f>E4811*(K4811-L4811-M4811)*IF(F4811="GHS",1,Assumptions!$B$4)</f>
        <v>822268.70640000002</v>
      </c>
      <c r="O4811" s="15">
        <f t="shared" ca="1" si="528"/>
        <v>427</v>
      </c>
      <c r="P4811" s="15" t="str">
        <f t="shared" ca="1" si="529"/>
        <v>365d+</v>
      </c>
      <c r="Q4811" s="17">
        <f ca="1">IF(P4811="0-90d",0,IF(P4811="91-180d",INDEX(Assumptions!$F$8:$F$12,MATCH(B4811,Assumptions!$A$8:$A$12,0)),IF(P4811="181-365d",INDEX(Assumptions!$G$8:$G$12,MATCH(B4811,Assumptions!$A$8:$A$12,0)),INDEX(Assumptions!$H$8:$H$12,MATCH(B4811,Assumptions!$A$8:$A$12,0)))))</f>
        <v>0.8</v>
      </c>
      <c r="R4811" s="14">
        <f t="shared" ca="1" si="530"/>
        <v>459516.09600000002</v>
      </c>
      <c r="S4811" s="14">
        <f t="shared" ca="1" si="531"/>
        <v>114879.02399999998</v>
      </c>
      <c r="T4811" s="11" t="s">
        <v>25</v>
      </c>
      <c r="U4811" s="18" t="s">
        <v>26</v>
      </c>
    </row>
    <row r="4812" spans="1:21" ht="15" customHeight="1" x14ac:dyDescent="0.15">
      <c r="A4812" s="10" t="s">
        <v>4860</v>
      </c>
      <c r="B4812" s="11" t="s">
        <v>41</v>
      </c>
      <c r="C4812" s="11" t="s">
        <v>49</v>
      </c>
      <c r="D4812" s="12">
        <v>46057</v>
      </c>
      <c r="E4812" s="11">
        <v>3263</v>
      </c>
      <c r="F4812" s="11" t="s">
        <v>33</v>
      </c>
      <c r="G4812" s="13">
        <v>1225.5999999999999</v>
      </c>
      <c r="H4812" s="14">
        <f t="shared" si="525"/>
        <v>3999132.8</v>
      </c>
      <c r="I4812" s="14">
        <f>IF(F4812="GHS",H4812,H4812*Assumptions!$B$4)</f>
        <v>3999132.8</v>
      </c>
      <c r="J4812" s="15" t="str">
        <f>INDEX(Assumptions!$B$8:$B$12,MATCH(B4812,Assumptions!$A$8:$A$12,0))</f>
        <v>Weighted Average</v>
      </c>
      <c r="K4812" s="16">
        <f>G4812/(1-INDEX(Assumptions!$D$8:$D$12,MATCH(B4812,Assumptions!$A$8:$A$12,0)))</f>
        <v>1885.5384615384614</v>
      </c>
      <c r="L4812" s="16">
        <f t="shared" si="526"/>
        <v>36.767999999999994</v>
      </c>
      <c r="M4812" s="16">
        <f t="shared" si="527"/>
        <v>94.276923076923083</v>
      </c>
      <c r="N4812" s="14">
        <f>E4812*(K4812-L4812-M4812)*IF(F4812="GHS",1,Assumptions!$B$4)</f>
        <v>5724912.4159999993</v>
      </c>
      <c r="O4812" s="15">
        <f t="shared" ca="1" si="528"/>
        <v>229</v>
      </c>
      <c r="P4812" s="15" t="str">
        <f t="shared" ca="1" si="529"/>
        <v>181-365d</v>
      </c>
      <c r="Q4812" s="17">
        <f ca="1">IF(P4812="0-90d",0,IF(P4812="91-180d",INDEX(Assumptions!$F$8:$F$12,MATCH(B4812,Assumptions!$A$8:$A$12,0)),IF(P4812="181-365d",INDEX(Assumptions!$G$8:$G$12,MATCH(B4812,Assumptions!$A$8:$A$12,0)),INDEX(Assumptions!$H$8:$H$12,MATCH(B4812,Assumptions!$A$8:$A$12,0)))))</f>
        <v>0.35</v>
      </c>
      <c r="R4812" s="14">
        <f t="shared" ca="1" si="530"/>
        <v>1399696.4799999997</v>
      </c>
      <c r="S4812" s="14">
        <f t="shared" ca="1" si="531"/>
        <v>2599436.3200000003</v>
      </c>
      <c r="T4812" s="11" t="s">
        <v>25</v>
      </c>
      <c r="U4812" s="18" t="s">
        <v>26</v>
      </c>
    </row>
    <row r="4813" spans="1:21" ht="15" customHeight="1" x14ac:dyDescent="0.15">
      <c r="A4813" s="10" t="s">
        <v>4861</v>
      </c>
      <c r="B4813" s="11" t="s">
        <v>28</v>
      </c>
      <c r="C4813" s="11" t="s">
        <v>35</v>
      </c>
      <c r="D4813" s="12">
        <v>45750</v>
      </c>
      <c r="E4813" s="11">
        <v>661</v>
      </c>
      <c r="F4813" s="11" t="s">
        <v>24</v>
      </c>
      <c r="G4813" s="13">
        <v>2417.33</v>
      </c>
      <c r="H4813" s="14">
        <f t="shared" si="525"/>
        <v>1597855.13</v>
      </c>
      <c r="I4813" s="14">
        <f>IF(F4813="GHS",H4813,H4813*Assumptions!$B$4)</f>
        <v>17256835.403999999</v>
      </c>
      <c r="J4813" s="15" t="str">
        <f>INDEX(Assumptions!$B$8:$B$12,MATCH(B4813,Assumptions!$A$8:$A$12,0))</f>
        <v>Fair Value Less Costs to Sell</v>
      </c>
      <c r="K4813" s="16">
        <f>G4813/(1-INDEX(Assumptions!$D$8:$D$12,MATCH(B4813,Assumptions!$A$8:$A$12,0)))</f>
        <v>2746.965909090909</v>
      </c>
      <c r="L4813" s="16">
        <f t="shared" si="526"/>
        <v>72.519899999999993</v>
      </c>
      <c r="M4813" s="16">
        <f t="shared" si="527"/>
        <v>137.34829545454545</v>
      </c>
      <c r="N4813" s="14">
        <f>E4813*(K4813-L4813-M4813)*IF(F4813="GHS",1,Assumptions!$B$4)</f>
        <v>18111833.158107273</v>
      </c>
      <c r="O4813" s="15">
        <f t="shared" ca="1" si="528"/>
        <v>536</v>
      </c>
      <c r="P4813" s="15" t="str">
        <f t="shared" ca="1" si="529"/>
        <v>365d+</v>
      </c>
      <c r="Q4813" s="17">
        <f ca="1">IF(P4813="0-90d",0,IF(P4813="91-180d",INDEX(Assumptions!$F$8:$F$12,MATCH(B4813,Assumptions!$A$8:$A$12,0)),IF(P4813="181-365d",INDEX(Assumptions!$G$8:$G$12,MATCH(B4813,Assumptions!$A$8:$A$12,0)),INDEX(Assumptions!$H$8:$H$12,MATCH(B4813,Assumptions!$A$8:$A$12,0)))))</f>
        <v>0.4</v>
      </c>
      <c r="R4813" s="14">
        <f t="shared" ca="1" si="530"/>
        <v>6902734.1616000002</v>
      </c>
      <c r="S4813" s="14">
        <f t="shared" ca="1" si="531"/>
        <v>10354101.242399998</v>
      </c>
      <c r="T4813" s="11" t="s">
        <v>50</v>
      </c>
      <c r="U4813" s="18" t="s">
        <v>26</v>
      </c>
    </row>
    <row r="4814" spans="1:21" ht="15" customHeight="1" x14ac:dyDescent="0.15">
      <c r="A4814" s="10" t="s">
        <v>4862</v>
      </c>
      <c r="B4814" s="11" t="s">
        <v>28</v>
      </c>
      <c r="C4814" s="11" t="s">
        <v>35</v>
      </c>
      <c r="D4814" s="12">
        <v>46137</v>
      </c>
      <c r="E4814" s="11">
        <v>1694</v>
      </c>
      <c r="F4814" s="11" t="s">
        <v>24</v>
      </c>
      <c r="G4814" s="13">
        <v>8878.2000000000007</v>
      </c>
      <c r="H4814" s="14">
        <f t="shared" si="525"/>
        <v>15039670.800000001</v>
      </c>
      <c r="I4814" s="14">
        <f>IF(F4814="GHS",H4814,H4814*Assumptions!$B$4)</f>
        <v>162428444.64000002</v>
      </c>
      <c r="J4814" s="15" t="str">
        <f>INDEX(Assumptions!$B$8:$B$12,MATCH(B4814,Assumptions!$A$8:$A$12,0))</f>
        <v>Fair Value Less Costs to Sell</v>
      </c>
      <c r="K4814" s="16">
        <f>G4814/(1-INDEX(Assumptions!$D$8:$D$12,MATCH(B4814,Assumptions!$A$8:$A$12,0)))</f>
        <v>10088.863636363638</v>
      </c>
      <c r="L4814" s="16">
        <f t="shared" si="526"/>
        <v>266.346</v>
      </c>
      <c r="M4814" s="16">
        <f t="shared" si="527"/>
        <v>504.44318181818193</v>
      </c>
      <c r="N4814" s="14">
        <f>E4814*(K4814-L4814-M4814)*IF(F4814="GHS",1,Assumptions!$B$4)</f>
        <v>170476035.76080006</v>
      </c>
      <c r="O4814" s="15">
        <f t="shared" ca="1" si="528"/>
        <v>149</v>
      </c>
      <c r="P4814" s="15" t="str">
        <f t="shared" ca="1" si="529"/>
        <v>91-180d</v>
      </c>
      <c r="Q4814" s="17">
        <f ca="1">IF(P4814="0-90d",0,IF(P4814="91-180d",INDEX(Assumptions!$F$8:$F$12,MATCH(B4814,Assumptions!$A$8:$A$12,0)),IF(P4814="181-365d",INDEX(Assumptions!$G$8:$G$12,MATCH(B4814,Assumptions!$A$8:$A$12,0)),INDEX(Assumptions!$H$8:$H$12,MATCH(B4814,Assumptions!$A$8:$A$12,0)))))</f>
        <v>0.02</v>
      </c>
      <c r="R4814" s="14">
        <f t="shared" ca="1" si="530"/>
        <v>3248568.8928000005</v>
      </c>
      <c r="S4814" s="14">
        <f t="shared" ca="1" si="531"/>
        <v>159179875.74720001</v>
      </c>
      <c r="T4814" s="11" t="s">
        <v>25</v>
      </c>
      <c r="U4814" s="18" t="s">
        <v>26</v>
      </c>
    </row>
    <row r="4815" spans="1:21" ht="15" customHeight="1" x14ac:dyDescent="0.15">
      <c r="A4815" s="10" t="s">
        <v>4863</v>
      </c>
      <c r="B4815" s="11" t="s">
        <v>46</v>
      </c>
      <c r="C4815" s="11" t="s">
        <v>119</v>
      </c>
      <c r="D4815" s="12">
        <v>45746</v>
      </c>
      <c r="E4815" s="11">
        <v>1234</v>
      </c>
      <c r="F4815" s="11" t="s">
        <v>33</v>
      </c>
      <c r="G4815" s="13">
        <v>227846.75</v>
      </c>
      <c r="H4815" s="14">
        <f t="shared" si="525"/>
        <v>281162889.5</v>
      </c>
      <c r="I4815" s="14">
        <f>IF(F4815="GHS",H4815,H4815*Assumptions!$B$4)</f>
        <v>281162889.5</v>
      </c>
      <c r="J4815" s="15" t="str">
        <f>INDEX(Assumptions!$B$8:$B$12,MATCH(B4815,Assumptions!$A$8:$A$12,0))</f>
        <v>Specific Identification</v>
      </c>
      <c r="K4815" s="16">
        <f>G4815/(1-INDEX(Assumptions!$D$8:$D$12,MATCH(B4815,Assumptions!$A$8:$A$12,0)))</f>
        <v>292111.21794871794</v>
      </c>
      <c r="L4815" s="16">
        <f t="shared" si="526"/>
        <v>6835.4025000000001</v>
      </c>
      <c r="M4815" s="16">
        <f t="shared" si="527"/>
        <v>14605.560897435898</v>
      </c>
      <c r="N4815" s="14">
        <f>E4815*(K4815-L4815-M4815)*IF(F4815="GHS",1,Assumptions!$B$4)</f>
        <v>334007094.11628205</v>
      </c>
      <c r="O4815" s="15">
        <f t="shared" ca="1" si="528"/>
        <v>540</v>
      </c>
      <c r="P4815" s="15" t="str">
        <f t="shared" ca="1" si="529"/>
        <v>365d+</v>
      </c>
      <c r="Q4815" s="17">
        <f ca="1">IF(P4815="0-90d",0,IF(P4815="91-180d",INDEX(Assumptions!$F$8:$F$12,MATCH(B4815,Assumptions!$A$8:$A$12,0)),IF(P4815="181-365d",INDEX(Assumptions!$G$8:$G$12,MATCH(B4815,Assumptions!$A$8:$A$12,0)),INDEX(Assumptions!$H$8:$H$12,MATCH(B4815,Assumptions!$A$8:$A$12,0)))))</f>
        <v>0.15</v>
      </c>
      <c r="R4815" s="14">
        <f t="shared" ca="1" si="530"/>
        <v>42174433.424999997</v>
      </c>
      <c r="S4815" s="14">
        <f t="shared" ca="1" si="531"/>
        <v>238988456.07499999</v>
      </c>
      <c r="T4815" s="11" t="s">
        <v>25</v>
      </c>
      <c r="U4815" s="18" t="s">
        <v>26</v>
      </c>
    </row>
    <row r="4816" spans="1:21" ht="15" customHeight="1" x14ac:dyDescent="0.15">
      <c r="A4816" s="10" t="s">
        <v>4864</v>
      </c>
      <c r="B4816" s="11" t="s">
        <v>31</v>
      </c>
      <c r="C4816" s="11" t="s">
        <v>76</v>
      </c>
      <c r="D4816" s="12">
        <v>45997</v>
      </c>
      <c r="E4816" s="11">
        <v>3847</v>
      </c>
      <c r="F4816" s="11" t="s">
        <v>33</v>
      </c>
      <c r="G4816" s="13">
        <v>3788.81</v>
      </c>
      <c r="H4816" s="14">
        <f t="shared" si="525"/>
        <v>14575552.07</v>
      </c>
      <c r="I4816" s="14">
        <f>IF(F4816="GHS",H4816,H4816*Assumptions!$B$4)</f>
        <v>14575552.07</v>
      </c>
      <c r="J4816" s="15" t="str">
        <f>INDEX(Assumptions!$B$8:$B$12,MATCH(B4816,Assumptions!$A$8:$A$12,0))</f>
        <v>Weighted Average</v>
      </c>
      <c r="K4816" s="16">
        <f>G4816/(1-INDEX(Assumptions!$D$8:$D$12,MATCH(B4816,Assumptions!$A$8:$A$12,0)))</f>
        <v>5262.2361111111113</v>
      </c>
      <c r="L4816" s="16">
        <f t="shared" si="526"/>
        <v>113.6643</v>
      </c>
      <c r="M4816" s="16">
        <f t="shared" si="527"/>
        <v>263.11180555555558</v>
      </c>
      <c r="N4816" s="14">
        <f>E4816*(K4816-L4816-M4816)*IF(F4816="GHS",1,Assumptions!$B$4)</f>
        <v>18794364.641372222</v>
      </c>
      <c r="O4816" s="15">
        <f t="shared" ca="1" si="528"/>
        <v>289</v>
      </c>
      <c r="P4816" s="15" t="str">
        <f t="shared" ca="1" si="529"/>
        <v>181-365d</v>
      </c>
      <c r="Q4816" s="17">
        <f ca="1">IF(P4816="0-90d",0,IF(P4816="91-180d",INDEX(Assumptions!$F$8:$F$12,MATCH(B4816,Assumptions!$A$8:$A$12,0)),IF(P4816="181-365d",INDEX(Assumptions!$G$8:$G$12,MATCH(B4816,Assumptions!$A$8:$A$12,0)),INDEX(Assumptions!$H$8:$H$12,MATCH(B4816,Assumptions!$A$8:$A$12,0)))))</f>
        <v>0.2</v>
      </c>
      <c r="R4816" s="14">
        <f t="shared" ca="1" si="530"/>
        <v>2915110.4140000003</v>
      </c>
      <c r="S4816" s="14">
        <f t="shared" ca="1" si="531"/>
        <v>11660441.655999999</v>
      </c>
      <c r="T4816" s="11" t="s">
        <v>25</v>
      </c>
      <c r="U4816" s="18" t="s">
        <v>26</v>
      </c>
    </row>
    <row r="4817" spans="1:21" ht="15" customHeight="1" x14ac:dyDescent="0.15">
      <c r="A4817" s="10" t="s">
        <v>4865</v>
      </c>
      <c r="B4817" s="11" t="s">
        <v>28</v>
      </c>
      <c r="C4817" s="11" t="s">
        <v>29</v>
      </c>
      <c r="D4817" s="12">
        <v>46176</v>
      </c>
      <c r="E4817" s="11">
        <v>3105</v>
      </c>
      <c r="F4817" s="11" t="s">
        <v>24</v>
      </c>
      <c r="G4817" s="13">
        <v>6628.83</v>
      </c>
      <c r="H4817" s="14">
        <f t="shared" si="525"/>
        <v>20582517.149999999</v>
      </c>
      <c r="I4817" s="14">
        <f>IF(F4817="GHS",H4817,H4817*Assumptions!$B$4)</f>
        <v>222291185.22</v>
      </c>
      <c r="J4817" s="15" t="str">
        <f>INDEX(Assumptions!$B$8:$B$12,MATCH(B4817,Assumptions!$A$8:$A$12,0))</f>
        <v>Fair Value Less Costs to Sell</v>
      </c>
      <c r="K4817" s="16">
        <f>G4817/(1-INDEX(Assumptions!$D$8:$D$12,MATCH(B4817,Assumptions!$A$8:$A$12,0)))</f>
        <v>7532.761363636364</v>
      </c>
      <c r="L4817" s="16">
        <f t="shared" si="526"/>
        <v>198.86489999999998</v>
      </c>
      <c r="M4817" s="16">
        <f t="shared" si="527"/>
        <v>376.6380681818182</v>
      </c>
      <c r="N4817" s="14">
        <f>E4817*(K4817-L4817-M4817)*IF(F4817="GHS",1,Assumptions!$B$4)</f>
        <v>233304703.03317279</v>
      </c>
      <c r="O4817" s="15">
        <f t="shared" ca="1" si="528"/>
        <v>110</v>
      </c>
      <c r="P4817" s="15" t="str">
        <f t="shared" ca="1" si="529"/>
        <v>91-180d</v>
      </c>
      <c r="Q4817" s="17">
        <f ca="1">IF(P4817="0-90d",0,IF(P4817="91-180d",INDEX(Assumptions!$F$8:$F$12,MATCH(B4817,Assumptions!$A$8:$A$12,0)),IF(P4817="181-365d",INDEX(Assumptions!$G$8:$G$12,MATCH(B4817,Assumptions!$A$8:$A$12,0)),INDEX(Assumptions!$H$8:$H$12,MATCH(B4817,Assumptions!$A$8:$A$12,0)))))</f>
        <v>0.02</v>
      </c>
      <c r="R4817" s="14">
        <f t="shared" ca="1" si="530"/>
        <v>4445823.7044000002</v>
      </c>
      <c r="S4817" s="14">
        <f t="shared" ca="1" si="531"/>
        <v>217845361.5156</v>
      </c>
      <c r="T4817" s="11" t="s">
        <v>25</v>
      </c>
      <c r="U4817" s="18" t="s">
        <v>26</v>
      </c>
    </row>
    <row r="4818" spans="1:21" ht="15" customHeight="1" x14ac:dyDescent="0.15">
      <c r="A4818" s="10" t="s">
        <v>4866</v>
      </c>
      <c r="B4818" s="11" t="s">
        <v>28</v>
      </c>
      <c r="C4818" s="11" t="s">
        <v>35</v>
      </c>
      <c r="D4818" s="12">
        <v>45890</v>
      </c>
      <c r="E4818" s="11">
        <v>483</v>
      </c>
      <c r="F4818" s="11" t="s">
        <v>24</v>
      </c>
      <c r="G4818" s="13">
        <v>8768.77</v>
      </c>
      <c r="H4818" s="14">
        <f t="shared" si="525"/>
        <v>4235315.91</v>
      </c>
      <c r="I4818" s="14">
        <f>IF(F4818="GHS",H4818,H4818*Assumptions!$B$4)</f>
        <v>45741411.828000002</v>
      </c>
      <c r="J4818" s="15" t="str">
        <f>INDEX(Assumptions!$B$8:$B$12,MATCH(B4818,Assumptions!$A$8:$A$12,0))</f>
        <v>Fair Value Less Costs to Sell</v>
      </c>
      <c r="K4818" s="16">
        <f>G4818/(1-INDEX(Assumptions!$D$8:$D$12,MATCH(B4818,Assumptions!$A$8:$A$12,0)))</f>
        <v>9964.511363636364</v>
      </c>
      <c r="L4818" s="16">
        <f t="shared" si="526"/>
        <v>263.06310000000002</v>
      </c>
      <c r="M4818" s="16">
        <f t="shared" si="527"/>
        <v>498.22556818181823</v>
      </c>
      <c r="N4818" s="14">
        <f>E4818*(K4818-L4818-M4818)*IF(F4818="GHS",1,Assumptions!$B$4)</f>
        <v>48007690.868569098</v>
      </c>
      <c r="O4818" s="15">
        <f t="shared" ca="1" si="528"/>
        <v>396</v>
      </c>
      <c r="P4818" s="15" t="str">
        <f t="shared" ca="1" si="529"/>
        <v>365d+</v>
      </c>
      <c r="Q4818" s="17">
        <f ca="1">IF(P4818="0-90d",0,IF(P4818="91-180d",INDEX(Assumptions!$F$8:$F$12,MATCH(B4818,Assumptions!$A$8:$A$12,0)),IF(P4818="181-365d",INDEX(Assumptions!$G$8:$G$12,MATCH(B4818,Assumptions!$A$8:$A$12,0)),INDEX(Assumptions!$H$8:$H$12,MATCH(B4818,Assumptions!$A$8:$A$12,0)))))</f>
        <v>0.4</v>
      </c>
      <c r="R4818" s="14">
        <f t="shared" ca="1" si="530"/>
        <v>18296564.731200002</v>
      </c>
      <c r="S4818" s="14">
        <f t="shared" ca="1" si="531"/>
        <v>27444847.096799999</v>
      </c>
      <c r="T4818" s="11" t="s">
        <v>25</v>
      </c>
      <c r="U4818" s="18" t="s">
        <v>36</v>
      </c>
    </row>
    <row r="4819" spans="1:21" ht="15" customHeight="1" x14ac:dyDescent="0.15">
      <c r="A4819" s="10" t="s">
        <v>4867</v>
      </c>
      <c r="B4819" s="11" t="s">
        <v>41</v>
      </c>
      <c r="C4819" s="11" t="s">
        <v>115</v>
      </c>
      <c r="D4819" s="12">
        <v>45734</v>
      </c>
      <c r="E4819" s="11">
        <v>4036</v>
      </c>
      <c r="F4819" s="11" t="s">
        <v>33</v>
      </c>
      <c r="G4819" s="13">
        <v>586.47</v>
      </c>
      <c r="H4819" s="14">
        <f t="shared" si="525"/>
        <v>2366992.92</v>
      </c>
      <c r="I4819" s="14">
        <f>IF(F4819="GHS",H4819,H4819*Assumptions!$B$4)</f>
        <v>2366992.92</v>
      </c>
      <c r="J4819" s="15" t="str">
        <f>INDEX(Assumptions!$B$8:$B$12,MATCH(B4819,Assumptions!$A$8:$A$12,0))</f>
        <v>Weighted Average</v>
      </c>
      <c r="K4819" s="16">
        <f>G4819/(1-INDEX(Assumptions!$D$8:$D$12,MATCH(B4819,Assumptions!$A$8:$A$12,0)))</f>
        <v>902.26153846153852</v>
      </c>
      <c r="L4819" s="16">
        <f t="shared" si="526"/>
        <v>17.594100000000001</v>
      </c>
      <c r="M4819" s="16">
        <f t="shared" si="527"/>
        <v>45.113076923076932</v>
      </c>
      <c r="N4819" s="14">
        <f>E4819*(K4819-L4819-M4819)*IF(F4819="GHS",1,Assumptions!$B$4)</f>
        <v>3388441.4031692306</v>
      </c>
      <c r="O4819" s="15">
        <f t="shared" ca="1" si="528"/>
        <v>552</v>
      </c>
      <c r="P4819" s="15" t="str">
        <f t="shared" ca="1" si="529"/>
        <v>365d+</v>
      </c>
      <c r="Q4819" s="17">
        <f ca="1">IF(P4819="0-90d",0,IF(P4819="91-180d",INDEX(Assumptions!$F$8:$F$12,MATCH(B4819,Assumptions!$A$8:$A$12,0)),IF(P4819="181-365d",INDEX(Assumptions!$G$8:$G$12,MATCH(B4819,Assumptions!$A$8:$A$12,0)),INDEX(Assumptions!$H$8:$H$12,MATCH(B4819,Assumptions!$A$8:$A$12,0)))))</f>
        <v>0.8</v>
      </c>
      <c r="R4819" s="14">
        <f t="shared" ca="1" si="530"/>
        <v>1893594.3360000001</v>
      </c>
      <c r="S4819" s="14">
        <f t="shared" ca="1" si="531"/>
        <v>473398.5839999998</v>
      </c>
      <c r="T4819" s="11" t="s">
        <v>25</v>
      </c>
      <c r="U4819" s="18" t="s">
        <v>26</v>
      </c>
    </row>
    <row r="4820" spans="1:21" ht="15" customHeight="1" x14ac:dyDescent="0.15">
      <c r="A4820" s="10" t="s">
        <v>4868</v>
      </c>
      <c r="B4820" s="11" t="s">
        <v>41</v>
      </c>
      <c r="C4820" s="11" t="s">
        <v>49</v>
      </c>
      <c r="D4820" s="12">
        <v>45973</v>
      </c>
      <c r="E4820" s="11">
        <v>445</v>
      </c>
      <c r="F4820" s="11" t="s">
        <v>33</v>
      </c>
      <c r="G4820" s="13">
        <v>441.82</v>
      </c>
      <c r="H4820" s="14">
        <f t="shared" si="525"/>
        <v>196609.9</v>
      </c>
      <c r="I4820" s="14">
        <f>IF(F4820="GHS",H4820,H4820*Assumptions!$B$4)</f>
        <v>196609.9</v>
      </c>
      <c r="J4820" s="15" t="str">
        <f>INDEX(Assumptions!$B$8:$B$12,MATCH(B4820,Assumptions!$A$8:$A$12,0))</f>
        <v>Weighted Average</v>
      </c>
      <c r="K4820" s="16">
        <f>G4820/(1-INDEX(Assumptions!$D$8:$D$12,MATCH(B4820,Assumptions!$A$8:$A$12,0)))</f>
        <v>679.72307692307686</v>
      </c>
      <c r="L4820" s="16">
        <f t="shared" si="526"/>
        <v>13.2546</v>
      </c>
      <c r="M4820" s="16">
        <f t="shared" si="527"/>
        <v>33.986153846153847</v>
      </c>
      <c r="N4820" s="14">
        <f>E4820*(K4820-L4820-M4820)*IF(F4820="GHS",1,Assumptions!$B$4)</f>
        <v>281454.63376923074</v>
      </c>
      <c r="O4820" s="15">
        <f t="shared" ca="1" si="528"/>
        <v>313</v>
      </c>
      <c r="P4820" s="15" t="str">
        <f t="shared" ca="1" si="529"/>
        <v>181-365d</v>
      </c>
      <c r="Q4820" s="17">
        <f ca="1">IF(P4820="0-90d",0,IF(P4820="91-180d",INDEX(Assumptions!$F$8:$F$12,MATCH(B4820,Assumptions!$A$8:$A$12,0)),IF(P4820="181-365d",INDEX(Assumptions!$G$8:$G$12,MATCH(B4820,Assumptions!$A$8:$A$12,0)),INDEX(Assumptions!$H$8:$H$12,MATCH(B4820,Assumptions!$A$8:$A$12,0)))))</f>
        <v>0.35</v>
      </c>
      <c r="R4820" s="14">
        <f t="shared" ca="1" si="530"/>
        <v>68813.464999999997</v>
      </c>
      <c r="S4820" s="14">
        <f t="shared" ca="1" si="531"/>
        <v>127796.435</v>
      </c>
      <c r="T4820" s="11" t="s">
        <v>25</v>
      </c>
      <c r="U4820" s="18" t="s">
        <v>26</v>
      </c>
    </row>
    <row r="4821" spans="1:21" ht="15" customHeight="1" x14ac:dyDescent="0.15">
      <c r="A4821" s="10" t="s">
        <v>4869</v>
      </c>
      <c r="B4821" s="11" t="s">
        <v>41</v>
      </c>
      <c r="C4821" s="11" t="s">
        <v>42</v>
      </c>
      <c r="D4821" s="12">
        <v>46192</v>
      </c>
      <c r="E4821" s="11">
        <v>1399</v>
      </c>
      <c r="F4821" s="11" t="s">
        <v>33</v>
      </c>
      <c r="G4821" s="13">
        <v>442.53</v>
      </c>
      <c r="H4821" s="14">
        <f t="shared" si="525"/>
        <v>619099.47</v>
      </c>
      <c r="I4821" s="14">
        <f>IF(F4821="GHS",H4821,H4821*Assumptions!$B$4)</f>
        <v>619099.47</v>
      </c>
      <c r="J4821" s="15" t="str">
        <f>INDEX(Assumptions!$B$8:$B$12,MATCH(B4821,Assumptions!$A$8:$A$12,0))</f>
        <v>Weighted Average</v>
      </c>
      <c r="K4821" s="16">
        <f>G4821/(1-INDEX(Assumptions!$D$8:$D$12,MATCH(B4821,Assumptions!$A$8:$A$12,0)))</f>
        <v>680.81538461538457</v>
      </c>
      <c r="L4821" s="16">
        <f t="shared" si="526"/>
        <v>13.275899999999998</v>
      </c>
      <c r="M4821" s="16">
        <f t="shared" si="527"/>
        <v>34.040769230769229</v>
      </c>
      <c r="N4821" s="14">
        <f>E4821*(K4821-L4821-M4821)*IF(F4821="GHS",1,Assumptions!$B$4)</f>
        <v>886264.70282307686</v>
      </c>
      <c r="O4821" s="15">
        <f t="shared" ca="1" si="528"/>
        <v>94</v>
      </c>
      <c r="P4821" s="15" t="str">
        <f t="shared" ca="1" si="529"/>
        <v>91-180d</v>
      </c>
      <c r="Q4821" s="17">
        <f ca="1">IF(P4821="0-90d",0,IF(P4821="91-180d",INDEX(Assumptions!$F$8:$F$12,MATCH(B4821,Assumptions!$A$8:$A$12,0)),IF(P4821="181-365d",INDEX(Assumptions!$G$8:$G$12,MATCH(B4821,Assumptions!$A$8:$A$12,0)),INDEX(Assumptions!$H$8:$H$12,MATCH(B4821,Assumptions!$A$8:$A$12,0)))))</f>
        <v>0.1</v>
      </c>
      <c r="R4821" s="14">
        <f t="shared" ca="1" si="530"/>
        <v>61909.947</v>
      </c>
      <c r="S4821" s="14">
        <f t="shared" ca="1" si="531"/>
        <v>557189.52299999993</v>
      </c>
      <c r="T4821" s="11" t="s">
        <v>25</v>
      </c>
      <c r="U4821" s="18" t="s">
        <v>26</v>
      </c>
    </row>
    <row r="4822" spans="1:21" ht="15" customHeight="1" x14ac:dyDescent="0.15">
      <c r="A4822" s="10" t="s">
        <v>4870</v>
      </c>
      <c r="B4822" s="11" t="s">
        <v>41</v>
      </c>
      <c r="C4822" s="11" t="s">
        <v>42</v>
      </c>
      <c r="D4822" s="12">
        <v>46066</v>
      </c>
      <c r="E4822" s="11">
        <v>1363</v>
      </c>
      <c r="F4822" s="11" t="s">
        <v>33</v>
      </c>
      <c r="G4822" s="13">
        <v>222.62</v>
      </c>
      <c r="H4822" s="14">
        <f t="shared" si="525"/>
        <v>303431.06</v>
      </c>
      <c r="I4822" s="14">
        <f>IF(F4822="GHS",H4822,H4822*Assumptions!$B$4)</f>
        <v>303431.06</v>
      </c>
      <c r="J4822" s="15" t="str">
        <f>INDEX(Assumptions!$B$8:$B$12,MATCH(B4822,Assumptions!$A$8:$A$12,0))</f>
        <v>Weighted Average</v>
      </c>
      <c r="K4822" s="16">
        <f>G4822/(1-INDEX(Assumptions!$D$8:$D$12,MATCH(B4822,Assumptions!$A$8:$A$12,0)))</f>
        <v>342.49230769230769</v>
      </c>
      <c r="L4822" s="16">
        <f t="shared" si="526"/>
        <v>6.6786000000000003</v>
      </c>
      <c r="M4822" s="16">
        <f t="shared" si="527"/>
        <v>17.124615384615385</v>
      </c>
      <c r="N4822" s="14">
        <f>E4822*(K4822-L4822-M4822)*IF(F4822="GHS",1,Assumptions!$B$4)</f>
        <v>434373.23281538463</v>
      </c>
      <c r="O4822" s="15">
        <f t="shared" ca="1" si="528"/>
        <v>220</v>
      </c>
      <c r="P4822" s="15" t="str">
        <f t="shared" ca="1" si="529"/>
        <v>181-365d</v>
      </c>
      <c r="Q4822" s="17">
        <f ca="1">IF(P4822="0-90d",0,IF(P4822="91-180d",INDEX(Assumptions!$F$8:$F$12,MATCH(B4822,Assumptions!$A$8:$A$12,0)),IF(P4822="181-365d",INDEX(Assumptions!$G$8:$G$12,MATCH(B4822,Assumptions!$A$8:$A$12,0)),INDEX(Assumptions!$H$8:$H$12,MATCH(B4822,Assumptions!$A$8:$A$12,0)))))</f>
        <v>0.35</v>
      </c>
      <c r="R4822" s="14">
        <f t="shared" ca="1" si="530"/>
        <v>106200.871</v>
      </c>
      <c r="S4822" s="14">
        <f t="shared" ca="1" si="531"/>
        <v>197230.18900000001</v>
      </c>
      <c r="T4822" s="11" t="s">
        <v>25</v>
      </c>
      <c r="U4822" s="18" t="s">
        <v>36</v>
      </c>
    </row>
    <row r="4823" spans="1:21" ht="15" customHeight="1" x14ac:dyDescent="0.15">
      <c r="A4823" s="10" t="s">
        <v>4871</v>
      </c>
      <c r="B4823" s="11" t="s">
        <v>41</v>
      </c>
      <c r="C4823" s="11" t="s">
        <v>49</v>
      </c>
      <c r="D4823" s="12">
        <v>46153</v>
      </c>
      <c r="E4823" s="11">
        <v>1119</v>
      </c>
      <c r="F4823" s="11" t="s">
        <v>33</v>
      </c>
      <c r="G4823" s="13">
        <v>480.02</v>
      </c>
      <c r="H4823" s="14">
        <f t="shared" si="525"/>
        <v>537142.38</v>
      </c>
      <c r="I4823" s="14">
        <f>IF(F4823="GHS",H4823,H4823*Assumptions!$B$4)</f>
        <v>537142.38</v>
      </c>
      <c r="J4823" s="15" t="str">
        <f>INDEX(Assumptions!$B$8:$B$12,MATCH(B4823,Assumptions!$A$8:$A$12,0))</f>
        <v>Weighted Average</v>
      </c>
      <c r="K4823" s="16">
        <f>G4823/(1-INDEX(Assumptions!$D$8:$D$12,MATCH(B4823,Assumptions!$A$8:$A$12,0)))</f>
        <v>738.49230769230769</v>
      </c>
      <c r="L4823" s="16">
        <f t="shared" si="526"/>
        <v>14.400599999999999</v>
      </c>
      <c r="M4823" s="16">
        <f t="shared" si="527"/>
        <v>36.924615384615386</v>
      </c>
      <c r="N4823" s="14">
        <f>E4823*(K4823-L4823-M4823)*IF(F4823="GHS",1,Assumptions!$B$4)</f>
        <v>768939.97629230761</v>
      </c>
      <c r="O4823" s="15">
        <f t="shared" ca="1" si="528"/>
        <v>133</v>
      </c>
      <c r="P4823" s="15" t="str">
        <f t="shared" ca="1" si="529"/>
        <v>91-180d</v>
      </c>
      <c r="Q4823" s="17">
        <f ca="1">IF(P4823="0-90d",0,IF(P4823="91-180d",INDEX(Assumptions!$F$8:$F$12,MATCH(B4823,Assumptions!$A$8:$A$12,0)),IF(P4823="181-365d",INDEX(Assumptions!$G$8:$G$12,MATCH(B4823,Assumptions!$A$8:$A$12,0)),INDEX(Assumptions!$H$8:$H$12,MATCH(B4823,Assumptions!$A$8:$A$12,0)))))</f>
        <v>0.1</v>
      </c>
      <c r="R4823" s="14">
        <f t="shared" ca="1" si="530"/>
        <v>53714.238000000005</v>
      </c>
      <c r="S4823" s="14">
        <f t="shared" ca="1" si="531"/>
        <v>483428.14199999999</v>
      </c>
      <c r="T4823" s="11" t="s">
        <v>25</v>
      </c>
      <c r="U4823" s="18" t="s">
        <v>26</v>
      </c>
    </row>
    <row r="4824" spans="1:21" ht="15" customHeight="1" x14ac:dyDescent="0.15">
      <c r="A4824" s="10" t="s">
        <v>4872</v>
      </c>
      <c r="B4824" s="11" t="s">
        <v>28</v>
      </c>
      <c r="C4824" s="11" t="s">
        <v>29</v>
      </c>
      <c r="D4824" s="12">
        <v>45823</v>
      </c>
      <c r="E4824" s="11">
        <v>3536</v>
      </c>
      <c r="F4824" s="11" t="s">
        <v>24</v>
      </c>
      <c r="G4824" s="13">
        <v>4821.55</v>
      </c>
      <c r="H4824" s="14">
        <f t="shared" si="525"/>
        <v>17049000.800000001</v>
      </c>
      <c r="I4824" s="14">
        <f>IF(F4824="GHS",H4824,H4824*Assumptions!$B$4)</f>
        <v>184129208.64000002</v>
      </c>
      <c r="J4824" s="15" t="str">
        <f>INDEX(Assumptions!$B$8:$B$12,MATCH(B4824,Assumptions!$A$8:$A$12,0))</f>
        <v>Fair Value Less Costs to Sell</v>
      </c>
      <c r="K4824" s="16">
        <f>G4824/(1-INDEX(Assumptions!$D$8:$D$12,MATCH(B4824,Assumptions!$A$8:$A$12,0)))</f>
        <v>5479.034090909091</v>
      </c>
      <c r="L4824" s="16">
        <f t="shared" si="526"/>
        <v>144.6465</v>
      </c>
      <c r="M4824" s="16">
        <f t="shared" si="527"/>
        <v>273.95170454545456</v>
      </c>
      <c r="N4824" s="14">
        <f>E4824*(K4824-L4824-M4824)*IF(F4824="GHS",1,Assumptions!$B$4)</f>
        <v>193251973.97716364</v>
      </c>
      <c r="O4824" s="15">
        <f t="shared" ca="1" si="528"/>
        <v>463</v>
      </c>
      <c r="P4824" s="15" t="str">
        <f t="shared" ca="1" si="529"/>
        <v>365d+</v>
      </c>
      <c r="Q4824" s="17">
        <f ca="1">IF(P4824="0-90d",0,IF(P4824="91-180d",INDEX(Assumptions!$F$8:$F$12,MATCH(B4824,Assumptions!$A$8:$A$12,0)),IF(P4824="181-365d",INDEX(Assumptions!$G$8:$G$12,MATCH(B4824,Assumptions!$A$8:$A$12,0)),INDEX(Assumptions!$H$8:$H$12,MATCH(B4824,Assumptions!$A$8:$A$12,0)))))</f>
        <v>0.4</v>
      </c>
      <c r="R4824" s="14">
        <f t="shared" ca="1" si="530"/>
        <v>73651683.456000015</v>
      </c>
      <c r="S4824" s="14">
        <f t="shared" ca="1" si="531"/>
        <v>110477525.184</v>
      </c>
      <c r="T4824" s="11" t="s">
        <v>25</v>
      </c>
      <c r="U4824" s="18" t="s">
        <v>26</v>
      </c>
    </row>
    <row r="4825" spans="1:21" ht="15" customHeight="1" x14ac:dyDescent="0.15">
      <c r="A4825" s="10" t="s">
        <v>4873</v>
      </c>
      <c r="B4825" s="11" t="s">
        <v>31</v>
      </c>
      <c r="C4825" s="11" t="s">
        <v>76</v>
      </c>
      <c r="D4825" s="12">
        <v>46052</v>
      </c>
      <c r="E4825" s="11">
        <v>2448</v>
      </c>
      <c r="F4825" s="11" t="s">
        <v>33</v>
      </c>
      <c r="G4825" s="13">
        <v>1631.53</v>
      </c>
      <c r="H4825" s="14">
        <f t="shared" si="525"/>
        <v>3993985.44</v>
      </c>
      <c r="I4825" s="14">
        <f>IF(F4825="GHS",H4825,H4825*Assumptions!$B$4)</f>
        <v>3993985.44</v>
      </c>
      <c r="J4825" s="15" t="str">
        <f>INDEX(Assumptions!$B$8:$B$12,MATCH(B4825,Assumptions!$A$8:$A$12,0))</f>
        <v>Weighted Average</v>
      </c>
      <c r="K4825" s="16">
        <f>G4825/(1-INDEX(Assumptions!$D$8:$D$12,MATCH(B4825,Assumptions!$A$8:$A$12,0)))</f>
        <v>2266.0138888888891</v>
      </c>
      <c r="L4825" s="16">
        <f t="shared" si="526"/>
        <v>48.945899999999995</v>
      </c>
      <c r="M4825" s="16">
        <f t="shared" si="527"/>
        <v>113.30069444444446</v>
      </c>
      <c r="N4825" s="14">
        <f>E4825*(K4825-L4825-M4825)*IF(F4825="GHS",1,Assumptions!$B$4)</f>
        <v>5150022.3367999997</v>
      </c>
      <c r="O4825" s="15">
        <f t="shared" ca="1" si="528"/>
        <v>234</v>
      </c>
      <c r="P4825" s="15" t="str">
        <f t="shared" ca="1" si="529"/>
        <v>181-365d</v>
      </c>
      <c r="Q4825" s="17">
        <f ca="1">IF(P4825="0-90d",0,IF(P4825="91-180d",INDEX(Assumptions!$F$8:$F$12,MATCH(B4825,Assumptions!$A$8:$A$12,0)),IF(P4825="181-365d",INDEX(Assumptions!$G$8:$G$12,MATCH(B4825,Assumptions!$A$8:$A$12,0)),INDEX(Assumptions!$H$8:$H$12,MATCH(B4825,Assumptions!$A$8:$A$12,0)))))</f>
        <v>0.2</v>
      </c>
      <c r="R4825" s="14">
        <f t="shared" ca="1" si="530"/>
        <v>798797.08799999999</v>
      </c>
      <c r="S4825" s="14">
        <f t="shared" ca="1" si="531"/>
        <v>3195188.352</v>
      </c>
      <c r="T4825" s="11" t="s">
        <v>25</v>
      </c>
      <c r="U4825" s="18" t="s">
        <v>36</v>
      </c>
    </row>
    <row r="4826" spans="1:21" ht="15" customHeight="1" x14ac:dyDescent="0.15">
      <c r="A4826" s="10" t="s">
        <v>4874</v>
      </c>
      <c r="B4826" s="11" t="s">
        <v>31</v>
      </c>
      <c r="C4826" s="11" t="s">
        <v>76</v>
      </c>
      <c r="D4826" s="12">
        <v>46213</v>
      </c>
      <c r="E4826" s="11">
        <v>260</v>
      </c>
      <c r="F4826" s="11" t="s">
        <v>33</v>
      </c>
      <c r="G4826" s="13">
        <v>1548.43</v>
      </c>
      <c r="H4826" s="14">
        <f t="shared" si="525"/>
        <v>402591.8</v>
      </c>
      <c r="I4826" s="14">
        <f>IF(F4826="GHS",H4826,H4826*Assumptions!$B$4)</f>
        <v>402591.8</v>
      </c>
      <c r="J4826" s="15" t="str">
        <f>INDEX(Assumptions!$B$8:$B$12,MATCH(B4826,Assumptions!$A$8:$A$12,0))</f>
        <v>Weighted Average</v>
      </c>
      <c r="K4826" s="16">
        <f>G4826/(1-INDEX(Assumptions!$D$8:$D$12,MATCH(B4826,Assumptions!$A$8:$A$12,0)))</f>
        <v>2150.5972222222222</v>
      </c>
      <c r="L4826" s="16">
        <f t="shared" si="526"/>
        <v>46.4529</v>
      </c>
      <c r="M4826" s="16">
        <f t="shared" si="527"/>
        <v>107.52986111111112</v>
      </c>
      <c r="N4826" s="14">
        <f>E4826*(K4826-L4826-M4826)*IF(F4826="GHS",1,Assumptions!$B$4)</f>
        <v>519119.75988888892</v>
      </c>
      <c r="O4826" s="15">
        <f t="shared" ca="1" si="528"/>
        <v>73</v>
      </c>
      <c r="P4826" s="15" t="str">
        <f t="shared" ca="1" si="529"/>
        <v>0-90d</v>
      </c>
      <c r="Q4826" s="17">
        <f ca="1">IF(P4826="0-90d",0,IF(P4826="91-180d",INDEX(Assumptions!$F$8:$F$12,MATCH(B4826,Assumptions!$A$8:$A$12,0)),IF(P4826="181-365d",INDEX(Assumptions!$G$8:$G$12,MATCH(B4826,Assumptions!$A$8:$A$12,0)),INDEX(Assumptions!$H$8:$H$12,MATCH(B4826,Assumptions!$A$8:$A$12,0)))))</f>
        <v>0</v>
      </c>
      <c r="R4826" s="14">
        <f t="shared" ca="1" si="530"/>
        <v>0</v>
      </c>
      <c r="S4826" s="14">
        <f t="shared" ca="1" si="531"/>
        <v>402591.8</v>
      </c>
      <c r="T4826" s="11" t="s">
        <v>25</v>
      </c>
      <c r="U4826" s="18" t="s">
        <v>26</v>
      </c>
    </row>
    <row r="4827" spans="1:21" ht="15" customHeight="1" x14ac:dyDescent="0.15">
      <c r="A4827" s="10" t="s">
        <v>4875</v>
      </c>
      <c r="B4827" s="11" t="s">
        <v>22</v>
      </c>
      <c r="C4827" s="11" t="s">
        <v>23</v>
      </c>
      <c r="D4827" s="12">
        <v>45923</v>
      </c>
      <c r="E4827" s="11">
        <v>1445</v>
      </c>
      <c r="F4827" s="11" t="s">
        <v>24</v>
      </c>
      <c r="G4827" s="13">
        <v>34345.07</v>
      </c>
      <c r="H4827" s="14">
        <f t="shared" si="525"/>
        <v>49628626.149999999</v>
      </c>
      <c r="I4827" s="14">
        <f>IF(F4827="GHS",H4827,H4827*Assumptions!$B$4)</f>
        <v>535989162.42000002</v>
      </c>
      <c r="J4827" s="15" t="str">
        <f>INDEX(Assumptions!$B$8:$B$12,MATCH(B4827,Assumptions!$A$8:$A$12,0))</f>
        <v>FIFO</v>
      </c>
      <c r="K4827" s="16">
        <f>G4827/(1-INDEX(Assumptions!$D$8:$D$12,MATCH(B4827,Assumptions!$A$8:$A$12,0)))</f>
        <v>41884.231707317071</v>
      </c>
      <c r="L4827" s="16">
        <f t="shared" si="526"/>
        <v>1030.3521000000001</v>
      </c>
      <c r="M4827" s="16">
        <f t="shared" si="527"/>
        <v>2094.2115853658538</v>
      </c>
      <c r="N4827" s="14">
        <f>E4827*(K4827-L4827-M4827)*IF(F4827="GHS",1,Assumptions!$B$4)</f>
        <v>604883379.15057063</v>
      </c>
      <c r="O4827" s="15">
        <f t="shared" ca="1" si="528"/>
        <v>363</v>
      </c>
      <c r="P4827" s="15" t="str">
        <f t="shared" ca="1" si="529"/>
        <v>181-365d</v>
      </c>
      <c r="Q4827" s="17">
        <f ca="1">IF(P4827="0-90d",0,IF(P4827="91-180d",INDEX(Assumptions!$F$8:$F$12,MATCH(B4827,Assumptions!$A$8:$A$12,0)),IF(P4827="181-365d",INDEX(Assumptions!$G$8:$G$12,MATCH(B4827,Assumptions!$A$8:$A$12,0)),INDEX(Assumptions!$H$8:$H$12,MATCH(B4827,Assumptions!$A$8:$A$12,0)))))</f>
        <v>0.15</v>
      </c>
      <c r="R4827" s="14">
        <f t="shared" ca="1" si="530"/>
        <v>80398374.363000005</v>
      </c>
      <c r="S4827" s="14">
        <f t="shared" ca="1" si="531"/>
        <v>455590788.05700004</v>
      </c>
      <c r="T4827" s="11" t="s">
        <v>25</v>
      </c>
      <c r="U4827" s="18" t="s">
        <v>36</v>
      </c>
    </row>
    <row r="4828" spans="1:21" ht="15" customHeight="1" x14ac:dyDescent="0.15">
      <c r="A4828" s="10" t="s">
        <v>4876</v>
      </c>
      <c r="B4828" s="11" t="s">
        <v>41</v>
      </c>
      <c r="C4828" s="11" t="s">
        <v>42</v>
      </c>
      <c r="D4828" s="12">
        <v>46067</v>
      </c>
      <c r="E4828" s="11">
        <v>3413</v>
      </c>
      <c r="F4828" s="11" t="s">
        <v>33</v>
      </c>
      <c r="G4828" s="13">
        <v>967.82</v>
      </c>
      <c r="H4828" s="14">
        <f t="shared" si="525"/>
        <v>3303169.66</v>
      </c>
      <c r="I4828" s="14">
        <f>IF(F4828="GHS",H4828,H4828*Assumptions!$B$4)</f>
        <v>3303169.66</v>
      </c>
      <c r="J4828" s="15" t="str">
        <f>INDEX(Assumptions!$B$8:$B$12,MATCH(B4828,Assumptions!$A$8:$A$12,0))</f>
        <v>Weighted Average</v>
      </c>
      <c r="K4828" s="16">
        <f>G4828/(1-INDEX(Assumptions!$D$8:$D$12,MATCH(B4828,Assumptions!$A$8:$A$12,0)))</f>
        <v>1488.9538461538461</v>
      </c>
      <c r="L4828" s="16">
        <f t="shared" si="526"/>
        <v>29.034600000000001</v>
      </c>
      <c r="M4828" s="16">
        <f t="shared" si="527"/>
        <v>74.447692307692307</v>
      </c>
      <c r="N4828" s="14">
        <f>E4828*(K4828-L4828-M4828)*IF(F4828="GHS",1,Assumptions!$B$4)</f>
        <v>4728614.4132769238</v>
      </c>
      <c r="O4828" s="15">
        <f t="shared" ca="1" si="528"/>
        <v>219</v>
      </c>
      <c r="P4828" s="15" t="str">
        <f t="shared" ca="1" si="529"/>
        <v>181-365d</v>
      </c>
      <c r="Q4828" s="17">
        <f ca="1">IF(P4828="0-90d",0,IF(P4828="91-180d",INDEX(Assumptions!$F$8:$F$12,MATCH(B4828,Assumptions!$A$8:$A$12,0)),IF(P4828="181-365d",INDEX(Assumptions!$G$8:$G$12,MATCH(B4828,Assumptions!$A$8:$A$12,0)),INDEX(Assumptions!$H$8:$H$12,MATCH(B4828,Assumptions!$A$8:$A$12,0)))))</f>
        <v>0.35</v>
      </c>
      <c r="R4828" s="14">
        <f t="shared" ca="1" si="530"/>
        <v>1156109.3810000001</v>
      </c>
      <c r="S4828" s="14">
        <f t="shared" ca="1" si="531"/>
        <v>2147060.2790000001</v>
      </c>
      <c r="T4828" s="11" t="s">
        <v>50</v>
      </c>
      <c r="U4828" s="18" t="s">
        <v>26</v>
      </c>
    </row>
    <row r="4829" spans="1:21" ht="15" customHeight="1" x14ac:dyDescent="0.15">
      <c r="A4829" s="10" t="s">
        <v>4877</v>
      </c>
      <c r="B4829" s="11" t="s">
        <v>31</v>
      </c>
      <c r="C4829" s="11" t="s">
        <v>32</v>
      </c>
      <c r="D4829" s="12">
        <v>45939</v>
      </c>
      <c r="E4829" s="11">
        <v>190</v>
      </c>
      <c r="F4829" s="11" t="s">
        <v>33</v>
      </c>
      <c r="G4829" s="13">
        <v>1886.22</v>
      </c>
      <c r="H4829" s="14">
        <f t="shared" si="525"/>
        <v>358381.8</v>
      </c>
      <c r="I4829" s="14">
        <f>IF(F4829="GHS",H4829,H4829*Assumptions!$B$4)</f>
        <v>358381.8</v>
      </c>
      <c r="J4829" s="15" t="str">
        <f>INDEX(Assumptions!$B$8:$B$12,MATCH(B4829,Assumptions!$A$8:$A$12,0))</f>
        <v>Weighted Average</v>
      </c>
      <c r="K4829" s="16">
        <f>G4829/(1-INDEX(Assumptions!$D$8:$D$12,MATCH(B4829,Assumptions!$A$8:$A$12,0)))</f>
        <v>2619.75</v>
      </c>
      <c r="L4829" s="16">
        <f t="shared" si="526"/>
        <v>56.586599999999997</v>
      </c>
      <c r="M4829" s="16">
        <f t="shared" si="527"/>
        <v>130.98750000000001</v>
      </c>
      <c r="N4829" s="14">
        <f>E4829*(K4829-L4829-M4829)*IF(F4829="GHS",1,Assumptions!$B$4)</f>
        <v>462113.42099999997</v>
      </c>
      <c r="O4829" s="15">
        <f t="shared" ca="1" si="528"/>
        <v>347</v>
      </c>
      <c r="P4829" s="15" t="str">
        <f t="shared" ca="1" si="529"/>
        <v>181-365d</v>
      </c>
      <c r="Q4829" s="17">
        <f ca="1">IF(P4829="0-90d",0,IF(P4829="91-180d",INDEX(Assumptions!$F$8:$F$12,MATCH(B4829,Assumptions!$A$8:$A$12,0)),IF(P4829="181-365d",INDEX(Assumptions!$G$8:$G$12,MATCH(B4829,Assumptions!$A$8:$A$12,0)),INDEX(Assumptions!$H$8:$H$12,MATCH(B4829,Assumptions!$A$8:$A$12,0)))))</f>
        <v>0.2</v>
      </c>
      <c r="R4829" s="14">
        <f t="shared" ca="1" si="530"/>
        <v>71676.36</v>
      </c>
      <c r="S4829" s="14">
        <f t="shared" ca="1" si="531"/>
        <v>286705.44</v>
      </c>
      <c r="T4829" s="11" t="s">
        <v>25</v>
      </c>
      <c r="U4829" s="18" t="s">
        <v>26</v>
      </c>
    </row>
    <row r="4830" spans="1:21" ht="15" customHeight="1" x14ac:dyDescent="0.15">
      <c r="A4830" s="10" t="s">
        <v>4878</v>
      </c>
      <c r="B4830" s="11" t="s">
        <v>46</v>
      </c>
      <c r="C4830" s="11" t="s">
        <v>47</v>
      </c>
      <c r="D4830" s="12">
        <v>45980</v>
      </c>
      <c r="E4830" s="11">
        <v>2035</v>
      </c>
      <c r="F4830" s="11" t="s">
        <v>33</v>
      </c>
      <c r="G4830" s="13">
        <v>668462.74</v>
      </c>
      <c r="H4830" s="14">
        <f t="shared" si="525"/>
        <v>1360321675.9000001</v>
      </c>
      <c r="I4830" s="14">
        <f>IF(F4830="GHS",H4830,H4830*Assumptions!$B$4)</f>
        <v>1360321675.9000001</v>
      </c>
      <c r="J4830" s="15" t="str">
        <f>INDEX(Assumptions!$B$8:$B$12,MATCH(B4830,Assumptions!$A$8:$A$12,0))</f>
        <v>Specific Identification</v>
      </c>
      <c r="K4830" s="16">
        <f>G4830/(1-INDEX(Assumptions!$D$8:$D$12,MATCH(B4830,Assumptions!$A$8:$A$12,0)))</f>
        <v>857003.51282051275</v>
      </c>
      <c r="L4830" s="16">
        <f t="shared" si="526"/>
        <v>20053.8822</v>
      </c>
      <c r="M4830" s="16">
        <f t="shared" si="527"/>
        <v>42850.175641025642</v>
      </c>
      <c r="N4830" s="14">
        <f>E4830*(K4830-L4830-M4830)*IF(F4830="GHS",1,Assumptions!$B$4)</f>
        <v>1615992390.8832562</v>
      </c>
      <c r="O4830" s="15">
        <f t="shared" ca="1" si="528"/>
        <v>306</v>
      </c>
      <c r="P4830" s="15" t="str">
        <f t="shared" ca="1" si="529"/>
        <v>181-365d</v>
      </c>
      <c r="Q4830" s="17">
        <f ca="1">IF(P4830="0-90d",0,IF(P4830="91-180d",INDEX(Assumptions!$F$8:$F$12,MATCH(B4830,Assumptions!$A$8:$A$12,0)),IF(P4830="181-365d",INDEX(Assumptions!$G$8:$G$12,MATCH(B4830,Assumptions!$A$8:$A$12,0)),INDEX(Assumptions!$H$8:$H$12,MATCH(B4830,Assumptions!$A$8:$A$12,0)))))</f>
        <v>0.05</v>
      </c>
      <c r="R4830" s="14">
        <f t="shared" ca="1" si="530"/>
        <v>68016083.795000002</v>
      </c>
      <c r="S4830" s="14">
        <f t="shared" ca="1" si="531"/>
        <v>1292305592.105</v>
      </c>
      <c r="T4830" s="11" t="s">
        <v>25</v>
      </c>
      <c r="U4830" s="18" t="s">
        <v>26</v>
      </c>
    </row>
    <row r="4831" spans="1:21" ht="15" customHeight="1" x14ac:dyDescent="0.15">
      <c r="A4831" s="10" t="s">
        <v>4879</v>
      </c>
      <c r="B4831" s="11" t="s">
        <v>46</v>
      </c>
      <c r="C4831" s="11" t="s">
        <v>52</v>
      </c>
      <c r="D4831" s="12">
        <v>46066</v>
      </c>
      <c r="E4831" s="11">
        <v>989</v>
      </c>
      <c r="F4831" s="11" t="s">
        <v>33</v>
      </c>
      <c r="G4831" s="13">
        <v>793615.49</v>
      </c>
      <c r="H4831" s="14">
        <f t="shared" si="525"/>
        <v>784885719.61000001</v>
      </c>
      <c r="I4831" s="14">
        <f>IF(F4831="GHS",H4831,H4831*Assumptions!$B$4)</f>
        <v>784885719.61000001</v>
      </c>
      <c r="J4831" s="15" t="str">
        <f>INDEX(Assumptions!$B$8:$B$12,MATCH(B4831,Assumptions!$A$8:$A$12,0))</f>
        <v>Specific Identification</v>
      </c>
      <c r="K4831" s="16">
        <f>G4831/(1-INDEX(Assumptions!$D$8:$D$12,MATCH(B4831,Assumptions!$A$8:$A$12,0)))</f>
        <v>1017455.7564102564</v>
      </c>
      <c r="L4831" s="16">
        <f t="shared" si="526"/>
        <v>23808.4647</v>
      </c>
      <c r="M4831" s="16">
        <f t="shared" si="527"/>
        <v>50872.787820512822</v>
      </c>
      <c r="N4831" s="14">
        <f>E4831*(K4831-L4831-M4831)*IF(F4831="GHS",1,Assumptions!$B$4)</f>
        <v>932403984.34695637</v>
      </c>
      <c r="O4831" s="15">
        <f t="shared" ca="1" si="528"/>
        <v>220</v>
      </c>
      <c r="P4831" s="15" t="str">
        <f t="shared" ca="1" si="529"/>
        <v>181-365d</v>
      </c>
      <c r="Q4831" s="17">
        <f ca="1">IF(P4831="0-90d",0,IF(P4831="91-180d",INDEX(Assumptions!$F$8:$F$12,MATCH(B4831,Assumptions!$A$8:$A$12,0)),IF(P4831="181-365d",INDEX(Assumptions!$G$8:$G$12,MATCH(B4831,Assumptions!$A$8:$A$12,0)),INDEX(Assumptions!$H$8:$H$12,MATCH(B4831,Assumptions!$A$8:$A$12,0)))))</f>
        <v>0.05</v>
      </c>
      <c r="R4831" s="14">
        <f t="shared" ca="1" si="530"/>
        <v>39244285.980500005</v>
      </c>
      <c r="S4831" s="14">
        <f t="shared" ca="1" si="531"/>
        <v>745641433.62950003</v>
      </c>
      <c r="T4831" s="11" t="s">
        <v>25</v>
      </c>
      <c r="U4831" s="18" t="s">
        <v>26</v>
      </c>
    </row>
    <row r="4832" spans="1:21" ht="15" customHeight="1" x14ac:dyDescent="0.15">
      <c r="A4832" s="10" t="s">
        <v>4880</v>
      </c>
      <c r="B4832" s="11" t="s">
        <v>31</v>
      </c>
      <c r="C4832" s="11" t="s">
        <v>76</v>
      </c>
      <c r="D4832" s="12">
        <v>46001</v>
      </c>
      <c r="E4832" s="11">
        <v>1220</v>
      </c>
      <c r="F4832" s="11" t="s">
        <v>33</v>
      </c>
      <c r="G4832" s="13">
        <v>1338.03</v>
      </c>
      <c r="H4832" s="14">
        <f t="shared" si="525"/>
        <v>1632396.5999999999</v>
      </c>
      <c r="I4832" s="14">
        <f>IF(F4832="GHS",H4832,H4832*Assumptions!$B$4)</f>
        <v>1632396.5999999999</v>
      </c>
      <c r="J4832" s="15" t="str">
        <f>INDEX(Assumptions!$B$8:$B$12,MATCH(B4832,Assumptions!$A$8:$A$12,0))</f>
        <v>Weighted Average</v>
      </c>
      <c r="K4832" s="16">
        <f>G4832/(1-INDEX(Assumptions!$D$8:$D$12,MATCH(B4832,Assumptions!$A$8:$A$12,0)))</f>
        <v>1858.375</v>
      </c>
      <c r="L4832" s="16">
        <f t="shared" si="526"/>
        <v>40.140899999999995</v>
      </c>
      <c r="M4832" s="16">
        <f t="shared" si="527"/>
        <v>92.918750000000003</v>
      </c>
      <c r="N4832" s="14">
        <f>E4832*(K4832-L4832-M4832)*IF(F4832="GHS",1,Assumptions!$B$4)</f>
        <v>2104884.727</v>
      </c>
      <c r="O4832" s="15">
        <f t="shared" ca="1" si="528"/>
        <v>285</v>
      </c>
      <c r="P4832" s="15" t="str">
        <f t="shared" ca="1" si="529"/>
        <v>181-365d</v>
      </c>
      <c r="Q4832" s="17">
        <f ca="1">IF(P4832="0-90d",0,IF(P4832="91-180d",INDEX(Assumptions!$F$8:$F$12,MATCH(B4832,Assumptions!$A$8:$A$12,0)),IF(P4832="181-365d",INDEX(Assumptions!$G$8:$G$12,MATCH(B4832,Assumptions!$A$8:$A$12,0)),INDEX(Assumptions!$H$8:$H$12,MATCH(B4832,Assumptions!$A$8:$A$12,0)))))</f>
        <v>0.2</v>
      </c>
      <c r="R4832" s="14">
        <f t="shared" ca="1" si="530"/>
        <v>326479.32</v>
      </c>
      <c r="S4832" s="14">
        <f t="shared" ca="1" si="531"/>
        <v>1305917.2799999998</v>
      </c>
      <c r="T4832" s="11" t="s">
        <v>25</v>
      </c>
      <c r="U4832" s="18" t="s">
        <v>26</v>
      </c>
    </row>
    <row r="4833" spans="1:21" ht="15" customHeight="1" x14ac:dyDescent="0.15">
      <c r="A4833" s="10" t="s">
        <v>4881</v>
      </c>
      <c r="B4833" s="11" t="s">
        <v>41</v>
      </c>
      <c r="C4833" s="11" t="s">
        <v>44</v>
      </c>
      <c r="D4833" s="12">
        <v>46057</v>
      </c>
      <c r="E4833" s="11">
        <v>4987</v>
      </c>
      <c r="F4833" s="11" t="s">
        <v>33</v>
      </c>
      <c r="G4833" s="13">
        <v>231.4</v>
      </c>
      <c r="H4833" s="14">
        <f t="shared" si="525"/>
        <v>1153991.8</v>
      </c>
      <c r="I4833" s="14">
        <f>IF(F4833="GHS",H4833,H4833*Assumptions!$B$4)</f>
        <v>1153991.8</v>
      </c>
      <c r="J4833" s="15" t="str">
        <f>INDEX(Assumptions!$B$8:$B$12,MATCH(B4833,Assumptions!$A$8:$A$12,0))</f>
        <v>Weighted Average</v>
      </c>
      <c r="K4833" s="16">
        <f>G4833/(1-INDEX(Assumptions!$D$8:$D$12,MATCH(B4833,Assumptions!$A$8:$A$12,0)))</f>
        <v>356</v>
      </c>
      <c r="L4833" s="16">
        <f t="shared" si="526"/>
        <v>6.9420000000000002</v>
      </c>
      <c r="M4833" s="16">
        <f t="shared" si="527"/>
        <v>17.8</v>
      </c>
      <c r="N4833" s="14">
        <f>E4833*(K4833-L4833-M4833)*IF(F4833="GHS",1,Assumptions!$B$4)</f>
        <v>1651983.6459999999</v>
      </c>
      <c r="O4833" s="15">
        <f t="shared" ca="1" si="528"/>
        <v>229</v>
      </c>
      <c r="P4833" s="15" t="str">
        <f t="shared" ca="1" si="529"/>
        <v>181-365d</v>
      </c>
      <c r="Q4833" s="17">
        <f ca="1">IF(P4833="0-90d",0,IF(P4833="91-180d",INDEX(Assumptions!$F$8:$F$12,MATCH(B4833,Assumptions!$A$8:$A$12,0)),IF(P4833="181-365d",INDEX(Assumptions!$G$8:$G$12,MATCH(B4833,Assumptions!$A$8:$A$12,0)),INDEX(Assumptions!$H$8:$H$12,MATCH(B4833,Assumptions!$A$8:$A$12,0)))))</f>
        <v>0.35</v>
      </c>
      <c r="R4833" s="14">
        <f t="shared" ca="1" si="530"/>
        <v>403897.13</v>
      </c>
      <c r="S4833" s="14">
        <f t="shared" ca="1" si="531"/>
        <v>750094.67</v>
      </c>
      <c r="T4833" s="11" t="s">
        <v>25</v>
      </c>
      <c r="U4833" s="18" t="s">
        <v>26</v>
      </c>
    </row>
    <row r="4834" spans="1:21" ht="15" customHeight="1" x14ac:dyDescent="0.15">
      <c r="A4834" s="10" t="s">
        <v>4882</v>
      </c>
      <c r="B4834" s="11" t="s">
        <v>22</v>
      </c>
      <c r="C4834" s="11" t="s">
        <v>23</v>
      </c>
      <c r="D4834" s="12">
        <v>46036</v>
      </c>
      <c r="E4834" s="11">
        <v>1761</v>
      </c>
      <c r="F4834" s="11" t="s">
        <v>24</v>
      </c>
      <c r="G4834" s="13">
        <v>6821.31</v>
      </c>
      <c r="H4834" s="14">
        <f t="shared" si="525"/>
        <v>12012326.91</v>
      </c>
      <c r="I4834" s="14">
        <f>IF(F4834="GHS",H4834,H4834*Assumptions!$B$4)</f>
        <v>129733130.62800001</v>
      </c>
      <c r="J4834" s="15" t="str">
        <f>INDEX(Assumptions!$B$8:$B$12,MATCH(B4834,Assumptions!$A$8:$A$12,0))</f>
        <v>FIFO</v>
      </c>
      <c r="K4834" s="16">
        <f>G4834/(1-INDEX(Assumptions!$D$8:$D$12,MATCH(B4834,Assumptions!$A$8:$A$12,0)))</f>
        <v>8318.6707317073178</v>
      </c>
      <c r="L4834" s="16">
        <f t="shared" si="526"/>
        <v>204.63929999999999</v>
      </c>
      <c r="M4834" s="16">
        <f t="shared" si="527"/>
        <v>415.93353658536591</v>
      </c>
      <c r="N4834" s="14">
        <f>E4834*(K4834-L4834-M4834)*IF(F4834="GHS",1,Assumptions!$B$4)</f>
        <v>146408584.24774539</v>
      </c>
      <c r="O4834" s="15">
        <f t="shared" ca="1" si="528"/>
        <v>250</v>
      </c>
      <c r="P4834" s="15" t="str">
        <f t="shared" ca="1" si="529"/>
        <v>181-365d</v>
      </c>
      <c r="Q4834" s="17">
        <f ca="1">IF(P4834="0-90d",0,IF(P4834="91-180d",INDEX(Assumptions!$F$8:$F$12,MATCH(B4834,Assumptions!$A$8:$A$12,0)),IF(P4834="181-365d",INDEX(Assumptions!$G$8:$G$12,MATCH(B4834,Assumptions!$A$8:$A$12,0)),INDEX(Assumptions!$H$8:$H$12,MATCH(B4834,Assumptions!$A$8:$A$12,0)))))</f>
        <v>0.15</v>
      </c>
      <c r="R4834" s="14">
        <f t="shared" ca="1" si="530"/>
        <v>19459969.5942</v>
      </c>
      <c r="S4834" s="14">
        <f t="shared" ca="1" si="531"/>
        <v>110273161.03380001</v>
      </c>
      <c r="T4834" s="11" t="s">
        <v>25</v>
      </c>
      <c r="U4834" s="18" t="s">
        <v>26</v>
      </c>
    </row>
    <row r="4835" spans="1:21" ht="15" customHeight="1" x14ac:dyDescent="0.15">
      <c r="A4835" s="10" t="s">
        <v>4883</v>
      </c>
      <c r="B4835" s="11" t="s">
        <v>41</v>
      </c>
      <c r="C4835" s="11" t="s">
        <v>44</v>
      </c>
      <c r="D4835" s="12">
        <v>46103</v>
      </c>
      <c r="E4835" s="11">
        <v>2501</v>
      </c>
      <c r="F4835" s="11" t="s">
        <v>33</v>
      </c>
      <c r="G4835" s="13">
        <v>666.78</v>
      </c>
      <c r="H4835" s="14">
        <f t="shared" si="525"/>
        <v>1667616.78</v>
      </c>
      <c r="I4835" s="14">
        <f>IF(F4835="GHS",H4835,H4835*Assumptions!$B$4)</f>
        <v>1667616.78</v>
      </c>
      <c r="J4835" s="15" t="str">
        <f>INDEX(Assumptions!$B$8:$B$12,MATCH(B4835,Assumptions!$A$8:$A$12,0))</f>
        <v>Weighted Average</v>
      </c>
      <c r="K4835" s="16">
        <f>G4835/(1-INDEX(Assumptions!$D$8:$D$12,MATCH(B4835,Assumptions!$A$8:$A$12,0)))</f>
        <v>1025.8153846153846</v>
      </c>
      <c r="L4835" s="16">
        <f t="shared" si="526"/>
        <v>20.003399999999999</v>
      </c>
      <c r="M4835" s="16">
        <f t="shared" si="527"/>
        <v>51.290769230769229</v>
      </c>
      <c r="N4835" s="14">
        <f>E4835*(K4835-L4835-M4835)*IF(F4835="GHS",1,Assumptions!$B$4)</f>
        <v>2387257.5596769229</v>
      </c>
      <c r="O4835" s="15">
        <f t="shared" ca="1" si="528"/>
        <v>183</v>
      </c>
      <c r="P4835" s="15" t="str">
        <f t="shared" ca="1" si="529"/>
        <v>181-365d</v>
      </c>
      <c r="Q4835" s="17">
        <f ca="1">IF(P4835="0-90d",0,IF(P4835="91-180d",INDEX(Assumptions!$F$8:$F$12,MATCH(B4835,Assumptions!$A$8:$A$12,0)),IF(P4835="181-365d",INDEX(Assumptions!$G$8:$G$12,MATCH(B4835,Assumptions!$A$8:$A$12,0)),INDEX(Assumptions!$H$8:$H$12,MATCH(B4835,Assumptions!$A$8:$A$12,0)))))</f>
        <v>0.35</v>
      </c>
      <c r="R4835" s="14">
        <f t="shared" ca="1" si="530"/>
        <v>583665.87300000002</v>
      </c>
      <c r="S4835" s="14">
        <f t="shared" si="531"/>
        <v>0</v>
      </c>
      <c r="T4835" s="11" t="s">
        <v>39</v>
      </c>
      <c r="U4835" s="18" t="s">
        <v>26</v>
      </c>
    </row>
    <row r="4836" spans="1:21" ht="15" customHeight="1" x14ac:dyDescent="0.15">
      <c r="A4836" s="10" t="s">
        <v>4884</v>
      </c>
      <c r="B4836" s="11" t="s">
        <v>41</v>
      </c>
      <c r="C4836" s="11" t="s">
        <v>42</v>
      </c>
      <c r="D4836" s="12">
        <v>46043</v>
      </c>
      <c r="E4836" s="11">
        <v>4949</v>
      </c>
      <c r="F4836" s="11" t="s">
        <v>33</v>
      </c>
      <c r="G4836" s="13">
        <v>203.62</v>
      </c>
      <c r="H4836" s="14">
        <f t="shared" si="525"/>
        <v>1007715.38</v>
      </c>
      <c r="I4836" s="14">
        <f>IF(F4836="GHS",H4836,H4836*Assumptions!$B$4)</f>
        <v>1007715.38</v>
      </c>
      <c r="J4836" s="15" t="str">
        <f>INDEX(Assumptions!$B$8:$B$12,MATCH(B4836,Assumptions!$A$8:$A$12,0))</f>
        <v>Weighted Average</v>
      </c>
      <c r="K4836" s="16">
        <f>G4836/(1-INDEX(Assumptions!$D$8:$D$12,MATCH(B4836,Assumptions!$A$8:$A$12,0)))</f>
        <v>313.26153846153846</v>
      </c>
      <c r="L4836" s="16">
        <f t="shared" si="526"/>
        <v>6.1086</v>
      </c>
      <c r="M4836" s="16">
        <f t="shared" si="527"/>
        <v>15.663076923076924</v>
      </c>
      <c r="N4836" s="14">
        <f>E4836*(K4836-L4836-M4836)*IF(F4836="GHS",1,Assumptions!$B$4)</f>
        <v>1442583.324753846</v>
      </c>
      <c r="O4836" s="15">
        <f t="shared" ca="1" si="528"/>
        <v>243</v>
      </c>
      <c r="P4836" s="15" t="str">
        <f t="shared" ca="1" si="529"/>
        <v>181-365d</v>
      </c>
      <c r="Q4836" s="17">
        <f ca="1">IF(P4836="0-90d",0,IF(P4836="91-180d",INDEX(Assumptions!$F$8:$F$12,MATCH(B4836,Assumptions!$A$8:$A$12,0)),IF(P4836="181-365d",INDEX(Assumptions!$G$8:$G$12,MATCH(B4836,Assumptions!$A$8:$A$12,0)),INDEX(Assumptions!$H$8:$H$12,MATCH(B4836,Assumptions!$A$8:$A$12,0)))))</f>
        <v>0.35</v>
      </c>
      <c r="R4836" s="14">
        <f t="shared" ca="1" si="530"/>
        <v>352700.38299999997</v>
      </c>
      <c r="S4836" s="14">
        <f t="shared" ca="1" si="531"/>
        <v>655014.99699999997</v>
      </c>
      <c r="T4836" s="11" t="s">
        <v>25</v>
      </c>
      <c r="U4836" s="18" t="s">
        <v>26</v>
      </c>
    </row>
    <row r="4837" spans="1:21" ht="15" customHeight="1" x14ac:dyDescent="0.15">
      <c r="A4837" s="10" t="s">
        <v>4885</v>
      </c>
      <c r="B4837" s="11" t="s">
        <v>31</v>
      </c>
      <c r="C4837" s="11" t="s">
        <v>32</v>
      </c>
      <c r="D4837" s="12">
        <v>46141</v>
      </c>
      <c r="E4837" s="11">
        <v>2081</v>
      </c>
      <c r="F4837" s="11" t="s">
        <v>33</v>
      </c>
      <c r="G4837" s="13">
        <v>3983.8</v>
      </c>
      <c r="H4837" s="14">
        <f t="shared" si="525"/>
        <v>8290287.8000000007</v>
      </c>
      <c r="I4837" s="14">
        <f>IF(F4837="GHS",H4837,H4837*Assumptions!$B$4)</f>
        <v>8290287.8000000007</v>
      </c>
      <c r="J4837" s="15" t="str">
        <f>INDEX(Assumptions!$B$8:$B$12,MATCH(B4837,Assumptions!$A$8:$A$12,0))</f>
        <v>Weighted Average</v>
      </c>
      <c r="K4837" s="16">
        <f>G4837/(1-INDEX(Assumptions!$D$8:$D$12,MATCH(B4837,Assumptions!$A$8:$A$12,0)))</f>
        <v>5533.0555555555557</v>
      </c>
      <c r="L4837" s="16">
        <f t="shared" si="526"/>
        <v>119.514</v>
      </c>
      <c r="M4837" s="16">
        <f t="shared" si="527"/>
        <v>276.65277777777777</v>
      </c>
      <c r="N4837" s="14">
        <f>E4837*(K4837-L4837-M4837)*IF(F4837="GHS",1,Assumptions!$B$4)</f>
        <v>10689865.546555556</v>
      </c>
      <c r="O4837" s="15">
        <f t="shared" ca="1" si="528"/>
        <v>145</v>
      </c>
      <c r="P4837" s="15" t="str">
        <f t="shared" ca="1" si="529"/>
        <v>91-180d</v>
      </c>
      <c r="Q4837" s="17">
        <f ca="1">IF(P4837="0-90d",0,IF(P4837="91-180d",INDEX(Assumptions!$F$8:$F$12,MATCH(B4837,Assumptions!$A$8:$A$12,0)),IF(P4837="181-365d",INDEX(Assumptions!$G$8:$G$12,MATCH(B4837,Assumptions!$A$8:$A$12,0)),INDEX(Assumptions!$H$8:$H$12,MATCH(B4837,Assumptions!$A$8:$A$12,0)))))</f>
        <v>0.05</v>
      </c>
      <c r="R4837" s="14">
        <f t="shared" ca="1" si="530"/>
        <v>414514.39000000007</v>
      </c>
      <c r="S4837" s="14">
        <f t="shared" ca="1" si="531"/>
        <v>7875773.4100000011</v>
      </c>
      <c r="T4837" s="11" t="s">
        <v>25</v>
      </c>
      <c r="U4837" s="18" t="s">
        <v>36</v>
      </c>
    </row>
    <row r="4838" spans="1:21" ht="15" customHeight="1" x14ac:dyDescent="0.15">
      <c r="A4838" s="10" t="s">
        <v>4886</v>
      </c>
      <c r="B4838" s="11" t="s">
        <v>31</v>
      </c>
      <c r="C4838" s="11" t="s">
        <v>63</v>
      </c>
      <c r="D4838" s="12">
        <v>45926</v>
      </c>
      <c r="E4838" s="11">
        <v>1887</v>
      </c>
      <c r="F4838" s="11" t="s">
        <v>33</v>
      </c>
      <c r="G4838" s="13">
        <v>8100</v>
      </c>
      <c r="H4838" s="14">
        <f t="shared" si="525"/>
        <v>15284700</v>
      </c>
      <c r="I4838" s="14">
        <f>IF(F4838="GHS",H4838,H4838*Assumptions!$B$4)</f>
        <v>15284700</v>
      </c>
      <c r="J4838" s="15" t="str">
        <f>INDEX(Assumptions!$B$8:$B$12,MATCH(B4838,Assumptions!$A$8:$A$12,0))</f>
        <v>Weighted Average</v>
      </c>
      <c r="K4838" s="16">
        <f>G4838/(1-INDEX(Assumptions!$D$8:$D$12,MATCH(B4838,Assumptions!$A$8:$A$12,0)))</f>
        <v>11250</v>
      </c>
      <c r="L4838" s="16">
        <f t="shared" si="526"/>
        <v>243</v>
      </c>
      <c r="M4838" s="16">
        <f t="shared" si="527"/>
        <v>562.5</v>
      </c>
      <c r="N4838" s="14">
        <f>E4838*(K4838-L4838-M4838)*IF(F4838="GHS",1,Assumptions!$B$4)</f>
        <v>19708771.5</v>
      </c>
      <c r="O4838" s="15">
        <f t="shared" ca="1" si="528"/>
        <v>360</v>
      </c>
      <c r="P4838" s="15" t="str">
        <f t="shared" ca="1" si="529"/>
        <v>181-365d</v>
      </c>
      <c r="Q4838" s="17">
        <f ca="1">IF(P4838="0-90d",0,IF(P4838="91-180d",INDEX(Assumptions!$F$8:$F$12,MATCH(B4838,Assumptions!$A$8:$A$12,0)),IF(P4838="181-365d",INDEX(Assumptions!$G$8:$G$12,MATCH(B4838,Assumptions!$A$8:$A$12,0)),INDEX(Assumptions!$H$8:$H$12,MATCH(B4838,Assumptions!$A$8:$A$12,0)))))</f>
        <v>0.2</v>
      </c>
      <c r="R4838" s="14">
        <f t="shared" ca="1" si="530"/>
        <v>3056940</v>
      </c>
      <c r="S4838" s="14">
        <f t="shared" ca="1" si="531"/>
        <v>12227760</v>
      </c>
      <c r="T4838" s="11" t="s">
        <v>25</v>
      </c>
      <c r="U4838" s="18" t="s">
        <v>26</v>
      </c>
    </row>
    <row r="4839" spans="1:21" ht="15" customHeight="1" x14ac:dyDescent="0.15">
      <c r="A4839" s="10" t="s">
        <v>4887</v>
      </c>
      <c r="B4839" s="11" t="s">
        <v>41</v>
      </c>
      <c r="C4839" s="11" t="s">
        <v>44</v>
      </c>
      <c r="D4839" s="12">
        <v>45959</v>
      </c>
      <c r="E4839" s="11">
        <v>2066</v>
      </c>
      <c r="F4839" s="11" t="s">
        <v>33</v>
      </c>
      <c r="G4839" s="13">
        <v>660.97</v>
      </c>
      <c r="H4839" s="14">
        <f t="shared" si="525"/>
        <v>1365564.02</v>
      </c>
      <c r="I4839" s="14">
        <f>IF(F4839="GHS",H4839,H4839*Assumptions!$B$4)</f>
        <v>1365564.02</v>
      </c>
      <c r="J4839" s="15" t="str">
        <f>INDEX(Assumptions!$B$8:$B$12,MATCH(B4839,Assumptions!$A$8:$A$12,0))</f>
        <v>Weighted Average</v>
      </c>
      <c r="K4839" s="16">
        <f>G4839/(1-INDEX(Assumptions!$D$8:$D$12,MATCH(B4839,Assumptions!$A$8:$A$12,0)))</f>
        <v>1016.876923076923</v>
      </c>
      <c r="L4839" s="16">
        <f t="shared" si="526"/>
        <v>19.8291</v>
      </c>
      <c r="M4839" s="16">
        <f t="shared" si="527"/>
        <v>50.843846153846158</v>
      </c>
      <c r="N4839" s="14">
        <f>E4839*(K4839-L4839-M4839)*IF(F4839="GHS",1,Assumptions!$B$4)</f>
        <v>1954857.4163230769</v>
      </c>
      <c r="O4839" s="15">
        <f t="shared" ca="1" si="528"/>
        <v>327</v>
      </c>
      <c r="P4839" s="15" t="str">
        <f t="shared" ca="1" si="529"/>
        <v>181-365d</v>
      </c>
      <c r="Q4839" s="17">
        <f ca="1">IF(P4839="0-90d",0,IF(P4839="91-180d",INDEX(Assumptions!$F$8:$F$12,MATCH(B4839,Assumptions!$A$8:$A$12,0)),IF(P4839="181-365d",INDEX(Assumptions!$G$8:$G$12,MATCH(B4839,Assumptions!$A$8:$A$12,0)),INDEX(Assumptions!$H$8:$H$12,MATCH(B4839,Assumptions!$A$8:$A$12,0)))))</f>
        <v>0.35</v>
      </c>
      <c r="R4839" s="14">
        <f t="shared" ca="1" si="530"/>
        <v>477947.40699999995</v>
      </c>
      <c r="S4839" s="14">
        <f t="shared" ca="1" si="531"/>
        <v>887616.61300000013</v>
      </c>
      <c r="T4839" s="11" t="s">
        <v>25</v>
      </c>
      <c r="U4839" s="18" t="s">
        <v>26</v>
      </c>
    </row>
    <row r="4840" spans="1:21" ht="15" customHeight="1" x14ac:dyDescent="0.15">
      <c r="A4840" s="10" t="s">
        <v>4888</v>
      </c>
      <c r="B4840" s="11" t="s">
        <v>28</v>
      </c>
      <c r="C4840" s="11" t="s">
        <v>55</v>
      </c>
      <c r="D4840" s="12">
        <v>45761</v>
      </c>
      <c r="E4840" s="11">
        <v>4290</v>
      </c>
      <c r="F4840" s="11" t="s">
        <v>24</v>
      </c>
      <c r="G4840" s="13">
        <v>13342.75</v>
      </c>
      <c r="H4840" s="14">
        <f t="shared" si="525"/>
        <v>57240397.5</v>
      </c>
      <c r="I4840" s="14">
        <f>IF(F4840="GHS",H4840,H4840*Assumptions!$B$4)</f>
        <v>618196293</v>
      </c>
      <c r="J4840" s="15" t="str">
        <f>INDEX(Assumptions!$B$8:$B$12,MATCH(B4840,Assumptions!$A$8:$A$12,0))</f>
        <v>Fair Value Less Costs to Sell</v>
      </c>
      <c r="K4840" s="16">
        <f>G4840/(1-INDEX(Assumptions!$D$8:$D$12,MATCH(B4840,Assumptions!$A$8:$A$12,0)))</f>
        <v>15162.21590909091</v>
      </c>
      <c r="L4840" s="16">
        <f t="shared" si="526"/>
        <v>400.28249999999997</v>
      </c>
      <c r="M4840" s="16">
        <f t="shared" si="527"/>
        <v>758.1107954545455</v>
      </c>
      <c r="N4840" s="14">
        <f>E4840*(K4840-L4840-M4840)*IF(F4840="GHS",1,Assumptions!$B$4)</f>
        <v>648825109.33500004</v>
      </c>
      <c r="O4840" s="15">
        <f t="shared" ca="1" si="528"/>
        <v>525</v>
      </c>
      <c r="P4840" s="15" t="str">
        <f t="shared" ca="1" si="529"/>
        <v>365d+</v>
      </c>
      <c r="Q4840" s="17">
        <f ca="1">IF(P4840="0-90d",0,IF(P4840="91-180d",INDEX(Assumptions!$F$8:$F$12,MATCH(B4840,Assumptions!$A$8:$A$12,0)),IF(P4840="181-365d",INDEX(Assumptions!$G$8:$G$12,MATCH(B4840,Assumptions!$A$8:$A$12,0)),INDEX(Assumptions!$H$8:$H$12,MATCH(B4840,Assumptions!$A$8:$A$12,0)))))</f>
        <v>0.4</v>
      </c>
      <c r="R4840" s="14">
        <f t="shared" ca="1" si="530"/>
        <v>247278517.20000002</v>
      </c>
      <c r="S4840" s="14">
        <f t="shared" ca="1" si="531"/>
        <v>370917775.79999995</v>
      </c>
      <c r="T4840" s="11" t="s">
        <v>25</v>
      </c>
      <c r="U4840" s="18" t="s">
        <v>26</v>
      </c>
    </row>
    <row r="4841" spans="1:21" ht="15" customHeight="1" x14ac:dyDescent="0.15">
      <c r="A4841" s="10" t="s">
        <v>4889</v>
      </c>
      <c r="B4841" s="11" t="s">
        <v>28</v>
      </c>
      <c r="C4841" s="11" t="s">
        <v>29</v>
      </c>
      <c r="D4841" s="12">
        <v>45948</v>
      </c>
      <c r="E4841" s="11">
        <v>2743</v>
      </c>
      <c r="F4841" s="11" t="s">
        <v>24</v>
      </c>
      <c r="G4841" s="13">
        <v>6400</v>
      </c>
      <c r="H4841" s="14">
        <f t="shared" si="525"/>
        <v>17555200</v>
      </c>
      <c r="I4841" s="14">
        <f>IF(F4841="GHS",H4841,H4841*Assumptions!$B$4)</f>
        <v>189596160</v>
      </c>
      <c r="J4841" s="15" t="str">
        <f>INDEX(Assumptions!$B$8:$B$12,MATCH(B4841,Assumptions!$A$8:$A$12,0))</f>
        <v>Fair Value Less Costs to Sell</v>
      </c>
      <c r="K4841" s="16">
        <f>G4841/(1-INDEX(Assumptions!$D$8:$D$12,MATCH(B4841,Assumptions!$A$8:$A$12,0)))</f>
        <v>7272.727272727273</v>
      </c>
      <c r="L4841" s="16">
        <f t="shared" si="526"/>
        <v>192</v>
      </c>
      <c r="M4841" s="16">
        <f t="shared" si="527"/>
        <v>363.63636363636368</v>
      </c>
      <c r="N4841" s="14">
        <f>E4841*(K4841-L4841-M4841)*IF(F4841="GHS",1,Assumptions!$B$4)</f>
        <v>198989787.92727274</v>
      </c>
      <c r="O4841" s="15">
        <f t="shared" ca="1" si="528"/>
        <v>338</v>
      </c>
      <c r="P4841" s="15" t="str">
        <f t="shared" ca="1" si="529"/>
        <v>181-365d</v>
      </c>
      <c r="Q4841" s="17">
        <f ca="1">IF(P4841="0-90d",0,IF(P4841="91-180d",INDEX(Assumptions!$F$8:$F$12,MATCH(B4841,Assumptions!$A$8:$A$12,0)),IF(P4841="181-365d",INDEX(Assumptions!$G$8:$G$12,MATCH(B4841,Assumptions!$A$8:$A$12,0)),INDEX(Assumptions!$H$8:$H$12,MATCH(B4841,Assumptions!$A$8:$A$12,0)))))</f>
        <v>0.1</v>
      </c>
      <c r="R4841" s="14">
        <f t="shared" ca="1" si="530"/>
        <v>18959616</v>
      </c>
      <c r="S4841" s="14">
        <f t="shared" ca="1" si="531"/>
        <v>170636544</v>
      </c>
      <c r="T4841" s="11" t="s">
        <v>25</v>
      </c>
      <c r="U4841" s="18" t="s">
        <v>26</v>
      </c>
    </row>
    <row r="4842" spans="1:21" ht="15" customHeight="1" x14ac:dyDescent="0.15">
      <c r="A4842" s="10" t="s">
        <v>4890</v>
      </c>
      <c r="B4842" s="11" t="s">
        <v>31</v>
      </c>
      <c r="C4842" s="11" t="s">
        <v>76</v>
      </c>
      <c r="D4842" s="12">
        <v>45930</v>
      </c>
      <c r="E4842" s="11">
        <v>221</v>
      </c>
      <c r="F4842" s="11" t="s">
        <v>33</v>
      </c>
      <c r="G4842" s="13">
        <v>3287.99</v>
      </c>
      <c r="H4842" s="14">
        <f t="shared" si="525"/>
        <v>726645.78999999992</v>
      </c>
      <c r="I4842" s="14">
        <f>IF(F4842="GHS",H4842,H4842*Assumptions!$B$4)</f>
        <v>726645.78999999992</v>
      </c>
      <c r="J4842" s="15" t="str">
        <f>INDEX(Assumptions!$B$8:$B$12,MATCH(B4842,Assumptions!$A$8:$A$12,0))</f>
        <v>Weighted Average</v>
      </c>
      <c r="K4842" s="16">
        <f>G4842/(1-INDEX(Assumptions!$D$8:$D$12,MATCH(B4842,Assumptions!$A$8:$A$12,0)))</f>
        <v>4566.6527777777774</v>
      </c>
      <c r="L4842" s="16">
        <f t="shared" si="526"/>
        <v>98.639699999999991</v>
      </c>
      <c r="M4842" s="16">
        <f t="shared" si="527"/>
        <v>228.33263888888888</v>
      </c>
      <c r="N4842" s="14">
        <f>E4842*(K4842-L4842-M4842)*IF(F4842="GHS",1,Assumptions!$B$4)</f>
        <v>936969.37699444441</v>
      </c>
      <c r="O4842" s="15">
        <f t="shared" ca="1" si="528"/>
        <v>356</v>
      </c>
      <c r="P4842" s="15" t="str">
        <f t="shared" ca="1" si="529"/>
        <v>181-365d</v>
      </c>
      <c r="Q4842" s="17">
        <f ca="1">IF(P4842="0-90d",0,IF(P4842="91-180d",INDEX(Assumptions!$F$8:$F$12,MATCH(B4842,Assumptions!$A$8:$A$12,0)),IF(P4842="181-365d",INDEX(Assumptions!$G$8:$G$12,MATCH(B4842,Assumptions!$A$8:$A$12,0)),INDEX(Assumptions!$H$8:$H$12,MATCH(B4842,Assumptions!$A$8:$A$12,0)))))</f>
        <v>0.2</v>
      </c>
      <c r="R4842" s="14">
        <f t="shared" ca="1" si="530"/>
        <v>145329.158</v>
      </c>
      <c r="S4842" s="14">
        <f t="shared" ca="1" si="531"/>
        <v>581316.63199999998</v>
      </c>
      <c r="T4842" s="11" t="s">
        <v>25</v>
      </c>
      <c r="U4842" s="18" t="s">
        <v>26</v>
      </c>
    </row>
    <row r="4843" spans="1:21" ht="15" customHeight="1" x14ac:dyDescent="0.15">
      <c r="A4843" s="10" t="s">
        <v>4891</v>
      </c>
      <c r="B4843" s="11" t="s">
        <v>41</v>
      </c>
      <c r="C4843" s="11" t="s">
        <v>115</v>
      </c>
      <c r="D4843" s="12">
        <v>46201</v>
      </c>
      <c r="E4843" s="11">
        <v>1354</v>
      </c>
      <c r="F4843" s="11" t="s">
        <v>33</v>
      </c>
      <c r="G4843" s="13">
        <v>320.42</v>
      </c>
      <c r="H4843" s="14">
        <f t="shared" si="525"/>
        <v>433848.68</v>
      </c>
      <c r="I4843" s="14">
        <f>IF(F4843="GHS",H4843,H4843*Assumptions!$B$4)</f>
        <v>433848.68</v>
      </c>
      <c r="J4843" s="15" t="str">
        <f>INDEX(Assumptions!$B$8:$B$12,MATCH(B4843,Assumptions!$A$8:$A$12,0))</f>
        <v>Weighted Average</v>
      </c>
      <c r="K4843" s="16">
        <f>G4843/(1-INDEX(Assumptions!$D$8:$D$12,MATCH(B4843,Assumptions!$A$8:$A$12,0)))</f>
        <v>492.95384615384614</v>
      </c>
      <c r="L4843" s="16">
        <f t="shared" si="526"/>
        <v>9.6126000000000005</v>
      </c>
      <c r="M4843" s="16">
        <f t="shared" si="527"/>
        <v>24.64769230769231</v>
      </c>
      <c r="N4843" s="14">
        <f>E4843*(K4843-L4843-M4843)*IF(F4843="GHS",1,Assumptions!$B$4)</f>
        <v>621071.07190769236</v>
      </c>
      <c r="O4843" s="15">
        <f t="shared" ca="1" si="528"/>
        <v>85</v>
      </c>
      <c r="P4843" s="15" t="str">
        <f t="shared" ca="1" si="529"/>
        <v>0-90d</v>
      </c>
      <c r="Q4843" s="17">
        <f ca="1">IF(P4843="0-90d",0,IF(P4843="91-180d",INDEX(Assumptions!$F$8:$F$12,MATCH(B4843,Assumptions!$A$8:$A$12,0)),IF(P4843="181-365d",INDEX(Assumptions!$G$8:$G$12,MATCH(B4843,Assumptions!$A$8:$A$12,0)),INDEX(Assumptions!$H$8:$H$12,MATCH(B4843,Assumptions!$A$8:$A$12,0)))))</f>
        <v>0</v>
      </c>
      <c r="R4843" s="14">
        <f t="shared" ca="1" si="530"/>
        <v>0</v>
      </c>
      <c r="S4843" s="14">
        <f t="shared" ca="1" si="531"/>
        <v>433848.68</v>
      </c>
      <c r="T4843" s="11" t="s">
        <v>25</v>
      </c>
      <c r="U4843" s="18" t="s">
        <v>26</v>
      </c>
    </row>
    <row r="4844" spans="1:21" ht="15" customHeight="1" x14ac:dyDescent="0.15">
      <c r="A4844" s="10" t="s">
        <v>4892</v>
      </c>
      <c r="B4844" s="11" t="s">
        <v>28</v>
      </c>
      <c r="C4844" s="11" t="s">
        <v>35</v>
      </c>
      <c r="D4844" s="12">
        <v>46054</v>
      </c>
      <c r="E4844" s="11">
        <v>3377</v>
      </c>
      <c r="F4844" s="11" t="s">
        <v>24</v>
      </c>
      <c r="G4844" s="13">
        <v>12437.25</v>
      </c>
      <c r="H4844" s="14">
        <f t="shared" si="525"/>
        <v>42000593.25</v>
      </c>
      <c r="I4844" s="14">
        <f>IF(F4844="GHS",H4844,H4844*Assumptions!$B$4)</f>
        <v>453606407.10000002</v>
      </c>
      <c r="J4844" s="15" t="str">
        <f>INDEX(Assumptions!$B$8:$B$12,MATCH(B4844,Assumptions!$A$8:$A$12,0))</f>
        <v>Fair Value Less Costs to Sell</v>
      </c>
      <c r="K4844" s="16">
        <f>G4844/(1-INDEX(Assumptions!$D$8:$D$12,MATCH(B4844,Assumptions!$A$8:$A$12,0)))</f>
        <v>14133.238636363636</v>
      </c>
      <c r="L4844" s="16">
        <f t="shared" si="526"/>
        <v>373.11750000000001</v>
      </c>
      <c r="M4844" s="16">
        <f t="shared" si="527"/>
        <v>706.66193181818187</v>
      </c>
      <c r="N4844" s="14">
        <f>E4844*(K4844-L4844-M4844)*IF(F4844="GHS",1,Assumptions!$B$4)</f>
        <v>476080542.72450006</v>
      </c>
      <c r="O4844" s="15">
        <f t="shared" ca="1" si="528"/>
        <v>232</v>
      </c>
      <c r="P4844" s="15" t="str">
        <f t="shared" ca="1" si="529"/>
        <v>181-365d</v>
      </c>
      <c r="Q4844" s="17">
        <f ca="1">IF(P4844="0-90d",0,IF(P4844="91-180d",INDEX(Assumptions!$F$8:$F$12,MATCH(B4844,Assumptions!$A$8:$A$12,0)),IF(P4844="181-365d",INDEX(Assumptions!$G$8:$G$12,MATCH(B4844,Assumptions!$A$8:$A$12,0)),INDEX(Assumptions!$H$8:$H$12,MATCH(B4844,Assumptions!$A$8:$A$12,0)))))</f>
        <v>0.1</v>
      </c>
      <c r="R4844" s="14">
        <f t="shared" ca="1" si="530"/>
        <v>45360640.710000008</v>
      </c>
      <c r="S4844" s="14">
        <f t="shared" ca="1" si="531"/>
        <v>408245766.38999999</v>
      </c>
      <c r="T4844" s="11" t="s">
        <v>25</v>
      </c>
      <c r="U4844" s="18" t="s">
        <v>26</v>
      </c>
    </row>
    <row r="4845" spans="1:21" ht="15" customHeight="1" x14ac:dyDescent="0.15">
      <c r="A4845" s="10" t="s">
        <v>4893</v>
      </c>
      <c r="B4845" s="11" t="s">
        <v>28</v>
      </c>
      <c r="C4845" s="11" t="s">
        <v>55</v>
      </c>
      <c r="D4845" s="12">
        <v>45766</v>
      </c>
      <c r="E4845" s="11">
        <v>2018</v>
      </c>
      <c r="F4845" s="11" t="s">
        <v>24</v>
      </c>
      <c r="G4845" s="13">
        <v>8174.62</v>
      </c>
      <c r="H4845" s="14">
        <f t="shared" si="525"/>
        <v>16496383.16</v>
      </c>
      <c r="I4845" s="14">
        <f>IF(F4845="GHS",H4845,H4845*Assumptions!$B$4)</f>
        <v>178160938.12800002</v>
      </c>
      <c r="J4845" s="15" t="str">
        <f>INDEX(Assumptions!$B$8:$B$12,MATCH(B4845,Assumptions!$A$8:$A$12,0))</f>
        <v>Fair Value Less Costs to Sell</v>
      </c>
      <c r="K4845" s="16">
        <f>G4845/(1-INDEX(Assumptions!$D$8:$D$12,MATCH(B4845,Assumptions!$A$8:$A$12,0)))</f>
        <v>9289.3409090909081</v>
      </c>
      <c r="L4845" s="16">
        <f t="shared" si="526"/>
        <v>245.23859999999999</v>
      </c>
      <c r="M4845" s="16">
        <f t="shared" si="527"/>
        <v>464.46704545454543</v>
      </c>
      <c r="N4845" s="14">
        <f>E4845*(K4845-L4845-M4845)*IF(F4845="GHS",1,Assumptions!$B$4)</f>
        <v>186988002.78979635</v>
      </c>
      <c r="O4845" s="15">
        <f t="shared" ca="1" si="528"/>
        <v>520</v>
      </c>
      <c r="P4845" s="15" t="str">
        <f t="shared" ca="1" si="529"/>
        <v>365d+</v>
      </c>
      <c r="Q4845" s="17">
        <f ca="1">IF(P4845="0-90d",0,IF(P4845="91-180d",INDEX(Assumptions!$F$8:$F$12,MATCH(B4845,Assumptions!$A$8:$A$12,0)),IF(P4845="181-365d",INDEX(Assumptions!$G$8:$G$12,MATCH(B4845,Assumptions!$A$8:$A$12,0)),INDEX(Assumptions!$H$8:$H$12,MATCH(B4845,Assumptions!$A$8:$A$12,0)))))</f>
        <v>0.4</v>
      </c>
      <c r="R4845" s="14">
        <f t="shared" ca="1" si="530"/>
        <v>71264375.251200005</v>
      </c>
      <c r="S4845" s="14">
        <f t="shared" ca="1" si="531"/>
        <v>106896562.87680002</v>
      </c>
      <c r="T4845" s="11" t="s">
        <v>25</v>
      </c>
      <c r="U4845" s="18" t="s">
        <v>36</v>
      </c>
    </row>
    <row r="4846" spans="1:21" ht="15" customHeight="1" x14ac:dyDescent="0.15">
      <c r="A4846" s="10" t="s">
        <v>4894</v>
      </c>
      <c r="B4846" s="11" t="s">
        <v>31</v>
      </c>
      <c r="C4846" s="11" t="s">
        <v>76</v>
      </c>
      <c r="D4846" s="12">
        <v>46146</v>
      </c>
      <c r="E4846" s="11">
        <v>3328</v>
      </c>
      <c r="F4846" s="11" t="s">
        <v>33</v>
      </c>
      <c r="G4846" s="13">
        <v>2058.33</v>
      </c>
      <c r="H4846" s="14">
        <f t="shared" si="525"/>
        <v>6850122.2400000002</v>
      </c>
      <c r="I4846" s="14">
        <f>IF(F4846="GHS",H4846,H4846*Assumptions!$B$4)</f>
        <v>6850122.2400000002</v>
      </c>
      <c r="J4846" s="15" t="str">
        <f>INDEX(Assumptions!$B$8:$B$12,MATCH(B4846,Assumptions!$A$8:$A$12,0))</f>
        <v>Weighted Average</v>
      </c>
      <c r="K4846" s="16">
        <f>G4846/(1-INDEX(Assumptions!$D$8:$D$12,MATCH(B4846,Assumptions!$A$8:$A$12,0)))</f>
        <v>2858.7916666666665</v>
      </c>
      <c r="L4846" s="16">
        <f t="shared" si="526"/>
        <v>61.749899999999997</v>
      </c>
      <c r="M4846" s="16">
        <f t="shared" si="527"/>
        <v>142.93958333333333</v>
      </c>
      <c r="N4846" s="14">
        <f>E4846*(K4846-L4846-M4846)*IF(F4846="GHS",1,Assumptions!$B$4)</f>
        <v>8832852.0661333334</v>
      </c>
      <c r="O4846" s="15">
        <f t="shared" ca="1" si="528"/>
        <v>140</v>
      </c>
      <c r="P4846" s="15" t="str">
        <f t="shared" ca="1" si="529"/>
        <v>91-180d</v>
      </c>
      <c r="Q4846" s="17">
        <f ca="1">IF(P4846="0-90d",0,IF(P4846="91-180d",INDEX(Assumptions!$F$8:$F$12,MATCH(B4846,Assumptions!$A$8:$A$12,0)),IF(P4846="181-365d",INDEX(Assumptions!$G$8:$G$12,MATCH(B4846,Assumptions!$A$8:$A$12,0)),INDEX(Assumptions!$H$8:$H$12,MATCH(B4846,Assumptions!$A$8:$A$12,0)))))</f>
        <v>0.05</v>
      </c>
      <c r="R4846" s="14">
        <f t="shared" ca="1" si="530"/>
        <v>342506.11200000002</v>
      </c>
      <c r="S4846" s="14">
        <f t="shared" ca="1" si="531"/>
        <v>6507616.1280000005</v>
      </c>
      <c r="T4846" s="11" t="s">
        <v>25</v>
      </c>
      <c r="U4846" s="18" t="s">
        <v>26</v>
      </c>
    </row>
    <row r="4847" spans="1:21" ht="15" customHeight="1" x14ac:dyDescent="0.15">
      <c r="A4847" s="10" t="s">
        <v>4895</v>
      </c>
      <c r="B4847" s="11" t="s">
        <v>41</v>
      </c>
      <c r="C4847" s="11" t="s">
        <v>44</v>
      </c>
      <c r="D4847" s="12">
        <v>45828</v>
      </c>
      <c r="E4847" s="11">
        <v>2391</v>
      </c>
      <c r="F4847" s="11" t="s">
        <v>33</v>
      </c>
      <c r="G4847" s="13">
        <v>175.43</v>
      </c>
      <c r="H4847" s="14">
        <f t="shared" si="525"/>
        <v>419453.13</v>
      </c>
      <c r="I4847" s="14">
        <f>IF(F4847="GHS",H4847,H4847*Assumptions!$B$4)</f>
        <v>419453.13</v>
      </c>
      <c r="J4847" s="15" t="str">
        <f>INDEX(Assumptions!$B$8:$B$12,MATCH(B4847,Assumptions!$A$8:$A$12,0))</f>
        <v>Weighted Average</v>
      </c>
      <c r="K4847" s="16">
        <f>G4847/(1-INDEX(Assumptions!$D$8:$D$12,MATCH(B4847,Assumptions!$A$8:$A$12,0)))</f>
        <v>269.89230769230767</v>
      </c>
      <c r="L4847" s="16">
        <f t="shared" si="526"/>
        <v>5.2629000000000001</v>
      </c>
      <c r="M4847" s="16">
        <f t="shared" si="527"/>
        <v>13.494615384615384</v>
      </c>
      <c r="N4847" s="14">
        <f>E4847*(K4847-L4847-M4847)*IF(F4847="GHS",1,Assumptions!$B$4)</f>
        <v>600463.28840769222</v>
      </c>
      <c r="O4847" s="15">
        <f t="shared" ca="1" si="528"/>
        <v>458</v>
      </c>
      <c r="P4847" s="15" t="str">
        <f t="shared" ca="1" si="529"/>
        <v>365d+</v>
      </c>
      <c r="Q4847" s="17">
        <f ca="1">IF(P4847="0-90d",0,IF(P4847="91-180d",INDEX(Assumptions!$F$8:$F$12,MATCH(B4847,Assumptions!$A$8:$A$12,0)),IF(P4847="181-365d",INDEX(Assumptions!$G$8:$G$12,MATCH(B4847,Assumptions!$A$8:$A$12,0)),INDEX(Assumptions!$H$8:$H$12,MATCH(B4847,Assumptions!$A$8:$A$12,0)))))</f>
        <v>0.8</v>
      </c>
      <c r="R4847" s="14">
        <f t="shared" ca="1" si="530"/>
        <v>335562.50400000002</v>
      </c>
      <c r="S4847" s="14">
        <f t="shared" ca="1" si="531"/>
        <v>83890.625999999989</v>
      </c>
      <c r="T4847" s="11" t="s">
        <v>25</v>
      </c>
      <c r="U4847" s="18" t="s">
        <v>26</v>
      </c>
    </row>
    <row r="4848" spans="1:21" ht="15" customHeight="1" x14ac:dyDescent="0.15">
      <c r="A4848" s="10" t="s">
        <v>4896</v>
      </c>
      <c r="B4848" s="11" t="s">
        <v>41</v>
      </c>
      <c r="C4848" s="11" t="s">
        <v>115</v>
      </c>
      <c r="D4848" s="12">
        <v>45905</v>
      </c>
      <c r="E4848" s="11">
        <v>369</v>
      </c>
      <c r="F4848" s="11" t="s">
        <v>33</v>
      </c>
      <c r="G4848" s="13">
        <v>513.59</v>
      </c>
      <c r="H4848" s="14">
        <f t="shared" si="525"/>
        <v>189514.71000000002</v>
      </c>
      <c r="I4848" s="14">
        <f>IF(F4848="GHS",H4848,H4848*Assumptions!$B$4)</f>
        <v>189514.71000000002</v>
      </c>
      <c r="J4848" s="15" t="str">
        <f>INDEX(Assumptions!$B$8:$B$12,MATCH(B4848,Assumptions!$A$8:$A$12,0))</f>
        <v>Weighted Average</v>
      </c>
      <c r="K4848" s="16">
        <f>G4848/(1-INDEX(Assumptions!$D$8:$D$12,MATCH(B4848,Assumptions!$A$8:$A$12,0)))</f>
        <v>790.13846153846157</v>
      </c>
      <c r="L4848" s="16">
        <f t="shared" si="526"/>
        <v>15.4077</v>
      </c>
      <c r="M4848" s="16">
        <f t="shared" si="527"/>
        <v>39.50692307692308</v>
      </c>
      <c r="N4848" s="14">
        <f>E4848*(K4848-L4848-M4848)*IF(F4848="GHS",1,Assumptions!$B$4)</f>
        <v>271297.59639230772</v>
      </c>
      <c r="O4848" s="15">
        <f t="shared" ca="1" si="528"/>
        <v>381</v>
      </c>
      <c r="P4848" s="15" t="str">
        <f t="shared" ca="1" si="529"/>
        <v>365d+</v>
      </c>
      <c r="Q4848" s="17">
        <f ca="1">IF(P4848="0-90d",0,IF(P4848="91-180d",INDEX(Assumptions!$F$8:$F$12,MATCH(B4848,Assumptions!$A$8:$A$12,0)),IF(P4848="181-365d",INDEX(Assumptions!$G$8:$G$12,MATCH(B4848,Assumptions!$A$8:$A$12,0)),INDEX(Assumptions!$H$8:$H$12,MATCH(B4848,Assumptions!$A$8:$A$12,0)))))</f>
        <v>0.8</v>
      </c>
      <c r="R4848" s="14">
        <f t="shared" ca="1" si="530"/>
        <v>151611.76800000001</v>
      </c>
      <c r="S4848" s="14">
        <f t="shared" ca="1" si="531"/>
        <v>37902.94200000001</v>
      </c>
      <c r="T4848" s="11" t="s">
        <v>25</v>
      </c>
      <c r="U4848" s="18" t="s">
        <v>26</v>
      </c>
    </row>
    <row r="4849" spans="1:21" ht="15" customHeight="1" x14ac:dyDescent="0.15">
      <c r="A4849" s="10" t="s">
        <v>4897</v>
      </c>
      <c r="B4849" s="11" t="s">
        <v>22</v>
      </c>
      <c r="C4849" s="11" t="s">
        <v>23</v>
      </c>
      <c r="D4849" s="12">
        <v>46085</v>
      </c>
      <c r="E4849" s="11">
        <v>2321</v>
      </c>
      <c r="F4849" s="11" t="s">
        <v>24</v>
      </c>
      <c r="G4849" s="13">
        <v>26013.1</v>
      </c>
      <c r="H4849" s="14">
        <f t="shared" si="525"/>
        <v>60376405.099999994</v>
      </c>
      <c r="I4849" s="14">
        <f>IF(F4849="GHS",H4849,H4849*Assumptions!$B$4)</f>
        <v>652065175.07999992</v>
      </c>
      <c r="J4849" s="15" t="str">
        <f>INDEX(Assumptions!$B$8:$B$12,MATCH(B4849,Assumptions!$A$8:$A$12,0))</f>
        <v>FIFO</v>
      </c>
      <c r="K4849" s="16">
        <f>G4849/(1-INDEX(Assumptions!$D$8:$D$12,MATCH(B4849,Assumptions!$A$8:$A$12,0)))</f>
        <v>31723.292682926825</v>
      </c>
      <c r="L4849" s="16">
        <f t="shared" si="526"/>
        <v>780.39299999999992</v>
      </c>
      <c r="M4849" s="16">
        <f t="shared" si="527"/>
        <v>1586.1646341463413</v>
      </c>
      <c r="N4849" s="14">
        <f>E4849*(K4849-L4849-M4849)*IF(F4849="GHS",1,Assumptions!$B$4)</f>
        <v>735879406.12077069</v>
      </c>
      <c r="O4849" s="15">
        <f t="shared" ca="1" si="528"/>
        <v>201</v>
      </c>
      <c r="P4849" s="15" t="str">
        <f t="shared" ca="1" si="529"/>
        <v>181-365d</v>
      </c>
      <c r="Q4849" s="17">
        <f ca="1">IF(P4849="0-90d",0,IF(P4849="91-180d",INDEX(Assumptions!$F$8:$F$12,MATCH(B4849,Assumptions!$A$8:$A$12,0)),IF(P4849="181-365d",INDEX(Assumptions!$G$8:$G$12,MATCH(B4849,Assumptions!$A$8:$A$12,0)),INDEX(Assumptions!$H$8:$H$12,MATCH(B4849,Assumptions!$A$8:$A$12,0)))))</f>
        <v>0.15</v>
      </c>
      <c r="R4849" s="14">
        <f t="shared" ca="1" si="530"/>
        <v>97809776.26199998</v>
      </c>
      <c r="S4849" s="14">
        <f t="shared" ca="1" si="531"/>
        <v>554255398.81799996</v>
      </c>
      <c r="T4849" s="11" t="s">
        <v>25</v>
      </c>
      <c r="U4849" s="18" t="s">
        <v>26</v>
      </c>
    </row>
    <row r="4850" spans="1:21" ht="15" customHeight="1" x14ac:dyDescent="0.15">
      <c r="A4850" s="10" t="s">
        <v>4898</v>
      </c>
      <c r="B4850" s="11" t="s">
        <v>22</v>
      </c>
      <c r="C4850" s="11" t="s">
        <v>23</v>
      </c>
      <c r="D4850" s="12">
        <v>46188</v>
      </c>
      <c r="E4850" s="11">
        <v>2807</v>
      </c>
      <c r="F4850" s="11" t="s">
        <v>24</v>
      </c>
      <c r="G4850" s="13">
        <v>14798.19</v>
      </c>
      <c r="H4850" s="14">
        <f t="shared" si="525"/>
        <v>41538519.329999998</v>
      </c>
      <c r="I4850" s="14">
        <f>IF(F4850="GHS",H4850,H4850*Assumptions!$B$4)</f>
        <v>448616008.764</v>
      </c>
      <c r="J4850" s="15" t="str">
        <f>INDEX(Assumptions!$B$8:$B$12,MATCH(B4850,Assumptions!$A$8:$A$12,0))</f>
        <v>FIFO</v>
      </c>
      <c r="K4850" s="16">
        <f>G4850/(1-INDEX(Assumptions!$D$8:$D$12,MATCH(B4850,Assumptions!$A$8:$A$12,0)))</f>
        <v>18046.573170731706</v>
      </c>
      <c r="L4850" s="16">
        <f t="shared" si="526"/>
        <v>443.94569999999999</v>
      </c>
      <c r="M4850" s="16">
        <f t="shared" si="527"/>
        <v>902.32865853658541</v>
      </c>
      <c r="N4850" s="14">
        <f>E4850*(K4850-L4850-M4850)*IF(F4850="GHS",1,Assumptions!$B$4)</f>
        <v>506279578.67098242</v>
      </c>
      <c r="O4850" s="15">
        <f t="shared" ca="1" si="528"/>
        <v>98</v>
      </c>
      <c r="P4850" s="15" t="str">
        <f t="shared" ca="1" si="529"/>
        <v>91-180d</v>
      </c>
      <c r="Q4850" s="17">
        <f ca="1">IF(P4850="0-90d",0,IF(P4850="91-180d",INDEX(Assumptions!$F$8:$F$12,MATCH(B4850,Assumptions!$A$8:$A$12,0)),IF(P4850="181-365d",INDEX(Assumptions!$G$8:$G$12,MATCH(B4850,Assumptions!$A$8:$A$12,0)),INDEX(Assumptions!$H$8:$H$12,MATCH(B4850,Assumptions!$A$8:$A$12,0)))))</f>
        <v>0.03</v>
      </c>
      <c r="R4850" s="14">
        <f t="shared" ca="1" si="530"/>
        <v>13458480.26292</v>
      </c>
      <c r="S4850" s="14">
        <f t="shared" ca="1" si="531"/>
        <v>435157528.50107998</v>
      </c>
      <c r="T4850" s="11" t="s">
        <v>25</v>
      </c>
      <c r="U4850" s="18" t="s">
        <v>26</v>
      </c>
    </row>
    <row r="4851" spans="1:21" ht="15" customHeight="1" x14ac:dyDescent="0.15">
      <c r="A4851" s="10" t="s">
        <v>4899</v>
      </c>
      <c r="B4851" s="11" t="s">
        <v>41</v>
      </c>
      <c r="C4851" s="11" t="s">
        <v>115</v>
      </c>
      <c r="D4851" s="12">
        <v>45832</v>
      </c>
      <c r="E4851" s="11">
        <v>3840</v>
      </c>
      <c r="F4851" s="11" t="s">
        <v>33</v>
      </c>
      <c r="G4851" s="13">
        <v>171.4</v>
      </c>
      <c r="H4851" s="14">
        <f t="shared" si="525"/>
        <v>658176</v>
      </c>
      <c r="I4851" s="14">
        <f>IF(F4851="GHS",H4851,H4851*Assumptions!$B$4)</f>
        <v>658176</v>
      </c>
      <c r="J4851" s="15" t="str">
        <f>INDEX(Assumptions!$B$8:$B$12,MATCH(B4851,Assumptions!$A$8:$A$12,0))</f>
        <v>Weighted Average</v>
      </c>
      <c r="K4851" s="16">
        <f>G4851/(1-INDEX(Assumptions!$D$8:$D$12,MATCH(B4851,Assumptions!$A$8:$A$12,0)))</f>
        <v>263.69230769230768</v>
      </c>
      <c r="L4851" s="16">
        <f t="shared" si="526"/>
        <v>5.1420000000000003</v>
      </c>
      <c r="M4851" s="16">
        <f t="shared" si="527"/>
        <v>13.184615384615384</v>
      </c>
      <c r="N4851" s="14">
        <f>E4851*(K4851-L4851-M4851)*IF(F4851="GHS",1,Assumptions!$B$4)</f>
        <v>942204.25846153847</v>
      </c>
      <c r="O4851" s="15">
        <f t="shared" ca="1" si="528"/>
        <v>454</v>
      </c>
      <c r="P4851" s="15" t="str">
        <f t="shared" ca="1" si="529"/>
        <v>365d+</v>
      </c>
      <c r="Q4851" s="17">
        <f ca="1">IF(P4851="0-90d",0,IF(P4851="91-180d",INDEX(Assumptions!$F$8:$F$12,MATCH(B4851,Assumptions!$A$8:$A$12,0)),IF(P4851="181-365d",INDEX(Assumptions!$G$8:$G$12,MATCH(B4851,Assumptions!$A$8:$A$12,0)),INDEX(Assumptions!$H$8:$H$12,MATCH(B4851,Assumptions!$A$8:$A$12,0)))))</f>
        <v>0.8</v>
      </c>
      <c r="R4851" s="14">
        <f t="shared" ca="1" si="530"/>
        <v>526540.80000000005</v>
      </c>
      <c r="S4851" s="14">
        <f t="shared" ca="1" si="531"/>
        <v>131635.19999999995</v>
      </c>
      <c r="T4851" s="11" t="s">
        <v>25</v>
      </c>
      <c r="U4851" s="18" t="s">
        <v>26</v>
      </c>
    </row>
    <row r="4852" spans="1:21" ht="15" customHeight="1" x14ac:dyDescent="0.15">
      <c r="A4852" s="10" t="s">
        <v>4900</v>
      </c>
      <c r="B4852" s="11" t="s">
        <v>28</v>
      </c>
      <c r="C4852" s="11" t="s">
        <v>35</v>
      </c>
      <c r="D4852" s="12">
        <v>46066</v>
      </c>
      <c r="E4852" s="11">
        <v>3335</v>
      </c>
      <c r="F4852" s="11" t="s">
        <v>24</v>
      </c>
      <c r="G4852" s="13">
        <v>4171.6499999999996</v>
      </c>
      <c r="H4852" s="14">
        <f t="shared" si="525"/>
        <v>13912452.749999998</v>
      </c>
      <c r="I4852" s="14">
        <f>IF(F4852="GHS",H4852,H4852*Assumptions!$B$4)</f>
        <v>150254489.69999999</v>
      </c>
      <c r="J4852" s="15" t="str">
        <f>INDEX(Assumptions!$B$8:$B$12,MATCH(B4852,Assumptions!$A$8:$A$12,0))</f>
        <v>Fair Value Less Costs to Sell</v>
      </c>
      <c r="K4852" s="16">
        <f>G4852/(1-INDEX(Assumptions!$D$8:$D$12,MATCH(B4852,Assumptions!$A$8:$A$12,0)))</f>
        <v>4740.5113636363631</v>
      </c>
      <c r="L4852" s="16">
        <f t="shared" si="526"/>
        <v>125.14949999999999</v>
      </c>
      <c r="M4852" s="16">
        <f t="shared" si="527"/>
        <v>237.02556818181816</v>
      </c>
      <c r="N4852" s="14">
        <f>E4852*(K4852-L4852-M4852)*IF(F4852="GHS",1,Assumptions!$B$4)</f>
        <v>157698916.6896818</v>
      </c>
      <c r="O4852" s="15">
        <f t="shared" ca="1" si="528"/>
        <v>220</v>
      </c>
      <c r="P4852" s="15" t="str">
        <f t="shared" ca="1" si="529"/>
        <v>181-365d</v>
      </c>
      <c r="Q4852" s="17">
        <f ca="1">IF(P4852="0-90d",0,IF(P4852="91-180d",INDEX(Assumptions!$F$8:$F$12,MATCH(B4852,Assumptions!$A$8:$A$12,0)),IF(P4852="181-365d",INDEX(Assumptions!$G$8:$G$12,MATCH(B4852,Assumptions!$A$8:$A$12,0)),INDEX(Assumptions!$H$8:$H$12,MATCH(B4852,Assumptions!$A$8:$A$12,0)))))</f>
        <v>0.1</v>
      </c>
      <c r="R4852" s="14">
        <f t="shared" ca="1" si="530"/>
        <v>15025448.969999999</v>
      </c>
      <c r="S4852" s="14">
        <f t="shared" ca="1" si="531"/>
        <v>135229040.72999999</v>
      </c>
      <c r="T4852" s="11" t="s">
        <v>25</v>
      </c>
      <c r="U4852" s="18" t="s">
        <v>36</v>
      </c>
    </row>
    <row r="4853" spans="1:21" ht="15" customHeight="1" x14ac:dyDescent="0.15">
      <c r="A4853" s="10" t="s">
        <v>4901</v>
      </c>
      <c r="B4853" s="11" t="s">
        <v>41</v>
      </c>
      <c r="C4853" s="11" t="s">
        <v>115</v>
      </c>
      <c r="D4853" s="12">
        <v>45930</v>
      </c>
      <c r="E4853" s="11">
        <v>4827</v>
      </c>
      <c r="F4853" s="11" t="s">
        <v>33</v>
      </c>
      <c r="G4853" s="13">
        <v>260.60000000000002</v>
      </c>
      <c r="H4853" s="14">
        <f t="shared" si="525"/>
        <v>1257916.2000000002</v>
      </c>
      <c r="I4853" s="14">
        <f>IF(F4853="GHS",H4853,H4853*Assumptions!$B$4)</f>
        <v>1257916.2000000002</v>
      </c>
      <c r="J4853" s="15" t="str">
        <f>INDEX(Assumptions!$B$8:$B$12,MATCH(B4853,Assumptions!$A$8:$A$12,0))</f>
        <v>Weighted Average</v>
      </c>
      <c r="K4853" s="16">
        <f>G4853/(1-INDEX(Assumptions!$D$8:$D$12,MATCH(B4853,Assumptions!$A$8:$A$12,0)))</f>
        <v>400.92307692307696</v>
      </c>
      <c r="L4853" s="16">
        <f t="shared" si="526"/>
        <v>7.8180000000000005</v>
      </c>
      <c r="M4853" s="16">
        <f t="shared" si="527"/>
        <v>20.04615384615385</v>
      </c>
      <c r="N4853" s="14">
        <f>E4853*(K4853-L4853-M4853)*IF(F4853="GHS",1,Assumptions!$B$4)</f>
        <v>1800755.4216923078</v>
      </c>
      <c r="O4853" s="15">
        <f t="shared" ca="1" si="528"/>
        <v>356</v>
      </c>
      <c r="P4853" s="15" t="str">
        <f t="shared" ca="1" si="529"/>
        <v>181-365d</v>
      </c>
      <c r="Q4853" s="17">
        <f ca="1">IF(P4853="0-90d",0,IF(P4853="91-180d",INDEX(Assumptions!$F$8:$F$12,MATCH(B4853,Assumptions!$A$8:$A$12,0)),IF(P4853="181-365d",INDEX(Assumptions!$G$8:$G$12,MATCH(B4853,Assumptions!$A$8:$A$12,0)),INDEX(Assumptions!$H$8:$H$12,MATCH(B4853,Assumptions!$A$8:$A$12,0)))))</f>
        <v>0.35</v>
      </c>
      <c r="R4853" s="14">
        <f t="shared" ca="1" si="530"/>
        <v>440270.67000000004</v>
      </c>
      <c r="S4853" s="14">
        <f t="shared" si="531"/>
        <v>0</v>
      </c>
      <c r="T4853" s="11" t="s">
        <v>39</v>
      </c>
      <c r="U4853" s="18" t="s">
        <v>26</v>
      </c>
    </row>
    <row r="4854" spans="1:21" ht="15" customHeight="1" x14ac:dyDescent="0.15">
      <c r="A4854" s="10" t="s">
        <v>4902</v>
      </c>
      <c r="B4854" s="11" t="s">
        <v>46</v>
      </c>
      <c r="C4854" s="11" t="s">
        <v>47</v>
      </c>
      <c r="D4854" s="12">
        <v>45995</v>
      </c>
      <c r="E4854" s="11">
        <v>1728</v>
      </c>
      <c r="F4854" s="11" t="s">
        <v>33</v>
      </c>
      <c r="G4854" s="13">
        <v>307287.42</v>
      </c>
      <c r="H4854" s="14">
        <f t="shared" si="525"/>
        <v>530992661.75999999</v>
      </c>
      <c r="I4854" s="14">
        <f>IF(F4854="GHS",H4854,H4854*Assumptions!$B$4)</f>
        <v>530992661.75999999</v>
      </c>
      <c r="J4854" s="15" t="str">
        <f>INDEX(Assumptions!$B$8:$B$12,MATCH(B4854,Assumptions!$A$8:$A$12,0))</f>
        <v>Specific Identification</v>
      </c>
      <c r="K4854" s="16">
        <f>G4854/(1-INDEX(Assumptions!$D$8:$D$12,MATCH(B4854,Assumptions!$A$8:$A$12,0)))</f>
        <v>393958.23076923075</v>
      </c>
      <c r="L4854" s="16">
        <f t="shared" si="526"/>
        <v>9218.6225999999988</v>
      </c>
      <c r="M4854" s="16">
        <f t="shared" si="527"/>
        <v>19697.91153846154</v>
      </c>
      <c r="N4854" s="14">
        <f>E4854*(K4854-L4854-M4854)*IF(F4854="GHS",1,Assumptions!$B$4)</f>
        <v>630792051.77796924</v>
      </c>
      <c r="O4854" s="15">
        <f t="shared" ca="1" si="528"/>
        <v>291</v>
      </c>
      <c r="P4854" s="15" t="str">
        <f t="shared" ca="1" si="529"/>
        <v>181-365d</v>
      </c>
      <c r="Q4854" s="17">
        <f ca="1">IF(P4854="0-90d",0,IF(P4854="91-180d",INDEX(Assumptions!$F$8:$F$12,MATCH(B4854,Assumptions!$A$8:$A$12,0)),IF(P4854="181-365d",INDEX(Assumptions!$G$8:$G$12,MATCH(B4854,Assumptions!$A$8:$A$12,0)),INDEX(Assumptions!$H$8:$H$12,MATCH(B4854,Assumptions!$A$8:$A$12,0)))))</f>
        <v>0.05</v>
      </c>
      <c r="R4854" s="14">
        <f t="shared" ca="1" si="530"/>
        <v>26549633.088</v>
      </c>
      <c r="S4854" s="14">
        <f t="shared" ca="1" si="531"/>
        <v>504443028.67199999</v>
      </c>
      <c r="T4854" s="11" t="s">
        <v>25</v>
      </c>
      <c r="U4854" s="18" t="s">
        <v>26</v>
      </c>
    </row>
    <row r="4855" spans="1:21" ht="15" customHeight="1" x14ac:dyDescent="0.15">
      <c r="A4855" s="10" t="s">
        <v>4903</v>
      </c>
      <c r="B4855" s="11" t="s">
        <v>41</v>
      </c>
      <c r="C4855" s="11" t="s">
        <v>115</v>
      </c>
      <c r="D4855" s="12">
        <v>45944</v>
      </c>
      <c r="E4855" s="11">
        <v>1461</v>
      </c>
      <c r="F4855" s="11" t="s">
        <v>33</v>
      </c>
      <c r="G4855" s="13">
        <v>932.29</v>
      </c>
      <c r="H4855" s="14">
        <f t="shared" si="525"/>
        <v>1362075.69</v>
      </c>
      <c r="I4855" s="14">
        <f>IF(F4855="GHS",H4855,H4855*Assumptions!$B$4)</f>
        <v>1362075.69</v>
      </c>
      <c r="J4855" s="15" t="str">
        <f>INDEX(Assumptions!$B$8:$B$12,MATCH(B4855,Assumptions!$A$8:$A$12,0))</f>
        <v>Weighted Average</v>
      </c>
      <c r="K4855" s="16">
        <f>G4855/(1-INDEX(Assumptions!$D$8:$D$12,MATCH(B4855,Assumptions!$A$8:$A$12,0)))</f>
        <v>1434.2923076923075</v>
      </c>
      <c r="L4855" s="16">
        <f t="shared" si="526"/>
        <v>27.968699999999998</v>
      </c>
      <c r="M4855" s="16">
        <f t="shared" si="527"/>
        <v>71.714615384615385</v>
      </c>
      <c r="N4855" s="14">
        <f>E4855*(K4855-L4855-M4855)*IF(F4855="GHS",1,Assumptions!$B$4)</f>
        <v>1949863.7377615382</v>
      </c>
      <c r="O4855" s="15">
        <f t="shared" ca="1" si="528"/>
        <v>342</v>
      </c>
      <c r="P4855" s="15" t="str">
        <f t="shared" ca="1" si="529"/>
        <v>181-365d</v>
      </c>
      <c r="Q4855" s="17">
        <f ca="1">IF(P4855="0-90d",0,IF(P4855="91-180d",INDEX(Assumptions!$F$8:$F$12,MATCH(B4855,Assumptions!$A$8:$A$12,0)),IF(P4855="181-365d",INDEX(Assumptions!$G$8:$G$12,MATCH(B4855,Assumptions!$A$8:$A$12,0)),INDEX(Assumptions!$H$8:$H$12,MATCH(B4855,Assumptions!$A$8:$A$12,0)))))</f>
        <v>0.35</v>
      </c>
      <c r="R4855" s="14">
        <f t="shared" ca="1" si="530"/>
        <v>476726.49149999995</v>
      </c>
      <c r="S4855" s="14">
        <f t="shared" ca="1" si="531"/>
        <v>885349.19849999994</v>
      </c>
      <c r="T4855" s="11" t="s">
        <v>25</v>
      </c>
      <c r="U4855" s="18" t="s">
        <v>26</v>
      </c>
    </row>
    <row r="4856" spans="1:21" ht="15" customHeight="1" x14ac:dyDescent="0.15">
      <c r="A4856" s="10" t="s">
        <v>4904</v>
      </c>
      <c r="B4856" s="11" t="s">
        <v>41</v>
      </c>
      <c r="C4856" s="11" t="s">
        <v>115</v>
      </c>
      <c r="D4856" s="12">
        <v>46131</v>
      </c>
      <c r="E4856" s="11">
        <v>3628</v>
      </c>
      <c r="F4856" s="11" t="s">
        <v>33</v>
      </c>
      <c r="G4856" s="13">
        <v>107.23</v>
      </c>
      <c r="H4856" s="14">
        <f t="shared" si="525"/>
        <v>389030.44</v>
      </c>
      <c r="I4856" s="14">
        <f>IF(F4856="GHS",H4856,H4856*Assumptions!$B$4)</f>
        <v>389030.44</v>
      </c>
      <c r="J4856" s="15" t="str">
        <f>INDEX(Assumptions!$B$8:$B$12,MATCH(B4856,Assumptions!$A$8:$A$12,0))</f>
        <v>Weighted Average</v>
      </c>
      <c r="K4856" s="16">
        <f>G4856/(1-INDEX(Assumptions!$D$8:$D$12,MATCH(B4856,Assumptions!$A$8:$A$12,0)))</f>
        <v>164.96923076923076</v>
      </c>
      <c r="L4856" s="16">
        <f t="shared" si="526"/>
        <v>3.2168999999999999</v>
      </c>
      <c r="M4856" s="16">
        <f t="shared" si="527"/>
        <v>8.2484615384615392</v>
      </c>
      <c r="N4856" s="14">
        <f>E4856*(K4856-L4856-M4856)*IF(F4856="GHS",1,Assumptions!$B$4)</f>
        <v>556912.03756923077</v>
      </c>
      <c r="O4856" s="15">
        <f t="shared" ca="1" si="528"/>
        <v>155</v>
      </c>
      <c r="P4856" s="15" t="str">
        <f t="shared" ca="1" si="529"/>
        <v>91-180d</v>
      </c>
      <c r="Q4856" s="17">
        <f ca="1">IF(P4856="0-90d",0,IF(P4856="91-180d",INDEX(Assumptions!$F$8:$F$12,MATCH(B4856,Assumptions!$A$8:$A$12,0)),IF(P4856="181-365d",INDEX(Assumptions!$G$8:$G$12,MATCH(B4856,Assumptions!$A$8:$A$12,0)),INDEX(Assumptions!$H$8:$H$12,MATCH(B4856,Assumptions!$A$8:$A$12,0)))))</f>
        <v>0.1</v>
      </c>
      <c r="R4856" s="14">
        <f t="shared" ca="1" si="530"/>
        <v>38903.044000000002</v>
      </c>
      <c r="S4856" s="14">
        <f t="shared" ca="1" si="531"/>
        <v>350127.39600000001</v>
      </c>
      <c r="T4856" s="11" t="s">
        <v>25</v>
      </c>
      <c r="U4856" s="18" t="s">
        <v>26</v>
      </c>
    </row>
    <row r="4857" spans="1:21" ht="15" customHeight="1" x14ac:dyDescent="0.15">
      <c r="A4857" s="10" t="s">
        <v>4905</v>
      </c>
      <c r="B4857" s="11" t="s">
        <v>41</v>
      </c>
      <c r="C4857" s="11" t="s">
        <v>42</v>
      </c>
      <c r="D4857" s="12">
        <v>46171</v>
      </c>
      <c r="E4857" s="11">
        <v>1010</v>
      </c>
      <c r="F4857" s="11" t="s">
        <v>33</v>
      </c>
      <c r="G4857" s="13">
        <v>258.07</v>
      </c>
      <c r="H4857" s="14">
        <f t="shared" si="525"/>
        <v>260650.69999999998</v>
      </c>
      <c r="I4857" s="14">
        <f>IF(F4857="GHS",H4857,H4857*Assumptions!$B$4)</f>
        <v>260650.69999999998</v>
      </c>
      <c r="J4857" s="15" t="str">
        <f>INDEX(Assumptions!$B$8:$B$12,MATCH(B4857,Assumptions!$A$8:$A$12,0))</f>
        <v>Weighted Average</v>
      </c>
      <c r="K4857" s="16">
        <f>G4857/(1-INDEX(Assumptions!$D$8:$D$12,MATCH(B4857,Assumptions!$A$8:$A$12,0)))</f>
        <v>397.03076923076918</v>
      </c>
      <c r="L4857" s="16">
        <f t="shared" si="526"/>
        <v>7.7420999999999998</v>
      </c>
      <c r="M4857" s="16">
        <f t="shared" si="527"/>
        <v>19.85153846153846</v>
      </c>
      <c r="N4857" s="14">
        <f>E4857*(K4857-L4857-M4857)*IF(F4857="GHS",1,Assumptions!$B$4)</f>
        <v>373131.50207692303</v>
      </c>
      <c r="O4857" s="15">
        <f t="shared" ca="1" si="528"/>
        <v>115</v>
      </c>
      <c r="P4857" s="15" t="str">
        <f t="shared" ca="1" si="529"/>
        <v>91-180d</v>
      </c>
      <c r="Q4857" s="17">
        <f ca="1">IF(P4857="0-90d",0,IF(P4857="91-180d",INDEX(Assumptions!$F$8:$F$12,MATCH(B4857,Assumptions!$A$8:$A$12,0)),IF(P4857="181-365d",INDEX(Assumptions!$G$8:$G$12,MATCH(B4857,Assumptions!$A$8:$A$12,0)),INDEX(Assumptions!$H$8:$H$12,MATCH(B4857,Assumptions!$A$8:$A$12,0)))))</f>
        <v>0.1</v>
      </c>
      <c r="R4857" s="14">
        <f t="shared" ca="1" si="530"/>
        <v>26065.07</v>
      </c>
      <c r="S4857" s="14">
        <f t="shared" ca="1" si="531"/>
        <v>234585.62999999998</v>
      </c>
      <c r="T4857" s="11" t="s">
        <v>25</v>
      </c>
      <c r="U4857" s="18" t="s">
        <v>36</v>
      </c>
    </row>
    <row r="4858" spans="1:21" ht="15" customHeight="1" x14ac:dyDescent="0.15">
      <c r="A4858" s="10" t="s">
        <v>4906</v>
      </c>
      <c r="B4858" s="11" t="s">
        <v>28</v>
      </c>
      <c r="C4858" s="11" t="s">
        <v>29</v>
      </c>
      <c r="D4858" s="12">
        <v>45963</v>
      </c>
      <c r="E4858" s="11">
        <v>1924</v>
      </c>
      <c r="F4858" s="11" t="s">
        <v>24</v>
      </c>
      <c r="G4858" s="13">
        <v>7066.84</v>
      </c>
      <c r="H4858" s="14">
        <f t="shared" si="525"/>
        <v>13596600.16</v>
      </c>
      <c r="I4858" s="14">
        <f>IF(F4858="GHS",H4858,H4858*Assumptions!$B$4)</f>
        <v>146843281.72800002</v>
      </c>
      <c r="J4858" s="15" t="str">
        <f>INDEX(Assumptions!$B$8:$B$12,MATCH(B4858,Assumptions!$A$8:$A$12,0))</f>
        <v>Fair Value Less Costs to Sell</v>
      </c>
      <c r="K4858" s="16">
        <f>G4858/(1-INDEX(Assumptions!$D$8:$D$12,MATCH(B4858,Assumptions!$A$8:$A$12,0)))</f>
        <v>8030.5</v>
      </c>
      <c r="L4858" s="16">
        <f t="shared" si="526"/>
        <v>212.0052</v>
      </c>
      <c r="M4858" s="16">
        <f t="shared" si="527"/>
        <v>401.52500000000003</v>
      </c>
      <c r="N4858" s="14">
        <f>E4858*(K4858-L4858-M4858)*IF(F4858="GHS",1,Assumptions!$B$4)</f>
        <v>154118698.86816001</v>
      </c>
      <c r="O4858" s="15">
        <f t="shared" ca="1" si="528"/>
        <v>323</v>
      </c>
      <c r="P4858" s="15" t="str">
        <f t="shared" ca="1" si="529"/>
        <v>181-365d</v>
      </c>
      <c r="Q4858" s="17">
        <f ca="1">IF(P4858="0-90d",0,IF(P4858="91-180d",INDEX(Assumptions!$F$8:$F$12,MATCH(B4858,Assumptions!$A$8:$A$12,0)),IF(P4858="181-365d",INDEX(Assumptions!$G$8:$G$12,MATCH(B4858,Assumptions!$A$8:$A$12,0)),INDEX(Assumptions!$H$8:$H$12,MATCH(B4858,Assumptions!$A$8:$A$12,0)))))</f>
        <v>0.1</v>
      </c>
      <c r="R4858" s="14">
        <f t="shared" ca="1" si="530"/>
        <v>14684328.172800003</v>
      </c>
      <c r="S4858" s="14">
        <f t="shared" ca="1" si="531"/>
        <v>132158953.55520001</v>
      </c>
      <c r="T4858" s="11" t="s">
        <v>25</v>
      </c>
      <c r="U4858" s="18" t="s">
        <v>26</v>
      </c>
    </row>
    <row r="4859" spans="1:21" ht="15" customHeight="1" x14ac:dyDescent="0.15">
      <c r="A4859" s="10" t="s">
        <v>4907</v>
      </c>
      <c r="B4859" s="11" t="s">
        <v>31</v>
      </c>
      <c r="C4859" s="11" t="s">
        <v>63</v>
      </c>
      <c r="D4859" s="12">
        <v>45912</v>
      </c>
      <c r="E4859" s="11">
        <v>3987</v>
      </c>
      <c r="F4859" s="11" t="s">
        <v>33</v>
      </c>
      <c r="G4859" s="13">
        <v>2486.75</v>
      </c>
      <c r="H4859" s="14">
        <f t="shared" si="525"/>
        <v>9914672.25</v>
      </c>
      <c r="I4859" s="14">
        <f>IF(F4859="GHS",H4859,H4859*Assumptions!$B$4)</f>
        <v>9914672.25</v>
      </c>
      <c r="J4859" s="15" t="str">
        <f>INDEX(Assumptions!$B$8:$B$12,MATCH(B4859,Assumptions!$A$8:$A$12,0))</f>
        <v>Weighted Average</v>
      </c>
      <c r="K4859" s="16">
        <f>G4859/(1-INDEX(Assumptions!$D$8:$D$12,MATCH(B4859,Assumptions!$A$8:$A$12,0)))</f>
        <v>3453.8194444444448</v>
      </c>
      <c r="L4859" s="16">
        <f t="shared" si="526"/>
        <v>74.602499999999992</v>
      </c>
      <c r="M4859" s="16">
        <f t="shared" si="527"/>
        <v>172.69097222222226</v>
      </c>
      <c r="N4859" s="14">
        <f>E4859*(K4859-L4859-M4859)*IF(F4859="GHS",1,Assumptions!$B$4)</f>
        <v>12784419.051250001</v>
      </c>
      <c r="O4859" s="15">
        <f t="shared" ca="1" si="528"/>
        <v>374</v>
      </c>
      <c r="P4859" s="15" t="str">
        <f t="shared" ca="1" si="529"/>
        <v>365d+</v>
      </c>
      <c r="Q4859" s="17">
        <f ca="1">IF(P4859="0-90d",0,IF(P4859="91-180d",INDEX(Assumptions!$F$8:$F$12,MATCH(B4859,Assumptions!$A$8:$A$12,0)),IF(P4859="181-365d",INDEX(Assumptions!$G$8:$G$12,MATCH(B4859,Assumptions!$A$8:$A$12,0)),INDEX(Assumptions!$H$8:$H$12,MATCH(B4859,Assumptions!$A$8:$A$12,0)))))</f>
        <v>0.6</v>
      </c>
      <c r="R4859" s="14">
        <f t="shared" ca="1" si="530"/>
        <v>5948803.3499999996</v>
      </c>
      <c r="S4859" s="14">
        <f t="shared" ca="1" si="531"/>
        <v>3965868.9000000004</v>
      </c>
      <c r="T4859" s="11" t="s">
        <v>25</v>
      </c>
      <c r="U4859" s="18" t="s">
        <v>26</v>
      </c>
    </row>
    <row r="4860" spans="1:21" ht="15" customHeight="1" x14ac:dyDescent="0.15">
      <c r="A4860" s="10" t="s">
        <v>4908</v>
      </c>
      <c r="B4860" s="11" t="s">
        <v>22</v>
      </c>
      <c r="C4860" s="11" t="s">
        <v>81</v>
      </c>
      <c r="D4860" s="12">
        <v>46021</v>
      </c>
      <c r="E4860" s="11">
        <v>2027</v>
      </c>
      <c r="F4860" s="11" t="s">
        <v>24</v>
      </c>
      <c r="G4860" s="13">
        <v>9030.42</v>
      </c>
      <c r="H4860" s="14">
        <f t="shared" si="525"/>
        <v>18304661.34</v>
      </c>
      <c r="I4860" s="14">
        <f>IF(F4860="GHS",H4860,H4860*Assumptions!$B$4)</f>
        <v>197690342.472</v>
      </c>
      <c r="J4860" s="15" t="str">
        <f>INDEX(Assumptions!$B$8:$B$12,MATCH(B4860,Assumptions!$A$8:$A$12,0))</f>
        <v>FIFO</v>
      </c>
      <c r="K4860" s="16">
        <f>G4860/(1-INDEX(Assumptions!$D$8:$D$12,MATCH(B4860,Assumptions!$A$8:$A$12,0)))</f>
        <v>11012.707317073169</v>
      </c>
      <c r="L4860" s="16">
        <f t="shared" si="526"/>
        <v>270.9126</v>
      </c>
      <c r="M4860" s="16">
        <f t="shared" si="527"/>
        <v>550.63536585365853</v>
      </c>
      <c r="N4860" s="14">
        <f>E4860*(K4860-L4860-M4860)*IF(F4860="GHS",1,Assumptions!$B$4)</f>
        <v>223100784.05315703</v>
      </c>
      <c r="O4860" s="15">
        <f t="shared" ca="1" si="528"/>
        <v>265</v>
      </c>
      <c r="P4860" s="15" t="str">
        <f t="shared" ca="1" si="529"/>
        <v>181-365d</v>
      </c>
      <c r="Q4860" s="17">
        <f ca="1">IF(P4860="0-90d",0,IF(P4860="91-180d",INDEX(Assumptions!$F$8:$F$12,MATCH(B4860,Assumptions!$A$8:$A$12,0)),IF(P4860="181-365d",INDEX(Assumptions!$G$8:$G$12,MATCH(B4860,Assumptions!$A$8:$A$12,0)),INDEX(Assumptions!$H$8:$H$12,MATCH(B4860,Assumptions!$A$8:$A$12,0)))))</f>
        <v>0.15</v>
      </c>
      <c r="R4860" s="14">
        <f t="shared" ca="1" si="530"/>
        <v>29653551.3708</v>
      </c>
      <c r="S4860" s="14">
        <f t="shared" ca="1" si="531"/>
        <v>168036791.10120001</v>
      </c>
      <c r="T4860" s="11" t="s">
        <v>25</v>
      </c>
      <c r="U4860" s="18" t="s">
        <v>26</v>
      </c>
    </row>
    <row r="4861" spans="1:21" ht="15" customHeight="1" x14ac:dyDescent="0.15">
      <c r="A4861" s="10" t="s">
        <v>4909</v>
      </c>
      <c r="B4861" s="11" t="s">
        <v>31</v>
      </c>
      <c r="C4861" s="11" t="s">
        <v>32</v>
      </c>
      <c r="D4861" s="12">
        <v>46066</v>
      </c>
      <c r="E4861" s="11">
        <v>2068</v>
      </c>
      <c r="F4861" s="11" t="s">
        <v>33</v>
      </c>
      <c r="G4861" s="13">
        <v>2675.04</v>
      </c>
      <c r="H4861" s="14">
        <f t="shared" si="525"/>
        <v>5531982.7199999997</v>
      </c>
      <c r="I4861" s="14">
        <f>IF(F4861="GHS",H4861,H4861*Assumptions!$B$4)</f>
        <v>5531982.7199999997</v>
      </c>
      <c r="J4861" s="15" t="str">
        <f>INDEX(Assumptions!$B$8:$B$12,MATCH(B4861,Assumptions!$A$8:$A$12,0))</f>
        <v>Weighted Average</v>
      </c>
      <c r="K4861" s="16">
        <f>G4861/(1-INDEX(Assumptions!$D$8:$D$12,MATCH(B4861,Assumptions!$A$8:$A$12,0)))</f>
        <v>3715.3333333333335</v>
      </c>
      <c r="L4861" s="16">
        <f t="shared" si="526"/>
        <v>80.251199999999997</v>
      </c>
      <c r="M4861" s="16">
        <f t="shared" si="527"/>
        <v>185.76666666666668</v>
      </c>
      <c r="N4861" s="14">
        <f>E4861*(K4861-L4861-M4861)*IF(F4861="GHS",1,Assumptions!$B$4)</f>
        <v>7133184.3850666666</v>
      </c>
      <c r="O4861" s="15">
        <f t="shared" ca="1" si="528"/>
        <v>220</v>
      </c>
      <c r="P4861" s="15" t="str">
        <f t="shared" ca="1" si="529"/>
        <v>181-365d</v>
      </c>
      <c r="Q4861" s="17">
        <f ca="1">IF(P4861="0-90d",0,IF(P4861="91-180d",INDEX(Assumptions!$F$8:$F$12,MATCH(B4861,Assumptions!$A$8:$A$12,0)),IF(P4861="181-365d",INDEX(Assumptions!$G$8:$G$12,MATCH(B4861,Assumptions!$A$8:$A$12,0)),INDEX(Assumptions!$H$8:$H$12,MATCH(B4861,Assumptions!$A$8:$A$12,0)))))</f>
        <v>0.2</v>
      </c>
      <c r="R4861" s="14">
        <f t="shared" ca="1" si="530"/>
        <v>1106396.544</v>
      </c>
      <c r="S4861" s="14">
        <f t="shared" ca="1" si="531"/>
        <v>4425586.176</v>
      </c>
      <c r="T4861" s="11" t="s">
        <v>25</v>
      </c>
      <c r="U4861" s="18" t="s">
        <v>26</v>
      </c>
    </row>
    <row r="4862" spans="1:21" ht="15" customHeight="1" x14ac:dyDescent="0.15">
      <c r="A4862" s="10" t="s">
        <v>4910</v>
      </c>
      <c r="B4862" s="11" t="s">
        <v>46</v>
      </c>
      <c r="C4862" s="11" t="s">
        <v>47</v>
      </c>
      <c r="D4862" s="12">
        <v>45735</v>
      </c>
      <c r="E4862" s="11">
        <v>406</v>
      </c>
      <c r="F4862" s="11" t="s">
        <v>33</v>
      </c>
      <c r="G4862" s="13">
        <v>797588.93</v>
      </c>
      <c r="H4862" s="14">
        <f t="shared" si="525"/>
        <v>323821105.58000004</v>
      </c>
      <c r="I4862" s="14">
        <f>IF(F4862="GHS",H4862,H4862*Assumptions!$B$4)</f>
        <v>323821105.58000004</v>
      </c>
      <c r="J4862" s="15" t="str">
        <f>INDEX(Assumptions!$B$8:$B$12,MATCH(B4862,Assumptions!$A$8:$A$12,0))</f>
        <v>Specific Identification</v>
      </c>
      <c r="K4862" s="16">
        <f>G4862/(1-INDEX(Assumptions!$D$8:$D$12,MATCH(B4862,Assumptions!$A$8:$A$12,0)))</f>
        <v>1022549.9102564103</v>
      </c>
      <c r="L4862" s="16">
        <f t="shared" si="526"/>
        <v>23927.6679</v>
      </c>
      <c r="M4862" s="16">
        <f t="shared" si="527"/>
        <v>51127.495512820518</v>
      </c>
      <c r="N4862" s="14">
        <f>E4862*(K4862-L4862-M4862)*IF(F4862="GHS",1,Assumptions!$B$4)</f>
        <v>384682867.2184974</v>
      </c>
      <c r="O4862" s="15">
        <f t="shared" ca="1" si="528"/>
        <v>551</v>
      </c>
      <c r="P4862" s="15" t="str">
        <f t="shared" ca="1" si="529"/>
        <v>365d+</v>
      </c>
      <c r="Q4862" s="17">
        <f ca="1">IF(P4862="0-90d",0,IF(P4862="91-180d",INDEX(Assumptions!$F$8:$F$12,MATCH(B4862,Assumptions!$A$8:$A$12,0)),IF(P4862="181-365d",INDEX(Assumptions!$G$8:$G$12,MATCH(B4862,Assumptions!$A$8:$A$12,0)),INDEX(Assumptions!$H$8:$H$12,MATCH(B4862,Assumptions!$A$8:$A$12,0)))))</f>
        <v>0.15</v>
      </c>
      <c r="R4862" s="14">
        <f t="shared" ca="1" si="530"/>
        <v>48573165.837000005</v>
      </c>
      <c r="S4862" s="14">
        <f t="shared" ca="1" si="531"/>
        <v>275247939.74300003</v>
      </c>
      <c r="T4862" s="11" t="s">
        <v>25</v>
      </c>
      <c r="U4862" s="18" t="s">
        <v>26</v>
      </c>
    </row>
    <row r="4863" spans="1:21" ht="15" customHeight="1" x14ac:dyDescent="0.15">
      <c r="A4863" s="10" t="s">
        <v>4911</v>
      </c>
      <c r="B4863" s="11" t="s">
        <v>31</v>
      </c>
      <c r="C4863" s="11" t="s">
        <v>32</v>
      </c>
      <c r="D4863" s="12">
        <v>46187</v>
      </c>
      <c r="E4863" s="11">
        <v>50</v>
      </c>
      <c r="F4863" s="11" t="s">
        <v>33</v>
      </c>
      <c r="G4863" s="13">
        <v>2341.35</v>
      </c>
      <c r="H4863" s="14">
        <f t="shared" si="525"/>
        <v>117067.5</v>
      </c>
      <c r="I4863" s="14">
        <f>IF(F4863="GHS",H4863,H4863*Assumptions!$B$4)</f>
        <v>117067.5</v>
      </c>
      <c r="J4863" s="15" t="str">
        <f>INDEX(Assumptions!$B$8:$B$12,MATCH(B4863,Assumptions!$A$8:$A$12,0))</f>
        <v>Weighted Average</v>
      </c>
      <c r="K4863" s="16">
        <f>G4863/(1-INDEX(Assumptions!$D$8:$D$12,MATCH(B4863,Assumptions!$A$8:$A$12,0)))</f>
        <v>3251.875</v>
      </c>
      <c r="L4863" s="16">
        <f t="shared" si="526"/>
        <v>70.240499999999997</v>
      </c>
      <c r="M4863" s="16">
        <f t="shared" si="527"/>
        <v>162.59375</v>
      </c>
      <c r="N4863" s="14">
        <f>E4863*(K4863-L4863-M4863)*IF(F4863="GHS",1,Assumptions!$B$4)</f>
        <v>150952.03750000001</v>
      </c>
      <c r="O4863" s="15">
        <f t="shared" ca="1" si="528"/>
        <v>99</v>
      </c>
      <c r="P4863" s="15" t="str">
        <f t="shared" ca="1" si="529"/>
        <v>91-180d</v>
      </c>
      <c r="Q4863" s="17">
        <f ca="1">IF(P4863="0-90d",0,IF(P4863="91-180d",INDEX(Assumptions!$F$8:$F$12,MATCH(B4863,Assumptions!$A$8:$A$12,0)),IF(P4863="181-365d",INDEX(Assumptions!$G$8:$G$12,MATCH(B4863,Assumptions!$A$8:$A$12,0)),INDEX(Assumptions!$H$8:$H$12,MATCH(B4863,Assumptions!$A$8:$A$12,0)))))</f>
        <v>0.05</v>
      </c>
      <c r="R4863" s="14">
        <f t="shared" ca="1" si="530"/>
        <v>5853.375</v>
      </c>
      <c r="S4863" s="14">
        <f t="shared" ca="1" si="531"/>
        <v>111214.125</v>
      </c>
      <c r="T4863" s="11" t="s">
        <v>25</v>
      </c>
      <c r="U4863" s="18" t="s">
        <v>26</v>
      </c>
    </row>
    <row r="4864" spans="1:21" ht="15" customHeight="1" x14ac:dyDescent="0.15">
      <c r="A4864" s="10" t="s">
        <v>4912</v>
      </c>
      <c r="B4864" s="11" t="s">
        <v>41</v>
      </c>
      <c r="C4864" s="11" t="s">
        <v>115</v>
      </c>
      <c r="D4864" s="12">
        <v>45851</v>
      </c>
      <c r="E4864" s="11">
        <v>4576</v>
      </c>
      <c r="F4864" s="11" t="s">
        <v>33</v>
      </c>
      <c r="G4864" s="13">
        <v>363.06</v>
      </c>
      <c r="H4864" s="14">
        <f t="shared" si="525"/>
        <v>1661362.56</v>
      </c>
      <c r="I4864" s="14">
        <f>IF(F4864="GHS",H4864,H4864*Assumptions!$B$4)</f>
        <v>1661362.56</v>
      </c>
      <c r="J4864" s="15" t="str">
        <f>INDEX(Assumptions!$B$8:$B$12,MATCH(B4864,Assumptions!$A$8:$A$12,0))</f>
        <v>Weighted Average</v>
      </c>
      <c r="K4864" s="16">
        <f>G4864/(1-INDEX(Assumptions!$D$8:$D$12,MATCH(B4864,Assumptions!$A$8:$A$12,0)))</f>
        <v>558.55384615384617</v>
      </c>
      <c r="L4864" s="16">
        <f t="shared" si="526"/>
        <v>10.8918</v>
      </c>
      <c r="M4864" s="16">
        <f t="shared" si="527"/>
        <v>27.927692307692311</v>
      </c>
      <c r="N4864" s="14">
        <f>E4864*(K4864-L4864-M4864)*IF(F4864="GHS",1,Assumptions!$B$4)</f>
        <v>2378304.4032000001</v>
      </c>
      <c r="O4864" s="15">
        <f t="shared" ca="1" si="528"/>
        <v>435</v>
      </c>
      <c r="P4864" s="15" t="str">
        <f t="shared" ca="1" si="529"/>
        <v>365d+</v>
      </c>
      <c r="Q4864" s="17">
        <f ca="1">IF(P4864="0-90d",0,IF(P4864="91-180d",INDEX(Assumptions!$F$8:$F$12,MATCH(B4864,Assumptions!$A$8:$A$12,0)),IF(P4864="181-365d",INDEX(Assumptions!$G$8:$G$12,MATCH(B4864,Assumptions!$A$8:$A$12,0)),INDEX(Assumptions!$H$8:$H$12,MATCH(B4864,Assumptions!$A$8:$A$12,0)))))</f>
        <v>0.8</v>
      </c>
      <c r="R4864" s="14">
        <f t="shared" ca="1" si="530"/>
        <v>1329090.0480000002</v>
      </c>
      <c r="S4864" s="14">
        <f t="shared" ca="1" si="531"/>
        <v>332272.51199999987</v>
      </c>
      <c r="T4864" s="11" t="s">
        <v>25</v>
      </c>
      <c r="U4864" s="18" t="s">
        <v>26</v>
      </c>
    </row>
    <row r="4865" spans="1:21" ht="15" customHeight="1" x14ac:dyDescent="0.15">
      <c r="A4865" s="10" t="s">
        <v>4913</v>
      </c>
      <c r="B4865" s="11" t="s">
        <v>41</v>
      </c>
      <c r="C4865" s="11" t="s">
        <v>42</v>
      </c>
      <c r="D4865" s="12">
        <v>46114</v>
      </c>
      <c r="E4865" s="11">
        <v>24</v>
      </c>
      <c r="F4865" s="11" t="s">
        <v>33</v>
      </c>
      <c r="G4865" s="13">
        <v>774.37</v>
      </c>
      <c r="H4865" s="14">
        <f t="shared" si="525"/>
        <v>18584.88</v>
      </c>
      <c r="I4865" s="14">
        <f>IF(F4865="GHS",H4865,H4865*Assumptions!$B$4)</f>
        <v>18584.88</v>
      </c>
      <c r="J4865" s="15" t="str">
        <f>INDEX(Assumptions!$B$8:$B$12,MATCH(B4865,Assumptions!$A$8:$A$12,0))</f>
        <v>Weighted Average</v>
      </c>
      <c r="K4865" s="16">
        <f>G4865/(1-INDEX(Assumptions!$D$8:$D$12,MATCH(B4865,Assumptions!$A$8:$A$12,0)))</f>
        <v>1191.3384615384616</v>
      </c>
      <c r="L4865" s="16">
        <f t="shared" si="526"/>
        <v>23.231099999999998</v>
      </c>
      <c r="M4865" s="16">
        <f t="shared" si="527"/>
        <v>59.566923076923082</v>
      </c>
      <c r="N4865" s="14">
        <f>E4865*(K4865-L4865-M4865)*IF(F4865="GHS",1,Assumptions!$B$4)</f>
        <v>26604.970523076925</v>
      </c>
      <c r="O4865" s="15">
        <f t="shared" ca="1" si="528"/>
        <v>172</v>
      </c>
      <c r="P4865" s="15" t="str">
        <f t="shared" ca="1" si="529"/>
        <v>91-180d</v>
      </c>
      <c r="Q4865" s="17">
        <f ca="1">IF(P4865="0-90d",0,IF(P4865="91-180d",INDEX(Assumptions!$F$8:$F$12,MATCH(B4865,Assumptions!$A$8:$A$12,0)),IF(P4865="181-365d",INDEX(Assumptions!$G$8:$G$12,MATCH(B4865,Assumptions!$A$8:$A$12,0)),INDEX(Assumptions!$H$8:$H$12,MATCH(B4865,Assumptions!$A$8:$A$12,0)))))</f>
        <v>0.1</v>
      </c>
      <c r="R4865" s="14">
        <f t="shared" ca="1" si="530"/>
        <v>1858.4880000000003</v>
      </c>
      <c r="S4865" s="14">
        <f t="shared" ca="1" si="531"/>
        <v>16726.392</v>
      </c>
      <c r="T4865" s="11" t="s">
        <v>25</v>
      </c>
      <c r="U4865" s="18" t="s">
        <v>26</v>
      </c>
    </row>
    <row r="4866" spans="1:21" ht="15" customHeight="1" x14ac:dyDescent="0.15">
      <c r="A4866" s="10" t="s">
        <v>4914</v>
      </c>
      <c r="B4866" s="11" t="s">
        <v>41</v>
      </c>
      <c r="C4866" s="11" t="s">
        <v>42</v>
      </c>
      <c r="D4866" s="12">
        <v>45786</v>
      </c>
      <c r="E4866" s="11">
        <v>3522</v>
      </c>
      <c r="F4866" s="11" t="s">
        <v>33</v>
      </c>
      <c r="G4866" s="13">
        <v>295.85000000000002</v>
      </c>
      <c r="H4866" s="14">
        <f t="shared" ref="H4866:H4929" si="532">E4866*G4866</f>
        <v>1041983.7000000001</v>
      </c>
      <c r="I4866" s="14">
        <f>IF(F4866="GHS",H4866,H4866*Assumptions!$B$4)</f>
        <v>1041983.7000000001</v>
      </c>
      <c r="J4866" s="15" t="str">
        <f>INDEX(Assumptions!$B$8:$B$12,MATCH(B4866,Assumptions!$A$8:$A$12,0))</f>
        <v>Weighted Average</v>
      </c>
      <c r="K4866" s="16">
        <f>G4866/(1-INDEX(Assumptions!$D$8:$D$12,MATCH(B4866,Assumptions!$A$8:$A$12,0)))</f>
        <v>455.15384615384619</v>
      </c>
      <c r="L4866" s="16">
        <f t="shared" ref="L4866:L4929" si="533">G4866*0.03</f>
        <v>8.8755000000000006</v>
      </c>
      <c r="M4866" s="16">
        <f t="shared" ref="M4866:M4929" si="534">K4866*0.05</f>
        <v>22.757692307692309</v>
      </c>
      <c r="N4866" s="14">
        <f>E4866*(K4866-L4866-M4866)*IF(F4866="GHS",1,Assumptions!$B$4)</f>
        <v>1491639.7428461539</v>
      </c>
      <c r="O4866" s="15">
        <f t="shared" ref="O4866:O4929" ca="1" si="535">TODAY()-D4866</f>
        <v>500</v>
      </c>
      <c r="P4866" s="15" t="str">
        <f t="shared" ref="P4866:P4929" ca="1" si="536">IF(O4866&lt;=90,"0-90d",IF(O4866&lt;=180,"91-180d",IF(O4866&lt;=365,"181-365d","365d+")))</f>
        <v>365d+</v>
      </c>
      <c r="Q4866" s="17">
        <f ca="1">IF(P4866="0-90d",0,IF(P4866="91-180d",INDEX(Assumptions!$F$8:$F$12,MATCH(B4866,Assumptions!$A$8:$A$12,0)),IF(P4866="181-365d",INDEX(Assumptions!$G$8:$G$12,MATCH(B4866,Assumptions!$A$8:$A$12,0)),INDEX(Assumptions!$H$8:$H$12,MATCH(B4866,Assumptions!$A$8:$A$12,0)))))</f>
        <v>0.8</v>
      </c>
      <c r="R4866" s="14">
        <f t="shared" ref="R4866:R4929" ca="1" si="537">I4866*Q4866</f>
        <v>833586.96000000008</v>
      </c>
      <c r="S4866" s="14">
        <f t="shared" ref="S4866:S4929" ca="1" si="538">IF(T4866="Held on Consignment (Not Owned)",0,MIN(I4866-R4866,N4866))</f>
        <v>208396.74</v>
      </c>
      <c r="T4866" s="11" t="s">
        <v>25</v>
      </c>
      <c r="U4866" s="18" t="s">
        <v>26</v>
      </c>
    </row>
    <row r="4867" spans="1:21" ht="15" customHeight="1" x14ac:dyDescent="0.15">
      <c r="A4867" s="10" t="s">
        <v>4915</v>
      </c>
      <c r="B4867" s="11" t="s">
        <v>31</v>
      </c>
      <c r="C4867" s="11" t="s">
        <v>63</v>
      </c>
      <c r="D4867" s="12">
        <v>46114</v>
      </c>
      <c r="E4867" s="11">
        <v>2648</v>
      </c>
      <c r="F4867" s="11" t="s">
        <v>33</v>
      </c>
      <c r="G4867" s="13">
        <v>1989.61</v>
      </c>
      <c r="H4867" s="14">
        <f t="shared" si="532"/>
        <v>5268487.2799999993</v>
      </c>
      <c r="I4867" s="14">
        <f>IF(F4867="GHS",H4867,H4867*Assumptions!$B$4)</f>
        <v>5268487.2799999993</v>
      </c>
      <c r="J4867" s="15" t="str">
        <f>INDEX(Assumptions!$B$8:$B$12,MATCH(B4867,Assumptions!$A$8:$A$12,0))</f>
        <v>Weighted Average</v>
      </c>
      <c r="K4867" s="16">
        <f>G4867/(1-INDEX(Assumptions!$D$8:$D$12,MATCH(B4867,Assumptions!$A$8:$A$12,0)))</f>
        <v>2763.3472222222222</v>
      </c>
      <c r="L4867" s="16">
        <f t="shared" si="533"/>
        <v>59.688299999999998</v>
      </c>
      <c r="M4867" s="16">
        <f t="shared" si="534"/>
        <v>138.16736111111112</v>
      </c>
      <c r="N4867" s="14">
        <f>E4867*(K4867-L4867-M4867)*IF(F4867="GHS",1,Assumptions!$B$4)</f>
        <v>6793421.6538222227</v>
      </c>
      <c r="O4867" s="15">
        <f t="shared" ca="1" si="535"/>
        <v>172</v>
      </c>
      <c r="P4867" s="15" t="str">
        <f t="shared" ca="1" si="536"/>
        <v>91-180d</v>
      </c>
      <c r="Q4867" s="17">
        <f ca="1">IF(P4867="0-90d",0,IF(P4867="91-180d",INDEX(Assumptions!$F$8:$F$12,MATCH(B4867,Assumptions!$A$8:$A$12,0)),IF(P4867="181-365d",INDEX(Assumptions!$G$8:$G$12,MATCH(B4867,Assumptions!$A$8:$A$12,0)),INDEX(Assumptions!$H$8:$H$12,MATCH(B4867,Assumptions!$A$8:$A$12,0)))))</f>
        <v>0.05</v>
      </c>
      <c r="R4867" s="14">
        <f t="shared" ca="1" si="537"/>
        <v>263424.364</v>
      </c>
      <c r="S4867" s="14">
        <f t="shared" ca="1" si="538"/>
        <v>5005062.9159999993</v>
      </c>
      <c r="T4867" s="11" t="s">
        <v>50</v>
      </c>
      <c r="U4867" s="18" t="s">
        <v>26</v>
      </c>
    </row>
    <row r="4868" spans="1:21" ht="15" customHeight="1" x14ac:dyDescent="0.15">
      <c r="A4868" s="10" t="s">
        <v>4916</v>
      </c>
      <c r="B4868" s="11" t="s">
        <v>41</v>
      </c>
      <c r="C4868" s="11" t="s">
        <v>115</v>
      </c>
      <c r="D4868" s="12">
        <v>45745</v>
      </c>
      <c r="E4868" s="11">
        <v>3542</v>
      </c>
      <c r="F4868" s="11" t="s">
        <v>33</v>
      </c>
      <c r="G4868" s="13">
        <v>454.22</v>
      </c>
      <c r="H4868" s="14">
        <f t="shared" si="532"/>
        <v>1608847.24</v>
      </c>
      <c r="I4868" s="14">
        <f>IF(F4868="GHS",H4868,H4868*Assumptions!$B$4)</f>
        <v>1608847.24</v>
      </c>
      <c r="J4868" s="15" t="str">
        <f>INDEX(Assumptions!$B$8:$B$12,MATCH(B4868,Assumptions!$A$8:$A$12,0))</f>
        <v>Weighted Average</v>
      </c>
      <c r="K4868" s="16">
        <f>G4868/(1-INDEX(Assumptions!$D$8:$D$12,MATCH(B4868,Assumptions!$A$8:$A$12,0)))</f>
        <v>698.80000000000007</v>
      </c>
      <c r="L4868" s="16">
        <f t="shared" si="533"/>
        <v>13.6266</v>
      </c>
      <c r="M4868" s="16">
        <f t="shared" si="534"/>
        <v>34.940000000000005</v>
      </c>
      <c r="N4868" s="14">
        <f>E4868*(K4868-L4868-M4868)*IF(F4868="GHS",1,Assumptions!$B$4)</f>
        <v>2303126.7028000001</v>
      </c>
      <c r="O4868" s="15">
        <f t="shared" ca="1" si="535"/>
        <v>541</v>
      </c>
      <c r="P4868" s="15" t="str">
        <f t="shared" ca="1" si="536"/>
        <v>365d+</v>
      </c>
      <c r="Q4868" s="17">
        <f ca="1">IF(P4868="0-90d",0,IF(P4868="91-180d",INDEX(Assumptions!$F$8:$F$12,MATCH(B4868,Assumptions!$A$8:$A$12,0)),IF(P4868="181-365d",INDEX(Assumptions!$G$8:$G$12,MATCH(B4868,Assumptions!$A$8:$A$12,0)),INDEX(Assumptions!$H$8:$H$12,MATCH(B4868,Assumptions!$A$8:$A$12,0)))))</f>
        <v>0.8</v>
      </c>
      <c r="R4868" s="14">
        <f t="shared" ca="1" si="537"/>
        <v>1287077.7920000001</v>
      </c>
      <c r="S4868" s="14">
        <f t="shared" ca="1" si="538"/>
        <v>321769.44799999986</v>
      </c>
      <c r="T4868" s="11" t="s">
        <v>50</v>
      </c>
      <c r="U4868" s="18" t="s">
        <v>26</v>
      </c>
    </row>
    <row r="4869" spans="1:21" ht="15" customHeight="1" x14ac:dyDescent="0.15">
      <c r="A4869" s="10" t="s">
        <v>4917</v>
      </c>
      <c r="B4869" s="11" t="s">
        <v>31</v>
      </c>
      <c r="C4869" s="11" t="s">
        <v>32</v>
      </c>
      <c r="D4869" s="12">
        <v>45891</v>
      </c>
      <c r="E4869" s="11">
        <v>4851</v>
      </c>
      <c r="F4869" s="11" t="s">
        <v>33</v>
      </c>
      <c r="G4869" s="13">
        <v>2138.71</v>
      </c>
      <c r="H4869" s="14">
        <f t="shared" si="532"/>
        <v>10374882.210000001</v>
      </c>
      <c r="I4869" s="14">
        <f>IF(F4869="GHS",H4869,H4869*Assumptions!$B$4)</f>
        <v>10374882.210000001</v>
      </c>
      <c r="J4869" s="15" t="str">
        <f>INDEX(Assumptions!$B$8:$B$12,MATCH(B4869,Assumptions!$A$8:$A$12,0))</f>
        <v>Weighted Average</v>
      </c>
      <c r="K4869" s="16">
        <f>G4869/(1-INDEX(Assumptions!$D$8:$D$12,MATCH(B4869,Assumptions!$A$8:$A$12,0)))</f>
        <v>2970.4305555555557</v>
      </c>
      <c r="L4869" s="16">
        <f t="shared" si="533"/>
        <v>64.161299999999997</v>
      </c>
      <c r="M4869" s="16">
        <f t="shared" si="534"/>
        <v>148.52152777777778</v>
      </c>
      <c r="N4869" s="14">
        <f>E4869*(K4869-L4869-M4869)*IF(F4869="GHS",1,Assumptions!$B$4)</f>
        <v>13377834.227449998</v>
      </c>
      <c r="O4869" s="15">
        <f t="shared" ca="1" si="535"/>
        <v>395</v>
      </c>
      <c r="P4869" s="15" t="str">
        <f t="shared" ca="1" si="536"/>
        <v>365d+</v>
      </c>
      <c r="Q4869" s="17">
        <f ca="1">IF(P4869="0-90d",0,IF(P4869="91-180d",INDEX(Assumptions!$F$8:$F$12,MATCH(B4869,Assumptions!$A$8:$A$12,0)),IF(P4869="181-365d",INDEX(Assumptions!$G$8:$G$12,MATCH(B4869,Assumptions!$A$8:$A$12,0)),INDEX(Assumptions!$H$8:$H$12,MATCH(B4869,Assumptions!$A$8:$A$12,0)))))</f>
        <v>0.6</v>
      </c>
      <c r="R4869" s="14">
        <f t="shared" ca="1" si="537"/>
        <v>6224929.3260000004</v>
      </c>
      <c r="S4869" s="14">
        <f t="shared" ca="1" si="538"/>
        <v>4149952.8840000005</v>
      </c>
      <c r="T4869" s="11" t="s">
        <v>25</v>
      </c>
      <c r="U4869" s="18" t="s">
        <v>26</v>
      </c>
    </row>
    <row r="4870" spans="1:21" ht="15" customHeight="1" x14ac:dyDescent="0.15">
      <c r="A4870" s="10" t="s">
        <v>4918</v>
      </c>
      <c r="B4870" s="11" t="s">
        <v>31</v>
      </c>
      <c r="C4870" s="11" t="s">
        <v>32</v>
      </c>
      <c r="D4870" s="12">
        <v>45765</v>
      </c>
      <c r="E4870" s="11">
        <v>917</v>
      </c>
      <c r="F4870" s="11" t="s">
        <v>33</v>
      </c>
      <c r="G4870" s="13">
        <v>3692.17</v>
      </c>
      <c r="H4870" s="14">
        <f t="shared" si="532"/>
        <v>3385719.89</v>
      </c>
      <c r="I4870" s="14">
        <f>IF(F4870="GHS",H4870,H4870*Assumptions!$B$4)</f>
        <v>3385719.89</v>
      </c>
      <c r="J4870" s="15" t="str">
        <f>INDEX(Assumptions!$B$8:$B$12,MATCH(B4870,Assumptions!$A$8:$A$12,0))</f>
        <v>Weighted Average</v>
      </c>
      <c r="K4870" s="16">
        <f>G4870/(1-INDEX(Assumptions!$D$8:$D$12,MATCH(B4870,Assumptions!$A$8:$A$12,0)))</f>
        <v>5128.0138888888896</v>
      </c>
      <c r="L4870" s="16">
        <f t="shared" si="533"/>
        <v>110.7651</v>
      </c>
      <c r="M4870" s="16">
        <f t="shared" si="534"/>
        <v>256.40069444444447</v>
      </c>
      <c r="N4870" s="14">
        <f>E4870*(K4870-L4870-M4870)*IF(F4870="GHS",1,Assumptions!$B$4)</f>
        <v>4365697.7026055567</v>
      </c>
      <c r="O4870" s="15">
        <f t="shared" ca="1" si="535"/>
        <v>521</v>
      </c>
      <c r="P4870" s="15" t="str">
        <f t="shared" ca="1" si="536"/>
        <v>365d+</v>
      </c>
      <c r="Q4870" s="17">
        <f ca="1">IF(P4870="0-90d",0,IF(P4870="91-180d",INDEX(Assumptions!$F$8:$F$12,MATCH(B4870,Assumptions!$A$8:$A$12,0)),IF(P4870="181-365d",INDEX(Assumptions!$G$8:$G$12,MATCH(B4870,Assumptions!$A$8:$A$12,0)),INDEX(Assumptions!$H$8:$H$12,MATCH(B4870,Assumptions!$A$8:$A$12,0)))))</f>
        <v>0.6</v>
      </c>
      <c r="R4870" s="14">
        <f t="shared" ca="1" si="537"/>
        <v>2031431.9339999999</v>
      </c>
      <c r="S4870" s="14">
        <f t="shared" ca="1" si="538"/>
        <v>1354287.9560000002</v>
      </c>
      <c r="T4870" s="11" t="s">
        <v>25</v>
      </c>
      <c r="U4870" s="18" t="s">
        <v>26</v>
      </c>
    </row>
    <row r="4871" spans="1:21" ht="15" customHeight="1" x14ac:dyDescent="0.15">
      <c r="A4871" s="10" t="s">
        <v>4919</v>
      </c>
      <c r="B4871" s="11" t="s">
        <v>31</v>
      </c>
      <c r="C4871" s="11" t="s">
        <v>63</v>
      </c>
      <c r="D4871" s="12">
        <v>46149</v>
      </c>
      <c r="E4871" s="11">
        <v>1664</v>
      </c>
      <c r="F4871" s="11" t="s">
        <v>33</v>
      </c>
      <c r="G4871" s="13">
        <v>2031.29</v>
      </c>
      <c r="H4871" s="14">
        <f t="shared" si="532"/>
        <v>3380066.56</v>
      </c>
      <c r="I4871" s="14">
        <f>IF(F4871="GHS",H4871,H4871*Assumptions!$B$4)</f>
        <v>3380066.56</v>
      </c>
      <c r="J4871" s="15" t="str">
        <f>INDEX(Assumptions!$B$8:$B$12,MATCH(B4871,Assumptions!$A$8:$A$12,0))</f>
        <v>Weighted Average</v>
      </c>
      <c r="K4871" s="16">
        <f>G4871/(1-INDEX(Assumptions!$D$8:$D$12,MATCH(B4871,Assumptions!$A$8:$A$12,0)))</f>
        <v>2821.2361111111113</v>
      </c>
      <c r="L4871" s="16">
        <f t="shared" si="533"/>
        <v>60.938699999999997</v>
      </c>
      <c r="M4871" s="16">
        <f t="shared" si="534"/>
        <v>141.06180555555557</v>
      </c>
      <c r="N4871" s="14">
        <f>E4871*(K4871-L4871-M4871)*IF(F4871="GHS",1,Assumptions!$B$4)</f>
        <v>4358408.0476444447</v>
      </c>
      <c r="O4871" s="15">
        <f t="shared" ca="1" si="535"/>
        <v>137</v>
      </c>
      <c r="P4871" s="15" t="str">
        <f t="shared" ca="1" si="536"/>
        <v>91-180d</v>
      </c>
      <c r="Q4871" s="17">
        <f ca="1">IF(P4871="0-90d",0,IF(P4871="91-180d",INDEX(Assumptions!$F$8:$F$12,MATCH(B4871,Assumptions!$A$8:$A$12,0)),IF(P4871="181-365d",INDEX(Assumptions!$G$8:$G$12,MATCH(B4871,Assumptions!$A$8:$A$12,0)),INDEX(Assumptions!$H$8:$H$12,MATCH(B4871,Assumptions!$A$8:$A$12,0)))))</f>
        <v>0.05</v>
      </c>
      <c r="R4871" s="14">
        <f t="shared" ca="1" si="537"/>
        <v>169003.32800000001</v>
      </c>
      <c r="S4871" s="14">
        <f t="shared" ca="1" si="538"/>
        <v>3211063.2319999998</v>
      </c>
      <c r="T4871" s="11" t="s">
        <v>25</v>
      </c>
      <c r="U4871" s="18" t="s">
        <v>26</v>
      </c>
    </row>
    <row r="4872" spans="1:21" ht="15" customHeight="1" x14ac:dyDescent="0.15">
      <c r="A4872" s="10" t="s">
        <v>4920</v>
      </c>
      <c r="B4872" s="11" t="s">
        <v>46</v>
      </c>
      <c r="C4872" s="11" t="s">
        <v>47</v>
      </c>
      <c r="D4872" s="12">
        <v>45892</v>
      </c>
      <c r="E4872" s="11">
        <v>3631</v>
      </c>
      <c r="F4872" s="11" t="s">
        <v>33</v>
      </c>
      <c r="G4872" s="13">
        <v>407540.04</v>
      </c>
      <c r="H4872" s="14">
        <f t="shared" si="532"/>
        <v>1479777885.24</v>
      </c>
      <c r="I4872" s="14">
        <f>IF(F4872="GHS",H4872,H4872*Assumptions!$B$4)</f>
        <v>1479777885.24</v>
      </c>
      <c r="J4872" s="15" t="str">
        <f>INDEX(Assumptions!$B$8:$B$12,MATCH(B4872,Assumptions!$A$8:$A$12,0))</f>
        <v>Specific Identification</v>
      </c>
      <c r="K4872" s="16">
        <f>G4872/(1-INDEX(Assumptions!$D$8:$D$12,MATCH(B4872,Assumptions!$A$8:$A$12,0)))</f>
        <v>522487.23076923075</v>
      </c>
      <c r="L4872" s="16">
        <f t="shared" si="533"/>
        <v>12226.2012</v>
      </c>
      <c r="M4872" s="16">
        <f t="shared" si="534"/>
        <v>26124.36153846154</v>
      </c>
      <c r="N4872" s="14">
        <f>E4872*(K4872-L4872-M4872)*IF(F4872="GHS",1,Assumptions!$B$4)</f>
        <v>1757900241.6197231</v>
      </c>
      <c r="O4872" s="15">
        <f t="shared" ca="1" si="535"/>
        <v>394</v>
      </c>
      <c r="P4872" s="15" t="str">
        <f t="shared" ca="1" si="536"/>
        <v>365d+</v>
      </c>
      <c r="Q4872" s="17">
        <f ca="1">IF(P4872="0-90d",0,IF(P4872="91-180d",INDEX(Assumptions!$F$8:$F$12,MATCH(B4872,Assumptions!$A$8:$A$12,0)),IF(P4872="181-365d",INDEX(Assumptions!$G$8:$G$12,MATCH(B4872,Assumptions!$A$8:$A$12,0)),INDEX(Assumptions!$H$8:$H$12,MATCH(B4872,Assumptions!$A$8:$A$12,0)))))</f>
        <v>0.15</v>
      </c>
      <c r="R4872" s="14">
        <f t="shared" ca="1" si="537"/>
        <v>221966682.78599998</v>
      </c>
      <c r="S4872" s="14">
        <f t="shared" ca="1" si="538"/>
        <v>1257811202.454</v>
      </c>
      <c r="T4872" s="11" t="s">
        <v>25</v>
      </c>
      <c r="U4872" s="18" t="s">
        <v>36</v>
      </c>
    </row>
    <row r="4873" spans="1:21" ht="15" customHeight="1" x14ac:dyDescent="0.15">
      <c r="A4873" s="10" t="s">
        <v>4921</v>
      </c>
      <c r="B4873" s="11" t="s">
        <v>28</v>
      </c>
      <c r="C4873" s="11" t="s">
        <v>38</v>
      </c>
      <c r="D4873" s="12">
        <v>45825</v>
      </c>
      <c r="E4873" s="11">
        <v>3517</v>
      </c>
      <c r="F4873" s="11" t="s">
        <v>24</v>
      </c>
      <c r="G4873" s="13">
        <v>18611.22</v>
      </c>
      <c r="H4873" s="14">
        <f t="shared" si="532"/>
        <v>65455660.740000002</v>
      </c>
      <c r="I4873" s="14">
        <f>IF(F4873="GHS",H4873,H4873*Assumptions!$B$4)</f>
        <v>706921135.9920001</v>
      </c>
      <c r="J4873" s="15" t="str">
        <f>INDEX(Assumptions!$B$8:$B$12,MATCH(B4873,Assumptions!$A$8:$A$12,0))</f>
        <v>Fair Value Less Costs to Sell</v>
      </c>
      <c r="K4873" s="16">
        <f>G4873/(1-INDEX(Assumptions!$D$8:$D$12,MATCH(B4873,Assumptions!$A$8:$A$12,0)))</f>
        <v>21149.113636363636</v>
      </c>
      <c r="L4873" s="16">
        <f t="shared" si="533"/>
        <v>558.33659999999998</v>
      </c>
      <c r="M4873" s="16">
        <f t="shared" si="534"/>
        <v>1057.4556818181818</v>
      </c>
      <c r="N4873" s="14">
        <f>E4873*(K4873-L4873-M4873)*IF(F4873="GHS",1,Assumptions!$B$4)</f>
        <v>741945865.00251281</v>
      </c>
      <c r="O4873" s="15">
        <f t="shared" ca="1" si="535"/>
        <v>461</v>
      </c>
      <c r="P4873" s="15" t="str">
        <f t="shared" ca="1" si="536"/>
        <v>365d+</v>
      </c>
      <c r="Q4873" s="17">
        <f ca="1">IF(P4873="0-90d",0,IF(P4873="91-180d",INDEX(Assumptions!$F$8:$F$12,MATCH(B4873,Assumptions!$A$8:$A$12,0)),IF(P4873="181-365d",INDEX(Assumptions!$G$8:$G$12,MATCH(B4873,Assumptions!$A$8:$A$12,0)),INDEX(Assumptions!$H$8:$H$12,MATCH(B4873,Assumptions!$A$8:$A$12,0)))))</f>
        <v>0.4</v>
      </c>
      <c r="R4873" s="14">
        <f t="shared" ca="1" si="537"/>
        <v>282768454.39680004</v>
      </c>
      <c r="S4873" s="14">
        <f t="shared" ca="1" si="538"/>
        <v>424152681.59520006</v>
      </c>
      <c r="T4873" s="11" t="s">
        <v>25</v>
      </c>
      <c r="U4873" s="18" t="s">
        <v>26</v>
      </c>
    </row>
    <row r="4874" spans="1:21" ht="15" customHeight="1" x14ac:dyDescent="0.15">
      <c r="A4874" s="10" t="s">
        <v>4922</v>
      </c>
      <c r="B4874" s="11" t="s">
        <v>28</v>
      </c>
      <c r="C4874" s="11" t="s">
        <v>29</v>
      </c>
      <c r="D4874" s="12">
        <v>46175</v>
      </c>
      <c r="E4874" s="11">
        <v>258</v>
      </c>
      <c r="F4874" s="11" t="s">
        <v>24</v>
      </c>
      <c r="G4874" s="13">
        <v>4359.1499999999996</v>
      </c>
      <c r="H4874" s="14">
        <f t="shared" si="532"/>
        <v>1124660.7</v>
      </c>
      <c r="I4874" s="14">
        <f>IF(F4874="GHS",H4874,H4874*Assumptions!$B$4)</f>
        <v>12146335.560000001</v>
      </c>
      <c r="J4874" s="15" t="str">
        <f>INDEX(Assumptions!$B$8:$B$12,MATCH(B4874,Assumptions!$A$8:$A$12,0))</f>
        <v>Fair Value Less Costs to Sell</v>
      </c>
      <c r="K4874" s="16">
        <f>G4874/(1-INDEX(Assumptions!$D$8:$D$12,MATCH(B4874,Assumptions!$A$8:$A$12,0)))</f>
        <v>4953.579545454545</v>
      </c>
      <c r="L4874" s="16">
        <f t="shared" si="533"/>
        <v>130.77449999999999</v>
      </c>
      <c r="M4874" s="16">
        <f t="shared" si="534"/>
        <v>247.67897727272725</v>
      </c>
      <c r="N4874" s="14">
        <f>E4874*(K4874-L4874-M4874)*IF(F4874="GHS",1,Assumptions!$B$4)</f>
        <v>12748131.276381817</v>
      </c>
      <c r="O4874" s="15">
        <f t="shared" ca="1" si="535"/>
        <v>111</v>
      </c>
      <c r="P4874" s="15" t="str">
        <f t="shared" ca="1" si="536"/>
        <v>91-180d</v>
      </c>
      <c r="Q4874" s="17">
        <f ca="1">IF(P4874="0-90d",0,IF(P4874="91-180d",INDEX(Assumptions!$F$8:$F$12,MATCH(B4874,Assumptions!$A$8:$A$12,0)),IF(P4874="181-365d",INDEX(Assumptions!$G$8:$G$12,MATCH(B4874,Assumptions!$A$8:$A$12,0)),INDEX(Assumptions!$H$8:$H$12,MATCH(B4874,Assumptions!$A$8:$A$12,0)))))</f>
        <v>0.02</v>
      </c>
      <c r="R4874" s="14">
        <f t="shared" ca="1" si="537"/>
        <v>242926.71120000002</v>
      </c>
      <c r="S4874" s="14">
        <f t="shared" ca="1" si="538"/>
        <v>11903408.8488</v>
      </c>
      <c r="T4874" s="11" t="s">
        <v>25</v>
      </c>
      <c r="U4874" s="18" t="s">
        <v>26</v>
      </c>
    </row>
    <row r="4875" spans="1:21" ht="15" customHeight="1" x14ac:dyDescent="0.15">
      <c r="A4875" s="10" t="s">
        <v>4923</v>
      </c>
      <c r="B4875" s="11" t="s">
        <v>31</v>
      </c>
      <c r="C4875" s="11" t="s">
        <v>32</v>
      </c>
      <c r="D4875" s="12">
        <v>46019</v>
      </c>
      <c r="E4875" s="11">
        <v>368</v>
      </c>
      <c r="F4875" s="11" t="s">
        <v>33</v>
      </c>
      <c r="G4875" s="13">
        <v>2815.95</v>
      </c>
      <c r="H4875" s="14">
        <f t="shared" si="532"/>
        <v>1036269.6</v>
      </c>
      <c r="I4875" s="14">
        <f>IF(F4875="GHS",H4875,H4875*Assumptions!$B$4)</f>
        <v>1036269.6</v>
      </c>
      <c r="J4875" s="15" t="str">
        <f>INDEX(Assumptions!$B$8:$B$12,MATCH(B4875,Assumptions!$A$8:$A$12,0))</f>
        <v>Weighted Average</v>
      </c>
      <c r="K4875" s="16">
        <f>G4875/(1-INDEX(Assumptions!$D$8:$D$12,MATCH(B4875,Assumptions!$A$8:$A$12,0)))</f>
        <v>3911.0416666666665</v>
      </c>
      <c r="L4875" s="16">
        <f t="shared" si="533"/>
        <v>84.478499999999997</v>
      </c>
      <c r="M4875" s="16">
        <f t="shared" si="534"/>
        <v>195.55208333333334</v>
      </c>
      <c r="N4875" s="14">
        <f>E4875*(K4875-L4875-M4875)*IF(F4875="GHS",1,Assumptions!$B$4)</f>
        <v>1336212.0786666665</v>
      </c>
      <c r="O4875" s="15">
        <f t="shared" ca="1" si="535"/>
        <v>267</v>
      </c>
      <c r="P4875" s="15" t="str">
        <f t="shared" ca="1" si="536"/>
        <v>181-365d</v>
      </c>
      <c r="Q4875" s="17">
        <f ca="1">IF(P4875="0-90d",0,IF(P4875="91-180d",INDEX(Assumptions!$F$8:$F$12,MATCH(B4875,Assumptions!$A$8:$A$12,0)),IF(P4875="181-365d",INDEX(Assumptions!$G$8:$G$12,MATCH(B4875,Assumptions!$A$8:$A$12,0)),INDEX(Assumptions!$H$8:$H$12,MATCH(B4875,Assumptions!$A$8:$A$12,0)))))</f>
        <v>0.2</v>
      </c>
      <c r="R4875" s="14">
        <f t="shared" ca="1" si="537"/>
        <v>207253.92</v>
      </c>
      <c r="S4875" s="14">
        <f t="shared" ca="1" si="538"/>
        <v>829015.67999999993</v>
      </c>
      <c r="T4875" s="11" t="s">
        <v>25</v>
      </c>
      <c r="U4875" s="18" t="s">
        <v>26</v>
      </c>
    </row>
    <row r="4876" spans="1:21" ht="15" customHeight="1" x14ac:dyDescent="0.15">
      <c r="A4876" s="10" t="s">
        <v>4924</v>
      </c>
      <c r="B4876" s="11" t="s">
        <v>28</v>
      </c>
      <c r="C4876" s="11" t="s">
        <v>29</v>
      </c>
      <c r="D4876" s="12">
        <v>45796</v>
      </c>
      <c r="E4876" s="11">
        <v>1133</v>
      </c>
      <c r="F4876" s="11" t="s">
        <v>24</v>
      </c>
      <c r="G4876" s="13">
        <v>11765.84</v>
      </c>
      <c r="H4876" s="14">
        <f t="shared" si="532"/>
        <v>13330696.720000001</v>
      </c>
      <c r="I4876" s="14">
        <f>IF(F4876="GHS",H4876,H4876*Assumptions!$B$4)</f>
        <v>143971524.57600001</v>
      </c>
      <c r="J4876" s="15" t="str">
        <f>INDEX(Assumptions!$B$8:$B$12,MATCH(B4876,Assumptions!$A$8:$A$12,0))</f>
        <v>Fair Value Less Costs to Sell</v>
      </c>
      <c r="K4876" s="16">
        <f>G4876/(1-INDEX(Assumptions!$D$8:$D$12,MATCH(B4876,Assumptions!$A$8:$A$12,0)))</f>
        <v>13370.272727272728</v>
      </c>
      <c r="L4876" s="16">
        <f t="shared" si="533"/>
        <v>352.97519999999997</v>
      </c>
      <c r="M4876" s="16">
        <f t="shared" si="534"/>
        <v>668.51363636363646</v>
      </c>
      <c r="N4876" s="14">
        <f>E4876*(K4876-L4876-M4876)*IF(F4876="GHS",1,Assumptions!$B$4)</f>
        <v>151104659.20272002</v>
      </c>
      <c r="O4876" s="15">
        <f t="shared" ca="1" si="535"/>
        <v>490</v>
      </c>
      <c r="P4876" s="15" t="str">
        <f t="shared" ca="1" si="536"/>
        <v>365d+</v>
      </c>
      <c r="Q4876" s="17">
        <f ca="1">IF(P4876="0-90d",0,IF(P4876="91-180d",INDEX(Assumptions!$F$8:$F$12,MATCH(B4876,Assumptions!$A$8:$A$12,0)),IF(P4876="181-365d",INDEX(Assumptions!$G$8:$G$12,MATCH(B4876,Assumptions!$A$8:$A$12,0)),INDEX(Assumptions!$H$8:$H$12,MATCH(B4876,Assumptions!$A$8:$A$12,0)))))</f>
        <v>0.4</v>
      </c>
      <c r="R4876" s="14">
        <f t="shared" ca="1" si="537"/>
        <v>57588609.830400005</v>
      </c>
      <c r="S4876" s="14">
        <f t="shared" ca="1" si="538"/>
        <v>86382914.7456</v>
      </c>
      <c r="T4876" s="11" t="s">
        <v>25</v>
      </c>
      <c r="U4876" s="18" t="s">
        <v>26</v>
      </c>
    </row>
    <row r="4877" spans="1:21" ht="15" customHeight="1" x14ac:dyDescent="0.15">
      <c r="A4877" s="10" t="s">
        <v>4925</v>
      </c>
      <c r="B4877" s="11" t="s">
        <v>31</v>
      </c>
      <c r="C4877" s="11" t="s">
        <v>32</v>
      </c>
      <c r="D4877" s="12">
        <v>46090</v>
      </c>
      <c r="E4877" s="11">
        <v>4123</v>
      </c>
      <c r="F4877" s="11" t="s">
        <v>33</v>
      </c>
      <c r="G4877" s="13">
        <v>1196.27</v>
      </c>
      <c r="H4877" s="14">
        <f t="shared" si="532"/>
        <v>4932221.21</v>
      </c>
      <c r="I4877" s="14">
        <f>IF(F4877="GHS",H4877,H4877*Assumptions!$B$4)</f>
        <v>4932221.21</v>
      </c>
      <c r="J4877" s="15" t="str">
        <f>INDEX(Assumptions!$B$8:$B$12,MATCH(B4877,Assumptions!$A$8:$A$12,0))</f>
        <v>Weighted Average</v>
      </c>
      <c r="K4877" s="16">
        <f>G4877/(1-INDEX(Assumptions!$D$8:$D$12,MATCH(B4877,Assumptions!$A$8:$A$12,0)))</f>
        <v>1661.4861111111111</v>
      </c>
      <c r="L4877" s="16">
        <f t="shared" si="533"/>
        <v>35.888100000000001</v>
      </c>
      <c r="M4877" s="16">
        <f t="shared" si="534"/>
        <v>83.074305555555554</v>
      </c>
      <c r="N4877" s="14">
        <f>E4877*(K4877-L4877-M4877)*IF(F4877="GHS",1,Assumptions!$B$4)</f>
        <v>6359825.2380055552</v>
      </c>
      <c r="O4877" s="15">
        <f t="shared" ca="1" si="535"/>
        <v>196</v>
      </c>
      <c r="P4877" s="15" t="str">
        <f t="shared" ca="1" si="536"/>
        <v>181-365d</v>
      </c>
      <c r="Q4877" s="17">
        <f ca="1">IF(P4877="0-90d",0,IF(P4877="91-180d",INDEX(Assumptions!$F$8:$F$12,MATCH(B4877,Assumptions!$A$8:$A$12,0)),IF(P4877="181-365d",INDEX(Assumptions!$G$8:$G$12,MATCH(B4877,Assumptions!$A$8:$A$12,0)),INDEX(Assumptions!$H$8:$H$12,MATCH(B4877,Assumptions!$A$8:$A$12,0)))))</f>
        <v>0.2</v>
      </c>
      <c r="R4877" s="14">
        <f t="shared" ca="1" si="537"/>
        <v>986444.24200000009</v>
      </c>
      <c r="S4877" s="14">
        <f t="shared" ca="1" si="538"/>
        <v>3945776.9679999999</v>
      </c>
      <c r="T4877" s="11" t="s">
        <v>25</v>
      </c>
      <c r="U4877" s="18" t="s">
        <v>26</v>
      </c>
    </row>
    <row r="4878" spans="1:21" ht="15" customHeight="1" x14ac:dyDescent="0.15">
      <c r="A4878" s="10" t="s">
        <v>4926</v>
      </c>
      <c r="B4878" s="11" t="s">
        <v>31</v>
      </c>
      <c r="C4878" s="11" t="s">
        <v>63</v>
      </c>
      <c r="D4878" s="12">
        <v>45942</v>
      </c>
      <c r="E4878" s="11">
        <v>4036</v>
      </c>
      <c r="F4878" s="11" t="s">
        <v>33</v>
      </c>
      <c r="G4878" s="13">
        <v>2157.4</v>
      </c>
      <c r="H4878" s="14">
        <f t="shared" si="532"/>
        <v>8707266.4000000004</v>
      </c>
      <c r="I4878" s="14">
        <f>IF(F4878="GHS",H4878,H4878*Assumptions!$B$4)</f>
        <v>8707266.4000000004</v>
      </c>
      <c r="J4878" s="15" t="str">
        <f>INDEX(Assumptions!$B$8:$B$12,MATCH(B4878,Assumptions!$A$8:$A$12,0))</f>
        <v>Weighted Average</v>
      </c>
      <c r="K4878" s="16">
        <f>G4878/(1-INDEX(Assumptions!$D$8:$D$12,MATCH(B4878,Assumptions!$A$8:$A$12,0)))</f>
        <v>2996.3888888888891</v>
      </c>
      <c r="L4878" s="16">
        <f t="shared" si="533"/>
        <v>64.721999999999994</v>
      </c>
      <c r="M4878" s="16">
        <f t="shared" si="534"/>
        <v>149.81944444444446</v>
      </c>
      <c r="N4878" s="14">
        <f>E4878*(K4878-L4878-M4878)*IF(F4878="GHS",1,Assumptions!$B$4)</f>
        <v>11227536.285777779</v>
      </c>
      <c r="O4878" s="15">
        <f t="shared" ca="1" si="535"/>
        <v>344</v>
      </c>
      <c r="P4878" s="15" t="str">
        <f t="shared" ca="1" si="536"/>
        <v>181-365d</v>
      </c>
      <c r="Q4878" s="17">
        <f ca="1">IF(P4878="0-90d",0,IF(P4878="91-180d",INDEX(Assumptions!$F$8:$F$12,MATCH(B4878,Assumptions!$A$8:$A$12,0)),IF(P4878="181-365d",INDEX(Assumptions!$G$8:$G$12,MATCH(B4878,Assumptions!$A$8:$A$12,0)),INDEX(Assumptions!$H$8:$H$12,MATCH(B4878,Assumptions!$A$8:$A$12,0)))))</f>
        <v>0.2</v>
      </c>
      <c r="R4878" s="14">
        <f t="shared" ca="1" si="537"/>
        <v>1741453.2800000003</v>
      </c>
      <c r="S4878" s="14">
        <f t="shared" ca="1" si="538"/>
        <v>6965813.1200000001</v>
      </c>
      <c r="T4878" s="11" t="s">
        <v>25</v>
      </c>
      <c r="U4878" s="18" t="s">
        <v>26</v>
      </c>
    </row>
    <row r="4879" spans="1:21" ht="15" customHeight="1" x14ac:dyDescent="0.15">
      <c r="A4879" s="10" t="s">
        <v>4927</v>
      </c>
      <c r="B4879" s="11" t="s">
        <v>31</v>
      </c>
      <c r="C4879" s="11" t="s">
        <v>76</v>
      </c>
      <c r="D4879" s="12">
        <v>45836</v>
      </c>
      <c r="E4879" s="11">
        <v>2313</v>
      </c>
      <c r="F4879" s="11" t="s">
        <v>33</v>
      </c>
      <c r="G4879" s="13">
        <v>1823.45</v>
      </c>
      <c r="H4879" s="14">
        <f t="shared" si="532"/>
        <v>4217639.8500000006</v>
      </c>
      <c r="I4879" s="14">
        <f>IF(F4879="GHS",H4879,H4879*Assumptions!$B$4)</f>
        <v>4217639.8500000006</v>
      </c>
      <c r="J4879" s="15" t="str">
        <f>INDEX(Assumptions!$B$8:$B$12,MATCH(B4879,Assumptions!$A$8:$A$12,0))</f>
        <v>Weighted Average</v>
      </c>
      <c r="K4879" s="16">
        <f>G4879/(1-INDEX(Assumptions!$D$8:$D$12,MATCH(B4879,Assumptions!$A$8:$A$12,0)))</f>
        <v>2532.5694444444448</v>
      </c>
      <c r="L4879" s="16">
        <f t="shared" si="533"/>
        <v>54.703499999999998</v>
      </c>
      <c r="M4879" s="16">
        <f t="shared" si="534"/>
        <v>126.62847222222224</v>
      </c>
      <c r="N4879" s="14">
        <f>E4879*(K4879-L4879-M4879)*IF(F4879="GHS",1,Assumptions!$B$4)</f>
        <v>5438412.2732500006</v>
      </c>
      <c r="O4879" s="15">
        <f t="shared" ca="1" si="535"/>
        <v>450</v>
      </c>
      <c r="P4879" s="15" t="str">
        <f t="shared" ca="1" si="536"/>
        <v>365d+</v>
      </c>
      <c r="Q4879" s="17">
        <f ca="1">IF(P4879="0-90d",0,IF(P4879="91-180d",INDEX(Assumptions!$F$8:$F$12,MATCH(B4879,Assumptions!$A$8:$A$12,0)),IF(P4879="181-365d",INDEX(Assumptions!$G$8:$G$12,MATCH(B4879,Assumptions!$A$8:$A$12,0)),INDEX(Assumptions!$H$8:$H$12,MATCH(B4879,Assumptions!$A$8:$A$12,0)))))</f>
        <v>0.6</v>
      </c>
      <c r="R4879" s="14">
        <f t="shared" ca="1" si="537"/>
        <v>2530583.91</v>
      </c>
      <c r="S4879" s="14">
        <f t="shared" ca="1" si="538"/>
        <v>1687055.9400000004</v>
      </c>
      <c r="T4879" s="11" t="s">
        <v>25</v>
      </c>
      <c r="U4879" s="18" t="s">
        <v>26</v>
      </c>
    </row>
    <row r="4880" spans="1:21" ht="15" customHeight="1" x14ac:dyDescent="0.15">
      <c r="A4880" s="10" t="s">
        <v>4928</v>
      </c>
      <c r="B4880" s="11" t="s">
        <v>22</v>
      </c>
      <c r="C4880" s="11" t="s">
        <v>81</v>
      </c>
      <c r="D4880" s="12">
        <v>46020</v>
      </c>
      <c r="E4880" s="11">
        <v>3940</v>
      </c>
      <c r="F4880" s="11" t="s">
        <v>24</v>
      </c>
      <c r="G4880" s="13">
        <v>30538.92</v>
      </c>
      <c r="H4880" s="14">
        <f t="shared" si="532"/>
        <v>120323344.8</v>
      </c>
      <c r="I4880" s="14">
        <f>IF(F4880="GHS",H4880,H4880*Assumptions!$B$4)</f>
        <v>1299492123.8400002</v>
      </c>
      <c r="J4880" s="15" t="str">
        <f>INDEX(Assumptions!$B$8:$B$12,MATCH(B4880,Assumptions!$A$8:$A$12,0))</f>
        <v>FIFO</v>
      </c>
      <c r="K4880" s="16">
        <f>G4880/(1-INDEX(Assumptions!$D$8:$D$12,MATCH(B4880,Assumptions!$A$8:$A$12,0)))</f>
        <v>37242.585365853651</v>
      </c>
      <c r="L4880" s="16">
        <f t="shared" si="533"/>
        <v>916.16759999999988</v>
      </c>
      <c r="M4880" s="16">
        <f t="shared" si="534"/>
        <v>1862.1292682926826</v>
      </c>
      <c r="N4880" s="14">
        <f>E4880*(K4880-L4880-M4880)*IF(F4880="GHS",1,Assumptions!$B$4)</f>
        <v>1466524404.1482143</v>
      </c>
      <c r="O4880" s="15">
        <f t="shared" ca="1" si="535"/>
        <v>266</v>
      </c>
      <c r="P4880" s="15" t="str">
        <f t="shared" ca="1" si="536"/>
        <v>181-365d</v>
      </c>
      <c r="Q4880" s="17">
        <f ca="1">IF(P4880="0-90d",0,IF(P4880="91-180d",INDEX(Assumptions!$F$8:$F$12,MATCH(B4880,Assumptions!$A$8:$A$12,0)),IF(P4880="181-365d",INDEX(Assumptions!$G$8:$G$12,MATCH(B4880,Assumptions!$A$8:$A$12,0)),INDEX(Assumptions!$H$8:$H$12,MATCH(B4880,Assumptions!$A$8:$A$12,0)))))</f>
        <v>0.15</v>
      </c>
      <c r="R4880" s="14">
        <f t="shared" ca="1" si="537"/>
        <v>194923818.57600001</v>
      </c>
      <c r="S4880" s="14">
        <f t="shared" ca="1" si="538"/>
        <v>1104568305.2640002</v>
      </c>
      <c r="T4880" s="11" t="s">
        <v>25</v>
      </c>
      <c r="U4880" s="18" t="s">
        <v>26</v>
      </c>
    </row>
    <row r="4881" spans="1:21" ht="15" customHeight="1" x14ac:dyDescent="0.15">
      <c r="A4881" s="10" t="s">
        <v>4929</v>
      </c>
      <c r="B4881" s="11" t="s">
        <v>31</v>
      </c>
      <c r="C4881" s="11" t="s">
        <v>32</v>
      </c>
      <c r="D4881" s="12">
        <v>46164</v>
      </c>
      <c r="E4881" s="11">
        <v>4042</v>
      </c>
      <c r="F4881" s="11" t="s">
        <v>33</v>
      </c>
      <c r="G4881" s="13">
        <v>1644.08</v>
      </c>
      <c r="H4881" s="14">
        <f t="shared" si="532"/>
        <v>6645371.3599999994</v>
      </c>
      <c r="I4881" s="14">
        <f>IF(F4881="GHS",H4881,H4881*Assumptions!$B$4)</f>
        <v>6645371.3599999994</v>
      </c>
      <c r="J4881" s="15" t="str">
        <f>INDEX(Assumptions!$B$8:$B$12,MATCH(B4881,Assumptions!$A$8:$A$12,0))</f>
        <v>Weighted Average</v>
      </c>
      <c r="K4881" s="16">
        <f>G4881/(1-INDEX(Assumptions!$D$8:$D$12,MATCH(B4881,Assumptions!$A$8:$A$12,0)))</f>
        <v>2283.4444444444443</v>
      </c>
      <c r="L4881" s="16">
        <f t="shared" si="533"/>
        <v>49.322399999999995</v>
      </c>
      <c r="M4881" s="16">
        <f t="shared" si="534"/>
        <v>114.17222222222222</v>
      </c>
      <c r="N4881" s="14">
        <f>E4881*(K4881-L4881-M4881)*IF(F4881="GHS",1,Assumptions!$B$4)</f>
        <v>8568837.1814222205</v>
      </c>
      <c r="O4881" s="15">
        <f t="shared" ca="1" si="535"/>
        <v>122</v>
      </c>
      <c r="P4881" s="15" t="str">
        <f t="shared" ca="1" si="536"/>
        <v>91-180d</v>
      </c>
      <c r="Q4881" s="17">
        <f ca="1">IF(P4881="0-90d",0,IF(P4881="91-180d",INDEX(Assumptions!$F$8:$F$12,MATCH(B4881,Assumptions!$A$8:$A$12,0)),IF(P4881="181-365d",INDEX(Assumptions!$G$8:$G$12,MATCH(B4881,Assumptions!$A$8:$A$12,0)),INDEX(Assumptions!$H$8:$H$12,MATCH(B4881,Assumptions!$A$8:$A$12,0)))))</f>
        <v>0.05</v>
      </c>
      <c r="R4881" s="14">
        <f t="shared" ca="1" si="537"/>
        <v>332268.56799999997</v>
      </c>
      <c r="S4881" s="14">
        <f t="shared" ca="1" si="538"/>
        <v>6313102.7919999994</v>
      </c>
      <c r="T4881" s="11" t="s">
        <v>25</v>
      </c>
      <c r="U4881" s="18" t="s">
        <v>26</v>
      </c>
    </row>
    <row r="4882" spans="1:21" ht="15" customHeight="1" x14ac:dyDescent="0.15">
      <c r="A4882" s="10" t="s">
        <v>4930</v>
      </c>
      <c r="B4882" s="11" t="s">
        <v>31</v>
      </c>
      <c r="C4882" s="11" t="s">
        <v>63</v>
      </c>
      <c r="D4882" s="12">
        <v>45762</v>
      </c>
      <c r="E4882" s="11">
        <v>1536</v>
      </c>
      <c r="F4882" s="11" t="s">
        <v>33</v>
      </c>
      <c r="G4882" s="13">
        <v>1306.3399999999999</v>
      </c>
      <c r="H4882" s="14">
        <f t="shared" si="532"/>
        <v>2006538.2399999998</v>
      </c>
      <c r="I4882" s="14">
        <f>IF(F4882="GHS",H4882,H4882*Assumptions!$B$4)</f>
        <v>2006538.2399999998</v>
      </c>
      <c r="J4882" s="15" t="str">
        <f>INDEX(Assumptions!$B$8:$B$12,MATCH(B4882,Assumptions!$A$8:$A$12,0))</f>
        <v>Weighted Average</v>
      </c>
      <c r="K4882" s="16">
        <f>G4882/(1-INDEX(Assumptions!$D$8:$D$12,MATCH(B4882,Assumptions!$A$8:$A$12,0)))</f>
        <v>1814.3611111111111</v>
      </c>
      <c r="L4882" s="16">
        <f t="shared" si="533"/>
        <v>39.190199999999997</v>
      </c>
      <c r="M4882" s="16">
        <f t="shared" si="534"/>
        <v>90.718055555555566</v>
      </c>
      <c r="N4882" s="14">
        <f>E4882*(K4882-L4882-M4882)*IF(F4882="GHS",1,Assumptions!$B$4)</f>
        <v>2587319.5861333334</v>
      </c>
      <c r="O4882" s="15">
        <f t="shared" ca="1" si="535"/>
        <v>524</v>
      </c>
      <c r="P4882" s="15" t="str">
        <f t="shared" ca="1" si="536"/>
        <v>365d+</v>
      </c>
      <c r="Q4882" s="17">
        <f ca="1">IF(P4882="0-90d",0,IF(P4882="91-180d",INDEX(Assumptions!$F$8:$F$12,MATCH(B4882,Assumptions!$A$8:$A$12,0)),IF(P4882="181-365d",INDEX(Assumptions!$G$8:$G$12,MATCH(B4882,Assumptions!$A$8:$A$12,0)),INDEX(Assumptions!$H$8:$H$12,MATCH(B4882,Assumptions!$A$8:$A$12,0)))))</f>
        <v>0.6</v>
      </c>
      <c r="R4882" s="14">
        <f t="shared" ca="1" si="537"/>
        <v>1203922.9439999999</v>
      </c>
      <c r="S4882" s="14">
        <f t="shared" ca="1" si="538"/>
        <v>802615.29599999986</v>
      </c>
      <c r="T4882" s="11" t="s">
        <v>25</v>
      </c>
      <c r="U4882" s="18" t="s">
        <v>26</v>
      </c>
    </row>
    <row r="4883" spans="1:21" ht="15" customHeight="1" x14ac:dyDescent="0.15">
      <c r="A4883" s="10" t="s">
        <v>4931</v>
      </c>
      <c r="B4883" s="11" t="s">
        <v>41</v>
      </c>
      <c r="C4883" s="11" t="s">
        <v>42</v>
      </c>
      <c r="D4883" s="12">
        <v>45803</v>
      </c>
      <c r="E4883" s="11">
        <v>2214</v>
      </c>
      <c r="F4883" s="11" t="s">
        <v>33</v>
      </c>
      <c r="G4883" s="13">
        <v>871.09</v>
      </c>
      <c r="H4883" s="14">
        <f t="shared" si="532"/>
        <v>1928593.26</v>
      </c>
      <c r="I4883" s="14">
        <f>IF(F4883="GHS",H4883,H4883*Assumptions!$B$4)</f>
        <v>1928593.26</v>
      </c>
      <c r="J4883" s="15" t="str">
        <f>INDEX(Assumptions!$B$8:$B$12,MATCH(B4883,Assumptions!$A$8:$A$12,0))</f>
        <v>Weighted Average</v>
      </c>
      <c r="K4883" s="16">
        <f>G4883/(1-INDEX(Assumptions!$D$8:$D$12,MATCH(B4883,Assumptions!$A$8:$A$12,0)))</f>
        <v>1340.1384615384616</v>
      </c>
      <c r="L4883" s="16">
        <f t="shared" si="533"/>
        <v>26.1327</v>
      </c>
      <c r="M4883" s="16">
        <f t="shared" si="534"/>
        <v>67.006923076923087</v>
      </c>
      <c r="N4883" s="14">
        <f>E4883*(K4883-L4883-M4883)*IF(F4883="GHS",1,Assumptions!$B$4)</f>
        <v>2760855.4283538461</v>
      </c>
      <c r="O4883" s="15">
        <f t="shared" ca="1" si="535"/>
        <v>483</v>
      </c>
      <c r="P4883" s="15" t="str">
        <f t="shared" ca="1" si="536"/>
        <v>365d+</v>
      </c>
      <c r="Q4883" s="17">
        <f ca="1">IF(P4883="0-90d",0,IF(P4883="91-180d",INDEX(Assumptions!$F$8:$F$12,MATCH(B4883,Assumptions!$A$8:$A$12,0)),IF(P4883="181-365d",INDEX(Assumptions!$G$8:$G$12,MATCH(B4883,Assumptions!$A$8:$A$12,0)),INDEX(Assumptions!$H$8:$H$12,MATCH(B4883,Assumptions!$A$8:$A$12,0)))))</f>
        <v>0.8</v>
      </c>
      <c r="R4883" s="14">
        <f t="shared" ca="1" si="537"/>
        <v>1542874.608</v>
      </c>
      <c r="S4883" s="14">
        <f t="shared" ca="1" si="538"/>
        <v>385718.652</v>
      </c>
      <c r="T4883" s="11" t="s">
        <v>25</v>
      </c>
      <c r="U4883" s="18" t="s">
        <v>26</v>
      </c>
    </row>
    <row r="4884" spans="1:21" ht="15" customHeight="1" x14ac:dyDescent="0.15">
      <c r="A4884" s="10" t="s">
        <v>4932</v>
      </c>
      <c r="B4884" s="11" t="s">
        <v>41</v>
      </c>
      <c r="C4884" s="11" t="s">
        <v>42</v>
      </c>
      <c r="D4884" s="12">
        <v>45996</v>
      </c>
      <c r="E4884" s="11">
        <v>3558</v>
      </c>
      <c r="F4884" s="11" t="s">
        <v>33</v>
      </c>
      <c r="G4884" s="13">
        <v>365.84</v>
      </c>
      <c r="H4884" s="14">
        <f t="shared" si="532"/>
        <v>1301658.72</v>
      </c>
      <c r="I4884" s="14">
        <f>IF(F4884="GHS",H4884,H4884*Assumptions!$B$4)</f>
        <v>1301658.72</v>
      </c>
      <c r="J4884" s="15" t="str">
        <f>INDEX(Assumptions!$B$8:$B$12,MATCH(B4884,Assumptions!$A$8:$A$12,0))</f>
        <v>Weighted Average</v>
      </c>
      <c r="K4884" s="16">
        <f>G4884/(1-INDEX(Assumptions!$D$8:$D$12,MATCH(B4884,Assumptions!$A$8:$A$12,0)))</f>
        <v>562.83076923076919</v>
      </c>
      <c r="L4884" s="16">
        <f t="shared" si="533"/>
        <v>10.975199999999999</v>
      </c>
      <c r="M4884" s="16">
        <f t="shared" si="534"/>
        <v>28.14153846153846</v>
      </c>
      <c r="N4884" s="14">
        <f>E4884*(K4884-L4884-M4884)*IF(F4884="GHS",1,Assumptions!$B$4)</f>
        <v>1863374.5214769228</v>
      </c>
      <c r="O4884" s="15">
        <f t="shared" ca="1" si="535"/>
        <v>290</v>
      </c>
      <c r="P4884" s="15" t="str">
        <f t="shared" ca="1" si="536"/>
        <v>181-365d</v>
      </c>
      <c r="Q4884" s="17">
        <f ca="1">IF(P4884="0-90d",0,IF(P4884="91-180d",INDEX(Assumptions!$F$8:$F$12,MATCH(B4884,Assumptions!$A$8:$A$12,0)),IF(P4884="181-365d",INDEX(Assumptions!$G$8:$G$12,MATCH(B4884,Assumptions!$A$8:$A$12,0)),INDEX(Assumptions!$H$8:$H$12,MATCH(B4884,Assumptions!$A$8:$A$12,0)))))</f>
        <v>0.35</v>
      </c>
      <c r="R4884" s="14">
        <f t="shared" ca="1" si="537"/>
        <v>455580.55199999997</v>
      </c>
      <c r="S4884" s="14">
        <f t="shared" ca="1" si="538"/>
        <v>846078.16800000006</v>
      </c>
      <c r="T4884" s="11" t="s">
        <v>25</v>
      </c>
      <c r="U4884" s="18" t="s">
        <v>26</v>
      </c>
    </row>
    <row r="4885" spans="1:21" ht="15" customHeight="1" x14ac:dyDescent="0.15">
      <c r="A4885" s="10" t="s">
        <v>4933</v>
      </c>
      <c r="B4885" s="11" t="s">
        <v>31</v>
      </c>
      <c r="C4885" s="11" t="s">
        <v>76</v>
      </c>
      <c r="D4885" s="12">
        <v>45807</v>
      </c>
      <c r="E4885" s="11">
        <v>487</v>
      </c>
      <c r="F4885" s="11" t="s">
        <v>33</v>
      </c>
      <c r="G4885" s="13">
        <v>1372.75</v>
      </c>
      <c r="H4885" s="14">
        <f t="shared" si="532"/>
        <v>668529.25</v>
      </c>
      <c r="I4885" s="14">
        <f>IF(F4885="GHS",H4885,H4885*Assumptions!$B$4)</f>
        <v>668529.25</v>
      </c>
      <c r="J4885" s="15" t="str">
        <f>INDEX(Assumptions!$B$8:$B$12,MATCH(B4885,Assumptions!$A$8:$A$12,0))</f>
        <v>Weighted Average</v>
      </c>
      <c r="K4885" s="16">
        <f>G4885/(1-INDEX(Assumptions!$D$8:$D$12,MATCH(B4885,Assumptions!$A$8:$A$12,0)))</f>
        <v>1906.5972222222224</v>
      </c>
      <c r="L4885" s="16">
        <f t="shared" si="533"/>
        <v>41.182499999999997</v>
      </c>
      <c r="M4885" s="16">
        <f t="shared" si="534"/>
        <v>95.329861111111128</v>
      </c>
      <c r="N4885" s="14">
        <f>E4885*(K4885-L4885-M4885)*IF(F4885="GHS",1,Assumptions!$B$4)</f>
        <v>862031.3273611113</v>
      </c>
      <c r="O4885" s="15">
        <f t="shared" ca="1" si="535"/>
        <v>479</v>
      </c>
      <c r="P4885" s="15" t="str">
        <f t="shared" ca="1" si="536"/>
        <v>365d+</v>
      </c>
      <c r="Q4885" s="17">
        <f ca="1">IF(P4885="0-90d",0,IF(P4885="91-180d",INDEX(Assumptions!$F$8:$F$12,MATCH(B4885,Assumptions!$A$8:$A$12,0)),IF(P4885="181-365d",INDEX(Assumptions!$G$8:$G$12,MATCH(B4885,Assumptions!$A$8:$A$12,0)),INDEX(Assumptions!$H$8:$H$12,MATCH(B4885,Assumptions!$A$8:$A$12,0)))))</f>
        <v>0.6</v>
      </c>
      <c r="R4885" s="14">
        <f t="shared" ca="1" si="537"/>
        <v>401117.55</v>
      </c>
      <c r="S4885" s="14">
        <f t="shared" ca="1" si="538"/>
        <v>267411.7</v>
      </c>
      <c r="T4885" s="11" t="s">
        <v>25</v>
      </c>
      <c r="U4885" s="18" t="s">
        <v>26</v>
      </c>
    </row>
    <row r="4886" spans="1:21" ht="15" customHeight="1" x14ac:dyDescent="0.15">
      <c r="A4886" s="10" t="s">
        <v>4934</v>
      </c>
      <c r="B4886" s="11" t="s">
        <v>41</v>
      </c>
      <c r="C4886" s="11" t="s">
        <v>115</v>
      </c>
      <c r="D4886" s="12">
        <v>46058</v>
      </c>
      <c r="E4886" s="11">
        <v>1752</v>
      </c>
      <c r="F4886" s="11" t="s">
        <v>33</v>
      </c>
      <c r="G4886" s="13">
        <v>430.34</v>
      </c>
      <c r="H4886" s="14">
        <f t="shared" si="532"/>
        <v>753955.67999999993</v>
      </c>
      <c r="I4886" s="14">
        <f>IF(F4886="GHS",H4886,H4886*Assumptions!$B$4)</f>
        <v>753955.67999999993</v>
      </c>
      <c r="J4886" s="15" t="str">
        <f>INDEX(Assumptions!$B$8:$B$12,MATCH(B4886,Assumptions!$A$8:$A$12,0))</f>
        <v>Weighted Average</v>
      </c>
      <c r="K4886" s="16">
        <f>G4886/(1-INDEX(Assumptions!$D$8:$D$12,MATCH(B4886,Assumptions!$A$8:$A$12,0)))</f>
        <v>662.06153846153836</v>
      </c>
      <c r="L4886" s="16">
        <f t="shared" si="533"/>
        <v>12.910199999999998</v>
      </c>
      <c r="M4886" s="16">
        <f t="shared" si="534"/>
        <v>33.10307692307692</v>
      </c>
      <c r="N4886" s="14">
        <f>E4886*(K4886-L4886-M4886)*IF(F4886="GHS",1,Assumptions!$B$4)</f>
        <v>1079316.5542153844</v>
      </c>
      <c r="O4886" s="15">
        <f t="shared" ca="1" si="535"/>
        <v>228</v>
      </c>
      <c r="P4886" s="15" t="str">
        <f t="shared" ca="1" si="536"/>
        <v>181-365d</v>
      </c>
      <c r="Q4886" s="17">
        <f ca="1">IF(P4886="0-90d",0,IF(P4886="91-180d",INDEX(Assumptions!$F$8:$F$12,MATCH(B4886,Assumptions!$A$8:$A$12,0)),IF(P4886="181-365d",INDEX(Assumptions!$G$8:$G$12,MATCH(B4886,Assumptions!$A$8:$A$12,0)),INDEX(Assumptions!$H$8:$H$12,MATCH(B4886,Assumptions!$A$8:$A$12,0)))))</f>
        <v>0.35</v>
      </c>
      <c r="R4886" s="14">
        <f t="shared" ca="1" si="537"/>
        <v>263884.48799999995</v>
      </c>
      <c r="S4886" s="14">
        <f t="shared" ca="1" si="538"/>
        <v>490071.19199999998</v>
      </c>
      <c r="T4886" s="11" t="s">
        <v>25</v>
      </c>
      <c r="U4886" s="18" t="s">
        <v>26</v>
      </c>
    </row>
    <row r="4887" spans="1:21" ht="15" customHeight="1" x14ac:dyDescent="0.15">
      <c r="A4887" s="10" t="s">
        <v>4935</v>
      </c>
      <c r="B4887" s="11" t="s">
        <v>22</v>
      </c>
      <c r="C4887" s="11" t="s">
        <v>23</v>
      </c>
      <c r="D4887" s="12">
        <v>45949</v>
      </c>
      <c r="E4887" s="11">
        <v>1542</v>
      </c>
      <c r="F4887" s="11" t="s">
        <v>24</v>
      </c>
      <c r="G4887" s="13">
        <v>17291.939999999999</v>
      </c>
      <c r="H4887" s="14">
        <f t="shared" si="532"/>
        <v>26664171.479999997</v>
      </c>
      <c r="I4887" s="14">
        <f>IF(F4887="GHS",H4887,H4887*Assumptions!$B$4)</f>
        <v>287973051.98399997</v>
      </c>
      <c r="J4887" s="15" t="str">
        <f>INDEX(Assumptions!$B$8:$B$12,MATCH(B4887,Assumptions!$A$8:$A$12,0))</f>
        <v>FIFO</v>
      </c>
      <c r="K4887" s="16">
        <f>G4887/(1-INDEX(Assumptions!$D$8:$D$12,MATCH(B4887,Assumptions!$A$8:$A$12,0)))</f>
        <v>21087.731707317071</v>
      </c>
      <c r="L4887" s="16">
        <f t="shared" si="533"/>
        <v>518.75819999999999</v>
      </c>
      <c r="M4887" s="16">
        <f t="shared" si="534"/>
        <v>1054.3865853658535</v>
      </c>
      <c r="N4887" s="14">
        <f>E4887*(K4887-L4887-M4887)*IF(F4887="GHS",1,Assumptions!$B$4)</f>
        <v>324988124.76340681</v>
      </c>
      <c r="O4887" s="15">
        <f t="shared" ca="1" si="535"/>
        <v>337</v>
      </c>
      <c r="P4887" s="15" t="str">
        <f t="shared" ca="1" si="536"/>
        <v>181-365d</v>
      </c>
      <c r="Q4887" s="17">
        <f ca="1">IF(P4887="0-90d",0,IF(P4887="91-180d",INDEX(Assumptions!$F$8:$F$12,MATCH(B4887,Assumptions!$A$8:$A$12,0)),IF(P4887="181-365d",INDEX(Assumptions!$G$8:$G$12,MATCH(B4887,Assumptions!$A$8:$A$12,0)),INDEX(Assumptions!$H$8:$H$12,MATCH(B4887,Assumptions!$A$8:$A$12,0)))))</f>
        <v>0.15</v>
      </c>
      <c r="R4887" s="14">
        <f t="shared" ca="1" si="537"/>
        <v>43195957.797599994</v>
      </c>
      <c r="S4887" s="14">
        <f t="shared" ca="1" si="538"/>
        <v>244777094.18639997</v>
      </c>
      <c r="T4887" s="11" t="s">
        <v>25</v>
      </c>
      <c r="U4887" s="18" t="s">
        <v>26</v>
      </c>
    </row>
    <row r="4888" spans="1:21" ht="15" customHeight="1" x14ac:dyDescent="0.15">
      <c r="A4888" s="10" t="s">
        <v>4936</v>
      </c>
      <c r="B4888" s="11" t="s">
        <v>31</v>
      </c>
      <c r="C4888" s="11" t="s">
        <v>76</v>
      </c>
      <c r="D4888" s="12">
        <v>45904</v>
      </c>
      <c r="E4888" s="11">
        <v>2733</v>
      </c>
      <c r="F4888" s="11" t="s">
        <v>33</v>
      </c>
      <c r="G4888" s="13">
        <v>2512.75</v>
      </c>
      <c r="H4888" s="14">
        <f t="shared" si="532"/>
        <v>6867345.75</v>
      </c>
      <c r="I4888" s="14">
        <f>IF(F4888="GHS",H4888,H4888*Assumptions!$B$4)</f>
        <v>6867345.75</v>
      </c>
      <c r="J4888" s="15" t="str">
        <f>INDEX(Assumptions!$B$8:$B$12,MATCH(B4888,Assumptions!$A$8:$A$12,0))</f>
        <v>Weighted Average</v>
      </c>
      <c r="K4888" s="16">
        <f>G4888/(1-INDEX(Assumptions!$D$8:$D$12,MATCH(B4888,Assumptions!$A$8:$A$12,0)))</f>
        <v>3489.9305555555557</v>
      </c>
      <c r="L4888" s="16">
        <f t="shared" si="533"/>
        <v>75.382499999999993</v>
      </c>
      <c r="M4888" s="16">
        <f t="shared" si="534"/>
        <v>174.4965277777778</v>
      </c>
      <c r="N4888" s="14">
        <f>E4888*(K4888-L4888-M4888)*IF(F4888="GHS",1,Assumptions!$B$4)</f>
        <v>8855060.8254166655</v>
      </c>
      <c r="O4888" s="15">
        <f t="shared" ca="1" si="535"/>
        <v>382</v>
      </c>
      <c r="P4888" s="15" t="str">
        <f t="shared" ca="1" si="536"/>
        <v>365d+</v>
      </c>
      <c r="Q4888" s="17">
        <f ca="1">IF(P4888="0-90d",0,IF(P4888="91-180d",INDEX(Assumptions!$F$8:$F$12,MATCH(B4888,Assumptions!$A$8:$A$12,0)),IF(P4888="181-365d",INDEX(Assumptions!$G$8:$G$12,MATCH(B4888,Assumptions!$A$8:$A$12,0)),INDEX(Assumptions!$H$8:$H$12,MATCH(B4888,Assumptions!$A$8:$A$12,0)))))</f>
        <v>0.6</v>
      </c>
      <c r="R4888" s="14">
        <f t="shared" ca="1" si="537"/>
        <v>4120407.4499999997</v>
      </c>
      <c r="S4888" s="14">
        <f t="shared" ca="1" si="538"/>
        <v>2746938.3000000003</v>
      </c>
      <c r="T4888" s="11" t="s">
        <v>25</v>
      </c>
      <c r="U4888" s="18" t="s">
        <v>26</v>
      </c>
    </row>
    <row r="4889" spans="1:21" ht="15" customHeight="1" x14ac:dyDescent="0.15">
      <c r="A4889" s="10" t="s">
        <v>4937</v>
      </c>
      <c r="B4889" s="11" t="s">
        <v>31</v>
      </c>
      <c r="C4889" s="11" t="s">
        <v>63</v>
      </c>
      <c r="D4889" s="12">
        <v>45992</v>
      </c>
      <c r="E4889" s="11">
        <v>4113</v>
      </c>
      <c r="F4889" s="11" t="s">
        <v>33</v>
      </c>
      <c r="G4889" s="13">
        <v>1667.17</v>
      </c>
      <c r="H4889" s="14">
        <f t="shared" si="532"/>
        <v>6857070.21</v>
      </c>
      <c r="I4889" s="14">
        <f>IF(F4889="GHS",H4889,H4889*Assumptions!$B$4)</f>
        <v>6857070.21</v>
      </c>
      <c r="J4889" s="15" t="str">
        <f>INDEX(Assumptions!$B$8:$B$12,MATCH(B4889,Assumptions!$A$8:$A$12,0))</f>
        <v>Weighted Average</v>
      </c>
      <c r="K4889" s="16">
        <f>G4889/(1-INDEX(Assumptions!$D$8:$D$12,MATCH(B4889,Assumptions!$A$8:$A$12,0)))</f>
        <v>2315.5138888888891</v>
      </c>
      <c r="L4889" s="16">
        <f t="shared" si="533"/>
        <v>50.015099999999997</v>
      </c>
      <c r="M4889" s="16">
        <f t="shared" si="534"/>
        <v>115.77569444444447</v>
      </c>
      <c r="N4889" s="14">
        <f>E4889*(K4889-L4889-M4889)*IF(F4889="GHS",1,Assumptions!$B$4)</f>
        <v>8841811.0874499995</v>
      </c>
      <c r="O4889" s="15">
        <f t="shared" ca="1" si="535"/>
        <v>294</v>
      </c>
      <c r="P4889" s="15" t="str">
        <f t="shared" ca="1" si="536"/>
        <v>181-365d</v>
      </c>
      <c r="Q4889" s="17">
        <f ca="1">IF(P4889="0-90d",0,IF(P4889="91-180d",INDEX(Assumptions!$F$8:$F$12,MATCH(B4889,Assumptions!$A$8:$A$12,0)),IF(P4889="181-365d",INDEX(Assumptions!$G$8:$G$12,MATCH(B4889,Assumptions!$A$8:$A$12,0)),INDEX(Assumptions!$H$8:$H$12,MATCH(B4889,Assumptions!$A$8:$A$12,0)))))</f>
        <v>0.2</v>
      </c>
      <c r="R4889" s="14">
        <f t="shared" ca="1" si="537"/>
        <v>1371414.0420000001</v>
      </c>
      <c r="S4889" s="14">
        <f t="shared" ca="1" si="538"/>
        <v>5485656.1679999996</v>
      </c>
      <c r="T4889" s="11" t="s">
        <v>25</v>
      </c>
      <c r="U4889" s="18" t="s">
        <v>26</v>
      </c>
    </row>
    <row r="4890" spans="1:21" ht="15" customHeight="1" x14ac:dyDescent="0.15">
      <c r="A4890" s="10" t="s">
        <v>4938</v>
      </c>
      <c r="B4890" s="11" t="s">
        <v>46</v>
      </c>
      <c r="C4890" s="11" t="s">
        <v>119</v>
      </c>
      <c r="D4890" s="12">
        <v>45787</v>
      </c>
      <c r="E4890" s="11">
        <v>3699</v>
      </c>
      <c r="F4890" s="11" t="s">
        <v>33</v>
      </c>
      <c r="G4890" s="13">
        <v>387870.79</v>
      </c>
      <c r="H4890" s="14">
        <f t="shared" si="532"/>
        <v>1434734052.21</v>
      </c>
      <c r="I4890" s="14">
        <f>IF(F4890="GHS",H4890,H4890*Assumptions!$B$4)</f>
        <v>1434734052.21</v>
      </c>
      <c r="J4890" s="15" t="str">
        <f>INDEX(Assumptions!$B$8:$B$12,MATCH(B4890,Assumptions!$A$8:$A$12,0))</f>
        <v>Specific Identification</v>
      </c>
      <c r="K4890" s="16">
        <f>G4890/(1-INDEX(Assumptions!$D$8:$D$12,MATCH(B4890,Assumptions!$A$8:$A$12,0)))</f>
        <v>497270.24358974356</v>
      </c>
      <c r="L4890" s="16">
        <f t="shared" si="533"/>
        <v>11636.123699999998</v>
      </c>
      <c r="M4890" s="16">
        <f t="shared" si="534"/>
        <v>24863.512179487181</v>
      </c>
      <c r="N4890" s="14">
        <f>E4890*(K4890-L4890-M4890)*IF(F4890="GHS",1,Assumptions!$B$4)</f>
        <v>1704390477.9202383</v>
      </c>
      <c r="O4890" s="15">
        <f t="shared" ca="1" si="535"/>
        <v>499</v>
      </c>
      <c r="P4890" s="15" t="str">
        <f t="shared" ca="1" si="536"/>
        <v>365d+</v>
      </c>
      <c r="Q4890" s="17">
        <f ca="1">IF(P4890="0-90d",0,IF(P4890="91-180d",INDEX(Assumptions!$F$8:$F$12,MATCH(B4890,Assumptions!$A$8:$A$12,0)),IF(P4890="181-365d",INDEX(Assumptions!$G$8:$G$12,MATCH(B4890,Assumptions!$A$8:$A$12,0)),INDEX(Assumptions!$H$8:$H$12,MATCH(B4890,Assumptions!$A$8:$A$12,0)))))</f>
        <v>0.15</v>
      </c>
      <c r="R4890" s="14">
        <f t="shared" ca="1" si="537"/>
        <v>215210107.83149999</v>
      </c>
      <c r="S4890" s="14">
        <f t="shared" ca="1" si="538"/>
        <v>1219523944.3785</v>
      </c>
      <c r="T4890" s="11" t="s">
        <v>25</v>
      </c>
      <c r="U4890" s="18" t="s">
        <v>36</v>
      </c>
    </row>
    <row r="4891" spans="1:21" ht="15" customHeight="1" x14ac:dyDescent="0.15">
      <c r="A4891" s="10" t="s">
        <v>4939</v>
      </c>
      <c r="B4891" s="11" t="s">
        <v>22</v>
      </c>
      <c r="C4891" s="11" t="s">
        <v>81</v>
      </c>
      <c r="D4891" s="12">
        <v>45752</v>
      </c>
      <c r="E4891" s="11">
        <v>212</v>
      </c>
      <c r="F4891" s="11" t="s">
        <v>24</v>
      </c>
      <c r="G4891" s="13">
        <v>44662.18</v>
      </c>
      <c r="H4891" s="14">
        <f t="shared" si="532"/>
        <v>9468382.1600000001</v>
      </c>
      <c r="I4891" s="14">
        <f>IF(F4891="GHS",H4891,H4891*Assumptions!$B$4)</f>
        <v>102258527.32800001</v>
      </c>
      <c r="J4891" s="15" t="str">
        <f>INDEX(Assumptions!$B$8:$B$12,MATCH(B4891,Assumptions!$A$8:$A$12,0))</f>
        <v>FIFO</v>
      </c>
      <c r="K4891" s="16">
        <f>G4891/(1-INDEX(Assumptions!$D$8:$D$12,MATCH(B4891,Assumptions!$A$8:$A$12,0)))</f>
        <v>54466.073170731703</v>
      </c>
      <c r="L4891" s="16">
        <f t="shared" si="533"/>
        <v>1339.8653999999999</v>
      </c>
      <c r="M4891" s="16">
        <f t="shared" si="534"/>
        <v>2723.3036585365853</v>
      </c>
      <c r="N4891" s="14">
        <f>E4891*(K4891-L4891-M4891)*IF(F4891="GHS",1,Assumptions!$B$4)</f>
        <v>115402489.25528194</v>
      </c>
      <c r="O4891" s="15">
        <f t="shared" ca="1" si="535"/>
        <v>534</v>
      </c>
      <c r="P4891" s="15" t="str">
        <f t="shared" ca="1" si="536"/>
        <v>365d+</v>
      </c>
      <c r="Q4891" s="17">
        <f ca="1">IF(P4891="0-90d",0,IF(P4891="91-180d",INDEX(Assumptions!$F$8:$F$12,MATCH(B4891,Assumptions!$A$8:$A$12,0)),IF(P4891="181-365d",INDEX(Assumptions!$G$8:$G$12,MATCH(B4891,Assumptions!$A$8:$A$12,0)),INDEX(Assumptions!$H$8:$H$12,MATCH(B4891,Assumptions!$A$8:$A$12,0)))))</f>
        <v>0.5</v>
      </c>
      <c r="R4891" s="14">
        <f t="shared" ca="1" si="537"/>
        <v>51129263.664000005</v>
      </c>
      <c r="S4891" s="14">
        <f t="shared" ca="1" si="538"/>
        <v>51129263.664000005</v>
      </c>
      <c r="T4891" s="11" t="s">
        <v>25</v>
      </c>
      <c r="U4891" s="18" t="s">
        <v>36</v>
      </c>
    </row>
    <row r="4892" spans="1:21" ht="15" customHeight="1" x14ac:dyDescent="0.15">
      <c r="A4892" s="10" t="s">
        <v>4940</v>
      </c>
      <c r="B4892" s="11" t="s">
        <v>41</v>
      </c>
      <c r="C4892" s="11" t="s">
        <v>44</v>
      </c>
      <c r="D4892" s="12">
        <v>46057</v>
      </c>
      <c r="E4892" s="11">
        <v>4105</v>
      </c>
      <c r="F4892" s="11" t="s">
        <v>33</v>
      </c>
      <c r="G4892" s="13">
        <v>578.99</v>
      </c>
      <c r="H4892" s="14">
        <f t="shared" si="532"/>
        <v>2376753.9500000002</v>
      </c>
      <c r="I4892" s="14">
        <f>IF(F4892="GHS",H4892,H4892*Assumptions!$B$4)</f>
        <v>2376753.9500000002</v>
      </c>
      <c r="J4892" s="15" t="str">
        <f>INDEX(Assumptions!$B$8:$B$12,MATCH(B4892,Assumptions!$A$8:$A$12,0))</f>
        <v>Weighted Average</v>
      </c>
      <c r="K4892" s="16">
        <f>G4892/(1-INDEX(Assumptions!$D$8:$D$12,MATCH(B4892,Assumptions!$A$8:$A$12,0)))</f>
        <v>890.7538461538461</v>
      </c>
      <c r="L4892" s="16">
        <f t="shared" si="533"/>
        <v>17.369699999999998</v>
      </c>
      <c r="M4892" s="16">
        <f t="shared" si="534"/>
        <v>44.537692307692311</v>
      </c>
      <c r="N4892" s="14">
        <f>E4892*(K4892-L4892-M4892)*IF(F4892="GHS",1,Assumptions!$B$4)</f>
        <v>3402414.6930384617</v>
      </c>
      <c r="O4892" s="15">
        <f t="shared" ca="1" si="535"/>
        <v>229</v>
      </c>
      <c r="P4892" s="15" t="str">
        <f t="shared" ca="1" si="536"/>
        <v>181-365d</v>
      </c>
      <c r="Q4892" s="17">
        <f ca="1">IF(P4892="0-90d",0,IF(P4892="91-180d",INDEX(Assumptions!$F$8:$F$12,MATCH(B4892,Assumptions!$A$8:$A$12,0)),IF(P4892="181-365d",INDEX(Assumptions!$G$8:$G$12,MATCH(B4892,Assumptions!$A$8:$A$12,0)),INDEX(Assumptions!$H$8:$H$12,MATCH(B4892,Assumptions!$A$8:$A$12,0)))))</f>
        <v>0.35</v>
      </c>
      <c r="R4892" s="14">
        <f t="shared" ca="1" si="537"/>
        <v>831863.88250000007</v>
      </c>
      <c r="S4892" s="14">
        <f t="shared" ca="1" si="538"/>
        <v>1544890.0675000001</v>
      </c>
      <c r="T4892" s="11" t="s">
        <v>25</v>
      </c>
      <c r="U4892" s="18" t="s">
        <v>26</v>
      </c>
    </row>
    <row r="4893" spans="1:21" ht="15" customHeight="1" x14ac:dyDescent="0.15">
      <c r="A4893" s="10" t="s">
        <v>4941</v>
      </c>
      <c r="B4893" s="11" t="s">
        <v>31</v>
      </c>
      <c r="C4893" s="11" t="s">
        <v>63</v>
      </c>
      <c r="D4893" s="12">
        <v>45768</v>
      </c>
      <c r="E4893" s="11">
        <v>2511</v>
      </c>
      <c r="F4893" s="11" t="s">
        <v>33</v>
      </c>
      <c r="G4893" s="13">
        <v>2648.05</v>
      </c>
      <c r="H4893" s="14">
        <f t="shared" si="532"/>
        <v>6649253.5500000007</v>
      </c>
      <c r="I4893" s="14">
        <f>IF(F4893="GHS",H4893,H4893*Assumptions!$B$4)</f>
        <v>6649253.5500000007</v>
      </c>
      <c r="J4893" s="15" t="str">
        <f>INDEX(Assumptions!$B$8:$B$12,MATCH(B4893,Assumptions!$A$8:$A$12,0))</f>
        <v>Weighted Average</v>
      </c>
      <c r="K4893" s="16">
        <f>G4893/(1-INDEX(Assumptions!$D$8:$D$12,MATCH(B4893,Assumptions!$A$8:$A$12,0)))</f>
        <v>3677.8472222222226</v>
      </c>
      <c r="L4893" s="16">
        <f t="shared" si="533"/>
        <v>79.441500000000005</v>
      </c>
      <c r="M4893" s="16">
        <f t="shared" si="534"/>
        <v>183.89236111111114</v>
      </c>
      <c r="N4893" s="14">
        <f>E4893*(K4893-L4893-M4893)*IF(F4893="GHS",1,Assumptions!$B$4)</f>
        <v>8573843.0497500002</v>
      </c>
      <c r="O4893" s="15">
        <f t="shared" ca="1" si="535"/>
        <v>518</v>
      </c>
      <c r="P4893" s="15" t="str">
        <f t="shared" ca="1" si="536"/>
        <v>365d+</v>
      </c>
      <c r="Q4893" s="17">
        <f ca="1">IF(P4893="0-90d",0,IF(P4893="91-180d",INDEX(Assumptions!$F$8:$F$12,MATCH(B4893,Assumptions!$A$8:$A$12,0)),IF(P4893="181-365d",INDEX(Assumptions!$G$8:$G$12,MATCH(B4893,Assumptions!$A$8:$A$12,0)),INDEX(Assumptions!$H$8:$H$12,MATCH(B4893,Assumptions!$A$8:$A$12,0)))))</f>
        <v>0.6</v>
      </c>
      <c r="R4893" s="14">
        <f t="shared" ca="1" si="537"/>
        <v>3989552.1300000004</v>
      </c>
      <c r="S4893" s="14">
        <f t="shared" ca="1" si="538"/>
        <v>2659701.4200000004</v>
      </c>
      <c r="T4893" s="11" t="s">
        <v>25</v>
      </c>
      <c r="U4893" s="18" t="s">
        <v>26</v>
      </c>
    </row>
    <row r="4894" spans="1:21" ht="15" customHeight="1" x14ac:dyDescent="0.15">
      <c r="A4894" s="10" t="s">
        <v>4942</v>
      </c>
      <c r="B4894" s="11" t="s">
        <v>28</v>
      </c>
      <c r="C4894" s="11" t="s">
        <v>55</v>
      </c>
      <c r="D4894" s="12">
        <v>46178</v>
      </c>
      <c r="E4894" s="11">
        <v>692</v>
      </c>
      <c r="F4894" s="11" t="s">
        <v>24</v>
      </c>
      <c r="G4894" s="13">
        <v>9725.42</v>
      </c>
      <c r="H4894" s="14">
        <f t="shared" si="532"/>
        <v>6729990.6399999997</v>
      </c>
      <c r="I4894" s="14">
        <f>IF(F4894="GHS",H4894,H4894*Assumptions!$B$4)</f>
        <v>72683898.912</v>
      </c>
      <c r="J4894" s="15" t="str">
        <f>INDEX(Assumptions!$B$8:$B$12,MATCH(B4894,Assumptions!$A$8:$A$12,0))</f>
        <v>Fair Value Less Costs to Sell</v>
      </c>
      <c r="K4894" s="16">
        <f>G4894/(1-INDEX(Assumptions!$D$8:$D$12,MATCH(B4894,Assumptions!$A$8:$A$12,0)))</f>
        <v>11051.613636363636</v>
      </c>
      <c r="L4894" s="16">
        <f t="shared" si="533"/>
        <v>291.76259999999996</v>
      </c>
      <c r="M4894" s="16">
        <f t="shared" si="534"/>
        <v>552.5806818181818</v>
      </c>
      <c r="N4894" s="14">
        <f>E4894*(K4894-L4894-M4894)*IF(F4894="GHS",1,Assumptions!$B$4)</f>
        <v>76285055.721730903</v>
      </c>
      <c r="O4894" s="15">
        <f t="shared" ca="1" si="535"/>
        <v>108</v>
      </c>
      <c r="P4894" s="15" t="str">
        <f t="shared" ca="1" si="536"/>
        <v>91-180d</v>
      </c>
      <c r="Q4894" s="17">
        <f ca="1">IF(P4894="0-90d",0,IF(P4894="91-180d",INDEX(Assumptions!$F$8:$F$12,MATCH(B4894,Assumptions!$A$8:$A$12,0)),IF(P4894="181-365d",INDEX(Assumptions!$G$8:$G$12,MATCH(B4894,Assumptions!$A$8:$A$12,0)),INDEX(Assumptions!$H$8:$H$12,MATCH(B4894,Assumptions!$A$8:$A$12,0)))))</f>
        <v>0.02</v>
      </c>
      <c r="R4894" s="14">
        <f t="shared" ca="1" si="537"/>
        <v>1453677.9782400001</v>
      </c>
      <c r="S4894" s="14">
        <f t="shared" ca="1" si="538"/>
        <v>71230220.933760002</v>
      </c>
      <c r="T4894" s="11" t="s">
        <v>25</v>
      </c>
      <c r="U4894" s="18" t="s">
        <v>26</v>
      </c>
    </row>
    <row r="4895" spans="1:21" ht="15" customHeight="1" x14ac:dyDescent="0.15">
      <c r="A4895" s="10" t="s">
        <v>4943</v>
      </c>
      <c r="B4895" s="11" t="s">
        <v>41</v>
      </c>
      <c r="C4895" s="11" t="s">
        <v>49</v>
      </c>
      <c r="D4895" s="12">
        <v>45745</v>
      </c>
      <c r="E4895" s="11">
        <v>3910</v>
      </c>
      <c r="F4895" s="11" t="s">
        <v>33</v>
      </c>
      <c r="G4895" s="13">
        <v>379.14</v>
      </c>
      <c r="H4895" s="14">
        <f t="shared" si="532"/>
        <v>1482437.4</v>
      </c>
      <c r="I4895" s="14">
        <f>IF(F4895="GHS",H4895,H4895*Assumptions!$B$4)</f>
        <v>1482437.4</v>
      </c>
      <c r="J4895" s="15" t="str">
        <f>INDEX(Assumptions!$B$8:$B$12,MATCH(B4895,Assumptions!$A$8:$A$12,0))</f>
        <v>Weighted Average</v>
      </c>
      <c r="K4895" s="16">
        <f>G4895/(1-INDEX(Assumptions!$D$8:$D$12,MATCH(B4895,Assumptions!$A$8:$A$12,0)))</f>
        <v>583.29230769230765</v>
      </c>
      <c r="L4895" s="16">
        <f t="shared" si="533"/>
        <v>11.374199999999998</v>
      </c>
      <c r="M4895" s="16">
        <f t="shared" si="534"/>
        <v>29.164615384615384</v>
      </c>
      <c r="N4895" s="14">
        <f>E4895*(K4895-L4895-M4895)*IF(F4895="GHS",1,Assumptions!$B$4)</f>
        <v>2122166.1549230772</v>
      </c>
      <c r="O4895" s="15">
        <f t="shared" ca="1" si="535"/>
        <v>541</v>
      </c>
      <c r="P4895" s="15" t="str">
        <f t="shared" ca="1" si="536"/>
        <v>365d+</v>
      </c>
      <c r="Q4895" s="17">
        <f ca="1">IF(P4895="0-90d",0,IF(P4895="91-180d",INDEX(Assumptions!$F$8:$F$12,MATCH(B4895,Assumptions!$A$8:$A$12,0)),IF(P4895="181-365d",INDEX(Assumptions!$G$8:$G$12,MATCH(B4895,Assumptions!$A$8:$A$12,0)),INDEX(Assumptions!$H$8:$H$12,MATCH(B4895,Assumptions!$A$8:$A$12,0)))))</f>
        <v>0.8</v>
      </c>
      <c r="R4895" s="14">
        <f t="shared" ca="1" si="537"/>
        <v>1185949.92</v>
      </c>
      <c r="S4895" s="14">
        <f t="shared" ca="1" si="538"/>
        <v>296487.48</v>
      </c>
      <c r="T4895" s="11" t="s">
        <v>25</v>
      </c>
      <c r="U4895" s="18" t="s">
        <v>26</v>
      </c>
    </row>
    <row r="4896" spans="1:21" ht="15" customHeight="1" x14ac:dyDescent="0.15">
      <c r="A4896" s="10" t="s">
        <v>4944</v>
      </c>
      <c r="B4896" s="11" t="s">
        <v>41</v>
      </c>
      <c r="C4896" s="11" t="s">
        <v>44</v>
      </c>
      <c r="D4896" s="12">
        <v>45903</v>
      </c>
      <c r="E4896" s="11">
        <v>2948</v>
      </c>
      <c r="F4896" s="11" t="s">
        <v>33</v>
      </c>
      <c r="G4896" s="13">
        <v>360.56</v>
      </c>
      <c r="H4896" s="14">
        <f t="shared" si="532"/>
        <v>1062930.8800000001</v>
      </c>
      <c r="I4896" s="14">
        <f>IF(F4896="GHS",H4896,H4896*Assumptions!$B$4)</f>
        <v>1062930.8800000001</v>
      </c>
      <c r="J4896" s="15" t="str">
        <f>INDEX(Assumptions!$B$8:$B$12,MATCH(B4896,Assumptions!$A$8:$A$12,0))</f>
        <v>Weighted Average</v>
      </c>
      <c r="K4896" s="16">
        <f>G4896/(1-INDEX(Assumptions!$D$8:$D$12,MATCH(B4896,Assumptions!$A$8:$A$12,0)))</f>
        <v>554.70769230769224</v>
      </c>
      <c r="L4896" s="16">
        <f t="shared" si="533"/>
        <v>10.816799999999999</v>
      </c>
      <c r="M4896" s="16">
        <f t="shared" si="534"/>
        <v>27.735384615384614</v>
      </c>
      <c r="N4896" s="14">
        <f>E4896*(K4896-L4896-M4896)*IF(F4896="GHS",1,Assumptions!$B$4)</f>
        <v>1521626.436676923</v>
      </c>
      <c r="O4896" s="15">
        <f t="shared" ca="1" si="535"/>
        <v>383</v>
      </c>
      <c r="P4896" s="15" t="str">
        <f t="shared" ca="1" si="536"/>
        <v>365d+</v>
      </c>
      <c r="Q4896" s="17">
        <f ca="1">IF(P4896="0-90d",0,IF(P4896="91-180d",INDEX(Assumptions!$F$8:$F$12,MATCH(B4896,Assumptions!$A$8:$A$12,0)),IF(P4896="181-365d",INDEX(Assumptions!$G$8:$G$12,MATCH(B4896,Assumptions!$A$8:$A$12,0)),INDEX(Assumptions!$H$8:$H$12,MATCH(B4896,Assumptions!$A$8:$A$12,0)))))</f>
        <v>0.8</v>
      </c>
      <c r="R4896" s="14">
        <f t="shared" ca="1" si="537"/>
        <v>850344.70400000014</v>
      </c>
      <c r="S4896" s="14">
        <f t="shared" si="538"/>
        <v>0</v>
      </c>
      <c r="T4896" s="11" t="s">
        <v>39</v>
      </c>
      <c r="U4896" s="18" t="s">
        <v>26</v>
      </c>
    </row>
    <row r="4897" spans="1:21" ht="15" customHeight="1" x14ac:dyDescent="0.15">
      <c r="A4897" s="10" t="s">
        <v>4945</v>
      </c>
      <c r="B4897" s="11" t="s">
        <v>31</v>
      </c>
      <c r="C4897" s="11" t="s">
        <v>76</v>
      </c>
      <c r="D4897" s="12">
        <v>45784</v>
      </c>
      <c r="E4897" s="11">
        <v>1720</v>
      </c>
      <c r="F4897" s="11" t="s">
        <v>33</v>
      </c>
      <c r="G4897" s="13">
        <v>2095.8000000000002</v>
      </c>
      <c r="H4897" s="14">
        <f t="shared" si="532"/>
        <v>3604776.0000000005</v>
      </c>
      <c r="I4897" s="14">
        <f>IF(F4897="GHS",H4897,H4897*Assumptions!$B$4)</f>
        <v>3604776.0000000005</v>
      </c>
      <c r="J4897" s="15" t="str">
        <f>INDEX(Assumptions!$B$8:$B$12,MATCH(B4897,Assumptions!$A$8:$A$12,0))</f>
        <v>Weighted Average</v>
      </c>
      <c r="K4897" s="16">
        <f>G4897/(1-INDEX(Assumptions!$D$8:$D$12,MATCH(B4897,Assumptions!$A$8:$A$12,0)))</f>
        <v>2910.8333333333335</v>
      </c>
      <c r="L4897" s="16">
        <f t="shared" si="533"/>
        <v>62.874000000000002</v>
      </c>
      <c r="M4897" s="16">
        <f t="shared" si="534"/>
        <v>145.54166666666669</v>
      </c>
      <c r="N4897" s="14">
        <f>E4897*(K4897-L4897-M4897)*IF(F4897="GHS",1,Assumptions!$B$4)</f>
        <v>4648158.3866666676</v>
      </c>
      <c r="O4897" s="15">
        <f t="shared" ca="1" si="535"/>
        <v>502</v>
      </c>
      <c r="P4897" s="15" t="str">
        <f t="shared" ca="1" si="536"/>
        <v>365d+</v>
      </c>
      <c r="Q4897" s="17">
        <f ca="1">IF(P4897="0-90d",0,IF(P4897="91-180d",INDEX(Assumptions!$F$8:$F$12,MATCH(B4897,Assumptions!$A$8:$A$12,0)),IF(P4897="181-365d",INDEX(Assumptions!$G$8:$G$12,MATCH(B4897,Assumptions!$A$8:$A$12,0)),INDEX(Assumptions!$H$8:$H$12,MATCH(B4897,Assumptions!$A$8:$A$12,0)))))</f>
        <v>0.6</v>
      </c>
      <c r="R4897" s="14">
        <f t="shared" ca="1" si="537"/>
        <v>2162865.6</v>
      </c>
      <c r="S4897" s="14">
        <f t="shared" ca="1" si="538"/>
        <v>1441910.4000000004</v>
      </c>
      <c r="T4897" s="11" t="s">
        <v>25</v>
      </c>
      <c r="U4897" s="18" t="s">
        <v>26</v>
      </c>
    </row>
    <row r="4898" spans="1:21" ht="15" customHeight="1" x14ac:dyDescent="0.15">
      <c r="A4898" s="10" t="s">
        <v>4946</v>
      </c>
      <c r="B4898" s="11" t="s">
        <v>41</v>
      </c>
      <c r="C4898" s="11" t="s">
        <v>115</v>
      </c>
      <c r="D4898" s="12">
        <v>46005</v>
      </c>
      <c r="E4898" s="11">
        <v>4629</v>
      </c>
      <c r="F4898" s="11" t="s">
        <v>33</v>
      </c>
      <c r="G4898" s="13">
        <v>323.35000000000002</v>
      </c>
      <c r="H4898" s="14">
        <f t="shared" si="532"/>
        <v>1496787.1500000001</v>
      </c>
      <c r="I4898" s="14">
        <f>IF(F4898="GHS",H4898,H4898*Assumptions!$B$4)</f>
        <v>1496787.1500000001</v>
      </c>
      <c r="J4898" s="15" t="str">
        <f>INDEX(Assumptions!$B$8:$B$12,MATCH(B4898,Assumptions!$A$8:$A$12,0))</f>
        <v>Weighted Average</v>
      </c>
      <c r="K4898" s="16">
        <f>G4898/(1-INDEX(Assumptions!$D$8:$D$12,MATCH(B4898,Assumptions!$A$8:$A$12,0)))</f>
        <v>497.46153846153845</v>
      </c>
      <c r="L4898" s="16">
        <f t="shared" si="533"/>
        <v>9.7004999999999999</v>
      </c>
      <c r="M4898" s="16">
        <f t="shared" si="534"/>
        <v>24.873076923076923</v>
      </c>
      <c r="N4898" s="14">
        <f>E4898*(K4898-L4898-M4898)*IF(F4898="GHS",1,Assumptions!$B$4)</f>
        <v>2142708.3739615385</v>
      </c>
      <c r="O4898" s="15">
        <f t="shared" ca="1" si="535"/>
        <v>281</v>
      </c>
      <c r="P4898" s="15" t="str">
        <f t="shared" ca="1" si="536"/>
        <v>181-365d</v>
      </c>
      <c r="Q4898" s="17">
        <f ca="1">IF(P4898="0-90d",0,IF(P4898="91-180d",INDEX(Assumptions!$F$8:$F$12,MATCH(B4898,Assumptions!$A$8:$A$12,0)),IF(P4898="181-365d",INDEX(Assumptions!$G$8:$G$12,MATCH(B4898,Assumptions!$A$8:$A$12,0)),INDEX(Assumptions!$H$8:$H$12,MATCH(B4898,Assumptions!$A$8:$A$12,0)))))</f>
        <v>0.35</v>
      </c>
      <c r="R4898" s="14">
        <f t="shared" ca="1" si="537"/>
        <v>523875.5025</v>
      </c>
      <c r="S4898" s="14">
        <f t="shared" ca="1" si="538"/>
        <v>972911.6475000002</v>
      </c>
      <c r="T4898" s="11" t="s">
        <v>25</v>
      </c>
      <c r="U4898" s="18" t="s">
        <v>26</v>
      </c>
    </row>
    <row r="4899" spans="1:21" ht="15" customHeight="1" x14ac:dyDescent="0.15">
      <c r="A4899" s="10" t="s">
        <v>4947</v>
      </c>
      <c r="B4899" s="11" t="s">
        <v>31</v>
      </c>
      <c r="C4899" s="11" t="s">
        <v>63</v>
      </c>
      <c r="D4899" s="12">
        <v>46105</v>
      </c>
      <c r="E4899" s="11">
        <v>61</v>
      </c>
      <c r="F4899" s="11" t="s">
        <v>33</v>
      </c>
      <c r="G4899" s="13">
        <v>3194.82</v>
      </c>
      <c r="H4899" s="14">
        <f t="shared" si="532"/>
        <v>194884.02000000002</v>
      </c>
      <c r="I4899" s="14">
        <f>IF(F4899="GHS",H4899,H4899*Assumptions!$B$4)</f>
        <v>194884.02000000002</v>
      </c>
      <c r="J4899" s="15" t="str">
        <f>INDEX(Assumptions!$B$8:$B$12,MATCH(B4899,Assumptions!$A$8:$A$12,0))</f>
        <v>Weighted Average</v>
      </c>
      <c r="K4899" s="16">
        <f>G4899/(1-INDEX(Assumptions!$D$8:$D$12,MATCH(B4899,Assumptions!$A$8:$A$12,0)))</f>
        <v>4437.25</v>
      </c>
      <c r="L4899" s="16">
        <f t="shared" si="533"/>
        <v>95.8446</v>
      </c>
      <c r="M4899" s="16">
        <f t="shared" si="534"/>
        <v>221.86250000000001</v>
      </c>
      <c r="N4899" s="14">
        <f>E4899*(K4899-L4899-M4899)*IF(F4899="GHS",1,Assumptions!$B$4)</f>
        <v>251292.11689999996</v>
      </c>
      <c r="O4899" s="15">
        <f t="shared" ca="1" si="535"/>
        <v>181</v>
      </c>
      <c r="P4899" s="15" t="str">
        <f t="shared" ca="1" si="536"/>
        <v>181-365d</v>
      </c>
      <c r="Q4899" s="17">
        <f ca="1">IF(P4899="0-90d",0,IF(P4899="91-180d",INDEX(Assumptions!$F$8:$F$12,MATCH(B4899,Assumptions!$A$8:$A$12,0)),IF(P4899="181-365d",INDEX(Assumptions!$G$8:$G$12,MATCH(B4899,Assumptions!$A$8:$A$12,0)),INDEX(Assumptions!$H$8:$H$12,MATCH(B4899,Assumptions!$A$8:$A$12,0)))))</f>
        <v>0.2</v>
      </c>
      <c r="R4899" s="14">
        <f t="shared" ca="1" si="537"/>
        <v>38976.804000000004</v>
      </c>
      <c r="S4899" s="14">
        <f t="shared" ca="1" si="538"/>
        <v>155907.21600000001</v>
      </c>
      <c r="T4899" s="11" t="s">
        <v>25</v>
      </c>
      <c r="U4899" s="18" t="s">
        <v>26</v>
      </c>
    </row>
    <row r="4900" spans="1:21" ht="15" customHeight="1" x14ac:dyDescent="0.15">
      <c r="A4900" s="10" t="s">
        <v>4948</v>
      </c>
      <c r="B4900" s="11" t="s">
        <v>31</v>
      </c>
      <c r="C4900" s="11" t="s">
        <v>32</v>
      </c>
      <c r="D4900" s="12">
        <v>45881</v>
      </c>
      <c r="E4900" s="11">
        <v>4010</v>
      </c>
      <c r="F4900" s="11" t="s">
        <v>33</v>
      </c>
      <c r="G4900" s="13">
        <v>1299.8900000000001</v>
      </c>
      <c r="H4900" s="14">
        <f t="shared" si="532"/>
        <v>5212558.9000000004</v>
      </c>
      <c r="I4900" s="14">
        <f>IF(F4900="GHS",H4900,H4900*Assumptions!$B$4)</f>
        <v>5212558.9000000004</v>
      </c>
      <c r="J4900" s="15" t="str">
        <f>INDEX(Assumptions!$B$8:$B$12,MATCH(B4900,Assumptions!$A$8:$A$12,0))</f>
        <v>Weighted Average</v>
      </c>
      <c r="K4900" s="16">
        <f>G4900/(1-INDEX(Assumptions!$D$8:$D$12,MATCH(B4900,Assumptions!$A$8:$A$12,0)))</f>
        <v>1805.4027777777781</v>
      </c>
      <c r="L4900" s="16">
        <f t="shared" si="533"/>
        <v>38.996700000000004</v>
      </c>
      <c r="M4900" s="16">
        <f t="shared" si="534"/>
        <v>90.270138888888908</v>
      </c>
      <c r="N4900" s="14">
        <f>E4900*(K4900-L4900-M4900)*IF(F4900="GHS",1,Assumptions!$B$4)</f>
        <v>6721305.1149444459</v>
      </c>
      <c r="O4900" s="15">
        <f t="shared" ca="1" si="535"/>
        <v>405</v>
      </c>
      <c r="P4900" s="15" t="str">
        <f t="shared" ca="1" si="536"/>
        <v>365d+</v>
      </c>
      <c r="Q4900" s="17">
        <f ca="1">IF(P4900="0-90d",0,IF(P4900="91-180d",INDEX(Assumptions!$F$8:$F$12,MATCH(B4900,Assumptions!$A$8:$A$12,0)),IF(P4900="181-365d",INDEX(Assumptions!$G$8:$G$12,MATCH(B4900,Assumptions!$A$8:$A$12,0)),INDEX(Assumptions!$H$8:$H$12,MATCH(B4900,Assumptions!$A$8:$A$12,0)))))</f>
        <v>0.6</v>
      </c>
      <c r="R4900" s="14">
        <f t="shared" ca="1" si="537"/>
        <v>3127535.3400000003</v>
      </c>
      <c r="S4900" s="14">
        <f t="shared" ca="1" si="538"/>
        <v>2085023.56</v>
      </c>
      <c r="T4900" s="11" t="s">
        <v>25</v>
      </c>
      <c r="U4900" s="18" t="s">
        <v>26</v>
      </c>
    </row>
    <row r="4901" spans="1:21" ht="15" customHeight="1" x14ac:dyDescent="0.15">
      <c r="A4901" s="10" t="s">
        <v>4949</v>
      </c>
      <c r="B4901" s="11" t="s">
        <v>41</v>
      </c>
      <c r="C4901" s="11" t="s">
        <v>115</v>
      </c>
      <c r="D4901" s="12">
        <v>45841</v>
      </c>
      <c r="E4901" s="11">
        <v>2473</v>
      </c>
      <c r="F4901" s="11" t="s">
        <v>33</v>
      </c>
      <c r="G4901" s="13">
        <v>230.35</v>
      </c>
      <c r="H4901" s="14">
        <f t="shared" si="532"/>
        <v>569655.54999999993</v>
      </c>
      <c r="I4901" s="14">
        <f>IF(F4901="GHS",H4901,H4901*Assumptions!$B$4)</f>
        <v>569655.54999999993</v>
      </c>
      <c r="J4901" s="15" t="str">
        <f>INDEX(Assumptions!$B$8:$B$12,MATCH(B4901,Assumptions!$A$8:$A$12,0))</f>
        <v>Weighted Average</v>
      </c>
      <c r="K4901" s="16">
        <f>G4901/(1-INDEX(Assumptions!$D$8:$D$12,MATCH(B4901,Assumptions!$A$8:$A$12,0)))</f>
        <v>354.38461538461536</v>
      </c>
      <c r="L4901" s="16">
        <f t="shared" si="533"/>
        <v>6.9104999999999999</v>
      </c>
      <c r="M4901" s="16">
        <f t="shared" si="534"/>
        <v>17.719230769230769</v>
      </c>
      <c r="N4901" s="14">
        <f>E4901*(K4901-L4901-M4901)*IF(F4901="GHS",1,Assumptions!$B$4)</f>
        <v>815483.8296538461</v>
      </c>
      <c r="O4901" s="15">
        <f t="shared" ca="1" si="535"/>
        <v>445</v>
      </c>
      <c r="P4901" s="15" t="str">
        <f t="shared" ca="1" si="536"/>
        <v>365d+</v>
      </c>
      <c r="Q4901" s="17">
        <f ca="1">IF(P4901="0-90d",0,IF(P4901="91-180d",INDEX(Assumptions!$F$8:$F$12,MATCH(B4901,Assumptions!$A$8:$A$12,0)),IF(P4901="181-365d",INDEX(Assumptions!$G$8:$G$12,MATCH(B4901,Assumptions!$A$8:$A$12,0)),INDEX(Assumptions!$H$8:$H$12,MATCH(B4901,Assumptions!$A$8:$A$12,0)))))</f>
        <v>0.8</v>
      </c>
      <c r="R4901" s="14">
        <f t="shared" ca="1" si="537"/>
        <v>455724.43999999994</v>
      </c>
      <c r="S4901" s="14">
        <f t="shared" ca="1" si="538"/>
        <v>113931.10999999999</v>
      </c>
      <c r="T4901" s="11" t="s">
        <v>25</v>
      </c>
      <c r="U4901" s="18" t="s">
        <v>26</v>
      </c>
    </row>
    <row r="4902" spans="1:21" ht="15" customHeight="1" x14ac:dyDescent="0.15">
      <c r="A4902" s="10" t="s">
        <v>4950</v>
      </c>
      <c r="B4902" s="11" t="s">
        <v>41</v>
      </c>
      <c r="C4902" s="11" t="s">
        <v>42</v>
      </c>
      <c r="D4902" s="12">
        <v>46081</v>
      </c>
      <c r="E4902" s="11">
        <v>4918</v>
      </c>
      <c r="F4902" s="11" t="s">
        <v>33</v>
      </c>
      <c r="G4902" s="13">
        <v>388.67</v>
      </c>
      <c r="H4902" s="14">
        <f t="shared" si="532"/>
        <v>1911479.06</v>
      </c>
      <c r="I4902" s="14">
        <f>IF(F4902="GHS",H4902,H4902*Assumptions!$B$4)</f>
        <v>1911479.06</v>
      </c>
      <c r="J4902" s="15" t="str">
        <f>INDEX(Assumptions!$B$8:$B$12,MATCH(B4902,Assumptions!$A$8:$A$12,0))</f>
        <v>Weighted Average</v>
      </c>
      <c r="K4902" s="16">
        <f>G4902/(1-INDEX(Assumptions!$D$8:$D$12,MATCH(B4902,Assumptions!$A$8:$A$12,0)))</f>
        <v>597.95384615384614</v>
      </c>
      <c r="L4902" s="16">
        <f t="shared" si="533"/>
        <v>11.6601</v>
      </c>
      <c r="M4902" s="16">
        <f t="shared" si="534"/>
        <v>29.89769230769231</v>
      </c>
      <c r="N4902" s="14">
        <f>E4902*(K4902-L4902-M4902)*IF(F4902="GHS",1,Assumptions!$B$4)</f>
        <v>2736355.7928153845</v>
      </c>
      <c r="O4902" s="15">
        <f t="shared" ca="1" si="535"/>
        <v>205</v>
      </c>
      <c r="P4902" s="15" t="str">
        <f t="shared" ca="1" si="536"/>
        <v>181-365d</v>
      </c>
      <c r="Q4902" s="17">
        <f ca="1">IF(P4902="0-90d",0,IF(P4902="91-180d",INDEX(Assumptions!$F$8:$F$12,MATCH(B4902,Assumptions!$A$8:$A$12,0)),IF(P4902="181-365d",INDEX(Assumptions!$G$8:$G$12,MATCH(B4902,Assumptions!$A$8:$A$12,0)),INDEX(Assumptions!$H$8:$H$12,MATCH(B4902,Assumptions!$A$8:$A$12,0)))))</f>
        <v>0.35</v>
      </c>
      <c r="R4902" s="14">
        <f t="shared" ca="1" si="537"/>
        <v>669017.67099999997</v>
      </c>
      <c r="S4902" s="14">
        <f t="shared" ca="1" si="538"/>
        <v>1242461.389</v>
      </c>
      <c r="T4902" s="11" t="s">
        <v>25</v>
      </c>
      <c r="U4902" s="18" t="s">
        <v>26</v>
      </c>
    </row>
    <row r="4903" spans="1:21" ht="15" customHeight="1" x14ac:dyDescent="0.15">
      <c r="A4903" s="10" t="s">
        <v>4951</v>
      </c>
      <c r="B4903" s="11" t="s">
        <v>31</v>
      </c>
      <c r="C4903" s="11" t="s">
        <v>63</v>
      </c>
      <c r="D4903" s="12">
        <v>45969</v>
      </c>
      <c r="E4903" s="11">
        <v>3187</v>
      </c>
      <c r="F4903" s="11" t="s">
        <v>33</v>
      </c>
      <c r="G4903" s="13">
        <v>4598.0600000000004</v>
      </c>
      <c r="H4903" s="14">
        <f t="shared" si="532"/>
        <v>14654017.220000001</v>
      </c>
      <c r="I4903" s="14">
        <f>IF(F4903="GHS",H4903,H4903*Assumptions!$B$4)</f>
        <v>14654017.220000001</v>
      </c>
      <c r="J4903" s="15" t="str">
        <f>INDEX(Assumptions!$B$8:$B$12,MATCH(B4903,Assumptions!$A$8:$A$12,0))</f>
        <v>Weighted Average</v>
      </c>
      <c r="K4903" s="16">
        <f>G4903/(1-INDEX(Assumptions!$D$8:$D$12,MATCH(B4903,Assumptions!$A$8:$A$12,0)))</f>
        <v>6386.1944444444453</v>
      </c>
      <c r="L4903" s="16">
        <f t="shared" si="533"/>
        <v>137.9418</v>
      </c>
      <c r="M4903" s="16">
        <f t="shared" si="534"/>
        <v>319.30972222222226</v>
      </c>
      <c r="N4903" s="14">
        <f>E4903*(K4903-L4903-M4903)*IF(F4903="GHS",1,Assumptions!$B$4)</f>
        <v>18895541.093122225</v>
      </c>
      <c r="O4903" s="15">
        <f t="shared" ca="1" si="535"/>
        <v>317</v>
      </c>
      <c r="P4903" s="15" t="str">
        <f t="shared" ca="1" si="536"/>
        <v>181-365d</v>
      </c>
      <c r="Q4903" s="17">
        <f ca="1">IF(P4903="0-90d",0,IF(P4903="91-180d",INDEX(Assumptions!$F$8:$F$12,MATCH(B4903,Assumptions!$A$8:$A$12,0)),IF(P4903="181-365d",INDEX(Assumptions!$G$8:$G$12,MATCH(B4903,Assumptions!$A$8:$A$12,0)),INDEX(Assumptions!$H$8:$H$12,MATCH(B4903,Assumptions!$A$8:$A$12,0)))))</f>
        <v>0.2</v>
      </c>
      <c r="R4903" s="14">
        <f t="shared" ca="1" si="537"/>
        <v>2930803.4440000001</v>
      </c>
      <c r="S4903" s="14">
        <f t="shared" ca="1" si="538"/>
        <v>11723213.776000001</v>
      </c>
      <c r="T4903" s="11" t="s">
        <v>50</v>
      </c>
      <c r="U4903" s="18" t="s">
        <v>36</v>
      </c>
    </row>
    <row r="4904" spans="1:21" ht="15" customHeight="1" x14ac:dyDescent="0.15">
      <c r="A4904" s="10" t="s">
        <v>4952</v>
      </c>
      <c r="B4904" s="11" t="s">
        <v>31</v>
      </c>
      <c r="C4904" s="11" t="s">
        <v>32</v>
      </c>
      <c r="D4904" s="12">
        <v>46133</v>
      </c>
      <c r="E4904" s="11">
        <v>1872</v>
      </c>
      <c r="F4904" s="11" t="s">
        <v>33</v>
      </c>
      <c r="G4904" s="13">
        <v>2142.33</v>
      </c>
      <c r="H4904" s="14">
        <f t="shared" si="532"/>
        <v>4010441.76</v>
      </c>
      <c r="I4904" s="14">
        <f>IF(F4904="GHS",H4904,H4904*Assumptions!$B$4)</f>
        <v>4010441.76</v>
      </c>
      <c r="J4904" s="15" t="str">
        <f>INDEX(Assumptions!$B$8:$B$12,MATCH(B4904,Assumptions!$A$8:$A$12,0))</f>
        <v>Weighted Average</v>
      </c>
      <c r="K4904" s="16">
        <f>G4904/(1-INDEX(Assumptions!$D$8:$D$12,MATCH(B4904,Assumptions!$A$8:$A$12,0)))</f>
        <v>2975.4583333333335</v>
      </c>
      <c r="L4904" s="16">
        <f t="shared" si="533"/>
        <v>64.269899999999993</v>
      </c>
      <c r="M4904" s="16">
        <f t="shared" si="534"/>
        <v>148.77291666666667</v>
      </c>
      <c r="N4904" s="14">
        <f>E4904*(K4904-L4904-M4904)*IF(F4904="GHS",1,Assumptions!$B$4)</f>
        <v>5171241.8472000007</v>
      </c>
      <c r="O4904" s="15">
        <f t="shared" ca="1" si="535"/>
        <v>153</v>
      </c>
      <c r="P4904" s="15" t="str">
        <f t="shared" ca="1" si="536"/>
        <v>91-180d</v>
      </c>
      <c r="Q4904" s="17">
        <f ca="1">IF(P4904="0-90d",0,IF(P4904="91-180d",INDEX(Assumptions!$F$8:$F$12,MATCH(B4904,Assumptions!$A$8:$A$12,0)),IF(P4904="181-365d",INDEX(Assumptions!$G$8:$G$12,MATCH(B4904,Assumptions!$A$8:$A$12,0)),INDEX(Assumptions!$H$8:$H$12,MATCH(B4904,Assumptions!$A$8:$A$12,0)))))</f>
        <v>0.05</v>
      </c>
      <c r="R4904" s="14">
        <f t="shared" ca="1" si="537"/>
        <v>200522.08799999999</v>
      </c>
      <c r="S4904" s="14">
        <f t="shared" ca="1" si="538"/>
        <v>3809919.6719999998</v>
      </c>
      <c r="T4904" s="11" t="s">
        <v>25</v>
      </c>
      <c r="U4904" s="18" t="s">
        <v>26</v>
      </c>
    </row>
    <row r="4905" spans="1:21" ht="15" customHeight="1" x14ac:dyDescent="0.15">
      <c r="A4905" s="10" t="s">
        <v>4953</v>
      </c>
      <c r="B4905" s="11" t="s">
        <v>22</v>
      </c>
      <c r="C4905" s="11" t="s">
        <v>81</v>
      </c>
      <c r="D4905" s="12">
        <v>46004</v>
      </c>
      <c r="E4905" s="11">
        <v>1952</v>
      </c>
      <c r="F4905" s="11" t="s">
        <v>24</v>
      </c>
      <c r="G4905" s="13">
        <v>35019.550000000003</v>
      </c>
      <c r="H4905" s="14">
        <f t="shared" si="532"/>
        <v>68358161.600000009</v>
      </c>
      <c r="I4905" s="14">
        <f>IF(F4905="GHS",H4905,H4905*Assumptions!$B$4)</f>
        <v>738268145.28000009</v>
      </c>
      <c r="J4905" s="15" t="str">
        <f>INDEX(Assumptions!$B$8:$B$12,MATCH(B4905,Assumptions!$A$8:$A$12,0))</f>
        <v>FIFO</v>
      </c>
      <c r="K4905" s="16">
        <f>G4905/(1-INDEX(Assumptions!$D$8:$D$12,MATCH(B4905,Assumptions!$A$8:$A$12,0)))</f>
        <v>42706.768292682929</v>
      </c>
      <c r="L4905" s="16">
        <f t="shared" si="533"/>
        <v>1050.5865000000001</v>
      </c>
      <c r="M4905" s="16">
        <f t="shared" si="534"/>
        <v>2135.3384146341464</v>
      </c>
      <c r="N4905" s="14">
        <f>E4905*(K4905-L4905-M4905)*IF(F4905="GHS",1,Assumptions!$B$4)</f>
        <v>833162611.75867319</v>
      </c>
      <c r="O4905" s="15">
        <f t="shared" ca="1" si="535"/>
        <v>282</v>
      </c>
      <c r="P4905" s="15" t="str">
        <f t="shared" ca="1" si="536"/>
        <v>181-365d</v>
      </c>
      <c r="Q4905" s="17">
        <f ca="1">IF(P4905="0-90d",0,IF(P4905="91-180d",INDEX(Assumptions!$F$8:$F$12,MATCH(B4905,Assumptions!$A$8:$A$12,0)),IF(P4905="181-365d",INDEX(Assumptions!$G$8:$G$12,MATCH(B4905,Assumptions!$A$8:$A$12,0)),INDEX(Assumptions!$H$8:$H$12,MATCH(B4905,Assumptions!$A$8:$A$12,0)))))</f>
        <v>0.15</v>
      </c>
      <c r="R4905" s="14">
        <f t="shared" ca="1" si="537"/>
        <v>110740221.79200001</v>
      </c>
      <c r="S4905" s="14">
        <f t="shared" ca="1" si="538"/>
        <v>627527923.48800004</v>
      </c>
      <c r="T4905" s="11" t="s">
        <v>25</v>
      </c>
      <c r="U4905" s="18" t="s">
        <v>26</v>
      </c>
    </row>
    <row r="4906" spans="1:21" ht="15" customHeight="1" x14ac:dyDescent="0.15">
      <c r="A4906" s="10" t="s">
        <v>4954</v>
      </c>
      <c r="B4906" s="11" t="s">
        <v>31</v>
      </c>
      <c r="C4906" s="11" t="s">
        <v>63</v>
      </c>
      <c r="D4906" s="12">
        <v>45862</v>
      </c>
      <c r="E4906" s="11">
        <v>1834</v>
      </c>
      <c r="F4906" s="11" t="s">
        <v>33</v>
      </c>
      <c r="G4906" s="13">
        <v>2281.02</v>
      </c>
      <c r="H4906" s="14">
        <f t="shared" si="532"/>
        <v>4183390.68</v>
      </c>
      <c r="I4906" s="14">
        <f>IF(F4906="GHS",H4906,H4906*Assumptions!$B$4)</f>
        <v>4183390.68</v>
      </c>
      <c r="J4906" s="15" t="str">
        <f>INDEX(Assumptions!$B$8:$B$12,MATCH(B4906,Assumptions!$A$8:$A$12,0))</f>
        <v>Weighted Average</v>
      </c>
      <c r="K4906" s="16">
        <f>G4906/(1-INDEX(Assumptions!$D$8:$D$12,MATCH(B4906,Assumptions!$A$8:$A$12,0)))</f>
        <v>3168.0833333333335</v>
      </c>
      <c r="L4906" s="16">
        <f t="shared" si="533"/>
        <v>68.430599999999998</v>
      </c>
      <c r="M4906" s="16">
        <f t="shared" si="534"/>
        <v>158.4041666666667</v>
      </c>
      <c r="N4906" s="14">
        <f>E4906*(K4906-L4906-M4906)*IF(F4906="GHS",1,Assumptions!$B$4)</f>
        <v>5394249.8712666668</v>
      </c>
      <c r="O4906" s="15">
        <f t="shared" ca="1" si="535"/>
        <v>424</v>
      </c>
      <c r="P4906" s="15" t="str">
        <f t="shared" ca="1" si="536"/>
        <v>365d+</v>
      </c>
      <c r="Q4906" s="17">
        <f ca="1">IF(P4906="0-90d",0,IF(P4906="91-180d",INDEX(Assumptions!$F$8:$F$12,MATCH(B4906,Assumptions!$A$8:$A$12,0)),IF(P4906="181-365d",INDEX(Assumptions!$G$8:$G$12,MATCH(B4906,Assumptions!$A$8:$A$12,0)),INDEX(Assumptions!$H$8:$H$12,MATCH(B4906,Assumptions!$A$8:$A$12,0)))))</f>
        <v>0.6</v>
      </c>
      <c r="R4906" s="14">
        <f t="shared" ca="1" si="537"/>
        <v>2510034.4079999998</v>
      </c>
      <c r="S4906" s="14">
        <f t="shared" ca="1" si="538"/>
        <v>1673356.2720000003</v>
      </c>
      <c r="T4906" s="11" t="s">
        <v>25</v>
      </c>
      <c r="U4906" s="18" t="s">
        <v>26</v>
      </c>
    </row>
    <row r="4907" spans="1:21" ht="15" customHeight="1" x14ac:dyDescent="0.15">
      <c r="A4907" s="10" t="s">
        <v>4955</v>
      </c>
      <c r="B4907" s="11" t="s">
        <v>46</v>
      </c>
      <c r="C4907" s="11" t="s">
        <v>119</v>
      </c>
      <c r="D4907" s="12">
        <v>45730</v>
      </c>
      <c r="E4907" s="11">
        <v>3960</v>
      </c>
      <c r="F4907" s="11" t="s">
        <v>33</v>
      </c>
      <c r="G4907" s="13">
        <v>359952.18</v>
      </c>
      <c r="H4907" s="14">
        <f t="shared" si="532"/>
        <v>1425410632.8</v>
      </c>
      <c r="I4907" s="14">
        <f>IF(F4907="GHS",H4907,H4907*Assumptions!$B$4)</f>
        <v>1425410632.8</v>
      </c>
      <c r="J4907" s="15" t="str">
        <f>INDEX(Assumptions!$B$8:$B$12,MATCH(B4907,Assumptions!$A$8:$A$12,0))</f>
        <v>Specific Identification</v>
      </c>
      <c r="K4907" s="16">
        <f>G4907/(1-INDEX(Assumptions!$D$8:$D$12,MATCH(B4907,Assumptions!$A$8:$A$12,0)))</f>
        <v>461477.15384615381</v>
      </c>
      <c r="L4907" s="16">
        <f t="shared" si="533"/>
        <v>10798.565399999999</v>
      </c>
      <c r="M4907" s="16">
        <f t="shared" si="534"/>
        <v>23073.857692307691</v>
      </c>
      <c r="N4907" s="14">
        <f>E4907*(K4907-L4907-M4907)*IF(F4907="GHS",1,Assumptions!$B$4)</f>
        <v>1693314733.7852306</v>
      </c>
      <c r="O4907" s="15">
        <f t="shared" ca="1" si="535"/>
        <v>556</v>
      </c>
      <c r="P4907" s="15" t="str">
        <f t="shared" ca="1" si="536"/>
        <v>365d+</v>
      </c>
      <c r="Q4907" s="17">
        <f ca="1">IF(P4907="0-90d",0,IF(P4907="91-180d",INDEX(Assumptions!$F$8:$F$12,MATCH(B4907,Assumptions!$A$8:$A$12,0)),IF(P4907="181-365d",INDEX(Assumptions!$G$8:$G$12,MATCH(B4907,Assumptions!$A$8:$A$12,0)),INDEX(Assumptions!$H$8:$H$12,MATCH(B4907,Assumptions!$A$8:$A$12,0)))))</f>
        <v>0.15</v>
      </c>
      <c r="R4907" s="14">
        <f t="shared" ca="1" si="537"/>
        <v>213811594.91999999</v>
      </c>
      <c r="S4907" s="14">
        <f t="shared" ca="1" si="538"/>
        <v>1211599037.8799999</v>
      </c>
      <c r="T4907" s="11" t="s">
        <v>50</v>
      </c>
      <c r="U4907" s="18" t="s">
        <v>26</v>
      </c>
    </row>
    <row r="4908" spans="1:21" ht="15" customHeight="1" x14ac:dyDescent="0.15">
      <c r="A4908" s="10" t="s">
        <v>4956</v>
      </c>
      <c r="B4908" s="11" t="s">
        <v>31</v>
      </c>
      <c r="C4908" s="11" t="s">
        <v>32</v>
      </c>
      <c r="D4908" s="12">
        <v>45775</v>
      </c>
      <c r="E4908" s="11">
        <v>4867</v>
      </c>
      <c r="F4908" s="11" t="s">
        <v>33</v>
      </c>
      <c r="G4908" s="13">
        <v>3680.94</v>
      </c>
      <c r="H4908" s="14">
        <f t="shared" si="532"/>
        <v>17915134.98</v>
      </c>
      <c r="I4908" s="14">
        <f>IF(F4908="GHS",H4908,H4908*Assumptions!$B$4)</f>
        <v>17915134.98</v>
      </c>
      <c r="J4908" s="15" t="str">
        <f>INDEX(Assumptions!$B$8:$B$12,MATCH(B4908,Assumptions!$A$8:$A$12,0))</f>
        <v>Weighted Average</v>
      </c>
      <c r="K4908" s="16">
        <f>G4908/(1-INDEX(Assumptions!$D$8:$D$12,MATCH(B4908,Assumptions!$A$8:$A$12,0)))</f>
        <v>5112.416666666667</v>
      </c>
      <c r="L4908" s="16">
        <f t="shared" si="533"/>
        <v>110.4282</v>
      </c>
      <c r="M4908" s="16">
        <f t="shared" si="534"/>
        <v>255.62083333333337</v>
      </c>
      <c r="N4908" s="14">
        <f>E4908*(K4908-L4908-M4908)*IF(F4908="GHS",1,Assumptions!$B$4)</f>
        <v>23100571.271433335</v>
      </c>
      <c r="O4908" s="15">
        <f t="shared" ca="1" si="535"/>
        <v>511</v>
      </c>
      <c r="P4908" s="15" t="str">
        <f t="shared" ca="1" si="536"/>
        <v>365d+</v>
      </c>
      <c r="Q4908" s="17">
        <f ca="1">IF(P4908="0-90d",0,IF(P4908="91-180d",INDEX(Assumptions!$F$8:$F$12,MATCH(B4908,Assumptions!$A$8:$A$12,0)),IF(P4908="181-365d",INDEX(Assumptions!$G$8:$G$12,MATCH(B4908,Assumptions!$A$8:$A$12,0)),INDEX(Assumptions!$H$8:$H$12,MATCH(B4908,Assumptions!$A$8:$A$12,0)))))</f>
        <v>0.6</v>
      </c>
      <c r="R4908" s="14">
        <f t="shared" ca="1" si="537"/>
        <v>10749080.988</v>
      </c>
      <c r="S4908" s="14">
        <f t="shared" ca="1" si="538"/>
        <v>7166053.9920000006</v>
      </c>
      <c r="T4908" s="11" t="s">
        <v>25</v>
      </c>
      <c r="U4908" s="18" t="s">
        <v>26</v>
      </c>
    </row>
    <row r="4909" spans="1:21" ht="15" customHeight="1" x14ac:dyDescent="0.15">
      <c r="A4909" s="10" t="s">
        <v>4957</v>
      </c>
      <c r="B4909" s="11" t="s">
        <v>46</v>
      </c>
      <c r="C4909" s="11" t="s">
        <v>47</v>
      </c>
      <c r="D4909" s="12">
        <v>46063</v>
      </c>
      <c r="E4909" s="11">
        <v>1755</v>
      </c>
      <c r="F4909" s="11" t="s">
        <v>33</v>
      </c>
      <c r="G4909" s="13">
        <v>250860.95</v>
      </c>
      <c r="H4909" s="14">
        <f t="shared" si="532"/>
        <v>440260967.25</v>
      </c>
      <c r="I4909" s="14">
        <f>IF(F4909="GHS",H4909,H4909*Assumptions!$B$4)</f>
        <v>440260967.25</v>
      </c>
      <c r="J4909" s="15" t="str">
        <f>INDEX(Assumptions!$B$8:$B$12,MATCH(B4909,Assumptions!$A$8:$A$12,0))</f>
        <v>Specific Identification</v>
      </c>
      <c r="K4909" s="16">
        <f>G4909/(1-INDEX(Assumptions!$D$8:$D$12,MATCH(B4909,Assumptions!$A$8:$A$12,0)))</f>
        <v>321616.60256410256</v>
      </c>
      <c r="L4909" s="16">
        <f t="shared" si="533"/>
        <v>7525.8284999999996</v>
      </c>
      <c r="M4909" s="16">
        <f t="shared" si="534"/>
        <v>16080.830128205129</v>
      </c>
      <c r="N4909" s="14">
        <f>E4909*(K4909-L4909-M4909)*IF(F4909="GHS",1,Assumptions!$B$4)</f>
        <v>523007451.60750002</v>
      </c>
      <c r="O4909" s="15">
        <f t="shared" ca="1" si="535"/>
        <v>223</v>
      </c>
      <c r="P4909" s="15" t="str">
        <f t="shared" ca="1" si="536"/>
        <v>181-365d</v>
      </c>
      <c r="Q4909" s="17">
        <f ca="1">IF(P4909="0-90d",0,IF(P4909="91-180d",INDEX(Assumptions!$F$8:$F$12,MATCH(B4909,Assumptions!$A$8:$A$12,0)),IF(P4909="181-365d",INDEX(Assumptions!$G$8:$G$12,MATCH(B4909,Assumptions!$A$8:$A$12,0)),INDEX(Assumptions!$H$8:$H$12,MATCH(B4909,Assumptions!$A$8:$A$12,0)))))</f>
        <v>0.05</v>
      </c>
      <c r="R4909" s="14">
        <f t="shared" ca="1" si="537"/>
        <v>22013048.362500001</v>
      </c>
      <c r="S4909" s="14">
        <f t="shared" ca="1" si="538"/>
        <v>418247918.88749999</v>
      </c>
      <c r="T4909" s="11" t="s">
        <v>25</v>
      </c>
      <c r="U4909" s="18" t="s">
        <v>26</v>
      </c>
    </row>
    <row r="4910" spans="1:21" ht="15" customHeight="1" x14ac:dyDescent="0.15">
      <c r="A4910" s="10" t="s">
        <v>4958</v>
      </c>
      <c r="B4910" s="11" t="s">
        <v>41</v>
      </c>
      <c r="C4910" s="11" t="s">
        <v>44</v>
      </c>
      <c r="D4910" s="12">
        <v>46157</v>
      </c>
      <c r="E4910" s="11">
        <v>2129</v>
      </c>
      <c r="F4910" s="11" t="s">
        <v>33</v>
      </c>
      <c r="G4910" s="13">
        <v>1100.8499999999999</v>
      </c>
      <c r="H4910" s="14">
        <f t="shared" si="532"/>
        <v>2343709.65</v>
      </c>
      <c r="I4910" s="14">
        <f>IF(F4910="GHS",H4910,H4910*Assumptions!$B$4)</f>
        <v>2343709.65</v>
      </c>
      <c r="J4910" s="15" t="str">
        <f>INDEX(Assumptions!$B$8:$B$12,MATCH(B4910,Assumptions!$A$8:$A$12,0))</f>
        <v>Weighted Average</v>
      </c>
      <c r="K4910" s="16">
        <f>G4910/(1-INDEX(Assumptions!$D$8:$D$12,MATCH(B4910,Assumptions!$A$8:$A$12,0)))</f>
        <v>1693.6153846153845</v>
      </c>
      <c r="L4910" s="16">
        <f t="shared" si="533"/>
        <v>33.025499999999994</v>
      </c>
      <c r="M4910" s="16">
        <f t="shared" si="534"/>
        <v>84.680769230769229</v>
      </c>
      <c r="N4910" s="14">
        <f>E4910*(K4910-L4910-M4910)*IF(F4910="GHS",1,Assumptions!$B$4)</f>
        <v>3355110.5066538458</v>
      </c>
      <c r="O4910" s="15">
        <f t="shared" ca="1" si="535"/>
        <v>129</v>
      </c>
      <c r="P4910" s="15" t="str">
        <f t="shared" ca="1" si="536"/>
        <v>91-180d</v>
      </c>
      <c r="Q4910" s="17">
        <f ca="1">IF(P4910="0-90d",0,IF(P4910="91-180d",INDEX(Assumptions!$F$8:$F$12,MATCH(B4910,Assumptions!$A$8:$A$12,0)),IF(P4910="181-365d",INDEX(Assumptions!$G$8:$G$12,MATCH(B4910,Assumptions!$A$8:$A$12,0)),INDEX(Assumptions!$H$8:$H$12,MATCH(B4910,Assumptions!$A$8:$A$12,0)))))</f>
        <v>0.1</v>
      </c>
      <c r="R4910" s="14">
        <f t="shared" ca="1" si="537"/>
        <v>234370.965</v>
      </c>
      <c r="S4910" s="14">
        <f t="shared" ca="1" si="538"/>
        <v>2109338.6850000001</v>
      </c>
      <c r="T4910" s="11" t="s">
        <v>25</v>
      </c>
      <c r="U4910" s="18" t="s">
        <v>26</v>
      </c>
    </row>
    <row r="4911" spans="1:21" ht="15" customHeight="1" x14ac:dyDescent="0.15">
      <c r="A4911" s="10" t="s">
        <v>4959</v>
      </c>
      <c r="B4911" s="11" t="s">
        <v>31</v>
      </c>
      <c r="C4911" s="11" t="s">
        <v>63</v>
      </c>
      <c r="D4911" s="12">
        <v>45971</v>
      </c>
      <c r="E4911" s="11">
        <v>2223</v>
      </c>
      <c r="F4911" s="11" t="s">
        <v>33</v>
      </c>
      <c r="G4911" s="13">
        <v>2340.81</v>
      </c>
      <c r="H4911" s="14">
        <f t="shared" si="532"/>
        <v>5203620.63</v>
      </c>
      <c r="I4911" s="14">
        <f>IF(F4911="GHS",H4911,H4911*Assumptions!$B$4)</f>
        <v>5203620.63</v>
      </c>
      <c r="J4911" s="15" t="str">
        <f>INDEX(Assumptions!$B$8:$B$12,MATCH(B4911,Assumptions!$A$8:$A$12,0))</f>
        <v>Weighted Average</v>
      </c>
      <c r="K4911" s="16">
        <f>G4911/(1-INDEX(Assumptions!$D$8:$D$12,MATCH(B4911,Assumptions!$A$8:$A$12,0)))</f>
        <v>3251.125</v>
      </c>
      <c r="L4911" s="16">
        <f t="shared" si="533"/>
        <v>70.224299999999999</v>
      </c>
      <c r="M4911" s="16">
        <f t="shared" si="534"/>
        <v>162.55625000000001</v>
      </c>
      <c r="N4911" s="14">
        <f>E4911*(K4911-L4911-M4911)*IF(F4911="GHS",1,Assumptions!$B$4)</f>
        <v>6709779.7123499997</v>
      </c>
      <c r="O4911" s="15">
        <f t="shared" ca="1" si="535"/>
        <v>315</v>
      </c>
      <c r="P4911" s="15" t="str">
        <f t="shared" ca="1" si="536"/>
        <v>181-365d</v>
      </c>
      <c r="Q4911" s="17">
        <f ca="1">IF(P4911="0-90d",0,IF(P4911="91-180d",INDEX(Assumptions!$F$8:$F$12,MATCH(B4911,Assumptions!$A$8:$A$12,0)),IF(P4911="181-365d",INDEX(Assumptions!$G$8:$G$12,MATCH(B4911,Assumptions!$A$8:$A$12,0)),INDEX(Assumptions!$H$8:$H$12,MATCH(B4911,Assumptions!$A$8:$A$12,0)))))</f>
        <v>0.2</v>
      </c>
      <c r="R4911" s="14">
        <f t="shared" ca="1" si="537"/>
        <v>1040724.126</v>
      </c>
      <c r="S4911" s="14">
        <f t="shared" si="538"/>
        <v>0</v>
      </c>
      <c r="T4911" s="11" t="s">
        <v>39</v>
      </c>
      <c r="U4911" s="18" t="s">
        <v>26</v>
      </c>
    </row>
    <row r="4912" spans="1:21" ht="15" customHeight="1" x14ac:dyDescent="0.15">
      <c r="A4912" s="10" t="s">
        <v>4960</v>
      </c>
      <c r="B4912" s="11" t="s">
        <v>41</v>
      </c>
      <c r="C4912" s="11" t="s">
        <v>42</v>
      </c>
      <c r="D4912" s="12">
        <v>45821</v>
      </c>
      <c r="E4912" s="11">
        <v>671</v>
      </c>
      <c r="F4912" s="11" t="s">
        <v>33</v>
      </c>
      <c r="G4912" s="13">
        <v>636.57000000000005</v>
      </c>
      <c r="H4912" s="14">
        <f t="shared" si="532"/>
        <v>427138.47000000003</v>
      </c>
      <c r="I4912" s="14">
        <f>IF(F4912="GHS",H4912,H4912*Assumptions!$B$4)</f>
        <v>427138.47000000003</v>
      </c>
      <c r="J4912" s="15" t="str">
        <f>INDEX(Assumptions!$B$8:$B$12,MATCH(B4912,Assumptions!$A$8:$A$12,0))</f>
        <v>Weighted Average</v>
      </c>
      <c r="K4912" s="16">
        <f>G4912/(1-INDEX(Assumptions!$D$8:$D$12,MATCH(B4912,Assumptions!$A$8:$A$12,0)))</f>
        <v>979.33846153846162</v>
      </c>
      <c r="L4912" s="16">
        <f t="shared" si="533"/>
        <v>19.097100000000001</v>
      </c>
      <c r="M4912" s="16">
        <f t="shared" si="534"/>
        <v>48.966923076923081</v>
      </c>
      <c r="N4912" s="14">
        <f>E4912*(K4912-L4912-M4912)*IF(F4912="GHS",1,Assumptions!$B$4)</f>
        <v>611465.14820769243</v>
      </c>
      <c r="O4912" s="15">
        <f t="shared" ca="1" si="535"/>
        <v>465</v>
      </c>
      <c r="P4912" s="15" t="str">
        <f t="shared" ca="1" si="536"/>
        <v>365d+</v>
      </c>
      <c r="Q4912" s="17">
        <f ca="1">IF(P4912="0-90d",0,IF(P4912="91-180d",INDEX(Assumptions!$F$8:$F$12,MATCH(B4912,Assumptions!$A$8:$A$12,0)),IF(P4912="181-365d",INDEX(Assumptions!$G$8:$G$12,MATCH(B4912,Assumptions!$A$8:$A$12,0)),INDEX(Assumptions!$H$8:$H$12,MATCH(B4912,Assumptions!$A$8:$A$12,0)))))</f>
        <v>0.8</v>
      </c>
      <c r="R4912" s="14">
        <f t="shared" ca="1" si="537"/>
        <v>341710.77600000007</v>
      </c>
      <c r="S4912" s="14">
        <f t="shared" ca="1" si="538"/>
        <v>85427.693999999959</v>
      </c>
      <c r="T4912" s="11" t="s">
        <v>25</v>
      </c>
      <c r="U4912" s="18" t="s">
        <v>26</v>
      </c>
    </row>
    <row r="4913" spans="1:21" ht="15" customHeight="1" x14ac:dyDescent="0.15">
      <c r="A4913" s="10" t="s">
        <v>4961</v>
      </c>
      <c r="B4913" s="11" t="s">
        <v>46</v>
      </c>
      <c r="C4913" s="11" t="s">
        <v>119</v>
      </c>
      <c r="D4913" s="12">
        <v>45921</v>
      </c>
      <c r="E4913" s="11">
        <v>2893</v>
      </c>
      <c r="F4913" s="11" t="s">
        <v>33</v>
      </c>
      <c r="G4913" s="13">
        <v>492259.36</v>
      </c>
      <c r="H4913" s="14">
        <f t="shared" si="532"/>
        <v>1424106328.48</v>
      </c>
      <c r="I4913" s="14">
        <f>IF(F4913="GHS",H4913,H4913*Assumptions!$B$4)</f>
        <v>1424106328.48</v>
      </c>
      <c r="J4913" s="15" t="str">
        <f>INDEX(Assumptions!$B$8:$B$12,MATCH(B4913,Assumptions!$A$8:$A$12,0))</f>
        <v>Specific Identification</v>
      </c>
      <c r="K4913" s="16">
        <f>G4913/(1-INDEX(Assumptions!$D$8:$D$12,MATCH(B4913,Assumptions!$A$8:$A$12,0)))</f>
        <v>631101.74358974351</v>
      </c>
      <c r="L4913" s="16">
        <f t="shared" si="533"/>
        <v>14767.780799999999</v>
      </c>
      <c r="M4913" s="16">
        <f t="shared" si="534"/>
        <v>31555.087179487178</v>
      </c>
      <c r="N4913" s="14">
        <f>E4913*(K4913-L4913-M4913)*IF(F4913="GHS",1,Assumptions!$B$4)</f>
        <v>1691765287.1404715</v>
      </c>
      <c r="O4913" s="15">
        <f t="shared" ca="1" si="535"/>
        <v>365</v>
      </c>
      <c r="P4913" s="15" t="str">
        <f t="shared" ca="1" si="536"/>
        <v>181-365d</v>
      </c>
      <c r="Q4913" s="17">
        <f ca="1">IF(P4913="0-90d",0,IF(P4913="91-180d",INDEX(Assumptions!$F$8:$F$12,MATCH(B4913,Assumptions!$A$8:$A$12,0)),IF(P4913="181-365d",INDEX(Assumptions!$G$8:$G$12,MATCH(B4913,Assumptions!$A$8:$A$12,0)),INDEX(Assumptions!$H$8:$H$12,MATCH(B4913,Assumptions!$A$8:$A$12,0)))))</f>
        <v>0.05</v>
      </c>
      <c r="R4913" s="14">
        <f t="shared" ca="1" si="537"/>
        <v>71205316.42400001</v>
      </c>
      <c r="S4913" s="14">
        <f t="shared" si="538"/>
        <v>0</v>
      </c>
      <c r="T4913" s="11" t="s">
        <v>39</v>
      </c>
      <c r="U4913" s="18" t="s">
        <v>26</v>
      </c>
    </row>
    <row r="4914" spans="1:21" ht="15" customHeight="1" x14ac:dyDescent="0.15">
      <c r="A4914" s="10" t="s">
        <v>4962</v>
      </c>
      <c r="B4914" s="11" t="s">
        <v>22</v>
      </c>
      <c r="C4914" s="11" t="s">
        <v>23</v>
      </c>
      <c r="D4914" s="12">
        <v>45758</v>
      </c>
      <c r="E4914" s="11">
        <v>1638</v>
      </c>
      <c r="F4914" s="11" t="s">
        <v>24</v>
      </c>
      <c r="G4914" s="13">
        <v>24617.11</v>
      </c>
      <c r="H4914" s="14">
        <f t="shared" si="532"/>
        <v>40322826.18</v>
      </c>
      <c r="I4914" s="14">
        <f>IF(F4914="GHS",H4914,H4914*Assumptions!$B$4)</f>
        <v>435486522.74400002</v>
      </c>
      <c r="J4914" s="15" t="str">
        <f>INDEX(Assumptions!$B$8:$B$12,MATCH(B4914,Assumptions!$A$8:$A$12,0))</f>
        <v>FIFO</v>
      </c>
      <c r="K4914" s="16">
        <f>G4914/(1-INDEX(Assumptions!$D$8:$D$12,MATCH(B4914,Assumptions!$A$8:$A$12,0)))</f>
        <v>30020.865853658535</v>
      </c>
      <c r="L4914" s="16">
        <f t="shared" si="533"/>
        <v>738.51329999999996</v>
      </c>
      <c r="M4914" s="16">
        <f t="shared" si="534"/>
        <v>1501.0432926829269</v>
      </c>
      <c r="N4914" s="14">
        <f>E4914*(K4914-L4914-M4914)*IF(F4914="GHS",1,Assumptions!$B$4)</f>
        <v>491462473.35036296</v>
      </c>
      <c r="O4914" s="15">
        <f t="shared" ca="1" si="535"/>
        <v>528</v>
      </c>
      <c r="P4914" s="15" t="str">
        <f t="shared" ca="1" si="536"/>
        <v>365d+</v>
      </c>
      <c r="Q4914" s="17">
        <f ca="1">IF(P4914="0-90d",0,IF(P4914="91-180d",INDEX(Assumptions!$F$8:$F$12,MATCH(B4914,Assumptions!$A$8:$A$12,0)),IF(P4914="181-365d",INDEX(Assumptions!$G$8:$G$12,MATCH(B4914,Assumptions!$A$8:$A$12,0)),INDEX(Assumptions!$H$8:$H$12,MATCH(B4914,Assumptions!$A$8:$A$12,0)))))</f>
        <v>0.5</v>
      </c>
      <c r="R4914" s="14">
        <f t="shared" ca="1" si="537"/>
        <v>217743261.37200001</v>
      </c>
      <c r="S4914" s="14">
        <f t="shared" ca="1" si="538"/>
        <v>217743261.37200001</v>
      </c>
      <c r="T4914" s="11" t="s">
        <v>25</v>
      </c>
      <c r="U4914" s="18" t="s">
        <v>36</v>
      </c>
    </row>
    <row r="4915" spans="1:21" ht="15" customHeight="1" x14ac:dyDescent="0.15">
      <c r="A4915" s="10" t="s">
        <v>4963</v>
      </c>
      <c r="B4915" s="11" t="s">
        <v>31</v>
      </c>
      <c r="C4915" s="11" t="s">
        <v>32</v>
      </c>
      <c r="D4915" s="12">
        <v>45968</v>
      </c>
      <c r="E4915" s="11">
        <v>2164</v>
      </c>
      <c r="F4915" s="11" t="s">
        <v>33</v>
      </c>
      <c r="G4915" s="13">
        <v>2489.4299999999998</v>
      </c>
      <c r="H4915" s="14">
        <f t="shared" si="532"/>
        <v>5387126.5199999996</v>
      </c>
      <c r="I4915" s="14">
        <f>IF(F4915="GHS",H4915,H4915*Assumptions!$B$4)</f>
        <v>5387126.5199999996</v>
      </c>
      <c r="J4915" s="15" t="str">
        <f>INDEX(Assumptions!$B$8:$B$12,MATCH(B4915,Assumptions!$A$8:$A$12,0))</f>
        <v>Weighted Average</v>
      </c>
      <c r="K4915" s="16">
        <f>G4915/(1-INDEX(Assumptions!$D$8:$D$12,MATCH(B4915,Assumptions!$A$8:$A$12,0)))</f>
        <v>3457.5416666666665</v>
      </c>
      <c r="L4915" s="16">
        <f t="shared" si="533"/>
        <v>74.682899999999989</v>
      </c>
      <c r="M4915" s="16">
        <f t="shared" si="534"/>
        <v>172.87708333333333</v>
      </c>
      <c r="N4915" s="14">
        <f>E4915*(K4915-L4915-M4915)*IF(F4915="GHS",1,Assumptions!$B$4)</f>
        <v>6946400.3627333334</v>
      </c>
      <c r="O4915" s="15">
        <f t="shared" ca="1" si="535"/>
        <v>318</v>
      </c>
      <c r="P4915" s="15" t="str">
        <f t="shared" ca="1" si="536"/>
        <v>181-365d</v>
      </c>
      <c r="Q4915" s="17">
        <f ca="1">IF(P4915="0-90d",0,IF(P4915="91-180d",INDEX(Assumptions!$F$8:$F$12,MATCH(B4915,Assumptions!$A$8:$A$12,0)),IF(P4915="181-365d",INDEX(Assumptions!$G$8:$G$12,MATCH(B4915,Assumptions!$A$8:$A$12,0)),INDEX(Assumptions!$H$8:$H$12,MATCH(B4915,Assumptions!$A$8:$A$12,0)))))</f>
        <v>0.2</v>
      </c>
      <c r="R4915" s="14">
        <f t="shared" ca="1" si="537"/>
        <v>1077425.304</v>
      </c>
      <c r="S4915" s="14">
        <f t="shared" si="538"/>
        <v>0</v>
      </c>
      <c r="T4915" s="11" t="s">
        <v>39</v>
      </c>
      <c r="U4915" s="18" t="s">
        <v>26</v>
      </c>
    </row>
    <row r="4916" spans="1:21" ht="15" customHeight="1" x14ac:dyDescent="0.15">
      <c r="A4916" s="10" t="s">
        <v>4964</v>
      </c>
      <c r="B4916" s="11" t="s">
        <v>22</v>
      </c>
      <c r="C4916" s="11" t="s">
        <v>81</v>
      </c>
      <c r="D4916" s="12">
        <v>45891</v>
      </c>
      <c r="E4916" s="11">
        <v>2963</v>
      </c>
      <c r="F4916" s="11" t="s">
        <v>24</v>
      </c>
      <c r="G4916" s="13">
        <v>30245.08</v>
      </c>
      <c r="H4916" s="14">
        <f t="shared" si="532"/>
        <v>89616172.040000007</v>
      </c>
      <c r="I4916" s="14">
        <f>IF(F4916="GHS",H4916,H4916*Assumptions!$B$4)</f>
        <v>967854658.03200018</v>
      </c>
      <c r="J4916" s="15" t="str">
        <f>INDEX(Assumptions!$B$8:$B$12,MATCH(B4916,Assumptions!$A$8:$A$12,0))</f>
        <v>FIFO</v>
      </c>
      <c r="K4916" s="16">
        <f>G4916/(1-INDEX(Assumptions!$D$8:$D$12,MATCH(B4916,Assumptions!$A$8:$A$12,0)))</f>
        <v>36884.243902439026</v>
      </c>
      <c r="L4916" s="16">
        <f t="shared" si="533"/>
        <v>907.35239999999999</v>
      </c>
      <c r="M4916" s="16">
        <f t="shared" si="534"/>
        <v>1844.2121951219515</v>
      </c>
      <c r="N4916" s="14">
        <f>E4916*(K4916-L4916-M4916)*IF(F4916="GHS",1,Assumptions!$B$4)</f>
        <v>1092259390.9058692</v>
      </c>
      <c r="O4916" s="15">
        <f t="shared" ca="1" si="535"/>
        <v>395</v>
      </c>
      <c r="P4916" s="15" t="str">
        <f t="shared" ca="1" si="536"/>
        <v>365d+</v>
      </c>
      <c r="Q4916" s="17">
        <f ca="1">IF(P4916="0-90d",0,IF(P4916="91-180d",INDEX(Assumptions!$F$8:$F$12,MATCH(B4916,Assumptions!$A$8:$A$12,0)),IF(P4916="181-365d",INDEX(Assumptions!$G$8:$G$12,MATCH(B4916,Assumptions!$A$8:$A$12,0)),INDEX(Assumptions!$H$8:$H$12,MATCH(B4916,Assumptions!$A$8:$A$12,0)))))</f>
        <v>0.5</v>
      </c>
      <c r="R4916" s="14">
        <f t="shared" ca="1" si="537"/>
        <v>483927329.01600009</v>
      </c>
      <c r="S4916" s="14">
        <f t="shared" ca="1" si="538"/>
        <v>483927329.01600009</v>
      </c>
      <c r="T4916" s="11" t="s">
        <v>25</v>
      </c>
      <c r="U4916" s="18" t="s">
        <v>26</v>
      </c>
    </row>
    <row r="4917" spans="1:21" ht="15" customHeight="1" x14ac:dyDescent="0.15">
      <c r="A4917" s="10" t="s">
        <v>4965</v>
      </c>
      <c r="B4917" s="11" t="s">
        <v>31</v>
      </c>
      <c r="C4917" s="11" t="s">
        <v>76</v>
      </c>
      <c r="D4917" s="12">
        <v>45984</v>
      </c>
      <c r="E4917" s="11">
        <v>3086</v>
      </c>
      <c r="F4917" s="11" t="s">
        <v>33</v>
      </c>
      <c r="G4917" s="13">
        <v>2482.27</v>
      </c>
      <c r="H4917" s="14">
        <f t="shared" si="532"/>
        <v>7660285.2199999997</v>
      </c>
      <c r="I4917" s="14">
        <f>IF(F4917="GHS",H4917,H4917*Assumptions!$B$4)</f>
        <v>7660285.2199999997</v>
      </c>
      <c r="J4917" s="15" t="str">
        <f>INDEX(Assumptions!$B$8:$B$12,MATCH(B4917,Assumptions!$A$8:$A$12,0))</f>
        <v>Weighted Average</v>
      </c>
      <c r="K4917" s="16">
        <f>G4917/(1-INDEX(Assumptions!$D$8:$D$12,MATCH(B4917,Assumptions!$A$8:$A$12,0)))</f>
        <v>3447.5972222222222</v>
      </c>
      <c r="L4917" s="16">
        <f t="shared" si="533"/>
        <v>74.468099999999993</v>
      </c>
      <c r="M4917" s="16">
        <f t="shared" si="534"/>
        <v>172.37986111111113</v>
      </c>
      <c r="N4917" s="14">
        <f>E4917*(K4917-L4917-M4917)*IF(F4917="GHS",1,Assumptions!$B$4)</f>
        <v>9877512.2197888885</v>
      </c>
      <c r="O4917" s="15">
        <f t="shared" ca="1" si="535"/>
        <v>302</v>
      </c>
      <c r="P4917" s="15" t="str">
        <f t="shared" ca="1" si="536"/>
        <v>181-365d</v>
      </c>
      <c r="Q4917" s="17">
        <f ca="1">IF(P4917="0-90d",0,IF(P4917="91-180d",INDEX(Assumptions!$F$8:$F$12,MATCH(B4917,Assumptions!$A$8:$A$12,0)),IF(P4917="181-365d",INDEX(Assumptions!$G$8:$G$12,MATCH(B4917,Assumptions!$A$8:$A$12,0)),INDEX(Assumptions!$H$8:$H$12,MATCH(B4917,Assumptions!$A$8:$A$12,0)))))</f>
        <v>0.2</v>
      </c>
      <c r="R4917" s="14">
        <f t="shared" ca="1" si="537"/>
        <v>1532057.044</v>
      </c>
      <c r="S4917" s="14">
        <f t="shared" ca="1" si="538"/>
        <v>6128228.176</v>
      </c>
      <c r="T4917" s="11" t="s">
        <v>25</v>
      </c>
      <c r="U4917" s="18" t="s">
        <v>26</v>
      </c>
    </row>
    <row r="4918" spans="1:21" ht="15" customHeight="1" x14ac:dyDescent="0.15">
      <c r="A4918" s="10" t="s">
        <v>4966</v>
      </c>
      <c r="B4918" s="11" t="s">
        <v>41</v>
      </c>
      <c r="C4918" s="11" t="s">
        <v>115</v>
      </c>
      <c r="D4918" s="12">
        <v>45840</v>
      </c>
      <c r="E4918" s="11">
        <v>845</v>
      </c>
      <c r="F4918" s="11" t="s">
        <v>33</v>
      </c>
      <c r="G4918" s="13">
        <v>187.63</v>
      </c>
      <c r="H4918" s="14">
        <f t="shared" si="532"/>
        <v>158547.35</v>
      </c>
      <c r="I4918" s="14">
        <f>IF(F4918="GHS",H4918,H4918*Assumptions!$B$4)</f>
        <v>158547.35</v>
      </c>
      <c r="J4918" s="15" t="str">
        <f>INDEX(Assumptions!$B$8:$B$12,MATCH(B4918,Assumptions!$A$8:$A$12,0))</f>
        <v>Weighted Average</v>
      </c>
      <c r="K4918" s="16">
        <f>G4918/(1-INDEX(Assumptions!$D$8:$D$12,MATCH(B4918,Assumptions!$A$8:$A$12,0)))</f>
        <v>288.66153846153844</v>
      </c>
      <c r="L4918" s="16">
        <f t="shared" si="533"/>
        <v>5.6288999999999998</v>
      </c>
      <c r="M4918" s="16">
        <f t="shared" si="534"/>
        <v>14.433076923076923</v>
      </c>
      <c r="N4918" s="14">
        <f>E4918*(K4918-L4918-M4918)*IF(F4918="GHS",1,Assumptions!$B$4)</f>
        <v>226966.62950000001</v>
      </c>
      <c r="O4918" s="15">
        <f t="shared" ca="1" si="535"/>
        <v>446</v>
      </c>
      <c r="P4918" s="15" t="str">
        <f t="shared" ca="1" si="536"/>
        <v>365d+</v>
      </c>
      <c r="Q4918" s="17">
        <f ca="1">IF(P4918="0-90d",0,IF(P4918="91-180d",INDEX(Assumptions!$F$8:$F$12,MATCH(B4918,Assumptions!$A$8:$A$12,0)),IF(P4918="181-365d",INDEX(Assumptions!$G$8:$G$12,MATCH(B4918,Assumptions!$A$8:$A$12,0)),INDEX(Assumptions!$H$8:$H$12,MATCH(B4918,Assumptions!$A$8:$A$12,0)))))</f>
        <v>0.8</v>
      </c>
      <c r="R4918" s="14">
        <f t="shared" ca="1" si="537"/>
        <v>126837.88</v>
      </c>
      <c r="S4918" s="14">
        <f t="shared" ca="1" si="538"/>
        <v>31709.47</v>
      </c>
      <c r="T4918" s="11" t="s">
        <v>25</v>
      </c>
      <c r="U4918" s="18" t="s">
        <v>26</v>
      </c>
    </row>
    <row r="4919" spans="1:21" ht="15" customHeight="1" x14ac:dyDescent="0.15">
      <c r="A4919" s="10" t="s">
        <v>4967</v>
      </c>
      <c r="B4919" s="11" t="s">
        <v>41</v>
      </c>
      <c r="C4919" s="11" t="s">
        <v>115</v>
      </c>
      <c r="D4919" s="12">
        <v>45924</v>
      </c>
      <c r="E4919" s="11">
        <v>2402</v>
      </c>
      <c r="F4919" s="11" t="s">
        <v>33</v>
      </c>
      <c r="G4919" s="13">
        <v>191.88</v>
      </c>
      <c r="H4919" s="14">
        <f t="shared" si="532"/>
        <v>460895.76</v>
      </c>
      <c r="I4919" s="14">
        <f>IF(F4919="GHS",H4919,H4919*Assumptions!$B$4)</f>
        <v>460895.76</v>
      </c>
      <c r="J4919" s="15" t="str">
        <f>INDEX(Assumptions!$B$8:$B$12,MATCH(B4919,Assumptions!$A$8:$A$12,0))</f>
        <v>Weighted Average</v>
      </c>
      <c r="K4919" s="16">
        <f>G4919/(1-INDEX(Assumptions!$D$8:$D$12,MATCH(B4919,Assumptions!$A$8:$A$12,0)))</f>
        <v>295.2</v>
      </c>
      <c r="L4919" s="16">
        <f t="shared" si="533"/>
        <v>5.7563999999999993</v>
      </c>
      <c r="M4919" s="16">
        <f t="shared" si="534"/>
        <v>14.76</v>
      </c>
      <c r="N4919" s="14">
        <f>E4919*(K4919-L4919-M4919)*IF(F4919="GHS",1,Assumptions!$B$4)</f>
        <v>659790.00719999999</v>
      </c>
      <c r="O4919" s="15">
        <f t="shared" ca="1" si="535"/>
        <v>362</v>
      </c>
      <c r="P4919" s="15" t="str">
        <f t="shared" ca="1" si="536"/>
        <v>181-365d</v>
      </c>
      <c r="Q4919" s="17">
        <f ca="1">IF(P4919="0-90d",0,IF(P4919="91-180d",INDEX(Assumptions!$F$8:$F$12,MATCH(B4919,Assumptions!$A$8:$A$12,0)),IF(P4919="181-365d",INDEX(Assumptions!$G$8:$G$12,MATCH(B4919,Assumptions!$A$8:$A$12,0)),INDEX(Assumptions!$H$8:$H$12,MATCH(B4919,Assumptions!$A$8:$A$12,0)))))</f>
        <v>0.35</v>
      </c>
      <c r="R4919" s="14">
        <f t="shared" ca="1" si="537"/>
        <v>161313.516</v>
      </c>
      <c r="S4919" s="14">
        <f t="shared" ca="1" si="538"/>
        <v>299582.24400000001</v>
      </c>
      <c r="T4919" s="11" t="s">
        <v>25</v>
      </c>
      <c r="U4919" s="18" t="s">
        <v>26</v>
      </c>
    </row>
    <row r="4920" spans="1:21" ht="15" customHeight="1" x14ac:dyDescent="0.15">
      <c r="A4920" s="10" t="s">
        <v>4968</v>
      </c>
      <c r="B4920" s="11" t="s">
        <v>46</v>
      </c>
      <c r="C4920" s="11" t="s">
        <v>52</v>
      </c>
      <c r="D4920" s="12">
        <v>45792</v>
      </c>
      <c r="E4920" s="11">
        <v>4954</v>
      </c>
      <c r="F4920" s="11" t="s">
        <v>33</v>
      </c>
      <c r="G4920" s="13">
        <v>1048425.6</v>
      </c>
      <c r="H4920" s="14">
        <f t="shared" si="532"/>
        <v>5193900422.3999996</v>
      </c>
      <c r="I4920" s="14">
        <f>IF(F4920="GHS",H4920,H4920*Assumptions!$B$4)</f>
        <v>5193900422.3999996</v>
      </c>
      <c r="J4920" s="15" t="str">
        <f>INDEX(Assumptions!$B$8:$B$12,MATCH(B4920,Assumptions!$A$8:$A$12,0))</f>
        <v>Specific Identification</v>
      </c>
      <c r="K4920" s="16">
        <f>G4920/(1-INDEX(Assumptions!$D$8:$D$12,MATCH(B4920,Assumptions!$A$8:$A$12,0)))</f>
        <v>1344135.3846153845</v>
      </c>
      <c r="L4920" s="16">
        <f t="shared" si="533"/>
        <v>31452.767999999996</v>
      </c>
      <c r="M4920" s="16">
        <f t="shared" si="534"/>
        <v>67206.769230769234</v>
      </c>
      <c r="N4920" s="14">
        <f>E4920*(K4920-L4920-M4920)*IF(F4920="GHS",1,Assumptions!$B$4)</f>
        <v>6170087347.9433842</v>
      </c>
      <c r="O4920" s="15">
        <f t="shared" ca="1" si="535"/>
        <v>494</v>
      </c>
      <c r="P4920" s="15" t="str">
        <f t="shared" ca="1" si="536"/>
        <v>365d+</v>
      </c>
      <c r="Q4920" s="17">
        <f ca="1">IF(P4920="0-90d",0,IF(P4920="91-180d",INDEX(Assumptions!$F$8:$F$12,MATCH(B4920,Assumptions!$A$8:$A$12,0)),IF(P4920="181-365d",INDEX(Assumptions!$G$8:$G$12,MATCH(B4920,Assumptions!$A$8:$A$12,0)),INDEX(Assumptions!$H$8:$H$12,MATCH(B4920,Assumptions!$A$8:$A$12,0)))))</f>
        <v>0.15</v>
      </c>
      <c r="R4920" s="14">
        <f t="shared" ca="1" si="537"/>
        <v>779085063.3599999</v>
      </c>
      <c r="S4920" s="14">
        <f t="shared" si="538"/>
        <v>0</v>
      </c>
      <c r="T4920" s="11" t="s">
        <v>39</v>
      </c>
      <c r="U4920" s="18" t="s">
        <v>26</v>
      </c>
    </row>
    <row r="4921" spans="1:21" ht="15" customHeight="1" x14ac:dyDescent="0.15">
      <c r="A4921" s="10" t="s">
        <v>4969</v>
      </c>
      <c r="B4921" s="11" t="s">
        <v>46</v>
      </c>
      <c r="C4921" s="11" t="s">
        <v>52</v>
      </c>
      <c r="D4921" s="12">
        <v>45962</v>
      </c>
      <c r="E4921" s="11">
        <v>1066</v>
      </c>
      <c r="F4921" s="11" t="s">
        <v>33</v>
      </c>
      <c r="G4921" s="13">
        <v>680974.24</v>
      </c>
      <c r="H4921" s="14">
        <f t="shared" si="532"/>
        <v>725918539.84000003</v>
      </c>
      <c r="I4921" s="14">
        <f>IF(F4921="GHS",H4921,H4921*Assumptions!$B$4)</f>
        <v>725918539.84000003</v>
      </c>
      <c r="J4921" s="15" t="str">
        <f>INDEX(Assumptions!$B$8:$B$12,MATCH(B4921,Assumptions!$A$8:$A$12,0))</f>
        <v>Specific Identification</v>
      </c>
      <c r="K4921" s="16">
        <f>G4921/(1-INDEX(Assumptions!$D$8:$D$12,MATCH(B4921,Assumptions!$A$8:$A$12,0)))</f>
        <v>873043.89743589738</v>
      </c>
      <c r="L4921" s="16">
        <f t="shared" si="533"/>
        <v>20429.227199999998</v>
      </c>
      <c r="M4921" s="16">
        <f t="shared" si="534"/>
        <v>43652.194871794869</v>
      </c>
      <c r="N4921" s="14">
        <f>E4921*(K4921-L4921-M4921)*IF(F4921="GHS",1,Assumptions!$B$4)</f>
        <v>862353998.73813331</v>
      </c>
      <c r="O4921" s="15">
        <f t="shared" ca="1" si="535"/>
        <v>324</v>
      </c>
      <c r="P4921" s="15" t="str">
        <f t="shared" ca="1" si="536"/>
        <v>181-365d</v>
      </c>
      <c r="Q4921" s="17">
        <f ca="1">IF(P4921="0-90d",0,IF(P4921="91-180d",INDEX(Assumptions!$F$8:$F$12,MATCH(B4921,Assumptions!$A$8:$A$12,0)),IF(P4921="181-365d",INDEX(Assumptions!$G$8:$G$12,MATCH(B4921,Assumptions!$A$8:$A$12,0)),INDEX(Assumptions!$H$8:$H$12,MATCH(B4921,Assumptions!$A$8:$A$12,0)))))</f>
        <v>0.05</v>
      </c>
      <c r="R4921" s="14">
        <f t="shared" ca="1" si="537"/>
        <v>36295926.992000006</v>
      </c>
      <c r="S4921" s="14">
        <f t="shared" ca="1" si="538"/>
        <v>689622612.84800005</v>
      </c>
      <c r="T4921" s="11" t="s">
        <v>25</v>
      </c>
      <c r="U4921" s="18" t="s">
        <v>26</v>
      </c>
    </row>
    <row r="4922" spans="1:21" ht="15" customHeight="1" x14ac:dyDescent="0.15">
      <c r="A4922" s="10" t="s">
        <v>4970</v>
      </c>
      <c r="B4922" s="11" t="s">
        <v>28</v>
      </c>
      <c r="C4922" s="11" t="s">
        <v>35</v>
      </c>
      <c r="D4922" s="12">
        <v>45957</v>
      </c>
      <c r="E4922" s="11">
        <v>3251</v>
      </c>
      <c r="F4922" s="11" t="s">
        <v>24</v>
      </c>
      <c r="G4922" s="13">
        <v>7346.82</v>
      </c>
      <c r="H4922" s="14">
        <f t="shared" si="532"/>
        <v>23884511.82</v>
      </c>
      <c r="I4922" s="14">
        <f>IF(F4922="GHS",H4922,H4922*Assumptions!$B$4)</f>
        <v>257952727.65600002</v>
      </c>
      <c r="J4922" s="15" t="str">
        <f>INDEX(Assumptions!$B$8:$B$12,MATCH(B4922,Assumptions!$A$8:$A$12,0))</f>
        <v>Fair Value Less Costs to Sell</v>
      </c>
      <c r="K4922" s="16">
        <f>G4922/(1-INDEX(Assumptions!$D$8:$D$12,MATCH(B4922,Assumptions!$A$8:$A$12,0)))</f>
        <v>8348.6590909090901</v>
      </c>
      <c r="L4922" s="16">
        <f t="shared" si="533"/>
        <v>220.40459999999999</v>
      </c>
      <c r="M4922" s="16">
        <f t="shared" si="534"/>
        <v>417.43295454545455</v>
      </c>
      <c r="N4922" s="14">
        <f>E4922*(K4922-L4922-M4922)*IF(F4922="GHS",1,Assumptions!$B$4)</f>
        <v>270733112.79895633</v>
      </c>
      <c r="O4922" s="15">
        <f t="shared" ca="1" si="535"/>
        <v>329</v>
      </c>
      <c r="P4922" s="15" t="str">
        <f t="shared" ca="1" si="536"/>
        <v>181-365d</v>
      </c>
      <c r="Q4922" s="17">
        <f ca="1">IF(P4922="0-90d",0,IF(P4922="91-180d",INDEX(Assumptions!$F$8:$F$12,MATCH(B4922,Assumptions!$A$8:$A$12,0)),IF(P4922="181-365d",INDEX(Assumptions!$G$8:$G$12,MATCH(B4922,Assumptions!$A$8:$A$12,0)),INDEX(Assumptions!$H$8:$H$12,MATCH(B4922,Assumptions!$A$8:$A$12,0)))))</f>
        <v>0.1</v>
      </c>
      <c r="R4922" s="14">
        <f t="shared" ca="1" si="537"/>
        <v>25795272.765600003</v>
      </c>
      <c r="S4922" s="14">
        <f t="shared" ca="1" si="538"/>
        <v>232157454.89040002</v>
      </c>
      <c r="T4922" s="11" t="s">
        <v>25</v>
      </c>
      <c r="U4922" s="18" t="s">
        <v>26</v>
      </c>
    </row>
    <row r="4923" spans="1:21" ht="15" customHeight="1" x14ac:dyDescent="0.15">
      <c r="A4923" s="10" t="s">
        <v>4971</v>
      </c>
      <c r="B4923" s="11" t="s">
        <v>31</v>
      </c>
      <c r="C4923" s="11" t="s">
        <v>76</v>
      </c>
      <c r="D4923" s="12">
        <v>46194</v>
      </c>
      <c r="E4923" s="11">
        <v>699</v>
      </c>
      <c r="F4923" s="11" t="s">
        <v>33</v>
      </c>
      <c r="G4923" s="13">
        <v>902.64</v>
      </c>
      <c r="H4923" s="14">
        <f t="shared" si="532"/>
        <v>630945.36</v>
      </c>
      <c r="I4923" s="14">
        <f>IF(F4923="GHS",H4923,H4923*Assumptions!$B$4)</f>
        <v>630945.36</v>
      </c>
      <c r="J4923" s="15" t="str">
        <f>INDEX(Assumptions!$B$8:$B$12,MATCH(B4923,Assumptions!$A$8:$A$12,0))</f>
        <v>Weighted Average</v>
      </c>
      <c r="K4923" s="16">
        <f>G4923/(1-INDEX(Assumptions!$D$8:$D$12,MATCH(B4923,Assumptions!$A$8:$A$12,0)))</f>
        <v>1253.6666666666667</v>
      </c>
      <c r="L4923" s="16">
        <f t="shared" si="533"/>
        <v>27.0792</v>
      </c>
      <c r="M4923" s="16">
        <f t="shared" si="534"/>
        <v>62.683333333333337</v>
      </c>
      <c r="N4923" s="14">
        <f>E4923*(K4923-L4923-M4923)*IF(F4923="GHS",1,Assumptions!$B$4)</f>
        <v>813568.98920000007</v>
      </c>
      <c r="O4923" s="15">
        <f t="shared" ca="1" si="535"/>
        <v>92</v>
      </c>
      <c r="P4923" s="15" t="str">
        <f t="shared" ca="1" si="536"/>
        <v>91-180d</v>
      </c>
      <c r="Q4923" s="17">
        <f ca="1">IF(P4923="0-90d",0,IF(P4923="91-180d",INDEX(Assumptions!$F$8:$F$12,MATCH(B4923,Assumptions!$A$8:$A$12,0)),IF(P4923="181-365d",INDEX(Assumptions!$G$8:$G$12,MATCH(B4923,Assumptions!$A$8:$A$12,0)),INDEX(Assumptions!$H$8:$H$12,MATCH(B4923,Assumptions!$A$8:$A$12,0)))))</f>
        <v>0.05</v>
      </c>
      <c r="R4923" s="14">
        <f t="shared" ca="1" si="537"/>
        <v>31547.268</v>
      </c>
      <c r="S4923" s="14">
        <f t="shared" ca="1" si="538"/>
        <v>599398.09199999995</v>
      </c>
      <c r="T4923" s="11" t="s">
        <v>25</v>
      </c>
      <c r="U4923" s="18" t="s">
        <v>26</v>
      </c>
    </row>
    <row r="4924" spans="1:21" ht="15" customHeight="1" x14ac:dyDescent="0.15">
      <c r="A4924" s="10" t="s">
        <v>4972</v>
      </c>
      <c r="B4924" s="11" t="s">
        <v>41</v>
      </c>
      <c r="C4924" s="11" t="s">
        <v>42</v>
      </c>
      <c r="D4924" s="12">
        <v>45774</v>
      </c>
      <c r="E4924" s="11">
        <v>1219</v>
      </c>
      <c r="F4924" s="11" t="s">
        <v>33</v>
      </c>
      <c r="G4924" s="13">
        <v>320.2</v>
      </c>
      <c r="H4924" s="14">
        <f t="shared" si="532"/>
        <v>390323.8</v>
      </c>
      <c r="I4924" s="14">
        <f>IF(F4924="GHS",H4924,H4924*Assumptions!$B$4)</f>
        <v>390323.8</v>
      </c>
      <c r="J4924" s="15" t="str">
        <f>INDEX(Assumptions!$B$8:$B$12,MATCH(B4924,Assumptions!$A$8:$A$12,0))</f>
        <v>Weighted Average</v>
      </c>
      <c r="K4924" s="16">
        <f>G4924/(1-INDEX(Assumptions!$D$8:$D$12,MATCH(B4924,Assumptions!$A$8:$A$12,0)))</f>
        <v>492.61538461538458</v>
      </c>
      <c r="L4924" s="16">
        <f t="shared" si="533"/>
        <v>9.6059999999999999</v>
      </c>
      <c r="M4924" s="16">
        <f t="shared" si="534"/>
        <v>24.630769230769232</v>
      </c>
      <c r="N4924" s="14">
        <f>E4924*(K4924-L4924-M4924)*IF(F4924="GHS",1,Assumptions!$B$4)</f>
        <v>558763.53215384611</v>
      </c>
      <c r="O4924" s="15">
        <f t="shared" ca="1" si="535"/>
        <v>512</v>
      </c>
      <c r="P4924" s="15" t="str">
        <f t="shared" ca="1" si="536"/>
        <v>365d+</v>
      </c>
      <c r="Q4924" s="17">
        <f ca="1">IF(P4924="0-90d",0,IF(P4924="91-180d",INDEX(Assumptions!$F$8:$F$12,MATCH(B4924,Assumptions!$A$8:$A$12,0)),IF(P4924="181-365d",INDEX(Assumptions!$G$8:$G$12,MATCH(B4924,Assumptions!$A$8:$A$12,0)),INDEX(Assumptions!$H$8:$H$12,MATCH(B4924,Assumptions!$A$8:$A$12,0)))))</f>
        <v>0.8</v>
      </c>
      <c r="R4924" s="14">
        <f t="shared" ca="1" si="537"/>
        <v>312259.03999999998</v>
      </c>
      <c r="S4924" s="14">
        <f t="shared" ca="1" si="538"/>
        <v>78064.760000000009</v>
      </c>
      <c r="T4924" s="11" t="s">
        <v>25</v>
      </c>
      <c r="U4924" s="18" t="s">
        <v>36</v>
      </c>
    </row>
    <row r="4925" spans="1:21" ht="15" customHeight="1" x14ac:dyDescent="0.15">
      <c r="A4925" s="10" t="s">
        <v>4973</v>
      </c>
      <c r="B4925" s="11" t="s">
        <v>28</v>
      </c>
      <c r="C4925" s="11" t="s">
        <v>29</v>
      </c>
      <c r="D4925" s="12">
        <v>45870</v>
      </c>
      <c r="E4925" s="11">
        <v>84</v>
      </c>
      <c r="F4925" s="11" t="s">
        <v>24</v>
      </c>
      <c r="G4925" s="13">
        <v>8119.88</v>
      </c>
      <c r="H4925" s="14">
        <f t="shared" si="532"/>
        <v>682069.92</v>
      </c>
      <c r="I4925" s="14">
        <f>IF(F4925="GHS",H4925,H4925*Assumptions!$B$4)</f>
        <v>7366355.1360000009</v>
      </c>
      <c r="J4925" s="15" t="str">
        <f>INDEX(Assumptions!$B$8:$B$12,MATCH(B4925,Assumptions!$A$8:$A$12,0))</f>
        <v>Fair Value Less Costs to Sell</v>
      </c>
      <c r="K4925" s="16">
        <f>G4925/(1-INDEX(Assumptions!$D$8:$D$12,MATCH(B4925,Assumptions!$A$8:$A$12,0)))</f>
        <v>9227.136363636364</v>
      </c>
      <c r="L4925" s="16">
        <f t="shared" si="533"/>
        <v>243.59639999999999</v>
      </c>
      <c r="M4925" s="16">
        <f t="shared" si="534"/>
        <v>461.3568181818182</v>
      </c>
      <c r="N4925" s="14">
        <f>E4925*(K4925-L4925-M4925)*IF(F4925="GHS",1,Assumptions!$B$4)</f>
        <v>7731324.5495563652</v>
      </c>
      <c r="O4925" s="15">
        <f t="shared" ca="1" si="535"/>
        <v>416</v>
      </c>
      <c r="P4925" s="15" t="str">
        <f t="shared" ca="1" si="536"/>
        <v>365d+</v>
      </c>
      <c r="Q4925" s="17">
        <f ca="1">IF(P4925="0-90d",0,IF(P4925="91-180d",INDEX(Assumptions!$F$8:$F$12,MATCH(B4925,Assumptions!$A$8:$A$12,0)),IF(P4925="181-365d",INDEX(Assumptions!$G$8:$G$12,MATCH(B4925,Assumptions!$A$8:$A$12,0)),INDEX(Assumptions!$H$8:$H$12,MATCH(B4925,Assumptions!$A$8:$A$12,0)))))</f>
        <v>0.4</v>
      </c>
      <c r="R4925" s="14">
        <f t="shared" ca="1" si="537"/>
        <v>2946542.0544000007</v>
      </c>
      <c r="S4925" s="14">
        <f t="shared" si="538"/>
        <v>0</v>
      </c>
      <c r="T4925" s="11" t="s">
        <v>39</v>
      </c>
      <c r="U4925" s="18" t="s">
        <v>26</v>
      </c>
    </row>
    <row r="4926" spans="1:21" ht="15" customHeight="1" x14ac:dyDescent="0.15">
      <c r="A4926" s="10" t="s">
        <v>4974</v>
      </c>
      <c r="B4926" s="11" t="s">
        <v>22</v>
      </c>
      <c r="C4926" s="11" t="s">
        <v>61</v>
      </c>
      <c r="D4926" s="12">
        <v>46168</v>
      </c>
      <c r="E4926" s="11">
        <v>4955</v>
      </c>
      <c r="F4926" s="11" t="s">
        <v>24</v>
      </c>
      <c r="G4926" s="13">
        <v>11545.5</v>
      </c>
      <c r="H4926" s="14">
        <f t="shared" si="532"/>
        <v>57207952.5</v>
      </c>
      <c r="I4926" s="14">
        <f>IF(F4926="GHS",H4926,H4926*Assumptions!$B$4)</f>
        <v>617845887</v>
      </c>
      <c r="J4926" s="15" t="str">
        <f>INDEX(Assumptions!$B$8:$B$12,MATCH(B4926,Assumptions!$A$8:$A$12,0))</f>
        <v>FIFO</v>
      </c>
      <c r="K4926" s="16">
        <f>G4926/(1-INDEX(Assumptions!$D$8:$D$12,MATCH(B4926,Assumptions!$A$8:$A$12,0)))</f>
        <v>14079.878048780487</v>
      </c>
      <c r="L4926" s="16">
        <f t="shared" si="533"/>
        <v>346.36500000000001</v>
      </c>
      <c r="M4926" s="16">
        <f t="shared" si="534"/>
        <v>703.9939024390244</v>
      </c>
      <c r="N4926" s="14">
        <f>E4926*(K4926-L4926-M4926)*IF(F4926="GHS",1,Assumptions!$B$4)</f>
        <v>697261687.5973171</v>
      </c>
      <c r="O4926" s="15">
        <f t="shared" ca="1" si="535"/>
        <v>118</v>
      </c>
      <c r="P4926" s="15" t="str">
        <f t="shared" ca="1" si="536"/>
        <v>91-180d</v>
      </c>
      <c r="Q4926" s="17">
        <f ca="1">IF(P4926="0-90d",0,IF(P4926="91-180d",INDEX(Assumptions!$F$8:$F$12,MATCH(B4926,Assumptions!$A$8:$A$12,0)),IF(P4926="181-365d",INDEX(Assumptions!$G$8:$G$12,MATCH(B4926,Assumptions!$A$8:$A$12,0)),INDEX(Assumptions!$H$8:$H$12,MATCH(B4926,Assumptions!$A$8:$A$12,0)))))</f>
        <v>0.03</v>
      </c>
      <c r="R4926" s="14">
        <f t="shared" ca="1" si="537"/>
        <v>18535376.609999999</v>
      </c>
      <c r="S4926" s="14">
        <f t="shared" ca="1" si="538"/>
        <v>599310510.38999999</v>
      </c>
      <c r="T4926" s="11" t="s">
        <v>25</v>
      </c>
      <c r="U4926" s="18" t="s">
        <v>36</v>
      </c>
    </row>
    <row r="4927" spans="1:21" ht="15" customHeight="1" x14ac:dyDescent="0.15">
      <c r="A4927" s="10" t="s">
        <v>4975</v>
      </c>
      <c r="B4927" s="11" t="s">
        <v>41</v>
      </c>
      <c r="C4927" s="11" t="s">
        <v>44</v>
      </c>
      <c r="D4927" s="12">
        <v>45973</v>
      </c>
      <c r="E4927" s="11">
        <v>3477</v>
      </c>
      <c r="F4927" s="11" t="s">
        <v>33</v>
      </c>
      <c r="G4927" s="13">
        <v>140.02000000000001</v>
      </c>
      <c r="H4927" s="14">
        <f t="shared" si="532"/>
        <v>486849.54000000004</v>
      </c>
      <c r="I4927" s="14">
        <f>IF(F4927="GHS",H4927,H4927*Assumptions!$B$4)</f>
        <v>486849.54000000004</v>
      </c>
      <c r="J4927" s="15" t="str">
        <f>INDEX(Assumptions!$B$8:$B$12,MATCH(B4927,Assumptions!$A$8:$A$12,0))</f>
        <v>Weighted Average</v>
      </c>
      <c r="K4927" s="16">
        <f>G4927/(1-INDEX(Assumptions!$D$8:$D$12,MATCH(B4927,Assumptions!$A$8:$A$12,0)))</f>
        <v>215.41538461538462</v>
      </c>
      <c r="L4927" s="16">
        <f t="shared" si="533"/>
        <v>4.2006000000000006</v>
      </c>
      <c r="M4927" s="16">
        <f t="shared" si="534"/>
        <v>10.770769230769233</v>
      </c>
      <c r="N4927" s="14">
        <f>E4927*(K4927-L4927-M4927)*IF(F4927="GHS",1,Assumptions!$B$4)</f>
        <v>696943.84149230772</v>
      </c>
      <c r="O4927" s="15">
        <f t="shared" ca="1" si="535"/>
        <v>313</v>
      </c>
      <c r="P4927" s="15" t="str">
        <f t="shared" ca="1" si="536"/>
        <v>181-365d</v>
      </c>
      <c r="Q4927" s="17">
        <f ca="1">IF(P4927="0-90d",0,IF(P4927="91-180d",INDEX(Assumptions!$F$8:$F$12,MATCH(B4927,Assumptions!$A$8:$A$12,0)),IF(P4927="181-365d",INDEX(Assumptions!$G$8:$G$12,MATCH(B4927,Assumptions!$A$8:$A$12,0)),INDEX(Assumptions!$H$8:$H$12,MATCH(B4927,Assumptions!$A$8:$A$12,0)))))</f>
        <v>0.35</v>
      </c>
      <c r="R4927" s="14">
        <f t="shared" ca="1" si="537"/>
        <v>170397.33900000001</v>
      </c>
      <c r="S4927" s="14">
        <f t="shared" ca="1" si="538"/>
        <v>316452.201</v>
      </c>
      <c r="T4927" s="11" t="s">
        <v>25</v>
      </c>
      <c r="U4927" s="18" t="s">
        <v>26</v>
      </c>
    </row>
    <row r="4928" spans="1:21" ht="15" customHeight="1" x14ac:dyDescent="0.15">
      <c r="A4928" s="10" t="s">
        <v>4976</v>
      </c>
      <c r="B4928" s="11" t="s">
        <v>28</v>
      </c>
      <c r="C4928" s="11" t="s">
        <v>35</v>
      </c>
      <c r="D4928" s="12">
        <v>45827</v>
      </c>
      <c r="E4928" s="11">
        <v>3884</v>
      </c>
      <c r="F4928" s="11" t="s">
        <v>24</v>
      </c>
      <c r="G4928" s="13">
        <v>10363.51</v>
      </c>
      <c r="H4928" s="14">
        <f t="shared" si="532"/>
        <v>40251872.840000004</v>
      </c>
      <c r="I4928" s="14">
        <f>IF(F4928="GHS",H4928,H4928*Assumptions!$B$4)</f>
        <v>434720226.67200005</v>
      </c>
      <c r="J4928" s="15" t="str">
        <f>INDEX(Assumptions!$B$8:$B$12,MATCH(B4928,Assumptions!$A$8:$A$12,0))</f>
        <v>Fair Value Less Costs to Sell</v>
      </c>
      <c r="K4928" s="16">
        <f>G4928/(1-INDEX(Assumptions!$D$8:$D$12,MATCH(B4928,Assumptions!$A$8:$A$12,0)))</f>
        <v>11776.71590909091</v>
      </c>
      <c r="L4928" s="16">
        <f t="shared" si="533"/>
        <v>310.90530000000001</v>
      </c>
      <c r="M4928" s="16">
        <f t="shared" si="534"/>
        <v>588.83579545454552</v>
      </c>
      <c r="N4928" s="14">
        <f>E4928*(K4928-L4928-M4928)*IF(F4928="GHS",1,Assumptions!$B$4)</f>
        <v>456258637.90256733</v>
      </c>
      <c r="O4928" s="15">
        <f t="shared" ca="1" si="535"/>
        <v>459</v>
      </c>
      <c r="P4928" s="15" t="str">
        <f t="shared" ca="1" si="536"/>
        <v>365d+</v>
      </c>
      <c r="Q4928" s="17">
        <f ca="1">IF(P4928="0-90d",0,IF(P4928="91-180d",INDEX(Assumptions!$F$8:$F$12,MATCH(B4928,Assumptions!$A$8:$A$12,0)),IF(P4928="181-365d",INDEX(Assumptions!$G$8:$G$12,MATCH(B4928,Assumptions!$A$8:$A$12,0)),INDEX(Assumptions!$H$8:$H$12,MATCH(B4928,Assumptions!$A$8:$A$12,0)))))</f>
        <v>0.4</v>
      </c>
      <c r="R4928" s="14">
        <f t="shared" ca="1" si="537"/>
        <v>173888090.66880003</v>
      </c>
      <c r="S4928" s="14">
        <f t="shared" ca="1" si="538"/>
        <v>260832136.00320002</v>
      </c>
      <c r="T4928" s="11" t="s">
        <v>25</v>
      </c>
      <c r="U4928" s="18" t="s">
        <v>26</v>
      </c>
    </row>
    <row r="4929" spans="1:21" ht="15" customHeight="1" x14ac:dyDescent="0.15">
      <c r="A4929" s="10" t="s">
        <v>4977</v>
      </c>
      <c r="B4929" s="11" t="s">
        <v>31</v>
      </c>
      <c r="C4929" s="11" t="s">
        <v>76</v>
      </c>
      <c r="D4929" s="12">
        <v>45853</v>
      </c>
      <c r="E4929" s="11">
        <v>904</v>
      </c>
      <c r="F4929" s="11" t="s">
        <v>33</v>
      </c>
      <c r="G4929" s="13">
        <v>3683.93</v>
      </c>
      <c r="H4929" s="14">
        <f t="shared" si="532"/>
        <v>3330272.7199999997</v>
      </c>
      <c r="I4929" s="14">
        <f>IF(F4929="GHS",H4929,H4929*Assumptions!$B$4)</f>
        <v>3330272.7199999997</v>
      </c>
      <c r="J4929" s="15" t="str">
        <f>INDEX(Assumptions!$B$8:$B$12,MATCH(B4929,Assumptions!$A$8:$A$12,0))</f>
        <v>Weighted Average</v>
      </c>
      <c r="K4929" s="16">
        <f>G4929/(1-INDEX(Assumptions!$D$8:$D$12,MATCH(B4929,Assumptions!$A$8:$A$12,0)))</f>
        <v>5116.5694444444443</v>
      </c>
      <c r="L4929" s="16">
        <f t="shared" si="533"/>
        <v>110.5179</v>
      </c>
      <c r="M4929" s="16">
        <f t="shared" si="534"/>
        <v>255.82847222222222</v>
      </c>
      <c r="N4929" s="14">
        <f>E4929*(K4929-L4929-M4929)*IF(F4929="GHS",1,Assumptions!$B$4)</f>
        <v>4294201.6572888885</v>
      </c>
      <c r="O4929" s="15">
        <f t="shared" ca="1" si="535"/>
        <v>433</v>
      </c>
      <c r="P4929" s="15" t="str">
        <f t="shared" ca="1" si="536"/>
        <v>365d+</v>
      </c>
      <c r="Q4929" s="17">
        <f ca="1">IF(P4929="0-90d",0,IF(P4929="91-180d",INDEX(Assumptions!$F$8:$F$12,MATCH(B4929,Assumptions!$A$8:$A$12,0)),IF(P4929="181-365d",INDEX(Assumptions!$G$8:$G$12,MATCH(B4929,Assumptions!$A$8:$A$12,0)),INDEX(Assumptions!$H$8:$H$12,MATCH(B4929,Assumptions!$A$8:$A$12,0)))))</f>
        <v>0.6</v>
      </c>
      <c r="R4929" s="14">
        <f t="shared" ca="1" si="537"/>
        <v>1998163.6319999998</v>
      </c>
      <c r="S4929" s="14">
        <f t="shared" ca="1" si="538"/>
        <v>1332109.088</v>
      </c>
      <c r="T4929" s="11" t="s">
        <v>25</v>
      </c>
      <c r="U4929" s="18" t="s">
        <v>26</v>
      </c>
    </row>
    <row r="4930" spans="1:21" ht="15" customHeight="1" x14ac:dyDescent="0.15">
      <c r="A4930" s="10" t="s">
        <v>4978</v>
      </c>
      <c r="B4930" s="11" t="s">
        <v>28</v>
      </c>
      <c r="C4930" s="11" t="s">
        <v>29</v>
      </c>
      <c r="D4930" s="12">
        <v>46001</v>
      </c>
      <c r="E4930" s="11">
        <v>111</v>
      </c>
      <c r="F4930" s="11" t="s">
        <v>24</v>
      </c>
      <c r="G4930" s="13">
        <v>6218.75</v>
      </c>
      <c r="H4930" s="14">
        <f t="shared" ref="H4930:H4993" si="539">E4930*G4930</f>
        <v>690281.25</v>
      </c>
      <c r="I4930" s="14">
        <f>IF(F4930="GHS",H4930,H4930*Assumptions!$B$4)</f>
        <v>7455037.5000000009</v>
      </c>
      <c r="J4930" s="15" t="str">
        <f>INDEX(Assumptions!$B$8:$B$12,MATCH(B4930,Assumptions!$A$8:$A$12,0))</f>
        <v>Fair Value Less Costs to Sell</v>
      </c>
      <c r="K4930" s="16">
        <f>G4930/(1-INDEX(Assumptions!$D$8:$D$12,MATCH(B4930,Assumptions!$A$8:$A$12,0)))</f>
        <v>7066.761363636364</v>
      </c>
      <c r="L4930" s="16">
        <f t="shared" ref="L4930:L4993" si="540">G4930*0.03</f>
        <v>186.5625</v>
      </c>
      <c r="M4930" s="16">
        <f t="shared" ref="M4930:M4993" si="541">K4930*0.05</f>
        <v>353.33806818181824</v>
      </c>
      <c r="N4930" s="14">
        <f>E4930*(K4930-L4930-M4930)*IF(F4930="GHS",1,Assumptions!$B$4)</f>
        <v>7824400.7215909101</v>
      </c>
      <c r="O4930" s="15">
        <f t="shared" ref="O4930:O4993" ca="1" si="542">TODAY()-D4930</f>
        <v>285</v>
      </c>
      <c r="P4930" s="15" t="str">
        <f t="shared" ref="P4930:P4993" ca="1" si="543">IF(O4930&lt;=90,"0-90d",IF(O4930&lt;=180,"91-180d",IF(O4930&lt;=365,"181-365d","365d+")))</f>
        <v>181-365d</v>
      </c>
      <c r="Q4930" s="17">
        <f ca="1">IF(P4930="0-90d",0,IF(P4930="91-180d",INDEX(Assumptions!$F$8:$F$12,MATCH(B4930,Assumptions!$A$8:$A$12,0)),IF(P4930="181-365d",INDEX(Assumptions!$G$8:$G$12,MATCH(B4930,Assumptions!$A$8:$A$12,0)),INDEX(Assumptions!$H$8:$H$12,MATCH(B4930,Assumptions!$A$8:$A$12,0)))))</f>
        <v>0.1</v>
      </c>
      <c r="R4930" s="14">
        <f t="shared" ref="R4930:R4993" ca="1" si="544">I4930*Q4930</f>
        <v>745503.75000000012</v>
      </c>
      <c r="S4930" s="14">
        <f t="shared" ref="S4930:S4993" ca="1" si="545">IF(T4930="Held on Consignment (Not Owned)",0,MIN(I4930-R4930,N4930))</f>
        <v>6709533.7500000009</v>
      </c>
      <c r="T4930" s="11" t="s">
        <v>25</v>
      </c>
      <c r="U4930" s="18" t="s">
        <v>26</v>
      </c>
    </row>
    <row r="4931" spans="1:21" ht="15" customHeight="1" x14ac:dyDescent="0.15">
      <c r="A4931" s="10" t="s">
        <v>4979</v>
      </c>
      <c r="B4931" s="11" t="s">
        <v>31</v>
      </c>
      <c r="C4931" s="11" t="s">
        <v>32</v>
      </c>
      <c r="D4931" s="12">
        <v>45939</v>
      </c>
      <c r="E4931" s="11">
        <v>3477</v>
      </c>
      <c r="F4931" s="11" t="s">
        <v>33</v>
      </c>
      <c r="G4931" s="13">
        <v>1359.97</v>
      </c>
      <c r="H4931" s="14">
        <f t="shared" si="539"/>
        <v>4728615.6900000004</v>
      </c>
      <c r="I4931" s="14">
        <f>IF(F4931="GHS",H4931,H4931*Assumptions!$B$4)</f>
        <v>4728615.6900000004</v>
      </c>
      <c r="J4931" s="15" t="str">
        <f>INDEX(Assumptions!$B$8:$B$12,MATCH(B4931,Assumptions!$A$8:$A$12,0))</f>
        <v>Weighted Average</v>
      </c>
      <c r="K4931" s="16">
        <f>G4931/(1-INDEX(Assumptions!$D$8:$D$12,MATCH(B4931,Assumptions!$A$8:$A$12,0)))</f>
        <v>1888.8472222222224</v>
      </c>
      <c r="L4931" s="16">
        <f t="shared" si="540"/>
        <v>40.799100000000003</v>
      </c>
      <c r="M4931" s="16">
        <f t="shared" si="541"/>
        <v>94.442361111111126</v>
      </c>
      <c r="N4931" s="14">
        <f>E4931*(K4931-L4931-M4931)*IF(F4931="GHS",1,Assumptions!$B$4)</f>
        <v>6097287.2313833339</v>
      </c>
      <c r="O4931" s="15">
        <f t="shared" ca="1" si="542"/>
        <v>347</v>
      </c>
      <c r="P4931" s="15" t="str">
        <f t="shared" ca="1" si="543"/>
        <v>181-365d</v>
      </c>
      <c r="Q4931" s="17">
        <f ca="1">IF(P4931="0-90d",0,IF(P4931="91-180d",INDEX(Assumptions!$F$8:$F$12,MATCH(B4931,Assumptions!$A$8:$A$12,0)),IF(P4931="181-365d",INDEX(Assumptions!$G$8:$G$12,MATCH(B4931,Assumptions!$A$8:$A$12,0)),INDEX(Assumptions!$H$8:$H$12,MATCH(B4931,Assumptions!$A$8:$A$12,0)))))</f>
        <v>0.2</v>
      </c>
      <c r="R4931" s="14">
        <f t="shared" ca="1" si="544"/>
        <v>945723.13800000015</v>
      </c>
      <c r="S4931" s="14">
        <f t="shared" ca="1" si="545"/>
        <v>3782892.5520000001</v>
      </c>
      <c r="T4931" s="11" t="s">
        <v>25</v>
      </c>
      <c r="U4931" s="18" t="s">
        <v>26</v>
      </c>
    </row>
    <row r="4932" spans="1:21" ht="15" customHeight="1" x14ac:dyDescent="0.15">
      <c r="A4932" s="10" t="s">
        <v>4980</v>
      </c>
      <c r="B4932" s="11" t="s">
        <v>31</v>
      </c>
      <c r="C4932" s="11" t="s">
        <v>32</v>
      </c>
      <c r="D4932" s="12">
        <v>46137</v>
      </c>
      <c r="E4932" s="11">
        <v>901</v>
      </c>
      <c r="F4932" s="11" t="s">
        <v>33</v>
      </c>
      <c r="G4932" s="13">
        <v>2257.89</v>
      </c>
      <c r="H4932" s="14">
        <f t="shared" si="539"/>
        <v>2034358.89</v>
      </c>
      <c r="I4932" s="14">
        <f>IF(F4932="GHS",H4932,H4932*Assumptions!$B$4)</f>
        <v>2034358.89</v>
      </c>
      <c r="J4932" s="15" t="str">
        <f>INDEX(Assumptions!$B$8:$B$12,MATCH(B4932,Assumptions!$A$8:$A$12,0))</f>
        <v>Weighted Average</v>
      </c>
      <c r="K4932" s="16">
        <f>G4932/(1-INDEX(Assumptions!$D$8:$D$12,MATCH(B4932,Assumptions!$A$8:$A$12,0)))</f>
        <v>3135.9583333333335</v>
      </c>
      <c r="L4932" s="16">
        <f t="shared" si="540"/>
        <v>67.736699999999999</v>
      </c>
      <c r="M4932" s="16">
        <f t="shared" si="541"/>
        <v>156.79791666666668</v>
      </c>
      <c r="N4932" s="14">
        <f>E4932*(K4932-L4932-M4932)*IF(F4932="GHS",1,Assumptions!$B$4)</f>
        <v>2623192.7687166668</v>
      </c>
      <c r="O4932" s="15">
        <f t="shared" ca="1" si="542"/>
        <v>149</v>
      </c>
      <c r="P4932" s="15" t="str">
        <f t="shared" ca="1" si="543"/>
        <v>91-180d</v>
      </c>
      <c r="Q4932" s="17">
        <f ca="1">IF(P4932="0-90d",0,IF(P4932="91-180d",INDEX(Assumptions!$F$8:$F$12,MATCH(B4932,Assumptions!$A$8:$A$12,0)),IF(P4932="181-365d",INDEX(Assumptions!$G$8:$G$12,MATCH(B4932,Assumptions!$A$8:$A$12,0)),INDEX(Assumptions!$H$8:$H$12,MATCH(B4932,Assumptions!$A$8:$A$12,0)))))</f>
        <v>0.05</v>
      </c>
      <c r="R4932" s="14">
        <f t="shared" ca="1" si="544"/>
        <v>101717.9445</v>
      </c>
      <c r="S4932" s="14">
        <f t="shared" si="545"/>
        <v>0</v>
      </c>
      <c r="T4932" s="11" t="s">
        <v>39</v>
      </c>
      <c r="U4932" s="18" t="s">
        <v>26</v>
      </c>
    </row>
    <row r="4933" spans="1:21" ht="15" customHeight="1" x14ac:dyDescent="0.15">
      <c r="A4933" s="10" t="s">
        <v>4981</v>
      </c>
      <c r="B4933" s="11" t="s">
        <v>31</v>
      </c>
      <c r="C4933" s="11" t="s">
        <v>32</v>
      </c>
      <c r="D4933" s="12">
        <v>45736</v>
      </c>
      <c r="E4933" s="11">
        <v>1564</v>
      </c>
      <c r="F4933" s="11" t="s">
        <v>33</v>
      </c>
      <c r="G4933" s="13">
        <v>1319.08</v>
      </c>
      <c r="H4933" s="14">
        <f t="shared" si="539"/>
        <v>2063041.1199999999</v>
      </c>
      <c r="I4933" s="14">
        <f>IF(F4933="GHS",H4933,H4933*Assumptions!$B$4)</f>
        <v>2063041.1199999999</v>
      </c>
      <c r="J4933" s="15" t="str">
        <f>INDEX(Assumptions!$B$8:$B$12,MATCH(B4933,Assumptions!$A$8:$A$12,0))</f>
        <v>Weighted Average</v>
      </c>
      <c r="K4933" s="16">
        <f>G4933/(1-INDEX(Assumptions!$D$8:$D$12,MATCH(B4933,Assumptions!$A$8:$A$12,0)))</f>
        <v>1832.0555555555554</v>
      </c>
      <c r="L4933" s="16">
        <f t="shared" si="540"/>
        <v>39.572399999999995</v>
      </c>
      <c r="M4933" s="16">
        <f t="shared" si="541"/>
        <v>91.602777777777774</v>
      </c>
      <c r="N4933" s="14">
        <f>E4933*(K4933-L4933-M4933)*IF(F4933="GHS",1,Assumptions!$B$4)</f>
        <v>2660176.9108444443</v>
      </c>
      <c r="O4933" s="15">
        <f t="shared" ca="1" si="542"/>
        <v>550</v>
      </c>
      <c r="P4933" s="15" t="str">
        <f t="shared" ca="1" si="543"/>
        <v>365d+</v>
      </c>
      <c r="Q4933" s="17">
        <f ca="1">IF(P4933="0-90d",0,IF(P4933="91-180d",INDEX(Assumptions!$F$8:$F$12,MATCH(B4933,Assumptions!$A$8:$A$12,0)),IF(P4933="181-365d",INDEX(Assumptions!$G$8:$G$12,MATCH(B4933,Assumptions!$A$8:$A$12,0)),INDEX(Assumptions!$H$8:$H$12,MATCH(B4933,Assumptions!$A$8:$A$12,0)))))</f>
        <v>0.6</v>
      </c>
      <c r="R4933" s="14">
        <f t="shared" ca="1" si="544"/>
        <v>1237824.6719999998</v>
      </c>
      <c r="S4933" s="14">
        <f t="shared" ca="1" si="545"/>
        <v>825216.44800000009</v>
      </c>
      <c r="T4933" s="11" t="s">
        <v>25</v>
      </c>
      <c r="U4933" s="18" t="s">
        <v>26</v>
      </c>
    </row>
    <row r="4934" spans="1:21" ht="15" customHeight="1" x14ac:dyDescent="0.15">
      <c r="A4934" s="10" t="s">
        <v>4982</v>
      </c>
      <c r="B4934" s="11" t="s">
        <v>46</v>
      </c>
      <c r="C4934" s="11" t="s">
        <v>119</v>
      </c>
      <c r="D4934" s="12">
        <v>46166</v>
      </c>
      <c r="E4934" s="11">
        <v>4030</v>
      </c>
      <c r="F4934" s="11" t="s">
        <v>33</v>
      </c>
      <c r="G4934" s="13">
        <v>376724.16</v>
      </c>
      <c r="H4934" s="14">
        <f t="shared" si="539"/>
        <v>1518198364.8</v>
      </c>
      <c r="I4934" s="14">
        <f>IF(F4934="GHS",H4934,H4934*Assumptions!$B$4)</f>
        <v>1518198364.8</v>
      </c>
      <c r="J4934" s="15" t="str">
        <f>INDEX(Assumptions!$B$8:$B$12,MATCH(B4934,Assumptions!$A$8:$A$12,0))</f>
        <v>Specific Identification</v>
      </c>
      <c r="K4934" s="16">
        <f>G4934/(1-INDEX(Assumptions!$D$8:$D$12,MATCH(B4934,Assumptions!$A$8:$A$12,0)))</f>
        <v>482979.69230769225</v>
      </c>
      <c r="L4934" s="16">
        <f t="shared" si="540"/>
        <v>11301.724799999998</v>
      </c>
      <c r="M4934" s="16">
        <f t="shared" si="541"/>
        <v>24148.984615384616</v>
      </c>
      <c r="N4934" s="14">
        <f>E4934*(K4934-L4934-M4934)*IF(F4934="GHS",1,Assumptions!$B$4)</f>
        <v>1803541801.0559998</v>
      </c>
      <c r="O4934" s="15">
        <f t="shared" ca="1" si="542"/>
        <v>120</v>
      </c>
      <c r="P4934" s="15" t="str">
        <f t="shared" ca="1" si="543"/>
        <v>91-180d</v>
      </c>
      <c r="Q4934" s="17">
        <f ca="1">IF(P4934="0-90d",0,IF(P4934="91-180d",INDEX(Assumptions!$F$8:$F$12,MATCH(B4934,Assumptions!$A$8:$A$12,0)),IF(P4934="181-365d",INDEX(Assumptions!$G$8:$G$12,MATCH(B4934,Assumptions!$A$8:$A$12,0)),INDEX(Assumptions!$H$8:$H$12,MATCH(B4934,Assumptions!$A$8:$A$12,0)))))</f>
        <v>0</v>
      </c>
      <c r="R4934" s="14">
        <f t="shared" ca="1" si="544"/>
        <v>0</v>
      </c>
      <c r="S4934" s="14">
        <f t="shared" ca="1" si="545"/>
        <v>1518198364.8</v>
      </c>
      <c r="T4934" s="11" t="s">
        <v>25</v>
      </c>
      <c r="U4934" s="18" t="s">
        <v>26</v>
      </c>
    </row>
    <row r="4935" spans="1:21" ht="15" customHeight="1" x14ac:dyDescent="0.15">
      <c r="A4935" s="10" t="s">
        <v>4983</v>
      </c>
      <c r="B4935" s="11" t="s">
        <v>41</v>
      </c>
      <c r="C4935" s="11" t="s">
        <v>115</v>
      </c>
      <c r="D4935" s="12">
        <v>46138</v>
      </c>
      <c r="E4935" s="11">
        <v>4703</v>
      </c>
      <c r="F4935" s="11" t="s">
        <v>33</v>
      </c>
      <c r="G4935" s="13">
        <v>346.4</v>
      </c>
      <c r="H4935" s="14">
        <f t="shared" si="539"/>
        <v>1629119.2</v>
      </c>
      <c r="I4935" s="14">
        <f>IF(F4935="GHS",H4935,H4935*Assumptions!$B$4)</f>
        <v>1629119.2</v>
      </c>
      <c r="J4935" s="15" t="str">
        <f>INDEX(Assumptions!$B$8:$B$12,MATCH(B4935,Assumptions!$A$8:$A$12,0))</f>
        <v>Weighted Average</v>
      </c>
      <c r="K4935" s="16">
        <f>G4935/(1-INDEX(Assumptions!$D$8:$D$12,MATCH(B4935,Assumptions!$A$8:$A$12,0)))</f>
        <v>532.92307692307691</v>
      </c>
      <c r="L4935" s="16">
        <f t="shared" si="540"/>
        <v>10.391999999999999</v>
      </c>
      <c r="M4935" s="16">
        <f t="shared" si="541"/>
        <v>26.646153846153847</v>
      </c>
      <c r="N4935" s="14">
        <f>E4935*(K4935-L4935-M4935)*IF(F4935="GHS",1,Assumptions!$B$4)</f>
        <v>2332146.7932307692</v>
      </c>
      <c r="O4935" s="15">
        <f t="shared" ca="1" si="542"/>
        <v>148</v>
      </c>
      <c r="P4935" s="15" t="str">
        <f t="shared" ca="1" si="543"/>
        <v>91-180d</v>
      </c>
      <c r="Q4935" s="17">
        <f ca="1">IF(P4935="0-90d",0,IF(P4935="91-180d",INDEX(Assumptions!$F$8:$F$12,MATCH(B4935,Assumptions!$A$8:$A$12,0)),IF(P4935="181-365d",INDEX(Assumptions!$G$8:$G$12,MATCH(B4935,Assumptions!$A$8:$A$12,0)),INDEX(Assumptions!$H$8:$H$12,MATCH(B4935,Assumptions!$A$8:$A$12,0)))))</f>
        <v>0.1</v>
      </c>
      <c r="R4935" s="14">
        <f t="shared" ca="1" si="544"/>
        <v>162911.92000000001</v>
      </c>
      <c r="S4935" s="14">
        <f t="shared" ca="1" si="545"/>
        <v>1466207.28</v>
      </c>
      <c r="T4935" s="11" t="s">
        <v>25</v>
      </c>
      <c r="U4935" s="18" t="s">
        <v>26</v>
      </c>
    </row>
    <row r="4936" spans="1:21" ht="15" customHeight="1" x14ac:dyDescent="0.15">
      <c r="A4936" s="10" t="s">
        <v>4984</v>
      </c>
      <c r="B4936" s="11" t="s">
        <v>46</v>
      </c>
      <c r="C4936" s="11" t="s">
        <v>119</v>
      </c>
      <c r="D4936" s="12">
        <v>45870</v>
      </c>
      <c r="E4936" s="11">
        <v>4889</v>
      </c>
      <c r="F4936" s="11" t="s">
        <v>33</v>
      </c>
      <c r="G4936" s="13">
        <v>448870.69</v>
      </c>
      <c r="H4936" s="14">
        <f t="shared" si="539"/>
        <v>2194528803.4099998</v>
      </c>
      <c r="I4936" s="14">
        <f>IF(F4936="GHS",H4936,H4936*Assumptions!$B$4)</f>
        <v>2194528803.4099998</v>
      </c>
      <c r="J4936" s="15" t="str">
        <f>INDEX(Assumptions!$B$8:$B$12,MATCH(B4936,Assumptions!$A$8:$A$12,0))</f>
        <v>Specific Identification</v>
      </c>
      <c r="K4936" s="16">
        <f>G4936/(1-INDEX(Assumptions!$D$8:$D$12,MATCH(B4936,Assumptions!$A$8:$A$12,0)))</f>
        <v>575475.24358974362</v>
      </c>
      <c r="L4936" s="16">
        <f t="shared" si="540"/>
        <v>13466.120699999999</v>
      </c>
      <c r="M4936" s="16">
        <f t="shared" si="541"/>
        <v>28773.762179487181</v>
      </c>
      <c r="N4936" s="14">
        <f>E4936*(K4936-L4936-M4936)*IF(F4936="GHS",1,Assumptions!$B$4)</f>
        <v>2606987678.512444</v>
      </c>
      <c r="O4936" s="15">
        <f t="shared" ca="1" si="542"/>
        <v>416</v>
      </c>
      <c r="P4936" s="15" t="str">
        <f t="shared" ca="1" si="543"/>
        <v>365d+</v>
      </c>
      <c r="Q4936" s="17">
        <f ca="1">IF(P4936="0-90d",0,IF(P4936="91-180d",INDEX(Assumptions!$F$8:$F$12,MATCH(B4936,Assumptions!$A$8:$A$12,0)),IF(P4936="181-365d",INDEX(Assumptions!$G$8:$G$12,MATCH(B4936,Assumptions!$A$8:$A$12,0)),INDEX(Assumptions!$H$8:$H$12,MATCH(B4936,Assumptions!$A$8:$A$12,0)))))</f>
        <v>0.15</v>
      </c>
      <c r="R4936" s="14">
        <f t="shared" ca="1" si="544"/>
        <v>329179320.51149994</v>
      </c>
      <c r="S4936" s="14">
        <f t="shared" ca="1" si="545"/>
        <v>1865349482.8985</v>
      </c>
      <c r="T4936" s="11" t="s">
        <v>25</v>
      </c>
      <c r="U4936" s="18" t="s">
        <v>26</v>
      </c>
    </row>
    <row r="4937" spans="1:21" ht="15" customHeight="1" x14ac:dyDescent="0.15">
      <c r="A4937" s="10" t="s">
        <v>4985</v>
      </c>
      <c r="B4937" s="11" t="s">
        <v>22</v>
      </c>
      <c r="C4937" s="11" t="s">
        <v>61</v>
      </c>
      <c r="D4937" s="12">
        <v>46069</v>
      </c>
      <c r="E4937" s="11">
        <v>3016</v>
      </c>
      <c r="F4937" s="11" t="s">
        <v>24</v>
      </c>
      <c r="G4937" s="13">
        <v>11478.56</v>
      </c>
      <c r="H4937" s="14">
        <f t="shared" si="539"/>
        <v>34619336.960000001</v>
      </c>
      <c r="I4937" s="14">
        <f>IF(F4937="GHS",H4937,H4937*Assumptions!$B$4)</f>
        <v>373888839.16800004</v>
      </c>
      <c r="J4937" s="15" t="str">
        <f>INDEX(Assumptions!$B$8:$B$12,MATCH(B4937,Assumptions!$A$8:$A$12,0))</f>
        <v>FIFO</v>
      </c>
      <c r="K4937" s="16">
        <f>G4937/(1-INDEX(Assumptions!$D$8:$D$12,MATCH(B4937,Assumptions!$A$8:$A$12,0)))</f>
        <v>13998.243902439022</v>
      </c>
      <c r="L4937" s="16">
        <f t="shared" si="540"/>
        <v>344.35679999999996</v>
      </c>
      <c r="M4937" s="16">
        <f t="shared" si="541"/>
        <v>699.91219512195119</v>
      </c>
      <c r="N4937" s="14">
        <f>E4937*(K4937-L4937-M4937)*IF(F4937="GHS",1,Assumptions!$B$4)</f>
        <v>421947233.86105752</v>
      </c>
      <c r="O4937" s="15">
        <f t="shared" ca="1" si="542"/>
        <v>217</v>
      </c>
      <c r="P4937" s="15" t="str">
        <f t="shared" ca="1" si="543"/>
        <v>181-365d</v>
      </c>
      <c r="Q4937" s="17">
        <f ca="1">IF(P4937="0-90d",0,IF(P4937="91-180d",INDEX(Assumptions!$F$8:$F$12,MATCH(B4937,Assumptions!$A$8:$A$12,0)),IF(P4937="181-365d",INDEX(Assumptions!$G$8:$G$12,MATCH(B4937,Assumptions!$A$8:$A$12,0)),INDEX(Assumptions!$H$8:$H$12,MATCH(B4937,Assumptions!$A$8:$A$12,0)))))</f>
        <v>0.15</v>
      </c>
      <c r="R4937" s="14">
        <f t="shared" ca="1" si="544"/>
        <v>56083325.875200003</v>
      </c>
      <c r="S4937" s="14">
        <f t="shared" ca="1" si="545"/>
        <v>317805513.29280007</v>
      </c>
      <c r="T4937" s="11" t="s">
        <v>50</v>
      </c>
      <c r="U4937" s="18" t="s">
        <v>26</v>
      </c>
    </row>
    <row r="4938" spans="1:21" ht="15" customHeight="1" x14ac:dyDescent="0.15">
      <c r="A4938" s="10" t="s">
        <v>4986</v>
      </c>
      <c r="B4938" s="11" t="s">
        <v>41</v>
      </c>
      <c r="C4938" s="11" t="s">
        <v>44</v>
      </c>
      <c r="D4938" s="12">
        <v>46103</v>
      </c>
      <c r="E4938" s="11">
        <v>823</v>
      </c>
      <c r="F4938" s="11" t="s">
        <v>33</v>
      </c>
      <c r="G4938" s="13">
        <v>566.9</v>
      </c>
      <c r="H4938" s="14">
        <f t="shared" si="539"/>
        <v>466558.69999999995</v>
      </c>
      <c r="I4938" s="14">
        <f>IF(F4938="GHS",H4938,H4938*Assumptions!$B$4)</f>
        <v>466558.69999999995</v>
      </c>
      <c r="J4938" s="15" t="str">
        <f>INDEX(Assumptions!$B$8:$B$12,MATCH(B4938,Assumptions!$A$8:$A$12,0))</f>
        <v>Weighted Average</v>
      </c>
      <c r="K4938" s="16">
        <f>G4938/(1-INDEX(Assumptions!$D$8:$D$12,MATCH(B4938,Assumptions!$A$8:$A$12,0)))</f>
        <v>872.15384615384608</v>
      </c>
      <c r="L4938" s="16">
        <f t="shared" si="540"/>
        <v>17.006999999999998</v>
      </c>
      <c r="M4938" s="16">
        <f t="shared" si="541"/>
        <v>43.607692307692304</v>
      </c>
      <c r="N4938" s="14">
        <f>E4938*(K4938-L4938-M4938)*IF(F4938="GHS",1,Assumptions!$B$4)</f>
        <v>667896.72361538454</v>
      </c>
      <c r="O4938" s="15">
        <f t="shared" ca="1" si="542"/>
        <v>183</v>
      </c>
      <c r="P4938" s="15" t="str">
        <f t="shared" ca="1" si="543"/>
        <v>181-365d</v>
      </c>
      <c r="Q4938" s="17">
        <f ca="1">IF(P4938="0-90d",0,IF(P4938="91-180d",INDEX(Assumptions!$F$8:$F$12,MATCH(B4938,Assumptions!$A$8:$A$12,0)),IF(P4938="181-365d",INDEX(Assumptions!$G$8:$G$12,MATCH(B4938,Assumptions!$A$8:$A$12,0)),INDEX(Assumptions!$H$8:$H$12,MATCH(B4938,Assumptions!$A$8:$A$12,0)))))</f>
        <v>0.35</v>
      </c>
      <c r="R4938" s="14">
        <f t="shared" ca="1" si="544"/>
        <v>163295.54499999998</v>
      </c>
      <c r="S4938" s="14">
        <f t="shared" ca="1" si="545"/>
        <v>303263.15499999997</v>
      </c>
      <c r="T4938" s="11" t="s">
        <v>25</v>
      </c>
      <c r="U4938" s="18" t="s">
        <v>26</v>
      </c>
    </row>
    <row r="4939" spans="1:21" ht="15" customHeight="1" x14ac:dyDescent="0.15">
      <c r="A4939" s="10" t="s">
        <v>4987</v>
      </c>
      <c r="B4939" s="11" t="s">
        <v>46</v>
      </c>
      <c r="C4939" s="11" t="s">
        <v>119</v>
      </c>
      <c r="D4939" s="12">
        <v>45752</v>
      </c>
      <c r="E4939" s="11">
        <v>1810</v>
      </c>
      <c r="F4939" s="11" t="s">
        <v>33</v>
      </c>
      <c r="G4939" s="13">
        <v>250175.59</v>
      </c>
      <c r="H4939" s="14">
        <f t="shared" si="539"/>
        <v>452817817.89999998</v>
      </c>
      <c r="I4939" s="14">
        <f>IF(F4939="GHS",H4939,H4939*Assumptions!$B$4)</f>
        <v>452817817.89999998</v>
      </c>
      <c r="J4939" s="15" t="str">
        <f>INDEX(Assumptions!$B$8:$B$12,MATCH(B4939,Assumptions!$A$8:$A$12,0))</f>
        <v>Specific Identification</v>
      </c>
      <c r="K4939" s="16">
        <f>G4939/(1-INDEX(Assumptions!$D$8:$D$12,MATCH(B4939,Assumptions!$A$8:$A$12,0)))</f>
        <v>320737.93589743588</v>
      </c>
      <c r="L4939" s="16">
        <f t="shared" si="540"/>
        <v>7505.2676999999994</v>
      </c>
      <c r="M4939" s="16">
        <f t="shared" si="541"/>
        <v>16036.896794871795</v>
      </c>
      <c r="N4939" s="14">
        <f>E4939*(K4939-L4939-M4939)*IF(F4939="GHS",1,Assumptions!$B$4)</f>
        <v>537924346.23864102</v>
      </c>
      <c r="O4939" s="15">
        <f t="shared" ca="1" si="542"/>
        <v>534</v>
      </c>
      <c r="P4939" s="15" t="str">
        <f t="shared" ca="1" si="543"/>
        <v>365d+</v>
      </c>
      <c r="Q4939" s="17">
        <f ca="1">IF(P4939="0-90d",0,IF(P4939="91-180d",INDEX(Assumptions!$F$8:$F$12,MATCH(B4939,Assumptions!$A$8:$A$12,0)),IF(P4939="181-365d",INDEX(Assumptions!$G$8:$G$12,MATCH(B4939,Assumptions!$A$8:$A$12,0)),INDEX(Assumptions!$H$8:$H$12,MATCH(B4939,Assumptions!$A$8:$A$12,0)))))</f>
        <v>0.15</v>
      </c>
      <c r="R4939" s="14">
        <f t="shared" ca="1" si="544"/>
        <v>67922672.684999987</v>
      </c>
      <c r="S4939" s="14">
        <f t="shared" ca="1" si="545"/>
        <v>384895145.21499997</v>
      </c>
      <c r="T4939" s="11" t="s">
        <v>25</v>
      </c>
      <c r="U4939" s="18" t="s">
        <v>26</v>
      </c>
    </row>
    <row r="4940" spans="1:21" ht="15" customHeight="1" x14ac:dyDescent="0.15">
      <c r="A4940" s="10" t="s">
        <v>4988</v>
      </c>
      <c r="B4940" s="11" t="s">
        <v>31</v>
      </c>
      <c r="C4940" s="11" t="s">
        <v>32</v>
      </c>
      <c r="D4940" s="12">
        <v>46010</v>
      </c>
      <c r="E4940" s="11">
        <v>2523</v>
      </c>
      <c r="F4940" s="11" t="s">
        <v>33</v>
      </c>
      <c r="G4940" s="13">
        <v>7288.72</v>
      </c>
      <c r="H4940" s="14">
        <f t="shared" si="539"/>
        <v>18389440.560000002</v>
      </c>
      <c r="I4940" s="14">
        <f>IF(F4940="GHS",H4940,H4940*Assumptions!$B$4)</f>
        <v>18389440.560000002</v>
      </c>
      <c r="J4940" s="15" t="str">
        <f>INDEX(Assumptions!$B$8:$B$12,MATCH(B4940,Assumptions!$A$8:$A$12,0))</f>
        <v>Weighted Average</v>
      </c>
      <c r="K4940" s="16">
        <f>G4940/(1-INDEX(Assumptions!$D$8:$D$12,MATCH(B4940,Assumptions!$A$8:$A$12,0)))</f>
        <v>10123.222222222223</v>
      </c>
      <c r="L4940" s="16">
        <f t="shared" si="540"/>
        <v>218.66159999999999</v>
      </c>
      <c r="M4940" s="16">
        <f t="shared" si="541"/>
        <v>506.16111111111115</v>
      </c>
      <c r="N4940" s="14">
        <f>E4940*(K4940-L4940-M4940)*IF(F4940="GHS",1,Assumptions!$B$4)</f>
        <v>23712161.966533337</v>
      </c>
      <c r="O4940" s="15">
        <f t="shared" ca="1" si="542"/>
        <v>276</v>
      </c>
      <c r="P4940" s="15" t="str">
        <f t="shared" ca="1" si="543"/>
        <v>181-365d</v>
      </c>
      <c r="Q4940" s="17">
        <f ca="1">IF(P4940="0-90d",0,IF(P4940="91-180d",INDEX(Assumptions!$F$8:$F$12,MATCH(B4940,Assumptions!$A$8:$A$12,0)),IF(P4940="181-365d",INDEX(Assumptions!$G$8:$G$12,MATCH(B4940,Assumptions!$A$8:$A$12,0)),INDEX(Assumptions!$H$8:$H$12,MATCH(B4940,Assumptions!$A$8:$A$12,0)))))</f>
        <v>0.2</v>
      </c>
      <c r="R4940" s="14">
        <f t="shared" ca="1" si="544"/>
        <v>3677888.1120000007</v>
      </c>
      <c r="S4940" s="14">
        <f t="shared" si="545"/>
        <v>0</v>
      </c>
      <c r="T4940" s="11" t="s">
        <v>39</v>
      </c>
      <c r="U4940" s="18" t="s">
        <v>36</v>
      </c>
    </row>
    <row r="4941" spans="1:21" ht="15" customHeight="1" x14ac:dyDescent="0.15">
      <c r="A4941" s="10" t="s">
        <v>4989</v>
      </c>
      <c r="B4941" s="11" t="s">
        <v>22</v>
      </c>
      <c r="C4941" s="11" t="s">
        <v>81</v>
      </c>
      <c r="D4941" s="12">
        <v>45886</v>
      </c>
      <c r="E4941" s="11">
        <v>2312</v>
      </c>
      <c r="F4941" s="11" t="s">
        <v>24</v>
      </c>
      <c r="G4941" s="13">
        <v>53876.13</v>
      </c>
      <c r="H4941" s="14">
        <f t="shared" si="539"/>
        <v>124561612.55999999</v>
      </c>
      <c r="I4941" s="14">
        <f>IF(F4941="GHS",H4941,H4941*Assumptions!$B$4)</f>
        <v>1345265415.648</v>
      </c>
      <c r="J4941" s="15" t="str">
        <f>INDEX(Assumptions!$B$8:$B$12,MATCH(B4941,Assumptions!$A$8:$A$12,0))</f>
        <v>FIFO</v>
      </c>
      <c r="K4941" s="16">
        <f>G4941/(1-INDEX(Assumptions!$D$8:$D$12,MATCH(B4941,Assumptions!$A$8:$A$12,0)))</f>
        <v>65702.597560975599</v>
      </c>
      <c r="L4941" s="16">
        <f t="shared" si="540"/>
        <v>1616.2838999999999</v>
      </c>
      <c r="M4941" s="16">
        <f t="shared" si="541"/>
        <v>3285.12987804878</v>
      </c>
      <c r="N4941" s="14">
        <f>E4941*(K4941-L4941-M4941)*IF(F4941="GHS",1,Assumptions!$B$4)</f>
        <v>1518181238.5861695</v>
      </c>
      <c r="O4941" s="15">
        <f t="shared" ca="1" si="542"/>
        <v>400</v>
      </c>
      <c r="P4941" s="15" t="str">
        <f t="shared" ca="1" si="543"/>
        <v>365d+</v>
      </c>
      <c r="Q4941" s="17">
        <f ca="1">IF(P4941="0-90d",0,IF(P4941="91-180d",INDEX(Assumptions!$F$8:$F$12,MATCH(B4941,Assumptions!$A$8:$A$12,0)),IF(P4941="181-365d",INDEX(Assumptions!$G$8:$G$12,MATCH(B4941,Assumptions!$A$8:$A$12,0)),INDEX(Assumptions!$H$8:$H$12,MATCH(B4941,Assumptions!$A$8:$A$12,0)))))</f>
        <v>0.5</v>
      </c>
      <c r="R4941" s="14">
        <f t="shared" ca="1" si="544"/>
        <v>672632707.824</v>
      </c>
      <c r="S4941" s="14">
        <f t="shared" ca="1" si="545"/>
        <v>672632707.824</v>
      </c>
      <c r="T4941" s="11" t="s">
        <v>25</v>
      </c>
      <c r="U4941" s="18" t="s">
        <v>26</v>
      </c>
    </row>
    <row r="4942" spans="1:21" ht="15" customHeight="1" x14ac:dyDescent="0.15">
      <c r="A4942" s="10" t="s">
        <v>4990</v>
      </c>
      <c r="B4942" s="11" t="s">
        <v>28</v>
      </c>
      <c r="C4942" s="11" t="s">
        <v>29</v>
      </c>
      <c r="D4942" s="12">
        <v>46093</v>
      </c>
      <c r="E4942" s="11">
        <v>4281</v>
      </c>
      <c r="F4942" s="11" t="s">
        <v>24</v>
      </c>
      <c r="G4942" s="13">
        <v>9539.73</v>
      </c>
      <c r="H4942" s="14">
        <f t="shared" si="539"/>
        <v>40839584.129999995</v>
      </c>
      <c r="I4942" s="14">
        <f>IF(F4942="GHS",H4942,H4942*Assumptions!$B$4)</f>
        <v>441067508.60399997</v>
      </c>
      <c r="J4942" s="15" t="str">
        <f>INDEX(Assumptions!$B$8:$B$12,MATCH(B4942,Assumptions!$A$8:$A$12,0))</f>
        <v>Fair Value Less Costs to Sell</v>
      </c>
      <c r="K4942" s="16">
        <f>G4942/(1-INDEX(Assumptions!$D$8:$D$12,MATCH(B4942,Assumptions!$A$8:$A$12,0)))</f>
        <v>10840.602272727272</v>
      </c>
      <c r="L4942" s="16">
        <f t="shared" si="540"/>
        <v>286.19189999999998</v>
      </c>
      <c r="M4942" s="16">
        <f t="shared" si="541"/>
        <v>542.03011363636358</v>
      </c>
      <c r="N4942" s="14">
        <f>E4942*(K4942-L4942-M4942)*IF(F4942="GHS",1,Assumptions!$B$4)</f>
        <v>462920398.80301636</v>
      </c>
      <c r="O4942" s="15">
        <f t="shared" ca="1" si="542"/>
        <v>193</v>
      </c>
      <c r="P4942" s="15" t="str">
        <f t="shared" ca="1" si="543"/>
        <v>181-365d</v>
      </c>
      <c r="Q4942" s="17">
        <f ca="1">IF(P4942="0-90d",0,IF(P4942="91-180d",INDEX(Assumptions!$F$8:$F$12,MATCH(B4942,Assumptions!$A$8:$A$12,0)),IF(P4942="181-365d",INDEX(Assumptions!$G$8:$G$12,MATCH(B4942,Assumptions!$A$8:$A$12,0)),INDEX(Assumptions!$H$8:$H$12,MATCH(B4942,Assumptions!$A$8:$A$12,0)))))</f>
        <v>0.1</v>
      </c>
      <c r="R4942" s="14">
        <f t="shared" ca="1" si="544"/>
        <v>44106750.860399999</v>
      </c>
      <c r="S4942" s="14">
        <f t="shared" ca="1" si="545"/>
        <v>396960757.74359995</v>
      </c>
      <c r="T4942" s="11" t="s">
        <v>25</v>
      </c>
      <c r="U4942" s="18" t="s">
        <v>36</v>
      </c>
    </row>
    <row r="4943" spans="1:21" ht="15" customHeight="1" x14ac:dyDescent="0.15">
      <c r="A4943" s="10" t="s">
        <v>4991</v>
      </c>
      <c r="B4943" s="11" t="s">
        <v>31</v>
      </c>
      <c r="C4943" s="11" t="s">
        <v>76</v>
      </c>
      <c r="D4943" s="12">
        <v>45778</v>
      </c>
      <c r="E4943" s="11">
        <v>121</v>
      </c>
      <c r="F4943" s="11" t="s">
        <v>33</v>
      </c>
      <c r="G4943" s="13">
        <v>2751.17</v>
      </c>
      <c r="H4943" s="14">
        <f t="shared" si="539"/>
        <v>332891.57</v>
      </c>
      <c r="I4943" s="14">
        <f>IF(F4943="GHS",H4943,H4943*Assumptions!$B$4)</f>
        <v>332891.57</v>
      </c>
      <c r="J4943" s="15" t="str">
        <f>INDEX(Assumptions!$B$8:$B$12,MATCH(B4943,Assumptions!$A$8:$A$12,0))</f>
        <v>Weighted Average</v>
      </c>
      <c r="K4943" s="16">
        <f>G4943/(1-INDEX(Assumptions!$D$8:$D$12,MATCH(B4943,Assumptions!$A$8:$A$12,0)))</f>
        <v>3821.0694444444448</v>
      </c>
      <c r="L4943" s="16">
        <f t="shared" si="540"/>
        <v>82.5351</v>
      </c>
      <c r="M4943" s="16">
        <f t="shared" si="541"/>
        <v>191.05347222222224</v>
      </c>
      <c r="N4943" s="14">
        <f>E4943*(K4943-L4943-M4943)*IF(F4943="GHS",1,Assumptions!$B$4)</f>
        <v>429245.18553888891</v>
      </c>
      <c r="O4943" s="15">
        <f t="shared" ca="1" si="542"/>
        <v>508</v>
      </c>
      <c r="P4943" s="15" t="str">
        <f t="shared" ca="1" si="543"/>
        <v>365d+</v>
      </c>
      <c r="Q4943" s="17">
        <f ca="1">IF(P4943="0-90d",0,IF(P4943="91-180d",INDEX(Assumptions!$F$8:$F$12,MATCH(B4943,Assumptions!$A$8:$A$12,0)),IF(P4943="181-365d",INDEX(Assumptions!$G$8:$G$12,MATCH(B4943,Assumptions!$A$8:$A$12,0)),INDEX(Assumptions!$H$8:$H$12,MATCH(B4943,Assumptions!$A$8:$A$12,0)))))</f>
        <v>0.6</v>
      </c>
      <c r="R4943" s="14">
        <f t="shared" ca="1" si="544"/>
        <v>199734.94200000001</v>
      </c>
      <c r="S4943" s="14">
        <f t="shared" ca="1" si="545"/>
        <v>133156.628</v>
      </c>
      <c r="T4943" s="11" t="s">
        <v>25</v>
      </c>
      <c r="U4943" s="18" t="s">
        <v>26</v>
      </c>
    </row>
    <row r="4944" spans="1:21" ht="15" customHeight="1" x14ac:dyDescent="0.15">
      <c r="A4944" s="10" t="s">
        <v>4992</v>
      </c>
      <c r="B4944" s="11" t="s">
        <v>22</v>
      </c>
      <c r="C4944" s="11" t="s">
        <v>23</v>
      </c>
      <c r="D4944" s="12">
        <v>45865</v>
      </c>
      <c r="E4944" s="11">
        <v>2370</v>
      </c>
      <c r="F4944" s="11" t="s">
        <v>24</v>
      </c>
      <c r="G4944" s="13">
        <v>46307.03</v>
      </c>
      <c r="H4944" s="14">
        <f t="shared" si="539"/>
        <v>109747661.09999999</v>
      </c>
      <c r="I4944" s="14">
        <f>IF(F4944="GHS",H4944,H4944*Assumptions!$B$4)</f>
        <v>1185274739.8800001</v>
      </c>
      <c r="J4944" s="15" t="str">
        <f>INDEX(Assumptions!$B$8:$B$12,MATCH(B4944,Assumptions!$A$8:$A$12,0))</f>
        <v>FIFO</v>
      </c>
      <c r="K4944" s="16">
        <f>G4944/(1-INDEX(Assumptions!$D$8:$D$12,MATCH(B4944,Assumptions!$A$8:$A$12,0)))</f>
        <v>56471.987804878045</v>
      </c>
      <c r="L4944" s="16">
        <f t="shared" si="540"/>
        <v>1389.2108999999998</v>
      </c>
      <c r="M4944" s="16">
        <f t="shared" si="541"/>
        <v>2823.5993902439022</v>
      </c>
      <c r="N4944" s="14">
        <f>E4944*(K4944-L4944-M4944)*IF(F4944="GHS",1,Assumptions!$B$4)</f>
        <v>1337625907.6645756</v>
      </c>
      <c r="O4944" s="15">
        <f t="shared" ca="1" si="542"/>
        <v>421</v>
      </c>
      <c r="P4944" s="15" t="str">
        <f t="shared" ca="1" si="543"/>
        <v>365d+</v>
      </c>
      <c r="Q4944" s="17">
        <f ca="1">IF(P4944="0-90d",0,IF(P4944="91-180d",INDEX(Assumptions!$F$8:$F$12,MATCH(B4944,Assumptions!$A$8:$A$12,0)),IF(P4944="181-365d",INDEX(Assumptions!$G$8:$G$12,MATCH(B4944,Assumptions!$A$8:$A$12,0)),INDEX(Assumptions!$H$8:$H$12,MATCH(B4944,Assumptions!$A$8:$A$12,0)))))</f>
        <v>0.5</v>
      </c>
      <c r="R4944" s="14">
        <f t="shared" ca="1" si="544"/>
        <v>592637369.94000006</v>
      </c>
      <c r="S4944" s="14">
        <f t="shared" ca="1" si="545"/>
        <v>592637369.94000006</v>
      </c>
      <c r="T4944" s="11" t="s">
        <v>25</v>
      </c>
      <c r="U4944" s="18" t="s">
        <v>26</v>
      </c>
    </row>
    <row r="4945" spans="1:21" ht="15" customHeight="1" x14ac:dyDescent="0.15">
      <c r="A4945" s="10" t="s">
        <v>4993</v>
      </c>
      <c r="B4945" s="11" t="s">
        <v>41</v>
      </c>
      <c r="C4945" s="11" t="s">
        <v>42</v>
      </c>
      <c r="D4945" s="12">
        <v>45930</v>
      </c>
      <c r="E4945" s="11">
        <v>1586</v>
      </c>
      <c r="F4945" s="11" t="s">
        <v>33</v>
      </c>
      <c r="G4945" s="13">
        <v>531.78</v>
      </c>
      <c r="H4945" s="14">
        <f t="shared" si="539"/>
        <v>843403.08</v>
      </c>
      <c r="I4945" s="14">
        <f>IF(F4945="GHS",H4945,H4945*Assumptions!$B$4)</f>
        <v>843403.08</v>
      </c>
      <c r="J4945" s="15" t="str">
        <f>INDEX(Assumptions!$B$8:$B$12,MATCH(B4945,Assumptions!$A$8:$A$12,0))</f>
        <v>Weighted Average</v>
      </c>
      <c r="K4945" s="16">
        <f>G4945/(1-INDEX(Assumptions!$D$8:$D$12,MATCH(B4945,Assumptions!$A$8:$A$12,0)))</f>
        <v>818.12307692307684</v>
      </c>
      <c r="L4945" s="16">
        <f t="shared" si="540"/>
        <v>15.953399999999998</v>
      </c>
      <c r="M4945" s="16">
        <f t="shared" si="541"/>
        <v>40.906153846153842</v>
      </c>
      <c r="N4945" s="14">
        <f>E4945*(K4945-L4945-M4945)*IF(F4945="GHS",1,Assumptions!$B$4)</f>
        <v>1207363.9475999998</v>
      </c>
      <c r="O4945" s="15">
        <f t="shared" ca="1" si="542"/>
        <v>356</v>
      </c>
      <c r="P4945" s="15" t="str">
        <f t="shared" ca="1" si="543"/>
        <v>181-365d</v>
      </c>
      <c r="Q4945" s="17">
        <f ca="1">IF(P4945="0-90d",0,IF(P4945="91-180d",INDEX(Assumptions!$F$8:$F$12,MATCH(B4945,Assumptions!$A$8:$A$12,0)),IF(P4945="181-365d",INDEX(Assumptions!$G$8:$G$12,MATCH(B4945,Assumptions!$A$8:$A$12,0)),INDEX(Assumptions!$H$8:$H$12,MATCH(B4945,Assumptions!$A$8:$A$12,0)))))</f>
        <v>0.35</v>
      </c>
      <c r="R4945" s="14">
        <f t="shared" ca="1" si="544"/>
        <v>295191.07799999998</v>
      </c>
      <c r="S4945" s="14">
        <f t="shared" si="545"/>
        <v>0</v>
      </c>
      <c r="T4945" s="11" t="s">
        <v>39</v>
      </c>
      <c r="U4945" s="18" t="s">
        <v>26</v>
      </c>
    </row>
    <row r="4946" spans="1:21" ht="15" customHeight="1" x14ac:dyDescent="0.15">
      <c r="A4946" s="10" t="s">
        <v>4994</v>
      </c>
      <c r="B4946" s="11" t="s">
        <v>31</v>
      </c>
      <c r="C4946" s="11" t="s">
        <v>32</v>
      </c>
      <c r="D4946" s="12">
        <v>45918</v>
      </c>
      <c r="E4946" s="11">
        <v>4189</v>
      </c>
      <c r="F4946" s="11" t="s">
        <v>33</v>
      </c>
      <c r="G4946" s="13">
        <v>1891.93</v>
      </c>
      <c r="H4946" s="14">
        <f t="shared" si="539"/>
        <v>7925294.7700000005</v>
      </c>
      <c r="I4946" s="14">
        <f>IF(F4946="GHS",H4946,H4946*Assumptions!$B$4)</f>
        <v>7925294.7700000005</v>
      </c>
      <c r="J4946" s="15" t="str">
        <f>INDEX(Assumptions!$B$8:$B$12,MATCH(B4946,Assumptions!$A$8:$A$12,0))</f>
        <v>Weighted Average</v>
      </c>
      <c r="K4946" s="16">
        <f>G4946/(1-INDEX(Assumptions!$D$8:$D$12,MATCH(B4946,Assumptions!$A$8:$A$12,0)))</f>
        <v>2627.6805555555557</v>
      </c>
      <c r="L4946" s="16">
        <f t="shared" si="540"/>
        <v>56.757899999999999</v>
      </c>
      <c r="M4946" s="16">
        <f t="shared" si="541"/>
        <v>131.38402777777779</v>
      </c>
      <c r="N4946" s="14">
        <f>E4946*(K4946-L4946-M4946)*IF(F4946="GHS",1,Assumptions!$B$4)</f>
        <v>10219227.311761111</v>
      </c>
      <c r="O4946" s="15">
        <f t="shared" ca="1" si="542"/>
        <v>368</v>
      </c>
      <c r="P4946" s="15" t="str">
        <f t="shared" ca="1" si="543"/>
        <v>365d+</v>
      </c>
      <c r="Q4946" s="17">
        <f ca="1">IF(P4946="0-90d",0,IF(P4946="91-180d",INDEX(Assumptions!$F$8:$F$12,MATCH(B4946,Assumptions!$A$8:$A$12,0)),IF(P4946="181-365d",INDEX(Assumptions!$G$8:$G$12,MATCH(B4946,Assumptions!$A$8:$A$12,0)),INDEX(Assumptions!$H$8:$H$12,MATCH(B4946,Assumptions!$A$8:$A$12,0)))))</f>
        <v>0.6</v>
      </c>
      <c r="R4946" s="14">
        <f t="shared" ca="1" si="544"/>
        <v>4755176.8619999997</v>
      </c>
      <c r="S4946" s="14">
        <f t="shared" ca="1" si="545"/>
        <v>3170117.9080000008</v>
      </c>
      <c r="T4946" s="11" t="s">
        <v>25</v>
      </c>
      <c r="U4946" s="18" t="s">
        <v>26</v>
      </c>
    </row>
    <row r="4947" spans="1:21" ht="15" customHeight="1" x14ac:dyDescent="0.15">
      <c r="A4947" s="10" t="s">
        <v>4995</v>
      </c>
      <c r="B4947" s="11" t="s">
        <v>46</v>
      </c>
      <c r="C4947" s="11" t="s">
        <v>52</v>
      </c>
      <c r="D4947" s="12">
        <v>45860</v>
      </c>
      <c r="E4947" s="11">
        <v>4492</v>
      </c>
      <c r="F4947" s="11" t="s">
        <v>33</v>
      </c>
      <c r="G4947" s="13">
        <v>527421.78</v>
      </c>
      <c r="H4947" s="14">
        <f t="shared" si="539"/>
        <v>2369178635.7600002</v>
      </c>
      <c r="I4947" s="14">
        <f>IF(F4947="GHS",H4947,H4947*Assumptions!$B$4)</f>
        <v>2369178635.7600002</v>
      </c>
      <c r="J4947" s="15" t="str">
        <f>INDEX(Assumptions!$B$8:$B$12,MATCH(B4947,Assumptions!$A$8:$A$12,0))</f>
        <v>Specific Identification</v>
      </c>
      <c r="K4947" s="16">
        <f>G4947/(1-INDEX(Assumptions!$D$8:$D$12,MATCH(B4947,Assumptions!$A$8:$A$12,0)))</f>
        <v>676181.76923076925</v>
      </c>
      <c r="L4947" s="16">
        <f t="shared" si="540"/>
        <v>15822.653400000001</v>
      </c>
      <c r="M4947" s="16">
        <f t="shared" si="541"/>
        <v>33809.088461538464</v>
      </c>
      <c r="N4947" s="14">
        <f>E4947*(K4947-L4947-M4947)*IF(F4947="GHS",1,Assumptions!$B$4)</f>
        <v>2814462722.942585</v>
      </c>
      <c r="O4947" s="15">
        <f t="shared" ca="1" si="542"/>
        <v>426</v>
      </c>
      <c r="P4947" s="15" t="str">
        <f t="shared" ca="1" si="543"/>
        <v>365d+</v>
      </c>
      <c r="Q4947" s="17">
        <f ca="1">IF(P4947="0-90d",0,IF(P4947="91-180d",INDEX(Assumptions!$F$8:$F$12,MATCH(B4947,Assumptions!$A$8:$A$12,0)),IF(P4947="181-365d",INDEX(Assumptions!$G$8:$G$12,MATCH(B4947,Assumptions!$A$8:$A$12,0)),INDEX(Assumptions!$H$8:$H$12,MATCH(B4947,Assumptions!$A$8:$A$12,0)))))</f>
        <v>0.15</v>
      </c>
      <c r="R4947" s="14">
        <f t="shared" ca="1" si="544"/>
        <v>355376795.36400002</v>
      </c>
      <c r="S4947" s="14">
        <f t="shared" ca="1" si="545"/>
        <v>2013801840.3960001</v>
      </c>
      <c r="T4947" s="11" t="s">
        <v>25</v>
      </c>
      <c r="U4947" s="18" t="s">
        <v>26</v>
      </c>
    </row>
    <row r="4948" spans="1:21" ht="15" customHeight="1" x14ac:dyDescent="0.15">
      <c r="A4948" s="10" t="s">
        <v>4996</v>
      </c>
      <c r="B4948" s="11" t="s">
        <v>31</v>
      </c>
      <c r="C4948" s="11" t="s">
        <v>63</v>
      </c>
      <c r="D4948" s="12">
        <v>45855</v>
      </c>
      <c r="E4948" s="11">
        <v>2633</v>
      </c>
      <c r="F4948" s="11" t="s">
        <v>33</v>
      </c>
      <c r="G4948" s="13">
        <v>1303.1099999999999</v>
      </c>
      <c r="H4948" s="14">
        <f t="shared" si="539"/>
        <v>3431088.63</v>
      </c>
      <c r="I4948" s="14">
        <f>IF(F4948="GHS",H4948,H4948*Assumptions!$B$4)</f>
        <v>3431088.63</v>
      </c>
      <c r="J4948" s="15" t="str">
        <f>INDEX(Assumptions!$B$8:$B$12,MATCH(B4948,Assumptions!$A$8:$A$12,0))</f>
        <v>Weighted Average</v>
      </c>
      <c r="K4948" s="16">
        <f>G4948/(1-INDEX(Assumptions!$D$8:$D$12,MATCH(B4948,Assumptions!$A$8:$A$12,0)))</f>
        <v>1809.875</v>
      </c>
      <c r="L4948" s="16">
        <f t="shared" si="540"/>
        <v>39.093299999999992</v>
      </c>
      <c r="M4948" s="16">
        <f t="shared" si="541"/>
        <v>90.493750000000006</v>
      </c>
      <c r="N4948" s="14">
        <f>E4948*(K4948-L4948-M4948)*IF(F4948="GHS",1,Assumptions!$B$4)</f>
        <v>4424198.1723499997</v>
      </c>
      <c r="O4948" s="15">
        <f t="shared" ca="1" si="542"/>
        <v>431</v>
      </c>
      <c r="P4948" s="15" t="str">
        <f t="shared" ca="1" si="543"/>
        <v>365d+</v>
      </c>
      <c r="Q4948" s="17">
        <f ca="1">IF(P4948="0-90d",0,IF(P4948="91-180d",INDEX(Assumptions!$F$8:$F$12,MATCH(B4948,Assumptions!$A$8:$A$12,0)),IF(P4948="181-365d",INDEX(Assumptions!$G$8:$G$12,MATCH(B4948,Assumptions!$A$8:$A$12,0)),INDEX(Assumptions!$H$8:$H$12,MATCH(B4948,Assumptions!$A$8:$A$12,0)))))</f>
        <v>0.6</v>
      </c>
      <c r="R4948" s="14">
        <f t="shared" ca="1" si="544"/>
        <v>2058653.1779999998</v>
      </c>
      <c r="S4948" s="14">
        <f t="shared" ca="1" si="545"/>
        <v>1372435.452</v>
      </c>
      <c r="T4948" s="11" t="s">
        <v>50</v>
      </c>
      <c r="U4948" s="18" t="s">
        <v>26</v>
      </c>
    </row>
    <row r="4949" spans="1:21" ht="15" customHeight="1" x14ac:dyDescent="0.15">
      <c r="A4949" s="10" t="s">
        <v>4997</v>
      </c>
      <c r="B4949" s="11" t="s">
        <v>28</v>
      </c>
      <c r="C4949" s="11" t="s">
        <v>38</v>
      </c>
      <c r="D4949" s="12">
        <v>45790</v>
      </c>
      <c r="E4949" s="11">
        <v>4043</v>
      </c>
      <c r="F4949" s="11" t="s">
        <v>24</v>
      </c>
      <c r="G4949" s="13">
        <v>10882.76</v>
      </c>
      <c r="H4949" s="14">
        <f t="shared" si="539"/>
        <v>43998998.68</v>
      </c>
      <c r="I4949" s="14">
        <f>IF(F4949="GHS",H4949,H4949*Assumptions!$B$4)</f>
        <v>475189185.74400002</v>
      </c>
      <c r="J4949" s="15" t="str">
        <f>INDEX(Assumptions!$B$8:$B$12,MATCH(B4949,Assumptions!$A$8:$A$12,0))</f>
        <v>Fair Value Less Costs to Sell</v>
      </c>
      <c r="K4949" s="16">
        <f>G4949/(1-INDEX(Assumptions!$D$8:$D$12,MATCH(B4949,Assumptions!$A$8:$A$12,0)))</f>
        <v>12366.772727272728</v>
      </c>
      <c r="L4949" s="16">
        <f t="shared" si="540"/>
        <v>326.4828</v>
      </c>
      <c r="M4949" s="16">
        <f t="shared" si="541"/>
        <v>618.3386363636364</v>
      </c>
      <c r="N4949" s="14">
        <f>E4949*(K4949-L4949-M4949)*IF(F4949="GHS",1,Assumptions!$B$4)</f>
        <v>498732649.94677097</v>
      </c>
      <c r="O4949" s="15">
        <f t="shared" ca="1" si="542"/>
        <v>496</v>
      </c>
      <c r="P4949" s="15" t="str">
        <f t="shared" ca="1" si="543"/>
        <v>365d+</v>
      </c>
      <c r="Q4949" s="17">
        <f ca="1">IF(P4949="0-90d",0,IF(P4949="91-180d",INDEX(Assumptions!$F$8:$F$12,MATCH(B4949,Assumptions!$A$8:$A$12,0)),IF(P4949="181-365d",INDEX(Assumptions!$G$8:$G$12,MATCH(B4949,Assumptions!$A$8:$A$12,0)),INDEX(Assumptions!$H$8:$H$12,MATCH(B4949,Assumptions!$A$8:$A$12,0)))))</f>
        <v>0.4</v>
      </c>
      <c r="R4949" s="14">
        <f t="shared" ca="1" si="544"/>
        <v>190075674.29760003</v>
      </c>
      <c r="S4949" s="14">
        <f t="shared" ca="1" si="545"/>
        <v>285113511.44639999</v>
      </c>
      <c r="T4949" s="11" t="s">
        <v>25</v>
      </c>
      <c r="U4949" s="18" t="s">
        <v>36</v>
      </c>
    </row>
    <row r="4950" spans="1:21" ht="15" customHeight="1" x14ac:dyDescent="0.15">
      <c r="A4950" s="10" t="s">
        <v>4998</v>
      </c>
      <c r="B4950" s="11" t="s">
        <v>41</v>
      </c>
      <c r="C4950" s="11" t="s">
        <v>42</v>
      </c>
      <c r="D4950" s="12">
        <v>46135</v>
      </c>
      <c r="E4950" s="11">
        <v>1213</v>
      </c>
      <c r="F4950" s="11" t="s">
        <v>33</v>
      </c>
      <c r="G4950" s="13">
        <v>530.14</v>
      </c>
      <c r="H4950" s="14">
        <f t="shared" si="539"/>
        <v>643059.81999999995</v>
      </c>
      <c r="I4950" s="14">
        <f>IF(F4950="GHS",H4950,H4950*Assumptions!$B$4)</f>
        <v>643059.81999999995</v>
      </c>
      <c r="J4950" s="15" t="str">
        <f>INDEX(Assumptions!$B$8:$B$12,MATCH(B4950,Assumptions!$A$8:$A$12,0))</f>
        <v>Weighted Average</v>
      </c>
      <c r="K4950" s="16">
        <f>G4950/(1-INDEX(Assumptions!$D$8:$D$12,MATCH(B4950,Assumptions!$A$8:$A$12,0)))</f>
        <v>815.59999999999991</v>
      </c>
      <c r="L4950" s="16">
        <f t="shared" si="540"/>
        <v>15.904199999999999</v>
      </c>
      <c r="M4950" s="16">
        <f t="shared" si="541"/>
        <v>40.78</v>
      </c>
      <c r="N4950" s="14">
        <f>E4950*(K4950-L4950-M4950)*IF(F4950="GHS",1,Assumptions!$B$4)</f>
        <v>920564.86540000001</v>
      </c>
      <c r="O4950" s="15">
        <f t="shared" ca="1" si="542"/>
        <v>151</v>
      </c>
      <c r="P4950" s="15" t="str">
        <f t="shared" ca="1" si="543"/>
        <v>91-180d</v>
      </c>
      <c r="Q4950" s="17">
        <f ca="1">IF(P4950="0-90d",0,IF(P4950="91-180d",INDEX(Assumptions!$F$8:$F$12,MATCH(B4950,Assumptions!$A$8:$A$12,0)),IF(P4950="181-365d",INDEX(Assumptions!$G$8:$G$12,MATCH(B4950,Assumptions!$A$8:$A$12,0)),INDEX(Assumptions!$H$8:$H$12,MATCH(B4950,Assumptions!$A$8:$A$12,0)))))</f>
        <v>0.1</v>
      </c>
      <c r="R4950" s="14">
        <f t="shared" ca="1" si="544"/>
        <v>64305.981999999996</v>
      </c>
      <c r="S4950" s="14">
        <f t="shared" ca="1" si="545"/>
        <v>578753.83799999999</v>
      </c>
      <c r="T4950" s="11" t="s">
        <v>25</v>
      </c>
      <c r="U4950" s="18" t="s">
        <v>26</v>
      </c>
    </row>
    <row r="4951" spans="1:21" ht="15" customHeight="1" x14ac:dyDescent="0.15">
      <c r="A4951" s="10" t="s">
        <v>4999</v>
      </c>
      <c r="B4951" s="11" t="s">
        <v>28</v>
      </c>
      <c r="C4951" s="11" t="s">
        <v>55</v>
      </c>
      <c r="D4951" s="12">
        <v>45759</v>
      </c>
      <c r="E4951" s="11">
        <v>1833</v>
      </c>
      <c r="F4951" s="11" t="s">
        <v>24</v>
      </c>
      <c r="G4951" s="13">
        <v>6933.84</v>
      </c>
      <c r="H4951" s="14">
        <f t="shared" si="539"/>
        <v>12709728.720000001</v>
      </c>
      <c r="I4951" s="14">
        <f>IF(F4951="GHS",H4951,H4951*Assumptions!$B$4)</f>
        <v>137265070.17600003</v>
      </c>
      <c r="J4951" s="15" t="str">
        <f>INDEX(Assumptions!$B$8:$B$12,MATCH(B4951,Assumptions!$A$8:$A$12,0))</f>
        <v>Fair Value Less Costs to Sell</v>
      </c>
      <c r="K4951" s="16">
        <f>G4951/(1-INDEX(Assumptions!$D$8:$D$12,MATCH(B4951,Assumptions!$A$8:$A$12,0)))</f>
        <v>7879.3636363636369</v>
      </c>
      <c r="L4951" s="16">
        <f t="shared" si="540"/>
        <v>208.01519999999999</v>
      </c>
      <c r="M4951" s="16">
        <f t="shared" si="541"/>
        <v>393.96818181818185</v>
      </c>
      <c r="N4951" s="14">
        <f>E4951*(K4951-L4951-M4951)*IF(F4951="GHS",1,Assumptions!$B$4)</f>
        <v>144065930.47108367</v>
      </c>
      <c r="O4951" s="15">
        <f t="shared" ca="1" si="542"/>
        <v>527</v>
      </c>
      <c r="P4951" s="15" t="str">
        <f t="shared" ca="1" si="543"/>
        <v>365d+</v>
      </c>
      <c r="Q4951" s="17">
        <f ca="1">IF(P4951="0-90d",0,IF(P4951="91-180d",INDEX(Assumptions!$F$8:$F$12,MATCH(B4951,Assumptions!$A$8:$A$12,0)),IF(P4951="181-365d",INDEX(Assumptions!$G$8:$G$12,MATCH(B4951,Assumptions!$A$8:$A$12,0)),INDEX(Assumptions!$H$8:$H$12,MATCH(B4951,Assumptions!$A$8:$A$12,0)))))</f>
        <v>0.4</v>
      </c>
      <c r="R4951" s="14">
        <f t="shared" ca="1" si="544"/>
        <v>54906028.070400015</v>
      </c>
      <c r="S4951" s="14">
        <f t="shared" ca="1" si="545"/>
        <v>82359042.105600014</v>
      </c>
      <c r="T4951" s="11" t="s">
        <v>25</v>
      </c>
      <c r="U4951" s="18" t="s">
        <v>26</v>
      </c>
    </row>
    <row r="4952" spans="1:21" ht="15" customHeight="1" x14ac:dyDescent="0.15">
      <c r="A4952" s="10" t="s">
        <v>5000</v>
      </c>
      <c r="B4952" s="11" t="s">
        <v>41</v>
      </c>
      <c r="C4952" s="11" t="s">
        <v>42</v>
      </c>
      <c r="D4952" s="12">
        <v>45988</v>
      </c>
      <c r="E4952" s="11">
        <v>4918</v>
      </c>
      <c r="F4952" s="11" t="s">
        <v>33</v>
      </c>
      <c r="G4952" s="13">
        <v>391.54</v>
      </c>
      <c r="H4952" s="14">
        <f t="shared" si="539"/>
        <v>1925593.7200000002</v>
      </c>
      <c r="I4952" s="14">
        <f>IF(F4952="GHS",H4952,H4952*Assumptions!$B$4)</f>
        <v>1925593.7200000002</v>
      </c>
      <c r="J4952" s="15" t="str">
        <f>INDEX(Assumptions!$B$8:$B$12,MATCH(B4952,Assumptions!$A$8:$A$12,0))</f>
        <v>Weighted Average</v>
      </c>
      <c r="K4952" s="16">
        <f>G4952/(1-INDEX(Assumptions!$D$8:$D$12,MATCH(B4952,Assumptions!$A$8:$A$12,0)))</f>
        <v>602.36923076923074</v>
      </c>
      <c r="L4952" s="16">
        <f t="shared" si="540"/>
        <v>11.7462</v>
      </c>
      <c r="M4952" s="16">
        <f t="shared" si="541"/>
        <v>30.118461538461538</v>
      </c>
      <c r="N4952" s="14">
        <f>E4952*(K4952-L4952-M4952)*IF(F4952="GHS",1,Assumptions!$B$4)</f>
        <v>2756561.4714769223</v>
      </c>
      <c r="O4952" s="15">
        <f t="shared" ca="1" si="542"/>
        <v>298</v>
      </c>
      <c r="P4952" s="15" t="str">
        <f t="shared" ca="1" si="543"/>
        <v>181-365d</v>
      </c>
      <c r="Q4952" s="17">
        <f ca="1">IF(P4952="0-90d",0,IF(P4952="91-180d",INDEX(Assumptions!$F$8:$F$12,MATCH(B4952,Assumptions!$A$8:$A$12,0)),IF(P4952="181-365d",INDEX(Assumptions!$G$8:$G$12,MATCH(B4952,Assumptions!$A$8:$A$12,0)),INDEX(Assumptions!$H$8:$H$12,MATCH(B4952,Assumptions!$A$8:$A$12,0)))))</f>
        <v>0.35</v>
      </c>
      <c r="R4952" s="14">
        <f t="shared" ca="1" si="544"/>
        <v>673957.80200000003</v>
      </c>
      <c r="S4952" s="14">
        <f t="shared" ca="1" si="545"/>
        <v>1251635.9180000001</v>
      </c>
      <c r="T4952" s="11" t="s">
        <v>25</v>
      </c>
      <c r="U4952" s="18" t="s">
        <v>26</v>
      </c>
    </row>
    <row r="4953" spans="1:21" ht="15" customHeight="1" x14ac:dyDescent="0.15">
      <c r="A4953" s="10" t="s">
        <v>5001</v>
      </c>
      <c r="B4953" s="11" t="s">
        <v>28</v>
      </c>
      <c r="C4953" s="11" t="s">
        <v>55</v>
      </c>
      <c r="D4953" s="12">
        <v>45793</v>
      </c>
      <c r="E4953" s="11">
        <v>2460</v>
      </c>
      <c r="F4953" s="11" t="s">
        <v>24</v>
      </c>
      <c r="G4953" s="13">
        <v>19353.669999999998</v>
      </c>
      <c r="H4953" s="14">
        <f t="shared" si="539"/>
        <v>47610028.199999996</v>
      </c>
      <c r="I4953" s="14">
        <f>IF(F4953="GHS",H4953,H4953*Assumptions!$B$4)</f>
        <v>514188304.56</v>
      </c>
      <c r="J4953" s="15" t="str">
        <f>INDEX(Assumptions!$B$8:$B$12,MATCH(B4953,Assumptions!$A$8:$A$12,0))</f>
        <v>Fair Value Less Costs to Sell</v>
      </c>
      <c r="K4953" s="16">
        <f>G4953/(1-INDEX(Assumptions!$D$8:$D$12,MATCH(B4953,Assumptions!$A$8:$A$12,0)))</f>
        <v>21992.806818181816</v>
      </c>
      <c r="L4953" s="16">
        <f t="shared" si="540"/>
        <v>580.61009999999987</v>
      </c>
      <c r="M4953" s="16">
        <f t="shared" si="541"/>
        <v>1099.6403409090908</v>
      </c>
      <c r="N4953" s="14">
        <f>E4953*(K4953-L4953-M4953)*IF(F4953="GHS",1,Assumptions!$B$4)</f>
        <v>539663997.8313818</v>
      </c>
      <c r="O4953" s="15">
        <f t="shared" ca="1" si="542"/>
        <v>493</v>
      </c>
      <c r="P4953" s="15" t="str">
        <f t="shared" ca="1" si="543"/>
        <v>365d+</v>
      </c>
      <c r="Q4953" s="17">
        <f ca="1">IF(P4953="0-90d",0,IF(P4953="91-180d",INDEX(Assumptions!$F$8:$F$12,MATCH(B4953,Assumptions!$A$8:$A$12,0)),IF(P4953="181-365d",INDEX(Assumptions!$G$8:$G$12,MATCH(B4953,Assumptions!$A$8:$A$12,0)),INDEX(Assumptions!$H$8:$H$12,MATCH(B4953,Assumptions!$A$8:$A$12,0)))))</f>
        <v>0.4</v>
      </c>
      <c r="R4953" s="14">
        <f t="shared" ca="1" si="544"/>
        <v>205675321.824</v>
      </c>
      <c r="S4953" s="14">
        <f t="shared" ca="1" si="545"/>
        <v>308512982.736</v>
      </c>
      <c r="T4953" s="11" t="s">
        <v>25</v>
      </c>
      <c r="U4953" s="18" t="s">
        <v>26</v>
      </c>
    </row>
    <row r="4954" spans="1:21" ht="15" customHeight="1" x14ac:dyDescent="0.15">
      <c r="A4954" s="10" t="s">
        <v>5002</v>
      </c>
      <c r="B4954" s="11" t="s">
        <v>31</v>
      </c>
      <c r="C4954" s="11" t="s">
        <v>76</v>
      </c>
      <c r="D4954" s="12">
        <v>45911</v>
      </c>
      <c r="E4954" s="11">
        <v>2594</v>
      </c>
      <c r="F4954" s="11" t="s">
        <v>33</v>
      </c>
      <c r="G4954" s="13">
        <v>1193.73</v>
      </c>
      <c r="H4954" s="14">
        <f t="shared" si="539"/>
        <v>3096535.62</v>
      </c>
      <c r="I4954" s="14">
        <f>IF(F4954="GHS",H4954,H4954*Assumptions!$B$4)</f>
        <v>3096535.62</v>
      </c>
      <c r="J4954" s="15" t="str">
        <f>INDEX(Assumptions!$B$8:$B$12,MATCH(B4954,Assumptions!$A$8:$A$12,0))</f>
        <v>Weighted Average</v>
      </c>
      <c r="K4954" s="16">
        <f>G4954/(1-INDEX(Assumptions!$D$8:$D$12,MATCH(B4954,Assumptions!$A$8:$A$12,0)))</f>
        <v>1657.9583333333335</v>
      </c>
      <c r="L4954" s="16">
        <f t="shared" si="540"/>
        <v>35.811900000000001</v>
      </c>
      <c r="M4954" s="16">
        <f t="shared" si="541"/>
        <v>82.897916666666674</v>
      </c>
      <c r="N4954" s="14">
        <f>E4954*(K4954-L4954-M4954)*IF(F4954="GHS",1,Assumptions!$B$4)</f>
        <v>3992810.6522333343</v>
      </c>
      <c r="O4954" s="15">
        <f t="shared" ca="1" si="542"/>
        <v>375</v>
      </c>
      <c r="P4954" s="15" t="str">
        <f t="shared" ca="1" si="543"/>
        <v>365d+</v>
      </c>
      <c r="Q4954" s="17">
        <f ca="1">IF(P4954="0-90d",0,IF(P4954="91-180d",INDEX(Assumptions!$F$8:$F$12,MATCH(B4954,Assumptions!$A$8:$A$12,0)),IF(P4954="181-365d",INDEX(Assumptions!$G$8:$G$12,MATCH(B4954,Assumptions!$A$8:$A$12,0)),INDEX(Assumptions!$H$8:$H$12,MATCH(B4954,Assumptions!$A$8:$A$12,0)))))</f>
        <v>0.6</v>
      </c>
      <c r="R4954" s="14">
        <f t="shared" ca="1" si="544"/>
        <v>1857921.372</v>
      </c>
      <c r="S4954" s="14">
        <f t="shared" ca="1" si="545"/>
        <v>1238614.2480000001</v>
      </c>
      <c r="T4954" s="11" t="s">
        <v>25</v>
      </c>
      <c r="U4954" s="18" t="s">
        <v>26</v>
      </c>
    </row>
    <row r="4955" spans="1:21" ht="15" customHeight="1" x14ac:dyDescent="0.15">
      <c r="A4955" s="10" t="s">
        <v>5003</v>
      </c>
      <c r="B4955" s="11" t="s">
        <v>28</v>
      </c>
      <c r="C4955" s="11" t="s">
        <v>55</v>
      </c>
      <c r="D4955" s="12">
        <v>45782</v>
      </c>
      <c r="E4955" s="11">
        <v>2189</v>
      </c>
      <c r="F4955" s="11" t="s">
        <v>24</v>
      </c>
      <c r="G4955" s="13">
        <v>19587.22</v>
      </c>
      <c r="H4955" s="14">
        <f t="shared" si="539"/>
        <v>42876424.580000006</v>
      </c>
      <c r="I4955" s="14">
        <f>IF(F4955="GHS",H4955,H4955*Assumptions!$B$4)</f>
        <v>463065385.46400011</v>
      </c>
      <c r="J4955" s="15" t="str">
        <f>INDEX(Assumptions!$B$8:$B$12,MATCH(B4955,Assumptions!$A$8:$A$12,0))</f>
        <v>Fair Value Less Costs to Sell</v>
      </c>
      <c r="K4955" s="16">
        <f>G4955/(1-INDEX(Assumptions!$D$8:$D$12,MATCH(B4955,Assumptions!$A$8:$A$12,0)))</f>
        <v>22258.204545454548</v>
      </c>
      <c r="L4955" s="16">
        <f t="shared" si="540"/>
        <v>587.61660000000006</v>
      </c>
      <c r="M4955" s="16">
        <f t="shared" si="541"/>
        <v>1112.9102272727275</v>
      </c>
      <c r="N4955" s="14">
        <f>E4955*(K4955-L4955-M4955)*IF(F4955="GHS",1,Assumptions!$B$4)</f>
        <v>486008170.47108001</v>
      </c>
      <c r="O4955" s="15">
        <f t="shared" ca="1" si="542"/>
        <v>504</v>
      </c>
      <c r="P4955" s="15" t="str">
        <f t="shared" ca="1" si="543"/>
        <v>365d+</v>
      </c>
      <c r="Q4955" s="17">
        <f ca="1">IF(P4955="0-90d",0,IF(P4955="91-180d",INDEX(Assumptions!$F$8:$F$12,MATCH(B4955,Assumptions!$A$8:$A$12,0)),IF(P4955="181-365d",INDEX(Assumptions!$G$8:$G$12,MATCH(B4955,Assumptions!$A$8:$A$12,0)),INDEX(Assumptions!$H$8:$H$12,MATCH(B4955,Assumptions!$A$8:$A$12,0)))))</f>
        <v>0.4</v>
      </c>
      <c r="R4955" s="14">
        <f t="shared" ca="1" si="544"/>
        <v>185226154.18560004</v>
      </c>
      <c r="S4955" s="14">
        <f t="shared" ca="1" si="545"/>
        <v>277839231.27840006</v>
      </c>
      <c r="T4955" s="11" t="s">
        <v>25</v>
      </c>
      <c r="U4955" s="18" t="s">
        <v>36</v>
      </c>
    </row>
    <row r="4956" spans="1:21" ht="15" customHeight="1" x14ac:dyDescent="0.15">
      <c r="A4956" s="10" t="s">
        <v>5004</v>
      </c>
      <c r="B4956" s="11" t="s">
        <v>41</v>
      </c>
      <c r="C4956" s="11" t="s">
        <v>115</v>
      </c>
      <c r="D4956" s="12">
        <v>45973</v>
      </c>
      <c r="E4956" s="11">
        <v>2145</v>
      </c>
      <c r="F4956" s="11" t="s">
        <v>33</v>
      </c>
      <c r="G4956" s="13">
        <v>565.80999999999995</v>
      </c>
      <c r="H4956" s="14">
        <f t="shared" si="539"/>
        <v>1213662.45</v>
      </c>
      <c r="I4956" s="14">
        <f>IF(F4956="GHS",H4956,H4956*Assumptions!$B$4)</f>
        <v>1213662.45</v>
      </c>
      <c r="J4956" s="15" t="str">
        <f>INDEX(Assumptions!$B$8:$B$12,MATCH(B4956,Assumptions!$A$8:$A$12,0))</f>
        <v>Weighted Average</v>
      </c>
      <c r="K4956" s="16">
        <f>G4956/(1-INDEX(Assumptions!$D$8:$D$12,MATCH(B4956,Assumptions!$A$8:$A$12,0)))</f>
        <v>870.47692307692296</v>
      </c>
      <c r="L4956" s="16">
        <f t="shared" si="540"/>
        <v>16.974299999999999</v>
      </c>
      <c r="M4956" s="16">
        <f t="shared" si="541"/>
        <v>43.523846153846151</v>
      </c>
      <c r="N4956" s="14">
        <f>E4956*(K4956-L4956-M4956)*IF(F4956="GHS",1,Assumptions!$B$4)</f>
        <v>1737404.4764999996</v>
      </c>
      <c r="O4956" s="15">
        <f t="shared" ca="1" si="542"/>
        <v>313</v>
      </c>
      <c r="P4956" s="15" t="str">
        <f t="shared" ca="1" si="543"/>
        <v>181-365d</v>
      </c>
      <c r="Q4956" s="17">
        <f ca="1">IF(P4956="0-90d",0,IF(P4956="91-180d",INDEX(Assumptions!$F$8:$F$12,MATCH(B4956,Assumptions!$A$8:$A$12,0)),IF(P4956="181-365d",INDEX(Assumptions!$G$8:$G$12,MATCH(B4956,Assumptions!$A$8:$A$12,0)),INDEX(Assumptions!$H$8:$H$12,MATCH(B4956,Assumptions!$A$8:$A$12,0)))))</f>
        <v>0.35</v>
      </c>
      <c r="R4956" s="14">
        <f t="shared" ca="1" si="544"/>
        <v>424781.85749999998</v>
      </c>
      <c r="S4956" s="14">
        <f t="shared" ca="1" si="545"/>
        <v>788880.59250000003</v>
      </c>
      <c r="T4956" s="11" t="s">
        <v>25</v>
      </c>
      <c r="U4956" s="18" t="s">
        <v>26</v>
      </c>
    </row>
    <row r="4957" spans="1:21" ht="15" customHeight="1" x14ac:dyDescent="0.15">
      <c r="A4957" s="10" t="s">
        <v>5005</v>
      </c>
      <c r="B4957" s="11" t="s">
        <v>46</v>
      </c>
      <c r="C4957" s="11" t="s">
        <v>47</v>
      </c>
      <c r="D4957" s="12">
        <v>45996</v>
      </c>
      <c r="E4957" s="11">
        <v>1569</v>
      </c>
      <c r="F4957" s="11" t="s">
        <v>33</v>
      </c>
      <c r="G4957" s="13">
        <v>332378.48</v>
      </c>
      <c r="H4957" s="14">
        <f t="shared" si="539"/>
        <v>521501835.11999995</v>
      </c>
      <c r="I4957" s="14">
        <f>IF(F4957="GHS",H4957,H4957*Assumptions!$B$4)</f>
        <v>521501835.11999995</v>
      </c>
      <c r="J4957" s="15" t="str">
        <f>INDEX(Assumptions!$B$8:$B$12,MATCH(B4957,Assumptions!$A$8:$A$12,0))</f>
        <v>Specific Identification</v>
      </c>
      <c r="K4957" s="16">
        <f>G4957/(1-INDEX(Assumptions!$D$8:$D$12,MATCH(B4957,Assumptions!$A$8:$A$12,0)))</f>
        <v>426126.25641025638</v>
      </c>
      <c r="L4957" s="16">
        <f t="shared" si="540"/>
        <v>9971.3543999999983</v>
      </c>
      <c r="M4957" s="16">
        <f t="shared" si="541"/>
        <v>21306.31282051282</v>
      </c>
      <c r="N4957" s="14">
        <f>E4957*(K4957-L4957-M4957)*IF(F4957="GHS",1,Assumptions!$B$4)</f>
        <v>619517436.43870771</v>
      </c>
      <c r="O4957" s="15">
        <f t="shared" ca="1" si="542"/>
        <v>290</v>
      </c>
      <c r="P4957" s="15" t="str">
        <f t="shared" ca="1" si="543"/>
        <v>181-365d</v>
      </c>
      <c r="Q4957" s="17">
        <f ca="1">IF(P4957="0-90d",0,IF(P4957="91-180d",INDEX(Assumptions!$F$8:$F$12,MATCH(B4957,Assumptions!$A$8:$A$12,0)),IF(P4957="181-365d",INDEX(Assumptions!$G$8:$G$12,MATCH(B4957,Assumptions!$A$8:$A$12,0)),INDEX(Assumptions!$H$8:$H$12,MATCH(B4957,Assumptions!$A$8:$A$12,0)))))</f>
        <v>0.05</v>
      </c>
      <c r="R4957" s="14">
        <f t="shared" ca="1" si="544"/>
        <v>26075091.755999997</v>
      </c>
      <c r="S4957" s="14">
        <f t="shared" ca="1" si="545"/>
        <v>495426743.36399996</v>
      </c>
      <c r="T4957" s="11" t="s">
        <v>25</v>
      </c>
      <c r="U4957" s="18" t="s">
        <v>26</v>
      </c>
    </row>
    <row r="4958" spans="1:21" ht="15" customHeight="1" x14ac:dyDescent="0.15">
      <c r="A4958" s="10" t="s">
        <v>5006</v>
      </c>
      <c r="B4958" s="11" t="s">
        <v>41</v>
      </c>
      <c r="C4958" s="11" t="s">
        <v>42</v>
      </c>
      <c r="D4958" s="12">
        <v>46127</v>
      </c>
      <c r="E4958" s="11">
        <v>4307</v>
      </c>
      <c r="F4958" s="11" t="s">
        <v>33</v>
      </c>
      <c r="G4958" s="13">
        <v>536.14</v>
      </c>
      <c r="H4958" s="14">
        <f t="shared" si="539"/>
        <v>2309154.98</v>
      </c>
      <c r="I4958" s="14">
        <f>IF(F4958="GHS",H4958,H4958*Assumptions!$B$4)</f>
        <v>2309154.98</v>
      </c>
      <c r="J4958" s="15" t="str">
        <f>INDEX(Assumptions!$B$8:$B$12,MATCH(B4958,Assumptions!$A$8:$A$12,0))</f>
        <v>Weighted Average</v>
      </c>
      <c r="K4958" s="16">
        <f>G4958/(1-INDEX(Assumptions!$D$8:$D$12,MATCH(B4958,Assumptions!$A$8:$A$12,0)))</f>
        <v>824.83076923076919</v>
      </c>
      <c r="L4958" s="16">
        <f t="shared" si="540"/>
        <v>16.084199999999999</v>
      </c>
      <c r="M4958" s="16">
        <f t="shared" si="541"/>
        <v>41.241538461538461</v>
      </c>
      <c r="N4958" s="14">
        <f>E4958*(K4958-L4958-M4958)*IF(F4958="GHS",1,Assumptions!$B$4)</f>
        <v>3305644.1675230768</v>
      </c>
      <c r="O4958" s="15">
        <f t="shared" ca="1" si="542"/>
        <v>159</v>
      </c>
      <c r="P4958" s="15" t="str">
        <f t="shared" ca="1" si="543"/>
        <v>91-180d</v>
      </c>
      <c r="Q4958" s="17">
        <f ca="1">IF(P4958="0-90d",0,IF(P4958="91-180d",INDEX(Assumptions!$F$8:$F$12,MATCH(B4958,Assumptions!$A$8:$A$12,0)),IF(P4958="181-365d",INDEX(Assumptions!$G$8:$G$12,MATCH(B4958,Assumptions!$A$8:$A$12,0)),INDEX(Assumptions!$H$8:$H$12,MATCH(B4958,Assumptions!$A$8:$A$12,0)))))</f>
        <v>0.1</v>
      </c>
      <c r="R4958" s="14">
        <f t="shared" ca="1" si="544"/>
        <v>230915.49800000002</v>
      </c>
      <c r="S4958" s="14">
        <f t="shared" ca="1" si="545"/>
        <v>2078239.4819999998</v>
      </c>
      <c r="T4958" s="11" t="s">
        <v>25</v>
      </c>
      <c r="U4958" s="18" t="s">
        <v>26</v>
      </c>
    </row>
    <row r="4959" spans="1:21" ht="15" customHeight="1" x14ac:dyDescent="0.15">
      <c r="A4959" s="10" t="s">
        <v>5007</v>
      </c>
      <c r="B4959" s="11" t="s">
        <v>28</v>
      </c>
      <c r="C4959" s="11" t="s">
        <v>55</v>
      </c>
      <c r="D4959" s="12">
        <v>46176</v>
      </c>
      <c r="E4959" s="11">
        <v>590</v>
      </c>
      <c r="F4959" s="11" t="s">
        <v>24</v>
      </c>
      <c r="G4959" s="13">
        <v>5463.24</v>
      </c>
      <c r="H4959" s="14">
        <f t="shared" si="539"/>
        <v>3223311.6</v>
      </c>
      <c r="I4959" s="14">
        <f>IF(F4959="GHS",H4959,H4959*Assumptions!$B$4)</f>
        <v>34811765.280000001</v>
      </c>
      <c r="J4959" s="15" t="str">
        <f>INDEX(Assumptions!$B$8:$B$12,MATCH(B4959,Assumptions!$A$8:$A$12,0))</f>
        <v>Fair Value Less Costs to Sell</v>
      </c>
      <c r="K4959" s="16">
        <f>G4959/(1-INDEX(Assumptions!$D$8:$D$12,MATCH(B4959,Assumptions!$A$8:$A$12,0)))</f>
        <v>6208.2272727272721</v>
      </c>
      <c r="L4959" s="16">
        <f t="shared" si="540"/>
        <v>163.8972</v>
      </c>
      <c r="M4959" s="16">
        <f t="shared" si="541"/>
        <v>310.4113636363636</v>
      </c>
      <c r="N4959" s="14">
        <f>E4959*(K4959-L4959-M4959)*IF(F4959="GHS",1,Assumptions!$B$4)</f>
        <v>36536530.014327273</v>
      </c>
      <c r="O4959" s="15">
        <f t="shared" ca="1" si="542"/>
        <v>110</v>
      </c>
      <c r="P4959" s="15" t="str">
        <f t="shared" ca="1" si="543"/>
        <v>91-180d</v>
      </c>
      <c r="Q4959" s="17">
        <f ca="1">IF(P4959="0-90d",0,IF(P4959="91-180d",INDEX(Assumptions!$F$8:$F$12,MATCH(B4959,Assumptions!$A$8:$A$12,0)),IF(P4959="181-365d",INDEX(Assumptions!$G$8:$G$12,MATCH(B4959,Assumptions!$A$8:$A$12,0)),INDEX(Assumptions!$H$8:$H$12,MATCH(B4959,Assumptions!$A$8:$A$12,0)))))</f>
        <v>0.02</v>
      </c>
      <c r="R4959" s="14">
        <f t="shared" ca="1" si="544"/>
        <v>696235.30560000008</v>
      </c>
      <c r="S4959" s="14">
        <f t="shared" ca="1" si="545"/>
        <v>34115529.974399999</v>
      </c>
      <c r="T4959" s="11" t="s">
        <v>25</v>
      </c>
      <c r="U4959" s="18" t="s">
        <v>26</v>
      </c>
    </row>
    <row r="4960" spans="1:21" ht="15" customHeight="1" x14ac:dyDescent="0.15">
      <c r="A4960" s="10" t="s">
        <v>5008</v>
      </c>
      <c r="B4960" s="11" t="s">
        <v>22</v>
      </c>
      <c r="C4960" s="11" t="s">
        <v>81</v>
      </c>
      <c r="D4960" s="12">
        <v>46057</v>
      </c>
      <c r="E4960" s="11">
        <v>1202</v>
      </c>
      <c r="F4960" s="11" t="s">
        <v>24</v>
      </c>
      <c r="G4960" s="13">
        <v>29273.62</v>
      </c>
      <c r="H4960" s="14">
        <f t="shared" si="539"/>
        <v>35186891.240000002</v>
      </c>
      <c r="I4960" s="14">
        <f>IF(F4960="GHS",H4960,H4960*Assumptions!$B$4)</f>
        <v>380018425.39200002</v>
      </c>
      <c r="J4960" s="15" t="str">
        <f>INDEX(Assumptions!$B$8:$B$12,MATCH(B4960,Assumptions!$A$8:$A$12,0))</f>
        <v>FIFO</v>
      </c>
      <c r="K4960" s="16">
        <f>G4960/(1-INDEX(Assumptions!$D$8:$D$12,MATCH(B4960,Assumptions!$A$8:$A$12,0)))</f>
        <v>35699.536585365851</v>
      </c>
      <c r="L4960" s="16">
        <f t="shared" si="540"/>
        <v>878.20859999999993</v>
      </c>
      <c r="M4960" s="16">
        <f t="shared" si="541"/>
        <v>1784.9768292682927</v>
      </c>
      <c r="N4960" s="14">
        <f>E4960*(K4960-L4960-M4960)*IF(F4960="GHS",1,Assumptions!$B$4)</f>
        <v>428864696.16799617</v>
      </c>
      <c r="O4960" s="15">
        <f t="shared" ca="1" si="542"/>
        <v>229</v>
      </c>
      <c r="P4960" s="15" t="str">
        <f t="shared" ca="1" si="543"/>
        <v>181-365d</v>
      </c>
      <c r="Q4960" s="17">
        <f ca="1">IF(P4960="0-90d",0,IF(P4960="91-180d",INDEX(Assumptions!$F$8:$F$12,MATCH(B4960,Assumptions!$A$8:$A$12,0)),IF(P4960="181-365d",INDEX(Assumptions!$G$8:$G$12,MATCH(B4960,Assumptions!$A$8:$A$12,0)),INDEX(Assumptions!$H$8:$H$12,MATCH(B4960,Assumptions!$A$8:$A$12,0)))))</f>
        <v>0.15</v>
      </c>
      <c r="R4960" s="14">
        <f t="shared" ca="1" si="544"/>
        <v>57002763.808800004</v>
      </c>
      <c r="S4960" s="14">
        <f t="shared" ca="1" si="545"/>
        <v>323015661.58320004</v>
      </c>
      <c r="T4960" s="11" t="s">
        <v>25</v>
      </c>
      <c r="U4960" s="18" t="s">
        <v>26</v>
      </c>
    </row>
    <row r="4961" spans="1:21" ht="15" customHeight="1" x14ac:dyDescent="0.15">
      <c r="A4961" s="10" t="s">
        <v>5009</v>
      </c>
      <c r="B4961" s="11" t="s">
        <v>28</v>
      </c>
      <c r="C4961" s="11" t="s">
        <v>29</v>
      </c>
      <c r="D4961" s="12">
        <v>45820</v>
      </c>
      <c r="E4961" s="11">
        <v>2407</v>
      </c>
      <c r="F4961" s="11" t="s">
        <v>24</v>
      </c>
      <c r="G4961" s="13">
        <v>12891.31</v>
      </c>
      <c r="H4961" s="14">
        <f t="shared" si="539"/>
        <v>31029383.169999998</v>
      </c>
      <c r="I4961" s="14">
        <f>IF(F4961="GHS",H4961,H4961*Assumptions!$B$4)</f>
        <v>335117338.236</v>
      </c>
      <c r="J4961" s="15" t="str">
        <f>INDEX(Assumptions!$B$8:$B$12,MATCH(B4961,Assumptions!$A$8:$A$12,0))</f>
        <v>Fair Value Less Costs to Sell</v>
      </c>
      <c r="K4961" s="16">
        <f>G4961/(1-INDEX(Assumptions!$D$8:$D$12,MATCH(B4961,Assumptions!$A$8:$A$12,0)))</f>
        <v>14649.215909090908</v>
      </c>
      <c r="L4961" s="16">
        <f t="shared" si="540"/>
        <v>386.73929999999996</v>
      </c>
      <c r="M4961" s="16">
        <f t="shared" si="541"/>
        <v>732.4607954545454</v>
      </c>
      <c r="N4961" s="14">
        <f>E4961*(K4961-L4961-M4961)*IF(F4961="GHS",1,Assumptions!$B$4)</f>
        <v>351720879.08496547</v>
      </c>
      <c r="O4961" s="15">
        <f t="shared" ca="1" si="542"/>
        <v>466</v>
      </c>
      <c r="P4961" s="15" t="str">
        <f t="shared" ca="1" si="543"/>
        <v>365d+</v>
      </c>
      <c r="Q4961" s="17">
        <f ca="1">IF(P4961="0-90d",0,IF(P4961="91-180d",INDEX(Assumptions!$F$8:$F$12,MATCH(B4961,Assumptions!$A$8:$A$12,0)),IF(P4961="181-365d",INDEX(Assumptions!$G$8:$G$12,MATCH(B4961,Assumptions!$A$8:$A$12,0)),INDEX(Assumptions!$H$8:$H$12,MATCH(B4961,Assumptions!$A$8:$A$12,0)))))</f>
        <v>0.4</v>
      </c>
      <c r="R4961" s="14">
        <f t="shared" ca="1" si="544"/>
        <v>134046935.29440001</v>
      </c>
      <c r="S4961" s="14">
        <f t="shared" ca="1" si="545"/>
        <v>201070402.94159999</v>
      </c>
      <c r="T4961" s="11" t="s">
        <v>25</v>
      </c>
      <c r="U4961" s="18" t="s">
        <v>26</v>
      </c>
    </row>
    <row r="4962" spans="1:21" ht="15" customHeight="1" x14ac:dyDescent="0.15">
      <c r="A4962" s="10" t="s">
        <v>5010</v>
      </c>
      <c r="B4962" s="11" t="s">
        <v>46</v>
      </c>
      <c r="C4962" s="11" t="s">
        <v>47</v>
      </c>
      <c r="D4962" s="12">
        <v>46189</v>
      </c>
      <c r="E4962" s="11">
        <v>2467</v>
      </c>
      <c r="F4962" s="11" t="s">
        <v>33</v>
      </c>
      <c r="G4962" s="13">
        <v>622774.71</v>
      </c>
      <c r="H4962" s="14">
        <f t="shared" si="539"/>
        <v>1536385209.5699999</v>
      </c>
      <c r="I4962" s="14">
        <f>IF(F4962="GHS",H4962,H4962*Assumptions!$B$4)</f>
        <v>1536385209.5699999</v>
      </c>
      <c r="J4962" s="15" t="str">
        <f>INDEX(Assumptions!$B$8:$B$12,MATCH(B4962,Assumptions!$A$8:$A$12,0))</f>
        <v>Specific Identification</v>
      </c>
      <c r="K4962" s="16">
        <f>G4962/(1-INDEX(Assumptions!$D$8:$D$12,MATCH(B4962,Assumptions!$A$8:$A$12,0)))</f>
        <v>798429.11538461526</v>
      </c>
      <c r="L4962" s="16">
        <f t="shared" si="540"/>
        <v>18683.241299999998</v>
      </c>
      <c r="M4962" s="16">
        <f t="shared" si="541"/>
        <v>39921.455769230764</v>
      </c>
      <c r="N4962" s="14">
        <f>E4962*(K4962-L4962-M4962)*IF(F4962="GHS",1,Assumptions!$B$4)</f>
        <v>1825146839.9840536</v>
      </c>
      <c r="O4962" s="15">
        <f t="shared" ca="1" si="542"/>
        <v>97</v>
      </c>
      <c r="P4962" s="15" t="str">
        <f t="shared" ca="1" si="543"/>
        <v>91-180d</v>
      </c>
      <c r="Q4962" s="17">
        <f ca="1">IF(P4962="0-90d",0,IF(P4962="91-180d",INDEX(Assumptions!$F$8:$F$12,MATCH(B4962,Assumptions!$A$8:$A$12,0)),IF(P4962="181-365d",INDEX(Assumptions!$G$8:$G$12,MATCH(B4962,Assumptions!$A$8:$A$12,0)),INDEX(Assumptions!$H$8:$H$12,MATCH(B4962,Assumptions!$A$8:$A$12,0)))))</f>
        <v>0</v>
      </c>
      <c r="R4962" s="14">
        <f t="shared" ca="1" si="544"/>
        <v>0</v>
      </c>
      <c r="S4962" s="14">
        <f t="shared" ca="1" si="545"/>
        <v>1536385209.5699999</v>
      </c>
      <c r="T4962" s="11" t="s">
        <v>25</v>
      </c>
      <c r="U4962" s="18" t="s">
        <v>26</v>
      </c>
    </row>
    <row r="4963" spans="1:21" ht="15" customHeight="1" x14ac:dyDescent="0.15">
      <c r="A4963" s="10" t="s">
        <v>5011</v>
      </c>
      <c r="B4963" s="11" t="s">
        <v>41</v>
      </c>
      <c r="C4963" s="11" t="s">
        <v>49</v>
      </c>
      <c r="D4963" s="12">
        <v>45919</v>
      </c>
      <c r="E4963" s="11">
        <v>3341</v>
      </c>
      <c r="F4963" s="11" t="s">
        <v>33</v>
      </c>
      <c r="G4963" s="13">
        <v>802.9</v>
      </c>
      <c r="H4963" s="14">
        <f t="shared" si="539"/>
        <v>2682488.9</v>
      </c>
      <c r="I4963" s="14">
        <f>IF(F4963="GHS",H4963,H4963*Assumptions!$B$4)</f>
        <v>2682488.9</v>
      </c>
      <c r="J4963" s="15" t="str">
        <f>INDEX(Assumptions!$B$8:$B$12,MATCH(B4963,Assumptions!$A$8:$A$12,0))</f>
        <v>Weighted Average</v>
      </c>
      <c r="K4963" s="16">
        <f>G4963/(1-INDEX(Assumptions!$D$8:$D$12,MATCH(B4963,Assumptions!$A$8:$A$12,0)))</f>
        <v>1235.2307692307691</v>
      </c>
      <c r="L4963" s="16">
        <f t="shared" si="540"/>
        <v>24.087</v>
      </c>
      <c r="M4963" s="16">
        <f t="shared" si="541"/>
        <v>61.761538461538457</v>
      </c>
      <c r="N4963" s="14">
        <f>E4963*(K4963-L4963-M4963)*IF(F4963="GHS",1,Assumptions!$B$4)</f>
        <v>3840086.0329999994</v>
      </c>
      <c r="O4963" s="15">
        <f t="shared" ca="1" si="542"/>
        <v>367</v>
      </c>
      <c r="P4963" s="15" t="str">
        <f t="shared" ca="1" si="543"/>
        <v>365d+</v>
      </c>
      <c r="Q4963" s="17">
        <f ca="1">IF(P4963="0-90d",0,IF(P4963="91-180d",INDEX(Assumptions!$F$8:$F$12,MATCH(B4963,Assumptions!$A$8:$A$12,0)),IF(P4963="181-365d",INDEX(Assumptions!$G$8:$G$12,MATCH(B4963,Assumptions!$A$8:$A$12,0)),INDEX(Assumptions!$H$8:$H$12,MATCH(B4963,Assumptions!$A$8:$A$12,0)))))</f>
        <v>0.8</v>
      </c>
      <c r="R4963" s="14">
        <f t="shared" ca="1" si="544"/>
        <v>2145991.12</v>
      </c>
      <c r="S4963" s="14">
        <f t="shared" ca="1" si="545"/>
        <v>536497.7799999998</v>
      </c>
      <c r="T4963" s="11" t="s">
        <v>25</v>
      </c>
      <c r="U4963" s="18" t="s">
        <v>26</v>
      </c>
    </row>
    <row r="4964" spans="1:21" ht="15" customHeight="1" x14ac:dyDescent="0.15">
      <c r="A4964" s="10" t="s">
        <v>5012</v>
      </c>
      <c r="B4964" s="11" t="s">
        <v>41</v>
      </c>
      <c r="C4964" s="11" t="s">
        <v>49</v>
      </c>
      <c r="D4964" s="12">
        <v>46054</v>
      </c>
      <c r="E4964" s="11">
        <v>4825</v>
      </c>
      <c r="F4964" s="11" t="s">
        <v>33</v>
      </c>
      <c r="G4964" s="13">
        <v>468.28</v>
      </c>
      <c r="H4964" s="14">
        <f t="shared" si="539"/>
        <v>2259451</v>
      </c>
      <c r="I4964" s="14">
        <f>IF(F4964="GHS",H4964,H4964*Assumptions!$B$4)</f>
        <v>2259451</v>
      </c>
      <c r="J4964" s="15" t="str">
        <f>INDEX(Assumptions!$B$8:$B$12,MATCH(B4964,Assumptions!$A$8:$A$12,0))</f>
        <v>Weighted Average</v>
      </c>
      <c r="K4964" s="16">
        <f>G4964/(1-INDEX(Assumptions!$D$8:$D$12,MATCH(B4964,Assumptions!$A$8:$A$12,0)))</f>
        <v>720.43076923076922</v>
      </c>
      <c r="L4964" s="16">
        <f t="shared" si="540"/>
        <v>14.048399999999999</v>
      </c>
      <c r="M4964" s="16">
        <f t="shared" si="541"/>
        <v>36.021538461538462</v>
      </c>
      <c r="N4964" s="14">
        <f>E4964*(K4964-L4964-M4964)*IF(F4964="GHS",1,Assumptions!$B$4)</f>
        <v>3234491.0084615382</v>
      </c>
      <c r="O4964" s="15">
        <f t="shared" ca="1" si="542"/>
        <v>232</v>
      </c>
      <c r="P4964" s="15" t="str">
        <f t="shared" ca="1" si="543"/>
        <v>181-365d</v>
      </c>
      <c r="Q4964" s="17">
        <f ca="1">IF(P4964="0-90d",0,IF(P4964="91-180d",INDEX(Assumptions!$F$8:$F$12,MATCH(B4964,Assumptions!$A$8:$A$12,0)),IF(P4964="181-365d",INDEX(Assumptions!$G$8:$G$12,MATCH(B4964,Assumptions!$A$8:$A$12,0)),INDEX(Assumptions!$H$8:$H$12,MATCH(B4964,Assumptions!$A$8:$A$12,0)))))</f>
        <v>0.35</v>
      </c>
      <c r="R4964" s="14">
        <f t="shared" ca="1" si="544"/>
        <v>790807.85</v>
      </c>
      <c r="S4964" s="14">
        <f t="shared" ca="1" si="545"/>
        <v>1468643.15</v>
      </c>
      <c r="T4964" s="11" t="s">
        <v>25</v>
      </c>
      <c r="U4964" s="18" t="s">
        <v>36</v>
      </c>
    </row>
    <row r="4965" spans="1:21" ht="15" customHeight="1" x14ac:dyDescent="0.15">
      <c r="A4965" s="10" t="s">
        <v>5013</v>
      </c>
      <c r="B4965" s="11" t="s">
        <v>41</v>
      </c>
      <c r="C4965" s="11" t="s">
        <v>49</v>
      </c>
      <c r="D4965" s="12">
        <v>46210</v>
      </c>
      <c r="E4965" s="11">
        <v>804</v>
      </c>
      <c r="F4965" s="11" t="s">
        <v>33</v>
      </c>
      <c r="G4965" s="13">
        <v>279.37</v>
      </c>
      <c r="H4965" s="14">
        <f t="shared" si="539"/>
        <v>224613.48</v>
      </c>
      <c r="I4965" s="14">
        <f>IF(F4965="GHS",H4965,H4965*Assumptions!$B$4)</f>
        <v>224613.48</v>
      </c>
      <c r="J4965" s="15" t="str">
        <f>INDEX(Assumptions!$B$8:$B$12,MATCH(B4965,Assumptions!$A$8:$A$12,0))</f>
        <v>Weighted Average</v>
      </c>
      <c r="K4965" s="16">
        <f>G4965/(1-INDEX(Assumptions!$D$8:$D$12,MATCH(B4965,Assumptions!$A$8:$A$12,0)))</f>
        <v>429.8</v>
      </c>
      <c r="L4965" s="16">
        <f t="shared" si="540"/>
        <v>8.3811</v>
      </c>
      <c r="M4965" s="16">
        <f t="shared" si="541"/>
        <v>21.490000000000002</v>
      </c>
      <c r="N4965" s="14">
        <f>E4965*(K4965-L4965-M4965)*IF(F4965="GHS",1,Assumptions!$B$4)</f>
        <v>321542.83559999999</v>
      </c>
      <c r="O4965" s="15">
        <f t="shared" ca="1" si="542"/>
        <v>76</v>
      </c>
      <c r="P4965" s="15" t="str">
        <f t="shared" ca="1" si="543"/>
        <v>0-90d</v>
      </c>
      <c r="Q4965" s="17">
        <f ca="1">IF(P4965="0-90d",0,IF(P4965="91-180d",INDEX(Assumptions!$F$8:$F$12,MATCH(B4965,Assumptions!$A$8:$A$12,0)),IF(P4965="181-365d",INDEX(Assumptions!$G$8:$G$12,MATCH(B4965,Assumptions!$A$8:$A$12,0)),INDEX(Assumptions!$H$8:$H$12,MATCH(B4965,Assumptions!$A$8:$A$12,0)))))</f>
        <v>0</v>
      </c>
      <c r="R4965" s="14">
        <f t="shared" ca="1" si="544"/>
        <v>0</v>
      </c>
      <c r="S4965" s="14">
        <f t="shared" ca="1" si="545"/>
        <v>224613.48</v>
      </c>
      <c r="T4965" s="11" t="s">
        <v>25</v>
      </c>
      <c r="U4965" s="18" t="s">
        <v>36</v>
      </c>
    </row>
    <row r="4966" spans="1:21" ht="15" customHeight="1" x14ac:dyDescent="0.15">
      <c r="A4966" s="10" t="s">
        <v>5014</v>
      </c>
      <c r="B4966" s="11" t="s">
        <v>41</v>
      </c>
      <c r="C4966" s="11" t="s">
        <v>42</v>
      </c>
      <c r="D4966" s="12">
        <v>46045</v>
      </c>
      <c r="E4966" s="11">
        <v>2015</v>
      </c>
      <c r="F4966" s="11" t="s">
        <v>33</v>
      </c>
      <c r="G4966" s="13">
        <v>342.86</v>
      </c>
      <c r="H4966" s="14">
        <f t="shared" si="539"/>
        <v>690862.9</v>
      </c>
      <c r="I4966" s="14">
        <f>IF(F4966="GHS",H4966,H4966*Assumptions!$B$4)</f>
        <v>690862.9</v>
      </c>
      <c r="J4966" s="15" t="str">
        <f>INDEX(Assumptions!$B$8:$B$12,MATCH(B4966,Assumptions!$A$8:$A$12,0))</f>
        <v>Weighted Average</v>
      </c>
      <c r="K4966" s="16">
        <f>G4966/(1-INDEX(Assumptions!$D$8:$D$12,MATCH(B4966,Assumptions!$A$8:$A$12,0)))</f>
        <v>527.47692307692307</v>
      </c>
      <c r="L4966" s="16">
        <f t="shared" si="540"/>
        <v>10.2858</v>
      </c>
      <c r="M4966" s="16">
        <f t="shared" si="541"/>
        <v>26.373846153846156</v>
      </c>
      <c r="N4966" s="14">
        <f>E4966*(K4966-L4966-M4966)*IF(F4966="GHS",1,Assumptions!$B$4)</f>
        <v>988996.81299999997</v>
      </c>
      <c r="O4966" s="15">
        <f t="shared" ca="1" si="542"/>
        <v>241</v>
      </c>
      <c r="P4966" s="15" t="str">
        <f t="shared" ca="1" si="543"/>
        <v>181-365d</v>
      </c>
      <c r="Q4966" s="17">
        <f ca="1">IF(P4966="0-90d",0,IF(P4966="91-180d",INDEX(Assumptions!$F$8:$F$12,MATCH(B4966,Assumptions!$A$8:$A$12,0)),IF(P4966="181-365d",INDEX(Assumptions!$G$8:$G$12,MATCH(B4966,Assumptions!$A$8:$A$12,0)),INDEX(Assumptions!$H$8:$H$12,MATCH(B4966,Assumptions!$A$8:$A$12,0)))))</f>
        <v>0.35</v>
      </c>
      <c r="R4966" s="14">
        <f t="shared" ca="1" si="544"/>
        <v>241802.01499999998</v>
      </c>
      <c r="S4966" s="14">
        <f t="shared" ca="1" si="545"/>
        <v>449060.88500000001</v>
      </c>
      <c r="T4966" s="11" t="s">
        <v>25</v>
      </c>
      <c r="U4966" s="18" t="s">
        <v>36</v>
      </c>
    </row>
    <row r="4967" spans="1:21" ht="15" customHeight="1" x14ac:dyDescent="0.15">
      <c r="A4967" s="10" t="s">
        <v>5015</v>
      </c>
      <c r="B4967" s="11" t="s">
        <v>31</v>
      </c>
      <c r="C4967" s="11" t="s">
        <v>32</v>
      </c>
      <c r="D4967" s="12">
        <v>45996</v>
      </c>
      <c r="E4967" s="11">
        <v>143</v>
      </c>
      <c r="F4967" s="11" t="s">
        <v>33</v>
      </c>
      <c r="G4967" s="13">
        <v>2953.54</v>
      </c>
      <c r="H4967" s="14">
        <f t="shared" si="539"/>
        <v>422356.22</v>
      </c>
      <c r="I4967" s="14">
        <f>IF(F4967="GHS",H4967,H4967*Assumptions!$B$4)</f>
        <v>422356.22</v>
      </c>
      <c r="J4967" s="15" t="str">
        <f>INDEX(Assumptions!$B$8:$B$12,MATCH(B4967,Assumptions!$A$8:$A$12,0))</f>
        <v>Weighted Average</v>
      </c>
      <c r="K4967" s="16">
        <f>G4967/(1-INDEX(Assumptions!$D$8:$D$12,MATCH(B4967,Assumptions!$A$8:$A$12,0)))</f>
        <v>4102.1388888888887</v>
      </c>
      <c r="L4967" s="16">
        <f t="shared" si="540"/>
        <v>88.606200000000001</v>
      </c>
      <c r="M4967" s="16">
        <f t="shared" si="541"/>
        <v>205.10694444444445</v>
      </c>
      <c r="N4967" s="14">
        <f>E4967*(K4967-L4967-M4967)*IF(F4967="GHS",1,Assumptions!$B$4)</f>
        <v>544604.88145555556</v>
      </c>
      <c r="O4967" s="15">
        <f t="shared" ca="1" si="542"/>
        <v>290</v>
      </c>
      <c r="P4967" s="15" t="str">
        <f t="shared" ca="1" si="543"/>
        <v>181-365d</v>
      </c>
      <c r="Q4967" s="17">
        <f ca="1">IF(P4967="0-90d",0,IF(P4967="91-180d",INDEX(Assumptions!$F$8:$F$12,MATCH(B4967,Assumptions!$A$8:$A$12,0)),IF(P4967="181-365d",INDEX(Assumptions!$G$8:$G$12,MATCH(B4967,Assumptions!$A$8:$A$12,0)),INDEX(Assumptions!$H$8:$H$12,MATCH(B4967,Assumptions!$A$8:$A$12,0)))))</f>
        <v>0.2</v>
      </c>
      <c r="R4967" s="14">
        <f t="shared" ca="1" si="544"/>
        <v>84471.244000000006</v>
      </c>
      <c r="S4967" s="14">
        <f t="shared" ca="1" si="545"/>
        <v>337884.97599999997</v>
      </c>
      <c r="T4967" s="11" t="s">
        <v>25</v>
      </c>
      <c r="U4967" s="18" t="s">
        <v>26</v>
      </c>
    </row>
    <row r="4968" spans="1:21" ht="15" customHeight="1" x14ac:dyDescent="0.15">
      <c r="A4968" s="10" t="s">
        <v>5016</v>
      </c>
      <c r="B4968" s="11" t="s">
        <v>41</v>
      </c>
      <c r="C4968" s="11" t="s">
        <v>42</v>
      </c>
      <c r="D4968" s="12">
        <v>46098</v>
      </c>
      <c r="E4968" s="11">
        <v>3928</v>
      </c>
      <c r="F4968" s="11" t="s">
        <v>33</v>
      </c>
      <c r="G4968" s="13">
        <v>673.81</v>
      </c>
      <c r="H4968" s="14">
        <f t="shared" si="539"/>
        <v>2646725.6799999997</v>
      </c>
      <c r="I4968" s="14">
        <f>IF(F4968="GHS",H4968,H4968*Assumptions!$B$4)</f>
        <v>2646725.6799999997</v>
      </c>
      <c r="J4968" s="15" t="str">
        <f>INDEX(Assumptions!$B$8:$B$12,MATCH(B4968,Assumptions!$A$8:$A$12,0))</f>
        <v>Weighted Average</v>
      </c>
      <c r="K4968" s="16">
        <f>G4968/(1-INDEX(Assumptions!$D$8:$D$12,MATCH(B4968,Assumptions!$A$8:$A$12,0)))</f>
        <v>1036.6307692307691</v>
      </c>
      <c r="L4968" s="16">
        <f t="shared" si="540"/>
        <v>20.214299999999998</v>
      </c>
      <c r="M4968" s="16">
        <f t="shared" si="541"/>
        <v>51.831538461538457</v>
      </c>
      <c r="N4968" s="14">
        <f>E4968*(K4968-L4968-M4968)*IF(F4968="GHS",1,Assumptions!$B$4)</f>
        <v>3788889.6080615381</v>
      </c>
      <c r="O4968" s="15">
        <f t="shared" ca="1" si="542"/>
        <v>188</v>
      </c>
      <c r="P4968" s="15" t="str">
        <f t="shared" ca="1" si="543"/>
        <v>181-365d</v>
      </c>
      <c r="Q4968" s="17">
        <f ca="1">IF(P4968="0-90d",0,IF(P4968="91-180d",INDEX(Assumptions!$F$8:$F$12,MATCH(B4968,Assumptions!$A$8:$A$12,0)),IF(P4968="181-365d",INDEX(Assumptions!$G$8:$G$12,MATCH(B4968,Assumptions!$A$8:$A$12,0)),INDEX(Assumptions!$H$8:$H$12,MATCH(B4968,Assumptions!$A$8:$A$12,0)))))</f>
        <v>0.35</v>
      </c>
      <c r="R4968" s="14">
        <f t="shared" ca="1" si="544"/>
        <v>926353.98799999978</v>
      </c>
      <c r="S4968" s="14">
        <f t="shared" ca="1" si="545"/>
        <v>1720371.6919999998</v>
      </c>
      <c r="T4968" s="11" t="s">
        <v>25</v>
      </c>
      <c r="U4968" s="18" t="s">
        <v>36</v>
      </c>
    </row>
    <row r="4969" spans="1:21" ht="15" customHeight="1" x14ac:dyDescent="0.15">
      <c r="A4969" s="10" t="s">
        <v>5017</v>
      </c>
      <c r="B4969" s="11" t="s">
        <v>28</v>
      </c>
      <c r="C4969" s="11" t="s">
        <v>55</v>
      </c>
      <c r="D4969" s="12">
        <v>46224</v>
      </c>
      <c r="E4969" s="11">
        <v>761</v>
      </c>
      <c r="F4969" s="11" t="s">
        <v>24</v>
      </c>
      <c r="G4969" s="13">
        <v>5146.42</v>
      </c>
      <c r="H4969" s="14">
        <f t="shared" si="539"/>
        <v>3916425.62</v>
      </c>
      <c r="I4969" s="14">
        <f>IF(F4969="GHS",H4969,H4969*Assumptions!$B$4)</f>
        <v>42297396.696000002</v>
      </c>
      <c r="J4969" s="15" t="str">
        <f>INDEX(Assumptions!$B$8:$B$12,MATCH(B4969,Assumptions!$A$8:$A$12,0))</f>
        <v>Fair Value Less Costs to Sell</v>
      </c>
      <c r="K4969" s="16">
        <f>G4969/(1-INDEX(Assumptions!$D$8:$D$12,MATCH(B4969,Assumptions!$A$8:$A$12,0)))</f>
        <v>5848.204545454546</v>
      </c>
      <c r="L4969" s="16">
        <f t="shared" si="540"/>
        <v>154.39259999999999</v>
      </c>
      <c r="M4969" s="16">
        <f t="shared" si="541"/>
        <v>292.4102272727273</v>
      </c>
      <c r="N4969" s="14">
        <f>E4969*(K4969-L4969-M4969)*IF(F4969="GHS",1,Assumptions!$B$4)</f>
        <v>44393040.441392727</v>
      </c>
      <c r="O4969" s="15">
        <f t="shared" ca="1" si="542"/>
        <v>62</v>
      </c>
      <c r="P4969" s="15" t="str">
        <f t="shared" ca="1" si="543"/>
        <v>0-90d</v>
      </c>
      <c r="Q4969" s="17">
        <f ca="1">IF(P4969="0-90d",0,IF(P4969="91-180d",INDEX(Assumptions!$F$8:$F$12,MATCH(B4969,Assumptions!$A$8:$A$12,0)),IF(P4969="181-365d",INDEX(Assumptions!$G$8:$G$12,MATCH(B4969,Assumptions!$A$8:$A$12,0)),INDEX(Assumptions!$H$8:$H$12,MATCH(B4969,Assumptions!$A$8:$A$12,0)))))</f>
        <v>0</v>
      </c>
      <c r="R4969" s="14">
        <f t="shared" ca="1" si="544"/>
        <v>0</v>
      </c>
      <c r="S4969" s="14">
        <f t="shared" ca="1" si="545"/>
        <v>42297396.696000002</v>
      </c>
      <c r="T4969" s="11" t="s">
        <v>25</v>
      </c>
      <c r="U4969" s="18" t="s">
        <v>26</v>
      </c>
    </row>
    <row r="4970" spans="1:21" ht="15" customHeight="1" x14ac:dyDescent="0.15">
      <c r="A4970" s="10" t="s">
        <v>5018</v>
      </c>
      <c r="B4970" s="11" t="s">
        <v>31</v>
      </c>
      <c r="C4970" s="11" t="s">
        <v>63</v>
      </c>
      <c r="D4970" s="12">
        <v>45919</v>
      </c>
      <c r="E4970" s="11">
        <v>2720</v>
      </c>
      <c r="F4970" s="11" t="s">
        <v>33</v>
      </c>
      <c r="G4970" s="13">
        <v>3766.23</v>
      </c>
      <c r="H4970" s="14">
        <f t="shared" si="539"/>
        <v>10244145.6</v>
      </c>
      <c r="I4970" s="14">
        <f>IF(F4970="GHS",H4970,H4970*Assumptions!$B$4)</f>
        <v>10244145.6</v>
      </c>
      <c r="J4970" s="15" t="str">
        <f>INDEX(Assumptions!$B$8:$B$12,MATCH(B4970,Assumptions!$A$8:$A$12,0))</f>
        <v>Weighted Average</v>
      </c>
      <c r="K4970" s="16">
        <f>G4970/(1-INDEX(Assumptions!$D$8:$D$12,MATCH(B4970,Assumptions!$A$8:$A$12,0)))</f>
        <v>5230.875</v>
      </c>
      <c r="L4970" s="16">
        <f t="shared" si="540"/>
        <v>112.98689999999999</v>
      </c>
      <c r="M4970" s="16">
        <f t="shared" si="541"/>
        <v>261.54374999999999</v>
      </c>
      <c r="N4970" s="14">
        <f>E4970*(K4970-L4970-M4970)*IF(F4970="GHS",1,Assumptions!$B$4)</f>
        <v>13209256.632000001</v>
      </c>
      <c r="O4970" s="15">
        <f t="shared" ca="1" si="542"/>
        <v>367</v>
      </c>
      <c r="P4970" s="15" t="str">
        <f t="shared" ca="1" si="543"/>
        <v>365d+</v>
      </c>
      <c r="Q4970" s="17">
        <f ca="1">IF(P4970="0-90d",0,IF(P4970="91-180d",INDEX(Assumptions!$F$8:$F$12,MATCH(B4970,Assumptions!$A$8:$A$12,0)),IF(P4970="181-365d",INDEX(Assumptions!$G$8:$G$12,MATCH(B4970,Assumptions!$A$8:$A$12,0)),INDEX(Assumptions!$H$8:$H$12,MATCH(B4970,Assumptions!$A$8:$A$12,0)))))</f>
        <v>0.6</v>
      </c>
      <c r="R4970" s="14">
        <f t="shared" ca="1" si="544"/>
        <v>6146487.3599999994</v>
      </c>
      <c r="S4970" s="14">
        <f t="shared" ca="1" si="545"/>
        <v>4097658.24</v>
      </c>
      <c r="T4970" s="11" t="s">
        <v>25</v>
      </c>
      <c r="U4970" s="18" t="s">
        <v>26</v>
      </c>
    </row>
    <row r="4971" spans="1:21" ht="15" customHeight="1" x14ac:dyDescent="0.15">
      <c r="A4971" s="10" t="s">
        <v>5019</v>
      </c>
      <c r="B4971" s="11" t="s">
        <v>31</v>
      </c>
      <c r="C4971" s="11" t="s">
        <v>32</v>
      </c>
      <c r="D4971" s="12">
        <v>46030</v>
      </c>
      <c r="E4971" s="11">
        <v>2470</v>
      </c>
      <c r="F4971" s="11" t="s">
        <v>33</v>
      </c>
      <c r="G4971" s="13">
        <v>1783.49</v>
      </c>
      <c r="H4971" s="14">
        <f t="shared" si="539"/>
        <v>4405220.3</v>
      </c>
      <c r="I4971" s="14">
        <f>IF(F4971="GHS",H4971,H4971*Assumptions!$B$4)</f>
        <v>4405220.3</v>
      </c>
      <c r="J4971" s="15" t="str">
        <f>INDEX(Assumptions!$B$8:$B$12,MATCH(B4971,Assumptions!$A$8:$A$12,0))</f>
        <v>Weighted Average</v>
      </c>
      <c r="K4971" s="16">
        <f>G4971/(1-INDEX(Assumptions!$D$8:$D$12,MATCH(B4971,Assumptions!$A$8:$A$12,0)))</f>
        <v>2477.0694444444443</v>
      </c>
      <c r="L4971" s="16">
        <f t="shared" si="540"/>
        <v>53.5047</v>
      </c>
      <c r="M4971" s="16">
        <f t="shared" si="541"/>
        <v>123.85347222222222</v>
      </c>
      <c r="N4971" s="14">
        <f>E4971*(K4971-L4971-M4971)*IF(F4971="GHS",1,Assumptions!$B$4)</f>
        <v>5680286.8423888888</v>
      </c>
      <c r="O4971" s="15">
        <f t="shared" ca="1" si="542"/>
        <v>256</v>
      </c>
      <c r="P4971" s="15" t="str">
        <f t="shared" ca="1" si="543"/>
        <v>181-365d</v>
      </c>
      <c r="Q4971" s="17">
        <f ca="1">IF(P4971="0-90d",0,IF(P4971="91-180d",INDEX(Assumptions!$F$8:$F$12,MATCH(B4971,Assumptions!$A$8:$A$12,0)),IF(P4971="181-365d",INDEX(Assumptions!$G$8:$G$12,MATCH(B4971,Assumptions!$A$8:$A$12,0)),INDEX(Assumptions!$H$8:$H$12,MATCH(B4971,Assumptions!$A$8:$A$12,0)))))</f>
        <v>0.2</v>
      </c>
      <c r="R4971" s="14">
        <f t="shared" ca="1" si="544"/>
        <v>881044.06</v>
      </c>
      <c r="S4971" s="14">
        <f t="shared" si="545"/>
        <v>0</v>
      </c>
      <c r="T4971" s="11" t="s">
        <v>39</v>
      </c>
      <c r="U4971" s="18" t="s">
        <v>26</v>
      </c>
    </row>
    <row r="4972" spans="1:21" ht="15" customHeight="1" x14ac:dyDescent="0.15">
      <c r="A4972" s="10" t="s">
        <v>5020</v>
      </c>
      <c r="B4972" s="11" t="s">
        <v>31</v>
      </c>
      <c r="C4972" s="11" t="s">
        <v>32</v>
      </c>
      <c r="D4972" s="12">
        <v>45764</v>
      </c>
      <c r="E4972" s="11">
        <v>1968</v>
      </c>
      <c r="F4972" s="11" t="s">
        <v>33</v>
      </c>
      <c r="G4972" s="13">
        <v>2284.7399999999998</v>
      </c>
      <c r="H4972" s="14">
        <f t="shared" si="539"/>
        <v>4496368.3199999994</v>
      </c>
      <c r="I4972" s="14">
        <f>IF(F4972="GHS",H4972,H4972*Assumptions!$B$4)</f>
        <v>4496368.3199999994</v>
      </c>
      <c r="J4972" s="15" t="str">
        <f>INDEX(Assumptions!$B$8:$B$12,MATCH(B4972,Assumptions!$A$8:$A$12,0))</f>
        <v>Weighted Average</v>
      </c>
      <c r="K4972" s="16">
        <f>G4972/(1-INDEX(Assumptions!$D$8:$D$12,MATCH(B4972,Assumptions!$A$8:$A$12,0)))</f>
        <v>3173.25</v>
      </c>
      <c r="L4972" s="16">
        <f t="shared" si="540"/>
        <v>68.542199999999994</v>
      </c>
      <c r="M4972" s="16">
        <f t="shared" si="541"/>
        <v>158.66250000000002</v>
      </c>
      <c r="N4972" s="14">
        <f>E4972*(K4972-L4972-M4972)*IF(F4972="GHS",1,Assumptions!$B$4)</f>
        <v>5797817.1504000006</v>
      </c>
      <c r="O4972" s="15">
        <f t="shared" ca="1" si="542"/>
        <v>522</v>
      </c>
      <c r="P4972" s="15" t="str">
        <f t="shared" ca="1" si="543"/>
        <v>365d+</v>
      </c>
      <c r="Q4972" s="17">
        <f ca="1">IF(P4972="0-90d",0,IF(P4972="91-180d",INDEX(Assumptions!$F$8:$F$12,MATCH(B4972,Assumptions!$A$8:$A$12,0)),IF(P4972="181-365d",INDEX(Assumptions!$G$8:$G$12,MATCH(B4972,Assumptions!$A$8:$A$12,0)),INDEX(Assumptions!$H$8:$H$12,MATCH(B4972,Assumptions!$A$8:$A$12,0)))))</f>
        <v>0.6</v>
      </c>
      <c r="R4972" s="14">
        <f t="shared" ca="1" si="544"/>
        <v>2697820.9919999996</v>
      </c>
      <c r="S4972" s="14">
        <f t="shared" ca="1" si="545"/>
        <v>1798547.3279999997</v>
      </c>
      <c r="T4972" s="11" t="s">
        <v>25</v>
      </c>
      <c r="U4972" s="18" t="s">
        <v>26</v>
      </c>
    </row>
    <row r="4973" spans="1:21" ht="15" customHeight="1" x14ac:dyDescent="0.15">
      <c r="A4973" s="10" t="s">
        <v>5021</v>
      </c>
      <c r="B4973" s="11" t="s">
        <v>41</v>
      </c>
      <c r="C4973" s="11" t="s">
        <v>115</v>
      </c>
      <c r="D4973" s="12">
        <v>46063</v>
      </c>
      <c r="E4973" s="11">
        <v>3348</v>
      </c>
      <c r="F4973" s="11" t="s">
        <v>33</v>
      </c>
      <c r="G4973" s="13">
        <v>554.66999999999996</v>
      </c>
      <c r="H4973" s="14">
        <f t="shared" si="539"/>
        <v>1857035.16</v>
      </c>
      <c r="I4973" s="14">
        <f>IF(F4973="GHS",H4973,H4973*Assumptions!$B$4)</f>
        <v>1857035.16</v>
      </c>
      <c r="J4973" s="15" t="str">
        <f>INDEX(Assumptions!$B$8:$B$12,MATCH(B4973,Assumptions!$A$8:$A$12,0))</f>
        <v>Weighted Average</v>
      </c>
      <c r="K4973" s="16">
        <f>G4973/(1-INDEX(Assumptions!$D$8:$D$12,MATCH(B4973,Assumptions!$A$8:$A$12,0)))</f>
        <v>853.3384615384615</v>
      </c>
      <c r="L4973" s="16">
        <f t="shared" si="540"/>
        <v>16.640099999999997</v>
      </c>
      <c r="M4973" s="16">
        <f t="shared" si="541"/>
        <v>42.666923076923077</v>
      </c>
      <c r="N4973" s="14">
        <f>E4973*(K4973-L4973-M4973)*IF(F4973="GHS",1,Assumptions!$B$4)</f>
        <v>2658417.2559692306</v>
      </c>
      <c r="O4973" s="15">
        <f t="shared" ca="1" si="542"/>
        <v>223</v>
      </c>
      <c r="P4973" s="15" t="str">
        <f t="shared" ca="1" si="543"/>
        <v>181-365d</v>
      </c>
      <c r="Q4973" s="17">
        <f ca="1">IF(P4973="0-90d",0,IF(P4973="91-180d",INDEX(Assumptions!$F$8:$F$12,MATCH(B4973,Assumptions!$A$8:$A$12,0)),IF(P4973="181-365d",INDEX(Assumptions!$G$8:$G$12,MATCH(B4973,Assumptions!$A$8:$A$12,0)),INDEX(Assumptions!$H$8:$H$12,MATCH(B4973,Assumptions!$A$8:$A$12,0)))))</f>
        <v>0.35</v>
      </c>
      <c r="R4973" s="14">
        <f t="shared" ca="1" si="544"/>
        <v>649962.30599999998</v>
      </c>
      <c r="S4973" s="14">
        <f t="shared" ca="1" si="545"/>
        <v>1207072.8539999998</v>
      </c>
      <c r="T4973" s="11" t="s">
        <v>25</v>
      </c>
      <c r="U4973" s="18" t="s">
        <v>26</v>
      </c>
    </row>
    <row r="4974" spans="1:21" ht="15" customHeight="1" x14ac:dyDescent="0.15">
      <c r="A4974" s="10" t="s">
        <v>5022</v>
      </c>
      <c r="B4974" s="11" t="s">
        <v>28</v>
      </c>
      <c r="C4974" s="11" t="s">
        <v>29</v>
      </c>
      <c r="D4974" s="12">
        <v>46166</v>
      </c>
      <c r="E4974" s="11">
        <v>4776</v>
      </c>
      <c r="F4974" s="11" t="s">
        <v>24</v>
      </c>
      <c r="G4974" s="13">
        <v>6130.24</v>
      </c>
      <c r="H4974" s="14">
        <f t="shared" si="539"/>
        <v>29278026.239999998</v>
      </c>
      <c r="I4974" s="14">
        <f>IF(F4974="GHS",H4974,H4974*Assumptions!$B$4)</f>
        <v>316202683.39200002</v>
      </c>
      <c r="J4974" s="15" t="str">
        <f>INDEX(Assumptions!$B$8:$B$12,MATCH(B4974,Assumptions!$A$8:$A$12,0))</f>
        <v>Fair Value Less Costs to Sell</v>
      </c>
      <c r="K4974" s="16">
        <f>G4974/(1-INDEX(Assumptions!$D$8:$D$12,MATCH(B4974,Assumptions!$A$8:$A$12,0)))</f>
        <v>6966.181818181818</v>
      </c>
      <c r="L4974" s="16">
        <f t="shared" si="540"/>
        <v>183.90719999999999</v>
      </c>
      <c r="M4974" s="16">
        <f t="shared" si="541"/>
        <v>348.30909090909091</v>
      </c>
      <c r="N4974" s="14">
        <f>E4974*(K4974-L4974-M4974)*IF(F4974="GHS",1,Assumptions!$B$4)</f>
        <v>331869089.06914914</v>
      </c>
      <c r="O4974" s="15">
        <f t="shared" ca="1" si="542"/>
        <v>120</v>
      </c>
      <c r="P4974" s="15" t="str">
        <f t="shared" ca="1" si="543"/>
        <v>91-180d</v>
      </c>
      <c r="Q4974" s="17">
        <f ca="1">IF(P4974="0-90d",0,IF(P4974="91-180d",INDEX(Assumptions!$F$8:$F$12,MATCH(B4974,Assumptions!$A$8:$A$12,0)),IF(P4974="181-365d",INDEX(Assumptions!$G$8:$G$12,MATCH(B4974,Assumptions!$A$8:$A$12,0)),INDEX(Assumptions!$H$8:$H$12,MATCH(B4974,Assumptions!$A$8:$A$12,0)))))</f>
        <v>0.02</v>
      </c>
      <c r="R4974" s="14">
        <f t="shared" ca="1" si="544"/>
        <v>6324053.6678400002</v>
      </c>
      <c r="S4974" s="14">
        <f t="shared" ca="1" si="545"/>
        <v>309878629.72416002</v>
      </c>
      <c r="T4974" s="11" t="s">
        <v>25</v>
      </c>
      <c r="U4974" s="18" t="s">
        <v>26</v>
      </c>
    </row>
    <row r="4975" spans="1:21" ht="15" customHeight="1" x14ac:dyDescent="0.15">
      <c r="A4975" s="10" t="s">
        <v>5023</v>
      </c>
      <c r="B4975" s="11" t="s">
        <v>41</v>
      </c>
      <c r="C4975" s="11" t="s">
        <v>44</v>
      </c>
      <c r="D4975" s="12">
        <v>45802</v>
      </c>
      <c r="E4975" s="11">
        <v>1217</v>
      </c>
      <c r="F4975" s="11" t="s">
        <v>33</v>
      </c>
      <c r="G4975" s="13">
        <v>985.46</v>
      </c>
      <c r="H4975" s="14">
        <f t="shared" si="539"/>
        <v>1199304.82</v>
      </c>
      <c r="I4975" s="14">
        <f>IF(F4975="GHS",H4975,H4975*Assumptions!$B$4)</f>
        <v>1199304.82</v>
      </c>
      <c r="J4975" s="15" t="str">
        <f>INDEX(Assumptions!$B$8:$B$12,MATCH(B4975,Assumptions!$A$8:$A$12,0))</f>
        <v>Weighted Average</v>
      </c>
      <c r="K4975" s="16">
        <f>G4975/(1-INDEX(Assumptions!$D$8:$D$12,MATCH(B4975,Assumptions!$A$8:$A$12,0)))</f>
        <v>1516.0923076923077</v>
      </c>
      <c r="L4975" s="16">
        <f t="shared" si="540"/>
        <v>29.563800000000001</v>
      </c>
      <c r="M4975" s="16">
        <f t="shared" si="541"/>
        <v>75.804615384615389</v>
      </c>
      <c r="N4975" s="14">
        <f>E4975*(K4975-L4975-M4975)*IF(F4975="GHS",1,Assumptions!$B$4)</f>
        <v>1716850.9769384617</v>
      </c>
      <c r="O4975" s="15">
        <f t="shared" ca="1" si="542"/>
        <v>484</v>
      </c>
      <c r="P4975" s="15" t="str">
        <f t="shared" ca="1" si="543"/>
        <v>365d+</v>
      </c>
      <c r="Q4975" s="17">
        <f ca="1">IF(P4975="0-90d",0,IF(P4975="91-180d",INDEX(Assumptions!$F$8:$F$12,MATCH(B4975,Assumptions!$A$8:$A$12,0)),IF(P4975="181-365d",INDEX(Assumptions!$G$8:$G$12,MATCH(B4975,Assumptions!$A$8:$A$12,0)),INDEX(Assumptions!$H$8:$H$12,MATCH(B4975,Assumptions!$A$8:$A$12,0)))))</f>
        <v>0.8</v>
      </c>
      <c r="R4975" s="14">
        <f t="shared" ca="1" si="544"/>
        <v>959443.85600000015</v>
      </c>
      <c r="S4975" s="14">
        <f t="shared" ca="1" si="545"/>
        <v>239860.96399999992</v>
      </c>
      <c r="T4975" s="11" t="s">
        <v>25</v>
      </c>
      <c r="U4975" s="18" t="s">
        <v>26</v>
      </c>
    </row>
    <row r="4976" spans="1:21" ht="15" customHeight="1" x14ac:dyDescent="0.15">
      <c r="A4976" s="10" t="s">
        <v>5024</v>
      </c>
      <c r="B4976" s="11" t="s">
        <v>28</v>
      </c>
      <c r="C4976" s="11" t="s">
        <v>55</v>
      </c>
      <c r="D4976" s="12">
        <v>46137</v>
      </c>
      <c r="E4976" s="11">
        <v>3997</v>
      </c>
      <c r="F4976" s="11" t="s">
        <v>24</v>
      </c>
      <c r="G4976" s="13">
        <v>11525.08</v>
      </c>
      <c r="H4976" s="14">
        <f t="shared" si="539"/>
        <v>46065744.759999998</v>
      </c>
      <c r="I4976" s="14">
        <f>IF(F4976="GHS",H4976,H4976*Assumptions!$B$4)</f>
        <v>497510043.40799999</v>
      </c>
      <c r="J4976" s="15" t="str">
        <f>INDEX(Assumptions!$B$8:$B$12,MATCH(B4976,Assumptions!$A$8:$A$12,0))</f>
        <v>Fair Value Less Costs to Sell</v>
      </c>
      <c r="K4976" s="16">
        <f>G4976/(1-INDEX(Assumptions!$D$8:$D$12,MATCH(B4976,Assumptions!$A$8:$A$12,0)))</f>
        <v>13096.681818181818</v>
      </c>
      <c r="L4976" s="16">
        <f t="shared" si="540"/>
        <v>345.75239999999997</v>
      </c>
      <c r="M4976" s="16">
        <f t="shared" si="541"/>
        <v>654.83409090909095</v>
      </c>
      <c r="N4976" s="14">
        <f>E4976*(K4976-L4976-M4976)*IF(F4976="GHS",1,Assumptions!$B$4)</f>
        <v>522159404.64957821</v>
      </c>
      <c r="O4976" s="15">
        <f t="shared" ca="1" si="542"/>
        <v>149</v>
      </c>
      <c r="P4976" s="15" t="str">
        <f t="shared" ca="1" si="543"/>
        <v>91-180d</v>
      </c>
      <c r="Q4976" s="17">
        <f ca="1">IF(P4976="0-90d",0,IF(P4976="91-180d",INDEX(Assumptions!$F$8:$F$12,MATCH(B4976,Assumptions!$A$8:$A$12,0)),IF(P4976="181-365d",INDEX(Assumptions!$G$8:$G$12,MATCH(B4976,Assumptions!$A$8:$A$12,0)),INDEX(Assumptions!$H$8:$H$12,MATCH(B4976,Assumptions!$A$8:$A$12,0)))))</f>
        <v>0.02</v>
      </c>
      <c r="R4976" s="14">
        <f t="shared" ca="1" si="544"/>
        <v>9950200.8681600001</v>
      </c>
      <c r="S4976" s="14">
        <f t="shared" ca="1" si="545"/>
        <v>487559842.53983998</v>
      </c>
      <c r="T4976" s="11" t="s">
        <v>25</v>
      </c>
      <c r="U4976" s="18" t="s">
        <v>26</v>
      </c>
    </row>
    <row r="4977" spans="1:21" ht="15" customHeight="1" x14ac:dyDescent="0.15">
      <c r="A4977" s="10" t="s">
        <v>5025</v>
      </c>
      <c r="B4977" s="11" t="s">
        <v>41</v>
      </c>
      <c r="C4977" s="11" t="s">
        <v>44</v>
      </c>
      <c r="D4977" s="12">
        <v>45802</v>
      </c>
      <c r="E4977" s="11">
        <v>1907</v>
      </c>
      <c r="F4977" s="11" t="s">
        <v>33</v>
      </c>
      <c r="G4977" s="13">
        <v>543.91999999999996</v>
      </c>
      <c r="H4977" s="14">
        <f t="shared" si="539"/>
        <v>1037255.44</v>
      </c>
      <c r="I4977" s="14">
        <f>IF(F4977="GHS",H4977,H4977*Assumptions!$B$4)</f>
        <v>1037255.44</v>
      </c>
      <c r="J4977" s="15" t="str">
        <f>INDEX(Assumptions!$B$8:$B$12,MATCH(B4977,Assumptions!$A$8:$A$12,0))</f>
        <v>Weighted Average</v>
      </c>
      <c r="K4977" s="16">
        <f>G4977/(1-INDEX(Assumptions!$D$8:$D$12,MATCH(B4977,Assumptions!$A$8:$A$12,0)))</f>
        <v>836.8</v>
      </c>
      <c r="L4977" s="16">
        <f t="shared" si="540"/>
        <v>16.317599999999999</v>
      </c>
      <c r="M4977" s="16">
        <f t="shared" si="541"/>
        <v>41.84</v>
      </c>
      <c r="N4977" s="14">
        <f>E4977*(K4977-L4977-M4977)*IF(F4977="GHS",1,Assumptions!$B$4)</f>
        <v>1484871.0567999999</v>
      </c>
      <c r="O4977" s="15">
        <f t="shared" ca="1" si="542"/>
        <v>484</v>
      </c>
      <c r="P4977" s="15" t="str">
        <f t="shared" ca="1" si="543"/>
        <v>365d+</v>
      </c>
      <c r="Q4977" s="17">
        <f ca="1">IF(P4977="0-90d",0,IF(P4977="91-180d",INDEX(Assumptions!$F$8:$F$12,MATCH(B4977,Assumptions!$A$8:$A$12,0)),IF(P4977="181-365d",INDEX(Assumptions!$G$8:$G$12,MATCH(B4977,Assumptions!$A$8:$A$12,0)),INDEX(Assumptions!$H$8:$H$12,MATCH(B4977,Assumptions!$A$8:$A$12,0)))))</f>
        <v>0.8</v>
      </c>
      <c r="R4977" s="14">
        <f t="shared" ca="1" si="544"/>
        <v>829804.35199999996</v>
      </c>
      <c r="S4977" s="14">
        <f t="shared" ca="1" si="545"/>
        <v>207451.08799999999</v>
      </c>
      <c r="T4977" s="11" t="s">
        <v>25</v>
      </c>
      <c r="U4977" s="18" t="s">
        <v>36</v>
      </c>
    </row>
    <row r="4978" spans="1:21" ht="15" customHeight="1" x14ac:dyDescent="0.15">
      <c r="A4978" s="10" t="s">
        <v>5026</v>
      </c>
      <c r="B4978" s="11" t="s">
        <v>28</v>
      </c>
      <c r="C4978" s="11" t="s">
        <v>29</v>
      </c>
      <c r="D4978" s="12">
        <v>46131</v>
      </c>
      <c r="E4978" s="11">
        <v>1257</v>
      </c>
      <c r="F4978" s="11" t="s">
        <v>24</v>
      </c>
      <c r="G4978" s="13">
        <v>8759.0400000000009</v>
      </c>
      <c r="H4978" s="14">
        <f t="shared" si="539"/>
        <v>11010113.280000001</v>
      </c>
      <c r="I4978" s="14">
        <f>IF(F4978="GHS",H4978,H4978*Assumptions!$B$4)</f>
        <v>118909223.42400002</v>
      </c>
      <c r="J4978" s="15" t="str">
        <f>INDEX(Assumptions!$B$8:$B$12,MATCH(B4978,Assumptions!$A$8:$A$12,0))</f>
        <v>Fair Value Less Costs to Sell</v>
      </c>
      <c r="K4978" s="16">
        <f>G4978/(1-INDEX(Assumptions!$D$8:$D$12,MATCH(B4978,Assumptions!$A$8:$A$12,0)))</f>
        <v>9953.454545454546</v>
      </c>
      <c r="L4978" s="16">
        <f t="shared" si="540"/>
        <v>262.77120000000002</v>
      </c>
      <c r="M4978" s="16">
        <f t="shared" si="541"/>
        <v>497.67272727272734</v>
      </c>
      <c r="N4978" s="14">
        <f>E4978*(K4978-L4978-M4978)*IF(F4978="GHS",1,Assumptions!$B$4)</f>
        <v>124800634.94818911</v>
      </c>
      <c r="O4978" s="15">
        <f t="shared" ca="1" si="542"/>
        <v>155</v>
      </c>
      <c r="P4978" s="15" t="str">
        <f t="shared" ca="1" si="543"/>
        <v>91-180d</v>
      </c>
      <c r="Q4978" s="17">
        <f ca="1">IF(P4978="0-90d",0,IF(P4978="91-180d",INDEX(Assumptions!$F$8:$F$12,MATCH(B4978,Assumptions!$A$8:$A$12,0)),IF(P4978="181-365d",INDEX(Assumptions!$G$8:$G$12,MATCH(B4978,Assumptions!$A$8:$A$12,0)),INDEX(Assumptions!$H$8:$H$12,MATCH(B4978,Assumptions!$A$8:$A$12,0)))))</f>
        <v>0.02</v>
      </c>
      <c r="R4978" s="14">
        <f t="shared" ca="1" si="544"/>
        <v>2378184.4684800007</v>
      </c>
      <c r="S4978" s="14">
        <f t="shared" ca="1" si="545"/>
        <v>116531038.95552002</v>
      </c>
      <c r="T4978" s="11" t="s">
        <v>25</v>
      </c>
      <c r="U4978" s="18" t="s">
        <v>26</v>
      </c>
    </row>
    <row r="4979" spans="1:21" ht="15" customHeight="1" x14ac:dyDescent="0.15">
      <c r="A4979" s="10" t="s">
        <v>5027</v>
      </c>
      <c r="B4979" s="11" t="s">
        <v>31</v>
      </c>
      <c r="C4979" s="11" t="s">
        <v>63</v>
      </c>
      <c r="D4979" s="12">
        <v>45905</v>
      </c>
      <c r="E4979" s="11">
        <v>3118</v>
      </c>
      <c r="F4979" s="11" t="s">
        <v>33</v>
      </c>
      <c r="G4979" s="13">
        <v>3093.13</v>
      </c>
      <c r="H4979" s="14">
        <f t="shared" si="539"/>
        <v>9644379.3399999999</v>
      </c>
      <c r="I4979" s="14">
        <f>IF(F4979="GHS",H4979,H4979*Assumptions!$B$4)</f>
        <v>9644379.3399999999</v>
      </c>
      <c r="J4979" s="15" t="str">
        <f>INDEX(Assumptions!$B$8:$B$12,MATCH(B4979,Assumptions!$A$8:$A$12,0))</f>
        <v>Weighted Average</v>
      </c>
      <c r="K4979" s="16">
        <f>G4979/(1-INDEX(Assumptions!$D$8:$D$12,MATCH(B4979,Assumptions!$A$8:$A$12,0)))</f>
        <v>4296.0138888888896</v>
      </c>
      <c r="L4979" s="16">
        <f t="shared" si="540"/>
        <v>92.793899999999994</v>
      </c>
      <c r="M4979" s="16">
        <f t="shared" si="541"/>
        <v>214.8006944444445</v>
      </c>
      <c r="N4979" s="14">
        <f>E4979*(K4979-L4979-M4979)*IF(F4979="GHS",1,Assumptions!$B$4)</f>
        <v>12435891.36007778</v>
      </c>
      <c r="O4979" s="15">
        <f t="shared" ca="1" si="542"/>
        <v>381</v>
      </c>
      <c r="P4979" s="15" t="str">
        <f t="shared" ca="1" si="543"/>
        <v>365d+</v>
      </c>
      <c r="Q4979" s="17">
        <f ca="1">IF(P4979="0-90d",0,IF(P4979="91-180d",INDEX(Assumptions!$F$8:$F$12,MATCH(B4979,Assumptions!$A$8:$A$12,0)),IF(P4979="181-365d",INDEX(Assumptions!$G$8:$G$12,MATCH(B4979,Assumptions!$A$8:$A$12,0)),INDEX(Assumptions!$H$8:$H$12,MATCH(B4979,Assumptions!$A$8:$A$12,0)))))</f>
        <v>0.6</v>
      </c>
      <c r="R4979" s="14">
        <f t="shared" ca="1" si="544"/>
        <v>5786627.6039999994</v>
      </c>
      <c r="S4979" s="14">
        <f t="shared" ca="1" si="545"/>
        <v>3857751.7360000005</v>
      </c>
      <c r="T4979" s="11" t="s">
        <v>50</v>
      </c>
      <c r="U4979" s="18" t="s">
        <v>26</v>
      </c>
    </row>
    <row r="4980" spans="1:21" ht="15" customHeight="1" x14ac:dyDescent="0.15">
      <c r="A4980" s="10" t="s">
        <v>5028</v>
      </c>
      <c r="B4980" s="11" t="s">
        <v>41</v>
      </c>
      <c r="C4980" s="11" t="s">
        <v>42</v>
      </c>
      <c r="D4980" s="12">
        <v>45797</v>
      </c>
      <c r="E4980" s="11">
        <v>1649</v>
      </c>
      <c r="F4980" s="11" t="s">
        <v>33</v>
      </c>
      <c r="G4980" s="13">
        <v>395.7</v>
      </c>
      <c r="H4980" s="14">
        <f t="shared" si="539"/>
        <v>652509.29999999993</v>
      </c>
      <c r="I4980" s="14">
        <f>IF(F4980="GHS",H4980,H4980*Assumptions!$B$4)</f>
        <v>652509.29999999993</v>
      </c>
      <c r="J4980" s="15" t="str">
        <f>INDEX(Assumptions!$B$8:$B$12,MATCH(B4980,Assumptions!$A$8:$A$12,0))</f>
        <v>Weighted Average</v>
      </c>
      <c r="K4980" s="16">
        <f>G4980/(1-INDEX(Assumptions!$D$8:$D$12,MATCH(B4980,Assumptions!$A$8:$A$12,0)))</f>
        <v>608.76923076923072</v>
      </c>
      <c r="L4980" s="16">
        <f t="shared" si="540"/>
        <v>11.870999999999999</v>
      </c>
      <c r="M4980" s="16">
        <f t="shared" si="541"/>
        <v>30.438461538461539</v>
      </c>
      <c r="N4980" s="14">
        <f>E4980*(K4980-L4980-M4980)*IF(F4980="GHS",1,Assumptions!$B$4)</f>
        <v>934092.15946153842</v>
      </c>
      <c r="O4980" s="15">
        <f t="shared" ca="1" si="542"/>
        <v>489</v>
      </c>
      <c r="P4980" s="15" t="str">
        <f t="shared" ca="1" si="543"/>
        <v>365d+</v>
      </c>
      <c r="Q4980" s="17">
        <f ca="1">IF(P4980="0-90d",0,IF(P4980="91-180d",INDEX(Assumptions!$F$8:$F$12,MATCH(B4980,Assumptions!$A$8:$A$12,0)),IF(P4980="181-365d",INDEX(Assumptions!$G$8:$G$12,MATCH(B4980,Assumptions!$A$8:$A$12,0)),INDEX(Assumptions!$H$8:$H$12,MATCH(B4980,Assumptions!$A$8:$A$12,0)))))</f>
        <v>0.8</v>
      </c>
      <c r="R4980" s="14">
        <f t="shared" ca="1" si="544"/>
        <v>522007.43999999994</v>
      </c>
      <c r="S4980" s="14">
        <f t="shared" ca="1" si="545"/>
        <v>130501.85999999999</v>
      </c>
      <c r="T4980" s="11" t="s">
        <v>25</v>
      </c>
      <c r="U4980" s="18" t="s">
        <v>36</v>
      </c>
    </row>
    <row r="4981" spans="1:21" ht="15" customHeight="1" x14ac:dyDescent="0.15">
      <c r="A4981" s="10" t="s">
        <v>5029</v>
      </c>
      <c r="B4981" s="11" t="s">
        <v>31</v>
      </c>
      <c r="C4981" s="11" t="s">
        <v>63</v>
      </c>
      <c r="D4981" s="12">
        <v>45961</v>
      </c>
      <c r="E4981" s="11">
        <v>4044</v>
      </c>
      <c r="F4981" s="11" t="s">
        <v>33</v>
      </c>
      <c r="G4981" s="13">
        <v>1068.06</v>
      </c>
      <c r="H4981" s="14">
        <f t="shared" si="539"/>
        <v>4319234.6399999997</v>
      </c>
      <c r="I4981" s="14">
        <f>IF(F4981="GHS",H4981,H4981*Assumptions!$B$4)</f>
        <v>4319234.6399999997</v>
      </c>
      <c r="J4981" s="15" t="str">
        <f>INDEX(Assumptions!$B$8:$B$12,MATCH(B4981,Assumptions!$A$8:$A$12,0))</f>
        <v>Weighted Average</v>
      </c>
      <c r="K4981" s="16">
        <f>G4981/(1-INDEX(Assumptions!$D$8:$D$12,MATCH(B4981,Assumptions!$A$8:$A$12,0)))</f>
        <v>1483.4166666666667</v>
      </c>
      <c r="L4981" s="16">
        <f t="shared" si="540"/>
        <v>32.041799999999995</v>
      </c>
      <c r="M4981" s="16">
        <f t="shared" si="541"/>
        <v>74.170833333333334</v>
      </c>
      <c r="N4981" s="14">
        <f>E4981*(K4981-L4981-M4981)*IF(F4981="GHS",1,Assumptions!$B$4)</f>
        <v>5569413.1108000008</v>
      </c>
      <c r="O4981" s="15">
        <f t="shared" ca="1" si="542"/>
        <v>325</v>
      </c>
      <c r="P4981" s="15" t="str">
        <f t="shared" ca="1" si="543"/>
        <v>181-365d</v>
      </c>
      <c r="Q4981" s="17">
        <f ca="1">IF(P4981="0-90d",0,IF(P4981="91-180d",INDEX(Assumptions!$F$8:$F$12,MATCH(B4981,Assumptions!$A$8:$A$12,0)),IF(P4981="181-365d",INDEX(Assumptions!$G$8:$G$12,MATCH(B4981,Assumptions!$A$8:$A$12,0)),INDEX(Assumptions!$H$8:$H$12,MATCH(B4981,Assumptions!$A$8:$A$12,0)))))</f>
        <v>0.2</v>
      </c>
      <c r="R4981" s="14">
        <f t="shared" ca="1" si="544"/>
        <v>863846.92799999996</v>
      </c>
      <c r="S4981" s="14">
        <f t="shared" ca="1" si="545"/>
        <v>3455387.7119999998</v>
      </c>
      <c r="T4981" s="11" t="s">
        <v>25</v>
      </c>
      <c r="U4981" s="18" t="s">
        <v>26</v>
      </c>
    </row>
    <row r="4982" spans="1:21" ht="15" customHeight="1" x14ac:dyDescent="0.15">
      <c r="A4982" s="10" t="s">
        <v>5030</v>
      </c>
      <c r="B4982" s="11" t="s">
        <v>31</v>
      </c>
      <c r="C4982" s="11" t="s">
        <v>76</v>
      </c>
      <c r="D4982" s="12">
        <v>45776</v>
      </c>
      <c r="E4982" s="11">
        <v>1551</v>
      </c>
      <c r="F4982" s="11" t="s">
        <v>33</v>
      </c>
      <c r="G4982" s="13">
        <v>1893.1</v>
      </c>
      <c r="H4982" s="14">
        <f t="shared" si="539"/>
        <v>2936198.0999999996</v>
      </c>
      <c r="I4982" s="14">
        <f>IF(F4982="GHS",H4982,H4982*Assumptions!$B$4)</f>
        <v>2936198.0999999996</v>
      </c>
      <c r="J4982" s="15" t="str">
        <f>INDEX(Assumptions!$B$8:$B$12,MATCH(B4982,Assumptions!$A$8:$A$12,0))</f>
        <v>Weighted Average</v>
      </c>
      <c r="K4982" s="16">
        <f>G4982/(1-INDEX(Assumptions!$D$8:$D$12,MATCH(B4982,Assumptions!$A$8:$A$12,0)))</f>
        <v>2629.3055555555557</v>
      </c>
      <c r="L4982" s="16">
        <f t="shared" si="540"/>
        <v>56.792999999999992</v>
      </c>
      <c r="M4982" s="16">
        <f t="shared" si="541"/>
        <v>131.4652777777778</v>
      </c>
      <c r="N4982" s="14">
        <f>E4982*(K4982-L4982-M4982)*IF(F4982="GHS",1,Assumptions!$B$4)</f>
        <v>3786064.3278333331</v>
      </c>
      <c r="O4982" s="15">
        <f t="shared" ca="1" si="542"/>
        <v>510</v>
      </c>
      <c r="P4982" s="15" t="str">
        <f t="shared" ca="1" si="543"/>
        <v>365d+</v>
      </c>
      <c r="Q4982" s="17">
        <f ca="1">IF(P4982="0-90d",0,IF(P4982="91-180d",INDEX(Assumptions!$F$8:$F$12,MATCH(B4982,Assumptions!$A$8:$A$12,0)),IF(P4982="181-365d",INDEX(Assumptions!$G$8:$G$12,MATCH(B4982,Assumptions!$A$8:$A$12,0)),INDEX(Assumptions!$H$8:$H$12,MATCH(B4982,Assumptions!$A$8:$A$12,0)))))</f>
        <v>0.6</v>
      </c>
      <c r="R4982" s="14">
        <f t="shared" ca="1" si="544"/>
        <v>1761718.8599999996</v>
      </c>
      <c r="S4982" s="14">
        <f t="shared" ca="1" si="545"/>
        <v>1174479.24</v>
      </c>
      <c r="T4982" s="11" t="s">
        <v>25</v>
      </c>
      <c r="U4982" s="18" t="s">
        <v>26</v>
      </c>
    </row>
    <row r="4983" spans="1:21" ht="15" customHeight="1" x14ac:dyDescent="0.15">
      <c r="A4983" s="10" t="s">
        <v>5031</v>
      </c>
      <c r="B4983" s="11" t="s">
        <v>31</v>
      </c>
      <c r="C4983" s="11" t="s">
        <v>76</v>
      </c>
      <c r="D4983" s="12">
        <v>46127</v>
      </c>
      <c r="E4983" s="11">
        <v>3694</v>
      </c>
      <c r="F4983" s="11" t="s">
        <v>33</v>
      </c>
      <c r="G4983" s="13">
        <v>3607.73</v>
      </c>
      <c r="H4983" s="14">
        <f t="shared" si="539"/>
        <v>13326954.619999999</v>
      </c>
      <c r="I4983" s="14">
        <f>IF(F4983="GHS",H4983,H4983*Assumptions!$B$4)</f>
        <v>13326954.619999999</v>
      </c>
      <c r="J4983" s="15" t="str">
        <f>INDEX(Assumptions!$B$8:$B$12,MATCH(B4983,Assumptions!$A$8:$A$12,0))</f>
        <v>Weighted Average</v>
      </c>
      <c r="K4983" s="16">
        <f>G4983/(1-INDEX(Assumptions!$D$8:$D$12,MATCH(B4983,Assumptions!$A$8:$A$12,0)))</f>
        <v>5010.7361111111113</v>
      </c>
      <c r="L4983" s="16">
        <f t="shared" si="540"/>
        <v>108.2319</v>
      </c>
      <c r="M4983" s="16">
        <f t="shared" si="541"/>
        <v>250.53680555555559</v>
      </c>
      <c r="N4983" s="14">
        <f>E4983*(K4983-L4983-M4983)*IF(F4983="GHS",1,Assumptions!$B$4)</f>
        <v>17184367.596122224</v>
      </c>
      <c r="O4983" s="15">
        <f t="shared" ca="1" si="542"/>
        <v>159</v>
      </c>
      <c r="P4983" s="15" t="str">
        <f t="shared" ca="1" si="543"/>
        <v>91-180d</v>
      </c>
      <c r="Q4983" s="17">
        <f ca="1">IF(P4983="0-90d",0,IF(P4983="91-180d",INDEX(Assumptions!$F$8:$F$12,MATCH(B4983,Assumptions!$A$8:$A$12,0)),IF(P4983="181-365d",INDEX(Assumptions!$G$8:$G$12,MATCH(B4983,Assumptions!$A$8:$A$12,0)),INDEX(Assumptions!$H$8:$H$12,MATCH(B4983,Assumptions!$A$8:$A$12,0)))))</f>
        <v>0.05</v>
      </c>
      <c r="R4983" s="14">
        <f t="shared" ca="1" si="544"/>
        <v>666347.73100000003</v>
      </c>
      <c r="S4983" s="14">
        <f t="shared" ca="1" si="545"/>
        <v>12660606.888999999</v>
      </c>
      <c r="T4983" s="11" t="s">
        <v>25</v>
      </c>
      <c r="U4983" s="18" t="s">
        <v>26</v>
      </c>
    </row>
    <row r="4984" spans="1:21" ht="15" customHeight="1" x14ac:dyDescent="0.15">
      <c r="A4984" s="10" t="s">
        <v>5032</v>
      </c>
      <c r="B4984" s="11" t="s">
        <v>28</v>
      </c>
      <c r="C4984" s="11" t="s">
        <v>38</v>
      </c>
      <c r="D4984" s="12">
        <v>46127</v>
      </c>
      <c r="E4984" s="11">
        <v>1550</v>
      </c>
      <c r="F4984" s="11" t="s">
        <v>24</v>
      </c>
      <c r="G4984" s="13">
        <v>7183.1</v>
      </c>
      <c r="H4984" s="14">
        <f t="shared" si="539"/>
        <v>11133805</v>
      </c>
      <c r="I4984" s="14">
        <f>IF(F4984="GHS",H4984,H4984*Assumptions!$B$4)</f>
        <v>120245094.00000001</v>
      </c>
      <c r="J4984" s="15" t="str">
        <f>INDEX(Assumptions!$B$8:$B$12,MATCH(B4984,Assumptions!$A$8:$A$12,0))</f>
        <v>Fair Value Less Costs to Sell</v>
      </c>
      <c r="K4984" s="16">
        <f>G4984/(1-INDEX(Assumptions!$D$8:$D$12,MATCH(B4984,Assumptions!$A$8:$A$12,0)))</f>
        <v>8162.6136363636369</v>
      </c>
      <c r="L4984" s="16">
        <f t="shared" si="540"/>
        <v>215.49299999999999</v>
      </c>
      <c r="M4984" s="16">
        <f t="shared" si="541"/>
        <v>408.13068181818187</v>
      </c>
      <c r="N4984" s="14">
        <f>E4984*(K4984-L4984-M4984)*IF(F4984="GHS",1,Assumptions!$B$4)</f>
        <v>126202691.83909091</v>
      </c>
      <c r="O4984" s="15">
        <f t="shared" ca="1" si="542"/>
        <v>159</v>
      </c>
      <c r="P4984" s="15" t="str">
        <f t="shared" ca="1" si="543"/>
        <v>91-180d</v>
      </c>
      <c r="Q4984" s="17">
        <f ca="1">IF(P4984="0-90d",0,IF(P4984="91-180d",INDEX(Assumptions!$F$8:$F$12,MATCH(B4984,Assumptions!$A$8:$A$12,0)),IF(P4984="181-365d",INDEX(Assumptions!$G$8:$G$12,MATCH(B4984,Assumptions!$A$8:$A$12,0)),INDEX(Assumptions!$H$8:$H$12,MATCH(B4984,Assumptions!$A$8:$A$12,0)))))</f>
        <v>0.02</v>
      </c>
      <c r="R4984" s="14">
        <f t="shared" ca="1" si="544"/>
        <v>2404901.8800000004</v>
      </c>
      <c r="S4984" s="14">
        <f t="shared" ca="1" si="545"/>
        <v>117840192.12000002</v>
      </c>
      <c r="T4984" s="11" t="s">
        <v>25</v>
      </c>
      <c r="U4984" s="18" t="s">
        <v>26</v>
      </c>
    </row>
    <row r="4985" spans="1:21" ht="15" customHeight="1" x14ac:dyDescent="0.15">
      <c r="A4985" s="10" t="s">
        <v>5033</v>
      </c>
      <c r="B4985" s="11" t="s">
        <v>41</v>
      </c>
      <c r="C4985" s="11" t="s">
        <v>115</v>
      </c>
      <c r="D4985" s="12">
        <v>45742</v>
      </c>
      <c r="E4985" s="11">
        <v>4540</v>
      </c>
      <c r="F4985" s="11" t="s">
        <v>33</v>
      </c>
      <c r="G4985" s="13">
        <v>460.66</v>
      </c>
      <c r="H4985" s="14">
        <f t="shared" si="539"/>
        <v>2091396.4000000001</v>
      </c>
      <c r="I4985" s="14">
        <f>IF(F4985="GHS",H4985,H4985*Assumptions!$B$4)</f>
        <v>2091396.4000000001</v>
      </c>
      <c r="J4985" s="15" t="str">
        <f>INDEX(Assumptions!$B$8:$B$12,MATCH(B4985,Assumptions!$A$8:$A$12,0))</f>
        <v>Weighted Average</v>
      </c>
      <c r="K4985" s="16">
        <f>G4985/(1-INDEX(Assumptions!$D$8:$D$12,MATCH(B4985,Assumptions!$A$8:$A$12,0)))</f>
        <v>708.70769230769235</v>
      </c>
      <c r="L4985" s="16">
        <f t="shared" si="540"/>
        <v>13.819800000000001</v>
      </c>
      <c r="M4985" s="16">
        <f t="shared" si="541"/>
        <v>35.435384615384621</v>
      </c>
      <c r="N4985" s="14">
        <f>E4985*(K4985-L4985-M4985)*IF(F4985="GHS",1,Assumptions!$B$4)</f>
        <v>2993914.3849230772</v>
      </c>
      <c r="O4985" s="15">
        <f t="shared" ca="1" si="542"/>
        <v>544</v>
      </c>
      <c r="P4985" s="15" t="str">
        <f t="shared" ca="1" si="543"/>
        <v>365d+</v>
      </c>
      <c r="Q4985" s="17">
        <f ca="1">IF(P4985="0-90d",0,IF(P4985="91-180d",INDEX(Assumptions!$F$8:$F$12,MATCH(B4985,Assumptions!$A$8:$A$12,0)),IF(P4985="181-365d",INDEX(Assumptions!$G$8:$G$12,MATCH(B4985,Assumptions!$A$8:$A$12,0)),INDEX(Assumptions!$H$8:$H$12,MATCH(B4985,Assumptions!$A$8:$A$12,0)))))</f>
        <v>0.8</v>
      </c>
      <c r="R4985" s="14">
        <f t="shared" ca="1" si="544"/>
        <v>1673117.12</v>
      </c>
      <c r="S4985" s="14">
        <f t="shared" ca="1" si="545"/>
        <v>418279.28</v>
      </c>
      <c r="T4985" s="11" t="s">
        <v>25</v>
      </c>
      <c r="U4985" s="18" t="s">
        <v>26</v>
      </c>
    </row>
    <row r="4986" spans="1:21" ht="15" customHeight="1" x14ac:dyDescent="0.15">
      <c r="A4986" s="10" t="s">
        <v>5034</v>
      </c>
      <c r="B4986" s="11" t="s">
        <v>31</v>
      </c>
      <c r="C4986" s="11" t="s">
        <v>63</v>
      </c>
      <c r="D4986" s="12">
        <v>45775</v>
      </c>
      <c r="E4986" s="11">
        <v>4952</v>
      </c>
      <c r="F4986" s="11" t="s">
        <v>33</v>
      </c>
      <c r="G4986" s="13">
        <v>1368.8</v>
      </c>
      <c r="H4986" s="14">
        <f t="shared" si="539"/>
        <v>6778297.5999999996</v>
      </c>
      <c r="I4986" s="14">
        <f>IF(F4986="GHS",H4986,H4986*Assumptions!$B$4)</f>
        <v>6778297.5999999996</v>
      </c>
      <c r="J4986" s="15" t="str">
        <f>INDEX(Assumptions!$B$8:$B$12,MATCH(B4986,Assumptions!$A$8:$A$12,0))</f>
        <v>Weighted Average</v>
      </c>
      <c r="K4986" s="16">
        <f>G4986/(1-INDEX(Assumptions!$D$8:$D$12,MATCH(B4986,Assumptions!$A$8:$A$12,0)))</f>
        <v>1901.1111111111111</v>
      </c>
      <c r="L4986" s="16">
        <f t="shared" si="540"/>
        <v>41.064</v>
      </c>
      <c r="M4986" s="16">
        <f t="shared" si="541"/>
        <v>95.055555555555557</v>
      </c>
      <c r="N4986" s="14">
        <f>E4986*(K4986-L4986-M4986)*IF(F4986="GHS",1,Assumptions!$B$4)</f>
        <v>8740238.1831111107</v>
      </c>
      <c r="O4986" s="15">
        <f t="shared" ca="1" si="542"/>
        <v>511</v>
      </c>
      <c r="P4986" s="15" t="str">
        <f t="shared" ca="1" si="543"/>
        <v>365d+</v>
      </c>
      <c r="Q4986" s="17">
        <f ca="1">IF(P4986="0-90d",0,IF(P4986="91-180d",INDEX(Assumptions!$F$8:$F$12,MATCH(B4986,Assumptions!$A$8:$A$12,0)),IF(P4986="181-365d",INDEX(Assumptions!$G$8:$G$12,MATCH(B4986,Assumptions!$A$8:$A$12,0)),INDEX(Assumptions!$H$8:$H$12,MATCH(B4986,Assumptions!$A$8:$A$12,0)))))</f>
        <v>0.6</v>
      </c>
      <c r="R4986" s="14">
        <f t="shared" ca="1" si="544"/>
        <v>4066978.5599999996</v>
      </c>
      <c r="S4986" s="14">
        <f t="shared" ca="1" si="545"/>
        <v>2711319.04</v>
      </c>
      <c r="T4986" s="11" t="s">
        <v>25</v>
      </c>
      <c r="U4986" s="18" t="s">
        <v>26</v>
      </c>
    </row>
    <row r="4987" spans="1:21" ht="15" customHeight="1" x14ac:dyDescent="0.15">
      <c r="A4987" s="10" t="s">
        <v>5035</v>
      </c>
      <c r="B4987" s="11" t="s">
        <v>31</v>
      </c>
      <c r="C4987" s="11" t="s">
        <v>32</v>
      </c>
      <c r="D4987" s="12">
        <v>46028</v>
      </c>
      <c r="E4987" s="11">
        <v>3128</v>
      </c>
      <c r="F4987" s="11" t="s">
        <v>33</v>
      </c>
      <c r="G4987" s="13">
        <v>1539.84</v>
      </c>
      <c r="H4987" s="14">
        <f t="shared" si="539"/>
        <v>4816619.5199999996</v>
      </c>
      <c r="I4987" s="14">
        <f>IF(F4987="GHS",H4987,H4987*Assumptions!$B$4)</f>
        <v>4816619.5199999996</v>
      </c>
      <c r="J4987" s="15" t="str">
        <f>INDEX(Assumptions!$B$8:$B$12,MATCH(B4987,Assumptions!$A$8:$A$12,0))</f>
        <v>Weighted Average</v>
      </c>
      <c r="K4987" s="16">
        <f>G4987/(1-INDEX(Assumptions!$D$8:$D$12,MATCH(B4987,Assumptions!$A$8:$A$12,0)))</f>
        <v>2138.6666666666665</v>
      </c>
      <c r="L4987" s="16">
        <f t="shared" si="540"/>
        <v>46.195199999999993</v>
      </c>
      <c r="M4987" s="16">
        <f t="shared" si="541"/>
        <v>106.93333333333334</v>
      </c>
      <c r="N4987" s="14">
        <f>E4987*(K4987-L4987-M4987)*IF(F4987="GHS",1,Assumptions!$B$4)</f>
        <v>6210763.2810666654</v>
      </c>
      <c r="O4987" s="15">
        <f t="shared" ca="1" si="542"/>
        <v>258</v>
      </c>
      <c r="P4987" s="15" t="str">
        <f t="shared" ca="1" si="543"/>
        <v>181-365d</v>
      </c>
      <c r="Q4987" s="17">
        <f ca="1">IF(P4987="0-90d",0,IF(P4987="91-180d",INDEX(Assumptions!$F$8:$F$12,MATCH(B4987,Assumptions!$A$8:$A$12,0)),IF(P4987="181-365d",INDEX(Assumptions!$G$8:$G$12,MATCH(B4987,Assumptions!$A$8:$A$12,0)),INDEX(Assumptions!$H$8:$H$12,MATCH(B4987,Assumptions!$A$8:$A$12,0)))))</f>
        <v>0.2</v>
      </c>
      <c r="R4987" s="14">
        <f t="shared" ca="1" si="544"/>
        <v>963323.90399999998</v>
      </c>
      <c r="S4987" s="14">
        <f t="shared" ca="1" si="545"/>
        <v>3853295.6159999995</v>
      </c>
      <c r="T4987" s="11" t="s">
        <v>25</v>
      </c>
      <c r="U4987" s="18" t="s">
        <v>26</v>
      </c>
    </row>
    <row r="4988" spans="1:21" ht="15" customHeight="1" x14ac:dyDescent="0.15">
      <c r="A4988" s="10" t="s">
        <v>5036</v>
      </c>
      <c r="B4988" s="11" t="s">
        <v>41</v>
      </c>
      <c r="C4988" s="11" t="s">
        <v>42</v>
      </c>
      <c r="D4988" s="12">
        <v>45868</v>
      </c>
      <c r="E4988" s="11">
        <v>824</v>
      </c>
      <c r="F4988" s="11" t="s">
        <v>33</v>
      </c>
      <c r="G4988" s="13">
        <v>408.81</v>
      </c>
      <c r="H4988" s="14">
        <f t="shared" si="539"/>
        <v>336859.44</v>
      </c>
      <c r="I4988" s="14">
        <f>IF(F4988="GHS",H4988,H4988*Assumptions!$B$4)</f>
        <v>336859.44</v>
      </c>
      <c r="J4988" s="15" t="str">
        <f>INDEX(Assumptions!$B$8:$B$12,MATCH(B4988,Assumptions!$A$8:$A$12,0))</f>
        <v>Weighted Average</v>
      </c>
      <c r="K4988" s="16">
        <f>G4988/(1-INDEX(Assumptions!$D$8:$D$12,MATCH(B4988,Assumptions!$A$8:$A$12,0)))</f>
        <v>628.93846153846152</v>
      </c>
      <c r="L4988" s="16">
        <f t="shared" si="540"/>
        <v>12.2643</v>
      </c>
      <c r="M4988" s="16">
        <f t="shared" si="541"/>
        <v>31.446923076923078</v>
      </c>
      <c r="N4988" s="14">
        <f>E4988*(K4988-L4988-M4988)*IF(F4988="GHS",1,Assumptions!$B$4)</f>
        <v>482227.2444923076</v>
      </c>
      <c r="O4988" s="15">
        <f t="shared" ca="1" si="542"/>
        <v>418</v>
      </c>
      <c r="P4988" s="15" t="str">
        <f t="shared" ca="1" si="543"/>
        <v>365d+</v>
      </c>
      <c r="Q4988" s="17">
        <f ca="1">IF(P4988="0-90d",0,IF(P4988="91-180d",INDEX(Assumptions!$F$8:$F$12,MATCH(B4988,Assumptions!$A$8:$A$12,0)),IF(P4988="181-365d",INDEX(Assumptions!$G$8:$G$12,MATCH(B4988,Assumptions!$A$8:$A$12,0)),INDEX(Assumptions!$H$8:$H$12,MATCH(B4988,Assumptions!$A$8:$A$12,0)))))</f>
        <v>0.8</v>
      </c>
      <c r="R4988" s="14">
        <f t="shared" ca="1" si="544"/>
        <v>269487.55200000003</v>
      </c>
      <c r="S4988" s="14">
        <f t="shared" ca="1" si="545"/>
        <v>67371.887999999977</v>
      </c>
      <c r="T4988" s="11" t="s">
        <v>25</v>
      </c>
      <c r="U4988" s="18" t="s">
        <v>26</v>
      </c>
    </row>
    <row r="4989" spans="1:21" ht="15" customHeight="1" x14ac:dyDescent="0.15">
      <c r="A4989" s="10" t="s">
        <v>5037</v>
      </c>
      <c r="B4989" s="11" t="s">
        <v>41</v>
      </c>
      <c r="C4989" s="11" t="s">
        <v>115</v>
      </c>
      <c r="D4989" s="12">
        <v>46048</v>
      </c>
      <c r="E4989" s="11">
        <v>2556</v>
      </c>
      <c r="F4989" s="11" t="s">
        <v>33</v>
      </c>
      <c r="G4989" s="13">
        <v>137.47999999999999</v>
      </c>
      <c r="H4989" s="14">
        <f t="shared" si="539"/>
        <v>351398.87999999995</v>
      </c>
      <c r="I4989" s="14">
        <f>IF(F4989="GHS",H4989,H4989*Assumptions!$B$4)</f>
        <v>351398.87999999995</v>
      </c>
      <c r="J4989" s="15" t="str">
        <f>INDEX(Assumptions!$B$8:$B$12,MATCH(B4989,Assumptions!$A$8:$A$12,0))</f>
        <v>Weighted Average</v>
      </c>
      <c r="K4989" s="16">
        <f>G4989/(1-INDEX(Assumptions!$D$8:$D$12,MATCH(B4989,Assumptions!$A$8:$A$12,0)))</f>
        <v>211.50769230769228</v>
      </c>
      <c r="L4989" s="16">
        <f t="shared" si="540"/>
        <v>4.1243999999999996</v>
      </c>
      <c r="M4989" s="16">
        <f t="shared" si="541"/>
        <v>10.575384615384614</v>
      </c>
      <c r="N4989" s="14">
        <f>E4989*(K4989-L4989-M4989)*IF(F4989="GHS",1,Assumptions!$B$4)</f>
        <v>503041.01206153835</v>
      </c>
      <c r="O4989" s="15">
        <f t="shared" ca="1" si="542"/>
        <v>238</v>
      </c>
      <c r="P4989" s="15" t="str">
        <f t="shared" ca="1" si="543"/>
        <v>181-365d</v>
      </c>
      <c r="Q4989" s="17">
        <f ca="1">IF(P4989="0-90d",0,IF(P4989="91-180d",INDEX(Assumptions!$F$8:$F$12,MATCH(B4989,Assumptions!$A$8:$A$12,0)),IF(P4989="181-365d",INDEX(Assumptions!$G$8:$G$12,MATCH(B4989,Assumptions!$A$8:$A$12,0)),INDEX(Assumptions!$H$8:$H$12,MATCH(B4989,Assumptions!$A$8:$A$12,0)))))</f>
        <v>0.35</v>
      </c>
      <c r="R4989" s="14">
        <f t="shared" ca="1" si="544"/>
        <v>122989.60799999998</v>
      </c>
      <c r="S4989" s="14">
        <f t="shared" ca="1" si="545"/>
        <v>228409.27199999997</v>
      </c>
      <c r="T4989" s="11" t="s">
        <v>25</v>
      </c>
      <c r="U4989" s="18" t="s">
        <v>26</v>
      </c>
    </row>
    <row r="4990" spans="1:21" ht="15" customHeight="1" x14ac:dyDescent="0.15">
      <c r="A4990" s="10" t="s">
        <v>5038</v>
      </c>
      <c r="B4990" s="11" t="s">
        <v>31</v>
      </c>
      <c r="C4990" s="11" t="s">
        <v>76</v>
      </c>
      <c r="D4990" s="12">
        <v>46075</v>
      </c>
      <c r="E4990" s="11">
        <v>4790</v>
      </c>
      <c r="F4990" s="11" t="s">
        <v>33</v>
      </c>
      <c r="G4990" s="13">
        <v>2502.06</v>
      </c>
      <c r="H4990" s="14">
        <f t="shared" si="539"/>
        <v>11984867.4</v>
      </c>
      <c r="I4990" s="14">
        <f>IF(F4990="GHS",H4990,H4990*Assumptions!$B$4)</f>
        <v>11984867.4</v>
      </c>
      <c r="J4990" s="15" t="str">
        <f>INDEX(Assumptions!$B$8:$B$12,MATCH(B4990,Assumptions!$A$8:$A$12,0))</f>
        <v>Weighted Average</v>
      </c>
      <c r="K4990" s="16">
        <f>G4990/(1-INDEX(Assumptions!$D$8:$D$12,MATCH(B4990,Assumptions!$A$8:$A$12,0)))</f>
        <v>3475.0833333333335</v>
      </c>
      <c r="L4990" s="16">
        <f t="shared" si="540"/>
        <v>75.061799999999991</v>
      </c>
      <c r="M4990" s="16">
        <f t="shared" si="541"/>
        <v>173.75416666666669</v>
      </c>
      <c r="N4990" s="14">
        <f>E4990*(K4990-L4990-M4990)*IF(F4990="GHS",1,Assumptions!$B$4)</f>
        <v>15453820.686333334</v>
      </c>
      <c r="O4990" s="15">
        <f t="shared" ca="1" si="542"/>
        <v>211</v>
      </c>
      <c r="P4990" s="15" t="str">
        <f t="shared" ca="1" si="543"/>
        <v>181-365d</v>
      </c>
      <c r="Q4990" s="17">
        <f ca="1">IF(P4990="0-90d",0,IF(P4990="91-180d",INDEX(Assumptions!$F$8:$F$12,MATCH(B4990,Assumptions!$A$8:$A$12,0)),IF(P4990="181-365d",INDEX(Assumptions!$G$8:$G$12,MATCH(B4990,Assumptions!$A$8:$A$12,0)),INDEX(Assumptions!$H$8:$H$12,MATCH(B4990,Assumptions!$A$8:$A$12,0)))))</f>
        <v>0.2</v>
      </c>
      <c r="R4990" s="14">
        <f t="shared" ca="1" si="544"/>
        <v>2396973.48</v>
      </c>
      <c r="S4990" s="14">
        <f t="shared" ca="1" si="545"/>
        <v>9587893.9199999999</v>
      </c>
      <c r="T4990" s="11" t="s">
        <v>25</v>
      </c>
      <c r="U4990" s="18" t="s">
        <v>36</v>
      </c>
    </row>
    <row r="4991" spans="1:21" ht="15" customHeight="1" x14ac:dyDescent="0.15">
      <c r="A4991" s="10" t="s">
        <v>5039</v>
      </c>
      <c r="B4991" s="11" t="s">
        <v>31</v>
      </c>
      <c r="C4991" s="11" t="s">
        <v>63</v>
      </c>
      <c r="D4991" s="12">
        <v>45783</v>
      </c>
      <c r="E4991" s="11">
        <v>2794</v>
      </c>
      <c r="F4991" s="11" t="s">
        <v>33</v>
      </c>
      <c r="G4991" s="13">
        <v>2091.9899999999998</v>
      </c>
      <c r="H4991" s="14">
        <f t="shared" si="539"/>
        <v>5845020.0599999996</v>
      </c>
      <c r="I4991" s="14">
        <f>IF(F4991="GHS",H4991,H4991*Assumptions!$B$4)</f>
        <v>5845020.0599999996</v>
      </c>
      <c r="J4991" s="15" t="str">
        <f>INDEX(Assumptions!$B$8:$B$12,MATCH(B4991,Assumptions!$A$8:$A$12,0))</f>
        <v>Weighted Average</v>
      </c>
      <c r="K4991" s="16">
        <f>G4991/(1-INDEX(Assumptions!$D$8:$D$12,MATCH(B4991,Assumptions!$A$8:$A$12,0)))</f>
        <v>2905.5416666666665</v>
      </c>
      <c r="L4991" s="16">
        <f t="shared" si="540"/>
        <v>62.759699999999988</v>
      </c>
      <c r="M4991" s="16">
        <f t="shared" si="541"/>
        <v>145.27708333333334</v>
      </c>
      <c r="N4991" s="14">
        <f>E4991*(K4991-L4991-M4991)*IF(F4991="GHS",1,Assumptions!$B$4)</f>
        <v>7536828.6440333324</v>
      </c>
      <c r="O4991" s="15">
        <f t="shared" ca="1" si="542"/>
        <v>503</v>
      </c>
      <c r="P4991" s="15" t="str">
        <f t="shared" ca="1" si="543"/>
        <v>365d+</v>
      </c>
      <c r="Q4991" s="17">
        <f ca="1">IF(P4991="0-90d",0,IF(P4991="91-180d",INDEX(Assumptions!$F$8:$F$12,MATCH(B4991,Assumptions!$A$8:$A$12,0)),IF(P4991="181-365d",INDEX(Assumptions!$G$8:$G$12,MATCH(B4991,Assumptions!$A$8:$A$12,0)),INDEX(Assumptions!$H$8:$H$12,MATCH(B4991,Assumptions!$A$8:$A$12,0)))))</f>
        <v>0.6</v>
      </c>
      <c r="R4991" s="14">
        <f t="shared" ca="1" si="544"/>
        <v>3507012.0359999998</v>
      </c>
      <c r="S4991" s="14">
        <f t="shared" ca="1" si="545"/>
        <v>2338008.0239999997</v>
      </c>
      <c r="T4991" s="11" t="s">
        <v>25</v>
      </c>
      <c r="U4991" s="18" t="s">
        <v>26</v>
      </c>
    </row>
    <row r="4992" spans="1:21" ht="15" customHeight="1" x14ac:dyDescent="0.15">
      <c r="A4992" s="10" t="s">
        <v>5040</v>
      </c>
      <c r="B4992" s="11" t="s">
        <v>46</v>
      </c>
      <c r="C4992" s="11" t="s">
        <v>119</v>
      </c>
      <c r="D4992" s="12">
        <v>46134</v>
      </c>
      <c r="E4992" s="11">
        <v>794</v>
      </c>
      <c r="F4992" s="11" t="s">
        <v>33</v>
      </c>
      <c r="G4992" s="13">
        <v>572597.56000000006</v>
      </c>
      <c r="H4992" s="14">
        <f t="shared" si="539"/>
        <v>454642462.64000005</v>
      </c>
      <c r="I4992" s="14">
        <f>IF(F4992="GHS",H4992,H4992*Assumptions!$B$4)</f>
        <v>454642462.64000005</v>
      </c>
      <c r="J4992" s="15" t="str">
        <f>INDEX(Assumptions!$B$8:$B$12,MATCH(B4992,Assumptions!$A$8:$A$12,0))</f>
        <v>Specific Identification</v>
      </c>
      <c r="K4992" s="16">
        <f>G4992/(1-INDEX(Assumptions!$D$8:$D$12,MATCH(B4992,Assumptions!$A$8:$A$12,0)))</f>
        <v>734099.43589743599</v>
      </c>
      <c r="L4992" s="16">
        <f t="shared" si="540"/>
        <v>17177.926800000001</v>
      </c>
      <c r="M4992" s="16">
        <f t="shared" si="541"/>
        <v>36704.971794871803</v>
      </c>
      <c r="N4992" s="14">
        <f>E4992*(K4992-L4992-M4992)*IF(F4992="GHS",1,Assumptions!$B$4)</f>
        <v>540091930.61823595</v>
      </c>
      <c r="O4992" s="15">
        <f t="shared" ca="1" si="542"/>
        <v>152</v>
      </c>
      <c r="P4992" s="15" t="str">
        <f t="shared" ca="1" si="543"/>
        <v>91-180d</v>
      </c>
      <c r="Q4992" s="17">
        <f ca="1">IF(P4992="0-90d",0,IF(P4992="91-180d",INDEX(Assumptions!$F$8:$F$12,MATCH(B4992,Assumptions!$A$8:$A$12,0)),IF(P4992="181-365d",INDEX(Assumptions!$G$8:$G$12,MATCH(B4992,Assumptions!$A$8:$A$12,0)),INDEX(Assumptions!$H$8:$H$12,MATCH(B4992,Assumptions!$A$8:$A$12,0)))))</f>
        <v>0</v>
      </c>
      <c r="R4992" s="14">
        <f t="shared" ca="1" si="544"/>
        <v>0</v>
      </c>
      <c r="S4992" s="14">
        <f t="shared" ca="1" si="545"/>
        <v>454642462.64000005</v>
      </c>
      <c r="T4992" s="11" t="s">
        <v>25</v>
      </c>
      <c r="U4992" s="18" t="s">
        <v>26</v>
      </c>
    </row>
    <row r="4993" spans="1:21" ht="15" customHeight="1" x14ac:dyDescent="0.15">
      <c r="A4993" s="10" t="s">
        <v>5041</v>
      </c>
      <c r="B4993" s="11" t="s">
        <v>22</v>
      </c>
      <c r="C4993" s="11" t="s">
        <v>81</v>
      </c>
      <c r="D4993" s="12">
        <v>46026</v>
      </c>
      <c r="E4993" s="11">
        <v>3428</v>
      </c>
      <c r="F4993" s="11" t="s">
        <v>24</v>
      </c>
      <c r="G4993" s="13">
        <v>33787.93</v>
      </c>
      <c r="H4993" s="14">
        <f t="shared" si="539"/>
        <v>115825024.04000001</v>
      </c>
      <c r="I4993" s="14">
        <f>IF(F4993="GHS",H4993,H4993*Assumptions!$B$4)</f>
        <v>1250910259.6320002</v>
      </c>
      <c r="J4993" s="15" t="str">
        <f>INDEX(Assumptions!$B$8:$B$12,MATCH(B4993,Assumptions!$A$8:$A$12,0))</f>
        <v>FIFO</v>
      </c>
      <c r="K4993" s="16">
        <f>G4993/(1-INDEX(Assumptions!$D$8:$D$12,MATCH(B4993,Assumptions!$A$8:$A$12,0)))</f>
        <v>41204.792682926825</v>
      </c>
      <c r="L4993" s="16">
        <f t="shared" si="540"/>
        <v>1013.6378999999999</v>
      </c>
      <c r="M4993" s="16">
        <f t="shared" si="541"/>
        <v>2060.2396341463414</v>
      </c>
      <c r="N4993" s="14">
        <f>E4993*(K4993-L4993-M4993)*IF(F4993="GHS",1,Assumptions!$B$4)</f>
        <v>1411697993.0042107</v>
      </c>
      <c r="O4993" s="15">
        <f t="shared" ca="1" si="542"/>
        <v>260</v>
      </c>
      <c r="P4993" s="15" t="str">
        <f t="shared" ca="1" si="543"/>
        <v>181-365d</v>
      </c>
      <c r="Q4993" s="17">
        <f ca="1">IF(P4993="0-90d",0,IF(P4993="91-180d",INDEX(Assumptions!$F$8:$F$12,MATCH(B4993,Assumptions!$A$8:$A$12,0)),IF(P4993="181-365d",INDEX(Assumptions!$G$8:$G$12,MATCH(B4993,Assumptions!$A$8:$A$12,0)),INDEX(Assumptions!$H$8:$H$12,MATCH(B4993,Assumptions!$A$8:$A$12,0)))))</f>
        <v>0.15</v>
      </c>
      <c r="R4993" s="14">
        <f t="shared" ca="1" si="544"/>
        <v>187636538.94480002</v>
      </c>
      <c r="S4993" s="14">
        <f t="shared" ca="1" si="545"/>
        <v>1063273720.6872002</v>
      </c>
      <c r="T4993" s="11" t="s">
        <v>25</v>
      </c>
      <c r="U4993" s="18" t="s">
        <v>26</v>
      </c>
    </row>
    <row r="4994" spans="1:21" ht="15" customHeight="1" x14ac:dyDescent="0.15">
      <c r="A4994" s="10" t="s">
        <v>5042</v>
      </c>
      <c r="B4994" s="11" t="s">
        <v>31</v>
      </c>
      <c r="C4994" s="11" t="s">
        <v>63</v>
      </c>
      <c r="D4994" s="12">
        <v>45731</v>
      </c>
      <c r="E4994" s="11">
        <v>1663</v>
      </c>
      <c r="F4994" s="11" t="s">
        <v>33</v>
      </c>
      <c r="G4994" s="13">
        <v>1763.51</v>
      </c>
      <c r="H4994" s="14">
        <f t="shared" ref="H4994:H5057" si="546">E4994*G4994</f>
        <v>2932717.13</v>
      </c>
      <c r="I4994" s="14">
        <f>IF(F4994="GHS",H4994,H4994*Assumptions!$B$4)</f>
        <v>2932717.13</v>
      </c>
      <c r="J4994" s="15" t="str">
        <f>INDEX(Assumptions!$B$8:$B$12,MATCH(B4994,Assumptions!$A$8:$A$12,0))</f>
        <v>Weighted Average</v>
      </c>
      <c r="K4994" s="16">
        <f>G4994/(1-INDEX(Assumptions!$D$8:$D$12,MATCH(B4994,Assumptions!$A$8:$A$12,0)))</f>
        <v>2449.3194444444443</v>
      </c>
      <c r="L4994" s="16">
        <f t="shared" ref="L4994:L5057" si="547">G4994*0.03</f>
        <v>52.905299999999997</v>
      </c>
      <c r="M4994" s="16">
        <f t="shared" ref="M4994:M5057" si="548">K4994*0.05</f>
        <v>122.46597222222222</v>
      </c>
      <c r="N4994" s="14">
        <f>E4994*(K4994-L4994-M4994)*IF(F4994="GHS",1,Assumptions!$B$4)</f>
        <v>3781575.8104055556</v>
      </c>
      <c r="O4994" s="15">
        <f t="shared" ref="O4994:O5057" ca="1" si="549">TODAY()-D4994</f>
        <v>555</v>
      </c>
      <c r="P4994" s="15" t="str">
        <f t="shared" ref="P4994:P5057" ca="1" si="550">IF(O4994&lt;=90,"0-90d",IF(O4994&lt;=180,"91-180d",IF(O4994&lt;=365,"181-365d","365d+")))</f>
        <v>365d+</v>
      </c>
      <c r="Q4994" s="17">
        <f ca="1">IF(P4994="0-90d",0,IF(P4994="91-180d",INDEX(Assumptions!$F$8:$F$12,MATCH(B4994,Assumptions!$A$8:$A$12,0)),IF(P4994="181-365d",INDEX(Assumptions!$G$8:$G$12,MATCH(B4994,Assumptions!$A$8:$A$12,0)),INDEX(Assumptions!$H$8:$H$12,MATCH(B4994,Assumptions!$A$8:$A$12,0)))))</f>
        <v>0.6</v>
      </c>
      <c r="R4994" s="14">
        <f t="shared" ref="R4994:R5057" ca="1" si="551">I4994*Q4994</f>
        <v>1759630.2779999999</v>
      </c>
      <c r="S4994" s="14">
        <f t="shared" ref="S4994:S5057" ca="1" si="552">IF(T4994="Held on Consignment (Not Owned)",0,MIN(I4994-R4994,N4994))</f>
        <v>1173086.852</v>
      </c>
      <c r="T4994" s="11" t="s">
        <v>25</v>
      </c>
      <c r="U4994" s="18" t="s">
        <v>26</v>
      </c>
    </row>
    <row r="4995" spans="1:21" ht="15" customHeight="1" x14ac:dyDescent="0.15">
      <c r="A4995" s="10" t="s">
        <v>5043</v>
      </c>
      <c r="B4995" s="11" t="s">
        <v>41</v>
      </c>
      <c r="C4995" s="11" t="s">
        <v>115</v>
      </c>
      <c r="D4995" s="12">
        <v>45969</v>
      </c>
      <c r="E4995" s="11">
        <v>4745</v>
      </c>
      <c r="F4995" s="11" t="s">
        <v>33</v>
      </c>
      <c r="G4995" s="13">
        <v>771.43</v>
      </c>
      <c r="H4995" s="14">
        <f t="shared" si="546"/>
        <v>3660435.3499999996</v>
      </c>
      <c r="I4995" s="14">
        <f>IF(F4995="GHS",H4995,H4995*Assumptions!$B$4)</f>
        <v>3660435.3499999996</v>
      </c>
      <c r="J4995" s="15" t="str">
        <f>INDEX(Assumptions!$B$8:$B$12,MATCH(B4995,Assumptions!$A$8:$A$12,0))</f>
        <v>Weighted Average</v>
      </c>
      <c r="K4995" s="16">
        <f>G4995/(1-INDEX(Assumptions!$D$8:$D$12,MATCH(B4995,Assumptions!$A$8:$A$12,0)))</f>
        <v>1186.8153846153846</v>
      </c>
      <c r="L4995" s="16">
        <f t="shared" si="547"/>
        <v>23.142899999999997</v>
      </c>
      <c r="M4995" s="16">
        <f t="shared" si="548"/>
        <v>59.340769230769233</v>
      </c>
      <c r="N4995" s="14">
        <f>E4995*(K4995-L4995-M4995)*IF(F4995="GHS",1,Assumptions!$B$4)</f>
        <v>5240053.9895000001</v>
      </c>
      <c r="O4995" s="15">
        <f t="shared" ca="1" si="549"/>
        <v>317</v>
      </c>
      <c r="P4995" s="15" t="str">
        <f t="shared" ca="1" si="550"/>
        <v>181-365d</v>
      </c>
      <c r="Q4995" s="17">
        <f ca="1">IF(P4995="0-90d",0,IF(P4995="91-180d",INDEX(Assumptions!$F$8:$F$12,MATCH(B4995,Assumptions!$A$8:$A$12,0)),IF(P4995="181-365d",INDEX(Assumptions!$G$8:$G$12,MATCH(B4995,Assumptions!$A$8:$A$12,0)),INDEX(Assumptions!$H$8:$H$12,MATCH(B4995,Assumptions!$A$8:$A$12,0)))))</f>
        <v>0.35</v>
      </c>
      <c r="R4995" s="14">
        <f t="shared" ca="1" si="551"/>
        <v>1281152.3724999998</v>
      </c>
      <c r="S4995" s="14">
        <f t="shared" ca="1" si="552"/>
        <v>2379282.9775</v>
      </c>
      <c r="T4995" s="11" t="s">
        <v>25</v>
      </c>
      <c r="U4995" s="18" t="s">
        <v>36</v>
      </c>
    </row>
    <row r="4996" spans="1:21" ht="15" customHeight="1" x14ac:dyDescent="0.15">
      <c r="A4996" s="10" t="s">
        <v>5044</v>
      </c>
      <c r="B4996" s="11" t="s">
        <v>41</v>
      </c>
      <c r="C4996" s="11" t="s">
        <v>44</v>
      </c>
      <c r="D4996" s="12">
        <v>46179</v>
      </c>
      <c r="E4996" s="11">
        <v>3623</v>
      </c>
      <c r="F4996" s="11" t="s">
        <v>33</v>
      </c>
      <c r="G4996" s="13">
        <v>83.63</v>
      </c>
      <c r="H4996" s="14">
        <f t="shared" si="546"/>
        <v>302991.49</v>
      </c>
      <c r="I4996" s="14">
        <f>IF(F4996="GHS",H4996,H4996*Assumptions!$B$4)</f>
        <v>302991.49</v>
      </c>
      <c r="J4996" s="15" t="str">
        <f>INDEX(Assumptions!$B$8:$B$12,MATCH(B4996,Assumptions!$A$8:$A$12,0))</f>
        <v>Weighted Average</v>
      </c>
      <c r="K4996" s="16">
        <f>G4996/(1-INDEX(Assumptions!$D$8:$D$12,MATCH(B4996,Assumptions!$A$8:$A$12,0)))</f>
        <v>128.66153846153844</v>
      </c>
      <c r="L4996" s="16">
        <f t="shared" si="547"/>
        <v>2.5088999999999997</v>
      </c>
      <c r="M4996" s="16">
        <f t="shared" si="548"/>
        <v>6.4330769230769222</v>
      </c>
      <c r="N4996" s="14">
        <f>E4996*(K4996-L4996-M4996)*IF(F4996="GHS",1,Assumptions!$B$4)</f>
        <v>433743.97145384608</v>
      </c>
      <c r="O4996" s="15">
        <f t="shared" ca="1" si="549"/>
        <v>107</v>
      </c>
      <c r="P4996" s="15" t="str">
        <f t="shared" ca="1" si="550"/>
        <v>91-180d</v>
      </c>
      <c r="Q4996" s="17">
        <f ca="1">IF(P4996="0-90d",0,IF(P4996="91-180d",INDEX(Assumptions!$F$8:$F$12,MATCH(B4996,Assumptions!$A$8:$A$12,0)),IF(P4996="181-365d",INDEX(Assumptions!$G$8:$G$12,MATCH(B4996,Assumptions!$A$8:$A$12,0)),INDEX(Assumptions!$H$8:$H$12,MATCH(B4996,Assumptions!$A$8:$A$12,0)))))</f>
        <v>0.1</v>
      </c>
      <c r="R4996" s="14">
        <f t="shared" ca="1" si="551"/>
        <v>30299.149000000001</v>
      </c>
      <c r="S4996" s="14">
        <f t="shared" ca="1" si="552"/>
        <v>272692.34100000001</v>
      </c>
      <c r="T4996" s="11" t="s">
        <v>25</v>
      </c>
      <c r="U4996" s="18" t="s">
        <v>26</v>
      </c>
    </row>
    <row r="4997" spans="1:21" ht="15" customHeight="1" x14ac:dyDescent="0.15">
      <c r="A4997" s="10" t="s">
        <v>5045</v>
      </c>
      <c r="B4997" s="11" t="s">
        <v>31</v>
      </c>
      <c r="C4997" s="11" t="s">
        <v>63</v>
      </c>
      <c r="D4997" s="12">
        <v>46021</v>
      </c>
      <c r="E4997" s="11">
        <v>2209</v>
      </c>
      <c r="F4997" s="11" t="s">
        <v>33</v>
      </c>
      <c r="G4997" s="13">
        <v>4075.73</v>
      </c>
      <c r="H4997" s="14">
        <f t="shared" si="546"/>
        <v>9003287.5700000003</v>
      </c>
      <c r="I4997" s="14">
        <f>IF(F4997="GHS",H4997,H4997*Assumptions!$B$4)</f>
        <v>9003287.5700000003</v>
      </c>
      <c r="J4997" s="15" t="str">
        <f>INDEX(Assumptions!$B$8:$B$12,MATCH(B4997,Assumptions!$A$8:$A$12,0))</f>
        <v>Weighted Average</v>
      </c>
      <c r="K4997" s="16">
        <f>G4997/(1-INDEX(Assumptions!$D$8:$D$12,MATCH(B4997,Assumptions!$A$8:$A$12,0)))</f>
        <v>5660.7361111111113</v>
      </c>
      <c r="L4997" s="16">
        <f t="shared" si="547"/>
        <v>122.2719</v>
      </c>
      <c r="M4997" s="16">
        <f t="shared" si="548"/>
        <v>283.03680555555559</v>
      </c>
      <c r="N4997" s="14">
        <f>E4997*(K4997-L4997-M4997)*IF(F4997="GHS",1,Assumptions!$B$4)</f>
        <v>11609239.138872223</v>
      </c>
      <c r="O4997" s="15">
        <f t="shared" ca="1" si="549"/>
        <v>265</v>
      </c>
      <c r="P4997" s="15" t="str">
        <f t="shared" ca="1" si="550"/>
        <v>181-365d</v>
      </c>
      <c r="Q4997" s="17">
        <f ca="1">IF(P4997="0-90d",0,IF(P4997="91-180d",INDEX(Assumptions!$F$8:$F$12,MATCH(B4997,Assumptions!$A$8:$A$12,0)),IF(P4997="181-365d",INDEX(Assumptions!$G$8:$G$12,MATCH(B4997,Assumptions!$A$8:$A$12,0)),INDEX(Assumptions!$H$8:$H$12,MATCH(B4997,Assumptions!$A$8:$A$12,0)))))</f>
        <v>0.2</v>
      </c>
      <c r="R4997" s="14">
        <f t="shared" ca="1" si="551"/>
        <v>1800657.5140000002</v>
      </c>
      <c r="S4997" s="14">
        <f t="shared" ca="1" si="552"/>
        <v>7202630.0559999999</v>
      </c>
      <c r="T4997" s="11" t="s">
        <v>25</v>
      </c>
      <c r="U4997" s="18" t="s">
        <v>26</v>
      </c>
    </row>
    <row r="4998" spans="1:21" ht="15" customHeight="1" x14ac:dyDescent="0.15">
      <c r="A4998" s="10" t="s">
        <v>5046</v>
      </c>
      <c r="B4998" s="11" t="s">
        <v>41</v>
      </c>
      <c r="C4998" s="11" t="s">
        <v>44</v>
      </c>
      <c r="D4998" s="12">
        <v>45847</v>
      </c>
      <c r="E4998" s="11">
        <v>3592</v>
      </c>
      <c r="F4998" s="11" t="s">
        <v>33</v>
      </c>
      <c r="G4998" s="13">
        <v>440.26</v>
      </c>
      <c r="H4998" s="14">
        <f t="shared" si="546"/>
        <v>1581413.92</v>
      </c>
      <c r="I4998" s="14">
        <f>IF(F4998="GHS",H4998,H4998*Assumptions!$B$4)</f>
        <v>1581413.92</v>
      </c>
      <c r="J4998" s="15" t="str">
        <f>INDEX(Assumptions!$B$8:$B$12,MATCH(B4998,Assumptions!$A$8:$A$12,0))</f>
        <v>Weighted Average</v>
      </c>
      <c r="K4998" s="16">
        <f>G4998/(1-INDEX(Assumptions!$D$8:$D$12,MATCH(B4998,Assumptions!$A$8:$A$12,0)))</f>
        <v>677.32307692307688</v>
      </c>
      <c r="L4998" s="16">
        <f t="shared" si="547"/>
        <v>13.207799999999999</v>
      </c>
      <c r="M4998" s="16">
        <f t="shared" si="548"/>
        <v>33.866153846153843</v>
      </c>
      <c r="N4998" s="14">
        <f>E4998*(K4998-L4998-M4998)*IF(F4998="GHS",1,Assumptions!$B$4)</f>
        <v>2263854.8500923077</v>
      </c>
      <c r="O4998" s="15">
        <f t="shared" ca="1" si="549"/>
        <v>439</v>
      </c>
      <c r="P4998" s="15" t="str">
        <f t="shared" ca="1" si="550"/>
        <v>365d+</v>
      </c>
      <c r="Q4998" s="17">
        <f ca="1">IF(P4998="0-90d",0,IF(P4998="91-180d",INDEX(Assumptions!$F$8:$F$12,MATCH(B4998,Assumptions!$A$8:$A$12,0)),IF(P4998="181-365d",INDEX(Assumptions!$G$8:$G$12,MATCH(B4998,Assumptions!$A$8:$A$12,0)),INDEX(Assumptions!$H$8:$H$12,MATCH(B4998,Assumptions!$A$8:$A$12,0)))))</f>
        <v>0.8</v>
      </c>
      <c r="R4998" s="14">
        <f t="shared" ca="1" si="551"/>
        <v>1265131.1359999999</v>
      </c>
      <c r="S4998" s="14">
        <f t="shared" ca="1" si="552"/>
        <v>316282.78399999999</v>
      </c>
      <c r="T4998" s="11" t="s">
        <v>50</v>
      </c>
      <c r="U4998" s="18" t="s">
        <v>26</v>
      </c>
    </row>
    <row r="4999" spans="1:21" ht="15" customHeight="1" x14ac:dyDescent="0.15">
      <c r="A4999" s="10" t="s">
        <v>5047</v>
      </c>
      <c r="B4999" s="11" t="s">
        <v>31</v>
      </c>
      <c r="C4999" s="11" t="s">
        <v>76</v>
      </c>
      <c r="D4999" s="12">
        <v>46039</v>
      </c>
      <c r="E4999" s="11">
        <v>3991</v>
      </c>
      <c r="F4999" s="11" t="s">
        <v>33</v>
      </c>
      <c r="G4999" s="13">
        <v>4867.0600000000004</v>
      </c>
      <c r="H4999" s="14">
        <f t="shared" si="546"/>
        <v>19424436.460000001</v>
      </c>
      <c r="I4999" s="14">
        <f>IF(F4999="GHS",H4999,H4999*Assumptions!$B$4)</f>
        <v>19424436.460000001</v>
      </c>
      <c r="J4999" s="15" t="str">
        <f>INDEX(Assumptions!$B$8:$B$12,MATCH(B4999,Assumptions!$A$8:$A$12,0))</f>
        <v>Weighted Average</v>
      </c>
      <c r="K4999" s="16">
        <f>G4999/(1-INDEX(Assumptions!$D$8:$D$12,MATCH(B4999,Assumptions!$A$8:$A$12,0)))</f>
        <v>6759.8055555555566</v>
      </c>
      <c r="L4999" s="16">
        <f t="shared" si="547"/>
        <v>146.01179999999999</v>
      </c>
      <c r="M4999" s="16">
        <f t="shared" si="548"/>
        <v>337.99027777777786</v>
      </c>
      <c r="N4999" s="14">
        <f>E4999*(K4999-L4999-M4999)*IF(F4999="GHS",1,Assumptions!$B$4)</f>
        <v>25046731.679811113</v>
      </c>
      <c r="O4999" s="15">
        <f t="shared" ca="1" si="549"/>
        <v>247</v>
      </c>
      <c r="P4999" s="15" t="str">
        <f t="shared" ca="1" si="550"/>
        <v>181-365d</v>
      </c>
      <c r="Q4999" s="17">
        <f ca="1">IF(P4999="0-90d",0,IF(P4999="91-180d",INDEX(Assumptions!$F$8:$F$12,MATCH(B4999,Assumptions!$A$8:$A$12,0)),IF(P4999="181-365d",INDEX(Assumptions!$G$8:$G$12,MATCH(B4999,Assumptions!$A$8:$A$12,0)),INDEX(Assumptions!$H$8:$H$12,MATCH(B4999,Assumptions!$A$8:$A$12,0)))))</f>
        <v>0.2</v>
      </c>
      <c r="R4999" s="14">
        <f t="shared" ca="1" si="551"/>
        <v>3884887.2920000004</v>
      </c>
      <c r="S4999" s="14">
        <f t="shared" ca="1" si="552"/>
        <v>15539549.168000001</v>
      </c>
      <c r="T4999" s="11" t="s">
        <v>25</v>
      </c>
      <c r="U4999" s="18" t="s">
        <v>26</v>
      </c>
    </row>
    <row r="5000" spans="1:21" ht="15" customHeight="1" x14ac:dyDescent="0.15">
      <c r="A5000" s="10" t="s">
        <v>5048</v>
      </c>
      <c r="B5000" s="11" t="s">
        <v>31</v>
      </c>
      <c r="C5000" s="11" t="s">
        <v>32</v>
      </c>
      <c r="D5000" s="12">
        <v>45924</v>
      </c>
      <c r="E5000" s="11">
        <v>2231</v>
      </c>
      <c r="F5000" s="11" t="s">
        <v>33</v>
      </c>
      <c r="G5000" s="13">
        <v>3432.2</v>
      </c>
      <c r="H5000" s="14">
        <f t="shared" si="546"/>
        <v>7657238.1999999993</v>
      </c>
      <c r="I5000" s="14">
        <f>IF(F5000="GHS",H5000,H5000*Assumptions!$B$4)</f>
        <v>7657238.1999999993</v>
      </c>
      <c r="J5000" s="15" t="str">
        <f>INDEX(Assumptions!$B$8:$B$12,MATCH(B5000,Assumptions!$A$8:$A$12,0))</f>
        <v>Weighted Average</v>
      </c>
      <c r="K5000" s="16">
        <f>G5000/(1-INDEX(Assumptions!$D$8:$D$12,MATCH(B5000,Assumptions!$A$8:$A$12,0)))</f>
        <v>4766.9444444444443</v>
      </c>
      <c r="L5000" s="16">
        <f t="shared" si="547"/>
        <v>102.96599999999999</v>
      </c>
      <c r="M5000" s="16">
        <f t="shared" si="548"/>
        <v>238.34722222222223</v>
      </c>
      <c r="N5000" s="14">
        <f>E5000*(K5000-L5000-M5000)*IF(F5000="GHS",1,Assumptions!$B$4)</f>
        <v>9873583.2567777764</v>
      </c>
      <c r="O5000" s="15">
        <f t="shared" ca="1" si="549"/>
        <v>362</v>
      </c>
      <c r="P5000" s="15" t="str">
        <f t="shared" ca="1" si="550"/>
        <v>181-365d</v>
      </c>
      <c r="Q5000" s="17">
        <f ca="1">IF(P5000="0-90d",0,IF(P5000="91-180d",INDEX(Assumptions!$F$8:$F$12,MATCH(B5000,Assumptions!$A$8:$A$12,0)),IF(P5000="181-365d",INDEX(Assumptions!$G$8:$G$12,MATCH(B5000,Assumptions!$A$8:$A$12,0)),INDEX(Assumptions!$H$8:$H$12,MATCH(B5000,Assumptions!$A$8:$A$12,0)))))</f>
        <v>0.2</v>
      </c>
      <c r="R5000" s="14">
        <f t="shared" ca="1" si="551"/>
        <v>1531447.64</v>
      </c>
      <c r="S5000" s="14">
        <f t="shared" ca="1" si="552"/>
        <v>6125790.5599999996</v>
      </c>
      <c r="T5000" s="11" t="s">
        <v>25</v>
      </c>
      <c r="U5000" s="18" t="s">
        <v>26</v>
      </c>
    </row>
    <row r="5001" spans="1:21" ht="15" customHeight="1" x14ac:dyDescent="0.15">
      <c r="A5001" s="10" t="s">
        <v>5049</v>
      </c>
      <c r="B5001" s="11" t="s">
        <v>41</v>
      </c>
      <c r="C5001" s="11" t="s">
        <v>42</v>
      </c>
      <c r="D5001" s="12">
        <v>45883</v>
      </c>
      <c r="E5001" s="11">
        <v>2491</v>
      </c>
      <c r="F5001" s="11" t="s">
        <v>33</v>
      </c>
      <c r="G5001" s="13">
        <v>235.58</v>
      </c>
      <c r="H5001" s="14">
        <f t="shared" si="546"/>
        <v>586829.78</v>
      </c>
      <c r="I5001" s="14">
        <f>IF(F5001="GHS",H5001,H5001*Assumptions!$B$4)</f>
        <v>586829.78</v>
      </c>
      <c r="J5001" s="15" t="str">
        <f>INDEX(Assumptions!$B$8:$B$12,MATCH(B5001,Assumptions!$A$8:$A$12,0))</f>
        <v>Weighted Average</v>
      </c>
      <c r="K5001" s="16">
        <f>G5001/(1-INDEX(Assumptions!$D$8:$D$12,MATCH(B5001,Assumptions!$A$8:$A$12,0)))</f>
        <v>362.43076923076922</v>
      </c>
      <c r="L5001" s="16">
        <f t="shared" si="547"/>
        <v>7.0674000000000001</v>
      </c>
      <c r="M5001" s="16">
        <f t="shared" si="548"/>
        <v>18.12153846153846</v>
      </c>
      <c r="N5001" s="14">
        <f>E5001*(K5001-L5001-M5001)*IF(F5001="GHS",1,Assumptions!$B$4)</f>
        <v>840069.40044615371</v>
      </c>
      <c r="O5001" s="15">
        <f t="shared" ca="1" si="549"/>
        <v>403</v>
      </c>
      <c r="P5001" s="15" t="str">
        <f t="shared" ca="1" si="550"/>
        <v>365d+</v>
      </c>
      <c r="Q5001" s="17">
        <f ca="1">IF(P5001="0-90d",0,IF(P5001="91-180d",INDEX(Assumptions!$F$8:$F$12,MATCH(B5001,Assumptions!$A$8:$A$12,0)),IF(P5001="181-365d",INDEX(Assumptions!$G$8:$G$12,MATCH(B5001,Assumptions!$A$8:$A$12,0)),INDEX(Assumptions!$H$8:$H$12,MATCH(B5001,Assumptions!$A$8:$A$12,0)))))</f>
        <v>0.8</v>
      </c>
      <c r="R5001" s="14">
        <f t="shared" ca="1" si="551"/>
        <v>469463.82400000002</v>
      </c>
      <c r="S5001" s="14">
        <f t="shared" ca="1" si="552"/>
        <v>117365.95600000001</v>
      </c>
      <c r="T5001" s="11" t="s">
        <v>25</v>
      </c>
      <c r="U5001" s="18" t="s">
        <v>26</v>
      </c>
    </row>
    <row r="5002" spans="1:21" ht="15" customHeight="1" x14ac:dyDescent="0.15">
      <c r="A5002" s="10" t="s">
        <v>5050</v>
      </c>
      <c r="B5002" s="11" t="s">
        <v>41</v>
      </c>
      <c r="C5002" s="11" t="s">
        <v>115</v>
      </c>
      <c r="D5002" s="12">
        <v>46100</v>
      </c>
      <c r="E5002" s="11">
        <v>593</v>
      </c>
      <c r="F5002" s="11" t="s">
        <v>33</v>
      </c>
      <c r="G5002" s="13">
        <v>587.83000000000004</v>
      </c>
      <c r="H5002" s="14">
        <f t="shared" si="546"/>
        <v>348583.19</v>
      </c>
      <c r="I5002" s="14">
        <f>IF(F5002="GHS",H5002,H5002*Assumptions!$B$4)</f>
        <v>348583.19</v>
      </c>
      <c r="J5002" s="15" t="str">
        <f>INDEX(Assumptions!$B$8:$B$12,MATCH(B5002,Assumptions!$A$8:$A$12,0))</f>
        <v>Weighted Average</v>
      </c>
      <c r="K5002" s="16">
        <f>G5002/(1-INDEX(Assumptions!$D$8:$D$12,MATCH(B5002,Assumptions!$A$8:$A$12,0)))</f>
        <v>904.35384615384623</v>
      </c>
      <c r="L5002" s="16">
        <f t="shared" si="547"/>
        <v>17.634900000000002</v>
      </c>
      <c r="M5002" s="16">
        <f t="shared" si="548"/>
        <v>45.217692307692317</v>
      </c>
      <c r="N5002" s="14">
        <f>E5002*(K5002-L5002-M5002)*IF(F5002="GHS",1,Assumptions!$B$4)</f>
        <v>499010.24353076925</v>
      </c>
      <c r="O5002" s="15">
        <f t="shared" ca="1" si="549"/>
        <v>186</v>
      </c>
      <c r="P5002" s="15" t="str">
        <f t="shared" ca="1" si="550"/>
        <v>181-365d</v>
      </c>
      <c r="Q5002" s="17">
        <f ca="1">IF(P5002="0-90d",0,IF(P5002="91-180d",INDEX(Assumptions!$F$8:$F$12,MATCH(B5002,Assumptions!$A$8:$A$12,0)),IF(P5002="181-365d",INDEX(Assumptions!$G$8:$G$12,MATCH(B5002,Assumptions!$A$8:$A$12,0)),INDEX(Assumptions!$H$8:$H$12,MATCH(B5002,Assumptions!$A$8:$A$12,0)))))</f>
        <v>0.35</v>
      </c>
      <c r="R5002" s="14">
        <f t="shared" ca="1" si="551"/>
        <v>122004.11649999999</v>
      </c>
      <c r="S5002" s="14">
        <f t="shared" ca="1" si="552"/>
        <v>226579.0735</v>
      </c>
      <c r="T5002" s="11" t="s">
        <v>25</v>
      </c>
      <c r="U5002" s="18" t="s">
        <v>26</v>
      </c>
    </row>
    <row r="5003" spans="1:21" ht="15" customHeight="1" x14ac:dyDescent="0.15">
      <c r="A5003" s="10" t="s">
        <v>5051</v>
      </c>
      <c r="B5003" s="11" t="s">
        <v>22</v>
      </c>
      <c r="C5003" s="11" t="s">
        <v>61</v>
      </c>
      <c r="D5003" s="12">
        <v>46103</v>
      </c>
      <c r="E5003" s="11">
        <v>2931</v>
      </c>
      <c r="F5003" s="11" t="s">
        <v>24</v>
      </c>
      <c r="G5003" s="13">
        <v>23389.29</v>
      </c>
      <c r="H5003" s="14">
        <f t="shared" si="546"/>
        <v>68554008.99000001</v>
      </c>
      <c r="I5003" s="14">
        <f>IF(F5003="GHS",H5003,H5003*Assumptions!$B$4)</f>
        <v>740383297.09200013</v>
      </c>
      <c r="J5003" s="15" t="str">
        <f>INDEX(Assumptions!$B$8:$B$12,MATCH(B5003,Assumptions!$A$8:$A$12,0))</f>
        <v>FIFO</v>
      </c>
      <c r="K5003" s="16">
        <f>G5003/(1-INDEX(Assumptions!$D$8:$D$12,MATCH(B5003,Assumptions!$A$8:$A$12,0)))</f>
        <v>28523.5243902439</v>
      </c>
      <c r="L5003" s="16">
        <f t="shared" si="547"/>
        <v>701.67870000000005</v>
      </c>
      <c r="M5003" s="16">
        <f t="shared" si="548"/>
        <v>1426.1762195121951</v>
      </c>
      <c r="N5003" s="14">
        <f>E5003*(K5003-L5003-M5003)*IF(F5003="GHS",1,Assumptions!$B$4)</f>
        <v>835549637.96211803</v>
      </c>
      <c r="O5003" s="15">
        <f t="shared" ca="1" si="549"/>
        <v>183</v>
      </c>
      <c r="P5003" s="15" t="str">
        <f t="shared" ca="1" si="550"/>
        <v>181-365d</v>
      </c>
      <c r="Q5003" s="17">
        <f ca="1">IF(P5003="0-90d",0,IF(P5003="91-180d",INDEX(Assumptions!$F$8:$F$12,MATCH(B5003,Assumptions!$A$8:$A$12,0)),IF(P5003="181-365d",INDEX(Assumptions!$G$8:$G$12,MATCH(B5003,Assumptions!$A$8:$A$12,0)),INDEX(Assumptions!$H$8:$H$12,MATCH(B5003,Assumptions!$A$8:$A$12,0)))))</f>
        <v>0.15</v>
      </c>
      <c r="R5003" s="14">
        <f t="shared" ca="1" si="551"/>
        <v>111057494.56380002</v>
      </c>
      <c r="S5003" s="14">
        <f t="shared" ca="1" si="552"/>
        <v>629325802.52820015</v>
      </c>
      <c r="T5003" s="11" t="s">
        <v>25</v>
      </c>
      <c r="U5003" s="18" t="s">
        <v>26</v>
      </c>
    </row>
    <row r="5004" spans="1:21" ht="15" customHeight="1" x14ac:dyDescent="0.15">
      <c r="A5004" s="10" t="s">
        <v>5052</v>
      </c>
      <c r="B5004" s="11" t="s">
        <v>41</v>
      </c>
      <c r="C5004" s="11" t="s">
        <v>44</v>
      </c>
      <c r="D5004" s="12">
        <v>46190</v>
      </c>
      <c r="E5004" s="11">
        <v>2785</v>
      </c>
      <c r="F5004" s="11" t="s">
        <v>33</v>
      </c>
      <c r="G5004" s="13">
        <v>214.39</v>
      </c>
      <c r="H5004" s="14">
        <f t="shared" si="546"/>
        <v>597076.14999999991</v>
      </c>
      <c r="I5004" s="14">
        <f>IF(F5004="GHS",H5004,H5004*Assumptions!$B$4)</f>
        <v>597076.14999999991</v>
      </c>
      <c r="J5004" s="15" t="str">
        <f>INDEX(Assumptions!$B$8:$B$12,MATCH(B5004,Assumptions!$A$8:$A$12,0))</f>
        <v>Weighted Average</v>
      </c>
      <c r="K5004" s="16">
        <f>G5004/(1-INDEX(Assumptions!$D$8:$D$12,MATCH(B5004,Assumptions!$A$8:$A$12,0)))</f>
        <v>329.83076923076919</v>
      </c>
      <c r="L5004" s="16">
        <f t="shared" si="547"/>
        <v>6.4316999999999993</v>
      </c>
      <c r="M5004" s="16">
        <f t="shared" si="548"/>
        <v>16.491538461538461</v>
      </c>
      <c r="N5004" s="14">
        <f>E5004*(K5004-L5004-M5004)*IF(F5004="GHS",1,Assumptions!$B$4)</f>
        <v>854737.47319230763</v>
      </c>
      <c r="O5004" s="15">
        <f t="shared" ca="1" si="549"/>
        <v>96</v>
      </c>
      <c r="P5004" s="15" t="str">
        <f t="shared" ca="1" si="550"/>
        <v>91-180d</v>
      </c>
      <c r="Q5004" s="17">
        <f ca="1">IF(P5004="0-90d",0,IF(P5004="91-180d",INDEX(Assumptions!$F$8:$F$12,MATCH(B5004,Assumptions!$A$8:$A$12,0)),IF(P5004="181-365d",INDEX(Assumptions!$G$8:$G$12,MATCH(B5004,Assumptions!$A$8:$A$12,0)),INDEX(Assumptions!$H$8:$H$12,MATCH(B5004,Assumptions!$A$8:$A$12,0)))))</f>
        <v>0.1</v>
      </c>
      <c r="R5004" s="14">
        <f t="shared" ca="1" si="551"/>
        <v>59707.614999999991</v>
      </c>
      <c r="S5004" s="14">
        <f t="shared" ca="1" si="552"/>
        <v>537368.53499999992</v>
      </c>
      <c r="T5004" s="11" t="s">
        <v>25</v>
      </c>
      <c r="U5004" s="18" t="s">
        <v>26</v>
      </c>
    </row>
    <row r="5005" spans="1:21" ht="15" customHeight="1" x14ac:dyDescent="0.15">
      <c r="A5005" s="10" t="s">
        <v>5053</v>
      </c>
      <c r="B5005" s="11" t="s">
        <v>41</v>
      </c>
      <c r="C5005" s="11" t="s">
        <v>42</v>
      </c>
      <c r="D5005" s="12">
        <v>46208</v>
      </c>
      <c r="E5005" s="11">
        <v>2196</v>
      </c>
      <c r="F5005" s="11" t="s">
        <v>33</v>
      </c>
      <c r="G5005" s="13">
        <v>992.14</v>
      </c>
      <c r="H5005" s="14">
        <f t="shared" si="546"/>
        <v>2178739.44</v>
      </c>
      <c r="I5005" s="14">
        <f>IF(F5005="GHS",H5005,H5005*Assumptions!$B$4)</f>
        <v>2178739.44</v>
      </c>
      <c r="J5005" s="15" t="str">
        <f>INDEX(Assumptions!$B$8:$B$12,MATCH(B5005,Assumptions!$A$8:$A$12,0))</f>
        <v>Weighted Average</v>
      </c>
      <c r="K5005" s="16">
        <f>G5005/(1-INDEX(Assumptions!$D$8:$D$12,MATCH(B5005,Assumptions!$A$8:$A$12,0)))</f>
        <v>1526.3692307692306</v>
      </c>
      <c r="L5005" s="16">
        <f t="shared" si="547"/>
        <v>29.764199999999999</v>
      </c>
      <c r="M5005" s="16">
        <f t="shared" si="548"/>
        <v>76.318461538461534</v>
      </c>
      <c r="N5005" s="14">
        <f>E5005*(K5005-L5005-M5005)*IF(F5005="GHS",1,Assumptions!$B$4)</f>
        <v>3118949.3060307684</v>
      </c>
      <c r="O5005" s="15">
        <f t="shared" ca="1" si="549"/>
        <v>78</v>
      </c>
      <c r="P5005" s="15" t="str">
        <f t="shared" ca="1" si="550"/>
        <v>0-90d</v>
      </c>
      <c r="Q5005" s="17">
        <f ca="1">IF(P5005="0-90d",0,IF(P5005="91-180d",INDEX(Assumptions!$F$8:$F$12,MATCH(B5005,Assumptions!$A$8:$A$12,0)),IF(P5005="181-365d",INDEX(Assumptions!$G$8:$G$12,MATCH(B5005,Assumptions!$A$8:$A$12,0)),INDEX(Assumptions!$H$8:$H$12,MATCH(B5005,Assumptions!$A$8:$A$12,0)))))</f>
        <v>0</v>
      </c>
      <c r="R5005" s="14">
        <f t="shared" ca="1" si="551"/>
        <v>0</v>
      </c>
      <c r="S5005" s="14">
        <f t="shared" ca="1" si="552"/>
        <v>2178739.44</v>
      </c>
      <c r="T5005" s="11" t="s">
        <v>25</v>
      </c>
      <c r="U5005" s="18" t="s">
        <v>26</v>
      </c>
    </row>
    <row r="5006" spans="1:21" ht="15" customHeight="1" x14ac:dyDescent="0.15">
      <c r="A5006" s="10" t="s">
        <v>5054</v>
      </c>
      <c r="B5006" s="11" t="s">
        <v>22</v>
      </c>
      <c r="C5006" s="11" t="s">
        <v>81</v>
      </c>
      <c r="D5006" s="12">
        <v>45735</v>
      </c>
      <c r="E5006" s="11">
        <v>831</v>
      </c>
      <c r="F5006" s="11" t="s">
        <v>24</v>
      </c>
      <c r="G5006" s="13">
        <v>12178.97</v>
      </c>
      <c r="H5006" s="14">
        <f t="shared" si="546"/>
        <v>10120724.07</v>
      </c>
      <c r="I5006" s="14">
        <f>IF(F5006="GHS",H5006,H5006*Assumptions!$B$4)</f>
        <v>109303819.95600002</v>
      </c>
      <c r="J5006" s="15" t="str">
        <f>INDEX(Assumptions!$B$8:$B$12,MATCH(B5006,Assumptions!$A$8:$A$12,0))</f>
        <v>FIFO</v>
      </c>
      <c r="K5006" s="16">
        <f>G5006/(1-INDEX(Assumptions!$D$8:$D$12,MATCH(B5006,Assumptions!$A$8:$A$12,0)))</f>
        <v>14852.402439024389</v>
      </c>
      <c r="L5006" s="16">
        <f t="shared" si="547"/>
        <v>365.36909999999995</v>
      </c>
      <c r="M5006" s="16">
        <f t="shared" si="548"/>
        <v>742.62012195121952</v>
      </c>
      <c r="N5006" s="14">
        <f>E5006*(K5006-L5006-M5006)*IF(F5006="GHS",1,Assumptions!$B$4)</f>
        <v>123353359.74058828</v>
      </c>
      <c r="O5006" s="15">
        <f t="shared" ca="1" si="549"/>
        <v>551</v>
      </c>
      <c r="P5006" s="15" t="str">
        <f t="shared" ca="1" si="550"/>
        <v>365d+</v>
      </c>
      <c r="Q5006" s="17">
        <f ca="1">IF(P5006="0-90d",0,IF(P5006="91-180d",INDEX(Assumptions!$F$8:$F$12,MATCH(B5006,Assumptions!$A$8:$A$12,0)),IF(P5006="181-365d",INDEX(Assumptions!$G$8:$G$12,MATCH(B5006,Assumptions!$A$8:$A$12,0)),INDEX(Assumptions!$H$8:$H$12,MATCH(B5006,Assumptions!$A$8:$A$12,0)))))</f>
        <v>0.5</v>
      </c>
      <c r="R5006" s="14">
        <f t="shared" ca="1" si="551"/>
        <v>54651909.978000008</v>
      </c>
      <c r="S5006" s="14">
        <f t="shared" ca="1" si="552"/>
        <v>54651909.978000008</v>
      </c>
      <c r="T5006" s="11" t="s">
        <v>25</v>
      </c>
      <c r="U5006" s="18" t="s">
        <v>26</v>
      </c>
    </row>
    <row r="5007" spans="1:21" ht="15" customHeight="1" x14ac:dyDescent="0.15">
      <c r="A5007" s="10" t="s">
        <v>5055</v>
      </c>
      <c r="B5007" s="11" t="s">
        <v>22</v>
      </c>
      <c r="C5007" s="11" t="s">
        <v>81</v>
      </c>
      <c r="D5007" s="12">
        <v>46021</v>
      </c>
      <c r="E5007" s="11">
        <v>3617</v>
      </c>
      <c r="F5007" s="11" t="s">
        <v>24</v>
      </c>
      <c r="G5007" s="13">
        <v>27016.16</v>
      </c>
      <c r="H5007" s="14">
        <f t="shared" si="546"/>
        <v>97717450.719999999</v>
      </c>
      <c r="I5007" s="14">
        <f>IF(F5007="GHS",H5007,H5007*Assumptions!$B$4)</f>
        <v>1055348467.776</v>
      </c>
      <c r="J5007" s="15" t="str">
        <f>INDEX(Assumptions!$B$8:$B$12,MATCH(B5007,Assumptions!$A$8:$A$12,0))</f>
        <v>FIFO</v>
      </c>
      <c r="K5007" s="16">
        <f>G5007/(1-INDEX(Assumptions!$D$8:$D$12,MATCH(B5007,Assumptions!$A$8:$A$12,0)))</f>
        <v>32946.536585365851</v>
      </c>
      <c r="L5007" s="16">
        <f t="shared" si="547"/>
        <v>810.48479999999995</v>
      </c>
      <c r="M5007" s="16">
        <f t="shared" si="548"/>
        <v>1647.3268292682926</v>
      </c>
      <c r="N5007" s="14">
        <f>E5007*(K5007-L5007-M5007)*IF(F5007="GHS",1,Assumptions!$B$4)</f>
        <v>1190999356.1950128</v>
      </c>
      <c r="O5007" s="15">
        <f t="shared" ca="1" si="549"/>
        <v>265</v>
      </c>
      <c r="P5007" s="15" t="str">
        <f t="shared" ca="1" si="550"/>
        <v>181-365d</v>
      </c>
      <c r="Q5007" s="17">
        <f ca="1">IF(P5007="0-90d",0,IF(P5007="91-180d",INDEX(Assumptions!$F$8:$F$12,MATCH(B5007,Assumptions!$A$8:$A$12,0)),IF(P5007="181-365d",INDEX(Assumptions!$G$8:$G$12,MATCH(B5007,Assumptions!$A$8:$A$12,0)),INDEX(Assumptions!$H$8:$H$12,MATCH(B5007,Assumptions!$A$8:$A$12,0)))))</f>
        <v>0.15</v>
      </c>
      <c r="R5007" s="14">
        <f t="shared" ca="1" si="551"/>
        <v>158302270.16639999</v>
      </c>
      <c r="S5007" s="14">
        <f t="shared" ca="1" si="552"/>
        <v>897046197.60960007</v>
      </c>
      <c r="T5007" s="11" t="s">
        <v>25</v>
      </c>
      <c r="U5007" s="18" t="s">
        <v>26</v>
      </c>
    </row>
    <row r="5008" spans="1:21" ht="15" customHeight="1" x14ac:dyDescent="0.15">
      <c r="A5008" s="10" t="s">
        <v>5056</v>
      </c>
      <c r="B5008" s="11" t="s">
        <v>28</v>
      </c>
      <c r="C5008" s="11" t="s">
        <v>35</v>
      </c>
      <c r="D5008" s="12">
        <v>45907</v>
      </c>
      <c r="E5008" s="11">
        <v>3528</v>
      </c>
      <c r="F5008" s="11" t="s">
        <v>24</v>
      </c>
      <c r="G5008" s="13">
        <v>10324.209999999999</v>
      </c>
      <c r="H5008" s="14">
        <f t="shared" si="546"/>
        <v>36423812.879999995</v>
      </c>
      <c r="I5008" s="14">
        <f>IF(F5008="GHS",H5008,H5008*Assumptions!$B$4)</f>
        <v>393377179.10399997</v>
      </c>
      <c r="J5008" s="15" t="str">
        <f>INDEX(Assumptions!$B$8:$B$12,MATCH(B5008,Assumptions!$A$8:$A$12,0))</f>
        <v>Fair Value Less Costs to Sell</v>
      </c>
      <c r="K5008" s="16">
        <f>G5008/(1-INDEX(Assumptions!$D$8:$D$12,MATCH(B5008,Assumptions!$A$8:$A$12,0)))</f>
        <v>11732.056818181818</v>
      </c>
      <c r="L5008" s="16">
        <f t="shared" si="547"/>
        <v>309.72629999999998</v>
      </c>
      <c r="M5008" s="16">
        <f t="shared" si="548"/>
        <v>586.6028409090909</v>
      </c>
      <c r="N5008" s="14">
        <f>E5008*(K5008-L5008-M5008)*IF(F5008="GHS",1,Assumptions!$B$4)</f>
        <v>412867230.25051641</v>
      </c>
      <c r="O5008" s="15">
        <f t="shared" ca="1" si="549"/>
        <v>379</v>
      </c>
      <c r="P5008" s="15" t="str">
        <f t="shared" ca="1" si="550"/>
        <v>365d+</v>
      </c>
      <c r="Q5008" s="17">
        <f ca="1">IF(P5008="0-90d",0,IF(P5008="91-180d",INDEX(Assumptions!$F$8:$F$12,MATCH(B5008,Assumptions!$A$8:$A$12,0)),IF(P5008="181-365d",INDEX(Assumptions!$G$8:$G$12,MATCH(B5008,Assumptions!$A$8:$A$12,0)),INDEX(Assumptions!$H$8:$H$12,MATCH(B5008,Assumptions!$A$8:$A$12,0)))))</f>
        <v>0.4</v>
      </c>
      <c r="R5008" s="14">
        <f t="shared" ca="1" si="551"/>
        <v>157350871.64159998</v>
      </c>
      <c r="S5008" s="14">
        <f t="shared" ca="1" si="552"/>
        <v>236026307.46239999</v>
      </c>
      <c r="T5008" s="11" t="s">
        <v>25</v>
      </c>
      <c r="U5008" s="18" t="s">
        <v>26</v>
      </c>
    </row>
    <row r="5009" spans="1:21" ht="15" customHeight="1" x14ac:dyDescent="0.15">
      <c r="A5009" s="10" t="s">
        <v>5057</v>
      </c>
      <c r="B5009" s="11" t="s">
        <v>22</v>
      </c>
      <c r="C5009" s="11" t="s">
        <v>61</v>
      </c>
      <c r="D5009" s="12">
        <v>46172</v>
      </c>
      <c r="E5009" s="11">
        <v>2687</v>
      </c>
      <c r="F5009" s="11" t="s">
        <v>24</v>
      </c>
      <c r="G5009" s="13">
        <v>23401.1</v>
      </c>
      <c r="H5009" s="14">
        <f t="shared" si="546"/>
        <v>62878755.699999996</v>
      </c>
      <c r="I5009" s="14">
        <f>IF(F5009="GHS",H5009,H5009*Assumptions!$B$4)</f>
        <v>679090561.55999994</v>
      </c>
      <c r="J5009" s="15" t="str">
        <f>INDEX(Assumptions!$B$8:$B$12,MATCH(B5009,Assumptions!$A$8:$A$12,0))</f>
        <v>FIFO</v>
      </c>
      <c r="K5009" s="16">
        <f>G5009/(1-INDEX(Assumptions!$D$8:$D$12,MATCH(B5009,Assumptions!$A$8:$A$12,0)))</f>
        <v>28537.92682926829</v>
      </c>
      <c r="L5009" s="16">
        <f t="shared" si="547"/>
        <v>702.0329999999999</v>
      </c>
      <c r="M5009" s="16">
        <f t="shared" si="548"/>
        <v>1426.8963414634145</v>
      </c>
      <c r="N5009" s="14">
        <f>E5009*(K5009-L5009-M5009)*IF(F5009="GHS",1,Assumptions!$B$4)</f>
        <v>766378543.49710226</v>
      </c>
      <c r="O5009" s="15">
        <f t="shared" ca="1" si="549"/>
        <v>114</v>
      </c>
      <c r="P5009" s="15" t="str">
        <f t="shared" ca="1" si="550"/>
        <v>91-180d</v>
      </c>
      <c r="Q5009" s="17">
        <f ca="1">IF(P5009="0-90d",0,IF(P5009="91-180d",INDEX(Assumptions!$F$8:$F$12,MATCH(B5009,Assumptions!$A$8:$A$12,0)),IF(P5009="181-365d",INDEX(Assumptions!$G$8:$G$12,MATCH(B5009,Assumptions!$A$8:$A$12,0)),INDEX(Assumptions!$H$8:$H$12,MATCH(B5009,Assumptions!$A$8:$A$12,0)))))</f>
        <v>0.03</v>
      </c>
      <c r="R5009" s="14">
        <f t="shared" ca="1" si="551"/>
        <v>20372716.846799996</v>
      </c>
      <c r="S5009" s="14">
        <f t="shared" ca="1" si="552"/>
        <v>658717844.71319997</v>
      </c>
      <c r="T5009" s="11" t="s">
        <v>25</v>
      </c>
      <c r="U5009" s="18" t="s">
        <v>26</v>
      </c>
    </row>
    <row r="5010" spans="1:21" ht="15" customHeight="1" x14ac:dyDescent="0.15">
      <c r="A5010" s="10" t="s">
        <v>5058</v>
      </c>
      <c r="B5010" s="11" t="s">
        <v>31</v>
      </c>
      <c r="C5010" s="11" t="s">
        <v>76</v>
      </c>
      <c r="D5010" s="12">
        <v>46050</v>
      </c>
      <c r="E5010" s="11">
        <v>3664</v>
      </c>
      <c r="F5010" s="11" t="s">
        <v>33</v>
      </c>
      <c r="G5010" s="13">
        <v>2718.06</v>
      </c>
      <c r="H5010" s="14">
        <f t="shared" si="546"/>
        <v>9958971.8399999999</v>
      </c>
      <c r="I5010" s="14">
        <f>IF(F5010="GHS",H5010,H5010*Assumptions!$B$4)</f>
        <v>9958971.8399999999</v>
      </c>
      <c r="J5010" s="15" t="str">
        <f>INDEX(Assumptions!$B$8:$B$12,MATCH(B5010,Assumptions!$A$8:$A$12,0))</f>
        <v>Weighted Average</v>
      </c>
      <c r="K5010" s="16">
        <f>G5010/(1-INDEX(Assumptions!$D$8:$D$12,MATCH(B5010,Assumptions!$A$8:$A$12,0)))</f>
        <v>3775.0833333333335</v>
      </c>
      <c r="L5010" s="16">
        <f t="shared" si="547"/>
        <v>81.541799999999995</v>
      </c>
      <c r="M5010" s="16">
        <f t="shared" si="548"/>
        <v>188.75416666666669</v>
      </c>
      <c r="N5010" s="14">
        <f>E5010*(K5010-L5010-M5010)*IF(F5010="GHS",1,Assumptions!$B$4)</f>
        <v>12841540.911466667</v>
      </c>
      <c r="O5010" s="15">
        <f t="shared" ca="1" si="549"/>
        <v>236</v>
      </c>
      <c r="P5010" s="15" t="str">
        <f t="shared" ca="1" si="550"/>
        <v>181-365d</v>
      </c>
      <c r="Q5010" s="17">
        <f ca="1">IF(P5010="0-90d",0,IF(P5010="91-180d",INDEX(Assumptions!$F$8:$F$12,MATCH(B5010,Assumptions!$A$8:$A$12,0)),IF(P5010="181-365d",INDEX(Assumptions!$G$8:$G$12,MATCH(B5010,Assumptions!$A$8:$A$12,0)),INDEX(Assumptions!$H$8:$H$12,MATCH(B5010,Assumptions!$A$8:$A$12,0)))))</f>
        <v>0.2</v>
      </c>
      <c r="R5010" s="14">
        <f t="shared" ca="1" si="551"/>
        <v>1991794.368</v>
      </c>
      <c r="S5010" s="14">
        <f t="shared" ca="1" si="552"/>
        <v>7967177.4720000001</v>
      </c>
      <c r="T5010" s="11" t="s">
        <v>25</v>
      </c>
      <c r="U5010" s="18" t="s">
        <v>36</v>
      </c>
    </row>
    <row r="5011" spans="1:21" ht="15" customHeight="1" x14ac:dyDescent="0.15">
      <c r="A5011" s="10" t="s">
        <v>5059</v>
      </c>
      <c r="B5011" s="11" t="s">
        <v>31</v>
      </c>
      <c r="C5011" s="11" t="s">
        <v>76</v>
      </c>
      <c r="D5011" s="12">
        <v>45760</v>
      </c>
      <c r="E5011" s="11">
        <v>1520</v>
      </c>
      <c r="F5011" s="11" t="s">
        <v>33</v>
      </c>
      <c r="G5011" s="13">
        <v>1151.98</v>
      </c>
      <c r="H5011" s="14">
        <f t="shared" si="546"/>
        <v>1751009.6</v>
      </c>
      <c r="I5011" s="14">
        <f>IF(F5011="GHS",H5011,H5011*Assumptions!$B$4)</f>
        <v>1751009.6</v>
      </c>
      <c r="J5011" s="15" t="str">
        <f>INDEX(Assumptions!$B$8:$B$12,MATCH(B5011,Assumptions!$A$8:$A$12,0))</f>
        <v>Weighted Average</v>
      </c>
      <c r="K5011" s="16">
        <f>G5011/(1-INDEX(Assumptions!$D$8:$D$12,MATCH(B5011,Assumptions!$A$8:$A$12,0)))</f>
        <v>1599.9722222222224</v>
      </c>
      <c r="L5011" s="16">
        <f t="shared" si="547"/>
        <v>34.559399999999997</v>
      </c>
      <c r="M5011" s="16">
        <f t="shared" si="548"/>
        <v>79.998611111111131</v>
      </c>
      <c r="N5011" s="14">
        <f>E5011*(K5011-L5011-M5011)*IF(F5011="GHS",1,Assumptions!$B$4)</f>
        <v>2257829.6008888888</v>
      </c>
      <c r="O5011" s="15">
        <f t="shared" ca="1" si="549"/>
        <v>526</v>
      </c>
      <c r="P5011" s="15" t="str">
        <f t="shared" ca="1" si="550"/>
        <v>365d+</v>
      </c>
      <c r="Q5011" s="17">
        <f ca="1">IF(P5011="0-90d",0,IF(P5011="91-180d",INDEX(Assumptions!$F$8:$F$12,MATCH(B5011,Assumptions!$A$8:$A$12,0)),IF(P5011="181-365d",INDEX(Assumptions!$G$8:$G$12,MATCH(B5011,Assumptions!$A$8:$A$12,0)),INDEX(Assumptions!$H$8:$H$12,MATCH(B5011,Assumptions!$A$8:$A$12,0)))))</f>
        <v>0.6</v>
      </c>
      <c r="R5011" s="14">
        <f t="shared" ca="1" si="551"/>
        <v>1050605.76</v>
      </c>
      <c r="S5011" s="14">
        <f t="shared" ca="1" si="552"/>
        <v>700403.84000000008</v>
      </c>
      <c r="T5011" s="11" t="s">
        <v>25</v>
      </c>
      <c r="U5011" s="18" t="s">
        <v>26</v>
      </c>
    </row>
    <row r="5012" spans="1:21" ht="15" customHeight="1" x14ac:dyDescent="0.15">
      <c r="A5012" s="10" t="s">
        <v>5060</v>
      </c>
      <c r="B5012" s="11" t="s">
        <v>22</v>
      </c>
      <c r="C5012" s="11" t="s">
        <v>81</v>
      </c>
      <c r="D5012" s="12">
        <v>45865</v>
      </c>
      <c r="E5012" s="11">
        <v>3918</v>
      </c>
      <c r="F5012" s="11" t="s">
        <v>24</v>
      </c>
      <c r="G5012" s="13">
        <v>37750.46</v>
      </c>
      <c r="H5012" s="14">
        <f t="shared" si="546"/>
        <v>147906302.28</v>
      </c>
      <c r="I5012" s="14">
        <f>IF(F5012="GHS",H5012,H5012*Assumptions!$B$4)</f>
        <v>1597388064.6240001</v>
      </c>
      <c r="J5012" s="15" t="str">
        <f>INDEX(Assumptions!$B$8:$B$12,MATCH(B5012,Assumptions!$A$8:$A$12,0))</f>
        <v>FIFO</v>
      </c>
      <c r="K5012" s="16">
        <f>G5012/(1-INDEX(Assumptions!$D$8:$D$12,MATCH(B5012,Assumptions!$A$8:$A$12,0)))</f>
        <v>46037.146341463413</v>
      </c>
      <c r="L5012" s="16">
        <f t="shared" si="547"/>
        <v>1132.5137999999999</v>
      </c>
      <c r="M5012" s="16">
        <f t="shared" si="548"/>
        <v>2301.8573170731706</v>
      </c>
      <c r="N5012" s="14">
        <f>E5012*(K5012-L5012-M5012)*IF(F5012="GHS",1,Assumptions!$B$4)</f>
        <v>1802710871.9549384</v>
      </c>
      <c r="O5012" s="15">
        <f t="shared" ca="1" si="549"/>
        <v>421</v>
      </c>
      <c r="P5012" s="15" t="str">
        <f t="shared" ca="1" si="550"/>
        <v>365d+</v>
      </c>
      <c r="Q5012" s="17">
        <f ca="1">IF(P5012="0-90d",0,IF(P5012="91-180d",INDEX(Assumptions!$F$8:$F$12,MATCH(B5012,Assumptions!$A$8:$A$12,0)),IF(P5012="181-365d",INDEX(Assumptions!$G$8:$G$12,MATCH(B5012,Assumptions!$A$8:$A$12,0)),INDEX(Assumptions!$H$8:$H$12,MATCH(B5012,Assumptions!$A$8:$A$12,0)))))</f>
        <v>0.5</v>
      </c>
      <c r="R5012" s="14">
        <f t="shared" ca="1" si="551"/>
        <v>798694032.31200004</v>
      </c>
      <c r="S5012" s="14">
        <f t="shared" ca="1" si="552"/>
        <v>798694032.31200004</v>
      </c>
      <c r="T5012" s="11" t="s">
        <v>25</v>
      </c>
      <c r="U5012" s="18" t="s">
        <v>26</v>
      </c>
    </row>
    <row r="5013" spans="1:21" ht="15" customHeight="1" x14ac:dyDescent="0.15">
      <c r="A5013" s="10" t="s">
        <v>5061</v>
      </c>
      <c r="B5013" s="11" t="s">
        <v>22</v>
      </c>
      <c r="C5013" s="11" t="s">
        <v>61</v>
      </c>
      <c r="D5013" s="12">
        <v>45967</v>
      </c>
      <c r="E5013" s="11">
        <v>553</v>
      </c>
      <c r="F5013" s="11" t="s">
        <v>24</v>
      </c>
      <c r="G5013" s="13">
        <v>21962.3</v>
      </c>
      <c r="H5013" s="14">
        <f t="shared" si="546"/>
        <v>12145151.9</v>
      </c>
      <c r="I5013" s="14">
        <f>IF(F5013="GHS",H5013,H5013*Assumptions!$B$4)</f>
        <v>131167640.52000001</v>
      </c>
      <c r="J5013" s="15" t="str">
        <f>INDEX(Assumptions!$B$8:$B$12,MATCH(B5013,Assumptions!$A$8:$A$12,0))</f>
        <v>FIFO</v>
      </c>
      <c r="K5013" s="16">
        <f>G5013/(1-INDEX(Assumptions!$D$8:$D$12,MATCH(B5013,Assumptions!$A$8:$A$12,0)))</f>
        <v>26783.292682926825</v>
      </c>
      <c r="L5013" s="16">
        <f t="shared" si="547"/>
        <v>658.86899999999991</v>
      </c>
      <c r="M5013" s="16">
        <f t="shared" si="548"/>
        <v>1339.1646341463413</v>
      </c>
      <c r="N5013" s="14">
        <f>E5013*(K5013-L5013-M5013)*IF(F5013="GHS",1,Assumptions!$B$4)</f>
        <v>148027481.14293656</v>
      </c>
      <c r="O5013" s="15">
        <f t="shared" ca="1" si="549"/>
        <v>319</v>
      </c>
      <c r="P5013" s="15" t="str">
        <f t="shared" ca="1" si="550"/>
        <v>181-365d</v>
      </c>
      <c r="Q5013" s="17">
        <f ca="1">IF(P5013="0-90d",0,IF(P5013="91-180d",INDEX(Assumptions!$F$8:$F$12,MATCH(B5013,Assumptions!$A$8:$A$12,0)),IF(P5013="181-365d",INDEX(Assumptions!$G$8:$G$12,MATCH(B5013,Assumptions!$A$8:$A$12,0)),INDEX(Assumptions!$H$8:$H$12,MATCH(B5013,Assumptions!$A$8:$A$12,0)))))</f>
        <v>0.15</v>
      </c>
      <c r="R5013" s="14">
        <f t="shared" ca="1" si="551"/>
        <v>19675146.078000002</v>
      </c>
      <c r="S5013" s="14">
        <f t="shared" ca="1" si="552"/>
        <v>111492494.442</v>
      </c>
      <c r="T5013" s="11" t="s">
        <v>25</v>
      </c>
      <c r="U5013" s="18" t="s">
        <v>26</v>
      </c>
    </row>
    <row r="5014" spans="1:21" ht="15" customHeight="1" x14ac:dyDescent="0.15">
      <c r="A5014" s="10" t="s">
        <v>5062</v>
      </c>
      <c r="B5014" s="11" t="s">
        <v>28</v>
      </c>
      <c r="C5014" s="11" t="s">
        <v>55</v>
      </c>
      <c r="D5014" s="12">
        <v>46009</v>
      </c>
      <c r="E5014" s="11">
        <v>2910</v>
      </c>
      <c r="F5014" s="11" t="s">
        <v>24</v>
      </c>
      <c r="G5014" s="13">
        <v>5420.61</v>
      </c>
      <c r="H5014" s="14">
        <f t="shared" si="546"/>
        <v>15773975.1</v>
      </c>
      <c r="I5014" s="14">
        <f>IF(F5014="GHS",H5014,H5014*Assumptions!$B$4)</f>
        <v>170358931.08000001</v>
      </c>
      <c r="J5014" s="15" t="str">
        <f>INDEX(Assumptions!$B$8:$B$12,MATCH(B5014,Assumptions!$A$8:$A$12,0))</f>
        <v>Fair Value Less Costs to Sell</v>
      </c>
      <c r="K5014" s="16">
        <f>G5014/(1-INDEX(Assumptions!$D$8:$D$12,MATCH(B5014,Assumptions!$A$8:$A$12,0)))</f>
        <v>6159.7840909090901</v>
      </c>
      <c r="L5014" s="16">
        <f t="shared" si="547"/>
        <v>162.61829999999998</v>
      </c>
      <c r="M5014" s="16">
        <f t="shared" si="548"/>
        <v>307.98920454545453</v>
      </c>
      <c r="N5014" s="14">
        <f>E5014*(K5014-L5014-M5014)*IF(F5014="GHS",1,Assumptions!$B$4)</f>
        <v>178799441.75623634</v>
      </c>
      <c r="O5014" s="15">
        <f t="shared" ca="1" si="549"/>
        <v>277</v>
      </c>
      <c r="P5014" s="15" t="str">
        <f t="shared" ca="1" si="550"/>
        <v>181-365d</v>
      </c>
      <c r="Q5014" s="17">
        <f ca="1">IF(P5014="0-90d",0,IF(P5014="91-180d",INDEX(Assumptions!$F$8:$F$12,MATCH(B5014,Assumptions!$A$8:$A$12,0)),IF(P5014="181-365d",INDEX(Assumptions!$G$8:$G$12,MATCH(B5014,Assumptions!$A$8:$A$12,0)),INDEX(Assumptions!$H$8:$H$12,MATCH(B5014,Assumptions!$A$8:$A$12,0)))))</f>
        <v>0.1</v>
      </c>
      <c r="R5014" s="14">
        <f t="shared" ca="1" si="551"/>
        <v>17035893.108000003</v>
      </c>
      <c r="S5014" s="14">
        <f t="shared" si="552"/>
        <v>0</v>
      </c>
      <c r="T5014" s="11" t="s">
        <v>39</v>
      </c>
      <c r="U5014" s="18" t="s">
        <v>26</v>
      </c>
    </row>
    <row r="5015" spans="1:21" ht="15" customHeight="1" x14ac:dyDescent="0.15">
      <c r="A5015" s="10" t="s">
        <v>5063</v>
      </c>
      <c r="B5015" s="11" t="s">
        <v>41</v>
      </c>
      <c r="C5015" s="11" t="s">
        <v>115</v>
      </c>
      <c r="D5015" s="12">
        <v>46020</v>
      </c>
      <c r="E5015" s="11">
        <v>201</v>
      </c>
      <c r="F5015" s="11" t="s">
        <v>33</v>
      </c>
      <c r="G5015" s="13">
        <v>594.62</v>
      </c>
      <c r="H5015" s="14">
        <f t="shared" si="546"/>
        <v>119518.62</v>
      </c>
      <c r="I5015" s="14">
        <f>IF(F5015="GHS",H5015,H5015*Assumptions!$B$4)</f>
        <v>119518.62</v>
      </c>
      <c r="J5015" s="15" t="str">
        <f>INDEX(Assumptions!$B$8:$B$12,MATCH(B5015,Assumptions!$A$8:$A$12,0))</f>
        <v>Weighted Average</v>
      </c>
      <c r="K5015" s="16">
        <f>G5015/(1-INDEX(Assumptions!$D$8:$D$12,MATCH(B5015,Assumptions!$A$8:$A$12,0)))</f>
        <v>914.8</v>
      </c>
      <c r="L5015" s="16">
        <f t="shared" si="547"/>
        <v>17.8386</v>
      </c>
      <c r="M5015" s="16">
        <f t="shared" si="548"/>
        <v>45.74</v>
      </c>
      <c r="N5015" s="14">
        <f>E5015*(K5015-L5015-M5015)*IF(F5015="GHS",1,Assumptions!$B$4)</f>
        <v>171095.50139999998</v>
      </c>
      <c r="O5015" s="15">
        <f t="shared" ca="1" si="549"/>
        <v>266</v>
      </c>
      <c r="P5015" s="15" t="str">
        <f t="shared" ca="1" si="550"/>
        <v>181-365d</v>
      </c>
      <c r="Q5015" s="17">
        <f ca="1">IF(P5015="0-90d",0,IF(P5015="91-180d",INDEX(Assumptions!$F$8:$F$12,MATCH(B5015,Assumptions!$A$8:$A$12,0)),IF(P5015="181-365d",INDEX(Assumptions!$G$8:$G$12,MATCH(B5015,Assumptions!$A$8:$A$12,0)),INDEX(Assumptions!$H$8:$H$12,MATCH(B5015,Assumptions!$A$8:$A$12,0)))))</f>
        <v>0.35</v>
      </c>
      <c r="R5015" s="14">
        <f t="shared" ca="1" si="551"/>
        <v>41831.516999999993</v>
      </c>
      <c r="S5015" s="14">
        <f t="shared" ca="1" si="552"/>
        <v>77687.103000000003</v>
      </c>
      <c r="T5015" s="11" t="s">
        <v>25</v>
      </c>
      <c r="U5015" s="18" t="s">
        <v>26</v>
      </c>
    </row>
    <row r="5016" spans="1:21" ht="15" customHeight="1" x14ac:dyDescent="0.15">
      <c r="A5016" s="10" t="s">
        <v>5064</v>
      </c>
      <c r="B5016" s="11" t="s">
        <v>31</v>
      </c>
      <c r="C5016" s="11" t="s">
        <v>32</v>
      </c>
      <c r="D5016" s="12">
        <v>46031</v>
      </c>
      <c r="E5016" s="11">
        <v>2146</v>
      </c>
      <c r="F5016" s="11" t="s">
        <v>33</v>
      </c>
      <c r="G5016" s="13">
        <v>8100</v>
      </c>
      <c r="H5016" s="14">
        <f t="shared" si="546"/>
        <v>17382600</v>
      </c>
      <c r="I5016" s="14">
        <f>IF(F5016="GHS",H5016,H5016*Assumptions!$B$4)</f>
        <v>17382600</v>
      </c>
      <c r="J5016" s="15" t="str">
        <f>INDEX(Assumptions!$B$8:$B$12,MATCH(B5016,Assumptions!$A$8:$A$12,0))</f>
        <v>Weighted Average</v>
      </c>
      <c r="K5016" s="16">
        <f>G5016/(1-INDEX(Assumptions!$D$8:$D$12,MATCH(B5016,Assumptions!$A$8:$A$12,0)))</f>
        <v>11250</v>
      </c>
      <c r="L5016" s="16">
        <f t="shared" si="547"/>
        <v>243</v>
      </c>
      <c r="M5016" s="16">
        <f t="shared" si="548"/>
        <v>562.5</v>
      </c>
      <c r="N5016" s="14">
        <f>E5016*(K5016-L5016-M5016)*IF(F5016="GHS",1,Assumptions!$B$4)</f>
        <v>22413897</v>
      </c>
      <c r="O5016" s="15">
        <f t="shared" ca="1" si="549"/>
        <v>255</v>
      </c>
      <c r="P5016" s="15" t="str">
        <f t="shared" ca="1" si="550"/>
        <v>181-365d</v>
      </c>
      <c r="Q5016" s="17">
        <f ca="1">IF(P5016="0-90d",0,IF(P5016="91-180d",INDEX(Assumptions!$F$8:$F$12,MATCH(B5016,Assumptions!$A$8:$A$12,0)),IF(P5016="181-365d",INDEX(Assumptions!$G$8:$G$12,MATCH(B5016,Assumptions!$A$8:$A$12,0)),INDEX(Assumptions!$H$8:$H$12,MATCH(B5016,Assumptions!$A$8:$A$12,0)))))</f>
        <v>0.2</v>
      </c>
      <c r="R5016" s="14">
        <f t="shared" ca="1" si="551"/>
        <v>3476520</v>
      </c>
      <c r="S5016" s="14">
        <f t="shared" ca="1" si="552"/>
        <v>13906080</v>
      </c>
      <c r="T5016" s="11" t="s">
        <v>25</v>
      </c>
      <c r="U5016" s="18" t="s">
        <v>26</v>
      </c>
    </row>
    <row r="5017" spans="1:21" ht="15" customHeight="1" x14ac:dyDescent="0.15">
      <c r="A5017" s="10" t="s">
        <v>5065</v>
      </c>
      <c r="B5017" s="11" t="s">
        <v>46</v>
      </c>
      <c r="C5017" s="11" t="s">
        <v>52</v>
      </c>
      <c r="D5017" s="12">
        <v>46102</v>
      </c>
      <c r="E5017" s="11">
        <v>2329</v>
      </c>
      <c r="F5017" s="11" t="s">
        <v>33</v>
      </c>
      <c r="G5017" s="13">
        <v>1536365.75</v>
      </c>
      <c r="H5017" s="14">
        <f t="shared" si="546"/>
        <v>3578195831.75</v>
      </c>
      <c r="I5017" s="14">
        <f>IF(F5017="GHS",H5017,H5017*Assumptions!$B$4)</f>
        <v>3578195831.75</v>
      </c>
      <c r="J5017" s="15" t="str">
        <f>INDEX(Assumptions!$B$8:$B$12,MATCH(B5017,Assumptions!$A$8:$A$12,0))</f>
        <v>Specific Identification</v>
      </c>
      <c r="K5017" s="16">
        <f>G5017/(1-INDEX(Assumptions!$D$8:$D$12,MATCH(B5017,Assumptions!$A$8:$A$12,0)))</f>
        <v>1969699.6794871795</v>
      </c>
      <c r="L5017" s="16">
        <f t="shared" si="547"/>
        <v>46090.972499999996</v>
      </c>
      <c r="M5017" s="16">
        <f t="shared" si="548"/>
        <v>98484.983974358984</v>
      </c>
      <c r="N5017" s="14">
        <f>E5017*(K5017-L5017-M5017)*IF(F5017="GHS",1,Assumptions!$B$4)</f>
        <v>4250713150.8968592</v>
      </c>
      <c r="O5017" s="15">
        <f t="shared" ca="1" si="549"/>
        <v>184</v>
      </c>
      <c r="P5017" s="15" t="str">
        <f t="shared" ca="1" si="550"/>
        <v>181-365d</v>
      </c>
      <c r="Q5017" s="17">
        <f ca="1">IF(P5017="0-90d",0,IF(P5017="91-180d",INDEX(Assumptions!$F$8:$F$12,MATCH(B5017,Assumptions!$A$8:$A$12,0)),IF(P5017="181-365d",INDEX(Assumptions!$G$8:$G$12,MATCH(B5017,Assumptions!$A$8:$A$12,0)),INDEX(Assumptions!$H$8:$H$12,MATCH(B5017,Assumptions!$A$8:$A$12,0)))))</f>
        <v>0.05</v>
      </c>
      <c r="R5017" s="14">
        <f t="shared" ca="1" si="551"/>
        <v>178909791.58750001</v>
      </c>
      <c r="S5017" s="14">
        <f t="shared" ca="1" si="552"/>
        <v>3399286040.1624999</v>
      </c>
      <c r="T5017" s="11" t="s">
        <v>25</v>
      </c>
      <c r="U5017" s="18" t="s">
        <v>26</v>
      </c>
    </row>
    <row r="5018" spans="1:21" ht="15" customHeight="1" x14ac:dyDescent="0.15">
      <c r="A5018" s="10" t="s">
        <v>5066</v>
      </c>
      <c r="B5018" s="11" t="s">
        <v>31</v>
      </c>
      <c r="C5018" s="11" t="s">
        <v>63</v>
      </c>
      <c r="D5018" s="12">
        <v>46201</v>
      </c>
      <c r="E5018" s="11">
        <v>333</v>
      </c>
      <c r="F5018" s="11" t="s">
        <v>33</v>
      </c>
      <c r="G5018" s="13">
        <v>2337.3200000000002</v>
      </c>
      <c r="H5018" s="14">
        <f t="shared" si="546"/>
        <v>778327.56</v>
      </c>
      <c r="I5018" s="14">
        <f>IF(F5018="GHS",H5018,H5018*Assumptions!$B$4)</f>
        <v>778327.56</v>
      </c>
      <c r="J5018" s="15" t="str">
        <f>INDEX(Assumptions!$B$8:$B$12,MATCH(B5018,Assumptions!$A$8:$A$12,0))</f>
        <v>Weighted Average</v>
      </c>
      <c r="K5018" s="16">
        <f>G5018/(1-INDEX(Assumptions!$D$8:$D$12,MATCH(B5018,Assumptions!$A$8:$A$12,0)))</f>
        <v>3246.2777777777783</v>
      </c>
      <c r="L5018" s="16">
        <f t="shared" si="547"/>
        <v>70.119600000000005</v>
      </c>
      <c r="M5018" s="16">
        <f t="shared" si="548"/>
        <v>162.31388888888893</v>
      </c>
      <c r="N5018" s="14">
        <f>E5018*(K5018-L5018-M5018)*IF(F5018="GHS",1,Assumptions!$B$4)</f>
        <v>1003610.1482000002</v>
      </c>
      <c r="O5018" s="15">
        <f t="shared" ca="1" si="549"/>
        <v>85</v>
      </c>
      <c r="P5018" s="15" t="str">
        <f t="shared" ca="1" si="550"/>
        <v>0-90d</v>
      </c>
      <c r="Q5018" s="17">
        <f ca="1">IF(P5018="0-90d",0,IF(P5018="91-180d",INDEX(Assumptions!$F$8:$F$12,MATCH(B5018,Assumptions!$A$8:$A$12,0)),IF(P5018="181-365d",INDEX(Assumptions!$G$8:$G$12,MATCH(B5018,Assumptions!$A$8:$A$12,0)),INDEX(Assumptions!$H$8:$H$12,MATCH(B5018,Assumptions!$A$8:$A$12,0)))))</f>
        <v>0</v>
      </c>
      <c r="R5018" s="14">
        <f t="shared" ca="1" si="551"/>
        <v>0</v>
      </c>
      <c r="S5018" s="14">
        <f t="shared" ca="1" si="552"/>
        <v>778327.56</v>
      </c>
      <c r="T5018" s="11" t="s">
        <v>50</v>
      </c>
      <c r="U5018" s="18" t="s">
        <v>26</v>
      </c>
    </row>
    <row r="5019" spans="1:21" ht="15" customHeight="1" x14ac:dyDescent="0.15">
      <c r="A5019" s="10" t="s">
        <v>5067</v>
      </c>
      <c r="B5019" s="11" t="s">
        <v>31</v>
      </c>
      <c r="C5019" s="11" t="s">
        <v>76</v>
      </c>
      <c r="D5019" s="12">
        <v>45967</v>
      </c>
      <c r="E5019" s="11">
        <v>916</v>
      </c>
      <c r="F5019" s="11" t="s">
        <v>33</v>
      </c>
      <c r="G5019" s="13">
        <v>3617.19</v>
      </c>
      <c r="H5019" s="14">
        <f t="shared" si="546"/>
        <v>3313346.04</v>
      </c>
      <c r="I5019" s="14">
        <f>IF(F5019="GHS",H5019,H5019*Assumptions!$B$4)</f>
        <v>3313346.04</v>
      </c>
      <c r="J5019" s="15" t="str">
        <f>INDEX(Assumptions!$B$8:$B$12,MATCH(B5019,Assumptions!$A$8:$A$12,0))</f>
        <v>Weighted Average</v>
      </c>
      <c r="K5019" s="16">
        <f>G5019/(1-INDEX(Assumptions!$D$8:$D$12,MATCH(B5019,Assumptions!$A$8:$A$12,0)))</f>
        <v>5023.875</v>
      </c>
      <c r="L5019" s="16">
        <f t="shared" si="547"/>
        <v>108.5157</v>
      </c>
      <c r="M5019" s="16">
        <f t="shared" si="548"/>
        <v>251.19375000000002</v>
      </c>
      <c r="N5019" s="14">
        <f>E5019*(K5019-L5019-M5019)*IF(F5019="GHS",1,Assumptions!$B$4)</f>
        <v>4272375.6437999997</v>
      </c>
      <c r="O5019" s="15">
        <f t="shared" ca="1" si="549"/>
        <v>319</v>
      </c>
      <c r="P5019" s="15" t="str">
        <f t="shared" ca="1" si="550"/>
        <v>181-365d</v>
      </c>
      <c r="Q5019" s="17">
        <f ca="1">IF(P5019="0-90d",0,IF(P5019="91-180d",INDEX(Assumptions!$F$8:$F$12,MATCH(B5019,Assumptions!$A$8:$A$12,0)),IF(P5019="181-365d",INDEX(Assumptions!$G$8:$G$12,MATCH(B5019,Assumptions!$A$8:$A$12,0)),INDEX(Assumptions!$H$8:$H$12,MATCH(B5019,Assumptions!$A$8:$A$12,0)))))</f>
        <v>0.2</v>
      </c>
      <c r="R5019" s="14">
        <f t="shared" ca="1" si="551"/>
        <v>662669.2080000001</v>
      </c>
      <c r="S5019" s="14">
        <f t="shared" ca="1" si="552"/>
        <v>2650676.8319999999</v>
      </c>
      <c r="T5019" s="11" t="s">
        <v>25</v>
      </c>
      <c r="U5019" s="18" t="s">
        <v>26</v>
      </c>
    </row>
    <row r="5020" spans="1:21" ht="15" customHeight="1" x14ac:dyDescent="0.15">
      <c r="A5020" s="10" t="s">
        <v>5068</v>
      </c>
      <c r="B5020" s="11" t="s">
        <v>31</v>
      </c>
      <c r="C5020" s="11" t="s">
        <v>32</v>
      </c>
      <c r="D5020" s="12">
        <v>45769</v>
      </c>
      <c r="E5020" s="11">
        <v>2122</v>
      </c>
      <c r="F5020" s="11" t="s">
        <v>33</v>
      </c>
      <c r="G5020" s="13">
        <v>1118.81</v>
      </c>
      <c r="H5020" s="14">
        <f t="shared" si="546"/>
        <v>2374114.8199999998</v>
      </c>
      <c r="I5020" s="14">
        <f>IF(F5020="GHS",H5020,H5020*Assumptions!$B$4)</f>
        <v>2374114.8199999998</v>
      </c>
      <c r="J5020" s="15" t="str">
        <f>INDEX(Assumptions!$B$8:$B$12,MATCH(B5020,Assumptions!$A$8:$A$12,0))</f>
        <v>Weighted Average</v>
      </c>
      <c r="K5020" s="16">
        <f>G5020/(1-INDEX(Assumptions!$D$8:$D$12,MATCH(B5020,Assumptions!$A$8:$A$12,0)))</f>
        <v>1553.9027777777778</v>
      </c>
      <c r="L5020" s="16">
        <f t="shared" si="547"/>
        <v>33.564299999999996</v>
      </c>
      <c r="M5020" s="16">
        <f t="shared" si="548"/>
        <v>77.695138888888891</v>
      </c>
      <c r="N5020" s="14">
        <f>E5020*(K5020-L5020-M5020)*IF(F5020="GHS",1,Assumptions!$B$4)</f>
        <v>3061289.1651222226</v>
      </c>
      <c r="O5020" s="15">
        <f t="shared" ca="1" si="549"/>
        <v>517</v>
      </c>
      <c r="P5020" s="15" t="str">
        <f t="shared" ca="1" si="550"/>
        <v>365d+</v>
      </c>
      <c r="Q5020" s="17">
        <f ca="1">IF(P5020="0-90d",0,IF(P5020="91-180d",INDEX(Assumptions!$F$8:$F$12,MATCH(B5020,Assumptions!$A$8:$A$12,0)),IF(P5020="181-365d",INDEX(Assumptions!$G$8:$G$12,MATCH(B5020,Assumptions!$A$8:$A$12,0)),INDEX(Assumptions!$H$8:$H$12,MATCH(B5020,Assumptions!$A$8:$A$12,0)))))</f>
        <v>0.6</v>
      </c>
      <c r="R5020" s="14">
        <f t="shared" ca="1" si="551"/>
        <v>1424468.8919999998</v>
      </c>
      <c r="S5020" s="14">
        <f t="shared" ca="1" si="552"/>
        <v>949645.92800000007</v>
      </c>
      <c r="T5020" s="11" t="s">
        <v>25</v>
      </c>
      <c r="U5020" s="18" t="s">
        <v>36</v>
      </c>
    </row>
    <row r="5021" spans="1:21" ht="15" customHeight="1" x14ac:dyDescent="0.15">
      <c r="A5021" s="10" t="s">
        <v>5069</v>
      </c>
      <c r="B5021" s="11" t="s">
        <v>28</v>
      </c>
      <c r="C5021" s="11" t="s">
        <v>35</v>
      </c>
      <c r="D5021" s="12">
        <v>46199</v>
      </c>
      <c r="E5021" s="11">
        <v>1678</v>
      </c>
      <c r="F5021" s="11" t="s">
        <v>24</v>
      </c>
      <c r="G5021" s="13">
        <v>5570.2</v>
      </c>
      <c r="H5021" s="14">
        <f t="shared" si="546"/>
        <v>9346795.5999999996</v>
      </c>
      <c r="I5021" s="14">
        <f>IF(F5021="GHS",H5021,H5021*Assumptions!$B$4)</f>
        <v>100945392.48</v>
      </c>
      <c r="J5021" s="15" t="str">
        <f>INDEX(Assumptions!$B$8:$B$12,MATCH(B5021,Assumptions!$A$8:$A$12,0))</f>
        <v>Fair Value Less Costs to Sell</v>
      </c>
      <c r="K5021" s="16">
        <f>G5021/(1-INDEX(Assumptions!$D$8:$D$12,MATCH(B5021,Assumptions!$A$8:$A$12,0)))</f>
        <v>6329.772727272727</v>
      </c>
      <c r="L5021" s="16">
        <f t="shared" si="547"/>
        <v>167.10599999999999</v>
      </c>
      <c r="M5021" s="16">
        <f t="shared" si="548"/>
        <v>316.48863636363637</v>
      </c>
      <c r="N5021" s="14">
        <f>E5021*(K5021-L5021-M5021)*IF(F5021="GHS",1,Assumptions!$B$4)</f>
        <v>105946777.83469091</v>
      </c>
      <c r="O5021" s="15">
        <f t="shared" ca="1" si="549"/>
        <v>87</v>
      </c>
      <c r="P5021" s="15" t="str">
        <f t="shared" ca="1" si="550"/>
        <v>0-90d</v>
      </c>
      <c r="Q5021" s="17">
        <f ca="1">IF(P5021="0-90d",0,IF(P5021="91-180d",INDEX(Assumptions!$F$8:$F$12,MATCH(B5021,Assumptions!$A$8:$A$12,0)),IF(P5021="181-365d",INDEX(Assumptions!$G$8:$G$12,MATCH(B5021,Assumptions!$A$8:$A$12,0)),INDEX(Assumptions!$H$8:$H$12,MATCH(B5021,Assumptions!$A$8:$A$12,0)))))</f>
        <v>0</v>
      </c>
      <c r="R5021" s="14">
        <f t="shared" ca="1" si="551"/>
        <v>0</v>
      </c>
      <c r="S5021" s="14">
        <f t="shared" ca="1" si="552"/>
        <v>100945392.48</v>
      </c>
      <c r="T5021" s="11" t="s">
        <v>25</v>
      </c>
      <c r="U5021" s="18" t="s">
        <v>26</v>
      </c>
    </row>
    <row r="5022" spans="1:21" ht="15" customHeight="1" x14ac:dyDescent="0.15">
      <c r="A5022" s="10" t="s">
        <v>5070</v>
      </c>
      <c r="B5022" s="11" t="s">
        <v>31</v>
      </c>
      <c r="C5022" s="11" t="s">
        <v>32</v>
      </c>
      <c r="D5022" s="12">
        <v>45755</v>
      </c>
      <c r="E5022" s="11">
        <v>3408</v>
      </c>
      <c r="F5022" s="11" t="s">
        <v>33</v>
      </c>
      <c r="G5022" s="13">
        <v>1754.91</v>
      </c>
      <c r="H5022" s="14">
        <f t="shared" si="546"/>
        <v>5980733.2800000003</v>
      </c>
      <c r="I5022" s="14">
        <f>IF(F5022="GHS",H5022,H5022*Assumptions!$B$4)</f>
        <v>5980733.2800000003</v>
      </c>
      <c r="J5022" s="15" t="str">
        <f>INDEX(Assumptions!$B$8:$B$12,MATCH(B5022,Assumptions!$A$8:$A$12,0))</f>
        <v>Weighted Average</v>
      </c>
      <c r="K5022" s="16">
        <f>G5022/(1-INDEX(Assumptions!$D$8:$D$12,MATCH(B5022,Assumptions!$A$8:$A$12,0)))</f>
        <v>2437.375</v>
      </c>
      <c r="L5022" s="16">
        <f t="shared" si="547"/>
        <v>52.647300000000001</v>
      </c>
      <c r="M5022" s="16">
        <f t="shared" si="548"/>
        <v>121.86875000000001</v>
      </c>
      <c r="N5022" s="14">
        <f>E5022*(K5022-L5022-M5022)*IF(F5022="GHS",1,Assumptions!$B$4)</f>
        <v>7711823.301599999</v>
      </c>
      <c r="O5022" s="15">
        <f t="shared" ca="1" si="549"/>
        <v>531</v>
      </c>
      <c r="P5022" s="15" t="str">
        <f t="shared" ca="1" si="550"/>
        <v>365d+</v>
      </c>
      <c r="Q5022" s="17">
        <f ca="1">IF(P5022="0-90d",0,IF(P5022="91-180d",INDEX(Assumptions!$F$8:$F$12,MATCH(B5022,Assumptions!$A$8:$A$12,0)),IF(P5022="181-365d",INDEX(Assumptions!$G$8:$G$12,MATCH(B5022,Assumptions!$A$8:$A$12,0)),INDEX(Assumptions!$H$8:$H$12,MATCH(B5022,Assumptions!$A$8:$A$12,0)))))</f>
        <v>0.6</v>
      </c>
      <c r="R5022" s="14">
        <f t="shared" ca="1" si="551"/>
        <v>3588439.9679999999</v>
      </c>
      <c r="S5022" s="14">
        <f t="shared" ca="1" si="552"/>
        <v>2392293.3120000004</v>
      </c>
      <c r="T5022" s="11" t="s">
        <v>25</v>
      </c>
      <c r="U5022" s="18" t="s">
        <v>26</v>
      </c>
    </row>
    <row r="5023" spans="1:21" ht="15" customHeight="1" x14ac:dyDescent="0.15">
      <c r="A5023" s="10" t="s">
        <v>5071</v>
      </c>
      <c r="B5023" s="11" t="s">
        <v>31</v>
      </c>
      <c r="C5023" s="11" t="s">
        <v>32</v>
      </c>
      <c r="D5023" s="12">
        <v>46202</v>
      </c>
      <c r="E5023" s="11">
        <v>3123</v>
      </c>
      <c r="F5023" s="11" t="s">
        <v>33</v>
      </c>
      <c r="G5023" s="13">
        <v>695.74</v>
      </c>
      <c r="H5023" s="14">
        <f t="shared" si="546"/>
        <v>2172796.02</v>
      </c>
      <c r="I5023" s="14">
        <f>IF(F5023="GHS",H5023,H5023*Assumptions!$B$4)</f>
        <v>2172796.02</v>
      </c>
      <c r="J5023" s="15" t="str">
        <f>INDEX(Assumptions!$B$8:$B$12,MATCH(B5023,Assumptions!$A$8:$A$12,0))</f>
        <v>Weighted Average</v>
      </c>
      <c r="K5023" s="16">
        <f>G5023/(1-INDEX(Assumptions!$D$8:$D$12,MATCH(B5023,Assumptions!$A$8:$A$12,0)))</f>
        <v>966.30555555555566</v>
      </c>
      <c r="L5023" s="16">
        <f t="shared" si="547"/>
        <v>20.872199999999999</v>
      </c>
      <c r="M5023" s="16">
        <f t="shared" si="548"/>
        <v>48.315277777777787</v>
      </c>
      <c r="N5023" s="14">
        <f>E5023*(K5023-L5023-M5023)*IF(F5023="GHS",1,Assumptions!$B$4)</f>
        <v>2801699.7569000004</v>
      </c>
      <c r="O5023" s="15">
        <f t="shared" ca="1" si="549"/>
        <v>84</v>
      </c>
      <c r="P5023" s="15" t="str">
        <f t="shared" ca="1" si="550"/>
        <v>0-90d</v>
      </c>
      <c r="Q5023" s="17">
        <f ca="1">IF(P5023="0-90d",0,IF(P5023="91-180d",INDEX(Assumptions!$F$8:$F$12,MATCH(B5023,Assumptions!$A$8:$A$12,0)),IF(P5023="181-365d",INDEX(Assumptions!$G$8:$G$12,MATCH(B5023,Assumptions!$A$8:$A$12,0)),INDEX(Assumptions!$H$8:$H$12,MATCH(B5023,Assumptions!$A$8:$A$12,0)))))</f>
        <v>0</v>
      </c>
      <c r="R5023" s="14">
        <f t="shared" ca="1" si="551"/>
        <v>0</v>
      </c>
      <c r="S5023" s="14">
        <f t="shared" ca="1" si="552"/>
        <v>2172796.02</v>
      </c>
      <c r="T5023" s="11" t="s">
        <v>25</v>
      </c>
      <c r="U5023" s="18" t="s">
        <v>26</v>
      </c>
    </row>
    <row r="5024" spans="1:21" ht="15" customHeight="1" x14ac:dyDescent="0.15">
      <c r="A5024" s="10" t="s">
        <v>5072</v>
      </c>
      <c r="B5024" s="11" t="s">
        <v>31</v>
      </c>
      <c r="C5024" s="11" t="s">
        <v>32</v>
      </c>
      <c r="D5024" s="12">
        <v>45985</v>
      </c>
      <c r="E5024" s="11">
        <v>2598</v>
      </c>
      <c r="F5024" s="11" t="s">
        <v>33</v>
      </c>
      <c r="G5024" s="13">
        <v>1569.7</v>
      </c>
      <c r="H5024" s="14">
        <f t="shared" si="546"/>
        <v>4078080.6</v>
      </c>
      <c r="I5024" s="14">
        <f>IF(F5024="GHS",H5024,H5024*Assumptions!$B$4)</f>
        <v>4078080.6</v>
      </c>
      <c r="J5024" s="15" t="str">
        <f>INDEX(Assumptions!$B$8:$B$12,MATCH(B5024,Assumptions!$A$8:$A$12,0))</f>
        <v>Weighted Average</v>
      </c>
      <c r="K5024" s="16">
        <f>G5024/(1-INDEX(Assumptions!$D$8:$D$12,MATCH(B5024,Assumptions!$A$8:$A$12,0)))</f>
        <v>2180.1388888888891</v>
      </c>
      <c r="L5024" s="16">
        <f t="shared" si="547"/>
        <v>47.091000000000001</v>
      </c>
      <c r="M5024" s="16">
        <f t="shared" si="548"/>
        <v>109.00694444444446</v>
      </c>
      <c r="N5024" s="14">
        <f>E5024*(K5024-L5024-M5024)*IF(F5024="GHS",1,Assumptions!$B$4)</f>
        <v>5258458.3736666683</v>
      </c>
      <c r="O5024" s="15">
        <f t="shared" ca="1" si="549"/>
        <v>301</v>
      </c>
      <c r="P5024" s="15" t="str">
        <f t="shared" ca="1" si="550"/>
        <v>181-365d</v>
      </c>
      <c r="Q5024" s="17">
        <f ca="1">IF(P5024="0-90d",0,IF(P5024="91-180d",INDEX(Assumptions!$F$8:$F$12,MATCH(B5024,Assumptions!$A$8:$A$12,0)),IF(P5024="181-365d",INDEX(Assumptions!$G$8:$G$12,MATCH(B5024,Assumptions!$A$8:$A$12,0)),INDEX(Assumptions!$H$8:$H$12,MATCH(B5024,Assumptions!$A$8:$A$12,0)))))</f>
        <v>0.2</v>
      </c>
      <c r="R5024" s="14">
        <f t="shared" ca="1" si="551"/>
        <v>815616.12000000011</v>
      </c>
      <c r="S5024" s="14">
        <f t="shared" ca="1" si="552"/>
        <v>3262464.48</v>
      </c>
      <c r="T5024" s="11" t="s">
        <v>25</v>
      </c>
      <c r="U5024" s="18" t="s">
        <v>36</v>
      </c>
    </row>
    <row r="5025" spans="1:21" ht="15" customHeight="1" x14ac:dyDescent="0.15">
      <c r="A5025" s="10" t="s">
        <v>5073</v>
      </c>
      <c r="B5025" s="11" t="s">
        <v>31</v>
      </c>
      <c r="C5025" s="11" t="s">
        <v>76</v>
      </c>
      <c r="D5025" s="12">
        <v>46073</v>
      </c>
      <c r="E5025" s="11">
        <v>1479</v>
      </c>
      <c r="F5025" s="11" t="s">
        <v>33</v>
      </c>
      <c r="G5025" s="13">
        <v>2381.08</v>
      </c>
      <c r="H5025" s="14">
        <f t="shared" si="546"/>
        <v>3521617.32</v>
      </c>
      <c r="I5025" s="14">
        <f>IF(F5025="GHS",H5025,H5025*Assumptions!$B$4)</f>
        <v>3521617.32</v>
      </c>
      <c r="J5025" s="15" t="str">
        <f>INDEX(Assumptions!$B$8:$B$12,MATCH(B5025,Assumptions!$A$8:$A$12,0))</f>
        <v>Weighted Average</v>
      </c>
      <c r="K5025" s="16">
        <f>G5025/(1-INDEX(Assumptions!$D$8:$D$12,MATCH(B5025,Assumptions!$A$8:$A$12,0)))</f>
        <v>3307.0555555555557</v>
      </c>
      <c r="L5025" s="16">
        <f t="shared" si="547"/>
        <v>71.432400000000001</v>
      </c>
      <c r="M5025" s="16">
        <f t="shared" si="548"/>
        <v>165.35277777777779</v>
      </c>
      <c r="N5025" s="14">
        <f>E5025*(K5025-L5025-M5025)*IF(F5025="GHS",1,Assumptions!$B$4)</f>
        <v>4540929.8887333339</v>
      </c>
      <c r="O5025" s="15">
        <f t="shared" ca="1" si="549"/>
        <v>213</v>
      </c>
      <c r="P5025" s="15" t="str">
        <f t="shared" ca="1" si="550"/>
        <v>181-365d</v>
      </c>
      <c r="Q5025" s="17">
        <f ca="1">IF(P5025="0-90d",0,IF(P5025="91-180d",INDEX(Assumptions!$F$8:$F$12,MATCH(B5025,Assumptions!$A$8:$A$12,0)),IF(P5025="181-365d",INDEX(Assumptions!$G$8:$G$12,MATCH(B5025,Assumptions!$A$8:$A$12,0)),INDEX(Assumptions!$H$8:$H$12,MATCH(B5025,Assumptions!$A$8:$A$12,0)))))</f>
        <v>0.2</v>
      </c>
      <c r="R5025" s="14">
        <f t="shared" ca="1" si="551"/>
        <v>704323.46400000004</v>
      </c>
      <c r="S5025" s="14">
        <f t="shared" ca="1" si="552"/>
        <v>2817293.8559999997</v>
      </c>
      <c r="T5025" s="11" t="s">
        <v>25</v>
      </c>
      <c r="U5025" s="18" t="s">
        <v>26</v>
      </c>
    </row>
    <row r="5026" spans="1:21" ht="15" customHeight="1" x14ac:dyDescent="0.15">
      <c r="A5026" s="10" t="s">
        <v>5074</v>
      </c>
      <c r="B5026" s="11" t="s">
        <v>31</v>
      </c>
      <c r="C5026" s="11" t="s">
        <v>63</v>
      </c>
      <c r="D5026" s="12">
        <v>45938</v>
      </c>
      <c r="E5026" s="11">
        <v>1881</v>
      </c>
      <c r="F5026" s="11" t="s">
        <v>33</v>
      </c>
      <c r="G5026" s="13">
        <v>3478.21</v>
      </c>
      <c r="H5026" s="14">
        <f t="shared" si="546"/>
        <v>6542513.0099999998</v>
      </c>
      <c r="I5026" s="14">
        <f>IF(F5026="GHS",H5026,H5026*Assumptions!$B$4)</f>
        <v>6542513.0099999998</v>
      </c>
      <c r="J5026" s="15" t="str">
        <f>INDEX(Assumptions!$B$8:$B$12,MATCH(B5026,Assumptions!$A$8:$A$12,0))</f>
        <v>Weighted Average</v>
      </c>
      <c r="K5026" s="16">
        <f>G5026/(1-INDEX(Assumptions!$D$8:$D$12,MATCH(B5026,Assumptions!$A$8:$A$12,0)))</f>
        <v>4830.8472222222226</v>
      </c>
      <c r="L5026" s="16">
        <f t="shared" si="547"/>
        <v>104.3463</v>
      </c>
      <c r="M5026" s="16">
        <f t="shared" si="548"/>
        <v>241.54236111111115</v>
      </c>
      <c r="N5026" s="14">
        <f>E5026*(K5026-L5026-M5026)*IF(F5026="GHS",1,Assumptions!$B$4)</f>
        <v>8436207.0534500014</v>
      </c>
      <c r="O5026" s="15">
        <f t="shared" ca="1" si="549"/>
        <v>348</v>
      </c>
      <c r="P5026" s="15" t="str">
        <f t="shared" ca="1" si="550"/>
        <v>181-365d</v>
      </c>
      <c r="Q5026" s="17">
        <f ca="1">IF(P5026="0-90d",0,IF(P5026="91-180d",INDEX(Assumptions!$F$8:$F$12,MATCH(B5026,Assumptions!$A$8:$A$12,0)),IF(P5026="181-365d",INDEX(Assumptions!$G$8:$G$12,MATCH(B5026,Assumptions!$A$8:$A$12,0)),INDEX(Assumptions!$H$8:$H$12,MATCH(B5026,Assumptions!$A$8:$A$12,0)))))</f>
        <v>0.2</v>
      </c>
      <c r="R5026" s="14">
        <f t="shared" ca="1" si="551"/>
        <v>1308502.602</v>
      </c>
      <c r="S5026" s="14">
        <f t="shared" ca="1" si="552"/>
        <v>5234010.4079999998</v>
      </c>
      <c r="T5026" s="11" t="s">
        <v>25</v>
      </c>
      <c r="U5026" s="18" t="s">
        <v>26</v>
      </c>
    </row>
    <row r="5027" spans="1:21" ht="15" customHeight="1" x14ac:dyDescent="0.15">
      <c r="A5027" s="10" t="s">
        <v>5075</v>
      </c>
      <c r="B5027" s="11" t="s">
        <v>31</v>
      </c>
      <c r="C5027" s="11" t="s">
        <v>76</v>
      </c>
      <c r="D5027" s="12">
        <v>45876</v>
      </c>
      <c r="E5027" s="11">
        <v>1362</v>
      </c>
      <c r="F5027" s="11" t="s">
        <v>33</v>
      </c>
      <c r="G5027" s="13">
        <v>4682.6400000000003</v>
      </c>
      <c r="H5027" s="14">
        <f t="shared" si="546"/>
        <v>6377755.6800000006</v>
      </c>
      <c r="I5027" s="14">
        <f>IF(F5027="GHS",H5027,H5027*Assumptions!$B$4)</f>
        <v>6377755.6800000006</v>
      </c>
      <c r="J5027" s="15" t="str">
        <f>INDEX(Assumptions!$B$8:$B$12,MATCH(B5027,Assumptions!$A$8:$A$12,0))</f>
        <v>Weighted Average</v>
      </c>
      <c r="K5027" s="16">
        <f>G5027/(1-INDEX(Assumptions!$D$8:$D$12,MATCH(B5027,Assumptions!$A$8:$A$12,0)))</f>
        <v>6503.666666666667</v>
      </c>
      <c r="L5027" s="16">
        <f t="shared" si="547"/>
        <v>140.47919999999999</v>
      </c>
      <c r="M5027" s="16">
        <f t="shared" si="548"/>
        <v>325.18333333333339</v>
      </c>
      <c r="N5027" s="14">
        <f>E5027*(K5027-L5027-M5027)*IF(F5027="GHS",1,Assumptions!$B$4)</f>
        <v>8223761.6296000006</v>
      </c>
      <c r="O5027" s="15">
        <f t="shared" ca="1" si="549"/>
        <v>410</v>
      </c>
      <c r="P5027" s="15" t="str">
        <f t="shared" ca="1" si="550"/>
        <v>365d+</v>
      </c>
      <c r="Q5027" s="17">
        <f ca="1">IF(P5027="0-90d",0,IF(P5027="91-180d",INDEX(Assumptions!$F$8:$F$12,MATCH(B5027,Assumptions!$A$8:$A$12,0)),IF(P5027="181-365d",INDEX(Assumptions!$G$8:$G$12,MATCH(B5027,Assumptions!$A$8:$A$12,0)),INDEX(Assumptions!$H$8:$H$12,MATCH(B5027,Assumptions!$A$8:$A$12,0)))))</f>
        <v>0.6</v>
      </c>
      <c r="R5027" s="14">
        <f t="shared" ca="1" si="551"/>
        <v>3826653.4080000003</v>
      </c>
      <c r="S5027" s="14">
        <f t="shared" ca="1" si="552"/>
        <v>2551102.2720000003</v>
      </c>
      <c r="T5027" s="11" t="s">
        <v>25</v>
      </c>
      <c r="U5027" s="18" t="s">
        <v>26</v>
      </c>
    </row>
    <row r="5028" spans="1:21" ht="15" customHeight="1" x14ac:dyDescent="0.15">
      <c r="A5028" s="10" t="s">
        <v>5076</v>
      </c>
      <c r="B5028" s="11" t="s">
        <v>22</v>
      </c>
      <c r="C5028" s="11" t="s">
        <v>61</v>
      </c>
      <c r="D5028" s="12">
        <v>46106</v>
      </c>
      <c r="E5028" s="11">
        <v>48</v>
      </c>
      <c r="F5028" s="11" t="s">
        <v>24</v>
      </c>
      <c r="G5028" s="13">
        <v>13313.44</v>
      </c>
      <c r="H5028" s="14">
        <f t="shared" si="546"/>
        <v>639045.12</v>
      </c>
      <c r="I5028" s="14">
        <f>IF(F5028="GHS",H5028,H5028*Assumptions!$B$4)</f>
        <v>6901687.2960000001</v>
      </c>
      <c r="J5028" s="15" t="str">
        <f>INDEX(Assumptions!$B$8:$B$12,MATCH(B5028,Assumptions!$A$8:$A$12,0))</f>
        <v>FIFO</v>
      </c>
      <c r="K5028" s="16">
        <f>G5028/(1-INDEX(Assumptions!$D$8:$D$12,MATCH(B5028,Assumptions!$A$8:$A$12,0)))</f>
        <v>16235.90243902439</v>
      </c>
      <c r="L5028" s="16">
        <f t="shared" si="547"/>
        <v>399.40320000000003</v>
      </c>
      <c r="M5028" s="16">
        <f t="shared" si="548"/>
        <v>811.79512195121958</v>
      </c>
      <c r="N5028" s="14">
        <f>E5028*(K5028-L5028-M5028)*IF(F5028="GHS",1,Assumptions!$B$4)</f>
        <v>7788806.614290732</v>
      </c>
      <c r="O5028" s="15">
        <f t="shared" ca="1" si="549"/>
        <v>180</v>
      </c>
      <c r="P5028" s="15" t="str">
        <f t="shared" ca="1" si="550"/>
        <v>91-180d</v>
      </c>
      <c r="Q5028" s="17">
        <f ca="1">IF(P5028="0-90d",0,IF(P5028="91-180d",INDEX(Assumptions!$F$8:$F$12,MATCH(B5028,Assumptions!$A$8:$A$12,0)),IF(P5028="181-365d",INDEX(Assumptions!$G$8:$G$12,MATCH(B5028,Assumptions!$A$8:$A$12,0)),INDEX(Assumptions!$H$8:$H$12,MATCH(B5028,Assumptions!$A$8:$A$12,0)))))</f>
        <v>0.03</v>
      </c>
      <c r="R5028" s="14">
        <f t="shared" ca="1" si="551"/>
        <v>207050.61887999999</v>
      </c>
      <c r="S5028" s="14">
        <f t="shared" ca="1" si="552"/>
        <v>6694636.6771200001</v>
      </c>
      <c r="T5028" s="11" t="s">
        <v>25</v>
      </c>
      <c r="U5028" s="18" t="s">
        <v>26</v>
      </c>
    </row>
    <row r="5029" spans="1:21" ht="15" customHeight="1" x14ac:dyDescent="0.15">
      <c r="A5029" s="10" t="s">
        <v>5077</v>
      </c>
      <c r="B5029" s="11" t="s">
        <v>22</v>
      </c>
      <c r="C5029" s="11" t="s">
        <v>61</v>
      </c>
      <c r="D5029" s="12">
        <v>45892</v>
      </c>
      <c r="E5029" s="11">
        <v>3353</v>
      </c>
      <c r="F5029" s="11" t="s">
        <v>24</v>
      </c>
      <c r="G5029" s="13">
        <v>32132.81</v>
      </c>
      <c r="H5029" s="14">
        <f t="shared" si="546"/>
        <v>107741311.93000001</v>
      </c>
      <c r="I5029" s="14">
        <f>IF(F5029="GHS",H5029,H5029*Assumptions!$B$4)</f>
        <v>1163606168.8440001</v>
      </c>
      <c r="J5029" s="15" t="str">
        <f>INDEX(Assumptions!$B$8:$B$12,MATCH(B5029,Assumptions!$A$8:$A$12,0))</f>
        <v>FIFO</v>
      </c>
      <c r="K5029" s="16">
        <f>G5029/(1-INDEX(Assumptions!$D$8:$D$12,MATCH(B5029,Assumptions!$A$8:$A$12,0)))</f>
        <v>39186.353658536587</v>
      </c>
      <c r="L5029" s="16">
        <f t="shared" si="547"/>
        <v>963.98429999999996</v>
      </c>
      <c r="M5029" s="16">
        <f t="shared" si="548"/>
        <v>1959.3176829268295</v>
      </c>
      <c r="N5029" s="14">
        <f>E5029*(K5029-L5029-M5029)*IF(F5029="GHS",1,Assumptions!$B$4)</f>
        <v>1313172132.4978511</v>
      </c>
      <c r="O5029" s="15">
        <f t="shared" ca="1" si="549"/>
        <v>394</v>
      </c>
      <c r="P5029" s="15" t="str">
        <f t="shared" ca="1" si="550"/>
        <v>365d+</v>
      </c>
      <c r="Q5029" s="17">
        <f ca="1">IF(P5029="0-90d",0,IF(P5029="91-180d",INDEX(Assumptions!$F$8:$F$12,MATCH(B5029,Assumptions!$A$8:$A$12,0)),IF(P5029="181-365d",INDEX(Assumptions!$G$8:$G$12,MATCH(B5029,Assumptions!$A$8:$A$12,0)),INDEX(Assumptions!$H$8:$H$12,MATCH(B5029,Assumptions!$A$8:$A$12,0)))))</f>
        <v>0.5</v>
      </c>
      <c r="R5029" s="14">
        <f t="shared" ca="1" si="551"/>
        <v>581803084.42200005</v>
      </c>
      <c r="S5029" s="14">
        <f t="shared" ca="1" si="552"/>
        <v>581803084.42200005</v>
      </c>
      <c r="T5029" s="11" t="s">
        <v>25</v>
      </c>
      <c r="U5029" s="18" t="s">
        <v>26</v>
      </c>
    </row>
    <row r="5030" spans="1:21" ht="15" customHeight="1" x14ac:dyDescent="0.15">
      <c r="A5030" s="10" t="s">
        <v>5078</v>
      </c>
      <c r="B5030" s="11" t="s">
        <v>41</v>
      </c>
      <c r="C5030" s="11" t="s">
        <v>115</v>
      </c>
      <c r="D5030" s="12">
        <v>45935</v>
      </c>
      <c r="E5030" s="11">
        <v>4883</v>
      </c>
      <c r="F5030" s="11" t="s">
        <v>33</v>
      </c>
      <c r="G5030" s="13">
        <v>455.52</v>
      </c>
      <c r="H5030" s="14">
        <f t="shared" si="546"/>
        <v>2224304.1599999997</v>
      </c>
      <c r="I5030" s="14">
        <f>IF(F5030="GHS",H5030,H5030*Assumptions!$B$4)</f>
        <v>2224304.1599999997</v>
      </c>
      <c r="J5030" s="15" t="str">
        <f>INDEX(Assumptions!$B$8:$B$12,MATCH(B5030,Assumptions!$A$8:$A$12,0))</f>
        <v>Weighted Average</v>
      </c>
      <c r="K5030" s="16">
        <f>G5030/(1-INDEX(Assumptions!$D$8:$D$12,MATCH(B5030,Assumptions!$A$8:$A$12,0)))</f>
        <v>700.8</v>
      </c>
      <c r="L5030" s="16">
        <f t="shared" si="547"/>
        <v>13.6656</v>
      </c>
      <c r="M5030" s="16">
        <f t="shared" si="548"/>
        <v>35.04</v>
      </c>
      <c r="N5030" s="14">
        <f>E5030*(K5030-L5030-M5030)*IF(F5030="GHS",1,Assumptions!$B$4)</f>
        <v>3184176.9551999997</v>
      </c>
      <c r="O5030" s="15">
        <f t="shared" ca="1" si="549"/>
        <v>351</v>
      </c>
      <c r="P5030" s="15" t="str">
        <f t="shared" ca="1" si="550"/>
        <v>181-365d</v>
      </c>
      <c r="Q5030" s="17">
        <f ca="1">IF(P5030="0-90d",0,IF(P5030="91-180d",INDEX(Assumptions!$F$8:$F$12,MATCH(B5030,Assumptions!$A$8:$A$12,0)),IF(P5030="181-365d",INDEX(Assumptions!$G$8:$G$12,MATCH(B5030,Assumptions!$A$8:$A$12,0)),INDEX(Assumptions!$H$8:$H$12,MATCH(B5030,Assumptions!$A$8:$A$12,0)))))</f>
        <v>0.35</v>
      </c>
      <c r="R5030" s="14">
        <f t="shared" ca="1" si="551"/>
        <v>778506.45599999989</v>
      </c>
      <c r="S5030" s="14">
        <f t="shared" ca="1" si="552"/>
        <v>1445797.7039999999</v>
      </c>
      <c r="T5030" s="11" t="s">
        <v>25</v>
      </c>
      <c r="U5030" s="18" t="s">
        <v>26</v>
      </c>
    </row>
    <row r="5031" spans="1:21" ht="15" customHeight="1" x14ac:dyDescent="0.15">
      <c r="A5031" s="10" t="s">
        <v>5079</v>
      </c>
      <c r="B5031" s="11" t="s">
        <v>22</v>
      </c>
      <c r="C5031" s="11" t="s">
        <v>81</v>
      </c>
      <c r="D5031" s="12">
        <v>45970</v>
      </c>
      <c r="E5031" s="11">
        <v>2311</v>
      </c>
      <c r="F5031" s="11" t="s">
        <v>24</v>
      </c>
      <c r="G5031" s="13">
        <v>31518.9</v>
      </c>
      <c r="H5031" s="14">
        <f t="shared" si="546"/>
        <v>72840177.900000006</v>
      </c>
      <c r="I5031" s="14">
        <f>IF(F5031="GHS",H5031,H5031*Assumptions!$B$4)</f>
        <v>786673921.32000017</v>
      </c>
      <c r="J5031" s="15" t="str">
        <f>INDEX(Assumptions!$B$8:$B$12,MATCH(B5031,Assumptions!$A$8:$A$12,0))</f>
        <v>FIFO</v>
      </c>
      <c r="K5031" s="16">
        <f>G5031/(1-INDEX(Assumptions!$D$8:$D$12,MATCH(B5031,Assumptions!$A$8:$A$12,0)))</f>
        <v>38437.682926829264</v>
      </c>
      <c r="L5031" s="16">
        <f t="shared" si="547"/>
        <v>945.56700000000001</v>
      </c>
      <c r="M5031" s="16">
        <f t="shared" si="548"/>
        <v>1921.8841463414633</v>
      </c>
      <c r="N5031" s="14">
        <f>E5031*(K5031-L5031-M5031)*IF(F5031="GHS",1,Assumptions!$B$4)</f>
        <v>887790300.96283877</v>
      </c>
      <c r="O5031" s="15">
        <f t="shared" ca="1" si="549"/>
        <v>316</v>
      </c>
      <c r="P5031" s="15" t="str">
        <f t="shared" ca="1" si="550"/>
        <v>181-365d</v>
      </c>
      <c r="Q5031" s="17">
        <f ca="1">IF(P5031="0-90d",0,IF(P5031="91-180d",INDEX(Assumptions!$F$8:$F$12,MATCH(B5031,Assumptions!$A$8:$A$12,0)),IF(P5031="181-365d",INDEX(Assumptions!$G$8:$G$12,MATCH(B5031,Assumptions!$A$8:$A$12,0)),INDEX(Assumptions!$H$8:$H$12,MATCH(B5031,Assumptions!$A$8:$A$12,0)))))</f>
        <v>0.15</v>
      </c>
      <c r="R5031" s="14">
        <f t="shared" ca="1" si="551"/>
        <v>118001088.19800003</v>
      </c>
      <c r="S5031" s="14">
        <f t="shared" ca="1" si="552"/>
        <v>668672833.1220001</v>
      </c>
      <c r="T5031" s="11" t="s">
        <v>25</v>
      </c>
      <c r="U5031" s="18" t="s">
        <v>36</v>
      </c>
    </row>
    <row r="5032" spans="1:21" ht="15" customHeight="1" x14ac:dyDescent="0.15">
      <c r="A5032" s="10" t="s">
        <v>5080</v>
      </c>
      <c r="B5032" s="11" t="s">
        <v>31</v>
      </c>
      <c r="C5032" s="11" t="s">
        <v>32</v>
      </c>
      <c r="D5032" s="12">
        <v>46193</v>
      </c>
      <c r="E5032" s="11">
        <v>353</v>
      </c>
      <c r="F5032" s="11" t="s">
        <v>33</v>
      </c>
      <c r="G5032" s="13">
        <v>1446.79</v>
      </c>
      <c r="H5032" s="14">
        <f t="shared" si="546"/>
        <v>510716.87</v>
      </c>
      <c r="I5032" s="14">
        <f>IF(F5032="GHS",H5032,H5032*Assumptions!$B$4)</f>
        <v>510716.87</v>
      </c>
      <c r="J5032" s="15" t="str">
        <f>INDEX(Assumptions!$B$8:$B$12,MATCH(B5032,Assumptions!$A$8:$A$12,0))</f>
        <v>Weighted Average</v>
      </c>
      <c r="K5032" s="16">
        <f>G5032/(1-INDEX(Assumptions!$D$8:$D$12,MATCH(B5032,Assumptions!$A$8:$A$12,0)))</f>
        <v>2009.4305555555557</v>
      </c>
      <c r="L5032" s="16">
        <f t="shared" si="547"/>
        <v>43.403700000000001</v>
      </c>
      <c r="M5032" s="16">
        <f t="shared" si="548"/>
        <v>100.47152777777779</v>
      </c>
      <c r="N5032" s="14">
        <f>E5032*(K5032-L5032-M5032)*IF(F5032="GHS",1,Assumptions!$B$4)</f>
        <v>658541.03070555557</v>
      </c>
      <c r="O5032" s="15">
        <f t="shared" ca="1" si="549"/>
        <v>93</v>
      </c>
      <c r="P5032" s="15" t="str">
        <f t="shared" ca="1" si="550"/>
        <v>91-180d</v>
      </c>
      <c r="Q5032" s="17">
        <f ca="1">IF(P5032="0-90d",0,IF(P5032="91-180d",INDEX(Assumptions!$F$8:$F$12,MATCH(B5032,Assumptions!$A$8:$A$12,0)),IF(P5032="181-365d",INDEX(Assumptions!$G$8:$G$12,MATCH(B5032,Assumptions!$A$8:$A$12,0)),INDEX(Assumptions!$H$8:$H$12,MATCH(B5032,Assumptions!$A$8:$A$12,0)))))</f>
        <v>0.05</v>
      </c>
      <c r="R5032" s="14">
        <f t="shared" ca="1" si="551"/>
        <v>25535.843500000003</v>
      </c>
      <c r="S5032" s="14">
        <f t="shared" ca="1" si="552"/>
        <v>485181.02649999998</v>
      </c>
      <c r="T5032" s="11" t="s">
        <v>25</v>
      </c>
      <c r="U5032" s="18" t="s">
        <v>26</v>
      </c>
    </row>
    <row r="5033" spans="1:21" ht="15" customHeight="1" x14ac:dyDescent="0.15">
      <c r="A5033" s="10" t="s">
        <v>5081</v>
      </c>
      <c r="B5033" s="11" t="s">
        <v>22</v>
      </c>
      <c r="C5033" s="11" t="s">
        <v>61</v>
      </c>
      <c r="D5033" s="12">
        <v>46103</v>
      </c>
      <c r="E5033" s="11">
        <v>1486</v>
      </c>
      <c r="F5033" s="11" t="s">
        <v>24</v>
      </c>
      <c r="G5033" s="13">
        <v>78817.87</v>
      </c>
      <c r="H5033" s="14">
        <f t="shared" si="546"/>
        <v>117123354.81999999</v>
      </c>
      <c r="I5033" s="14">
        <f>IF(F5033="GHS",H5033,H5033*Assumptions!$B$4)</f>
        <v>1264932232.056</v>
      </c>
      <c r="J5033" s="15" t="str">
        <f>INDEX(Assumptions!$B$8:$B$12,MATCH(B5033,Assumptions!$A$8:$A$12,0))</f>
        <v>FIFO</v>
      </c>
      <c r="K5033" s="16">
        <f>G5033/(1-INDEX(Assumptions!$D$8:$D$12,MATCH(B5033,Assumptions!$A$8:$A$12,0)))</f>
        <v>96119.353658536565</v>
      </c>
      <c r="L5033" s="16">
        <f t="shared" si="547"/>
        <v>2364.5360999999998</v>
      </c>
      <c r="M5033" s="16">
        <f t="shared" si="548"/>
        <v>4805.9676829268283</v>
      </c>
      <c r="N5033" s="14">
        <f>E5033*(K5033-L5033-M5033)*IF(F5033="GHS",1,Assumptions!$B$4)</f>
        <v>1427522301.8836856</v>
      </c>
      <c r="O5033" s="15">
        <f t="shared" ca="1" si="549"/>
        <v>183</v>
      </c>
      <c r="P5033" s="15" t="str">
        <f t="shared" ca="1" si="550"/>
        <v>181-365d</v>
      </c>
      <c r="Q5033" s="17">
        <f ca="1">IF(P5033="0-90d",0,IF(P5033="91-180d",INDEX(Assumptions!$F$8:$F$12,MATCH(B5033,Assumptions!$A$8:$A$12,0)),IF(P5033="181-365d",INDEX(Assumptions!$G$8:$G$12,MATCH(B5033,Assumptions!$A$8:$A$12,0)),INDEX(Assumptions!$H$8:$H$12,MATCH(B5033,Assumptions!$A$8:$A$12,0)))))</f>
        <v>0.15</v>
      </c>
      <c r="R5033" s="14">
        <f t="shared" ca="1" si="551"/>
        <v>189739834.80840001</v>
      </c>
      <c r="S5033" s="14">
        <f t="shared" si="552"/>
        <v>0</v>
      </c>
      <c r="T5033" s="11" t="s">
        <v>39</v>
      </c>
      <c r="U5033" s="18" t="s">
        <v>26</v>
      </c>
    </row>
    <row r="5034" spans="1:21" ht="15" customHeight="1" x14ac:dyDescent="0.15">
      <c r="A5034" s="10" t="s">
        <v>5082</v>
      </c>
      <c r="B5034" s="11" t="s">
        <v>31</v>
      </c>
      <c r="C5034" s="11" t="s">
        <v>76</v>
      </c>
      <c r="D5034" s="12">
        <v>46084</v>
      </c>
      <c r="E5034" s="11">
        <v>2713</v>
      </c>
      <c r="F5034" s="11" t="s">
        <v>33</v>
      </c>
      <c r="G5034" s="13">
        <v>5523.59</v>
      </c>
      <c r="H5034" s="14">
        <f t="shared" si="546"/>
        <v>14985499.67</v>
      </c>
      <c r="I5034" s="14">
        <f>IF(F5034="GHS",H5034,H5034*Assumptions!$B$4)</f>
        <v>14985499.67</v>
      </c>
      <c r="J5034" s="15" t="str">
        <f>INDEX(Assumptions!$B$8:$B$12,MATCH(B5034,Assumptions!$A$8:$A$12,0))</f>
        <v>Weighted Average</v>
      </c>
      <c r="K5034" s="16">
        <f>G5034/(1-INDEX(Assumptions!$D$8:$D$12,MATCH(B5034,Assumptions!$A$8:$A$12,0)))</f>
        <v>7671.6527777777783</v>
      </c>
      <c r="L5034" s="16">
        <f t="shared" si="547"/>
        <v>165.70769999999999</v>
      </c>
      <c r="M5034" s="16">
        <f t="shared" si="548"/>
        <v>383.58263888888894</v>
      </c>
      <c r="N5034" s="14">
        <f>E5034*(K5034-L5034-M5034)*IF(F5034="GHS",1,Assumptions!$B$4)</f>
        <v>19322969.296705555</v>
      </c>
      <c r="O5034" s="15">
        <f t="shared" ca="1" si="549"/>
        <v>202</v>
      </c>
      <c r="P5034" s="15" t="str">
        <f t="shared" ca="1" si="550"/>
        <v>181-365d</v>
      </c>
      <c r="Q5034" s="17">
        <f ca="1">IF(P5034="0-90d",0,IF(P5034="91-180d",INDEX(Assumptions!$F$8:$F$12,MATCH(B5034,Assumptions!$A$8:$A$12,0)),IF(P5034="181-365d",INDEX(Assumptions!$G$8:$G$12,MATCH(B5034,Assumptions!$A$8:$A$12,0)),INDEX(Assumptions!$H$8:$H$12,MATCH(B5034,Assumptions!$A$8:$A$12,0)))))</f>
        <v>0.2</v>
      </c>
      <c r="R5034" s="14">
        <f t="shared" ca="1" si="551"/>
        <v>2997099.9340000004</v>
      </c>
      <c r="S5034" s="14">
        <f t="shared" si="552"/>
        <v>0</v>
      </c>
      <c r="T5034" s="11" t="s">
        <v>39</v>
      </c>
      <c r="U5034" s="18" t="s">
        <v>26</v>
      </c>
    </row>
    <row r="5035" spans="1:21" ht="15" customHeight="1" x14ac:dyDescent="0.15">
      <c r="A5035" s="10" t="s">
        <v>5083</v>
      </c>
      <c r="B5035" s="11" t="s">
        <v>31</v>
      </c>
      <c r="C5035" s="11" t="s">
        <v>63</v>
      </c>
      <c r="D5035" s="12">
        <v>45826</v>
      </c>
      <c r="E5035" s="11">
        <v>755</v>
      </c>
      <c r="F5035" s="11" t="s">
        <v>33</v>
      </c>
      <c r="G5035" s="13">
        <v>1817.43</v>
      </c>
      <c r="H5035" s="14">
        <f t="shared" si="546"/>
        <v>1372159.6500000001</v>
      </c>
      <c r="I5035" s="14">
        <f>IF(F5035="GHS",H5035,H5035*Assumptions!$B$4)</f>
        <v>1372159.6500000001</v>
      </c>
      <c r="J5035" s="15" t="str">
        <f>INDEX(Assumptions!$B$8:$B$12,MATCH(B5035,Assumptions!$A$8:$A$12,0))</f>
        <v>Weighted Average</v>
      </c>
      <c r="K5035" s="16">
        <f>G5035/(1-INDEX(Assumptions!$D$8:$D$12,MATCH(B5035,Assumptions!$A$8:$A$12,0)))</f>
        <v>2524.2083333333335</v>
      </c>
      <c r="L5035" s="16">
        <f t="shared" si="547"/>
        <v>54.5229</v>
      </c>
      <c r="M5035" s="16">
        <f t="shared" si="548"/>
        <v>126.21041666666667</v>
      </c>
      <c r="N5035" s="14">
        <f>E5035*(K5035-L5035-M5035)*IF(F5035="GHS",1,Assumptions!$B$4)</f>
        <v>1769323.6375833333</v>
      </c>
      <c r="O5035" s="15">
        <f t="shared" ca="1" si="549"/>
        <v>460</v>
      </c>
      <c r="P5035" s="15" t="str">
        <f t="shared" ca="1" si="550"/>
        <v>365d+</v>
      </c>
      <c r="Q5035" s="17">
        <f ca="1">IF(P5035="0-90d",0,IF(P5035="91-180d",INDEX(Assumptions!$F$8:$F$12,MATCH(B5035,Assumptions!$A$8:$A$12,0)),IF(P5035="181-365d",INDEX(Assumptions!$G$8:$G$12,MATCH(B5035,Assumptions!$A$8:$A$12,0)),INDEX(Assumptions!$H$8:$H$12,MATCH(B5035,Assumptions!$A$8:$A$12,0)))))</f>
        <v>0.6</v>
      </c>
      <c r="R5035" s="14">
        <f t="shared" ca="1" si="551"/>
        <v>823295.79</v>
      </c>
      <c r="S5035" s="14">
        <f t="shared" ca="1" si="552"/>
        <v>548863.8600000001</v>
      </c>
      <c r="T5035" s="11" t="s">
        <v>25</v>
      </c>
      <c r="U5035" s="18" t="s">
        <v>26</v>
      </c>
    </row>
    <row r="5036" spans="1:21" ht="15" customHeight="1" x14ac:dyDescent="0.15">
      <c r="A5036" s="10" t="s">
        <v>5084</v>
      </c>
      <c r="B5036" s="11" t="s">
        <v>31</v>
      </c>
      <c r="C5036" s="11" t="s">
        <v>32</v>
      </c>
      <c r="D5036" s="12">
        <v>46097</v>
      </c>
      <c r="E5036" s="11">
        <v>1844</v>
      </c>
      <c r="F5036" s="11" t="s">
        <v>33</v>
      </c>
      <c r="G5036" s="13">
        <v>2102.06</v>
      </c>
      <c r="H5036" s="14">
        <f t="shared" si="546"/>
        <v>3876198.64</v>
      </c>
      <c r="I5036" s="14">
        <f>IF(F5036="GHS",H5036,H5036*Assumptions!$B$4)</f>
        <v>3876198.64</v>
      </c>
      <c r="J5036" s="15" t="str">
        <f>INDEX(Assumptions!$B$8:$B$12,MATCH(B5036,Assumptions!$A$8:$A$12,0))</f>
        <v>Weighted Average</v>
      </c>
      <c r="K5036" s="16">
        <f>G5036/(1-INDEX(Assumptions!$D$8:$D$12,MATCH(B5036,Assumptions!$A$8:$A$12,0)))</f>
        <v>2919.5277777777778</v>
      </c>
      <c r="L5036" s="16">
        <f t="shared" si="547"/>
        <v>63.061799999999998</v>
      </c>
      <c r="M5036" s="16">
        <f t="shared" si="548"/>
        <v>145.97638888888889</v>
      </c>
      <c r="N5036" s="14">
        <f>E5036*(K5036-L5036-M5036)*IF(F5036="GHS",1,Assumptions!$B$4)</f>
        <v>4998142.8019111119</v>
      </c>
      <c r="O5036" s="15">
        <f t="shared" ca="1" si="549"/>
        <v>189</v>
      </c>
      <c r="P5036" s="15" t="str">
        <f t="shared" ca="1" si="550"/>
        <v>181-365d</v>
      </c>
      <c r="Q5036" s="17">
        <f ca="1">IF(P5036="0-90d",0,IF(P5036="91-180d",INDEX(Assumptions!$F$8:$F$12,MATCH(B5036,Assumptions!$A$8:$A$12,0)),IF(P5036="181-365d",INDEX(Assumptions!$G$8:$G$12,MATCH(B5036,Assumptions!$A$8:$A$12,0)),INDEX(Assumptions!$H$8:$H$12,MATCH(B5036,Assumptions!$A$8:$A$12,0)))))</f>
        <v>0.2</v>
      </c>
      <c r="R5036" s="14">
        <f t="shared" ca="1" si="551"/>
        <v>775239.72800000012</v>
      </c>
      <c r="S5036" s="14">
        <f t="shared" ca="1" si="552"/>
        <v>3100958.912</v>
      </c>
      <c r="T5036" s="11" t="s">
        <v>25</v>
      </c>
      <c r="U5036" s="18" t="s">
        <v>26</v>
      </c>
    </row>
    <row r="5037" spans="1:21" ht="15" customHeight="1" x14ac:dyDescent="0.15">
      <c r="A5037" s="10" t="s">
        <v>5085</v>
      </c>
      <c r="B5037" s="11" t="s">
        <v>22</v>
      </c>
      <c r="C5037" s="11" t="s">
        <v>61</v>
      </c>
      <c r="D5037" s="12">
        <v>45850</v>
      </c>
      <c r="E5037" s="11">
        <v>3360</v>
      </c>
      <c r="F5037" s="11" t="s">
        <v>24</v>
      </c>
      <c r="G5037" s="13">
        <v>29656.62</v>
      </c>
      <c r="H5037" s="14">
        <f t="shared" si="546"/>
        <v>99646243.200000003</v>
      </c>
      <c r="I5037" s="14">
        <f>IF(F5037="GHS",H5037,H5037*Assumptions!$B$4)</f>
        <v>1076179426.5600002</v>
      </c>
      <c r="J5037" s="15" t="str">
        <f>INDEX(Assumptions!$B$8:$B$12,MATCH(B5037,Assumptions!$A$8:$A$12,0))</f>
        <v>FIFO</v>
      </c>
      <c r="K5037" s="16">
        <f>G5037/(1-INDEX(Assumptions!$D$8:$D$12,MATCH(B5037,Assumptions!$A$8:$A$12,0)))</f>
        <v>36166.609756097554</v>
      </c>
      <c r="L5037" s="16">
        <f t="shared" si="547"/>
        <v>889.69859999999994</v>
      </c>
      <c r="M5037" s="16">
        <f t="shared" si="548"/>
        <v>1808.3304878048777</v>
      </c>
      <c r="N5037" s="14">
        <f>E5037*(K5037-L5037-M5037)*IF(F5037="GHS",1,Assumptions!$B$4)</f>
        <v>1214507855.2910044</v>
      </c>
      <c r="O5037" s="15">
        <f t="shared" ca="1" si="549"/>
        <v>436</v>
      </c>
      <c r="P5037" s="15" t="str">
        <f t="shared" ca="1" si="550"/>
        <v>365d+</v>
      </c>
      <c r="Q5037" s="17">
        <f ca="1">IF(P5037="0-90d",0,IF(P5037="91-180d",INDEX(Assumptions!$F$8:$F$12,MATCH(B5037,Assumptions!$A$8:$A$12,0)),IF(P5037="181-365d",INDEX(Assumptions!$G$8:$G$12,MATCH(B5037,Assumptions!$A$8:$A$12,0)),INDEX(Assumptions!$H$8:$H$12,MATCH(B5037,Assumptions!$A$8:$A$12,0)))))</f>
        <v>0.5</v>
      </c>
      <c r="R5037" s="14">
        <f t="shared" ca="1" si="551"/>
        <v>538089713.28000009</v>
      </c>
      <c r="S5037" s="14">
        <f t="shared" ca="1" si="552"/>
        <v>538089713.28000009</v>
      </c>
      <c r="T5037" s="11" t="s">
        <v>50</v>
      </c>
      <c r="U5037" s="18" t="s">
        <v>26</v>
      </c>
    </row>
    <row r="5038" spans="1:21" ht="15" customHeight="1" x14ac:dyDescent="0.15">
      <c r="A5038" s="10" t="s">
        <v>5086</v>
      </c>
      <c r="B5038" s="11" t="s">
        <v>28</v>
      </c>
      <c r="C5038" s="11" t="s">
        <v>29</v>
      </c>
      <c r="D5038" s="12">
        <v>46065</v>
      </c>
      <c r="E5038" s="11">
        <v>1459</v>
      </c>
      <c r="F5038" s="11" t="s">
        <v>24</v>
      </c>
      <c r="G5038" s="13">
        <v>5013.28</v>
      </c>
      <c r="H5038" s="14">
        <f t="shared" si="546"/>
        <v>7314375.5199999996</v>
      </c>
      <c r="I5038" s="14">
        <f>IF(F5038="GHS",H5038,H5038*Assumptions!$B$4)</f>
        <v>78995255.615999997</v>
      </c>
      <c r="J5038" s="15" t="str">
        <f>INDEX(Assumptions!$B$8:$B$12,MATCH(B5038,Assumptions!$A$8:$A$12,0))</f>
        <v>Fair Value Less Costs to Sell</v>
      </c>
      <c r="K5038" s="16">
        <f>G5038/(1-INDEX(Assumptions!$D$8:$D$12,MATCH(B5038,Assumptions!$A$8:$A$12,0)))</f>
        <v>5696.909090909091</v>
      </c>
      <c r="L5038" s="16">
        <f t="shared" si="547"/>
        <v>150.39839999999998</v>
      </c>
      <c r="M5038" s="16">
        <f t="shared" si="548"/>
        <v>284.84545454545457</v>
      </c>
      <c r="N5038" s="14">
        <f>E5038*(K5038-L5038-M5038)*IF(F5038="GHS",1,Assumptions!$B$4)</f>
        <v>82909111.462429106</v>
      </c>
      <c r="O5038" s="15">
        <f t="shared" ca="1" si="549"/>
        <v>221</v>
      </c>
      <c r="P5038" s="15" t="str">
        <f t="shared" ca="1" si="550"/>
        <v>181-365d</v>
      </c>
      <c r="Q5038" s="17">
        <f ca="1">IF(P5038="0-90d",0,IF(P5038="91-180d",INDEX(Assumptions!$F$8:$F$12,MATCH(B5038,Assumptions!$A$8:$A$12,0)),IF(P5038="181-365d",INDEX(Assumptions!$G$8:$G$12,MATCH(B5038,Assumptions!$A$8:$A$12,0)),INDEX(Assumptions!$H$8:$H$12,MATCH(B5038,Assumptions!$A$8:$A$12,0)))))</f>
        <v>0.1</v>
      </c>
      <c r="R5038" s="14">
        <f t="shared" ca="1" si="551"/>
        <v>7899525.5615999997</v>
      </c>
      <c r="S5038" s="14">
        <f t="shared" ca="1" si="552"/>
        <v>71095730.054399997</v>
      </c>
      <c r="T5038" s="11" t="s">
        <v>50</v>
      </c>
      <c r="U5038" s="18" t="s">
        <v>26</v>
      </c>
    </row>
    <row r="5039" spans="1:21" ht="15" customHeight="1" x14ac:dyDescent="0.15">
      <c r="A5039" s="10" t="s">
        <v>5087</v>
      </c>
      <c r="B5039" s="11" t="s">
        <v>31</v>
      </c>
      <c r="C5039" s="11" t="s">
        <v>63</v>
      </c>
      <c r="D5039" s="12">
        <v>45942</v>
      </c>
      <c r="E5039" s="11">
        <v>147</v>
      </c>
      <c r="F5039" s="11" t="s">
        <v>33</v>
      </c>
      <c r="G5039" s="13">
        <v>2606.7800000000002</v>
      </c>
      <c r="H5039" s="14">
        <f t="shared" si="546"/>
        <v>383196.66000000003</v>
      </c>
      <c r="I5039" s="14">
        <f>IF(F5039="GHS",H5039,H5039*Assumptions!$B$4)</f>
        <v>383196.66000000003</v>
      </c>
      <c r="J5039" s="15" t="str">
        <f>INDEX(Assumptions!$B$8:$B$12,MATCH(B5039,Assumptions!$A$8:$A$12,0))</f>
        <v>Weighted Average</v>
      </c>
      <c r="K5039" s="16">
        <f>G5039/(1-INDEX(Assumptions!$D$8:$D$12,MATCH(B5039,Assumptions!$A$8:$A$12,0)))</f>
        <v>3620.5277777777783</v>
      </c>
      <c r="L5039" s="16">
        <f t="shared" si="547"/>
        <v>78.203400000000002</v>
      </c>
      <c r="M5039" s="16">
        <f t="shared" si="548"/>
        <v>181.02638888888893</v>
      </c>
      <c r="N5039" s="14">
        <f>E5039*(K5039-L5039-M5039)*IF(F5039="GHS",1,Assumptions!$B$4)</f>
        <v>494110.80436666677</v>
      </c>
      <c r="O5039" s="15">
        <f t="shared" ca="1" si="549"/>
        <v>344</v>
      </c>
      <c r="P5039" s="15" t="str">
        <f t="shared" ca="1" si="550"/>
        <v>181-365d</v>
      </c>
      <c r="Q5039" s="17">
        <f ca="1">IF(P5039="0-90d",0,IF(P5039="91-180d",INDEX(Assumptions!$F$8:$F$12,MATCH(B5039,Assumptions!$A$8:$A$12,0)),IF(P5039="181-365d",INDEX(Assumptions!$G$8:$G$12,MATCH(B5039,Assumptions!$A$8:$A$12,0)),INDEX(Assumptions!$H$8:$H$12,MATCH(B5039,Assumptions!$A$8:$A$12,0)))))</f>
        <v>0.2</v>
      </c>
      <c r="R5039" s="14">
        <f t="shared" ca="1" si="551"/>
        <v>76639.332000000009</v>
      </c>
      <c r="S5039" s="14">
        <f t="shared" ca="1" si="552"/>
        <v>306557.32800000004</v>
      </c>
      <c r="T5039" s="11" t="s">
        <v>25</v>
      </c>
      <c r="U5039" s="18" t="s">
        <v>26</v>
      </c>
    </row>
    <row r="5040" spans="1:21" ht="15" customHeight="1" x14ac:dyDescent="0.15">
      <c r="A5040" s="10" t="s">
        <v>5088</v>
      </c>
      <c r="B5040" s="11" t="s">
        <v>31</v>
      </c>
      <c r="C5040" s="11" t="s">
        <v>76</v>
      </c>
      <c r="D5040" s="12">
        <v>46020</v>
      </c>
      <c r="E5040" s="11">
        <v>2318</v>
      </c>
      <c r="F5040" s="11" t="s">
        <v>33</v>
      </c>
      <c r="G5040" s="13">
        <v>2653.77</v>
      </c>
      <c r="H5040" s="14">
        <f t="shared" si="546"/>
        <v>6151438.8600000003</v>
      </c>
      <c r="I5040" s="14">
        <f>IF(F5040="GHS",H5040,H5040*Assumptions!$B$4)</f>
        <v>6151438.8600000003</v>
      </c>
      <c r="J5040" s="15" t="str">
        <f>INDEX(Assumptions!$B$8:$B$12,MATCH(B5040,Assumptions!$A$8:$A$12,0))</f>
        <v>Weighted Average</v>
      </c>
      <c r="K5040" s="16">
        <f>G5040/(1-INDEX(Assumptions!$D$8:$D$12,MATCH(B5040,Assumptions!$A$8:$A$12,0)))</f>
        <v>3685.791666666667</v>
      </c>
      <c r="L5040" s="16">
        <f t="shared" si="547"/>
        <v>79.613100000000003</v>
      </c>
      <c r="M5040" s="16">
        <f t="shared" si="548"/>
        <v>184.28958333333335</v>
      </c>
      <c r="N5040" s="14">
        <f>E5040*(K5040-L5040-M5040)*IF(F5040="GHS",1,Assumptions!$B$4)</f>
        <v>7931938.6633666679</v>
      </c>
      <c r="O5040" s="15">
        <f t="shared" ca="1" si="549"/>
        <v>266</v>
      </c>
      <c r="P5040" s="15" t="str">
        <f t="shared" ca="1" si="550"/>
        <v>181-365d</v>
      </c>
      <c r="Q5040" s="17">
        <f ca="1">IF(P5040="0-90d",0,IF(P5040="91-180d",INDEX(Assumptions!$F$8:$F$12,MATCH(B5040,Assumptions!$A$8:$A$12,0)),IF(P5040="181-365d",INDEX(Assumptions!$G$8:$G$12,MATCH(B5040,Assumptions!$A$8:$A$12,0)),INDEX(Assumptions!$H$8:$H$12,MATCH(B5040,Assumptions!$A$8:$A$12,0)))))</f>
        <v>0.2</v>
      </c>
      <c r="R5040" s="14">
        <f t="shared" ca="1" si="551"/>
        <v>1230287.7720000001</v>
      </c>
      <c r="S5040" s="14">
        <f t="shared" ca="1" si="552"/>
        <v>4921151.0880000005</v>
      </c>
      <c r="T5040" s="11" t="s">
        <v>25</v>
      </c>
      <c r="U5040" s="18" t="s">
        <v>26</v>
      </c>
    </row>
    <row r="5041" spans="1:21" ht="15" customHeight="1" x14ac:dyDescent="0.15">
      <c r="A5041" s="10" t="s">
        <v>5089</v>
      </c>
      <c r="B5041" s="11" t="s">
        <v>28</v>
      </c>
      <c r="C5041" s="11" t="s">
        <v>29</v>
      </c>
      <c r="D5041" s="12">
        <v>46075</v>
      </c>
      <c r="E5041" s="11">
        <v>2694</v>
      </c>
      <c r="F5041" s="11" t="s">
        <v>24</v>
      </c>
      <c r="G5041" s="13">
        <v>10126.66</v>
      </c>
      <c r="H5041" s="14">
        <f t="shared" si="546"/>
        <v>27281222.039999999</v>
      </c>
      <c r="I5041" s="14">
        <f>IF(F5041="GHS",H5041,H5041*Assumptions!$B$4)</f>
        <v>294637198.03200001</v>
      </c>
      <c r="J5041" s="15" t="str">
        <f>INDEX(Assumptions!$B$8:$B$12,MATCH(B5041,Assumptions!$A$8:$A$12,0))</f>
        <v>Fair Value Less Costs to Sell</v>
      </c>
      <c r="K5041" s="16">
        <f>G5041/(1-INDEX(Assumptions!$D$8:$D$12,MATCH(B5041,Assumptions!$A$8:$A$12,0)))</f>
        <v>11507.568181818182</v>
      </c>
      <c r="L5041" s="16">
        <f t="shared" si="547"/>
        <v>303.7998</v>
      </c>
      <c r="M5041" s="16">
        <f t="shared" si="548"/>
        <v>575.37840909090914</v>
      </c>
      <c r="N5041" s="14">
        <f>E5041*(K5041-L5041-M5041)*IF(F5041="GHS",1,Assumptions!$B$4)</f>
        <v>309235131.93449455</v>
      </c>
      <c r="O5041" s="15">
        <f t="shared" ca="1" si="549"/>
        <v>211</v>
      </c>
      <c r="P5041" s="15" t="str">
        <f t="shared" ca="1" si="550"/>
        <v>181-365d</v>
      </c>
      <c r="Q5041" s="17">
        <f ca="1">IF(P5041="0-90d",0,IF(P5041="91-180d",INDEX(Assumptions!$F$8:$F$12,MATCH(B5041,Assumptions!$A$8:$A$12,0)),IF(P5041="181-365d",INDEX(Assumptions!$G$8:$G$12,MATCH(B5041,Assumptions!$A$8:$A$12,0)),INDEX(Assumptions!$H$8:$H$12,MATCH(B5041,Assumptions!$A$8:$A$12,0)))))</f>
        <v>0.1</v>
      </c>
      <c r="R5041" s="14">
        <f t="shared" ca="1" si="551"/>
        <v>29463719.803200003</v>
      </c>
      <c r="S5041" s="14">
        <f t="shared" ca="1" si="552"/>
        <v>265173478.2288</v>
      </c>
      <c r="T5041" s="11" t="s">
        <v>25</v>
      </c>
      <c r="U5041" s="18" t="s">
        <v>26</v>
      </c>
    </row>
    <row r="5042" spans="1:21" ht="15" customHeight="1" x14ac:dyDescent="0.15">
      <c r="A5042" s="10" t="s">
        <v>5090</v>
      </c>
      <c r="B5042" s="11" t="s">
        <v>31</v>
      </c>
      <c r="C5042" s="11" t="s">
        <v>63</v>
      </c>
      <c r="D5042" s="12">
        <v>45820</v>
      </c>
      <c r="E5042" s="11">
        <v>987</v>
      </c>
      <c r="F5042" s="11" t="s">
        <v>33</v>
      </c>
      <c r="G5042" s="13">
        <v>3628.92</v>
      </c>
      <c r="H5042" s="14">
        <f t="shared" si="546"/>
        <v>3581744.04</v>
      </c>
      <c r="I5042" s="14">
        <f>IF(F5042="GHS",H5042,H5042*Assumptions!$B$4)</f>
        <v>3581744.04</v>
      </c>
      <c r="J5042" s="15" t="str">
        <f>INDEX(Assumptions!$B$8:$B$12,MATCH(B5042,Assumptions!$A$8:$A$12,0))</f>
        <v>Weighted Average</v>
      </c>
      <c r="K5042" s="16">
        <f>G5042/(1-INDEX(Assumptions!$D$8:$D$12,MATCH(B5042,Assumptions!$A$8:$A$12,0)))</f>
        <v>5040.166666666667</v>
      </c>
      <c r="L5042" s="16">
        <f t="shared" si="547"/>
        <v>108.8676</v>
      </c>
      <c r="M5042" s="16">
        <f t="shared" si="548"/>
        <v>252.00833333333335</v>
      </c>
      <c r="N5042" s="14">
        <f>E5042*(K5042-L5042-M5042)*IF(F5042="GHS",1,Assumptions!$B$4)</f>
        <v>4618459.9538000012</v>
      </c>
      <c r="O5042" s="15">
        <f t="shared" ca="1" si="549"/>
        <v>466</v>
      </c>
      <c r="P5042" s="15" t="str">
        <f t="shared" ca="1" si="550"/>
        <v>365d+</v>
      </c>
      <c r="Q5042" s="17">
        <f ca="1">IF(P5042="0-90d",0,IF(P5042="91-180d",INDEX(Assumptions!$F$8:$F$12,MATCH(B5042,Assumptions!$A$8:$A$12,0)),IF(P5042="181-365d",INDEX(Assumptions!$G$8:$G$12,MATCH(B5042,Assumptions!$A$8:$A$12,0)),INDEX(Assumptions!$H$8:$H$12,MATCH(B5042,Assumptions!$A$8:$A$12,0)))))</f>
        <v>0.6</v>
      </c>
      <c r="R5042" s="14">
        <f t="shared" ca="1" si="551"/>
        <v>2149046.4240000001</v>
      </c>
      <c r="S5042" s="14">
        <f t="shared" ca="1" si="552"/>
        <v>1432697.6159999999</v>
      </c>
      <c r="T5042" s="11" t="s">
        <v>25</v>
      </c>
      <c r="U5042" s="18" t="s">
        <v>26</v>
      </c>
    </row>
    <row r="5043" spans="1:21" ht="15" customHeight="1" x14ac:dyDescent="0.15">
      <c r="A5043" s="10" t="s">
        <v>5091</v>
      </c>
      <c r="B5043" s="11" t="s">
        <v>41</v>
      </c>
      <c r="C5043" s="11" t="s">
        <v>44</v>
      </c>
      <c r="D5043" s="12">
        <v>45833</v>
      </c>
      <c r="E5043" s="11">
        <v>645</v>
      </c>
      <c r="F5043" s="11" t="s">
        <v>33</v>
      </c>
      <c r="G5043" s="13">
        <v>419.59</v>
      </c>
      <c r="H5043" s="14">
        <f t="shared" si="546"/>
        <v>270635.55</v>
      </c>
      <c r="I5043" s="14">
        <f>IF(F5043="GHS",H5043,H5043*Assumptions!$B$4)</f>
        <v>270635.55</v>
      </c>
      <c r="J5043" s="15" t="str">
        <f>INDEX(Assumptions!$B$8:$B$12,MATCH(B5043,Assumptions!$A$8:$A$12,0))</f>
        <v>Weighted Average</v>
      </c>
      <c r="K5043" s="16">
        <f>G5043/(1-INDEX(Assumptions!$D$8:$D$12,MATCH(B5043,Assumptions!$A$8:$A$12,0)))</f>
        <v>645.52307692307681</v>
      </c>
      <c r="L5043" s="16">
        <f t="shared" si="547"/>
        <v>12.587699999999998</v>
      </c>
      <c r="M5043" s="16">
        <f t="shared" si="548"/>
        <v>32.276153846153839</v>
      </c>
      <c r="N5043" s="14">
        <f>E5043*(K5043-L5043-M5043)*IF(F5043="GHS",1,Assumptions!$B$4)</f>
        <v>387425.19888461527</v>
      </c>
      <c r="O5043" s="15">
        <f t="shared" ca="1" si="549"/>
        <v>453</v>
      </c>
      <c r="P5043" s="15" t="str">
        <f t="shared" ca="1" si="550"/>
        <v>365d+</v>
      </c>
      <c r="Q5043" s="17">
        <f ca="1">IF(P5043="0-90d",0,IF(P5043="91-180d",INDEX(Assumptions!$F$8:$F$12,MATCH(B5043,Assumptions!$A$8:$A$12,0)),IF(P5043="181-365d",INDEX(Assumptions!$G$8:$G$12,MATCH(B5043,Assumptions!$A$8:$A$12,0)),INDEX(Assumptions!$H$8:$H$12,MATCH(B5043,Assumptions!$A$8:$A$12,0)))))</f>
        <v>0.8</v>
      </c>
      <c r="R5043" s="14">
        <f t="shared" ca="1" si="551"/>
        <v>216508.44</v>
      </c>
      <c r="S5043" s="14">
        <f t="shared" ca="1" si="552"/>
        <v>54127.109999999986</v>
      </c>
      <c r="T5043" s="11" t="s">
        <v>25</v>
      </c>
      <c r="U5043" s="18" t="s">
        <v>26</v>
      </c>
    </row>
    <row r="5044" spans="1:21" ht="15" customHeight="1" x14ac:dyDescent="0.15">
      <c r="A5044" s="10" t="s">
        <v>5092</v>
      </c>
      <c r="B5044" s="11" t="s">
        <v>31</v>
      </c>
      <c r="C5044" s="11" t="s">
        <v>63</v>
      </c>
      <c r="D5044" s="12">
        <v>45942</v>
      </c>
      <c r="E5044" s="11">
        <v>3606</v>
      </c>
      <c r="F5044" s="11" t="s">
        <v>33</v>
      </c>
      <c r="G5044" s="13">
        <v>2419.98</v>
      </c>
      <c r="H5044" s="14">
        <f t="shared" si="546"/>
        <v>8726447.8800000008</v>
      </c>
      <c r="I5044" s="14">
        <f>IF(F5044="GHS",H5044,H5044*Assumptions!$B$4)</f>
        <v>8726447.8800000008</v>
      </c>
      <c r="J5044" s="15" t="str">
        <f>INDEX(Assumptions!$B$8:$B$12,MATCH(B5044,Assumptions!$A$8:$A$12,0))</f>
        <v>Weighted Average</v>
      </c>
      <c r="K5044" s="16">
        <f>G5044/(1-INDEX(Assumptions!$D$8:$D$12,MATCH(B5044,Assumptions!$A$8:$A$12,0)))</f>
        <v>3361.0833333333335</v>
      </c>
      <c r="L5044" s="16">
        <f t="shared" si="547"/>
        <v>72.599400000000003</v>
      </c>
      <c r="M5044" s="16">
        <f t="shared" si="548"/>
        <v>168.05416666666667</v>
      </c>
      <c r="N5044" s="14">
        <f>E5044*(K5044-L5044-M5044)*IF(F5044="GHS",1,Assumptions!$B$4)</f>
        <v>11252269.738600001</v>
      </c>
      <c r="O5044" s="15">
        <f t="shared" ca="1" si="549"/>
        <v>344</v>
      </c>
      <c r="P5044" s="15" t="str">
        <f t="shared" ca="1" si="550"/>
        <v>181-365d</v>
      </c>
      <c r="Q5044" s="17">
        <f ca="1">IF(P5044="0-90d",0,IF(P5044="91-180d",INDEX(Assumptions!$F$8:$F$12,MATCH(B5044,Assumptions!$A$8:$A$12,0)),IF(P5044="181-365d",INDEX(Assumptions!$G$8:$G$12,MATCH(B5044,Assumptions!$A$8:$A$12,0)),INDEX(Assumptions!$H$8:$H$12,MATCH(B5044,Assumptions!$A$8:$A$12,0)))))</f>
        <v>0.2</v>
      </c>
      <c r="R5044" s="14">
        <f t="shared" ca="1" si="551"/>
        <v>1745289.5760000004</v>
      </c>
      <c r="S5044" s="14">
        <f t="shared" si="552"/>
        <v>0</v>
      </c>
      <c r="T5044" s="11" t="s">
        <v>39</v>
      </c>
      <c r="U5044" s="18" t="s">
        <v>36</v>
      </c>
    </row>
    <row r="5045" spans="1:21" ht="15" customHeight="1" x14ac:dyDescent="0.15">
      <c r="A5045" s="10" t="s">
        <v>5093</v>
      </c>
      <c r="B5045" s="11" t="s">
        <v>28</v>
      </c>
      <c r="C5045" s="11" t="s">
        <v>35</v>
      </c>
      <c r="D5045" s="12">
        <v>45767</v>
      </c>
      <c r="E5045" s="11">
        <v>4730</v>
      </c>
      <c r="F5045" s="11" t="s">
        <v>24</v>
      </c>
      <c r="G5045" s="13">
        <v>2310.08</v>
      </c>
      <c r="H5045" s="14">
        <f t="shared" si="546"/>
        <v>10926678.4</v>
      </c>
      <c r="I5045" s="14">
        <f>IF(F5045="GHS",H5045,H5045*Assumptions!$B$4)</f>
        <v>118008126.72000001</v>
      </c>
      <c r="J5045" s="15" t="str">
        <f>INDEX(Assumptions!$B$8:$B$12,MATCH(B5045,Assumptions!$A$8:$A$12,0))</f>
        <v>Fair Value Less Costs to Sell</v>
      </c>
      <c r="K5045" s="16">
        <f>G5045/(1-INDEX(Assumptions!$D$8:$D$12,MATCH(B5045,Assumptions!$A$8:$A$12,0)))</f>
        <v>2625.090909090909</v>
      </c>
      <c r="L5045" s="16">
        <f t="shared" si="547"/>
        <v>69.302399999999992</v>
      </c>
      <c r="M5045" s="16">
        <f t="shared" si="548"/>
        <v>131.25454545454545</v>
      </c>
      <c r="N5045" s="14">
        <f>E5045*(K5045-L5045-M5045)*IF(F5045="GHS",1,Assumptions!$B$4)</f>
        <v>123854892.99839999</v>
      </c>
      <c r="O5045" s="15">
        <f t="shared" ca="1" si="549"/>
        <v>519</v>
      </c>
      <c r="P5045" s="15" t="str">
        <f t="shared" ca="1" si="550"/>
        <v>365d+</v>
      </c>
      <c r="Q5045" s="17">
        <f ca="1">IF(P5045="0-90d",0,IF(P5045="91-180d",INDEX(Assumptions!$F$8:$F$12,MATCH(B5045,Assumptions!$A$8:$A$12,0)),IF(P5045="181-365d",INDEX(Assumptions!$G$8:$G$12,MATCH(B5045,Assumptions!$A$8:$A$12,0)),INDEX(Assumptions!$H$8:$H$12,MATCH(B5045,Assumptions!$A$8:$A$12,0)))))</f>
        <v>0.4</v>
      </c>
      <c r="R5045" s="14">
        <f t="shared" ca="1" si="551"/>
        <v>47203250.688000008</v>
      </c>
      <c r="S5045" s="14">
        <f t="shared" ca="1" si="552"/>
        <v>70804876.032000005</v>
      </c>
      <c r="T5045" s="11" t="s">
        <v>25</v>
      </c>
      <c r="U5045" s="18" t="s">
        <v>26</v>
      </c>
    </row>
    <row r="5046" spans="1:21" ht="15" customHeight="1" x14ac:dyDescent="0.15">
      <c r="A5046" s="10" t="s">
        <v>5094</v>
      </c>
      <c r="B5046" s="11" t="s">
        <v>41</v>
      </c>
      <c r="C5046" s="11" t="s">
        <v>44</v>
      </c>
      <c r="D5046" s="12">
        <v>46154</v>
      </c>
      <c r="E5046" s="11">
        <v>4915</v>
      </c>
      <c r="F5046" s="11" t="s">
        <v>33</v>
      </c>
      <c r="G5046" s="13">
        <v>476.16</v>
      </c>
      <c r="H5046" s="14">
        <f t="shared" si="546"/>
        <v>2340326.3999999999</v>
      </c>
      <c r="I5046" s="14">
        <f>IF(F5046="GHS",H5046,H5046*Assumptions!$B$4)</f>
        <v>2340326.3999999999</v>
      </c>
      <c r="J5046" s="15" t="str">
        <f>INDEX(Assumptions!$B$8:$B$12,MATCH(B5046,Assumptions!$A$8:$A$12,0))</f>
        <v>Weighted Average</v>
      </c>
      <c r="K5046" s="16">
        <f>G5046/(1-INDEX(Assumptions!$D$8:$D$12,MATCH(B5046,Assumptions!$A$8:$A$12,0)))</f>
        <v>732.55384615384617</v>
      </c>
      <c r="L5046" s="16">
        <f t="shared" si="547"/>
        <v>14.284800000000001</v>
      </c>
      <c r="M5046" s="16">
        <f t="shared" si="548"/>
        <v>36.627692307692307</v>
      </c>
      <c r="N5046" s="14">
        <f>E5046*(K5046-L5046-M5046)*IF(F5046="GHS",1,Assumptions!$B$4)</f>
        <v>3350267.2541538463</v>
      </c>
      <c r="O5046" s="15">
        <f t="shared" ca="1" si="549"/>
        <v>132</v>
      </c>
      <c r="P5046" s="15" t="str">
        <f t="shared" ca="1" si="550"/>
        <v>91-180d</v>
      </c>
      <c r="Q5046" s="17">
        <f ca="1">IF(P5046="0-90d",0,IF(P5046="91-180d",INDEX(Assumptions!$F$8:$F$12,MATCH(B5046,Assumptions!$A$8:$A$12,0)),IF(P5046="181-365d",INDEX(Assumptions!$G$8:$G$12,MATCH(B5046,Assumptions!$A$8:$A$12,0)),INDEX(Assumptions!$H$8:$H$12,MATCH(B5046,Assumptions!$A$8:$A$12,0)))))</f>
        <v>0.1</v>
      </c>
      <c r="R5046" s="14">
        <f t="shared" ca="1" si="551"/>
        <v>234032.64000000001</v>
      </c>
      <c r="S5046" s="14">
        <f t="shared" ca="1" si="552"/>
        <v>2106293.7599999998</v>
      </c>
      <c r="T5046" s="11" t="s">
        <v>25</v>
      </c>
      <c r="U5046" s="18" t="s">
        <v>26</v>
      </c>
    </row>
    <row r="5047" spans="1:21" ht="15" customHeight="1" x14ac:dyDescent="0.15">
      <c r="A5047" s="10" t="s">
        <v>5095</v>
      </c>
      <c r="B5047" s="11" t="s">
        <v>41</v>
      </c>
      <c r="C5047" s="11" t="s">
        <v>115</v>
      </c>
      <c r="D5047" s="12">
        <v>46202</v>
      </c>
      <c r="E5047" s="11">
        <v>3319</v>
      </c>
      <c r="F5047" s="11" t="s">
        <v>33</v>
      </c>
      <c r="G5047" s="13">
        <v>465.82</v>
      </c>
      <c r="H5047" s="14">
        <f t="shared" si="546"/>
        <v>1546056.58</v>
      </c>
      <c r="I5047" s="14">
        <f>IF(F5047="GHS",H5047,H5047*Assumptions!$B$4)</f>
        <v>1546056.58</v>
      </c>
      <c r="J5047" s="15" t="str">
        <f>INDEX(Assumptions!$B$8:$B$12,MATCH(B5047,Assumptions!$A$8:$A$12,0))</f>
        <v>Weighted Average</v>
      </c>
      <c r="K5047" s="16">
        <f>G5047/(1-INDEX(Assumptions!$D$8:$D$12,MATCH(B5047,Assumptions!$A$8:$A$12,0)))</f>
        <v>716.64615384615377</v>
      </c>
      <c r="L5047" s="16">
        <f t="shared" si="547"/>
        <v>13.974599999999999</v>
      </c>
      <c r="M5047" s="16">
        <f t="shared" si="548"/>
        <v>35.832307692307687</v>
      </c>
      <c r="N5047" s="14">
        <f>E5047*(K5047-L5047-M5047)*IF(F5047="GHS",1,Assumptions!$B$4)</f>
        <v>2213239.4579846151</v>
      </c>
      <c r="O5047" s="15">
        <f t="shared" ca="1" si="549"/>
        <v>84</v>
      </c>
      <c r="P5047" s="15" t="str">
        <f t="shared" ca="1" si="550"/>
        <v>0-90d</v>
      </c>
      <c r="Q5047" s="17">
        <f ca="1">IF(P5047="0-90d",0,IF(P5047="91-180d",INDEX(Assumptions!$F$8:$F$12,MATCH(B5047,Assumptions!$A$8:$A$12,0)),IF(P5047="181-365d",INDEX(Assumptions!$G$8:$G$12,MATCH(B5047,Assumptions!$A$8:$A$12,0)),INDEX(Assumptions!$H$8:$H$12,MATCH(B5047,Assumptions!$A$8:$A$12,0)))))</f>
        <v>0</v>
      </c>
      <c r="R5047" s="14">
        <f t="shared" ca="1" si="551"/>
        <v>0</v>
      </c>
      <c r="S5047" s="14">
        <f t="shared" ca="1" si="552"/>
        <v>1546056.58</v>
      </c>
      <c r="T5047" s="11" t="s">
        <v>25</v>
      </c>
      <c r="U5047" s="18" t="s">
        <v>26</v>
      </c>
    </row>
    <row r="5048" spans="1:21" ht="15" customHeight="1" x14ac:dyDescent="0.15">
      <c r="A5048" s="10" t="s">
        <v>5096</v>
      </c>
      <c r="B5048" s="11" t="s">
        <v>31</v>
      </c>
      <c r="C5048" s="11" t="s">
        <v>76</v>
      </c>
      <c r="D5048" s="12">
        <v>46099</v>
      </c>
      <c r="E5048" s="11">
        <v>2545</v>
      </c>
      <c r="F5048" s="11" t="s">
        <v>33</v>
      </c>
      <c r="G5048" s="13">
        <v>1296.0899999999999</v>
      </c>
      <c r="H5048" s="14">
        <f t="shared" si="546"/>
        <v>3298549.05</v>
      </c>
      <c r="I5048" s="14">
        <f>IF(F5048="GHS",H5048,H5048*Assumptions!$B$4)</f>
        <v>3298549.05</v>
      </c>
      <c r="J5048" s="15" t="str">
        <f>INDEX(Assumptions!$B$8:$B$12,MATCH(B5048,Assumptions!$A$8:$A$12,0))</f>
        <v>Weighted Average</v>
      </c>
      <c r="K5048" s="16">
        <f>G5048/(1-INDEX(Assumptions!$D$8:$D$12,MATCH(B5048,Assumptions!$A$8:$A$12,0)))</f>
        <v>1800.125</v>
      </c>
      <c r="L5048" s="16">
        <f t="shared" si="547"/>
        <v>38.882699999999993</v>
      </c>
      <c r="M5048" s="16">
        <f t="shared" si="548"/>
        <v>90.006250000000009</v>
      </c>
      <c r="N5048" s="14">
        <f>E5048*(K5048-L5048-M5048)*IF(F5048="GHS",1,Assumptions!$B$4)</f>
        <v>4253295.7472500009</v>
      </c>
      <c r="O5048" s="15">
        <f t="shared" ca="1" si="549"/>
        <v>187</v>
      </c>
      <c r="P5048" s="15" t="str">
        <f t="shared" ca="1" si="550"/>
        <v>181-365d</v>
      </c>
      <c r="Q5048" s="17">
        <f ca="1">IF(P5048="0-90d",0,IF(P5048="91-180d",INDEX(Assumptions!$F$8:$F$12,MATCH(B5048,Assumptions!$A$8:$A$12,0)),IF(P5048="181-365d",INDEX(Assumptions!$G$8:$G$12,MATCH(B5048,Assumptions!$A$8:$A$12,0)),INDEX(Assumptions!$H$8:$H$12,MATCH(B5048,Assumptions!$A$8:$A$12,0)))))</f>
        <v>0.2</v>
      </c>
      <c r="R5048" s="14">
        <f t="shared" ca="1" si="551"/>
        <v>659709.81000000006</v>
      </c>
      <c r="S5048" s="14">
        <f t="shared" ca="1" si="552"/>
        <v>2638839.2399999998</v>
      </c>
      <c r="T5048" s="11" t="s">
        <v>25</v>
      </c>
      <c r="U5048" s="18" t="s">
        <v>26</v>
      </c>
    </row>
    <row r="5049" spans="1:21" ht="15" customHeight="1" x14ac:dyDescent="0.15">
      <c r="A5049" s="10" t="s">
        <v>5097</v>
      </c>
      <c r="B5049" s="11" t="s">
        <v>31</v>
      </c>
      <c r="C5049" s="11" t="s">
        <v>32</v>
      </c>
      <c r="D5049" s="12">
        <v>45961</v>
      </c>
      <c r="E5049" s="11">
        <v>1029</v>
      </c>
      <c r="F5049" s="11" t="s">
        <v>33</v>
      </c>
      <c r="G5049" s="13">
        <v>3931.02</v>
      </c>
      <c r="H5049" s="14">
        <f t="shared" si="546"/>
        <v>4045019.58</v>
      </c>
      <c r="I5049" s="14">
        <f>IF(F5049="GHS",H5049,H5049*Assumptions!$B$4)</f>
        <v>4045019.58</v>
      </c>
      <c r="J5049" s="15" t="str">
        <f>INDEX(Assumptions!$B$8:$B$12,MATCH(B5049,Assumptions!$A$8:$A$12,0))</f>
        <v>Weighted Average</v>
      </c>
      <c r="K5049" s="16">
        <f>G5049/(1-INDEX(Assumptions!$D$8:$D$12,MATCH(B5049,Assumptions!$A$8:$A$12,0)))</f>
        <v>5459.75</v>
      </c>
      <c r="L5049" s="16">
        <f t="shared" si="547"/>
        <v>117.9306</v>
      </c>
      <c r="M5049" s="16">
        <f t="shared" si="548"/>
        <v>272.98750000000001</v>
      </c>
      <c r="N5049" s="14">
        <f>E5049*(K5049-L5049-M5049)*IF(F5049="GHS",1,Assumptions!$B$4)</f>
        <v>5215828.0251000002</v>
      </c>
      <c r="O5049" s="15">
        <f t="shared" ca="1" si="549"/>
        <v>325</v>
      </c>
      <c r="P5049" s="15" t="str">
        <f t="shared" ca="1" si="550"/>
        <v>181-365d</v>
      </c>
      <c r="Q5049" s="17">
        <f ca="1">IF(P5049="0-90d",0,IF(P5049="91-180d",INDEX(Assumptions!$F$8:$F$12,MATCH(B5049,Assumptions!$A$8:$A$12,0)),IF(P5049="181-365d",INDEX(Assumptions!$G$8:$G$12,MATCH(B5049,Assumptions!$A$8:$A$12,0)),INDEX(Assumptions!$H$8:$H$12,MATCH(B5049,Assumptions!$A$8:$A$12,0)))))</f>
        <v>0.2</v>
      </c>
      <c r="R5049" s="14">
        <f t="shared" ca="1" si="551"/>
        <v>809003.91600000008</v>
      </c>
      <c r="S5049" s="14">
        <f t="shared" ca="1" si="552"/>
        <v>3236015.6639999999</v>
      </c>
      <c r="T5049" s="11" t="s">
        <v>25</v>
      </c>
      <c r="U5049" s="18" t="s">
        <v>36</v>
      </c>
    </row>
    <row r="5050" spans="1:21" ht="15" customHeight="1" x14ac:dyDescent="0.15">
      <c r="A5050" s="10" t="s">
        <v>5098</v>
      </c>
      <c r="B5050" s="11" t="s">
        <v>31</v>
      </c>
      <c r="C5050" s="11" t="s">
        <v>76</v>
      </c>
      <c r="D5050" s="12">
        <v>45946</v>
      </c>
      <c r="E5050" s="11">
        <v>1381</v>
      </c>
      <c r="F5050" s="11" t="s">
        <v>33</v>
      </c>
      <c r="G5050" s="13">
        <v>3731.13</v>
      </c>
      <c r="H5050" s="14">
        <f t="shared" si="546"/>
        <v>5152690.53</v>
      </c>
      <c r="I5050" s="14">
        <f>IF(F5050="GHS",H5050,H5050*Assumptions!$B$4)</f>
        <v>5152690.53</v>
      </c>
      <c r="J5050" s="15" t="str">
        <f>INDEX(Assumptions!$B$8:$B$12,MATCH(B5050,Assumptions!$A$8:$A$12,0))</f>
        <v>Weighted Average</v>
      </c>
      <c r="K5050" s="16">
        <f>G5050/(1-INDEX(Assumptions!$D$8:$D$12,MATCH(B5050,Assumptions!$A$8:$A$12,0)))</f>
        <v>5182.125</v>
      </c>
      <c r="L5050" s="16">
        <f t="shared" si="547"/>
        <v>111.93389999999999</v>
      </c>
      <c r="M5050" s="16">
        <f t="shared" si="548"/>
        <v>259.10624999999999</v>
      </c>
      <c r="N5050" s="14">
        <f>E5050*(K5050-L5050-M5050)*IF(F5050="GHS",1,Assumptions!$B$4)</f>
        <v>6644108.1778500006</v>
      </c>
      <c r="O5050" s="15">
        <f t="shared" ca="1" si="549"/>
        <v>340</v>
      </c>
      <c r="P5050" s="15" t="str">
        <f t="shared" ca="1" si="550"/>
        <v>181-365d</v>
      </c>
      <c r="Q5050" s="17">
        <f ca="1">IF(P5050="0-90d",0,IF(P5050="91-180d",INDEX(Assumptions!$F$8:$F$12,MATCH(B5050,Assumptions!$A$8:$A$12,0)),IF(P5050="181-365d",INDEX(Assumptions!$G$8:$G$12,MATCH(B5050,Assumptions!$A$8:$A$12,0)),INDEX(Assumptions!$H$8:$H$12,MATCH(B5050,Assumptions!$A$8:$A$12,0)))))</f>
        <v>0.2</v>
      </c>
      <c r="R5050" s="14">
        <f t="shared" ca="1" si="551"/>
        <v>1030538.1060000001</v>
      </c>
      <c r="S5050" s="14">
        <f t="shared" ca="1" si="552"/>
        <v>4122152.4240000001</v>
      </c>
      <c r="T5050" s="11" t="s">
        <v>25</v>
      </c>
      <c r="U5050" s="18" t="s">
        <v>26</v>
      </c>
    </row>
    <row r="5051" spans="1:21" ht="15" customHeight="1" x14ac:dyDescent="0.15">
      <c r="A5051" s="10" t="s">
        <v>5099</v>
      </c>
      <c r="B5051" s="11" t="s">
        <v>31</v>
      </c>
      <c r="C5051" s="11" t="s">
        <v>63</v>
      </c>
      <c r="D5051" s="12">
        <v>46224</v>
      </c>
      <c r="E5051" s="11">
        <v>4294</v>
      </c>
      <c r="F5051" s="11" t="s">
        <v>33</v>
      </c>
      <c r="G5051" s="13">
        <v>2528.3200000000002</v>
      </c>
      <c r="H5051" s="14">
        <f t="shared" si="546"/>
        <v>10856606.08</v>
      </c>
      <c r="I5051" s="14">
        <f>IF(F5051="GHS",H5051,H5051*Assumptions!$B$4)</f>
        <v>10856606.08</v>
      </c>
      <c r="J5051" s="15" t="str">
        <f>INDEX(Assumptions!$B$8:$B$12,MATCH(B5051,Assumptions!$A$8:$A$12,0))</f>
        <v>Weighted Average</v>
      </c>
      <c r="K5051" s="16">
        <f>G5051/(1-INDEX(Assumptions!$D$8:$D$12,MATCH(B5051,Assumptions!$A$8:$A$12,0)))</f>
        <v>3511.5555555555561</v>
      </c>
      <c r="L5051" s="16">
        <f t="shared" si="547"/>
        <v>75.849599999999995</v>
      </c>
      <c r="M5051" s="16">
        <f t="shared" si="548"/>
        <v>175.57777777777781</v>
      </c>
      <c r="N5051" s="14">
        <f>E5051*(K5051-L5051-M5051)*IF(F5051="GHS",1,Assumptions!$B$4)</f>
        <v>13998990.395377779</v>
      </c>
      <c r="O5051" s="15">
        <f t="shared" ca="1" si="549"/>
        <v>62</v>
      </c>
      <c r="P5051" s="15" t="str">
        <f t="shared" ca="1" si="550"/>
        <v>0-90d</v>
      </c>
      <c r="Q5051" s="17">
        <f ca="1">IF(P5051="0-90d",0,IF(P5051="91-180d",INDEX(Assumptions!$F$8:$F$12,MATCH(B5051,Assumptions!$A$8:$A$12,0)),IF(P5051="181-365d",INDEX(Assumptions!$G$8:$G$12,MATCH(B5051,Assumptions!$A$8:$A$12,0)),INDEX(Assumptions!$H$8:$H$12,MATCH(B5051,Assumptions!$A$8:$A$12,0)))))</f>
        <v>0</v>
      </c>
      <c r="R5051" s="14">
        <f t="shared" ca="1" si="551"/>
        <v>0</v>
      </c>
      <c r="S5051" s="14">
        <f t="shared" ca="1" si="552"/>
        <v>10856606.08</v>
      </c>
      <c r="T5051" s="11" t="s">
        <v>50</v>
      </c>
      <c r="U5051" s="18" t="s">
        <v>26</v>
      </c>
    </row>
    <row r="5052" spans="1:21" ht="15" customHeight="1" x14ac:dyDescent="0.15">
      <c r="A5052" s="10" t="s">
        <v>5100</v>
      </c>
      <c r="B5052" s="11" t="s">
        <v>31</v>
      </c>
      <c r="C5052" s="11" t="s">
        <v>32</v>
      </c>
      <c r="D5052" s="12">
        <v>45991</v>
      </c>
      <c r="E5052" s="11">
        <v>473</v>
      </c>
      <c r="F5052" s="11" t="s">
        <v>33</v>
      </c>
      <c r="G5052" s="13">
        <v>4436.18</v>
      </c>
      <c r="H5052" s="14">
        <f t="shared" si="546"/>
        <v>2098313.14</v>
      </c>
      <c r="I5052" s="14">
        <f>IF(F5052="GHS",H5052,H5052*Assumptions!$B$4)</f>
        <v>2098313.14</v>
      </c>
      <c r="J5052" s="15" t="str">
        <f>INDEX(Assumptions!$B$8:$B$12,MATCH(B5052,Assumptions!$A$8:$A$12,0))</f>
        <v>Weighted Average</v>
      </c>
      <c r="K5052" s="16">
        <f>G5052/(1-INDEX(Assumptions!$D$8:$D$12,MATCH(B5052,Assumptions!$A$8:$A$12,0)))</f>
        <v>6161.3611111111113</v>
      </c>
      <c r="L5052" s="16">
        <f t="shared" si="547"/>
        <v>133.08539999999999</v>
      </c>
      <c r="M5052" s="16">
        <f t="shared" si="548"/>
        <v>308.06805555555559</v>
      </c>
      <c r="N5052" s="14">
        <f>E5052*(K5052-L5052-M5052)*IF(F5052="GHS",1,Assumptions!$B$4)</f>
        <v>2705658.2210777779</v>
      </c>
      <c r="O5052" s="15">
        <f t="shared" ca="1" si="549"/>
        <v>295</v>
      </c>
      <c r="P5052" s="15" t="str">
        <f t="shared" ca="1" si="550"/>
        <v>181-365d</v>
      </c>
      <c r="Q5052" s="17">
        <f ca="1">IF(P5052="0-90d",0,IF(P5052="91-180d",INDEX(Assumptions!$F$8:$F$12,MATCH(B5052,Assumptions!$A$8:$A$12,0)),IF(P5052="181-365d",INDEX(Assumptions!$G$8:$G$12,MATCH(B5052,Assumptions!$A$8:$A$12,0)),INDEX(Assumptions!$H$8:$H$12,MATCH(B5052,Assumptions!$A$8:$A$12,0)))))</f>
        <v>0.2</v>
      </c>
      <c r="R5052" s="14">
        <f t="shared" ca="1" si="551"/>
        <v>419662.62800000003</v>
      </c>
      <c r="S5052" s="14">
        <f t="shared" si="552"/>
        <v>0</v>
      </c>
      <c r="T5052" s="11" t="s">
        <v>39</v>
      </c>
      <c r="U5052" s="18" t="s">
        <v>26</v>
      </c>
    </row>
    <row r="5053" spans="1:21" ht="15" customHeight="1" x14ac:dyDescent="0.15">
      <c r="A5053" s="10" t="s">
        <v>5101</v>
      </c>
      <c r="B5053" s="11" t="s">
        <v>46</v>
      </c>
      <c r="C5053" s="11" t="s">
        <v>52</v>
      </c>
      <c r="D5053" s="12">
        <v>45884</v>
      </c>
      <c r="E5053" s="11">
        <v>2922</v>
      </c>
      <c r="F5053" s="11" t="s">
        <v>33</v>
      </c>
      <c r="G5053" s="13">
        <v>358838.1</v>
      </c>
      <c r="H5053" s="14">
        <f t="shared" si="546"/>
        <v>1048524928.1999999</v>
      </c>
      <c r="I5053" s="14">
        <f>IF(F5053="GHS",H5053,H5053*Assumptions!$B$4)</f>
        <v>1048524928.1999999</v>
      </c>
      <c r="J5053" s="15" t="str">
        <f>INDEX(Assumptions!$B$8:$B$12,MATCH(B5053,Assumptions!$A$8:$A$12,0))</f>
        <v>Specific Identification</v>
      </c>
      <c r="K5053" s="16">
        <f>G5053/(1-INDEX(Assumptions!$D$8:$D$12,MATCH(B5053,Assumptions!$A$8:$A$12,0)))</f>
        <v>460048.84615384613</v>
      </c>
      <c r="L5053" s="16">
        <f t="shared" si="547"/>
        <v>10765.142999999998</v>
      </c>
      <c r="M5053" s="16">
        <f t="shared" si="548"/>
        <v>23002.442307692309</v>
      </c>
      <c r="N5053" s="14">
        <f>E5053*(K5053-L5053-M5053)*IF(F5053="GHS",1,Assumptions!$B$4)</f>
        <v>1245593844.1924615</v>
      </c>
      <c r="O5053" s="15">
        <f t="shared" ca="1" si="549"/>
        <v>402</v>
      </c>
      <c r="P5053" s="15" t="str">
        <f t="shared" ca="1" si="550"/>
        <v>365d+</v>
      </c>
      <c r="Q5053" s="17">
        <f ca="1">IF(P5053="0-90d",0,IF(P5053="91-180d",INDEX(Assumptions!$F$8:$F$12,MATCH(B5053,Assumptions!$A$8:$A$12,0)),IF(P5053="181-365d",INDEX(Assumptions!$G$8:$G$12,MATCH(B5053,Assumptions!$A$8:$A$12,0)),INDEX(Assumptions!$H$8:$H$12,MATCH(B5053,Assumptions!$A$8:$A$12,0)))))</f>
        <v>0.15</v>
      </c>
      <c r="R5053" s="14">
        <f t="shared" ca="1" si="551"/>
        <v>157278739.22999999</v>
      </c>
      <c r="S5053" s="14">
        <f t="shared" ca="1" si="552"/>
        <v>891246188.96999991</v>
      </c>
      <c r="T5053" s="11" t="s">
        <v>25</v>
      </c>
      <c r="U5053" s="18" t="s">
        <v>26</v>
      </c>
    </row>
    <row r="5054" spans="1:21" ht="15" customHeight="1" x14ac:dyDescent="0.15">
      <c r="A5054" s="10" t="s">
        <v>5102</v>
      </c>
      <c r="B5054" s="11" t="s">
        <v>28</v>
      </c>
      <c r="C5054" s="11" t="s">
        <v>29</v>
      </c>
      <c r="D5054" s="12">
        <v>45965</v>
      </c>
      <c r="E5054" s="11">
        <v>1731</v>
      </c>
      <c r="F5054" s="11" t="s">
        <v>24</v>
      </c>
      <c r="G5054" s="13">
        <v>5812.75</v>
      </c>
      <c r="H5054" s="14">
        <f t="shared" si="546"/>
        <v>10061870.25</v>
      </c>
      <c r="I5054" s="14">
        <f>IF(F5054="GHS",H5054,H5054*Assumptions!$B$4)</f>
        <v>108668198.7</v>
      </c>
      <c r="J5054" s="15" t="str">
        <f>INDEX(Assumptions!$B$8:$B$12,MATCH(B5054,Assumptions!$A$8:$A$12,0))</f>
        <v>Fair Value Less Costs to Sell</v>
      </c>
      <c r="K5054" s="16">
        <f>G5054/(1-INDEX(Assumptions!$D$8:$D$12,MATCH(B5054,Assumptions!$A$8:$A$12,0)))</f>
        <v>6605.397727272727</v>
      </c>
      <c r="L5054" s="16">
        <f t="shared" si="547"/>
        <v>174.38249999999999</v>
      </c>
      <c r="M5054" s="16">
        <f t="shared" si="548"/>
        <v>330.26988636363637</v>
      </c>
      <c r="N5054" s="14">
        <f>E5054*(K5054-L5054-M5054)*IF(F5054="GHS",1,Assumptions!$B$4)</f>
        <v>114052213.99922729</v>
      </c>
      <c r="O5054" s="15">
        <f t="shared" ca="1" si="549"/>
        <v>321</v>
      </c>
      <c r="P5054" s="15" t="str">
        <f t="shared" ca="1" si="550"/>
        <v>181-365d</v>
      </c>
      <c r="Q5054" s="17">
        <f ca="1">IF(P5054="0-90d",0,IF(P5054="91-180d",INDEX(Assumptions!$F$8:$F$12,MATCH(B5054,Assumptions!$A$8:$A$12,0)),IF(P5054="181-365d",INDEX(Assumptions!$G$8:$G$12,MATCH(B5054,Assumptions!$A$8:$A$12,0)),INDEX(Assumptions!$H$8:$H$12,MATCH(B5054,Assumptions!$A$8:$A$12,0)))))</f>
        <v>0.1</v>
      </c>
      <c r="R5054" s="14">
        <f t="shared" ca="1" si="551"/>
        <v>10866819.870000001</v>
      </c>
      <c r="S5054" s="14">
        <f t="shared" ca="1" si="552"/>
        <v>97801378.829999998</v>
      </c>
      <c r="T5054" s="11" t="s">
        <v>25</v>
      </c>
      <c r="U5054" s="18" t="s">
        <v>26</v>
      </c>
    </row>
    <row r="5055" spans="1:21" ht="15" customHeight="1" x14ac:dyDescent="0.15">
      <c r="A5055" s="10" t="s">
        <v>5103</v>
      </c>
      <c r="B5055" s="11" t="s">
        <v>41</v>
      </c>
      <c r="C5055" s="11" t="s">
        <v>42</v>
      </c>
      <c r="D5055" s="12">
        <v>46184</v>
      </c>
      <c r="E5055" s="11">
        <v>780</v>
      </c>
      <c r="F5055" s="11" t="s">
        <v>33</v>
      </c>
      <c r="G5055" s="13">
        <v>376.39</v>
      </c>
      <c r="H5055" s="14">
        <f t="shared" si="546"/>
        <v>293584.2</v>
      </c>
      <c r="I5055" s="14">
        <f>IF(F5055="GHS",H5055,H5055*Assumptions!$B$4)</f>
        <v>293584.2</v>
      </c>
      <c r="J5055" s="15" t="str">
        <f>INDEX(Assumptions!$B$8:$B$12,MATCH(B5055,Assumptions!$A$8:$A$12,0))</f>
        <v>Weighted Average</v>
      </c>
      <c r="K5055" s="16">
        <f>G5055/(1-INDEX(Assumptions!$D$8:$D$12,MATCH(B5055,Assumptions!$A$8:$A$12,0)))</f>
        <v>579.06153846153848</v>
      </c>
      <c r="L5055" s="16">
        <f t="shared" si="547"/>
        <v>11.291699999999999</v>
      </c>
      <c r="M5055" s="16">
        <f t="shared" si="548"/>
        <v>28.953076923076924</v>
      </c>
      <c r="N5055" s="14">
        <f>E5055*(K5055-L5055-M5055)*IF(F5055="GHS",1,Assumptions!$B$4)</f>
        <v>420277.07400000008</v>
      </c>
      <c r="O5055" s="15">
        <f t="shared" ca="1" si="549"/>
        <v>102</v>
      </c>
      <c r="P5055" s="15" t="str">
        <f t="shared" ca="1" si="550"/>
        <v>91-180d</v>
      </c>
      <c r="Q5055" s="17">
        <f ca="1">IF(P5055="0-90d",0,IF(P5055="91-180d",INDEX(Assumptions!$F$8:$F$12,MATCH(B5055,Assumptions!$A$8:$A$12,0)),IF(P5055="181-365d",INDEX(Assumptions!$G$8:$G$12,MATCH(B5055,Assumptions!$A$8:$A$12,0)),INDEX(Assumptions!$H$8:$H$12,MATCH(B5055,Assumptions!$A$8:$A$12,0)))))</f>
        <v>0.1</v>
      </c>
      <c r="R5055" s="14">
        <f t="shared" ca="1" si="551"/>
        <v>29358.420000000002</v>
      </c>
      <c r="S5055" s="14">
        <f t="shared" ca="1" si="552"/>
        <v>264225.78000000003</v>
      </c>
      <c r="T5055" s="11" t="s">
        <v>25</v>
      </c>
      <c r="U5055" s="18" t="s">
        <v>26</v>
      </c>
    </row>
    <row r="5056" spans="1:21" ht="15" customHeight="1" x14ac:dyDescent="0.15">
      <c r="A5056" s="10" t="s">
        <v>5104</v>
      </c>
      <c r="B5056" s="11" t="s">
        <v>31</v>
      </c>
      <c r="C5056" s="11" t="s">
        <v>63</v>
      </c>
      <c r="D5056" s="12">
        <v>45966</v>
      </c>
      <c r="E5056" s="11">
        <v>3965</v>
      </c>
      <c r="F5056" s="11" t="s">
        <v>33</v>
      </c>
      <c r="G5056" s="13">
        <v>2626.93</v>
      </c>
      <c r="H5056" s="14">
        <f t="shared" si="546"/>
        <v>10415777.449999999</v>
      </c>
      <c r="I5056" s="14">
        <f>IF(F5056="GHS",H5056,H5056*Assumptions!$B$4)</f>
        <v>10415777.449999999</v>
      </c>
      <c r="J5056" s="15" t="str">
        <f>INDEX(Assumptions!$B$8:$B$12,MATCH(B5056,Assumptions!$A$8:$A$12,0))</f>
        <v>Weighted Average</v>
      </c>
      <c r="K5056" s="16">
        <f>G5056/(1-INDEX(Assumptions!$D$8:$D$12,MATCH(B5056,Assumptions!$A$8:$A$12,0)))</f>
        <v>3648.5138888888887</v>
      </c>
      <c r="L5056" s="16">
        <f t="shared" si="547"/>
        <v>78.807899999999989</v>
      </c>
      <c r="M5056" s="16">
        <f t="shared" si="548"/>
        <v>182.42569444444445</v>
      </c>
      <c r="N5056" s="14">
        <f>E5056*(K5056-L5056-M5056)*IF(F5056="GHS",1,Assumptions!$B$4)</f>
        <v>13430566.367472222</v>
      </c>
      <c r="O5056" s="15">
        <f t="shared" ca="1" si="549"/>
        <v>320</v>
      </c>
      <c r="P5056" s="15" t="str">
        <f t="shared" ca="1" si="550"/>
        <v>181-365d</v>
      </c>
      <c r="Q5056" s="17">
        <f ca="1">IF(P5056="0-90d",0,IF(P5056="91-180d",INDEX(Assumptions!$F$8:$F$12,MATCH(B5056,Assumptions!$A$8:$A$12,0)),IF(P5056="181-365d",INDEX(Assumptions!$G$8:$G$12,MATCH(B5056,Assumptions!$A$8:$A$12,0)),INDEX(Assumptions!$H$8:$H$12,MATCH(B5056,Assumptions!$A$8:$A$12,0)))))</f>
        <v>0.2</v>
      </c>
      <c r="R5056" s="14">
        <f t="shared" ca="1" si="551"/>
        <v>2083155.49</v>
      </c>
      <c r="S5056" s="14">
        <f t="shared" ca="1" si="552"/>
        <v>8332621.959999999</v>
      </c>
      <c r="T5056" s="11" t="s">
        <v>25</v>
      </c>
      <c r="U5056" s="18" t="s">
        <v>26</v>
      </c>
    </row>
    <row r="5057" spans="1:21" ht="15" customHeight="1" x14ac:dyDescent="0.15">
      <c r="A5057" s="10" t="s">
        <v>5105</v>
      </c>
      <c r="B5057" s="11" t="s">
        <v>41</v>
      </c>
      <c r="C5057" s="11" t="s">
        <v>44</v>
      </c>
      <c r="D5057" s="12">
        <v>45957</v>
      </c>
      <c r="E5057" s="11">
        <v>3802</v>
      </c>
      <c r="F5057" s="11" t="s">
        <v>33</v>
      </c>
      <c r="G5057" s="13">
        <v>181.47</v>
      </c>
      <c r="H5057" s="14">
        <f t="shared" si="546"/>
        <v>689948.94</v>
      </c>
      <c r="I5057" s="14">
        <f>IF(F5057="GHS",H5057,H5057*Assumptions!$B$4)</f>
        <v>689948.94</v>
      </c>
      <c r="J5057" s="15" t="str">
        <f>INDEX(Assumptions!$B$8:$B$12,MATCH(B5057,Assumptions!$A$8:$A$12,0))</f>
        <v>Weighted Average</v>
      </c>
      <c r="K5057" s="16">
        <f>G5057/(1-INDEX(Assumptions!$D$8:$D$12,MATCH(B5057,Assumptions!$A$8:$A$12,0)))</f>
        <v>279.18461538461537</v>
      </c>
      <c r="L5057" s="16">
        <f t="shared" si="547"/>
        <v>5.4440999999999997</v>
      </c>
      <c r="M5057" s="16">
        <f t="shared" si="548"/>
        <v>13.95923076923077</v>
      </c>
      <c r="N5057" s="14">
        <f>E5057*(K5057-L5057-M5057)*IF(F5057="GHS",1,Assumptions!$B$4)</f>
        <v>987688.44410769222</v>
      </c>
      <c r="O5057" s="15">
        <f t="shared" ca="1" si="549"/>
        <v>329</v>
      </c>
      <c r="P5057" s="15" t="str">
        <f t="shared" ca="1" si="550"/>
        <v>181-365d</v>
      </c>
      <c r="Q5057" s="17">
        <f ca="1">IF(P5057="0-90d",0,IF(P5057="91-180d",INDEX(Assumptions!$F$8:$F$12,MATCH(B5057,Assumptions!$A$8:$A$12,0)),IF(P5057="181-365d",INDEX(Assumptions!$G$8:$G$12,MATCH(B5057,Assumptions!$A$8:$A$12,0)),INDEX(Assumptions!$H$8:$H$12,MATCH(B5057,Assumptions!$A$8:$A$12,0)))))</f>
        <v>0.35</v>
      </c>
      <c r="R5057" s="14">
        <f t="shared" ca="1" si="551"/>
        <v>241482.12899999996</v>
      </c>
      <c r="S5057" s="14">
        <f t="shared" ca="1" si="552"/>
        <v>448466.81099999999</v>
      </c>
      <c r="T5057" s="11" t="s">
        <v>25</v>
      </c>
      <c r="U5057" s="18" t="s">
        <v>26</v>
      </c>
    </row>
    <row r="5058" spans="1:21" ht="15" customHeight="1" x14ac:dyDescent="0.15">
      <c r="A5058" s="10" t="s">
        <v>5106</v>
      </c>
      <c r="B5058" s="11" t="s">
        <v>41</v>
      </c>
      <c r="C5058" s="11" t="s">
        <v>115</v>
      </c>
      <c r="D5058" s="12">
        <v>45890</v>
      </c>
      <c r="E5058" s="11">
        <v>628</v>
      </c>
      <c r="F5058" s="11" t="s">
        <v>33</v>
      </c>
      <c r="G5058" s="13">
        <v>317.77999999999997</v>
      </c>
      <c r="H5058" s="14">
        <f t="shared" ref="H5058:H5121" si="553">E5058*G5058</f>
        <v>199565.84</v>
      </c>
      <c r="I5058" s="14">
        <f>IF(F5058="GHS",H5058,H5058*Assumptions!$B$4)</f>
        <v>199565.84</v>
      </c>
      <c r="J5058" s="15" t="str">
        <f>INDEX(Assumptions!$B$8:$B$12,MATCH(B5058,Assumptions!$A$8:$A$12,0))</f>
        <v>Weighted Average</v>
      </c>
      <c r="K5058" s="16">
        <f>G5058/(1-INDEX(Assumptions!$D$8:$D$12,MATCH(B5058,Assumptions!$A$8:$A$12,0)))</f>
        <v>488.89230769230761</v>
      </c>
      <c r="L5058" s="16">
        <f t="shared" ref="L5058:L5121" si="554">G5058*0.03</f>
        <v>9.5333999999999985</v>
      </c>
      <c r="M5058" s="16">
        <f t="shared" ref="M5058:M5121" si="555">K5058*0.05</f>
        <v>24.444615384615382</v>
      </c>
      <c r="N5058" s="14">
        <f>E5058*(K5058-L5058-M5058)*IF(F5058="GHS",1,Assumptions!$B$4)</f>
        <v>285686.17556923075</v>
      </c>
      <c r="O5058" s="15">
        <f t="shared" ref="O5058:O5121" ca="1" si="556">TODAY()-D5058</f>
        <v>396</v>
      </c>
      <c r="P5058" s="15" t="str">
        <f t="shared" ref="P5058:P5121" ca="1" si="557">IF(O5058&lt;=90,"0-90d",IF(O5058&lt;=180,"91-180d",IF(O5058&lt;=365,"181-365d","365d+")))</f>
        <v>365d+</v>
      </c>
      <c r="Q5058" s="17">
        <f ca="1">IF(P5058="0-90d",0,IF(P5058="91-180d",INDEX(Assumptions!$F$8:$F$12,MATCH(B5058,Assumptions!$A$8:$A$12,0)),IF(P5058="181-365d",INDEX(Assumptions!$G$8:$G$12,MATCH(B5058,Assumptions!$A$8:$A$12,0)),INDEX(Assumptions!$H$8:$H$12,MATCH(B5058,Assumptions!$A$8:$A$12,0)))))</f>
        <v>0.8</v>
      </c>
      <c r="R5058" s="14">
        <f t="shared" ref="R5058:R5121" ca="1" si="558">I5058*Q5058</f>
        <v>159652.67200000002</v>
      </c>
      <c r="S5058" s="14">
        <f t="shared" ref="S5058:S5121" ca="1" si="559">IF(T5058="Held on Consignment (Not Owned)",0,MIN(I5058-R5058,N5058))</f>
        <v>39913.167999999976</v>
      </c>
      <c r="T5058" s="11" t="s">
        <v>25</v>
      </c>
      <c r="U5058" s="18" t="s">
        <v>26</v>
      </c>
    </row>
    <row r="5059" spans="1:21" ht="15" customHeight="1" x14ac:dyDescent="0.15">
      <c r="A5059" s="10" t="s">
        <v>5107</v>
      </c>
      <c r="B5059" s="11" t="s">
        <v>22</v>
      </c>
      <c r="C5059" s="11" t="s">
        <v>81</v>
      </c>
      <c r="D5059" s="12">
        <v>46155</v>
      </c>
      <c r="E5059" s="11">
        <v>4366</v>
      </c>
      <c r="F5059" s="11" t="s">
        <v>24</v>
      </c>
      <c r="G5059" s="13">
        <v>14790.9</v>
      </c>
      <c r="H5059" s="14">
        <f t="shared" si="553"/>
        <v>64577069.399999999</v>
      </c>
      <c r="I5059" s="14">
        <f>IF(F5059="GHS",H5059,H5059*Assumptions!$B$4)</f>
        <v>697432349.51999998</v>
      </c>
      <c r="J5059" s="15" t="str">
        <f>INDEX(Assumptions!$B$8:$B$12,MATCH(B5059,Assumptions!$A$8:$A$12,0))</f>
        <v>FIFO</v>
      </c>
      <c r="K5059" s="16">
        <f>G5059/(1-INDEX(Assumptions!$D$8:$D$12,MATCH(B5059,Assumptions!$A$8:$A$12,0)))</f>
        <v>18037.682926829268</v>
      </c>
      <c r="L5059" s="16">
        <f t="shared" si="554"/>
        <v>443.72699999999998</v>
      </c>
      <c r="M5059" s="16">
        <f t="shared" si="555"/>
        <v>901.88414634146341</v>
      </c>
      <c r="N5059" s="14">
        <f>E5059*(K5059-L5059-M5059)*IF(F5059="GHS",1,Assumptions!$B$4)</f>
        <v>787077922.25098526</v>
      </c>
      <c r="O5059" s="15">
        <f t="shared" ca="1" si="556"/>
        <v>131</v>
      </c>
      <c r="P5059" s="15" t="str">
        <f t="shared" ca="1" si="557"/>
        <v>91-180d</v>
      </c>
      <c r="Q5059" s="17">
        <f ca="1">IF(P5059="0-90d",0,IF(P5059="91-180d",INDEX(Assumptions!$F$8:$F$12,MATCH(B5059,Assumptions!$A$8:$A$12,0)),IF(P5059="181-365d",INDEX(Assumptions!$G$8:$G$12,MATCH(B5059,Assumptions!$A$8:$A$12,0)),INDEX(Assumptions!$H$8:$H$12,MATCH(B5059,Assumptions!$A$8:$A$12,0)))))</f>
        <v>0.03</v>
      </c>
      <c r="R5059" s="14">
        <f t="shared" ca="1" si="558"/>
        <v>20922970.485599998</v>
      </c>
      <c r="S5059" s="14">
        <f t="shared" ca="1" si="559"/>
        <v>676509379.03439999</v>
      </c>
      <c r="T5059" s="11" t="s">
        <v>25</v>
      </c>
      <c r="U5059" s="18" t="s">
        <v>26</v>
      </c>
    </row>
    <row r="5060" spans="1:21" ht="15" customHeight="1" x14ac:dyDescent="0.15">
      <c r="A5060" s="10" t="s">
        <v>5108</v>
      </c>
      <c r="B5060" s="11" t="s">
        <v>31</v>
      </c>
      <c r="C5060" s="11" t="s">
        <v>76</v>
      </c>
      <c r="D5060" s="12">
        <v>46185</v>
      </c>
      <c r="E5060" s="11">
        <v>3192</v>
      </c>
      <c r="F5060" s="11" t="s">
        <v>33</v>
      </c>
      <c r="G5060" s="13">
        <v>2877.63</v>
      </c>
      <c r="H5060" s="14">
        <f t="shared" si="553"/>
        <v>9185394.9600000009</v>
      </c>
      <c r="I5060" s="14">
        <f>IF(F5060="GHS",H5060,H5060*Assumptions!$B$4)</f>
        <v>9185394.9600000009</v>
      </c>
      <c r="J5060" s="15" t="str">
        <f>INDEX(Assumptions!$B$8:$B$12,MATCH(B5060,Assumptions!$A$8:$A$12,0))</f>
        <v>Weighted Average</v>
      </c>
      <c r="K5060" s="16">
        <f>G5060/(1-INDEX(Assumptions!$D$8:$D$12,MATCH(B5060,Assumptions!$A$8:$A$12,0)))</f>
        <v>3996.7083333333335</v>
      </c>
      <c r="L5060" s="16">
        <f t="shared" si="554"/>
        <v>86.328900000000004</v>
      </c>
      <c r="M5060" s="16">
        <f t="shared" si="555"/>
        <v>199.83541666666667</v>
      </c>
      <c r="N5060" s="14">
        <f>E5060*(K5060-L5060-M5060)*IF(F5060="GHS",1,Assumptions!$B$4)</f>
        <v>11844056.5012</v>
      </c>
      <c r="O5060" s="15">
        <f t="shared" ca="1" si="556"/>
        <v>101</v>
      </c>
      <c r="P5060" s="15" t="str">
        <f t="shared" ca="1" si="557"/>
        <v>91-180d</v>
      </c>
      <c r="Q5060" s="17">
        <f ca="1">IF(P5060="0-90d",0,IF(P5060="91-180d",INDEX(Assumptions!$F$8:$F$12,MATCH(B5060,Assumptions!$A$8:$A$12,0)),IF(P5060="181-365d",INDEX(Assumptions!$G$8:$G$12,MATCH(B5060,Assumptions!$A$8:$A$12,0)),INDEX(Assumptions!$H$8:$H$12,MATCH(B5060,Assumptions!$A$8:$A$12,0)))))</f>
        <v>0.05</v>
      </c>
      <c r="R5060" s="14">
        <f t="shared" ca="1" si="558"/>
        <v>459269.74800000008</v>
      </c>
      <c r="S5060" s="14">
        <f t="shared" ca="1" si="559"/>
        <v>8726125.2120000012</v>
      </c>
      <c r="T5060" s="11" t="s">
        <v>25</v>
      </c>
      <c r="U5060" s="18" t="s">
        <v>26</v>
      </c>
    </row>
    <row r="5061" spans="1:21" ht="15" customHeight="1" x14ac:dyDescent="0.15">
      <c r="A5061" s="10" t="s">
        <v>5109</v>
      </c>
      <c r="B5061" s="11" t="s">
        <v>31</v>
      </c>
      <c r="C5061" s="11" t="s">
        <v>63</v>
      </c>
      <c r="D5061" s="12">
        <v>46053</v>
      </c>
      <c r="E5061" s="11">
        <v>4171</v>
      </c>
      <c r="F5061" s="11" t="s">
        <v>33</v>
      </c>
      <c r="G5061" s="13">
        <v>2240.64</v>
      </c>
      <c r="H5061" s="14">
        <f t="shared" si="553"/>
        <v>9345709.4399999995</v>
      </c>
      <c r="I5061" s="14">
        <f>IF(F5061="GHS",H5061,H5061*Assumptions!$B$4)</f>
        <v>9345709.4399999995</v>
      </c>
      <c r="J5061" s="15" t="str">
        <f>INDEX(Assumptions!$B$8:$B$12,MATCH(B5061,Assumptions!$A$8:$A$12,0))</f>
        <v>Weighted Average</v>
      </c>
      <c r="K5061" s="16">
        <f>G5061/(1-INDEX(Assumptions!$D$8:$D$12,MATCH(B5061,Assumptions!$A$8:$A$12,0)))</f>
        <v>3112</v>
      </c>
      <c r="L5061" s="16">
        <f t="shared" si="554"/>
        <v>67.219200000000001</v>
      </c>
      <c r="M5061" s="16">
        <f t="shared" si="555"/>
        <v>155.60000000000002</v>
      </c>
      <c r="N5061" s="14">
        <f>E5061*(K5061-L5061-M5061)*IF(F5061="GHS",1,Assumptions!$B$4)</f>
        <v>12050773.116800001</v>
      </c>
      <c r="O5061" s="15">
        <f t="shared" ca="1" si="556"/>
        <v>233</v>
      </c>
      <c r="P5061" s="15" t="str">
        <f t="shared" ca="1" si="557"/>
        <v>181-365d</v>
      </c>
      <c r="Q5061" s="17">
        <f ca="1">IF(P5061="0-90d",0,IF(P5061="91-180d",INDEX(Assumptions!$F$8:$F$12,MATCH(B5061,Assumptions!$A$8:$A$12,0)),IF(P5061="181-365d",INDEX(Assumptions!$G$8:$G$12,MATCH(B5061,Assumptions!$A$8:$A$12,0)),INDEX(Assumptions!$H$8:$H$12,MATCH(B5061,Assumptions!$A$8:$A$12,0)))))</f>
        <v>0.2</v>
      </c>
      <c r="R5061" s="14">
        <f t="shared" ca="1" si="558"/>
        <v>1869141.888</v>
      </c>
      <c r="S5061" s="14">
        <f t="shared" ca="1" si="559"/>
        <v>7476567.5519999992</v>
      </c>
      <c r="T5061" s="11" t="s">
        <v>25</v>
      </c>
      <c r="U5061" s="18" t="s">
        <v>26</v>
      </c>
    </row>
    <row r="5062" spans="1:21" ht="15" customHeight="1" x14ac:dyDescent="0.15">
      <c r="A5062" s="10" t="s">
        <v>5110</v>
      </c>
      <c r="B5062" s="11" t="s">
        <v>46</v>
      </c>
      <c r="C5062" s="11" t="s">
        <v>47</v>
      </c>
      <c r="D5062" s="12">
        <v>45944</v>
      </c>
      <c r="E5062" s="11">
        <v>2549</v>
      </c>
      <c r="F5062" s="11" t="s">
        <v>33</v>
      </c>
      <c r="G5062" s="13">
        <v>245486.49</v>
      </c>
      <c r="H5062" s="14">
        <f t="shared" si="553"/>
        <v>625745063.00999999</v>
      </c>
      <c r="I5062" s="14">
        <f>IF(F5062="GHS",H5062,H5062*Assumptions!$B$4)</f>
        <v>625745063.00999999</v>
      </c>
      <c r="J5062" s="15" t="str">
        <f>INDEX(Assumptions!$B$8:$B$12,MATCH(B5062,Assumptions!$A$8:$A$12,0))</f>
        <v>Specific Identification</v>
      </c>
      <c r="K5062" s="16">
        <f>G5062/(1-INDEX(Assumptions!$D$8:$D$12,MATCH(B5062,Assumptions!$A$8:$A$12,0)))</f>
        <v>314726.26923076919</v>
      </c>
      <c r="L5062" s="16">
        <f t="shared" si="554"/>
        <v>7364.5946999999996</v>
      </c>
      <c r="M5062" s="16">
        <f t="shared" si="555"/>
        <v>15736.313461538461</v>
      </c>
      <c r="N5062" s="14">
        <f>E5062*(K5062-L5062-M5062)*IF(F5062="GHS",1,Assumptions!$B$4)</f>
        <v>743353045.3654691</v>
      </c>
      <c r="O5062" s="15">
        <f t="shared" ca="1" si="556"/>
        <v>342</v>
      </c>
      <c r="P5062" s="15" t="str">
        <f t="shared" ca="1" si="557"/>
        <v>181-365d</v>
      </c>
      <c r="Q5062" s="17">
        <f ca="1">IF(P5062="0-90d",0,IF(P5062="91-180d",INDEX(Assumptions!$F$8:$F$12,MATCH(B5062,Assumptions!$A$8:$A$12,0)),IF(P5062="181-365d",INDEX(Assumptions!$G$8:$G$12,MATCH(B5062,Assumptions!$A$8:$A$12,0)),INDEX(Assumptions!$H$8:$H$12,MATCH(B5062,Assumptions!$A$8:$A$12,0)))))</f>
        <v>0.05</v>
      </c>
      <c r="R5062" s="14">
        <f t="shared" ca="1" si="558"/>
        <v>31287253.1505</v>
      </c>
      <c r="S5062" s="14">
        <f t="shared" ca="1" si="559"/>
        <v>594457809.85949993</v>
      </c>
      <c r="T5062" s="11" t="s">
        <v>25</v>
      </c>
      <c r="U5062" s="18" t="s">
        <v>36</v>
      </c>
    </row>
    <row r="5063" spans="1:21" ht="15" customHeight="1" x14ac:dyDescent="0.15">
      <c r="A5063" s="10" t="s">
        <v>5111</v>
      </c>
      <c r="B5063" s="11" t="s">
        <v>41</v>
      </c>
      <c r="C5063" s="11" t="s">
        <v>44</v>
      </c>
      <c r="D5063" s="12">
        <v>45731</v>
      </c>
      <c r="E5063" s="11">
        <v>1510</v>
      </c>
      <c r="F5063" s="11" t="s">
        <v>33</v>
      </c>
      <c r="G5063" s="13">
        <v>742.94</v>
      </c>
      <c r="H5063" s="14">
        <f t="shared" si="553"/>
        <v>1121839.4000000001</v>
      </c>
      <c r="I5063" s="14">
        <f>IF(F5063="GHS",H5063,H5063*Assumptions!$B$4)</f>
        <v>1121839.4000000001</v>
      </c>
      <c r="J5063" s="15" t="str">
        <f>INDEX(Assumptions!$B$8:$B$12,MATCH(B5063,Assumptions!$A$8:$A$12,0))</f>
        <v>Weighted Average</v>
      </c>
      <c r="K5063" s="16">
        <f>G5063/(1-INDEX(Assumptions!$D$8:$D$12,MATCH(B5063,Assumptions!$A$8:$A$12,0)))</f>
        <v>1142.9846153846154</v>
      </c>
      <c r="L5063" s="16">
        <f t="shared" si="554"/>
        <v>22.2882</v>
      </c>
      <c r="M5063" s="16">
        <f t="shared" si="555"/>
        <v>57.149230769230769</v>
      </c>
      <c r="N5063" s="14">
        <f>E5063*(K5063-L5063-M5063)*IF(F5063="GHS",1,Assumptions!$B$4)</f>
        <v>1605956.2487692307</v>
      </c>
      <c r="O5063" s="15">
        <f t="shared" ca="1" si="556"/>
        <v>555</v>
      </c>
      <c r="P5063" s="15" t="str">
        <f t="shared" ca="1" si="557"/>
        <v>365d+</v>
      </c>
      <c r="Q5063" s="17">
        <f ca="1">IF(P5063="0-90d",0,IF(P5063="91-180d",INDEX(Assumptions!$F$8:$F$12,MATCH(B5063,Assumptions!$A$8:$A$12,0)),IF(P5063="181-365d",INDEX(Assumptions!$G$8:$G$12,MATCH(B5063,Assumptions!$A$8:$A$12,0)),INDEX(Assumptions!$H$8:$H$12,MATCH(B5063,Assumptions!$A$8:$A$12,0)))))</f>
        <v>0.8</v>
      </c>
      <c r="R5063" s="14">
        <f t="shared" ca="1" si="558"/>
        <v>897471.52000000014</v>
      </c>
      <c r="S5063" s="14">
        <f t="shared" si="559"/>
        <v>0</v>
      </c>
      <c r="T5063" s="11" t="s">
        <v>39</v>
      </c>
      <c r="U5063" s="18" t="s">
        <v>36</v>
      </c>
    </row>
    <row r="5064" spans="1:21" ht="15" customHeight="1" x14ac:dyDescent="0.15">
      <c r="A5064" s="10" t="s">
        <v>5112</v>
      </c>
      <c r="B5064" s="11" t="s">
        <v>22</v>
      </c>
      <c r="C5064" s="11" t="s">
        <v>23</v>
      </c>
      <c r="D5064" s="12">
        <v>45958</v>
      </c>
      <c r="E5064" s="11">
        <v>2871</v>
      </c>
      <c r="F5064" s="11" t="s">
        <v>24</v>
      </c>
      <c r="G5064" s="13">
        <v>29468.01</v>
      </c>
      <c r="H5064" s="14">
        <f t="shared" si="553"/>
        <v>84602656.709999993</v>
      </c>
      <c r="I5064" s="14">
        <f>IF(F5064="GHS",H5064,H5064*Assumptions!$B$4)</f>
        <v>913708692.46799994</v>
      </c>
      <c r="J5064" s="15" t="str">
        <f>INDEX(Assumptions!$B$8:$B$12,MATCH(B5064,Assumptions!$A$8:$A$12,0))</f>
        <v>FIFO</v>
      </c>
      <c r="K5064" s="16">
        <f>G5064/(1-INDEX(Assumptions!$D$8:$D$12,MATCH(B5064,Assumptions!$A$8:$A$12,0)))</f>
        <v>35936.597560975606</v>
      </c>
      <c r="L5064" s="16">
        <f t="shared" si="554"/>
        <v>884.04029999999989</v>
      </c>
      <c r="M5064" s="16">
        <f t="shared" si="555"/>
        <v>1796.8298780487803</v>
      </c>
      <c r="N5064" s="14">
        <f>E5064*(K5064-L5064-M5064)*IF(F5064="GHS",1,Assumptions!$B$4)</f>
        <v>1031153687.8169355</v>
      </c>
      <c r="O5064" s="15">
        <f t="shared" ca="1" si="556"/>
        <v>328</v>
      </c>
      <c r="P5064" s="15" t="str">
        <f t="shared" ca="1" si="557"/>
        <v>181-365d</v>
      </c>
      <c r="Q5064" s="17">
        <f ca="1">IF(P5064="0-90d",0,IF(P5064="91-180d",INDEX(Assumptions!$F$8:$F$12,MATCH(B5064,Assumptions!$A$8:$A$12,0)),IF(P5064="181-365d",INDEX(Assumptions!$G$8:$G$12,MATCH(B5064,Assumptions!$A$8:$A$12,0)),INDEX(Assumptions!$H$8:$H$12,MATCH(B5064,Assumptions!$A$8:$A$12,0)))))</f>
        <v>0.15</v>
      </c>
      <c r="R5064" s="14">
        <f t="shared" ca="1" si="558"/>
        <v>137056303.87019998</v>
      </c>
      <c r="S5064" s="14">
        <f t="shared" ca="1" si="559"/>
        <v>776652388.59780002</v>
      </c>
      <c r="T5064" s="11" t="s">
        <v>25</v>
      </c>
      <c r="U5064" s="18" t="s">
        <v>26</v>
      </c>
    </row>
    <row r="5065" spans="1:21" ht="15" customHeight="1" x14ac:dyDescent="0.15">
      <c r="A5065" s="10" t="s">
        <v>5113</v>
      </c>
      <c r="B5065" s="11" t="s">
        <v>46</v>
      </c>
      <c r="C5065" s="11" t="s">
        <v>52</v>
      </c>
      <c r="D5065" s="12">
        <v>45775</v>
      </c>
      <c r="E5065" s="11">
        <v>1393</v>
      </c>
      <c r="F5065" s="11" t="s">
        <v>33</v>
      </c>
      <c r="G5065" s="13">
        <v>168409.66</v>
      </c>
      <c r="H5065" s="14">
        <f t="shared" si="553"/>
        <v>234594656.38</v>
      </c>
      <c r="I5065" s="14">
        <f>IF(F5065="GHS",H5065,H5065*Assumptions!$B$4)</f>
        <v>234594656.38</v>
      </c>
      <c r="J5065" s="15" t="str">
        <f>INDEX(Assumptions!$B$8:$B$12,MATCH(B5065,Assumptions!$A$8:$A$12,0))</f>
        <v>Specific Identification</v>
      </c>
      <c r="K5065" s="16">
        <f>G5065/(1-INDEX(Assumptions!$D$8:$D$12,MATCH(B5065,Assumptions!$A$8:$A$12,0)))</f>
        <v>215909.8205128205</v>
      </c>
      <c r="L5065" s="16">
        <f t="shared" si="554"/>
        <v>5052.2897999999996</v>
      </c>
      <c r="M5065" s="16">
        <f t="shared" si="555"/>
        <v>10795.491025641026</v>
      </c>
      <c r="N5065" s="14">
        <f>E5065*(K5065-L5065-M5065)*IF(F5065="GHS",1,Assumptions!$B$4)</f>
        <v>278686421.28424102</v>
      </c>
      <c r="O5065" s="15">
        <f t="shared" ca="1" si="556"/>
        <v>511</v>
      </c>
      <c r="P5065" s="15" t="str">
        <f t="shared" ca="1" si="557"/>
        <v>365d+</v>
      </c>
      <c r="Q5065" s="17">
        <f ca="1">IF(P5065="0-90d",0,IF(P5065="91-180d",INDEX(Assumptions!$F$8:$F$12,MATCH(B5065,Assumptions!$A$8:$A$12,0)),IF(P5065="181-365d",INDEX(Assumptions!$G$8:$G$12,MATCH(B5065,Assumptions!$A$8:$A$12,0)),INDEX(Assumptions!$H$8:$H$12,MATCH(B5065,Assumptions!$A$8:$A$12,0)))))</f>
        <v>0.15</v>
      </c>
      <c r="R5065" s="14">
        <f t="shared" ca="1" si="558"/>
        <v>35189198.456999995</v>
      </c>
      <c r="S5065" s="14">
        <f t="shared" ca="1" si="559"/>
        <v>199405457.92300001</v>
      </c>
      <c r="T5065" s="11" t="s">
        <v>25</v>
      </c>
      <c r="U5065" s="18" t="s">
        <v>26</v>
      </c>
    </row>
    <row r="5066" spans="1:21" ht="15" customHeight="1" x14ac:dyDescent="0.15">
      <c r="A5066" s="10" t="s">
        <v>5114</v>
      </c>
      <c r="B5066" s="11" t="s">
        <v>31</v>
      </c>
      <c r="C5066" s="11" t="s">
        <v>76</v>
      </c>
      <c r="D5066" s="12">
        <v>46198</v>
      </c>
      <c r="E5066" s="11">
        <v>2364</v>
      </c>
      <c r="F5066" s="11" t="s">
        <v>33</v>
      </c>
      <c r="G5066" s="13">
        <v>4260.8500000000004</v>
      </c>
      <c r="H5066" s="14">
        <f t="shared" si="553"/>
        <v>10072649.4</v>
      </c>
      <c r="I5066" s="14">
        <f>IF(F5066="GHS",H5066,H5066*Assumptions!$B$4)</f>
        <v>10072649.4</v>
      </c>
      <c r="J5066" s="15" t="str">
        <f>INDEX(Assumptions!$B$8:$B$12,MATCH(B5066,Assumptions!$A$8:$A$12,0))</f>
        <v>Weighted Average</v>
      </c>
      <c r="K5066" s="16">
        <f>G5066/(1-INDEX(Assumptions!$D$8:$D$12,MATCH(B5066,Assumptions!$A$8:$A$12,0)))</f>
        <v>5917.8472222222226</v>
      </c>
      <c r="L5066" s="16">
        <f t="shared" si="554"/>
        <v>127.82550000000001</v>
      </c>
      <c r="M5066" s="16">
        <f t="shared" si="555"/>
        <v>295.89236111111114</v>
      </c>
      <c r="N5066" s="14">
        <f>E5066*(K5066-L5066-M5066)*IF(F5066="GHS",1,Assumptions!$B$4)</f>
        <v>12988121.809666667</v>
      </c>
      <c r="O5066" s="15">
        <f t="shared" ca="1" si="556"/>
        <v>88</v>
      </c>
      <c r="P5066" s="15" t="str">
        <f t="shared" ca="1" si="557"/>
        <v>0-90d</v>
      </c>
      <c r="Q5066" s="17">
        <f ca="1">IF(P5066="0-90d",0,IF(P5066="91-180d",INDEX(Assumptions!$F$8:$F$12,MATCH(B5066,Assumptions!$A$8:$A$12,0)),IF(P5066="181-365d",INDEX(Assumptions!$G$8:$G$12,MATCH(B5066,Assumptions!$A$8:$A$12,0)),INDEX(Assumptions!$H$8:$H$12,MATCH(B5066,Assumptions!$A$8:$A$12,0)))))</f>
        <v>0</v>
      </c>
      <c r="R5066" s="14">
        <f t="shared" ca="1" si="558"/>
        <v>0</v>
      </c>
      <c r="S5066" s="14">
        <f t="shared" ca="1" si="559"/>
        <v>10072649.4</v>
      </c>
      <c r="T5066" s="11" t="s">
        <v>25</v>
      </c>
      <c r="U5066" s="18" t="s">
        <v>26</v>
      </c>
    </row>
    <row r="5067" spans="1:21" ht="15" customHeight="1" x14ac:dyDescent="0.15">
      <c r="A5067" s="10" t="s">
        <v>5115</v>
      </c>
      <c r="B5067" s="11" t="s">
        <v>31</v>
      </c>
      <c r="C5067" s="11" t="s">
        <v>63</v>
      </c>
      <c r="D5067" s="12">
        <v>46191</v>
      </c>
      <c r="E5067" s="11">
        <v>1729</v>
      </c>
      <c r="F5067" s="11" t="s">
        <v>33</v>
      </c>
      <c r="G5067" s="13">
        <v>2946.31</v>
      </c>
      <c r="H5067" s="14">
        <f t="shared" si="553"/>
        <v>5094169.99</v>
      </c>
      <c r="I5067" s="14">
        <f>IF(F5067="GHS",H5067,H5067*Assumptions!$B$4)</f>
        <v>5094169.99</v>
      </c>
      <c r="J5067" s="15" t="str">
        <f>INDEX(Assumptions!$B$8:$B$12,MATCH(B5067,Assumptions!$A$8:$A$12,0))</f>
        <v>Weighted Average</v>
      </c>
      <c r="K5067" s="16">
        <f>G5067/(1-INDEX(Assumptions!$D$8:$D$12,MATCH(B5067,Assumptions!$A$8:$A$12,0)))</f>
        <v>4092.0972222222222</v>
      </c>
      <c r="L5067" s="16">
        <f t="shared" si="554"/>
        <v>88.389299999999992</v>
      </c>
      <c r="M5067" s="16">
        <f t="shared" si="555"/>
        <v>204.60486111111112</v>
      </c>
      <c r="N5067" s="14">
        <f>E5067*(K5067-L5067-M5067)*IF(F5067="GHS",1,Assumptions!$B$4)</f>
        <v>6568649.1926611112</v>
      </c>
      <c r="O5067" s="15">
        <f t="shared" ca="1" si="556"/>
        <v>95</v>
      </c>
      <c r="P5067" s="15" t="str">
        <f t="shared" ca="1" si="557"/>
        <v>91-180d</v>
      </c>
      <c r="Q5067" s="17">
        <f ca="1">IF(P5067="0-90d",0,IF(P5067="91-180d",INDEX(Assumptions!$F$8:$F$12,MATCH(B5067,Assumptions!$A$8:$A$12,0)),IF(P5067="181-365d",INDEX(Assumptions!$G$8:$G$12,MATCH(B5067,Assumptions!$A$8:$A$12,0)),INDEX(Assumptions!$H$8:$H$12,MATCH(B5067,Assumptions!$A$8:$A$12,0)))))</f>
        <v>0.05</v>
      </c>
      <c r="R5067" s="14">
        <f t="shared" ca="1" si="558"/>
        <v>254708.49950000003</v>
      </c>
      <c r="S5067" s="14">
        <f t="shared" ca="1" si="559"/>
        <v>4839461.4905000003</v>
      </c>
      <c r="T5067" s="11" t="s">
        <v>25</v>
      </c>
      <c r="U5067" s="18" t="s">
        <v>36</v>
      </c>
    </row>
    <row r="5068" spans="1:21" ht="15" customHeight="1" x14ac:dyDescent="0.15">
      <c r="A5068" s="10" t="s">
        <v>5116</v>
      </c>
      <c r="B5068" s="11" t="s">
        <v>31</v>
      </c>
      <c r="C5068" s="11" t="s">
        <v>63</v>
      </c>
      <c r="D5068" s="12">
        <v>46125</v>
      </c>
      <c r="E5068" s="11">
        <v>1602</v>
      </c>
      <c r="F5068" s="11" t="s">
        <v>33</v>
      </c>
      <c r="G5068" s="13">
        <v>2358.5</v>
      </c>
      <c r="H5068" s="14">
        <f t="shared" si="553"/>
        <v>3778317</v>
      </c>
      <c r="I5068" s="14">
        <f>IF(F5068="GHS",H5068,H5068*Assumptions!$B$4)</f>
        <v>3778317</v>
      </c>
      <c r="J5068" s="15" t="str">
        <f>INDEX(Assumptions!$B$8:$B$12,MATCH(B5068,Assumptions!$A$8:$A$12,0))</f>
        <v>Weighted Average</v>
      </c>
      <c r="K5068" s="16">
        <f>G5068/(1-INDEX(Assumptions!$D$8:$D$12,MATCH(B5068,Assumptions!$A$8:$A$12,0)))</f>
        <v>3275.6944444444443</v>
      </c>
      <c r="L5068" s="16">
        <f t="shared" si="554"/>
        <v>70.754999999999995</v>
      </c>
      <c r="M5068" s="16">
        <f t="shared" si="555"/>
        <v>163.78472222222223</v>
      </c>
      <c r="N5068" s="14">
        <f>E5068*(K5068-L5068-M5068)*IF(F5068="GHS",1,Assumptions!$B$4)</f>
        <v>4871929.8649999993</v>
      </c>
      <c r="O5068" s="15">
        <f t="shared" ca="1" si="556"/>
        <v>161</v>
      </c>
      <c r="P5068" s="15" t="str">
        <f t="shared" ca="1" si="557"/>
        <v>91-180d</v>
      </c>
      <c r="Q5068" s="17">
        <f ca="1">IF(P5068="0-90d",0,IF(P5068="91-180d",INDEX(Assumptions!$F$8:$F$12,MATCH(B5068,Assumptions!$A$8:$A$12,0)),IF(P5068="181-365d",INDEX(Assumptions!$G$8:$G$12,MATCH(B5068,Assumptions!$A$8:$A$12,0)),INDEX(Assumptions!$H$8:$H$12,MATCH(B5068,Assumptions!$A$8:$A$12,0)))))</f>
        <v>0.05</v>
      </c>
      <c r="R5068" s="14">
        <f t="shared" ca="1" si="558"/>
        <v>188915.85</v>
      </c>
      <c r="S5068" s="14">
        <f t="shared" ca="1" si="559"/>
        <v>3589401.15</v>
      </c>
      <c r="T5068" s="11" t="s">
        <v>50</v>
      </c>
      <c r="U5068" s="18" t="s">
        <v>26</v>
      </c>
    </row>
    <row r="5069" spans="1:21" ht="15" customHeight="1" x14ac:dyDescent="0.15">
      <c r="A5069" s="10" t="s">
        <v>5117</v>
      </c>
      <c r="B5069" s="11" t="s">
        <v>31</v>
      </c>
      <c r="C5069" s="11" t="s">
        <v>32</v>
      </c>
      <c r="D5069" s="12">
        <v>46180</v>
      </c>
      <c r="E5069" s="11">
        <v>1609</v>
      </c>
      <c r="F5069" s="11" t="s">
        <v>33</v>
      </c>
      <c r="G5069" s="13">
        <v>2875.13</v>
      </c>
      <c r="H5069" s="14">
        <f t="shared" si="553"/>
        <v>4626084.17</v>
      </c>
      <c r="I5069" s="14">
        <f>IF(F5069="GHS",H5069,H5069*Assumptions!$B$4)</f>
        <v>4626084.17</v>
      </c>
      <c r="J5069" s="15" t="str">
        <f>INDEX(Assumptions!$B$8:$B$12,MATCH(B5069,Assumptions!$A$8:$A$12,0))</f>
        <v>Weighted Average</v>
      </c>
      <c r="K5069" s="16">
        <f>G5069/(1-INDEX(Assumptions!$D$8:$D$12,MATCH(B5069,Assumptions!$A$8:$A$12,0)))</f>
        <v>3993.2361111111113</v>
      </c>
      <c r="L5069" s="16">
        <f t="shared" si="554"/>
        <v>86.253900000000002</v>
      </c>
      <c r="M5069" s="16">
        <f t="shared" si="555"/>
        <v>199.66180555555559</v>
      </c>
      <c r="N5069" s="14">
        <f>E5069*(K5069-L5069-M5069)*IF(F5069="GHS",1,Assumptions!$B$4)</f>
        <v>5965078.532538889</v>
      </c>
      <c r="O5069" s="15">
        <f t="shared" ca="1" si="556"/>
        <v>106</v>
      </c>
      <c r="P5069" s="15" t="str">
        <f t="shared" ca="1" si="557"/>
        <v>91-180d</v>
      </c>
      <c r="Q5069" s="17">
        <f ca="1">IF(P5069="0-90d",0,IF(P5069="91-180d",INDEX(Assumptions!$F$8:$F$12,MATCH(B5069,Assumptions!$A$8:$A$12,0)),IF(P5069="181-365d",INDEX(Assumptions!$G$8:$G$12,MATCH(B5069,Assumptions!$A$8:$A$12,0)),INDEX(Assumptions!$H$8:$H$12,MATCH(B5069,Assumptions!$A$8:$A$12,0)))))</f>
        <v>0.05</v>
      </c>
      <c r="R5069" s="14">
        <f t="shared" ca="1" si="558"/>
        <v>231304.20850000001</v>
      </c>
      <c r="S5069" s="14">
        <f t="shared" ca="1" si="559"/>
        <v>4394779.9615000002</v>
      </c>
      <c r="T5069" s="11" t="s">
        <v>25</v>
      </c>
      <c r="U5069" s="18" t="s">
        <v>36</v>
      </c>
    </row>
    <row r="5070" spans="1:21" ht="15" customHeight="1" x14ac:dyDescent="0.15">
      <c r="A5070" s="10" t="s">
        <v>5118</v>
      </c>
      <c r="B5070" s="11" t="s">
        <v>46</v>
      </c>
      <c r="C5070" s="11" t="s">
        <v>47</v>
      </c>
      <c r="D5070" s="12">
        <v>46065</v>
      </c>
      <c r="E5070" s="11">
        <v>1731</v>
      </c>
      <c r="F5070" s="11" t="s">
        <v>33</v>
      </c>
      <c r="G5070" s="13">
        <v>1546541.43</v>
      </c>
      <c r="H5070" s="14">
        <f t="shared" si="553"/>
        <v>2677063215.3299999</v>
      </c>
      <c r="I5070" s="14">
        <f>IF(F5070="GHS",H5070,H5070*Assumptions!$B$4)</f>
        <v>2677063215.3299999</v>
      </c>
      <c r="J5070" s="15" t="str">
        <f>INDEX(Assumptions!$B$8:$B$12,MATCH(B5070,Assumptions!$A$8:$A$12,0))</f>
        <v>Specific Identification</v>
      </c>
      <c r="K5070" s="16">
        <f>G5070/(1-INDEX(Assumptions!$D$8:$D$12,MATCH(B5070,Assumptions!$A$8:$A$12,0)))</f>
        <v>1982745.423076923</v>
      </c>
      <c r="L5070" s="16">
        <f t="shared" si="554"/>
        <v>46396.242899999997</v>
      </c>
      <c r="M5070" s="16">
        <f t="shared" si="555"/>
        <v>99137.271153846159</v>
      </c>
      <c r="N5070" s="14">
        <f>E5070*(K5070-L5070-M5070)*IF(F5070="GHS",1,Assumptions!$B$4)</f>
        <v>3180213814.5189462</v>
      </c>
      <c r="O5070" s="15">
        <f t="shared" ca="1" si="556"/>
        <v>221</v>
      </c>
      <c r="P5070" s="15" t="str">
        <f t="shared" ca="1" si="557"/>
        <v>181-365d</v>
      </c>
      <c r="Q5070" s="17">
        <f ca="1">IF(P5070="0-90d",0,IF(P5070="91-180d",INDEX(Assumptions!$F$8:$F$12,MATCH(B5070,Assumptions!$A$8:$A$12,0)),IF(P5070="181-365d",INDEX(Assumptions!$G$8:$G$12,MATCH(B5070,Assumptions!$A$8:$A$12,0)),INDEX(Assumptions!$H$8:$H$12,MATCH(B5070,Assumptions!$A$8:$A$12,0)))))</f>
        <v>0.05</v>
      </c>
      <c r="R5070" s="14">
        <f t="shared" ca="1" si="558"/>
        <v>133853160.7665</v>
      </c>
      <c r="S5070" s="14">
        <f t="shared" ca="1" si="559"/>
        <v>2543210054.5634999</v>
      </c>
      <c r="T5070" s="11" t="s">
        <v>25</v>
      </c>
      <c r="U5070" s="18" t="s">
        <v>26</v>
      </c>
    </row>
    <row r="5071" spans="1:21" ht="15" customHeight="1" x14ac:dyDescent="0.15">
      <c r="A5071" s="10" t="s">
        <v>5119</v>
      </c>
      <c r="B5071" s="11" t="s">
        <v>28</v>
      </c>
      <c r="C5071" s="11" t="s">
        <v>55</v>
      </c>
      <c r="D5071" s="12">
        <v>46143</v>
      </c>
      <c r="E5071" s="11">
        <v>1395</v>
      </c>
      <c r="F5071" s="11" t="s">
        <v>24</v>
      </c>
      <c r="G5071" s="13">
        <v>7707.5</v>
      </c>
      <c r="H5071" s="14">
        <f t="shared" si="553"/>
        <v>10751962.5</v>
      </c>
      <c r="I5071" s="14">
        <f>IF(F5071="GHS",H5071,H5071*Assumptions!$B$4)</f>
        <v>116121195.00000001</v>
      </c>
      <c r="J5071" s="15" t="str">
        <f>INDEX(Assumptions!$B$8:$B$12,MATCH(B5071,Assumptions!$A$8:$A$12,0))</f>
        <v>Fair Value Less Costs to Sell</v>
      </c>
      <c r="K5071" s="16">
        <f>G5071/(1-INDEX(Assumptions!$D$8:$D$12,MATCH(B5071,Assumptions!$A$8:$A$12,0)))</f>
        <v>8758.5227272727279</v>
      </c>
      <c r="L5071" s="16">
        <f t="shared" si="554"/>
        <v>231.22499999999999</v>
      </c>
      <c r="M5071" s="16">
        <f t="shared" si="555"/>
        <v>437.92613636363643</v>
      </c>
      <c r="N5071" s="14">
        <f>E5071*(K5071-L5071-M5071)*IF(F5071="GHS",1,Assumptions!$B$4)</f>
        <v>121874472.3886364</v>
      </c>
      <c r="O5071" s="15">
        <f t="shared" ca="1" si="556"/>
        <v>143</v>
      </c>
      <c r="P5071" s="15" t="str">
        <f t="shared" ca="1" si="557"/>
        <v>91-180d</v>
      </c>
      <c r="Q5071" s="17">
        <f ca="1">IF(P5071="0-90d",0,IF(P5071="91-180d",INDEX(Assumptions!$F$8:$F$12,MATCH(B5071,Assumptions!$A$8:$A$12,0)),IF(P5071="181-365d",INDEX(Assumptions!$G$8:$G$12,MATCH(B5071,Assumptions!$A$8:$A$12,0)),INDEX(Assumptions!$H$8:$H$12,MATCH(B5071,Assumptions!$A$8:$A$12,0)))))</f>
        <v>0.02</v>
      </c>
      <c r="R5071" s="14">
        <f t="shared" ca="1" si="558"/>
        <v>2322423.9000000004</v>
      </c>
      <c r="S5071" s="14">
        <f t="shared" ca="1" si="559"/>
        <v>113798771.10000001</v>
      </c>
      <c r="T5071" s="11" t="s">
        <v>25</v>
      </c>
      <c r="U5071" s="18" t="s">
        <v>26</v>
      </c>
    </row>
    <row r="5072" spans="1:21" ht="15" customHeight="1" x14ac:dyDescent="0.15">
      <c r="A5072" s="10" t="s">
        <v>5120</v>
      </c>
      <c r="B5072" s="11" t="s">
        <v>31</v>
      </c>
      <c r="C5072" s="11" t="s">
        <v>32</v>
      </c>
      <c r="D5072" s="12">
        <v>46110</v>
      </c>
      <c r="E5072" s="11">
        <v>112</v>
      </c>
      <c r="F5072" s="11" t="s">
        <v>33</v>
      </c>
      <c r="G5072" s="13">
        <v>2243.27</v>
      </c>
      <c r="H5072" s="14">
        <f t="shared" si="553"/>
        <v>251246.24</v>
      </c>
      <c r="I5072" s="14">
        <f>IF(F5072="GHS",H5072,H5072*Assumptions!$B$4)</f>
        <v>251246.24</v>
      </c>
      <c r="J5072" s="15" t="str">
        <f>INDEX(Assumptions!$B$8:$B$12,MATCH(B5072,Assumptions!$A$8:$A$12,0))</f>
        <v>Weighted Average</v>
      </c>
      <c r="K5072" s="16">
        <f>G5072/(1-INDEX(Assumptions!$D$8:$D$12,MATCH(B5072,Assumptions!$A$8:$A$12,0)))</f>
        <v>3115.6527777777778</v>
      </c>
      <c r="L5072" s="16">
        <f t="shared" si="554"/>
        <v>67.298099999999991</v>
      </c>
      <c r="M5072" s="16">
        <f t="shared" si="555"/>
        <v>155.7826388888889</v>
      </c>
      <c r="N5072" s="14">
        <f>E5072*(K5072-L5072-M5072)*IF(F5072="GHS",1,Assumptions!$B$4)</f>
        <v>323968.06835555559</v>
      </c>
      <c r="O5072" s="15">
        <f t="shared" ca="1" si="556"/>
        <v>176</v>
      </c>
      <c r="P5072" s="15" t="str">
        <f t="shared" ca="1" si="557"/>
        <v>91-180d</v>
      </c>
      <c r="Q5072" s="17">
        <f ca="1">IF(P5072="0-90d",0,IF(P5072="91-180d",INDEX(Assumptions!$F$8:$F$12,MATCH(B5072,Assumptions!$A$8:$A$12,0)),IF(P5072="181-365d",INDEX(Assumptions!$G$8:$G$12,MATCH(B5072,Assumptions!$A$8:$A$12,0)),INDEX(Assumptions!$H$8:$H$12,MATCH(B5072,Assumptions!$A$8:$A$12,0)))))</f>
        <v>0.05</v>
      </c>
      <c r="R5072" s="14">
        <f t="shared" ca="1" si="558"/>
        <v>12562.312</v>
      </c>
      <c r="S5072" s="14">
        <f t="shared" ca="1" si="559"/>
        <v>238683.92799999999</v>
      </c>
      <c r="T5072" s="11" t="s">
        <v>25</v>
      </c>
      <c r="U5072" s="18" t="s">
        <v>26</v>
      </c>
    </row>
    <row r="5073" spans="1:21" ht="15" customHeight="1" x14ac:dyDescent="0.15">
      <c r="A5073" s="10" t="s">
        <v>5121</v>
      </c>
      <c r="B5073" s="11" t="s">
        <v>41</v>
      </c>
      <c r="C5073" s="11" t="s">
        <v>42</v>
      </c>
      <c r="D5073" s="12">
        <v>45949</v>
      </c>
      <c r="E5073" s="11">
        <v>2130</v>
      </c>
      <c r="F5073" s="11" t="s">
        <v>33</v>
      </c>
      <c r="G5073" s="13">
        <v>443.57</v>
      </c>
      <c r="H5073" s="14">
        <f t="shared" si="553"/>
        <v>944804.1</v>
      </c>
      <c r="I5073" s="14">
        <f>IF(F5073="GHS",H5073,H5073*Assumptions!$B$4)</f>
        <v>944804.1</v>
      </c>
      <c r="J5073" s="15" t="str">
        <f>INDEX(Assumptions!$B$8:$B$12,MATCH(B5073,Assumptions!$A$8:$A$12,0))</f>
        <v>Weighted Average</v>
      </c>
      <c r="K5073" s="16">
        <f>G5073/(1-INDEX(Assumptions!$D$8:$D$12,MATCH(B5073,Assumptions!$A$8:$A$12,0)))</f>
        <v>682.4153846153846</v>
      </c>
      <c r="L5073" s="16">
        <f t="shared" si="554"/>
        <v>13.3071</v>
      </c>
      <c r="M5073" s="16">
        <f t="shared" si="555"/>
        <v>34.120769230769234</v>
      </c>
      <c r="N5073" s="14">
        <f>E5073*(K5073-L5073-M5073)*IF(F5073="GHS",1,Assumptions!$B$4)</f>
        <v>1352523.4077692307</v>
      </c>
      <c r="O5073" s="15">
        <f t="shared" ca="1" si="556"/>
        <v>337</v>
      </c>
      <c r="P5073" s="15" t="str">
        <f t="shared" ca="1" si="557"/>
        <v>181-365d</v>
      </c>
      <c r="Q5073" s="17">
        <f ca="1">IF(P5073="0-90d",0,IF(P5073="91-180d",INDEX(Assumptions!$F$8:$F$12,MATCH(B5073,Assumptions!$A$8:$A$12,0)),IF(P5073="181-365d",INDEX(Assumptions!$G$8:$G$12,MATCH(B5073,Assumptions!$A$8:$A$12,0)),INDEX(Assumptions!$H$8:$H$12,MATCH(B5073,Assumptions!$A$8:$A$12,0)))))</f>
        <v>0.35</v>
      </c>
      <c r="R5073" s="14">
        <f t="shared" ca="1" si="558"/>
        <v>330681.435</v>
      </c>
      <c r="S5073" s="14">
        <f t="shared" ca="1" si="559"/>
        <v>614122.66500000004</v>
      </c>
      <c r="T5073" s="11" t="s">
        <v>25</v>
      </c>
      <c r="U5073" s="18" t="s">
        <v>26</v>
      </c>
    </row>
    <row r="5074" spans="1:21" ht="15" customHeight="1" x14ac:dyDescent="0.15">
      <c r="A5074" s="10" t="s">
        <v>5122</v>
      </c>
      <c r="B5074" s="11" t="s">
        <v>46</v>
      </c>
      <c r="C5074" s="11" t="s">
        <v>47</v>
      </c>
      <c r="D5074" s="12">
        <v>46146</v>
      </c>
      <c r="E5074" s="11">
        <v>156</v>
      </c>
      <c r="F5074" s="11" t="s">
        <v>33</v>
      </c>
      <c r="G5074" s="13">
        <v>680787.59</v>
      </c>
      <c r="H5074" s="14">
        <f t="shared" si="553"/>
        <v>106202864.03999999</v>
      </c>
      <c r="I5074" s="14">
        <f>IF(F5074="GHS",H5074,H5074*Assumptions!$B$4)</f>
        <v>106202864.03999999</v>
      </c>
      <c r="J5074" s="15" t="str">
        <f>INDEX(Assumptions!$B$8:$B$12,MATCH(B5074,Assumptions!$A$8:$A$12,0))</f>
        <v>Specific Identification</v>
      </c>
      <c r="K5074" s="16">
        <f>G5074/(1-INDEX(Assumptions!$D$8:$D$12,MATCH(B5074,Assumptions!$A$8:$A$12,0)))</f>
        <v>872804.6025641025</v>
      </c>
      <c r="L5074" s="16">
        <f t="shared" si="554"/>
        <v>20423.627699999997</v>
      </c>
      <c r="M5074" s="16">
        <f t="shared" si="555"/>
        <v>43640.230128205127</v>
      </c>
      <c r="N5074" s="14">
        <f>E5074*(K5074-L5074-M5074)*IF(F5074="GHS",1,Assumptions!$B$4)</f>
        <v>126163556.1788</v>
      </c>
      <c r="O5074" s="15">
        <f t="shared" ca="1" si="556"/>
        <v>140</v>
      </c>
      <c r="P5074" s="15" t="str">
        <f t="shared" ca="1" si="557"/>
        <v>91-180d</v>
      </c>
      <c r="Q5074" s="17">
        <f ca="1">IF(P5074="0-90d",0,IF(P5074="91-180d",INDEX(Assumptions!$F$8:$F$12,MATCH(B5074,Assumptions!$A$8:$A$12,0)),IF(P5074="181-365d",INDEX(Assumptions!$G$8:$G$12,MATCH(B5074,Assumptions!$A$8:$A$12,0)),INDEX(Assumptions!$H$8:$H$12,MATCH(B5074,Assumptions!$A$8:$A$12,0)))))</f>
        <v>0</v>
      </c>
      <c r="R5074" s="14">
        <f t="shared" ca="1" si="558"/>
        <v>0</v>
      </c>
      <c r="S5074" s="14">
        <f t="shared" si="559"/>
        <v>0</v>
      </c>
      <c r="T5074" s="11" t="s">
        <v>39</v>
      </c>
      <c r="U5074" s="18" t="s">
        <v>26</v>
      </c>
    </row>
    <row r="5075" spans="1:21" ht="15" customHeight="1" x14ac:dyDescent="0.15">
      <c r="A5075" s="10" t="s">
        <v>5123</v>
      </c>
      <c r="B5075" s="11" t="s">
        <v>31</v>
      </c>
      <c r="C5075" s="11" t="s">
        <v>76</v>
      </c>
      <c r="D5075" s="12">
        <v>46196</v>
      </c>
      <c r="E5075" s="11">
        <v>1820</v>
      </c>
      <c r="F5075" s="11" t="s">
        <v>33</v>
      </c>
      <c r="G5075" s="13">
        <v>2514.6</v>
      </c>
      <c r="H5075" s="14">
        <f t="shared" si="553"/>
        <v>4576572</v>
      </c>
      <c r="I5075" s="14">
        <f>IF(F5075="GHS",H5075,H5075*Assumptions!$B$4)</f>
        <v>4576572</v>
      </c>
      <c r="J5075" s="15" t="str">
        <f>INDEX(Assumptions!$B$8:$B$12,MATCH(B5075,Assumptions!$A$8:$A$12,0))</f>
        <v>Weighted Average</v>
      </c>
      <c r="K5075" s="16">
        <f>G5075/(1-INDEX(Assumptions!$D$8:$D$12,MATCH(B5075,Assumptions!$A$8:$A$12,0)))</f>
        <v>3492.5</v>
      </c>
      <c r="L5075" s="16">
        <f t="shared" si="554"/>
        <v>75.437999999999988</v>
      </c>
      <c r="M5075" s="16">
        <f t="shared" si="555"/>
        <v>174.625</v>
      </c>
      <c r="N5075" s="14">
        <f>E5075*(K5075-L5075-M5075)*IF(F5075="GHS",1,Assumptions!$B$4)</f>
        <v>5901235.3399999999</v>
      </c>
      <c r="O5075" s="15">
        <f t="shared" ca="1" si="556"/>
        <v>90</v>
      </c>
      <c r="P5075" s="15" t="str">
        <f t="shared" ca="1" si="557"/>
        <v>0-90d</v>
      </c>
      <c r="Q5075" s="17">
        <f ca="1">IF(P5075="0-90d",0,IF(P5075="91-180d",INDEX(Assumptions!$F$8:$F$12,MATCH(B5075,Assumptions!$A$8:$A$12,0)),IF(P5075="181-365d",INDEX(Assumptions!$G$8:$G$12,MATCH(B5075,Assumptions!$A$8:$A$12,0)),INDEX(Assumptions!$H$8:$H$12,MATCH(B5075,Assumptions!$A$8:$A$12,0)))))</f>
        <v>0</v>
      </c>
      <c r="R5075" s="14">
        <f t="shared" ca="1" si="558"/>
        <v>0</v>
      </c>
      <c r="S5075" s="14">
        <f t="shared" ca="1" si="559"/>
        <v>4576572</v>
      </c>
      <c r="T5075" s="11" t="s">
        <v>25</v>
      </c>
      <c r="U5075" s="18" t="s">
        <v>26</v>
      </c>
    </row>
    <row r="5076" spans="1:21" ht="15" customHeight="1" x14ac:dyDescent="0.15">
      <c r="A5076" s="10" t="s">
        <v>5124</v>
      </c>
      <c r="B5076" s="11" t="s">
        <v>46</v>
      </c>
      <c r="C5076" s="11" t="s">
        <v>119</v>
      </c>
      <c r="D5076" s="12">
        <v>45907</v>
      </c>
      <c r="E5076" s="11">
        <v>1851</v>
      </c>
      <c r="F5076" s="11" t="s">
        <v>33</v>
      </c>
      <c r="G5076" s="13">
        <v>552928.87</v>
      </c>
      <c r="H5076" s="14">
        <f t="shared" si="553"/>
        <v>1023471338.37</v>
      </c>
      <c r="I5076" s="14">
        <f>IF(F5076="GHS",H5076,H5076*Assumptions!$B$4)</f>
        <v>1023471338.37</v>
      </c>
      <c r="J5076" s="15" t="str">
        <f>INDEX(Assumptions!$B$8:$B$12,MATCH(B5076,Assumptions!$A$8:$A$12,0))</f>
        <v>Specific Identification</v>
      </c>
      <c r="K5076" s="16">
        <f>G5076/(1-INDEX(Assumptions!$D$8:$D$12,MATCH(B5076,Assumptions!$A$8:$A$12,0)))</f>
        <v>708883.16666666663</v>
      </c>
      <c r="L5076" s="16">
        <f t="shared" si="554"/>
        <v>16587.866099999999</v>
      </c>
      <c r="M5076" s="16">
        <f t="shared" si="555"/>
        <v>35444.158333333333</v>
      </c>
      <c r="N5076" s="14">
        <f>E5076*(K5076-L5076-M5076)*IF(F5076="GHS",1,Assumptions!$B$4)</f>
        <v>1215831464.2739</v>
      </c>
      <c r="O5076" s="15">
        <f t="shared" ca="1" si="556"/>
        <v>379</v>
      </c>
      <c r="P5076" s="15" t="str">
        <f t="shared" ca="1" si="557"/>
        <v>365d+</v>
      </c>
      <c r="Q5076" s="17">
        <f ca="1">IF(P5076="0-90d",0,IF(P5076="91-180d",INDEX(Assumptions!$F$8:$F$12,MATCH(B5076,Assumptions!$A$8:$A$12,0)),IF(P5076="181-365d",INDEX(Assumptions!$G$8:$G$12,MATCH(B5076,Assumptions!$A$8:$A$12,0)),INDEX(Assumptions!$H$8:$H$12,MATCH(B5076,Assumptions!$A$8:$A$12,0)))))</f>
        <v>0.15</v>
      </c>
      <c r="R5076" s="14">
        <f t="shared" ca="1" si="558"/>
        <v>153520700.75549999</v>
      </c>
      <c r="S5076" s="14">
        <f t="shared" ca="1" si="559"/>
        <v>869950637.61450005</v>
      </c>
      <c r="T5076" s="11" t="s">
        <v>25</v>
      </c>
      <c r="U5076" s="18" t="s">
        <v>26</v>
      </c>
    </row>
    <row r="5077" spans="1:21" ht="15" customHeight="1" x14ac:dyDescent="0.15">
      <c r="A5077" s="10" t="s">
        <v>5125</v>
      </c>
      <c r="B5077" s="11" t="s">
        <v>31</v>
      </c>
      <c r="C5077" s="11" t="s">
        <v>76</v>
      </c>
      <c r="D5077" s="12">
        <v>45951</v>
      </c>
      <c r="E5077" s="11">
        <v>4005</v>
      </c>
      <c r="F5077" s="11" t="s">
        <v>33</v>
      </c>
      <c r="G5077" s="13">
        <v>4771.4799999999996</v>
      </c>
      <c r="H5077" s="14">
        <f t="shared" si="553"/>
        <v>19109777.399999999</v>
      </c>
      <c r="I5077" s="14">
        <f>IF(F5077="GHS",H5077,H5077*Assumptions!$B$4)</f>
        <v>19109777.399999999</v>
      </c>
      <c r="J5077" s="15" t="str">
        <f>INDEX(Assumptions!$B$8:$B$12,MATCH(B5077,Assumptions!$A$8:$A$12,0))</f>
        <v>Weighted Average</v>
      </c>
      <c r="K5077" s="16">
        <f>G5077/(1-INDEX(Assumptions!$D$8:$D$12,MATCH(B5077,Assumptions!$A$8:$A$12,0)))</f>
        <v>6627.0555555555547</v>
      </c>
      <c r="L5077" s="16">
        <f t="shared" si="554"/>
        <v>143.14439999999999</v>
      </c>
      <c r="M5077" s="16">
        <f t="shared" si="555"/>
        <v>331.35277777777776</v>
      </c>
      <c r="N5077" s="14">
        <f>E5077*(K5077-L5077-M5077)*IF(F5077="GHS",1,Assumptions!$B$4)</f>
        <v>24640996.302999996</v>
      </c>
      <c r="O5077" s="15">
        <f t="shared" ca="1" si="556"/>
        <v>335</v>
      </c>
      <c r="P5077" s="15" t="str">
        <f t="shared" ca="1" si="557"/>
        <v>181-365d</v>
      </c>
      <c r="Q5077" s="17">
        <f ca="1">IF(P5077="0-90d",0,IF(P5077="91-180d",INDEX(Assumptions!$F$8:$F$12,MATCH(B5077,Assumptions!$A$8:$A$12,0)),IF(P5077="181-365d",INDEX(Assumptions!$G$8:$G$12,MATCH(B5077,Assumptions!$A$8:$A$12,0)),INDEX(Assumptions!$H$8:$H$12,MATCH(B5077,Assumptions!$A$8:$A$12,0)))))</f>
        <v>0.2</v>
      </c>
      <c r="R5077" s="14">
        <f t="shared" ca="1" si="558"/>
        <v>3821955.48</v>
      </c>
      <c r="S5077" s="14">
        <f t="shared" ca="1" si="559"/>
        <v>15287821.919999998</v>
      </c>
      <c r="T5077" s="11" t="s">
        <v>25</v>
      </c>
      <c r="U5077" s="18" t="s">
        <v>36</v>
      </c>
    </row>
    <row r="5078" spans="1:21" ht="15" customHeight="1" x14ac:dyDescent="0.15">
      <c r="A5078" s="10" t="s">
        <v>5126</v>
      </c>
      <c r="B5078" s="11" t="s">
        <v>41</v>
      </c>
      <c r="C5078" s="11" t="s">
        <v>115</v>
      </c>
      <c r="D5078" s="12">
        <v>46187</v>
      </c>
      <c r="E5078" s="11">
        <v>372</v>
      </c>
      <c r="F5078" s="11" t="s">
        <v>33</v>
      </c>
      <c r="G5078" s="13">
        <v>235.82</v>
      </c>
      <c r="H5078" s="14">
        <f t="shared" si="553"/>
        <v>87725.04</v>
      </c>
      <c r="I5078" s="14">
        <f>IF(F5078="GHS",H5078,H5078*Assumptions!$B$4)</f>
        <v>87725.04</v>
      </c>
      <c r="J5078" s="15" t="str">
        <f>INDEX(Assumptions!$B$8:$B$12,MATCH(B5078,Assumptions!$A$8:$A$12,0))</f>
        <v>Weighted Average</v>
      </c>
      <c r="K5078" s="16">
        <f>G5078/(1-INDEX(Assumptions!$D$8:$D$12,MATCH(B5078,Assumptions!$A$8:$A$12,0)))</f>
        <v>362.79999999999995</v>
      </c>
      <c r="L5078" s="16">
        <f t="shared" si="554"/>
        <v>7.0745999999999993</v>
      </c>
      <c r="M5078" s="16">
        <f t="shared" si="555"/>
        <v>18.139999999999997</v>
      </c>
      <c r="N5078" s="14">
        <f>E5078*(K5078-L5078-M5078)*IF(F5078="GHS",1,Assumptions!$B$4)</f>
        <v>125581.76879999999</v>
      </c>
      <c r="O5078" s="15">
        <f t="shared" ca="1" si="556"/>
        <v>99</v>
      </c>
      <c r="P5078" s="15" t="str">
        <f t="shared" ca="1" si="557"/>
        <v>91-180d</v>
      </c>
      <c r="Q5078" s="17">
        <f ca="1">IF(P5078="0-90d",0,IF(P5078="91-180d",INDEX(Assumptions!$F$8:$F$12,MATCH(B5078,Assumptions!$A$8:$A$12,0)),IF(P5078="181-365d",INDEX(Assumptions!$G$8:$G$12,MATCH(B5078,Assumptions!$A$8:$A$12,0)),INDEX(Assumptions!$H$8:$H$12,MATCH(B5078,Assumptions!$A$8:$A$12,0)))))</f>
        <v>0.1</v>
      </c>
      <c r="R5078" s="14">
        <f t="shared" ca="1" si="558"/>
        <v>8772.503999999999</v>
      </c>
      <c r="S5078" s="14">
        <f t="shared" ca="1" si="559"/>
        <v>78952.535999999993</v>
      </c>
      <c r="T5078" s="11" t="s">
        <v>25</v>
      </c>
      <c r="U5078" s="18" t="s">
        <v>26</v>
      </c>
    </row>
    <row r="5079" spans="1:21" ht="15" customHeight="1" x14ac:dyDescent="0.15">
      <c r="A5079" s="10" t="s">
        <v>5127</v>
      </c>
      <c r="B5079" s="11" t="s">
        <v>31</v>
      </c>
      <c r="C5079" s="11" t="s">
        <v>32</v>
      </c>
      <c r="D5079" s="12">
        <v>46140</v>
      </c>
      <c r="E5079" s="11">
        <v>2732</v>
      </c>
      <c r="F5079" s="11" t="s">
        <v>33</v>
      </c>
      <c r="G5079" s="13">
        <v>1088.3699999999999</v>
      </c>
      <c r="H5079" s="14">
        <f t="shared" si="553"/>
        <v>2973426.84</v>
      </c>
      <c r="I5079" s="14">
        <f>IF(F5079="GHS",H5079,H5079*Assumptions!$B$4)</f>
        <v>2973426.84</v>
      </c>
      <c r="J5079" s="15" t="str">
        <f>INDEX(Assumptions!$B$8:$B$12,MATCH(B5079,Assumptions!$A$8:$A$12,0))</f>
        <v>Weighted Average</v>
      </c>
      <c r="K5079" s="16">
        <f>G5079/(1-INDEX(Assumptions!$D$8:$D$12,MATCH(B5079,Assumptions!$A$8:$A$12,0)))</f>
        <v>1511.625</v>
      </c>
      <c r="L5079" s="16">
        <f t="shared" si="554"/>
        <v>32.651099999999992</v>
      </c>
      <c r="M5079" s="16">
        <f t="shared" si="555"/>
        <v>75.581249999999997</v>
      </c>
      <c r="N5079" s="14">
        <f>E5079*(K5079-L5079-M5079)*IF(F5079="GHS",1,Assumptions!$B$4)</f>
        <v>3834068.7198000001</v>
      </c>
      <c r="O5079" s="15">
        <f t="shared" ca="1" si="556"/>
        <v>146</v>
      </c>
      <c r="P5079" s="15" t="str">
        <f t="shared" ca="1" si="557"/>
        <v>91-180d</v>
      </c>
      <c r="Q5079" s="17">
        <f ca="1">IF(P5079="0-90d",0,IF(P5079="91-180d",INDEX(Assumptions!$F$8:$F$12,MATCH(B5079,Assumptions!$A$8:$A$12,0)),IF(P5079="181-365d",INDEX(Assumptions!$G$8:$G$12,MATCH(B5079,Assumptions!$A$8:$A$12,0)),INDEX(Assumptions!$H$8:$H$12,MATCH(B5079,Assumptions!$A$8:$A$12,0)))))</f>
        <v>0.05</v>
      </c>
      <c r="R5079" s="14">
        <f t="shared" ca="1" si="558"/>
        <v>148671.342</v>
      </c>
      <c r="S5079" s="14">
        <f t="shared" ca="1" si="559"/>
        <v>2824755.4979999997</v>
      </c>
      <c r="T5079" s="11" t="s">
        <v>25</v>
      </c>
      <c r="U5079" s="18" t="s">
        <v>26</v>
      </c>
    </row>
    <row r="5080" spans="1:21" ht="15" customHeight="1" x14ac:dyDescent="0.15">
      <c r="A5080" s="10" t="s">
        <v>5128</v>
      </c>
      <c r="B5080" s="11" t="s">
        <v>41</v>
      </c>
      <c r="C5080" s="11" t="s">
        <v>44</v>
      </c>
      <c r="D5080" s="12">
        <v>45862</v>
      </c>
      <c r="E5080" s="11">
        <v>3570</v>
      </c>
      <c r="F5080" s="11" t="s">
        <v>33</v>
      </c>
      <c r="G5080" s="13">
        <v>489.39</v>
      </c>
      <c r="H5080" s="14">
        <f t="shared" si="553"/>
        <v>1747122.3</v>
      </c>
      <c r="I5080" s="14">
        <f>IF(F5080="GHS",H5080,H5080*Assumptions!$B$4)</f>
        <v>1747122.3</v>
      </c>
      <c r="J5080" s="15" t="str">
        <f>INDEX(Assumptions!$B$8:$B$12,MATCH(B5080,Assumptions!$A$8:$A$12,0))</f>
        <v>Weighted Average</v>
      </c>
      <c r="K5080" s="16">
        <f>G5080/(1-INDEX(Assumptions!$D$8:$D$12,MATCH(B5080,Assumptions!$A$8:$A$12,0)))</f>
        <v>752.90769230769229</v>
      </c>
      <c r="L5080" s="16">
        <f t="shared" si="554"/>
        <v>14.681699999999999</v>
      </c>
      <c r="M5080" s="16">
        <f t="shared" si="555"/>
        <v>37.645384615384614</v>
      </c>
      <c r="N5080" s="14">
        <f>E5080*(K5080-L5080-M5080)*IF(F5080="GHS",1,Assumptions!$B$4)</f>
        <v>2501072.7694615386</v>
      </c>
      <c r="O5080" s="15">
        <f t="shared" ca="1" si="556"/>
        <v>424</v>
      </c>
      <c r="P5080" s="15" t="str">
        <f t="shared" ca="1" si="557"/>
        <v>365d+</v>
      </c>
      <c r="Q5080" s="17">
        <f ca="1">IF(P5080="0-90d",0,IF(P5080="91-180d",INDEX(Assumptions!$F$8:$F$12,MATCH(B5080,Assumptions!$A$8:$A$12,0)),IF(P5080="181-365d",INDEX(Assumptions!$G$8:$G$12,MATCH(B5080,Assumptions!$A$8:$A$12,0)),INDEX(Assumptions!$H$8:$H$12,MATCH(B5080,Assumptions!$A$8:$A$12,0)))))</f>
        <v>0.8</v>
      </c>
      <c r="R5080" s="14">
        <f t="shared" ca="1" si="558"/>
        <v>1397697.84</v>
      </c>
      <c r="S5080" s="14">
        <f t="shared" ca="1" si="559"/>
        <v>349424.45999999996</v>
      </c>
      <c r="T5080" s="11" t="s">
        <v>25</v>
      </c>
      <c r="U5080" s="18" t="s">
        <v>36</v>
      </c>
    </row>
    <row r="5081" spans="1:21" ht="15" customHeight="1" x14ac:dyDescent="0.15">
      <c r="A5081" s="10" t="s">
        <v>5129</v>
      </c>
      <c r="B5081" s="11" t="s">
        <v>31</v>
      </c>
      <c r="C5081" s="11" t="s">
        <v>63</v>
      </c>
      <c r="D5081" s="12">
        <v>46164</v>
      </c>
      <c r="E5081" s="11">
        <v>3644</v>
      </c>
      <c r="F5081" s="11" t="s">
        <v>33</v>
      </c>
      <c r="G5081" s="13">
        <v>1787.99</v>
      </c>
      <c r="H5081" s="14">
        <f t="shared" si="553"/>
        <v>6515435.5599999996</v>
      </c>
      <c r="I5081" s="14">
        <f>IF(F5081="GHS",H5081,H5081*Assumptions!$B$4)</f>
        <v>6515435.5599999996</v>
      </c>
      <c r="J5081" s="15" t="str">
        <f>INDEX(Assumptions!$B$8:$B$12,MATCH(B5081,Assumptions!$A$8:$A$12,0))</f>
        <v>Weighted Average</v>
      </c>
      <c r="K5081" s="16">
        <f>G5081/(1-INDEX(Assumptions!$D$8:$D$12,MATCH(B5081,Assumptions!$A$8:$A$12,0)))</f>
        <v>2483.3194444444443</v>
      </c>
      <c r="L5081" s="16">
        <f t="shared" si="554"/>
        <v>53.639699999999998</v>
      </c>
      <c r="M5081" s="16">
        <f t="shared" si="555"/>
        <v>124.16597222222222</v>
      </c>
      <c r="N5081" s="14">
        <f>E5081*(K5081-L5081-M5081)*IF(F5081="GHS",1,Assumptions!$B$4)</f>
        <v>8401292.1859777775</v>
      </c>
      <c r="O5081" s="15">
        <f t="shared" ca="1" si="556"/>
        <v>122</v>
      </c>
      <c r="P5081" s="15" t="str">
        <f t="shared" ca="1" si="557"/>
        <v>91-180d</v>
      </c>
      <c r="Q5081" s="17">
        <f ca="1">IF(P5081="0-90d",0,IF(P5081="91-180d",INDEX(Assumptions!$F$8:$F$12,MATCH(B5081,Assumptions!$A$8:$A$12,0)),IF(P5081="181-365d",INDEX(Assumptions!$G$8:$G$12,MATCH(B5081,Assumptions!$A$8:$A$12,0)),INDEX(Assumptions!$H$8:$H$12,MATCH(B5081,Assumptions!$A$8:$A$12,0)))))</f>
        <v>0.05</v>
      </c>
      <c r="R5081" s="14">
        <f t="shared" ca="1" si="558"/>
        <v>325771.77799999999</v>
      </c>
      <c r="S5081" s="14">
        <f t="shared" ca="1" si="559"/>
        <v>6189663.7819999997</v>
      </c>
      <c r="T5081" s="11" t="s">
        <v>25</v>
      </c>
      <c r="U5081" s="18" t="s">
        <v>26</v>
      </c>
    </row>
    <row r="5082" spans="1:21" ht="15" customHeight="1" x14ac:dyDescent="0.15">
      <c r="A5082" s="10" t="s">
        <v>5130</v>
      </c>
      <c r="B5082" s="11" t="s">
        <v>28</v>
      </c>
      <c r="C5082" s="11" t="s">
        <v>38</v>
      </c>
      <c r="D5082" s="12">
        <v>45987</v>
      </c>
      <c r="E5082" s="11">
        <v>3793</v>
      </c>
      <c r="F5082" s="11" t="s">
        <v>24</v>
      </c>
      <c r="G5082" s="13">
        <v>16637.02</v>
      </c>
      <c r="H5082" s="14">
        <f t="shared" si="553"/>
        <v>63104216.859999999</v>
      </c>
      <c r="I5082" s="14">
        <f>IF(F5082="GHS",H5082,H5082*Assumptions!$B$4)</f>
        <v>681525542.08800006</v>
      </c>
      <c r="J5082" s="15" t="str">
        <f>INDEX(Assumptions!$B$8:$B$12,MATCH(B5082,Assumptions!$A$8:$A$12,0))</f>
        <v>Fair Value Less Costs to Sell</v>
      </c>
      <c r="K5082" s="16">
        <f>G5082/(1-INDEX(Assumptions!$D$8:$D$12,MATCH(B5082,Assumptions!$A$8:$A$12,0)))</f>
        <v>18905.704545454544</v>
      </c>
      <c r="L5082" s="16">
        <f t="shared" si="554"/>
        <v>499.11059999999998</v>
      </c>
      <c r="M5082" s="16">
        <f t="shared" si="555"/>
        <v>945.2852272727273</v>
      </c>
      <c r="N5082" s="14">
        <f>E5082*(K5082-L5082-M5082)*IF(F5082="GHS",1,Assumptions!$B$4)</f>
        <v>715292034.85508716</v>
      </c>
      <c r="O5082" s="15">
        <f t="shared" ca="1" si="556"/>
        <v>299</v>
      </c>
      <c r="P5082" s="15" t="str">
        <f t="shared" ca="1" si="557"/>
        <v>181-365d</v>
      </c>
      <c r="Q5082" s="17">
        <f ca="1">IF(P5082="0-90d",0,IF(P5082="91-180d",INDEX(Assumptions!$F$8:$F$12,MATCH(B5082,Assumptions!$A$8:$A$12,0)),IF(P5082="181-365d",INDEX(Assumptions!$G$8:$G$12,MATCH(B5082,Assumptions!$A$8:$A$12,0)),INDEX(Assumptions!$H$8:$H$12,MATCH(B5082,Assumptions!$A$8:$A$12,0)))))</f>
        <v>0.1</v>
      </c>
      <c r="R5082" s="14">
        <f t="shared" ca="1" si="558"/>
        <v>68152554.208800003</v>
      </c>
      <c r="S5082" s="14">
        <f t="shared" ca="1" si="559"/>
        <v>613372987.8792001</v>
      </c>
      <c r="T5082" s="11" t="s">
        <v>25</v>
      </c>
      <c r="U5082" s="18" t="s">
        <v>26</v>
      </c>
    </row>
    <row r="5083" spans="1:21" ht="15" customHeight="1" x14ac:dyDescent="0.15">
      <c r="A5083" s="10" t="s">
        <v>5131</v>
      </c>
      <c r="B5083" s="11" t="s">
        <v>31</v>
      </c>
      <c r="C5083" s="11" t="s">
        <v>76</v>
      </c>
      <c r="D5083" s="12">
        <v>45855</v>
      </c>
      <c r="E5083" s="11">
        <v>933</v>
      </c>
      <c r="F5083" s="11" t="s">
        <v>33</v>
      </c>
      <c r="G5083" s="13">
        <v>1588.11</v>
      </c>
      <c r="H5083" s="14">
        <f t="shared" si="553"/>
        <v>1481706.63</v>
      </c>
      <c r="I5083" s="14">
        <f>IF(F5083="GHS",H5083,H5083*Assumptions!$B$4)</f>
        <v>1481706.63</v>
      </c>
      <c r="J5083" s="15" t="str">
        <f>INDEX(Assumptions!$B$8:$B$12,MATCH(B5083,Assumptions!$A$8:$A$12,0))</f>
        <v>Weighted Average</v>
      </c>
      <c r="K5083" s="16">
        <f>G5083/(1-INDEX(Assumptions!$D$8:$D$12,MATCH(B5083,Assumptions!$A$8:$A$12,0)))</f>
        <v>2205.7083333333335</v>
      </c>
      <c r="L5083" s="16">
        <f t="shared" si="554"/>
        <v>47.643299999999996</v>
      </c>
      <c r="M5083" s="16">
        <f t="shared" si="555"/>
        <v>110.28541666666668</v>
      </c>
      <c r="N5083" s="14">
        <f>E5083*(K5083-L5083-M5083)*IF(F5083="GHS",1,Assumptions!$B$4)</f>
        <v>1910578.3823500001</v>
      </c>
      <c r="O5083" s="15">
        <f t="shared" ca="1" si="556"/>
        <v>431</v>
      </c>
      <c r="P5083" s="15" t="str">
        <f t="shared" ca="1" si="557"/>
        <v>365d+</v>
      </c>
      <c r="Q5083" s="17">
        <f ca="1">IF(P5083="0-90d",0,IF(P5083="91-180d",INDEX(Assumptions!$F$8:$F$12,MATCH(B5083,Assumptions!$A$8:$A$12,0)),IF(P5083="181-365d",INDEX(Assumptions!$G$8:$G$12,MATCH(B5083,Assumptions!$A$8:$A$12,0)),INDEX(Assumptions!$H$8:$H$12,MATCH(B5083,Assumptions!$A$8:$A$12,0)))))</f>
        <v>0.6</v>
      </c>
      <c r="R5083" s="14">
        <f t="shared" ca="1" si="558"/>
        <v>889023.97799999989</v>
      </c>
      <c r="S5083" s="14">
        <f t="shared" ca="1" si="559"/>
        <v>592682.652</v>
      </c>
      <c r="T5083" s="11" t="s">
        <v>25</v>
      </c>
      <c r="U5083" s="18" t="s">
        <v>26</v>
      </c>
    </row>
    <row r="5084" spans="1:21" ht="15" customHeight="1" x14ac:dyDescent="0.15">
      <c r="A5084" s="10" t="s">
        <v>5132</v>
      </c>
      <c r="B5084" s="11" t="s">
        <v>41</v>
      </c>
      <c r="C5084" s="11" t="s">
        <v>49</v>
      </c>
      <c r="D5084" s="12">
        <v>46080</v>
      </c>
      <c r="E5084" s="11">
        <v>1618</v>
      </c>
      <c r="F5084" s="11" t="s">
        <v>33</v>
      </c>
      <c r="G5084" s="13">
        <v>91.69</v>
      </c>
      <c r="H5084" s="14">
        <f t="shared" si="553"/>
        <v>148354.41999999998</v>
      </c>
      <c r="I5084" s="14">
        <f>IF(F5084="GHS",H5084,H5084*Assumptions!$B$4)</f>
        <v>148354.41999999998</v>
      </c>
      <c r="J5084" s="15" t="str">
        <f>INDEX(Assumptions!$B$8:$B$12,MATCH(B5084,Assumptions!$A$8:$A$12,0))</f>
        <v>Weighted Average</v>
      </c>
      <c r="K5084" s="16">
        <f>G5084/(1-INDEX(Assumptions!$D$8:$D$12,MATCH(B5084,Assumptions!$A$8:$A$12,0)))</f>
        <v>141.06153846153845</v>
      </c>
      <c r="L5084" s="16">
        <f t="shared" si="554"/>
        <v>2.7506999999999997</v>
      </c>
      <c r="M5084" s="16">
        <f t="shared" si="555"/>
        <v>7.0530769230769224</v>
      </c>
      <c r="N5084" s="14">
        <f>E5084*(K5084-L5084-M5084)*IF(F5084="GHS",1,Assumptions!$B$4)</f>
        <v>212375.05816923073</v>
      </c>
      <c r="O5084" s="15">
        <f t="shared" ca="1" si="556"/>
        <v>206</v>
      </c>
      <c r="P5084" s="15" t="str">
        <f t="shared" ca="1" si="557"/>
        <v>181-365d</v>
      </c>
      <c r="Q5084" s="17">
        <f ca="1">IF(P5084="0-90d",0,IF(P5084="91-180d",INDEX(Assumptions!$F$8:$F$12,MATCH(B5084,Assumptions!$A$8:$A$12,0)),IF(P5084="181-365d",INDEX(Assumptions!$G$8:$G$12,MATCH(B5084,Assumptions!$A$8:$A$12,0)),INDEX(Assumptions!$H$8:$H$12,MATCH(B5084,Assumptions!$A$8:$A$12,0)))))</f>
        <v>0.35</v>
      </c>
      <c r="R5084" s="14">
        <f t="shared" ca="1" si="558"/>
        <v>51924.046999999991</v>
      </c>
      <c r="S5084" s="14">
        <f t="shared" ca="1" si="559"/>
        <v>96430.372999999992</v>
      </c>
      <c r="T5084" s="11" t="s">
        <v>25</v>
      </c>
      <c r="U5084" s="18" t="s">
        <v>26</v>
      </c>
    </row>
    <row r="5085" spans="1:21" ht="15" customHeight="1" x14ac:dyDescent="0.15">
      <c r="A5085" s="10" t="s">
        <v>5133</v>
      </c>
      <c r="B5085" s="11" t="s">
        <v>41</v>
      </c>
      <c r="C5085" s="11" t="s">
        <v>115</v>
      </c>
      <c r="D5085" s="12">
        <v>45806</v>
      </c>
      <c r="E5085" s="11">
        <v>3272</v>
      </c>
      <c r="F5085" s="11" t="s">
        <v>33</v>
      </c>
      <c r="G5085" s="13">
        <v>827.01</v>
      </c>
      <c r="H5085" s="14">
        <f t="shared" si="553"/>
        <v>2705976.7199999997</v>
      </c>
      <c r="I5085" s="14">
        <f>IF(F5085="GHS",H5085,H5085*Assumptions!$B$4)</f>
        <v>2705976.7199999997</v>
      </c>
      <c r="J5085" s="15" t="str">
        <f>INDEX(Assumptions!$B$8:$B$12,MATCH(B5085,Assumptions!$A$8:$A$12,0))</f>
        <v>Weighted Average</v>
      </c>
      <c r="K5085" s="16">
        <f>G5085/(1-INDEX(Assumptions!$D$8:$D$12,MATCH(B5085,Assumptions!$A$8:$A$12,0)))</f>
        <v>1272.3230769230768</v>
      </c>
      <c r="L5085" s="16">
        <f t="shared" si="554"/>
        <v>24.810299999999998</v>
      </c>
      <c r="M5085" s="16">
        <f t="shared" si="555"/>
        <v>63.616153846153843</v>
      </c>
      <c r="N5085" s="14">
        <f>E5085*(K5085-L5085-M5085)*IF(F5085="GHS",1,Assumptions!$B$4)</f>
        <v>3873709.7507076915</v>
      </c>
      <c r="O5085" s="15">
        <f t="shared" ca="1" si="556"/>
        <v>480</v>
      </c>
      <c r="P5085" s="15" t="str">
        <f t="shared" ca="1" si="557"/>
        <v>365d+</v>
      </c>
      <c r="Q5085" s="17">
        <f ca="1">IF(P5085="0-90d",0,IF(P5085="91-180d",INDEX(Assumptions!$F$8:$F$12,MATCH(B5085,Assumptions!$A$8:$A$12,0)),IF(P5085="181-365d",INDEX(Assumptions!$G$8:$G$12,MATCH(B5085,Assumptions!$A$8:$A$12,0)),INDEX(Assumptions!$H$8:$H$12,MATCH(B5085,Assumptions!$A$8:$A$12,0)))))</f>
        <v>0.8</v>
      </c>
      <c r="R5085" s="14">
        <f t="shared" ca="1" si="558"/>
        <v>2164781.3759999997</v>
      </c>
      <c r="S5085" s="14">
        <f t="shared" ca="1" si="559"/>
        <v>541195.34400000004</v>
      </c>
      <c r="T5085" s="11" t="s">
        <v>25</v>
      </c>
      <c r="U5085" s="18" t="s">
        <v>26</v>
      </c>
    </row>
    <row r="5086" spans="1:21" ht="15" customHeight="1" x14ac:dyDescent="0.15">
      <c r="A5086" s="10" t="s">
        <v>5134</v>
      </c>
      <c r="B5086" s="11" t="s">
        <v>31</v>
      </c>
      <c r="C5086" s="11" t="s">
        <v>76</v>
      </c>
      <c r="D5086" s="12">
        <v>45747</v>
      </c>
      <c r="E5086" s="11">
        <v>3308</v>
      </c>
      <c r="F5086" s="11" t="s">
        <v>33</v>
      </c>
      <c r="G5086" s="13">
        <v>5851.47</v>
      </c>
      <c r="H5086" s="14">
        <f t="shared" si="553"/>
        <v>19356662.760000002</v>
      </c>
      <c r="I5086" s="14">
        <f>IF(F5086="GHS",H5086,H5086*Assumptions!$B$4)</f>
        <v>19356662.760000002</v>
      </c>
      <c r="J5086" s="15" t="str">
        <f>INDEX(Assumptions!$B$8:$B$12,MATCH(B5086,Assumptions!$A$8:$A$12,0))</f>
        <v>Weighted Average</v>
      </c>
      <c r="K5086" s="16">
        <f>G5086/(1-INDEX(Assumptions!$D$8:$D$12,MATCH(B5086,Assumptions!$A$8:$A$12,0)))</f>
        <v>8127.041666666667</v>
      </c>
      <c r="L5086" s="16">
        <f t="shared" si="554"/>
        <v>175.54410000000001</v>
      </c>
      <c r="M5086" s="16">
        <f t="shared" si="555"/>
        <v>406.35208333333338</v>
      </c>
      <c r="N5086" s="14">
        <f>E5086*(K5086-L5086-M5086)*IF(F5086="GHS",1,Assumptions!$B$4)</f>
        <v>24959341.258866668</v>
      </c>
      <c r="O5086" s="15">
        <f t="shared" ca="1" si="556"/>
        <v>539</v>
      </c>
      <c r="P5086" s="15" t="str">
        <f t="shared" ca="1" si="557"/>
        <v>365d+</v>
      </c>
      <c r="Q5086" s="17">
        <f ca="1">IF(P5086="0-90d",0,IF(P5086="91-180d",INDEX(Assumptions!$F$8:$F$12,MATCH(B5086,Assumptions!$A$8:$A$12,0)),IF(P5086="181-365d",INDEX(Assumptions!$G$8:$G$12,MATCH(B5086,Assumptions!$A$8:$A$12,0)),INDEX(Assumptions!$H$8:$H$12,MATCH(B5086,Assumptions!$A$8:$A$12,0)))))</f>
        <v>0.6</v>
      </c>
      <c r="R5086" s="14">
        <f t="shared" ca="1" si="558"/>
        <v>11613997.656000001</v>
      </c>
      <c r="S5086" s="14">
        <f t="shared" ca="1" si="559"/>
        <v>7742665.1040000003</v>
      </c>
      <c r="T5086" s="11" t="s">
        <v>25</v>
      </c>
      <c r="U5086" s="18" t="s">
        <v>26</v>
      </c>
    </row>
    <row r="5087" spans="1:21" ht="15" customHeight="1" x14ac:dyDescent="0.15">
      <c r="A5087" s="10" t="s">
        <v>5135</v>
      </c>
      <c r="B5087" s="11" t="s">
        <v>41</v>
      </c>
      <c r="C5087" s="11" t="s">
        <v>44</v>
      </c>
      <c r="D5087" s="12">
        <v>45737</v>
      </c>
      <c r="E5087" s="11">
        <v>4672</v>
      </c>
      <c r="F5087" s="11" t="s">
        <v>33</v>
      </c>
      <c r="G5087" s="13">
        <v>289.08999999999997</v>
      </c>
      <c r="H5087" s="14">
        <f t="shared" si="553"/>
        <v>1350628.48</v>
      </c>
      <c r="I5087" s="14">
        <f>IF(F5087="GHS",H5087,H5087*Assumptions!$B$4)</f>
        <v>1350628.48</v>
      </c>
      <c r="J5087" s="15" t="str">
        <f>INDEX(Assumptions!$B$8:$B$12,MATCH(B5087,Assumptions!$A$8:$A$12,0))</f>
        <v>Weighted Average</v>
      </c>
      <c r="K5087" s="16">
        <f>G5087/(1-INDEX(Assumptions!$D$8:$D$12,MATCH(B5087,Assumptions!$A$8:$A$12,0)))</f>
        <v>444.7538461538461</v>
      </c>
      <c r="L5087" s="16">
        <f t="shared" si="554"/>
        <v>8.672699999999999</v>
      </c>
      <c r="M5087" s="16">
        <f t="shared" si="555"/>
        <v>22.237692307692306</v>
      </c>
      <c r="N5087" s="14">
        <f>E5087*(K5087-L5087-M5087)*IF(F5087="GHS",1,Assumptions!$B$4)</f>
        <v>1933476.6163692302</v>
      </c>
      <c r="O5087" s="15">
        <f t="shared" ca="1" si="556"/>
        <v>549</v>
      </c>
      <c r="P5087" s="15" t="str">
        <f t="shared" ca="1" si="557"/>
        <v>365d+</v>
      </c>
      <c r="Q5087" s="17">
        <f ca="1">IF(P5087="0-90d",0,IF(P5087="91-180d",INDEX(Assumptions!$F$8:$F$12,MATCH(B5087,Assumptions!$A$8:$A$12,0)),IF(P5087="181-365d",INDEX(Assumptions!$G$8:$G$12,MATCH(B5087,Assumptions!$A$8:$A$12,0)),INDEX(Assumptions!$H$8:$H$12,MATCH(B5087,Assumptions!$A$8:$A$12,0)))))</f>
        <v>0.8</v>
      </c>
      <c r="R5087" s="14">
        <f t="shared" ca="1" si="558"/>
        <v>1080502.784</v>
      </c>
      <c r="S5087" s="14">
        <f t="shared" si="559"/>
        <v>0</v>
      </c>
      <c r="T5087" s="11" t="s">
        <v>39</v>
      </c>
      <c r="U5087" s="18" t="s">
        <v>26</v>
      </c>
    </row>
    <row r="5088" spans="1:21" ht="15" customHeight="1" x14ac:dyDescent="0.15">
      <c r="A5088" s="10" t="s">
        <v>5136</v>
      </c>
      <c r="B5088" s="11" t="s">
        <v>46</v>
      </c>
      <c r="C5088" s="11" t="s">
        <v>119</v>
      </c>
      <c r="D5088" s="12">
        <v>45826</v>
      </c>
      <c r="E5088" s="11">
        <v>1614</v>
      </c>
      <c r="F5088" s="11" t="s">
        <v>33</v>
      </c>
      <c r="G5088" s="13">
        <v>652580.98</v>
      </c>
      <c r="H5088" s="14">
        <f t="shared" si="553"/>
        <v>1053265701.72</v>
      </c>
      <c r="I5088" s="14">
        <f>IF(F5088="GHS",H5088,H5088*Assumptions!$B$4)</f>
        <v>1053265701.72</v>
      </c>
      <c r="J5088" s="15" t="str">
        <f>INDEX(Assumptions!$B$8:$B$12,MATCH(B5088,Assumptions!$A$8:$A$12,0))</f>
        <v>Specific Identification</v>
      </c>
      <c r="K5088" s="16">
        <f>G5088/(1-INDEX(Assumptions!$D$8:$D$12,MATCH(B5088,Assumptions!$A$8:$A$12,0)))</f>
        <v>836642.282051282</v>
      </c>
      <c r="L5088" s="16">
        <f t="shared" si="554"/>
        <v>19577.429399999997</v>
      </c>
      <c r="M5088" s="16">
        <f t="shared" si="555"/>
        <v>41832.114102564105</v>
      </c>
      <c r="N5088" s="14">
        <f>E5088*(K5088-L5088-M5088)*IF(F5088="GHS",1,Assumptions!$B$4)</f>
        <v>1251225640.0176308</v>
      </c>
      <c r="O5088" s="15">
        <f t="shared" ca="1" si="556"/>
        <v>460</v>
      </c>
      <c r="P5088" s="15" t="str">
        <f t="shared" ca="1" si="557"/>
        <v>365d+</v>
      </c>
      <c r="Q5088" s="17">
        <f ca="1">IF(P5088="0-90d",0,IF(P5088="91-180d",INDEX(Assumptions!$F$8:$F$12,MATCH(B5088,Assumptions!$A$8:$A$12,0)),IF(P5088="181-365d",INDEX(Assumptions!$G$8:$G$12,MATCH(B5088,Assumptions!$A$8:$A$12,0)),INDEX(Assumptions!$H$8:$H$12,MATCH(B5088,Assumptions!$A$8:$A$12,0)))))</f>
        <v>0.15</v>
      </c>
      <c r="R5088" s="14">
        <f t="shared" ca="1" si="558"/>
        <v>157989855.25799999</v>
      </c>
      <c r="S5088" s="14">
        <f t="shared" ca="1" si="559"/>
        <v>895275846.46200001</v>
      </c>
      <c r="T5088" s="11" t="s">
        <v>25</v>
      </c>
      <c r="U5088" s="18" t="s">
        <v>26</v>
      </c>
    </row>
    <row r="5089" spans="1:21" ht="15" customHeight="1" x14ac:dyDescent="0.15">
      <c r="A5089" s="10" t="s">
        <v>5137</v>
      </c>
      <c r="B5089" s="11" t="s">
        <v>41</v>
      </c>
      <c r="C5089" s="11" t="s">
        <v>115</v>
      </c>
      <c r="D5089" s="12">
        <v>45845</v>
      </c>
      <c r="E5089" s="11">
        <v>1893</v>
      </c>
      <c r="F5089" s="11" t="s">
        <v>33</v>
      </c>
      <c r="G5089" s="13">
        <v>271.38</v>
      </c>
      <c r="H5089" s="14">
        <f t="shared" si="553"/>
        <v>513722.33999999997</v>
      </c>
      <c r="I5089" s="14">
        <f>IF(F5089="GHS",H5089,H5089*Assumptions!$B$4)</f>
        <v>513722.33999999997</v>
      </c>
      <c r="J5089" s="15" t="str">
        <f>INDEX(Assumptions!$B$8:$B$12,MATCH(B5089,Assumptions!$A$8:$A$12,0))</f>
        <v>Weighted Average</v>
      </c>
      <c r="K5089" s="16">
        <f>G5089/(1-INDEX(Assumptions!$D$8:$D$12,MATCH(B5089,Assumptions!$A$8:$A$12,0)))</f>
        <v>417.50769230769231</v>
      </c>
      <c r="L5089" s="16">
        <f t="shared" si="554"/>
        <v>8.1413999999999991</v>
      </c>
      <c r="M5089" s="16">
        <f t="shared" si="555"/>
        <v>20.875384615384618</v>
      </c>
      <c r="N5089" s="14">
        <f>E5089*(K5089-L5089-M5089)*IF(F5089="GHS",1,Assumptions!$B$4)</f>
        <v>735413.28826153849</v>
      </c>
      <c r="O5089" s="15">
        <f t="shared" ca="1" si="556"/>
        <v>441</v>
      </c>
      <c r="P5089" s="15" t="str">
        <f t="shared" ca="1" si="557"/>
        <v>365d+</v>
      </c>
      <c r="Q5089" s="17">
        <f ca="1">IF(P5089="0-90d",0,IF(P5089="91-180d",INDEX(Assumptions!$F$8:$F$12,MATCH(B5089,Assumptions!$A$8:$A$12,0)),IF(P5089="181-365d",INDEX(Assumptions!$G$8:$G$12,MATCH(B5089,Assumptions!$A$8:$A$12,0)),INDEX(Assumptions!$H$8:$H$12,MATCH(B5089,Assumptions!$A$8:$A$12,0)))))</f>
        <v>0.8</v>
      </c>
      <c r="R5089" s="14">
        <f t="shared" ca="1" si="558"/>
        <v>410977.87199999997</v>
      </c>
      <c r="S5089" s="14">
        <f t="shared" ca="1" si="559"/>
        <v>102744.46799999999</v>
      </c>
      <c r="T5089" s="11" t="s">
        <v>25</v>
      </c>
      <c r="U5089" s="18" t="s">
        <v>26</v>
      </c>
    </row>
    <row r="5090" spans="1:21" ht="15" customHeight="1" x14ac:dyDescent="0.15">
      <c r="A5090" s="10" t="s">
        <v>5138</v>
      </c>
      <c r="B5090" s="11" t="s">
        <v>28</v>
      </c>
      <c r="C5090" s="11" t="s">
        <v>38</v>
      </c>
      <c r="D5090" s="12">
        <v>45957</v>
      </c>
      <c r="E5090" s="11">
        <v>4463</v>
      </c>
      <c r="F5090" s="11" t="s">
        <v>24</v>
      </c>
      <c r="G5090" s="13">
        <v>3778.62</v>
      </c>
      <c r="H5090" s="14">
        <f t="shared" si="553"/>
        <v>16863981.059999999</v>
      </c>
      <c r="I5090" s="14">
        <f>IF(F5090="GHS",H5090,H5090*Assumptions!$B$4)</f>
        <v>182130995.44799998</v>
      </c>
      <c r="J5090" s="15" t="str">
        <f>INDEX(Assumptions!$B$8:$B$12,MATCH(B5090,Assumptions!$A$8:$A$12,0))</f>
        <v>Fair Value Less Costs to Sell</v>
      </c>
      <c r="K5090" s="16">
        <f>G5090/(1-INDEX(Assumptions!$D$8:$D$12,MATCH(B5090,Assumptions!$A$8:$A$12,0)))</f>
        <v>4293.8863636363631</v>
      </c>
      <c r="L5090" s="16">
        <f t="shared" si="554"/>
        <v>113.3586</v>
      </c>
      <c r="M5090" s="16">
        <f t="shared" si="555"/>
        <v>214.69431818181818</v>
      </c>
      <c r="N5090" s="14">
        <f>E5090*(K5090-L5090-M5090)*IF(F5090="GHS",1,Assumptions!$B$4)</f>
        <v>191154758.40428728</v>
      </c>
      <c r="O5090" s="15">
        <f t="shared" ca="1" si="556"/>
        <v>329</v>
      </c>
      <c r="P5090" s="15" t="str">
        <f t="shared" ca="1" si="557"/>
        <v>181-365d</v>
      </c>
      <c r="Q5090" s="17">
        <f ca="1">IF(P5090="0-90d",0,IF(P5090="91-180d",INDEX(Assumptions!$F$8:$F$12,MATCH(B5090,Assumptions!$A$8:$A$12,0)),IF(P5090="181-365d",INDEX(Assumptions!$G$8:$G$12,MATCH(B5090,Assumptions!$A$8:$A$12,0)),INDEX(Assumptions!$H$8:$H$12,MATCH(B5090,Assumptions!$A$8:$A$12,0)))))</f>
        <v>0.1</v>
      </c>
      <c r="R5090" s="14">
        <f t="shared" ca="1" si="558"/>
        <v>18213099.544799998</v>
      </c>
      <c r="S5090" s="14">
        <f t="shared" si="559"/>
        <v>0</v>
      </c>
      <c r="T5090" s="11" t="s">
        <v>39</v>
      </c>
      <c r="U5090" s="18" t="s">
        <v>26</v>
      </c>
    </row>
    <row r="5091" spans="1:21" ht="15" customHeight="1" x14ac:dyDescent="0.15">
      <c r="A5091" s="10" t="s">
        <v>5139</v>
      </c>
      <c r="B5091" s="11" t="s">
        <v>28</v>
      </c>
      <c r="C5091" s="11" t="s">
        <v>29</v>
      </c>
      <c r="D5091" s="12">
        <v>45879</v>
      </c>
      <c r="E5091" s="11">
        <v>1734</v>
      </c>
      <c r="F5091" s="11" t="s">
        <v>24</v>
      </c>
      <c r="G5091" s="13">
        <v>5576.9</v>
      </c>
      <c r="H5091" s="14">
        <f t="shared" si="553"/>
        <v>9670344.5999999996</v>
      </c>
      <c r="I5091" s="14">
        <f>IF(F5091="GHS",H5091,H5091*Assumptions!$B$4)</f>
        <v>104439721.68000001</v>
      </c>
      <c r="J5091" s="15" t="str">
        <f>INDEX(Assumptions!$B$8:$B$12,MATCH(B5091,Assumptions!$A$8:$A$12,0))</f>
        <v>Fair Value Less Costs to Sell</v>
      </c>
      <c r="K5091" s="16">
        <f>G5091/(1-INDEX(Assumptions!$D$8:$D$12,MATCH(B5091,Assumptions!$A$8:$A$12,0)))</f>
        <v>6337.3863636363631</v>
      </c>
      <c r="L5091" s="16">
        <f t="shared" si="554"/>
        <v>167.30699999999999</v>
      </c>
      <c r="M5091" s="16">
        <f t="shared" si="555"/>
        <v>316.86931818181819</v>
      </c>
      <c r="N5091" s="14">
        <f>E5091*(K5091-L5091-M5091)*IF(F5091="GHS",1,Assumptions!$B$4)</f>
        <v>109614235.16323638</v>
      </c>
      <c r="O5091" s="15">
        <f t="shared" ca="1" si="556"/>
        <v>407</v>
      </c>
      <c r="P5091" s="15" t="str">
        <f t="shared" ca="1" si="557"/>
        <v>365d+</v>
      </c>
      <c r="Q5091" s="17">
        <f ca="1">IF(P5091="0-90d",0,IF(P5091="91-180d",INDEX(Assumptions!$F$8:$F$12,MATCH(B5091,Assumptions!$A$8:$A$12,0)),IF(P5091="181-365d",INDEX(Assumptions!$G$8:$G$12,MATCH(B5091,Assumptions!$A$8:$A$12,0)),INDEX(Assumptions!$H$8:$H$12,MATCH(B5091,Assumptions!$A$8:$A$12,0)))))</f>
        <v>0.4</v>
      </c>
      <c r="R5091" s="14">
        <f t="shared" ca="1" si="558"/>
        <v>41775888.672000006</v>
      </c>
      <c r="S5091" s="14">
        <f t="shared" si="559"/>
        <v>0</v>
      </c>
      <c r="T5091" s="11" t="s">
        <v>39</v>
      </c>
      <c r="U5091" s="18" t="s">
        <v>26</v>
      </c>
    </row>
    <row r="5092" spans="1:21" ht="15" customHeight="1" x14ac:dyDescent="0.15">
      <c r="A5092" s="10" t="s">
        <v>5140</v>
      </c>
      <c r="B5092" s="11" t="s">
        <v>31</v>
      </c>
      <c r="C5092" s="11" t="s">
        <v>32</v>
      </c>
      <c r="D5092" s="12">
        <v>46168</v>
      </c>
      <c r="E5092" s="11">
        <v>3260</v>
      </c>
      <c r="F5092" s="11" t="s">
        <v>33</v>
      </c>
      <c r="G5092" s="13">
        <v>4433.7</v>
      </c>
      <c r="H5092" s="14">
        <f t="shared" si="553"/>
        <v>14453862</v>
      </c>
      <c r="I5092" s="14">
        <f>IF(F5092="GHS",H5092,H5092*Assumptions!$B$4)</f>
        <v>14453862</v>
      </c>
      <c r="J5092" s="15" t="str">
        <f>INDEX(Assumptions!$B$8:$B$12,MATCH(B5092,Assumptions!$A$8:$A$12,0))</f>
        <v>Weighted Average</v>
      </c>
      <c r="K5092" s="16">
        <f>G5092/(1-INDEX(Assumptions!$D$8:$D$12,MATCH(B5092,Assumptions!$A$8:$A$12,0)))</f>
        <v>6157.916666666667</v>
      </c>
      <c r="L5092" s="16">
        <f t="shared" si="554"/>
        <v>133.011</v>
      </c>
      <c r="M5092" s="16">
        <f t="shared" si="555"/>
        <v>307.89583333333337</v>
      </c>
      <c r="N5092" s="14">
        <f>E5092*(K5092-L5092-M5092)*IF(F5092="GHS",1,Assumptions!$B$4)</f>
        <v>18637452.056666669</v>
      </c>
      <c r="O5092" s="15">
        <f t="shared" ca="1" si="556"/>
        <v>118</v>
      </c>
      <c r="P5092" s="15" t="str">
        <f t="shared" ca="1" si="557"/>
        <v>91-180d</v>
      </c>
      <c r="Q5092" s="17">
        <f ca="1">IF(P5092="0-90d",0,IF(P5092="91-180d",INDEX(Assumptions!$F$8:$F$12,MATCH(B5092,Assumptions!$A$8:$A$12,0)),IF(P5092="181-365d",INDEX(Assumptions!$G$8:$G$12,MATCH(B5092,Assumptions!$A$8:$A$12,0)),INDEX(Assumptions!$H$8:$H$12,MATCH(B5092,Assumptions!$A$8:$A$12,0)))))</f>
        <v>0.05</v>
      </c>
      <c r="R5092" s="14">
        <f t="shared" ca="1" si="558"/>
        <v>722693.10000000009</v>
      </c>
      <c r="S5092" s="14">
        <f t="shared" ca="1" si="559"/>
        <v>13731168.9</v>
      </c>
      <c r="T5092" s="11" t="s">
        <v>25</v>
      </c>
      <c r="U5092" s="18" t="s">
        <v>26</v>
      </c>
    </row>
    <row r="5093" spans="1:21" ht="15" customHeight="1" x14ac:dyDescent="0.15">
      <c r="A5093" s="10" t="s">
        <v>5141</v>
      </c>
      <c r="B5093" s="11" t="s">
        <v>22</v>
      </c>
      <c r="C5093" s="11" t="s">
        <v>61</v>
      </c>
      <c r="D5093" s="12">
        <v>45735</v>
      </c>
      <c r="E5093" s="11">
        <v>3219</v>
      </c>
      <c r="F5093" s="11" t="s">
        <v>24</v>
      </c>
      <c r="G5093" s="13">
        <v>46576.33</v>
      </c>
      <c r="H5093" s="14">
        <f t="shared" si="553"/>
        <v>149929206.27000001</v>
      </c>
      <c r="I5093" s="14">
        <f>IF(F5093="GHS",H5093,H5093*Assumptions!$B$4)</f>
        <v>1619235427.7160003</v>
      </c>
      <c r="J5093" s="15" t="str">
        <f>INDEX(Assumptions!$B$8:$B$12,MATCH(B5093,Assumptions!$A$8:$A$12,0))</f>
        <v>FIFO</v>
      </c>
      <c r="K5093" s="16">
        <f>G5093/(1-INDEX(Assumptions!$D$8:$D$12,MATCH(B5093,Assumptions!$A$8:$A$12,0)))</f>
        <v>56800.402439024387</v>
      </c>
      <c r="L5093" s="16">
        <f t="shared" si="554"/>
        <v>1397.2899</v>
      </c>
      <c r="M5093" s="16">
        <f t="shared" si="555"/>
        <v>2840.0201219512196</v>
      </c>
      <c r="N5093" s="14">
        <f>E5093*(K5093-L5093-M5093)*IF(F5093="GHS",1,Assumptions!$B$4)</f>
        <v>1827366420.4980323</v>
      </c>
      <c r="O5093" s="15">
        <f t="shared" ca="1" si="556"/>
        <v>551</v>
      </c>
      <c r="P5093" s="15" t="str">
        <f t="shared" ca="1" si="557"/>
        <v>365d+</v>
      </c>
      <c r="Q5093" s="17">
        <f ca="1">IF(P5093="0-90d",0,IF(P5093="91-180d",INDEX(Assumptions!$F$8:$F$12,MATCH(B5093,Assumptions!$A$8:$A$12,0)),IF(P5093="181-365d",INDEX(Assumptions!$G$8:$G$12,MATCH(B5093,Assumptions!$A$8:$A$12,0)),INDEX(Assumptions!$H$8:$H$12,MATCH(B5093,Assumptions!$A$8:$A$12,0)))))</f>
        <v>0.5</v>
      </c>
      <c r="R5093" s="14">
        <f t="shared" ca="1" si="558"/>
        <v>809617713.85800016</v>
      </c>
      <c r="S5093" s="14">
        <f t="shared" ca="1" si="559"/>
        <v>809617713.85800016</v>
      </c>
      <c r="T5093" s="11" t="s">
        <v>25</v>
      </c>
      <c r="U5093" s="18" t="s">
        <v>26</v>
      </c>
    </row>
    <row r="5094" spans="1:21" ht="15" customHeight="1" x14ac:dyDescent="0.15">
      <c r="A5094" s="10" t="s">
        <v>5142</v>
      </c>
      <c r="B5094" s="11" t="s">
        <v>31</v>
      </c>
      <c r="C5094" s="11" t="s">
        <v>76</v>
      </c>
      <c r="D5094" s="12">
        <v>46065</v>
      </c>
      <c r="E5094" s="11">
        <v>598</v>
      </c>
      <c r="F5094" s="11" t="s">
        <v>33</v>
      </c>
      <c r="G5094" s="13">
        <v>3900.11</v>
      </c>
      <c r="H5094" s="14">
        <f t="shared" si="553"/>
        <v>2332265.7800000003</v>
      </c>
      <c r="I5094" s="14">
        <f>IF(F5094="GHS",H5094,H5094*Assumptions!$B$4)</f>
        <v>2332265.7800000003</v>
      </c>
      <c r="J5094" s="15" t="str">
        <f>INDEX(Assumptions!$B$8:$B$12,MATCH(B5094,Assumptions!$A$8:$A$12,0))</f>
        <v>Weighted Average</v>
      </c>
      <c r="K5094" s="16">
        <f>G5094/(1-INDEX(Assumptions!$D$8:$D$12,MATCH(B5094,Assumptions!$A$8:$A$12,0)))</f>
        <v>5416.8194444444453</v>
      </c>
      <c r="L5094" s="16">
        <f t="shared" si="554"/>
        <v>117.0033</v>
      </c>
      <c r="M5094" s="16">
        <f t="shared" si="555"/>
        <v>270.84097222222226</v>
      </c>
      <c r="N5094" s="14">
        <f>E5094*(K5094-L5094-M5094)*IF(F5094="GHS",1,Assumptions!$B$4)</f>
        <v>3007327.1529888893</v>
      </c>
      <c r="O5094" s="15">
        <f t="shared" ca="1" si="556"/>
        <v>221</v>
      </c>
      <c r="P5094" s="15" t="str">
        <f t="shared" ca="1" si="557"/>
        <v>181-365d</v>
      </c>
      <c r="Q5094" s="17">
        <f ca="1">IF(P5094="0-90d",0,IF(P5094="91-180d",INDEX(Assumptions!$F$8:$F$12,MATCH(B5094,Assumptions!$A$8:$A$12,0)),IF(P5094="181-365d",INDEX(Assumptions!$G$8:$G$12,MATCH(B5094,Assumptions!$A$8:$A$12,0)),INDEX(Assumptions!$H$8:$H$12,MATCH(B5094,Assumptions!$A$8:$A$12,0)))))</f>
        <v>0.2</v>
      </c>
      <c r="R5094" s="14">
        <f t="shared" ca="1" si="558"/>
        <v>466453.15600000008</v>
      </c>
      <c r="S5094" s="14">
        <f t="shared" ca="1" si="559"/>
        <v>1865812.6240000003</v>
      </c>
      <c r="T5094" s="11" t="s">
        <v>25</v>
      </c>
      <c r="U5094" s="18" t="s">
        <v>26</v>
      </c>
    </row>
    <row r="5095" spans="1:21" ht="15" customHeight="1" x14ac:dyDescent="0.15">
      <c r="A5095" s="10" t="s">
        <v>5143</v>
      </c>
      <c r="B5095" s="11" t="s">
        <v>28</v>
      </c>
      <c r="C5095" s="11" t="s">
        <v>38</v>
      </c>
      <c r="D5095" s="12">
        <v>45742</v>
      </c>
      <c r="E5095" s="11">
        <v>4847</v>
      </c>
      <c r="F5095" s="11" t="s">
        <v>24</v>
      </c>
      <c r="G5095" s="13">
        <v>14198.21</v>
      </c>
      <c r="H5095" s="14">
        <f t="shared" si="553"/>
        <v>68818723.86999999</v>
      </c>
      <c r="I5095" s="14">
        <f>IF(F5095="GHS",H5095,H5095*Assumptions!$B$4)</f>
        <v>743242217.79599988</v>
      </c>
      <c r="J5095" s="15" t="str">
        <f>INDEX(Assumptions!$B$8:$B$12,MATCH(B5095,Assumptions!$A$8:$A$12,0))</f>
        <v>Fair Value Less Costs to Sell</v>
      </c>
      <c r="K5095" s="16">
        <f>G5095/(1-INDEX(Assumptions!$D$8:$D$12,MATCH(B5095,Assumptions!$A$8:$A$12,0)))</f>
        <v>16134.329545454544</v>
      </c>
      <c r="L5095" s="16">
        <f t="shared" si="554"/>
        <v>425.94629999999995</v>
      </c>
      <c r="M5095" s="16">
        <f t="shared" si="555"/>
        <v>806.71647727272727</v>
      </c>
      <c r="N5095" s="14">
        <f>E5095*(K5095-L5095-M5095)*IF(F5095="GHS",1,Assumptions!$B$4)</f>
        <v>780066491.31407452</v>
      </c>
      <c r="O5095" s="15">
        <f t="shared" ca="1" si="556"/>
        <v>544</v>
      </c>
      <c r="P5095" s="15" t="str">
        <f t="shared" ca="1" si="557"/>
        <v>365d+</v>
      </c>
      <c r="Q5095" s="17">
        <f ca="1">IF(P5095="0-90d",0,IF(P5095="91-180d",INDEX(Assumptions!$F$8:$F$12,MATCH(B5095,Assumptions!$A$8:$A$12,0)),IF(P5095="181-365d",INDEX(Assumptions!$G$8:$G$12,MATCH(B5095,Assumptions!$A$8:$A$12,0)),INDEX(Assumptions!$H$8:$H$12,MATCH(B5095,Assumptions!$A$8:$A$12,0)))))</f>
        <v>0.4</v>
      </c>
      <c r="R5095" s="14">
        <f t="shared" ca="1" si="558"/>
        <v>297296887.11839998</v>
      </c>
      <c r="S5095" s="14">
        <f t="shared" ca="1" si="559"/>
        <v>445945330.67759991</v>
      </c>
      <c r="T5095" s="11" t="s">
        <v>25</v>
      </c>
      <c r="U5095" s="18" t="s">
        <v>36</v>
      </c>
    </row>
    <row r="5096" spans="1:21" ht="15" customHeight="1" x14ac:dyDescent="0.15">
      <c r="A5096" s="10" t="s">
        <v>5144</v>
      </c>
      <c r="B5096" s="11" t="s">
        <v>41</v>
      </c>
      <c r="C5096" s="11" t="s">
        <v>49</v>
      </c>
      <c r="D5096" s="12">
        <v>45862</v>
      </c>
      <c r="E5096" s="11">
        <v>3411</v>
      </c>
      <c r="F5096" s="11" t="s">
        <v>33</v>
      </c>
      <c r="G5096" s="13">
        <v>267.77</v>
      </c>
      <c r="H5096" s="14">
        <f t="shared" si="553"/>
        <v>913363.47</v>
      </c>
      <c r="I5096" s="14">
        <f>IF(F5096="GHS",H5096,H5096*Assumptions!$B$4)</f>
        <v>913363.47</v>
      </c>
      <c r="J5096" s="15" t="str">
        <f>INDEX(Assumptions!$B$8:$B$12,MATCH(B5096,Assumptions!$A$8:$A$12,0))</f>
        <v>Weighted Average</v>
      </c>
      <c r="K5096" s="16">
        <f>G5096/(1-INDEX(Assumptions!$D$8:$D$12,MATCH(B5096,Assumptions!$A$8:$A$12,0)))</f>
        <v>411.95384615384609</v>
      </c>
      <c r="L5096" s="16">
        <f t="shared" si="554"/>
        <v>8.0330999999999992</v>
      </c>
      <c r="M5096" s="16">
        <f t="shared" si="555"/>
        <v>20.597692307692306</v>
      </c>
      <c r="N5096" s="14">
        <f>E5096*(K5096-L5096-M5096)*IF(F5096="GHS",1,Assumptions!$B$4)</f>
        <v>1307514.9366692307</v>
      </c>
      <c r="O5096" s="15">
        <f t="shared" ca="1" si="556"/>
        <v>424</v>
      </c>
      <c r="P5096" s="15" t="str">
        <f t="shared" ca="1" si="557"/>
        <v>365d+</v>
      </c>
      <c r="Q5096" s="17">
        <f ca="1">IF(P5096="0-90d",0,IF(P5096="91-180d",INDEX(Assumptions!$F$8:$F$12,MATCH(B5096,Assumptions!$A$8:$A$12,0)),IF(P5096="181-365d",INDEX(Assumptions!$G$8:$G$12,MATCH(B5096,Assumptions!$A$8:$A$12,0)),INDEX(Assumptions!$H$8:$H$12,MATCH(B5096,Assumptions!$A$8:$A$12,0)))))</f>
        <v>0.8</v>
      </c>
      <c r="R5096" s="14">
        <f t="shared" ca="1" si="558"/>
        <v>730690.77600000007</v>
      </c>
      <c r="S5096" s="14">
        <f t="shared" ca="1" si="559"/>
        <v>182672.6939999999</v>
      </c>
      <c r="T5096" s="11" t="s">
        <v>25</v>
      </c>
      <c r="U5096" s="18" t="s">
        <v>26</v>
      </c>
    </row>
    <row r="5097" spans="1:21" ht="15" customHeight="1" x14ac:dyDescent="0.15">
      <c r="A5097" s="10" t="s">
        <v>5145</v>
      </c>
      <c r="B5097" s="11" t="s">
        <v>41</v>
      </c>
      <c r="C5097" s="11" t="s">
        <v>42</v>
      </c>
      <c r="D5097" s="12">
        <v>45904</v>
      </c>
      <c r="E5097" s="11">
        <v>3478</v>
      </c>
      <c r="F5097" s="11" t="s">
        <v>33</v>
      </c>
      <c r="G5097" s="13">
        <v>446.61</v>
      </c>
      <c r="H5097" s="14">
        <f t="shared" si="553"/>
        <v>1553309.58</v>
      </c>
      <c r="I5097" s="14">
        <f>IF(F5097="GHS",H5097,H5097*Assumptions!$B$4)</f>
        <v>1553309.58</v>
      </c>
      <c r="J5097" s="15" t="str">
        <f>INDEX(Assumptions!$B$8:$B$12,MATCH(B5097,Assumptions!$A$8:$A$12,0))</f>
        <v>Weighted Average</v>
      </c>
      <c r="K5097" s="16">
        <f>G5097/(1-INDEX(Assumptions!$D$8:$D$12,MATCH(B5097,Assumptions!$A$8:$A$12,0)))</f>
        <v>687.09230769230771</v>
      </c>
      <c r="L5097" s="16">
        <f t="shared" si="554"/>
        <v>13.398300000000001</v>
      </c>
      <c r="M5097" s="16">
        <f t="shared" si="555"/>
        <v>34.354615384615386</v>
      </c>
      <c r="N5097" s="14">
        <f>E5097*(K5097-L5097-M5097)*IF(F5097="GHS",1,Assumptions!$B$4)</f>
        <v>2223622.4064461542</v>
      </c>
      <c r="O5097" s="15">
        <f t="shared" ca="1" si="556"/>
        <v>382</v>
      </c>
      <c r="P5097" s="15" t="str">
        <f t="shared" ca="1" si="557"/>
        <v>365d+</v>
      </c>
      <c r="Q5097" s="17">
        <f ca="1">IF(P5097="0-90d",0,IF(P5097="91-180d",INDEX(Assumptions!$F$8:$F$12,MATCH(B5097,Assumptions!$A$8:$A$12,0)),IF(P5097="181-365d",INDEX(Assumptions!$G$8:$G$12,MATCH(B5097,Assumptions!$A$8:$A$12,0)),INDEX(Assumptions!$H$8:$H$12,MATCH(B5097,Assumptions!$A$8:$A$12,0)))))</f>
        <v>0.8</v>
      </c>
      <c r="R5097" s="14">
        <f t="shared" ca="1" si="558"/>
        <v>1242647.6640000001</v>
      </c>
      <c r="S5097" s="14">
        <f t="shared" ca="1" si="559"/>
        <v>310661.91599999997</v>
      </c>
      <c r="T5097" s="11" t="s">
        <v>25</v>
      </c>
      <c r="U5097" s="18" t="s">
        <v>36</v>
      </c>
    </row>
    <row r="5098" spans="1:21" ht="15" customHeight="1" x14ac:dyDescent="0.15">
      <c r="A5098" s="10" t="s">
        <v>5146</v>
      </c>
      <c r="B5098" s="11" t="s">
        <v>31</v>
      </c>
      <c r="C5098" s="11" t="s">
        <v>32</v>
      </c>
      <c r="D5098" s="12">
        <v>45802</v>
      </c>
      <c r="E5098" s="11">
        <v>807</v>
      </c>
      <c r="F5098" s="11" t="s">
        <v>33</v>
      </c>
      <c r="G5098" s="13">
        <v>2058.69</v>
      </c>
      <c r="H5098" s="14">
        <f t="shared" si="553"/>
        <v>1661362.83</v>
      </c>
      <c r="I5098" s="14">
        <f>IF(F5098="GHS",H5098,H5098*Assumptions!$B$4)</f>
        <v>1661362.83</v>
      </c>
      <c r="J5098" s="15" t="str">
        <f>INDEX(Assumptions!$B$8:$B$12,MATCH(B5098,Assumptions!$A$8:$A$12,0))</f>
        <v>Weighted Average</v>
      </c>
      <c r="K5098" s="16">
        <f>G5098/(1-INDEX(Assumptions!$D$8:$D$12,MATCH(B5098,Assumptions!$A$8:$A$12,0)))</f>
        <v>2859.291666666667</v>
      </c>
      <c r="L5098" s="16">
        <f t="shared" si="554"/>
        <v>61.7607</v>
      </c>
      <c r="M5098" s="16">
        <f t="shared" si="555"/>
        <v>142.96458333333337</v>
      </c>
      <c r="N5098" s="14">
        <f>E5098*(K5098-L5098-M5098)*IF(F5098="GHS",1,Assumptions!$B$4)</f>
        <v>2142235.0713500003</v>
      </c>
      <c r="O5098" s="15">
        <f t="shared" ca="1" si="556"/>
        <v>484</v>
      </c>
      <c r="P5098" s="15" t="str">
        <f t="shared" ca="1" si="557"/>
        <v>365d+</v>
      </c>
      <c r="Q5098" s="17">
        <f ca="1">IF(P5098="0-90d",0,IF(P5098="91-180d",INDEX(Assumptions!$F$8:$F$12,MATCH(B5098,Assumptions!$A$8:$A$12,0)),IF(P5098="181-365d",INDEX(Assumptions!$G$8:$G$12,MATCH(B5098,Assumptions!$A$8:$A$12,0)),INDEX(Assumptions!$H$8:$H$12,MATCH(B5098,Assumptions!$A$8:$A$12,0)))))</f>
        <v>0.6</v>
      </c>
      <c r="R5098" s="14">
        <f t="shared" ca="1" si="558"/>
        <v>996817.69799999997</v>
      </c>
      <c r="S5098" s="14">
        <f t="shared" ca="1" si="559"/>
        <v>664545.1320000001</v>
      </c>
      <c r="T5098" s="11" t="s">
        <v>25</v>
      </c>
      <c r="U5098" s="18" t="s">
        <v>26</v>
      </c>
    </row>
    <row r="5099" spans="1:21" ht="15" customHeight="1" x14ac:dyDescent="0.15">
      <c r="A5099" s="10" t="s">
        <v>5147</v>
      </c>
      <c r="B5099" s="11" t="s">
        <v>31</v>
      </c>
      <c r="C5099" s="11" t="s">
        <v>76</v>
      </c>
      <c r="D5099" s="12">
        <v>45980</v>
      </c>
      <c r="E5099" s="11">
        <v>3532</v>
      </c>
      <c r="F5099" s="11" t="s">
        <v>33</v>
      </c>
      <c r="G5099" s="13">
        <v>2594.52</v>
      </c>
      <c r="H5099" s="14">
        <f t="shared" si="553"/>
        <v>9163844.6400000006</v>
      </c>
      <c r="I5099" s="14">
        <f>IF(F5099="GHS",H5099,H5099*Assumptions!$B$4)</f>
        <v>9163844.6400000006</v>
      </c>
      <c r="J5099" s="15" t="str">
        <f>INDEX(Assumptions!$B$8:$B$12,MATCH(B5099,Assumptions!$A$8:$A$12,0))</f>
        <v>Weighted Average</v>
      </c>
      <c r="K5099" s="16">
        <f>G5099/(1-INDEX(Assumptions!$D$8:$D$12,MATCH(B5099,Assumptions!$A$8:$A$12,0)))</f>
        <v>3603.5</v>
      </c>
      <c r="L5099" s="16">
        <f t="shared" si="554"/>
        <v>77.835599999999999</v>
      </c>
      <c r="M5099" s="16">
        <f t="shared" si="555"/>
        <v>180.17500000000001</v>
      </c>
      <c r="N5099" s="14">
        <f>E5099*(K5099-L5099-M5099)*IF(F5099="GHS",1,Assumptions!$B$4)</f>
        <v>11816268.560799999</v>
      </c>
      <c r="O5099" s="15">
        <f t="shared" ca="1" si="556"/>
        <v>306</v>
      </c>
      <c r="P5099" s="15" t="str">
        <f t="shared" ca="1" si="557"/>
        <v>181-365d</v>
      </c>
      <c r="Q5099" s="17">
        <f ca="1">IF(P5099="0-90d",0,IF(P5099="91-180d",INDEX(Assumptions!$F$8:$F$12,MATCH(B5099,Assumptions!$A$8:$A$12,0)),IF(P5099="181-365d",INDEX(Assumptions!$G$8:$G$12,MATCH(B5099,Assumptions!$A$8:$A$12,0)),INDEX(Assumptions!$H$8:$H$12,MATCH(B5099,Assumptions!$A$8:$A$12,0)))))</f>
        <v>0.2</v>
      </c>
      <c r="R5099" s="14">
        <f t="shared" ca="1" si="558"/>
        <v>1832768.9280000003</v>
      </c>
      <c r="S5099" s="14">
        <f t="shared" ca="1" si="559"/>
        <v>7331075.7120000003</v>
      </c>
      <c r="T5099" s="11" t="s">
        <v>25</v>
      </c>
      <c r="U5099" s="18" t="s">
        <v>26</v>
      </c>
    </row>
    <row r="5100" spans="1:21" ht="15" customHeight="1" x14ac:dyDescent="0.15">
      <c r="A5100" s="10" t="s">
        <v>5148</v>
      </c>
      <c r="B5100" s="11" t="s">
        <v>31</v>
      </c>
      <c r="C5100" s="11" t="s">
        <v>76</v>
      </c>
      <c r="D5100" s="12">
        <v>45850</v>
      </c>
      <c r="E5100" s="11">
        <v>1583</v>
      </c>
      <c r="F5100" s="11" t="s">
        <v>33</v>
      </c>
      <c r="G5100" s="13">
        <v>2153.15</v>
      </c>
      <c r="H5100" s="14">
        <f t="shared" si="553"/>
        <v>3408436.45</v>
      </c>
      <c r="I5100" s="14">
        <f>IF(F5100="GHS",H5100,H5100*Assumptions!$B$4)</f>
        <v>3408436.45</v>
      </c>
      <c r="J5100" s="15" t="str">
        <f>INDEX(Assumptions!$B$8:$B$12,MATCH(B5100,Assumptions!$A$8:$A$12,0))</f>
        <v>Weighted Average</v>
      </c>
      <c r="K5100" s="16">
        <f>G5100/(1-INDEX(Assumptions!$D$8:$D$12,MATCH(B5100,Assumptions!$A$8:$A$12,0)))</f>
        <v>2990.4861111111113</v>
      </c>
      <c r="L5100" s="16">
        <f t="shared" si="554"/>
        <v>64.594499999999996</v>
      </c>
      <c r="M5100" s="16">
        <f t="shared" si="555"/>
        <v>149.52430555555557</v>
      </c>
      <c r="N5100" s="14">
        <f>E5100*(K5100-L5100-M5100)*IF(F5100="GHS",1,Assumptions!$B$4)</f>
        <v>4394989.4446944445</v>
      </c>
      <c r="O5100" s="15">
        <f t="shared" ca="1" si="556"/>
        <v>436</v>
      </c>
      <c r="P5100" s="15" t="str">
        <f t="shared" ca="1" si="557"/>
        <v>365d+</v>
      </c>
      <c r="Q5100" s="17">
        <f ca="1">IF(P5100="0-90d",0,IF(P5100="91-180d",INDEX(Assumptions!$F$8:$F$12,MATCH(B5100,Assumptions!$A$8:$A$12,0)),IF(P5100="181-365d",INDEX(Assumptions!$G$8:$G$12,MATCH(B5100,Assumptions!$A$8:$A$12,0)),INDEX(Assumptions!$H$8:$H$12,MATCH(B5100,Assumptions!$A$8:$A$12,0)))))</f>
        <v>0.6</v>
      </c>
      <c r="R5100" s="14">
        <f t="shared" ca="1" si="558"/>
        <v>2045061.87</v>
      </c>
      <c r="S5100" s="14">
        <f t="shared" ca="1" si="559"/>
        <v>1363374.58</v>
      </c>
      <c r="T5100" s="11" t="s">
        <v>25</v>
      </c>
      <c r="U5100" s="18" t="s">
        <v>26</v>
      </c>
    </row>
    <row r="5101" spans="1:21" ht="15" customHeight="1" x14ac:dyDescent="0.15">
      <c r="A5101" s="10" t="s">
        <v>5149</v>
      </c>
      <c r="B5101" s="11" t="s">
        <v>28</v>
      </c>
      <c r="C5101" s="11" t="s">
        <v>55</v>
      </c>
      <c r="D5101" s="12">
        <v>45984</v>
      </c>
      <c r="E5101" s="11">
        <v>963</v>
      </c>
      <c r="F5101" s="11" t="s">
        <v>24</v>
      </c>
      <c r="G5101" s="13">
        <v>15517.13</v>
      </c>
      <c r="H5101" s="14">
        <f t="shared" si="553"/>
        <v>14942996.189999999</v>
      </c>
      <c r="I5101" s="14">
        <f>IF(F5101="GHS",H5101,H5101*Assumptions!$B$4)</f>
        <v>161384358.852</v>
      </c>
      <c r="J5101" s="15" t="str">
        <f>INDEX(Assumptions!$B$8:$B$12,MATCH(B5101,Assumptions!$A$8:$A$12,0))</f>
        <v>Fair Value Less Costs to Sell</v>
      </c>
      <c r="K5101" s="16">
        <f>G5101/(1-INDEX(Assumptions!$D$8:$D$12,MATCH(B5101,Assumptions!$A$8:$A$12,0)))</f>
        <v>17633.102272727272</v>
      </c>
      <c r="L5101" s="16">
        <f t="shared" si="554"/>
        <v>465.51389999999998</v>
      </c>
      <c r="M5101" s="16">
        <f t="shared" si="555"/>
        <v>881.65511363636369</v>
      </c>
      <c r="N5101" s="14">
        <f>E5101*(K5101-L5101-M5101)*IF(F5101="GHS",1,Assumptions!$B$4)</f>
        <v>169380220.26784909</v>
      </c>
      <c r="O5101" s="15">
        <f t="shared" ca="1" si="556"/>
        <v>302</v>
      </c>
      <c r="P5101" s="15" t="str">
        <f t="shared" ca="1" si="557"/>
        <v>181-365d</v>
      </c>
      <c r="Q5101" s="17">
        <f ca="1">IF(P5101="0-90d",0,IF(P5101="91-180d",INDEX(Assumptions!$F$8:$F$12,MATCH(B5101,Assumptions!$A$8:$A$12,0)),IF(P5101="181-365d",INDEX(Assumptions!$G$8:$G$12,MATCH(B5101,Assumptions!$A$8:$A$12,0)),INDEX(Assumptions!$H$8:$H$12,MATCH(B5101,Assumptions!$A$8:$A$12,0)))))</f>
        <v>0.1</v>
      </c>
      <c r="R5101" s="14">
        <f t="shared" ca="1" si="558"/>
        <v>16138435.885200001</v>
      </c>
      <c r="S5101" s="14">
        <f t="shared" ca="1" si="559"/>
        <v>145245922.9668</v>
      </c>
      <c r="T5101" s="11" t="s">
        <v>25</v>
      </c>
      <c r="U5101" s="18" t="s">
        <v>26</v>
      </c>
    </row>
    <row r="5102" spans="1:21" ht="15" customHeight="1" x14ac:dyDescent="0.15">
      <c r="A5102" s="10" t="s">
        <v>5150</v>
      </c>
      <c r="B5102" s="11" t="s">
        <v>31</v>
      </c>
      <c r="C5102" s="11" t="s">
        <v>32</v>
      </c>
      <c r="D5102" s="12">
        <v>46187</v>
      </c>
      <c r="E5102" s="11">
        <v>3530</v>
      </c>
      <c r="F5102" s="11" t="s">
        <v>33</v>
      </c>
      <c r="G5102" s="13">
        <v>1337.28</v>
      </c>
      <c r="H5102" s="14">
        <f t="shared" si="553"/>
        <v>4720598.3999999994</v>
      </c>
      <c r="I5102" s="14">
        <f>IF(F5102="GHS",H5102,H5102*Assumptions!$B$4)</f>
        <v>4720598.3999999994</v>
      </c>
      <c r="J5102" s="15" t="str">
        <f>INDEX(Assumptions!$B$8:$B$12,MATCH(B5102,Assumptions!$A$8:$A$12,0))</f>
        <v>Weighted Average</v>
      </c>
      <c r="K5102" s="16">
        <f>G5102/(1-INDEX(Assumptions!$D$8:$D$12,MATCH(B5102,Assumptions!$A$8:$A$12,0)))</f>
        <v>1857.3333333333333</v>
      </c>
      <c r="L5102" s="16">
        <f t="shared" si="554"/>
        <v>40.118400000000001</v>
      </c>
      <c r="M5102" s="16">
        <f t="shared" si="555"/>
        <v>92.866666666666674</v>
      </c>
      <c r="N5102" s="14">
        <f>E5102*(K5102-L5102-M5102)*IF(F5102="GHS",1,Assumptions!$B$4)</f>
        <v>6086949.3813333325</v>
      </c>
      <c r="O5102" s="15">
        <f t="shared" ca="1" si="556"/>
        <v>99</v>
      </c>
      <c r="P5102" s="15" t="str">
        <f t="shared" ca="1" si="557"/>
        <v>91-180d</v>
      </c>
      <c r="Q5102" s="17">
        <f ca="1">IF(P5102="0-90d",0,IF(P5102="91-180d",INDEX(Assumptions!$F$8:$F$12,MATCH(B5102,Assumptions!$A$8:$A$12,0)),IF(P5102="181-365d",INDEX(Assumptions!$G$8:$G$12,MATCH(B5102,Assumptions!$A$8:$A$12,0)),INDEX(Assumptions!$H$8:$H$12,MATCH(B5102,Assumptions!$A$8:$A$12,0)))))</f>
        <v>0.05</v>
      </c>
      <c r="R5102" s="14">
        <f t="shared" ca="1" si="558"/>
        <v>236029.91999999998</v>
      </c>
      <c r="S5102" s="14">
        <f t="shared" ca="1" si="559"/>
        <v>4484568.4799999995</v>
      </c>
      <c r="T5102" s="11" t="s">
        <v>25</v>
      </c>
      <c r="U5102" s="18" t="s">
        <v>26</v>
      </c>
    </row>
    <row r="5103" spans="1:21" ht="15" customHeight="1" x14ac:dyDescent="0.15">
      <c r="A5103" s="10" t="s">
        <v>5151</v>
      </c>
      <c r="B5103" s="11" t="s">
        <v>28</v>
      </c>
      <c r="C5103" s="11" t="s">
        <v>55</v>
      </c>
      <c r="D5103" s="12">
        <v>46053</v>
      </c>
      <c r="E5103" s="11">
        <v>3807</v>
      </c>
      <c r="F5103" s="11" t="s">
        <v>24</v>
      </c>
      <c r="G5103" s="13">
        <v>7657.02</v>
      </c>
      <c r="H5103" s="14">
        <f t="shared" si="553"/>
        <v>29150275.140000001</v>
      </c>
      <c r="I5103" s="14">
        <f>IF(F5103="GHS",H5103,H5103*Assumptions!$B$4)</f>
        <v>314822971.51200002</v>
      </c>
      <c r="J5103" s="15" t="str">
        <f>INDEX(Assumptions!$B$8:$B$12,MATCH(B5103,Assumptions!$A$8:$A$12,0))</f>
        <v>Fair Value Less Costs to Sell</v>
      </c>
      <c r="K5103" s="16">
        <f>G5103/(1-INDEX(Assumptions!$D$8:$D$12,MATCH(B5103,Assumptions!$A$8:$A$12,0)))</f>
        <v>8701.1590909090919</v>
      </c>
      <c r="L5103" s="16">
        <f t="shared" si="554"/>
        <v>229.7106</v>
      </c>
      <c r="M5103" s="16">
        <f t="shared" si="555"/>
        <v>435.05795454545461</v>
      </c>
      <c r="N5103" s="14">
        <f>E5103*(K5103-L5103-M5103)*IF(F5103="GHS",1,Assumptions!$B$4)</f>
        <v>330421018.73691279</v>
      </c>
      <c r="O5103" s="15">
        <f t="shared" ca="1" si="556"/>
        <v>233</v>
      </c>
      <c r="P5103" s="15" t="str">
        <f t="shared" ca="1" si="557"/>
        <v>181-365d</v>
      </c>
      <c r="Q5103" s="17">
        <f ca="1">IF(P5103="0-90d",0,IF(P5103="91-180d",INDEX(Assumptions!$F$8:$F$12,MATCH(B5103,Assumptions!$A$8:$A$12,0)),IF(P5103="181-365d",INDEX(Assumptions!$G$8:$G$12,MATCH(B5103,Assumptions!$A$8:$A$12,0)),INDEX(Assumptions!$H$8:$H$12,MATCH(B5103,Assumptions!$A$8:$A$12,0)))))</f>
        <v>0.1</v>
      </c>
      <c r="R5103" s="14">
        <f t="shared" ca="1" si="558"/>
        <v>31482297.151200004</v>
      </c>
      <c r="S5103" s="14">
        <f t="shared" ca="1" si="559"/>
        <v>283340674.36080003</v>
      </c>
      <c r="T5103" s="11" t="s">
        <v>25</v>
      </c>
      <c r="U5103" s="18" t="s">
        <v>26</v>
      </c>
    </row>
    <row r="5104" spans="1:21" ht="15" customHeight="1" x14ac:dyDescent="0.15">
      <c r="A5104" s="10" t="s">
        <v>5152</v>
      </c>
      <c r="B5104" s="11" t="s">
        <v>31</v>
      </c>
      <c r="C5104" s="11" t="s">
        <v>63</v>
      </c>
      <c r="D5104" s="12">
        <v>45980</v>
      </c>
      <c r="E5104" s="11">
        <v>3670</v>
      </c>
      <c r="F5104" s="11" t="s">
        <v>33</v>
      </c>
      <c r="G5104" s="13">
        <v>2199.92</v>
      </c>
      <c r="H5104" s="14">
        <f t="shared" si="553"/>
        <v>8073706.4000000004</v>
      </c>
      <c r="I5104" s="14">
        <f>IF(F5104="GHS",H5104,H5104*Assumptions!$B$4)</f>
        <v>8073706.4000000004</v>
      </c>
      <c r="J5104" s="15" t="str">
        <f>INDEX(Assumptions!$B$8:$B$12,MATCH(B5104,Assumptions!$A$8:$A$12,0))</f>
        <v>Weighted Average</v>
      </c>
      <c r="K5104" s="16">
        <f>G5104/(1-INDEX(Assumptions!$D$8:$D$12,MATCH(B5104,Assumptions!$A$8:$A$12,0)))</f>
        <v>3055.4444444444448</v>
      </c>
      <c r="L5104" s="16">
        <f t="shared" si="554"/>
        <v>65.997600000000006</v>
      </c>
      <c r="M5104" s="16">
        <f t="shared" si="555"/>
        <v>152.77222222222224</v>
      </c>
      <c r="N5104" s="14">
        <f>E5104*(K5104-L5104-M5104)*IF(F5104="GHS",1,Assumptions!$B$4)</f>
        <v>10410595.863555556</v>
      </c>
      <c r="O5104" s="15">
        <f t="shared" ca="1" si="556"/>
        <v>306</v>
      </c>
      <c r="P5104" s="15" t="str">
        <f t="shared" ca="1" si="557"/>
        <v>181-365d</v>
      </c>
      <c r="Q5104" s="17">
        <f ca="1">IF(P5104="0-90d",0,IF(P5104="91-180d",INDEX(Assumptions!$F$8:$F$12,MATCH(B5104,Assumptions!$A$8:$A$12,0)),IF(P5104="181-365d",INDEX(Assumptions!$G$8:$G$12,MATCH(B5104,Assumptions!$A$8:$A$12,0)),INDEX(Assumptions!$H$8:$H$12,MATCH(B5104,Assumptions!$A$8:$A$12,0)))))</f>
        <v>0.2</v>
      </c>
      <c r="R5104" s="14">
        <f t="shared" ca="1" si="558"/>
        <v>1614741.2800000003</v>
      </c>
      <c r="S5104" s="14">
        <f t="shared" ca="1" si="559"/>
        <v>6458965.1200000001</v>
      </c>
      <c r="T5104" s="11" t="s">
        <v>25</v>
      </c>
      <c r="U5104" s="18" t="s">
        <v>26</v>
      </c>
    </row>
    <row r="5105" spans="1:21" ht="15" customHeight="1" x14ac:dyDescent="0.15">
      <c r="A5105" s="10" t="s">
        <v>5153</v>
      </c>
      <c r="B5105" s="11" t="s">
        <v>22</v>
      </c>
      <c r="C5105" s="11" t="s">
        <v>61</v>
      </c>
      <c r="D5105" s="12">
        <v>46091</v>
      </c>
      <c r="E5105" s="11">
        <v>4712</v>
      </c>
      <c r="F5105" s="11" t="s">
        <v>24</v>
      </c>
      <c r="G5105" s="13">
        <v>34347.269999999997</v>
      </c>
      <c r="H5105" s="14">
        <f t="shared" si="553"/>
        <v>161844336.23999998</v>
      </c>
      <c r="I5105" s="14">
        <f>IF(F5105="GHS",H5105,H5105*Assumptions!$B$4)</f>
        <v>1747918831.392</v>
      </c>
      <c r="J5105" s="15" t="str">
        <f>INDEX(Assumptions!$B$8:$B$12,MATCH(B5105,Assumptions!$A$8:$A$12,0))</f>
        <v>FIFO</v>
      </c>
      <c r="K5105" s="16">
        <f>G5105/(1-INDEX(Assumptions!$D$8:$D$12,MATCH(B5105,Assumptions!$A$8:$A$12,0)))</f>
        <v>41886.914634146335</v>
      </c>
      <c r="L5105" s="16">
        <f t="shared" si="554"/>
        <v>1030.4180999999999</v>
      </c>
      <c r="M5105" s="16">
        <f t="shared" si="555"/>
        <v>2094.3457317073166</v>
      </c>
      <c r="N5105" s="14">
        <f>E5105*(K5105-L5105-M5105)*IF(F5105="GHS",1,Assumptions!$B$4)</f>
        <v>1972590349.4758005</v>
      </c>
      <c r="O5105" s="15">
        <f t="shared" ca="1" si="556"/>
        <v>195</v>
      </c>
      <c r="P5105" s="15" t="str">
        <f t="shared" ca="1" si="557"/>
        <v>181-365d</v>
      </c>
      <c r="Q5105" s="17">
        <f ca="1">IF(P5105="0-90d",0,IF(P5105="91-180d",INDEX(Assumptions!$F$8:$F$12,MATCH(B5105,Assumptions!$A$8:$A$12,0)),IF(P5105="181-365d",INDEX(Assumptions!$G$8:$G$12,MATCH(B5105,Assumptions!$A$8:$A$12,0)),INDEX(Assumptions!$H$8:$H$12,MATCH(B5105,Assumptions!$A$8:$A$12,0)))))</f>
        <v>0.15</v>
      </c>
      <c r="R5105" s="14">
        <f t="shared" ca="1" si="558"/>
        <v>262187824.70879999</v>
      </c>
      <c r="S5105" s="14">
        <f t="shared" ca="1" si="559"/>
        <v>1485731006.6831999</v>
      </c>
      <c r="T5105" s="11" t="s">
        <v>25</v>
      </c>
      <c r="U5105" s="18" t="s">
        <v>36</v>
      </c>
    </row>
    <row r="5106" spans="1:21" ht="15" customHeight="1" x14ac:dyDescent="0.15">
      <c r="A5106" s="10" t="s">
        <v>5154</v>
      </c>
      <c r="B5106" s="11" t="s">
        <v>28</v>
      </c>
      <c r="C5106" s="11" t="s">
        <v>29</v>
      </c>
      <c r="D5106" s="12">
        <v>45881</v>
      </c>
      <c r="E5106" s="11">
        <v>3215</v>
      </c>
      <c r="F5106" s="11" t="s">
        <v>24</v>
      </c>
      <c r="G5106" s="13">
        <v>5906</v>
      </c>
      <c r="H5106" s="14">
        <f t="shared" si="553"/>
        <v>18987790</v>
      </c>
      <c r="I5106" s="14">
        <f>IF(F5106="GHS",H5106,H5106*Assumptions!$B$4)</f>
        <v>205068132</v>
      </c>
      <c r="J5106" s="15" t="str">
        <f>INDEX(Assumptions!$B$8:$B$12,MATCH(B5106,Assumptions!$A$8:$A$12,0))</f>
        <v>Fair Value Less Costs to Sell</v>
      </c>
      <c r="K5106" s="16">
        <f>G5106/(1-INDEX(Assumptions!$D$8:$D$12,MATCH(B5106,Assumptions!$A$8:$A$12,0)))</f>
        <v>6711.363636363636</v>
      </c>
      <c r="L5106" s="16">
        <f t="shared" si="554"/>
        <v>177.18</v>
      </c>
      <c r="M5106" s="16">
        <f t="shared" si="555"/>
        <v>335.56818181818181</v>
      </c>
      <c r="N5106" s="14">
        <f>E5106*(K5106-L5106-M5106)*IF(F5106="GHS",1,Assumptions!$B$4)</f>
        <v>215228325.81272727</v>
      </c>
      <c r="O5106" s="15">
        <f t="shared" ca="1" si="556"/>
        <v>405</v>
      </c>
      <c r="P5106" s="15" t="str">
        <f t="shared" ca="1" si="557"/>
        <v>365d+</v>
      </c>
      <c r="Q5106" s="17">
        <f ca="1">IF(P5106="0-90d",0,IF(P5106="91-180d",INDEX(Assumptions!$F$8:$F$12,MATCH(B5106,Assumptions!$A$8:$A$12,0)),IF(P5106="181-365d",INDEX(Assumptions!$G$8:$G$12,MATCH(B5106,Assumptions!$A$8:$A$12,0)),INDEX(Assumptions!$H$8:$H$12,MATCH(B5106,Assumptions!$A$8:$A$12,0)))))</f>
        <v>0.4</v>
      </c>
      <c r="R5106" s="14">
        <f t="shared" ca="1" si="558"/>
        <v>82027252.800000012</v>
      </c>
      <c r="S5106" s="14">
        <f t="shared" ca="1" si="559"/>
        <v>123040879.19999999</v>
      </c>
      <c r="T5106" s="11" t="s">
        <v>25</v>
      </c>
      <c r="U5106" s="18" t="s">
        <v>26</v>
      </c>
    </row>
    <row r="5107" spans="1:21" ht="15" customHeight="1" x14ac:dyDescent="0.15">
      <c r="A5107" s="10" t="s">
        <v>5155</v>
      </c>
      <c r="B5107" s="11" t="s">
        <v>22</v>
      </c>
      <c r="C5107" s="11" t="s">
        <v>23</v>
      </c>
      <c r="D5107" s="12">
        <v>46099</v>
      </c>
      <c r="E5107" s="11">
        <v>1395</v>
      </c>
      <c r="F5107" s="11" t="s">
        <v>24</v>
      </c>
      <c r="G5107" s="13">
        <v>28493.45</v>
      </c>
      <c r="H5107" s="14">
        <f t="shared" si="553"/>
        <v>39748362.75</v>
      </c>
      <c r="I5107" s="14">
        <f>IF(F5107="GHS",H5107,H5107*Assumptions!$B$4)</f>
        <v>429282317.70000005</v>
      </c>
      <c r="J5107" s="15" t="str">
        <f>INDEX(Assumptions!$B$8:$B$12,MATCH(B5107,Assumptions!$A$8:$A$12,0))</f>
        <v>FIFO</v>
      </c>
      <c r="K5107" s="16">
        <f>G5107/(1-INDEX(Assumptions!$D$8:$D$12,MATCH(B5107,Assumptions!$A$8:$A$12,0)))</f>
        <v>34748.109756097561</v>
      </c>
      <c r="L5107" s="16">
        <f t="shared" si="554"/>
        <v>854.80349999999999</v>
      </c>
      <c r="M5107" s="16">
        <f t="shared" si="555"/>
        <v>1737.4054878048782</v>
      </c>
      <c r="N5107" s="14">
        <f>E5107*(K5107-L5107-M5107)*IF(F5107="GHS",1,Assumptions!$B$4)</f>
        <v>484460800.9750976</v>
      </c>
      <c r="O5107" s="15">
        <f t="shared" ca="1" si="556"/>
        <v>187</v>
      </c>
      <c r="P5107" s="15" t="str">
        <f t="shared" ca="1" si="557"/>
        <v>181-365d</v>
      </c>
      <c r="Q5107" s="17">
        <f ca="1">IF(P5107="0-90d",0,IF(P5107="91-180d",INDEX(Assumptions!$F$8:$F$12,MATCH(B5107,Assumptions!$A$8:$A$12,0)),IF(P5107="181-365d",INDEX(Assumptions!$G$8:$G$12,MATCH(B5107,Assumptions!$A$8:$A$12,0)),INDEX(Assumptions!$H$8:$H$12,MATCH(B5107,Assumptions!$A$8:$A$12,0)))))</f>
        <v>0.15</v>
      </c>
      <c r="R5107" s="14">
        <f t="shared" ca="1" si="558"/>
        <v>64392347.655000001</v>
      </c>
      <c r="S5107" s="14">
        <f t="shared" ca="1" si="559"/>
        <v>364889970.04500008</v>
      </c>
      <c r="T5107" s="11" t="s">
        <v>25</v>
      </c>
      <c r="U5107" s="18" t="s">
        <v>26</v>
      </c>
    </row>
    <row r="5108" spans="1:21" ht="15" customHeight="1" x14ac:dyDescent="0.15">
      <c r="A5108" s="10" t="s">
        <v>5156</v>
      </c>
      <c r="B5108" s="11" t="s">
        <v>31</v>
      </c>
      <c r="C5108" s="11" t="s">
        <v>63</v>
      </c>
      <c r="D5108" s="12">
        <v>45732</v>
      </c>
      <c r="E5108" s="11">
        <v>2916</v>
      </c>
      <c r="F5108" s="11" t="s">
        <v>33</v>
      </c>
      <c r="G5108" s="13">
        <v>3466.9</v>
      </c>
      <c r="H5108" s="14">
        <f t="shared" si="553"/>
        <v>10109480.4</v>
      </c>
      <c r="I5108" s="14">
        <f>IF(F5108="GHS",H5108,H5108*Assumptions!$B$4)</f>
        <v>10109480.4</v>
      </c>
      <c r="J5108" s="15" t="str">
        <f>INDEX(Assumptions!$B$8:$B$12,MATCH(B5108,Assumptions!$A$8:$A$12,0))</f>
        <v>Weighted Average</v>
      </c>
      <c r="K5108" s="16">
        <f>G5108/(1-INDEX(Assumptions!$D$8:$D$12,MATCH(B5108,Assumptions!$A$8:$A$12,0)))</f>
        <v>4815.1388888888896</v>
      </c>
      <c r="L5108" s="16">
        <f t="shared" si="554"/>
        <v>104.00700000000001</v>
      </c>
      <c r="M5108" s="16">
        <f t="shared" si="555"/>
        <v>240.75694444444449</v>
      </c>
      <c r="N5108" s="14">
        <f>E5108*(K5108-L5108-M5108)*IF(F5108="GHS",1,Assumptions!$B$4)</f>
        <v>13035613.338000003</v>
      </c>
      <c r="O5108" s="15">
        <f t="shared" ca="1" si="556"/>
        <v>554</v>
      </c>
      <c r="P5108" s="15" t="str">
        <f t="shared" ca="1" si="557"/>
        <v>365d+</v>
      </c>
      <c r="Q5108" s="17">
        <f ca="1">IF(P5108="0-90d",0,IF(P5108="91-180d",INDEX(Assumptions!$F$8:$F$12,MATCH(B5108,Assumptions!$A$8:$A$12,0)),IF(P5108="181-365d",INDEX(Assumptions!$G$8:$G$12,MATCH(B5108,Assumptions!$A$8:$A$12,0)),INDEX(Assumptions!$H$8:$H$12,MATCH(B5108,Assumptions!$A$8:$A$12,0)))))</f>
        <v>0.6</v>
      </c>
      <c r="R5108" s="14">
        <f t="shared" ca="1" si="558"/>
        <v>6065688.2400000002</v>
      </c>
      <c r="S5108" s="14">
        <f t="shared" ca="1" si="559"/>
        <v>4043792.16</v>
      </c>
      <c r="T5108" s="11" t="s">
        <v>25</v>
      </c>
      <c r="U5108" s="18" t="s">
        <v>26</v>
      </c>
    </row>
    <row r="5109" spans="1:21" ht="15" customHeight="1" x14ac:dyDescent="0.15">
      <c r="A5109" s="10" t="s">
        <v>5157</v>
      </c>
      <c r="B5109" s="11" t="s">
        <v>28</v>
      </c>
      <c r="C5109" s="11" t="s">
        <v>35</v>
      </c>
      <c r="D5109" s="12">
        <v>46080</v>
      </c>
      <c r="E5109" s="11">
        <v>3365</v>
      </c>
      <c r="F5109" s="11" t="s">
        <v>24</v>
      </c>
      <c r="G5109" s="13">
        <v>12461.94</v>
      </c>
      <c r="H5109" s="14">
        <f t="shared" si="553"/>
        <v>41934428.100000001</v>
      </c>
      <c r="I5109" s="14">
        <f>IF(F5109="GHS",H5109,H5109*Assumptions!$B$4)</f>
        <v>452891823.48000002</v>
      </c>
      <c r="J5109" s="15" t="str">
        <f>INDEX(Assumptions!$B$8:$B$12,MATCH(B5109,Assumptions!$A$8:$A$12,0))</f>
        <v>Fair Value Less Costs to Sell</v>
      </c>
      <c r="K5109" s="16">
        <f>G5109/(1-INDEX(Assumptions!$D$8:$D$12,MATCH(B5109,Assumptions!$A$8:$A$12,0)))</f>
        <v>14161.295454545456</v>
      </c>
      <c r="L5109" s="16">
        <f t="shared" si="554"/>
        <v>373.85820000000001</v>
      </c>
      <c r="M5109" s="16">
        <f t="shared" si="555"/>
        <v>708.06477272727284</v>
      </c>
      <c r="N5109" s="14">
        <f>E5109*(K5109-L5109-M5109)*IF(F5109="GHS",1,Assumptions!$B$4)</f>
        <v>475330554.73423642</v>
      </c>
      <c r="O5109" s="15">
        <f t="shared" ca="1" si="556"/>
        <v>206</v>
      </c>
      <c r="P5109" s="15" t="str">
        <f t="shared" ca="1" si="557"/>
        <v>181-365d</v>
      </c>
      <c r="Q5109" s="17">
        <f ca="1">IF(P5109="0-90d",0,IF(P5109="91-180d",INDEX(Assumptions!$F$8:$F$12,MATCH(B5109,Assumptions!$A$8:$A$12,0)),IF(P5109="181-365d",INDEX(Assumptions!$G$8:$G$12,MATCH(B5109,Assumptions!$A$8:$A$12,0)),INDEX(Assumptions!$H$8:$H$12,MATCH(B5109,Assumptions!$A$8:$A$12,0)))))</f>
        <v>0.1</v>
      </c>
      <c r="R5109" s="14">
        <f t="shared" ca="1" si="558"/>
        <v>45289182.348000005</v>
      </c>
      <c r="S5109" s="14">
        <f t="shared" ca="1" si="559"/>
        <v>407602641.13200003</v>
      </c>
      <c r="T5109" s="11" t="s">
        <v>50</v>
      </c>
      <c r="U5109" s="18" t="s">
        <v>26</v>
      </c>
    </row>
    <row r="5110" spans="1:21" ht="15" customHeight="1" x14ac:dyDescent="0.15">
      <c r="A5110" s="10" t="s">
        <v>5158</v>
      </c>
      <c r="B5110" s="11" t="s">
        <v>31</v>
      </c>
      <c r="C5110" s="11" t="s">
        <v>32</v>
      </c>
      <c r="D5110" s="12">
        <v>46196</v>
      </c>
      <c r="E5110" s="11">
        <v>998</v>
      </c>
      <c r="F5110" s="11" t="s">
        <v>33</v>
      </c>
      <c r="G5110" s="13">
        <v>3235.2</v>
      </c>
      <c r="H5110" s="14">
        <f t="shared" si="553"/>
        <v>3228729.5999999996</v>
      </c>
      <c r="I5110" s="14">
        <f>IF(F5110="GHS",H5110,H5110*Assumptions!$B$4)</f>
        <v>3228729.5999999996</v>
      </c>
      <c r="J5110" s="15" t="str">
        <f>INDEX(Assumptions!$B$8:$B$12,MATCH(B5110,Assumptions!$A$8:$A$12,0))</f>
        <v>Weighted Average</v>
      </c>
      <c r="K5110" s="16">
        <f>G5110/(1-INDEX(Assumptions!$D$8:$D$12,MATCH(B5110,Assumptions!$A$8:$A$12,0)))</f>
        <v>4493.333333333333</v>
      </c>
      <c r="L5110" s="16">
        <f t="shared" si="554"/>
        <v>97.055999999999997</v>
      </c>
      <c r="M5110" s="16">
        <f t="shared" si="555"/>
        <v>224.66666666666666</v>
      </c>
      <c r="N5110" s="14">
        <f>E5110*(K5110-L5110-M5110)*IF(F5110="GHS",1,Assumptions!$B$4)</f>
        <v>4163267.4453333332</v>
      </c>
      <c r="O5110" s="15">
        <f t="shared" ca="1" si="556"/>
        <v>90</v>
      </c>
      <c r="P5110" s="15" t="str">
        <f t="shared" ca="1" si="557"/>
        <v>0-90d</v>
      </c>
      <c r="Q5110" s="17">
        <f ca="1">IF(P5110="0-90d",0,IF(P5110="91-180d",INDEX(Assumptions!$F$8:$F$12,MATCH(B5110,Assumptions!$A$8:$A$12,0)),IF(P5110="181-365d",INDEX(Assumptions!$G$8:$G$12,MATCH(B5110,Assumptions!$A$8:$A$12,0)),INDEX(Assumptions!$H$8:$H$12,MATCH(B5110,Assumptions!$A$8:$A$12,0)))))</f>
        <v>0</v>
      </c>
      <c r="R5110" s="14">
        <f t="shared" ca="1" si="558"/>
        <v>0</v>
      </c>
      <c r="S5110" s="14">
        <f t="shared" ca="1" si="559"/>
        <v>3228729.5999999996</v>
      </c>
      <c r="T5110" s="11" t="s">
        <v>25</v>
      </c>
      <c r="U5110" s="18" t="s">
        <v>26</v>
      </c>
    </row>
    <row r="5111" spans="1:21" ht="15" customHeight="1" x14ac:dyDescent="0.15">
      <c r="A5111" s="10" t="s">
        <v>5159</v>
      </c>
      <c r="B5111" s="11" t="s">
        <v>41</v>
      </c>
      <c r="C5111" s="11" t="s">
        <v>42</v>
      </c>
      <c r="D5111" s="12">
        <v>46167</v>
      </c>
      <c r="E5111" s="11">
        <v>1860</v>
      </c>
      <c r="F5111" s="11" t="s">
        <v>33</v>
      </c>
      <c r="G5111" s="13">
        <v>390.27</v>
      </c>
      <c r="H5111" s="14">
        <f t="shared" si="553"/>
        <v>725902.2</v>
      </c>
      <c r="I5111" s="14">
        <f>IF(F5111="GHS",H5111,H5111*Assumptions!$B$4)</f>
        <v>725902.2</v>
      </c>
      <c r="J5111" s="15" t="str">
        <f>INDEX(Assumptions!$B$8:$B$12,MATCH(B5111,Assumptions!$A$8:$A$12,0))</f>
        <v>Weighted Average</v>
      </c>
      <c r="K5111" s="16">
        <f>G5111/(1-INDEX(Assumptions!$D$8:$D$12,MATCH(B5111,Assumptions!$A$8:$A$12,0)))</f>
        <v>600.4153846153846</v>
      </c>
      <c r="L5111" s="16">
        <f t="shared" si="554"/>
        <v>11.708099999999998</v>
      </c>
      <c r="M5111" s="16">
        <f t="shared" si="555"/>
        <v>30.020769230769233</v>
      </c>
      <c r="N5111" s="14">
        <f>E5111*(K5111-L5111-M5111)*IF(F5111="GHS",1,Assumptions!$B$4)</f>
        <v>1039156.9186153846</v>
      </c>
      <c r="O5111" s="15">
        <f t="shared" ca="1" si="556"/>
        <v>119</v>
      </c>
      <c r="P5111" s="15" t="str">
        <f t="shared" ca="1" si="557"/>
        <v>91-180d</v>
      </c>
      <c r="Q5111" s="17">
        <f ca="1">IF(P5111="0-90d",0,IF(P5111="91-180d",INDEX(Assumptions!$F$8:$F$12,MATCH(B5111,Assumptions!$A$8:$A$12,0)),IF(P5111="181-365d",INDEX(Assumptions!$G$8:$G$12,MATCH(B5111,Assumptions!$A$8:$A$12,0)),INDEX(Assumptions!$H$8:$H$12,MATCH(B5111,Assumptions!$A$8:$A$12,0)))))</f>
        <v>0.1</v>
      </c>
      <c r="R5111" s="14">
        <f t="shared" ca="1" si="558"/>
        <v>72590.22</v>
      </c>
      <c r="S5111" s="14">
        <f t="shared" ca="1" si="559"/>
        <v>653311.98</v>
      </c>
      <c r="T5111" s="11" t="s">
        <v>25</v>
      </c>
      <c r="U5111" s="18" t="s">
        <v>36</v>
      </c>
    </row>
    <row r="5112" spans="1:21" ht="15" customHeight="1" x14ac:dyDescent="0.15">
      <c r="A5112" s="10" t="s">
        <v>5160</v>
      </c>
      <c r="B5112" s="11" t="s">
        <v>31</v>
      </c>
      <c r="C5112" s="11" t="s">
        <v>32</v>
      </c>
      <c r="D5112" s="12">
        <v>45803</v>
      </c>
      <c r="E5112" s="11">
        <v>1629</v>
      </c>
      <c r="F5112" s="11" t="s">
        <v>33</v>
      </c>
      <c r="G5112" s="13">
        <v>2180.5700000000002</v>
      </c>
      <c r="H5112" s="14">
        <f t="shared" si="553"/>
        <v>3552148.5300000003</v>
      </c>
      <c r="I5112" s="14">
        <f>IF(F5112="GHS",H5112,H5112*Assumptions!$B$4)</f>
        <v>3552148.5300000003</v>
      </c>
      <c r="J5112" s="15" t="str">
        <f>INDEX(Assumptions!$B$8:$B$12,MATCH(B5112,Assumptions!$A$8:$A$12,0))</f>
        <v>Weighted Average</v>
      </c>
      <c r="K5112" s="16">
        <f>G5112/(1-INDEX(Assumptions!$D$8:$D$12,MATCH(B5112,Assumptions!$A$8:$A$12,0)))</f>
        <v>3028.5694444444448</v>
      </c>
      <c r="L5112" s="16">
        <f t="shared" si="554"/>
        <v>65.417100000000005</v>
      </c>
      <c r="M5112" s="16">
        <f t="shared" si="555"/>
        <v>151.42847222222224</v>
      </c>
      <c r="N5112" s="14">
        <f>E5112*(K5112-L5112-M5112)*IF(F5112="GHS",1,Assumptions!$B$4)</f>
        <v>4580298.1878500003</v>
      </c>
      <c r="O5112" s="15">
        <f t="shared" ca="1" si="556"/>
        <v>483</v>
      </c>
      <c r="P5112" s="15" t="str">
        <f t="shared" ca="1" si="557"/>
        <v>365d+</v>
      </c>
      <c r="Q5112" s="17">
        <f ca="1">IF(P5112="0-90d",0,IF(P5112="91-180d",INDEX(Assumptions!$F$8:$F$12,MATCH(B5112,Assumptions!$A$8:$A$12,0)),IF(P5112="181-365d",INDEX(Assumptions!$G$8:$G$12,MATCH(B5112,Assumptions!$A$8:$A$12,0)),INDEX(Assumptions!$H$8:$H$12,MATCH(B5112,Assumptions!$A$8:$A$12,0)))))</f>
        <v>0.6</v>
      </c>
      <c r="R5112" s="14">
        <f t="shared" ca="1" si="558"/>
        <v>2131289.1180000002</v>
      </c>
      <c r="S5112" s="14">
        <f t="shared" ca="1" si="559"/>
        <v>1420859.412</v>
      </c>
      <c r="T5112" s="11" t="s">
        <v>25</v>
      </c>
      <c r="U5112" s="18" t="s">
        <v>36</v>
      </c>
    </row>
    <row r="5113" spans="1:21" ht="15" customHeight="1" x14ac:dyDescent="0.15">
      <c r="A5113" s="10" t="s">
        <v>5161</v>
      </c>
      <c r="B5113" s="11" t="s">
        <v>28</v>
      </c>
      <c r="C5113" s="11" t="s">
        <v>38</v>
      </c>
      <c r="D5113" s="12">
        <v>46131</v>
      </c>
      <c r="E5113" s="11">
        <v>820</v>
      </c>
      <c r="F5113" s="11" t="s">
        <v>24</v>
      </c>
      <c r="G5113" s="13">
        <v>10202.27</v>
      </c>
      <c r="H5113" s="14">
        <f t="shared" si="553"/>
        <v>8365861.4000000004</v>
      </c>
      <c r="I5113" s="14">
        <f>IF(F5113="GHS",H5113,H5113*Assumptions!$B$4)</f>
        <v>90351303.120000005</v>
      </c>
      <c r="J5113" s="15" t="str">
        <f>INDEX(Assumptions!$B$8:$B$12,MATCH(B5113,Assumptions!$A$8:$A$12,0))</f>
        <v>Fair Value Less Costs to Sell</v>
      </c>
      <c r="K5113" s="16">
        <f>G5113/(1-INDEX(Assumptions!$D$8:$D$12,MATCH(B5113,Assumptions!$A$8:$A$12,0)))</f>
        <v>11593.488636363636</v>
      </c>
      <c r="L5113" s="16">
        <f t="shared" si="554"/>
        <v>306.06810000000002</v>
      </c>
      <c r="M5113" s="16">
        <f t="shared" si="555"/>
        <v>579.6744318181818</v>
      </c>
      <c r="N5113" s="14">
        <f>E5113*(K5113-L5113-M5113)*IF(F5113="GHS",1,Assumptions!$B$4)</f>
        <v>94827799.501854554</v>
      </c>
      <c r="O5113" s="15">
        <f t="shared" ca="1" si="556"/>
        <v>155</v>
      </c>
      <c r="P5113" s="15" t="str">
        <f t="shared" ca="1" si="557"/>
        <v>91-180d</v>
      </c>
      <c r="Q5113" s="17">
        <f ca="1">IF(P5113="0-90d",0,IF(P5113="91-180d",INDEX(Assumptions!$F$8:$F$12,MATCH(B5113,Assumptions!$A$8:$A$12,0)),IF(P5113="181-365d",INDEX(Assumptions!$G$8:$G$12,MATCH(B5113,Assumptions!$A$8:$A$12,0)),INDEX(Assumptions!$H$8:$H$12,MATCH(B5113,Assumptions!$A$8:$A$12,0)))))</f>
        <v>0.02</v>
      </c>
      <c r="R5113" s="14">
        <f t="shared" ca="1" si="558"/>
        <v>1807026.0624000002</v>
      </c>
      <c r="S5113" s="14">
        <f t="shared" ca="1" si="559"/>
        <v>88544277.057600006</v>
      </c>
      <c r="T5113" s="11" t="s">
        <v>25</v>
      </c>
      <c r="U5113" s="18" t="s">
        <v>26</v>
      </c>
    </row>
    <row r="5114" spans="1:21" ht="15" customHeight="1" x14ac:dyDescent="0.15">
      <c r="A5114" s="10" t="s">
        <v>5162</v>
      </c>
      <c r="B5114" s="11" t="s">
        <v>31</v>
      </c>
      <c r="C5114" s="11" t="s">
        <v>32</v>
      </c>
      <c r="D5114" s="12">
        <v>46131</v>
      </c>
      <c r="E5114" s="11">
        <v>1910</v>
      </c>
      <c r="F5114" s="11" t="s">
        <v>33</v>
      </c>
      <c r="G5114" s="13">
        <v>2516.4699999999998</v>
      </c>
      <c r="H5114" s="14">
        <f t="shared" si="553"/>
        <v>4806457.6999999993</v>
      </c>
      <c r="I5114" s="14">
        <f>IF(F5114="GHS",H5114,H5114*Assumptions!$B$4)</f>
        <v>4806457.6999999993</v>
      </c>
      <c r="J5114" s="15" t="str">
        <f>INDEX(Assumptions!$B$8:$B$12,MATCH(B5114,Assumptions!$A$8:$A$12,0))</f>
        <v>Weighted Average</v>
      </c>
      <c r="K5114" s="16">
        <f>G5114/(1-INDEX(Assumptions!$D$8:$D$12,MATCH(B5114,Assumptions!$A$8:$A$12,0)))</f>
        <v>3495.0972222222222</v>
      </c>
      <c r="L5114" s="16">
        <f t="shared" si="554"/>
        <v>75.494099999999989</v>
      </c>
      <c r="M5114" s="16">
        <f t="shared" si="555"/>
        <v>174.75486111111113</v>
      </c>
      <c r="N5114" s="14">
        <f>E5114*(K5114-L5114-M5114)*IF(F5114="GHS",1,Assumptions!$B$4)</f>
        <v>6197660.1787222223</v>
      </c>
      <c r="O5114" s="15">
        <f t="shared" ca="1" si="556"/>
        <v>155</v>
      </c>
      <c r="P5114" s="15" t="str">
        <f t="shared" ca="1" si="557"/>
        <v>91-180d</v>
      </c>
      <c r="Q5114" s="17">
        <f ca="1">IF(P5114="0-90d",0,IF(P5114="91-180d",INDEX(Assumptions!$F$8:$F$12,MATCH(B5114,Assumptions!$A$8:$A$12,0)),IF(P5114="181-365d",INDEX(Assumptions!$G$8:$G$12,MATCH(B5114,Assumptions!$A$8:$A$12,0)),INDEX(Assumptions!$H$8:$H$12,MATCH(B5114,Assumptions!$A$8:$A$12,0)))))</f>
        <v>0.05</v>
      </c>
      <c r="R5114" s="14">
        <f t="shared" ca="1" si="558"/>
        <v>240322.88499999998</v>
      </c>
      <c r="S5114" s="14">
        <f t="shared" ca="1" si="559"/>
        <v>4566134.8149999995</v>
      </c>
      <c r="T5114" s="11" t="s">
        <v>25</v>
      </c>
      <c r="U5114" s="18" t="s">
        <v>26</v>
      </c>
    </row>
    <row r="5115" spans="1:21" ht="15" customHeight="1" x14ac:dyDescent="0.15">
      <c r="A5115" s="10" t="s">
        <v>5163</v>
      </c>
      <c r="B5115" s="11" t="s">
        <v>31</v>
      </c>
      <c r="C5115" s="11" t="s">
        <v>32</v>
      </c>
      <c r="D5115" s="12">
        <v>45885</v>
      </c>
      <c r="E5115" s="11">
        <v>2395</v>
      </c>
      <c r="F5115" s="11" t="s">
        <v>33</v>
      </c>
      <c r="G5115" s="13">
        <v>3702.71</v>
      </c>
      <c r="H5115" s="14">
        <f t="shared" si="553"/>
        <v>8867990.4499999993</v>
      </c>
      <c r="I5115" s="14">
        <f>IF(F5115="GHS",H5115,H5115*Assumptions!$B$4)</f>
        <v>8867990.4499999993</v>
      </c>
      <c r="J5115" s="15" t="str">
        <f>INDEX(Assumptions!$B$8:$B$12,MATCH(B5115,Assumptions!$A$8:$A$12,0))</f>
        <v>Weighted Average</v>
      </c>
      <c r="K5115" s="16">
        <f>G5115/(1-INDEX(Assumptions!$D$8:$D$12,MATCH(B5115,Assumptions!$A$8:$A$12,0)))</f>
        <v>5142.6527777777783</v>
      </c>
      <c r="L5115" s="16">
        <f t="shared" si="554"/>
        <v>111.0813</v>
      </c>
      <c r="M5115" s="16">
        <f t="shared" si="555"/>
        <v>257.13263888888895</v>
      </c>
      <c r="N5115" s="14">
        <f>E5115*(K5115-L5115-M5115)*IF(F5115="GHS",1,Assumptions!$B$4)</f>
        <v>11434781.019138889</v>
      </c>
      <c r="O5115" s="15">
        <f t="shared" ca="1" si="556"/>
        <v>401</v>
      </c>
      <c r="P5115" s="15" t="str">
        <f t="shared" ca="1" si="557"/>
        <v>365d+</v>
      </c>
      <c r="Q5115" s="17">
        <f ca="1">IF(P5115="0-90d",0,IF(P5115="91-180d",INDEX(Assumptions!$F$8:$F$12,MATCH(B5115,Assumptions!$A$8:$A$12,0)),IF(P5115="181-365d",INDEX(Assumptions!$G$8:$G$12,MATCH(B5115,Assumptions!$A$8:$A$12,0)),INDEX(Assumptions!$H$8:$H$12,MATCH(B5115,Assumptions!$A$8:$A$12,0)))))</f>
        <v>0.6</v>
      </c>
      <c r="R5115" s="14">
        <f t="shared" ca="1" si="558"/>
        <v>5320794.2699999996</v>
      </c>
      <c r="S5115" s="14">
        <f t="shared" ca="1" si="559"/>
        <v>3547196.1799999997</v>
      </c>
      <c r="T5115" s="11" t="s">
        <v>25</v>
      </c>
      <c r="U5115" s="18" t="s">
        <v>26</v>
      </c>
    </row>
    <row r="5116" spans="1:21" ht="15" customHeight="1" x14ac:dyDescent="0.15">
      <c r="A5116" s="10" t="s">
        <v>5164</v>
      </c>
      <c r="B5116" s="11" t="s">
        <v>28</v>
      </c>
      <c r="C5116" s="11" t="s">
        <v>35</v>
      </c>
      <c r="D5116" s="12">
        <v>45769</v>
      </c>
      <c r="E5116" s="11">
        <v>2852</v>
      </c>
      <c r="F5116" s="11" t="s">
        <v>24</v>
      </c>
      <c r="G5116" s="13">
        <v>3620.64</v>
      </c>
      <c r="H5116" s="14">
        <f t="shared" si="553"/>
        <v>10326065.279999999</v>
      </c>
      <c r="I5116" s="14">
        <f>IF(F5116="GHS",H5116,H5116*Assumptions!$B$4)</f>
        <v>111521505.024</v>
      </c>
      <c r="J5116" s="15" t="str">
        <f>INDEX(Assumptions!$B$8:$B$12,MATCH(B5116,Assumptions!$A$8:$A$12,0))</f>
        <v>Fair Value Less Costs to Sell</v>
      </c>
      <c r="K5116" s="16">
        <f>G5116/(1-INDEX(Assumptions!$D$8:$D$12,MATCH(B5116,Assumptions!$A$8:$A$12,0)))</f>
        <v>4114.363636363636</v>
      </c>
      <c r="L5116" s="16">
        <f t="shared" si="554"/>
        <v>108.61919999999999</v>
      </c>
      <c r="M5116" s="16">
        <f t="shared" si="555"/>
        <v>205.71818181818182</v>
      </c>
      <c r="N5116" s="14">
        <f>E5116*(K5116-L5116-M5116)*IF(F5116="GHS",1,Assumptions!$B$4)</f>
        <v>117046888.68200728</v>
      </c>
      <c r="O5116" s="15">
        <f t="shared" ca="1" si="556"/>
        <v>517</v>
      </c>
      <c r="P5116" s="15" t="str">
        <f t="shared" ca="1" si="557"/>
        <v>365d+</v>
      </c>
      <c r="Q5116" s="17">
        <f ca="1">IF(P5116="0-90d",0,IF(P5116="91-180d",INDEX(Assumptions!$F$8:$F$12,MATCH(B5116,Assumptions!$A$8:$A$12,0)),IF(P5116="181-365d",INDEX(Assumptions!$G$8:$G$12,MATCH(B5116,Assumptions!$A$8:$A$12,0)),INDEX(Assumptions!$H$8:$H$12,MATCH(B5116,Assumptions!$A$8:$A$12,0)))))</f>
        <v>0.4</v>
      </c>
      <c r="R5116" s="14">
        <f t="shared" ca="1" si="558"/>
        <v>44608602.009600006</v>
      </c>
      <c r="S5116" s="14">
        <f t="shared" ca="1" si="559"/>
        <v>66912903.014399998</v>
      </c>
      <c r="T5116" s="11" t="s">
        <v>25</v>
      </c>
      <c r="U5116" s="18" t="s">
        <v>26</v>
      </c>
    </row>
    <row r="5117" spans="1:21" ht="15" customHeight="1" x14ac:dyDescent="0.15">
      <c r="A5117" s="10" t="s">
        <v>5165</v>
      </c>
      <c r="B5117" s="11" t="s">
        <v>28</v>
      </c>
      <c r="C5117" s="11" t="s">
        <v>38</v>
      </c>
      <c r="D5117" s="12">
        <v>46179</v>
      </c>
      <c r="E5117" s="11">
        <v>891</v>
      </c>
      <c r="F5117" s="11" t="s">
        <v>24</v>
      </c>
      <c r="G5117" s="13">
        <v>7982.93</v>
      </c>
      <c r="H5117" s="14">
        <f t="shared" si="553"/>
        <v>7112790.6299999999</v>
      </c>
      <c r="I5117" s="14">
        <f>IF(F5117="GHS",H5117,H5117*Assumptions!$B$4)</f>
        <v>76818138.804000005</v>
      </c>
      <c r="J5117" s="15" t="str">
        <f>INDEX(Assumptions!$B$8:$B$12,MATCH(B5117,Assumptions!$A$8:$A$12,0))</f>
        <v>Fair Value Less Costs to Sell</v>
      </c>
      <c r="K5117" s="16">
        <f>G5117/(1-INDEX(Assumptions!$D$8:$D$12,MATCH(B5117,Assumptions!$A$8:$A$12,0)))</f>
        <v>9071.511363636364</v>
      </c>
      <c r="L5117" s="16">
        <f t="shared" si="554"/>
        <v>239.4879</v>
      </c>
      <c r="M5117" s="16">
        <f t="shared" si="555"/>
        <v>453.5755681818182</v>
      </c>
      <c r="N5117" s="14">
        <f>E5117*(K5117-L5117-M5117)*IF(F5117="GHS",1,Assumptions!$B$4)</f>
        <v>80624128.408380002</v>
      </c>
      <c r="O5117" s="15">
        <f t="shared" ca="1" si="556"/>
        <v>107</v>
      </c>
      <c r="P5117" s="15" t="str">
        <f t="shared" ca="1" si="557"/>
        <v>91-180d</v>
      </c>
      <c r="Q5117" s="17">
        <f ca="1">IF(P5117="0-90d",0,IF(P5117="91-180d",INDEX(Assumptions!$F$8:$F$12,MATCH(B5117,Assumptions!$A$8:$A$12,0)),IF(P5117="181-365d",INDEX(Assumptions!$G$8:$G$12,MATCH(B5117,Assumptions!$A$8:$A$12,0)),INDEX(Assumptions!$H$8:$H$12,MATCH(B5117,Assumptions!$A$8:$A$12,0)))))</f>
        <v>0.02</v>
      </c>
      <c r="R5117" s="14">
        <f t="shared" ca="1" si="558"/>
        <v>1536362.7760800002</v>
      </c>
      <c r="S5117" s="14">
        <f t="shared" ca="1" si="559"/>
        <v>75281776.027920008</v>
      </c>
      <c r="T5117" s="11" t="s">
        <v>25</v>
      </c>
      <c r="U5117" s="18" t="s">
        <v>26</v>
      </c>
    </row>
    <row r="5118" spans="1:21" ht="15" customHeight="1" x14ac:dyDescent="0.15">
      <c r="A5118" s="10" t="s">
        <v>5166</v>
      </c>
      <c r="B5118" s="11" t="s">
        <v>28</v>
      </c>
      <c r="C5118" s="11" t="s">
        <v>55</v>
      </c>
      <c r="D5118" s="12">
        <v>45969</v>
      </c>
      <c r="E5118" s="11">
        <v>4308</v>
      </c>
      <c r="F5118" s="11" t="s">
        <v>24</v>
      </c>
      <c r="G5118" s="13">
        <v>3654.36</v>
      </c>
      <c r="H5118" s="14">
        <f t="shared" si="553"/>
        <v>15742982.880000001</v>
      </c>
      <c r="I5118" s="14">
        <f>IF(F5118="GHS",H5118,H5118*Assumptions!$B$4)</f>
        <v>170024215.10400003</v>
      </c>
      <c r="J5118" s="15" t="str">
        <f>INDEX(Assumptions!$B$8:$B$12,MATCH(B5118,Assumptions!$A$8:$A$12,0))</f>
        <v>Fair Value Less Costs to Sell</v>
      </c>
      <c r="K5118" s="16">
        <f>G5118/(1-INDEX(Assumptions!$D$8:$D$12,MATCH(B5118,Assumptions!$A$8:$A$12,0)))</f>
        <v>4152.681818181818</v>
      </c>
      <c r="L5118" s="16">
        <f t="shared" si="554"/>
        <v>109.63079999999999</v>
      </c>
      <c r="M5118" s="16">
        <f t="shared" si="555"/>
        <v>207.6340909090909</v>
      </c>
      <c r="N5118" s="14">
        <f>E5118*(K5118-L5118-M5118)*IF(F5118="GHS",1,Assumptions!$B$4)</f>
        <v>178448142.12506181</v>
      </c>
      <c r="O5118" s="15">
        <f t="shared" ca="1" si="556"/>
        <v>317</v>
      </c>
      <c r="P5118" s="15" t="str">
        <f t="shared" ca="1" si="557"/>
        <v>181-365d</v>
      </c>
      <c r="Q5118" s="17">
        <f ca="1">IF(P5118="0-90d",0,IF(P5118="91-180d",INDEX(Assumptions!$F$8:$F$12,MATCH(B5118,Assumptions!$A$8:$A$12,0)),IF(P5118="181-365d",INDEX(Assumptions!$G$8:$G$12,MATCH(B5118,Assumptions!$A$8:$A$12,0)),INDEX(Assumptions!$H$8:$H$12,MATCH(B5118,Assumptions!$A$8:$A$12,0)))))</f>
        <v>0.1</v>
      </c>
      <c r="R5118" s="14">
        <f t="shared" ca="1" si="558"/>
        <v>17002421.510400005</v>
      </c>
      <c r="S5118" s="14">
        <f t="shared" ca="1" si="559"/>
        <v>153021793.59360003</v>
      </c>
      <c r="T5118" s="11" t="s">
        <v>25</v>
      </c>
      <c r="U5118" s="18" t="s">
        <v>26</v>
      </c>
    </row>
    <row r="5119" spans="1:21" ht="15" customHeight="1" x14ac:dyDescent="0.15">
      <c r="A5119" s="10" t="s">
        <v>5167</v>
      </c>
      <c r="B5119" s="11" t="s">
        <v>28</v>
      </c>
      <c r="C5119" s="11" t="s">
        <v>55</v>
      </c>
      <c r="D5119" s="12">
        <v>45898</v>
      </c>
      <c r="E5119" s="11">
        <v>2868</v>
      </c>
      <c r="F5119" s="11" t="s">
        <v>24</v>
      </c>
      <c r="G5119" s="13">
        <v>10695.31</v>
      </c>
      <c r="H5119" s="14">
        <f t="shared" si="553"/>
        <v>30674149.079999998</v>
      </c>
      <c r="I5119" s="14">
        <f>IF(F5119="GHS",H5119,H5119*Assumptions!$B$4)</f>
        <v>331280810.06400001</v>
      </c>
      <c r="J5119" s="15" t="str">
        <f>INDEX(Assumptions!$B$8:$B$12,MATCH(B5119,Assumptions!$A$8:$A$12,0))</f>
        <v>Fair Value Less Costs to Sell</v>
      </c>
      <c r="K5119" s="16">
        <f>G5119/(1-INDEX(Assumptions!$D$8:$D$12,MATCH(B5119,Assumptions!$A$8:$A$12,0)))</f>
        <v>12153.761363636362</v>
      </c>
      <c r="L5119" s="16">
        <f t="shared" si="554"/>
        <v>320.85929999999996</v>
      </c>
      <c r="M5119" s="16">
        <f t="shared" si="555"/>
        <v>607.68806818181815</v>
      </c>
      <c r="N5119" s="14">
        <f>E5119*(K5119-L5119-M5119)*IF(F5119="GHS",1,Assumptions!$B$4)</f>
        <v>347694268.38080722</v>
      </c>
      <c r="O5119" s="15">
        <f t="shared" ca="1" si="556"/>
        <v>388</v>
      </c>
      <c r="P5119" s="15" t="str">
        <f t="shared" ca="1" si="557"/>
        <v>365d+</v>
      </c>
      <c r="Q5119" s="17">
        <f ca="1">IF(P5119="0-90d",0,IF(P5119="91-180d",INDEX(Assumptions!$F$8:$F$12,MATCH(B5119,Assumptions!$A$8:$A$12,0)),IF(P5119="181-365d",INDEX(Assumptions!$G$8:$G$12,MATCH(B5119,Assumptions!$A$8:$A$12,0)),INDEX(Assumptions!$H$8:$H$12,MATCH(B5119,Assumptions!$A$8:$A$12,0)))))</f>
        <v>0.4</v>
      </c>
      <c r="R5119" s="14">
        <f t="shared" ca="1" si="558"/>
        <v>132512324.02560002</v>
      </c>
      <c r="S5119" s="14">
        <f t="shared" ca="1" si="559"/>
        <v>198768486.03839999</v>
      </c>
      <c r="T5119" s="11" t="s">
        <v>25</v>
      </c>
      <c r="U5119" s="18" t="s">
        <v>26</v>
      </c>
    </row>
    <row r="5120" spans="1:21" ht="15" customHeight="1" x14ac:dyDescent="0.15">
      <c r="A5120" s="10" t="s">
        <v>5168</v>
      </c>
      <c r="B5120" s="11" t="s">
        <v>31</v>
      </c>
      <c r="C5120" s="11" t="s">
        <v>32</v>
      </c>
      <c r="D5120" s="12">
        <v>46101</v>
      </c>
      <c r="E5120" s="11">
        <v>411</v>
      </c>
      <c r="F5120" s="11" t="s">
        <v>33</v>
      </c>
      <c r="G5120" s="13">
        <v>4854.63</v>
      </c>
      <c r="H5120" s="14">
        <f t="shared" si="553"/>
        <v>1995252.93</v>
      </c>
      <c r="I5120" s="14">
        <f>IF(F5120="GHS",H5120,H5120*Assumptions!$B$4)</f>
        <v>1995252.93</v>
      </c>
      <c r="J5120" s="15" t="str">
        <f>INDEX(Assumptions!$B$8:$B$12,MATCH(B5120,Assumptions!$A$8:$A$12,0))</f>
        <v>Weighted Average</v>
      </c>
      <c r="K5120" s="16">
        <f>G5120/(1-INDEX(Assumptions!$D$8:$D$12,MATCH(B5120,Assumptions!$A$8:$A$12,0)))</f>
        <v>6742.541666666667</v>
      </c>
      <c r="L5120" s="16">
        <f t="shared" si="554"/>
        <v>145.63890000000001</v>
      </c>
      <c r="M5120" s="16">
        <f t="shared" si="555"/>
        <v>337.12708333333336</v>
      </c>
      <c r="N5120" s="14">
        <f>E5120*(K5120-L5120-M5120)*IF(F5120="GHS",1,Assumptions!$B$4)</f>
        <v>2572767.8058500001</v>
      </c>
      <c r="O5120" s="15">
        <f t="shared" ca="1" si="556"/>
        <v>185</v>
      </c>
      <c r="P5120" s="15" t="str">
        <f t="shared" ca="1" si="557"/>
        <v>181-365d</v>
      </c>
      <c r="Q5120" s="17">
        <f ca="1">IF(P5120="0-90d",0,IF(P5120="91-180d",INDEX(Assumptions!$F$8:$F$12,MATCH(B5120,Assumptions!$A$8:$A$12,0)),IF(P5120="181-365d",INDEX(Assumptions!$G$8:$G$12,MATCH(B5120,Assumptions!$A$8:$A$12,0)),INDEX(Assumptions!$H$8:$H$12,MATCH(B5120,Assumptions!$A$8:$A$12,0)))))</f>
        <v>0.2</v>
      </c>
      <c r="R5120" s="14">
        <f t="shared" ca="1" si="558"/>
        <v>399050.58600000001</v>
      </c>
      <c r="S5120" s="14">
        <f t="shared" ca="1" si="559"/>
        <v>1596202.344</v>
      </c>
      <c r="T5120" s="11" t="s">
        <v>25</v>
      </c>
      <c r="U5120" s="18" t="s">
        <v>26</v>
      </c>
    </row>
    <row r="5121" spans="1:21" ht="15" customHeight="1" x14ac:dyDescent="0.15">
      <c r="A5121" s="10" t="s">
        <v>5169</v>
      </c>
      <c r="B5121" s="11" t="s">
        <v>41</v>
      </c>
      <c r="C5121" s="11" t="s">
        <v>49</v>
      </c>
      <c r="D5121" s="12">
        <v>45849</v>
      </c>
      <c r="E5121" s="11">
        <v>3901</v>
      </c>
      <c r="F5121" s="11" t="s">
        <v>33</v>
      </c>
      <c r="G5121" s="13">
        <v>262.79000000000002</v>
      </c>
      <c r="H5121" s="14">
        <f t="shared" si="553"/>
        <v>1025143.79</v>
      </c>
      <c r="I5121" s="14">
        <f>IF(F5121="GHS",H5121,H5121*Assumptions!$B$4)</f>
        <v>1025143.79</v>
      </c>
      <c r="J5121" s="15" t="str">
        <f>INDEX(Assumptions!$B$8:$B$12,MATCH(B5121,Assumptions!$A$8:$A$12,0))</f>
        <v>Weighted Average</v>
      </c>
      <c r="K5121" s="16">
        <f>G5121/(1-INDEX(Assumptions!$D$8:$D$12,MATCH(B5121,Assumptions!$A$8:$A$12,0)))</f>
        <v>404.2923076923077</v>
      </c>
      <c r="L5121" s="16">
        <f t="shared" si="554"/>
        <v>7.8837000000000002</v>
      </c>
      <c r="M5121" s="16">
        <f t="shared" si="555"/>
        <v>20.214615384615385</v>
      </c>
      <c r="N5121" s="14">
        <f>E5121*(K5121-L5121-M5121)*IF(F5121="GHS",1,Assumptions!$B$4)</f>
        <v>1467532.7639923077</v>
      </c>
      <c r="O5121" s="15">
        <f t="shared" ca="1" si="556"/>
        <v>437</v>
      </c>
      <c r="P5121" s="15" t="str">
        <f t="shared" ca="1" si="557"/>
        <v>365d+</v>
      </c>
      <c r="Q5121" s="17">
        <f ca="1">IF(P5121="0-90d",0,IF(P5121="91-180d",INDEX(Assumptions!$F$8:$F$12,MATCH(B5121,Assumptions!$A$8:$A$12,0)),IF(P5121="181-365d",INDEX(Assumptions!$G$8:$G$12,MATCH(B5121,Assumptions!$A$8:$A$12,0)),INDEX(Assumptions!$H$8:$H$12,MATCH(B5121,Assumptions!$A$8:$A$12,0)))))</f>
        <v>0.8</v>
      </c>
      <c r="R5121" s="14">
        <f t="shared" ca="1" si="558"/>
        <v>820115.03200000012</v>
      </c>
      <c r="S5121" s="14">
        <f t="shared" ca="1" si="559"/>
        <v>205028.75799999991</v>
      </c>
      <c r="T5121" s="11" t="s">
        <v>25</v>
      </c>
      <c r="U5121" s="18" t="s">
        <v>26</v>
      </c>
    </row>
    <row r="5122" spans="1:21" ht="15" customHeight="1" x14ac:dyDescent="0.15">
      <c r="A5122" s="10" t="s">
        <v>5170</v>
      </c>
      <c r="B5122" s="11" t="s">
        <v>41</v>
      </c>
      <c r="C5122" s="11" t="s">
        <v>42</v>
      </c>
      <c r="D5122" s="12">
        <v>45795</v>
      </c>
      <c r="E5122" s="11">
        <v>778</v>
      </c>
      <c r="F5122" s="11" t="s">
        <v>33</v>
      </c>
      <c r="G5122" s="13">
        <v>323.24</v>
      </c>
      <c r="H5122" s="14">
        <f t="shared" ref="H5122:H5185" si="560">E5122*G5122</f>
        <v>251480.72</v>
      </c>
      <c r="I5122" s="14">
        <f>IF(F5122="GHS",H5122,H5122*Assumptions!$B$4)</f>
        <v>251480.72</v>
      </c>
      <c r="J5122" s="15" t="str">
        <f>INDEX(Assumptions!$B$8:$B$12,MATCH(B5122,Assumptions!$A$8:$A$12,0))</f>
        <v>Weighted Average</v>
      </c>
      <c r="K5122" s="16">
        <f>G5122/(1-INDEX(Assumptions!$D$8:$D$12,MATCH(B5122,Assumptions!$A$8:$A$12,0)))</f>
        <v>497.2923076923077</v>
      </c>
      <c r="L5122" s="16">
        <f t="shared" ref="L5122:L5185" si="561">G5122*0.03</f>
        <v>9.6972000000000005</v>
      </c>
      <c r="M5122" s="16">
        <f t="shared" ref="M5122:M5185" si="562">K5122*0.05</f>
        <v>24.864615384615387</v>
      </c>
      <c r="N5122" s="14">
        <f>E5122*(K5122-L5122-M5122)*IF(F5122="GHS",1,Assumptions!$B$4)</f>
        <v>360004.32301538461</v>
      </c>
      <c r="O5122" s="15">
        <f t="shared" ref="O5122:O5185" ca="1" si="563">TODAY()-D5122</f>
        <v>491</v>
      </c>
      <c r="P5122" s="15" t="str">
        <f t="shared" ref="P5122:P5185" ca="1" si="564">IF(O5122&lt;=90,"0-90d",IF(O5122&lt;=180,"91-180d",IF(O5122&lt;=365,"181-365d","365d+")))</f>
        <v>365d+</v>
      </c>
      <c r="Q5122" s="17">
        <f ca="1">IF(P5122="0-90d",0,IF(P5122="91-180d",INDEX(Assumptions!$F$8:$F$12,MATCH(B5122,Assumptions!$A$8:$A$12,0)),IF(P5122="181-365d",INDEX(Assumptions!$G$8:$G$12,MATCH(B5122,Assumptions!$A$8:$A$12,0)),INDEX(Assumptions!$H$8:$H$12,MATCH(B5122,Assumptions!$A$8:$A$12,0)))))</f>
        <v>0.8</v>
      </c>
      <c r="R5122" s="14">
        <f t="shared" ref="R5122:R5185" ca="1" si="565">I5122*Q5122</f>
        <v>201184.576</v>
      </c>
      <c r="S5122" s="14">
        <f t="shared" ref="S5122:S5185" ca="1" si="566">IF(T5122="Held on Consignment (Not Owned)",0,MIN(I5122-R5122,N5122))</f>
        <v>50296.144</v>
      </c>
      <c r="T5122" s="11" t="s">
        <v>25</v>
      </c>
      <c r="U5122" s="18" t="s">
        <v>26</v>
      </c>
    </row>
    <row r="5123" spans="1:21" ht="15" customHeight="1" x14ac:dyDescent="0.15">
      <c r="A5123" s="10" t="s">
        <v>5171</v>
      </c>
      <c r="B5123" s="11" t="s">
        <v>46</v>
      </c>
      <c r="C5123" s="11" t="s">
        <v>47</v>
      </c>
      <c r="D5123" s="12">
        <v>45773</v>
      </c>
      <c r="E5123" s="11">
        <v>1254</v>
      </c>
      <c r="F5123" s="11" t="s">
        <v>33</v>
      </c>
      <c r="G5123" s="13">
        <v>361130.44</v>
      </c>
      <c r="H5123" s="14">
        <f t="shared" si="560"/>
        <v>452857571.75999999</v>
      </c>
      <c r="I5123" s="14">
        <f>IF(F5123="GHS",H5123,H5123*Assumptions!$B$4)</f>
        <v>452857571.75999999</v>
      </c>
      <c r="J5123" s="15" t="str">
        <f>INDEX(Assumptions!$B$8:$B$12,MATCH(B5123,Assumptions!$A$8:$A$12,0))</f>
        <v>Specific Identification</v>
      </c>
      <c r="K5123" s="16">
        <f>G5123/(1-INDEX(Assumptions!$D$8:$D$12,MATCH(B5123,Assumptions!$A$8:$A$12,0)))</f>
        <v>462987.74358974356</v>
      </c>
      <c r="L5123" s="16">
        <f t="shared" si="561"/>
        <v>10833.913199999999</v>
      </c>
      <c r="M5123" s="16">
        <f t="shared" si="562"/>
        <v>23149.387179487181</v>
      </c>
      <c r="N5123" s="14">
        <f>E5123*(K5123-L5123-M5123)*IF(F5123="GHS",1,Assumptions!$B$4)</f>
        <v>537971571.78566158</v>
      </c>
      <c r="O5123" s="15">
        <f t="shared" ca="1" si="563"/>
        <v>513</v>
      </c>
      <c r="P5123" s="15" t="str">
        <f t="shared" ca="1" si="564"/>
        <v>365d+</v>
      </c>
      <c r="Q5123" s="17">
        <f ca="1">IF(P5123="0-90d",0,IF(P5123="91-180d",INDEX(Assumptions!$F$8:$F$12,MATCH(B5123,Assumptions!$A$8:$A$12,0)),IF(P5123="181-365d",INDEX(Assumptions!$G$8:$G$12,MATCH(B5123,Assumptions!$A$8:$A$12,0)),INDEX(Assumptions!$H$8:$H$12,MATCH(B5123,Assumptions!$A$8:$A$12,0)))))</f>
        <v>0.15</v>
      </c>
      <c r="R5123" s="14">
        <f t="shared" ca="1" si="565"/>
        <v>67928635.763999999</v>
      </c>
      <c r="S5123" s="14">
        <f t="shared" si="566"/>
        <v>0</v>
      </c>
      <c r="T5123" s="11" t="s">
        <v>39</v>
      </c>
      <c r="U5123" s="18" t="s">
        <v>26</v>
      </c>
    </row>
    <row r="5124" spans="1:21" ht="15" customHeight="1" x14ac:dyDescent="0.15">
      <c r="A5124" s="10" t="s">
        <v>5172</v>
      </c>
      <c r="B5124" s="11" t="s">
        <v>46</v>
      </c>
      <c r="C5124" s="11" t="s">
        <v>119</v>
      </c>
      <c r="D5124" s="12">
        <v>45973</v>
      </c>
      <c r="E5124" s="11">
        <v>1798</v>
      </c>
      <c r="F5124" s="11" t="s">
        <v>33</v>
      </c>
      <c r="G5124" s="13">
        <v>578905.14</v>
      </c>
      <c r="H5124" s="14">
        <f t="shared" si="560"/>
        <v>1040871441.72</v>
      </c>
      <c r="I5124" s="14">
        <f>IF(F5124="GHS",H5124,H5124*Assumptions!$B$4)</f>
        <v>1040871441.72</v>
      </c>
      <c r="J5124" s="15" t="str">
        <f>INDEX(Assumptions!$B$8:$B$12,MATCH(B5124,Assumptions!$A$8:$A$12,0))</f>
        <v>Specific Identification</v>
      </c>
      <c r="K5124" s="16">
        <f>G5124/(1-INDEX(Assumptions!$D$8:$D$12,MATCH(B5124,Assumptions!$A$8:$A$12,0)))</f>
        <v>742186.07692307688</v>
      </c>
      <c r="L5124" s="16">
        <f t="shared" si="561"/>
        <v>17367.154200000001</v>
      </c>
      <c r="M5124" s="16">
        <f t="shared" si="562"/>
        <v>37109.303846153845</v>
      </c>
      <c r="N5124" s="14">
        <f>E5124*(K5124-L5124-M5124)*IF(F5124="GHS",1,Assumptions!$B$4)</f>
        <v>1236501894.7407076</v>
      </c>
      <c r="O5124" s="15">
        <f t="shared" ca="1" si="563"/>
        <v>313</v>
      </c>
      <c r="P5124" s="15" t="str">
        <f t="shared" ca="1" si="564"/>
        <v>181-365d</v>
      </c>
      <c r="Q5124" s="17">
        <f ca="1">IF(P5124="0-90d",0,IF(P5124="91-180d",INDEX(Assumptions!$F$8:$F$12,MATCH(B5124,Assumptions!$A$8:$A$12,0)),IF(P5124="181-365d",INDEX(Assumptions!$G$8:$G$12,MATCH(B5124,Assumptions!$A$8:$A$12,0)),INDEX(Assumptions!$H$8:$H$12,MATCH(B5124,Assumptions!$A$8:$A$12,0)))))</f>
        <v>0.05</v>
      </c>
      <c r="R5124" s="14">
        <f t="shared" ca="1" si="565"/>
        <v>52043572.086000003</v>
      </c>
      <c r="S5124" s="14">
        <f t="shared" ca="1" si="566"/>
        <v>988827869.63400006</v>
      </c>
      <c r="T5124" s="11" t="s">
        <v>25</v>
      </c>
      <c r="U5124" s="18" t="s">
        <v>26</v>
      </c>
    </row>
    <row r="5125" spans="1:21" ht="15" customHeight="1" x14ac:dyDescent="0.15">
      <c r="A5125" s="10" t="s">
        <v>5173</v>
      </c>
      <c r="B5125" s="11" t="s">
        <v>46</v>
      </c>
      <c r="C5125" s="11" t="s">
        <v>119</v>
      </c>
      <c r="D5125" s="12">
        <v>45752</v>
      </c>
      <c r="E5125" s="11">
        <v>1748</v>
      </c>
      <c r="F5125" s="11" t="s">
        <v>33</v>
      </c>
      <c r="G5125" s="13">
        <v>312033.59000000003</v>
      </c>
      <c r="H5125" s="14">
        <f t="shared" si="560"/>
        <v>545434715.32000005</v>
      </c>
      <c r="I5125" s="14">
        <f>IF(F5125="GHS",H5125,H5125*Assumptions!$B$4)</f>
        <v>545434715.32000005</v>
      </c>
      <c r="J5125" s="15" t="str">
        <f>INDEX(Assumptions!$B$8:$B$12,MATCH(B5125,Assumptions!$A$8:$A$12,0))</f>
        <v>Specific Identification</v>
      </c>
      <c r="K5125" s="16">
        <f>G5125/(1-INDEX(Assumptions!$D$8:$D$12,MATCH(B5125,Assumptions!$A$8:$A$12,0)))</f>
        <v>400043.06410256412</v>
      </c>
      <c r="L5125" s="16">
        <f t="shared" si="561"/>
        <v>9361.0077000000001</v>
      </c>
      <c r="M5125" s="16">
        <f t="shared" si="562"/>
        <v>20002.153205128208</v>
      </c>
      <c r="N5125" s="14">
        <f>E5125*(K5125-L5125-M5125)*IF(F5125="GHS",1,Assumptions!$B$4)</f>
        <v>647948470.78911793</v>
      </c>
      <c r="O5125" s="15">
        <f t="shared" ca="1" si="563"/>
        <v>534</v>
      </c>
      <c r="P5125" s="15" t="str">
        <f t="shared" ca="1" si="564"/>
        <v>365d+</v>
      </c>
      <c r="Q5125" s="17">
        <f ca="1">IF(P5125="0-90d",0,IF(P5125="91-180d",INDEX(Assumptions!$F$8:$F$12,MATCH(B5125,Assumptions!$A$8:$A$12,0)),IF(P5125="181-365d",INDEX(Assumptions!$G$8:$G$12,MATCH(B5125,Assumptions!$A$8:$A$12,0)),INDEX(Assumptions!$H$8:$H$12,MATCH(B5125,Assumptions!$A$8:$A$12,0)))))</f>
        <v>0.15</v>
      </c>
      <c r="R5125" s="14">
        <f t="shared" ca="1" si="565"/>
        <v>81815207.298000008</v>
      </c>
      <c r="S5125" s="14">
        <f t="shared" ca="1" si="566"/>
        <v>463619508.02200007</v>
      </c>
      <c r="T5125" s="11" t="s">
        <v>25</v>
      </c>
      <c r="U5125" s="18" t="s">
        <v>36</v>
      </c>
    </row>
    <row r="5126" spans="1:21" ht="15" customHeight="1" x14ac:dyDescent="0.15">
      <c r="A5126" s="10" t="s">
        <v>5174</v>
      </c>
      <c r="B5126" s="11" t="s">
        <v>31</v>
      </c>
      <c r="C5126" s="11" t="s">
        <v>63</v>
      </c>
      <c r="D5126" s="12">
        <v>45870</v>
      </c>
      <c r="E5126" s="11">
        <v>62</v>
      </c>
      <c r="F5126" s="11" t="s">
        <v>33</v>
      </c>
      <c r="G5126" s="13">
        <v>2274.5</v>
      </c>
      <c r="H5126" s="14">
        <f t="shared" si="560"/>
        <v>141019</v>
      </c>
      <c r="I5126" s="14">
        <f>IF(F5126="GHS",H5126,H5126*Assumptions!$B$4)</f>
        <v>141019</v>
      </c>
      <c r="J5126" s="15" t="str">
        <f>INDEX(Assumptions!$B$8:$B$12,MATCH(B5126,Assumptions!$A$8:$A$12,0))</f>
        <v>Weighted Average</v>
      </c>
      <c r="K5126" s="16">
        <f>G5126/(1-INDEX(Assumptions!$D$8:$D$12,MATCH(B5126,Assumptions!$A$8:$A$12,0)))</f>
        <v>3159.0277777777778</v>
      </c>
      <c r="L5126" s="16">
        <f t="shared" si="561"/>
        <v>68.234999999999999</v>
      </c>
      <c r="M5126" s="16">
        <f t="shared" si="562"/>
        <v>157.95138888888891</v>
      </c>
      <c r="N5126" s="14">
        <f>E5126*(K5126-L5126-M5126)*IF(F5126="GHS",1,Assumptions!$B$4)</f>
        <v>181836.16611111112</v>
      </c>
      <c r="O5126" s="15">
        <f t="shared" ca="1" si="563"/>
        <v>416</v>
      </c>
      <c r="P5126" s="15" t="str">
        <f t="shared" ca="1" si="564"/>
        <v>365d+</v>
      </c>
      <c r="Q5126" s="17">
        <f ca="1">IF(P5126="0-90d",0,IF(P5126="91-180d",INDEX(Assumptions!$F$8:$F$12,MATCH(B5126,Assumptions!$A$8:$A$12,0)),IF(P5126="181-365d",INDEX(Assumptions!$G$8:$G$12,MATCH(B5126,Assumptions!$A$8:$A$12,0)),INDEX(Assumptions!$H$8:$H$12,MATCH(B5126,Assumptions!$A$8:$A$12,0)))))</f>
        <v>0.6</v>
      </c>
      <c r="R5126" s="14">
        <f t="shared" ca="1" si="565"/>
        <v>84611.4</v>
      </c>
      <c r="S5126" s="14">
        <f t="shared" ca="1" si="566"/>
        <v>56407.600000000006</v>
      </c>
      <c r="T5126" s="11" t="s">
        <v>25</v>
      </c>
      <c r="U5126" s="18" t="s">
        <v>26</v>
      </c>
    </row>
    <row r="5127" spans="1:21" ht="15" customHeight="1" x14ac:dyDescent="0.15">
      <c r="A5127" s="10" t="s">
        <v>5175</v>
      </c>
      <c r="B5127" s="11" t="s">
        <v>31</v>
      </c>
      <c r="C5127" s="11" t="s">
        <v>63</v>
      </c>
      <c r="D5127" s="12">
        <v>45811</v>
      </c>
      <c r="E5127" s="11">
        <v>1416</v>
      </c>
      <c r="F5127" s="11" t="s">
        <v>33</v>
      </c>
      <c r="G5127" s="13">
        <v>1332.21</v>
      </c>
      <c r="H5127" s="14">
        <f t="shared" si="560"/>
        <v>1886409.36</v>
      </c>
      <c r="I5127" s="14">
        <f>IF(F5127="GHS",H5127,H5127*Assumptions!$B$4)</f>
        <v>1886409.36</v>
      </c>
      <c r="J5127" s="15" t="str">
        <f>INDEX(Assumptions!$B$8:$B$12,MATCH(B5127,Assumptions!$A$8:$A$12,0))</f>
        <v>Weighted Average</v>
      </c>
      <c r="K5127" s="16">
        <f>G5127/(1-INDEX(Assumptions!$D$8:$D$12,MATCH(B5127,Assumptions!$A$8:$A$12,0)))</f>
        <v>1850.2916666666667</v>
      </c>
      <c r="L5127" s="16">
        <f t="shared" si="561"/>
        <v>39.966299999999997</v>
      </c>
      <c r="M5127" s="16">
        <f t="shared" si="562"/>
        <v>92.514583333333348</v>
      </c>
      <c r="N5127" s="14">
        <f>E5127*(K5127-L5127-M5127)*IF(F5127="GHS",1,Assumptions!$B$4)</f>
        <v>2432420.0691999998</v>
      </c>
      <c r="O5127" s="15">
        <f t="shared" ca="1" si="563"/>
        <v>475</v>
      </c>
      <c r="P5127" s="15" t="str">
        <f t="shared" ca="1" si="564"/>
        <v>365d+</v>
      </c>
      <c r="Q5127" s="17">
        <f ca="1">IF(P5127="0-90d",0,IF(P5127="91-180d",INDEX(Assumptions!$F$8:$F$12,MATCH(B5127,Assumptions!$A$8:$A$12,0)),IF(P5127="181-365d",INDEX(Assumptions!$G$8:$G$12,MATCH(B5127,Assumptions!$A$8:$A$12,0)),INDEX(Assumptions!$H$8:$H$12,MATCH(B5127,Assumptions!$A$8:$A$12,0)))))</f>
        <v>0.6</v>
      </c>
      <c r="R5127" s="14">
        <f t="shared" ca="1" si="565"/>
        <v>1131845.6159999999</v>
      </c>
      <c r="S5127" s="14">
        <f t="shared" ca="1" si="566"/>
        <v>754563.74400000018</v>
      </c>
      <c r="T5127" s="11" t="s">
        <v>25</v>
      </c>
      <c r="U5127" s="18" t="s">
        <v>26</v>
      </c>
    </row>
    <row r="5128" spans="1:21" ht="15" customHeight="1" x14ac:dyDescent="0.15">
      <c r="A5128" s="10" t="s">
        <v>5176</v>
      </c>
      <c r="B5128" s="11" t="s">
        <v>41</v>
      </c>
      <c r="C5128" s="11" t="s">
        <v>49</v>
      </c>
      <c r="D5128" s="12">
        <v>46042</v>
      </c>
      <c r="E5128" s="11">
        <v>297</v>
      </c>
      <c r="F5128" s="11" t="s">
        <v>33</v>
      </c>
      <c r="G5128" s="13">
        <v>645.23</v>
      </c>
      <c r="H5128" s="14">
        <f t="shared" si="560"/>
        <v>191633.31</v>
      </c>
      <c r="I5128" s="14">
        <f>IF(F5128="GHS",H5128,H5128*Assumptions!$B$4)</f>
        <v>191633.31</v>
      </c>
      <c r="J5128" s="15" t="str">
        <f>INDEX(Assumptions!$B$8:$B$12,MATCH(B5128,Assumptions!$A$8:$A$12,0))</f>
        <v>Weighted Average</v>
      </c>
      <c r="K5128" s="16">
        <f>G5128/(1-INDEX(Assumptions!$D$8:$D$12,MATCH(B5128,Assumptions!$A$8:$A$12,0)))</f>
        <v>992.6615384615385</v>
      </c>
      <c r="L5128" s="16">
        <f t="shared" si="561"/>
        <v>19.3569</v>
      </c>
      <c r="M5128" s="16">
        <f t="shared" si="562"/>
        <v>49.633076923076928</v>
      </c>
      <c r="N5128" s="14">
        <f>E5128*(K5128-L5128-M5128)*IF(F5128="GHS",1,Assumptions!$B$4)</f>
        <v>274330.45377692307</v>
      </c>
      <c r="O5128" s="15">
        <f t="shared" ca="1" si="563"/>
        <v>244</v>
      </c>
      <c r="P5128" s="15" t="str">
        <f t="shared" ca="1" si="564"/>
        <v>181-365d</v>
      </c>
      <c r="Q5128" s="17">
        <f ca="1">IF(P5128="0-90d",0,IF(P5128="91-180d",INDEX(Assumptions!$F$8:$F$12,MATCH(B5128,Assumptions!$A$8:$A$12,0)),IF(P5128="181-365d",INDEX(Assumptions!$G$8:$G$12,MATCH(B5128,Assumptions!$A$8:$A$12,0)),INDEX(Assumptions!$H$8:$H$12,MATCH(B5128,Assumptions!$A$8:$A$12,0)))))</f>
        <v>0.35</v>
      </c>
      <c r="R5128" s="14">
        <f t="shared" ca="1" si="565"/>
        <v>67071.65849999999</v>
      </c>
      <c r="S5128" s="14">
        <f t="shared" ca="1" si="566"/>
        <v>124561.65150000001</v>
      </c>
      <c r="T5128" s="11" t="s">
        <v>25</v>
      </c>
      <c r="U5128" s="18" t="s">
        <v>26</v>
      </c>
    </row>
    <row r="5129" spans="1:21" ht="15" customHeight="1" x14ac:dyDescent="0.15">
      <c r="A5129" s="10" t="s">
        <v>5177</v>
      </c>
      <c r="B5129" s="11" t="s">
        <v>41</v>
      </c>
      <c r="C5129" s="11" t="s">
        <v>42</v>
      </c>
      <c r="D5129" s="12">
        <v>46147</v>
      </c>
      <c r="E5129" s="11">
        <v>3568</v>
      </c>
      <c r="F5129" s="11" t="s">
        <v>33</v>
      </c>
      <c r="G5129" s="13">
        <v>289.76</v>
      </c>
      <c r="H5129" s="14">
        <f t="shared" si="560"/>
        <v>1033863.6799999999</v>
      </c>
      <c r="I5129" s="14">
        <f>IF(F5129="GHS",H5129,H5129*Assumptions!$B$4)</f>
        <v>1033863.6799999999</v>
      </c>
      <c r="J5129" s="15" t="str">
        <f>INDEX(Assumptions!$B$8:$B$12,MATCH(B5129,Assumptions!$A$8:$A$12,0))</f>
        <v>Weighted Average</v>
      </c>
      <c r="K5129" s="16">
        <f>G5129/(1-INDEX(Assumptions!$D$8:$D$12,MATCH(B5129,Assumptions!$A$8:$A$12,0)))</f>
        <v>445.78461538461534</v>
      </c>
      <c r="L5129" s="16">
        <f t="shared" si="561"/>
        <v>8.6928000000000001</v>
      </c>
      <c r="M5129" s="16">
        <f t="shared" si="562"/>
        <v>22.28923076923077</v>
      </c>
      <c r="N5129" s="14">
        <f>E5129*(K5129-L5129-M5129)*IF(F5129="GHS",1,Assumptions!$B$4)</f>
        <v>1480015.6219076922</v>
      </c>
      <c r="O5129" s="15">
        <f t="shared" ca="1" si="563"/>
        <v>139</v>
      </c>
      <c r="P5129" s="15" t="str">
        <f t="shared" ca="1" si="564"/>
        <v>91-180d</v>
      </c>
      <c r="Q5129" s="17">
        <f ca="1">IF(P5129="0-90d",0,IF(P5129="91-180d",INDEX(Assumptions!$F$8:$F$12,MATCH(B5129,Assumptions!$A$8:$A$12,0)),IF(P5129="181-365d",INDEX(Assumptions!$G$8:$G$12,MATCH(B5129,Assumptions!$A$8:$A$12,0)),INDEX(Assumptions!$H$8:$H$12,MATCH(B5129,Assumptions!$A$8:$A$12,0)))))</f>
        <v>0.1</v>
      </c>
      <c r="R5129" s="14">
        <f t="shared" ca="1" si="565"/>
        <v>103386.368</v>
      </c>
      <c r="S5129" s="14">
        <f t="shared" ca="1" si="566"/>
        <v>930477.31199999992</v>
      </c>
      <c r="T5129" s="11" t="s">
        <v>50</v>
      </c>
      <c r="U5129" s="18" t="s">
        <v>26</v>
      </c>
    </row>
    <row r="5130" spans="1:21" ht="15" customHeight="1" x14ac:dyDescent="0.15">
      <c r="A5130" s="10" t="s">
        <v>5178</v>
      </c>
      <c r="B5130" s="11" t="s">
        <v>46</v>
      </c>
      <c r="C5130" s="11" t="s">
        <v>119</v>
      </c>
      <c r="D5130" s="12">
        <v>45763</v>
      </c>
      <c r="E5130" s="11">
        <v>3766</v>
      </c>
      <c r="F5130" s="11" t="s">
        <v>33</v>
      </c>
      <c r="G5130" s="13">
        <v>532435.84</v>
      </c>
      <c r="H5130" s="14">
        <f t="shared" si="560"/>
        <v>2005153373.4399998</v>
      </c>
      <c r="I5130" s="14">
        <f>IF(F5130="GHS",H5130,H5130*Assumptions!$B$4)</f>
        <v>2005153373.4399998</v>
      </c>
      <c r="J5130" s="15" t="str">
        <f>INDEX(Assumptions!$B$8:$B$12,MATCH(B5130,Assumptions!$A$8:$A$12,0))</f>
        <v>Specific Identification</v>
      </c>
      <c r="K5130" s="16">
        <f>G5130/(1-INDEX(Assumptions!$D$8:$D$12,MATCH(B5130,Assumptions!$A$8:$A$12,0)))</f>
        <v>682610.05128205125</v>
      </c>
      <c r="L5130" s="16">
        <f t="shared" si="561"/>
        <v>15973.075199999999</v>
      </c>
      <c r="M5130" s="16">
        <f t="shared" si="562"/>
        <v>34130.502564102564</v>
      </c>
      <c r="N5130" s="14">
        <f>E5130*(K5130-L5130-M5130)*IF(F5130="GHS",1,Assumptions!$B$4)</f>
        <v>2382019379.2685952</v>
      </c>
      <c r="O5130" s="15">
        <f t="shared" ca="1" si="563"/>
        <v>523</v>
      </c>
      <c r="P5130" s="15" t="str">
        <f t="shared" ca="1" si="564"/>
        <v>365d+</v>
      </c>
      <c r="Q5130" s="17">
        <f ca="1">IF(P5130="0-90d",0,IF(P5130="91-180d",INDEX(Assumptions!$F$8:$F$12,MATCH(B5130,Assumptions!$A$8:$A$12,0)),IF(P5130="181-365d",INDEX(Assumptions!$G$8:$G$12,MATCH(B5130,Assumptions!$A$8:$A$12,0)),INDEX(Assumptions!$H$8:$H$12,MATCH(B5130,Assumptions!$A$8:$A$12,0)))))</f>
        <v>0.15</v>
      </c>
      <c r="R5130" s="14">
        <f t="shared" ca="1" si="565"/>
        <v>300773006.01599997</v>
      </c>
      <c r="S5130" s="14">
        <f t="shared" ca="1" si="566"/>
        <v>1704380367.4239998</v>
      </c>
      <c r="T5130" s="11" t="s">
        <v>25</v>
      </c>
      <c r="U5130" s="18" t="s">
        <v>26</v>
      </c>
    </row>
    <row r="5131" spans="1:21" ht="15" customHeight="1" x14ac:dyDescent="0.15">
      <c r="A5131" s="10" t="s">
        <v>5179</v>
      </c>
      <c r="B5131" s="11" t="s">
        <v>28</v>
      </c>
      <c r="C5131" s="11" t="s">
        <v>38</v>
      </c>
      <c r="D5131" s="12">
        <v>46205</v>
      </c>
      <c r="E5131" s="11">
        <v>3134</v>
      </c>
      <c r="F5131" s="11" t="s">
        <v>24</v>
      </c>
      <c r="G5131" s="13">
        <v>6604.51</v>
      </c>
      <c r="H5131" s="14">
        <f t="shared" si="560"/>
        <v>20698534.34</v>
      </c>
      <c r="I5131" s="14">
        <f>IF(F5131="GHS",H5131,H5131*Assumptions!$B$4)</f>
        <v>223544170.87200001</v>
      </c>
      <c r="J5131" s="15" t="str">
        <f>INDEX(Assumptions!$B$8:$B$12,MATCH(B5131,Assumptions!$A$8:$A$12,0))</f>
        <v>Fair Value Less Costs to Sell</v>
      </c>
      <c r="K5131" s="16">
        <f>G5131/(1-INDEX(Assumptions!$D$8:$D$12,MATCH(B5131,Assumptions!$A$8:$A$12,0)))</f>
        <v>7505.125</v>
      </c>
      <c r="L5131" s="16">
        <f t="shared" si="561"/>
        <v>198.1353</v>
      </c>
      <c r="M5131" s="16">
        <f t="shared" si="562"/>
        <v>375.25625000000002</v>
      </c>
      <c r="N5131" s="14">
        <f>E5131*(K5131-L5131-M5131)*IF(F5131="GHS",1,Assumptions!$B$4)</f>
        <v>234619768.42884001</v>
      </c>
      <c r="O5131" s="15">
        <f t="shared" ca="1" si="563"/>
        <v>81</v>
      </c>
      <c r="P5131" s="15" t="str">
        <f t="shared" ca="1" si="564"/>
        <v>0-90d</v>
      </c>
      <c r="Q5131" s="17">
        <f ca="1">IF(P5131="0-90d",0,IF(P5131="91-180d",INDEX(Assumptions!$F$8:$F$12,MATCH(B5131,Assumptions!$A$8:$A$12,0)),IF(P5131="181-365d",INDEX(Assumptions!$G$8:$G$12,MATCH(B5131,Assumptions!$A$8:$A$12,0)),INDEX(Assumptions!$H$8:$H$12,MATCH(B5131,Assumptions!$A$8:$A$12,0)))))</f>
        <v>0</v>
      </c>
      <c r="R5131" s="14">
        <f t="shared" ca="1" si="565"/>
        <v>0</v>
      </c>
      <c r="S5131" s="14">
        <f t="shared" ca="1" si="566"/>
        <v>223544170.87200001</v>
      </c>
      <c r="T5131" s="11" t="s">
        <v>25</v>
      </c>
      <c r="U5131" s="18" t="s">
        <v>26</v>
      </c>
    </row>
    <row r="5132" spans="1:21" ht="15" customHeight="1" x14ac:dyDescent="0.15">
      <c r="A5132" s="10" t="s">
        <v>5180</v>
      </c>
      <c r="B5132" s="11" t="s">
        <v>46</v>
      </c>
      <c r="C5132" s="11" t="s">
        <v>47</v>
      </c>
      <c r="D5132" s="12">
        <v>45755</v>
      </c>
      <c r="E5132" s="11">
        <v>629</v>
      </c>
      <c r="F5132" s="11" t="s">
        <v>33</v>
      </c>
      <c r="G5132" s="13">
        <v>381419.9</v>
      </c>
      <c r="H5132" s="14">
        <f t="shared" si="560"/>
        <v>239913117.10000002</v>
      </c>
      <c r="I5132" s="14">
        <f>IF(F5132="GHS",H5132,H5132*Assumptions!$B$4)</f>
        <v>239913117.10000002</v>
      </c>
      <c r="J5132" s="15" t="str">
        <f>INDEX(Assumptions!$B$8:$B$12,MATCH(B5132,Assumptions!$A$8:$A$12,0))</f>
        <v>Specific Identification</v>
      </c>
      <c r="K5132" s="16">
        <f>G5132/(1-INDEX(Assumptions!$D$8:$D$12,MATCH(B5132,Assumptions!$A$8:$A$12,0)))</f>
        <v>488999.87179487181</v>
      </c>
      <c r="L5132" s="16">
        <f t="shared" si="561"/>
        <v>11442.597</v>
      </c>
      <c r="M5132" s="16">
        <f t="shared" si="562"/>
        <v>24449.993589743593</v>
      </c>
      <c r="N5132" s="14">
        <f>E5132*(K5132-L5132-M5132)*IF(F5132="GHS",1,Assumptions!$B$4)</f>
        <v>285004479.87802565</v>
      </c>
      <c r="O5132" s="15">
        <f t="shared" ca="1" si="563"/>
        <v>531</v>
      </c>
      <c r="P5132" s="15" t="str">
        <f t="shared" ca="1" si="564"/>
        <v>365d+</v>
      </c>
      <c r="Q5132" s="17">
        <f ca="1">IF(P5132="0-90d",0,IF(P5132="91-180d",INDEX(Assumptions!$F$8:$F$12,MATCH(B5132,Assumptions!$A$8:$A$12,0)),IF(P5132="181-365d",INDEX(Assumptions!$G$8:$G$12,MATCH(B5132,Assumptions!$A$8:$A$12,0)),INDEX(Assumptions!$H$8:$H$12,MATCH(B5132,Assumptions!$A$8:$A$12,0)))))</f>
        <v>0.15</v>
      </c>
      <c r="R5132" s="14">
        <f t="shared" ca="1" si="565"/>
        <v>35986967.565000005</v>
      </c>
      <c r="S5132" s="14">
        <f t="shared" ca="1" si="566"/>
        <v>203926149.53500003</v>
      </c>
      <c r="T5132" s="11" t="s">
        <v>25</v>
      </c>
      <c r="U5132" s="18" t="s">
        <v>26</v>
      </c>
    </row>
    <row r="5133" spans="1:21" ht="15" customHeight="1" x14ac:dyDescent="0.15">
      <c r="A5133" s="10" t="s">
        <v>5181</v>
      </c>
      <c r="B5133" s="11" t="s">
        <v>28</v>
      </c>
      <c r="C5133" s="11" t="s">
        <v>35</v>
      </c>
      <c r="D5133" s="12">
        <v>46064</v>
      </c>
      <c r="E5133" s="11">
        <v>401</v>
      </c>
      <c r="F5133" s="11" t="s">
        <v>24</v>
      </c>
      <c r="G5133" s="13">
        <v>6695.32</v>
      </c>
      <c r="H5133" s="14">
        <f t="shared" si="560"/>
        <v>2684823.32</v>
      </c>
      <c r="I5133" s="14">
        <f>IF(F5133="GHS",H5133,H5133*Assumptions!$B$4)</f>
        <v>28996091.855999999</v>
      </c>
      <c r="J5133" s="15" t="str">
        <f>INDEX(Assumptions!$B$8:$B$12,MATCH(B5133,Assumptions!$A$8:$A$12,0))</f>
        <v>Fair Value Less Costs to Sell</v>
      </c>
      <c r="K5133" s="16">
        <f>G5133/(1-INDEX(Assumptions!$D$8:$D$12,MATCH(B5133,Assumptions!$A$8:$A$12,0)))</f>
        <v>7608.3181818181811</v>
      </c>
      <c r="L5133" s="16">
        <f t="shared" si="561"/>
        <v>200.85959999999997</v>
      </c>
      <c r="M5133" s="16">
        <f t="shared" si="562"/>
        <v>380.41590909090905</v>
      </c>
      <c r="N5133" s="14">
        <f>E5133*(K5133-L5133-M5133)*IF(F5133="GHS",1,Assumptions!$B$4)</f>
        <v>30432716.407047272</v>
      </c>
      <c r="O5133" s="15">
        <f t="shared" ca="1" si="563"/>
        <v>222</v>
      </c>
      <c r="P5133" s="15" t="str">
        <f t="shared" ca="1" si="564"/>
        <v>181-365d</v>
      </c>
      <c r="Q5133" s="17">
        <f ca="1">IF(P5133="0-90d",0,IF(P5133="91-180d",INDEX(Assumptions!$F$8:$F$12,MATCH(B5133,Assumptions!$A$8:$A$12,0)),IF(P5133="181-365d",INDEX(Assumptions!$G$8:$G$12,MATCH(B5133,Assumptions!$A$8:$A$12,0)),INDEX(Assumptions!$H$8:$H$12,MATCH(B5133,Assumptions!$A$8:$A$12,0)))))</f>
        <v>0.1</v>
      </c>
      <c r="R5133" s="14">
        <f t="shared" ca="1" si="565"/>
        <v>2899609.1856</v>
      </c>
      <c r="S5133" s="14">
        <f t="shared" ca="1" si="566"/>
        <v>26096482.670399997</v>
      </c>
      <c r="T5133" s="11" t="s">
        <v>25</v>
      </c>
      <c r="U5133" s="18" t="s">
        <v>26</v>
      </c>
    </row>
    <row r="5134" spans="1:21" ht="15" customHeight="1" x14ac:dyDescent="0.15">
      <c r="A5134" s="10" t="s">
        <v>5182</v>
      </c>
      <c r="B5134" s="11" t="s">
        <v>41</v>
      </c>
      <c r="C5134" s="11" t="s">
        <v>115</v>
      </c>
      <c r="D5134" s="12">
        <v>45757</v>
      </c>
      <c r="E5134" s="11">
        <v>2463</v>
      </c>
      <c r="F5134" s="11" t="s">
        <v>33</v>
      </c>
      <c r="G5134" s="13">
        <v>304.10000000000002</v>
      </c>
      <c r="H5134" s="14">
        <f t="shared" si="560"/>
        <v>748998.3</v>
      </c>
      <c r="I5134" s="14">
        <f>IF(F5134="GHS",H5134,H5134*Assumptions!$B$4)</f>
        <v>748998.3</v>
      </c>
      <c r="J5134" s="15" t="str">
        <f>INDEX(Assumptions!$B$8:$B$12,MATCH(B5134,Assumptions!$A$8:$A$12,0))</f>
        <v>Weighted Average</v>
      </c>
      <c r="K5134" s="16">
        <f>G5134/(1-INDEX(Assumptions!$D$8:$D$12,MATCH(B5134,Assumptions!$A$8:$A$12,0)))</f>
        <v>467.84615384615387</v>
      </c>
      <c r="L5134" s="16">
        <f t="shared" si="561"/>
        <v>9.1230000000000011</v>
      </c>
      <c r="M5134" s="16">
        <f t="shared" si="562"/>
        <v>23.392307692307696</v>
      </c>
      <c r="N5134" s="14">
        <f>E5134*(K5134-L5134-M5134)*IF(F5134="GHS",1,Assumptions!$B$4)</f>
        <v>1072219.8740769231</v>
      </c>
      <c r="O5134" s="15">
        <f t="shared" ca="1" si="563"/>
        <v>529</v>
      </c>
      <c r="P5134" s="15" t="str">
        <f t="shared" ca="1" si="564"/>
        <v>365d+</v>
      </c>
      <c r="Q5134" s="17">
        <f ca="1">IF(P5134="0-90d",0,IF(P5134="91-180d",INDEX(Assumptions!$F$8:$F$12,MATCH(B5134,Assumptions!$A$8:$A$12,0)),IF(P5134="181-365d",INDEX(Assumptions!$G$8:$G$12,MATCH(B5134,Assumptions!$A$8:$A$12,0)),INDEX(Assumptions!$H$8:$H$12,MATCH(B5134,Assumptions!$A$8:$A$12,0)))))</f>
        <v>0.8</v>
      </c>
      <c r="R5134" s="14">
        <f t="shared" ca="1" si="565"/>
        <v>599198.64</v>
      </c>
      <c r="S5134" s="14">
        <f t="shared" ca="1" si="566"/>
        <v>149799.66000000003</v>
      </c>
      <c r="T5134" s="11" t="s">
        <v>25</v>
      </c>
      <c r="U5134" s="18" t="s">
        <v>36</v>
      </c>
    </row>
    <row r="5135" spans="1:21" ht="15" customHeight="1" x14ac:dyDescent="0.15">
      <c r="A5135" s="10" t="s">
        <v>5183</v>
      </c>
      <c r="B5135" s="11" t="s">
        <v>28</v>
      </c>
      <c r="C5135" s="11" t="s">
        <v>35</v>
      </c>
      <c r="D5135" s="12">
        <v>46028</v>
      </c>
      <c r="E5135" s="11">
        <v>4984</v>
      </c>
      <c r="F5135" s="11" t="s">
        <v>24</v>
      </c>
      <c r="G5135" s="13">
        <v>6065.26</v>
      </c>
      <c r="H5135" s="14">
        <f t="shared" si="560"/>
        <v>30229255.84</v>
      </c>
      <c r="I5135" s="14">
        <f>IF(F5135="GHS",H5135,H5135*Assumptions!$B$4)</f>
        <v>326475963.07200003</v>
      </c>
      <c r="J5135" s="15" t="str">
        <f>INDEX(Assumptions!$B$8:$B$12,MATCH(B5135,Assumptions!$A$8:$A$12,0))</f>
        <v>Fair Value Less Costs to Sell</v>
      </c>
      <c r="K5135" s="16">
        <f>G5135/(1-INDEX(Assumptions!$D$8:$D$12,MATCH(B5135,Assumptions!$A$8:$A$12,0)))</f>
        <v>6892.340909090909</v>
      </c>
      <c r="L5135" s="16">
        <f t="shared" si="561"/>
        <v>181.95779999999999</v>
      </c>
      <c r="M5135" s="16">
        <f t="shared" si="562"/>
        <v>344.61704545454546</v>
      </c>
      <c r="N5135" s="14">
        <f>E5135*(K5135-L5135-M5135)*IF(F5135="GHS",1,Assumptions!$B$4)</f>
        <v>342651363.06056726</v>
      </c>
      <c r="O5135" s="15">
        <f t="shared" ca="1" si="563"/>
        <v>258</v>
      </c>
      <c r="P5135" s="15" t="str">
        <f t="shared" ca="1" si="564"/>
        <v>181-365d</v>
      </c>
      <c r="Q5135" s="17">
        <f ca="1">IF(P5135="0-90d",0,IF(P5135="91-180d",INDEX(Assumptions!$F$8:$F$12,MATCH(B5135,Assumptions!$A$8:$A$12,0)),IF(P5135="181-365d",INDEX(Assumptions!$G$8:$G$12,MATCH(B5135,Assumptions!$A$8:$A$12,0)),INDEX(Assumptions!$H$8:$H$12,MATCH(B5135,Assumptions!$A$8:$A$12,0)))))</f>
        <v>0.1</v>
      </c>
      <c r="R5135" s="14">
        <f t="shared" ca="1" si="565"/>
        <v>32647596.307200003</v>
      </c>
      <c r="S5135" s="14">
        <f t="shared" ca="1" si="566"/>
        <v>293828366.76480001</v>
      </c>
      <c r="T5135" s="11" t="s">
        <v>25</v>
      </c>
      <c r="U5135" s="18" t="s">
        <v>26</v>
      </c>
    </row>
    <row r="5136" spans="1:21" ht="15" customHeight="1" x14ac:dyDescent="0.15">
      <c r="A5136" s="10" t="s">
        <v>5184</v>
      </c>
      <c r="B5136" s="11" t="s">
        <v>31</v>
      </c>
      <c r="C5136" s="11" t="s">
        <v>32</v>
      </c>
      <c r="D5136" s="12">
        <v>46093</v>
      </c>
      <c r="E5136" s="11">
        <v>4302</v>
      </c>
      <c r="F5136" s="11" t="s">
        <v>33</v>
      </c>
      <c r="G5136" s="13">
        <v>2533.96</v>
      </c>
      <c r="H5136" s="14">
        <f t="shared" si="560"/>
        <v>10901095.92</v>
      </c>
      <c r="I5136" s="14">
        <f>IF(F5136="GHS",H5136,H5136*Assumptions!$B$4)</f>
        <v>10901095.92</v>
      </c>
      <c r="J5136" s="15" t="str">
        <f>INDEX(Assumptions!$B$8:$B$12,MATCH(B5136,Assumptions!$A$8:$A$12,0))</f>
        <v>Weighted Average</v>
      </c>
      <c r="K5136" s="16">
        <f>G5136/(1-INDEX(Assumptions!$D$8:$D$12,MATCH(B5136,Assumptions!$A$8:$A$12,0)))</f>
        <v>3519.3888888888891</v>
      </c>
      <c r="L5136" s="16">
        <f t="shared" si="561"/>
        <v>76.018799999999999</v>
      </c>
      <c r="M5136" s="16">
        <f t="shared" si="562"/>
        <v>175.96944444444446</v>
      </c>
      <c r="N5136" s="14">
        <f>E5136*(K5136-L5136-M5136)*IF(F5136="GHS",1,Assumptions!$B$4)</f>
        <v>14056357.572400002</v>
      </c>
      <c r="O5136" s="15">
        <f t="shared" ca="1" si="563"/>
        <v>193</v>
      </c>
      <c r="P5136" s="15" t="str">
        <f t="shared" ca="1" si="564"/>
        <v>181-365d</v>
      </c>
      <c r="Q5136" s="17">
        <f ca="1">IF(P5136="0-90d",0,IF(P5136="91-180d",INDEX(Assumptions!$F$8:$F$12,MATCH(B5136,Assumptions!$A$8:$A$12,0)),IF(P5136="181-365d",INDEX(Assumptions!$G$8:$G$12,MATCH(B5136,Assumptions!$A$8:$A$12,0)),INDEX(Assumptions!$H$8:$H$12,MATCH(B5136,Assumptions!$A$8:$A$12,0)))))</f>
        <v>0.2</v>
      </c>
      <c r="R5136" s="14">
        <f t="shared" ca="1" si="565"/>
        <v>2180219.1839999999</v>
      </c>
      <c r="S5136" s="14">
        <f t="shared" ca="1" si="566"/>
        <v>8720876.7359999996</v>
      </c>
      <c r="T5136" s="11" t="s">
        <v>25</v>
      </c>
      <c r="U5136" s="18" t="s">
        <v>26</v>
      </c>
    </row>
    <row r="5137" spans="1:21" ht="15" customHeight="1" x14ac:dyDescent="0.15">
      <c r="A5137" s="10" t="s">
        <v>5185</v>
      </c>
      <c r="B5137" s="11" t="s">
        <v>31</v>
      </c>
      <c r="C5137" s="11" t="s">
        <v>76</v>
      </c>
      <c r="D5137" s="12">
        <v>46120</v>
      </c>
      <c r="E5137" s="11">
        <v>353</v>
      </c>
      <c r="F5137" s="11" t="s">
        <v>33</v>
      </c>
      <c r="G5137" s="13">
        <v>2979.3</v>
      </c>
      <c r="H5137" s="14">
        <f t="shared" si="560"/>
        <v>1051692.9000000001</v>
      </c>
      <c r="I5137" s="14">
        <f>IF(F5137="GHS",H5137,H5137*Assumptions!$B$4)</f>
        <v>1051692.9000000001</v>
      </c>
      <c r="J5137" s="15" t="str">
        <f>INDEX(Assumptions!$B$8:$B$12,MATCH(B5137,Assumptions!$A$8:$A$12,0))</f>
        <v>Weighted Average</v>
      </c>
      <c r="K5137" s="16">
        <f>G5137/(1-INDEX(Assumptions!$D$8:$D$12,MATCH(B5137,Assumptions!$A$8:$A$12,0)))</f>
        <v>4137.916666666667</v>
      </c>
      <c r="L5137" s="16">
        <f t="shared" si="561"/>
        <v>89.379000000000005</v>
      </c>
      <c r="M5137" s="16">
        <f t="shared" si="562"/>
        <v>206.89583333333337</v>
      </c>
      <c r="N5137" s="14">
        <f>E5137*(K5137-L5137-M5137)*IF(F5137="GHS",1,Assumptions!$B$4)</f>
        <v>1356099.5671666667</v>
      </c>
      <c r="O5137" s="15">
        <f t="shared" ca="1" si="563"/>
        <v>166</v>
      </c>
      <c r="P5137" s="15" t="str">
        <f t="shared" ca="1" si="564"/>
        <v>91-180d</v>
      </c>
      <c r="Q5137" s="17">
        <f ca="1">IF(P5137="0-90d",0,IF(P5137="91-180d",INDEX(Assumptions!$F$8:$F$12,MATCH(B5137,Assumptions!$A$8:$A$12,0)),IF(P5137="181-365d",INDEX(Assumptions!$G$8:$G$12,MATCH(B5137,Assumptions!$A$8:$A$12,0)),INDEX(Assumptions!$H$8:$H$12,MATCH(B5137,Assumptions!$A$8:$A$12,0)))))</f>
        <v>0.05</v>
      </c>
      <c r="R5137" s="14">
        <f t="shared" ca="1" si="565"/>
        <v>52584.645000000011</v>
      </c>
      <c r="S5137" s="14">
        <f t="shared" ca="1" si="566"/>
        <v>999108.25500000012</v>
      </c>
      <c r="T5137" s="11" t="s">
        <v>50</v>
      </c>
      <c r="U5137" s="18" t="s">
        <v>26</v>
      </c>
    </row>
    <row r="5138" spans="1:21" ht="15" customHeight="1" x14ac:dyDescent="0.15">
      <c r="A5138" s="10" t="s">
        <v>5186</v>
      </c>
      <c r="B5138" s="11" t="s">
        <v>46</v>
      </c>
      <c r="C5138" s="11" t="s">
        <v>119</v>
      </c>
      <c r="D5138" s="12">
        <v>46209</v>
      </c>
      <c r="E5138" s="11">
        <v>3958</v>
      </c>
      <c r="F5138" s="11" t="s">
        <v>33</v>
      </c>
      <c r="G5138" s="13">
        <v>595846.06999999995</v>
      </c>
      <c r="H5138" s="14">
        <f t="shared" si="560"/>
        <v>2358358745.0599999</v>
      </c>
      <c r="I5138" s="14">
        <f>IF(F5138="GHS",H5138,H5138*Assumptions!$B$4)</f>
        <v>2358358745.0599999</v>
      </c>
      <c r="J5138" s="15" t="str">
        <f>INDEX(Assumptions!$B$8:$B$12,MATCH(B5138,Assumptions!$A$8:$A$12,0))</f>
        <v>Specific Identification</v>
      </c>
      <c r="K5138" s="16">
        <f>G5138/(1-INDEX(Assumptions!$D$8:$D$12,MATCH(B5138,Assumptions!$A$8:$A$12,0)))</f>
        <v>763905.21794871788</v>
      </c>
      <c r="L5138" s="16">
        <f t="shared" si="561"/>
        <v>17875.382099999999</v>
      </c>
      <c r="M5138" s="16">
        <f t="shared" si="562"/>
        <v>38195.260897435895</v>
      </c>
      <c r="N5138" s="14">
        <f>E5138*(K5138-L5138-M5138)*IF(F5138="GHS",1,Assumptions!$B$4)</f>
        <v>2801609247.6571736</v>
      </c>
      <c r="O5138" s="15">
        <f t="shared" ca="1" si="563"/>
        <v>77</v>
      </c>
      <c r="P5138" s="15" t="str">
        <f t="shared" ca="1" si="564"/>
        <v>0-90d</v>
      </c>
      <c r="Q5138" s="17">
        <f ca="1">IF(P5138="0-90d",0,IF(P5138="91-180d",INDEX(Assumptions!$F$8:$F$12,MATCH(B5138,Assumptions!$A$8:$A$12,0)),IF(P5138="181-365d",INDEX(Assumptions!$G$8:$G$12,MATCH(B5138,Assumptions!$A$8:$A$12,0)),INDEX(Assumptions!$H$8:$H$12,MATCH(B5138,Assumptions!$A$8:$A$12,0)))))</f>
        <v>0</v>
      </c>
      <c r="R5138" s="14">
        <f t="shared" ca="1" si="565"/>
        <v>0</v>
      </c>
      <c r="S5138" s="14">
        <f t="shared" ca="1" si="566"/>
        <v>2358358745.0599999</v>
      </c>
      <c r="T5138" s="11" t="s">
        <v>25</v>
      </c>
      <c r="U5138" s="18" t="s">
        <v>26</v>
      </c>
    </row>
    <row r="5139" spans="1:21" ht="15" customHeight="1" x14ac:dyDescent="0.15">
      <c r="A5139" s="10" t="s">
        <v>5187</v>
      </c>
      <c r="B5139" s="11" t="s">
        <v>41</v>
      </c>
      <c r="C5139" s="11" t="s">
        <v>44</v>
      </c>
      <c r="D5139" s="12">
        <v>45744</v>
      </c>
      <c r="E5139" s="11">
        <v>4456</v>
      </c>
      <c r="F5139" s="11" t="s">
        <v>33</v>
      </c>
      <c r="G5139" s="13">
        <v>398.06</v>
      </c>
      <c r="H5139" s="14">
        <f t="shared" si="560"/>
        <v>1773755.36</v>
      </c>
      <c r="I5139" s="14">
        <f>IF(F5139="GHS",H5139,H5139*Assumptions!$B$4)</f>
        <v>1773755.36</v>
      </c>
      <c r="J5139" s="15" t="str">
        <f>INDEX(Assumptions!$B$8:$B$12,MATCH(B5139,Assumptions!$A$8:$A$12,0))</f>
        <v>Weighted Average</v>
      </c>
      <c r="K5139" s="16">
        <f>G5139/(1-INDEX(Assumptions!$D$8:$D$12,MATCH(B5139,Assumptions!$A$8:$A$12,0)))</f>
        <v>612.4</v>
      </c>
      <c r="L5139" s="16">
        <f t="shared" si="561"/>
        <v>11.941799999999999</v>
      </c>
      <c r="M5139" s="16">
        <f t="shared" si="562"/>
        <v>30.62</v>
      </c>
      <c r="N5139" s="14">
        <f>E5139*(K5139-L5139-M5139)*IF(F5139="GHS",1,Assumptions!$B$4)</f>
        <v>2539199.0192</v>
      </c>
      <c r="O5139" s="15">
        <f t="shared" ca="1" si="563"/>
        <v>542</v>
      </c>
      <c r="P5139" s="15" t="str">
        <f t="shared" ca="1" si="564"/>
        <v>365d+</v>
      </c>
      <c r="Q5139" s="17">
        <f ca="1">IF(P5139="0-90d",0,IF(P5139="91-180d",INDEX(Assumptions!$F$8:$F$12,MATCH(B5139,Assumptions!$A$8:$A$12,0)),IF(P5139="181-365d",INDEX(Assumptions!$G$8:$G$12,MATCH(B5139,Assumptions!$A$8:$A$12,0)),INDEX(Assumptions!$H$8:$H$12,MATCH(B5139,Assumptions!$A$8:$A$12,0)))))</f>
        <v>0.8</v>
      </c>
      <c r="R5139" s="14">
        <f t="shared" ca="1" si="565"/>
        <v>1419004.2880000002</v>
      </c>
      <c r="S5139" s="14">
        <f t="shared" ca="1" si="566"/>
        <v>354751.07199999993</v>
      </c>
      <c r="T5139" s="11" t="s">
        <v>25</v>
      </c>
      <c r="U5139" s="18" t="s">
        <v>26</v>
      </c>
    </row>
    <row r="5140" spans="1:21" ht="15" customHeight="1" x14ac:dyDescent="0.15">
      <c r="A5140" s="10" t="s">
        <v>5188</v>
      </c>
      <c r="B5140" s="11" t="s">
        <v>31</v>
      </c>
      <c r="C5140" s="11" t="s">
        <v>76</v>
      </c>
      <c r="D5140" s="12">
        <v>45988</v>
      </c>
      <c r="E5140" s="11">
        <v>1722</v>
      </c>
      <c r="F5140" s="11" t="s">
        <v>33</v>
      </c>
      <c r="G5140" s="13">
        <v>3156.98</v>
      </c>
      <c r="H5140" s="14">
        <f t="shared" si="560"/>
        <v>5436319.5599999996</v>
      </c>
      <c r="I5140" s="14">
        <f>IF(F5140="GHS",H5140,H5140*Assumptions!$B$4)</f>
        <v>5436319.5599999996</v>
      </c>
      <c r="J5140" s="15" t="str">
        <f>INDEX(Assumptions!$B$8:$B$12,MATCH(B5140,Assumptions!$A$8:$A$12,0))</f>
        <v>Weighted Average</v>
      </c>
      <c r="K5140" s="16">
        <f>G5140/(1-INDEX(Assumptions!$D$8:$D$12,MATCH(B5140,Assumptions!$A$8:$A$12,0)))</f>
        <v>4384.6944444444443</v>
      </c>
      <c r="L5140" s="16">
        <f t="shared" si="561"/>
        <v>94.709400000000002</v>
      </c>
      <c r="M5140" s="16">
        <f t="shared" si="562"/>
        <v>219.23472222222222</v>
      </c>
      <c r="N5140" s="14">
        <f>E5140*(K5140-L5140-M5140)*IF(F5140="GHS",1,Assumptions!$B$4)</f>
        <v>7009832.0548666669</v>
      </c>
      <c r="O5140" s="15">
        <f t="shared" ca="1" si="563"/>
        <v>298</v>
      </c>
      <c r="P5140" s="15" t="str">
        <f t="shared" ca="1" si="564"/>
        <v>181-365d</v>
      </c>
      <c r="Q5140" s="17">
        <f ca="1">IF(P5140="0-90d",0,IF(P5140="91-180d",INDEX(Assumptions!$F$8:$F$12,MATCH(B5140,Assumptions!$A$8:$A$12,0)),IF(P5140="181-365d",INDEX(Assumptions!$G$8:$G$12,MATCH(B5140,Assumptions!$A$8:$A$12,0)),INDEX(Assumptions!$H$8:$H$12,MATCH(B5140,Assumptions!$A$8:$A$12,0)))))</f>
        <v>0.2</v>
      </c>
      <c r="R5140" s="14">
        <f t="shared" ca="1" si="565"/>
        <v>1087263.912</v>
      </c>
      <c r="S5140" s="14">
        <f t="shared" ca="1" si="566"/>
        <v>4349055.648</v>
      </c>
      <c r="T5140" s="11" t="s">
        <v>25</v>
      </c>
      <c r="U5140" s="18" t="s">
        <v>36</v>
      </c>
    </row>
    <row r="5141" spans="1:21" ht="15" customHeight="1" x14ac:dyDescent="0.15">
      <c r="A5141" s="10" t="s">
        <v>5189</v>
      </c>
      <c r="B5141" s="11" t="s">
        <v>22</v>
      </c>
      <c r="C5141" s="11" t="s">
        <v>23</v>
      </c>
      <c r="D5141" s="12">
        <v>45817</v>
      </c>
      <c r="E5141" s="11">
        <v>1045</v>
      </c>
      <c r="F5141" s="11" t="s">
        <v>24</v>
      </c>
      <c r="G5141" s="13">
        <v>46600.87</v>
      </c>
      <c r="H5141" s="14">
        <f t="shared" si="560"/>
        <v>48697909.150000006</v>
      </c>
      <c r="I5141" s="14">
        <f>IF(F5141="GHS",H5141,H5141*Assumptions!$B$4)</f>
        <v>525937418.82000011</v>
      </c>
      <c r="J5141" s="15" t="str">
        <f>INDEX(Assumptions!$B$8:$B$12,MATCH(B5141,Assumptions!$A$8:$A$12,0))</f>
        <v>FIFO</v>
      </c>
      <c r="K5141" s="16">
        <f>G5141/(1-INDEX(Assumptions!$D$8:$D$12,MATCH(B5141,Assumptions!$A$8:$A$12,0)))</f>
        <v>56830.329268292684</v>
      </c>
      <c r="L5141" s="16">
        <f t="shared" si="561"/>
        <v>1398.0261</v>
      </c>
      <c r="M5141" s="16">
        <f t="shared" si="562"/>
        <v>2841.5164634146345</v>
      </c>
      <c r="N5141" s="14">
        <f>E5141*(K5141-L5141-M5141)*IF(F5141="GHS",1,Assumptions!$B$4)</f>
        <v>593539618.7512536</v>
      </c>
      <c r="O5141" s="15">
        <f t="shared" ca="1" si="563"/>
        <v>469</v>
      </c>
      <c r="P5141" s="15" t="str">
        <f t="shared" ca="1" si="564"/>
        <v>365d+</v>
      </c>
      <c r="Q5141" s="17">
        <f ca="1">IF(P5141="0-90d",0,IF(P5141="91-180d",INDEX(Assumptions!$F$8:$F$12,MATCH(B5141,Assumptions!$A$8:$A$12,0)),IF(P5141="181-365d",INDEX(Assumptions!$G$8:$G$12,MATCH(B5141,Assumptions!$A$8:$A$12,0)),INDEX(Assumptions!$H$8:$H$12,MATCH(B5141,Assumptions!$A$8:$A$12,0)))))</f>
        <v>0.5</v>
      </c>
      <c r="R5141" s="14">
        <f t="shared" ca="1" si="565"/>
        <v>262968709.41000006</v>
      </c>
      <c r="S5141" s="14">
        <f t="shared" si="566"/>
        <v>0</v>
      </c>
      <c r="T5141" s="11" t="s">
        <v>39</v>
      </c>
      <c r="U5141" s="18" t="s">
        <v>26</v>
      </c>
    </row>
    <row r="5142" spans="1:21" ht="15" customHeight="1" x14ac:dyDescent="0.15">
      <c r="A5142" s="10" t="s">
        <v>5190</v>
      </c>
      <c r="B5142" s="11" t="s">
        <v>46</v>
      </c>
      <c r="C5142" s="11" t="s">
        <v>52</v>
      </c>
      <c r="D5142" s="12">
        <v>46020</v>
      </c>
      <c r="E5142" s="11">
        <v>2956</v>
      </c>
      <c r="F5142" s="11" t="s">
        <v>33</v>
      </c>
      <c r="G5142" s="13">
        <v>601137.31000000006</v>
      </c>
      <c r="H5142" s="14">
        <f t="shared" si="560"/>
        <v>1776961888.3600001</v>
      </c>
      <c r="I5142" s="14">
        <f>IF(F5142="GHS",H5142,H5142*Assumptions!$B$4)</f>
        <v>1776961888.3600001</v>
      </c>
      <c r="J5142" s="15" t="str">
        <f>INDEX(Assumptions!$B$8:$B$12,MATCH(B5142,Assumptions!$A$8:$A$12,0))</f>
        <v>Specific Identification</v>
      </c>
      <c r="K5142" s="16">
        <f>G5142/(1-INDEX(Assumptions!$D$8:$D$12,MATCH(B5142,Assumptions!$A$8:$A$12,0)))</f>
        <v>770688.858974359</v>
      </c>
      <c r="L5142" s="16">
        <f t="shared" si="561"/>
        <v>18034.119300000002</v>
      </c>
      <c r="M5142" s="16">
        <f t="shared" si="562"/>
        <v>38534.442948717951</v>
      </c>
      <c r="N5142" s="14">
        <f>E5142*(K5142-L5142-M5142)*IF(F5142="GHS",1,Assumptions!$B$4)</f>
        <v>2110939597.1209948</v>
      </c>
      <c r="O5142" s="15">
        <f t="shared" ca="1" si="563"/>
        <v>266</v>
      </c>
      <c r="P5142" s="15" t="str">
        <f t="shared" ca="1" si="564"/>
        <v>181-365d</v>
      </c>
      <c r="Q5142" s="17">
        <f ca="1">IF(P5142="0-90d",0,IF(P5142="91-180d",INDEX(Assumptions!$F$8:$F$12,MATCH(B5142,Assumptions!$A$8:$A$12,0)),IF(P5142="181-365d",INDEX(Assumptions!$G$8:$G$12,MATCH(B5142,Assumptions!$A$8:$A$12,0)),INDEX(Assumptions!$H$8:$H$12,MATCH(B5142,Assumptions!$A$8:$A$12,0)))))</f>
        <v>0.05</v>
      </c>
      <c r="R5142" s="14">
        <f t="shared" ca="1" si="565"/>
        <v>88848094.418000013</v>
      </c>
      <c r="S5142" s="14">
        <f t="shared" ca="1" si="566"/>
        <v>1688113793.9420002</v>
      </c>
      <c r="T5142" s="11" t="s">
        <v>25</v>
      </c>
      <c r="U5142" s="18" t="s">
        <v>26</v>
      </c>
    </row>
    <row r="5143" spans="1:21" ht="15" customHeight="1" x14ac:dyDescent="0.15">
      <c r="A5143" s="10" t="s">
        <v>5191</v>
      </c>
      <c r="B5143" s="11" t="s">
        <v>46</v>
      </c>
      <c r="C5143" s="11" t="s">
        <v>47</v>
      </c>
      <c r="D5143" s="12">
        <v>46192</v>
      </c>
      <c r="E5143" s="11">
        <v>3208</v>
      </c>
      <c r="F5143" s="11" t="s">
        <v>33</v>
      </c>
      <c r="G5143" s="13">
        <v>558845.84</v>
      </c>
      <c r="H5143" s="14">
        <f t="shared" si="560"/>
        <v>1792777454.7199998</v>
      </c>
      <c r="I5143" s="14">
        <f>IF(F5143="GHS",H5143,H5143*Assumptions!$B$4)</f>
        <v>1792777454.7199998</v>
      </c>
      <c r="J5143" s="15" t="str">
        <f>INDEX(Assumptions!$B$8:$B$12,MATCH(B5143,Assumptions!$A$8:$A$12,0))</f>
        <v>Specific Identification</v>
      </c>
      <c r="K5143" s="16">
        <f>G5143/(1-INDEX(Assumptions!$D$8:$D$12,MATCH(B5143,Assumptions!$A$8:$A$12,0)))</f>
        <v>716469.02564102563</v>
      </c>
      <c r="L5143" s="16">
        <f t="shared" si="561"/>
        <v>16765.375199999999</v>
      </c>
      <c r="M5143" s="16">
        <f t="shared" si="562"/>
        <v>35823.451282051283</v>
      </c>
      <c r="N5143" s="14">
        <f>E5143*(K5143-L5143-M5143)*IF(F5143="GHS",1,Assumptions!$B$4)</f>
        <v>2129727678.9019897</v>
      </c>
      <c r="O5143" s="15">
        <f t="shared" ca="1" si="563"/>
        <v>94</v>
      </c>
      <c r="P5143" s="15" t="str">
        <f t="shared" ca="1" si="564"/>
        <v>91-180d</v>
      </c>
      <c r="Q5143" s="17">
        <f ca="1">IF(P5143="0-90d",0,IF(P5143="91-180d",INDEX(Assumptions!$F$8:$F$12,MATCH(B5143,Assumptions!$A$8:$A$12,0)),IF(P5143="181-365d",INDEX(Assumptions!$G$8:$G$12,MATCH(B5143,Assumptions!$A$8:$A$12,0)),INDEX(Assumptions!$H$8:$H$12,MATCH(B5143,Assumptions!$A$8:$A$12,0)))))</f>
        <v>0</v>
      </c>
      <c r="R5143" s="14">
        <f t="shared" ca="1" si="565"/>
        <v>0</v>
      </c>
      <c r="S5143" s="14">
        <f t="shared" ca="1" si="566"/>
        <v>1792777454.7199998</v>
      </c>
      <c r="T5143" s="11" t="s">
        <v>25</v>
      </c>
      <c r="U5143" s="18" t="s">
        <v>26</v>
      </c>
    </row>
    <row r="5144" spans="1:21" ht="15" customHeight="1" x14ac:dyDescent="0.15">
      <c r="A5144" s="10" t="s">
        <v>5192</v>
      </c>
      <c r="B5144" s="11" t="s">
        <v>22</v>
      </c>
      <c r="C5144" s="11" t="s">
        <v>61</v>
      </c>
      <c r="D5144" s="12">
        <v>45978</v>
      </c>
      <c r="E5144" s="11">
        <v>1879</v>
      </c>
      <c r="F5144" s="11" t="s">
        <v>24</v>
      </c>
      <c r="G5144" s="13">
        <v>31746.13</v>
      </c>
      <c r="H5144" s="14">
        <f t="shared" si="560"/>
        <v>59650978.270000003</v>
      </c>
      <c r="I5144" s="14">
        <f>IF(F5144="GHS",H5144,H5144*Assumptions!$B$4)</f>
        <v>644230565.3160001</v>
      </c>
      <c r="J5144" s="15" t="str">
        <f>INDEX(Assumptions!$B$8:$B$12,MATCH(B5144,Assumptions!$A$8:$A$12,0))</f>
        <v>FIFO</v>
      </c>
      <c r="K5144" s="16">
        <f>G5144/(1-INDEX(Assumptions!$D$8:$D$12,MATCH(B5144,Assumptions!$A$8:$A$12,0)))</f>
        <v>38714.792682926825</v>
      </c>
      <c r="L5144" s="16">
        <f t="shared" si="561"/>
        <v>952.38390000000004</v>
      </c>
      <c r="M5144" s="16">
        <f t="shared" si="562"/>
        <v>1935.7396341463414</v>
      </c>
      <c r="N5144" s="14">
        <f>E5144*(K5144-L5144-M5144)*IF(F5144="GHS",1,Assumptions!$B$4)</f>
        <v>727037762.37003231</v>
      </c>
      <c r="O5144" s="15">
        <f t="shared" ca="1" si="563"/>
        <v>308</v>
      </c>
      <c r="P5144" s="15" t="str">
        <f t="shared" ca="1" si="564"/>
        <v>181-365d</v>
      </c>
      <c r="Q5144" s="17">
        <f ca="1">IF(P5144="0-90d",0,IF(P5144="91-180d",INDEX(Assumptions!$F$8:$F$12,MATCH(B5144,Assumptions!$A$8:$A$12,0)),IF(P5144="181-365d",INDEX(Assumptions!$G$8:$G$12,MATCH(B5144,Assumptions!$A$8:$A$12,0)),INDEX(Assumptions!$H$8:$H$12,MATCH(B5144,Assumptions!$A$8:$A$12,0)))))</f>
        <v>0.15</v>
      </c>
      <c r="R5144" s="14">
        <f t="shared" ca="1" si="565"/>
        <v>96634584.797400013</v>
      </c>
      <c r="S5144" s="14">
        <f t="shared" ca="1" si="566"/>
        <v>547595980.51860011</v>
      </c>
      <c r="T5144" s="11" t="s">
        <v>25</v>
      </c>
      <c r="U5144" s="18" t="s">
        <v>26</v>
      </c>
    </row>
    <row r="5145" spans="1:21" ht="15" customHeight="1" x14ac:dyDescent="0.15">
      <c r="A5145" s="10" t="s">
        <v>5193</v>
      </c>
      <c r="B5145" s="11" t="s">
        <v>41</v>
      </c>
      <c r="C5145" s="11" t="s">
        <v>44</v>
      </c>
      <c r="D5145" s="12">
        <v>45744</v>
      </c>
      <c r="E5145" s="11">
        <v>4367</v>
      </c>
      <c r="F5145" s="11" t="s">
        <v>33</v>
      </c>
      <c r="G5145" s="13">
        <v>273.7</v>
      </c>
      <c r="H5145" s="14">
        <f t="shared" si="560"/>
        <v>1195247.8999999999</v>
      </c>
      <c r="I5145" s="14">
        <f>IF(F5145="GHS",H5145,H5145*Assumptions!$B$4)</f>
        <v>1195247.8999999999</v>
      </c>
      <c r="J5145" s="15" t="str">
        <f>INDEX(Assumptions!$B$8:$B$12,MATCH(B5145,Assumptions!$A$8:$A$12,0))</f>
        <v>Weighted Average</v>
      </c>
      <c r="K5145" s="16">
        <f>G5145/(1-INDEX(Assumptions!$D$8:$D$12,MATCH(B5145,Assumptions!$A$8:$A$12,0)))</f>
        <v>421.07692307692304</v>
      </c>
      <c r="L5145" s="16">
        <f t="shared" si="561"/>
        <v>8.2109999999999985</v>
      </c>
      <c r="M5145" s="16">
        <f t="shared" si="562"/>
        <v>21.053846153846152</v>
      </c>
      <c r="N5145" s="14">
        <f>E5145*(K5145-L5145-M5145)*IF(F5145="GHS",1,Assumptions!$B$4)</f>
        <v>1711043.3399230766</v>
      </c>
      <c r="O5145" s="15">
        <f t="shared" ca="1" si="563"/>
        <v>542</v>
      </c>
      <c r="P5145" s="15" t="str">
        <f t="shared" ca="1" si="564"/>
        <v>365d+</v>
      </c>
      <c r="Q5145" s="17">
        <f ca="1">IF(P5145="0-90d",0,IF(P5145="91-180d",INDEX(Assumptions!$F$8:$F$12,MATCH(B5145,Assumptions!$A$8:$A$12,0)),IF(P5145="181-365d",INDEX(Assumptions!$G$8:$G$12,MATCH(B5145,Assumptions!$A$8:$A$12,0)),INDEX(Assumptions!$H$8:$H$12,MATCH(B5145,Assumptions!$A$8:$A$12,0)))))</f>
        <v>0.8</v>
      </c>
      <c r="R5145" s="14">
        <f t="shared" ca="1" si="565"/>
        <v>956198.32</v>
      </c>
      <c r="S5145" s="14">
        <f t="shared" ca="1" si="566"/>
        <v>239049.57999999996</v>
      </c>
      <c r="T5145" s="11" t="s">
        <v>50</v>
      </c>
      <c r="U5145" s="18" t="s">
        <v>26</v>
      </c>
    </row>
    <row r="5146" spans="1:21" ht="15" customHeight="1" x14ac:dyDescent="0.15">
      <c r="A5146" s="10" t="s">
        <v>5194</v>
      </c>
      <c r="B5146" s="11" t="s">
        <v>41</v>
      </c>
      <c r="C5146" s="11" t="s">
        <v>42</v>
      </c>
      <c r="D5146" s="12">
        <v>46223</v>
      </c>
      <c r="E5146" s="11">
        <v>2605</v>
      </c>
      <c r="F5146" s="11" t="s">
        <v>33</v>
      </c>
      <c r="G5146" s="13">
        <v>294.81</v>
      </c>
      <c r="H5146" s="14">
        <f t="shared" si="560"/>
        <v>767980.05</v>
      </c>
      <c r="I5146" s="14">
        <f>IF(F5146="GHS",H5146,H5146*Assumptions!$B$4)</f>
        <v>767980.05</v>
      </c>
      <c r="J5146" s="15" t="str">
        <f>INDEX(Assumptions!$B$8:$B$12,MATCH(B5146,Assumptions!$A$8:$A$12,0))</f>
        <v>Weighted Average</v>
      </c>
      <c r="K5146" s="16">
        <f>G5146/(1-INDEX(Assumptions!$D$8:$D$12,MATCH(B5146,Assumptions!$A$8:$A$12,0)))</f>
        <v>453.55384615384617</v>
      </c>
      <c r="L5146" s="16">
        <f t="shared" si="561"/>
        <v>8.8443000000000005</v>
      </c>
      <c r="M5146" s="16">
        <f t="shared" si="562"/>
        <v>22.677692307692311</v>
      </c>
      <c r="N5146" s="14">
        <f>E5146*(K5146-L5146-M5146)*IF(F5146="GHS",1,Assumptions!$B$4)</f>
        <v>1099392.9792692307</v>
      </c>
      <c r="O5146" s="15">
        <f t="shared" ca="1" si="563"/>
        <v>63</v>
      </c>
      <c r="P5146" s="15" t="str">
        <f t="shared" ca="1" si="564"/>
        <v>0-90d</v>
      </c>
      <c r="Q5146" s="17">
        <f ca="1">IF(P5146="0-90d",0,IF(P5146="91-180d",INDEX(Assumptions!$F$8:$F$12,MATCH(B5146,Assumptions!$A$8:$A$12,0)),IF(P5146="181-365d",INDEX(Assumptions!$G$8:$G$12,MATCH(B5146,Assumptions!$A$8:$A$12,0)),INDEX(Assumptions!$H$8:$H$12,MATCH(B5146,Assumptions!$A$8:$A$12,0)))))</f>
        <v>0</v>
      </c>
      <c r="R5146" s="14">
        <f t="shared" ca="1" si="565"/>
        <v>0</v>
      </c>
      <c r="S5146" s="14">
        <f t="shared" ca="1" si="566"/>
        <v>767980.05</v>
      </c>
      <c r="T5146" s="11" t="s">
        <v>25</v>
      </c>
      <c r="U5146" s="18" t="s">
        <v>26</v>
      </c>
    </row>
    <row r="5147" spans="1:21" ht="15" customHeight="1" x14ac:dyDescent="0.15">
      <c r="A5147" s="10" t="s">
        <v>5195</v>
      </c>
      <c r="B5147" s="11" t="s">
        <v>31</v>
      </c>
      <c r="C5147" s="11" t="s">
        <v>76</v>
      </c>
      <c r="D5147" s="12">
        <v>46144</v>
      </c>
      <c r="E5147" s="11">
        <v>4998</v>
      </c>
      <c r="F5147" s="11" t="s">
        <v>33</v>
      </c>
      <c r="G5147" s="13">
        <v>3436.57</v>
      </c>
      <c r="H5147" s="14">
        <f t="shared" si="560"/>
        <v>17175976.859999999</v>
      </c>
      <c r="I5147" s="14">
        <f>IF(F5147="GHS",H5147,H5147*Assumptions!$B$4)</f>
        <v>17175976.859999999</v>
      </c>
      <c r="J5147" s="15" t="str">
        <f>INDEX(Assumptions!$B$8:$B$12,MATCH(B5147,Assumptions!$A$8:$A$12,0))</f>
        <v>Weighted Average</v>
      </c>
      <c r="K5147" s="16">
        <f>G5147/(1-INDEX(Assumptions!$D$8:$D$12,MATCH(B5147,Assumptions!$A$8:$A$12,0)))</f>
        <v>4773.0138888888896</v>
      </c>
      <c r="L5147" s="16">
        <f t="shared" si="561"/>
        <v>103.0971</v>
      </c>
      <c r="M5147" s="16">
        <f t="shared" si="562"/>
        <v>238.6506944444445</v>
      </c>
      <c r="N5147" s="14">
        <f>E5147*(K5147-L5147-M5147)*IF(F5147="GHS",1,Assumptions!$B$4)</f>
        <v>22147467.940033335</v>
      </c>
      <c r="O5147" s="15">
        <f t="shared" ca="1" si="563"/>
        <v>142</v>
      </c>
      <c r="P5147" s="15" t="str">
        <f t="shared" ca="1" si="564"/>
        <v>91-180d</v>
      </c>
      <c r="Q5147" s="17">
        <f ca="1">IF(P5147="0-90d",0,IF(P5147="91-180d",INDEX(Assumptions!$F$8:$F$12,MATCH(B5147,Assumptions!$A$8:$A$12,0)),IF(P5147="181-365d",INDEX(Assumptions!$G$8:$G$12,MATCH(B5147,Assumptions!$A$8:$A$12,0)),INDEX(Assumptions!$H$8:$H$12,MATCH(B5147,Assumptions!$A$8:$A$12,0)))))</f>
        <v>0.05</v>
      </c>
      <c r="R5147" s="14">
        <f t="shared" ca="1" si="565"/>
        <v>858798.84299999999</v>
      </c>
      <c r="S5147" s="14">
        <f t="shared" ca="1" si="566"/>
        <v>16317178.016999999</v>
      </c>
      <c r="T5147" s="11" t="s">
        <v>25</v>
      </c>
      <c r="U5147" s="18" t="s">
        <v>26</v>
      </c>
    </row>
    <row r="5148" spans="1:21" ht="15" customHeight="1" x14ac:dyDescent="0.15">
      <c r="A5148" s="10" t="s">
        <v>5196</v>
      </c>
      <c r="B5148" s="11" t="s">
        <v>22</v>
      </c>
      <c r="C5148" s="11" t="s">
        <v>81</v>
      </c>
      <c r="D5148" s="12">
        <v>46115</v>
      </c>
      <c r="E5148" s="11">
        <v>1109</v>
      </c>
      <c r="F5148" s="11" t="s">
        <v>24</v>
      </c>
      <c r="G5148" s="13">
        <v>39443.269999999997</v>
      </c>
      <c r="H5148" s="14">
        <f t="shared" si="560"/>
        <v>43742586.43</v>
      </c>
      <c r="I5148" s="14">
        <f>IF(F5148="GHS",H5148,H5148*Assumptions!$B$4)</f>
        <v>472419933.44400001</v>
      </c>
      <c r="J5148" s="15" t="str">
        <f>INDEX(Assumptions!$B$8:$B$12,MATCH(B5148,Assumptions!$A$8:$A$12,0))</f>
        <v>FIFO</v>
      </c>
      <c r="K5148" s="16">
        <f>G5148/(1-INDEX(Assumptions!$D$8:$D$12,MATCH(B5148,Assumptions!$A$8:$A$12,0)))</f>
        <v>48101.548780487799</v>
      </c>
      <c r="L5148" s="16">
        <f t="shared" si="561"/>
        <v>1183.2980999999997</v>
      </c>
      <c r="M5148" s="16">
        <f t="shared" si="562"/>
        <v>2405.0774390243901</v>
      </c>
      <c r="N5148" s="14">
        <f>E5148*(K5148-L5148-M5148)*IF(F5148="GHS",1,Assumptions!$B$4)</f>
        <v>533143178.54765558</v>
      </c>
      <c r="O5148" s="15">
        <f t="shared" ca="1" si="563"/>
        <v>171</v>
      </c>
      <c r="P5148" s="15" t="str">
        <f t="shared" ca="1" si="564"/>
        <v>91-180d</v>
      </c>
      <c r="Q5148" s="17">
        <f ca="1">IF(P5148="0-90d",0,IF(P5148="91-180d",INDEX(Assumptions!$F$8:$F$12,MATCH(B5148,Assumptions!$A$8:$A$12,0)),IF(P5148="181-365d",INDEX(Assumptions!$G$8:$G$12,MATCH(B5148,Assumptions!$A$8:$A$12,0)),INDEX(Assumptions!$H$8:$H$12,MATCH(B5148,Assumptions!$A$8:$A$12,0)))))</f>
        <v>0.03</v>
      </c>
      <c r="R5148" s="14">
        <f t="shared" ca="1" si="565"/>
        <v>14172598.003319999</v>
      </c>
      <c r="S5148" s="14">
        <f t="shared" ca="1" si="566"/>
        <v>458247335.44068003</v>
      </c>
      <c r="T5148" s="11" t="s">
        <v>25</v>
      </c>
      <c r="U5148" s="18" t="s">
        <v>26</v>
      </c>
    </row>
    <row r="5149" spans="1:21" ht="15" customHeight="1" x14ac:dyDescent="0.15">
      <c r="A5149" s="10" t="s">
        <v>5197</v>
      </c>
      <c r="B5149" s="11" t="s">
        <v>22</v>
      </c>
      <c r="C5149" s="11" t="s">
        <v>23</v>
      </c>
      <c r="D5149" s="12">
        <v>45958</v>
      </c>
      <c r="E5149" s="11">
        <v>2034</v>
      </c>
      <c r="F5149" s="11" t="s">
        <v>24</v>
      </c>
      <c r="G5149" s="13">
        <v>25923.52</v>
      </c>
      <c r="H5149" s="14">
        <f t="shared" si="560"/>
        <v>52728439.68</v>
      </c>
      <c r="I5149" s="14">
        <f>IF(F5149="GHS",H5149,H5149*Assumptions!$B$4)</f>
        <v>569467148.54400003</v>
      </c>
      <c r="J5149" s="15" t="str">
        <f>INDEX(Assumptions!$B$8:$B$12,MATCH(B5149,Assumptions!$A$8:$A$12,0))</f>
        <v>FIFO</v>
      </c>
      <c r="K5149" s="16">
        <f>G5149/(1-INDEX(Assumptions!$D$8:$D$12,MATCH(B5149,Assumptions!$A$8:$A$12,0)))</f>
        <v>31614.048780487803</v>
      </c>
      <c r="L5149" s="16">
        <f t="shared" si="561"/>
        <v>777.7056</v>
      </c>
      <c r="M5149" s="16">
        <f t="shared" si="562"/>
        <v>1580.7024390243903</v>
      </c>
      <c r="N5149" s="14">
        <f>E5149*(K5149-L5149-M5149)*IF(F5149="GHS",1,Assumptions!$B$4)</f>
        <v>642664511.29587519</v>
      </c>
      <c r="O5149" s="15">
        <f t="shared" ca="1" si="563"/>
        <v>328</v>
      </c>
      <c r="P5149" s="15" t="str">
        <f t="shared" ca="1" si="564"/>
        <v>181-365d</v>
      </c>
      <c r="Q5149" s="17">
        <f ca="1">IF(P5149="0-90d",0,IF(P5149="91-180d",INDEX(Assumptions!$F$8:$F$12,MATCH(B5149,Assumptions!$A$8:$A$12,0)),IF(P5149="181-365d",INDEX(Assumptions!$G$8:$G$12,MATCH(B5149,Assumptions!$A$8:$A$12,0)),INDEX(Assumptions!$H$8:$H$12,MATCH(B5149,Assumptions!$A$8:$A$12,0)))))</f>
        <v>0.15</v>
      </c>
      <c r="R5149" s="14">
        <f t="shared" ca="1" si="565"/>
        <v>85420072.281599998</v>
      </c>
      <c r="S5149" s="14">
        <f t="shared" ca="1" si="566"/>
        <v>484047076.26240003</v>
      </c>
      <c r="T5149" s="11" t="s">
        <v>25</v>
      </c>
      <c r="U5149" s="18" t="s">
        <v>26</v>
      </c>
    </row>
    <row r="5150" spans="1:21" ht="15" customHeight="1" x14ac:dyDescent="0.15">
      <c r="A5150" s="10" t="s">
        <v>5198</v>
      </c>
      <c r="B5150" s="11" t="s">
        <v>31</v>
      </c>
      <c r="C5150" s="11" t="s">
        <v>32</v>
      </c>
      <c r="D5150" s="12">
        <v>45922</v>
      </c>
      <c r="E5150" s="11">
        <v>4697</v>
      </c>
      <c r="F5150" s="11" t="s">
        <v>33</v>
      </c>
      <c r="G5150" s="13">
        <v>1155.3900000000001</v>
      </c>
      <c r="H5150" s="14">
        <f t="shared" si="560"/>
        <v>5426866.8300000001</v>
      </c>
      <c r="I5150" s="14">
        <f>IF(F5150="GHS",H5150,H5150*Assumptions!$B$4)</f>
        <v>5426866.8300000001</v>
      </c>
      <c r="J5150" s="15" t="str">
        <f>INDEX(Assumptions!$B$8:$B$12,MATCH(B5150,Assumptions!$A$8:$A$12,0))</f>
        <v>Weighted Average</v>
      </c>
      <c r="K5150" s="16">
        <f>G5150/(1-INDEX(Assumptions!$D$8:$D$12,MATCH(B5150,Assumptions!$A$8:$A$12,0)))</f>
        <v>1604.7083333333335</v>
      </c>
      <c r="L5150" s="16">
        <f t="shared" si="561"/>
        <v>34.661700000000003</v>
      </c>
      <c r="M5150" s="16">
        <f t="shared" si="562"/>
        <v>80.23541666666668</v>
      </c>
      <c r="N5150" s="14">
        <f>E5150*(K5150-L5150-M5150)*IF(F5150="GHS",1,Assumptions!$B$4)</f>
        <v>6997643.2846833337</v>
      </c>
      <c r="O5150" s="15">
        <f t="shared" ca="1" si="563"/>
        <v>364</v>
      </c>
      <c r="P5150" s="15" t="str">
        <f t="shared" ca="1" si="564"/>
        <v>181-365d</v>
      </c>
      <c r="Q5150" s="17">
        <f ca="1">IF(P5150="0-90d",0,IF(P5150="91-180d",INDEX(Assumptions!$F$8:$F$12,MATCH(B5150,Assumptions!$A$8:$A$12,0)),IF(P5150="181-365d",INDEX(Assumptions!$G$8:$G$12,MATCH(B5150,Assumptions!$A$8:$A$12,0)),INDEX(Assumptions!$H$8:$H$12,MATCH(B5150,Assumptions!$A$8:$A$12,0)))))</f>
        <v>0.2</v>
      </c>
      <c r="R5150" s="14">
        <f t="shared" ca="1" si="565"/>
        <v>1085373.3660000002</v>
      </c>
      <c r="S5150" s="14">
        <f t="shared" ca="1" si="566"/>
        <v>4341493.4639999997</v>
      </c>
      <c r="T5150" s="11" t="s">
        <v>25</v>
      </c>
      <c r="U5150" s="18" t="s">
        <v>36</v>
      </c>
    </row>
    <row r="5151" spans="1:21" ht="15" customHeight="1" x14ac:dyDescent="0.15">
      <c r="A5151" s="10" t="s">
        <v>5199</v>
      </c>
      <c r="B5151" s="11" t="s">
        <v>28</v>
      </c>
      <c r="C5151" s="11" t="s">
        <v>38</v>
      </c>
      <c r="D5151" s="12">
        <v>45803</v>
      </c>
      <c r="E5151" s="11">
        <v>3311</v>
      </c>
      <c r="F5151" s="11" t="s">
        <v>24</v>
      </c>
      <c r="G5151" s="13">
        <v>21459.88</v>
      </c>
      <c r="H5151" s="14">
        <f t="shared" si="560"/>
        <v>71053662.680000007</v>
      </c>
      <c r="I5151" s="14">
        <f>IF(F5151="GHS",H5151,H5151*Assumptions!$B$4)</f>
        <v>767379556.94400012</v>
      </c>
      <c r="J5151" s="15" t="str">
        <f>INDEX(Assumptions!$B$8:$B$12,MATCH(B5151,Assumptions!$A$8:$A$12,0))</f>
        <v>Fair Value Less Costs to Sell</v>
      </c>
      <c r="K5151" s="16">
        <f>G5151/(1-INDEX(Assumptions!$D$8:$D$12,MATCH(B5151,Assumptions!$A$8:$A$12,0)))</f>
        <v>24386.227272727272</v>
      </c>
      <c r="L5151" s="16">
        <f t="shared" si="561"/>
        <v>643.79640000000006</v>
      </c>
      <c r="M5151" s="16">
        <f t="shared" si="562"/>
        <v>1219.3113636363637</v>
      </c>
      <c r="N5151" s="14">
        <f>E5151*(K5151-L5151-M5151)*IF(F5151="GHS",1,Assumptions!$B$4)</f>
        <v>805399725.90168011</v>
      </c>
      <c r="O5151" s="15">
        <f t="shared" ca="1" si="563"/>
        <v>483</v>
      </c>
      <c r="P5151" s="15" t="str">
        <f t="shared" ca="1" si="564"/>
        <v>365d+</v>
      </c>
      <c r="Q5151" s="17">
        <f ca="1">IF(P5151="0-90d",0,IF(P5151="91-180d",INDEX(Assumptions!$F$8:$F$12,MATCH(B5151,Assumptions!$A$8:$A$12,0)),IF(P5151="181-365d",INDEX(Assumptions!$G$8:$G$12,MATCH(B5151,Assumptions!$A$8:$A$12,0)),INDEX(Assumptions!$H$8:$H$12,MATCH(B5151,Assumptions!$A$8:$A$12,0)))))</f>
        <v>0.4</v>
      </c>
      <c r="R5151" s="14">
        <f t="shared" ca="1" si="565"/>
        <v>306951822.77760005</v>
      </c>
      <c r="S5151" s="14">
        <f t="shared" ca="1" si="566"/>
        <v>460427734.16640007</v>
      </c>
      <c r="T5151" s="11" t="s">
        <v>25</v>
      </c>
      <c r="U5151" s="18" t="s">
        <v>26</v>
      </c>
    </row>
    <row r="5152" spans="1:21" ht="15" customHeight="1" x14ac:dyDescent="0.15">
      <c r="A5152" s="10" t="s">
        <v>5200</v>
      </c>
      <c r="B5152" s="11" t="s">
        <v>31</v>
      </c>
      <c r="C5152" s="11" t="s">
        <v>76</v>
      </c>
      <c r="D5152" s="12">
        <v>46171</v>
      </c>
      <c r="E5152" s="11">
        <v>2003</v>
      </c>
      <c r="F5152" s="11" t="s">
        <v>33</v>
      </c>
      <c r="G5152" s="13">
        <v>1241.45</v>
      </c>
      <c r="H5152" s="14">
        <f t="shared" si="560"/>
        <v>2486624.35</v>
      </c>
      <c r="I5152" s="14">
        <f>IF(F5152="GHS",H5152,H5152*Assumptions!$B$4)</f>
        <v>2486624.35</v>
      </c>
      <c r="J5152" s="15" t="str">
        <f>INDEX(Assumptions!$B$8:$B$12,MATCH(B5152,Assumptions!$A$8:$A$12,0))</f>
        <v>Weighted Average</v>
      </c>
      <c r="K5152" s="16">
        <f>G5152/(1-INDEX(Assumptions!$D$8:$D$12,MATCH(B5152,Assumptions!$A$8:$A$12,0)))</f>
        <v>1724.2361111111113</v>
      </c>
      <c r="L5152" s="16">
        <f t="shared" si="561"/>
        <v>37.243499999999997</v>
      </c>
      <c r="M5152" s="16">
        <f t="shared" si="562"/>
        <v>86.211805555555571</v>
      </c>
      <c r="N5152" s="14">
        <f>E5152*(K5152-L5152-M5152)*IF(F5152="GHS",1,Assumptions!$B$4)</f>
        <v>3206363.9535277779</v>
      </c>
      <c r="O5152" s="15">
        <f t="shared" ca="1" si="563"/>
        <v>115</v>
      </c>
      <c r="P5152" s="15" t="str">
        <f t="shared" ca="1" si="564"/>
        <v>91-180d</v>
      </c>
      <c r="Q5152" s="17">
        <f ca="1">IF(P5152="0-90d",0,IF(P5152="91-180d",INDEX(Assumptions!$F$8:$F$12,MATCH(B5152,Assumptions!$A$8:$A$12,0)),IF(P5152="181-365d",INDEX(Assumptions!$G$8:$G$12,MATCH(B5152,Assumptions!$A$8:$A$12,0)),INDEX(Assumptions!$H$8:$H$12,MATCH(B5152,Assumptions!$A$8:$A$12,0)))))</f>
        <v>0.05</v>
      </c>
      <c r="R5152" s="14">
        <f t="shared" ca="1" si="565"/>
        <v>124331.21750000001</v>
      </c>
      <c r="S5152" s="14">
        <f t="shared" ca="1" si="566"/>
        <v>2362293.1325000003</v>
      </c>
      <c r="T5152" s="11" t="s">
        <v>25</v>
      </c>
      <c r="U5152" s="18" t="s">
        <v>36</v>
      </c>
    </row>
    <row r="5153" spans="1:21" ht="15" customHeight="1" x14ac:dyDescent="0.15">
      <c r="A5153" s="10" t="s">
        <v>5201</v>
      </c>
      <c r="B5153" s="11" t="s">
        <v>31</v>
      </c>
      <c r="C5153" s="11" t="s">
        <v>63</v>
      </c>
      <c r="D5153" s="12">
        <v>46005</v>
      </c>
      <c r="E5153" s="11">
        <v>4500</v>
      </c>
      <c r="F5153" s="11" t="s">
        <v>33</v>
      </c>
      <c r="G5153" s="13">
        <v>1306.57</v>
      </c>
      <c r="H5153" s="14">
        <f t="shared" si="560"/>
        <v>5879565</v>
      </c>
      <c r="I5153" s="14">
        <f>IF(F5153="GHS",H5153,H5153*Assumptions!$B$4)</f>
        <v>5879565</v>
      </c>
      <c r="J5153" s="15" t="str">
        <f>INDEX(Assumptions!$B$8:$B$12,MATCH(B5153,Assumptions!$A$8:$A$12,0))</f>
        <v>Weighted Average</v>
      </c>
      <c r="K5153" s="16">
        <f>G5153/(1-INDEX(Assumptions!$D$8:$D$12,MATCH(B5153,Assumptions!$A$8:$A$12,0)))</f>
        <v>1814.6805555555554</v>
      </c>
      <c r="L5153" s="16">
        <f t="shared" si="561"/>
        <v>39.197099999999999</v>
      </c>
      <c r="M5153" s="16">
        <f t="shared" si="562"/>
        <v>90.734027777777783</v>
      </c>
      <c r="N5153" s="14">
        <f>E5153*(K5153-L5153-M5153)*IF(F5153="GHS",1,Assumptions!$B$4)</f>
        <v>7581372.4249999989</v>
      </c>
      <c r="O5153" s="15">
        <f t="shared" ca="1" si="563"/>
        <v>281</v>
      </c>
      <c r="P5153" s="15" t="str">
        <f t="shared" ca="1" si="564"/>
        <v>181-365d</v>
      </c>
      <c r="Q5153" s="17">
        <f ca="1">IF(P5153="0-90d",0,IF(P5153="91-180d",INDEX(Assumptions!$F$8:$F$12,MATCH(B5153,Assumptions!$A$8:$A$12,0)),IF(P5153="181-365d",INDEX(Assumptions!$G$8:$G$12,MATCH(B5153,Assumptions!$A$8:$A$12,0)),INDEX(Assumptions!$H$8:$H$12,MATCH(B5153,Assumptions!$A$8:$A$12,0)))))</f>
        <v>0.2</v>
      </c>
      <c r="R5153" s="14">
        <f t="shared" ca="1" si="565"/>
        <v>1175913</v>
      </c>
      <c r="S5153" s="14">
        <f t="shared" ca="1" si="566"/>
        <v>4703652</v>
      </c>
      <c r="T5153" s="11" t="s">
        <v>25</v>
      </c>
      <c r="U5153" s="18" t="s">
        <v>26</v>
      </c>
    </row>
    <row r="5154" spans="1:21" ht="15" customHeight="1" x14ac:dyDescent="0.15">
      <c r="A5154" s="10" t="s">
        <v>5202</v>
      </c>
      <c r="B5154" s="11" t="s">
        <v>28</v>
      </c>
      <c r="C5154" s="11" t="s">
        <v>38</v>
      </c>
      <c r="D5154" s="12">
        <v>45923</v>
      </c>
      <c r="E5154" s="11">
        <v>2436</v>
      </c>
      <c r="F5154" s="11" t="s">
        <v>24</v>
      </c>
      <c r="G5154" s="13">
        <v>4699.37</v>
      </c>
      <c r="H5154" s="14">
        <f t="shared" si="560"/>
        <v>11447665.32</v>
      </c>
      <c r="I5154" s="14">
        <f>IF(F5154="GHS",H5154,H5154*Assumptions!$B$4)</f>
        <v>123634785.45600002</v>
      </c>
      <c r="J5154" s="15" t="str">
        <f>INDEX(Assumptions!$B$8:$B$12,MATCH(B5154,Assumptions!$A$8:$A$12,0))</f>
        <v>Fair Value Less Costs to Sell</v>
      </c>
      <c r="K5154" s="16">
        <f>G5154/(1-INDEX(Assumptions!$D$8:$D$12,MATCH(B5154,Assumptions!$A$8:$A$12,0)))</f>
        <v>5340.193181818182</v>
      </c>
      <c r="L5154" s="16">
        <f t="shared" si="561"/>
        <v>140.9811</v>
      </c>
      <c r="M5154" s="16">
        <f t="shared" si="562"/>
        <v>267.00965909090911</v>
      </c>
      <c r="N5154" s="14">
        <f>E5154*(K5154-L5154-M5154)*IF(F5154="GHS",1,Assumptions!$B$4)</f>
        <v>129760327.0990473</v>
      </c>
      <c r="O5154" s="15">
        <f t="shared" ca="1" si="563"/>
        <v>363</v>
      </c>
      <c r="P5154" s="15" t="str">
        <f t="shared" ca="1" si="564"/>
        <v>181-365d</v>
      </c>
      <c r="Q5154" s="17">
        <f ca="1">IF(P5154="0-90d",0,IF(P5154="91-180d",INDEX(Assumptions!$F$8:$F$12,MATCH(B5154,Assumptions!$A$8:$A$12,0)),IF(P5154="181-365d",INDEX(Assumptions!$G$8:$G$12,MATCH(B5154,Assumptions!$A$8:$A$12,0)),INDEX(Assumptions!$H$8:$H$12,MATCH(B5154,Assumptions!$A$8:$A$12,0)))))</f>
        <v>0.1</v>
      </c>
      <c r="R5154" s="14">
        <f t="shared" ca="1" si="565"/>
        <v>12363478.545600003</v>
      </c>
      <c r="S5154" s="14">
        <f t="shared" ca="1" si="566"/>
        <v>111271306.91040002</v>
      </c>
      <c r="T5154" s="11" t="s">
        <v>25</v>
      </c>
      <c r="U5154" s="18" t="s">
        <v>26</v>
      </c>
    </row>
    <row r="5155" spans="1:21" ht="15" customHeight="1" x14ac:dyDescent="0.15">
      <c r="A5155" s="10" t="s">
        <v>5203</v>
      </c>
      <c r="B5155" s="11" t="s">
        <v>41</v>
      </c>
      <c r="C5155" s="11" t="s">
        <v>44</v>
      </c>
      <c r="D5155" s="12">
        <v>46085</v>
      </c>
      <c r="E5155" s="11">
        <v>446</v>
      </c>
      <c r="F5155" s="11" t="s">
        <v>33</v>
      </c>
      <c r="G5155" s="13">
        <v>237.87</v>
      </c>
      <c r="H5155" s="14">
        <f t="shared" si="560"/>
        <v>106090.02</v>
      </c>
      <c r="I5155" s="14">
        <f>IF(F5155="GHS",H5155,H5155*Assumptions!$B$4)</f>
        <v>106090.02</v>
      </c>
      <c r="J5155" s="15" t="str">
        <f>INDEX(Assumptions!$B$8:$B$12,MATCH(B5155,Assumptions!$A$8:$A$12,0))</f>
        <v>Weighted Average</v>
      </c>
      <c r="K5155" s="16">
        <f>G5155/(1-INDEX(Assumptions!$D$8:$D$12,MATCH(B5155,Assumptions!$A$8:$A$12,0)))</f>
        <v>365.95384615384614</v>
      </c>
      <c r="L5155" s="16">
        <f t="shared" si="561"/>
        <v>7.1360999999999999</v>
      </c>
      <c r="M5155" s="16">
        <f t="shared" si="562"/>
        <v>18.297692307692309</v>
      </c>
      <c r="N5155" s="14">
        <f>E5155*(K5155-L5155-M5155)*IF(F5155="GHS",1,Assumptions!$B$4)</f>
        <v>151871.94401538459</v>
      </c>
      <c r="O5155" s="15">
        <f t="shared" ca="1" si="563"/>
        <v>201</v>
      </c>
      <c r="P5155" s="15" t="str">
        <f t="shared" ca="1" si="564"/>
        <v>181-365d</v>
      </c>
      <c r="Q5155" s="17">
        <f ca="1">IF(P5155="0-90d",0,IF(P5155="91-180d",INDEX(Assumptions!$F$8:$F$12,MATCH(B5155,Assumptions!$A$8:$A$12,0)),IF(P5155="181-365d",INDEX(Assumptions!$G$8:$G$12,MATCH(B5155,Assumptions!$A$8:$A$12,0)),INDEX(Assumptions!$H$8:$H$12,MATCH(B5155,Assumptions!$A$8:$A$12,0)))))</f>
        <v>0.35</v>
      </c>
      <c r="R5155" s="14">
        <f t="shared" ca="1" si="565"/>
        <v>37131.506999999998</v>
      </c>
      <c r="S5155" s="14">
        <f t="shared" ca="1" si="566"/>
        <v>68958.513000000006</v>
      </c>
      <c r="T5155" s="11" t="s">
        <v>25</v>
      </c>
      <c r="U5155" s="18" t="s">
        <v>26</v>
      </c>
    </row>
    <row r="5156" spans="1:21" ht="15" customHeight="1" x14ac:dyDescent="0.15">
      <c r="A5156" s="10" t="s">
        <v>5204</v>
      </c>
      <c r="B5156" s="11" t="s">
        <v>41</v>
      </c>
      <c r="C5156" s="11" t="s">
        <v>115</v>
      </c>
      <c r="D5156" s="12">
        <v>45950</v>
      </c>
      <c r="E5156" s="11">
        <v>1010</v>
      </c>
      <c r="F5156" s="11" t="s">
        <v>33</v>
      </c>
      <c r="G5156" s="13">
        <v>516.64</v>
      </c>
      <c r="H5156" s="14">
        <f t="shared" si="560"/>
        <v>521806.39999999997</v>
      </c>
      <c r="I5156" s="14">
        <f>IF(F5156="GHS",H5156,H5156*Assumptions!$B$4)</f>
        <v>521806.39999999997</v>
      </c>
      <c r="J5156" s="15" t="str">
        <f>INDEX(Assumptions!$B$8:$B$12,MATCH(B5156,Assumptions!$A$8:$A$12,0))</f>
        <v>Weighted Average</v>
      </c>
      <c r="K5156" s="16">
        <f>G5156/(1-INDEX(Assumptions!$D$8:$D$12,MATCH(B5156,Assumptions!$A$8:$A$12,0)))</f>
        <v>794.83076923076919</v>
      </c>
      <c r="L5156" s="16">
        <f t="shared" si="561"/>
        <v>15.499199999999998</v>
      </c>
      <c r="M5156" s="16">
        <f t="shared" si="562"/>
        <v>39.741538461538461</v>
      </c>
      <c r="N5156" s="14">
        <f>E5156*(K5156-L5156-M5156)*IF(F5156="GHS",1,Assumptions!$B$4)</f>
        <v>746985.93107692315</v>
      </c>
      <c r="O5156" s="15">
        <f t="shared" ca="1" si="563"/>
        <v>336</v>
      </c>
      <c r="P5156" s="15" t="str">
        <f t="shared" ca="1" si="564"/>
        <v>181-365d</v>
      </c>
      <c r="Q5156" s="17">
        <f ca="1">IF(P5156="0-90d",0,IF(P5156="91-180d",INDEX(Assumptions!$F$8:$F$12,MATCH(B5156,Assumptions!$A$8:$A$12,0)),IF(P5156="181-365d",INDEX(Assumptions!$G$8:$G$12,MATCH(B5156,Assumptions!$A$8:$A$12,0)),INDEX(Assumptions!$H$8:$H$12,MATCH(B5156,Assumptions!$A$8:$A$12,0)))))</f>
        <v>0.35</v>
      </c>
      <c r="R5156" s="14">
        <f t="shared" ca="1" si="565"/>
        <v>182632.24</v>
      </c>
      <c r="S5156" s="14">
        <f t="shared" ca="1" si="566"/>
        <v>339174.16</v>
      </c>
      <c r="T5156" s="11" t="s">
        <v>25</v>
      </c>
      <c r="U5156" s="18" t="s">
        <v>26</v>
      </c>
    </row>
    <row r="5157" spans="1:21" ht="15" customHeight="1" x14ac:dyDescent="0.15">
      <c r="A5157" s="10" t="s">
        <v>5205</v>
      </c>
      <c r="B5157" s="11" t="s">
        <v>46</v>
      </c>
      <c r="C5157" s="11" t="s">
        <v>47</v>
      </c>
      <c r="D5157" s="12">
        <v>45795</v>
      </c>
      <c r="E5157" s="11">
        <v>518</v>
      </c>
      <c r="F5157" s="11" t="s">
        <v>33</v>
      </c>
      <c r="G5157" s="13">
        <v>437896.5</v>
      </c>
      <c r="H5157" s="14">
        <f t="shared" si="560"/>
        <v>226830387</v>
      </c>
      <c r="I5157" s="14">
        <f>IF(F5157="GHS",H5157,H5157*Assumptions!$B$4)</f>
        <v>226830387</v>
      </c>
      <c r="J5157" s="15" t="str">
        <f>INDEX(Assumptions!$B$8:$B$12,MATCH(B5157,Assumptions!$A$8:$A$12,0))</f>
        <v>Specific Identification</v>
      </c>
      <c r="K5157" s="16">
        <f>G5157/(1-INDEX(Assumptions!$D$8:$D$12,MATCH(B5157,Assumptions!$A$8:$A$12,0)))</f>
        <v>561405.76923076925</v>
      </c>
      <c r="L5157" s="16">
        <f t="shared" si="561"/>
        <v>13136.894999999999</v>
      </c>
      <c r="M5157" s="16">
        <f t="shared" si="562"/>
        <v>28070.288461538465</v>
      </c>
      <c r="N5157" s="14">
        <f>E5157*(K5157-L5157-M5157)*IF(F5157="GHS",1,Assumptions!$B$4)</f>
        <v>269462867.42846155</v>
      </c>
      <c r="O5157" s="15">
        <f t="shared" ca="1" si="563"/>
        <v>491</v>
      </c>
      <c r="P5157" s="15" t="str">
        <f t="shared" ca="1" si="564"/>
        <v>365d+</v>
      </c>
      <c r="Q5157" s="17">
        <f ca="1">IF(P5157="0-90d",0,IF(P5157="91-180d",INDEX(Assumptions!$F$8:$F$12,MATCH(B5157,Assumptions!$A$8:$A$12,0)),IF(P5157="181-365d",INDEX(Assumptions!$G$8:$G$12,MATCH(B5157,Assumptions!$A$8:$A$12,0)),INDEX(Assumptions!$H$8:$H$12,MATCH(B5157,Assumptions!$A$8:$A$12,0)))))</f>
        <v>0.15</v>
      </c>
      <c r="R5157" s="14">
        <f t="shared" ca="1" si="565"/>
        <v>34024558.049999997</v>
      </c>
      <c r="S5157" s="14">
        <f t="shared" ca="1" si="566"/>
        <v>192805828.94999999</v>
      </c>
      <c r="T5157" s="11" t="s">
        <v>25</v>
      </c>
      <c r="U5157" s="18" t="s">
        <v>26</v>
      </c>
    </row>
    <row r="5158" spans="1:21" ht="15" customHeight="1" x14ac:dyDescent="0.15">
      <c r="A5158" s="10" t="s">
        <v>5206</v>
      </c>
      <c r="B5158" s="11" t="s">
        <v>31</v>
      </c>
      <c r="C5158" s="11" t="s">
        <v>63</v>
      </c>
      <c r="D5158" s="12">
        <v>45813</v>
      </c>
      <c r="E5158" s="11">
        <v>3793</v>
      </c>
      <c r="F5158" s="11" t="s">
        <v>33</v>
      </c>
      <c r="G5158" s="13">
        <v>3535.52</v>
      </c>
      <c r="H5158" s="14">
        <f t="shared" si="560"/>
        <v>13410227.359999999</v>
      </c>
      <c r="I5158" s="14">
        <f>IF(F5158="GHS",H5158,H5158*Assumptions!$B$4)</f>
        <v>13410227.359999999</v>
      </c>
      <c r="J5158" s="15" t="str">
        <f>INDEX(Assumptions!$B$8:$B$12,MATCH(B5158,Assumptions!$A$8:$A$12,0))</f>
        <v>Weighted Average</v>
      </c>
      <c r="K5158" s="16">
        <f>G5158/(1-INDEX(Assumptions!$D$8:$D$12,MATCH(B5158,Assumptions!$A$8:$A$12,0)))</f>
        <v>4910.4444444444443</v>
      </c>
      <c r="L5158" s="16">
        <f t="shared" si="561"/>
        <v>106.06559999999999</v>
      </c>
      <c r="M5158" s="16">
        <f t="shared" si="562"/>
        <v>245.52222222222224</v>
      </c>
      <c r="N5158" s="14">
        <f>E5158*(K5158-L5158-M5158)*IF(F5158="GHS",1,Assumptions!$B$4)</f>
        <v>17291743.168088891</v>
      </c>
      <c r="O5158" s="15">
        <f t="shared" ca="1" si="563"/>
        <v>473</v>
      </c>
      <c r="P5158" s="15" t="str">
        <f t="shared" ca="1" si="564"/>
        <v>365d+</v>
      </c>
      <c r="Q5158" s="17">
        <f ca="1">IF(P5158="0-90d",0,IF(P5158="91-180d",INDEX(Assumptions!$F$8:$F$12,MATCH(B5158,Assumptions!$A$8:$A$12,0)),IF(P5158="181-365d",INDEX(Assumptions!$G$8:$G$12,MATCH(B5158,Assumptions!$A$8:$A$12,0)),INDEX(Assumptions!$H$8:$H$12,MATCH(B5158,Assumptions!$A$8:$A$12,0)))))</f>
        <v>0.6</v>
      </c>
      <c r="R5158" s="14">
        <f t="shared" ca="1" si="565"/>
        <v>8046136.4159999993</v>
      </c>
      <c r="S5158" s="14">
        <f t="shared" ca="1" si="566"/>
        <v>5364090.9440000001</v>
      </c>
      <c r="T5158" s="11" t="s">
        <v>25</v>
      </c>
      <c r="U5158" s="18" t="s">
        <v>26</v>
      </c>
    </row>
    <row r="5159" spans="1:21" ht="15" customHeight="1" x14ac:dyDescent="0.15">
      <c r="A5159" s="10" t="s">
        <v>5207</v>
      </c>
      <c r="B5159" s="11" t="s">
        <v>31</v>
      </c>
      <c r="C5159" s="11" t="s">
        <v>76</v>
      </c>
      <c r="D5159" s="12">
        <v>45769</v>
      </c>
      <c r="E5159" s="11">
        <v>4968</v>
      </c>
      <c r="F5159" s="11" t="s">
        <v>33</v>
      </c>
      <c r="G5159" s="13">
        <v>2648.05</v>
      </c>
      <c r="H5159" s="14">
        <f t="shared" si="560"/>
        <v>13155512.4</v>
      </c>
      <c r="I5159" s="14">
        <f>IF(F5159="GHS",H5159,H5159*Assumptions!$B$4)</f>
        <v>13155512.4</v>
      </c>
      <c r="J5159" s="15" t="str">
        <f>INDEX(Assumptions!$B$8:$B$12,MATCH(B5159,Assumptions!$A$8:$A$12,0))</f>
        <v>Weighted Average</v>
      </c>
      <c r="K5159" s="16">
        <f>G5159/(1-INDEX(Assumptions!$D$8:$D$12,MATCH(B5159,Assumptions!$A$8:$A$12,0)))</f>
        <v>3677.8472222222226</v>
      </c>
      <c r="L5159" s="16">
        <f t="shared" si="561"/>
        <v>79.441500000000005</v>
      </c>
      <c r="M5159" s="16">
        <f t="shared" si="562"/>
        <v>183.89236111111114</v>
      </c>
      <c r="N5159" s="14">
        <f>E5159*(K5159-L5159-M5159)*IF(F5159="GHS",1,Assumptions!$B$4)</f>
        <v>16963302.378000002</v>
      </c>
      <c r="O5159" s="15">
        <f t="shared" ca="1" si="563"/>
        <v>517</v>
      </c>
      <c r="P5159" s="15" t="str">
        <f t="shared" ca="1" si="564"/>
        <v>365d+</v>
      </c>
      <c r="Q5159" s="17">
        <f ca="1">IF(P5159="0-90d",0,IF(P5159="91-180d",INDEX(Assumptions!$F$8:$F$12,MATCH(B5159,Assumptions!$A$8:$A$12,0)),IF(P5159="181-365d",INDEX(Assumptions!$G$8:$G$12,MATCH(B5159,Assumptions!$A$8:$A$12,0)),INDEX(Assumptions!$H$8:$H$12,MATCH(B5159,Assumptions!$A$8:$A$12,0)))))</f>
        <v>0.6</v>
      </c>
      <c r="R5159" s="14">
        <f t="shared" ca="1" si="565"/>
        <v>7893307.4399999995</v>
      </c>
      <c r="S5159" s="14">
        <f t="shared" si="566"/>
        <v>0</v>
      </c>
      <c r="T5159" s="11" t="s">
        <v>39</v>
      </c>
      <c r="U5159" s="18" t="s">
        <v>26</v>
      </c>
    </row>
    <row r="5160" spans="1:21" ht="15" customHeight="1" x14ac:dyDescent="0.15">
      <c r="A5160" s="10" t="s">
        <v>5208</v>
      </c>
      <c r="B5160" s="11" t="s">
        <v>31</v>
      </c>
      <c r="C5160" s="11" t="s">
        <v>76</v>
      </c>
      <c r="D5160" s="12">
        <v>45904</v>
      </c>
      <c r="E5160" s="11">
        <v>1953</v>
      </c>
      <c r="F5160" s="11" t="s">
        <v>33</v>
      </c>
      <c r="G5160" s="13">
        <v>3523.83</v>
      </c>
      <c r="H5160" s="14">
        <f t="shared" si="560"/>
        <v>6882039.9900000002</v>
      </c>
      <c r="I5160" s="14">
        <f>IF(F5160="GHS",H5160,H5160*Assumptions!$B$4)</f>
        <v>6882039.9900000002</v>
      </c>
      <c r="J5160" s="15" t="str">
        <f>INDEX(Assumptions!$B$8:$B$12,MATCH(B5160,Assumptions!$A$8:$A$12,0))</f>
        <v>Weighted Average</v>
      </c>
      <c r="K5160" s="16">
        <f>G5160/(1-INDEX(Assumptions!$D$8:$D$12,MATCH(B5160,Assumptions!$A$8:$A$12,0)))</f>
        <v>4894.208333333333</v>
      </c>
      <c r="L5160" s="16">
        <f t="shared" si="561"/>
        <v>105.7149</v>
      </c>
      <c r="M5160" s="16">
        <f t="shared" si="562"/>
        <v>244.71041666666667</v>
      </c>
      <c r="N5160" s="14">
        <f>E5160*(K5160-L5160-M5160)*IF(F5160="GHS",1,Assumptions!$B$4)</f>
        <v>8874008.2315499987</v>
      </c>
      <c r="O5160" s="15">
        <f t="shared" ca="1" si="563"/>
        <v>382</v>
      </c>
      <c r="P5160" s="15" t="str">
        <f t="shared" ca="1" si="564"/>
        <v>365d+</v>
      </c>
      <c r="Q5160" s="17">
        <f ca="1">IF(P5160="0-90d",0,IF(P5160="91-180d",INDEX(Assumptions!$F$8:$F$12,MATCH(B5160,Assumptions!$A$8:$A$12,0)),IF(P5160="181-365d",INDEX(Assumptions!$G$8:$G$12,MATCH(B5160,Assumptions!$A$8:$A$12,0)),INDEX(Assumptions!$H$8:$H$12,MATCH(B5160,Assumptions!$A$8:$A$12,0)))))</f>
        <v>0.6</v>
      </c>
      <c r="R5160" s="14">
        <f t="shared" ca="1" si="565"/>
        <v>4129223.9939999999</v>
      </c>
      <c r="S5160" s="14">
        <f t="shared" ca="1" si="566"/>
        <v>2752815.9960000003</v>
      </c>
      <c r="T5160" s="11" t="s">
        <v>25</v>
      </c>
      <c r="U5160" s="18" t="s">
        <v>26</v>
      </c>
    </row>
    <row r="5161" spans="1:21" ht="15" customHeight="1" x14ac:dyDescent="0.15">
      <c r="A5161" s="10" t="s">
        <v>5209</v>
      </c>
      <c r="B5161" s="11" t="s">
        <v>41</v>
      </c>
      <c r="C5161" s="11" t="s">
        <v>44</v>
      </c>
      <c r="D5161" s="12">
        <v>45840</v>
      </c>
      <c r="E5161" s="11">
        <v>2785</v>
      </c>
      <c r="F5161" s="11" t="s">
        <v>33</v>
      </c>
      <c r="G5161" s="13">
        <v>428.69</v>
      </c>
      <c r="H5161" s="14">
        <f t="shared" si="560"/>
        <v>1193901.6499999999</v>
      </c>
      <c r="I5161" s="14">
        <f>IF(F5161="GHS",H5161,H5161*Assumptions!$B$4)</f>
        <v>1193901.6499999999</v>
      </c>
      <c r="J5161" s="15" t="str">
        <f>INDEX(Assumptions!$B$8:$B$12,MATCH(B5161,Assumptions!$A$8:$A$12,0))</f>
        <v>Weighted Average</v>
      </c>
      <c r="K5161" s="16">
        <f>G5161/(1-INDEX(Assumptions!$D$8:$D$12,MATCH(B5161,Assumptions!$A$8:$A$12,0)))</f>
        <v>659.52307692307693</v>
      </c>
      <c r="L5161" s="16">
        <f t="shared" si="561"/>
        <v>12.8607</v>
      </c>
      <c r="M5161" s="16">
        <f t="shared" si="562"/>
        <v>32.976153846153849</v>
      </c>
      <c r="N5161" s="14">
        <f>E5161*(K5161-L5161-M5161)*IF(F5161="GHS",1,Assumptions!$B$4)</f>
        <v>1709116.131269231</v>
      </c>
      <c r="O5161" s="15">
        <f t="shared" ca="1" si="563"/>
        <v>446</v>
      </c>
      <c r="P5161" s="15" t="str">
        <f t="shared" ca="1" si="564"/>
        <v>365d+</v>
      </c>
      <c r="Q5161" s="17">
        <f ca="1">IF(P5161="0-90d",0,IF(P5161="91-180d",INDEX(Assumptions!$F$8:$F$12,MATCH(B5161,Assumptions!$A$8:$A$12,0)),IF(P5161="181-365d",INDEX(Assumptions!$G$8:$G$12,MATCH(B5161,Assumptions!$A$8:$A$12,0)),INDEX(Assumptions!$H$8:$H$12,MATCH(B5161,Assumptions!$A$8:$A$12,0)))))</f>
        <v>0.8</v>
      </c>
      <c r="R5161" s="14">
        <f t="shared" ca="1" si="565"/>
        <v>955121.32</v>
      </c>
      <c r="S5161" s="14">
        <f t="shared" ca="1" si="566"/>
        <v>238780.32999999996</v>
      </c>
      <c r="T5161" s="11" t="s">
        <v>25</v>
      </c>
      <c r="U5161" s="18" t="s">
        <v>26</v>
      </c>
    </row>
    <row r="5162" spans="1:21" ht="15" customHeight="1" x14ac:dyDescent="0.15">
      <c r="A5162" s="10" t="s">
        <v>5210</v>
      </c>
      <c r="B5162" s="11" t="s">
        <v>28</v>
      </c>
      <c r="C5162" s="11" t="s">
        <v>55</v>
      </c>
      <c r="D5162" s="12">
        <v>45926</v>
      </c>
      <c r="E5162" s="11">
        <v>1160</v>
      </c>
      <c r="F5162" s="11" t="s">
        <v>24</v>
      </c>
      <c r="G5162" s="13">
        <v>3797.84</v>
      </c>
      <c r="H5162" s="14">
        <f t="shared" si="560"/>
        <v>4405494.4000000004</v>
      </c>
      <c r="I5162" s="14">
        <f>IF(F5162="GHS",H5162,H5162*Assumptions!$B$4)</f>
        <v>47579339.520000011</v>
      </c>
      <c r="J5162" s="15" t="str">
        <f>INDEX(Assumptions!$B$8:$B$12,MATCH(B5162,Assumptions!$A$8:$A$12,0))</f>
        <v>Fair Value Less Costs to Sell</v>
      </c>
      <c r="K5162" s="16">
        <f>G5162/(1-INDEX(Assumptions!$D$8:$D$12,MATCH(B5162,Assumptions!$A$8:$A$12,0)))</f>
        <v>4315.727272727273</v>
      </c>
      <c r="L5162" s="16">
        <f t="shared" si="561"/>
        <v>113.93519999999999</v>
      </c>
      <c r="M5162" s="16">
        <f t="shared" si="562"/>
        <v>215.78636363636366</v>
      </c>
      <c r="N5162" s="14">
        <f>E5162*(K5162-L5162-M5162)*IF(F5162="GHS",1,Assumptions!$B$4)</f>
        <v>49936679.523490913</v>
      </c>
      <c r="O5162" s="15">
        <f t="shared" ca="1" si="563"/>
        <v>360</v>
      </c>
      <c r="P5162" s="15" t="str">
        <f t="shared" ca="1" si="564"/>
        <v>181-365d</v>
      </c>
      <c r="Q5162" s="17">
        <f ca="1">IF(P5162="0-90d",0,IF(P5162="91-180d",INDEX(Assumptions!$F$8:$F$12,MATCH(B5162,Assumptions!$A$8:$A$12,0)),IF(P5162="181-365d",INDEX(Assumptions!$G$8:$G$12,MATCH(B5162,Assumptions!$A$8:$A$12,0)),INDEX(Assumptions!$H$8:$H$12,MATCH(B5162,Assumptions!$A$8:$A$12,0)))))</f>
        <v>0.1</v>
      </c>
      <c r="R5162" s="14">
        <f t="shared" ca="1" si="565"/>
        <v>4757933.9520000014</v>
      </c>
      <c r="S5162" s="14">
        <f t="shared" ca="1" si="566"/>
        <v>42821405.568000011</v>
      </c>
      <c r="T5162" s="11" t="s">
        <v>25</v>
      </c>
      <c r="U5162" s="18" t="s">
        <v>26</v>
      </c>
    </row>
    <row r="5163" spans="1:21" ht="15" customHeight="1" x14ac:dyDescent="0.15">
      <c r="A5163" s="10" t="s">
        <v>5211</v>
      </c>
      <c r="B5163" s="11" t="s">
        <v>31</v>
      </c>
      <c r="C5163" s="11" t="s">
        <v>63</v>
      </c>
      <c r="D5163" s="12">
        <v>45848</v>
      </c>
      <c r="E5163" s="11">
        <v>1228</v>
      </c>
      <c r="F5163" s="11" t="s">
        <v>33</v>
      </c>
      <c r="G5163" s="13">
        <v>5532.81</v>
      </c>
      <c r="H5163" s="14">
        <f t="shared" si="560"/>
        <v>6794290.6800000006</v>
      </c>
      <c r="I5163" s="14">
        <f>IF(F5163="GHS",H5163,H5163*Assumptions!$B$4)</f>
        <v>6794290.6800000006</v>
      </c>
      <c r="J5163" s="15" t="str">
        <f>INDEX(Assumptions!$B$8:$B$12,MATCH(B5163,Assumptions!$A$8:$A$12,0))</f>
        <v>Weighted Average</v>
      </c>
      <c r="K5163" s="16">
        <f>G5163/(1-INDEX(Assumptions!$D$8:$D$12,MATCH(B5163,Assumptions!$A$8:$A$12,0)))</f>
        <v>7684.4583333333339</v>
      </c>
      <c r="L5163" s="16">
        <f t="shared" si="561"/>
        <v>165.98430000000002</v>
      </c>
      <c r="M5163" s="16">
        <f t="shared" si="562"/>
        <v>384.22291666666672</v>
      </c>
      <c r="N5163" s="14">
        <f>E5163*(K5163-L5163-M5163)*IF(F5163="GHS",1,Assumptions!$B$4)</f>
        <v>8760860.3712666668</v>
      </c>
      <c r="O5163" s="15">
        <f t="shared" ca="1" si="563"/>
        <v>438</v>
      </c>
      <c r="P5163" s="15" t="str">
        <f t="shared" ca="1" si="564"/>
        <v>365d+</v>
      </c>
      <c r="Q5163" s="17">
        <f ca="1">IF(P5163="0-90d",0,IF(P5163="91-180d",INDEX(Assumptions!$F$8:$F$12,MATCH(B5163,Assumptions!$A$8:$A$12,0)),IF(P5163="181-365d",INDEX(Assumptions!$G$8:$G$12,MATCH(B5163,Assumptions!$A$8:$A$12,0)),INDEX(Assumptions!$H$8:$H$12,MATCH(B5163,Assumptions!$A$8:$A$12,0)))))</f>
        <v>0.6</v>
      </c>
      <c r="R5163" s="14">
        <f t="shared" ca="1" si="565"/>
        <v>4076574.4080000003</v>
      </c>
      <c r="S5163" s="14">
        <f t="shared" ca="1" si="566"/>
        <v>2717716.2720000003</v>
      </c>
      <c r="T5163" s="11" t="s">
        <v>25</v>
      </c>
      <c r="U5163" s="18" t="s">
        <v>26</v>
      </c>
    </row>
    <row r="5164" spans="1:21" ht="15" customHeight="1" x14ac:dyDescent="0.15">
      <c r="A5164" s="10" t="s">
        <v>5212</v>
      </c>
      <c r="B5164" s="11" t="s">
        <v>31</v>
      </c>
      <c r="C5164" s="11" t="s">
        <v>63</v>
      </c>
      <c r="D5164" s="12">
        <v>45787</v>
      </c>
      <c r="E5164" s="11">
        <v>2313</v>
      </c>
      <c r="F5164" s="11" t="s">
        <v>33</v>
      </c>
      <c r="G5164" s="13">
        <v>988.62</v>
      </c>
      <c r="H5164" s="14">
        <f t="shared" si="560"/>
        <v>2286678.06</v>
      </c>
      <c r="I5164" s="14">
        <f>IF(F5164="GHS",H5164,H5164*Assumptions!$B$4)</f>
        <v>2286678.06</v>
      </c>
      <c r="J5164" s="15" t="str">
        <f>INDEX(Assumptions!$B$8:$B$12,MATCH(B5164,Assumptions!$A$8:$A$12,0))</f>
        <v>Weighted Average</v>
      </c>
      <c r="K5164" s="16">
        <f>G5164/(1-INDEX(Assumptions!$D$8:$D$12,MATCH(B5164,Assumptions!$A$8:$A$12,0)))</f>
        <v>1373.0833333333335</v>
      </c>
      <c r="L5164" s="16">
        <f t="shared" si="561"/>
        <v>29.6586</v>
      </c>
      <c r="M5164" s="16">
        <f t="shared" si="562"/>
        <v>68.654166666666683</v>
      </c>
      <c r="N5164" s="14">
        <f>E5164*(K5164-L5164-M5164)*IF(F5164="GHS",1,Assumptions!$B$4)</f>
        <v>2948544.3207000005</v>
      </c>
      <c r="O5164" s="15">
        <f t="shared" ca="1" si="563"/>
        <v>499</v>
      </c>
      <c r="P5164" s="15" t="str">
        <f t="shared" ca="1" si="564"/>
        <v>365d+</v>
      </c>
      <c r="Q5164" s="17">
        <f ca="1">IF(P5164="0-90d",0,IF(P5164="91-180d",INDEX(Assumptions!$F$8:$F$12,MATCH(B5164,Assumptions!$A$8:$A$12,0)),IF(P5164="181-365d",INDEX(Assumptions!$G$8:$G$12,MATCH(B5164,Assumptions!$A$8:$A$12,0)),INDEX(Assumptions!$H$8:$H$12,MATCH(B5164,Assumptions!$A$8:$A$12,0)))))</f>
        <v>0.6</v>
      </c>
      <c r="R5164" s="14">
        <f t="shared" ca="1" si="565"/>
        <v>1372006.8359999999</v>
      </c>
      <c r="S5164" s="14">
        <f t="shared" ca="1" si="566"/>
        <v>914671.22400000016</v>
      </c>
      <c r="T5164" s="11" t="s">
        <v>25</v>
      </c>
      <c r="U5164" s="18" t="s">
        <v>26</v>
      </c>
    </row>
    <row r="5165" spans="1:21" ht="15" customHeight="1" x14ac:dyDescent="0.15">
      <c r="A5165" s="10" t="s">
        <v>5213</v>
      </c>
      <c r="B5165" s="11" t="s">
        <v>22</v>
      </c>
      <c r="C5165" s="11" t="s">
        <v>61</v>
      </c>
      <c r="D5165" s="12">
        <v>46209</v>
      </c>
      <c r="E5165" s="11">
        <v>4181</v>
      </c>
      <c r="F5165" s="11" t="s">
        <v>24</v>
      </c>
      <c r="G5165" s="13">
        <v>10806.21</v>
      </c>
      <c r="H5165" s="14">
        <f t="shared" si="560"/>
        <v>45180764.009999998</v>
      </c>
      <c r="I5165" s="14">
        <f>IF(F5165="GHS",H5165,H5165*Assumptions!$B$4)</f>
        <v>487952251.30800003</v>
      </c>
      <c r="J5165" s="15" t="str">
        <f>INDEX(Assumptions!$B$8:$B$12,MATCH(B5165,Assumptions!$A$8:$A$12,0))</f>
        <v>FIFO</v>
      </c>
      <c r="K5165" s="16">
        <f>G5165/(1-INDEX(Assumptions!$D$8:$D$12,MATCH(B5165,Assumptions!$A$8:$A$12,0)))</f>
        <v>13178.304878048779</v>
      </c>
      <c r="L5165" s="16">
        <f t="shared" si="561"/>
        <v>324.18629999999996</v>
      </c>
      <c r="M5165" s="16">
        <f t="shared" si="562"/>
        <v>658.91524390243899</v>
      </c>
      <c r="N5165" s="14">
        <f>E5165*(K5165-L5165-M5165)*IF(F5165="GHS",1,Assumptions!$B$4)</f>
        <v>550671967.51271117</v>
      </c>
      <c r="O5165" s="15">
        <f t="shared" ca="1" si="563"/>
        <v>77</v>
      </c>
      <c r="P5165" s="15" t="str">
        <f t="shared" ca="1" si="564"/>
        <v>0-90d</v>
      </c>
      <c r="Q5165" s="17">
        <f ca="1">IF(P5165="0-90d",0,IF(P5165="91-180d",INDEX(Assumptions!$F$8:$F$12,MATCH(B5165,Assumptions!$A$8:$A$12,0)),IF(P5165="181-365d",INDEX(Assumptions!$G$8:$G$12,MATCH(B5165,Assumptions!$A$8:$A$12,0)),INDEX(Assumptions!$H$8:$H$12,MATCH(B5165,Assumptions!$A$8:$A$12,0)))))</f>
        <v>0</v>
      </c>
      <c r="R5165" s="14">
        <f t="shared" ca="1" si="565"/>
        <v>0</v>
      </c>
      <c r="S5165" s="14">
        <f t="shared" ca="1" si="566"/>
        <v>487952251.30800003</v>
      </c>
      <c r="T5165" s="11" t="s">
        <v>25</v>
      </c>
      <c r="U5165" s="18" t="s">
        <v>26</v>
      </c>
    </row>
    <row r="5166" spans="1:21" ht="15" customHeight="1" x14ac:dyDescent="0.15">
      <c r="A5166" s="10" t="s">
        <v>5214</v>
      </c>
      <c r="B5166" s="11" t="s">
        <v>41</v>
      </c>
      <c r="C5166" s="11" t="s">
        <v>42</v>
      </c>
      <c r="D5166" s="12">
        <v>45799</v>
      </c>
      <c r="E5166" s="11">
        <v>272</v>
      </c>
      <c r="F5166" s="11" t="s">
        <v>33</v>
      </c>
      <c r="G5166" s="13">
        <v>353.4</v>
      </c>
      <c r="H5166" s="14">
        <f t="shared" si="560"/>
        <v>96124.799999999988</v>
      </c>
      <c r="I5166" s="14">
        <f>IF(F5166="GHS",H5166,H5166*Assumptions!$B$4)</f>
        <v>96124.799999999988</v>
      </c>
      <c r="J5166" s="15" t="str">
        <f>INDEX(Assumptions!$B$8:$B$12,MATCH(B5166,Assumptions!$A$8:$A$12,0))</f>
        <v>Weighted Average</v>
      </c>
      <c r="K5166" s="16">
        <f>G5166/(1-INDEX(Assumptions!$D$8:$D$12,MATCH(B5166,Assumptions!$A$8:$A$12,0)))</f>
        <v>543.69230769230762</v>
      </c>
      <c r="L5166" s="16">
        <f t="shared" si="561"/>
        <v>10.601999999999999</v>
      </c>
      <c r="M5166" s="16">
        <f t="shared" si="562"/>
        <v>27.184615384615384</v>
      </c>
      <c r="N5166" s="14">
        <f>E5166*(K5166-L5166-M5166)*IF(F5166="GHS",1,Assumptions!$B$4)</f>
        <v>137606.3483076923</v>
      </c>
      <c r="O5166" s="15">
        <f t="shared" ca="1" si="563"/>
        <v>487</v>
      </c>
      <c r="P5166" s="15" t="str">
        <f t="shared" ca="1" si="564"/>
        <v>365d+</v>
      </c>
      <c r="Q5166" s="17">
        <f ca="1">IF(P5166="0-90d",0,IF(P5166="91-180d",INDEX(Assumptions!$F$8:$F$12,MATCH(B5166,Assumptions!$A$8:$A$12,0)),IF(P5166="181-365d",INDEX(Assumptions!$G$8:$G$12,MATCH(B5166,Assumptions!$A$8:$A$12,0)),INDEX(Assumptions!$H$8:$H$12,MATCH(B5166,Assumptions!$A$8:$A$12,0)))))</f>
        <v>0.8</v>
      </c>
      <c r="R5166" s="14">
        <f t="shared" ca="1" si="565"/>
        <v>76899.839999999997</v>
      </c>
      <c r="S5166" s="14">
        <f t="shared" ca="1" si="566"/>
        <v>19224.959999999992</v>
      </c>
      <c r="T5166" s="11" t="s">
        <v>25</v>
      </c>
      <c r="U5166" s="18" t="s">
        <v>26</v>
      </c>
    </row>
    <row r="5167" spans="1:21" ht="15" customHeight="1" x14ac:dyDescent="0.15">
      <c r="A5167" s="10" t="s">
        <v>5215</v>
      </c>
      <c r="B5167" s="11" t="s">
        <v>31</v>
      </c>
      <c r="C5167" s="11" t="s">
        <v>32</v>
      </c>
      <c r="D5167" s="12">
        <v>45764</v>
      </c>
      <c r="E5167" s="11">
        <v>4750</v>
      </c>
      <c r="F5167" s="11" t="s">
        <v>33</v>
      </c>
      <c r="G5167" s="13">
        <v>2294.88</v>
      </c>
      <c r="H5167" s="14">
        <f t="shared" si="560"/>
        <v>10900680</v>
      </c>
      <c r="I5167" s="14">
        <f>IF(F5167="GHS",H5167,H5167*Assumptions!$B$4)</f>
        <v>10900680</v>
      </c>
      <c r="J5167" s="15" t="str">
        <f>INDEX(Assumptions!$B$8:$B$12,MATCH(B5167,Assumptions!$A$8:$A$12,0))</f>
        <v>Weighted Average</v>
      </c>
      <c r="K5167" s="16">
        <f>G5167/(1-INDEX(Assumptions!$D$8:$D$12,MATCH(B5167,Assumptions!$A$8:$A$12,0)))</f>
        <v>3187.3333333333335</v>
      </c>
      <c r="L5167" s="16">
        <f t="shared" si="561"/>
        <v>68.846400000000003</v>
      </c>
      <c r="M5167" s="16">
        <f t="shared" si="562"/>
        <v>159.36666666666667</v>
      </c>
      <c r="N5167" s="14">
        <f>E5167*(K5167-L5167-M5167)*IF(F5167="GHS",1,Assumptions!$B$4)</f>
        <v>14055821.266666668</v>
      </c>
      <c r="O5167" s="15">
        <f t="shared" ca="1" si="563"/>
        <v>522</v>
      </c>
      <c r="P5167" s="15" t="str">
        <f t="shared" ca="1" si="564"/>
        <v>365d+</v>
      </c>
      <c r="Q5167" s="17">
        <f ca="1">IF(P5167="0-90d",0,IF(P5167="91-180d",INDEX(Assumptions!$F$8:$F$12,MATCH(B5167,Assumptions!$A$8:$A$12,0)),IF(P5167="181-365d",INDEX(Assumptions!$G$8:$G$12,MATCH(B5167,Assumptions!$A$8:$A$12,0)),INDEX(Assumptions!$H$8:$H$12,MATCH(B5167,Assumptions!$A$8:$A$12,0)))))</f>
        <v>0.6</v>
      </c>
      <c r="R5167" s="14">
        <f t="shared" ca="1" si="565"/>
        <v>6540408</v>
      </c>
      <c r="S5167" s="14">
        <f t="shared" ca="1" si="566"/>
        <v>4360272</v>
      </c>
      <c r="T5167" s="11" t="s">
        <v>25</v>
      </c>
      <c r="U5167" s="18" t="s">
        <v>26</v>
      </c>
    </row>
    <row r="5168" spans="1:21" ht="15" customHeight="1" x14ac:dyDescent="0.15">
      <c r="A5168" s="10" t="s">
        <v>5216</v>
      </c>
      <c r="B5168" s="11" t="s">
        <v>46</v>
      </c>
      <c r="C5168" s="11" t="s">
        <v>52</v>
      </c>
      <c r="D5168" s="12">
        <v>46092</v>
      </c>
      <c r="E5168" s="11">
        <v>1060</v>
      </c>
      <c r="F5168" s="11" t="s">
        <v>33</v>
      </c>
      <c r="G5168" s="13">
        <v>410934.94</v>
      </c>
      <c r="H5168" s="14">
        <f t="shared" si="560"/>
        <v>435591036.39999998</v>
      </c>
      <c r="I5168" s="14">
        <f>IF(F5168="GHS",H5168,H5168*Assumptions!$B$4)</f>
        <v>435591036.39999998</v>
      </c>
      <c r="J5168" s="15" t="str">
        <f>INDEX(Assumptions!$B$8:$B$12,MATCH(B5168,Assumptions!$A$8:$A$12,0))</f>
        <v>Specific Identification</v>
      </c>
      <c r="K5168" s="16">
        <f>G5168/(1-INDEX(Assumptions!$D$8:$D$12,MATCH(B5168,Assumptions!$A$8:$A$12,0)))</f>
        <v>526839.66666666663</v>
      </c>
      <c r="L5168" s="16">
        <f t="shared" si="561"/>
        <v>12328.048199999999</v>
      </c>
      <c r="M5168" s="16">
        <f t="shared" si="562"/>
        <v>26341.983333333334</v>
      </c>
      <c r="N5168" s="14">
        <f>E5168*(K5168-L5168-M5168)*IF(F5168="GHS",1,Assumptions!$B$4)</f>
        <v>517459813.24133325</v>
      </c>
      <c r="O5168" s="15">
        <f t="shared" ca="1" si="563"/>
        <v>194</v>
      </c>
      <c r="P5168" s="15" t="str">
        <f t="shared" ca="1" si="564"/>
        <v>181-365d</v>
      </c>
      <c r="Q5168" s="17">
        <f ca="1">IF(P5168="0-90d",0,IF(P5168="91-180d",INDEX(Assumptions!$F$8:$F$12,MATCH(B5168,Assumptions!$A$8:$A$12,0)),IF(P5168="181-365d",INDEX(Assumptions!$G$8:$G$12,MATCH(B5168,Assumptions!$A$8:$A$12,0)),INDEX(Assumptions!$H$8:$H$12,MATCH(B5168,Assumptions!$A$8:$A$12,0)))))</f>
        <v>0.05</v>
      </c>
      <c r="R5168" s="14">
        <f t="shared" ca="1" si="565"/>
        <v>21779551.82</v>
      </c>
      <c r="S5168" s="14">
        <f t="shared" ca="1" si="566"/>
        <v>413811484.57999998</v>
      </c>
      <c r="T5168" s="11" t="s">
        <v>25</v>
      </c>
      <c r="U5168" s="18" t="s">
        <v>26</v>
      </c>
    </row>
    <row r="5169" spans="1:21" ht="15" customHeight="1" x14ac:dyDescent="0.15">
      <c r="A5169" s="10" t="s">
        <v>5217</v>
      </c>
      <c r="B5169" s="11" t="s">
        <v>41</v>
      </c>
      <c r="C5169" s="11" t="s">
        <v>115</v>
      </c>
      <c r="D5169" s="12">
        <v>45981</v>
      </c>
      <c r="E5169" s="11">
        <v>4112</v>
      </c>
      <c r="F5169" s="11" t="s">
        <v>33</v>
      </c>
      <c r="G5169" s="13">
        <v>399.54</v>
      </c>
      <c r="H5169" s="14">
        <f t="shared" si="560"/>
        <v>1642908.48</v>
      </c>
      <c r="I5169" s="14">
        <f>IF(F5169="GHS",H5169,H5169*Assumptions!$B$4)</f>
        <v>1642908.48</v>
      </c>
      <c r="J5169" s="15" t="str">
        <f>INDEX(Assumptions!$B$8:$B$12,MATCH(B5169,Assumptions!$A$8:$A$12,0))</f>
        <v>Weighted Average</v>
      </c>
      <c r="K5169" s="16">
        <f>G5169/(1-INDEX(Assumptions!$D$8:$D$12,MATCH(B5169,Assumptions!$A$8:$A$12,0)))</f>
        <v>614.67692307692312</v>
      </c>
      <c r="L5169" s="16">
        <f t="shared" si="561"/>
        <v>11.9862</v>
      </c>
      <c r="M5169" s="16">
        <f t="shared" si="562"/>
        <v>30.733846153846159</v>
      </c>
      <c r="N5169" s="14">
        <f>E5169*(K5169-L5169-M5169)*IF(F5169="GHS",1,Assumptions!$B$4)</f>
        <v>2351886.6779076923</v>
      </c>
      <c r="O5169" s="15">
        <f t="shared" ca="1" si="563"/>
        <v>305</v>
      </c>
      <c r="P5169" s="15" t="str">
        <f t="shared" ca="1" si="564"/>
        <v>181-365d</v>
      </c>
      <c r="Q5169" s="17">
        <f ca="1">IF(P5169="0-90d",0,IF(P5169="91-180d",INDEX(Assumptions!$F$8:$F$12,MATCH(B5169,Assumptions!$A$8:$A$12,0)),IF(P5169="181-365d",INDEX(Assumptions!$G$8:$G$12,MATCH(B5169,Assumptions!$A$8:$A$12,0)),INDEX(Assumptions!$H$8:$H$12,MATCH(B5169,Assumptions!$A$8:$A$12,0)))))</f>
        <v>0.35</v>
      </c>
      <c r="R5169" s="14">
        <f t="shared" ca="1" si="565"/>
        <v>575017.96799999999</v>
      </c>
      <c r="S5169" s="14">
        <f t="shared" ca="1" si="566"/>
        <v>1067890.5120000001</v>
      </c>
      <c r="T5169" s="11" t="s">
        <v>25</v>
      </c>
      <c r="U5169" s="18" t="s">
        <v>36</v>
      </c>
    </row>
    <row r="5170" spans="1:21" ht="15" customHeight="1" x14ac:dyDescent="0.15">
      <c r="A5170" s="10" t="s">
        <v>5218</v>
      </c>
      <c r="B5170" s="11" t="s">
        <v>41</v>
      </c>
      <c r="C5170" s="11" t="s">
        <v>42</v>
      </c>
      <c r="D5170" s="12">
        <v>46218</v>
      </c>
      <c r="E5170" s="11">
        <v>1978</v>
      </c>
      <c r="F5170" s="11" t="s">
        <v>33</v>
      </c>
      <c r="G5170" s="13">
        <v>1077.25</v>
      </c>
      <c r="H5170" s="14">
        <f t="shared" si="560"/>
        <v>2130800.5</v>
      </c>
      <c r="I5170" s="14">
        <f>IF(F5170="GHS",H5170,H5170*Assumptions!$B$4)</f>
        <v>2130800.5</v>
      </c>
      <c r="J5170" s="15" t="str">
        <f>INDEX(Assumptions!$B$8:$B$12,MATCH(B5170,Assumptions!$A$8:$A$12,0))</f>
        <v>Weighted Average</v>
      </c>
      <c r="K5170" s="16">
        <f>G5170/(1-INDEX(Assumptions!$D$8:$D$12,MATCH(B5170,Assumptions!$A$8:$A$12,0)))</f>
        <v>1657.3076923076922</v>
      </c>
      <c r="L5170" s="16">
        <f t="shared" si="561"/>
        <v>32.317499999999995</v>
      </c>
      <c r="M5170" s="16">
        <f t="shared" si="562"/>
        <v>82.865384615384613</v>
      </c>
      <c r="N5170" s="14">
        <f>E5170*(K5170-L5170-M5170)*IF(F5170="GHS",1,Assumptions!$B$4)</f>
        <v>3050322.8696153848</v>
      </c>
      <c r="O5170" s="15">
        <f t="shared" ca="1" si="563"/>
        <v>68</v>
      </c>
      <c r="P5170" s="15" t="str">
        <f t="shared" ca="1" si="564"/>
        <v>0-90d</v>
      </c>
      <c r="Q5170" s="17">
        <f ca="1">IF(P5170="0-90d",0,IF(P5170="91-180d",INDEX(Assumptions!$F$8:$F$12,MATCH(B5170,Assumptions!$A$8:$A$12,0)),IF(P5170="181-365d",INDEX(Assumptions!$G$8:$G$12,MATCH(B5170,Assumptions!$A$8:$A$12,0)),INDEX(Assumptions!$H$8:$H$12,MATCH(B5170,Assumptions!$A$8:$A$12,0)))))</f>
        <v>0</v>
      </c>
      <c r="R5170" s="14">
        <f t="shared" ca="1" si="565"/>
        <v>0</v>
      </c>
      <c r="S5170" s="14">
        <f t="shared" ca="1" si="566"/>
        <v>2130800.5</v>
      </c>
      <c r="T5170" s="11" t="s">
        <v>25</v>
      </c>
      <c r="U5170" s="18" t="s">
        <v>36</v>
      </c>
    </row>
    <row r="5171" spans="1:21" ht="15" customHeight="1" x14ac:dyDescent="0.15">
      <c r="A5171" s="10" t="s">
        <v>5219</v>
      </c>
      <c r="B5171" s="11" t="s">
        <v>28</v>
      </c>
      <c r="C5171" s="11" t="s">
        <v>38</v>
      </c>
      <c r="D5171" s="12">
        <v>46035</v>
      </c>
      <c r="E5171" s="11">
        <v>673</v>
      </c>
      <c r="F5171" s="11" t="s">
        <v>24</v>
      </c>
      <c r="G5171" s="13">
        <v>10212.280000000001</v>
      </c>
      <c r="H5171" s="14">
        <f t="shared" si="560"/>
        <v>6872864.4400000004</v>
      </c>
      <c r="I5171" s="14">
        <f>IF(F5171="GHS",H5171,H5171*Assumptions!$B$4)</f>
        <v>74226935.952000007</v>
      </c>
      <c r="J5171" s="15" t="str">
        <f>INDEX(Assumptions!$B$8:$B$12,MATCH(B5171,Assumptions!$A$8:$A$12,0))</f>
        <v>Fair Value Less Costs to Sell</v>
      </c>
      <c r="K5171" s="16">
        <f>G5171/(1-INDEX(Assumptions!$D$8:$D$12,MATCH(B5171,Assumptions!$A$8:$A$12,0)))</f>
        <v>11604.863636363638</v>
      </c>
      <c r="L5171" s="16">
        <f t="shared" si="561"/>
        <v>306.36840000000001</v>
      </c>
      <c r="M5171" s="16">
        <f t="shared" si="562"/>
        <v>580.24318181818194</v>
      </c>
      <c r="N5171" s="14">
        <f>E5171*(K5171-L5171-M5171)*IF(F5171="GHS",1,Assumptions!$B$4)</f>
        <v>77904543.233258203</v>
      </c>
      <c r="O5171" s="15">
        <f t="shared" ca="1" si="563"/>
        <v>251</v>
      </c>
      <c r="P5171" s="15" t="str">
        <f t="shared" ca="1" si="564"/>
        <v>181-365d</v>
      </c>
      <c r="Q5171" s="17">
        <f ca="1">IF(P5171="0-90d",0,IF(P5171="91-180d",INDEX(Assumptions!$F$8:$F$12,MATCH(B5171,Assumptions!$A$8:$A$12,0)),IF(P5171="181-365d",INDEX(Assumptions!$G$8:$G$12,MATCH(B5171,Assumptions!$A$8:$A$12,0)),INDEX(Assumptions!$H$8:$H$12,MATCH(B5171,Assumptions!$A$8:$A$12,0)))))</f>
        <v>0.1</v>
      </c>
      <c r="R5171" s="14">
        <f t="shared" ca="1" si="565"/>
        <v>7422693.5952000013</v>
      </c>
      <c r="S5171" s="14">
        <f t="shared" ca="1" si="566"/>
        <v>66804242.356800005</v>
      </c>
      <c r="T5171" s="11" t="s">
        <v>25</v>
      </c>
      <c r="U5171" s="18" t="s">
        <v>26</v>
      </c>
    </row>
    <row r="5172" spans="1:21" ht="15" customHeight="1" x14ac:dyDescent="0.15">
      <c r="A5172" s="10" t="s">
        <v>5220</v>
      </c>
      <c r="B5172" s="11" t="s">
        <v>41</v>
      </c>
      <c r="C5172" s="11" t="s">
        <v>44</v>
      </c>
      <c r="D5172" s="12">
        <v>46184</v>
      </c>
      <c r="E5172" s="11">
        <v>3746</v>
      </c>
      <c r="F5172" s="11" t="s">
        <v>33</v>
      </c>
      <c r="G5172" s="13">
        <v>437.16</v>
      </c>
      <c r="H5172" s="14">
        <f t="shared" si="560"/>
        <v>1637601.36</v>
      </c>
      <c r="I5172" s="14">
        <f>IF(F5172="GHS",H5172,H5172*Assumptions!$B$4)</f>
        <v>1637601.36</v>
      </c>
      <c r="J5172" s="15" t="str">
        <f>INDEX(Assumptions!$B$8:$B$12,MATCH(B5172,Assumptions!$A$8:$A$12,0))</f>
        <v>Weighted Average</v>
      </c>
      <c r="K5172" s="16">
        <f>G5172/(1-INDEX(Assumptions!$D$8:$D$12,MATCH(B5172,Assumptions!$A$8:$A$12,0)))</f>
        <v>672.55384615384617</v>
      </c>
      <c r="L5172" s="16">
        <f t="shared" si="561"/>
        <v>13.114800000000001</v>
      </c>
      <c r="M5172" s="16">
        <f t="shared" si="562"/>
        <v>33.627692307692307</v>
      </c>
      <c r="N5172" s="14">
        <f>E5172*(K5172-L5172-M5172)*IF(F5172="GHS",1,Assumptions!$B$4)</f>
        <v>2344289.3315076926</v>
      </c>
      <c r="O5172" s="15">
        <f t="shared" ca="1" si="563"/>
        <v>102</v>
      </c>
      <c r="P5172" s="15" t="str">
        <f t="shared" ca="1" si="564"/>
        <v>91-180d</v>
      </c>
      <c r="Q5172" s="17">
        <f ca="1">IF(P5172="0-90d",0,IF(P5172="91-180d",INDEX(Assumptions!$F$8:$F$12,MATCH(B5172,Assumptions!$A$8:$A$12,0)),IF(P5172="181-365d",INDEX(Assumptions!$G$8:$G$12,MATCH(B5172,Assumptions!$A$8:$A$12,0)),INDEX(Assumptions!$H$8:$H$12,MATCH(B5172,Assumptions!$A$8:$A$12,0)))))</f>
        <v>0.1</v>
      </c>
      <c r="R5172" s="14">
        <f t="shared" ca="1" si="565"/>
        <v>163760.13600000003</v>
      </c>
      <c r="S5172" s="14">
        <f t="shared" ca="1" si="566"/>
        <v>1473841.2240000002</v>
      </c>
      <c r="T5172" s="11" t="s">
        <v>25</v>
      </c>
      <c r="U5172" s="18" t="s">
        <v>26</v>
      </c>
    </row>
    <row r="5173" spans="1:21" ht="15" customHeight="1" x14ac:dyDescent="0.15">
      <c r="A5173" s="10" t="s">
        <v>5221</v>
      </c>
      <c r="B5173" s="11" t="s">
        <v>31</v>
      </c>
      <c r="C5173" s="11" t="s">
        <v>32</v>
      </c>
      <c r="D5173" s="12">
        <v>46212</v>
      </c>
      <c r="E5173" s="11">
        <v>885</v>
      </c>
      <c r="F5173" s="11" t="s">
        <v>33</v>
      </c>
      <c r="G5173" s="13">
        <v>1760.19</v>
      </c>
      <c r="H5173" s="14">
        <f t="shared" si="560"/>
        <v>1557768.1500000001</v>
      </c>
      <c r="I5173" s="14">
        <f>IF(F5173="GHS",H5173,H5173*Assumptions!$B$4)</f>
        <v>1557768.1500000001</v>
      </c>
      <c r="J5173" s="15" t="str">
        <f>INDEX(Assumptions!$B$8:$B$12,MATCH(B5173,Assumptions!$A$8:$A$12,0))</f>
        <v>Weighted Average</v>
      </c>
      <c r="K5173" s="16">
        <f>G5173/(1-INDEX(Assumptions!$D$8:$D$12,MATCH(B5173,Assumptions!$A$8:$A$12,0)))</f>
        <v>2444.7083333333335</v>
      </c>
      <c r="L5173" s="16">
        <f t="shared" si="561"/>
        <v>52.805700000000002</v>
      </c>
      <c r="M5173" s="16">
        <f t="shared" si="562"/>
        <v>122.23541666666668</v>
      </c>
      <c r="N5173" s="14">
        <f>E5173*(K5173-L5173-M5173)*IF(F5173="GHS",1,Assumptions!$B$4)</f>
        <v>2008655.4867500002</v>
      </c>
      <c r="O5173" s="15">
        <f t="shared" ca="1" si="563"/>
        <v>74</v>
      </c>
      <c r="P5173" s="15" t="str">
        <f t="shared" ca="1" si="564"/>
        <v>0-90d</v>
      </c>
      <c r="Q5173" s="17">
        <f ca="1">IF(P5173="0-90d",0,IF(P5173="91-180d",INDEX(Assumptions!$F$8:$F$12,MATCH(B5173,Assumptions!$A$8:$A$12,0)),IF(P5173="181-365d",INDEX(Assumptions!$G$8:$G$12,MATCH(B5173,Assumptions!$A$8:$A$12,0)),INDEX(Assumptions!$H$8:$H$12,MATCH(B5173,Assumptions!$A$8:$A$12,0)))))</f>
        <v>0</v>
      </c>
      <c r="R5173" s="14">
        <f t="shared" ca="1" si="565"/>
        <v>0</v>
      </c>
      <c r="S5173" s="14">
        <f t="shared" ca="1" si="566"/>
        <v>1557768.1500000001</v>
      </c>
      <c r="T5173" s="11" t="s">
        <v>25</v>
      </c>
      <c r="U5173" s="18" t="s">
        <v>26</v>
      </c>
    </row>
    <row r="5174" spans="1:21" ht="15" customHeight="1" x14ac:dyDescent="0.15">
      <c r="A5174" s="10" t="s">
        <v>5222</v>
      </c>
      <c r="B5174" s="11" t="s">
        <v>31</v>
      </c>
      <c r="C5174" s="11" t="s">
        <v>32</v>
      </c>
      <c r="D5174" s="12">
        <v>45931</v>
      </c>
      <c r="E5174" s="11">
        <v>546</v>
      </c>
      <c r="F5174" s="11" t="s">
        <v>33</v>
      </c>
      <c r="G5174" s="13">
        <v>1748.74</v>
      </c>
      <c r="H5174" s="14">
        <f t="shared" si="560"/>
        <v>954812.04</v>
      </c>
      <c r="I5174" s="14">
        <f>IF(F5174="GHS",H5174,H5174*Assumptions!$B$4)</f>
        <v>954812.04</v>
      </c>
      <c r="J5174" s="15" t="str">
        <f>INDEX(Assumptions!$B$8:$B$12,MATCH(B5174,Assumptions!$A$8:$A$12,0))</f>
        <v>Weighted Average</v>
      </c>
      <c r="K5174" s="16">
        <f>G5174/(1-INDEX(Assumptions!$D$8:$D$12,MATCH(B5174,Assumptions!$A$8:$A$12,0)))</f>
        <v>2428.8055555555557</v>
      </c>
      <c r="L5174" s="16">
        <f t="shared" si="561"/>
        <v>52.462199999999996</v>
      </c>
      <c r="M5174" s="16">
        <f t="shared" si="562"/>
        <v>121.44027777777779</v>
      </c>
      <c r="N5174" s="14">
        <f>E5174*(K5174-L5174-M5174)*IF(F5174="GHS",1,Assumptions!$B$4)</f>
        <v>1231177.0804666667</v>
      </c>
      <c r="O5174" s="15">
        <f t="shared" ca="1" si="563"/>
        <v>355</v>
      </c>
      <c r="P5174" s="15" t="str">
        <f t="shared" ca="1" si="564"/>
        <v>181-365d</v>
      </c>
      <c r="Q5174" s="17">
        <f ca="1">IF(P5174="0-90d",0,IF(P5174="91-180d",INDEX(Assumptions!$F$8:$F$12,MATCH(B5174,Assumptions!$A$8:$A$12,0)),IF(P5174="181-365d",INDEX(Assumptions!$G$8:$G$12,MATCH(B5174,Assumptions!$A$8:$A$12,0)),INDEX(Assumptions!$H$8:$H$12,MATCH(B5174,Assumptions!$A$8:$A$12,0)))))</f>
        <v>0.2</v>
      </c>
      <c r="R5174" s="14">
        <f t="shared" ca="1" si="565"/>
        <v>190962.40800000002</v>
      </c>
      <c r="S5174" s="14">
        <f t="shared" ca="1" si="566"/>
        <v>763849.63199999998</v>
      </c>
      <c r="T5174" s="11" t="s">
        <v>25</v>
      </c>
      <c r="U5174" s="18" t="s">
        <v>36</v>
      </c>
    </row>
    <row r="5175" spans="1:21" ht="15" customHeight="1" x14ac:dyDescent="0.15">
      <c r="A5175" s="10" t="s">
        <v>5223</v>
      </c>
      <c r="B5175" s="11" t="s">
        <v>31</v>
      </c>
      <c r="C5175" s="11" t="s">
        <v>32</v>
      </c>
      <c r="D5175" s="12">
        <v>46032</v>
      </c>
      <c r="E5175" s="11">
        <v>1388</v>
      </c>
      <c r="F5175" s="11" t="s">
        <v>33</v>
      </c>
      <c r="G5175" s="13">
        <v>1363.28</v>
      </c>
      <c r="H5175" s="14">
        <f t="shared" si="560"/>
        <v>1892232.64</v>
      </c>
      <c r="I5175" s="14">
        <f>IF(F5175="GHS",H5175,H5175*Assumptions!$B$4)</f>
        <v>1892232.64</v>
      </c>
      <c r="J5175" s="15" t="str">
        <f>INDEX(Assumptions!$B$8:$B$12,MATCH(B5175,Assumptions!$A$8:$A$12,0))</f>
        <v>Weighted Average</v>
      </c>
      <c r="K5175" s="16">
        <f>G5175/(1-INDEX(Assumptions!$D$8:$D$12,MATCH(B5175,Assumptions!$A$8:$A$12,0)))</f>
        <v>1893.4444444444446</v>
      </c>
      <c r="L5175" s="16">
        <f t="shared" si="561"/>
        <v>40.898399999999995</v>
      </c>
      <c r="M5175" s="16">
        <f t="shared" si="562"/>
        <v>94.672222222222231</v>
      </c>
      <c r="N5175" s="14">
        <f>E5175*(K5175-L5175-M5175)*IF(F5175="GHS",1,Assumptions!$B$4)</f>
        <v>2439928.8652444445</v>
      </c>
      <c r="O5175" s="15">
        <f t="shared" ca="1" si="563"/>
        <v>254</v>
      </c>
      <c r="P5175" s="15" t="str">
        <f t="shared" ca="1" si="564"/>
        <v>181-365d</v>
      </c>
      <c r="Q5175" s="17">
        <f ca="1">IF(P5175="0-90d",0,IF(P5175="91-180d",INDEX(Assumptions!$F$8:$F$12,MATCH(B5175,Assumptions!$A$8:$A$12,0)),IF(P5175="181-365d",INDEX(Assumptions!$G$8:$G$12,MATCH(B5175,Assumptions!$A$8:$A$12,0)),INDEX(Assumptions!$H$8:$H$12,MATCH(B5175,Assumptions!$A$8:$A$12,0)))))</f>
        <v>0.2</v>
      </c>
      <c r="R5175" s="14">
        <f t="shared" ca="1" si="565"/>
        <v>378446.52799999999</v>
      </c>
      <c r="S5175" s="14">
        <f t="shared" ca="1" si="566"/>
        <v>1513786.112</v>
      </c>
      <c r="T5175" s="11" t="s">
        <v>25</v>
      </c>
      <c r="U5175" s="18" t="s">
        <v>36</v>
      </c>
    </row>
    <row r="5176" spans="1:21" ht="15" customHeight="1" x14ac:dyDescent="0.15">
      <c r="A5176" s="10" t="s">
        <v>5224</v>
      </c>
      <c r="B5176" s="11" t="s">
        <v>46</v>
      </c>
      <c r="C5176" s="11" t="s">
        <v>52</v>
      </c>
      <c r="D5176" s="12">
        <v>46090</v>
      </c>
      <c r="E5176" s="11">
        <v>3368</v>
      </c>
      <c r="F5176" s="11" t="s">
        <v>33</v>
      </c>
      <c r="G5176" s="13">
        <v>540740.06999999995</v>
      </c>
      <c r="H5176" s="14">
        <f t="shared" si="560"/>
        <v>1821212555.7599998</v>
      </c>
      <c r="I5176" s="14">
        <f>IF(F5176="GHS",H5176,H5176*Assumptions!$B$4)</f>
        <v>1821212555.7599998</v>
      </c>
      <c r="J5176" s="15" t="str">
        <f>INDEX(Assumptions!$B$8:$B$12,MATCH(B5176,Assumptions!$A$8:$A$12,0))</f>
        <v>Specific Identification</v>
      </c>
      <c r="K5176" s="16">
        <f>G5176/(1-INDEX(Assumptions!$D$8:$D$12,MATCH(B5176,Assumptions!$A$8:$A$12,0)))</f>
        <v>693256.49999999988</v>
      </c>
      <c r="L5176" s="16">
        <f t="shared" si="561"/>
        <v>16222.202099999999</v>
      </c>
      <c r="M5176" s="16">
        <f t="shared" si="562"/>
        <v>34662.824999999997</v>
      </c>
      <c r="N5176" s="14">
        <f>E5176*(K5176-L5176-M5176)*IF(F5176="GHS",1,Assumptions!$B$4)</f>
        <v>2163507120.7271996</v>
      </c>
      <c r="O5176" s="15">
        <f t="shared" ca="1" si="563"/>
        <v>196</v>
      </c>
      <c r="P5176" s="15" t="str">
        <f t="shared" ca="1" si="564"/>
        <v>181-365d</v>
      </c>
      <c r="Q5176" s="17">
        <f ca="1">IF(P5176="0-90d",0,IF(P5176="91-180d",INDEX(Assumptions!$F$8:$F$12,MATCH(B5176,Assumptions!$A$8:$A$12,0)),IF(P5176="181-365d",INDEX(Assumptions!$G$8:$G$12,MATCH(B5176,Assumptions!$A$8:$A$12,0)),INDEX(Assumptions!$H$8:$H$12,MATCH(B5176,Assumptions!$A$8:$A$12,0)))))</f>
        <v>0.05</v>
      </c>
      <c r="R5176" s="14">
        <f t="shared" ca="1" si="565"/>
        <v>91060627.787999988</v>
      </c>
      <c r="S5176" s="14">
        <f t="shared" ca="1" si="566"/>
        <v>1730151927.9719996</v>
      </c>
      <c r="T5176" s="11" t="s">
        <v>25</v>
      </c>
      <c r="U5176" s="18" t="s">
        <v>36</v>
      </c>
    </row>
    <row r="5177" spans="1:21" ht="15" customHeight="1" x14ac:dyDescent="0.15">
      <c r="A5177" s="10" t="s">
        <v>5225</v>
      </c>
      <c r="B5177" s="11" t="s">
        <v>41</v>
      </c>
      <c r="C5177" s="11" t="s">
        <v>115</v>
      </c>
      <c r="D5177" s="12">
        <v>45770</v>
      </c>
      <c r="E5177" s="11">
        <v>3077</v>
      </c>
      <c r="F5177" s="11" t="s">
        <v>33</v>
      </c>
      <c r="G5177" s="13">
        <v>515.63</v>
      </c>
      <c r="H5177" s="14">
        <f t="shared" si="560"/>
        <v>1586593.51</v>
      </c>
      <c r="I5177" s="14">
        <f>IF(F5177="GHS",H5177,H5177*Assumptions!$B$4)</f>
        <v>1586593.51</v>
      </c>
      <c r="J5177" s="15" t="str">
        <f>INDEX(Assumptions!$B$8:$B$12,MATCH(B5177,Assumptions!$A$8:$A$12,0))</f>
        <v>Weighted Average</v>
      </c>
      <c r="K5177" s="16">
        <f>G5177/(1-INDEX(Assumptions!$D$8:$D$12,MATCH(B5177,Assumptions!$A$8:$A$12,0)))</f>
        <v>793.27692307692303</v>
      </c>
      <c r="L5177" s="16">
        <f t="shared" si="561"/>
        <v>15.4689</v>
      </c>
      <c r="M5177" s="16">
        <f t="shared" si="562"/>
        <v>39.663846153846151</v>
      </c>
      <c r="N5177" s="14">
        <f>E5177*(K5177-L5177-M5177)*IF(F5177="GHS",1,Assumptions!$B$4)</f>
        <v>2271269.6323923077</v>
      </c>
      <c r="O5177" s="15">
        <f t="shared" ca="1" si="563"/>
        <v>516</v>
      </c>
      <c r="P5177" s="15" t="str">
        <f t="shared" ca="1" si="564"/>
        <v>365d+</v>
      </c>
      <c r="Q5177" s="17">
        <f ca="1">IF(P5177="0-90d",0,IF(P5177="91-180d",INDEX(Assumptions!$F$8:$F$12,MATCH(B5177,Assumptions!$A$8:$A$12,0)),IF(P5177="181-365d",INDEX(Assumptions!$G$8:$G$12,MATCH(B5177,Assumptions!$A$8:$A$12,0)),INDEX(Assumptions!$H$8:$H$12,MATCH(B5177,Assumptions!$A$8:$A$12,0)))))</f>
        <v>0.8</v>
      </c>
      <c r="R5177" s="14">
        <f t="shared" ca="1" si="565"/>
        <v>1269274.8080000002</v>
      </c>
      <c r="S5177" s="14">
        <f t="shared" ca="1" si="566"/>
        <v>317318.70199999982</v>
      </c>
      <c r="T5177" s="11" t="s">
        <v>25</v>
      </c>
      <c r="U5177" s="18" t="s">
        <v>26</v>
      </c>
    </row>
    <row r="5178" spans="1:21" ht="15" customHeight="1" x14ac:dyDescent="0.15">
      <c r="A5178" s="10" t="s">
        <v>5226</v>
      </c>
      <c r="B5178" s="11" t="s">
        <v>31</v>
      </c>
      <c r="C5178" s="11" t="s">
        <v>76</v>
      </c>
      <c r="D5178" s="12">
        <v>45937</v>
      </c>
      <c r="E5178" s="11">
        <v>3977</v>
      </c>
      <c r="F5178" s="11" t="s">
        <v>33</v>
      </c>
      <c r="G5178" s="13">
        <v>1947.93</v>
      </c>
      <c r="H5178" s="14">
        <f t="shared" si="560"/>
        <v>7746917.6100000003</v>
      </c>
      <c r="I5178" s="14">
        <f>IF(F5178="GHS",H5178,H5178*Assumptions!$B$4)</f>
        <v>7746917.6100000003</v>
      </c>
      <c r="J5178" s="15" t="str">
        <f>INDEX(Assumptions!$B$8:$B$12,MATCH(B5178,Assumptions!$A$8:$A$12,0))</f>
        <v>Weighted Average</v>
      </c>
      <c r="K5178" s="16">
        <f>G5178/(1-INDEX(Assumptions!$D$8:$D$12,MATCH(B5178,Assumptions!$A$8:$A$12,0)))</f>
        <v>2705.4583333333335</v>
      </c>
      <c r="L5178" s="16">
        <f t="shared" si="561"/>
        <v>58.437899999999999</v>
      </c>
      <c r="M5178" s="16">
        <f t="shared" si="562"/>
        <v>135.27291666666667</v>
      </c>
      <c r="N5178" s="14">
        <f>E5178*(K5178-L5178-M5178)*IF(F5178="GHS",1,Assumptions!$B$4)</f>
        <v>9989219.8737833332</v>
      </c>
      <c r="O5178" s="15">
        <f t="shared" ca="1" si="563"/>
        <v>349</v>
      </c>
      <c r="P5178" s="15" t="str">
        <f t="shared" ca="1" si="564"/>
        <v>181-365d</v>
      </c>
      <c r="Q5178" s="17">
        <f ca="1">IF(P5178="0-90d",0,IF(P5178="91-180d",INDEX(Assumptions!$F$8:$F$12,MATCH(B5178,Assumptions!$A$8:$A$12,0)),IF(P5178="181-365d",INDEX(Assumptions!$G$8:$G$12,MATCH(B5178,Assumptions!$A$8:$A$12,0)),INDEX(Assumptions!$H$8:$H$12,MATCH(B5178,Assumptions!$A$8:$A$12,0)))))</f>
        <v>0.2</v>
      </c>
      <c r="R5178" s="14">
        <f t="shared" ca="1" si="565"/>
        <v>1549383.5220000001</v>
      </c>
      <c r="S5178" s="14">
        <f t="shared" ca="1" si="566"/>
        <v>6197534.0880000005</v>
      </c>
      <c r="T5178" s="11" t="s">
        <v>25</v>
      </c>
      <c r="U5178" s="18" t="s">
        <v>36</v>
      </c>
    </row>
    <row r="5179" spans="1:21" ht="15" customHeight="1" x14ac:dyDescent="0.15">
      <c r="A5179" s="10" t="s">
        <v>5227</v>
      </c>
      <c r="B5179" s="11" t="s">
        <v>41</v>
      </c>
      <c r="C5179" s="11" t="s">
        <v>44</v>
      </c>
      <c r="D5179" s="12">
        <v>45860</v>
      </c>
      <c r="E5179" s="11">
        <v>1700</v>
      </c>
      <c r="F5179" s="11" t="s">
        <v>33</v>
      </c>
      <c r="G5179" s="13">
        <v>341.46</v>
      </c>
      <c r="H5179" s="14">
        <f t="shared" si="560"/>
        <v>580482</v>
      </c>
      <c r="I5179" s="14">
        <f>IF(F5179="GHS",H5179,H5179*Assumptions!$B$4)</f>
        <v>580482</v>
      </c>
      <c r="J5179" s="15" t="str">
        <f>INDEX(Assumptions!$B$8:$B$12,MATCH(B5179,Assumptions!$A$8:$A$12,0))</f>
        <v>Weighted Average</v>
      </c>
      <c r="K5179" s="16">
        <f>G5179/(1-INDEX(Assumptions!$D$8:$D$12,MATCH(B5179,Assumptions!$A$8:$A$12,0)))</f>
        <v>525.32307692307688</v>
      </c>
      <c r="L5179" s="16">
        <f t="shared" si="561"/>
        <v>10.243799999999998</v>
      </c>
      <c r="M5179" s="16">
        <f t="shared" si="562"/>
        <v>26.266153846153845</v>
      </c>
      <c r="N5179" s="14">
        <f>E5179*(K5179-L5179-M5179)*IF(F5179="GHS",1,Assumptions!$B$4)</f>
        <v>830982.30923076929</v>
      </c>
      <c r="O5179" s="15">
        <f t="shared" ca="1" si="563"/>
        <v>426</v>
      </c>
      <c r="P5179" s="15" t="str">
        <f t="shared" ca="1" si="564"/>
        <v>365d+</v>
      </c>
      <c r="Q5179" s="17">
        <f ca="1">IF(P5179="0-90d",0,IF(P5179="91-180d",INDEX(Assumptions!$F$8:$F$12,MATCH(B5179,Assumptions!$A$8:$A$12,0)),IF(P5179="181-365d",INDEX(Assumptions!$G$8:$G$12,MATCH(B5179,Assumptions!$A$8:$A$12,0)),INDEX(Assumptions!$H$8:$H$12,MATCH(B5179,Assumptions!$A$8:$A$12,0)))))</f>
        <v>0.8</v>
      </c>
      <c r="R5179" s="14">
        <f t="shared" ca="1" si="565"/>
        <v>464385.60000000003</v>
      </c>
      <c r="S5179" s="14">
        <f t="shared" ca="1" si="566"/>
        <v>116096.39999999997</v>
      </c>
      <c r="T5179" s="11" t="s">
        <v>25</v>
      </c>
      <c r="U5179" s="18" t="s">
        <v>26</v>
      </c>
    </row>
    <row r="5180" spans="1:21" ht="15" customHeight="1" x14ac:dyDescent="0.15">
      <c r="A5180" s="10" t="s">
        <v>5228</v>
      </c>
      <c r="B5180" s="11" t="s">
        <v>31</v>
      </c>
      <c r="C5180" s="11" t="s">
        <v>63</v>
      </c>
      <c r="D5180" s="12">
        <v>46122</v>
      </c>
      <c r="E5180" s="11">
        <v>360</v>
      </c>
      <c r="F5180" s="11" t="s">
        <v>33</v>
      </c>
      <c r="G5180" s="13">
        <v>1591.03</v>
      </c>
      <c r="H5180" s="14">
        <f t="shared" si="560"/>
        <v>572770.80000000005</v>
      </c>
      <c r="I5180" s="14">
        <f>IF(F5180="GHS",H5180,H5180*Assumptions!$B$4)</f>
        <v>572770.80000000005</v>
      </c>
      <c r="J5180" s="15" t="str">
        <f>INDEX(Assumptions!$B$8:$B$12,MATCH(B5180,Assumptions!$A$8:$A$12,0))</f>
        <v>Weighted Average</v>
      </c>
      <c r="K5180" s="16">
        <f>G5180/(1-INDEX(Assumptions!$D$8:$D$12,MATCH(B5180,Assumptions!$A$8:$A$12,0)))</f>
        <v>2209.7638888888891</v>
      </c>
      <c r="L5180" s="16">
        <f t="shared" si="561"/>
        <v>47.730899999999998</v>
      </c>
      <c r="M5180" s="16">
        <f t="shared" si="562"/>
        <v>110.48819444444446</v>
      </c>
      <c r="N5180" s="14">
        <f>E5180*(K5180-L5180-M5180)*IF(F5180="GHS",1,Assumptions!$B$4)</f>
        <v>738556.12600000005</v>
      </c>
      <c r="O5180" s="15">
        <f t="shared" ca="1" si="563"/>
        <v>164</v>
      </c>
      <c r="P5180" s="15" t="str">
        <f t="shared" ca="1" si="564"/>
        <v>91-180d</v>
      </c>
      <c r="Q5180" s="17">
        <f ca="1">IF(P5180="0-90d",0,IF(P5180="91-180d",INDEX(Assumptions!$F$8:$F$12,MATCH(B5180,Assumptions!$A$8:$A$12,0)),IF(P5180="181-365d",INDEX(Assumptions!$G$8:$G$12,MATCH(B5180,Assumptions!$A$8:$A$12,0)),INDEX(Assumptions!$H$8:$H$12,MATCH(B5180,Assumptions!$A$8:$A$12,0)))))</f>
        <v>0.05</v>
      </c>
      <c r="R5180" s="14">
        <f t="shared" ca="1" si="565"/>
        <v>28638.540000000005</v>
      </c>
      <c r="S5180" s="14">
        <f t="shared" ca="1" si="566"/>
        <v>544132.26</v>
      </c>
      <c r="T5180" s="11" t="s">
        <v>25</v>
      </c>
      <c r="U5180" s="18" t="s">
        <v>26</v>
      </c>
    </row>
    <row r="5181" spans="1:21" ht="15" customHeight="1" x14ac:dyDescent="0.15">
      <c r="A5181" s="10" t="s">
        <v>5229</v>
      </c>
      <c r="B5181" s="11" t="s">
        <v>28</v>
      </c>
      <c r="C5181" s="11" t="s">
        <v>29</v>
      </c>
      <c r="D5181" s="12">
        <v>46078</v>
      </c>
      <c r="E5181" s="11">
        <v>1518</v>
      </c>
      <c r="F5181" s="11" t="s">
        <v>24</v>
      </c>
      <c r="G5181" s="13">
        <v>3840.52</v>
      </c>
      <c r="H5181" s="14">
        <f t="shared" si="560"/>
        <v>5829909.3600000003</v>
      </c>
      <c r="I5181" s="14">
        <f>IF(F5181="GHS",H5181,H5181*Assumptions!$B$4)</f>
        <v>62963021.088000007</v>
      </c>
      <c r="J5181" s="15" t="str">
        <f>INDEX(Assumptions!$B$8:$B$12,MATCH(B5181,Assumptions!$A$8:$A$12,0))</f>
        <v>Fair Value Less Costs to Sell</v>
      </c>
      <c r="K5181" s="16">
        <f>G5181/(1-INDEX(Assumptions!$D$8:$D$12,MATCH(B5181,Assumptions!$A$8:$A$12,0)))</f>
        <v>4364.227272727273</v>
      </c>
      <c r="L5181" s="16">
        <f t="shared" si="561"/>
        <v>115.21559999999999</v>
      </c>
      <c r="M5181" s="16">
        <f t="shared" si="562"/>
        <v>218.21136363636367</v>
      </c>
      <c r="N5181" s="14">
        <f>E5181*(K5181-L5181-M5181)*IF(F5181="GHS",1,Assumptions!$B$4)</f>
        <v>66082552.587360002</v>
      </c>
      <c r="O5181" s="15">
        <f t="shared" ca="1" si="563"/>
        <v>208</v>
      </c>
      <c r="P5181" s="15" t="str">
        <f t="shared" ca="1" si="564"/>
        <v>181-365d</v>
      </c>
      <c r="Q5181" s="17">
        <f ca="1">IF(P5181="0-90d",0,IF(P5181="91-180d",INDEX(Assumptions!$F$8:$F$12,MATCH(B5181,Assumptions!$A$8:$A$12,0)),IF(P5181="181-365d",INDEX(Assumptions!$G$8:$G$12,MATCH(B5181,Assumptions!$A$8:$A$12,0)),INDEX(Assumptions!$H$8:$H$12,MATCH(B5181,Assumptions!$A$8:$A$12,0)))))</f>
        <v>0.1</v>
      </c>
      <c r="R5181" s="14">
        <f t="shared" ca="1" si="565"/>
        <v>6296302.1088000014</v>
      </c>
      <c r="S5181" s="14">
        <f t="shared" ca="1" si="566"/>
        <v>56666718.979200006</v>
      </c>
      <c r="T5181" s="11" t="s">
        <v>50</v>
      </c>
      <c r="U5181" s="18" t="s">
        <v>26</v>
      </c>
    </row>
    <row r="5182" spans="1:21" ht="15" customHeight="1" x14ac:dyDescent="0.15">
      <c r="A5182" s="10" t="s">
        <v>5230</v>
      </c>
      <c r="B5182" s="11" t="s">
        <v>31</v>
      </c>
      <c r="C5182" s="11" t="s">
        <v>63</v>
      </c>
      <c r="D5182" s="12">
        <v>45867</v>
      </c>
      <c r="E5182" s="11">
        <v>1076</v>
      </c>
      <c r="F5182" s="11" t="s">
        <v>33</v>
      </c>
      <c r="G5182" s="13">
        <v>2970.53</v>
      </c>
      <c r="H5182" s="14">
        <f t="shared" si="560"/>
        <v>3196290.2800000003</v>
      </c>
      <c r="I5182" s="14">
        <f>IF(F5182="GHS",H5182,H5182*Assumptions!$B$4)</f>
        <v>3196290.2800000003</v>
      </c>
      <c r="J5182" s="15" t="str">
        <f>INDEX(Assumptions!$B$8:$B$12,MATCH(B5182,Assumptions!$A$8:$A$12,0))</f>
        <v>Weighted Average</v>
      </c>
      <c r="K5182" s="16">
        <f>G5182/(1-INDEX(Assumptions!$D$8:$D$12,MATCH(B5182,Assumptions!$A$8:$A$12,0)))</f>
        <v>4125.7361111111113</v>
      </c>
      <c r="L5182" s="16">
        <f t="shared" si="561"/>
        <v>89.115899999999996</v>
      </c>
      <c r="M5182" s="16">
        <f t="shared" si="562"/>
        <v>206.28680555555559</v>
      </c>
      <c r="N5182" s="14">
        <f>E5182*(K5182-L5182-M5182)*IF(F5182="GHS",1,Assumptions!$B$4)</f>
        <v>4121438.7443777784</v>
      </c>
      <c r="O5182" s="15">
        <f t="shared" ca="1" si="563"/>
        <v>419</v>
      </c>
      <c r="P5182" s="15" t="str">
        <f t="shared" ca="1" si="564"/>
        <v>365d+</v>
      </c>
      <c r="Q5182" s="17">
        <f ca="1">IF(P5182="0-90d",0,IF(P5182="91-180d",INDEX(Assumptions!$F$8:$F$12,MATCH(B5182,Assumptions!$A$8:$A$12,0)),IF(P5182="181-365d",INDEX(Assumptions!$G$8:$G$12,MATCH(B5182,Assumptions!$A$8:$A$12,0)),INDEX(Assumptions!$H$8:$H$12,MATCH(B5182,Assumptions!$A$8:$A$12,0)))))</f>
        <v>0.6</v>
      </c>
      <c r="R5182" s="14">
        <f t="shared" ca="1" si="565"/>
        <v>1917774.1680000001</v>
      </c>
      <c r="S5182" s="14">
        <f t="shared" ca="1" si="566"/>
        <v>1278516.1120000002</v>
      </c>
      <c r="T5182" s="11" t="s">
        <v>25</v>
      </c>
      <c r="U5182" s="18" t="s">
        <v>36</v>
      </c>
    </row>
    <row r="5183" spans="1:21" ht="15" customHeight="1" x14ac:dyDescent="0.15">
      <c r="A5183" s="10" t="s">
        <v>5231</v>
      </c>
      <c r="B5183" s="11" t="s">
        <v>28</v>
      </c>
      <c r="C5183" s="11" t="s">
        <v>35</v>
      </c>
      <c r="D5183" s="12">
        <v>46167</v>
      </c>
      <c r="E5183" s="11">
        <v>1218</v>
      </c>
      <c r="F5183" s="11" t="s">
        <v>24</v>
      </c>
      <c r="G5183" s="13">
        <v>5043.84</v>
      </c>
      <c r="H5183" s="14">
        <f t="shared" si="560"/>
        <v>6143397.1200000001</v>
      </c>
      <c r="I5183" s="14">
        <f>IF(F5183="GHS",H5183,H5183*Assumptions!$B$4)</f>
        <v>66348688.896000005</v>
      </c>
      <c r="J5183" s="15" t="str">
        <f>INDEX(Assumptions!$B$8:$B$12,MATCH(B5183,Assumptions!$A$8:$A$12,0))</f>
        <v>Fair Value Less Costs to Sell</v>
      </c>
      <c r="K5183" s="16">
        <f>G5183/(1-INDEX(Assumptions!$D$8:$D$12,MATCH(B5183,Assumptions!$A$8:$A$12,0)))</f>
        <v>5731.636363636364</v>
      </c>
      <c r="L5183" s="16">
        <f t="shared" si="561"/>
        <v>151.3152</v>
      </c>
      <c r="M5183" s="16">
        <f t="shared" si="562"/>
        <v>286.58181818181822</v>
      </c>
      <c r="N5183" s="14">
        <f>E5183*(K5183-L5183-M5183)*IF(F5183="GHS",1,Assumptions!$B$4)</f>
        <v>69635964.845847279</v>
      </c>
      <c r="O5183" s="15">
        <f t="shared" ca="1" si="563"/>
        <v>119</v>
      </c>
      <c r="P5183" s="15" t="str">
        <f t="shared" ca="1" si="564"/>
        <v>91-180d</v>
      </c>
      <c r="Q5183" s="17">
        <f ca="1">IF(P5183="0-90d",0,IF(P5183="91-180d",INDEX(Assumptions!$F$8:$F$12,MATCH(B5183,Assumptions!$A$8:$A$12,0)),IF(P5183="181-365d",INDEX(Assumptions!$G$8:$G$12,MATCH(B5183,Assumptions!$A$8:$A$12,0)),INDEX(Assumptions!$H$8:$H$12,MATCH(B5183,Assumptions!$A$8:$A$12,0)))))</f>
        <v>0.02</v>
      </c>
      <c r="R5183" s="14">
        <f t="shared" ca="1" si="565"/>
        <v>1326973.77792</v>
      </c>
      <c r="S5183" s="14">
        <f t="shared" ca="1" si="566"/>
        <v>65021715.118080005</v>
      </c>
      <c r="T5183" s="11" t="s">
        <v>25</v>
      </c>
      <c r="U5183" s="18" t="s">
        <v>26</v>
      </c>
    </row>
    <row r="5184" spans="1:21" ht="15" customHeight="1" x14ac:dyDescent="0.15">
      <c r="A5184" s="10" t="s">
        <v>5232</v>
      </c>
      <c r="B5184" s="11" t="s">
        <v>41</v>
      </c>
      <c r="C5184" s="11" t="s">
        <v>49</v>
      </c>
      <c r="D5184" s="12">
        <v>45971</v>
      </c>
      <c r="E5184" s="11">
        <v>1770</v>
      </c>
      <c r="F5184" s="11" t="s">
        <v>33</v>
      </c>
      <c r="G5184" s="13">
        <v>211.19</v>
      </c>
      <c r="H5184" s="14">
        <f t="shared" si="560"/>
        <v>373806.3</v>
      </c>
      <c r="I5184" s="14">
        <f>IF(F5184="GHS",H5184,H5184*Assumptions!$B$4)</f>
        <v>373806.3</v>
      </c>
      <c r="J5184" s="15" t="str">
        <f>INDEX(Assumptions!$B$8:$B$12,MATCH(B5184,Assumptions!$A$8:$A$12,0))</f>
        <v>Weighted Average</v>
      </c>
      <c r="K5184" s="16">
        <f>G5184/(1-INDEX(Assumptions!$D$8:$D$12,MATCH(B5184,Assumptions!$A$8:$A$12,0)))</f>
        <v>324.90769230769229</v>
      </c>
      <c r="L5184" s="16">
        <f t="shared" si="561"/>
        <v>6.3357000000000001</v>
      </c>
      <c r="M5184" s="16">
        <f t="shared" si="562"/>
        <v>16.245384615384616</v>
      </c>
      <c r="N5184" s="14">
        <f>E5184*(K5184-L5184-M5184)*IF(F5184="GHS",1,Assumptions!$B$4)</f>
        <v>535118.09561538463</v>
      </c>
      <c r="O5184" s="15">
        <f t="shared" ca="1" si="563"/>
        <v>315</v>
      </c>
      <c r="P5184" s="15" t="str">
        <f t="shared" ca="1" si="564"/>
        <v>181-365d</v>
      </c>
      <c r="Q5184" s="17">
        <f ca="1">IF(P5184="0-90d",0,IF(P5184="91-180d",INDEX(Assumptions!$F$8:$F$12,MATCH(B5184,Assumptions!$A$8:$A$12,0)),IF(P5184="181-365d",INDEX(Assumptions!$G$8:$G$12,MATCH(B5184,Assumptions!$A$8:$A$12,0)),INDEX(Assumptions!$H$8:$H$12,MATCH(B5184,Assumptions!$A$8:$A$12,0)))))</f>
        <v>0.35</v>
      </c>
      <c r="R5184" s="14">
        <f t="shared" ca="1" si="565"/>
        <v>130832.20499999999</v>
      </c>
      <c r="S5184" s="14">
        <f t="shared" ca="1" si="566"/>
        <v>242974.095</v>
      </c>
      <c r="T5184" s="11" t="s">
        <v>25</v>
      </c>
      <c r="U5184" s="18" t="s">
        <v>26</v>
      </c>
    </row>
    <row r="5185" spans="1:21" ht="15" customHeight="1" x14ac:dyDescent="0.15">
      <c r="A5185" s="10" t="s">
        <v>5233</v>
      </c>
      <c r="B5185" s="11" t="s">
        <v>31</v>
      </c>
      <c r="C5185" s="11" t="s">
        <v>63</v>
      </c>
      <c r="D5185" s="12">
        <v>45845</v>
      </c>
      <c r="E5185" s="11">
        <v>2871</v>
      </c>
      <c r="F5185" s="11" t="s">
        <v>33</v>
      </c>
      <c r="G5185" s="13">
        <v>1834.15</v>
      </c>
      <c r="H5185" s="14">
        <f t="shared" si="560"/>
        <v>5265844.6500000004</v>
      </c>
      <c r="I5185" s="14">
        <f>IF(F5185="GHS",H5185,H5185*Assumptions!$B$4)</f>
        <v>5265844.6500000004</v>
      </c>
      <c r="J5185" s="15" t="str">
        <f>INDEX(Assumptions!$B$8:$B$12,MATCH(B5185,Assumptions!$A$8:$A$12,0))</f>
        <v>Weighted Average</v>
      </c>
      <c r="K5185" s="16">
        <f>G5185/(1-INDEX(Assumptions!$D$8:$D$12,MATCH(B5185,Assumptions!$A$8:$A$12,0)))</f>
        <v>2547.4305555555557</v>
      </c>
      <c r="L5185" s="16">
        <f t="shared" si="561"/>
        <v>55.024500000000003</v>
      </c>
      <c r="M5185" s="16">
        <f t="shared" si="562"/>
        <v>127.37152777777779</v>
      </c>
      <c r="N5185" s="14">
        <f>E5185*(K5185-L5185-M5185)*IF(F5185="GHS",1,Assumptions!$B$4)</f>
        <v>6790014.1292500002</v>
      </c>
      <c r="O5185" s="15">
        <f t="shared" ca="1" si="563"/>
        <v>441</v>
      </c>
      <c r="P5185" s="15" t="str">
        <f t="shared" ca="1" si="564"/>
        <v>365d+</v>
      </c>
      <c r="Q5185" s="17">
        <f ca="1">IF(P5185="0-90d",0,IF(P5185="91-180d",INDEX(Assumptions!$F$8:$F$12,MATCH(B5185,Assumptions!$A$8:$A$12,0)),IF(P5185="181-365d",INDEX(Assumptions!$G$8:$G$12,MATCH(B5185,Assumptions!$A$8:$A$12,0)),INDEX(Assumptions!$H$8:$H$12,MATCH(B5185,Assumptions!$A$8:$A$12,0)))))</f>
        <v>0.6</v>
      </c>
      <c r="R5185" s="14">
        <f t="shared" ca="1" si="565"/>
        <v>3159506.79</v>
      </c>
      <c r="S5185" s="14">
        <f t="shared" ca="1" si="566"/>
        <v>2106337.8600000003</v>
      </c>
      <c r="T5185" s="11" t="s">
        <v>25</v>
      </c>
      <c r="U5185" s="18" t="s">
        <v>36</v>
      </c>
    </row>
    <row r="5186" spans="1:21" ht="15" customHeight="1" x14ac:dyDescent="0.15">
      <c r="A5186" s="10" t="s">
        <v>5234</v>
      </c>
      <c r="B5186" s="11" t="s">
        <v>31</v>
      </c>
      <c r="C5186" s="11" t="s">
        <v>76</v>
      </c>
      <c r="D5186" s="12">
        <v>45740</v>
      </c>
      <c r="E5186" s="11">
        <v>1846</v>
      </c>
      <c r="F5186" s="11" t="s">
        <v>33</v>
      </c>
      <c r="G5186" s="13">
        <v>1180.57</v>
      </c>
      <c r="H5186" s="14">
        <f t="shared" ref="H5186:H5249" si="567">E5186*G5186</f>
        <v>2179332.2199999997</v>
      </c>
      <c r="I5186" s="14">
        <f>IF(F5186="GHS",H5186,H5186*Assumptions!$B$4)</f>
        <v>2179332.2199999997</v>
      </c>
      <c r="J5186" s="15" t="str">
        <f>INDEX(Assumptions!$B$8:$B$12,MATCH(B5186,Assumptions!$A$8:$A$12,0))</f>
        <v>Weighted Average</v>
      </c>
      <c r="K5186" s="16">
        <f>G5186/(1-INDEX(Assumptions!$D$8:$D$12,MATCH(B5186,Assumptions!$A$8:$A$12,0)))</f>
        <v>1639.6805555555554</v>
      </c>
      <c r="L5186" s="16">
        <f t="shared" ref="L5186:L5249" si="568">G5186*0.03</f>
        <v>35.417099999999998</v>
      </c>
      <c r="M5186" s="16">
        <f t="shared" ref="M5186:M5249" si="569">K5186*0.05</f>
        <v>81.984027777777783</v>
      </c>
      <c r="N5186" s="14">
        <f>E5186*(K5186-L5186-M5186)*IF(F5186="GHS",1,Assumptions!$B$4)</f>
        <v>2810127.8236777778</v>
      </c>
      <c r="O5186" s="15">
        <f t="shared" ref="O5186:O5249" ca="1" si="570">TODAY()-D5186</f>
        <v>546</v>
      </c>
      <c r="P5186" s="15" t="str">
        <f t="shared" ref="P5186:P5249" ca="1" si="571">IF(O5186&lt;=90,"0-90d",IF(O5186&lt;=180,"91-180d",IF(O5186&lt;=365,"181-365d","365d+")))</f>
        <v>365d+</v>
      </c>
      <c r="Q5186" s="17">
        <f ca="1">IF(P5186="0-90d",0,IF(P5186="91-180d",INDEX(Assumptions!$F$8:$F$12,MATCH(B5186,Assumptions!$A$8:$A$12,0)),IF(P5186="181-365d",INDEX(Assumptions!$G$8:$G$12,MATCH(B5186,Assumptions!$A$8:$A$12,0)),INDEX(Assumptions!$H$8:$H$12,MATCH(B5186,Assumptions!$A$8:$A$12,0)))))</f>
        <v>0.6</v>
      </c>
      <c r="R5186" s="14">
        <f t="shared" ref="R5186:R5249" ca="1" si="572">I5186*Q5186</f>
        <v>1307599.3319999997</v>
      </c>
      <c r="S5186" s="14">
        <f t="shared" ref="S5186:S5249" ca="1" si="573">IF(T5186="Held on Consignment (Not Owned)",0,MIN(I5186-R5186,N5186))</f>
        <v>871732.88800000004</v>
      </c>
      <c r="T5186" s="11" t="s">
        <v>25</v>
      </c>
      <c r="U5186" s="18" t="s">
        <v>36</v>
      </c>
    </row>
    <row r="5187" spans="1:21" ht="15" customHeight="1" x14ac:dyDescent="0.15">
      <c r="A5187" s="10" t="s">
        <v>5235</v>
      </c>
      <c r="B5187" s="11" t="s">
        <v>41</v>
      </c>
      <c r="C5187" s="11" t="s">
        <v>49</v>
      </c>
      <c r="D5187" s="12">
        <v>45877</v>
      </c>
      <c r="E5187" s="11">
        <v>4395</v>
      </c>
      <c r="F5187" s="11" t="s">
        <v>33</v>
      </c>
      <c r="G5187" s="13">
        <v>260.70999999999998</v>
      </c>
      <c r="H5187" s="14">
        <f t="shared" si="567"/>
        <v>1145820.45</v>
      </c>
      <c r="I5187" s="14">
        <f>IF(F5187="GHS",H5187,H5187*Assumptions!$B$4)</f>
        <v>1145820.45</v>
      </c>
      <c r="J5187" s="15" t="str">
        <f>INDEX(Assumptions!$B$8:$B$12,MATCH(B5187,Assumptions!$A$8:$A$12,0))</f>
        <v>Weighted Average</v>
      </c>
      <c r="K5187" s="16">
        <f>G5187/(1-INDEX(Assumptions!$D$8:$D$12,MATCH(B5187,Assumptions!$A$8:$A$12,0)))</f>
        <v>401.09230769230766</v>
      </c>
      <c r="L5187" s="16">
        <f t="shared" si="568"/>
        <v>7.821299999999999</v>
      </c>
      <c r="M5187" s="16">
        <f t="shared" si="569"/>
        <v>20.054615384615385</v>
      </c>
      <c r="N5187" s="14">
        <f>E5187*(K5187-L5187-M5187)*IF(F5187="GHS",1,Assumptions!$B$4)</f>
        <v>1640286.0441923076</v>
      </c>
      <c r="O5187" s="15">
        <f t="shared" ca="1" si="570"/>
        <v>409</v>
      </c>
      <c r="P5187" s="15" t="str">
        <f t="shared" ca="1" si="571"/>
        <v>365d+</v>
      </c>
      <c r="Q5187" s="17">
        <f ca="1">IF(P5187="0-90d",0,IF(P5187="91-180d",INDEX(Assumptions!$F$8:$F$12,MATCH(B5187,Assumptions!$A$8:$A$12,0)),IF(P5187="181-365d",INDEX(Assumptions!$G$8:$G$12,MATCH(B5187,Assumptions!$A$8:$A$12,0)),INDEX(Assumptions!$H$8:$H$12,MATCH(B5187,Assumptions!$A$8:$A$12,0)))))</f>
        <v>0.8</v>
      </c>
      <c r="R5187" s="14">
        <f t="shared" ca="1" si="572"/>
        <v>916656.36</v>
      </c>
      <c r="S5187" s="14">
        <f t="shared" ca="1" si="573"/>
        <v>229164.08999999997</v>
      </c>
      <c r="T5187" s="11" t="s">
        <v>25</v>
      </c>
      <c r="U5187" s="18" t="s">
        <v>26</v>
      </c>
    </row>
    <row r="5188" spans="1:21" ht="15" customHeight="1" x14ac:dyDescent="0.15">
      <c r="A5188" s="10" t="s">
        <v>5236</v>
      </c>
      <c r="B5188" s="11" t="s">
        <v>46</v>
      </c>
      <c r="C5188" s="11" t="s">
        <v>52</v>
      </c>
      <c r="D5188" s="12">
        <v>45924</v>
      </c>
      <c r="E5188" s="11">
        <v>589</v>
      </c>
      <c r="F5188" s="11" t="s">
        <v>33</v>
      </c>
      <c r="G5188" s="13">
        <v>688407.44</v>
      </c>
      <c r="H5188" s="14">
        <f t="shared" si="567"/>
        <v>405471982.15999997</v>
      </c>
      <c r="I5188" s="14">
        <f>IF(F5188="GHS",H5188,H5188*Assumptions!$B$4)</f>
        <v>405471982.15999997</v>
      </c>
      <c r="J5188" s="15" t="str">
        <f>INDEX(Assumptions!$B$8:$B$12,MATCH(B5188,Assumptions!$A$8:$A$12,0))</f>
        <v>Specific Identification</v>
      </c>
      <c r="K5188" s="16">
        <f>G5188/(1-INDEX(Assumptions!$D$8:$D$12,MATCH(B5188,Assumptions!$A$8:$A$12,0)))</f>
        <v>882573.64102564089</v>
      </c>
      <c r="L5188" s="16">
        <f t="shared" si="568"/>
        <v>20652.223199999997</v>
      </c>
      <c r="M5188" s="16">
        <f t="shared" si="569"/>
        <v>44128.682051282049</v>
      </c>
      <c r="N5188" s="14">
        <f>E5188*(K5188-L5188-M5188)*IF(F5188="GHS",1,Assumptions!$B$4)</f>
        <v>481679921.37109739</v>
      </c>
      <c r="O5188" s="15">
        <f t="shared" ca="1" si="570"/>
        <v>362</v>
      </c>
      <c r="P5188" s="15" t="str">
        <f t="shared" ca="1" si="571"/>
        <v>181-365d</v>
      </c>
      <c r="Q5188" s="17">
        <f ca="1">IF(P5188="0-90d",0,IF(P5188="91-180d",INDEX(Assumptions!$F$8:$F$12,MATCH(B5188,Assumptions!$A$8:$A$12,0)),IF(P5188="181-365d",INDEX(Assumptions!$G$8:$G$12,MATCH(B5188,Assumptions!$A$8:$A$12,0)),INDEX(Assumptions!$H$8:$H$12,MATCH(B5188,Assumptions!$A$8:$A$12,0)))))</f>
        <v>0.05</v>
      </c>
      <c r="R5188" s="14">
        <f t="shared" ca="1" si="572"/>
        <v>20273599.107999999</v>
      </c>
      <c r="S5188" s="14">
        <f t="shared" ca="1" si="573"/>
        <v>385198383.05199999</v>
      </c>
      <c r="T5188" s="11" t="s">
        <v>25</v>
      </c>
      <c r="U5188" s="18" t="s">
        <v>36</v>
      </c>
    </row>
    <row r="5189" spans="1:21" ht="15" customHeight="1" x14ac:dyDescent="0.15">
      <c r="A5189" s="10" t="s">
        <v>5237</v>
      </c>
      <c r="B5189" s="11" t="s">
        <v>22</v>
      </c>
      <c r="C5189" s="11" t="s">
        <v>61</v>
      </c>
      <c r="D5189" s="12">
        <v>45928</v>
      </c>
      <c r="E5189" s="11">
        <v>1124</v>
      </c>
      <c r="F5189" s="11" t="s">
        <v>24</v>
      </c>
      <c r="G5189" s="13">
        <v>18586.07</v>
      </c>
      <c r="H5189" s="14">
        <f t="shared" si="567"/>
        <v>20890742.68</v>
      </c>
      <c r="I5189" s="14">
        <f>IF(F5189="GHS",H5189,H5189*Assumptions!$B$4)</f>
        <v>225620020.94400001</v>
      </c>
      <c r="J5189" s="15" t="str">
        <f>INDEX(Assumptions!$B$8:$B$12,MATCH(B5189,Assumptions!$A$8:$A$12,0))</f>
        <v>FIFO</v>
      </c>
      <c r="K5189" s="16">
        <f>G5189/(1-INDEX(Assumptions!$D$8:$D$12,MATCH(B5189,Assumptions!$A$8:$A$12,0)))</f>
        <v>22665.939024390242</v>
      </c>
      <c r="L5189" s="16">
        <f t="shared" si="568"/>
        <v>557.58209999999997</v>
      </c>
      <c r="M5189" s="16">
        <f t="shared" si="569"/>
        <v>1133.296951219512</v>
      </c>
      <c r="N5189" s="14">
        <f>E5189*(K5189-L5189-M5189)*IF(F5189="GHS",1,Assumptions!$B$4)</f>
        <v>254620448.02631414</v>
      </c>
      <c r="O5189" s="15">
        <f t="shared" ca="1" si="570"/>
        <v>358</v>
      </c>
      <c r="P5189" s="15" t="str">
        <f t="shared" ca="1" si="571"/>
        <v>181-365d</v>
      </c>
      <c r="Q5189" s="17">
        <f ca="1">IF(P5189="0-90d",0,IF(P5189="91-180d",INDEX(Assumptions!$F$8:$F$12,MATCH(B5189,Assumptions!$A$8:$A$12,0)),IF(P5189="181-365d",INDEX(Assumptions!$G$8:$G$12,MATCH(B5189,Assumptions!$A$8:$A$12,0)),INDEX(Assumptions!$H$8:$H$12,MATCH(B5189,Assumptions!$A$8:$A$12,0)))))</f>
        <v>0.15</v>
      </c>
      <c r="R5189" s="14">
        <f t="shared" ca="1" si="572"/>
        <v>33843003.141599998</v>
      </c>
      <c r="S5189" s="14">
        <f t="shared" ca="1" si="573"/>
        <v>191777017.80239999</v>
      </c>
      <c r="T5189" s="11" t="s">
        <v>25</v>
      </c>
      <c r="U5189" s="18" t="s">
        <v>26</v>
      </c>
    </row>
    <row r="5190" spans="1:21" ht="15" customHeight="1" x14ac:dyDescent="0.15">
      <c r="A5190" s="10" t="s">
        <v>5238</v>
      </c>
      <c r="B5190" s="11" t="s">
        <v>41</v>
      </c>
      <c r="C5190" s="11" t="s">
        <v>49</v>
      </c>
      <c r="D5190" s="12">
        <v>45954</v>
      </c>
      <c r="E5190" s="11">
        <v>79</v>
      </c>
      <c r="F5190" s="11" t="s">
        <v>33</v>
      </c>
      <c r="G5190" s="13">
        <v>304.10000000000002</v>
      </c>
      <c r="H5190" s="14">
        <f t="shared" si="567"/>
        <v>24023.9</v>
      </c>
      <c r="I5190" s="14">
        <f>IF(F5190="GHS",H5190,H5190*Assumptions!$B$4)</f>
        <v>24023.9</v>
      </c>
      <c r="J5190" s="15" t="str">
        <f>INDEX(Assumptions!$B$8:$B$12,MATCH(B5190,Assumptions!$A$8:$A$12,0))</f>
        <v>Weighted Average</v>
      </c>
      <c r="K5190" s="16">
        <f>G5190/(1-INDEX(Assumptions!$D$8:$D$12,MATCH(B5190,Assumptions!$A$8:$A$12,0)))</f>
        <v>467.84615384615387</v>
      </c>
      <c r="L5190" s="16">
        <f t="shared" si="568"/>
        <v>9.1230000000000011</v>
      </c>
      <c r="M5190" s="16">
        <f t="shared" si="569"/>
        <v>23.392307692307696</v>
      </c>
      <c r="N5190" s="14">
        <f>E5190*(K5190-L5190-M5190)*IF(F5190="GHS",1,Assumptions!$B$4)</f>
        <v>34391.136846153851</v>
      </c>
      <c r="O5190" s="15">
        <f t="shared" ca="1" si="570"/>
        <v>332</v>
      </c>
      <c r="P5190" s="15" t="str">
        <f t="shared" ca="1" si="571"/>
        <v>181-365d</v>
      </c>
      <c r="Q5190" s="17">
        <f ca="1">IF(P5190="0-90d",0,IF(P5190="91-180d",INDEX(Assumptions!$F$8:$F$12,MATCH(B5190,Assumptions!$A$8:$A$12,0)),IF(P5190="181-365d",INDEX(Assumptions!$G$8:$G$12,MATCH(B5190,Assumptions!$A$8:$A$12,0)),INDEX(Assumptions!$H$8:$H$12,MATCH(B5190,Assumptions!$A$8:$A$12,0)))))</f>
        <v>0.35</v>
      </c>
      <c r="R5190" s="14">
        <f t="shared" ca="1" si="572"/>
        <v>8408.3649999999998</v>
      </c>
      <c r="S5190" s="14">
        <f t="shared" ca="1" si="573"/>
        <v>15615.535000000002</v>
      </c>
      <c r="T5190" s="11" t="s">
        <v>25</v>
      </c>
      <c r="U5190" s="18" t="s">
        <v>26</v>
      </c>
    </row>
    <row r="5191" spans="1:21" ht="15" customHeight="1" x14ac:dyDescent="0.15">
      <c r="A5191" s="10" t="s">
        <v>5239</v>
      </c>
      <c r="B5191" s="11" t="s">
        <v>41</v>
      </c>
      <c r="C5191" s="11" t="s">
        <v>42</v>
      </c>
      <c r="D5191" s="12">
        <v>45741</v>
      </c>
      <c r="E5191" s="11">
        <v>3781</v>
      </c>
      <c r="F5191" s="11" t="s">
        <v>33</v>
      </c>
      <c r="G5191" s="13">
        <v>724.49</v>
      </c>
      <c r="H5191" s="14">
        <f t="shared" si="567"/>
        <v>2739296.69</v>
      </c>
      <c r="I5191" s="14">
        <f>IF(F5191="GHS",H5191,H5191*Assumptions!$B$4)</f>
        <v>2739296.69</v>
      </c>
      <c r="J5191" s="15" t="str">
        <f>INDEX(Assumptions!$B$8:$B$12,MATCH(B5191,Assumptions!$A$8:$A$12,0))</f>
        <v>Weighted Average</v>
      </c>
      <c r="K5191" s="16">
        <f>G5191/(1-INDEX(Assumptions!$D$8:$D$12,MATCH(B5191,Assumptions!$A$8:$A$12,0)))</f>
        <v>1114.5999999999999</v>
      </c>
      <c r="L5191" s="16">
        <f t="shared" si="568"/>
        <v>21.7347</v>
      </c>
      <c r="M5191" s="16">
        <f t="shared" si="569"/>
        <v>55.73</v>
      </c>
      <c r="N5191" s="14">
        <f>E5191*(K5191-L5191-M5191)*IF(F5191="GHS",1,Assumptions!$B$4)</f>
        <v>3921408.5692999996</v>
      </c>
      <c r="O5191" s="15">
        <f t="shared" ca="1" si="570"/>
        <v>545</v>
      </c>
      <c r="P5191" s="15" t="str">
        <f t="shared" ca="1" si="571"/>
        <v>365d+</v>
      </c>
      <c r="Q5191" s="17">
        <f ca="1">IF(P5191="0-90d",0,IF(P5191="91-180d",INDEX(Assumptions!$F$8:$F$12,MATCH(B5191,Assumptions!$A$8:$A$12,0)),IF(P5191="181-365d",INDEX(Assumptions!$G$8:$G$12,MATCH(B5191,Assumptions!$A$8:$A$12,0)),INDEX(Assumptions!$H$8:$H$12,MATCH(B5191,Assumptions!$A$8:$A$12,0)))))</f>
        <v>0.8</v>
      </c>
      <c r="R5191" s="14">
        <f t="shared" ca="1" si="572"/>
        <v>2191437.352</v>
      </c>
      <c r="S5191" s="14">
        <f t="shared" ca="1" si="573"/>
        <v>547859.33799999999</v>
      </c>
      <c r="T5191" s="11" t="s">
        <v>25</v>
      </c>
      <c r="U5191" s="18" t="s">
        <v>36</v>
      </c>
    </row>
    <row r="5192" spans="1:21" ht="15" customHeight="1" x14ac:dyDescent="0.15">
      <c r="A5192" s="10" t="s">
        <v>5240</v>
      </c>
      <c r="B5192" s="11" t="s">
        <v>41</v>
      </c>
      <c r="C5192" s="11" t="s">
        <v>42</v>
      </c>
      <c r="D5192" s="12">
        <v>45828</v>
      </c>
      <c r="E5192" s="11">
        <v>3631</v>
      </c>
      <c r="F5192" s="11" t="s">
        <v>33</v>
      </c>
      <c r="G5192" s="13">
        <v>590.39</v>
      </c>
      <c r="H5192" s="14">
        <f t="shared" si="567"/>
        <v>2143706.09</v>
      </c>
      <c r="I5192" s="14">
        <f>IF(F5192="GHS",H5192,H5192*Assumptions!$B$4)</f>
        <v>2143706.09</v>
      </c>
      <c r="J5192" s="15" t="str">
        <f>INDEX(Assumptions!$B$8:$B$12,MATCH(B5192,Assumptions!$A$8:$A$12,0))</f>
        <v>Weighted Average</v>
      </c>
      <c r="K5192" s="16">
        <f>G5192/(1-INDEX(Assumptions!$D$8:$D$12,MATCH(B5192,Assumptions!$A$8:$A$12,0)))</f>
        <v>908.29230769230765</v>
      </c>
      <c r="L5192" s="16">
        <f t="shared" si="568"/>
        <v>17.7117</v>
      </c>
      <c r="M5192" s="16">
        <f t="shared" si="569"/>
        <v>45.414615384615388</v>
      </c>
      <c r="N5192" s="14">
        <f>E5192*(K5192-L5192-M5192)*IF(F5192="GHS",1,Assumptions!$B$4)</f>
        <v>3068797.7180692307</v>
      </c>
      <c r="O5192" s="15">
        <f t="shared" ca="1" si="570"/>
        <v>458</v>
      </c>
      <c r="P5192" s="15" t="str">
        <f t="shared" ca="1" si="571"/>
        <v>365d+</v>
      </c>
      <c r="Q5192" s="17">
        <f ca="1">IF(P5192="0-90d",0,IF(P5192="91-180d",INDEX(Assumptions!$F$8:$F$12,MATCH(B5192,Assumptions!$A$8:$A$12,0)),IF(P5192="181-365d",INDEX(Assumptions!$G$8:$G$12,MATCH(B5192,Assumptions!$A$8:$A$12,0)),INDEX(Assumptions!$H$8:$H$12,MATCH(B5192,Assumptions!$A$8:$A$12,0)))))</f>
        <v>0.8</v>
      </c>
      <c r="R5192" s="14">
        <f t="shared" ca="1" si="572"/>
        <v>1714964.872</v>
      </c>
      <c r="S5192" s="14">
        <f t="shared" ca="1" si="573"/>
        <v>428741.21799999988</v>
      </c>
      <c r="T5192" s="11" t="s">
        <v>25</v>
      </c>
      <c r="U5192" s="18" t="s">
        <v>26</v>
      </c>
    </row>
    <row r="5193" spans="1:21" ht="15" customHeight="1" x14ac:dyDescent="0.15">
      <c r="A5193" s="10" t="s">
        <v>5241</v>
      </c>
      <c r="B5193" s="11" t="s">
        <v>28</v>
      </c>
      <c r="C5193" s="11" t="s">
        <v>55</v>
      </c>
      <c r="D5193" s="12">
        <v>45744</v>
      </c>
      <c r="E5193" s="11">
        <v>3195</v>
      </c>
      <c r="F5193" s="11" t="s">
        <v>24</v>
      </c>
      <c r="G5193" s="13">
        <v>3115.15</v>
      </c>
      <c r="H5193" s="14">
        <f t="shared" si="567"/>
        <v>9952904.25</v>
      </c>
      <c r="I5193" s="14">
        <f>IF(F5193="GHS",H5193,H5193*Assumptions!$B$4)</f>
        <v>107491365.90000001</v>
      </c>
      <c r="J5193" s="15" t="str">
        <f>INDEX(Assumptions!$B$8:$B$12,MATCH(B5193,Assumptions!$A$8:$A$12,0))</f>
        <v>Fair Value Less Costs to Sell</v>
      </c>
      <c r="K5193" s="16">
        <f>G5193/(1-INDEX(Assumptions!$D$8:$D$12,MATCH(B5193,Assumptions!$A$8:$A$12,0)))</f>
        <v>3539.943181818182</v>
      </c>
      <c r="L5193" s="16">
        <f t="shared" si="568"/>
        <v>93.454499999999996</v>
      </c>
      <c r="M5193" s="16">
        <f t="shared" si="569"/>
        <v>176.99715909090912</v>
      </c>
      <c r="N5193" s="14">
        <f>E5193*(K5193-L5193-M5193)*IF(F5193="GHS",1,Assumptions!$B$4)</f>
        <v>112817074.48322728</v>
      </c>
      <c r="O5193" s="15">
        <f t="shared" ca="1" si="570"/>
        <v>542</v>
      </c>
      <c r="P5193" s="15" t="str">
        <f t="shared" ca="1" si="571"/>
        <v>365d+</v>
      </c>
      <c r="Q5193" s="17">
        <f ca="1">IF(P5193="0-90d",0,IF(P5193="91-180d",INDEX(Assumptions!$F$8:$F$12,MATCH(B5193,Assumptions!$A$8:$A$12,0)),IF(P5193="181-365d",INDEX(Assumptions!$G$8:$G$12,MATCH(B5193,Assumptions!$A$8:$A$12,0)),INDEX(Assumptions!$H$8:$H$12,MATCH(B5193,Assumptions!$A$8:$A$12,0)))))</f>
        <v>0.4</v>
      </c>
      <c r="R5193" s="14">
        <f t="shared" ca="1" si="572"/>
        <v>42996546.360000007</v>
      </c>
      <c r="S5193" s="14">
        <f t="shared" ca="1" si="573"/>
        <v>64494819.539999999</v>
      </c>
      <c r="T5193" s="11" t="s">
        <v>25</v>
      </c>
      <c r="U5193" s="18" t="s">
        <v>26</v>
      </c>
    </row>
    <row r="5194" spans="1:21" ht="15" customHeight="1" x14ac:dyDescent="0.15">
      <c r="A5194" s="10" t="s">
        <v>5242</v>
      </c>
      <c r="B5194" s="11" t="s">
        <v>28</v>
      </c>
      <c r="C5194" s="11" t="s">
        <v>35</v>
      </c>
      <c r="D5194" s="12">
        <v>46196</v>
      </c>
      <c r="E5194" s="11">
        <v>3878</v>
      </c>
      <c r="F5194" s="11" t="s">
        <v>24</v>
      </c>
      <c r="G5194" s="13">
        <v>6549.8</v>
      </c>
      <c r="H5194" s="14">
        <f t="shared" si="567"/>
        <v>25400124.400000002</v>
      </c>
      <c r="I5194" s="14">
        <f>IF(F5194="GHS",H5194,H5194*Assumptions!$B$4)</f>
        <v>274321343.52000004</v>
      </c>
      <c r="J5194" s="15" t="str">
        <f>INDEX(Assumptions!$B$8:$B$12,MATCH(B5194,Assumptions!$A$8:$A$12,0))</f>
        <v>Fair Value Less Costs to Sell</v>
      </c>
      <c r="K5194" s="16">
        <f>G5194/(1-INDEX(Assumptions!$D$8:$D$12,MATCH(B5194,Assumptions!$A$8:$A$12,0)))</f>
        <v>7442.954545454546</v>
      </c>
      <c r="L5194" s="16">
        <f t="shared" si="568"/>
        <v>196.494</v>
      </c>
      <c r="M5194" s="16">
        <f t="shared" si="569"/>
        <v>372.14772727272731</v>
      </c>
      <c r="N5194" s="14">
        <f>E5194*(K5194-L5194-M5194)*IF(F5194="GHS",1,Assumptions!$B$4)</f>
        <v>287912719.17621827</v>
      </c>
      <c r="O5194" s="15">
        <f t="shared" ca="1" si="570"/>
        <v>90</v>
      </c>
      <c r="P5194" s="15" t="str">
        <f t="shared" ca="1" si="571"/>
        <v>0-90d</v>
      </c>
      <c r="Q5194" s="17">
        <f ca="1">IF(P5194="0-90d",0,IF(P5194="91-180d",INDEX(Assumptions!$F$8:$F$12,MATCH(B5194,Assumptions!$A$8:$A$12,0)),IF(P5194="181-365d",INDEX(Assumptions!$G$8:$G$12,MATCH(B5194,Assumptions!$A$8:$A$12,0)),INDEX(Assumptions!$H$8:$H$12,MATCH(B5194,Assumptions!$A$8:$A$12,0)))))</f>
        <v>0</v>
      </c>
      <c r="R5194" s="14">
        <f t="shared" ca="1" si="572"/>
        <v>0</v>
      </c>
      <c r="S5194" s="14">
        <f t="shared" ca="1" si="573"/>
        <v>274321343.52000004</v>
      </c>
      <c r="T5194" s="11" t="s">
        <v>25</v>
      </c>
      <c r="U5194" s="18" t="s">
        <v>36</v>
      </c>
    </row>
    <row r="5195" spans="1:21" ht="15" customHeight="1" x14ac:dyDescent="0.15">
      <c r="A5195" s="10" t="s">
        <v>5243</v>
      </c>
      <c r="B5195" s="11" t="s">
        <v>31</v>
      </c>
      <c r="C5195" s="11" t="s">
        <v>76</v>
      </c>
      <c r="D5195" s="12">
        <v>45748</v>
      </c>
      <c r="E5195" s="11">
        <v>2108</v>
      </c>
      <c r="F5195" s="11" t="s">
        <v>33</v>
      </c>
      <c r="G5195" s="13">
        <v>1335.31</v>
      </c>
      <c r="H5195" s="14">
        <f t="shared" si="567"/>
        <v>2814833.48</v>
      </c>
      <c r="I5195" s="14">
        <f>IF(F5195="GHS",H5195,H5195*Assumptions!$B$4)</f>
        <v>2814833.48</v>
      </c>
      <c r="J5195" s="15" t="str">
        <f>INDEX(Assumptions!$B$8:$B$12,MATCH(B5195,Assumptions!$A$8:$A$12,0))</f>
        <v>Weighted Average</v>
      </c>
      <c r="K5195" s="16">
        <f>G5195/(1-INDEX(Assumptions!$D$8:$D$12,MATCH(B5195,Assumptions!$A$8:$A$12,0)))</f>
        <v>1854.5972222222222</v>
      </c>
      <c r="L5195" s="16">
        <f t="shared" si="568"/>
        <v>40.0593</v>
      </c>
      <c r="M5195" s="16">
        <f t="shared" si="569"/>
        <v>92.72986111111112</v>
      </c>
      <c r="N5195" s="14">
        <f>E5195*(K5195-L5195-M5195)*IF(F5195="GHS",1,Assumptions!$B$4)</f>
        <v>3629571.3928222223</v>
      </c>
      <c r="O5195" s="15">
        <f t="shared" ca="1" si="570"/>
        <v>538</v>
      </c>
      <c r="P5195" s="15" t="str">
        <f t="shared" ca="1" si="571"/>
        <v>365d+</v>
      </c>
      <c r="Q5195" s="17">
        <f ca="1">IF(P5195="0-90d",0,IF(P5195="91-180d",INDEX(Assumptions!$F$8:$F$12,MATCH(B5195,Assumptions!$A$8:$A$12,0)),IF(P5195="181-365d",INDEX(Assumptions!$G$8:$G$12,MATCH(B5195,Assumptions!$A$8:$A$12,0)),INDEX(Assumptions!$H$8:$H$12,MATCH(B5195,Assumptions!$A$8:$A$12,0)))))</f>
        <v>0.6</v>
      </c>
      <c r="R5195" s="14">
        <f t="shared" ca="1" si="572"/>
        <v>1688900.088</v>
      </c>
      <c r="S5195" s="14">
        <f t="shared" ca="1" si="573"/>
        <v>1125933.392</v>
      </c>
      <c r="T5195" s="11" t="s">
        <v>25</v>
      </c>
      <c r="U5195" s="18" t="s">
        <v>26</v>
      </c>
    </row>
    <row r="5196" spans="1:21" ht="15" customHeight="1" x14ac:dyDescent="0.15">
      <c r="A5196" s="10" t="s">
        <v>5244</v>
      </c>
      <c r="B5196" s="11" t="s">
        <v>28</v>
      </c>
      <c r="C5196" s="11" t="s">
        <v>38</v>
      </c>
      <c r="D5196" s="12">
        <v>46209</v>
      </c>
      <c r="E5196" s="11">
        <v>590</v>
      </c>
      <c r="F5196" s="11" t="s">
        <v>24</v>
      </c>
      <c r="G5196" s="13">
        <v>6134.54</v>
      </c>
      <c r="H5196" s="14">
        <f t="shared" si="567"/>
        <v>3619378.6</v>
      </c>
      <c r="I5196" s="14">
        <f>IF(F5196="GHS",H5196,H5196*Assumptions!$B$4)</f>
        <v>39089288.880000003</v>
      </c>
      <c r="J5196" s="15" t="str">
        <f>INDEX(Assumptions!$B$8:$B$12,MATCH(B5196,Assumptions!$A$8:$A$12,0))</f>
        <v>Fair Value Less Costs to Sell</v>
      </c>
      <c r="K5196" s="16">
        <f>G5196/(1-INDEX(Assumptions!$D$8:$D$12,MATCH(B5196,Assumptions!$A$8:$A$12,0)))</f>
        <v>6971.068181818182</v>
      </c>
      <c r="L5196" s="16">
        <f t="shared" si="568"/>
        <v>184.03619999999998</v>
      </c>
      <c r="M5196" s="16">
        <f t="shared" si="569"/>
        <v>348.5534090909091</v>
      </c>
      <c r="N5196" s="14">
        <f>E5196*(K5196-L5196-M5196)*IF(F5196="GHS",1,Assumptions!$B$4)</f>
        <v>41025985.465418197</v>
      </c>
      <c r="O5196" s="15">
        <f t="shared" ca="1" si="570"/>
        <v>77</v>
      </c>
      <c r="P5196" s="15" t="str">
        <f t="shared" ca="1" si="571"/>
        <v>0-90d</v>
      </c>
      <c r="Q5196" s="17">
        <f ca="1">IF(P5196="0-90d",0,IF(P5196="91-180d",INDEX(Assumptions!$F$8:$F$12,MATCH(B5196,Assumptions!$A$8:$A$12,0)),IF(P5196="181-365d",INDEX(Assumptions!$G$8:$G$12,MATCH(B5196,Assumptions!$A$8:$A$12,0)),INDEX(Assumptions!$H$8:$H$12,MATCH(B5196,Assumptions!$A$8:$A$12,0)))))</f>
        <v>0</v>
      </c>
      <c r="R5196" s="14">
        <f t="shared" ca="1" si="572"/>
        <v>0</v>
      </c>
      <c r="S5196" s="14">
        <f t="shared" ca="1" si="573"/>
        <v>39089288.880000003</v>
      </c>
      <c r="T5196" s="11" t="s">
        <v>25</v>
      </c>
      <c r="U5196" s="18" t="s">
        <v>36</v>
      </c>
    </row>
    <row r="5197" spans="1:21" ht="15" customHeight="1" x14ac:dyDescent="0.15">
      <c r="A5197" s="10" t="s">
        <v>5245</v>
      </c>
      <c r="B5197" s="11" t="s">
        <v>31</v>
      </c>
      <c r="C5197" s="11" t="s">
        <v>63</v>
      </c>
      <c r="D5197" s="12">
        <v>46159</v>
      </c>
      <c r="E5197" s="11">
        <v>2602</v>
      </c>
      <c r="F5197" s="11" t="s">
        <v>33</v>
      </c>
      <c r="G5197" s="13">
        <v>928.27</v>
      </c>
      <c r="H5197" s="14">
        <f t="shared" si="567"/>
        <v>2415358.54</v>
      </c>
      <c r="I5197" s="14">
        <f>IF(F5197="GHS",H5197,H5197*Assumptions!$B$4)</f>
        <v>2415358.54</v>
      </c>
      <c r="J5197" s="15" t="str">
        <f>INDEX(Assumptions!$B$8:$B$12,MATCH(B5197,Assumptions!$A$8:$A$12,0))</f>
        <v>Weighted Average</v>
      </c>
      <c r="K5197" s="16">
        <f>G5197/(1-INDEX(Assumptions!$D$8:$D$12,MATCH(B5197,Assumptions!$A$8:$A$12,0)))</f>
        <v>1289.2638888888889</v>
      </c>
      <c r="L5197" s="16">
        <f t="shared" si="568"/>
        <v>27.848099999999999</v>
      </c>
      <c r="M5197" s="16">
        <f t="shared" si="569"/>
        <v>64.463194444444454</v>
      </c>
      <c r="N5197" s="14">
        <f>E5197*(K5197-L5197-M5197)*IF(F5197="GHS",1,Assumptions!$B$4)</f>
        <v>3114470.6507444447</v>
      </c>
      <c r="O5197" s="15">
        <f t="shared" ca="1" si="570"/>
        <v>127</v>
      </c>
      <c r="P5197" s="15" t="str">
        <f t="shared" ca="1" si="571"/>
        <v>91-180d</v>
      </c>
      <c r="Q5197" s="17">
        <f ca="1">IF(P5197="0-90d",0,IF(P5197="91-180d",INDEX(Assumptions!$F$8:$F$12,MATCH(B5197,Assumptions!$A$8:$A$12,0)),IF(P5197="181-365d",INDEX(Assumptions!$G$8:$G$12,MATCH(B5197,Assumptions!$A$8:$A$12,0)),INDEX(Assumptions!$H$8:$H$12,MATCH(B5197,Assumptions!$A$8:$A$12,0)))))</f>
        <v>0.05</v>
      </c>
      <c r="R5197" s="14">
        <f t="shared" ca="1" si="572"/>
        <v>120767.92700000001</v>
      </c>
      <c r="S5197" s="14">
        <f t="shared" ca="1" si="573"/>
        <v>2294590.6129999999</v>
      </c>
      <c r="T5197" s="11" t="s">
        <v>50</v>
      </c>
      <c r="U5197" s="18" t="s">
        <v>26</v>
      </c>
    </row>
    <row r="5198" spans="1:21" ht="15" customHeight="1" x14ac:dyDescent="0.15">
      <c r="A5198" s="10" t="s">
        <v>5246</v>
      </c>
      <c r="B5198" s="11" t="s">
        <v>22</v>
      </c>
      <c r="C5198" s="11" t="s">
        <v>23</v>
      </c>
      <c r="D5198" s="12">
        <v>45825</v>
      </c>
      <c r="E5198" s="11">
        <v>1737</v>
      </c>
      <c r="F5198" s="11" t="s">
        <v>24</v>
      </c>
      <c r="G5198" s="13">
        <v>17618.66</v>
      </c>
      <c r="H5198" s="14">
        <f t="shared" si="567"/>
        <v>30603612.419999998</v>
      </c>
      <c r="I5198" s="14">
        <f>IF(F5198="GHS",H5198,H5198*Assumptions!$B$4)</f>
        <v>330519014.13599998</v>
      </c>
      <c r="J5198" s="15" t="str">
        <f>INDEX(Assumptions!$B$8:$B$12,MATCH(B5198,Assumptions!$A$8:$A$12,0))</f>
        <v>FIFO</v>
      </c>
      <c r="K5198" s="16">
        <f>G5198/(1-INDEX(Assumptions!$D$8:$D$12,MATCH(B5198,Assumptions!$A$8:$A$12,0)))</f>
        <v>21486.170731707316</v>
      </c>
      <c r="L5198" s="16">
        <f t="shared" si="568"/>
        <v>528.5598</v>
      </c>
      <c r="M5198" s="16">
        <f t="shared" si="569"/>
        <v>1074.3085365853658</v>
      </c>
      <c r="N5198" s="14">
        <f>E5198*(K5198-L5198-M5198)*IF(F5198="GHS",1,Assumptions!$B$4)</f>
        <v>373002799.61152983</v>
      </c>
      <c r="O5198" s="15">
        <f t="shared" ca="1" si="570"/>
        <v>461</v>
      </c>
      <c r="P5198" s="15" t="str">
        <f t="shared" ca="1" si="571"/>
        <v>365d+</v>
      </c>
      <c r="Q5198" s="17">
        <f ca="1">IF(P5198="0-90d",0,IF(P5198="91-180d",INDEX(Assumptions!$F$8:$F$12,MATCH(B5198,Assumptions!$A$8:$A$12,0)),IF(P5198="181-365d",INDEX(Assumptions!$G$8:$G$12,MATCH(B5198,Assumptions!$A$8:$A$12,0)),INDEX(Assumptions!$H$8:$H$12,MATCH(B5198,Assumptions!$A$8:$A$12,0)))))</f>
        <v>0.5</v>
      </c>
      <c r="R5198" s="14">
        <f t="shared" ca="1" si="572"/>
        <v>165259507.06799999</v>
      </c>
      <c r="S5198" s="14">
        <f t="shared" ca="1" si="573"/>
        <v>165259507.06799999</v>
      </c>
      <c r="T5198" s="11" t="s">
        <v>25</v>
      </c>
      <c r="U5198" s="18" t="s">
        <v>26</v>
      </c>
    </row>
    <row r="5199" spans="1:21" ht="15" customHeight="1" x14ac:dyDescent="0.15">
      <c r="A5199" s="10" t="s">
        <v>5247</v>
      </c>
      <c r="B5199" s="11" t="s">
        <v>28</v>
      </c>
      <c r="C5199" s="11" t="s">
        <v>55</v>
      </c>
      <c r="D5199" s="12">
        <v>45908</v>
      </c>
      <c r="E5199" s="11">
        <v>492</v>
      </c>
      <c r="F5199" s="11" t="s">
        <v>24</v>
      </c>
      <c r="G5199" s="13">
        <v>4672.59</v>
      </c>
      <c r="H5199" s="14">
        <f t="shared" si="567"/>
        <v>2298914.2800000003</v>
      </c>
      <c r="I5199" s="14">
        <f>IF(F5199="GHS",H5199,H5199*Assumptions!$B$4)</f>
        <v>24828274.224000003</v>
      </c>
      <c r="J5199" s="15" t="str">
        <f>INDEX(Assumptions!$B$8:$B$12,MATCH(B5199,Assumptions!$A$8:$A$12,0))</f>
        <v>Fair Value Less Costs to Sell</v>
      </c>
      <c r="K5199" s="16">
        <f>G5199/(1-INDEX(Assumptions!$D$8:$D$12,MATCH(B5199,Assumptions!$A$8:$A$12,0)))</f>
        <v>5309.761363636364</v>
      </c>
      <c r="L5199" s="16">
        <f t="shared" si="568"/>
        <v>140.17769999999999</v>
      </c>
      <c r="M5199" s="16">
        <f t="shared" si="569"/>
        <v>265.48806818181822</v>
      </c>
      <c r="N5199" s="14">
        <f>E5199*(K5199-L5199-M5199)*IF(F5199="GHS",1,Assumptions!$B$4)</f>
        <v>26058402.356007274</v>
      </c>
      <c r="O5199" s="15">
        <f t="shared" ca="1" si="570"/>
        <v>378</v>
      </c>
      <c r="P5199" s="15" t="str">
        <f t="shared" ca="1" si="571"/>
        <v>365d+</v>
      </c>
      <c r="Q5199" s="17">
        <f ca="1">IF(P5199="0-90d",0,IF(P5199="91-180d",INDEX(Assumptions!$F$8:$F$12,MATCH(B5199,Assumptions!$A$8:$A$12,0)),IF(P5199="181-365d",INDEX(Assumptions!$G$8:$G$12,MATCH(B5199,Assumptions!$A$8:$A$12,0)),INDEX(Assumptions!$H$8:$H$12,MATCH(B5199,Assumptions!$A$8:$A$12,0)))))</f>
        <v>0.4</v>
      </c>
      <c r="R5199" s="14">
        <f t="shared" ca="1" si="572"/>
        <v>9931309.689600002</v>
      </c>
      <c r="S5199" s="14">
        <f t="shared" ca="1" si="573"/>
        <v>14896964.534400001</v>
      </c>
      <c r="T5199" s="11" t="s">
        <v>25</v>
      </c>
      <c r="U5199" s="18" t="s">
        <v>26</v>
      </c>
    </row>
    <row r="5200" spans="1:21" ht="15" customHeight="1" x14ac:dyDescent="0.15">
      <c r="A5200" s="10" t="s">
        <v>5248</v>
      </c>
      <c r="B5200" s="11" t="s">
        <v>22</v>
      </c>
      <c r="C5200" s="11" t="s">
        <v>81</v>
      </c>
      <c r="D5200" s="12">
        <v>45806</v>
      </c>
      <c r="E5200" s="11">
        <v>3401</v>
      </c>
      <c r="F5200" s="11" t="s">
        <v>24</v>
      </c>
      <c r="G5200" s="13">
        <v>35638.11</v>
      </c>
      <c r="H5200" s="14">
        <f t="shared" si="567"/>
        <v>121205212.11</v>
      </c>
      <c r="I5200" s="14">
        <f>IF(F5200="GHS",H5200,H5200*Assumptions!$B$4)</f>
        <v>1309016290.7880001</v>
      </c>
      <c r="J5200" s="15" t="str">
        <f>INDEX(Assumptions!$B$8:$B$12,MATCH(B5200,Assumptions!$A$8:$A$12,0))</f>
        <v>FIFO</v>
      </c>
      <c r="K5200" s="16">
        <f>G5200/(1-INDEX(Assumptions!$D$8:$D$12,MATCH(B5200,Assumptions!$A$8:$A$12,0)))</f>
        <v>43461.109756097561</v>
      </c>
      <c r="L5200" s="16">
        <f t="shared" si="568"/>
        <v>1069.1433</v>
      </c>
      <c r="M5200" s="16">
        <f t="shared" si="569"/>
        <v>2173.0554878048783</v>
      </c>
      <c r="N5200" s="14">
        <f>E5200*(K5200-L5200-M5200)*IF(F5200="GHS",1,Assumptions!$B$4)</f>
        <v>1477272774.9941649</v>
      </c>
      <c r="O5200" s="15">
        <f t="shared" ca="1" si="570"/>
        <v>480</v>
      </c>
      <c r="P5200" s="15" t="str">
        <f t="shared" ca="1" si="571"/>
        <v>365d+</v>
      </c>
      <c r="Q5200" s="17">
        <f ca="1">IF(P5200="0-90d",0,IF(P5200="91-180d",INDEX(Assumptions!$F$8:$F$12,MATCH(B5200,Assumptions!$A$8:$A$12,0)),IF(P5200="181-365d",INDEX(Assumptions!$G$8:$G$12,MATCH(B5200,Assumptions!$A$8:$A$12,0)),INDEX(Assumptions!$H$8:$H$12,MATCH(B5200,Assumptions!$A$8:$A$12,0)))))</f>
        <v>0.5</v>
      </c>
      <c r="R5200" s="14">
        <f t="shared" ca="1" si="572"/>
        <v>654508145.39400005</v>
      </c>
      <c r="S5200" s="14">
        <f t="shared" ca="1" si="573"/>
        <v>654508145.39400005</v>
      </c>
      <c r="T5200" s="11" t="s">
        <v>25</v>
      </c>
      <c r="U5200" s="18" t="s">
        <v>26</v>
      </c>
    </row>
    <row r="5201" spans="1:21" ht="15" customHeight="1" x14ac:dyDescent="0.15">
      <c r="A5201" s="10" t="s">
        <v>5249</v>
      </c>
      <c r="B5201" s="11" t="s">
        <v>28</v>
      </c>
      <c r="C5201" s="11" t="s">
        <v>55</v>
      </c>
      <c r="D5201" s="12">
        <v>45956</v>
      </c>
      <c r="E5201" s="11">
        <v>4445</v>
      </c>
      <c r="F5201" s="11" t="s">
        <v>24</v>
      </c>
      <c r="G5201" s="13">
        <v>3650.82</v>
      </c>
      <c r="H5201" s="14">
        <f t="shared" si="567"/>
        <v>16227894.9</v>
      </c>
      <c r="I5201" s="14">
        <f>IF(F5201="GHS",H5201,H5201*Assumptions!$B$4)</f>
        <v>175261264.92000002</v>
      </c>
      <c r="J5201" s="15" t="str">
        <f>INDEX(Assumptions!$B$8:$B$12,MATCH(B5201,Assumptions!$A$8:$A$12,0))</f>
        <v>Fair Value Less Costs to Sell</v>
      </c>
      <c r="K5201" s="16">
        <f>G5201/(1-INDEX(Assumptions!$D$8:$D$12,MATCH(B5201,Assumptions!$A$8:$A$12,0)))</f>
        <v>4148.659090909091</v>
      </c>
      <c r="L5201" s="16">
        <f t="shared" si="568"/>
        <v>109.52460000000001</v>
      </c>
      <c r="M5201" s="16">
        <f t="shared" si="569"/>
        <v>207.43295454545455</v>
      </c>
      <c r="N5201" s="14">
        <f>E5201*(K5201-L5201-M5201)*IF(F5201="GHS",1,Assumptions!$B$4)</f>
        <v>183944663.95467275</v>
      </c>
      <c r="O5201" s="15">
        <f t="shared" ca="1" si="570"/>
        <v>330</v>
      </c>
      <c r="P5201" s="15" t="str">
        <f t="shared" ca="1" si="571"/>
        <v>181-365d</v>
      </c>
      <c r="Q5201" s="17">
        <f ca="1">IF(P5201="0-90d",0,IF(P5201="91-180d",INDEX(Assumptions!$F$8:$F$12,MATCH(B5201,Assumptions!$A$8:$A$12,0)),IF(P5201="181-365d",INDEX(Assumptions!$G$8:$G$12,MATCH(B5201,Assumptions!$A$8:$A$12,0)),INDEX(Assumptions!$H$8:$H$12,MATCH(B5201,Assumptions!$A$8:$A$12,0)))))</f>
        <v>0.1</v>
      </c>
      <c r="R5201" s="14">
        <f t="shared" ca="1" si="572"/>
        <v>17526126.492000002</v>
      </c>
      <c r="S5201" s="14">
        <f t="shared" ca="1" si="573"/>
        <v>157735138.428</v>
      </c>
      <c r="T5201" s="11" t="s">
        <v>25</v>
      </c>
      <c r="U5201" s="18" t="s">
        <v>26</v>
      </c>
    </row>
    <row r="5202" spans="1:21" ht="15" customHeight="1" x14ac:dyDescent="0.15">
      <c r="A5202" s="10" t="s">
        <v>5250</v>
      </c>
      <c r="B5202" s="11" t="s">
        <v>28</v>
      </c>
      <c r="C5202" s="11" t="s">
        <v>29</v>
      </c>
      <c r="D5202" s="12">
        <v>46220</v>
      </c>
      <c r="E5202" s="11">
        <v>4178</v>
      </c>
      <c r="F5202" s="11" t="s">
        <v>24</v>
      </c>
      <c r="G5202" s="13">
        <v>10880.99</v>
      </c>
      <c r="H5202" s="14">
        <f t="shared" si="567"/>
        <v>45460776.219999999</v>
      </c>
      <c r="I5202" s="14">
        <f>IF(F5202="GHS",H5202,H5202*Assumptions!$B$4)</f>
        <v>490976383.176</v>
      </c>
      <c r="J5202" s="15" t="str">
        <f>INDEX(Assumptions!$B$8:$B$12,MATCH(B5202,Assumptions!$A$8:$A$12,0))</f>
        <v>Fair Value Less Costs to Sell</v>
      </c>
      <c r="K5202" s="16">
        <f>G5202/(1-INDEX(Assumptions!$D$8:$D$12,MATCH(B5202,Assumptions!$A$8:$A$12,0)))</f>
        <v>12364.761363636364</v>
      </c>
      <c r="L5202" s="16">
        <f t="shared" si="568"/>
        <v>326.42969999999997</v>
      </c>
      <c r="M5202" s="16">
        <f t="shared" si="569"/>
        <v>618.23806818181822</v>
      </c>
      <c r="N5202" s="14">
        <f>E5202*(K5202-L5202-M5202)*IF(F5202="GHS",1,Assumptions!$B$4)</f>
        <v>515302031.25153822</v>
      </c>
      <c r="O5202" s="15">
        <f t="shared" ca="1" si="570"/>
        <v>66</v>
      </c>
      <c r="P5202" s="15" t="str">
        <f t="shared" ca="1" si="571"/>
        <v>0-90d</v>
      </c>
      <c r="Q5202" s="17">
        <f ca="1">IF(P5202="0-90d",0,IF(P5202="91-180d",INDEX(Assumptions!$F$8:$F$12,MATCH(B5202,Assumptions!$A$8:$A$12,0)),IF(P5202="181-365d",INDEX(Assumptions!$G$8:$G$12,MATCH(B5202,Assumptions!$A$8:$A$12,0)),INDEX(Assumptions!$H$8:$H$12,MATCH(B5202,Assumptions!$A$8:$A$12,0)))))</f>
        <v>0</v>
      </c>
      <c r="R5202" s="14">
        <f t="shared" ca="1" si="572"/>
        <v>0</v>
      </c>
      <c r="S5202" s="14">
        <f t="shared" ca="1" si="573"/>
        <v>490976383.176</v>
      </c>
      <c r="T5202" s="11" t="s">
        <v>25</v>
      </c>
      <c r="U5202" s="18" t="s">
        <v>26</v>
      </c>
    </row>
    <row r="5203" spans="1:21" ht="15" customHeight="1" x14ac:dyDescent="0.15">
      <c r="A5203" s="10" t="s">
        <v>5251</v>
      </c>
      <c r="B5203" s="11" t="s">
        <v>28</v>
      </c>
      <c r="C5203" s="11" t="s">
        <v>29</v>
      </c>
      <c r="D5203" s="12">
        <v>45893</v>
      </c>
      <c r="E5203" s="11">
        <v>2194</v>
      </c>
      <c r="F5203" s="11" t="s">
        <v>24</v>
      </c>
      <c r="G5203" s="13">
        <v>12253.93</v>
      </c>
      <c r="H5203" s="14">
        <f t="shared" si="567"/>
        <v>26885122.420000002</v>
      </c>
      <c r="I5203" s="14">
        <f>IF(F5203="GHS",H5203,H5203*Assumptions!$B$4)</f>
        <v>290359322.13600004</v>
      </c>
      <c r="J5203" s="15" t="str">
        <f>INDEX(Assumptions!$B$8:$B$12,MATCH(B5203,Assumptions!$A$8:$A$12,0))</f>
        <v>Fair Value Less Costs to Sell</v>
      </c>
      <c r="K5203" s="16">
        <f>G5203/(1-INDEX(Assumptions!$D$8:$D$12,MATCH(B5203,Assumptions!$A$8:$A$12,0)))</f>
        <v>13924.920454545454</v>
      </c>
      <c r="L5203" s="16">
        <f t="shared" si="568"/>
        <v>367.61790000000002</v>
      </c>
      <c r="M5203" s="16">
        <f t="shared" si="569"/>
        <v>696.2460227272727</v>
      </c>
      <c r="N5203" s="14">
        <f>E5203*(K5203-L5203-M5203)*IF(F5203="GHS",1,Assumptions!$B$4)</f>
        <v>304745306.7327382</v>
      </c>
      <c r="O5203" s="15">
        <f t="shared" ca="1" si="570"/>
        <v>393</v>
      </c>
      <c r="P5203" s="15" t="str">
        <f t="shared" ca="1" si="571"/>
        <v>365d+</v>
      </c>
      <c r="Q5203" s="17">
        <f ca="1">IF(P5203="0-90d",0,IF(P5203="91-180d",INDEX(Assumptions!$F$8:$F$12,MATCH(B5203,Assumptions!$A$8:$A$12,0)),IF(P5203="181-365d",INDEX(Assumptions!$G$8:$G$12,MATCH(B5203,Assumptions!$A$8:$A$12,0)),INDEX(Assumptions!$H$8:$H$12,MATCH(B5203,Assumptions!$A$8:$A$12,0)))))</f>
        <v>0.4</v>
      </c>
      <c r="R5203" s="14">
        <f t="shared" ca="1" si="572"/>
        <v>116143728.85440002</v>
      </c>
      <c r="S5203" s="14">
        <f t="shared" ca="1" si="573"/>
        <v>174215593.2816</v>
      </c>
      <c r="T5203" s="11" t="s">
        <v>25</v>
      </c>
      <c r="U5203" s="18" t="s">
        <v>26</v>
      </c>
    </row>
    <row r="5204" spans="1:21" ht="15" customHeight="1" x14ac:dyDescent="0.15">
      <c r="A5204" s="10" t="s">
        <v>5252</v>
      </c>
      <c r="B5204" s="11" t="s">
        <v>46</v>
      </c>
      <c r="C5204" s="11" t="s">
        <v>119</v>
      </c>
      <c r="D5204" s="12">
        <v>45954</v>
      </c>
      <c r="E5204" s="11">
        <v>4508</v>
      </c>
      <c r="F5204" s="11" t="s">
        <v>33</v>
      </c>
      <c r="G5204" s="13">
        <v>736386.2</v>
      </c>
      <c r="H5204" s="14">
        <f t="shared" si="567"/>
        <v>3319628989.5999999</v>
      </c>
      <c r="I5204" s="14">
        <f>IF(F5204="GHS",H5204,H5204*Assumptions!$B$4)</f>
        <v>3319628989.5999999</v>
      </c>
      <c r="J5204" s="15" t="str">
        <f>INDEX(Assumptions!$B$8:$B$12,MATCH(B5204,Assumptions!$A$8:$A$12,0))</f>
        <v>Specific Identification</v>
      </c>
      <c r="K5204" s="16">
        <f>G5204/(1-INDEX(Assumptions!$D$8:$D$12,MATCH(B5204,Assumptions!$A$8:$A$12,0)))</f>
        <v>944084.87179487175</v>
      </c>
      <c r="L5204" s="16">
        <f t="shared" si="568"/>
        <v>22091.585999999999</v>
      </c>
      <c r="M5204" s="16">
        <f t="shared" si="569"/>
        <v>47204.243589743593</v>
      </c>
      <c r="N5204" s="14">
        <f>E5204*(K5204-L5204-M5204)*IF(F5204="GHS",1,Assumptions!$B$4)</f>
        <v>3943549002.2607174</v>
      </c>
      <c r="O5204" s="15">
        <f t="shared" ca="1" si="570"/>
        <v>332</v>
      </c>
      <c r="P5204" s="15" t="str">
        <f t="shared" ca="1" si="571"/>
        <v>181-365d</v>
      </c>
      <c r="Q5204" s="17">
        <f ca="1">IF(P5204="0-90d",0,IF(P5204="91-180d",INDEX(Assumptions!$F$8:$F$12,MATCH(B5204,Assumptions!$A$8:$A$12,0)),IF(P5204="181-365d",INDEX(Assumptions!$G$8:$G$12,MATCH(B5204,Assumptions!$A$8:$A$12,0)),INDEX(Assumptions!$H$8:$H$12,MATCH(B5204,Assumptions!$A$8:$A$12,0)))))</f>
        <v>0.05</v>
      </c>
      <c r="R5204" s="14">
        <f t="shared" ca="1" si="572"/>
        <v>165981449.48000002</v>
      </c>
      <c r="S5204" s="14">
        <f t="shared" ca="1" si="573"/>
        <v>3153647540.1199999</v>
      </c>
      <c r="T5204" s="11" t="s">
        <v>25</v>
      </c>
      <c r="U5204" s="18" t="s">
        <v>26</v>
      </c>
    </row>
    <row r="5205" spans="1:21" ht="15" customHeight="1" x14ac:dyDescent="0.15">
      <c r="A5205" s="10" t="s">
        <v>5253</v>
      </c>
      <c r="B5205" s="11" t="s">
        <v>41</v>
      </c>
      <c r="C5205" s="11" t="s">
        <v>44</v>
      </c>
      <c r="D5205" s="12">
        <v>45902</v>
      </c>
      <c r="E5205" s="11">
        <v>3628</v>
      </c>
      <c r="F5205" s="11" t="s">
        <v>33</v>
      </c>
      <c r="G5205" s="13">
        <v>287.56</v>
      </c>
      <c r="H5205" s="14">
        <f t="shared" si="567"/>
        <v>1043267.68</v>
      </c>
      <c r="I5205" s="14">
        <f>IF(F5205="GHS",H5205,H5205*Assumptions!$B$4)</f>
        <v>1043267.68</v>
      </c>
      <c r="J5205" s="15" t="str">
        <f>INDEX(Assumptions!$B$8:$B$12,MATCH(B5205,Assumptions!$A$8:$A$12,0))</f>
        <v>Weighted Average</v>
      </c>
      <c r="K5205" s="16">
        <f>G5205/(1-INDEX(Assumptions!$D$8:$D$12,MATCH(B5205,Assumptions!$A$8:$A$12,0)))</f>
        <v>442.4</v>
      </c>
      <c r="L5205" s="16">
        <f t="shared" si="568"/>
        <v>8.6267999999999994</v>
      </c>
      <c r="M5205" s="16">
        <f t="shared" si="569"/>
        <v>22.12</v>
      </c>
      <c r="N5205" s="14">
        <f>E5205*(K5205-L5205-M5205)*IF(F5205="GHS",1,Assumptions!$B$4)</f>
        <v>1493477.8095999998</v>
      </c>
      <c r="O5205" s="15">
        <f t="shared" ca="1" si="570"/>
        <v>384</v>
      </c>
      <c r="P5205" s="15" t="str">
        <f t="shared" ca="1" si="571"/>
        <v>365d+</v>
      </c>
      <c r="Q5205" s="17">
        <f ca="1">IF(P5205="0-90d",0,IF(P5205="91-180d",INDEX(Assumptions!$F$8:$F$12,MATCH(B5205,Assumptions!$A$8:$A$12,0)),IF(P5205="181-365d",INDEX(Assumptions!$G$8:$G$12,MATCH(B5205,Assumptions!$A$8:$A$12,0)),INDEX(Assumptions!$H$8:$H$12,MATCH(B5205,Assumptions!$A$8:$A$12,0)))))</f>
        <v>0.8</v>
      </c>
      <c r="R5205" s="14">
        <f t="shared" ca="1" si="572"/>
        <v>834614.14400000009</v>
      </c>
      <c r="S5205" s="14">
        <f t="shared" ca="1" si="573"/>
        <v>208653.53599999996</v>
      </c>
      <c r="T5205" s="11" t="s">
        <v>50</v>
      </c>
      <c r="U5205" s="18" t="s">
        <v>26</v>
      </c>
    </row>
    <row r="5206" spans="1:21" ht="15" customHeight="1" x14ac:dyDescent="0.15">
      <c r="A5206" s="10" t="s">
        <v>5254</v>
      </c>
      <c r="B5206" s="11" t="s">
        <v>31</v>
      </c>
      <c r="C5206" s="11" t="s">
        <v>32</v>
      </c>
      <c r="D5206" s="12">
        <v>46151</v>
      </c>
      <c r="E5206" s="11">
        <v>1607</v>
      </c>
      <c r="F5206" s="11" t="s">
        <v>33</v>
      </c>
      <c r="G5206" s="13">
        <v>1276.7</v>
      </c>
      <c r="H5206" s="14">
        <f t="shared" si="567"/>
        <v>2051656.9000000001</v>
      </c>
      <c r="I5206" s="14">
        <f>IF(F5206="GHS",H5206,H5206*Assumptions!$B$4)</f>
        <v>2051656.9000000001</v>
      </c>
      <c r="J5206" s="15" t="str">
        <f>INDEX(Assumptions!$B$8:$B$12,MATCH(B5206,Assumptions!$A$8:$A$12,0))</f>
        <v>Weighted Average</v>
      </c>
      <c r="K5206" s="16">
        <f>G5206/(1-INDEX(Assumptions!$D$8:$D$12,MATCH(B5206,Assumptions!$A$8:$A$12,0)))</f>
        <v>1773.1944444444446</v>
      </c>
      <c r="L5206" s="16">
        <f t="shared" si="568"/>
        <v>38.301000000000002</v>
      </c>
      <c r="M5206" s="16">
        <f t="shared" si="569"/>
        <v>88.659722222222229</v>
      </c>
      <c r="N5206" s="14">
        <f>E5206*(K5206-L5206-M5206)*IF(F5206="GHS",1,Assumptions!$B$4)</f>
        <v>2645497.5916111115</v>
      </c>
      <c r="O5206" s="15">
        <f t="shared" ca="1" si="570"/>
        <v>135</v>
      </c>
      <c r="P5206" s="15" t="str">
        <f t="shared" ca="1" si="571"/>
        <v>91-180d</v>
      </c>
      <c r="Q5206" s="17">
        <f ca="1">IF(P5206="0-90d",0,IF(P5206="91-180d",INDEX(Assumptions!$F$8:$F$12,MATCH(B5206,Assumptions!$A$8:$A$12,0)),IF(P5206="181-365d",INDEX(Assumptions!$G$8:$G$12,MATCH(B5206,Assumptions!$A$8:$A$12,0)),INDEX(Assumptions!$H$8:$H$12,MATCH(B5206,Assumptions!$A$8:$A$12,0)))))</f>
        <v>0.05</v>
      </c>
      <c r="R5206" s="14">
        <f t="shared" ca="1" si="572"/>
        <v>102582.84500000002</v>
      </c>
      <c r="S5206" s="14">
        <f t="shared" ca="1" si="573"/>
        <v>1949074.0550000002</v>
      </c>
      <c r="T5206" s="11" t="s">
        <v>25</v>
      </c>
      <c r="U5206" s="18" t="s">
        <v>26</v>
      </c>
    </row>
    <row r="5207" spans="1:21" ht="15" customHeight="1" x14ac:dyDescent="0.15">
      <c r="A5207" s="10" t="s">
        <v>5255</v>
      </c>
      <c r="B5207" s="11" t="s">
        <v>31</v>
      </c>
      <c r="C5207" s="11" t="s">
        <v>76</v>
      </c>
      <c r="D5207" s="12">
        <v>46134</v>
      </c>
      <c r="E5207" s="11">
        <v>1588</v>
      </c>
      <c r="F5207" s="11" t="s">
        <v>33</v>
      </c>
      <c r="G5207" s="13">
        <v>2173.7399999999998</v>
      </c>
      <c r="H5207" s="14">
        <f t="shared" si="567"/>
        <v>3451899.1199999996</v>
      </c>
      <c r="I5207" s="14">
        <f>IF(F5207="GHS",H5207,H5207*Assumptions!$B$4)</f>
        <v>3451899.1199999996</v>
      </c>
      <c r="J5207" s="15" t="str">
        <f>INDEX(Assumptions!$B$8:$B$12,MATCH(B5207,Assumptions!$A$8:$A$12,0))</f>
        <v>Weighted Average</v>
      </c>
      <c r="K5207" s="16">
        <f>G5207/(1-INDEX(Assumptions!$D$8:$D$12,MATCH(B5207,Assumptions!$A$8:$A$12,0)))</f>
        <v>3019.083333333333</v>
      </c>
      <c r="L5207" s="16">
        <f t="shared" si="568"/>
        <v>65.212199999999996</v>
      </c>
      <c r="M5207" s="16">
        <f t="shared" si="569"/>
        <v>150.95416666666665</v>
      </c>
      <c r="N5207" s="14">
        <f>E5207*(K5207-L5207-M5207)*IF(F5207="GHS",1,Assumptions!$B$4)</f>
        <v>4451032.143066667</v>
      </c>
      <c r="O5207" s="15">
        <f t="shared" ca="1" si="570"/>
        <v>152</v>
      </c>
      <c r="P5207" s="15" t="str">
        <f t="shared" ca="1" si="571"/>
        <v>91-180d</v>
      </c>
      <c r="Q5207" s="17">
        <f ca="1">IF(P5207="0-90d",0,IF(P5207="91-180d",INDEX(Assumptions!$F$8:$F$12,MATCH(B5207,Assumptions!$A$8:$A$12,0)),IF(P5207="181-365d",INDEX(Assumptions!$G$8:$G$12,MATCH(B5207,Assumptions!$A$8:$A$12,0)),INDEX(Assumptions!$H$8:$H$12,MATCH(B5207,Assumptions!$A$8:$A$12,0)))))</f>
        <v>0.05</v>
      </c>
      <c r="R5207" s="14">
        <f t="shared" ca="1" si="572"/>
        <v>172594.95600000001</v>
      </c>
      <c r="S5207" s="14">
        <f t="shared" si="573"/>
        <v>0</v>
      </c>
      <c r="T5207" s="11" t="s">
        <v>39</v>
      </c>
      <c r="U5207" s="18" t="s">
        <v>26</v>
      </c>
    </row>
    <row r="5208" spans="1:21" ht="15" customHeight="1" x14ac:dyDescent="0.15">
      <c r="A5208" s="10" t="s">
        <v>5256</v>
      </c>
      <c r="B5208" s="11" t="s">
        <v>41</v>
      </c>
      <c r="C5208" s="11" t="s">
        <v>115</v>
      </c>
      <c r="D5208" s="12">
        <v>45904</v>
      </c>
      <c r="E5208" s="11">
        <v>1261</v>
      </c>
      <c r="F5208" s="11" t="s">
        <v>33</v>
      </c>
      <c r="G5208" s="13">
        <v>247.82</v>
      </c>
      <c r="H5208" s="14">
        <f t="shared" si="567"/>
        <v>312501.02</v>
      </c>
      <c r="I5208" s="14">
        <f>IF(F5208="GHS",H5208,H5208*Assumptions!$B$4)</f>
        <v>312501.02</v>
      </c>
      <c r="J5208" s="15" t="str">
        <f>INDEX(Assumptions!$B$8:$B$12,MATCH(B5208,Assumptions!$A$8:$A$12,0))</f>
        <v>Weighted Average</v>
      </c>
      <c r="K5208" s="16">
        <f>G5208/(1-INDEX(Assumptions!$D$8:$D$12,MATCH(B5208,Assumptions!$A$8:$A$12,0)))</f>
        <v>381.26153846153846</v>
      </c>
      <c r="L5208" s="16">
        <f t="shared" si="568"/>
        <v>7.4345999999999997</v>
      </c>
      <c r="M5208" s="16">
        <f t="shared" si="569"/>
        <v>19.063076923076924</v>
      </c>
      <c r="N5208" s="14">
        <f>E5208*(K5208-L5208-M5208)*IF(F5208="GHS",1,Assumptions!$B$4)</f>
        <v>447357.22940000001</v>
      </c>
      <c r="O5208" s="15">
        <f t="shared" ca="1" si="570"/>
        <v>382</v>
      </c>
      <c r="P5208" s="15" t="str">
        <f t="shared" ca="1" si="571"/>
        <v>365d+</v>
      </c>
      <c r="Q5208" s="17">
        <f ca="1">IF(P5208="0-90d",0,IF(P5208="91-180d",INDEX(Assumptions!$F$8:$F$12,MATCH(B5208,Assumptions!$A$8:$A$12,0)),IF(P5208="181-365d",INDEX(Assumptions!$G$8:$G$12,MATCH(B5208,Assumptions!$A$8:$A$12,0)),INDEX(Assumptions!$H$8:$H$12,MATCH(B5208,Assumptions!$A$8:$A$12,0)))))</f>
        <v>0.8</v>
      </c>
      <c r="R5208" s="14">
        <f t="shared" ca="1" si="572"/>
        <v>250000.81600000002</v>
      </c>
      <c r="S5208" s="14">
        <f t="shared" si="573"/>
        <v>0</v>
      </c>
      <c r="T5208" s="11" t="s">
        <v>39</v>
      </c>
      <c r="U5208" s="18" t="s">
        <v>26</v>
      </c>
    </row>
    <row r="5209" spans="1:21" ht="15" customHeight="1" x14ac:dyDescent="0.15">
      <c r="A5209" s="10" t="s">
        <v>5257</v>
      </c>
      <c r="B5209" s="11" t="s">
        <v>31</v>
      </c>
      <c r="C5209" s="11" t="s">
        <v>63</v>
      </c>
      <c r="D5209" s="12">
        <v>45871</v>
      </c>
      <c r="E5209" s="11">
        <v>3199</v>
      </c>
      <c r="F5209" s="11" t="s">
        <v>33</v>
      </c>
      <c r="G5209" s="13">
        <v>718.59</v>
      </c>
      <c r="H5209" s="14">
        <f t="shared" si="567"/>
        <v>2298769.41</v>
      </c>
      <c r="I5209" s="14">
        <f>IF(F5209="GHS",H5209,H5209*Assumptions!$B$4)</f>
        <v>2298769.41</v>
      </c>
      <c r="J5209" s="15" t="str">
        <f>INDEX(Assumptions!$B$8:$B$12,MATCH(B5209,Assumptions!$A$8:$A$12,0))</f>
        <v>Weighted Average</v>
      </c>
      <c r="K5209" s="16">
        <f>G5209/(1-INDEX(Assumptions!$D$8:$D$12,MATCH(B5209,Assumptions!$A$8:$A$12,0)))</f>
        <v>998.04166666666674</v>
      </c>
      <c r="L5209" s="16">
        <f t="shared" si="568"/>
        <v>21.557700000000001</v>
      </c>
      <c r="M5209" s="16">
        <f t="shared" si="569"/>
        <v>49.902083333333337</v>
      </c>
      <c r="N5209" s="14">
        <f>E5209*(K5209-L5209-M5209)*IF(F5209="GHS",1,Assumptions!$B$4)</f>
        <v>2964135.4447833337</v>
      </c>
      <c r="O5209" s="15">
        <f t="shared" ca="1" si="570"/>
        <v>415</v>
      </c>
      <c r="P5209" s="15" t="str">
        <f t="shared" ca="1" si="571"/>
        <v>365d+</v>
      </c>
      <c r="Q5209" s="17">
        <f ca="1">IF(P5209="0-90d",0,IF(P5209="91-180d",INDEX(Assumptions!$F$8:$F$12,MATCH(B5209,Assumptions!$A$8:$A$12,0)),IF(P5209="181-365d",INDEX(Assumptions!$G$8:$G$12,MATCH(B5209,Assumptions!$A$8:$A$12,0)),INDEX(Assumptions!$H$8:$H$12,MATCH(B5209,Assumptions!$A$8:$A$12,0)))))</f>
        <v>0.6</v>
      </c>
      <c r="R5209" s="14">
        <f t="shared" ca="1" si="572"/>
        <v>1379261.6459999999</v>
      </c>
      <c r="S5209" s="14">
        <f t="shared" ca="1" si="573"/>
        <v>919507.7640000002</v>
      </c>
      <c r="T5209" s="11" t="s">
        <v>25</v>
      </c>
      <c r="U5209" s="18" t="s">
        <v>36</v>
      </c>
    </row>
    <row r="5210" spans="1:21" ht="15" customHeight="1" x14ac:dyDescent="0.15">
      <c r="A5210" s="10" t="s">
        <v>5258</v>
      </c>
      <c r="B5210" s="11" t="s">
        <v>31</v>
      </c>
      <c r="C5210" s="11" t="s">
        <v>32</v>
      </c>
      <c r="D5210" s="12">
        <v>45999</v>
      </c>
      <c r="E5210" s="11">
        <v>983</v>
      </c>
      <c r="F5210" s="11" t="s">
        <v>33</v>
      </c>
      <c r="G5210" s="13">
        <v>1343.86</v>
      </c>
      <c r="H5210" s="14">
        <f t="shared" si="567"/>
        <v>1321014.3799999999</v>
      </c>
      <c r="I5210" s="14">
        <f>IF(F5210="GHS",H5210,H5210*Assumptions!$B$4)</f>
        <v>1321014.3799999999</v>
      </c>
      <c r="J5210" s="15" t="str">
        <f>INDEX(Assumptions!$B$8:$B$12,MATCH(B5210,Assumptions!$A$8:$A$12,0))</f>
        <v>Weighted Average</v>
      </c>
      <c r="K5210" s="16">
        <f>G5210/(1-INDEX(Assumptions!$D$8:$D$12,MATCH(B5210,Assumptions!$A$8:$A$12,0)))</f>
        <v>1866.4722222222222</v>
      </c>
      <c r="L5210" s="16">
        <f t="shared" si="568"/>
        <v>40.315799999999996</v>
      </c>
      <c r="M5210" s="16">
        <f t="shared" si="569"/>
        <v>93.32361111111112</v>
      </c>
      <c r="N5210" s="14">
        <f>E5210*(K5210-L5210-M5210)*IF(F5210="GHS",1,Assumptions!$B$4)</f>
        <v>1703374.6533222219</v>
      </c>
      <c r="O5210" s="15">
        <f t="shared" ca="1" si="570"/>
        <v>287</v>
      </c>
      <c r="P5210" s="15" t="str">
        <f t="shared" ca="1" si="571"/>
        <v>181-365d</v>
      </c>
      <c r="Q5210" s="17">
        <f ca="1">IF(P5210="0-90d",0,IF(P5210="91-180d",INDEX(Assumptions!$F$8:$F$12,MATCH(B5210,Assumptions!$A$8:$A$12,0)),IF(P5210="181-365d",INDEX(Assumptions!$G$8:$G$12,MATCH(B5210,Assumptions!$A$8:$A$12,0)),INDEX(Assumptions!$H$8:$H$12,MATCH(B5210,Assumptions!$A$8:$A$12,0)))))</f>
        <v>0.2</v>
      </c>
      <c r="R5210" s="14">
        <f t="shared" ca="1" si="572"/>
        <v>264202.87599999999</v>
      </c>
      <c r="S5210" s="14">
        <f t="shared" ca="1" si="573"/>
        <v>1056811.504</v>
      </c>
      <c r="T5210" s="11" t="s">
        <v>25</v>
      </c>
      <c r="U5210" s="18" t="s">
        <v>26</v>
      </c>
    </row>
    <row r="5211" spans="1:21" ht="15" customHeight="1" x14ac:dyDescent="0.15">
      <c r="A5211" s="10" t="s">
        <v>5259</v>
      </c>
      <c r="B5211" s="11" t="s">
        <v>41</v>
      </c>
      <c r="C5211" s="11" t="s">
        <v>44</v>
      </c>
      <c r="D5211" s="12">
        <v>45881</v>
      </c>
      <c r="E5211" s="11">
        <v>3247</v>
      </c>
      <c r="F5211" s="11" t="s">
        <v>33</v>
      </c>
      <c r="G5211" s="13">
        <v>1440</v>
      </c>
      <c r="H5211" s="14">
        <f t="shared" si="567"/>
        <v>4675680</v>
      </c>
      <c r="I5211" s="14">
        <f>IF(F5211="GHS",H5211,H5211*Assumptions!$B$4)</f>
        <v>4675680</v>
      </c>
      <c r="J5211" s="15" t="str">
        <f>INDEX(Assumptions!$B$8:$B$12,MATCH(B5211,Assumptions!$A$8:$A$12,0))</f>
        <v>Weighted Average</v>
      </c>
      <c r="K5211" s="16">
        <f>G5211/(1-INDEX(Assumptions!$D$8:$D$12,MATCH(B5211,Assumptions!$A$8:$A$12,0)))</f>
        <v>2215.3846153846152</v>
      </c>
      <c r="L5211" s="16">
        <f t="shared" si="568"/>
        <v>43.199999999999996</v>
      </c>
      <c r="M5211" s="16">
        <f t="shared" si="569"/>
        <v>110.76923076923077</v>
      </c>
      <c r="N5211" s="14">
        <f>E5211*(K5211-L5211-M5211)*IF(F5211="GHS",1,Assumptions!$B$4)</f>
        <v>6693415.7538461536</v>
      </c>
      <c r="O5211" s="15">
        <f t="shared" ca="1" si="570"/>
        <v>405</v>
      </c>
      <c r="P5211" s="15" t="str">
        <f t="shared" ca="1" si="571"/>
        <v>365d+</v>
      </c>
      <c r="Q5211" s="17">
        <f ca="1">IF(P5211="0-90d",0,IF(P5211="91-180d",INDEX(Assumptions!$F$8:$F$12,MATCH(B5211,Assumptions!$A$8:$A$12,0)),IF(P5211="181-365d",INDEX(Assumptions!$G$8:$G$12,MATCH(B5211,Assumptions!$A$8:$A$12,0)),INDEX(Assumptions!$H$8:$H$12,MATCH(B5211,Assumptions!$A$8:$A$12,0)))))</f>
        <v>0.8</v>
      </c>
      <c r="R5211" s="14">
        <f t="shared" ca="1" si="572"/>
        <v>3740544</v>
      </c>
      <c r="S5211" s="14">
        <f t="shared" ca="1" si="573"/>
        <v>935136</v>
      </c>
      <c r="T5211" s="11" t="s">
        <v>25</v>
      </c>
      <c r="U5211" s="18" t="s">
        <v>26</v>
      </c>
    </row>
    <row r="5212" spans="1:21" ht="15" customHeight="1" x14ac:dyDescent="0.15">
      <c r="A5212" s="10" t="s">
        <v>5260</v>
      </c>
      <c r="B5212" s="11" t="s">
        <v>31</v>
      </c>
      <c r="C5212" s="11" t="s">
        <v>76</v>
      </c>
      <c r="D5212" s="12">
        <v>46088</v>
      </c>
      <c r="E5212" s="11">
        <v>4985</v>
      </c>
      <c r="F5212" s="11" t="s">
        <v>33</v>
      </c>
      <c r="G5212" s="13">
        <v>3071.62</v>
      </c>
      <c r="H5212" s="14">
        <f t="shared" si="567"/>
        <v>15312025.699999999</v>
      </c>
      <c r="I5212" s="14">
        <f>IF(F5212="GHS",H5212,H5212*Assumptions!$B$4)</f>
        <v>15312025.699999999</v>
      </c>
      <c r="J5212" s="15" t="str">
        <f>INDEX(Assumptions!$B$8:$B$12,MATCH(B5212,Assumptions!$A$8:$A$12,0))</f>
        <v>Weighted Average</v>
      </c>
      <c r="K5212" s="16">
        <f>G5212/(1-INDEX(Assumptions!$D$8:$D$12,MATCH(B5212,Assumptions!$A$8:$A$12,0)))</f>
        <v>4266.1388888888887</v>
      </c>
      <c r="L5212" s="16">
        <f t="shared" si="568"/>
        <v>92.148599999999988</v>
      </c>
      <c r="M5212" s="16">
        <f t="shared" si="569"/>
        <v>213.30694444444444</v>
      </c>
      <c r="N5212" s="14">
        <f>E5212*(K5212-L5212-M5212)*IF(F5212="GHS",1,Assumptions!$B$4)</f>
        <v>19744006.472055551</v>
      </c>
      <c r="O5212" s="15">
        <f t="shared" ca="1" si="570"/>
        <v>198</v>
      </c>
      <c r="P5212" s="15" t="str">
        <f t="shared" ca="1" si="571"/>
        <v>181-365d</v>
      </c>
      <c r="Q5212" s="17">
        <f ca="1">IF(P5212="0-90d",0,IF(P5212="91-180d",INDEX(Assumptions!$F$8:$F$12,MATCH(B5212,Assumptions!$A$8:$A$12,0)),IF(P5212="181-365d",INDEX(Assumptions!$G$8:$G$12,MATCH(B5212,Assumptions!$A$8:$A$12,0)),INDEX(Assumptions!$H$8:$H$12,MATCH(B5212,Assumptions!$A$8:$A$12,0)))))</f>
        <v>0.2</v>
      </c>
      <c r="R5212" s="14">
        <f t="shared" ca="1" si="572"/>
        <v>3062405.14</v>
      </c>
      <c r="S5212" s="14">
        <f t="shared" ca="1" si="573"/>
        <v>12249620.559999999</v>
      </c>
      <c r="T5212" s="11" t="s">
        <v>25</v>
      </c>
      <c r="U5212" s="18" t="s">
        <v>26</v>
      </c>
    </row>
    <row r="5213" spans="1:21" ht="15" customHeight="1" x14ac:dyDescent="0.15">
      <c r="A5213" s="10" t="s">
        <v>5261</v>
      </c>
      <c r="B5213" s="11" t="s">
        <v>41</v>
      </c>
      <c r="C5213" s="11" t="s">
        <v>44</v>
      </c>
      <c r="D5213" s="12">
        <v>46053</v>
      </c>
      <c r="E5213" s="11">
        <v>3717</v>
      </c>
      <c r="F5213" s="11" t="s">
        <v>33</v>
      </c>
      <c r="G5213" s="13">
        <v>559.15</v>
      </c>
      <c r="H5213" s="14">
        <f t="shared" si="567"/>
        <v>2078360.5499999998</v>
      </c>
      <c r="I5213" s="14">
        <f>IF(F5213="GHS",H5213,H5213*Assumptions!$B$4)</f>
        <v>2078360.5499999998</v>
      </c>
      <c r="J5213" s="15" t="str">
        <f>INDEX(Assumptions!$B$8:$B$12,MATCH(B5213,Assumptions!$A$8:$A$12,0))</f>
        <v>Weighted Average</v>
      </c>
      <c r="K5213" s="16">
        <f>G5213/(1-INDEX(Assumptions!$D$8:$D$12,MATCH(B5213,Assumptions!$A$8:$A$12,0)))</f>
        <v>860.23076923076917</v>
      </c>
      <c r="L5213" s="16">
        <f t="shared" si="568"/>
        <v>16.7745</v>
      </c>
      <c r="M5213" s="16">
        <f t="shared" si="569"/>
        <v>43.011538461538464</v>
      </c>
      <c r="N5213" s="14">
        <f>E5213*(K5213-L5213-M5213)*IF(F5213="GHS",1,Assumptions!$B$4)</f>
        <v>2975253.0642692307</v>
      </c>
      <c r="O5213" s="15">
        <f t="shared" ca="1" si="570"/>
        <v>233</v>
      </c>
      <c r="P5213" s="15" t="str">
        <f t="shared" ca="1" si="571"/>
        <v>181-365d</v>
      </c>
      <c r="Q5213" s="17">
        <f ca="1">IF(P5213="0-90d",0,IF(P5213="91-180d",INDEX(Assumptions!$F$8:$F$12,MATCH(B5213,Assumptions!$A$8:$A$12,0)),IF(P5213="181-365d",INDEX(Assumptions!$G$8:$G$12,MATCH(B5213,Assumptions!$A$8:$A$12,0)),INDEX(Assumptions!$H$8:$H$12,MATCH(B5213,Assumptions!$A$8:$A$12,0)))))</f>
        <v>0.35</v>
      </c>
      <c r="R5213" s="14">
        <f t="shared" ca="1" si="572"/>
        <v>727426.19249999989</v>
      </c>
      <c r="S5213" s="14">
        <f t="shared" ca="1" si="573"/>
        <v>1350934.3574999999</v>
      </c>
      <c r="T5213" s="11" t="s">
        <v>25</v>
      </c>
      <c r="U5213" s="18" t="s">
        <v>36</v>
      </c>
    </row>
    <row r="5214" spans="1:21" ht="15" customHeight="1" x14ac:dyDescent="0.15">
      <c r="A5214" s="10" t="s">
        <v>5262</v>
      </c>
      <c r="B5214" s="11" t="s">
        <v>31</v>
      </c>
      <c r="C5214" s="11" t="s">
        <v>63</v>
      </c>
      <c r="D5214" s="12">
        <v>45809</v>
      </c>
      <c r="E5214" s="11">
        <v>1262</v>
      </c>
      <c r="F5214" s="11" t="s">
        <v>33</v>
      </c>
      <c r="G5214" s="13">
        <v>2473.5100000000002</v>
      </c>
      <c r="H5214" s="14">
        <f t="shared" si="567"/>
        <v>3121569.62</v>
      </c>
      <c r="I5214" s="14">
        <f>IF(F5214="GHS",H5214,H5214*Assumptions!$B$4)</f>
        <v>3121569.62</v>
      </c>
      <c r="J5214" s="15" t="str">
        <f>INDEX(Assumptions!$B$8:$B$12,MATCH(B5214,Assumptions!$A$8:$A$12,0))</f>
        <v>Weighted Average</v>
      </c>
      <c r="K5214" s="16">
        <f>G5214/(1-INDEX(Assumptions!$D$8:$D$12,MATCH(B5214,Assumptions!$A$8:$A$12,0)))</f>
        <v>3435.4305555555561</v>
      </c>
      <c r="L5214" s="16">
        <f t="shared" si="568"/>
        <v>74.205300000000008</v>
      </c>
      <c r="M5214" s="16">
        <f t="shared" si="569"/>
        <v>171.77152777777781</v>
      </c>
      <c r="N5214" s="14">
        <f>E5214*(K5214-L5214-M5214)*IF(F5214="GHS",1,Assumptions!$B$4)</f>
        <v>4025090.6044555558</v>
      </c>
      <c r="O5214" s="15">
        <f t="shared" ca="1" si="570"/>
        <v>477</v>
      </c>
      <c r="P5214" s="15" t="str">
        <f t="shared" ca="1" si="571"/>
        <v>365d+</v>
      </c>
      <c r="Q5214" s="17">
        <f ca="1">IF(P5214="0-90d",0,IF(P5214="91-180d",INDEX(Assumptions!$F$8:$F$12,MATCH(B5214,Assumptions!$A$8:$A$12,0)),IF(P5214="181-365d",INDEX(Assumptions!$G$8:$G$12,MATCH(B5214,Assumptions!$A$8:$A$12,0)),INDEX(Assumptions!$H$8:$H$12,MATCH(B5214,Assumptions!$A$8:$A$12,0)))))</f>
        <v>0.6</v>
      </c>
      <c r="R5214" s="14">
        <f t="shared" ca="1" si="572"/>
        <v>1872941.7720000001</v>
      </c>
      <c r="S5214" s="14">
        <f t="shared" ca="1" si="573"/>
        <v>1248627.848</v>
      </c>
      <c r="T5214" s="11" t="s">
        <v>25</v>
      </c>
      <c r="U5214" s="18" t="s">
        <v>36</v>
      </c>
    </row>
    <row r="5215" spans="1:21" ht="15" customHeight="1" x14ac:dyDescent="0.15">
      <c r="A5215" s="10" t="s">
        <v>5263</v>
      </c>
      <c r="B5215" s="11" t="s">
        <v>31</v>
      </c>
      <c r="C5215" s="11" t="s">
        <v>32</v>
      </c>
      <c r="D5215" s="12">
        <v>45853</v>
      </c>
      <c r="E5215" s="11">
        <v>507</v>
      </c>
      <c r="F5215" s="11" t="s">
        <v>33</v>
      </c>
      <c r="G5215" s="13">
        <v>805.31</v>
      </c>
      <c r="H5215" s="14">
        <f t="shared" si="567"/>
        <v>408292.17</v>
      </c>
      <c r="I5215" s="14">
        <f>IF(F5215="GHS",H5215,H5215*Assumptions!$B$4)</f>
        <v>408292.17</v>
      </c>
      <c r="J5215" s="15" t="str">
        <f>INDEX(Assumptions!$B$8:$B$12,MATCH(B5215,Assumptions!$A$8:$A$12,0))</f>
        <v>Weighted Average</v>
      </c>
      <c r="K5215" s="16">
        <f>G5215/(1-INDEX(Assumptions!$D$8:$D$12,MATCH(B5215,Assumptions!$A$8:$A$12,0)))</f>
        <v>1118.4861111111111</v>
      </c>
      <c r="L5215" s="16">
        <f t="shared" si="568"/>
        <v>24.159299999999998</v>
      </c>
      <c r="M5215" s="16">
        <f t="shared" si="569"/>
        <v>55.924305555555556</v>
      </c>
      <c r="N5215" s="14">
        <f>E5215*(K5215-L5215-M5215)*IF(F5215="GHS",1,Assumptions!$B$4)</f>
        <v>526470.07031666662</v>
      </c>
      <c r="O5215" s="15">
        <f t="shared" ca="1" si="570"/>
        <v>433</v>
      </c>
      <c r="P5215" s="15" t="str">
        <f t="shared" ca="1" si="571"/>
        <v>365d+</v>
      </c>
      <c r="Q5215" s="17">
        <f ca="1">IF(P5215="0-90d",0,IF(P5215="91-180d",INDEX(Assumptions!$F$8:$F$12,MATCH(B5215,Assumptions!$A$8:$A$12,0)),IF(P5215="181-365d",INDEX(Assumptions!$G$8:$G$12,MATCH(B5215,Assumptions!$A$8:$A$12,0)),INDEX(Assumptions!$H$8:$H$12,MATCH(B5215,Assumptions!$A$8:$A$12,0)))))</f>
        <v>0.6</v>
      </c>
      <c r="R5215" s="14">
        <f t="shared" ca="1" si="572"/>
        <v>244975.30199999997</v>
      </c>
      <c r="S5215" s="14">
        <f t="shared" ca="1" si="573"/>
        <v>163316.86800000002</v>
      </c>
      <c r="T5215" s="11" t="s">
        <v>25</v>
      </c>
      <c r="U5215" s="18" t="s">
        <v>36</v>
      </c>
    </row>
    <row r="5216" spans="1:21" ht="15" customHeight="1" x14ac:dyDescent="0.15">
      <c r="A5216" s="10" t="s">
        <v>5264</v>
      </c>
      <c r="B5216" s="11" t="s">
        <v>41</v>
      </c>
      <c r="C5216" s="11" t="s">
        <v>42</v>
      </c>
      <c r="D5216" s="12">
        <v>46153</v>
      </c>
      <c r="E5216" s="11">
        <v>2699</v>
      </c>
      <c r="F5216" s="11" t="s">
        <v>33</v>
      </c>
      <c r="G5216" s="13">
        <v>850.31</v>
      </c>
      <c r="H5216" s="14">
        <f t="shared" si="567"/>
        <v>2294986.69</v>
      </c>
      <c r="I5216" s="14">
        <f>IF(F5216="GHS",H5216,H5216*Assumptions!$B$4)</f>
        <v>2294986.69</v>
      </c>
      <c r="J5216" s="15" t="str">
        <f>INDEX(Assumptions!$B$8:$B$12,MATCH(B5216,Assumptions!$A$8:$A$12,0))</f>
        <v>Weighted Average</v>
      </c>
      <c r="K5216" s="16">
        <f>G5216/(1-INDEX(Assumptions!$D$8:$D$12,MATCH(B5216,Assumptions!$A$8:$A$12,0)))</f>
        <v>1308.1692307692306</v>
      </c>
      <c r="L5216" s="16">
        <f t="shared" si="568"/>
        <v>25.509299999999996</v>
      </c>
      <c r="M5216" s="16">
        <f t="shared" si="569"/>
        <v>65.408461538461538</v>
      </c>
      <c r="N5216" s="14">
        <f>E5216*(K5216-L5216-M5216)*IF(F5216="GHS",1,Assumptions!$B$4)</f>
        <v>3285361.7154538459</v>
      </c>
      <c r="O5216" s="15">
        <f t="shared" ca="1" si="570"/>
        <v>133</v>
      </c>
      <c r="P5216" s="15" t="str">
        <f t="shared" ca="1" si="571"/>
        <v>91-180d</v>
      </c>
      <c r="Q5216" s="17">
        <f ca="1">IF(P5216="0-90d",0,IF(P5216="91-180d",INDEX(Assumptions!$F$8:$F$12,MATCH(B5216,Assumptions!$A$8:$A$12,0)),IF(P5216="181-365d",INDEX(Assumptions!$G$8:$G$12,MATCH(B5216,Assumptions!$A$8:$A$12,0)),INDEX(Assumptions!$H$8:$H$12,MATCH(B5216,Assumptions!$A$8:$A$12,0)))))</f>
        <v>0.1</v>
      </c>
      <c r="R5216" s="14">
        <f t="shared" ca="1" si="572"/>
        <v>229498.66899999999</v>
      </c>
      <c r="S5216" s="14">
        <f t="shared" ca="1" si="573"/>
        <v>2065488.0209999999</v>
      </c>
      <c r="T5216" s="11" t="s">
        <v>25</v>
      </c>
      <c r="U5216" s="18" t="s">
        <v>26</v>
      </c>
    </row>
    <row r="5217" spans="1:21" ht="15" customHeight="1" x14ac:dyDescent="0.15">
      <c r="A5217" s="10" t="s">
        <v>5265</v>
      </c>
      <c r="B5217" s="11" t="s">
        <v>31</v>
      </c>
      <c r="C5217" s="11" t="s">
        <v>63</v>
      </c>
      <c r="D5217" s="12">
        <v>46084</v>
      </c>
      <c r="E5217" s="11">
        <v>2849</v>
      </c>
      <c r="F5217" s="11" t="s">
        <v>33</v>
      </c>
      <c r="G5217" s="13">
        <v>2397.12</v>
      </c>
      <c r="H5217" s="14">
        <f t="shared" si="567"/>
        <v>6829394.8799999999</v>
      </c>
      <c r="I5217" s="14">
        <f>IF(F5217="GHS",H5217,H5217*Assumptions!$B$4)</f>
        <v>6829394.8799999999</v>
      </c>
      <c r="J5217" s="15" t="str">
        <f>INDEX(Assumptions!$B$8:$B$12,MATCH(B5217,Assumptions!$A$8:$A$12,0))</f>
        <v>Weighted Average</v>
      </c>
      <c r="K5217" s="16">
        <f>G5217/(1-INDEX(Assumptions!$D$8:$D$12,MATCH(B5217,Assumptions!$A$8:$A$12,0)))</f>
        <v>3329.3333333333335</v>
      </c>
      <c r="L5217" s="16">
        <f t="shared" si="568"/>
        <v>71.913599999999988</v>
      </c>
      <c r="M5217" s="16">
        <f t="shared" si="569"/>
        <v>166.4666666666667</v>
      </c>
      <c r="N5217" s="14">
        <f>E5217*(K5217-L5217-M5217)*IF(F5217="GHS",1,Assumptions!$B$4)</f>
        <v>8806125.2869333345</v>
      </c>
      <c r="O5217" s="15">
        <f t="shared" ca="1" si="570"/>
        <v>202</v>
      </c>
      <c r="P5217" s="15" t="str">
        <f t="shared" ca="1" si="571"/>
        <v>181-365d</v>
      </c>
      <c r="Q5217" s="17">
        <f ca="1">IF(P5217="0-90d",0,IF(P5217="91-180d",INDEX(Assumptions!$F$8:$F$12,MATCH(B5217,Assumptions!$A$8:$A$12,0)),IF(P5217="181-365d",INDEX(Assumptions!$G$8:$G$12,MATCH(B5217,Assumptions!$A$8:$A$12,0)),INDEX(Assumptions!$H$8:$H$12,MATCH(B5217,Assumptions!$A$8:$A$12,0)))))</f>
        <v>0.2</v>
      </c>
      <c r="R5217" s="14">
        <f t="shared" ca="1" si="572"/>
        <v>1365878.976</v>
      </c>
      <c r="S5217" s="14">
        <f t="shared" ca="1" si="573"/>
        <v>5463515.9040000001</v>
      </c>
      <c r="T5217" s="11" t="s">
        <v>25</v>
      </c>
      <c r="U5217" s="18" t="s">
        <v>26</v>
      </c>
    </row>
    <row r="5218" spans="1:21" ht="15" customHeight="1" x14ac:dyDescent="0.15">
      <c r="A5218" s="10" t="s">
        <v>5266</v>
      </c>
      <c r="B5218" s="11" t="s">
        <v>41</v>
      </c>
      <c r="C5218" s="11" t="s">
        <v>49</v>
      </c>
      <c r="D5218" s="12">
        <v>45925</v>
      </c>
      <c r="E5218" s="11">
        <v>2198</v>
      </c>
      <c r="F5218" s="11" t="s">
        <v>33</v>
      </c>
      <c r="G5218" s="13">
        <v>467.11</v>
      </c>
      <c r="H5218" s="14">
        <f t="shared" si="567"/>
        <v>1026707.78</v>
      </c>
      <c r="I5218" s="14">
        <f>IF(F5218="GHS",H5218,H5218*Assumptions!$B$4)</f>
        <v>1026707.78</v>
      </c>
      <c r="J5218" s="15" t="str">
        <f>INDEX(Assumptions!$B$8:$B$12,MATCH(B5218,Assumptions!$A$8:$A$12,0))</f>
        <v>Weighted Average</v>
      </c>
      <c r="K5218" s="16">
        <f>G5218/(1-INDEX(Assumptions!$D$8:$D$12,MATCH(B5218,Assumptions!$A$8:$A$12,0)))</f>
        <v>718.63076923076926</v>
      </c>
      <c r="L5218" s="16">
        <f t="shared" si="568"/>
        <v>14.013299999999999</v>
      </c>
      <c r="M5218" s="16">
        <f t="shared" si="569"/>
        <v>35.931538461538466</v>
      </c>
      <c r="N5218" s="14">
        <f>E5218*(K5218-L5218-M5218)*IF(F5218="GHS",1,Assumptions!$B$4)</f>
        <v>1469771.6758307694</v>
      </c>
      <c r="O5218" s="15">
        <f t="shared" ca="1" si="570"/>
        <v>361</v>
      </c>
      <c r="P5218" s="15" t="str">
        <f t="shared" ca="1" si="571"/>
        <v>181-365d</v>
      </c>
      <c r="Q5218" s="17">
        <f ca="1">IF(P5218="0-90d",0,IF(P5218="91-180d",INDEX(Assumptions!$F$8:$F$12,MATCH(B5218,Assumptions!$A$8:$A$12,0)),IF(P5218="181-365d",INDEX(Assumptions!$G$8:$G$12,MATCH(B5218,Assumptions!$A$8:$A$12,0)),INDEX(Assumptions!$H$8:$H$12,MATCH(B5218,Assumptions!$A$8:$A$12,0)))))</f>
        <v>0.35</v>
      </c>
      <c r="R5218" s="14">
        <f t="shared" ca="1" si="572"/>
        <v>359347.723</v>
      </c>
      <c r="S5218" s="14">
        <f t="shared" ca="1" si="573"/>
        <v>667360.05700000003</v>
      </c>
      <c r="T5218" s="11" t="s">
        <v>25</v>
      </c>
      <c r="U5218" s="18" t="s">
        <v>26</v>
      </c>
    </row>
    <row r="5219" spans="1:21" ht="15" customHeight="1" x14ac:dyDescent="0.15">
      <c r="A5219" s="10" t="s">
        <v>5267</v>
      </c>
      <c r="B5219" s="11" t="s">
        <v>31</v>
      </c>
      <c r="C5219" s="11" t="s">
        <v>32</v>
      </c>
      <c r="D5219" s="12">
        <v>45961</v>
      </c>
      <c r="E5219" s="11">
        <v>4355</v>
      </c>
      <c r="F5219" s="11" t="s">
        <v>33</v>
      </c>
      <c r="G5219" s="13">
        <v>2996.16</v>
      </c>
      <c r="H5219" s="14">
        <f t="shared" si="567"/>
        <v>13048276.799999999</v>
      </c>
      <c r="I5219" s="14">
        <f>IF(F5219="GHS",H5219,H5219*Assumptions!$B$4)</f>
        <v>13048276.799999999</v>
      </c>
      <c r="J5219" s="15" t="str">
        <f>INDEX(Assumptions!$B$8:$B$12,MATCH(B5219,Assumptions!$A$8:$A$12,0))</f>
        <v>Weighted Average</v>
      </c>
      <c r="K5219" s="16">
        <f>G5219/(1-INDEX(Assumptions!$D$8:$D$12,MATCH(B5219,Assumptions!$A$8:$A$12,0)))</f>
        <v>4161.333333333333</v>
      </c>
      <c r="L5219" s="16">
        <f t="shared" si="568"/>
        <v>89.884799999999998</v>
      </c>
      <c r="M5219" s="16">
        <f t="shared" si="569"/>
        <v>208.06666666666666</v>
      </c>
      <c r="N5219" s="14">
        <f>E5219*(K5219-L5219-M5219)*IF(F5219="GHS",1,Assumptions!$B$4)</f>
        <v>16825028.029333334</v>
      </c>
      <c r="O5219" s="15">
        <f t="shared" ca="1" si="570"/>
        <v>325</v>
      </c>
      <c r="P5219" s="15" t="str">
        <f t="shared" ca="1" si="571"/>
        <v>181-365d</v>
      </c>
      <c r="Q5219" s="17">
        <f ca="1">IF(P5219="0-90d",0,IF(P5219="91-180d",INDEX(Assumptions!$F$8:$F$12,MATCH(B5219,Assumptions!$A$8:$A$12,0)),IF(P5219="181-365d",INDEX(Assumptions!$G$8:$G$12,MATCH(B5219,Assumptions!$A$8:$A$12,0)),INDEX(Assumptions!$H$8:$H$12,MATCH(B5219,Assumptions!$A$8:$A$12,0)))))</f>
        <v>0.2</v>
      </c>
      <c r="R5219" s="14">
        <f t="shared" ca="1" si="572"/>
        <v>2609655.36</v>
      </c>
      <c r="S5219" s="14">
        <f t="shared" ca="1" si="573"/>
        <v>10438621.439999999</v>
      </c>
      <c r="T5219" s="11" t="s">
        <v>25</v>
      </c>
      <c r="U5219" s="18" t="s">
        <v>26</v>
      </c>
    </row>
    <row r="5220" spans="1:21" ht="15" customHeight="1" x14ac:dyDescent="0.15">
      <c r="A5220" s="10" t="s">
        <v>5268</v>
      </c>
      <c r="B5220" s="11" t="s">
        <v>31</v>
      </c>
      <c r="C5220" s="11" t="s">
        <v>32</v>
      </c>
      <c r="D5220" s="12">
        <v>46172</v>
      </c>
      <c r="E5220" s="11">
        <v>4049</v>
      </c>
      <c r="F5220" s="11" t="s">
        <v>33</v>
      </c>
      <c r="G5220" s="13">
        <v>2325.02</v>
      </c>
      <c r="H5220" s="14">
        <f t="shared" si="567"/>
        <v>9414005.9800000004</v>
      </c>
      <c r="I5220" s="14">
        <f>IF(F5220="GHS",H5220,H5220*Assumptions!$B$4)</f>
        <v>9414005.9800000004</v>
      </c>
      <c r="J5220" s="15" t="str">
        <f>INDEX(Assumptions!$B$8:$B$12,MATCH(B5220,Assumptions!$A$8:$A$12,0))</f>
        <v>Weighted Average</v>
      </c>
      <c r="K5220" s="16">
        <f>G5220/(1-INDEX(Assumptions!$D$8:$D$12,MATCH(B5220,Assumptions!$A$8:$A$12,0)))</f>
        <v>3229.1944444444443</v>
      </c>
      <c r="L5220" s="16">
        <f t="shared" si="568"/>
        <v>69.750599999999991</v>
      </c>
      <c r="M5220" s="16">
        <f t="shared" si="569"/>
        <v>161.45972222222224</v>
      </c>
      <c r="N5220" s="14">
        <f>E5220*(K5220-L5220-M5220)*IF(F5220="GHS",1,Assumptions!$B$4)</f>
        <v>12138837.710877778</v>
      </c>
      <c r="O5220" s="15">
        <f t="shared" ca="1" si="570"/>
        <v>114</v>
      </c>
      <c r="P5220" s="15" t="str">
        <f t="shared" ca="1" si="571"/>
        <v>91-180d</v>
      </c>
      <c r="Q5220" s="17">
        <f ca="1">IF(P5220="0-90d",0,IF(P5220="91-180d",INDEX(Assumptions!$F$8:$F$12,MATCH(B5220,Assumptions!$A$8:$A$12,0)),IF(P5220="181-365d",INDEX(Assumptions!$G$8:$G$12,MATCH(B5220,Assumptions!$A$8:$A$12,0)),INDEX(Assumptions!$H$8:$H$12,MATCH(B5220,Assumptions!$A$8:$A$12,0)))))</f>
        <v>0.05</v>
      </c>
      <c r="R5220" s="14">
        <f t="shared" ca="1" si="572"/>
        <v>470700.29900000006</v>
      </c>
      <c r="S5220" s="14">
        <f t="shared" ca="1" si="573"/>
        <v>8943305.6809999999</v>
      </c>
      <c r="T5220" s="11" t="s">
        <v>25</v>
      </c>
      <c r="U5220" s="18" t="s">
        <v>26</v>
      </c>
    </row>
    <row r="5221" spans="1:21" ht="15" customHeight="1" x14ac:dyDescent="0.15">
      <c r="A5221" s="10" t="s">
        <v>5269</v>
      </c>
      <c r="B5221" s="11" t="s">
        <v>41</v>
      </c>
      <c r="C5221" s="11" t="s">
        <v>49</v>
      </c>
      <c r="D5221" s="12">
        <v>45890</v>
      </c>
      <c r="E5221" s="11">
        <v>1536</v>
      </c>
      <c r="F5221" s="11" t="s">
        <v>33</v>
      </c>
      <c r="G5221" s="13">
        <v>614.01</v>
      </c>
      <c r="H5221" s="14">
        <f t="shared" si="567"/>
        <v>943119.35999999999</v>
      </c>
      <c r="I5221" s="14">
        <f>IF(F5221="GHS",H5221,H5221*Assumptions!$B$4)</f>
        <v>943119.35999999999</v>
      </c>
      <c r="J5221" s="15" t="str">
        <f>INDEX(Assumptions!$B$8:$B$12,MATCH(B5221,Assumptions!$A$8:$A$12,0))</f>
        <v>Weighted Average</v>
      </c>
      <c r="K5221" s="16">
        <f>G5221/(1-INDEX(Assumptions!$D$8:$D$12,MATCH(B5221,Assumptions!$A$8:$A$12,0)))</f>
        <v>944.63076923076915</v>
      </c>
      <c r="L5221" s="16">
        <f t="shared" si="568"/>
        <v>18.420299999999997</v>
      </c>
      <c r="M5221" s="16">
        <f t="shared" si="569"/>
        <v>47.231538461538463</v>
      </c>
      <c r="N5221" s="14">
        <f>E5221*(K5221-L5221-M5221)*IF(F5221="GHS",1,Assumptions!$B$4)</f>
        <v>1350111.6376615383</v>
      </c>
      <c r="O5221" s="15">
        <f t="shared" ca="1" si="570"/>
        <v>396</v>
      </c>
      <c r="P5221" s="15" t="str">
        <f t="shared" ca="1" si="571"/>
        <v>365d+</v>
      </c>
      <c r="Q5221" s="17">
        <f ca="1">IF(P5221="0-90d",0,IF(P5221="91-180d",INDEX(Assumptions!$F$8:$F$12,MATCH(B5221,Assumptions!$A$8:$A$12,0)),IF(P5221="181-365d",INDEX(Assumptions!$G$8:$G$12,MATCH(B5221,Assumptions!$A$8:$A$12,0)),INDEX(Assumptions!$H$8:$H$12,MATCH(B5221,Assumptions!$A$8:$A$12,0)))))</f>
        <v>0.8</v>
      </c>
      <c r="R5221" s="14">
        <f t="shared" ca="1" si="572"/>
        <v>754495.48800000001</v>
      </c>
      <c r="S5221" s="14">
        <f t="shared" ca="1" si="573"/>
        <v>188623.87199999997</v>
      </c>
      <c r="T5221" s="11" t="s">
        <v>25</v>
      </c>
      <c r="U5221" s="18" t="s">
        <v>36</v>
      </c>
    </row>
    <row r="5222" spans="1:21" ht="15" customHeight="1" x14ac:dyDescent="0.15">
      <c r="A5222" s="10" t="s">
        <v>5270</v>
      </c>
      <c r="B5222" s="11" t="s">
        <v>41</v>
      </c>
      <c r="C5222" s="11" t="s">
        <v>44</v>
      </c>
      <c r="D5222" s="12">
        <v>46160</v>
      </c>
      <c r="E5222" s="11">
        <v>4325</v>
      </c>
      <c r="F5222" s="11" t="s">
        <v>33</v>
      </c>
      <c r="G5222" s="13">
        <v>501.21</v>
      </c>
      <c r="H5222" s="14">
        <f t="shared" si="567"/>
        <v>2167733.25</v>
      </c>
      <c r="I5222" s="14">
        <f>IF(F5222="GHS",H5222,H5222*Assumptions!$B$4)</f>
        <v>2167733.25</v>
      </c>
      <c r="J5222" s="15" t="str">
        <f>INDEX(Assumptions!$B$8:$B$12,MATCH(B5222,Assumptions!$A$8:$A$12,0))</f>
        <v>Weighted Average</v>
      </c>
      <c r="K5222" s="16">
        <f>G5222/(1-INDEX(Assumptions!$D$8:$D$12,MATCH(B5222,Assumptions!$A$8:$A$12,0)))</f>
        <v>771.0923076923076</v>
      </c>
      <c r="L5222" s="16">
        <f t="shared" si="568"/>
        <v>15.036299999999999</v>
      </c>
      <c r="M5222" s="16">
        <f t="shared" si="569"/>
        <v>38.554615384615381</v>
      </c>
      <c r="N5222" s="14">
        <f>E5222*(K5222-L5222-M5222)*IF(F5222="GHS",1,Assumptions!$B$4)</f>
        <v>3103193.5217307685</v>
      </c>
      <c r="O5222" s="15">
        <f t="shared" ca="1" si="570"/>
        <v>126</v>
      </c>
      <c r="P5222" s="15" t="str">
        <f t="shared" ca="1" si="571"/>
        <v>91-180d</v>
      </c>
      <c r="Q5222" s="17">
        <f ca="1">IF(P5222="0-90d",0,IF(P5222="91-180d",INDEX(Assumptions!$F$8:$F$12,MATCH(B5222,Assumptions!$A$8:$A$12,0)),IF(P5222="181-365d",INDEX(Assumptions!$G$8:$G$12,MATCH(B5222,Assumptions!$A$8:$A$12,0)),INDEX(Assumptions!$H$8:$H$12,MATCH(B5222,Assumptions!$A$8:$A$12,0)))))</f>
        <v>0.1</v>
      </c>
      <c r="R5222" s="14">
        <f t="shared" ca="1" si="572"/>
        <v>216773.32500000001</v>
      </c>
      <c r="S5222" s="14">
        <f t="shared" ca="1" si="573"/>
        <v>1950959.925</v>
      </c>
      <c r="T5222" s="11" t="s">
        <v>50</v>
      </c>
      <c r="U5222" s="18" t="s">
        <v>26</v>
      </c>
    </row>
    <row r="5223" spans="1:21" ht="15" customHeight="1" x14ac:dyDescent="0.15">
      <c r="A5223" s="10" t="s">
        <v>5271</v>
      </c>
      <c r="B5223" s="11" t="s">
        <v>41</v>
      </c>
      <c r="C5223" s="11" t="s">
        <v>49</v>
      </c>
      <c r="D5223" s="12">
        <v>46018</v>
      </c>
      <c r="E5223" s="11">
        <v>4118</v>
      </c>
      <c r="F5223" s="11" t="s">
        <v>33</v>
      </c>
      <c r="G5223" s="13">
        <v>205.22</v>
      </c>
      <c r="H5223" s="14">
        <f t="shared" si="567"/>
        <v>845095.96</v>
      </c>
      <c r="I5223" s="14">
        <f>IF(F5223="GHS",H5223,H5223*Assumptions!$B$4)</f>
        <v>845095.96</v>
      </c>
      <c r="J5223" s="15" t="str">
        <f>INDEX(Assumptions!$B$8:$B$12,MATCH(B5223,Assumptions!$A$8:$A$12,0))</f>
        <v>Weighted Average</v>
      </c>
      <c r="K5223" s="16">
        <f>G5223/(1-INDEX(Assumptions!$D$8:$D$12,MATCH(B5223,Assumptions!$A$8:$A$12,0)))</f>
        <v>315.72307692307692</v>
      </c>
      <c r="L5223" s="16">
        <f t="shared" si="568"/>
        <v>6.1566000000000001</v>
      </c>
      <c r="M5223" s="16">
        <f t="shared" si="569"/>
        <v>15.786153846153846</v>
      </c>
      <c r="N5223" s="14">
        <f>E5223*(K5223-L5223-M5223)*IF(F5223="GHS",1,Assumptions!$B$4)</f>
        <v>1209787.3704307689</v>
      </c>
      <c r="O5223" s="15">
        <f t="shared" ca="1" si="570"/>
        <v>268</v>
      </c>
      <c r="P5223" s="15" t="str">
        <f t="shared" ca="1" si="571"/>
        <v>181-365d</v>
      </c>
      <c r="Q5223" s="17">
        <f ca="1">IF(P5223="0-90d",0,IF(P5223="91-180d",INDEX(Assumptions!$F$8:$F$12,MATCH(B5223,Assumptions!$A$8:$A$12,0)),IF(P5223="181-365d",INDEX(Assumptions!$G$8:$G$12,MATCH(B5223,Assumptions!$A$8:$A$12,0)),INDEX(Assumptions!$H$8:$H$12,MATCH(B5223,Assumptions!$A$8:$A$12,0)))))</f>
        <v>0.35</v>
      </c>
      <c r="R5223" s="14">
        <f t="shared" ca="1" si="572"/>
        <v>295783.58599999995</v>
      </c>
      <c r="S5223" s="14">
        <f t="shared" ca="1" si="573"/>
        <v>549312.37400000007</v>
      </c>
      <c r="T5223" s="11" t="s">
        <v>25</v>
      </c>
      <c r="U5223" s="18" t="s">
        <v>26</v>
      </c>
    </row>
    <row r="5224" spans="1:21" ht="15" customHeight="1" x14ac:dyDescent="0.15">
      <c r="A5224" s="10" t="s">
        <v>5272</v>
      </c>
      <c r="B5224" s="11" t="s">
        <v>31</v>
      </c>
      <c r="C5224" s="11" t="s">
        <v>63</v>
      </c>
      <c r="D5224" s="12">
        <v>46171</v>
      </c>
      <c r="E5224" s="11">
        <v>941</v>
      </c>
      <c r="F5224" s="11" t="s">
        <v>33</v>
      </c>
      <c r="G5224" s="13">
        <v>2328.38</v>
      </c>
      <c r="H5224" s="14">
        <f t="shared" si="567"/>
        <v>2191005.58</v>
      </c>
      <c r="I5224" s="14">
        <f>IF(F5224="GHS",H5224,H5224*Assumptions!$B$4)</f>
        <v>2191005.58</v>
      </c>
      <c r="J5224" s="15" t="str">
        <f>INDEX(Assumptions!$B$8:$B$12,MATCH(B5224,Assumptions!$A$8:$A$12,0))</f>
        <v>Weighted Average</v>
      </c>
      <c r="K5224" s="16">
        <f>G5224/(1-INDEX(Assumptions!$D$8:$D$12,MATCH(B5224,Assumptions!$A$8:$A$12,0)))</f>
        <v>3233.8611111111113</v>
      </c>
      <c r="L5224" s="16">
        <f t="shared" si="568"/>
        <v>69.851399999999998</v>
      </c>
      <c r="M5224" s="16">
        <f t="shared" si="569"/>
        <v>161.69305555555559</v>
      </c>
      <c r="N5224" s="14">
        <f>E5224*(K5224-L5224-M5224)*IF(F5224="GHS",1,Assumptions!$B$4)</f>
        <v>2825179.9728777781</v>
      </c>
      <c r="O5224" s="15">
        <f t="shared" ca="1" si="570"/>
        <v>115</v>
      </c>
      <c r="P5224" s="15" t="str">
        <f t="shared" ca="1" si="571"/>
        <v>91-180d</v>
      </c>
      <c r="Q5224" s="17">
        <f ca="1">IF(P5224="0-90d",0,IF(P5224="91-180d",INDEX(Assumptions!$F$8:$F$12,MATCH(B5224,Assumptions!$A$8:$A$12,0)),IF(P5224="181-365d",INDEX(Assumptions!$G$8:$G$12,MATCH(B5224,Assumptions!$A$8:$A$12,0)),INDEX(Assumptions!$H$8:$H$12,MATCH(B5224,Assumptions!$A$8:$A$12,0)))))</f>
        <v>0.05</v>
      </c>
      <c r="R5224" s="14">
        <f t="shared" ca="1" si="572"/>
        <v>109550.27900000001</v>
      </c>
      <c r="S5224" s="14">
        <f t="shared" ca="1" si="573"/>
        <v>2081455.301</v>
      </c>
      <c r="T5224" s="11" t="s">
        <v>25</v>
      </c>
      <c r="U5224" s="18" t="s">
        <v>26</v>
      </c>
    </row>
    <row r="5225" spans="1:21" ht="15" customHeight="1" x14ac:dyDescent="0.15">
      <c r="A5225" s="10" t="s">
        <v>5273</v>
      </c>
      <c r="B5225" s="11" t="s">
        <v>22</v>
      </c>
      <c r="C5225" s="11" t="s">
        <v>81</v>
      </c>
      <c r="D5225" s="12">
        <v>45789</v>
      </c>
      <c r="E5225" s="11">
        <v>3964</v>
      </c>
      <c r="F5225" s="11" t="s">
        <v>24</v>
      </c>
      <c r="G5225" s="13">
        <v>9139.73</v>
      </c>
      <c r="H5225" s="14">
        <f t="shared" si="567"/>
        <v>36229889.719999999</v>
      </c>
      <c r="I5225" s="14">
        <f>IF(F5225="GHS",H5225,H5225*Assumptions!$B$4)</f>
        <v>391282808.97600001</v>
      </c>
      <c r="J5225" s="15" t="str">
        <f>INDEX(Assumptions!$B$8:$B$12,MATCH(B5225,Assumptions!$A$8:$A$12,0))</f>
        <v>FIFO</v>
      </c>
      <c r="K5225" s="16">
        <f>G5225/(1-INDEX(Assumptions!$D$8:$D$12,MATCH(B5225,Assumptions!$A$8:$A$12,0)))</f>
        <v>11146.01219512195</v>
      </c>
      <c r="L5225" s="16">
        <f t="shared" si="568"/>
        <v>274.19189999999998</v>
      </c>
      <c r="M5225" s="16">
        <f t="shared" si="569"/>
        <v>557.30060975609751</v>
      </c>
      <c r="N5225" s="14">
        <f>E5225*(K5225-L5225-M5225)*IF(F5225="GHS",1,Assumptions!$B$4)</f>
        <v>441576965.15413457</v>
      </c>
      <c r="O5225" s="15">
        <f t="shared" ca="1" si="570"/>
        <v>497</v>
      </c>
      <c r="P5225" s="15" t="str">
        <f t="shared" ca="1" si="571"/>
        <v>365d+</v>
      </c>
      <c r="Q5225" s="17">
        <f ca="1">IF(P5225="0-90d",0,IF(P5225="91-180d",INDEX(Assumptions!$F$8:$F$12,MATCH(B5225,Assumptions!$A$8:$A$12,0)),IF(P5225="181-365d",INDEX(Assumptions!$G$8:$G$12,MATCH(B5225,Assumptions!$A$8:$A$12,0)),INDEX(Assumptions!$H$8:$H$12,MATCH(B5225,Assumptions!$A$8:$A$12,0)))))</f>
        <v>0.5</v>
      </c>
      <c r="R5225" s="14">
        <f t="shared" ca="1" si="572"/>
        <v>195641404.48800001</v>
      </c>
      <c r="S5225" s="14">
        <f t="shared" ca="1" si="573"/>
        <v>195641404.48800001</v>
      </c>
      <c r="T5225" s="11" t="s">
        <v>25</v>
      </c>
      <c r="U5225" s="18" t="s">
        <v>36</v>
      </c>
    </row>
    <row r="5226" spans="1:21" ht="15" customHeight="1" x14ac:dyDescent="0.15">
      <c r="A5226" s="10" t="s">
        <v>5274</v>
      </c>
      <c r="B5226" s="11" t="s">
        <v>31</v>
      </c>
      <c r="C5226" s="11" t="s">
        <v>76</v>
      </c>
      <c r="D5226" s="12">
        <v>45888</v>
      </c>
      <c r="E5226" s="11">
        <v>1801</v>
      </c>
      <c r="F5226" s="11" t="s">
        <v>33</v>
      </c>
      <c r="G5226" s="13">
        <v>5373.21</v>
      </c>
      <c r="H5226" s="14">
        <f t="shared" si="567"/>
        <v>9677151.2100000009</v>
      </c>
      <c r="I5226" s="14">
        <f>IF(F5226="GHS",H5226,H5226*Assumptions!$B$4)</f>
        <v>9677151.2100000009</v>
      </c>
      <c r="J5226" s="15" t="str">
        <f>INDEX(Assumptions!$B$8:$B$12,MATCH(B5226,Assumptions!$A$8:$A$12,0))</f>
        <v>Weighted Average</v>
      </c>
      <c r="K5226" s="16">
        <f>G5226/(1-INDEX(Assumptions!$D$8:$D$12,MATCH(B5226,Assumptions!$A$8:$A$12,0)))</f>
        <v>7462.791666666667</v>
      </c>
      <c r="L5226" s="16">
        <f t="shared" si="568"/>
        <v>161.19630000000001</v>
      </c>
      <c r="M5226" s="16">
        <f t="shared" si="569"/>
        <v>373.13958333333335</v>
      </c>
      <c r="N5226" s="14">
        <f>E5226*(K5226-L5226-M5226)*IF(F5226="GHS",1,Assumptions!$B$4)</f>
        <v>12478148.865783334</v>
      </c>
      <c r="O5226" s="15">
        <f t="shared" ca="1" si="570"/>
        <v>398</v>
      </c>
      <c r="P5226" s="15" t="str">
        <f t="shared" ca="1" si="571"/>
        <v>365d+</v>
      </c>
      <c r="Q5226" s="17">
        <f ca="1">IF(P5226="0-90d",0,IF(P5226="91-180d",INDEX(Assumptions!$F$8:$F$12,MATCH(B5226,Assumptions!$A$8:$A$12,0)),IF(P5226="181-365d",INDEX(Assumptions!$G$8:$G$12,MATCH(B5226,Assumptions!$A$8:$A$12,0)),INDEX(Assumptions!$H$8:$H$12,MATCH(B5226,Assumptions!$A$8:$A$12,0)))))</f>
        <v>0.6</v>
      </c>
      <c r="R5226" s="14">
        <f t="shared" ca="1" si="572"/>
        <v>5806290.7260000007</v>
      </c>
      <c r="S5226" s="14">
        <f t="shared" ca="1" si="573"/>
        <v>3870860.4840000002</v>
      </c>
      <c r="T5226" s="11" t="s">
        <v>25</v>
      </c>
      <c r="U5226" s="18" t="s">
        <v>26</v>
      </c>
    </row>
    <row r="5227" spans="1:21" ht="15" customHeight="1" x14ac:dyDescent="0.15">
      <c r="A5227" s="10" t="s">
        <v>5275</v>
      </c>
      <c r="B5227" s="11" t="s">
        <v>28</v>
      </c>
      <c r="C5227" s="11" t="s">
        <v>35</v>
      </c>
      <c r="D5227" s="12">
        <v>46110</v>
      </c>
      <c r="E5227" s="11">
        <v>1524</v>
      </c>
      <c r="F5227" s="11" t="s">
        <v>24</v>
      </c>
      <c r="G5227" s="13">
        <v>6764.79</v>
      </c>
      <c r="H5227" s="14">
        <f t="shared" si="567"/>
        <v>10309539.959999999</v>
      </c>
      <c r="I5227" s="14">
        <f>IF(F5227="GHS",H5227,H5227*Assumptions!$B$4)</f>
        <v>111343031.568</v>
      </c>
      <c r="J5227" s="15" t="str">
        <f>INDEX(Assumptions!$B$8:$B$12,MATCH(B5227,Assumptions!$A$8:$A$12,0))</f>
        <v>Fair Value Less Costs to Sell</v>
      </c>
      <c r="K5227" s="16">
        <f>G5227/(1-INDEX(Assumptions!$D$8:$D$12,MATCH(B5227,Assumptions!$A$8:$A$12,0)))</f>
        <v>7687.261363636364</v>
      </c>
      <c r="L5227" s="16">
        <f t="shared" si="568"/>
        <v>202.94369999999998</v>
      </c>
      <c r="M5227" s="16">
        <f t="shared" si="569"/>
        <v>384.36306818181822</v>
      </c>
      <c r="N5227" s="14">
        <f>E5227*(K5227-L5227-M5227)*IF(F5227="GHS",1,Assumptions!$B$4)</f>
        <v>116859572.67750546</v>
      </c>
      <c r="O5227" s="15">
        <f t="shared" ca="1" si="570"/>
        <v>176</v>
      </c>
      <c r="P5227" s="15" t="str">
        <f t="shared" ca="1" si="571"/>
        <v>91-180d</v>
      </c>
      <c r="Q5227" s="17">
        <f ca="1">IF(P5227="0-90d",0,IF(P5227="91-180d",INDEX(Assumptions!$F$8:$F$12,MATCH(B5227,Assumptions!$A$8:$A$12,0)),IF(P5227="181-365d",INDEX(Assumptions!$G$8:$G$12,MATCH(B5227,Assumptions!$A$8:$A$12,0)),INDEX(Assumptions!$H$8:$H$12,MATCH(B5227,Assumptions!$A$8:$A$12,0)))))</f>
        <v>0.02</v>
      </c>
      <c r="R5227" s="14">
        <f t="shared" ca="1" si="572"/>
        <v>2226860.63136</v>
      </c>
      <c r="S5227" s="14">
        <f t="shared" ca="1" si="573"/>
        <v>109116170.93664001</v>
      </c>
      <c r="T5227" s="11" t="s">
        <v>25</v>
      </c>
      <c r="U5227" s="18" t="s">
        <v>36</v>
      </c>
    </row>
    <row r="5228" spans="1:21" ht="15" customHeight="1" x14ac:dyDescent="0.15">
      <c r="A5228" s="10" t="s">
        <v>5276</v>
      </c>
      <c r="B5228" s="11" t="s">
        <v>41</v>
      </c>
      <c r="C5228" s="11" t="s">
        <v>115</v>
      </c>
      <c r="D5228" s="12">
        <v>46226</v>
      </c>
      <c r="E5228" s="11">
        <v>4037</v>
      </c>
      <c r="F5228" s="11" t="s">
        <v>33</v>
      </c>
      <c r="G5228" s="13">
        <v>659.27</v>
      </c>
      <c r="H5228" s="14">
        <f t="shared" si="567"/>
        <v>2661472.9899999998</v>
      </c>
      <c r="I5228" s="14">
        <f>IF(F5228="GHS",H5228,H5228*Assumptions!$B$4)</f>
        <v>2661472.9899999998</v>
      </c>
      <c r="J5228" s="15" t="str">
        <f>INDEX(Assumptions!$B$8:$B$12,MATCH(B5228,Assumptions!$A$8:$A$12,0))</f>
        <v>Weighted Average</v>
      </c>
      <c r="K5228" s="16">
        <f>G5228/(1-INDEX(Assumptions!$D$8:$D$12,MATCH(B5228,Assumptions!$A$8:$A$12,0)))</f>
        <v>1014.2615384615384</v>
      </c>
      <c r="L5228" s="16">
        <f t="shared" si="568"/>
        <v>19.778099999999998</v>
      </c>
      <c r="M5228" s="16">
        <f t="shared" si="569"/>
        <v>50.713076923076926</v>
      </c>
      <c r="N5228" s="14">
        <f>E5228*(K5228-L5228-M5228)*IF(F5228="GHS",1,Assumptions!$B$4)</f>
        <v>3810000.9495307687</v>
      </c>
      <c r="O5228" s="15">
        <f t="shared" ca="1" si="570"/>
        <v>60</v>
      </c>
      <c r="P5228" s="15" t="str">
        <f t="shared" ca="1" si="571"/>
        <v>0-90d</v>
      </c>
      <c r="Q5228" s="17">
        <f ca="1">IF(P5228="0-90d",0,IF(P5228="91-180d",INDEX(Assumptions!$F$8:$F$12,MATCH(B5228,Assumptions!$A$8:$A$12,0)),IF(P5228="181-365d",INDEX(Assumptions!$G$8:$G$12,MATCH(B5228,Assumptions!$A$8:$A$12,0)),INDEX(Assumptions!$H$8:$H$12,MATCH(B5228,Assumptions!$A$8:$A$12,0)))))</f>
        <v>0</v>
      </c>
      <c r="R5228" s="14">
        <f t="shared" ca="1" si="572"/>
        <v>0</v>
      </c>
      <c r="S5228" s="14">
        <f t="shared" ca="1" si="573"/>
        <v>2661472.9899999998</v>
      </c>
      <c r="T5228" s="11" t="s">
        <v>25</v>
      </c>
      <c r="U5228" s="18" t="s">
        <v>26</v>
      </c>
    </row>
    <row r="5229" spans="1:21" ht="15" customHeight="1" x14ac:dyDescent="0.15">
      <c r="A5229" s="10" t="s">
        <v>5277</v>
      </c>
      <c r="B5229" s="11" t="s">
        <v>41</v>
      </c>
      <c r="C5229" s="11" t="s">
        <v>49</v>
      </c>
      <c r="D5229" s="12">
        <v>45932</v>
      </c>
      <c r="E5229" s="11">
        <v>1272</v>
      </c>
      <c r="F5229" s="11" t="s">
        <v>33</v>
      </c>
      <c r="G5229" s="13">
        <v>730</v>
      </c>
      <c r="H5229" s="14">
        <f t="shared" si="567"/>
        <v>928560</v>
      </c>
      <c r="I5229" s="14">
        <f>IF(F5229="GHS",H5229,H5229*Assumptions!$B$4)</f>
        <v>928560</v>
      </c>
      <c r="J5229" s="15" t="str">
        <f>INDEX(Assumptions!$B$8:$B$12,MATCH(B5229,Assumptions!$A$8:$A$12,0))</f>
        <v>Weighted Average</v>
      </c>
      <c r="K5229" s="16">
        <f>G5229/(1-INDEX(Assumptions!$D$8:$D$12,MATCH(B5229,Assumptions!$A$8:$A$12,0)))</f>
        <v>1123.0769230769231</v>
      </c>
      <c r="L5229" s="16">
        <f t="shared" si="568"/>
        <v>21.9</v>
      </c>
      <c r="M5229" s="16">
        <f t="shared" si="569"/>
        <v>56.15384615384616</v>
      </c>
      <c r="N5229" s="14">
        <f>E5229*(K5229-L5229-M5229)*IF(F5229="GHS",1,Assumptions!$B$4)</f>
        <v>1329269.3538461537</v>
      </c>
      <c r="O5229" s="15">
        <f t="shared" ca="1" si="570"/>
        <v>354</v>
      </c>
      <c r="P5229" s="15" t="str">
        <f t="shared" ca="1" si="571"/>
        <v>181-365d</v>
      </c>
      <c r="Q5229" s="17">
        <f ca="1">IF(P5229="0-90d",0,IF(P5229="91-180d",INDEX(Assumptions!$F$8:$F$12,MATCH(B5229,Assumptions!$A$8:$A$12,0)),IF(P5229="181-365d",INDEX(Assumptions!$G$8:$G$12,MATCH(B5229,Assumptions!$A$8:$A$12,0)),INDEX(Assumptions!$H$8:$H$12,MATCH(B5229,Assumptions!$A$8:$A$12,0)))))</f>
        <v>0.35</v>
      </c>
      <c r="R5229" s="14">
        <f t="shared" ca="1" si="572"/>
        <v>324996</v>
      </c>
      <c r="S5229" s="14">
        <f t="shared" ca="1" si="573"/>
        <v>603564</v>
      </c>
      <c r="T5229" s="11" t="s">
        <v>25</v>
      </c>
      <c r="U5229" s="18" t="s">
        <v>36</v>
      </c>
    </row>
    <row r="5230" spans="1:21" ht="15" customHeight="1" x14ac:dyDescent="0.15">
      <c r="A5230" s="10" t="s">
        <v>5278</v>
      </c>
      <c r="B5230" s="11" t="s">
        <v>28</v>
      </c>
      <c r="C5230" s="11" t="s">
        <v>55</v>
      </c>
      <c r="D5230" s="12">
        <v>46082</v>
      </c>
      <c r="E5230" s="11">
        <v>4806</v>
      </c>
      <c r="F5230" s="11" t="s">
        <v>24</v>
      </c>
      <c r="G5230" s="13">
        <v>4629.46</v>
      </c>
      <c r="H5230" s="14">
        <f t="shared" si="567"/>
        <v>22249184.760000002</v>
      </c>
      <c r="I5230" s="14">
        <f>IF(F5230="GHS",H5230,H5230*Assumptions!$B$4)</f>
        <v>240291195.40800002</v>
      </c>
      <c r="J5230" s="15" t="str">
        <f>INDEX(Assumptions!$B$8:$B$12,MATCH(B5230,Assumptions!$A$8:$A$12,0))</f>
        <v>Fair Value Less Costs to Sell</v>
      </c>
      <c r="K5230" s="16">
        <f>G5230/(1-INDEX(Assumptions!$D$8:$D$12,MATCH(B5230,Assumptions!$A$8:$A$12,0)))</f>
        <v>5260.75</v>
      </c>
      <c r="L5230" s="16">
        <f t="shared" si="568"/>
        <v>138.88380000000001</v>
      </c>
      <c r="M5230" s="16">
        <f t="shared" si="569"/>
        <v>263.03750000000002</v>
      </c>
      <c r="N5230" s="14">
        <f>E5230*(K5230-L5230-M5230)*IF(F5230="GHS",1,Assumptions!$B$4)</f>
        <v>252196531.90776002</v>
      </c>
      <c r="O5230" s="15">
        <f t="shared" ca="1" si="570"/>
        <v>204</v>
      </c>
      <c r="P5230" s="15" t="str">
        <f t="shared" ca="1" si="571"/>
        <v>181-365d</v>
      </c>
      <c r="Q5230" s="17">
        <f ca="1">IF(P5230="0-90d",0,IF(P5230="91-180d",INDEX(Assumptions!$F$8:$F$12,MATCH(B5230,Assumptions!$A$8:$A$12,0)),IF(P5230="181-365d",INDEX(Assumptions!$G$8:$G$12,MATCH(B5230,Assumptions!$A$8:$A$12,0)),INDEX(Assumptions!$H$8:$H$12,MATCH(B5230,Assumptions!$A$8:$A$12,0)))))</f>
        <v>0.1</v>
      </c>
      <c r="R5230" s="14">
        <f t="shared" ca="1" si="572"/>
        <v>24029119.540800005</v>
      </c>
      <c r="S5230" s="14">
        <f t="shared" ca="1" si="573"/>
        <v>216262075.86720002</v>
      </c>
      <c r="T5230" s="11" t="s">
        <v>25</v>
      </c>
      <c r="U5230" s="18" t="s">
        <v>36</v>
      </c>
    </row>
    <row r="5231" spans="1:21" ht="15" customHeight="1" x14ac:dyDescent="0.15">
      <c r="A5231" s="10" t="s">
        <v>5279</v>
      </c>
      <c r="B5231" s="11" t="s">
        <v>46</v>
      </c>
      <c r="C5231" s="11" t="s">
        <v>52</v>
      </c>
      <c r="D5231" s="12">
        <v>45919</v>
      </c>
      <c r="E5231" s="11">
        <v>4109</v>
      </c>
      <c r="F5231" s="11" t="s">
        <v>33</v>
      </c>
      <c r="G5231" s="13">
        <v>277426.96000000002</v>
      </c>
      <c r="H5231" s="14">
        <f t="shared" si="567"/>
        <v>1139947378.6400001</v>
      </c>
      <c r="I5231" s="14">
        <f>IF(F5231="GHS",H5231,H5231*Assumptions!$B$4)</f>
        <v>1139947378.6400001</v>
      </c>
      <c r="J5231" s="15" t="str">
        <f>INDEX(Assumptions!$B$8:$B$12,MATCH(B5231,Assumptions!$A$8:$A$12,0))</f>
        <v>Specific Identification</v>
      </c>
      <c r="K5231" s="16">
        <f>G5231/(1-INDEX(Assumptions!$D$8:$D$12,MATCH(B5231,Assumptions!$A$8:$A$12,0)))</f>
        <v>355675.58974358975</v>
      </c>
      <c r="L5231" s="16">
        <f t="shared" si="568"/>
        <v>8322.8088000000007</v>
      </c>
      <c r="M5231" s="16">
        <f t="shared" si="569"/>
        <v>17783.779487179487</v>
      </c>
      <c r="N5231" s="14">
        <f>E5231*(K5231-L5231-M5231)*IF(F5231="GHS",1,Assumptions!$B$4)</f>
        <v>1354199026.9843898</v>
      </c>
      <c r="O5231" s="15">
        <f t="shared" ca="1" si="570"/>
        <v>367</v>
      </c>
      <c r="P5231" s="15" t="str">
        <f t="shared" ca="1" si="571"/>
        <v>365d+</v>
      </c>
      <c r="Q5231" s="17">
        <f ca="1">IF(P5231="0-90d",0,IF(P5231="91-180d",INDEX(Assumptions!$F$8:$F$12,MATCH(B5231,Assumptions!$A$8:$A$12,0)),IF(P5231="181-365d",INDEX(Assumptions!$G$8:$G$12,MATCH(B5231,Assumptions!$A$8:$A$12,0)),INDEX(Assumptions!$H$8:$H$12,MATCH(B5231,Assumptions!$A$8:$A$12,0)))))</f>
        <v>0.15</v>
      </c>
      <c r="R5231" s="14">
        <f t="shared" ca="1" si="572"/>
        <v>170992106.796</v>
      </c>
      <c r="S5231" s="14">
        <f t="shared" ca="1" si="573"/>
        <v>968955271.8440001</v>
      </c>
      <c r="T5231" s="11" t="s">
        <v>25</v>
      </c>
      <c r="U5231" s="18" t="s">
        <v>26</v>
      </c>
    </row>
    <row r="5232" spans="1:21" ht="15" customHeight="1" x14ac:dyDescent="0.15">
      <c r="A5232" s="10" t="s">
        <v>5280</v>
      </c>
      <c r="B5232" s="11" t="s">
        <v>31</v>
      </c>
      <c r="C5232" s="11" t="s">
        <v>32</v>
      </c>
      <c r="D5232" s="12">
        <v>46113</v>
      </c>
      <c r="E5232" s="11">
        <v>4177</v>
      </c>
      <c r="F5232" s="11" t="s">
        <v>33</v>
      </c>
      <c r="G5232" s="13">
        <v>2321.1</v>
      </c>
      <c r="H5232" s="14">
        <f t="shared" si="567"/>
        <v>9695234.6999999993</v>
      </c>
      <c r="I5232" s="14">
        <f>IF(F5232="GHS",H5232,H5232*Assumptions!$B$4)</f>
        <v>9695234.6999999993</v>
      </c>
      <c r="J5232" s="15" t="str">
        <f>INDEX(Assumptions!$B$8:$B$12,MATCH(B5232,Assumptions!$A$8:$A$12,0))</f>
        <v>Weighted Average</v>
      </c>
      <c r="K5232" s="16">
        <f>G5232/(1-INDEX(Assumptions!$D$8:$D$12,MATCH(B5232,Assumptions!$A$8:$A$12,0)))</f>
        <v>3223.75</v>
      </c>
      <c r="L5232" s="16">
        <f t="shared" si="568"/>
        <v>69.632999999999996</v>
      </c>
      <c r="M5232" s="16">
        <f t="shared" si="569"/>
        <v>161.1875</v>
      </c>
      <c r="N5232" s="14">
        <f>E5232*(K5232-L5232-M5232)*IF(F5232="GHS",1,Assumptions!$B$4)</f>
        <v>12501466.521500001</v>
      </c>
      <c r="O5232" s="15">
        <f t="shared" ca="1" si="570"/>
        <v>173</v>
      </c>
      <c r="P5232" s="15" t="str">
        <f t="shared" ca="1" si="571"/>
        <v>91-180d</v>
      </c>
      <c r="Q5232" s="17">
        <f ca="1">IF(P5232="0-90d",0,IF(P5232="91-180d",INDEX(Assumptions!$F$8:$F$12,MATCH(B5232,Assumptions!$A$8:$A$12,0)),IF(P5232="181-365d",INDEX(Assumptions!$G$8:$G$12,MATCH(B5232,Assumptions!$A$8:$A$12,0)),INDEX(Assumptions!$H$8:$H$12,MATCH(B5232,Assumptions!$A$8:$A$12,0)))))</f>
        <v>0.05</v>
      </c>
      <c r="R5232" s="14">
        <f t="shared" ca="1" si="572"/>
        <v>484761.73499999999</v>
      </c>
      <c r="S5232" s="14">
        <f t="shared" ca="1" si="573"/>
        <v>9210472.9649999999</v>
      </c>
      <c r="T5232" s="11" t="s">
        <v>25</v>
      </c>
      <c r="U5232" s="18" t="s">
        <v>26</v>
      </c>
    </row>
    <row r="5233" spans="1:21" ht="15" customHeight="1" x14ac:dyDescent="0.15">
      <c r="A5233" s="10" t="s">
        <v>5281</v>
      </c>
      <c r="B5233" s="11" t="s">
        <v>22</v>
      </c>
      <c r="C5233" s="11" t="s">
        <v>81</v>
      </c>
      <c r="D5233" s="12">
        <v>45766</v>
      </c>
      <c r="E5233" s="11">
        <v>3604</v>
      </c>
      <c r="F5233" s="11" t="s">
        <v>24</v>
      </c>
      <c r="G5233" s="13">
        <v>63854.31</v>
      </c>
      <c r="H5233" s="14">
        <f t="shared" si="567"/>
        <v>230130933.23999998</v>
      </c>
      <c r="I5233" s="14">
        <f>IF(F5233="GHS",H5233,H5233*Assumptions!$B$4)</f>
        <v>2485414078.9920001</v>
      </c>
      <c r="J5233" s="15" t="str">
        <f>INDEX(Assumptions!$B$8:$B$12,MATCH(B5233,Assumptions!$A$8:$A$12,0))</f>
        <v>FIFO</v>
      </c>
      <c r="K5233" s="16">
        <f>G5233/(1-INDEX(Assumptions!$D$8:$D$12,MATCH(B5233,Assumptions!$A$8:$A$12,0)))</f>
        <v>77871.109756097547</v>
      </c>
      <c r="L5233" s="16">
        <f t="shared" si="568"/>
        <v>1915.6292999999998</v>
      </c>
      <c r="M5233" s="16">
        <f t="shared" si="569"/>
        <v>3893.5554878048774</v>
      </c>
      <c r="N5233" s="14">
        <f>E5233*(K5233-L5233-M5233)*IF(F5233="GHS",1,Assumptions!$B$4)</f>
        <v>2804880717.9258494</v>
      </c>
      <c r="O5233" s="15">
        <f t="shared" ca="1" si="570"/>
        <v>520</v>
      </c>
      <c r="P5233" s="15" t="str">
        <f t="shared" ca="1" si="571"/>
        <v>365d+</v>
      </c>
      <c r="Q5233" s="17">
        <f ca="1">IF(P5233="0-90d",0,IF(P5233="91-180d",INDEX(Assumptions!$F$8:$F$12,MATCH(B5233,Assumptions!$A$8:$A$12,0)),IF(P5233="181-365d",INDEX(Assumptions!$G$8:$G$12,MATCH(B5233,Assumptions!$A$8:$A$12,0)),INDEX(Assumptions!$H$8:$H$12,MATCH(B5233,Assumptions!$A$8:$A$12,0)))))</f>
        <v>0.5</v>
      </c>
      <c r="R5233" s="14">
        <f t="shared" ca="1" si="572"/>
        <v>1242707039.4960001</v>
      </c>
      <c r="S5233" s="14">
        <f t="shared" ca="1" si="573"/>
        <v>1242707039.4960001</v>
      </c>
      <c r="T5233" s="11" t="s">
        <v>25</v>
      </c>
      <c r="U5233" s="18" t="s">
        <v>26</v>
      </c>
    </row>
    <row r="5234" spans="1:21" ht="15" customHeight="1" x14ac:dyDescent="0.15">
      <c r="A5234" s="10" t="s">
        <v>5282</v>
      </c>
      <c r="B5234" s="11" t="s">
        <v>22</v>
      </c>
      <c r="C5234" s="11" t="s">
        <v>23</v>
      </c>
      <c r="D5234" s="12">
        <v>46173</v>
      </c>
      <c r="E5234" s="11">
        <v>2356</v>
      </c>
      <c r="F5234" s="11" t="s">
        <v>24</v>
      </c>
      <c r="G5234" s="13">
        <v>18649.89</v>
      </c>
      <c r="H5234" s="14">
        <f t="shared" si="567"/>
        <v>43939140.839999996</v>
      </c>
      <c r="I5234" s="14">
        <f>IF(F5234="GHS",H5234,H5234*Assumptions!$B$4)</f>
        <v>474542721.07199997</v>
      </c>
      <c r="J5234" s="15" t="str">
        <f>INDEX(Assumptions!$B$8:$B$12,MATCH(B5234,Assumptions!$A$8:$A$12,0))</f>
        <v>FIFO</v>
      </c>
      <c r="K5234" s="16">
        <f>G5234/(1-INDEX(Assumptions!$D$8:$D$12,MATCH(B5234,Assumptions!$A$8:$A$12,0)))</f>
        <v>22743.768292682926</v>
      </c>
      <c r="L5234" s="16">
        <f t="shared" si="568"/>
        <v>559.49669999999992</v>
      </c>
      <c r="M5234" s="16">
        <f t="shared" si="569"/>
        <v>1137.1884146341463</v>
      </c>
      <c r="N5234" s="14">
        <f>E5234*(K5234-L5234-M5234)*IF(F5234="GHS",1,Assumptions!$B$4)</f>
        <v>535538822.04881561</v>
      </c>
      <c r="O5234" s="15">
        <f t="shared" ca="1" si="570"/>
        <v>113</v>
      </c>
      <c r="P5234" s="15" t="str">
        <f t="shared" ca="1" si="571"/>
        <v>91-180d</v>
      </c>
      <c r="Q5234" s="17">
        <f ca="1">IF(P5234="0-90d",0,IF(P5234="91-180d",INDEX(Assumptions!$F$8:$F$12,MATCH(B5234,Assumptions!$A$8:$A$12,0)),IF(P5234="181-365d",INDEX(Assumptions!$G$8:$G$12,MATCH(B5234,Assumptions!$A$8:$A$12,0)),INDEX(Assumptions!$H$8:$H$12,MATCH(B5234,Assumptions!$A$8:$A$12,0)))))</f>
        <v>0.03</v>
      </c>
      <c r="R5234" s="14">
        <f t="shared" ca="1" si="572"/>
        <v>14236281.632159999</v>
      </c>
      <c r="S5234" s="14">
        <f t="shared" ca="1" si="573"/>
        <v>460306439.43983996</v>
      </c>
      <c r="T5234" s="11" t="s">
        <v>25</v>
      </c>
      <c r="U5234" s="18" t="s">
        <v>26</v>
      </c>
    </row>
    <row r="5235" spans="1:21" ht="15" customHeight="1" x14ac:dyDescent="0.15">
      <c r="A5235" s="10" t="s">
        <v>5283</v>
      </c>
      <c r="B5235" s="11" t="s">
        <v>41</v>
      </c>
      <c r="C5235" s="11" t="s">
        <v>49</v>
      </c>
      <c r="D5235" s="12">
        <v>45844</v>
      </c>
      <c r="E5235" s="11">
        <v>2864</v>
      </c>
      <c r="F5235" s="11" t="s">
        <v>33</v>
      </c>
      <c r="G5235" s="13">
        <v>371.47</v>
      </c>
      <c r="H5235" s="14">
        <f t="shared" si="567"/>
        <v>1063890.08</v>
      </c>
      <c r="I5235" s="14">
        <f>IF(F5235="GHS",H5235,H5235*Assumptions!$B$4)</f>
        <v>1063890.08</v>
      </c>
      <c r="J5235" s="15" t="str">
        <f>INDEX(Assumptions!$B$8:$B$12,MATCH(B5235,Assumptions!$A$8:$A$12,0))</f>
        <v>Weighted Average</v>
      </c>
      <c r="K5235" s="16">
        <f>G5235/(1-INDEX(Assumptions!$D$8:$D$12,MATCH(B5235,Assumptions!$A$8:$A$12,0)))</f>
        <v>571.49230769230769</v>
      </c>
      <c r="L5235" s="16">
        <f t="shared" si="568"/>
        <v>11.1441</v>
      </c>
      <c r="M5235" s="16">
        <f t="shared" si="569"/>
        <v>28.574615384615385</v>
      </c>
      <c r="N5235" s="14">
        <f>E5235*(K5235-L5235-M5235)*IF(F5235="GHS",1,Assumptions!$B$4)</f>
        <v>1522999.5683692307</v>
      </c>
      <c r="O5235" s="15">
        <f t="shared" ca="1" si="570"/>
        <v>442</v>
      </c>
      <c r="P5235" s="15" t="str">
        <f t="shared" ca="1" si="571"/>
        <v>365d+</v>
      </c>
      <c r="Q5235" s="17">
        <f ca="1">IF(P5235="0-90d",0,IF(P5235="91-180d",INDEX(Assumptions!$F$8:$F$12,MATCH(B5235,Assumptions!$A$8:$A$12,0)),IF(P5235="181-365d",INDEX(Assumptions!$G$8:$G$12,MATCH(B5235,Assumptions!$A$8:$A$12,0)),INDEX(Assumptions!$H$8:$H$12,MATCH(B5235,Assumptions!$A$8:$A$12,0)))))</f>
        <v>0.8</v>
      </c>
      <c r="R5235" s="14">
        <f t="shared" ca="1" si="572"/>
        <v>851112.06400000013</v>
      </c>
      <c r="S5235" s="14">
        <f t="shared" ca="1" si="573"/>
        <v>212778.01599999995</v>
      </c>
      <c r="T5235" s="11" t="s">
        <v>25</v>
      </c>
      <c r="U5235" s="18" t="s">
        <v>26</v>
      </c>
    </row>
    <row r="5236" spans="1:21" ht="15" customHeight="1" x14ac:dyDescent="0.15">
      <c r="A5236" s="10" t="s">
        <v>5284</v>
      </c>
      <c r="B5236" s="11" t="s">
        <v>31</v>
      </c>
      <c r="C5236" s="11" t="s">
        <v>76</v>
      </c>
      <c r="D5236" s="12">
        <v>46160</v>
      </c>
      <c r="E5236" s="11">
        <v>937</v>
      </c>
      <c r="F5236" s="11" t="s">
        <v>33</v>
      </c>
      <c r="G5236" s="13">
        <v>2317.39</v>
      </c>
      <c r="H5236" s="14">
        <f t="shared" si="567"/>
        <v>2171394.4299999997</v>
      </c>
      <c r="I5236" s="14">
        <f>IF(F5236="GHS",H5236,H5236*Assumptions!$B$4)</f>
        <v>2171394.4299999997</v>
      </c>
      <c r="J5236" s="15" t="str">
        <f>INDEX(Assumptions!$B$8:$B$12,MATCH(B5236,Assumptions!$A$8:$A$12,0))</f>
        <v>Weighted Average</v>
      </c>
      <c r="K5236" s="16">
        <f>G5236/(1-INDEX(Assumptions!$D$8:$D$12,MATCH(B5236,Assumptions!$A$8:$A$12,0)))</f>
        <v>3218.5972222222222</v>
      </c>
      <c r="L5236" s="16">
        <f t="shared" si="568"/>
        <v>69.521699999999996</v>
      </c>
      <c r="M5236" s="16">
        <f t="shared" si="569"/>
        <v>160.92986111111111</v>
      </c>
      <c r="N5236" s="14">
        <f>E5236*(K5236-L5236-M5236)*IF(F5236="GHS",1,Assumptions!$B$4)</f>
        <v>2799892.484461111</v>
      </c>
      <c r="O5236" s="15">
        <f t="shared" ca="1" si="570"/>
        <v>126</v>
      </c>
      <c r="P5236" s="15" t="str">
        <f t="shared" ca="1" si="571"/>
        <v>91-180d</v>
      </c>
      <c r="Q5236" s="17">
        <f ca="1">IF(P5236="0-90d",0,IF(P5236="91-180d",INDEX(Assumptions!$F$8:$F$12,MATCH(B5236,Assumptions!$A$8:$A$12,0)),IF(P5236="181-365d",INDEX(Assumptions!$G$8:$G$12,MATCH(B5236,Assumptions!$A$8:$A$12,0)),INDEX(Assumptions!$H$8:$H$12,MATCH(B5236,Assumptions!$A$8:$A$12,0)))))</f>
        <v>0.05</v>
      </c>
      <c r="R5236" s="14">
        <f t="shared" ca="1" si="572"/>
        <v>108569.72149999999</v>
      </c>
      <c r="S5236" s="14">
        <f t="shared" ca="1" si="573"/>
        <v>2062824.7084999997</v>
      </c>
      <c r="T5236" s="11" t="s">
        <v>25</v>
      </c>
      <c r="U5236" s="18" t="s">
        <v>26</v>
      </c>
    </row>
    <row r="5237" spans="1:21" ht="15" customHeight="1" x14ac:dyDescent="0.15">
      <c r="A5237" s="10" t="s">
        <v>5285</v>
      </c>
      <c r="B5237" s="11" t="s">
        <v>22</v>
      </c>
      <c r="C5237" s="11" t="s">
        <v>81</v>
      </c>
      <c r="D5237" s="12">
        <v>45988</v>
      </c>
      <c r="E5237" s="11">
        <v>392</v>
      </c>
      <c r="F5237" s="11" t="s">
        <v>24</v>
      </c>
      <c r="G5237" s="13">
        <v>24318.5</v>
      </c>
      <c r="H5237" s="14">
        <f t="shared" si="567"/>
        <v>9532852</v>
      </c>
      <c r="I5237" s="14">
        <f>IF(F5237="GHS",H5237,H5237*Assumptions!$B$4)</f>
        <v>102954801.60000001</v>
      </c>
      <c r="J5237" s="15" t="str">
        <f>INDEX(Assumptions!$B$8:$B$12,MATCH(B5237,Assumptions!$A$8:$A$12,0))</f>
        <v>FIFO</v>
      </c>
      <c r="K5237" s="16">
        <f>G5237/(1-INDEX(Assumptions!$D$8:$D$12,MATCH(B5237,Assumptions!$A$8:$A$12,0)))</f>
        <v>29656.707317073167</v>
      </c>
      <c r="L5237" s="16">
        <f t="shared" si="568"/>
        <v>729.55499999999995</v>
      </c>
      <c r="M5237" s="16">
        <f t="shared" si="569"/>
        <v>1482.8353658536585</v>
      </c>
      <c r="N5237" s="14">
        <f>E5237*(K5237-L5237-M5237)*IF(F5237="GHS",1,Assumptions!$B$4)</f>
        <v>116188260.24468292</v>
      </c>
      <c r="O5237" s="15">
        <f t="shared" ca="1" si="570"/>
        <v>298</v>
      </c>
      <c r="P5237" s="15" t="str">
        <f t="shared" ca="1" si="571"/>
        <v>181-365d</v>
      </c>
      <c r="Q5237" s="17">
        <f ca="1">IF(P5237="0-90d",0,IF(P5237="91-180d",INDEX(Assumptions!$F$8:$F$12,MATCH(B5237,Assumptions!$A$8:$A$12,0)),IF(P5237="181-365d",INDEX(Assumptions!$G$8:$G$12,MATCH(B5237,Assumptions!$A$8:$A$12,0)),INDEX(Assumptions!$H$8:$H$12,MATCH(B5237,Assumptions!$A$8:$A$12,0)))))</f>
        <v>0.15</v>
      </c>
      <c r="R5237" s="14">
        <f t="shared" ca="1" si="572"/>
        <v>15443220.24</v>
      </c>
      <c r="S5237" s="14">
        <f t="shared" ca="1" si="573"/>
        <v>87511581.360000014</v>
      </c>
      <c r="T5237" s="11" t="s">
        <v>25</v>
      </c>
      <c r="U5237" s="18" t="s">
        <v>26</v>
      </c>
    </row>
    <row r="5238" spans="1:21" ht="15" customHeight="1" x14ac:dyDescent="0.15">
      <c r="A5238" s="10" t="s">
        <v>5286</v>
      </c>
      <c r="B5238" s="11" t="s">
        <v>41</v>
      </c>
      <c r="C5238" s="11" t="s">
        <v>42</v>
      </c>
      <c r="D5238" s="12">
        <v>46226</v>
      </c>
      <c r="E5238" s="11">
        <v>1240</v>
      </c>
      <c r="F5238" s="11" t="s">
        <v>33</v>
      </c>
      <c r="G5238" s="13">
        <v>638.09</v>
      </c>
      <c r="H5238" s="14">
        <f t="shared" si="567"/>
        <v>791231.60000000009</v>
      </c>
      <c r="I5238" s="14">
        <f>IF(F5238="GHS",H5238,H5238*Assumptions!$B$4)</f>
        <v>791231.60000000009</v>
      </c>
      <c r="J5238" s="15" t="str">
        <f>INDEX(Assumptions!$B$8:$B$12,MATCH(B5238,Assumptions!$A$8:$A$12,0))</f>
        <v>Weighted Average</v>
      </c>
      <c r="K5238" s="16">
        <f>G5238/(1-INDEX(Assumptions!$D$8:$D$12,MATCH(B5238,Assumptions!$A$8:$A$12,0)))</f>
        <v>981.67692307692312</v>
      </c>
      <c r="L5238" s="16">
        <f t="shared" si="568"/>
        <v>19.142700000000001</v>
      </c>
      <c r="M5238" s="16">
        <f t="shared" si="569"/>
        <v>49.08384615384616</v>
      </c>
      <c r="N5238" s="14">
        <f>E5238*(K5238-L5238-M5238)*IF(F5238="GHS",1,Assumptions!$B$4)</f>
        <v>1132678.4673846154</v>
      </c>
      <c r="O5238" s="15">
        <f t="shared" ca="1" si="570"/>
        <v>60</v>
      </c>
      <c r="P5238" s="15" t="str">
        <f t="shared" ca="1" si="571"/>
        <v>0-90d</v>
      </c>
      <c r="Q5238" s="17">
        <f ca="1">IF(P5238="0-90d",0,IF(P5238="91-180d",INDEX(Assumptions!$F$8:$F$12,MATCH(B5238,Assumptions!$A$8:$A$12,0)),IF(P5238="181-365d",INDEX(Assumptions!$G$8:$G$12,MATCH(B5238,Assumptions!$A$8:$A$12,0)),INDEX(Assumptions!$H$8:$H$12,MATCH(B5238,Assumptions!$A$8:$A$12,0)))))</f>
        <v>0</v>
      </c>
      <c r="R5238" s="14">
        <f t="shared" ca="1" si="572"/>
        <v>0</v>
      </c>
      <c r="S5238" s="14">
        <f t="shared" ca="1" si="573"/>
        <v>791231.60000000009</v>
      </c>
      <c r="T5238" s="11" t="s">
        <v>25</v>
      </c>
      <c r="U5238" s="18" t="s">
        <v>26</v>
      </c>
    </row>
    <row r="5239" spans="1:21" ht="15" customHeight="1" x14ac:dyDescent="0.15">
      <c r="A5239" s="10" t="s">
        <v>5287</v>
      </c>
      <c r="B5239" s="11" t="s">
        <v>31</v>
      </c>
      <c r="C5239" s="11" t="s">
        <v>76</v>
      </c>
      <c r="D5239" s="12">
        <v>45958</v>
      </c>
      <c r="E5239" s="11">
        <v>1454</v>
      </c>
      <c r="F5239" s="11" t="s">
        <v>33</v>
      </c>
      <c r="G5239" s="13">
        <v>3410.15</v>
      </c>
      <c r="H5239" s="14">
        <f t="shared" si="567"/>
        <v>4958358.1000000006</v>
      </c>
      <c r="I5239" s="14">
        <f>IF(F5239="GHS",H5239,H5239*Assumptions!$B$4)</f>
        <v>4958358.1000000006</v>
      </c>
      <c r="J5239" s="15" t="str">
        <f>INDEX(Assumptions!$B$8:$B$12,MATCH(B5239,Assumptions!$A$8:$A$12,0))</f>
        <v>Weighted Average</v>
      </c>
      <c r="K5239" s="16">
        <f>G5239/(1-INDEX(Assumptions!$D$8:$D$12,MATCH(B5239,Assumptions!$A$8:$A$12,0)))</f>
        <v>4736.3194444444443</v>
      </c>
      <c r="L5239" s="16">
        <f t="shared" si="568"/>
        <v>102.3045</v>
      </c>
      <c r="M5239" s="16">
        <f t="shared" si="569"/>
        <v>236.81597222222223</v>
      </c>
      <c r="N5239" s="14">
        <f>E5239*(K5239-L5239-M5239)*IF(F5239="GHS",1,Assumptions!$B$4)</f>
        <v>6393527.3056111103</v>
      </c>
      <c r="O5239" s="15">
        <f t="shared" ca="1" si="570"/>
        <v>328</v>
      </c>
      <c r="P5239" s="15" t="str">
        <f t="shared" ca="1" si="571"/>
        <v>181-365d</v>
      </c>
      <c r="Q5239" s="17">
        <f ca="1">IF(P5239="0-90d",0,IF(P5239="91-180d",INDEX(Assumptions!$F$8:$F$12,MATCH(B5239,Assumptions!$A$8:$A$12,0)),IF(P5239="181-365d",INDEX(Assumptions!$G$8:$G$12,MATCH(B5239,Assumptions!$A$8:$A$12,0)),INDEX(Assumptions!$H$8:$H$12,MATCH(B5239,Assumptions!$A$8:$A$12,0)))))</f>
        <v>0.2</v>
      </c>
      <c r="R5239" s="14">
        <f t="shared" ca="1" si="572"/>
        <v>991671.62000000011</v>
      </c>
      <c r="S5239" s="14">
        <f t="shared" ca="1" si="573"/>
        <v>3966686.4800000004</v>
      </c>
      <c r="T5239" s="11" t="s">
        <v>25</v>
      </c>
      <c r="U5239" s="18" t="s">
        <v>26</v>
      </c>
    </row>
    <row r="5240" spans="1:21" ht="15" customHeight="1" x14ac:dyDescent="0.15">
      <c r="A5240" s="10" t="s">
        <v>5288</v>
      </c>
      <c r="B5240" s="11" t="s">
        <v>41</v>
      </c>
      <c r="C5240" s="11" t="s">
        <v>42</v>
      </c>
      <c r="D5240" s="12">
        <v>45786</v>
      </c>
      <c r="E5240" s="11">
        <v>1456</v>
      </c>
      <c r="F5240" s="11" t="s">
        <v>33</v>
      </c>
      <c r="G5240" s="13">
        <v>709.68</v>
      </c>
      <c r="H5240" s="14">
        <f t="shared" si="567"/>
        <v>1033294.08</v>
      </c>
      <c r="I5240" s="14">
        <f>IF(F5240="GHS",H5240,H5240*Assumptions!$B$4)</f>
        <v>1033294.08</v>
      </c>
      <c r="J5240" s="15" t="str">
        <f>INDEX(Assumptions!$B$8:$B$12,MATCH(B5240,Assumptions!$A$8:$A$12,0))</f>
        <v>Weighted Average</v>
      </c>
      <c r="K5240" s="16">
        <f>G5240/(1-INDEX(Assumptions!$D$8:$D$12,MATCH(B5240,Assumptions!$A$8:$A$12,0)))</f>
        <v>1091.8153846153846</v>
      </c>
      <c r="L5240" s="16">
        <f t="shared" si="568"/>
        <v>21.290399999999998</v>
      </c>
      <c r="M5240" s="16">
        <f t="shared" si="569"/>
        <v>54.590769230769233</v>
      </c>
      <c r="N5240" s="14">
        <f>E5240*(K5240-L5240-M5240)*IF(F5240="GHS",1,Assumptions!$B$4)</f>
        <v>1479200.2175999999</v>
      </c>
      <c r="O5240" s="15">
        <f t="shared" ca="1" si="570"/>
        <v>500</v>
      </c>
      <c r="P5240" s="15" t="str">
        <f t="shared" ca="1" si="571"/>
        <v>365d+</v>
      </c>
      <c r="Q5240" s="17">
        <f ca="1">IF(P5240="0-90d",0,IF(P5240="91-180d",INDEX(Assumptions!$F$8:$F$12,MATCH(B5240,Assumptions!$A$8:$A$12,0)),IF(P5240="181-365d",INDEX(Assumptions!$G$8:$G$12,MATCH(B5240,Assumptions!$A$8:$A$12,0)),INDEX(Assumptions!$H$8:$H$12,MATCH(B5240,Assumptions!$A$8:$A$12,0)))))</f>
        <v>0.8</v>
      </c>
      <c r="R5240" s="14">
        <f t="shared" ca="1" si="572"/>
        <v>826635.26399999997</v>
      </c>
      <c r="S5240" s="14">
        <f t="shared" ca="1" si="573"/>
        <v>206658.81599999999</v>
      </c>
      <c r="T5240" s="11" t="s">
        <v>25</v>
      </c>
      <c r="U5240" s="18" t="s">
        <v>26</v>
      </c>
    </row>
    <row r="5241" spans="1:21" ht="15" customHeight="1" x14ac:dyDescent="0.15">
      <c r="A5241" s="10" t="s">
        <v>5289</v>
      </c>
      <c r="B5241" s="11" t="s">
        <v>22</v>
      </c>
      <c r="C5241" s="11" t="s">
        <v>23</v>
      </c>
      <c r="D5241" s="12">
        <v>46144</v>
      </c>
      <c r="E5241" s="11">
        <v>4848</v>
      </c>
      <c r="F5241" s="11" t="s">
        <v>24</v>
      </c>
      <c r="G5241" s="13">
        <v>17447.650000000001</v>
      </c>
      <c r="H5241" s="14">
        <f t="shared" si="567"/>
        <v>84586207.200000003</v>
      </c>
      <c r="I5241" s="14">
        <f>IF(F5241="GHS",H5241,H5241*Assumptions!$B$4)</f>
        <v>913531037.76000011</v>
      </c>
      <c r="J5241" s="15" t="str">
        <f>INDEX(Assumptions!$B$8:$B$12,MATCH(B5241,Assumptions!$A$8:$A$12,0))</f>
        <v>FIFO</v>
      </c>
      <c r="K5241" s="16">
        <f>G5241/(1-INDEX(Assumptions!$D$8:$D$12,MATCH(B5241,Assumptions!$A$8:$A$12,0)))</f>
        <v>21277.621951219513</v>
      </c>
      <c r="L5241" s="16">
        <f t="shared" si="568"/>
        <v>523.42950000000008</v>
      </c>
      <c r="M5241" s="16">
        <f t="shared" si="569"/>
        <v>1063.8810975609756</v>
      </c>
      <c r="N5241" s="14">
        <f>E5241*(K5241-L5241-M5241)*IF(F5241="GHS",1,Assumptions!$B$4)</f>
        <v>1030953197.9793954</v>
      </c>
      <c r="O5241" s="15">
        <f t="shared" ca="1" si="570"/>
        <v>142</v>
      </c>
      <c r="P5241" s="15" t="str">
        <f t="shared" ca="1" si="571"/>
        <v>91-180d</v>
      </c>
      <c r="Q5241" s="17">
        <f ca="1">IF(P5241="0-90d",0,IF(P5241="91-180d",INDEX(Assumptions!$F$8:$F$12,MATCH(B5241,Assumptions!$A$8:$A$12,0)),IF(P5241="181-365d",INDEX(Assumptions!$G$8:$G$12,MATCH(B5241,Assumptions!$A$8:$A$12,0)),INDEX(Assumptions!$H$8:$H$12,MATCH(B5241,Assumptions!$A$8:$A$12,0)))))</f>
        <v>0.03</v>
      </c>
      <c r="R5241" s="14">
        <f t="shared" ca="1" si="572"/>
        <v>27405931.132800002</v>
      </c>
      <c r="S5241" s="14">
        <f t="shared" ca="1" si="573"/>
        <v>886125106.62720013</v>
      </c>
      <c r="T5241" s="11" t="s">
        <v>50</v>
      </c>
      <c r="U5241" s="18" t="s">
        <v>36</v>
      </c>
    </row>
    <row r="5242" spans="1:21" ht="15" customHeight="1" x14ac:dyDescent="0.15">
      <c r="A5242" s="10" t="s">
        <v>5290</v>
      </c>
      <c r="B5242" s="11" t="s">
        <v>28</v>
      </c>
      <c r="C5242" s="11" t="s">
        <v>38</v>
      </c>
      <c r="D5242" s="12">
        <v>46179</v>
      </c>
      <c r="E5242" s="11">
        <v>4203</v>
      </c>
      <c r="F5242" s="11" t="s">
        <v>24</v>
      </c>
      <c r="G5242" s="13">
        <v>8390.8700000000008</v>
      </c>
      <c r="H5242" s="14">
        <f t="shared" si="567"/>
        <v>35266826.610000007</v>
      </c>
      <c r="I5242" s="14">
        <f>IF(F5242="GHS",H5242,H5242*Assumptions!$B$4)</f>
        <v>380881727.38800007</v>
      </c>
      <c r="J5242" s="15" t="str">
        <f>INDEX(Assumptions!$B$8:$B$12,MATCH(B5242,Assumptions!$A$8:$A$12,0))</f>
        <v>Fair Value Less Costs to Sell</v>
      </c>
      <c r="K5242" s="16">
        <f>G5242/(1-INDEX(Assumptions!$D$8:$D$12,MATCH(B5242,Assumptions!$A$8:$A$12,0)))</f>
        <v>9535.079545454546</v>
      </c>
      <c r="L5242" s="16">
        <f t="shared" si="568"/>
        <v>251.7261</v>
      </c>
      <c r="M5242" s="16">
        <f t="shared" si="569"/>
        <v>476.7539772727273</v>
      </c>
      <c r="N5242" s="14">
        <f>E5242*(K5242-L5242-M5242)*IF(F5242="GHS",1,Assumptions!$B$4)</f>
        <v>399752685.69949645</v>
      </c>
      <c r="O5242" s="15">
        <f t="shared" ca="1" si="570"/>
        <v>107</v>
      </c>
      <c r="P5242" s="15" t="str">
        <f t="shared" ca="1" si="571"/>
        <v>91-180d</v>
      </c>
      <c r="Q5242" s="17">
        <f ca="1">IF(P5242="0-90d",0,IF(P5242="91-180d",INDEX(Assumptions!$F$8:$F$12,MATCH(B5242,Assumptions!$A$8:$A$12,0)),IF(P5242="181-365d",INDEX(Assumptions!$G$8:$G$12,MATCH(B5242,Assumptions!$A$8:$A$12,0)),INDEX(Assumptions!$H$8:$H$12,MATCH(B5242,Assumptions!$A$8:$A$12,0)))))</f>
        <v>0.02</v>
      </c>
      <c r="R5242" s="14">
        <f t="shared" ca="1" si="572"/>
        <v>7617634.5477600014</v>
      </c>
      <c r="S5242" s="14">
        <f t="shared" ca="1" si="573"/>
        <v>373264092.84024006</v>
      </c>
      <c r="T5242" s="11" t="s">
        <v>25</v>
      </c>
      <c r="U5242" s="18" t="s">
        <v>26</v>
      </c>
    </row>
    <row r="5243" spans="1:21" ht="15" customHeight="1" x14ac:dyDescent="0.15">
      <c r="A5243" s="10" t="s">
        <v>5291</v>
      </c>
      <c r="B5243" s="11" t="s">
        <v>31</v>
      </c>
      <c r="C5243" s="11" t="s">
        <v>63</v>
      </c>
      <c r="D5243" s="12">
        <v>45943</v>
      </c>
      <c r="E5243" s="11">
        <v>2085</v>
      </c>
      <c r="F5243" s="11" t="s">
        <v>33</v>
      </c>
      <c r="G5243" s="13">
        <v>3648.79</v>
      </c>
      <c r="H5243" s="14">
        <f t="shared" si="567"/>
        <v>7607727.1500000004</v>
      </c>
      <c r="I5243" s="14">
        <f>IF(F5243="GHS",H5243,H5243*Assumptions!$B$4)</f>
        <v>7607727.1500000004</v>
      </c>
      <c r="J5243" s="15" t="str">
        <f>INDEX(Assumptions!$B$8:$B$12,MATCH(B5243,Assumptions!$A$8:$A$12,0))</f>
        <v>Weighted Average</v>
      </c>
      <c r="K5243" s="16">
        <f>G5243/(1-INDEX(Assumptions!$D$8:$D$12,MATCH(B5243,Assumptions!$A$8:$A$12,0)))</f>
        <v>5067.7638888888887</v>
      </c>
      <c r="L5243" s="16">
        <f t="shared" si="568"/>
        <v>109.46369999999999</v>
      </c>
      <c r="M5243" s="16">
        <f t="shared" si="569"/>
        <v>253.38819444444445</v>
      </c>
      <c r="N5243" s="14">
        <f>E5243*(K5243-L5243-M5243)*IF(F5243="GHS",1,Assumptions!$B$4)</f>
        <v>9809741.5084166657</v>
      </c>
      <c r="O5243" s="15">
        <f t="shared" ca="1" si="570"/>
        <v>343</v>
      </c>
      <c r="P5243" s="15" t="str">
        <f t="shared" ca="1" si="571"/>
        <v>181-365d</v>
      </c>
      <c r="Q5243" s="17">
        <f ca="1">IF(P5243="0-90d",0,IF(P5243="91-180d",INDEX(Assumptions!$F$8:$F$12,MATCH(B5243,Assumptions!$A$8:$A$12,0)),IF(P5243="181-365d",INDEX(Assumptions!$G$8:$G$12,MATCH(B5243,Assumptions!$A$8:$A$12,0)),INDEX(Assumptions!$H$8:$H$12,MATCH(B5243,Assumptions!$A$8:$A$12,0)))))</f>
        <v>0.2</v>
      </c>
      <c r="R5243" s="14">
        <f t="shared" ca="1" si="572"/>
        <v>1521545.4300000002</v>
      </c>
      <c r="S5243" s="14">
        <f t="shared" ca="1" si="573"/>
        <v>6086181.7200000007</v>
      </c>
      <c r="T5243" s="11" t="s">
        <v>25</v>
      </c>
      <c r="U5243" s="18" t="s">
        <v>26</v>
      </c>
    </row>
    <row r="5244" spans="1:21" ht="15" customHeight="1" x14ac:dyDescent="0.15">
      <c r="A5244" s="10" t="s">
        <v>5292</v>
      </c>
      <c r="B5244" s="11" t="s">
        <v>41</v>
      </c>
      <c r="C5244" s="11" t="s">
        <v>42</v>
      </c>
      <c r="D5244" s="12">
        <v>45913</v>
      </c>
      <c r="E5244" s="11">
        <v>4562</v>
      </c>
      <c r="F5244" s="11" t="s">
        <v>33</v>
      </c>
      <c r="G5244" s="13">
        <v>292.36</v>
      </c>
      <c r="H5244" s="14">
        <f t="shared" si="567"/>
        <v>1333746.32</v>
      </c>
      <c r="I5244" s="14">
        <f>IF(F5244="GHS",H5244,H5244*Assumptions!$B$4)</f>
        <v>1333746.32</v>
      </c>
      <c r="J5244" s="15" t="str">
        <f>INDEX(Assumptions!$B$8:$B$12,MATCH(B5244,Assumptions!$A$8:$A$12,0))</f>
        <v>Weighted Average</v>
      </c>
      <c r="K5244" s="16">
        <f>G5244/(1-INDEX(Assumptions!$D$8:$D$12,MATCH(B5244,Assumptions!$A$8:$A$12,0)))</f>
        <v>449.78461538461539</v>
      </c>
      <c r="L5244" s="16">
        <f t="shared" si="568"/>
        <v>8.7707999999999995</v>
      </c>
      <c r="M5244" s="16">
        <f t="shared" si="569"/>
        <v>22.489230769230772</v>
      </c>
      <c r="N5244" s="14">
        <f>E5244*(K5244-L5244-M5244)*IF(F5244="GHS",1,Assumptions!$B$4)</f>
        <v>1909309.1550153845</v>
      </c>
      <c r="O5244" s="15">
        <f t="shared" ca="1" si="570"/>
        <v>373</v>
      </c>
      <c r="P5244" s="15" t="str">
        <f t="shared" ca="1" si="571"/>
        <v>365d+</v>
      </c>
      <c r="Q5244" s="17">
        <f ca="1">IF(P5244="0-90d",0,IF(P5244="91-180d",INDEX(Assumptions!$F$8:$F$12,MATCH(B5244,Assumptions!$A$8:$A$12,0)),IF(P5244="181-365d",INDEX(Assumptions!$G$8:$G$12,MATCH(B5244,Assumptions!$A$8:$A$12,0)),INDEX(Assumptions!$H$8:$H$12,MATCH(B5244,Assumptions!$A$8:$A$12,0)))))</f>
        <v>0.8</v>
      </c>
      <c r="R5244" s="14">
        <f t="shared" ca="1" si="572"/>
        <v>1066997.0560000001</v>
      </c>
      <c r="S5244" s="14">
        <f t="shared" ca="1" si="573"/>
        <v>266749.26399999997</v>
      </c>
      <c r="T5244" s="11" t="s">
        <v>50</v>
      </c>
      <c r="U5244" s="18" t="s">
        <v>26</v>
      </c>
    </row>
    <row r="5245" spans="1:21" ht="15" customHeight="1" x14ac:dyDescent="0.15">
      <c r="A5245" s="10" t="s">
        <v>5293</v>
      </c>
      <c r="B5245" s="11" t="s">
        <v>22</v>
      </c>
      <c r="C5245" s="11" t="s">
        <v>23</v>
      </c>
      <c r="D5245" s="12">
        <v>45743</v>
      </c>
      <c r="E5245" s="11">
        <v>3287</v>
      </c>
      <c r="F5245" s="11" t="s">
        <v>24</v>
      </c>
      <c r="G5245" s="13">
        <v>8929.66</v>
      </c>
      <c r="H5245" s="14">
        <f t="shared" si="567"/>
        <v>29351792.419999998</v>
      </c>
      <c r="I5245" s="14">
        <f>IF(F5245="GHS",H5245,H5245*Assumptions!$B$4)</f>
        <v>316999358.13599998</v>
      </c>
      <c r="J5245" s="15" t="str">
        <f>INDEX(Assumptions!$B$8:$B$12,MATCH(B5245,Assumptions!$A$8:$A$12,0))</f>
        <v>FIFO</v>
      </c>
      <c r="K5245" s="16">
        <f>G5245/(1-INDEX(Assumptions!$D$8:$D$12,MATCH(B5245,Assumptions!$A$8:$A$12,0)))</f>
        <v>10889.829268292682</v>
      </c>
      <c r="L5245" s="16">
        <f t="shared" si="568"/>
        <v>267.88979999999998</v>
      </c>
      <c r="M5245" s="16">
        <f t="shared" si="569"/>
        <v>544.49146341463415</v>
      </c>
      <c r="N5245" s="14">
        <f>E5245*(K5245-L5245-M5245)*IF(F5245="GHS",1,Assumptions!$B$4)</f>
        <v>357745373.19396877</v>
      </c>
      <c r="O5245" s="15">
        <f t="shared" ca="1" si="570"/>
        <v>543</v>
      </c>
      <c r="P5245" s="15" t="str">
        <f t="shared" ca="1" si="571"/>
        <v>365d+</v>
      </c>
      <c r="Q5245" s="17">
        <f ca="1">IF(P5245="0-90d",0,IF(P5245="91-180d",INDEX(Assumptions!$F$8:$F$12,MATCH(B5245,Assumptions!$A$8:$A$12,0)),IF(P5245="181-365d",INDEX(Assumptions!$G$8:$G$12,MATCH(B5245,Assumptions!$A$8:$A$12,0)),INDEX(Assumptions!$H$8:$H$12,MATCH(B5245,Assumptions!$A$8:$A$12,0)))))</f>
        <v>0.5</v>
      </c>
      <c r="R5245" s="14">
        <f t="shared" ca="1" si="572"/>
        <v>158499679.06799999</v>
      </c>
      <c r="S5245" s="14">
        <f t="shared" ca="1" si="573"/>
        <v>158499679.06799999</v>
      </c>
      <c r="T5245" s="11" t="s">
        <v>25</v>
      </c>
      <c r="U5245" s="18" t="s">
        <v>26</v>
      </c>
    </row>
    <row r="5246" spans="1:21" ht="15" customHeight="1" x14ac:dyDescent="0.15">
      <c r="A5246" s="10" t="s">
        <v>5294</v>
      </c>
      <c r="B5246" s="11" t="s">
        <v>31</v>
      </c>
      <c r="C5246" s="11" t="s">
        <v>63</v>
      </c>
      <c r="D5246" s="12">
        <v>46006</v>
      </c>
      <c r="E5246" s="11">
        <v>1501</v>
      </c>
      <c r="F5246" s="11" t="s">
        <v>33</v>
      </c>
      <c r="G5246" s="13">
        <v>2944.22</v>
      </c>
      <c r="H5246" s="14">
        <f t="shared" si="567"/>
        <v>4419274.22</v>
      </c>
      <c r="I5246" s="14">
        <f>IF(F5246="GHS",H5246,H5246*Assumptions!$B$4)</f>
        <v>4419274.22</v>
      </c>
      <c r="J5246" s="15" t="str">
        <f>INDEX(Assumptions!$B$8:$B$12,MATCH(B5246,Assumptions!$A$8:$A$12,0))</f>
        <v>Weighted Average</v>
      </c>
      <c r="K5246" s="16">
        <f>G5246/(1-INDEX(Assumptions!$D$8:$D$12,MATCH(B5246,Assumptions!$A$8:$A$12,0)))</f>
        <v>4089.1944444444443</v>
      </c>
      <c r="L5246" s="16">
        <f t="shared" si="568"/>
        <v>88.326599999999985</v>
      </c>
      <c r="M5246" s="16">
        <f t="shared" si="569"/>
        <v>204.45972222222224</v>
      </c>
      <c r="N5246" s="14">
        <f>E5246*(K5246-L5246-M5246)*IF(F5246="GHS",1,Assumptions!$B$4)</f>
        <v>5698408.5914555555</v>
      </c>
      <c r="O5246" s="15">
        <f t="shared" ca="1" si="570"/>
        <v>280</v>
      </c>
      <c r="P5246" s="15" t="str">
        <f t="shared" ca="1" si="571"/>
        <v>181-365d</v>
      </c>
      <c r="Q5246" s="17">
        <f ca="1">IF(P5246="0-90d",0,IF(P5246="91-180d",INDEX(Assumptions!$F$8:$F$12,MATCH(B5246,Assumptions!$A$8:$A$12,0)),IF(P5246="181-365d",INDEX(Assumptions!$G$8:$G$12,MATCH(B5246,Assumptions!$A$8:$A$12,0)),INDEX(Assumptions!$H$8:$H$12,MATCH(B5246,Assumptions!$A$8:$A$12,0)))))</f>
        <v>0.2</v>
      </c>
      <c r="R5246" s="14">
        <f t="shared" ca="1" si="572"/>
        <v>883854.84400000004</v>
      </c>
      <c r="S5246" s="14">
        <f t="shared" ca="1" si="573"/>
        <v>3535419.3759999997</v>
      </c>
      <c r="T5246" s="11" t="s">
        <v>25</v>
      </c>
      <c r="U5246" s="18" t="s">
        <v>26</v>
      </c>
    </row>
    <row r="5247" spans="1:21" ht="15" customHeight="1" x14ac:dyDescent="0.15">
      <c r="A5247" s="10" t="s">
        <v>5295</v>
      </c>
      <c r="B5247" s="11" t="s">
        <v>31</v>
      </c>
      <c r="C5247" s="11" t="s">
        <v>76</v>
      </c>
      <c r="D5247" s="12">
        <v>46141</v>
      </c>
      <c r="E5247" s="11">
        <v>2071</v>
      </c>
      <c r="F5247" s="11" t="s">
        <v>33</v>
      </c>
      <c r="G5247" s="13">
        <v>1012.8</v>
      </c>
      <c r="H5247" s="14">
        <f t="shared" si="567"/>
        <v>2097508.7999999998</v>
      </c>
      <c r="I5247" s="14">
        <f>IF(F5247="GHS",H5247,H5247*Assumptions!$B$4)</f>
        <v>2097508.7999999998</v>
      </c>
      <c r="J5247" s="15" t="str">
        <f>INDEX(Assumptions!$B$8:$B$12,MATCH(B5247,Assumptions!$A$8:$A$12,0))</f>
        <v>Weighted Average</v>
      </c>
      <c r="K5247" s="16">
        <f>G5247/(1-INDEX(Assumptions!$D$8:$D$12,MATCH(B5247,Assumptions!$A$8:$A$12,0)))</f>
        <v>1406.6666666666667</v>
      </c>
      <c r="L5247" s="16">
        <f t="shared" si="568"/>
        <v>30.383999999999997</v>
      </c>
      <c r="M5247" s="16">
        <f t="shared" si="569"/>
        <v>70.333333333333343</v>
      </c>
      <c r="N5247" s="14">
        <f>E5247*(K5247-L5247-M5247)*IF(F5247="GHS",1,Assumptions!$B$4)</f>
        <v>2704621.0693333335</v>
      </c>
      <c r="O5247" s="15">
        <f t="shared" ca="1" si="570"/>
        <v>145</v>
      </c>
      <c r="P5247" s="15" t="str">
        <f t="shared" ca="1" si="571"/>
        <v>91-180d</v>
      </c>
      <c r="Q5247" s="17">
        <f ca="1">IF(P5247="0-90d",0,IF(P5247="91-180d",INDEX(Assumptions!$F$8:$F$12,MATCH(B5247,Assumptions!$A$8:$A$12,0)),IF(P5247="181-365d",INDEX(Assumptions!$G$8:$G$12,MATCH(B5247,Assumptions!$A$8:$A$12,0)),INDEX(Assumptions!$H$8:$H$12,MATCH(B5247,Assumptions!$A$8:$A$12,0)))))</f>
        <v>0.05</v>
      </c>
      <c r="R5247" s="14">
        <f t="shared" ca="1" si="572"/>
        <v>104875.44</v>
      </c>
      <c r="S5247" s="14">
        <f t="shared" ca="1" si="573"/>
        <v>1992633.3599999999</v>
      </c>
      <c r="T5247" s="11" t="s">
        <v>25</v>
      </c>
      <c r="U5247" s="18" t="s">
        <v>36</v>
      </c>
    </row>
    <row r="5248" spans="1:21" ht="15" customHeight="1" x14ac:dyDescent="0.15">
      <c r="A5248" s="10" t="s">
        <v>5296</v>
      </c>
      <c r="B5248" s="11" t="s">
        <v>31</v>
      </c>
      <c r="C5248" s="11" t="s">
        <v>32</v>
      </c>
      <c r="D5248" s="12">
        <v>45764</v>
      </c>
      <c r="E5248" s="11">
        <v>3878</v>
      </c>
      <c r="F5248" s="11" t="s">
        <v>33</v>
      </c>
      <c r="G5248" s="13">
        <v>7712.38</v>
      </c>
      <c r="H5248" s="14">
        <f t="shared" si="567"/>
        <v>29908609.640000001</v>
      </c>
      <c r="I5248" s="14">
        <f>IF(F5248="GHS",H5248,H5248*Assumptions!$B$4)</f>
        <v>29908609.640000001</v>
      </c>
      <c r="J5248" s="15" t="str">
        <f>INDEX(Assumptions!$B$8:$B$12,MATCH(B5248,Assumptions!$A$8:$A$12,0))</f>
        <v>Weighted Average</v>
      </c>
      <c r="K5248" s="16">
        <f>G5248/(1-INDEX(Assumptions!$D$8:$D$12,MATCH(B5248,Assumptions!$A$8:$A$12,0)))</f>
        <v>10711.638888888889</v>
      </c>
      <c r="L5248" s="16">
        <f t="shared" si="568"/>
        <v>231.37139999999999</v>
      </c>
      <c r="M5248" s="16">
        <f t="shared" si="569"/>
        <v>535.5819444444445</v>
      </c>
      <c r="N5248" s="14">
        <f>E5248*(K5248-L5248-M5248)*IF(F5248="GHS",1,Assumptions!$B$4)</f>
        <v>38565490.541355558</v>
      </c>
      <c r="O5248" s="15">
        <f t="shared" ca="1" si="570"/>
        <v>522</v>
      </c>
      <c r="P5248" s="15" t="str">
        <f t="shared" ca="1" si="571"/>
        <v>365d+</v>
      </c>
      <c r="Q5248" s="17">
        <f ca="1">IF(P5248="0-90d",0,IF(P5248="91-180d",INDEX(Assumptions!$F$8:$F$12,MATCH(B5248,Assumptions!$A$8:$A$12,0)),IF(P5248="181-365d",INDEX(Assumptions!$G$8:$G$12,MATCH(B5248,Assumptions!$A$8:$A$12,0)),INDEX(Assumptions!$H$8:$H$12,MATCH(B5248,Assumptions!$A$8:$A$12,0)))))</f>
        <v>0.6</v>
      </c>
      <c r="R5248" s="14">
        <f t="shared" ca="1" si="572"/>
        <v>17945165.783999998</v>
      </c>
      <c r="S5248" s="14">
        <f t="shared" ca="1" si="573"/>
        <v>11963443.856000002</v>
      </c>
      <c r="T5248" s="11" t="s">
        <v>50</v>
      </c>
      <c r="U5248" s="18" t="s">
        <v>26</v>
      </c>
    </row>
    <row r="5249" spans="1:21" ht="15" customHeight="1" x14ac:dyDescent="0.15">
      <c r="A5249" s="10" t="s">
        <v>5297</v>
      </c>
      <c r="B5249" s="11" t="s">
        <v>22</v>
      </c>
      <c r="C5249" s="11" t="s">
        <v>23</v>
      </c>
      <c r="D5249" s="12">
        <v>45913</v>
      </c>
      <c r="E5249" s="11">
        <v>1181</v>
      </c>
      <c r="F5249" s="11" t="s">
        <v>24</v>
      </c>
      <c r="G5249" s="13">
        <v>24220.14</v>
      </c>
      <c r="H5249" s="14">
        <f t="shared" si="567"/>
        <v>28603985.34</v>
      </c>
      <c r="I5249" s="14">
        <f>IF(F5249="GHS",H5249,H5249*Assumptions!$B$4)</f>
        <v>308923041.67199999</v>
      </c>
      <c r="J5249" s="15" t="str">
        <f>INDEX(Assumptions!$B$8:$B$12,MATCH(B5249,Assumptions!$A$8:$A$12,0))</f>
        <v>FIFO</v>
      </c>
      <c r="K5249" s="16">
        <f>G5249/(1-INDEX(Assumptions!$D$8:$D$12,MATCH(B5249,Assumptions!$A$8:$A$12,0)))</f>
        <v>29536.756097560974</v>
      </c>
      <c r="L5249" s="16">
        <f t="shared" si="568"/>
        <v>726.60419999999999</v>
      </c>
      <c r="M5249" s="16">
        <f t="shared" si="569"/>
        <v>1476.8378048780487</v>
      </c>
      <c r="N5249" s="14">
        <f>E5249*(K5249-L5249-M5249)*IF(F5249="GHS",1,Assumptions!$B$4)</f>
        <v>348630954.58935213</v>
      </c>
      <c r="O5249" s="15">
        <f t="shared" ca="1" si="570"/>
        <v>373</v>
      </c>
      <c r="P5249" s="15" t="str">
        <f t="shared" ca="1" si="571"/>
        <v>365d+</v>
      </c>
      <c r="Q5249" s="17">
        <f ca="1">IF(P5249="0-90d",0,IF(P5249="91-180d",INDEX(Assumptions!$F$8:$F$12,MATCH(B5249,Assumptions!$A$8:$A$12,0)),IF(P5249="181-365d",INDEX(Assumptions!$G$8:$G$12,MATCH(B5249,Assumptions!$A$8:$A$12,0)),INDEX(Assumptions!$H$8:$H$12,MATCH(B5249,Assumptions!$A$8:$A$12,0)))))</f>
        <v>0.5</v>
      </c>
      <c r="R5249" s="14">
        <f t="shared" ca="1" si="572"/>
        <v>154461520.836</v>
      </c>
      <c r="S5249" s="14">
        <f t="shared" ca="1" si="573"/>
        <v>154461520.836</v>
      </c>
      <c r="T5249" s="11" t="s">
        <v>25</v>
      </c>
      <c r="U5249" s="18" t="s">
        <v>26</v>
      </c>
    </row>
    <row r="5250" spans="1:21" ht="15" customHeight="1" x14ac:dyDescent="0.15">
      <c r="A5250" s="10" t="s">
        <v>5298</v>
      </c>
      <c r="B5250" s="11" t="s">
        <v>31</v>
      </c>
      <c r="C5250" s="11" t="s">
        <v>76</v>
      </c>
      <c r="D5250" s="12">
        <v>45912</v>
      </c>
      <c r="E5250" s="11">
        <v>3843</v>
      </c>
      <c r="F5250" s="11" t="s">
        <v>33</v>
      </c>
      <c r="G5250" s="13">
        <v>1335.21</v>
      </c>
      <c r="H5250" s="14">
        <f t="shared" ref="H5250:H5313" si="574">E5250*G5250</f>
        <v>5131212.03</v>
      </c>
      <c r="I5250" s="14">
        <f>IF(F5250="GHS",H5250,H5250*Assumptions!$B$4)</f>
        <v>5131212.03</v>
      </c>
      <c r="J5250" s="15" t="str">
        <f>INDEX(Assumptions!$B$8:$B$12,MATCH(B5250,Assumptions!$A$8:$A$12,0))</f>
        <v>Weighted Average</v>
      </c>
      <c r="K5250" s="16">
        <f>G5250/(1-INDEX(Assumptions!$D$8:$D$12,MATCH(B5250,Assumptions!$A$8:$A$12,0)))</f>
        <v>1854.4583333333335</v>
      </c>
      <c r="L5250" s="16">
        <f t="shared" ref="L5250:L5313" si="575">G5250*0.03</f>
        <v>40.0563</v>
      </c>
      <c r="M5250" s="16">
        <f t="shared" ref="M5250:M5313" si="576">K5250*0.05</f>
        <v>92.722916666666677</v>
      </c>
      <c r="N5250" s="14">
        <f>E5250*(K5250-L5250-M5250)*IF(F5250="GHS",1,Assumptions!$B$4)</f>
        <v>6616412.845350001</v>
      </c>
      <c r="O5250" s="15">
        <f t="shared" ref="O5250:O5313" ca="1" si="577">TODAY()-D5250</f>
        <v>374</v>
      </c>
      <c r="P5250" s="15" t="str">
        <f t="shared" ref="P5250:P5313" ca="1" si="578">IF(O5250&lt;=90,"0-90d",IF(O5250&lt;=180,"91-180d",IF(O5250&lt;=365,"181-365d","365d+")))</f>
        <v>365d+</v>
      </c>
      <c r="Q5250" s="17">
        <f ca="1">IF(P5250="0-90d",0,IF(P5250="91-180d",INDEX(Assumptions!$F$8:$F$12,MATCH(B5250,Assumptions!$A$8:$A$12,0)),IF(P5250="181-365d",INDEX(Assumptions!$G$8:$G$12,MATCH(B5250,Assumptions!$A$8:$A$12,0)),INDEX(Assumptions!$H$8:$H$12,MATCH(B5250,Assumptions!$A$8:$A$12,0)))))</f>
        <v>0.6</v>
      </c>
      <c r="R5250" s="14">
        <f t="shared" ref="R5250:R5313" ca="1" si="579">I5250*Q5250</f>
        <v>3078727.2179999999</v>
      </c>
      <c r="S5250" s="14">
        <f t="shared" ref="S5250:S5313" ca="1" si="580">IF(T5250="Held on Consignment (Not Owned)",0,MIN(I5250-R5250,N5250))</f>
        <v>2052484.8120000004</v>
      </c>
      <c r="T5250" s="11" t="s">
        <v>25</v>
      </c>
      <c r="U5250" s="18" t="s">
        <v>26</v>
      </c>
    </row>
    <row r="5251" spans="1:21" ht="15" customHeight="1" x14ac:dyDescent="0.15">
      <c r="A5251" s="10" t="s">
        <v>5299</v>
      </c>
      <c r="B5251" s="11" t="s">
        <v>41</v>
      </c>
      <c r="C5251" s="11" t="s">
        <v>49</v>
      </c>
      <c r="D5251" s="12">
        <v>45989</v>
      </c>
      <c r="E5251" s="11">
        <v>3941</v>
      </c>
      <c r="F5251" s="11" t="s">
        <v>33</v>
      </c>
      <c r="G5251" s="13">
        <v>319.44</v>
      </c>
      <c r="H5251" s="14">
        <f t="shared" si="574"/>
        <v>1258913.04</v>
      </c>
      <c r="I5251" s="14">
        <f>IF(F5251="GHS",H5251,H5251*Assumptions!$B$4)</f>
        <v>1258913.04</v>
      </c>
      <c r="J5251" s="15" t="str">
        <f>INDEX(Assumptions!$B$8:$B$12,MATCH(B5251,Assumptions!$A$8:$A$12,0))</f>
        <v>Weighted Average</v>
      </c>
      <c r="K5251" s="16">
        <f>G5251/(1-INDEX(Assumptions!$D$8:$D$12,MATCH(B5251,Assumptions!$A$8:$A$12,0)))</f>
        <v>491.44615384615383</v>
      </c>
      <c r="L5251" s="16">
        <f t="shared" si="575"/>
        <v>9.5831999999999997</v>
      </c>
      <c r="M5251" s="16">
        <f t="shared" si="576"/>
        <v>24.572307692307692</v>
      </c>
      <c r="N5251" s="14">
        <f>E5251*(K5251-L5251-M5251)*IF(F5251="GHS",1,Assumptions!$B$4)</f>
        <v>1802182.4364923078</v>
      </c>
      <c r="O5251" s="15">
        <f t="shared" ca="1" si="577"/>
        <v>297</v>
      </c>
      <c r="P5251" s="15" t="str">
        <f t="shared" ca="1" si="578"/>
        <v>181-365d</v>
      </c>
      <c r="Q5251" s="17">
        <f ca="1">IF(P5251="0-90d",0,IF(P5251="91-180d",INDEX(Assumptions!$F$8:$F$12,MATCH(B5251,Assumptions!$A$8:$A$12,0)),IF(P5251="181-365d",INDEX(Assumptions!$G$8:$G$12,MATCH(B5251,Assumptions!$A$8:$A$12,0)),INDEX(Assumptions!$H$8:$H$12,MATCH(B5251,Assumptions!$A$8:$A$12,0)))))</f>
        <v>0.35</v>
      </c>
      <c r="R5251" s="14">
        <f t="shared" ca="1" si="579"/>
        <v>440619.56400000001</v>
      </c>
      <c r="S5251" s="14">
        <f t="shared" ca="1" si="580"/>
        <v>818293.47600000002</v>
      </c>
      <c r="T5251" s="11" t="s">
        <v>25</v>
      </c>
      <c r="U5251" s="18" t="s">
        <v>26</v>
      </c>
    </row>
    <row r="5252" spans="1:21" ht="15" customHeight="1" x14ac:dyDescent="0.15">
      <c r="A5252" s="10" t="s">
        <v>5300</v>
      </c>
      <c r="B5252" s="11" t="s">
        <v>31</v>
      </c>
      <c r="C5252" s="11" t="s">
        <v>63</v>
      </c>
      <c r="D5252" s="12">
        <v>46157</v>
      </c>
      <c r="E5252" s="11">
        <v>4090</v>
      </c>
      <c r="F5252" s="11" t="s">
        <v>33</v>
      </c>
      <c r="G5252" s="13">
        <v>2737.57</v>
      </c>
      <c r="H5252" s="14">
        <f t="shared" si="574"/>
        <v>11196661.300000001</v>
      </c>
      <c r="I5252" s="14">
        <f>IF(F5252="GHS",H5252,H5252*Assumptions!$B$4)</f>
        <v>11196661.300000001</v>
      </c>
      <c r="J5252" s="15" t="str">
        <f>INDEX(Assumptions!$B$8:$B$12,MATCH(B5252,Assumptions!$A$8:$A$12,0))</f>
        <v>Weighted Average</v>
      </c>
      <c r="K5252" s="16">
        <f>G5252/(1-INDEX(Assumptions!$D$8:$D$12,MATCH(B5252,Assumptions!$A$8:$A$12,0)))</f>
        <v>3802.1805555555561</v>
      </c>
      <c r="L5252" s="16">
        <f t="shared" si="575"/>
        <v>82.127099999999999</v>
      </c>
      <c r="M5252" s="16">
        <f t="shared" si="576"/>
        <v>190.10902777777781</v>
      </c>
      <c r="N5252" s="14">
        <f>E5252*(K5252-L5252-M5252)*IF(F5252="GHS",1,Assumptions!$B$4)</f>
        <v>14437472.709611112</v>
      </c>
      <c r="O5252" s="15">
        <f t="shared" ca="1" si="577"/>
        <v>129</v>
      </c>
      <c r="P5252" s="15" t="str">
        <f t="shared" ca="1" si="578"/>
        <v>91-180d</v>
      </c>
      <c r="Q5252" s="17">
        <f ca="1">IF(P5252="0-90d",0,IF(P5252="91-180d",INDEX(Assumptions!$F$8:$F$12,MATCH(B5252,Assumptions!$A$8:$A$12,0)),IF(P5252="181-365d",INDEX(Assumptions!$G$8:$G$12,MATCH(B5252,Assumptions!$A$8:$A$12,0)),INDEX(Assumptions!$H$8:$H$12,MATCH(B5252,Assumptions!$A$8:$A$12,0)))))</f>
        <v>0.05</v>
      </c>
      <c r="R5252" s="14">
        <f t="shared" ca="1" si="579"/>
        <v>559833.06500000006</v>
      </c>
      <c r="S5252" s="14">
        <f t="shared" si="580"/>
        <v>0</v>
      </c>
      <c r="T5252" s="11" t="s">
        <v>39</v>
      </c>
      <c r="U5252" s="18" t="s">
        <v>26</v>
      </c>
    </row>
    <row r="5253" spans="1:21" ht="15" customHeight="1" x14ac:dyDescent="0.15">
      <c r="A5253" s="10" t="s">
        <v>5301</v>
      </c>
      <c r="B5253" s="11" t="s">
        <v>28</v>
      </c>
      <c r="C5253" s="11" t="s">
        <v>38</v>
      </c>
      <c r="D5253" s="12">
        <v>45789</v>
      </c>
      <c r="E5253" s="11">
        <v>2900</v>
      </c>
      <c r="F5253" s="11" t="s">
        <v>24</v>
      </c>
      <c r="G5253" s="13">
        <v>2640.3</v>
      </c>
      <c r="H5253" s="14">
        <f t="shared" si="574"/>
        <v>7656870.0000000009</v>
      </c>
      <c r="I5253" s="14">
        <f>IF(F5253="GHS",H5253,H5253*Assumptions!$B$4)</f>
        <v>82694196.000000015</v>
      </c>
      <c r="J5253" s="15" t="str">
        <f>INDEX(Assumptions!$B$8:$B$12,MATCH(B5253,Assumptions!$A$8:$A$12,0))</f>
        <v>Fair Value Less Costs to Sell</v>
      </c>
      <c r="K5253" s="16">
        <f>G5253/(1-INDEX(Assumptions!$D$8:$D$12,MATCH(B5253,Assumptions!$A$8:$A$12,0)))</f>
        <v>3000.3409090909095</v>
      </c>
      <c r="L5253" s="16">
        <f t="shared" si="575"/>
        <v>79.209000000000003</v>
      </c>
      <c r="M5253" s="16">
        <f t="shared" si="576"/>
        <v>150.01704545454547</v>
      </c>
      <c r="N5253" s="14">
        <f>E5253*(K5253-L5253-M5253)*IF(F5253="GHS",1,Assumptions!$B$4)</f>
        <v>86791317.529090941</v>
      </c>
      <c r="O5253" s="15">
        <f t="shared" ca="1" si="577"/>
        <v>497</v>
      </c>
      <c r="P5253" s="15" t="str">
        <f t="shared" ca="1" si="578"/>
        <v>365d+</v>
      </c>
      <c r="Q5253" s="17">
        <f ca="1">IF(P5253="0-90d",0,IF(P5253="91-180d",INDEX(Assumptions!$F$8:$F$12,MATCH(B5253,Assumptions!$A$8:$A$12,0)),IF(P5253="181-365d",INDEX(Assumptions!$G$8:$G$12,MATCH(B5253,Assumptions!$A$8:$A$12,0)),INDEX(Assumptions!$H$8:$H$12,MATCH(B5253,Assumptions!$A$8:$A$12,0)))))</f>
        <v>0.4</v>
      </c>
      <c r="R5253" s="14">
        <f t="shared" ca="1" si="579"/>
        <v>33077678.400000006</v>
      </c>
      <c r="S5253" s="14">
        <f t="shared" ca="1" si="580"/>
        <v>49616517.600000009</v>
      </c>
      <c r="T5253" s="11" t="s">
        <v>50</v>
      </c>
      <c r="U5253" s="18" t="s">
        <v>36</v>
      </c>
    </row>
    <row r="5254" spans="1:21" ht="15" customHeight="1" x14ac:dyDescent="0.15">
      <c r="A5254" s="10" t="s">
        <v>5302</v>
      </c>
      <c r="B5254" s="11" t="s">
        <v>22</v>
      </c>
      <c r="C5254" s="11" t="s">
        <v>81</v>
      </c>
      <c r="D5254" s="12">
        <v>46013</v>
      </c>
      <c r="E5254" s="11">
        <v>740</v>
      </c>
      <c r="F5254" s="11" t="s">
        <v>24</v>
      </c>
      <c r="G5254" s="13">
        <v>25692.77</v>
      </c>
      <c r="H5254" s="14">
        <f t="shared" si="574"/>
        <v>19012649.800000001</v>
      </c>
      <c r="I5254" s="14">
        <f>IF(F5254="GHS",H5254,H5254*Assumptions!$B$4)</f>
        <v>205336617.84000003</v>
      </c>
      <c r="J5254" s="15" t="str">
        <f>INDEX(Assumptions!$B$8:$B$12,MATCH(B5254,Assumptions!$A$8:$A$12,0))</f>
        <v>FIFO</v>
      </c>
      <c r="K5254" s="16">
        <f>G5254/(1-INDEX(Assumptions!$D$8:$D$12,MATCH(B5254,Assumptions!$A$8:$A$12,0)))</f>
        <v>31332.646341463413</v>
      </c>
      <c r="L5254" s="16">
        <f t="shared" si="575"/>
        <v>770.78309999999999</v>
      </c>
      <c r="M5254" s="16">
        <f t="shared" si="576"/>
        <v>1566.6323170731707</v>
      </c>
      <c r="N5254" s="14">
        <f>E5254*(K5254-L5254-M5254)*IF(F5254="GHS",1,Assumptions!$B$4)</f>
        <v>231729885.54772681</v>
      </c>
      <c r="O5254" s="15">
        <f t="shared" ca="1" si="577"/>
        <v>273</v>
      </c>
      <c r="P5254" s="15" t="str">
        <f t="shared" ca="1" si="578"/>
        <v>181-365d</v>
      </c>
      <c r="Q5254" s="17">
        <f ca="1">IF(P5254="0-90d",0,IF(P5254="91-180d",INDEX(Assumptions!$F$8:$F$12,MATCH(B5254,Assumptions!$A$8:$A$12,0)),IF(P5254="181-365d",INDEX(Assumptions!$G$8:$G$12,MATCH(B5254,Assumptions!$A$8:$A$12,0)),INDEX(Assumptions!$H$8:$H$12,MATCH(B5254,Assumptions!$A$8:$A$12,0)))))</f>
        <v>0.15</v>
      </c>
      <c r="R5254" s="14">
        <f t="shared" ca="1" si="579"/>
        <v>30800492.676000003</v>
      </c>
      <c r="S5254" s="14">
        <f t="shared" ca="1" si="580"/>
        <v>174536125.16400003</v>
      </c>
      <c r="T5254" s="11" t="s">
        <v>50</v>
      </c>
      <c r="U5254" s="18" t="s">
        <v>26</v>
      </c>
    </row>
    <row r="5255" spans="1:21" ht="15" customHeight="1" x14ac:dyDescent="0.15">
      <c r="A5255" s="10" t="s">
        <v>5303</v>
      </c>
      <c r="B5255" s="11" t="s">
        <v>28</v>
      </c>
      <c r="C5255" s="11" t="s">
        <v>35</v>
      </c>
      <c r="D5255" s="12">
        <v>45805</v>
      </c>
      <c r="E5255" s="11">
        <v>2543</v>
      </c>
      <c r="F5255" s="11" t="s">
        <v>24</v>
      </c>
      <c r="G5255" s="13">
        <v>16791.669999999998</v>
      </c>
      <c r="H5255" s="14">
        <f t="shared" si="574"/>
        <v>42701216.809999995</v>
      </c>
      <c r="I5255" s="14">
        <f>IF(F5255="GHS",H5255,H5255*Assumptions!$B$4)</f>
        <v>461173141.54799998</v>
      </c>
      <c r="J5255" s="15" t="str">
        <f>INDEX(Assumptions!$B$8:$B$12,MATCH(B5255,Assumptions!$A$8:$A$12,0))</f>
        <v>Fair Value Less Costs to Sell</v>
      </c>
      <c r="K5255" s="16">
        <f>G5255/(1-INDEX(Assumptions!$D$8:$D$12,MATCH(B5255,Assumptions!$A$8:$A$12,0)))</f>
        <v>19081.44318181818</v>
      </c>
      <c r="L5255" s="16">
        <f t="shared" si="575"/>
        <v>503.75009999999992</v>
      </c>
      <c r="M5255" s="16">
        <f t="shared" si="576"/>
        <v>954.07215909090905</v>
      </c>
      <c r="N5255" s="14">
        <f>E5255*(K5255-L5255-M5255)*IF(F5255="GHS",1,Assumptions!$B$4)</f>
        <v>484022174.47015083</v>
      </c>
      <c r="O5255" s="15">
        <f t="shared" ca="1" si="577"/>
        <v>481</v>
      </c>
      <c r="P5255" s="15" t="str">
        <f t="shared" ca="1" si="578"/>
        <v>365d+</v>
      </c>
      <c r="Q5255" s="17">
        <f ca="1">IF(P5255="0-90d",0,IF(P5255="91-180d",INDEX(Assumptions!$F$8:$F$12,MATCH(B5255,Assumptions!$A$8:$A$12,0)),IF(P5255="181-365d",INDEX(Assumptions!$G$8:$G$12,MATCH(B5255,Assumptions!$A$8:$A$12,0)),INDEX(Assumptions!$H$8:$H$12,MATCH(B5255,Assumptions!$A$8:$A$12,0)))))</f>
        <v>0.4</v>
      </c>
      <c r="R5255" s="14">
        <f t="shared" ca="1" si="579"/>
        <v>184469256.61919999</v>
      </c>
      <c r="S5255" s="14">
        <f t="shared" ca="1" si="580"/>
        <v>276703884.92879999</v>
      </c>
      <c r="T5255" s="11" t="s">
        <v>25</v>
      </c>
      <c r="U5255" s="18" t="s">
        <v>26</v>
      </c>
    </row>
    <row r="5256" spans="1:21" ht="15" customHeight="1" x14ac:dyDescent="0.15">
      <c r="A5256" s="10" t="s">
        <v>5304</v>
      </c>
      <c r="B5256" s="11" t="s">
        <v>41</v>
      </c>
      <c r="C5256" s="11" t="s">
        <v>44</v>
      </c>
      <c r="D5256" s="12">
        <v>45761</v>
      </c>
      <c r="E5256" s="11">
        <v>2996</v>
      </c>
      <c r="F5256" s="11" t="s">
        <v>33</v>
      </c>
      <c r="G5256" s="13">
        <v>707.6</v>
      </c>
      <c r="H5256" s="14">
        <f t="shared" si="574"/>
        <v>2119969.6</v>
      </c>
      <c r="I5256" s="14">
        <f>IF(F5256="GHS",H5256,H5256*Assumptions!$B$4)</f>
        <v>2119969.6</v>
      </c>
      <c r="J5256" s="15" t="str">
        <f>INDEX(Assumptions!$B$8:$B$12,MATCH(B5256,Assumptions!$A$8:$A$12,0))</f>
        <v>Weighted Average</v>
      </c>
      <c r="K5256" s="16">
        <f>G5256/(1-INDEX(Assumptions!$D$8:$D$12,MATCH(B5256,Assumptions!$A$8:$A$12,0)))</f>
        <v>1088.6153846153845</v>
      </c>
      <c r="L5256" s="16">
        <f t="shared" si="575"/>
        <v>21.228000000000002</v>
      </c>
      <c r="M5256" s="16">
        <f t="shared" si="576"/>
        <v>54.430769230769229</v>
      </c>
      <c r="N5256" s="14">
        <f>E5256*(K5256-L5256-M5256)*IF(F5256="GHS",1,Assumptions!$B$4)</f>
        <v>3034818.0196923073</v>
      </c>
      <c r="O5256" s="15">
        <f t="shared" ca="1" si="577"/>
        <v>525</v>
      </c>
      <c r="P5256" s="15" t="str">
        <f t="shared" ca="1" si="578"/>
        <v>365d+</v>
      </c>
      <c r="Q5256" s="17">
        <f ca="1">IF(P5256="0-90d",0,IF(P5256="91-180d",INDEX(Assumptions!$F$8:$F$12,MATCH(B5256,Assumptions!$A$8:$A$12,0)),IF(P5256="181-365d",INDEX(Assumptions!$G$8:$G$12,MATCH(B5256,Assumptions!$A$8:$A$12,0)),INDEX(Assumptions!$H$8:$H$12,MATCH(B5256,Assumptions!$A$8:$A$12,0)))))</f>
        <v>0.8</v>
      </c>
      <c r="R5256" s="14">
        <f t="shared" ca="1" si="579"/>
        <v>1695975.6800000002</v>
      </c>
      <c r="S5256" s="14">
        <f t="shared" ca="1" si="580"/>
        <v>423993.91999999993</v>
      </c>
      <c r="T5256" s="11" t="s">
        <v>25</v>
      </c>
      <c r="U5256" s="18" t="s">
        <v>26</v>
      </c>
    </row>
    <row r="5257" spans="1:21" ht="15" customHeight="1" x14ac:dyDescent="0.15">
      <c r="A5257" s="10" t="s">
        <v>5305</v>
      </c>
      <c r="B5257" s="11" t="s">
        <v>22</v>
      </c>
      <c r="C5257" s="11" t="s">
        <v>81</v>
      </c>
      <c r="D5257" s="12">
        <v>46009</v>
      </c>
      <c r="E5257" s="11">
        <v>3712</v>
      </c>
      <c r="F5257" s="11" t="s">
        <v>24</v>
      </c>
      <c r="G5257" s="13">
        <v>17924.28</v>
      </c>
      <c r="H5257" s="14">
        <f t="shared" si="574"/>
        <v>66534927.359999999</v>
      </c>
      <c r="I5257" s="14">
        <f>IF(F5257="GHS",H5257,H5257*Assumptions!$B$4)</f>
        <v>718577215.48800004</v>
      </c>
      <c r="J5257" s="15" t="str">
        <f>INDEX(Assumptions!$B$8:$B$12,MATCH(B5257,Assumptions!$A$8:$A$12,0))</f>
        <v>FIFO</v>
      </c>
      <c r="K5257" s="16">
        <f>G5257/(1-INDEX(Assumptions!$D$8:$D$12,MATCH(B5257,Assumptions!$A$8:$A$12,0)))</f>
        <v>21858.878048780483</v>
      </c>
      <c r="L5257" s="16">
        <f t="shared" si="575"/>
        <v>537.72839999999997</v>
      </c>
      <c r="M5257" s="16">
        <f t="shared" si="576"/>
        <v>1092.9439024390242</v>
      </c>
      <c r="N5257" s="14">
        <f>E5257*(K5257-L5257-M5257)*IF(F5257="GHS",1,Assumptions!$B$4)</f>
        <v>810940677.08853066</v>
      </c>
      <c r="O5257" s="15">
        <f t="shared" ca="1" si="577"/>
        <v>277</v>
      </c>
      <c r="P5257" s="15" t="str">
        <f t="shared" ca="1" si="578"/>
        <v>181-365d</v>
      </c>
      <c r="Q5257" s="17">
        <f ca="1">IF(P5257="0-90d",0,IF(P5257="91-180d",INDEX(Assumptions!$F$8:$F$12,MATCH(B5257,Assumptions!$A$8:$A$12,0)),IF(P5257="181-365d",INDEX(Assumptions!$G$8:$G$12,MATCH(B5257,Assumptions!$A$8:$A$12,0)),INDEX(Assumptions!$H$8:$H$12,MATCH(B5257,Assumptions!$A$8:$A$12,0)))))</f>
        <v>0.15</v>
      </c>
      <c r="R5257" s="14">
        <f t="shared" ca="1" si="579"/>
        <v>107786582.3232</v>
      </c>
      <c r="S5257" s="14">
        <f t="shared" ca="1" si="580"/>
        <v>610790633.16480005</v>
      </c>
      <c r="T5257" s="11" t="s">
        <v>25</v>
      </c>
      <c r="U5257" s="18" t="s">
        <v>26</v>
      </c>
    </row>
    <row r="5258" spans="1:21" ht="15" customHeight="1" x14ac:dyDescent="0.15">
      <c r="A5258" s="10" t="s">
        <v>5306</v>
      </c>
      <c r="B5258" s="11" t="s">
        <v>41</v>
      </c>
      <c r="C5258" s="11" t="s">
        <v>115</v>
      </c>
      <c r="D5258" s="12">
        <v>45794</v>
      </c>
      <c r="E5258" s="11">
        <v>193</v>
      </c>
      <c r="F5258" s="11" t="s">
        <v>33</v>
      </c>
      <c r="G5258" s="13">
        <v>228.38</v>
      </c>
      <c r="H5258" s="14">
        <f t="shared" si="574"/>
        <v>44077.34</v>
      </c>
      <c r="I5258" s="14">
        <f>IF(F5258="GHS",H5258,H5258*Assumptions!$B$4)</f>
        <v>44077.34</v>
      </c>
      <c r="J5258" s="15" t="str">
        <f>INDEX(Assumptions!$B$8:$B$12,MATCH(B5258,Assumptions!$A$8:$A$12,0))</f>
        <v>Weighted Average</v>
      </c>
      <c r="K5258" s="16">
        <f>G5258/(1-INDEX(Assumptions!$D$8:$D$12,MATCH(B5258,Assumptions!$A$8:$A$12,0)))</f>
        <v>351.35384615384612</v>
      </c>
      <c r="L5258" s="16">
        <f t="shared" si="575"/>
        <v>6.8513999999999999</v>
      </c>
      <c r="M5258" s="16">
        <f t="shared" si="576"/>
        <v>17.567692307692308</v>
      </c>
      <c r="N5258" s="14">
        <f>E5258*(K5258-L5258-M5258)*IF(F5258="GHS",1,Assumptions!$B$4)</f>
        <v>63098.407492307684</v>
      </c>
      <c r="O5258" s="15">
        <f t="shared" ca="1" si="577"/>
        <v>492</v>
      </c>
      <c r="P5258" s="15" t="str">
        <f t="shared" ca="1" si="578"/>
        <v>365d+</v>
      </c>
      <c r="Q5258" s="17">
        <f ca="1">IF(P5258="0-90d",0,IF(P5258="91-180d",INDEX(Assumptions!$F$8:$F$12,MATCH(B5258,Assumptions!$A$8:$A$12,0)),IF(P5258="181-365d",INDEX(Assumptions!$G$8:$G$12,MATCH(B5258,Assumptions!$A$8:$A$12,0)),INDEX(Assumptions!$H$8:$H$12,MATCH(B5258,Assumptions!$A$8:$A$12,0)))))</f>
        <v>0.8</v>
      </c>
      <c r="R5258" s="14">
        <f t="shared" ca="1" si="579"/>
        <v>35261.871999999996</v>
      </c>
      <c r="S5258" s="14">
        <f t="shared" ca="1" si="580"/>
        <v>8815.4680000000008</v>
      </c>
      <c r="T5258" s="11" t="s">
        <v>25</v>
      </c>
      <c r="U5258" s="18" t="s">
        <v>26</v>
      </c>
    </row>
    <row r="5259" spans="1:21" ht="15" customHeight="1" x14ac:dyDescent="0.15">
      <c r="A5259" s="10" t="s">
        <v>5307</v>
      </c>
      <c r="B5259" s="11" t="s">
        <v>28</v>
      </c>
      <c r="C5259" s="11" t="s">
        <v>29</v>
      </c>
      <c r="D5259" s="12">
        <v>46166</v>
      </c>
      <c r="E5259" s="11">
        <v>1513</v>
      </c>
      <c r="F5259" s="11" t="s">
        <v>24</v>
      </c>
      <c r="G5259" s="13">
        <v>2621.1999999999998</v>
      </c>
      <c r="H5259" s="14">
        <f t="shared" si="574"/>
        <v>3965875.5999999996</v>
      </c>
      <c r="I5259" s="14">
        <f>IF(F5259="GHS",H5259,H5259*Assumptions!$B$4)</f>
        <v>42831456.479999997</v>
      </c>
      <c r="J5259" s="15" t="str">
        <f>INDEX(Assumptions!$B$8:$B$12,MATCH(B5259,Assumptions!$A$8:$A$12,0))</f>
        <v>Fair Value Less Costs to Sell</v>
      </c>
      <c r="K5259" s="16">
        <f>G5259/(1-INDEX(Assumptions!$D$8:$D$12,MATCH(B5259,Assumptions!$A$8:$A$12,0)))</f>
        <v>2978.6363636363635</v>
      </c>
      <c r="L5259" s="16">
        <f t="shared" si="575"/>
        <v>78.635999999999996</v>
      </c>
      <c r="M5259" s="16">
        <f t="shared" si="576"/>
        <v>148.93181818181819</v>
      </c>
      <c r="N5259" s="14">
        <f>E5259*(K5259-L5259-M5259)*IF(F5259="GHS",1,Assumptions!$B$4)</f>
        <v>44953560.460145459</v>
      </c>
      <c r="O5259" s="15">
        <f t="shared" ca="1" si="577"/>
        <v>120</v>
      </c>
      <c r="P5259" s="15" t="str">
        <f t="shared" ca="1" si="578"/>
        <v>91-180d</v>
      </c>
      <c r="Q5259" s="17">
        <f ca="1">IF(P5259="0-90d",0,IF(P5259="91-180d",INDEX(Assumptions!$F$8:$F$12,MATCH(B5259,Assumptions!$A$8:$A$12,0)),IF(P5259="181-365d",INDEX(Assumptions!$G$8:$G$12,MATCH(B5259,Assumptions!$A$8:$A$12,0)),INDEX(Assumptions!$H$8:$H$12,MATCH(B5259,Assumptions!$A$8:$A$12,0)))))</f>
        <v>0.02</v>
      </c>
      <c r="R5259" s="14">
        <f t="shared" ca="1" si="579"/>
        <v>856629.12959999999</v>
      </c>
      <c r="S5259" s="14">
        <f t="shared" ca="1" si="580"/>
        <v>41974827.350399993</v>
      </c>
      <c r="T5259" s="11" t="s">
        <v>25</v>
      </c>
      <c r="U5259" s="18" t="s">
        <v>26</v>
      </c>
    </row>
    <row r="5260" spans="1:21" ht="15" customHeight="1" x14ac:dyDescent="0.15">
      <c r="A5260" s="10" t="s">
        <v>5308</v>
      </c>
      <c r="B5260" s="11" t="s">
        <v>28</v>
      </c>
      <c r="C5260" s="11" t="s">
        <v>55</v>
      </c>
      <c r="D5260" s="12">
        <v>46135</v>
      </c>
      <c r="E5260" s="11">
        <v>4635</v>
      </c>
      <c r="F5260" s="11" t="s">
        <v>24</v>
      </c>
      <c r="G5260" s="13">
        <v>8590.27</v>
      </c>
      <c r="H5260" s="14">
        <f t="shared" si="574"/>
        <v>39815901.450000003</v>
      </c>
      <c r="I5260" s="14">
        <f>IF(F5260="GHS",H5260,H5260*Assumptions!$B$4)</f>
        <v>430011735.66000009</v>
      </c>
      <c r="J5260" s="15" t="str">
        <f>INDEX(Assumptions!$B$8:$B$12,MATCH(B5260,Assumptions!$A$8:$A$12,0))</f>
        <v>Fair Value Less Costs to Sell</v>
      </c>
      <c r="K5260" s="16">
        <f>G5260/(1-INDEX(Assumptions!$D$8:$D$12,MATCH(B5260,Assumptions!$A$8:$A$12,0)))</f>
        <v>9761.6704545454559</v>
      </c>
      <c r="L5260" s="16">
        <f t="shared" si="575"/>
        <v>257.7081</v>
      </c>
      <c r="M5260" s="16">
        <f t="shared" si="576"/>
        <v>488.08352272727279</v>
      </c>
      <c r="N5260" s="14">
        <f>E5260*(K5260-L5260-M5260)*IF(F5260="GHS",1,Assumptions!$B$4)</f>
        <v>451316862.5631547</v>
      </c>
      <c r="O5260" s="15">
        <f t="shared" ca="1" si="577"/>
        <v>151</v>
      </c>
      <c r="P5260" s="15" t="str">
        <f t="shared" ca="1" si="578"/>
        <v>91-180d</v>
      </c>
      <c r="Q5260" s="17">
        <f ca="1">IF(P5260="0-90d",0,IF(P5260="91-180d",INDEX(Assumptions!$F$8:$F$12,MATCH(B5260,Assumptions!$A$8:$A$12,0)),IF(P5260="181-365d",INDEX(Assumptions!$G$8:$G$12,MATCH(B5260,Assumptions!$A$8:$A$12,0)),INDEX(Assumptions!$H$8:$H$12,MATCH(B5260,Assumptions!$A$8:$A$12,0)))))</f>
        <v>0.02</v>
      </c>
      <c r="R5260" s="14">
        <f t="shared" ca="1" si="579"/>
        <v>8600234.713200001</v>
      </c>
      <c r="S5260" s="14">
        <f t="shared" ca="1" si="580"/>
        <v>421411500.94680011</v>
      </c>
      <c r="T5260" s="11" t="s">
        <v>25</v>
      </c>
      <c r="U5260" s="18" t="s">
        <v>26</v>
      </c>
    </row>
    <row r="5261" spans="1:21" ht="15" customHeight="1" x14ac:dyDescent="0.15">
      <c r="A5261" s="10" t="s">
        <v>5309</v>
      </c>
      <c r="B5261" s="11" t="s">
        <v>31</v>
      </c>
      <c r="C5261" s="11" t="s">
        <v>63</v>
      </c>
      <c r="D5261" s="12">
        <v>45951</v>
      </c>
      <c r="E5261" s="11">
        <v>4802</v>
      </c>
      <c r="F5261" s="11" t="s">
        <v>33</v>
      </c>
      <c r="G5261" s="13">
        <v>2932.46</v>
      </c>
      <c r="H5261" s="14">
        <f t="shared" si="574"/>
        <v>14081672.92</v>
      </c>
      <c r="I5261" s="14">
        <f>IF(F5261="GHS",H5261,H5261*Assumptions!$B$4)</f>
        <v>14081672.92</v>
      </c>
      <c r="J5261" s="15" t="str">
        <f>INDEX(Assumptions!$B$8:$B$12,MATCH(B5261,Assumptions!$A$8:$A$12,0))</f>
        <v>Weighted Average</v>
      </c>
      <c r="K5261" s="16">
        <f>G5261/(1-INDEX(Assumptions!$D$8:$D$12,MATCH(B5261,Assumptions!$A$8:$A$12,0)))</f>
        <v>4072.8611111111113</v>
      </c>
      <c r="L5261" s="16">
        <f t="shared" si="575"/>
        <v>87.973799999999997</v>
      </c>
      <c r="M5261" s="16">
        <f t="shared" si="576"/>
        <v>203.64305555555558</v>
      </c>
      <c r="N5261" s="14">
        <f>E5261*(K5261-L5261-M5261)*IF(F5261="GHS",1,Assumptions!$B$4)</f>
        <v>18157534.915177777</v>
      </c>
      <c r="O5261" s="15">
        <f t="shared" ca="1" si="577"/>
        <v>335</v>
      </c>
      <c r="P5261" s="15" t="str">
        <f t="shared" ca="1" si="578"/>
        <v>181-365d</v>
      </c>
      <c r="Q5261" s="17">
        <f ca="1">IF(P5261="0-90d",0,IF(P5261="91-180d",INDEX(Assumptions!$F$8:$F$12,MATCH(B5261,Assumptions!$A$8:$A$12,0)),IF(P5261="181-365d",INDEX(Assumptions!$G$8:$G$12,MATCH(B5261,Assumptions!$A$8:$A$12,0)),INDEX(Assumptions!$H$8:$H$12,MATCH(B5261,Assumptions!$A$8:$A$12,0)))))</f>
        <v>0.2</v>
      </c>
      <c r="R5261" s="14">
        <f t="shared" ca="1" si="579"/>
        <v>2816334.5840000003</v>
      </c>
      <c r="S5261" s="14">
        <f t="shared" ca="1" si="580"/>
        <v>11265338.335999999</v>
      </c>
      <c r="T5261" s="11" t="s">
        <v>50</v>
      </c>
      <c r="U5261" s="18" t="s">
        <v>26</v>
      </c>
    </row>
    <row r="5262" spans="1:21" ht="15" customHeight="1" x14ac:dyDescent="0.15">
      <c r="A5262" s="10" t="s">
        <v>5310</v>
      </c>
      <c r="B5262" s="11" t="s">
        <v>31</v>
      </c>
      <c r="C5262" s="11" t="s">
        <v>63</v>
      </c>
      <c r="D5262" s="12">
        <v>46041</v>
      </c>
      <c r="E5262" s="11">
        <v>1727</v>
      </c>
      <c r="F5262" s="11" t="s">
        <v>33</v>
      </c>
      <c r="G5262" s="13">
        <v>5121.71</v>
      </c>
      <c r="H5262" s="14">
        <f t="shared" si="574"/>
        <v>8845193.1699999999</v>
      </c>
      <c r="I5262" s="14">
        <f>IF(F5262="GHS",H5262,H5262*Assumptions!$B$4)</f>
        <v>8845193.1699999999</v>
      </c>
      <c r="J5262" s="15" t="str">
        <f>INDEX(Assumptions!$B$8:$B$12,MATCH(B5262,Assumptions!$A$8:$A$12,0))</f>
        <v>Weighted Average</v>
      </c>
      <c r="K5262" s="16">
        <f>G5262/(1-INDEX(Assumptions!$D$8:$D$12,MATCH(B5262,Assumptions!$A$8:$A$12,0)))</f>
        <v>7113.4861111111113</v>
      </c>
      <c r="L5262" s="16">
        <f t="shared" si="575"/>
        <v>153.65129999999999</v>
      </c>
      <c r="M5262" s="16">
        <f t="shared" si="576"/>
        <v>355.67430555555558</v>
      </c>
      <c r="N5262" s="14">
        <f>E5262*(K5262-L5262-M5262)*IF(F5262="GHS",1,Assumptions!$B$4)</f>
        <v>11405385.193094445</v>
      </c>
      <c r="O5262" s="15">
        <f t="shared" ca="1" si="577"/>
        <v>245</v>
      </c>
      <c r="P5262" s="15" t="str">
        <f t="shared" ca="1" si="578"/>
        <v>181-365d</v>
      </c>
      <c r="Q5262" s="17">
        <f ca="1">IF(P5262="0-90d",0,IF(P5262="91-180d",INDEX(Assumptions!$F$8:$F$12,MATCH(B5262,Assumptions!$A$8:$A$12,0)),IF(P5262="181-365d",INDEX(Assumptions!$G$8:$G$12,MATCH(B5262,Assumptions!$A$8:$A$12,0)),INDEX(Assumptions!$H$8:$H$12,MATCH(B5262,Assumptions!$A$8:$A$12,0)))))</f>
        <v>0.2</v>
      </c>
      <c r="R5262" s="14">
        <f t="shared" ca="1" si="579"/>
        <v>1769038.6340000001</v>
      </c>
      <c r="S5262" s="14">
        <f t="shared" ca="1" si="580"/>
        <v>7076154.5360000003</v>
      </c>
      <c r="T5262" s="11" t="s">
        <v>50</v>
      </c>
      <c r="U5262" s="18" t="s">
        <v>26</v>
      </c>
    </row>
    <row r="5263" spans="1:21" ht="15" customHeight="1" x14ac:dyDescent="0.15">
      <c r="A5263" s="10" t="s">
        <v>5311</v>
      </c>
      <c r="B5263" s="11" t="s">
        <v>41</v>
      </c>
      <c r="C5263" s="11" t="s">
        <v>115</v>
      </c>
      <c r="D5263" s="12">
        <v>45798</v>
      </c>
      <c r="E5263" s="11">
        <v>3836</v>
      </c>
      <c r="F5263" s="11" t="s">
        <v>33</v>
      </c>
      <c r="G5263" s="13">
        <v>323.07</v>
      </c>
      <c r="H5263" s="14">
        <f t="shared" si="574"/>
        <v>1239296.52</v>
      </c>
      <c r="I5263" s="14">
        <f>IF(F5263="GHS",H5263,H5263*Assumptions!$B$4)</f>
        <v>1239296.52</v>
      </c>
      <c r="J5263" s="15" t="str">
        <f>INDEX(Assumptions!$B$8:$B$12,MATCH(B5263,Assumptions!$A$8:$A$12,0))</f>
        <v>Weighted Average</v>
      </c>
      <c r="K5263" s="16">
        <f>G5263/(1-INDEX(Assumptions!$D$8:$D$12,MATCH(B5263,Assumptions!$A$8:$A$12,0)))</f>
        <v>497.03076923076918</v>
      </c>
      <c r="L5263" s="16">
        <f t="shared" si="575"/>
        <v>9.6920999999999999</v>
      </c>
      <c r="M5263" s="16">
        <f t="shared" si="576"/>
        <v>24.85153846153846</v>
      </c>
      <c r="N5263" s="14">
        <f>E5263*(K5263-L5263-M5263)*IF(F5263="GHS",1,Assumptions!$B$4)</f>
        <v>1774100.6336307691</v>
      </c>
      <c r="O5263" s="15">
        <f t="shared" ca="1" si="577"/>
        <v>488</v>
      </c>
      <c r="P5263" s="15" t="str">
        <f t="shared" ca="1" si="578"/>
        <v>365d+</v>
      </c>
      <c r="Q5263" s="17">
        <f ca="1">IF(P5263="0-90d",0,IF(P5263="91-180d",INDEX(Assumptions!$F$8:$F$12,MATCH(B5263,Assumptions!$A$8:$A$12,0)),IF(P5263="181-365d",INDEX(Assumptions!$G$8:$G$12,MATCH(B5263,Assumptions!$A$8:$A$12,0)),INDEX(Assumptions!$H$8:$H$12,MATCH(B5263,Assumptions!$A$8:$A$12,0)))))</f>
        <v>0.8</v>
      </c>
      <c r="R5263" s="14">
        <f t="shared" ca="1" si="579"/>
        <v>991437.21600000001</v>
      </c>
      <c r="S5263" s="14">
        <f t="shared" ca="1" si="580"/>
        <v>247859.304</v>
      </c>
      <c r="T5263" s="11" t="s">
        <v>25</v>
      </c>
      <c r="U5263" s="18" t="s">
        <v>36</v>
      </c>
    </row>
    <row r="5264" spans="1:21" ht="15" customHeight="1" x14ac:dyDescent="0.15">
      <c r="A5264" s="10" t="s">
        <v>5312</v>
      </c>
      <c r="B5264" s="11" t="s">
        <v>22</v>
      </c>
      <c r="C5264" s="11" t="s">
        <v>81</v>
      </c>
      <c r="D5264" s="12">
        <v>46054</v>
      </c>
      <c r="E5264" s="11">
        <v>3974</v>
      </c>
      <c r="F5264" s="11" t="s">
        <v>24</v>
      </c>
      <c r="G5264" s="13">
        <v>16239.29</v>
      </c>
      <c r="H5264" s="14">
        <f t="shared" si="574"/>
        <v>64534938.460000001</v>
      </c>
      <c r="I5264" s="14">
        <f>IF(F5264="GHS",H5264,H5264*Assumptions!$B$4)</f>
        <v>696977335.36800003</v>
      </c>
      <c r="J5264" s="15" t="str">
        <f>INDEX(Assumptions!$B$8:$B$12,MATCH(B5264,Assumptions!$A$8:$A$12,0))</f>
        <v>FIFO</v>
      </c>
      <c r="K5264" s="16">
        <f>G5264/(1-INDEX(Assumptions!$D$8:$D$12,MATCH(B5264,Assumptions!$A$8:$A$12,0)))</f>
        <v>19804.012195121952</v>
      </c>
      <c r="L5264" s="16">
        <f t="shared" si="575"/>
        <v>487.17869999999999</v>
      </c>
      <c r="M5264" s="16">
        <f t="shared" si="576"/>
        <v>990.20060975609761</v>
      </c>
      <c r="N5264" s="14">
        <f>E5264*(K5264-L5264-M5264)*IF(F5264="GHS",1,Assumptions!$B$4)</f>
        <v>786564422.13359416</v>
      </c>
      <c r="O5264" s="15">
        <f t="shared" ca="1" si="577"/>
        <v>232</v>
      </c>
      <c r="P5264" s="15" t="str">
        <f t="shared" ca="1" si="578"/>
        <v>181-365d</v>
      </c>
      <c r="Q5264" s="17">
        <f ca="1">IF(P5264="0-90d",0,IF(P5264="91-180d",INDEX(Assumptions!$F$8:$F$12,MATCH(B5264,Assumptions!$A$8:$A$12,0)),IF(P5264="181-365d",INDEX(Assumptions!$G$8:$G$12,MATCH(B5264,Assumptions!$A$8:$A$12,0)),INDEX(Assumptions!$H$8:$H$12,MATCH(B5264,Assumptions!$A$8:$A$12,0)))))</f>
        <v>0.15</v>
      </c>
      <c r="R5264" s="14">
        <f t="shared" ca="1" si="579"/>
        <v>104546600.3052</v>
      </c>
      <c r="S5264" s="14">
        <f t="shared" ca="1" si="580"/>
        <v>592430735.06280005</v>
      </c>
      <c r="T5264" s="11" t="s">
        <v>25</v>
      </c>
      <c r="U5264" s="18" t="s">
        <v>26</v>
      </c>
    </row>
    <row r="5265" spans="1:21" ht="15" customHeight="1" x14ac:dyDescent="0.15">
      <c r="A5265" s="10" t="s">
        <v>5313</v>
      </c>
      <c r="B5265" s="11" t="s">
        <v>41</v>
      </c>
      <c r="C5265" s="11" t="s">
        <v>42</v>
      </c>
      <c r="D5265" s="12">
        <v>45913</v>
      </c>
      <c r="E5265" s="11">
        <v>1559</v>
      </c>
      <c r="F5265" s="11" t="s">
        <v>33</v>
      </c>
      <c r="G5265" s="13">
        <v>317.39999999999998</v>
      </c>
      <c r="H5265" s="14">
        <f t="shared" si="574"/>
        <v>494826.6</v>
      </c>
      <c r="I5265" s="14">
        <f>IF(F5265="GHS",H5265,H5265*Assumptions!$B$4)</f>
        <v>494826.6</v>
      </c>
      <c r="J5265" s="15" t="str">
        <f>INDEX(Assumptions!$B$8:$B$12,MATCH(B5265,Assumptions!$A$8:$A$12,0))</f>
        <v>Weighted Average</v>
      </c>
      <c r="K5265" s="16">
        <f>G5265/(1-INDEX(Assumptions!$D$8:$D$12,MATCH(B5265,Assumptions!$A$8:$A$12,0)))</f>
        <v>488.30769230769226</v>
      </c>
      <c r="L5265" s="16">
        <f t="shared" si="575"/>
        <v>9.5219999999999985</v>
      </c>
      <c r="M5265" s="16">
        <f t="shared" si="576"/>
        <v>24.415384615384614</v>
      </c>
      <c r="N5265" s="14">
        <f>E5265*(K5265-L5265-M5265)*IF(F5265="GHS",1,Assumptions!$B$4)</f>
        <v>708363.30969230772</v>
      </c>
      <c r="O5265" s="15">
        <f t="shared" ca="1" si="577"/>
        <v>373</v>
      </c>
      <c r="P5265" s="15" t="str">
        <f t="shared" ca="1" si="578"/>
        <v>365d+</v>
      </c>
      <c r="Q5265" s="17">
        <f ca="1">IF(P5265="0-90d",0,IF(P5265="91-180d",INDEX(Assumptions!$F$8:$F$12,MATCH(B5265,Assumptions!$A$8:$A$12,0)),IF(P5265="181-365d",INDEX(Assumptions!$G$8:$G$12,MATCH(B5265,Assumptions!$A$8:$A$12,0)),INDEX(Assumptions!$H$8:$H$12,MATCH(B5265,Assumptions!$A$8:$A$12,0)))))</f>
        <v>0.8</v>
      </c>
      <c r="R5265" s="14">
        <f t="shared" ca="1" si="579"/>
        <v>395861.28</v>
      </c>
      <c r="S5265" s="14">
        <f t="shared" ca="1" si="580"/>
        <v>98965.319999999949</v>
      </c>
      <c r="T5265" s="11" t="s">
        <v>25</v>
      </c>
      <c r="U5265" s="18" t="s">
        <v>26</v>
      </c>
    </row>
    <row r="5266" spans="1:21" ht="15" customHeight="1" x14ac:dyDescent="0.15">
      <c r="A5266" s="10" t="s">
        <v>5314</v>
      </c>
      <c r="B5266" s="11" t="s">
        <v>41</v>
      </c>
      <c r="C5266" s="11" t="s">
        <v>44</v>
      </c>
      <c r="D5266" s="12">
        <v>45902</v>
      </c>
      <c r="E5266" s="11">
        <v>4708</v>
      </c>
      <c r="F5266" s="11" t="s">
        <v>33</v>
      </c>
      <c r="G5266" s="13">
        <v>546.63</v>
      </c>
      <c r="H5266" s="14">
        <f t="shared" si="574"/>
        <v>2573534.04</v>
      </c>
      <c r="I5266" s="14">
        <f>IF(F5266="GHS",H5266,H5266*Assumptions!$B$4)</f>
        <v>2573534.04</v>
      </c>
      <c r="J5266" s="15" t="str">
        <f>INDEX(Assumptions!$B$8:$B$12,MATCH(B5266,Assumptions!$A$8:$A$12,0))</f>
        <v>Weighted Average</v>
      </c>
      <c r="K5266" s="16">
        <f>G5266/(1-INDEX(Assumptions!$D$8:$D$12,MATCH(B5266,Assumptions!$A$8:$A$12,0)))</f>
        <v>840.96923076923076</v>
      </c>
      <c r="L5266" s="16">
        <f t="shared" si="575"/>
        <v>16.398899999999998</v>
      </c>
      <c r="M5266" s="16">
        <f t="shared" si="576"/>
        <v>42.048461538461538</v>
      </c>
      <c r="N5266" s="14">
        <f>E5266*(K5266-L5266-M5266)*IF(F5266="GHS",1,Assumptions!$B$4)</f>
        <v>3684112.9603384612</v>
      </c>
      <c r="O5266" s="15">
        <f t="shared" ca="1" si="577"/>
        <v>384</v>
      </c>
      <c r="P5266" s="15" t="str">
        <f t="shared" ca="1" si="578"/>
        <v>365d+</v>
      </c>
      <c r="Q5266" s="17">
        <f ca="1">IF(P5266="0-90d",0,IF(P5266="91-180d",INDEX(Assumptions!$F$8:$F$12,MATCH(B5266,Assumptions!$A$8:$A$12,0)),IF(P5266="181-365d",INDEX(Assumptions!$G$8:$G$12,MATCH(B5266,Assumptions!$A$8:$A$12,0)),INDEX(Assumptions!$H$8:$H$12,MATCH(B5266,Assumptions!$A$8:$A$12,0)))))</f>
        <v>0.8</v>
      </c>
      <c r="R5266" s="14">
        <f t="shared" ca="1" si="579"/>
        <v>2058827.2320000001</v>
      </c>
      <c r="S5266" s="14">
        <f t="shared" ca="1" si="580"/>
        <v>514706.80799999996</v>
      </c>
      <c r="T5266" s="11" t="s">
        <v>25</v>
      </c>
      <c r="U5266" s="18" t="s">
        <v>26</v>
      </c>
    </row>
    <row r="5267" spans="1:21" ht="15" customHeight="1" x14ac:dyDescent="0.15">
      <c r="A5267" s="10" t="s">
        <v>5315</v>
      </c>
      <c r="B5267" s="11" t="s">
        <v>41</v>
      </c>
      <c r="C5267" s="11" t="s">
        <v>115</v>
      </c>
      <c r="D5267" s="12">
        <v>45882</v>
      </c>
      <c r="E5267" s="11">
        <v>4101</v>
      </c>
      <c r="F5267" s="11" t="s">
        <v>33</v>
      </c>
      <c r="G5267" s="13">
        <v>686.02</v>
      </c>
      <c r="H5267" s="14">
        <f t="shared" si="574"/>
        <v>2813368.02</v>
      </c>
      <c r="I5267" s="14">
        <f>IF(F5267="GHS",H5267,H5267*Assumptions!$B$4)</f>
        <v>2813368.02</v>
      </c>
      <c r="J5267" s="15" t="str">
        <f>INDEX(Assumptions!$B$8:$B$12,MATCH(B5267,Assumptions!$A$8:$A$12,0))</f>
        <v>Weighted Average</v>
      </c>
      <c r="K5267" s="16">
        <f>G5267/(1-INDEX(Assumptions!$D$8:$D$12,MATCH(B5267,Assumptions!$A$8:$A$12,0)))</f>
        <v>1055.4153846153845</v>
      </c>
      <c r="L5267" s="16">
        <f t="shared" si="575"/>
        <v>20.5806</v>
      </c>
      <c r="M5267" s="16">
        <f t="shared" si="576"/>
        <v>52.770769230769226</v>
      </c>
      <c r="N5267" s="14">
        <f>E5267*(K5267-L5267-M5267)*IF(F5267="GHS",1,Assumptions!$B$4)</f>
        <v>4027444.5270923069</v>
      </c>
      <c r="O5267" s="15">
        <f t="shared" ca="1" si="577"/>
        <v>404</v>
      </c>
      <c r="P5267" s="15" t="str">
        <f t="shared" ca="1" si="578"/>
        <v>365d+</v>
      </c>
      <c r="Q5267" s="17">
        <f ca="1">IF(P5267="0-90d",0,IF(P5267="91-180d",INDEX(Assumptions!$F$8:$F$12,MATCH(B5267,Assumptions!$A$8:$A$12,0)),IF(P5267="181-365d",INDEX(Assumptions!$G$8:$G$12,MATCH(B5267,Assumptions!$A$8:$A$12,0)),INDEX(Assumptions!$H$8:$H$12,MATCH(B5267,Assumptions!$A$8:$A$12,0)))))</f>
        <v>0.8</v>
      </c>
      <c r="R5267" s="14">
        <f t="shared" ca="1" si="579"/>
        <v>2250694.4160000002</v>
      </c>
      <c r="S5267" s="14">
        <f t="shared" ca="1" si="580"/>
        <v>562673.60399999982</v>
      </c>
      <c r="T5267" s="11" t="s">
        <v>25</v>
      </c>
      <c r="U5267" s="18" t="s">
        <v>26</v>
      </c>
    </row>
    <row r="5268" spans="1:21" ht="15" customHeight="1" x14ac:dyDescent="0.15">
      <c r="A5268" s="10" t="s">
        <v>5316</v>
      </c>
      <c r="B5268" s="11" t="s">
        <v>28</v>
      </c>
      <c r="C5268" s="11" t="s">
        <v>29</v>
      </c>
      <c r="D5268" s="12">
        <v>46223</v>
      </c>
      <c r="E5268" s="11">
        <v>4581</v>
      </c>
      <c r="F5268" s="11" t="s">
        <v>24</v>
      </c>
      <c r="G5268" s="13">
        <v>4667.1400000000003</v>
      </c>
      <c r="H5268" s="14">
        <f t="shared" si="574"/>
        <v>21380168.34</v>
      </c>
      <c r="I5268" s="14">
        <f>IF(F5268="GHS",H5268,H5268*Assumptions!$B$4)</f>
        <v>230905818.07200003</v>
      </c>
      <c r="J5268" s="15" t="str">
        <f>INDEX(Assumptions!$B$8:$B$12,MATCH(B5268,Assumptions!$A$8:$A$12,0))</f>
        <v>Fair Value Less Costs to Sell</v>
      </c>
      <c r="K5268" s="16">
        <f>G5268/(1-INDEX(Assumptions!$D$8:$D$12,MATCH(B5268,Assumptions!$A$8:$A$12,0)))</f>
        <v>5303.568181818182</v>
      </c>
      <c r="L5268" s="16">
        <f t="shared" si="575"/>
        <v>140.01420000000002</v>
      </c>
      <c r="M5268" s="16">
        <f t="shared" si="576"/>
        <v>265.1784090909091</v>
      </c>
      <c r="N5268" s="14">
        <f>E5268*(K5268-L5268-M5268)*IF(F5268="GHS",1,Assumptions!$B$4)</f>
        <v>242346151.78556731</v>
      </c>
      <c r="O5268" s="15">
        <f t="shared" ca="1" si="577"/>
        <v>63</v>
      </c>
      <c r="P5268" s="15" t="str">
        <f t="shared" ca="1" si="578"/>
        <v>0-90d</v>
      </c>
      <c r="Q5268" s="17">
        <f ca="1">IF(P5268="0-90d",0,IF(P5268="91-180d",INDEX(Assumptions!$F$8:$F$12,MATCH(B5268,Assumptions!$A$8:$A$12,0)),IF(P5268="181-365d",INDEX(Assumptions!$G$8:$G$12,MATCH(B5268,Assumptions!$A$8:$A$12,0)),INDEX(Assumptions!$H$8:$H$12,MATCH(B5268,Assumptions!$A$8:$A$12,0)))))</f>
        <v>0</v>
      </c>
      <c r="R5268" s="14">
        <f t="shared" ca="1" si="579"/>
        <v>0</v>
      </c>
      <c r="S5268" s="14">
        <f t="shared" ca="1" si="580"/>
        <v>230905818.07200003</v>
      </c>
      <c r="T5268" s="11" t="s">
        <v>25</v>
      </c>
      <c r="U5268" s="18" t="s">
        <v>26</v>
      </c>
    </row>
    <row r="5269" spans="1:21" ht="15" customHeight="1" x14ac:dyDescent="0.15">
      <c r="A5269" s="10" t="s">
        <v>5317</v>
      </c>
      <c r="B5269" s="11" t="s">
        <v>22</v>
      </c>
      <c r="C5269" s="11" t="s">
        <v>23</v>
      </c>
      <c r="D5269" s="12">
        <v>46183</v>
      </c>
      <c r="E5269" s="11">
        <v>4320</v>
      </c>
      <c r="F5269" s="11" t="s">
        <v>24</v>
      </c>
      <c r="G5269" s="13">
        <v>42249.81</v>
      </c>
      <c r="H5269" s="14">
        <f t="shared" si="574"/>
        <v>182519179.19999999</v>
      </c>
      <c r="I5269" s="14">
        <f>IF(F5269="GHS",H5269,H5269*Assumptions!$B$4)</f>
        <v>1971207135.3599999</v>
      </c>
      <c r="J5269" s="15" t="str">
        <f>INDEX(Assumptions!$B$8:$B$12,MATCH(B5269,Assumptions!$A$8:$A$12,0))</f>
        <v>FIFO</v>
      </c>
      <c r="K5269" s="16">
        <f>G5269/(1-INDEX(Assumptions!$D$8:$D$12,MATCH(B5269,Assumptions!$A$8:$A$12,0)))</f>
        <v>51524.158536585361</v>
      </c>
      <c r="L5269" s="16">
        <f t="shared" si="575"/>
        <v>1267.4942999999998</v>
      </c>
      <c r="M5269" s="16">
        <f t="shared" si="576"/>
        <v>2576.2079268292682</v>
      </c>
      <c r="N5269" s="14">
        <f>E5269*(K5269-L5269-M5269)*IF(F5269="GHS",1,Assumptions!$B$4)</f>
        <v>2224579369.5879807</v>
      </c>
      <c r="O5269" s="15">
        <f t="shared" ca="1" si="577"/>
        <v>103</v>
      </c>
      <c r="P5269" s="15" t="str">
        <f t="shared" ca="1" si="578"/>
        <v>91-180d</v>
      </c>
      <c r="Q5269" s="17">
        <f ca="1">IF(P5269="0-90d",0,IF(P5269="91-180d",INDEX(Assumptions!$F$8:$F$12,MATCH(B5269,Assumptions!$A$8:$A$12,0)),IF(P5269="181-365d",INDEX(Assumptions!$G$8:$G$12,MATCH(B5269,Assumptions!$A$8:$A$12,0)),INDEX(Assumptions!$H$8:$H$12,MATCH(B5269,Assumptions!$A$8:$A$12,0)))))</f>
        <v>0.03</v>
      </c>
      <c r="R5269" s="14">
        <f t="shared" ca="1" si="579"/>
        <v>59136214.060799994</v>
      </c>
      <c r="S5269" s="14">
        <f t="shared" ca="1" si="580"/>
        <v>1912070921.2991998</v>
      </c>
      <c r="T5269" s="11" t="s">
        <v>25</v>
      </c>
      <c r="U5269" s="18" t="s">
        <v>26</v>
      </c>
    </row>
    <row r="5270" spans="1:21" ht="15" customHeight="1" x14ac:dyDescent="0.15">
      <c r="A5270" s="10" t="s">
        <v>5318</v>
      </c>
      <c r="B5270" s="11" t="s">
        <v>31</v>
      </c>
      <c r="C5270" s="11" t="s">
        <v>76</v>
      </c>
      <c r="D5270" s="12">
        <v>45923</v>
      </c>
      <c r="E5270" s="11">
        <v>706</v>
      </c>
      <c r="F5270" s="11" t="s">
        <v>33</v>
      </c>
      <c r="G5270" s="13">
        <v>1816.65</v>
      </c>
      <c r="H5270" s="14">
        <f t="shared" si="574"/>
        <v>1282554.9000000001</v>
      </c>
      <c r="I5270" s="14">
        <f>IF(F5270="GHS",H5270,H5270*Assumptions!$B$4)</f>
        <v>1282554.9000000001</v>
      </c>
      <c r="J5270" s="15" t="str">
        <f>INDEX(Assumptions!$B$8:$B$12,MATCH(B5270,Assumptions!$A$8:$A$12,0))</f>
        <v>Weighted Average</v>
      </c>
      <c r="K5270" s="16">
        <f>G5270/(1-INDEX(Assumptions!$D$8:$D$12,MATCH(B5270,Assumptions!$A$8:$A$12,0)))</f>
        <v>2523.125</v>
      </c>
      <c r="L5270" s="16">
        <f t="shared" si="575"/>
        <v>54.499499999999998</v>
      </c>
      <c r="M5270" s="16">
        <f t="shared" si="576"/>
        <v>126.15625</v>
      </c>
      <c r="N5270" s="14">
        <f>E5270*(K5270-L5270-M5270)*IF(F5270="GHS",1,Assumptions!$B$4)</f>
        <v>1653783.2905000001</v>
      </c>
      <c r="O5270" s="15">
        <f t="shared" ca="1" si="577"/>
        <v>363</v>
      </c>
      <c r="P5270" s="15" t="str">
        <f t="shared" ca="1" si="578"/>
        <v>181-365d</v>
      </c>
      <c r="Q5270" s="17">
        <f ca="1">IF(P5270="0-90d",0,IF(P5270="91-180d",INDEX(Assumptions!$F$8:$F$12,MATCH(B5270,Assumptions!$A$8:$A$12,0)),IF(P5270="181-365d",INDEX(Assumptions!$G$8:$G$12,MATCH(B5270,Assumptions!$A$8:$A$12,0)),INDEX(Assumptions!$H$8:$H$12,MATCH(B5270,Assumptions!$A$8:$A$12,0)))))</f>
        <v>0.2</v>
      </c>
      <c r="R5270" s="14">
        <f t="shared" ca="1" si="579"/>
        <v>256510.98000000004</v>
      </c>
      <c r="S5270" s="14">
        <f t="shared" ca="1" si="580"/>
        <v>1026043.9200000002</v>
      </c>
      <c r="T5270" s="11" t="s">
        <v>25</v>
      </c>
      <c r="U5270" s="18" t="s">
        <v>26</v>
      </c>
    </row>
    <row r="5271" spans="1:21" ht="15" customHeight="1" x14ac:dyDescent="0.15">
      <c r="A5271" s="10" t="s">
        <v>5319</v>
      </c>
      <c r="B5271" s="11" t="s">
        <v>28</v>
      </c>
      <c r="C5271" s="11" t="s">
        <v>29</v>
      </c>
      <c r="D5271" s="12">
        <v>45885</v>
      </c>
      <c r="E5271" s="11">
        <v>2492</v>
      </c>
      <c r="F5271" s="11" t="s">
        <v>24</v>
      </c>
      <c r="G5271" s="13">
        <v>4893.51</v>
      </c>
      <c r="H5271" s="14">
        <f t="shared" si="574"/>
        <v>12194626.92</v>
      </c>
      <c r="I5271" s="14">
        <f>IF(F5271="GHS",H5271,H5271*Assumptions!$B$4)</f>
        <v>131701970.736</v>
      </c>
      <c r="J5271" s="15" t="str">
        <f>INDEX(Assumptions!$B$8:$B$12,MATCH(B5271,Assumptions!$A$8:$A$12,0))</f>
        <v>Fair Value Less Costs to Sell</v>
      </c>
      <c r="K5271" s="16">
        <f>G5271/(1-INDEX(Assumptions!$D$8:$D$12,MATCH(B5271,Assumptions!$A$8:$A$12,0)))</f>
        <v>5560.806818181818</v>
      </c>
      <c r="L5271" s="16">
        <f t="shared" si="575"/>
        <v>146.80529999999999</v>
      </c>
      <c r="M5271" s="16">
        <f t="shared" si="576"/>
        <v>278.0403409090909</v>
      </c>
      <c r="N5271" s="14">
        <f>E5271*(K5271-L5271-M5271)*IF(F5271="GHS",1,Assumptions!$B$4)</f>
        <v>138227204.74064729</v>
      </c>
      <c r="O5271" s="15">
        <f t="shared" ca="1" si="577"/>
        <v>401</v>
      </c>
      <c r="P5271" s="15" t="str">
        <f t="shared" ca="1" si="578"/>
        <v>365d+</v>
      </c>
      <c r="Q5271" s="17">
        <f ca="1">IF(P5271="0-90d",0,IF(P5271="91-180d",INDEX(Assumptions!$F$8:$F$12,MATCH(B5271,Assumptions!$A$8:$A$12,0)),IF(P5271="181-365d",INDEX(Assumptions!$G$8:$G$12,MATCH(B5271,Assumptions!$A$8:$A$12,0)),INDEX(Assumptions!$H$8:$H$12,MATCH(B5271,Assumptions!$A$8:$A$12,0)))))</f>
        <v>0.4</v>
      </c>
      <c r="R5271" s="14">
        <f t="shared" ca="1" si="579"/>
        <v>52680788.294400007</v>
      </c>
      <c r="S5271" s="14">
        <f t="shared" ca="1" si="580"/>
        <v>79021182.441599995</v>
      </c>
      <c r="T5271" s="11" t="s">
        <v>25</v>
      </c>
      <c r="U5271" s="18" t="s">
        <v>26</v>
      </c>
    </row>
    <row r="5272" spans="1:21" ht="15" customHeight="1" x14ac:dyDescent="0.15">
      <c r="A5272" s="10" t="s">
        <v>5320</v>
      </c>
      <c r="B5272" s="11" t="s">
        <v>31</v>
      </c>
      <c r="C5272" s="11" t="s">
        <v>76</v>
      </c>
      <c r="D5272" s="12">
        <v>45732</v>
      </c>
      <c r="E5272" s="11">
        <v>4964</v>
      </c>
      <c r="F5272" s="11" t="s">
        <v>33</v>
      </c>
      <c r="G5272" s="13">
        <v>1659.79</v>
      </c>
      <c r="H5272" s="14">
        <f t="shared" si="574"/>
        <v>8239197.5599999996</v>
      </c>
      <c r="I5272" s="14">
        <f>IF(F5272="GHS",H5272,H5272*Assumptions!$B$4)</f>
        <v>8239197.5599999996</v>
      </c>
      <c r="J5272" s="15" t="str">
        <f>INDEX(Assumptions!$B$8:$B$12,MATCH(B5272,Assumptions!$A$8:$A$12,0))</f>
        <v>Weighted Average</v>
      </c>
      <c r="K5272" s="16">
        <f>G5272/(1-INDEX(Assumptions!$D$8:$D$12,MATCH(B5272,Assumptions!$A$8:$A$12,0)))</f>
        <v>2305.2638888888891</v>
      </c>
      <c r="L5272" s="16">
        <f t="shared" si="575"/>
        <v>49.793699999999994</v>
      </c>
      <c r="M5272" s="16">
        <f t="shared" si="576"/>
        <v>115.26319444444447</v>
      </c>
      <c r="N5272" s="14">
        <f>E5272*(K5272-L5272-M5272)*IF(F5272="GHS",1,Assumptions!$B$4)</f>
        <v>10623987.520422224</v>
      </c>
      <c r="O5272" s="15">
        <f t="shared" ca="1" si="577"/>
        <v>554</v>
      </c>
      <c r="P5272" s="15" t="str">
        <f t="shared" ca="1" si="578"/>
        <v>365d+</v>
      </c>
      <c r="Q5272" s="17">
        <f ca="1">IF(P5272="0-90d",0,IF(P5272="91-180d",INDEX(Assumptions!$F$8:$F$12,MATCH(B5272,Assumptions!$A$8:$A$12,0)),IF(P5272="181-365d",INDEX(Assumptions!$G$8:$G$12,MATCH(B5272,Assumptions!$A$8:$A$12,0)),INDEX(Assumptions!$H$8:$H$12,MATCH(B5272,Assumptions!$A$8:$A$12,0)))))</f>
        <v>0.6</v>
      </c>
      <c r="R5272" s="14">
        <f t="shared" ca="1" si="579"/>
        <v>4943518.5359999994</v>
      </c>
      <c r="S5272" s="14">
        <f t="shared" ca="1" si="580"/>
        <v>3295679.0240000002</v>
      </c>
      <c r="T5272" s="11" t="s">
        <v>25</v>
      </c>
      <c r="U5272" s="18" t="s">
        <v>26</v>
      </c>
    </row>
    <row r="5273" spans="1:21" ht="15" customHeight="1" x14ac:dyDescent="0.15">
      <c r="A5273" s="10" t="s">
        <v>5321</v>
      </c>
      <c r="B5273" s="11" t="s">
        <v>46</v>
      </c>
      <c r="C5273" s="11" t="s">
        <v>47</v>
      </c>
      <c r="D5273" s="12">
        <v>46085</v>
      </c>
      <c r="E5273" s="11">
        <v>989</v>
      </c>
      <c r="F5273" s="11" t="s">
        <v>33</v>
      </c>
      <c r="G5273" s="13">
        <v>688212.53</v>
      </c>
      <c r="H5273" s="14">
        <f t="shared" si="574"/>
        <v>680642192.17000008</v>
      </c>
      <c r="I5273" s="14">
        <f>IF(F5273="GHS",H5273,H5273*Assumptions!$B$4)</f>
        <v>680642192.17000008</v>
      </c>
      <c r="J5273" s="15" t="str">
        <f>INDEX(Assumptions!$B$8:$B$12,MATCH(B5273,Assumptions!$A$8:$A$12,0))</f>
        <v>Specific Identification</v>
      </c>
      <c r="K5273" s="16">
        <f>G5273/(1-INDEX(Assumptions!$D$8:$D$12,MATCH(B5273,Assumptions!$A$8:$A$12,0)))</f>
        <v>882323.75641025638</v>
      </c>
      <c r="L5273" s="16">
        <f t="shared" si="575"/>
        <v>20646.375899999999</v>
      </c>
      <c r="M5273" s="16">
        <f t="shared" si="576"/>
        <v>44116.187820512823</v>
      </c>
      <c r="N5273" s="14">
        <f>E5273*(K5273-L5273-M5273)*IF(F5273="GHS",1,Assumptions!$B$4)</f>
        <v>808568019.57015646</v>
      </c>
      <c r="O5273" s="15">
        <f t="shared" ca="1" si="577"/>
        <v>201</v>
      </c>
      <c r="P5273" s="15" t="str">
        <f t="shared" ca="1" si="578"/>
        <v>181-365d</v>
      </c>
      <c r="Q5273" s="17">
        <f ca="1">IF(P5273="0-90d",0,IF(P5273="91-180d",INDEX(Assumptions!$F$8:$F$12,MATCH(B5273,Assumptions!$A$8:$A$12,0)),IF(P5273="181-365d",INDEX(Assumptions!$G$8:$G$12,MATCH(B5273,Assumptions!$A$8:$A$12,0)),INDEX(Assumptions!$H$8:$H$12,MATCH(B5273,Assumptions!$A$8:$A$12,0)))))</f>
        <v>0.05</v>
      </c>
      <c r="R5273" s="14">
        <f t="shared" ca="1" si="579"/>
        <v>34032109.608500004</v>
      </c>
      <c r="S5273" s="14">
        <f t="shared" si="580"/>
        <v>0</v>
      </c>
      <c r="T5273" s="11" t="s">
        <v>39</v>
      </c>
      <c r="U5273" s="18" t="s">
        <v>36</v>
      </c>
    </row>
    <row r="5274" spans="1:21" ht="15" customHeight="1" x14ac:dyDescent="0.15">
      <c r="A5274" s="10" t="s">
        <v>5322</v>
      </c>
      <c r="B5274" s="11" t="s">
        <v>22</v>
      </c>
      <c r="C5274" s="11" t="s">
        <v>61</v>
      </c>
      <c r="D5274" s="12">
        <v>45877</v>
      </c>
      <c r="E5274" s="11">
        <v>2046</v>
      </c>
      <c r="F5274" s="11" t="s">
        <v>24</v>
      </c>
      <c r="G5274" s="13">
        <v>33073.46</v>
      </c>
      <c r="H5274" s="14">
        <f t="shared" si="574"/>
        <v>67668299.159999996</v>
      </c>
      <c r="I5274" s="14">
        <f>IF(F5274="GHS",H5274,H5274*Assumptions!$B$4)</f>
        <v>730817630.92799997</v>
      </c>
      <c r="J5274" s="15" t="str">
        <f>INDEX(Assumptions!$B$8:$B$12,MATCH(B5274,Assumptions!$A$8:$A$12,0))</f>
        <v>FIFO</v>
      </c>
      <c r="K5274" s="16">
        <f>G5274/(1-INDEX(Assumptions!$D$8:$D$12,MATCH(B5274,Assumptions!$A$8:$A$12,0)))</f>
        <v>40333.487804878045</v>
      </c>
      <c r="L5274" s="16">
        <f t="shared" si="575"/>
        <v>992.20379999999989</v>
      </c>
      <c r="M5274" s="16">
        <f t="shared" si="576"/>
        <v>2016.6743902439023</v>
      </c>
      <c r="N5274" s="14">
        <f>E5274*(K5274-L5274-M5274)*IF(F5274="GHS",1,Assumptions!$B$4)</f>
        <v>824754433.73264766</v>
      </c>
      <c r="O5274" s="15">
        <f t="shared" ca="1" si="577"/>
        <v>409</v>
      </c>
      <c r="P5274" s="15" t="str">
        <f t="shared" ca="1" si="578"/>
        <v>365d+</v>
      </c>
      <c r="Q5274" s="17">
        <f ca="1">IF(P5274="0-90d",0,IF(P5274="91-180d",INDEX(Assumptions!$F$8:$F$12,MATCH(B5274,Assumptions!$A$8:$A$12,0)),IF(P5274="181-365d",INDEX(Assumptions!$G$8:$G$12,MATCH(B5274,Assumptions!$A$8:$A$12,0)),INDEX(Assumptions!$H$8:$H$12,MATCH(B5274,Assumptions!$A$8:$A$12,0)))))</f>
        <v>0.5</v>
      </c>
      <c r="R5274" s="14">
        <f t="shared" ca="1" si="579"/>
        <v>365408815.46399999</v>
      </c>
      <c r="S5274" s="14">
        <f t="shared" ca="1" si="580"/>
        <v>365408815.46399999</v>
      </c>
      <c r="T5274" s="11" t="s">
        <v>25</v>
      </c>
      <c r="U5274" s="18" t="s">
        <v>26</v>
      </c>
    </row>
    <row r="5275" spans="1:21" ht="15" customHeight="1" x14ac:dyDescent="0.15">
      <c r="A5275" s="10" t="s">
        <v>5323</v>
      </c>
      <c r="B5275" s="11" t="s">
        <v>41</v>
      </c>
      <c r="C5275" s="11" t="s">
        <v>44</v>
      </c>
      <c r="D5275" s="12">
        <v>45791</v>
      </c>
      <c r="E5275" s="11">
        <v>4912</v>
      </c>
      <c r="F5275" s="11" t="s">
        <v>33</v>
      </c>
      <c r="G5275" s="13">
        <v>589.98</v>
      </c>
      <c r="H5275" s="14">
        <f t="shared" si="574"/>
        <v>2897981.7600000002</v>
      </c>
      <c r="I5275" s="14">
        <f>IF(F5275="GHS",H5275,H5275*Assumptions!$B$4)</f>
        <v>2897981.7600000002</v>
      </c>
      <c r="J5275" s="15" t="str">
        <f>INDEX(Assumptions!$B$8:$B$12,MATCH(B5275,Assumptions!$A$8:$A$12,0))</f>
        <v>Weighted Average</v>
      </c>
      <c r="K5275" s="16">
        <f>G5275/(1-INDEX(Assumptions!$D$8:$D$12,MATCH(B5275,Assumptions!$A$8:$A$12,0)))</f>
        <v>907.6615384615385</v>
      </c>
      <c r="L5275" s="16">
        <f t="shared" si="575"/>
        <v>17.699400000000001</v>
      </c>
      <c r="M5275" s="16">
        <f t="shared" si="576"/>
        <v>45.383076923076928</v>
      </c>
      <c r="N5275" s="14">
        <f>E5275*(K5275-L5275-M5275)*IF(F5275="GHS",1,Assumptions!$B$4)</f>
        <v>4148572.3502769233</v>
      </c>
      <c r="O5275" s="15">
        <f t="shared" ca="1" si="577"/>
        <v>495</v>
      </c>
      <c r="P5275" s="15" t="str">
        <f t="shared" ca="1" si="578"/>
        <v>365d+</v>
      </c>
      <c r="Q5275" s="17">
        <f ca="1">IF(P5275="0-90d",0,IF(P5275="91-180d",INDEX(Assumptions!$F$8:$F$12,MATCH(B5275,Assumptions!$A$8:$A$12,0)),IF(P5275="181-365d",INDEX(Assumptions!$G$8:$G$12,MATCH(B5275,Assumptions!$A$8:$A$12,0)),INDEX(Assumptions!$H$8:$H$12,MATCH(B5275,Assumptions!$A$8:$A$12,0)))))</f>
        <v>0.8</v>
      </c>
      <c r="R5275" s="14">
        <f t="shared" ca="1" si="579"/>
        <v>2318385.4080000003</v>
      </c>
      <c r="S5275" s="14">
        <f t="shared" ca="1" si="580"/>
        <v>579596.35199999996</v>
      </c>
      <c r="T5275" s="11" t="s">
        <v>25</v>
      </c>
      <c r="U5275" s="18" t="s">
        <v>26</v>
      </c>
    </row>
    <row r="5276" spans="1:21" ht="15" customHeight="1" x14ac:dyDescent="0.15">
      <c r="A5276" s="10" t="s">
        <v>5324</v>
      </c>
      <c r="B5276" s="11" t="s">
        <v>31</v>
      </c>
      <c r="C5276" s="11" t="s">
        <v>63</v>
      </c>
      <c r="D5276" s="12">
        <v>46004</v>
      </c>
      <c r="E5276" s="11">
        <v>2349</v>
      </c>
      <c r="F5276" s="11" t="s">
        <v>33</v>
      </c>
      <c r="G5276" s="13">
        <v>4058.88</v>
      </c>
      <c r="H5276" s="14">
        <f t="shared" si="574"/>
        <v>9534309.120000001</v>
      </c>
      <c r="I5276" s="14">
        <f>IF(F5276="GHS",H5276,H5276*Assumptions!$B$4)</f>
        <v>9534309.120000001</v>
      </c>
      <c r="J5276" s="15" t="str">
        <f>INDEX(Assumptions!$B$8:$B$12,MATCH(B5276,Assumptions!$A$8:$A$12,0))</f>
        <v>Weighted Average</v>
      </c>
      <c r="K5276" s="16">
        <f>G5276/(1-INDEX(Assumptions!$D$8:$D$12,MATCH(B5276,Assumptions!$A$8:$A$12,0)))</f>
        <v>5637.3333333333339</v>
      </c>
      <c r="L5276" s="16">
        <f t="shared" si="575"/>
        <v>121.7664</v>
      </c>
      <c r="M5276" s="16">
        <f t="shared" si="576"/>
        <v>281.86666666666673</v>
      </c>
      <c r="N5276" s="14">
        <f>E5276*(K5276-L5276-M5276)*IF(F5276="GHS",1,Assumptions!$B$4)</f>
        <v>12293961.9264</v>
      </c>
      <c r="O5276" s="15">
        <f t="shared" ca="1" si="577"/>
        <v>282</v>
      </c>
      <c r="P5276" s="15" t="str">
        <f t="shared" ca="1" si="578"/>
        <v>181-365d</v>
      </c>
      <c r="Q5276" s="17">
        <f ca="1">IF(P5276="0-90d",0,IF(P5276="91-180d",INDEX(Assumptions!$F$8:$F$12,MATCH(B5276,Assumptions!$A$8:$A$12,0)),IF(P5276="181-365d",INDEX(Assumptions!$G$8:$G$12,MATCH(B5276,Assumptions!$A$8:$A$12,0)),INDEX(Assumptions!$H$8:$H$12,MATCH(B5276,Assumptions!$A$8:$A$12,0)))))</f>
        <v>0.2</v>
      </c>
      <c r="R5276" s="14">
        <f t="shared" ca="1" si="579"/>
        <v>1906861.8240000003</v>
      </c>
      <c r="S5276" s="14">
        <f t="shared" ca="1" si="580"/>
        <v>7627447.296000001</v>
      </c>
      <c r="T5276" s="11" t="s">
        <v>25</v>
      </c>
      <c r="U5276" s="18" t="s">
        <v>36</v>
      </c>
    </row>
    <row r="5277" spans="1:21" ht="15" customHeight="1" x14ac:dyDescent="0.15">
      <c r="A5277" s="10" t="s">
        <v>5325</v>
      </c>
      <c r="B5277" s="11" t="s">
        <v>41</v>
      </c>
      <c r="C5277" s="11" t="s">
        <v>44</v>
      </c>
      <c r="D5277" s="12">
        <v>45858</v>
      </c>
      <c r="E5277" s="11">
        <v>2872</v>
      </c>
      <c r="F5277" s="11" t="s">
        <v>33</v>
      </c>
      <c r="G5277" s="13">
        <v>1047.52</v>
      </c>
      <c r="H5277" s="14">
        <f t="shared" si="574"/>
        <v>3008477.44</v>
      </c>
      <c r="I5277" s="14">
        <f>IF(F5277="GHS",H5277,H5277*Assumptions!$B$4)</f>
        <v>3008477.44</v>
      </c>
      <c r="J5277" s="15" t="str">
        <f>INDEX(Assumptions!$B$8:$B$12,MATCH(B5277,Assumptions!$A$8:$A$12,0))</f>
        <v>Weighted Average</v>
      </c>
      <c r="K5277" s="16">
        <f>G5277/(1-INDEX(Assumptions!$D$8:$D$12,MATCH(B5277,Assumptions!$A$8:$A$12,0)))</f>
        <v>1611.5692307692307</v>
      </c>
      <c r="L5277" s="16">
        <f t="shared" si="575"/>
        <v>31.425599999999999</v>
      </c>
      <c r="M5277" s="16">
        <f t="shared" si="576"/>
        <v>80.578461538461539</v>
      </c>
      <c r="N5277" s="14">
        <f>E5277*(K5277-L5277-M5277)*IF(F5277="GHS",1,Assumptions!$B$4)</f>
        <v>4306751.1660307683</v>
      </c>
      <c r="O5277" s="15">
        <f t="shared" ca="1" si="577"/>
        <v>428</v>
      </c>
      <c r="P5277" s="15" t="str">
        <f t="shared" ca="1" si="578"/>
        <v>365d+</v>
      </c>
      <c r="Q5277" s="17">
        <f ca="1">IF(P5277="0-90d",0,IF(P5277="91-180d",INDEX(Assumptions!$F$8:$F$12,MATCH(B5277,Assumptions!$A$8:$A$12,0)),IF(P5277="181-365d",INDEX(Assumptions!$G$8:$G$12,MATCH(B5277,Assumptions!$A$8:$A$12,0)),INDEX(Assumptions!$H$8:$H$12,MATCH(B5277,Assumptions!$A$8:$A$12,0)))))</f>
        <v>0.8</v>
      </c>
      <c r="R5277" s="14">
        <f t="shared" ca="1" si="579"/>
        <v>2406781.952</v>
      </c>
      <c r="S5277" s="14">
        <f t="shared" ca="1" si="580"/>
        <v>601695.4879999999</v>
      </c>
      <c r="T5277" s="11" t="s">
        <v>25</v>
      </c>
      <c r="U5277" s="18" t="s">
        <v>26</v>
      </c>
    </row>
    <row r="5278" spans="1:21" ht="15" customHeight="1" x14ac:dyDescent="0.15">
      <c r="A5278" s="10" t="s">
        <v>5326</v>
      </c>
      <c r="B5278" s="11" t="s">
        <v>41</v>
      </c>
      <c r="C5278" s="11" t="s">
        <v>49</v>
      </c>
      <c r="D5278" s="12">
        <v>45808</v>
      </c>
      <c r="E5278" s="11">
        <v>4685</v>
      </c>
      <c r="F5278" s="11" t="s">
        <v>33</v>
      </c>
      <c r="G5278" s="13">
        <v>426.49</v>
      </c>
      <c r="H5278" s="14">
        <f t="shared" si="574"/>
        <v>1998105.6500000001</v>
      </c>
      <c r="I5278" s="14">
        <f>IF(F5278="GHS",H5278,H5278*Assumptions!$B$4)</f>
        <v>1998105.6500000001</v>
      </c>
      <c r="J5278" s="15" t="str">
        <f>INDEX(Assumptions!$B$8:$B$12,MATCH(B5278,Assumptions!$A$8:$A$12,0))</f>
        <v>Weighted Average</v>
      </c>
      <c r="K5278" s="16">
        <f>G5278/(1-INDEX(Assumptions!$D$8:$D$12,MATCH(B5278,Assumptions!$A$8:$A$12,0)))</f>
        <v>656.13846153846157</v>
      </c>
      <c r="L5278" s="16">
        <f t="shared" si="575"/>
        <v>12.794700000000001</v>
      </c>
      <c r="M5278" s="16">
        <f t="shared" si="576"/>
        <v>32.806923076923077</v>
      </c>
      <c r="N5278" s="14">
        <f>E5278*(K5278-L5278-M5278)*IF(F5278="GHS",1,Assumptions!$B$4)</f>
        <v>2860365.0881923074</v>
      </c>
      <c r="O5278" s="15">
        <f t="shared" ca="1" si="577"/>
        <v>478</v>
      </c>
      <c r="P5278" s="15" t="str">
        <f t="shared" ca="1" si="578"/>
        <v>365d+</v>
      </c>
      <c r="Q5278" s="17">
        <f ca="1">IF(P5278="0-90d",0,IF(P5278="91-180d",INDEX(Assumptions!$F$8:$F$12,MATCH(B5278,Assumptions!$A$8:$A$12,0)),IF(P5278="181-365d",INDEX(Assumptions!$G$8:$G$12,MATCH(B5278,Assumptions!$A$8:$A$12,0)),INDEX(Assumptions!$H$8:$H$12,MATCH(B5278,Assumptions!$A$8:$A$12,0)))))</f>
        <v>0.8</v>
      </c>
      <c r="R5278" s="14">
        <f t="shared" ca="1" si="579"/>
        <v>1598484.5200000003</v>
      </c>
      <c r="S5278" s="14">
        <f t="shared" ca="1" si="580"/>
        <v>399621.12999999989</v>
      </c>
      <c r="T5278" s="11" t="s">
        <v>25</v>
      </c>
      <c r="U5278" s="18" t="s">
        <v>26</v>
      </c>
    </row>
    <row r="5279" spans="1:21" ht="15" customHeight="1" x14ac:dyDescent="0.15">
      <c r="A5279" s="10" t="s">
        <v>5327</v>
      </c>
      <c r="B5279" s="11" t="s">
        <v>28</v>
      </c>
      <c r="C5279" s="11" t="s">
        <v>29</v>
      </c>
      <c r="D5279" s="12">
        <v>45983</v>
      </c>
      <c r="E5279" s="11">
        <v>3035</v>
      </c>
      <c r="F5279" s="11" t="s">
        <v>24</v>
      </c>
      <c r="G5279" s="13">
        <v>6015.95</v>
      </c>
      <c r="H5279" s="14">
        <f t="shared" si="574"/>
        <v>18258408.25</v>
      </c>
      <c r="I5279" s="14">
        <f>IF(F5279="GHS",H5279,H5279*Assumptions!$B$4)</f>
        <v>197190809.10000002</v>
      </c>
      <c r="J5279" s="15" t="str">
        <f>INDEX(Assumptions!$B$8:$B$12,MATCH(B5279,Assumptions!$A$8:$A$12,0))</f>
        <v>Fair Value Less Costs to Sell</v>
      </c>
      <c r="K5279" s="16">
        <f>G5279/(1-INDEX(Assumptions!$D$8:$D$12,MATCH(B5279,Assumptions!$A$8:$A$12,0)))</f>
        <v>6836.306818181818</v>
      </c>
      <c r="L5279" s="16">
        <f t="shared" si="575"/>
        <v>180.4785</v>
      </c>
      <c r="M5279" s="16">
        <f t="shared" si="576"/>
        <v>341.81534090909093</v>
      </c>
      <c r="N5279" s="14">
        <f>E5279*(K5279-L5279-M5279)*IF(F5279="GHS",1,Assumptions!$B$4)</f>
        <v>206960717.36904544</v>
      </c>
      <c r="O5279" s="15">
        <f t="shared" ca="1" si="577"/>
        <v>303</v>
      </c>
      <c r="P5279" s="15" t="str">
        <f t="shared" ca="1" si="578"/>
        <v>181-365d</v>
      </c>
      <c r="Q5279" s="17">
        <f ca="1">IF(P5279="0-90d",0,IF(P5279="91-180d",INDEX(Assumptions!$F$8:$F$12,MATCH(B5279,Assumptions!$A$8:$A$12,0)),IF(P5279="181-365d",INDEX(Assumptions!$G$8:$G$12,MATCH(B5279,Assumptions!$A$8:$A$12,0)),INDEX(Assumptions!$H$8:$H$12,MATCH(B5279,Assumptions!$A$8:$A$12,0)))))</f>
        <v>0.1</v>
      </c>
      <c r="R5279" s="14">
        <f t="shared" ca="1" si="579"/>
        <v>19719080.910000004</v>
      </c>
      <c r="S5279" s="14">
        <f t="shared" ca="1" si="580"/>
        <v>177471728.19000003</v>
      </c>
      <c r="T5279" s="11" t="s">
        <v>25</v>
      </c>
      <c r="U5279" s="18" t="s">
        <v>26</v>
      </c>
    </row>
    <row r="5280" spans="1:21" ht="15" customHeight="1" x14ac:dyDescent="0.15">
      <c r="A5280" s="10" t="s">
        <v>5328</v>
      </c>
      <c r="B5280" s="11" t="s">
        <v>31</v>
      </c>
      <c r="C5280" s="11" t="s">
        <v>63</v>
      </c>
      <c r="D5280" s="12">
        <v>45985</v>
      </c>
      <c r="E5280" s="11">
        <v>599</v>
      </c>
      <c r="F5280" s="11" t="s">
        <v>33</v>
      </c>
      <c r="G5280" s="13">
        <v>783.08</v>
      </c>
      <c r="H5280" s="14">
        <f t="shared" si="574"/>
        <v>469064.92000000004</v>
      </c>
      <c r="I5280" s="14">
        <f>IF(F5280="GHS",H5280,H5280*Assumptions!$B$4)</f>
        <v>469064.92000000004</v>
      </c>
      <c r="J5280" s="15" t="str">
        <f>INDEX(Assumptions!$B$8:$B$12,MATCH(B5280,Assumptions!$A$8:$A$12,0))</f>
        <v>Weighted Average</v>
      </c>
      <c r="K5280" s="16">
        <f>G5280/(1-INDEX(Assumptions!$D$8:$D$12,MATCH(B5280,Assumptions!$A$8:$A$12,0)))</f>
        <v>1087.6111111111113</v>
      </c>
      <c r="L5280" s="16">
        <f t="shared" si="575"/>
        <v>23.4924</v>
      </c>
      <c r="M5280" s="16">
        <f t="shared" si="576"/>
        <v>54.380555555555567</v>
      </c>
      <c r="N5280" s="14">
        <f>E5280*(K5280-L5280-M5280)*IF(F5280="GHS",1,Assumptions!$B$4)</f>
        <v>604833.15517777787</v>
      </c>
      <c r="O5280" s="15">
        <f t="shared" ca="1" si="577"/>
        <v>301</v>
      </c>
      <c r="P5280" s="15" t="str">
        <f t="shared" ca="1" si="578"/>
        <v>181-365d</v>
      </c>
      <c r="Q5280" s="17">
        <f ca="1">IF(P5280="0-90d",0,IF(P5280="91-180d",INDEX(Assumptions!$F$8:$F$12,MATCH(B5280,Assumptions!$A$8:$A$12,0)),IF(P5280="181-365d",INDEX(Assumptions!$G$8:$G$12,MATCH(B5280,Assumptions!$A$8:$A$12,0)),INDEX(Assumptions!$H$8:$H$12,MATCH(B5280,Assumptions!$A$8:$A$12,0)))))</f>
        <v>0.2</v>
      </c>
      <c r="R5280" s="14">
        <f t="shared" ca="1" si="579"/>
        <v>93812.984000000011</v>
      </c>
      <c r="S5280" s="14">
        <f t="shared" ca="1" si="580"/>
        <v>375251.93600000005</v>
      </c>
      <c r="T5280" s="11" t="s">
        <v>25</v>
      </c>
      <c r="U5280" s="18" t="s">
        <v>26</v>
      </c>
    </row>
    <row r="5281" spans="1:21" ht="15" customHeight="1" x14ac:dyDescent="0.15">
      <c r="A5281" s="10" t="s">
        <v>5329</v>
      </c>
      <c r="B5281" s="11" t="s">
        <v>41</v>
      </c>
      <c r="C5281" s="11" t="s">
        <v>44</v>
      </c>
      <c r="D5281" s="12">
        <v>46116</v>
      </c>
      <c r="E5281" s="11">
        <v>1642</v>
      </c>
      <c r="F5281" s="11" t="s">
        <v>33</v>
      </c>
      <c r="G5281" s="13">
        <v>556.62</v>
      </c>
      <c r="H5281" s="14">
        <f t="shared" si="574"/>
        <v>913970.04</v>
      </c>
      <c r="I5281" s="14">
        <f>IF(F5281="GHS",H5281,H5281*Assumptions!$B$4)</f>
        <v>913970.04</v>
      </c>
      <c r="J5281" s="15" t="str">
        <f>INDEX(Assumptions!$B$8:$B$12,MATCH(B5281,Assumptions!$A$8:$A$12,0))</f>
        <v>Weighted Average</v>
      </c>
      <c r="K5281" s="16">
        <f>G5281/(1-INDEX(Assumptions!$D$8:$D$12,MATCH(B5281,Assumptions!$A$8:$A$12,0)))</f>
        <v>856.3384615384615</v>
      </c>
      <c r="L5281" s="16">
        <f t="shared" si="575"/>
        <v>16.698599999999999</v>
      </c>
      <c r="M5281" s="16">
        <f t="shared" si="576"/>
        <v>42.816923076923075</v>
      </c>
      <c r="N5281" s="14">
        <f>E5281*(K5281-L5281-M5281)*IF(F5281="GHS",1,Assumptions!$B$4)</f>
        <v>1308383.2649538459</v>
      </c>
      <c r="O5281" s="15">
        <f t="shared" ca="1" si="577"/>
        <v>170</v>
      </c>
      <c r="P5281" s="15" t="str">
        <f t="shared" ca="1" si="578"/>
        <v>91-180d</v>
      </c>
      <c r="Q5281" s="17">
        <f ca="1">IF(P5281="0-90d",0,IF(P5281="91-180d",INDEX(Assumptions!$F$8:$F$12,MATCH(B5281,Assumptions!$A$8:$A$12,0)),IF(P5281="181-365d",INDEX(Assumptions!$G$8:$G$12,MATCH(B5281,Assumptions!$A$8:$A$12,0)),INDEX(Assumptions!$H$8:$H$12,MATCH(B5281,Assumptions!$A$8:$A$12,0)))))</f>
        <v>0.1</v>
      </c>
      <c r="R5281" s="14">
        <f t="shared" ca="1" si="579"/>
        <v>91397.004000000015</v>
      </c>
      <c r="S5281" s="14">
        <f t="shared" ca="1" si="580"/>
        <v>822573.03600000008</v>
      </c>
      <c r="T5281" s="11" t="s">
        <v>25</v>
      </c>
      <c r="U5281" s="18" t="s">
        <v>26</v>
      </c>
    </row>
    <row r="5282" spans="1:21" ht="15" customHeight="1" x14ac:dyDescent="0.15">
      <c r="A5282" s="10" t="s">
        <v>5330</v>
      </c>
      <c r="B5282" s="11" t="s">
        <v>31</v>
      </c>
      <c r="C5282" s="11" t="s">
        <v>32</v>
      </c>
      <c r="D5282" s="12">
        <v>45733</v>
      </c>
      <c r="E5282" s="11">
        <v>692</v>
      </c>
      <c r="F5282" s="11" t="s">
        <v>33</v>
      </c>
      <c r="G5282" s="13">
        <v>1850.53</v>
      </c>
      <c r="H5282" s="14">
        <f t="shared" si="574"/>
        <v>1280566.76</v>
      </c>
      <c r="I5282" s="14">
        <f>IF(F5282="GHS",H5282,H5282*Assumptions!$B$4)</f>
        <v>1280566.76</v>
      </c>
      <c r="J5282" s="15" t="str">
        <f>INDEX(Assumptions!$B$8:$B$12,MATCH(B5282,Assumptions!$A$8:$A$12,0))</f>
        <v>Weighted Average</v>
      </c>
      <c r="K5282" s="16">
        <f>G5282/(1-INDEX(Assumptions!$D$8:$D$12,MATCH(B5282,Assumptions!$A$8:$A$12,0)))</f>
        <v>2570.1805555555557</v>
      </c>
      <c r="L5282" s="16">
        <f t="shared" si="575"/>
        <v>55.515899999999995</v>
      </c>
      <c r="M5282" s="16">
        <f t="shared" si="576"/>
        <v>128.50902777777779</v>
      </c>
      <c r="N5282" s="14">
        <f>E5282*(K5282-L5282-M5282)*IF(F5282="GHS",1,Assumptions!$B$4)</f>
        <v>1651219.6944222224</v>
      </c>
      <c r="O5282" s="15">
        <f t="shared" ca="1" si="577"/>
        <v>553</v>
      </c>
      <c r="P5282" s="15" t="str">
        <f t="shared" ca="1" si="578"/>
        <v>365d+</v>
      </c>
      <c r="Q5282" s="17">
        <f ca="1">IF(P5282="0-90d",0,IF(P5282="91-180d",INDEX(Assumptions!$F$8:$F$12,MATCH(B5282,Assumptions!$A$8:$A$12,0)),IF(P5282="181-365d",INDEX(Assumptions!$G$8:$G$12,MATCH(B5282,Assumptions!$A$8:$A$12,0)),INDEX(Assumptions!$H$8:$H$12,MATCH(B5282,Assumptions!$A$8:$A$12,0)))))</f>
        <v>0.6</v>
      </c>
      <c r="R5282" s="14">
        <f t="shared" ca="1" si="579"/>
        <v>768340.05599999998</v>
      </c>
      <c r="S5282" s="14">
        <f t="shared" ca="1" si="580"/>
        <v>512226.70400000003</v>
      </c>
      <c r="T5282" s="11" t="s">
        <v>25</v>
      </c>
      <c r="U5282" s="18" t="s">
        <v>26</v>
      </c>
    </row>
    <row r="5283" spans="1:21" ht="15" customHeight="1" x14ac:dyDescent="0.15">
      <c r="A5283" s="10" t="s">
        <v>5331</v>
      </c>
      <c r="B5283" s="11" t="s">
        <v>31</v>
      </c>
      <c r="C5283" s="11" t="s">
        <v>63</v>
      </c>
      <c r="D5283" s="12">
        <v>45930</v>
      </c>
      <c r="E5283" s="11">
        <v>4572</v>
      </c>
      <c r="F5283" s="11" t="s">
        <v>33</v>
      </c>
      <c r="G5283" s="13">
        <v>4795.2700000000004</v>
      </c>
      <c r="H5283" s="14">
        <f t="shared" si="574"/>
        <v>21923974.440000001</v>
      </c>
      <c r="I5283" s="14">
        <f>IF(F5283="GHS",H5283,H5283*Assumptions!$B$4)</f>
        <v>21923974.440000001</v>
      </c>
      <c r="J5283" s="15" t="str">
        <f>INDEX(Assumptions!$B$8:$B$12,MATCH(B5283,Assumptions!$A$8:$A$12,0))</f>
        <v>Weighted Average</v>
      </c>
      <c r="K5283" s="16">
        <f>G5283/(1-INDEX(Assumptions!$D$8:$D$12,MATCH(B5283,Assumptions!$A$8:$A$12,0)))</f>
        <v>6660.0972222222226</v>
      </c>
      <c r="L5283" s="16">
        <f t="shared" si="575"/>
        <v>143.85810000000001</v>
      </c>
      <c r="M5283" s="16">
        <f t="shared" si="576"/>
        <v>333.00486111111115</v>
      </c>
      <c r="N5283" s="14">
        <f>E5283*(K5283-L5283-M5283)*IF(F5283="GHS",1,Assumptions!$B$4)</f>
        <v>28269747.0418</v>
      </c>
      <c r="O5283" s="15">
        <f t="shared" ca="1" si="577"/>
        <v>356</v>
      </c>
      <c r="P5283" s="15" t="str">
        <f t="shared" ca="1" si="578"/>
        <v>181-365d</v>
      </c>
      <c r="Q5283" s="17">
        <f ca="1">IF(P5283="0-90d",0,IF(P5283="91-180d",INDEX(Assumptions!$F$8:$F$12,MATCH(B5283,Assumptions!$A$8:$A$12,0)),IF(P5283="181-365d",INDEX(Assumptions!$G$8:$G$12,MATCH(B5283,Assumptions!$A$8:$A$12,0)),INDEX(Assumptions!$H$8:$H$12,MATCH(B5283,Assumptions!$A$8:$A$12,0)))))</f>
        <v>0.2</v>
      </c>
      <c r="R5283" s="14">
        <f t="shared" ca="1" si="579"/>
        <v>4384794.8880000003</v>
      </c>
      <c r="S5283" s="14">
        <f t="shared" ca="1" si="580"/>
        <v>17539179.552000001</v>
      </c>
      <c r="T5283" s="11" t="s">
        <v>25</v>
      </c>
      <c r="U5283" s="18" t="s">
        <v>26</v>
      </c>
    </row>
    <row r="5284" spans="1:21" ht="15" customHeight="1" x14ac:dyDescent="0.15">
      <c r="A5284" s="10" t="s">
        <v>5332</v>
      </c>
      <c r="B5284" s="11" t="s">
        <v>41</v>
      </c>
      <c r="C5284" s="11" t="s">
        <v>44</v>
      </c>
      <c r="D5284" s="12">
        <v>46205</v>
      </c>
      <c r="E5284" s="11">
        <v>2724</v>
      </c>
      <c r="F5284" s="11" t="s">
        <v>33</v>
      </c>
      <c r="G5284" s="13">
        <v>250.47</v>
      </c>
      <c r="H5284" s="14">
        <f t="shared" si="574"/>
        <v>682280.28</v>
      </c>
      <c r="I5284" s="14">
        <f>IF(F5284="GHS",H5284,H5284*Assumptions!$B$4)</f>
        <v>682280.28</v>
      </c>
      <c r="J5284" s="15" t="str">
        <f>INDEX(Assumptions!$B$8:$B$12,MATCH(B5284,Assumptions!$A$8:$A$12,0))</f>
        <v>Weighted Average</v>
      </c>
      <c r="K5284" s="16">
        <f>G5284/(1-INDEX(Assumptions!$D$8:$D$12,MATCH(B5284,Assumptions!$A$8:$A$12,0)))</f>
        <v>385.3384615384615</v>
      </c>
      <c r="L5284" s="16">
        <f t="shared" si="575"/>
        <v>7.5141</v>
      </c>
      <c r="M5284" s="16">
        <f t="shared" si="576"/>
        <v>19.266923076923078</v>
      </c>
      <c r="N5284" s="14">
        <f>E5284*(K5284-L5284-M5284)*IF(F5284="GHS",1,Assumptions!$B$4)</f>
        <v>976710.46236923069</v>
      </c>
      <c r="O5284" s="15">
        <f t="shared" ca="1" si="577"/>
        <v>81</v>
      </c>
      <c r="P5284" s="15" t="str">
        <f t="shared" ca="1" si="578"/>
        <v>0-90d</v>
      </c>
      <c r="Q5284" s="17">
        <f ca="1">IF(P5284="0-90d",0,IF(P5284="91-180d",INDEX(Assumptions!$F$8:$F$12,MATCH(B5284,Assumptions!$A$8:$A$12,0)),IF(P5284="181-365d",INDEX(Assumptions!$G$8:$G$12,MATCH(B5284,Assumptions!$A$8:$A$12,0)),INDEX(Assumptions!$H$8:$H$12,MATCH(B5284,Assumptions!$A$8:$A$12,0)))))</f>
        <v>0</v>
      </c>
      <c r="R5284" s="14">
        <f t="shared" ca="1" si="579"/>
        <v>0</v>
      </c>
      <c r="S5284" s="14">
        <f t="shared" ca="1" si="580"/>
        <v>682280.28</v>
      </c>
      <c r="T5284" s="11" t="s">
        <v>25</v>
      </c>
      <c r="U5284" s="18" t="s">
        <v>26</v>
      </c>
    </row>
    <row r="5285" spans="1:21" ht="15" customHeight="1" x14ac:dyDescent="0.15">
      <c r="A5285" s="10" t="s">
        <v>5333</v>
      </c>
      <c r="B5285" s="11" t="s">
        <v>41</v>
      </c>
      <c r="C5285" s="11" t="s">
        <v>44</v>
      </c>
      <c r="D5285" s="12">
        <v>46120</v>
      </c>
      <c r="E5285" s="11">
        <v>3276</v>
      </c>
      <c r="F5285" s="11" t="s">
        <v>33</v>
      </c>
      <c r="G5285" s="13">
        <v>590.64</v>
      </c>
      <c r="H5285" s="14">
        <f t="shared" si="574"/>
        <v>1934936.64</v>
      </c>
      <c r="I5285" s="14">
        <f>IF(F5285="GHS",H5285,H5285*Assumptions!$B$4)</f>
        <v>1934936.64</v>
      </c>
      <c r="J5285" s="15" t="str">
        <f>INDEX(Assumptions!$B$8:$B$12,MATCH(B5285,Assumptions!$A$8:$A$12,0))</f>
        <v>Weighted Average</v>
      </c>
      <c r="K5285" s="16">
        <f>G5285/(1-INDEX(Assumptions!$D$8:$D$12,MATCH(B5285,Assumptions!$A$8:$A$12,0)))</f>
        <v>908.676923076923</v>
      </c>
      <c r="L5285" s="16">
        <f t="shared" si="575"/>
        <v>17.719199999999997</v>
      </c>
      <c r="M5285" s="16">
        <f t="shared" si="576"/>
        <v>45.433846153846154</v>
      </c>
      <c r="N5285" s="14">
        <f>E5285*(K5285-L5285-M5285)*IF(F5285="GHS",1,Assumptions!$B$4)</f>
        <v>2769936.2207999998</v>
      </c>
      <c r="O5285" s="15">
        <f t="shared" ca="1" si="577"/>
        <v>166</v>
      </c>
      <c r="P5285" s="15" t="str">
        <f t="shared" ca="1" si="578"/>
        <v>91-180d</v>
      </c>
      <c r="Q5285" s="17">
        <f ca="1">IF(P5285="0-90d",0,IF(P5285="91-180d",INDEX(Assumptions!$F$8:$F$12,MATCH(B5285,Assumptions!$A$8:$A$12,0)),IF(P5285="181-365d",INDEX(Assumptions!$G$8:$G$12,MATCH(B5285,Assumptions!$A$8:$A$12,0)),INDEX(Assumptions!$H$8:$H$12,MATCH(B5285,Assumptions!$A$8:$A$12,0)))))</f>
        <v>0.1</v>
      </c>
      <c r="R5285" s="14">
        <f t="shared" ca="1" si="579"/>
        <v>193493.66399999999</v>
      </c>
      <c r="S5285" s="14">
        <f t="shared" ca="1" si="580"/>
        <v>1741442.9759999998</v>
      </c>
      <c r="T5285" s="11" t="s">
        <v>25</v>
      </c>
      <c r="U5285" s="18" t="s">
        <v>26</v>
      </c>
    </row>
    <row r="5286" spans="1:21" ht="15" customHeight="1" x14ac:dyDescent="0.15">
      <c r="A5286" s="10" t="s">
        <v>5334</v>
      </c>
      <c r="B5286" s="11" t="s">
        <v>31</v>
      </c>
      <c r="C5286" s="11" t="s">
        <v>76</v>
      </c>
      <c r="D5286" s="12">
        <v>45897</v>
      </c>
      <c r="E5286" s="11">
        <v>1000</v>
      </c>
      <c r="F5286" s="11" t="s">
        <v>33</v>
      </c>
      <c r="G5286" s="13">
        <v>1611.33</v>
      </c>
      <c r="H5286" s="14">
        <f t="shared" si="574"/>
        <v>1611330</v>
      </c>
      <c r="I5286" s="14">
        <f>IF(F5286="GHS",H5286,H5286*Assumptions!$B$4)</f>
        <v>1611330</v>
      </c>
      <c r="J5286" s="15" t="str">
        <f>INDEX(Assumptions!$B$8:$B$12,MATCH(B5286,Assumptions!$A$8:$A$12,0))</f>
        <v>Weighted Average</v>
      </c>
      <c r="K5286" s="16">
        <f>G5286/(1-INDEX(Assumptions!$D$8:$D$12,MATCH(B5286,Assumptions!$A$8:$A$12,0)))</f>
        <v>2237.9583333333335</v>
      </c>
      <c r="L5286" s="16">
        <f t="shared" si="575"/>
        <v>48.339899999999993</v>
      </c>
      <c r="M5286" s="16">
        <f t="shared" si="576"/>
        <v>111.89791666666667</v>
      </c>
      <c r="N5286" s="14">
        <f>E5286*(K5286-L5286-M5286)*IF(F5286="GHS",1,Assumptions!$B$4)</f>
        <v>2077720.5166666668</v>
      </c>
      <c r="O5286" s="15">
        <f t="shared" ca="1" si="577"/>
        <v>389</v>
      </c>
      <c r="P5286" s="15" t="str">
        <f t="shared" ca="1" si="578"/>
        <v>365d+</v>
      </c>
      <c r="Q5286" s="17">
        <f ca="1">IF(P5286="0-90d",0,IF(P5286="91-180d",INDEX(Assumptions!$F$8:$F$12,MATCH(B5286,Assumptions!$A$8:$A$12,0)),IF(P5286="181-365d",INDEX(Assumptions!$G$8:$G$12,MATCH(B5286,Assumptions!$A$8:$A$12,0)),INDEX(Assumptions!$H$8:$H$12,MATCH(B5286,Assumptions!$A$8:$A$12,0)))))</f>
        <v>0.6</v>
      </c>
      <c r="R5286" s="14">
        <f t="shared" ca="1" si="579"/>
        <v>966798</v>
      </c>
      <c r="S5286" s="14">
        <f t="shared" ca="1" si="580"/>
        <v>644532</v>
      </c>
      <c r="T5286" s="11" t="s">
        <v>25</v>
      </c>
      <c r="U5286" s="18" t="s">
        <v>26</v>
      </c>
    </row>
    <row r="5287" spans="1:21" ht="15" customHeight="1" x14ac:dyDescent="0.15">
      <c r="A5287" s="10" t="s">
        <v>5335</v>
      </c>
      <c r="B5287" s="11" t="s">
        <v>46</v>
      </c>
      <c r="C5287" s="11" t="s">
        <v>52</v>
      </c>
      <c r="D5287" s="12">
        <v>45921</v>
      </c>
      <c r="E5287" s="11">
        <v>4529</v>
      </c>
      <c r="F5287" s="11" t="s">
        <v>33</v>
      </c>
      <c r="G5287" s="13">
        <v>1050414.8999999999</v>
      </c>
      <c r="H5287" s="14">
        <f t="shared" si="574"/>
        <v>4757329082.0999994</v>
      </c>
      <c r="I5287" s="14">
        <f>IF(F5287="GHS",H5287,H5287*Assumptions!$B$4)</f>
        <v>4757329082.0999994</v>
      </c>
      <c r="J5287" s="15" t="str">
        <f>INDEX(Assumptions!$B$8:$B$12,MATCH(B5287,Assumptions!$A$8:$A$12,0))</f>
        <v>Specific Identification</v>
      </c>
      <c r="K5287" s="16">
        <f>G5287/(1-INDEX(Assumptions!$D$8:$D$12,MATCH(B5287,Assumptions!$A$8:$A$12,0)))</f>
        <v>1346685.769230769</v>
      </c>
      <c r="L5287" s="16">
        <f t="shared" si="575"/>
        <v>31512.446999999996</v>
      </c>
      <c r="M5287" s="16">
        <f t="shared" si="576"/>
        <v>67334.288461538454</v>
      </c>
      <c r="N5287" s="14">
        <f>E5287*(K5287-L5287-M5287)*IF(F5287="GHS",1,Assumptions!$B$4)</f>
        <v>5651462983.9408455</v>
      </c>
      <c r="O5287" s="15">
        <f t="shared" ca="1" si="577"/>
        <v>365</v>
      </c>
      <c r="P5287" s="15" t="str">
        <f t="shared" ca="1" si="578"/>
        <v>181-365d</v>
      </c>
      <c r="Q5287" s="17">
        <f ca="1">IF(P5287="0-90d",0,IF(P5287="91-180d",INDEX(Assumptions!$F$8:$F$12,MATCH(B5287,Assumptions!$A$8:$A$12,0)),IF(P5287="181-365d",INDEX(Assumptions!$G$8:$G$12,MATCH(B5287,Assumptions!$A$8:$A$12,0)),INDEX(Assumptions!$H$8:$H$12,MATCH(B5287,Assumptions!$A$8:$A$12,0)))))</f>
        <v>0.05</v>
      </c>
      <c r="R5287" s="14">
        <f t="shared" ca="1" si="579"/>
        <v>237866454.10499999</v>
      </c>
      <c r="S5287" s="14">
        <f t="shared" ca="1" si="580"/>
        <v>4519462627.9949999</v>
      </c>
      <c r="T5287" s="11" t="s">
        <v>25</v>
      </c>
      <c r="U5287" s="18" t="s">
        <v>26</v>
      </c>
    </row>
    <row r="5288" spans="1:21" ht="15" customHeight="1" x14ac:dyDescent="0.15">
      <c r="A5288" s="10" t="s">
        <v>5336</v>
      </c>
      <c r="B5288" s="11" t="s">
        <v>31</v>
      </c>
      <c r="C5288" s="11" t="s">
        <v>32</v>
      </c>
      <c r="D5288" s="12">
        <v>45987</v>
      </c>
      <c r="E5288" s="11">
        <v>991</v>
      </c>
      <c r="F5288" s="11" t="s">
        <v>33</v>
      </c>
      <c r="G5288" s="13">
        <v>5481.55</v>
      </c>
      <c r="H5288" s="14">
        <f t="shared" si="574"/>
        <v>5432216.0499999998</v>
      </c>
      <c r="I5288" s="14">
        <f>IF(F5288="GHS",H5288,H5288*Assumptions!$B$4)</f>
        <v>5432216.0499999998</v>
      </c>
      <c r="J5288" s="15" t="str">
        <f>INDEX(Assumptions!$B$8:$B$12,MATCH(B5288,Assumptions!$A$8:$A$12,0))</f>
        <v>Weighted Average</v>
      </c>
      <c r="K5288" s="16">
        <f>G5288/(1-INDEX(Assumptions!$D$8:$D$12,MATCH(B5288,Assumptions!$A$8:$A$12,0)))</f>
        <v>7613.2638888888896</v>
      </c>
      <c r="L5288" s="16">
        <f t="shared" si="575"/>
        <v>164.44649999999999</v>
      </c>
      <c r="M5288" s="16">
        <f t="shared" si="576"/>
        <v>380.66319444444451</v>
      </c>
      <c r="N5288" s="14">
        <f>E5288*(K5288-L5288-M5288)*IF(F5288="GHS",1,Assumptions!$B$4)</f>
        <v>7004540.8066944452</v>
      </c>
      <c r="O5288" s="15">
        <f t="shared" ca="1" si="577"/>
        <v>299</v>
      </c>
      <c r="P5288" s="15" t="str">
        <f t="shared" ca="1" si="578"/>
        <v>181-365d</v>
      </c>
      <c r="Q5288" s="17">
        <f ca="1">IF(P5288="0-90d",0,IF(P5288="91-180d",INDEX(Assumptions!$F$8:$F$12,MATCH(B5288,Assumptions!$A$8:$A$12,0)),IF(P5288="181-365d",INDEX(Assumptions!$G$8:$G$12,MATCH(B5288,Assumptions!$A$8:$A$12,0)),INDEX(Assumptions!$H$8:$H$12,MATCH(B5288,Assumptions!$A$8:$A$12,0)))))</f>
        <v>0.2</v>
      </c>
      <c r="R5288" s="14">
        <f t="shared" ca="1" si="579"/>
        <v>1086443.21</v>
      </c>
      <c r="S5288" s="14">
        <f t="shared" ca="1" si="580"/>
        <v>4345772.84</v>
      </c>
      <c r="T5288" s="11" t="s">
        <v>25</v>
      </c>
      <c r="U5288" s="18" t="s">
        <v>36</v>
      </c>
    </row>
    <row r="5289" spans="1:21" ht="15" customHeight="1" x14ac:dyDescent="0.15">
      <c r="A5289" s="10" t="s">
        <v>5337</v>
      </c>
      <c r="B5289" s="11" t="s">
        <v>41</v>
      </c>
      <c r="C5289" s="11" t="s">
        <v>49</v>
      </c>
      <c r="D5289" s="12">
        <v>45918</v>
      </c>
      <c r="E5289" s="11">
        <v>2208</v>
      </c>
      <c r="F5289" s="11" t="s">
        <v>33</v>
      </c>
      <c r="G5289" s="13">
        <v>315.27999999999997</v>
      </c>
      <c r="H5289" s="14">
        <f t="shared" si="574"/>
        <v>696138.23999999999</v>
      </c>
      <c r="I5289" s="14">
        <f>IF(F5289="GHS",H5289,H5289*Assumptions!$B$4)</f>
        <v>696138.23999999999</v>
      </c>
      <c r="J5289" s="15" t="str">
        <f>INDEX(Assumptions!$B$8:$B$12,MATCH(B5289,Assumptions!$A$8:$A$12,0))</f>
        <v>Weighted Average</v>
      </c>
      <c r="K5289" s="16">
        <f>G5289/(1-INDEX(Assumptions!$D$8:$D$12,MATCH(B5289,Assumptions!$A$8:$A$12,0)))</f>
        <v>485.0461538461538</v>
      </c>
      <c r="L5289" s="16">
        <f t="shared" si="575"/>
        <v>9.4583999999999993</v>
      </c>
      <c r="M5289" s="16">
        <f t="shared" si="576"/>
        <v>24.252307692307692</v>
      </c>
      <c r="N5289" s="14">
        <f>E5289*(K5289-L5289-M5289)*IF(F5289="GHS",1,Assumptions!$B$4)</f>
        <v>996548.66510769224</v>
      </c>
      <c r="O5289" s="15">
        <f t="shared" ca="1" si="577"/>
        <v>368</v>
      </c>
      <c r="P5289" s="15" t="str">
        <f t="shared" ca="1" si="578"/>
        <v>365d+</v>
      </c>
      <c r="Q5289" s="17">
        <f ca="1">IF(P5289="0-90d",0,IF(P5289="91-180d",INDEX(Assumptions!$F$8:$F$12,MATCH(B5289,Assumptions!$A$8:$A$12,0)),IF(P5289="181-365d",INDEX(Assumptions!$G$8:$G$12,MATCH(B5289,Assumptions!$A$8:$A$12,0)),INDEX(Assumptions!$H$8:$H$12,MATCH(B5289,Assumptions!$A$8:$A$12,0)))))</f>
        <v>0.8</v>
      </c>
      <c r="R5289" s="14">
        <f t="shared" ca="1" si="579"/>
        <v>556910.59200000006</v>
      </c>
      <c r="S5289" s="14">
        <f t="shared" ca="1" si="580"/>
        <v>139227.64799999993</v>
      </c>
      <c r="T5289" s="11" t="s">
        <v>25</v>
      </c>
      <c r="U5289" s="18" t="s">
        <v>26</v>
      </c>
    </row>
    <row r="5290" spans="1:21" ht="15" customHeight="1" x14ac:dyDescent="0.15">
      <c r="A5290" s="10" t="s">
        <v>5338</v>
      </c>
      <c r="B5290" s="11" t="s">
        <v>28</v>
      </c>
      <c r="C5290" s="11" t="s">
        <v>55</v>
      </c>
      <c r="D5290" s="12">
        <v>45867</v>
      </c>
      <c r="E5290" s="11">
        <v>3615</v>
      </c>
      <c r="F5290" s="11" t="s">
        <v>24</v>
      </c>
      <c r="G5290" s="13">
        <v>4279.25</v>
      </c>
      <c r="H5290" s="14">
        <f t="shared" si="574"/>
        <v>15469488.75</v>
      </c>
      <c r="I5290" s="14">
        <f>IF(F5290="GHS",H5290,H5290*Assumptions!$B$4)</f>
        <v>167070478.5</v>
      </c>
      <c r="J5290" s="15" t="str">
        <f>INDEX(Assumptions!$B$8:$B$12,MATCH(B5290,Assumptions!$A$8:$A$12,0))</f>
        <v>Fair Value Less Costs to Sell</v>
      </c>
      <c r="K5290" s="16">
        <f>G5290/(1-INDEX(Assumptions!$D$8:$D$12,MATCH(B5290,Assumptions!$A$8:$A$12,0)))</f>
        <v>4862.784090909091</v>
      </c>
      <c r="L5290" s="16">
        <f t="shared" si="575"/>
        <v>128.3775</v>
      </c>
      <c r="M5290" s="16">
        <f t="shared" si="576"/>
        <v>243.13920454545456</v>
      </c>
      <c r="N5290" s="14">
        <f>E5290*(K5290-L5290-M5290)*IF(F5290="GHS",1,Assumptions!$B$4)</f>
        <v>175348061.2984091</v>
      </c>
      <c r="O5290" s="15">
        <f t="shared" ca="1" si="577"/>
        <v>419</v>
      </c>
      <c r="P5290" s="15" t="str">
        <f t="shared" ca="1" si="578"/>
        <v>365d+</v>
      </c>
      <c r="Q5290" s="17">
        <f ca="1">IF(P5290="0-90d",0,IF(P5290="91-180d",INDEX(Assumptions!$F$8:$F$12,MATCH(B5290,Assumptions!$A$8:$A$12,0)),IF(P5290="181-365d",INDEX(Assumptions!$G$8:$G$12,MATCH(B5290,Assumptions!$A$8:$A$12,0)),INDEX(Assumptions!$H$8:$H$12,MATCH(B5290,Assumptions!$A$8:$A$12,0)))))</f>
        <v>0.4</v>
      </c>
      <c r="R5290" s="14">
        <f t="shared" ca="1" si="579"/>
        <v>66828191.400000006</v>
      </c>
      <c r="S5290" s="14">
        <f t="shared" ca="1" si="580"/>
        <v>100242287.09999999</v>
      </c>
      <c r="T5290" s="11" t="s">
        <v>25</v>
      </c>
      <c r="U5290" s="18" t="s">
        <v>26</v>
      </c>
    </row>
    <row r="5291" spans="1:21" ht="15" customHeight="1" x14ac:dyDescent="0.15">
      <c r="A5291" s="10" t="s">
        <v>5339</v>
      </c>
      <c r="B5291" s="11" t="s">
        <v>46</v>
      </c>
      <c r="C5291" s="11" t="s">
        <v>52</v>
      </c>
      <c r="D5291" s="12">
        <v>46198</v>
      </c>
      <c r="E5291" s="11">
        <v>4564</v>
      </c>
      <c r="F5291" s="11" t="s">
        <v>33</v>
      </c>
      <c r="G5291" s="13">
        <v>375210.58</v>
      </c>
      <c r="H5291" s="14">
        <f t="shared" si="574"/>
        <v>1712461087.1200001</v>
      </c>
      <c r="I5291" s="14">
        <f>IF(F5291="GHS",H5291,H5291*Assumptions!$B$4)</f>
        <v>1712461087.1200001</v>
      </c>
      <c r="J5291" s="15" t="str">
        <f>INDEX(Assumptions!$B$8:$B$12,MATCH(B5291,Assumptions!$A$8:$A$12,0))</f>
        <v>Specific Identification</v>
      </c>
      <c r="K5291" s="16">
        <f>G5291/(1-INDEX(Assumptions!$D$8:$D$12,MATCH(B5291,Assumptions!$A$8:$A$12,0)))</f>
        <v>481039.20512820513</v>
      </c>
      <c r="L5291" s="16">
        <f t="shared" si="575"/>
        <v>11256.3174</v>
      </c>
      <c r="M5291" s="16">
        <f t="shared" si="576"/>
        <v>24051.960256410257</v>
      </c>
      <c r="N5291" s="14">
        <f>E5291*(K5291-L5291-M5291)*IF(F5291="GHS",1,Assumptions!$B$4)</f>
        <v>2034315952.9812717</v>
      </c>
      <c r="O5291" s="15">
        <f t="shared" ca="1" si="577"/>
        <v>88</v>
      </c>
      <c r="P5291" s="15" t="str">
        <f t="shared" ca="1" si="578"/>
        <v>0-90d</v>
      </c>
      <c r="Q5291" s="17">
        <f ca="1">IF(P5291="0-90d",0,IF(P5291="91-180d",INDEX(Assumptions!$F$8:$F$12,MATCH(B5291,Assumptions!$A$8:$A$12,0)),IF(P5291="181-365d",INDEX(Assumptions!$G$8:$G$12,MATCH(B5291,Assumptions!$A$8:$A$12,0)),INDEX(Assumptions!$H$8:$H$12,MATCH(B5291,Assumptions!$A$8:$A$12,0)))))</f>
        <v>0</v>
      </c>
      <c r="R5291" s="14">
        <f t="shared" ca="1" si="579"/>
        <v>0</v>
      </c>
      <c r="S5291" s="14">
        <f t="shared" ca="1" si="580"/>
        <v>1712461087.1200001</v>
      </c>
      <c r="T5291" s="11" t="s">
        <v>25</v>
      </c>
      <c r="U5291" s="18" t="s">
        <v>26</v>
      </c>
    </row>
    <row r="5292" spans="1:21" ht="15" customHeight="1" x14ac:dyDescent="0.15">
      <c r="A5292" s="10" t="s">
        <v>5340</v>
      </c>
      <c r="B5292" s="11" t="s">
        <v>28</v>
      </c>
      <c r="C5292" s="11" t="s">
        <v>29</v>
      </c>
      <c r="D5292" s="12">
        <v>46101</v>
      </c>
      <c r="E5292" s="11">
        <v>50</v>
      </c>
      <c r="F5292" s="11" t="s">
        <v>24</v>
      </c>
      <c r="G5292" s="13">
        <v>9894.7199999999993</v>
      </c>
      <c r="H5292" s="14">
        <f t="shared" si="574"/>
        <v>494735.99999999994</v>
      </c>
      <c r="I5292" s="14">
        <f>IF(F5292="GHS",H5292,H5292*Assumptions!$B$4)</f>
        <v>5343148.8</v>
      </c>
      <c r="J5292" s="15" t="str">
        <f>INDEX(Assumptions!$B$8:$B$12,MATCH(B5292,Assumptions!$A$8:$A$12,0))</f>
        <v>Fair Value Less Costs to Sell</v>
      </c>
      <c r="K5292" s="16">
        <f>G5292/(1-INDEX(Assumptions!$D$8:$D$12,MATCH(B5292,Assumptions!$A$8:$A$12,0)))</f>
        <v>11244</v>
      </c>
      <c r="L5292" s="16">
        <f t="shared" si="575"/>
        <v>296.84159999999997</v>
      </c>
      <c r="M5292" s="16">
        <f t="shared" si="576"/>
        <v>562.20000000000005</v>
      </c>
      <c r="N5292" s="14">
        <f>E5292*(K5292-L5292-M5292)*IF(F5292="GHS",1,Assumptions!$B$4)</f>
        <v>5607877.5360000003</v>
      </c>
      <c r="O5292" s="15">
        <f t="shared" ca="1" si="577"/>
        <v>185</v>
      </c>
      <c r="P5292" s="15" t="str">
        <f t="shared" ca="1" si="578"/>
        <v>181-365d</v>
      </c>
      <c r="Q5292" s="17">
        <f ca="1">IF(P5292="0-90d",0,IF(P5292="91-180d",INDEX(Assumptions!$F$8:$F$12,MATCH(B5292,Assumptions!$A$8:$A$12,0)),IF(P5292="181-365d",INDEX(Assumptions!$G$8:$G$12,MATCH(B5292,Assumptions!$A$8:$A$12,0)),INDEX(Assumptions!$H$8:$H$12,MATCH(B5292,Assumptions!$A$8:$A$12,0)))))</f>
        <v>0.1</v>
      </c>
      <c r="R5292" s="14">
        <f t="shared" ca="1" si="579"/>
        <v>534314.88</v>
      </c>
      <c r="S5292" s="14">
        <f t="shared" ca="1" si="580"/>
        <v>4808833.92</v>
      </c>
      <c r="T5292" s="11" t="s">
        <v>25</v>
      </c>
      <c r="U5292" s="18" t="s">
        <v>36</v>
      </c>
    </row>
    <row r="5293" spans="1:21" ht="15" customHeight="1" x14ac:dyDescent="0.15">
      <c r="A5293" s="10" t="s">
        <v>5341</v>
      </c>
      <c r="B5293" s="11" t="s">
        <v>28</v>
      </c>
      <c r="C5293" s="11" t="s">
        <v>55</v>
      </c>
      <c r="D5293" s="12">
        <v>45943</v>
      </c>
      <c r="E5293" s="11">
        <v>3052</v>
      </c>
      <c r="F5293" s="11" t="s">
        <v>24</v>
      </c>
      <c r="G5293" s="13">
        <v>4525.2299999999996</v>
      </c>
      <c r="H5293" s="14">
        <f t="shared" si="574"/>
        <v>13811001.959999999</v>
      </c>
      <c r="I5293" s="14">
        <f>IF(F5293="GHS",H5293,H5293*Assumptions!$B$4)</f>
        <v>149158821.16800001</v>
      </c>
      <c r="J5293" s="15" t="str">
        <f>INDEX(Assumptions!$B$8:$B$12,MATCH(B5293,Assumptions!$A$8:$A$12,0))</f>
        <v>Fair Value Less Costs to Sell</v>
      </c>
      <c r="K5293" s="16">
        <f>G5293/(1-INDEX(Assumptions!$D$8:$D$12,MATCH(B5293,Assumptions!$A$8:$A$12,0)))</f>
        <v>5142.306818181818</v>
      </c>
      <c r="L5293" s="16">
        <f t="shared" si="575"/>
        <v>135.75689999999997</v>
      </c>
      <c r="M5293" s="16">
        <f t="shared" si="576"/>
        <v>257.11534090909089</v>
      </c>
      <c r="N5293" s="14">
        <f>E5293*(K5293-L5293-M5293)*IF(F5293="GHS",1,Assumptions!$B$4)</f>
        <v>156548962.76223272</v>
      </c>
      <c r="O5293" s="15">
        <f t="shared" ca="1" si="577"/>
        <v>343</v>
      </c>
      <c r="P5293" s="15" t="str">
        <f t="shared" ca="1" si="578"/>
        <v>181-365d</v>
      </c>
      <c r="Q5293" s="17">
        <f ca="1">IF(P5293="0-90d",0,IF(P5293="91-180d",INDEX(Assumptions!$F$8:$F$12,MATCH(B5293,Assumptions!$A$8:$A$12,0)),IF(P5293="181-365d",INDEX(Assumptions!$G$8:$G$12,MATCH(B5293,Assumptions!$A$8:$A$12,0)),INDEX(Assumptions!$H$8:$H$12,MATCH(B5293,Assumptions!$A$8:$A$12,0)))))</f>
        <v>0.1</v>
      </c>
      <c r="R5293" s="14">
        <f t="shared" ca="1" si="579"/>
        <v>14915882.116800003</v>
      </c>
      <c r="S5293" s="14">
        <f t="shared" ca="1" si="580"/>
        <v>134242939.0512</v>
      </c>
      <c r="T5293" s="11" t="s">
        <v>25</v>
      </c>
      <c r="U5293" s="18" t="s">
        <v>26</v>
      </c>
    </row>
    <row r="5294" spans="1:21" ht="15" customHeight="1" x14ac:dyDescent="0.15">
      <c r="A5294" s="10" t="s">
        <v>5342</v>
      </c>
      <c r="B5294" s="11" t="s">
        <v>31</v>
      </c>
      <c r="C5294" s="11" t="s">
        <v>32</v>
      </c>
      <c r="D5294" s="12">
        <v>45780</v>
      </c>
      <c r="E5294" s="11">
        <v>3932</v>
      </c>
      <c r="F5294" s="11" t="s">
        <v>33</v>
      </c>
      <c r="G5294" s="13">
        <v>1532.74</v>
      </c>
      <c r="H5294" s="14">
        <f t="shared" si="574"/>
        <v>6026733.6799999997</v>
      </c>
      <c r="I5294" s="14">
        <f>IF(F5294="GHS",H5294,H5294*Assumptions!$B$4)</f>
        <v>6026733.6799999997</v>
      </c>
      <c r="J5294" s="15" t="str">
        <f>INDEX(Assumptions!$B$8:$B$12,MATCH(B5294,Assumptions!$A$8:$A$12,0))</f>
        <v>Weighted Average</v>
      </c>
      <c r="K5294" s="16">
        <f>G5294/(1-INDEX(Assumptions!$D$8:$D$12,MATCH(B5294,Assumptions!$A$8:$A$12,0)))</f>
        <v>2128.8055555555557</v>
      </c>
      <c r="L5294" s="16">
        <f t="shared" si="575"/>
        <v>45.982199999999999</v>
      </c>
      <c r="M5294" s="16">
        <f t="shared" si="576"/>
        <v>106.44027777777779</v>
      </c>
      <c r="N5294" s="14">
        <f>E5294*(K5294-L5294-M5294)*IF(F5294="GHS",1,Assumptions!$B$4)</f>
        <v>7771138.2618222227</v>
      </c>
      <c r="O5294" s="15">
        <f t="shared" ca="1" si="577"/>
        <v>506</v>
      </c>
      <c r="P5294" s="15" t="str">
        <f t="shared" ca="1" si="578"/>
        <v>365d+</v>
      </c>
      <c r="Q5294" s="17">
        <f ca="1">IF(P5294="0-90d",0,IF(P5294="91-180d",INDEX(Assumptions!$F$8:$F$12,MATCH(B5294,Assumptions!$A$8:$A$12,0)),IF(P5294="181-365d",INDEX(Assumptions!$G$8:$G$12,MATCH(B5294,Assumptions!$A$8:$A$12,0)),INDEX(Assumptions!$H$8:$H$12,MATCH(B5294,Assumptions!$A$8:$A$12,0)))))</f>
        <v>0.6</v>
      </c>
      <c r="R5294" s="14">
        <f t="shared" ca="1" si="579"/>
        <v>3616040.2079999996</v>
      </c>
      <c r="S5294" s="14">
        <f t="shared" ca="1" si="580"/>
        <v>2410693.4720000001</v>
      </c>
      <c r="T5294" s="11" t="s">
        <v>25</v>
      </c>
      <c r="U5294" s="18" t="s">
        <v>26</v>
      </c>
    </row>
    <row r="5295" spans="1:21" ht="15" customHeight="1" x14ac:dyDescent="0.15">
      <c r="A5295" s="10" t="s">
        <v>5343</v>
      </c>
      <c r="B5295" s="11" t="s">
        <v>46</v>
      </c>
      <c r="C5295" s="11" t="s">
        <v>119</v>
      </c>
      <c r="D5295" s="12">
        <v>45883</v>
      </c>
      <c r="E5295" s="11">
        <v>2221</v>
      </c>
      <c r="F5295" s="11" t="s">
        <v>33</v>
      </c>
      <c r="G5295" s="13">
        <v>226713.76</v>
      </c>
      <c r="H5295" s="14">
        <f t="shared" si="574"/>
        <v>503531260.96000004</v>
      </c>
      <c r="I5295" s="14">
        <f>IF(F5295="GHS",H5295,H5295*Assumptions!$B$4)</f>
        <v>503531260.96000004</v>
      </c>
      <c r="J5295" s="15" t="str">
        <f>INDEX(Assumptions!$B$8:$B$12,MATCH(B5295,Assumptions!$A$8:$A$12,0))</f>
        <v>Specific Identification</v>
      </c>
      <c r="K5295" s="16">
        <f>G5295/(1-INDEX(Assumptions!$D$8:$D$12,MATCH(B5295,Assumptions!$A$8:$A$12,0)))</f>
        <v>290658.66666666669</v>
      </c>
      <c r="L5295" s="16">
        <f t="shared" si="575"/>
        <v>6801.4128000000001</v>
      </c>
      <c r="M5295" s="16">
        <f t="shared" si="576"/>
        <v>14532.933333333334</v>
      </c>
      <c r="N5295" s="14">
        <f>E5295*(K5295-L5295-M5295)*IF(F5295="GHS",1,Assumptions!$B$4)</f>
        <v>598169315.90453339</v>
      </c>
      <c r="O5295" s="15">
        <f t="shared" ca="1" si="577"/>
        <v>403</v>
      </c>
      <c r="P5295" s="15" t="str">
        <f t="shared" ca="1" si="578"/>
        <v>365d+</v>
      </c>
      <c r="Q5295" s="17">
        <f ca="1">IF(P5295="0-90d",0,IF(P5295="91-180d",INDEX(Assumptions!$F$8:$F$12,MATCH(B5295,Assumptions!$A$8:$A$12,0)),IF(P5295="181-365d",INDEX(Assumptions!$G$8:$G$12,MATCH(B5295,Assumptions!$A$8:$A$12,0)),INDEX(Assumptions!$H$8:$H$12,MATCH(B5295,Assumptions!$A$8:$A$12,0)))))</f>
        <v>0.15</v>
      </c>
      <c r="R5295" s="14">
        <f t="shared" ca="1" si="579"/>
        <v>75529689.144000009</v>
      </c>
      <c r="S5295" s="14">
        <f t="shared" ca="1" si="580"/>
        <v>428001571.81600004</v>
      </c>
      <c r="T5295" s="11" t="s">
        <v>25</v>
      </c>
      <c r="U5295" s="18" t="s">
        <v>26</v>
      </c>
    </row>
    <row r="5296" spans="1:21" ht="15" customHeight="1" x14ac:dyDescent="0.15">
      <c r="A5296" s="10" t="s">
        <v>5344</v>
      </c>
      <c r="B5296" s="11" t="s">
        <v>28</v>
      </c>
      <c r="C5296" s="11" t="s">
        <v>55</v>
      </c>
      <c r="D5296" s="12">
        <v>45948</v>
      </c>
      <c r="E5296" s="11">
        <v>1628</v>
      </c>
      <c r="F5296" s="11" t="s">
        <v>24</v>
      </c>
      <c r="G5296" s="13">
        <v>9979.86</v>
      </c>
      <c r="H5296" s="14">
        <f t="shared" si="574"/>
        <v>16247212.08</v>
      </c>
      <c r="I5296" s="14">
        <f>IF(F5296="GHS",H5296,H5296*Assumptions!$B$4)</f>
        <v>175469890.46400002</v>
      </c>
      <c r="J5296" s="15" t="str">
        <f>INDEX(Assumptions!$B$8:$B$12,MATCH(B5296,Assumptions!$A$8:$A$12,0))</f>
        <v>Fair Value Less Costs to Sell</v>
      </c>
      <c r="K5296" s="16">
        <f>G5296/(1-INDEX(Assumptions!$D$8:$D$12,MATCH(B5296,Assumptions!$A$8:$A$12,0)))</f>
        <v>11340.75</v>
      </c>
      <c r="L5296" s="16">
        <f t="shared" si="575"/>
        <v>299.39580000000001</v>
      </c>
      <c r="M5296" s="16">
        <f t="shared" si="576"/>
        <v>567.03750000000002</v>
      </c>
      <c r="N5296" s="14">
        <f>E5296*(K5296-L5296-M5296)*IF(F5296="GHS",1,Assumptions!$B$4)</f>
        <v>184163625.94608003</v>
      </c>
      <c r="O5296" s="15">
        <f t="shared" ca="1" si="577"/>
        <v>338</v>
      </c>
      <c r="P5296" s="15" t="str">
        <f t="shared" ca="1" si="578"/>
        <v>181-365d</v>
      </c>
      <c r="Q5296" s="17">
        <f ca="1">IF(P5296="0-90d",0,IF(P5296="91-180d",INDEX(Assumptions!$F$8:$F$12,MATCH(B5296,Assumptions!$A$8:$A$12,0)),IF(P5296="181-365d",INDEX(Assumptions!$G$8:$G$12,MATCH(B5296,Assumptions!$A$8:$A$12,0)),INDEX(Assumptions!$H$8:$H$12,MATCH(B5296,Assumptions!$A$8:$A$12,0)))))</f>
        <v>0.1</v>
      </c>
      <c r="R5296" s="14">
        <f t="shared" ca="1" si="579"/>
        <v>17546989.046400003</v>
      </c>
      <c r="S5296" s="14">
        <f t="shared" ca="1" si="580"/>
        <v>157922901.41760001</v>
      </c>
      <c r="T5296" s="11" t="s">
        <v>50</v>
      </c>
      <c r="U5296" s="18" t="s">
        <v>26</v>
      </c>
    </row>
    <row r="5297" spans="1:21" ht="15" customHeight="1" x14ac:dyDescent="0.15">
      <c r="A5297" s="10" t="s">
        <v>5345</v>
      </c>
      <c r="B5297" s="11" t="s">
        <v>41</v>
      </c>
      <c r="C5297" s="11" t="s">
        <v>115</v>
      </c>
      <c r="D5297" s="12">
        <v>45995</v>
      </c>
      <c r="E5297" s="11">
        <v>2553</v>
      </c>
      <c r="F5297" s="11" t="s">
        <v>33</v>
      </c>
      <c r="G5297" s="13">
        <v>441.84</v>
      </c>
      <c r="H5297" s="14">
        <f t="shared" si="574"/>
        <v>1128017.52</v>
      </c>
      <c r="I5297" s="14">
        <f>IF(F5297="GHS",H5297,H5297*Assumptions!$B$4)</f>
        <v>1128017.52</v>
      </c>
      <c r="J5297" s="15" t="str">
        <f>INDEX(Assumptions!$B$8:$B$12,MATCH(B5297,Assumptions!$A$8:$A$12,0))</f>
        <v>Weighted Average</v>
      </c>
      <c r="K5297" s="16">
        <f>G5297/(1-INDEX(Assumptions!$D$8:$D$12,MATCH(B5297,Assumptions!$A$8:$A$12,0)))</f>
        <v>679.7538461538461</v>
      </c>
      <c r="L5297" s="16">
        <f t="shared" si="575"/>
        <v>13.255199999999999</v>
      </c>
      <c r="M5297" s="16">
        <f t="shared" si="576"/>
        <v>33.987692307692306</v>
      </c>
      <c r="N5297" s="14">
        <f>E5297*(K5297-L5297-M5297)*IF(F5297="GHS",1,Assumptions!$B$4)</f>
        <v>1614800.4651692307</v>
      </c>
      <c r="O5297" s="15">
        <f t="shared" ca="1" si="577"/>
        <v>291</v>
      </c>
      <c r="P5297" s="15" t="str">
        <f t="shared" ca="1" si="578"/>
        <v>181-365d</v>
      </c>
      <c r="Q5297" s="17">
        <f ca="1">IF(P5297="0-90d",0,IF(P5297="91-180d",INDEX(Assumptions!$F$8:$F$12,MATCH(B5297,Assumptions!$A$8:$A$12,0)),IF(P5297="181-365d",INDEX(Assumptions!$G$8:$G$12,MATCH(B5297,Assumptions!$A$8:$A$12,0)),INDEX(Assumptions!$H$8:$H$12,MATCH(B5297,Assumptions!$A$8:$A$12,0)))))</f>
        <v>0.35</v>
      </c>
      <c r="R5297" s="14">
        <f t="shared" ca="1" si="579"/>
        <v>394806.13199999998</v>
      </c>
      <c r="S5297" s="14">
        <f t="shared" ca="1" si="580"/>
        <v>733211.38800000004</v>
      </c>
      <c r="T5297" s="11" t="s">
        <v>25</v>
      </c>
      <c r="U5297" s="18" t="s">
        <v>26</v>
      </c>
    </row>
    <row r="5298" spans="1:21" ht="15" customHeight="1" x14ac:dyDescent="0.15">
      <c r="A5298" s="10" t="s">
        <v>5346</v>
      </c>
      <c r="B5298" s="11" t="s">
        <v>41</v>
      </c>
      <c r="C5298" s="11" t="s">
        <v>49</v>
      </c>
      <c r="D5298" s="12">
        <v>45790</v>
      </c>
      <c r="E5298" s="11">
        <v>40</v>
      </c>
      <c r="F5298" s="11" t="s">
        <v>33</v>
      </c>
      <c r="G5298" s="13">
        <v>386.05</v>
      </c>
      <c r="H5298" s="14">
        <f t="shared" si="574"/>
        <v>15442</v>
      </c>
      <c r="I5298" s="14">
        <f>IF(F5298="GHS",H5298,H5298*Assumptions!$B$4)</f>
        <v>15442</v>
      </c>
      <c r="J5298" s="15" t="str">
        <f>INDEX(Assumptions!$B$8:$B$12,MATCH(B5298,Assumptions!$A$8:$A$12,0))</f>
        <v>Weighted Average</v>
      </c>
      <c r="K5298" s="16">
        <f>G5298/(1-INDEX(Assumptions!$D$8:$D$12,MATCH(B5298,Assumptions!$A$8:$A$12,0)))</f>
        <v>593.92307692307691</v>
      </c>
      <c r="L5298" s="16">
        <f t="shared" si="575"/>
        <v>11.5815</v>
      </c>
      <c r="M5298" s="16">
        <f t="shared" si="576"/>
        <v>29.696153846153848</v>
      </c>
      <c r="N5298" s="14">
        <f>E5298*(K5298-L5298-M5298)*IF(F5298="GHS",1,Assumptions!$B$4)</f>
        <v>22105.816923076924</v>
      </c>
      <c r="O5298" s="15">
        <f t="shared" ca="1" si="577"/>
        <v>496</v>
      </c>
      <c r="P5298" s="15" t="str">
        <f t="shared" ca="1" si="578"/>
        <v>365d+</v>
      </c>
      <c r="Q5298" s="17">
        <f ca="1">IF(P5298="0-90d",0,IF(P5298="91-180d",INDEX(Assumptions!$F$8:$F$12,MATCH(B5298,Assumptions!$A$8:$A$12,0)),IF(P5298="181-365d",INDEX(Assumptions!$G$8:$G$12,MATCH(B5298,Assumptions!$A$8:$A$12,0)),INDEX(Assumptions!$H$8:$H$12,MATCH(B5298,Assumptions!$A$8:$A$12,0)))))</f>
        <v>0.8</v>
      </c>
      <c r="R5298" s="14">
        <f t="shared" ca="1" si="579"/>
        <v>12353.6</v>
      </c>
      <c r="S5298" s="14">
        <f t="shared" ca="1" si="580"/>
        <v>3088.3999999999996</v>
      </c>
      <c r="T5298" s="11" t="s">
        <v>25</v>
      </c>
      <c r="U5298" s="18" t="s">
        <v>26</v>
      </c>
    </row>
    <row r="5299" spans="1:21" ht="15" customHeight="1" x14ac:dyDescent="0.15">
      <c r="A5299" s="10" t="s">
        <v>5347</v>
      </c>
      <c r="B5299" s="11" t="s">
        <v>31</v>
      </c>
      <c r="C5299" s="11" t="s">
        <v>76</v>
      </c>
      <c r="D5299" s="12">
        <v>45864</v>
      </c>
      <c r="E5299" s="11">
        <v>2960</v>
      </c>
      <c r="F5299" s="11" t="s">
        <v>33</v>
      </c>
      <c r="G5299" s="13">
        <v>3326.37</v>
      </c>
      <c r="H5299" s="14">
        <f t="shared" si="574"/>
        <v>9846055.1999999993</v>
      </c>
      <c r="I5299" s="14">
        <f>IF(F5299="GHS",H5299,H5299*Assumptions!$B$4)</f>
        <v>9846055.1999999993</v>
      </c>
      <c r="J5299" s="15" t="str">
        <f>INDEX(Assumptions!$B$8:$B$12,MATCH(B5299,Assumptions!$A$8:$A$12,0))</f>
        <v>Weighted Average</v>
      </c>
      <c r="K5299" s="16">
        <f>G5299/(1-INDEX(Assumptions!$D$8:$D$12,MATCH(B5299,Assumptions!$A$8:$A$12,0)))</f>
        <v>4619.958333333333</v>
      </c>
      <c r="L5299" s="16">
        <f t="shared" si="575"/>
        <v>99.7911</v>
      </c>
      <c r="M5299" s="16">
        <f t="shared" si="576"/>
        <v>230.99791666666667</v>
      </c>
      <c r="N5299" s="14">
        <f>E5299*(K5299-L5299-M5299)*IF(F5299="GHS",1,Assumptions!$B$4)</f>
        <v>12695941.177333333</v>
      </c>
      <c r="O5299" s="15">
        <f t="shared" ca="1" si="577"/>
        <v>422</v>
      </c>
      <c r="P5299" s="15" t="str">
        <f t="shared" ca="1" si="578"/>
        <v>365d+</v>
      </c>
      <c r="Q5299" s="17">
        <f ca="1">IF(P5299="0-90d",0,IF(P5299="91-180d",INDEX(Assumptions!$F$8:$F$12,MATCH(B5299,Assumptions!$A$8:$A$12,0)),IF(P5299="181-365d",INDEX(Assumptions!$G$8:$G$12,MATCH(B5299,Assumptions!$A$8:$A$12,0)),INDEX(Assumptions!$H$8:$H$12,MATCH(B5299,Assumptions!$A$8:$A$12,0)))))</f>
        <v>0.6</v>
      </c>
      <c r="R5299" s="14">
        <f t="shared" ca="1" si="579"/>
        <v>5907633.1199999992</v>
      </c>
      <c r="S5299" s="14">
        <f t="shared" ca="1" si="580"/>
        <v>3938422.08</v>
      </c>
      <c r="T5299" s="11" t="s">
        <v>25</v>
      </c>
      <c r="U5299" s="18" t="s">
        <v>26</v>
      </c>
    </row>
    <row r="5300" spans="1:21" ht="15" customHeight="1" x14ac:dyDescent="0.15">
      <c r="A5300" s="10" t="s">
        <v>5348</v>
      </c>
      <c r="B5300" s="11" t="s">
        <v>41</v>
      </c>
      <c r="C5300" s="11" t="s">
        <v>115</v>
      </c>
      <c r="D5300" s="12">
        <v>46035</v>
      </c>
      <c r="E5300" s="11">
        <v>2512</v>
      </c>
      <c r="F5300" s="11" t="s">
        <v>33</v>
      </c>
      <c r="G5300" s="13">
        <v>234.58</v>
      </c>
      <c r="H5300" s="14">
        <f t="shared" si="574"/>
        <v>589264.96000000008</v>
      </c>
      <c r="I5300" s="14">
        <f>IF(F5300="GHS",H5300,H5300*Assumptions!$B$4)</f>
        <v>589264.96000000008</v>
      </c>
      <c r="J5300" s="15" t="str">
        <f>INDEX(Assumptions!$B$8:$B$12,MATCH(B5300,Assumptions!$A$8:$A$12,0))</f>
        <v>Weighted Average</v>
      </c>
      <c r="K5300" s="16">
        <f>G5300/(1-INDEX(Assumptions!$D$8:$D$12,MATCH(B5300,Assumptions!$A$8:$A$12,0)))</f>
        <v>360.89230769230772</v>
      </c>
      <c r="L5300" s="16">
        <f t="shared" si="575"/>
        <v>7.0373999999999999</v>
      </c>
      <c r="M5300" s="16">
        <f t="shared" si="576"/>
        <v>18.044615384615387</v>
      </c>
      <c r="N5300" s="14">
        <f>E5300*(K5300-L5300-M5300)*IF(F5300="GHS",1,Assumptions!$B$4)</f>
        <v>843555.45427692321</v>
      </c>
      <c r="O5300" s="15">
        <f t="shared" ca="1" si="577"/>
        <v>251</v>
      </c>
      <c r="P5300" s="15" t="str">
        <f t="shared" ca="1" si="578"/>
        <v>181-365d</v>
      </c>
      <c r="Q5300" s="17">
        <f ca="1">IF(P5300="0-90d",0,IF(P5300="91-180d",INDEX(Assumptions!$F$8:$F$12,MATCH(B5300,Assumptions!$A$8:$A$12,0)),IF(P5300="181-365d",INDEX(Assumptions!$G$8:$G$12,MATCH(B5300,Assumptions!$A$8:$A$12,0)),INDEX(Assumptions!$H$8:$H$12,MATCH(B5300,Assumptions!$A$8:$A$12,0)))))</f>
        <v>0.35</v>
      </c>
      <c r="R5300" s="14">
        <f t="shared" ca="1" si="579"/>
        <v>206242.736</v>
      </c>
      <c r="S5300" s="14">
        <f t="shared" ca="1" si="580"/>
        <v>383022.22400000005</v>
      </c>
      <c r="T5300" s="11" t="s">
        <v>25</v>
      </c>
      <c r="U5300" s="18" t="s">
        <v>26</v>
      </c>
    </row>
    <row r="5301" spans="1:21" ht="15" customHeight="1" x14ac:dyDescent="0.15">
      <c r="A5301" s="10" t="s">
        <v>5349</v>
      </c>
      <c r="B5301" s="11" t="s">
        <v>41</v>
      </c>
      <c r="C5301" s="11" t="s">
        <v>42</v>
      </c>
      <c r="D5301" s="12">
        <v>46100</v>
      </c>
      <c r="E5301" s="11">
        <v>3564</v>
      </c>
      <c r="F5301" s="11" t="s">
        <v>33</v>
      </c>
      <c r="G5301" s="13">
        <v>256.73</v>
      </c>
      <c r="H5301" s="14">
        <f t="shared" si="574"/>
        <v>914985.72000000009</v>
      </c>
      <c r="I5301" s="14">
        <f>IF(F5301="GHS",H5301,H5301*Assumptions!$B$4)</f>
        <v>914985.72000000009</v>
      </c>
      <c r="J5301" s="15" t="str">
        <f>INDEX(Assumptions!$B$8:$B$12,MATCH(B5301,Assumptions!$A$8:$A$12,0))</f>
        <v>Weighted Average</v>
      </c>
      <c r="K5301" s="16">
        <f>G5301/(1-INDEX(Assumptions!$D$8:$D$12,MATCH(B5301,Assumptions!$A$8:$A$12,0)))</f>
        <v>394.96923076923076</v>
      </c>
      <c r="L5301" s="16">
        <f t="shared" si="575"/>
        <v>7.7019000000000002</v>
      </c>
      <c r="M5301" s="16">
        <f t="shared" si="576"/>
        <v>19.748461538461541</v>
      </c>
      <c r="N5301" s="14">
        <f>E5301*(K5301-L5301-M5301)*IF(F5301="GHS",1,Assumptions!$B$4)</f>
        <v>1309837.2499384615</v>
      </c>
      <c r="O5301" s="15">
        <f t="shared" ca="1" si="577"/>
        <v>186</v>
      </c>
      <c r="P5301" s="15" t="str">
        <f t="shared" ca="1" si="578"/>
        <v>181-365d</v>
      </c>
      <c r="Q5301" s="17">
        <f ca="1">IF(P5301="0-90d",0,IF(P5301="91-180d",INDEX(Assumptions!$F$8:$F$12,MATCH(B5301,Assumptions!$A$8:$A$12,0)),IF(P5301="181-365d",INDEX(Assumptions!$G$8:$G$12,MATCH(B5301,Assumptions!$A$8:$A$12,0)),INDEX(Assumptions!$H$8:$H$12,MATCH(B5301,Assumptions!$A$8:$A$12,0)))))</f>
        <v>0.35</v>
      </c>
      <c r="R5301" s="14">
        <f t="shared" ca="1" si="579"/>
        <v>320245.00200000004</v>
      </c>
      <c r="S5301" s="14">
        <f t="shared" ca="1" si="580"/>
        <v>594740.71800000011</v>
      </c>
      <c r="T5301" s="11" t="s">
        <v>25</v>
      </c>
      <c r="U5301" s="18" t="s">
        <v>36</v>
      </c>
    </row>
    <row r="5302" spans="1:21" ht="15" customHeight="1" x14ac:dyDescent="0.15">
      <c r="A5302" s="10" t="s">
        <v>5350</v>
      </c>
      <c r="B5302" s="11" t="s">
        <v>28</v>
      </c>
      <c r="C5302" s="11" t="s">
        <v>35</v>
      </c>
      <c r="D5302" s="12">
        <v>45969</v>
      </c>
      <c r="E5302" s="11">
        <v>3279</v>
      </c>
      <c r="F5302" s="11" t="s">
        <v>24</v>
      </c>
      <c r="G5302" s="13">
        <v>4793.43</v>
      </c>
      <c r="H5302" s="14">
        <f t="shared" si="574"/>
        <v>15717656.970000001</v>
      </c>
      <c r="I5302" s="14">
        <f>IF(F5302="GHS",H5302,H5302*Assumptions!$B$4)</f>
        <v>169750695.27600002</v>
      </c>
      <c r="J5302" s="15" t="str">
        <f>INDEX(Assumptions!$B$8:$B$12,MATCH(B5302,Assumptions!$A$8:$A$12,0))</f>
        <v>Fair Value Less Costs to Sell</v>
      </c>
      <c r="K5302" s="16">
        <f>G5302/(1-INDEX(Assumptions!$D$8:$D$12,MATCH(B5302,Assumptions!$A$8:$A$12,0)))</f>
        <v>5447.079545454546</v>
      </c>
      <c r="L5302" s="16">
        <f t="shared" si="575"/>
        <v>143.80289999999999</v>
      </c>
      <c r="M5302" s="16">
        <f t="shared" si="576"/>
        <v>272.35397727272732</v>
      </c>
      <c r="N5302" s="14">
        <f>E5302*(K5302-L5302-M5302)*IF(F5302="GHS",1,Assumptions!$B$4)</f>
        <v>178161070.63285643</v>
      </c>
      <c r="O5302" s="15">
        <f t="shared" ca="1" si="577"/>
        <v>317</v>
      </c>
      <c r="P5302" s="15" t="str">
        <f t="shared" ca="1" si="578"/>
        <v>181-365d</v>
      </c>
      <c r="Q5302" s="17">
        <f ca="1">IF(P5302="0-90d",0,IF(P5302="91-180d",INDEX(Assumptions!$F$8:$F$12,MATCH(B5302,Assumptions!$A$8:$A$12,0)),IF(P5302="181-365d",INDEX(Assumptions!$G$8:$G$12,MATCH(B5302,Assumptions!$A$8:$A$12,0)),INDEX(Assumptions!$H$8:$H$12,MATCH(B5302,Assumptions!$A$8:$A$12,0)))))</f>
        <v>0.1</v>
      </c>
      <c r="R5302" s="14">
        <f t="shared" ca="1" si="579"/>
        <v>16975069.527600002</v>
      </c>
      <c r="S5302" s="14">
        <f t="shared" ca="1" si="580"/>
        <v>152775625.74840003</v>
      </c>
      <c r="T5302" s="11" t="s">
        <v>25</v>
      </c>
      <c r="U5302" s="18" t="s">
        <v>36</v>
      </c>
    </row>
    <row r="5303" spans="1:21" ht="15" customHeight="1" x14ac:dyDescent="0.15">
      <c r="A5303" s="10" t="s">
        <v>5351</v>
      </c>
      <c r="B5303" s="11" t="s">
        <v>31</v>
      </c>
      <c r="C5303" s="11" t="s">
        <v>76</v>
      </c>
      <c r="D5303" s="12">
        <v>46130</v>
      </c>
      <c r="E5303" s="11">
        <v>3869</v>
      </c>
      <c r="F5303" s="11" t="s">
        <v>33</v>
      </c>
      <c r="G5303" s="13">
        <v>1270.8699999999999</v>
      </c>
      <c r="H5303" s="14">
        <f t="shared" si="574"/>
        <v>4916996.0299999993</v>
      </c>
      <c r="I5303" s="14">
        <f>IF(F5303="GHS",H5303,H5303*Assumptions!$B$4)</f>
        <v>4916996.0299999993</v>
      </c>
      <c r="J5303" s="15" t="str">
        <f>INDEX(Assumptions!$B$8:$B$12,MATCH(B5303,Assumptions!$A$8:$A$12,0))</f>
        <v>Weighted Average</v>
      </c>
      <c r="K5303" s="16">
        <f>G5303/(1-INDEX(Assumptions!$D$8:$D$12,MATCH(B5303,Assumptions!$A$8:$A$12,0)))</f>
        <v>1765.0972222222222</v>
      </c>
      <c r="L5303" s="16">
        <f t="shared" si="575"/>
        <v>38.126099999999994</v>
      </c>
      <c r="M5303" s="16">
        <f t="shared" si="576"/>
        <v>88.254861111111111</v>
      </c>
      <c r="N5303" s="14">
        <f>E5303*(K5303-L5303-M5303)*IF(F5303="GHS",1,Assumptions!$B$4)</f>
        <v>6340193.2142388895</v>
      </c>
      <c r="O5303" s="15">
        <f t="shared" ca="1" si="577"/>
        <v>156</v>
      </c>
      <c r="P5303" s="15" t="str">
        <f t="shared" ca="1" si="578"/>
        <v>91-180d</v>
      </c>
      <c r="Q5303" s="17">
        <f ca="1">IF(P5303="0-90d",0,IF(P5303="91-180d",INDEX(Assumptions!$F$8:$F$12,MATCH(B5303,Assumptions!$A$8:$A$12,0)),IF(P5303="181-365d",INDEX(Assumptions!$G$8:$G$12,MATCH(B5303,Assumptions!$A$8:$A$12,0)),INDEX(Assumptions!$H$8:$H$12,MATCH(B5303,Assumptions!$A$8:$A$12,0)))))</f>
        <v>0.05</v>
      </c>
      <c r="R5303" s="14">
        <f t="shared" ca="1" si="579"/>
        <v>245849.80149999997</v>
      </c>
      <c r="S5303" s="14">
        <f t="shared" ca="1" si="580"/>
        <v>4671146.2284999993</v>
      </c>
      <c r="T5303" s="11" t="s">
        <v>25</v>
      </c>
      <c r="U5303" s="18" t="s">
        <v>26</v>
      </c>
    </row>
    <row r="5304" spans="1:21" ht="15" customHeight="1" x14ac:dyDescent="0.15">
      <c r="A5304" s="10" t="s">
        <v>5352</v>
      </c>
      <c r="B5304" s="11" t="s">
        <v>31</v>
      </c>
      <c r="C5304" s="11" t="s">
        <v>63</v>
      </c>
      <c r="D5304" s="12">
        <v>45818</v>
      </c>
      <c r="E5304" s="11">
        <v>3762</v>
      </c>
      <c r="F5304" s="11" t="s">
        <v>33</v>
      </c>
      <c r="G5304" s="13">
        <v>2287.52</v>
      </c>
      <c r="H5304" s="14">
        <f t="shared" si="574"/>
        <v>8605650.2400000002</v>
      </c>
      <c r="I5304" s="14">
        <f>IF(F5304="GHS",H5304,H5304*Assumptions!$B$4)</f>
        <v>8605650.2400000002</v>
      </c>
      <c r="J5304" s="15" t="str">
        <f>INDEX(Assumptions!$B$8:$B$12,MATCH(B5304,Assumptions!$A$8:$A$12,0))</f>
        <v>Weighted Average</v>
      </c>
      <c r="K5304" s="16">
        <f>G5304/(1-INDEX(Assumptions!$D$8:$D$12,MATCH(B5304,Assumptions!$A$8:$A$12,0)))</f>
        <v>3177.1111111111113</v>
      </c>
      <c r="L5304" s="16">
        <f t="shared" si="575"/>
        <v>68.625599999999991</v>
      </c>
      <c r="M5304" s="16">
        <f t="shared" si="576"/>
        <v>158.85555555555558</v>
      </c>
      <c r="N5304" s="14">
        <f>E5304*(K5304-L5304-M5304)*IF(F5304="GHS",1,Assumptions!$B$4)</f>
        <v>11096507.892800001</v>
      </c>
      <c r="O5304" s="15">
        <f t="shared" ca="1" si="577"/>
        <v>468</v>
      </c>
      <c r="P5304" s="15" t="str">
        <f t="shared" ca="1" si="578"/>
        <v>365d+</v>
      </c>
      <c r="Q5304" s="17">
        <f ca="1">IF(P5304="0-90d",0,IF(P5304="91-180d",INDEX(Assumptions!$F$8:$F$12,MATCH(B5304,Assumptions!$A$8:$A$12,0)),IF(P5304="181-365d",INDEX(Assumptions!$G$8:$G$12,MATCH(B5304,Assumptions!$A$8:$A$12,0)),INDEX(Assumptions!$H$8:$H$12,MATCH(B5304,Assumptions!$A$8:$A$12,0)))))</f>
        <v>0.6</v>
      </c>
      <c r="R5304" s="14">
        <f t="shared" ca="1" si="579"/>
        <v>5163390.1440000003</v>
      </c>
      <c r="S5304" s="14">
        <f t="shared" ca="1" si="580"/>
        <v>3442260.0959999999</v>
      </c>
      <c r="T5304" s="11" t="s">
        <v>25</v>
      </c>
      <c r="U5304" s="18" t="s">
        <v>26</v>
      </c>
    </row>
    <row r="5305" spans="1:21" ht="15" customHeight="1" x14ac:dyDescent="0.15">
      <c r="A5305" s="10" t="s">
        <v>5353</v>
      </c>
      <c r="B5305" s="11" t="s">
        <v>28</v>
      </c>
      <c r="C5305" s="11" t="s">
        <v>55</v>
      </c>
      <c r="D5305" s="12">
        <v>46059</v>
      </c>
      <c r="E5305" s="11">
        <v>4113</v>
      </c>
      <c r="F5305" s="11" t="s">
        <v>24</v>
      </c>
      <c r="G5305" s="13">
        <v>6825.45</v>
      </c>
      <c r="H5305" s="14">
        <f t="shared" si="574"/>
        <v>28073075.849999998</v>
      </c>
      <c r="I5305" s="14">
        <f>IF(F5305="GHS",H5305,H5305*Assumptions!$B$4)</f>
        <v>303189219.18000001</v>
      </c>
      <c r="J5305" s="15" t="str">
        <f>INDEX(Assumptions!$B$8:$B$12,MATCH(B5305,Assumptions!$A$8:$A$12,0))</f>
        <v>Fair Value Less Costs to Sell</v>
      </c>
      <c r="K5305" s="16">
        <f>G5305/(1-INDEX(Assumptions!$D$8:$D$12,MATCH(B5305,Assumptions!$A$8:$A$12,0)))</f>
        <v>7756.193181818182</v>
      </c>
      <c r="L5305" s="16">
        <f t="shared" si="575"/>
        <v>204.76349999999999</v>
      </c>
      <c r="M5305" s="16">
        <f t="shared" si="576"/>
        <v>387.80965909090912</v>
      </c>
      <c r="N5305" s="14">
        <f>E5305*(K5305-L5305-M5305)*IF(F5305="GHS",1,Assumptions!$B$4)</f>
        <v>318210866.85755455</v>
      </c>
      <c r="O5305" s="15">
        <f t="shared" ca="1" si="577"/>
        <v>227</v>
      </c>
      <c r="P5305" s="15" t="str">
        <f t="shared" ca="1" si="578"/>
        <v>181-365d</v>
      </c>
      <c r="Q5305" s="17">
        <f ca="1">IF(P5305="0-90d",0,IF(P5305="91-180d",INDEX(Assumptions!$F$8:$F$12,MATCH(B5305,Assumptions!$A$8:$A$12,0)),IF(P5305="181-365d",INDEX(Assumptions!$G$8:$G$12,MATCH(B5305,Assumptions!$A$8:$A$12,0)),INDEX(Assumptions!$H$8:$H$12,MATCH(B5305,Assumptions!$A$8:$A$12,0)))))</f>
        <v>0.1</v>
      </c>
      <c r="R5305" s="14">
        <f t="shared" ca="1" si="579"/>
        <v>30318921.918000001</v>
      </c>
      <c r="S5305" s="14">
        <f t="shared" ca="1" si="580"/>
        <v>272870297.26200002</v>
      </c>
      <c r="T5305" s="11" t="s">
        <v>25</v>
      </c>
      <c r="U5305" s="18" t="s">
        <v>26</v>
      </c>
    </row>
    <row r="5306" spans="1:21" ht="15" customHeight="1" x14ac:dyDescent="0.15">
      <c r="A5306" s="10" t="s">
        <v>5354</v>
      </c>
      <c r="B5306" s="11" t="s">
        <v>41</v>
      </c>
      <c r="C5306" s="11" t="s">
        <v>42</v>
      </c>
      <c r="D5306" s="12">
        <v>45862</v>
      </c>
      <c r="E5306" s="11">
        <v>3523</v>
      </c>
      <c r="F5306" s="11" t="s">
        <v>33</v>
      </c>
      <c r="G5306" s="13">
        <v>161.38</v>
      </c>
      <c r="H5306" s="14">
        <f t="shared" si="574"/>
        <v>568541.74</v>
      </c>
      <c r="I5306" s="14">
        <f>IF(F5306="GHS",H5306,H5306*Assumptions!$B$4)</f>
        <v>568541.74</v>
      </c>
      <c r="J5306" s="15" t="str">
        <f>INDEX(Assumptions!$B$8:$B$12,MATCH(B5306,Assumptions!$A$8:$A$12,0))</f>
        <v>Weighted Average</v>
      </c>
      <c r="K5306" s="16">
        <f>G5306/(1-INDEX(Assumptions!$D$8:$D$12,MATCH(B5306,Assumptions!$A$8:$A$12,0)))</f>
        <v>248.27692307692305</v>
      </c>
      <c r="L5306" s="16">
        <f t="shared" si="575"/>
        <v>4.8413999999999993</v>
      </c>
      <c r="M5306" s="16">
        <f t="shared" si="576"/>
        <v>12.413846153846153</v>
      </c>
      <c r="N5306" s="14">
        <f>E5306*(K5306-L5306-M5306)*IF(F5306="GHS",1,Assumptions!$B$4)</f>
        <v>813889.36780000001</v>
      </c>
      <c r="O5306" s="15">
        <f t="shared" ca="1" si="577"/>
        <v>424</v>
      </c>
      <c r="P5306" s="15" t="str">
        <f t="shared" ca="1" si="578"/>
        <v>365d+</v>
      </c>
      <c r="Q5306" s="17">
        <f ca="1">IF(P5306="0-90d",0,IF(P5306="91-180d",INDEX(Assumptions!$F$8:$F$12,MATCH(B5306,Assumptions!$A$8:$A$12,0)),IF(P5306="181-365d",INDEX(Assumptions!$G$8:$G$12,MATCH(B5306,Assumptions!$A$8:$A$12,0)),INDEX(Assumptions!$H$8:$H$12,MATCH(B5306,Assumptions!$A$8:$A$12,0)))))</f>
        <v>0.8</v>
      </c>
      <c r="R5306" s="14">
        <f t="shared" ca="1" si="579"/>
        <v>454833.39199999999</v>
      </c>
      <c r="S5306" s="14">
        <f t="shared" ca="1" si="580"/>
        <v>113708.348</v>
      </c>
      <c r="T5306" s="11" t="s">
        <v>25</v>
      </c>
      <c r="U5306" s="18" t="s">
        <v>26</v>
      </c>
    </row>
    <row r="5307" spans="1:21" ht="15" customHeight="1" x14ac:dyDescent="0.15">
      <c r="A5307" s="10" t="s">
        <v>5355</v>
      </c>
      <c r="B5307" s="11" t="s">
        <v>41</v>
      </c>
      <c r="C5307" s="11" t="s">
        <v>42</v>
      </c>
      <c r="D5307" s="12">
        <v>45904</v>
      </c>
      <c r="E5307" s="11">
        <v>3755</v>
      </c>
      <c r="F5307" s="11" t="s">
        <v>33</v>
      </c>
      <c r="G5307" s="13">
        <v>789.14</v>
      </c>
      <c r="H5307" s="14">
        <f t="shared" si="574"/>
        <v>2963220.6999999997</v>
      </c>
      <c r="I5307" s="14">
        <f>IF(F5307="GHS",H5307,H5307*Assumptions!$B$4)</f>
        <v>2963220.6999999997</v>
      </c>
      <c r="J5307" s="15" t="str">
        <f>INDEX(Assumptions!$B$8:$B$12,MATCH(B5307,Assumptions!$A$8:$A$12,0))</f>
        <v>Weighted Average</v>
      </c>
      <c r="K5307" s="16">
        <f>G5307/(1-INDEX(Assumptions!$D$8:$D$12,MATCH(B5307,Assumptions!$A$8:$A$12,0)))</f>
        <v>1214.0615384615385</v>
      </c>
      <c r="L5307" s="16">
        <f t="shared" si="575"/>
        <v>23.674199999999999</v>
      </c>
      <c r="M5307" s="16">
        <f t="shared" si="576"/>
        <v>60.703076923076928</v>
      </c>
      <c r="N5307" s="14">
        <f>E5307*(K5307-L5307-M5307)*IF(F5307="GHS",1,Assumptions!$B$4)</f>
        <v>4241964.4020769233</v>
      </c>
      <c r="O5307" s="15">
        <f t="shared" ca="1" si="577"/>
        <v>382</v>
      </c>
      <c r="P5307" s="15" t="str">
        <f t="shared" ca="1" si="578"/>
        <v>365d+</v>
      </c>
      <c r="Q5307" s="17">
        <f ca="1">IF(P5307="0-90d",0,IF(P5307="91-180d",INDEX(Assumptions!$F$8:$F$12,MATCH(B5307,Assumptions!$A$8:$A$12,0)),IF(P5307="181-365d",INDEX(Assumptions!$G$8:$G$12,MATCH(B5307,Assumptions!$A$8:$A$12,0)),INDEX(Assumptions!$H$8:$H$12,MATCH(B5307,Assumptions!$A$8:$A$12,0)))))</f>
        <v>0.8</v>
      </c>
      <c r="R5307" s="14">
        <f t="shared" ca="1" si="579"/>
        <v>2370576.56</v>
      </c>
      <c r="S5307" s="14">
        <f t="shared" ca="1" si="580"/>
        <v>592644.13999999966</v>
      </c>
      <c r="T5307" s="11" t="s">
        <v>25</v>
      </c>
      <c r="U5307" s="18" t="s">
        <v>26</v>
      </c>
    </row>
    <row r="5308" spans="1:21" ht="15" customHeight="1" x14ac:dyDescent="0.15">
      <c r="A5308" s="10" t="s">
        <v>5356</v>
      </c>
      <c r="B5308" s="11" t="s">
        <v>22</v>
      </c>
      <c r="C5308" s="11" t="s">
        <v>23</v>
      </c>
      <c r="D5308" s="12">
        <v>46058</v>
      </c>
      <c r="E5308" s="11">
        <v>461</v>
      </c>
      <c r="F5308" s="11" t="s">
        <v>24</v>
      </c>
      <c r="G5308" s="13">
        <v>21923.37</v>
      </c>
      <c r="H5308" s="14">
        <f t="shared" si="574"/>
        <v>10106673.57</v>
      </c>
      <c r="I5308" s="14">
        <f>IF(F5308="GHS",H5308,H5308*Assumptions!$B$4)</f>
        <v>109152074.55600001</v>
      </c>
      <c r="J5308" s="15" t="str">
        <f>INDEX(Assumptions!$B$8:$B$12,MATCH(B5308,Assumptions!$A$8:$A$12,0))</f>
        <v>FIFO</v>
      </c>
      <c r="K5308" s="16">
        <f>G5308/(1-INDEX(Assumptions!$D$8:$D$12,MATCH(B5308,Assumptions!$A$8:$A$12,0)))</f>
        <v>26735.817073170729</v>
      </c>
      <c r="L5308" s="16">
        <f t="shared" si="575"/>
        <v>657.7011</v>
      </c>
      <c r="M5308" s="16">
        <f t="shared" si="576"/>
        <v>1336.7908536585364</v>
      </c>
      <c r="N5308" s="14">
        <f>E5308*(K5308-L5308-M5308)*IF(F5308="GHS",1,Assumptions!$B$4)</f>
        <v>123182109.50502731</v>
      </c>
      <c r="O5308" s="15">
        <f t="shared" ca="1" si="577"/>
        <v>228</v>
      </c>
      <c r="P5308" s="15" t="str">
        <f t="shared" ca="1" si="578"/>
        <v>181-365d</v>
      </c>
      <c r="Q5308" s="17">
        <f ca="1">IF(P5308="0-90d",0,IF(P5308="91-180d",INDEX(Assumptions!$F$8:$F$12,MATCH(B5308,Assumptions!$A$8:$A$12,0)),IF(P5308="181-365d",INDEX(Assumptions!$G$8:$G$12,MATCH(B5308,Assumptions!$A$8:$A$12,0)),INDEX(Assumptions!$H$8:$H$12,MATCH(B5308,Assumptions!$A$8:$A$12,0)))))</f>
        <v>0.15</v>
      </c>
      <c r="R5308" s="14">
        <f t="shared" ca="1" si="579"/>
        <v>16372811.183400001</v>
      </c>
      <c r="S5308" s="14">
        <f t="shared" ca="1" si="580"/>
        <v>92779263.372600004</v>
      </c>
      <c r="T5308" s="11" t="s">
        <v>25</v>
      </c>
      <c r="U5308" s="18" t="s">
        <v>26</v>
      </c>
    </row>
    <row r="5309" spans="1:21" ht="15" customHeight="1" x14ac:dyDescent="0.15">
      <c r="A5309" s="10" t="s">
        <v>5357</v>
      </c>
      <c r="B5309" s="11" t="s">
        <v>31</v>
      </c>
      <c r="C5309" s="11" t="s">
        <v>76</v>
      </c>
      <c r="D5309" s="12">
        <v>45826</v>
      </c>
      <c r="E5309" s="11">
        <v>2297</v>
      </c>
      <c r="F5309" s="11" t="s">
        <v>33</v>
      </c>
      <c r="G5309" s="13">
        <v>3600.01</v>
      </c>
      <c r="H5309" s="14">
        <f t="shared" si="574"/>
        <v>8269222.9700000007</v>
      </c>
      <c r="I5309" s="14">
        <f>IF(F5309="GHS",H5309,H5309*Assumptions!$B$4)</f>
        <v>8269222.9700000007</v>
      </c>
      <c r="J5309" s="15" t="str">
        <f>INDEX(Assumptions!$B$8:$B$12,MATCH(B5309,Assumptions!$A$8:$A$12,0))</f>
        <v>Weighted Average</v>
      </c>
      <c r="K5309" s="16">
        <f>G5309/(1-INDEX(Assumptions!$D$8:$D$12,MATCH(B5309,Assumptions!$A$8:$A$12,0)))</f>
        <v>5000.0138888888896</v>
      </c>
      <c r="L5309" s="16">
        <f t="shared" si="575"/>
        <v>108.0003</v>
      </c>
      <c r="M5309" s="16">
        <f t="shared" si="576"/>
        <v>250.00069444444449</v>
      </c>
      <c r="N5309" s="14">
        <f>E5309*(K5309-L5309-M5309)*IF(F5309="GHS",1,Assumptions!$B$4)</f>
        <v>10662703.61853889</v>
      </c>
      <c r="O5309" s="15">
        <f t="shared" ca="1" si="577"/>
        <v>460</v>
      </c>
      <c r="P5309" s="15" t="str">
        <f t="shared" ca="1" si="578"/>
        <v>365d+</v>
      </c>
      <c r="Q5309" s="17">
        <f ca="1">IF(P5309="0-90d",0,IF(P5309="91-180d",INDEX(Assumptions!$F$8:$F$12,MATCH(B5309,Assumptions!$A$8:$A$12,0)),IF(P5309="181-365d",INDEX(Assumptions!$G$8:$G$12,MATCH(B5309,Assumptions!$A$8:$A$12,0)),INDEX(Assumptions!$H$8:$H$12,MATCH(B5309,Assumptions!$A$8:$A$12,0)))))</f>
        <v>0.6</v>
      </c>
      <c r="R5309" s="14">
        <f t="shared" ca="1" si="579"/>
        <v>4961533.7820000006</v>
      </c>
      <c r="S5309" s="14">
        <f t="shared" ca="1" si="580"/>
        <v>3307689.1880000001</v>
      </c>
      <c r="T5309" s="11" t="s">
        <v>25</v>
      </c>
      <c r="U5309" s="18" t="s">
        <v>26</v>
      </c>
    </row>
    <row r="5310" spans="1:21" ht="15" customHeight="1" x14ac:dyDescent="0.15">
      <c r="A5310" s="10" t="s">
        <v>5358</v>
      </c>
      <c r="B5310" s="11" t="s">
        <v>41</v>
      </c>
      <c r="C5310" s="11" t="s">
        <v>115</v>
      </c>
      <c r="D5310" s="12">
        <v>45831</v>
      </c>
      <c r="E5310" s="11">
        <v>2447</v>
      </c>
      <c r="F5310" s="11" t="s">
        <v>33</v>
      </c>
      <c r="G5310" s="13">
        <v>420.14</v>
      </c>
      <c r="H5310" s="14">
        <f t="shared" si="574"/>
        <v>1028082.58</v>
      </c>
      <c r="I5310" s="14">
        <f>IF(F5310="GHS",H5310,H5310*Assumptions!$B$4)</f>
        <v>1028082.58</v>
      </c>
      <c r="J5310" s="15" t="str">
        <f>INDEX(Assumptions!$B$8:$B$12,MATCH(B5310,Assumptions!$A$8:$A$12,0))</f>
        <v>Weighted Average</v>
      </c>
      <c r="K5310" s="16">
        <f>G5310/(1-INDEX(Assumptions!$D$8:$D$12,MATCH(B5310,Assumptions!$A$8:$A$12,0)))</f>
        <v>646.36923076923074</v>
      </c>
      <c r="L5310" s="16">
        <f t="shared" si="575"/>
        <v>12.604199999999999</v>
      </c>
      <c r="M5310" s="16">
        <f t="shared" si="576"/>
        <v>32.318461538461541</v>
      </c>
      <c r="N5310" s="14">
        <f>E5310*(K5310-L5310-M5310)*IF(F5310="GHS",1,Assumptions!$B$4)</f>
        <v>1471739.7549076923</v>
      </c>
      <c r="O5310" s="15">
        <f t="shared" ca="1" si="577"/>
        <v>455</v>
      </c>
      <c r="P5310" s="15" t="str">
        <f t="shared" ca="1" si="578"/>
        <v>365d+</v>
      </c>
      <c r="Q5310" s="17">
        <f ca="1">IF(P5310="0-90d",0,IF(P5310="91-180d",INDEX(Assumptions!$F$8:$F$12,MATCH(B5310,Assumptions!$A$8:$A$12,0)),IF(P5310="181-365d",INDEX(Assumptions!$G$8:$G$12,MATCH(B5310,Assumptions!$A$8:$A$12,0)),INDEX(Assumptions!$H$8:$H$12,MATCH(B5310,Assumptions!$A$8:$A$12,0)))))</f>
        <v>0.8</v>
      </c>
      <c r="R5310" s="14">
        <f t="shared" ca="1" si="579"/>
        <v>822466.06400000001</v>
      </c>
      <c r="S5310" s="14">
        <f t="shared" ca="1" si="580"/>
        <v>205616.51599999995</v>
      </c>
      <c r="T5310" s="11" t="s">
        <v>25</v>
      </c>
      <c r="U5310" s="18" t="s">
        <v>26</v>
      </c>
    </row>
    <row r="5311" spans="1:21" ht="15" customHeight="1" x14ac:dyDescent="0.15">
      <c r="A5311" s="10" t="s">
        <v>5359</v>
      </c>
      <c r="B5311" s="11" t="s">
        <v>22</v>
      </c>
      <c r="C5311" s="11" t="s">
        <v>23</v>
      </c>
      <c r="D5311" s="12">
        <v>46191</v>
      </c>
      <c r="E5311" s="11">
        <v>2640</v>
      </c>
      <c r="F5311" s="11" t="s">
        <v>24</v>
      </c>
      <c r="G5311" s="13">
        <v>11719.17</v>
      </c>
      <c r="H5311" s="14">
        <f t="shared" si="574"/>
        <v>30938608.800000001</v>
      </c>
      <c r="I5311" s="14">
        <f>IF(F5311="GHS",H5311,H5311*Assumptions!$B$4)</f>
        <v>334136975.04000002</v>
      </c>
      <c r="J5311" s="15" t="str">
        <f>INDEX(Assumptions!$B$8:$B$12,MATCH(B5311,Assumptions!$A$8:$A$12,0))</f>
        <v>FIFO</v>
      </c>
      <c r="K5311" s="16">
        <f>G5311/(1-INDEX(Assumptions!$D$8:$D$12,MATCH(B5311,Assumptions!$A$8:$A$12,0)))</f>
        <v>14291.670731707316</v>
      </c>
      <c r="L5311" s="16">
        <f t="shared" si="575"/>
        <v>351.57509999999996</v>
      </c>
      <c r="M5311" s="16">
        <f t="shared" si="576"/>
        <v>714.58353658536589</v>
      </c>
      <c r="N5311" s="14">
        <f>E5311*(K5311-L5311-M5311)*IF(F5311="GHS",1,Assumptions!$B$4)</f>
        <v>377085800.85611713</v>
      </c>
      <c r="O5311" s="15">
        <f t="shared" ca="1" si="577"/>
        <v>95</v>
      </c>
      <c r="P5311" s="15" t="str">
        <f t="shared" ca="1" si="578"/>
        <v>91-180d</v>
      </c>
      <c r="Q5311" s="17">
        <f ca="1">IF(P5311="0-90d",0,IF(P5311="91-180d",INDEX(Assumptions!$F$8:$F$12,MATCH(B5311,Assumptions!$A$8:$A$12,0)),IF(P5311="181-365d",INDEX(Assumptions!$G$8:$G$12,MATCH(B5311,Assumptions!$A$8:$A$12,0)),INDEX(Assumptions!$H$8:$H$12,MATCH(B5311,Assumptions!$A$8:$A$12,0)))))</f>
        <v>0.03</v>
      </c>
      <c r="R5311" s="14">
        <f t="shared" ca="1" si="579"/>
        <v>10024109.2512</v>
      </c>
      <c r="S5311" s="14">
        <f t="shared" ca="1" si="580"/>
        <v>324112865.7888</v>
      </c>
      <c r="T5311" s="11" t="s">
        <v>25</v>
      </c>
      <c r="U5311" s="18" t="s">
        <v>36</v>
      </c>
    </row>
    <row r="5312" spans="1:21" ht="15" customHeight="1" x14ac:dyDescent="0.15">
      <c r="A5312" s="10" t="s">
        <v>5360</v>
      </c>
      <c r="B5312" s="11" t="s">
        <v>31</v>
      </c>
      <c r="C5312" s="11" t="s">
        <v>76</v>
      </c>
      <c r="D5312" s="12">
        <v>46009</v>
      </c>
      <c r="E5312" s="11">
        <v>998</v>
      </c>
      <c r="F5312" s="11" t="s">
        <v>33</v>
      </c>
      <c r="G5312" s="13">
        <v>1874.65</v>
      </c>
      <c r="H5312" s="14">
        <f t="shared" si="574"/>
        <v>1870900.7000000002</v>
      </c>
      <c r="I5312" s="14">
        <f>IF(F5312="GHS",H5312,H5312*Assumptions!$B$4)</f>
        <v>1870900.7000000002</v>
      </c>
      <c r="J5312" s="15" t="str">
        <f>INDEX(Assumptions!$B$8:$B$12,MATCH(B5312,Assumptions!$A$8:$A$12,0))</f>
        <v>Weighted Average</v>
      </c>
      <c r="K5312" s="16">
        <f>G5312/(1-INDEX(Assumptions!$D$8:$D$12,MATCH(B5312,Assumptions!$A$8:$A$12,0)))</f>
        <v>2603.6805555555557</v>
      </c>
      <c r="L5312" s="16">
        <f t="shared" si="575"/>
        <v>56.2395</v>
      </c>
      <c r="M5312" s="16">
        <f t="shared" si="576"/>
        <v>130.1840277777778</v>
      </c>
      <c r="N5312" s="14">
        <f>E5312*(K5312-L5312-M5312)*IF(F5312="GHS",1,Assumptions!$B$4)</f>
        <v>2412422.5137222223</v>
      </c>
      <c r="O5312" s="15">
        <f t="shared" ca="1" si="577"/>
        <v>277</v>
      </c>
      <c r="P5312" s="15" t="str">
        <f t="shared" ca="1" si="578"/>
        <v>181-365d</v>
      </c>
      <c r="Q5312" s="17">
        <f ca="1">IF(P5312="0-90d",0,IF(P5312="91-180d",INDEX(Assumptions!$F$8:$F$12,MATCH(B5312,Assumptions!$A$8:$A$12,0)),IF(P5312="181-365d",INDEX(Assumptions!$G$8:$G$12,MATCH(B5312,Assumptions!$A$8:$A$12,0)),INDEX(Assumptions!$H$8:$H$12,MATCH(B5312,Assumptions!$A$8:$A$12,0)))))</f>
        <v>0.2</v>
      </c>
      <c r="R5312" s="14">
        <f t="shared" ca="1" si="579"/>
        <v>374180.14000000007</v>
      </c>
      <c r="S5312" s="14">
        <f t="shared" ca="1" si="580"/>
        <v>1496720.56</v>
      </c>
      <c r="T5312" s="11" t="s">
        <v>25</v>
      </c>
      <c r="U5312" s="18" t="s">
        <v>26</v>
      </c>
    </row>
    <row r="5313" spans="1:21" ht="15" customHeight="1" x14ac:dyDescent="0.15">
      <c r="A5313" s="10" t="s">
        <v>5361</v>
      </c>
      <c r="B5313" s="11" t="s">
        <v>22</v>
      </c>
      <c r="C5313" s="11" t="s">
        <v>81</v>
      </c>
      <c r="D5313" s="12">
        <v>45904</v>
      </c>
      <c r="E5313" s="11">
        <v>1273</v>
      </c>
      <c r="F5313" s="11" t="s">
        <v>24</v>
      </c>
      <c r="G5313" s="13">
        <v>13545.82</v>
      </c>
      <c r="H5313" s="14">
        <f t="shared" si="574"/>
        <v>17243828.859999999</v>
      </c>
      <c r="I5313" s="14">
        <f>IF(F5313="GHS",H5313,H5313*Assumptions!$B$4)</f>
        <v>186233351.68799999</v>
      </c>
      <c r="J5313" s="15" t="str">
        <f>INDEX(Assumptions!$B$8:$B$12,MATCH(B5313,Assumptions!$A$8:$A$12,0))</f>
        <v>FIFO</v>
      </c>
      <c r="K5313" s="16">
        <f>G5313/(1-INDEX(Assumptions!$D$8:$D$12,MATCH(B5313,Assumptions!$A$8:$A$12,0)))</f>
        <v>16519.292682926829</v>
      </c>
      <c r="L5313" s="16">
        <f t="shared" si="575"/>
        <v>406.37459999999999</v>
      </c>
      <c r="M5313" s="16">
        <f t="shared" si="576"/>
        <v>825.9646341463415</v>
      </c>
      <c r="N5313" s="14">
        <f>E5313*(K5313-L5313-M5313)*IF(F5313="GHS",1,Assumptions!$B$4)</f>
        <v>210171150.7952137</v>
      </c>
      <c r="O5313" s="15">
        <f t="shared" ca="1" si="577"/>
        <v>382</v>
      </c>
      <c r="P5313" s="15" t="str">
        <f t="shared" ca="1" si="578"/>
        <v>365d+</v>
      </c>
      <c r="Q5313" s="17">
        <f ca="1">IF(P5313="0-90d",0,IF(P5313="91-180d",INDEX(Assumptions!$F$8:$F$12,MATCH(B5313,Assumptions!$A$8:$A$12,0)),IF(P5313="181-365d",INDEX(Assumptions!$G$8:$G$12,MATCH(B5313,Assumptions!$A$8:$A$12,0)),INDEX(Assumptions!$H$8:$H$12,MATCH(B5313,Assumptions!$A$8:$A$12,0)))))</f>
        <v>0.5</v>
      </c>
      <c r="R5313" s="14">
        <f t="shared" ca="1" si="579"/>
        <v>93116675.843999997</v>
      </c>
      <c r="S5313" s="14">
        <f t="shared" ca="1" si="580"/>
        <v>93116675.843999997</v>
      </c>
      <c r="T5313" s="11" t="s">
        <v>25</v>
      </c>
      <c r="U5313" s="18" t="s">
        <v>36</v>
      </c>
    </row>
    <row r="5314" spans="1:21" ht="15" customHeight="1" x14ac:dyDescent="0.15">
      <c r="A5314" s="10" t="s">
        <v>5362</v>
      </c>
      <c r="B5314" s="11" t="s">
        <v>31</v>
      </c>
      <c r="C5314" s="11" t="s">
        <v>63</v>
      </c>
      <c r="D5314" s="12">
        <v>46158</v>
      </c>
      <c r="E5314" s="11">
        <v>49</v>
      </c>
      <c r="F5314" s="11" t="s">
        <v>33</v>
      </c>
      <c r="G5314" s="13">
        <v>3425.89</v>
      </c>
      <c r="H5314" s="14">
        <f t="shared" ref="H5314:H5377" si="581">E5314*G5314</f>
        <v>167868.61</v>
      </c>
      <c r="I5314" s="14">
        <f>IF(F5314="GHS",H5314,H5314*Assumptions!$B$4)</f>
        <v>167868.61</v>
      </c>
      <c r="J5314" s="15" t="str">
        <f>INDEX(Assumptions!$B$8:$B$12,MATCH(B5314,Assumptions!$A$8:$A$12,0))</f>
        <v>Weighted Average</v>
      </c>
      <c r="K5314" s="16">
        <f>G5314/(1-INDEX(Assumptions!$D$8:$D$12,MATCH(B5314,Assumptions!$A$8:$A$12,0)))</f>
        <v>4758.1805555555557</v>
      </c>
      <c r="L5314" s="16">
        <f t="shared" ref="L5314:L5377" si="582">G5314*0.03</f>
        <v>102.77669999999999</v>
      </c>
      <c r="M5314" s="16">
        <f t="shared" ref="M5314:M5377" si="583">K5314*0.05</f>
        <v>237.90902777777779</v>
      </c>
      <c r="N5314" s="14">
        <f>E5314*(K5314-L5314-M5314)*IF(F5314="GHS",1,Assumptions!$B$4)</f>
        <v>216457.2465611111</v>
      </c>
      <c r="O5314" s="15">
        <f t="shared" ref="O5314:O5377" ca="1" si="584">TODAY()-D5314</f>
        <v>128</v>
      </c>
      <c r="P5314" s="15" t="str">
        <f t="shared" ref="P5314:P5377" ca="1" si="585">IF(O5314&lt;=90,"0-90d",IF(O5314&lt;=180,"91-180d",IF(O5314&lt;=365,"181-365d","365d+")))</f>
        <v>91-180d</v>
      </c>
      <c r="Q5314" s="17">
        <f ca="1">IF(P5314="0-90d",0,IF(P5314="91-180d",INDEX(Assumptions!$F$8:$F$12,MATCH(B5314,Assumptions!$A$8:$A$12,0)),IF(P5314="181-365d",INDEX(Assumptions!$G$8:$G$12,MATCH(B5314,Assumptions!$A$8:$A$12,0)),INDEX(Assumptions!$H$8:$H$12,MATCH(B5314,Assumptions!$A$8:$A$12,0)))))</f>
        <v>0.05</v>
      </c>
      <c r="R5314" s="14">
        <f t="shared" ref="R5314:R5377" ca="1" si="586">I5314*Q5314</f>
        <v>8393.4305000000004</v>
      </c>
      <c r="S5314" s="14">
        <f t="shared" ref="S5314:S5377" ca="1" si="587">IF(T5314="Held on Consignment (Not Owned)",0,MIN(I5314-R5314,N5314))</f>
        <v>159475.1795</v>
      </c>
      <c r="T5314" s="11" t="s">
        <v>25</v>
      </c>
      <c r="U5314" s="18" t="s">
        <v>26</v>
      </c>
    </row>
    <row r="5315" spans="1:21" ht="15" customHeight="1" x14ac:dyDescent="0.15">
      <c r="A5315" s="10" t="s">
        <v>5363</v>
      </c>
      <c r="B5315" s="11" t="s">
        <v>22</v>
      </c>
      <c r="C5315" s="11" t="s">
        <v>81</v>
      </c>
      <c r="D5315" s="12">
        <v>46060</v>
      </c>
      <c r="E5315" s="11">
        <v>1790</v>
      </c>
      <c r="F5315" s="11" t="s">
        <v>24</v>
      </c>
      <c r="G5315" s="13">
        <v>12731.19</v>
      </c>
      <c r="H5315" s="14">
        <f t="shared" si="581"/>
        <v>22788830.100000001</v>
      </c>
      <c r="I5315" s="14">
        <f>IF(F5315="GHS",H5315,H5315*Assumptions!$B$4)</f>
        <v>246119365.08000004</v>
      </c>
      <c r="J5315" s="15" t="str">
        <f>INDEX(Assumptions!$B$8:$B$12,MATCH(B5315,Assumptions!$A$8:$A$12,0))</f>
        <v>FIFO</v>
      </c>
      <c r="K5315" s="16">
        <f>G5315/(1-INDEX(Assumptions!$D$8:$D$12,MATCH(B5315,Assumptions!$A$8:$A$12,0)))</f>
        <v>15525.841463414634</v>
      </c>
      <c r="L5315" s="16">
        <f t="shared" si="582"/>
        <v>381.9357</v>
      </c>
      <c r="M5315" s="16">
        <f t="shared" si="583"/>
        <v>776.29207317073178</v>
      </c>
      <c r="N5315" s="14">
        <f>E5315*(K5315-L5315-M5315)*IF(F5315="GHS",1,Assumptions!$B$4)</f>
        <v>277754707.85979515</v>
      </c>
      <c r="O5315" s="15">
        <f t="shared" ca="1" si="584"/>
        <v>226</v>
      </c>
      <c r="P5315" s="15" t="str">
        <f t="shared" ca="1" si="585"/>
        <v>181-365d</v>
      </c>
      <c r="Q5315" s="17">
        <f ca="1">IF(P5315="0-90d",0,IF(P5315="91-180d",INDEX(Assumptions!$F$8:$F$12,MATCH(B5315,Assumptions!$A$8:$A$12,0)),IF(P5315="181-365d",INDEX(Assumptions!$G$8:$G$12,MATCH(B5315,Assumptions!$A$8:$A$12,0)),INDEX(Assumptions!$H$8:$H$12,MATCH(B5315,Assumptions!$A$8:$A$12,0)))))</f>
        <v>0.15</v>
      </c>
      <c r="R5315" s="14">
        <f t="shared" ca="1" si="586"/>
        <v>36917904.762000002</v>
      </c>
      <c r="S5315" s="14">
        <f t="shared" ca="1" si="587"/>
        <v>209201460.31800005</v>
      </c>
      <c r="T5315" s="11" t="s">
        <v>25</v>
      </c>
      <c r="U5315" s="18" t="s">
        <v>26</v>
      </c>
    </row>
    <row r="5316" spans="1:21" ht="15" customHeight="1" x14ac:dyDescent="0.15">
      <c r="A5316" s="10" t="s">
        <v>5364</v>
      </c>
      <c r="B5316" s="11" t="s">
        <v>22</v>
      </c>
      <c r="C5316" s="11" t="s">
        <v>23</v>
      </c>
      <c r="D5316" s="12">
        <v>46194</v>
      </c>
      <c r="E5316" s="11">
        <v>4556</v>
      </c>
      <c r="F5316" s="11" t="s">
        <v>24</v>
      </c>
      <c r="G5316" s="13">
        <v>17622.37</v>
      </c>
      <c r="H5316" s="14">
        <f t="shared" si="581"/>
        <v>80287517.719999999</v>
      </c>
      <c r="I5316" s="14">
        <f>IF(F5316="GHS",H5316,H5316*Assumptions!$B$4)</f>
        <v>867105191.37600005</v>
      </c>
      <c r="J5316" s="15" t="str">
        <f>INDEX(Assumptions!$B$8:$B$12,MATCH(B5316,Assumptions!$A$8:$A$12,0))</f>
        <v>FIFO</v>
      </c>
      <c r="K5316" s="16">
        <f>G5316/(1-INDEX(Assumptions!$D$8:$D$12,MATCH(B5316,Assumptions!$A$8:$A$12,0)))</f>
        <v>21490.695121951216</v>
      </c>
      <c r="L5316" s="16">
        <f t="shared" si="582"/>
        <v>528.67109999999991</v>
      </c>
      <c r="M5316" s="16">
        <f t="shared" si="583"/>
        <v>1074.5347560975608</v>
      </c>
      <c r="N5316" s="14">
        <f>E5316*(K5316-L5316-M5316)*IF(F5316="GHS",1,Assumptions!$B$4)</f>
        <v>978559931.82847595</v>
      </c>
      <c r="O5316" s="15">
        <f t="shared" ca="1" si="584"/>
        <v>92</v>
      </c>
      <c r="P5316" s="15" t="str">
        <f t="shared" ca="1" si="585"/>
        <v>91-180d</v>
      </c>
      <c r="Q5316" s="17">
        <f ca="1">IF(P5316="0-90d",0,IF(P5316="91-180d",INDEX(Assumptions!$F$8:$F$12,MATCH(B5316,Assumptions!$A$8:$A$12,0)),IF(P5316="181-365d",INDEX(Assumptions!$G$8:$G$12,MATCH(B5316,Assumptions!$A$8:$A$12,0)),INDEX(Assumptions!$H$8:$H$12,MATCH(B5316,Assumptions!$A$8:$A$12,0)))))</f>
        <v>0.03</v>
      </c>
      <c r="R5316" s="14">
        <f t="shared" ca="1" si="586"/>
        <v>26013155.741280001</v>
      </c>
      <c r="S5316" s="14">
        <f t="shared" ca="1" si="587"/>
        <v>841092035.63472009</v>
      </c>
      <c r="T5316" s="11" t="s">
        <v>50</v>
      </c>
      <c r="U5316" s="18" t="s">
        <v>36</v>
      </c>
    </row>
    <row r="5317" spans="1:21" ht="15" customHeight="1" x14ac:dyDescent="0.15">
      <c r="A5317" s="10" t="s">
        <v>5365</v>
      </c>
      <c r="B5317" s="11" t="s">
        <v>31</v>
      </c>
      <c r="C5317" s="11" t="s">
        <v>63</v>
      </c>
      <c r="D5317" s="12">
        <v>46194</v>
      </c>
      <c r="E5317" s="11">
        <v>3091</v>
      </c>
      <c r="F5317" s="11" t="s">
        <v>33</v>
      </c>
      <c r="G5317" s="13">
        <v>992.64</v>
      </c>
      <c r="H5317" s="14">
        <f t="shared" si="581"/>
        <v>3068250.2399999998</v>
      </c>
      <c r="I5317" s="14">
        <f>IF(F5317="GHS",H5317,H5317*Assumptions!$B$4)</f>
        <v>3068250.2399999998</v>
      </c>
      <c r="J5317" s="15" t="str">
        <f>INDEX(Assumptions!$B$8:$B$12,MATCH(B5317,Assumptions!$A$8:$A$12,0))</f>
        <v>Weighted Average</v>
      </c>
      <c r="K5317" s="16">
        <f>G5317/(1-INDEX(Assumptions!$D$8:$D$12,MATCH(B5317,Assumptions!$A$8:$A$12,0)))</f>
        <v>1378.6666666666667</v>
      </c>
      <c r="L5317" s="16">
        <f t="shared" si="582"/>
        <v>29.779199999999999</v>
      </c>
      <c r="M5317" s="16">
        <f t="shared" si="583"/>
        <v>68.933333333333337</v>
      </c>
      <c r="N5317" s="14">
        <f>E5317*(K5317-L5317-M5317)*IF(F5317="GHS",1,Assumptions!$B$4)</f>
        <v>3956338.2261333335</v>
      </c>
      <c r="O5317" s="15">
        <f t="shared" ca="1" si="584"/>
        <v>92</v>
      </c>
      <c r="P5317" s="15" t="str">
        <f t="shared" ca="1" si="585"/>
        <v>91-180d</v>
      </c>
      <c r="Q5317" s="17">
        <f ca="1">IF(P5317="0-90d",0,IF(P5317="91-180d",INDEX(Assumptions!$F$8:$F$12,MATCH(B5317,Assumptions!$A$8:$A$12,0)),IF(P5317="181-365d",INDEX(Assumptions!$G$8:$G$12,MATCH(B5317,Assumptions!$A$8:$A$12,0)),INDEX(Assumptions!$H$8:$H$12,MATCH(B5317,Assumptions!$A$8:$A$12,0)))))</f>
        <v>0.05</v>
      </c>
      <c r="R5317" s="14">
        <f t="shared" ca="1" si="586"/>
        <v>153412.51199999999</v>
      </c>
      <c r="S5317" s="14">
        <f t="shared" ca="1" si="587"/>
        <v>2914837.7279999997</v>
      </c>
      <c r="T5317" s="11" t="s">
        <v>25</v>
      </c>
      <c r="U5317" s="18" t="s">
        <v>26</v>
      </c>
    </row>
    <row r="5318" spans="1:21" ht="15" customHeight="1" x14ac:dyDescent="0.15">
      <c r="A5318" s="10" t="s">
        <v>5366</v>
      </c>
      <c r="B5318" s="11" t="s">
        <v>41</v>
      </c>
      <c r="C5318" s="11" t="s">
        <v>115</v>
      </c>
      <c r="D5318" s="12">
        <v>45862</v>
      </c>
      <c r="E5318" s="11">
        <v>2924</v>
      </c>
      <c r="F5318" s="11" t="s">
        <v>33</v>
      </c>
      <c r="G5318" s="13">
        <v>601.95000000000005</v>
      </c>
      <c r="H5318" s="14">
        <f t="shared" si="581"/>
        <v>1760101.8</v>
      </c>
      <c r="I5318" s="14">
        <f>IF(F5318="GHS",H5318,H5318*Assumptions!$B$4)</f>
        <v>1760101.8</v>
      </c>
      <c r="J5318" s="15" t="str">
        <f>INDEX(Assumptions!$B$8:$B$12,MATCH(B5318,Assumptions!$A$8:$A$12,0))</f>
        <v>Weighted Average</v>
      </c>
      <c r="K5318" s="16">
        <f>G5318/(1-INDEX(Assumptions!$D$8:$D$12,MATCH(B5318,Assumptions!$A$8:$A$12,0)))</f>
        <v>926.07692307692309</v>
      </c>
      <c r="L5318" s="16">
        <f t="shared" si="582"/>
        <v>18.058500000000002</v>
      </c>
      <c r="M5318" s="16">
        <f t="shared" si="583"/>
        <v>46.303846153846159</v>
      </c>
      <c r="N5318" s="14">
        <f>E5318*(K5318-L5318-M5318)*IF(F5318="GHS",1,Assumptions!$B$4)</f>
        <v>2519653.4229230769</v>
      </c>
      <c r="O5318" s="15">
        <f t="shared" ca="1" si="584"/>
        <v>424</v>
      </c>
      <c r="P5318" s="15" t="str">
        <f t="shared" ca="1" si="585"/>
        <v>365d+</v>
      </c>
      <c r="Q5318" s="17">
        <f ca="1">IF(P5318="0-90d",0,IF(P5318="91-180d",INDEX(Assumptions!$F$8:$F$12,MATCH(B5318,Assumptions!$A$8:$A$12,0)),IF(P5318="181-365d",INDEX(Assumptions!$G$8:$G$12,MATCH(B5318,Assumptions!$A$8:$A$12,0)),INDEX(Assumptions!$H$8:$H$12,MATCH(B5318,Assumptions!$A$8:$A$12,0)))))</f>
        <v>0.8</v>
      </c>
      <c r="R5318" s="14">
        <f t="shared" ca="1" si="586"/>
        <v>1408081.4400000002</v>
      </c>
      <c r="S5318" s="14">
        <f t="shared" ca="1" si="587"/>
        <v>352020.35999999987</v>
      </c>
      <c r="T5318" s="11" t="s">
        <v>25</v>
      </c>
      <c r="U5318" s="18" t="s">
        <v>26</v>
      </c>
    </row>
    <row r="5319" spans="1:21" ht="15" customHeight="1" x14ac:dyDescent="0.15">
      <c r="A5319" s="10" t="s">
        <v>5367</v>
      </c>
      <c r="B5319" s="11" t="s">
        <v>41</v>
      </c>
      <c r="C5319" s="11" t="s">
        <v>49</v>
      </c>
      <c r="D5319" s="12">
        <v>46036</v>
      </c>
      <c r="E5319" s="11">
        <v>115</v>
      </c>
      <c r="F5319" s="11" t="s">
        <v>33</v>
      </c>
      <c r="G5319" s="13">
        <v>318.39999999999998</v>
      </c>
      <c r="H5319" s="14">
        <f t="shared" si="581"/>
        <v>36616</v>
      </c>
      <c r="I5319" s="14">
        <f>IF(F5319="GHS",H5319,H5319*Assumptions!$B$4)</f>
        <v>36616</v>
      </c>
      <c r="J5319" s="15" t="str">
        <f>INDEX(Assumptions!$B$8:$B$12,MATCH(B5319,Assumptions!$A$8:$A$12,0))</f>
        <v>Weighted Average</v>
      </c>
      <c r="K5319" s="16">
        <f>G5319/(1-INDEX(Assumptions!$D$8:$D$12,MATCH(B5319,Assumptions!$A$8:$A$12,0)))</f>
        <v>489.84615384615381</v>
      </c>
      <c r="L5319" s="16">
        <f t="shared" si="582"/>
        <v>9.5519999999999996</v>
      </c>
      <c r="M5319" s="16">
        <f t="shared" si="583"/>
        <v>24.492307692307691</v>
      </c>
      <c r="N5319" s="14">
        <f>E5319*(K5319-L5319-M5319)*IF(F5319="GHS",1,Assumptions!$B$4)</f>
        <v>52417.212307692302</v>
      </c>
      <c r="O5319" s="15">
        <f t="shared" ca="1" si="584"/>
        <v>250</v>
      </c>
      <c r="P5319" s="15" t="str">
        <f t="shared" ca="1" si="585"/>
        <v>181-365d</v>
      </c>
      <c r="Q5319" s="17">
        <f ca="1">IF(P5319="0-90d",0,IF(P5319="91-180d",INDEX(Assumptions!$F$8:$F$12,MATCH(B5319,Assumptions!$A$8:$A$12,0)),IF(P5319="181-365d",INDEX(Assumptions!$G$8:$G$12,MATCH(B5319,Assumptions!$A$8:$A$12,0)),INDEX(Assumptions!$H$8:$H$12,MATCH(B5319,Assumptions!$A$8:$A$12,0)))))</f>
        <v>0.35</v>
      </c>
      <c r="R5319" s="14">
        <f t="shared" ca="1" si="586"/>
        <v>12815.599999999999</v>
      </c>
      <c r="S5319" s="14">
        <f t="shared" ca="1" si="587"/>
        <v>23800.400000000001</v>
      </c>
      <c r="T5319" s="11" t="s">
        <v>25</v>
      </c>
      <c r="U5319" s="18" t="s">
        <v>26</v>
      </c>
    </row>
    <row r="5320" spans="1:21" ht="15" customHeight="1" x14ac:dyDescent="0.15">
      <c r="A5320" s="10" t="s">
        <v>5368</v>
      </c>
      <c r="B5320" s="11" t="s">
        <v>22</v>
      </c>
      <c r="C5320" s="11" t="s">
        <v>23</v>
      </c>
      <c r="D5320" s="12">
        <v>45893</v>
      </c>
      <c r="E5320" s="11">
        <v>4460</v>
      </c>
      <c r="F5320" s="11" t="s">
        <v>24</v>
      </c>
      <c r="G5320" s="13">
        <v>12898.1</v>
      </c>
      <c r="H5320" s="14">
        <f t="shared" si="581"/>
        <v>57525526</v>
      </c>
      <c r="I5320" s="14">
        <f>IF(F5320="GHS",H5320,H5320*Assumptions!$B$4)</f>
        <v>621275680.80000007</v>
      </c>
      <c r="J5320" s="15" t="str">
        <f>INDEX(Assumptions!$B$8:$B$12,MATCH(B5320,Assumptions!$A$8:$A$12,0))</f>
        <v>FIFO</v>
      </c>
      <c r="K5320" s="16">
        <f>G5320/(1-INDEX(Assumptions!$D$8:$D$12,MATCH(B5320,Assumptions!$A$8:$A$12,0)))</f>
        <v>15729.390243902439</v>
      </c>
      <c r="L5320" s="16">
        <f t="shared" si="582"/>
        <v>386.94299999999998</v>
      </c>
      <c r="M5320" s="16">
        <f t="shared" si="583"/>
        <v>786.46951219512198</v>
      </c>
      <c r="N5320" s="14">
        <f>E5320*(K5320-L5320-M5320)*IF(F5320="GHS",1,Assumptions!$B$4)</f>
        <v>701132335.38087809</v>
      </c>
      <c r="O5320" s="15">
        <f t="shared" ca="1" si="584"/>
        <v>393</v>
      </c>
      <c r="P5320" s="15" t="str">
        <f t="shared" ca="1" si="585"/>
        <v>365d+</v>
      </c>
      <c r="Q5320" s="17">
        <f ca="1">IF(P5320="0-90d",0,IF(P5320="91-180d",INDEX(Assumptions!$F$8:$F$12,MATCH(B5320,Assumptions!$A$8:$A$12,0)),IF(P5320="181-365d",INDEX(Assumptions!$G$8:$G$12,MATCH(B5320,Assumptions!$A$8:$A$12,0)),INDEX(Assumptions!$H$8:$H$12,MATCH(B5320,Assumptions!$A$8:$A$12,0)))))</f>
        <v>0.5</v>
      </c>
      <c r="R5320" s="14">
        <f t="shared" ca="1" si="586"/>
        <v>310637840.40000004</v>
      </c>
      <c r="S5320" s="14">
        <f t="shared" ca="1" si="587"/>
        <v>310637840.40000004</v>
      </c>
      <c r="T5320" s="11" t="s">
        <v>25</v>
      </c>
      <c r="U5320" s="18" t="s">
        <v>26</v>
      </c>
    </row>
    <row r="5321" spans="1:21" ht="15" customHeight="1" x14ac:dyDescent="0.15">
      <c r="A5321" s="10" t="s">
        <v>5369</v>
      </c>
      <c r="B5321" s="11" t="s">
        <v>31</v>
      </c>
      <c r="C5321" s="11" t="s">
        <v>32</v>
      </c>
      <c r="D5321" s="12">
        <v>45806</v>
      </c>
      <c r="E5321" s="11">
        <v>1606</v>
      </c>
      <c r="F5321" s="11" t="s">
        <v>33</v>
      </c>
      <c r="G5321" s="13">
        <v>1582.01</v>
      </c>
      <c r="H5321" s="14">
        <f t="shared" si="581"/>
        <v>2540708.06</v>
      </c>
      <c r="I5321" s="14">
        <f>IF(F5321="GHS",H5321,H5321*Assumptions!$B$4)</f>
        <v>2540708.06</v>
      </c>
      <c r="J5321" s="15" t="str">
        <f>INDEX(Assumptions!$B$8:$B$12,MATCH(B5321,Assumptions!$A$8:$A$12,0))</f>
        <v>Weighted Average</v>
      </c>
      <c r="K5321" s="16">
        <f>G5321/(1-INDEX(Assumptions!$D$8:$D$12,MATCH(B5321,Assumptions!$A$8:$A$12,0)))</f>
        <v>2197.2361111111113</v>
      </c>
      <c r="L5321" s="16">
        <f t="shared" si="582"/>
        <v>47.460299999999997</v>
      </c>
      <c r="M5321" s="16">
        <f t="shared" si="583"/>
        <v>109.86180555555558</v>
      </c>
      <c r="N5321" s="14">
        <f>E5321*(K5321-L5321-M5321)*IF(F5321="GHS",1,Assumptions!$B$4)</f>
        <v>3276101.8929222221</v>
      </c>
      <c r="O5321" s="15">
        <f t="shared" ca="1" si="584"/>
        <v>480</v>
      </c>
      <c r="P5321" s="15" t="str">
        <f t="shared" ca="1" si="585"/>
        <v>365d+</v>
      </c>
      <c r="Q5321" s="17">
        <f ca="1">IF(P5321="0-90d",0,IF(P5321="91-180d",INDEX(Assumptions!$F$8:$F$12,MATCH(B5321,Assumptions!$A$8:$A$12,0)),IF(P5321="181-365d",INDEX(Assumptions!$G$8:$G$12,MATCH(B5321,Assumptions!$A$8:$A$12,0)),INDEX(Assumptions!$H$8:$H$12,MATCH(B5321,Assumptions!$A$8:$A$12,0)))))</f>
        <v>0.6</v>
      </c>
      <c r="R5321" s="14">
        <f t="shared" ca="1" si="586"/>
        <v>1524424.8359999999</v>
      </c>
      <c r="S5321" s="14">
        <f t="shared" ca="1" si="587"/>
        <v>1016283.2240000002</v>
      </c>
      <c r="T5321" s="11" t="s">
        <v>25</v>
      </c>
      <c r="U5321" s="18" t="s">
        <v>26</v>
      </c>
    </row>
    <row r="5322" spans="1:21" ht="15" customHeight="1" x14ac:dyDescent="0.15">
      <c r="A5322" s="10" t="s">
        <v>5370</v>
      </c>
      <c r="B5322" s="11" t="s">
        <v>31</v>
      </c>
      <c r="C5322" s="11" t="s">
        <v>63</v>
      </c>
      <c r="D5322" s="12">
        <v>45969</v>
      </c>
      <c r="E5322" s="11">
        <v>2410</v>
      </c>
      <c r="F5322" s="11" t="s">
        <v>33</v>
      </c>
      <c r="G5322" s="13">
        <v>2075.14</v>
      </c>
      <c r="H5322" s="14">
        <f t="shared" si="581"/>
        <v>5001087.3999999994</v>
      </c>
      <c r="I5322" s="14">
        <f>IF(F5322="GHS",H5322,H5322*Assumptions!$B$4)</f>
        <v>5001087.3999999994</v>
      </c>
      <c r="J5322" s="15" t="str">
        <f>INDEX(Assumptions!$B$8:$B$12,MATCH(B5322,Assumptions!$A$8:$A$12,0))</f>
        <v>Weighted Average</v>
      </c>
      <c r="K5322" s="16">
        <f>G5322/(1-INDEX(Assumptions!$D$8:$D$12,MATCH(B5322,Assumptions!$A$8:$A$12,0)))</f>
        <v>2882.1388888888887</v>
      </c>
      <c r="L5322" s="16">
        <f t="shared" si="582"/>
        <v>62.254199999999997</v>
      </c>
      <c r="M5322" s="16">
        <f t="shared" si="583"/>
        <v>144.10694444444445</v>
      </c>
      <c r="N5322" s="14">
        <f>E5322*(K5322-L5322-M5322)*IF(F5322="GHS",1,Assumptions!$B$4)</f>
        <v>6448624.3641111115</v>
      </c>
      <c r="O5322" s="15">
        <f t="shared" ca="1" si="584"/>
        <v>317</v>
      </c>
      <c r="P5322" s="15" t="str">
        <f t="shared" ca="1" si="585"/>
        <v>181-365d</v>
      </c>
      <c r="Q5322" s="17">
        <f ca="1">IF(P5322="0-90d",0,IF(P5322="91-180d",INDEX(Assumptions!$F$8:$F$12,MATCH(B5322,Assumptions!$A$8:$A$12,0)),IF(P5322="181-365d",INDEX(Assumptions!$G$8:$G$12,MATCH(B5322,Assumptions!$A$8:$A$12,0)),INDEX(Assumptions!$H$8:$H$12,MATCH(B5322,Assumptions!$A$8:$A$12,0)))))</f>
        <v>0.2</v>
      </c>
      <c r="R5322" s="14">
        <f t="shared" ca="1" si="586"/>
        <v>1000217.48</v>
      </c>
      <c r="S5322" s="14">
        <f t="shared" ca="1" si="587"/>
        <v>4000869.9199999995</v>
      </c>
      <c r="T5322" s="11" t="s">
        <v>25</v>
      </c>
      <c r="U5322" s="18" t="s">
        <v>26</v>
      </c>
    </row>
    <row r="5323" spans="1:21" ht="15" customHeight="1" x14ac:dyDescent="0.15">
      <c r="A5323" s="10" t="s">
        <v>5371</v>
      </c>
      <c r="B5323" s="11" t="s">
        <v>28</v>
      </c>
      <c r="C5323" s="11" t="s">
        <v>29</v>
      </c>
      <c r="D5323" s="12">
        <v>46092</v>
      </c>
      <c r="E5323" s="11">
        <v>1585</v>
      </c>
      <c r="F5323" s="11" t="s">
        <v>24</v>
      </c>
      <c r="G5323" s="13">
        <v>3822.33</v>
      </c>
      <c r="H5323" s="14">
        <f t="shared" si="581"/>
        <v>6058393.0499999998</v>
      </c>
      <c r="I5323" s="14">
        <f>IF(F5323="GHS",H5323,H5323*Assumptions!$B$4)</f>
        <v>65430644.940000005</v>
      </c>
      <c r="J5323" s="15" t="str">
        <f>INDEX(Assumptions!$B$8:$B$12,MATCH(B5323,Assumptions!$A$8:$A$12,0))</f>
        <v>Fair Value Less Costs to Sell</v>
      </c>
      <c r="K5323" s="16">
        <f>G5323/(1-INDEX(Assumptions!$D$8:$D$12,MATCH(B5323,Assumptions!$A$8:$A$12,0)))</f>
        <v>4343.556818181818</v>
      </c>
      <c r="L5323" s="16">
        <f t="shared" si="582"/>
        <v>114.6699</v>
      </c>
      <c r="M5323" s="16">
        <f t="shared" si="583"/>
        <v>217.17784090909092</v>
      </c>
      <c r="N5323" s="14">
        <f>E5323*(K5323-L5323-M5323)*IF(F5323="GHS",1,Assumptions!$B$4)</f>
        <v>68672435.984754547</v>
      </c>
      <c r="O5323" s="15">
        <f t="shared" ca="1" si="584"/>
        <v>194</v>
      </c>
      <c r="P5323" s="15" t="str">
        <f t="shared" ca="1" si="585"/>
        <v>181-365d</v>
      </c>
      <c r="Q5323" s="17">
        <f ca="1">IF(P5323="0-90d",0,IF(P5323="91-180d",INDEX(Assumptions!$F$8:$F$12,MATCH(B5323,Assumptions!$A$8:$A$12,0)),IF(P5323="181-365d",INDEX(Assumptions!$G$8:$G$12,MATCH(B5323,Assumptions!$A$8:$A$12,0)),INDEX(Assumptions!$H$8:$H$12,MATCH(B5323,Assumptions!$A$8:$A$12,0)))))</f>
        <v>0.1</v>
      </c>
      <c r="R5323" s="14">
        <f t="shared" ca="1" si="586"/>
        <v>6543064.4940000009</v>
      </c>
      <c r="S5323" s="14">
        <f t="shared" ca="1" si="587"/>
        <v>58887580.446000002</v>
      </c>
      <c r="T5323" s="11" t="s">
        <v>25</v>
      </c>
      <c r="U5323" s="18" t="s">
        <v>26</v>
      </c>
    </row>
    <row r="5324" spans="1:21" ht="15" customHeight="1" x14ac:dyDescent="0.15">
      <c r="A5324" s="10" t="s">
        <v>5372</v>
      </c>
      <c r="B5324" s="11" t="s">
        <v>28</v>
      </c>
      <c r="C5324" s="11" t="s">
        <v>55</v>
      </c>
      <c r="D5324" s="12">
        <v>45997</v>
      </c>
      <c r="E5324" s="11">
        <v>1914</v>
      </c>
      <c r="F5324" s="11" t="s">
        <v>24</v>
      </c>
      <c r="G5324" s="13">
        <v>17946.25</v>
      </c>
      <c r="H5324" s="14">
        <f t="shared" si="581"/>
        <v>34349122.5</v>
      </c>
      <c r="I5324" s="14">
        <f>IF(F5324="GHS",H5324,H5324*Assumptions!$B$4)</f>
        <v>370970523</v>
      </c>
      <c r="J5324" s="15" t="str">
        <f>INDEX(Assumptions!$B$8:$B$12,MATCH(B5324,Assumptions!$A$8:$A$12,0))</f>
        <v>Fair Value Less Costs to Sell</v>
      </c>
      <c r="K5324" s="16">
        <f>G5324/(1-INDEX(Assumptions!$D$8:$D$12,MATCH(B5324,Assumptions!$A$8:$A$12,0)))</f>
        <v>20393.465909090908</v>
      </c>
      <c r="L5324" s="16">
        <f t="shared" si="582"/>
        <v>538.38749999999993</v>
      </c>
      <c r="M5324" s="16">
        <f t="shared" si="583"/>
        <v>1019.6732954545455</v>
      </c>
      <c r="N5324" s="14">
        <f>E5324*(K5324-L5324-M5324)*IF(F5324="GHS",1,Assumptions!$B$4)</f>
        <v>389350426.185</v>
      </c>
      <c r="O5324" s="15">
        <f t="shared" ca="1" si="584"/>
        <v>289</v>
      </c>
      <c r="P5324" s="15" t="str">
        <f t="shared" ca="1" si="585"/>
        <v>181-365d</v>
      </c>
      <c r="Q5324" s="17">
        <f ca="1">IF(P5324="0-90d",0,IF(P5324="91-180d",INDEX(Assumptions!$F$8:$F$12,MATCH(B5324,Assumptions!$A$8:$A$12,0)),IF(P5324="181-365d",INDEX(Assumptions!$G$8:$G$12,MATCH(B5324,Assumptions!$A$8:$A$12,0)),INDEX(Assumptions!$H$8:$H$12,MATCH(B5324,Assumptions!$A$8:$A$12,0)))))</f>
        <v>0.1</v>
      </c>
      <c r="R5324" s="14">
        <f t="shared" ca="1" si="586"/>
        <v>37097052.300000004</v>
      </c>
      <c r="S5324" s="14">
        <f t="shared" ca="1" si="587"/>
        <v>333873470.69999999</v>
      </c>
      <c r="T5324" s="11" t="s">
        <v>25</v>
      </c>
      <c r="U5324" s="18" t="s">
        <v>26</v>
      </c>
    </row>
    <row r="5325" spans="1:21" ht="15" customHeight="1" x14ac:dyDescent="0.15">
      <c r="A5325" s="10" t="s">
        <v>5373</v>
      </c>
      <c r="B5325" s="11" t="s">
        <v>22</v>
      </c>
      <c r="C5325" s="11" t="s">
        <v>81</v>
      </c>
      <c r="D5325" s="12">
        <v>45815</v>
      </c>
      <c r="E5325" s="11">
        <v>2748</v>
      </c>
      <c r="F5325" s="11" t="s">
        <v>24</v>
      </c>
      <c r="G5325" s="13">
        <v>11300.96</v>
      </c>
      <c r="H5325" s="14">
        <f t="shared" si="581"/>
        <v>31055038.079999998</v>
      </c>
      <c r="I5325" s="14">
        <f>IF(F5325="GHS",H5325,H5325*Assumptions!$B$4)</f>
        <v>335394411.264</v>
      </c>
      <c r="J5325" s="15" t="str">
        <f>INDEX(Assumptions!$B$8:$B$12,MATCH(B5325,Assumptions!$A$8:$A$12,0))</f>
        <v>FIFO</v>
      </c>
      <c r="K5325" s="16">
        <f>G5325/(1-INDEX(Assumptions!$D$8:$D$12,MATCH(B5325,Assumptions!$A$8:$A$12,0)))</f>
        <v>13781.658536585364</v>
      </c>
      <c r="L5325" s="16">
        <f t="shared" si="582"/>
        <v>339.02879999999993</v>
      </c>
      <c r="M5325" s="16">
        <f t="shared" si="583"/>
        <v>689.08292682926822</v>
      </c>
      <c r="N5325" s="14">
        <f>E5325*(K5325-L5325-M5325)*IF(F5325="GHS",1,Assumptions!$B$4)</f>
        <v>378504863.63866532</v>
      </c>
      <c r="O5325" s="15">
        <f t="shared" ca="1" si="584"/>
        <v>471</v>
      </c>
      <c r="P5325" s="15" t="str">
        <f t="shared" ca="1" si="585"/>
        <v>365d+</v>
      </c>
      <c r="Q5325" s="17">
        <f ca="1">IF(P5325="0-90d",0,IF(P5325="91-180d",INDEX(Assumptions!$F$8:$F$12,MATCH(B5325,Assumptions!$A$8:$A$12,0)),IF(P5325="181-365d",INDEX(Assumptions!$G$8:$G$12,MATCH(B5325,Assumptions!$A$8:$A$12,0)),INDEX(Assumptions!$H$8:$H$12,MATCH(B5325,Assumptions!$A$8:$A$12,0)))))</f>
        <v>0.5</v>
      </c>
      <c r="R5325" s="14">
        <f t="shared" ca="1" si="586"/>
        <v>167697205.632</v>
      </c>
      <c r="S5325" s="14">
        <f t="shared" ca="1" si="587"/>
        <v>167697205.632</v>
      </c>
      <c r="T5325" s="11" t="s">
        <v>25</v>
      </c>
      <c r="U5325" s="18" t="s">
        <v>26</v>
      </c>
    </row>
    <row r="5326" spans="1:21" ht="15" customHeight="1" x14ac:dyDescent="0.15">
      <c r="A5326" s="10" t="s">
        <v>5374</v>
      </c>
      <c r="B5326" s="11" t="s">
        <v>41</v>
      </c>
      <c r="C5326" s="11" t="s">
        <v>115</v>
      </c>
      <c r="D5326" s="12">
        <v>45902</v>
      </c>
      <c r="E5326" s="11">
        <v>3705</v>
      </c>
      <c r="F5326" s="11" t="s">
        <v>33</v>
      </c>
      <c r="G5326" s="13">
        <v>289.86</v>
      </c>
      <c r="H5326" s="14">
        <f t="shared" si="581"/>
        <v>1073931.3</v>
      </c>
      <c r="I5326" s="14">
        <f>IF(F5326="GHS",H5326,H5326*Assumptions!$B$4)</f>
        <v>1073931.3</v>
      </c>
      <c r="J5326" s="15" t="str">
        <f>INDEX(Assumptions!$B$8:$B$12,MATCH(B5326,Assumptions!$A$8:$A$12,0))</f>
        <v>Weighted Average</v>
      </c>
      <c r="K5326" s="16">
        <f>G5326/(1-INDEX(Assumptions!$D$8:$D$12,MATCH(B5326,Assumptions!$A$8:$A$12,0)))</f>
        <v>445.93846153846152</v>
      </c>
      <c r="L5326" s="16">
        <f t="shared" si="582"/>
        <v>8.6958000000000002</v>
      </c>
      <c r="M5326" s="16">
        <f t="shared" si="583"/>
        <v>22.296923076923079</v>
      </c>
      <c r="N5326" s="14">
        <f>E5326*(K5326-L5326-M5326)*IF(F5326="GHS",1,Assumptions!$B$4)</f>
        <v>1537373.9609999999</v>
      </c>
      <c r="O5326" s="15">
        <f t="shared" ca="1" si="584"/>
        <v>384</v>
      </c>
      <c r="P5326" s="15" t="str">
        <f t="shared" ca="1" si="585"/>
        <v>365d+</v>
      </c>
      <c r="Q5326" s="17">
        <f ca="1">IF(P5326="0-90d",0,IF(P5326="91-180d",INDEX(Assumptions!$F$8:$F$12,MATCH(B5326,Assumptions!$A$8:$A$12,0)),IF(P5326="181-365d",INDEX(Assumptions!$G$8:$G$12,MATCH(B5326,Assumptions!$A$8:$A$12,0)),INDEX(Assumptions!$H$8:$H$12,MATCH(B5326,Assumptions!$A$8:$A$12,0)))))</f>
        <v>0.8</v>
      </c>
      <c r="R5326" s="14">
        <f t="shared" ca="1" si="586"/>
        <v>859145.04</v>
      </c>
      <c r="S5326" s="14">
        <f t="shared" ca="1" si="587"/>
        <v>214786.26</v>
      </c>
      <c r="T5326" s="11" t="s">
        <v>25</v>
      </c>
      <c r="U5326" s="18" t="s">
        <v>36</v>
      </c>
    </row>
    <row r="5327" spans="1:21" ht="15" customHeight="1" x14ac:dyDescent="0.15">
      <c r="A5327" s="10" t="s">
        <v>5375</v>
      </c>
      <c r="B5327" s="11" t="s">
        <v>22</v>
      </c>
      <c r="C5327" s="11" t="s">
        <v>23</v>
      </c>
      <c r="D5327" s="12">
        <v>45854</v>
      </c>
      <c r="E5327" s="11">
        <v>4215</v>
      </c>
      <c r="F5327" s="11" t="s">
        <v>24</v>
      </c>
      <c r="G5327" s="13">
        <v>36388.14</v>
      </c>
      <c r="H5327" s="14">
        <f t="shared" si="581"/>
        <v>153376010.09999999</v>
      </c>
      <c r="I5327" s="14">
        <f>IF(F5327="GHS",H5327,H5327*Assumptions!$B$4)</f>
        <v>1656460909.0800002</v>
      </c>
      <c r="J5327" s="15" t="str">
        <f>INDEX(Assumptions!$B$8:$B$12,MATCH(B5327,Assumptions!$A$8:$A$12,0))</f>
        <v>FIFO</v>
      </c>
      <c r="K5327" s="16">
        <f>G5327/(1-INDEX(Assumptions!$D$8:$D$12,MATCH(B5327,Assumptions!$A$8:$A$12,0)))</f>
        <v>44375.780487804877</v>
      </c>
      <c r="L5327" s="16">
        <f t="shared" si="582"/>
        <v>1091.6442</v>
      </c>
      <c r="M5327" s="16">
        <f t="shared" si="583"/>
        <v>2218.7890243902439</v>
      </c>
      <c r="N5327" s="14">
        <f>E5327*(K5327-L5327-M5327)*IF(F5327="GHS",1,Assumptions!$B$4)</f>
        <v>1869376738.1251609</v>
      </c>
      <c r="O5327" s="15">
        <f t="shared" ca="1" si="584"/>
        <v>432</v>
      </c>
      <c r="P5327" s="15" t="str">
        <f t="shared" ca="1" si="585"/>
        <v>365d+</v>
      </c>
      <c r="Q5327" s="17">
        <f ca="1">IF(P5327="0-90d",0,IF(P5327="91-180d",INDEX(Assumptions!$F$8:$F$12,MATCH(B5327,Assumptions!$A$8:$A$12,0)),IF(P5327="181-365d",INDEX(Assumptions!$G$8:$G$12,MATCH(B5327,Assumptions!$A$8:$A$12,0)),INDEX(Assumptions!$H$8:$H$12,MATCH(B5327,Assumptions!$A$8:$A$12,0)))))</f>
        <v>0.5</v>
      </c>
      <c r="R5327" s="14">
        <f t="shared" ca="1" si="586"/>
        <v>828230454.54000008</v>
      </c>
      <c r="S5327" s="14">
        <f t="shared" ca="1" si="587"/>
        <v>828230454.54000008</v>
      </c>
      <c r="T5327" s="11" t="s">
        <v>25</v>
      </c>
      <c r="U5327" s="18" t="s">
        <v>26</v>
      </c>
    </row>
    <row r="5328" spans="1:21" ht="15" customHeight="1" x14ac:dyDescent="0.15">
      <c r="A5328" s="10" t="s">
        <v>5376</v>
      </c>
      <c r="B5328" s="11" t="s">
        <v>31</v>
      </c>
      <c r="C5328" s="11" t="s">
        <v>32</v>
      </c>
      <c r="D5328" s="12">
        <v>45764</v>
      </c>
      <c r="E5328" s="11">
        <v>2337</v>
      </c>
      <c r="F5328" s="11" t="s">
        <v>33</v>
      </c>
      <c r="G5328" s="13">
        <v>2726.37</v>
      </c>
      <c r="H5328" s="14">
        <f t="shared" si="581"/>
        <v>6371526.6899999995</v>
      </c>
      <c r="I5328" s="14">
        <f>IF(F5328="GHS",H5328,H5328*Assumptions!$B$4)</f>
        <v>6371526.6899999995</v>
      </c>
      <c r="J5328" s="15" t="str">
        <f>INDEX(Assumptions!$B$8:$B$12,MATCH(B5328,Assumptions!$A$8:$A$12,0))</f>
        <v>Weighted Average</v>
      </c>
      <c r="K5328" s="16">
        <f>G5328/(1-INDEX(Assumptions!$D$8:$D$12,MATCH(B5328,Assumptions!$A$8:$A$12,0)))</f>
        <v>3786.625</v>
      </c>
      <c r="L5328" s="16">
        <f t="shared" si="582"/>
        <v>81.7911</v>
      </c>
      <c r="M5328" s="16">
        <f t="shared" si="583"/>
        <v>189.33125000000001</v>
      </c>
      <c r="N5328" s="14">
        <f>E5328*(K5328-L5328-M5328)*IF(F5328="GHS",1,Assumptions!$B$4)</f>
        <v>8215729.6930499999</v>
      </c>
      <c r="O5328" s="15">
        <f t="shared" ca="1" si="584"/>
        <v>522</v>
      </c>
      <c r="P5328" s="15" t="str">
        <f t="shared" ca="1" si="585"/>
        <v>365d+</v>
      </c>
      <c r="Q5328" s="17">
        <f ca="1">IF(P5328="0-90d",0,IF(P5328="91-180d",INDEX(Assumptions!$F$8:$F$12,MATCH(B5328,Assumptions!$A$8:$A$12,0)),IF(P5328="181-365d",INDEX(Assumptions!$G$8:$G$12,MATCH(B5328,Assumptions!$A$8:$A$12,0)),INDEX(Assumptions!$H$8:$H$12,MATCH(B5328,Assumptions!$A$8:$A$12,0)))))</f>
        <v>0.6</v>
      </c>
      <c r="R5328" s="14">
        <f t="shared" ca="1" si="586"/>
        <v>3822916.0139999995</v>
      </c>
      <c r="S5328" s="14">
        <f t="shared" ca="1" si="587"/>
        <v>2548610.676</v>
      </c>
      <c r="T5328" s="11" t="s">
        <v>25</v>
      </c>
      <c r="U5328" s="18" t="s">
        <v>26</v>
      </c>
    </row>
    <row r="5329" spans="1:21" ht="15" customHeight="1" x14ac:dyDescent="0.15">
      <c r="A5329" s="10" t="s">
        <v>5377</v>
      </c>
      <c r="B5329" s="11" t="s">
        <v>46</v>
      </c>
      <c r="C5329" s="11" t="s">
        <v>119</v>
      </c>
      <c r="D5329" s="12">
        <v>46060</v>
      </c>
      <c r="E5329" s="11">
        <v>3137</v>
      </c>
      <c r="F5329" s="11" t="s">
        <v>33</v>
      </c>
      <c r="G5329" s="13">
        <v>203187.17</v>
      </c>
      <c r="H5329" s="14">
        <f t="shared" si="581"/>
        <v>637398152.29000008</v>
      </c>
      <c r="I5329" s="14">
        <f>IF(F5329="GHS",H5329,H5329*Assumptions!$B$4)</f>
        <v>637398152.29000008</v>
      </c>
      <c r="J5329" s="15" t="str">
        <f>INDEX(Assumptions!$B$8:$B$12,MATCH(B5329,Assumptions!$A$8:$A$12,0))</f>
        <v>Specific Identification</v>
      </c>
      <c r="K5329" s="16">
        <f>G5329/(1-INDEX(Assumptions!$D$8:$D$12,MATCH(B5329,Assumptions!$A$8:$A$12,0)))</f>
        <v>260496.37179487181</v>
      </c>
      <c r="L5329" s="16">
        <f t="shared" si="582"/>
        <v>6095.6151</v>
      </c>
      <c r="M5329" s="16">
        <f t="shared" si="583"/>
        <v>13024.818589743591</v>
      </c>
      <c r="N5329" s="14">
        <f>E5329*(K5329-L5329-M5329)*IF(F5329="GHS",1,Assumptions!$B$4)</f>
        <v>757196317.8357873</v>
      </c>
      <c r="O5329" s="15">
        <f t="shared" ca="1" si="584"/>
        <v>226</v>
      </c>
      <c r="P5329" s="15" t="str">
        <f t="shared" ca="1" si="585"/>
        <v>181-365d</v>
      </c>
      <c r="Q5329" s="17">
        <f ca="1">IF(P5329="0-90d",0,IF(P5329="91-180d",INDEX(Assumptions!$F$8:$F$12,MATCH(B5329,Assumptions!$A$8:$A$12,0)),IF(P5329="181-365d",INDEX(Assumptions!$G$8:$G$12,MATCH(B5329,Assumptions!$A$8:$A$12,0)),INDEX(Assumptions!$H$8:$H$12,MATCH(B5329,Assumptions!$A$8:$A$12,0)))))</f>
        <v>0.05</v>
      </c>
      <c r="R5329" s="14">
        <f t="shared" ca="1" si="586"/>
        <v>31869907.614500005</v>
      </c>
      <c r="S5329" s="14">
        <f t="shared" ca="1" si="587"/>
        <v>605528244.67550004</v>
      </c>
      <c r="T5329" s="11" t="s">
        <v>25</v>
      </c>
      <c r="U5329" s="18" t="s">
        <v>26</v>
      </c>
    </row>
    <row r="5330" spans="1:21" ht="15" customHeight="1" x14ac:dyDescent="0.15">
      <c r="A5330" s="10" t="s">
        <v>5378</v>
      </c>
      <c r="B5330" s="11" t="s">
        <v>41</v>
      </c>
      <c r="C5330" s="11" t="s">
        <v>49</v>
      </c>
      <c r="D5330" s="12">
        <v>46077</v>
      </c>
      <c r="E5330" s="11">
        <v>2222</v>
      </c>
      <c r="F5330" s="11" t="s">
        <v>33</v>
      </c>
      <c r="G5330" s="13">
        <v>566.30999999999995</v>
      </c>
      <c r="H5330" s="14">
        <f t="shared" si="581"/>
        <v>1258340.8199999998</v>
      </c>
      <c r="I5330" s="14">
        <f>IF(F5330="GHS",H5330,H5330*Assumptions!$B$4)</f>
        <v>1258340.8199999998</v>
      </c>
      <c r="J5330" s="15" t="str">
        <f>INDEX(Assumptions!$B$8:$B$12,MATCH(B5330,Assumptions!$A$8:$A$12,0))</f>
        <v>Weighted Average</v>
      </c>
      <c r="K5330" s="16">
        <f>G5330/(1-INDEX(Assumptions!$D$8:$D$12,MATCH(B5330,Assumptions!$A$8:$A$12,0)))</f>
        <v>871.24615384615379</v>
      </c>
      <c r="L5330" s="16">
        <f t="shared" si="582"/>
        <v>16.989299999999997</v>
      </c>
      <c r="M5330" s="16">
        <f t="shared" si="583"/>
        <v>43.562307692307691</v>
      </c>
      <c r="N5330" s="14">
        <f>E5330*(K5330-L5330-M5330)*IF(F5330="GHS",1,Assumptions!$B$4)</f>
        <v>1801363.2815538461</v>
      </c>
      <c r="O5330" s="15">
        <f t="shared" ca="1" si="584"/>
        <v>209</v>
      </c>
      <c r="P5330" s="15" t="str">
        <f t="shared" ca="1" si="585"/>
        <v>181-365d</v>
      </c>
      <c r="Q5330" s="17">
        <f ca="1">IF(P5330="0-90d",0,IF(P5330="91-180d",INDEX(Assumptions!$F$8:$F$12,MATCH(B5330,Assumptions!$A$8:$A$12,0)),IF(P5330="181-365d",INDEX(Assumptions!$G$8:$G$12,MATCH(B5330,Assumptions!$A$8:$A$12,0)),INDEX(Assumptions!$H$8:$H$12,MATCH(B5330,Assumptions!$A$8:$A$12,0)))))</f>
        <v>0.35</v>
      </c>
      <c r="R5330" s="14">
        <f t="shared" ca="1" si="586"/>
        <v>440419.28699999989</v>
      </c>
      <c r="S5330" s="14">
        <f t="shared" ca="1" si="587"/>
        <v>817921.53299999994</v>
      </c>
      <c r="T5330" s="11" t="s">
        <v>25</v>
      </c>
      <c r="U5330" s="18" t="s">
        <v>36</v>
      </c>
    </row>
    <row r="5331" spans="1:21" ht="15" customHeight="1" x14ac:dyDescent="0.15">
      <c r="A5331" s="10" t="s">
        <v>5379</v>
      </c>
      <c r="B5331" s="11" t="s">
        <v>31</v>
      </c>
      <c r="C5331" s="11" t="s">
        <v>76</v>
      </c>
      <c r="D5331" s="12">
        <v>46000</v>
      </c>
      <c r="E5331" s="11">
        <v>1625</v>
      </c>
      <c r="F5331" s="11" t="s">
        <v>33</v>
      </c>
      <c r="G5331" s="13">
        <v>4431.33</v>
      </c>
      <c r="H5331" s="14">
        <f t="shared" si="581"/>
        <v>7200911.25</v>
      </c>
      <c r="I5331" s="14">
        <f>IF(F5331="GHS",H5331,H5331*Assumptions!$B$4)</f>
        <v>7200911.25</v>
      </c>
      <c r="J5331" s="15" t="str">
        <f>INDEX(Assumptions!$B$8:$B$12,MATCH(B5331,Assumptions!$A$8:$A$12,0))</f>
        <v>Weighted Average</v>
      </c>
      <c r="K5331" s="16">
        <f>G5331/(1-INDEX(Assumptions!$D$8:$D$12,MATCH(B5331,Assumptions!$A$8:$A$12,0)))</f>
        <v>6154.625</v>
      </c>
      <c r="L5331" s="16">
        <f t="shared" si="582"/>
        <v>132.93989999999999</v>
      </c>
      <c r="M5331" s="16">
        <f t="shared" si="583"/>
        <v>307.73125000000005</v>
      </c>
      <c r="N5331" s="14">
        <f>E5331*(K5331-L5331-M5331)*IF(F5331="GHS",1,Assumptions!$B$4)</f>
        <v>9285175.0062499996</v>
      </c>
      <c r="O5331" s="15">
        <f t="shared" ca="1" si="584"/>
        <v>286</v>
      </c>
      <c r="P5331" s="15" t="str">
        <f t="shared" ca="1" si="585"/>
        <v>181-365d</v>
      </c>
      <c r="Q5331" s="17">
        <f ca="1">IF(P5331="0-90d",0,IF(P5331="91-180d",INDEX(Assumptions!$F$8:$F$12,MATCH(B5331,Assumptions!$A$8:$A$12,0)),IF(P5331="181-365d",INDEX(Assumptions!$G$8:$G$12,MATCH(B5331,Assumptions!$A$8:$A$12,0)),INDEX(Assumptions!$H$8:$H$12,MATCH(B5331,Assumptions!$A$8:$A$12,0)))))</f>
        <v>0.2</v>
      </c>
      <c r="R5331" s="14">
        <f t="shared" ca="1" si="586"/>
        <v>1440182.25</v>
      </c>
      <c r="S5331" s="14">
        <f t="shared" ca="1" si="587"/>
        <v>5760729</v>
      </c>
      <c r="T5331" s="11" t="s">
        <v>25</v>
      </c>
      <c r="U5331" s="18" t="s">
        <v>26</v>
      </c>
    </row>
    <row r="5332" spans="1:21" ht="15" customHeight="1" x14ac:dyDescent="0.15">
      <c r="A5332" s="10" t="s">
        <v>5380</v>
      </c>
      <c r="B5332" s="11" t="s">
        <v>41</v>
      </c>
      <c r="C5332" s="11" t="s">
        <v>42</v>
      </c>
      <c r="D5332" s="12">
        <v>45814</v>
      </c>
      <c r="E5332" s="11">
        <v>4634</v>
      </c>
      <c r="F5332" s="11" t="s">
        <v>33</v>
      </c>
      <c r="G5332" s="13">
        <v>1331.69</v>
      </c>
      <c r="H5332" s="14">
        <f t="shared" si="581"/>
        <v>6171051.46</v>
      </c>
      <c r="I5332" s="14">
        <f>IF(F5332="GHS",H5332,H5332*Assumptions!$B$4)</f>
        <v>6171051.46</v>
      </c>
      <c r="J5332" s="15" t="str">
        <f>INDEX(Assumptions!$B$8:$B$12,MATCH(B5332,Assumptions!$A$8:$A$12,0))</f>
        <v>Weighted Average</v>
      </c>
      <c r="K5332" s="16">
        <f>G5332/(1-INDEX(Assumptions!$D$8:$D$12,MATCH(B5332,Assumptions!$A$8:$A$12,0)))</f>
        <v>2048.7538461538461</v>
      </c>
      <c r="L5332" s="16">
        <f t="shared" si="582"/>
        <v>39.950699999999998</v>
      </c>
      <c r="M5332" s="16">
        <f t="shared" si="583"/>
        <v>102.43769230769232</v>
      </c>
      <c r="N5332" s="14">
        <f>E5332*(K5332-L5332-M5332)*IF(F5332="GHS",1,Assumptions!$B$4)</f>
        <v>8834097.5131230764</v>
      </c>
      <c r="O5332" s="15">
        <f t="shared" ca="1" si="584"/>
        <v>472</v>
      </c>
      <c r="P5332" s="15" t="str">
        <f t="shared" ca="1" si="585"/>
        <v>365d+</v>
      </c>
      <c r="Q5332" s="17">
        <f ca="1">IF(P5332="0-90d",0,IF(P5332="91-180d",INDEX(Assumptions!$F$8:$F$12,MATCH(B5332,Assumptions!$A$8:$A$12,0)),IF(P5332="181-365d",INDEX(Assumptions!$G$8:$G$12,MATCH(B5332,Assumptions!$A$8:$A$12,0)),INDEX(Assumptions!$H$8:$H$12,MATCH(B5332,Assumptions!$A$8:$A$12,0)))))</f>
        <v>0.8</v>
      </c>
      <c r="R5332" s="14">
        <f t="shared" ca="1" si="586"/>
        <v>4936841.1680000005</v>
      </c>
      <c r="S5332" s="14">
        <f t="shared" ca="1" si="587"/>
        <v>1234210.2919999994</v>
      </c>
      <c r="T5332" s="11" t="s">
        <v>25</v>
      </c>
      <c r="U5332" s="18" t="s">
        <v>36</v>
      </c>
    </row>
    <row r="5333" spans="1:21" ht="15" customHeight="1" x14ac:dyDescent="0.15">
      <c r="A5333" s="10" t="s">
        <v>5381</v>
      </c>
      <c r="B5333" s="11" t="s">
        <v>31</v>
      </c>
      <c r="C5333" s="11" t="s">
        <v>76</v>
      </c>
      <c r="D5333" s="12">
        <v>45736</v>
      </c>
      <c r="E5333" s="11">
        <v>4877</v>
      </c>
      <c r="F5333" s="11" t="s">
        <v>33</v>
      </c>
      <c r="G5333" s="13">
        <v>3627.45</v>
      </c>
      <c r="H5333" s="14">
        <f t="shared" si="581"/>
        <v>17691073.649999999</v>
      </c>
      <c r="I5333" s="14">
        <f>IF(F5333="GHS",H5333,H5333*Assumptions!$B$4)</f>
        <v>17691073.649999999</v>
      </c>
      <c r="J5333" s="15" t="str">
        <f>INDEX(Assumptions!$B$8:$B$12,MATCH(B5333,Assumptions!$A$8:$A$12,0))</f>
        <v>Weighted Average</v>
      </c>
      <c r="K5333" s="16">
        <f>G5333/(1-INDEX(Assumptions!$D$8:$D$12,MATCH(B5333,Assumptions!$A$8:$A$12,0)))</f>
        <v>5038.125</v>
      </c>
      <c r="L5333" s="16">
        <f t="shared" si="582"/>
        <v>108.8235</v>
      </c>
      <c r="M5333" s="16">
        <f t="shared" si="583"/>
        <v>251.90625</v>
      </c>
      <c r="N5333" s="14">
        <f>E5333*(K5333-L5333-M5333)*IF(F5333="GHS",1,Assumptions!$B$4)</f>
        <v>22811656.634249996</v>
      </c>
      <c r="O5333" s="15">
        <f t="shared" ca="1" si="584"/>
        <v>550</v>
      </c>
      <c r="P5333" s="15" t="str">
        <f t="shared" ca="1" si="585"/>
        <v>365d+</v>
      </c>
      <c r="Q5333" s="17">
        <f ca="1">IF(P5333="0-90d",0,IF(P5333="91-180d",INDEX(Assumptions!$F$8:$F$12,MATCH(B5333,Assumptions!$A$8:$A$12,0)),IF(P5333="181-365d",INDEX(Assumptions!$G$8:$G$12,MATCH(B5333,Assumptions!$A$8:$A$12,0)),INDEX(Assumptions!$H$8:$H$12,MATCH(B5333,Assumptions!$A$8:$A$12,0)))))</f>
        <v>0.6</v>
      </c>
      <c r="R5333" s="14">
        <f t="shared" ca="1" si="586"/>
        <v>10614644.189999999</v>
      </c>
      <c r="S5333" s="14">
        <f t="shared" ca="1" si="587"/>
        <v>7076429.459999999</v>
      </c>
      <c r="T5333" s="11" t="s">
        <v>25</v>
      </c>
      <c r="U5333" s="18" t="s">
        <v>26</v>
      </c>
    </row>
    <row r="5334" spans="1:21" ht="15" customHeight="1" x14ac:dyDescent="0.15">
      <c r="A5334" s="10" t="s">
        <v>5382</v>
      </c>
      <c r="B5334" s="11" t="s">
        <v>28</v>
      </c>
      <c r="C5334" s="11" t="s">
        <v>29</v>
      </c>
      <c r="D5334" s="12">
        <v>45744</v>
      </c>
      <c r="E5334" s="11">
        <v>1047</v>
      </c>
      <c r="F5334" s="11" t="s">
        <v>24</v>
      </c>
      <c r="G5334" s="13">
        <v>12641.47</v>
      </c>
      <c r="H5334" s="14">
        <f t="shared" si="581"/>
        <v>13235619.09</v>
      </c>
      <c r="I5334" s="14">
        <f>IF(F5334="GHS",H5334,H5334*Assumptions!$B$4)</f>
        <v>142944686.17200002</v>
      </c>
      <c r="J5334" s="15" t="str">
        <f>INDEX(Assumptions!$B$8:$B$12,MATCH(B5334,Assumptions!$A$8:$A$12,0))</f>
        <v>Fair Value Less Costs to Sell</v>
      </c>
      <c r="K5334" s="16">
        <f>G5334/(1-INDEX(Assumptions!$D$8:$D$12,MATCH(B5334,Assumptions!$A$8:$A$12,0)))</f>
        <v>14365.306818181818</v>
      </c>
      <c r="L5334" s="16">
        <f t="shared" si="582"/>
        <v>379.24409999999995</v>
      </c>
      <c r="M5334" s="16">
        <f t="shared" si="583"/>
        <v>718.26534090909092</v>
      </c>
      <c r="N5334" s="14">
        <f>E5334*(K5334-L5334-M5334)*IF(F5334="GHS",1,Assumptions!$B$4)</f>
        <v>150026945.62324908</v>
      </c>
      <c r="O5334" s="15">
        <f t="shared" ca="1" si="584"/>
        <v>542</v>
      </c>
      <c r="P5334" s="15" t="str">
        <f t="shared" ca="1" si="585"/>
        <v>365d+</v>
      </c>
      <c r="Q5334" s="17">
        <f ca="1">IF(P5334="0-90d",0,IF(P5334="91-180d",INDEX(Assumptions!$F$8:$F$12,MATCH(B5334,Assumptions!$A$8:$A$12,0)),IF(P5334="181-365d",INDEX(Assumptions!$G$8:$G$12,MATCH(B5334,Assumptions!$A$8:$A$12,0)),INDEX(Assumptions!$H$8:$H$12,MATCH(B5334,Assumptions!$A$8:$A$12,0)))))</f>
        <v>0.4</v>
      </c>
      <c r="R5334" s="14">
        <f t="shared" ca="1" si="586"/>
        <v>57177874.468800008</v>
      </c>
      <c r="S5334" s="14">
        <f t="shared" si="587"/>
        <v>0</v>
      </c>
      <c r="T5334" s="11" t="s">
        <v>39</v>
      </c>
      <c r="U5334" s="18" t="s">
        <v>26</v>
      </c>
    </row>
    <row r="5335" spans="1:21" ht="15" customHeight="1" x14ac:dyDescent="0.15">
      <c r="A5335" s="10" t="s">
        <v>5383</v>
      </c>
      <c r="B5335" s="11" t="s">
        <v>28</v>
      </c>
      <c r="C5335" s="11" t="s">
        <v>55</v>
      </c>
      <c r="D5335" s="12">
        <v>45795</v>
      </c>
      <c r="E5335" s="11">
        <v>3265</v>
      </c>
      <c r="F5335" s="11" t="s">
        <v>24</v>
      </c>
      <c r="G5335" s="13">
        <v>6717.56</v>
      </c>
      <c r="H5335" s="14">
        <f t="shared" si="581"/>
        <v>21932833.400000002</v>
      </c>
      <c r="I5335" s="14">
        <f>IF(F5335="GHS",H5335,H5335*Assumptions!$B$4)</f>
        <v>236874600.72000003</v>
      </c>
      <c r="J5335" s="15" t="str">
        <f>INDEX(Assumptions!$B$8:$B$12,MATCH(B5335,Assumptions!$A$8:$A$12,0))</f>
        <v>Fair Value Less Costs to Sell</v>
      </c>
      <c r="K5335" s="16">
        <f>G5335/(1-INDEX(Assumptions!$D$8:$D$12,MATCH(B5335,Assumptions!$A$8:$A$12,0)))</f>
        <v>7633.5909090909099</v>
      </c>
      <c r="L5335" s="16">
        <f t="shared" si="582"/>
        <v>201.52680000000001</v>
      </c>
      <c r="M5335" s="16">
        <f t="shared" si="583"/>
        <v>381.67954545454552</v>
      </c>
      <c r="N5335" s="14">
        <f>E5335*(K5335-L5335-M5335)*IF(F5335="GHS",1,Assumptions!$B$4)</f>
        <v>248610660.4829455</v>
      </c>
      <c r="O5335" s="15">
        <f t="shared" ca="1" si="584"/>
        <v>491</v>
      </c>
      <c r="P5335" s="15" t="str">
        <f t="shared" ca="1" si="585"/>
        <v>365d+</v>
      </c>
      <c r="Q5335" s="17">
        <f ca="1">IF(P5335="0-90d",0,IF(P5335="91-180d",INDEX(Assumptions!$F$8:$F$12,MATCH(B5335,Assumptions!$A$8:$A$12,0)),IF(P5335="181-365d",INDEX(Assumptions!$G$8:$G$12,MATCH(B5335,Assumptions!$A$8:$A$12,0)),INDEX(Assumptions!$H$8:$H$12,MATCH(B5335,Assumptions!$A$8:$A$12,0)))))</f>
        <v>0.4</v>
      </c>
      <c r="R5335" s="14">
        <f t="shared" ca="1" si="586"/>
        <v>94749840.288000017</v>
      </c>
      <c r="S5335" s="14">
        <f t="shared" ca="1" si="587"/>
        <v>142124760.43200001</v>
      </c>
      <c r="T5335" s="11" t="s">
        <v>25</v>
      </c>
      <c r="U5335" s="18" t="s">
        <v>36</v>
      </c>
    </row>
    <row r="5336" spans="1:21" ht="15" customHeight="1" x14ac:dyDescent="0.15">
      <c r="A5336" s="10" t="s">
        <v>5384</v>
      </c>
      <c r="B5336" s="11" t="s">
        <v>41</v>
      </c>
      <c r="C5336" s="11" t="s">
        <v>42</v>
      </c>
      <c r="D5336" s="12">
        <v>45967</v>
      </c>
      <c r="E5336" s="11">
        <v>2648</v>
      </c>
      <c r="F5336" s="11" t="s">
        <v>33</v>
      </c>
      <c r="G5336" s="13">
        <v>131.24</v>
      </c>
      <c r="H5336" s="14">
        <f t="shared" si="581"/>
        <v>347523.52</v>
      </c>
      <c r="I5336" s="14">
        <f>IF(F5336="GHS",H5336,H5336*Assumptions!$B$4)</f>
        <v>347523.52</v>
      </c>
      <c r="J5336" s="15" t="str">
        <f>INDEX(Assumptions!$B$8:$B$12,MATCH(B5336,Assumptions!$A$8:$A$12,0))</f>
        <v>Weighted Average</v>
      </c>
      <c r="K5336" s="16">
        <f>G5336/(1-INDEX(Assumptions!$D$8:$D$12,MATCH(B5336,Assumptions!$A$8:$A$12,0)))</f>
        <v>201.90769230769232</v>
      </c>
      <c r="L5336" s="16">
        <f t="shared" si="582"/>
        <v>3.9372000000000003</v>
      </c>
      <c r="M5336" s="16">
        <f t="shared" si="583"/>
        <v>10.095384615384617</v>
      </c>
      <c r="N5336" s="14">
        <f>E5336*(K5336-L5336-M5336)*IF(F5336="GHS",1,Assumptions!$B$4)</f>
        <v>497493.28516923083</v>
      </c>
      <c r="O5336" s="15">
        <f t="shared" ca="1" si="584"/>
        <v>319</v>
      </c>
      <c r="P5336" s="15" t="str">
        <f t="shared" ca="1" si="585"/>
        <v>181-365d</v>
      </c>
      <c r="Q5336" s="17">
        <f ca="1">IF(P5336="0-90d",0,IF(P5336="91-180d",INDEX(Assumptions!$F$8:$F$12,MATCH(B5336,Assumptions!$A$8:$A$12,0)),IF(P5336="181-365d",INDEX(Assumptions!$G$8:$G$12,MATCH(B5336,Assumptions!$A$8:$A$12,0)),INDEX(Assumptions!$H$8:$H$12,MATCH(B5336,Assumptions!$A$8:$A$12,0)))))</f>
        <v>0.35</v>
      </c>
      <c r="R5336" s="14">
        <f t="shared" ca="1" si="586"/>
        <v>121633.232</v>
      </c>
      <c r="S5336" s="14">
        <f t="shared" ca="1" si="587"/>
        <v>225890.288</v>
      </c>
      <c r="T5336" s="11" t="s">
        <v>25</v>
      </c>
      <c r="U5336" s="18" t="s">
        <v>36</v>
      </c>
    </row>
    <row r="5337" spans="1:21" ht="15" customHeight="1" x14ac:dyDescent="0.15">
      <c r="A5337" s="10" t="s">
        <v>5385</v>
      </c>
      <c r="B5337" s="11" t="s">
        <v>31</v>
      </c>
      <c r="C5337" s="11" t="s">
        <v>63</v>
      </c>
      <c r="D5337" s="12">
        <v>45934</v>
      </c>
      <c r="E5337" s="11">
        <v>2773</v>
      </c>
      <c r="F5337" s="11" t="s">
        <v>33</v>
      </c>
      <c r="G5337" s="13">
        <v>972.03</v>
      </c>
      <c r="H5337" s="14">
        <f t="shared" si="581"/>
        <v>2695439.19</v>
      </c>
      <c r="I5337" s="14">
        <f>IF(F5337="GHS",H5337,H5337*Assumptions!$B$4)</f>
        <v>2695439.19</v>
      </c>
      <c r="J5337" s="15" t="str">
        <f>INDEX(Assumptions!$B$8:$B$12,MATCH(B5337,Assumptions!$A$8:$A$12,0))</f>
        <v>Weighted Average</v>
      </c>
      <c r="K5337" s="16">
        <f>G5337/(1-INDEX(Assumptions!$D$8:$D$12,MATCH(B5337,Assumptions!$A$8:$A$12,0)))</f>
        <v>1350.0416666666667</v>
      </c>
      <c r="L5337" s="16">
        <f t="shared" si="582"/>
        <v>29.160899999999998</v>
      </c>
      <c r="M5337" s="16">
        <f t="shared" si="583"/>
        <v>67.502083333333346</v>
      </c>
      <c r="N5337" s="14">
        <f>E5337*(K5337-L5337-M5337)*IF(F5337="GHS",1,Assumptions!$B$4)</f>
        <v>3475619.0888833334</v>
      </c>
      <c r="O5337" s="15">
        <f t="shared" ca="1" si="584"/>
        <v>352</v>
      </c>
      <c r="P5337" s="15" t="str">
        <f t="shared" ca="1" si="585"/>
        <v>181-365d</v>
      </c>
      <c r="Q5337" s="17">
        <f ca="1">IF(P5337="0-90d",0,IF(P5337="91-180d",INDEX(Assumptions!$F$8:$F$12,MATCH(B5337,Assumptions!$A$8:$A$12,0)),IF(P5337="181-365d",INDEX(Assumptions!$G$8:$G$12,MATCH(B5337,Assumptions!$A$8:$A$12,0)),INDEX(Assumptions!$H$8:$H$12,MATCH(B5337,Assumptions!$A$8:$A$12,0)))))</f>
        <v>0.2</v>
      </c>
      <c r="R5337" s="14">
        <f t="shared" ca="1" si="586"/>
        <v>539087.83799999999</v>
      </c>
      <c r="S5337" s="14">
        <f t="shared" ca="1" si="587"/>
        <v>2156351.352</v>
      </c>
      <c r="T5337" s="11" t="s">
        <v>25</v>
      </c>
      <c r="U5337" s="18" t="s">
        <v>26</v>
      </c>
    </row>
    <row r="5338" spans="1:21" ht="15" customHeight="1" x14ac:dyDescent="0.15">
      <c r="A5338" s="10" t="s">
        <v>5386</v>
      </c>
      <c r="B5338" s="11" t="s">
        <v>41</v>
      </c>
      <c r="C5338" s="11" t="s">
        <v>49</v>
      </c>
      <c r="D5338" s="12">
        <v>46048</v>
      </c>
      <c r="E5338" s="11">
        <v>2717</v>
      </c>
      <c r="F5338" s="11" t="s">
        <v>33</v>
      </c>
      <c r="G5338" s="13">
        <v>604.86</v>
      </c>
      <c r="H5338" s="14">
        <f t="shared" si="581"/>
        <v>1643404.62</v>
      </c>
      <c r="I5338" s="14">
        <f>IF(F5338="GHS",H5338,H5338*Assumptions!$B$4)</f>
        <v>1643404.62</v>
      </c>
      <c r="J5338" s="15" t="str">
        <f>INDEX(Assumptions!$B$8:$B$12,MATCH(B5338,Assumptions!$A$8:$A$12,0))</f>
        <v>Weighted Average</v>
      </c>
      <c r="K5338" s="16">
        <f>G5338/(1-INDEX(Assumptions!$D$8:$D$12,MATCH(B5338,Assumptions!$A$8:$A$12,0)))</f>
        <v>930.55384615384617</v>
      </c>
      <c r="L5338" s="16">
        <f t="shared" si="582"/>
        <v>18.145800000000001</v>
      </c>
      <c r="M5338" s="16">
        <f t="shared" si="583"/>
        <v>46.527692307692313</v>
      </c>
      <c r="N5338" s="14">
        <f>E5338*(K5338-L5338-M5338)*IF(F5338="GHS",1,Assumptions!$B$4)</f>
        <v>2352596.9213999999</v>
      </c>
      <c r="O5338" s="15">
        <f t="shared" ca="1" si="584"/>
        <v>238</v>
      </c>
      <c r="P5338" s="15" t="str">
        <f t="shared" ca="1" si="585"/>
        <v>181-365d</v>
      </c>
      <c r="Q5338" s="17">
        <f ca="1">IF(P5338="0-90d",0,IF(P5338="91-180d",INDEX(Assumptions!$F$8:$F$12,MATCH(B5338,Assumptions!$A$8:$A$12,0)),IF(P5338="181-365d",INDEX(Assumptions!$G$8:$G$12,MATCH(B5338,Assumptions!$A$8:$A$12,0)),INDEX(Assumptions!$H$8:$H$12,MATCH(B5338,Assumptions!$A$8:$A$12,0)))))</f>
        <v>0.35</v>
      </c>
      <c r="R5338" s="14">
        <f t="shared" ca="1" si="586"/>
        <v>575191.61699999997</v>
      </c>
      <c r="S5338" s="14">
        <f t="shared" ca="1" si="587"/>
        <v>1068213.003</v>
      </c>
      <c r="T5338" s="11" t="s">
        <v>25</v>
      </c>
      <c r="U5338" s="18" t="s">
        <v>36</v>
      </c>
    </row>
    <row r="5339" spans="1:21" ht="15" customHeight="1" x14ac:dyDescent="0.15">
      <c r="A5339" s="10" t="s">
        <v>5387</v>
      </c>
      <c r="B5339" s="11" t="s">
        <v>22</v>
      </c>
      <c r="C5339" s="11" t="s">
        <v>61</v>
      </c>
      <c r="D5339" s="12">
        <v>46096</v>
      </c>
      <c r="E5339" s="11">
        <v>322</v>
      </c>
      <c r="F5339" s="11" t="s">
        <v>24</v>
      </c>
      <c r="G5339" s="13">
        <v>32572.720000000001</v>
      </c>
      <c r="H5339" s="14">
        <f t="shared" si="581"/>
        <v>10488415.84</v>
      </c>
      <c r="I5339" s="14">
        <f>IF(F5339="GHS",H5339,H5339*Assumptions!$B$4)</f>
        <v>113274891.07200001</v>
      </c>
      <c r="J5339" s="15" t="str">
        <f>INDEX(Assumptions!$B$8:$B$12,MATCH(B5339,Assumptions!$A$8:$A$12,0))</f>
        <v>FIFO</v>
      </c>
      <c r="K5339" s="16">
        <f>G5339/(1-INDEX(Assumptions!$D$8:$D$12,MATCH(B5339,Assumptions!$A$8:$A$12,0)))</f>
        <v>39722.829268292684</v>
      </c>
      <c r="L5339" s="16">
        <f t="shared" si="582"/>
        <v>977.1816</v>
      </c>
      <c r="M5339" s="16">
        <f t="shared" si="583"/>
        <v>1986.1414634146342</v>
      </c>
      <c r="N5339" s="14">
        <f>E5339*(K5339-L5339-M5339)*IF(F5339="GHS",1,Assumptions!$B$4)</f>
        <v>127834858.77808389</v>
      </c>
      <c r="O5339" s="15">
        <f t="shared" ca="1" si="584"/>
        <v>190</v>
      </c>
      <c r="P5339" s="15" t="str">
        <f t="shared" ca="1" si="585"/>
        <v>181-365d</v>
      </c>
      <c r="Q5339" s="17">
        <f ca="1">IF(P5339="0-90d",0,IF(P5339="91-180d",INDEX(Assumptions!$F$8:$F$12,MATCH(B5339,Assumptions!$A$8:$A$12,0)),IF(P5339="181-365d",INDEX(Assumptions!$G$8:$G$12,MATCH(B5339,Assumptions!$A$8:$A$12,0)),INDEX(Assumptions!$H$8:$H$12,MATCH(B5339,Assumptions!$A$8:$A$12,0)))))</f>
        <v>0.15</v>
      </c>
      <c r="R5339" s="14">
        <f t="shared" ca="1" si="586"/>
        <v>16991233.660800003</v>
      </c>
      <c r="S5339" s="14">
        <f t="shared" ca="1" si="587"/>
        <v>96283657.411200017</v>
      </c>
      <c r="T5339" s="11" t="s">
        <v>25</v>
      </c>
      <c r="U5339" s="18" t="s">
        <v>26</v>
      </c>
    </row>
    <row r="5340" spans="1:21" ht="15" customHeight="1" x14ac:dyDescent="0.15">
      <c r="A5340" s="10" t="s">
        <v>5388</v>
      </c>
      <c r="B5340" s="11" t="s">
        <v>41</v>
      </c>
      <c r="C5340" s="11" t="s">
        <v>115</v>
      </c>
      <c r="D5340" s="12">
        <v>45863</v>
      </c>
      <c r="E5340" s="11">
        <v>4775</v>
      </c>
      <c r="F5340" s="11" t="s">
        <v>33</v>
      </c>
      <c r="G5340" s="13">
        <v>451.12</v>
      </c>
      <c r="H5340" s="14">
        <f t="shared" si="581"/>
        <v>2154098</v>
      </c>
      <c r="I5340" s="14">
        <f>IF(F5340="GHS",H5340,H5340*Assumptions!$B$4)</f>
        <v>2154098</v>
      </c>
      <c r="J5340" s="15" t="str">
        <f>INDEX(Assumptions!$B$8:$B$12,MATCH(B5340,Assumptions!$A$8:$A$12,0))</f>
        <v>Weighted Average</v>
      </c>
      <c r="K5340" s="16">
        <f>G5340/(1-INDEX(Assumptions!$D$8:$D$12,MATCH(B5340,Assumptions!$A$8:$A$12,0)))</f>
        <v>694.03076923076924</v>
      </c>
      <c r="L5340" s="16">
        <f t="shared" si="582"/>
        <v>13.5336</v>
      </c>
      <c r="M5340" s="16">
        <f t="shared" si="583"/>
        <v>34.701538461538462</v>
      </c>
      <c r="N5340" s="14">
        <f>E5340*(K5340-L5340-M5340)*IF(F5340="GHS",1,Assumptions!$B$4)</f>
        <v>3083674.1369230771</v>
      </c>
      <c r="O5340" s="15">
        <f t="shared" ca="1" si="584"/>
        <v>423</v>
      </c>
      <c r="P5340" s="15" t="str">
        <f t="shared" ca="1" si="585"/>
        <v>365d+</v>
      </c>
      <c r="Q5340" s="17">
        <f ca="1">IF(P5340="0-90d",0,IF(P5340="91-180d",INDEX(Assumptions!$F$8:$F$12,MATCH(B5340,Assumptions!$A$8:$A$12,0)),IF(P5340="181-365d",INDEX(Assumptions!$G$8:$G$12,MATCH(B5340,Assumptions!$A$8:$A$12,0)),INDEX(Assumptions!$H$8:$H$12,MATCH(B5340,Assumptions!$A$8:$A$12,0)))))</f>
        <v>0.8</v>
      </c>
      <c r="R5340" s="14">
        <f t="shared" ca="1" si="586"/>
        <v>1723278.4000000001</v>
      </c>
      <c r="S5340" s="14">
        <f t="shared" ca="1" si="587"/>
        <v>430819.59999999986</v>
      </c>
      <c r="T5340" s="11" t="s">
        <v>25</v>
      </c>
      <c r="U5340" s="18" t="s">
        <v>26</v>
      </c>
    </row>
    <row r="5341" spans="1:21" ht="15" customHeight="1" x14ac:dyDescent="0.15">
      <c r="A5341" s="10" t="s">
        <v>5389</v>
      </c>
      <c r="B5341" s="11" t="s">
        <v>22</v>
      </c>
      <c r="C5341" s="11" t="s">
        <v>81</v>
      </c>
      <c r="D5341" s="12">
        <v>45953</v>
      </c>
      <c r="E5341" s="11">
        <v>709</v>
      </c>
      <c r="F5341" s="11" t="s">
        <v>24</v>
      </c>
      <c r="G5341" s="13">
        <v>32673.119999999999</v>
      </c>
      <c r="H5341" s="14">
        <f t="shared" si="581"/>
        <v>23165242.079999998</v>
      </c>
      <c r="I5341" s="14">
        <f>IF(F5341="GHS",H5341,H5341*Assumptions!$B$4)</f>
        <v>250184614.46399999</v>
      </c>
      <c r="J5341" s="15" t="str">
        <f>INDEX(Assumptions!$B$8:$B$12,MATCH(B5341,Assumptions!$A$8:$A$12,0))</f>
        <v>FIFO</v>
      </c>
      <c r="K5341" s="16">
        <f>G5341/(1-INDEX(Assumptions!$D$8:$D$12,MATCH(B5341,Assumptions!$A$8:$A$12,0)))</f>
        <v>39845.268292682922</v>
      </c>
      <c r="L5341" s="16">
        <f t="shared" si="582"/>
        <v>980.19359999999995</v>
      </c>
      <c r="M5341" s="16">
        <f t="shared" si="583"/>
        <v>1992.2634146341461</v>
      </c>
      <c r="N5341" s="14">
        <f>E5341*(K5341-L5341-M5341)*IF(F5341="GHS",1,Assumptions!$B$4)</f>
        <v>282342490.51827508</v>
      </c>
      <c r="O5341" s="15">
        <f t="shared" ca="1" si="584"/>
        <v>333</v>
      </c>
      <c r="P5341" s="15" t="str">
        <f t="shared" ca="1" si="585"/>
        <v>181-365d</v>
      </c>
      <c r="Q5341" s="17">
        <f ca="1">IF(P5341="0-90d",0,IF(P5341="91-180d",INDEX(Assumptions!$F$8:$F$12,MATCH(B5341,Assumptions!$A$8:$A$12,0)),IF(P5341="181-365d",INDEX(Assumptions!$G$8:$G$12,MATCH(B5341,Assumptions!$A$8:$A$12,0)),INDEX(Assumptions!$H$8:$H$12,MATCH(B5341,Assumptions!$A$8:$A$12,0)))))</f>
        <v>0.15</v>
      </c>
      <c r="R5341" s="14">
        <f t="shared" ca="1" si="586"/>
        <v>37527692.169599995</v>
      </c>
      <c r="S5341" s="14">
        <f t="shared" ca="1" si="587"/>
        <v>212656922.29439998</v>
      </c>
      <c r="T5341" s="11" t="s">
        <v>25</v>
      </c>
      <c r="U5341" s="18" t="s">
        <v>26</v>
      </c>
    </row>
    <row r="5342" spans="1:21" ht="15" customHeight="1" x14ac:dyDescent="0.15">
      <c r="A5342" s="10" t="s">
        <v>5390</v>
      </c>
      <c r="B5342" s="11" t="s">
        <v>31</v>
      </c>
      <c r="C5342" s="11" t="s">
        <v>32</v>
      </c>
      <c r="D5342" s="12">
        <v>45973</v>
      </c>
      <c r="E5342" s="11">
        <v>1617</v>
      </c>
      <c r="F5342" s="11" t="s">
        <v>33</v>
      </c>
      <c r="G5342" s="13">
        <v>3215.27</v>
      </c>
      <c r="H5342" s="14">
        <f t="shared" si="581"/>
        <v>5199091.59</v>
      </c>
      <c r="I5342" s="14">
        <f>IF(F5342="GHS",H5342,H5342*Assumptions!$B$4)</f>
        <v>5199091.59</v>
      </c>
      <c r="J5342" s="15" t="str">
        <f>INDEX(Assumptions!$B$8:$B$12,MATCH(B5342,Assumptions!$A$8:$A$12,0))</f>
        <v>Weighted Average</v>
      </c>
      <c r="K5342" s="16">
        <f>G5342/(1-INDEX(Assumptions!$D$8:$D$12,MATCH(B5342,Assumptions!$A$8:$A$12,0)))</f>
        <v>4465.6527777777783</v>
      </c>
      <c r="L5342" s="16">
        <f t="shared" si="582"/>
        <v>96.458100000000002</v>
      </c>
      <c r="M5342" s="16">
        <f t="shared" si="583"/>
        <v>223.28263888888893</v>
      </c>
      <c r="N5342" s="14">
        <f>E5342*(K5342-L5342-M5342)*IF(F5342="GHS",1,Assumptions!$B$4)</f>
        <v>6703939.7668833341</v>
      </c>
      <c r="O5342" s="15">
        <f t="shared" ca="1" si="584"/>
        <v>313</v>
      </c>
      <c r="P5342" s="15" t="str">
        <f t="shared" ca="1" si="585"/>
        <v>181-365d</v>
      </c>
      <c r="Q5342" s="17">
        <f ca="1">IF(P5342="0-90d",0,IF(P5342="91-180d",INDEX(Assumptions!$F$8:$F$12,MATCH(B5342,Assumptions!$A$8:$A$12,0)),IF(P5342="181-365d",INDEX(Assumptions!$G$8:$G$12,MATCH(B5342,Assumptions!$A$8:$A$12,0)),INDEX(Assumptions!$H$8:$H$12,MATCH(B5342,Assumptions!$A$8:$A$12,0)))))</f>
        <v>0.2</v>
      </c>
      <c r="R5342" s="14">
        <f t="shared" ca="1" si="586"/>
        <v>1039818.318</v>
      </c>
      <c r="S5342" s="14">
        <f t="shared" ca="1" si="587"/>
        <v>4159273.2719999999</v>
      </c>
      <c r="T5342" s="11" t="s">
        <v>25</v>
      </c>
      <c r="U5342" s="18" t="s">
        <v>26</v>
      </c>
    </row>
    <row r="5343" spans="1:21" ht="15" customHeight="1" x14ac:dyDescent="0.15">
      <c r="A5343" s="10" t="s">
        <v>5391</v>
      </c>
      <c r="B5343" s="11" t="s">
        <v>22</v>
      </c>
      <c r="C5343" s="11" t="s">
        <v>81</v>
      </c>
      <c r="D5343" s="12">
        <v>46193</v>
      </c>
      <c r="E5343" s="11">
        <v>2649</v>
      </c>
      <c r="F5343" s="11" t="s">
        <v>24</v>
      </c>
      <c r="G5343" s="13">
        <v>13559.93</v>
      </c>
      <c r="H5343" s="14">
        <f t="shared" si="581"/>
        <v>35920254.57</v>
      </c>
      <c r="I5343" s="14">
        <f>IF(F5343="GHS",H5343,H5343*Assumptions!$B$4)</f>
        <v>387938749.35600001</v>
      </c>
      <c r="J5343" s="15" t="str">
        <f>INDEX(Assumptions!$B$8:$B$12,MATCH(B5343,Assumptions!$A$8:$A$12,0))</f>
        <v>FIFO</v>
      </c>
      <c r="K5343" s="16">
        <f>G5343/(1-INDEX(Assumptions!$D$8:$D$12,MATCH(B5343,Assumptions!$A$8:$A$12,0)))</f>
        <v>16536.5</v>
      </c>
      <c r="L5343" s="16">
        <f t="shared" si="582"/>
        <v>406.79789999999997</v>
      </c>
      <c r="M5343" s="16">
        <f t="shared" si="583"/>
        <v>826.82500000000005</v>
      </c>
      <c r="N5343" s="14">
        <f>E5343*(K5343-L5343-M5343)*IF(F5343="GHS",1,Assumptions!$B$4)</f>
        <v>437803071.52932</v>
      </c>
      <c r="O5343" s="15">
        <f t="shared" ca="1" si="584"/>
        <v>93</v>
      </c>
      <c r="P5343" s="15" t="str">
        <f t="shared" ca="1" si="585"/>
        <v>91-180d</v>
      </c>
      <c r="Q5343" s="17">
        <f ca="1">IF(P5343="0-90d",0,IF(P5343="91-180d",INDEX(Assumptions!$F$8:$F$12,MATCH(B5343,Assumptions!$A$8:$A$12,0)),IF(P5343="181-365d",INDEX(Assumptions!$G$8:$G$12,MATCH(B5343,Assumptions!$A$8:$A$12,0)),INDEX(Assumptions!$H$8:$H$12,MATCH(B5343,Assumptions!$A$8:$A$12,0)))))</f>
        <v>0.03</v>
      </c>
      <c r="R5343" s="14">
        <f t="shared" ca="1" si="586"/>
        <v>11638162.48068</v>
      </c>
      <c r="S5343" s="14">
        <f t="shared" ca="1" si="587"/>
        <v>376300586.87532002</v>
      </c>
      <c r="T5343" s="11" t="s">
        <v>25</v>
      </c>
      <c r="U5343" s="18" t="s">
        <v>36</v>
      </c>
    </row>
    <row r="5344" spans="1:21" ht="15" customHeight="1" x14ac:dyDescent="0.15">
      <c r="A5344" s="10" t="s">
        <v>5392</v>
      </c>
      <c r="B5344" s="11" t="s">
        <v>22</v>
      </c>
      <c r="C5344" s="11" t="s">
        <v>81</v>
      </c>
      <c r="D5344" s="12">
        <v>46007</v>
      </c>
      <c r="E5344" s="11">
        <v>3543</v>
      </c>
      <c r="F5344" s="11" t="s">
        <v>24</v>
      </c>
      <c r="G5344" s="13">
        <v>11437.64</v>
      </c>
      <c r="H5344" s="14">
        <f t="shared" si="581"/>
        <v>40523558.519999996</v>
      </c>
      <c r="I5344" s="14">
        <f>IF(F5344="GHS",H5344,H5344*Assumptions!$B$4)</f>
        <v>437654432.01599997</v>
      </c>
      <c r="J5344" s="15" t="str">
        <f>INDEX(Assumptions!$B$8:$B$12,MATCH(B5344,Assumptions!$A$8:$A$12,0))</f>
        <v>FIFO</v>
      </c>
      <c r="K5344" s="16">
        <f>G5344/(1-INDEX(Assumptions!$D$8:$D$12,MATCH(B5344,Assumptions!$A$8:$A$12,0)))</f>
        <v>13948.341463414632</v>
      </c>
      <c r="L5344" s="16">
        <f t="shared" si="582"/>
        <v>343.12919999999997</v>
      </c>
      <c r="M5344" s="16">
        <f t="shared" si="583"/>
        <v>697.41707317073167</v>
      </c>
      <c r="N5344" s="14">
        <f>E5344*(K5344-L5344-M5344)*IF(F5344="GHS",1,Assumptions!$B$4)</f>
        <v>493909038.27756876</v>
      </c>
      <c r="O5344" s="15">
        <f t="shared" ca="1" si="584"/>
        <v>279</v>
      </c>
      <c r="P5344" s="15" t="str">
        <f t="shared" ca="1" si="585"/>
        <v>181-365d</v>
      </c>
      <c r="Q5344" s="17">
        <f ca="1">IF(P5344="0-90d",0,IF(P5344="91-180d",INDEX(Assumptions!$F$8:$F$12,MATCH(B5344,Assumptions!$A$8:$A$12,0)),IF(P5344="181-365d",INDEX(Assumptions!$G$8:$G$12,MATCH(B5344,Assumptions!$A$8:$A$12,0)),INDEX(Assumptions!$H$8:$H$12,MATCH(B5344,Assumptions!$A$8:$A$12,0)))))</f>
        <v>0.15</v>
      </c>
      <c r="R5344" s="14">
        <f t="shared" ca="1" si="586"/>
        <v>65648164.802399993</v>
      </c>
      <c r="S5344" s="14">
        <f t="shared" ca="1" si="587"/>
        <v>372006267.21359998</v>
      </c>
      <c r="T5344" s="11" t="s">
        <v>25</v>
      </c>
      <c r="U5344" s="18" t="s">
        <v>36</v>
      </c>
    </row>
    <row r="5345" spans="1:21" ht="15" customHeight="1" x14ac:dyDescent="0.15">
      <c r="A5345" s="10" t="s">
        <v>5393</v>
      </c>
      <c r="B5345" s="11" t="s">
        <v>31</v>
      </c>
      <c r="C5345" s="11" t="s">
        <v>76</v>
      </c>
      <c r="D5345" s="12">
        <v>45858</v>
      </c>
      <c r="E5345" s="11">
        <v>4008</v>
      </c>
      <c r="F5345" s="11" t="s">
        <v>33</v>
      </c>
      <c r="G5345" s="13">
        <v>1256.9100000000001</v>
      </c>
      <c r="H5345" s="14">
        <f t="shared" si="581"/>
        <v>5037695.28</v>
      </c>
      <c r="I5345" s="14">
        <f>IF(F5345="GHS",H5345,H5345*Assumptions!$B$4)</f>
        <v>5037695.28</v>
      </c>
      <c r="J5345" s="15" t="str">
        <f>INDEX(Assumptions!$B$8:$B$12,MATCH(B5345,Assumptions!$A$8:$A$12,0))</f>
        <v>Weighted Average</v>
      </c>
      <c r="K5345" s="16">
        <f>G5345/(1-INDEX(Assumptions!$D$8:$D$12,MATCH(B5345,Assumptions!$A$8:$A$12,0)))</f>
        <v>1745.7083333333335</v>
      </c>
      <c r="L5345" s="16">
        <f t="shared" si="582"/>
        <v>37.707300000000004</v>
      </c>
      <c r="M5345" s="16">
        <f t="shared" si="583"/>
        <v>87.285416666666677</v>
      </c>
      <c r="N5345" s="14">
        <f>E5345*(K5345-L5345-M5345)*IF(F5345="GHS",1,Assumptions!$B$4)</f>
        <v>6495828.1916000005</v>
      </c>
      <c r="O5345" s="15">
        <f t="shared" ca="1" si="584"/>
        <v>428</v>
      </c>
      <c r="P5345" s="15" t="str">
        <f t="shared" ca="1" si="585"/>
        <v>365d+</v>
      </c>
      <c r="Q5345" s="17">
        <f ca="1">IF(P5345="0-90d",0,IF(P5345="91-180d",INDEX(Assumptions!$F$8:$F$12,MATCH(B5345,Assumptions!$A$8:$A$12,0)),IF(P5345="181-365d",INDEX(Assumptions!$G$8:$G$12,MATCH(B5345,Assumptions!$A$8:$A$12,0)),INDEX(Assumptions!$H$8:$H$12,MATCH(B5345,Assumptions!$A$8:$A$12,0)))))</f>
        <v>0.6</v>
      </c>
      <c r="R5345" s="14">
        <f t="shared" ca="1" si="586"/>
        <v>3022617.1680000001</v>
      </c>
      <c r="S5345" s="14">
        <f t="shared" ca="1" si="587"/>
        <v>2015078.1120000002</v>
      </c>
      <c r="T5345" s="11" t="s">
        <v>25</v>
      </c>
      <c r="U5345" s="18" t="s">
        <v>26</v>
      </c>
    </row>
    <row r="5346" spans="1:21" ht="15" customHeight="1" x14ac:dyDescent="0.15">
      <c r="A5346" s="10" t="s">
        <v>5394</v>
      </c>
      <c r="B5346" s="11" t="s">
        <v>31</v>
      </c>
      <c r="C5346" s="11" t="s">
        <v>76</v>
      </c>
      <c r="D5346" s="12">
        <v>46026</v>
      </c>
      <c r="E5346" s="11">
        <v>2136</v>
      </c>
      <c r="F5346" s="11" t="s">
        <v>33</v>
      </c>
      <c r="G5346" s="13">
        <v>3864.04</v>
      </c>
      <c r="H5346" s="14">
        <f t="shared" si="581"/>
        <v>8253589.4399999995</v>
      </c>
      <c r="I5346" s="14">
        <f>IF(F5346="GHS",H5346,H5346*Assumptions!$B$4)</f>
        <v>8253589.4399999995</v>
      </c>
      <c r="J5346" s="15" t="str">
        <f>INDEX(Assumptions!$B$8:$B$12,MATCH(B5346,Assumptions!$A$8:$A$12,0))</f>
        <v>Weighted Average</v>
      </c>
      <c r="K5346" s="16">
        <f>G5346/(1-INDEX(Assumptions!$D$8:$D$12,MATCH(B5346,Assumptions!$A$8:$A$12,0)))</f>
        <v>5366.7222222222226</v>
      </c>
      <c r="L5346" s="16">
        <f t="shared" si="582"/>
        <v>115.9212</v>
      </c>
      <c r="M5346" s="16">
        <f t="shared" si="583"/>
        <v>268.33611111111117</v>
      </c>
      <c r="N5346" s="14">
        <f>E5346*(K5346-L5346-M5346)*IF(F5346="GHS",1,Assumptions!$B$4)</f>
        <v>10642545.050133336</v>
      </c>
      <c r="O5346" s="15">
        <f t="shared" ca="1" si="584"/>
        <v>260</v>
      </c>
      <c r="P5346" s="15" t="str">
        <f t="shared" ca="1" si="585"/>
        <v>181-365d</v>
      </c>
      <c r="Q5346" s="17">
        <f ca="1">IF(P5346="0-90d",0,IF(P5346="91-180d",INDEX(Assumptions!$F$8:$F$12,MATCH(B5346,Assumptions!$A$8:$A$12,0)),IF(P5346="181-365d",INDEX(Assumptions!$G$8:$G$12,MATCH(B5346,Assumptions!$A$8:$A$12,0)),INDEX(Assumptions!$H$8:$H$12,MATCH(B5346,Assumptions!$A$8:$A$12,0)))))</f>
        <v>0.2</v>
      </c>
      <c r="R5346" s="14">
        <f t="shared" ca="1" si="586"/>
        <v>1650717.888</v>
      </c>
      <c r="S5346" s="14">
        <f t="shared" ca="1" si="587"/>
        <v>6602871.5519999992</v>
      </c>
      <c r="T5346" s="11" t="s">
        <v>25</v>
      </c>
      <c r="U5346" s="18" t="s">
        <v>26</v>
      </c>
    </row>
    <row r="5347" spans="1:21" ht="15" customHeight="1" x14ac:dyDescent="0.15">
      <c r="A5347" s="10" t="s">
        <v>5395</v>
      </c>
      <c r="B5347" s="11" t="s">
        <v>41</v>
      </c>
      <c r="C5347" s="11" t="s">
        <v>42</v>
      </c>
      <c r="D5347" s="12">
        <v>46032</v>
      </c>
      <c r="E5347" s="11">
        <v>1431</v>
      </c>
      <c r="F5347" s="11" t="s">
        <v>33</v>
      </c>
      <c r="G5347" s="13">
        <v>517.63</v>
      </c>
      <c r="H5347" s="14">
        <f t="shared" si="581"/>
        <v>740728.53</v>
      </c>
      <c r="I5347" s="14">
        <f>IF(F5347="GHS",H5347,H5347*Assumptions!$B$4)</f>
        <v>740728.53</v>
      </c>
      <c r="J5347" s="15" t="str">
        <f>INDEX(Assumptions!$B$8:$B$12,MATCH(B5347,Assumptions!$A$8:$A$12,0))</f>
        <v>Weighted Average</v>
      </c>
      <c r="K5347" s="16">
        <f>G5347/(1-INDEX(Assumptions!$D$8:$D$12,MATCH(B5347,Assumptions!$A$8:$A$12,0)))</f>
        <v>796.35384615384612</v>
      </c>
      <c r="L5347" s="16">
        <f t="shared" si="582"/>
        <v>15.5289</v>
      </c>
      <c r="M5347" s="16">
        <f t="shared" si="583"/>
        <v>39.817692307692312</v>
      </c>
      <c r="N5347" s="14">
        <f>E5347*(K5347-L5347-M5347)*IF(F5347="GHS",1,Assumptions!$B$4)</f>
        <v>1060381.3802538461</v>
      </c>
      <c r="O5347" s="15">
        <f t="shared" ca="1" si="584"/>
        <v>254</v>
      </c>
      <c r="P5347" s="15" t="str">
        <f t="shared" ca="1" si="585"/>
        <v>181-365d</v>
      </c>
      <c r="Q5347" s="17">
        <f ca="1">IF(P5347="0-90d",0,IF(P5347="91-180d",INDEX(Assumptions!$F$8:$F$12,MATCH(B5347,Assumptions!$A$8:$A$12,0)),IF(P5347="181-365d",INDEX(Assumptions!$G$8:$G$12,MATCH(B5347,Assumptions!$A$8:$A$12,0)),INDEX(Assumptions!$H$8:$H$12,MATCH(B5347,Assumptions!$A$8:$A$12,0)))))</f>
        <v>0.35</v>
      </c>
      <c r="R5347" s="14">
        <f t="shared" ca="1" si="586"/>
        <v>259254.98549999998</v>
      </c>
      <c r="S5347" s="14">
        <f t="shared" ca="1" si="587"/>
        <v>481473.54450000008</v>
      </c>
      <c r="T5347" s="11" t="s">
        <v>25</v>
      </c>
      <c r="U5347" s="18" t="s">
        <v>26</v>
      </c>
    </row>
    <row r="5348" spans="1:21" ht="15" customHeight="1" x14ac:dyDescent="0.15">
      <c r="A5348" s="10" t="s">
        <v>5396</v>
      </c>
      <c r="B5348" s="11" t="s">
        <v>46</v>
      </c>
      <c r="C5348" s="11" t="s">
        <v>52</v>
      </c>
      <c r="D5348" s="12">
        <v>45901</v>
      </c>
      <c r="E5348" s="11">
        <v>290</v>
      </c>
      <c r="F5348" s="11" t="s">
        <v>33</v>
      </c>
      <c r="G5348" s="13">
        <v>880612.38</v>
      </c>
      <c r="H5348" s="14">
        <f t="shared" si="581"/>
        <v>255377590.19999999</v>
      </c>
      <c r="I5348" s="14">
        <f>IF(F5348="GHS",H5348,H5348*Assumptions!$B$4)</f>
        <v>255377590.19999999</v>
      </c>
      <c r="J5348" s="15" t="str">
        <f>INDEX(Assumptions!$B$8:$B$12,MATCH(B5348,Assumptions!$A$8:$A$12,0))</f>
        <v>Specific Identification</v>
      </c>
      <c r="K5348" s="16">
        <f>G5348/(1-INDEX(Assumptions!$D$8:$D$12,MATCH(B5348,Assumptions!$A$8:$A$12,0)))</f>
        <v>1128990.2307692308</v>
      </c>
      <c r="L5348" s="16">
        <f t="shared" si="582"/>
        <v>26418.3714</v>
      </c>
      <c r="M5348" s="16">
        <f t="shared" si="583"/>
        <v>56449.511538461542</v>
      </c>
      <c r="N5348" s="14">
        <f>E5348*(K5348-L5348-M5348)*IF(F5348="GHS",1,Assumptions!$B$4)</f>
        <v>303375480.87092304</v>
      </c>
      <c r="O5348" s="15">
        <f t="shared" ca="1" si="584"/>
        <v>385</v>
      </c>
      <c r="P5348" s="15" t="str">
        <f t="shared" ca="1" si="585"/>
        <v>365d+</v>
      </c>
      <c r="Q5348" s="17">
        <f ca="1">IF(P5348="0-90d",0,IF(P5348="91-180d",INDEX(Assumptions!$F$8:$F$12,MATCH(B5348,Assumptions!$A$8:$A$12,0)),IF(P5348="181-365d",INDEX(Assumptions!$G$8:$G$12,MATCH(B5348,Assumptions!$A$8:$A$12,0)),INDEX(Assumptions!$H$8:$H$12,MATCH(B5348,Assumptions!$A$8:$A$12,0)))))</f>
        <v>0.15</v>
      </c>
      <c r="R5348" s="14">
        <f t="shared" ca="1" si="586"/>
        <v>38306638.529999994</v>
      </c>
      <c r="S5348" s="14">
        <f t="shared" ca="1" si="587"/>
        <v>217070951.66999999</v>
      </c>
      <c r="T5348" s="11" t="s">
        <v>25</v>
      </c>
      <c r="U5348" s="18" t="s">
        <v>26</v>
      </c>
    </row>
    <row r="5349" spans="1:21" ht="15" customHeight="1" x14ac:dyDescent="0.15">
      <c r="A5349" s="10" t="s">
        <v>5397</v>
      </c>
      <c r="B5349" s="11" t="s">
        <v>41</v>
      </c>
      <c r="C5349" s="11" t="s">
        <v>42</v>
      </c>
      <c r="D5349" s="12">
        <v>46144</v>
      </c>
      <c r="E5349" s="11">
        <v>18</v>
      </c>
      <c r="F5349" s="11" t="s">
        <v>33</v>
      </c>
      <c r="G5349" s="13">
        <v>169.74</v>
      </c>
      <c r="H5349" s="14">
        <f t="shared" si="581"/>
        <v>3055.32</v>
      </c>
      <c r="I5349" s="14">
        <f>IF(F5349="GHS",H5349,H5349*Assumptions!$B$4)</f>
        <v>3055.32</v>
      </c>
      <c r="J5349" s="15" t="str">
        <f>INDEX(Assumptions!$B$8:$B$12,MATCH(B5349,Assumptions!$A$8:$A$12,0))</f>
        <v>Weighted Average</v>
      </c>
      <c r="K5349" s="16">
        <f>G5349/(1-INDEX(Assumptions!$D$8:$D$12,MATCH(B5349,Assumptions!$A$8:$A$12,0)))</f>
        <v>261.13846153846157</v>
      </c>
      <c r="L5349" s="16">
        <f t="shared" si="582"/>
        <v>5.0922000000000001</v>
      </c>
      <c r="M5349" s="16">
        <f t="shared" si="583"/>
        <v>13.056923076923079</v>
      </c>
      <c r="N5349" s="14">
        <f>E5349*(K5349-L5349-M5349)*IF(F5349="GHS",1,Assumptions!$B$4)</f>
        <v>4373.8080923076932</v>
      </c>
      <c r="O5349" s="15">
        <f t="shared" ca="1" si="584"/>
        <v>142</v>
      </c>
      <c r="P5349" s="15" t="str">
        <f t="shared" ca="1" si="585"/>
        <v>91-180d</v>
      </c>
      <c r="Q5349" s="17">
        <f ca="1">IF(P5349="0-90d",0,IF(P5349="91-180d",INDEX(Assumptions!$F$8:$F$12,MATCH(B5349,Assumptions!$A$8:$A$12,0)),IF(P5349="181-365d",INDEX(Assumptions!$G$8:$G$12,MATCH(B5349,Assumptions!$A$8:$A$12,0)),INDEX(Assumptions!$H$8:$H$12,MATCH(B5349,Assumptions!$A$8:$A$12,0)))))</f>
        <v>0.1</v>
      </c>
      <c r="R5349" s="14">
        <f t="shared" ca="1" si="586"/>
        <v>305.53200000000004</v>
      </c>
      <c r="S5349" s="14">
        <f t="shared" ca="1" si="587"/>
        <v>2749.788</v>
      </c>
      <c r="T5349" s="11" t="s">
        <v>25</v>
      </c>
      <c r="U5349" s="18" t="s">
        <v>36</v>
      </c>
    </row>
    <row r="5350" spans="1:21" ht="15" customHeight="1" x14ac:dyDescent="0.15">
      <c r="A5350" s="10" t="s">
        <v>5398</v>
      </c>
      <c r="B5350" s="11" t="s">
        <v>41</v>
      </c>
      <c r="C5350" s="11" t="s">
        <v>115</v>
      </c>
      <c r="D5350" s="12">
        <v>46191</v>
      </c>
      <c r="E5350" s="11">
        <v>351</v>
      </c>
      <c r="F5350" s="11" t="s">
        <v>33</v>
      </c>
      <c r="G5350" s="13">
        <v>485.43</v>
      </c>
      <c r="H5350" s="14">
        <f t="shared" si="581"/>
        <v>170385.93</v>
      </c>
      <c r="I5350" s="14">
        <f>IF(F5350="GHS",H5350,H5350*Assumptions!$B$4)</f>
        <v>170385.93</v>
      </c>
      <c r="J5350" s="15" t="str">
        <f>INDEX(Assumptions!$B$8:$B$12,MATCH(B5350,Assumptions!$A$8:$A$12,0))</f>
        <v>Weighted Average</v>
      </c>
      <c r="K5350" s="16">
        <f>G5350/(1-INDEX(Assumptions!$D$8:$D$12,MATCH(B5350,Assumptions!$A$8:$A$12,0)))</f>
        <v>746.81538461538457</v>
      </c>
      <c r="L5350" s="16">
        <f t="shared" si="582"/>
        <v>14.562899999999999</v>
      </c>
      <c r="M5350" s="16">
        <f t="shared" si="583"/>
        <v>37.340769230769233</v>
      </c>
      <c r="N5350" s="14">
        <f>E5350*(K5350-L5350-M5350)*IF(F5350="GHS",1,Assumptions!$B$4)</f>
        <v>243914.01209999999</v>
      </c>
      <c r="O5350" s="15">
        <f t="shared" ca="1" si="584"/>
        <v>95</v>
      </c>
      <c r="P5350" s="15" t="str">
        <f t="shared" ca="1" si="585"/>
        <v>91-180d</v>
      </c>
      <c r="Q5350" s="17">
        <f ca="1">IF(P5350="0-90d",0,IF(P5350="91-180d",INDEX(Assumptions!$F$8:$F$12,MATCH(B5350,Assumptions!$A$8:$A$12,0)),IF(P5350="181-365d",INDEX(Assumptions!$G$8:$G$12,MATCH(B5350,Assumptions!$A$8:$A$12,0)),INDEX(Assumptions!$H$8:$H$12,MATCH(B5350,Assumptions!$A$8:$A$12,0)))))</f>
        <v>0.1</v>
      </c>
      <c r="R5350" s="14">
        <f t="shared" ca="1" si="586"/>
        <v>17038.593000000001</v>
      </c>
      <c r="S5350" s="14">
        <f t="shared" ca="1" si="587"/>
        <v>153347.337</v>
      </c>
      <c r="T5350" s="11" t="s">
        <v>25</v>
      </c>
      <c r="U5350" s="18" t="s">
        <v>26</v>
      </c>
    </row>
    <row r="5351" spans="1:21" ht="15" customHeight="1" x14ac:dyDescent="0.15">
      <c r="A5351" s="10" t="s">
        <v>5399</v>
      </c>
      <c r="B5351" s="11" t="s">
        <v>22</v>
      </c>
      <c r="C5351" s="11" t="s">
        <v>23</v>
      </c>
      <c r="D5351" s="12">
        <v>46223</v>
      </c>
      <c r="E5351" s="11">
        <v>1947</v>
      </c>
      <c r="F5351" s="11" t="s">
        <v>24</v>
      </c>
      <c r="G5351" s="13">
        <v>7426.28</v>
      </c>
      <c r="H5351" s="14">
        <f t="shared" si="581"/>
        <v>14458967.16</v>
      </c>
      <c r="I5351" s="14">
        <f>IF(F5351="GHS",H5351,H5351*Assumptions!$B$4)</f>
        <v>156156845.32800001</v>
      </c>
      <c r="J5351" s="15" t="str">
        <f>INDEX(Assumptions!$B$8:$B$12,MATCH(B5351,Assumptions!$A$8:$A$12,0))</f>
        <v>FIFO</v>
      </c>
      <c r="K5351" s="16">
        <f>G5351/(1-INDEX(Assumptions!$D$8:$D$12,MATCH(B5351,Assumptions!$A$8:$A$12,0)))</f>
        <v>9056.4390243902435</v>
      </c>
      <c r="L5351" s="16">
        <f t="shared" si="582"/>
        <v>222.7884</v>
      </c>
      <c r="M5351" s="16">
        <f t="shared" si="583"/>
        <v>452.82195121951219</v>
      </c>
      <c r="N5351" s="14">
        <f>E5351*(K5351-L5351-M5351)*IF(F5351="GHS",1,Assumptions!$B$4)</f>
        <v>176228713.00796491</v>
      </c>
      <c r="O5351" s="15">
        <f t="shared" ca="1" si="584"/>
        <v>63</v>
      </c>
      <c r="P5351" s="15" t="str">
        <f t="shared" ca="1" si="585"/>
        <v>0-90d</v>
      </c>
      <c r="Q5351" s="17">
        <f ca="1">IF(P5351="0-90d",0,IF(P5351="91-180d",INDEX(Assumptions!$F$8:$F$12,MATCH(B5351,Assumptions!$A$8:$A$12,0)),IF(P5351="181-365d",INDEX(Assumptions!$G$8:$G$12,MATCH(B5351,Assumptions!$A$8:$A$12,0)),INDEX(Assumptions!$H$8:$H$12,MATCH(B5351,Assumptions!$A$8:$A$12,0)))))</f>
        <v>0</v>
      </c>
      <c r="R5351" s="14">
        <f t="shared" ca="1" si="586"/>
        <v>0</v>
      </c>
      <c r="S5351" s="14">
        <f t="shared" ca="1" si="587"/>
        <v>156156845.32800001</v>
      </c>
      <c r="T5351" s="11" t="s">
        <v>25</v>
      </c>
      <c r="U5351" s="18" t="s">
        <v>26</v>
      </c>
    </row>
    <row r="5352" spans="1:21" ht="15" customHeight="1" x14ac:dyDescent="0.15">
      <c r="A5352" s="10" t="s">
        <v>5400</v>
      </c>
      <c r="B5352" s="11" t="s">
        <v>31</v>
      </c>
      <c r="C5352" s="11" t="s">
        <v>63</v>
      </c>
      <c r="D5352" s="12">
        <v>45912</v>
      </c>
      <c r="E5352" s="11">
        <v>1598</v>
      </c>
      <c r="F5352" s="11" t="s">
        <v>33</v>
      </c>
      <c r="G5352" s="13">
        <v>2780.03</v>
      </c>
      <c r="H5352" s="14">
        <f t="shared" si="581"/>
        <v>4442487.9400000004</v>
      </c>
      <c r="I5352" s="14">
        <f>IF(F5352="GHS",H5352,H5352*Assumptions!$B$4)</f>
        <v>4442487.9400000004</v>
      </c>
      <c r="J5352" s="15" t="str">
        <f>INDEX(Assumptions!$B$8:$B$12,MATCH(B5352,Assumptions!$A$8:$A$12,0))</f>
        <v>Weighted Average</v>
      </c>
      <c r="K5352" s="16">
        <f>G5352/(1-INDEX(Assumptions!$D$8:$D$12,MATCH(B5352,Assumptions!$A$8:$A$12,0)))</f>
        <v>3861.1527777777783</v>
      </c>
      <c r="L5352" s="16">
        <f t="shared" si="582"/>
        <v>83.400900000000007</v>
      </c>
      <c r="M5352" s="16">
        <f t="shared" si="583"/>
        <v>193.05763888888893</v>
      </c>
      <c r="N5352" s="14">
        <f>E5352*(K5352-L5352-M5352)*IF(F5352="GHS",1,Assumptions!$B$4)</f>
        <v>5728341.3937444454</v>
      </c>
      <c r="O5352" s="15">
        <f t="shared" ca="1" si="584"/>
        <v>374</v>
      </c>
      <c r="P5352" s="15" t="str">
        <f t="shared" ca="1" si="585"/>
        <v>365d+</v>
      </c>
      <c r="Q5352" s="17">
        <f ca="1">IF(P5352="0-90d",0,IF(P5352="91-180d",INDEX(Assumptions!$F$8:$F$12,MATCH(B5352,Assumptions!$A$8:$A$12,0)),IF(P5352="181-365d",INDEX(Assumptions!$G$8:$G$12,MATCH(B5352,Assumptions!$A$8:$A$12,0)),INDEX(Assumptions!$H$8:$H$12,MATCH(B5352,Assumptions!$A$8:$A$12,0)))))</f>
        <v>0.6</v>
      </c>
      <c r="R5352" s="14">
        <f t="shared" ca="1" si="586"/>
        <v>2665492.764</v>
      </c>
      <c r="S5352" s="14">
        <f t="shared" ca="1" si="587"/>
        <v>1776995.1760000004</v>
      </c>
      <c r="T5352" s="11" t="s">
        <v>25</v>
      </c>
      <c r="U5352" s="18" t="s">
        <v>26</v>
      </c>
    </row>
    <row r="5353" spans="1:21" ht="15" customHeight="1" x14ac:dyDescent="0.15">
      <c r="A5353" s="10" t="s">
        <v>5401</v>
      </c>
      <c r="B5353" s="11" t="s">
        <v>22</v>
      </c>
      <c r="C5353" s="11" t="s">
        <v>61</v>
      </c>
      <c r="D5353" s="12">
        <v>45920</v>
      </c>
      <c r="E5353" s="11">
        <v>3949</v>
      </c>
      <c r="F5353" s="11" t="s">
        <v>24</v>
      </c>
      <c r="G5353" s="13">
        <v>45087.65</v>
      </c>
      <c r="H5353" s="14">
        <f t="shared" si="581"/>
        <v>178051129.84999999</v>
      </c>
      <c r="I5353" s="14">
        <f>IF(F5353="GHS",H5353,H5353*Assumptions!$B$4)</f>
        <v>1922952202.3800001</v>
      </c>
      <c r="J5353" s="15" t="str">
        <f>INDEX(Assumptions!$B$8:$B$12,MATCH(B5353,Assumptions!$A$8:$A$12,0))</f>
        <v>FIFO</v>
      </c>
      <c r="K5353" s="16">
        <f>G5353/(1-INDEX(Assumptions!$D$8:$D$12,MATCH(B5353,Assumptions!$A$8:$A$12,0)))</f>
        <v>54984.939024390238</v>
      </c>
      <c r="L5353" s="16">
        <f t="shared" si="582"/>
        <v>1352.6295</v>
      </c>
      <c r="M5353" s="16">
        <f t="shared" si="583"/>
        <v>2749.2469512195121</v>
      </c>
      <c r="N5353" s="14">
        <f>E5353*(K5353-L5353-M5353)*IF(F5353="GHS",1,Assumptions!$B$4)</f>
        <v>2170121912.2956729</v>
      </c>
      <c r="O5353" s="15">
        <f t="shared" ca="1" si="584"/>
        <v>366</v>
      </c>
      <c r="P5353" s="15" t="str">
        <f t="shared" ca="1" si="585"/>
        <v>365d+</v>
      </c>
      <c r="Q5353" s="17">
        <f ca="1">IF(P5353="0-90d",0,IF(P5353="91-180d",INDEX(Assumptions!$F$8:$F$12,MATCH(B5353,Assumptions!$A$8:$A$12,0)),IF(P5353="181-365d",INDEX(Assumptions!$G$8:$G$12,MATCH(B5353,Assumptions!$A$8:$A$12,0)),INDEX(Assumptions!$H$8:$H$12,MATCH(B5353,Assumptions!$A$8:$A$12,0)))))</f>
        <v>0.5</v>
      </c>
      <c r="R5353" s="14">
        <f t="shared" ca="1" si="586"/>
        <v>961476101.19000006</v>
      </c>
      <c r="S5353" s="14">
        <f t="shared" ca="1" si="587"/>
        <v>961476101.19000006</v>
      </c>
      <c r="T5353" s="11" t="s">
        <v>25</v>
      </c>
      <c r="U5353" s="18" t="s">
        <v>36</v>
      </c>
    </row>
    <row r="5354" spans="1:21" ht="15" customHeight="1" x14ac:dyDescent="0.15">
      <c r="A5354" s="10" t="s">
        <v>5402</v>
      </c>
      <c r="B5354" s="11" t="s">
        <v>31</v>
      </c>
      <c r="C5354" s="11" t="s">
        <v>63</v>
      </c>
      <c r="D5354" s="12">
        <v>46173</v>
      </c>
      <c r="E5354" s="11">
        <v>4322</v>
      </c>
      <c r="F5354" s="11" t="s">
        <v>33</v>
      </c>
      <c r="G5354" s="13">
        <v>2619.21</v>
      </c>
      <c r="H5354" s="14">
        <f t="shared" si="581"/>
        <v>11320225.620000001</v>
      </c>
      <c r="I5354" s="14">
        <f>IF(F5354="GHS",H5354,H5354*Assumptions!$B$4)</f>
        <v>11320225.620000001</v>
      </c>
      <c r="J5354" s="15" t="str">
        <f>INDEX(Assumptions!$B$8:$B$12,MATCH(B5354,Assumptions!$A$8:$A$12,0))</f>
        <v>Weighted Average</v>
      </c>
      <c r="K5354" s="16">
        <f>G5354/(1-INDEX(Assumptions!$D$8:$D$12,MATCH(B5354,Assumptions!$A$8:$A$12,0)))</f>
        <v>3637.791666666667</v>
      </c>
      <c r="L5354" s="16">
        <f t="shared" si="582"/>
        <v>78.576300000000003</v>
      </c>
      <c r="M5354" s="16">
        <f t="shared" si="583"/>
        <v>181.88958333333335</v>
      </c>
      <c r="N5354" s="14">
        <f>E5354*(K5354-L5354-M5354)*IF(F5354="GHS",1,Assumptions!$B$4)</f>
        <v>14596802.035566669</v>
      </c>
      <c r="O5354" s="15">
        <f t="shared" ca="1" si="584"/>
        <v>113</v>
      </c>
      <c r="P5354" s="15" t="str">
        <f t="shared" ca="1" si="585"/>
        <v>91-180d</v>
      </c>
      <c r="Q5354" s="17">
        <f ca="1">IF(P5354="0-90d",0,IF(P5354="91-180d",INDEX(Assumptions!$F$8:$F$12,MATCH(B5354,Assumptions!$A$8:$A$12,0)),IF(P5354="181-365d",INDEX(Assumptions!$G$8:$G$12,MATCH(B5354,Assumptions!$A$8:$A$12,0)),INDEX(Assumptions!$H$8:$H$12,MATCH(B5354,Assumptions!$A$8:$A$12,0)))))</f>
        <v>0.05</v>
      </c>
      <c r="R5354" s="14">
        <f t="shared" ca="1" si="586"/>
        <v>566011.28100000008</v>
      </c>
      <c r="S5354" s="14">
        <f t="shared" ca="1" si="587"/>
        <v>10754214.339000002</v>
      </c>
      <c r="T5354" s="11" t="s">
        <v>25</v>
      </c>
      <c r="U5354" s="18" t="s">
        <v>26</v>
      </c>
    </row>
    <row r="5355" spans="1:21" ht="15" customHeight="1" x14ac:dyDescent="0.15">
      <c r="A5355" s="10" t="s">
        <v>5403</v>
      </c>
      <c r="B5355" s="11" t="s">
        <v>28</v>
      </c>
      <c r="C5355" s="11" t="s">
        <v>38</v>
      </c>
      <c r="D5355" s="12">
        <v>45883</v>
      </c>
      <c r="E5355" s="11">
        <v>230</v>
      </c>
      <c r="F5355" s="11" t="s">
        <v>24</v>
      </c>
      <c r="G5355" s="13">
        <v>8584.7000000000007</v>
      </c>
      <c r="H5355" s="14">
        <f t="shared" si="581"/>
        <v>1974481.0000000002</v>
      </c>
      <c r="I5355" s="14">
        <f>IF(F5355="GHS",H5355,H5355*Assumptions!$B$4)</f>
        <v>21324394.800000004</v>
      </c>
      <c r="J5355" s="15" t="str">
        <f>INDEX(Assumptions!$B$8:$B$12,MATCH(B5355,Assumptions!$A$8:$A$12,0))</f>
        <v>Fair Value Less Costs to Sell</v>
      </c>
      <c r="K5355" s="16">
        <f>G5355/(1-INDEX(Assumptions!$D$8:$D$12,MATCH(B5355,Assumptions!$A$8:$A$12,0)))</f>
        <v>9755.3409090909099</v>
      </c>
      <c r="L5355" s="16">
        <f t="shared" si="582"/>
        <v>257.541</v>
      </c>
      <c r="M5355" s="16">
        <f t="shared" si="583"/>
        <v>487.7670454545455</v>
      </c>
      <c r="N5355" s="14">
        <f>E5355*(K5355-L5355-M5355)*IF(F5355="GHS",1,Assumptions!$B$4)</f>
        <v>22380921.63327273</v>
      </c>
      <c r="O5355" s="15">
        <f t="shared" ca="1" si="584"/>
        <v>403</v>
      </c>
      <c r="P5355" s="15" t="str">
        <f t="shared" ca="1" si="585"/>
        <v>365d+</v>
      </c>
      <c r="Q5355" s="17">
        <f ca="1">IF(P5355="0-90d",0,IF(P5355="91-180d",INDEX(Assumptions!$F$8:$F$12,MATCH(B5355,Assumptions!$A$8:$A$12,0)),IF(P5355="181-365d",INDEX(Assumptions!$G$8:$G$12,MATCH(B5355,Assumptions!$A$8:$A$12,0)),INDEX(Assumptions!$H$8:$H$12,MATCH(B5355,Assumptions!$A$8:$A$12,0)))))</f>
        <v>0.4</v>
      </c>
      <c r="R5355" s="14">
        <f t="shared" ca="1" si="586"/>
        <v>8529757.9200000018</v>
      </c>
      <c r="S5355" s="14">
        <f t="shared" ca="1" si="587"/>
        <v>12794636.880000003</v>
      </c>
      <c r="T5355" s="11" t="s">
        <v>25</v>
      </c>
      <c r="U5355" s="18" t="s">
        <v>26</v>
      </c>
    </row>
    <row r="5356" spans="1:21" ht="15" customHeight="1" x14ac:dyDescent="0.15">
      <c r="A5356" s="10" t="s">
        <v>5404</v>
      </c>
      <c r="B5356" s="11" t="s">
        <v>41</v>
      </c>
      <c r="C5356" s="11" t="s">
        <v>49</v>
      </c>
      <c r="D5356" s="12">
        <v>46118</v>
      </c>
      <c r="E5356" s="11">
        <v>982</v>
      </c>
      <c r="F5356" s="11" t="s">
        <v>33</v>
      </c>
      <c r="G5356" s="13">
        <v>605.24</v>
      </c>
      <c r="H5356" s="14">
        <f t="shared" si="581"/>
        <v>594345.68000000005</v>
      </c>
      <c r="I5356" s="14">
        <f>IF(F5356="GHS",H5356,H5356*Assumptions!$B$4)</f>
        <v>594345.68000000005</v>
      </c>
      <c r="J5356" s="15" t="str">
        <f>INDEX(Assumptions!$B$8:$B$12,MATCH(B5356,Assumptions!$A$8:$A$12,0))</f>
        <v>Weighted Average</v>
      </c>
      <c r="K5356" s="16">
        <f>G5356/(1-INDEX(Assumptions!$D$8:$D$12,MATCH(B5356,Assumptions!$A$8:$A$12,0)))</f>
        <v>931.13846153846157</v>
      </c>
      <c r="L5356" s="16">
        <f t="shared" si="582"/>
        <v>18.1572</v>
      </c>
      <c r="M5356" s="16">
        <f t="shared" si="583"/>
        <v>46.556923076923084</v>
      </c>
      <c r="N5356" s="14">
        <f>E5356*(K5356-L5356-M5356)*IF(F5356="GHS",1,Assumptions!$B$4)</f>
        <v>850828.70036923082</v>
      </c>
      <c r="O5356" s="15">
        <f t="shared" ca="1" si="584"/>
        <v>168</v>
      </c>
      <c r="P5356" s="15" t="str">
        <f t="shared" ca="1" si="585"/>
        <v>91-180d</v>
      </c>
      <c r="Q5356" s="17">
        <f ca="1">IF(P5356="0-90d",0,IF(P5356="91-180d",INDEX(Assumptions!$F$8:$F$12,MATCH(B5356,Assumptions!$A$8:$A$12,0)),IF(P5356="181-365d",INDEX(Assumptions!$G$8:$G$12,MATCH(B5356,Assumptions!$A$8:$A$12,0)),INDEX(Assumptions!$H$8:$H$12,MATCH(B5356,Assumptions!$A$8:$A$12,0)))))</f>
        <v>0.1</v>
      </c>
      <c r="R5356" s="14">
        <f t="shared" ca="1" si="586"/>
        <v>59434.568000000007</v>
      </c>
      <c r="S5356" s="14">
        <f t="shared" ca="1" si="587"/>
        <v>534911.11200000008</v>
      </c>
      <c r="T5356" s="11" t="s">
        <v>25</v>
      </c>
      <c r="U5356" s="18" t="s">
        <v>26</v>
      </c>
    </row>
    <row r="5357" spans="1:21" ht="15" customHeight="1" x14ac:dyDescent="0.15">
      <c r="A5357" s="10" t="s">
        <v>5405</v>
      </c>
      <c r="B5357" s="11" t="s">
        <v>41</v>
      </c>
      <c r="C5357" s="11" t="s">
        <v>115</v>
      </c>
      <c r="D5357" s="12">
        <v>46206</v>
      </c>
      <c r="E5357" s="11">
        <v>293</v>
      </c>
      <c r="F5357" s="11" t="s">
        <v>33</v>
      </c>
      <c r="G5357" s="13">
        <v>722.15</v>
      </c>
      <c r="H5357" s="14">
        <f t="shared" si="581"/>
        <v>211589.94999999998</v>
      </c>
      <c r="I5357" s="14">
        <f>IF(F5357="GHS",H5357,H5357*Assumptions!$B$4)</f>
        <v>211589.94999999998</v>
      </c>
      <c r="J5357" s="15" t="str">
        <f>INDEX(Assumptions!$B$8:$B$12,MATCH(B5357,Assumptions!$A$8:$A$12,0))</f>
        <v>Weighted Average</v>
      </c>
      <c r="K5357" s="16">
        <f>G5357/(1-INDEX(Assumptions!$D$8:$D$12,MATCH(B5357,Assumptions!$A$8:$A$12,0)))</f>
        <v>1111</v>
      </c>
      <c r="L5357" s="16">
        <f t="shared" si="582"/>
        <v>21.664499999999997</v>
      </c>
      <c r="M5357" s="16">
        <f t="shared" si="583"/>
        <v>55.550000000000004</v>
      </c>
      <c r="N5357" s="14">
        <f>E5357*(K5357-L5357-M5357)*IF(F5357="GHS",1,Assumptions!$B$4)</f>
        <v>302899.15149999998</v>
      </c>
      <c r="O5357" s="15">
        <f t="shared" ca="1" si="584"/>
        <v>80</v>
      </c>
      <c r="P5357" s="15" t="str">
        <f t="shared" ca="1" si="585"/>
        <v>0-90d</v>
      </c>
      <c r="Q5357" s="17">
        <f ca="1">IF(P5357="0-90d",0,IF(P5357="91-180d",INDEX(Assumptions!$F$8:$F$12,MATCH(B5357,Assumptions!$A$8:$A$12,0)),IF(P5357="181-365d",INDEX(Assumptions!$G$8:$G$12,MATCH(B5357,Assumptions!$A$8:$A$12,0)),INDEX(Assumptions!$H$8:$H$12,MATCH(B5357,Assumptions!$A$8:$A$12,0)))))</f>
        <v>0</v>
      </c>
      <c r="R5357" s="14">
        <f t="shared" ca="1" si="586"/>
        <v>0</v>
      </c>
      <c r="S5357" s="14">
        <f t="shared" ca="1" si="587"/>
        <v>211589.94999999998</v>
      </c>
      <c r="T5357" s="11" t="s">
        <v>25</v>
      </c>
      <c r="U5357" s="18" t="s">
        <v>26</v>
      </c>
    </row>
    <row r="5358" spans="1:21" ht="15" customHeight="1" x14ac:dyDescent="0.15">
      <c r="A5358" s="10" t="s">
        <v>5406</v>
      </c>
      <c r="B5358" s="11" t="s">
        <v>31</v>
      </c>
      <c r="C5358" s="11" t="s">
        <v>32</v>
      </c>
      <c r="D5358" s="12">
        <v>46132</v>
      </c>
      <c r="E5358" s="11">
        <v>1841</v>
      </c>
      <c r="F5358" s="11" t="s">
        <v>33</v>
      </c>
      <c r="G5358" s="13">
        <v>1285.97</v>
      </c>
      <c r="H5358" s="14">
        <f t="shared" si="581"/>
        <v>2367470.77</v>
      </c>
      <c r="I5358" s="14">
        <f>IF(F5358="GHS",H5358,H5358*Assumptions!$B$4)</f>
        <v>2367470.77</v>
      </c>
      <c r="J5358" s="15" t="str">
        <f>INDEX(Assumptions!$B$8:$B$12,MATCH(B5358,Assumptions!$A$8:$A$12,0))</f>
        <v>Weighted Average</v>
      </c>
      <c r="K5358" s="16">
        <f>G5358/(1-INDEX(Assumptions!$D$8:$D$12,MATCH(B5358,Assumptions!$A$8:$A$12,0)))</f>
        <v>1786.0694444444446</v>
      </c>
      <c r="L5358" s="16">
        <f t="shared" si="582"/>
        <v>38.579099999999997</v>
      </c>
      <c r="M5358" s="16">
        <f t="shared" si="583"/>
        <v>89.30347222222224</v>
      </c>
      <c r="N5358" s="14">
        <f>E5358*(K5358-L5358-M5358)*IF(F5358="GHS",1,Assumptions!$B$4)</f>
        <v>3052722.0317611117</v>
      </c>
      <c r="O5358" s="15">
        <f t="shared" ca="1" si="584"/>
        <v>154</v>
      </c>
      <c r="P5358" s="15" t="str">
        <f t="shared" ca="1" si="585"/>
        <v>91-180d</v>
      </c>
      <c r="Q5358" s="17">
        <f ca="1">IF(P5358="0-90d",0,IF(P5358="91-180d",INDEX(Assumptions!$F$8:$F$12,MATCH(B5358,Assumptions!$A$8:$A$12,0)),IF(P5358="181-365d",INDEX(Assumptions!$G$8:$G$12,MATCH(B5358,Assumptions!$A$8:$A$12,0)),INDEX(Assumptions!$H$8:$H$12,MATCH(B5358,Assumptions!$A$8:$A$12,0)))))</f>
        <v>0.05</v>
      </c>
      <c r="R5358" s="14">
        <f t="shared" ca="1" si="586"/>
        <v>118373.53850000001</v>
      </c>
      <c r="S5358" s="14">
        <f t="shared" ca="1" si="587"/>
        <v>2249097.2315000002</v>
      </c>
      <c r="T5358" s="11" t="s">
        <v>25</v>
      </c>
      <c r="U5358" s="18" t="s">
        <v>26</v>
      </c>
    </row>
    <row r="5359" spans="1:21" ht="15" customHeight="1" x14ac:dyDescent="0.15">
      <c r="A5359" s="10" t="s">
        <v>5407</v>
      </c>
      <c r="B5359" s="11" t="s">
        <v>41</v>
      </c>
      <c r="C5359" s="11" t="s">
        <v>49</v>
      </c>
      <c r="D5359" s="12">
        <v>46200</v>
      </c>
      <c r="E5359" s="11">
        <v>3866</v>
      </c>
      <c r="F5359" s="11" t="s">
        <v>33</v>
      </c>
      <c r="G5359" s="13">
        <v>704.8</v>
      </c>
      <c r="H5359" s="14">
        <f t="shared" si="581"/>
        <v>2724756.8</v>
      </c>
      <c r="I5359" s="14">
        <f>IF(F5359="GHS",H5359,H5359*Assumptions!$B$4)</f>
        <v>2724756.8</v>
      </c>
      <c r="J5359" s="15" t="str">
        <f>INDEX(Assumptions!$B$8:$B$12,MATCH(B5359,Assumptions!$A$8:$A$12,0))</f>
        <v>Weighted Average</v>
      </c>
      <c r="K5359" s="16">
        <f>G5359/(1-INDEX(Assumptions!$D$8:$D$12,MATCH(B5359,Assumptions!$A$8:$A$12,0)))</f>
        <v>1084.3076923076922</v>
      </c>
      <c r="L5359" s="16">
        <f t="shared" si="582"/>
        <v>21.143999999999998</v>
      </c>
      <c r="M5359" s="16">
        <f t="shared" si="583"/>
        <v>54.215384615384608</v>
      </c>
      <c r="N5359" s="14">
        <f>E5359*(K5359-L5359-M5359)*IF(F5359="GHS",1,Assumptions!$B$4)</f>
        <v>3900594.1575384606</v>
      </c>
      <c r="O5359" s="15">
        <f t="shared" ca="1" si="584"/>
        <v>86</v>
      </c>
      <c r="P5359" s="15" t="str">
        <f t="shared" ca="1" si="585"/>
        <v>0-90d</v>
      </c>
      <c r="Q5359" s="17">
        <f ca="1">IF(P5359="0-90d",0,IF(P5359="91-180d",INDEX(Assumptions!$F$8:$F$12,MATCH(B5359,Assumptions!$A$8:$A$12,0)),IF(P5359="181-365d",INDEX(Assumptions!$G$8:$G$12,MATCH(B5359,Assumptions!$A$8:$A$12,0)),INDEX(Assumptions!$H$8:$H$12,MATCH(B5359,Assumptions!$A$8:$A$12,0)))))</f>
        <v>0</v>
      </c>
      <c r="R5359" s="14">
        <f t="shared" ca="1" si="586"/>
        <v>0</v>
      </c>
      <c r="S5359" s="14">
        <f t="shared" ca="1" si="587"/>
        <v>2724756.8</v>
      </c>
      <c r="T5359" s="11" t="s">
        <v>25</v>
      </c>
      <c r="U5359" s="18" t="s">
        <v>26</v>
      </c>
    </row>
    <row r="5360" spans="1:21" ht="15" customHeight="1" x14ac:dyDescent="0.15">
      <c r="A5360" s="10" t="s">
        <v>5408</v>
      </c>
      <c r="B5360" s="11" t="s">
        <v>41</v>
      </c>
      <c r="C5360" s="11" t="s">
        <v>115</v>
      </c>
      <c r="D5360" s="12">
        <v>46182</v>
      </c>
      <c r="E5360" s="11">
        <v>2091</v>
      </c>
      <c r="F5360" s="11" t="s">
        <v>33</v>
      </c>
      <c r="G5360" s="13">
        <v>361.07</v>
      </c>
      <c r="H5360" s="14">
        <f t="shared" si="581"/>
        <v>754997.37</v>
      </c>
      <c r="I5360" s="14">
        <f>IF(F5360="GHS",H5360,H5360*Assumptions!$B$4)</f>
        <v>754997.37</v>
      </c>
      <c r="J5360" s="15" t="str">
        <f>INDEX(Assumptions!$B$8:$B$12,MATCH(B5360,Assumptions!$A$8:$A$12,0))</f>
        <v>Weighted Average</v>
      </c>
      <c r="K5360" s="16">
        <f>G5360/(1-INDEX(Assumptions!$D$8:$D$12,MATCH(B5360,Assumptions!$A$8:$A$12,0)))</f>
        <v>555.49230769230769</v>
      </c>
      <c r="L5360" s="16">
        <f t="shared" si="582"/>
        <v>10.832099999999999</v>
      </c>
      <c r="M5360" s="16">
        <f t="shared" si="583"/>
        <v>27.774615384615387</v>
      </c>
      <c r="N5360" s="14">
        <f>E5360*(K5360-L5360-M5360)*IF(F5360="GHS",1,Assumptions!$B$4)</f>
        <v>1080807.7735153849</v>
      </c>
      <c r="O5360" s="15">
        <f t="shared" ca="1" si="584"/>
        <v>104</v>
      </c>
      <c r="P5360" s="15" t="str">
        <f t="shared" ca="1" si="585"/>
        <v>91-180d</v>
      </c>
      <c r="Q5360" s="17">
        <f ca="1">IF(P5360="0-90d",0,IF(P5360="91-180d",INDEX(Assumptions!$F$8:$F$12,MATCH(B5360,Assumptions!$A$8:$A$12,0)),IF(P5360="181-365d",INDEX(Assumptions!$G$8:$G$12,MATCH(B5360,Assumptions!$A$8:$A$12,0)),INDEX(Assumptions!$H$8:$H$12,MATCH(B5360,Assumptions!$A$8:$A$12,0)))))</f>
        <v>0.1</v>
      </c>
      <c r="R5360" s="14">
        <f t="shared" ca="1" si="586"/>
        <v>75499.737000000008</v>
      </c>
      <c r="S5360" s="14">
        <f t="shared" ca="1" si="587"/>
        <v>679497.63300000003</v>
      </c>
      <c r="T5360" s="11" t="s">
        <v>25</v>
      </c>
      <c r="U5360" s="18" t="s">
        <v>26</v>
      </c>
    </row>
    <row r="5361" spans="1:21" ht="15" customHeight="1" x14ac:dyDescent="0.15">
      <c r="A5361" s="10" t="s">
        <v>5409</v>
      </c>
      <c r="B5361" s="11" t="s">
        <v>31</v>
      </c>
      <c r="C5361" s="11" t="s">
        <v>32</v>
      </c>
      <c r="D5361" s="12">
        <v>46167</v>
      </c>
      <c r="E5361" s="11">
        <v>3400</v>
      </c>
      <c r="F5361" s="11" t="s">
        <v>33</v>
      </c>
      <c r="G5361" s="13">
        <v>2698.25</v>
      </c>
      <c r="H5361" s="14">
        <f t="shared" si="581"/>
        <v>9174050</v>
      </c>
      <c r="I5361" s="14">
        <f>IF(F5361="GHS",H5361,H5361*Assumptions!$B$4)</f>
        <v>9174050</v>
      </c>
      <c r="J5361" s="15" t="str">
        <f>INDEX(Assumptions!$B$8:$B$12,MATCH(B5361,Assumptions!$A$8:$A$12,0))</f>
        <v>Weighted Average</v>
      </c>
      <c r="K5361" s="16">
        <f>G5361/(1-INDEX(Assumptions!$D$8:$D$12,MATCH(B5361,Assumptions!$A$8:$A$12,0)))</f>
        <v>3747.5694444444448</v>
      </c>
      <c r="L5361" s="16">
        <f t="shared" si="582"/>
        <v>80.947499999999991</v>
      </c>
      <c r="M5361" s="16">
        <f t="shared" si="583"/>
        <v>187.37847222222226</v>
      </c>
      <c r="N5361" s="14">
        <f>E5361*(K5361-L5361-M5361)*IF(F5361="GHS",1,Assumptions!$B$4)</f>
        <v>11829427.805555558</v>
      </c>
      <c r="O5361" s="15">
        <f t="shared" ca="1" si="584"/>
        <v>119</v>
      </c>
      <c r="P5361" s="15" t="str">
        <f t="shared" ca="1" si="585"/>
        <v>91-180d</v>
      </c>
      <c r="Q5361" s="17">
        <f ca="1">IF(P5361="0-90d",0,IF(P5361="91-180d",INDEX(Assumptions!$F$8:$F$12,MATCH(B5361,Assumptions!$A$8:$A$12,0)),IF(P5361="181-365d",INDEX(Assumptions!$G$8:$G$12,MATCH(B5361,Assumptions!$A$8:$A$12,0)),INDEX(Assumptions!$H$8:$H$12,MATCH(B5361,Assumptions!$A$8:$A$12,0)))))</f>
        <v>0.05</v>
      </c>
      <c r="R5361" s="14">
        <f t="shared" ca="1" si="586"/>
        <v>458702.5</v>
      </c>
      <c r="S5361" s="14">
        <f t="shared" ca="1" si="587"/>
        <v>8715347.5</v>
      </c>
      <c r="T5361" s="11" t="s">
        <v>25</v>
      </c>
      <c r="U5361" s="18" t="s">
        <v>26</v>
      </c>
    </row>
    <row r="5362" spans="1:21" ht="15" customHeight="1" x14ac:dyDescent="0.15">
      <c r="A5362" s="10" t="s">
        <v>5410</v>
      </c>
      <c r="B5362" s="11" t="s">
        <v>22</v>
      </c>
      <c r="C5362" s="11" t="s">
        <v>23</v>
      </c>
      <c r="D5362" s="12">
        <v>45913</v>
      </c>
      <c r="E5362" s="11">
        <v>4084</v>
      </c>
      <c r="F5362" s="11" t="s">
        <v>24</v>
      </c>
      <c r="G5362" s="13">
        <v>24496.71</v>
      </c>
      <c r="H5362" s="14">
        <f t="shared" si="581"/>
        <v>100044563.64</v>
      </c>
      <c r="I5362" s="14">
        <f>IF(F5362="GHS",H5362,H5362*Assumptions!$B$4)</f>
        <v>1080481287.312</v>
      </c>
      <c r="J5362" s="15" t="str">
        <f>INDEX(Assumptions!$B$8:$B$12,MATCH(B5362,Assumptions!$A$8:$A$12,0))</f>
        <v>FIFO</v>
      </c>
      <c r="K5362" s="16">
        <f>G5362/(1-INDEX(Assumptions!$D$8:$D$12,MATCH(B5362,Assumptions!$A$8:$A$12,0)))</f>
        <v>29874.036585365851</v>
      </c>
      <c r="L5362" s="16">
        <f t="shared" si="582"/>
        <v>734.90129999999999</v>
      </c>
      <c r="M5362" s="16">
        <f t="shared" si="583"/>
        <v>1493.7018292682926</v>
      </c>
      <c r="N5362" s="14">
        <f>E5362*(K5362-L5362-M5362)*IF(F5362="GHS",1,Assumptions!$B$4)</f>
        <v>1219362662.5347862</v>
      </c>
      <c r="O5362" s="15">
        <f t="shared" ca="1" si="584"/>
        <v>373</v>
      </c>
      <c r="P5362" s="15" t="str">
        <f t="shared" ca="1" si="585"/>
        <v>365d+</v>
      </c>
      <c r="Q5362" s="17">
        <f ca="1">IF(P5362="0-90d",0,IF(P5362="91-180d",INDEX(Assumptions!$F$8:$F$12,MATCH(B5362,Assumptions!$A$8:$A$12,0)),IF(P5362="181-365d",INDEX(Assumptions!$G$8:$G$12,MATCH(B5362,Assumptions!$A$8:$A$12,0)),INDEX(Assumptions!$H$8:$H$12,MATCH(B5362,Assumptions!$A$8:$A$12,0)))))</f>
        <v>0.5</v>
      </c>
      <c r="R5362" s="14">
        <f t="shared" ca="1" si="586"/>
        <v>540240643.65600002</v>
      </c>
      <c r="S5362" s="14">
        <f t="shared" ca="1" si="587"/>
        <v>540240643.65600002</v>
      </c>
      <c r="T5362" s="11" t="s">
        <v>25</v>
      </c>
      <c r="U5362" s="18" t="s">
        <v>26</v>
      </c>
    </row>
    <row r="5363" spans="1:21" ht="15" customHeight="1" x14ac:dyDescent="0.15">
      <c r="A5363" s="10" t="s">
        <v>5411</v>
      </c>
      <c r="B5363" s="11" t="s">
        <v>41</v>
      </c>
      <c r="C5363" s="11" t="s">
        <v>44</v>
      </c>
      <c r="D5363" s="12">
        <v>46184</v>
      </c>
      <c r="E5363" s="11">
        <v>211</v>
      </c>
      <c r="F5363" s="11" t="s">
        <v>33</v>
      </c>
      <c r="G5363" s="13">
        <v>438.91</v>
      </c>
      <c r="H5363" s="14">
        <f t="shared" si="581"/>
        <v>92610.010000000009</v>
      </c>
      <c r="I5363" s="14">
        <f>IF(F5363="GHS",H5363,H5363*Assumptions!$B$4)</f>
        <v>92610.010000000009</v>
      </c>
      <c r="J5363" s="15" t="str">
        <f>INDEX(Assumptions!$B$8:$B$12,MATCH(B5363,Assumptions!$A$8:$A$12,0))</f>
        <v>Weighted Average</v>
      </c>
      <c r="K5363" s="16">
        <f>G5363/(1-INDEX(Assumptions!$D$8:$D$12,MATCH(B5363,Assumptions!$A$8:$A$12,0)))</f>
        <v>675.2461538461539</v>
      </c>
      <c r="L5363" s="16">
        <f t="shared" si="582"/>
        <v>13.167300000000001</v>
      </c>
      <c r="M5363" s="16">
        <f t="shared" si="583"/>
        <v>33.762307692307694</v>
      </c>
      <c r="N5363" s="14">
        <f>E5363*(K5363-L5363-M5363)*IF(F5363="GHS",1,Assumptions!$B$4)</f>
        <v>132574.79123846156</v>
      </c>
      <c r="O5363" s="15">
        <f t="shared" ca="1" si="584"/>
        <v>102</v>
      </c>
      <c r="P5363" s="15" t="str">
        <f t="shared" ca="1" si="585"/>
        <v>91-180d</v>
      </c>
      <c r="Q5363" s="17">
        <f ca="1">IF(P5363="0-90d",0,IF(P5363="91-180d",INDEX(Assumptions!$F$8:$F$12,MATCH(B5363,Assumptions!$A$8:$A$12,0)),IF(P5363="181-365d",INDEX(Assumptions!$G$8:$G$12,MATCH(B5363,Assumptions!$A$8:$A$12,0)),INDEX(Assumptions!$H$8:$H$12,MATCH(B5363,Assumptions!$A$8:$A$12,0)))))</f>
        <v>0.1</v>
      </c>
      <c r="R5363" s="14">
        <f t="shared" ca="1" si="586"/>
        <v>9261.001000000002</v>
      </c>
      <c r="S5363" s="14">
        <f t="shared" ca="1" si="587"/>
        <v>83349.009000000005</v>
      </c>
      <c r="T5363" s="11" t="s">
        <v>25</v>
      </c>
      <c r="U5363" s="18" t="s">
        <v>26</v>
      </c>
    </row>
    <row r="5364" spans="1:21" ht="15" customHeight="1" x14ac:dyDescent="0.15">
      <c r="A5364" s="10" t="s">
        <v>5412</v>
      </c>
      <c r="B5364" s="11" t="s">
        <v>28</v>
      </c>
      <c r="C5364" s="11" t="s">
        <v>35</v>
      </c>
      <c r="D5364" s="12">
        <v>45911</v>
      </c>
      <c r="E5364" s="11">
        <v>1976</v>
      </c>
      <c r="F5364" s="11" t="s">
        <v>24</v>
      </c>
      <c r="G5364" s="13">
        <v>9519.61</v>
      </c>
      <c r="H5364" s="14">
        <f t="shared" si="581"/>
        <v>18810749.359999999</v>
      </c>
      <c r="I5364" s="14">
        <f>IF(F5364="GHS",H5364,H5364*Assumptions!$B$4)</f>
        <v>203156093.088</v>
      </c>
      <c r="J5364" s="15" t="str">
        <f>INDEX(Assumptions!$B$8:$B$12,MATCH(B5364,Assumptions!$A$8:$A$12,0))</f>
        <v>Fair Value Less Costs to Sell</v>
      </c>
      <c r="K5364" s="16">
        <f>G5364/(1-INDEX(Assumptions!$D$8:$D$12,MATCH(B5364,Assumptions!$A$8:$A$12,0)))</f>
        <v>10817.738636363638</v>
      </c>
      <c r="L5364" s="16">
        <f t="shared" si="582"/>
        <v>285.5883</v>
      </c>
      <c r="M5364" s="16">
        <f t="shared" si="583"/>
        <v>540.88693181818189</v>
      </c>
      <c r="N5364" s="14">
        <f>E5364*(K5364-L5364-M5364)*IF(F5364="GHS",1,Assumptions!$B$4)</f>
        <v>213221554.06372365</v>
      </c>
      <c r="O5364" s="15">
        <f t="shared" ca="1" si="584"/>
        <v>375</v>
      </c>
      <c r="P5364" s="15" t="str">
        <f t="shared" ca="1" si="585"/>
        <v>365d+</v>
      </c>
      <c r="Q5364" s="17">
        <f ca="1">IF(P5364="0-90d",0,IF(P5364="91-180d",INDEX(Assumptions!$F$8:$F$12,MATCH(B5364,Assumptions!$A$8:$A$12,0)),IF(P5364="181-365d",INDEX(Assumptions!$G$8:$G$12,MATCH(B5364,Assumptions!$A$8:$A$12,0)),INDEX(Assumptions!$H$8:$H$12,MATCH(B5364,Assumptions!$A$8:$A$12,0)))))</f>
        <v>0.4</v>
      </c>
      <c r="R5364" s="14">
        <f t="shared" ca="1" si="586"/>
        <v>81262437.235200003</v>
      </c>
      <c r="S5364" s="14">
        <f t="shared" ca="1" si="587"/>
        <v>121893655.8528</v>
      </c>
      <c r="T5364" s="11" t="s">
        <v>25</v>
      </c>
      <c r="U5364" s="18" t="s">
        <v>26</v>
      </c>
    </row>
    <row r="5365" spans="1:21" ht="15" customHeight="1" x14ac:dyDescent="0.15">
      <c r="A5365" s="10" t="s">
        <v>5413</v>
      </c>
      <c r="B5365" s="11" t="s">
        <v>22</v>
      </c>
      <c r="C5365" s="11" t="s">
        <v>81</v>
      </c>
      <c r="D5365" s="12">
        <v>45929</v>
      </c>
      <c r="E5365" s="11">
        <v>1662</v>
      </c>
      <c r="F5365" s="11" t="s">
        <v>24</v>
      </c>
      <c r="G5365" s="13">
        <v>37318.61</v>
      </c>
      <c r="H5365" s="14">
        <f t="shared" si="581"/>
        <v>62023529.82</v>
      </c>
      <c r="I5365" s="14">
        <f>IF(F5365="GHS",H5365,H5365*Assumptions!$B$4)</f>
        <v>669854122.05599999</v>
      </c>
      <c r="J5365" s="15" t="str">
        <f>INDEX(Assumptions!$B$8:$B$12,MATCH(B5365,Assumptions!$A$8:$A$12,0))</f>
        <v>FIFO</v>
      </c>
      <c r="K5365" s="16">
        <f>G5365/(1-INDEX(Assumptions!$D$8:$D$12,MATCH(B5365,Assumptions!$A$8:$A$12,0)))</f>
        <v>45510.5</v>
      </c>
      <c r="L5365" s="16">
        <f t="shared" si="582"/>
        <v>1119.5582999999999</v>
      </c>
      <c r="M5365" s="16">
        <f t="shared" si="583"/>
        <v>2275.5250000000001</v>
      </c>
      <c r="N5365" s="14">
        <f>E5365*(K5365-L5365-M5365)*IF(F5365="GHS",1,Assumptions!$B$4)</f>
        <v>755954883.59832001</v>
      </c>
      <c r="O5365" s="15">
        <f t="shared" ca="1" si="584"/>
        <v>357</v>
      </c>
      <c r="P5365" s="15" t="str">
        <f t="shared" ca="1" si="585"/>
        <v>181-365d</v>
      </c>
      <c r="Q5365" s="17">
        <f ca="1">IF(P5365="0-90d",0,IF(P5365="91-180d",INDEX(Assumptions!$F$8:$F$12,MATCH(B5365,Assumptions!$A$8:$A$12,0)),IF(P5365="181-365d",INDEX(Assumptions!$G$8:$G$12,MATCH(B5365,Assumptions!$A$8:$A$12,0)),INDEX(Assumptions!$H$8:$H$12,MATCH(B5365,Assumptions!$A$8:$A$12,0)))))</f>
        <v>0.15</v>
      </c>
      <c r="R5365" s="14">
        <f t="shared" ca="1" si="586"/>
        <v>100478118.30839999</v>
      </c>
      <c r="S5365" s="14">
        <f t="shared" ca="1" si="587"/>
        <v>569376003.74759996</v>
      </c>
      <c r="T5365" s="11" t="s">
        <v>25</v>
      </c>
      <c r="U5365" s="18" t="s">
        <v>26</v>
      </c>
    </row>
    <row r="5366" spans="1:21" ht="15" customHeight="1" x14ac:dyDescent="0.15">
      <c r="A5366" s="10" t="s">
        <v>5414</v>
      </c>
      <c r="B5366" s="11" t="s">
        <v>31</v>
      </c>
      <c r="C5366" s="11" t="s">
        <v>32</v>
      </c>
      <c r="D5366" s="12">
        <v>45902</v>
      </c>
      <c r="E5366" s="11">
        <v>3119</v>
      </c>
      <c r="F5366" s="11" t="s">
        <v>33</v>
      </c>
      <c r="G5366" s="13">
        <v>3345.8</v>
      </c>
      <c r="H5366" s="14">
        <f t="shared" si="581"/>
        <v>10435550.200000001</v>
      </c>
      <c r="I5366" s="14">
        <f>IF(F5366="GHS",H5366,H5366*Assumptions!$B$4)</f>
        <v>10435550.200000001</v>
      </c>
      <c r="J5366" s="15" t="str">
        <f>INDEX(Assumptions!$B$8:$B$12,MATCH(B5366,Assumptions!$A$8:$A$12,0))</f>
        <v>Weighted Average</v>
      </c>
      <c r="K5366" s="16">
        <f>G5366/(1-INDEX(Assumptions!$D$8:$D$12,MATCH(B5366,Assumptions!$A$8:$A$12,0)))</f>
        <v>4646.9444444444453</v>
      </c>
      <c r="L5366" s="16">
        <f t="shared" si="582"/>
        <v>100.374</v>
      </c>
      <c r="M5366" s="16">
        <f t="shared" si="583"/>
        <v>232.34722222222229</v>
      </c>
      <c r="N5366" s="14">
        <f>E5366*(K5366-L5366-M5366)*IF(F5366="GHS",1,Assumptions!$B$4)</f>
        <v>13456062.230111113</v>
      </c>
      <c r="O5366" s="15">
        <f t="shared" ca="1" si="584"/>
        <v>384</v>
      </c>
      <c r="P5366" s="15" t="str">
        <f t="shared" ca="1" si="585"/>
        <v>365d+</v>
      </c>
      <c r="Q5366" s="17">
        <f ca="1">IF(P5366="0-90d",0,IF(P5366="91-180d",INDEX(Assumptions!$F$8:$F$12,MATCH(B5366,Assumptions!$A$8:$A$12,0)),IF(P5366="181-365d",INDEX(Assumptions!$G$8:$G$12,MATCH(B5366,Assumptions!$A$8:$A$12,0)),INDEX(Assumptions!$H$8:$H$12,MATCH(B5366,Assumptions!$A$8:$A$12,0)))))</f>
        <v>0.6</v>
      </c>
      <c r="R5366" s="14">
        <f t="shared" ca="1" si="586"/>
        <v>6261330.1200000001</v>
      </c>
      <c r="S5366" s="14">
        <f t="shared" ca="1" si="587"/>
        <v>4174220.080000001</v>
      </c>
      <c r="T5366" s="11" t="s">
        <v>25</v>
      </c>
      <c r="U5366" s="18" t="s">
        <v>26</v>
      </c>
    </row>
    <row r="5367" spans="1:21" ht="15" customHeight="1" x14ac:dyDescent="0.15">
      <c r="A5367" s="10" t="s">
        <v>5415</v>
      </c>
      <c r="B5367" s="11" t="s">
        <v>41</v>
      </c>
      <c r="C5367" s="11" t="s">
        <v>42</v>
      </c>
      <c r="D5367" s="12">
        <v>46096</v>
      </c>
      <c r="E5367" s="11">
        <v>2071</v>
      </c>
      <c r="F5367" s="11" t="s">
        <v>33</v>
      </c>
      <c r="G5367" s="13">
        <v>423.96</v>
      </c>
      <c r="H5367" s="14">
        <f t="shared" si="581"/>
        <v>878021.15999999992</v>
      </c>
      <c r="I5367" s="14">
        <f>IF(F5367="GHS",H5367,H5367*Assumptions!$B$4)</f>
        <v>878021.15999999992</v>
      </c>
      <c r="J5367" s="15" t="str">
        <f>INDEX(Assumptions!$B$8:$B$12,MATCH(B5367,Assumptions!$A$8:$A$12,0))</f>
        <v>Weighted Average</v>
      </c>
      <c r="K5367" s="16">
        <f>G5367/(1-INDEX(Assumptions!$D$8:$D$12,MATCH(B5367,Assumptions!$A$8:$A$12,0)))</f>
        <v>652.24615384615379</v>
      </c>
      <c r="L5367" s="16">
        <f t="shared" si="582"/>
        <v>12.718799999999998</v>
      </c>
      <c r="M5367" s="16">
        <f t="shared" si="583"/>
        <v>32.612307692307688</v>
      </c>
      <c r="N5367" s="14">
        <f>E5367*(K5367-L5367-M5367)*IF(F5367="GHS",1,Assumptions!$B$4)</f>
        <v>1256921.0605846152</v>
      </c>
      <c r="O5367" s="15">
        <f t="shared" ca="1" si="584"/>
        <v>190</v>
      </c>
      <c r="P5367" s="15" t="str">
        <f t="shared" ca="1" si="585"/>
        <v>181-365d</v>
      </c>
      <c r="Q5367" s="17">
        <f ca="1">IF(P5367="0-90d",0,IF(P5367="91-180d",INDEX(Assumptions!$F$8:$F$12,MATCH(B5367,Assumptions!$A$8:$A$12,0)),IF(P5367="181-365d",INDEX(Assumptions!$G$8:$G$12,MATCH(B5367,Assumptions!$A$8:$A$12,0)),INDEX(Assumptions!$H$8:$H$12,MATCH(B5367,Assumptions!$A$8:$A$12,0)))))</f>
        <v>0.35</v>
      </c>
      <c r="R5367" s="14">
        <f t="shared" ca="1" si="586"/>
        <v>307307.40599999996</v>
      </c>
      <c r="S5367" s="14">
        <f t="shared" ca="1" si="587"/>
        <v>570713.75399999996</v>
      </c>
      <c r="T5367" s="11" t="s">
        <v>25</v>
      </c>
      <c r="U5367" s="18" t="s">
        <v>26</v>
      </c>
    </row>
    <row r="5368" spans="1:21" ht="15" customHeight="1" x14ac:dyDescent="0.15">
      <c r="A5368" s="10" t="s">
        <v>5416</v>
      </c>
      <c r="B5368" s="11" t="s">
        <v>31</v>
      </c>
      <c r="C5368" s="11" t="s">
        <v>63</v>
      </c>
      <c r="D5368" s="12">
        <v>46157</v>
      </c>
      <c r="E5368" s="11">
        <v>4950</v>
      </c>
      <c r="F5368" s="11" t="s">
        <v>33</v>
      </c>
      <c r="G5368" s="13">
        <v>3021.09</v>
      </c>
      <c r="H5368" s="14">
        <f t="shared" si="581"/>
        <v>14954395.5</v>
      </c>
      <c r="I5368" s="14">
        <f>IF(F5368="GHS",H5368,H5368*Assumptions!$B$4)</f>
        <v>14954395.5</v>
      </c>
      <c r="J5368" s="15" t="str">
        <f>INDEX(Assumptions!$B$8:$B$12,MATCH(B5368,Assumptions!$A$8:$A$12,0))</f>
        <v>Weighted Average</v>
      </c>
      <c r="K5368" s="16">
        <f>G5368/(1-INDEX(Assumptions!$D$8:$D$12,MATCH(B5368,Assumptions!$A$8:$A$12,0)))</f>
        <v>4195.9583333333339</v>
      </c>
      <c r="L5368" s="16">
        <f t="shared" si="582"/>
        <v>90.6327</v>
      </c>
      <c r="M5368" s="16">
        <f t="shared" si="583"/>
        <v>209.79791666666671</v>
      </c>
      <c r="N5368" s="14">
        <f>E5368*(K5368-L5368-M5368)*IF(F5368="GHS",1,Assumptions!$B$4)</f>
        <v>19282862.197500002</v>
      </c>
      <c r="O5368" s="15">
        <f t="shared" ca="1" si="584"/>
        <v>129</v>
      </c>
      <c r="P5368" s="15" t="str">
        <f t="shared" ca="1" si="585"/>
        <v>91-180d</v>
      </c>
      <c r="Q5368" s="17">
        <f ca="1">IF(P5368="0-90d",0,IF(P5368="91-180d",INDEX(Assumptions!$F$8:$F$12,MATCH(B5368,Assumptions!$A$8:$A$12,0)),IF(P5368="181-365d",INDEX(Assumptions!$G$8:$G$12,MATCH(B5368,Assumptions!$A$8:$A$12,0)),INDEX(Assumptions!$H$8:$H$12,MATCH(B5368,Assumptions!$A$8:$A$12,0)))))</f>
        <v>0.05</v>
      </c>
      <c r="R5368" s="14">
        <f t="shared" ca="1" si="586"/>
        <v>747719.77500000002</v>
      </c>
      <c r="S5368" s="14">
        <f t="shared" ca="1" si="587"/>
        <v>14206675.725</v>
      </c>
      <c r="T5368" s="11" t="s">
        <v>25</v>
      </c>
      <c r="U5368" s="18" t="s">
        <v>26</v>
      </c>
    </row>
    <row r="5369" spans="1:21" ht="15" customHeight="1" x14ac:dyDescent="0.15">
      <c r="A5369" s="10" t="s">
        <v>5417</v>
      </c>
      <c r="B5369" s="11" t="s">
        <v>31</v>
      </c>
      <c r="C5369" s="11" t="s">
        <v>76</v>
      </c>
      <c r="D5369" s="12">
        <v>45894</v>
      </c>
      <c r="E5369" s="11">
        <v>4415</v>
      </c>
      <c r="F5369" s="11" t="s">
        <v>33</v>
      </c>
      <c r="G5369" s="13">
        <v>1747.32</v>
      </c>
      <c r="H5369" s="14">
        <f t="shared" si="581"/>
        <v>7714417.7999999998</v>
      </c>
      <c r="I5369" s="14">
        <f>IF(F5369="GHS",H5369,H5369*Assumptions!$B$4)</f>
        <v>7714417.7999999998</v>
      </c>
      <c r="J5369" s="15" t="str">
        <f>INDEX(Assumptions!$B$8:$B$12,MATCH(B5369,Assumptions!$A$8:$A$12,0))</f>
        <v>Weighted Average</v>
      </c>
      <c r="K5369" s="16">
        <f>G5369/(1-INDEX(Assumptions!$D$8:$D$12,MATCH(B5369,Assumptions!$A$8:$A$12,0)))</f>
        <v>2426.8333333333335</v>
      </c>
      <c r="L5369" s="16">
        <f t="shared" si="582"/>
        <v>52.419599999999996</v>
      </c>
      <c r="M5369" s="16">
        <f t="shared" si="583"/>
        <v>121.34166666666668</v>
      </c>
      <c r="N5369" s="14">
        <f>E5369*(K5369-L5369-M5369)*IF(F5369="GHS",1,Assumptions!$B$4)</f>
        <v>9947313.174333334</v>
      </c>
      <c r="O5369" s="15">
        <f t="shared" ca="1" si="584"/>
        <v>392</v>
      </c>
      <c r="P5369" s="15" t="str">
        <f t="shared" ca="1" si="585"/>
        <v>365d+</v>
      </c>
      <c r="Q5369" s="17">
        <f ca="1">IF(P5369="0-90d",0,IF(P5369="91-180d",INDEX(Assumptions!$F$8:$F$12,MATCH(B5369,Assumptions!$A$8:$A$12,0)),IF(P5369="181-365d",INDEX(Assumptions!$G$8:$G$12,MATCH(B5369,Assumptions!$A$8:$A$12,0)),INDEX(Assumptions!$H$8:$H$12,MATCH(B5369,Assumptions!$A$8:$A$12,0)))))</f>
        <v>0.6</v>
      </c>
      <c r="R5369" s="14">
        <f t="shared" ca="1" si="586"/>
        <v>4628650.68</v>
      </c>
      <c r="S5369" s="14">
        <f t="shared" ca="1" si="587"/>
        <v>3085767.12</v>
      </c>
      <c r="T5369" s="11" t="s">
        <v>25</v>
      </c>
      <c r="U5369" s="18" t="s">
        <v>26</v>
      </c>
    </row>
    <row r="5370" spans="1:21" ht="15" customHeight="1" x14ac:dyDescent="0.15">
      <c r="A5370" s="10" t="s">
        <v>5418</v>
      </c>
      <c r="B5370" s="11" t="s">
        <v>22</v>
      </c>
      <c r="C5370" s="11" t="s">
        <v>61</v>
      </c>
      <c r="D5370" s="12">
        <v>46222</v>
      </c>
      <c r="E5370" s="11">
        <v>570</v>
      </c>
      <c r="F5370" s="11" t="s">
        <v>24</v>
      </c>
      <c r="G5370" s="13">
        <v>25233.14</v>
      </c>
      <c r="H5370" s="14">
        <f t="shared" si="581"/>
        <v>14382889.799999999</v>
      </c>
      <c r="I5370" s="14">
        <f>IF(F5370="GHS",H5370,H5370*Assumptions!$B$4)</f>
        <v>155335209.84</v>
      </c>
      <c r="J5370" s="15" t="str">
        <f>INDEX(Assumptions!$B$8:$B$12,MATCH(B5370,Assumptions!$A$8:$A$12,0))</f>
        <v>FIFO</v>
      </c>
      <c r="K5370" s="16">
        <f>G5370/(1-INDEX(Assumptions!$D$8:$D$12,MATCH(B5370,Assumptions!$A$8:$A$12,0)))</f>
        <v>30772.121951219509</v>
      </c>
      <c r="L5370" s="16">
        <f t="shared" si="582"/>
        <v>756.99419999999998</v>
      </c>
      <c r="M5370" s="16">
        <f t="shared" si="583"/>
        <v>1538.6060975609755</v>
      </c>
      <c r="N5370" s="14">
        <f>E5370*(K5370-L5370-M5370)*IF(F5370="GHS",1,Assumptions!$B$4)</f>
        <v>175301467.29992193</v>
      </c>
      <c r="O5370" s="15">
        <f t="shared" ca="1" si="584"/>
        <v>64</v>
      </c>
      <c r="P5370" s="15" t="str">
        <f t="shared" ca="1" si="585"/>
        <v>0-90d</v>
      </c>
      <c r="Q5370" s="17">
        <f ca="1">IF(P5370="0-90d",0,IF(P5370="91-180d",INDEX(Assumptions!$F$8:$F$12,MATCH(B5370,Assumptions!$A$8:$A$12,0)),IF(P5370="181-365d",INDEX(Assumptions!$G$8:$G$12,MATCH(B5370,Assumptions!$A$8:$A$12,0)),INDEX(Assumptions!$H$8:$H$12,MATCH(B5370,Assumptions!$A$8:$A$12,0)))))</f>
        <v>0</v>
      </c>
      <c r="R5370" s="14">
        <f t="shared" ca="1" si="586"/>
        <v>0</v>
      </c>
      <c r="S5370" s="14">
        <f t="shared" ca="1" si="587"/>
        <v>155335209.84</v>
      </c>
      <c r="T5370" s="11" t="s">
        <v>25</v>
      </c>
      <c r="U5370" s="18" t="s">
        <v>36</v>
      </c>
    </row>
    <row r="5371" spans="1:21" ht="15" customHeight="1" x14ac:dyDescent="0.15">
      <c r="A5371" s="10" t="s">
        <v>5419</v>
      </c>
      <c r="B5371" s="11" t="s">
        <v>28</v>
      </c>
      <c r="C5371" s="11" t="s">
        <v>55</v>
      </c>
      <c r="D5371" s="12">
        <v>46006</v>
      </c>
      <c r="E5371" s="11">
        <v>2623</v>
      </c>
      <c r="F5371" s="11" t="s">
        <v>24</v>
      </c>
      <c r="G5371" s="13">
        <v>11740.1</v>
      </c>
      <c r="H5371" s="14">
        <f t="shared" si="581"/>
        <v>30794282.300000001</v>
      </c>
      <c r="I5371" s="14">
        <f>IF(F5371="GHS",H5371,H5371*Assumptions!$B$4)</f>
        <v>332578248.84000003</v>
      </c>
      <c r="J5371" s="15" t="str">
        <f>INDEX(Assumptions!$B$8:$B$12,MATCH(B5371,Assumptions!$A$8:$A$12,0))</f>
        <v>Fair Value Less Costs to Sell</v>
      </c>
      <c r="K5371" s="16">
        <f>G5371/(1-INDEX(Assumptions!$D$8:$D$12,MATCH(B5371,Assumptions!$A$8:$A$12,0)))</f>
        <v>13341.022727272728</v>
      </c>
      <c r="L5371" s="16">
        <f t="shared" si="582"/>
        <v>352.20299999999997</v>
      </c>
      <c r="M5371" s="16">
        <f t="shared" si="583"/>
        <v>667.05113636363649</v>
      </c>
      <c r="N5371" s="14">
        <f>E5371*(K5371-L5371-M5371)*IF(F5371="GHS",1,Assumptions!$B$4)</f>
        <v>349055989.35070914</v>
      </c>
      <c r="O5371" s="15">
        <f t="shared" ca="1" si="584"/>
        <v>280</v>
      </c>
      <c r="P5371" s="15" t="str">
        <f t="shared" ca="1" si="585"/>
        <v>181-365d</v>
      </c>
      <c r="Q5371" s="17">
        <f ca="1">IF(P5371="0-90d",0,IF(P5371="91-180d",INDEX(Assumptions!$F$8:$F$12,MATCH(B5371,Assumptions!$A$8:$A$12,0)),IF(P5371="181-365d",INDEX(Assumptions!$G$8:$G$12,MATCH(B5371,Assumptions!$A$8:$A$12,0)),INDEX(Assumptions!$H$8:$H$12,MATCH(B5371,Assumptions!$A$8:$A$12,0)))))</f>
        <v>0.1</v>
      </c>
      <c r="R5371" s="14">
        <f t="shared" ca="1" si="586"/>
        <v>33257824.884000003</v>
      </c>
      <c r="S5371" s="14">
        <f t="shared" ca="1" si="587"/>
        <v>299320423.95600003</v>
      </c>
      <c r="T5371" s="11" t="s">
        <v>25</v>
      </c>
      <c r="U5371" s="18" t="s">
        <v>26</v>
      </c>
    </row>
    <row r="5372" spans="1:21" ht="15" customHeight="1" x14ac:dyDescent="0.15">
      <c r="A5372" s="10" t="s">
        <v>5420</v>
      </c>
      <c r="B5372" s="11" t="s">
        <v>41</v>
      </c>
      <c r="C5372" s="11" t="s">
        <v>42</v>
      </c>
      <c r="D5372" s="12">
        <v>45793</v>
      </c>
      <c r="E5372" s="11">
        <v>4535</v>
      </c>
      <c r="F5372" s="11" t="s">
        <v>33</v>
      </c>
      <c r="G5372" s="13">
        <v>378.27</v>
      </c>
      <c r="H5372" s="14">
        <f t="shared" si="581"/>
        <v>1715454.45</v>
      </c>
      <c r="I5372" s="14">
        <f>IF(F5372="GHS",H5372,H5372*Assumptions!$B$4)</f>
        <v>1715454.45</v>
      </c>
      <c r="J5372" s="15" t="str">
        <f>INDEX(Assumptions!$B$8:$B$12,MATCH(B5372,Assumptions!$A$8:$A$12,0))</f>
        <v>Weighted Average</v>
      </c>
      <c r="K5372" s="16">
        <f>G5372/(1-INDEX(Assumptions!$D$8:$D$12,MATCH(B5372,Assumptions!$A$8:$A$12,0)))</f>
        <v>581.95384615384614</v>
      </c>
      <c r="L5372" s="16">
        <f t="shared" si="582"/>
        <v>11.348099999999999</v>
      </c>
      <c r="M5372" s="16">
        <f t="shared" si="583"/>
        <v>29.097692307692309</v>
      </c>
      <c r="N5372" s="14">
        <f>E5372*(K5372-L5372-M5372)*IF(F5372="GHS",1,Assumptions!$B$4)</f>
        <v>2455739.0241923071</v>
      </c>
      <c r="O5372" s="15">
        <f t="shared" ca="1" si="584"/>
        <v>493</v>
      </c>
      <c r="P5372" s="15" t="str">
        <f t="shared" ca="1" si="585"/>
        <v>365d+</v>
      </c>
      <c r="Q5372" s="17">
        <f ca="1">IF(P5372="0-90d",0,IF(P5372="91-180d",INDEX(Assumptions!$F$8:$F$12,MATCH(B5372,Assumptions!$A$8:$A$12,0)),IF(P5372="181-365d",INDEX(Assumptions!$G$8:$G$12,MATCH(B5372,Assumptions!$A$8:$A$12,0)),INDEX(Assumptions!$H$8:$H$12,MATCH(B5372,Assumptions!$A$8:$A$12,0)))))</f>
        <v>0.8</v>
      </c>
      <c r="R5372" s="14">
        <f t="shared" ca="1" si="586"/>
        <v>1372363.56</v>
      </c>
      <c r="S5372" s="14">
        <f t="shared" ca="1" si="587"/>
        <v>343090.8899999999</v>
      </c>
      <c r="T5372" s="11" t="s">
        <v>25</v>
      </c>
      <c r="U5372" s="18" t="s">
        <v>36</v>
      </c>
    </row>
    <row r="5373" spans="1:21" ht="15" customHeight="1" x14ac:dyDescent="0.15">
      <c r="A5373" s="10" t="s">
        <v>5421</v>
      </c>
      <c r="B5373" s="11" t="s">
        <v>31</v>
      </c>
      <c r="C5373" s="11" t="s">
        <v>76</v>
      </c>
      <c r="D5373" s="12">
        <v>45919</v>
      </c>
      <c r="E5373" s="11">
        <v>3092</v>
      </c>
      <c r="F5373" s="11" t="s">
        <v>33</v>
      </c>
      <c r="G5373" s="13">
        <v>3116.88</v>
      </c>
      <c r="H5373" s="14">
        <f t="shared" si="581"/>
        <v>9637392.9600000009</v>
      </c>
      <c r="I5373" s="14">
        <f>IF(F5373="GHS",H5373,H5373*Assumptions!$B$4)</f>
        <v>9637392.9600000009</v>
      </c>
      <c r="J5373" s="15" t="str">
        <f>INDEX(Assumptions!$B$8:$B$12,MATCH(B5373,Assumptions!$A$8:$A$12,0))</f>
        <v>Weighted Average</v>
      </c>
      <c r="K5373" s="16">
        <f>G5373/(1-INDEX(Assumptions!$D$8:$D$12,MATCH(B5373,Assumptions!$A$8:$A$12,0)))</f>
        <v>4329</v>
      </c>
      <c r="L5373" s="16">
        <f t="shared" si="582"/>
        <v>93.506399999999999</v>
      </c>
      <c r="M5373" s="16">
        <f t="shared" si="583"/>
        <v>216.45000000000002</v>
      </c>
      <c r="N5373" s="14">
        <f>E5373*(K5373-L5373-M5373)*IF(F5373="GHS",1,Assumptions!$B$4)</f>
        <v>12426882.8112</v>
      </c>
      <c r="O5373" s="15">
        <f t="shared" ca="1" si="584"/>
        <v>367</v>
      </c>
      <c r="P5373" s="15" t="str">
        <f t="shared" ca="1" si="585"/>
        <v>365d+</v>
      </c>
      <c r="Q5373" s="17">
        <f ca="1">IF(P5373="0-90d",0,IF(P5373="91-180d",INDEX(Assumptions!$F$8:$F$12,MATCH(B5373,Assumptions!$A$8:$A$12,0)),IF(P5373="181-365d",INDEX(Assumptions!$G$8:$G$12,MATCH(B5373,Assumptions!$A$8:$A$12,0)),INDEX(Assumptions!$H$8:$H$12,MATCH(B5373,Assumptions!$A$8:$A$12,0)))))</f>
        <v>0.6</v>
      </c>
      <c r="R5373" s="14">
        <f t="shared" ca="1" si="586"/>
        <v>5782435.7760000005</v>
      </c>
      <c r="S5373" s="14">
        <f t="shared" ca="1" si="587"/>
        <v>3854957.1840000004</v>
      </c>
      <c r="T5373" s="11" t="s">
        <v>25</v>
      </c>
      <c r="U5373" s="18" t="s">
        <v>26</v>
      </c>
    </row>
    <row r="5374" spans="1:21" ht="15" customHeight="1" x14ac:dyDescent="0.15">
      <c r="A5374" s="10" t="s">
        <v>5422</v>
      </c>
      <c r="B5374" s="11" t="s">
        <v>22</v>
      </c>
      <c r="C5374" s="11" t="s">
        <v>61</v>
      </c>
      <c r="D5374" s="12">
        <v>46198</v>
      </c>
      <c r="E5374" s="11">
        <v>1133</v>
      </c>
      <c r="F5374" s="11" t="s">
        <v>24</v>
      </c>
      <c r="G5374" s="13">
        <v>11778.97</v>
      </c>
      <c r="H5374" s="14">
        <f t="shared" si="581"/>
        <v>13345573.01</v>
      </c>
      <c r="I5374" s="14">
        <f>IF(F5374="GHS",H5374,H5374*Assumptions!$B$4)</f>
        <v>144132188.50800002</v>
      </c>
      <c r="J5374" s="15" t="str">
        <f>INDEX(Assumptions!$B$8:$B$12,MATCH(B5374,Assumptions!$A$8:$A$12,0))</f>
        <v>FIFO</v>
      </c>
      <c r="K5374" s="16">
        <f>G5374/(1-INDEX(Assumptions!$D$8:$D$12,MATCH(B5374,Assumptions!$A$8:$A$12,0)))</f>
        <v>14364.597560975608</v>
      </c>
      <c r="L5374" s="16">
        <f t="shared" si="582"/>
        <v>353.36909999999995</v>
      </c>
      <c r="M5374" s="16">
        <f t="shared" si="583"/>
        <v>718.22987804878039</v>
      </c>
      <c r="N5374" s="14">
        <f>E5374*(K5374-L5374-M5374)*IF(F5374="GHS",1,Assumptions!$B$4)</f>
        <v>162658447.86012584</v>
      </c>
      <c r="O5374" s="15">
        <f t="shared" ca="1" si="584"/>
        <v>88</v>
      </c>
      <c r="P5374" s="15" t="str">
        <f t="shared" ca="1" si="585"/>
        <v>0-90d</v>
      </c>
      <c r="Q5374" s="17">
        <f ca="1">IF(P5374="0-90d",0,IF(P5374="91-180d",INDEX(Assumptions!$F$8:$F$12,MATCH(B5374,Assumptions!$A$8:$A$12,0)),IF(P5374="181-365d",INDEX(Assumptions!$G$8:$G$12,MATCH(B5374,Assumptions!$A$8:$A$12,0)),INDEX(Assumptions!$H$8:$H$12,MATCH(B5374,Assumptions!$A$8:$A$12,0)))))</f>
        <v>0</v>
      </c>
      <c r="R5374" s="14">
        <f t="shared" ca="1" si="586"/>
        <v>0</v>
      </c>
      <c r="S5374" s="14">
        <f t="shared" ca="1" si="587"/>
        <v>144132188.50800002</v>
      </c>
      <c r="T5374" s="11" t="s">
        <v>25</v>
      </c>
      <c r="U5374" s="18" t="s">
        <v>26</v>
      </c>
    </row>
    <row r="5375" spans="1:21" ht="15" customHeight="1" x14ac:dyDescent="0.15">
      <c r="A5375" s="10" t="s">
        <v>5423</v>
      </c>
      <c r="B5375" s="11" t="s">
        <v>41</v>
      </c>
      <c r="C5375" s="11" t="s">
        <v>49</v>
      </c>
      <c r="D5375" s="12">
        <v>46029</v>
      </c>
      <c r="E5375" s="11">
        <v>4675</v>
      </c>
      <c r="F5375" s="11" t="s">
        <v>33</v>
      </c>
      <c r="G5375" s="13">
        <v>584.15</v>
      </c>
      <c r="H5375" s="14">
        <f t="shared" si="581"/>
        <v>2730901.25</v>
      </c>
      <c r="I5375" s="14">
        <f>IF(F5375="GHS",H5375,H5375*Assumptions!$B$4)</f>
        <v>2730901.25</v>
      </c>
      <c r="J5375" s="15" t="str">
        <f>INDEX(Assumptions!$B$8:$B$12,MATCH(B5375,Assumptions!$A$8:$A$12,0))</f>
        <v>Weighted Average</v>
      </c>
      <c r="K5375" s="16">
        <f>G5375/(1-INDEX(Assumptions!$D$8:$D$12,MATCH(B5375,Assumptions!$A$8:$A$12,0)))</f>
        <v>898.69230769230762</v>
      </c>
      <c r="L5375" s="16">
        <f t="shared" si="582"/>
        <v>17.5245</v>
      </c>
      <c r="M5375" s="16">
        <f t="shared" si="583"/>
        <v>44.934615384615384</v>
      </c>
      <c r="N5375" s="14">
        <f>E5375*(K5375-L5375-M5375)*IF(F5375="GHS",1,Assumptions!$B$4)</f>
        <v>3909390.1740384609</v>
      </c>
      <c r="O5375" s="15">
        <f t="shared" ca="1" si="584"/>
        <v>257</v>
      </c>
      <c r="P5375" s="15" t="str">
        <f t="shared" ca="1" si="585"/>
        <v>181-365d</v>
      </c>
      <c r="Q5375" s="17">
        <f ca="1">IF(P5375="0-90d",0,IF(P5375="91-180d",INDEX(Assumptions!$F$8:$F$12,MATCH(B5375,Assumptions!$A$8:$A$12,0)),IF(P5375="181-365d",INDEX(Assumptions!$G$8:$G$12,MATCH(B5375,Assumptions!$A$8:$A$12,0)),INDEX(Assumptions!$H$8:$H$12,MATCH(B5375,Assumptions!$A$8:$A$12,0)))))</f>
        <v>0.35</v>
      </c>
      <c r="R5375" s="14">
        <f t="shared" ca="1" si="586"/>
        <v>955815.43749999988</v>
      </c>
      <c r="S5375" s="14">
        <f t="shared" si="587"/>
        <v>0</v>
      </c>
      <c r="T5375" s="11" t="s">
        <v>39</v>
      </c>
      <c r="U5375" s="18" t="s">
        <v>26</v>
      </c>
    </row>
    <row r="5376" spans="1:21" ht="15" customHeight="1" x14ac:dyDescent="0.15">
      <c r="A5376" s="10" t="s">
        <v>5424</v>
      </c>
      <c r="B5376" s="11" t="s">
        <v>46</v>
      </c>
      <c r="C5376" s="11" t="s">
        <v>52</v>
      </c>
      <c r="D5376" s="12">
        <v>45902</v>
      </c>
      <c r="E5376" s="11">
        <v>4851</v>
      </c>
      <c r="F5376" s="11" t="s">
        <v>33</v>
      </c>
      <c r="G5376" s="13">
        <v>618846.1</v>
      </c>
      <c r="H5376" s="14">
        <f t="shared" si="581"/>
        <v>3002022431.0999999</v>
      </c>
      <c r="I5376" s="14">
        <f>IF(F5376="GHS",H5376,H5376*Assumptions!$B$4)</f>
        <v>3002022431.0999999</v>
      </c>
      <c r="J5376" s="15" t="str">
        <f>INDEX(Assumptions!$B$8:$B$12,MATCH(B5376,Assumptions!$A$8:$A$12,0))</f>
        <v>Specific Identification</v>
      </c>
      <c r="K5376" s="16">
        <f>G5376/(1-INDEX(Assumptions!$D$8:$D$12,MATCH(B5376,Assumptions!$A$8:$A$12,0)))</f>
        <v>793392.43589743588</v>
      </c>
      <c r="L5376" s="16">
        <f t="shared" si="582"/>
        <v>18565.382999999998</v>
      </c>
      <c r="M5376" s="16">
        <f t="shared" si="583"/>
        <v>39669.621794871797</v>
      </c>
      <c r="N5376" s="14">
        <f>E5376*(K5376-L5376-M5376)*IF(F5376="GHS",1,Assumptions!$B$4)</f>
        <v>3566248698.2785382</v>
      </c>
      <c r="O5376" s="15">
        <f t="shared" ca="1" si="584"/>
        <v>384</v>
      </c>
      <c r="P5376" s="15" t="str">
        <f t="shared" ca="1" si="585"/>
        <v>365d+</v>
      </c>
      <c r="Q5376" s="17">
        <f ca="1">IF(P5376="0-90d",0,IF(P5376="91-180d",INDEX(Assumptions!$F$8:$F$12,MATCH(B5376,Assumptions!$A$8:$A$12,0)),IF(P5376="181-365d",INDEX(Assumptions!$G$8:$G$12,MATCH(B5376,Assumptions!$A$8:$A$12,0)),INDEX(Assumptions!$H$8:$H$12,MATCH(B5376,Assumptions!$A$8:$A$12,0)))))</f>
        <v>0.15</v>
      </c>
      <c r="R5376" s="14">
        <f t="shared" ca="1" si="586"/>
        <v>450303364.66499996</v>
      </c>
      <c r="S5376" s="14">
        <f t="shared" ca="1" si="587"/>
        <v>2551719066.4349999</v>
      </c>
      <c r="T5376" s="11" t="s">
        <v>25</v>
      </c>
      <c r="U5376" s="18" t="s">
        <v>26</v>
      </c>
    </row>
    <row r="5377" spans="1:21" ht="15" customHeight="1" x14ac:dyDescent="0.15">
      <c r="A5377" s="10" t="s">
        <v>5425</v>
      </c>
      <c r="B5377" s="11" t="s">
        <v>46</v>
      </c>
      <c r="C5377" s="11" t="s">
        <v>47</v>
      </c>
      <c r="D5377" s="12">
        <v>45765</v>
      </c>
      <c r="E5377" s="11">
        <v>3474</v>
      </c>
      <c r="F5377" s="11" t="s">
        <v>33</v>
      </c>
      <c r="G5377" s="13">
        <v>551249.81000000006</v>
      </c>
      <c r="H5377" s="14">
        <f t="shared" si="581"/>
        <v>1915041839.9400003</v>
      </c>
      <c r="I5377" s="14">
        <f>IF(F5377="GHS",H5377,H5377*Assumptions!$B$4)</f>
        <v>1915041839.9400003</v>
      </c>
      <c r="J5377" s="15" t="str">
        <f>INDEX(Assumptions!$B$8:$B$12,MATCH(B5377,Assumptions!$A$8:$A$12,0))</f>
        <v>Specific Identification</v>
      </c>
      <c r="K5377" s="16">
        <f>G5377/(1-INDEX(Assumptions!$D$8:$D$12,MATCH(B5377,Assumptions!$A$8:$A$12,0)))</f>
        <v>706730.52564102574</v>
      </c>
      <c r="L5377" s="16">
        <f t="shared" si="582"/>
        <v>16537.494300000002</v>
      </c>
      <c r="M5377" s="16">
        <f t="shared" si="583"/>
        <v>35336.526282051287</v>
      </c>
      <c r="N5377" s="14">
        <f>E5377*(K5377-L5377-M5377)*IF(F5377="GHS",1,Assumptions!$B$4)</f>
        <v>2274971498.5748773</v>
      </c>
      <c r="O5377" s="15">
        <f t="shared" ca="1" si="584"/>
        <v>521</v>
      </c>
      <c r="P5377" s="15" t="str">
        <f t="shared" ca="1" si="585"/>
        <v>365d+</v>
      </c>
      <c r="Q5377" s="17">
        <f ca="1">IF(P5377="0-90d",0,IF(P5377="91-180d",INDEX(Assumptions!$F$8:$F$12,MATCH(B5377,Assumptions!$A$8:$A$12,0)),IF(P5377="181-365d",INDEX(Assumptions!$G$8:$G$12,MATCH(B5377,Assumptions!$A$8:$A$12,0)),INDEX(Assumptions!$H$8:$H$12,MATCH(B5377,Assumptions!$A$8:$A$12,0)))))</f>
        <v>0.15</v>
      </c>
      <c r="R5377" s="14">
        <f t="shared" ca="1" si="586"/>
        <v>287256275.99100006</v>
      </c>
      <c r="S5377" s="14">
        <f t="shared" ca="1" si="587"/>
        <v>1627785563.9490004</v>
      </c>
      <c r="T5377" s="11" t="s">
        <v>25</v>
      </c>
      <c r="U5377" s="18" t="s">
        <v>26</v>
      </c>
    </row>
    <row r="5378" spans="1:21" ht="15" customHeight="1" x14ac:dyDescent="0.15">
      <c r="A5378" s="10" t="s">
        <v>5426</v>
      </c>
      <c r="B5378" s="11" t="s">
        <v>41</v>
      </c>
      <c r="C5378" s="11" t="s">
        <v>115</v>
      </c>
      <c r="D5378" s="12">
        <v>45897</v>
      </c>
      <c r="E5378" s="11">
        <v>4330</v>
      </c>
      <c r="F5378" s="11" t="s">
        <v>33</v>
      </c>
      <c r="G5378" s="13">
        <v>548.22</v>
      </c>
      <c r="H5378" s="14">
        <f t="shared" ref="H5378:H5441" si="588">E5378*G5378</f>
        <v>2373792.6</v>
      </c>
      <c r="I5378" s="14">
        <f>IF(F5378="GHS",H5378,H5378*Assumptions!$B$4)</f>
        <v>2373792.6</v>
      </c>
      <c r="J5378" s="15" t="str">
        <f>INDEX(Assumptions!$B$8:$B$12,MATCH(B5378,Assumptions!$A$8:$A$12,0))</f>
        <v>Weighted Average</v>
      </c>
      <c r="K5378" s="16">
        <f>G5378/(1-INDEX(Assumptions!$D$8:$D$12,MATCH(B5378,Assumptions!$A$8:$A$12,0)))</f>
        <v>843.4153846153846</v>
      </c>
      <c r="L5378" s="16">
        <f t="shared" ref="L5378:L5441" si="589">G5378*0.03</f>
        <v>16.4466</v>
      </c>
      <c r="M5378" s="16">
        <f t="shared" ref="M5378:M5441" si="590">K5378*0.05</f>
        <v>42.170769230769231</v>
      </c>
      <c r="N5378" s="14">
        <f>E5378*(K5378-L5378-M5378)*IF(F5378="GHS",1,Assumptions!$B$4)</f>
        <v>3398175.4066153844</v>
      </c>
      <c r="O5378" s="15">
        <f t="shared" ref="O5378:O5441" ca="1" si="591">TODAY()-D5378</f>
        <v>389</v>
      </c>
      <c r="P5378" s="15" t="str">
        <f t="shared" ref="P5378:P5441" ca="1" si="592">IF(O5378&lt;=90,"0-90d",IF(O5378&lt;=180,"91-180d",IF(O5378&lt;=365,"181-365d","365d+")))</f>
        <v>365d+</v>
      </c>
      <c r="Q5378" s="17">
        <f ca="1">IF(P5378="0-90d",0,IF(P5378="91-180d",INDEX(Assumptions!$F$8:$F$12,MATCH(B5378,Assumptions!$A$8:$A$12,0)),IF(P5378="181-365d",INDEX(Assumptions!$G$8:$G$12,MATCH(B5378,Assumptions!$A$8:$A$12,0)),INDEX(Assumptions!$H$8:$H$12,MATCH(B5378,Assumptions!$A$8:$A$12,0)))))</f>
        <v>0.8</v>
      </c>
      <c r="R5378" s="14">
        <f t="shared" ref="R5378:R5441" ca="1" si="593">I5378*Q5378</f>
        <v>1899034.08</v>
      </c>
      <c r="S5378" s="14">
        <f t="shared" ref="S5378:S5441" si="594">IF(T5378="Held on Consignment (Not Owned)",0,MIN(I5378-R5378,N5378))</f>
        <v>0</v>
      </c>
      <c r="T5378" s="11" t="s">
        <v>39</v>
      </c>
      <c r="U5378" s="18" t="s">
        <v>26</v>
      </c>
    </row>
    <row r="5379" spans="1:21" ht="15" customHeight="1" x14ac:dyDescent="0.15">
      <c r="A5379" s="10" t="s">
        <v>5427</v>
      </c>
      <c r="B5379" s="11" t="s">
        <v>41</v>
      </c>
      <c r="C5379" s="11" t="s">
        <v>44</v>
      </c>
      <c r="D5379" s="12">
        <v>46198</v>
      </c>
      <c r="E5379" s="11">
        <v>4795</v>
      </c>
      <c r="F5379" s="11" t="s">
        <v>33</v>
      </c>
      <c r="G5379" s="13">
        <v>358.74</v>
      </c>
      <c r="H5379" s="14">
        <f t="shared" si="588"/>
        <v>1720158.3</v>
      </c>
      <c r="I5379" s="14">
        <f>IF(F5379="GHS",H5379,H5379*Assumptions!$B$4)</f>
        <v>1720158.3</v>
      </c>
      <c r="J5379" s="15" t="str">
        <f>INDEX(Assumptions!$B$8:$B$12,MATCH(B5379,Assumptions!$A$8:$A$12,0))</f>
        <v>Weighted Average</v>
      </c>
      <c r="K5379" s="16">
        <f>G5379/(1-INDEX(Assumptions!$D$8:$D$12,MATCH(B5379,Assumptions!$A$8:$A$12,0)))</f>
        <v>551.90769230769229</v>
      </c>
      <c r="L5379" s="16">
        <f t="shared" si="589"/>
        <v>10.7622</v>
      </c>
      <c r="M5379" s="16">
        <f t="shared" si="590"/>
        <v>27.595384615384617</v>
      </c>
      <c r="N5379" s="14">
        <f>E5379*(K5379-L5379-M5379)*IF(F5379="GHS",1,Assumptions!$B$4)</f>
        <v>2462472.7663846151</v>
      </c>
      <c r="O5379" s="15">
        <f t="shared" ca="1" si="591"/>
        <v>88</v>
      </c>
      <c r="P5379" s="15" t="str">
        <f t="shared" ca="1" si="592"/>
        <v>0-90d</v>
      </c>
      <c r="Q5379" s="17">
        <f ca="1">IF(P5379="0-90d",0,IF(P5379="91-180d",INDEX(Assumptions!$F$8:$F$12,MATCH(B5379,Assumptions!$A$8:$A$12,0)),IF(P5379="181-365d",INDEX(Assumptions!$G$8:$G$12,MATCH(B5379,Assumptions!$A$8:$A$12,0)),INDEX(Assumptions!$H$8:$H$12,MATCH(B5379,Assumptions!$A$8:$A$12,0)))))</f>
        <v>0</v>
      </c>
      <c r="R5379" s="14">
        <f t="shared" ca="1" si="593"/>
        <v>0</v>
      </c>
      <c r="S5379" s="14">
        <f t="shared" ca="1" si="594"/>
        <v>1720158.3</v>
      </c>
      <c r="T5379" s="11" t="s">
        <v>25</v>
      </c>
      <c r="U5379" s="18" t="s">
        <v>26</v>
      </c>
    </row>
    <row r="5380" spans="1:21" ht="15" customHeight="1" x14ac:dyDescent="0.15">
      <c r="A5380" s="10" t="s">
        <v>5428</v>
      </c>
      <c r="B5380" s="11" t="s">
        <v>22</v>
      </c>
      <c r="C5380" s="11" t="s">
        <v>81</v>
      </c>
      <c r="D5380" s="12">
        <v>45736</v>
      </c>
      <c r="E5380" s="11">
        <v>3524</v>
      </c>
      <c r="F5380" s="11" t="s">
        <v>24</v>
      </c>
      <c r="G5380" s="13">
        <v>7875.74</v>
      </c>
      <c r="H5380" s="14">
        <f t="shared" si="588"/>
        <v>27754107.759999998</v>
      </c>
      <c r="I5380" s="14">
        <f>IF(F5380="GHS",H5380,H5380*Assumptions!$B$4)</f>
        <v>299744363.80799997</v>
      </c>
      <c r="J5380" s="15" t="str">
        <f>INDEX(Assumptions!$B$8:$B$12,MATCH(B5380,Assumptions!$A$8:$A$12,0))</f>
        <v>FIFO</v>
      </c>
      <c r="K5380" s="16">
        <f>G5380/(1-INDEX(Assumptions!$D$8:$D$12,MATCH(B5380,Assumptions!$A$8:$A$12,0)))</f>
        <v>9604.5609756097547</v>
      </c>
      <c r="L5380" s="16">
        <f t="shared" si="589"/>
        <v>236.2722</v>
      </c>
      <c r="M5380" s="16">
        <f t="shared" si="590"/>
        <v>480.22804878048777</v>
      </c>
      <c r="N5380" s="14">
        <f>E5380*(K5380-L5380-M5380)*IF(F5380="GHS",1,Assumptions!$B$4)</f>
        <v>338272480.81454051</v>
      </c>
      <c r="O5380" s="15">
        <f t="shared" ca="1" si="591"/>
        <v>550</v>
      </c>
      <c r="P5380" s="15" t="str">
        <f t="shared" ca="1" si="592"/>
        <v>365d+</v>
      </c>
      <c r="Q5380" s="17">
        <f ca="1">IF(P5380="0-90d",0,IF(P5380="91-180d",INDEX(Assumptions!$F$8:$F$12,MATCH(B5380,Assumptions!$A$8:$A$12,0)),IF(P5380="181-365d",INDEX(Assumptions!$G$8:$G$12,MATCH(B5380,Assumptions!$A$8:$A$12,0)),INDEX(Assumptions!$H$8:$H$12,MATCH(B5380,Assumptions!$A$8:$A$12,0)))))</f>
        <v>0.5</v>
      </c>
      <c r="R5380" s="14">
        <f t="shared" ca="1" si="593"/>
        <v>149872181.90399998</v>
      </c>
      <c r="S5380" s="14">
        <f t="shared" ca="1" si="594"/>
        <v>149872181.90399998</v>
      </c>
      <c r="T5380" s="11" t="s">
        <v>25</v>
      </c>
      <c r="U5380" s="18" t="s">
        <v>26</v>
      </c>
    </row>
    <row r="5381" spans="1:21" ht="15" customHeight="1" x14ac:dyDescent="0.15">
      <c r="A5381" s="10" t="s">
        <v>5429</v>
      </c>
      <c r="B5381" s="11" t="s">
        <v>46</v>
      </c>
      <c r="C5381" s="11" t="s">
        <v>119</v>
      </c>
      <c r="D5381" s="12">
        <v>45905</v>
      </c>
      <c r="E5381" s="11">
        <v>1517</v>
      </c>
      <c r="F5381" s="11" t="s">
        <v>33</v>
      </c>
      <c r="G5381" s="13">
        <v>479506.25</v>
      </c>
      <c r="H5381" s="14">
        <f t="shared" si="588"/>
        <v>727410981.25</v>
      </c>
      <c r="I5381" s="14">
        <f>IF(F5381="GHS",H5381,H5381*Assumptions!$B$4)</f>
        <v>727410981.25</v>
      </c>
      <c r="J5381" s="15" t="str">
        <f>INDEX(Assumptions!$B$8:$B$12,MATCH(B5381,Assumptions!$A$8:$A$12,0))</f>
        <v>Specific Identification</v>
      </c>
      <c r="K5381" s="16">
        <f>G5381/(1-INDEX(Assumptions!$D$8:$D$12,MATCH(B5381,Assumptions!$A$8:$A$12,0)))</f>
        <v>614751.6025641025</v>
      </c>
      <c r="L5381" s="16">
        <f t="shared" si="589"/>
        <v>14385.1875</v>
      </c>
      <c r="M5381" s="16">
        <f t="shared" si="590"/>
        <v>30737.580128205125</v>
      </c>
      <c r="N5381" s="14">
        <f>E5381*(K5381-L5381-M5381)*IF(F5381="GHS",1,Assumptions!$B$4)</f>
        <v>864126942.59775627</v>
      </c>
      <c r="O5381" s="15">
        <f t="shared" ca="1" si="591"/>
        <v>381</v>
      </c>
      <c r="P5381" s="15" t="str">
        <f t="shared" ca="1" si="592"/>
        <v>365d+</v>
      </c>
      <c r="Q5381" s="17">
        <f ca="1">IF(P5381="0-90d",0,IF(P5381="91-180d",INDEX(Assumptions!$F$8:$F$12,MATCH(B5381,Assumptions!$A$8:$A$12,0)),IF(P5381="181-365d",INDEX(Assumptions!$G$8:$G$12,MATCH(B5381,Assumptions!$A$8:$A$12,0)),INDEX(Assumptions!$H$8:$H$12,MATCH(B5381,Assumptions!$A$8:$A$12,0)))))</f>
        <v>0.15</v>
      </c>
      <c r="R5381" s="14">
        <f t="shared" ca="1" si="593"/>
        <v>109111647.1875</v>
      </c>
      <c r="S5381" s="14">
        <f t="shared" ca="1" si="594"/>
        <v>618299334.0625</v>
      </c>
      <c r="T5381" s="11" t="s">
        <v>25</v>
      </c>
      <c r="U5381" s="18" t="s">
        <v>26</v>
      </c>
    </row>
    <row r="5382" spans="1:21" ht="15" customHeight="1" x14ac:dyDescent="0.15">
      <c r="A5382" s="10" t="s">
        <v>5430</v>
      </c>
      <c r="B5382" s="11" t="s">
        <v>31</v>
      </c>
      <c r="C5382" s="11" t="s">
        <v>63</v>
      </c>
      <c r="D5382" s="12">
        <v>46140</v>
      </c>
      <c r="E5382" s="11">
        <v>718</v>
      </c>
      <c r="F5382" s="11" t="s">
        <v>33</v>
      </c>
      <c r="G5382" s="13">
        <v>1402.62</v>
      </c>
      <c r="H5382" s="14">
        <f t="shared" si="588"/>
        <v>1007081.1599999999</v>
      </c>
      <c r="I5382" s="14">
        <f>IF(F5382="GHS",H5382,H5382*Assumptions!$B$4)</f>
        <v>1007081.1599999999</v>
      </c>
      <c r="J5382" s="15" t="str">
        <f>INDEX(Assumptions!$B$8:$B$12,MATCH(B5382,Assumptions!$A$8:$A$12,0))</f>
        <v>Weighted Average</v>
      </c>
      <c r="K5382" s="16">
        <f>G5382/(1-INDEX(Assumptions!$D$8:$D$12,MATCH(B5382,Assumptions!$A$8:$A$12,0)))</f>
        <v>1948.0833333333333</v>
      </c>
      <c r="L5382" s="16">
        <f t="shared" si="589"/>
        <v>42.078599999999994</v>
      </c>
      <c r="M5382" s="16">
        <f t="shared" si="590"/>
        <v>97.404166666666669</v>
      </c>
      <c r="N5382" s="14">
        <f>E5382*(K5382-L5382-M5382)*IF(F5382="GHS",1,Assumptions!$B$4)</f>
        <v>1298575.2068666664</v>
      </c>
      <c r="O5382" s="15">
        <f t="shared" ca="1" si="591"/>
        <v>146</v>
      </c>
      <c r="P5382" s="15" t="str">
        <f t="shared" ca="1" si="592"/>
        <v>91-180d</v>
      </c>
      <c r="Q5382" s="17">
        <f ca="1">IF(P5382="0-90d",0,IF(P5382="91-180d",INDEX(Assumptions!$F$8:$F$12,MATCH(B5382,Assumptions!$A$8:$A$12,0)),IF(P5382="181-365d",INDEX(Assumptions!$G$8:$G$12,MATCH(B5382,Assumptions!$A$8:$A$12,0)),INDEX(Assumptions!$H$8:$H$12,MATCH(B5382,Assumptions!$A$8:$A$12,0)))))</f>
        <v>0.05</v>
      </c>
      <c r="R5382" s="14">
        <f t="shared" ca="1" si="593"/>
        <v>50354.057999999997</v>
      </c>
      <c r="S5382" s="14">
        <f t="shared" ca="1" si="594"/>
        <v>956727.10199999996</v>
      </c>
      <c r="T5382" s="11" t="s">
        <v>25</v>
      </c>
      <c r="U5382" s="18" t="s">
        <v>36</v>
      </c>
    </row>
    <row r="5383" spans="1:21" ht="15" customHeight="1" x14ac:dyDescent="0.15">
      <c r="A5383" s="10" t="s">
        <v>5431</v>
      </c>
      <c r="B5383" s="11" t="s">
        <v>41</v>
      </c>
      <c r="C5383" s="11" t="s">
        <v>44</v>
      </c>
      <c r="D5383" s="12">
        <v>46107</v>
      </c>
      <c r="E5383" s="11">
        <v>3520</v>
      </c>
      <c r="F5383" s="11" t="s">
        <v>33</v>
      </c>
      <c r="G5383" s="13">
        <v>450.13</v>
      </c>
      <c r="H5383" s="14">
        <f t="shared" si="588"/>
        <v>1584457.6</v>
      </c>
      <c r="I5383" s="14">
        <f>IF(F5383="GHS",H5383,H5383*Assumptions!$B$4)</f>
        <v>1584457.6</v>
      </c>
      <c r="J5383" s="15" t="str">
        <f>INDEX(Assumptions!$B$8:$B$12,MATCH(B5383,Assumptions!$A$8:$A$12,0))</f>
        <v>Weighted Average</v>
      </c>
      <c r="K5383" s="16">
        <f>G5383/(1-INDEX(Assumptions!$D$8:$D$12,MATCH(B5383,Assumptions!$A$8:$A$12,0)))</f>
        <v>692.50769230769231</v>
      </c>
      <c r="L5383" s="16">
        <f t="shared" si="589"/>
        <v>13.5039</v>
      </c>
      <c r="M5383" s="16">
        <f t="shared" si="590"/>
        <v>34.625384615384618</v>
      </c>
      <c r="N5383" s="14">
        <f>E5383*(K5383-L5383-M5383)*IF(F5383="GHS",1,Assumptions!$B$4)</f>
        <v>2268211.9950769227</v>
      </c>
      <c r="O5383" s="15">
        <f t="shared" ca="1" si="591"/>
        <v>179</v>
      </c>
      <c r="P5383" s="15" t="str">
        <f t="shared" ca="1" si="592"/>
        <v>91-180d</v>
      </c>
      <c r="Q5383" s="17">
        <f ca="1">IF(P5383="0-90d",0,IF(P5383="91-180d",INDEX(Assumptions!$F$8:$F$12,MATCH(B5383,Assumptions!$A$8:$A$12,0)),IF(P5383="181-365d",INDEX(Assumptions!$G$8:$G$12,MATCH(B5383,Assumptions!$A$8:$A$12,0)),INDEX(Assumptions!$H$8:$H$12,MATCH(B5383,Assumptions!$A$8:$A$12,0)))))</f>
        <v>0.1</v>
      </c>
      <c r="R5383" s="14">
        <f t="shared" ca="1" si="593"/>
        <v>158445.76000000001</v>
      </c>
      <c r="S5383" s="14">
        <f t="shared" ca="1" si="594"/>
        <v>1426011.84</v>
      </c>
      <c r="T5383" s="11" t="s">
        <v>50</v>
      </c>
      <c r="U5383" s="18" t="s">
        <v>26</v>
      </c>
    </row>
    <row r="5384" spans="1:21" ht="15" customHeight="1" x14ac:dyDescent="0.15">
      <c r="A5384" s="10" t="s">
        <v>5432</v>
      </c>
      <c r="B5384" s="11" t="s">
        <v>41</v>
      </c>
      <c r="C5384" s="11" t="s">
        <v>49</v>
      </c>
      <c r="D5384" s="12">
        <v>46125</v>
      </c>
      <c r="E5384" s="11">
        <v>4173</v>
      </c>
      <c r="F5384" s="11" t="s">
        <v>33</v>
      </c>
      <c r="G5384" s="13">
        <v>106.22</v>
      </c>
      <c r="H5384" s="14">
        <f t="shared" si="588"/>
        <v>443256.06</v>
      </c>
      <c r="I5384" s="14">
        <f>IF(F5384="GHS",H5384,H5384*Assumptions!$B$4)</f>
        <v>443256.06</v>
      </c>
      <c r="J5384" s="15" t="str">
        <f>INDEX(Assumptions!$B$8:$B$12,MATCH(B5384,Assumptions!$A$8:$A$12,0))</f>
        <v>Weighted Average</v>
      </c>
      <c r="K5384" s="16">
        <f>G5384/(1-INDEX(Assumptions!$D$8:$D$12,MATCH(B5384,Assumptions!$A$8:$A$12,0)))</f>
        <v>163.4153846153846</v>
      </c>
      <c r="L5384" s="16">
        <f t="shared" si="589"/>
        <v>3.1865999999999999</v>
      </c>
      <c r="M5384" s="16">
        <f t="shared" si="590"/>
        <v>8.1707692307692295</v>
      </c>
      <c r="N5384" s="14">
        <f>E5384*(K5384-L5384-M5384)*IF(F5384="GHS",1,Assumptions!$B$4)</f>
        <v>634538.09820000001</v>
      </c>
      <c r="O5384" s="15">
        <f t="shared" ca="1" si="591"/>
        <v>161</v>
      </c>
      <c r="P5384" s="15" t="str">
        <f t="shared" ca="1" si="592"/>
        <v>91-180d</v>
      </c>
      <c r="Q5384" s="17">
        <f ca="1">IF(P5384="0-90d",0,IF(P5384="91-180d",INDEX(Assumptions!$F$8:$F$12,MATCH(B5384,Assumptions!$A$8:$A$12,0)),IF(P5384="181-365d",INDEX(Assumptions!$G$8:$G$12,MATCH(B5384,Assumptions!$A$8:$A$12,0)),INDEX(Assumptions!$H$8:$H$12,MATCH(B5384,Assumptions!$A$8:$A$12,0)))))</f>
        <v>0.1</v>
      </c>
      <c r="R5384" s="14">
        <f t="shared" ca="1" si="593"/>
        <v>44325.606</v>
      </c>
      <c r="S5384" s="14">
        <f t="shared" ca="1" si="594"/>
        <v>398930.45400000003</v>
      </c>
      <c r="T5384" s="11" t="s">
        <v>25</v>
      </c>
      <c r="U5384" s="18" t="s">
        <v>26</v>
      </c>
    </row>
    <row r="5385" spans="1:21" ht="15" customHeight="1" x14ac:dyDescent="0.15">
      <c r="A5385" s="10" t="s">
        <v>5433</v>
      </c>
      <c r="B5385" s="11" t="s">
        <v>31</v>
      </c>
      <c r="C5385" s="11" t="s">
        <v>76</v>
      </c>
      <c r="D5385" s="12">
        <v>46143</v>
      </c>
      <c r="E5385" s="11">
        <v>1808</v>
      </c>
      <c r="F5385" s="11" t="s">
        <v>33</v>
      </c>
      <c r="G5385" s="13">
        <v>1003.22</v>
      </c>
      <c r="H5385" s="14">
        <f t="shared" si="588"/>
        <v>1813821.76</v>
      </c>
      <c r="I5385" s="14">
        <f>IF(F5385="GHS",H5385,H5385*Assumptions!$B$4)</f>
        <v>1813821.76</v>
      </c>
      <c r="J5385" s="15" t="str">
        <f>INDEX(Assumptions!$B$8:$B$12,MATCH(B5385,Assumptions!$A$8:$A$12,0))</f>
        <v>Weighted Average</v>
      </c>
      <c r="K5385" s="16">
        <f>G5385/(1-INDEX(Assumptions!$D$8:$D$12,MATCH(B5385,Assumptions!$A$8:$A$12,0)))</f>
        <v>1393.3611111111113</v>
      </c>
      <c r="L5385" s="16">
        <f t="shared" si="589"/>
        <v>30.096599999999999</v>
      </c>
      <c r="M5385" s="16">
        <f t="shared" si="590"/>
        <v>69.668055555555569</v>
      </c>
      <c r="N5385" s="14">
        <f>E5385*(K5385-L5385-M5385)*IF(F5385="GHS",1,Assumptions!$B$4)</f>
        <v>2338822.3916444448</v>
      </c>
      <c r="O5385" s="15">
        <f t="shared" ca="1" si="591"/>
        <v>143</v>
      </c>
      <c r="P5385" s="15" t="str">
        <f t="shared" ca="1" si="592"/>
        <v>91-180d</v>
      </c>
      <c r="Q5385" s="17">
        <f ca="1">IF(P5385="0-90d",0,IF(P5385="91-180d",INDEX(Assumptions!$F$8:$F$12,MATCH(B5385,Assumptions!$A$8:$A$12,0)),IF(P5385="181-365d",INDEX(Assumptions!$G$8:$G$12,MATCH(B5385,Assumptions!$A$8:$A$12,0)),INDEX(Assumptions!$H$8:$H$12,MATCH(B5385,Assumptions!$A$8:$A$12,0)))))</f>
        <v>0.05</v>
      </c>
      <c r="R5385" s="14">
        <f t="shared" ca="1" si="593"/>
        <v>90691.088000000003</v>
      </c>
      <c r="S5385" s="14">
        <f t="shared" ca="1" si="594"/>
        <v>1723130.672</v>
      </c>
      <c r="T5385" s="11" t="s">
        <v>25</v>
      </c>
      <c r="U5385" s="18" t="s">
        <v>26</v>
      </c>
    </row>
    <row r="5386" spans="1:21" ht="15" customHeight="1" x14ac:dyDescent="0.15">
      <c r="A5386" s="10" t="s">
        <v>5434</v>
      </c>
      <c r="B5386" s="11" t="s">
        <v>41</v>
      </c>
      <c r="C5386" s="11" t="s">
        <v>115</v>
      </c>
      <c r="D5386" s="12">
        <v>46176</v>
      </c>
      <c r="E5386" s="11">
        <v>4827</v>
      </c>
      <c r="F5386" s="11" t="s">
        <v>33</v>
      </c>
      <c r="G5386" s="13">
        <v>414.18</v>
      </c>
      <c r="H5386" s="14">
        <f t="shared" si="588"/>
        <v>1999246.86</v>
      </c>
      <c r="I5386" s="14">
        <f>IF(F5386="GHS",H5386,H5386*Assumptions!$B$4)</f>
        <v>1999246.86</v>
      </c>
      <c r="J5386" s="15" t="str">
        <f>INDEX(Assumptions!$B$8:$B$12,MATCH(B5386,Assumptions!$A$8:$A$12,0))</f>
        <v>Weighted Average</v>
      </c>
      <c r="K5386" s="16">
        <f>G5386/(1-INDEX(Assumptions!$D$8:$D$12,MATCH(B5386,Assumptions!$A$8:$A$12,0)))</f>
        <v>637.20000000000005</v>
      </c>
      <c r="L5386" s="16">
        <f t="shared" si="589"/>
        <v>12.4254</v>
      </c>
      <c r="M5386" s="16">
        <f t="shared" si="590"/>
        <v>31.860000000000003</v>
      </c>
      <c r="N5386" s="14">
        <f>E5386*(K5386-L5386-M5386)*IF(F5386="GHS",1,Assumptions!$B$4)</f>
        <v>2861998.7742000003</v>
      </c>
      <c r="O5386" s="15">
        <f t="shared" ca="1" si="591"/>
        <v>110</v>
      </c>
      <c r="P5386" s="15" t="str">
        <f t="shared" ca="1" si="592"/>
        <v>91-180d</v>
      </c>
      <c r="Q5386" s="17">
        <f ca="1">IF(P5386="0-90d",0,IF(P5386="91-180d",INDEX(Assumptions!$F$8:$F$12,MATCH(B5386,Assumptions!$A$8:$A$12,0)),IF(P5386="181-365d",INDEX(Assumptions!$G$8:$G$12,MATCH(B5386,Assumptions!$A$8:$A$12,0)),INDEX(Assumptions!$H$8:$H$12,MATCH(B5386,Assumptions!$A$8:$A$12,0)))))</f>
        <v>0.1</v>
      </c>
      <c r="R5386" s="14">
        <f t="shared" ca="1" si="593"/>
        <v>199924.68600000002</v>
      </c>
      <c r="S5386" s="14">
        <f t="shared" ca="1" si="594"/>
        <v>1799322.1740000001</v>
      </c>
      <c r="T5386" s="11" t="s">
        <v>25</v>
      </c>
      <c r="U5386" s="18" t="s">
        <v>26</v>
      </c>
    </row>
    <row r="5387" spans="1:21" ht="15" customHeight="1" x14ac:dyDescent="0.15">
      <c r="A5387" s="10" t="s">
        <v>5435</v>
      </c>
      <c r="B5387" s="11" t="s">
        <v>31</v>
      </c>
      <c r="C5387" s="11" t="s">
        <v>76</v>
      </c>
      <c r="D5387" s="12">
        <v>45872</v>
      </c>
      <c r="E5387" s="11">
        <v>224</v>
      </c>
      <c r="F5387" s="11" t="s">
        <v>33</v>
      </c>
      <c r="G5387" s="13">
        <v>1437.82</v>
      </c>
      <c r="H5387" s="14">
        <f t="shared" si="588"/>
        <v>322071.67999999999</v>
      </c>
      <c r="I5387" s="14">
        <f>IF(F5387="GHS",H5387,H5387*Assumptions!$B$4)</f>
        <v>322071.67999999999</v>
      </c>
      <c r="J5387" s="15" t="str">
        <f>INDEX(Assumptions!$B$8:$B$12,MATCH(B5387,Assumptions!$A$8:$A$12,0))</f>
        <v>Weighted Average</v>
      </c>
      <c r="K5387" s="16">
        <f>G5387/(1-INDEX(Assumptions!$D$8:$D$12,MATCH(B5387,Assumptions!$A$8:$A$12,0)))</f>
        <v>1996.9722222222222</v>
      </c>
      <c r="L5387" s="16">
        <f t="shared" si="589"/>
        <v>43.134599999999999</v>
      </c>
      <c r="M5387" s="16">
        <f t="shared" si="590"/>
        <v>99.848611111111111</v>
      </c>
      <c r="N5387" s="14">
        <f>E5387*(K5387-L5387-M5387)*IF(F5387="GHS",1,Assumptions!$B$4)</f>
        <v>415293.53848888888</v>
      </c>
      <c r="O5387" s="15">
        <f t="shared" ca="1" si="591"/>
        <v>414</v>
      </c>
      <c r="P5387" s="15" t="str">
        <f t="shared" ca="1" si="592"/>
        <v>365d+</v>
      </c>
      <c r="Q5387" s="17">
        <f ca="1">IF(P5387="0-90d",0,IF(P5387="91-180d",INDEX(Assumptions!$F$8:$F$12,MATCH(B5387,Assumptions!$A$8:$A$12,0)),IF(P5387="181-365d",INDEX(Assumptions!$G$8:$G$12,MATCH(B5387,Assumptions!$A$8:$A$12,0)),INDEX(Assumptions!$H$8:$H$12,MATCH(B5387,Assumptions!$A$8:$A$12,0)))))</f>
        <v>0.6</v>
      </c>
      <c r="R5387" s="14">
        <f t="shared" ca="1" si="593"/>
        <v>193243.008</v>
      </c>
      <c r="S5387" s="14">
        <f t="shared" ca="1" si="594"/>
        <v>128828.67199999999</v>
      </c>
      <c r="T5387" s="11" t="s">
        <v>25</v>
      </c>
      <c r="U5387" s="18" t="s">
        <v>26</v>
      </c>
    </row>
    <row r="5388" spans="1:21" ht="15" customHeight="1" x14ac:dyDescent="0.15">
      <c r="A5388" s="10" t="s">
        <v>5436</v>
      </c>
      <c r="B5388" s="11" t="s">
        <v>22</v>
      </c>
      <c r="C5388" s="11" t="s">
        <v>23</v>
      </c>
      <c r="D5388" s="12">
        <v>45946</v>
      </c>
      <c r="E5388" s="11">
        <v>531</v>
      </c>
      <c r="F5388" s="11" t="s">
        <v>24</v>
      </c>
      <c r="G5388" s="13">
        <v>17973.54</v>
      </c>
      <c r="H5388" s="14">
        <f t="shared" si="588"/>
        <v>9543949.7400000002</v>
      </c>
      <c r="I5388" s="14">
        <f>IF(F5388="GHS",H5388,H5388*Assumptions!$B$4)</f>
        <v>103074657.19200002</v>
      </c>
      <c r="J5388" s="15" t="str">
        <f>INDEX(Assumptions!$B$8:$B$12,MATCH(B5388,Assumptions!$A$8:$A$12,0))</f>
        <v>FIFO</v>
      </c>
      <c r="K5388" s="16">
        <f>G5388/(1-INDEX(Assumptions!$D$8:$D$12,MATCH(B5388,Assumptions!$A$8:$A$12,0)))</f>
        <v>21918.951219512193</v>
      </c>
      <c r="L5388" s="16">
        <f t="shared" si="589"/>
        <v>539.20619999999997</v>
      </c>
      <c r="M5388" s="16">
        <f t="shared" si="590"/>
        <v>1095.9475609756098</v>
      </c>
      <c r="N5388" s="14">
        <f>E5388*(K5388-L5388-M5388)*IF(F5388="GHS",1,Assumptions!$B$4)</f>
        <v>116323521.66521563</v>
      </c>
      <c r="O5388" s="15">
        <f t="shared" ca="1" si="591"/>
        <v>340</v>
      </c>
      <c r="P5388" s="15" t="str">
        <f t="shared" ca="1" si="592"/>
        <v>181-365d</v>
      </c>
      <c r="Q5388" s="17">
        <f ca="1">IF(P5388="0-90d",0,IF(P5388="91-180d",INDEX(Assumptions!$F$8:$F$12,MATCH(B5388,Assumptions!$A$8:$A$12,0)),IF(P5388="181-365d",INDEX(Assumptions!$G$8:$G$12,MATCH(B5388,Assumptions!$A$8:$A$12,0)),INDEX(Assumptions!$H$8:$H$12,MATCH(B5388,Assumptions!$A$8:$A$12,0)))))</f>
        <v>0.15</v>
      </c>
      <c r="R5388" s="14">
        <f t="shared" ca="1" si="593"/>
        <v>15461198.578800002</v>
      </c>
      <c r="S5388" s="14">
        <f t="shared" ca="1" si="594"/>
        <v>87613458.613200009</v>
      </c>
      <c r="T5388" s="11" t="s">
        <v>25</v>
      </c>
      <c r="U5388" s="18" t="s">
        <v>26</v>
      </c>
    </row>
    <row r="5389" spans="1:21" ht="15" customHeight="1" x14ac:dyDescent="0.15">
      <c r="A5389" s="10" t="s">
        <v>5437</v>
      </c>
      <c r="B5389" s="11" t="s">
        <v>31</v>
      </c>
      <c r="C5389" s="11" t="s">
        <v>63</v>
      </c>
      <c r="D5389" s="12">
        <v>45906</v>
      </c>
      <c r="E5389" s="11">
        <v>188</v>
      </c>
      <c r="F5389" s="11" t="s">
        <v>33</v>
      </c>
      <c r="G5389" s="13">
        <v>1557</v>
      </c>
      <c r="H5389" s="14">
        <f t="shared" si="588"/>
        <v>292716</v>
      </c>
      <c r="I5389" s="14">
        <f>IF(F5389="GHS",H5389,H5389*Assumptions!$B$4)</f>
        <v>292716</v>
      </c>
      <c r="J5389" s="15" t="str">
        <f>INDEX(Assumptions!$B$8:$B$12,MATCH(B5389,Assumptions!$A$8:$A$12,0))</f>
        <v>Weighted Average</v>
      </c>
      <c r="K5389" s="16">
        <f>G5389/(1-INDEX(Assumptions!$D$8:$D$12,MATCH(B5389,Assumptions!$A$8:$A$12,0)))</f>
        <v>2162.5</v>
      </c>
      <c r="L5389" s="16">
        <f t="shared" si="589"/>
        <v>46.71</v>
      </c>
      <c r="M5389" s="16">
        <f t="shared" si="590"/>
        <v>108.125</v>
      </c>
      <c r="N5389" s="14">
        <f>E5389*(K5389-L5389-M5389)*IF(F5389="GHS",1,Assumptions!$B$4)</f>
        <v>377441.02</v>
      </c>
      <c r="O5389" s="15">
        <f t="shared" ca="1" si="591"/>
        <v>380</v>
      </c>
      <c r="P5389" s="15" t="str">
        <f t="shared" ca="1" si="592"/>
        <v>365d+</v>
      </c>
      <c r="Q5389" s="17">
        <f ca="1">IF(P5389="0-90d",0,IF(P5389="91-180d",INDEX(Assumptions!$F$8:$F$12,MATCH(B5389,Assumptions!$A$8:$A$12,0)),IF(P5389="181-365d",INDEX(Assumptions!$G$8:$G$12,MATCH(B5389,Assumptions!$A$8:$A$12,0)),INDEX(Assumptions!$H$8:$H$12,MATCH(B5389,Assumptions!$A$8:$A$12,0)))))</f>
        <v>0.6</v>
      </c>
      <c r="R5389" s="14">
        <f t="shared" ca="1" si="593"/>
        <v>175629.6</v>
      </c>
      <c r="S5389" s="14">
        <f t="shared" ca="1" si="594"/>
        <v>117086.39999999999</v>
      </c>
      <c r="T5389" s="11" t="s">
        <v>25</v>
      </c>
      <c r="U5389" s="18" t="s">
        <v>26</v>
      </c>
    </row>
    <row r="5390" spans="1:21" ht="15" customHeight="1" x14ac:dyDescent="0.15">
      <c r="A5390" s="10" t="s">
        <v>5438</v>
      </c>
      <c r="B5390" s="11" t="s">
        <v>31</v>
      </c>
      <c r="C5390" s="11" t="s">
        <v>32</v>
      </c>
      <c r="D5390" s="12">
        <v>46105</v>
      </c>
      <c r="E5390" s="11">
        <v>4915</v>
      </c>
      <c r="F5390" s="11" t="s">
        <v>33</v>
      </c>
      <c r="G5390" s="13">
        <v>2734.15</v>
      </c>
      <c r="H5390" s="14">
        <f t="shared" si="588"/>
        <v>13438347.25</v>
      </c>
      <c r="I5390" s="14">
        <f>IF(F5390="GHS",H5390,H5390*Assumptions!$B$4)</f>
        <v>13438347.25</v>
      </c>
      <c r="J5390" s="15" t="str">
        <f>INDEX(Assumptions!$B$8:$B$12,MATCH(B5390,Assumptions!$A$8:$A$12,0))</f>
        <v>Weighted Average</v>
      </c>
      <c r="K5390" s="16">
        <f>G5390/(1-INDEX(Assumptions!$D$8:$D$12,MATCH(B5390,Assumptions!$A$8:$A$12,0)))</f>
        <v>3797.4305555555557</v>
      </c>
      <c r="L5390" s="16">
        <f t="shared" si="589"/>
        <v>82.024500000000003</v>
      </c>
      <c r="M5390" s="16">
        <f t="shared" si="590"/>
        <v>189.8715277777778</v>
      </c>
      <c r="N5390" s="14">
        <f>E5390*(K5390-L5390-M5390)*IF(F5390="GHS",1,Assumptions!$B$4)</f>
        <v>17328002.204027779</v>
      </c>
      <c r="O5390" s="15">
        <f t="shared" ca="1" si="591"/>
        <v>181</v>
      </c>
      <c r="P5390" s="15" t="str">
        <f t="shared" ca="1" si="592"/>
        <v>181-365d</v>
      </c>
      <c r="Q5390" s="17">
        <f ca="1">IF(P5390="0-90d",0,IF(P5390="91-180d",INDEX(Assumptions!$F$8:$F$12,MATCH(B5390,Assumptions!$A$8:$A$12,0)),IF(P5390="181-365d",INDEX(Assumptions!$G$8:$G$12,MATCH(B5390,Assumptions!$A$8:$A$12,0)),INDEX(Assumptions!$H$8:$H$12,MATCH(B5390,Assumptions!$A$8:$A$12,0)))))</f>
        <v>0.2</v>
      </c>
      <c r="R5390" s="14">
        <f t="shared" ca="1" si="593"/>
        <v>2687669.45</v>
      </c>
      <c r="S5390" s="14">
        <f t="shared" ca="1" si="594"/>
        <v>10750677.800000001</v>
      </c>
      <c r="T5390" s="11" t="s">
        <v>25</v>
      </c>
      <c r="U5390" s="18" t="s">
        <v>26</v>
      </c>
    </row>
    <row r="5391" spans="1:21" ht="15" customHeight="1" x14ac:dyDescent="0.15">
      <c r="A5391" s="10" t="s">
        <v>5439</v>
      </c>
      <c r="B5391" s="11" t="s">
        <v>46</v>
      </c>
      <c r="C5391" s="11" t="s">
        <v>52</v>
      </c>
      <c r="D5391" s="12">
        <v>45743</v>
      </c>
      <c r="E5391" s="11">
        <v>66</v>
      </c>
      <c r="F5391" s="11" t="s">
        <v>33</v>
      </c>
      <c r="G5391" s="13">
        <v>228432.38</v>
      </c>
      <c r="H5391" s="14">
        <f t="shared" si="588"/>
        <v>15076537.08</v>
      </c>
      <c r="I5391" s="14">
        <f>IF(F5391="GHS",H5391,H5391*Assumptions!$B$4)</f>
        <v>15076537.08</v>
      </c>
      <c r="J5391" s="15" t="str">
        <f>INDEX(Assumptions!$B$8:$B$12,MATCH(B5391,Assumptions!$A$8:$A$12,0))</f>
        <v>Specific Identification</v>
      </c>
      <c r="K5391" s="16">
        <f>G5391/(1-INDEX(Assumptions!$D$8:$D$12,MATCH(B5391,Assumptions!$A$8:$A$12,0)))</f>
        <v>292862.02564102563</v>
      </c>
      <c r="L5391" s="16">
        <f t="shared" si="589"/>
        <v>6852.9713999999994</v>
      </c>
      <c r="M5391" s="16">
        <f t="shared" si="590"/>
        <v>14643.101282051282</v>
      </c>
      <c r="N5391" s="14">
        <f>E5391*(K5391-L5391-M5391)*IF(F5391="GHS",1,Assumptions!$B$4)</f>
        <v>17910152.895292308</v>
      </c>
      <c r="O5391" s="15">
        <f t="shared" ca="1" si="591"/>
        <v>543</v>
      </c>
      <c r="P5391" s="15" t="str">
        <f t="shared" ca="1" si="592"/>
        <v>365d+</v>
      </c>
      <c r="Q5391" s="17">
        <f ca="1">IF(P5391="0-90d",0,IF(P5391="91-180d",INDEX(Assumptions!$F$8:$F$12,MATCH(B5391,Assumptions!$A$8:$A$12,0)),IF(P5391="181-365d",INDEX(Assumptions!$G$8:$G$12,MATCH(B5391,Assumptions!$A$8:$A$12,0)),INDEX(Assumptions!$H$8:$H$12,MATCH(B5391,Assumptions!$A$8:$A$12,0)))))</f>
        <v>0.15</v>
      </c>
      <c r="R5391" s="14">
        <f t="shared" ca="1" si="593"/>
        <v>2261480.5619999999</v>
      </c>
      <c r="S5391" s="14">
        <f t="shared" ca="1" si="594"/>
        <v>12815056.517999999</v>
      </c>
      <c r="T5391" s="11" t="s">
        <v>25</v>
      </c>
      <c r="U5391" s="18" t="s">
        <v>26</v>
      </c>
    </row>
    <row r="5392" spans="1:21" ht="15" customHeight="1" x14ac:dyDescent="0.15">
      <c r="A5392" s="10" t="s">
        <v>5440</v>
      </c>
      <c r="B5392" s="11" t="s">
        <v>28</v>
      </c>
      <c r="C5392" s="11" t="s">
        <v>38</v>
      </c>
      <c r="D5392" s="12">
        <v>45971</v>
      </c>
      <c r="E5392" s="11">
        <v>2246</v>
      </c>
      <c r="F5392" s="11" t="s">
        <v>24</v>
      </c>
      <c r="G5392" s="13">
        <v>4626.1899999999996</v>
      </c>
      <c r="H5392" s="14">
        <f t="shared" si="588"/>
        <v>10390422.739999998</v>
      </c>
      <c r="I5392" s="14">
        <f>IF(F5392="GHS",H5392,H5392*Assumptions!$B$4)</f>
        <v>112216565.59199999</v>
      </c>
      <c r="J5392" s="15" t="str">
        <f>INDEX(Assumptions!$B$8:$B$12,MATCH(B5392,Assumptions!$A$8:$A$12,0))</f>
        <v>Fair Value Less Costs to Sell</v>
      </c>
      <c r="K5392" s="16">
        <f>G5392/(1-INDEX(Assumptions!$D$8:$D$12,MATCH(B5392,Assumptions!$A$8:$A$12,0)))</f>
        <v>5257.0340909090901</v>
      </c>
      <c r="L5392" s="16">
        <f t="shared" si="589"/>
        <v>138.78569999999999</v>
      </c>
      <c r="M5392" s="16">
        <f t="shared" si="590"/>
        <v>262.85170454545454</v>
      </c>
      <c r="N5392" s="14">
        <f>E5392*(K5392-L5392-M5392)*IF(F5392="GHS",1,Assumptions!$B$4)</f>
        <v>117776386.34178543</v>
      </c>
      <c r="O5392" s="15">
        <f t="shared" ca="1" si="591"/>
        <v>315</v>
      </c>
      <c r="P5392" s="15" t="str">
        <f t="shared" ca="1" si="592"/>
        <v>181-365d</v>
      </c>
      <c r="Q5392" s="17">
        <f ca="1">IF(P5392="0-90d",0,IF(P5392="91-180d",INDEX(Assumptions!$F$8:$F$12,MATCH(B5392,Assumptions!$A$8:$A$12,0)),IF(P5392="181-365d",INDEX(Assumptions!$G$8:$G$12,MATCH(B5392,Assumptions!$A$8:$A$12,0)),INDEX(Assumptions!$H$8:$H$12,MATCH(B5392,Assumptions!$A$8:$A$12,0)))))</f>
        <v>0.1</v>
      </c>
      <c r="R5392" s="14">
        <f t="shared" ca="1" si="593"/>
        <v>11221656.5592</v>
      </c>
      <c r="S5392" s="14">
        <f t="shared" ca="1" si="594"/>
        <v>100994909.03279999</v>
      </c>
      <c r="T5392" s="11" t="s">
        <v>25</v>
      </c>
      <c r="U5392" s="18" t="s">
        <v>26</v>
      </c>
    </row>
    <row r="5393" spans="1:21" ht="15" customHeight="1" x14ac:dyDescent="0.15">
      <c r="A5393" s="10" t="s">
        <v>5441</v>
      </c>
      <c r="B5393" s="11" t="s">
        <v>28</v>
      </c>
      <c r="C5393" s="11" t="s">
        <v>38</v>
      </c>
      <c r="D5393" s="12">
        <v>45922</v>
      </c>
      <c r="E5393" s="11">
        <v>4487</v>
      </c>
      <c r="F5393" s="11" t="s">
        <v>24</v>
      </c>
      <c r="G5393" s="13">
        <v>4549.87</v>
      </c>
      <c r="H5393" s="14">
        <f t="shared" si="588"/>
        <v>20415266.690000001</v>
      </c>
      <c r="I5393" s="14">
        <f>IF(F5393="GHS",H5393,H5393*Assumptions!$B$4)</f>
        <v>220484880.25200003</v>
      </c>
      <c r="J5393" s="15" t="str">
        <f>INDEX(Assumptions!$B$8:$B$12,MATCH(B5393,Assumptions!$A$8:$A$12,0))</f>
        <v>Fair Value Less Costs to Sell</v>
      </c>
      <c r="K5393" s="16">
        <f>G5393/(1-INDEX(Assumptions!$D$8:$D$12,MATCH(B5393,Assumptions!$A$8:$A$12,0)))</f>
        <v>5170.306818181818</v>
      </c>
      <c r="L5393" s="16">
        <f t="shared" si="589"/>
        <v>136.49609999999998</v>
      </c>
      <c r="M5393" s="16">
        <f t="shared" si="590"/>
        <v>258.51534090909092</v>
      </c>
      <c r="N5393" s="14">
        <f>E5393*(K5393-L5393-M5393)*IF(F5393="GHS",1,Assumptions!$B$4)</f>
        <v>231408903.86448547</v>
      </c>
      <c r="O5393" s="15">
        <f t="shared" ca="1" si="591"/>
        <v>364</v>
      </c>
      <c r="P5393" s="15" t="str">
        <f t="shared" ca="1" si="592"/>
        <v>181-365d</v>
      </c>
      <c r="Q5393" s="17">
        <f ca="1">IF(P5393="0-90d",0,IF(P5393="91-180d",INDEX(Assumptions!$F$8:$F$12,MATCH(B5393,Assumptions!$A$8:$A$12,0)),IF(P5393="181-365d",INDEX(Assumptions!$G$8:$G$12,MATCH(B5393,Assumptions!$A$8:$A$12,0)),INDEX(Assumptions!$H$8:$H$12,MATCH(B5393,Assumptions!$A$8:$A$12,0)))))</f>
        <v>0.1</v>
      </c>
      <c r="R5393" s="14">
        <f t="shared" ca="1" si="593"/>
        <v>22048488.025200006</v>
      </c>
      <c r="S5393" s="14">
        <f t="shared" ca="1" si="594"/>
        <v>198436392.22680002</v>
      </c>
      <c r="T5393" s="11" t="s">
        <v>25</v>
      </c>
      <c r="U5393" s="18" t="s">
        <v>26</v>
      </c>
    </row>
    <row r="5394" spans="1:21" ht="15" customHeight="1" x14ac:dyDescent="0.15">
      <c r="A5394" s="10" t="s">
        <v>5442</v>
      </c>
      <c r="B5394" s="11" t="s">
        <v>28</v>
      </c>
      <c r="C5394" s="11" t="s">
        <v>38</v>
      </c>
      <c r="D5394" s="12">
        <v>45903</v>
      </c>
      <c r="E5394" s="11">
        <v>4779</v>
      </c>
      <c r="F5394" s="11" t="s">
        <v>24</v>
      </c>
      <c r="G5394" s="13">
        <v>7127.31</v>
      </c>
      <c r="H5394" s="14">
        <f t="shared" si="588"/>
        <v>34061414.490000002</v>
      </c>
      <c r="I5394" s="14">
        <f>IF(F5394="GHS",H5394,H5394*Assumptions!$B$4)</f>
        <v>367863276.49200004</v>
      </c>
      <c r="J5394" s="15" t="str">
        <f>INDEX(Assumptions!$B$8:$B$12,MATCH(B5394,Assumptions!$A$8:$A$12,0))</f>
        <v>Fair Value Less Costs to Sell</v>
      </c>
      <c r="K5394" s="16">
        <f>G5394/(1-INDEX(Assumptions!$D$8:$D$12,MATCH(B5394,Assumptions!$A$8:$A$12,0)))</f>
        <v>8099.2159090909099</v>
      </c>
      <c r="L5394" s="16">
        <f t="shared" si="589"/>
        <v>213.8193</v>
      </c>
      <c r="M5394" s="16">
        <f t="shared" si="590"/>
        <v>404.96079545454552</v>
      </c>
      <c r="N5394" s="14">
        <f>E5394*(K5394-L5394-M5394)*IF(F5394="GHS",1,Assumptions!$B$4)</f>
        <v>386089229.7363764</v>
      </c>
      <c r="O5394" s="15">
        <f t="shared" ca="1" si="591"/>
        <v>383</v>
      </c>
      <c r="P5394" s="15" t="str">
        <f t="shared" ca="1" si="592"/>
        <v>365d+</v>
      </c>
      <c r="Q5394" s="17">
        <f ca="1">IF(P5394="0-90d",0,IF(P5394="91-180d",INDEX(Assumptions!$F$8:$F$12,MATCH(B5394,Assumptions!$A$8:$A$12,0)),IF(P5394="181-365d",INDEX(Assumptions!$G$8:$G$12,MATCH(B5394,Assumptions!$A$8:$A$12,0)),INDEX(Assumptions!$H$8:$H$12,MATCH(B5394,Assumptions!$A$8:$A$12,0)))))</f>
        <v>0.4</v>
      </c>
      <c r="R5394" s="14">
        <f t="shared" ca="1" si="593"/>
        <v>147145310.59680003</v>
      </c>
      <c r="S5394" s="14">
        <f t="shared" ca="1" si="594"/>
        <v>220717965.89520001</v>
      </c>
      <c r="T5394" s="11" t="s">
        <v>25</v>
      </c>
      <c r="U5394" s="18" t="s">
        <v>26</v>
      </c>
    </row>
    <row r="5395" spans="1:21" ht="15" customHeight="1" x14ac:dyDescent="0.15">
      <c r="A5395" s="10" t="s">
        <v>5443</v>
      </c>
      <c r="B5395" s="11" t="s">
        <v>41</v>
      </c>
      <c r="C5395" s="11" t="s">
        <v>44</v>
      </c>
      <c r="D5395" s="12">
        <v>45758</v>
      </c>
      <c r="E5395" s="11">
        <v>2053</v>
      </c>
      <c r="F5395" s="11" t="s">
        <v>33</v>
      </c>
      <c r="G5395" s="13">
        <v>143.71</v>
      </c>
      <c r="H5395" s="14">
        <f t="shared" si="588"/>
        <v>295036.63</v>
      </c>
      <c r="I5395" s="14">
        <f>IF(F5395="GHS",H5395,H5395*Assumptions!$B$4)</f>
        <v>295036.63</v>
      </c>
      <c r="J5395" s="15" t="str">
        <f>INDEX(Assumptions!$B$8:$B$12,MATCH(B5395,Assumptions!$A$8:$A$12,0))</f>
        <v>Weighted Average</v>
      </c>
      <c r="K5395" s="16">
        <f>G5395/(1-INDEX(Assumptions!$D$8:$D$12,MATCH(B5395,Assumptions!$A$8:$A$12,0)))</f>
        <v>221.09230769230768</v>
      </c>
      <c r="L5395" s="16">
        <f t="shared" si="589"/>
        <v>4.3113000000000001</v>
      </c>
      <c r="M5395" s="16">
        <f t="shared" si="590"/>
        <v>11.054615384615385</v>
      </c>
      <c r="N5395" s="14">
        <f>E5395*(K5395-L5395-M5395)*IF(F5395="GHS",1,Assumptions!$B$4)</f>
        <v>422356.28340769233</v>
      </c>
      <c r="O5395" s="15">
        <f t="shared" ca="1" si="591"/>
        <v>528</v>
      </c>
      <c r="P5395" s="15" t="str">
        <f t="shared" ca="1" si="592"/>
        <v>365d+</v>
      </c>
      <c r="Q5395" s="17">
        <f ca="1">IF(P5395="0-90d",0,IF(P5395="91-180d",INDEX(Assumptions!$F$8:$F$12,MATCH(B5395,Assumptions!$A$8:$A$12,0)),IF(P5395="181-365d",INDEX(Assumptions!$G$8:$G$12,MATCH(B5395,Assumptions!$A$8:$A$12,0)),INDEX(Assumptions!$H$8:$H$12,MATCH(B5395,Assumptions!$A$8:$A$12,0)))))</f>
        <v>0.8</v>
      </c>
      <c r="R5395" s="14">
        <f t="shared" ca="1" si="593"/>
        <v>236029.304</v>
      </c>
      <c r="S5395" s="14">
        <f t="shared" ca="1" si="594"/>
        <v>59007.326000000001</v>
      </c>
      <c r="T5395" s="11" t="s">
        <v>25</v>
      </c>
      <c r="U5395" s="18" t="s">
        <v>26</v>
      </c>
    </row>
    <row r="5396" spans="1:21" ht="15" customHeight="1" x14ac:dyDescent="0.15">
      <c r="A5396" s="10" t="s">
        <v>5444</v>
      </c>
      <c r="B5396" s="11" t="s">
        <v>31</v>
      </c>
      <c r="C5396" s="11" t="s">
        <v>76</v>
      </c>
      <c r="D5396" s="12">
        <v>46134</v>
      </c>
      <c r="E5396" s="11">
        <v>4107</v>
      </c>
      <c r="F5396" s="11" t="s">
        <v>33</v>
      </c>
      <c r="G5396" s="13">
        <v>2594.04</v>
      </c>
      <c r="H5396" s="14">
        <f t="shared" si="588"/>
        <v>10653722.279999999</v>
      </c>
      <c r="I5396" s="14">
        <f>IF(F5396="GHS",H5396,H5396*Assumptions!$B$4)</f>
        <v>10653722.279999999</v>
      </c>
      <c r="J5396" s="15" t="str">
        <f>INDEX(Assumptions!$B$8:$B$12,MATCH(B5396,Assumptions!$A$8:$A$12,0))</f>
        <v>Weighted Average</v>
      </c>
      <c r="K5396" s="16">
        <f>G5396/(1-INDEX(Assumptions!$D$8:$D$12,MATCH(B5396,Assumptions!$A$8:$A$12,0)))</f>
        <v>3602.8333333333335</v>
      </c>
      <c r="L5396" s="16">
        <f t="shared" si="589"/>
        <v>77.82119999999999</v>
      </c>
      <c r="M5396" s="16">
        <f t="shared" si="590"/>
        <v>180.14166666666668</v>
      </c>
      <c r="N5396" s="14">
        <f>E5396*(K5396-L5396-M5396)*IF(F5396="GHS",1,Assumptions!$B$4)</f>
        <v>13737383.0066</v>
      </c>
      <c r="O5396" s="15">
        <f t="shared" ca="1" si="591"/>
        <v>152</v>
      </c>
      <c r="P5396" s="15" t="str">
        <f t="shared" ca="1" si="592"/>
        <v>91-180d</v>
      </c>
      <c r="Q5396" s="17">
        <f ca="1">IF(P5396="0-90d",0,IF(P5396="91-180d",INDEX(Assumptions!$F$8:$F$12,MATCH(B5396,Assumptions!$A$8:$A$12,0)),IF(P5396="181-365d",INDEX(Assumptions!$G$8:$G$12,MATCH(B5396,Assumptions!$A$8:$A$12,0)),INDEX(Assumptions!$H$8:$H$12,MATCH(B5396,Assumptions!$A$8:$A$12,0)))))</f>
        <v>0.05</v>
      </c>
      <c r="R5396" s="14">
        <f t="shared" ca="1" si="593"/>
        <v>532686.11399999994</v>
      </c>
      <c r="S5396" s="14">
        <f t="shared" ca="1" si="594"/>
        <v>10121036.165999999</v>
      </c>
      <c r="T5396" s="11" t="s">
        <v>25</v>
      </c>
      <c r="U5396" s="18" t="s">
        <v>26</v>
      </c>
    </row>
    <row r="5397" spans="1:21" ht="15" customHeight="1" x14ac:dyDescent="0.15">
      <c r="A5397" s="10" t="s">
        <v>5445</v>
      </c>
      <c r="B5397" s="11" t="s">
        <v>31</v>
      </c>
      <c r="C5397" s="11" t="s">
        <v>76</v>
      </c>
      <c r="D5397" s="12">
        <v>46075</v>
      </c>
      <c r="E5397" s="11">
        <v>629</v>
      </c>
      <c r="F5397" s="11" t="s">
        <v>33</v>
      </c>
      <c r="G5397" s="13">
        <v>588.85</v>
      </c>
      <c r="H5397" s="14">
        <f t="shared" si="588"/>
        <v>370386.65</v>
      </c>
      <c r="I5397" s="14">
        <f>IF(F5397="GHS",H5397,H5397*Assumptions!$B$4)</f>
        <v>370386.65</v>
      </c>
      <c r="J5397" s="15" t="str">
        <f>INDEX(Assumptions!$B$8:$B$12,MATCH(B5397,Assumptions!$A$8:$A$12,0))</f>
        <v>Weighted Average</v>
      </c>
      <c r="K5397" s="16">
        <f>G5397/(1-INDEX(Assumptions!$D$8:$D$12,MATCH(B5397,Assumptions!$A$8:$A$12,0)))</f>
        <v>817.84722222222229</v>
      </c>
      <c r="L5397" s="16">
        <f t="shared" si="589"/>
        <v>17.665500000000002</v>
      </c>
      <c r="M5397" s="16">
        <f t="shared" si="590"/>
        <v>40.892361111111114</v>
      </c>
      <c r="N5397" s="14">
        <f>E5397*(K5397-L5397-M5397)*IF(F5397="GHS",1,Assumptions!$B$4)</f>
        <v>477593.00813888898</v>
      </c>
      <c r="O5397" s="15">
        <f t="shared" ca="1" si="591"/>
        <v>211</v>
      </c>
      <c r="P5397" s="15" t="str">
        <f t="shared" ca="1" si="592"/>
        <v>181-365d</v>
      </c>
      <c r="Q5397" s="17">
        <f ca="1">IF(P5397="0-90d",0,IF(P5397="91-180d",INDEX(Assumptions!$F$8:$F$12,MATCH(B5397,Assumptions!$A$8:$A$12,0)),IF(P5397="181-365d",INDEX(Assumptions!$G$8:$G$12,MATCH(B5397,Assumptions!$A$8:$A$12,0)),INDEX(Assumptions!$H$8:$H$12,MATCH(B5397,Assumptions!$A$8:$A$12,0)))))</f>
        <v>0.2</v>
      </c>
      <c r="R5397" s="14">
        <f t="shared" ca="1" si="593"/>
        <v>74077.33</v>
      </c>
      <c r="S5397" s="14">
        <f t="shared" ca="1" si="594"/>
        <v>296309.32</v>
      </c>
      <c r="T5397" s="11" t="s">
        <v>25</v>
      </c>
      <c r="U5397" s="18" t="s">
        <v>36</v>
      </c>
    </row>
    <row r="5398" spans="1:21" ht="15" customHeight="1" x14ac:dyDescent="0.15">
      <c r="A5398" s="10" t="s">
        <v>5446</v>
      </c>
      <c r="B5398" s="11" t="s">
        <v>31</v>
      </c>
      <c r="C5398" s="11" t="s">
        <v>76</v>
      </c>
      <c r="D5398" s="12">
        <v>46020</v>
      </c>
      <c r="E5398" s="11">
        <v>1263</v>
      </c>
      <c r="F5398" s="11" t="s">
        <v>33</v>
      </c>
      <c r="G5398" s="13">
        <v>1361.47</v>
      </c>
      <c r="H5398" s="14">
        <f t="shared" si="588"/>
        <v>1719536.61</v>
      </c>
      <c r="I5398" s="14">
        <f>IF(F5398="GHS",H5398,H5398*Assumptions!$B$4)</f>
        <v>1719536.61</v>
      </c>
      <c r="J5398" s="15" t="str">
        <f>INDEX(Assumptions!$B$8:$B$12,MATCH(B5398,Assumptions!$A$8:$A$12,0))</f>
        <v>Weighted Average</v>
      </c>
      <c r="K5398" s="16">
        <f>G5398/(1-INDEX(Assumptions!$D$8:$D$12,MATCH(B5398,Assumptions!$A$8:$A$12,0)))</f>
        <v>1890.9305555555557</v>
      </c>
      <c r="L5398" s="16">
        <f t="shared" si="589"/>
        <v>40.844099999999997</v>
      </c>
      <c r="M5398" s="16">
        <f t="shared" si="590"/>
        <v>94.546527777777783</v>
      </c>
      <c r="N5398" s="14">
        <f>E5398*(K5398-L5398-M5398)*IF(F5398="GHS",1,Assumptions!$B$4)</f>
        <v>2217246.9287833334</v>
      </c>
      <c r="O5398" s="15">
        <f t="shared" ca="1" si="591"/>
        <v>266</v>
      </c>
      <c r="P5398" s="15" t="str">
        <f t="shared" ca="1" si="592"/>
        <v>181-365d</v>
      </c>
      <c r="Q5398" s="17">
        <f ca="1">IF(P5398="0-90d",0,IF(P5398="91-180d",INDEX(Assumptions!$F$8:$F$12,MATCH(B5398,Assumptions!$A$8:$A$12,0)),IF(P5398="181-365d",INDEX(Assumptions!$G$8:$G$12,MATCH(B5398,Assumptions!$A$8:$A$12,0)),INDEX(Assumptions!$H$8:$H$12,MATCH(B5398,Assumptions!$A$8:$A$12,0)))))</f>
        <v>0.2</v>
      </c>
      <c r="R5398" s="14">
        <f t="shared" ca="1" si="593"/>
        <v>343907.32200000004</v>
      </c>
      <c r="S5398" s="14">
        <f t="shared" ca="1" si="594"/>
        <v>1375629.2880000002</v>
      </c>
      <c r="T5398" s="11" t="s">
        <v>25</v>
      </c>
      <c r="U5398" s="18" t="s">
        <v>36</v>
      </c>
    </row>
    <row r="5399" spans="1:21" ht="15" customHeight="1" x14ac:dyDescent="0.15">
      <c r="A5399" s="10" t="s">
        <v>5447</v>
      </c>
      <c r="B5399" s="11" t="s">
        <v>22</v>
      </c>
      <c r="C5399" s="11" t="s">
        <v>23</v>
      </c>
      <c r="D5399" s="12">
        <v>46008</v>
      </c>
      <c r="E5399" s="11">
        <v>888</v>
      </c>
      <c r="F5399" s="11" t="s">
        <v>24</v>
      </c>
      <c r="G5399" s="13">
        <v>24231.18</v>
      </c>
      <c r="H5399" s="14">
        <f t="shared" si="588"/>
        <v>21517287.84</v>
      </c>
      <c r="I5399" s="14">
        <f>IF(F5399="GHS",H5399,H5399*Assumptions!$B$4)</f>
        <v>232386708.67200002</v>
      </c>
      <c r="J5399" s="15" t="str">
        <f>INDEX(Assumptions!$B$8:$B$12,MATCH(B5399,Assumptions!$A$8:$A$12,0))</f>
        <v>FIFO</v>
      </c>
      <c r="K5399" s="16">
        <f>G5399/(1-INDEX(Assumptions!$D$8:$D$12,MATCH(B5399,Assumptions!$A$8:$A$12,0)))</f>
        <v>29550.219512195119</v>
      </c>
      <c r="L5399" s="16">
        <f t="shared" si="589"/>
        <v>726.93539999999996</v>
      </c>
      <c r="M5399" s="16">
        <f t="shared" si="590"/>
        <v>1477.5109756097561</v>
      </c>
      <c r="N5399" s="14">
        <f>E5399*(K5399-L5399-M5399)*IF(F5399="GHS",1,Assumptions!$B$4)</f>
        <v>262256902.68910828</v>
      </c>
      <c r="O5399" s="15">
        <f t="shared" ca="1" si="591"/>
        <v>278</v>
      </c>
      <c r="P5399" s="15" t="str">
        <f t="shared" ca="1" si="592"/>
        <v>181-365d</v>
      </c>
      <c r="Q5399" s="17">
        <f ca="1">IF(P5399="0-90d",0,IF(P5399="91-180d",INDEX(Assumptions!$F$8:$F$12,MATCH(B5399,Assumptions!$A$8:$A$12,0)),IF(P5399="181-365d",INDEX(Assumptions!$G$8:$G$12,MATCH(B5399,Assumptions!$A$8:$A$12,0)),INDEX(Assumptions!$H$8:$H$12,MATCH(B5399,Assumptions!$A$8:$A$12,0)))))</f>
        <v>0.15</v>
      </c>
      <c r="R5399" s="14">
        <f t="shared" ca="1" si="593"/>
        <v>34858006.300800003</v>
      </c>
      <c r="S5399" s="14">
        <f t="shared" ca="1" si="594"/>
        <v>197528702.37120003</v>
      </c>
      <c r="T5399" s="11" t="s">
        <v>25</v>
      </c>
      <c r="U5399" s="18" t="s">
        <v>26</v>
      </c>
    </row>
    <row r="5400" spans="1:21" ht="15" customHeight="1" x14ac:dyDescent="0.15">
      <c r="A5400" s="10" t="s">
        <v>5448</v>
      </c>
      <c r="B5400" s="11" t="s">
        <v>41</v>
      </c>
      <c r="C5400" s="11" t="s">
        <v>49</v>
      </c>
      <c r="D5400" s="12">
        <v>45905</v>
      </c>
      <c r="E5400" s="11">
        <v>4841</v>
      </c>
      <c r="F5400" s="11" t="s">
        <v>33</v>
      </c>
      <c r="G5400" s="13">
        <v>239.06</v>
      </c>
      <c r="H5400" s="14">
        <f t="shared" si="588"/>
        <v>1157289.46</v>
      </c>
      <c r="I5400" s="14">
        <f>IF(F5400="GHS",H5400,H5400*Assumptions!$B$4)</f>
        <v>1157289.46</v>
      </c>
      <c r="J5400" s="15" t="str">
        <f>INDEX(Assumptions!$B$8:$B$12,MATCH(B5400,Assumptions!$A$8:$A$12,0))</f>
        <v>Weighted Average</v>
      </c>
      <c r="K5400" s="16">
        <f>G5400/(1-INDEX(Assumptions!$D$8:$D$12,MATCH(B5400,Assumptions!$A$8:$A$12,0)))</f>
        <v>367.78461538461539</v>
      </c>
      <c r="L5400" s="16">
        <f t="shared" si="589"/>
        <v>7.1718000000000002</v>
      </c>
      <c r="M5400" s="16">
        <f t="shared" si="590"/>
        <v>18.389230769230771</v>
      </c>
      <c r="N5400" s="14">
        <f>E5400*(K5400-L5400-M5400)*IF(F5400="GHS",1,Assumptions!$B$4)</f>
        <v>1656704.3731230767</v>
      </c>
      <c r="O5400" s="15">
        <f t="shared" ca="1" si="591"/>
        <v>381</v>
      </c>
      <c r="P5400" s="15" t="str">
        <f t="shared" ca="1" si="592"/>
        <v>365d+</v>
      </c>
      <c r="Q5400" s="17">
        <f ca="1">IF(P5400="0-90d",0,IF(P5400="91-180d",INDEX(Assumptions!$F$8:$F$12,MATCH(B5400,Assumptions!$A$8:$A$12,0)),IF(P5400="181-365d",INDEX(Assumptions!$G$8:$G$12,MATCH(B5400,Assumptions!$A$8:$A$12,0)),INDEX(Assumptions!$H$8:$H$12,MATCH(B5400,Assumptions!$A$8:$A$12,0)))))</f>
        <v>0.8</v>
      </c>
      <c r="R5400" s="14">
        <f t="shared" ca="1" si="593"/>
        <v>925831.56799999997</v>
      </c>
      <c r="S5400" s="14">
        <f t="shared" ca="1" si="594"/>
        <v>231457.89199999999</v>
      </c>
      <c r="T5400" s="11" t="s">
        <v>50</v>
      </c>
      <c r="U5400" s="18" t="s">
        <v>26</v>
      </c>
    </row>
    <row r="5401" spans="1:21" ht="15" customHeight="1" x14ac:dyDescent="0.15">
      <c r="A5401" s="10" t="s">
        <v>5449</v>
      </c>
      <c r="B5401" s="11" t="s">
        <v>31</v>
      </c>
      <c r="C5401" s="11" t="s">
        <v>63</v>
      </c>
      <c r="D5401" s="12">
        <v>46122</v>
      </c>
      <c r="E5401" s="11">
        <v>704</v>
      </c>
      <c r="F5401" s="11" t="s">
        <v>33</v>
      </c>
      <c r="G5401" s="13">
        <v>3047.75</v>
      </c>
      <c r="H5401" s="14">
        <f t="shared" si="588"/>
        <v>2145616</v>
      </c>
      <c r="I5401" s="14">
        <f>IF(F5401="GHS",H5401,H5401*Assumptions!$B$4)</f>
        <v>2145616</v>
      </c>
      <c r="J5401" s="15" t="str">
        <f>INDEX(Assumptions!$B$8:$B$12,MATCH(B5401,Assumptions!$A$8:$A$12,0))</f>
        <v>Weighted Average</v>
      </c>
      <c r="K5401" s="16">
        <f>G5401/(1-INDEX(Assumptions!$D$8:$D$12,MATCH(B5401,Assumptions!$A$8:$A$12,0)))</f>
        <v>4232.9861111111113</v>
      </c>
      <c r="L5401" s="16">
        <f t="shared" si="589"/>
        <v>91.43249999999999</v>
      </c>
      <c r="M5401" s="16">
        <f t="shared" si="590"/>
        <v>211.64930555555557</v>
      </c>
      <c r="N5401" s="14">
        <f>E5401*(K5401-L5401-M5401)*IF(F5401="GHS",1,Assumptions!$B$4)</f>
        <v>2766652.6311111115</v>
      </c>
      <c r="O5401" s="15">
        <f t="shared" ca="1" si="591"/>
        <v>164</v>
      </c>
      <c r="P5401" s="15" t="str">
        <f t="shared" ca="1" si="592"/>
        <v>91-180d</v>
      </c>
      <c r="Q5401" s="17">
        <f ca="1">IF(P5401="0-90d",0,IF(P5401="91-180d",INDEX(Assumptions!$F$8:$F$12,MATCH(B5401,Assumptions!$A$8:$A$12,0)),IF(P5401="181-365d",INDEX(Assumptions!$G$8:$G$12,MATCH(B5401,Assumptions!$A$8:$A$12,0)),INDEX(Assumptions!$H$8:$H$12,MATCH(B5401,Assumptions!$A$8:$A$12,0)))))</f>
        <v>0.05</v>
      </c>
      <c r="R5401" s="14">
        <f t="shared" ca="1" si="593"/>
        <v>107280.8</v>
      </c>
      <c r="S5401" s="14">
        <f t="shared" ca="1" si="594"/>
        <v>2038335.2</v>
      </c>
      <c r="T5401" s="11" t="s">
        <v>25</v>
      </c>
      <c r="U5401" s="18" t="s">
        <v>26</v>
      </c>
    </row>
    <row r="5402" spans="1:21" ht="15" customHeight="1" x14ac:dyDescent="0.15">
      <c r="A5402" s="10" t="s">
        <v>5450</v>
      </c>
      <c r="B5402" s="11" t="s">
        <v>41</v>
      </c>
      <c r="C5402" s="11" t="s">
        <v>115</v>
      </c>
      <c r="D5402" s="12">
        <v>45799</v>
      </c>
      <c r="E5402" s="11">
        <v>2632</v>
      </c>
      <c r="F5402" s="11" t="s">
        <v>33</v>
      </c>
      <c r="G5402" s="13">
        <v>740.16</v>
      </c>
      <c r="H5402" s="14">
        <f t="shared" si="588"/>
        <v>1948101.1199999999</v>
      </c>
      <c r="I5402" s="14">
        <f>IF(F5402="GHS",H5402,H5402*Assumptions!$B$4)</f>
        <v>1948101.1199999999</v>
      </c>
      <c r="J5402" s="15" t="str">
        <f>INDEX(Assumptions!$B$8:$B$12,MATCH(B5402,Assumptions!$A$8:$A$12,0))</f>
        <v>Weighted Average</v>
      </c>
      <c r="K5402" s="16">
        <f>G5402/(1-INDEX(Assumptions!$D$8:$D$12,MATCH(B5402,Assumptions!$A$8:$A$12,0)))</f>
        <v>1138.7076923076922</v>
      </c>
      <c r="L5402" s="16">
        <f t="shared" si="589"/>
        <v>22.204799999999999</v>
      </c>
      <c r="M5402" s="16">
        <f t="shared" si="590"/>
        <v>56.935384615384613</v>
      </c>
      <c r="N5402" s="14">
        <f>E5402*(K5402-L5402-M5402)*IF(F5402="GHS",1,Assumptions!$B$4)</f>
        <v>2788781.6802461534</v>
      </c>
      <c r="O5402" s="15">
        <f t="shared" ca="1" si="591"/>
        <v>487</v>
      </c>
      <c r="P5402" s="15" t="str">
        <f t="shared" ca="1" si="592"/>
        <v>365d+</v>
      </c>
      <c r="Q5402" s="17">
        <f ca="1">IF(P5402="0-90d",0,IF(P5402="91-180d",INDEX(Assumptions!$F$8:$F$12,MATCH(B5402,Assumptions!$A$8:$A$12,0)),IF(P5402="181-365d",INDEX(Assumptions!$G$8:$G$12,MATCH(B5402,Assumptions!$A$8:$A$12,0)),INDEX(Assumptions!$H$8:$H$12,MATCH(B5402,Assumptions!$A$8:$A$12,0)))))</f>
        <v>0.8</v>
      </c>
      <c r="R5402" s="14">
        <f t="shared" ca="1" si="593"/>
        <v>1558480.8959999999</v>
      </c>
      <c r="S5402" s="14">
        <f t="shared" ca="1" si="594"/>
        <v>389620.22399999993</v>
      </c>
      <c r="T5402" s="11" t="s">
        <v>25</v>
      </c>
      <c r="U5402" s="18" t="s">
        <v>26</v>
      </c>
    </row>
    <row r="5403" spans="1:21" ht="15" customHeight="1" x14ac:dyDescent="0.15">
      <c r="A5403" s="10" t="s">
        <v>5451</v>
      </c>
      <c r="B5403" s="11" t="s">
        <v>31</v>
      </c>
      <c r="C5403" s="11" t="s">
        <v>32</v>
      </c>
      <c r="D5403" s="12">
        <v>45924</v>
      </c>
      <c r="E5403" s="11">
        <v>4727</v>
      </c>
      <c r="F5403" s="11" t="s">
        <v>33</v>
      </c>
      <c r="G5403" s="13">
        <v>1714.98</v>
      </c>
      <c r="H5403" s="14">
        <f t="shared" si="588"/>
        <v>8106710.46</v>
      </c>
      <c r="I5403" s="14">
        <f>IF(F5403="GHS",H5403,H5403*Assumptions!$B$4)</f>
        <v>8106710.46</v>
      </c>
      <c r="J5403" s="15" t="str">
        <f>INDEX(Assumptions!$B$8:$B$12,MATCH(B5403,Assumptions!$A$8:$A$12,0))</f>
        <v>Weighted Average</v>
      </c>
      <c r="K5403" s="16">
        <f>G5403/(1-INDEX(Assumptions!$D$8:$D$12,MATCH(B5403,Assumptions!$A$8:$A$12,0)))</f>
        <v>2381.916666666667</v>
      </c>
      <c r="L5403" s="16">
        <f t="shared" si="589"/>
        <v>51.449399999999997</v>
      </c>
      <c r="M5403" s="16">
        <f t="shared" si="590"/>
        <v>119.09583333333336</v>
      </c>
      <c r="N5403" s="14">
        <f>E5403*(K5403-L5403-M5403)*IF(F5403="GHS",1,Assumptions!$B$4)</f>
        <v>10453152.765366668</v>
      </c>
      <c r="O5403" s="15">
        <f t="shared" ca="1" si="591"/>
        <v>362</v>
      </c>
      <c r="P5403" s="15" t="str">
        <f t="shared" ca="1" si="592"/>
        <v>181-365d</v>
      </c>
      <c r="Q5403" s="17">
        <f ca="1">IF(P5403="0-90d",0,IF(P5403="91-180d",INDEX(Assumptions!$F$8:$F$12,MATCH(B5403,Assumptions!$A$8:$A$12,0)),IF(P5403="181-365d",INDEX(Assumptions!$G$8:$G$12,MATCH(B5403,Assumptions!$A$8:$A$12,0)),INDEX(Assumptions!$H$8:$H$12,MATCH(B5403,Assumptions!$A$8:$A$12,0)))))</f>
        <v>0.2</v>
      </c>
      <c r="R5403" s="14">
        <f t="shared" ca="1" si="593"/>
        <v>1621342.0920000002</v>
      </c>
      <c r="S5403" s="14">
        <f t="shared" ca="1" si="594"/>
        <v>6485368.3679999998</v>
      </c>
      <c r="T5403" s="11" t="s">
        <v>25</v>
      </c>
      <c r="U5403" s="18" t="s">
        <v>26</v>
      </c>
    </row>
    <row r="5404" spans="1:21" ht="15" customHeight="1" x14ac:dyDescent="0.15">
      <c r="A5404" s="10" t="s">
        <v>5452</v>
      </c>
      <c r="B5404" s="11" t="s">
        <v>41</v>
      </c>
      <c r="C5404" s="11" t="s">
        <v>42</v>
      </c>
      <c r="D5404" s="12">
        <v>45759</v>
      </c>
      <c r="E5404" s="11">
        <v>521</v>
      </c>
      <c r="F5404" s="11" t="s">
        <v>33</v>
      </c>
      <c r="G5404" s="13">
        <v>653.01</v>
      </c>
      <c r="H5404" s="14">
        <f t="shared" si="588"/>
        <v>340218.21</v>
      </c>
      <c r="I5404" s="14">
        <f>IF(F5404="GHS",H5404,H5404*Assumptions!$B$4)</f>
        <v>340218.21</v>
      </c>
      <c r="J5404" s="15" t="str">
        <f>INDEX(Assumptions!$B$8:$B$12,MATCH(B5404,Assumptions!$A$8:$A$12,0))</f>
        <v>Weighted Average</v>
      </c>
      <c r="K5404" s="16">
        <f>G5404/(1-INDEX(Assumptions!$D$8:$D$12,MATCH(B5404,Assumptions!$A$8:$A$12,0)))</f>
        <v>1004.6307692307691</v>
      </c>
      <c r="L5404" s="16">
        <f t="shared" si="589"/>
        <v>19.590299999999999</v>
      </c>
      <c r="M5404" s="16">
        <f t="shared" si="590"/>
        <v>50.231538461538463</v>
      </c>
      <c r="N5404" s="14">
        <f>E5404*(K5404-L5404-M5404)*IF(F5404="GHS",1,Assumptions!$B$4)</f>
        <v>487035.45293076924</v>
      </c>
      <c r="O5404" s="15">
        <f t="shared" ca="1" si="591"/>
        <v>527</v>
      </c>
      <c r="P5404" s="15" t="str">
        <f t="shared" ca="1" si="592"/>
        <v>365d+</v>
      </c>
      <c r="Q5404" s="17">
        <f ca="1">IF(P5404="0-90d",0,IF(P5404="91-180d",INDEX(Assumptions!$F$8:$F$12,MATCH(B5404,Assumptions!$A$8:$A$12,0)),IF(P5404="181-365d",INDEX(Assumptions!$G$8:$G$12,MATCH(B5404,Assumptions!$A$8:$A$12,0)),INDEX(Assumptions!$H$8:$H$12,MATCH(B5404,Assumptions!$A$8:$A$12,0)))))</f>
        <v>0.8</v>
      </c>
      <c r="R5404" s="14">
        <f t="shared" ca="1" si="593"/>
        <v>272174.56800000003</v>
      </c>
      <c r="S5404" s="14">
        <f t="shared" ca="1" si="594"/>
        <v>68043.641999999993</v>
      </c>
      <c r="T5404" s="11" t="s">
        <v>50</v>
      </c>
      <c r="U5404" s="18" t="s">
        <v>26</v>
      </c>
    </row>
    <row r="5405" spans="1:21" ht="15" customHeight="1" x14ac:dyDescent="0.15">
      <c r="A5405" s="10" t="s">
        <v>5453</v>
      </c>
      <c r="B5405" s="11" t="s">
        <v>41</v>
      </c>
      <c r="C5405" s="11" t="s">
        <v>44</v>
      </c>
      <c r="D5405" s="12">
        <v>45919</v>
      </c>
      <c r="E5405" s="11">
        <v>4679</v>
      </c>
      <c r="F5405" s="11" t="s">
        <v>33</v>
      </c>
      <c r="G5405" s="13">
        <v>659.9</v>
      </c>
      <c r="H5405" s="14">
        <f t="shared" si="588"/>
        <v>3087672.1</v>
      </c>
      <c r="I5405" s="14">
        <f>IF(F5405="GHS",H5405,H5405*Assumptions!$B$4)</f>
        <v>3087672.1</v>
      </c>
      <c r="J5405" s="15" t="str">
        <f>INDEX(Assumptions!$B$8:$B$12,MATCH(B5405,Assumptions!$A$8:$A$12,0))</f>
        <v>Weighted Average</v>
      </c>
      <c r="K5405" s="16">
        <f>G5405/(1-INDEX(Assumptions!$D$8:$D$12,MATCH(B5405,Assumptions!$A$8:$A$12,0)))</f>
        <v>1015.2307692307692</v>
      </c>
      <c r="L5405" s="16">
        <f t="shared" si="589"/>
        <v>19.796999999999997</v>
      </c>
      <c r="M5405" s="16">
        <f t="shared" si="590"/>
        <v>50.761538461538464</v>
      </c>
      <c r="N5405" s="14">
        <f>E5405*(K5405-L5405-M5405)*IF(F5405="GHS",1,Assumptions!$B$4)</f>
        <v>4420121.3677692302</v>
      </c>
      <c r="O5405" s="15">
        <f t="shared" ca="1" si="591"/>
        <v>367</v>
      </c>
      <c r="P5405" s="15" t="str">
        <f t="shared" ca="1" si="592"/>
        <v>365d+</v>
      </c>
      <c r="Q5405" s="17">
        <f ca="1">IF(P5405="0-90d",0,IF(P5405="91-180d",INDEX(Assumptions!$F$8:$F$12,MATCH(B5405,Assumptions!$A$8:$A$12,0)),IF(P5405="181-365d",INDEX(Assumptions!$G$8:$G$12,MATCH(B5405,Assumptions!$A$8:$A$12,0)),INDEX(Assumptions!$H$8:$H$12,MATCH(B5405,Assumptions!$A$8:$A$12,0)))))</f>
        <v>0.8</v>
      </c>
      <c r="R5405" s="14">
        <f t="shared" ca="1" si="593"/>
        <v>2470137.6800000002</v>
      </c>
      <c r="S5405" s="14">
        <f t="shared" ca="1" si="594"/>
        <v>617534.41999999993</v>
      </c>
      <c r="T5405" s="11" t="s">
        <v>25</v>
      </c>
      <c r="U5405" s="18" t="s">
        <v>26</v>
      </c>
    </row>
    <row r="5406" spans="1:21" ht="15" customHeight="1" x14ac:dyDescent="0.15">
      <c r="A5406" s="10" t="s">
        <v>5454</v>
      </c>
      <c r="B5406" s="11" t="s">
        <v>46</v>
      </c>
      <c r="C5406" s="11" t="s">
        <v>52</v>
      </c>
      <c r="D5406" s="12">
        <v>45958</v>
      </c>
      <c r="E5406" s="11">
        <v>4707</v>
      </c>
      <c r="F5406" s="11" t="s">
        <v>33</v>
      </c>
      <c r="G5406" s="13">
        <v>1206865.31</v>
      </c>
      <c r="H5406" s="14">
        <f t="shared" si="588"/>
        <v>5680715014.1700001</v>
      </c>
      <c r="I5406" s="14">
        <f>IF(F5406="GHS",H5406,H5406*Assumptions!$B$4)</f>
        <v>5680715014.1700001</v>
      </c>
      <c r="J5406" s="15" t="str">
        <f>INDEX(Assumptions!$B$8:$B$12,MATCH(B5406,Assumptions!$A$8:$A$12,0))</f>
        <v>Specific Identification</v>
      </c>
      <c r="K5406" s="16">
        <f>G5406/(1-INDEX(Assumptions!$D$8:$D$12,MATCH(B5406,Assumptions!$A$8:$A$12,0)))</f>
        <v>1547263.217948718</v>
      </c>
      <c r="L5406" s="16">
        <f t="shared" si="589"/>
        <v>36205.959300000002</v>
      </c>
      <c r="M5406" s="16">
        <f t="shared" si="590"/>
        <v>77363.160897435897</v>
      </c>
      <c r="N5406" s="14">
        <f>E5406*(K5406-L5406-M5406)*IF(F5406="GHS",1,Assumptions!$B$4)</f>
        <v>6748398118.1152849</v>
      </c>
      <c r="O5406" s="15">
        <f t="shared" ca="1" si="591"/>
        <v>328</v>
      </c>
      <c r="P5406" s="15" t="str">
        <f t="shared" ca="1" si="592"/>
        <v>181-365d</v>
      </c>
      <c r="Q5406" s="17">
        <f ca="1">IF(P5406="0-90d",0,IF(P5406="91-180d",INDEX(Assumptions!$F$8:$F$12,MATCH(B5406,Assumptions!$A$8:$A$12,0)),IF(P5406="181-365d",INDEX(Assumptions!$G$8:$G$12,MATCH(B5406,Assumptions!$A$8:$A$12,0)),INDEX(Assumptions!$H$8:$H$12,MATCH(B5406,Assumptions!$A$8:$A$12,0)))))</f>
        <v>0.05</v>
      </c>
      <c r="R5406" s="14">
        <f t="shared" ca="1" si="593"/>
        <v>284035750.70850003</v>
      </c>
      <c r="S5406" s="14">
        <f t="shared" ca="1" si="594"/>
        <v>5396679263.4615002</v>
      </c>
      <c r="T5406" s="11" t="s">
        <v>50</v>
      </c>
      <c r="U5406" s="18" t="s">
        <v>26</v>
      </c>
    </row>
    <row r="5407" spans="1:21" ht="15" customHeight="1" x14ac:dyDescent="0.15">
      <c r="A5407" s="10" t="s">
        <v>5455</v>
      </c>
      <c r="B5407" s="11" t="s">
        <v>28</v>
      </c>
      <c r="C5407" s="11" t="s">
        <v>35</v>
      </c>
      <c r="D5407" s="12">
        <v>45848</v>
      </c>
      <c r="E5407" s="11">
        <v>4501</v>
      </c>
      <c r="F5407" s="11" t="s">
        <v>24</v>
      </c>
      <c r="G5407" s="13">
        <v>3489.39</v>
      </c>
      <c r="H5407" s="14">
        <f t="shared" si="588"/>
        <v>15705744.389999999</v>
      </c>
      <c r="I5407" s="14">
        <f>IF(F5407="GHS",H5407,H5407*Assumptions!$B$4)</f>
        <v>169622039.412</v>
      </c>
      <c r="J5407" s="15" t="str">
        <f>INDEX(Assumptions!$B$8:$B$12,MATCH(B5407,Assumptions!$A$8:$A$12,0))</f>
        <v>Fair Value Less Costs to Sell</v>
      </c>
      <c r="K5407" s="16">
        <f>G5407/(1-INDEX(Assumptions!$D$8:$D$12,MATCH(B5407,Assumptions!$A$8:$A$12,0)))</f>
        <v>3965.215909090909</v>
      </c>
      <c r="L5407" s="16">
        <f t="shared" si="589"/>
        <v>104.68169999999999</v>
      </c>
      <c r="M5407" s="16">
        <f t="shared" si="590"/>
        <v>198.26079545454547</v>
      </c>
      <c r="N5407" s="14">
        <f>E5407*(K5407-L5407-M5407)*IF(F5407="GHS",1,Assumptions!$B$4)</f>
        <v>178026040.45559454</v>
      </c>
      <c r="O5407" s="15">
        <f t="shared" ca="1" si="591"/>
        <v>438</v>
      </c>
      <c r="P5407" s="15" t="str">
        <f t="shared" ca="1" si="592"/>
        <v>365d+</v>
      </c>
      <c r="Q5407" s="17">
        <f ca="1">IF(P5407="0-90d",0,IF(P5407="91-180d",INDEX(Assumptions!$F$8:$F$12,MATCH(B5407,Assumptions!$A$8:$A$12,0)),IF(P5407="181-365d",INDEX(Assumptions!$G$8:$G$12,MATCH(B5407,Assumptions!$A$8:$A$12,0)),INDEX(Assumptions!$H$8:$H$12,MATCH(B5407,Assumptions!$A$8:$A$12,0)))))</f>
        <v>0.4</v>
      </c>
      <c r="R5407" s="14">
        <f t="shared" ca="1" si="593"/>
        <v>67848815.764799997</v>
      </c>
      <c r="S5407" s="14">
        <f t="shared" ca="1" si="594"/>
        <v>101773223.6472</v>
      </c>
      <c r="T5407" s="11" t="s">
        <v>25</v>
      </c>
      <c r="U5407" s="18" t="s">
        <v>26</v>
      </c>
    </row>
    <row r="5408" spans="1:21" ht="15" customHeight="1" x14ac:dyDescent="0.15">
      <c r="A5408" s="10" t="s">
        <v>5456</v>
      </c>
      <c r="B5408" s="11" t="s">
        <v>41</v>
      </c>
      <c r="C5408" s="11" t="s">
        <v>115</v>
      </c>
      <c r="D5408" s="12">
        <v>46079</v>
      </c>
      <c r="E5408" s="11">
        <v>3641</v>
      </c>
      <c r="F5408" s="11" t="s">
        <v>33</v>
      </c>
      <c r="G5408" s="13">
        <v>451.89</v>
      </c>
      <c r="H5408" s="14">
        <f t="shared" si="588"/>
        <v>1645331.49</v>
      </c>
      <c r="I5408" s="14">
        <f>IF(F5408="GHS",H5408,H5408*Assumptions!$B$4)</f>
        <v>1645331.49</v>
      </c>
      <c r="J5408" s="15" t="str">
        <f>INDEX(Assumptions!$B$8:$B$12,MATCH(B5408,Assumptions!$A$8:$A$12,0))</f>
        <v>Weighted Average</v>
      </c>
      <c r="K5408" s="16">
        <f>G5408/(1-INDEX(Assumptions!$D$8:$D$12,MATCH(B5408,Assumptions!$A$8:$A$12,0)))</f>
        <v>695.21538461538455</v>
      </c>
      <c r="L5408" s="16">
        <f t="shared" si="589"/>
        <v>13.556699999999999</v>
      </c>
      <c r="M5408" s="16">
        <f t="shared" si="590"/>
        <v>34.760769230769228</v>
      </c>
      <c r="N5408" s="14">
        <f>E5408*(K5408-L5408-M5408)*IF(F5408="GHS",1,Assumptions!$B$4)</f>
        <v>2355355.3099153843</v>
      </c>
      <c r="O5408" s="15">
        <f t="shared" ca="1" si="591"/>
        <v>207</v>
      </c>
      <c r="P5408" s="15" t="str">
        <f t="shared" ca="1" si="592"/>
        <v>181-365d</v>
      </c>
      <c r="Q5408" s="17">
        <f ca="1">IF(P5408="0-90d",0,IF(P5408="91-180d",INDEX(Assumptions!$F$8:$F$12,MATCH(B5408,Assumptions!$A$8:$A$12,0)),IF(P5408="181-365d",INDEX(Assumptions!$G$8:$G$12,MATCH(B5408,Assumptions!$A$8:$A$12,0)),INDEX(Assumptions!$H$8:$H$12,MATCH(B5408,Assumptions!$A$8:$A$12,0)))))</f>
        <v>0.35</v>
      </c>
      <c r="R5408" s="14">
        <f t="shared" ca="1" si="593"/>
        <v>575866.02149999992</v>
      </c>
      <c r="S5408" s="14">
        <f t="shared" ca="1" si="594"/>
        <v>1069465.4685</v>
      </c>
      <c r="T5408" s="11" t="s">
        <v>25</v>
      </c>
      <c r="U5408" s="18" t="s">
        <v>26</v>
      </c>
    </row>
    <row r="5409" spans="1:21" ht="15" customHeight="1" x14ac:dyDescent="0.15">
      <c r="A5409" s="10" t="s">
        <v>5457</v>
      </c>
      <c r="B5409" s="11" t="s">
        <v>41</v>
      </c>
      <c r="C5409" s="11" t="s">
        <v>49</v>
      </c>
      <c r="D5409" s="12">
        <v>46047</v>
      </c>
      <c r="E5409" s="11">
        <v>4417</v>
      </c>
      <c r="F5409" s="11" t="s">
        <v>33</v>
      </c>
      <c r="G5409" s="13">
        <v>940.45</v>
      </c>
      <c r="H5409" s="14">
        <f t="shared" si="588"/>
        <v>4153967.6500000004</v>
      </c>
      <c r="I5409" s="14">
        <f>IF(F5409="GHS",H5409,H5409*Assumptions!$B$4)</f>
        <v>4153967.6500000004</v>
      </c>
      <c r="J5409" s="15" t="str">
        <f>INDEX(Assumptions!$B$8:$B$12,MATCH(B5409,Assumptions!$A$8:$A$12,0))</f>
        <v>Weighted Average</v>
      </c>
      <c r="K5409" s="16">
        <f>G5409/(1-INDEX(Assumptions!$D$8:$D$12,MATCH(B5409,Assumptions!$A$8:$A$12,0)))</f>
        <v>1446.8461538461538</v>
      </c>
      <c r="L5409" s="16">
        <f t="shared" si="589"/>
        <v>28.2135</v>
      </c>
      <c r="M5409" s="16">
        <f t="shared" si="590"/>
        <v>72.342307692307699</v>
      </c>
      <c r="N5409" s="14">
        <f>E5409*(K5409-L5409-M5409)*IF(F5409="GHS",1,Assumptions!$B$4)</f>
        <v>5946564.458961538</v>
      </c>
      <c r="O5409" s="15">
        <f t="shared" ca="1" si="591"/>
        <v>239</v>
      </c>
      <c r="P5409" s="15" t="str">
        <f t="shared" ca="1" si="592"/>
        <v>181-365d</v>
      </c>
      <c r="Q5409" s="17">
        <f ca="1">IF(P5409="0-90d",0,IF(P5409="91-180d",INDEX(Assumptions!$F$8:$F$12,MATCH(B5409,Assumptions!$A$8:$A$12,0)),IF(P5409="181-365d",INDEX(Assumptions!$G$8:$G$12,MATCH(B5409,Assumptions!$A$8:$A$12,0)),INDEX(Assumptions!$H$8:$H$12,MATCH(B5409,Assumptions!$A$8:$A$12,0)))))</f>
        <v>0.35</v>
      </c>
      <c r="R5409" s="14">
        <f t="shared" ca="1" si="593"/>
        <v>1453888.6775</v>
      </c>
      <c r="S5409" s="14">
        <f t="shared" ca="1" si="594"/>
        <v>2700078.9725000001</v>
      </c>
      <c r="T5409" s="11" t="s">
        <v>25</v>
      </c>
      <c r="U5409" s="18" t="s">
        <v>36</v>
      </c>
    </row>
    <row r="5410" spans="1:21" ht="15" customHeight="1" x14ac:dyDescent="0.15">
      <c r="A5410" s="10" t="s">
        <v>5458</v>
      </c>
      <c r="B5410" s="11" t="s">
        <v>22</v>
      </c>
      <c r="C5410" s="11" t="s">
        <v>23</v>
      </c>
      <c r="D5410" s="12">
        <v>45843</v>
      </c>
      <c r="E5410" s="11">
        <v>3879</v>
      </c>
      <c r="F5410" s="11" t="s">
        <v>24</v>
      </c>
      <c r="G5410" s="13">
        <v>30267.05</v>
      </c>
      <c r="H5410" s="14">
        <f t="shared" si="588"/>
        <v>117405886.95</v>
      </c>
      <c r="I5410" s="14">
        <f>IF(F5410="GHS",H5410,H5410*Assumptions!$B$4)</f>
        <v>1267983579.0600002</v>
      </c>
      <c r="J5410" s="15" t="str">
        <f>INDEX(Assumptions!$B$8:$B$12,MATCH(B5410,Assumptions!$A$8:$A$12,0))</f>
        <v>FIFO</v>
      </c>
      <c r="K5410" s="16">
        <f>G5410/(1-INDEX(Assumptions!$D$8:$D$12,MATCH(B5410,Assumptions!$A$8:$A$12,0)))</f>
        <v>36911.036585365851</v>
      </c>
      <c r="L5410" s="16">
        <f t="shared" si="589"/>
        <v>908.01149999999996</v>
      </c>
      <c r="M5410" s="16">
        <f t="shared" si="590"/>
        <v>1845.5518292682927</v>
      </c>
      <c r="N5410" s="14">
        <f>E5410*(K5410-L5410-M5410)*IF(F5410="GHS",1,Assumptions!$B$4)</f>
        <v>1430965858.6123464</v>
      </c>
      <c r="O5410" s="15">
        <f t="shared" ca="1" si="591"/>
        <v>443</v>
      </c>
      <c r="P5410" s="15" t="str">
        <f t="shared" ca="1" si="592"/>
        <v>365d+</v>
      </c>
      <c r="Q5410" s="17">
        <f ca="1">IF(P5410="0-90d",0,IF(P5410="91-180d",INDEX(Assumptions!$F$8:$F$12,MATCH(B5410,Assumptions!$A$8:$A$12,0)),IF(P5410="181-365d",INDEX(Assumptions!$G$8:$G$12,MATCH(B5410,Assumptions!$A$8:$A$12,0)),INDEX(Assumptions!$H$8:$H$12,MATCH(B5410,Assumptions!$A$8:$A$12,0)))))</f>
        <v>0.5</v>
      </c>
      <c r="R5410" s="14">
        <f t="shared" ca="1" si="593"/>
        <v>633991789.53000009</v>
      </c>
      <c r="S5410" s="14">
        <f t="shared" ca="1" si="594"/>
        <v>633991789.53000009</v>
      </c>
      <c r="T5410" s="11" t="s">
        <v>25</v>
      </c>
      <c r="U5410" s="18" t="s">
        <v>26</v>
      </c>
    </row>
    <row r="5411" spans="1:21" ht="15" customHeight="1" x14ac:dyDescent="0.15">
      <c r="A5411" s="10" t="s">
        <v>5459</v>
      </c>
      <c r="B5411" s="11" t="s">
        <v>31</v>
      </c>
      <c r="C5411" s="11" t="s">
        <v>32</v>
      </c>
      <c r="D5411" s="12">
        <v>45821</v>
      </c>
      <c r="E5411" s="11">
        <v>4839</v>
      </c>
      <c r="F5411" s="11" t="s">
        <v>33</v>
      </c>
      <c r="G5411" s="13">
        <v>2641.94</v>
      </c>
      <c r="H5411" s="14">
        <f t="shared" si="588"/>
        <v>12784347.66</v>
      </c>
      <c r="I5411" s="14">
        <f>IF(F5411="GHS",H5411,H5411*Assumptions!$B$4)</f>
        <v>12784347.66</v>
      </c>
      <c r="J5411" s="15" t="str">
        <f>INDEX(Assumptions!$B$8:$B$12,MATCH(B5411,Assumptions!$A$8:$A$12,0))</f>
        <v>Weighted Average</v>
      </c>
      <c r="K5411" s="16">
        <f>G5411/(1-INDEX(Assumptions!$D$8:$D$12,MATCH(B5411,Assumptions!$A$8:$A$12,0)))</f>
        <v>3669.3611111111113</v>
      </c>
      <c r="L5411" s="16">
        <f t="shared" si="589"/>
        <v>79.258200000000002</v>
      </c>
      <c r="M5411" s="16">
        <f t="shared" si="590"/>
        <v>183.46805555555557</v>
      </c>
      <c r="N5411" s="14">
        <f>E5411*(K5411-L5411-M5411)*IF(F5411="GHS",1,Assumptions!$B$4)</f>
        <v>16484706.066033334</v>
      </c>
      <c r="O5411" s="15">
        <f t="shared" ca="1" si="591"/>
        <v>465</v>
      </c>
      <c r="P5411" s="15" t="str">
        <f t="shared" ca="1" si="592"/>
        <v>365d+</v>
      </c>
      <c r="Q5411" s="17">
        <f ca="1">IF(P5411="0-90d",0,IF(P5411="91-180d",INDEX(Assumptions!$F$8:$F$12,MATCH(B5411,Assumptions!$A$8:$A$12,0)),IF(P5411="181-365d",INDEX(Assumptions!$G$8:$G$12,MATCH(B5411,Assumptions!$A$8:$A$12,0)),INDEX(Assumptions!$H$8:$H$12,MATCH(B5411,Assumptions!$A$8:$A$12,0)))))</f>
        <v>0.6</v>
      </c>
      <c r="R5411" s="14">
        <f t="shared" ca="1" si="593"/>
        <v>7670608.5959999999</v>
      </c>
      <c r="S5411" s="14">
        <f t="shared" ca="1" si="594"/>
        <v>5113739.0640000002</v>
      </c>
      <c r="T5411" s="11" t="s">
        <v>50</v>
      </c>
      <c r="U5411" s="18" t="s">
        <v>26</v>
      </c>
    </row>
    <row r="5412" spans="1:21" ht="15" customHeight="1" x14ac:dyDescent="0.15">
      <c r="A5412" s="10" t="s">
        <v>5460</v>
      </c>
      <c r="B5412" s="11" t="s">
        <v>41</v>
      </c>
      <c r="C5412" s="11" t="s">
        <v>44</v>
      </c>
      <c r="D5412" s="12">
        <v>46199</v>
      </c>
      <c r="E5412" s="11">
        <v>4863</v>
      </c>
      <c r="F5412" s="11" t="s">
        <v>33</v>
      </c>
      <c r="G5412" s="13">
        <v>168.32</v>
      </c>
      <c r="H5412" s="14">
        <f t="shared" si="588"/>
        <v>818540.15999999992</v>
      </c>
      <c r="I5412" s="14">
        <f>IF(F5412="GHS",H5412,H5412*Assumptions!$B$4)</f>
        <v>818540.15999999992</v>
      </c>
      <c r="J5412" s="15" t="str">
        <f>INDEX(Assumptions!$B$8:$B$12,MATCH(B5412,Assumptions!$A$8:$A$12,0))</f>
        <v>Weighted Average</v>
      </c>
      <c r="K5412" s="16">
        <f>G5412/(1-INDEX(Assumptions!$D$8:$D$12,MATCH(B5412,Assumptions!$A$8:$A$12,0)))</f>
        <v>258.95384615384614</v>
      </c>
      <c r="L5412" s="16">
        <f t="shared" si="589"/>
        <v>5.0495999999999999</v>
      </c>
      <c r="M5412" s="16">
        <f t="shared" si="590"/>
        <v>12.947692307692307</v>
      </c>
      <c r="N5412" s="14">
        <f>E5412*(K5412-L5412-M5412)*IF(F5412="GHS",1,Assumptions!$B$4)</f>
        <v>1171771.7213538461</v>
      </c>
      <c r="O5412" s="15">
        <f t="shared" ca="1" si="591"/>
        <v>87</v>
      </c>
      <c r="P5412" s="15" t="str">
        <f t="shared" ca="1" si="592"/>
        <v>0-90d</v>
      </c>
      <c r="Q5412" s="17">
        <f ca="1">IF(P5412="0-90d",0,IF(P5412="91-180d",INDEX(Assumptions!$F$8:$F$12,MATCH(B5412,Assumptions!$A$8:$A$12,0)),IF(P5412="181-365d",INDEX(Assumptions!$G$8:$G$12,MATCH(B5412,Assumptions!$A$8:$A$12,0)),INDEX(Assumptions!$H$8:$H$12,MATCH(B5412,Assumptions!$A$8:$A$12,0)))))</f>
        <v>0</v>
      </c>
      <c r="R5412" s="14">
        <f t="shared" ca="1" si="593"/>
        <v>0</v>
      </c>
      <c r="S5412" s="14">
        <f t="shared" ca="1" si="594"/>
        <v>818540.15999999992</v>
      </c>
      <c r="T5412" s="11" t="s">
        <v>25</v>
      </c>
      <c r="U5412" s="18" t="s">
        <v>26</v>
      </c>
    </row>
    <row r="5413" spans="1:21" ht="15" customHeight="1" x14ac:dyDescent="0.15">
      <c r="A5413" s="10" t="s">
        <v>5461</v>
      </c>
      <c r="B5413" s="11" t="s">
        <v>22</v>
      </c>
      <c r="C5413" s="11" t="s">
        <v>81</v>
      </c>
      <c r="D5413" s="12">
        <v>45749</v>
      </c>
      <c r="E5413" s="11">
        <v>4086</v>
      </c>
      <c r="F5413" s="11" t="s">
        <v>24</v>
      </c>
      <c r="G5413" s="13">
        <v>27023.26</v>
      </c>
      <c r="H5413" s="14">
        <f t="shared" si="588"/>
        <v>110417040.36</v>
      </c>
      <c r="I5413" s="14">
        <f>IF(F5413="GHS",H5413,H5413*Assumptions!$B$4)</f>
        <v>1192504035.888</v>
      </c>
      <c r="J5413" s="15" t="str">
        <f>INDEX(Assumptions!$B$8:$B$12,MATCH(B5413,Assumptions!$A$8:$A$12,0))</f>
        <v>FIFO</v>
      </c>
      <c r="K5413" s="16">
        <f>G5413/(1-INDEX(Assumptions!$D$8:$D$12,MATCH(B5413,Assumptions!$A$8:$A$12,0)))</f>
        <v>32955.195121951212</v>
      </c>
      <c r="L5413" s="16">
        <f t="shared" si="589"/>
        <v>810.69779999999992</v>
      </c>
      <c r="M5413" s="16">
        <f t="shared" si="590"/>
        <v>1647.7597560975607</v>
      </c>
      <c r="N5413" s="14">
        <f>E5413*(K5413-L5413-M5413)*IF(F5413="GHS",1,Assumptions!$B$4)</f>
        <v>1345784432.6960425</v>
      </c>
      <c r="O5413" s="15">
        <f t="shared" ca="1" si="591"/>
        <v>537</v>
      </c>
      <c r="P5413" s="15" t="str">
        <f t="shared" ca="1" si="592"/>
        <v>365d+</v>
      </c>
      <c r="Q5413" s="17">
        <f ca="1">IF(P5413="0-90d",0,IF(P5413="91-180d",INDEX(Assumptions!$F$8:$F$12,MATCH(B5413,Assumptions!$A$8:$A$12,0)),IF(P5413="181-365d",INDEX(Assumptions!$G$8:$G$12,MATCH(B5413,Assumptions!$A$8:$A$12,0)),INDEX(Assumptions!$H$8:$H$12,MATCH(B5413,Assumptions!$A$8:$A$12,0)))))</f>
        <v>0.5</v>
      </c>
      <c r="R5413" s="14">
        <f t="shared" ca="1" si="593"/>
        <v>596252017.94400001</v>
      </c>
      <c r="S5413" s="14">
        <f t="shared" ca="1" si="594"/>
        <v>596252017.94400001</v>
      </c>
      <c r="T5413" s="11" t="s">
        <v>25</v>
      </c>
      <c r="U5413" s="18" t="s">
        <v>26</v>
      </c>
    </row>
    <row r="5414" spans="1:21" ht="15" customHeight="1" x14ac:dyDescent="0.15">
      <c r="A5414" s="10" t="s">
        <v>5462</v>
      </c>
      <c r="B5414" s="11" t="s">
        <v>28</v>
      </c>
      <c r="C5414" s="11" t="s">
        <v>35</v>
      </c>
      <c r="D5414" s="12">
        <v>46079</v>
      </c>
      <c r="E5414" s="11">
        <v>4084</v>
      </c>
      <c r="F5414" s="11" t="s">
        <v>24</v>
      </c>
      <c r="G5414" s="13">
        <v>4337.08</v>
      </c>
      <c r="H5414" s="14">
        <f t="shared" si="588"/>
        <v>17712634.719999999</v>
      </c>
      <c r="I5414" s="14">
        <f>IF(F5414="GHS",H5414,H5414*Assumptions!$B$4)</f>
        <v>191296454.97600001</v>
      </c>
      <c r="J5414" s="15" t="str">
        <f>INDEX(Assumptions!$B$8:$B$12,MATCH(B5414,Assumptions!$A$8:$A$12,0))</f>
        <v>Fair Value Less Costs to Sell</v>
      </c>
      <c r="K5414" s="16">
        <f>G5414/(1-INDEX(Assumptions!$D$8:$D$12,MATCH(B5414,Assumptions!$A$8:$A$12,0)))</f>
        <v>4928.5</v>
      </c>
      <c r="L5414" s="16">
        <f t="shared" si="589"/>
        <v>130.11239999999998</v>
      </c>
      <c r="M5414" s="16">
        <f t="shared" si="590"/>
        <v>246.42500000000001</v>
      </c>
      <c r="N5414" s="14">
        <f>E5414*(K5414-L5414-M5414)*IF(F5414="GHS",1,Assumptions!$B$4)</f>
        <v>200774324.79072002</v>
      </c>
      <c r="O5414" s="15">
        <f t="shared" ca="1" si="591"/>
        <v>207</v>
      </c>
      <c r="P5414" s="15" t="str">
        <f t="shared" ca="1" si="592"/>
        <v>181-365d</v>
      </c>
      <c r="Q5414" s="17">
        <f ca="1">IF(P5414="0-90d",0,IF(P5414="91-180d",INDEX(Assumptions!$F$8:$F$12,MATCH(B5414,Assumptions!$A$8:$A$12,0)),IF(P5414="181-365d",INDEX(Assumptions!$G$8:$G$12,MATCH(B5414,Assumptions!$A$8:$A$12,0)),INDEX(Assumptions!$H$8:$H$12,MATCH(B5414,Assumptions!$A$8:$A$12,0)))))</f>
        <v>0.1</v>
      </c>
      <c r="R5414" s="14">
        <f t="shared" ca="1" si="593"/>
        <v>19129645.4976</v>
      </c>
      <c r="S5414" s="14">
        <f t="shared" ca="1" si="594"/>
        <v>172166809.47840002</v>
      </c>
      <c r="T5414" s="11" t="s">
        <v>25</v>
      </c>
      <c r="U5414" s="18" t="s">
        <v>36</v>
      </c>
    </row>
    <row r="5415" spans="1:21" ht="15" customHeight="1" x14ac:dyDescent="0.15">
      <c r="A5415" s="10" t="s">
        <v>5463</v>
      </c>
      <c r="B5415" s="11" t="s">
        <v>31</v>
      </c>
      <c r="C5415" s="11" t="s">
        <v>63</v>
      </c>
      <c r="D5415" s="12">
        <v>46109</v>
      </c>
      <c r="E5415" s="11">
        <v>2768</v>
      </c>
      <c r="F5415" s="11" t="s">
        <v>33</v>
      </c>
      <c r="G5415" s="13">
        <v>3686.53</v>
      </c>
      <c r="H5415" s="14">
        <f t="shared" si="588"/>
        <v>10204315.040000001</v>
      </c>
      <c r="I5415" s="14">
        <f>IF(F5415="GHS",H5415,H5415*Assumptions!$B$4)</f>
        <v>10204315.040000001</v>
      </c>
      <c r="J5415" s="15" t="str">
        <f>INDEX(Assumptions!$B$8:$B$12,MATCH(B5415,Assumptions!$A$8:$A$12,0))</f>
        <v>Weighted Average</v>
      </c>
      <c r="K5415" s="16">
        <f>G5415/(1-INDEX(Assumptions!$D$8:$D$12,MATCH(B5415,Assumptions!$A$8:$A$12,0)))</f>
        <v>5120.1805555555557</v>
      </c>
      <c r="L5415" s="16">
        <f t="shared" si="589"/>
        <v>110.5959</v>
      </c>
      <c r="M5415" s="16">
        <f t="shared" si="590"/>
        <v>256.00902777777782</v>
      </c>
      <c r="N5415" s="14">
        <f>E5415*(K5415-L5415-M5415)*IF(F5415="GHS",1,Assumptions!$B$4)</f>
        <v>13157897.337688887</v>
      </c>
      <c r="O5415" s="15">
        <f t="shared" ca="1" si="591"/>
        <v>177</v>
      </c>
      <c r="P5415" s="15" t="str">
        <f t="shared" ca="1" si="592"/>
        <v>91-180d</v>
      </c>
      <c r="Q5415" s="17">
        <f ca="1">IF(P5415="0-90d",0,IF(P5415="91-180d",INDEX(Assumptions!$F$8:$F$12,MATCH(B5415,Assumptions!$A$8:$A$12,0)),IF(P5415="181-365d",INDEX(Assumptions!$G$8:$G$12,MATCH(B5415,Assumptions!$A$8:$A$12,0)),INDEX(Assumptions!$H$8:$H$12,MATCH(B5415,Assumptions!$A$8:$A$12,0)))))</f>
        <v>0.05</v>
      </c>
      <c r="R5415" s="14">
        <f t="shared" ca="1" si="593"/>
        <v>510215.75200000009</v>
      </c>
      <c r="S5415" s="14">
        <f t="shared" ca="1" si="594"/>
        <v>9694099.2880000006</v>
      </c>
      <c r="T5415" s="11" t="s">
        <v>25</v>
      </c>
      <c r="U5415" s="18" t="s">
        <v>26</v>
      </c>
    </row>
    <row r="5416" spans="1:21" ht="15" customHeight="1" x14ac:dyDescent="0.15">
      <c r="A5416" s="10" t="s">
        <v>5464</v>
      </c>
      <c r="B5416" s="11" t="s">
        <v>41</v>
      </c>
      <c r="C5416" s="11" t="s">
        <v>115</v>
      </c>
      <c r="D5416" s="12">
        <v>45926</v>
      </c>
      <c r="E5416" s="11">
        <v>2565</v>
      </c>
      <c r="F5416" s="11" t="s">
        <v>33</v>
      </c>
      <c r="G5416" s="13">
        <v>496.76</v>
      </c>
      <c r="H5416" s="14">
        <f t="shared" si="588"/>
        <v>1274189.3999999999</v>
      </c>
      <c r="I5416" s="14">
        <f>IF(F5416="GHS",H5416,H5416*Assumptions!$B$4)</f>
        <v>1274189.3999999999</v>
      </c>
      <c r="J5416" s="15" t="str">
        <f>INDEX(Assumptions!$B$8:$B$12,MATCH(B5416,Assumptions!$A$8:$A$12,0))</f>
        <v>Weighted Average</v>
      </c>
      <c r="K5416" s="16">
        <f>G5416/(1-INDEX(Assumptions!$D$8:$D$12,MATCH(B5416,Assumptions!$A$8:$A$12,0)))</f>
        <v>764.24615384615379</v>
      </c>
      <c r="L5416" s="16">
        <f t="shared" si="589"/>
        <v>14.902799999999999</v>
      </c>
      <c r="M5416" s="16">
        <f t="shared" si="590"/>
        <v>38.212307692307689</v>
      </c>
      <c r="N5416" s="14">
        <f>E5416*(K5416-L5416-M5416)*IF(F5416="GHS",1,Assumptions!$B$4)</f>
        <v>1824051.1333846152</v>
      </c>
      <c r="O5416" s="15">
        <f t="shared" ca="1" si="591"/>
        <v>360</v>
      </c>
      <c r="P5416" s="15" t="str">
        <f t="shared" ca="1" si="592"/>
        <v>181-365d</v>
      </c>
      <c r="Q5416" s="17">
        <f ca="1">IF(P5416="0-90d",0,IF(P5416="91-180d",INDEX(Assumptions!$F$8:$F$12,MATCH(B5416,Assumptions!$A$8:$A$12,0)),IF(P5416="181-365d",INDEX(Assumptions!$G$8:$G$12,MATCH(B5416,Assumptions!$A$8:$A$12,0)),INDEX(Assumptions!$H$8:$H$12,MATCH(B5416,Assumptions!$A$8:$A$12,0)))))</f>
        <v>0.35</v>
      </c>
      <c r="R5416" s="14">
        <f t="shared" ca="1" si="593"/>
        <v>445966.28999999992</v>
      </c>
      <c r="S5416" s="14">
        <f t="shared" ca="1" si="594"/>
        <v>828223.11</v>
      </c>
      <c r="T5416" s="11" t="s">
        <v>25</v>
      </c>
      <c r="U5416" s="18" t="s">
        <v>26</v>
      </c>
    </row>
    <row r="5417" spans="1:21" ht="15" customHeight="1" x14ac:dyDescent="0.15">
      <c r="A5417" s="10" t="s">
        <v>5465</v>
      </c>
      <c r="B5417" s="11" t="s">
        <v>46</v>
      </c>
      <c r="C5417" s="11" t="s">
        <v>47</v>
      </c>
      <c r="D5417" s="12">
        <v>45895</v>
      </c>
      <c r="E5417" s="11">
        <v>4441</v>
      </c>
      <c r="F5417" s="11" t="s">
        <v>33</v>
      </c>
      <c r="G5417" s="13">
        <v>574277.23</v>
      </c>
      <c r="H5417" s="14">
        <f t="shared" si="588"/>
        <v>2550365178.4299998</v>
      </c>
      <c r="I5417" s="14">
        <f>IF(F5417="GHS",H5417,H5417*Assumptions!$B$4)</f>
        <v>2550365178.4299998</v>
      </c>
      <c r="J5417" s="15" t="str">
        <f>INDEX(Assumptions!$B$8:$B$12,MATCH(B5417,Assumptions!$A$8:$A$12,0))</f>
        <v>Specific Identification</v>
      </c>
      <c r="K5417" s="16">
        <f>G5417/(1-INDEX(Assumptions!$D$8:$D$12,MATCH(B5417,Assumptions!$A$8:$A$12,0)))</f>
        <v>736252.85897435888</v>
      </c>
      <c r="L5417" s="16">
        <f t="shared" si="589"/>
        <v>17228.316899999998</v>
      </c>
      <c r="M5417" s="16">
        <f t="shared" si="590"/>
        <v>36812.642948717948</v>
      </c>
      <c r="N5417" s="14">
        <f>E5417*(K5417-L5417-M5417)*IF(F5417="GHS",1,Assumptions!$B$4)</f>
        <v>3029703044.0169716</v>
      </c>
      <c r="O5417" s="15">
        <f t="shared" ca="1" si="591"/>
        <v>391</v>
      </c>
      <c r="P5417" s="15" t="str">
        <f t="shared" ca="1" si="592"/>
        <v>365d+</v>
      </c>
      <c r="Q5417" s="17">
        <f ca="1">IF(P5417="0-90d",0,IF(P5417="91-180d",INDEX(Assumptions!$F$8:$F$12,MATCH(B5417,Assumptions!$A$8:$A$12,0)),IF(P5417="181-365d",INDEX(Assumptions!$G$8:$G$12,MATCH(B5417,Assumptions!$A$8:$A$12,0)),INDEX(Assumptions!$H$8:$H$12,MATCH(B5417,Assumptions!$A$8:$A$12,0)))))</f>
        <v>0.15</v>
      </c>
      <c r="R5417" s="14">
        <f t="shared" ca="1" si="593"/>
        <v>382554776.76449996</v>
      </c>
      <c r="S5417" s="14">
        <f t="shared" si="594"/>
        <v>0</v>
      </c>
      <c r="T5417" s="11" t="s">
        <v>39</v>
      </c>
      <c r="U5417" s="18" t="s">
        <v>26</v>
      </c>
    </row>
    <row r="5418" spans="1:21" ht="15" customHeight="1" x14ac:dyDescent="0.15">
      <c r="A5418" s="10" t="s">
        <v>5466</v>
      </c>
      <c r="B5418" s="11" t="s">
        <v>41</v>
      </c>
      <c r="C5418" s="11" t="s">
        <v>49</v>
      </c>
      <c r="D5418" s="12">
        <v>46139</v>
      </c>
      <c r="E5418" s="11">
        <v>1924</v>
      </c>
      <c r="F5418" s="11" t="s">
        <v>33</v>
      </c>
      <c r="G5418" s="13">
        <v>871.72</v>
      </c>
      <c r="H5418" s="14">
        <f t="shared" si="588"/>
        <v>1677189.28</v>
      </c>
      <c r="I5418" s="14">
        <f>IF(F5418="GHS",H5418,H5418*Assumptions!$B$4)</f>
        <v>1677189.28</v>
      </c>
      <c r="J5418" s="15" t="str">
        <f>INDEX(Assumptions!$B$8:$B$12,MATCH(B5418,Assumptions!$A$8:$A$12,0))</f>
        <v>Weighted Average</v>
      </c>
      <c r="K5418" s="16">
        <f>G5418/(1-INDEX(Assumptions!$D$8:$D$12,MATCH(B5418,Assumptions!$A$8:$A$12,0)))</f>
        <v>1341.1076923076923</v>
      </c>
      <c r="L5418" s="16">
        <f t="shared" si="589"/>
        <v>26.151599999999998</v>
      </c>
      <c r="M5418" s="16">
        <f t="shared" si="590"/>
        <v>67.055384615384625</v>
      </c>
      <c r="N5418" s="14">
        <f>E5418*(K5418-L5418-M5418)*IF(F5418="GHS",1,Assumptions!$B$4)</f>
        <v>2400960.9616</v>
      </c>
      <c r="O5418" s="15">
        <f t="shared" ca="1" si="591"/>
        <v>147</v>
      </c>
      <c r="P5418" s="15" t="str">
        <f t="shared" ca="1" si="592"/>
        <v>91-180d</v>
      </c>
      <c r="Q5418" s="17">
        <f ca="1">IF(P5418="0-90d",0,IF(P5418="91-180d",INDEX(Assumptions!$F$8:$F$12,MATCH(B5418,Assumptions!$A$8:$A$12,0)),IF(P5418="181-365d",INDEX(Assumptions!$G$8:$G$12,MATCH(B5418,Assumptions!$A$8:$A$12,0)),INDEX(Assumptions!$H$8:$H$12,MATCH(B5418,Assumptions!$A$8:$A$12,0)))))</f>
        <v>0.1</v>
      </c>
      <c r="R5418" s="14">
        <f t="shared" ca="1" si="593"/>
        <v>167718.92800000001</v>
      </c>
      <c r="S5418" s="14">
        <f t="shared" ca="1" si="594"/>
        <v>1509470.352</v>
      </c>
      <c r="T5418" s="11" t="s">
        <v>25</v>
      </c>
      <c r="U5418" s="18" t="s">
        <v>36</v>
      </c>
    </row>
    <row r="5419" spans="1:21" ht="15" customHeight="1" x14ac:dyDescent="0.15">
      <c r="A5419" s="10" t="s">
        <v>5467</v>
      </c>
      <c r="B5419" s="11" t="s">
        <v>41</v>
      </c>
      <c r="C5419" s="11" t="s">
        <v>42</v>
      </c>
      <c r="D5419" s="12">
        <v>46226</v>
      </c>
      <c r="E5419" s="11">
        <v>4678</v>
      </c>
      <c r="F5419" s="11" t="s">
        <v>33</v>
      </c>
      <c r="G5419" s="13">
        <v>1088.32</v>
      </c>
      <c r="H5419" s="14">
        <f t="shared" si="588"/>
        <v>5091160.96</v>
      </c>
      <c r="I5419" s="14">
        <f>IF(F5419="GHS",H5419,H5419*Assumptions!$B$4)</f>
        <v>5091160.96</v>
      </c>
      <c r="J5419" s="15" t="str">
        <f>INDEX(Assumptions!$B$8:$B$12,MATCH(B5419,Assumptions!$A$8:$A$12,0))</f>
        <v>Weighted Average</v>
      </c>
      <c r="K5419" s="16">
        <f>G5419/(1-INDEX(Assumptions!$D$8:$D$12,MATCH(B5419,Assumptions!$A$8:$A$12,0)))</f>
        <v>1674.3384615384614</v>
      </c>
      <c r="L5419" s="16">
        <f t="shared" si="589"/>
        <v>32.6496</v>
      </c>
      <c r="M5419" s="16">
        <f t="shared" si="590"/>
        <v>83.716923076923081</v>
      </c>
      <c r="N5419" s="14">
        <f>E5419*(K5419-L5419-M5419)*IF(F5419="GHS",1,Assumptions!$B$4)</f>
        <v>7288192.7281230763</v>
      </c>
      <c r="O5419" s="15">
        <f t="shared" ca="1" si="591"/>
        <v>60</v>
      </c>
      <c r="P5419" s="15" t="str">
        <f t="shared" ca="1" si="592"/>
        <v>0-90d</v>
      </c>
      <c r="Q5419" s="17">
        <f ca="1">IF(P5419="0-90d",0,IF(P5419="91-180d",INDEX(Assumptions!$F$8:$F$12,MATCH(B5419,Assumptions!$A$8:$A$12,0)),IF(P5419="181-365d",INDEX(Assumptions!$G$8:$G$12,MATCH(B5419,Assumptions!$A$8:$A$12,0)),INDEX(Assumptions!$H$8:$H$12,MATCH(B5419,Assumptions!$A$8:$A$12,0)))))</f>
        <v>0</v>
      </c>
      <c r="R5419" s="14">
        <f t="shared" ca="1" si="593"/>
        <v>0</v>
      </c>
      <c r="S5419" s="14">
        <f t="shared" ca="1" si="594"/>
        <v>5091160.96</v>
      </c>
      <c r="T5419" s="11" t="s">
        <v>25</v>
      </c>
      <c r="U5419" s="18" t="s">
        <v>26</v>
      </c>
    </row>
    <row r="5420" spans="1:21" ht="15" customHeight="1" x14ac:dyDescent="0.15">
      <c r="A5420" s="10" t="s">
        <v>5468</v>
      </c>
      <c r="B5420" s="11" t="s">
        <v>22</v>
      </c>
      <c r="C5420" s="11" t="s">
        <v>81</v>
      </c>
      <c r="D5420" s="12">
        <v>45827</v>
      </c>
      <c r="E5420" s="11">
        <v>570</v>
      </c>
      <c r="F5420" s="11" t="s">
        <v>24</v>
      </c>
      <c r="G5420" s="13">
        <v>48407.26</v>
      </c>
      <c r="H5420" s="14">
        <f t="shared" si="588"/>
        <v>27592138.200000003</v>
      </c>
      <c r="I5420" s="14">
        <f>IF(F5420="GHS",H5420,H5420*Assumptions!$B$4)</f>
        <v>297995092.56000006</v>
      </c>
      <c r="J5420" s="15" t="str">
        <f>INDEX(Assumptions!$B$8:$B$12,MATCH(B5420,Assumptions!$A$8:$A$12,0))</f>
        <v>FIFO</v>
      </c>
      <c r="K5420" s="16">
        <f>G5420/(1-INDEX(Assumptions!$D$8:$D$12,MATCH(B5420,Assumptions!$A$8:$A$12,0)))</f>
        <v>59033.243902439026</v>
      </c>
      <c r="L5420" s="16">
        <f t="shared" si="589"/>
        <v>1452.2177999999999</v>
      </c>
      <c r="M5420" s="16">
        <f t="shared" si="590"/>
        <v>2951.6621951219513</v>
      </c>
      <c r="N5420" s="14">
        <f>E5420*(K5420-L5420-M5420)*IF(F5420="GHS",1,Assumptions!$B$4)</f>
        <v>336298364.21344393</v>
      </c>
      <c r="O5420" s="15">
        <f t="shared" ca="1" si="591"/>
        <v>459</v>
      </c>
      <c r="P5420" s="15" t="str">
        <f t="shared" ca="1" si="592"/>
        <v>365d+</v>
      </c>
      <c r="Q5420" s="17">
        <f ca="1">IF(P5420="0-90d",0,IF(P5420="91-180d",INDEX(Assumptions!$F$8:$F$12,MATCH(B5420,Assumptions!$A$8:$A$12,0)),IF(P5420="181-365d",INDEX(Assumptions!$G$8:$G$12,MATCH(B5420,Assumptions!$A$8:$A$12,0)),INDEX(Assumptions!$H$8:$H$12,MATCH(B5420,Assumptions!$A$8:$A$12,0)))))</f>
        <v>0.5</v>
      </c>
      <c r="R5420" s="14">
        <f t="shared" ca="1" si="593"/>
        <v>148997546.28000003</v>
      </c>
      <c r="S5420" s="14">
        <f t="shared" ca="1" si="594"/>
        <v>148997546.28000003</v>
      </c>
      <c r="T5420" s="11" t="s">
        <v>25</v>
      </c>
      <c r="U5420" s="18" t="s">
        <v>26</v>
      </c>
    </row>
    <row r="5421" spans="1:21" ht="15" customHeight="1" x14ac:dyDescent="0.15">
      <c r="A5421" s="10" t="s">
        <v>5469</v>
      </c>
      <c r="B5421" s="11" t="s">
        <v>41</v>
      </c>
      <c r="C5421" s="11" t="s">
        <v>44</v>
      </c>
      <c r="D5421" s="12">
        <v>46131</v>
      </c>
      <c r="E5421" s="11">
        <v>3706</v>
      </c>
      <c r="F5421" s="11" t="s">
        <v>33</v>
      </c>
      <c r="G5421" s="13">
        <v>478.96</v>
      </c>
      <c r="H5421" s="14">
        <f t="shared" si="588"/>
        <v>1775025.76</v>
      </c>
      <c r="I5421" s="14">
        <f>IF(F5421="GHS",H5421,H5421*Assumptions!$B$4)</f>
        <v>1775025.76</v>
      </c>
      <c r="J5421" s="15" t="str">
        <f>INDEX(Assumptions!$B$8:$B$12,MATCH(B5421,Assumptions!$A$8:$A$12,0))</f>
        <v>Weighted Average</v>
      </c>
      <c r="K5421" s="16">
        <f>G5421/(1-INDEX(Assumptions!$D$8:$D$12,MATCH(B5421,Assumptions!$A$8:$A$12,0)))</f>
        <v>736.86153846153843</v>
      </c>
      <c r="L5421" s="16">
        <f t="shared" si="589"/>
        <v>14.368799999999998</v>
      </c>
      <c r="M5421" s="16">
        <f t="shared" si="590"/>
        <v>36.843076923076922</v>
      </c>
      <c r="N5421" s="14">
        <f>E5421*(K5421-L5421-M5421)*IF(F5421="GHS",1,Assumptions!$B$4)</f>
        <v>2541017.6456615385</v>
      </c>
      <c r="O5421" s="15">
        <f t="shared" ca="1" si="591"/>
        <v>155</v>
      </c>
      <c r="P5421" s="15" t="str">
        <f t="shared" ca="1" si="592"/>
        <v>91-180d</v>
      </c>
      <c r="Q5421" s="17">
        <f ca="1">IF(P5421="0-90d",0,IF(P5421="91-180d",INDEX(Assumptions!$F$8:$F$12,MATCH(B5421,Assumptions!$A$8:$A$12,0)),IF(P5421="181-365d",INDEX(Assumptions!$G$8:$G$12,MATCH(B5421,Assumptions!$A$8:$A$12,0)),INDEX(Assumptions!$H$8:$H$12,MATCH(B5421,Assumptions!$A$8:$A$12,0)))))</f>
        <v>0.1</v>
      </c>
      <c r="R5421" s="14">
        <f t="shared" ca="1" si="593"/>
        <v>177502.576</v>
      </c>
      <c r="S5421" s="14">
        <f t="shared" si="594"/>
        <v>0</v>
      </c>
      <c r="T5421" s="11" t="s">
        <v>39</v>
      </c>
      <c r="U5421" s="18" t="s">
        <v>26</v>
      </c>
    </row>
    <row r="5422" spans="1:21" ht="15" customHeight="1" x14ac:dyDescent="0.15">
      <c r="A5422" s="10" t="s">
        <v>5470</v>
      </c>
      <c r="B5422" s="11" t="s">
        <v>28</v>
      </c>
      <c r="C5422" s="11" t="s">
        <v>29</v>
      </c>
      <c r="D5422" s="12">
        <v>45963</v>
      </c>
      <c r="E5422" s="11">
        <v>1393</v>
      </c>
      <c r="F5422" s="11" t="s">
        <v>24</v>
      </c>
      <c r="G5422" s="13">
        <v>3717.73</v>
      </c>
      <c r="H5422" s="14">
        <f t="shared" si="588"/>
        <v>5178797.8899999997</v>
      </c>
      <c r="I5422" s="14">
        <f>IF(F5422="GHS",H5422,H5422*Assumptions!$B$4)</f>
        <v>55931017.211999997</v>
      </c>
      <c r="J5422" s="15" t="str">
        <f>INDEX(Assumptions!$B$8:$B$12,MATCH(B5422,Assumptions!$A$8:$A$12,0))</f>
        <v>Fair Value Less Costs to Sell</v>
      </c>
      <c r="K5422" s="16">
        <f>G5422/(1-INDEX(Assumptions!$D$8:$D$12,MATCH(B5422,Assumptions!$A$8:$A$12,0)))</f>
        <v>4224.693181818182</v>
      </c>
      <c r="L5422" s="16">
        <f t="shared" si="589"/>
        <v>111.53189999999999</v>
      </c>
      <c r="M5422" s="16">
        <f t="shared" si="590"/>
        <v>211.2346590909091</v>
      </c>
      <c r="N5422" s="14">
        <f>E5422*(K5422-L5422-M5422)*IF(F5422="GHS",1,Assumptions!$B$4)</f>
        <v>58702144.882958189</v>
      </c>
      <c r="O5422" s="15">
        <f t="shared" ca="1" si="591"/>
        <v>323</v>
      </c>
      <c r="P5422" s="15" t="str">
        <f t="shared" ca="1" si="592"/>
        <v>181-365d</v>
      </c>
      <c r="Q5422" s="17">
        <f ca="1">IF(P5422="0-90d",0,IF(P5422="91-180d",INDEX(Assumptions!$F$8:$F$12,MATCH(B5422,Assumptions!$A$8:$A$12,0)),IF(P5422="181-365d",INDEX(Assumptions!$G$8:$G$12,MATCH(B5422,Assumptions!$A$8:$A$12,0)),INDEX(Assumptions!$H$8:$H$12,MATCH(B5422,Assumptions!$A$8:$A$12,0)))))</f>
        <v>0.1</v>
      </c>
      <c r="R5422" s="14">
        <f t="shared" ca="1" si="593"/>
        <v>5593101.7212000005</v>
      </c>
      <c r="S5422" s="14">
        <f t="shared" ca="1" si="594"/>
        <v>50337915.490799993</v>
      </c>
      <c r="T5422" s="11" t="s">
        <v>50</v>
      </c>
      <c r="U5422" s="18" t="s">
        <v>26</v>
      </c>
    </row>
    <row r="5423" spans="1:21" ht="15" customHeight="1" x14ac:dyDescent="0.15">
      <c r="A5423" s="10" t="s">
        <v>5471</v>
      </c>
      <c r="B5423" s="11" t="s">
        <v>41</v>
      </c>
      <c r="C5423" s="11" t="s">
        <v>44</v>
      </c>
      <c r="D5423" s="12">
        <v>45839</v>
      </c>
      <c r="E5423" s="11">
        <v>388</v>
      </c>
      <c r="F5423" s="11" t="s">
        <v>33</v>
      </c>
      <c r="G5423" s="13">
        <v>315.36</v>
      </c>
      <c r="H5423" s="14">
        <f t="shared" si="588"/>
        <v>122359.68000000001</v>
      </c>
      <c r="I5423" s="14">
        <f>IF(F5423="GHS",H5423,H5423*Assumptions!$B$4)</f>
        <v>122359.68000000001</v>
      </c>
      <c r="J5423" s="15" t="str">
        <f>INDEX(Assumptions!$B$8:$B$12,MATCH(B5423,Assumptions!$A$8:$A$12,0))</f>
        <v>Weighted Average</v>
      </c>
      <c r="K5423" s="16">
        <f>G5423/(1-INDEX(Assumptions!$D$8:$D$12,MATCH(B5423,Assumptions!$A$8:$A$12,0)))</f>
        <v>485.16923076923075</v>
      </c>
      <c r="L5423" s="16">
        <f t="shared" si="589"/>
        <v>9.4608000000000008</v>
      </c>
      <c r="M5423" s="16">
        <f t="shared" si="590"/>
        <v>24.258461538461539</v>
      </c>
      <c r="N5423" s="14">
        <f>E5423*(K5423-L5423-M5423)*IF(F5423="GHS",1,Assumptions!$B$4)</f>
        <v>175162.58806153847</v>
      </c>
      <c r="O5423" s="15">
        <f t="shared" ca="1" si="591"/>
        <v>447</v>
      </c>
      <c r="P5423" s="15" t="str">
        <f t="shared" ca="1" si="592"/>
        <v>365d+</v>
      </c>
      <c r="Q5423" s="17">
        <f ca="1">IF(P5423="0-90d",0,IF(P5423="91-180d",INDEX(Assumptions!$F$8:$F$12,MATCH(B5423,Assumptions!$A$8:$A$12,0)),IF(P5423="181-365d",INDEX(Assumptions!$G$8:$G$12,MATCH(B5423,Assumptions!$A$8:$A$12,0)),INDEX(Assumptions!$H$8:$H$12,MATCH(B5423,Assumptions!$A$8:$A$12,0)))))</f>
        <v>0.8</v>
      </c>
      <c r="R5423" s="14">
        <f t="shared" ca="1" si="593"/>
        <v>97887.744000000006</v>
      </c>
      <c r="S5423" s="14">
        <f t="shared" ca="1" si="594"/>
        <v>24471.936000000002</v>
      </c>
      <c r="T5423" s="11" t="s">
        <v>25</v>
      </c>
      <c r="U5423" s="18" t="s">
        <v>26</v>
      </c>
    </row>
    <row r="5424" spans="1:21" ht="15" customHeight="1" x14ac:dyDescent="0.15">
      <c r="A5424" s="10" t="s">
        <v>5472</v>
      </c>
      <c r="B5424" s="11" t="s">
        <v>31</v>
      </c>
      <c r="C5424" s="11" t="s">
        <v>63</v>
      </c>
      <c r="D5424" s="12">
        <v>46113</v>
      </c>
      <c r="E5424" s="11">
        <v>4536</v>
      </c>
      <c r="F5424" s="11" t="s">
        <v>33</v>
      </c>
      <c r="G5424" s="13">
        <v>1071.1199999999999</v>
      </c>
      <c r="H5424" s="14">
        <f t="shared" si="588"/>
        <v>4858600.3199999994</v>
      </c>
      <c r="I5424" s="14">
        <f>IF(F5424="GHS",H5424,H5424*Assumptions!$B$4)</f>
        <v>4858600.3199999994</v>
      </c>
      <c r="J5424" s="15" t="str">
        <f>INDEX(Assumptions!$B$8:$B$12,MATCH(B5424,Assumptions!$A$8:$A$12,0))</f>
        <v>Weighted Average</v>
      </c>
      <c r="K5424" s="16">
        <f>G5424/(1-INDEX(Assumptions!$D$8:$D$12,MATCH(B5424,Assumptions!$A$8:$A$12,0)))</f>
        <v>1487.6666666666665</v>
      </c>
      <c r="L5424" s="16">
        <f t="shared" si="589"/>
        <v>32.133599999999994</v>
      </c>
      <c r="M5424" s="16">
        <f t="shared" si="590"/>
        <v>74.383333333333326</v>
      </c>
      <c r="N5424" s="14">
        <f>E5424*(K5424-L5424-M5424)*IF(F5424="GHS",1,Assumptions!$B$4)</f>
        <v>6264895.1903999997</v>
      </c>
      <c r="O5424" s="15">
        <f t="shared" ca="1" si="591"/>
        <v>173</v>
      </c>
      <c r="P5424" s="15" t="str">
        <f t="shared" ca="1" si="592"/>
        <v>91-180d</v>
      </c>
      <c r="Q5424" s="17">
        <f ca="1">IF(P5424="0-90d",0,IF(P5424="91-180d",INDEX(Assumptions!$F$8:$F$12,MATCH(B5424,Assumptions!$A$8:$A$12,0)),IF(P5424="181-365d",INDEX(Assumptions!$G$8:$G$12,MATCH(B5424,Assumptions!$A$8:$A$12,0)),INDEX(Assumptions!$H$8:$H$12,MATCH(B5424,Assumptions!$A$8:$A$12,0)))))</f>
        <v>0.05</v>
      </c>
      <c r="R5424" s="14">
        <f t="shared" ca="1" si="593"/>
        <v>242930.01599999997</v>
      </c>
      <c r="S5424" s="14">
        <f t="shared" ca="1" si="594"/>
        <v>4615670.3039999995</v>
      </c>
      <c r="T5424" s="11" t="s">
        <v>25</v>
      </c>
      <c r="U5424" s="18" t="s">
        <v>26</v>
      </c>
    </row>
    <row r="5425" spans="1:21" ht="15" customHeight="1" x14ac:dyDescent="0.15">
      <c r="A5425" s="10" t="s">
        <v>5473</v>
      </c>
      <c r="B5425" s="11" t="s">
        <v>22</v>
      </c>
      <c r="C5425" s="11" t="s">
        <v>23</v>
      </c>
      <c r="D5425" s="12">
        <v>46149</v>
      </c>
      <c r="E5425" s="11">
        <v>2142</v>
      </c>
      <c r="F5425" s="11" t="s">
        <v>24</v>
      </c>
      <c r="G5425" s="13">
        <v>15452.36</v>
      </c>
      <c r="H5425" s="14">
        <f t="shared" si="588"/>
        <v>33098955.120000001</v>
      </c>
      <c r="I5425" s="14">
        <f>IF(F5425="GHS",H5425,H5425*Assumptions!$B$4)</f>
        <v>357468715.29600006</v>
      </c>
      <c r="J5425" s="15" t="str">
        <f>INDEX(Assumptions!$B$8:$B$12,MATCH(B5425,Assumptions!$A$8:$A$12,0))</f>
        <v>FIFO</v>
      </c>
      <c r="K5425" s="16">
        <f>G5425/(1-INDEX(Assumptions!$D$8:$D$12,MATCH(B5425,Assumptions!$A$8:$A$12,0)))</f>
        <v>18844.341463414632</v>
      </c>
      <c r="L5425" s="16">
        <f t="shared" si="589"/>
        <v>463.57080000000002</v>
      </c>
      <c r="M5425" s="16">
        <f t="shared" si="590"/>
        <v>942.21707317073162</v>
      </c>
      <c r="N5425" s="14">
        <f>E5425*(K5425-L5425-M5425)*IF(F5425="GHS",1,Assumptions!$B$4)</f>
        <v>403416523.33526629</v>
      </c>
      <c r="O5425" s="15">
        <f t="shared" ca="1" si="591"/>
        <v>137</v>
      </c>
      <c r="P5425" s="15" t="str">
        <f t="shared" ca="1" si="592"/>
        <v>91-180d</v>
      </c>
      <c r="Q5425" s="17">
        <f ca="1">IF(P5425="0-90d",0,IF(P5425="91-180d",INDEX(Assumptions!$F$8:$F$12,MATCH(B5425,Assumptions!$A$8:$A$12,0)),IF(P5425="181-365d",INDEX(Assumptions!$G$8:$G$12,MATCH(B5425,Assumptions!$A$8:$A$12,0)),INDEX(Assumptions!$H$8:$H$12,MATCH(B5425,Assumptions!$A$8:$A$12,0)))))</f>
        <v>0.03</v>
      </c>
      <c r="R5425" s="14">
        <f t="shared" ca="1" si="593"/>
        <v>10724061.458880002</v>
      </c>
      <c r="S5425" s="14">
        <f t="shared" ca="1" si="594"/>
        <v>346744653.83712006</v>
      </c>
      <c r="T5425" s="11" t="s">
        <v>25</v>
      </c>
      <c r="U5425" s="18" t="s">
        <v>26</v>
      </c>
    </row>
    <row r="5426" spans="1:21" ht="15" customHeight="1" x14ac:dyDescent="0.15">
      <c r="A5426" s="10" t="s">
        <v>5474</v>
      </c>
      <c r="B5426" s="11" t="s">
        <v>31</v>
      </c>
      <c r="C5426" s="11" t="s">
        <v>63</v>
      </c>
      <c r="D5426" s="12">
        <v>46200</v>
      </c>
      <c r="E5426" s="11">
        <v>1449</v>
      </c>
      <c r="F5426" s="11" t="s">
        <v>33</v>
      </c>
      <c r="G5426" s="13">
        <v>1886.04</v>
      </c>
      <c r="H5426" s="14">
        <f t="shared" si="588"/>
        <v>2732871.96</v>
      </c>
      <c r="I5426" s="14">
        <f>IF(F5426="GHS",H5426,H5426*Assumptions!$B$4)</f>
        <v>2732871.96</v>
      </c>
      <c r="J5426" s="15" t="str">
        <f>INDEX(Assumptions!$B$8:$B$12,MATCH(B5426,Assumptions!$A$8:$A$12,0))</f>
        <v>Weighted Average</v>
      </c>
      <c r="K5426" s="16">
        <f>G5426/(1-INDEX(Assumptions!$D$8:$D$12,MATCH(B5426,Assumptions!$A$8:$A$12,0)))</f>
        <v>2619.5</v>
      </c>
      <c r="L5426" s="16">
        <f t="shared" si="589"/>
        <v>56.581199999999995</v>
      </c>
      <c r="M5426" s="16">
        <f t="shared" si="590"/>
        <v>130.97499999999999</v>
      </c>
      <c r="N5426" s="14">
        <f>E5426*(K5426-L5426-M5426)*IF(F5426="GHS",1,Assumptions!$B$4)</f>
        <v>3523886.5662000002</v>
      </c>
      <c r="O5426" s="15">
        <f t="shared" ca="1" si="591"/>
        <v>86</v>
      </c>
      <c r="P5426" s="15" t="str">
        <f t="shared" ca="1" si="592"/>
        <v>0-90d</v>
      </c>
      <c r="Q5426" s="17">
        <f ca="1">IF(P5426="0-90d",0,IF(P5426="91-180d",INDEX(Assumptions!$F$8:$F$12,MATCH(B5426,Assumptions!$A$8:$A$12,0)),IF(P5426="181-365d",INDEX(Assumptions!$G$8:$G$12,MATCH(B5426,Assumptions!$A$8:$A$12,0)),INDEX(Assumptions!$H$8:$H$12,MATCH(B5426,Assumptions!$A$8:$A$12,0)))))</f>
        <v>0</v>
      </c>
      <c r="R5426" s="14">
        <f t="shared" ca="1" si="593"/>
        <v>0</v>
      </c>
      <c r="S5426" s="14">
        <f t="shared" ca="1" si="594"/>
        <v>2732871.96</v>
      </c>
      <c r="T5426" s="11" t="s">
        <v>25</v>
      </c>
      <c r="U5426" s="18" t="s">
        <v>26</v>
      </c>
    </row>
    <row r="5427" spans="1:21" ht="15" customHeight="1" x14ac:dyDescent="0.15">
      <c r="A5427" s="10" t="s">
        <v>5475</v>
      </c>
      <c r="B5427" s="11" t="s">
        <v>41</v>
      </c>
      <c r="C5427" s="11" t="s">
        <v>42</v>
      </c>
      <c r="D5427" s="12">
        <v>46156</v>
      </c>
      <c r="E5427" s="11">
        <v>4821</v>
      </c>
      <c r="F5427" s="11" t="s">
        <v>33</v>
      </c>
      <c r="G5427" s="13">
        <v>558.23</v>
      </c>
      <c r="H5427" s="14">
        <f t="shared" si="588"/>
        <v>2691226.83</v>
      </c>
      <c r="I5427" s="14">
        <f>IF(F5427="GHS",H5427,H5427*Assumptions!$B$4)</f>
        <v>2691226.83</v>
      </c>
      <c r="J5427" s="15" t="str">
        <f>INDEX(Assumptions!$B$8:$B$12,MATCH(B5427,Assumptions!$A$8:$A$12,0))</f>
        <v>Weighted Average</v>
      </c>
      <c r="K5427" s="16">
        <f>G5427/(1-INDEX(Assumptions!$D$8:$D$12,MATCH(B5427,Assumptions!$A$8:$A$12,0)))</f>
        <v>858.81538461538457</v>
      </c>
      <c r="L5427" s="16">
        <f t="shared" si="589"/>
        <v>16.7469</v>
      </c>
      <c r="M5427" s="16">
        <f t="shared" si="590"/>
        <v>42.940769230769234</v>
      </c>
      <c r="N5427" s="14">
        <f>E5427*(K5427-L5427-M5427)*IF(F5427="GHS",1,Assumptions!$B$4)</f>
        <v>3852594.7158692307</v>
      </c>
      <c r="O5427" s="15">
        <f t="shared" ca="1" si="591"/>
        <v>130</v>
      </c>
      <c r="P5427" s="15" t="str">
        <f t="shared" ca="1" si="592"/>
        <v>91-180d</v>
      </c>
      <c r="Q5427" s="17">
        <f ca="1">IF(P5427="0-90d",0,IF(P5427="91-180d",INDEX(Assumptions!$F$8:$F$12,MATCH(B5427,Assumptions!$A$8:$A$12,0)),IF(P5427="181-365d",INDEX(Assumptions!$G$8:$G$12,MATCH(B5427,Assumptions!$A$8:$A$12,0)),INDEX(Assumptions!$H$8:$H$12,MATCH(B5427,Assumptions!$A$8:$A$12,0)))))</f>
        <v>0.1</v>
      </c>
      <c r="R5427" s="14">
        <f t="shared" ca="1" si="593"/>
        <v>269122.68300000002</v>
      </c>
      <c r="S5427" s="14">
        <f t="shared" ca="1" si="594"/>
        <v>2422104.1469999999</v>
      </c>
      <c r="T5427" s="11" t="s">
        <v>25</v>
      </c>
      <c r="U5427" s="18" t="s">
        <v>26</v>
      </c>
    </row>
    <row r="5428" spans="1:21" ht="15" customHeight="1" x14ac:dyDescent="0.15">
      <c r="A5428" s="10" t="s">
        <v>5476</v>
      </c>
      <c r="B5428" s="11" t="s">
        <v>28</v>
      </c>
      <c r="C5428" s="11" t="s">
        <v>35</v>
      </c>
      <c r="D5428" s="12">
        <v>46032</v>
      </c>
      <c r="E5428" s="11">
        <v>1694</v>
      </c>
      <c r="F5428" s="11" t="s">
        <v>24</v>
      </c>
      <c r="G5428" s="13">
        <v>5772.76</v>
      </c>
      <c r="H5428" s="14">
        <f t="shared" si="588"/>
        <v>9779055.4399999995</v>
      </c>
      <c r="I5428" s="14">
        <f>IF(F5428="GHS",H5428,H5428*Assumptions!$B$4)</f>
        <v>105613798.752</v>
      </c>
      <c r="J5428" s="15" t="str">
        <f>INDEX(Assumptions!$B$8:$B$12,MATCH(B5428,Assumptions!$A$8:$A$12,0))</f>
        <v>Fair Value Less Costs to Sell</v>
      </c>
      <c r="K5428" s="16">
        <f>G5428/(1-INDEX(Assumptions!$D$8:$D$12,MATCH(B5428,Assumptions!$A$8:$A$12,0)))</f>
        <v>6559.954545454546</v>
      </c>
      <c r="L5428" s="16">
        <f t="shared" si="589"/>
        <v>173.18279999999999</v>
      </c>
      <c r="M5428" s="16">
        <f t="shared" si="590"/>
        <v>327.99772727272733</v>
      </c>
      <c r="N5428" s="14">
        <f>E5428*(K5428-L5428-M5428)*IF(F5428="GHS",1,Assumptions!$B$4)</f>
        <v>110846482.41744003</v>
      </c>
      <c r="O5428" s="15">
        <f t="shared" ca="1" si="591"/>
        <v>254</v>
      </c>
      <c r="P5428" s="15" t="str">
        <f t="shared" ca="1" si="592"/>
        <v>181-365d</v>
      </c>
      <c r="Q5428" s="17">
        <f ca="1">IF(P5428="0-90d",0,IF(P5428="91-180d",INDEX(Assumptions!$F$8:$F$12,MATCH(B5428,Assumptions!$A$8:$A$12,0)),IF(P5428="181-365d",INDEX(Assumptions!$G$8:$G$12,MATCH(B5428,Assumptions!$A$8:$A$12,0)),INDEX(Assumptions!$H$8:$H$12,MATCH(B5428,Assumptions!$A$8:$A$12,0)))))</f>
        <v>0.1</v>
      </c>
      <c r="R5428" s="14">
        <f t="shared" ca="1" si="593"/>
        <v>10561379.875200002</v>
      </c>
      <c r="S5428" s="14">
        <f t="shared" ca="1" si="594"/>
        <v>95052418.876800001</v>
      </c>
      <c r="T5428" s="11" t="s">
        <v>25</v>
      </c>
      <c r="U5428" s="18" t="s">
        <v>26</v>
      </c>
    </row>
    <row r="5429" spans="1:21" ht="15" customHeight="1" x14ac:dyDescent="0.15">
      <c r="A5429" s="10" t="s">
        <v>5477</v>
      </c>
      <c r="B5429" s="11" t="s">
        <v>28</v>
      </c>
      <c r="C5429" s="11" t="s">
        <v>35</v>
      </c>
      <c r="D5429" s="12">
        <v>46062</v>
      </c>
      <c r="E5429" s="11">
        <v>3794</v>
      </c>
      <c r="F5429" s="11" t="s">
        <v>24</v>
      </c>
      <c r="G5429" s="13">
        <v>9664.09</v>
      </c>
      <c r="H5429" s="14">
        <f t="shared" si="588"/>
        <v>36665557.460000001</v>
      </c>
      <c r="I5429" s="14">
        <f>IF(F5429="GHS",H5429,H5429*Assumptions!$B$4)</f>
        <v>395988020.56800002</v>
      </c>
      <c r="J5429" s="15" t="str">
        <f>INDEX(Assumptions!$B$8:$B$12,MATCH(B5429,Assumptions!$A$8:$A$12,0))</f>
        <v>Fair Value Less Costs to Sell</v>
      </c>
      <c r="K5429" s="16">
        <f>G5429/(1-INDEX(Assumptions!$D$8:$D$12,MATCH(B5429,Assumptions!$A$8:$A$12,0)))</f>
        <v>10981.920454545454</v>
      </c>
      <c r="L5429" s="16">
        <f t="shared" si="589"/>
        <v>289.92270000000002</v>
      </c>
      <c r="M5429" s="16">
        <f t="shared" si="590"/>
        <v>549.09602272727273</v>
      </c>
      <c r="N5429" s="14">
        <f>E5429*(K5429-L5429-M5429)*IF(F5429="GHS",1,Assumptions!$B$4)</f>
        <v>415607427.04159641</v>
      </c>
      <c r="O5429" s="15">
        <f t="shared" ca="1" si="591"/>
        <v>224</v>
      </c>
      <c r="P5429" s="15" t="str">
        <f t="shared" ca="1" si="592"/>
        <v>181-365d</v>
      </c>
      <c r="Q5429" s="17">
        <f ca="1">IF(P5429="0-90d",0,IF(P5429="91-180d",INDEX(Assumptions!$F$8:$F$12,MATCH(B5429,Assumptions!$A$8:$A$12,0)),IF(P5429="181-365d",INDEX(Assumptions!$G$8:$G$12,MATCH(B5429,Assumptions!$A$8:$A$12,0)),INDEX(Assumptions!$H$8:$H$12,MATCH(B5429,Assumptions!$A$8:$A$12,0)))))</f>
        <v>0.1</v>
      </c>
      <c r="R5429" s="14">
        <f t="shared" ca="1" si="593"/>
        <v>39598802.0568</v>
      </c>
      <c r="S5429" s="14">
        <f t="shared" ca="1" si="594"/>
        <v>356389218.51120001</v>
      </c>
      <c r="T5429" s="11" t="s">
        <v>25</v>
      </c>
      <c r="U5429" s="18" t="s">
        <v>36</v>
      </c>
    </row>
    <row r="5430" spans="1:21" ht="15" customHeight="1" x14ac:dyDescent="0.15">
      <c r="A5430" s="10" t="s">
        <v>5478</v>
      </c>
      <c r="B5430" s="11" t="s">
        <v>28</v>
      </c>
      <c r="C5430" s="11" t="s">
        <v>38</v>
      </c>
      <c r="D5430" s="12">
        <v>45909</v>
      </c>
      <c r="E5430" s="11">
        <v>2980</v>
      </c>
      <c r="F5430" s="11" t="s">
        <v>24</v>
      </c>
      <c r="G5430" s="13">
        <v>5405.67</v>
      </c>
      <c r="H5430" s="14">
        <f t="shared" si="588"/>
        <v>16108896.6</v>
      </c>
      <c r="I5430" s="14">
        <f>IF(F5430="GHS",H5430,H5430*Assumptions!$B$4)</f>
        <v>173976083.28</v>
      </c>
      <c r="J5430" s="15" t="str">
        <f>INDEX(Assumptions!$B$8:$B$12,MATCH(B5430,Assumptions!$A$8:$A$12,0))</f>
        <v>Fair Value Less Costs to Sell</v>
      </c>
      <c r="K5430" s="16">
        <f>G5430/(1-INDEX(Assumptions!$D$8:$D$12,MATCH(B5430,Assumptions!$A$8:$A$12,0)))</f>
        <v>6142.806818181818</v>
      </c>
      <c r="L5430" s="16">
        <f t="shared" si="589"/>
        <v>162.17009999999999</v>
      </c>
      <c r="M5430" s="16">
        <f t="shared" si="590"/>
        <v>307.14034090909092</v>
      </c>
      <c r="N5430" s="14">
        <f>E5430*(K5430-L5430-M5430)*IF(F5430="GHS",1,Assumptions!$B$4)</f>
        <v>182595807.40614545</v>
      </c>
      <c r="O5430" s="15">
        <f t="shared" ca="1" si="591"/>
        <v>377</v>
      </c>
      <c r="P5430" s="15" t="str">
        <f t="shared" ca="1" si="592"/>
        <v>365d+</v>
      </c>
      <c r="Q5430" s="17">
        <f ca="1">IF(P5430="0-90d",0,IF(P5430="91-180d",INDEX(Assumptions!$F$8:$F$12,MATCH(B5430,Assumptions!$A$8:$A$12,0)),IF(P5430="181-365d",INDEX(Assumptions!$G$8:$G$12,MATCH(B5430,Assumptions!$A$8:$A$12,0)),INDEX(Assumptions!$H$8:$H$12,MATCH(B5430,Assumptions!$A$8:$A$12,0)))))</f>
        <v>0.4</v>
      </c>
      <c r="R5430" s="14">
        <f t="shared" ca="1" si="593"/>
        <v>69590433.312000006</v>
      </c>
      <c r="S5430" s="14">
        <f t="shared" ca="1" si="594"/>
        <v>104385649.96799999</v>
      </c>
      <c r="T5430" s="11" t="s">
        <v>25</v>
      </c>
      <c r="U5430" s="18" t="s">
        <v>26</v>
      </c>
    </row>
    <row r="5431" spans="1:21" ht="15" customHeight="1" x14ac:dyDescent="0.15">
      <c r="A5431" s="10" t="s">
        <v>5479</v>
      </c>
      <c r="B5431" s="11" t="s">
        <v>28</v>
      </c>
      <c r="C5431" s="11" t="s">
        <v>38</v>
      </c>
      <c r="D5431" s="12">
        <v>46146</v>
      </c>
      <c r="E5431" s="11">
        <v>825</v>
      </c>
      <c r="F5431" s="11" t="s">
        <v>24</v>
      </c>
      <c r="G5431" s="13">
        <v>4203.2299999999996</v>
      </c>
      <c r="H5431" s="14">
        <f t="shared" si="588"/>
        <v>3467664.7499999995</v>
      </c>
      <c r="I5431" s="14">
        <f>IF(F5431="GHS",H5431,H5431*Assumptions!$B$4)</f>
        <v>37450779.299999997</v>
      </c>
      <c r="J5431" s="15" t="str">
        <f>INDEX(Assumptions!$B$8:$B$12,MATCH(B5431,Assumptions!$A$8:$A$12,0))</f>
        <v>Fair Value Less Costs to Sell</v>
      </c>
      <c r="K5431" s="16">
        <f>G5431/(1-INDEX(Assumptions!$D$8:$D$12,MATCH(B5431,Assumptions!$A$8:$A$12,0)))</f>
        <v>4776.397727272727</v>
      </c>
      <c r="L5431" s="16">
        <f t="shared" si="589"/>
        <v>126.09689999999998</v>
      </c>
      <c r="M5431" s="16">
        <f t="shared" si="590"/>
        <v>238.81988636363636</v>
      </c>
      <c r="N5431" s="14">
        <f>E5431*(K5431-L5431-M5431)*IF(F5431="GHS",1,Assumptions!$B$4)</f>
        <v>39306295.183500007</v>
      </c>
      <c r="O5431" s="15">
        <f t="shared" ca="1" si="591"/>
        <v>140</v>
      </c>
      <c r="P5431" s="15" t="str">
        <f t="shared" ca="1" si="592"/>
        <v>91-180d</v>
      </c>
      <c r="Q5431" s="17">
        <f ca="1">IF(P5431="0-90d",0,IF(P5431="91-180d",INDEX(Assumptions!$F$8:$F$12,MATCH(B5431,Assumptions!$A$8:$A$12,0)),IF(P5431="181-365d",INDEX(Assumptions!$G$8:$G$12,MATCH(B5431,Assumptions!$A$8:$A$12,0)),INDEX(Assumptions!$H$8:$H$12,MATCH(B5431,Assumptions!$A$8:$A$12,0)))))</f>
        <v>0.02</v>
      </c>
      <c r="R5431" s="14">
        <f t="shared" ca="1" si="593"/>
        <v>749015.58600000001</v>
      </c>
      <c r="S5431" s="14">
        <f t="shared" ca="1" si="594"/>
        <v>36701763.713999994</v>
      </c>
      <c r="T5431" s="11" t="s">
        <v>25</v>
      </c>
      <c r="U5431" s="18" t="s">
        <v>26</v>
      </c>
    </row>
    <row r="5432" spans="1:21" ht="15" customHeight="1" x14ac:dyDescent="0.15">
      <c r="A5432" s="10" t="s">
        <v>5480</v>
      </c>
      <c r="B5432" s="11" t="s">
        <v>41</v>
      </c>
      <c r="C5432" s="11" t="s">
        <v>115</v>
      </c>
      <c r="D5432" s="12">
        <v>45888</v>
      </c>
      <c r="E5432" s="11">
        <v>2830</v>
      </c>
      <c r="F5432" s="11" t="s">
        <v>33</v>
      </c>
      <c r="G5432" s="13">
        <v>422.83</v>
      </c>
      <c r="H5432" s="14">
        <f t="shared" si="588"/>
        <v>1196608.8999999999</v>
      </c>
      <c r="I5432" s="14">
        <f>IF(F5432="GHS",H5432,H5432*Assumptions!$B$4)</f>
        <v>1196608.8999999999</v>
      </c>
      <c r="J5432" s="15" t="str">
        <f>INDEX(Assumptions!$B$8:$B$12,MATCH(B5432,Assumptions!$A$8:$A$12,0))</f>
        <v>Weighted Average</v>
      </c>
      <c r="K5432" s="16">
        <f>G5432/(1-INDEX(Assumptions!$D$8:$D$12,MATCH(B5432,Assumptions!$A$8:$A$12,0)))</f>
        <v>650.50769230769231</v>
      </c>
      <c r="L5432" s="16">
        <f t="shared" si="589"/>
        <v>12.684899999999999</v>
      </c>
      <c r="M5432" s="16">
        <f t="shared" si="590"/>
        <v>32.525384615384617</v>
      </c>
      <c r="N5432" s="14">
        <f>E5432*(K5432-L5432-M5432)*IF(F5432="GHS",1,Assumptions!$B$4)</f>
        <v>1712991.6637692309</v>
      </c>
      <c r="O5432" s="15">
        <f t="shared" ca="1" si="591"/>
        <v>398</v>
      </c>
      <c r="P5432" s="15" t="str">
        <f t="shared" ca="1" si="592"/>
        <v>365d+</v>
      </c>
      <c r="Q5432" s="17">
        <f ca="1">IF(P5432="0-90d",0,IF(P5432="91-180d",INDEX(Assumptions!$F$8:$F$12,MATCH(B5432,Assumptions!$A$8:$A$12,0)),IF(P5432="181-365d",INDEX(Assumptions!$G$8:$G$12,MATCH(B5432,Assumptions!$A$8:$A$12,0)),INDEX(Assumptions!$H$8:$H$12,MATCH(B5432,Assumptions!$A$8:$A$12,0)))))</f>
        <v>0.8</v>
      </c>
      <c r="R5432" s="14">
        <f t="shared" ca="1" si="593"/>
        <v>957287.12</v>
      </c>
      <c r="S5432" s="14">
        <f t="shared" ca="1" si="594"/>
        <v>239321.77999999991</v>
      </c>
      <c r="T5432" s="11" t="s">
        <v>25</v>
      </c>
      <c r="U5432" s="18" t="s">
        <v>36</v>
      </c>
    </row>
    <row r="5433" spans="1:21" ht="15" customHeight="1" x14ac:dyDescent="0.15">
      <c r="A5433" s="10" t="s">
        <v>5481</v>
      </c>
      <c r="B5433" s="11" t="s">
        <v>28</v>
      </c>
      <c r="C5433" s="11" t="s">
        <v>55</v>
      </c>
      <c r="D5433" s="12">
        <v>45732</v>
      </c>
      <c r="E5433" s="11">
        <v>4811</v>
      </c>
      <c r="F5433" s="11" t="s">
        <v>24</v>
      </c>
      <c r="G5433" s="13">
        <v>7067.19</v>
      </c>
      <c r="H5433" s="14">
        <f t="shared" si="588"/>
        <v>34000251.089999996</v>
      </c>
      <c r="I5433" s="14">
        <f>IF(F5433="GHS",H5433,H5433*Assumptions!$B$4)</f>
        <v>367202711.77199996</v>
      </c>
      <c r="J5433" s="15" t="str">
        <f>INDEX(Assumptions!$B$8:$B$12,MATCH(B5433,Assumptions!$A$8:$A$12,0))</f>
        <v>Fair Value Less Costs to Sell</v>
      </c>
      <c r="K5433" s="16">
        <f>G5433/(1-INDEX(Assumptions!$D$8:$D$12,MATCH(B5433,Assumptions!$A$8:$A$12,0)))</f>
        <v>8030.897727272727</v>
      </c>
      <c r="L5433" s="16">
        <f t="shared" si="589"/>
        <v>212.01569999999998</v>
      </c>
      <c r="M5433" s="16">
        <f t="shared" si="590"/>
        <v>401.54488636363635</v>
      </c>
      <c r="N5433" s="14">
        <f>E5433*(K5433-L5433-M5433)*IF(F5433="GHS",1,Assumptions!$B$4)</f>
        <v>385395937.03706723</v>
      </c>
      <c r="O5433" s="15">
        <f t="shared" ca="1" si="591"/>
        <v>554</v>
      </c>
      <c r="P5433" s="15" t="str">
        <f t="shared" ca="1" si="592"/>
        <v>365d+</v>
      </c>
      <c r="Q5433" s="17">
        <f ca="1">IF(P5433="0-90d",0,IF(P5433="91-180d",INDEX(Assumptions!$F$8:$F$12,MATCH(B5433,Assumptions!$A$8:$A$12,0)),IF(P5433="181-365d",INDEX(Assumptions!$G$8:$G$12,MATCH(B5433,Assumptions!$A$8:$A$12,0)),INDEX(Assumptions!$H$8:$H$12,MATCH(B5433,Assumptions!$A$8:$A$12,0)))))</f>
        <v>0.4</v>
      </c>
      <c r="R5433" s="14">
        <f t="shared" ca="1" si="593"/>
        <v>146881084.70879999</v>
      </c>
      <c r="S5433" s="14">
        <f t="shared" ca="1" si="594"/>
        <v>220321627.06319997</v>
      </c>
      <c r="T5433" s="11" t="s">
        <v>25</v>
      </c>
      <c r="U5433" s="18" t="s">
        <v>26</v>
      </c>
    </row>
    <row r="5434" spans="1:21" ht="15" customHeight="1" x14ac:dyDescent="0.15">
      <c r="A5434" s="10" t="s">
        <v>5482</v>
      </c>
      <c r="B5434" s="11" t="s">
        <v>22</v>
      </c>
      <c r="C5434" s="11" t="s">
        <v>81</v>
      </c>
      <c r="D5434" s="12">
        <v>46068</v>
      </c>
      <c r="E5434" s="11">
        <v>1574</v>
      </c>
      <c r="F5434" s="11" t="s">
        <v>24</v>
      </c>
      <c r="G5434" s="13">
        <v>13206.35</v>
      </c>
      <c r="H5434" s="14">
        <f t="shared" si="588"/>
        <v>20786794.900000002</v>
      </c>
      <c r="I5434" s="14">
        <f>IF(F5434="GHS",H5434,H5434*Assumptions!$B$4)</f>
        <v>224497384.92000005</v>
      </c>
      <c r="J5434" s="15" t="str">
        <f>INDEX(Assumptions!$B$8:$B$12,MATCH(B5434,Assumptions!$A$8:$A$12,0))</f>
        <v>FIFO</v>
      </c>
      <c r="K5434" s="16">
        <f>G5434/(1-INDEX(Assumptions!$D$8:$D$12,MATCH(B5434,Assumptions!$A$8:$A$12,0)))</f>
        <v>16105.304878048779</v>
      </c>
      <c r="L5434" s="16">
        <f t="shared" si="589"/>
        <v>396.19049999999999</v>
      </c>
      <c r="M5434" s="16">
        <f t="shared" si="590"/>
        <v>805.26524390243901</v>
      </c>
      <c r="N5434" s="14">
        <f>E5434*(K5434-L5434-M5434)*IF(F5434="GHS",1,Assumptions!$B$4)</f>
        <v>253353512.20118046</v>
      </c>
      <c r="O5434" s="15">
        <f t="shared" ca="1" si="591"/>
        <v>218</v>
      </c>
      <c r="P5434" s="15" t="str">
        <f t="shared" ca="1" si="592"/>
        <v>181-365d</v>
      </c>
      <c r="Q5434" s="17">
        <f ca="1">IF(P5434="0-90d",0,IF(P5434="91-180d",INDEX(Assumptions!$F$8:$F$12,MATCH(B5434,Assumptions!$A$8:$A$12,0)),IF(P5434="181-365d",INDEX(Assumptions!$G$8:$G$12,MATCH(B5434,Assumptions!$A$8:$A$12,0)),INDEX(Assumptions!$H$8:$H$12,MATCH(B5434,Assumptions!$A$8:$A$12,0)))))</f>
        <v>0.15</v>
      </c>
      <c r="R5434" s="14">
        <f t="shared" ca="1" si="593"/>
        <v>33674607.738000005</v>
      </c>
      <c r="S5434" s="14">
        <f t="shared" ca="1" si="594"/>
        <v>190822777.18200004</v>
      </c>
      <c r="T5434" s="11" t="s">
        <v>50</v>
      </c>
      <c r="U5434" s="18" t="s">
        <v>26</v>
      </c>
    </row>
    <row r="5435" spans="1:21" ht="15" customHeight="1" x14ac:dyDescent="0.15">
      <c r="A5435" s="10" t="s">
        <v>5483</v>
      </c>
      <c r="B5435" s="11" t="s">
        <v>46</v>
      </c>
      <c r="C5435" s="11" t="s">
        <v>47</v>
      </c>
      <c r="D5435" s="12">
        <v>45949</v>
      </c>
      <c r="E5435" s="11">
        <v>2308</v>
      </c>
      <c r="F5435" s="11" t="s">
        <v>33</v>
      </c>
      <c r="G5435" s="13">
        <v>397194.45</v>
      </c>
      <c r="H5435" s="14">
        <f t="shared" si="588"/>
        <v>916724790.60000002</v>
      </c>
      <c r="I5435" s="14">
        <f>IF(F5435="GHS",H5435,H5435*Assumptions!$B$4)</f>
        <v>916724790.60000002</v>
      </c>
      <c r="J5435" s="15" t="str">
        <f>INDEX(Assumptions!$B$8:$B$12,MATCH(B5435,Assumptions!$A$8:$A$12,0))</f>
        <v>Specific Identification</v>
      </c>
      <c r="K5435" s="16">
        <f>G5435/(1-INDEX(Assumptions!$D$8:$D$12,MATCH(B5435,Assumptions!$A$8:$A$12,0)))</f>
        <v>509223.65384615381</v>
      </c>
      <c r="L5435" s="16">
        <f t="shared" si="589"/>
        <v>11915.833500000001</v>
      </c>
      <c r="M5435" s="16">
        <f t="shared" si="590"/>
        <v>25461.182692307691</v>
      </c>
      <c r="N5435" s="14">
        <f>E5435*(K5435-L5435-M5435)*IF(F5435="GHS",1,Assumptions!$B$4)</f>
        <v>1089022039.7050769</v>
      </c>
      <c r="O5435" s="15">
        <f t="shared" ca="1" si="591"/>
        <v>337</v>
      </c>
      <c r="P5435" s="15" t="str">
        <f t="shared" ca="1" si="592"/>
        <v>181-365d</v>
      </c>
      <c r="Q5435" s="17">
        <f ca="1">IF(P5435="0-90d",0,IF(P5435="91-180d",INDEX(Assumptions!$F$8:$F$12,MATCH(B5435,Assumptions!$A$8:$A$12,0)),IF(P5435="181-365d",INDEX(Assumptions!$G$8:$G$12,MATCH(B5435,Assumptions!$A$8:$A$12,0)),INDEX(Assumptions!$H$8:$H$12,MATCH(B5435,Assumptions!$A$8:$A$12,0)))))</f>
        <v>0.05</v>
      </c>
      <c r="R5435" s="14">
        <f t="shared" ca="1" si="593"/>
        <v>45836239.530000001</v>
      </c>
      <c r="S5435" s="14">
        <f t="shared" ca="1" si="594"/>
        <v>870888551.07000005</v>
      </c>
      <c r="T5435" s="11" t="s">
        <v>25</v>
      </c>
      <c r="U5435" s="18" t="s">
        <v>36</v>
      </c>
    </row>
    <row r="5436" spans="1:21" ht="15" customHeight="1" x14ac:dyDescent="0.15">
      <c r="A5436" s="10" t="s">
        <v>5484</v>
      </c>
      <c r="B5436" s="11" t="s">
        <v>41</v>
      </c>
      <c r="C5436" s="11" t="s">
        <v>44</v>
      </c>
      <c r="D5436" s="12">
        <v>46195</v>
      </c>
      <c r="E5436" s="11">
        <v>4614</v>
      </c>
      <c r="F5436" s="11" t="s">
        <v>33</v>
      </c>
      <c r="G5436" s="13">
        <v>768</v>
      </c>
      <c r="H5436" s="14">
        <f t="shared" si="588"/>
        <v>3543552</v>
      </c>
      <c r="I5436" s="14">
        <f>IF(F5436="GHS",H5436,H5436*Assumptions!$B$4)</f>
        <v>3543552</v>
      </c>
      <c r="J5436" s="15" t="str">
        <f>INDEX(Assumptions!$B$8:$B$12,MATCH(B5436,Assumptions!$A$8:$A$12,0))</f>
        <v>Weighted Average</v>
      </c>
      <c r="K5436" s="16">
        <f>G5436/(1-INDEX(Assumptions!$D$8:$D$12,MATCH(B5436,Assumptions!$A$8:$A$12,0)))</f>
        <v>1181.5384615384614</v>
      </c>
      <c r="L5436" s="16">
        <f t="shared" si="589"/>
        <v>23.04</v>
      </c>
      <c r="M5436" s="16">
        <f t="shared" si="590"/>
        <v>59.076923076923073</v>
      </c>
      <c r="N5436" s="14">
        <f>E5436*(K5436-L5436-M5436)*IF(F5436="GHS",1,Assumptions!$B$4)</f>
        <v>5072730.9784615384</v>
      </c>
      <c r="O5436" s="15">
        <f t="shared" ca="1" si="591"/>
        <v>91</v>
      </c>
      <c r="P5436" s="15" t="str">
        <f t="shared" ca="1" si="592"/>
        <v>91-180d</v>
      </c>
      <c r="Q5436" s="17">
        <f ca="1">IF(P5436="0-90d",0,IF(P5436="91-180d",INDEX(Assumptions!$F$8:$F$12,MATCH(B5436,Assumptions!$A$8:$A$12,0)),IF(P5436="181-365d",INDEX(Assumptions!$G$8:$G$12,MATCH(B5436,Assumptions!$A$8:$A$12,0)),INDEX(Assumptions!$H$8:$H$12,MATCH(B5436,Assumptions!$A$8:$A$12,0)))))</f>
        <v>0.1</v>
      </c>
      <c r="R5436" s="14">
        <f t="shared" ca="1" si="593"/>
        <v>354355.20000000001</v>
      </c>
      <c r="S5436" s="14">
        <f t="shared" ca="1" si="594"/>
        <v>3189196.7999999998</v>
      </c>
      <c r="T5436" s="11" t="s">
        <v>25</v>
      </c>
      <c r="U5436" s="18" t="s">
        <v>26</v>
      </c>
    </row>
    <row r="5437" spans="1:21" ht="15" customHeight="1" x14ac:dyDescent="0.15">
      <c r="A5437" s="10" t="s">
        <v>5485</v>
      </c>
      <c r="B5437" s="11" t="s">
        <v>22</v>
      </c>
      <c r="C5437" s="11" t="s">
        <v>23</v>
      </c>
      <c r="D5437" s="12">
        <v>45857</v>
      </c>
      <c r="E5437" s="11">
        <v>843</v>
      </c>
      <c r="F5437" s="11" t="s">
        <v>24</v>
      </c>
      <c r="G5437" s="13">
        <v>23419.93</v>
      </c>
      <c r="H5437" s="14">
        <f t="shared" si="588"/>
        <v>19743000.990000002</v>
      </c>
      <c r="I5437" s="14">
        <f>IF(F5437="GHS",H5437,H5437*Assumptions!$B$4)</f>
        <v>213224410.69200003</v>
      </c>
      <c r="J5437" s="15" t="str">
        <f>INDEX(Assumptions!$B$8:$B$12,MATCH(B5437,Assumptions!$A$8:$A$12,0))</f>
        <v>FIFO</v>
      </c>
      <c r="K5437" s="16">
        <f>G5437/(1-INDEX(Assumptions!$D$8:$D$12,MATCH(B5437,Assumptions!$A$8:$A$12,0)))</f>
        <v>28560.890243902439</v>
      </c>
      <c r="L5437" s="16">
        <f t="shared" si="589"/>
        <v>702.59789999999998</v>
      </c>
      <c r="M5437" s="16">
        <f t="shared" si="590"/>
        <v>1428.044512195122</v>
      </c>
      <c r="N5437" s="14">
        <f>E5437*(K5437-L5437-M5437)*IF(F5437="GHS",1,Assumptions!$B$4)</f>
        <v>240631548.35899609</v>
      </c>
      <c r="O5437" s="15">
        <f t="shared" ca="1" si="591"/>
        <v>429</v>
      </c>
      <c r="P5437" s="15" t="str">
        <f t="shared" ca="1" si="592"/>
        <v>365d+</v>
      </c>
      <c r="Q5437" s="17">
        <f ca="1">IF(P5437="0-90d",0,IF(P5437="91-180d",INDEX(Assumptions!$F$8:$F$12,MATCH(B5437,Assumptions!$A$8:$A$12,0)),IF(P5437="181-365d",INDEX(Assumptions!$G$8:$G$12,MATCH(B5437,Assumptions!$A$8:$A$12,0)),INDEX(Assumptions!$H$8:$H$12,MATCH(B5437,Assumptions!$A$8:$A$12,0)))))</f>
        <v>0.5</v>
      </c>
      <c r="R5437" s="14">
        <f t="shared" ca="1" si="593"/>
        <v>106612205.34600002</v>
      </c>
      <c r="S5437" s="14">
        <f t="shared" ca="1" si="594"/>
        <v>106612205.34600002</v>
      </c>
      <c r="T5437" s="11" t="s">
        <v>25</v>
      </c>
      <c r="U5437" s="18" t="s">
        <v>26</v>
      </c>
    </row>
    <row r="5438" spans="1:21" ht="15" customHeight="1" x14ac:dyDescent="0.15">
      <c r="A5438" s="10" t="s">
        <v>5486</v>
      </c>
      <c r="B5438" s="11" t="s">
        <v>46</v>
      </c>
      <c r="C5438" s="11" t="s">
        <v>119</v>
      </c>
      <c r="D5438" s="12">
        <v>46062</v>
      </c>
      <c r="E5438" s="11">
        <v>4773</v>
      </c>
      <c r="F5438" s="11" t="s">
        <v>33</v>
      </c>
      <c r="G5438" s="13">
        <v>427037.85</v>
      </c>
      <c r="H5438" s="14">
        <f t="shared" si="588"/>
        <v>2038251658.05</v>
      </c>
      <c r="I5438" s="14">
        <f>IF(F5438="GHS",H5438,H5438*Assumptions!$B$4)</f>
        <v>2038251658.05</v>
      </c>
      <c r="J5438" s="15" t="str">
        <f>INDEX(Assumptions!$B$8:$B$12,MATCH(B5438,Assumptions!$A$8:$A$12,0))</f>
        <v>Specific Identification</v>
      </c>
      <c r="K5438" s="16">
        <f>G5438/(1-INDEX(Assumptions!$D$8:$D$12,MATCH(B5438,Assumptions!$A$8:$A$12,0)))</f>
        <v>547484.42307692301</v>
      </c>
      <c r="L5438" s="16">
        <f t="shared" si="589"/>
        <v>12811.135499999999</v>
      </c>
      <c r="M5438" s="16">
        <f t="shared" si="590"/>
        <v>27374.221153846152</v>
      </c>
      <c r="N5438" s="14">
        <f>E5438*(K5438-L5438-M5438)*IF(F5438="GHS",1,Assumptions!$B$4)</f>
        <v>2421338444.0373459</v>
      </c>
      <c r="O5438" s="15">
        <f t="shared" ca="1" si="591"/>
        <v>224</v>
      </c>
      <c r="P5438" s="15" t="str">
        <f t="shared" ca="1" si="592"/>
        <v>181-365d</v>
      </c>
      <c r="Q5438" s="17">
        <f ca="1">IF(P5438="0-90d",0,IF(P5438="91-180d",INDEX(Assumptions!$F$8:$F$12,MATCH(B5438,Assumptions!$A$8:$A$12,0)),IF(P5438="181-365d",INDEX(Assumptions!$G$8:$G$12,MATCH(B5438,Assumptions!$A$8:$A$12,0)),INDEX(Assumptions!$H$8:$H$12,MATCH(B5438,Assumptions!$A$8:$A$12,0)))))</f>
        <v>0.05</v>
      </c>
      <c r="R5438" s="14">
        <f t="shared" ca="1" si="593"/>
        <v>101912582.9025</v>
      </c>
      <c r="S5438" s="14">
        <f t="shared" ca="1" si="594"/>
        <v>1936339075.1475</v>
      </c>
      <c r="T5438" s="11" t="s">
        <v>25</v>
      </c>
      <c r="U5438" s="18" t="s">
        <v>26</v>
      </c>
    </row>
    <row r="5439" spans="1:21" ht="15" customHeight="1" x14ac:dyDescent="0.15">
      <c r="A5439" s="10" t="s">
        <v>5487</v>
      </c>
      <c r="B5439" s="11" t="s">
        <v>22</v>
      </c>
      <c r="C5439" s="11" t="s">
        <v>81</v>
      </c>
      <c r="D5439" s="12">
        <v>45917</v>
      </c>
      <c r="E5439" s="11">
        <v>4052</v>
      </c>
      <c r="F5439" s="11" t="s">
        <v>24</v>
      </c>
      <c r="G5439" s="13">
        <v>22171.77</v>
      </c>
      <c r="H5439" s="14">
        <f t="shared" si="588"/>
        <v>89840012.040000007</v>
      </c>
      <c r="I5439" s="14">
        <f>IF(F5439="GHS",H5439,H5439*Assumptions!$B$4)</f>
        <v>970272130.03200018</v>
      </c>
      <c r="J5439" s="15" t="str">
        <f>INDEX(Assumptions!$B$8:$B$12,MATCH(B5439,Assumptions!$A$8:$A$12,0))</f>
        <v>FIFO</v>
      </c>
      <c r="K5439" s="16">
        <f>G5439/(1-INDEX(Assumptions!$D$8:$D$12,MATCH(B5439,Assumptions!$A$8:$A$12,0)))</f>
        <v>27038.743902439022</v>
      </c>
      <c r="L5439" s="16">
        <f t="shared" si="589"/>
        <v>665.15309999999999</v>
      </c>
      <c r="M5439" s="16">
        <f t="shared" si="590"/>
        <v>1351.9371951219512</v>
      </c>
      <c r="N5439" s="14">
        <f>E5439*(K5439-L5439-M5439)*IF(F5439="GHS",1,Assumptions!$B$4)</f>
        <v>1094987596.501967</v>
      </c>
      <c r="O5439" s="15">
        <f t="shared" ca="1" si="591"/>
        <v>369</v>
      </c>
      <c r="P5439" s="15" t="str">
        <f t="shared" ca="1" si="592"/>
        <v>365d+</v>
      </c>
      <c r="Q5439" s="17">
        <f ca="1">IF(P5439="0-90d",0,IF(P5439="91-180d",INDEX(Assumptions!$F$8:$F$12,MATCH(B5439,Assumptions!$A$8:$A$12,0)),IF(P5439="181-365d",INDEX(Assumptions!$G$8:$G$12,MATCH(B5439,Assumptions!$A$8:$A$12,0)),INDEX(Assumptions!$H$8:$H$12,MATCH(B5439,Assumptions!$A$8:$A$12,0)))))</f>
        <v>0.5</v>
      </c>
      <c r="R5439" s="14">
        <f t="shared" ca="1" si="593"/>
        <v>485136065.01600009</v>
      </c>
      <c r="S5439" s="14">
        <f t="shared" ca="1" si="594"/>
        <v>485136065.01600009</v>
      </c>
      <c r="T5439" s="11" t="s">
        <v>25</v>
      </c>
      <c r="U5439" s="18" t="s">
        <v>26</v>
      </c>
    </row>
    <row r="5440" spans="1:21" ht="15" customHeight="1" x14ac:dyDescent="0.15">
      <c r="A5440" s="10" t="s">
        <v>5488</v>
      </c>
      <c r="B5440" s="11" t="s">
        <v>46</v>
      </c>
      <c r="C5440" s="11" t="s">
        <v>47</v>
      </c>
      <c r="D5440" s="12">
        <v>46101</v>
      </c>
      <c r="E5440" s="11">
        <v>4277</v>
      </c>
      <c r="F5440" s="11" t="s">
        <v>33</v>
      </c>
      <c r="G5440" s="13">
        <v>443023.49</v>
      </c>
      <c r="H5440" s="14">
        <f t="shared" si="588"/>
        <v>1894811466.73</v>
      </c>
      <c r="I5440" s="14">
        <f>IF(F5440="GHS",H5440,H5440*Assumptions!$B$4)</f>
        <v>1894811466.73</v>
      </c>
      <c r="J5440" s="15" t="str">
        <f>INDEX(Assumptions!$B$8:$B$12,MATCH(B5440,Assumptions!$A$8:$A$12,0))</f>
        <v>Specific Identification</v>
      </c>
      <c r="K5440" s="16">
        <f>G5440/(1-INDEX(Assumptions!$D$8:$D$12,MATCH(B5440,Assumptions!$A$8:$A$12,0)))</f>
        <v>567978.83333333326</v>
      </c>
      <c r="L5440" s="16">
        <f t="shared" si="589"/>
        <v>13290.704699999998</v>
      </c>
      <c r="M5440" s="16">
        <f t="shared" si="590"/>
        <v>28398.941666666666</v>
      </c>
      <c r="N5440" s="14">
        <f>E5440*(K5440-L5440-M5440)*IF(F5440="GHS",1,Assumptions!$B$4)</f>
        <v>2250938852.6564331</v>
      </c>
      <c r="O5440" s="15">
        <f t="shared" ca="1" si="591"/>
        <v>185</v>
      </c>
      <c r="P5440" s="15" t="str">
        <f t="shared" ca="1" si="592"/>
        <v>181-365d</v>
      </c>
      <c r="Q5440" s="17">
        <f ca="1">IF(P5440="0-90d",0,IF(P5440="91-180d",INDEX(Assumptions!$F$8:$F$12,MATCH(B5440,Assumptions!$A$8:$A$12,0)),IF(P5440="181-365d",INDEX(Assumptions!$G$8:$G$12,MATCH(B5440,Assumptions!$A$8:$A$12,0)),INDEX(Assumptions!$H$8:$H$12,MATCH(B5440,Assumptions!$A$8:$A$12,0)))))</f>
        <v>0.05</v>
      </c>
      <c r="R5440" s="14">
        <f t="shared" ca="1" si="593"/>
        <v>94740573.336500004</v>
      </c>
      <c r="S5440" s="14">
        <f t="shared" ca="1" si="594"/>
        <v>1800070893.3935001</v>
      </c>
      <c r="T5440" s="11" t="s">
        <v>25</v>
      </c>
      <c r="U5440" s="18" t="s">
        <v>26</v>
      </c>
    </row>
    <row r="5441" spans="1:21" ht="15" customHeight="1" x14ac:dyDescent="0.15">
      <c r="A5441" s="10" t="s">
        <v>5489</v>
      </c>
      <c r="B5441" s="11" t="s">
        <v>41</v>
      </c>
      <c r="C5441" s="11" t="s">
        <v>115</v>
      </c>
      <c r="D5441" s="12">
        <v>46036</v>
      </c>
      <c r="E5441" s="11">
        <v>1157</v>
      </c>
      <c r="F5441" s="11" t="s">
        <v>33</v>
      </c>
      <c r="G5441" s="13">
        <v>407.08</v>
      </c>
      <c r="H5441" s="14">
        <f t="shared" si="588"/>
        <v>470991.56</v>
      </c>
      <c r="I5441" s="14">
        <f>IF(F5441="GHS",H5441,H5441*Assumptions!$B$4)</f>
        <v>470991.56</v>
      </c>
      <c r="J5441" s="15" t="str">
        <f>INDEX(Assumptions!$B$8:$B$12,MATCH(B5441,Assumptions!$A$8:$A$12,0))</f>
        <v>Weighted Average</v>
      </c>
      <c r="K5441" s="16">
        <f>G5441/(1-INDEX(Assumptions!$D$8:$D$12,MATCH(B5441,Assumptions!$A$8:$A$12,0)))</f>
        <v>626.27692307692303</v>
      </c>
      <c r="L5441" s="16">
        <f t="shared" si="589"/>
        <v>12.212399999999999</v>
      </c>
      <c r="M5441" s="16">
        <f t="shared" si="590"/>
        <v>31.313846153846153</v>
      </c>
      <c r="N5441" s="14">
        <f>E5441*(K5441-L5441-M5441)*IF(F5441="GHS",1,Assumptions!$B$4)</f>
        <v>674242.53319999995</v>
      </c>
      <c r="O5441" s="15">
        <f t="shared" ca="1" si="591"/>
        <v>250</v>
      </c>
      <c r="P5441" s="15" t="str">
        <f t="shared" ca="1" si="592"/>
        <v>181-365d</v>
      </c>
      <c r="Q5441" s="17">
        <f ca="1">IF(P5441="0-90d",0,IF(P5441="91-180d",INDEX(Assumptions!$F$8:$F$12,MATCH(B5441,Assumptions!$A$8:$A$12,0)),IF(P5441="181-365d",INDEX(Assumptions!$G$8:$G$12,MATCH(B5441,Assumptions!$A$8:$A$12,0)),INDEX(Assumptions!$H$8:$H$12,MATCH(B5441,Assumptions!$A$8:$A$12,0)))))</f>
        <v>0.35</v>
      </c>
      <c r="R5441" s="14">
        <f t="shared" ca="1" si="593"/>
        <v>164847.046</v>
      </c>
      <c r="S5441" s="14">
        <f t="shared" ca="1" si="594"/>
        <v>306144.51399999997</v>
      </c>
      <c r="T5441" s="11" t="s">
        <v>25</v>
      </c>
      <c r="U5441" s="18" t="s">
        <v>26</v>
      </c>
    </row>
    <row r="5442" spans="1:21" ht="15" customHeight="1" x14ac:dyDescent="0.15">
      <c r="A5442" s="10" t="s">
        <v>5490</v>
      </c>
      <c r="B5442" s="11" t="s">
        <v>28</v>
      </c>
      <c r="C5442" s="11" t="s">
        <v>35</v>
      </c>
      <c r="D5442" s="12">
        <v>45749</v>
      </c>
      <c r="E5442" s="11">
        <v>3884</v>
      </c>
      <c r="F5442" s="11" t="s">
        <v>24</v>
      </c>
      <c r="G5442" s="13">
        <v>5373.39</v>
      </c>
      <c r="H5442" s="14">
        <f t="shared" ref="H5442:H5505" si="595">E5442*G5442</f>
        <v>20870246.760000002</v>
      </c>
      <c r="I5442" s="14">
        <f>IF(F5442="GHS",H5442,H5442*Assumptions!$B$4)</f>
        <v>225398665.00800005</v>
      </c>
      <c r="J5442" s="15" t="str">
        <f>INDEX(Assumptions!$B$8:$B$12,MATCH(B5442,Assumptions!$A$8:$A$12,0))</f>
        <v>Fair Value Less Costs to Sell</v>
      </c>
      <c r="K5442" s="16">
        <f>G5442/(1-INDEX(Assumptions!$D$8:$D$12,MATCH(B5442,Assumptions!$A$8:$A$12,0)))</f>
        <v>6106.125</v>
      </c>
      <c r="L5442" s="16">
        <f t="shared" ref="L5442:L5505" si="596">G5442*0.03</f>
        <v>161.20170000000002</v>
      </c>
      <c r="M5442" s="16">
        <f t="shared" ref="M5442:M5505" si="597">K5442*0.05</f>
        <v>305.30625000000003</v>
      </c>
      <c r="N5442" s="14">
        <f>E5442*(K5442-L5442-M5442)*IF(F5442="GHS",1,Assumptions!$B$4)</f>
        <v>236566144.31976005</v>
      </c>
      <c r="O5442" s="15">
        <f t="shared" ref="O5442:O5505" ca="1" si="598">TODAY()-D5442</f>
        <v>537</v>
      </c>
      <c r="P5442" s="15" t="str">
        <f t="shared" ref="P5442:P5505" ca="1" si="599">IF(O5442&lt;=90,"0-90d",IF(O5442&lt;=180,"91-180d",IF(O5442&lt;=365,"181-365d","365d+")))</f>
        <v>365d+</v>
      </c>
      <c r="Q5442" s="17">
        <f ca="1">IF(P5442="0-90d",0,IF(P5442="91-180d",INDEX(Assumptions!$F$8:$F$12,MATCH(B5442,Assumptions!$A$8:$A$12,0)),IF(P5442="181-365d",INDEX(Assumptions!$G$8:$G$12,MATCH(B5442,Assumptions!$A$8:$A$12,0)),INDEX(Assumptions!$H$8:$H$12,MATCH(B5442,Assumptions!$A$8:$A$12,0)))))</f>
        <v>0.4</v>
      </c>
      <c r="R5442" s="14">
        <f t="shared" ref="R5442:R5505" ca="1" si="600">I5442*Q5442</f>
        <v>90159466.003200024</v>
      </c>
      <c r="S5442" s="14">
        <f t="shared" ref="S5442:S5505" ca="1" si="601">IF(T5442="Held on Consignment (Not Owned)",0,MIN(I5442-R5442,N5442))</f>
        <v>135239199.00480002</v>
      </c>
      <c r="T5442" s="11" t="s">
        <v>25</v>
      </c>
      <c r="U5442" s="18" t="s">
        <v>26</v>
      </c>
    </row>
    <row r="5443" spans="1:21" ht="15" customHeight="1" x14ac:dyDescent="0.15">
      <c r="A5443" s="10" t="s">
        <v>5491</v>
      </c>
      <c r="B5443" s="11" t="s">
        <v>22</v>
      </c>
      <c r="C5443" s="11" t="s">
        <v>23</v>
      </c>
      <c r="D5443" s="12">
        <v>46156</v>
      </c>
      <c r="E5443" s="11">
        <v>1214</v>
      </c>
      <c r="F5443" s="11" t="s">
        <v>24</v>
      </c>
      <c r="G5443" s="13">
        <v>7762.69</v>
      </c>
      <c r="H5443" s="14">
        <f t="shared" si="595"/>
        <v>9423905.6600000001</v>
      </c>
      <c r="I5443" s="14">
        <f>IF(F5443="GHS",H5443,H5443*Assumptions!$B$4)</f>
        <v>101778181.12800001</v>
      </c>
      <c r="J5443" s="15" t="str">
        <f>INDEX(Assumptions!$B$8:$B$12,MATCH(B5443,Assumptions!$A$8:$A$12,0))</f>
        <v>FIFO</v>
      </c>
      <c r="K5443" s="16">
        <f>G5443/(1-INDEX(Assumptions!$D$8:$D$12,MATCH(B5443,Assumptions!$A$8:$A$12,0)))</f>
        <v>9466.6951219512175</v>
      </c>
      <c r="L5443" s="16">
        <f t="shared" si="596"/>
        <v>232.88069999999999</v>
      </c>
      <c r="M5443" s="16">
        <f t="shared" si="597"/>
        <v>473.3347560975609</v>
      </c>
      <c r="N5443" s="14">
        <f>E5443*(K5443-L5443-M5443)*IF(F5443="GHS",1,Assumptions!$B$4)</f>
        <v>114860400.99494046</v>
      </c>
      <c r="O5443" s="15">
        <f t="shared" ca="1" si="598"/>
        <v>130</v>
      </c>
      <c r="P5443" s="15" t="str">
        <f t="shared" ca="1" si="599"/>
        <v>91-180d</v>
      </c>
      <c r="Q5443" s="17">
        <f ca="1">IF(P5443="0-90d",0,IF(P5443="91-180d",INDEX(Assumptions!$F$8:$F$12,MATCH(B5443,Assumptions!$A$8:$A$12,0)),IF(P5443="181-365d",INDEX(Assumptions!$G$8:$G$12,MATCH(B5443,Assumptions!$A$8:$A$12,0)),INDEX(Assumptions!$H$8:$H$12,MATCH(B5443,Assumptions!$A$8:$A$12,0)))))</f>
        <v>0.03</v>
      </c>
      <c r="R5443" s="14">
        <f t="shared" ca="1" si="600"/>
        <v>3053345.4338400001</v>
      </c>
      <c r="S5443" s="14">
        <f t="shared" ca="1" si="601"/>
        <v>98724835.694159999</v>
      </c>
      <c r="T5443" s="11" t="s">
        <v>25</v>
      </c>
      <c r="U5443" s="18" t="s">
        <v>36</v>
      </c>
    </row>
    <row r="5444" spans="1:21" ht="15" customHeight="1" x14ac:dyDescent="0.15">
      <c r="A5444" s="10" t="s">
        <v>5492</v>
      </c>
      <c r="B5444" s="11" t="s">
        <v>31</v>
      </c>
      <c r="C5444" s="11" t="s">
        <v>32</v>
      </c>
      <c r="D5444" s="12">
        <v>45734</v>
      </c>
      <c r="E5444" s="11">
        <v>969</v>
      </c>
      <c r="F5444" s="11" t="s">
        <v>33</v>
      </c>
      <c r="G5444" s="13">
        <v>2494.6999999999998</v>
      </c>
      <c r="H5444" s="14">
        <f t="shared" si="595"/>
        <v>2417364.2999999998</v>
      </c>
      <c r="I5444" s="14">
        <f>IF(F5444="GHS",H5444,H5444*Assumptions!$B$4)</f>
        <v>2417364.2999999998</v>
      </c>
      <c r="J5444" s="15" t="str">
        <f>INDEX(Assumptions!$B$8:$B$12,MATCH(B5444,Assumptions!$A$8:$A$12,0))</f>
        <v>Weighted Average</v>
      </c>
      <c r="K5444" s="16">
        <f>G5444/(1-INDEX(Assumptions!$D$8:$D$12,MATCH(B5444,Assumptions!$A$8:$A$12,0)))</f>
        <v>3464.8611111111109</v>
      </c>
      <c r="L5444" s="16">
        <f t="shared" si="596"/>
        <v>74.840999999999994</v>
      </c>
      <c r="M5444" s="16">
        <f t="shared" si="597"/>
        <v>173.24305555555554</v>
      </c>
      <c r="N5444" s="14">
        <f>E5444*(K5444-L5444-M5444)*IF(F5444="GHS",1,Assumptions!$B$4)</f>
        <v>3117056.966833333</v>
      </c>
      <c r="O5444" s="15">
        <f t="shared" ca="1" si="598"/>
        <v>552</v>
      </c>
      <c r="P5444" s="15" t="str">
        <f t="shared" ca="1" si="599"/>
        <v>365d+</v>
      </c>
      <c r="Q5444" s="17">
        <f ca="1">IF(P5444="0-90d",0,IF(P5444="91-180d",INDEX(Assumptions!$F$8:$F$12,MATCH(B5444,Assumptions!$A$8:$A$12,0)),IF(P5444="181-365d",INDEX(Assumptions!$G$8:$G$12,MATCH(B5444,Assumptions!$A$8:$A$12,0)),INDEX(Assumptions!$H$8:$H$12,MATCH(B5444,Assumptions!$A$8:$A$12,0)))))</f>
        <v>0.6</v>
      </c>
      <c r="R5444" s="14">
        <f t="shared" ca="1" si="600"/>
        <v>1450418.5799999998</v>
      </c>
      <c r="S5444" s="14">
        <f t="shared" ca="1" si="601"/>
        <v>966945.72</v>
      </c>
      <c r="T5444" s="11" t="s">
        <v>25</v>
      </c>
      <c r="U5444" s="18" t="s">
        <v>36</v>
      </c>
    </row>
    <row r="5445" spans="1:21" ht="15" customHeight="1" x14ac:dyDescent="0.15">
      <c r="A5445" s="10" t="s">
        <v>5493</v>
      </c>
      <c r="B5445" s="11" t="s">
        <v>41</v>
      </c>
      <c r="C5445" s="11" t="s">
        <v>44</v>
      </c>
      <c r="D5445" s="12">
        <v>46176</v>
      </c>
      <c r="E5445" s="11">
        <v>1778</v>
      </c>
      <c r="F5445" s="11" t="s">
        <v>33</v>
      </c>
      <c r="G5445" s="13">
        <v>310.93</v>
      </c>
      <c r="H5445" s="14">
        <f t="shared" si="595"/>
        <v>552833.54</v>
      </c>
      <c r="I5445" s="14">
        <f>IF(F5445="GHS",H5445,H5445*Assumptions!$B$4)</f>
        <v>552833.54</v>
      </c>
      <c r="J5445" s="15" t="str">
        <f>INDEX(Assumptions!$B$8:$B$12,MATCH(B5445,Assumptions!$A$8:$A$12,0))</f>
        <v>Weighted Average</v>
      </c>
      <c r="K5445" s="16">
        <f>G5445/(1-INDEX(Assumptions!$D$8:$D$12,MATCH(B5445,Assumptions!$A$8:$A$12,0)))</f>
        <v>478.35384615384612</v>
      </c>
      <c r="L5445" s="16">
        <f t="shared" si="596"/>
        <v>9.3278999999999996</v>
      </c>
      <c r="M5445" s="16">
        <f t="shared" si="597"/>
        <v>23.917692307692306</v>
      </c>
      <c r="N5445" s="14">
        <f>E5445*(K5445-L5445-M5445)*IF(F5445="GHS",1,Assumptions!$B$4)</f>
        <v>791402.47533846158</v>
      </c>
      <c r="O5445" s="15">
        <f t="shared" ca="1" si="598"/>
        <v>110</v>
      </c>
      <c r="P5445" s="15" t="str">
        <f t="shared" ca="1" si="599"/>
        <v>91-180d</v>
      </c>
      <c r="Q5445" s="17">
        <f ca="1">IF(P5445="0-90d",0,IF(P5445="91-180d",INDEX(Assumptions!$F$8:$F$12,MATCH(B5445,Assumptions!$A$8:$A$12,0)),IF(P5445="181-365d",INDEX(Assumptions!$G$8:$G$12,MATCH(B5445,Assumptions!$A$8:$A$12,0)),INDEX(Assumptions!$H$8:$H$12,MATCH(B5445,Assumptions!$A$8:$A$12,0)))))</f>
        <v>0.1</v>
      </c>
      <c r="R5445" s="14">
        <f t="shared" ca="1" si="600"/>
        <v>55283.354000000007</v>
      </c>
      <c r="S5445" s="14">
        <f t="shared" ca="1" si="601"/>
        <v>497550.18600000005</v>
      </c>
      <c r="T5445" s="11" t="s">
        <v>25</v>
      </c>
      <c r="U5445" s="18" t="s">
        <v>26</v>
      </c>
    </row>
    <row r="5446" spans="1:21" ht="15" customHeight="1" x14ac:dyDescent="0.15">
      <c r="A5446" s="10" t="s">
        <v>5494</v>
      </c>
      <c r="B5446" s="11" t="s">
        <v>31</v>
      </c>
      <c r="C5446" s="11" t="s">
        <v>32</v>
      </c>
      <c r="D5446" s="12">
        <v>45792</v>
      </c>
      <c r="E5446" s="11">
        <v>1216</v>
      </c>
      <c r="F5446" s="11" t="s">
        <v>33</v>
      </c>
      <c r="G5446" s="13">
        <v>3915.97</v>
      </c>
      <c r="H5446" s="14">
        <f t="shared" si="595"/>
        <v>4761819.5199999996</v>
      </c>
      <c r="I5446" s="14">
        <f>IF(F5446="GHS",H5446,H5446*Assumptions!$B$4)</f>
        <v>4761819.5199999996</v>
      </c>
      <c r="J5446" s="15" t="str">
        <f>INDEX(Assumptions!$B$8:$B$12,MATCH(B5446,Assumptions!$A$8:$A$12,0))</f>
        <v>Weighted Average</v>
      </c>
      <c r="K5446" s="16">
        <f>G5446/(1-INDEX(Assumptions!$D$8:$D$12,MATCH(B5446,Assumptions!$A$8:$A$12,0)))</f>
        <v>5438.8472222222217</v>
      </c>
      <c r="L5446" s="16">
        <f t="shared" si="596"/>
        <v>117.47909999999999</v>
      </c>
      <c r="M5446" s="16">
        <f t="shared" si="597"/>
        <v>271.9423611111111</v>
      </c>
      <c r="N5446" s="14">
        <f>E5446*(K5446-L5446-M5446)*IF(F5446="GHS",1,Assumptions!$B$4)</f>
        <v>6140101.7255111104</v>
      </c>
      <c r="O5446" s="15">
        <f t="shared" ca="1" si="598"/>
        <v>494</v>
      </c>
      <c r="P5446" s="15" t="str">
        <f t="shared" ca="1" si="599"/>
        <v>365d+</v>
      </c>
      <c r="Q5446" s="17">
        <f ca="1">IF(P5446="0-90d",0,IF(P5446="91-180d",INDEX(Assumptions!$F$8:$F$12,MATCH(B5446,Assumptions!$A$8:$A$12,0)),IF(P5446="181-365d",INDEX(Assumptions!$G$8:$G$12,MATCH(B5446,Assumptions!$A$8:$A$12,0)),INDEX(Assumptions!$H$8:$H$12,MATCH(B5446,Assumptions!$A$8:$A$12,0)))))</f>
        <v>0.6</v>
      </c>
      <c r="R5446" s="14">
        <f t="shared" ca="1" si="600"/>
        <v>2857091.7119999998</v>
      </c>
      <c r="S5446" s="14">
        <f t="shared" ca="1" si="601"/>
        <v>1904727.8079999997</v>
      </c>
      <c r="T5446" s="11" t="s">
        <v>25</v>
      </c>
      <c r="U5446" s="18" t="s">
        <v>26</v>
      </c>
    </row>
    <row r="5447" spans="1:21" ht="15" customHeight="1" x14ac:dyDescent="0.15">
      <c r="A5447" s="10" t="s">
        <v>5495</v>
      </c>
      <c r="B5447" s="11" t="s">
        <v>22</v>
      </c>
      <c r="C5447" s="11" t="s">
        <v>81</v>
      </c>
      <c r="D5447" s="12">
        <v>46106</v>
      </c>
      <c r="E5447" s="11">
        <v>633</v>
      </c>
      <c r="F5447" s="11" t="s">
        <v>24</v>
      </c>
      <c r="G5447" s="13">
        <v>21811.439999999999</v>
      </c>
      <c r="H5447" s="14">
        <f t="shared" si="595"/>
        <v>13806641.52</v>
      </c>
      <c r="I5447" s="14">
        <f>IF(F5447="GHS",H5447,H5447*Assumptions!$B$4)</f>
        <v>149111728.41600001</v>
      </c>
      <c r="J5447" s="15" t="str">
        <f>INDEX(Assumptions!$B$8:$B$12,MATCH(B5447,Assumptions!$A$8:$A$12,0))</f>
        <v>FIFO</v>
      </c>
      <c r="K5447" s="16">
        <f>G5447/(1-INDEX(Assumptions!$D$8:$D$12,MATCH(B5447,Assumptions!$A$8:$A$12,0)))</f>
        <v>26599.317073170729</v>
      </c>
      <c r="L5447" s="16">
        <f t="shared" si="596"/>
        <v>654.34319999999991</v>
      </c>
      <c r="M5447" s="16">
        <f t="shared" si="597"/>
        <v>1329.9658536585366</v>
      </c>
      <c r="N5447" s="14">
        <f>E5447*(K5447-L5447-M5447)*IF(F5447="GHS",1,Assumptions!$B$4)</f>
        <v>168278040.82459316</v>
      </c>
      <c r="O5447" s="15">
        <f t="shared" ca="1" si="598"/>
        <v>180</v>
      </c>
      <c r="P5447" s="15" t="str">
        <f t="shared" ca="1" si="599"/>
        <v>91-180d</v>
      </c>
      <c r="Q5447" s="17">
        <f ca="1">IF(P5447="0-90d",0,IF(P5447="91-180d",INDEX(Assumptions!$F$8:$F$12,MATCH(B5447,Assumptions!$A$8:$A$12,0)),IF(P5447="181-365d",INDEX(Assumptions!$G$8:$G$12,MATCH(B5447,Assumptions!$A$8:$A$12,0)),INDEX(Assumptions!$H$8:$H$12,MATCH(B5447,Assumptions!$A$8:$A$12,0)))))</f>
        <v>0.03</v>
      </c>
      <c r="R5447" s="14">
        <f t="shared" ca="1" si="600"/>
        <v>4473351.8524799999</v>
      </c>
      <c r="S5447" s="14">
        <f t="shared" ca="1" si="601"/>
        <v>144638376.56352001</v>
      </c>
      <c r="T5447" s="11" t="s">
        <v>25</v>
      </c>
      <c r="U5447" s="18" t="s">
        <v>26</v>
      </c>
    </row>
    <row r="5448" spans="1:21" ht="15" customHeight="1" x14ac:dyDescent="0.15">
      <c r="A5448" s="10" t="s">
        <v>5496</v>
      </c>
      <c r="B5448" s="11" t="s">
        <v>46</v>
      </c>
      <c r="C5448" s="11" t="s">
        <v>119</v>
      </c>
      <c r="D5448" s="12">
        <v>46123</v>
      </c>
      <c r="E5448" s="11">
        <v>2482</v>
      </c>
      <c r="F5448" s="11" t="s">
        <v>33</v>
      </c>
      <c r="G5448" s="13">
        <v>208949.06</v>
      </c>
      <c r="H5448" s="14">
        <f t="shared" si="595"/>
        <v>518611566.92000002</v>
      </c>
      <c r="I5448" s="14">
        <f>IF(F5448="GHS",H5448,H5448*Assumptions!$B$4)</f>
        <v>518611566.92000002</v>
      </c>
      <c r="J5448" s="15" t="str">
        <f>INDEX(Assumptions!$B$8:$B$12,MATCH(B5448,Assumptions!$A$8:$A$12,0))</f>
        <v>Specific Identification</v>
      </c>
      <c r="K5448" s="16">
        <f>G5448/(1-INDEX(Assumptions!$D$8:$D$12,MATCH(B5448,Assumptions!$A$8:$A$12,0)))</f>
        <v>267883.41025641025</v>
      </c>
      <c r="L5448" s="16">
        <f t="shared" si="596"/>
        <v>6268.4717999999993</v>
      </c>
      <c r="M5448" s="16">
        <f t="shared" si="597"/>
        <v>13394.170512820514</v>
      </c>
      <c r="N5448" s="14">
        <f>E5448*(K5448-L5448-M5448)*IF(F5448="GHS",1,Assumptions!$B$4)</f>
        <v>616083946.03598976</v>
      </c>
      <c r="O5448" s="15">
        <f t="shared" ca="1" si="598"/>
        <v>163</v>
      </c>
      <c r="P5448" s="15" t="str">
        <f t="shared" ca="1" si="599"/>
        <v>91-180d</v>
      </c>
      <c r="Q5448" s="17">
        <f ca="1">IF(P5448="0-90d",0,IF(P5448="91-180d",INDEX(Assumptions!$F$8:$F$12,MATCH(B5448,Assumptions!$A$8:$A$12,0)),IF(P5448="181-365d",INDEX(Assumptions!$G$8:$G$12,MATCH(B5448,Assumptions!$A$8:$A$12,0)),INDEX(Assumptions!$H$8:$H$12,MATCH(B5448,Assumptions!$A$8:$A$12,0)))))</f>
        <v>0</v>
      </c>
      <c r="R5448" s="14">
        <f t="shared" ca="1" si="600"/>
        <v>0</v>
      </c>
      <c r="S5448" s="14">
        <f t="shared" si="601"/>
        <v>0</v>
      </c>
      <c r="T5448" s="11" t="s">
        <v>39</v>
      </c>
      <c r="U5448" s="18" t="s">
        <v>26</v>
      </c>
    </row>
    <row r="5449" spans="1:21" ht="15" customHeight="1" x14ac:dyDescent="0.15">
      <c r="A5449" s="10" t="s">
        <v>5497</v>
      </c>
      <c r="B5449" s="11" t="s">
        <v>31</v>
      </c>
      <c r="C5449" s="11" t="s">
        <v>63</v>
      </c>
      <c r="D5449" s="12">
        <v>46040</v>
      </c>
      <c r="E5449" s="11">
        <v>2243</v>
      </c>
      <c r="F5449" s="11" t="s">
        <v>33</v>
      </c>
      <c r="G5449" s="13">
        <v>965.49</v>
      </c>
      <c r="H5449" s="14">
        <f t="shared" si="595"/>
        <v>2165594.0699999998</v>
      </c>
      <c r="I5449" s="14">
        <f>IF(F5449="GHS",H5449,H5449*Assumptions!$B$4)</f>
        <v>2165594.0699999998</v>
      </c>
      <c r="J5449" s="15" t="str">
        <f>INDEX(Assumptions!$B$8:$B$12,MATCH(B5449,Assumptions!$A$8:$A$12,0))</f>
        <v>Weighted Average</v>
      </c>
      <c r="K5449" s="16">
        <f>G5449/(1-INDEX(Assumptions!$D$8:$D$12,MATCH(B5449,Assumptions!$A$8:$A$12,0)))</f>
        <v>1340.9583333333335</v>
      </c>
      <c r="L5449" s="16">
        <f t="shared" si="596"/>
        <v>28.964700000000001</v>
      </c>
      <c r="M5449" s="16">
        <f t="shared" si="597"/>
        <v>67.04791666666668</v>
      </c>
      <c r="N5449" s="14">
        <f>E5449*(K5449-L5449-M5449)*IF(F5449="GHS",1,Assumptions!$B$4)</f>
        <v>2792413.2424833337</v>
      </c>
      <c r="O5449" s="15">
        <f t="shared" ca="1" si="598"/>
        <v>246</v>
      </c>
      <c r="P5449" s="15" t="str">
        <f t="shared" ca="1" si="599"/>
        <v>181-365d</v>
      </c>
      <c r="Q5449" s="17">
        <f ca="1">IF(P5449="0-90d",0,IF(P5449="91-180d",INDEX(Assumptions!$F$8:$F$12,MATCH(B5449,Assumptions!$A$8:$A$12,0)),IF(P5449="181-365d",INDEX(Assumptions!$G$8:$G$12,MATCH(B5449,Assumptions!$A$8:$A$12,0)),INDEX(Assumptions!$H$8:$H$12,MATCH(B5449,Assumptions!$A$8:$A$12,0)))))</f>
        <v>0.2</v>
      </c>
      <c r="R5449" s="14">
        <f t="shared" ca="1" si="600"/>
        <v>433118.81400000001</v>
      </c>
      <c r="S5449" s="14">
        <f t="shared" ca="1" si="601"/>
        <v>1732475.2559999998</v>
      </c>
      <c r="T5449" s="11" t="s">
        <v>25</v>
      </c>
      <c r="U5449" s="18" t="s">
        <v>26</v>
      </c>
    </row>
    <row r="5450" spans="1:21" ht="15" customHeight="1" x14ac:dyDescent="0.15">
      <c r="A5450" s="10" t="s">
        <v>5498</v>
      </c>
      <c r="B5450" s="11" t="s">
        <v>31</v>
      </c>
      <c r="C5450" s="11" t="s">
        <v>63</v>
      </c>
      <c r="D5450" s="12">
        <v>45943</v>
      </c>
      <c r="E5450" s="11">
        <v>2695</v>
      </c>
      <c r="F5450" s="11" t="s">
        <v>33</v>
      </c>
      <c r="G5450" s="13">
        <v>1692.75</v>
      </c>
      <c r="H5450" s="14">
        <f t="shared" si="595"/>
        <v>4561961.25</v>
      </c>
      <c r="I5450" s="14">
        <f>IF(F5450="GHS",H5450,H5450*Assumptions!$B$4)</f>
        <v>4561961.25</v>
      </c>
      <c r="J5450" s="15" t="str">
        <f>INDEX(Assumptions!$B$8:$B$12,MATCH(B5450,Assumptions!$A$8:$A$12,0))</f>
        <v>Weighted Average</v>
      </c>
      <c r="K5450" s="16">
        <f>G5450/(1-INDEX(Assumptions!$D$8:$D$12,MATCH(B5450,Assumptions!$A$8:$A$12,0)))</f>
        <v>2351.041666666667</v>
      </c>
      <c r="L5450" s="16">
        <f t="shared" si="596"/>
        <v>50.782499999999999</v>
      </c>
      <c r="M5450" s="16">
        <f t="shared" si="597"/>
        <v>117.55208333333336</v>
      </c>
      <c r="N5450" s="14">
        <f>E5450*(K5450-L5450-M5450)*IF(F5450="GHS",1,Assumptions!$B$4)</f>
        <v>5882395.5895833345</v>
      </c>
      <c r="O5450" s="15">
        <f t="shared" ca="1" si="598"/>
        <v>343</v>
      </c>
      <c r="P5450" s="15" t="str">
        <f t="shared" ca="1" si="599"/>
        <v>181-365d</v>
      </c>
      <c r="Q5450" s="17">
        <f ca="1">IF(P5450="0-90d",0,IF(P5450="91-180d",INDEX(Assumptions!$F$8:$F$12,MATCH(B5450,Assumptions!$A$8:$A$12,0)),IF(P5450="181-365d",INDEX(Assumptions!$G$8:$G$12,MATCH(B5450,Assumptions!$A$8:$A$12,0)),INDEX(Assumptions!$H$8:$H$12,MATCH(B5450,Assumptions!$A$8:$A$12,0)))))</f>
        <v>0.2</v>
      </c>
      <c r="R5450" s="14">
        <f t="shared" ca="1" si="600"/>
        <v>912392.25</v>
      </c>
      <c r="S5450" s="14">
        <f t="shared" si="601"/>
        <v>0</v>
      </c>
      <c r="T5450" s="11" t="s">
        <v>39</v>
      </c>
      <c r="U5450" s="18" t="s">
        <v>26</v>
      </c>
    </row>
    <row r="5451" spans="1:21" ht="15" customHeight="1" x14ac:dyDescent="0.15">
      <c r="A5451" s="10" t="s">
        <v>5499</v>
      </c>
      <c r="B5451" s="11" t="s">
        <v>31</v>
      </c>
      <c r="C5451" s="11" t="s">
        <v>32</v>
      </c>
      <c r="D5451" s="12">
        <v>46015</v>
      </c>
      <c r="E5451" s="11">
        <v>170</v>
      </c>
      <c r="F5451" s="11" t="s">
        <v>33</v>
      </c>
      <c r="G5451" s="13">
        <v>3346.59</v>
      </c>
      <c r="H5451" s="14">
        <f t="shared" si="595"/>
        <v>568920.30000000005</v>
      </c>
      <c r="I5451" s="14">
        <f>IF(F5451="GHS",H5451,H5451*Assumptions!$B$4)</f>
        <v>568920.30000000005</v>
      </c>
      <c r="J5451" s="15" t="str">
        <f>INDEX(Assumptions!$B$8:$B$12,MATCH(B5451,Assumptions!$A$8:$A$12,0))</f>
        <v>Weighted Average</v>
      </c>
      <c r="K5451" s="16">
        <f>G5451/(1-INDEX(Assumptions!$D$8:$D$12,MATCH(B5451,Assumptions!$A$8:$A$12,0)))</f>
        <v>4648.041666666667</v>
      </c>
      <c r="L5451" s="16">
        <f t="shared" si="596"/>
        <v>100.3977</v>
      </c>
      <c r="M5451" s="16">
        <f t="shared" si="597"/>
        <v>232.40208333333337</v>
      </c>
      <c r="N5451" s="14">
        <f>E5451*(K5451-L5451-M5451)*IF(F5451="GHS",1,Assumptions!$B$4)</f>
        <v>733591.12016666669</v>
      </c>
      <c r="O5451" s="15">
        <f t="shared" ca="1" si="598"/>
        <v>271</v>
      </c>
      <c r="P5451" s="15" t="str">
        <f t="shared" ca="1" si="599"/>
        <v>181-365d</v>
      </c>
      <c r="Q5451" s="17">
        <f ca="1">IF(P5451="0-90d",0,IF(P5451="91-180d",INDEX(Assumptions!$F$8:$F$12,MATCH(B5451,Assumptions!$A$8:$A$12,0)),IF(P5451="181-365d",INDEX(Assumptions!$G$8:$G$12,MATCH(B5451,Assumptions!$A$8:$A$12,0)),INDEX(Assumptions!$H$8:$H$12,MATCH(B5451,Assumptions!$A$8:$A$12,0)))))</f>
        <v>0.2</v>
      </c>
      <c r="R5451" s="14">
        <f t="shared" ca="1" si="600"/>
        <v>113784.06000000001</v>
      </c>
      <c r="S5451" s="14">
        <f t="shared" ca="1" si="601"/>
        <v>455136.24000000005</v>
      </c>
      <c r="T5451" s="11" t="s">
        <v>25</v>
      </c>
      <c r="U5451" s="18" t="s">
        <v>26</v>
      </c>
    </row>
    <row r="5452" spans="1:21" ht="15" customHeight="1" x14ac:dyDescent="0.15">
      <c r="A5452" s="10" t="s">
        <v>5500</v>
      </c>
      <c r="B5452" s="11" t="s">
        <v>28</v>
      </c>
      <c r="C5452" s="11" t="s">
        <v>29</v>
      </c>
      <c r="D5452" s="12">
        <v>46141</v>
      </c>
      <c r="E5452" s="11">
        <v>1146</v>
      </c>
      <c r="F5452" s="11" t="s">
        <v>24</v>
      </c>
      <c r="G5452" s="13">
        <v>6353.1</v>
      </c>
      <c r="H5452" s="14">
        <f t="shared" si="595"/>
        <v>7280652.6000000006</v>
      </c>
      <c r="I5452" s="14">
        <f>IF(F5452="GHS",H5452,H5452*Assumptions!$B$4)</f>
        <v>78631048.080000013</v>
      </c>
      <c r="J5452" s="15" t="str">
        <f>INDEX(Assumptions!$B$8:$B$12,MATCH(B5452,Assumptions!$A$8:$A$12,0))</f>
        <v>Fair Value Less Costs to Sell</v>
      </c>
      <c r="K5452" s="16">
        <f>G5452/(1-INDEX(Assumptions!$D$8:$D$12,MATCH(B5452,Assumptions!$A$8:$A$12,0)))</f>
        <v>7219.4318181818189</v>
      </c>
      <c r="L5452" s="16">
        <f t="shared" si="596"/>
        <v>190.59300000000002</v>
      </c>
      <c r="M5452" s="16">
        <f t="shared" si="597"/>
        <v>360.97159090909099</v>
      </c>
      <c r="N5452" s="14">
        <f>E5452*(K5452-L5452-M5452)*IF(F5452="GHS",1,Assumptions!$B$4)</f>
        <v>82526859.098509103</v>
      </c>
      <c r="O5452" s="15">
        <f t="shared" ca="1" si="598"/>
        <v>145</v>
      </c>
      <c r="P5452" s="15" t="str">
        <f t="shared" ca="1" si="599"/>
        <v>91-180d</v>
      </c>
      <c r="Q5452" s="17">
        <f ca="1">IF(P5452="0-90d",0,IF(P5452="91-180d",INDEX(Assumptions!$F$8:$F$12,MATCH(B5452,Assumptions!$A$8:$A$12,0)),IF(P5452="181-365d",INDEX(Assumptions!$G$8:$G$12,MATCH(B5452,Assumptions!$A$8:$A$12,0)),INDEX(Assumptions!$H$8:$H$12,MATCH(B5452,Assumptions!$A$8:$A$12,0)))))</f>
        <v>0.02</v>
      </c>
      <c r="R5452" s="14">
        <f t="shared" ca="1" si="600"/>
        <v>1572620.9616000003</v>
      </c>
      <c r="S5452" s="14">
        <f t="shared" si="601"/>
        <v>0</v>
      </c>
      <c r="T5452" s="11" t="s">
        <v>39</v>
      </c>
      <c r="U5452" s="18" t="s">
        <v>26</v>
      </c>
    </row>
    <row r="5453" spans="1:21" ht="15" customHeight="1" x14ac:dyDescent="0.15">
      <c r="A5453" s="10" t="s">
        <v>5501</v>
      </c>
      <c r="B5453" s="11" t="s">
        <v>22</v>
      </c>
      <c r="C5453" s="11" t="s">
        <v>61</v>
      </c>
      <c r="D5453" s="12">
        <v>45977</v>
      </c>
      <c r="E5453" s="11">
        <v>608</v>
      </c>
      <c r="F5453" s="11" t="s">
        <v>24</v>
      </c>
      <c r="G5453" s="13">
        <v>17113.97</v>
      </c>
      <c r="H5453" s="14">
        <f t="shared" si="595"/>
        <v>10405293.760000002</v>
      </c>
      <c r="I5453" s="14">
        <f>IF(F5453="GHS",H5453,H5453*Assumptions!$B$4)</f>
        <v>112377172.60800003</v>
      </c>
      <c r="J5453" s="15" t="str">
        <f>INDEX(Assumptions!$B$8:$B$12,MATCH(B5453,Assumptions!$A$8:$A$12,0))</f>
        <v>FIFO</v>
      </c>
      <c r="K5453" s="16">
        <f>G5453/(1-INDEX(Assumptions!$D$8:$D$12,MATCH(B5453,Assumptions!$A$8:$A$12,0)))</f>
        <v>20870.695121951219</v>
      </c>
      <c r="L5453" s="16">
        <f t="shared" si="596"/>
        <v>513.41910000000007</v>
      </c>
      <c r="M5453" s="16">
        <f t="shared" si="597"/>
        <v>1043.5347560975611</v>
      </c>
      <c r="N5453" s="14">
        <f>E5453*(K5453-L5453-M5453)*IF(F5453="GHS",1,Assumptions!$B$4)</f>
        <v>126821750.64810148</v>
      </c>
      <c r="O5453" s="15">
        <f t="shared" ca="1" si="598"/>
        <v>309</v>
      </c>
      <c r="P5453" s="15" t="str">
        <f t="shared" ca="1" si="599"/>
        <v>181-365d</v>
      </c>
      <c r="Q5453" s="17">
        <f ca="1">IF(P5453="0-90d",0,IF(P5453="91-180d",INDEX(Assumptions!$F$8:$F$12,MATCH(B5453,Assumptions!$A$8:$A$12,0)),IF(P5453="181-365d",INDEX(Assumptions!$G$8:$G$12,MATCH(B5453,Assumptions!$A$8:$A$12,0)),INDEX(Assumptions!$H$8:$H$12,MATCH(B5453,Assumptions!$A$8:$A$12,0)))))</f>
        <v>0.15</v>
      </c>
      <c r="R5453" s="14">
        <f t="shared" ca="1" si="600"/>
        <v>16856575.891200002</v>
      </c>
      <c r="S5453" s="14">
        <f t="shared" ca="1" si="601"/>
        <v>95520596.716800019</v>
      </c>
      <c r="T5453" s="11" t="s">
        <v>50</v>
      </c>
      <c r="U5453" s="18" t="s">
        <v>26</v>
      </c>
    </row>
    <row r="5454" spans="1:21" ht="15" customHeight="1" x14ac:dyDescent="0.15">
      <c r="A5454" s="10" t="s">
        <v>5502</v>
      </c>
      <c r="B5454" s="11" t="s">
        <v>46</v>
      </c>
      <c r="C5454" s="11" t="s">
        <v>119</v>
      </c>
      <c r="D5454" s="12">
        <v>45913</v>
      </c>
      <c r="E5454" s="11">
        <v>705</v>
      </c>
      <c r="F5454" s="11" t="s">
        <v>33</v>
      </c>
      <c r="G5454" s="13">
        <v>571701.54</v>
      </c>
      <c r="H5454" s="14">
        <f t="shared" si="595"/>
        <v>403049585.70000005</v>
      </c>
      <c r="I5454" s="14">
        <f>IF(F5454="GHS",H5454,H5454*Assumptions!$B$4)</f>
        <v>403049585.70000005</v>
      </c>
      <c r="J5454" s="15" t="str">
        <f>INDEX(Assumptions!$B$8:$B$12,MATCH(B5454,Assumptions!$A$8:$A$12,0))</f>
        <v>Specific Identification</v>
      </c>
      <c r="K5454" s="16">
        <f>G5454/(1-INDEX(Assumptions!$D$8:$D$12,MATCH(B5454,Assumptions!$A$8:$A$12,0)))</f>
        <v>732950.69230769237</v>
      </c>
      <c r="L5454" s="16">
        <f t="shared" si="596"/>
        <v>17151.046200000001</v>
      </c>
      <c r="M5454" s="16">
        <f t="shared" si="597"/>
        <v>36647.534615384619</v>
      </c>
      <c r="N5454" s="14">
        <f>E5454*(K5454-L5454-M5454)*IF(F5454="GHS",1,Assumptions!$B$4)</f>
        <v>478802238.60207695</v>
      </c>
      <c r="O5454" s="15">
        <f t="shared" ca="1" si="598"/>
        <v>373</v>
      </c>
      <c r="P5454" s="15" t="str">
        <f t="shared" ca="1" si="599"/>
        <v>365d+</v>
      </c>
      <c r="Q5454" s="17">
        <f ca="1">IF(P5454="0-90d",0,IF(P5454="91-180d",INDEX(Assumptions!$F$8:$F$12,MATCH(B5454,Assumptions!$A$8:$A$12,0)),IF(P5454="181-365d",INDEX(Assumptions!$G$8:$G$12,MATCH(B5454,Assumptions!$A$8:$A$12,0)),INDEX(Assumptions!$H$8:$H$12,MATCH(B5454,Assumptions!$A$8:$A$12,0)))))</f>
        <v>0.15</v>
      </c>
      <c r="R5454" s="14">
        <f t="shared" ca="1" si="600"/>
        <v>60457437.855000004</v>
      </c>
      <c r="S5454" s="14">
        <f t="shared" ca="1" si="601"/>
        <v>342592147.84500003</v>
      </c>
      <c r="T5454" s="11" t="s">
        <v>25</v>
      </c>
      <c r="U5454" s="18" t="s">
        <v>26</v>
      </c>
    </row>
    <row r="5455" spans="1:21" ht="15" customHeight="1" x14ac:dyDescent="0.15">
      <c r="A5455" s="10" t="s">
        <v>5503</v>
      </c>
      <c r="B5455" s="11" t="s">
        <v>46</v>
      </c>
      <c r="C5455" s="11" t="s">
        <v>47</v>
      </c>
      <c r="D5455" s="12">
        <v>45989</v>
      </c>
      <c r="E5455" s="11">
        <v>4361</v>
      </c>
      <c r="F5455" s="11" t="s">
        <v>33</v>
      </c>
      <c r="G5455" s="13">
        <v>634222.94999999995</v>
      </c>
      <c r="H5455" s="14">
        <f t="shared" si="595"/>
        <v>2765846284.9499998</v>
      </c>
      <c r="I5455" s="14">
        <f>IF(F5455="GHS",H5455,H5455*Assumptions!$B$4)</f>
        <v>2765846284.9499998</v>
      </c>
      <c r="J5455" s="15" t="str">
        <f>INDEX(Assumptions!$B$8:$B$12,MATCH(B5455,Assumptions!$A$8:$A$12,0))</f>
        <v>Specific Identification</v>
      </c>
      <c r="K5455" s="16">
        <f>G5455/(1-INDEX(Assumptions!$D$8:$D$12,MATCH(B5455,Assumptions!$A$8:$A$12,0)))</f>
        <v>813106.34615384601</v>
      </c>
      <c r="L5455" s="16">
        <f t="shared" si="596"/>
        <v>19026.688499999997</v>
      </c>
      <c r="M5455" s="16">
        <f t="shared" si="597"/>
        <v>40655.317307692305</v>
      </c>
      <c r="N5455" s="14">
        <f>E5455*(K5455-L5455-M5455)*IF(F5455="GHS",1,Assumptions!$B$4)</f>
        <v>3285683548.2495761</v>
      </c>
      <c r="O5455" s="15">
        <f t="shared" ca="1" si="598"/>
        <v>297</v>
      </c>
      <c r="P5455" s="15" t="str">
        <f t="shared" ca="1" si="599"/>
        <v>181-365d</v>
      </c>
      <c r="Q5455" s="17">
        <f ca="1">IF(P5455="0-90d",0,IF(P5455="91-180d",INDEX(Assumptions!$F$8:$F$12,MATCH(B5455,Assumptions!$A$8:$A$12,0)),IF(P5455="181-365d",INDEX(Assumptions!$G$8:$G$12,MATCH(B5455,Assumptions!$A$8:$A$12,0)),INDEX(Assumptions!$H$8:$H$12,MATCH(B5455,Assumptions!$A$8:$A$12,0)))))</f>
        <v>0.05</v>
      </c>
      <c r="R5455" s="14">
        <f t="shared" ca="1" si="600"/>
        <v>138292314.2475</v>
      </c>
      <c r="S5455" s="14">
        <f t="shared" ca="1" si="601"/>
        <v>2627553970.7024999</v>
      </c>
      <c r="T5455" s="11" t="s">
        <v>25</v>
      </c>
      <c r="U5455" s="18" t="s">
        <v>26</v>
      </c>
    </row>
    <row r="5456" spans="1:21" ht="15" customHeight="1" x14ac:dyDescent="0.15">
      <c r="A5456" s="10" t="s">
        <v>5504</v>
      </c>
      <c r="B5456" s="11" t="s">
        <v>41</v>
      </c>
      <c r="C5456" s="11" t="s">
        <v>44</v>
      </c>
      <c r="D5456" s="12">
        <v>46021</v>
      </c>
      <c r="E5456" s="11">
        <v>2614</v>
      </c>
      <c r="F5456" s="11" t="s">
        <v>33</v>
      </c>
      <c r="G5456" s="13">
        <v>406.88</v>
      </c>
      <c r="H5456" s="14">
        <f t="shared" si="595"/>
        <v>1063584.32</v>
      </c>
      <c r="I5456" s="14">
        <f>IF(F5456="GHS",H5456,H5456*Assumptions!$B$4)</f>
        <v>1063584.32</v>
      </c>
      <c r="J5456" s="15" t="str">
        <f>INDEX(Assumptions!$B$8:$B$12,MATCH(B5456,Assumptions!$A$8:$A$12,0))</f>
        <v>Weighted Average</v>
      </c>
      <c r="K5456" s="16">
        <f>G5456/(1-INDEX(Assumptions!$D$8:$D$12,MATCH(B5456,Assumptions!$A$8:$A$12,0)))</f>
        <v>625.96923076923076</v>
      </c>
      <c r="L5456" s="16">
        <f t="shared" si="596"/>
        <v>12.206399999999999</v>
      </c>
      <c r="M5456" s="16">
        <f t="shared" si="597"/>
        <v>31.298461538461538</v>
      </c>
      <c r="N5456" s="14">
        <f>E5456*(K5456-L5456-M5456)*IF(F5456="GHS",1,Assumptions!$B$4)</f>
        <v>1522561.8611692307</v>
      </c>
      <c r="O5456" s="15">
        <f t="shared" ca="1" si="598"/>
        <v>265</v>
      </c>
      <c r="P5456" s="15" t="str">
        <f t="shared" ca="1" si="599"/>
        <v>181-365d</v>
      </c>
      <c r="Q5456" s="17">
        <f ca="1">IF(P5456="0-90d",0,IF(P5456="91-180d",INDEX(Assumptions!$F$8:$F$12,MATCH(B5456,Assumptions!$A$8:$A$12,0)),IF(P5456="181-365d",INDEX(Assumptions!$G$8:$G$12,MATCH(B5456,Assumptions!$A$8:$A$12,0)),INDEX(Assumptions!$H$8:$H$12,MATCH(B5456,Assumptions!$A$8:$A$12,0)))))</f>
        <v>0.35</v>
      </c>
      <c r="R5456" s="14">
        <f t="shared" ca="1" si="600"/>
        <v>372254.51199999999</v>
      </c>
      <c r="S5456" s="14">
        <f t="shared" ca="1" si="601"/>
        <v>691329.80800000008</v>
      </c>
      <c r="T5456" s="11" t="s">
        <v>25</v>
      </c>
      <c r="U5456" s="18" t="s">
        <v>26</v>
      </c>
    </row>
    <row r="5457" spans="1:21" ht="15" customHeight="1" x14ac:dyDescent="0.15">
      <c r="A5457" s="10" t="s">
        <v>5505</v>
      </c>
      <c r="B5457" s="11" t="s">
        <v>31</v>
      </c>
      <c r="C5457" s="11" t="s">
        <v>76</v>
      </c>
      <c r="D5457" s="12">
        <v>46057</v>
      </c>
      <c r="E5457" s="11">
        <v>897</v>
      </c>
      <c r="F5457" s="11" t="s">
        <v>33</v>
      </c>
      <c r="G5457" s="13">
        <v>1518.37</v>
      </c>
      <c r="H5457" s="14">
        <f t="shared" si="595"/>
        <v>1361977.89</v>
      </c>
      <c r="I5457" s="14">
        <f>IF(F5457="GHS",H5457,H5457*Assumptions!$B$4)</f>
        <v>1361977.89</v>
      </c>
      <c r="J5457" s="15" t="str">
        <f>INDEX(Assumptions!$B$8:$B$12,MATCH(B5457,Assumptions!$A$8:$A$12,0))</f>
        <v>Weighted Average</v>
      </c>
      <c r="K5457" s="16">
        <f>G5457/(1-INDEX(Assumptions!$D$8:$D$12,MATCH(B5457,Assumptions!$A$8:$A$12,0)))</f>
        <v>2108.8472222222222</v>
      </c>
      <c r="L5457" s="16">
        <f t="shared" si="596"/>
        <v>45.551099999999998</v>
      </c>
      <c r="M5457" s="16">
        <f t="shared" si="597"/>
        <v>105.44236111111111</v>
      </c>
      <c r="N5457" s="14">
        <f>E5457*(K5457-L5457-M5457)*IF(F5457="GHS",1,Assumptions!$B$4)</f>
        <v>1756194.8237166665</v>
      </c>
      <c r="O5457" s="15">
        <f t="shared" ca="1" si="598"/>
        <v>229</v>
      </c>
      <c r="P5457" s="15" t="str">
        <f t="shared" ca="1" si="599"/>
        <v>181-365d</v>
      </c>
      <c r="Q5457" s="17">
        <f ca="1">IF(P5457="0-90d",0,IF(P5457="91-180d",INDEX(Assumptions!$F$8:$F$12,MATCH(B5457,Assumptions!$A$8:$A$12,0)),IF(P5457="181-365d",INDEX(Assumptions!$G$8:$G$12,MATCH(B5457,Assumptions!$A$8:$A$12,0)),INDEX(Assumptions!$H$8:$H$12,MATCH(B5457,Assumptions!$A$8:$A$12,0)))))</f>
        <v>0.2</v>
      </c>
      <c r="R5457" s="14">
        <f t="shared" ca="1" si="600"/>
        <v>272395.57799999998</v>
      </c>
      <c r="S5457" s="14">
        <f t="shared" ca="1" si="601"/>
        <v>1089582.3119999999</v>
      </c>
      <c r="T5457" s="11" t="s">
        <v>25</v>
      </c>
      <c r="U5457" s="18" t="s">
        <v>26</v>
      </c>
    </row>
    <row r="5458" spans="1:21" ht="15" customHeight="1" x14ac:dyDescent="0.15">
      <c r="A5458" s="10" t="s">
        <v>5506</v>
      </c>
      <c r="B5458" s="11" t="s">
        <v>28</v>
      </c>
      <c r="C5458" s="11" t="s">
        <v>35</v>
      </c>
      <c r="D5458" s="12">
        <v>45825</v>
      </c>
      <c r="E5458" s="11">
        <v>4650</v>
      </c>
      <c r="F5458" s="11" t="s">
        <v>24</v>
      </c>
      <c r="G5458" s="13">
        <v>9624.9</v>
      </c>
      <c r="H5458" s="14">
        <f t="shared" si="595"/>
        <v>44755785</v>
      </c>
      <c r="I5458" s="14">
        <f>IF(F5458="GHS",H5458,H5458*Assumptions!$B$4)</f>
        <v>483362478.00000006</v>
      </c>
      <c r="J5458" s="15" t="str">
        <f>INDEX(Assumptions!$B$8:$B$12,MATCH(B5458,Assumptions!$A$8:$A$12,0))</f>
        <v>Fair Value Less Costs to Sell</v>
      </c>
      <c r="K5458" s="16">
        <f>G5458/(1-INDEX(Assumptions!$D$8:$D$12,MATCH(B5458,Assumptions!$A$8:$A$12,0)))</f>
        <v>10937.386363636364</v>
      </c>
      <c r="L5458" s="16">
        <f t="shared" si="596"/>
        <v>288.74699999999996</v>
      </c>
      <c r="M5458" s="16">
        <f t="shared" si="597"/>
        <v>546.86931818181824</v>
      </c>
      <c r="N5458" s="14">
        <f>E5458*(K5458-L5458-M5458)*IF(F5458="GHS",1,Assumptions!$B$4)</f>
        <v>507310891.6827274</v>
      </c>
      <c r="O5458" s="15">
        <f t="shared" ca="1" si="598"/>
        <v>461</v>
      </c>
      <c r="P5458" s="15" t="str">
        <f t="shared" ca="1" si="599"/>
        <v>365d+</v>
      </c>
      <c r="Q5458" s="17">
        <f ca="1">IF(P5458="0-90d",0,IF(P5458="91-180d",INDEX(Assumptions!$F$8:$F$12,MATCH(B5458,Assumptions!$A$8:$A$12,0)),IF(P5458="181-365d",INDEX(Assumptions!$G$8:$G$12,MATCH(B5458,Assumptions!$A$8:$A$12,0)),INDEX(Assumptions!$H$8:$H$12,MATCH(B5458,Assumptions!$A$8:$A$12,0)))))</f>
        <v>0.4</v>
      </c>
      <c r="R5458" s="14">
        <f t="shared" ca="1" si="600"/>
        <v>193344991.20000005</v>
      </c>
      <c r="S5458" s="14">
        <f t="shared" ca="1" si="601"/>
        <v>290017486.80000001</v>
      </c>
      <c r="T5458" s="11" t="s">
        <v>25</v>
      </c>
      <c r="U5458" s="18" t="s">
        <v>26</v>
      </c>
    </row>
    <row r="5459" spans="1:21" ht="15" customHeight="1" x14ac:dyDescent="0.15">
      <c r="A5459" s="10" t="s">
        <v>5507</v>
      </c>
      <c r="B5459" s="11" t="s">
        <v>41</v>
      </c>
      <c r="C5459" s="11" t="s">
        <v>44</v>
      </c>
      <c r="D5459" s="12">
        <v>46128</v>
      </c>
      <c r="E5459" s="11">
        <v>3770</v>
      </c>
      <c r="F5459" s="11" t="s">
        <v>33</v>
      </c>
      <c r="G5459" s="13">
        <v>719.14</v>
      </c>
      <c r="H5459" s="14">
        <f t="shared" si="595"/>
        <v>2711157.8</v>
      </c>
      <c r="I5459" s="14">
        <f>IF(F5459="GHS",H5459,H5459*Assumptions!$B$4)</f>
        <v>2711157.8</v>
      </c>
      <c r="J5459" s="15" t="str">
        <f>INDEX(Assumptions!$B$8:$B$12,MATCH(B5459,Assumptions!$A$8:$A$12,0))</f>
        <v>Weighted Average</v>
      </c>
      <c r="K5459" s="16">
        <f>G5459/(1-INDEX(Assumptions!$D$8:$D$12,MATCH(B5459,Assumptions!$A$8:$A$12,0)))</f>
        <v>1106.3692307692306</v>
      </c>
      <c r="L5459" s="16">
        <f t="shared" si="596"/>
        <v>21.574199999999998</v>
      </c>
      <c r="M5459" s="16">
        <f t="shared" si="597"/>
        <v>55.318461538461534</v>
      </c>
      <c r="N5459" s="14">
        <f>E5459*(K5459-L5459-M5459)*IF(F5459="GHS",1,Assumptions!$B$4)</f>
        <v>3881126.6659999988</v>
      </c>
      <c r="O5459" s="15">
        <f t="shared" ca="1" si="598"/>
        <v>158</v>
      </c>
      <c r="P5459" s="15" t="str">
        <f t="shared" ca="1" si="599"/>
        <v>91-180d</v>
      </c>
      <c r="Q5459" s="17">
        <f ca="1">IF(P5459="0-90d",0,IF(P5459="91-180d",INDEX(Assumptions!$F$8:$F$12,MATCH(B5459,Assumptions!$A$8:$A$12,0)),IF(P5459="181-365d",INDEX(Assumptions!$G$8:$G$12,MATCH(B5459,Assumptions!$A$8:$A$12,0)),INDEX(Assumptions!$H$8:$H$12,MATCH(B5459,Assumptions!$A$8:$A$12,0)))))</f>
        <v>0.1</v>
      </c>
      <c r="R5459" s="14">
        <f t="shared" ca="1" si="600"/>
        <v>271115.77999999997</v>
      </c>
      <c r="S5459" s="14">
        <f t="shared" ca="1" si="601"/>
        <v>2440042.02</v>
      </c>
      <c r="T5459" s="11" t="s">
        <v>25</v>
      </c>
      <c r="U5459" s="18" t="s">
        <v>36</v>
      </c>
    </row>
    <row r="5460" spans="1:21" ht="15" customHeight="1" x14ac:dyDescent="0.15">
      <c r="A5460" s="10" t="s">
        <v>5508</v>
      </c>
      <c r="B5460" s="11" t="s">
        <v>31</v>
      </c>
      <c r="C5460" s="11" t="s">
        <v>76</v>
      </c>
      <c r="D5460" s="12">
        <v>45960</v>
      </c>
      <c r="E5460" s="11">
        <v>3603</v>
      </c>
      <c r="F5460" s="11" t="s">
        <v>33</v>
      </c>
      <c r="G5460" s="13">
        <v>3527.77</v>
      </c>
      <c r="H5460" s="14">
        <f t="shared" si="595"/>
        <v>12710555.310000001</v>
      </c>
      <c r="I5460" s="14">
        <f>IF(F5460="GHS",H5460,H5460*Assumptions!$B$4)</f>
        <v>12710555.310000001</v>
      </c>
      <c r="J5460" s="15" t="str">
        <f>INDEX(Assumptions!$B$8:$B$12,MATCH(B5460,Assumptions!$A$8:$A$12,0))</f>
        <v>Weighted Average</v>
      </c>
      <c r="K5460" s="16">
        <f>G5460/(1-INDEX(Assumptions!$D$8:$D$12,MATCH(B5460,Assumptions!$A$8:$A$12,0)))</f>
        <v>4899.6805555555557</v>
      </c>
      <c r="L5460" s="16">
        <f t="shared" si="596"/>
        <v>105.8331</v>
      </c>
      <c r="M5460" s="16">
        <f t="shared" si="597"/>
        <v>244.98402777777778</v>
      </c>
      <c r="N5460" s="14">
        <f>E5460*(K5460-L5460-M5460)*IF(F5460="GHS",1,Assumptions!$B$4)</f>
        <v>16389554.930283336</v>
      </c>
      <c r="O5460" s="15">
        <f t="shared" ca="1" si="598"/>
        <v>326</v>
      </c>
      <c r="P5460" s="15" t="str">
        <f t="shared" ca="1" si="599"/>
        <v>181-365d</v>
      </c>
      <c r="Q5460" s="17">
        <f ca="1">IF(P5460="0-90d",0,IF(P5460="91-180d",INDEX(Assumptions!$F$8:$F$12,MATCH(B5460,Assumptions!$A$8:$A$12,0)),IF(P5460="181-365d",INDEX(Assumptions!$G$8:$G$12,MATCH(B5460,Assumptions!$A$8:$A$12,0)),INDEX(Assumptions!$H$8:$H$12,MATCH(B5460,Assumptions!$A$8:$A$12,0)))))</f>
        <v>0.2</v>
      </c>
      <c r="R5460" s="14">
        <f t="shared" ca="1" si="600"/>
        <v>2542111.0620000004</v>
      </c>
      <c r="S5460" s="14">
        <f t="shared" ca="1" si="601"/>
        <v>10168444.248</v>
      </c>
      <c r="T5460" s="11" t="s">
        <v>25</v>
      </c>
      <c r="U5460" s="18" t="s">
        <v>26</v>
      </c>
    </row>
    <row r="5461" spans="1:21" ht="15" customHeight="1" x14ac:dyDescent="0.15">
      <c r="A5461" s="10" t="s">
        <v>5509</v>
      </c>
      <c r="B5461" s="11" t="s">
        <v>31</v>
      </c>
      <c r="C5461" s="11" t="s">
        <v>32</v>
      </c>
      <c r="D5461" s="12">
        <v>46151</v>
      </c>
      <c r="E5461" s="11">
        <v>4393</v>
      </c>
      <c r="F5461" s="11" t="s">
        <v>33</v>
      </c>
      <c r="G5461" s="13">
        <v>2390.19</v>
      </c>
      <c r="H5461" s="14">
        <f t="shared" si="595"/>
        <v>10500104.67</v>
      </c>
      <c r="I5461" s="14">
        <f>IF(F5461="GHS",H5461,H5461*Assumptions!$B$4)</f>
        <v>10500104.67</v>
      </c>
      <c r="J5461" s="15" t="str">
        <f>INDEX(Assumptions!$B$8:$B$12,MATCH(B5461,Assumptions!$A$8:$A$12,0))</f>
        <v>Weighted Average</v>
      </c>
      <c r="K5461" s="16">
        <f>G5461/(1-INDEX(Assumptions!$D$8:$D$12,MATCH(B5461,Assumptions!$A$8:$A$12,0)))</f>
        <v>3319.7083333333335</v>
      </c>
      <c r="L5461" s="16">
        <f t="shared" si="596"/>
        <v>71.705699999999993</v>
      </c>
      <c r="M5461" s="16">
        <f t="shared" si="597"/>
        <v>165.98541666666668</v>
      </c>
      <c r="N5461" s="14">
        <f>E5461*(K5461-L5461-M5461)*IF(F5461="GHS",1,Assumptions!$B$4)</f>
        <v>13539301.632816667</v>
      </c>
      <c r="O5461" s="15">
        <f t="shared" ca="1" si="598"/>
        <v>135</v>
      </c>
      <c r="P5461" s="15" t="str">
        <f t="shared" ca="1" si="599"/>
        <v>91-180d</v>
      </c>
      <c r="Q5461" s="17">
        <f ca="1">IF(P5461="0-90d",0,IF(P5461="91-180d",INDEX(Assumptions!$F$8:$F$12,MATCH(B5461,Assumptions!$A$8:$A$12,0)),IF(P5461="181-365d",INDEX(Assumptions!$G$8:$G$12,MATCH(B5461,Assumptions!$A$8:$A$12,0)),INDEX(Assumptions!$H$8:$H$12,MATCH(B5461,Assumptions!$A$8:$A$12,0)))))</f>
        <v>0.05</v>
      </c>
      <c r="R5461" s="14">
        <f t="shared" ca="1" si="600"/>
        <v>525005.23349999997</v>
      </c>
      <c r="S5461" s="14">
        <f t="shared" ca="1" si="601"/>
        <v>9975099.4364999998</v>
      </c>
      <c r="T5461" s="11" t="s">
        <v>25</v>
      </c>
      <c r="U5461" s="18" t="s">
        <v>26</v>
      </c>
    </row>
    <row r="5462" spans="1:21" ht="15" customHeight="1" x14ac:dyDescent="0.15">
      <c r="A5462" s="10" t="s">
        <v>5510</v>
      </c>
      <c r="B5462" s="11" t="s">
        <v>31</v>
      </c>
      <c r="C5462" s="11" t="s">
        <v>63</v>
      </c>
      <c r="D5462" s="12">
        <v>45849</v>
      </c>
      <c r="E5462" s="11">
        <v>263</v>
      </c>
      <c r="F5462" s="11" t="s">
        <v>33</v>
      </c>
      <c r="G5462" s="13">
        <v>2411.31</v>
      </c>
      <c r="H5462" s="14">
        <f t="shared" si="595"/>
        <v>634174.53</v>
      </c>
      <c r="I5462" s="14">
        <f>IF(F5462="GHS",H5462,H5462*Assumptions!$B$4)</f>
        <v>634174.53</v>
      </c>
      <c r="J5462" s="15" t="str">
        <f>INDEX(Assumptions!$B$8:$B$12,MATCH(B5462,Assumptions!$A$8:$A$12,0))</f>
        <v>Weighted Average</v>
      </c>
      <c r="K5462" s="16">
        <f>G5462/(1-INDEX(Assumptions!$D$8:$D$12,MATCH(B5462,Assumptions!$A$8:$A$12,0)))</f>
        <v>3349.0416666666665</v>
      </c>
      <c r="L5462" s="16">
        <f t="shared" si="596"/>
        <v>72.339299999999994</v>
      </c>
      <c r="M5462" s="16">
        <f t="shared" si="597"/>
        <v>167.45208333333335</v>
      </c>
      <c r="N5462" s="14">
        <f>E5462*(K5462-L5462-M5462)*IF(F5462="GHS",1,Assumptions!$B$4)</f>
        <v>817732.82451666659</v>
      </c>
      <c r="O5462" s="15">
        <f t="shared" ca="1" si="598"/>
        <v>437</v>
      </c>
      <c r="P5462" s="15" t="str">
        <f t="shared" ca="1" si="599"/>
        <v>365d+</v>
      </c>
      <c r="Q5462" s="17">
        <f ca="1">IF(P5462="0-90d",0,IF(P5462="91-180d",INDEX(Assumptions!$F$8:$F$12,MATCH(B5462,Assumptions!$A$8:$A$12,0)),IF(P5462="181-365d",INDEX(Assumptions!$G$8:$G$12,MATCH(B5462,Assumptions!$A$8:$A$12,0)),INDEX(Assumptions!$H$8:$H$12,MATCH(B5462,Assumptions!$A$8:$A$12,0)))))</f>
        <v>0.6</v>
      </c>
      <c r="R5462" s="14">
        <f t="shared" ca="1" si="600"/>
        <v>380504.71799999999</v>
      </c>
      <c r="S5462" s="14">
        <f t="shared" ca="1" si="601"/>
        <v>253669.81200000003</v>
      </c>
      <c r="T5462" s="11" t="s">
        <v>25</v>
      </c>
      <c r="U5462" s="18" t="s">
        <v>26</v>
      </c>
    </row>
    <row r="5463" spans="1:21" ht="15" customHeight="1" x14ac:dyDescent="0.15">
      <c r="A5463" s="10" t="s">
        <v>5511</v>
      </c>
      <c r="B5463" s="11" t="s">
        <v>31</v>
      </c>
      <c r="C5463" s="11" t="s">
        <v>32</v>
      </c>
      <c r="D5463" s="12">
        <v>45875</v>
      </c>
      <c r="E5463" s="11">
        <v>162</v>
      </c>
      <c r="F5463" s="11" t="s">
        <v>33</v>
      </c>
      <c r="G5463" s="13">
        <v>2947.22</v>
      </c>
      <c r="H5463" s="14">
        <f t="shared" si="595"/>
        <v>477449.63999999996</v>
      </c>
      <c r="I5463" s="14">
        <f>IF(F5463="GHS",H5463,H5463*Assumptions!$B$4)</f>
        <v>477449.63999999996</v>
      </c>
      <c r="J5463" s="15" t="str">
        <f>INDEX(Assumptions!$B$8:$B$12,MATCH(B5463,Assumptions!$A$8:$A$12,0))</f>
        <v>Weighted Average</v>
      </c>
      <c r="K5463" s="16">
        <f>G5463/(1-INDEX(Assumptions!$D$8:$D$12,MATCH(B5463,Assumptions!$A$8:$A$12,0)))</f>
        <v>4093.3611111111109</v>
      </c>
      <c r="L5463" s="16">
        <f t="shared" si="596"/>
        <v>88.416599999999988</v>
      </c>
      <c r="M5463" s="16">
        <f t="shared" si="597"/>
        <v>204.66805555555555</v>
      </c>
      <c r="N5463" s="14">
        <f>E5463*(K5463-L5463-M5463)*IF(F5463="GHS",1,Assumptions!$B$4)</f>
        <v>615644.78579999995</v>
      </c>
      <c r="O5463" s="15">
        <f t="shared" ca="1" si="598"/>
        <v>411</v>
      </c>
      <c r="P5463" s="15" t="str">
        <f t="shared" ca="1" si="599"/>
        <v>365d+</v>
      </c>
      <c r="Q5463" s="17">
        <f ca="1">IF(P5463="0-90d",0,IF(P5463="91-180d",INDEX(Assumptions!$F$8:$F$12,MATCH(B5463,Assumptions!$A$8:$A$12,0)),IF(P5463="181-365d",INDEX(Assumptions!$G$8:$G$12,MATCH(B5463,Assumptions!$A$8:$A$12,0)),INDEX(Assumptions!$H$8:$H$12,MATCH(B5463,Assumptions!$A$8:$A$12,0)))))</f>
        <v>0.6</v>
      </c>
      <c r="R5463" s="14">
        <f t="shared" ca="1" si="600"/>
        <v>286469.78399999999</v>
      </c>
      <c r="S5463" s="14">
        <f t="shared" ca="1" si="601"/>
        <v>190979.85599999997</v>
      </c>
      <c r="T5463" s="11" t="s">
        <v>25</v>
      </c>
      <c r="U5463" s="18" t="s">
        <v>26</v>
      </c>
    </row>
    <row r="5464" spans="1:21" ht="15" customHeight="1" x14ac:dyDescent="0.15">
      <c r="A5464" s="10" t="s">
        <v>5512</v>
      </c>
      <c r="B5464" s="11" t="s">
        <v>31</v>
      </c>
      <c r="C5464" s="11" t="s">
        <v>63</v>
      </c>
      <c r="D5464" s="12">
        <v>46049</v>
      </c>
      <c r="E5464" s="11">
        <v>3748</v>
      </c>
      <c r="F5464" s="11" t="s">
        <v>33</v>
      </c>
      <c r="G5464" s="13">
        <v>1851.9</v>
      </c>
      <c r="H5464" s="14">
        <f t="shared" si="595"/>
        <v>6940921.2000000002</v>
      </c>
      <c r="I5464" s="14">
        <f>IF(F5464="GHS",H5464,H5464*Assumptions!$B$4)</f>
        <v>6940921.2000000002</v>
      </c>
      <c r="J5464" s="15" t="str">
        <f>INDEX(Assumptions!$B$8:$B$12,MATCH(B5464,Assumptions!$A$8:$A$12,0))</f>
        <v>Weighted Average</v>
      </c>
      <c r="K5464" s="16">
        <f>G5464/(1-INDEX(Assumptions!$D$8:$D$12,MATCH(B5464,Assumptions!$A$8:$A$12,0)))</f>
        <v>2572.0833333333335</v>
      </c>
      <c r="L5464" s="16">
        <f t="shared" si="596"/>
        <v>55.557000000000002</v>
      </c>
      <c r="M5464" s="16">
        <f t="shared" si="597"/>
        <v>128.60416666666669</v>
      </c>
      <c r="N5464" s="14">
        <f>E5464*(K5464-L5464-M5464)*IF(F5464="GHS",1,Assumptions!$B$4)</f>
        <v>8949932.280666668</v>
      </c>
      <c r="O5464" s="15">
        <f t="shared" ca="1" si="598"/>
        <v>237</v>
      </c>
      <c r="P5464" s="15" t="str">
        <f t="shared" ca="1" si="599"/>
        <v>181-365d</v>
      </c>
      <c r="Q5464" s="17">
        <f ca="1">IF(P5464="0-90d",0,IF(P5464="91-180d",INDEX(Assumptions!$F$8:$F$12,MATCH(B5464,Assumptions!$A$8:$A$12,0)),IF(P5464="181-365d",INDEX(Assumptions!$G$8:$G$12,MATCH(B5464,Assumptions!$A$8:$A$12,0)),INDEX(Assumptions!$H$8:$H$12,MATCH(B5464,Assumptions!$A$8:$A$12,0)))))</f>
        <v>0.2</v>
      </c>
      <c r="R5464" s="14">
        <f t="shared" ca="1" si="600"/>
        <v>1388184.2400000002</v>
      </c>
      <c r="S5464" s="14">
        <f t="shared" ca="1" si="601"/>
        <v>5552736.96</v>
      </c>
      <c r="T5464" s="11" t="s">
        <v>25</v>
      </c>
      <c r="U5464" s="18" t="s">
        <v>26</v>
      </c>
    </row>
    <row r="5465" spans="1:21" ht="15" customHeight="1" x14ac:dyDescent="0.15">
      <c r="A5465" s="10" t="s">
        <v>5513</v>
      </c>
      <c r="B5465" s="11" t="s">
        <v>22</v>
      </c>
      <c r="C5465" s="11" t="s">
        <v>23</v>
      </c>
      <c r="D5465" s="12">
        <v>46096</v>
      </c>
      <c r="E5465" s="11">
        <v>3342</v>
      </c>
      <c r="F5465" s="11" t="s">
        <v>24</v>
      </c>
      <c r="G5465" s="13">
        <v>10753.54</v>
      </c>
      <c r="H5465" s="14">
        <f t="shared" si="595"/>
        <v>35938330.68</v>
      </c>
      <c r="I5465" s="14">
        <f>IF(F5465="GHS",H5465,H5465*Assumptions!$B$4)</f>
        <v>388133971.34400004</v>
      </c>
      <c r="J5465" s="15" t="str">
        <f>INDEX(Assumptions!$B$8:$B$12,MATCH(B5465,Assumptions!$A$8:$A$12,0))</f>
        <v>FIFO</v>
      </c>
      <c r="K5465" s="16">
        <f>G5465/(1-INDEX(Assumptions!$D$8:$D$12,MATCH(B5465,Assumptions!$A$8:$A$12,0)))</f>
        <v>13114.073170731708</v>
      </c>
      <c r="L5465" s="16">
        <f t="shared" si="596"/>
        <v>322.6062</v>
      </c>
      <c r="M5465" s="16">
        <f t="shared" si="597"/>
        <v>655.70365853658541</v>
      </c>
      <c r="N5465" s="14">
        <f>E5465*(K5465-L5465-M5465)*IF(F5465="GHS",1,Assumptions!$B$4)</f>
        <v>438023386.6850459</v>
      </c>
      <c r="O5465" s="15">
        <f t="shared" ca="1" si="598"/>
        <v>190</v>
      </c>
      <c r="P5465" s="15" t="str">
        <f t="shared" ca="1" si="599"/>
        <v>181-365d</v>
      </c>
      <c r="Q5465" s="17">
        <f ca="1">IF(P5465="0-90d",0,IF(P5465="91-180d",INDEX(Assumptions!$F$8:$F$12,MATCH(B5465,Assumptions!$A$8:$A$12,0)),IF(P5465="181-365d",INDEX(Assumptions!$G$8:$G$12,MATCH(B5465,Assumptions!$A$8:$A$12,0)),INDEX(Assumptions!$H$8:$H$12,MATCH(B5465,Assumptions!$A$8:$A$12,0)))))</f>
        <v>0.15</v>
      </c>
      <c r="R5465" s="14">
        <f t="shared" ca="1" si="600"/>
        <v>58220095.701600008</v>
      </c>
      <c r="S5465" s="14">
        <f t="shared" ca="1" si="601"/>
        <v>329913875.64240003</v>
      </c>
      <c r="T5465" s="11" t="s">
        <v>25</v>
      </c>
      <c r="U5465" s="18" t="s">
        <v>36</v>
      </c>
    </row>
    <row r="5466" spans="1:21" ht="15" customHeight="1" x14ac:dyDescent="0.15">
      <c r="A5466" s="10" t="s">
        <v>5514</v>
      </c>
      <c r="B5466" s="11" t="s">
        <v>41</v>
      </c>
      <c r="C5466" s="11" t="s">
        <v>42</v>
      </c>
      <c r="D5466" s="12">
        <v>46105</v>
      </c>
      <c r="E5466" s="11">
        <v>2212</v>
      </c>
      <c r="F5466" s="11" t="s">
        <v>33</v>
      </c>
      <c r="G5466" s="13">
        <v>489.56</v>
      </c>
      <c r="H5466" s="14">
        <f t="shared" si="595"/>
        <v>1082906.72</v>
      </c>
      <c r="I5466" s="14">
        <f>IF(F5466="GHS",H5466,H5466*Assumptions!$B$4)</f>
        <v>1082906.72</v>
      </c>
      <c r="J5466" s="15" t="str">
        <f>INDEX(Assumptions!$B$8:$B$12,MATCH(B5466,Assumptions!$A$8:$A$12,0))</f>
        <v>Weighted Average</v>
      </c>
      <c r="K5466" s="16">
        <f>G5466/(1-INDEX(Assumptions!$D$8:$D$12,MATCH(B5466,Assumptions!$A$8:$A$12,0)))</f>
        <v>753.16923076923069</v>
      </c>
      <c r="L5466" s="16">
        <f t="shared" si="596"/>
        <v>14.6868</v>
      </c>
      <c r="M5466" s="16">
        <f t="shared" si="597"/>
        <v>37.658461538461538</v>
      </c>
      <c r="N5466" s="14">
        <f>E5466*(K5466-L5466-M5466)*IF(F5466="GHS",1,Assumptions!$B$4)</f>
        <v>1550222.6199384613</v>
      </c>
      <c r="O5466" s="15">
        <f t="shared" ca="1" si="598"/>
        <v>181</v>
      </c>
      <c r="P5466" s="15" t="str">
        <f t="shared" ca="1" si="599"/>
        <v>181-365d</v>
      </c>
      <c r="Q5466" s="17">
        <f ca="1">IF(P5466="0-90d",0,IF(P5466="91-180d",INDEX(Assumptions!$F$8:$F$12,MATCH(B5466,Assumptions!$A$8:$A$12,0)),IF(P5466="181-365d",INDEX(Assumptions!$G$8:$G$12,MATCH(B5466,Assumptions!$A$8:$A$12,0)),INDEX(Assumptions!$H$8:$H$12,MATCH(B5466,Assumptions!$A$8:$A$12,0)))))</f>
        <v>0.35</v>
      </c>
      <c r="R5466" s="14">
        <f t="shared" ca="1" si="600"/>
        <v>379017.35199999996</v>
      </c>
      <c r="S5466" s="14">
        <f t="shared" ca="1" si="601"/>
        <v>703889.36800000002</v>
      </c>
      <c r="T5466" s="11" t="s">
        <v>25</v>
      </c>
      <c r="U5466" s="18" t="s">
        <v>26</v>
      </c>
    </row>
    <row r="5467" spans="1:21" ht="15" customHeight="1" x14ac:dyDescent="0.15">
      <c r="A5467" s="10" t="s">
        <v>5515</v>
      </c>
      <c r="B5467" s="11" t="s">
        <v>28</v>
      </c>
      <c r="C5467" s="11" t="s">
        <v>55</v>
      </c>
      <c r="D5467" s="12">
        <v>46116</v>
      </c>
      <c r="E5467" s="11">
        <v>3899</v>
      </c>
      <c r="F5467" s="11" t="s">
        <v>24</v>
      </c>
      <c r="G5467" s="13">
        <v>14750.55</v>
      </c>
      <c r="H5467" s="14">
        <f t="shared" si="595"/>
        <v>57512394.449999996</v>
      </c>
      <c r="I5467" s="14">
        <f>IF(F5467="GHS",H5467,H5467*Assumptions!$B$4)</f>
        <v>621133860.05999994</v>
      </c>
      <c r="J5467" s="15" t="str">
        <f>INDEX(Assumptions!$B$8:$B$12,MATCH(B5467,Assumptions!$A$8:$A$12,0))</f>
        <v>Fair Value Less Costs to Sell</v>
      </c>
      <c r="K5467" s="16">
        <f>G5467/(1-INDEX(Assumptions!$D$8:$D$12,MATCH(B5467,Assumptions!$A$8:$A$12,0)))</f>
        <v>16761.988636363636</v>
      </c>
      <c r="L5467" s="16">
        <f t="shared" si="596"/>
        <v>442.51649999999995</v>
      </c>
      <c r="M5467" s="16">
        <f t="shared" si="597"/>
        <v>838.09943181818187</v>
      </c>
      <c r="N5467" s="14">
        <f>E5467*(K5467-L5467-M5467)*IF(F5467="GHS",1,Assumptions!$B$4)</f>
        <v>651908219.49024546</v>
      </c>
      <c r="O5467" s="15">
        <f t="shared" ca="1" si="598"/>
        <v>170</v>
      </c>
      <c r="P5467" s="15" t="str">
        <f t="shared" ca="1" si="599"/>
        <v>91-180d</v>
      </c>
      <c r="Q5467" s="17">
        <f ca="1">IF(P5467="0-90d",0,IF(P5467="91-180d",INDEX(Assumptions!$F$8:$F$12,MATCH(B5467,Assumptions!$A$8:$A$12,0)),IF(P5467="181-365d",INDEX(Assumptions!$G$8:$G$12,MATCH(B5467,Assumptions!$A$8:$A$12,0)),INDEX(Assumptions!$H$8:$H$12,MATCH(B5467,Assumptions!$A$8:$A$12,0)))))</f>
        <v>0.02</v>
      </c>
      <c r="R5467" s="14">
        <f t="shared" ca="1" si="600"/>
        <v>12422677.201199999</v>
      </c>
      <c r="S5467" s="14">
        <f t="shared" ca="1" si="601"/>
        <v>608711182.85879993</v>
      </c>
      <c r="T5467" s="11" t="s">
        <v>25</v>
      </c>
      <c r="U5467" s="18" t="s">
        <v>26</v>
      </c>
    </row>
    <row r="5468" spans="1:21" ht="15" customHeight="1" x14ac:dyDescent="0.15">
      <c r="A5468" s="10" t="s">
        <v>5516</v>
      </c>
      <c r="B5468" s="11" t="s">
        <v>31</v>
      </c>
      <c r="C5468" s="11" t="s">
        <v>63</v>
      </c>
      <c r="D5468" s="12">
        <v>45789</v>
      </c>
      <c r="E5468" s="11">
        <v>4018</v>
      </c>
      <c r="F5468" s="11" t="s">
        <v>33</v>
      </c>
      <c r="G5468" s="13">
        <v>3435.02</v>
      </c>
      <c r="H5468" s="14">
        <f t="shared" si="595"/>
        <v>13801910.359999999</v>
      </c>
      <c r="I5468" s="14">
        <f>IF(F5468="GHS",H5468,H5468*Assumptions!$B$4)</f>
        <v>13801910.359999999</v>
      </c>
      <c r="J5468" s="15" t="str">
        <f>INDEX(Assumptions!$B$8:$B$12,MATCH(B5468,Assumptions!$A$8:$A$12,0))</f>
        <v>Weighted Average</v>
      </c>
      <c r="K5468" s="16">
        <f>G5468/(1-INDEX(Assumptions!$D$8:$D$12,MATCH(B5468,Assumptions!$A$8:$A$12,0)))</f>
        <v>4770.8611111111113</v>
      </c>
      <c r="L5468" s="16">
        <f t="shared" si="596"/>
        <v>103.05059999999999</v>
      </c>
      <c r="M5468" s="16">
        <f t="shared" si="597"/>
        <v>238.54305555555558</v>
      </c>
      <c r="N5468" s="14">
        <f>E5468*(K5468-L5468-M5468)*IF(F5468="GHS",1,Assumptions!$B$4)</f>
        <v>17796796.636422224</v>
      </c>
      <c r="O5468" s="15">
        <f t="shared" ca="1" si="598"/>
        <v>497</v>
      </c>
      <c r="P5468" s="15" t="str">
        <f t="shared" ca="1" si="599"/>
        <v>365d+</v>
      </c>
      <c r="Q5468" s="17">
        <f ca="1">IF(P5468="0-90d",0,IF(P5468="91-180d",INDEX(Assumptions!$F$8:$F$12,MATCH(B5468,Assumptions!$A$8:$A$12,0)),IF(P5468="181-365d",INDEX(Assumptions!$G$8:$G$12,MATCH(B5468,Assumptions!$A$8:$A$12,0)),INDEX(Assumptions!$H$8:$H$12,MATCH(B5468,Assumptions!$A$8:$A$12,0)))))</f>
        <v>0.6</v>
      </c>
      <c r="R5468" s="14">
        <f t="shared" ca="1" si="600"/>
        <v>8281146.2159999991</v>
      </c>
      <c r="S5468" s="14">
        <f t="shared" ca="1" si="601"/>
        <v>5520764.1440000003</v>
      </c>
      <c r="T5468" s="11" t="s">
        <v>25</v>
      </c>
      <c r="U5468" s="18" t="s">
        <v>26</v>
      </c>
    </row>
    <row r="5469" spans="1:21" ht="15" customHeight="1" x14ac:dyDescent="0.15">
      <c r="A5469" s="10" t="s">
        <v>5517</v>
      </c>
      <c r="B5469" s="11" t="s">
        <v>28</v>
      </c>
      <c r="C5469" s="11" t="s">
        <v>29</v>
      </c>
      <c r="D5469" s="12">
        <v>46191</v>
      </c>
      <c r="E5469" s="11">
        <v>1991</v>
      </c>
      <c r="F5469" s="11" t="s">
        <v>24</v>
      </c>
      <c r="G5469" s="13">
        <v>7508.7</v>
      </c>
      <c r="H5469" s="14">
        <f t="shared" si="595"/>
        <v>14949821.699999999</v>
      </c>
      <c r="I5469" s="14">
        <f>IF(F5469="GHS",H5469,H5469*Assumptions!$B$4)</f>
        <v>161458074.36000001</v>
      </c>
      <c r="J5469" s="15" t="str">
        <f>INDEX(Assumptions!$B$8:$B$12,MATCH(B5469,Assumptions!$A$8:$A$12,0))</f>
        <v>Fair Value Less Costs to Sell</v>
      </c>
      <c r="K5469" s="16">
        <f>G5469/(1-INDEX(Assumptions!$D$8:$D$12,MATCH(B5469,Assumptions!$A$8:$A$12,0)))</f>
        <v>8532.613636363636</v>
      </c>
      <c r="L5469" s="16">
        <f t="shared" si="596"/>
        <v>225.261</v>
      </c>
      <c r="M5469" s="16">
        <f t="shared" si="597"/>
        <v>426.63068181818181</v>
      </c>
      <c r="N5469" s="14">
        <f>E5469*(K5469-L5469-M5469)*IF(F5469="GHS",1,Assumptions!$B$4)</f>
        <v>169457588.04419997</v>
      </c>
      <c r="O5469" s="15">
        <f t="shared" ca="1" si="598"/>
        <v>95</v>
      </c>
      <c r="P5469" s="15" t="str">
        <f t="shared" ca="1" si="599"/>
        <v>91-180d</v>
      </c>
      <c r="Q5469" s="17">
        <f ca="1">IF(P5469="0-90d",0,IF(P5469="91-180d",INDEX(Assumptions!$F$8:$F$12,MATCH(B5469,Assumptions!$A$8:$A$12,0)),IF(P5469="181-365d",INDEX(Assumptions!$G$8:$G$12,MATCH(B5469,Assumptions!$A$8:$A$12,0)),INDEX(Assumptions!$H$8:$H$12,MATCH(B5469,Assumptions!$A$8:$A$12,0)))))</f>
        <v>0.02</v>
      </c>
      <c r="R5469" s="14">
        <f t="shared" ca="1" si="600"/>
        <v>3229161.4872000003</v>
      </c>
      <c r="S5469" s="14">
        <f t="shared" ca="1" si="601"/>
        <v>158228912.87280002</v>
      </c>
      <c r="T5469" s="11" t="s">
        <v>25</v>
      </c>
      <c r="U5469" s="18" t="s">
        <v>26</v>
      </c>
    </row>
    <row r="5470" spans="1:21" ht="15" customHeight="1" x14ac:dyDescent="0.15">
      <c r="A5470" s="10" t="s">
        <v>5518</v>
      </c>
      <c r="B5470" s="11" t="s">
        <v>28</v>
      </c>
      <c r="C5470" s="11" t="s">
        <v>29</v>
      </c>
      <c r="D5470" s="12">
        <v>45925</v>
      </c>
      <c r="E5470" s="11">
        <v>4684</v>
      </c>
      <c r="F5470" s="11" t="s">
        <v>24</v>
      </c>
      <c r="G5470" s="13">
        <v>4491.72</v>
      </c>
      <c r="H5470" s="14">
        <f t="shared" si="595"/>
        <v>21039216.48</v>
      </c>
      <c r="I5470" s="14">
        <f>IF(F5470="GHS",H5470,H5470*Assumptions!$B$4)</f>
        <v>227223537.98400003</v>
      </c>
      <c r="J5470" s="15" t="str">
        <f>INDEX(Assumptions!$B$8:$B$12,MATCH(B5470,Assumptions!$A$8:$A$12,0))</f>
        <v>Fair Value Less Costs to Sell</v>
      </c>
      <c r="K5470" s="16">
        <f>G5470/(1-INDEX(Assumptions!$D$8:$D$12,MATCH(B5470,Assumptions!$A$8:$A$12,0)))</f>
        <v>5104.227272727273</v>
      </c>
      <c r="L5470" s="16">
        <f t="shared" si="596"/>
        <v>134.7516</v>
      </c>
      <c r="M5470" s="16">
        <f t="shared" si="597"/>
        <v>255.21136363636367</v>
      </c>
      <c r="N5470" s="14">
        <f>E5470*(K5470-L5470-M5470)*IF(F5470="GHS",1,Assumptions!$B$4)</f>
        <v>238481431.45684367</v>
      </c>
      <c r="O5470" s="15">
        <f t="shared" ca="1" si="598"/>
        <v>361</v>
      </c>
      <c r="P5470" s="15" t="str">
        <f t="shared" ca="1" si="599"/>
        <v>181-365d</v>
      </c>
      <c r="Q5470" s="17">
        <f ca="1">IF(P5470="0-90d",0,IF(P5470="91-180d",INDEX(Assumptions!$F$8:$F$12,MATCH(B5470,Assumptions!$A$8:$A$12,0)),IF(P5470="181-365d",INDEX(Assumptions!$G$8:$G$12,MATCH(B5470,Assumptions!$A$8:$A$12,0)),INDEX(Assumptions!$H$8:$H$12,MATCH(B5470,Assumptions!$A$8:$A$12,0)))))</f>
        <v>0.1</v>
      </c>
      <c r="R5470" s="14">
        <f t="shared" ca="1" si="600"/>
        <v>22722353.798400003</v>
      </c>
      <c r="S5470" s="14">
        <f t="shared" ca="1" si="601"/>
        <v>204501184.18560001</v>
      </c>
      <c r="T5470" s="11" t="s">
        <v>25</v>
      </c>
      <c r="U5470" s="18" t="s">
        <v>26</v>
      </c>
    </row>
    <row r="5471" spans="1:21" ht="15" customHeight="1" x14ac:dyDescent="0.15">
      <c r="A5471" s="10" t="s">
        <v>5519</v>
      </c>
      <c r="B5471" s="11" t="s">
        <v>31</v>
      </c>
      <c r="C5471" s="11" t="s">
        <v>76</v>
      </c>
      <c r="D5471" s="12">
        <v>46041</v>
      </c>
      <c r="E5471" s="11">
        <v>3024</v>
      </c>
      <c r="F5471" s="11" t="s">
        <v>33</v>
      </c>
      <c r="G5471" s="13">
        <v>2231.27</v>
      </c>
      <c r="H5471" s="14">
        <f t="shared" si="595"/>
        <v>6747360.4799999995</v>
      </c>
      <c r="I5471" s="14">
        <f>IF(F5471="GHS",H5471,H5471*Assumptions!$B$4)</f>
        <v>6747360.4799999995</v>
      </c>
      <c r="J5471" s="15" t="str">
        <f>INDEX(Assumptions!$B$8:$B$12,MATCH(B5471,Assumptions!$A$8:$A$12,0))</f>
        <v>Weighted Average</v>
      </c>
      <c r="K5471" s="16">
        <f>G5471/(1-INDEX(Assumptions!$D$8:$D$12,MATCH(B5471,Assumptions!$A$8:$A$12,0)))</f>
        <v>3098.9861111111113</v>
      </c>
      <c r="L5471" s="16">
        <f t="shared" si="596"/>
        <v>66.938099999999991</v>
      </c>
      <c r="M5471" s="16">
        <f t="shared" si="597"/>
        <v>154.94930555555558</v>
      </c>
      <c r="N5471" s="14">
        <f>E5471*(K5471-L5471-M5471)*IF(F5471="GHS",1,Assumptions!$B$4)</f>
        <v>8700346.4856000021</v>
      </c>
      <c r="O5471" s="15">
        <f t="shared" ca="1" si="598"/>
        <v>245</v>
      </c>
      <c r="P5471" s="15" t="str">
        <f t="shared" ca="1" si="599"/>
        <v>181-365d</v>
      </c>
      <c r="Q5471" s="17">
        <f ca="1">IF(P5471="0-90d",0,IF(P5471="91-180d",INDEX(Assumptions!$F$8:$F$12,MATCH(B5471,Assumptions!$A$8:$A$12,0)),IF(P5471="181-365d",INDEX(Assumptions!$G$8:$G$12,MATCH(B5471,Assumptions!$A$8:$A$12,0)),INDEX(Assumptions!$H$8:$H$12,MATCH(B5471,Assumptions!$A$8:$A$12,0)))))</f>
        <v>0.2</v>
      </c>
      <c r="R5471" s="14">
        <f t="shared" ca="1" si="600"/>
        <v>1349472.0959999999</v>
      </c>
      <c r="S5471" s="14">
        <f t="shared" ca="1" si="601"/>
        <v>5397888.3839999996</v>
      </c>
      <c r="T5471" s="11" t="s">
        <v>25</v>
      </c>
      <c r="U5471" s="18" t="s">
        <v>36</v>
      </c>
    </row>
    <row r="5472" spans="1:21" ht="15" customHeight="1" x14ac:dyDescent="0.15">
      <c r="A5472" s="10" t="s">
        <v>5520</v>
      </c>
      <c r="B5472" s="11" t="s">
        <v>46</v>
      </c>
      <c r="C5472" s="11" t="s">
        <v>52</v>
      </c>
      <c r="D5472" s="12">
        <v>45863</v>
      </c>
      <c r="E5472" s="11">
        <v>2923</v>
      </c>
      <c r="F5472" s="11" t="s">
        <v>33</v>
      </c>
      <c r="G5472" s="13">
        <v>706316.99</v>
      </c>
      <c r="H5472" s="14">
        <f t="shared" si="595"/>
        <v>2064564561.77</v>
      </c>
      <c r="I5472" s="14">
        <f>IF(F5472="GHS",H5472,H5472*Assumptions!$B$4)</f>
        <v>2064564561.77</v>
      </c>
      <c r="J5472" s="15" t="str">
        <f>INDEX(Assumptions!$B$8:$B$12,MATCH(B5472,Assumptions!$A$8:$A$12,0))</f>
        <v>Specific Identification</v>
      </c>
      <c r="K5472" s="16">
        <f>G5472/(1-INDEX(Assumptions!$D$8:$D$12,MATCH(B5472,Assumptions!$A$8:$A$12,0)))</f>
        <v>905534.6025641025</v>
      </c>
      <c r="L5472" s="16">
        <f t="shared" si="596"/>
        <v>21189.509699999999</v>
      </c>
      <c r="M5472" s="16">
        <f t="shared" si="597"/>
        <v>45276.730128205127</v>
      </c>
      <c r="N5472" s="14">
        <f>E5472*(K5472-L5472-M5472)*IF(F5472="GHS",1,Assumptions!$B$4)</f>
        <v>2452596824.2770276</v>
      </c>
      <c r="O5472" s="15">
        <f t="shared" ca="1" si="598"/>
        <v>423</v>
      </c>
      <c r="P5472" s="15" t="str">
        <f t="shared" ca="1" si="599"/>
        <v>365d+</v>
      </c>
      <c r="Q5472" s="17">
        <f ca="1">IF(P5472="0-90d",0,IF(P5472="91-180d",INDEX(Assumptions!$F$8:$F$12,MATCH(B5472,Assumptions!$A$8:$A$12,0)),IF(P5472="181-365d",INDEX(Assumptions!$G$8:$G$12,MATCH(B5472,Assumptions!$A$8:$A$12,0)),INDEX(Assumptions!$H$8:$H$12,MATCH(B5472,Assumptions!$A$8:$A$12,0)))))</f>
        <v>0.15</v>
      </c>
      <c r="R5472" s="14">
        <f t="shared" ca="1" si="600"/>
        <v>309684684.26550001</v>
      </c>
      <c r="S5472" s="14">
        <f t="shared" ca="1" si="601"/>
        <v>1754879877.5044999</v>
      </c>
      <c r="T5472" s="11" t="s">
        <v>25</v>
      </c>
      <c r="U5472" s="18" t="s">
        <v>36</v>
      </c>
    </row>
    <row r="5473" spans="1:21" ht="15" customHeight="1" x14ac:dyDescent="0.15">
      <c r="A5473" s="10" t="s">
        <v>5521</v>
      </c>
      <c r="B5473" s="11" t="s">
        <v>28</v>
      </c>
      <c r="C5473" s="11" t="s">
        <v>55</v>
      </c>
      <c r="D5473" s="12">
        <v>46156</v>
      </c>
      <c r="E5473" s="11">
        <v>4620</v>
      </c>
      <c r="F5473" s="11" t="s">
        <v>24</v>
      </c>
      <c r="G5473" s="13">
        <v>12023.79</v>
      </c>
      <c r="H5473" s="14">
        <f t="shared" si="595"/>
        <v>55549909.800000004</v>
      </c>
      <c r="I5473" s="14">
        <f>IF(F5473="GHS",H5473,H5473*Assumptions!$B$4)</f>
        <v>599939025.84000003</v>
      </c>
      <c r="J5473" s="15" t="str">
        <f>INDEX(Assumptions!$B$8:$B$12,MATCH(B5473,Assumptions!$A$8:$A$12,0))</f>
        <v>Fair Value Less Costs to Sell</v>
      </c>
      <c r="K5473" s="16">
        <f>G5473/(1-INDEX(Assumptions!$D$8:$D$12,MATCH(B5473,Assumptions!$A$8:$A$12,0)))</f>
        <v>13663.397727272728</v>
      </c>
      <c r="L5473" s="16">
        <f t="shared" si="596"/>
        <v>360.71370000000002</v>
      </c>
      <c r="M5473" s="16">
        <f t="shared" si="597"/>
        <v>683.16988636363646</v>
      </c>
      <c r="N5473" s="14">
        <f>E5473*(K5473-L5473-M5473)*IF(F5473="GHS",1,Assumptions!$B$4)</f>
        <v>629663277.57480013</v>
      </c>
      <c r="O5473" s="15">
        <f t="shared" ca="1" si="598"/>
        <v>130</v>
      </c>
      <c r="P5473" s="15" t="str">
        <f t="shared" ca="1" si="599"/>
        <v>91-180d</v>
      </c>
      <c r="Q5473" s="17">
        <f ca="1">IF(P5473="0-90d",0,IF(P5473="91-180d",INDEX(Assumptions!$F$8:$F$12,MATCH(B5473,Assumptions!$A$8:$A$12,0)),IF(P5473="181-365d",INDEX(Assumptions!$G$8:$G$12,MATCH(B5473,Assumptions!$A$8:$A$12,0)),INDEX(Assumptions!$H$8:$H$12,MATCH(B5473,Assumptions!$A$8:$A$12,0)))))</f>
        <v>0.02</v>
      </c>
      <c r="R5473" s="14">
        <f t="shared" ca="1" si="600"/>
        <v>11998780.516800001</v>
      </c>
      <c r="S5473" s="14">
        <f t="shared" ca="1" si="601"/>
        <v>587940245.32319999</v>
      </c>
      <c r="T5473" s="11" t="s">
        <v>25</v>
      </c>
      <c r="U5473" s="18" t="s">
        <v>36</v>
      </c>
    </row>
    <row r="5474" spans="1:21" ht="15" customHeight="1" x14ac:dyDescent="0.15">
      <c r="A5474" s="10" t="s">
        <v>5522</v>
      </c>
      <c r="B5474" s="11" t="s">
        <v>41</v>
      </c>
      <c r="C5474" s="11" t="s">
        <v>44</v>
      </c>
      <c r="D5474" s="12">
        <v>45884</v>
      </c>
      <c r="E5474" s="11">
        <v>4609</v>
      </c>
      <c r="F5474" s="11" t="s">
        <v>33</v>
      </c>
      <c r="G5474" s="13">
        <v>1440</v>
      </c>
      <c r="H5474" s="14">
        <f t="shared" si="595"/>
        <v>6636960</v>
      </c>
      <c r="I5474" s="14">
        <f>IF(F5474="GHS",H5474,H5474*Assumptions!$B$4)</f>
        <v>6636960</v>
      </c>
      <c r="J5474" s="15" t="str">
        <f>INDEX(Assumptions!$B$8:$B$12,MATCH(B5474,Assumptions!$A$8:$A$12,0))</f>
        <v>Weighted Average</v>
      </c>
      <c r="K5474" s="16">
        <f>G5474/(1-INDEX(Assumptions!$D$8:$D$12,MATCH(B5474,Assumptions!$A$8:$A$12,0)))</f>
        <v>2215.3846153846152</v>
      </c>
      <c r="L5474" s="16">
        <f t="shared" si="596"/>
        <v>43.199999999999996</v>
      </c>
      <c r="M5474" s="16">
        <f t="shared" si="597"/>
        <v>110.76923076923077</v>
      </c>
      <c r="N5474" s="14">
        <f>E5474*(K5474-L5474-M5474)*IF(F5474="GHS",1,Assumptions!$B$4)</f>
        <v>9501063.5076923072</v>
      </c>
      <c r="O5474" s="15">
        <f t="shared" ca="1" si="598"/>
        <v>402</v>
      </c>
      <c r="P5474" s="15" t="str">
        <f t="shared" ca="1" si="599"/>
        <v>365d+</v>
      </c>
      <c r="Q5474" s="17">
        <f ca="1">IF(P5474="0-90d",0,IF(P5474="91-180d",INDEX(Assumptions!$F$8:$F$12,MATCH(B5474,Assumptions!$A$8:$A$12,0)),IF(P5474="181-365d",INDEX(Assumptions!$G$8:$G$12,MATCH(B5474,Assumptions!$A$8:$A$12,0)),INDEX(Assumptions!$H$8:$H$12,MATCH(B5474,Assumptions!$A$8:$A$12,0)))))</f>
        <v>0.8</v>
      </c>
      <c r="R5474" s="14">
        <f t="shared" ca="1" si="600"/>
        <v>5309568</v>
      </c>
      <c r="S5474" s="14">
        <f t="shared" ca="1" si="601"/>
        <v>1327392</v>
      </c>
      <c r="T5474" s="11" t="s">
        <v>25</v>
      </c>
      <c r="U5474" s="18" t="s">
        <v>36</v>
      </c>
    </row>
    <row r="5475" spans="1:21" ht="15" customHeight="1" x14ac:dyDescent="0.15">
      <c r="A5475" s="10" t="s">
        <v>5523</v>
      </c>
      <c r="B5475" s="11" t="s">
        <v>41</v>
      </c>
      <c r="C5475" s="11" t="s">
        <v>115</v>
      </c>
      <c r="D5475" s="12">
        <v>46074</v>
      </c>
      <c r="E5475" s="11">
        <v>3890</v>
      </c>
      <c r="F5475" s="11" t="s">
        <v>33</v>
      </c>
      <c r="G5475" s="13">
        <v>410.45</v>
      </c>
      <c r="H5475" s="14">
        <f t="shared" si="595"/>
        <v>1596650.5</v>
      </c>
      <c r="I5475" s="14">
        <f>IF(F5475="GHS",H5475,H5475*Assumptions!$B$4)</f>
        <v>1596650.5</v>
      </c>
      <c r="J5475" s="15" t="str">
        <f>INDEX(Assumptions!$B$8:$B$12,MATCH(B5475,Assumptions!$A$8:$A$12,0))</f>
        <v>Weighted Average</v>
      </c>
      <c r="K5475" s="16">
        <f>G5475/(1-INDEX(Assumptions!$D$8:$D$12,MATCH(B5475,Assumptions!$A$8:$A$12,0)))</f>
        <v>631.46153846153845</v>
      </c>
      <c r="L5475" s="16">
        <f t="shared" si="596"/>
        <v>12.313499999999999</v>
      </c>
      <c r="M5475" s="16">
        <f t="shared" si="597"/>
        <v>31.573076923076925</v>
      </c>
      <c r="N5475" s="14">
        <f>E5475*(K5475-L5475-M5475)*IF(F5475="GHS",1,Assumptions!$B$4)</f>
        <v>2285666.6003846158</v>
      </c>
      <c r="O5475" s="15">
        <f t="shared" ca="1" si="598"/>
        <v>212</v>
      </c>
      <c r="P5475" s="15" t="str">
        <f t="shared" ca="1" si="599"/>
        <v>181-365d</v>
      </c>
      <c r="Q5475" s="17">
        <f ca="1">IF(P5475="0-90d",0,IF(P5475="91-180d",INDEX(Assumptions!$F$8:$F$12,MATCH(B5475,Assumptions!$A$8:$A$12,0)),IF(P5475="181-365d",INDEX(Assumptions!$G$8:$G$12,MATCH(B5475,Assumptions!$A$8:$A$12,0)),INDEX(Assumptions!$H$8:$H$12,MATCH(B5475,Assumptions!$A$8:$A$12,0)))))</f>
        <v>0.35</v>
      </c>
      <c r="R5475" s="14">
        <f t="shared" ca="1" si="600"/>
        <v>558827.67499999993</v>
      </c>
      <c r="S5475" s="14">
        <f t="shared" ca="1" si="601"/>
        <v>1037822.8250000001</v>
      </c>
      <c r="T5475" s="11" t="s">
        <v>25</v>
      </c>
      <c r="U5475" s="18" t="s">
        <v>26</v>
      </c>
    </row>
    <row r="5476" spans="1:21" ht="15" customHeight="1" x14ac:dyDescent="0.15">
      <c r="A5476" s="10" t="s">
        <v>5524</v>
      </c>
      <c r="B5476" s="11" t="s">
        <v>41</v>
      </c>
      <c r="C5476" s="11" t="s">
        <v>49</v>
      </c>
      <c r="D5476" s="12">
        <v>46097</v>
      </c>
      <c r="E5476" s="11">
        <v>2699</v>
      </c>
      <c r="F5476" s="11" t="s">
        <v>33</v>
      </c>
      <c r="G5476" s="13">
        <v>1440</v>
      </c>
      <c r="H5476" s="14">
        <f t="shared" si="595"/>
        <v>3886560</v>
      </c>
      <c r="I5476" s="14">
        <f>IF(F5476="GHS",H5476,H5476*Assumptions!$B$4)</f>
        <v>3886560</v>
      </c>
      <c r="J5476" s="15" t="str">
        <f>INDEX(Assumptions!$B$8:$B$12,MATCH(B5476,Assumptions!$A$8:$A$12,0))</f>
        <v>Weighted Average</v>
      </c>
      <c r="K5476" s="16">
        <f>G5476/(1-INDEX(Assumptions!$D$8:$D$12,MATCH(B5476,Assumptions!$A$8:$A$12,0)))</f>
        <v>2215.3846153846152</v>
      </c>
      <c r="L5476" s="16">
        <f t="shared" si="596"/>
        <v>43.199999999999996</v>
      </c>
      <c r="M5476" s="16">
        <f t="shared" si="597"/>
        <v>110.76923076923077</v>
      </c>
      <c r="N5476" s="14">
        <f>E5476*(K5476-L5476-M5476)*IF(F5476="GHS",1,Assumptions!$B$4)</f>
        <v>5563760.1230769223</v>
      </c>
      <c r="O5476" s="15">
        <f t="shared" ca="1" si="598"/>
        <v>189</v>
      </c>
      <c r="P5476" s="15" t="str">
        <f t="shared" ca="1" si="599"/>
        <v>181-365d</v>
      </c>
      <c r="Q5476" s="17">
        <f ca="1">IF(P5476="0-90d",0,IF(P5476="91-180d",INDEX(Assumptions!$F$8:$F$12,MATCH(B5476,Assumptions!$A$8:$A$12,0)),IF(P5476="181-365d",INDEX(Assumptions!$G$8:$G$12,MATCH(B5476,Assumptions!$A$8:$A$12,0)),INDEX(Assumptions!$H$8:$H$12,MATCH(B5476,Assumptions!$A$8:$A$12,0)))))</f>
        <v>0.35</v>
      </c>
      <c r="R5476" s="14">
        <f t="shared" ca="1" si="600"/>
        <v>1360296</v>
      </c>
      <c r="S5476" s="14">
        <f t="shared" ca="1" si="601"/>
        <v>2526264</v>
      </c>
      <c r="T5476" s="11" t="s">
        <v>25</v>
      </c>
      <c r="U5476" s="18" t="s">
        <v>26</v>
      </c>
    </row>
    <row r="5477" spans="1:21" ht="15" customHeight="1" x14ac:dyDescent="0.15">
      <c r="A5477" s="10" t="s">
        <v>5525</v>
      </c>
      <c r="B5477" s="11" t="s">
        <v>28</v>
      </c>
      <c r="C5477" s="11" t="s">
        <v>35</v>
      </c>
      <c r="D5477" s="12">
        <v>45797</v>
      </c>
      <c r="E5477" s="11">
        <v>4353</v>
      </c>
      <c r="F5477" s="11" t="s">
        <v>24</v>
      </c>
      <c r="G5477" s="13">
        <v>4335</v>
      </c>
      <c r="H5477" s="14">
        <f t="shared" si="595"/>
        <v>18870255</v>
      </c>
      <c r="I5477" s="14">
        <f>IF(F5477="GHS",H5477,H5477*Assumptions!$B$4)</f>
        <v>203798754</v>
      </c>
      <c r="J5477" s="15" t="str">
        <f>INDEX(Assumptions!$B$8:$B$12,MATCH(B5477,Assumptions!$A$8:$A$12,0))</f>
        <v>Fair Value Less Costs to Sell</v>
      </c>
      <c r="K5477" s="16">
        <f>G5477/(1-INDEX(Assumptions!$D$8:$D$12,MATCH(B5477,Assumptions!$A$8:$A$12,0)))</f>
        <v>4926.136363636364</v>
      </c>
      <c r="L5477" s="16">
        <f t="shared" si="596"/>
        <v>130.04999999999998</v>
      </c>
      <c r="M5477" s="16">
        <f t="shared" si="597"/>
        <v>246.30681818181822</v>
      </c>
      <c r="N5477" s="14">
        <f>E5477*(K5477-L5477-M5477)*IF(F5477="GHS",1,Assumptions!$B$4)</f>
        <v>213896055.90272731</v>
      </c>
      <c r="O5477" s="15">
        <f t="shared" ca="1" si="598"/>
        <v>489</v>
      </c>
      <c r="P5477" s="15" t="str">
        <f t="shared" ca="1" si="599"/>
        <v>365d+</v>
      </c>
      <c r="Q5477" s="17">
        <f ca="1">IF(P5477="0-90d",0,IF(P5477="91-180d",INDEX(Assumptions!$F$8:$F$12,MATCH(B5477,Assumptions!$A$8:$A$12,0)),IF(P5477="181-365d",INDEX(Assumptions!$G$8:$G$12,MATCH(B5477,Assumptions!$A$8:$A$12,0)),INDEX(Assumptions!$H$8:$H$12,MATCH(B5477,Assumptions!$A$8:$A$12,0)))))</f>
        <v>0.4</v>
      </c>
      <c r="R5477" s="14">
        <f t="shared" ca="1" si="600"/>
        <v>81519501.600000009</v>
      </c>
      <c r="S5477" s="14">
        <f t="shared" ca="1" si="601"/>
        <v>122279252.39999999</v>
      </c>
      <c r="T5477" s="11" t="s">
        <v>25</v>
      </c>
      <c r="U5477" s="18" t="s">
        <v>26</v>
      </c>
    </row>
    <row r="5478" spans="1:21" ht="15" customHeight="1" x14ac:dyDescent="0.15">
      <c r="A5478" s="10" t="s">
        <v>5526</v>
      </c>
      <c r="B5478" s="11" t="s">
        <v>31</v>
      </c>
      <c r="C5478" s="11" t="s">
        <v>63</v>
      </c>
      <c r="D5478" s="12">
        <v>45962</v>
      </c>
      <c r="E5478" s="11">
        <v>2138</v>
      </c>
      <c r="F5478" s="11" t="s">
        <v>33</v>
      </c>
      <c r="G5478" s="13">
        <v>1972.6</v>
      </c>
      <c r="H5478" s="14">
        <f t="shared" si="595"/>
        <v>4217418.8</v>
      </c>
      <c r="I5478" s="14">
        <f>IF(F5478="GHS",H5478,H5478*Assumptions!$B$4)</f>
        <v>4217418.8</v>
      </c>
      <c r="J5478" s="15" t="str">
        <f>INDEX(Assumptions!$B$8:$B$12,MATCH(B5478,Assumptions!$A$8:$A$12,0))</f>
        <v>Weighted Average</v>
      </c>
      <c r="K5478" s="16">
        <f>G5478/(1-INDEX(Assumptions!$D$8:$D$12,MATCH(B5478,Assumptions!$A$8:$A$12,0)))</f>
        <v>2739.7222222222222</v>
      </c>
      <c r="L5478" s="16">
        <f t="shared" si="596"/>
        <v>59.177999999999997</v>
      </c>
      <c r="M5478" s="16">
        <f t="shared" si="597"/>
        <v>136.98611111111111</v>
      </c>
      <c r="N5478" s="14">
        <f>E5478*(K5478-L5478-M5478)*IF(F5478="GHS",1,Assumptions!$B$4)</f>
        <v>5438127.2415555557</v>
      </c>
      <c r="O5478" s="15">
        <f t="shared" ca="1" si="598"/>
        <v>324</v>
      </c>
      <c r="P5478" s="15" t="str">
        <f t="shared" ca="1" si="599"/>
        <v>181-365d</v>
      </c>
      <c r="Q5478" s="17">
        <f ca="1">IF(P5478="0-90d",0,IF(P5478="91-180d",INDEX(Assumptions!$F$8:$F$12,MATCH(B5478,Assumptions!$A$8:$A$12,0)),IF(P5478="181-365d",INDEX(Assumptions!$G$8:$G$12,MATCH(B5478,Assumptions!$A$8:$A$12,0)),INDEX(Assumptions!$H$8:$H$12,MATCH(B5478,Assumptions!$A$8:$A$12,0)))))</f>
        <v>0.2</v>
      </c>
      <c r="R5478" s="14">
        <f t="shared" ca="1" si="600"/>
        <v>843483.76</v>
      </c>
      <c r="S5478" s="14">
        <f t="shared" ca="1" si="601"/>
        <v>3373935.04</v>
      </c>
      <c r="T5478" s="11" t="s">
        <v>25</v>
      </c>
      <c r="U5478" s="18" t="s">
        <v>26</v>
      </c>
    </row>
    <row r="5479" spans="1:21" ht="15" customHeight="1" x14ac:dyDescent="0.15">
      <c r="A5479" s="10" t="s">
        <v>5527</v>
      </c>
      <c r="B5479" s="11" t="s">
        <v>22</v>
      </c>
      <c r="C5479" s="11" t="s">
        <v>81</v>
      </c>
      <c r="D5479" s="12">
        <v>46118</v>
      </c>
      <c r="E5479" s="11">
        <v>4399</v>
      </c>
      <c r="F5479" s="11" t="s">
        <v>24</v>
      </c>
      <c r="G5479" s="13">
        <v>65728.2</v>
      </c>
      <c r="H5479" s="14">
        <f t="shared" si="595"/>
        <v>289138351.80000001</v>
      </c>
      <c r="I5479" s="14">
        <f>IF(F5479="GHS",H5479,H5479*Assumptions!$B$4)</f>
        <v>3122694199.4400005</v>
      </c>
      <c r="J5479" s="15" t="str">
        <f>INDEX(Assumptions!$B$8:$B$12,MATCH(B5479,Assumptions!$A$8:$A$12,0))</f>
        <v>FIFO</v>
      </c>
      <c r="K5479" s="16">
        <f>G5479/(1-INDEX(Assumptions!$D$8:$D$12,MATCH(B5479,Assumptions!$A$8:$A$12,0)))</f>
        <v>80156.341463414617</v>
      </c>
      <c r="L5479" s="16">
        <f t="shared" si="596"/>
        <v>1971.8459999999998</v>
      </c>
      <c r="M5479" s="16">
        <f t="shared" si="597"/>
        <v>4007.817073170731</v>
      </c>
      <c r="N5479" s="14">
        <f>E5479*(K5479-L5479-M5479)*IF(F5479="GHS",1,Assumptions!$B$4)</f>
        <v>3524074648.9777746</v>
      </c>
      <c r="O5479" s="15">
        <f t="shared" ca="1" si="598"/>
        <v>168</v>
      </c>
      <c r="P5479" s="15" t="str">
        <f t="shared" ca="1" si="599"/>
        <v>91-180d</v>
      </c>
      <c r="Q5479" s="17">
        <f ca="1">IF(P5479="0-90d",0,IF(P5479="91-180d",INDEX(Assumptions!$F$8:$F$12,MATCH(B5479,Assumptions!$A$8:$A$12,0)),IF(P5479="181-365d",INDEX(Assumptions!$G$8:$G$12,MATCH(B5479,Assumptions!$A$8:$A$12,0)),INDEX(Assumptions!$H$8:$H$12,MATCH(B5479,Assumptions!$A$8:$A$12,0)))))</f>
        <v>0.03</v>
      </c>
      <c r="R5479" s="14">
        <f t="shared" ca="1" si="600"/>
        <v>93680825.983200014</v>
      </c>
      <c r="S5479" s="14">
        <f t="shared" si="601"/>
        <v>0</v>
      </c>
      <c r="T5479" s="11" t="s">
        <v>39</v>
      </c>
      <c r="U5479" s="18" t="s">
        <v>26</v>
      </c>
    </row>
    <row r="5480" spans="1:21" ht="15" customHeight="1" x14ac:dyDescent="0.15">
      <c r="A5480" s="10" t="s">
        <v>5528</v>
      </c>
      <c r="B5480" s="11" t="s">
        <v>46</v>
      </c>
      <c r="C5480" s="11" t="s">
        <v>47</v>
      </c>
      <c r="D5480" s="12">
        <v>46046</v>
      </c>
      <c r="E5480" s="11">
        <v>1307</v>
      </c>
      <c r="F5480" s="11" t="s">
        <v>33</v>
      </c>
      <c r="G5480" s="13">
        <v>595505.71</v>
      </c>
      <c r="H5480" s="14">
        <f t="shared" si="595"/>
        <v>778325962.96999991</v>
      </c>
      <c r="I5480" s="14">
        <f>IF(F5480="GHS",H5480,H5480*Assumptions!$B$4)</f>
        <v>778325962.96999991</v>
      </c>
      <c r="J5480" s="15" t="str">
        <f>INDEX(Assumptions!$B$8:$B$12,MATCH(B5480,Assumptions!$A$8:$A$12,0))</f>
        <v>Specific Identification</v>
      </c>
      <c r="K5480" s="16">
        <f>G5480/(1-INDEX(Assumptions!$D$8:$D$12,MATCH(B5480,Assumptions!$A$8:$A$12,0)))</f>
        <v>763468.85897435888</v>
      </c>
      <c r="L5480" s="16">
        <f t="shared" si="596"/>
        <v>17865.171299999998</v>
      </c>
      <c r="M5480" s="16">
        <f t="shared" si="597"/>
        <v>38173.442948717944</v>
      </c>
      <c r="N5480" s="14">
        <f>E5480*(K5480-L5480-M5480)*IF(F5480="GHS",1,Assumptions!$B$4)</f>
        <v>924611329.85641265</v>
      </c>
      <c r="O5480" s="15">
        <f t="shared" ca="1" si="598"/>
        <v>240</v>
      </c>
      <c r="P5480" s="15" t="str">
        <f t="shared" ca="1" si="599"/>
        <v>181-365d</v>
      </c>
      <c r="Q5480" s="17">
        <f ca="1">IF(P5480="0-90d",0,IF(P5480="91-180d",INDEX(Assumptions!$F$8:$F$12,MATCH(B5480,Assumptions!$A$8:$A$12,0)),IF(P5480="181-365d",INDEX(Assumptions!$G$8:$G$12,MATCH(B5480,Assumptions!$A$8:$A$12,0)),INDEX(Assumptions!$H$8:$H$12,MATCH(B5480,Assumptions!$A$8:$A$12,0)))))</f>
        <v>0.05</v>
      </c>
      <c r="R5480" s="14">
        <f t="shared" ca="1" si="600"/>
        <v>38916298.148499995</v>
      </c>
      <c r="S5480" s="14">
        <f t="shared" ca="1" si="601"/>
        <v>739409664.82149994</v>
      </c>
      <c r="T5480" s="11" t="s">
        <v>25</v>
      </c>
      <c r="U5480" s="18" t="s">
        <v>26</v>
      </c>
    </row>
    <row r="5481" spans="1:21" ht="15" customHeight="1" x14ac:dyDescent="0.15">
      <c r="A5481" s="10" t="s">
        <v>5529</v>
      </c>
      <c r="B5481" s="11" t="s">
        <v>41</v>
      </c>
      <c r="C5481" s="11" t="s">
        <v>49</v>
      </c>
      <c r="D5481" s="12">
        <v>45936</v>
      </c>
      <c r="E5481" s="11">
        <v>3179</v>
      </c>
      <c r="F5481" s="11" t="s">
        <v>33</v>
      </c>
      <c r="G5481" s="13">
        <v>461.11</v>
      </c>
      <c r="H5481" s="14">
        <f t="shared" si="595"/>
        <v>1465868.69</v>
      </c>
      <c r="I5481" s="14">
        <f>IF(F5481="GHS",H5481,H5481*Assumptions!$B$4)</f>
        <v>1465868.69</v>
      </c>
      <c r="J5481" s="15" t="str">
        <f>INDEX(Assumptions!$B$8:$B$12,MATCH(B5481,Assumptions!$A$8:$A$12,0))</f>
        <v>Weighted Average</v>
      </c>
      <c r="K5481" s="16">
        <f>G5481/(1-INDEX(Assumptions!$D$8:$D$12,MATCH(B5481,Assumptions!$A$8:$A$12,0)))</f>
        <v>709.4</v>
      </c>
      <c r="L5481" s="16">
        <f t="shared" si="596"/>
        <v>13.833299999999999</v>
      </c>
      <c r="M5481" s="16">
        <f t="shared" si="597"/>
        <v>35.47</v>
      </c>
      <c r="N5481" s="14">
        <f>E5481*(K5481-L5481-M5481)*IF(F5481="GHS",1,Assumptions!$B$4)</f>
        <v>2098447.4092999999</v>
      </c>
      <c r="O5481" s="15">
        <f t="shared" ca="1" si="598"/>
        <v>350</v>
      </c>
      <c r="P5481" s="15" t="str">
        <f t="shared" ca="1" si="599"/>
        <v>181-365d</v>
      </c>
      <c r="Q5481" s="17">
        <f ca="1">IF(P5481="0-90d",0,IF(P5481="91-180d",INDEX(Assumptions!$F$8:$F$12,MATCH(B5481,Assumptions!$A$8:$A$12,0)),IF(P5481="181-365d",INDEX(Assumptions!$G$8:$G$12,MATCH(B5481,Assumptions!$A$8:$A$12,0)),INDEX(Assumptions!$H$8:$H$12,MATCH(B5481,Assumptions!$A$8:$A$12,0)))))</f>
        <v>0.35</v>
      </c>
      <c r="R5481" s="14">
        <f t="shared" ca="1" si="600"/>
        <v>513054.04149999993</v>
      </c>
      <c r="S5481" s="14">
        <f t="shared" ca="1" si="601"/>
        <v>952814.64850000001</v>
      </c>
      <c r="T5481" s="11" t="s">
        <v>25</v>
      </c>
      <c r="U5481" s="18" t="s">
        <v>26</v>
      </c>
    </row>
    <row r="5482" spans="1:21" ht="15" customHeight="1" x14ac:dyDescent="0.15">
      <c r="A5482" s="10" t="s">
        <v>5530</v>
      </c>
      <c r="B5482" s="11" t="s">
        <v>31</v>
      </c>
      <c r="C5482" s="11" t="s">
        <v>63</v>
      </c>
      <c r="D5482" s="12">
        <v>45761</v>
      </c>
      <c r="E5482" s="11">
        <v>4852</v>
      </c>
      <c r="F5482" s="11" t="s">
        <v>33</v>
      </c>
      <c r="G5482" s="13">
        <v>2836.1</v>
      </c>
      <c r="H5482" s="14">
        <f t="shared" si="595"/>
        <v>13760757.199999999</v>
      </c>
      <c r="I5482" s="14">
        <f>IF(F5482="GHS",H5482,H5482*Assumptions!$B$4)</f>
        <v>13760757.199999999</v>
      </c>
      <c r="J5482" s="15" t="str">
        <f>INDEX(Assumptions!$B$8:$B$12,MATCH(B5482,Assumptions!$A$8:$A$12,0))</f>
        <v>Weighted Average</v>
      </c>
      <c r="K5482" s="16">
        <f>G5482/(1-INDEX(Assumptions!$D$8:$D$12,MATCH(B5482,Assumptions!$A$8:$A$12,0)))</f>
        <v>3939.0277777777778</v>
      </c>
      <c r="L5482" s="16">
        <f t="shared" si="596"/>
        <v>85.082999999999998</v>
      </c>
      <c r="M5482" s="16">
        <f t="shared" si="597"/>
        <v>196.95138888888891</v>
      </c>
      <c r="N5482" s="14">
        <f>E5482*(K5482-L5482-M5482)*IF(F5482="GHS",1,Assumptions!$B$4)</f>
        <v>17743731.92288889</v>
      </c>
      <c r="O5482" s="15">
        <f t="shared" ca="1" si="598"/>
        <v>525</v>
      </c>
      <c r="P5482" s="15" t="str">
        <f t="shared" ca="1" si="599"/>
        <v>365d+</v>
      </c>
      <c r="Q5482" s="17">
        <f ca="1">IF(P5482="0-90d",0,IF(P5482="91-180d",INDEX(Assumptions!$F$8:$F$12,MATCH(B5482,Assumptions!$A$8:$A$12,0)),IF(P5482="181-365d",INDEX(Assumptions!$G$8:$G$12,MATCH(B5482,Assumptions!$A$8:$A$12,0)),INDEX(Assumptions!$H$8:$H$12,MATCH(B5482,Assumptions!$A$8:$A$12,0)))))</f>
        <v>0.6</v>
      </c>
      <c r="R5482" s="14">
        <f t="shared" ca="1" si="600"/>
        <v>8256454.3199999994</v>
      </c>
      <c r="S5482" s="14">
        <f t="shared" ca="1" si="601"/>
        <v>5504302.8799999999</v>
      </c>
      <c r="T5482" s="11" t="s">
        <v>25</v>
      </c>
      <c r="U5482" s="18" t="s">
        <v>26</v>
      </c>
    </row>
    <row r="5483" spans="1:21" ht="15" customHeight="1" x14ac:dyDescent="0.15">
      <c r="A5483" s="10" t="s">
        <v>5531</v>
      </c>
      <c r="B5483" s="11" t="s">
        <v>28</v>
      </c>
      <c r="C5483" s="11" t="s">
        <v>38</v>
      </c>
      <c r="D5483" s="12">
        <v>46068</v>
      </c>
      <c r="E5483" s="11">
        <v>3586</v>
      </c>
      <c r="F5483" s="11" t="s">
        <v>24</v>
      </c>
      <c r="G5483" s="13">
        <v>5233</v>
      </c>
      <c r="H5483" s="14">
        <f t="shared" si="595"/>
        <v>18765538</v>
      </c>
      <c r="I5483" s="14">
        <f>IF(F5483="GHS",H5483,H5483*Assumptions!$B$4)</f>
        <v>202667810.40000001</v>
      </c>
      <c r="J5483" s="15" t="str">
        <f>INDEX(Assumptions!$B$8:$B$12,MATCH(B5483,Assumptions!$A$8:$A$12,0))</f>
        <v>Fair Value Less Costs to Sell</v>
      </c>
      <c r="K5483" s="16">
        <f>G5483/(1-INDEX(Assumptions!$D$8:$D$12,MATCH(B5483,Assumptions!$A$8:$A$12,0)))</f>
        <v>5946.590909090909</v>
      </c>
      <c r="L5483" s="16">
        <f t="shared" si="596"/>
        <v>156.98999999999998</v>
      </c>
      <c r="M5483" s="16">
        <f t="shared" si="597"/>
        <v>297.32954545454544</v>
      </c>
      <c r="N5483" s="14">
        <f>E5483*(K5483-L5483-M5483)*IF(F5483="GHS",1,Assumptions!$B$4)</f>
        <v>212709079.18800005</v>
      </c>
      <c r="O5483" s="15">
        <f t="shared" ca="1" si="598"/>
        <v>218</v>
      </c>
      <c r="P5483" s="15" t="str">
        <f t="shared" ca="1" si="599"/>
        <v>181-365d</v>
      </c>
      <c r="Q5483" s="17">
        <f ca="1">IF(P5483="0-90d",0,IF(P5483="91-180d",INDEX(Assumptions!$F$8:$F$12,MATCH(B5483,Assumptions!$A$8:$A$12,0)),IF(P5483="181-365d",INDEX(Assumptions!$G$8:$G$12,MATCH(B5483,Assumptions!$A$8:$A$12,0)),INDEX(Assumptions!$H$8:$H$12,MATCH(B5483,Assumptions!$A$8:$A$12,0)))))</f>
        <v>0.1</v>
      </c>
      <c r="R5483" s="14">
        <f t="shared" ca="1" si="600"/>
        <v>20266781.040000003</v>
      </c>
      <c r="S5483" s="14">
        <f t="shared" ca="1" si="601"/>
        <v>182401029.36000001</v>
      </c>
      <c r="T5483" s="11" t="s">
        <v>25</v>
      </c>
      <c r="U5483" s="18" t="s">
        <v>26</v>
      </c>
    </row>
    <row r="5484" spans="1:21" ht="15" customHeight="1" x14ac:dyDescent="0.15">
      <c r="A5484" s="10" t="s">
        <v>5532</v>
      </c>
      <c r="B5484" s="11" t="s">
        <v>31</v>
      </c>
      <c r="C5484" s="11" t="s">
        <v>76</v>
      </c>
      <c r="D5484" s="12">
        <v>45858</v>
      </c>
      <c r="E5484" s="11">
        <v>645</v>
      </c>
      <c r="F5484" s="11" t="s">
        <v>33</v>
      </c>
      <c r="G5484" s="13">
        <v>2760.71</v>
      </c>
      <c r="H5484" s="14">
        <f t="shared" si="595"/>
        <v>1780657.95</v>
      </c>
      <c r="I5484" s="14">
        <f>IF(F5484="GHS",H5484,H5484*Assumptions!$B$4)</f>
        <v>1780657.95</v>
      </c>
      <c r="J5484" s="15" t="str">
        <f>INDEX(Assumptions!$B$8:$B$12,MATCH(B5484,Assumptions!$A$8:$A$12,0))</f>
        <v>Weighted Average</v>
      </c>
      <c r="K5484" s="16">
        <f>G5484/(1-INDEX(Assumptions!$D$8:$D$12,MATCH(B5484,Assumptions!$A$8:$A$12,0)))</f>
        <v>3834.3194444444448</v>
      </c>
      <c r="L5484" s="16">
        <f t="shared" si="596"/>
        <v>82.821299999999994</v>
      </c>
      <c r="M5484" s="16">
        <f t="shared" si="597"/>
        <v>191.71597222222226</v>
      </c>
      <c r="N5484" s="14">
        <f>E5484*(K5484-L5484-M5484)*IF(F5484="GHS",1,Assumptions!$B$4)</f>
        <v>2296059.5010833335</v>
      </c>
      <c r="O5484" s="15">
        <f t="shared" ca="1" si="598"/>
        <v>428</v>
      </c>
      <c r="P5484" s="15" t="str">
        <f t="shared" ca="1" si="599"/>
        <v>365d+</v>
      </c>
      <c r="Q5484" s="17">
        <f ca="1">IF(P5484="0-90d",0,IF(P5484="91-180d",INDEX(Assumptions!$F$8:$F$12,MATCH(B5484,Assumptions!$A$8:$A$12,0)),IF(P5484="181-365d",INDEX(Assumptions!$G$8:$G$12,MATCH(B5484,Assumptions!$A$8:$A$12,0)),INDEX(Assumptions!$H$8:$H$12,MATCH(B5484,Assumptions!$A$8:$A$12,0)))))</f>
        <v>0.6</v>
      </c>
      <c r="R5484" s="14">
        <f t="shared" ca="1" si="600"/>
        <v>1068394.77</v>
      </c>
      <c r="S5484" s="14">
        <f t="shared" ca="1" si="601"/>
        <v>712263.17999999993</v>
      </c>
      <c r="T5484" s="11" t="s">
        <v>25</v>
      </c>
      <c r="U5484" s="18" t="s">
        <v>26</v>
      </c>
    </row>
    <row r="5485" spans="1:21" ht="15" customHeight="1" x14ac:dyDescent="0.15">
      <c r="A5485" s="10" t="s">
        <v>5533</v>
      </c>
      <c r="B5485" s="11" t="s">
        <v>28</v>
      </c>
      <c r="C5485" s="11" t="s">
        <v>35</v>
      </c>
      <c r="D5485" s="12">
        <v>46139</v>
      </c>
      <c r="E5485" s="11">
        <v>159</v>
      </c>
      <c r="F5485" s="11" t="s">
        <v>24</v>
      </c>
      <c r="G5485" s="13">
        <v>13722.41</v>
      </c>
      <c r="H5485" s="14">
        <f t="shared" si="595"/>
        <v>2181863.19</v>
      </c>
      <c r="I5485" s="14">
        <f>IF(F5485="GHS",H5485,H5485*Assumptions!$B$4)</f>
        <v>23564122.452</v>
      </c>
      <c r="J5485" s="15" t="str">
        <f>INDEX(Assumptions!$B$8:$B$12,MATCH(B5485,Assumptions!$A$8:$A$12,0))</f>
        <v>Fair Value Less Costs to Sell</v>
      </c>
      <c r="K5485" s="16">
        <f>G5485/(1-INDEX(Assumptions!$D$8:$D$12,MATCH(B5485,Assumptions!$A$8:$A$12,0)))</f>
        <v>15593.647727272728</v>
      </c>
      <c r="L5485" s="16">
        <f t="shared" si="596"/>
        <v>411.67230000000001</v>
      </c>
      <c r="M5485" s="16">
        <f t="shared" si="597"/>
        <v>779.6823863636364</v>
      </c>
      <c r="N5485" s="14">
        <f>E5485*(K5485-L5485-M5485)*IF(F5485="GHS",1,Assumptions!$B$4)</f>
        <v>24731617.609849095</v>
      </c>
      <c r="O5485" s="15">
        <f t="shared" ca="1" si="598"/>
        <v>147</v>
      </c>
      <c r="P5485" s="15" t="str">
        <f t="shared" ca="1" si="599"/>
        <v>91-180d</v>
      </c>
      <c r="Q5485" s="17">
        <f ca="1">IF(P5485="0-90d",0,IF(P5485="91-180d",INDEX(Assumptions!$F$8:$F$12,MATCH(B5485,Assumptions!$A$8:$A$12,0)),IF(P5485="181-365d",INDEX(Assumptions!$G$8:$G$12,MATCH(B5485,Assumptions!$A$8:$A$12,0)),INDEX(Assumptions!$H$8:$H$12,MATCH(B5485,Assumptions!$A$8:$A$12,0)))))</f>
        <v>0.02</v>
      </c>
      <c r="R5485" s="14">
        <f t="shared" ca="1" si="600"/>
        <v>471282.44903999998</v>
      </c>
      <c r="S5485" s="14">
        <f t="shared" ca="1" si="601"/>
        <v>23092840.00296</v>
      </c>
      <c r="T5485" s="11" t="s">
        <v>25</v>
      </c>
      <c r="U5485" s="18" t="s">
        <v>26</v>
      </c>
    </row>
    <row r="5486" spans="1:21" ht="15" customHeight="1" x14ac:dyDescent="0.15">
      <c r="A5486" s="10" t="s">
        <v>5534</v>
      </c>
      <c r="B5486" s="11" t="s">
        <v>41</v>
      </c>
      <c r="C5486" s="11" t="s">
        <v>49</v>
      </c>
      <c r="D5486" s="12">
        <v>46136</v>
      </c>
      <c r="E5486" s="11">
        <v>4488</v>
      </c>
      <c r="F5486" s="11" t="s">
        <v>33</v>
      </c>
      <c r="G5486" s="13">
        <v>741.07</v>
      </c>
      <c r="H5486" s="14">
        <f t="shared" si="595"/>
        <v>3325922.16</v>
      </c>
      <c r="I5486" s="14">
        <f>IF(F5486="GHS",H5486,H5486*Assumptions!$B$4)</f>
        <v>3325922.16</v>
      </c>
      <c r="J5486" s="15" t="str">
        <f>INDEX(Assumptions!$B$8:$B$12,MATCH(B5486,Assumptions!$A$8:$A$12,0))</f>
        <v>Weighted Average</v>
      </c>
      <c r="K5486" s="16">
        <f>G5486/(1-INDEX(Assumptions!$D$8:$D$12,MATCH(B5486,Assumptions!$A$8:$A$12,0)))</f>
        <v>1140.1076923076923</v>
      </c>
      <c r="L5486" s="16">
        <f t="shared" si="596"/>
        <v>22.232099999999999</v>
      </c>
      <c r="M5486" s="16">
        <f t="shared" si="597"/>
        <v>57.005384615384621</v>
      </c>
      <c r="N5486" s="14">
        <f>E5486*(K5486-L5486-M5486)*IF(F5486="GHS",1,Assumptions!$B$4)</f>
        <v>4761185.4921230776</v>
      </c>
      <c r="O5486" s="15">
        <f t="shared" ca="1" si="598"/>
        <v>150</v>
      </c>
      <c r="P5486" s="15" t="str">
        <f t="shared" ca="1" si="599"/>
        <v>91-180d</v>
      </c>
      <c r="Q5486" s="17">
        <f ca="1">IF(P5486="0-90d",0,IF(P5486="91-180d",INDEX(Assumptions!$F$8:$F$12,MATCH(B5486,Assumptions!$A$8:$A$12,0)),IF(P5486="181-365d",INDEX(Assumptions!$G$8:$G$12,MATCH(B5486,Assumptions!$A$8:$A$12,0)),INDEX(Assumptions!$H$8:$H$12,MATCH(B5486,Assumptions!$A$8:$A$12,0)))))</f>
        <v>0.1</v>
      </c>
      <c r="R5486" s="14">
        <f t="shared" ca="1" si="600"/>
        <v>332592.21600000001</v>
      </c>
      <c r="S5486" s="14">
        <f t="shared" ca="1" si="601"/>
        <v>2993329.9440000001</v>
      </c>
      <c r="T5486" s="11" t="s">
        <v>50</v>
      </c>
      <c r="U5486" s="18" t="s">
        <v>36</v>
      </c>
    </row>
    <row r="5487" spans="1:21" ht="15" customHeight="1" x14ac:dyDescent="0.15">
      <c r="A5487" s="10" t="s">
        <v>5535</v>
      </c>
      <c r="B5487" s="11" t="s">
        <v>31</v>
      </c>
      <c r="C5487" s="11" t="s">
        <v>32</v>
      </c>
      <c r="D5487" s="12">
        <v>46088</v>
      </c>
      <c r="E5487" s="11">
        <v>1201</v>
      </c>
      <c r="F5487" s="11" t="s">
        <v>33</v>
      </c>
      <c r="G5487" s="13">
        <v>1346.49</v>
      </c>
      <c r="H5487" s="14">
        <f t="shared" si="595"/>
        <v>1617134.49</v>
      </c>
      <c r="I5487" s="14">
        <f>IF(F5487="GHS",H5487,H5487*Assumptions!$B$4)</f>
        <v>1617134.49</v>
      </c>
      <c r="J5487" s="15" t="str">
        <f>INDEX(Assumptions!$B$8:$B$12,MATCH(B5487,Assumptions!$A$8:$A$12,0))</f>
        <v>Weighted Average</v>
      </c>
      <c r="K5487" s="16">
        <f>G5487/(1-INDEX(Assumptions!$D$8:$D$12,MATCH(B5487,Assumptions!$A$8:$A$12,0)))</f>
        <v>1870.125</v>
      </c>
      <c r="L5487" s="16">
        <f t="shared" si="596"/>
        <v>40.3947</v>
      </c>
      <c r="M5487" s="16">
        <f t="shared" si="597"/>
        <v>93.506250000000009</v>
      </c>
      <c r="N5487" s="14">
        <f>E5487*(K5487-L5487-M5487)*IF(F5487="GHS",1,Assumptions!$B$4)</f>
        <v>2085205.0840499999</v>
      </c>
      <c r="O5487" s="15">
        <f t="shared" ca="1" si="598"/>
        <v>198</v>
      </c>
      <c r="P5487" s="15" t="str">
        <f t="shared" ca="1" si="599"/>
        <v>181-365d</v>
      </c>
      <c r="Q5487" s="17">
        <f ca="1">IF(P5487="0-90d",0,IF(P5487="91-180d",INDEX(Assumptions!$F$8:$F$12,MATCH(B5487,Assumptions!$A$8:$A$12,0)),IF(P5487="181-365d",INDEX(Assumptions!$G$8:$G$12,MATCH(B5487,Assumptions!$A$8:$A$12,0)),INDEX(Assumptions!$H$8:$H$12,MATCH(B5487,Assumptions!$A$8:$A$12,0)))))</f>
        <v>0.2</v>
      </c>
      <c r="R5487" s="14">
        <f t="shared" ca="1" si="600"/>
        <v>323426.89800000004</v>
      </c>
      <c r="S5487" s="14">
        <f t="shared" ca="1" si="601"/>
        <v>1293707.5919999999</v>
      </c>
      <c r="T5487" s="11" t="s">
        <v>25</v>
      </c>
      <c r="U5487" s="18" t="s">
        <v>36</v>
      </c>
    </row>
    <row r="5488" spans="1:21" ht="15" customHeight="1" x14ac:dyDescent="0.15">
      <c r="A5488" s="10" t="s">
        <v>5536</v>
      </c>
      <c r="B5488" s="11" t="s">
        <v>28</v>
      </c>
      <c r="C5488" s="11" t="s">
        <v>29</v>
      </c>
      <c r="D5488" s="12">
        <v>45738</v>
      </c>
      <c r="E5488" s="11">
        <v>5</v>
      </c>
      <c r="F5488" s="11" t="s">
        <v>24</v>
      </c>
      <c r="G5488" s="13">
        <v>9276.0400000000009</v>
      </c>
      <c r="H5488" s="14">
        <f t="shared" si="595"/>
        <v>46380.200000000004</v>
      </c>
      <c r="I5488" s="14">
        <f>IF(F5488="GHS",H5488,H5488*Assumptions!$B$4)</f>
        <v>500906.16000000009</v>
      </c>
      <c r="J5488" s="15" t="str">
        <f>INDEX(Assumptions!$B$8:$B$12,MATCH(B5488,Assumptions!$A$8:$A$12,0))</f>
        <v>Fair Value Less Costs to Sell</v>
      </c>
      <c r="K5488" s="16">
        <f>G5488/(1-INDEX(Assumptions!$D$8:$D$12,MATCH(B5488,Assumptions!$A$8:$A$12,0)))</f>
        <v>10540.954545454546</v>
      </c>
      <c r="L5488" s="16">
        <f t="shared" si="596"/>
        <v>278.28120000000001</v>
      </c>
      <c r="M5488" s="16">
        <f t="shared" si="597"/>
        <v>527.04772727272734</v>
      </c>
      <c r="N5488" s="14">
        <f>E5488*(K5488-L5488-M5488)*IF(F5488="GHS",1,Assumptions!$B$4)</f>
        <v>525723.78338181821</v>
      </c>
      <c r="O5488" s="15">
        <f t="shared" ca="1" si="598"/>
        <v>548</v>
      </c>
      <c r="P5488" s="15" t="str">
        <f t="shared" ca="1" si="599"/>
        <v>365d+</v>
      </c>
      <c r="Q5488" s="17">
        <f ca="1">IF(P5488="0-90d",0,IF(P5488="91-180d",INDEX(Assumptions!$F$8:$F$12,MATCH(B5488,Assumptions!$A$8:$A$12,0)),IF(P5488="181-365d",INDEX(Assumptions!$G$8:$G$12,MATCH(B5488,Assumptions!$A$8:$A$12,0)),INDEX(Assumptions!$H$8:$H$12,MATCH(B5488,Assumptions!$A$8:$A$12,0)))))</f>
        <v>0.4</v>
      </c>
      <c r="R5488" s="14">
        <f t="shared" ca="1" si="600"/>
        <v>200362.46400000004</v>
      </c>
      <c r="S5488" s="14">
        <f t="shared" ca="1" si="601"/>
        <v>300543.69600000005</v>
      </c>
      <c r="T5488" s="11" t="s">
        <v>25</v>
      </c>
      <c r="U5488" s="18" t="s">
        <v>26</v>
      </c>
    </row>
    <row r="5489" spans="1:21" ht="15" customHeight="1" x14ac:dyDescent="0.15">
      <c r="A5489" s="10" t="s">
        <v>5537</v>
      </c>
      <c r="B5489" s="11" t="s">
        <v>28</v>
      </c>
      <c r="C5489" s="11" t="s">
        <v>35</v>
      </c>
      <c r="D5489" s="12">
        <v>45931</v>
      </c>
      <c r="E5489" s="11">
        <v>1251</v>
      </c>
      <c r="F5489" s="11" t="s">
        <v>24</v>
      </c>
      <c r="G5489" s="13">
        <v>4954.32</v>
      </c>
      <c r="H5489" s="14">
        <f t="shared" si="595"/>
        <v>6197854.3199999994</v>
      </c>
      <c r="I5489" s="14">
        <f>IF(F5489="GHS",H5489,H5489*Assumptions!$B$4)</f>
        <v>66936826.655999996</v>
      </c>
      <c r="J5489" s="15" t="str">
        <f>INDEX(Assumptions!$B$8:$B$12,MATCH(B5489,Assumptions!$A$8:$A$12,0))</f>
        <v>Fair Value Less Costs to Sell</v>
      </c>
      <c r="K5489" s="16">
        <f>G5489/(1-INDEX(Assumptions!$D$8:$D$12,MATCH(B5489,Assumptions!$A$8:$A$12,0)))</f>
        <v>5629.909090909091</v>
      </c>
      <c r="L5489" s="16">
        <f t="shared" si="596"/>
        <v>148.62959999999998</v>
      </c>
      <c r="M5489" s="16">
        <f t="shared" si="597"/>
        <v>281.49545454545455</v>
      </c>
      <c r="N5489" s="14">
        <f>E5489*(K5489-L5489-M5489)*IF(F5489="GHS",1,Assumptions!$B$4)</f>
        <v>70253242.158501819</v>
      </c>
      <c r="O5489" s="15">
        <f t="shared" ca="1" si="598"/>
        <v>355</v>
      </c>
      <c r="P5489" s="15" t="str">
        <f t="shared" ca="1" si="599"/>
        <v>181-365d</v>
      </c>
      <c r="Q5489" s="17">
        <f ca="1">IF(P5489="0-90d",0,IF(P5489="91-180d",INDEX(Assumptions!$F$8:$F$12,MATCH(B5489,Assumptions!$A$8:$A$12,0)),IF(P5489="181-365d",INDEX(Assumptions!$G$8:$G$12,MATCH(B5489,Assumptions!$A$8:$A$12,0)),INDEX(Assumptions!$H$8:$H$12,MATCH(B5489,Assumptions!$A$8:$A$12,0)))))</f>
        <v>0.1</v>
      </c>
      <c r="R5489" s="14">
        <f t="shared" ca="1" si="600"/>
        <v>6693682.6655999999</v>
      </c>
      <c r="S5489" s="14">
        <f t="shared" si="601"/>
        <v>0</v>
      </c>
      <c r="T5489" s="11" t="s">
        <v>39</v>
      </c>
      <c r="U5489" s="18" t="s">
        <v>36</v>
      </c>
    </row>
    <row r="5490" spans="1:21" ht="15" customHeight="1" x14ac:dyDescent="0.15">
      <c r="A5490" s="10" t="s">
        <v>5538</v>
      </c>
      <c r="B5490" s="11" t="s">
        <v>31</v>
      </c>
      <c r="C5490" s="11" t="s">
        <v>32</v>
      </c>
      <c r="D5490" s="12">
        <v>45893</v>
      </c>
      <c r="E5490" s="11">
        <v>1021</v>
      </c>
      <c r="F5490" s="11" t="s">
        <v>33</v>
      </c>
      <c r="G5490" s="13">
        <v>982.45</v>
      </c>
      <c r="H5490" s="14">
        <f t="shared" si="595"/>
        <v>1003081.4500000001</v>
      </c>
      <c r="I5490" s="14">
        <f>IF(F5490="GHS",H5490,H5490*Assumptions!$B$4)</f>
        <v>1003081.4500000001</v>
      </c>
      <c r="J5490" s="15" t="str">
        <f>INDEX(Assumptions!$B$8:$B$12,MATCH(B5490,Assumptions!$A$8:$A$12,0))</f>
        <v>Weighted Average</v>
      </c>
      <c r="K5490" s="16">
        <f>G5490/(1-INDEX(Assumptions!$D$8:$D$12,MATCH(B5490,Assumptions!$A$8:$A$12,0)))</f>
        <v>1364.5138888888889</v>
      </c>
      <c r="L5490" s="16">
        <f t="shared" si="596"/>
        <v>29.473500000000001</v>
      </c>
      <c r="M5490" s="16">
        <f t="shared" si="597"/>
        <v>68.225694444444443</v>
      </c>
      <c r="N5490" s="14">
        <f>E5490*(K5490-L5490-M5490)*IF(F5490="GHS",1,Assumptions!$B$4)</f>
        <v>1293417.8030277779</v>
      </c>
      <c r="O5490" s="15">
        <f t="shared" ca="1" si="598"/>
        <v>393</v>
      </c>
      <c r="P5490" s="15" t="str">
        <f t="shared" ca="1" si="599"/>
        <v>365d+</v>
      </c>
      <c r="Q5490" s="17">
        <f ca="1">IF(P5490="0-90d",0,IF(P5490="91-180d",INDEX(Assumptions!$F$8:$F$12,MATCH(B5490,Assumptions!$A$8:$A$12,0)),IF(P5490="181-365d",INDEX(Assumptions!$G$8:$G$12,MATCH(B5490,Assumptions!$A$8:$A$12,0)),INDEX(Assumptions!$H$8:$H$12,MATCH(B5490,Assumptions!$A$8:$A$12,0)))))</f>
        <v>0.6</v>
      </c>
      <c r="R5490" s="14">
        <f t="shared" ca="1" si="600"/>
        <v>601848.87</v>
      </c>
      <c r="S5490" s="14">
        <f t="shared" ca="1" si="601"/>
        <v>401232.58000000007</v>
      </c>
      <c r="T5490" s="11" t="s">
        <v>25</v>
      </c>
      <c r="U5490" s="18" t="s">
        <v>26</v>
      </c>
    </row>
    <row r="5491" spans="1:21" ht="15" customHeight="1" x14ac:dyDescent="0.15">
      <c r="A5491" s="10" t="s">
        <v>5539</v>
      </c>
      <c r="B5491" s="11" t="s">
        <v>28</v>
      </c>
      <c r="C5491" s="11" t="s">
        <v>55</v>
      </c>
      <c r="D5491" s="12">
        <v>45806</v>
      </c>
      <c r="E5491" s="11">
        <v>3246</v>
      </c>
      <c r="F5491" s="11" t="s">
        <v>24</v>
      </c>
      <c r="G5491" s="13">
        <v>11233.23</v>
      </c>
      <c r="H5491" s="14">
        <f t="shared" si="595"/>
        <v>36463064.579999998</v>
      </c>
      <c r="I5491" s="14">
        <f>IF(F5491="GHS",H5491,H5491*Assumptions!$B$4)</f>
        <v>393801097.46399999</v>
      </c>
      <c r="J5491" s="15" t="str">
        <f>INDEX(Assumptions!$B$8:$B$12,MATCH(B5491,Assumptions!$A$8:$A$12,0))</f>
        <v>Fair Value Less Costs to Sell</v>
      </c>
      <c r="K5491" s="16">
        <f>G5491/(1-INDEX(Assumptions!$D$8:$D$12,MATCH(B5491,Assumptions!$A$8:$A$12,0)))</f>
        <v>12765.03409090909</v>
      </c>
      <c r="L5491" s="16">
        <f t="shared" si="596"/>
        <v>336.99689999999998</v>
      </c>
      <c r="M5491" s="16">
        <f t="shared" si="597"/>
        <v>638.25170454545457</v>
      </c>
      <c r="N5491" s="14">
        <f>E5491*(K5491-L5491-M5491)*IF(F5491="GHS",1,Assumptions!$B$4)</f>
        <v>413312151.83835268</v>
      </c>
      <c r="O5491" s="15">
        <f t="shared" ca="1" si="598"/>
        <v>480</v>
      </c>
      <c r="P5491" s="15" t="str">
        <f t="shared" ca="1" si="599"/>
        <v>365d+</v>
      </c>
      <c r="Q5491" s="17">
        <f ca="1">IF(P5491="0-90d",0,IF(P5491="91-180d",INDEX(Assumptions!$F$8:$F$12,MATCH(B5491,Assumptions!$A$8:$A$12,0)),IF(P5491="181-365d",INDEX(Assumptions!$G$8:$G$12,MATCH(B5491,Assumptions!$A$8:$A$12,0)),INDEX(Assumptions!$H$8:$H$12,MATCH(B5491,Assumptions!$A$8:$A$12,0)))))</f>
        <v>0.4</v>
      </c>
      <c r="R5491" s="14">
        <f t="shared" ca="1" si="600"/>
        <v>157520438.98559999</v>
      </c>
      <c r="S5491" s="14">
        <f t="shared" ca="1" si="601"/>
        <v>236280658.47839999</v>
      </c>
      <c r="T5491" s="11" t="s">
        <v>25</v>
      </c>
      <c r="U5491" s="18" t="s">
        <v>26</v>
      </c>
    </row>
    <row r="5492" spans="1:21" ht="15" customHeight="1" x14ac:dyDescent="0.15">
      <c r="A5492" s="10" t="s">
        <v>5540</v>
      </c>
      <c r="B5492" s="11" t="s">
        <v>41</v>
      </c>
      <c r="C5492" s="11" t="s">
        <v>42</v>
      </c>
      <c r="D5492" s="12">
        <v>45811</v>
      </c>
      <c r="E5492" s="11">
        <v>4135</v>
      </c>
      <c r="F5492" s="11" t="s">
        <v>33</v>
      </c>
      <c r="G5492" s="13">
        <v>498.32</v>
      </c>
      <c r="H5492" s="14">
        <f t="shared" si="595"/>
        <v>2060553.2</v>
      </c>
      <c r="I5492" s="14">
        <f>IF(F5492="GHS",H5492,H5492*Assumptions!$B$4)</f>
        <v>2060553.2</v>
      </c>
      <c r="J5492" s="15" t="str">
        <f>INDEX(Assumptions!$B$8:$B$12,MATCH(B5492,Assumptions!$A$8:$A$12,0))</f>
        <v>Weighted Average</v>
      </c>
      <c r="K5492" s="16">
        <f>G5492/(1-INDEX(Assumptions!$D$8:$D$12,MATCH(B5492,Assumptions!$A$8:$A$12,0)))</f>
        <v>766.64615384615377</v>
      </c>
      <c r="L5492" s="16">
        <f t="shared" si="596"/>
        <v>14.949599999999998</v>
      </c>
      <c r="M5492" s="16">
        <f t="shared" si="597"/>
        <v>38.332307692307687</v>
      </c>
      <c r="N5492" s="14">
        <f>E5492*(K5492-L5492-M5492)*IF(F5492="GHS",1,Assumptions!$B$4)</f>
        <v>2949761.1578461532</v>
      </c>
      <c r="O5492" s="15">
        <f t="shared" ca="1" si="598"/>
        <v>475</v>
      </c>
      <c r="P5492" s="15" t="str">
        <f t="shared" ca="1" si="599"/>
        <v>365d+</v>
      </c>
      <c r="Q5492" s="17">
        <f ca="1">IF(P5492="0-90d",0,IF(P5492="91-180d",INDEX(Assumptions!$F$8:$F$12,MATCH(B5492,Assumptions!$A$8:$A$12,0)),IF(P5492="181-365d",INDEX(Assumptions!$G$8:$G$12,MATCH(B5492,Assumptions!$A$8:$A$12,0)),INDEX(Assumptions!$H$8:$H$12,MATCH(B5492,Assumptions!$A$8:$A$12,0)))))</f>
        <v>0.8</v>
      </c>
      <c r="R5492" s="14">
        <f t="shared" ca="1" si="600"/>
        <v>1648442.56</v>
      </c>
      <c r="S5492" s="14">
        <f t="shared" ca="1" si="601"/>
        <v>412110.6399999999</v>
      </c>
      <c r="T5492" s="11" t="s">
        <v>50</v>
      </c>
      <c r="U5492" s="18" t="s">
        <v>26</v>
      </c>
    </row>
    <row r="5493" spans="1:21" ht="15" customHeight="1" x14ac:dyDescent="0.15">
      <c r="A5493" s="10" t="s">
        <v>5541</v>
      </c>
      <c r="B5493" s="11" t="s">
        <v>28</v>
      </c>
      <c r="C5493" s="11" t="s">
        <v>35</v>
      </c>
      <c r="D5493" s="12">
        <v>46099</v>
      </c>
      <c r="E5493" s="11">
        <v>898</v>
      </c>
      <c r="F5493" s="11" t="s">
        <v>24</v>
      </c>
      <c r="G5493" s="13">
        <v>4297.1099999999997</v>
      </c>
      <c r="H5493" s="14">
        <f t="shared" si="595"/>
        <v>3858804.78</v>
      </c>
      <c r="I5493" s="14">
        <f>IF(F5493="GHS",H5493,H5493*Assumptions!$B$4)</f>
        <v>41675091.623999998</v>
      </c>
      <c r="J5493" s="15" t="str">
        <f>INDEX(Assumptions!$B$8:$B$12,MATCH(B5493,Assumptions!$A$8:$A$12,0))</f>
        <v>Fair Value Less Costs to Sell</v>
      </c>
      <c r="K5493" s="16">
        <f>G5493/(1-INDEX(Assumptions!$D$8:$D$12,MATCH(B5493,Assumptions!$A$8:$A$12,0)))</f>
        <v>4883.079545454545</v>
      </c>
      <c r="L5493" s="16">
        <f t="shared" si="596"/>
        <v>128.91329999999999</v>
      </c>
      <c r="M5493" s="16">
        <f t="shared" si="597"/>
        <v>244.15397727272727</v>
      </c>
      <c r="N5493" s="14">
        <f>E5493*(K5493-L5493-M5493)*IF(F5493="GHS",1,Assumptions!$B$4)</f>
        <v>43739902.981734544</v>
      </c>
      <c r="O5493" s="15">
        <f t="shared" ca="1" si="598"/>
        <v>187</v>
      </c>
      <c r="P5493" s="15" t="str">
        <f t="shared" ca="1" si="599"/>
        <v>181-365d</v>
      </c>
      <c r="Q5493" s="17">
        <f ca="1">IF(P5493="0-90d",0,IF(P5493="91-180d",INDEX(Assumptions!$F$8:$F$12,MATCH(B5493,Assumptions!$A$8:$A$12,0)),IF(P5493="181-365d",INDEX(Assumptions!$G$8:$G$12,MATCH(B5493,Assumptions!$A$8:$A$12,0)),INDEX(Assumptions!$H$8:$H$12,MATCH(B5493,Assumptions!$A$8:$A$12,0)))))</f>
        <v>0.1</v>
      </c>
      <c r="R5493" s="14">
        <f t="shared" ca="1" si="600"/>
        <v>4167509.1623999998</v>
      </c>
      <c r="S5493" s="14">
        <f t="shared" ca="1" si="601"/>
        <v>37507582.461599998</v>
      </c>
      <c r="T5493" s="11" t="s">
        <v>25</v>
      </c>
      <c r="U5493" s="18" t="s">
        <v>26</v>
      </c>
    </row>
    <row r="5494" spans="1:21" ht="15" customHeight="1" x14ac:dyDescent="0.15">
      <c r="A5494" s="10" t="s">
        <v>5542</v>
      </c>
      <c r="B5494" s="11" t="s">
        <v>31</v>
      </c>
      <c r="C5494" s="11" t="s">
        <v>63</v>
      </c>
      <c r="D5494" s="12">
        <v>45986</v>
      </c>
      <c r="E5494" s="11">
        <v>3052</v>
      </c>
      <c r="F5494" s="11" t="s">
        <v>33</v>
      </c>
      <c r="G5494" s="13">
        <v>2914.9</v>
      </c>
      <c r="H5494" s="14">
        <f t="shared" si="595"/>
        <v>8896274.8000000007</v>
      </c>
      <c r="I5494" s="14">
        <f>IF(F5494="GHS",H5494,H5494*Assumptions!$B$4)</f>
        <v>8896274.8000000007</v>
      </c>
      <c r="J5494" s="15" t="str">
        <f>INDEX(Assumptions!$B$8:$B$12,MATCH(B5494,Assumptions!$A$8:$A$12,0))</f>
        <v>Weighted Average</v>
      </c>
      <c r="K5494" s="16">
        <f>G5494/(1-INDEX(Assumptions!$D$8:$D$12,MATCH(B5494,Assumptions!$A$8:$A$12,0)))</f>
        <v>4048.4722222222226</v>
      </c>
      <c r="L5494" s="16">
        <f t="shared" si="596"/>
        <v>87.447000000000003</v>
      </c>
      <c r="M5494" s="16">
        <f t="shared" si="597"/>
        <v>202.42361111111114</v>
      </c>
      <c r="N5494" s="14">
        <f>E5494*(K5494-L5494-M5494)*IF(F5494="GHS",1,Assumptions!$B$4)</f>
        <v>11471252.117111111</v>
      </c>
      <c r="O5494" s="15">
        <f t="shared" ca="1" si="598"/>
        <v>300</v>
      </c>
      <c r="P5494" s="15" t="str">
        <f t="shared" ca="1" si="599"/>
        <v>181-365d</v>
      </c>
      <c r="Q5494" s="17">
        <f ca="1">IF(P5494="0-90d",0,IF(P5494="91-180d",INDEX(Assumptions!$F$8:$F$12,MATCH(B5494,Assumptions!$A$8:$A$12,0)),IF(P5494="181-365d",INDEX(Assumptions!$G$8:$G$12,MATCH(B5494,Assumptions!$A$8:$A$12,0)),INDEX(Assumptions!$H$8:$H$12,MATCH(B5494,Assumptions!$A$8:$A$12,0)))))</f>
        <v>0.2</v>
      </c>
      <c r="R5494" s="14">
        <f t="shared" ca="1" si="600"/>
        <v>1779254.9600000002</v>
      </c>
      <c r="S5494" s="14">
        <f t="shared" ca="1" si="601"/>
        <v>7117019.8400000008</v>
      </c>
      <c r="T5494" s="11" t="s">
        <v>25</v>
      </c>
      <c r="U5494" s="18" t="s">
        <v>26</v>
      </c>
    </row>
    <row r="5495" spans="1:21" ht="15" customHeight="1" x14ac:dyDescent="0.15">
      <c r="A5495" s="10" t="s">
        <v>5543</v>
      </c>
      <c r="B5495" s="11" t="s">
        <v>31</v>
      </c>
      <c r="C5495" s="11" t="s">
        <v>76</v>
      </c>
      <c r="D5495" s="12">
        <v>45933</v>
      </c>
      <c r="E5495" s="11">
        <v>4185</v>
      </c>
      <c r="F5495" s="11" t="s">
        <v>33</v>
      </c>
      <c r="G5495" s="13">
        <v>5393.91</v>
      </c>
      <c r="H5495" s="14">
        <f t="shared" si="595"/>
        <v>22573513.349999998</v>
      </c>
      <c r="I5495" s="14">
        <f>IF(F5495="GHS",H5495,H5495*Assumptions!$B$4)</f>
        <v>22573513.349999998</v>
      </c>
      <c r="J5495" s="15" t="str">
        <f>INDEX(Assumptions!$B$8:$B$12,MATCH(B5495,Assumptions!$A$8:$A$12,0))</f>
        <v>Weighted Average</v>
      </c>
      <c r="K5495" s="16">
        <f>G5495/(1-INDEX(Assumptions!$D$8:$D$12,MATCH(B5495,Assumptions!$A$8:$A$12,0)))</f>
        <v>7491.541666666667</v>
      </c>
      <c r="L5495" s="16">
        <f t="shared" si="596"/>
        <v>161.81729999999999</v>
      </c>
      <c r="M5495" s="16">
        <f t="shared" si="597"/>
        <v>374.57708333333335</v>
      </c>
      <c r="N5495" s="14">
        <f>E5495*(K5495-L5495-M5495)*IF(F5495="GHS",1,Assumptions!$B$4)</f>
        <v>29107291.38075</v>
      </c>
      <c r="O5495" s="15">
        <f t="shared" ca="1" si="598"/>
        <v>353</v>
      </c>
      <c r="P5495" s="15" t="str">
        <f t="shared" ca="1" si="599"/>
        <v>181-365d</v>
      </c>
      <c r="Q5495" s="17">
        <f ca="1">IF(P5495="0-90d",0,IF(P5495="91-180d",INDEX(Assumptions!$F$8:$F$12,MATCH(B5495,Assumptions!$A$8:$A$12,0)),IF(P5495="181-365d",INDEX(Assumptions!$G$8:$G$12,MATCH(B5495,Assumptions!$A$8:$A$12,0)),INDEX(Assumptions!$H$8:$H$12,MATCH(B5495,Assumptions!$A$8:$A$12,0)))))</f>
        <v>0.2</v>
      </c>
      <c r="R5495" s="14">
        <f t="shared" ca="1" si="600"/>
        <v>4514702.67</v>
      </c>
      <c r="S5495" s="14">
        <f t="shared" ca="1" si="601"/>
        <v>18058810.68</v>
      </c>
      <c r="T5495" s="11" t="s">
        <v>25</v>
      </c>
      <c r="U5495" s="18" t="s">
        <v>26</v>
      </c>
    </row>
    <row r="5496" spans="1:21" ht="15" customHeight="1" x14ac:dyDescent="0.15">
      <c r="A5496" s="10" t="s">
        <v>5544</v>
      </c>
      <c r="B5496" s="11" t="s">
        <v>31</v>
      </c>
      <c r="C5496" s="11" t="s">
        <v>32</v>
      </c>
      <c r="D5496" s="12">
        <v>45907</v>
      </c>
      <c r="E5496" s="11">
        <v>4472</v>
      </c>
      <c r="F5496" s="11" t="s">
        <v>33</v>
      </c>
      <c r="G5496" s="13">
        <v>2821.77</v>
      </c>
      <c r="H5496" s="14">
        <f t="shared" si="595"/>
        <v>12618955.439999999</v>
      </c>
      <c r="I5496" s="14">
        <f>IF(F5496="GHS",H5496,H5496*Assumptions!$B$4)</f>
        <v>12618955.439999999</v>
      </c>
      <c r="J5496" s="15" t="str">
        <f>INDEX(Assumptions!$B$8:$B$12,MATCH(B5496,Assumptions!$A$8:$A$12,0))</f>
        <v>Weighted Average</v>
      </c>
      <c r="K5496" s="16">
        <f>G5496/(1-INDEX(Assumptions!$D$8:$D$12,MATCH(B5496,Assumptions!$A$8:$A$12,0)))</f>
        <v>3919.125</v>
      </c>
      <c r="L5496" s="16">
        <f t="shared" si="596"/>
        <v>84.653099999999995</v>
      </c>
      <c r="M5496" s="16">
        <f t="shared" si="597"/>
        <v>195.95625000000001</v>
      </c>
      <c r="N5496" s="14">
        <f>E5496*(K5496-L5496-M5496)*IF(F5496="GHS",1,Assumptions!$B$4)</f>
        <v>16271441.9868</v>
      </c>
      <c r="O5496" s="15">
        <f t="shared" ca="1" si="598"/>
        <v>379</v>
      </c>
      <c r="P5496" s="15" t="str">
        <f t="shared" ca="1" si="599"/>
        <v>365d+</v>
      </c>
      <c r="Q5496" s="17">
        <f ca="1">IF(P5496="0-90d",0,IF(P5496="91-180d",INDEX(Assumptions!$F$8:$F$12,MATCH(B5496,Assumptions!$A$8:$A$12,0)),IF(P5496="181-365d",INDEX(Assumptions!$G$8:$G$12,MATCH(B5496,Assumptions!$A$8:$A$12,0)),INDEX(Assumptions!$H$8:$H$12,MATCH(B5496,Assumptions!$A$8:$A$12,0)))))</f>
        <v>0.6</v>
      </c>
      <c r="R5496" s="14">
        <f t="shared" ca="1" si="600"/>
        <v>7571373.2639999995</v>
      </c>
      <c r="S5496" s="14">
        <f t="shared" ca="1" si="601"/>
        <v>5047582.176</v>
      </c>
      <c r="T5496" s="11" t="s">
        <v>25</v>
      </c>
      <c r="U5496" s="18" t="s">
        <v>36</v>
      </c>
    </row>
    <row r="5497" spans="1:21" ht="15" customHeight="1" x14ac:dyDescent="0.15">
      <c r="A5497" s="10" t="s">
        <v>5545</v>
      </c>
      <c r="B5497" s="11" t="s">
        <v>41</v>
      </c>
      <c r="C5497" s="11" t="s">
        <v>42</v>
      </c>
      <c r="D5497" s="12">
        <v>45959</v>
      </c>
      <c r="E5497" s="11">
        <v>2888</v>
      </c>
      <c r="F5497" s="11" t="s">
        <v>33</v>
      </c>
      <c r="G5497" s="13">
        <v>588.33000000000004</v>
      </c>
      <c r="H5497" s="14">
        <f t="shared" si="595"/>
        <v>1699097.04</v>
      </c>
      <c r="I5497" s="14">
        <f>IF(F5497="GHS",H5497,H5497*Assumptions!$B$4)</f>
        <v>1699097.04</v>
      </c>
      <c r="J5497" s="15" t="str">
        <f>INDEX(Assumptions!$B$8:$B$12,MATCH(B5497,Assumptions!$A$8:$A$12,0))</f>
        <v>Weighted Average</v>
      </c>
      <c r="K5497" s="16">
        <f>G5497/(1-INDEX(Assumptions!$D$8:$D$12,MATCH(B5497,Assumptions!$A$8:$A$12,0)))</f>
        <v>905.12307692307695</v>
      </c>
      <c r="L5497" s="16">
        <f t="shared" si="596"/>
        <v>17.649899999999999</v>
      </c>
      <c r="M5497" s="16">
        <f t="shared" si="597"/>
        <v>45.25615384615385</v>
      </c>
      <c r="N5497" s="14">
        <f>E5497*(K5497-L5497-M5497)*IF(F5497="GHS",1,Assumptions!$B$4)</f>
        <v>2432322.7626461536</v>
      </c>
      <c r="O5497" s="15">
        <f t="shared" ca="1" si="598"/>
        <v>327</v>
      </c>
      <c r="P5497" s="15" t="str">
        <f t="shared" ca="1" si="599"/>
        <v>181-365d</v>
      </c>
      <c r="Q5497" s="17">
        <f ca="1">IF(P5497="0-90d",0,IF(P5497="91-180d",INDEX(Assumptions!$F$8:$F$12,MATCH(B5497,Assumptions!$A$8:$A$12,0)),IF(P5497="181-365d",INDEX(Assumptions!$G$8:$G$12,MATCH(B5497,Assumptions!$A$8:$A$12,0)),INDEX(Assumptions!$H$8:$H$12,MATCH(B5497,Assumptions!$A$8:$A$12,0)))))</f>
        <v>0.35</v>
      </c>
      <c r="R5497" s="14">
        <f t="shared" ca="1" si="600"/>
        <v>594683.96399999992</v>
      </c>
      <c r="S5497" s="14">
        <f t="shared" ca="1" si="601"/>
        <v>1104413.0760000001</v>
      </c>
      <c r="T5497" s="11" t="s">
        <v>25</v>
      </c>
      <c r="U5497" s="18" t="s">
        <v>26</v>
      </c>
    </row>
    <row r="5498" spans="1:21" ht="15" customHeight="1" x14ac:dyDescent="0.15">
      <c r="A5498" s="10" t="s">
        <v>5546</v>
      </c>
      <c r="B5498" s="11" t="s">
        <v>22</v>
      </c>
      <c r="C5498" s="11" t="s">
        <v>23</v>
      </c>
      <c r="D5498" s="12">
        <v>45806</v>
      </c>
      <c r="E5498" s="11">
        <v>658</v>
      </c>
      <c r="F5498" s="11" t="s">
        <v>24</v>
      </c>
      <c r="G5498" s="13">
        <v>12507.74</v>
      </c>
      <c r="H5498" s="14">
        <f t="shared" si="595"/>
        <v>8230092.9199999999</v>
      </c>
      <c r="I5498" s="14">
        <f>IF(F5498="GHS",H5498,H5498*Assumptions!$B$4)</f>
        <v>88885003.535999998</v>
      </c>
      <c r="J5498" s="15" t="str">
        <f>INDEX(Assumptions!$B$8:$B$12,MATCH(B5498,Assumptions!$A$8:$A$12,0))</f>
        <v>FIFO</v>
      </c>
      <c r="K5498" s="16">
        <f>G5498/(1-INDEX(Assumptions!$D$8:$D$12,MATCH(B5498,Assumptions!$A$8:$A$12,0)))</f>
        <v>15253.341463414632</v>
      </c>
      <c r="L5498" s="16">
        <f t="shared" si="596"/>
        <v>375.23219999999998</v>
      </c>
      <c r="M5498" s="16">
        <f t="shared" si="597"/>
        <v>762.66707317073167</v>
      </c>
      <c r="N5498" s="14">
        <f>E5498*(K5498-L5498-M5498)*IF(F5498="GHS",1,Assumptions!$B$4)</f>
        <v>100309978.38074926</v>
      </c>
      <c r="O5498" s="15">
        <f t="shared" ca="1" si="598"/>
        <v>480</v>
      </c>
      <c r="P5498" s="15" t="str">
        <f t="shared" ca="1" si="599"/>
        <v>365d+</v>
      </c>
      <c r="Q5498" s="17">
        <f ca="1">IF(P5498="0-90d",0,IF(P5498="91-180d",INDEX(Assumptions!$F$8:$F$12,MATCH(B5498,Assumptions!$A$8:$A$12,0)),IF(P5498="181-365d",INDEX(Assumptions!$G$8:$G$12,MATCH(B5498,Assumptions!$A$8:$A$12,0)),INDEX(Assumptions!$H$8:$H$12,MATCH(B5498,Assumptions!$A$8:$A$12,0)))))</f>
        <v>0.5</v>
      </c>
      <c r="R5498" s="14">
        <f t="shared" ca="1" si="600"/>
        <v>44442501.767999999</v>
      </c>
      <c r="S5498" s="14">
        <f t="shared" ca="1" si="601"/>
        <v>44442501.767999999</v>
      </c>
      <c r="T5498" s="11" t="s">
        <v>25</v>
      </c>
      <c r="U5498" s="18" t="s">
        <v>26</v>
      </c>
    </row>
    <row r="5499" spans="1:21" ht="15" customHeight="1" x14ac:dyDescent="0.15">
      <c r="A5499" s="10" t="s">
        <v>5547</v>
      </c>
      <c r="B5499" s="11" t="s">
        <v>28</v>
      </c>
      <c r="C5499" s="11" t="s">
        <v>38</v>
      </c>
      <c r="D5499" s="12">
        <v>45760</v>
      </c>
      <c r="E5499" s="11">
        <v>3400</v>
      </c>
      <c r="F5499" s="11" t="s">
        <v>24</v>
      </c>
      <c r="G5499" s="13">
        <v>7560.76</v>
      </c>
      <c r="H5499" s="14">
        <f t="shared" si="595"/>
        <v>25706584</v>
      </c>
      <c r="I5499" s="14">
        <f>IF(F5499="GHS",H5499,H5499*Assumptions!$B$4)</f>
        <v>277631107.20000005</v>
      </c>
      <c r="J5499" s="15" t="str">
        <f>INDEX(Assumptions!$B$8:$B$12,MATCH(B5499,Assumptions!$A$8:$A$12,0))</f>
        <v>Fair Value Less Costs to Sell</v>
      </c>
      <c r="K5499" s="16">
        <f>G5499/(1-INDEX(Assumptions!$D$8:$D$12,MATCH(B5499,Assumptions!$A$8:$A$12,0)))</f>
        <v>8591.7727272727279</v>
      </c>
      <c r="L5499" s="16">
        <f t="shared" si="596"/>
        <v>226.8228</v>
      </c>
      <c r="M5499" s="16">
        <f t="shared" si="597"/>
        <v>429.5886363636364</v>
      </c>
      <c r="N5499" s="14">
        <f>E5499*(K5499-L5499-M5499)*IF(F5499="GHS",1,Assumptions!$B$4)</f>
        <v>291386466.60218185</v>
      </c>
      <c r="O5499" s="15">
        <f t="shared" ca="1" si="598"/>
        <v>526</v>
      </c>
      <c r="P5499" s="15" t="str">
        <f t="shared" ca="1" si="599"/>
        <v>365d+</v>
      </c>
      <c r="Q5499" s="17">
        <f ca="1">IF(P5499="0-90d",0,IF(P5499="91-180d",INDEX(Assumptions!$F$8:$F$12,MATCH(B5499,Assumptions!$A$8:$A$12,0)),IF(P5499="181-365d",INDEX(Assumptions!$G$8:$G$12,MATCH(B5499,Assumptions!$A$8:$A$12,0)),INDEX(Assumptions!$H$8:$H$12,MATCH(B5499,Assumptions!$A$8:$A$12,0)))))</f>
        <v>0.4</v>
      </c>
      <c r="R5499" s="14">
        <f t="shared" ca="1" si="600"/>
        <v>111052442.88000003</v>
      </c>
      <c r="S5499" s="14">
        <f t="shared" ca="1" si="601"/>
        <v>166578664.32000002</v>
      </c>
      <c r="T5499" s="11" t="s">
        <v>25</v>
      </c>
      <c r="U5499" s="18" t="s">
        <v>26</v>
      </c>
    </row>
    <row r="5500" spans="1:21" ht="15" customHeight="1" x14ac:dyDescent="0.15">
      <c r="A5500" s="10" t="s">
        <v>5548</v>
      </c>
      <c r="B5500" s="11" t="s">
        <v>31</v>
      </c>
      <c r="C5500" s="11" t="s">
        <v>63</v>
      </c>
      <c r="D5500" s="12">
        <v>45917</v>
      </c>
      <c r="E5500" s="11">
        <v>2070</v>
      </c>
      <c r="F5500" s="11" t="s">
        <v>33</v>
      </c>
      <c r="G5500" s="13">
        <v>1573.81</v>
      </c>
      <c r="H5500" s="14">
        <f t="shared" si="595"/>
        <v>3257786.6999999997</v>
      </c>
      <c r="I5500" s="14">
        <f>IF(F5500="GHS",H5500,H5500*Assumptions!$B$4)</f>
        <v>3257786.6999999997</v>
      </c>
      <c r="J5500" s="15" t="str">
        <f>INDEX(Assumptions!$B$8:$B$12,MATCH(B5500,Assumptions!$A$8:$A$12,0))</f>
        <v>Weighted Average</v>
      </c>
      <c r="K5500" s="16">
        <f>G5500/(1-INDEX(Assumptions!$D$8:$D$12,MATCH(B5500,Assumptions!$A$8:$A$12,0)))</f>
        <v>2185.8472222222222</v>
      </c>
      <c r="L5500" s="16">
        <f t="shared" si="596"/>
        <v>47.214299999999994</v>
      </c>
      <c r="M5500" s="16">
        <f t="shared" si="597"/>
        <v>109.29236111111112</v>
      </c>
      <c r="N5500" s="14">
        <f>E5500*(K5500-L5500-M5500)*IF(F5500="GHS",1,Assumptions!$B$4)</f>
        <v>4200734.9614999993</v>
      </c>
      <c r="O5500" s="15">
        <f t="shared" ca="1" si="598"/>
        <v>369</v>
      </c>
      <c r="P5500" s="15" t="str">
        <f t="shared" ca="1" si="599"/>
        <v>365d+</v>
      </c>
      <c r="Q5500" s="17">
        <f ca="1">IF(P5500="0-90d",0,IF(P5500="91-180d",INDEX(Assumptions!$F$8:$F$12,MATCH(B5500,Assumptions!$A$8:$A$12,0)),IF(P5500="181-365d",INDEX(Assumptions!$G$8:$G$12,MATCH(B5500,Assumptions!$A$8:$A$12,0)),INDEX(Assumptions!$H$8:$H$12,MATCH(B5500,Assumptions!$A$8:$A$12,0)))))</f>
        <v>0.6</v>
      </c>
      <c r="R5500" s="14">
        <f t="shared" ca="1" si="600"/>
        <v>1954672.0199999998</v>
      </c>
      <c r="S5500" s="14">
        <f t="shared" ca="1" si="601"/>
        <v>1303114.68</v>
      </c>
      <c r="T5500" s="11" t="s">
        <v>25</v>
      </c>
      <c r="U5500" s="18" t="s">
        <v>36</v>
      </c>
    </row>
    <row r="5501" spans="1:21" ht="15" customHeight="1" x14ac:dyDescent="0.15">
      <c r="A5501" s="10" t="s">
        <v>5549</v>
      </c>
      <c r="B5501" s="11" t="s">
        <v>41</v>
      </c>
      <c r="C5501" s="11" t="s">
        <v>44</v>
      </c>
      <c r="D5501" s="12">
        <v>46076</v>
      </c>
      <c r="E5501" s="11">
        <v>4966</v>
      </c>
      <c r="F5501" s="11" t="s">
        <v>33</v>
      </c>
      <c r="G5501" s="13">
        <v>650.41</v>
      </c>
      <c r="H5501" s="14">
        <f t="shared" si="595"/>
        <v>3229936.06</v>
      </c>
      <c r="I5501" s="14">
        <f>IF(F5501="GHS",H5501,H5501*Assumptions!$B$4)</f>
        <v>3229936.06</v>
      </c>
      <c r="J5501" s="15" t="str">
        <f>INDEX(Assumptions!$B$8:$B$12,MATCH(B5501,Assumptions!$A$8:$A$12,0))</f>
        <v>Weighted Average</v>
      </c>
      <c r="K5501" s="16">
        <f>G5501/(1-INDEX(Assumptions!$D$8:$D$12,MATCH(B5501,Assumptions!$A$8:$A$12,0)))</f>
        <v>1000.6307692307691</v>
      </c>
      <c r="L5501" s="16">
        <f t="shared" si="596"/>
        <v>19.5123</v>
      </c>
      <c r="M5501" s="16">
        <f t="shared" si="597"/>
        <v>50.03153846153846</v>
      </c>
      <c r="N5501" s="14">
        <f>E5501*(K5501-L5501-M5501)*IF(F5501="GHS",1,Assumptions!$B$4)</f>
        <v>4623777.6981999995</v>
      </c>
      <c r="O5501" s="15">
        <f t="shared" ca="1" si="598"/>
        <v>210</v>
      </c>
      <c r="P5501" s="15" t="str">
        <f t="shared" ca="1" si="599"/>
        <v>181-365d</v>
      </c>
      <c r="Q5501" s="17">
        <f ca="1">IF(P5501="0-90d",0,IF(P5501="91-180d",INDEX(Assumptions!$F$8:$F$12,MATCH(B5501,Assumptions!$A$8:$A$12,0)),IF(P5501="181-365d",INDEX(Assumptions!$G$8:$G$12,MATCH(B5501,Assumptions!$A$8:$A$12,0)),INDEX(Assumptions!$H$8:$H$12,MATCH(B5501,Assumptions!$A$8:$A$12,0)))))</f>
        <v>0.35</v>
      </c>
      <c r="R5501" s="14">
        <f t="shared" ca="1" si="600"/>
        <v>1130477.621</v>
      </c>
      <c r="S5501" s="14">
        <f t="shared" ca="1" si="601"/>
        <v>2099458.4390000002</v>
      </c>
      <c r="T5501" s="11" t="s">
        <v>25</v>
      </c>
      <c r="U5501" s="18" t="s">
        <v>26</v>
      </c>
    </row>
    <row r="5502" spans="1:21" ht="15" customHeight="1" x14ac:dyDescent="0.15">
      <c r="A5502" s="10" t="s">
        <v>5550</v>
      </c>
      <c r="B5502" s="11" t="s">
        <v>28</v>
      </c>
      <c r="C5502" s="11" t="s">
        <v>29</v>
      </c>
      <c r="D5502" s="12">
        <v>46100</v>
      </c>
      <c r="E5502" s="11">
        <v>4070</v>
      </c>
      <c r="F5502" s="11" t="s">
        <v>24</v>
      </c>
      <c r="G5502" s="13">
        <v>7504.77</v>
      </c>
      <c r="H5502" s="14">
        <f t="shared" si="595"/>
        <v>30544413.900000002</v>
      </c>
      <c r="I5502" s="14">
        <f>IF(F5502="GHS",H5502,H5502*Assumptions!$B$4)</f>
        <v>329879670.12000006</v>
      </c>
      <c r="J5502" s="15" t="str">
        <f>INDEX(Assumptions!$B$8:$B$12,MATCH(B5502,Assumptions!$A$8:$A$12,0))</f>
        <v>Fair Value Less Costs to Sell</v>
      </c>
      <c r="K5502" s="16">
        <f>G5502/(1-INDEX(Assumptions!$D$8:$D$12,MATCH(B5502,Assumptions!$A$8:$A$12,0)))</f>
        <v>8528.1477272727279</v>
      </c>
      <c r="L5502" s="16">
        <f t="shared" si="596"/>
        <v>225.1431</v>
      </c>
      <c r="M5502" s="16">
        <f t="shared" si="597"/>
        <v>426.40738636363642</v>
      </c>
      <c r="N5502" s="14">
        <f>E5502*(K5502-L5502-M5502)*IF(F5502="GHS",1,Assumptions!$B$4)</f>
        <v>346223708.32140005</v>
      </c>
      <c r="O5502" s="15">
        <f t="shared" ca="1" si="598"/>
        <v>186</v>
      </c>
      <c r="P5502" s="15" t="str">
        <f t="shared" ca="1" si="599"/>
        <v>181-365d</v>
      </c>
      <c r="Q5502" s="17">
        <f ca="1">IF(P5502="0-90d",0,IF(P5502="91-180d",INDEX(Assumptions!$F$8:$F$12,MATCH(B5502,Assumptions!$A$8:$A$12,0)),IF(P5502="181-365d",INDEX(Assumptions!$G$8:$G$12,MATCH(B5502,Assumptions!$A$8:$A$12,0)),INDEX(Assumptions!$H$8:$H$12,MATCH(B5502,Assumptions!$A$8:$A$12,0)))))</f>
        <v>0.1</v>
      </c>
      <c r="R5502" s="14">
        <f t="shared" ca="1" si="600"/>
        <v>32987967.012000009</v>
      </c>
      <c r="S5502" s="14">
        <f t="shared" ca="1" si="601"/>
        <v>296891703.10800004</v>
      </c>
      <c r="T5502" s="11" t="s">
        <v>25</v>
      </c>
      <c r="U5502" s="18" t="s">
        <v>26</v>
      </c>
    </row>
    <row r="5503" spans="1:21" ht="15" customHeight="1" x14ac:dyDescent="0.15">
      <c r="A5503" s="10" t="s">
        <v>5551</v>
      </c>
      <c r="B5503" s="11" t="s">
        <v>22</v>
      </c>
      <c r="C5503" s="11" t="s">
        <v>81</v>
      </c>
      <c r="D5503" s="12">
        <v>45908</v>
      </c>
      <c r="E5503" s="11">
        <v>3325</v>
      </c>
      <c r="F5503" s="11" t="s">
        <v>24</v>
      </c>
      <c r="G5503" s="13">
        <v>11714.56</v>
      </c>
      <c r="H5503" s="14">
        <f t="shared" si="595"/>
        <v>38950912</v>
      </c>
      <c r="I5503" s="14">
        <f>IF(F5503="GHS",H5503,H5503*Assumptions!$B$4)</f>
        <v>420669849.60000002</v>
      </c>
      <c r="J5503" s="15" t="str">
        <f>INDEX(Assumptions!$B$8:$B$12,MATCH(B5503,Assumptions!$A$8:$A$12,0))</f>
        <v>FIFO</v>
      </c>
      <c r="K5503" s="16">
        <f>G5503/(1-INDEX(Assumptions!$D$8:$D$12,MATCH(B5503,Assumptions!$A$8:$A$12,0)))</f>
        <v>14286.048780487803</v>
      </c>
      <c r="L5503" s="16">
        <f t="shared" si="596"/>
        <v>351.43679999999995</v>
      </c>
      <c r="M5503" s="16">
        <f t="shared" si="597"/>
        <v>714.3024390243902</v>
      </c>
      <c r="N5503" s="14">
        <f>E5503*(K5503-L5503-M5503)*IF(F5503="GHS",1,Assumptions!$B$4)</f>
        <v>474741315.63395119</v>
      </c>
      <c r="O5503" s="15">
        <f t="shared" ca="1" si="598"/>
        <v>378</v>
      </c>
      <c r="P5503" s="15" t="str">
        <f t="shared" ca="1" si="599"/>
        <v>365d+</v>
      </c>
      <c r="Q5503" s="17">
        <f ca="1">IF(P5503="0-90d",0,IF(P5503="91-180d",INDEX(Assumptions!$F$8:$F$12,MATCH(B5503,Assumptions!$A$8:$A$12,0)),IF(P5503="181-365d",INDEX(Assumptions!$G$8:$G$12,MATCH(B5503,Assumptions!$A$8:$A$12,0)),INDEX(Assumptions!$H$8:$H$12,MATCH(B5503,Assumptions!$A$8:$A$12,0)))))</f>
        <v>0.5</v>
      </c>
      <c r="R5503" s="14">
        <f t="shared" ca="1" si="600"/>
        <v>210334924.80000001</v>
      </c>
      <c r="S5503" s="14">
        <f t="shared" ca="1" si="601"/>
        <v>210334924.80000001</v>
      </c>
      <c r="T5503" s="11" t="s">
        <v>25</v>
      </c>
      <c r="U5503" s="18" t="s">
        <v>36</v>
      </c>
    </row>
    <row r="5504" spans="1:21" ht="15" customHeight="1" x14ac:dyDescent="0.15">
      <c r="A5504" s="10" t="s">
        <v>5552</v>
      </c>
      <c r="B5504" s="11" t="s">
        <v>41</v>
      </c>
      <c r="C5504" s="11" t="s">
        <v>49</v>
      </c>
      <c r="D5504" s="12">
        <v>45907</v>
      </c>
      <c r="E5504" s="11">
        <v>1186</v>
      </c>
      <c r="F5504" s="11" t="s">
        <v>33</v>
      </c>
      <c r="G5504" s="13">
        <v>810.79</v>
      </c>
      <c r="H5504" s="14">
        <f t="shared" si="595"/>
        <v>961596.94</v>
      </c>
      <c r="I5504" s="14">
        <f>IF(F5504="GHS",H5504,H5504*Assumptions!$B$4)</f>
        <v>961596.94</v>
      </c>
      <c r="J5504" s="15" t="str">
        <f>INDEX(Assumptions!$B$8:$B$12,MATCH(B5504,Assumptions!$A$8:$A$12,0))</f>
        <v>Weighted Average</v>
      </c>
      <c r="K5504" s="16">
        <f>G5504/(1-INDEX(Assumptions!$D$8:$D$12,MATCH(B5504,Assumptions!$A$8:$A$12,0)))</f>
        <v>1247.3692307692306</v>
      </c>
      <c r="L5504" s="16">
        <f t="shared" si="596"/>
        <v>24.323699999999999</v>
      </c>
      <c r="M5504" s="16">
        <f t="shared" si="597"/>
        <v>62.368461538461531</v>
      </c>
      <c r="N5504" s="14">
        <f>E5504*(K5504-L5504-M5504)*IF(F5504="GHS",1,Assumptions!$B$4)</f>
        <v>1376563.0041076923</v>
      </c>
      <c r="O5504" s="15">
        <f t="shared" ca="1" si="598"/>
        <v>379</v>
      </c>
      <c r="P5504" s="15" t="str">
        <f t="shared" ca="1" si="599"/>
        <v>365d+</v>
      </c>
      <c r="Q5504" s="17">
        <f ca="1">IF(P5504="0-90d",0,IF(P5504="91-180d",INDEX(Assumptions!$F$8:$F$12,MATCH(B5504,Assumptions!$A$8:$A$12,0)),IF(P5504="181-365d",INDEX(Assumptions!$G$8:$G$12,MATCH(B5504,Assumptions!$A$8:$A$12,0)),INDEX(Assumptions!$H$8:$H$12,MATCH(B5504,Assumptions!$A$8:$A$12,0)))))</f>
        <v>0.8</v>
      </c>
      <c r="R5504" s="14">
        <f t="shared" ca="1" si="600"/>
        <v>769277.55200000003</v>
      </c>
      <c r="S5504" s="14">
        <f t="shared" ca="1" si="601"/>
        <v>192319.38799999992</v>
      </c>
      <c r="T5504" s="11" t="s">
        <v>50</v>
      </c>
      <c r="U5504" s="18" t="s">
        <v>26</v>
      </c>
    </row>
    <row r="5505" spans="1:21" ht="15" customHeight="1" x14ac:dyDescent="0.15">
      <c r="A5505" s="10" t="s">
        <v>5553</v>
      </c>
      <c r="B5505" s="11" t="s">
        <v>31</v>
      </c>
      <c r="C5505" s="11" t="s">
        <v>32</v>
      </c>
      <c r="D5505" s="12">
        <v>45802</v>
      </c>
      <c r="E5505" s="11">
        <v>63</v>
      </c>
      <c r="F5505" s="11" t="s">
        <v>33</v>
      </c>
      <c r="G5505" s="13">
        <v>1330.89</v>
      </c>
      <c r="H5505" s="14">
        <f t="shared" si="595"/>
        <v>83846.070000000007</v>
      </c>
      <c r="I5505" s="14">
        <f>IF(F5505="GHS",H5505,H5505*Assumptions!$B$4)</f>
        <v>83846.070000000007</v>
      </c>
      <c r="J5505" s="15" t="str">
        <f>INDEX(Assumptions!$B$8:$B$12,MATCH(B5505,Assumptions!$A$8:$A$12,0))</f>
        <v>Weighted Average</v>
      </c>
      <c r="K5505" s="16">
        <f>G5505/(1-INDEX(Assumptions!$D$8:$D$12,MATCH(B5505,Assumptions!$A$8:$A$12,0)))</f>
        <v>1848.4583333333335</v>
      </c>
      <c r="L5505" s="16">
        <f t="shared" si="596"/>
        <v>39.926700000000004</v>
      </c>
      <c r="M5505" s="16">
        <f t="shared" si="597"/>
        <v>92.42291666666668</v>
      </c>
      <c r="N5505" s="14">
        <f>E5505*(K5505-L5505-M5505)*IF(F5505="GHS",1,Assumptions!$B$4)</f>
        <v>108114.84915000001</v>
      </c>
      <c r="O5505" s="15">
        <f t="shared" ca="1" si="598"/>
        <v>484</v>
      </c>
      <c r="P5505" s="15" t="str">
        <f t="shared" ca="1" si="599"/>
        <v>365d+</v>
      </c>
      <c r="Q5505" s="17">
        <f ca="1">IF(P5505="0-90d",0,IF(P5505="91-180d",INDEX(Assumptions!$F$8:$F$12,MATCH(B5505,Assumptions!$A$8:$A$12,0)),IF(P5505="181-365d",INDEX(Assumptions!$G$8:$G$12,MATCH(B5505,Assumptions!$A$8:$A$12,0)),INDEX(Assumptions!$H$8:$H$12,MATCH(B5505,Assumptions!$A$8:$A$12,0)))))</f>
        <v>0.6</v>
      </c>
      <c r="R5505" s="14">
        <f t="shared" ca="1" si="600"/>
        <v>50307.642</v>
      </c>
      <c r="S5505" s="14">
        <f t="shared" ca="1" si="601"/>
        <v>33538.428000000007</v>
      </c>
      <c r="T5505" s="11" t="s">
        <v>25</v>
      </c>
      <c r="U5505" s="18" t="s">
        <v>26</v>
      </c>
    </row>
    <row r="5506" spans="1:21" ht="15" customHeight="1" x14ac:dyDescent="0.15">
      <c r="A5506" s="10" t="s">
        <v>5554</v>
      </c>
      <c r="B5506" s="11" t="s">
        <v>31</v>
      </c>
      <c r="C5506" s="11" t="s">
        <v>76</v>
      </c>
      <c r="D5506" s="12">
        <v>46051</v>
      </c>
      <c r="E5506" s="11">
        <v>4607</v>
      </c>
      <c r="F5506" s="11" t="s">
        <v>33</v>
      </c>
      <c r="G5506" s="13">
        <v>2707.93</v>
      </c>
      <c r="H5506" s="14">
        <f t="shared" ref="H5506:H5569" si="602">E5506*G5506</f>
        <v>12475433.51</v>
      </c>
      <c r="I5506" s="14">
        <f>IF(F5506="GHS",H5506,H5506*Assumptions!$B$4)</f>
        <v>12475433.51</v>
      </c>
      <c r="J5506" s="15" t="str">
        <f>INDEX(Assumptions!$B$8:$B$12,MATCH(B5506,Assumptions!$A$8:$A$12,0))</f>
        <v>Weighted Average</v>
      </c>
      <c r="K5506" s="16">
        <f>G5506/(1-INDEX(Assumptions!$D$8:$D$12,MATCH(B5506,Assumptions!$A$8:$A$12,0)))</f>
        <v>3761.0138888888887</v>
      </c>
      <c r="L5506" s="16">
        <f t="shared" ref="L5506:L5569" si="603">G5506*0.03</f>
        <v>81.237899999999996</v>
      </c>
      <c r="M5506" s="16">
        <f t="shared" ref="M5506:M5569" si="604">K5506*0.05</f>
        <v>188.05069444444445</v>
      </c>
      <c r="N5506" s="14">
        <f>E5506*(K5506-L5506-M5506)*IF(F5506="GHS",1,Assumptions!$B$4)</f>
        <v>16086378.431505553</v>
      </c>
      <c r="O5506" s="15">
        <f t="shared" ref="O5506:O5569" ca="1" si="605">TODAY()-D5506</f>
        <v>235</v>
      </c>
      <c r="P5506" s="15" t="str">
        <f t="shared" ref="P5506:P5569" ca="1" si="606">IF(O5506&lt;=90,"0-90d",IF(O5506&lt;=180,"91-180d",IF(O5506&lt;=365,"181-365d","365d+")))</f>
        <v>181-365d</v>
      </c>
      <c r="Q5506" s="17">
        <f ca="1">IF(P5506="0-90d",0,IF(P5506="91-180d",INDEX(Assumptions!$F$8:$F$12,MATCH(B5506,Assumptions!$A$8:$A$12,0)),IF(P5506="181-365d",INDEX(Assumptions!$G$8:$G$12,MATCH(B5506,Assumptions!$A$8:$A$12,0)),INDEX(Assumptions!$H$8:$H$12,MATCH(B5506,Assumptions!$A$8:$A$12,0)))))</f>
        <v>0.2</v>
      </c>
      <c r="R5506" s="14">
        <f t="shared" ref="R5506:R5569" ca="1" si="607">I5506*Q5506</f>
        <v>2495086.702</v>
      </c>
      <c r="S5506" s="14">
        <f t="shared" ref="S5506:S5569" ca="1" si="608">IF(T5506="Held on Consignment (Not Owned)",0,MIN(I5506-R5506,N5506))</f>
        <v>9980346.8080000002</v>
      </c>
      <c r="T5506" s="11" t="s">
        <v>50</v>
      </c>
      <c r="U5506" s="18" t="s">
        <v>26</v>
      </c>
    </row>
    <row r="5507" spans="1:21" ht="15" customHeight="1" x14ac:dyDescent="0.15">
      <c r="A5507" s="10" t="s">
        <v>5555</v>
      </c>
      <c r="B5507" s="11" t="s">
        <v>41</v>
      </c>
      <c r="C5507" s="11" t="s">
        <v>42</v>
      </c>
      <c r="D5507" s="12">
        <v>46179</v>
      </c>
      <c r="E5507" s="11">
        <v>762</v>
      </c>
      <c r="F5507" s="11" t="s">
        <v>33</v>
      </c>
      <c r="G5507" s="13">
        <v>279.88</v>
      </c>
      <c r="H5507" s="14">
        <f t="shared" si="602"/>
        <v>213268.56</v>
      </c>
      <c r="I5507" s="14">
        <f>IF(F5507="GHS",H5507,H5507*Assumptions!$B$4)</f>
        <v>213268.56</v>
      </c>
      <c r="J5507" s="15" t="str">
        <f>INDEX(Assumptions!$B$8:$B$12,MATCH(B5507,Assumptions!$A$8:$A$12,0))</f>
        <v>Weighted Average</v>
      </c>
      <c r="K5507" s="16">
        <f>G5507/(1-INDEX(Assumptions!$D$8:$D$12,MATCH(B5507,Assumptions!$A$8:$A$12,0)))</f>
        <v>430.58461538461535</v>
      </c>
      <c r="L5507" s="16">
        <f t="shared" si="603"/>
        <v>8.3963999999999999</v>
      </c>
      <c r="M5507" s="16">
        <f t="shared" si="604"/>
        <v>21.529230769230768</v>
      </c>
      <c r="N5507" s="14">
        <f>E5507*(K5507-L5507-M5507)*IF(F5507="GHS",1,Assumptions!$B$4)</f>
        <v>305302.14627692301</v>
      </c>
      <c r="O5507" s="15">
        <f t="shared" ca="1" si="605"/>
        <v>107</v>
      </c>
      <c r="P5507" s="15" t="str">
        <f t="shared" ca="1" si="606"/>
        <v>91-180d</v>
      </c>
      <c r="Q5507" s="17">
        <f ca="1">IF(P5507="0-90d",0,IF(P5507="91-180d",INDEX(Assumptions!$F$8:$F$12,MATCH(B5507,Assumptions!$A$8:$A$12,0)),IF(P5507="181-365d",INDEX(Assumptions!$G$8:$G$12,MATCH(B5507,Assumptions!$A$8:$A$12,0)),INDEX(Assumptions!$H$8:$H$12,MATCH(B5507,Assumptions!$A$8:$A$12,0)))))</f>
        <v>0.1</v>
      </c>
      <c r="R5507" s="14">
        <f t="shared" ca="1" si="607"/>
        <v>21326.856</v>
      </c>
      <c r="S5507" s="14">
        <f t="shared" ca="1" si="608"/>
        <v>191941.704</v>
      </c>
      <c r="T5507" s="11" t="s">
        <v>25</v>
      </c>
      <c r="U5507" s="18" t="s">
        <v>26</v>
      </c>
    </row>
    <row r="5508" spans="1:21" ht="15" customHeight="1" x14ac:dyDescent="0.15">
      <c r="A5508" s="10" t="s">
        <v>5556</v>
      </c>
      <c r="B5508" s="11" t="s">
        <v>41</v>
      </c>
      <c r="C5508" s="11" t="s">
        <v>42</v>
      </c>
      <c r="D5508" s="12">
        <v>46018</v>
      </c>
      <c r="E5508" s="11">
        <v>1681</v>
      </c>
      <c r="F5508" s="11" t="s">
        <v>33</v>
      </c>
      <c r="G5508" s="13">
        <v>436.85</v>
      </c>
      <c r="H5508" s="14">
        <f t="shared" si="602"/>
        <v>734344.85000000009</v>
      </c>
      <c r="I5508" s="14">
        <f>IF(F5508="GHS",H5508,H5508*Assumptions!$B$4)</f>
        <v>734344.85000000009</v>
      </c>
      <c r="J5508" s="15" t="str">
        <f>INDEX(Assumptions!$B$8:$B$12,MATCH(B5508,Assumptions!$A$8:$A$12,0))</f>
        <v>Weighted Average</v>
      </c>
      <c r="K5508" s="16">
        <f>G5508/(1-INDEX(Assumptions!$D$8:$D$12,MATCH(B5508,Assumptions!$A$8:$A$12,0)))</f>
        <v>672.07692307692309</v>
      </c>
      <c r="L5508" s="16">
        <f t="shared" si="603"/>
        <v>13.105500000000001</v>
      </c>
      <c r="M5508" s="16">
        <f t="shared" si="604"/>
        <v>33.603846153846156</v>
      </c>
      <c r="N5508" s="14">
        <f>E5508*(K5508-L5508-M5508)*IF(F5508="GHS",1,Assumptions!$B$4)</f>
        <v>1051242.8968076925</v>
      </c>
      <c r="O5508" s="15">
        <f t="shared" ca="1" si="605"/>
        <v>268</v>
      </c>
      <c r="P5508" s="15" t="str">
        <f t="shared" ca="1" si="606"/>
        <v>181-365d</v>
      </c>
      <c r="Q5508" s="17">
        <f ca="1">IF(P5508="0-90d",0,IF(P5508="91-180d",INDEX(Assumptions!$F$8:$F$12,MATCH(B5508,Assumptions!$A$8:$A$12,0)),IF(P5508="181-365d",INDEX(Assumptions!$G$8:$G$12,MATCH(B5508,Assumptions!$A$8:$A$12,0)),INDEX(Assumptions!$H$8:$H$12,MATCH(B5508,Assumptions!$A$8:$A$12,0)))))</f>
        <v>0.35</v>
      </c>
      <c r="R5508" s="14">
        <f t="shared" ca="1" si="607"/>
        <v>257020.69750000001</v>
      </c>
      <c r="S5508" s="14">
        <f t="shared" ca="1" si="608"/>
        <v>477324.15250000008</v>
      </c>
      <c r="T5508" s="11" t="s">
        <v>50</v>
      </c>
      <c r="U5508" s="18" t="s">
        <v>36</v>
      </c>
    </row>
    <row r="5509" spans="1:21" ht="15" customHeight="1" x14ac:dyDescent="0.15">
      <c r="A5509" s="10" t="s">
        <v>5557</v>
      </c>
      <c r="B5509" s="11" t="s">
        <v>28</v>
      </c>
      <c r="C5509" s="11" t="s">
        <v>38</v>
      </c>
      <c r="D5509" s="12">
        <v>45909</v>
      </c>
      <c r="E5509" s="11">
        <v>2979</v>
      </c>
      <c r="F5509" s="11" t="s">
        <v>24</v>
      </c>
      <c r="G5509" s="13">
        <v>16218.45</v>
      </c>
      <c r="H5509" s="14">
        <f t="shared" si="602"/>
        <v>48314762.550000004</v>
      </c>
      <c r="I5509" s="14">
        <f>IF(F5509="GHS",H5509,H5509*Assumptions!$B$4)</f>
        <v>521799435.54000008</v>
      </c>
      <c r="J5509" s="15" t="str">
        <f>INDEX(Assumptions!$B$8:$B$12,MATCH(B5509,Assumptions!$A$8:$A$12,0))</f>
        <v>Fair Value Less Costs to Sell</v>
      </c>
      <c r="K5509" s="16">
        <f>G5509/(1-INDEX(Assumptions!$D$8:$D$12,MATCH(B5509,Assumptions!$A$8:$A$12,0)))</f>
        <v>18430.05681818182</v>
      </c>
      <c r="L5509" s="16">
        <f t="shared" si="603"/>
        <v>486.55349999999999</v>
      </c>
      <c r="M5509" s="16">
        <f t="shared" si="604"/>
        <v>921.50284090909099</v>
      </c>
      <c r="N5509" s="14">
        <f>E5509*(K5509-L5509-M5509)*IF(F5509="GHS",1,Assumptions!$B$4)</f>
        <v>547652225.755391</v>
      </c>
      <c r="O5509" s="15">
        <f t="shared" ca="1" si="605"/>
        <v>377</v>
      </c>
      <c r="P5509" s="15" t="str">
        <f t="shared" ca="1" si="606"/>
        <v>365d+</v>
      </c>
      <c r="Q5509" s="17">
        <f ca="1">IF(P5509="0-90d",0,IF(P5509="91-180d",INDEX(Assumptions!$F$8:$F$12,MATCH(B5509,Assumptions!$A$8:$A$12,0)),IF(P5509="181-365d",INDEX(Assumptions!$G$8:$G$12,MATCH(B5509,Assumptions!$A$8:$A$12,0)),INDEX(Assumptions!$H$8:$H$12,MATCH(B5509,Assumptions!$A$8:$A$12,0)))))</f>
        <v>0.4</v>
      </c>
      <c r="R5509" s="14">
        <f t="shared" ca="1" si="607"/>
        <v>208719774.21600005</v>
      </c>
      <c r="S5509" s="14">
        <f t="shared" ca="1" si="608"/>
        <v>313079661.324</v>
      </c>
      <c r="T5509" s="11" t="s">
        <v>25</v>
      </c>
      <c r="U5509" s="18" t="s">
        <v>36</v>
      </c>
    </row>
    <row r="5510" spans="1:21" ht="15" customHeight="1" x14ac:dyDescent="0.15">
      <c r="A5510" s="10" t="s">
        <v>5558</v>
      </c>
      <c r="B5510" s="11" t="s">
        <v>31</v>
      </c>
      <c r="C5510" s="11" t="s">
        <v>63</v>
      </c>
      <c r="D5510" s="12">
        <v>45936</v>
      </c>
      <c r="E5510" s="11">
        <v>3089</v>
      </c>
      <c r="F5510" s="11" t="s">
        <v>33</v>
      </c>
      <c r="G5510" s="13">
        <v>4322.04</v>
      </c>
      <c r="H5510" s="14">
        <f t="shared" si="602"/>
        <v>13350781.560000001</v>
      </c>
      <c r="I5510" s="14">
        <f>IF(F5510="GHS",H5510,H5510*Assumptions!$B$4)</f>
        <v>13350781.560000001</v>
      </c>
      <c r="J5510" s="15" t="str">
        <f>INDEX(Assumptions!$B$8:$B$12,MATCH(B5510,Assumptions!$A$8:$A$12,0))</f>
        <v>Weighted Average</v>
      </c>
      <c r="K5510" s="16">
        <f>G5510/(1-INDEX(Assumptions!$D$8:$D$12,MATCH(B5510,Assumptions!$A$8:$A$12,0)))</f>
        <v>6002.8333333333339</v>
      </c>
      <c r="L5510" s="16">
        <f t="shared" si="603"/>
        <v>129.66120000000001</v>
      </c>
      <c r="M5510" s="16">
        <f t="shared" si="604"/>
        <v>300.14166666666671</v>
      </c>
      <c r="N5510" s="14">
        <f>E5510*(K5510-L5510-M5510)*IF(F5510="GHS",1,Assumptions!$B$4)</f>
        <v>17215091.111533336</v>
      </c>
      <c r="O5510" s="15">
        <f t="shared" ca="1" si="605"/>
        <v>350</v>
      </c>
      <c r="P5510" s="15" t="str">
        <f t="shared" ca="1" si="606"/>
        <v>181-365d</v>
      </c>
      <c r="Q5510" s="17">
        <f ca="1">IF(P5510="0-90d",0,IF(P5510="91-180d",INDEX(Assumptions!$F$8:$F$12,MATCH(B5510,Assumptions!$A$8:$A$12,0)),IF(P5510="181-365d",INDEX(Assumptions!$G$8:$G$12,MATCH(B5510,Assumptions!$A$8:$A$12,0)),INDEX(Assumptions!$H$8:$H$12,MATCH(B5510,Assumptions!$A$8:$A$12,0)))))</f>
        <v>0.2</v>
      </c>
      <c r="R5510" s="14">
        <f t="shared" ca="1" si="607"/>
        <v>2670156.3120000004</v>
      </c>
      <c r="S5510" s="14">
        <f t="shared" ca="1" si="608"/>
        <v>10680625.248</v>
      </c>
      <c r="T5510" s="11" t="s">
        <v>25</v>
      </c>
      <c r="U5510" s="18" t="s">
        <v>36</v>
      </c>
    </row>
    <row r="5511" spans="1:21" ht="15" customHeight="1" x14ac:dyDescent="0.15">
      <c r="A5511" s="10" t="s">
        <v>5559</v>
      </c>
      <c r="B5511" s="11" t="s">
        <v>46</v>
      </c>
      <c r="C5511" s="11" t="s">
        <v>52</v>
      </c>
      <c r="D5511" s="12">
        <v>46013</v>
      </c>
      <c r="E5511" s="11">
        <v>1039</v>
      </c>
      <c r="F5511" s="11" t="s">
        <v>33</v>
      </c>
      <c r="G5511" s="13">
        <v>646322.03</v>
      </c>
      <c r="H5511" s="14">
        <f t="shared" si="602"/>
        <v>671528589.17000008</v>
      </c>
      <c r="I5511" s="14">
        <f>IF(F5511="GHS",H5511,H5511*Assumptions!$B$4)</f>
        <v>671528589.17000008</v>
      </c>
      <c r="J5511" s="15" t="str">
        <f>INDEX(Assumptions!$B$8:$B$12,MATCH(B5511,Assumptions!$A$8:$A$12,0))</f>
        <v>Specific Identification</v>
      </c>
      <c r="K5511" s="16">
        <f>G5511/(1-INDEX(Assumptions!$D$8:$D$12,MATCH(B5511,Assumptions!$A$8:$A$12,0)))</f>
        <v>828617.98717948725</v>
      </c>
      <c r="L5511" s="16">
        <f t="shared" si="603"/>
        <v>19389.660899999999</v>
      </c>
      <c r="M5511" s="16">
        <f t="shared" si="604"/>
        <v>41430.899358974362</v>
      </c>
      <c r="N5511" s="14">
        <f>E5511*(K5511-L5511-M5511)*IF(F5511="GHS",1,Assumptions!$B$4)</f>
        <v>797741526.57041287</v>
      </c>
      <c r="O5511" s="15">
        <f t="shared" ca="1" si="605"/>
        <v>273</v>
      </c>
      <c r="P5511" s="15" t="str">
        <f t="shared" ca="1" si="606"/>
        <v>181-365d</v>
      </c>
      <c r="Q5511" s="17">
        <f ca="1">IF(P5511="0-90d",0,IF(P5511="91-180d",INDEX(Assumptions!$F$8:$F$12,MATCH(B5511,Assumptions!$A$8:$A$12,0)),IF(P5511="181-365d",INDEX(Assumptions!$G$8:$G$12,MATCH(B5511,Assumptions!$A$8:$A$12,0)),INDEX(Assumptions!$H$8:$H$12,MATCH(B5511,Assumptions!$A$8:$A$12,0)))))</f>
        <v>0.05</v>
      </c>
      <c r="R5511" s="14">
        <f t="shared" ca="1" si="607"/>
        <v>33576429.458500005</v>
      </c>
      <c r="S5511" s="14">
        <f t="shared" ca="1" si="608"/>
        <v>637952159.71150005</v>
      </c>
      <c r="T5511" s="11" t="s">
        <v>25</v>
      </c>
      <c r="U5511" s="18" t="s">
        <v>36</v>
      </c>
    </row>
    <row r="5512" spans="1:21" ht="15" customHeight="1" x14ac:dyDescent="0.15">
      <c r="A5512" s="10" t="s">
        <v>5560</v>
      </c>
      <c r="B5512" s="11" t="s">
        <v>31</v>
      </c>
      <c r="C5512" s="11" t="s">
        <v>32</v>
      </c>
      <c r="D5512" s="12">
        <v>46146</v>
      </c>
      <c r="E5512" s="11">
        <v>4063</v>
      </c>
      <c r="F5512" s="11" t="s">
        <v>33</v>
      </c>
      <c r="G5512" s="13">
        <v>4326.71</v>
      </c>
      <c r="H5512" s="14">
        <f t="shared" si="602"/>
        <v>17579422.73</v>
      </c>
      <c r="I5512" s="14">
        <f>IF(F5512="GHS",H5512,H5512*Assumptions!$B$4)</f>
        <v>17579422.73</v>
      </c>
      <c r="J5512" s="15" t="str">
        <f>INDEX(Assumptions!$B$8:$B$12,MATCH(B5512,Assumptions!$A$8:$A$12,0))</f>
        <v>Weighted Average</v>
      </c>
      <c r="K5512" s="16">
        <f>G5512/(1-INDEX(Assumptions!$D$8:$D$12,MATCH(B5512,Assumptions!$A$8:$A$12,0)))</f>
        <v>6009.3194444444443</v>
      </c>
      <c r="L5512" s="16">
        <f t="shared" si="603"/>
        <v>129.8013</v>
      </c>
      <c r="M5512" s="16">
        <f t="shared" si="604"/>
        <v>300.46597222222221</v>
      </c>
      <c r="N5512" s="14">
        <f>E5512*(K5512-L5512-M5512)*IF(F5512="GHS",1,Assumptions!$B$4)</f>
        <v>22667688.975738887</v>
      </c>
      <c r="O5512" s="15">
        <f t="shared" ca="1" si="605"/>
        <v>140</v>
      </c>
      <c r="P5512" s="15" t="str">
        <f t="shared" ca="1" si="606"/>
        <v>91-180d</v>
      </c>
      <c r="Q5512" s="17">
        <f ca="1">IF(P5512="0-90d",0,IF(P5512="91-180d",INDEX(Assumptions!$F$8:$F$12,MATCH(B5512,Assumptions!$A$8:$A$12,0)),IF(P5512="181-365d",INDEX(Assumptions!$G$8:$G$12,MATCH(B5512,Assumptions!$A$8:$A$12,0)),INDEX(Assumptions!$H$8:$H$12,MATCH(B5512,Assumptions!$A$8:$A$12,0)))))</f>
        <v>0.05</v>
      </c>
      <c r="R5512" s="14">
        <f t="shared" ca="1" si="607"/>
        <v>878971.13650000002</v>
      </c>
      <c r="S5512" s="14">
        <f t="shared" ca="1" si="608"/>
        <v>16700451.593499999</v>
      </c>
      <c r="T5512" s="11" t="s">
        <v>25</v>
      </c>
      <c r="U5512" s="18" t="s">
        <v>26</v>
      </c>
    </row>
    <row r="5513" spans="1:21" ht="15" customHeight="1" x14ac:dyDescent="0.15">
      <c r="A5513" s="10" t="s">
        <v>5561</v>
      </c>
      <c r="B5513" s="11" t="s">
        <v>31</v>
      </c>
      <c r="C5513" s="11" t="s">
        <v>76</v>
      </c>
      <c r="D5513" s="12">
        <v>46170</v>
      </c>
      <c r="E5513" s="11">
        <v>2864</v>
      </c>
      <c r="F5513" s="11" t="s">
        <v>33</v>
      </c>
      <c r="G5513" s="13">
        <v>3679.16</v>
      </c>
      <c r="H5513" s="14">
        <f t="shared" si="602"/>
        <v>10537114.24</v>
      </c>
      <c r="I5513" s="14">
        <f>IF(F5513="GHS",H5513,H5513*Assumptions!$B$4)</f>
        <v>10537114.24</v>
      </c>
      <c r="J5513" s="15" t="str">
        <f>INDEX(Assumptions!$B$8:$B$12,MATCH(B5513,Assumptions!$A$8:$A$12,0))</f>
        <v>Weighted Average</v>
      </c>
      <c r="K5513" s="16">
        <f>G5513/(1-INDEX(Assumptions!$D$8:$D$12,MATCH(B5513,Assumptions!$A$8:$A$12,0)))</f>
        <v>5109.9444444444443</v>
      </c>
      <c r="L5513" s="16">
        <f t="shared" si="603"/>
        <v>110.37479999999999</v>
      </c>
      <c r="M5513" s="16">
        <f t="shared" si="604"/>
        <v>255.49722222222223</v>
      </c>
      <c r="N5513" s="14">
        <f>E5513*(K5513-L5513-M5513)*IF(F5513="GHS",1,Assumptions!$B$4)</f>
        <v>13587023.417244446</v>
      </c>
      <c r="O5513" s="15">
        <f t="shared" ca="1" si="605"/>
        <v>116</v>
      </c>
      <c r="P5513" s="15" t="str">
        <f t="shared" ca="1" si="606"/>
        <v>91-180d</v>
      </c>
      <c r="Q5513" s="17">
        <f ca="1">IF(P5513="0-90d",0,IF(P5513="91-180d",INDEX(Assumptions!$F$8:$F$12,MATCH(B5513,Assumptions!$A$8:$A$12,0)),IF(P5513="181-365d",INDEX(Assumptions!$G$8:$G$12,MATCH(B5513,Assumptions!$A$8:$A$12,0)),INDEX(Assumptions!$H$8:$H$12,MATCH(B5513,Assumptions!$A$8:$A$12,0)))))</f>
        <v>0.05</v>
      </c>
      <c r="R5513" s="14">
        <f t="shared" ca="1" si="607"/>
        <v>526855.71200000006</v>
      </c>
      <c r="S5513" s="14">
        <f t="shared" ca="1" si="608"/>
        <v>10010258.528000001</v>
      </c>
      <c r="T5513" s="11" t="s">
        <v>25</v>
      </c>
      <c r="U5513" s="18" t="s">
        <v>26</v>
      </c>
    </row>
    <row r="5514" spans="1:21" ht="15" customHeight="1" x14ac:dyDescent="0.15">
      <c r="A5514" s="10" t="s">
        <v>5562</v>
      </c>
      <c r="B5514" s="11" t="s">
        <v>28</v>
      </c>
      <c r="C5514" s="11" t="s">
        <v>29</v>
      </c>
      <c r="D5514" s="12">
        <v>45783</v>
      </c>
      <c r="E5514" s="11">
        <v>3920</v>
      </c>
      <c r="F5514" s="11" t="s">
        <v>24</v>
      </c>
      <c r="G5514" s="13">
        <v>7867.3</v>
      </c>
      <c r="H5514" s="14">
        <f t="shared" si="602"/>
        <v>30839816</v>
      </c>
      <c r="I5514" s="14">
        <f>IF(F5514="GHS",H5514,H5514*Assumptions!$B$4)</f>
        <v>333070012.80000001</v>
      </c>
      <c r="J5514" s="15" t="str">
        <f>INDEX(Assumptions!$B$8:$B$12,MATCH(B5514,Assumptions!$A$8:$A$12,0))</f>
        <v>Fair Value Less Costs to Sell</v>
      </c>
      <c r="K5514" s="16">
        <f>G5514/(1-INDEX(Assumptions!$D$8:$D$12,MATCH(B5514,Assumptions!$A$8:$A$12,0)))</f>
        <v>8940.113636363636</v>
      </c>
      <c r="L5514" s="16">
        <f t="shared" si="603"/>
        <v>236.01900000000001</v>
      </c>
      <c r="M5514" s="16">
        <f t="shared" si="604"/>
        <v>447.00568181818181</v>
      </c>
      <c r="N5514" s="14">
        <f>E5514*(K5514-L5514-M5514)*IF(F5514="GHS",1,Assumptions!$B$4)</f>
        <v>349572117.97963637</v>
      </c>
      <c r="O5514" s="15">
        <f t="shared" ca="1" si="605"/>
        <v>503</v>
      </c>
      <c r="P5514" s="15" t="str">
        <f t="shared" ca="1" si="606"/>
        <v>365d+</v>
      </c>
      <c r="Q5514" s="17">
        <f ca="1">IF(P5514="0-90d",0,IF(P5514="91-180d",INDEX(Assumptions!$F$8:$F$12,MATCH(B5514,Assumptions!$A$8:$A$12,0)),IF(P5514="181-365d",INDEX(Assumptions!$G$8:$G$12,MATCH(B5514,Assumptions!$A$8:$A$12,0)),INDEX(Assumptions!$H$8:$H$12,MATCH(B5514,Assumptions!$A$8:$A$12,0)))))</f>
        <v>0.4</v>
      </c>
      <c r="R5514" s="14">
        <f t="shared" ca="1" si="607"/>
        <v>133228005.12</v>
      </c>
      <c r="S5514" s="14">
        <f t="shared" si="608"/>
        <v>0</v>
      </c>
      <c r="T5514" s="11" t="s">
        <v>39</v>
      </c>
      <c r="U5514" s="18" t="s">
        <v>26</v>
      </c>
    </row>
    <row r="5515" spans="1:21" ht="15" customHeight="1" x14ac:dyDescent="0.15">
      <c r="A5515" s="10" t="s">
        <v>5563</v>
      </c>
      <c r="B5515" s="11" t="s">
        <v>28</v>
      </c>
      <c r="C5515" s="11" t="s">
        <v>29</v>
      </c>
      <c r="D5515" s="12">
        <v>45806</v>
      </c>
      <c r="E5515" s="11">
        <v>1838</v>
      </c>
      <c r="F5515" s="11" t="s">
        <v>24</v>
      </c>
      <c r="G5515" s="13">
        <v>6393.03</v>
      </c>
      <c r="H5515" s="14">
        <f t="shared" si="602"/>
        <v>11750389.139999999</v>
      </c>
      <c r="I5515" s="14">
        <f>IF(F5515="GHS",H5515,H5515*Assumptions!$B$4)</f>
        <v>126904202.712</v>
      </c>
      <c r="J5515" s="15" t="str">
        <f>INDEX(Assumptions!$B$8:$B$12,MATCH(B5515,Assumptions!$A$8:$A$12,0))</f>
        <v>Fair Value Less Costs to Sell</v>
      </c>
      <c r="K5515" s="16">
        <f>G5515/(1-INDEX(Assumptions!$D$8:$D$12,MATCH(B5515,Assumptions!$A$8:$A$12,0)))</f>
        <v>7264.806818181818</v>
      </c>
      <c r="L5515" s="16">
        <f t="shared" si="603"/>
        <v>191.79089999999999</v>
      </c>
      <c r="M5515" s="16">
        <f t="shared" si="604"/>
        <v>363.24034090909095</v>
      </c>
      <c r="N5515" s="14">
        <f>E5515*(K5515-L5515-M5515)*IF(F5515="GHS",1,Assumptions!$B$4)</f>
        <v>133191729.11909455</v>
      </c>
      <c r="O5515" s="15">
        <f t="shared" ca="1" si="605"/>
        <v>480</v>
      </c>
      <c r="P5515" s="15" t="str">
        <f t="shared" ca="1" si="606"/>
        <v>365d+</v>
      </c>
      <c r="Q5515" s="17">
        <f ca="1">IF(P5515="0-90d",0,IF(P5515="91-180d",INDEX(Assumptions!$F$8:$F$12,MATCH(B5515,Assumptions!$A$8:$A$12,0)),IF(P5515="181-365d",INDEX(Assumptions!$G$8:$G$12,MATCH(B5515,Assumptions!$A$8:$A$12,0)),INDEX(Assumptions!$H$8:$H$12,MATCH(B5515,Assumptions!$A$8:$A$12,0)))))</f>
        <v>0.4</v>
      </c>
      <c r="R5515" s="14">
        <f t="shared" ca="1" si="607"/>
        <v>50761681.084800005</v>
      </c>
      <c r="S5515" s="14">
        <f t="shared" si="608"/>
        <v>0</v>
      </c>
      <c r="T5515" s="11" t="s">
        <v>39</v>
      </c>
      <c r="U5515" s="18" t="s">
        <v>36</v>
      </c>
    </row>
    <row r="5516" spans="1:21" ht="15" customHeight="1" x14ac:dyDescent="0.15">
      <c r="A5516" s="10" t="s">
        <v>5564</v>
      </c>
      <c r="B5516" s="11" t="s">
        <v>22</v>
      </c>
      <c r="C5516" s="11" t="s">
        <v>23</v>
      </c>
      <c r="D5516" s="12">
        <v>45778</v>
      </c>
      <c r="E5516" s="11">
        <v>4474</v>
      </c>
      <c r="F5516" s="11" t="s">
        <v>24</v>
      </c>
      <c r="G5516" s="13">
        <v>16937.900000000001</v>
      </c>
      <c r="H5516" s="14">
        <f t="shared" si="602"/>
        <v>75780164.600000009</v>
      </c>
      <c r="I5516" s="14">
        <f>IF(F5516="GHS",H5516,H5516*Assumptions!$B$4)</f>
        <v>818425777.68000019</v>
      </c>
      <c r="J5516" s="15" t="str">
        <f>INDEX(Assumptions!$B$8:$B$12,MATCH(B5516,Assumptions!$A$8:$A$12,0))</f>
        <v>FIFO</v>
      </c>
      <c r="K5516" s="16">
        <f>G5516/(1-INDEX(Assumptions!$D$8:$D$12,MATCH(B5516,Assumptions!$A$8:$A$12,0)))</f>
        <v>20655.975609756097</v>
      </c>
      <c r="L5516" s="16">
        <f t="shared" si="603"/>
        <v>508.137</v>
      </c>
      <c r="M5516" s="16">
        <f t="shared" si="604"/>
        <v>1032.7987804878048</v>
      </c>
      <c r="N5516" s="14">
        <f>E5516*(K5516-L5516-M5516)*IF(F5516="GHS",1,Assumptions!$B$4)</f>
        <v>923623432.51838064</v>
      </c>
      <c r="O5516" s="15">
        <f t="shared" ca="1" si="605"/>
        <v>508</v>
      </c>
      <c r="P5516" s="15" t="str">
        <f t="shared" ca="1" si="606"/>
        <v>365d+</v>
      </c>
      <c r="Q5516" s="17">
        <f ca="1">IF(P5516="0-90d",0,IF(P5516="91-180d",INDEX(Assumptions!$F$8:$F$12,MATCH(B5516,Assumptions!$A$8:$A$12,0)),IF(P5516="181-365d",INDEX(Assumptions!$G$8:$G$12,MATCH(B5516,Assumptions!$A$8:$A$12,0)),INDEX(Assumptions!$H$8:$H$12,MATCH(B5516,Assumptions!$A$8:$A$12,0)))))</f>
        <v>0.5</v>
      </c>
      <c r="R5516" s="14">
        <f t="shared" ca="1" si="607"/>
        <v>409212888.84000009</v>
      </c>
      <c r="S5516" s="14">
        <f t="shared" ca="1" si="608"/>
        <v>409212888.84000009</v>
      </c>
      <c r="T5516" s="11" t="s">
        <v>25</v>
      </c>
      <c r="U5516" s="18" t="s">
        <v>26</v>
      </c>
    </row>
    <row r="5517" spans="1:21" ht="15" customHeight="1" x14ac:dyDescent="0.15">
      <c r="A5517" s="10" t="s">
        <v>5565</v>
      </c>
      <c r="B5517" s="11" t="s">
        <v>31</v>
      </c>
      <c r="C5517" s="11" t="s">
        <v>32</v>
      </c>
      <c r="D5517" s="12">
        <v>45896</v>
      </c>
      <c r="E5517" s="11">
        <v>4909</v>
      </c>
      <c r="F5517" s="11" t="s">
        <v>33</v>
      </c>
      <c r="G5517" s="13">
        <v>3051.79</v>
      </c>
      <c r="H5517" s="14">
        <f t="shared" si="602"/>
        <v>14981237.109999999</v>
      </c>
      <c r="I5517" s="14">
        <f>IF(F5517="GHS",H5517,H5517*Assumptions!$B$4)</f>
        <v>14981237.109999999</v>
      </c>
      <c r="J5517" s="15" t="str">
        <f>INDEX(Assumptions!$B$8:$B$12,MATCH(B5517,Assumptions!$A$8:$A$12,0))</f>
        <v>Weighted Average</v>
      </c>
      <c r="K5517" s="16">
        <f>G5517/(1-INDEX(Assumptions!$D$8:$D$12,MATCH(B5517,Assumptions!$A$8:$A$12,0)))</f>
        <v>4238.5972222222226</v>
      </c>
      <c r="L5517" s="16">
        <f t="shared" si="603"/>
        <v>91.553699999999992</v>
      </c>
      <c r="M5517" s="16">
        <f t="shared" si="604"/>
        <v>211.92986111111114</v>
      </c>
      <c r="N5517" s="14">
        <f>E5517*(K5517-L5517-M5517)*IF(F5517="GHS",1,Assumptions!$B$4)</f>
        <v>19317472.962394442</v>
      </c>
      <c r="O5517" s="15">
        <f t="shared" ca="1" si="605"/>
        <v>390</v>
      </c>
      <c r="P5517" s="15" t="str">
        <f t="shared" ca="1" si="606"/>
        <v>365d+</v>
      </c>
      <c r="Q5517" s="17">
        <f ca="1">IF(P5517="0-90d",0,IF(P5517="91-180d",INDEX(Assumptions!$F$8:$F$12,MATCH(B5517,Assumptions!$A$8:$A$12,0)),IF(P5517="181-365d",INDEX(Assumptions!$G$8:$G$12,MATCH(B5517,Assumptions!$A$8:$A$12,0)),INDEX(Assumptions!$H$8:$H$12,MATCH(B5517,Assumptions!$A$8:$A$12,0)))))</f>
        <v>0.6</v>
      </c>
      <c r="R5517" s="14">
        <f t="shared" ca="1" si="607"/>
        <v>8988742.2659999989</v>
      </c>
      <c r="S5517" s="14">
        <f t="shared" ca="1" si="608"/>
        <v>5992494.8440000005</v>
      </c>
      <c r="T5517" s="11" t="s">
        <v>25</v>
      </c>
      <c r="U5517" s="18" t="s">
        <v>26</v>
      </c>
    </row>
    <row r="5518" spans="1:21" ht="15" customHeight="1" x14ac:dyDescent="0.15">
      <c r="A5518" s="10" t="s">
        <v>5566</v>
      </c>
      <c r="B5518" s="11" t="s">
        <v>28</v>
      </c>
      <c r="C5518" s="11" t="s">
        <v>29</v>
      </c>
      <c r="D5518" s="12">
        <v>45953</v>
      </c>
      <c r="E5518" s="11">
        <v>714</v>
      </c>
      <c r="F5518" s="11" t="s">
        <v>24</v>
      </c>
      <c r="G5518" s="13">
        <v>6448.88</v>
      </c>
      <c r="H5518" s="14">
        <f t="shared" si="602"/>
        <v>4604500.32</v>
      </c>
      <c r="I5518" s="14">
        <f>IF(F5518="GHS",H5518,H5518*Assumptions!$B$4)</f>
        <v>49728603.456000008</v>
      </c>
      <c r="J5518" s="15" t="str">
        <f>INDEX(Assumptions!$B$8:$B$12,MATCH(B5518,Assumptions!$A$8:$A$12,0))</f>
        <v>Fair Value Less Costs to Sell</v>
      </c>
      <c r="K5518" s="16">
        <f>G5518/(1-INDEX(Assumptions!$D$8:$D$12,MATCH(B5518,Assumptions!$A$8:$A$12,0)))</f>
        <v>7328.272727272727</v>
      </c>
      <c r="L5518" s="16">
        <f t="shared" si="603"/>
        <v>193.46639999999999</v>
      </c>
      <c r="M5518" s="16">
        <f t="shared" si="604"/>
        <v>366.41363636363639</v>
      </c>
      <c r="N5518" s="14">
        <f>E5518*(K5518-L5518-M5518)*IF(F5518="GHS",1,Assumptions!$B$4)</f>
        <v>52192429.718138188</v>
      </c>
      <c r="O5518" s="15">
        <f t="shared" ca="1" si="605"/>
        <v>333</v>
      </c>
      <c r="P5518" s="15" t="str">
        <f t="shared" ca="1" si="606"/>
        <v>181-365d</v>
      </c>
      <c r="Q5518" s="17">
        <f ca="1">IF(P5518="0-90d",0,IF(P5518="91-180d",INDEX(Assumptions!$F$8:$F$12,MATCH(B5518,Assumptions!$A$8:$A$12,0)),IF(P5518="181-365d",INDEX(Assumptions!$G$8:$G$12,MATCH(B5518,Assumptions!$A$8:$A$12,0)),INDEX(Assumptions!$H$8:$H$12,MATCH(B5518,Assumptions!$A$8:$A$12,0)))))</f>
        <v>0.1</v>
      </c>
      <c r="R5518" s="14">
        <f t="shared" ca="1" si="607"/>
        <v>4972860.3456000006</v>
      </c>
      <c r="S5518" s="14">
        <f t="shared" ca="1" si="608"/>
        <v>44755743.110400006</v>
      </c>
      <c r="T5518" s="11" t="s">
        <v>50</v>
      </c>
      <c r="U5518" s="18" t="s">
        <v>26</v>
      </c>
    </row>
    <row r="5519" spans="1:21" ht="15" customHeight="1" x14ac:dyDescent="0.15">
      <c r="A5519" s="10" t="s">
        <v>5567</v>
      </c>
      <c r="B5519" s="11" t="s">
        <v>41</v>
      </c>
      <c r="C5519" s="11" t="s">
        <v>115</v>
      </c>
      <c r="D5519" s="12">
        <v>46011</v>
      </c>
      <c r="E5519" s="11">
        <v>4021</v>
      </c>
      <c r="F5519" s="11" t="s">
        <v>33</v>
      </c>
      <c r="G5519" s="13">
        <v>365.16</v>
      </c>
      <c r="H5519" s="14">
        <f t="shared" si="602"/>
        <v>1468308.36</v>
      </c>
      <c r="I5519" s="14">
        <f>IF(F5519="GHS",H5519,H5519*Assumptions!$B$4)</f>
        <v>1468308.36</v>
      </c>
      <c r="J5519" s="15" t="str">
        <f>INDEX(Assumptions!$B$8:$B$12,MATCH(B5519,Assumptions!$A$8:$A$12,0))</f>
        <v>Weighted Average</v>
      </c>
      <c r="K5519" s="16">
        <f>G5519/(1-INDEX(Assumptions!$D$8:$D$12,MATCH(B5519,Assumptions!$A$8:$A$12,0)))</f>
        <v>561.78461538461545</v>
      </c>
      <c r="L5519" s="16">
        <f t="shared" si="603"/>
        <v>10.954800000000001</v>
      </c>
      <c r="M5519" s="16">
        <f t="shared" si="604"/>
        <v>28.089230769230774</v>
      </c>
      <c r="N5519" s="14">
        <f>E5519*(K5519-L5519-M5519)*IF(F5519="GHS",1,Assumptions!$B$4)</f>
        <v>2101939.8907384621</v>
      </c>
      <c r="O5519" s="15">
        <f t="shared" ca="1" si="605"/>
        <v>275</v>
      </c>
      <c r="P5519" s="15" t="str">
        <f t="shared" ca="1" si="606"/>
        <v>181-365d</v>
      </c>
      <c r="Q5519" s="17">
        <f ca="1">IF(P5519="0-90d",0,IF(P5519="91-180d",INDEX(Assumptions!$F$8:$F$12,MATCH(B5519,Assumptions!$A$8:$A$12,0)),IF(P5519="181-365d",INDEX(Assumptions!$G$8:$G$12,MATCH(B5519,Assumptions!$A$8:$A$12,0)),INDEX(Assumptions!$H$8:$H$12,MATCH(B5519,Assumptions!$A$8:$A$12,0)))))</f>
        <v>0.35</v>
      </c>
      <c r="R5519" s="14">
        <f t="shared" ca="1" si="607"/>
        <v>513907.92599999998</v>
      </c>
      <c r="S5519" s="14">
        <f t="shared" ca="1" si="608"/>
        <v>954400.43400000012</v>
      </c>
      <c r="T5519" s="11" t="s">
        <v>25</v>
      </c>
      <c r="U5519" s="18" t="s">
        <v>36</v>
      </c>
    </row>
    <row r="5520" spans="1:21" ht="15" customHeight="1" x14ac:dyDescent="0.15">
      <c r="A5520" s="10" t="s">
        <v>5568</v>
      </c>
      <c r="B5520" s="11" t="s">
        <v>31</v>
      </c>
      <c r="C5520" s="11" t="s">
        <v>63</v>
      </c>
      <c r="D5520" s="12">
        <v>46151</v>
      </c>
      <c r="E5520" s="11">
        <v>4778</v>
      </c>
      <c r="F5520" s="11" t="s">
        <v>33</v>
      </c>
      <c r="G5520" s="13">
        <v>3061.31</v>
      </c>
      <c r="H5520" s="14">
        <f t="shared" si="602"/>
        <v>14626939.18</v>
      </c>
      <c r="I5520" s="14">
        <f>IF(F5520="GHS",H5520,H5520*Assumptions!$B$4)</f>
        <v>14626939.18</v>
      </c>
      <c r="J5520" s="15" t="str">
        <f>INDEX(Assumptions!$B$8:$B$12,MATCH(B5520,Assumptions!$A$8:$A$12,0))</f>
        <v>Weighted Average</v>
      </c>
      <c r="K5520" s="16">
        <f>G5520/(1-INDEX(Assumptions!$D$8:$D$12,MATCH(B5520,Assumptions!$A$8:$A$12,0)))</f>
        <v>4251.8194444444443</v>
      </c>
      <c r="L5520" s="16">
        <f t="shared" si="603"/>
        <v>91.839299999999994</v>
      </c>
      <c r="M5520" s="16">
        <f t="shared" si="604"/>
        <v>212.59097222222223</v>
      </c>
      <c r="N5520" s="14">
        <f>E5520*(K5520-L5520-M5520)*IF(F5520="GHS",1,Assumptions!$B$4)</f>
        <v>18860625.464877781</v>
      </c>
      <c r="O5520" s="15">
        <f t="shared" ca="1" si="605"/>
        <v>135</v>
      </c>
      <c r="P5520" s="15" t="str">
        <f t="shared" ca="1" si="606"/>
        <v>91-180d</v>
      </c>
      <c r="Q5520" s="17">
        <f ca="1">IF(P5520="0-90d",0,IF(P5520="91-180d",INDEX(Assumptions!$F$8:$F$12,MATCH(B5520,Assumptions!$A$8:$A$12,0)),IF(P5520="181-365d",INDEX(Assumptions!$G$8:$G$12,MATCH(B5520,Assumptions!$A$8:$A$12,0)),INDEX(Assumptions!$H$8:$H$12,MATCH(B5520,Assumptions!$A$8:$A$12,0)))))</f>
        <v>0.05</v>
      </c>
      <c r="R5520" s="14">
        <f t="shared" ca="1" si="607"/>
        <v>731346.95900000003</v>
      </c>
      <c r="S5520" s="14">
        <f t="shared" ca="1" si="608"/>
        <v>13895592.220999999</v>
      </c>
      <c r="T5520" s="11" t="s">
        <v>25</v>
      </c>
      <c r="U5520" s="18" t="s">
        <v>26</v>
      </c>
    </row>
    <row r="5521" spans="1:21" ht="15" customHeight="1" x14ac:dyDescent="0.15">
      <c r="A5521" s="10" t="s">
        <v>5569</v>
      </c>
      <c r="B5521" s="11" t="s">
        <v>41</v>
      </c>
      <c r="C5521" s="11" t="s">
        <v>44</v>
      </c>
      <c r="D5521" s="12">
        <v>45875</v>
      </c>
      <c r="E5521" s="11">
        <v>4953</v>
      </c>
      <c r="F5521" s="11" t="s">
        <v>33</v>
      </c>
      <c r="G5521" s="13">
        <v>515.53</v>
      </c>
      <c r="H5521" s="14">
        <f t="shared" si="602"/>
        <v>2553420.09</v>
      </c>
      <c r="I5521" s="14">
        <f>IF(F5521="GHS",H5521,H5521*Assumptions!$B$4)</f>
        <v>2553420.09</v>
      </c>
      <c r="J5521" s="15" t="str">
        <f>INDEX(Assumptions!$B$8:$B$12,MATCH(B5521,Assumptions!$A$8:$A$12,0))</f>
        <v>Weighted Average</v>
      </c>
      <c r="K5521" s="16">
        <f>G5521/(1-INDEX(Assumptions!$D$8:$D$12,MATCH(B5521,Assumptions!$A$8:$A$12,0)))</f>
        <v>793.12307692307684</v>
      </c>
      <c r="L5521" s="16">
        <f t="shared" si="603"/>
        <v>15.465899999999998</v>
      </c>
      <c r="M5521" s="16">
        <f t="shared" si="604"/>
        <v>39.656153846153842</v>
      </c>
      <c r="N5521" s="14">
        <f>E5521*(K5521-L5521-M5521)*IF(F5521="GHS",1,Assumptions!$B$4)</f>
        <v>3655319.0672999993</v>
      </c>
      <c r="O5521" s="15">
        <f t="shared" ca="1" si="605"/>
        <v>411</v>
      </c>
      <c r="P5521" s="15" t="str">
        <f t="shared" ca="1" si="606"/>
        <v>365d+</v>
      </c>
      <c r="Q5521" s="17">
        <f ca="1">IF(P5521="0-90d",0,IF(P5521="91-180d",INDEX(Assumptions!$F$8:$F$12,MATCH(B5521,Assumptions!$A$8:$A$12,0)),IF(P5521="181-365d",INDEX(Assumptions!$G$8:$G$12,MATCH(B5521,Assumptions!$A$8:$A$12,0)),INDEX(Assumptions!$H$8:$H$12,MATCH(B5521,Assumptions!$A$8:$A$12,0)))))</f>
        <v>0.8</v>
      </c>
      <c r="R5521" s="14">
        <f t="shared" ca="1" si="607"/>
        <v>2042736.0719999999</v>
      </c>
      <c r="S5521" s="14">
        <f t="shared" ca="1" si="608"/>
        <v>510684.01799999992</v>
      </c>
      <c r="T5521" s="11" t="s">
        <v>25</v>
      </c>
      <c r="U5521" s="18" t="s">
        <v>36</v>
      </c>
    </row>
    <row r="5522" spans="1:21" ht="15" customHeight="1" x14ac:dyDescent="0.15">
      <c r="A5522" s="10" t="s">
        <v>5570</v>
      </c>
      <c r="B5522" s="11" t="s">
        <v>28</v>
      </c>
      <c r="C5522" s="11" t="s">
        <v>55</v>
      </c>
      <c r="D5522" s="12">
        <v>45931</v>
      </c>
      <c r="E5522" s="11">
        <v>1424</v>
      </c>
      <c r="F5522" s="11" t="s">
        <v>24</v>
      </c>
      <c r="G5522" s="13">
        <v>8654.34</v>
      </c>
      <c r="H5522" s="14">
        <f t="shared" si="602"/>
        <v>12323780.16</v>
      </c>
      <c r="I5522" s="14">
        <f>IF(F5522="GHS",H5522,H5522*Assumptions!$B$4)</f>
        <v>133096825.72800002</v>
      </c>
      <c r="J5522" s="15" t="str">
        <f>INDEX(Assumptions!$B$8:$B$12,MATCH(B5522,Assumptions!$A$8:$A$12,0))</f>
        <v>Fair Value Less Costs to Sell</v>
      </c>
      <c r="K5522" s="16">
        <f>G5522/(1-INDEX(Assumptions!$D$8:$D$12,MATCH(B5522,Assumptions!$A$8:$A$12,0)))</f>
        <v>9834.4772727272721</v>
      </c>
      <c r="L5522" s="16">
        <f t="shared" si="603"/>
        <v>259.6302</v>
      </c>
      <c r="M5522" s="16">
        <f t="shared" si="604"/>
        <v>491.7238636363636</v>
      </c>
      <c r="N5522" s="14">
        <f>E5522*(K5522-L5522-M5522)*IF(F5522="GHS",1,Assumptions!$B$4)</f>
        <v>139691168.45725092</v>
      </c>
      <c r="O5522" s="15">
        <f t="shared" ca="1" si="605"/>
        <v>355</v>
      </c>
      <c r="P5522" s="15" t="str">
        <f t="shared" ca="1" si="606"/>
        <v>181-365d</v>
      </c>
      <c r="Q5522" s="17">
        <f ca="1">IF(P5522="0-90d",0,IF(P5522="91-180d",INDEX(Assumptions!$F$8:$F$12,MATCH(B5522,Assumptions!$A$8:$A$12,0)),IF(P5522="181-365d",INDEX(Assumptions!$G$8:$G$12,MATCH(B5522,Assumptions!$A$8:$A$12,0)),INDEX(Assumptions!$H$8:$H$12,MATCH(B5522,Assumptions!$A$8:$A$12,0)))))</f>
        <v>0.1</v>
      </c>
      <c r="R5522" s="14">
        <f t="shared" ca="1" si="607"/>
        <v>13309682.572800003</v>
      </c>
      <c r="S5522" s="14">
        <f t="shared" ca="1" si="608"/>
        <v>119787143.1552</v>
      </c>
      <c r="T5522" s="11" t="s">
        <v>25</v>
      </c>
      <c r="U5522" s="18" t="s">
        <v>26</v>
      </c>
    </row>
    <row r="5523" spans="1:21" ht="15" customHeight="1" x14ac:dyDescent="0.15">
      <c r="A5523" s="10" t="s">
        <v>5571</v>
      </c>
      <c r="B5523" s="11" t="s">
        <v>31</v>
      </c>
      <c r="C5523" s="11" t="s">
        <v>76</v>
      </c>
      <c r="D5523" s="12">
        <v>46066</v>
      </c>
      <c r="E5523" s="11">
        <v>3039</v>
      </c>
      <c r="F5523" s="11" t="s">
        <v>33</v>
      </c>
      <c r="G5523" s="13">
        <v>2805.43</v>
      </c>
      <c r="H5523" s="14">
        <f t="shared" si="602"/>
        <v>8525701.7699999996</v>
      </c>
      <c r="I5523" s="14">
        <f>IF(F5523="GHS",H5523,H5523*Assumptions!$B$4)</f>
        <v>8525701.7699999996</v>
      </c>
      <c r="J5523" s="15" t="str">
        <f>INDEX(Assumptions!$B$8:$B$12,MATCH(B5523,Assumptions!$A$8:$A$12,0))</f>
        <v>Weighted Average</v>
      </c>
      <c r="K5523" s="16">
        <f>G5523/(1-INDEX(Assumptions!$D$8:$D$12,MATCH(B5523,Assumptions!$A$8:$A$12,0)))</f>
        <v>3896.4305555555557</v>
      </c>
      <c r="L5523" s="16">
        <f t="shared" si="603"/>
        <v>84.162899999999993</v>
      </c>
      <c r="M5523" s="16">
        <f t="shared" si="604"/>
        <v>194.82152777777779</v>
      </c>
      <c r="N5523" s="14">
        <f>E5523*(K5523-L5523-M5523)*IF(F5523="GHS",1,Assumptions!$B$4)</f>
        <v>10993418.782316668</v>
      </c>
      <c r="O5523" s="15">
        <f t="shared" ca="1" si="605"/>
        <v>220</v>
      </c>
      <c r="P5523" s="15" t="str">
        <f t="shared" ca="1" si="606"/>
        <v>181-365d</v>
      </c>
      <c r="Q5523" s="17">
        <f ca="1">IF(P5523="0-90d",0,IF(P5523="91-180d",INDEX(Assumptions!$F$8:$F$12,MATCH(B5523,Assumptions!$A$8:$A$12,0)),IF(P5523="181-365d",INDEX(Assumptions!$G$8:$G$12,MATCH(B5523,Assumptions!$A$8:$A$12,0)),INDEX(Assumptions!$H$8:$H$12,MATCH(B5523,Assumptions!$A$8:$A$12,0)))))</f>
        <v>0.2</v>
      </c>
      <c r="R5523" s="14">
        <f t="shared" ca="1" si="607"/>
        <v>1705140.3540000001</v>
      </c>
      <c r="S5523" s="14">
        <f t="shared" ca="1" si="608"/>
        <v>6820561.4159999993</v>
      </c>
      <c r="T5523" s="11" t="s">
        <v>25</v>
      </c>
      <c r="U5523" s="18" t="s">
        <v>36</v>
      </c>
    </row>
    <row r="5524" spans="1:21" ht="15" customHeight="1" x14ac:dyDescent="0.15">
      <c r="A5524" s="10" t="s">
        <v>5572</v>
      </c>
      <c r="B5524" s="11" t="s">
        <v>28</v>
      </c>
      <c r="C5524" s="11" t="s">
        <v>38</v>
      </c>
      <c r="D5524" s="12">
        <v>45955</v>
      </c>
      <c r="E5524" s="11">
        <v>2462</v>
      </c>
      <c r="F5524" s="11" t="s">
        <v>24</v>
      </c>
      <c r="G5524" s="13">
        <v>6477.07</v>
      </c>
      <c r="H5524" s="14">
        <f t="shared" si="602"/>
        <v>15946546.34</v>
      </c>
      <c r="I5524" s="14">
        <f>IF(F5524="GHS",H5524,H5524*Assumptions!$B$4)</f>
        <v>172222700.472</v>
      </c>
      <c r="J5524" s="15" t="str">
        <f>INDEX(Assumptions!$B$8:$B$12,MATCH(B5524,Assumptions!$A$8:$A$12,0))</f>
        <v>Fair Value Less Costs to Sell</v>
      </c>
      <c r="K5524" s="16">
        <f>G5524/(1-INDEX(Assumptions!$D$8:$D$12,MATCH(B5524,Assumptions!$A$8:$A$12,0)))</f>
        <v>7360.306818181818</v>
      </c>
      <c r="L5524" s="16">
        <f t="shared" si="603"/>
        <v>194.31209999999999</v>
      </c>
      <c r="M5524" s="16">
        <f t="shared" si="604"/>
        <v>368.01534090909092</v>
      </c>
      <c r="N5524" s="14">
        <f>E5524*(K5524-L5524-M5524)*IF(F5524="GHS",1,Assumptions!$B$4)</f>
        <v>180755552.44993091</v>
      </c>
      <c r="O5524" s="15">
        <f t="shared" ca="1" si="605"/>
        <v>331</v>
      </c>
      <c r="P5524" s="15" t="str">
        <f t="shared" ca="1" si="606"/>
        <v>181-365d</v>
      </c>
      <c r="Q5524" s="17">
        <f ca="1">IF(P5524="0-90d",0,IF(P5524="91-180d",INDEX(Assumptions!$F$8:$F$12,MATCH(B5524,Assumptions!$A$8:$A$12,0)),IF(P5524="181-365d",INDEX(Assumptions!$G$8:$G$12,MATCH(B5524,Assumptions!$A$8:$A$12,0)),INDEX(Assumptions!$H$8:$H$12,MATCH(B5524,Assumptions!$A$8:$A$12,0)))))</f>
        <v>0.1</v>
      </c>
      <c r="R5524" s="14">
        <f t="shared" ca="1" si="607"/>
        <v>17222270.047200002</v>
      </c>
      <c r="S5524" s="14">
        <f t="shared" ca="1" si="608"/>
        <v>155000430.42480001</v>
      </c>
      <c r="T5524" s="11" t="s">
        <v>25</v>
      </c>
      <c r="U5524" s="18" t="s">
        <v>36</v>
      </c>
    </row>
    <row r="5525" spans="1:21" ht="15" customHeight="1" x14ac:dyDescent="0.15">
      <c r="A5525" s="10" t="s">
        <v>5573</v>
      </c>
      <c r="B5525" s="11" t="s">
        <v>28</v>
      </c>
      <c r="C5525" s="11" t="s">
        <v>55</v>
      </c>
      <c r="D5525" s="12">
        <v>46174</v>
      </c>
      <c r="E5525" s="11">
        <v>4737</v>
      </c>
      <c r="F5525" s="11" t="s">
        <v>24</v>
      </c>
      <c r="G5525" s="13">
        <v>10031.82</v>
      </c>
      <c r="H5525" s="14">
        <f t="shared" si="602"/>
        <v>47520731.339999996</v>
      </c>
      <c r="I5525" s="14">
        <f>IF(F5525="GHS",H5525,H5525*Assumptions!$B$4)</f>
        <v>513223898.472</v>
      </c>
      <c r="J5525" s="15" t="str">
        <f>INDEX(Assumptions!$B$8:$B$12,MATCH(B5525,Assumptions!$A$8:$A$12,0))</f>
        <v>Fair Value Less Costs to Sell</v>
      </c>
      <c r="K5525" s="16">
        <f>G5525/(1-INDEX(Assumptions!$D$8:$D$12,MATCH(B5525,Assumptions!$A$8:$A$12,0)))</f>
        <v>11399.795454545454</v>
      </c>
      <c r="L5525" s="16">
        <f t="shared" si="603"/>
        <v>300.95459999999997</v>
      </c>
      <c r="M5525" s="16">
        <f t="shared" si="604"/>
        <v>569.98977272727268</v>
      </c>
      <c r="N5525" s="14">
        <f>E5525*(K5525-L5525-M5525)*IF(F5525="GHS",1,Assumptions!$B$4)</f>
        <v>538651809.80538547</v>
      </c>
      <c r="O5525" s="15">
        <f t="shared" ca="1" si="605"/>
        <v>112</v>
      </c>
      <c r="P5525" s="15" t="str">
        <f t="shared" ca="1" si="606"/>
        <v>91-180d</v>
      </c>
      <c r="Q5525" s="17">
        <f ca="1">IF(P5525="0-90d",0,IF(P5525="91-180d",INDEX(Assumptions!$F$8:$F$12,MATCH(B5525,Assumptions!$A$8:$A$12,0)),IF(P5525="181-365d",INDEX(Assumptions!$G$8:$G$12,MATCH(B5525,Assumptions!$A$8:$A$12,0)),INDEX(Assumptions!$H$8:$H$12,MATCH(B5525,Assumptions!$A$8:$A$12,0)))))</f>
        <v>0.02</v>
      </c>
      <c r="R5525" s="14">
        <f t="shared" ca="1" si="607"/>
        <v>10264477.96944</v>
      </c>
      <c r="S5525" s="14">
        <f t="shared" ca="1" si="608"/>
        <v>502959420.50256002</v>
      </c>
      <c r="T5525" s="11" t="s">
        <v>25</v>
      </c>
      <c r="U5525" s="18" t="s">
        <v>26</v>
      </c>
    </row>
    <row r="5526" spans="1:21" ht="15" customHeight="1" x14ac:dyDescent="0.15">
      <c r="A5526" s="10" t="s">
        <v>5574</v>
      </c>
      <c r="B5526" s="11" t="s">
        <v>28</v>
      </c>
      <c r="C5526" s="11" t="s">
        <v>55</v>
      </c>
      <c r="D5526" s="12">
        <v>45828</v>
      </c>
      <c r="E5526" s="11">
        <v>1713</v>
      </c>
      <c r="F5526" s="11" t="s">
        <v>24</v>
      </c>
      <c r="G5526" s="13">
        <v>6184.04</v>
      </c>
      <c r="H5526" s="14">
        <f t="shared" si="602"/>
        <v>10593260.52</v>
      </c>
      <c r="I5526" s="14">
        <f>IF(F5526="GHS",H5526,H5526*Assumptions!$B$4)</f>
        <v>114407213.616</v>
      </c>
      <c r="J5526" s="15" t="str">
        <f>INDEX(Assumptions!$B$8:$B$12,MATCH(B5526,Assumptions!$A$8:$A$12,0))</f>
        <v>Fair Value Less Costs to Sell</v>
      </c>
      <c r="K5526" s="16">
        <f>G5526/(1-INDEX(Assumptions!$D$8:$D$12,MATCH(B5526,Assumptions!$A$8:$A$12,0)))</f>
        <v>7027.318181818182</v>
      </c>
      <c r="L5526" s="16">
        <f t="shared" si="603"/>
        <v>185.52119999999999</v>
      </c>
      <c r="M5526" s="16">
        <f t="shared" si="604"/>
        <v>351.3659090909091</v>
      </c>
      <c r="N5526" s="14">
        <f>E5526*(K5526-L5526-M5526)*IF(F5526="GHS",1,Assumptions!$B$4)</f>
        <v>120075571.01788364</v>
      </c>
      <c r="O5526" s="15">
        <f t="shared" ca="1" si="605"/>
        <v>458</v>
      </c>
      <c r="P5526" s="15" t="str">
        <f t="shared" ca="1" si="606"/>
        <v>365d+</v>
      </c>
      <c r="Q5526" s="17">
        <f ca="1">IF(P5526="0-90d",0,IF(P5526="91-180d",INDEX(Assumptions!$F$8:$F$12,MATCH(B5526,Assumptions!$A$8:$A$12,0)),IF(P5526="181-365d",INDEX(Assumptions!$G$8:$G$12,MATCH(B5526,Assumptions!$A$8:$A$12,0)),INDEX(Assumptions!$H$8:$H$12,MATCH(B5526,Assumptions!$A$8:$A$12,0)))))</f>
        <v>0.4</v>
      </c>
      <c r="R5526" s="14">
        <f t="shared" ca="1" si="607"/>
        <v>45762885.446400002</v>
      </c>
      <c r="S5526" s="14">
        <f t="shared" ca="1" si="608"/>
        <v>68644328.169599995</v>
      </c>
      <c r="T5526" s="11" t="s">
        <v>25</v>
      </c>
      <c r="U5526" s="18" t="s">
        <v>26</v>
      </c>
    </row>
    <row r="5527" spans="1:21" ht="15" customHeight="1" x14ac:dyDescent="0.15">
      <c r="A5527" s="10" t="s">
        <v>5575</v>
      </c>
      <c r="B5527" s="11" t="s">
        <v>31</v>
      </c>
      <c r="C5527" s="11" t="s">
        <v>63</v>
      </c>
      <c r="D5527" s="12">
        <v>45918</v>
      </c>
      <c r="E5527" s="11">
        <v>3946</v>
      </c>
      <c r="F5527" s="11" t="s">
        <v>33</v>
      </c>
      <c r="G5527" s="13">
        <v>944.8</v>
      </c>
      <c r="H5527" s="14">
        <f t="shared" si="602"/>
        <v>3728180.8</v>
      </c>
      <c r="I5527" s="14">
        <f>IF(F5527="GHS",H5527,H5527*Assumptions!$B$4)</f>
        <v>3728180.8</v>
      </c>
      <c r="J5527" s="15" t="str">
        <f>INDEX(Assumptions!$B$8:$B$12,MATCH(B5527,Assumptions!$A$8:$A$12,0))</f>
        <v>Weighted Average</v>
      </c>
      <c r="K5527" s="16">
        <f>G5527/(1-INDEX(Assumptions!$D$8:$D$12,MATCH(B5527,Assumptions!$A$8:$A$12,0)))</f>
        <v>1312.2222222222222</v>
      </c>
      <c r="L5527" s="16">
        <f t="shared" si="603"/>
        <v>28.343999999999998</v>
      </c>
      <c r="M5527" s="16">
        <f t="shared" si="604"/>
        <v>65.611111111111114</v>
      </c>
      <c r="N5527" s="14">
        <f>E5527*(K5527-L5527-M5527)*IF(F5527="GHS",1,Assumptions!$B$4)</f>
        <v>4807282.0204444444</v>
      </c>
      <c r="O5527" s="15">
        <f t="shared" ca="1" si="605"/>
        <v>368</v>
      </c>
      <c r="P5527" s="15" t="str">
        <f t="shared" ca="1" si="606"/>
        <v>365d+</v>
      </c>
      <c r="Q5527" s="17">
        <f ca="1">IF(P5527="0-90d",0,IF(P5527="91-180d",INDEX(Assumptions!$F$8:$F$12,MATCH(B5527,Assumptions!$A$8:$A$12,0)),IF(P5527="181-365d",INDEX(Assumptions!$G$8:$G$12,MATCH(B5527,Assumptions!$A$8:$A$12,0)),INDEX(Assumptions!$H$8:$H$12,MATCH(B5527,Assumptions!$A$8:$A$12,0)))))</f>
        <v>0.6</v>
      </c>
      <c r="R5527" s="14">
        <f t="shared" ca="1" si="607"/>
        <v>2236908.48</v>
      </c>
      <c r="S5527" s="14">
        <f t="shared" ca="1" si="608"/>
        <v>1491272.3199999998</v>
      </c>
      <c r="T5527" s="11" t="s">
        <v>25</v>
      </c>
      <c r="U5527" s="18" t="s">
        <v>26</v>
      </c>
    </row>
    <row r="5528" spans="1:21" ht="15" customHeight="1" x14ac:dyDescent="0.15">
      <c r="A5528" s="10" t="s">
        <v>5576</v>
      </c>
      <c r="B5528" s="11" t="s">
        <v>46</v>
      </c>
      <c r="C5528" s="11" t="s">
        <v>119</v>
      </c>
      <c r="D5528" s="12">
        <v>46176</v>
      </c>
      <c r="E5528" s="11">
        <v>99</v>
      </c>
      <c r="F5528" s="11" t="s">
        <v>33</v>
      </c>
      <c r="G5528" s="13">
        <v>524489.44999999995</v>
      </c>
      <c r="H5528" s="14">
        <f t="shared" si="602"/>
        <v>51924455.549999997</v>
      </c>
      <c r="I5528" s="14">
        <f>IF(F5528="GHS",H5528,H5528*Assumptions!$B$4)</f>
        <v>51924455.549999997</v>
      </c>
      <c r="J5528" s="15" t="str">
        <f>INDEX(Assumptions!$B$8:$B$12,MATCH(B5528,Assumptions!$A$8:$A$12,0))</f>
        <v>Specific Identification</v>
      </c>
      <c r="K5528" s="16">
        <f>G5528/(1-INDEX(Assumptions!$D$8:$D$12,MATCH(B5528,Assumptions!$A$8:$A$12,0)))</f>
        <v>672422.37179487175</v>
      </c>
      <c r="L5528" s="16">
        <f t="shared" si="603"/>
        <v>15734.683499999997</v>
      </c>
      <c r="M5528" s="16">
        <f t="shared" si="604"/>
        <v>33621.118589743586</v>
      </c>
      <c r="N5528" s="14">
        <f>E5528*(K5528-L5528-M5528)*IF(F5528="GHS",1,Assumptions!$B$4)</f>
        <v>61683590.400807679</v>
      </c>
      <c r="O5528" s="15">
        <f t="shared" ca="1" si="605"/>
        <v>110</v>
      </c>
      <c r="P5528" s="15" t="str">
        <f t="shared" ca="1" si="606"/>
        <v>91-180d</v>
      </c>
      <c r="Q5528" s="17">
        <f ca="1">IF(P5528="0-90d",0,IF(P5528="91-180d",INDEX(Assumptions!$F$8:$F$12,MATCH(B5528,Assumptions!$A$8:$A$12,0)),IF(P5528="181-365d",INDEX(Assumptions!$G$8:$G$12,MATCH(B5528,Assumptions!$A$8:$A$12,0)),INDEX(Assumptions!$H$8:$H$12,MATCH(B5528,Assumptions!$A$8:$A$12,0)))))</f>
        <v>0</v>
      </c>
      <c r="R5528" s="14">
        <f t="shared" ca="1" si="607"/>
        <v>0</v>
      </c>
      <c r="S5528" s="14">
        <f t="shared" ca="1" si="608"/>
        <v>51924455.549999997</v>
      </c>
      <c r="T5528" s="11" t="s">
        <v>25</v>
      </c>
      <c r="U5528" s="18" t="s">
        <v>26</v>
      </c>
    </row>
    <row r="5529" spans="1:21" ht="15" customHeight="1" x14ac:dyDescent="0.15">
      <c r="A5529" s="10" t="s">
        <v>5577</v>
      </c>
      <c r="B5529" s="11" t="s">
        <v>41</v>
      </c>
      <c r="C5529" s="11" t="s">
        <v>42</v>
      </c>
      <c r="D5529" s="12">
        <v>46066</v>
      </c>
      <c r="E5529" s="11">
        <v>1426</v>
      </c>
      <c r="F5529" s="11" t="s">
        <v>33</v>
      </c>
      <c r="G5529" s="13">
        <v>366.86</v>
      </c>
      <c r="H5529" s="14">
        <f t="shared" si="602"/>
        <v>523142.36000000004</v>
      </c>
      <c r="I5529" s="14">
        <f>IF(F5529="GHS",H5529,H5529*Assumptions!$B$4)</f>
        <v>523142.36000000004</v>
      </c>
      <c r="J5529" s="15" t="str">
        <f>INDEX(Assumptions!$B$8:$B$12,MATCH(B5529,Assumptions!$A$8:$A$12,0))</f>
        <v>Weighted Average</v>
      </c>
      <c r="K5529" s="16">
        <f>G5529/(1-INDEX(Assumptions!$D$8:$D$12,MATCH(B5529,Assumptions!$A$8:$A$12,0)))</f>
        <v>564.4</v>
      </c>
      <c r="L5529" s="16">
        <f t="shared" si="603"/>
        <v>11.005800000000001</v>
      </c>
      <c r="M5529" s="16">
        <f t="shared" si="604"/>
        <v>28.22</v>
      </c>
      <c r="N5529" s="14">
        <f>E5529*(K5529-L5529-M5529)*IF(F5529="GHS",1,Assumptions!$B$4)</f>
        <v>748898.40919999988</v>
      </c>
      <c r="O5529" s="15">
        <f t="shared" ca="1" si="605"/>
        <v>220</v>
      </c>
      <c r="P5529" s="15" t="str">
        <f t="shared" ca="1" si="606"/>
        <v>181-365d</v>
      </c>
      <c r="Q5529" s="17">
        <f ca="1">IF(P5529="0-90d",0,IF(P5529="91-180d",INDEX(Assumptions!$F$8:$F$12,MATCH(B5529,Assumptions!$A$8:$A$12,0)),IF(P5529="181-365d",INDEX(Assumptions!$G$8:$G$12,MATCH(B5529,Assumptions!$A$8:$A$12,0)),INDEX(Assumptions!$H$8:$H$12,MATCH(B5529,Assumptions!$A$8:$A$12,0)))))</f>
        <v>0.35</v>
      </c>
      <c r="R5529" s="14">
        <f t="shared" ca="1" si="607"/>
        <v>183099.826</v>
      </c>
      <c r="S5529" s="14">
        <f t="shared" ca="1" si="608"/>
        <v>340042.53400000004</v>
      </c>
      <c r="T5529" s="11" t="s">
        <v>25</v>
      </c>
      <c r="U5529" s="18" t="s">
        <v>26</v>
      </c>
    </row>
    <row r="5530" spans="1:21" ht="15" customHeight="1" x14ac:dyDescent="0.15">
      <c r="A5530" s="10" t="s">
        <v>5578</v>
      </c>
      <c r="B5530" s="11" t="s">
        <v>41</v>
      </c>
      <c r="C5530" s="11" t="s">
        <v>49</v>
      </c>
      <c r="D5530" s="12">
        <v>46040</v>
      </c>
      <c r="E5530" s="11">
        <v>650</v>
      </c>
      <c r="F5530" s="11" t="s">
        <v>33</v>
      </c>
      <c r="G5530" s="13">
        <v>175.85</v>
      </c>
      <c r="H5530" s="14">
        <f t="shared" si="602"/>
        <v>114302.5</v>
      </c>
      <c r="I5530" s="14">
        <f>IF(F5530="GHS",H5530,H5530*Assumptions!$B$4)</f>
        <v>114302.5</v>
      </c>
      <c r="J5530" s="15" t="str">
        <f>INDEX(Assumptions!$B$8:$B$12,MATCH(B5530,Assumptions!$A$8:$A$12,0))</f>
        <v>Weighted Average</v>
      </c>
      <c r="K5530" s="16">
        <f>G5530/(1-INDEX(Assumptions!$D$8:$D$12,MATCH(B5530,Assumptions!$A$8:$A$12,0)))</f>
        <v>270.53846153846155</v>
      </c>
      <c r="L5530" s="16">
        <f t="shared" si="603"/>
        <v>5.2755000000000001</v>
      </c>
      <c r="M5530" s="16">
        <f t="shared" si="604"/>
        <v>13.526923076923078</v>
      </c>
      <c r="N5530" s="14">
        <f>E5530*(K5530-L5530-M5530)*IF(F5530="GHS",1,Assumptions!$B$4)</f>
        <v>163628.42499999999</v>
      </c>
      <c r="O5530" s="15">
        <f t="shared" ca="1" si="605"/>
        <v>246</v>
      </c>
      <c r="P5530" s="15" t="str">
        <f t="shared" ca="1" si="606"/>
        <v>181-365d</v>
      </c>
      <c r="Q5530" s="17">
        <f ca="1">IF(P5530="0-90d",0,IF(P5530="91-180d",INDEX(Assumptions!$F$8:$F$12,MATCH(B5530,Assumptions!$A$8:$A$12,0)),IF(P5530="181-365d",INDEX(Assumptions!$G$8:$G$12,MATCH(B5530,Assumptions!$A$8:$A$12,0)),INDEX(Assumptions!$H$8:$H$12,MATCH(B5530,Assumptions!$A$8:$A$12,0)))))</f>
        <v>0.35</v>
      </c>
      <c r="R5530" s="14">
        <f t="shared" ca="1" si="607"/>
        <v>40005.875</v>
      </c>
      <c r="S5530" s="14">
        <f t="shared" ca="1" si="608"/>
        <v>74296.625</v>
      </c>
      <c r="T5530" s="11" t="s">
        <v>25</v>
      </c>
      <c r="U5530" s="18" t="s">
        <v>26</v>
      </c>
    </row>
    <row r="5531" spans="1:21" ht="15" customHeight="1" x14ac:dyDescent="0.15">
      <c r="A5531" s="10" t="s">
        <v>5579</v>
      </c>
      <c r="B5531" s="11" t="s">
        <v>28</v>
      </c>
      <c r="C5531" s="11" t="s">
        <v>29</v>
      </c>
      <c r="D5531" s="12">
        <v>45762</v>
      </c>
      <c r="E5531" s="11">
        <v>2869</v>
      </c>
      <c r="F5531" s="11" t="s">
        <v>24</v>
      </c>
      <c r="G5531" s="13">
        <v>7809.26</v>
      </c>
      <c r="H5531" s="14">
        <f t="shared" si="602"/>
        <v>22404766.940000001</v>
      </c>
      <c r="I5531" s="14">
        <f>IF(F5531="GHS",H5531,H5531*Assumptions!$B$4)</f>
        <v>241971482.95200002</v>
      </c>
      <c r="J5531" s="15" t="str">
        <f>INDEX(Assumptions!$B$8:$B$12,MATCH(B5531,Assumptions!$A$8:$A$12,0))</f>
        <v>Fair Value Less Costs to Sell</v>
      </c>
      <c r="K5531" s="16">
        <f>G5531/(1-INDEX(Assumptions!$D$8:$D$12,MATCH(B5531,Assumptions!$A$8:$A$12,0)))</f>
        <v>8874.1590909090919</v>
      </c>
      <c r="L5531" s="16">
        <f t="shared" si="603"/>
        <v>234.27779999999998</v>
      </c>
      <c r="M5531" s="16">
        <f t="shared" si="604"/>
        <v>443.70795454545464</v>
      </c>
      <c r="N5531" s="14">
        <f>E5531*(K5531-L5531-M5531)*IF(F5531="GHS",1,Assumptions!$B$4)</f>
        <v>253960070.06189463</v>
      </c>
      <c r="O5531" s="15">
        <f t="shared" ca="1" si="605"/>
        <v>524</v>
      </c>
      <c r="P5531" s="15" t="str">
        <f t="shared" ca="1" si="606"/>
        <v>365d+</v>
      </c>
      <c r="Q5531" s="17">
        <f ca="1">IF(P5531="0-90d",0,IF(P5531="91-180d",INDEX(Assumptions!$F$8:$F$12,MATCH(B5531,Assumptions!$A$8:$A$12,0)),IF(P5531="181-365d",INDEX(Assumptions!$G$8:$G$12,MATCH(B5531,Assumptions!$A$8:$A$12,0)),INDEX(Assumptions!$H$8:$H$12,MATCH(B5531,Assumptions!$A$8:$A$12,0)))))</f>
        <v>0.4</v>
      </c>
      <c r="R5531" s="14">
        <f t="shared" ca="1" si="607"/>
        <v>96788593.180800021</v>
      </c>
      <c r="S5531" s="14">
        <f t="shared" ca="1" si="608"/>
        <v>145182889.7712</v>
      </c>
      <c r="T5531" s="11" t="s">
        <v>25</v>
      </c>
      <c r="U5531" s="18" t="s">
        <v>26</v>
      </c>
    </row>
    <row r="5532" spans="1:21" ht="15" customHeight="1" x14ac:dyDescent="0.15">
      <c r="A5532" s="10" t="s">
        <v>5580</v>
      </c>
      <c r="B5532" s="11" t="s">
        <v>31</v>
      </c>
      <c r="C5532" s="11" t="s">
        <v>76</v>
      </c>
      <c r="D5532" s="12">
        <v>45951</v>
      </c>
      <c r="E5532" s="11">
        <v>489</v>
      </c>
      <c r="F5532" s="11" t="s">
        <v>33</v>
      </c>
      <c r="G5532" s="13">
        <v>3745.76</v>
      </c>
      <c r="H5532" s="14">
        <f t="shared" si="602"/>
        <v>1831676.6400000001</v>
      </c>
      <c r="I5532" s="14">
        <f>IF(F5532="GHS",H5532,H5532*Assumptions!$B$4)</f>
        <v>1831676.6400000001</v>
      </c>
      <c r="J5532" s="15" t="str">
        <f>INDEX(Assumptions!$B$8:$B$12,MATCH(B5532,Assumptions!$A$8:$A$12,0))</f>
        <v>Weighted Average</v>
      </c>
      <c r="K5532" s="16">
        <f>G5532/(1-INDEX(Assumptions!$D$8:$D$12,MATCH(B5532,Assumptions!$A$8:$A$12,0)))</f>
        <v>5202.4444444444453</v>
      </c>
      <c r="L5532" s="16">
        <f t="shared" si="603"/>
        <v>112.3728</v>
      </c>
      <c r="M5532" s="16">
        <f t="shared" si="604"/>
        <v>260.12222222222226</v>
      </c>
      <c r="N5532" s="14">
        <f>E5532*(K5532-L5532-M5532)*IF(F5532="GHS",1,Assumptions!$B$4)</f>
        <v>2361845.2674666671</v>
      </c>
      <c r="O5532" s="15">
        <f t="shared" ca="1" si="605"/>
        <v>335</v>
      </c>
      <c r="P5532" s="15" t="str">
        <f t="shared" ca="1" si="606"/>
        <v>181-365d</v>
      </c>
      <c r="Q5532" s="17">
        <f ca="1">IF(P5532="0-90d",0,IF(P5532="91-180d",INDEX(Assumptions!$F$8:$F$12,MATCH(B5532,Assumptions!$A$8:$A$12,0)),IF(P5532="181-365d",INDEX(Assumptions!$G$8:$G$12,MATCH(B5532,Assumptions!$A$8:$A$12,0)),INDEX(Assumptions!$H$8:$H$12,MATCH(B5532,Assumptions!$A$8:$A$12,0)))))</f>
        <v>0.2</v>
      </c>
      <c r="R5532" s="14">
        <f t="shared" ca="1" si="607"/>
        <v>366335.32800000004</v>
      </c>
      <c r="S5532" s="14">
        <f t="shared" ca="1" si="608"/>
        <v>1465341.3120000002</v>
      </c>
      <c r="T5532" s="11" t="s">
        <v>25</v>
      </c>
      <c r="U5532" s="18" t="s">
        <v>26</v>
      </c>
    </row>
    <row r="5533" spans="1:21" ht="15" customHeight="1" x14ac:dyDescent="0.15">
      <c r="A5533" s="10" t="s">
        <v>5581</v>
      </c>
      <c r="B5533" s="11" t="s">
        <v>28</v>
      </c>
      <c r="C5533" s="11" t="s">
        <v>38</v>
      </c>
      <c r="D5533" s="12">
        <v>45879</v>
      </c>
      <c r="E5533" s="11">
        <v>3398</v>
      </c>
      <c r="F5533" s="11" t="s">
        <v>24</v>
      </c>
      <c r="G5533" s="13">
        <v>11966.33</v>
      </c>
      <c r="H5533" s="14">
        <f t="shared" si="602"/>
        <v>40661589.339999996</v>
      </c>
      <c r="I5533" s="14">
        <f>IF(F5533="GHS",H5533,H5533*Assumptions!$B$4)</f>
        <v>439145164.87199998</v>
      </c>
      <c r="J5533" s="15" t="str">
        <f>INDEX(Assumptions!$B$8:$B$12,MATCH(B5533,Assumptions!$A$8:$A$12,0))</f>
        <v>Fair Value Less Costs to Sell</v>
      </c>
      <c r="K5533" s="16">
        <f>G5533/(1-INDEX(Assumptions!$D$8:$D$12,MATCH(B5533,Assumptions!$A$8:$A$12,0)))</f>
        <v>13598.102272727272</v>
      </c>
      <c r="L5533" s="16">
        <f t="shared" si="603"/>
        <v>358.98989999999998</v>
      </c>
      <c r="M5533" s="16">
        <f t="shared" si="604"/>
        <v>679.90511363636369</v>
      </c>
      <c r="N5533" s="14">
        <f>E5533*(K5533-L5533-M5533)*IF(F5533="GHS",1,Assumptions!$B$4)</f>
        <v>460902811.6770218</v>
      </c>
      <c r="O5533" s="15">
        <f t="shared" ca="1" si="605"/>
        <v>407</v>
      </c>
      <c r="P5533" s="15" t="str">
        <f t="shared" ca="1" si="606"/>
        <v>365d+</v>
      </c>
      <c r="Q5533" s="17">
        <f ca="1">IF(P5533="0-90d",0,IF(P5533="91-180d",INDEX(Assumptions!$F$8:$F$12,MATCH(B5533,Assumptions!$A$8:$A$12,0)),IF(P5533="181-365d",INDEX(Assumptions!$G$8:$G$12,MATCH(B5533,Assumptions!$A$8:$A$12,0)),INDEX(Assumptions!$H$8:$H$12,MATCH(B5533,Assumptions!$A$8:$A$12,0)))))</f>
        <v>0.4</v>
      </c>
      <c r="R5533" s="14">
        <f t="shared" ca="1" si="607"/>
        <v>175658065.9488</v>
      </c>
      <c r="S5533" s="14">
        <f t="shared" ca="1" si="608"/>
        <v>263487098.92319998</v>
      </c>
      <c r="T5533" s="11" t="s">
        <v>25</v>
      </c>
      <c r="U5533" s="18" t="s">
        <v>26</v>
      </c>
    </row>
    <row r="5534" spans="1:21" ht="15" customHeight="1" x14ac:dyDescent="0.15">
      <c r="A5534" s="10" t="s">
        <v>5582</v>
      </c>
      <c r="B5534" s="11" t="s">
        <v>46</v>
      </c>
      <c r="C5534" s="11" t="s">
        <v>47</v>
      </c>
      <c r="D5534" s="12">
        <v>45751</v>
      </c>
      <c r="E5534" s="11">
        <v>2519</v>
      </c>
      <c r="F5534" s="11" t="s">
        <v>33</v>
      </c>
      <c r="G5534" s="13">
        <v>338888.43</v>
      </c>
      <c r="H5534" s="14">
        <f t="shared" si="602"/>
        <v>853659955.16999996</v>
      </c>
      <c r="I5534" s="14">
        <f>IF(F5534="GHS",H5534,H5534*Assumptions!$B$4)</f>
        <v>853659955.16999996</v>
      </c>
      <c r="J5534" s="15" t="str">
        <f>INDEX(Assumptions!$B$8:$B$12,MATCH(B5534,Assumptions!$A$8:$A$12,0))</f>
        <v>Specific Identification</v>
      </c>
      <c r="K5534" s="16">
        <f>G5534/(1-INDEX(Assumptions!$D$8:$D$12,MATCH(B5534,Assumptions!$A$8:$A$12,0)))</f>
        <v>434472.34615384613</v>
      </c>
      <c r="L5534" s="16">
        <f t="shared" si="603"/>
        <v>10166.652899999999</v>
      </c>
      <c r="M5534" s="16">
        <f t="shared" si="604"/>
        <v>21723.617307692308</v>
      </c>
      <c r="N5534" s="14">
        <f>E5534*(K5534-L5534-M5534)*IF(F5534="GHS",1,Assumptions!$B$4)</f>
        <v>1014104249.3083615</v>
      </c>
      <c r="O5534" s="15">
        <f t="shared" ca="1" si="605"/>
        <v>535</v>
      </c>
      <c r="P5534" s="15" t="str">
        <f t="shared" ca="1" si="606"/>
        <v>365d+</v>
      </c>
      <c r="Q5534" s="17">
        <f ca="1">IF(P5534="0-90d",0,IF(P5534="91-180d",INDEX(Assumptions!$F$8:$F$12,MATCH(B5534,Assumptions!$A$8:$A$12,0)),IF(P5534="181-365d",INDEX(Assumptions!$G$8:$G$12,MATCH(B5534,Assumptions!$A$8:$A$12,0)),INDEX(Assumptions!$H$8:$H$12,MATCH(B5534,Assumptions!$A$8:$A$12,0)))))</f>
        <v>0.15</v>
      </c>
      <c r="R5534" s="14">
        <f t="shared" ca="1" si="607"/>
        <v>128048993.27549998</v>
      </c>
      <c r="S5534" s="14">
        <f t="shared" ca="1" si="608"/>
        <v>725610961.89450002</v>
      </c>
      <c r="T5534" s="11" t="s">
        <v>25</v>
      </c>
      <c r="U5534" s="18" t="s">
        <v>26</v>
      </c>
    </row>
    <row r="5535" spans="1:21" ht="15" customHeight="1" x14ac:dyDescent="0.15">
      <c r="A5535" s="10" t="s">
        <v>5583</v>
      </c>
      <c r="B5535" s="11" t="s">
        <v>22</v>
      </c>
      <c r="C5535" s="11" t="s">
        <v>23</v>
      </c>
      <c r="D5535" s="12">
        <v>46090</v>
      </c>
      <c r="E5535" s="11">
        <v>1399</v>
      </c>
      <c r="F5535" s="11" t="s">
        <v>24</v>
      </c>
      <c r="G5535" s="13">
        <v>34663.22</v>
      </c>
      <c r="H5535" s="14">
        <f t="shared" si="602"/>
        <v>48493844.780000001</v>
      </c>
      <c r="I5535" s="14">
        <f>IF(F5535="GHS",H5535,H5535*Assumptions!$B$4)</f>
        <v>523733523.62400007</v>
      </c>
      <c r="J5535" s="15" t="str">
        <f>INDEX(Assumptions!$B$8:$B$12,MATCH(B5535,Assumptions!$A$8:$A$12,0))</f>
        <v>FIFO</v>
      </c>
      <c r="K5535" s="16">
        <f>G5535/(1-INDEX(Assumptions!$D$8:$D$12,MATCH(B5535,Assumptions!$A$8:$A$12,0)))</f>
        <v>42272.219512195123</v>
      </c>
      <c r="L5535" s="16">
        <f t="shared" si="603"/>
        <v>1039.8966</v>
      </c>
      <c r="M5535" s="16">
        <f t="shared" si="604"/>
        <v>2113.6109756097562</v>
      </c>
      <c r="N5535" s="14">
        <f>E5535*(K5535-L5535-M5535)*IF(F5535="GHS",1,Assumptions!$B$4)</f>
        <v>591052442.39225566</v>
      </c>
      <c r="O5535" s="15">
        <f t="shared" ca="1" si="605"/>
        <v>196</v>
      </c>
      <c r="P5535" s="15" t="str">
        <f t="shared" ca="1" si="606"/>
        <v>181-365d</v>
      </c>
      <c r="Q5535" s="17">
        <f ca="1">IF(P5535="0-90d",0,IF(P5535="91-180d",INDEX(Assumptions!$F$8:$F$12,MATCH(B5535,Assumptions!$A$8:$A$12,0)),IF(P5535="181-365d",INDEX(Assumptions!$G$8:$G$12,MATCH(B5535,Assumptions!$A$8:$A$12,0)),INDEX(Assumptions!$H$8:$H$12,MATCH(B5535,Assumptions!$A$8:$A$12,0)))))</f>
        <v>0.15</v>
      </c>
      <c r="R5535" s="14">
        <f t="shared" ca="1" si="607"/>
        <v>78560028.543600008</v>
      </c>
      <c r="S5535" s="14">
        <f t="shared" si="608"/>
        <v>0</v>
      </c>
      <c r="T5535" s="11" t="s">
        <v>39</v>
      </c>
      <c r="U5535" s="18" t="s">
        <v>26</v>
      </c>
    </row>
    <row r="5536" spans="1:21" ht="15" customHeight="1" x14ac:dyDescent="0.15">
      <c r="A5536" s="10" t="s">
        <v>5584</v>
      </c>
      <c r="B5536" s="11" t="s">
        <v>28</v>
      </c>
      <c r="C5536" s="11" t="s">
        <v>35</v>
      </c>
      <c r="D5536" s="12">
        <v>46098</v>
      </c>
      <c r="E5536" s="11">
        <v>4736</v>
      </c>
      <c r="F5536" s="11" t="s">
        <v>24</v>
      </c>
      <c r="G5536" s="13">
        <v>21600</v>
      </c>
      <c r="H5536" s="14">
        <f t="shared" si="602"/>
        <v>102297600</v>
      </c>
      <c r="I5536" s="14">
        <f>IF(F5536="GHS",H5536,H5536*Assumptions!$B$4)</f>
        <v>1104814080</v>
      </c>
      <c r="J5536" s="15" t="str">
        <f>INDEX(Assumptions!$B$8:$B$12,MATCH(B5536,Assumptions!$A$8:$A$12,0))</f>
        <v>Fair Value Less Costs to Sell</v>
      </c>
      <c r="K5536" s="16">
        <f>G5536/(1-INDEX(Assumptions!$D$8:$D$12,MATCH(B5536,Assumptions!$A$8:$A$12,0)))</f>
        <v>24545.454545454544</v>
      </c>
      <c r="L5536" s="16">
        <f t="shared" si="603"/>
        <v>648</v>
      </c>
      <c r="M5536" s="16">
        <f t="shared" si="604"/>
        <v>1227.2727272727273</v>
      </c>
      <c r="N5536" s="14">
        <f>E5536*(K5536-L5536-M5536)*IF(F5536="GHS",1,Assumptions!$B$4)</f>
        <v>1159552595.7818182</v>
      </c>
      <c r="O5536" s="15">
        <f t="shared" ca="1" si="605"/>
        <v>188</v>
      </c>
      <c r="P5536" s="15" t="str">
        <f t="shared" ca="1" si="606"/>
        <v>181-365d</v>
      </c>
      <c r="Q5536" s="17">
        <f ca="1">IF(P5536="0-90d",0,IF(P5536="91-180d",INDEX(Assumptions!$F$8:$F$12,MATCH(B5536,Assumptions!$A$8:$A$12,0)),IF(P5536="181-365d",INDEX(Assumptions!$G$8:$G$12,MATCH(B5536,Assumptions!$A$8:$A$12,0)),INDEX(Assumptions!$H$8:$H$12,MATCH(B5536,Assumptions!$A$8:$A$12,0)))))</f>
        <v>0.1</v>
      </c>
      <c r="R5536" s="14">
        <f t="shared" ca="1" si="607"/>
        <v>110481408</v>
      </c>
      <c r="S5536" s="14">
        <f t="shared" ca="1" si="608"/>
        <v>994332672</v>
      </c>
      <c r="T5536" s="11" t="s">
        <v>25</v>
      </c>
      <c r="U5536" s="18" t="s">
        <v>26</v>
      </c>
    </row>
    <row r="5537" spans="1:21" ht="15" customHeight="1" x14ac:dyDescent="0.15">
      <c r="A5537" s="10" t="s">
        <v>5585</v>
      </c>
      <c r="B5537" s="11" t="s">
        <v>31</v>
      </c>
      <c r="C5537" s="11" t="s">
        <v>76</v>
      </c>
      <c r="D5537" s="12">
        <v>46050</v>
      </c>
      <c r="E5537" s="11">
        <v>4940</v>
      </c>
      <c r="F5537" s="11" t="s">
        <v>33</v>
      </c>
      <c r="G5537" s="13">
        <v>6450.81</v>
      </c>
      <c r="H5537" s="14">
        <f t="shared" si="602"/>
        <v>31867001.400000002</v>
      </c>
      <c r="I5537" s="14">
        <f>IF(F5537="GHS",H5537,H5537*Assumptions!$B$4)</f>
        <v>31867001.400000002</v>
      </c>
      <c r="J5537" s="15" t="str">
        <f>INDEX(Assumptions!$B$8:$B$12,MATCH(B5537,Assumptions!$A$8:$A$12,0))</f>
        <v>Weighted Average</v>
      </c>
      <c r="K5537" s="16">
        <f>G5537/(1-INDEX(Assumptions!$D$8:$D$12,MATCH(B5537,Assumptions!$A$8:$A$12,0)))</f>
        <v>8959.4583333333339</v>
      </c>
      <c r="L5537" s="16">
        <f t="shared" si="603"/>
        <v>193.52430000000001</v>
      </c>
      <c r="M5537" s="16">
        <f t="shared" si="604"/>
        <v>447.97291666666672</v>
      </c>
      <c r="N5537" s="14">
        <f>E5537*(K5537-L5537-M5537)*IF(F5537="GHS",1,Assumptions!$B$4)</f>
        <v>41090727.91633334</v>
      </c>
      <c r="O5537" s="15">
        <f t="shared" ca="1" si="605"/>
        <v>236</v>
      </c>
      <c r="P5537" s="15" t="str">
        <f t="shared" ca="1" si="606"/>
        <v>181-365d</v>
      </c>
      <c r="Q5537" s="17">
        <f ca="1">IF(P5537="0-90d",0,IF(P5537="91-180d",INDEX(Assumptions!$F$8:$F$12,MATCH(B5537,Assumptions!$A$8:$A$12,0)),IF(P5537="181-365d",INDEX(Assumptions!$G$8:$G$12,MATCH(B5537,Assumptions!$A$8:$A$12,0)),INDEX(Assumptions!$H$8:$H$12,MATCH(B5537,Assumptions!$A$8:$A$12,0)))))</f>
        <v>0.2</v>
      </c>
      <c r="R5537" s="14">
        <f t="shared" ca="1" si="607"/>
        <v>6373400.2800000012</v>
      </c>
      <c r="S5537" s="14">
        <f t="shared" ca="1" si="608"/>
        <v>25493601.120000001</v>
      </c>
      <c r="T5537" s="11" t="s">
        <v>25</v>
      </c>
      <c r="U5537" s="18" t="s">
        <v>26</v>
      </c>
    </row>
    <row r="5538" spans="1:21" ht="15" customHeight="1" x14ac:dyDescent="0.15">
      <c r="A5538" s="10" t="s">
        <v>5586</v>
      </c>
      <c r="B5538" s="11" t="s">
        <v>22</v>
      </c>
      <c r="C5538" s="11" t="s">
        <v>61</v>
      </c>
      <c r="D5538" s="12">
        <v>46143</v>
      </c>
      <c r="E5538" s="11">
        <v>3001</v>
      </c>
      <c r="F5538" s="11" t="s">
        <v>24</v>
      </c>
      <c r="G5538" s="13">
        <v>23225.56</v>
      </c>
      <c r="H5538" s="14">
        <f t="shared" si="602"/>
        <v>69699905.560000002</v>
      </c>
      <c r="I5538" s="14">
        <f>IF(F5538="GHS",H5538,H5538*Assumptions!$B$4)</f>
        <v>752758980.0480001</v>
      </c>
      <c r="J5538" s="15" t="str">
        <f>INDEX(Assumptions!$B$8:$B$12,MATCH(B5538,Assumptions!$A$8:$A$12,0))</f>
        <v>FIFO</v>
      </c>
      <c r="K5538" s="16">
        <f>G5538/(1-INDEX(Assumptions!$D$8:$D$12,MATCH(B5538,Assumptions!$A$8:$A$12,0)))</f>
        <v>28323.853658536584</v>
      </c>
      <c r="L5538" s="16">
        <f t="shared" si="603"/>
        <v>696.76679999999999</v>
      </c>
      <c r="M5538" s="16">
        <f t="shared" si="604"/>
        <v>1416.1926829268293</v>
      </c>
      <c r="N5538" s="14">
        <f>E5538*(K5538-L5538-M5538)*IF(F5538="GHS",1,Assumptions!$B$4)</f>
        <v>849516048.94685256</v>
      </c>
      <c r="O5538" s="15">
        <f t="shared" ca="1" si="605"/>
        <v>143</v>
      </c>
      <c r="P5538" s="15" t="str">
        <f t="shared" ca="1" si="606"/>
        <v>91-180d</v>
      </c>
      <c r="Q5538" s="17">
        <f ca="1">IF(P5538="0-90d",0,IF(P5538="91-180d",INDEX(Assumptions!$F$8:$F$12,MATCH(B5538,Assumptions!$A$8:$A$12,0)),IF(P5538="181-365d",INDEX(Assumptions!$G$8:$G$12,MATCH(B5538,Assumptions!$A$8:$A$12,0)),INDEX(Assumptions!$H$8:$H$12,MATCH(B5538,Assumptions!$A$8:$A$12,0)))))</f>
        <v>0.03</v>
      </c>
      <c r="R5538" s="14">
        <f t="shared" ca="1" si="607"/>
        <v>22582769.401440002</v>
      </c>
      <c r="S5538" s="14">
        <f t="shared" ca="1" si="608"/>
        <v>730176210.64656007</v>
      </c>
      <c r="T5538" s="11" t="s">
        <v>25</v>
      </c>
      <c r="U5538" s="18" t="s">
        <v>36</v>
      </c>
    </row>
    <row r="5539" spans="1:21" ht="15" customHeight="1" x14ac:dyDescent="0.15">
      <c r="A5539" s="10" t="s">
        <v>5587</v>
      </c>
      <c r="B5539" s="11" t="s">
        <v>31</v>
      </c>
      <c r="C5539" s="11" t="s">
        <v>32</v>
      </c>
      <c r="D5539" s="12">
        <v>46034</v>
      </c>
      <c r="E5539" s="11">
        <v>216</v>
      </c>
      <c r="F5539" s="11" t="s">
        <v>33</v>
      </c>
      <c r="G5539" s="13">
        <v>2741.84</v>
      </c>
      <c r="H5539" s="14">
        <f t="shared" si="602"/>
        <v>592237.44000000006</v>
      </c>
      <c r="I5539" s="14">
        <f>IF(F5539="GHS",H5539,H5539*Assumptions!$B$4)</f>
        <v>592237.44000000006</v>
      </c>
      <c r="J5539" s="15" t="str">
        <f>INDEX(Assumptions!$B$8:$B$12,MATCH(B5539,Assumptions!$A$8:$A$12,0))</f>
        <v>Weighted Average</v>
      </c>
      <c r="K5539" s="16">
        <f>G5539/(1-INDEX(Assumptions!$D$8:$D$12,MATCH(B5539,Assumptions!$A$8:$A$12,0)))</f>
        <v>3808.1111111111113</v>
      </c>
      <c r="L5539" s="16">
        <f t="shared" si="603"/>
        <v>82.255200000000002</v>
      </c>
      <c r="M5539" s="16">
        <f t="shared" si="604"/>
        <v>190.40555555555557</v>
      </c>
      <c r="N5539" s="14">
        <f>E5539*(K5539-L5539-M5539)*IF(F5539="GHS",1,Assumptions!$B$4)</f>
        <v>763657.27679999999</v>
      </c>
      <c r="O5539" s="15">
        <f t="shared" ca="1" si="605"/>
        <v>252</v>
      </c>
      <c r="P5539" s="15" t="str">
        <f t="shared" ca="1" si="606"/>
        <v>181-365d</v>
      </c>
      <c r="Q5539" s="17">
        <f ca="1">IF(P5539="0-90d",0,IF(P5539="91-180d",INDEX(Assumptions!$F$8:$F$12,MATCH(B5539,Assumptions!$A$8:$A$12,0)),IF(P5539="181-365d",INDEX(Assumptions!$G$8:$G$12,MATCH(B5539,Assumptions!$A$8:$A$12,0)),INDEX(Assumptions!$H$8:$H$12,MATCH(B5539,Assumptions!$A$8:$A$12,0)))))</f>
        <v>0.2</v>
      </c>
      <c r="R5539" s="14">
        <f t="shared" ca="1" si="607"/>
        <v>118447.48800000001</v>
      </c>
      <c r="S5539" s="14">
        <f t="shared" si="608"/>
        <v>0</v>
      </c>
      <c r="T5539" s="11" t="s">
        <v>39</v>
      </c>
      <c r="U5539" s="18" t="s">
        <v>36</v>
      </c>
    </row>
    <row r="5540" spans="1:21" ht="15" customHeight="1" x14ac:dyDescent="0.15">
      <c r="A5540" s="10" t="s">
        <v>5588</v>
      </c>
      <c r="B5540" s="11" t="s">
        <v>46</v>
      </c>
      <c r="C5540" s="11" t="s">
        <v>47</v>
      </c>
      <c r="D5540" s="12">
        <v>45805</v>
      </c>
      <c r="E5540" s="11">
        <v>1284</v>
      </c>
      <c r="F5540" s="11" t="s">
        <v>33</v>
      </c>
      <c r="G5540" s="13">
        <v>545508.67000000004</v>
      </c>
      <c r="H5540" s="14">
        <f t="shared" si="602"/>
        <v>700433132.28000009</v>
      </c>
      <c r="I5540" s="14">
        <f>IF(F5540="GHS",H5540,H5540*Assumptions!$B$4)</f>
        <v>700433132.28000009</v>
      </c>
      <c r="J5540" s="15" t="str">
        <f>INDEX(Assumptions!$B$8:$B$12,MATCH(B5540,Assumptions!$A$8:$A$12,0))</f>
        <v>Specific Identification</v>
      </c>
      <c r="K5540" s="16">
        <f>G5540/(1-INDEX(Assumptions!$D$8:$D$12,MATCH(B5540,Assumptions!$A$8:$A$12,0)))</f>
        <v>699370.08974358975</v>
      </c>
      <c r="L5540" s="16">
        <f t="shared" si="603"/>
        <v>16365.260100000001</v>
      </c>
      <c r="M5540" s="16">
        <f t="shared" si="604"/>
        <v>34968.504487179489</v>
      </c>
      <c r="N5540" s="14">
        <f>E5540*(K5540-L5540-M5540)*IF(F5540="GHS",1,Assumptions!$B$4)</f>
        <v>832078641.50083089</v>
      </c>
      <c r="O5540" s="15">
        <f t="shared" ca="1" si="605"/>
        <v>481</v>
      </c>
      <c r="P5540" s="15" t="str">
        <f t="shared" ca="1" si="606"/>
        <v>365d+</v>
      </c>
      <c r="Q5540" s="17">
        <f ca="1">IF(P5540="0-90d",0,IF(P5540="91-180d",INDEX(Assumptions!$F$8:$F$12,MATCH(B5540,Assumptions!$A$8:$A$12,0)),IF(P5540="181-365d",INDEX(Assumptions!$G$8:$G$12,MATCH(B5540,Assumptions!$A$8:$A$12,0)),INDEX(Assumptions!$H$8:$H$12,MATCH(B5540,Assumptions!$A$8:$A$12,0)))))</f>
        <v>0.15</v>
      </c>
      <c r="R5540" s="14">
        <f t="shared" ca="1" si="607"/>
        <v>105064969.84200001</v>
      </c>
      <c r="S5540" s="14">
        <f t="shared" ca="1" si="608"/>
        <v>595368162.43800008</v>
      </c>
      <c r="T5540" s="11" t="s">
        <v>25</v>
      </c>
      <c r="U5540" s="18" t="s">
        <v>26</v>
      </c>
    </row>
    <row r="5541" spans="1:21" ht="15" customHeight="1" x14ac:dyDescent="0.15">
      <c r="A5541" s="10" t="s">
        <v>5589</v>
      </c>
      <c r="B5541" s="11" t="s">
        <v>31</v>
      </c>
      <c r="C5541" s="11" t="s">
        <v>76</v>
      </c>
      <c r="D5541" s="12">
        <v>45783</v>
      </c>
      <c r="E5541" s="11">
        <v>2754</v>
      </c>
      <c r="F5541" s="11" t="s">
        <v>33</v>
      </c>
      <c r="G5541" s="13">
        <v>4614.6099999999997</v>
      </c>
      <c r="H5541" s="14">
        <f t="shared" si="602"/>
        <v>12708635.939999999</v>
      </c>
      <c r="I5541" s="14">
        <f>IF(F5541="GHS",H5541,H5541*Assumptions!$B$4)</f>
        <v>12708635.939999999</v>
      </c>
      <c r="J5541" s="15" t="str">
        <f>INDEX(Assumptions!$B$8:$B$12,MATCH(B5541,Assumptions!$A$8:$A$12,0))</f>
        <v>Weighted Average</v>
      </c>
      <c r="K5541" s="16">
        <f>G5541/(1-INDEX(Assumptions!$D$8:$D$12,MATCH(B5541,Assumptions!$A$8:$A$12,0)))</f>
        <v>6409.1805555555557</v>
      </c>
      <c r="L5541" s="16">
        <f t="shared" si="603"/>
        <v>138.4383</v>
      </c>
      <c r="M5541" s="16">
        <f t="shared" si="604"/>
        <v>320.45902777777781</v>
      </c>
      <c r="N5541" s="14">
        <f>E5541*(K5541-L5541-M5541)*IF(F5541="GHS",1,Assumptions!$B$4)</f>
        <v>16387080.009300001</v>
      </c>
      <c r="O5541" s="15">
        <f t="shared" ca="1" si="605"/>
        <v>503</v>
      </c>
      <c r="P5541" s="15" t="str">
        <f t="shared" ca="1" si="606"/>
        <v>365d+</v>
      </c>
      <c r="Q5541" s="17">
        <f ca="1">IF(P5541="0-90d",0,IF(P5541="91-180d",INDEX(Assumptions!$F$8:$F$12,MATCH(B5541,Assumptions!$A$8:$A$12,0)),IF(P5541="181-365d",INDEX(Assumptions!$G$8:$G$12,MATCH(B5541,Assumptions!$A$8:$A$12,0)),INDEX(Assumptions!$H$8:$H$12,MATCH(B5541,Assumptions!$A$8:$A$12,0)))))</f>
        <v>0.6</v>
      </c>
      <c r="R5541" s="14">
        <f t="shared" ca="1" si="607"/>
        <v>7625181.5639999993</v>
      </c>
      <c r="S5541" s="14">
        <f t="shared" ca="1" si="608"/>
        <v>5083454.3760000002</v>
      </c>
      <c r="T5541" s="11" t="s">
        <v>25</v>
      </c>
      <c r="U5541" s="18" t="s">
        <v>26</v>
      </c>
    </row>
    <row r="5542" spans="1:21" ht="15" customHeight="1" x14ac:dyDescent="0.15">
      <c r="A5542" s="10" t="s">
        <v>5590</v>
      </c>
      <c r="B5542" s="11" t="s">
        <v>41</v>
      </c>
      <c r="C5542" s="11" t="s">
        <v>115</v>
      </c>
      <c r="D5542" s="12">
        <v>46195</v>
      </c>
      <c r="E5542" s="11">
        <v>3848</v>
      </c>
      <c r="F5542" s="11" t="s">
        <v>33</v>
      </c>
      <c r="G5542" s="13">
        <v>206.98</v>
      </c>
      <c r="H5542" s="14">
        <f t="shared" si="602"/>
        <v>796459.03999999992</v>
      </c>
      <c r="I5542" s="14">
        <f>IF(F5542="GHS",H5542,H5542*Assumptions!$B$4)</f>
        <v>796459.03999999992</v>
      </c>
      <c r="J5542" s="15" t="str">
        <f>INDEX(Assumptions!$B$8:$B$12,MATCH(B5542,Assumptions!$A$8:$A$12,0))</f>
        <v>Weighted Average</v>
      </c>
      <c r="K5542" s="16">
        <f>G5542/(1-INDEX(Assumptions!$D$8:$D$12,MATCH(B5542,Assumptions!$A$8:$A$12,0)))</f>
        <v>318.43076923076922</v>
      </c>
      <c r="L5542" s="16">
        <f t="shared" si="603"/>
        <v>6.2093999999999996</v>
      </c>
      <c r="M5542" s="16">
        <f t="shared" si="604"/>
        <v>15.921538461538461</v>
      </c>
      <c r="N5542" s="14">
        <f>E5542*(K5542-L5542-M5542)*IF(F5542="GHS",1,Assumptions!$B$4)</f>
        <v>1140161.7487999999</v>
      </c>
      <c r="O5542" s="15">
        <f t="shared" ca="1" si="605"/>
        <v>91</v>
      </c>
      <c r="P5542" s="15" t="str">
        <f t="shared" ca="1" si="606"/>
        <v>91-180d</v>
      </c>
      <c r="Q5542" s="17">
        <f ca="1">IF(P5542="0-90d",0,IF(P5542="91-180d",INDEX(Assumptions!$F$8:$F$12,MATCH(B5542,Assumptions!$A$8:$A$12,0)),IF(P5542="181-365d",INDEX(Assumptions!$G$8:$G$12,MATCH(B5542,Assumptions!$A$8:$A$12,0)),INDEX(Assumptions!$H$8:$H$12,MATCH(B5542,Assumptions!$A$8:$A$12,0)))))</f>
        <v>0.1</v>
      </c>
      <c r="R5542" s="14">
        <f t="shared" ca="1" si="607"/>
        <v>79645.903999999995</v>
      </c>
      <c r="S5542" s="14">
        <f t="shared" ca="1" si="608"/>
        <v>716813.13599999994</v>
      </c>
      <c r="T5542" s="11" t="s">
        <v>25</v>
      </c>
      <c r="U5542" s="18" t="s">
        <v>36</v>
      </c>
    </row>
    <row r="5543" spans="1:21" ht="15" customHeight="1" x14ac:dyDescent="0.15">
      <c r="A5543" s="10" t="s">
        <v>5591</v>
      </c>
      <c r="B5543" s="11" t="s">
        <v>31</v>
      </c>
      <c r="C5543" s="11" t="s">
        <v>32</v>
      </c>
      <c r="D5543" s="12">
        <v>45753</v>
      </c>
      <c r="E5543" s="11">
        <v>3860</v>
      </c>
      <c r="F5543" s="11" t="s">
        <v>33</v>
      </c>
      <c r="G5543" s="13">
        <v>1223.06</v>
      </c>
      <c r="H5543" s="14">
        <f t="shared" si="602"/>
        <v>4721011.5999999996</v>
      </c>
      <c r="I5543" s="14">
        <f>IF(F5543="GHS",H5543,H5543*Assumptions!$B$4)</f>
        <v>4721011.5999999996</v>
      </c>
      <c r="J5543" s="15" t="str">
        <f>INDEX(Assumptions!$B$8:$B$12,MATCH(B5543,Assumptions!$A$8:$A$12,0))</f>
        <v>Weighted Average</v>
      </c>
      <c r="K5543" s="16">
        <f>G5543/(1-INDEX(Assumptions!$D$8:$D$12,MATCH(B5543,Assumptions!$A$8:$A$12,0)))</f>
        <v>1698.6944444444443</v>
      </c>
      <c r="L5543" s="16">
        <f t="shared" si="603"/>
        <v>36.691799999999994</v>
      </c>
      <c r="M5543" s="16">
        <f t="shared" si="604"/>
        <v>84.93472222222222</v>
      </c>
      <c r="N5543" s="14">
        <f>E5543*(K5543-L5543-M5543)*IF(F5543="GHS",1,Assumptions!$B$4)</f>
        <v>6087482.1797777768</v>
      </c>
      <c r="O5543" s="15">
        <f t="shared" ca="1" si="605"/>
        <v>533</v>
      </c>
      <c r="P5543" s="15" t="str">
        <f t="shared" ca="1" si="606"/>
        <v>365d+</v>
      </c>
      <c r="Q5543" s="17">
        <f ca="1">IF(P5543="0-90d",0,IF(P5543="91-180d",INDEX(Assumptions!$F$8:$F$12,MATCH(B5543,Assumptions!$A$8:$A$12,0)),IF(P5543="181-365d",INDEX(Assumptions!$G$8:$G$12,MATCH(B5543,Assumptions!$A$8:$A$12,0)),INDEX(Assumptions!$H$8:$H$12,MATCH(B5543,Assumptions!$A$8:$A$12,0)))))</f>
        <v>0.6</v>
      </c>
      <c r="R5543" s="14">
        <f t="shared" ca="1" si="607"/>
        <v>2832606.9599999995</v>
      </c>
      <c r="S5543" s="14">
        <f t="shared" ca="1" si="608"/>
        <v>1888404.6400000001</v>
      </c>
      <c r="T5543" s="11" t="s">
        <v>25</v>
      </c>
      <c r="U5543" s="18" t="s">
        <v>26</v>
      </c>
    </row>
    <row r="5544" spans="1:21" ht="15" customHeight="1" x14ac:dyDescent="0.15">
      <c r="A5544" s="10" t="s">
        <v>5592</v>
      </c>
      <c r="B5544" s="11" t="s">
        <v>28</v>
      </c>
      <c r="C5544" s="11" t="s">
        <v>35</v>
      </c>
      <c r="D5544" s="12">
        <v>45986</v>
      </c>
      <c r="E5544" s="11">
        <v>3290</v>
      </c>
      <c r="F5544" s="11" t="s">
        <v>24</v>
      </c>
      <c r="G5544" s="13">
        <v>10510.21</v>
      </c>
      <c r="H5544" s="14">
        <f t="shared" si="602"/>
        <v>34578590.899999999</v>
      </c>
      <c r="I5544" s="14">
        <f>IF(F5544="GHS",H5544,H5544*Assumptions!$B$4)</f>
        <v>373448781.72000003</v>
      </c>
      <c r="J5544" s="15" t="str">
        <f>INDEX(Assumptions!$B$8:$B$12,MATCH(B5544,Assumptions!$A$8:$A$12,0))</f>
        <v>Fair Value Less Costs to Sell</v>
      </c>
      <c r="K5544" s="16">
        <f>G5544/(1-INDEX(Assumptions!$D$8:$D$12,MATCH(B5544,Assumptions!$A$8:$A$12,0)))</f>
        <v>11943.420454545454</v>
      </c>
      <c r="L5544" s="16">
        <f t="shared" si="603"/>
        <v>315.30629999999996</v>
      </c>
      <c r="M5544" s="16">
        <f t="shared" si="604"/>
        <v>597.17102272727277</v>
      </c>
      <c r="N5544" s="14">
        <f>E5544*(K5544-L5544-M5544)*IF(F5544="GHS",1,Assumptions!$B$4)</f>
        <v>391951471.35976362</v>
      </c>
      <c r="O5544" s="15">
        <f t="shared" ca="1" si="605"/>
        <v>300</v>
      </c>
      <c r="P5544" s="15" t="str">
        <f t="shared" ca="1" si="606"/>
        <v>181-365d</v>
      </c>
      <c r="Q5544" s="17">
        <f ca="1">IF(P5544="0-90d",0,IF(P5544="91-180d",INDEX(Assumptions!$F$8:$F$12,MATCH(B5544,Assumptions!$A$8:$A$12,0)),IF(P5544="181-365d",INDEX(Assumptions!$G$8:$G$12,MATCH(B5544,Assumptions!$A$8:$A$12,0)),INDEX(Assumptions!$H$8:$H$12,MATCH(B5544,Assumptions!$A$8:$A$12,0)))))</f>
        <v>0.1</v>
      </c>
      <c r="R5544" s="14">
        <f t="shared" ca="1" si="607"/>
        <v>37344878.172000006</v>
      </c>
      <c r="S5544" s="14">
        <f t="shared" ca="1" si="608"/>
        <v>336103903.54800004</v>
      </c>
      <c r="T5544" s="11" t="s">
        <v>25</v>
      </c>
      <c r="U5544" s="18" t="s">
        <v>26</v>
      </c>
    </row>
    <row r="5545" spans="1:21" ht="15" customHeight="1" x14ac:dyDescent="0.15">
      <c r="A5545" s="10" t="s">
        <v>5593</v>
      </c>
      <c r="B5545" s="11" t="s">
        <v>31</v>
      </c>
      <c r="C5545" s="11" t="s">
        <v>63</v>
      </c>
      <c r="D5545" s="12">
        <v>45953</v>
      </c>
      <c r="E5545" s="11">
        <v>1664</v>
      </c>
      <c r="F5545" s="11" t="s">
        <v>33</v>
      </c>
      <c r="G5545" s="13">
        <v>1696.67</v>
      </c>
      <c r="H5545" s="14">
        <f t="shared" si="602"/>
        <v>2823258.88</v>
      </c>
      <c r="I5545" s="14">
        <f>IF(F5545="GHS",H5545,H5545*Assumptions!$B$4)</f>
        <v>2823258.88</v>
      </c>
      <c r="J5545" s="15" t="str">
        <f>INDEX(Assumptions!$B$8:$B$12,MATCH(B5545,Assumptions!$A$8:$A$12,0))</f>
        <v>Weighted Average</v>
      </c>
      <c r="K5545" s="16">
        <f>G5545/(1-INDEX(Assumptions!$D$8:$D$12,MATCH(B5545,Assumptions!$A$8:$A$12,0)))</f>
        <v>2356.4861111111113</v>
      </c>
      <c r="L5545" s="16">
        <f t="shared" si="603"/>
        <v>50.900100000000002</v>
      </c>
      <c r="M5545" s="16">
        <f t="shared" si="604"/>
        <v>117.82430555555557</v>
      </c>
      <c r="N5545" s="14">
        <f>E5545*(K5545-L5545-M5545)*IF(F5545="GHS",1,Assumptions!$B$4)</f>
        <v>3640435.4780444452</v>
      </c>
      <c r="O5545" s="15">
        <f t="shared" ca="1" si="605"/>
        <v>333</v>
      </c>
      <c r="P5545" s="15" t="str">
        <f t="shared" ca="1" si="606"/>
        <v>181-365d</v>
      </c>
      <c r="Q5545" s="17">
        <f ca="1">IF(P5545="0-90d",0,IF(P5545="91-180d",INDEX(Assumptions!$F$8:$F$12,MATCH(B5545,Assumptions!$A$8:$A$12,0)),IF(P5545="181-365d",INDEX(Assumptions!$G$8:$G$12,MATCH(B5545,Assumptions!$A$8:$A$12,0)),INDEX(Assumptions!$H$8:$H$12,MATCH(B5545,Assumptions!$A$8:$A$12,0)))))</f>
        <v>0.2</v>
      </c>
      <c r="R5545" s="14">
        <f t="shared" ca="1" si="607"/>
        <v>564651.77599999995</v>
      </c>
      <c r="S5545" s="14">
        <f t="shared" ca="1" si="608"/>
        <v>2258607.1039999998</v>
      </c>
      <c r="T5545" s="11" t="s">
        <v>25</v>
      </c>
      <c r="U5545" s="18" t="s">
        <v>36</v>
      </c>
    </row>
    <row r="5546" spans="1:21" ht="15" customHeight="1" x14ac:dyDescent="0.15">
      <c r="A5546" s="10" t="s">
        <v>5594</v>
      </c>
      <c r="B5546" s="11" t="s">
        <v>22</v>
      </c>
      <c r="C5546" s="11" t="s">
        <v>61</v>
      </c>
      <c r="D5546" s="12">
        <v>45889</v>
      </c>
      <c r="E5546" s="11">
        <v>2931</v>
      </c>
      <c r="F5546" s="11" t="s">
        <v>24</v>
      </c>
      <c r="G5546" s="13">
        <v>37268.519999999997</v>
      </c>
      <c r="H5546" s="14">
        <f t="shared" si="602"/>
        <v>109234032.11999999</v>
      </c>
      <c r="I5546" s="14">
        <f>IF(F5546="GHS",H5546,H5546*Assumptions!$B$4)</f>
        <v>1179727546.8959999</v>
      </c>
      <c r="J5546" s="15" t="str">
        <f>INDEX(Assumptions!$B$8:$B$12,MATCH(B5546,Assumptions!$A$8:$A$12,0))</f>
        <v>FIFO</v>
      </c>
      <c r="K5546" s="16">
        <f>G5546/(1-INDEX(Assumptions!$D$8:$D$12,MATCH(B5546,Assumptions!$A$8:$A$12,0)))</f>
        <v>45449.414634146335</v>
      </c>
      <c r="L5546" s="16">
        <f t="shared" si="603"/>
        <v>1118.0555999999999</v>
      </c>
      <c r="M5546" s="16">
        <f t="shared" si="604"/>
        <v>2272.4707317073166</v>
      </c>
      <c r="N5546" s="14">
        <f>E5546*(K5546-L5546-M5546)*IF(F5546="GHS",1,Assumptions!$B$4)</f>
        <v>1331365697.4360466</v>
      </c>
      <c r="O5546" s="15">
        <f t="shared" ca="1" si="605"/>
        <v>397</v>
      </c>
      <c r="P5546" s="15" t="str">
        <f t="shared" ca="1" si="606"/>
        <v>365d+</v>
      </c>
      <c r="Q5546" s="17">
        <f ca="1">IF(P5546="0-90d",0,IF(P5546="91-180d",INDEX(Assumptions!$F$8:$F$12,MATCH(B5546,Assumptions!$A$8:$A$12,0)),IF(P5546="181-365d",INDEX(Assumptions!$G$8:$G$12,MATCH(B5546,Assumptions!$A$8:$A$12,0)),INDEX(Assumptions!$H$8:$H$12,MATCH(B5546,Assumptions!$A$8:$A$12,0)))))</f>
        <v>0.5</v>
      </c>
      <c r="R5546" s="14">
        <f t="shared" ca="1" si="607"/>
        <v>589863773.44799995</v>
      </c>
      <c r="S5546" s="14">
        <f t="shared" ca="1" si="608"/>
        <v>589863773.44799995</v>
      </c>
      <c r="T5546" s="11" t="s">
        <v>25</v>
      </c>
      <c r="U5546" s="18" t="s">
        <v>26</v>
      </c>
    </row>
    <row r="5547" spans="1:21" ht="15" customHeight="1" x14ac:dyDescent="0.15">
      <c r="A5547" s="10" t="s">
        <v>5595</v>
      </c>
      <c r="B5547" s="11" t="s">
        <v>41</v>
      </c>
      <c r="C5547" s="11" t="s">
        <v>42</v>
      </c>
      <c r="D5547" s="12">
        <v>45737</v>
      </c>
      <c r="E5547" s="11">
        <v>4698</v>
      </c>
      <c r="F5547" s="11" t="s">
        <v>33</v>
      </c>
      <c r="G5547" s="13">
        <v>943.63</v>
      </c>
      <c r="H5547" s="14">
        <f t="shared" si="602"/>
        <v>4433173.74</v>
      </c>
      <c r="I5547" s="14">
        <f>IF(F5547="GHS",H5547,H5547*Assumptions!$B$4)</f>
        <v>4433173.74</v>
      </c>
      <c r="J5547" s="15" t="str">
        <f>INDEX(Assumptions!$B$8:$B$12,MATCH(B5547,Assumptions!$A$8:$A$12,0))</f>
        <v>Weighted Average</v>
      </c>
      <c r="K5547" s="16">
        <f>G5547/(1-INDEX(Assumptions!$D$8:$D$12,MATCH(B5547,Assumptions!$A$8:$A$12,0)))</f>
        <v>1451.7384615384615</v>
      </c>
      <c r="L5547" s="16">
        <f t="shared" si="603"/>
        <v>28.308899999999998</v>
      </c>
      <c r="M5547" s="16">
        <f t="shared" si="604"/>
        <v>72.586923076923071</v>
      </c>
      <c r="N5547" s="14">
        <f>E5547*(K5547-L5547-M5547)*IF(F5547="GHS",1,Assumptions!$B$4)</f>
        <v>6346258.7154923072</v>
      </c>
      <c r="O5547" s="15">
        <f t="shared" ca="1" si="605"/>
        <v>549</v>
      </c>
      <c r="P5547" s="15" t="str">
        <f t="shared" ca="1" si="606"/>
        <v>365d+</v>
      </c>
      <c r="Q5547" s="17">
        <f ca="1">IF(P5547="0-90d",0,IF(P5547="91-180d",INDEX(Assumptions!$F$8:$F$12,MATCH(B5547,Assumptions!$A$8:$A$12,0)),IF(P5547="181-365d",INDEX(Assumptions!$G$8:$G$12,MATCH(B5547,Assumptions!$A$8:$A$12,0)),INDEX(Assumptions!$H$8:$H$12,MATCH(B5547,Assumptions!$A$8:$A$12,0)))))</f>
        <v>0.8</v>
      </c>
      <c r="R5547" s="14">
        <f t="shared" ca="1" si="607"/>
        <v>3546538.9920000006</v>
      </c>
      <c r="S5547" s="14">
        <f t="shared" ca="1" si="608"/>
        <v>886634.74799999967</v>
      </c>
      <c r="T5547" s="11" t="s">
        <v>25</v>
      </c>
      <c r="U5547" s="18" t="s">
        <v>26</v>
      </c>
    </row>
    <row r="5548" spans="1:21" ht="15" customHeight="1" x14ac:dyDescent="0.15">
      <c r="A5548" s="10" t="s">
        <v>5596</v>
      </c>
      <c r="B5548" s="11" t="s">
        <v>22</v>
      </c>
      <c r="C5548" s="11" t="s">
        <v>81</v>
      </c>
      <c r="D5548" s="12">
        <v>45779</v>
      </c>
      <c r="E5548" s="11">
        <v>4311</v>
      </c>
      <c r="F5548" s="11" t="s">
        <v>24</v>
      </c>
      <c r="G5548" s="13">
        <v>36601.56</v>
      </c>
      <c r="H5548" s="14">
        <f t="shared" si="602"/>
        <v>157789325.16</v>
      </c>
      <c r="I5548" s="14">
        <f>IF(F5548="GHS",H5548,H5548*Assumptions!$B$4)</f>
        <v>1704124711.7280002</v>
      </c>
      <c r="J5548" s="15" t="str">
        <f>INDEX(Assumptions!$B$8:$B$12,MATCH(B5548,Assumptions!$A$8:$A$12,0))</f>
        <v>FIFO</v>
      </c>
      <c r="K5548" s="16">
        <f>G5548/(1-INDEX(Assumptions!$D$8:$D$12,MATCH(B5548,Assumptions!$A$8:$A$12,0)))</f>
        <v>44636.048780487799</v>
      </c>
      <c r="L5548" s="16">
        <f t="shared" si="603"/>
        <v>1098.0467999999998</v>
      </c>
      <c r="M5548" s="16">
        <f t="shared" si="604"/>
        <v>2231.80243902439</v>
      </c>
      <c r="N5548" s="14">
        <f>E5548*(K5548-L5548-M5548)*IF(F5548="GHS",1,Assumptions!$B$4)</f>
        <v>1923167083.211087</v>
      </c>
      <c r="O5548" s="15">
        <f t="shared" ca="1" si="605"/>
        <v>507</v>
      </c>
      <c r="P5548" s="15" t="str">
        <f t="shared" ca="1" si="606"/>
        <v>365d+</v>
      </c>
      <c r="Q5548" s="17">
        <f ca="1">IF(P5548="0-90d",0,IF(P5548="91-180d",INDEX(Assumptions!$F$8:$F$12,MATCH(B5548,Assumptions!$A$8:$A$12,0)),IF(P5548="181-365d",INDEX(Assumptions!$G$8:$G$12,MATCH(B5548,Assumptions!$A$8:$A$12,0)),INDEX(Assumptions!$H$8:$H$12,MATCH(B5548,Assumptions!$A$8:$A$12,0)))))</f>
        <v>0.5</v>
      </c>
      <c r="R5548" s="14">
        <f t="shared" ca="1" si="607"/>
        <v>852062355.86400008</v>
      </c>
      <c r="S5548" s="14">
        <f t="shared" ca="1" si="608"/>
        <v>852062355.86400008</v>
      </c>
      <c r="T5548" s="11" t="s">
        <v>50</v>
      </c>
      <c r="U5548" s="18" t="s">
        <v>26</v>
      </c>
    </row>
    <row r="5549" spans="1:21" ht="15" customHeight="1" x14ac:dyDescent="0.15">
      <c r="A5549" s="10" t="s">
        <v>5597</v>
      </c>
      <c r="B5549" s="11" t="s">
        <v>46</v>
      </c>
      <c r="C5549" s="11" t="s">
        <v>47</v>
      </c>
      <c r="D5549" s="12">
        <v>45985</v>
      </c>
      <c r="E5549" s="11">
        <v>1896</v>
      </c>
      <c r="F5549" s="11" t="s">
        <v>33</v>
      </c>
      <c r="G5549" s="13">
        <v>372643.49</v>
      </c>
      <c r="H5549" s="14">
        <f t="shared" si="602"/>
        <v>706532057.03999996</v>
      </c>
      <c r="I5549" s="14">
        <f>IF(F5549="GHS",H5549,H5549*Assumptions!$B$4)</f>
        <v>706532057.03999996</v>
      </c>
      <c r="J5549" s="15" t="str">
        <f>INDEX(Assumptions!$B$8:$B$12,MATCH(B5549,Assumptions!$A$8:$A$12,0))</f>
        <v>Specific Identification</v>
      </c>
      <c r="K5549" s="16">
        <f>G5549/(1-INDEX(Assumptions!$D$8:$D$12,MATCH(B5549,Assumptions!$A$8:$A$12,0)))</f>
        <v>477748.06410256407</v>
      </c>
      <c r="L5549" s="16">
        <f t="shared" si="603"/>
        <v>11179.304699999999</v>
      </c>
      <c r="M5549" s="16">
        <f t="shared" si="604"/>
        <v>23887.403205128205</v>
      </c>
      <c r="N5549" s="14">
        <f>E5549*(K5549-L5549-M5549)*IF(F5549="GHS",1,Assumptions!$B$4)</f>
        <v>839323851.35033846</v>
      </c>
      <c r="O5549" s="15">
        <f t="shared" ca="1" si="605"/>
        <v>301</v>
      </c>
      <c r="P5549" s="15" t="str">
        <f t="shared" ca="1" si="606"/>
        <v>181-365d</v>
      </c>
      <c r="Q5549" s="17">
        <f ca="1">IF(P5549="0-90d",0,IF(P5549="91-180d",INDEX(Assumptions!$F$8:$F$12,MATCH(B5549,Assumptions!$A$8:$A$12,0)),IF(P5549="181-365d",INDEX(Assumptions!$G$8:$G$12,MATCH(B5549,Assumptions!$A$8:$A$12,0)),INDEX(Assumptions!$H$8:$H$12,MATCH(B5549,Assumptions!$A$8:$A$12,0)))))</f>
        <v>0.05</v>
      </c>
      <c r="R5549" s="14">
        <f t="shared" ca="1" si="607"/>
        <v>35326602.851999998</v>
      </c>
      <c r="S5549" s="14">
        <f t="shared" si="608"/>
        <v>0</v>
      </c>
      <c r="T5549" s="11" t="s">
        <v>39</v>
      </c>
      <c r="U5549" s="18" t="s">
        <v>26</v>
      </c>
    </row>
    <row r="5550" spans="1:21" ht="15" customHeight="1" x14ac:dyDescent="0.15">
      <c r="A5550" s="10" t="s">
        <v>5598</v>
      </c>
      <c r="B5550" s="11" t="s">
        <v>28</v>
      </c>
      <c r="C5550" s="11" t="s">
        <v>38</v>
      </c>
      <c r="D5550" s="12">
        <v>45983</v>
      </c>
      <c r="E5550" s="11">
        <v>1511</v>
      </c>
      <c r="F5550" s="11" t="s">
        <v>24</v>
      </c>
      <c r="G5550" s="13">
        <v>13701.42</v>
      </c>
      <c r="H5550" s="14">
        <f t="shared" si="602"/>
        <v>20702845.620000001</v>
      </c>
      <c r="I5550" s="14">
        <f>IF(F5550="GHS",H5550,H5550*Assumptions!$B$4)</f>
        <v>223590732.69600004</v>
      </c>
      <c r="J5550" s="15" t="str">
        <f>INDEX(Assumptions!$B$8:$B$12,MATCH(B5550,Assumptions!$A$8:$A$12,0))</f>
        <v>Fair Value Less Costs to Sell</v>
      </c>
      <c r="K5550" s="16">
        <f>G5550/(1-INDEX(Assumptions!$D$8:$D$12,MATCH(B5550,Assumptions!$A$8:$A$12,0)))</f>
        <v>15569.795454545454</v>
      </c>
      <c r="L5550" s="16">
        <f t="shared" si="603"/>
        <v>411.04259999999999</v>
      </c>
      <c r="M5550" s="16">
        <f t="shared" si="604"/>
        <v>778.48977272727279</v>
      </c>
      <c r="N5550" s="14">
        <f>E5550*(K5550-L5550-M5550)*IF(F5550="GHS",1,Assumptions!$B$4)</f>
        <v>234668637.17957455</v>
      </c>
      <c r="O5550" s="15">
        <f t="shared" ca="1" si="605"/>
        <v>303</v>
      </c>
      <c r="P5550" s="15" t="str">
        <f t="shared" ca="1" si="606"/>
        <v>181-365d</v>
      </c>
      <c r="Q5550" s="17">
        <f ca="1">IF(P5550="0-90d",0,IF(P5550="91-180d",INDEX(Assumptions!$F$8:$F$12,MATCH(B5550,Assumptions!$A$8:$A$12,0)),IF(P5550="181-365d",INDEX(Assumptions!$G$8:$G$12,MATCH(B5550,Assumptions!$A$8:$A$12,0)),INDEX(Assumptions!$H$8:$H$12,MATCH(B5550,Assumptions!$A$8:$A$12,0)))))</f>
        <v>0.1</v>
      </c>
      <c r="R5550" s="14">
        <f t="shared" ca="1" si="607"/>
        <v>22359073.269600004</v>
      </c>
      <c r="S5550" s="14">
        <f t="shared" ca="1" si="608"/>
        <v>201231659.42640004</v>
      </c>
      <c r="T5550" s="11" t="s">
        <v>25</v>
      </c>
      <c r="U5550" s="18" t="s">
        <v>26</v>
      </c>
    </row>
    <row r="5551" spans="1:21" ht="15" customHeight="1" x14ac:dyDescent="0.15">
      <c r="A5551" s="10" t="s">
        <v>5599</v>
      </c>
      <c r="B5551" s="11" t="s">
        <v>41</v>
      </c>
      <c r="C5551" s="11" t="s">
        <v>42</v>
      </c>
      <c r="D5551" s="12">
        <v>46134</v>
      </c>
      <c r="E5551" s="11">
        <v>2695</v>
      </c>
      <c r="F5551" s="11" t="s">
        <v>33</v>
      </c>
      <c r="G5551" s="13">
        <v>165.1</v>
      </c>
      <c r="H5551" s="14">
        <f t="shared" si="602"/>
        <v>444944.5</v>
      </c>
      <c r="I5551" s="14">
        <f>IF(F5551="GHS",H5551,H5551*Assumptions!$B$4)</f>
        <v>444944.5</v>
      </c>
      <c r="J5551" s="15" t="str">
        <f>INDEX(Assumptions!$B$8:$B$12,MATCH(B5551,Assumptions!$A$8:$A$12,0))</f>
        <v>Weighted Average</v>
      </c>
      <c r="K5551" s="16">
        <f>G5551/(1-INDEX(Assumptions!$D$8:$D$12,MATCH(B5551,Assumptions!$A$8:$A$12,0)))</f>
        <v>253.99999999999997</v>
      </c>
      <c r="L5551" s="16">
        <f t="shared" si="603"/>
        <v>4.9529999999999994</v>
      </c>
      <c r="M5551" s="16">
        <f t="shared" si="604"/>
        <v>12.7</v>
      </c>
      <c r="N5551" s="14">
        <f>E5551*(K5551-L5551-M5551)*IF(F5551="GHS",1,Assumptions!$B$4)</f>
        <v>636955.16499999992</v>
      </c>
      <c r="O5551" s="15">
        <f t="shared" ca="1" si="605"/>
        <v>152</v>
      </c>
      <c r="P5551" s="15" t="str">
        <f t="shared" ca="1" si="606"/>
        <v>91-180d</v>
      </c>
      <c r="Q5551" s="17">
        <f ca="1">IF(P5551="0-90d",0,IF(P5551="91-180d",INDEX(Assumptions!$F$8:$F$12,MATCH(B5551,Assumptions!$A$8:$A$12,0)),IF(P5551="181-365d",INDEX(Assumptions!$G$8:$G$12,MATCH(B5551,Assumptions!$A$8:$A$12,0)),INDEX(Assumptions!$H$8:$H$12,MATCH(B5551,Assumptions!$A$8:$A$12,0)))))</f>
        <v>0.1</v>
      </c>
      <c r="R5551" s="14">
        <f t="shared" ca="1" si="607"/>
        <v>44494.450000000004</v>
      </c>
      <c r="S5551" s="14">
        <f t="shared" ca="1" si="608"/>
        <v>400450.05</v>
      </c>
      <c r="T5551" s="11" t="s">
        <v>25</v>
      </c>
      <c r="U5551" s="18" t="s">
        <v>26</v>
      </c>
    </row>
    <row r="5552" spans="1:21" ht="15" customHeight="1" x14ac:dyDescent="0.15">
      <c r="A5552" s="10" t="s">
        <v>5600</v>
      </c>
      <c r="B5552" s="11" t="s">
        <v>31</v>
      </c>
      <c r="C5552" s="11" t="s">
        <v>76</v>
      </c>
      <c r="D5552" s="12">
        <v>46027</v>
      </c>
      <c r="E5552" s="11">
        <v>1914</v>
      </c>
      <c r="F5552" s="11" t="s">
        <v>33</v>
      </c>
      <c r="G5552" s="13">
        <v>777.98</v>
      </c>
      <c r="H5552" s="14">
        <f t="shared" si="602"/>
        <v>1489053.72</v>
      </c>
      <c r="I5552" s="14">
        <f>IF(F5552="GHS",H5552,H5552*Assumptions!$B$4)</f>
        <v>1489053.72</v>
      </c>
      <c r="J5552" s="15" t="str">
        <f>INDEX(Assumptions!$B$8:$B$12,MATCH(B5552,Assumptions!$A$8:$A$12,0))</f>
        <v>Weighted Average</v>
      </c>
      <c r="K5552" s="16">
        <f>G5552/(1-INDEX(Assumptions!$D$8:$D$12,MATCH(B5552,Assumptions!$A$8:$A$12,0)))</f>
        <v>1080.5277777777778</v>
      </c>
      <c r="L5552" s="16">
        <f t="shared" si="603"/>
        <v>23.339400000000001</v>
      </c>
      <c r="M5552" s="16">
        <f t="shared" si="604"/>
        <v>54.026388888888896</v>
      </c>
      <c r="N5552" s="14">
        <f>E5552*(K5552-L5552-M5552)*IF(F5552="GHS",1,Assumptions!$B$4)</f>
        <v>1920052.0467333335</v>
      </c>
      <c r="O5552" s="15">
        <f t="shared" ca="1" si="605"/>
        <v>259</v>
      </c>
      <c r="P5552" s="15" t="str">
        <f t="shared" ca="1" si="606"/>
        <v>181-365d</v>
      </c>
      <c r="Q5552" s="17">
        <f ca="1">IF(P5552="0-90d",0,IF(P5552="91-180d",INDEX(Assumptions!$F$8:$F$12,MATCH(B5552,Assumptions!$A$8:$A$12,0)),IF(P5552="181-365d",INDEX(Assumptions!$G$8:$G$12,MATCH(B5552,Assumptions!$A$8:$A$12,0)),INDEX(Assumptions!$H$8:$H$12,MATCH(B5552,Assumptions!$A$8:$A$12,0)))))</f>
        <v>0.2</v>
      </c>
      <c r="R5552" s="14">
        <f t="shared" ca="1" si="607"/>
        <v>297810.74400000001</v>
      </c>
      <c r="S5552" s="14">
        <f t="shared" ca="1" si="608"/>
        <v>1191242.976</v>
      </c>
      <c r="T5552" s="11" t="s">
        <v>25</v>
      </c>
      <c r="U5552" s="18" t="s">
        <v>26</v>
      </c>
    </row>
    <row r="5553" spans="1:21" ht="15" customHeight="1" x14ac:dyDescent="0.15">
      <c r="A5553" s="10" t="s">
        <v>5601</v>
      </c>
      <c r="B5553" s="11" t="s">
        <v>31</v>
      </c>
      <c r="C5553" s="11" t="s">
        <v>76</v>
      </c>
      <c r="D5553" s="12">
        <v>45842</v>
      </c>
      <c r="E5553" s="11">
        <v>4820</v>
      </c>
      <c r="F5553" s="11" t="s">
        <v>33</v>
      </c>
      <c r="G5553" s="13">
        <v>816.77</v>
      </c>
      <c r="H5553" s="14">
        <f t="shared" si="602"/>
        <v>3936831.4</v>
      </c>
      <c r="I5553" s="14">
        <f>IF(F5553="GHS",H5553,H5553*Assumptions!$B$4)</f>
        <v>3936831.4</v>
      </c>
      <c r="J5553" s="15" t="str">
        <f>INDEX(Assumptions!$B$8:$B$12,MATCH(B5553,Assumptions!$A$8:$A$12,0))</f>
        <v>Weighted Average</v>
      </c>
      <c r="K5553" s="16">
        <f>G5553/(1-INDEX(Assumptions!$D$8:$D$12,MATCH(B5553,Assumptions!$A$8:$A$12,0)))</f>
        <v>1134.4027777777778</v>
      </c>
      <c r="L5553" s="16">
        <f t="shared" si="603"/>
        <v>24.5031</v>
      </c>
      <c r="M5553" s="16">
        <f t="shared" si="604"/>
        <v>56.720138888888897</v>
      </c>
      <c r="N5553" s="14">
        <f>E5553*(K5553-L5553-M5553)*IF(F5553="GHS",1,Assumptions!$B$4)</f>
        <v>5076325.3774444452</v>
      </c>
      <c r="O5553" s="15">
        <f t="shared" ca="1" si="605"/>
        <v>444</v>
      </c>
      <c r="P5553" s="15" t="str">
        <f t="shared" ca="1" si="606"/>
        <v>365d+</v>
      </c>
      <c r="Q5553" s="17">
        <f ca="1">IF(P5553="0-90d",0,IF(P5553="91-180d",INDEX(Assumptions!$F$8:$F$12,MATCH(B5553,Assumptions!$A$8:$A$12,0)),IF(P5553="181-365d",INDEX(Assumptions!$G$8:$G$12,MATCH(B5553,Assumptions!$A$8:$A$12,0)),INDEX(Assumptions!$H$8:$H$12,MATCH(B5553,Assumptions!$A$8:$A$12,0)))))</f>
        <v>0.6</v>
      </c>
      <c r="R5553" s="14">
        <f t="shared" ca="1" si="607"/>
        <v>2362098.84</v>
      </c>
      <c r="S5553" s="14">
        <f t="shared" ca="1" si="608"/>
        <v>1574732.56</v>
      </c>
      <c r="T5553" s="11" t="s">
        <v>25</v>
      </c>
      <c r="U5553" s="18" t="s">
        <v>26</v>
      </c>
    </row>
    <row r="5554" spans="1:21" ht="15" customHeight="1" x14ac:dyDescent="0.15">
      <c r="A5554" s="10" t="s">
        <v>5602</v>
      </c>
      <c r="B5554" s="11" t="s">
        <v>31</v>
      </c>
      <c r="C5554" s="11" t="s">
        <v>32</v>
      </c>
      <c r="D5554" s="12">
        <v>45866</v>
      </c>
      <c r="E5554" s="11">
        <v>492</v>
      </c>
      <c r="F5554" s="11" t="s">
        <v>33</v>
      </c>
      <c r="G5554" s="13">
        <v>3129.87</v>
      </c>
      <c r="H5554" s="14">
        <f t="shared" si="602"/>
        <v>1539896.04</v>
      </c>
      <c r="I5554" s="14">
        <f>IF(F5554="GHS",H5554,H5554*Assumptions!$B$4)</f>
        <v>1539896.04</v>
      </c>
      <c r="J5554" s="15" t="str">
        <f>INDEX(Assumptions!$B$8:$B$12,MATCH(B5554,Assumptions!$A$8:$A$12,0))</f>
        <v>Weighted Average</v>
      </c>
      <c r="K5554" s="16">
        <f>G5554/(1-INDEX(Assumptions!$D$8:$D$12,MATCH(B5554,Assumptions!$A$8:$A$12,0)))</f>
        <v>4347.041666666667</v>
      </c>
      <c r="L5554" s="16">
        <f t="shared" si="603"/>
        <v>93.89609999999999</v>
      </c>
      <c r="M5554" s="16">
        <f t="shared" si="604"/>
        <v>217.35208333333335</v>
      </c>
      <c r="N5554" s="14">
        <f>E5554*(K5554-L5554-M5554)*IF(F5554="GHS",1,Assumptions!$B$4)</f>
        <v>1985610.3938000002</v>
      </c>
      <c r="O5554" s="15">
        <f t="shared" ca="1" si="605"/>
        <v>420</v>
      </c>
      <c r="P5554" s="15" t="str">
        <f t="shared" ca="1" si="606"/>
        <v>365d+</v>
      </c>
      <c r="Q5554" s="17">
        <f ca="1">IF(P5554="0-90d",0,IF(P5554="91-180d",INDEX(Assumptions!$F$8:$F$12,MATCH(B5554,Assumptions!$A$8:$A$12,0)),IF(P5554="181-365d",INDEX(Assumptions!$G$8:$G$12,MATCH(B5554,Assumptions!$A$8:$A$12,0)),INDEX(Assumptions!$H$8:$H$12,MATCH(B5554,Assumptions!$A$8:$A$12,0)))))</f>
        <v>0.6</v>
      </c>
      <c r="R5554" s="14">
        <f t="shared" ca="1" si="607"/>
        <v>923937.62399999995</v>
      </c>
      <c r="S5554" s="14">
        <f t="shared" ca="1" si="608"/>
        <v>615958.41600000008</v>
      </c>
      <c r="T5554" s="11" t="s">
        <v>25</v>
      </c>
      <c r="U5554" s="18" t="s">
        <v>26</v>
      </c>
    </row>
    <row r="5555" spans="1:21" ht="15" customHeight="1" x14ac:dyDescent="0.15">
      <c r="A5555" s="10" t="s">
        <v>5603</v>
      </c>
      <c r="B5555" s="11" t="s">
        <v>31</v>
      </c>
      <c r="C5555" s="11" t="s">
        <v>63</v>
      </c>
      <c r="D5555" s="12">
        <v>45965</v>
      </c>
      <c r="E5555" s="11">
        <v>1199</v>
      </c>
      <c r="F5555" s="11" t="s">
        <v>33</v>
      </c>
      <c r="G5555" s="13">
        <v>2151.2399999999998</v>
      </c>
      <c r="H5555" s="14">
        <f t="shared" si="602"/>
        <v>2579336.7599999998</v>
      </c>
      <c r="I5555" s="14">
        <f>IF(F5555="GHS",H5555,H5555*Assumptions!$B$4)</f>
        <v>2579336.7599999998</v>
      </c>
      <c r="J5555" s="15" t="str">
        <f>INDEX(Assumptions!$B$8:$B$12,MATCH(B5555,Assumptions!$A$8:$A$12,0))</f>
        <v>Weighted Average</v>
      </c>
      <c r="K5555" s="16">
        <f>G5555/(1-INDEX(Assumptions!$D$8:$D$12,MATCH(B5555,Assumptions!$A$8:$A$12,0)))</f>
        <v>2987.833333333333</v>
      </c>
      <c r="L5555" s="16">
        <f t="shared" si="603"/>
        <v>64.537199999999984</v>
      </c>
      <c r="M5555" s="16">
        <f t="shared" si="604"/>
        <v>149.39166666666665</v>
      </c>
      <c r="N5555" s="14">
        <f>E5555*(K5555-L5555-M5555)*IF(F5555="GHS",1,Assumptions!$B$4)</f>
        <v>3325911.4555333336</v>
      </c>
      <c r="O5555" s="15">
        <f t="shared" ca="1" si="605"/>
        <v>321</v>
      </c>
      <c r="P5555" s="15" t="str">
        <f t="shared" ca="1" si="606"/>
        <v>181-365d</v>
      </c>
      <c r="Q5555" s="17">
        <f ca="1">IF(P5555="0-90d",0,IF(P5555="91-180d",INDEX(Assumptions!$F$8:$F$12,MATCH(B5555,Assumptions!$A$8:$A$12,0)),IF(P5555="181-365d",INDEX(Assumptions!$G$8:$G$12,MATCH(B5555,Assumptions!$A$8:$A$12,0)),INDEX(Assumptions!$H$8:$H$12,MATCH(B5555,Assumptions!$A$8:$A$12,0)))))</f>
        <v>0.2</v>
      </c>
      <c r="R5555" s="14">
        <f t="shared" ca="1" si="607"/>
        <v>515867.35199999996</v>
      </c>
      <c r="S5555" s="14">
        <f t="shared" ca="1" si="608"/>
        <v>2063469.4079999998</v>
      </c>
      <c r="T5555" s="11" t="s">
        <v>25</v>
      </c>
      <c r="U5555" s="18" t="s">
        <v>26</v>
      </c>
    </row>
    <row r="5556" spans="1:21" ht="15" customHeight="1" x14ac:dyDescent="0.15">
      <c r="A5556" s="10" t="s">
        <v>5604</v>
      </c>
      <c r="B5556" s="11" t="s">
        <v>41</v>
      </c>
      <c r="C5556" s="11" t="s">
        <v>44</v>
      </c>
      <c r="D5556" s="12">
        <v>45837</v>
      </c>
      <c r="E5556" s="11">
        <v>1364</v>
      </c>
      <c r="F5556" s="11" t="s">
        <v>33</v>
      </c>
      <c r="G5556" s="13">
        <v>237.93</v>
      </c>
      <c r="H5556" s="14">
        <f t="shared" si="602"/>
        <v>324536.52</v>
      </c>
      <c r="I5556" s="14">
        <f>IF(F5556="GHS",H5556,H5556*Assumptions!$B$4)</f>
        <v>324536.52</v>
      </c>
      <c r="J5556" s="15" t="str">
        <f>INDEX(Assumptions!$B$8:$B$12,MATCH(B5556,Assumptions!$A$8:$A$12,0))</f>
        <v>Weighted Average</v>
      </c>
      <c r="K5556" s="16">
        <f>G5556/(1-INDEX(Assumptions!$D$8:$D$12,MATCH(B5556,Assumptions!$A$8:$A$12,0)))</f>
        <v>366.04615384615386</v>
      </c>
      <c r="L5556" s="16">
        <f t="shared" si="603"/>
        <v>7.1379000000000001</v>
      </c>
      <c r="M5556" s="16">
        <f t="shared" si="604"/>
        <v>18.302307692307693</v>
      </c>
      <c r="N5556" s="14">
        <f>E5556*(K5556-L5556-M5556)*IF(F5556="GHS",1,Assumptions!$B$4)</f>
        <v>464586.51055384614</v>
      </c>
      <c r="O5556" s="15">
        <f t="shared" ca="1" si="605"/>
        <v>449</v>
      </c>
      <c r="P5556" s="15" t="str">
        <f t="shared" ca="1" si="606"/>
        <v>365d+</v>
      </c>
      <c r="Q5556" s="17">
        <f ca="1">IF(P5556="0-90d",0,IF(P5556="91-180d",INDEX(Assumptions!$F$8:$F$12,MATCH(B5556,Assumptions!$A$8:$A$12,0)),IF(P5556="181-365d",INDEX(Assumptions!$G$8:$G$12,MATCH(B5556,Assumptions!$A$8:$A$12,0)),INDEX(Assumptions!$H$8:$H$12,MATCH(B5556,Assumptions!$A$8:$A$12,0)))))</f>
        <v>0.8</v>
      </c>
      <c r="R5556" s="14">
        <f t="shared" ca="1" si="607"/>
        <v>259629.21600000001</v>
      </c>
      <c r="S5556" s="14">
        <f t="shared" ca="1" si="608"/>
        <v>64907.304000000004</v>
      </c>
      <c r="T5556" s="11" t="s">
        <v>50</v>
      </c>
      <c r="U5556" s="18" t="s">
        <v>26</v>
      </c>
    </row>
    <row r="5557" spans="1:21" ht="15" customHeight="1" x14ac:dyDescent="0.15">
      <c r="A5557" s="10" t="s">
        <v>5605</v>
      </c>
      <c r="B5557" s="11" t="s">
        <v>41</v>
      </c>
      <c r="C5557" s="11" t="s">
        <v>42</v>
      </c>
      <c r="D5557" s="12">
        <v>45945</v>
      </c>
      <c r="E5557" s="11">
        <v>2390</v>
      </c>
      <c r="F5557" s="11" t="s">
        <v>33</v>
      </c>
      <c r="G5557" s="13">
        <v>331.22</v>
      </c>
      <c r="H5557" s="14">
        <f t="shared" si="602"/>
        <v>791615.8</v>
      </c>
      <c r="I5557" s="14">
        <f>IF(F5557="GHS",H5557,H5557*Assumptions!$B$4)</f>
        <v>791615.8</v>
      </c>
      <c r="J5557" s="15" t="str">
        <f>INDEX(Assumptions!$B$8:$B$12,MATCH(B5557,Assumptions!$A$8:$A$12,0))</f>
        <v>Weighted Average</v>
      </c>
      <c r="K5557" s="16">
        <f>G5557/(1-INDEX(Assumptions!$D$8:$D$12,MATCH(B5557,Assumptions!$A$8:$A$12,0)))</f>
        <v>509.56923076923078</v>
      </c>
      <c r="L5557" s="16">
        <f t="shared" si="603"/>
        <v>9.9366000000000003</v>
      </c>
      <c r="M5557" s="16">
        <f t="shared" si="604"/>
        <v>25.478461538461541</v>
      </c>
      <c r="N5557" s="14">
        <f>E5557*(K5557-L5557-M5557)*IF(F5557="GHS",1,Assumptions!$B$4)</f>
        <v>1133228.4644615385</v>
      </c>
      <c r="O5557" s="15">
        <f t="shared" ca="1" si="605"/>
        <v>341</v>
      </c>
      <c r="P5557" s="15" t="str">
        <f t="shared" ca="1" si="606"/>
        <v>181-365d</v>
      </c>
      <c r="Q5557" s="17">
        <f ca="1">IF(P5557="0-90d",0,IF(P5557="91-180d",INDEX(Assumptions!$F$8:$F$12,MATCH(B5557,Assumptions!$A$8:$A$12,0)),IF(P5557="181-365d",INDEX(Assumptions!$G$8:$G$12,MATCH(B5557,Assumptions!$A$8:$A$12,0)),INDEX(Assumptions!$H$8:$H$12,MATCH(B5557,Assumptions!$A$8:$A$12,0)))))</f>
        <v>0.35</v>
      </c>
      <c r="R5557" s="14">
        <f t="shared" ca="1" si="607"/>
        <v>277065.52999999997</v>
      </c>
      <c r="S5557" s="14">
        <f t="shared" ca="1" si="608"/>
        <v>514550.27000000008</v>
      </c>
      <c r="T5557" s="11" t="s">
        <v>25</v>
      </c>
      <c r="U5557" s="18" t="s">
        <v>26</v>
      </c>
    </row>
    <row r="5558" spans="1:21" ht="15" customHeight="1" x14ac:dyDescent="0.15">
      <c r="A5558" s="10" t="s">
        <v>5606</v>
      </c>
      <c r="B5558" s="11" t="s">
        <v>41</v>
      </c>
      <c r="C5558" s="11" t="s">
        <v>42</v>
      </c>
      <c r="D5558" s="12">
        <v>45842</v>
      </c>
      <c r="E5558" s="11">
        <v>3256</v>
      </c>
      <c r="F5558" s="11" t="s">
        <v>33</v>
      </c>
      <c r="G5558" s="13">
        <v>654.21</v>
      </c>
      <c r="H5558" s="14">
        <f t="shared" si="602"/>
        <v>2130107.7600000002</v>
      </c>
      <c r="I5558" s="14">
        <f>IF(F5558="GHS",H5558,H5558*Assumptions!$B$4)</f>
        <v>2130107.7600000002</v>
      </c>
      <c r="J5558" s="15" t="str">
        <f>INDEX(Assumptions!$B$8:$B$12,MATCH(B5558,Assumptions!$A$8:$A$12,0))</f>
        <v>Weighted Average</v>
      </c>
      <c r="K5558" s="16">
        <f>G5558/(1-INDEX(Assumptions!$D$8:$D$12,MATCH(B5558,Assumptions!$A$8:$A$12,0)))</f>
        <v>1006.4769230769231</v>
      </c>
      <c r="L5558" s="16">
        <f t="shared" si="603"/>
        <v>19.626300000000001</v>
      </c>
      <c r="M5558" s="16">
        <f t="shared" si="604"/>
        <v>50.323846153846155</v>
      </c>
      <c r="N5558" s="14">
        <f>E5558*(K5558-L5558-M5558)*IF(F5558="GHS",1,Assumptions!$B$4)</f>
        <v>3049331.1856615385</v>
      </c>
      <c r="O5558" s="15">
        <f t="shared" ca="1" si="605"/>
        <v>444</v>
      </c>
      <c r="P5558" s="15" t="str">
        <f t="shared" ca="1" si="606"/>
        <v>365d+</v>
      </c>
      <c r="Q5558" s="17">
        <f ca="1">IF(P5558="0-90d",0,IF(P5558="91-180d",INDEX(Assumptions!$F$8:$F$12,MATCH(B5558,Assumptions!$A$8:$A$12,0)),IF(P5558="181-365d",INDEX(Assumptions!$G$8:$G$12,MATCH(B5558,Assumptions!$A$8:$A$12,0)),INDEX(Assumptions!$H$8:$H$12,MATCH(B5558,Assumptions!$A$8:$A$12,0)))))</f>
        <v>0.8</v>
      </c>
      <c r="R5558" s="14">
        <f t="shared" ca="1" si="607"/>
        <v>1704086.2080000003</v>
      </c>
      <c r="S5558" s="14">
        <f t="shared" ca="1" si="608"/>
        <v>426021.55199999991</v>
      </c>
      <c r="T5558" s="11" t="s">
        <v>25</v>
      </c>
      <c r="U5558" s="18" t="s">
        <v>26</v>
      </c>
    </row>
    <row r="5559" spans="1:21" ht="15" customHeight="1" x14ac:dyDescent="0.15">
      <c r="A5559" s="10" t="s">
        <v>5607</v>
      </c>
      <c r="B5559" s="11" t="s">
        <v>41</v>
      </c>
      <c r="C5559" s="11" t="s">
        <v>42</v>
      </c>
      <c r="D5559" s="12">
        <v>45999</v>
      </c>
      <c r="E5559" s="11">
        <v>4856</v>
      </c>
      <c r="F5559" s="11" t="s">
        <v>33</v>
      </c>
      <c r="G5559" s="13">
        <v>396.3</v>
      </c>
      <c r="H5559" s="14">
        <f t="shared" si="602"/>
        <v>1924432.8</v>
      </c>
      <c r="I5559" s="14">
        <f>IF(F5559="GHS",H5559,H5559*Assumptions!$B$4)</f>
        <v>1924432.8</v>
      </c>
      <c r="J5559" s="15" t="str">
        <f>INDEX(Assumptions!$B$8:$B$12,MATCH(B5559,Assumptions!$A$8:$A$12,0))</f>
        <v>Weighted Average</v>
      </c>
      <c r="K5559" s="16">
        <f>G5559/(1-INDEX(Assumptions!$D$8:$D$12,MATCH(B5559,Assumptions!$A$8:$A$12,0)))</f>
        <v>609.69230769230774</v>
      </c>
      <c r="L5559" s="16">
        <f t="shared" si="603"/>
        <v>11.888999999999999</v>
      </c>
      <c r="M5559" s="16">
        <f t="shared" si="604"/>
        <v>30.484615384615388</v>
      </c>
      <c r="N5559" s="14">
        <f>E5559*(K5559-L5559-M5559)*IF(F5559="GHS",1,Assumptions!$B$4)</f>
        <v>2754899.5698461542</v>
      </c>
      <c r="O5559" s="15">
        <f t="shared" ca="1" si="605"/>
        <v>287</v>
      </c>
      <c r="P5559" s="15" t="str">
        <f t="shared" ca="1" si="606"/>
        <v>181-365d</v>
      </c>
      <c r="Q5559" s="17">
        <f ca="1">IF(P5559="0-90d",0,IF(P5559="91-180d",INDEX(Assumptions!$F$8:$F$12,MATCH(B5559,Assumptions!$A$8:$A$12,0)),IF(P5559="181-365d",INDEX(Assumptions!$G$8:$G$12,MATCH(B5559,Assumptions!$A$8:$A$12,0)),INDEX(Assumptions!$H$8:$H$12,MATCH(B5559,Assumptions!$A$8:$A$12,0)))))</f>
        <v>0.35</v>
      </c>
      <c r="R5559" s="14">
        <f t="shared" ca="1" si="607"/>
        <v>673551.48</v>
      </c>
      <c r="S5559" s="14">
        <f t="shared" ca="1" si="608"/>
        <v>1250881.32</v>
      </c>
      <c r="T5559" s="11" t="s">
        <v>25</v>
      </c>
      <c r="U5559" s="18" t="s">
        <v>26</v>
      </c>
    </row>
    <row r="5560" spans="1:21" ht="15" customHeight="1" x14ac:dyDescent="0.15">
      <c r="A5560" s="10" t="s">
        <v>5608</v>
      </c>
      <c r="B5560" s="11" t="s">
        <v>28</v>
      </c>
      <c r="C5560" s="11" t="s">
        <v>35</v>
      </c>
      <c r="D5560" s="12">
        <v>45923</v>
      </c>
      <c r="E5560" s="11">
        <v>761</v>
      </c>
      <c r="F5560" s="11" t="s">
        <v>24</v>
      </c>
      <c r="G5560" s="13">
        <v>2854.43</v>
      </c>
      <c r="H5560" s="14">
        <f t="shared" si="602"/>
        <v>2172221.23</v>
      </c>
      <c r="I5560" s="14">
        <f>IF(F5560="GHS",H5560,H5560*Assumptions!$B$4)</f>
        <v>23459989.284000002</v>
      </c>
      <c r="J5560" s="15" t="str">
        <f>INDEX(Assumptions!$B$8:$B$12,MATCH(B5560,Assumptions!$A$8:$A$12,0))</f>
        <v>Fair Value Less Costs to Sell</v>
      </c>
      <c r="K5560" s="16">
        <f>G5560/(1-INDEX(Assumptions!$D$8:$D$12,MATCH(B5560,Assumptions!$A$8:$A$12,0)))</f>
        <v>3243.6704545454545</v>
      </c>
      <c r="L5560" s="16">
        <f t="shared" si="603"/>
        <v>85.632899999999992</v>
      </c>
      <c r="M5560" s="16">
        <f t="shared" si="604"/>
        <v>162.18352272727273</v>
      </c>
      <c r="N5560" s="14">
        <f>E5560*(K5560-L5560-M5560)*IF(F5560="GHS",1,Assumptions!$B$4)</f>
        <v>24622325.116707273</v>
      </c>
      <c r="O5560" s="15">
        <f t="shared" ca="1" si="605"/>
        <v>363</v>
      </c>
      <c r="P5560" s="15" t="str">
        <f t="shared" ca="1" si="606"/>
        <v>181-365d</v>
      </c>
      <c r="Q5560" s="17">
        <f ca="1">IF(P5560="0-90d",0,IF(P5560="91-180d",INDEX(Assumptions!$F$8:$F$12,MATCH(B5560,Assumptions!$A$8:$A$12,0)),IF(P5560="181-365d",INDEX(Assumptions!$G$8:$G$12,MATCH(B5560,Assumptions!$A$8:$A$12,0)),INDEX(Assumptions!$H$8:$H$12,MATCH(B5560,Assumptions!$A$8:$A$12,0)))))</f>
        <v>0.1</v>
      </c>
      <c r="R5560" s="14">
        <f t="shared" ca="1" si="607"/>
        <v>2345998.9284000001</v>
      </c>
      <c r="S5560" s="14">
        <f t="shared" ca="1" si="608"/>
        <v>21113990.355600003</v>
      </c>
      <c r="T5560" s="11" t="s">
        <v>25</v>
      </c>
      <c r="U5560" s="18" t="s">
        <v>26</v>
      </c>
    </row>
    <row r="5561" spans="1:21" ht="15" customHeight="1" x14ac:dyDescent="0.15">
      <c r="A5561" s="10" t="s">
        <v>5609</v>
      </c>
      <c r="B5561" s="11" t="s">
        <v>41</v>
      </c>
      <c r="C5561" s="11" t="s">
        <v>44</v>
      </c>
      <c r="D5561" s="12">
        <v>45758</v>
      </c>
      <c r="E5561" s="11">
        <v>2732</v>
      </c>
      <c r="F5561" s="11" t="s">
        <v>33</v>
      </c>
      <c r="G5561" s="13">
        <v>362.92</v>
      </c>
      <c r="H5561" s="14">
        <f t="shared" si="602"/>
        <v>991497.44000000006</v>
      </c>
      <c r="I5561" s="14">
        <f>IF(F5561="GHS",H5561,H5561*Assumptions!$B$4)</f>
        <v>991497.44000000006</v>
      </c>
      <c r="J5561" s="15" t="str">
        <f>INDEX(Assumptions!$B$8:$B$12,MATCH(B5561,Assumptions!$A$8:$A$12,0))</f>
        <v>Weighted Average</v>
      </c>
      <c r="K5561" s="16">
        <f>G5561/(1-INDEX(Assumptions!$D$8:$D$12,MATCH(B5561,Assumptions!$A$8:$A$12,0)))</f>
        <v>558.3384615384615</v>
      </c>
      <c r="L5561" s="16">
        <f t="shared" si="603"/>
        <v>10.887600000000001</v>
      </c>
      <c r="M5561" s="16">
        <f t="shared" si="604"/>
        <v>27.916923076923077</v>
      </c>
      <c r="N5561" s="14">
        <f>E5561*(K5561-L5561-M5561)*IF(F5561="GHS",1,Assumptions!$B$4)</f>
        <v>1419366.7198769229</v>
      </c>
      <c r="O5561" s="15">
        <f t="shared" ca="1" si="605"/>
        <v>528</v>
      </c>
      <c r="P5561" s="15" t="str">
        <f t="shared" ca="1" si="606"/>
        <v>365d+</v>
      </c>
      <c r="Q5561" s="17">
        <f ca="1">IF(P5561="0-90d",0,IF(P5561="91-180d",INDEX(Assumptions!$F$8:$F$12,MATCH(B5561,Assumptions!$A$8:$A$12,0)),IF(P5561="181-365d",INDEX(Assumptions!$G$8:$G$12,MATCH(B5561,Assumptions!$A$8:$A$12,0)),INDEX(Assumptions!$H$8:$H$12,MATCH(B5561,Assumptions!$A$8:$A$12,0)))))</f>
        <v>0.8</v>
      </c>
      <c r="R5561" s="14">
        <f t="shared" ca="1" si="607"/>
        <v>793197.95200000005</v>
      </c>
      <c r="S5561" s="14">
        <f t="shared" ca="1" si="608"/>
        <v>198299.48800000001</v>
      </c>
      <c r="T5561" s="11" t="s">
        <v>25</v>
      </c>
      <c r="U5561" s="18" t="s">
        <v>26</v>
      </c>
    </row>
    <row r="5562" spans="1:21" ht="15" customHeight="1" x14ac:dyDescent="0.15">
      <c r="A5562" s="10" t="s">
        <v>5610</v>
      </c>
      <c r="B5562" s="11" t="s">
        <v>41</v>
      </c>
      <c r="C5562" s="11" t="s">
        <v>42</v>
      </c>
      <c r="D5562" s="12">
        <v>46015</v>
      </c>
      <c r="E5562" s="11">
        <v>3379</v>
      </c>
      <c r="F5562" s="11" t="s">
        <v>33</v>
      </c>
      <c r="G5562" s="13">
        <v>323.13</v>
      </c>
      <c r="H5562" s="14">
        <f t="shared" si="602"/>
        <v>1091856.27</v>
      </c>
      <c r="I5562" s="14">
        <f>IF(F5562="GHS",H5562,H5562*Assumptions!$B$4)</f>
        <v>1091856.27</v>
      </c>
      <c r="J5562" s="15" t="str">
        <f>INDEX(Assumptions!$B$8:$B$12,MATCH(B5562,Assumptions!$A$8:$A$12,0))</f>
        <v>Weighted Average</v>
      </c>
      <c r="K5562" s="16">
        <f>G5562/(1-INDEX(Assumptions!$D$8:$D$12,MATCH(B5562,Assumptions!$A$8:$A$12,0)))</f>
        <v>497.12307692307689</v>
      </c>
      <c r="L5562" s="16">
        <f t="shared" si="603"/>
        <v>9.6938999999999993</v>
      </c>
      <c r="M5562" s="16">
        <f t="shared" si="604"/>
        <v>24.856153846153845</v>
      </c>
      <c r="N5562" s="14">
        <f>E5562*(K5562-L5562-M5562)*IF(F5562="GHS",1,Assumptions!$B$4)</f>
        <v>1563034.2449769231</v>
      </c>
      <c r="O5562" s="15">
        <f t="shared" ca="1" si="605"/>
        <v>271</v>
      </c>
      <c r="P5562" s="15" t="str">
        <f t="shared" ca="1" si="606"/>
        <v>181-365d</v>
      </c>
      <c r="Q5562" s="17">
        <f ca="1">IF(P5562="0-90d",0,IF(P5562="91-180d",INDEX(Assumptions!$F$8:$F$12,MATCH(B5562,Assumptions!$A$8:$A$12,0)),IF(P5562="181-365d",INDEX(Assumptions!$G$8:$G$12,MATCH(B5562,Assumptions!$A$8:$A$12,0)),INDEX(Assumptions!$H$8:$H$12,MATCH(B5562,Assumptions!$A$8:$A$12,0)))))</f>
        <v>0.35</v>
      </c>
      <c r="R5562" s="14">
        <f t="shared" ca="1" si="607"/>
        <v>382149.69449999998</v>
      </c>
      <c r="S5562" s="14">
        <f t="shared" ca="1" si="608"/>
        <v>709706.57550000004</v>
      </c>
      <c r="T5562" s="11" t="s">
        <v>25</v>
      </c>
      <c r="U5562" s="18" t="s">
        <v>26</v>
      </c>
    </row>
    <row r="5563" spans="1:21" ht="15" customHeight="1" x14ac:dyDescent="0.15">
      <c r="A5563" s="10" t="s">
        <v>5611</v>
      </c>
      <c r="B5563" s="11" t="s">
        <v>41</v>
      </c>
      <c r="C5563" s="11" t="s">
        <v>115</v>
      </c>
      <c r="D5563" s="12">
        <v>45779</v>
      </c>
      <c r="E5563" s="11">
        <v>649</v>
      </c>
      <c r="F5563" s="11" t="s">
        <v>33</v>
      </c>
      <c r="G5563" s="13">
        <v>158.46</v>
      </c>
      <c r="H5563" s="14">
        <f t="shared" si="602"/>
        <v>102840.54000000001</v>
      </c>
      <c r="I5563" s="14">
        <f>IF(F5563="GHS",H5563,H5563*Assumptions!$B$4)</f>
        <v>102840.54000000001</v>
      </c>
      <c r="J5563" s="15" t="str">
        <f>INDEX(Assumptions!$B$8:$B$12,MATCH(B5563,Assumptions!$A$8:$A$12,0))</f>
        <v>Weighted Average</v>
      </c>
      <c r="K5563" s="16">
        <f>G5563/(1-INDEX(Assumptions!$D$8:$D$12,MATCH(B5563,Assumptions!$A$8:$A$12,0)))</f>
        <v>243.78461538461539</v>
      </c>
      <c r="L5563" s="16">
        <f t="shared" si="603"/>
        <v>4.7538</v>
      </c>
      <c r="M5563" s="16">
        <f t="shared" si="604"/>
        <v>12.18923076923077</v>
      </c>
      <c r="N5563" s="14">
        <f>E5563*(K5563-L5563-M5563)*IF(F5563="GHS",1,Assumptions!$B$4)</f>
        <v>147220.18841538462</v>
      </c>
      <c r="O5563" s="15">
        <f t="shared" ca="1" si="605"/>
        <v>507</v>
      </c>
      <c r="P5563" s="15" t="str">
        <f t="shared" ca="1" si="606"/>
        <v>365d+</v>
      </c>
      <c r="Q5563" s="17">
        <f ca="1">IF(P5563="0-90d",0,IF(P5563="91-180d",INDEX(Assumptions!$F$8:$F$12,MATCH(B5563,Assumptions!$A$8:$A$12,0)),IF(P5563="181-365d",INDEX(Assumptions!$G$8:$G$12,MATCH(B5563,Assumptions!$A$8:$A$12,0)),INDEX(Assumptions!$H$8:$H$12,MATCH(B5563,Assumptions!$A$8:$A$12,0)))))</f>
        <v>0.8</v>
      </c>
      <c r="R5563" s="14">
        <f t="shared" ca="1" si="607"/>
        <v>82272.432000000015</v>
      </c>
      <c r="S5563" s="14">
        <f t="shared" ca="1" si="608"/>
        <v>20568.107999999993</v>
      </c>
      <c r="T5563" s="11" t="s">
        <v>25</v>
      </c>
      <c r="U5563" s="18" t="s">
        <v>36</v>
      </c>
    </row>
    <row r="5564" spans="1:21" ht="15" customHeight="1" x14ac:dyDescent="0.15">
      <c r="A5564" s="10" t="s">
        <v>5612</v>
      </c>
      <c r="B5564" s="11" t="s">
        <v>46</v>
      </c>
      <c r="C5564" s="11" t="s">
        <v>119</v>
      </c>
      <c r="D5564" s="12">
        <v>45991</v>
      </c>
      <c r="E5564" s="11">
        <v>2039</v>
      </c>
      <c r="F5564" s="11" t="s">
        <v>33</v>
      </c>
      <c r="G5564" s="13">
        <v>911342.72</v>
      </c>
      <c r="H5564" s="14">
        <f t="shared" si="602"/>
        <v>1858227806.0799999</v>
      </c>
      <c r="I5564" s="14">
        <f>IF(F5564="GHS",H5564,H5564*Assumptions!$B$4)</f>
        <v>1858227806.0799999</v>
      </c>
      <c r="J5564" s="15" t="str">
        <f>INDEX(Assumptions!$B$8:$B$12,MATCH(B5564,Assumptions!$A$8:$A$12,0))</f>
        <v>Specific Identification</v>
      </c>
      <c r="K5564" s="16">
        <f>G5564/(1-INDEX(Assumptions!$D$8:$D$12,MATCH(B5564,Assumptions!$A$8:$A$12,0)))</f>
        <v>1168388.1025641025</v>
      </c>
      <c r="L5564" s="16">
        <f t="shared" si="603"/>
        <v>27340.281599999998</v>
      </c>
      <c r="M5564" s="16">
        <f t="shared" si="604"/>
        <v>58419.40512820513</v>
      </c>
      <c r="N5564" s="14">
        <f>E5564*(K5564-L5564-M5564)*IF(F5564="GHS",1,Assumptions!$B$4)</f>
        <v>2207479339.8893943</v>
      </c>
      <c r="O5564" s="15">
        <f t="shared" ca="1" si="605"/>
        <v>295</v>
      </c>
      <c r="P5564" s="15" t="str">
        <f t="shared" ca="1" si="606"/>
        <v>181-365d</v>
      </c>
      <c r="Q5564" s="17">
        <f ca="1">IF(P5564="0-90d",0,IF(P5564="91-180d",INDEX(Assumptions!$F$8:$F$12,MATCH(B5564,Assumptions!$A$8:$A$12,0)),IF(P5564="181-365d",INDEX(Assumptions!$G$8:$G$12,MATCH(B5564,Assumptions!$A$8:$A$12,0)),INDEX(Assumptions!$H$8:$H$12,MATCH(B5564,Assumptions!$A$8:$A$12,0)))))</f>
        <v>0.05</v>
      </c>
      <c r="R5564" s="14">
        <f t="shared" ca="1" si="607"/>
        <v>92911390.304000005</v>
      </c>
      <c r="S5564" s="14">
        <f t="shared" ca="1" si="608"/>
        <v>1765316415.776</v>
      </c>
      <c r="T5564" s="11" t="s">
        <v>25</v>
      </c>
      <c r="U5564" s="18" t="s">
        <v>26</v>
      </c>
    </row>
    <row r="5565" spans="1:21" ht="15" customHeight="1" x14ac:dyDescent="0.15">
      <c r="A5565" s="10" t="s">
        <v>5613</v>
      </c>
      <c r="B5565" s="11" t="s">
        <v>41</v>
      </c>
      <c r="C5565" s="11" t="s">
        <v>115</v>
      </c>
      <c r="D5565" s="12">
        <v>45829</v>
      </c>
      <c r="E5565" s="11">
        <v>1259</v>
      </c>
      <c r="F5565" s="11" t="s">
        <v>33</v>
      </c>
      <c r="G5565" s="13">
        <v>319.67</v>
      </c>
      <c r="H5565" s="14">
        <f t="shared" si="602"/>
        <v>402464.53</v>
      </c>
      <c r="I5565" s="14">
        <f>IF(F5565="GHS",H5565,H5565*Assumptions!$B$4)</f>
        <v>402464.53</v>
      </c>
      <c r="J5565" s="15" t="str">
        <f>INDEX(Assumptions!$B$8:$B$12,MATCH(B5565,Assumptions!$A$8:$A$12,0))</f>
        <v>Weighted Average</v>
      </c>
      <c r="K5565" s="16">
        <f>G5565/(1-INDEX(Assumptions!$D$8:$D$12,MATCH(B5565,Assumptions!$A$8:$A$12,0)))</f>
        <v>491.8</v>
      </c>
      <c r="L5565" s="16">
        <f t="shared" si="603"/>
        <v>9.5900999999999996</v>
      </c>
      <c r="M5565" s="16">
        <f t="shared" si="604"/>
        <v>24.590000000000003</v>
      </c>
      <c r="N5565" s="14">
        <f>E5565*(K5565-L5565-M5565)*IF(F5565="GHS",1,Assumptions!$B$4)</f>
        <v>576143.45410000009</v>
      </c>
      <c r="O5565" s="15">
        <f t="shared" ca="1" si="605"/>
        <v>457</v>
      </c>
      <c r="P5565" s="15" t="str">
        <f t="shared" ca="1" si="606"/>
        <v>365d+</v>
      </c>
      <c r="Q5565" s="17">
        <f ca="1">IF(P5565="0-90d",0,IF(P5565="91-180d",INDEX(Assumptions!$F$8:$F$12,MATCH(B5565,Assumptions!$A$8:$A$12,0)),IF(P5565="181-365d",INDEX(Assumptions!$G$8:$G$12,MATCH(B5565,Assumptions!$A$8:$A$12,0)),INDEX(Assumptions!$H$8:$H$12,MATCH(B5565,Assumptions!$A$8:$A$12,0)))))</f>
        <v>0.8</v>
      </c>
      <c r="R5565" s="14">
        <f t="shared" ca="1" si="607"/>
        <v>321971.62400000007</v>
      </c>
      <c r="S5565" s="14">
        <f t="shared" ca="1" si="608"/>
        <v>80492.905999999959</v>
      </c>
      <c r="T5565" s="11" t="s">
        <v>25</v>
      </c>
      <c r="U5565" s="18" t="s">
        <v>26</v>
      </c>
    </row>
    <row r="5566" spans="1:21" ht="15" customHeight="1" x14ac:dyDescent="0.15">
      <c r="A5566" s="10" t="s">
        <v>5614</v>
      </c>
      <c r="B5566" s="11" t="s">
        <v>31</v>
      </c>
      <c r="C5566" s="11" t="s">
        <v>63</v>
      </c>
      <c r="D5566" s="12">
        <v>45966</v>
      </c>
      <c r="E5566" s="11">
        <v>2286</v>
      </c>
      <c r="F5566" s="11" t="s">
        <v>33</v>
      </c>
      <c r="G5566" s="13">
        <v>3746.37</v>
      </c>
      <c r="H5566" s="14">
        <f t="shared" si="602"/>
        <v>8564201.8200000003</v>
      </c>
      <c r="I5566" s="14">
        <f>IF(F5566="GHS",H5566,H5566*Assumptions!$B$4)</f>
        <v>8564201.8200000003</v>
      </c>
      <c r="J5566" s="15" t="str">
        <f>INDEX(Assumptions!$B$8:$B$12,MATCH(B5566,Assumptions!$A$8:$A$12,0))</f>
        <v>Weighted Average</v>
      </c>
      <c r="K5566" s="16">
        <f>G5566/(1-INDEX(Assumptions!$D$8:$D$12,MATCH(B5566,Assumptions!$A$8:$A$12,0)))</f>
        <v>5203.291666666667</v>
      </c>
      <c r="L5566" s="16">
        <f t="shared" si="603"/>
        <v>112.39109999999999</v>
      </c>
      <c r="M5566" s="16">
        <f t="shared" si="604"/>
        <v>260.16458333333338</v>
      </c>
      <c r="N5566" s="14">
        <f>E5566*(K5566-L5566-M5566)*IF(F5566="GHS",1,Assumptions!$B$4)</f>
        <v>11043062.457900001</v>
      </c>
      <c r="O5566" s="15">
        <f t="shared" ca="1" si="605"/>
        <v>320</v>
      </c>
      <c r="P5566" s="15" t="str">
        <f t="shared" ca="1" si="606"/>
        <v>181-365d</v>
      </c>
      <c r="Q5566" s="17">
        <f ca="1">IF(P5566="0-90d",0,IF(P5566="91-180d",INDEX(Assumptions!$F$8:$F$12,MATCH(B5566,Assumptions!$A$8:$A$12,0)),IF(P5566="181-365d",INDEX(Assumptions!$G$8:$G$12,MATCH(B5566,Assumptions!$A$8:$A$12,0)),INDEX(Assumptions!$H$8:$H$12,MATCH(B5566,Assumptions!$A$8:$A$12,0)))))</f>
        <v>0.2</v>
      </c>
      <c r="R5566" s="14">
        <f t="shared" ca="1" si="607"/>
        <v>1712840.3640000001</v>
      </c>
      <c r="S5566" s="14">
        <f t="shared" ca="1" si="608"/>
        <v>6851361.4560000002</v>
      </c>
      <c r="T5566" s="11" t="s">
        <v>25</v>
      </c>
      <c r="U5566" s="18" t="s">
        <v>26</v>
      </c>
    </row>
    <row r="5567" spans="1:21" ht="15" customHeight="1" x14ac:dyDescent="0.15">
      <c r="A5567" s="10" t="s">
        <v>5615</v>
      </c>
      <c r="B5567" s="11" t="s">
        <v>31</v>
      </c>
      <c r="C5567" s="11" t="s">
        <v>32</v>
      </c>
      <c r="D5567" s="12">
        <v>45737</v>
      </c>
      <c r="E5567" s="11">
        <v>1927</v>
      </c>
      <c r="F5567" s="11" t="s">
        <v>33</v>
      </c>
      <c r="G5567" s="13">
        <v>1187.43</v>
      </c>
      <c r="H5567" s="14">
        <f t="shared" si="602"/>
        <v>2288177.6100000003</v>
      </c>
      <c r="I5567" s="14">
        <f>IF(F5567="GHS",H5567,H5567*Assumptions!$B$4)</f>
        <v>2288177.6100000003</v>
      </c>
      <c r="J5567" s="15" t="str">
        <f>INDEX(Assumptions!$B$8:$B$12,MATCH(B5567,Assumptions!$A$8:$A$12,0))</f>
        <v>Weighted Average</v>
      </c>
      <c r="K5567" s="16">
        <f>G5567/(1-INDEX(Assumptions!$D$8:$D$12,MATCH(B5567,Assumptions!$A$8:$A$12,0)))</f>
        <v>1649.2083333333335</v>
      </c>
      <c r="L5567" s="16">
        <f t="shared" si="603"/>
        <v>35.622900000000001</v>
      </c>
      <c r="M5567" s="16">
        <f t="shared" si="604"/>
        <v>82.460416666666674</v>
      </c>
      <c r="N5567" s="14">
        <f>E5567*(K5567-L5567-M5567)*IF(F5567="GHS",1,Assumptions!$B$4)</f>
        <v>2950477.9071166669</v>
      </c>
      <c r="O5567" s="15">
        <f t="shared" ca="1" si="605"/>
        <v>549</v>
      </c>
      <c r="P5567" s="15" t="str">
        <f t="shared" ca="1" si="606"/>
        <v>365d+</v>
      </c>
      <c r="Q5567" s="17">
        <f ca="1">IF(P5567="0-90d",0,IF(P5567="91-180d",INDEX(Assumptions!$F$8:$F$12,MATCH(B5567,Assumptions!$A$8:$A$12,0)),IF(P5567="181-365d",INDEX(Assumptions!$G$8:$G$12,MATCH(B5567,Assumptions!$A$8:$A$12,0)),INDEX(Assumptions!$H$8:$H$12,MATCH(B5567,Assumptions!$A$8:$A$12,0)))))</f>
        <v>0.6</v>
      </c>
      <c r="R5567" s="14">
        <f t="shared" ca="1" si="607"/>
        <v>1372906.5660000001</v>
      </c>
      <c r="S5567" s="14">
        <f t="shared" ca="1" si="608"/>
        <v>915271.04400000023</v>
      </c>
      <c r="T5567" s="11" t="s">
        <v>25</v>
      </c>
      <c r="U5567" s="18" t="s">
        <v>36</v>
      </c>
    </row>
    <row r="5568" spans="1:21" ht="15" customHeight="1" x14ac:dyDescent="0.15">
      <c r="A5568" s="10" t="s">
        <v>5616</v>
      </c>
      <c r="B5568" s="11" t="s">
        <v>28</v>
      </c>
      <c r="C5568" s="11" t="s">
        <v>29</v>
      </c>
      <c r="D5568" s="12">
        <v>46186</v>
      </c>
      <c r="E5568" s="11">
        <v>1748</v>
      </c>
      <c r="F5568" s="11" t="s">
        <v>24</v>
      </c>
      <c r="G5568" s="13">
        <v>11153.95</v>
      </c>
      <c r="H5568" s="14">
        <f t="shared" si="602"/>
        <v>19497104.600000001</v>
      </c>
      <c r="I5568" s="14">
        <f>IF(F5568="GHS",H5568,H5568*Assumptions!$B$4)</f>
        <v>210568729.68000004</v>
      </c>
      <c r="J5568" s="15" t="str">
        <f>INDEX(Assumptions!$B$8:$B$12,MATCH(B5568,Assumptions!$A$8:$A$12,0))</f>
        <v>Fair Value Less Costs to Sell</v>
      </c>
      <c r="K5568" s="16">
        <f>G5568/(1-INDEX(Assumptions!$D$8:$D$12,MATCH(B5568,Assumptions!$A$8:$A$12,0)))</f>
        <v>12674.943181818182</v>
      </c>
      <c r="L5568" s="16">
        <f t="shared" si="603"/>
        <v>334.61849999999998</v>
      </c>
      <c r="M5568" s="16">
        <f t="shared" si="604"/>
        <v>633.74715909090912</v>
      </c>
      <c r="N5568" s="14">
        <f>E5568*(K5568-L5568-M5568)*IF(F5568="GHS",1,Assumptions!$B$4)</f>
        <v>221001453.10505453</v>
      </c>
      <c r="O5568" s="15">
        <f t="shared" ca="1" si="605"/>
        <v>100</v>
      </c>
      <c r="P5568" s="15" t="str">
        <f t="shared" ca="1" si="606"/>
        <v>91-180d</v>
      </c>
      <c r="Q5568" s="17">
        <f ca="1">IF(P5568="0-90d",0,IF(P5568="91-180d",INDEX(Assumptions!$F$8:$F$12,MATCH(B5568,Assumptions!$A$8:$A$12,0)),IF(P5568="181-365d",INDEX(Assumptions!$G$8:$G$12,MATCH(B5568,Assumptions!$A$8:$A$12,0)),INDEX(Assumptions!$H$8:$H$12,MATCH(B5568,Assumptions!$A$8:$A$12,0)))))</f>
        <v>0.02</v>
      </c>
      <c r="R5568" s="14">
        <f t="shared" ca="1" si="607"/>
        <v>4211374.5936000012</v>
      </c>
      <c r="S5568" s="14">
        <f t="shared" ca="1" si="608"/>
        <v>206357355.08640003</v>
      </c>
      <c r="T5568" s="11" t="s">
        <v>25</v>
      </c>
      <c r="U5568" s="18" t="s">
        <v>26</v>
      </c>
    </row>
    <row r="5569" spans="1:21" ht="15" customHeight="1" x14ac:dyDescent="0.15">
      <c r="A5569" s="10" t="s">
        <v>5617</v>
      </c>
      <c r="B5569" s="11" t="s">
        <v>28</v>
      </c>
      <c r="C5569" s="11" t="s">
        <v>55</v>
      </c>
      <c r="D5569" s="12">
        <v>46023</v>
      </c>
      <c r="E5569" s="11">
        <v>1145</v>
      </c>
      <c r="F5569" s="11" t="s">
        <v>24</v>
      </c>
      <c r="G5569" s="13">
        <v>7689.58</v>
      </c>
      <c r="H5569" s="14">
        <f t="shared" si="602"/>
        <v>8804569.0999999996</v>
      </c>
      <c r="I5569" s="14">
        <f>IF(F5569="GHS",H5569,H5569*Assumptions!$B$4)</f>
        <v>95089346.280000001</v>
      </c>
      <c r="J5569" s="15" t="str">
        <f>INDEX(Assumptions!$B$8:$B$12,MATCH(B5569,Assumptions!$A$8:$A$12,0))</f>
        <v>Fair Value Less Costs to Sell</v>
      </c>
      <c r="K5569" s="16">
        <f>G5569/(1-INDEX(Assumptions!$D$8:$D$12,MATCH(B5569,Assumptions!$A$8:$A$12,0)))</f>
        <v>8738.1590909090901</v>
      </c>
      <c r="L5569" s="16">
        <f t="shared" si="603"/>
        <v>230.6874</v>
      </c>
      <c r="M5569" s="16">
        <f t="shared" si="604"/>
        <v>436.90795454545452</v>
      </c>
      <c r="N5569" s="14">
        <f>E5569*(K5569-L5569-M5569)*IF(F5569="GHS",1,Assumptions!$B$4)</f>
        <v>99800591.163872719</v>
      </c>
      <c r="O5569" s="15">
        <f t="shared" ca="1" si="605"/>
        <v>263</v>
      </c>
      <c r="P5569" s="15" t="str">
        <f t="shared" ca="1" si="606"/>
        <v>181-365d</v>
      </c>
      <c r="Q5569" s="17">
        <f ca="1">IF(P5569="0-90d",0,IF(P5569="91-180d",INDEX(Assumptions!$F$8:$F$12,MATCH(B5569,Assumptions!$A$8:$A$12,0)),IF(P5569="181-365d",INDEX(Assumptions!$G$8:$G$12,MATCH(B5569,Assumptions!$A$8:$A$12,0)),INDEX(Assumptions!$H$8:$H$12,MATCH(B5569,Assumptions!$A$8:$A$12,0)))))</f>
        <v>0.1</v>
      </c>
      <c r="R5569" s="14">
        <f t="shared" ca="1" si="607"/>
        <v>9508934.6280000005</v>
      </c>
      <c r="S5569" s="14">
        <f t="shared" si="608"/>
        <v>0</v>
      </c>
      <c r="T5569" s="11" t="s">
        <v>39</v>
      </c>
      <c r="U5569" s="18" t="s">
        <v>26</v>
      </c>
    </row>
    <row r="5570" spans="1:21" ht="15" customHeight="1" x14ac:dyDescent="0.15">
      <c r="A5570" s="10" t="s">
        <v>5618</v>
      </c>
      <c r="B5570" s="11" t="s">
        <v>28</v>
      </c>
      <c r="C5570" s="11" t="s">
        <v>35</v>
      </c>
      <c r="D5570" s="12">
        <v>45738</v>
      </c>
      <c r="E5570" s="11">
        <v>263</v>
      </c>
      <c r="F5570" s="11" t="s">
        <v>24</v>
      </c>
      <c r="G5570" s="13">
        <v>7984.14</v>
      </c>
      <c r="H5570" s="14">
        <f t="shared" ref="H5570:H5633" si="609">E5570*G5570</f>
        <v>2099828.8200000003</v>
      </c>
      <c r="I5570" s="14">
        <f>IF(F5570="GHS",H5570,H5570*Assumptions!$B$4)</f>
        <v>22678151.256000005</v>
      </c>
      <c r="J5570" s="15" t="str">
        <f>INDEX(Assumptions!$B$8:$B$12,MATCH(B5570,Assumptions!$A$8:$A$12,0))</f>
        <v>Fair Value Less Costs to Sell</v>
      </c>
      <c r="K5570" s="16">
        <f>G5570/(1-INDEX(Assumptions!$D$8:$D$12,MATCH(B5570,Assumptions!$A$8:$A$12,0)))</f>
        <v>9072.886363636364</v>
      </c>
      <c r="L5570" s="16">
        <f t="shared" ref="L5570:L5633" si="610">G5570*0.03</f>
        <v>239.52420000000001</v>
      </c>
      <c r="M5570" s="16">
        <f t="shared" ref="M5570:M5633" si="611">K5570*0.05</f>
        <v>453.64431818181822</v>
      </c>
      <c r="N5570" s="14">
        <f>E5570*(K5570-L5570-M5570)*IF(F5570="GHS",1,Assumptions!$B$4)</f>
        <v>23801750.568229094</v>
      </c>
      <c r="O5570" s="15">
        <f t="shared" ref="O5570:O5633" ca="1" si="612">TODAY()-D5570</f>
        <v>548</v>
      </c>
      <c r="P5570" s="15" t="str">
        <f t="shared" ref="P5570:P5633" ca="1" si="613">IF(O5570&lt;=90,"0-90d",IF(O5570&lt;=180,"91-180d",IF(O5570&lt;=365,"181-365d","365d+")))</f>
        <v>365d+</v>
      </c>
      <c r="Q5570" s="17">
        <f ca="1">IF(P5570="0-90d",0,IF(P5570="91-180d",INDEX(Assumptions!$F$8:$F$12,MATCH(B5570,Assumptions!$A$8:$A$12,0)),IF(P5570="181-365d",INDEX(Assumptions!$G$8:$G$12,MATCH(B5570,Assumptions!$A$8:$A$12,0)),INDEX(Assumptions!$H$8:$H$12,MATCH(B5570,Assumptions!$A$8:$A$12,0)))))</f>
        <v>0.4</v>
      </c>
      <c r="R5570" s="14">
        <f t="shared" ref="R5570:R5633" ca="1" si="614">I5570*Q5570</f>
        <v>9071260.5024000015</v>
      </c>
      <c r="S5570" s="14">
        <f t="shared" ref="S5570:S5633" ca="1" si="615">IF(T5570="Held on Consignment (Not Owned)",0,MIN(I5570-R5570,N5570))</f>
        <v>13606890.753600003</v>
      </c>
      <c r="T5570" s="11" t="s">
        <v>25</v>
      </c>
      <c r="U5570" s="18" t="s">
        <v>26</v>
      </c>
    </row>
    <row r="5571" spans="1:21" ht="15" customHeight="1" x14ac:dyDescent="0.15">
      <c r="A5571" s="10" t="s">
        <v>5619</v>
      </c>
      <c r="B5571" s="11" t="s">
        <v>28</v>
      </c>
      <c r="C5571" s="11" t="s">
        <v>38</v>
      </c>
      <c r="D5571" s="12">
        <v>46124</v>
      </c>
      <c r="E5571" s="11">
        <v>3076</v>
      </c>
      <c r="F5571" s="11" t="s">
        <v>24</v>
      </c>
      <c r="G5571" s="13">
        <v>19723.04</v>
      </c>
      <c r="H5571" s="14">
        <f t="shared" si="609"/>
        <v>60668071.039999999</v>
      </c>
      <c r="I5571" s="14">
        <f>IF(F5571="GHS",H5571,H5571*Assumptions!$B$4)</f>
        <v>655215167.23199999</v>
      </c>
      <c r="J5571" s="15" t="str">
        <f>INDEX(Assumptions!$B$8:$B$12,MATCH(B5571,Assumptions!$A$8:$A$12,0))</f>
        <v>Fair Value Less Costs to Sell</v>
      </c>
      <c r="K5571" s="16">
        <f>G5571/(1-INDEX(Assumptions!$D$8:$D$12,MATCH(B5571,Assumptions!$A$8:$A$12,0)))</f>
        <v>22412.545454545456</v>
      </c>
      <c r="L5571" s="16">
        <f t="shared" si="610"/>
        <v>591.69119999999998</v>
      </c>
      <c r="M5571" s="16">
        <f t="shared" si="611"/>
        <v>1120.6272727272728</v>
      </c>
      <c r="N5571" s="14">
        <f>E5571*(K5571-L5571-M5571)*IF(F5571="GHS",1,Assumptions!$B$4)</f>
        <v>687678100.51758552</v>
      </c>
      <c r="O5571" s="15">
        <f t="shared" ca="1" si="612"/>
        <v>162</v>
      </c>
      <c r="P5571" s="15" t="str">
        <f t="shared" ca="1" si="613"/>
        <v>91-180d</v>
      </c>
      <c r="Q5571" s="17">
        <f ca="1">IF(P5571="0-90d",0,IF(P5571="91-180d",INDEX(Assumptions!$F$8:$F$12,MATCH(B5571,Assumptions!$A$8:$A$12,0)),IF(P5571="181-365d",INDEX(Assumptions!$G$8:$G$12,MATCH(B5571,Assumptions!$A$8:$A$12,0)),INDEX(Assumptions!$H$8:$H$12,MATCH(B5571,Assumptions!$A$8:$A$12,0)))))</f>
        <v>0.02</v>
      </c>
      <c r="R5571" s="14">
        <f t="shared" ca="1" si="614"/>
        <v>13104303.34464</v>
      </c>
      <c r="S5571" s="14">
        <f t="shared" ca="1" si="615"/>
        <v>642110863.88735998</v>
      </c>
      <c r="T5571" s="11" t="s">
        <v>25</v>
      </c>
      <c r="U5571" s="18" t="s">
        <v>26</v>
      </c>
    </row>
    <row r="5572" spans="1:21" ht="15" customHeight="1" x14ac:dyDescent="0.15">
      <c r="A5572" s="10" t="s">
        <v>5620</v>
      </c>
      <c r="B5572" s="11" t="s">
        <v>41</v>
      </c>
      <c r="C5572" s="11" t="s">
        <v>49</v>
      </c>
      <c r="D5572" s="12">
        <v>45871</v>
      </c>
      <c r="E5572" s="11">
        <v>1460</v>
      </c>
      <c r="F5572" s="11" t="s">
        <v>33</v>
      </c>
      <c r="G5572" s="13">
        <v>236.11</v>
      </c>
      <c r="H5572" s="14">
        <f t="shared" si="609"/>
        <v>344720.60000000003</v>
      </c>
      <c r="I5572" s="14">
        <f>IF(F5572="GHS",H5572,H5572*Assumptions!$B$4)</f>
        <v>344720.60000000003</v>
      </c>
      <c r="J5572" s="15" t="str">
        <f>INDEX(Assumptions!$B$8:$B$12,MATCH(B5572,Assumptions!$A$8:$A$12,0))</f>
        <v>Weighted Average</v>
      </c>
      <c r="K5572" s="16">
        <f>G5572/(1-INDEX(Assumptions!$D$8:$D$12,MATCH(B5572,Assumptions!$A$8:$A$12,0)))</f>
        <v>363.24615384615385</v>
      </c>
      <c r="L5572" s="16">
        <f t="shared" si="610"/>
        <v>7.0833000000000004</v>
      </c>
      <c r="M5572" s="16">
        <f t="shared" si="611"/>
        <v>18.162307692307692</v>
      </c>
      <c r="N5572" s="14">
        <f>E5572*(K5572-L5572-M5572)*IF(F5572="GHS",1,Assumptions!$B$4)</f>
        <v>493480.79738461535</v>
      </c>
      <c r="O5572" s="15">
        <f t="shared" ca="1" si="612"/>
        <v>415</v>
      </c>
      <c r="P5572" s="15" t="str">
        <f t="shared" ca="1" si="613"/>
        <v>365d+</v>
      </c>
      <c r="Q5572" s="17">
        <f ca="1">IF(P5572="0-90d",0,IF(P5572="91-180d",INDEX(Assumptions!$F$8:$F$12,MATCH(B5572,Assumptions!$A$8:$A$12,0)),IF(P5572="181-365d",INDEX(Assumptions!$G$8:$G$12,MATCH(B5572,Assumptions!$A$8:$A$12,0)),INDEX(Assumptions!$H$8:$H$12,MATCH(B5572,Assumptions!$A$8:$A$12,0)))))</f>
        <v>0.8</v>
      </c>
      <c r="R5572" s="14">
        <f t="shared" ca="1" si="614"/>
        <v>275776.48000000004</v>
      </c>
      <c r="S5572" s="14">
        <f t="shared" ca="1" si="615"/>
        <v>68944.12</v>
      </c>
      <c r="T5572" s="11" t="s">
        <v>50</v>
      </c>
      <c r="U5572" s="18" t="s">
        <v>26</v>
      </c>
    </row>
    <row r="5573" spans="1:21" ht="15" customHeight="1" x14ac:dyDescent="0.15">
      <c r="A5573" s="10" t="s">
        <v>5621</v>
      </c>
      <c r="B5573" s="11" t="s">
        <v>31</v>
      </c>
      <c r="C5573" s="11" t="s">
        <v>76</v>
      </c>
      <c r="D5573" s="12">
        <v>45974</v>
      </c>
      <c r="E5573" s="11">
        <v>4152</v>
      </c>
      <c r="F5573" s="11" t="s">
        <v>33</v>
      </c>
      <c r="G5573" s="13">
        <v>2175</v>
      </c>
      <c r="H5573" s="14">
        <f t="shared" si="609"/>
        <v>9030600</v>
      </c>
      <c r="I5573" s="14">
        <f>IF(F5573="GHS",H5573,H5573*Assumptions!$B$4)</f>
        <v>9030600</v>
      </c>
      <c r="J5573" s="15" t="str">
        <f>INDEX(Assumptions!$B$8:$B$12,MATCH(B5573,Assumptions!$A$8:$A$12,0))</f>
        <v>Weighted Average</v>
      </c>
      <c r="K5573" s="16">
        <f>G5573/(1-INDEX(Assumptions!$D$8:$D$12,MATCH(B5573,Assumptions!$A$8:$A$12,0)))</f>
        <v>3020.8333333333335</v>
      </c>
      <c r="L5573" s="16">
        <f t="shared" si="610"/>
        <v>65.25</v>
      </c>
      <c r="M5573" s="16">
        <f t="shared" si="611"/>
        <v>151.04166666666669</v>
      </c>
      <c r="N5573" s="14">
        <f>E5573*(K5573-L5573-M5573)*IF(F5573="GHS",1,Assumptions!$B$4)</f>
        <v>11644457.000000002</v>
      </c>
      <c r="O5573" s="15">
        <f t="shared" ca="1" si="612"/>
        <v>312</v>
      </c>
      <c r="P5573" s="15" t="str">
        <f t="shared" ca="1" si="613"/>
        <v>181-365d</v>
      </c>
      <c r="Q5573" s="17">
        <f ca="1">IF(P5573="0-90d",0,IF(P5573="91-180d",INDEX(Assumptions!$F$8:$F$12,MATCH(B5573,Assumptions!$A$8:$A$12,0)),IF(P5573="181-365d",INDEX(Assumptions!$G$8:$G$12,MATCH(B5573,Assumptions!$A$8:$A$12,0)),INDEX(Assumptions!$H$8:$H$12,MATCH(B5573,Assumptions!$A$8:$A$12,0)))))</f>
        <v>0.2</v>
      </c>
      <c r="R5573" s="14">
        <f t="shared" ca="1" si="614"/>
        <v>1806120</v>
      </c>
      <c r="S5573" s="14">
        <f t="shared" ca="1" si="615"/>
        <v>7224480</v>
      </c>
      <c r="T5573" s="11" t="s">
        <v>25</v>
      </c>
      <c r="U5573" s="18" t="s">
        <v>26</v>
      </c>
    </row>
    <row r="5574" spans="1:21" ht="15" customHeight="1" x14ac:dyDescent="0.15">
      <c r="A5574" s="10" t="s">
        <v>5622</v>
      </c>
      <c r="B5574" s="11" t="s">
        <v>28</v>
      </c>
      <c r="C5574" s="11" t="s">
        <v>38</v>
      </c>
      <c r="D5574" s="12">
        <v>45864</v>
      </c>
      <c r="E5574" s="11">
        <v>589</v>
      </c>
      <c r="F5574" s="11" t="s">
        <v>24</v>
      </c>
      <c r="G5574" s="13">
        <v>9152.15</v>
      </c>
      <c r="H5574" s="14">
        <f t="shared" si="609"/>
        <v>5390616.3499999996</v>
      </c>
      <c r="I5574" s="14">
        <f>IF(F5574="GHS",H5574,H5574*Assumptions!$B$4)</f>
        <v>58218656.579999998</v>
      </c>
      <c r="J5574" s="15" t="str">
        <f>INDEX(Assumptions!$B$8:$B$12,MATCH(B5574,Assumptions!$A$8:$A$12,0))</f>
        <v>Fair Value Less Costs to Sell</v>
      </c>
      <c r="K5574" s="16">
        <f>G5574/(1-INDEX(Assumptions!$D$8:$D$12,MATCH(B5574,Assumptions!$A$8:$A$12,0)))</f>
        <v>10400.170454545454</v>
      </c>
      <c r="L5574" s="16">
        <f t="shared" si="610"/>
        <v>274.56449999999995</v>
      </c>
      <c r="M5574" s="16">
        <f t="shared" si="611"/>
        <v>520.00852272727275</v>
      </c>
      <c r="N5574" s="14">
        <f>E5574*(K5574-L5574-M5574)*IF(F5574="GHS",1,Assumptions!$B$4)</f>
        <v>61103126.38328182</v>
      </c>
      <c r="O5574" s="15">
        <f t="shared" ca="1" si="612"/>
        <v>422</v>
      </c>
      <c r="P5574" s="15" t="str">
        <f t="shared" ca="1" si="613"/>
        <v>365d+</v>
      </c>
      <c r="Q5574" s="17">
        <f ca="1">IF(P5574="0-90d",0,IF(P5574="91-180d",INDEX(Assumptions!$F$8:$F$12,MATCH(B5574,Assumptions!$A$8:$A$12,0)),IF(P5574="181-365d",INDEX(Assumptions!$G$8:$G$12,MATCH(B5574,Assumptions!$A$8:$A$12,0)),INDEX(Assumptions!$H$8:$H$12,MATCH(B5574,Assumptions!$A$8:$A$12,0)))))</f>
        <v>0.4</v>
      </c>
      <c r="R5574" s="14">
        <f t="shared" ca="1" si="614"/>
        <v>23287462.631999999</v>
      </c>
      <c r="S5574" s="14">
        <f t="shared" ca="1" si="615"/>
        <v>34931193.947999999</v>
      </c>
      <c r="T5574" s="11" t="s">
        <v>25</v>
      </c>
      <c r="U5574" s="18" t="s">
        <v>26</v>
      </c>
    </row>
    <row r="5575" spans="1:21" ht="15" customHeight="1" x14ac:dyDescent="0.15">
      <c r="A5575" s="10" t="s">
        <v>5623</v>
      </c>
      <c r="B5575" s="11" t="s">
        <v>28</v>
      </c>
      <c r="C5575" s="11" t="s">
        <v>55</v>
      </c>
      <c r="D5575" s="12">
        <v>46177</v>
      </c>
      <c r="E5575" s="11">
        <v>2254</v>
      </c>
      <c r="F5575" s="11" t="s">
        <v>24</v>
      </c>
      <c r="G5575" s="13">
        <v>8762.36</v>
      </c>
      <c r="H5575" s="14">
        <f t="shared" si="609"/>
        <v>19750359.440000001</v>
      </c>
      <c r="I5575" s="14">
        <f>IF(F5575="GHS",H5575,H5575*Assumptions!$B$4)</f>
        <v>213303881.95200002</v>
      </c>
      <c r="J5575" s="15" t="str">
        <f>INDEX(Assumptions!$B$8:$B$12,MATCH(B5575,Assumptions!$A$8:$A$12,0))</f>
        <v>Fair Value Less Costs to Sell</v>
      </c>
      <c r="K5575" s="16">
        <f>G5575/(1-INDEX(Assumptions!$D$8:$D$12,MATCH(B5575,Assumptions!$A$8:$A$12,0)))</f>
        <v>9957.2272727272739</v>
      </c>
      <c r="L5575" s="16">
        <f t="shared" si="610"/>
        <v>262.87080000000003</v>
      </c>
      <c r="M5575" s="16">
        <f t="shared" si="611"/>
        <v>497.86136363636371</v>
      </c>
      <c r="N5575" s="14">
        <f>E5575*(K5575-L5575-M5575)*IF(F5575="GHS",1,Assumptions!$B$4)</f>
        <v>223872119.73962182</v>
      </c>
      <c r="O5575" s="15">
        <f t="shared" ca="1" si="612"/>
        <v>109</v>
      </c>
      <c r="P5575" s="15" t="str">
        <f t="shared" ca="1" si="613"/>
        <v>91-180d</v>
      </c>
      <c r="Q5575" s="17">
        <f ca="1">IF(P5575="0-90d",0,IF(P5575="91-180d",INDEX(Assumptions!$F$8:$F$12,MATCH(B5575,Assumptions!$A$8:$A$12,0)),IF(P5575="181-365d",INDEX(Assumptions!$G$8:$G$12,MATCH(B5575,Assumptions!$A$8:$A$12,0)),INDEX(Assumptions!$H$8:$H$12,MATCH(B5575,Assumptions!$A$8:$A$12,0)))))</f>
        <v>0.02</v>
      </c>
      <c r="R5575" s="14">
        <f t="shared" ca="1" si="614"/>
        <v>4266077.6390400007</v>
      </c>
      <c r="S5575" s="14">
        <f t="shared" ca="1" si="615"/>
        <v>209037804.31296003</v>
      </c>
      <c r="T5575" s="11" t="s">
        <v>25</v>
      </c>
      <c r="U5575" s="18" t="s">
        <v>26</v>
      </c>
    </row>
    <row r="5576" spans="1:21" ht="15" customHeight="1" x14ac:dyDescent="0.15">
      <c r="A5576" s="10" t="s">
        <v>5624</v>
      </c>
      <c r="B5576" s="11" t="s">
        <v>41</v>
      </c>
      <c r="C5576" s="11" t="s">
        <v>44</v>
      </c>
      <c r="D5576" s="12">
        <v>45913</v>
      </c>
      <c r="E5576" s="11">
        <v>1030</v>
      </c>
      <c r="F5576" s="11" t="s">
        <v>33</v>
      </c>
      <c r="G5576" s="13">
        <v>332.83</v>
      </c>
      <c r="H5576" s="14">
        <f t="shared" si="609"/>
        <v>342814.89999999997</v>
      </c>
      <c r="I5576" s="14">
        <f>IF(F5576="GHS",H5576,H5576*Assumptions!$B$4)</f>
        <v>342814.89999999997</v>
      </c>
      <c r="J5576" s="15" t="str">
        <f>INDEX(Assumptions!$B$8:$B$12,MATCH(B5576,Assumptions!$A$8:$A$12,0))</f>
        <v>Weighted Average</v>
      </c>
      <c r="K5576" s="16">
        <f>G5576/(1-INDEX(Assumptions!$D$8:$D$12,MATCH(B5576,Assumptions!$A$8:$A$12,0)))</f>
        <v>512.04615384615386</v>
      </c>
      <c r="L5576" s="16">
        <f t="shared" si="610"/>
        <v>9.9848999999999997</v>
      </c>
      <c r="M5576" s="16">
        <f t="shared" si="611"/>
        <v>25.602307692307694</v>
      </c>
      <c r="N5576" s="14">
        <f>E5576*(K5576-L5576-M5576)*IF(F5576="GHS",1,Assumptions!$B$4)</f>
        <v>490752.71453846153</v>
      </c>
      <c r="O5576" s="15">
        <f t="shared" ca="1" si="612"/>
        <v>373</v>
      </c>
      <c r="P5576" s="15" t="str">
        <f t="shared" ca="1" si="613"/>
        <v>365d+</v>
      </c>
      <c r="Q5576" s="17">
        <f ca="1">IF(P5576="0-90d",0,IF(P5576="91-180d",INDEX(Assumptions!$F$8:$F$12,MATCH(B5576,Assumptions!$A$8:$A$12,0)),IF(P5576="181-365d",INDEX(Assumptions!$G$8:$G$12,MATCH(B5576,Assumptions!$A$8:$A$12,0)),INDEX(Assumptions!$H$8:$H$12,MATCH(B5576,Assumptions!$A$8:$A$12,0)))))</f>
        <v>0.8</v>
      </c>
      <c r="R5576" s="14">
        <f t="shared" ca="1" si="614"/>
        <v>274251.92</v>
      </c>
      <c r="S5576" s="14">
        <f t="shared" ca="1" si="615"/>
        <v>68562.979999999981</v>
      </c>
      <c r="T5576" s="11" t="s">
        <v>25</v>
      </c>
      <c r="U5576" s="18" t="s">
        <v>36</v>
      </c>
    </row>
    <row r="5577" spans="1:21" ht="15" customHeight="1" x14ac:dyDescent="0.15">
      <c r="A5577" s="10" t="s">
        <v>5625</v>
      </c>
      <c r="B5577" s="11" t="s">
        <v>22</v>
      </c>
      <c r="C5577" s="11" t="s">
        <v>81</v>
      </c>
      <c r="D5577" s="12">
        <v>45909</v>
      </c>
      <c r="E5577" s="11">
        <v>1747</v>
      </c>
      <c r="F5577" s="11" t="s">
        <v>24</v>
      </c>
      <c r="G5577" s="13">
        <v>17393.97</v>
      </c>
      <c r="H5577" s="14">
        <f t="shared" si="609"/>
        <v>30387265.590000004</v>
      </c>
      <c r="I5577" s="14">
        <f>IF(F5577="GHS",H5577,H5577*Assumptions!$B$4)</f>
        <v>328182468.37200004</v>
      </c>
      <c r="J5577" s="15" t="str">
        <f>INDEX(Assumptions!$B$8:$B$12,MATCH(B5577,Assumptions!$A$8:$A$12,0))</f>
        <v>FIFO</v>
      </c>
      <c r="K5577" s="16">
        <f>G5577/(1-INDEX(Assumptions!$D$8:$D$12,MATCH(B5577,Assumptions!$A$8:$A$12,0)))</f>
        <v>21212.158536585364</v>
      </c>
      <c r="L5577" s="16">
        <f t="shared" si="610"/>
        <v>521.81910000000005</v>
      </c>
      <c r="M5577" s="16">
        <f t="shared" si="611"/>
        <v>1060.6079268292683</v>
      </c>
      <c r="N5577" s="14">
        <f>E5577*(K5577-L5577-M5577)*IF(F5577="GHS",1,Assumptions!$B$4)</f>
        <v>370365922.2334742</v>
      </c>
      <c r="O5577" s="15">
        <f t="shared" ca="1" si="612"/>
        <v>377</v>
      </c>
      <c r="P5577" s="15" t="str">
        <f t="shared" ca="1" si="613"/>
        <v>365d+</v>
      </c>
      <c r="Q5577" s="17">
        <f ca="1">IF(P5577="0-90d",0,IF(P5577="91-180d",INDEX(Assumptions!$F$8:$F$12,MATCH(B5577,Assumptions!$A$8:$A$12,0)),IF(P5577="181-365d",INDEX(Assumptions!$G$8:$G$12,MATCH(B5577,Assumptions!$A$8:$A$12,0)),INDEX(Assumptions!$H$8:$H$12,MATCH(B5577,Assumptions!$A$8:$A$12,0)))))</f>
        <v>0.5</v>
      </c>
      <c r="R5577" s="14">
        <f t="shared" ca="1" si="614"/>
        <v>164091234.18600002</v>
      </c>
      <c r="S5577" s="14">
        <f t="shared" ca="1" si="615"/>
        <v>164091234.18600002</v>
      </c>
      <c r="T5577" s="11" t="s">
        <v>25</v>
      </c>
      <c r="U5577" s="18" t="s">
        <v>26</v>
      </c>
    </row>
    <row r="5578" spans="1:21" ht="15" customHeight="1" x14ac:dyDescent="0.15">
      <c r="A5578" s="10" t="s">
        <v>5626</v>
      </c>
      <c r="B5578" s="11" t="s">
        <v>46</v>
      </c>
      <c r="C5578" s="11" t="s">
        <v>52</v>
      </c>
      <c r="D5578" s="12">
        <v>46223</v>
      </c>
      <c r="E5578" s="11">
        <v>2085</v>
      </c>
      <c r="F5578" s="11" t="s">
        <v>33</v>
      </c>
      <c r="G5578" s="13">
        <v>231922.62</v>
      </c>
      <c r="H5578" s="14">
        <f t="shared" si="609"/>
        <v>483558662.69999999</v>
      </c>
      <c r="I5578" s="14">
        <f>IF(F5578="GHS",H5578,H5578*Assumptions!$B$4)</f>
        <v>483558662.69999999</v>
      </c>
      <c r="J5578" s="15" t="str">
        <f>INDEX(Assumptions!$B$8:$B$12,MATCH(B5578,Assumptions!$A$8:$A$12,0))</f>
        <v>Specific Identification</v>
      </c>
      <c r="K5578" s="16">
        <f>G5578/(1-INDEX(Assumptions!$D$8:$D$12,MATCH(B5578,Assumptions!$A$8:$A$12,0)))</f>
        <v>297336.69230769231</v>
      </c>
      <c r="L5578" s="16">
        <f t="shared" si="610"/>
        <v>6957.6785999999993</v>
      </c>
      <c r="M5578" s="16">
        <f t="shared" si="611"/>
        <v>14866.834615384616</v>
      </c>
      <c r="N5578" s="14">
        <f>E5578*(K5578-L5578-M5578)*IF(F5578="GHS",1,Assumptions!$B$4)</f>
        <v>574442893.40746152</v>
      </c>
      <c r="O5578" s="15">
        <f t="shared" ca="1" si="612"/>
        <v>63</v>
      </c>
      <c r="P5578" s="15" t="str">
        <f t="shared" ca="1" si="613"/>
        <v>0-90d</v>
      </c>
      <c r="Q5578" s="17">
        <f ca="1">IF(P5578="0-90d",0,IF(P5578="91-180d",INDEX(Assumptions!$F$8:$F$12,MATCH(B5578,Assumptions!$A$8:$A$12,0)),IF(P5578="181-365d",INDEX(Assumptions!$G$8:$G$12,MATCH(B5578,Assumptions!$A$8:$A$12,0)),INDEX(Assumptions!$H$8:$H$12,MATCH(B5578,Assumptions!$A$8:$A$12,0)))))</f>
        <v>0</v>
      </c>
      <c r="R5578" s="14">
        <f t="shared" ca="1" si="614"/>
        <v>0</v>
      </c>
      <c r="S5578" s="14">
        <f t="shared" ca="1" si="615"/>
        <v>483558662.69999999</v>
      </c>
      <c r="T5578" s="11" t="s">
        <v>25</v>
      </c>
      <c r="U5578" s="18" t="s">
        <v>26</v>
      </c>
    </row>
    <row r="5579" spans="1:21" ht="15" customHeight="1" x14ac:dyDescent="0.15">
      <c r="A5579" s="10" t="s">
        <v>5627</v>
      </c>
      <c r="B5579" s="11" t="s">
        <v>22</v>
      </c>
      <c r="C5579" s="11" t="s">
        <v>23</v>
      </c>
      <c r="D5579" s="12">
        <v>45920</v>
      </c>
      <c r="E5579" s="11">
        <v>1554</v>
      </c>
      <c r="F5579" s="11" t="s">
        <v>24</v>
      </c>
      <c r="G5579" s="13">
        <v>15693.05</v>
      </c>
      <c r="H5579" s="14">
        <f t="shared" si="609"/>
        <v>24386999.699999999</v>
      </c>
      <c r="I5579" s="14">
        <f>IF(F5579="GHS",H5579,H5579*Assumptions!$B$4)</f>
        <v>263379596.76000002</v>
      </c>
      <c r="J5579" s="15" t="str">
        <f>INDEX(Assumptions!$B$8:$B$12,MATCH(B5579,Assumptions!$A$8:$A$12,0))</f>
        <v>FIFO</v>
      </c>
      <c r="K5579" s="16">
        <f>G5579/(1-INDEX(Assumptions!$D$8:$D$12,MATCH(B5579,Assumptions!$A$8:$A$12,0)))</f>
        <v>19137.865853658535</v>
      </c>
      <c r="L5579" s="16">
        <f t="shared" si="610"/>
        <v>470.79149999999998</v>
      </c>
      <c r="M5579" s="16">
        <f t="shared" si="611"/>
        <v>956.89329268292681</v>
      </c>
      <c r="N5579" s="14">
        <f>E5579*(K5579-L5579-M5579)*IF(F5579="GHS",1,Assumptions!$B$4)</f>
        <v>297233510.78256589</v>
      </c>
      <c r="O5579" s="15">
        <f t="shared" ca="1" si="612"/>
        <v>366</v>
      </c>
      <c r="P5579" s="15" t="str">
        <f t="shared" ca="1" si="613"/>
        <v>365d+</v>
      </c>
      <c r="Q5579" s="17">
        <f ca="1">IF(P5579="0-90d",0,IF(P5579="91-180d",INDEX(Assumptions!$F$8:$F$12,MATCH(B5579,Assumptions!$A$8:$A$12,0)),IF(P5579="181-365d",INDEX(Assumptions!$G$8:$G$12,MATCH(B5579,Assumptions!$A$8:$A$12,0)),INDEX(Assumptions!$H$8:$H$12,MATCH(B5579,Assumptions!$A$8:$A$12,0)))))</f>
        <v>0.5</v>
      </c>
      <c r="R5579" s="14">
        <f t="shared" ca="1" si="614"/>
        <v>131689798.38000001</v>
      </c>
      <c r="S5579" s="14">
        <f t="shared" ca="1" si="615"/>
        <v>131689798.38000001</v>
      </c>
      <c r="T5579" s="11" t="s">
        <v>25</v>
      </c>
      <c r="U5579" s="18" t="s">
        <v>26</v>
      </c>
    </row>
    <row r="5580" spans="1:21" ht="15" customHeight="1" x14ac:dyDescent="0.15">
      <c r="A5580" s="10" t="s">
        <v>5628</v>
      </c>
      <c r="B5580" s="11" t="s">
        <v>22</v>
      </c>
      <c r="C5580" s="11" t="s">
        <v>61</v>
      </c>
      <c r="D5580" s="12">
        <v>45927</v>
      </c>
      <c r="E5580" s="11">
        <v>1135</v>
      </c>
      <c r="F5580" s="11" t="s">
        <v>24</v>
      </c>
      <c r="G5580" s="13">
        <v>20126.53</v>
      </c>
      <c r="H5580" s="14">
        <f t="shared" si="609"/>
        <v>22843611.549999997</v>
      </c>
      <c r="I5580" s="14">
        <f>IF(F5580="GHS",H5580,H5580*Assumptions!$B$4)</f>
        <v>246711004.73999998</v>
      </c>
      <c r="J5580" s="15" t="str">
        <f>INDEX(Assumptions!$B$8:$B$12,MATCH(B5580,Assumptions!$A$8:$A$12,0))</f>
        <v>FIFO</v>
      </c>
      <c r="K5580" s="16">
        <f>G5580/(1-INDEX(Assumptions!$D$8:$D$12,MATCH(B5580,Assumptions!$A$8:$A$12,0)))</f>
        <v>24544.548780487803</v>
      </c>
      <c r="L5580" s="16">
        <f t="shared" si="610"/>
        <v>603.79589999999996</v>
      </c>
      <c r="M5580" s="16">
        <f t="shared" si="611"/>
        <v>1227.2274390243902</v>
      </c>
      <c r="N5580" s="14">
        <f>E5580*(K5580-L5580-M5580)*IF(F5580="GHS",1,Assumptions!$B$4)</f>
        <v>278422394.86145848</v>
      </c>
      <c r="O5580" s="15">
        <f t="shared" ca="1" si="612"/>
        <v>359</v>
      </c>
      <c r="P5580" s="15" t="str">
        <f t="shared" ca="1" si="613"/>
        <v>181-365d</v>
      </c>
      <c r="Q5580" s="17">
        <f ca="1">IF(P5580="0-90d",0,IF(P5580="91-180d",INDEX(Assumptions!$F$8:$F$12,MATCH(B5580,Assumptions!$A$8:$A$12,0)),IF(P5580="181-365d",INDEX(Assumptions!$G$8:$G$12,MATCH(B5580,Assumptions!$A$8:$A$12,0)),INDEX(Assumptions!$H$8:$H$12,MATCH(B5580,Assumptions!$A$8:$A$12,0)))))</f>
        <v>0.15</v>
      </c>
      <c r="R5580" s="14">
        <f t="shared" ca="1" si="614"/>
        <v>37006650.710999995</v>
      </c>
      <c r="S5580" s="14">
        <f t="shared" ca="1" si="615"/>
        <v>209704354.02899998</v>
      </c>
      <c r="T5580" s="11" t="s">
        <v>25</v>
      </c>
      <c r="U5580" s="18" t="s">
        <v>26</v>
      </c>
    </row>
    <row r="5581" spans="1:21" ht="15" customHeight="1" x14ac:dyDescent="0.15">
      <c r="A5581" s="10" t="s">
        <v>5629</v>
      </c>
      <c r="B5581" s="11" t="s">
        <v>46</v>
      </c>
      <c r="C5581" s="11" t="s">
        <v>47</v>
      </c>
      <c r="D5581" s="12">
        <v>45795</v>
      </c>
      <c r="E5581" s="11">
        <v>2994</v>
      </c>
      <c r="F5581" s="11" t="s">
        <v>33</v>
      </c>
      <c r="G5581" s="13">
        <v>250723.63</v>
      </c>
      <c r="H5581" s="14">
        <f t="shared" si="609"/>
        <v>750666548.22000003</v>
      </c>
      <c r="I5581" s="14">
        <f>IF(F5581="GHS",H5581,H5581*Assumptions!$B$4)</f>
        <v>750666548.22000003</v>
      </c>
      <c r="J5581" s="15" t="str">
        <f>INDEX(Assumptions!$B$8:$B$12,MATCH(B5581,Assumptions!$A$8:$A$12,0))</f>
        <v>Specific Identification</v>
      </c>
      <c r="K5581" s="16">
        <f>G5581/(1-INDEX(Assumptions!$D$8:$D$12,MATCH(B5581,Assumptions!$A$8:$A$12,0)))</f>
        <v>321440.55128205125</v>
      </c>
      <c r="L5581" s="16">
        <f t="shared" si="610"/>
        <v>7521.7088999999996</v>
      </c>
      <c r="M5581" s="16">
        <f t="shared" si="611"/>
        <v>16072.027564102564</v>
      </c>
      <c r="N5581" s="14">
        <f>E5581*(K5581-L5581-M5581)*IF(F5581="GHS",1,Assumptions!$B$4)</f>
        <v>891753363.56493831</v>
      </c>
      <c r="O5581" s="15">
        <f t="shared" ca="1" si="612"/>
        <v>491</v>
      </c>
      <c r="P5581" s="15" t="str">
        <f t="shared" ca="1" si="613"/>
        <v>365d+</v>
      </c>
      <c r="Q5581" s="17">
        <f ca="1">IF(P5581="0-90d",0,IF(P5581="91-180d",INDEX(Assumptions!$F$8:$F$12,MATCH(B5581,Assumptions!$A$8:$A$12,0)),IF(P5581="181-365d",INDEX(Assumptions!$G$8:$G$12,MATCH(B5581,Assumptions!$A$8:$A$12,0)),INDEX(Assumptions!$H$8:$H$12,MATCH(B5581,Assumptions!$A$8:$A$12,0)))))</f>
        <v>0.15</v>
      </c>
      <c r="R5581" s="14">
        <f t="shared" ca="1" si="614"/>
        <v>112599982.233</v>
      </c>
      <c r="S5581" s="14">
        <f t="shared" ca="1" si="615"/>
        <v>638066565.98699999</v>
      </c>
      <c r="T5581" s="11" t="s">
        <v>25</v>
      </c>
      <c r="U5581" s="18" t="s">
        <v>26</v>
      </c>
    </row>
    <row r="5582" spans="1:21" ht="15" customHeight="1" x14ac:dyDescent="0.15">
      <c r="A5582" s="10" t="s">
        <v>5630</v>
      </c>
      <c r="B5582" s="11" t="s">
        <v>41</v>
      </c>
      <c r="C5582" s="11" t="s">
        <v>42</v>
      </c>
      <c r="D5582" s="12">
        <v>46188</v>
      </c>
      <c r="E5582" s="11">
        <v>2964</v>
      </c>
      <c r="F5582" s="11" t="s">
        <v>33</v>
      </c>
      <c r="G5582" s="13">
        <v>243.75</v>
      </c>
      <c r="H5582" s="14">
        <f t="shared" si="609"/>
        <v>722475</v>
      </c>
      <c r="I5582" s="14">
        <f>IF(F5582="GHS",H5582,H5582*Assumptions!$B$4)</f>
        <v>722475</v>
      </c>
      <c r="J5582" s="15" t="str">
        <f>INDEX(Assumptions!$B$8:$B$12,MATCH(B5582,Assumptions!$A$8:$A$12,0))</f>
        <v>Weighted Average</v>
      </c>
      <c r="K5582" s="16">
        <f>G5582/(1-INDEX(Assumptions!$D$8:$D$12,MATCH(B5582,Assumptions!$A$8:$A$12,0)))</f>
        <v>375</v>
      </c>
      <c r="L5582" s="16">
        <f t="shared" si="610"/>
        <v>7.3125</v>
      </c>
      <c r="M5582" s="16">
        <f t="shared" si="611"/>
        <v>18.75</v>
      </c>
      <c r="N5582" s="14">
        <f>E5582*(K5582-L5582-M5582)*IF(F5582="GHS",1,Assumptions!$B$4)</f>
        <v>1034250.75</v>
      </c>
      <c r="O5582" s="15">
        <f t="shared" ca="1" si="612"/>
        <v>98</v>
      </c>
      <c r="P5582" s="15" t="str">
        <f t="shared" ca="1" si="613"/>
        <v>91-180d</v>
      </c>
      <c r="Q5582" s="17">
        <f ca="1">IF(P5582="0-90d",0,IF(P5582="91-180d",INDEX(Assumptions!$F$8:$F$12,MATCH(B5582,Assumptions!$A$8:$A$12,0)),IF(P5582="181-365d",INDEX(Assumptions!$G$8:$G$12,MATCH(B5582,Assumptions!$A$8:$A$12,0)),INDEX(Assumptions!$H$8:$H$12,MATCH(B5582,Assumptions!$A$8:$A$12,0)))))</f>
        <v>0.1</v>
      </c>
      <c r="R5582" s="14">
        <f t="shared" ca="1" si="614"/>
        <v>72247.5</v>
      </c>
      <c r="S5582" s="14">
        <f t="shared" si="615"/>
        <v>0</v>
      </c>
      <c r="T5582" s="11" t="s">
        <v>39</v>
      </c>
      <c r="U5582" s="18" t="s">
        <v>26</v>
      </c>
    </row>
    <row r="5583" spans="1:21" ht="15" customHeight="1" x14ac:dyDescent="0.15">
      <c r="A5583" s="10" t="s">
        <v>5631</v>
      </c>
      <c r="B5583" s="11" t="s">
        <v>41</v>
      </c>
      <c r="C5583" s="11" t="s">
        <v>115</v>
      </c>
      <c r="D5583" s="12">
        <v>46030</v>
      </c>
      <c r="E5583" s="11">
        <v>1788</v>
      </c>
      <c r="F5583" s="11" t="s">
        <v>33</v>
      </c>
      <c r="G5583" s="13">
        <v>260.56</v>
      </c>
      <c r="H5583" s="14">
        <f t="shared" si="609"/>
        <v>465881.28</v>
      </c>
      <c r="I5583" s="14">
        <f>IF(F5583="GHS",H5583,H5583*Assumptions!$B$4)</f>
        <v>465881.28</v>
      </c>
      <c r="J5583" s="15" t="str">
        <f>INDEX(Assumptions!$B$8:$B$12,MATCH(B5583,Assumptions!$A$8:$A$12,0))</f>
        <v>Weighted Average</v>
      </c>
      <c r="K5583" s="16">
        <f>G5583/(1-INDEX(Assumptions!$D$8:$D$12,MATCH(B5583,Assumptions!$A$8:$A$12,0)))</f>
        <v>400.86153846153843</v>
      </c>
      <c r="L5583" s="16">
        <f t="shared" si="610"/>
        <v>7.8167999999999997</v>
      </c>
      <c r="M5583" s="16">
        <f t="shared" si="611"/>
        <v>20.043076923076924</v>
      </c>
      <c r="N5583" s="14">
        <f>E5583*(K5583-L5583-M5583)*IF(F5583="GHS",1,Assumptions!$B$4)</f>
        <v>666926.97083076916</v>
      </c>
      <c r="O5583" s="15">
        <f t="shared" ca="1" si="612"/>
        <v>256</v>
      </c>
      <c r="P5583" s="15" t="str">
        <f t="shared" ca="1" si="613"/>
        <v>181-365d</v>
      </c>
      <c r="Q5583" s="17">
        <f ca="1">IF(P5583="0-90d",0,IF(P5583="91-180d",INDEX(Assumptions!$F$8:$F$12,MATCH(B5583,Assumptions!$A$8:$A$12,0)),IF(P5583="181-365d",INDEX(Assumptions!$G$8:$G$12,MATCH(B5583,Assumptions!$A$8:$A$12,0)),INDEX(Assumptions!$H$8:$H$12,MATCH(B5583,Assumptions!$A$8:$A$12,0)))))</f>
        <v>0.35</v>
      </c>
      <c r="R5583" s="14">
        <f t="shared" ca="1" si="614"/>
        <v>163058.448</v>
      </c>
      <c r="S5583" s="14">
        <f t="shared" ca="1" si="615"/>
        <v>302822.83200000005</v>
      </c>
      <c r="T5583" s="11" t="s">
        <v>25</v>
      </c>
      <c r="U5583" s="18" t="s">
        <v>26</v>
      </c>
    </row>
    <row r="5584" spans="1:21" ht="15" customHeight="1" x14ac:dyDescent="0.15">
      <c r="A5584" s="10" t="s">
        <v>5632</v>
      </c>
      <c r="B5584" s="11" t="s">
        <v>31</v>
      </c>
      <c r="C5584" s="11" t="s">
        <v>32</v>
      </c>
      <c r="D5584" s="12">
        <v>46048</v>
      </c>
      <c r="E5584" s="11">
        <v>1145</v>
      </c>
      <c r="F5584" s="11" t="s">
        <v>33</v>
      </c>
      <c r="G5584" s="13">
        <v>3240.05</v>
      </c>
      <c r="H5584" s="14">
        <f t="shared" si="609"/>
        <v>3709857.25</v>
      </c>
      <c r="I5584" s="14">
        <f>IF(F5584="GHS",H5584,H5584*Assumptions!$B$4)</f>
        <v>3709857.25</v>
      </c>
      <c r="J5584" s="15" t="str">
        <f>INDEX(Assumptions!$B$8:$B$12,MATCH(B5584,Assumptions!$A$8:$A$12,0))</f>
        <v>Weighted Average</v>
      </c>
      <c r="K5584" s="16">
        <f>G5584/(1-INDEX(Assumptions!$D$8:$D$12,MATCH(B5584,Assumptions!$A$8:$A$12,0)))</f>
        <v>4500.0694444444453</v>
      </c>
      <c r="L5584" s="16">
        <f t="shared" si="610"/>
        <v>97.201499999999996</v>
      </c>
      <c r="M5584" s="16">
        <f t="shared" si="611"/>
        <v>225.00347222222229</v>
      </c>
      <c r="N5584" s="14">
        <f>E5584*(K5584-L5584-M5584)*IF(F5584="GHS",1,Assumptions!$B$4)</f>
        <v>4783654.8206944447</v>
      </c>
      <c r="O5584" s="15">
        <f t="shared" ca="1" si="612"/>
        <v>238</v>
      </c>
      <c r="P5584" s="15" t="str">
        <f t="shared" ca="1" si="613"/>
        <v>181-365d</v>
      </c>
      <c r="Q5584" s="17">
        <f ca="1">IF(P5584="0-90d",0,IF(P5584="91-180d",INDEX(Assumptions!$F$8:$F$12,MATCH(B5584,Assumptions!$A$8:$A$12,0)),IF(P5584="181-365d",INDEX(Assumptions!$G$8:$G$12,MATCH(B5584,Assumptions!$A$8:$A$12,0)),INDEX(Assumptions!$H$8:$H$12,MATCH(B5584,Assumptions!$A$8:$A$12,0)))))</f>
        <v>0.2</v>
      </c>
      <c r="R5584" s="14">
        <f t="shared" ca="1" si="614"/>
        <v>741971.45000000007</v>
      </c>
      <c r="S5584" s="14">
        <f t="shared" ca="1" si="615"/>
        <v>2967885.8</v>
      </c>
      <c r="T5584" s="11" t="s">
        <v>25</v>
      </c>
      <c r="U5584" s="18" t="s">
        <v>26</v>
      </c>
    </row>
    <row r="5585" spans="1:21" ht="15" customHeight="1" x14ac:dyDescent="0.15">
      <c r="A5585" s="10" t="s">
        <v>5633</v>
      </c>
      <c r="B5585" s="11" t="s">
        <v>41</v>
      </c>
      <c r="C5585" s="11" t="s">
        <v>44</v>
      </c>
      <c r="D5585" s="12">
        <v>46089</v>
      </c>
      <c r="E5585" s="11">
        <v>2724</v>
      </c>
      <c r="F5585" s="11" t="s">
        <v>33</v>
      </c>
      <c r="G5585" s="13">
        <v>310.74</v>
      </c>
      <c r="H5585" s="14">
        <f t="shared" si="609"/>
        <v>846455.76</v>
      </c>
      <c r="I5585" s="14">
        <f>IF(F5585="GHS",H5585,H5585*Assumptions!$B$4)</f>
        <v>846455.76</v>
      </c>
      <c r="J5585" s="15" t="str">
        <f>INDEX(Assumptions!$B$8:$B$12,MATCH(B5585,Assumptions!$A$8:$A$12,0))</f>
        <v>Weighted Average</v>
      </c>
      <c r="K5585" s="16">
        <f>G5585/(1-INDEX(Assumptions!$D$8:$D$12,MATCH(B5585,Assumptions!$A$8:$A$12,0)))</f>
        <v>478.06153846153848</v>
      </c>
      <c r="L5585" s="16">
        <f t="shared" si="610"/>
        <v>9.3222000000000005</v>
      </c>
      <c r="M5585" s="16">
        <f t="shared" si="611"/>
        <v>23.903076923076924</v>
      </c>
      <c r="N5585" s="14">
        <f>E5585*(K5585-L5585-M5585)*IF(F5585="GHS",1,Assumptions!$B$4)</f>
        <v>1211733.9764307693</v>
      </c>
      <c r="O5585" s="15">
        <f t="shared" ca="1" si="612"/>
        <v>197</v>
      </c>
      <c r="P5585" s="15" t="str">
        <f t="shared" ca="1" si="613"/>
        <v>181-365d</v>
      </c>
      <c r="Q5585" s="17">
        <f ca="1">IF(P5585="0-90d",0,IF(P5585="91-180d",INDEX(Assumptions!$F$8:$F$12,MATCH(B5585,Assumptions!$A$8:$A$12,0)),IF(P5585="181-365d",INDEX(Assumptions!$G$8:$G$12,MATCH(B5585,Assumptions!$A$8:$A$12,0)),INDEX(Assumptions!$H$8:$H$12,MATCH(B5585,Assumptions!$A$8:$A$12,0)))))</f>
        <v>0.35</v>
      </c>
      <c r="R5585" s="14">
        <f t="shared" ca="1" si="614"/>
        <v>296259.516</v>
      </c>
      <c r="S5585" s="14">
        <f t="shared" ca="1" si="615"/>
        <v>550196.24399999995</v>
      </c>
      <c r="T5585" s="11" t="s">
        <v>25</v>
      </c>
      <c r="U5585" s="18" t="s">
        <v>36</v>
      </c>
    </row>
    <row r="5586" spans="1:21" ht="15" customHeight="1" x14ac:dyDescent="0.15">
      <c r="A5586" s="10" t="s">
        <v>5634</v>
      </c>
      <c r="B5586" s="11" t="s">
        <v>22</v>
      </c>
      <c r="C5586" s="11" t="s">
        <v>81</v>
      </c>
      <c r="D5586" s="12">
        <v>46060</v>
      </c>
      <c r="E5586" s="11">
        <v>1063</v>
      </c>
      <c r="F5586" s="11" t="s">
        <v>24</v>
      </c>
      <c r="G5586" s="13">
        <v>22271.51</v>
      </c>
      <c r="H5586" s="14">
        <f t="shared" si="609"/>
        <v>23674615.129999999</v>
      </c>
      <c r="I5586" s="14">
        <f>IF(F5586="GHS",H5586,H5586*Assumptions!$B$4)</f>
        <v>255685843.40400001</v>
      </c>
      <c r="J5586" s="15" t="str">
        <f>INDEX(Assumptions!$B$8:$B$12,MATCH(B5586,Assumptions!$A$8:$A$12,0))</f>
        <v>FIFO</v>
      </c>
      <c r="K5586" s="16">
        <f>G5586/(1-INDEX(Assumptions!$D$8:$D$12,MATCH(B5586,Assumptions!$A$8:$A$12,0)))</f>
        <v>27160.378048780483</v>
      </c>
      <c r="L5586" s="16">
        <f t="shared" si="610"/>
        <v>668.14529999999991</v>
      </c>
      <c r="M5586" s="16">
        <f t="shared" si="611"/>
        <v>1358.0189024390243</v>
      </c>
      <c r="N5586" s="14">
        <f>E5586*(K5586-L5586-M5586)*IF(F5586="GHS",1,Assumptions!$B$4)</f>
        <v>288550828.6415385</v>
      </c>
      <c r="O5586" s="15">
        <f t="shared" ca="1" si="612"/>
        <v>226</v>
      </c>
      <c r="P5586" s="15" t="str">
        <f t="shared" ca="1" si="613"/>
        <v>181-365d</v>
      </c>
      <c r="Q5586" s="17">
        <f ca="1">IF(P5586="0-90d",0,IF(P5586="91-180d",INDEX(Assumptions!$F$8:$F$12,MATCH(B5586,Assumptions!$A$8:$A$12,0)),IF(P5586="181-365d",INDEX(Assumptions!$G$8:$G$12,MATCH(B5586,Assumptions!$A$8:$A$12,0)),INDEX(Assumptions!$H$8:$H$12,MATCH(B5586,Assumptions!$A$8:$A$12,0)))))</f>
        <v>0.15</v>
      </c>
      <c r="R5586" s="14">
        <f t="shared" ca="1" si="614"/>
        <v>38352876.510600001</v>
      </c>
      <c r="S5586" s="14">
        <f t="shared" ca="1" si="615"/>
        <v>217332966.89340001</v>
      </c>
      <c r="T5586" s="11" t="s">
        <v>25</v>
      </c>
      <c r="U5586" s="18" t="s">
        <v>26</v>
      </c>
    </row>
    <row r="5587" spans="1:21" ht="15" customHeight="1" x14ac:dyDescent="0.15">
      <c r="A5587" s="10" t="s">
        <v>5635</v>
      </c>
      <c r="B5587" s="11" t="s">
        <v>41</v>
      </c>
      <c r="C5587" s="11" t="s">
        <v>42</v>
      </c>
      <c r="D5587" s="12">
        <v>46041</v>
      </c>
      <c r="E5587" s="11">
        <v>4891</v>
      </c>
      <c r="F5587" s="11" t="s">
        <v>33</v>
      </c>
      <c r="G5587" s="13">
        <v>816.61</v>
      </c>
      <c r="H5587" s="14">
        <f t="shared" si="609"/>
        <v>3994039.5100000002</v>
      </c>
      <c r="I5587" s="14">
        <f>IF(F5587="GHS",H5587,H5587*Assumptions!$B$4)</f>
        <v>3994039.5100000002</v>
      </c>
      <c r="J5587" s="15" t="str">
        <f>INDEX(Assumptions!$B$8:$B$12,MATCH(B5587,Assumptions!$A$8:$A$12,0))</f>
        <v>Weighted Average</v>
      </c>
      <c r="K5587" s="16">
        <f>G5587/(1-INDEX(Assumptions!$D$8:$D$12,MATCH(B5587,Assumptions!$A$8:$A$12,0)))</f>
        <v>1256.323076923077</v>
      </c>
      <c r="L5587" s="16">
        <f t="shared" si="610"/>
        <v>24.4983</v>
      </c>
      <c r="M5587" s="16">
        <f t="shared" si="611"/>
        <v>62.816153846153853</v>
      </c>
      <c r="N5587" s="14">
        <f>E5587*(K5587-L5587-M5587)*IF(F5587="GHS",1,Assumptions!$B$4)</f>
        <v>5717621.1754692309</v>
      </c>
      <c r="O5587" s="15">
        <f t="shared" ca="1" si="612"/>
        <v>245</v>
      </c>
      <c r="P5587" s="15" t="str">
        <f t="shared" ca="1" si="613"/>
        <v>181-365d</v>
      </c>
      <c r="Q5587" s="17">
        <f ca="1">IF(P5587="0-90d",0,IF(P5587="91-180d",INDEX(Assumptions!$F$8:$F$12,MATCH(B5587,Assumptions!$A$8:$A$12,0)),IF(P5587="181-365d",INDEX(Assumptions!$G$8:$G$12,MATCH(B5587,Assumptions!$A$8:$A$12,0)),INDEX(Assumptions!$H$8:$H$12,MATCH(B5587,Assumptions!$A$8:$A$12,0)))))</f>
        <v>0.35</v>
      </c>
      <c r="R5587" s="14">
        <f t="shared" ca="1" si="614"/>
        <v>1397913.8285000001</v>
      </c>
      <c r="S5587" s="14">
        <f t="shared" ca="1" si="615"/>
        <v>2596125.6814999999</v>
      </c>
      <c r="T5587" s="11" t="s">
        <v>25</v>
      </c>
      <c r="U5587" s="18" t="s">
        <v>26</v>
      </c>
    </row>
    <row r="5588" spans="1:21" ht="15" customHeight="1" x14ac:dyDescent="0.15">
      <c r="A5588" s="10" t="s">
        <v>5636</v>
      </c>
      <c r="B5588" s="11" t="s">
        <v>41</v>
      </c>
      <c r="C5588" s="11" t="s">
        <v>42</v>
      </c>
      <c r="D5588" s="12">
        <v>45849</v>
      </c>
      <c r="E5588" s="11">
        <v>537</v>
      </c>
      <c r="F5588" s="11" t="s">
        <v>33</v>
      </c>
      <c r="G5588" s="13">
        <v>806.31</v>
      </c>
      <c r="H5588" s="14">
        <f t="shared" si="609"/>
        <v>432988.47</v>
      </c>
      <c r="I5588" s="14">
        <f>IF(F5588="GHS",H5588,H5588*Assumptions!$B$4)</f>
        <v>432988.47</v>
      </c>
      <c r="J5588" s="15" t="str">
        <f>INDEX(Assumptions!$B$8:$B$12,MATCH(B5588,Assumptions!$A$8:$A$12,0))</f>
        <v>Weighted Average</v>
      </c>
      <c r="K5588" s="16">
        <f>G5588/(1-INDEX(Assumptions!$D$8:$D$12,MATCH(B5588,Assumptions!$A$8:$A$12,0)))</f>
        <v>1240.476923076923</v>
      </c>
      <c r="L5588" s="16">
        <f t="shared" si="610"/>
        <v>24.189299999999996</v>
      </c>
      <c r="M5588" s="16">
        <f t="shared" si="611"/>
        <v>62.023846153846151</v>
      </c>
      <c r="N5588" s="14">
        <f>E5588*(K5588-L5588-M5588)*IF(F5588="GHS",1,Assumptions!$B$4)</f>
        <v>619839.64820769231</v>
      </c>
      <c r="O5588" s="15">
        <f t="shared" ca="1" si="612"/>
        <v>437</v>
      </c>
      <c r="P5588" s="15" t="str">
        <f t="shared" ca="1" si="613"/>
        <v>365d+</v>
      </c>
      <c r="Q5588" s="17">
        <f ca="1">IF(P5588="0-90d",0,IF(P5588="91-180d",INDEX(Assumptions!$F$8:$F$12,MATCH(B5588,Assumptions!$A$8:$A$12,0)),IF(P5588="181-365d",INDEX(Assumptions!$G$8:$G$12,MATCH(B5588,Assumptions!$A$8:$A$12,0)),INDEX(Assumptions!$H$8:$H$12,MATCH(B5588,Assumptions!$A$8:$A$12,0)))))</f>
        <v>0.8</v>
      </c>
      <c r="R5588" s="14">
        <f t="shared" ca="1" si="614"/>
        <v>346390.77600000001</v>
      </c>
      <c r="S5588" s="14">
        <f t="shared" ca="1" si="615"/>
        <v>86597.693999999959</v>
      </c>
      <c r="T5588" s="11" t="s">
        <v>25</v>
      </c>
      <c r="U5588" s="18" t="s">
        <v>26</v>
      </c>
    </row>
    <row r="5589" spans="1:21" ht="15" customHeight="1" x14ac:dyDescent="0.15">
      <c r="A5589" s="10" t="s">
        <v>5637</v>
      </c>
      <c r="B5589" s="11" t="s">
        <v>46</v>
      </c>
      <c r="C5589" s="11" t="s">
        <v>47</v>
      </c>
      <c r="D5589" s="12">
        <v>46069</v>
      </c>
      <c r="E5589" s="11">
        <v>577</v>
      </c>
      <c r="F5589" s="11" t="s">
        <v>33</v>
      </c>
      <c r="G5589" s="13">
        <v>640448.25</v>
      </c>
      <c r="H5589" s="14">
        <f t="shared" si="609"/>
        <v>369538640.25</v>
      </c>
      <c r="I5589" s="14">
        <f>IF(F5589="GHS",H5589,H5589*Assumptions!$B$4)</f>
        <v>369538640.25</v>
      </c>
      <c r="J5589" s="15" t="str">
        <f>INDEX(Assumptions!$B$8:$B$12,MATCH(B5589,Assumptions!$A$8:$A$12,0))</f>
        <v>Specific Identification</v>
      </c>
      <c r="K5589" s="16">
        <f>G5589/(1-INDEX(Assumptions!$D$8:$D$12,MATCH(B5589,Assumptions!$A$8:$A$12,0)))</f>
        <v>821087.5</v>
      </c>
      <c r="L5589" s="16">
        <f t="shared" si="610"/>
        <v>19213.447499999998</v>
      </c>
      <c r="M5589" s="16">
        <f t="shared" si="611"/>
        <v>41054.375</v>
      </c>
      <c r="N5589" s="14">
        <f>E5589*(K5589-L5589-M5589)*IF(F5589="GHS",1,Assumptions!$B$4)</f>
        <v>438992953.91750002</v>
      </c>
      <c r="O5589" s="15">
        <f t="shared" ca="1" si="612"/>
        <v>217</v>
      </c>
      <c r="P5589" s="15" t="str">
        <f t="shared" ca="1" si="613"/>
        <v>181-365d</v>
      </c>
      <c r="Q5589" s="17">
        <f ca="1">IF(P5589="0-90d",0,IF(P5589="91-180d",INDEX(Assumptions!$F$8:$F$12,MATCH(B5589,Assumptions!$A$8:$A$12,0)),IF(P5589="181-365d",INDEX(Assumptions!$G$8:$G$12,MATCH(B5589,Assumptions!$A$8:$A$12,0)),INDEX(Assumptions!$H$8:$H$12,MATCH(B5589,Assumptions!$A$8:$A$12,0)))))</f>
        <v>0.05</v>
      </c>
      <c r="R5589" s="14">
        <f t="shared" ca="1" si="614"/>
        <v>18476932.012499999</v>
      </c>
      <c r="S5589" s="14">
        <f t="shared" ca="1" si="615"/>
        <v>351061708.23750001</v>
      </c>
      <c r="T5589" s="11" t="s">
        <v>25</v>
      </c>
      <c r="U5589" s="18" t="s">
        <v>26</v>
      </c>
    </row>
    <row r="5590" spans="1:21" ht="15" customHeight="1" x14ac:dyDescent="0.15">
      <c r="A5590" s="10" t="s">
        <v>5638</v>
      </c>
      <c r="B5590" s="11" t="s">
        <v>41</v>
      </c>
      <c r="C5590" s="11" t="s">
        <v>44</v>
      </c>
      <c r="D5590" s="12">
        <v>45962</v>
      </c>
      <c r="E5590" s="11">
        <v>1633</v>
      </c>
      <c r="F5590" s="11" t="s">
        <v>33</v>
      </c>
      <c r="G5590" s="13">
        <v>427.08</v>
      </c>
      <c r="H5590" s="14">
        <f t="shared" si="609"/>
        <v>697421.64</v>
      </c>
      <c r="I5590" s="14">
        <f>IF(F5590="GHS",H5590,H5590*Assumptions!$B$4)</f>
        <v>697421.64</v>
      </c>
      <c r="J5590" s="15" t="str">
        <f>INDEX(Assumptions!$B$8:$B$12,MATCH(B5590,Assumptions!$A$8:$A$12,0))</f>
        <v>Weighted Average</v>
      </c>
      <c r="K5590" s="16">
        <f>G5590/(1-INDEX(Assumptions!$D$8:$D$12,MATCH(B5590,Assumptions!$A$8:$A$12,0)))</f>
        <v>657.04615384615374</v>
      </c>
      <c r="L5590" s="16">
        <f t="shared" si="610"/>
        <v>12.812399999999998</v>
      </c>
      <c r="M5590" s="16">
        <f t="shared" si="611"/>
        <v>32.85230769230769</v>
      </c>
      <c r="N5590" s="14">
        <f>E5590*(K5590-L5590-M5590)*IF(F5590="GHS",1,Assumptions!$B$4)</f>
        <v>998385.9015692306</v>
      </c>
      <c r="O5590" s="15">
        <f t="shared" ca="1" si="612"/>
        <v>324</v>
      </c>
      <c r="P5590" s="15" t="str">
        <f t="shared" ca="1" si="613"/>
        <v>181-365d</v>
      </c>
      <c r="Q5590" s="17">
        <f ca="1">IF(P5590="0-90d",0,IF(P5590="91-180d",INDEX(Assumptions!$F$8:$F$12,MATCH(B5590,Assumptions!$A$8:$A$12,0)),IF(P5590="181-365d",INDEX(Assumptions!$G$8:$G$12,MATCH(B5590,Assumptions!$A$8:$A$12,0)),INDEX(Assumptions!$H$8:$H$12,MATCH(B5590,Assumptions!$A$8:$A$12,0)))))</f>
        <v>0.35</v>
      </c>
      <c r="R5590" s="14">
        <f t="shared" ca="1" si="614"/>
        <v>244097.57399999999</v>
      </c>
      <c r="S5590" s="14">
        <f t="shared" ca="1" si="615"/>
        <v>453324.06599999999</v>
      </c>
      <c r="T5590" s="11" t="s">
        <v>25</v>
      </c>
      <c r="U5590" s="18" t="s">
        <v>36</v>
      </c>
    </row>
    <row r="5591" spans="1:21" ht="15" customHeight="1" x14ac:dyDescent="0.15">
      <c r="A5591" s="10" t="s">
        <v>5639</v>
      </c>
      <c r="B5591" s="11" t="s">
        <v>41</v>
      </c>
      <c r="C5591" s="11" t="s">
        <v>44</v>
      </c>
      <c r="D5591" s="12">
        <v>45867</v>
      </c>
      <c r="E5591" s="11">
        <v>4387</v>
      </c>
      <c r="F5591" s="11" t="s">
        <v>33</v>
      </c>
      <c r="G5591" s="13">
        <v>538.61</v>
      </c>
      <c r="H5591" s="14">
        <f t="shared" si="609"/>
        <v>2362882.0699999998</v>
      </c>
      <c r="I5591" s="14">
        <f>IF(F5591="GHS",H5591,H5591*Assumptions!$B$4)</f>
        <v>2362882.0699999998</v>
      </c>
      <c r="J5591" s="15" t="str">
        <f>INDEX(Assumptions!$B$8:$B$12,MATCH(B5591,Assumptions!$A$8:$A$12,0))</f>
        <v>Weighted Average</v>
      </c>
      <c r="K5591" s="16">
        <f>G5591/(1-INDEX(Assumptions!$D$8:$D$12,MATCH(B5591,Assumptions!$A$8:$A$12,0)))</f>
        <v>828.63076923076926</v>
      </c>
      <c r="L5591" s="16">
        <f t="shared" si="610"/>
        <v>16.158300000000001</v>
      </c>
      <c r="M5591" s="16">
        <f t="shared" si="611"/>
        <v>41.431538461538466</v>
      </c>
      <c r="N5591" s="14">
        <f>E5591*(K5591-L5591-M5591)*IF(F5591="GHS",1,Assumptions!$B$4)</f>
        <v>3382556.5632846151</v>
      </c>
      <c r="O5591" s="15">
        <f t="shared" ca="1" si="612"/>
        <v>419</v>
      </c>
      <c r="P5591" s="15" t="str">
        <f t="shared" ca="1" si="613"/>
        <v>365d+</v>
      </c>
      <c r="Q5591" s="17">
        <f ca="1">IF(P5591="0-90d",0,IF(P5591="91-180d",INDEX(Assumptions!$F$8:$F$12,MATCH(B5591,Assumptions!$A$8:$A$12,0)),IF(P5591="181-365d",INDEX(Assumptions!$G$8:$G$12,MATCH(B5591,Assumptions!$A$8:$A$12,0)),INDEX(Assumptions!$H$8:$H$12,MATCH(B5591,Assumptions!$A$8:$A$12,0)))))</f>
        <v>0.8</v>
      </c>
      <c r="R5591" s="14">
        <f t="shared" ca="1" si="614"/>
        <v>1890305.656</v>
      </c>
      <c r="S5591" s="14">
        <f t="shared" ca="1" si="615"/>
        <v>472576.41399999987</v>
      </c>
      <c r="T5591" s="11" t="s">
        <v>25</v>
      </c>
      <c r="U5591" s="18" t="s">
        <v>36</v>
      </c>
    </row>
    <row r="5592" spans="1:21" ht="15" customHeight="1" x14ac:dyDescent="0.15">
      <c r="A5592" s="10" t="s">
        <v>5640</v>
      </c>
      <c r="B5592" s="11" t="s">
        <v>41</v>
      </c>
      <c r="C5592" s="11" t="s">
        <v>44</v>
      </c>
      <c r="D5592" s="12">
        <v>46176</v>
      </c>
      <c r="E5592" s="11">
        <v>1994</v>
      </c>
      <c r="F5592" s="11" t="s">
        <v>33</v>
      </c>
      <c r="G5592" s="13">
        <v>457.72</v>
      </c>
      <c r="H5592" s="14">
        <f t="shared" si="609"/>
        <v>912693.68</v>
      </c>
      <c r="I5592" s="14">
        <f>IF(F5592="GHS",H5592,H5592*Assumptions!$B$4)</f>
        <v>912693.68</v>
      </c>
      <c r="J5592" s="15" t="str">
        <f>INDEX(Assumptions!$B$8:$B$12,MATCH(B5592,Assumptions!$A$8:$A$12,0))</f>
        <v>Weighted Average</v>
      </c>
      <c r="K5592" s="16">
        <f>G5592/(1-INDEX(Assumptions!$D$8:$D$12,MATCH(B5592,Assumptions!$A$8:$A$12,0)))</f>
        <v>704.18461538461543</v>
      </c>
      <c r="L5592" s="16">
        <f t="shared" si="610"/>
        <v>13.7316</v>
      </c>
      <c r="M5592" s="16">
        <f t="shared" si="611"/>
        <v>35.209230769230771</v>
      </c>
      <c r="N5592" s="14">
        <f>E5592*(K5592-L5592-M5592)*IF(F5592="GHS",1,Assumptions!$B$4)</f>
        <v>1306556.106523077</v>
      </c>
      <c r="O5592" s="15">
        <f t="shared" ca="1" si="612"/>
        <v>110</v>
      </c>
      <c r="P5592" s="15" t="str">
        <f t="shared" ca="1" si="613"/>
        <v>91-180d</v>
      </c>
      <c r="Q5592" s="17">
        <f ca="1">IF(P5592="0-90d",0,IF(P5592="91-180d",INDEX(Assumptions!$F$8:$F$12,MATCH(B5592,Assumptions!$A$8:$A$12,0)),IF(P5592="181-365d",INDEX(Assumptions!$G$8:$G$12,MATCH(B5592,Assumptions!$A$8:$A$12,0)),INDEX(Assumptions!$H$8:$H$12,MATCH(B5592,Assumptions!$A$8:$A$12,0)))))</f>
        <v>0.1</v>
      </c>
      <c r="R5592" s="14">
        <f t="shared" ca="1" si="614"/>
        <v>91269.368000000017</v>
      </c>
      <c r="S5592" s="14">
        <f t="shared" ca="1" si="615"/>
        <v>821424.31200000003</v>
      </c>
      <c r="T5592" s="11" t="s">
        <v>25</v>
      </c>
      <c r="U5592" s="18" t="s">
        <v>36</v>
      </c>
    </row>
    <row r="5593" spans="1:21" ht="15" customHeight="1" x14ac:dyDescent="0.15">
      <c r="A5593" s="10" t="s">
        <v>5641</v>
      </c>
      <c r="B5593" s="11" t="s">
        <v>31</v>
      </c>
      <c r="C5593" s="11" t="s">
        <v>32</v>
      </c>
      <c r="D5593" s="12">
        <v>46029</v>
      </c>
      <c r="E5593" s="11">
        <v>4261</v>
      </c>
      <c r="F5593" s="11" t="s">
        <v>33</v>
      </c>
      <c r="G5593" s="13">
        <v>2399.64</v>
      </c>
      <c r="H5593" s="14">
        <f t="shared" si="609"/>
        <v>10224866.039999999</v>
      </c>
      <c r="I5593" s="14">
        <f>IF(F5593="GHS",H5593,H5593*Assumptions!$B$4)</f>
        <v>10224866.039999999</v>
      </c>
      <c r="J5593" s="15" t="str">
        <f>INDEX(Assumptions!$B$8:$B$12,MATCH(B5593,Assumptions!$A$8:$A$12,0))</f>
        <v>Weighted Average</v>
      </c>
      <c r="K5593" s="16">
        <f>G5593/(1-INDEX(Assumptions!$D$8:$D$12,MATCH(B5593,Assumptions!$A$8:$A$12,0)))</f>
        <v>3332.8333333333335</v>
      </c>
      <c r="L5593" s="16">
        <f t="shared" si="610"/>
        <v>71.989199999999997</v>
      </c>
      <c r="M5593" s="16">
        <f t="shared" si="611"/>
        <v>166.64166666666668</v>
      </c>
      <c r="N5593" s="14">
        <f>E5593*(K5593-L5593-M5593)*IF(F5593="GHS",1,Assumptions!$B$4)</f>
        <v>13184396.710466666</v>
      </c>
      <c r="O5593" s="15">
        <f t="shared" ca="1" si="612"/>
        <v>257</v>
      </c>
      <c r="P5593" s="15" t="str">
        <f t="shared" ca="1" si="613"/>
        <v>181-365d</v>
      </c>
      <c r="Q5593" s="17">
        <f ca="1">IF(P5593="0-90d",0,IF(P5593="91-180d",INDEX(Assumptions!$F$8:$F$12,MATCH(B5593,Assumptions!$A$8:$A$12,0)),IF(P5593="181-365d",INDEX(Assumptions!$G$8:$G$12,MATCH(B5593,Assumptions!$A$8:$A$12,0)),INDEX(Assumptions!$H$8:$H$12,MATCH(B5593,Assumptions!$A$8:$A$12,0)))))</f>
        <v>0.2</v>
      </c>
      <c r="R5593" s="14">
        <f t="shared" ca="1" si="614"/>
        <v>2044973.2079999999</v>
      </c>
      <c r="S5593" s="14">
        <f t="shared" ca="1" si="615"/>
        <v>8179892.8319999995</v>
      </c>
      <c r="T5593" s="11" t="s">
        <v>25</v>
      </c>
      <c r="U5593" s="18" t="s">
        <v>26</v>
      </c>
    </row>
    <row r="5594" spans="1:21" ht="15" customHeight="1" x14ac:dyDescent="0.15">
      <c r="A5594" s="10" t="s">
        <v>5642</v>
      </c>
      <c r="B5594" s="11" t="s">
        <v>31</v>
      </c>
      <c r="C5594" s="11" t="s">
        <v>32</v>
      </c>
      <c r="D5594" s="12">
        <v>46117</v>
      </c>
      <c r="E5594" s="11">
        <v>2659</v>
      </c>
      <c r="F5594" s="11" t="s">
        <v>33</v>
      </c>
      <c r="G5594" s="13">
        <v>8100</v>
      </c>
      <c r="H5594" s="14">
        <f t="shared" si="609"/>
        <v>21537900</v>
      </c>
      <c r="I5594" s="14">
        <f>IF(F5594="GHS",H5594,H5594*Assumptions!$B$4)</f>
        <v>21537900</v>
      </c>
      <c r="J5594" s="15" t="str">
        <f>INDEX(Assumptions!$B$8:$B$12,MATCH(B5594,Assumptions!$A$8:$A$12,0))</f>
        <v>Weighted Average</v>
      </c>
      <c r="K5594" s="16">
        <f>G5594/(1-INDEX(Assumptions!$D$8:$D$12,MATCH(B5594,Assumptions!$A$8:$A$12,0)))</f>
        <v>11250</v>
      </c>
      <c r="L5594" s="16">
        <f t="shared" si="610"/>
        <v>243</v>
      </c>
      <c r="M5594" s="16">
        <f t="shared" si="611"/>
        <v>562.5</v>
      </c>
      <c r="N5594" s="14">
        <f>E5594*(K5594-L5594-M5594)*IF(F5594="GHS",1,Assumptions!$B$4)</f>
        <v>27771925.5</v>
      </c>
      <c r="O5594" s="15">
        <f t="shared" ca="1" si="612"/>
        <v>169</v>
      </c>
      <c r="P5594" s="15" t="str">
        <f t="shared" ca="1" si="613"/>
        <v>91-180d</v>
      </c>
      <c r="Q5594" s="17">
        <f ca="1">IF(P5594="0-90d",0,IF(P5594="91-180d",INDEX(Assumptions!$F$8:$F$12,MATCH(B5594,Assumptions!$A$8:$A$12,0)),IF(P5594="181-365d",INDEX(Assumptions!$G$8:$G$12,MATCH(B5594,Assumptions!$A$8:$A$12,0)),INDEX(Assumptions!$H$8:$H$12,MATCH(B5594,Assumptions!$A$8:$A$12,0)))))</f>
        <v>0.05</v>
      </c>
      <c r="R5594" s="14">
        <f t="shared" ca="1" si="614"/>
        <v>1076895</v>
      </c>
      <c r="S5594" s="14">
        <f t="shared" ca="1" si="615"/>
        <v>20461005</v>
      </c>
      <c r="T5594" s="11" t="s">
        <v>25</v>
      </c>
      <c r="U5594" s="18" t="s">
        <v>36</v>
      </c>
    </row>
    <row r="5595" spans="1:21" ht="15" customHeight="1" x14ac:dyDescent="0.15">
      <c r="A5595" s="10" t="s">
        <v>5643</v>
      </c>
      <c r="B5595" s="11" t="s">
        <v>41</v>
      </c>
      <c r="C5595" s="11" t="s">
        <v>49</v>
      </c>
      <c r="D5595" s="12">
        <v>45922</v>
      </c>
      <c r="E5595" s="11">
        <v>3528</v>
      </c>
      <c r="F5595" s="11" t="s">
        <v>33</v>
      </c>
      <c r="G5595" s="13">
        <v>873.03</v>
      </c>
      <c r="H5595" s="14">
        <f t="shared" si="609"/>
        <v>3080049.84</v>
      </c>
      <c r="I5595" s="14">
        <f>IF(F5595="GHS",H5595,H5595*Assumptions!$B$4)</f>
        <v>3080049.84</v>
      </c>
      <c r="J5595" s="15" t="str">
        <f>INDEX(Assumptions!$B$8:$B$12,MATCH(B5595,Assumptions!$A$8:$A$12,0))</f>
        <v>Weighted Average</v>
      </c>
      <c r="K5595" s="16">
        <f>G5595/(1-INDEX(Assumptions!$D$8:$D$12,MATCH(B5595,Assumptions!$A$8:$A$12,0)))</f>
        <v>1343.1230769230767</v>
      </c>
      <c r="L5595" s="16">
        <f t="shared" si="610"/>
        <v>26.190899999999999</v>
      </c>
      <c r="M5595" s="16">
        <f t="shared" si="611"/>
        <v>67.156153846153842</v>
      </c>
      <c r="N5595" s="14">
        <f>E5595*(K5595-L5595-M5595)*IF(F5595="GHS",1,Assumptions!$B$4)</f>
        <v>4409209.8094153842</v>
      </c>
      <c r="O5595" s="15">
        <f t="shared" ca="1" si="612"/>
        <v>364</v>
      </c>
      <c r="P5595" s="15" t="str">
        <f t="shared" ca="1" si="613"/>
        <v>181-365d</v>
      </c>
      <c r="Q5595" s="17">
        <f ca="1">IF(P5595="0-90d",0,IF(P5595="91-180d",INDEX(Assumptions!$F$8:$F$12,MATCH(B5595,Assumptions!$A$8:$A$12,0)),IF(P5595="181-365d",INDEX(Assumptions!$G$8:$G$12,MATCH(B5595,Assumptions!$A$8:$A$12,0)),INDEX(Assumptions!$H$8:$H$12,MATCH(B5595,Assumptions!$A$8:$A$12,0)))))</f>
        <v>0.35</v>
      </c>
      <c r="R5595" s="14">
        <f t="shared" ca="1" si="614"/>
        <v>1078017.4439999999</v>
      </c>
      <c r="S5595" s="14">
        <f t="shared" ca="1" si="615"/>
        <v>2002032.3959999999</v>
      </c>
      <c r="T5595" s="11" t="s">
        <v>25</v>
      </c>
      <c r="U5595" s="18" t="s">
        <v>26</v>
      </c>
    </row>
    <row r="5596" spans="1:21" ht="15" customHeight="1" x14ac:dyDescent="0.15">
      <c r="A5596" s="10" t="s">
        <v>5644</v>
      </c>
      <c r="B5596" s="11" t="s">
        <v>41</v>
      </c>
      <c r="C5596" s="11" t="s">
        <v>115</v>
      </c>
      <c r="D5596" s="12">
        <v>45813</v>
      </c>
      <c r="E5596" s="11">
        <v>2002</v>
      </c>
      <c r="F5596" s="11" t="s">
        <v>33</v>
      </c>
      <c r="G5596" s="13">
        <v>411.35</v>
      </c>
      <c r="H5596" s="14">
        <f t="shared" si="609"/>
        <v>823522.70000000007</v>
      </c>
      <c r="I5596" s="14">
        <f>IF(F5596="GHS",H5596,H5596*Assumptions!$B$4)</f>
        <v>823522.70000000007</v>
      </c>
      <c r="J5596" s="15" t="str">
        <f>INDEX(Assumptions!$B$8:$B$12,MATCH(B5596,Assumptions!$A$8:$A$12,0))</f>
        <v>Weighted Average</v>
      </c>
      <c r="K5596" s="16">
        <f>G5596/(1-INDEX(Assumptions!$D$8:$D$12,MATCH(B5596,Assumptions!$A$8:$A$12,0)))</f>
        <v>632.84615384615381</v>
      </c>
      <c r="L5596" s="16">
        <f t="shared" si="610"/>
        <v>12.3405</v>
      </c>
      <c r="M5596" s="16">
        <f t="shared" si="611"/>
        <v>31.642307692307693</v>
      </c>
      <c r="N5596" s="14">
        <f>E5596*(K5596-L5596-M5596)*IF(F5596="GHS",1,Assumptions!$B$4)</f>
        <v>1178904.419</v>
      </c>
      <c r="O5596" s="15">
        <f t="shared" ca="1" si="612"/>
        <v>473</v>
      </c>
      <c r="P5596" s="15" t="str">
        <f t="shared" ca="1" si="613"/>
        <v>365d+</v>
      </c>
      <c r="Q5596" s="17">
        <f ca="1">IF(P5596="0-90d",0,IF(P5596="91-180d",INDEX(Assumptions!$F$8:$F$12,MATCH(B5596,Assumptions!$A$8:$A$12,0)),IF(P5596="181-365d",INDEX(Assumptions!$G$8:$G$12,MATCH(B5596,Assumptions!$A$8:$A$12,0)),INDEX(Assumptions!$H$8:$H$12,MATCH(B5596,Assumptions!$A$8:$A$12,0)))))</f>
        <v>0.8</v>
      </c>
      <c r="R5596" s="14">
        <f t="shared" ca="1" si="614"/>
        <v>658818.16000000015</v>
      </c>
      <c r="S5596" s="14">
        <f t="shared" ca="1" si="615"/>
        <v>164704.53999999992</v>
      </c>
      <c r="T5596" s="11" t="s">
        <v>25</v>
      </c>
      <c r="U5596" s="18" t="s">
        <v>26</v>
      </c>
    </row>
    <row r="5597" spans="1:21" ht="15" customHeight="1" x14ac:dyDescent="0.15">
      <c r="A5597" s="10" t="s">
        <v>5645</v>
      </c>
      <c r="B5597" s="11" t="s">
        <v>22</v>
      </c>
      <c r="C5597" s="11" t="s">
        <v>81</v>
      </c>
      <c r="D5597" s="12">
        <v>46080</v>
      </c>
      <c r="E5597" s="11">
        <v>2114</v>
      </c>
      <c r="F5597" s="11" t="s">
        <v>24</v>
      </c>
      <c r="G5597" s="13">
        <v>21336.639999999999</v>
      </c>
      <c r="H5597" s="14">
        <f t="shared" si="609"/>
        <v>45105656.960000001</v>
      </c>
      <c r="I5597" s="14">
        <f>IF(F5597="GHS",H5597,H5597*Assumptions!$B$4)</f>
        <v>487141095.16800004</v>
      </c>
      <c r="J5597" s="15" t="str">
        <f>INDEX(Assumptions!$B$8:$B$12,MATCH(B5597,Assumptions!$A$8:$A$12,0))</f>
        <v>FIFO</v>
      </c>
      <c r="K5597" s="16">
        <f>G5597/(1-INDEX(Assumptions!$D$8:$D$12,MATCH(B5597,Assumptions!$A$8:$A$12,0)))</f>
        <v>26020.292682926825</v>
      </c>
      <c r="L5597" s="16">
        <f t="shared" si="610"/>
        <v>640.0992</v>
      </c>
      <c r="M5597" s="16">
        <f t="shared" si="611"/>
        <v>1301.0146341463415</v>
      </c>
      <c r="N5597" s="14">
        <f>E5597*(K5597-L5597-M5597)*IF(F5597="GHS",1,Assumptions!$B$4)</f>
        <v>549756548.13227701</v>
      </c>
      <c r="O5597" s="15">
        <f t="shared" ca="1" si="612"/>
        <v>206</v>
      </c>
      <c r="P5597" s="15" t="str">
        <f t="shared" ca="1" si="613"/>
        <v>181-365d</v>
      </c>
      <c r="Q5597" s="17">
        <f ca="1">IF(P5597="0-90d",0,IF(P5597="91-180d",INDEX(Assumptions!$F$8:$F$12,MATCH(B5597,Assumptions!$A$8:$A$12,0)),IF(P5597="181-365d",INDEX(Assumptions!$G$8:$G$12,MATCH(B5597,Assumptions!$A$8:$A$12,0)),INDEX(Assumptions!$H$8:$H$12,MATCH(B5597,Assumptions!$A$8:$A$12,0)))))</f>
        <v>0.15</v>
      </c>
      <c r="R5597" s="14">
        <f t="shared" ca="1" si="614"/>
        <v>73071164.275200009</v>
      </c>
      <c r="S5597" s="14">
        <f t="shared" ca="1" si="615"/>
        <v>414069930.89280003</v>
      </c>
      <c r="T5597" s="11" t="s">
        <v>25</v>
      </c>
      <c r="U5597" s="18" t="s">
        <v>36</v>
      </c>
    </row>
    <row r="5598" spans="1:21" ht="15" customHeight="1" x14ac:dyDescent="0.15">
      <c r="A5598" s="10" t="s">
        <v>5646</v>
      </c>
      <c r="B5598" s="11" t="s">
        <v>46</v>
      </c>
      <c r="C5598" s="11" t="s">
        <v>52</v>
      </c>
      <c r="D5598" s="12">
        <v>46188</v>
      </c>
      <c r="E5598" s="11">
        <v>4442</v>
      </c>
      <c r="F5598" s="11" t="s">
        <v>33</v>
      </c>
      <c r="G5598" s="13">
        <v>192735.27</v>
      </c>
      <c r="H5598" s="14">
        <f t="shared" si="609"/>
        <v>856130069.33999991</v>
      </c>
      <c r="I5598" s="14">
        <f>IF(F5598="GHS",H5598,H5598*Assumptions!$B$4)</f>
        <v>856130069.33999991</v>
      </c>
      <c r="J5598" s="15" t="str">
        <f>INDEX(Assumptions!$B$8:$B$12,MATCH(B5598,Assumptions!$A$8:$A$12,0))</f>
        <v>Specific Identification</v>
      </c>
      <c r="K5598" s="16">
        <f>G5598/(1-INDEX(Assumptions!$D$8:$D$12,MATCH(B5598,Assumptions!$A$8:$A$12,0)))</f>
        <v>247096.49999999997</v>
      </c>
      <c r="L5598" s="16">
        <f t="shared" si="610"/>
        <v>5782.0580999999993</v>
      </c>
      <c r="M5598" s="16">
        <f t="shared" si="611"/>
        <v>12354.824999999999</v>
      </c>
      <c r="N5598" s="14">
        <f>E5598*(K5598-L5598-M5598)*IF(F5598="GHS",1,Assumptions!$B$4)</f>
        <v>1017038618.2697998</v>
      </c>
      <c r="O5598" s="15">
        <f t="shared" ca="1" si="612"/>
        <v>98</v>
      </c>
      <c r="P5598" s="15" t="str">
        <f t="shared" ca="1" si="613"/>
        <v>91-180d</v>
      </c>
      <c r="Q5598" s="17">
        <f ca="1">IF(P5598="0-90d",0,IF(P5598="91-180d",INDEX(Assumptions!$F$8:$F$12,MATCH(B5598,Assumptions!$A$8:$A$12,0)),IF(P5598="181-365d",INDEX(Assumptions!$G$8:$G$12,MATCH(B5598,Assumptions!$A$8:$A$12,0)),INDEX(Assumptions!$H$8:$H$12,MATCH(B5598,Assumptions!$A$8:$A$12,0)))))</f>
        <v>0</v>
      </c>
      <c r="R5598" s="14">
        <f t="shared" ca="1" si="614"/>
        <v>0</v>
      </c>
      <c r="S5598" s="14">
        <f t="shared" ca="1" si="615"/>
        <v>856130069.33999991</v>
      </c>
      <c r="T5598" s="11" t="s">
        <v>25</v>
      </c>
      <c r="U5598" s="18" t="s">
        <v>26</v>
      </c>
    </row>
    <row r="5599" spans="1:21" ht="15" customHeight="1" x14ac:dyDescent="0.15">
      <c r="A5599" s="10" t="s">
        <v>5647</v>
      </c>
      <c r="B5599" s="11" t="s">
        <v>31</v>
      </c>
      <c r="C5599" s="11" t="s">
        <v>63</v>
      </c>
      <c r="D5599" s="12">
        <v>45762</v>
      </c>
      <c r="E5599" s="11">
        <v>4766</v>
      </c>
      <c r="F5599" s="11" t="s">
        <v>33</v>
      </c>
      <c r="G5599" s="13">
        <v>2519.73</v>
      </c>
      <c r="H5599" s="14">
        <f t="shared" si="609"/>
        <v>12009033.18</v>
      </c>
      <c r="I5599" s="14">
        <f>IF(F5599="GHS",H5599,H5599*Assumptions!$B$4)</f>
        <v>12009033.18</v>
      </c>
      <c r="J5599" s="15" t="str">
        <f>INDEX(Assumptions!$B$8:$B$12,MATCH(B5599,Assumptions!$A$8:$A$12,0))</f>
        <v>Weighted Average</v>
      </c>
      <c r="K5599" s="16">
        <f>G5599/(1-INDEX(Assumptions!$D$8:$D$12,MATCH(B5599,Assumptions!$A$8:$A$12,0)))</f>
        <v>3499.625</v>
      </c>
      <c r="L5599" s="16">
        <f t="shared" si="610"/>
        <v>75.591899999999995</v>
      </c>
      <c r="M5599" s="16">
        <f t="shared" si="611"/>
        <v>174.98125000000002</v>
      </c>
      <c r="N5599" s="14">
        <f>E5599*(K5599-L5599-M5599)*IF(F5599="GHS",1,Assumptions!$B$4)</f>
        <v>15484981.117100002</v>
      </c>
      <c r="O5599" s="15">
        <f t="shared" ca="1" si="612"/>
        <v>524</v>
      </c>
      <c r="P5599" s="15" t="str">
        <f t="shared" ca="1" si="613"/>
        <v>365d+</v>
      </c>
      <c r="Q5599" s="17">
        <f ca="1">IF(P5599="0-90d",0,IF(P5599="91-180d",INDEX(Assumptions!$F$8:$F$12,MATCH(B5599,Assumptions!$A$8:$A$12,0)),IF(P5599="181-365d",INDEX(Assumptions!$G$8:$G$12,MATCH(B5599,Assumptions!$A$8:$A$12,0)),INDEX(Assumptions!$H$8:$H$12,MATCH(B5599,Assumptions!$A$8:$A$12,0)))))</f>
        <v>0.6</v>
      </c>
      <c r="R5599" s="14">
        <f t="shared" ca="1" si="614"/>
        <v>7205419.9079999998</v>
      </c>
      <c r="S5599" s="14">
        <f t="shared" ca="1" si="615"/>
        <v>4803613.2719999999</v>
      </c>
      <c r="T5599" s="11" t="s">
        <v>25</v>
      </c>
      <c r="U5599" s="18" t="s">
        <v>26</v>
      </c>
    </row>
    <row r="5600" spans="1:21" ht="15" customHeight="1" x14ac:dyDescent="0.15">
      <c r="A5600" s="10" t="s">
        <v>5648</v>
      </c>
      <c r="B5600" s="11" t="s">
        <v>28</v>
      </c>
      <c r="C5600" s="11" t="s">
        <v>38</v>
      </c>
      <c r="D5600" s="12">
        <v>45872</v>
      </c>
      <c r="E5600" s="11">
        <v>965</v>
      </c>
      <c r="F5600" s="11" t="s">
        <v>24</v>
      </c>
      <c r="G5600" s="13">
        <v>12169.91</v>
      </c>
      <c r="H5600" s="14">
        <f t="shared" si="609"/>
        <v>11743963.15</v>
      </c>
      <c r="I5600" s="14">
        <f>IF(F5600="GHS",H5600,H5600*Assumptions!$B$4)</f>
        <v>126834802.02000001</v>
      </c>
      <c r="J5600" s="15" t="str">
        <f>INDEX(Assumptions!$B$8:$B$12,MATCH(B5600,Assumptions!$A$8:$A$12,0))</f>
        <v>Fair Value Less Costs to Sell</v>
      </c>
      <c r="K5600" s="16">
        <f>G5600/(1-INDEX(Assumptions!$D$8:$D$12,MATCH(B5600,Assumptions!$A$8:$A$12,0)))</f>
        <v>13829.443181818182</v>
      </c>
      <c r="L5600" s="16">
        <f t="shared" si="610"/>
        <v>365.09729999999996</v>
      </c>
      <c r="M5600" s="16">
        <f t="shared" si="611"/>
        <v>691.47215909090914</v>
      </c>
      <c r="N5600" s="14">
        <f>E5600*(K5600-L5600-M5600)*IF(F5600="GHS",1,Assumptions!$B$4)</f>
        <v>133118889.93826367</v>
      </c>
      <c r="O5600" s="15">
        <f t="shared" ca="1" si="612"/>
        <v>414</v>
      </c>
      <c r="P5600" s="15" t="str">
        <f t="shared" ca="1" si="613"/>
        <v>365d+</v>
      </c>
      <c r="Q5600" s="17">
        <f ca="1">IF(P5600="0-90d",0,IF(P5600="91-180d",INDEX(Assumptions!$F$8:$F$12,MATCH(B5600,Assumptions!$A$8:$A$12,0)),IF(P5600="181-365d",INDEX(Assumptions!$G$8:$G$12,MATCH(B5600,Assumptions!$A$8:$A$12,0)),INDEX(Assumptions!$H$8:$H$12,MATCH(B5600,Assumptions!$A$8:$A$12,0)))))</f>
        <v>0.4</v>
      </c>
      <c r="R5600" s="14">
        <f t="shared" ca="1" si="614"/>
        <v>50733920.808000006</v>
      </c>
      <c r="S5600" s="14">
        <f t="shared" ca="1" si="615"/>
        <v>76100881.212000012</v>
      </c>
      <c r="T5600" s="11" t="s">
        <v>25</v>
      </c>
      <c r="U5600" s="18" t="s">
        <v>26</v>
      </c>
    </row>
    <row r="5601" spans="1:21" ht="15" customHeight="1" x14ac:dyDescent="0.15">
      <c r="A5601" s="10" t="s">
        <v>5649</v>
      </c>
      <c r="B5601" s="11" t="s">
        <v>28</v>
      </c>
      <c r="C5601" s="11" t="s">
        <v>35</v>
      </c>
      <c r="D5601" s="12">
        <v>46207</v>
      </c>
      <c r="E5601" s="11">
        <v>2421</v>
      </c>
      <c r="F5601" s="11" t="s">
        <v>24</v>
      </c>
      <c r="G5601" s="13">
        <v>3528.79</v>
      </c>
      <c r="H5601" s="14">
        <f t="shared" si="609"/>
        <v>8543200.5899999999</v>
      </c>
      <c r="I5601" s="14">
        <f>IF(F5601="GHS",H5601,H5601*Assumptions!$B$4)</f>
        <v>92266566.372000009</v>
      </c>
      <c r="J5601" s="15" t="str">
        <f>INDEX(Assumptions!$B$8:$B$12,MATCH(B5601,Assumptions!$A$8:$A$12,0))</f>
        <v>Fair Value Less Costs to Sell</v>
      </c>
      <c r="K5601" s="16">
        <f>G5601/(1-INDEX(Assumptions!$D$8:$D$12,MATCH(B5601,Assumptions!$A$8:$A$12,0)))</f>
        <v>4009.9886363636365</v>
      </c>
      <c r="L5601" s="16">
        <f t="shared" si="610"/>
        <v>105.86369999999999</v>
      </c>
      <c r="M5601" s="16">
        <f t="shared" si="611"/>
        <v>200.49943181818185</v>
      </c>
      <c r="N5601" s="14">
        <f>E5601*(K5601-L5601-M5601)*IF(F5601="GHS",1,Assumptions!$B$4)</f>
        <v>96837955.342249095</v>
      </c>
      <c r="O5601" s="15">
        <f t="shared" ca="1" si="612"/>
        <v>79</v>
      </c>
      <c r="P5601" s="15" t="str">
        <f t="shared" ca="1" si="613"/>
        <v>0-90d</v>
      </c>
      <c r="Q5601" s="17">
        <f ca="1">IF(P5601="0-90d",0,IF(P5601="91-180d",INDEX(Assumptions!$F$8:$F$12,MATCH(B5601,Assumptions!$A$8:$A$12,0)),IF(P5601="181-365d",INDEX(Assumptions!$G$8:$G$12,MATCH(B5601,Assumptions!$A$8:$A$12,0)),INDEX(Assumptions!$H$8:$H$12,MATCH(B5601,Assumptions!$A$8:$A$12,0)))))</f>
        <v>0</v>
      </c>
      <c r="R5601" s="14">
        <f t="shared" ca="1" si="614"/>
        <v>0</v>
      </c>
      <c r="S5601" s="14">
        <f t="shared" ca="1" si="615"/>
        <v>92266566.372000009</v>
      </c>
      <c r="T5601" s="11" t="s">
        <v>25</v>
      </c>
      <c r="U5601" s="18" t="s">
        <v>26</v>
      </c>
    </row>
    <row r="5602" spans="1:21" ht="15" customHeight="1" x14ac:dyDescent="0.15">
      <c r="A5602" s="10" t="s">
        <v>5650</v>
      </c>
      <c r="B5602" s="11" t="s">
        <v>28</v>
      </c>
      <c r="C5602" s="11" t="s">
        <v>38</v>
      </c>
      <c r="D5602" s="12">
        <v>45764</v>
      </c>
      <c r="E5602" s="11">
        <v>2484</v>
      </c>
      <c r="F5602" s="11" t="s">
        <v>24</v>
      </c>
      <c r="G5602" s="13">
        <v>21600</v>
      </c>
      <c r="H5602" s="14">
        <f t="shared" si="609"/>
        <v>53654400</v>
      </c>
      <c r="I5602" s="14">
        <f>IF(F5602="GHS",H5602,H5602*Assumptions!$B$4)</f>
        <v>579467520</v>
      </c>
      <c r="J5602" s="15" t="str">
        <f>INDEX(Assumptions!$B$8:$B$12,MATCH(B5602,Assumptions!$A$8:$A$12,0))</f>
        <v>Fair Value Less Costs to Sell</v>
      </c>
      <c r="K5602" s="16">
        <f>G5602/(1-INDEX(Assumptions!$D$8:$D$12,MATCH(B5602,Assumptions!$A$8:$A$12,0)))</f>
        <v>24545.454545454544</v>
      </c>
      <c r="L5602" s="16">
        <f t="shared" si="610"/>
        <v>648</v>
      </c>
      <c r="M5602" s="16">
        <f t="shared" si="611"/>
        <v>1227.2727272727273</v>
      </c>
      <c r="N5602" s="14">
        <f>E5602*(K5602-L5602-M5602)*IF(F5602="GHS",1,Assumptions!$B$4)</f>
        <v>608177501.67272723</v>
      </c>
      <c r="O5602" s="15">
        <f t="shared" ca="1" si="612"/>
        <v>522</v>
      </c>
      <c r="P5602" s="15" t="str">
        <f t="shared" ca="1" si="613"/>
        <v>365d+</v>
      </c>
      <c r="Q5602" s="17">
        <f ca="1">IF(P5602="0-90d",0,IF(P5602="91-180d",INDEX(Assumptions!$F$8:$F$12,MATCH(B5602,Assumptions!$A$8:$A$12,0)),IF(P5602="181-365d",INDEX(Assumptions!$G$8:$G$12,MATCH(B5602,Assumptions!$A$8:$A$12,0)),INDEX(Assumptions!$H$8:$H$12,MATCH(B5602,Assumptions!$A$8:$A$12,0)))))</f>
        <v>0.4</v>
      </c>
      <c r="R5602" s="14">
        <f t="shared" ca="1" si="614"/>
        <v>231787008</v>
      </c>
      <c r="S5602" s="14">
        <f t="shared" ca="1" si="615"/>
        <v>347680512</v>
      </c>
      <c r="T5602" s="11" t="s">
        <v>25</v>
      </c>
      <c r="U5602" s="18" t="s">
        <v>36</v>
      </c>
    </row>
    <row r="5603" spans="1:21" ht="15" customHeight="1" x14ac:dyDescent="0.15">
      <c r="A5603" s="10" t="s">
        <v>5651</v>
      </c>
      <c r="B5603" s="11" t="s">
        <v>28</v>
      </c>
      <c r="C5603" s="11" t="s">
        <v>55</v>
      </c>
      <c r="D5603" s="12">
        <v>45898</v>
      </c>
      <c r="E5603" s="11">
        <v>3615</v>
      </c>
      <c r="F5603" s="11" t="s">
        <v>24</v>
      </c>
      <c r="G5603" s="13">
        <v>5053.87</v>
      </c>
      <c r="H5603" s="14">
        <f t="shared" si="609"/>
        <v>18269740.050000001</v>
      </c>
      <c r="I5603" s="14">
        <f>IF(F5603="GHS",H5603,H5603*Assumptions!$B$4)</f>
        <v>197313192.54000002</v>
      </c>
      <c r="J5603" s="15" t="str">
        <f>INDEX(Assumptions!$B$8:$B$12,MATCH(B5603,Assumptions!$A$8:$A$12,0))</f>
        <v>Fair Value Less Costs to Sell</v>
      </c>
      <c r="K5603" s="16">
        <f>G5603/(1-INDEX(Assumptions!$D$8:$D$12,MATCH(B5603,Assumptions!$A$8:$A$12,0)))</f>
        <v>5743.034090909091</v>
      </c>
      <c r="L5603" s="16">
        <f t="shared" si="610"/>
        <v>151.61609999999999</v>
      </c>
      <c r="M5603" s="16">
        <f t="shared" si="611"/>
        <v>287.15170454545455</v>
      </c>
      <c r="N5603" s="14">
        <f>E5603*(K5603-L5603-M5603)*IF(F5603="GHS",1,Assumptions!$B$4)</f>
        <v>207089164.35220909</v>
      </c>
      <c r="O5603" s="15">
        <f t="shared" ca="1" si="612"/>
        <v>388</v>
      </c>
      <c r="P5603" s="15" t="str">
        <f t="shared" ca="1" si="613"/>
        <v>365d+</v>
      </c>
      <c r="Q5603" s="17">
        <f ca="1">IF(P5603="0-90d",0,IF(P5603="91-180d",INDEX(Assumptions!$F$8:$F$12,MATCH(B5603,Assumptions!$A$8:$A$12,0)),IF(P5603="181-365d",INDEX(Assumptions!$G$8:$G$12,MATCH(B5603,Assumptions!$A$8:$A$12,0)),INDEX(Assumptions!$H$8:$H$12,MATCH(B5603,Assumptions!$A$8:$A$12,0)))))</f>
        <v>0.4</v>
      </c>
      <c r="R5603" s="14">
        <f t="shared" ca="1" si="614"/>
        <v>78925277.016000018</v>
      </c>
      <c r="S5603" s="14">
        <f t="shared" ca="1" si="615"/>
        <v>118387915.524</v>
      </c>
      <c r="T5603" s="11" t="s">
        <v>25</v>
      </c>
      <c r="U5603" s="18" t="s">
        <v>26</v>
      </c>
    </row>
    <row r="5604" spans="1:21" ht="15" customHeight="1" x14ac:dyDescent="0.15">
      <c r="A5604" s="10" t="s">
        <v>5652</v>
      </c>
      <c r="B5604" s="11" t="s">
        <v>22</v>
      </c>
      <c r="C5604" s="11" t="s">
        <v>81</v>
      </c>
      <c r="D5604" s="12">
        <v>45931</v>
      </c>
      <c r="E5604" s="11">
        <v>3963</v>
      </c>
      <c r="F5604" s="11" t="s">
        <v>24</v>
      </c>
      <c r="G5604" s="13">
        <v>7905</v>
      </c>
      <c r="H5604" s="14">
        <f t="shared" si="609"/>
        <v>31327515</v>
      </c>
      <c r="I5604" s="14">
        <f>IF(F5604="GHS",H5604,H5604*Assumptions!$B$4)</f>
        <v>338337162</v>
      </c>
      <c r="J5604" s="15" t="str">
        <f>INDEX(Assumptions!$B$8:$B$12,MATCH(B5604,Assumptions!$A$8:$A$12,0))</f>
        <v>FIFO</v>
      </c>
      <c r="K5604" s="16">
        <f>G5604/(1-INDEX(Assumptions!$D$8:$D$12,MATCH(B5604,Assumptions!$A$8:$A$12,0)))</f>
        <v>9640.2439024390242</v>
      </c>
      <c r="L5604" s="16">
        <f t="shared" si="610"/>
        <v>237.14999999999998</v>
      </c>
      <c r="M5604" s="16">
        <f t="shared" si="611"/>
        <v>482.01219512195121</v>
      </c>
      <c r="N5604" s="14">
        <f>E5604*(K5604-L5604-M5604)*IF(F5604="GHS",1,Assumptions!$B$4)</f>
        <v>381825865.50585365</v>
      </c>
      <c r="O5604" s="15">
        <f t="shared" ca="1" si="612"/>
        <v>355</v>
      </c>
      <c r="P5604" s="15" t="str">
        <f t="shared" ca="1" si="613"/>
        <v>181-365d</v>
      </c>
      <c r="Q5604" s="17">
        <f ca="1">IF(P5604="0-90d",0,IF(P5604="91-180d",INDEX(Assumptions!$F$8:$F$12,MATCH(B5604,Assumptions!$A$8:$A$12,0)),IF(P5604="181-365d",INDEX(Assumptions!$G$8:$G$12,MATCH(B5604,Assumptions!$A$8:$A$12,0)),INDEX(Assumptions!$H$8:$H$12,MATCH(B5604,Assumptions!$A$8:$A$12,0)))))</f>
        <v>0.15</v>
      </c>
      <c r="R5604" s="14">
        <f t="shared" ca="1" si="614"/>
        <v>50750574.299999997</v>
      </c>
      <c r="S5604" s="14">
        <f t="shared" ca="1" si="615"/>
        <v>287586587.69999999</v>
      </c>
      <c r="T5604" s="11" t="s">
        <v>25</v>
      </c>
      <c r="U5604" s="18" t="s">
        <v>26</v>
      </c>
    </row>
    <row r="5605" spans="1:21" ht="15" customHeight="1" x14ac:dyDescent="0.15">
      <c r="A5605" s="10" t="s">
        <v>5653</v>
      </c>
      <c r="B5605" s="11" t="s">
        <v>41</v>
      </c>
      <c r="C5605" s="11" t="s">
        <v>49</v>
      </c>
      <c r="D5605" s="12">
        <v>46097</v>
      </c>
      <c r="E5605" s="11">
        <v>2673</v>
      </c>
      <c r="F5605" s="11" t="s">
        <v>33</v>
      </c>
      <c r="G5605" s="13">
        <v>720.16</v>
      </c>
      <c r="H5605" s="14">
        <f t="shared" si="609"/>
        <v>1924987.68</v>
      </c>
      <c r="I5605" s="14">
        <f>IF(F5605="GHS",H5605,H5605*Assumptions!$B$4)</f>
        <v>1924987.68</v>
      </c>
      <c r="J5605" s="15" t="str">
        <f>INDEX(Assumptions!$B$8:$B$12,MATCH(B5605,Assumptions!$A$8:$A$12,0))</f>
        <v>Weighted Average</v>
      </c>
      <c r="K5605" s="16">
        <f>G5605/(1-INDEX(Assumptions!$D$8:$D$12,MATCH(B5605,Assumptions!$A$8:$A$12,0)))</f>
        <v>1107.9384615384615</v>
      </c>
      <c r="L5605" s="16">
        <f t="shared" si="610"/>
        <v>21.604799999999997</v>
      </c>
      <c r="M5605" s="16">
        <f t="shared" si="611"/>
        <v>55.39692307692308</v>
      </c>
      <c r="N5605" s="14">
        <f>E5605*(K5605-L5605-M5605)*IF(F5605="GHS",1,Assumptions!$B$4)</f>
        <v>2755693.9019076922</v>
      </c>
      <c r="O5605" s="15">
        <f t="shared" ca="1" si="612"/>
        <v>189</v>
      </c>
      <c r="P5605" s="15" t="str">
        <f t="shared" ca="1" si="613"/>
        <v>181-365d</v>
      </c>
      <c r="Q5605" s="17">
        <f ca="1">IF(P5605="0-90d",0,IF(P5605="91-180d",INDEX(Assumptions!$F$8:$F$12,MATCH(B5605,Assumptions!$A$8:$A$12,0)),IF(P5605="181-365d",INDEX(Assumptions!$G$8:$G$12,MATCH(B5605,Assumptions!$A$8:$A$12,0)),INDEX(Assumptions!$H$8:$H$12,MATCH(B5605,Assumptions!$A$8:$A$12,0)))))</f>
        <v>0.35</v>
      </c>
      <c r="R5605" s="14">
        <f t="shared" ca="1" si="614"/>
        <v>673745.68799999997</v>
      </c>
      <c r="S5605" s="14">
        <f t="shared" ca="1" si="615"/>
        <v>1251241.9920000001</v>
      </c>
      <c r="T5605" s="11" t="s">
        <v>25</v>
      </c>
      <c r="U5605" s="18" t="s">
        <v>26</v>
      </c>
    </row>
    <row r="5606" spans="1:21" ht="15" customHeight="1" x14ac:dyDescent="0.15">
      <c r="A5606" s="10" t="s">
        <v>5654</v>
      </c>
      <c r="B5606" s="11" t="s">
        <v>28</v>
      </c>
      <c r="C5606" s="11" t="s">
        <v>55</v>
      </c>
      <c r="D5606" s="12">
        <v>45880</v>
      </c>
      <c r="E5606" s="11">
        <v>1698</v>
      </c>
      <c r="F5606" s="11" t="s">
        <v>24</v>
      </c>
      <c r="G5606" s="13">
        <v>12196.66</v>
      </c>
      <c r="H5606" s="14">
        <f t="shared" si="609"/>
        <v>20709928.68</v>
      </c>
      <c r="I5606" s="14">
        <f>IF(F5606="GHS",H5606,H5606*Assumptions!$B$4)</f>
        <v>223667229.74400002</v>
      </c>
      <c r="J5606" s="15" t="str">
        <f>INDEX(Assumptions!$B$8:$B$12,MATCH(B5606,Assumptions!$A$8:$A$12,0))</f>
        <v>Fair Value Less Costs to Sell</v>
      </c>
      <c r="K5606" s="16">
        <f>G5606/(1-INDEX(Assumptions!$D$8:$D$12,MATCH(B5606,Assumptions!$A$8:$A$12,0)))</f>
        <v>13859.840909090908</v>
      </c>
      <c r="L5606" s="16">
        <f t="shared" si="610"/>
        <v>365.89979999999997</v>
      </c>
      <c r="M5606" s="16">
        <f t="shared" si="611"/>
        <v>692.9920454545454</v>
      </c>
      <c r="N5606" s="14">
        <f>E5606*(K5606-L5606-M5606)*IF(F5606="GHS",1,Assumptions!$B$4)</f>
        <v>234748924.3085891</v>
      </c>
      <c r="O5606" s="15">
        <f t="shared" ca="1" si="612"/>
        <v>406</v>
      </c>
      <c r="P5606" s="15" t="str">
        <f t="shared" ca="1" si="613"/>
        <v>365d+</v>
      </c>
      <c r="Q5606" s="17">
        <f ca="1">IF(P5606="0-90d",0,IF(P5606="91-180d",INDEX(Assumptions!$F$8:$F$12,MATCH(B5606,Assumptions!$A$8:$A$12,0)),IF(P5606="181-365d",INDEX(Assumptions!$G$8:$G$12,MATCH(B5606,Assumptions!$A$8:$A$12,0)),INDEX(Assumptions!$H$8:$H$12,MATCH(B5606,Assumptions!$A$8:$A$12,0)))))</f>
        <v>0.4</v>
      </c>
      <c r="R5606" s="14">
        <f t="shared" ca="1" si="614"/>
        <v>89466891.89760001</v>
      </c>
      <c r="S5606" s="14">
        <f t="shared" ca="1" si="615"/>
        <v>134200337.84640001</v>
      </c>
      <c r="T5606" s="11" t="s">
        <v>25</v>
      </c>
      <c r="U5606" s="18" t="s">
        <v>26</v>
      </c>
    </row>
    <row r="5607" spans="1:21" ht="15" customHeight="1" x14ac:dyDescent="0.15">
      <c r="A5607" s="10" t="s">
        <v>5655</v>
      </c>
      <c r="B5607" s="11" t="s">
        <v>31</v>
      </c>
      <c r="C5607" s="11" t="s">
        <v>32</v>
      </c>
      <c r="D5607" s="12">
        <v>46076</v>
      </c>
      <c r="E5607" s="11">
        <v>2759</v>
      </c>
      <c r="F5607" s="11" t="s">
        <v>33</v>
      </c>
      <c r="G5607" s="13">
        <v>3521.4</v>
      </c>
      <c r="H5607" s="14">
        <f t="shared" si="609"/>
        <v>9715542.5999999996</v>
      </c>
      <c r="I5607" s="14">
        <f>IF(F5607="GHS",H5607,H5607*Assumptions!$B$4)</f>
        <v>9715542.5999999996</v>
      </c>
      <c r="J5607" s="15" t="str">
        <f>INDEX(Assumptions!$B$8:$B$12,MATCH(B5607,Assumptions!$A$8:$A$12,0))</f>
        <v>Weighted Average</v>
      </c>
      <c r="K5607" s="16">
        <f>G5607/(1-INDEX(Assumptions!$D$8:$D$12,MATCH(B5607,Assumptions!$A$8:$A$12,0)))</f>
        <v>4890.8333333333339</v>
      </c>
      <c r="L5607" s="16">
        <f t="shared" si="610"/>
        <v>105.642</v>
      </c>
      <c r="M5607" s="16">
        <f t="shared" si="611"/>
        <v>244.54166666666671</v>
      </c>
      <c r="N5607" s="14">
        <f>E5607*(K5607-L5607-M5607)*IF(F5607="GHS",1,Assumptions!$B$4)</f>
        <v>12527652.430333335</v>
      </c>
      <c r="O5607" s="15">
        <f t="shared" ca="1" si="612"/>
        <v>210</v>
      </c>
      <c r="P5607" s="15" t="str">
        <f t="shared" ca="1" si="613"/>
        <v>181-365d</v>
      </c>
      <c r="Q5607" s="17">
        <f ca="1">IF(P5607="0-90d",0,IF(P5607="91-180d",INDEX(Assumptions!$F$8:$F$12,MATCH(B5607,Assumptions!$A$8:$A$12,0)),IF(P5607="181-365d",INDEX(Assumptions!$G$8:$G$12,MATCH(B5607,Assumptions!$A$8:$A$12,0)),INDEX(Assumptions!$H$8:$H$12,MATCH(B5607,Assumptions!$A$8:$A$12,0)))))</f>
        <v>0.2</v>
      </c>
      <c r="R5607" s="14">
        <f t="shared" ca="1" si="614"/>
        <v>1943108.52</v>
      </c>
      <c r="S5607" s="14">
        <f t="shared" ca="1" si="615"/>
        <v>7772434.0800000001</v>
      </c>
      <c r="T5607" s="11" t="s">
        <v>25</v>
      </c>
      <c r="U5607" s="18" t="s">
        <v>26</v>
      </c>
    </row>
    <row r="5608" spans="1:21" ht="15" customHeight="1" x14ac:dyDescent="0.15">
      <c r="A5608" s="10" t="s">
        <v>5656</v>
      </c>
      <c r="B5608" s="11" t="s">
        <v>28</v>
      </c>
      <c r="C5608" s="11" t="s">
        <v>35</v>
      </c>
      <c r="D5608" s="12">
        <v>45898</v>
      </c>
      <c r="E5608" s="11">
        <v>470</v>
      </c>
      <c r="F5608" s="11" t="s">
        <v>24</v>
      </c>
      <c r="G5608" s="13">
        <v>13711.77</v>
      </c>
      <c r="H5608" s="14">
        <f t="shared" si="609"/>
        <v>6444531.9000000004</v>
      </c>
      <c r="I5608" s="14">
        <f>IF(F5608="GHS",H5608,H5608*Assumptions!$B$4)</f>
        <v>69600944.520000011</v>
      </c>
      <c r="J5608" s="15" t="str">
        <f>INDEX(Assumptions!$B$8:$B$12,MATCH(B5608,Assumptions!$A$8:$A$12,0))</f>
        <v>Fair Value Less Costs to Sell</v>
      </c>
      <c r="K5608" s="16">
        <f>G5608/(1-INDEX(Assumptions!$D$8:$D$12,MATCH(B5608,Assumptions!$A$8:$A$12,0)))</f>
        <v>15581.556818181818</v>
      </c>
      <c r="L5608" s="16">
        <f t="shared" si="610"/>
        <v>411.35309999999998</v>
      </c>
      <c r="M5608" s="16">
        <f t="shared" si="611"/>
        <v>779.07784090909092</v>
      </c>
      <c r="N5608" s="14">
        <f>E5608*(K5608-L5608-M5608)*IF(F5608="GHS",1,Assumptions!$B$4)</f>
        <v>73049354.953036368</v>
      </c>
      <c r="O5608" s="15">
        <f t="shared" ca="1" si="612"/>
        <v>388</v>
      </c>
      <c r="P5608" s="15" t="str">
        <f t="shared" ca="1" si="613"/>
        <v>365d+</v>
      </c>
      <c r="Q5608" s="17">
        <f ca="1">IF(P5608="0-90d",0,IF(P5608="91-180d",INDEX(Assumptions!$F$8:$F$12,MATCH(B5608,Assumptions!$A$8:$A$12,0)),IF(P5608="181-365d",INDEX(Assumptions!$G$8:$G$12,MATCH(B5608,Assumptions!$A$8:$A$12,0)),INDEX(Assumptions!$H$8:$H$12,MATCH(B5608,Assumptions!$A$8:$A$12,0)))))</f>
        <v>0.4</v>
      </c>
      <c r="R5608" s="14">
        <f t="shared" ca="1" si="614"/>
        <v>27840377.808000006</v>
      </c>
      <c r="S5608" s="14">
        <f t="shared" si="615"/>
        <v>0</v>
      </c>
      <c r="T5608" s="11" t="s">
        <v>39</v>
      </c>
      <c r="U5608" s="18" t="s">
        <v>26</v>
      </c>
    </row>
    <row r="5609" spans="1:21" ht="15" customHeight="1" x14ac:dyDescent="0.15">
      <c r="A5609" s="10" t="s">
        <v>5657</v>
      </c>
      <c r="B5609" s="11" t="s">
        <v>41</v>
      </c>
      <c r="C5609" s="11" t="s">
        <v>42</v>
      </c>
      <c r="D5609" s="12">
        <v>45955</v>
      </c>
      <c r="E5609" s="11">
        <v>549</v>
      </c>
      <c r="F5609" s="11" t="s">
        <v>33</v>
      </c>
      <c r="G5609" s="13">
        <v>676.9</v>
      </c>
      <c r="H5609" s="14">
        <f t="shared" si="609"/>
        <v>371618.1</v>
      </c>
      <c r="I5609" s="14">
        <f>IF(F5609="GHS",H5609,H5609*Assumptions!$B$4)</f>
        <v>371618.1</v>
      </c>
      <c r="J5609" s="15" t="str">
        <f>INDEX(Assumptions!$B$8:$B$12,MATCH(B5609,Assumptions!$A$8:$A$12,0))</f>
        <v>Weighted Average</v>
      </c>
      <c r="K5609" s="16">
        <f>G5609/(1-INDEX(Assumptions!$D$8:$D$12,MATCH(B5609,Assumptions!$A$8:$A$12,0)))</f>
        <v>1041.3846153846152</v>
      </c>
      <c r="L5609" s="16">
        <f t="shared" si="610"/>
        <v>20.306999999999999</v>
      </c>
      <c r="M5609" s="16">
        <f t="shared" si="611"/>
        <v>52.069230769230764</v>
      </c>
      <c r="N5609" s="14">
        <f>E5609*(K5609-L5609-M5609)*IF(F5609="GHS",1,Assumptions!$B$4)</f>
        <v>531985.60315384611</v>
      </c>
      <c r="O5609" s="15">
        <f t="shared" ca="1" si="612"/>
        <v>331</v>
      </c>
      <c r="P5609" s="15" t="str">
        <f t="shared" ca="1" si="613"/>
        <v>181-365d</v>
      </c>
      <c r="Q5609" s="17">
        <f ca="1">IF(P5609="0-90d",0,IF(P5609="91-180d",INDEX(Assumptions!$F$8:$F$12,MATCH(B5609,Assumptions!$A$8:$A$12,0)),IF(P5609="181-365d",INDEX(Assumptions!$G$8:$G$12,MATCH(B5609,Assumptions!$A$8:$A$12,0)),INDEX(Assumptions!$H$8:$H$12,MATCH(B5609,Assumptions!$A$8:$A$12,0)))))</f>
        <v>0.35</v>
      </c>
      <c r="R5609" s="14">
        <f t="shared" ca="1" si="614"/>
        <v>130066.33499999998</v>
      </c>
      <c r="S5609" s="14">
        <f t="shared" ca="1" si="615"/>
        <v>241551.76500000001</v>
      </c>
      <c r="T5609" s="11" t="s">
        <v>25</v>
      </c>
      <c r="U5609" s="18" t="s">
        <v>36</v>
      </c>
    </row>
    <row r="5610" spans="1:21" ht="15" customHeight="1" x14ac:dyDescent="0.15">
      <c r="A5610" s="10" t="s">
        <v>5658</v>
      </c>
      <c r="B5610" s="11" t="s">
        <v>31</v>
      </c>
      <c r="C5610" s="11" t="s">
        <v>76</v>
      </c>
      <c r="D5610" s="12">
        <v>45812</v>
      </c>
      <c r="E5610" s="11">
        <v>1516</v>
      </c>
      <c r="F5610" s="11" t="s">
        <v>33</v>
      </c>
      <c r="G5610" s="13">
        <v>2845.26</v>
      </c>
      <c r="H5610" s="14">
        <f t="shared" si="609"/>
        <v>4313414.16</v>
      </c>
      <c r="I5610" s="14">
        <f>IF(F5610="GHS",H5610,H5610*Assumptions!$B$4)</f>
        <v>4313414.16</v>
      </c>
      <c r="J5610" s="15" t="str">
        <f>INDEX(Assumptions!$B$8:$B$12,MATCH(B5610,Assumptions!$A$8:$A$12,0))</f>
        <v>Weighted Average</v>
      </c>
      <c r="K5610" s="16">
        <f>G5610/(1-INDEX(Assumptions!$D$8:$D$12,MATCH(B5610,Assumptions!$A$8:$A$12,0)))</f>
        <v>3951.7500000000005</v>
      </c>
      <c r="L5610" s="16">
        <f t="shared" si="610"/>
        <v>85.357799999999997</v>
      </c>
      <c r="M5610" s="16">
        <f t="shared" si="611"/>
        <v>197.58750000000003</v>
      </c>
      <c r="N5610" s="14">
        <f>E5610*(K5610-L5610-M5610)*IF(F5610="GHS",1,Assumptions!$B$4)</f>
        <v>5561907.9252000004</v>
      </c>
      <c r="O5610" s="15">
        <f t="shared" ca="1" si="612"/>
        <v>474</v>
      </c>
      <c r="P5610" s="15" t="str">
        <f t="shared" ca="1" si="613"/>
        <v>365d+</v>
      </c>
      <c r="Q5610" s="17">
        <f ca="1">IF(P5610="0-90d",0,IF(P5610="91-180d",INDEX(Assumptions!$F$8:$F$12,MATCH(B5610,Assumptions!$A$8:$A$12,0)),IF(P5610="181-365d",INDEX(Assumptions!$G$8:$G$12,MATCH(B5610,Assumptions!$A$8:$A$12,0)),INDEX(Assumptions!$H$8:$H$12,MATCH(B5610,Assumptions!$A$8:$A$12,0)))))</f>
        <v>0.6</v>
      </c>
      <c r="R5610" s="14">
        <f t="shared" ca="1" si="614"/>
        <v>2588048.4959999998</v>
      </c>
      <c r="S5610" s="14">
        <f t="shared" ca="1" si="615"/>
        <v>1725365.6640000003</v>
      </c>
      <c r="T5610" s="11" t="s">
        <v>25</v>
      </c>
      <c r="U5610" s="18" t="s">
        <v>26</v>
      </c>
    </row>
    <row r="5611" spans="1:21" ht="15" customHeight="1" x14ac:dyDescent="0.15">
      <c r="A5611" s="10" t="s">
        <v>5659</v>
      </c>
      <c r="B5611" s="11" t="s">
        <v>31</v>
      </c>
      <c r="C5611" s="11" t="s">
        <v>63</v>
      </c>
      <c r="D5611" s="12">
        <v>45737</v>
      </c>
      <c r="E5611" s="11">
        <v>3584</v>
      </c>
      <c r="F5611" s="11" t="s">
        <v>33</v>
      </c>
      <c r="G5611" s="13">
        <v>3715.19</v>
      </c>
      <c r="H5611" s="14">
        <f t="shared" si="609"/>
        <v>13315240.960000001</v>
      </c>
      <c r="I5611" s="14">
        <f>IF(F5611="GHS",H5611,H5611*Assumptions!$B$4)</f>
        <v>13315240.960000001</v>
      </c>
      <c r="J5611" s="15" t="str">
        <f>INDEX(Assumptions!$B$8:$B$12,MATCH(B5611,Assumptions!$A$8:$A$12,0))</f>
        <v>Weighted Average</v>
      </c>
      <c r="K5611" s="16">
        <f>G5611/(1-INDEX(Assumptions!$D$8:$D$12,MATCH(B5611,Assumptions!$A$8:$A$12,0)))</f>
        <v>5159.9861111111113</v>
      </c>
      <c r="L5611" s="16">
        <f t="shared" si="610"/>
        <v>111.45569999999999</v>
      </c>
      <c r="M5611" s="16">
        <f t="shared" si="611"/>
        <v>257.99930555555557</v>
      </c>
      <c r="N5611" s="14">
        <f>E5611*(K5611-L5611-M5611)*IF(F5611="GHS",1,Assumptions!$B$4)</f>
        <v>17169263.482311111</v>
      </c>
      <c r="O5611" s="15">
        <f t="shared" ca="1" si="612"/>
        <v>549</v>
      </c>
      <c r="P5611" s="15" t="str">
        <f t="shared" ca="1" si="613"/>
        <v>365d+</v>
      </c>
      <c r="Q5611" s="17">
        <f ca="1">IF(P5611="0-90d",0,IF(P5611="91-180d",INDEX(Assumptions!$F$8:$F$12,MATCH(B5611,Assumptions!$A$8:$A$12,0)),IF(P5611="181-365d",INDEX(Assumptions!$G$8:$G$12,MATCH(B5611,Assumptions!$A$8:$A$12,0)),INDEX(Assumptions!$H$8:$H$12,MATCH(B5611,Assumptions!$A$8:$A$12,0)))))</f>
        <v>0.6</v>
      </c>
      <c r="R5611" s="14">
        <f t="shared" ca="1" si="614"/>
        <v>7989144.5760000004</v>
      </c>
      <c r="S5611" s="14">
        <f t="shared" si="615"/>
        <v>0</v>
      </c>
      <c r="T5611" s="11" t="s">
        <v>39</v>
      </c>
      <c r="U5611" s="18" t="s">
        <v>26</v>
      </c>
    </row>
    <row r="5612" spans="1:21" ht="15" customHeight="1" x14ac:dyDescent="0.15">
      <c r="A5612" s="10" t="s">
        <v>5660</v>
      </c>
      <c r="B5612" s="11" t="s">
        <v>41</v>
      </c>
      <c r="C5612" s="11" t="s">
        <v>44</v>
      </c>
      <c r="D5612" s="12">
        <v>45784</v>
      </c>
      <c r="E5612" s="11">
        <v>1361</v>
      </c>
      <c r="F5612" s="11" t="s">
        <v>33</v>
      </c>
      <c r="G5612" s="13">
        <v>202.17</v>
      </c>
      <c r="H5612" s="14">
        <f t="shared" si="609"/>
        <v>275153.37</v>
      </c>
      <c r="I5612" s="14">
        <f>IF(F5612="GHS",H5612,H5612*Assumptions!$B$4)</f>
        <v>275153.37</v>
      </c>
      <c r="J5612" s="15" t="str">
        <f>INDEX(Assumptions!$B$8:$B$12,MATCH(B5612,Assumptions!$A$8:$A$12,0))</f>
        <v>Weighted Average</v>
      </c>
      <c r="K5612" s="16">
        <f>G5612/(1-INDEX(Assumptions!$D$8:$D$12,MATCH(B5612,Assumptions!$A$8:$A$12,0)))</f>
        <v>311.03076923076918</v>
      </c>
      <c r="L5612" s="16">
        <f t="shared" si="610"/>
        <v>6.0650999999999993</v>
      </c>
      <c r="M5612" s="16">
        <f t="shared" si="611"/>
        <v>15.55153846153846</v>
      </c>
      <c r="N5612" s="14">
        <f>E5612*(K5612-L5612-M5612)*IF(F5612="GHS",1,Assumptions!$B$4)</f>
        <v>393892.63197692303</v>
      </c>
      <c r="O5612" s="15">
        <f t="shared" ca="1" si="612"/>
        <v>502</v>
      </c>
      <c r="P5612" s="15" t="str">
        <f t="shared" ca="1" si="613"/>
        <v>365d+</v>
      </c>
      <c r="Q5612" s="17">
        <f ca="1">IF(P5612="0-90d",0,IF(P5612="91-180d",INDEX(Assumptions!$F$8:$F$12,MATCH(B5612,Assumptions!$A$8:$A$12,0)),IF(P5612="181-365d",INDEX(Assumptions!$G$8:$G$12,MATCH(B5612,Assumptions!$A$8:$A$12,0)),INDEX(Assumptions!$H$8:$H$12,MATCH(B5612,Assumptions!$A$8:$A$12,0)))))</f>
        <v>0.8</v>
      </c>
      <c r="R5612" s="14">
        <f t="shared" ca="1" si="614"/>
        <v>220122.696</v>
      </c>
      <c r="S5612" s="14">
        <f t="shared" ca="1" si="615"/>
        <v>55030.673999999999</v>
      </c>
      <c r="T5612" s="11" t="s">
        <v>25</v>
      </c>
      <c r="U5612" s="18" t="s">
        <v>26</v>
      </c>
    </row>
    <row r="5613" spans="1:21" ht="15" customHeight="1" x14ac:dyDescent="0.15">
      <c r="A5613" s="10" t="s">
        <v>5661</v>
      </c>
      <c r="B5613" s="11" t="s">
        <v>31</v>
      </c>
      <c r="C5613" s="11" t="s">
        <v>76</v>
      </c>
      <c r="D5613" s="12">
        <v>45796</v>
      </c>
      <c r="E5613" s="11">
        <v>2583</v>
      </c>
      <c r="F5613" s="11" t="s">
        <v>33</v>
      </c>
      <c r="G5613" s="13">
        <v>902.6</v>
      </c>
      <c r="H5613" s="14">
        <f t="shared" si="609"/>
        <v>2331415.8000000003</v>
      </c>
      <c r="I5613" s="14">
        <f>IF(F5613="GHS",H5613,H5613*Assumptions!$B$4)</f>
        <v>2331415.8000000003</v>
      </c>
      <c r="J5613" s="15" t="str">
        <f>INDEX(Assumptions!$B$8:$B$12,MATCH(B5613,Assumptions!$A$8:$A$12,0))</f>
        <v>Weighted Average</v>
      </c>
      <c r="K5613" s="16">
        <f>G5613/(1-INDEX(Assumptions!$D$8:$D$12,MATCH(B5613,Assumptions!$A$8:$A$12,0)))</f>
        <v>1253.6111111111111</v>
      </c>
      <c r="L5613" s="16">
        <f t="shared" si="610"/>
        <v>27.077999999999999</v>
      </c>
      <c r="M5613" s="16">
        <f t="shared" si="611"/>
        <v>62.680555555555557</v>
      </c>
      <c r="N5613" s="14">
        <f>E5613*(K5613-L5613-M5613)*IF(F5613="GHS",1,Assumptions!$B$4)</f>
        <v>3006231.1509999996</v>
      </c>
      <c r="O5613" s="15">
        <f t="shared" ca="1" si="612"/>
        <v>490</v>
      </c>
      <c r="P5613" s="15" t="str">
        <f t="shared" ca="1" si="613"/>
        <v>365d+</v>
      </c>
      <c r="Q5613" s="17">
        <f ca="1">IF(P5613="0-90d",0,IF(P5613="91-180d",INDEX(Assumptions!$F$8:$F$12,MATCH(B5613,Assumptions!$A$8:$A$12,0)),IF(P5613="181-365d",INDEX(Assumptions!$G$8:$G$12,MATCH(B5613,Assumptions!$A$8:$A$12,0)),INDEX(Assumptions!$H$8:$H$12,MATCH(B5613,Assumptions!$A$8:$A$12,0)))))</f>
        <v>0.6</v>
      </c>
      <c r="R5613" s="14">
        <f t="shared" ca="1" si="614"/>
        <v>1398849.4800000002</v>
      </c>
      <c r="S5613" s="14">
        <f t="shared" ca="1" si="615"/>
        <v>932566.32000000007</v>
      </c>
      <c r="T5613" s="11" t="s">
        <v>25</v>
      </c>
      <c r="U5613" s="18" t="s">
        <v>36</v>
      </c>
    </row>
    <row r="5614" spans="1:21" ht="15" customHeight="1" x14ac:dyDescent="0.15">
      <c r="A5614" s="10" t="s">
        <v>5662</v>
      </c>
      <c r="B5614" s="11" t="s">
        <v>41</v>
      </c>
      <c r="C5614" s="11" t="s">
        <v>115</v>
      </c>
      <c r="D5614" s="12">
        <v>46115</v>
      </c>
      <c r="E5614" s="11">
        <v>2103</v>
      </c>
      <c r="F5614" s="11" t="s">
        <v>33</v>
      </c>
      <c r="G5614" s="13">
        <v>794.37</v>
      </c>
      <c r="H5614" s="14">
        <f t="shared" si="609"/>
        <v>1670560.11</v>
      </c>
      <c r="I5614" s="14">
        <f>IF(F5614="GHS",H5614,H5614*Assumptions!$B$4)</f>
        <v>1670560.11</v>
      </c>
      <c r="J5614" s="15" t="str">
        <f>INDEX(Assumptions!$B$8:$B$12,MATCH(B5614,Assumptions!$A$8:$A$12,0))</f>
        <v>Weighted Average</v>
      </c>
      <c r="K5614" s="16">
        <f>G5614/(1-INDEX(Assumptions!$D$8:$D$12,MATCH(B5614,Assumptions!$A$8:$A$12,0)))</f>
        <v>1222.1076923076923</v>
      </c>
      <c r="L5614" s="16">
        <f t="shared" si="610"/>
        <v>23.831099999999999</v>
      </c>
      <c r="M5614" s="16">
        <f t="shared" si="611"/>
        <v>61.105384615384622</v>
      </c>
      <c r="N5614" s="14">
        <f>E5614*(K5614-L5614-M5614)*IF(F5614="GHS",1,Assumptions!$B$4)</f>
        <v>2391471.0497769229</v>
      </c>
      <c r="O5614" s="15">
        <f t="shared" ca="1" si="612"/>
        <v>171</v>
      </c>
      <c r="P5614" s="15" t="str">
        <f t="shared" ca="1" si="613"/>
        <v>91-180d</v>
      </c>
      <c r="Q5614" s="17">
        <f ca="1">IF(P5614="0-90d",0,IF(P5614="91-180d",INDEX(Assumptions!$F$8:$F$12,MATCH(B5614,Assumptions!$A$8:$A$12,0)),IF(P5614="181-365d",INDEX(Assumptions!$G$8:$G$12,MATCH(B5614,Assumptions!$A$8:$A$12,0)),INDEX(Assumptions!$H$8:$H$12,MATCH(B5614,Assumptions!$A$8:$A$12,0)))))</f>
        <v>0.1</v>
      </c>
      <c r="R5614" s="14">
        <f t="shared" ca="1" si="614"/>
        <v>167056.01100000003</v>
      </c>
      <c r="S5614" s="14">
        <f t="shared" ca="1" si="615"/>
        <v>1503504.0990000002</v>
      </c>
      <c r="T5614" s="11" t="s">
        <v>25</v>
      </c>
      <c r="U5614" s="18" t="s">
        <v>26</v>
      </c>
    </row>
    <row r="5615" spans="1:21" ht="15" customHeight="1" x14ac:dyDescent="0.15">
      <c r="A5615" s="10" t="s">
        <v>5663</v>
      </c>
      <c r="B5615" s="11" t="s">
        <v>31</v>
      </c>
      <c r="C5615" s="11" t="s">
        <v>63</v>
      </c>
      <c r="D5615" s="12">
        <v>46044</v>
      </c>
      <c r="E5615" s="11">
        <v>2568</v>
      </c>
      <c r="F5615" s="11" t="s">
        <v>33</v>
      </c>
      <c r="G5615" s="13">
        <v>2648.09</v>
      </c>
      <c r="H5615" s="14">
        <f t="shared" si="609"/>
        <v>6800295.1200000001</v>
      </c>
      <c r="I5615" s="14">
        <f>IF(F5615="GHS",H5615,H5615*Assumptions!$B$4)</f>
        <v>6800295.1200000001</v>
      </c>
      <c r="J5615" s="15" t="str">
        <f>INDEX(Assumptions!$B$8:$B$12,MATCH(B5615,Assumptions!$A$8:$A$12,0))</f>
        <v>Weighted Average</v>
      </c>
      <c r="K5615" s="16">
        <f>G5615/(1-INDEX(Assumptions!$D$8:$D$12,MATCH(B5615,Assumptions!$A$8:$A$12,0)))</f>
        <v>3677.9027777777783</v>
      </c>
      <c r="L5615" s="16">
        <f t="shared" si="610"/>
        <v>79.442700000000002</v>
      </c>
      <c r="M5615" s="16">
        <f t="shared" si="611"/>
        <v>183.89513888888894</v>
      </c>
      <c r="N5615" s="14">
        <f>E5615*(K5615-L5615-M5615)*IF(F5615="GHS",1,Assumptions!$B$4)</f>
        <v>8768602.7630666681</v>
      </c>
      <c r="O5615" s="15">
        <f t="shared" ca="1" si="612"/>
        <v>242</v>
      </c>
      <c r="P5615" s="15" t="str">
        <f t="shared" ca="1" si="613"/>
        <v>181-365d</v>
      </c>
      <c r="Q5615" s="17">
        <f ca="1">IF(P5615="0-90d",0,IF(P5615="91-180d",INDEX(Assumptions!$F$8:$F$12,MATCH(B5615,Assumptions!$A$8:$A$12,0)),IF(P5615="181-365d",INDEX(Assumptions!$G$8:$G$12,MATCH(B5615,Assumptions!$A$8:$A$12,0)),INDEX(Assumptions!$H$8:$H$12,MATCH(B5615,Assumptions!$A$8:$A$12,0)))))</f>
        <v>0.2</v>
      </c>
      <c r="R5615" s="14">
        <f t="shared" ca="1" si="614"/>
        <v>1360059.0240000002</v>
      </c>
      <c r="S5615" s="14">
        <f t="shared" ca="1" si="615"/>
        <v>5440236.0959999999</v>
      </c>
      <c r="T5615" s="11" t="s">
        <v>25</v>
      </c>
      <c r="U5615" s="18" t="s">
        <v>26</v>
      </c>
    </row>
    <row r="5616" spans="1:21" ht="15" customHeight="1" x14ac:dyDescent="0.15">
      <c r="A5616" s="10" t="s">
        <v>5664</v>
      </c>
      <c r="B5616" s="11" t="s">
        <v>22</v>
      </c>
      <c r="C5616" s="11" t="s">
        <v>61</v>
      </c>
      <c r="D5616" s="12">
        <v>46103</v>
      </c>
      <c r="E5616" s="11">
        <v>2822</v>
      </c>
      <c r="F5616" s="11" t="s">
        <v>24</v>
      </c>
      <c r="G5616" s="13">
        <v>26260.53</v>
      </c>
      <c r="H5616" s="14">
        <f t="shared" si="609"/>
        <v>74107215.659999996</v>
      </c>
      <c r="I5616" s="14">
        <f>IF(F5616="GHS",H5616,H5616*Assumptions!$B$4)</f>
        <v>800357929.12800002</v>
      </c>
      <c r="J5616" s="15" t="str">
        <f>INDEX(Assumptions!$B$8:$B$12,MATCH(B5616,Assumptions!$A$8:$A$12,0))</f>
        <v>FIFO</v>
      </c>
      <c r="K5616" s="16">
        <f>G5616/(1-INDEX(Assumptions!$D$8:$D$12,MATCH(B5616,Assumptions!$A$8:$A$12,0)))</f>
        <v>32025.036585365851</v>
      </c>
      <c r="L5616" s="16">
        <f t="shared" si="610"/>
        <v>787.81589999999994</v>
      </c>
      <c r="M5616" s="16">
        <f t="shared" si="611"/>
        <v>1601.2518292682926</v>
      </c>
      <c r="N5616" s="14">
        <f>E5616*(K5616-L5616-M5616)*IF(F5616="GHS",1,Assumptions!$B$4)</f>
        <v>903233204.4085989</v>
      </c>
      <c r="O5616" s="15">
        <f t="shared" ca="1" si="612"/>
        <v>183</v>
      </c>
      <c r="P5616" s="15" t="str">
        <f t="shared" ca="1" si="613"/>
        <v>181-365d</v>
      </c>
      <c r="Q5616" s="17">
        <f ca="1">IF(P5616="0-90d",0,IF(P5616="91-180d",INDEX(Assumptions!$F$8:$F$12,MATCH(B5616,Assumptions!$A$8:$A$12,0)),IF(P5616="181-365d",INDEX(Assumptions!$G$8:$G$12,MATCH(B5616,Assumptions!$A$8:$A$12,0)),INDEX(Assumptions!$H$8:$H$12,MATCH(B5616,Assumptions!$A$8:$A$12,0)))))</f>
        <v>0.15</v>
      </c>
      <c r="R5616" s="14">
        <f t="shared" ca="1" si="614"/>
        <v>120053689.36920001</v>
      </c>
      <c r="S5616" s="14">
        <f t="shared" ca="1" si="615"/>
        <v>680304239.75880003</v>
      </c>
      <c r="T5616" s="11" t="s">
        <v>25</v>
      </c>
      <c r="U5616" s="18" t="s">
        <v>26</v>
      </c>
    </row>
    <row r="5617" spans="1:21" ht="15" customHeight="1" x14ac:dyDescent="0.15">
      <c r="A5617" s="10" t="s">
        <v>5665</v>
      </c>
      <c r="B5617" s="11" t="s">
        <v>46</v>
      </c>
      <c r="C5617" s="11" t="s">
        <v>119</v>
      </c>
      <c r="D5617" s="12">
        <v>46113</v>
      </c>
      <c r="E5617" s="11">
        <v>1210</v>
      </c>
      <c r="F5617" s="11" t="s">
        <v>33</v>
      </c>
      <c r="G5617" s="13">
        <v>350492</v>
      </c>
      <c r="H5617" s="14">
        <f t="shared" si="609"/>
        <v>424095320</v>
      </c>
      <c r="I5617" s="14">
        <f>IF(F5617="GHS",H5617,H5617*Assumptions!$B$4)</f>
        <v>424095320</v>
      </c>
      <c r="J5617" s="15" t="str">
        <f>INDEX(Assumptions!$B$8:$B$12,MATCH(B5617,Assumptions!$A$8:$A$12,0))</f>
        <v>Specific Identification</v>
      </c>
      <c r="K5617" s="16">
        <f>G5617/(1-INDEX(Assumptions!$D$8:$D$12,MATCH(B5617,Assumptions!$A$8:$A$12,0)))</f>
        <v>449348.71794871794</v>
      </c>
      <c r="L5617" s="16">
        <f t="shared" si="610"/>
        <v>10514.76</v>
      </c>
      <c r="M5617" s="16">
        <f t="shared" si="611"/>
        <v>22467.435897435898</v>
      </c>
      <c r="N5617" s="14">
        <f>E5617*(K5617-L5617-M5617)*IF(F5617="GHS",1,Assumptions!$B$4)</f>
        <v>503803491.6820513</v>
      </c>
      <c r="O5617" s="15">
        <f t="shared" ca="1" si="612"/>
        <v>173</v>
      </c>
      <c r="P5617" s="15" t="str">
        <f t="shared" ca="1" si="613"/>
        <v>91-180d</v>
      </c>
      <c r="Q5617" s="17">
        <f ca="1">IF(P5617="0-90d",0,IF(P5617="91-180d",INDEX(Assumptions!$F$8:$F$12,MATCH(B5617,Assumptions!$A$8:$A$12,0)),IF(P5617="181-365d",INDEX(Assumptions!$G$8:$G$12,MATCH(B5617,Assumptions!$A$8:$A$12,0)),INDEX(Assumptions!$H$8:$H$12,MATCH(B5617,Assumptions!$A$8:$A$12,0)))))</f>
        <v>0</v>
      </c>
      <c r="R5617" s="14">
        <f t="shared" ca="1" si="614"/>
        <v>0</v>
      </c>
      <c r="S5617" s="14">
        <f t="shared" ca="1" si="615"/>
        <v>424095320</v>
      </c>
      <c r="T5617" s="11" t="s">
        <v>25</v>
      </c>
      <c r="U5617" s="18" t="s">
        <v>26</v>
      </c>
    </row>
    <row r="5618" spans="1:21" ht="15" customHeight="1" x14ac:dyDescent="0.15">
      <c r="A5618" s="10" t="s">
        <v>5666</v>
      </c>
      <c r="B5618" s="11" t="s">
        <v>31</v>
      </c>
      <c r="C5618" s="11" t="s">
        <v>63</v>
      </c>
      <c r="D5618" s="12">
        <v>45739</v>
      </c>
      <c r="E5618" s="11">
        <v>150</v>
      </c>
      <c r="F5618" s="11" t="s">
        <v>33</v>
      </c>
      <c r="G5618" s="13">
        <v>3054.98</v>
      </c>
      <c r="H5618" s="14">
        <f t="shared" si="609"/>
        <v>458247</v>
      </c>
      <c r="I5618" s="14">
        <f>IF(F5618="GHS",H5618,H5618*Assumptions!$B$4)</f>
        <v>458247</v>
      </c>
      <c r="J5618" s="15" t="str">
        <f>INDEX(Assumptions!$B$8:$B$12,MATCH(B5618,Assumptions!$A$8:$A$12,0))</f>
        <v>Weighted Average</v>
      </c>
      <c r="K5618" s="16">
        <f>G5618/(1-INDEX(Assumptions!$D$8:$D$12,MATCH(B5618,Assumptions!$A$8:$A$12,0)))</f>
        <v>4243.0277777777783</v>
      </c>
      <c r="L5618" s="16">
        <f t="shared" si="610"/>
        <v>91.6494</v>
      </c>
      <c r="M5618" s="16">
        <f t="shared" si="611"/>
        <v>212.15138888888893</v>
      </c>
      <c r="N5618" s="14">
        <f>E5618*(K5618-L5618-M5618)*IF(F5618="GHS",1,Assumptions!$B$4)</f>
        <v>590884.04833333334</v>
      </c>
      <c r="O5618" s="15">
        <f t="shared" ca="1" si="612"/>
        <v>547</v>
      </c>
      <c r="P5618" s="15" t="str">
        <f t="shared" ca="1" si="613"/>
        <v>365d+</v>
      </c>
      <c r="Q5618" s="17">
        <f ca="1">IF(P5618="0-90d",0,IF(P5618="91-180d",INDEX(Assumptions!$F$8:$F$12,MATCH(B5618,Assumptions!$A$8:$A$12,0)),IF(P5618="181-365d",INDEX(Assumptions!$G$8:$G$12,MATCH(B5618,Assumptions!$A$8:$A$12,0)),INDEX(Assumptions!$H$8:$H$12,MATCH(B5618,Assumptions!$A$8:$A$12,0)))))</f>
        <v>0.6</v>
      </c>
      <c r="R5618" s="14">
        <f t="shared" ca="1" si="614"/>
        <v>274948.2</v>
      </c>
      <c r="S5618" s="14">
        <f t="shared" ca="1" si="615"/>
        <v>183298.8</v>
      </c>
      <c r="T5618" s="11" t="s">
        <v>25</v>
      </c>
      <c r="U5618" s="18" t="s">
        <v>26</v>
      </c>
    </row>
    <row r="5619" spans="1:21" ht="15" customHeight="1" x14ac:dyDescent="0.15">
      <c r="A5619" s="10" t="s">
        <v>5667</v>
      </c>
      <c r="B5619" s="11" t="s">
        <v>31</v>
      </c>
      <c r="C5619" s="11" t="s">
        <v>76</v>
      </c>
      <c r="D5619" s="12">
        <v>45953</v>
      </c>
      <c r="E5619" s="11">
        <v>3375</v>
      </c>
      <c r="F5619" s="11" t="s">
        <v>33</v>
      </c>
      <c r="G5619" s="13">
        <v>2711.93</v>
      </c>
      <c r="H5619" s="14">
        <f t="shared" si="609"/>
        <v>9152763.75</v>
      </c>
      <c r="I5619" s="14">
        <f>IF(F5619="GHS",H5619,H5619*Assumptions!$B$4)</f>
        <v>9152763.75</v>
      </c>
      <c r="J5619" s="15" t="str">
        <f>INDEX(Assumptions!$B$8:$B$12,MATCH(B5619,Assumptions!$A$8:$A$12,0))</f>
        <v>Weighted Average</v>
      </c>
      <c r="K5619" s="16">
        <f>G5619/(1-INDEX(Assumptions!$D$8:$D$12,MATCH(B5619,Assumptions!$A$8:$A$12,0)))</f>
        <v>3766.5694444444443</v>
      </c>
      <c r="L5619" s="16">
        <f t="shared" si="610"/>
        <v>81.357899999999987</v>
      </c>
      <c r="M5619" s="16">
        <f t="shared" si="611"/>
        <v>188.32847222222222</v>
      </c>
      <c r="N5619" s="14">
        <f>E5619*(K5619-L5619-M5619)*IF(F5619="GHS",1,Assumptions!$B$4)</f>
        <v>11801980.368749999</v>
      </c>
      <c r="O5619" s="15">
        <f t="shared" ca="1" si="612"/>
        <v>333</v>
      </c>
      <c r="P5619" s="15" t="str">
        <f t="shared" ca="1" si="613"/>
        <v>181-365d</v>
      </c>
      <c r="Q5619" s="17">
        <f ca="1">IF(P5619="0-90d",0,IF(P5619="91-180d",INDEX(Assumptions!$F$8:$F$12,MATCH(B5619,Assumptions!$A$8:$A$12,0)),IF(P5619="181-365d",INDEX(Assumptions!$G$8:$G$12,MATCH(B5619,Assumptions!$A$8:$A$12,0)),INDEX(Assumptions!$H$8:$H$12,MATCH(B5619,Assumptions!$A$8:$A$12,0)))))</f>
        <v>0.2</v>
      </c>
      <c r="R5619" s="14">
        <f t="shared" ca="1" si="614"/>
        <v>1830552.75</v>
      </c>
      <c r="S5619" s="14">
        <f t="shared" ca="1" si="615"/>
        <v>7322211</v>
      </c>
      <c r="T5619" s="11" t="s">
        <v>25</v>
      </c>
      <c r="U5619" s="18" t="s">
        <v>36</v>
      </c>
    </row>
    <row r="5620" spans="1:21" ht="15" customHeight="1" x14ac:dyDescent="0.15">
      <c r="A5620" s="10" t="s">
        <v>5668</v>
      </c>
      <c r="B5620" s="11" t="s">
        <v>41</v>
      </c>
      <c r="C5620" s="11" t="s">
        <v>44</v>
      </c>
      <c r="D5620" s="12">
        <v>46097</v>
      </c>
      <c r="E5620" s="11">
        <v>4680</v>
      </c>
      <c r="F5620" s="11" t="s">
        <v>33</v>
      </c>
      <c r="G5620" s="13">
        <v>407.05</v>
      </c>
      <c r="H5620" s="14">
        <f t="shared" si="609"/>
        <v>1904994</v>
      </c>
      <c r="I5620" s="14">
        <f>IF(F5620="GHS",H5620,H5620*Assumptions!$B$4)</f>
        <v>1904994</v>
      </c>
      <c r="J5620" s="15" t="str">
        <f>INDEX(Assumptions!$B$8:$B$12,MATCH(B5620,Assumptions!$A$8:$A$12,0))</f>
        <v>Weighted Average</v>
      </c>
      <c r="K5620" s="16">
        <f>G5620/(1-INDEX(Assumptions!$D$8:$D$12,MATCH(B5620,Assumptions!$A$8:$A$12,0)))</f>
        <v>626.23076923076928</v>
      </c>
      <c r="L5620" s="16">
        <f t="shared" si="610"/>
        <v>12.211499999999999</v>
      </c>
      <c r="M5620" s="16">
        <f t="shared" si="611"/>
        <v>31.311538461538465</v>
      </c>
      <c r="N5620" s="14">
        <f>E5620*(K5620-L5620-M5620)*IF(F5620="GHS",1,Assumptions!$B$4)</f>
        <v>2727072.18</v>
      </c>
      <c r="O5620" s="15">
        <f t="shared" ca="1" si="612"/>
        <v>189</v>
      </c>
      <c r="P5620" s="15" t="str">
        <f t="shared" ca="1" si="613"/>
        <v>181-365d</v>
      </c>
      <c r="Q5620" s="17">
        <f ca="1">IF(P5620="0-90d",0,IF(P5620="91-180d",INDEX(Assumptions!$F$8:$F$12,MATCH(B5620,Assumptions!$A$8:$A$12,0)),IF(P5620="181-365d",INDEX(Assumptions!$G$8:$G$12,MATCH(B5620,Assumptions!$A$8:$A$12,0)),INDEX(Assumptions!$H$8:$H$12,MATCH(B5620,Assumptions!$A$8:$A$12,0)))))</f>
        <v>0.35</v>
      </c>
      <c r="R5620" s="14">
        <f t="shared" ca="1" si="614"/>
        <v>666747.89999999991</v>
      </c>
      <c r="S5620" s="14">
        <f t="shared" ca="1" si="615"/>
        <v>1238246.1000000001</v>
      </c>
      <c r="T5620" s="11" t="s">
        <v>25</v>
      </c>
      <c r="U5620" s="18" t="s">
        <v>26</v>
      </c>
    </row>
    <row r="5621" spans="1:21" ht="15" customHeight="1" x14ac:dyDescent="0.15">
      <c r="A5621" s="10" t="s">
        <v>5669</v>
      </c>
      <c r="B5621" s="11" t="s">
        <v>41</v>
      </c>
      <c r="C5621" s="11" t="s">
        <v>49</v>
      </c>
      <c r="D5621" s="12">
        <v>45786</v>
      </c>
      <c r="E5621" s="11">
        <v>2869</v>
      </c>
      <c r="F5621" s="11" t="s">
        <v>33</v>
      </c>
      <c r="G5621" s="13">
        <v>907.09</v>
      </c>
      <c r="H5621" s="14">
        <f t="shared" si="609"/>
        <v>2602441.21</v>
      </c>
      <c r="I5621" s="14">
        <f>IF(F5621="GHS",H5621,H5621*Assumptions!$B$4)</f>
        <v>2602441.21</v>
      </c>
      <c r="J5621" s="15" t="str">
        <f>INDEX(Assumptions!$B$8:$B$12,MATCH(B5621,Assumptions!$A$8:$A$12,0))</f>
        <v>Weighted Average</v>
      </c>
      <c r="K5621" s="16">
        <f>G5621/(1-INDEX(Assumptions!$D$8:$D$12,MATCH(B5621,Assumptions!$A$8:$A$12,0)))</f>
        <v>1395.5230769230768</v>
      </c>
      <c r="L5621" s="16">
        <f t="shared" si="610"/>
        <v>27.212700000000002</v>
      </c>
      <c r="M5621" s="16">
        <f t="shared" si="611"/>
        <v>69.776153846153846</v>
      </c>
      <c r="N5621" s="14">
        <f>E5621*(K5621-L5621-M5621)*IF(F5621="GHS",1,Assumptions!$B$4)</f>
        <v>3725494.686007692</v>
      </c>
      <c r="O5621" s="15">
        <f t="shared" ca="1" si="612"/>
        <v>500</v>
      </c>
      <c r="P5621" s="15" t="str">
        <f t="shared" ca="1" si="613"/>
        <v>365d+</v>
      </c>
      <c r="Q5621" s="17">
        <f ca="1">IF(P5621="0-90d",0,IF(P5621="91-180d",INDEX(Assumptions!$F$8:$F$12,MATCH(B5621,Assumptions!$A$8:$A$12,0)),IF(P5621="181-365d",INDEX(Assumptions!$G$8:$G$12,MATCH(B5621,Assumptions!$A$8:$A$12,0)),INDEX(Assumptions!$H$8:$H$12,MATCH(B5621,Assumptions!$A$8:$A$12,0)))))</f>
        <v>0.8</v>
      </c>
      <c r="R5621" s="14">
        <f t="shared" ca="1" si="614"/>
        <v>2081952.9680000001</v>
      </c>
      <c r="S5621" s="14">
        <f t="shared" ca="1" si="615"/>
        <v>520488.24199999985</v>
      </c>
      <c r="T5621" s="11" t="s">
        <v>25</v>
      </c>
      <c r="U5621" s="18" t="s">
        <v>26</v>
      </c>
    </row>
    <row r="5622" spans="1:21" ht="15" customHeight="1" x14ac:dyDescent="0.15">
      <c r="A5622" s="10" t="s">
        <v>5670</v>
      </c>
      <c r="B5622" s="11" t="s">
        <v>28</v>
      </c>
      <c r="C5622" s="11" t="s">
        <v>55</v>
      </c>
      <c r="D5622" s="12">
        <v>45907</v>
      </c>
      <c r="E5622" s="11">
        <v>1978</v>
      </c>
      <c r="F5622" s="11" t="s">
        <v>24</v>
      </c>
      <c r="G5622" s="13">
        <v>5115.5600000000004</v>
      </c>
      <c r="H5622" s="14">
        <f t="shared" si="609"/>
        <v>10118577.680000002</v>
      </c>
      <c r="I5622" s="14">
        <f>IF(F5622="GHS",H5622,H5622*Assumptions!$B$4)</f>
        <v>109280638.94400002</v>
      </c>
      <c r="J5622" s="15" t="str">
        <f>INDEX(Assumptions!$B$8:$B$12,MATCH(B5622,Assumptions!$A$8:$A$12,0))</f>
        <v>Fair Value Less Costs to Sell</v>
      </c>
      <c r="K5622" s="16">
        <f>G5622/(1-INDEX(Assumptions!$D$8:$D$12,MATCH(B5622,Assumptions!$A$8:$A$12,0)))</f>
        <v>5813.136363636364</v>
      </c>
      <c r="L5622" s="16">
        <f t="shared" si="610"/>
        <v>153.46680000000001</v>
      </c>
      <c r="M5622" s="16">
        <f t="shared" si="611"/>
        <v>290.65681818181821</v>
      </c>
      <c r="N5622" s="14">
        <f>E5622*(K5622-L5622-M5622)*IF(F5622="GHS",1,Assumptions!$B$4)</f>
        <v>114694997.8734982</v>
      </c>
      <c r="O5622" s="15">
        <f t="shared" ca="1" si="612"/>
        <v>379</v>
      </c>
      <c r="P5622" s="15" t="str">
        <f t="shared" ca="1" si="613"/>
        <v>365d+</v>
      </c>
      <c r="Q5622" s="17">
        <f ca="1">IF(P5622="0-90d",0,IF(P5622="91-180d",INDEX(Assumptions!$F$8:$F$12,MATCH(B5622,Assumptions!$A$8:$A$12,0)),IF(P5622="181-365d",INDEX(Assumptions!$G$8:$G$12,MATCH(B5622,Assumptions!$A$8:$A$12,0)),INDEX(Assumptions!$H$8:$H$12,MATCH(B5622,Assumptions!$A$8:$A$12,0)))))</f>
        <v>0.4</v>
      </c>
      <c r="R5622" s="14">
        <f t="shared" ca="1" si="614"/>
        <v>43712255.57760001</v>
      </c>
      <c r="S5622" s="14">
        <f t="shared" ca="1" si="615"/>
        <v>65568383.366400011</v>
      </c>
      <c r="T5622" s="11" t="s">
        <v>25</v>
      </c>
      <c r="U5622" s="18" t="s">
        <v>26</v>
      </c>
    </row>
    <row r="5623" spans="1:21" ht="15" customHeight="1" x14ac:dyDescent="0.15">
      <c r="A5623" s="10" t="s">
        <v>5671</v>
      </c>
      <c r="B5623" s="11" t="s">
        <v>31</v>
      </c>
      <c r="C5623" s="11" t="s">
        <v>32</v>
      </c>
      <c r="D5623" s="12">
        <v>45791</v>
      </c>
      <c r="E5623" s="11">
        <v>2925</v>
      </c>
      <c r="F5623" s="11" t="s">
        <v>33</v>
      </c>
      <c r="G5623" s="13">
        <v>1851.31</v>
      </c>
      <c r="H5623" s="14">
        <f t="shared" si="609"/>
        <v>5415081.75</v>
      </c>
      <c r="I5623" s="14">
        <f>IF(F5623="GHS",H5623,H5623*Assumptions!$B$4)</f>
        <v>5415081.75</v>
      </c>
      <c r="J5623" s="15" t="str">
        <f>INDEX(Assumptions!$B$8:$B$12,MATCH(B5623,Assumptions!$A$8:$A$12,0))</f>
        <v>Weighted Average</v>
      </c>
      <c r="K5623" s="16">
        <f>G5623/(1-INDEX(Assumptions!$D$8:$D$12,MATCH(B5623,Assumptions!$A$8:$A$12,0)))</f>
        <v>2571.2638888888887</v>
      </c>
      <c r="L5623" s="16">
        <f t="shared" si="610"/>
        <v>55.539299999999997</v>
      </c>
      <c r="M5623" s="16">
        <f t="shared" si="611"/>
        <v>128.56319444444443</v>
      </c>
      <c r="N5623" s="14">
        <f>E5623*(K5623-L5623-M5623)*IF(F5623="GHS",1,Assumptions!$B$4)</f>
        <v>6982447.0787499994</v>
      </c>
      <c r="O5623" s="15">
        <f t="shared" ca="1" si="612"/>
        <v>495</v>
      </c>
      <c r="P5623" s="15" t="str">
        <f t="shared" ca="1" si="613"/>
        <v>365d+</v>
      </c>
      <c r="Q5623" s="17">
        <f ca="1">IF(P5623="0-90d",0,IF(P5623="91-180d",INDEX(Assumptions!$F$8:$F$12,MATCH(B5623,Assumptions!$A$8:$A$12,0)),IF(P5623="181-365d",INDEX(Assumptions!$G$8:$G$12,MATCH(B5623,Assumptions!$A$8:$A$12,0)),INDEX(Assumptions!$H$8:$H$12,MATCH(B5623,Assumptions!$A$8:$A$12,0)))))</f>
        <v>0.6</v>
      </c>
      <c r="R5623" s="14">
        <f t="shared" ca="1" si="614"/>
        <v>3249049.05</v>
      </c>
      <c r="S5623" s="14">
        <f t="shared" ca="1" si="615"/>
        <v>2166032.7000000002</v>
      </c>
      <c r="T5623" s="11" t="s">
        <v>25</v>
      </c>
      <c r="U5623" s="18" t="s">
        <v>26</v>
      </c>
    </row>
    <row r="5624" spans="1:21" ht="15" customHeight="1" x14ac:dyDescent="0.15">
      <c r="A5624" s="10" t="s">
        <v>5672</v>
      </c>
      <c r="B5624" s="11" t="s">
        <v>31</v>
      </c>
      <c r="C5624" s="11" t="s">
        <v>32</v>
      </c>
      <c r="D5624" s="12">
        <v>46039</v>
      </c>
      <c r="E5624" s="11">
        <v>582</v>
      </c>
      <c r="F5624" s="11" t="s">
        <v>33</v>
      </c>
      <c r="G5624" s="13">
        <v>2888.96</v>
      </c>
      <c r="H5624" s="14">
        <f t="shared" si="609"/>
        <v>1681374.72</v>
      </c>
      <c r="I5624" s="14">
        <f>IF(F5624="GHS",H5624,H5624*Assumptions!$B$4)</f>
        <v>1681374.72</v>
      </c>
      <c r="J5624" s="15" t="str">
        <f>INDEX(Assumptions!$B$8:$B$12,MATCH(B5624,Assumptions!$A$8:$A$12,0))</f>
        <v>Weighted Average</v>
      </c>
      <c r="K5624" s="16">
        <f>G5624/(1-INDEX(Assumptions!$D$8:$D$12,MATCH(B5624,Assumptions!$A$8:$A$12,0)))</f>
        <v>4012.4444444444448</v>
      </c>
      <c r="L5624" s="16">
        <f t="shared" si="610"/>
        <v>86.668800000000005</v>
      </c>
      <c r="M5624" s="16">
        <f t="shared" si="611"/>
        <v>200.62222222222226</v>
      </c>
      <c r="N5624" s="14">
        <f>E5624*(K5624-L5624-M5624)*IF(F5624="GHS",1,Assumptions!$B$4)</f>
        <v>2168039.2917333334</v>
      </c>
      <c r="O5624" s="15">
        <f t="shared" ca="1" si="612"/>
        <v>247</v>
      </c>
      <c r="P5624" s="15" t="str">
        <f t="shared" ca="1" si="613"/>
        <v>181-365d</v>
      </c>
      <c r="Q5624" s="17">
        <f ca="1">IF(P5624="0-90d",0,IF(P5624="91-180d",INDEX(Assumptions!$F$8:$F$12,MATCH(B5624,Assumptions!$A$8:$A$12,0)),IF(P5624="181-365d",INDEX(Assumptions!$G$8:$G$12,MATCH(B5624,Assumptions!$A$8:$A$12,0)),INDEX(Assumptions!$H$8:$H$12,MATCH(B5624,Assumptions!$A$8:$A$12,0)))))</f>
        <v>0.2</v>
      </c>
      <c r="R5624" s="14">
        <f t="shared" ca="1" si="614"/>
        <v>336274.94400000002</v>
      </c>
      <c r="S5624" s="14">
        <f t="shared" si="615"/>
        <v>0</v>
      </c>
      <c r="T5624" s="11" t="s">
        <v>39</v>
      </c>
      <c r="U5624" s="18" t="s">
        <v>36</v>
      </c>
    </row>
    <row r="5625" spans="1:21" ht="15" customHeight="1" x14ac:dyDescent="0.15">
      <c r="A5625" s="10" t="s">
        <v>5673</v>
      </c>
      <c r="B5625" s="11" t="s">
        <v>41</v>
      </c>
      <c r="C5625" s="11" t="s">
        <v>44</v>
      </c>
      <c r="D5625" s="12">
        <v>45908</v>
      </c>
      <c r="E5625" s="11">
        <v>223</v>
      </c>
      <c r="F5625" s="11" t="s">
        <v>33</v>
      </c>
      <c r="G5625" s="13">
        <v>243.59</v>
      </c>
      <c r="H5625" s="14">
        <f t="shared" si="609"/>
        <v>54320.57</v>
      </c>
      <c r="I5625" s="14">
        <f>IF(F5625="GHS",H5625,H5625*Assumptions!$B$4)</f>
        <v>54320.57</v>
      </c>
      <c r="J5625" s="15" t="str">
        <f>INDEX(Assumptions!$B$8:$B$12,MATCH(B5625,Assumptions!$A$8:$A$12,0))</f>
        <v>Weighted Average</v>
      </c>
      <c r="K5625" s="16">
        <f>G5625/(1-INDEX(Assumptions!$D$8:$D$12,MATCH(B5625,Assumptions!$A$8:$A$12,0)))</f>
        <v>374.75384615384615</v>
      </c>
      <c r="L5625" s="16">
        <f t="shared" si="610"/>
        <v>7.3076999999999996</v>
      </c>
      <c r="M5625" s="16">
        <f t="shared" si="611"/>
        <v>18.73769230769231</v>
      </c>
      <c r="N5625" s="14">
        <f>E5625*(K5625-L5625-M5625)*IF(F5625="GHS",1,Assumptions!$B$4)</f>
        <v>77761.985207692298</v>
      </c>
      <c r="O5625" s="15">
        <f t="shared" ca="1" si="612"/>
        <v>378</v>
      </c>
      <c r="P5625" s="15" t="str">
        <f t="shared" ca="1" si="613"/>
        <v>365d+</v>
      </c>
      <c r="Q5625" s="17">
        <f ca="1">IF(P5625="0-90d",0,IF(P5625="91-180d",INDEX(Assumptions!$F$8:$F$12,MATCH(B5625,Assumptions!$A$8:$A$12,0)),IF(P5625="181-365d",INDEX(Assumptions!$G$8:$G$12,MATCH(B5625,Assumptions!$A$8:$A$12,0)),INDEX(Assumptions!$H$8:$H$12,MATCH(B5625,Assumptions!$A$8:$A$12,0)))))</f>
        <v>0.8</v>
      </c>
      <c r="R5625" s="14">
        <f t="shared" ca="1" si="614"/>
        <v>43456.456000000006</v>
      </c>
      <c r="S5625" s="14">
        <f t="shared" ca="1" si="615"/>
        <v>10864.113999999994</v>
      </c>
      <c r="T5625" s="11" t="s">
        <v>25</v>
      </c>
      <c r="U5625" s="18" t="s">
        <v>26</v>
      </c>
    </row>
    <row r="5626" spans="1:21" ht="15" customHeight="1" x14ac:dyDescent="0.15">
      <c r="A5626" s="10" t="s">
        <v>5674</v>
      </c>
      <c r="B5626" s="11" t="s">
        <v>31</v>
      </c>
      <c r="C5626" s="11" t="s">
        <v>76</v>
      </c>
      <c r="D5626" s="12">
        <v>45801</v>
      </c>
      <c r="E5626" s="11">
        <v>1070</v>
      </c>
      <c r="F5626" s="11" t="s">
        <v>33</v>
      </c>
      <c r="G5626" s="13">
        <v>1208.94</v>
      </c>
      <c r="H5626" s="14">
        <f t="shared" si="609"/>
        <v>1293565.8</v>
      </c>
      <c r="I5626" s="14">
        <f>IF(F5626="GHS",H5626,H5626*Assumptions!$B$4)</f>
        <v>1293565.8</v>
      </c>
      <c r="J5626" s="15" t="str">
        <f>INDEX(Assumptions!$B$8:$B$12,MATCH(B5626,Assumptions!$A$8:$A$12,0))</f>
        <v>Weighted Average</v>
      </c>
      <c r="K5626" s="16">
        <f>G5626/(1-INDEX(Assumptions!$D$8:$D$12,MATCH(B5626,Assumptions!$A$8:$A$12,0)))</f>
        <v>1679.0833333333335</v>
      </c>
      <c r="L5626" s="16">
        <f t="shared" si="610"/>
        <v>36.2682</v>
      </c>
      <c r="M5626" s="16">
        <f t="shared" si="611"/>
        <v>83.95416666666668</v>
      </c>
      <c r="N5626" s="14">
        <f>E5626*(K5626-L5626-M5626)*IF(F5626="GHS",1,Assumptions!$B$4)</f>
        <v>1667981.2343333336</v>
      </c>
      <c r="O5626" s="15">
        <f t="shared" ca="1" si="612"/>
        <v>485</v>
      </c>
      <c r="P5626" s="15" t="str">
        <f t="shared" ca="1" si="613"/>
        <v>365d+</v>
      </c>
      <c r="Q5626" s="17">
        <f ca="1">IF(P5626="0-90d",0,IF(P5626="91-180d",INDEX(Assumptions!$F$8:$F$12,MATCH(B5626,Assumptions!$A$8:$A$12,0)),IF(P5626="181-365d",INDEX(Assumptions!$G$8:$G$12,MATCH(B5626,Assumptions!$A$8:$A$12,0)),INDEX(Assumptions!$H$8:$H$12,MATCH(B5626,Assumptions!$A$8:$A$12,0)))))</f>
        <v>0.6</v>
      </c>
      <c r="R5626" s="14">
        <f t="shared" ca="1" si="614"/>
        <v>776139.48</v>
      </c>
      <c r="S5626" s="14">
        <f t="shared" ca="1" si="615"/>
        <v>517426.32000000007</v>
      </c>
      <c r="T5626" s="11" t="s">
        <v>25</v>
      </c>
      <c r="U5626" s="18" t="s">
        <v>26</v>
      </c>
    </row>
    <row r="5627" spans="1:21" ht="15" customHeight="1" x14ac:dyDescent="0.15">
      <c r="A5627" s="10" t="s">
        <v>5675</v>
      </c>
      <c r="B5627" s="11" t="s">
        <v>41</v>
      </c>
      <c r="C5627" s="11" t="s">
        <v>115</v>
      </c>
      <c r="D5627" s="12">
        <v>45783</v>
      </c>
      <c r="E5627" s="11">
        <v>2673</v>
      </c>
      <c r="F5627" s="11" t="s">
        <v>33</v>
      </c>
      <c r="G5627" s="13">
        <v>271.64</v>
      </c>
      <c r="H5627" s="14">
        <f t="shared" si="609"/>
        <v>726093.72</v>
      </c>
      <c r="I5627" s="14">
        <f>IF(F5627="GHS",H5627,H5627*Assumptions!$B$4)</f>
        <v>726093.72</v>
      </c>
      <c r="J5627" s="15" t="str">
        <f>INDEX(Assumptions!$B$8:$B$12,MATCH(B5627,Assumptions!$A$8:$A$12,0))</f>
        <v>Weighted Average</v>
      </c>
      <c r="K5627" s="16">
        <f>G5627/(1-INDEX(Assumptions!$D$8:$D$12,MATCH(B5627,Assumptions!$A$8:$A$12,0)))</f>
        <v>417.90769230769229</v>
      </c>
      <c r="L5627" s="16">
        <f t="shared" si="610"/>
        <v>8.1491999999999987</v>
      </c>
      <c r="M5627" s="16">
        <f t="shared" si="611"/>
        <v>20.895384615384614</v>
      </c>
      <c r="N5627" s="14">
        <f>E5627*(K5627-L5627-M5627)*IF(F5627="GHS",1,Assumptions!$B$4)</f>
        <v>1039431.0868615384</v>
      </c>
      <c r="O5627" s="15">
        <f t="shared" ca="1" si="612"/>
        <v>503</v>
      </c>
      <c r="P5627" s="15" t="str">
        <f t="shared" ca="1" si="613"/>
        <v>365d+</v>
      </c>
      <c r="Q5627" s="17">
        <f ca="1">IF(P5627="0-90d",0,IF(P5627="91-180d",INDEX(Assumptions!$F$8:$F$12,MATCH(B5627,Assumptions!$A$8:$A$12,0)),IF(P5627="181-365d",INDEX(Assumptions!$G$8:$G$12,MATCH(B5627,Assumptions!$A$8:$A$12,0)),INDEX(Assumptions!$H$8:$H$12,MATCH(B5627,Assumptions!$A$8:$A$12,0)))))</f>
        <v>0.8</v>
      </c>
      <c r="R5627" s="14">
        <f t="shared" ca="1" si="614"/>
        <v>580874.97600000002</v>
      </c>
      <c r="S5627" s="14">
        <f t="shared" ca="1" si="615"/>
        <v>145218.74399999995</v>
      </c>
      <c r="T5627" s="11" t="s">
        <v>25</v>
      </c>
      <c r="U5627" s="18" t="s">
        <v>26</v>
      </c>
    </row>
    <row r="5628" spans="1:21" ht="15" customHeight="1" x14ac:dyDescent="0.15">
      <c r="A5628" s="10" t="s">
        <v>5676</v>
      </c>
      <c r="B5628" s="11" t="s">
        <v>28</v>
      </c>
      <c r="C5628" s="11" t="s">
        <v>38</v>
      </c>
      <c r="D5628" s="12">
        <v>45998</v>
      </c>
      <c r="E5628" s="11">
        <v>4832</v>
      </c>
      <c r="F5628" s="11" t="s">
        <v>24</v>
      </c>
      <c r="G5628" s="13">
        <v>13716</v>
      </c>
      <c r="H5628" s="14">
        <f t="shared" si="609"/>
        <v>66275712</v>
      </c>
      <c r="I5628" s="14">
        <f>IF(F5628="GHS",H5628,H5628*Assumptions!$B$4)</f>
        <v>715777689.60000002</v>
      </c>
      <c r="J5628" s="15" t="str">
        <f>INDEX(Assumptions!$B$8:$B$12,MATCH(B5628,Assumptions!$A$8:$A$12,0))</f>
        <v>Fair Value Less Costs to Sell</v>
      </c>
      <c r="K5628" s="16">
        <f>G5628/(1-INDEX(Assumptions!$D$8:$D$12,MATCH(B5628,Assumptions!$A$8:$A$12,0)))</f>
        <v>15586.363636363636</v>
      </c>
      <c r="L5628" s="16">
        <f t="shared" si="610"/>
        <v>411.47999999999996</v>
      </c>
      <c r="M5628" s="16">
        <f t="shared" si="611"/>
        <v>779.31818181818187</v>
      </c>
      <c r="N5628" s="14">
        <f>E5628*(K5628-L5628-M5628)*IF(F5628="GHS",1,Assumptions!$B$4)</f>
        <v>751241220.58472741</v>
      </c>
      <c r="O5628" s="15">
        <f t="shared" ca="1" si="612"/>
        <v>288</v>
      </c>
      <c r="P5628" s="15" t="str">
        <f t="shared" ca="1" si="613"/>
        <v>181-365d</v>
      </c>
      <c r="Q5628" s="17">
        <f ca="1">IF(P5628="0-90d",0,IF(P5628="91-180d",INDEX(Assumptions!$F$8:$F$12,MATCH(B5628,Assumptions!$A$8:$A$12,0)),IF(P5628="181-365d",INDEX(Assumptions!$G$8:$G$12,MATCH(B5628,Assumptions!$A$8:$A$12,0)),INDEX(Assumptions!$H$8:$H$12,MATCH(B5628,Assumptions!$A$8:$A$12,0)))))</f>
        <v>0.1</v>
      </c>
      <c r="R5628" s="14">
        <f t="shared" ca="1" si="614"/>
        <v>71577768.960000008</v>
      </c>
      <c r="S5628" s="14">
        <f t="shared" ca="1" si="615"/>
        <v>644199920.63999999</v>
      </c>
      <c r="T5628" s="11" t="s">
        <v>25</v>
      </c>
      <c r="U5628" s="18" t="s">
        <v>26</v>
      </c>
    </row>
    <row r="5629" spans="1:21" ht="15" customHeight="1" x14ac:dyDescent="0.15">
      <c r="A5629" s="10" t="s">
        <v>5677</v>
      </c>
      <c r="B5629" s="11" t="s">
        <v>41</v>
      </c>
      <c r="C5629" s="11" t="s">
        <v>115</v>
      </c>
      <c r="D5629" s="12">
        <v>46008</v>
      </c>
      <c r="E5629" s="11">
        <v>595</v>
      </c>
      <c r="F5629" s="11" t="s">
        <v>33</v>
      </c>
      <c r="G5629" s="13">
        <v>287.14999999999998</v>
      </c>
      <c r="H5629" s="14">
        <f t="shared" si="609"/>
        <v>170854.25</v>
      </c>
      <c r="I5629" s="14">
        <f>IF(F5629="GHS",H5629,H5629*Assumptions!$B$4)</f>
        <v>170854.25</v>
      </c>
      <c r="J5629" s="15" t="str">
        <f>INDEX(Assumptions!$B$8:$B$12,MATCH(B5629,Assumptions!$A$8:$A$12,0))</f>
        <v>Weighted Average</v>
      </c>
      <c r="K5629" s="16">
        <f>G5629/(1-INDEX(Assumptions!$D$8:$D$12,MATCH(B5629,Assumptions!$A$8:$A$12,0)))</f>
        <v>441.76923076923072</v>
      </c>
      <c r="L5629" s="16">
        <f t="shared" si="610"/>
        <v>8.6144999999999996</v>
      </c>
      <c r="M5629" s="16">
        <f t="shared" si="611"/>
        <v>22.088461538461537</v>
      </c>
      <c r="N5629" s="14">
        <f>E5629*(K5629-L5629-M5629)*IF(F5629="GHS",1,Assumptions!$B$4)</f>
        <v>244584.43019230763</v>
      </c>
      <c r="O5629" s="15">
        <f t="shared" ca="1" si="612"/>
        <v>278</v>
      </c>
      <c r="P5629" s="15" t="str">
        <f t="shared" ca="1" si="613"/>
        <v>181-365d</v>
      </c>
      <c r="Q5629" s="17">
        <f ca="1">IF(P5629="0-90d",0,IF(P5629="91-180d",INDEX(Assumptions!$F$8:$F$12,MATCH(B5629,Assumptions!$A$8:$A$12,0)),IF(P5629="181-365d",INDEX(Assumptions!$G$8:$G$12,MATCH(B5629,Assumptions!$A$8:$A$12,0)),INDEX(Assumptions!$H$8:$H$12,MATCH(B5629,Assumptions!$A$8:$A$12,0)))))</f>
        <v>0.35</v>
      </c>
      <c r="R5629" s="14">
        <f t="shared" ca="1" si="614"/>
        <v>59798.987499999996</v>
      </c>
      <c r="S5629" s="14">
        <f t="shared" ca="1" si="615"/>
        <v>111055.26250000001</v>
      </c>
      <c r="T5629" s="11" t="s">
        <v>25</v>
      </c>
      <c r="U5629" s="18" t="s">
        <v>26</v>
      </c>
    </row>
    <row r="5630" spans="1:21" ht="15" customHeight="1" x14ac:dyDescent="0.15">
      <c r="A5630" s="10" t="s">
        <v>5678</v>
      </c>
      <c r="B5630" s="11" t="s">
        <v>28</v>
      </c>
      <c r="C5630" s="11" t="s">
        <v>29</v>
      </c>
      <c r="D5630" s="12">
        <v>45998</v>
      </c>
      <c r="E5630" s="11">
        <v>3237</v>
      </c>
      <c r="F5630" s="11" t="s">
        <v>24</v>
      </c>
      <c r="G5630" s="13">
        <v>10460.94</v>
      </c>
      <c r="H5630" s="14">
        <f t="shared" si="609"/>
        <v>33862062.780000001</v>
      </c>
      <c r="I5630" s="14">
        <f>IF(F5630="GHS",H5630,H5630*Assumptions!$B$4)</f>
        <v>365710278.02400005</v>
      </c>
      <c r="J5630" s="15" t="str">
        <f>INDEX(Assumptions!$B$8:$B$12,MATCH(B5630,Assumptions!$A$8:$A$12,0))</f>
        <v>Fair Value Less Costs to Sell</v>
      </c>
      <c r="K5630" s="16">
        <f>G5630/(1-INDEX(Assumptions!$D$8:$D$12,MATCH(B5630,Assumptions!$A$8:$A$12,0)))</f>
        <v>11887.431818181818</v>
      </c>
      <c r="L5630" s="16">
        <f t="shared" si="610"/>
        <v>313.82819999999998</v>
      </c>
      <c r="M5630" s="16">
        <f t="shared" si="611"/>
        <v>594.37159090909097</v>
      </c>
      <c r="N5630" s="14">
        <f>E5630*(K5630-L5630-M5630)*IF(F5630="GHS",1,Assumptions!$B$4)</f>
        <v>383829559.98064363</v>
      </c>
      <c r="O5630" s="15">
        <f t="shared" ca="1" si="612"/>
        <v>288</v>
      </c>
      <c r="P5630" s="15" t="str">
        <f t="shared" ca="1" si="613"/>
        <v>181-365d</v>
      </c>
      <c r="Q5630" s="17">
        <f ca="1">IF(P5630="0-90d",0,IF(P5630="91-180d",INDEX(Assumptions!$F$8:$F$12,MATCH(B5630,Assumptions!$A$8:$A$12,0)),IF(P5630="181-365d",INDEX(Assumptions!$G$8:$G$12,MATCH(B5630,Assumptions!$A$8:$A$12,0)),INDEX(Assumptions!$H$8:$H$12,MATCH(B5630,Assumptions!$A$8:$A$12,0)))))</f>
        <v>0.1</v>
      </c>
      <c r="R5630" s="14">
        <f t="shared" ca="1" si="614"/>
        <v>36571027.802400008</v>
      </c>
      <c r="S5630" s="14">
        <f t="shared" ca="1" si="615"/>
        <v>329139250.22160006</v>
      </c>
      <c r="T5630" s="11" t="s">
        <v>25</v>
      </c>
      <c r="U5630" s="18" t="s">
        <v>26</v>
      </c>
    </row>
    <row r="5631" spans="1:21" ht="15" customHeight="1" x14ac:dyDescent="0.15">
      <c r="A5631" s="10" t="s">
        <v>5679</v>
      </c>
      <c r="B5631" s="11" t="s">
        <v>28</v>
      </c>
      <c r="C5631" s="11" t="s">
        <v>38</v>
      </c>
      <c r="D5631" s="12">
        <v>45789</v>
      </c>
      <c r="E5631" s="11">
        <v>3337</v>
      </c>
      <c r="F5631" s="11" t="s">
        <v>24</v>
      </c>
      <c r="G5631" s="13">
        <v>11051.97</v>
      </c>
      <c r="H5631" s="14">
        <f t="shared" si="609"/>
        <v>36880423.890000001</v>
      </c>
      <c r="I5631" s="14">
        <f>IF(F5631="GHS",H5631,H5631*Assumptions!$B$4)</f>
        <v>398308578.01200002</v>
      </c>
      <c r="J5631" s="15" t="str">
        <f>INDEX(Assumptions!$B$8:$B$12,MATCH(B5631,Assumptions!$A$8:$A$12,0))</f>
        <v>Fair Value Less Costs to Sell</v>
      </c>
      <c r="K5631" s="16">
        <f>G5631/(1-INDEX(Assumptions!$D$8:$D$12,MATCH(B5631,Assumptions!$A$8:$A$12,0)))</f>
        <v>12559.056818181818</v>
      </c>
      <c r="L5631" s="16">
        <f t="shared" si="610"/>
        <v>331.55909999999994</v>
      </c>
      <c r="M5631" s="16">
        <f t="shared" si="611"/>
        <v>627.95284090909092</v>
      </c>
      <c r="N5631" s="14">
        <f>E5631*(K5631-L5631-M5631)*IF(F5631="GHS",1,Assumptions!$B$4)</f>
        <v>418042957.55895823</v>
      </c>
      <c r="O5631" s="15">
        <f t="shared" ca="1" si="612"/>
        <v>497</v>
      </c>
      <c r="P5631" s="15" t="str">
        <f t="shared" ca="1" si="613"/>
        <v>365d+</v>
      </c>
      <c r="Q5631" s="17">
        <f ca="1">IF(P5631="0-90d",0,IF(P5631="91-180d",INDEX(Assumptions!$F$8:$F$12,MATCH(B5631,Assumptions!$A$8:$A$12,0)),IF(P5631="181-365d",INDEX(Assumptions!$G$8:$G$12,MATCH(B5631,Assumptions!$A$8:$A$12,0)),INDEX(Assumptions!$H$8:$H$12,MATCH(B5631,Assumptions!$A$8:$A$12,0)))))</f>
        <v>0.4</v>
      </c>
      <c r="R5631" s="14">
        <f t="shared" ca="1" si="614"/>
        <v>159323431.20480001</v>
      </c>
      <c r="S5631" s="14">
        <f t="shared" ca="1" si="615"/>
        <v>238985146.80720001</v>
      </c>
      <c r="T5631" s="11" t="s">
        <v>25</v>
      </c>
      <c r="U5631" s="18" t="s">
        <v>26</v>
      </c>
    </row>
    <row r="5632" spans="1:21" ht="15" customHeight="1" x14ac:dyDescent="0.15">
      <c r="A5632" s="10" t="s">
        <v>5680</v>
      </c>
      <c r="B5632" s="11" t="s">
        <v>46</v>
      </c>
      <c r="C5632" s="11" t="s">
        <v>119</v>
      </c>
      <c r="D5632" s="12">
        <v>45973</v>
      </c>
      <c r="E5632" s="11">
        <v>956</v>
      </c>
      <c r="F5632" s="11" t="s">
        <v>33</v>
      </c>
      <c r="G5632" s="13">
        <v>702560.75</v>
      </c>
      <c r="H5632" s="14">
        <f t="shared" si="609"/>
        <v>671648077</v>
      </c>
      <c r="I5632" s="14">
        <f>IF(F5632="GHS",H5632,H5632*Assumptions!$B$4)</f>
        <v>671648077</v>
      </c>
      <c r="J5632" s="15" t="str">
        <f>INDEX(Assumptions!$B$8:$B$12,MATCH(B5632,Assumptions!$A$8:$A$12,0))</f>
        <v>Specific Identification</v>
      </c>
      <c r="K5632" s="16">
        <f>G5632/(1-INDEX(Assumptions!$D$8:$D$12,MATCH(B5632,Assumptions!$A$8:$A$12,0)))</f>
        <v>900718.91025641025</v>
      </c>
      <c r="L5632" s="16">
        <f t="shared" si="610"/>
        <v>21076.822499999998</v>
      </c>
      <c r="M5632" s="16">
        <f t="shared" si="611"/>
        <v>45035.945512820515</v>
      </c>
      <c r="N5632" s="14">
        <f>E5632*(K5632-L5632-M5632)*IF(F5632="GHS",1,Assumptions!$B$4)</f>
        <v>797883471.98487175</v>
      </c>
      <c r="O5632" s="15">
        <f t="shared" ca="1" si="612"/>
        <v>313</v>
      </c>
      <c r="P5632" s="15" t="str">
        <f t="shared" ca="1" si="613"/>
        <v>181-365d</v>
      </c>
      <c r="Q5632" s="17">
        <f ca="1">IF(P5632="0-90d",0,IF(P5632="91-180d",INDEX(Assumptions!$F$8:$F$12,MATCH(B5632,Assumptions!$A$8:$A$12,0)),IF(P5632="181-365d",INDEX(Assumptions!$G$8:$G$12,MATCH(B5632,Assumptions!$A$8:$A$12,0)),INDEX(Assumptions!$H$8:$H$12,MATCH(B5632,Assumptions!$A$8:$A$12,0)))))</f>
        <v>0.05</v>
      </c>
      <c r="R5632" s="14">
        <f t="shared" ca="1" si="614"/>
        <v>33582403.850000001</v>
      </c>
      <c r="S5632" s="14">
        <f t="shared" ca="1" si="615"/>
        <v>638065673.14999998</v>
      </c>
      <c r="T5632" s="11" t="s">
        <v>25</v>
      </c>
      <c r="U5632" s="18" t="s">
        <v>36</v>
      </c>
    </row>
    <row r="5633" spans="1:21" ht="15" customHeight="1" x14ac:dyDescent="0.15">
      <c r="A5633" s="10" t="s">
        <v>5681</v>
      </c>
      <c r="B5633" s="11" t="s">
        <v>41</v>
      </c>
      <c r="C5633" s="11" t="s">
        <v>49</v>
      </c>
      <c r="D5633" s="12">
        <v>46011</v>
      </c>
      <c r="E5633" s="11">
        <v>274</v>
      </c>
      <c r="F5633" s="11" t="s">
        <v>33</v>
      </c>
      <c r="G5633" s="13">
        <v>361.65</v>
      </c>
      <c r="H5633" s="14">
        <f t="shared" si="609"/>
        <v>99092.099999999991</v>
      </c>
      <c r="I5633" s="14">
        <f>IF(F5633="GHS",H5633,H5633*Assumptions!$B$4)</f>
        <v>99092.099999999991</v>
      </c>
      <c r="J5633" s="15" t="str">
        <f>INDEX(Assumptions!$B$8:$B$12,MATCH(B5633,Assumptions!$A$8:$A$12,0))</f>
        <v>Weighted Average</v>
      </c>
      <c r="K5633" s="16">
        <f>G5633/(1-INDEX(Assumptions!$D$8:$D$12,MATCH(B5633,Assumptions!$A$8:$A$12,0)))</f>
        <v>556.38461538461536</v>
      </c>
      <c r="L5633" s="16">
        <f t="shared" si="610"/>
        <v>10.849499999999999</v>
      </c>
      <c r="M5633" s="16">
        <f t="shared" si="611"/>
        <v>27.819230769230771</v>
      </c>
      <c r="N5633" s="14">
        <f>E5633*(K5633-L5633-M5633)*IF(F5633="GHS",1,Assumptions!$B$4)</f>
        <v>141854.15238461536</v>
      </c>
      <c r="O5633" s="15">
        <f t="shared" ca="1" si="612"/>
        <v>275</v>
      </c>
      <c r="P5633" s="15" t="str">
        <f t="shared" ca="1" si="613"/>
        <v>181-365d</v>
      </c>
      <c r="Q5633" s="17">
        <f ca="1">IF(P5633="0-90d",0,IF(P5633="91-180d",INDEX(Assumptions!$F$8:$F$12,MATCH(B5633,Assumptions!$A$8:$A$12,0)),IF(P5633="181-365d",INDEX(Assumptions!$G$8:$G$12,MATCH(B5633,Assumptions!$A$8:$A$12,0)),INDEX(Assumptions!$H$8:$H$12,MATCH(B5633,Assumptions!$A$8:$A$12,0)))))</f>
        <v>0.35</v>
      </c>
      <c r="R5633" s="14">
        <f t="shared" ca="1" si="614"/>
        <v>34682.234999999993</v>
      </c>
      <c r="S5633" s="14">
        <f t="shared" ca="1" si="615"/>
        <v>64409.864999999998</v>
      </c>
      <c r="T5633" s="11" t="s">
        <v>25</v>
      </c>
      <c r="U5633" s="18" t="s">
        <v>26</v>
      </c>
    </row>
    <row r="5634" spans="1:21" ht="15" customHeight="1" x14ac:dyDescent="0.15">
      <c r="A5634" s="10" t="s">
        <v>5682</v>
      </c>
      <c r="B5634" s="11" t="s">
        <v>31</v>
      </c>
      <c r="C5634" s="11" t="s">
        <v>32</v>
      </c>
      <c r="D5634" s="12">
        <v>46180</v>
      </c>
      <c r="E5634" s="11">
        <v>4555</v>
      </c>
      <c r="F5634" s="11" t="s">
        <v>33</v>
      </c>
      <c r="G5634" s="13">
        <v>3023.35</v>
      </c>
      <c r="H5634" s="14">
        <f t="shared" ref="H5634:H5697" si="616">E5634*G5634</f>
        <v>13771359.25</v>
      </c>
      <c r="I5634" s="14">
        <f>IF(F5634="GHS",H5634,H5634*Assumptions!$B$4)</f>
        <v>13771359.25</v>
      </c>
      <c r="J5634" s="15" t="str">
        <f>INDEX(Assumptions!$B$8:$B$12,MATCH(B5634,Assumptions!$A$8:$A$12,0))</f>
        <v>Weighted Average</v>
      </c>
      <c r="K5634" s="16">
        <f>G5634/(1-INDEX(Assumptions!$D$8:$D$12,MATCH(B5634,Assumptions!$A$8:$A$12,0)))</f>
        <v>4199.0972222222226</v>
      </c>
      <c r="L5634" s="16">
        <f t="shared" ref="L5634:L5697" si="617">G5634*0.03</f>
        <v>90.700499999999991</v>
      </c>
      <c r="M5634" s="16">
        <f t="shared" ref="M5634:M5697" si="618">K5634*0.05</f>
        <v>209.95486111111114</v>
      </c>
      <c r="N5634" s="14">
        <f>E5634*(K5634-L5634-M5634)*IF(F5634="GHS",1,Assumptions!$B$4)</f>
        <v>17757402.677361112</v>
      </c>
      <c r="O5634" s="15">
        <f t="shared" ref="O5634:O5697" ca="1" si="619">TODAY()-D5634</f>
        <v>106</v>
      </c>
      <c r="P5634" s="15" t="str">
        <f t="shared" ref="P5634:P5697" ca="1" si="620">IF(O5634&lt;=90,"0-90d",IF(O5634&lt;=180,"91-180d",IF(O5634&lt;=365,"181-365d","365d+")))</f>
        <v>91-180d</v>
      </c>
      <c r="Q5634" s="17">
        <f ca="1">IF(P5634="0-90d",0,IF(P5634="91-180d",INDEX(Assumptions!$F$8:$F$12,MATCH(B5634,Assumptions!$A$8:$A$12,0)),IF(P5634="181-365d",INDEX(Assumptions!$G$8:$G$12,MATCH(B5634,Assumptions!$A$8:$A$12,0)),INDEX(Assumptions!$H$8:$H$12,MATCH(B5634,Assumptions!$A$8:$A$12,0)))))</f>
        <v>0.05</v>
      </c>
      <c r="R5634" s="14">
        <f t="shared" ref="R5634:R5697" ca="1" si="621">I5634*Q5634</f>
        <v>688567.96250000002</v>
      </c>
      <c r="S5634" s="14">
        <f t="shared" ref="S5634:S5697" ca="1" si="622">IF(T5634="Held on Consignment (Not Owned)",0,MIN(I5634-R5634,N5634))</f>
        <v>13082791.2875</v>
      </c>
      <c r="T5634" s="11" t="s">
        <v>25</v>
      </c>
      <c r="U5634" s="18" t="s">
        <v>26</v>
      </c>
    </row>
    <row r="5635" spans="1:21" ht="15" customHeight="1" x14ac:dyDescent="0.15">
      <c r="A5635" s="10" t="s">
        <v>5683</v>
      </c>
      <c r="B5635" s="11" t="s">
        <v>41</v>
      </c>
      <c r="C5635" s="11" t="s">
        <v>49</v>
      </c>
      <c r="D5635" s="12">
        <v>45747</v>
      </c>
      <c r="E5635" s="11">
        <v>3644</v>
      </c>
      <c r="F5635" s="11" t="s">
        <v>33</v>
      </c>
      <c r="G5635" s="13">
        <v>399.45</v>
      </c>
      <c r="H5635" s="14">
        <f t="shared" si="616"/>
        <v>1455595.8</v>
      </c>
      <c r="I5635" s="14">
        <f>IF(F5635="GHS",H5635,H5635*Assumptions!$B$4)</f>
        <v>1455595.8</v>
      </c>
      <c r="J5635" s="15" t="str">
        <f>INDEX(Assumptions!$B$8:$B$12,MATCH(B5635,Assumptions!$A$8:$A$12,0))</f>
        <v>Weighted Average</v>
      </c>
      <c r="K5635" s="16">
        <f>G5635/(1-INDEX(Assumptions!$D$8:$D$12,MATCH(B5635,Assumptions!$A$8:$A$12,0)))</f>
        <v>614.53846153846155</v>
      </c>
      <c r="L5635" s="16">
        <f t="shared" si="617"/>
        <v>11.983499999999999</v>
      </c>
      <c r="M5635" s="16">
        <f t="shared" si="618"/>
        <v>30.726923076923079</v>
      </c>
      <c r="N5635" s="14">
        <f>E5635*(K5635-L5635-M5635)*IF(F5635="GHS",1,Assumptions!$B$4)</f>
        <v>2083741.3721538461</v>
      </c>
      <c r="O5635" s="15">
        <f t="shared" ca="1" si="619"/>
        <v>539</v>
      </c>
      <c r="P5635" s="15" t="str">
        <f t="shared" ca="1" si="620"/>
        <v>365d+</v>
      </c>
      <c r="Q5635" s="17">
        <f ca="1">IF(P5635="0-90d",0,IF(P5635="91-180d",INDEX(Assumptions!$F$8:$F$12,MATCH(B5635,Assumptions!$A$8:$A$12,0)),IF(P5635="181-365d",INDEX(Assumptions!$G$8:$G$12,MATCH(B5635,Assumptions!$A$8:$A$12,0)),INDEX(Assumptions!$H$8:$H$12,MATCH(B5635,Assumptions!$A$8:$A$12,0)))))</f>
        <v>0.8</v>
      </c>
      <c r="R5635" s="14">
        <f t="shared" ca="1" si="621"/>
        <v>1164476.6400000001</v>
      </c>
      <c r="S5635" s="14">
        <f t="shared" ca="1" si="622"/>
        <v>291119.15999999992</v>
      </c>
      <c r="T5635" s="11" t="s">
        <v>25</v>
      </c>
      <c r="U5635" s="18" t="s">
        <v>36</v>
      </c>
    </row>
    <row r="5636" spans="1:21" ht="15" customHeight="1" x14ac:dyDescent="0.15">
      <c r="A5636" s="10" t="s">
        <v>5684</v>
      </c>
      <c r="B5636" s="11" t="s">
        <v>22</v>
      </c>
      <c r="C5636" s="11" t="s">
        <v>81</v>
      </c>
      <c r="D5636" s="12">
        <v>46155</v>
      </c>
      <c r="E5636" s="11">
        <v>1963</v>
      </c>
      <c r="F5636" s="11" t="s">
        <v>24</v>
      </c>
      <c r="G5636" s="13">
        <v>26604.18</v>
      </c>
      <c r="H5636" s="14">
        <f t="shared" si="616"/>
        <v>52224005.340000004</v>
      </c>
      <c r="I5636" s="14">
        <f>IF(F5636="GHS",H5636,H5636*Assumptions!$B$4)</f>
        <v>564019257.67200005</v>
      </c>
      <c r="J5636" s="15" t="str">
        <f>INDEX(Assumptions!$B$8:$B$12,MATCH(B5636,Assumptions!$A$8:$A$12,0))</f>
        <v>FIFO</v>
      </c>
      <c r="K5636" s="16">
        <f>G5636/(1-INDEX(Assumptions!$D$8:$D$12,MATCH(B5636,Assumptions!$A$8:$A$12,0)))</f>
        <v>32444.121951219509</v>
      </c>
      <c r="L5636" s="16">
        <f t="shared" si="617"/>
        <v>798.12540000000001</v>
      </c>
      <c r="M5636" s="16">
        <f t="shared" si="618"/>
        <v>1622.2060975609756</v>
      </c>
      <c r="N5636" s="14">
        <f>E5636*(K5636-L5636-M5636)*IF(F5636="GHS",1,Assumptions!$B$4)</f>
        <v>636516367.13374245</v>
      </c>
      <c r="O5636" s="15">
        <f t="shared" ca="1" si="619"/>
        <v>131</v>
      </c>
      <c r="P5636" s="15" t="str">
        <f t="shared" ca="1" si="620"/>
        <v>91-180d</v>
      </c>
      <c r="Q5636" s="17">
        <f ca="1">IF(P5636="0-90d",0,IF(P5636="91-180d",INDEX(Assumptions!$F$8:$F$12,MATCH(B5636,Assumptions!$A$8:$A$12,0)),IF(P5636="181-365d",INDEX(Assumptions!$G$8:$G$12,MATCH(B5636,Assumptions!$A$8:$A$12,0)),INDEX(Assumptions!$H$8:$H$12,MATCH(B5636,Assumptions!$A$8:$A$12,0)))))</f>
        <v>0.03</v>
      </c>
      <c r="R5636" s="14">
        <f t="shared" ca="1" si="621"/>
        <v>16920577.730160002</v>
      </c>
      <c r="S5636" s="14">
        <f t="shared" ca="1" si="622"/>
        <v>547098679.94184005</v>
      </c>
      <c r="T5636" s="11" t="s">
        <v>25</v>
      </c>
      <c r="U5636" s="18" t="s">
        <v>26</v>
      </c>
    </row>
    <row r="5637" spans="1:21" ht="15" customHeight="1" x14ac:dyDescent="0.15">
      <c r="A5637" s="10" t="s">
        <v>5685</v>
      </c>
      <c r="B5637" s="11" t="s">
        <v>22</v>
      </c>
      <c r="C5637" s="11" t="s">
        <v>23</v>
      </c>
      <c r="D5637" s="12">
        <v>45977</v>
      </c>
      <c r="E5637" s="11">
        <v>3763</v>
      </c>
      <c r="F5637" s="11" t="s">
        <v>24</v>
      </c>
      <c r="G5637" s="13">
        <v>31872.26</v>
      </c>
      <c r="H5637" s="14">
        <f t="shared" si="616"/>
        <v>119935314.38</v>
      </c>
      <c r="I5637" s="14">
        <f>IF(F5637="GHS",H5637,H5637*Assumptions!$B$4)</f>
        <v>1295301395.3040001</v>
      </c>
      <c r="J5637" s="15" t="str">
        <f>INDEX(Assumptions!$B$8:$B$12,MATCH(B5637,Assumptions!$A$8:$A$12,0))</f>
        <v>FIFO</v>
      </c>
      <c r="K5637" s="16">
        <f>G5637/(1-INDEX(Assumptions!$D$8:$D$12,MATCH(B5637,Assumptions!$A$8:$A$12,0)))</f>
        <v>38868.609756097554</v>
      </c>
      <c r="L5637" s="16">
        <f t="shared" si="617"/>
        <v>956.16779999999994</v>
      </c>
      <c r="M5637" s="16">
        <f t="shared" si="618"/>
        <v>1943.4304878048779</v>
      </c>
      <c r="N5637" s="14">
        <f>E5637*(K5637-L5637-M5637)*IF(F5637="GHS",1,Assumptions!$B$4)</f>
        <v>1461795013.6760015</v>
      </c>
      <c r="O5637" s="15">
        <f t="shared" ca="1" si="619"/>
        <v>309</v>
      </c>
      <c r="P5637" s="15" t="str">
        <f t="shared" ca="1" si="620"/>
        <v>181-365d</v>
      </c>
      <c r="Q5637" s="17">
        <f ca="1">IF(P5637="0-90d",0,IF(P5637="91-180d",INDEX(Assumptions!$F$8:$F$12,MATCH(B5637,Assumptions!$A$8:$A$12,0)),IF(P5637="181-365d",INDEX(Assumptions!$G$8:$G$12,MATCH(B5637,Assumptions!$A$8:$A$12,0)),INDEX(Assumptions!$H$8:$H$12,MATCH(B5637,Assumptions!$A$8:$A$12,0)))))</f>
        <v>0.15</v>
      </c>
      <c r="R5637" s="14">
        <f t="shared" ca="1" si="621"/>
        <v>194295209.29560003</v>
      </c>
      <c r="S5637" s="14">
        <f t="shared" ca="1" si="622"/>
        <v>1101006186.0084002</v>
      </c>
      <c r="T5637" s="11" t="s">
        <v>25</v>
      </c>
      <c r="U5637" s="18" t="s">
        <v>26</v>
      </c>
    </row>
    <row r="5638" spans="1:21" ht="15" customHeight="1" x14ac:dyDescent="0.15">
      <c r="A5638" s="10" t="s">
        <v>5686</v>
      </c>
      <c r="B5638" s="11" t="s">
        <v>41</v>
      </c>
      <c r="C5638" s="11" t="s">
        <v>49</v>
      </c>
      <c r="D5638" s="12">
        <v>45841</v>
      </c>
      <c r="E5638" s="11">
        <v>1877</v>
      </c>
      <c r="F5638" s="11" t="s">
        <v>33</v>
      </c>
      <c r="G5638" s="13">
        <v>301.55</v>
      </c>
      <c r="H5638" s="14">
        <f t="shared" si="616"/>
        <v>566009.35</v>
      </c>
      <c r="I5638" s="14">
        <f>IF(F5638="GHS",H5638,H5638*Assumptions!$B$4)</f>
        <v>566009.35</v>
      </c>
      <c r="J5638" s="15" t="str">
        <f>INDEX(Assumptions!$B$8:$B$12,MATCH(B5638,Assumptions!$A$8:$A$12,0))</f>
        <v>Weighted Average</v>
      </c>
      <c r="K5638" s="16">
        <f>G5638/(1-INDEX(Assumptions!$D$8:$D$12,MATCH(B5638,Assumptions!$A$8:$A$12,0)))</f>
        <v>463.92307692307691</v>
      </c>
      <c r="L5638" s="16">
        <f t="shared" si="617"/>
        <v>9.0465</v>
      </c>
      <c r="M5638" s="16">
        <f t="shared" si="618"/>
        <v>23.196153846153848</v>
      </c>
      <c r="N5638" s="14">
        <f>E5638*(K5638-L5638-M5638)*IF(F5638="GHS",1,Assumptions!$B$4)</f>
        <v>810264.15411538468</v>
      </c>
      <c r="O5638" s="15">
        <f t="shared" ca="1" si="619"/>
        <v>445</v>
      </c>
      <c r="P5638" s="15" t="str">
        <f t="shared" ca="1" si="620"/>
        <v>365d+</v>
      </c>
      <c r="Q5638" s="17">
        <f ca="1">IF(P5638="0-90d",0,IF(P5638="91-180d",INDEX(Assumptions!$F$8:$F$12,MATCH(B5638,Assumptions!$A$8:$A$12,0)),IF(P5638="181-365d",INDEX(Assumptions!$G$8:$G$12,MATCH(B5638,Assumptions!$A$8:$A$12,0)),INDEX(Assumptions!$H$8:$H$12,MATCH(B5638,Assumptions!$A$8:$A$12,0)))))</f>
        <v>0.8</v>
      </c>
      <c r="R5638" s="14">
        <f t="shared" ca="1" si="621"/>
        <v>452807.48</v>
      </c>
      <c r="S5638" s="14">
        <f t="shared" ca="1" si="622"/>
        <v>113201.87</v>
      </c>
      <c r="T5638" s="11" t="s">
        <v>25</v>
      </c>
      <c r="U5638" s="18" t="s">
        <v>26</v>
      </c>
    </row>
    <row r="5639" spans="1:21" ht="15" customHeight="1" x14ac:dyDescent="0.15">
      <c r="A5639" s="10" t="s">
        <v>5687</v>
      </c>
      <c r="B5639" s="11" t="s">
        <v>41</v>
      </c>
      <c r="C5639" s="11" t="s">
        <v>115</v>
      </c>
      <c r="D5639" s="12">
        <v>46068</v>
      </c>
      <c r="E5639" s="11">
        <v>4505</v>
      </c>
      <c r="F5639" s="11" t="s">
        <v>33</v>
      </c>
      <c r="G5639" s="13">
        <v>403.53</v>
      </c>
      <c r="H5639" s="14">
        <f t="shared" si="616"/>
        <v>1817902.65</v>
      </c>
      <c r="I5639" s="14">
        <f>IF(F5639="GHS",H5639,H5639*Assumptions!$B$4)</f>
        <v>1817902.65</v>
      </c>
      <c r="J5639" s="15" t="str">
        <f>INDEX(Assumptions!$B$8:$B$12,MATCH(B5639,Assumptions!$A$8:$A$12,0))</f>
        <v>Weighted Average</v>
      </c>
      <c r="K5639" s="16">
        <f>G5639/(1-INDEX(Assumptions!$D$8:$D$12,MATCH(B5639,Assumptions!$A$8:$A$12,0)))</f>
        <v>620.81538461538457</v>
      </c>
      <c r="L5639" s="16">
        <f t="shared" si="617"/>
        <v>12.105899999999998</v>
      </c>
      <c r="M5639" s="16">
        <f t="shared" si="618"/>
        <v>31.040769230769229</v>
      </c>
      <c r="N5639" s="14">
        <f>E5639*(K5639-L5639-M5639)*IF(F5639="GHS",1,Assumptions!$B$4)</f>
        <v>2602397.5628076922</v>
      </c>
      <c r="O5639" s="15">
        <f t="shared" ca="1" si="619"/>
        <v>218</v>
      </c>
      <c r="P5639" s="15" t="str">
        <f t="shared" ca="1" si="620"/>
        <v>181-365d</v>
      </c>
      <c r="Q5639" s="17">
        <f ca="1">IF(P5639="0-90d",0,IF(P5639="91-180d",INDEX(Assumptions!$F$8:$F$12,MATCH(B5639,Assumptions!$A$8:$A$12,0)),IF(P5639="181-365d",INDEX(Assumptions!$G$8:$G$12,MATCH(B5639,Assumptions!$A$8:$A$12,0)),INDEX(Assumptions!$H$8:$H$12,MATCH(B5639,Assumptions!$A$8:$A$12,0)))))</f>
        <v>0.35</v>
      </c>
      <c r="R5639" s="14">
        <f t="shared" ca="1" si="621"/>
        <v>636265.92749999987</v>
      </c>
      <c r="S5639" s="14">
        <f t="shared" ca="1" si="622"/>
        <v>1181636.7225000001</v>
      </c>
      <c r="T5639" s="11" t="s">
        <v>25</v>
      </c>
      <c r="U5639" s="18" t="s">
        <v>26</v>
      </c>
    </row>
    <row r="5640" spans="1:21" ht="15" customHeight="1" x14ac:dyDescent="0.15">
      <c r="A5640" s="10" t="s">
        <v>5688</v>
      </c>
      <c r="B5640" s="11" t="s">
        <v>41</v>
      </c>
      <c r="C5640" s="11" t="s">
        <v>115</v>
      </c>
      <c r="D5640" s="12">
        <v>46189</v>
      </c>
      <c r="E5640" s="11">
        <v>1343</v>
      </c>
      <c r="F5640" s="11" t="s">
        <v>33</v>
      </c>
      <c r="G5640" s="13">
        <v>523.14</v>
      </c>
      <c r="H5640" s="14">
        <f t="shared" si="616"/>
        <v>702577.02</v>
      </c>
      <c r="I5640" s="14">
        <f>IF(F5640="GHS",H5640,H5640*Assumptions!$B$4)</f>
        <v>702577.02</v>
      </c>
      <c r="J5640" s="15" t="str">
        <f>INDEX(Assumptions!$B$8:$B$12,MATCH(B5640,Assumptions!$A$8:$A$12,0))</f>
        <v>Weighted Average</v>
      </c>
      <c r="K5640" s="16">
        <f>G5640/(1-INDEX(Assumptions!$D$8:$D$12,MATCH(B5640,Assumptions!$A$8:$A$12,0)))</f>
        <v>804.83076923076919</v>
      </c>
      <c r="L5640" s="16">
        <f t="shared" si="617"/>
        <v>15.694199999999999</v>
      </c>
      <c r="M5640" s="16">
        <f t="shared" si="618"/>
        <v>40.241538461538461</v>
      </c>
      <c r="N5640" s="14">
        <f>E5640*(K5640-L5640-M5640)*IF(F5640="GHS",1,Assumptions!$B$4)</f>
        <v>1005766.0263230769</v>
      </c>
      <c r="O5640" s="15">
        <f t="shared" ca="1" si="619"/>
        <v>97</v>
      </c>
      <c r="P5640" s="15" t="str">
        <f t="shared" ca="1" si="620"/>
        <v>91-180d</v>
      </c>
      <c r="Q5640" s="17">
        <f ca="1">IF(P5640="0-90d",0,IF(P5640="91-180d",INDEX(Assumptions!$F$8:$F$12,MATCH(B5640,Assumptions!$A$8:$A$12,0)),IF(P5640="181-365d",INDEX(Assumptions!$G$8:$G$12,MATCH(B5640,Assumptions!$A$8:$A$12,0)),INDEX(Assumptions!$H$8:$H$12,MATCH(B5640,Assumptions!$A$8:$A$12,0)))))</f>
        <v>0.1</v>
      </c>
      <c r="R5640" s="14">
        <f t="shared" ca="1" si="621"/>
        <v>70257.702000000005</v>
      </c>
      <c r="S5640" s="14">
        <f t="shared" ca="1" si="622"/>
        <v>632319.31799999997</v>
      </c>
      <c r="T5640" s="11" t="s">
        <v>25</v>
      </c>
      <c r="U5640" s="18" t="s">
        <v>26</v>
      </c>
    </row>
    <row r="5641" spans="1:21" ht="15" customHeight="1" x14ac:dyDescent="0.15">
      <c r="A5641" s="10" t="s">
        <v>5689</v>
      </c>
      <c r="B5641" s="11" t="s">
        <v>28</v>
      </c>
      <c r="C5641" s="11" t="s">
        <v>29</v>
      </c>
      <c r="D5641" s="12">
        <v>46204</v>
      </c>
      <c r="E5641" s="11">
        <v>2361</v>
      </c>
      <c r="F5641" s="11" t="s">
        <v>24</v>
      </c>
      <c r="G5641" s="13">
        <v>6584.45</v>
      </c>
      <c r="H5641" s="14">
        <f t="shared" si="616"/>
        <v>15545886.449999999</v>
      </c>
      <c r="I5641" s="14">
        <f>IF(F5641="GHS",H5641,H5641*Assumptions!$B$4)</f>
        <v>167895573.66</v>
      </c>
      <c r="J5641" s="15" t="str">
        <f>INDEX(Assumptions!$B$8:$B$12,MATCH(B5641,Assumptions!$A$8:$A$12,0))</f>
        <v>Fair Value Less Costs to Sell</v>
      </c>
      <c r="K5641" s="16">
        <f>G5641/(1-INDEX(Assumptions!$D$8:$D$12,MATCH(B5641,Assumptions!$A$8:$A$12,0)))</f>
        <v>7482.329545454545</v>
      </c>
      <c r="L5641" s="16">
        <f t="shared" si="617"/>
        <v>197.53349999999998</v>
      </c>
      <c r="M5641" s="16">
        <f t="shared" si="618"/>
        <v>374.11647727272725</v>
      </c>
      <c r="N5641" s="14">
        <f>E5641*(K5641-L5641-M5641)*IF(F5641="GHS",1,Assumptions!$B$4)</f>
        <v>176214036.17315456</v>
      </c>
      <c r="O5641" s="15">
        <f t="shared" ca="1" si="619"/>
        <v>82</v>
      </c>
      <c r="P5641" s="15" t="str">
        <f t="shared" ca="1" si="620"/>
        <v>0-90d</v>
      </c>
      <c r="Q5641" s="17">
        <f ca="1">IF(P5641="0-90d",0,IF(P5641="91-180d",INDEX(Assumptions!$F$8:$F$12,MATCH(B5641,Assumptions!$A$8:$A$12,0)),IF(P5641="181-365d",INDEX(Assumptions!$G$8:$G$12,MATCH(B5641,Assumptions!$A$8:$A$12,0)),INDEX(Assumptions!$H$8:$H$12,MATCH(B5641,Assumptions!$A$8:$A$12,0)))))</f>
        <v>0</v>
      </c>
      <c r="R5641" s="14">
        <f t="shared" ca="1" si="621"/>
        <v>0</v>
      </c>
      <c r="S5641" s="14">
        <f t="shared" ca="1" si="622"/>
        <v>167895573.66</v>
      </c>
      <c r="T5641" s="11" t="s">
        <v>25</v>
      </c>
      <c r="U5641" s="18" t="s">
        <v>26</v>
      </c>
    </row>
    <row r="5642" spans="1:21" ht="15" customHeight="1" x14ac:dyDescent="0.15">
      <c r="A5642" s="10" t="s">
        <v>5690</v>
      </c>
      <c r="B5642" s="11" t="s">
        <v>46</v>
      </c>
      <c r="C5642" s="11" t="s">
        <v>52</v>
      </c>
      <c r="D5642" s="12">
        <v>46157</v>
      </c>
      <c r="E5642" s="11">
        <v>2641</v>
      </c>
      <c r="F5642" s="11" t="s">
        <v>33</v>
      </c>
      <c r="G5642" s="13">
        <v>946264.66</v>
      </c>
      <c r="H5642" s="14">
        <f t="shared" si="616"/>
        <v>2499084967.0599999</v>
      </c>
      <c r="I5642" s="14">
        <f>IF(F5642="GHS",H5642,H5642*Assumptions!$B$4)</f>
        <v>2499084967.0599999</v>
      </c>
      <c r="J5642" s="15" t="str">
        <f>INDEX(Assumptions!$B$8:$B$12,MATCH(B5642,Assumptions!$A$8:$A$12,0))</f>
        <v>Specific Identification</v>
      </c>
      <c r="K5642" s="16">
        <f>G5642/(1-INDEX(Assumptions!$D$8:$D$12,MATCH(B5642,Assumptions!$A$8:$A$12,0)))</f>
        <v>1213159.8205128205</v>
      </c>
      <c r="L5642" s="16">
        <f t="shared" si="617"/>
        <v>28387.9398</v>
      </c>
      <c r="M5642" s="16">
        <f t="shared" si="618"/>
        <v>60657.991025641029</v>
      </c>
      <c r="N5642" s="14">
        <f>E5642*(K5642-L5642-M5642)*IF(F5642="GHS",1,Assumptions!$B$4)</f>
        <v>2968784782.6638408</v>
      </c>
      <c r="O5642" s="15">
        <f t="shared" ca="1" si="619"/>
        <v>129</v>
      </c>
      <c r="P5642" s="15" t="str">
        <f t="shared" ca="1" si="620"/>
        <v>91-180d</v>
      </c>
      <c r="Q5642" s="17">
        <f ca="1">IF(P5642="0-90d",0,IF(P5642="91-180d",INDEX(Assumptions!$F$8:$F$12,MATCH(B5642,Assumptions!$A$8:$A$12,0)),IF(P5642="181-365d",INDEX(Assumptions!$G$8:$G$12,MATCH(B5642,Assumptions!$A$8:$A$12,0)),INDEX(Assumptions!$H$8:$H$12,MATCH(B5642,Assumptions!$A$8:$A$12,0)))))</f>
        <v>0</v>
      </c>
      <c r="R5642" s="14">
        <f t="shared" ca="1" si="621"/>
        <v>0</v>
      </c>
      <c r="S5642" s="14">
        <f t="shared" ca="1" si="622"/>
        <v>2499084967.0599999</v>
      </c>
      <c r="T5642" s="11" t="s">
        <v>25</v>
      </c>
      <c r="U5642" s="18" t="s">
        <v>26</v>
      </c>
    </row>
    <row r="5643" spans="1:21" ht="15" customHeight="1" x14ac:dyDescent="0.15">
      <c r="A5643" s="10" t="s">
        <v>5691</v>
      </c>
      <c r="B5643" s="11" t="s">
        <v>46</v>
      </c>
      <c r="C5643" s="11" t="s">
        <v>52</v>
      </c>
      <c r="D5643" s="12">
        <v>46082</v>
      </c>
      <c r="E5643" s="11">
        <v>3926</v>
      </c>
      <c r="F5643" s="11" t="s">
        <v>33</v>
      </c>
      <c r="G5643" s="13">
        <v>733969.39</v>
      </c>
      <c r="H5643" s="14">
        <f t="shared" si="616"/>
        <v>2881563825.1399999</v>
      </c>
      <c r="I5643" s="14">
        <f>IF(F5643="GHS",H5643,H5643*Assumptions!$B$4)</f>
        <v>2881563825.1399999</v>
      </c>
      <c r="J5643" s="15" t="str">
        <f>INDEX(Assumptions!$B$8:$B$12,MATCH(B5643,Assumptions!$A$8:$A$12,0))</f>
        <v>Specific Identification</v>
      </c>
      <c r="K5643" s="16">
        <f>G5643/(1-INDEX(Assumptions!$D$8:$D$12,MATCH(B5643,Assumptions!$A$8:$A$12,0)))</f>
        <v>940986.39743589738</v>
      </c>
      <c r="L5643" s="16">
        <f t="shared" si="617"/>
        <v>22019.081699999999</v>
      </c>
      <c r="M5643" s="16">
        <f t="shared" si="618"/>
        <v>47049.319871794869</v>
      </c>
      <c r="N5643" s="14">
        <f>E5643*(K5643-L5643-M5643)*IF(F5643="GHS",1,Assumptions!$B$4)</f>
        <v>3423150051.7624664</v>
      </c>
      <c r="O5643" s="15">
        <f t="shared" ca="1" si="619"/>
        <v>204</v>
      </c>
      <c r="P5643" s="15" t="str">
        <f t="shared" ca="1" si="620"/>
        <v>181-365d</v>
      </c>
      <c r="Q5643" s="17">
        <f ca="1">IF(P5643="0-90d",0,IF(P5643="91-180d",INDEX(Assumptions!$F$8:$F$12,MATCH(B5643,Assumptions!$A$8:$A$12,0)),IF(P5643="181-365d",INDEX(Assumptions!$G$8:$G$12,MATCH(B5643,Assumptions!$A$8:$A$12,0)),INDEX(Assumptions!$H$8:$H$12,MATCH(B5643,Assumptions!$A$8:$A$12,0)))))</f>
        <v>0.05</v>
      </c>
      <c r="R5643" s="14">
        <f t="shared" ca="1" si="621"/>
        <v>144078191.257</v>
      </c>
      <c r="S5643" s="14">
        <f t="shared" ca="1" si="622"/>
        <v>2737485633.8829999</v>
      </c>
      <c r="T5643" s="11" t="s">
        <v>25</v>
      </c>
      <c r="U5643" s="18" t="s">
        <v>26</v>
      </c>
    </row>
    <row r="5644" spans="1:21" ht="15" customHeight="1" x14ac:dyDescent="0.15">
      <c r="A5644" s="10" t="s">
        <v>5692</v>
      </c>
      <c r="B5644" s="11" t="s">
        <v>41</v>
      </c>
      <c r="C5644" s="11" t="s">
        <v>49</v>
      </c>
      <c r="D5644" s="12">
        <v>46159</v>
      </c>
      <c r="E5644" s="11">
        <v>1607</v>
      </c>
      <c r="F5644" s="11" t="s">
        <v>33</v>
      </c>
      <c r="G5644" s="13">
        <v>500.37</v>
      </c>
      <c r="H5644" s="14">
        <f t="shared" si="616"/>
        <v>804094.59</v>
      </c>
      <c r="I5644" s="14">
        <f>IF(F5644="GHS",H5644,H5644*Assumptions!$B$4)</f>
        <v>804094.59</v>
      </c>
      <c r="J5644" s="15" t="str">
        <f>INDEX(Assumptions!$B$8:$B$12,MATCH(B5644,Assumptions!$A$8:$A$12,0))</f>
        <v>Weighted Average</v>
      </c>
      <c r="K5644" s="16">
        <f>G5644/(1-INDEX(Assumptions!$D$8:$D$12,MATCH(B5644,Assumptions!$A$8:$A$12,0)))</f>
        <v>769.8</v>
      </c>
      <c r="L5644" s="16">
        <f t="shared" si="617"/>
        <v>15.011099999999999</v>
      </c>
      <c r="M5644" s="16">
        <f t="shared" si="618"/>
        <v>38.49</v>
      </c>
      <c r="N5644" s="14">
        <f>E5644*(K5644-L5644-M5644)*IF(F5644="GHS",1,Assumptions!$B$4)</f>
        <v>1151092.3322999999</v>
      </c>
      <c r="O5644" s="15">
        <f t="shared" ca="1" si="619"/>
        <v>127</v>
      </c>
      <c r="P5644" s="15" t="str">
        <f t="shared" ca="1" si="620"/>
        <v>91-180d</v>
      </c>
      <c r="Q5644" s="17">
        <f ca="1">IF(P5644="0-90d",0,IF(P5644="91-180d",INDEX(Assumptions!$F$8:$F$12,MATCH(B5644,Assumptions!$A$8:$A$12,0)),IF(P5644="181-365d",INDEX(Assumptions!$G$8:$G$12,MATCH(B5644,Assumptions!$A$8:$A$12,0)),INDEX(Assumptions!$H$8:$H$12,MATCH(B5644,Assumptions!$A$8:$A$12,0)))))</f>
        <v>0.1</v>
      </c>
      <c r="R5644" s="14">
        <f t="shared" ca="1" si="621"/>
        <v>80409.459000000003</v>
      </c>
      <c r="S5644" s="14">
        <f t="shared" ca="1" si="622"/>
        <v>723685.13099999994</v>
      </c>
      <c r="T5644" s="11" t="s">
        <v>25</v>
      </c>
      <c r="U5644" s="18" t="s">
        <v>26</v>
      </c>
    </row>
    <row r="5645" spans="1:21" ht="15" customHeight="1" x14ac:dyDescent="0.15">
      <c r="A5645" s="10" t="s">
        <v>5693</v>
      </c>
      <c r="B5645" s="11" t="s">
        <v>46</v>
      </c>
      <c r="C5645" s="11" t="s">
        <v>47</v>
      </c>
      <c r="D5645" s="12">
        <v>45968</v>
      </c>
      <c r="E5645" s="11">
        <v>4597</v>
      </c>
      <c r="F5645" s="11" t="s">
        <v>33</v>
      </c>
      <c r="G5645" s="13">
        <v>841484.43</v>
      </c>
      <c r="H5645" s="14">
        <f t="shared" si="616"/>
        <v>3868303924.71</v>
      </c>
      <c r="I5645" s="14">
        <f>IF(F5645="GHS",H5645,H5645*Assumptions!$B$4)</f>
        <v>3868303924.71</v>
      </c>
      <c r="J5645" s="15" t="str">
        <f>INDEX(Assumptions!$B$8:$B$12,MATCH(B5645,Assumptions!$A$8:$A$12,0))</f>
        <v>Specific Identification</v>
      </c>
      <c r="K5645" s="16">
        <f>G5645/(1-INDEX(Assumptions!$D$8:$D$12,MATCH(B5645,Assumptions!$A$8:$A$12,0)))</f>
        <v>1078826.1923076923</v>
      </c>
      <c r="L5645" s="16">
        <f t="shared" si="617"/>
        <v>25244.532900000002</v>
      </c>
      <c r="M5645" s="16">
        <f t="shared" si="618"/>
        <v>53941.309615384613</v>
      </c>
      <c r="N5645" s="14">
        <f>E5645*(K5645-L5645-M5645)*IF(F5645="GHS",1,Assumptions!$B$4)</f>
        <v>4595346687.9952383</v>
      </c>
      <c r="O5645" s="15">
        <f t="shared" ca="1" si="619"/>
        <v>318</v>
      </c>
      <c r="P5645" s="15" t="str">
        <f t="shared" ca="1" si="620"/>
        <v>181-365d</v>
      </c>
      <c r="Q5645" s="17">
        <f ca="1">IF(P5645="0-90d",0,IF(P5645="91-180d",INDEX(Assumptions!$F$8:$F$12,MATCH(B5645,Assumptions!$A$8:$A$12,0)),IF(P5645="181-365d",INDEX(Assumptions!$G$8:$G$12,MATCH(B5645,Assumptions!$A$8:$A$12,0)),INDEX(Assumptions!$H$8:$H$12,MATCH(B5645,Assumptions!$A$8:$A$12,0)))))</f>
        <v>0.05</v>
      </c>
      <c r="R5645" s="14">
        <f t="shared" ca="1" si="621"/>
        <v>193415196.23550001</v>
      </c>
      <c r="S5645" s="14">
        <f t="shared" ca="1" si="622"/>
        <v>3674888728.4745002</v>
      </c>
      <c r="T5645" s="11" t="s">
        <v>25</v>
      </c>
      <c r="U5645" s="18" t="s">
        <v>26</v>
      </c>
    </row>
    <row r="5646" spans="1:21" ht="15" customHeight="1" x14ac:dyDescent="0.15">
      <c r="A5646" s="10" t="s">
        <v>5694</v>
      </c>
      <c r="B5646" s="11" t="s">
        <v>31</v>
      </c>
      <c r="C5646" s="11" t="s">
        <v>63</v>
      </c>
      <c r="D5646" s="12">
        <v>46118</v>
      </c>
      <c r="E5646" s="11">
        <v>3389</v>
      </c>
      <c r="F5646" s="11" t="s">
        <v>33</v>
      </c>
      <c r="G5646" s="13">
        <v>2749.52</v>
      </c>
      <c r="H5646" s="14">
        <f t="shared" si="616"/>
        <v>9318123.2799999993</v>
      </c>
      <c r="I5646" s="14">
        <f>IF(F5646="GHS",H5646,H5646*Assumptions!$B$4)</f>
        <v>9318123.2799999993</v>
      </c>
      <c r="J5646" s="15" t="str">
        <f>INDEX(Assumptions!$B$8:$B$12,MATCH(B5646,Assumptions!$A$8:$A$12,0))</f>
        <v>Weighted Average</v>
      </c>
      <c r="K5646" s="16">
        <f>G5646/(1-INDEX(Assumptions!$D$8:$D$12,MATCH(B5646,Assumptions!$A$8:$A$12,0)))</f>
        <v>3818.7777777777778</v>
      </c>
      <c r="L5646" s="16">
        <f t="shared" si="617"/>
        <v>82.485599999999991</v>
      </c>
      <c r="M5646" s="16">
        <f t="shared" si="618"/>
        <v>190.9388888888889</v>
      </c>
      <c r="N5646" s="14">
        <f>E5646*(K5646-L5646-M5646)*IF(F5646="GHS",1,Assumptions!$B$4)</f>
        <v>12015202.296044445</v>
      </c>
      <c r="O5646" s="15">
        <f t="shared" ca="1" si="619"/>
        <v>168</v>
      </c>
      <c r="P5646" s="15" t="str">
        <f t="shared" ca="1" si="620"/>
        <v>91-180d</v>
      </c>
      <c r="Q5646" s="17">
        <f ca="1">IF(P5646="0-90d",0,IF(P5646="91-180d",INDEX(Assumptions!$F$8:$F$12,MATCH(B5646,Assumptions!$A$8:$A$12,0)),IF(P5646="181-365d",INDEX(Assumptions!$G$8:$G$12,MATCH(B5646,Assumptions!$A$8:$A$12,0)),INDEX(Assumptions!$H$8:$H$12,MATCH(B5646,Assumptions!$A$8:$A$12,0)))))</f>
        <v>0.05</v>
      </c>
      <c r="R5646" s="14">
        <f t="shared" ca="1" si="621"/>
        <v>465906.16399999999</v>
      </c>
      <c r="S5646" s="14">
        <f t="shared" ca="1" si="622"/>
        <v>8852217.1159999985</v>
      </c>
      <c r="T5646" s="11" t="s">
        <v>25</v>
      </c>
      <c r="U5646" s="18" t="s">
        <v>36</v>
      </c>
    </row>
    <row r="5647" spans="1:21" ht="15" customHeight="1" x14ac:dyDescent="0.15">
      <c r="A5647" s="10" t="s">
        <v>5695</v>
      </c>
      <c r="B5647" s="11" t="s">
        <v>28</v>
      </c>
      <c r="C5647" s="11" t="s">
        <v>38</v>
      </c>
      <c r="D5647" s="12">
        <v>45965</v>
      </c>
      <c r="E5647" s="11">
        <v>2133</v>
      </c>
      <c r="F5647" s="11" t="s">
        <v>24</v>
      </c>
      <c r="G5647" s="13">
        <v>8797.7800000000007</v>
      </c>
      <c r="H5647" s="14">
        <f t="shared" si="616"/>
        <v>18765664.740000002</v>
      </c>
      <c r="I5647" s="14">
        <f>IF(F5647="GHS",H5647,H5647*Assumptions!$B$4)</f>
        <v>202669179.19200003</v>
      </c>
      <c r="J5647" s="15" t="str">
        <f>INDEX(Assumptions!$B$8:$B$12,MATCH(B5647,Assumptions!$A$8:$A$12,0))</f>
        <v>Fair Value Less Costs to Sell</v>
      </c>
      <c r="K5647" s="16">
        <f>G5647/(1-INDEX(Assumptions!$D$8:$D$12,MATCH(B5647,Assumptions!$A$8:$A$12,0)))</f>
        <v>9997.4772727272739</v>
      </c>
      <c r="L5647" s="16">
        <f t="shared" si="617"/>
        <v>263.93340000000001</v>
      </c>
      <c r="M5647" s="16">
        <f t="shared" si="618"/>
        <v>499.87386363636369</v>
      </c>
      <c r="N5647" s="14">
        <f>E5647*(K5647-L5647-M5647)*IF(F5647="GHS",1,Assumptions!$B$4)</f>
        <v>212710515.79742187</v>
      </c>
      <c r="O5647" s="15">
        <f t="shared" ca="1" si="619"/>
        <v>321</v>
      </c>
      <c r="P5647" s="15" t="str">
        <f t="shared" ca="1" si="620"/>
        <v>181-365d</v>
      </c>
      <c r="Q5647" s="17">
        <f ca="1">IF(P5647="0-90d",0,IF(P5647="91-180d",INDEX(Assumptions!$F$8:$F$12,MATCH(B5647,Assumptions!$A$8:$A$12,0)),IF(P5647="181-365d",INDEX(Assumptions!$G$8:$G$12,MATCH(B5647,Assumptions!$A$8:$A$12,0)),INDEX(Assumptions!$H$8:$H$12,MATCH(B5647,Assumptions!$A$8:$A$12,0)))))</f>
        <v>0.1</v>
      </c>
      <c r="R5647" s="14">
        <f t="shared" ca="1" si="621"/>
        <v>20266917.919200003</v>
      </c>
      <c r="S5647" s="14">
        <f t="shared" ca="1" si="622"/>
        <v>182402261.27280003</v>
      </c>
      <c r="T5647" s="11" t="s">
        <v>25</v>
      </c>
      <c r="U5647" s="18" t="s">
        <v>26</v>
      </c>
    </row>
    <row r="5648" spans="1:21" ht="15" customHeight="1" x14ac:dyDescent="0.15">
      <c r="A5648" s="10" t="s">
        <v>5696</v>
      </c>
      <c r="B5648" s="11" t="s">
        <v>41</v>
      </c>
      <c r="C5648" s="11" t="s">
        <v>44</v>
      </c>
      <c r="D5648" s="12">
        <v>45921</v>
      </c>
      <c r="E5648" s="11">
        <v>1586</v>
      </c>
      <c r="F5648" s="11" t="s">
        <v>33</v>
      </c>
      <c r="G5648" s="13">
        <v>300.08</v>
      </c>
      <c r="H5648" s="14">
        <f t="shared" si="616"/>
        <v>475926.87999999995</v>
      </c>
      <c r="I5648" s="14">
        <f>IF(F5648="GHS",H5648,H5648*Assumptions!$B$4)</f>
        <v>475926.87999999995</v>
      </c>
      <c r="J5648" s="15" t="str">
        <f>INDEX(Assumptions!$B$8:$B$12,MATCH(B5648,Assumptions!$A$8:$A$12,0))</f>
        <v>Weighted Average</v>
      </c>
      <c r="K5648" s="16">
        <f>G5648/(1-INDEX(Assumptions!$D$8:$D$12,MATCH(B5648,Assumptions!$A$8:$A$12,0)))</f>
        <v>461.66153846153844</v>
      </c>
      <c r="L5648" s="16">
        <f t="shared" si="617"/>
        <v>9.0023999999999997</v>
      </c>
      <c r="M5648" s="16">
        <f t="shared" si="618"/>
        <v>23.083076923076923</v>
      </c>
      <c r="N5648" s="14">
        <f>E5648*(K5648-L5648-M5648)*IF(F5648="GHS",1,Assumptions!$B$4)</f>
        <v>681307.63359999994</v>
      </c>
      <c r="O5648" s="15">
        <f t="shared" ca="1" si="619"/>
        <v>365</v>
      </c>
      <c r="P5648" s="15" t="str">
        <f t="shared" ca="1" si="620"/>
        <v>181-365d</v>
      </c>
      <c r="Q5648" s="17">
        <f ca="1">IF(P5648="0-90d",0,IF(P5648="91-180d",INDEX(Assumptions!$F$8:$F$12,MATCH(B5648,Assumptions!$A$8:$A$12,0)),IF(P5648="181-365d",INDEX(Assumptions!$G$8:$G$12,MATCH(B5648,Assumptions!$A$8:$A$12,0)),INDEX(Assumptions!$H$8:$H$12,MATCH(B5648,Assumptions!$A$8:$A$12,0)))))</f>
        <v>0.35</v>
      </c>
      <c r="R5648" s="14">
        <f t="shared" ca="1" si="621"/>
        <v>166574.40799999997</v>
      </c>
      <c r="S5648" s="14">
        <f t="shared" ca="1" si="622"/>
        <v>309352.47199999995</v>
      </c>
      <c r="T5648" s="11" t="s">
        <v>25</v>
      </c>
      <c r="U5648" s="18" t="s">
        <v>26</v>
      </c>
    </row>
    <row r="5649" spans="1:21" ht="15" customHeight="1" x14ac:dyDescent="0.15">
      <c r="A5649" s="10" t="s">
        <v>5697</v>
      </c>
      <c r="B5649" s="11" t="s">
        <v>31</v>
      </c>
      <c r="C5649" s="11" t="s">
        <v>76</v>
      </c>
      <c r="D5649" s="12">
        <v>45813</v>
      </c>
      <c r="E5649" s="11">
        <v>3392</v>
      </c>
      <c r="F5649" s="11" t="s">
        <v>33</v>
      </c>
      <c r="G5649" s="13">
        <v>820.13</v>
      </c>
      <c r="H5649" s="14">
        <f t="shared" si="616"/>
        <v>2781880.96</v>
      </c>
      <c r="I5649" s="14">
        <f>IF(F5649="GHS",H5649,H5649*Assumptions!$B$4)</f>
        <v>2781880.96</v>
      </c>
      <c r="J5649" s="15" t="str">
        <f>INDEX(Assumptions!$B$8:$B$12,MATCH(B5649,Assumptions!$A$8:$A$12,0))</f>
        <v>Weighted Average</v>
      </c>
      <c r="K5649" s="16">
        <f>G5649/(1-INDEX(Assumptions!$D$8:$D$12,MATCH(B5649,Assumptions!$A$8:$A$12,0)))</f>
        <v>1139.0694444444446</v>
      </c>
      <c r="L5649" s="16">
        <f t="shared" si="617"/>
        <v>24.603899999999999</v>
      </c>
      <c r="M5649" s="16">
        <f t="shared" si="618"/>
        <v>56.953472222222231</v>
      </c>
      <c r="N5649" s="14">
        <f>E5649*(K5649-L5649-M5649)*IF(F5649="GHS",1,Assumptions!$B$4)</f>
        <v>3587080.9489777782</v>
      </c>
      <c r="O5649" s="15">
        <f t="shared" ca="1" si="619"/>
        <v>473</v>
      </c>
      <c r="P5649" s="15" t="str">
        <f t="shared" ca="1" si="620"/>
        <v>365d+</v>
      </c>
      <c r="Q5649" s="17">
        <f ca="1">IF(P5649="0-90d",0,IF(P5649="91-180d",INDEX(Assumptions!$F$8:$F$12,MATCH(B5649,Assumptions!$A$8:$A$12,0)),IF(P5649="181-365d",INDEX(Assumptions!$G$8:$G$12,MATCH(B5649,Assumptions!$A$8:$A$12,0)),INDEX(Assumptions!$H$8:$H$12,MATCH(B5649,Assumptions!$A$8:$A$12,0)))))</f>
        <v>0.6</v>
      </c>
      <c r="R5649" s="14">
        <f t="shared" ca="1" si="621"/>
        <v>1669128.5759999999</v>
      </c>
      <c r="S5649" s="14">
        <f t="shared" ca="1" si="622"/>
        <v>1112752.3840000001</v>
      </c>
      <c r="T5649" s="11" t="s">
        <v>25</v>
      </c>
      <c r="U5649" s="18" t="s">
        <v>36</v>
      </c>
    </row>
    <row r="5650" spans="1:21" ht="15" customHeight="1" x14ac:dyDescent="0.15">
      <c r="A5650" s="10" t="s">
        <v>5698</v>
      </c>
      <c r="B5650" s="11" t="s">
        <v>31</v>
      </c>
      <c r="C5650" s="11" t="s">
        <v>32</v>
      </c>
      <c r="D5650" s="12">
        <v>45730</v>
      </c>
      <c r="E5650" s="11">
        <v>1900</v>
      </c>
      <c r="F5650" s="11" t="s">
        <v>33</v>
      </c>
      <c r="G5650" s="13">
        <v>4755.8</v>
      </c>
      <c r="H5650" s="14">
        <f t="shared" si="616"/>
        <v>9036020</v>
      </c>
      <c r="I5650" s="14">
        <f>IF(F5650="GHS",H5650,H5650*Assumptions!$B$4)</f>
        <v>9036020</v>
      </c>
      <c r="J5650" s="15" t="str">
        <f>INDEX(Assumptions!$B$8:$B$12,MATCH(B5650,Assumptions!$A$8:$A$12,0))</f>
        <v>Weighted Average</v>
      </c>
      <c r="K5650" s="16">
        <f>G5650/(1-INDEX(Assumptions!$D$8:$D$12,MATCH(B5650,Assumptions!$A$8:$A$12,0)))</f>
        <v>6605.2777777777783</v>
      </c>
      <c r="L5650" s="16">
        <f t="shared" si="617"/>
        <v>142.67400000000001</v>
      </c>
      <c r="M5650" s="16">
        <f t="shared" si="618"/>
        <v>330.26388888888891</v>
      </c>
      <c r="N5650" s="14">
        <f>E5650*(K5650-L5650-M5650)*IF(F5650="GHS",1,Assumptions!$B$4)</f>
        <v>11651445.78888889</v>
      </c>
      <c r="O5650" s="15">
        <f t="shared" ca="1" si="619"/>
        <v>556</v>
      </c>
      <c r="P5650" s="15" t="str">
        <f t="shared" ca="1" si="620"/>
        <v>365d+</v>
      </c>
      <c r="Q5650" s="17">
        <f ca="1">IF(P5650="0-90d",0,IF(P5650="91-180d",INDEX(Assumptions!$F$8:$F$12,MATCH(B5650,Assumptions!$A$8:$A$12,0)),IF(P5650="181-365d",INDEX(Assumptions!$G$8:$G$12,MATCH(B5650,Assumptions!$A$8:$A$12,0)),INDEX(Assumptions!$H$8:$H$12,MATCH(B5650,Assumptions!$A$8:$A$12,0)))))</f>
        <v>0.6</v>
      </c>
      <c r="R5650" s="14">
        <f t="shared" ca="1" si="621"/>
        <v>5421612</v>
      </c>
      <c r="S5650" s="14">
        <f t="shared" ca="1" si="622"/>
        <v>3614408</v>
      </c>
      <c r="T5650" s="11" t="s">
        <v>50</v>
      </c>
      <c r="U5650" s="18" t="s">
        <v>36</v>
      </c>
    </row>
    <row r="5651" spans="1:21" ht="15" customHeight="1" x14ac:dyDescent="0.15">
      <c r="A5651" s="10" t="s">
        <v>5699</v>
      </c>
      <c r="B5651" s="11" t="s">
        <v>31</v>
      </c>
      <c r="C5651" s="11" t="s">
        <v>63</v>
      </c>
      <c r="D5651" s="12">
        <v>45979</v>
      </c>
      <c r="E5651" s="11">
        <v>1657</v>
      </c>
      <c r="F5651" s="11" t="s">
        <v>33</v>
      </c>
      <c r="G5651" s="13">
        <v>2365.5700000000002</v>
      </c>
      <c r="H5651" s="14">
        <f t="shared" si="616"/>
        <v>3919749.49</v>
      </c>
      <c r="I5651" s="14">
        <f>IF(F5651="GHS",H5651,H5651*Assumptions!$B$4)</f>
        <v>3919749.49</v>
      </c>
      <c r="J5651" s="15" t="str">
        <f>INDEX(Assumptions!$B$8:$B$12,MATCH(B5651,Assumptions!$A$8:$A$12,0))</f>
        <v>Weighted Average</v>
      </c>
      <c r="K5651" s="16">
        <f>G5651/(1-INDEX(Assumptions!$D$8:$D$12,MATCH(B5651,Assumptions!$A$8:$A$12,0)))</f>
        <v>3285.5138888888891</v>
      </c>
      <c r="L5651" s="16">
        <f t="shared" si="617"/>
        <v>70.967100000000002</v>
      </c>
      <c r="M5651" s="16">
        <f t="shared" si="618"/>
        <v>164.27569444444447</v>
      </c>
      <c r="N5651" s="14">
        <f>E5651*(K5651-L5651-M5651)*IF(F5651="GHS",1,Assumptions!$B$4)</f>
        <v>5054299.2034944454</v>
      </c>
      <c r="O5651" s="15">
        <f t="shared" ca="1" si="619"/>
        <v>307</v>
      </c>
      <c r="P5651" s="15" t="str">
        <f t="shared" ca="1" si="620"/>
        <v>181-365d</v>
      </c>
      <c r="Q5651" s="17">
        <f ca="1">IF(P5651="0-90d",0,IF(P5651="91-180d",INDEX(Assumptions!$F$8:$F$12,MATCH(B5651,Assumptions!$A$8:$A$12,0)),IF(P5651="181-365d",INDEX(Assumptions!$G$8:$G$12,MATCH(B5651,Assumptions!$A$8:$A$12,0)),INDEX(Assumptions!$H$8:$H$12,MATCH(B5651,Assumptions!$A$8:$A$12,0)))))</f>
        <v>0.2</v>
      </c>
      <c r="R5651" s="14">
        <f t="shared" ca="1" si="621"/>
        <v>783949.89800000004</v>
      </c>
      <c r="S5651" s="14">
        <f t="shared" si="622"/>
        <v>0</v>
      </c>
      <c r="T5651" s="11" t="s">
        <v>39</v>
      </c>
      <c r="U5651" s="18" t="s">
        <v>26</v>
      </c>
    </row>
    <row r="5652" spans="1:21" ht="15" customHeight="1" x14ac:dyDescent="0.15">
      <c r="A5652" s="10" t="s">
        <v>5700</v>
      </c>
      <c r="B5652" s="11" t="s">
        <v>22</v>
      </c>
      <c r="C5652" s="11" t="s">
        <v>23</v>
      </c>
      <c r="D5652" s="12">
        <v>45876</v>
      </c>
      <c r="E5652" s="11">
        <v>3042</v>
      </c>
      <c r="F5652" s="11" t="s">
        <v>24</v>
      </c>
      <c r="G5652" s="13">
        <v>79272.759999999995</v>
      </c>
      <c r="H5652" s="14">
        <f t="shared" si="616"/>
        <v>241147735.91999999</v>
      </c>
      <c r="I5652" s="14">
        <f>IF(F5652="GHS",H5652,H5652*Assumptions!$B$4)</f>
        <v>2604395547.9359999</v>
      </c>
      <c r="J5652" s="15" t="str">
        <f>INDEX(Assumptions!$B$8:$B$12,MATCH(B5652,Assumptions!$A$8:$A$12,0))</f>
        <v>FIFO</v>
      </c>
      <c r="K5652" s="16">
        <f>G5652/(1-INDEX(Assumptions!$D$8:$D$12,MATCH(B5652,Assumptions!$A$8:$A$12,0)))</f>
        <v>96674.097560975599</v>
      </c>
      <c r="L5652" s="16">
        <f t="shared" si="617"/>
        <v>2378.1827999999996</v>
      </c>
      <c r="M5652" s="16">
        <f t="shared" si="618"/>
        <v>4833.7048780487803</v>
      </c>
      <c r="N5652" s="14">
        <f>E5652*(K5652-L5652-M5652)*IF(F5652="GHS",1,Assumptions!$B$4)</f>
        <v>2939155658.6097245</v>
      </c>
      <c r="O5652" s="15">
        <f t="shared" ca="1" si="619"/>
        <v>410</v>
      </c>
      <c r="P5652" s="15" t="str">
        <f t="shared" ca="1" si="620"/>
        <v>365d+</v>
      </c>
      <c r="Q5652" s="17">
        <f ca="1">IF(P5652="0-90d",0,IF(P5652="91-180d",INDEX(Assumptions!$F$8:$F$12,MATCH(B5652,Assumptions!$A$8:$A$12,0)),IF(P5652="181-365d",INDEX(Assumptions!$G$8:$G$12,MATCH(B5652,Assumptions!$A$8:$A$12,0)),INDEX(Assumptions!$H$8:$H$12,MATCH(B5652,Assumptions!$A$8:$A$12,0)))))</f>
        <v>0.5</v>
      </c>
      <c r="R5652" s="14">
        <f t="shared" ca="1" si="621"/>
        <v>1302197773.9679999</v>
      </c>
      <c r="S5652" s="14">
        <f t="shared" si="622"/>
        <v>0</v>
      </c>
      <c r="T5652" s="11" t="s">
        <v>39</v>
      </c>
      <c r="U5652" s="18" t="s">
        <v>26</v>
      </c>
    </row>
    <row r="5653" spans="1:21" ht="15" customHeight="1" x14ac:dyDescent="0.15">
      <c r="A5653" s="10" t="s">
        <v>5701</v>
      </c>
      <c r="B5653" s="11" t="s">
        <v>41</v>
      </c>
      <c r="C5653" s="11" t="s">
        <v>42</v>
      </c>
      <c r="D5653" s="12">
        <v>45955</v>
      </c>
      <c r="E5653" s="11">
        <v>2674</v>
      </c>
      <c r="F5653" s="11" t="s">
        <v>33</v>
      </c>
      <c r="G5653" s="13">
        <v>421.99</v>
      </c>
      <c r="H5653" s="14">
        <f t="shared" si="616"/>
        <v>1128401.26</v>
      </c>
      <c r="I5653" s="14">
        <f>IF(F5653="GHS",H5653,H5653*Assumptions!$B$4)</f>
        <v>1128401.26</v>
      </c>
      <c r="J5653" s="15" t="str">
        <f>INDEX(Assumptions!$B$8:$B$12,MATCH(B5653,Assumptions!$A$8:$A$12,0))</f>
        <v>Weighted Average</v>
      </c>
      <c r="K5653" s="16">
        <f>G5653/(1-INDEX(Assumptions!$D$8:$D$12,MATCH(B5653,Assumptions!$A$8:$A$12,0)))</f>
        <v>649.21538461538455</v>
      </c>
      <c r="L5653" s="16">
        <f t="shared" si="617"/>
        <v>12.659699999999999</v>
      </c>
      <c r="M5653" s="16">
        <f t="shared" si="618"/>
        <v>32.46076923076923</v>
      </c>
      <c r="N5653" s="14">
        <f>E5653*(K5653-L5653-M5653)*IF(F5653="GHS",1,Assumptions!$B$4)</f>
        <v>1615349.8037384613</v>
      </c>
      <c r="O5653" s="15">
        <f t="shared" ca="1" si="619"/>
        <v>331</v>
      </c>
      <c r="P5653" s="15" t="str">
        <f t="shared" ca="1" si="620"/>
        <v>181-365d</v>
      </c>
      <c r="Q5653" s="17">
        <f ca="1">IF(P5653="0-90d",0,IF(P5653="91-180d",INDEX(Assumptions!$F$8:$F$12,MATCH(B5653,Assumptions!$A$8:$A$12,0)),IF(P5653="181-365d",INDEX(Assumptions!$G$8:$G$12,MATCH(B5653,Assumptions!$A$8:$A$12,0)),INDEX(Assumptions!$H$8:$H$12,MATCH(B5653,Assumptions!$A$8:$A$12,0)))))</f>
        <v>0.35</v>
      </c>
      <c r="R5653" s="14">
        <f t="shared" ca="1" si="621"/>
        <v>394940.44099999999</v>
      </c>
      <c r="S5653" s="14">
        <f t="shared" ca="1" si="622"/>
        <v>733460.81900000002</v>
      </c>
      <c r="T5653" s="11" t="s">
        <v>25</v>
      </c>
      <c r="U5653" s="18" t="s">
        <v>26</v>
      </c>
    </row>
    <row r="5654" spans="1:21" ht="15" customHeight="1" x14ac:dyDescent="0.15">
      <c r="A5654" s="10" t="s">
        <v>5702</v>
      </c>
      <c r="B5654" s="11" t="s">
        <v>41</v>
      </c>
      <c r="C5654" s="11" t="s">
        <v>49</v>
      </c>
      <c r="D5654" s="12">
        <v>45893</v>
      </c>
      <c r="E5654" s="11">
        <v>3538</v>
      </c>
      <c r="F5654" s="11" t="s">
        <v>33</v>
      </c>
      <c r="G5654" s="13">
        <v>181.53</v>
      </c>
      <c r="H5654" s="14">
        <f t="shared" si="616"/>
        <v>642253.14</v>
      </c>
      <c r="I5654" s="14">
        <f>IF(F5654="GHS",H5654,H5654*Assumptions!$B$4)</f>
        <v>642253.14</v>
      </c>
      <c r="J5654" s="15" t="str">
        <f>INDEX(Assumptions!$B$8:$B$12,MATCH(B5654,Assumptions!$A$8:$A$12,0))</f>
        <v>Weighted Average</v>
      </c>
      <c r="K5654" s="16">
        <f>G5654/(1-INDEX(Assumptions!$D$8:$D$12,MATCH(B5654,Assumptions!$A$8:$A$12,0)))</f>
        <v>279.27692307692308</v>
      </c>
      <c r="L5654" s="16">
        <f t="shared" si="617"/>
        <v>5.4459</v>
      </c>
      <c r="M5654" s="16">
        <f t="shared" si="618"/>
        <v>13.963846153846156</v>
      </c>
      <c r="N5654" s="14">
        <f>E5654*(K5654-L5654-M5654)*IF(F5654="GHS",1,Assumptions!$B$4)</f>
        <v>919410.07195384626</v>
      </c>
      <c r="O5654" s="15">
        <f t="shared" ca="1" si="619"/>
        <v>393</v>
      </c>
      <c r="P5654" s="15" t="str">
        <f t="shared" ca="1" si="620"/>
        <v>365d+</v>
      </c>
      <c r="Q5654" s="17">
        <f ca="1">IF(P5654="0-90d",0,IF(P5654="91-180d",INDEX(Assumptions!$F$8:$F$12,MATCH(B5654,Assumptions!$A$8:$A$12,0)),IF(P5654="181-365d",INDEX(Assumptions!$G$8:$G$12,MATCH(B5654,Assumptions!$A$8:$A$12,0)),INDEX(Assumptions!$H$8:$H$12,MATCH(B5654,Assumptions!$A$8:$A$12,0)))))</f>
        <v>0.8</v>
      </c>
      <c r="R5654" s="14">
        <f t="shared" ca="1" si="621"/>
        <v>513802.51200000005</v>
      </c>
      <c r="S5654" s="14">
        <f t="shared" si="622"/>
        <v>0</v>
      </c>
      <c r="T5654" s="11" t="s">
        <v>39</v>
      </c>
      <c r="U5654" s="18" t="s">
        <v>26</v>
      </c>
    </row>
    <row r="5655" spans="1:21" ht="15" customHeight="1" x14ac:dyDescent="0.15">
      <c r="A5655" s="10" t="s">
        <v>5703</v>
      </c>
      <c r="B5655" s="11" t="s">
        <v>28</v>
      </c>
      <c r="C5655" s="11" t="s">
        <v>38</v>
      </c>
      <c r="D5655" s="12">
        <v>45923</v>
      </c>
      <c r="E5655" s="11">
        <v>1773</v>
      </c>
      <c r="F5655" s="11" t="s">
        <v>24</v>
      </c>
      <c r="G5655" s="13">
        <v>9614.33</v>
      </c>
      <c r="H5655" s="14">
        <f t="shared" si="616"/>
        <v>17046207.09</v>
      </c>
      <c r="I5655" s="14">
        <f>IF(F5655="GHS",H5655,H5655*Assumptions!$B$4)</f>
        <v>184099036.572</v>
      </c>
      <c r="J5655" s="15" t="str">
        <f>INDEX(Assumptions!$B$8:$B$12,MATCH(B5655,Assumptions!$A$8:$A$12,0))</f>
        <v>Fair Value Less Costs to Sell</v>
      </c>
      <c r="K5655" s="16">
        <f>G5655/(1-INDEX(Assumptions!$D$8:$D$12,MATCH(B5655,Assumptions!$A$8:$A$12,0)))</f>
        <v>10925.375</v>
      </c>
      <c r="L5655" s="16">
        <f t="shared" si="617"/>
        <v>288.42989999999998</v>
      </c>
      <c r="M5655" s="16">
        <f t="shared" si="618"/>
        <v>546.26875000000007</v>
      </c>
      <c r="N5655" s="14">
        <f>E5655*(K5655-L5655-M5655)*IF(F5655="GHS",1,Assumptions!$B$4)</f>
        <v>193220307.02034006</v>
      </c>
      <c r="O5655" s="15">
        <f t="shared" ca="1" si="619"/>
        <v>363</v>
      </c>
      <c r="P5655" s="15" t="str">
        <f t="shared" ca="1" si="620"/>
        <v>181-365d</v>
      </c>
      <c r="Q5655" s="17">
        <f ca="1">IF(P5655="0-90d",0,IF(P5655="91-180d",INDEX(Assumptions!$F$8:$F$12,MATCH(B5655,Assumptions!$A$8:$A$12,0)),IF(P5655="181-365d",INDEX(Assumptions!$G$8:$G$12,MATCH(B5655,Assumptions!$A$8:$A$12,0)),INDEX(Assumptions!$H$8:$H$12,MATCH(B5655,Assumptions!$A$8:$A$12,0)))))</f>
        <v>0.1</v>
      </c>
      <c r="R5655" s="14">
        <f t="shared" ca="1" si="621"/>
        <v>18409903.657200001</v>
      </c>
      <c r="S5655" s="14">
        <f t="shared" ca="1" si="622"/>
        <v>165689132.91479999</v>
      </c>
      <c r="T5655" s="11" t="s">
        <v>25</v>
      </c>
      <c r="U5655" s="18" t="s">
        <v>26</v>
      </c>
    </row>
    <row r="5656" spans="1:21" ht="15" customHeight="1" x14ac:dyDescent="0.15">
      <c r="A5656" s="10" t="s">
        <v>5704</v>
      </c>
      <c r="B5656" s="11" t="s">
        <v>22</v>
      </c>
      <c r="C5656" s="11" t="s">
        <v>81</v>
      </c>
      <c r="D5656" s="12">
        <v>45735</v>
      </c>
      <c r="E5656" s="11">
        <v>4127</v>
      </c>
      <c r="F5656" s="11" t="s">
        <v>24</v>
      </c>
      <c r="G5656" s="13">
        <v>30296.86</v>
      </c>
      <c r="H5656" s="14">
        <f t="shared" si="616"/>
        <v>125035141.22</v>
      </c>
      <c r="I5656" s="14">
        <f>IF(F5656="GHS",H5656,H5656*Assumptions!$B$4)</f>
        <v>1350379525.1760001</v>
      </c>
      <c r="J5656" s="15" t="str">
        <f>INDEX(Assumptions!$B$8:$B$12,MATCH(B5656,Assumptions!$A$8:$A$12,0))</f>
        <v>FIFO</v>
      </c>
      <c r="K5656" s="16">
        <f>G5656/(1-INDEX(Assumptions!$D$8:$D$12,MATCH(B5656,Assumptions!$A$8:$A$12,0)))</f>
        <v>36947.390243902439</v>
      </c>
      <c r="L5656" s="16">
        <f t="shared" si="617"/>
        <v>908.9058</v>
      </c>
      <c r="M5656" s="16">
        <f t="shared" si="618"/>
        <v>1847.3695121951221</v>
      </c>
      <c r="N5656" s="14">
        <f>E5656*(K5656-L5656-M5656)*IF(F5656="GHS",1,Assumptions!$B$4)</f>
        <v>1523952698.2900858</v>
      </c>
      <c r="O5656" s="15">
        <f t="shared" ca="1" si="619"/>
        <v>551</v>
      </c>
      <c r="P5656" s="15" t="str">
        <f t="shared" ca="1" si="620"/>
        <v>365d+</v>
      </c>
      <c r="Q5656" s="17">
        <f ca="1">IF(P5656="0-90d",0,IF(P5656="91-180d",INDEX(Assumptions!$F$8:$F$12,MATCH(B5656,Assumptions!$A$8:$A$12,0)),IF(P5656="181-365d",INDEX(Assumptions!$G$8:$G$12,MATCH(B5656,Assumptions!$A$8:$A$12,0)),INDEX(Assumptions!$H$8:$H$12,MATCH(B5656,Assumptions!$A$8:$A$12,0)))))</f>
        <v>0.5</v>
      </c>
      <c r="R5656" s="14">
        <f t="shared" ca="1" si="621"/>
        <v>675189762.58800006</v>
      </c>
      <c r="S5656" s="14">
        <f t="shared" ca="1" si="622"/>
        <v>675189762.58800006</v>
      </c>
      <c r="T5656" s="11" t="s">
        <v>25</v>
      </c>
      <c r="U5656" s="18" t="s">
        <v>26</v>
      </c>
    </row>
    <row r="5657" spans="1:21" ht="15" customHeight="1" x14ac:dyDescent="0.15">
      <c r="A5657" s="10" t="s">
        <v>5705</v>
      </c>
      <c r="B5657" s="11" t="s">
        <v>41</v>
      </c>
      <c r="C5657" s="11" t="s">
        <v>49</v>
      </c>
      <c r="D5657" s="12">
        <v>46002</v>
      </c>
      <c r="E5657" s="11">
        <v>2522</v>
      </c>
      <c r="F5657" s="11" t="s">
        <v>33</v>
      </c>
      <c r="G5657" s="13">
        <v>686.92</v>
      </c>
      <c r="H5657" s="14">
        <f t="shared" si="616"/>
        <v>1732412.24</v>
      </c>
      <c r="I5657" s="14">
        <f>IF(F5657="GHS",H5657,H5657*Assumptions!$B$4)</f>
        <v>1732412.24</v>
      </c>
      <c r="J5657" s="15" t="str">
        <f>INDEX(Assumptions!$B$8:$B$12,MATCH(B5657,Assumptions!$A$8:$A$12,0))</f>
        <v>Weighted Average</v>
      </c>
      <c r="K5657" s="16">
        <f>G5657/(1-INDEX(Assumptions!$D$8:$D$12,MATCH(B5657,Assumptions!$A$8:$A$12,0)))</f>
        <v>1056.8</v>
      </c>
      <c r="L5657" s="16">
        <f t="shared" si="617"/>
        <v>20.607599999999998</v>
      </c>
      <c r="M5657" s="16">
        <f t="shared" si="618"/>
        <v>52.84</v>
      </c>
      <c r="N5657" s="14">
        <f>E5657*(K5657-L5657-M5657)*IF(F5657="GHS",1,Assumptions!$B$4)</f>
        <v>2480014.7527999999</v>
      </c>
      <c r="O5657" s="15">
        <f t="shared" ca="1" si="619"/>
        <v>284</v>
      </c>
      <c r="P5657" s="15" t="str">
        <f t="shared" ca="1" si="620"/>
        <v>181-365d</v>
      </c>
      <c r="Q5657" s="17">
        <f ca="1">IF(P5657="0-90d",0,IF(P5657="91-180d",INDEX(Assumptions!$F$8:$F$12,MATCH(B5657,Assumptions!$A$8:$A$12,0)),IF(P5657="181-365d",INDEX(Assumptions!$G$8:$G$12,MATCH(B5657,Assumptions!$A$8:$A$12,0)),INDEX(Assumptions!$H$8:$H$12,MATCH(B5657,Assumptions!$A$8:$A$12,0)))))</f>
        <v>0.35</v>
      </c>
      <c r="R5657" s="14">
        <f t="shared" ca="1" si="621"/>
        <v>606344.28399999999</v>
      </c>
      <c r="S5657" s="14">
        <f t="shared" ca="1" si="622"/>
        <v>1126067.956</v>
      </c>
      <c r="T5657" s="11" t="s">
        <v>25</v>
      </c>
      <c r="U5657" s="18" t="s">
        <v>26</v>
      </c>
    </row>
    <row r="5658" spans="1:21" ht="15" customHeight="1" x14ac:dyDescent="0.15">
      <c r="A5658" s="10" t="s">
        <v>5706</v>
      </c>
      <c r="B5658" s="11" t="s">
        <v>41</v>
      </c>
      <c r="C5658" s="11" t="s">
        <v>115</v>
      </c>
      <c r="D5658" s="12">
        <v>45973</v>
      </c>
      <c r="E5658" s="11">
        <v>3709</v>
      </c>
      <c r="F5658" s="11" t="s">
        <v>33</v>
      </c>
      <c r="G5658" s="13">
        <v>130.91</v>
      </c>
      <c r="H5658" s="14">
        <f t="shared" si="616"/>
        <v>485545.19</v>
      </c>
      <c r="I5658" s="14">
        <f>IF(F5658="GHS",H5658,H5658*Assumptions!$B$4)</f>
        <v>485545.19</v>
      </c>
      <c r="J5658" s="15" t="str">
        <f>INDEX(Assumptions!$B$8:$B$12,MATCH(B5658,Assumptions!$A$8:$A$12,0))</f>
        <v>Weighted Average</v>
      </c>
      <c r="K5658" s="16">
        <f>G5658/(1-INDEX(Assumptions!$D$8:$D$12,MATCH(B5658,Assumptions!$A$8:$A$12,0)))</f>
        <v>201.39999999999998</v>
      </c>
      <c r="L5658" s="16">
        <f t="shared" si="617"/>
        <v>3.9272999999999998</v>
      </c>
      <c r="M5658" s="16">
        <f t="shared" si="618"/>
        <v>10.07</v>
      </c>
      <c r="N5658" s="14">
        <f>E5658*(K5658-L5658-M5658)*IF(F5658="GHS",1,Assumptions!$B$4)</f>
        <v>695076.6142999999</v>
      </c>
      <c r="O5658" s="15">
        <f t="shared" ca="1" si="619"/>
        <v>313</v>
      </c>
      <c r="P5658" s="15" t="str">
        <f t="shared" ca="1" si="620"/>
        <v>181-365d</v>
      </c>
      <c r="Q5658" s="17">
        <f ca="1">IF(P5658="0-90d",0,IF(P5658="91-180d",INDEX(Assumptions!$F$8:$F$12,MATCH(B5658,Assumptions!$A$8:$A$12,0)),IF(P5658="181-365d",INDEX(Assumptions!$G$8:$G$12,MATCH(B5658,Assumptions!$A$8:$A$12,0)),INDEX(Assumptions!$H$8:$H$12,MATCH(B5658,Assumptions!$A$8:$A$12,0)))))</f>
        <v>0.35</v>
      </c>
      <c r="R5658" s="14">
        <f t="shared" ca="1" si="621"/>
        <v>169940.81649999999</v>
      </c>
      <c r="S5658" s="14">
        <f t="shared" ca="1" si="622"/>
        <v>315604.37349999999</v>
      </c>
      <c r="T5658" s="11" t="s">
        <v>25</v>
      </c>
      <c r="U5658" s="18" t="s">
        <v>36</v>
      </c>
    </row>
    <row r="5659" spans="1:21" ht="15" customHeight="1" x14ac:dyDescent="0.15">
      <c r="A5659" s="10" t="s">
        <v>5707</v>
      </c>
      <c r="B5659" s="11" t="s">
        <v>31</v>
      </c>
      <c r="C5659" s="11" t="s">
        <v>32</v>
      </c>
      <c r="D5659" s="12">
        <v>45989</v>
      </c>
      <c r="E5659" s="11">
        <v>2512</v>
      </c>
      <c r="F5659" s="11" t="s">
        <v>33</v>
      </c>
      <c r="G5659" s="13">
        <v>3611.27</v>
      </c>
      <c r="H5659" s="14">
        <f t="shared" si="616"/>
        <v>9071510.2400000002</v>
      </c>
      <c r="I5659" s="14">
        <f>IF(F5659="GHS",H5659,H5659*Assumptions!$B$4)</f>
        <v>9071510.2400000002</v>
      </c>
      <c r="J5659" s="15" t="str">
        <f>INDEX(Assumptions!$B$8:$B$12,MATCH(B5659,Assumptions!$A$8:$A$12,0))</f>
        <v>Weighted Average</v>
      </c>
      <c r="K5659" s="16">
        <f>G5659/(1-INDEX(Assumptions!$D$8:$D$12,MATCH(B5659,Assumptions!$A$8:$A$12,0)))</f>
        <v>5015.6527777777783</v>
      </c>
      <c r="L5659" s="16">
        <f t="shared" si="617"/>
        <v>108.3381</v>
      </c>
      <c r="M5659" s="16">
        <f t="shared" si="618"/>
        <v>250.78263888888893</v>
      </c>
      <c r="N5659" s="14">
        <f>E5659*(K5659-L5659-M5659)*IF(F5659="GHS",1,Assumptions!$B$4)</f>
        <v>11697208.481688891</v>
      </c>
      <c r="O5659" s="15">
        <f t="shared" ca="1" si="619"/>
        <v>297</v>
      </c>
      <c r="P5659" s="15" t="str">
        <f t="shared" ca="1" si="620"/>
        <v>181-365d</v>
      </c>
      <c r="Q5659" s="17">
        <f ca="1">IF(P5659="0-90d",0,IF(P5659="91-180d",INDEX(Assumptions!$F$8:$F$12,MATCH(B5659,Assumptions!$A$8:$A$12,0)),IF(P5659="181-365d",INDEX(Assumptions!$G$8:$G$12,MATCH(B5659,Assumptions!$A$8:$A$12,0)),INDEX(Assumptions!$H$8:$H$12,MATCH(B5659,Assumptions!$A$8:$A$12,0)))))</f>
        <v>0.2</v>
      </c>
      <c r="R5659" s="14">
        <f t="shared" ca="1" si="621"/>
        <v>1814302.0480000002</v>
      </c>
      <c r="S5659" s="14">
        <f t="shared" ca="1" si="622"/>
        <v>7257208.1919999998</v>
      </c>
      <c r="T5659" s="11" t="s">
        <v>25</v>
      </c>
      <c r="U5659" s="18" t="s">
        <v>26</v>
      </c>
    </row>
    <row r="5660" spans="1:21" ht="15" customHeight="1" x14ac:dyDescent="0.15">
      <c r="A5660" s="10" t="s">
        <v>5708</v>
      </c>
      <c r="B5660" s="11" t="s">
        <v>31</v>
      </c>
      <c r="C5660" s="11" t="s">
        <v>76</v>
      </c>
      <c r="D5660" s="12">
        <v>45983</v>
      </c>
      <c r="E5660" s="11">
        <v>1320</v>
      </c>
      <c r="F5660" s="11" t="s">
        <v>33</v>
      </c>
      <c r="G5660" s="13">
        <v>2646.94</v>
      </c>
      <c r="H5660" s="14">
        <f t="shared" si="616"/>
        <v>3493960.8000000003</v>
      </c>
      <c r="I5660" s="14">
        <f>IF(F5660="GHS",H5660,H5660*Assumptions!$B$4)</f>
        <v>3493960.8000000003</v>
      </c>
      <c r="J5660" s="15" t="str">
        <f>INDEX(Assumptions!$B$8:$B$12,MATCH(B5660,Assumptions!$A$8:$A$12,0))</f>
        <v>Weighted Average</v>
      </c>
      <c r="K5660" s="16">
        <f>G5660/(1-INDEX(Assumptions!$D$8:$D$12,MATCH(B5660,Assumptions!$A$8:$A$12,0)))</f>
        <v>3676.3055555555557</v>
      </c>
      <c r="L5660" s="16">
        <f t="shared" si="617"/>
        <v>79.408199999999994</v>
      </c>
      <c r="M5660" s="16">
        <f t="shared" si="618"/>
        <v>183.81527777777779</v>
      </c>
      <c r="N5660" s="14">
        <f>E5660*(K5660-L5660-M5660)*IF(F5660="GHS",1,Assumptions!$B$4)</f>
        <v>4505268.342666667</v>
      </c>
      <c r="O5660" s="15">
        <f t="shared" ca="1" si="619"/>
        <v>303</v>
      </c>
      <c r="P5660" s="15" t="str">
        <f t="shared" ca="1" si="620"/>
        <v>181-365d</v>
      </c>
      <c r="Q5660" s="17">
        <f ca="1">IF(P5660="0-90d",0,IF(P5660="91-180d",INDEX(Assumptions!$F$8:$F$12,MATCH(B5660,Assumptions!$A$8:$A$12,0)),IF(P5660="181-365d",INDEX(Assumptions!$G$8:$G$12,MATCH(B5660,Assumptions!$A$8:$A$12,0)),INDEX(Assumptions!$H$8:$H$12,MATCH(B5660,Assumptions!$A$8:$A$12,0)))))</f>
        <v>0.2</v>
      </c>
      <c r="R5660" s="14">
        <f t="shared" ca="1" si="621"/>
        <v>698792.16000000015</v>
      </c>
      <c r="S5660" s="14">
        <f t="shared" ca="1" si="622"/>
        <v>2795168.64</v>
      </c>
      <c r="T5660" s="11" t="s">
        <v>25</v>
      </c>
      <c r="U5660" s="18" t="s">
        <v>26</v>
      </c>
    </row>
    <row r="5661" spans="1:21" ht="15" customHeight="1" x14ac:dyDescent="0.15">
      <c r="A5661" s="10" t="s">
        <v>5709</v>
      </c>
      <c r="B5661" s="11" t="s">
        <v>28</v>
      </c>
      <c r="C5661" s="11" t="s">
        <v>38</v>
      </c>
      <c r="D5661" s="12">
        <v>45989</v>
      </c>
      <c r="E5661" s="11">
        <v>1506</v>
      </c>
      <c r="F5661" s="11" t="s">
        <v>24</v>
      </c>
      <c r="G5661" s="13">
        <v>5838.2</v>
      </c>
      <c r="H5661" s="14">
        <f t="shared" si="616"/>
        <v>8792329.1999999993</v>
      </c>
      <c r="I5661" s="14">
        <f>IF(F5661="GHS",H5661,H5661*Assumptions!$B$4)</f>
        <v>94957155.359999999</v>
      </c>
      <c r="J5661" s="15" t="str">
        <f>INDEX(Assumptions!$B$8:$B$12,MATCH(B5661,Assumptions!$A$8:$A$12,0))</f>
        <v>Fair Value Less Costs to Sell</v>
      </c>
      <c r="K5661" s="16">
        <f>G5661/(1-INDEX(Assumptions!$D$8:$D$12,MATCH(B5661,Assumptions!$A$8:$A$12,0)))</f>
        <v>6634.318181818182</v>
      </c>
      <c r="L5661" s="16">
        <f t="shared" si="617"/>
        <v>175.14599999999999</v>
      </c>
      <c r="M5661" s="16">
        <f t="shared" si="618"/>
        <v>331.71590909090912</v>
      </c>
      <c r="N5661" s="14">
        <f>E5661*(K5661-L5661-M5661)*IF(F5661="GHS",1,Assumptions!$B$4)</f>
        <v>99661850.784654558</v>
      </c>
      <c r="O5661" s="15">
        <f t="shared" ca="1" si="619"/>
        <v>297</v>
      </c>
      <c r="P5661" s="15" t="str">
        <f t="shared" ca="1" si="620"/>
        <v>181-365d</v>
      </c>
      <c r="Q5661" s="17">
        <f ca="1">IF(P5661="0-90d",0,IF(P5661="91-180d",INDEX(Assumptions!$F$8:$F$12,MATCH(B5661,Assumptions!$A$8:$A$12,0)),IF(P5661="181-365d",INDEX(Assumptions!$G$8:$G$12,MATCH(B5661,Assumptions!$A$8:$A$12,0)),INDEX(Assumptions!$H$8:$H$12,MATCH(B5661,Assumptions!$A$8:$A$12,0)))))</f>
        <v>0.1</v>
      </c>
      <c r="R5661" s="14">
        <f t="shared" ca="1" si="621"/>
        <v>9495715.5360000003</v>
      </c>
      <c r="S5661" s="14">
        <f t="shared" ca="1" si="622"/>
        <v>85461439.824000001</v>
      </c>
      <c r="T5661" s="11" t="s">
        <v>25</v>
      </c>
      <c r="U5661" s="18" t="s">
        <v>26</v>
      </c>
    </row>
    <row r="5662" spans="1:21" ht="15" customHeight="1" x14ac:dyDescent="0.15">
      <c r="A5662" s="10" t="s">
        <v>5710</v>
      </c>
      <c r="B5662" s="11" t="s">
        <v>31</v>
      </c>
      <c r="C5662" s="11" t="s">
        <v>63</v>
      </c>
      <c r="D5662" s="12">
        <v>45846</v>
      </c>
      <c r="E5662" s="11">
        <v>1332</v>
      </c>
      <c r="F5662" s="11" t="s">
        <v>33</v>
      </c>
      <c r="G5662" s="13">
        <v>2191.7199999999998</v>
      </c>
      <c r="H5662" s="14">
        <f t="shared" si="616"/>
        <v>2919371.0399999996</v>
      </c>
      <c r="I5662" s="14">
        <f>IF(F5662="GHS",H5662,H5662*Assumptions!$B$4)</f>
        <v>2919371.0399999996</v>
      </c>
      <c r="J5662" s="15" t="str">
        <f>INDEX(Assumptions!$B$8:$B$12,MATCH(B5662,Assumptions!$A$8:$A$12,0))</f>
        <v>Weighted Average</v>
      </c>
      <c r="K5662" s="16">
        <f>G5662/(1-INDEX(Assumptions!$D$8:$D$12,MATCH(B5662,Assumptions!$A$8:$A$12,0)))</f>
        <v>3044.0555555555552</v>
      </c>
      <c r="L5662" s="16">
        <f t="shared" si="617"/>
        <v>65.751599999999996</v>
      </c>
      <c r="M5662" s="16">
        <f t="shared" si="618"/>
        <v>152.20277777777775</v>
      </c>
      <c r="N5662" s="14">
        <f>E5662*(K5662-L5662-M5662)*IF(F5662="GHS",1,Assumptions!$B$4)</f>
        <v>3764366.7687999997</v>
      </c>
      <c r="O5662" s="15">
        <f t="shared" ca="1" si="619"/>
        <v>440</v>
      </c>
      <c r="P5662" s="15" t="str">
        <f t="shared" ca="1" si="620"/>
        <v>365d+</v>
      </c>
      <c r="Q5662" s="17">
        <f ca="1">IF(P5662="0-90d",0,IF(P5662="91-180d",INDEX(Assumptions!$F$8:$F$12,MATCH(B5662,Assumptions!$A$8:$A$12,0)),IF(P5662="181-365d",INDEX(Assumptions!$G$8:$G$12,MATCH(B5662,Assumptions!$A$8:$A$12,0)),INDEX(Assumptions!$H$8:$H$12,MATCH(B5662,Assumptions!$A$8:$A$12,0)))))</f>
        <v>0.6</v>
      </c>
      <c r="R5662" s="14">
        <f t="shared" ca="1" si="621"/>
        <v>1751622.6239999996</v>
      </c>
      <c r="S5662" s="14">
        <f t="shared" ca="1" si="622"/>
        <v>1167748.416</v>
      </c>
      <c r="T5662" s="11" t="s">
        <v>25</v>
      </c>
      <c r="U5662" s="18" t="s">
        <v>26</v>
      </c>
    </row>
    <row r="5663" spans="1:21" ht="15" customHeight="1" x14ac:dyDescent="0.15">
      <c r="A5663" s="10" t="s">
        <v>5711</v>
      </c>
      <c r="B5663" s="11" t="s">
        <v>41</v>
      </c>
      <c r="C5663" s="11" t="s">
        <v>115</v>
      </c>
      <c r="D5663" s="12">
        <v>45849</v>
      </c>
      <c r="E5663" s="11">
        <v>2129</v>
      </c>
      <c r="F5663" s="11" t="s">
        <v>33</v>
      </c>
      <c r="G5663" s="13">
        <v>290.27999999999997</v>
      </c>
      <c r="H5663" s="14">
        <f t="shared" si="616"/>
        <v>618006.12</v>
      </c>
      <c r="I5663" s="14">
        <f>IF(F5663="GHS",H5663,H5663*Assumptions!$B$4)</f>
        <v>618006.12</v>
      </c>
      <c r="J5663" s="15" t="str">
        <f>INDEX(Assumptions!$B$8:$B$12,MATCH(B5663,Assumptions!$A$8:$A$12,0))</f>
        <v>Weighted Average</v>
      </c>
      <c r="K5663" s="16">
        <f>G5663/(1-INDEX(Assumptions!$D$8:$D$12,MATCH(B5663,Assumptions!$A$8:$A$12,0)))</f>
        <v>446.58461538461535</v>
      </c>
      <c r="L5663" s="16">
        <f t="shared" si="617"/>
        <v>8.7083999999999993</v>
      </c>
      <c r="M5663" s="16">
        <f t="shared" si="618"/>
        <v>22.329230769230769</v>
      </c>
      <c r="N5663" s="14">
        <f>E5663*(K5663-L5663-M5663)*IF(F5663="GHS",1,Assumptions!$B$4)</f>
        <v>884699.53024615382</v>
      </c>
      <c r="O5663" s="15">
        <f t="shared" ca="1" si="619"/>
        <v>437</v>
      </c>
      <c r="P5663" s="15" t="str">
        <f t="shared" ca="1" si="620"/>
        <v>365d+</v>
      </c>
      <c r="Q5663" s="17">
        <f ca="1">IF(P5663="0-90d",0,IF(P5663="91-180d",INDEX(Assumptions!$F$8:$F$12,MATCH(B5663,Assumptions!$A$8:$A$12,0)),IF(P5663="181-365d",INDEX(Assumptions!$G$8:$G$12,MATCH(B5663,Assumptions!$A$8:$A$12,0)),INDEX(Assumptions!$H$8:$H$12,MATCH(B5663,Assumptions!$A$8:$A$12,0)))))</f>
        <v>0.8</v>
      </c>
      <c r="R5663" s="14">
        <f t="shared" ca="1" si="621"/>
        <v>494404.89600000001</v>
      </c>
      <c r="S5663" s="14">
        <f t="shared" ca="1" si="622"/>
        <v>123601.22399999999</v>
      </c>
      <c r="T5663" s="11" t="s">
        <v>25</v>
      </c>
      <c r="U5663" s="18" t="s">
        <v>26</v>
      </c>
    </row>
    <row r="5664" spans="1:21" ht="15" customHeight="1" x14ac:dyDescent="0.15">
      <c r="A5664" s="10" t="s">
        <v>5712</v>
      </c>
      <c r="B5664" s="11" t="s">
        <v>46</v>
      </c>
      <c r="C5664" s="11" t="s">
        <v>47</v>
      </c>
      <c r="D5664" s="12">
        <v>46059</v>
      </c>
      <c r="E5664" s="11">
        <v>238</v>
      </c>
      <c r="F5664" s="11" t="s">
        <v>33</v>
      </c>
      <c r="G5664" s="13">
        <v>165041.85</v>
      </c>
      <c r="H5664" s="14">
        <f t="shared" si="616"/>
        <v>39279960.300000004</v>
      </c>
      <c r="I5664" s="14">
        <f>IF(F5664="GHS",H5664,H5664*Assumptions!$B$4)</f>
        <v>39279960.300000004</v>
      </c>
      <c r="J5664" s="15" t="str">
        <f>INDEX(Assumptions!$B$8:$B$12,MATCH(B5664,Assumptions!$A$8:$A$12,0))</f>
        <v>Specific Identification</v>
      </c>
      <c r="K5664" s="16">
        <f>G5664/(1-INDEX(Assumptions!$D$8:$D$12,MATCH(B5664,Assumptions!$A$8:$A$12,0)))</f>
        <v>211592.11538461538</v>
      </c>
      <c r="L5664" s="16">
        <f t="shared" si="617"/>
        <v>4951.2555000000002</v>
      </c>
      <c r="M5664" s="16">
        <f t="shared" si="618"/>
        <v>10579.60576923077</v>
      </c>
      <c r="N5664" s="14">
        <f>E5664*(K5664-L5664-M5664)*IF(F5664="GHS",1,Assumptions!$B$4)</f>
        <v>46662578.479461536</v>
      </c>
      <c r="O5664" s="15">
        <f t="shared" ca="1" si="619"/>
        <v>227</v>
      </c>
      <c r="P5664" s="15" t="str">
        <f t="shared" ca="1" si="620"/>
        <v>181-365d</v>
      </c>
      <c r="Q5664" s="17">
        <f ca="1">IF(P5664="0-90d",0,IF(P5664="91-180d",INDEX(Assumptions!$F$8:$F$12,MATCH(B5664,Assumptions!$A$8:$A$12,0)),IF(P5664="181-365d",INDEX(Assumptions!$G$8:$G$12,MATCH(B5664,Assumptions!$A$8:$A$12,0)),INDEX(Assumptions!$H$8:$H$12,MATCH(B5664,Assumptions!$A$8:$A$12,0)))))</f>
        <v>0.05</v>
      </c>
      <c r="R5664" s="14">
        <f t="shared" ca="1" si="621"/>
        <v>1963998.0150000004</v>
      </c>
      <c r="S5664" s="14">
        <f t="shared" ca="1" si="622"/>
        <v>37315962.285000004</v>
      </c>
      <c r="T5664" s="11" t="s">
        <v>25</v>
      </c>
      <c r="U5664" s="18" t="s">
        <v>26</v>
      </c>
    </row>
    <row r="5665" spans="1:21" ht="15" customHeight="1" x14ac:dyDescent="0.15">
      <c r="A5665" s="10" t="s">
        <v>5713</v>
      </c>
      <c r="B5665" s="11" t="s">
        <v>31</v>
      </c>
      <c r="C5665" s="11" t="s">
        <v>32</v>
      </c>
      <c r="D5665" s="12">
        <v>46167</v>
      </c>
      <c r="E5665" s="11">
        <v>663</v>
      </c>
      <c r="F5665" s="11" t="s">
        <v>33</v>
      </c>
      <c r="G5665" s="13">
        <v>2805.34</v>
      </c>
      <c r="H5665" s="14">
        <f t="shared" si="616"/>
        <v>1859940.4200000002</v>
      </c>
      <c r="I5665" s="14">
        <f>IF(F5665="GHS",H5665,H5665*Assumptions!$B$4)</f>
        <v>1859940.4200000002</v>
      </c>
      <c r="J5665" s="15" t="str">
        <f>INDEX(Assumptions!$B$8:$B$12,MATCH(B5665,Assumptions!$A$8:$A$12,0))</f>
        <v>Weighted Average</v>
      </c>
      <c r="K5665" s="16">
        <f>G5665/(1-INDEX(Assumptions!$D$8:$D$12,MATCH(B5665,Assumptions!$A$8:$A$12,0)))</f>
        <v>3896.3055555555561</v>
      </c>
      <c r="L5665" s="16">
        <f t="shared" si="617"/>
        <v>84.160200000000003</v>
      </c>
      <c r="M5665" s="16">
        <f t="shared" si="618"/>
        <v>194.81527777777782</v>
      </c>
      <c r="N5665" s="14">
        <f>E5665*(K5665-L5665-M5665)*IF(F5665="GHS",1,Assumptions!$B$4)</f>
        <v>2398289.841566667</v>
      </c>
      <c r="O5665" s="15">
        <f t="shared" ca="1" si="619"/>
        <v>119</v>
      </c>
      <c r="P5665" s="15" t="str">
        <f t="shared" ca="1" si="620"/>
        <v>91-180d</v>
      </c>
      <c r="Q5665" s="17">
        <f ca="1">IF(P5665="0-90d",0,IF(P5665="91-180d",INDEX(Assumptions!$F$8:$F$12,MATCH(B5665,Assumptions!$A$8:$A$12,0)),IF(P5665="181-365d",INDEX(Assumptions!$G$8:$G$12,MATCH(B5665,Assumptions!$A$8:$A$12,0)),INDEX(Assumptions!$H$8:$H$12,MATCH(B5665,Assumptions!$A$8:$A$12,0)))))</f>
        <v>0.05</v>
      </c>
      <c r="R5665" s="14">
        <f t="shared" ca="1" si="621"/>
        <v>92997.021000000008</v>
      </c>
      <c r="S5665" s="14">
        <f t="shared" ca="1" si="622"/>
        <v>1766943.3990000002</v>
      </c>
      <c r="T5665" s="11" t="s">
        <v>25</v>
      </c>
      <c r="U5665" s="18" t="s">
        <v>26</v>
      </c>
    </row>
    <row r="5666" spans="1:21" ht="15" customHeight="1" x14ac:dyDescent="0.15">
      <c r="A5666" s="10" t="s">
        <v>5714</v>
      </c>
      <c r="B5666" s="11" t="s">
        <v>28</v>
      </c>
      <c r="C5666" s="11" t="s">
        <v>29</v>
      </c>
      <c r="D5666" s="12">
        <v>45947</v>
      </c>
      <c r="E5666" s="11">
        <v>2895</v>
      </c>
      <c r="F5666" s="11" t="s">
        <v>24</v>
      </c>
      <c r="G5666" s="13">
        <v>8799.66</v>
      </c>
      <c r="H5666" s="14">
        <f t="shared" si="616"/>
        <v>25475015.699999999</v>
      </c>
      <c r="I5666" s="14">
        <f>IF(F5666="GHS",H5666,H5666*Assumptions!$B$4)</f>
        <v>275130169.56</v>
      </c>
      <c r="J5666" s="15" t="str">
        <f>INDEX(Assumptions!$B$8:$B$12,MATCH(B5666,Assumptions!$A$8:$A$12,0))</f>
        <v>Fair Value Less Costs to Sell</v>
      </c>
      <c r="K5666" s="16">
        <f>G5666/(1-INDEX(Assumptions!$D$8:$D$12,MATCH(B5666,Assumptions!$A$8:$A$12,0)))</f>
        <v>9999.613636363636</v>
      </c>
      <c r="L5666" s="16">
        <f t="shared" si="617"/>
        <v>263.9898</v>
      </c>
      <c r="M5666" s="16">
        <f t="shared" si="618"/>
        <v>499.98068181818184</v>
      </c>
      <c r="N5666" s="14">
        <f>E5666*(K5666-L5666-M5666)*IF(F5666="GHS",1,Assumptions!$B$4)</f>
        <v>288761618.87001818</v>
      </c>
      <c r="O5666" s="15">
        <f t="shared" ca="1" si="619"/>
        <v>339</v>
      </c>
      <c r="P5666" s="15" t="str">
        <f t="shared" ca="1" si="620"/>
        <v>181-365d</v>
      </c>
      <c r="Q5666" s="17">
        <f ca="1">IF(P5666="0-90d",0,IF(P5666="91-180d",INDEX(Assumptions!$F$8:$F$12,MATCH(B5666,Assumptions!$A$8:$A$12,0)),IF(P5666="181-365d",INDEX(Assumptions!$G$8:$G$12,MATCH(B5666,Assumptions!$A$8:$A$12,0)),INDEX(Assumptions!$H$8:$H$12,MATCH(B5666,Assumptions!$A$8:$A$12,0)))))</f>
        <v>0.1</v>
      </c>
      <c r="R5666" s="14">
        <f t="shared" ca="1" si="621"/>
        <v>27513016.956</v>
      </c>
      <c r="S5666" s="14">
        <f t="shared" ca="1" si="622"/>
        <v>247617152.604</v>
      </c>
      <c r="T5666" s="11" t="s">
        <v>25</v>
      </c>
      <c r="U5666" s="18" t="s">
        <v>36</v>
      </c>
    </row>
    <row r="5667" spans="1:21" ht="15" customHeight="1" x14ac:dyDescent="0.15">
      <c r="A5667" s="10" t="s">
        <v>5715</v>
      </c>
      <c r="B5667" s="11" t="s">
        <v>31</v>
      </c>
      <c r="C5667" s="11" t="s">
        <v>63</v>
      </c>
      <c r="D5667" s="12">
        <v>45958</v>
      </c>
      <c r="E5667" s="11">
        <v>4017</v>
      </c>
      <c r="F5667" s="11" t="s">
        <v>33</v>
      </c>
      <c r="G5667" s="13">
        <v>2131.94</v>
      </c>
      <c r="H5667" s="14">
        <f t="shared" si="616"/>
        <v>8564002.9800000004</v>
      </c>
      <c r="I5667" s="14">
        <f>IF(F5667="GHS",H5667,H5667*Assumptions!$B$4)</f>
        <v>8564002.9800000004</v>
      </c>
      <c r="J5667" s="15" t="str">
        <f>INDEX(Assumptions!$B$8:$B$12,MATCH(B5667,Assumptions!$A$8:$A$12,0))</f>
        <v>Weighted Average</v>
      </c>
      <c r="K5667" s="16">
        <f>G5667/(1-INDEX(Assumptions!$D$8:$D$12,MATCH(B5667,Assumptions!$A$8:$A$12,0)))</f>
        <v>2961.0277777777778</v>
      </c>
      <c r="L5667" s="16">
        <f t="shared" si="617"/>
        <v>63.958199999999998</v>
      </c>
      <c r="M5667" s="16">
        <f t="shared" si="618"/>
        <v>148.05138888888891</v>
      </c>
      <c r="N5667" s="14">
        <f>E5667*(K5667-L5667-M5667)*IF(F5667="GHS",1,Assumptions!$B$4)</f>
        <v>11042806.064766666</v>
      </c>
      <c r="O5667" s="15">
        <f t="shared" ca="1" si="619"/>
        <v>328</v>
      </c>
      <c r="P5667" s="15" t="str">
        <f t="shared" ca="1" si="620"/>
        <v>181-365d</v>
      </c>
      <c r="Q5667" s="17">
        <f ca="1">IF(P5667="0-90d",0,IF(P5667="91-180d",INDEX(Assumptions!$F$8:$F$12,MATCH(B5667,Assumptions!$A$8:$A$12,0)),IF(P5667="181-365d",INDEX(Assumptions!$G$8:$G$12,MATCH(B5667,Assumptions!$A$8:$A$12,0)),INDEX(Assumptions!$H$8:$H$12,MATCH(B5667,Assumptions!$A$8:$A$12,0)))))</f>
        <v>0.2</v>
      </c>
      <c r="R5667" s="14">
        <f t="shared" ca="1" si="621"/>
        <v>1712800.5960000001</v>
      </c>
      <c r="S5667" s="14">
        <f t="shared" ca="1" si="622"/>
        <v>6851202.3840000005</v>
      </c>
      <c r="T5667" s="11" t="s">
        <v>25</v>
      </c>
      <c r="U5667" s="18" t="s">
        <v>26</v>
      </c>
    </row>
    <row r="5668" spans="1:21" ht="15" customHeight="1" x14ac:dyDescent="0.15">
      <c r="A5668" s="10" t="s">
        <v>5716</v>
      </c>
      <c r="B5668" s="11" t="s">
        <v>41</v>
      </c>
      <c r="C5668" s="11" t="s">
        <v>44</v>
      </c>
      <c r="D5668" s="12">
        <v>46163</v>
      </c>
      <c r="E5668" s="11">
        <v>3270</v>
      </c>
      <c r="F5668" s="11" t="s">
        <v>33</v>
      </c>
      <c r="G5668" s="13">
        <v>711.41</v>
      </c>
      <c r="H5668" s="14">
        <f t="shared" si="616"/>
        <v>2326310.6999999997</v>
      </c>
      <c r="I5668" s="14">
        <f>IF(F5668="GHS",H5668,H5668*Assumptions!$B$4)</f>
        <v>2326310.6999999997</v>
      </c>
      <c r="J5668" s="15" t="str">
        <f>INDEX(Assumptions!$B$8:$B$12,MATCH(B5668,Assumptions!$A$8:$A$12,0))</f>
        <v>Weighted Average</v>
      </c>
      <c r="K5668" s="16">
        <f>G5668/(1-INDEX(Assumptions!$D$8:$D$12,MATCH(B5668,Assumptions!$A$8:$A$12,0)))</f>
        <v>1094.476923076923</v>
      </c>
      <c r="L5668" s="16">
        <f t="shared" si="617"/>
        <v>21.342299999999998</v>
      </c>
      <c r="M5668" s="16">
        <f t="shared" si="618"/>
        <v>54.723846153846154</v>
      </c>
      <c r="N5668" s="14">
        <f>E5668*(K5668-L5668-M5668)*IF(F5668="GHS",1,Assumptions!$B$4)</f>
        <v>3330203.2405384611</v>
      </c>
      <c r="O5668" s="15">
        <f t="shared" ca="1" si="619"/>
        <v>123</v>
      </c>
      <c r="P5668" s="15" t="str">
        <f t="shared" ca="1" si="620"/>
        <v>91-180d</v>
      </c>
      <c r="Q5668" s="17">
        <f ca="1">IF(P5668="0-90d",0,IF(P5668="91-180d",INDEX(Assumptions!$F$8:$F$12,MATCH(B5668,Assumptions!$A$8:$A$12,0)),IF(P5668="181-365d",INDEX(Assumptions!$G$8:$G$12,MATCH(B5668,Assumptions!$A$8:$A$12,0)),INDEX(Assumptions!$H$8:$H$12,MATCH(B5668,Assumptions!$A$8:$A$12,0)))))</f>
        <v>0.1</v>
      </c>
      <c r="R5668" s="14">
        <f t="shared" ca="1" si="621"/>
        <v>232631.06999999998</v>
      </c>
      <c r="S5668" s="14">
        <f t="shared" ca="1" si="622"/>
        <v>2093679.6299999997</v>
      </c>
      <c r="T5668" s="11" t="s">
        <v>25</v>
      </c>
      <c r="U5668" s="18" t="s">
        <v>36</v>
      </c>
    </row>
    <row r="5669" spans="1:21" ht="15" customHeight="1" x14ac:dyDescent="0.15">
      <c r="A5669" s="10" t="s">
        <v>5717</v>
      </c>
      <c r="B5669" s="11" t="s">
        <v>46</v>
      </c>
      <c r="C5669" s="11" t="s">
        <v>52</v>
      </c>
      <c r="D5669" s="12">
        <v>46050</v>
      </c>
      <c r="E5669" s="11">
        <v>1077</v>
      </c>
      <c r="F5669" s="11" t="s">
        <v>33</v>
      </c>
      <c r="G5669" s="13">
        <v>663918.07999999996</v>
      </c>
      <c r="H5669" s="14">
        <f t="shared" si="616"/>
        <v>715039772.15999997</v>
      </c>
      <c r="I5669" s="14">
        <f>IF(F5669="GHS",H5669,H5669*Assumptions!$B$4)</f>
        <v>715039772.15999997</v>
      </c>
      <c r="J5669" s="15" t="str">
        <f>INDEX(Assumptions!$B$8:$B$12,MATCH(B5669,Assumptions!$A$8:$A$12,0))</f>
        <v>Specific Identification</v>
      </c>
      <c r="K5669" s="16">
        <f>G5669/(1-INDEX(Assumptions!$D$8:$D$12,MATCH(B5669,Assumptions!$A$8:$A$12,0)))</f>
        <v>851177.02564102551</v>
      </c>
      <c r="L5669" s="16">
        <f t="shared" si="617"/>
        <v>19917.542399999998</v>
      </c>
      <c r="M5669" s="16">
        <f t="shared" si="618"/>
        <v>42558.851282051277</v>
      </c>
      <c r="N5669" s="14">
        <f>E5669*(K5669-L5669-M5669)*IF(F5669="GHS",1,Assumptions!$B$4)</f>
        <v>849430580.61981523</v>
      </c>
      <c r="O5669" s="15">
        <f t="shared" ca="1" si="619"/>
        <v>236</v>
      </c>
      <c r="P5669" s="15" t="str">
        <f t="shared" ca="1" si="620"/>
        <v>181-365d</v>
      </c>
      <c r="Q5669" s="17">
        <f ca="1">IF(P5669="0-90d",0,IF(P5669="91-180d",INDEX(Assumptions!$F$8:$F$12,MATCH(B5669,Assumptions!$A$8:$A$12,0)),IF(P5669="181-365d",INDEX(Assumptions!$G$8:$G$12,MATCH(B5669,Assumptions!$A$8:$A$12,0)),INDEX(Assumptions!$H$8:$H$12,MATCH(B5669,Assumptions!$A$8:$A$12,0)))))</f>
        <v>0.05</v>
      </c>
      <c r="R5669" s="14">
        <f t="shared" ca="1" si="621"/>
        <v>35751988.608000003</v>
      </c>
      <c r="S5669" s="14">
        <f t="shared" ca="1" si="622"/>
        <v>679287783.55199993</v>
      </c>
      <c r="T5669" s="11" t="s">
        <v>25</v>
      </c>
      <c r="U5669" s="18" t="s">
        <v>26</v>
      </c>
    </row>
    <row r="5670" spans="1:21" ht="15" customHeight="1" x14ac:dyDescent="0.15">
      <c r="A5670" s="10" t="s">
        <v>5718</v>
      </c>
      <c r="B5670" s="11" t="s">
        <v>31</v>
      </c>
      <c r="C5670" s="11" t="s">
        <v>63</v>
      </c>
      <c r="D5670" s="12">
        <v>46176</v>
      </c>
      <c r="E5670" s="11">
        <v>4968</v>
      </c>
      <c r="F5670" s="11" t="s">
        <v>33</v>
      </c>
      <c r="G5670" s="13">
        <v>3458.24</v>
      </c>
      <c r="H5670" s="14">
        <f t="shared" si="616"/>
        <v>17180536.32</v>
      </c>
      <c r="I5670" s="14">
        <f>IF(F5670="GHS",H5670,H5670*Assumptions!$B$4)</f>
        <v>17180536.32</v>
      </c>
      <c r="J5670" s="15" t="str">
        <f>INDEX(Assumptions!$B$8:$B$12,MATCH(B5670,Assumptions!$A$8:$A$12,0))</f>
        <v>Weighted Average</v>
      </c>
      <c r="K5670" s="16">
        <f>G5670/(1-INDEX(Assumptions!$D$8:$D$12,MATCH(B5670,Assumptions!$A$8:$A$12,0)))</f>
        <v>4803.1111111111113</v>
      </c>
      <c r="L5670" s="16">
        <f t="shared" si="617"/>
        <v>103.74719999999999</v>
      </c>
      <c r="M5670" s="16">
        <f t="shared" si="618"/>
        <v>240.15555555555557</v>
      </c>
      <c r="N5670" s="14">
        <f>E5670*(K5670-L5670-M5670)*IF(F5670="GHS",1,Assumptions!$B$4)</f>
        <v>22153347.110400002</v>
      </c>
      <c r="O5670" s="15">
        <f t="shared" ca="1" si="619"/>
        <v>110</v>
      </c>
      <c r="P5670" s="15" t="str">
        <f t="shared" ca="1" si="620"/>
        <v>91-180d</v>
      </c>
      <c r="Q5670" s="17">
        <f ca="1">IF(P5670="0-90d",0,IF(P5670="91-180d",INDEX(Assumptions!$F$8:$F$12,MATCH(B5670,Assumptions!$A$8:$A$12,0)),IF(P5670="181-365d",INDEX(Assumptions!$G$8:$G$12,MATCH(B5670,Assumptions!$A$8:$A$12,0)),INDEX(Assumptions!$H$8:$H$12,MATCH(B5670,Assumptions!$A$8:$A$12,0)))))</f>
        <v>0.05</v>
      </c>
      <c r="R5670" s="14">
        <f t="shared" ca="1" si="621"/>
        <v>859026.81600000011</v>
      </c>
      <c r="S5670" s="14">
        <f t="shared" ca="1" si="622"/>
        <v>16321509.504000001</v>
      </c>
      <c r="T5670" s="11" t="s">
        <v>25</v>
      </c>
      <c r="U5670" s="18" t="s">
        <v>26</v>
      </c>
    </row>
    <row r="5671" spans="1:21" ht="15" customHeight="1" x14ac:dyDescent="0.15">
      <c r="A5671" s="10" t="s">
        <v>5719</v>
      </c>
      <c r="B5671" s="11" t="s">
        <v>28</v>
      </c>
      <c r="C5671" s="11" t="s">
        <v>29</v>
      </c>
      <c r="D5671" s="12">
        <v>46200</v>
      </c>
      <c r="E5671" s="11">
        <v>4579</v>
      </c>
      <c r="F5671" s="11" t="s">
        <v>24</v>
      </c>
      <c r="G5671" s="13">
        <v>6506.31</v>
      </c>
      <c r="H5671" s="14">
        <f t="shared" si="616"/>
        <v>29792393.490000002</v>
      </c>
      <c r="I5671" s="14">
        <f>IF(F5671="GHS",H5671,H5671*Assumptions!$B$4)</f>
        <v>321757849.69200003</v>
      </c>
      <c r="J5671" s="15" t="str">
        <f>INDEX(Assumptions!$B$8:$B$12,MATCH(B5671,Assumptions!$A$8:$A$12,0))</f>
        <v>Fair Value Less Costs to Sell</v>
      </c>
      <c r="K5671" s="16">
        <f>G5671/(1-INDEX(Assumptions!$D$8:$D$12,MATCH(B5671,Assumptions!$A$8:$A$12,0)))</f>
        <v>7393.534090909091</v>
      </c>
      <c r="L5671" s="16">
        <f t="shared" si="617"/>
        <v>195.1893</v>
      </c>
      <c r="M5671" s="16">
        <f t="shared" si="618"/>
        <v>369.67670454545458</v>
      </c>
      <c r="N5671" s="14">
        <f>E5671*(K5671-L5671-M5671)*IF(F5671="GHS",1,Assumptions!$B$4)</f>
        <v>337699488.60855824</v>
      </c>
      <c r="O5671" s="15">
        <f t="shared" ca="1" si="619"/>
        <v>86</v>
      </c>
      <c r="P5671" s="15" t="str">
        <f t="shared" ca="1" si="620"/>
        <v>0-90d</v>
      </c>
      <c r="Q5671" s="17">
        <f ca="1">IF(P5671="0-90d",0,IF(P5671="91-180d",INDEX(Assumptions!$F$8:$F$12,MATCH(B5671,Assumptions!$A$8:$A$12,0)),IF(P5671="181-365d",INDEX(Assumptions!$G$8:$G$12,MATCH(B5671,Assumptions!$A$8:$A$12,0)),INDEX(Assumptions!$H$8:$H$12,MATCH(B5671,Assumptions!$A$8:$A$12,0)))))</f>
        <v>0</v>
      </c>
      <c r="R5671" s="14">
        <f t="shared" ca="1" si="621"/>
        <v>0</v>
      </c>
      <c r="S5671" s="14">
        <f t="shared" ca="1" si="622"/>
        <v>321757849.69200003</v>
      </c>
      <c r="T5671" s="11" t="s">
        <v>25</v>
      </c>
      <c r="U5671" s="18" t="s">
        <v>26</v>
      </c>
    </row>
    <row r="5672" spans="1:21" ht="15" customHeight="1" x14ac:dyDescent="0.15">
      <c r="A5672" s="10" t="s">
        <v>5720</v>
      </c>
      <c r="B5672" s="11" t="s">
        <v>41</v>
      </c>
      <c r="C5672" s="11" t="s">
        <v>42</v>
      </c>
      <c r="D5672" s="12">
        <v>45941</v>
      </c>
      <c r="E5672" s="11">
        <v>1400</v>
      </c>
      <c r="F5672" s="11" t="s">
        <v>33</v>
      </c>
      <c r="G5672" s="13">
        <v>270.36</v>
      </c>
      <c r="H5672" s="14">
        <f t="shared" si="616"/>
        <v>378504</v>
      </c>
      <c r="I5672" s="14">
        <f>IF(F5672="GHS",H5672,H5672*Assumptions!$B$4)</f>
        <v>378504</v>
      </c>
      <c r="J5672" s="15" t="str">
        <f>INDEX(Assumptions!$B$8:$B$12,MATCH(B5672,Assumptions!$A$8:$A$12,0))</f>
        <v>Weighted Average</v>
      </c>
      <c r="K5672" s="16">
        <f>G5672/(1-INDEX(Assumptions!$D$8:$D$12,MATCH(B5672,Assumptions!$A$8:$A$12,0)))</f>
        <v>415.93846153846152</v>
      </c>
      <c r="L5672" s="16">
        <f t="shared" si="617"/>
        <v>8.1107999999999993</v>
      </c>
      <c r="M5672" s="16">
        <f t="shared" si="618"/>
        <v>20.796923076923079</v>
      </c>
      <c r="N5672" s="14">
        <f>E5672*(K5672-L5672-M5672)*IF(F5672="GHS",1,Assumptions!$B$4)</f>
        <v>541843.03384615388</v>
      </c>
      <c r="O5672" s="15">
        <f t="shared" ca="1" si="619"/>
        <v>345</v>
      </c>
      <c r="P5672" s="15" t="str">
        <f t="shared" ca="1" si="620"/>
        <v>181-365d</v>
      </c>
      <c r="Q5672" s="17">
        <f ca="1">IF(P5672="0-90d",0,IF(P5672="91-180d",INDEX(Assumptions!$F$8:$F$12,MATCH(B5672,Assumptions!$A$8:$A$12,0)),IF(P5672="181-365d",INDEX(Assumptions!$G$8:$G$12,MATCH(B5672,Assumptions!$A$8:$A$12,0)),INDEX(Assumptions!$H$8:$H$12,MATCH(B5672,Assumptions!$A$8:$A$12,0)))))</f>
        <v>0.35</v>
      </c>
      <c r="R5672" s="14">
        <f t="shared" ca="1" si="621"/>
        <v>132476.4</v>
      </c>
      <c r="S5672" s="14">
        <f t="shared" ca="1" si="622"/>
        <v>246027.6</v>
      </c>
      <c r="T5672" s="11" t="s">
        <v>25</v>
      </c>
      <c r="U5672" s="18" t="s">
        <v>26</v>
      </c>
    </row>
    <row r="5673" spans="1:21" ht="15" customHeight="1" x14ac:dyDescent="0.15">
      <c r="A5673" s="10" t="s">
        <v>5721</v>
      </c>
      <c r="B5673" s="11" t="s">
        <v>22</v>
      </c>
      <c r="C5673" s="11" t="s">
        <v>61</v>
      </c>
      <c r="D5673" s="12">
        <v>45991</v>
      </c>
      <c r="E5673" s="11">
        <v>1479</v>
      </c>
      <c r="F5673" s="11" t="s">
        <v>24</v>
      </c>
      <c r="G5673" s="13">
        <v>26229.56</v>
      </c>
      <c r="H5673" s="14">
        <f t="shared" si="616"/>
        <v>38793519.240000002</v>
      </c>
      <c r="I5673" s="14">
        <f>IF(F5673="GHS",H5673,H5673*Assumptions!$B$4)</f>
        <v>418970007.79200006</v>
      </c>
      <c r="J5673" s="15" t="str">
        <f>INDEX(Assumptions!$B$8:$B$12,MATCH(B5673,Assumptions!$A$8:$A$12,0))</f>
        <v>FIFO</v>
      </c>
      <c r="K5673" s="16">
        <f>G5673/(1-INDEX(Assumptions!$D$8:$D$12,MATCH(B5673,Assumptions!$A$8:$A$12,0)))</f>
        <v>31987.268292682926</v>
      </c>
      <c r="L5673" s="16">
        <f t="shared" si="617"/>
        <v>786.88679999999999</v>
      </c>
      <c r="M5673" s="16">
        <f t="shared" si="618"/>
        <v>1599.3634146341465</v>
      </c>
      <c r="N5673" s="14">
        <f>E5673*(K5673-L5673-M5673)*IF(F5673="GHS",1,Assumptions!$B$4)</f>
        <v>472822981.96428877</v>
      </c>
      <c r="O5673" s="15">
        <f t="shared" ca="1" si="619"/>
        <v>295</v>
      </c>
      <c r="P5673" s="15" t="str">
        <f t="shared" ca="1" si="620"/>
        <v>181-365d</v>
      </c>
      <c r="Q5673" s="17">
        <f ca="1">IF(P5673="0-90d",0,IF(P5673="91-180d",INDEX(Assumptions!$F$8:$F$12,MATCH(B5673,Assumptions!$A$8:$A$12,0)),IF(P5673="181-365d",INDEX(Assumptions!$G$8:$G$12,MATCH(B5673,Assumptions!$A$8:$A$12,0)),INDEX(Assumptions!$H$8:$H$12,MATCH(B5673,Assumptions!$A$8:$A$12,0)))))</f>
        <v>0.15</v>
      </c>
      <c r="R5673" s="14">
        <f t="shared" ca="1" si="621"/>
        <v>62845501.168800004</v>
      </c>
      <c r="S5673" s="14">
        <f t="shared" ca="1" si="622"/>
        <v>356124506.62320006</v>
      </c>
      <c r="T5673" s="11" t="s">
        <v>25</v>
      </c>
      <c r="U5673" s="18" t="s">
        <v>36</v>
      </c>
    </row>
    <row r="5674" spans="1:21" ht="15" customHeight="1" x14ac:dyDescent="0.15">
      <c r="A5674" s="10" t="s">
        <v>5722</v>
      </c>
      <c r="B5674" s="11" t="s">
        <v>46</v>
      </c>
      <c r="C5674" s="11" t="s">
        <v>52</v>
      </c>
      <c r="D5674" s="12">
        <v>46035</v>
      </c>
      <c r="E5674" s="11">
        <v>1517</v>
      </c>
      <c r="F5674" s="11" t="s">
        <v>33</v>
      </c>
      <c r="G5674" s="13">
        <v>403369.85</v>
      </c>
      <c r="H5674" s="14">
        <f t="shared" si="616"/>
        <v>611912062.44999993</v>
      </c>
      <c r="I5674" s="14">
        <f>IF(F5674="GHS",H5674,H5674*Assumptions!$B$4)</f>
        <v>611912062.44999993</v>
      </c>
      <c r="J5674" s="15" t="str">
        <f>INDEX(Assumptions!$B$8:$B$12,MATCH(B5674,Assumptions!$A$8:$A$12,0))</f>
        <v>Specific Identification</v>
      </c>
      <c r="K5674" s="16">
        <f>G5674/(1-INDEX(Assumptions!$D$8:$D$12,MATCH(B5674,Assumptions!$A$8:$A$12,0)))</f>
        <v>517140.83333333331</v>
      </c>
      <c r="L5674" s="16">
        <f t="shared" si="617"/>
        <v>12101.095499999999</v>
      </c>
      <c r="M5674" s="16">
        <f t="shared" si="618"/>
        <v>25857.041666666668</v>
      </c>
      <c r="N5674" s="14">
        <f>E5674*(K5674-L5674-M5674)*IF(F5674="GHS",1,Assumptions!$B$4)</f>
        <v>726920150.08483326</v>
      </c>
      <c r="O5674" s="15">
        <f t="shared" ca="1" si="619"/>
        <v>251</v>
      </c>
      <c r="P5674" s="15" t="str">
        <f t="shared" ca="1" si="620"/>
        <v>181-365d</v>
      </c>
      <c r="Q5674" s="17">
        <f ca="1">IF(P5674="0-90d",0,IF(P5674="91-180d",INDEX(Assumptions!$F$8:$F$12,MATCH(B5674,Assumptions!$A$8:$A$12,0)),IF(P5674="181-365d",INDEX(Assumptions!$G$8:$G$12,MATCH(B5674,Assumptions!$A$8:$A$12,0)),INDEX(Assumptions!$H$8:$H$12,MATCH(B5674,Assumptions!$A$8:$A$12,0)))))</f>
        <v>0.05</v>
      </c>
      <c r="R5674" s="14">
        <f t="shared" ca="1" si="621"/>
        <v>30595603.122499999</v>
      </c>
      <c r="S5674" s="14">
        <f t="shared" ca="1" si="622"/>
        <v>581316459.32749999</v>
      </c>
      <c r="T5674" s="11" t="s">
        <v>25</v>
      </c>
      <c r="U5674" s="18" t="s">
        <v>26</v>
      </c>
    </row>
    <row r="5675" spans="1:21" ht="15" customHeight="1" x14ac:dyDescent="0.15">
      <c r="A5675" s="10" t="s">
        <v>5723</v>
      </c>
      <c r="B5675" s="11" t="s">
        <v>31</v>
      </c>
      <c r="C5675" s="11" t="s">
        <v>32</v>
      </c>
      <c r="D5675" s="12">
        <v>45819</v>
      </c>
      <c r="E5675" s="11">
        <v>3757</v>
      </c>
      <c r="F5675" s="11" t="s">
        <v>33</v>
      </c>
      <c r="G5675" s="13">
        <v>1757.86</v>
      </c>
      <c r="H5675" s="14">
        <f t="shared" si="616"/>
        <v>6604280.0199999996</v>
      </c>
      <c r="I5675" s="14">
        <f>IF(F5675="GHS",H5675,H5675*Assumptions!$B$4)</f>
        <v>6604280.0199999996</v>
      </c>
      <c r="J5675" s="15" t="str">
        <f>INDEX(Assumptions!$B$8:$B$12,MATCH(B5675,Assumptions!$A$8:$A$12,0))</f>
        <v>Weighted Average</v>
      </c>
      <c r="K5675" s="16">
        <f>G5675/(1-INDEX(Assumptions!$D$8:$D$12,MATCH(B5675,Assumptions!$A$8:$A$12,0)))</f>
        <v>2441.4722222222222</v>
      </c>
      <c r="L5675" s="16">
        <f t="shared" si="617"/>
        <v>52.735799999999998</v>
      </c>
      <c r="M5675" s="16">
        <f t="shared" si="618"/>
        <v>122.07361111111112</v>
      </c>
      <c r="N5675" s="14">
        <f>E5675*(K5675-L5675-M5675)*IF(F5675="GHS",1,Assumptions!$B$4)</f>
        <v>8515852.1813444458</v>
      </c>
      <c r="O5675" s="15">
        <f t="shared" ca="1" si="619"/>
        <v>467</v>
      </c>
      <c r="P5675" s="15" t="str">
        <f t="shared" ca="1" si="620"/>
        <v>365d+</v>
      </c>
      <c r="Q5675" s="17">
        <f ca="1">IF(P5675="0-90d",0,IF(P5675="91-180d",INDEX(Assumptions!$F$8:$F$12,MATCH(B5675,Assumptions!$A$8:$A$12,0)),IF(P5675="181-365d",INDEX(Assumptions!$G$8:$G$12,MATCH(B5675,Assumptions!$A$8:$A$12,0)),INDEX(Assumptions!$H$8:$H$12,MATCH(B5675,Assumptions!$A$8:$A$12,0)))))</f>
        <v>0.6</v>
      </c>
      <c r="R5675" s="14">
        <f t="shared" ca="1" si="621"/>
        <v>3962568.0119999996</v>
      </c>
      <c r="S5675" s="14">
        <f t="shared" ca="1" si="622"/>
        <v>2641712.0079999999</v>
      </c>
      <c r="T5675" s="11" t="s">
        <v>25</v>
      </c>
      <c r="U5675" s="18" t="s">
        <v>26</v>
      </c>
    </row>
    <row r="5676" spans="1:21" ht="15" customHeight="1" x14ac:dyDescent="0.15">
      <c r="A5676" s="10" t="s">
        <v>5724</v>
      </c>
      <c r="B5676" s="11" t="s">
        <v>28</v>
      </c>
      <c r="C5676" s="11" t="s">
        <v>35</v>
      </c>
      <c r="D5676" s="12">
        <v>45821</v>
      </c>
      <c r="E5676" s="11">
        <v>398</v>
      </c>
      <c r="F5676" s="11" t="s">
        <v>24</v>
      </c>
      <c r="G5676" s="13">
        <v>11310.85</v>
      </c>
      <c r="H5676" s="14">
        <f t="shared" si="616"/>
        <v>4501718.3</v>
      </c>
      <c r="I5676" s="14">
        <f>IF(F5676="GHS",H5676,H5676*Assumptions!$B$4)</f>
        <v>48618557.640000001</v>
      </c>
      <c r="J5676" s="15" t="str">
        <f>INDEX(Assumptions!$B$8:$B$12,MATCH(B5676,Assumptions!$A$8:$A$12,0))</f>
        <v>Fair Value Less Costs to Sell</v>
      </c>
      <c r="K5676" s="16">
        <f>G5676/(1-INDEX(Assumptions!$D$8:$D$12,MATCH(B5676,Assumptions!$A$8:$A$12,0)))</f>
        <v>12853.238636363636</v>
      </c>
      <c r="L5676" s="16">
        <f t="shared" si="617"/>
        <v>339.32549999999998</v>
      </c>
      <c r="M5676" s="16">
        <f t="shared" si="618"/>
        <v>642.66193181818187</v>
      </c>
      <c r="N5676" s="14">
        <f>E5676*(K5676-L5676-M5676)*IF(F5676="GHS",1,Assumptions!$B$4)</f>
        <v>51027386.177618176</v>
      </c>
      <c r="O5676" s="15">
        <f t="shared" ca="1" si="619"/>
        <v>465</v>
      </c>
      <c r="P5676" s="15" t="str">
        <f t="shared" ca="1" si="620"/>
        <v>365d+</v>
      </c>
      <c r="Q5676" s="17">
        <f ca="1">IF(P5676="0-90d",0,IF(P5676="91-180d",INDEX(Assumptions!$F$8:$F$12,MATCH(B5676,Assumptions!$A$8:$A$12,0)),IF(P5676="181-365d",INDEX(Assumptions!$G$8:$G$12,MATCH(B5676,Assumptions!$A$8:$A$12,0)),INDEX(Assumptions!$H$8:$H$12,MATCH(B5676,Assumptions!$A$8:$A$12,0)))))</f>
        <v>0.4</v>
      </c>
      <c r="R5676" s="14">
        <f t="shared" ca="1" si="621"/>
        <v>19447423.056000002</v>
      </c>
      <c r="S5676" s="14">
        <f t="shared" ca="1" si="622"/>
        <v>29171134.583999999</v>
      </c>
      <c r="T5676" s="11" t="s">
        <v>25</v>
      </c>
      <c r="U5676" s="18" t="s">
        <v>26</v>
      </c>
    </row>
    <row r="5677" spans="1:21" ht="15" customHeight="1" x14ac:dyDescent="0.15">
      <c r="A5677" s="10" t="s">
        <v>5725</v>
      </c>
      <c r="B5677" s="11" t="s">
        <v>41</v>
      </c>
      <c r="C5677" s="11" t="s">
        <v>44</v>
      </c>
      <c r="D5677" s="12">
        <v>45740</v>
      </c>
      <c r="E5677" s="11">
        <v>3266</v>
      </c>
      <c r="F5677" s="11" t="s">
        <v>33</v>
      </c>
      <c r="G5677" s="13">
        <v>231.98</v>
      </c>
      <c r="H5677" s="14">
        <f t="shared" si="616"/>
        <v>757646.67999999993</v>
      </c>
      <c r="I5677" s="14">
        <f>IF(F5677="GHS",H5677,H5677*Assumptions!$B$4)</f>
        <v>757646.67999999993</v>
      </c>
      <c r="J5677" s="15" t="str">
        <f>INDEX(Assumptions!$B$8:$B$12,MATCH(B5677,Assumptions!$A$8:$A$12,0))</f>
        <v>Weighted Average</v>
      </c>
      <c r="K5677" s="16">
        <f>G5677/(1-INDEX(Assumptions!$D$8:$D$12,MATCH(B5677,Assumptions!$A$8:$A$12,0)))</f>
        <v>356.89230769230767</v>
      </c>
      <c r="L5677" s="16">
        <f t="shared" si="617"/>
        <v>6.9593999999999996</v>
      </c>
      <c r="M5677" s="16">
        <f t="shared" si="618"/>
        <v>17.844615384615384</v>
      </c>
      <c r="N5677" s="14">
        <f>E5677*(K5677-L5677-M5677)*IF(F5677="GHS",1,Assumptions!$B$4)</f>
        <v>1084600.3626769229</v>
      </c>
      <c r="O5677" s="15">
        <f t="shared" ca="1" si="619"/>
        <v>546</v>
      </c>
      <c r="P5677" s="15" t="str">
        <f t="shared" ca="1" si="620"/>
        <v>365d+</v>
      </c>
      <c r="Q5677" s="17">
        <f ca="1">IF(P5677="0-90d",0,IF(P5677="91-180d",INDEX(Assumptions!$F$8:$F$12,MATCH(B5677,Assumptions!$A$8:$A$12,0)),IF(P5677="181-365d",INDEX(Assumptions!$G$8:$G$12,MATCH(B5677,Assumptions!$A$8:$A$12,0)),INDEX(Assumptions!$H$8:$H$12,MATCH(B5677,Assumptions!$A$8:$A$12,0)))))</f>
        <v>0.8</v>
      </c>
      <c r="R5677" s="14">
        <f t="shared" ca="1" si="621"/>
        <v>606117.34399999992</v>
      </c>
      <c r="S5677" s="14">
        <f t="shared" ca="1" si="622"/>
        <v>151529.33600000001</v>
      </c>
      <c r="T5677" s="11" t="s">
        <v>25</v>
      </c>
      <c r="U5677" s="18" t="s">
        <v>26</v>
      </c>
    </row>
    <row r="5678" spans="1:21" ht="15" customHeight="1" x14ac:dyDescent="0.15">
      <c r="A5678" s="10" t="s">
        <v>5726</v>
      </c>
      <c r="B5678" s="11" t="s">
        <v>31</v>
      </c>
      <c r="C5678" s="11" t="s">
        <v>63</v>
      </c>
      <c r="D5678" s="12">
        <v>45922</v>
      </c>
      <c r="E5678" s="11">
        <v>3079</v>
      </c>
      <c r="F5678" s="11" t="s">
        <v>33</v>
      </c>
      <c r="G5678" s="13">
        <v>2443.06</v>
      </c>
      <c r="H5678" s="14">
        <f t="shared" si="616"/>
        <v>7522181.7400000002</v>
      </c>
      <c r="I5678" s="14">
        <f>IF(F5678="GHS",H5678,H5678*Assumptions!$B$4)</f>
        <v>7522181.7400000002</v>
      </c>
      <c r="J5678" s="15" t="str">
        <f>INDEX(Assumptions!$B$8:$B$12,MATCH(B5678,Assumptions!$A$8:$A$12,0))</f>
        <v>Weighted Average</v>
      </c>
      <c r="K5678" s="16">
        <f>G5678/(1-INDEX(Assumptions!$D$8:$D$12,MATCH(B5678,Assumptions!$A$8:$A$12,0)))</f>
        <v>3393.1388888888891</v>
      </c>
      <c r="L5678" s="16">
        <f t="shared" si="617"/>
        <v>73.291799999999995</v>
      </c>
      <c r="M5678" s="16">
        <f t="shared" si="618"/>
        <v>169.65694444444446</v>
      </c>
      <c r="N5678" s="14">
        <f>E5678*(K5678-L5678-M5678)*IF(F5678="GHS",1,Assumptions!$B$4)</f>
        <v>9699435.4547444452</v>
      </c>
      <c r="O5678" s="15">
        <f t="shared" ca="1" si="619"/>
        <v>364</v>
      </c>
      <c r="P5678" s="15" t="str">
        <f t="shared" ca="1" si="620"/>
        <v>181-365d</v>
      </c>
      <c r="Q5678" s="17">
        <f ca="1">IF(P5678="0-90d",0,IF(P5678="91-180d",INDEX(Assumptions!$F$8:$F$12,MATCH(B5678,Assumptions!$A$8:$A$12,0)),IF(P5678="181-365d",INDEX(Assumptions!$G$8:$G$12,MATCH(B5678,Assumptions!$A$8:$A$12,0)),INDEX(Assumptions!$H$8:$H$12,MATCH(B5678,Assumptions!$A$8:$A$12,0)))))</f>
        <v>0.2</v>
      </c>
      <c r="R5678" s="14">
        <f t="shared" ca="1" si="621"/>
        <v>1504436.3480000002</v>
      </c>
      <c r="S5678" s="14">
        <f t="shared" ca="1" si="622"/>
        <v>6017745.392</v>
      </c>
      <c r="T5678" s="11" t="s">
        <v>50</v>
      </c>
      <c r="U5678" s="18" t="s">
        <v>26</v>
      </c>
    </row>
    <row r="5679" spans="1:21" ht="15" customHeight="1" x14ac:dyDescent="0.15">
      <c r="A5679" s="10" t="s">
        <v>5727</v>
      </c>
      <c r="B5679" s="11" t="s">
        <v>41</v>
      </c>
      <c r="C5679" s="11" t="s">
        <v>44</v>
      </c>
      <c r="D5679" s="12">
        <v>46082</v>
      </c>
      <c r="E5679" s="11">
        <v>4517</v>
      </c>
      <c r="F5679" s="11" t="s">
        <v>33</v>
      </c>
      <c r="G5679" s="13">
        <v>351.55</v>
      </c>
      <c r="H5679" s="14">
        <f t="shared" si="616"/>
        <v>1587951.35</v>
      </c>
      <c r="I5679" s="14">
        <f>IF(F5679="GHS",H5679,H5679*Assumptions!$B$4)</f>
        <v>1587951.35</v>
      </c>
      <c r="J5679" s="15" t="str">
        <f>INDEX(Assumptions!$B$8:$B$12,MATCH(B5679,Assumptions!$A$8:$A$12,0))</f>
        <v>Weighted Average</v>
      </c>
      <c r="K5679" s="16">
        <f>G5679/(1-INDEX(Assumptions!$D$8:$D$12,MATCH(B5679,Assumptions!$A$8:$A$12,0)))</f>
        <v>540.84615384615381</v>
      </c>
      <c r="L5679" s="16">
        <f t="shared" si="617"/>
        <v>10.5465</v>
      </c>
      <c r="M5679" s="16">
        <f t="shared" si="618"/>
        <v>27.042307692307691</v>
      </c>
      <c r="N5679" s="14">
        <f>E5679*(K5679-L5679-M5679)*IF(F5679="GHS",1,Assumptions!$B$4)</f>
        <v>2273213.4325769227</v>
      </c>
      <c r="O5679" s="15">
        <f t="shared" ca="1" si="619"/>
        <v>204</v>
      </c>
      <c r="P5679" s="15" t="str">
        <f t="shared" ca="1" si="620"/>
        <v>181-365d</v>
      </c>
      <c r="Q5679" s="17">
        <f ca="1">IF(P5679="0-90d",0,IF(P5679="91-180d",INDEX(Assumptions!$F$8:$F$12,MATCH(B5679,Assumptions!$A$8:$A$12,0)),IF(P5679="181-365d",INDEX(Assumptions!$G$8:$G$12,MATCH(B5679,Assumptions!$A$8:$A$12,0)),INDEX(Assumptions!$H$8:$H$12,MATCH(B5679,Assumptions!$A$8:$A$12,0)))))</f>
        <v>0.35</v>
      </c>
      <c r="R5679" s="14">
        <f t="shared" ca="1" si="621"/>
        <v>555782.97250000003</v>
      </c>
      <c r="S5679" s="14">
        <f t="shared" ca="1" si="622"/>
        <v>1032168.3775000001</v>
      </c>
      <c r="T5679" s="11" t="s">
        <v>25</v>
      </c>
      <c r="U5679" s="18" t="s">
        <v>26</v>
      </c>
    </row>
    <row r="5680" spans="1:21" ht="15" customHeight="1" x14ac:dyDescent="0.15">
      <c r="A5680" s="10" t="s">
        <v>5728</v>
      </c>
      <c r="B5680" s="11" t="s">
        <v>41</v>
      </c>
      <c r="C5680" s="11" t="s">
        <v>42</v>
      </c>
      <c r="D5680" s="12">
        <v>45955</v>
      </c>
      <c r="E5680" s="11">
        <v>2641</v>
      </c>
      <c r="F5680" s="11" t="s">
        <v>33</v>
      </c>
      <c r="G5680" s="13">
        <v>390.02</v>
      </c>
      <c r="H5680" s="14">
        <f t="shared" si="616"/>
        <v>1030042.82</v>
      </c>
      <c r="I5680" s="14">
        <f>IF(F5680="GHS",H5680,H5680*Assumptions!$B$4)</f>
        <v>1030042.82</v>
      </c>
      <c r="J5680" s="15" t="str">
        <f>INDEX(Assumptions!$B$8:$B$12,MATCH(B5680,Assumptions!$A$8:$A$12,0))</f>
        <v>Weighted Average</v>
      </c>
      <c r="K5680" s="16">
        <f>G5680/(1-INDEX(Assumptions!$D$8:$D$12,MATCH(B5680,Assumptions!$A$8:$A$12,0)))</f>
        <v>600.03076923076924</v>
      </c>
      <c r="L5680" s="16">
        <f t="shared" si="617"/>
        <v>11.7006</v>
      </c>
      <c r="M5680" s="16">
        <f t="shared" si="618"/>
        <v>30.001538461538463</v>
      </c>
      <c r="N5680" s="14">
        <f>E5680*(K5680-L5680-M5680)*IF(F5680="GHS",1,Assumptions!$B$4)</f>
        <v>1474545.9138615385</v>
      </c>
      <c r="O5680" s="15">
        <f t="shared" ca="1" si="619"/>
        <v>331</v>
      </c>
      <c r="P5680" s="15" t="str">
        <f t="shared" ca="1" si="620"/>
        <v>181-365d</v>
      </c>
      <c r="Q5680" s="17">
        <f ca="1">IF(P5680="0-90d",0,IF(P5680="91-180d",INDEX(Assumptions!$F$8:$F$12,MATCH(B5680,Assumptions!$A$8:$A$12,0)),IF(P5680="181-365d",INDEX(Assumptions!$G$8:$G$12,MATCH(B5680,Assumptions!$A$8:$A$12,0)),INDEX(Assumptions!$H$8:$H$12,MATCH(B5680,Assumptions!$A$8:$A$12,0)))))</f>
        <v>0.35</v>
      </c>
      <c r="R5680" s="14">
        <f t="shared" ca="1" si="621"/>
        <v>360514.98699999996</v>
      </c>
      <c r="S5680" s="14">
        <f t="shared" ca="1" si="622"/>
        <v>669527.83299999998</v>
      </c>
      <c r="T5680" s="11" t="s">
        <v>25</v>
      </c>
      <c r="U5680" s="18" t="s">
        <v>26</v>
      </c>
    </row>
    <row r="5681" spans="1:21" ht="15" customHeight="1" x14ac:dyDescent="0.15">
      <c r="A5681" s="10" t="s">
        <v>5729</v>
      </c>
      <c r="B5681" s="11" t="s">
        <v>31</v>
      </c>
      <c r="C5681" s="11" t="s">
        <v>32</v>
      </c>
      <c r="D5681" s="12">
        <v>46097</v>
      </c>
      <c r="E5681" s="11">
        <v>4302</v>
      </c>
      <c r="F5681" s="11" t="s">
        <v>33</v>
      </c>
      <c r="G5681" s="13">
        <v>1267.24</v>
      </c>
      <c r="H5681" s="14">
        <f t="shared" si="616"/>
        <v>5451666.4800000004</v>
      </c>
      <c r="I5681" s="14">
        <f>IF(F5681="GHS",H5681,H5681*Assumptions!$B$4)</f>
        <v>5451666.4800000004</v>
      </c>
      <c r="J5681" s="15" t="str">
        <f>INDEX(Assumptions!$B$8:$B$12,MATCH(B5681,Assumptions!$A$8:$A$12,0))</f>
        <v>Weighted Average</v>
      </c>
      <c r="K5681" s="16">
        <f>G5681/(1-INDEX(Assumptions!$D$8:$D$12,MATCH(B5681,Assumptions!$A$8:$A$12,0)))</f>
        <v>1760.0555555555557</v>
      </c>
      <c r="L5681" s="16">
        <f t="shared" si="617"/>
        <v>38.017199999999995</v>
      </c>
      <c r="M5681" s="16">
        <f t="shared" si="618"/>
        <v>88.002777777777794</v>
      </c>
      <c r="N5681" s="14">
        <f>E5681*(K5681-L5681-M5681)*IF(F5681="GHS",1,Assumptions!$B$4)</f>
        <v>7029621.0556000005</v>
      </c>
      <c r="O5681" s="15">
        <f t="shared" ca="1" si="619"/>
        <v>189</v>
      </c>
      <c r="P5681" s="15" t="str">
        <f t="shared" ca="1" si="620"/>
        <v>181-365d</v>
      </c>
      <c r="Q5681" s="17">
        <f ca="1">IF(P5681="0-90d",0,IF(P5681="91-180d",INDEX(Assumptions!$F$8:$F$12,MATCH(B5681,Assumptions!$A$8:$A$12,0)),IF(P5681="181-365d",INDEX(Assumptions!$G$8:$G$12,MATCH(B5681,Assumptions!$A$8:$A$12,0)),INDEX(Assumptions!$H$8:$H$12,MATCH(B5681,Assumptions!$A$8:$A$12,0)))))</f>
        <v>0.2</v>
      </c>
      <c r="R5681" s="14">
        <f t="shared" ca="1" si="621"/>
        <v>1090333.2960000001</v>
      </c>
      <c r="S5681" s="14">
        <f t="shared" ca="1" si="622"/>
        <v>4361333.1840000004</v>
      </c>
      <c r="T5681" s="11" t="s">
        <v>25</v>
      </c>
      <c r="U5681" s="18" t="s">
        <v>26</v>
      </c>
    </row>
    <row r="5682" spans="1:21" ht="15" customHeight="1" x14ac:dyDescent="0.15">
      <c r="A5682" s="10" t="s">
        <v>5730</v>
      </c>
      <c r="B5682" s="11" t="s">
        <v>22</v>
      </c>
      <c r="C5682" s="11" t="s">
        <v>61</v>
      </c>
      <c r="D5682" s="12">
        <v>45855</v>
      </c>
      <c r="E5682" s="11">
        <v>3336</v>
      </c>
      <c r="F5682" s="11" t="s">
        <v>24</v>
      </c>
      <c r="G5682" s="13">
        <v>21522.04</v>
      </c>
      <c r="H5682" s="14">
        <f t="shared" si="616"/>
        <v>71797525.439999998</v>
      </c>
      <c r="I5682" s="14">
        <f>IF(F5682="GHS",H5682,H5682*Assumptions!$B$4)</f>
        <v>775413274.75199997</v>
      </c>
      <c r="J5682" s="15" t="str">
        <f>INDEX(Assumptions!$B$8:$B$12,MATCH(B5682,Assumptions!$A$8:$A$12,0))</f>
        <v>FIFO</v>
      </c>
      <c r="K5682" s="16">
        <f>G5682/(1-INDEX(Assumptions!$D$8:$D$12,MATCH(B5682,Assumptions!$A$8:$A$12,0)))</f>
        <v>26246.390243902439</v>
      </c>
      <c r="L5682" s="16">
        <f t="shared" si="617"/>
        <v>645.66120000000001</v>
      </c>
      <c r="M5682" s="16">
        <f t="shared" si="618"/>
        <v>1312.3195121951221</v>
      </c>
      <c r="N5682" s="14">
        <f>E5682*(K5682-L5682-M5682)*IF(F5682="GHS",1,Assumptions!$B$4)</f>
        <v>875082249.33597672</v>
      </c>
      <c r="O5682" s="15">
        <f t="shared" ca="1" si="619"/>
        <v>431</v>
      </c>
      <c r="P5682" s="15" t="str">
        <f t="shared" ca="1" si="620"/>
        <v>365d+</v>
      </c>
      <c r="Q5682" s="17">
        <f ca="1">IF(P5682="0-90d",0,IF(P5682="91-180d",INDEX(Assumptions!$F$8:$F$12,MATCH(B5682,Assumptions!$A$8:$A$12,0)),IF(P5682="181-365d",INDEX(Assumptions!$G$8:$G$12,MATCH(B5682,Assumptions!$A$8:$A$12,0)),INDEX(Assumptions!$H$8:$H$12,MATCH(B5682,Assumptions!$A$8:$A$12,0)))))</f>
        <v>0.5</v>
      </c>
      <c r="R5682" s="14">
        <f t="shared" ca="1" si="621"/>
        <v>387706637.37599999</v>
      </c>
      <c r="S5682" s="14">
        <f t="shared" ca="1" si="622"/>
        <v>387706637.37599999</v>
      </c>
      <c r="T5682" s="11" t="s">
        <v>50</v>
      </c>
      <c r="U5682" s="18" t="s">
        <v>26</v>
      </c>
    </row>
    <row r="5683" spans="1:21" ht="15" customHeight="1" x14ac:dyDescent="0.15">
      <c r="A5683" s="10" t="s">
        <v>5731</v>
      </c>
      <c r="B5683" s="11" t="s">
        <v>28</v>
      </c>
      <c r="C5683" s="11" t="s">
        <v>29</v>
      </c>
      <c r="D5683" s="12">
        <v>46175</v>
      </c>
      <c r="E5683" s="11">
        <v>4585</v>
      </c>
      <c r="F5683" s="11" t="s">
        <v>24</v>
      </c>
      <c r="G5683" s="13">
        <v>6262.03</v>
      </c>
      <c r="H5683" s="14">
        <f t="shared" si="616"/>
        <v>28711407.549999997</v>
      </c>
      <c r="I5683" s="14">
        <f>IF(F5683="GHS",H5683,H5683*Assumptions!$B$4)</f>
        <v>310083201.53999996</v>
      </c>
      <c r="J5683" s="15" t="str">
        <f>INDEX(Assumptions!$B$8:$B$12,MATCH(B5683,Assumptions!$A$8:$A$12,0))</f>
        <v>Fair Value Less Costs to Sell</v>
      </c>
      <c r="K5683" s="16">
        <f>G5683/(1-INDEX(Assumptions!$D$8:$D$12,MATCH(B5683,Assumptions!$A$8:$A$12,0)))</f>
        <v>7115.9431818181811</v>
      </c>
      <c r="L5683" s="16">
        <f t="shared" si="617"/>
        <v>187.86089999999999</v>
      </c>
      <c r="M5683" s="16">
        <f t="shared" si="618"/>
        <v>355.79715909090908</v>
      </c>
      <c r="N5683" s="14">
        <f>E5683*(K5683-L5683-M5683)*IF(F5683="GHS",1,Assumptions!$B$4)</f>
        <v>325446414.70720905</v>
      </c>
      <c r="O5683" s="15">
        <f t="shared" ca="1" si="619"/>
        <v>111</v>
      </c>
      <c r="P5683" s="15" t="str">
        <f t="shared" ca="1" si="620"/>
        <v>91-180d</v>
      </c>
      <c r="Q5683" s="17">
        <f ca="1">IF(P5683="0-90d",0,IF(P5683="91-180d",INDEX(Assumptions!$F$8:$F$12,MATCH(B5683,Assumptions!$A$8:$A$12,0)),IF(P5683="181-365d",INDEX(Assumptions!$G$8:$G$12,MATCH(B5683,Assumptions!$A$8:$A$12,0)),INDEX(Assumptions!$H$8:$H$12,MATCH(B5683,Assumptions!$A$8:$A$12,0)))))</f>
        <v>0.02</v>
      </c>
      <c r="R5683" s="14">
        <f t="shared" ca="1" si="621"/>
        <v>6201664.0307999989</v>
      </c>
      <c r="S5683" s="14">
        <f t="shared" ca="1" si="622"/>
        <v>303881537.50919998</v>
      </c>
      <c r="T5683" s="11" t="s">
        <v>25</v>
      </c>
      <c r="U5683" s="18" t="s">
        <v>26</v>
      </c>
    </row>
    <row r="5684" spans="1:21" ht="15" customHeight="1" x14ac:dyDescent="0.15">
      <c r="A5684" s="10" t="s">
        <v>5732</v>
      </c>
      <c r="B5684" s="11" t="s">
        <v>46</v>
      </c>
      <c r="C5684" s="11" t="s">
        <v>52</v>
      </c>
      <c r="D5684" s="12">
        <v>46087</v>
      </c>
      <c r="E5684" s="11">
        <v>33</v>
      </c>
      <c r="F5684" s="11" t="s">
        <v>33</v>
      </c>
      <c r="G5684" s="13">
        <v>149394.65</v>
      </c>
      <c r="H5684" s="14">
        <f t="shared" si="616"/>
        <v>4930023.45</v>
      </c>
      <c r="I5684" s="14">
        <f>IF(F5684="GHS",H5684,H5684*Assumptions!$B$4)</f>
        <v>4930023.45</v>
      </c>
      <c r="J5684" s="15" t="str">
        <f>INDEX(Assumptions!$B$8:$B$12,MATCH(B5684,Assumptions!$A$8:$A$12,0))</f>
        <v>Specific Identification</v>
      </c>
      <c r="K5684" s="16">
        <f>G5684/(1-INDEX(Assumptions!$D$8:$D$12,MATCH(B5684,Assumptions!$A$8:$A$12,0)))</f>
        <v>191531.60256410256</v>
      </c>
      <c r="L5684" s="16">
        <f t="shared" si="617"/>
        <v>4481.8395</v>
      </c>
      <c r="M5684" s="16">
        <f t="shared" si="618"/>
        <v>9576.5801282051289</v>
      </c>
      <c r="N5684" s="14">
        <f>E5684*(K5684-L5684-M5684)*IF(F5684="GHS",1,Assumptions!$B$4)</f>
        <v>5856615.0368846152</v>
      </c>
      <c r="O5684" s="15">
        <f t="shared" ca="1" si="619"/>
        <v>199</v>
      </c>
      <c r="P5684" s="15" t="str">
        <f t="shared" ca="1" si="620"/>
        <v>181-365d</v>
      </c>
      <c r="Q5684" s="17">
        <f ca="1">IF(P5684="0-90d",0,IF(P5684="91-180d",INDEX(Assumptions!$F$8:$F$12,MATCH(B5684,Assumptions!$A$8:$A$12,0)),IF(P5684="181-365d",INDEX(Assumptions!$G$8:$G$12,MATCH(B5684,Assumptions!$A$8:$A$12,0)),INDEX(Assumptions!$H$8:$H$12,MATCH(B5684,Assumptions!$A$8:$A$12,0)))))</f>
        <v>0.05</v>
      </c>
      <c r="R5684" s="14">
        <f t="shared" ca="1" si="621"/>
        <v>246501.17250000002</v>
      </c>
      <c r="S5684" s="14">
        <f t="shared" ca="1" si="622"/>
        <v>4683522.2774999999</v>
      </c>
      <c r="T5684" s="11" t="s">
        <v>25</v>
      </c>
      <c r="U5684" s="18" t="s">
        <v>26</v>
      </c>
    </row>
    <row r="5685" spans="1:21" ht="15" customHeight="1" x14ac:dyDescent="0.15">
      <c r="A5685" s="10" t="s">
        <v>5733</v>
      </c>
      <c r="B5685" s="11" t="s">
        <v>41</v>
      </c>
      <c r="C5685" s="11" t="s">
        <v>42</v>
      </c>
      <c r="D5685" s="12">
        <v>45958</v>
      </c>
      <c r="E5685" s="11">
        <v>437</v>
      </c>
      <c r="F5685" s="11" t="s">
        <v>33</v>
      </c>
      <c r="G5685" s="13">
        <v>632.98</v>
      </c>
      <c r="H5685" s="14">
        <f t="shared" si="616"/>
        <v>276612.26</v>
      </c>
      <c r="I5685" s="14">
        <f>IF(F5685="GHS",H5685,H5685*Assumptions!$B$4)</f>
        <v>276612.26</v>
      </c>
      <c r="J5685" s="15" t="str">
        <f>INDEX(Assumptions!$B$8:$B$12,MATCH(B5685,Assumptions!$A$8:$A$12,0))</f>
        <v>Weighted Average</v>
      </c>
      <c r="K5685" s="16">
        <f>G5685/(1-INDEX(Assumptions!$D$8:$D$12,MATCH(B5685,Assumptions!$A$8:$A$12,0)))</f>
        <v>973.81538461538457</v>
      </c>
      <c r="L5685" s="16">
        <f t="shared" si="617"/>
        <v>18.9894</v>
      </c>
      <c r="M5685" s="16">
        <f t="shared" si="618"/>
        <v>48.690769230769234</v>
      </c>
      <c r="N5685" s="14">
        <f>E5685*(K5685-L5685-M5685)*IF(F5685="GHS",1,Assumptions!$B$4)</f>
        <v>395981.08912307688</v>
      </c>
      <c r="O5685" s="15">
        <f t="shared" ca="1" si="619"/>
        <v>328</v>
      </c>
      <c r="P5685" s="15" t="str">
        <f t="shared" ca="1" si="620"/>
        <v>181-365d</v>
      </c>
      <c r="Q5685" s="17">
        <f ca="1">IF(P5685="0-90d",0,IF(P5685="91-180d",INDEX(Assumptions!$F$8:$F$12,MATCH(B5685,Assumptions!$A$8:$A$12,0)),IF(P5685="181-365d",INDEX(Assumptions!$G$8:$G$12,MATCH(B5685,Assumptions!$A$8:$A$12,0)),INDEX(Assumptions!$H$8:$H$12,MATCH(B5685,Assumptions!$A$8:$A$12,0)))))</f>
        <v>0.35</v>
      </c>
      <c r="R5685" s="14">
        <f t="shared" ca="1" si="621"/>
        <v>96814.290999999997</v>
      </c>
      <c r="S5685" s="14">
        <f t="shared" ca="1" si="622"/>
        <v>179797.96900000001</v>
      </c>
      <c r="T5685" s="11" t="s">
        <v>25</v>
      </c>
      <c r="U5685" s="18" t="s">
        <v>26</v>
      </c>
    </row>
    <row r="5686" spans="1:21" ht="15" customHeight="1" x14ac:dyDescent="0.15">
      <c r="A5686" s="10" t="s">
        <v>5734</v>
      </c>
      <c r="B5686" s="11" t="s">
        <v>31</v>
      </c>
      <c r="C5686" s="11" t="s">
        <v>63</v>
      </c>
      <c r="D5686" s="12">
        <v>45775</v>
      </c>
      <c r="E5686" s="11">
        <v>1059</v>
      </c>
      <c r="F5686" s="11" t="s">
        <v>33</v>
      </c>
      <c r="G5686" s="13">
        <v>2330.14</v>
      </c>
      <c r="H5686" s="14">
        <f t="shared" si="616"/>
        <v>2467618.2599999998</v>
      </c>
      <c r="I5686" s="14">
        <f>IF(F5686="GHS",H5686,H5686*Assumptions!$B$4)</f>
        <v>2467618.2599999998</v>
      </c>
      <c r="J5686" s="15" t="str">
        <f>INDEX(Assumptions!$B$8:$B$12,MATCH(B5686,Assumptions!$A$8:$A$12,0))</f>
        <v>Weighted Average</v>
      </c>
      <c r="K5686" s="16">
        <f>G5686/(1-INDEX(Assumptions!$D$8:$D$12,MATCH(B5686,Assumptions!$A$8:$A$12,0)))</f>
        <v>3236.3055555555557</v>
      </c>
      <c r="L5686" s="16">
        <f t="shared" si="617"/>
        <v>69.904199999999989</v>
      </c>
      <c r="M5686" s="16">
        <f t="shared" si="618"/>
        <v>161.81527777777779</v>
      </c>
      <c r="N5686" s="14">
        <f>E5686*(K5686-L5686-M5686)*IF(F5686="GHS",1,Assumptions!$B$4)</f>
        <v>3181856.6563666668</v>
      </c>
      <c r="O5686" s="15">
        <f t="shared" ca="1" si="619"/>
        <v>511</v>
      </c>
      <c r="P5686" s="15" t="str">
        <f t="shared" ca="1" si="620"/>
        <v>365d+</v>
      </c>
      <c r="Q5686" s="17">
        <f ca="1">IF(P5686="0-90d",0,IF(P5686="91-180d",INDEX(Assumptions!$F$8:$F$12,MATCH(B5686,Assumptions!$A$8:$A$12,0)),IF(P5686="181-365d",INDEX(Assumptions!$G$8:$G$12,MATCH(B5686,Assumptions!$A$8:$A$12,0)),INDEX(Assumptions!$H$8:$H$12,MATCH(B5686,Assumptions!$A$8:$A$12,0)))))</f>
        <v>0.6</v>
      </c>
      <c r="R5686" s="14">
        <f t="shared" ca="1" si="621"/>
        <v>1480570.9559999998</v>
      </c>
      <c r="S5686" s="14">
        <f t="shared" ca="1" si="622"/>
        <v>987047.304</v>
      </c>
      <c r="T5686" s="11" t="s">
        <v>25</v>
      </c>
      <c r="U5686" s="18" t="s">
        <v>26</v>
      </c>
    </row>
    <row r="5687" spans="1:21" ht="15" customHeight="1" x14ac:dyDescent="0.15">
      <c r="A5687" s="10" t="s">
        <v>5735</v>
      </c>
      <c r="B5687" s="11" t="s">
        <v>22</v>
      </c>
      <c r="C5687" s="11" t="s">
        <v>23</v>
      </c>
      <c r="D5687" s="12">
        <v>46125</v>
      </c>
      <c r="E5687" s="11">
        <v>195</v>
      </c>
      <c r="F5687" s="11" t="s">
        <v>24</v>
      </c>
      <c r="G5687" s="13">
        <v>34906.379999999997</v>
      </c>
      <c r="H5687" s="14">
        <f t="shared" si="616"/>
        <v>6806744.0999999996</v>
      </c>
      <c r="I5687" s="14">
        <f>IF(F5687="GHS",H5687,H5687*Assumptions!$B$4)</f>
        <v>73512836.280000001</v>
      </c>
      <c r="J5687" s="15" t="str">
        <f>INDEX(Assumptions!$B$8:$B$12,MATCH(B5687,Assumptions!$A$8:$A$12,0))</f>
        <v>FIFO</v>
      </c>
      <c r="K5687" s="16">
        <f>G5687/(1-INDEX(Assumptions!$D$8:$D$12,MATCH(B5687,Assumptions!$A$8:$A$12,0)))</f>
        <v>42568.756097560967</v>
      </c>
      <c r="L5687" s="16">
        <f t="shared" si="617"/>
        <v>1047.1913999999999</v>
      </c>
      <c r="M5687" s="16">
        <f t="shared" si="618"/>
        <v>2128.4378048780486</v>
      </c>
      <c r="N5687" s="14">
        <f>E5687*(K5687-L5687-M5687)*IF(F5687="GHS",1,Assumptions!$B$4)</f>
        <v>82961925.235990226</v>
      </c>
      <c r="O5687" s="15">
        <f t="shared" ca="1" si="619"/>
        <v>161</v>
      </c>
      <c r="P5687" s="15" t="str">
        <f t="shared" ca="1" si="620"/>
        <v>91-180d</v>
      </c>
      <c r="Q5687" s="17">
        <f ca="1">IF(P5687="0-90d",0,IF(P5687="91-180d",INDEX(Assumptions!$F$8:$F$12,MATCH(B5687,Assumptions!$A$8:$A$12,0)),IF(P5687="181-365d",INDEX(Assumptions!$G$8:$G$12,MATCH(B5687,Assumptions!$A$8:$A$12,0)),INDEX(Assumptions!$H$8:$H$12,MATCH(B5687,Assumptions!$A$8:$A$12,0)))))</f>
        <v>0.03</v>
      </c>
      <c r="R5687" s="14">
        <f t="shared" ca="1" si="621"/>
        <v>2205385.0883999998</v>
      </c>
      <c r="S5687" s="14">
        <f t="shared" ca="1" si="622"/>
        <v>71307451.191599995</v>
      </c>
      <c r="T5687" s="11" t="s">
        <v>25</v>
      </c>
      <c r="U5687" s="18" t="s">
        <v>26</v>
      </c>
    </row>
    <row r="5688" spans="1:21" ht="15" customHeight="1" x14ac:dyDescent="0.15">
      <c r="A5688" s="10" t="s">
        <v>5736</v>
      </c>
      <c r="B5688" s="11" t="s">
        <v>28</v>
      </c>
      <c r="C5688" s="11" t="s">
        <v>38</v>
      </c>
      <c r="D5688" s="12">
        <v>46136</v>
      </c>
      <c r="E5688" s="11">
        <v>1757</v>
      </c>
      <c r="F5688" s="11" t="s">
        <v>24</v>
      </c>
      <c r="G5688" s="13">
        <v>16437.32</v>
      </c>
      <c r="H5688" s="14">
        <f t="shared" si="616"/>
        <v>28880371.239999998</v>
      </c>
      <c r="I5688" s="14">
        <f>IF(F5688="GHS",H5688,H5688*Assumptions!$B$4)</f>
        <v>311908009.39200002</v>
      </c>
      <c r="J5688" s="15" t="str">
        <f>INDEX(Assumptions!$B$8:$B$12,MATCH(B5688,Assumptions!$A$8:$A$12,0))</f>
        <v>Fair Value Less Costs to Sell</v>
      </c>
      <c r="K5688" s="16">
        <f>G5688/(1-INDEX(Assumptions!$D$8:$D$12,MATCH(B5688,Assumptions!$A$8:$A$12,0)))</f>
        <v>18678.772727272728</v>
      </c>
      <c r="L5688" s="16">
        <f t="shared" si="617"/>
        <v>493.11959999999999</v>
      </c>
      <c r="M5688" s="16">
        <f t="shared" si="618"/>
        <v>933.93863636363642</v>
      </c>
      <c r="N5688" s="14">
        <f>E5688*(K5688-L5688-M5688)*IF(F5688="GHS",1,Assumptions!$B$4)</f>
        <v>327361633.4936946</v>
      </c>
      <c r="O5688" s="15">
        <f t="shared" ca="1" si="619"/>
        <v>150</v>
      </c>
      <c r="P5688" s="15" t="str">
        <f t="shared" ca="1" si="620"/>
        <v>91-180d</v>
      </c>
      <c r="Q5688" s="17">
        <f ca="1">IF(P5688="0-90d",0,IF(P5688="91-180d",INDEX(Assumptions!$F$8:$F$12,MATCH(B5688,Assumptions!$A$8:$A$12,0)),IF(P5688="181-365d",INDEX(Assumptions!$G$8:$G$12,MATCH(B5688,Assumptions!$A$8:$A$12,0)),INDEX(Assumptions!$H$8:$H$12,MATCH(B5688,Assumptions!$A$8:$A$12,0)))))</f>
        <v>0.02</v>
      </c>
      <c r="R5688" s="14">
        <f t="shared" ca="1" si="621"/>
        <v>6238160.1878400007</v>
      </c>
      <c r="S5688" s="14">
        <f t="shared" ca="1" si="622"/>
        <v>305669849.20416003</v>
      </c>
      <c r="T5688" s="11" t="s">
        <v>25</v>
      </c>
      <c r="U5688" s="18" t="s">
        <v>26</v>
      </c>
    </row>
    <row r="5689" spans="1:21" ht="15" customHeight="1" x14ac:dyDescent="0.15">
      <c r="A5689" s="10" t="s">
        <v>5737</v>
      </c>
      <c r="B5689" s="11" t="s">
        <v>28</v>
      </c>
      <c r="C5689" s="11" t="s">
        <v>35</v>
      </c>
      <c r="D5689" s="12">
        <v>46080</v>
      </c>
      <c r="E5689" s="11">
        <v>1365</v>
      </c>
      <c r="F5689" s="11" t="s">
        <v>24</v>
      </c>
      <c r="G5689" s="13">
        <v>8109.45</v>
      </c>
      <c r="H5689" s="14">
        <f t="shared" si="616"/>
        <v>11069399.25</v>
      </c>
      <c r="I5689" s="14">
        <f>IF(F5689="GHS",H5689,H5689*Assumptions!$B$4)</f>
        <v>119549511.90000001</v>
      </c>
      <c r="J5689" s="15" t="str">
        <f>INDEX(Assumptions!$B$8:$B$12,MATCH(B5689,Assumptions!$A$8:$A$12,0))</f>
        <v>Fair Value Less Costs to Sell</v>
      </c>
      <c r="K5689" s="16">
        <f>G5689/(1-INDEX(Assumptions!$D$8:$D$12,MATCH(B5689,Assumptions!$A$8:$A$12,0)))</f>
        <v>9215.2840909090901</v>
      </c>
      <c r="L5689" s="16">
        <f t="shared" si="617"/>
        <v>243.28349999999998</v>
      </c>
      <c r="M5689" s="16">
        <f t="shared" si="618"/>
        <v>460.7642045454545</v>
      </c>
      <c r="N5689" s="14">
        <f>E5689*(K5689-L5689-M5689)*IF(F5689="GHS",1,Assumptions!$B$4)</f>
        <v>125472646.80777274</v>
      </c>
      <c r="O5689" s="15">
        <f t="shared" ca="1" si="619"/>
        <v>206</v>
      </c>
      <c r="P5689" s="15" t="str">
        <f t="shared" ca="1" si="620"/>
        <v>181-365d</v>
      </c>
      <c r="Q5689" s="17">
        <f ca="1">IF(P5689="0-90d",0,IF(P5689="91-180d",INDEX(Assumptions!$F$8:$F$12,MATCH(B5689,Assumptions!$A$8:$A$12,0)),IF(P5689="181-365d",INDEX(Assumptions!$G$8:$G$12,MATCH(B5689,Assumptions!$A$8:$A$12,0)),INDEX(Assumptions!$H$8:$H$12,MATCH(B5689,Assumptions!$A$8:$A$12,0)))))</f>
        <v>0.1</v>
      </c>
      <c r="R5689" s="14">
        <f t="shared" ca="1" si="621"/>
        <v>11954951.190000001</v>
      </c>
      <c r="S5689" s="14">
        <f t="shared" ca="1" si="622"/>
        <v>107594560.71000001</v>
      </c>
      <c r="T5689" s="11" t="s">
        <v>25</v>
      </c>
      <c r="U5689" s="18" t="s">
        <v>36</v>
      </c>
    </row>
    <row r="5690" spans="1:21" ht="15" customHeight="1" x14ac:dyDescent="0.15">
      <c r="A5690" s="10" t="s">
        <v>5738</v>
      </c>
      <c r="B5690" s="11" t="s">
        <v>31</v>
      </c>
      <c r="C5690" s="11" t="s">
        <v>76</v>
      </c>
      <c r="D5690" s="12">
        <v>45812</v>
      </c>
      <c r="E5690" s="11">
        <v>2719</v>
      </c>
      <c r="F5690" s="11" t="s">
        <v>33</v>
      </c>
      <c r="G5690" s="13">
        <v>1175.71</v>
      </c>
      <c r="H5690" s="14">
        <f t="shared" si="616"/>
        <v>3196755.49</v>
      </c>
      <c r="I5690" s="14">
        <f>IF(F5690="GHS",H5690,H5690*Assumptions!$B$4)</f>
        <v>3196755.49</v>
      </c>
      <c r="J5690" s="15" t="str">
        <f>INDEX(Assumptions!$B$8:$B$12,MATCH(B5690,Assumptions!$A$8:$A$12,0))</f>
        <v>Weighted Average</v>
      </c>
      <c r="K5690" s="16">
        <f>G5690/(1-INDEX(Assumptions!$D$8:$D$12,MATCH(B5690,Assumptions!$A$8:$A$12,0)))</f>
        <v>1632.9305555555557</v>
      </c>
      <c r="L5690" s="16">
        <f t="shared" si="617"/>
        <v>35.271299999999997</v>
      </c>
      <c r="M5690" s="16">
        <f t="shared" si="618"/>
        <v>81.646527777777791</v>
      </c>
      <c r="N5690" s="14">
        <f>E5690*(K5690-L5690-M5690)*IF(F5690="GHS",1,Assumptions!$B$4)</f>
        <v>4122038.6068277787</v>
      </c>
      <c r="O5690" s="15">
        <f t="shared" ca="1" si="619"/>
        <v>474</v>
      </c>
      <c r="P5690" s="15" t="str">
        <f t="shared" ca="1" si="620"/>
        <v>365d+</v>
      </c>
      <c r="Q5690" s="17">
        <f ca="1">IF(P5690="0-90d",0,IF(P5690="91-180d",INDEX(Assumptions!$F$8:$F$12,MATCH(B5690,Assumptions!$A$8:$A$12,0)),IF(P5690="181-365d",INDEX(Assumptions!$G$8:$G$12,MATCH(B5690,Assumptions!$A$8:$A$12,0)),INDEX(Assumptions!$H$8:$H$12,MATCH(B5690,Assumptions!$A$8:$A$12,0)))))</f>
        <v>0.6</v>
      </c>
      <c r="R5690" s="14">
        <f t="shared" ca="1" si="621"/>
        <v>1918053.294</v>
      </c>
      <c r="S5690" s="14">
        <f t="shared" ca="1" si="622"/>
        <v>1278702.1960000002</v>
      </c>
      <c r="T5690" s="11" t="s">
        <v>25</v>
      </c>
      <c r="U5690" s="18" t="s">
        <v>26</v>
      </c>
    </row>
    <row r="5691" spans="1:21" ht="15" customHeight="1" x14ac:dyDescent="0.15">
      <c r="A5691" s="10" t="s">
        <v>5739</v>
      </c>
      <c r="B5691" s="11" t="s">
        <v>31</v>
      </c>
      <c r="C5691" s="11" t="s">
        <v>76</v>
      </c>
      <c r="D5691" s="12">
        <v>45788</v>
      </c>
      <c r="E5691" s="11">
        <v>1439</v>
      </c>
      <c r="F5691" s="11" t="s">
        <v>33</v>
      </c>
      <c r="G5691" s="13">
        <v>3386.25</v>
      </c>
      <c r="H5691" s="14">
        <f t="shared" si="616"/>
        <v>4872813.75</v>
      </c>
      <c r="I5691" s="14">
        <f>IF(F5691="GHS",H5691,H5691*Assumptions!$B$4)</f>
        <v>4872813.75</v>
      </c>
      <c r="J5691" s="15" t="str">
        <f>INDEX(Assumptions!$B$8:$B$12,MATCH(B5691,Assumptions!$A$8:$A$12,0))</f>
        <v>Weighted Average</v>
      </c>
      <c r="K5691" s="16">
        <f>G5691/(1-INDEX(Assumptions!$D$8:$D$12,MATCH(B5691,Assumptions!$A$8:$A$12,0)))</f>
        <v>4703.125</v>
      </c>
      <c r="L5691" s="16">
        <f t="shared" si="617"/>
        <v>101.58749999999999</v>
      </c>
      <c r="M5691" s="16">
        <f t="shared" si="618"/>
        <v>235.15625</v>
      </c>
      <c r="N5691" s="14">
        <f>E5691*(K5691-L5691-M5691)*IF(F5691="GHS",1,Assumptions!$B$4)</f>
        <v>6283222.6187500004</v>
      </c>
      <c r="O5691" s="15">
        <f t="shared" ca="1" si="619"/>
        <v>498</v>
      </c>
      <c r="P5691" s="15" t="str">
        <f t="shared" ca="1" si="620"/>
        <v>365d+</v>
      </c>
      <c r="Q5691" s="17">
        <f ca="1">IF(P5691="0-90d",0,IF(P5691="91-180d",INDEX(Assumptions!$F$8:$F$12,MATCH(B5691,Assumptions!$A$8:$A$12,0)),IF(P5691="181-365d",INDEX(Assumptions!$G$8:$G$12,MATCH(B5691,Assumptions!$A$8:$A$12,0)),INDEX(Assumptions!$H$8:$H$12,MATCH(B5691,Assumptions!$A$8:$A$12,0)))))</f>
        <v>0.6</v>
      </c>
      <c r="R5691" s="14">
        <f t="shared" ca="1" si="621"/>
        <v>2923688.25</v>
      </c>
      <c r="S5691" s="14">
        <f t="shared" ca="1" si="622"/>
        <v>1949125.5</v>
      </c>
      <c r="T5691" s="11" t="s">
        <v>25</v>
      </c>
      <c r="U5691" s="18" t="s">
        <v>26</v>
      </c>
    </row>
    <row r="5692" spans="1:21" ht="15" customHeight="1" x14ac:dyDescent="0.15">
      <c r="A5692" s="10" t="s">
        <v>5740</v>
      </c>
      <c r="B5692" s="11" t="s">
        <v>22</v>
      </c>
      <c r="C5692" s="11" t="s">
        <v>81</v>
      </c>
      <c r="D5692" s="12">
        <v>46182</v>
      </c>
      <c r="E5692" s="11">
        <v>4499</v>
      </c>
      <c r="F5692" s="11" t="s">
        <v>24</v>
      </c>
      <c r="G5692" s="13">
        <v>18002.5</v>
      </c>
      <c r="H5692" s="14">
        <f t="shared" si="616"/>
        <v>80993247.5</v>
      </c>
      <c r="I5692" s="14">
        <f>IF(F5692="GHS",H5692,H5692*Assumptions!$B$4)</f>
        <v>874727073</v>
      </c>
      <c r="J5692" s="15" t="str">
        <f>INDEX(Assumptions!$B$8:$B$12,MATCH(B5692,Assumptions!$A$8:$A$12,0))</f>
        <v>FIFO</v>
      </c>
      <c r="K5692" s="16">
        <f>G5692/(1-INDEX(Assumptions!$D$8:$D$12,MATCH(B5692,Assumptions!$A$8:$A$12,0)))</f>
        <v>21954.268292682926</v>
      </c>
      <c r="L5692" s="16">
        <f t="shared" si="617"/>
        <v>540.07499999999993</v>
      </c>
      <c r="M5692" s="16">
        <f t="shared" si="618"/>
        <v>1097.7134146341464</v>
      </c>
      <c r="N5692" s="14">
        <f>E5692*(K5692-L5692-M5692)*IF(F5692="GHS",1,Assumptions!$B$4)</f>
        <v>987161504.09048784</v>
      </c>
      <c r="O5692" s="15">
        <f t="shared" ca="1" si="619"/>
        <v>104</v>
      </c>
      <c r="P5692" s="15" t="str">
        <f t="shared" ca="1" si="620"/>
        <v>91-180d</v>
      </c>
      <c r="Q5692" s="17">
        <f ca="1">IF(P5692="0-90d",0,IF(P5692="91-180d",INDEX(Assumptions!$F$8:$F$12,MATCH(B5692,Assumptions!$A$8:$A$12,0)),IF(P5692="181-365d",INDEX(Assumptions!$G$8:$G$12,MATCH(B5692,Assumptions!$A$8:$A$12,0)),INDEX(Assumptions!$H$8:$H$12,MATCH(B5692,Assumptions!$A$8:$A$12,0)))))</f>
        <v>0.03</v>
      </c>
      <c r="R5692" s="14">
        <f t="shared" ca="1" si="621"/>
        <v>26241812.189999998</v>
      </c>
      <c r="S5692" s="14">
        <f t="shared" ca="1" si="622"/>
        <v>848485260.80999994</v>
      </c>
      <c r="T5692" s="11" t="s">
        <v>25</v>
      </c>
      <c r="U5692" s="18" t="s">
        <v>26</v>
      </c>
    </row>
    <row r="5693" spans="1:21" ht="15" customHeight="1" x14ac:dyDescent="0.15">
      <c r="A5693" s="10" t="s">
        <v>5741</v>
      </c>
      <c r="B5693" s="11" t="s">
        <v>31</v>
      </c>
      <c r="C5693" s="11" t="s">
        <v>32</v>
      </c>
      <c r="D5693" s="12">
        <v>46200</v>
      </c>
      <c r="E5693" s="11">
        <v>4493</v>
      </c>
      <c r="F5693" s="11" t="s">
        <v>33</v>
      </c>
      <c r="G5693" s="13">
        <v>1351.52</v>
      </c>
      <c r="H5693" s="14">
        <f t="shared" si="616"/>
        <v>6072379.3600000003</v>
      </c>
      <c r="I5693" s="14">
        <f>IF(F5693="GHS",H5693,H5693*Assumptions!$B$4)</f>
        <v>6072379.3600000003</v>
      </c>
      <c r="J5693" s="15" t="str">
        <f>INDEX(Assumptions!$B$8:$B$12,MATCH(B5693,Assumptions!$A$8:$A$12,0))</f>
        <v>Weighted Average</v>
      </c>
      <c r="K5693" s="16">
        <f>G5693/(1-INDEX(Assumptions!$D$8:$D$12,MATCH(B5693,Assumptions!$A$8:$A$12,0)))</f>
        <v>1877.1111111111111</v>
      </c>
      <c r="L5693" s="16">
        <f t="shared" si="617"/>
        <v>40.5456</v>
      </c>
      <c r="M5693" s="16">
        <f t="shared" si="618"/>
        <v>93.855555555555554</v>
      </c>
      <c r="N5693" s="14">
        <f>E5693*(K5693-L5693-M5693)*IF(F5693="GHS",1,Assumptions!$B$4)</f>
        <v>7829995.8303111112</v>
      </c>
      <c r="O5693" s="15">
        <f t="shared" ca="1" si="619"/>
        <v>86</v>
      </c>
      <c r="P5693" s="15" t="str">
        <f t="shared" ca="1" si="620"/>
        <v>0-90d</v>
      </c>
      <c r="Q5693" s="17">
        <f ca="1">IF(P5693="0-90d",0,IF(P5693="91-180d",INDEX(Assumptions!$F$8:$F$12,MATCH(B5693,Assumptions!$A$8:$A$12,0)),IF(P5693="181-365d",INDEX(Assumptions!$G$8:$G$12,MATCH(B5693,Assumptions!$A$8:$A$12,0)),INDEX(Assumptions!$H$8:$H$12,MATCH(B5693,Assumptions!$A$8:$A$12,0)))))</f>
        <v>0</v>
      </c>
      <c r="R5693" s="14">
        <f t="shared" ca="1" si="621"/>
        <v>0</v>
      </c>
      <c r="S5693" s="14">
        <f t="shared" ca="1" si="622"/>
        <v>6072379.3600000003</v>
      </c>
      <c r="T5693" s="11" t="s">
        <v>25</v>
      </c>
      <c r="U5693" s="18" t="s">
        <v>26</v>
      </c>
    </row>
    <row r="5694" spans="1:21" ht="15" customHeight="1" x14ac:dyDescent="0.15">
      <c r="A5694" s="10" t="s">
        <v>5742</v>
      </c>
      <c r="B5694" s="11" t="s">
        <v>41</v>
      </c>
      <c r="C5694" s="11" t="s">
        <v>42</v>
      </c>
      <c r="D5694" s="12">
        <v>45759</v>
      </c>
      <c r="E5694" s="11">
        <v>225</v>
      </c>
      <c r="F5694" s="11" t="s">
        <v>33</v>
      </c>
      <c r="G5694" s="13">
        <v>347.92</v>
      </c>
      <c r="H5694" s="14">
        <f t="shared" si="616"/>
        <v>78282</v>
      </c>
      <c r="I5694" s="14">
        <f>IF(F5694="GHS",H5694,H5694*Assumptions!$B$4)</f>
        <v>78282</v>
      </c>
      <c r="J5694" s="15" t="str">
        <f>INDEX(Assumptions!$B$8:$B$12,MATCH(B5694,Assumptions!$A$8:$A$12,0))</f>
        <v>Weighted Average</v>
      </c>
      <c r="K5694" s="16">
        <f>G5694/(1-INDEX(Assumptions!$D$8:$D$12,MATCH(B5694,Assumptions!$A$8:$A$12,0)))</f>
        <v>535.26153846153852</v>
      </c>
      <c r="L5694" s="16">
        <f t="shared" si="617"/>
        <v>10.4376</v>
      </c>
      <c r="M5694" s="16">
        <f t="shared" si="618"/>
        <v>26.763076923076927</v>
      </c>
      <c r="N5694" s="14">
        <f>E5694*(K5694-L5694-M5694)*IF(F5694="GHS",1,Assumptions!$B$4)</f>
        <v>112063.69384615387</v>
      </c>
      <c r="O5694" s="15">
        <f t="shared" ca="1" si="619"/>
        <v>527</v>
      </c>
      <c r="P5694" s="15" t="str">
        <f t="shared" ca="1" si="620"/>
        <v>365d+</v>
      </c>
      <c r="Q5694" s="17">
        <f ca="1">IF(P5694="0-90d",0,IF(P5694="91-180d",INDEX(Assumptions!$F$8:$F$12,MATCH(B5694,Assumptions!$A$8:$A$12,0)),IF(P5694="181-365d",INDEX(Assumptions!$G$8:$G$12,MATCH(B5694,Assumptions!$A$8:$A$12,0)),INDEX(Assumptions!$H$8:$H$12,MATCH(B5694,Assumptions!$A$8:$A$12,0)))))</f>
        <v>0.8</v>
      </c>
      <c r="R5694" s="14">
        <f t="shared" ca="1" si="621"/>
        <v>62625.600000000006</v>
      </c>
      <c r="S5694" s="14">
        <f t="shared" ca="1" si="622"/>
        <v>15656.399999999994</v>
      </c>
      <c r="T5694" s="11" t="s">
        <v>25</v>
      </c>
      <c r="U5694" s="18" t="s">
        <v>36</v>
      </c>
    </row>
    <row r="5695" spans="1:21" ht="15" customHeight="1" x14ac:dyDescent="0.15">
      <c r="A5695" s="10" t="s">
        <v>5743</v>
      </c>
      <c r="B5695" s="11" t="s">
        <v>46</v>
      </c>
      <c r="C5695" s="11" t="s">
        <v>52</v>
      </c>
      <c r="D5695" s="12">
        <v>45925</v>
      </c>
      <c r="E5695" s="11">
        <v>741</v>
      </c>
      <c r="F5695" s="11" t="s">
        <v>33</v>
      </c>
      <c r="G5695" s="13">
        <v>415349.86</v>
      </c>
      <c r="H5695" s="14">
        <f t="shared" si="616"/>
        <v>307774246.25999999</v>
      </c>
      <c r="I5695" s="14">
        <f>IF(F5695="GHS",H5695,H5695*Assumptions!$B$4)</f>
        <v>307774246.25999999</v>
      </c>
      <c r="J5695" s="15" t="str">
        <f>INDEX(Assumptions!$B$8:$B$12,MATCH(B5695,Assumptions!$A$8:$A$12,0))</f>
        <v>Specific Identification</v>
      </c>
      <c r="K5695" s="16">
        <f>G5695/(1-INDEX(Assumptions!$D$8:$D$12,MATCH(B5695,Assumptions!$A$8:$A$12,0)))</f>
        <v>532499.8205128205</v>
      </c>
      <c r="L5695" s="16">
        <f t="shared" si="617"/>
        <v>12460.495799999999</v>
      </c>
      <c r="M5695" s="16">
        <f t="shared" si="618"/>
        <v>26624.991025641026</v>
      </c>
      <c r="N5695" s="14">
        <f>E5695*(K5695-L5695-M5695)*IF(F5695="GHS",1,Assumptions!$B$4)</f>
        <v>365620021.2622</v>
      </c>
      <c r="O5695" s="15">
        <f t="shared" ca="1" si="619"/>
        <v>361</v>
      </c>
      <c r="P5695" s="15" t="str">
        <f t="shared" ca="1" si="620"/>
        <v>181-365d</v>
      </c>
      <c r="Q5695" s="17">
        <f ca="1">IF(P5695="0-90d",0,IF(P5695="91-180d",INDEX(Assumptions!$F$8:$F$12,MATCH(B5695,Assumptions!$A$8:$A$12,0)),IF(P5695="181-365d",INDEX(Assumptions!$G$8:$G$12,MATCH(B5695,Assumptions!$A$8:$A$12,0)),INDEX(Assumptions!$H$8:$H$12,MATCH(B5695,Assumptions!$A$8:$A$12,0)))))</f>
        <v>0.05</v>
      </c>
      <c r="R5695" s="14">
        <f t="shared" ca="1" si="621"/>
        <v>15388712.313000001</v>
      </c>
      <c r="S5695" s="14">
        <f t="shared" ca="1" si="622"/>
        <v>292385533.94699997</v>
      </c>
      <c r="T5695" s="11" t="s">
        <v>25</v>
      </c>
      <c r="U5695" s="18" t="s">
        <v>26</v>
      </c>
    </row>
    <row r="5696" spans="1:21" ht="15" customHeight="1" x14ac:dyDescent="0.15">
      <c r="A5696" s="10" t="s">
        <v>5744</v>
      </c>
      <c r="B5696" s="11" t="s">
        <v>46</v>
      </c>
      <c r="C5696" s="11" t="s">
        <v>52</v>
      </c>
      <c r="D5696" s="12">
        <v>45981</v>
      </c>
      <c r="E5696" s="11">
        <v>3166</v>
      </c>
      <c r="F5696" s="11" t="s">
        <v>33</v>
      </c>
      <c r="G5696" s="13">
        <v>587527.14</v>
      </c>
      <c r="H5696" s="14">
        <f t="shared" si="616"/>
        <v>1860110925.24</v>
      </c>
      <c r="I5696" s="14">
        <f>IF(F5696="GHS",H5696,H5696*Assumptions!$B$4)</f>
        <v>1860110925.24</v>
      </c>
      <c r="J5696" s="15" t="str">
        <f>INDEX(Assumptions!$B$8:$B$12,MATCH(B5696,Assumptions!$A$8:$A$12,0))</f>
        <v>Specific Identification</v>
      </c>
      <c r="K5696" s="16">
        <f>G5696/(1-INDEX(Assumptions!$D$8:$D$12,MATCH(B5696,Assumptions!$A$8:$A$12,0)))</f>
        <v>753239.92307692312</v>
      </c>
      <c r="L5696" s="16">
        <f t="shared" si="617"/>
        <v>17625.814200000001</v>
      </c>
      <c r="M5696" s="16">
        <f t="shared" si="618"/>
        <v>37661.996153846158</v>
      </c>
      <c r="N5696" s="14">
        <f>E5696*(K5696-L5696-M5696)*IF(F5696="GHS",1,Assumptions!$B$4)</f>
        <v>2209716388.8812618</v>
      </c>
      <c r="O5696" s="15">
        <f t="shared" ca="1" si="619"/>
        <v>305</v>
      </c>
      <c r="P5696" s="15" t="str">
        <f t="shared" ca="1" si="620"/>
        <v>181-365d</v>
      </c>
      <c r="Q5696" s="17">
        <f ca="1">IF(P5696="0-90d",0,IF(P5696="91-180d",INDEX(Assumptions!$F$8:$F$12,MATCH(B5696,Assumptions!$A$8:$A$12,0)),IF(P5696="181-365d",INDEX(Assumptions!$G$8:$G$12,MATCH(B5696,Assumptions!$A$8:$A$12,0)),INDEX(Assumptions!$H$8:$H$12,MATCH(B5696,Assumptions!$A$8:$A$12,0)))))</f>
        <v>0.05</v>
      </c>
      <c r="R5696" s="14">
        <f t="shared" ca="1" si="621"/>
        <v>93005546.262000009</v>
      </c>
      <c r="S5696" s="14">
        <f t="shared" ca="1" si="622"/>
        <v>1767105378.9779999</v>
      </c>
      <c r="T5696" s="11" t="s">
        <v>25</v>
      </c>
      <c r="U5696" s="18" t="s">
        <v>26</v>
      </c>
    </row>
    <row r="5697" spans="1:21" ht="15" customHeight="1" x14ac:dyDescent="0.15">
      <c r="A5697" s="10" t="s">
        <v>5745</v>
      </c>
      <c r="B5697" s="11" t="s">
        <v>31</v>
      </c>
      <c r="C5697" s="11" t="s">
        <v>76</v>
      </c>
      <c r="D5697" s="12">
        <v>45987</v>
      </c>
      <c r="E5697" s="11">
        <v>4262</v>
      </c>
      <c r="F5697" s="11" t="s">
        <v>33</v>
      </c>
      <c r="G5697" s="13">
        <v>2976.18</v>
      </c>
      <c r="H5697" s="14">
        <f t="shared" si="616"/>
        <v>12684479.16</v>
      </c>
      <c r="I5697" s="14">
        <f>IF(F5697="GHS",H5697,H5697*Assumptions!$B$4)</f>
        <v>12684479.16</v>
      </c>
      <c r="J5697" s="15" t="str">
        <f>INDEX(Assumptions!$B$8:$B$12,MATCH(B5697,Assumptions!$A$8:$A$12,0))</f>
        <v>Weighted Average</v>
      </c>
      <c r="K5697" s="16">
        <f>G5697/(1-INDEX(Assumptions!$D$8:$D$12,MATCH(B5697,Assumptions!$A$8:$A$12,0)))</f>
        <v>4133.583333333333</v>
      </c>
      <c r="L5697" s="16">
        <f t="shared" si="617"/>
        <v>89.285399999999996</v>
      </c>
      <c r="M5697" s="16">
        <f t="shared" si="618"/>
        <v>206.67916666666667</v>
      </c>
      <c r="N5697" s="14">
        <f>E5697*(K5697-L5697-M5697)*IF(F5697="GHS",1,Assumptions!$B$4)</f>
        <v>16355931.183533331</v>
      </c>
      <c r="O5697" s="15">
        <f t="shared" ca="1" si="619"/>
        <v>299</v>
      </c>
      <c r="P5697" s="15" t="str">
        <f t="shared" ca="1" si="620"/>
        <v>181-365d</v>
      </c>
      <c r="Q5697" s="17">
        <f ca="1">IF(P5697="0-90d",0,IF(P5697="91-180d",INDEX(Assumptions!$F$8:$F$12,MATCH(B5697,Assumptions!$A$8:$A$12,0)),IF(P5697="181-365d",INDEX(Assumptions!$G$8:$G$12,MATCH(B5697,Assumptions!$A$8:$A$12,0)),INDEX(Assumptions!$H$8:$H$12,MATCH(B5697,Assumptions!$A$8:$A$12,0)))))</f>
        <v>0.2</v>
      </c>
      <c r="R5697" s="14">
        <f t="shared" ca="1" si="621"/>
        <v>2536895.8320000004</v>
      </c>
      <c r="S5697" s="14">
        <f t="shared" ca="1" si="622"/>
        <v>10147583.328</v>
      </c>
      <c r="T5697" s="11" t="s">
        <v>25</v>
      </c>
      <c r="U5697" s="18" t="s">
        <v>26</v>
      </c>
    </row>
    <row r="5698" spans="1:21" ht="15" customHeight="1" x14ac:dyDescent="0.15">
      <c r="A5698" s="10" t="s">
        <v>5746</v>
      </c>
      <c r="B5698" s="11" t="s">
        <v>31</v>
      </c>
      <c r="C5698" s="11" t="s">
        <v>63</v>
      </c>
      <c r="D5698" s="12">
        <v>45851</v>
      </c>
      <c r="E5698" s="11">
        <v>4058</v>
      </c>
      <c r="F5698" s="11" t="s">
        <v>33</v>
      </c>
      <c r="G5698" s="13">
        <v>2170.9699999999998</v>
      </c>
      <c r="H5698" s="14">
        <f t="shared" ref="H5698:H5761" si="623">E5698*G5698</f>
        <v>8809796.2599999998</v>
      </c>
      <c r="I5698" s="14">
        <f>IF(F5698="GHS",H5698,H5698*Assumptions!$B$4)</f>
        <v>8809796.2599999998</v>
      </c>
      <c r="J5698" s="15" t="str">
        <f>INDEX(Assumptions!$B$8:$B$12,MATCH(B5698,Assumptions!$A$8:$A$12,0))</f>
        <v>Weighted Average</v>
      </c>
      <c r="K5698" s="16">
        <f>G5698/(1-INDEX(Assumptions!$D$8:$D$12,MATCH(B5698,Assumptions!$A$8:$A$12,0)))</f>
        <v>3015.2361111111109</v>
      </c>
      <c r="L5698" s="16">
        <f t="shared" ref="L5698:L5761" si="624">G5698*0.03</f>
        <v>65.129099999999994</v>
      </c>
      <c r="M5698" s="16">
        <f t="shared" ref="M5698:M5761" si="625">K5698*0.05</f>
        <v>150.76180555555555</v>
      </c>
      <c r="N5698" s="14">
        <f>E5698*(K5698-L5698-M5698)*IF(F5698="GHS",1,Assumptions!$B$4)</f>
        <v>11359742.844144443</v>
      </c>
      <c r="O5698" s="15">
        <f t="shared" ref="O5698:O5761" ca="1" si="626">TODAY()-D5698</f>
        <v>435</v>
      </c>
      <c r="P5698" s="15" t="str">
        <f t="shared" ref="P5698:P5761" ca="1" si="627">IF(O5698&lt;=90,"0-90d",IF(O5698&lt;=180,"91-180d",IF(O5698&lt;=365,"181-365d","365d+")))</f>
        <v>365d+</v>
      </c>
      <c r="Q5698" s="17">
        <f ca="1">IF(P5698="0-90d",0,IF(P5698="91-180d",INDEX(Assumptions!$F$8:$F$12,MATCH(B5698,Assumptions!$A$8:$A$12,0)),IF(P5698="181-365d",INDEX(Assumptions!$G$8:$G$12,MATCH(B5698,Assumptions!$A$8:$A$12,0)),INDEX(Assumptions!$H$8:$H$12,MATCH(B5698,Assumptions!$A$8:$A$12,0)))))</f>
        <v>0.6</v>
      </c>
      <c r="R5698" s="14">
        <f t="shared" ref="R5698:R5761" ca="1" si="628">I5698*Q5698</f>
        <v>5285877.7560000001</v>
      </c>
      <c r="S5698" s="14">
        <f t="shared" ref="S5698:S5761" ca="1" si="629">IF(T5698="Held on Consignment (Not Owned)",0,MIN(I5698-R5698,N5698))</f>
        <v>3523918.5039999997</v>
      </c>
      <c r="T5698" s="11" t="s">
        <v>25</v>
      </c>
      <c r="U5698" s="18" t="s">
        <v>26</v>
      </c>
    </row>
    <row r="5699" spans="1:21" ht="15" customHeight="1" x14ac:dyDescent="0.15">
      <c r="A5699" s="10" t="s">
        <v>5747</v>
      </c>
      <c r="B5699" s="11" t="s">
        <v>31</v>
      </c>
      <c r="C5699" s="11" t="s">
        <v>32</v>
      </c>
      <c r="D5699" s="12">
        <v>46201</v>
      </c>
      <c r="E5699" s="11">
        <v>2775</v>
      </c>
      <c r="F5699" s="11" t="s">
        <v>33</v>
      </c>
      <c r="G5699" s="13">
        <v>1467.88</v>
      </c>
      <c r="H5699" s="14">
        <f t="shared" si="623"/>
        <v>4073367.0000000005</v>
      </c>
      <c r="I5699" s="14">
        <f>IF(F5699="GHS",H5699,H5699*Assumptions!$B$4)</f>
        <v>4073367.0000000005</v>
      </c>
      <c r="J5699" s="15" t="str">
        <f>INDEX(Assumptions!$B$8:$B$12,MATCH(B5699,Assumptions!$A$8:$A$12,0))</f>
        <v>Weighted Average</v>
      </c>
      <c r="K5699" s="16">
        <f>G5699/(1-INDEX(Assumptions!$D$8:$D$12,MATCH(B5699,Assumptions!$A$8:$A$12,0)))</f>
        <v>2038.7222222222224</v>
      </c>
      <c r="L5699" s="16">
        <f t="shared" si="624"/>
        <v>44.0364</v>
      </c>
      <c r="M5699" s="16">
        <f t="shared" si="625"/>
        <v>101.93611111111113</v>
      </c>
      <c r="N5699" s="14">
        <f>E5699*(K5699-L5699-M5699)*IF(F5699="GHS",1,Assumptions!$B$4)</f>
        <v>5252380.4483333342</v>
      </c>
      <c r="O5699" s="15">
        <f t="shared" ca="1" si="626"/>
        <v>85</v>
      </c>
      <c r="P5699" s="15" t="str">
        <f t="shared" ca="1" si="627"/>
        <v>0-90d</v>
      </c>
      <c r="Q5699" s="17">
        <f ca="1">IF(P5699="0-90d",0,IF(P5699="91-180d",INDEX(Assumptions!$F$8:$F$12,MATCH(B5699,Assumptions!$A$8:$A$12,0)),IF(P5699="181-365d",INDEX(Assumptions!$G$8:$G$12,MATCH(B5699,Assumptions!$A$8:$A$12,0)),INDEX(Assumptions!$H$8:$H$12,MATCH(B5699,Assumptions!$A$8:$A$12,0)))))</f>
        <v>0</v>
      </c>
      <c r="R5699" s="14">
        <f t="shared" ca="1" si="628"/>
        <v>0</v>
      </c>
      <c r="S5699" s="14">
        <f t="shared" ca="1" si="629"/>
        <v>4073367.0000000005</v>
      </c>
      <c r="T5699" s="11" t="s">
        <v>25</v>
      </c>
      <c r="U5699" s="18" t="s">
        <v>26</v>
      </c>
    </row>
    <row r="5700" spans="1:21" ht="15" customHeight="1" x14ac:dyDescent="0.15">
      <c r="A5700" s="10" t="s">
        <v>5748</v>
      </c>
      <c r="B5700" s="11" t="s">
        <v>31</v>
      </c>
      <c r="C5700" s="11" t="s">
        <v>32</v>
      </c>
      <c r="D5700" s="12">
        <v>46032</v>
      </c>
      <c r="E5700" s="11">
        <v>4909</v>
      </c>
      <c r="F5700" s="11" t="s">
        <v>33</v>
      </c>
      <c r="G5700" s="13">
        <v>1568.62</v>
      </c>
      <c r="H5700" s="14">
        <f t="shared" si="623"/>
        <v>7700355.5799999991</v>
      </c>
      <c r="I5700" s="14">
        <f>IF(F5700="GHS",H5700,H5700*Assumptions!$B$4)</f>
        <v>7700355.5799999991</v>
      </c>
      <c r="J5700" s="15" t="str">
        <f>INDEX(Assumptions!$B$8:$B$12,MATCH(B5700,Assumptions!$A$8:$A$12,0))</f>
        <v>Weighted Average</v>
      </c>
      <c r="K5700" s="16">
        <f>G5700/(1-INDEX(Assumptions!$D$8:$D$12,MATCH(B5700,Assumptions!$A$8:$A$12,0)))</f>
        <v>2178.6388888888887</v>
      </c>
      <c r="L5700" s="16">
        <f t="shared" si="624"/>
        <v>47.058599999999998</v>
      </c>
      <c r="M5700" s="16">
        <f t="shared" si="625"/>
        <v>108.93194444444444</v>
      </c>
      <c r="N5700" s="14">
        <f>E5700*(K5700-L5700-M5700)*IF(F5700="GHS",1,Assumptions!$B$4)</f>
        <v>9929180.7228777763</v>
      </c>
      <c r="O5700" s="15">
        <f t="shared" ca="1" si="626"/>
        <v>254</v>
      </c>
      <c r="P5700" s="15" t="str">
        <f t="shared" ca="1" si="627"/>
        <v>181-365d</v>
      </c>
      <c r="Q5700" s="17">
        <f ca="1">IF(P5700="0-90d",0,IF(P5700="91-180d",INDEX(Assumptions!$F$8:$F$12,MATCH(B5700,Assumptions!$A$8:$A$12,0)),IF(P5700="181-365d",INDEX(Assumptions!$G$8:$G$12,MATCH(B5700,Assumptions!$A$8:$A$12,0)),INDEX(Assumptions!$H$8:$H$12,MATCH(B5700,Assumptions!$A$8:$A$12,0)))))</f>
        <v>0.2</v>
      </c>
      <c r="R5700" s="14">
        <f t="shared" ca="1" si="628"/>
        <v>1540071.1159999999</v>
      </c>
      <c r="S5700" s="14">
        <f t="shared" ca="1" si="629"/>
        <v>6160284.4639999997</v>
      </c>
      <c r="T5700" s="11" t="s">
        <v>25</v>
      </c>
      <c r="U5700" s="18" t="s">
        <v>36</v>
      </c>
    </row>
    <row r="5701" spans="1:21" ht="15" customHeight="1" x14ac:dyDescent="0.15">
      <c r="A5701" s="10" t="s">
        <v>5749</v>
      </c>
      <c r="B5701" s="11" t="s">
        <v>31</v>
      </c>
      <c r="C5701" s="11" t="s">
        <v>32</v>
      </c>
      <c r="D5701" s="12">
        <v>46081</v>
      </c>
      <c r="E5701" s="11">
        <v>2428</v>
      </c>
      <c r="F5701" s="11" t="s">
        <v>33</v>
      </c>
      <c r="G5701" s="13">
        <v>1959.7</v>
      </c>
      <c r="H5701" s="14">
        <f t="shared" si="623"/>
        <v>4758151.6000000006</v>
      </c>
      <c r="I5701" s="14">
        <f>IF(F5701="GHS",H5701,H5701*Assumptions!$B$4)</f>
        <v>4758151.6000000006</v>
      </c>
      <c r="J5701" s="15" t="str">
        <f>INDEX(Assumptions!$B$8:$B$12,MATCH(B5701,Assumptions!$A$8:$A$12,0))</f>
        <v>Weighted Average</v>
      </c>
      <c r="K5701" s="16">
        <f>G5701/(1-INDEX(Assumptions!$D$8:$D$12,MATCH(B5701,Assumptions!$A$8:$A$12,0)))</f>
        <v>2721.8055555555557</v>
      </c>
      <c r="L5701" s="16">
        <f t="shared" si="624"/>
        <v>58.790999999999997</v>
      </c>
      <c r="M5701" s="16">
        <f t="shared" si="625"/>
        <v>136.0902777777778</v>
      </c>
      <c r="N5701" s="14">
        <f>E5701*(K5701-L5701-M5701)*IF(F5701="GHS",1,Assumptions!$B$4)</f>
        <v>6135372.1464444445</v>
      </c>
      <c r="O5701" s="15">
        <f t="shared" ca="1" si="626"/>
        <v>205</v>
      </c>
      <c r="P5701" s="15" t="str">
        <f t="shared" ca="1" si="627"/>
        <v>181-365d</v>
      </c>
      <c r="Q5701" s="17">
        <f ca="1">IF(P5701="0-90d",0,IF(P5701="91-180d",INDEX(Assumptions!$F$8:$F$12,MATCH(B5701,Assumptions!$A$8:$A$12,0)),IF(P5701="181-365d",INDEX(Assumptions!$G$8:$G$12,MATCH(B5701,Assumptions!$A$8:$A$12,0)),INDEX(Assumptions!$H$8:$H$12,MATCH(B5701,Assumptions!$A$8:$A$12,0)))))</f>
        <v>0.2</v>
      </c>
      <c r="R5701" s="14">
        <f t="shared" ca="1" si="628"/>
        <v>951630.32000000018</v>
      </c>
      <c r="S5701" s="14">
        <f t="shared" ca="1" si="629"/>
        <v>3806521.2800000003</v>
      </c>
      <c r="T5701" s="11" t="s">
        <v>25</v>
      </c>
      <c r="U5701" s="18" t="s">
        <v>36</v>
      </c>
    </row>
    <row r="5702" spans="1:21" ht="15" customHeight="1" x14ac:dyDescent="0.15">
      <c r="A5702" s="10" t="s">
        <v>5750</v>
      </c>
      <c r="B5702" s="11" t="s">
        <v>31</v>
      </c>
      <c r="C5702" s="11" t="s">
        <v>32</v>
      </c>
      <c r="D5702" s="12">
        <v>46096</v>
      </c>
      <c r="E5702" s="11">
        <v>1745</v>
      </c>
      <c r="F5702" s="11" t="s">
        <v>33</v>
      </c>
      <c r="G5702" s="13">
        <v>1404.24</v>
      </c>
      <c r="H5702" s="14">
        <f t="shared" si="623"/>
        <v>2450398.7999999998</v>
      </c>
      <c r="I5702" s="14">
        <f>IF(F5702="GHS",H5702,H5702*Assumptions!$B$4)</f>
        <v>2450398.7999999998</v>
      </c>
      <c r="J5702" s="15" t="str">
        <f>INDEX(Assumptions!$B$8:$B$12,MATCH(B5702,Assumptions!$A$8:$A$12,0))</f>
        <v>Weighted Average</v>
      </c>
      <c r="K5702" s="16">
        <f>G5702/(1-INDEX(Assumptions!$D$8:$D$12,MATCH(B5702,Assumptions!$A$8:$A$12,0)))</f>
        <v>1950.3333333333335</v>
      </c>
      <c r="L5702" s="16">
        <f t="shared" si="624"/>
        <v>42.127200000000002</v>
      </c>
      <c r="M5702" s="16">
        <f t="shared" si="625"/>
        <v>97.51666666666668</v>
      </c>
      <c r="N5702" s="14">
        <f>E5702*(K5702-L5702-M5702)*IF(F5702="GHS",1,Assumptions!$B$4)</f>
        <v>3159653.1193333338</v>
      </c>
      <c r="O5702" s="15">
        <f t="shared" ca="1" si="626"/>
        <v>190</v>
      </c>
      <c r="P5702" s="15" t="str">
        <f t="shared" ca="1" si="627"/>
        <v>181-365d</v>
      </c>
      <c r="Q5702" s="17">
        <f ca="1">IF(P5702="0-90d",0,IF(P5702="91-180d",INDEX(Assumptions!$F$8:$F$12,MATCH(B5702,Assumptions!$A$8:$A$12,0)),IF(P5702="181-365d",INDEX(Assumptions!$G$8:$G$12,MATCH(B5702,Assumptions!$A$8:$A$12,0)),INDEX(Assumptions!$H$8:$H$12,MATCH(B5702,Assumptions!$A$8:$A$12,0)))))</f>
        <v>0.2</v>
      </c>
      <c r="R5702" s="14">
        <f t="shared" ca="1" si="628"/>
        <v>490079.76</v>
      </c>
      <c r="S5702" s="14">
        <f t="shared" ca="1" si="629"/>
        <v>1960319.0399999998</v>
      </c>
      <c r="T5702" s="11" t="s">
        <v>25</v>
      </c>
      <c r="U5702" s="18" t="s">
        <v>26</v>
      </c>
    </row>
    <row r="5703" spans="1:21" ht="15" customHeight="1" x14ac:dyDescent="0.15">
      <c r="A5703" s="10" t="s">
        <v>5751</v>
      </c>
      <c r="B5703" s="11" t="s">
        <v>31</v>
      </c>
      <c r="C5703" s="11" t="s">
        <v>32</v>
      </c>
      <c r="D5703" s="12">
        <v>45924</v>
      </c>
      <c r="E5703" s="11">
        <v>4315</v>
      </c>
      <c r="F5703" s="11" t="s">
        <v>33</v>
      </c>
      <c r="G5703" s="13">
        <v>2180.0300000000002</v>
      </c>
      <c r="H5703" s="14">
        <f t="shared" si="623"/>
        <v>9406829.4500000011</v>
      </c>
      <c r="I5703" s="14">
        <f>IF(F5703="GHS",H5703,H5703*Assumptions!$B$4)</f>
        <v>9406829.4500000011</v>
      </c>
      <c r="J5703" s="15" t="str">
        <f>INDEX(Assumptions!$B$8:$B$12,MATCH(B5703,Assumptions!$A$8:$A$12,0))</f>
        <v>Weighted Average</v>
      </c>
      <c r="K5703" s="16">
        <f>G5703/(1-INDEX(Assumptions!$D$8:$D$12,MATCH(B5703,Assumptions!$A$8:$A$12,0)))</f>
        <v>3027.8194444444448</v>
      </c>
      <c r="L5703" s="16">
        <f t="shared" si="624"/>
        <v>65.400900000000007</v>
      </c>
      <c r="M5703" s="16">
        <f t="shared" si="625"/>
        <v>151.39097222222225</v>
      </c>
      <c r="N5703" s="14">
        <f>E5703*(K5703-L5703-M5703)*IF(F5703="GHS",1,Assumptions!$B$4)</f>
        <v>12129583.974138889</v>
      </c>
      <c r="O5703" s="15">
        <f t="shared" ca="1" si="626"/>
        <v>362</v>
      </c>
      <c r="P5703" s="15" t="str">
        <f t="shared" ca="1" si="627"/>
        <v>181-365d</v>
      </c>
      <c r="Q5703" s="17">
        <f ca="1">IF(P5703="0-90d",0,IF(P5703="91-180d",INDEX(Assumptions!$F$8:$F$12,MATCH(B5703,Assumptions!$A$8:$A$12,0)),IF(P5703="181-365d",INDEX(Assumptions!$G$8:$G$12,MATCH(B5703,Assumptions!$A$8:$A$12,0)),INDEX(Assumptions!$H$8:$H$12,MATCH(B5703,Assumptions!$A$8:$A$12,0)))))</f>
        <v>0.2</v>
      </c>
      <c r="R5703" s="14">
        <f t="shared" ca="1" si="628"/>
        <v>1881365.8900000004</v>
      </c>
      <c r="S5703" s="14">
        <f t="shared" ca="1" si="629"/>
        <v>7525463.5600000005</v>
      </c>
      <c r="T5703" s="11" t="s">
        <v>25</v>
      </c>
      <c r="U5703" s="18" t="s">
        <v>26</v>
      </c>
    </row>
    <row r="5704" spans="1:21" ht="15" customHeight="1" x14ac:dyDescent="0.15">
      <c r="A5704" s="10" t="s">
        <v>5752</v>
      </c>
      <c r="B5704" s="11" t="s">
        <v>31</v>
      </c>
      <c r="C5704" s="11" t="s">
        <v>32</v>
      </c>
      <c r="D5704" s="12">
        <v>46194</v>
      </c>
      <c r="E5704" s="11">
        <v>134</v>
      </c>
      <c r="F5704" s="11" t="s">
        <v>33</v>
      </c>
      <c r="G5704" s="13">
        <v>3064.3</v>
      </c>
      <c r="H5704" s="14">
        <f t="shared" si="623"/>
        <v>410616.2</v>
      </c>
      <c r="I5704" s="14">
        <f>IF(F5704="GHS",H5704,H5704*Assumptions!$B$4)</f>
        <v>410616.2</v>
      </c>
      <c r="J5704" s="15" t="str">
        <f>INDEX(Assumptions!$B$8:$B$12,MATCH(B5704,Assumptions!$A$8:$A$12,0))</f>
        <v>Weighted Average</v>
      </c>
      <c r="K5704" s="16">
        <f>G5704/(1-INDEX(Assumptions!$D$8:$D$12,MATCH(B5704,Assumptions!$A$8:$A$12,0)))</f>
        <v>4255.9722222222226</v>
      </c>
      <c r="L5704" s="16">
        <f t="shared" si="624"/>
        <v>91.929000000000002</v>
      </c>
      <c r="M5704" s="16">
        <f t="shared" si="625"/>
        <v>212.79861111111114</v>
      </c>
      <c r="N5704" s="14">
        <f>E5704*(K5704-L5704-M5704)*IF(F5704="GHS",1,Assumptions!$B$4)</f>
        <v>529466.77788888896</v>
      </c>
      <c r="O5704" s="15">
        <f t="shared" ca="1" si="626"/>
        <v>92</v>
      </c>
      <c r="P5704" s="15" t="str">
        <f t="shared" ca="1" si="627"/>
        <v>91-180d</v>
      </c>
      <c r="Q5704" s="17">
        <f ca="1">IF(P5704="0-90d",0,IF(P5704="91-180d",INDEX(Assumptions!$F$8:$F$12,MATCH(B5704,Assumptions!$A$8:$A$12,0)),IF(P5704="181-365d",INDEX(Assumptions!$G$8:$G$12,MATCH(B5704,Assumptions!$A$8:$A$12,0)),INDEX(Assumptions!$H$8:$H$12,MATCH(B5704,Assumptions!$A$8:$A$12,0)))))</f>
        <v>0.05</v>
      </c>
      <c r="R5704" s="14">
        <f t="shared" ca="1" si="628"/>
        <v>20530.810000000001</v>
      </c>
      <c r="S5704" s="14">
        <f t="shared" ca="1" si="629"/>
        <v>390085.39</v>
      </c>
      <c r="T5704" s="11" t="s">
        <v>25</v>
      </c>
      <c r="U5704" s="18" t="s">
        <v>26</v>
      </c>
    </row>
    <row r="5705" spans="1:21" ht="15" customHeight="1" x14ac:dyDescent="0.15">
      <c r="A5705" s="10" t="s">
        <v>5753</v>
      </c>
      <c r="B5705" s="11" t="s">
        <v>46</v>
      </c>
      <c r="C5705" s="11" t="s">
        <v>47</v>
      </c>
      <c r="D5705" s="12">
        <v>45758</v>
      </c>
      <c r="E5705" s="11">
        <v>4703</v>
      </c>
      <c r="F5705" s="11" t="s">
        <v>33</v>
      </c>
      <c r="G5705" s="13">
        <v>393190.5</v>
      </c>
      <c r="H5705" s="14">
        <f t="shared" si="623"/>
        <v>1849174921.5</v>
      </c>
      <c r="I5705" s="14">
        <f>IF(F5705="GHS",H5705,H5705*Assumptions!$B$4)</f>
        <v>1849174921.5</v>
      </c>
      <c r="J5705" s="15" t="str">
        <f>INDEX(Assumptions!$B$8:$B$12,MATCH(B5705,Assumptions!$A$8:$A$12,0))</f>
        <v>Specific Identification</v>
      </c>
      <c r="K5705" s="16">
        <f>G5705/(1-INDEX(Assumptions!$D$8:$D$12,MATCH(B5705,Assumptions!$A$8:$A$12,0)))</f>
        <v>504090.38461538462</v>
      </c>
      <c r="L5705" s="16">
        <f t="shared" si="624"/>
        <v>11795.715</v>
      </c>
      <c r="M5705" s="16">
        <f t="shared" si="625"/>
        <v>25204.519230769234</v>
      </c>
      <c r="N5705" s="14">
        <f>E5705*(K5705-L5705-M5705)*IF(F5705="GHS",1,Assumptions!$B$4)</f>
        <v>2196724977.2588458</v>
      </c>
      <c r="O5705" s="15">
        <f t="shared" ca="1" si="626"/>
        <v>528</v>
      </c>
      <c r="P5705" s="15" t="str">
        <f t="shared" ca="1" si="627"/>
        <v>365d+</v>
      </c>
      <c r="Q5705" s="17">
        <f ca="1">IF(P5705="0-90d",0,IF(P5705="91-180d",INDEX(Assumptions!$F$8:$F$12,MATCH(B5705,Assumptions!$A$8:$A$12,0)),IF(P5705="181-365d",INDEX(Assumptions!$G$8:$G$12,MATCH(B5705,Assumptions!$A$8:$A$12,0)),INDEX(Assumptions!$H$8:$H$12,MATCH(B5705,Assumptions!$A$8:$A$12,0)))))</f>
        <v>0.15</v>
      </c>
      <c r="R5705" s="14">
        <f t="shared" ca="1" si="628"/>
        <v>277376238.22499996</v>
      </c>
      <c r="S5705" s="14">
        <f t="shared" ca="1" si="629"/>
        <v>1571798683.2750001</v>
      </c>
      <c r="T5705" s="11" t="s">
        <v>25</v>
      </c>
      <c r="U5705" s="18" t="s">
        <v>26</v>
      </c>
    </row>
    <row r="5706" spans="1:21" ht="15" customHeight="1" x14ac:dyDescent="0.15">
      <c r="A5706" s="10" t="s">
        <v>5754</v>
      </c>
      <c r="B5706" s="11" t="s">
        <v>46</v>
      </c>
      <c r="C5706" s="11" t="s">
        <v>47</v>
      </c>
      <c r="D5706" s="12">
        <v>46160</v>
      </c>
      <c r="E5706" s="11">
        <v>1422</v>
      </c>
      <c r="F5706" s="11" t="s">
        <v>33</v>
      </c>
      <c r="G5706" s="13">
        <v>312291.67</v>
      </c>
      <c r="H5706" s="14">
        <f t="shared" si="623"/>
        <v>444078754.73999995</v>
      </c>
      <c r="I5706" s="14">
        <f>IF(F5706="GHS",H5706,H5706*Assumptions!$B$4)</f>
        <v>444078754.73999995</v>
      </c>
      <c r="J5706" s="15" t="str">
        <f>INDEX(Assumptions!$B$8:$B$12,MATCH(B5706,Assumptions!$A$8:$A$12,0))</f>
        <v>Specific Identification</v>
      </c>
      <c r="K5706" s="16">
        <f>G5706/(1-INDEX(Assumptions!$D$8:$D$12,MATCH(B5706,Assumptions!$A$8:$A$12,0)))</f>
        <v>400373.93589743588</v>
      </c>
      <c r="L5706" s="16">
        <f t="shared" si="624"/>
        <v>9368.7500999999993</v>
      </c>
      <c r="M5706" s="16">
        <f t="shared" si="625"/>
        <v>20018.696794871794</v>
      </c>
      <c r="N5706" s="14">
        <f>E5706*(K5706-L5706-M5706)*IF(F5706="GHS",1,Assumptions!$B$4)</f>
        <v>527542787.36164618</v>
      </c>
      <c r="O5706" s="15">
        <f t="shared" ca="1" si="626"/>
        <v>126</v>
      </c>
      <c r="P5706" s="15" t="str">
        <f t="shared" ca="1" si="627"/>
        <v>91-180d</v>
      </c>
      <c r="Q5706" s="17">
        <f ca="1">IF(P5706="0-90d",0,IF(P5706="91-180d",INDEX(Assumptions!$F$8:$F$12,MATCH(B5706,Assumptions!$A$8:$A$12,0)),IF(P5706="181-365d",INDEX(Assumptions!$G$8:$G$12,MATCH(B5706,Assumptions!$A$8:$A$12,0)),INDEX(Assumptions!$H$8:$H$12,MATCH(B5706,Assumptions!$A$8:$A$12,0)))))</f>
        <v>0</v>
      </c>
      <c r="R5706" s="14">
        <f t="shared" ca="1" si="628"/>
        <v>0</v>
      </c>
      <c r="S5706" s="14">
        <f t="shared" ca="1" si="629"/>
        <v>444078754.73999995</v>
      </c>
      <c r="T5706" s="11" t="s">
        <v>25</v>
      </c>
      <c r="U5706" s="18" t="s">
        <v>26</v>
      </c>
    </row>
    <row r="5707" spans="1:21" ht="15" customHeight="1" x14ac:dyDescent="0.15">
      <c r="A5707" s="10" t="s">
        <v>5755</v>
      </c>
      <c r="B5707" s="11" t="s">
        <v>28</v>
      </c>
      <c r="C5707" s="11" t="s">
        <v>35</v>
      </c>
      <c r="D5707" s="12">
        <v>45885</v>
      </c>
      <c r="E5707" s="11">
        <v>2673</v>
      </c>
      <c r="F5707" s="11" t="s">
        <v>24</v>
      </c>
      <c r="G5707" s="13">
        <v>10125.94</v>
      </c>
      <c r="H5707" s="14">
        <f t="shared" si="623"/>
        <v>27066637.620000001</v>
      </c>
      <c r="I5707" s="14">
        <f>IF(F5707="GHS",H5707,H5707*Assumptions!$B$4)</f>
        <v>292319686.296</v>
      </c>
      <c r="J5707" s="15" t="str">
        <f>INDEX(Assumptions!$B$8:$B$12,MATCH(B5707,Assumptions!$A$8:$A$12,0))</f>
        <v>Fair Value Less Costs to Sell</v>
      </c>
      <c r="K5707" s="16">
        <f>G5707/(1-INDEX(Assumptions!$D$8:$D$12,MATCH(B5707,Assumptions!$A$8:$A$12,0)))</f>
        <v>11506.75</v>
      </c>
      <c r="L5707" s="16">
        <f t="shared" si="624"/>
        <v>303.77820000000003</v>
      </c>
      <c r="M5707" s="16">
        <f t="shared" si="625"/>
        <v>575.33749999999998</v>
      </c>
      <c r="N5707" s="14">
        <f>E5707*(K5707-L5707-M5707)*IF(F5707="GHS",1,Assumptions!$B$4)</f>
        <v>306802798.02612001</v>
      </c>
      <c r="O5707" s="15">
        <f t="shared" ca="1" si="626"/>
        <v>401</v>
      </c>
      <c r="P5707" s="15" t="str">
        <f t="shared" ca="1" si="627"/>
        <v>365d+</v>
      </c>
      <c r="Q5707" s="17">
        <f ca="1">IF(P5707="0-90d",0,IF(P5707="91-180d",INDEX(Assumptions!$F$8:$F$12,MATCH(B5707,Assumptions!$A$8:$A$12,0)),IF(P5707="181-365d",INDEX(Assumptions!$G$8:$G$12,MATCH(B5707,Assumptions!$A$8:$A$12,0)),INDEX(Assumptions!$H$8:$H$12,MATCH(B5707,Assumptions!$A$8:$A$12,0)))))</f>
        <v>0.4</v>
      </c>
      <c r="R5707" s="14">
        <f t="shared" ca="1" si="628"/>
        <v>116927874.51840001</v>
      </c>
      <c r="S5707" s="14">
        <f t="shared" ca="1" si="629"/>
        <v>175391811.77759999</v>
      </c>
      <c r="T5707" s="11" t="s">
        <v>25</v>
      </c>
      <c r="U5707" s="18" t="s">
        <v>26</v>
      </c>
    </row>
    <row r="5708" spans="1:21" ht="15" customHeight="1" x14ac:dyDescent="0.15">
      <c r="A5708" s="10" t="s">
        <v>5756</v>
      </c>
      <c r="B5708" s="11" t="s">
        <v>28</v>
      </c>
      <c r="C5708" s="11" t="s">
        <v>29</v>
      </c>
      <c r="D5708" s="12">
        <v>45990</v>
      </c>
      <c r="E5708" s="11">
        <v>2236</v>
      </c>
      <c r="F5708" s="11" t="s">
        <v>24</v>
      </c>
      <c r="G5708" s="13">
        <v>5688.94</v>
      </c>
      <c r="H5708" s="14">
        <f t="shared" si="623"/>
        <v>12720469.84</v>
      </c>
      <c r="I5708" s="14">
        <f>IF(F5708="GHS",H5708,H5708*Assumptions!$B$4)</f>
        <v>137381074.27200001</v>
      </c>
      <c r="J5708" s="15" t="str">
        <f>INDEX(Assumptions!$B$8:$B$12,MATCH(B5708,Assumptions!$A$8:$A$12,0))</f>
        <v>Fair Value Less Costs to Sell</v>
      </c>
      <c r="K5708" s="16">
        <f>G5708/(1-INDEX(Assumptions!$D$8:$D$12,MATCH(B5708,Assumptions!$A$8:$A$12,0)))</f>
        <v>6464.704545454545</v>
      </c>
      <c r="L5708" s="16">
        <f t="shared" si="624"/>
        <v>170.66819999999998</v>
      </c>
      <c r="M5708" s="16">
        <f t="shared" si="625"/>
        <v>323.23522727272729</v>
      </c>
      <c r="N5708" s="14">
        <f>E5708*(K5708-L5708-M5708)*IF(F5708="GHS",1,Assumptions!$B$4)</f>
        <v>144187682.04274908</v>
      </c>
      <c r="O5708" s="15">
        <f t="shared" ca="1" si="626"/>
        <v>296</v>
      </c>
      <c r="P5708" s="15" t="str">
        <f t="shared" ca="1" si="627"/>
        <v>181-365d</v>
      </c>
      <c r="Q5708" s="17">
        <f ca="1">IF(P5708="0-90d",0,IF(P5708="91-180d",INDEX(Assumptions!$F$8:$F$12,MATCH(B5708,Assumptions!$A$8:$A$12,0)),IF(P5708="181-365d",INDEX(Assumptions!$G$8:$G$12,MATCH(B5708,Assumptions!$A$8:$A$12,0)),INDEX(Assumptions!$H$8:$H$12,MATCH(B5708,Assumptions!$A$8:$A$12,0)))))</f>
        <v>0.1</v>
      </c>
      <c r="R5708" s="14">
        <f t="shared" ca="1" si="628"/>
        <v>13738107.427200003</v>
      </c>
      <c r="S5708" s="14">
        <f t="shared" ca="1" si="629"/>
        <v>123642966.84480001</v>
      </c>
      <c r="T5708" s="11" t="s">
        <v>25</v>
      </c>
      <c r="U5708" s="18" t="s">
        <v>26</v>
      </c>
    </row>
    <row r="5709" spans="1:21" ht="15" customHeight="1" x14ac:dyDescent="0.15">
      <c r="A5709" s="10" t="s">
        <v>5757</v>
      </c>
      <c r="B5709" s="11" t="s">
        <v>41</v>
      </c>
      <c r="C5709" s="11" t="s">
        <v>42</v>
      </c>
      <c r="D5709" s="12">
        <v>46175</v>
      </c>
      <c r="E5709" s="11">
        <v>2175</v>
      </c>
      <c r="F5709" s="11" t="s">
        <v>33</v>
      </c>
      <c r="G5709" s="13">
        <v>431.29</v>
      </c>
      <c r="H5709" s="14">
        <f t="shared" si="623"/>
        <v>938055.75</v>
      </c>
      <c r="I5709" s="14">
        <f>IF(F5709="GHS",H5709,H5709*Assumptions!$B$4)</f>
        <v>938055.75</v>
      </c>
      <c r="J5709" s="15" t="str">
        <f>INDEX(Assumptions!$B$8:$B$12,MATCH(B5709,Assumptions!$A$8:$A$12,0))</f>
        <v>Weighted Average</v>
      </c>
      <c r="K5709" s="16">
        <f>G5709/(1-INDEX(Assumptions!$D$8:$D$12,MATCH(B5709,Assumptions!$A$8:$A$12,0)))</f>
        <v>663.52307692307693</v>
      </c>
      <c r="L5709" s="16">
        <f t="shared" si="624"/>
        <v>12.938700000000001</v>
      </c>
      <c r="M5709" s="16">
        <f t="shared" si="625"/>
        <v>33.176153846153845</v>
      </c>
      <c r="N5709" s="14">
        <f>E5709*(K5709-L5709-M5709)*IF(F5709="GHS",1,Assumptions!$B$4)</f>
        <v>1342862.8851923076</v>
      </c>
      <c r="O5709" s="15">
        <f t="shared" ca="1" si="626"/>
        <v>111</v>
      </c>
      <c r="P5709" s="15" t="str">
        <f t="shared" ca="1" si="627"/>
        <v>91-180d</v>
      </c>
      <c r="Q5709" s="17">
        <f ca="1">IF(P5709="0-90d",0,IF(P5709="91-180d",INDEX(Assumptions!$F$8:$F$12,MATCH(B5709,Assumptions!$A$8:$A$12,0)),IF(P5709="181-365d",INDEX(Assumptions!$G$8:$G$12,MATCH(B5709,Assumptions!$A$8:$A$12,0)),INDEX(Assumptions!$H$8:$H$12,MATCH(B5709,Assumptions!$A$8:$A$12,0)))))</f>
        <v>0.1</v>
      </c>
      <c r="R5709" s="14">
        <f t="shared" ca="1" si="628"/>
        <v>93805.575000000012</v>
      </c>
      <c r="S5709" s="14">
        <f t="shared" ca="1" si="629"/>
        <v>844250.17500000005</v>
      </c>
      <c r="T5709" s="11" t="s">
        <v>25</v>
      </c>
      <c r="U5709" s="18" t="s">
        <v>26</v>
      </c>
    </row>
    <row r="5710" spans="1:21" ht="15" customHeight="1" x14ac:dyDescent="0.15">
      <c r="A5710" s="10" t="s">
        <v>5758</v>
      </c>
      <c r="B5710" s="11" t="s">
        <v>41</v>
      </c>
      <c r="C5710" s="11" t="s">
        <v>49</v>
      </c>
      <c r="D5710" s="12">
        <v>45902</v>
      </c>
      <c r="E5710" s="11">
        <v>1168</v>
      </c>
      <c r="F5710" s="11" t="s">
        <v>33</v>
      </c>
      <c r="G5710" s="13">
        <v>385.93</v>
      </c>
      <c r="H5710" s="14">
        <f t="shared" si="623"/>
        <v>450766.24</v>
      </c>
      <c r="I5710" s="14">
        <f>IF(F5710="GHS",H5710,H5710*Assumptions!$B$4)</f>
        <v>450766.24</v>
      </c>
      <c r="J5710" s="15" t="str">
        <f>INDEX(Assumptions!$B$8:$B$12,MATCH(B5710,Assumptions!$A$8:$A$12,0))</f>
        <v>Weighted Average</v>
      </c>
      <c r="K5710" s="16">
        <f>G5710/(1-INDEX(Assumptions!$D$8:$D$12,MATCH(B5710,Assumptions!$A$8:$A$12,0)))</f>
        <v>593.73846153846148</v>
      </c>
      <c r="L5710" s="16">
        <f t="shared" si="624"/>
        <v>11.5779</v>
      </c>
      <c r="M5710" s="16">
        <f t="shared" si="625"/>
        <v>29.686923076923076</v>
      </c>
      <c r="N5710" s="14">
        <f>E5710*(K5710-L5710-M5710)*IF(F5710="GHS",1,Assumptions!$B$4)</f>
        <v>645289.20972307678</v>
      </c>
      <c r="O5710" s="15">
        <f t="shared" ca="1" si="626"/>
        <v>384</v>
      </c>
      <c r="P5710" s="15" t="str">
        <f t="shared" ca="1" si="627"/>
        <v>365d+</v>
      </c>
      <c r="Q5710" s="17">
        <f ca="1">IF(P5710="0-90d",0,IF(P5710="91-180d",INDEX(Assumptions!$F$8:$F$12,MATCH(B5710,Assumptions!$A$8:$A$12,0)),IF(P5710="181-365d",INDEX(Assumptions!$G$8:$G$12,MATCH(B5710,Assumptions!$A$8:$A$12,0)),INDEX(Assumptions!$H$8:$H$12,MATCH(B5710,Assumptions!$A$8:$A$12,0)))))</f>
        <v>0.8</v>
      </c>
      <c r="R5710" s="14">
        <f t="shared" ca="1" si="628"/>
        <v>360612.99200000003</v>
      </c>
      <c r="S5710" s="14">
        <f t="shared" ca="1" si="629"/>
        <v>90153.247999999963</v>
      </c>
      <c r="T5710" s="11" t="s">
        <v>25</v>
      </c>
      <c r="U5710" s="18" t="s">
        <v>26</v>
      </c>
    </row>
    <row r="5711" spans="1:21" ht="15" customHeight="1" x14ac:dyDescent="0.15">
      <c r="A5711" s="10" t="s">
        <v>5759</v>
      </c>
      <c r="B5711" s="11" t="s">
        <v>28</v>
      </c>
      <c r="C5711" s="11" t="s">
        <v>29</v>
      </c>
      <c r="D5711" s="12">
        <v>46202</v>
      </c>
      <c r="E5711" s="11">
        <v>1701</v>
      </c>
      <c r="F5711" s="11" t="s">
        <v>24</v>
      </c>
      <c r="G5711" s="13">
        <v>7155.76</v>
      </c>
      <c r="H5711" s="14">
        <f t="shared" si="623"/>
        <v>12171947.76</v>
      </c>
      <c r="I5711" s="14">
        <f>IF(F5711="GHS",H5711,H5711*Assumptions!$B$4)</f>
        <v>131457035.80800001</v>
      </c>
      <c r="J5711" s="15" t="str">
        <f>INDEX(Assumptions!$B$8:$B$12,MATCH(B5711,Assumptions!$A$8:$A$12,0))</f>
        <v>Fair Value Less Costs to Sell</v>
      </c>
      <c r="K5711" s="16">
        <f>G5711/(1-INDEX(Assumptions!$D$8:$D$12,MATCH(B5711,Assumptions!$A$8:$A$12,0)))</f>
        <v>8131.545454545455</v>
      </c>
      <c r="L5711" s="16">
        <f t="shared" si="624"/>
        <v>214.6728</v>
      </c>
      <c r="M5711" s="16">
        <f t="shared" si="625"/>
        <v>406.57727272727277</v>
      </c>
      <c r="N5711" s="14">
        <f>E5711*(K5711-L5711-M5711)*IF(F5711="GHS",1,Assumptions!$B$4)</f>
        <v>137970134.40030548</v>
      </c>
      <c r="O5711" s="15">
        <f t="shared" ca="1" si="626"/>
        <v>84</v>
      </c>
      <c r="P5711" s="15" t="str">
        <f t="shared" ca="1" si="627"/>
        <v>0-90d</v>
      </c>
      <c r="Q5711" s="17">
        <f ca="1">IF(P5711="0-90d",0,IF(P5711="91-180d",INDEX(Assumptions!$F$8:$F$12,MATCH(B5711,Assumptions!$A$8:$A$12,0)),IF(P5711="181-365d",INDEX(Assumptions!$G$8:$G$12,MATCH(B5711,Assumptions!$A$8:$A$12,0)),INDEX(Assumptions!$H$8:$H$12,MATCH(B5711,Assumptions!$A$8:$A$12,0)))))</f>
        <v>0</v>
      </c>
      <c r="R5711" s="14">
        <f t="shared" ca="1" si="628"/>
        <v>0</v>
      </c>
      <c r="S5711" s="14">
        <f t="shared" ca="1" si="629"/>
        <v>131457035.80800001</v>
      </c>
      <c r="T5711" s="11" t="s">
        <v>25</v>
      </c>
      <c r="U5711" s="18" t="s">
        <v>36</v>
      </c>
    </row>
    <row r="5712" spans="1:21" ht="15" customHeight="1" x14ac:dyDescent="0.15">
      <c r="A5712" s="10" t="s">
        <v>5760</v>
      </c>
      <c r="B5712" s="11" t="s">
        <v>41</v>
      </c>
      <c r="C5712" s="11" t="s">
        <v>49</v>
      </c>
      <c r="D5712" s="12">
        <v>46107</v>
      </c>
      <c r="E5712" s="11">
        <v>1499</v>
      </c>
      <c r="F5712" s="11" t="s">
        <v>33</v>
      </c>
      <c r="G5712" s="13">
        <v>156.31</v>
      </c>
      <c r="H5712" s="14">
        <f t="shared" si="623"/>
        <v>234308.69</v>
      </c>
      <c r="I5712" s="14">
        <f>IF(F5712="GHS",H5712,H5712*Assumptions!$B$4)</f>
        <v>234308.69</v>
      </c>
      <c r="J5712" s="15" t="str">
        <f>INDEX(Assumptions!$B$8:$B$12,MATCH(B5712,Assumptions!$A$8:$A$12,0))</f>
        <v>Weighted Average</v>
      </c>
      <c r="K5712" s="16">
        <f>G5712/(1-INDEX(Assumptions!$D$8:$D$12,MATCH(B5712,Assumptions!$A$8:$A$12,0)))</f>
        <v>240.47692307692307</v>
      </c>
      <c r="L5712" s="16">
        <f t="shared" si="624"/>
        <v>4.6893000000000002</v>
      </c>
      <c r="M5712" s="16">
        <f t="shared" si="625"/>
        <v>12.023846153846154</v>
      </c>
      <c r="N5712" s="14">
        <f>E5712*(K5712-L5712-M5712)*IF(F5712="GHS",1,Assumptions!$B$4)</f>
        <v>335421.9016076923</v>
      </c>
      <c r="O5712" s="15">
        <f t="shared" ca="1" si="626"/>
        <v>179</v>
      </c>
      <c r="P5712" s="15" t="str">
        <f t="shared" ca="1" si="627"/>
        <v>91-180d</v>
      </c>
      <c r="Q5712" s="17">
        <f ca="1">IF(P5712="0-90d",0,IF(P5712="91-180d",INDEX(Assumptions!$F$8:$F$12,MATCH(B5712,Assumptions!$A$8:$A$12,0)),IF(P5712="181-365d",INDEX(Assumptions!$G$8:$G$12,MATCH(B5712,Assumptions!$A$8:$A$12,0)),INDEX(Assumptions!$H$8:$H$12,MATCH(B5712,Assumptions!$A$8:$A$12,0)))))</f>
        <v>0.1</v>
      </c>
      <c r="R5712" s="14">
        <f t="shared" ca="1" si="628"/>
        <v>23430.869000000002</v>
      </c>
      <c r="S5712" s="14">
        <f t="shared" si="629"/>
        <v>0</v>
      </c>
      <c r="T5712" s="11" t="s">
        <v>39</v>
      </c>
      <c r="U5712" s="18" t="s">
        <v>26</v>
      </c>
    </row>
    <row r="5713" spans="1:21" ht="15" customHeight="1" x14ac:dyDescent="0.15">
      <c r="A5713" s="10" t="s">
        <v>5761</v>
      </c>
      <c r="B5713" s="11" t="s">
        <v>28</v>
      </c>
      <c r="C5713" s="11" t="s">
        <v>29</v>
      </c>
      <c r="D5713" s="12">
        <v>45898</v>
      </c>
      <c r="E5713" s="11">
        <v>4100</v>
      </c>
      <c r="F5713" s="11" t="s">
        <v>24</v>
      </c>
      <c r="G5713" s="13">
        <v>14247.36</v>
      </c>
      <c r="H5713" s="14">
        <f t="shared" si="623"/>
        <v>58414176</v>
      </c>
      <c r="I5713" s="14">
        <f>IF(F5713="GHS",H5713,H5713*Assumptions!$B$4)</f>
        <v>630873100.80000007</v>
      </c>
      <c r="J5713" s="15" t="str">
        <f>INDEX(Assumptions!$B$8:$B$12,MATCH(B5713,Assumptions!$A$8:$A$12,0))</f>
        <v>Fair Value Less Costs to Sell</v>
      </c>
      <c r="K5713" s="16">
        <f>G5713/(1-INDEX(Assumptions!$D$8:$D$12,MATCH(B5713,Assumptions!$A$8:$A$12,0)))</f>
        <v>16190.181818181818</v>
      </c>
      <c r="L5713" s="16">
        <f t="shared" si="624"/>
        <v>427.42079999999999</v>
      </c>
      <c r="M5713" s="16">
        <f t="shared" si="625"/>
        <v>809.5090909090909</v>
      </c>
      <c r="N5713" s="14">
        <f>E5713*(K5713-L5713-M5713)*IF(F5713="GHS",1,Assumptions!$B$4)</f>
        <v>662129995.33963645</v>
      </c>
      <c r="O5713" s="15">
        <f t="shared" ca="1" si="626"/>
        <v>388</v>
      </c>
      <c r="P5713" s="15" t="str">
        <f t="shared" ca="1" si="627"/>
        <v>365d+</v>
      </c>
      <c r="Q5713" s="17">
        <f ca="1">IF(P5713="0-90d",0,IF(P5713="91-180d",INDEX(Assumptions!$F$8:$F$12,MATCH(B5713,Assumptions!$A$8:$A$12,0)),IF(P5713="181-365d",INDEX(Assumptions!$G$8:$G$12,MATCH(B5713,Assumptions!$A$8:$A$12,0)),INDEX(Assumptions!$H$8:$H$12,MATCH(B5713,Assumptions!$A$8:$A$12,0)))))</f>
        <v>0.4</v>
      </c>
      <c r="R5713" s="14">
        <f t="shared" ca="1" si="628"/>
        <v>252349240.32000005</v>
      </c>
      <c r="S5713" s="14">
        <f t="shared" ca="1" si="629"/>
        <v>378523860.48000002</v>
      </c>
      <c r="T5713" s="11" t="s">
        <v>50</v>
      </c>
      <c r="U5713" s="18" t="s">
        <v>26</v>
      </c>
    </row>
    <row r="5714" spans="1:21" ht="15" customHeight="1" x14ac:dyDescent="0.15">
      <c r="A5714" s="10" t="s">
        <v>5762</v>
      </c>
      <c r="B5714" s="11" t="s">
        <v>31</v>
      </c>
      <c r="C5714" s="11" t="s">
        <v>76</v>
      </c>
      <c r="D5714" s="12">
        <v>45787</v>
      </c>
      <c r="E5714" s="11">
        <v>293</v>
      </c>
      <c r="F5714" s="11" t="s">
        <v>33</v>
      </c>
      <c r="G5714" s="13">
        <v>3561.29</v>
      </c>
      <c r="H5714" s="14">
        <f t="shared" si="623"/>
        <v>1043457.97</v>
      </c>
      <c r="I5714" s="14">
        <f>IF(F5714="GHS",H5714,H5714*Assumptions!$B$4)</f>
        <v>1043457.97</v>
      </c>
      <c r="J5714" s="15" t="str">
        <f>INDEX(Assumptions!$B$8:$B$12,MATCH(B5714,Assumptions!$A$8:$A$12,0))</f>
        <v>Weighted Average</v>
      </c>
      <c r="K5714" s="16">
        <f>G5714/(1-INDEX(Assumptions!$D$8:$D$12,MATCH(B5714,Assumptions!$A$8:$A$12,0)))</f>
        <v>4946.2361111111113</v>
      </c>
      <c r="L5714" s="16">
        <f t="shared" si="624"/>
        <v>106.83869999999999</v>
      </c>
      <c r="M5714" s="16">
        <f t="shared" si="625"/>
        <v>247.31180555555557</v>
      </c>
      <c r="N5714" s="14">
        <f>E5714*(K5714-L5714-M5714)*IF(F5714="GHS",1,Assumptions!$B$4)</f>
        <v>1345481.0824277778</v>
      </c>
      <c r="O5714" s="15">
        <f t="shared" ca="1" si="626"/>
        <v>499</v>
      </c>
      <c r="P5714" s="15" t="str">
        <f t="shared" ca="1" si="627"/>
        <v>365d+</v>
      </c>
      <c r="Q5714" s="17">
        <f ca="1">IF(P5714="0-90d",0,IF(P5714="91-180d",INDEX(Assumptions!$F$8:$F$12,MATCH(B5714,Assumptions!$A$8:$A$12,0)),IF(P5714="181-365d",INDEX(Assumptions!$G$8:$G$12,MATCH(B5714,Assumptions!$A$8:$A$12,0)),INDEX(Assumptions!$H$8:$H$12,MATCH(B5714,Assumptions!$A$8:$A$12,0)))))</f>
        <v>0.6</v>
      </c>
      <c r="R5714" s="14">
        <f t="shared" ca="1" si="628"/>
        <v>626074.78200000001</v>
      </c>
      <c r="S5714" s="14">
        <f t="shared" ca="1" si="629"/>
        <v>417383.18799999997</v>
      </c>
      <c r="T5714" s="11" t="s">
        <v>25</v>
      </c>
      <c r="U5714" s="18" t="s">
        <v>26</v>
      </c>
    </row>
    <row r="5715" spans="1:21" ht="15" customHeight="1" x14ac:dyDescent="0.15">
      <c r="A5715" s="10" t="s">
        <v>5763</v>
      </c>
      <c r="B5715" s="11" t="s">
        <v>46</v>
      </c>
      <c r="C5715" s="11" t="s">
        <v>47</v>
      </c>
      <c r="D5715" s="12">
        <v>45889</v>
      </c>
      <c r="E5715" s="11">
        <v>2412</v>
      </c>
      <c r="F5715" s="11" t="s">
        <v>33</v>
      </c>
      <c r="G5715" s="13">
        <v>289651.31</v>
      </c>
      <c r="H5715" s="14">
        <f t="shared" si="623"/>
        <v>698638959.72000003</v>
      </c>
      <c r="I5715" s="14">
        <f>IF(F5715="GHS",H5715,H5715*Assumptions!$B$4)</f>
        <v>698638959.72000003</v>
      </c>
      <c r="J5715" s="15" t="str">
        <f>INDEX(Assumptions!$B$8:$B$12,MATCH(B5715,Assumptions!$A$8:$A$12,0))</f>
        <v>Specific Identification</v>
      </c>
      <c r="K5715" s="16">
        <f>G5715/(1-INDEX(Assumptions!$D$8:$D$12,MATCH(B5715,Assumptions!$A$8:$A$12,0)))</f>
        <v>371347.83333333331</v>
      </c>
      <c r="L5715" s="16">
        <f t="shared" si="624"/>
        <v>8689.5393000000004</v>
      </c>
      <c r="M5715" s="16">
        <f t="shared" si="625"/>
        <v>18567.391666666666</v>
      </c>
      <c r="N5715" s="14">
        <f>E5715*(K5715-L5715-M5715)*IF(F5715="GHS",1,Assumptions!$B$4)</f>
        <v>829947256.50839996</v>
      </c>
      <c r="O5715" s="15">
        <f t="shared" ca="1" si="626"/>
        <v>397</v>
      </c>
      <c r="P5715" s="15" t="str">
        <f t="shared" ca="1" si="627"/>
        <v>365d+</v>
      </c>
      <c r="Q5715" s="17">
        <f ca="1">IF(P5715="0-90d",0,IF(P5715="91-180d",INDEX(Assumptions!$F$8:$F$12,MATCH(B5715,Assumptions!$A$8:$A$12,0)),IF(P5715="181-365d",INDEX(Assumptions!$G$8:$G$12,MATCH(B5715,Assumptions!$A$8:$A$12,0)),INDEX(Assumptions!$H$8:$H$12,MATCH(B5715,Assumptions!$A$8:$A$12,0)))))</f>
        <v>0.15</v>
      </c>
      <c r="R5715" s="14">
        <f t="shared" ca="1" si="628"/>
        <v>104795843.958</v>
      </c>
      <c r="S5715" s="14">
        <f t="shared" ca="1" si="629"/>
        <v>593843115.76200008</v>
      </c>
      <c r="T5715" s="11" t="s">
        <v>25</v>
      </c>
      <c r="U5715" s="18" t="s">
        <v>26</v>
      </c>
    </row>
    <row r="5716" spans="1:21" ht="15" customHeight="1" x14ac:dyDescent="0.15">
      <c r="A5716" s="10" t="s">
        <v>5764</v>
      </c>
      <c r="B5716" s="11" t="s">
        <v>31</v>
      </c>
      <c r="C5716" s="11" t="s">
        <v>32</v>
      </c>
      <c r="D5716" s="12">
        <v>45911</v>
      </c>
      <c r="E5716" s="11">
        <v>2440</v>
      </c>
      <c r="F5716" s="11" t="s">
        <v>33</v>
      </c>
      <c r="G5716" s="13">
        <v>1284.04</v>
      </c>
      <c r="H5716" s="14">
        <f t="shared" si="623"/>
        <v>3133057.6</v>
      </c>
      <c r="I5716" s="14">
        <f>IF(F5716="GHS",H5716,H5716*Assumptions!$B$4)</f>
        <v>3133057.6</v>
      </c>
      <c r="J5716" s="15" t="str">
        <f>INDEX(Assumptions!$B$8:$B$12,MATCH(B5716,Assumptions!$A$8:$A$12,0))</f>
        <v>Weighted Average</v>
      </c>
      <c r="K5716" s="16">
        <f>G5716/(1-INDEX(Assumptions!$D$8:$D$12,MATCH(B5716,Assumptions!$A$8:$A$12,0)))</f>
        <v>1783.3888888888889</v>
      </c>
      <c r="L5716" s="16">
        <f t="shared" si="624"/>
        <v>38.5212</v>
      </c>
      <c r="M5716" s="16">
        <f t="shared" si="625"/>
        <v>89.169444444444451</v>
      </c>
      <c r="N5716" s="14">
        <f>E5716*(K5716-L5716-M5716)*IF(F5716="GHS",1,Assumptions!$B$4)</f>
        <v>4039903.7164444448</v>
      </c>
      <c r="O5716" s="15">
        <f t="shared" ca="1" si="626"/>
        <v>375</v>
      </c>
      <c r="P5716" s="15" t="str">
        <f t="shared" ca="1" si="627"/>
        <v>365d+</v>
      </c>
      <c r="Q5716" s="17">
        <f ca="1">IF(P5716="0-90d",0,IF(P5716="91-180d",INDEX(Assumptions!$F$8:$F$12,MATCH(B5716,Assumptions!$A$8:$A$12,0)),IF(P5716="181-365d",INDEX(Assumptions!$G$8:$G$12,MATCH(B5716,Assumptions!$A$8:$A$12,0)),INDEX(Assumptions!$H$8:$H$12,MATCH(B5716,Assumptions!$A$8:$A$12,0)))))</f>
        <v>0.6</v>
      </c>
      <c r="R5716" s="14">
        <f t="shared" ca="1" si="628"/>
        <v>1879834.56</v>
      </c>
      <c r="S5716" s="14">
        <f t="shared" ca="1" si="629"/>
        <v>1253223.04</v>
      </c>
      <c r="T5716" s="11" t="s">
        <v>25</v>
      </c>
      <c r="U5716" s="18" t="s">
        <v>26</v>
      </c>
    </row>
    <row r="5717" spans="1:21" ht="15" customHeight="1" x14ac:dyDescent="0.15">
      <c r="A5717" s="10" t="s">
        <v>5765</v>
      </c>
      <c r="B5717" s="11" t="s">
        <v>22</v>
      </c>
      <c r="C5717" s="11" t="s">
        <v>61</v>
      </c>
      <c r="D5717" s="12">
        <v>45937</v>
      </c>
      <c r="E5717" s="11">
        <v>143</v>
      </c>
      <c r="F5717" s="11" t="s">
        <v>24</v>
      </c>
      <c r="G5717" s="13">
        <v>49382.64</v>
      </c>
      <c r="H5717" s="14">
        <f t="shared" si="623"/>
        <v>7061717.5199999996</v>
      </c>
      <c r="I5717" s="14">
        <f>IF(F5717="GHS",H5717,H5717*Assumptions!$B$4)</f>
        <v>76266549.216000006</v>
      </c>
      <c r="J5717" s="15" t="str">
        <f>INDEX(Assumptions!$B$8:$B$12,MATCH(B5717,Assumptions!$A$8:$A$12,0))</f>
        <v>FIFO</v>
      </c>
      <c r="K5717" s="16">
        <f>G5717/(1-INDEX(Assumptions!$D$8:$D$12,MATCH(B5717,Assumptions!$A$8:$A$12,0)))</f>
        <v>60222.731707317071</v>
      </c>
      <c r="L5717" s="16">
        <f t="shared" si="624"/>
        <v>1481.4792</v>
      </c>
      <c r="M5717" s="16">
        <f t="shared" si="625"/>
        <v>3011.1365853658535</v>
      </c>
      <c r="N5717" s="14">
        <f>E5717*(K5717-L5717-M5717)*IF(F5717="GHS",1,Assumptions!$B$4)</f>
        <v>86069591.029861465</v>
      </c>
      <c r="O5717" s="15">
        <f t="shared" ca="1" si="626"/>
        <v>349</v>
      </c>
      <c r="P5717" s="15" t="str">
        <f t="shared" ca="1" si="627"/>
        <v>181-365d</v>
      </c>
      <c r="Q5717" s="17">
        <f ca="1">IF(P5717="0-90d",0,IF(P5717="91-180d",INDEX(Assumptions!$F$8:$F$12,MATCH(B5717,Assumptions!$A$8:$A$12,0)),IF(P5717="181-365d",INDEX(Assumptions!$G$8:$G$12,MATCH(B5717,Assumptions!$A$8:$A$12,0)),INDEX(Assumptions!$H$8:$H$12,MATCH(B5717,Assumptions!$A$8:$A$12,0)))))</f>
        <v>0.15</v>
      </c>
      <c r="R5717" s="14">
        <f t="shared" ca="1" si="628"/>
        <v>11439982.3824</v>
      </c>
      <c r="S5717" s="14">
        <f t="shared" ca="1" si="629"/>
        <v>64826566.833600007</v>
      </c>
      <c r="T5717" s="11" t="s">
        <v>25</v>
      </c>
      <c r="U5717" s="18" t="s">
        <v>26</v>
      </c>
    </row>
    <row r="5718" spans="1:21" ht="15" customHeight="1" x14ac:dyDescent="0.15">
      <c r="A5718" s="10" t="s">
        <v>5766</v>
      </c>
      <c r="B5718" s="11" t="s">
        <v>28</v>
      </c>
      <c r="C5718" s="11" t="s">
        <v>38</v>
      </c>
      <c r="D5718" s="12">
        <v>46222</v>
      </c>
      <c r="E5718" s="11">
        <v>4575</v>
      </c>
      <c r="F5718" s="11" t="s">
        <v>24</v>
      </c>
      <c r="G5718" s="13">
        <v>8767.4</v>
      </c>
      <c r="H5718" s="14">
        <f t="shared" si="623"/>
        <v>40110855</v>
      </c>
      <c r="I5718" s="14">
        <f>IF(F5718="GHS",H5718,H5718*Assumptions!$B$4)</f>
        <v>433197234</v>
      </c>
      <c r="J5718" s="15" t="str">
        <f>INDEX(Assumptions!$B$8:$B$12,MATCH(B5718,Assumptions!$A$8:$A$12,0))</f>
        <v>Fair Value Less Costs to Sell</v>
      </c>
      <c r="K5718" s="16">
        <f>G5718/(1-INDEX(Assumptions!$D$8:$D$12,MATCH(B5718,Assumptions!$A$8:$A$12,0)))</f>
        <v>9962.9545454545441</v>
      </c>
      <c r="L5718" s="16">
        <f t="shared" si="624"/>
        <v>263.02199999999999</v>
      </c>
      <c r="M5718" s="16">
        <f t="shared" si="625"/>
        <v>498.14772727272725</v>
      </c>
      <c r="N5718" s="14">
        <f>E5718*(K5718-L5718-M5718)*IF(F5718="GHS",1,Assumptions!$B$4)</f>
        <v>454660187.86636353</v>
      </c>
      <c r="O5718" s="15">
        <f t="shared" ca="1" si="626"/>
        <v>64</v>
      </c>
      <c r="P5718" s="15" t="str">
        <f t="shared" ca="1" si="627"/>
        <v>0-90d</v>
      </c>
      <c r="Q5718" s="17">
        <f ca="1">IF(P5718="0-90d",0,IF(P5718="91-180d",INDEX(Assumptions!$F$8:$F$12,MATCH(B5718,Assumptions!$A$8:$A$12,0)),IF(P5718="181-365d",INDEX(Assumptions!$G$8:$G$12,MATCH(B5718,Assumptions!$A$8:$A$12,0)),INDEX(Assumptions!$H$8:$H$12,MATCH(B5718,Assumptions!$A$8:$A$12,0)))))</f>
        <v>0</v>
      </c>
      <c r="R5718" s="14">
        <f t="shared" ca="1" si="628"/>
        <v>0</v>
      </c>
      <c r="S5718" s="14">
        <f t="shared" ca="1" si="629"/>
        <v>433197234</v>
      </c>
      <c r="T5718" s="11" t="s">
        <v>25</v>
      </c>
      <c r="U5718" s="18" t="s">
        <v>36</v>
      </c>
    </row>
    <row r="5719" spans="1:21" ht="15" customHeight="1" x14ac:dyDescent="0.15">
      <c r="A5719" s="10" t="s">
        <v>5767</v>
      </c>
      <c r="B5719" s="11" t="s">
        <v>31</v>
      </c>
      <c r="C5719" s="11" t="s">
        <v>32</v>
      </c>
      <c r="D5719" s="12">
        <v>46077</v>
      </c>
      <c r="E5719" s="11">
        <v>1974</v>
      </c>
      <c r="F5719" s="11" t="s">
        <v>33</v>
      </c>
      <c r="G5719" s="13">
        <v>815.79</v>
      </c>
      <c r="H5719" s="14">
        <f t="shared" si="623"/>
        <v>1610369.46</v>
      </c>
      <c r="I5719" s="14">
        <f>IF(F5719="GHS",H5719,H5719*Assumptions!$B$4)</f>
        <v>1610369.46</v>
      </c>
      <c r="J5719" s="15" t="str">
        <f>INDEX(Assumptions!$B$8:$B$12,MATCH(B5719,Assumptions!$A$8:$A$12,0))</f>
        <v>Weighted Average</v>
      </c>
      <c r="K5719" s="16">
        <f>G5719/(1-INDEX(Assumptions!$D$8:$D$12,MATCH(B5719,Assumptions!$A$8:$A$12,0)))</f>
        <v>1133.0416666666667</v>
      </c>
      <c r="L5719" s="16">
        <f t="shared" si="624"/>
        <v>24.473699999999997</v>
      </c>
      <c r="M5719" s="16">
        <f t="shared" si="625"/>
        <v>56.652083333333337</v>
      </c>
      <c r="N5719" s="14">
        <f>E5719*(K5719-L5719-M5719)*IF(F5719="GHS",1,Assumptions!$B$4)</f>
        <v>2076481.9537</v>
      </c>
      <c r="O5719" s="15">
        <f t="shared" ca="1" si="626"/>
        <v>209</v>
      </c>
      <c r="P5719" s="15" t="str">
        <f t="shared" ca="1" si="627"/>
        <v>181-365d</v>
      </c>
      <c r="Q5719" s="17">
        <f ca="1">IF(P5719="0-90d",0,IF(P5719="91-180d",INDEX(Assumptions!$F$8:$F$12,MATCH(B5719,Assumptions!$A$8:$A$12,0)),IF(P5719="181-365d",INDEX(Assumptions!$G$8:$G$12,MATCH(B5719,Assumptions!$A$8:$A$12,0)),INDEX(Assumptions!$H$8:$H$12,MATCH(B5719,Assumptions!$A$8:$A$12,0)))))</f>
        <v>0.2</v>
      </c>
      <c r="R5719" s="14">
        <f t="shared" ca="1" si="628"/>
        <v>322073.89199999999</v>
      </c>
      <c r="S5719" s="14">
        <f t="shared" ca="1" si="629"/>
        <v>1288295.568</v>
      </c>
      <c r="T5719" s="11" t="s">
        <v>25</v>
      </c>
      <c r="U5719" s="18" t="s">
        <v>26</v>
      </c>
    </row>
    <row r="5720" spans="1:21" ht="15" customHeight="1" x14ac:dyDescent="0.15">
      <c r="A5720" s="10" t="s">
        <v>5768</v>
      </c>
      <c r="B5720" s="11" t="s">
        <v>41</v>
      </c>
      <c r="C5720" s="11" t="s">
        <v>115</v>
      </c>
      <c r="D5720" s="12">
        <v>46167</v>
      </c>
      <c r="E5720" s="11">
        <v>2710</v>
      </c>
      <c r="F5720" s="11" t="s">
        <v>33</v>
      </c>
      <c r="G5720" s="13">
        <v>313.25</v>
      </c>
      <c r="H5720" s="14">
        <f t="shared" si="623"/>
        <v>848907.5</v>
      </c>
      <c r="I5720" s="14">
        <f>IF(F5720="GHS",H5720,H5720*Assumptions!$B$4)</f>
        <v>848907.5</v>
      </c>
      <c r="J5720" s="15" t="str">
        <f>INDEX(Assumptions!$B$8:$B$12,MATCH(B5720,Assumptions!$A$8:$A$12,0))</f>
        <v>Weighted Average</v>
      </c>
      <c r="K5720" s="16">
        <f>G5720/(1-INDEX(Assumptions!$D$8:$D$12,MATCH(B5720,Assumptions!$A$8:$A$12,0)))</f>
        <v>481.92307692307691</v>
      </c>
      <c r="L5720" s="16">
        <f t="shared" si="624"/>
        <v>9.3974999999999991</v>
      </c>
      <c r="M5720" s="16">
        <f t="shared" si="625"/>
        <v>24.096153846153847</v>
      </c>
      <c r="N5720" s="14">
        <f>E5720*(K5720-L5720-M5720)*IF(F5720="GHS",1,Assumptions!$B$4)</f>
        <v>1215243.7365384614</v>
      </c>
      <c r="O5720" s="15">
        <f t="shared" ca="1" si="626"/>
        <v>119</v>
      </c>
      <c r="P5720" s="15" t="str">
        <f t="shared" ca="1" si="627"/>
        <v>91-180d</v>
      </c>
      <c r="Q5720" s="17">
        <f ca="1">IF(P5720="0-90d",0,IF(P5720="91-180d",INDEX(Assumptions!$F$8:$F$12,MATCH(B5720,Assumptions!$A$8:$A$12,0)),IF(P5720="181-365d",INDEX(Assumptions!$G$8:$G$12,MATCH(B5720,Assumptions!$A$8:$A$12,0)),INDEX(Assumptions!$H$8:$H$12,MATCH(B5720,Assumptions!$A$8:$A$12,0)))))</f>
        <v>0.1</v>
      </c>
      <c r="R5720" s="14">
        <f t="shared" ca="1" si="628"/>
        <v>84890.75</v>
      </c>
      <c r="S5720" s="14">
        <f t="shared" ca="1" si="629"/>
        <v>764016.75</v>
      </c>
      <c r="T5720" s="11" t="s">
        <v>25</v>
      </c>
      <c r="U5720" s="18" t="s">
        <v>26</v>
      </c>
    </row>
    <row r="5721" spans="1:21" ht="15" customHeight="1" x14ac:dyDescent="0.15">
      <c r="A5721" s="10" t="s">
        <v>5769</v>
      </c>
      <c r="B5721" s="11" t="s">
        <v>41</v>
      </c>
      <c r="C5721" s="11" t="s">
        <v>115</v>
      </c>
      <c r="D5721" s="12">
        <v>46217</v>
      </c>
      <c r="E5721" s="11">
        <v>2347</v>
      </c>
      <c r="F5721" s="11" t="s">
        <v>33</v>
      </c>
      <c r="G5721" s="13">
        <v>209.14</v>
      </c>
      <c r="H5721" s="14">
        <f t="shared" si="623"/>
        <v>490851.57999999996</v>
      </c>
      <c r="I5721" s="14">
        <f>IF(F5721="GHS",H5721,H5721*Assumptions!$B$4)</f>
        <v>490851.57999999996</v>
      </c>
      <c r="J5721" s="15" t="str">
        <f>INDEX(Assumptions!$B$8:$B$12,MATCH(B5721,Assumptions!$A$8:$A$12,0))</f>
        <v>Weighted Average</v>
      </c>
      <c r="K5721" s="16">
        <f>G5721/(1-INDEX(Assumptions!$D$8:$D$12,MATCH(B5721,Assumptions!$A$8:$A$12,0)))</f>
        <v>321.7538461538461</v>
      </c>
      <c r="L5721" s="16">
        <f t="shared" si="624"/>
        <v>6.2741999999999996</v>
      </c>
      <c r="M5721" s="16">
        <f t="shared" si="625"/>
        <v>16.087692307692304</v>
      </c>
      <c r="N5721" s="14">
        <f>E5721*(K5721-L5721-M5721)*IF(F5721="GHS",1,Assumptions!$B$4)</f>
        <v>702672.915676923</v>
      </c>
      <c r="O5721" s="15">
        <f t="shared" ca="1" si="626"/>
        <v>69</v>
      </c>
      <c r="P5721" s="15" t="str">
        <f t="shared" ca="1" si="627"/>
        <v>0-90d</v>
      </c>
      <c r="Q5721" s="17">
        <f ca="1">IF(P5721="0-90d",0,IF(P5721="91-180d",INDEX(Assumptions!$F$8:$F$12,MATCH(B5721,Assumptions!$A$8:$A$12,0)),IF(P5721="181-365d",INDEX(Assumptions!$G$8:$G$12,MATCH(B5721,Assumptions!$A$8:$A$12,0)),INDEX(Assumptions!$H$8:$H$12,MATCH(B5721,Assumptions!$A$8:$A$12,0)))))</f>
        <v>0</v>
      </c>
      <c r="R5721" s="14">
        <f t="shared" ca="1" si="628"/>
        <v>0</v>
      </c>
      <c r="S5721" s="14">
        <f t="shared" ca="1" si="629"/>
        <v>490851.57999999996</v>
      </c>
      <c r="T5721" s="11" t="s">
        <v>25</v>
      </c>
      <c r="U5721" s="18" t="s">
        <v>26</v>
      </c>
    </row>
    <row r="5722" spans="1:21" ht="15" customHeight="1" x14ac:dyDescent="0.15">
      <c r="A5722" s="10" t="s">
        <v>5770</v>
      </c>
      <c r="B5722" s="11" t="s">
        <v>31</v>
      </c>
      <c r="C5722" s="11" t="s">
        <v>76</v>
      </c>
      <c r="D5722" s="12">
        <v>46032</v>
      </c>
      <c r="E5722" s="11">
        <v>4600</v>
      </c>
      <c r="F5722" s="11" t="s">
        <v>33</v>
      </c>
      <c r="G5722" s="13">
        <v>2305.66</v>
      </c>
      <c r="H5722" s="14">
        <f t="shared" si="623"/>
        <v>10606036</v>
      </c>
      <c r="I5722" s="14">
        <f>IF(F5722="GHS",H5722,H5722*Assumptions!$B$4)</f>
        <v>10606036</v>
      </c>
      <c r="J5722" s="15" t="str">
        <f>INDEX(Assumptions!$B$8:$B$12,MATCH(B5722,Assumptions!$A$8:$A$12,0))</f>
        <v>Weighted Average</v>
      </c>
      <c r="K5722" s="16">
        <f>G5722/(1-INDEX(Assumptions!$D$8:$D$12,MATCH(B5722,Assumptions!$A$8:$A$12,0)))</f>
        <v>3202.3055555555557</v>
      </c>
      <c r="L5722" s="16">
        <f t="shared" si="624"/>
        <v>69.169799999999995</v>
      </c>
      <c r="M5722" s="16">
        <f t="shared" si="625"/>
        <v>160.11527777777781</v>
      </c>
      <c r="N5722" s="14">
        <f>E5722*(K5722-L5722-M5722)*IF(F5722="GHS",1,Assumptions!$B$4)</f>
        <v>13675894.197777778</v>
      </c>
      <c r="O5722" s="15">
        <f t="shared" ca="1" si="626"/>
        <v>254</v>
      </c>
      <c r="P5722" s="15" t="str">
        <f t="shared" ca="1" si="627"/>
        <v>181-365d</v>
      </c>
      <c r="Q5722" s="17">
        <f ca="1">IF(P5722="0-90d",0,IF(P5722="91-180d",INDEX(Assumptions!$F$8:$F$12,MATCH(B5722,Assumptions!$A$8:$A$12,0)),IF(P5722="181-365d",INDEX(Assumptions!$G$8:$G$12,MATCH(B5722,Assumptions!$A$8:$A$12,0)),INDEX(Assumptions!$H$8:$H$12,MATCH(B5722,Assumptions!$A$8:$A$12,0)))))</f>
        <v>0.2</v>
      </c>
      <c r="R5722" s="14">
        <f t="shared" ca="1" si="628"/>
        <v>2121207.2000000002</v>
      </c>
      <c r="S5722" s="14">
        <f t="shared" ca="1" si="629"/>
        <v>8484828.8000000007</v>
      </c>
      <c r="T5722" s="11" t="s">
        <v>25</v>
      </c>
      <c r="U5722" s="18" t="s">
        <v>26</v>
      </c>
    </row>
    <row r="5723" spans="1:21" ht="15" customHeight="1" x14ac:dyDescent="0.15">
      <c r="A5723" s="10" t="s">
        <v>5771</v>
      </c>
      <c r="B5723" s="11" t="s">
        <v>31</v>
      </c>
      <c r="C5723" s="11" t="s">
        <v>32</v>
      </c>
      <c r="D5723" s="12">
        <v>46170</v>
      </c>
      <c r="E5723" s="11">
        <v>552</v>
      </c>
      <c r="F5723" s="11" t="s">
        <v>33</v>
      </c>
      <c r="G5723" s="13">
        <v>2432.86</v>
      </c>
      <c r="H5723" s="14">
        <f t="shared" si="623"/>
        <v>1342938.72</v>
      </c>
      <c r="I5723" s="14">
        <f>IF(F5723="GHS",H5723,H5723*Assumptions!$B$4)</f>
        <v>1342938.72</v>
      </c>
      <c r="J5723" s="15" t="str">
        <f>INDEX(Assumptions!$B$8:$B$12,MATCH(B5723,Assumptions!$A$8:$A$12,0))</f>
        <v>Weighted Average</v>
      </c>
      <c r="K5723" s="16">
        <f>G5723/(1-INDEX(Assumptions!$D$8:$D$12,MATCH(B5723,Assumptions!$A$8:$A$12,0)))</f>
        <v>3378.9722222222226</v>
      </c>
      <c r="L5723" s="16">
        <f t="shared" si="624"/>
        <v>72.985799999999998</v>
      </c>
      <c r="M5723" s="16">
        <f t="shared" si="625"/>
        <v>168.94861111111115</v>
      </c>
      <c r="N5723" s="14">
        <f>E5723*(K5723-L5723-M5723)*IF(F5723="GHS",1,Assumptions!$B$4)</f>
        <v>1731644.8717333337</v>
      </c>
      <c r="O5723" s="15">
        <f t="shared" ca="1" si="626"/>
        <v>116</v>
      </c>
      <c r="P5723" s="15" t="str">
        <f t="shared" ca="1" si="627"/>
        <v>91-180d</v>
      </c>
      <c r="Q5723" s="17">
        <f ca="1">IF(P5723="0-90d",0,IF(P5723="91-180d",INDEX(Assumptions!$F$8:$F$12,MATCH(B5723,Assumptions!$A$8:$A$12,0)),IF(P5723="181-365d",INDEX(Assumptions!$G$8:$G$12,MATCH(B5723,Assumptions!$A$8:$A$12,0)),INDEX(Assumptions!$H$8:$H$12,MATCH(B5723,Assumptions!$A$8:$A$12,0)))))</f>
        <v>0.05</v>
      </c>
      <c r="R5723" s="14">
        <f t="shared" ca="1" si="628"/>
        <v>67146.936000000002</v>
      </c>
      <c r="S5723" s="14">
        <f t="shared" ca="1" si="629"/>
        <v>1275791.784</v>
      </c>
      <c r="T5723" s="11" t="s">
        <v>25</v>
      </c>
      <c r="U5723" s="18" t="s">
        <v>26</v>
      </c>
    </row>
    <row r="5724" spans="1:21" ht="15" customHeight="1" x14ac:dyDescent="0.15">
      <c r="A5724" s="10" t="s">
        <v>5772</v>
      </c>
      <c r="B5724" s="11" t="s">
        <v>46</v>
      </c>
      <c r="C5724" s="11" t="s">
        <v>47</v>
      </c>
      <c r="D5724" s="12">
        <v>46065</v>
      </c>
      <c r="E5724" s="11">
        <v>1090</v>
      </c>
      <c r="F5724" s="11" t="s">
        <v>33</v>
      </c>
      <c r="G5724" s="13">
        <v>491345.44</v>
      </c>
      <c r="H5724" s="14">
        <f t="shared" si="623"/>
        <v>535566529.60000002</v>
      </c>
      <c r="I5724" s="14">
        <f>IF(F5724="GHS",H5724,H5724*Assumptions!$B$4)</f>
        <v>535566529.60000002</v>
      </c>
      <c r="J5724" s="15" t="str">
        <f>INDEX(Assumptions!$B$8:$B$12,MATCH(B5724,Assumptions!$A$8:$A$12,0))</f>
        <v>Specific Identification</v>
      </c>
      <c r="K5724" s="16">
        <f>G5724/(1-INDEX(Assumptions!$D$8:$D$12,MATCH(B5724,Assumptions!$A$8:$A$12,0)))</f>
        <v>629930.05128205125</v>
      </c>
      <c r="L5724" s="16">
        <f t="shared" si="624"/>
        <v>14740.3632</v>
      </c>
      <c r="M5724" s="16">
        <f t="shared" si="625"/>
        <v>31496.502564102564</v>
      </c>
      <c r="N5724" s="14">
        <f>E5724*(K5724-L5724-M5724)*IF(F5724="GHS",1,Assumptions!$B$4)</f>
        <v>636225572.21456409</v>
      </c>
      <c r="O5724" s="15">
        <f t="shared" ca="1" si="626"/>
        <v>221</v>
      </c>
      <c r="P5724" s="15" t="str">
        <f t="shared" ca="1" si="627"/>
        <v>181-365d</v>
      </c>
      <c r="Q5724" s="17">
        <f ca="1">IF(P5724="0-90d",0,IF(P5724="91-180d",INDEX(Assumptions!$F$8:$F$12,MATCH(B5724,Assumptions!$A$8:$A$12,0)),IF(P5724="181-365d",INDEX(Assumptions!$G$8:$G$12,MATCH(B5724,Assumptions!$A$8:$A$12,0)),INDEX(Assumptions!$H$8:$H$12,MATCH(B5724,Assumptions!$A$8:$A$12,0)))))</f>
        <v>0.05</v>
      </c>
      <c r="R5724" s="14">
        <f t="shared" ca="1" si="628"/>
        <v>26778326.480000004</v>
      </c>
      <c r="S5724" s="14">
        <f t="shared" ca="1" si="629"/>
        <v>508788203.12</v>
      </c>
      <c r="T5724" s="11" t="s">
        <v>25</v>
      </c>
      <c r="U5724" s="18" t="s">
        <v>26</v>
      </c>
    </row>
    <row r="5725" spans="1:21" ht="15" customHeight="1" x14ac:dyDescent="0.15">
      <c r="A5725" s="10" t="s">
        <v>5773</v>
      </c>
      <c r="B5725" s="11" t="s">
        <v>41</v>
      </c>
      <c r="C5725" s="11" t="s">
        <v>42</v>
      </c>
      <c r="D5725" s="12">
        <v>45737</v>
      </c>
      <c r="E5725" s="11">
        <v>3981</v>
      </c>
      <c r="F5725" s="11" t="s">
        <v>33</v>
      </c>
      <c r="G5725" s="13">
        <v>292.60000000000002</v>
      </c>
      <c r="H5725" s="14">
        <f t="shared" si="623"/>
        <v>1164840.6000000001</v>
      </c>
      <c r="I5725" s="14">
        <f>IF(F5725="GHS",H5725,H5725*Assumptions!$B$4)</f>
        <v>1164840.6000000001</v>
      </c>
      <c r="J5725" s="15" t="str">
        <f>INDEX(Assumptions!$B$8:$B$12,MATCH(B5725,Assumptions!$A$8:$A$12,0))</f>
        <v>Weighted Average</v>
      </c>
      <c r="K5725" s="16">
        <f>G5725/(1-INDEX(Assumptions!$D$8:$D$12,MATCH(B5725,Assumptions!$A$8:$A$12,0)))</f>
        <v>450.15384615384619</v>
      </c>
      <c r="L5725" s="16">
        <f t="shared" si="624"/>
        <v>8.7780000000000005</v>
      </c>
      <c r="M5725" s="16">
        <f t="shared" si="625"/>
        <v>22.507692307692309</v>
      </c>
      <c r="N5725" s="14">
        <f>E5725*(K5725-L5725-M5725)*IF(F5725="GHS",1,Assumptions!$B$4)</f>
        <v>1667514.1204615384</v>
      </c>
      <c r="O5725" s="15">
        <f t="shared" ca="1" si="626"/>
        <v>549</v>
      </c>
      <c r="P5725" s="15" t="str">
        <f t="shared" ca="1" si="627"/>
        <v>365d+</v>
      </c>
      <c r="Q5725" s="17">
        <f ca="1">IF(P5725="0-90d",0,IF(P5725="91-180d",INDEX(Assumptions!$F$8:$F$12,MATCH(B5725,Assumptions!$A$8:$A$12,0)),IF(P5725="181-365d",INDEX(Assumptions!$G$8:$G$12,MATCH(B5725,Assumptions!$A$8:$A$12,0)),INDEX(Assumptions!$H$8:$H$12,MATCH(B5725,Assumptions!$A$8:$A$12,0)))))</f>
        <v>0.8</v>
      </c>
      <c r="R5725" s="14">
        <f t="shared" ca="1" si="628"/>
        <v>931872.4800000001</v>
      </c>
      <c r="S5725" s="14">
        <f t="shared" ca="1" si="629"/>
        <v>232968.12</v>
      </c>
      <c r="T5725" s="11" t="s">
        <v>25</v>
      </c>
      <c r="U5725" s="18" t="s">
        <v>26</v>
      </c>
    </row>
    <row r="5726" spans="1:21" ht="15" customHeight="1" x14ac:dyDescent="0.15">
      <c r="A5726" s="10" t="s">
        <v>5774</v>
      </c>
      <c r="B5726" s="11" t="s">
        <v>41</v>
      </c>
      <c r="C5726" s="11" t="s">
        <v>115</v>
      </c>
      <c r="D5726" s="12">
        <v>46084</v>
      </c>
      <c r="E5726" s="11">
        <v>1372</v>
      </c>
      <c r="F5726" s="11" t="s">
        <v>33</v>
      </c>
      <c r="G5726" s="13">
        <v>778.44</v>
      </c>
      <c r="H5726" s="14">
        <f t="shared" si="623"/>
        <v>1068019.6800000002</v>
      </c>
      <c r="I5726" s="14">
        <f>IF(F5726="GHS",H5726,H5726*Assumptions!$B$4)</f>
        <v>1068019.6800000002</v>
      </c>
      <c r="J5726" s="15" t="str">
        <f>INDEX(Assumptions!$B$8:$B$12,MATCH(B5726,Assumptions!$A$8:$A$12,0))</f>
        <v>Weighted Average</v>
      </c>
      <c r="K5726" s="16">
        <f>G5726/(1-INDEX(Assumptions!$D$8:$D$12,MATCH(B5726,Assumptions!$A$8:$A$12,0)))</f>
        <v>1197.6000000000001</v>
      </c>
      <c r="L5726" s="16">
        <f t="shared" si="624"/>
        <v>23.353200000000001</v>
      </c>
      <c r="M5726" s="16">
        <f t="shared" si="625"/>
        <v>59.88000000000001</v>
      </c>
      <c r="N5726" s="14">
        <f>E5726*(K5726-L5726-M5726)*IF(F5726="GHS",1,Assumptions!$B$4)</f>
        <v>1528911.2496</v>
      </c>
      <c r="O5726" s="15">
        <f t="shared" ca="1" si="626"/>
        <v>202</v>
      </c>
      <c r="P5726" s="15" t="str">
        <f t="shared" ca="1" si="627"/>
        <v>181-365d</v>
      </c>
      <c r="Q5726" s="17">
        <f ca="1">IF(P5726="0-90d",0,IF(P5726="91-180d",INDEX(Assumptions!$F$8:$F$12,MATCH(B5726,Assumptions!$A$8:$A$12,0)),IF(P5726="181-365d",INDEX(Assumptions!$G$8:$G$12,MATCH(B5726,Assumptions!$A$8:$A$12,0)),INDEX(Assumptions!$H$8:$H$12,MATCH(B5726,Assumptions!$A$8:$A$12,0)))))</f>
        <v>0.35</v>
      </c>
      <c r="R5726" s="14">
        <f t="shared" ca="1" si="628"/>
        <v>373806.88800000004</v>
      </c>
      <c r="S5726" s="14">
        <f t="shared" ca="1" si="629"/>
        <v>694212.79200000013</v>
      </c>
      <c r="T5726" s="11" t="s">
        <v>25</v>
      </c>
      <c r="U5726" s="18" t="s">
        <v>26</v>
      </c>
    </row>
    <row r="5727" spans="1:21" ht="15" customHeight="1" x14ac:dyDescent="0.15">
      <c r="A5727" s="10" t="s">
        <v>5775</v>
      </c>
      <c r="B5727" s="11" t="s">
        <v>31</v>
      </c>
      <c r="C5727" s="11" t="s">
        <v>63</v>
      </c>
      <c r="D5727" s="12">
        <v>46143</v>
      </c>
      <c r="E5727" s="11">
        <v>1745</v>
      </c>
      <c r="F5727" s="11" t="s">
        <v>33</v>
      </c>
      <c r="G5727" s="13">
        <v>3662.24</v>
      </c>
      <c r="H5727" s="14">
        <f t="shared" si="623"/>
        <v>6390608.7999999998</v>
      </c>
      <c r="I5727" s="14">
        <f>IF(F5727="GHS",H5727,H5727*Assumptions!$B$4)</f>
        <v>6390608.7999999998</v>
      </c>
      <c r="J5727" s="15" t="str">
        <f>INDEX(Assumptions!$B$8:$B$12,MATCH(B5727,Assumptions!$A$8:$A$12,0))</f>
        <v>Weighted Average</v>
      </c>
      <c r="K5727" s="16">
        <f>G5727/(1-INDEX(Assumptions!$D$8:$D$12,MATCH(B5727,Assumptions!$A$8:$A$12,0)))</f>
        <v>5086.4444444444443</v>
      </c>
      <c r="L5727" s="16">
        <f t="shared" si="624"/>
        <v>109.86719999999998</v>
      </c>
      <c r="M5727" s="16">
        <f t="shared" si="625"/>
        <v>254.32222222222222</v>
      </c>
      <c r="N5727" s="14">
        <f>E5727*(K5727-L5727-M5727)*IF(F5727="GHS",1,Assumptions!$B$4)</f>
        <v>8240335.0137777785</v>
      </c>
      <c r="O5727" s="15">
        <f t="shared" ca="1" si="626"/>
        <v>143</v>
      </c>
      <c r="P5727" s="15" t="str">
        <f t="shared" ca="1" si="627"/>
        <v>91-180d</v>
      </c>
      <c r="Q5727" s="17">
        <f ca="1">IF(P5727="0-90d",0,IF(P5727="91-180d",INDEX(Assumptions!$F$8:$F$12,MATCH(B5727,Assumptions!$A$8:$A$12,0)),IF(P5727="181-365d",INDEX(Assumptions!$G$8:$G$12,MATCH(B5727,Assumptions!$A$8:$A$12,0)),INDEX(Assumptions!$H$8:$H$12,MATCH(B5727,Assumptions!$A$8:$A$12,0)))))</f>
        <v>0.05</v>
      </c>
      <c r="R5727" s="14">
        <f t="shared" ca="1" si="628"/>
        <v>319530.44</v>
      </c>
      <c r="S5727" s="14">
        <f t="shared" ca="1" si="629"/>
        <v>6071078.3599999994</v>
      </c>
      <c r="T5727" s="11" t="s">
        <v>25</v>
      </c>
      <c r="U5727" s="18" t="s">
        <v>26</v>
      </c>
    </row>
    <row r="5728" spans="1:21" ht="15" customHeight="1" x14ac:dyDescent="0.15">
      <c r="A5728" s="10" t="s">
        <v>5776</v>
      </c>
      <c r="B5728" s="11" t="s">
        <v>41</v>
      </c>
      <c r="C5728" s="11" t="s">
        <v>42</v>
      </c>
      <c r="D5728" s="12">
        <v>46009</v>
      </c>
      <c r="E5728" s="11">
        <v>2316</v>
      </c>
      <c r="F5728" s="11" t="s">
        <v>33</v>
      </c>
      <c r="G5728" s="13">
        <v>860.69</v>
      </c>
      <c r="H5728" s="14">
        <f t="shared" si="623"/>
        <v>1993358.04</v>
      </c>
      <c r="I5728" s="14">
        <f>IF(F5728="GHS",H5728,H5728*Assumptions!$B$4)</f>
        <v>1993358.04</v>
      </c>
      <c r="J5728" s="15" t="str">
        <f>INDEX(Assumptions!$B$8:$B$12,MATCH(B5728,Assumptions!$A$8:$A$12,0))</f>
        <v>Weighted Average</v>
      </c>
      <c r="K5728" s="16">
        <f>G5728/(1-INDEX(Assumptions!$D$8:$D$12,MATCH(B5728,Assumptions!$A$8:$A$12,0)))</f>
        <v>1324.1384615384616</v>
      </c>
      <c r="L5728" s="16">
        <f t="shared" si="624"/>
        <v>25.820700000000002</v>
      </c>
      <c r="M5728" s="16">
        <f t="shared" si="625"/>
        <v>66.206923076923076</v>
      </c>
      <c r="N5728" s="14">
        <f>E5728*(K5728-L5728-M5728)*IF(F5728="GHS",1,Assumptions!$B$4)</f>
        <v>2853568.7018769234</v>
      </c>
      <c r="O5728" s="15">
        <f t="shared" ca="1" si="626"/>
        <v>277</v>
      </c>
      <c r="P5728" s="15" t="str">
        <f t="shared" ca="1" si="627"/>
        <v>181-365d</v>
      </c>
      <c r="Q5728" s="17">
        <f ca="1">IF(P5728="0-90d",0,IF(P5728="91-180d",INDEX(Assumptions!$F$8:$F$12,MATCH(B5728,Assumptions!$A$8:$A$12,0)),IF(P5728="181-365d",INDEX(Assumptions!$G$8:$G$12,MATCH(B5728,Assumptions!$A$8:$A$12,0)),INDEX(Assumptions!$H$8:$H$12,MATCH(B5728,Assumptions!$A$8:$A$12,0)))))</f>
        <v>0.35</v>
      </c>
      <c r="R5728" s="14">
        <f t="shared" ca="1" si="628"/>
        <v>697675.31400000001</v>
      </c>
      <c r="S5728" s="14">
        <f t="shared" ca="1" si="629"/>
        <v>1295682.726</v>
      </c>
      <c r="T5728" s="11" t="s">
        <v>50</v>
      </c>
      <c r="U5728" s="18" t="s">
        <v>26</v>
      </c>
    </row>
    <row r="5729" spans="1:21" ht="15" customHeight="1" x14ac:dyDescent="0.15">
      <c r="A5729" s="10" t="s">
        <v>5777</v>
      </c>
      <c r="B5729" s="11" t="s">
        <v>41</v>
      </c>
      <c r="C5729" s="11" t="s">
        <v>49</v>
      </c>
      <c r="D5729" s="12">
        <v>45922</v>
      </c>
      <c r="E5729" s="11">
        <v>4976</v>
      </c>
      <c r="F5729" s="11" t="s">
        <v>33</v>
      </c>
      <c r="G5729" s="13">
        <v>713.27</v>
      </c>
      <c r="H5729" s="14">
        <f t="shared" si="623"/>
        <v>3549231.52</v>
      </c>
      <c r="I5729" s="14">
        <f>IF(F5729="GHS",H5729,H5729*Assumptions!$B$4)</f>
        <v>3549231.52</v>
      </c>
      <c r="J5729" s="15" t="str">
        <f>INDEX(Assumptions!$B$8:$B$12,MATCH(B5729,Assumptions!$A$8:$A$12,0))</f>
        <v>Weighted Average</v>
      </c>
      <c r="K5729" s="16">
        <f>G5729/(1-INDEX(Assumptions!$D$8:$D$12,MATCH(B5729,Assumptions!$A$8:$A$12,0)))</f>
        <v>1097.3384615384614</v>
      </c>
      <c r="L5729" s="16">
        <f t="shared" si="624"/>
        <v>21.398099999999999</v>
      </c>
      <c r="M5729" s="16">
        <f t="shared" si="625"/>
        <v>54.866923076923072</v>
      </c>
      <c r="N5729" s="14">
        <f>E5729*(K5729-L5729-M5729)*IF(F5729="GHS",1,Assumptions!$B$4)</f>
        <v>5080861.4297846146</v>
      </c>
      <c r="O5729" s="15">
        <f t="shared" ca="1" si="626"/>
        <v>364</v>
      </c>
      <c r="P5729" s="15" t="str">
        <f t="shared" ca="1" si="627"/>
        <v>181-365d</v>
      </c>
      <c r="Q5729" s="17">
        <f ca="1">IF(P5729="0-90d",0,IF(P5729="91-180d",INDEX(Assumptions!$F$8:$F$12,MATCH(B5729,Assumptions!$A$8:$A$12,0)),IF(P5729="181-365d",INDEX(Assumptions!$G$8:$G$12,MATCH(B5729,Assumptions!$A$8:$A$12,0)),INDEX(Assumptions!$H$8:$H$12,MATCH(B5729,Assumptions!$A$8:$A$12,0)))))</f>
        <v>0.35</v>
      </c>
      <c r="R5729" s="14">
        <f t="shared" ca="1" si="628"/>
        <v>1242231.0319999999</v>
      </c>
      <c r="S5729" s="14">
        <f t="shared" ca="1" si="629"/>
        <v>2307000.4879999999</v>
      </c>
      <c r="T5729" s="11" t="s">
        <v>25</v>
      </c>
      <c r="U5729" s="18" t="s">
        <v>26</v>
      </c>
    </row>
    <row r="5730" spans="1:21" ht="15" customHeight="1" x14ac:dyDescent="0.15">
      <c r="A5730" s="10" t="s">
        <v>5778</v>
      </c>
      <c r="B5730" s="11" t="s">
        <v>41</v>
      </c>
      <c r="C5730" s="11" t="s">
        <v>44</v>
      </c>
      <c r="D5730" s="12">
        <v>46036</v>
      </c>
      <c r="E5730" s="11">
        <v>3829</v>
      </c>
      <c r="F5730" s="11" t="s">
        <v>33</v>
      </c>
      <c r="G5730" s="13">
        <v>446.95</v>
      </c>
      <c r="H5730" s="14">
        <f t="shared" si="623"/>
        <v>1711371.55</v>
      </c>
      <c r="I5730" s="14">
        <f>IF(F5730="GHS",H5730,H5730*Assumptions!$B$4)</f>
        <v>1711371.55</v>
      </c>
      <c r="J5730" s="15" t="str">
        <f>INDEX(Assumptions!$B$8:$B$12,MATCH(B5730,Assumptions!$A$8:$A$12,0))</f>
        <v>Weighted Average</v>
      </c>
      <c r="K5730" s="16">
        <f>G5730/(1-INDEX(Assumptions!$D$8:$D$12,MATCH(B5730,Assumptions!$A$8:$A$12,0)))</f>
        <v>687.61538461538453</v>
      </c>
      <c r="L5730" s="16">
        <f t="shared" si="624"/>
        <v>13.408499999999998</v>
      </c>
      <c r="M5730" s="16">
        <f t="shared" si="625"/>
        <v>34.380769230769225</v>
      </c>
      <c r="N5730" s="14">
        <f>E5730*(K5730-L5730-M5730)*IF(F5730="GHS",1,Assumptions!$B$4)</f>
        <v>2449894.1958076917</v>
      </c>
      <c r="O5730" s="15">
        <f t="shared" ca="1" si="626"/>
        <v>250</v>
      </c>
      <c r="P5730" s="15" t="str">
        <f t="shared" ca="1" si="627"/>
        <v>181-365d</v>
      </c>
      <c r="Q5730" s="17">
        <f ca="1">IF(P5730="0-90d",0,IF(P5730="91-180d",INDEX(Assumptions!$F$8:$F$12,MATCH(B5730,Assumptions!$A$8:$A$12,0)),IF(P5730="181-365d",INDEX(Assumptions!$G$8:$G$12,MATCH(B5730,Assumptions!$A$8:$A$12,0)),INDEX(Assumptions!$H$8:$H$12,MATCH(B5730,Assumptions!$A$8:$A$12,0)))))</f>
        <v>0.35</v>
      </c>
      <c r="R5730" s="14">
        <f t="shared" ca="1" si="628"/>
        <v>598980.04249999998</v>
      </c>
      <c r="S5730" s="14">
        <f t="shared" ca="1" si="629"/>
        <v>1112391.5075000001</v>
      </c>
      <c r="T5730" s="11" t="s">
        <v>25</v>
      </c>
      <c r="U5730" s="18" t="s">
        <v>26</v>
      </c>
    </row>
    <row r="5731" spans="1:21" ht="15" customHeight="1" x14ac:dyDescent="0.15">
      <c r="A5731" s="10" t="s">
        <v>5779</v>
      </c>
      <c r="B5731" s="11" t="s">
        <v>46</v>
      </c>
      <c r="C5731" s="11" t="s">
        <v>119</v>
      </c>
      <c r="D5731" s="12">
        <v>45802</v>
      </c>
      <c r="E5731" s="11">
        <v>2113</v>
      </c>
      <c r="F5731" s="11" t="s">
        <v>33</v>
      </c>
      <c r="G5731" s="13">
        <v>355677.63</v>
      </c>
      <c r="H5731" s="14">
        <f t="shared" si="623"/>
        <v>751546832.19000006</v>
      </c>
      <c r="I5731" s="14">
        <f>IF(F5731="GHS",H5731,H5731*Assumptions!$B$4)</f>
        <v>751546832.19000006</v>
      </c>
      <c r="J5731" s="15" t="str">
        <f>INDEX(Assumptions!$B$8:$B$12,MATCH(B5731,Assumptions!$A$8:$A$12,0))</f>
        <v>Specific Identification</v>
      </c>
      <c r="K5731" s="16">
        <f>G5731/(1-INDEX(Assumptions!$D$8:$D$12,MATCH(B5731,Assumptions!$A$8:$A$12,0)))</f>
        <v>455996.9615384615</v>
      </c>
      <c r="L5731" s="16">
        <f t="shared" si="624"/>
        <v>10670.3289</v>
      </c>
      <c r="M5731" s="16">
        <f t="shared" si="625"/>
        <v>22799.848076923077</v>
      </c>
      <c r="N5731" s="14">
        <f>E5731*(K5731-L5731-M5731)*IF(F5731="GHS",1,Assumptions!$B$4)</f>
        <v>892799095.77853072</v>
      </c>
      <c r="O5731" s="15">
        <f t="shared" ca="1" si="626"/>
        <v>484</v>
      </c>
      <c r="P5731" s="15" t="str">
        <f t="shared" ca="1" si="627"/>
        <v>365d+</v>
      </c>
      <c r="Q5731" s="17">
        <f ca="1">IF(P5731="0-90d",0,IF(P5731="91-180d",INDEX(Assumptions!$F$8:$F$12,MATCH(B5731,Assumptions!$A$8:$A$12,0)),IF(P5731="181-365d",INDEX(Assumptions!$G$8:$G$12,MATCH(B5731,Assumptions!$A$8:$A$12,0)),INDEX(Assumptions!$H$8:$H$12,MATCH(B5731,Assumptions!$A$8:$A$12,0)))))</f>
        <v>0.15</v>
      </c>
      <c r="R5731" s="14">
        <f t="shared" ca="1" si="628"/>
        <v>112732024.8285</v>
      </c>
      <c r="S5731" s="14">
        <f t="shared" ca="1" si="629"/>
        <v>638814807.36150002</v>
      </c>
      <c r="T5731" s="11" t="s">
        <v>25</v>
      </c>
      <c r="U5731" s="18" t="s">
        <v>26</v>
      </c>
    </row>
    <row r="5732" spans="1:21" ht="15" customHeight="1" x14ac:dyDescent="0.15">
      <c r="A5732" s="10" t="s">
        <v>5780</v>
      </c>
      <c r="B5732" s="11" t="s">
        <v>28</v>
      </c>
      <c r="C5732" s="11" t="s">
        <v>55</v>
      </c>
      <c r="D5732" s="12">
        <v>45887</v>
      </c>
      <c r="E5732" s="11">
        <v>750</v>
      </c>
      <c r="F5732" s="11" t="s">
        <v>24</v>
      </c>
      <c r="G5732" s="13">
        <v>5810.44</v>
      </c>
      <c r="H5732" s="14">
        <f t="shared" si="623"/>
        <v>4357830</v>
      </c>
      <c r="I5732" s="14">
        <f>IF(F5732="GHS",H5732,H5732*Assumptions!$B$4)</f>
        <v>47064564</v>
      </c>
      <c r="J5732" s="15" t="str">
        <f>INDEX(Assumptions!$B$8:$B$12,MATCH(B5732,Assumptions!$A$8:$A$12,0))</f>
        <v>Fair Value Less Costs to Sell</v>
      </c>
      <c r="K5732" s="16">
        <f>G5732/(1-INDEX(Assumptions!$D$8:$D$12,MATCH(B5732,Assumptions!$A$8:$A$12,0)))</f>
        <v>6602.772727272727</v>
      </c>
      <c r="L5732" s="16">
        <f t="shared" si="624"/>
        <v>174.31319999999999</v>
      </c>
      <c r="M5732" s="16">
        <f t="shared" si="625"/>
        <v>330.13863636363635</v>
      </c>
      <c r="N5732" s="14">
        <f>E5732*(K5732-L5732-M5732)*IF(F5732="GHS",1,Assumptions!$B$4)</f>
        <v>49396399.216363639</v>
      </c>
      <c r="O5732" s="15">
        <f t="shared" ca="1" si="626"/>
        <v>399</v>
      </c>
      <c r="P5732" s="15" t="str">
        <f t="shared" ca="1" si="627"/>
        <v>365d+</v>
      </c>
      <c r="Q5732" s="17">
        <f ca="1">IF(P5732="0-90d",0,IF(P5732="91-180d",INDEX(Assumptions!$F$8:$F$12,MATCH(B5732,Assumptions!$A$8:$A$12,0)),IF(P5732="181-365d",INDEX(Assumptions!$G$8:$G$12,MATCH(B5732,Assumptions!$A$8:$A$12,0)),INDEX(Assumptions!$H$8:$H$12,MATCH(B5732,Assumptions!$A$8:$A$12,0)))))</f>
        <v>0.4</v>
      </c>
      <c r="R5732" s="14">
        <f t="shared" ca="1" si="628"/>
        <v>18825825.600000001</v>
      </c>
      <c r="S5732" s="14">
        <f t="shared" ca="1" si="629"/>
        <v>28238738.399999999</v>
      </c>
      <c r="T5732" s="11" t="s">
        <v>25</v>
      </c>
      <c r="U5732" s="18" t="s">
        <v>26</v>
      </c>
    </row>
    <row r="5733" spans="1:21" ht="15" customHeight="1" x14ac:dyDescent="0.15">
      <c r="A5733" s="10" t="s">
        <v>5781</v>
      </c>
      <c r="B5733" s="11" t="s">
        <v>46</v>
      </c>
      <c r="C5733" s="11" t="s">
        <v>52</v>
      </c>
      <c r="D5733" s="12">
        <v>45949</v>
      </c>
      <c r="E5733" s="11">
        <v>3848</v>
      </c>
      <c r="F5733" s="11" t="s">
        <v>33</v>
      </c>
      <c r="G5733" s="13">
        <v>1013301.38</v>
      </c>
      <c r="H5733" s="14">
        <f t="shared" si="623"/>
        <v>3899183710.2400002</v>
      </c>
      <c r="I5733" s="14">
        <f>IF(F5733="GHS",H5733,H5733*Assumptions!$B$4)</f>
        <v>3899183710.2400002</v>
      </c>
      <c r="J5733" s="15" t="str">
        <f>INDEX(Assumptions!$B$8:$B$12,MATCH(B5733,Assumptions!$A$8:$A$12,0))</f>
        <v>Specific Identification</v>
      </c>
      <c r="K5733" s="16">
        <f>G5733/(1-INDEX(Assumptions!$D$8:$D$12,MATCH(B5733,Assumptions!$A$8:$A$12,0)))</f>
        <v>1299104.3333333333</v>
      </c>
      <c r="L5733" s="16">
        <f t="shared" si="624"/>
        <v>30399.041399999998</v>
      </c>
      <c r="M5733" s="16">
        <f t="shared" si="625"/>
        <v>64955.216666666667</v>
      </c>
      <c r="N5733" s="14">
        <f>E5733*(K5733-L5733-M5733)*IF(F5733="GHS",1,Assumptions!$B$4)</f>
        <v>4632030289.6261339</v>
      </c>
      <c r="O5733" s="15">
        <f t="shared" ca="1" si="626"/>
        <v>337</v>
      </c>
      <c r="P5733" s="15" t="str">
        <f t="shared" ca="1" si="627"/>
        <v>181-365d</v>
      </c>
      <c r="Q5733" s="17">
        <f ca="1">IF(P5733="0-90d",0,IF(P5733="91-180d",INDEX(Assumptions!$F$8:$F$12,MATCH(B5733,Assumptions!$A$8:$A$12,0)),IF(P5733="181-365d",INDEX(Assumptions!$G$8:$G$12,MATCH(B5733,Assumptions!$A$8:$A$12,0)),INDEX(Assumptions!$H$8:$H$12,MATCH(B5733,Assumptions!$A$8:$A$12,0)))))</f>
        <v>0.05</v>
      </c>
      <c r="R5733" s="14">
        <f t="shared" ca="1" si="628"/>
        <v>194959185.51200002</v>
      </c>
      <c r="S5733" s="14">
        <f t="shared" ca="1" si="629"/>
        <v>3704224524.7280002</v>
      </c>
      <c r="T5733" s="11" t="s">
        <v>25</v>
      </c>
      <c r="U5733" s="18" t="s">
        <v>26</v>
      </c>
    </row>
    <row r="5734" spans="1:21" ht="15" customHeight="1" x14ac:dyDescent="0.15">
      <c r="A5734" s="10" t="s">
        <v>5782</v>
      </c>
      <c r="B5734" s="11" t="s">
        <v>41</v>
      </c>
      <c r="C5734" s="11" t="s">
        <v>49</v>
      </c>
      <c r="D5734" s="12">
        <v>46194</v>
      </c>
      <c r="E5734" s="11">
        <v>907</v>
      </c>
      <c r="F5734" s="11" t="s">
        <v>33</v>
      </c>
      <c r="G5734" s="13">
        <v>186.65</v>
      </c>
      <c r="H5734" s="14">
        <f t="shared" si="623"/>
        <v>169291.55000000002</v>
      </c>
      <c r="I5734" s="14">
        <f>IF(F5734="GHS",H5734,H5734*Assumptions!$B$4)</f>
        <v>169291.55000000002</v>
      </c>
      <c r="J5734" s="15" t="str">
        <f>INDEX(Assumptions!$B$8:$B$12,MATCH(B5734,Assumptions!$A$8:$A$12,0))</f>
        <v>Weighted Average</v>
      </c>
      <c r="K5734" s="16">
        <f>G5734/(1-INDEX(Assumptions!$D$8:$D$12,MATCH(B5734,Assumptions!$A$8:$A$12,0)))</f>
        <v>287.15384615384613</v>
      </c>
      <c r="L5734" s="16">
        <f t="shared" si="624"/>
        <v>5.5994999999999999</v>
      </c>
      <c r="M5734" s="16">
        <f t="shared" si="625"/>
        <v>14.357692307692307</v>
      </c>
      <c r="N5734" s="14">
        <f>E5734*(K5734-L5734-M5734)*IF(F5734="GHS",1,Assumptions!$B$4)</f>
        <v>242347.36503846152</v>
      </c>
      <c r="O5734" s="15">
        <f t="shared" ca="1" si="626"/>
        <v>92</v>
      </c>
      <c r="P5734" s="15" t="str">
        <f t="shared" ca="1" si="627"/>
        <v>91-180d</v>
      </c>
      <c r="Q5734" s="17">
        <f ca="1">IF(P5734="0-90d",0,IF(P5734="91-180d",INDEX(Assumptions!$F$8:$F$12,MATCH(B5734,Assumptions!$A$8:$A$12,0)),IF(P5734="181-365d",INDEX(Assumptions!$G$8:$G$12,MATCH(B5734,Assumptions!$A$8:$A$12,0)),INDEX(Assumptions!$H$8:$H$12,MATCH(B5734,Assumptions!$A$8:$A$12,0)))))</f>
        <v>0.1</v>
      </c>
      <c r="R5734" s="14">
        <f t="shared" ca="1" si="628"/>
        <v>16929.155000000002</v>
      </c>
      <c r="S5734" s="14">
        <f t="shared" ca="1" si="629"/>
        <v>152362.39500000002</v>
      </c>
      <c r="T5734" s="11" t="s">
        <v>25</v>
      </c>
      <c r="U5734" s="18" t="s">
        <v>26</v>
      </c>
    </row>
    <row r="5735" spans="1:21" ht="15" customHeight="1" x14ac:dyDescent="0.15">
      <c r="A5735" s="10" t="s">
        <v>5783</v>
      </c>
      <c r="B5735" s="11" t="s">
        <v>46</v>
      </c>
      <c r="C5735" s="11" t="s">
        <v>52</v>
      </c>
      <c r="D5735" s="12">
        <v>46203</v>
      </c>
      <c r="E5735" s="11">
        <v>2594</v>
      </c>
      <c r="F5735" s="11" t="s">
        <v>33</v>
      </c>
      <c r="G5735" s="13">
        <v>399404.49</v>
      </c>
      <c r="H5735" s="14">
        <f t="shared" si="623"/>
        <v>1036055247.0599999</v>
      </c>
      <c r="I5735" s="14">
        <f>IF(F5735="GHS",H5735,H5735*Assumptions!$B$4)</f>
        <v>1036055247.0599999</v>
      </c>
      <c r="J5735" s="15" t="str">
        <f>INDEX(Assumptions!$B$8:$B$12,MATCH(B5735,Assumptions!$A$8:$A$12,0))</f>
        <v>Specific Identification</v>
      </c>
      <c r="K5735" s="16">
        <f>G5735/(1-INDEX(Assumptions!$D$8:$D$12,MATCH(B5735,Assumptions!$A$8:$A$12,0)))</f>
        <v>512057.03846153844</v>
      </c>
      <c r="L5735" s="16">
        <f t="shared" si="624"/>
        <v>11982.134699999999</v>
      </c>
      <c r="M5735" s="16">
        <f t="shared" si="625"/>
        <v>25602.851923076923</v>
      </c>
      <c r="N5735" s="14">
        <f>E5735*(K5735-L5735-M5735)*IF(F5735="GHS",1,Assumptions!$B$4)</f>
        <v>1230780502.4689693</v>
      </c>
      <c r="O5735" s="15">
        <f t="shared" ca="1" si="626"/>
        <v>83</v>
      </c>
      <c r="P5735" s="15" t="str">
        <f t="shared" ca="1" si="627"/>
        <v>0-90d</v>
      </c>
      <c r="Q5735" s="17">
        <f ca="1">IF(P5735="0-90d",0,IF(P5735="91-180d",INDEX(Assumptions!$F$8:$F$12,MATCH(B5735,Assumptions!$A$8:$A$12,0)),IF(P5735="181-365d",INDEX(Assumptions!$G$8:$G$12,MATCH(B5735,Assumptions!$A$8:$A$12,0)),INDEX(Assumptions!$H$8:$H$12,MATCH(B5735,Assumptions!$A$8:$A$12,0)))))</f>
        <v>0</v>
      </c>
      <c r="R5735" s="14">
        <f t="shared" ca="1" si="628"/>
        <v>0</v>
      </c>
      <c r="S5735" s="14">
        <f t="shared" ca="1" si="629"/>
        <v>1036055247.0599999</v>
      </c>
      <c r="T5735" s="11" t="s">
        <v>25</v>
      </c>
      <c r="U5735" s="18" t="s">
        <v>26</v>
      </c>
    </row>
    <row r="5736" spans="1:21" ht="15" customHeight="1" x14ac:dyDescent="0.15">
      <c r="A5736" s="10" t="s">
        <v>5784</v>
      </c>
      <c r="B5736" s="11" t="s">
        <v>41</v>
      </c>
      <c r="C5736" s="11" t="s">
        <v>49</v>
      </c>
      <c r="D5736" s="12">
        <v>45912</v>
      </c>
      <c r="E5736" s="11">
        <v>1229</v>
      </c>
      <c r="F5736" s="11" t="s">
        <v>33</v>
      </c>
      <c r="G5736" s="13">
        <v>509.94</v>
      </c>
      <c r="H5736" s="14">
        <f t="shared" si="623"/>
        <v>626716.26</v>
      </c>
      <c r="I5736" s="14">
        <f>IF(F5736="GHS",H5736,H5736*Assumptions!$B$4)</f>
        <v>626716.26</v>
      </c>
      <c r="J5736" s="15" t="str">
        <f>INDEX(Assumptions!$B$8:$B$12,MATCH(B5736,Assumptions!$A$8:$A$12,0))</f>
        <v>Weighted Average</v>
      </c>
      <c r="K5736" s="16">
        <f>G5736/(1-INDEX(Assumptions!$D$8:$D$12,MATCH(B5736,Assumptions!$A$8:$A$12,0)))</f>
        <v>784.52307692307693</v>
      </c>
      <c r="L5736" s="16">
        <f t="shared" si="624"/>
        <v>15.2982</v>
      </c>
      <c r="M5736" s="16">
        <f t="shared" si="625"/>
        <v>39.226153846153849</v>
      </c>
      <c r="N5736" s="14">
        <f>E5736*(K5736-L5736-M5736)*IF(F5736="GHS",1,Assumptions!$B$4)</f>
        <v>897168.43066153862</v>
      </c>
      <c r="O5736" s="15">
        <f t="shared" ca="1" si="626"/>
        <v>374</v>
      </c>
      <c r="P5736" s="15" t="str">
        <f t="shared" ca="1" si="627"/>
        <v>365d+</v>
      </c>
      <c r="Q5736" s="17">
        <f ca="1">IF(P5736="0-90d",0,IF(P5736="91-180d",INDEX(Assumptions!$F$8:$F$12,MATCH(B5736,Assumptions!$A$8:$A$12,0)),IF(P5736="181-365d",INDEX(Assumptions!$G$8:$G$12,MATCH(B5736,Assumptions!$A$8:$A$12,0)),INDEX(Assumptions!$H$8:$H$12,MATCH(B5736,Assumptions!$A$8:$A$12,0)))))</f>
        <v>0.8</v>
      </c>
      <c r="R5736" s="14">
        <f t="shared" ca="1" si="628"/>
        <v>501373.00800000003</v>
      </c>
      <c r="S5736" s="14">
        <f t="shared" ca="1" si="629"/>
        <v>125343.25199999998</v>
      </c>
      <c r="T5736" s="11" t="s">
        <v>25</v>
      </c>
      <c r="U5736" s="18" t="s">
        <v>26</v>
      </c>
    </row>
    <row r="5737" spans="1:21" ht="15" customHeight="1" x14ac:dyDescent="0.15">
      <c r="A5737" s="10" t="s">
        <v>5785</v>
      </c>
      <c r="B5737" s="11" t="s">
        <v>28</v>
      </c>
      <c r="C5737" s="11" t="s">
        <v>35</v>
      </c>
      <c r="D5737" s="12">
        <v>46078</v>
      </c>
      <c r="E5737" s="11">
        <v>3520</v>
      </c>
      <c r="F5737" s="11" t="s">
        <v>24</v>
      </c>
      <c r="G5737" s="13">
        <v>3689.42</v>
      </c>
      <c r="H5737" s="14">
        <f t="shared" si="623"/>
        <v>12986758.4</v>
      </c>
      <c r="I5737" s="14">
        <f>IF(F5737="GHS",H5737,H5737*Assumptions!$B$4)</f>
        <v>140256990.72</v>
      </c>
      <c r="J5737" s="15" t="str">
        <f>INDEX(Assumptions!$B$8:$B$12,MATCH(B5737,Assumptions!$A$8:$A$12,0))</f>
        <v>Fair Value Less Costs to Sell</v>
      </c>
      <c r="K5737" s="16">
        <f>G5737/(1-INDEX(Assumptions!$D$8:$D$12,MATCH(B5737,Assumptions!$A$8:$A$12,0)))</f>
        <v>4192.522727272727</v>
      </c>
      <c r="L5737" s="16">
        <f t="shared" si="624"/>
        <v>110.68259999999999</v>
      </c>
      <c r="M5737" s="16">
        <f t="shared" si="625"/>
        <v>209.62613636363636</v>
      </c>
      <c r="N5737" s="14">
        <f>E5737*(K5737-L5737-M5737)*IF(F5737="GHS",1,Assumptions!$B$4)</f>
        <v>147206087.07840002</v>
      </c>
      <c r="O5737" s="15">
        <f t="shared" ca="1" si="626"/>
        <v>208</v>
      </c>
      <c r="P5737" s="15" t="str">
        <f t="shared" ca="1" si="627"/>
        <v>181-365d</v>
      </c>
      <c r="Q5737" s="17">
        <f ca="1">IF(P5737="0-90d",0,IF(P5737="91-180d",INDEX(Assumptions!$F$8:$F$12,MATCH(B5737,Assumptions!$A$8:$A$12,0)),IF(P5737="181-365d",INDEX(Assumptions!$G$8:$G$12,MATCH(B5737,Assumptions!$A$8:$A$12,0)),INDEX(Assumptions!$H$8:$H$12,MATCH(B5737,Assumptions!$A$8:$A$12,0)))))</f>
        <v>0.1</v>
      </c>
      <c r="R5737" s="14">
        <f t="shared" ca="1" si="628"/>
        <v>14025699.072000001</v>
      </c>
      <c r="S5737" s="14">
        <f t="shared" ca="1" si="629"/>
        <v>126231291.648</v>
      </c>
      <c r="T5737" s="11" t="s">
        <v>25</v>
      </c>
      <c r="U5737" s="18" t="s">
        <v>36</v>
      </c>
    </row>
    <row r="5738" spans="1:21" ht="15" customHeight="1" x14ac:dyDescent="0.15">
      <c r="A5738" s="10" t="s">
        <v>5786</v>
      </c>
      <c r="B5738" s="11" t="s">
        <v>22</v>
      </c>
      <c r="C5738" s="11" t="s">
        <v>23</v>
      </c>
      <c r="D5738" s="12">
        <v>45956</v>
      </c>
      <c r="E5738" s="11">
        <v>4788</v>
      </c>
      <c r="F5738" s="11" t="s">
        <v>24</v>
      </c>
      <c r="G5738" s="13">
        <v>14767.21</v>
      </c>
      <c r="H5738" s="14">
        <f t="shared" si="623"/>
        <v>70705401.479999989</v>
      </c>
      <c r="I5738" s="14">
        <f>IF(F5738="GHS",H5738,H5738*Assumptions!$B$4)</f>
        <v>763618335.98399997</v>
      </c>
      <c r="J5738" s="15" t="str">
        <f>INDEX(Assumptions!$B$8:$B$12,MATCH(B5738,Assumptions!$A$8:$A$12,0))</f>
        <v>FIFO</v>
      </c>
      <c r="K5738" s="16">
        <f>G5738/(1-INDEX(Assumptions!$D$8:$D$12,MATCH(B5738,Assumptions!$A$8:$A$12,0)))</f>
        <v>18008.792682926825</v>
      </c>
      <c r="L5738" s="16">
        <f t="shared" si="624"/>
        <v>443.01629999999994</v>
      </c>
      <c r="M5738" s="16">
        <f t="shared" si="625"/>
        <v>900.43963414634129</v>
      </c>
      <c r="N5738" s="14">
        <f>E5738*(K5738-L5738-M5738)*IF(F5738="GHS",1,Assumptions!$B$4)</f>
        <v>861771229.41413844</v>
      </c>
      <c r="O5738" s="15">
        <f t="shared" ca="1" si="626"/>
        <v>330</v>
      </c>
      <c r="P5738" s="15" t="str">
        <f t="shared" ca="1" si="627"/>
        <v>181-365d</v>
      </c>
      <c r="Q5738" s="17">
        <f ca="1">IF(P5738="0-90d",0,IF(P5738="91-180d",INDEX(Assumptions!$F$8:$F$12,MATCH(B5738,Assumptions!$A$8:$A$12,0)),IF(P5738="181-365d",INDEX(Assumptions!$G$8:$G$12,MATCH(B5738,Assumptions!$A$8:$A$12,0)),INDEX(Assumptions!$H$8:$H$12,MATCH(B5738,Assumptions!$A$8:$A$12,0)))))</f>
        <v>0.15</v>
      </c>
      <c r="R5738" s="14">
        <f t="shared" ca="1" si="628"/>
        <v>114542750.3976</v>
      </c>
      <c r="S5738" s="14">
        <f t="shared" ca="1" si="629"/>
        <v>649075585.58640003</v>
      </c>
      <c r="T5738" s="11" t="s">
        <v>25</v>
      </c>
      <c r="U5738" s="18" t="s">
        <v>26</v>
      </c>
    </row>
    <row r="5739" spans="1:21" ht="15" customHeight="1" x14ac:dyDescent="0.15">
      <c r="A5739" s="10" t="s">
        <v>5787</v>
      </c>
      <c r="B5739" s="11" t="s">
        <v>31</v>
      </c>
      <c r="C5739" s="11" t="s">
        <v>63</v>
      </c>
      <c r="D5739" s="12">
        <v>46075</v>
      </c>
      <c r="E5739" s="11">
        <v>4075</v>
      </c>
      <c r="F5739" s="11" t="s">
        <v>33</v>
      </c>
      <c r="G5739" s="13">
        <v>2094.31</v>
      </c>
      <c r="H5739" s="14">
        <f t="shared" si="623"/>
        <v>8534313.25</v>
      </c>
      <c r="I5739" s="14">
        <f>IF(F5739="GHS",H5739,H5739*Assumptions!$B$4)</f>
        <v>8534313.25</v>
      </c>
      <c r="J5739" s="15" t="str">
        <f>INDEX(Assumptions!$B$8:$B$12,MATCH(B5739,Assumptions!$A$8:$A$12,0))</f>
        <v>Weighted Average</v>
      </c>
      <c r="K5739" s="16">
        <f>G5739/(1-INDEX(Assumptions!$D$8:$D$12,MATCH(B5739,Assumptions!$A$8:$A$12,0)))</f>
        <v>2908.7638888888891</v>
      </c>
      <c r="L5739" s="16">
        <f t="shared" si="624"/>
        <v>62.829299999999996</v>
      </c>
      <c r="M5739" s="16">
        <f t="shared" si="625"/>
        <v>145.43819444444446</v>
      </c>
      <c r="N5739" s="14">
        <f>E5739*(K5739-L5739-M5739)*IF(F5739="GHS",1,Assumptions!$B$4)</f>
        <v>11004522.807361113</v>
      </c>
      <c r="O5739" s="15">
        <f t="shared" ca="1" si="626"/>
        <v>211</v>
      </c>
      <c r="P5739" s="15" t="str">
        <f t="shared" ca="1" si="627"/>
        <v>181-365d</v>
      </c>
      <c r="Q5739" s="17">
        <f ca="1">IF(P5739="0-90d",0,IF(P5739="91-180d",INDEX(Assumptions!$F$8:$F$12,MATCH(B5739,Assumptions!$A$8:$A$12,0)),IF(P5739="181-365d",INDEX(Assumptions!$G$8:$G$12,MATCH(B5739,Assumptions!$A$8:$A$12,0)),INDEX(Assumptions!$H$8:$H$12,MATCH(B5739,Assumptions!$A$8:$A$12,0)))))</f>
        <v>0.2</v>
      </c>
      <c r="R5739" s="14">
        <f t="shared" ca="1" si="628"/>
        <v>1706862.6500000001</v>
      </c>
      <c r="S5739" s="14">
        <f t="shared" ca="1" si="629"/>
        <v>6827450.5999999996</v>
      </c>
      <c r="T5739" s="11" t="s">
        <v>25</v>
      </c>
      <c r="U5739" s="18" t="s">
        <v>26</v>
      </c>
    </row>
    <row r="5740" spans="1:21" ht="15" customHeight="1" x14ac:dyDescent="0.15">
      <c r="A5740" s="10" t="s">
        <v>5788</v>
      </c>
      <c r="B5740" s="11" t="s">
        <v>41</v>
      </c>
      <c r="C5740" s="11" t="s">
        <v>44</v>
      </c>
      <c r="D5740" s="12">
        <v>45867</v>
      </c>
      <c r="E5740" s="11">
        <v>1888</v>
      </c>
      <c r="F5740" s="11" t="s">
        <v>33</v>
      </c>
      <c r="G5740" s="13">
        <v>391.66</v>
      </c>
      <c r="H5740" s="14">
        <f t="shared" si="623"/>
        <v>739454.08000000007</v>
      </c>
      <c r="I5740" s="14">
        <f>IF(F5740="GHS",H5740,H5740*Assumptions!$B$4)</f>
        <v>739454.08000000007</v>
      </c>
      <c r="J5740" s="15" t="str">
        <f>INDEX(Assumptions!$B$8:$B$12,MATCH(B5740,Assumptions!$A$8:$A$12,0))</f>
        <v>Weighted Average</v>
      </c>
      <c r="K5740" s="16">
        <f>G5740/(1-INDEX(Assumptions!$D$8:$D$12,MATCH(B5740,Assumptions!$A$8:$A$12,0)))</f>
        <v>602.55384615384617</v>
      </c>
      <c r="L5740" s="16">
        <f t="shared" si="624"/>
        <v>11.7498</v>
      </c>
      <c r="M5740" s="16">
        <f t="shared" si="625"/>
        <v>30.12769230769231</v>
      </c>
      <c r="N5740" s="14">
        <f>E5740*(K5740-L5740-M5740)*IF(F5740="GHS",1,Assumptions!$B$4)</f>
        <v>1058556.9560615383</v>
      </c>
      <c r="O5740" s="15">
        <f t="shared" ca="1" si="626"/>
        <v>419</v>
      </c>
      <c r="P5740" s="15" t="str">
        <f t="shared" ca="1" si="627"/>
        <v>365d+</v>
      </c>
      <c r="Q5740" s="17">
        <f ca="1">IF(P5740="0-90d",0,IF(P5740="91-180d",INDEX(Assumptions!$F$8:$F$12,MATCH(B5740,Assumptions!$A$8:$A$12,0)),IF(P5740="181-365d",INDEX(Assumptions!$G$8:$G$12,MATCH(B5740,Assumptions!$A$8:$A$12,0)),INDEX(Assumptions!$H$8:$H$12,MATCH(B5740,Assumptions!$A$8:$A$12,0)))))</f>
        <v>0.8</v>
      </c>
      <c r="R5740" s="14">
        <f t="shared" ca="1" si="628"/>
        <v>591563.26400000008</v>
      </c>
      <c r="S5740" s="14">
        <f t="shared" ca="1" si="629"/>
        <v>147890.81599999999</v>
      </c>
      <c r="T5740" s="11" t="s">
        <v>25</v>
      </c>
      <c r="U5740" s="18" t="s">
        <v>36</v>
      </c>
    </row>
    <row r="5741" spans="1:21" ht="15" customHeight="1" x14ac:dyDescent="0.15">
      <c r="A5741" s="10" t="s">
        <v>5789</v>
      </c>
      <c r="B5741" s="11" t="s">
        <v>31</v>
      </c>
      <c r="C5741" s="11" t="s">
        <v>32</v>
      </c>
      <c r="D5741" s="12">
        <v>46015</v>
      </c>
      <c r="E5741" s="11">
        <v>4130</v>
      </c>
      <c r="F5741" s="11" t="s">
        <v>33</v>
      </c>
      <c r="G5741" s="13">
        <v>1773.08</v>
      </c>
      <c r="H5741" s="14">
        <f t="shared" si="623"/>
        <v>7322820.3999999994</v>
      </c>
      <c r="I5741" s="14">
        <f>IF(F5741="GHS",H5741,H5741*Assumptions!$B$4)</f>
        <v>7322820.3999999994</v>
      </c>
      <c r="J5741" s="15" t="str">
        <f>INDEX(Assumptions!$B$8:$B$12,MATCH(B5741,Assumptions!$A$8:$A$12,0))</f>
        <v>Weighted Average</v>
      </c>
      <c r="K5741" s="16">
        <f>G5741/(1-INDEX(Assumptions!$D$8:$D$12,MATCH(B5741,Assumptions!$A$8:$A$12,0)))</f>
        <v>2462.6111111111113</v>
      </c>
      <c r="L5741" s="16">
        <f t="shared" si="624"/>
        <v>53.192399999999999</v>
      </c>
      <c r="M5741" s="16">
        <f t="shared" si="625"/>
        <v>123.13055555555557</v>
      </c>
      <c r="N5741" s="14">
        <f>E5741*(K5741-L5741-M5741)*IF(F5741="GHS",1,Assumptions!$B$4)</f>
        <v>9442370.0824444462</v>
      </c>
      <c r="O5741" s="15">
        <f t="shared" ca="1" si="626"/>
        <v>271</v>
      </c>
      <c r="P5741" s="15" t="str">
        <f t="shared" ca="1" si="627"/>
        <v>181-365d</v>
      </c>
      <c r="Q5741" s="17">
        <f ca="1">IF(P5741="0-90d",0,IF(P5741="91-180d",INDEX(Assumptions!$F$8:$F$12,MATCH(B5741,Assumptions!$A$8:$A$12,0)),IF(P5741="181-365d",INDEX(Assumptions!$G$8:$G$12,MATCH(B5741,Assumptions!$A$8:$A$12,0)),INDEX(Assumptions!$H$8:$H$12,MATCH(B5741,Assumptions!$A$8:$A$12,0)))))</f>
        <v>0.2</v>
      </c>
      <c r="R5741" s="14">
        <f t="shared" ca="1" si="628"/>
        <v>1464564.08</v>
      </c>
      <c r="S5741" s="14">
        <f t="shared" ca="1" si="629"/>
        <v>5858256.3199999994</v>
      </c>
      <c r="T5741" s="11" t="s">
        <v>25</v>
      </c>
      <c r="U5741" s="18" t="s">
        <v>26</v>
      </c>
    </row>
    <row r="5742" spans="1:21" ht="15" customHeight="1" x14ac:dyDescent="0.15">
      <c r="A5742" s="10" t="s">
        <v>5790</v>
      </c>
      <c r="B5742" s="11" t="s">
        <v>31</v>
      </c>
      <c r="C5742" s="11" t="s">
        <v>76</v>
      </c>
      <c r="D5742" s="12">
        <v>45798</v>
      </c>
      <c r="E5742" s="11">
        <v>3745</v>
      </c>
      <c r="F5742" s="11" t="s">
        <v>33</v>
      </c>
      <c r="G5742" s="13">
        <v>2212.7800000000002</v>
      </c>
      <c r="H5742" s="14">
        <f t="shared" si="623"/>
        <v>8286861.1000000006</v>
      </c>
      <c r="I5742" s="14">
        <f>IF(F5742="GHS",H5742,H5742*Assumptions!$B$4)</f>
        <v>8286861.1000000006</v>
      </c>
      <c r="J5742" s="15" t="str">
        <f>INDEX(Assumptions!$B$8:$B$12,MATCH(B5742,Assumptions!$A$8:$A$12,0))</f>
        <v>Weighted Average</v>
      </c>
      <c r="K5742" s="16">
        <f>G5742/(1-INDEX(Assumptions!$D$8:$D$12,MATCH(B5742,Assumptions!$A$8:$A$12,0)))</f>
        <v>3073.3055555555561</v>
      </c>
      <c r="L5742" s="16">
        <f t="shared" si="624"/>
        <v>66.383400000000009</v>
      </c>
      <c r="M5742" s="16">
        <f t="shared" si="625"/>
        <v>153.66527777777782</v>
      </c>
      <c r="N5742" s="14">
        <f>E5742*(K5742-L5742-M5742)*IF(F5742="GHS",1,Assumptions!$B$4)</f>
        <v>10685447.007277779</v>
      </c>
      <c r="O5742" s="15">
        <f t="shared" ca="1" si="626"/>
        <v>488</v>
      </c>
      <c r="P5742" s="15" t="str">
        <f t="shared" ca="1" si="627"/>
        <v>365d+</v>
      </c>
      <c r="Q5742" s="17">
        <f ca="1">IF(P5742="0-90d",0,IF(P5742="91-180d",INDEX(Assumptions!$F$8:$F$12,MATCH(B5742,Assumptions!$A$8:$A$12,0)),IF(P5742="181-365d",INDEX(Assumptions!$G$8:$G$12,MATCH(B5742,Assumptions!$A$8:$A$12,0)),INDEX(Assumptions!$H$8:$H$12,MATCH(B5742,Assumptions!$A$8:$A$12,0)))))</f>
        <v>0.6</v>
      </c>
      <c r="R5742" s="14">
        <f t="shared" ca="1" si="628"/>
        <v>4972116.66</v>
      </c>
      <c r="S5742" s="14">
        <f t="shared" ca="1" si="629"/>
        <v>3314744.4400000004</v>
      </c>
      <c r="T5742" s="11" t="s">
        <v>25</v>
      </c>
      <c r="U5742" s="18" t="s">
        <v>26</v>
      </c>
    </row>
    <row r="5743" spans="1:21" ht="15" customHeight="1" x14ac:dyDescent="0.15">
      <c r="A5743" s="10" t="s">
        <v>5791</v>
      </c>
      <c r="B5743" s="11" t="s">
        <v>46</v>
      </c>
      <c r="C5743" s="11" t="s">
        <v>119</v>
      </c>
      <c r="D5743" s="12">
        <v>46031</v>
      </c>
      <c r="E5743" s="11">
        <v>518</v>
      </c>
      <c r="F5743" s="11" t="s">
        <v>33</v>
      </c>
      <c r="G5743" s="13">
        <v>495559.63</v>
      </c>
      <c r="H5743" s="14">
        <f t="shared" si="623"/>
        <v>256699888.34</v>
      </c>
      <c r="I5743" s="14">
        <f>IF(F5743="GHS",H5743,H5743*Assumptions!$B$4)</f>
        <v>256699888.34</v>
      </c>
      <c r="J5743" s="15" t="str">
        <f>INDEX(Assumptions!$B$8:$B$12,MATCH(B5743,Assumptions!$A$8:$A$12,0))</f>
        <v>Specific Identification</v>
      </c>
      <c r="K5743" s="16">
        <f>G5743/(1-INDEX(Assumptions!$D$8:$D$12,MATCH(B5743,Assumptions!$A$8:$A$12,0)))</f>
        <v>635332.858974359</v>
      </c>
      <c r="L5743" s="16">
        <f t="shared" si="624"/>
        <v>14866.7889</v>
      </c>
      <c r="M5743" s="16">
        <f t="shared" si="625"/>
        <v>31766.642948717952</v>
      </c>
      <c r="N5743" s="14">
        <f>E5743*(K5743-L5743-M5743)*IF(F5743="GHS",1,Assumptions!$B$4)</f>
        <v>304946303.25108206</v>
      </c>
      <c r="O5743" s="15">
        <f t="shared" ca="1" si="626"/>
        <v>255</v>
      </c>
      <c r="P5743" s="15" t="str">
        <f t="shared" ca="1" si="627"/>
        <v>181-365d</v>
      </c>
      <c r="Q5743" s="17">
        <f ca="1">IF(P5743="0-90d",0,IF(P5743="91-180d",INDEX(Assumptions!$F$8:$F$12,MATCH(B5743,Assumptions!$A$8:$A$12,0)),IF(P5743="181-365d",INDEX(Assumptions!$G$8:$G$12,MATCH(B5743,Assumptions!$A$8:$A$12,0)),INDEX(Assumptions!$H$8:$H$12,MATCH(B5743,Assumptions!$A$8:$A$12,0)))))</f>
        <v>0.05</v>
      </c>
      <c r="R5743" s="14">
        <f t="shared" ca="1" si="628"/>
        <v>12834994.417000001</v>
      </c>
      <c r="S5743" s="14">
        <f t="shared" ca="1" si="629"/>
        <v>243864893.92300001</v>
      </c>
      <c r="T5743" s="11" t="s">
        <v>25</v>
      </c>
      <c r="U5743" s="18" t="s">
        <v>26</v>
      </c>
    </row>
    <row r="5744" spans="1:21" ht="15" customHeight="1" x14ac:dyDescent="0.15">
      <c r="A5744" s="10" t="s">
        <v>5792</v>
      </c>
      <c r="B5744" s="11" t="s">
        <v>28</v>
      </c>
      <c r="C5744" s="11" t="s">
        <v>38</v>
      </c>
      <c r="D5744" s="12">
        <v>45953</v>
      </c>
      <c r="E5744" s="11">
        <v>3764</v>
      </c>
      <c r="F5744" s="11" t="s">
        <v>24</v>
      </c>
      <c r="G5744" s="13">
        <v>3410.61</v>
      </c>
      <c r="H5744" s="14">
        <f t="shared" si="623"/>
        <v>12837536.040000001</v>
      </c>
      <c r="I5744" s="14">
        <f>IF(F5744="GHS",H5744,H5744*Assumptions!$B$4)</f>
        <v>138645389.23200002</v>
      </c>
      <c r="J5744" s="15" t="str">
        <f>INDEX(Assumptions!$B$8:$B$12,MATCH(B5744,Assumptions!$A$8:$A$12,0))</f>
        <v>Fair Value Less Costs to Sell</v>
      </c>
      <c r="K5744" s="16">
        <f>G5744/(1-INDEX(Assumptions!$D$8:$D$12,MATCH(B5744,Assumptions!$A$8:$A$12,0)))</f>
        <v>3875.693181818182</v>
      </c>
      <c r="L5744" s="16">
        <f t="shared" si="624"/>
        <v>102.31829999999999</v>
      </c>
      <c r="M5744" s="16">
        <f t="shared" si="625"/>
        <v>193.78465909090912</v>
      </c>
      <c r="N5744" s="14">
        <f>E5744*(K5744-L5744-M5744)*IF(F5744="GHS",1,Assumptions!$B$4)</f>
        <v>145514638.06213093</v>
      </c>
      <c r="O5744" s="15">
        <f t="shared" ca="1" si="626"/>
        <v>333</v>
      </c>
      <c r="P5744" s="15" t="str">
        <f t="shared" ca="1" si="627"/>
        <v>181-365d</v>
      </c>
      <c r="Q5744" s="17">
        <f ca="1">IF(P5744="0-90d",0,IF(P5744="91-180d",INDEX(Assumptions!$F$8:$F$12,MATCH(B5744,Assumptions!$A$8:$A$12,0)),IF(P5744="181-365d",INDEX(Assumptions!$G$8:$G$12,MATCH(B5744,Assumptions!$A$8:$A$12,0)),INDEX(Assumptions!$H$8:$H$12,MATCH(B5744,Assumptions!$A$8:$A$12,0)))))</f>
        <v>0.1</v>
      </c>
      <c r="R5744" s="14">
        <f t="shared" ca="1" si="628"/>
        <v>13864538.923200004</v>
      </c>
      <c r="S5744" s="14">
        <f t="shared" ca="1" si="629"/>
        <v>124780850.30880001</v>
      </c>
      <c r="T5744" s="11" t="s">
        <v>25</v>
      </c>
      <c r="U5744" s="18" t="s">
        <v>36</v>
      </c>
    </row>
    <row r="5745" spans="1:21" ht="15" customHeight="1" x14ac:dyDescent="0.15">
      <c r="A5745" s="10" t="s">
        <v>5793</v>
      </c>
      <c r="B5745" s="11" t="s">
        <v>41</v>
      </c>
      <c r="C5745" s="11" t="s">
        <v>42</v>
      </c>
      <c r="D5745" s="12">
        <v>45941</v>
      </c>
      <c r="E5745" s="11">
        <v>1494</v>
      </c>
      <c r="F5745" s="11" t="s">
        <v>33</v>
      </c>
      <c r="G5745" s="13">
        <v>556.75</v>
      </c>
      <c r="H5745" s="14">
        <f t="shared" si="623"/>
        <v>831784.5</v>
      </c>
      <c r="I5745" s="14">
        <f>IF(F5745="GHS",H5745,H5745*Assumptions!$B$4)</f>
        <v>831784.5</v>
      </c>
      <c r="J5745" s="15" t="str">
        <f>INDEX(Assumptions!$B$8:$B$12,MATCH(B5745,Assumptions!$A$8:$A$12,0))</f>
        <v>Weighted Average</v>
      </c>
      <c r="K5745" s="16">
        <f>G5745/(1-INDEX(Assumptions!$D$8:$D$12,MATCH(B5745,Assumptions!$A$8:$A$12,0)))</f>
        <v>856.53846153846155</v>
      </c>
      <c r="L5745" s="16">
        <f t="shared" si="624"/>
        <v>16.702500000000001</v>
      </c>
      <c r="M5745" s="16">
        <f t="shared" si="625"/>
        <v>42.82692307692308</v>
      </c>
      <c r="N5745" s="14">
        <f>E5745*(K5745-L5745-M5745)*IF(F5745="GHS",1,Assumptions!$B$4)</f>
        <v>1190731.5034615386</v>
      </c>
      <c r="O5745" s="15">
        <f t="shared" ca="1" si="626"/>
        <v>345</v>
      </c>
      <c r="P5745" s="15" t="str">
        <f t="shared" ca="1" si="627"/>
        <v>181-365d</v>
      </c>
      <c r="Q5745" s="17">
        <f ca="1">IF(P5745="0-90d",0,IF(P5745="91-180d",INDEX(Assumptions!$F$8:$F$12,MATCH(B5745,Assumptions!$A$8:$A$12,0)),IF(P5745="181-365d",INDEX(Assumptions!$G$8:$G$12,MATCH(B5745,Assumptions!$A$8:$A$12,0)),INDEX(Assumptions!$H$8:$H$12,MATCH(B5745,Assumptions!$A$8:$A$12,0)))))</f>
        <v>0.35</v>
      </c>
      <c r="R5745" s="14">
        <f t="shared" ca="1" si="628"/>
        <v>291124.57499999995</v>
      </c>
      <c r="S5745" s="14">
        <f t="shared" ca="1" si="629"/>
        <v>540659.92500000005</v>
      </c>
      <c r="T5745" s="11" t="s">
        <v>25</v>
      </c>
      <c r="U5745" s="18" t="s">
        <v>26</v>
      </c>
    </row>
    <row r="5746" spans="1:21" ht="15" customHeight="1" x14ac:dyDescent="0.15">
      <c r="A5746" s="10" t="s">
        <v>5794</v>
      </c>
      <c r="B5746" s="11" t="s">
        <v>41</v>
      </c>
      <c r="C5746" s="11" t="s">
        <v>49</v>
      </c>
      <c r="D5746" s="12">
        <v>45917</v>
      </c>
      <c r="E5746" s="11">
        <v>4132</v>
      </c>
      <c r="F5746" s="11" t="s">
        <v>33</v>
      </c>
      <c r="G5746" s="13">
        <v>907.49</v>
      </c>
      <c r="H5746" s="14">
        <f t="shared" si="623"/>
        <v>3749748.68</v>
      </c>
      <c r="I5746" s="14">
        <f>IF(F5746="GHS",H5746,H5746*Assumptions!$B$4)</f>
        <v>3749748.68</v>
      </c>
      <c r="J5746" s="15" t="str">
        <f>INDEX(Assumptions!$B$8:$B$12,MATCH(B5746,Assumptions!$A$8:$A$12,0))</f>
        <v>Weighted Average</v>
      </c>
      <c r="K5746" s="16">
        <f>G5746/(1-INDEX(Assumptions!$D$8:$D$12,MATCH(B5746,Assumptions!$A$8:$A$12,0)))</f>
        <v>1396.1384615384616</v>
      </c>
      <c r="L5746" s="16">
        <f t="shared" si="624"/>
        <v>27.224699999999999</v>
      </c>
      <c r="M5746" s="16">
        <f t="shared" si="625"/>
        <v>69.806923076923084</v>
      </c>
      <c r="N5746" s="14">
        <f>E5746*(K5746-L5746-M5746)*IF(F5746="GHS",1,Assumptions!$B$4)</f>
        <v>5367909.4565230766</v>
      </c>
      <c r="O5746" s="15">
        <f t="shared" ca="1" si="626"/>
        <v>369</v>
      </c>
      <c r="P5746" s="15" t="str">
        <f t="shared" ca="1" si="627"/>
        <v>365d+</v>
      </c>
      <c r="Q5746" s="17">
        <f ca="1">IF(P5746="0-90d",0,IF(P5746="91-180d",INDEX(Assumptions!$F$8:$F$12,MATCH(B5746,Assumptions!$A$8:$A$12,0)),IF(P5746="181-365d",INDEX(Assumptions!$G$8:$G$12,MATCH(B5746,Assumptions!$A$8:$A$12,0)),INDEX(Assumptions!$H$8:$H$12,MATCH(B5746,Assumptions!$A$8:$A$12,0)))))</f>
        <v>0.8</v>
      </c>
      <c r="R5746" s="14">
        <f t="shared" ca="1" si="628"/>
        <v>2999798.9440000001</v>
      </c>
      <c r="S5746" s="14">
        <f t="shared" ca="1" si="629"/>
        <v>749949.73600000003</v>
      </c>
      <c r="T5746" s="11" t="s">
        <v>25</v>
      </c>
      <c r="U5746" s="18" t="s">
        <v>26</v>
      </c>
    </row>
    <row r="5747" spans="1:21" ht="15" customHeight="1" x14ac:dyDescent="0.15">
      <c r="A5747" s="10" t="s">
        <v>5795</v>
      </c>
      <c r="B5747" s="11" t="s">
        <v>31</v>
      </c>
      <c r="C5747" s="11" t="s">
        <v>63</v>
      </c>
      <c r="D5747" s="12">
        <v>46040</v>
      </c>
      <c r="E5747" s="11">
        <v>62</v>
      </c>
      <c r="F5747" s="11" t="s">
        <v>33</v>
      </c>
      <c r="G5747" s="13">
        <v>1885.67</v>
      </c>
      <c r="H5747" s="14">
        <f t="shared" si="623"/>
        <v>116911.54000000001</v>
      </c>
      <c r="I5747" s="14">
        <f>IF(F5747="GHS",H5747,H5747*Assumptions!$B$4)</f>
        <v>116911.54000000001</v>
      </c>
      <c r="J5747" s="15" t="str">
        <f>INDEX(Assumptions!$B$8:$B$12,MATCH(B5747,Assumptions!$A$8:$A$12,0))</f>
        <v>Weighted Average</v>
      </c>
      <c r="K5747" s="16">
        <f>G5747/(1-INDEX(Assumptions!$D$8:$D$12,MATCH(B5747,Assumptions!$A$8:$A$12,0)))</f>
        <v>2618.9861111111113</v>
      </c>
      <c r="L5747" s="16">
        <f t="shared" si="624"/>
        <v>56.570100000000004</v>
      </c>
      <c r="M5747" s="16">
        <f t="shared" si="625"/>
        <v>130.94930555555558</v>
      </c>
      <c r="N5747" s="14">
        <f>E5747*(K5747-L5747-M5747)*IF(F5747="GHS",1,Assumptions!$B$4)</f>
        <v>150750.93574444446</v>
      </c>
      <c r="O5747" s="15">
        <f t="shared" ca="1" si="626"/>
        <v>246</v>
      </c>
      <c r="P5747" s="15" t="str">
        <f t="shared" ca="1" si="627"/>
        <v>181-365d</v>
      </c>
      <c r="Q5747" s="17">
        <f ca="1">IF(P5747="0-90d",0,IF(P5747="91-180d",INDEX(Assumptions!$F$8:$F$12,MATCH(B5747,Assumptions!$A$8:$A$12,0)),IF(P5747="181-365d",INDEX(Assumptions!$G$8:$G$12,MATCH(B5747,Assumptions!$A$8:$A$12,0)),INDEX(Assumptions!$H$8:$H$12,MATCH(B5747,Assumptions!$A$8:$A$12,0)))))</f>
        <v>0.2</v>
      </c>
      <c r="R5747" s="14">
        <f t="shared" ca="1" si="628"/>
        <v>23382.308000000005</v>
      </c>
      <c r="S5747" s="14">
        <f t="shared" ca="1" si="629"/>
        <v>93529.232000000004</v>
      </c>
      <c r="T5747" s="11" t="s">
        <v>25</v>
      </c>
      <c r="U5747" s="18" t="s">
        <v>26</v>
      </c>
    </row>
    <row r="5748" spans="1:21" ht="15" customHeight="1" x14ac:dyDescent="0.15">
      <c r="A5748" s="10" t="s">
        <v>5796</v>
      </c>
      <c r="B5748" s="11" t="s">
        <v>31</v>
      </c>
      <c r="C5748" s="11" t="s">
        <v>63</v>
      </c>
      <c r="D5748" s="12">
        <v>46118</v>
      </c>
      <c r="E5748" s="11">
        <v>4143</v>
      </c>
      <c r="F5748" s="11" t="s">
        <v>33</v>
      </c>
      <c r="G5748" s="13">
        <v>2301.52</v>
      </c>
      <c r="H5748" s="14">
        <f t="shared" si="623"/>
        <v>9535197.3599999994</v>
      </c>
      <c r="I5748" s="14">
        <f>IF(F5748="GHS",H5748,H5748*Assumptions!$B$4)</f>
        <v>9535197.3599999994</v>
      </c>
      <c r="J5748" s="15" t="str">
        <f>INDEX(Assumptions!$B$8:$B$12,MATCH(B5748,Assumptions!$A$8:$A$12,0))</f>
        <v>Weighted Average</v>
      </c>
      <c r="K5748" s="16">
        <f>G5748/(1-INDEX(Assumptions!$D$8:$D$12,MATCH(B5748,Assumptions!$A$8:$A$12,0)))</f>
        <v>3196.5555555555557</v>
      </c>
      <c r="L5748" s="16">
        <f t="shared" si="624"/>
        <v>69.045599999999993</v>
      </c>
      <c r="M5748" s="16">
        <f t="shared" si="625"/>
        <v>159.82777777777778</v>
      </c>
      <c r="N5748" s="14">
        <f>E5748*(K5748-L5748-M5748)*IF(F5748="GHS",1,Assumptions!$B$4)</f>
        <v>12295107.262533333</v>
      </c>
      <c r="O5748" s="15">
        <f t="shared" ca="1" si="626"/>
        <v>168</v>
      </c>
      <c r="P5748" s="15" t="str">
        <f t="shared" ca="1" si="627"/>
        <v>91-180d</v>
      </c>
      <c r="Q5748" s="17">
        <f ca="1">IF(P5748="0-90d",0,IF(P5748="91-180d",INDEX(Assumptions!$F$8:$F$12,MATCH(B5748,Assumptions!$A$8:$A$12,0)),IF(P5748="181-365d",INDEX(Assumptions!$G$8:$G$12,MATCH(B5748,Assumptions!$A$8:$A$12,0)),INDEX(Assumptions!$H$8:$H$12,MATCH(B5748,Assumptions!$A$8:$A$12,0)))))</f>
        <v>0.05</v>
      </c>
      <c r="R5748" s="14">
        <f t="shared" ca="1" si="628"/>
        <v>476759.86800000002</v>
      </c>
      <c r="S5748" s="14">
        <f t="shared" ca="1" si="629"/>
        <v>9058437.4919999987</v>
      </c>
      <c r="T5748" s="11" t="s">
        <v>25</v>
      </c>
      <c r="U5748" s="18" t="s">
        <v>36</v>
      </c>
    </row>
    <row r="5749" spans="1:21" ht="15" customHeight="1" x14ac:dyDescent="0.15">
      <c r="A5749" s="10" t="s">
        <v>5797</v>
      </c>
      <c r="B5749" s="11" t="s">
        <v>28</v>
      </c>
      <c r="C5749" s="11" t="s">
        <v>38</v>
      </c>
      <c r="D5749" s="12">
        <v>46205</v>
      </c>
      <c r="E5749" s="11">
        <v>4078</v>
      </c>
      <c r="F5749" s="11" t="s">
        <v>24</v>
      </c>
      <c r="G5749" s="13">
        <v>11318.97</v>
      </c>
      <c r="H5749" s="14">
        <f t="shared" si="623"/>
        <v>46158759.659999996</v>
      </c>
      <c r="I5749" s="14">
        <f>IF(F5749="GHS",H5749,H5749*Assumptions!$B$4)</f>
        <v>498514604.32800001</v>
      </c>
      <c r="J5749" s="15" t="str">
        <f>INDEX(Assumptions!$B$8:$B$12,MATCH(B5749,Assumptions!$A$8:$A$12,0))</f>
        <v>Fair Value Less Costs to Sell</v>
      </c>
      <c r="K5749" s="16">
        <f>G5749/(1-INDEX(Assumptions!$D$8:$D$12,MATCH(B5749,Assumptions!$A$8:$A$12,0)))</f>
        <v>12862.465909090908</v>
      </c>
      <c r="L5749" s="16">
        <f t="shared" si="624"/>
        <v>339.56909999999999</v>
      </c>
      <c r="M5749" s="16">
        <f t="shared" si="625"/>
        <v>643.12329545454543</v>
      </c>
      <c r="N5749" s="14">
        <f>E5749*(K5749-L5749-M5749)*IF(F5749="GHS",1,Assumptions!$B$4)</f>
        <v>523213736.99697822</v>
      </c>
      <c r="O5749" s="15">
        <f t="shared" ca="1" si="626"/>
        <v>81</v>
      </c>
      <c r="P5749" s="15" t="str">
        <f t="shared" ca="1" si="627"/>
        <v>0-90d</v>
      </c>
      <c r="Q5749" s="17">
        <f ca="1">IF(P5749="0-90d",0,IF(P5749="91-180d",INDEX(Assumptions!$F$8:$F$12,MATCH(B5749,Assumptions!$A$8:$A$12,0)),IF(P5749="181-365d",INDEX(Assumptions!$G$8:$G$12,MATCH(B5749,Assumptions!$A$8:$A$12,0)),INDEX(Assumptions!$H$8:$H$12,MATCH(B5749,Assumptions!$A$8:$A$12,0)))))</f>
        <v>0</v>
      </c>
      <c r="R5749" s="14">
        <f t="shared" ca="1" si="628"/>
        <v>0</v>
      </c>
      <c r="S5749" s="14">
        <f t="shared" si="629"/>
        <v>0</v>
      </c>
      <c r="T5749" s="11" t="s">
        <v>39</v>
      </c>
      <c r="U5749" s="18" t="s">
        <v>26</v>
      </c>
    </row>
    <row r="5750" spans="1:21" ht="15" customHeight="1" x14ac:dyDescent="0.15">
      <c r="A5750" s="10" t="s">
        <v>5798</v>
      </c>
      <c r="B5750" s="11" t="s">
        <v>41</v>
      </c>
      <c r="C5750" s="11" t="s">
        <v>44</v>
      </c>
      <c r="D5750" s="12">
        <v>45941</v>
      </c>
      <c r="E5750" s="11">
        <v>1170</v>
      </c>
      <c r="F5750" s="11" t="s">
        <v>33</v>
      </c>
      <c r="G5750" s="13">
        <v>651.29999999999995</v>
      </c>
      <c r="H5750" s="14">
        <f t="shared" si="623"/>
        <v>762021</v>
      </c>
      <c r="I5750" s="14">
        <f>IF(F5750="GHS",H5750,H5750*Assumptions!$B$4)</f>
        <v>762021</v>
      </c>
      <c r="J5750" s="15" t="str">
        <f>INDEX(Assumptions!$B$8:$B$12,MATCH(B5750,Assumptions!$A$8:$A$12,0))</f>
        <v>Weighted Average</v>
      </c>
      <c r="K5750" s="16">
        <f>G5750/(1-INDEX(Assumptions!$D$8:$D$12,MATCH(B5750,Assumptions!$A$8:$A$12,0)))</f>
        <v>1001.9999999999999</v>
      </c>
      <c r="L5750" s="16">
        <f t="shared" si="624"/>
        <v>19.538999999999998</v>
      </c>
      <c r="M5750" s="16">
        <f t="shared" si="625"/>
        <v>50.099999999999994</v>
      </c>
      <c r="N5750" s="14">
        <f>E5750*(K5750-L5750-M5750)*IF(F5750="GHS",1,Assumptions!$B$4)</f>
        <v>1090862.3699999999</v>
      </c>
      <c r="O5750" s="15">
        <f t="shared" ca="1" si="626"/>
        <v>345</v>
      </c>
      <c r="P5750" s="15" t="str">
        <f t="shared" ca="1" si="627"/>
        <v>181-365d</v>
      </c>
      <c r="Q5750" s="17">
        <f ca="1">IF(P5750="0-90d",0,IF(P5750="91-180d",INDEX(Assumptions!$F$8:$F$12,MATCH(B5750,Assumptions!$A$8:$A$12,0)),IF(P5750="181-365d",INDEX(Assumptions!$G$8:$G$12,MATCH(B5750,Assumptions!$A$8:$A$12,0)),INDEX(Assumptions!$H$8:$H$12,MATCH(B5750,Assumptions!$A$8:$A$12,0)))))</f>
        <v>0.35</v>
      </c>
      <c r="R5750" s="14">
        <f t="shared" ca="1" si="628"/>
        <v>266707.34999999998</v>
      </c>
      <c r="S5750" s="14">
        <f t="shared" ca="1" si="629"/>
        <v>495313.65</v>
      </c>
      <c r="T5750" s="11" t="s">
        <v>25</v>
      </c>
      <c r="U5750" s="18" t="s">
        <v>36</v>
      </c>
    </row>
    <row r="5751" spans="1:21" ht="15" customHeight="1" x14ac:dyDescent="0.15">
      <c r="A5751" s="10" t="s">
        <v>5799</v>
      </c>
      <c r="B5751" s="11" t="s">
        <v>41</v>
      </c>
      <c r="C5751" s="11" t="s">
        <v>42</v>
      </c>
      <c r="D5751" s="12">
        <v>45909</v>
      </c>
      <c r="E5751" s="11">
        <v>3266</v>
      </c>
      <c r="F5751" s="11" t="s">
        <v>33</v>
      </c>
      <c r="G5751" s="13">
        <v>452.54</v>
      </c>
      <c r="H5751" s="14">
        <f t="shared" si="623"/>
        <v>1477995.6400000001</v>
      </c>
      <c r="I5751" s="14">
        <f>IF(F5751="GHS",H5751,H5751*Assumptions!$B$4)</f>
        <v>1477995.6400000001</v>
      </c>
      <c r="J5751" s="15" t="str">
        <f>INDEX(Assumptions!$B$8:$B$12,MATCH(B5751,Assumptions!$A$8:$A$12,0))</f>
        <v>Weighted Average</v>
      </c>
      <c r="K5751" s="16">
        <f>G5751/(1-INDEX(Assumptions!$D$8:$D$12,MATCH(B5751,Assumptions!$A$8:$A$12,0)))</f>
        <v>696.21538461538466</v>
      </c>
      <c r="L5751" s="16">
        <f t="shared" si="624"/>
        <v>13.5762</v>
      </c>
      <c r="M5751" s="16">
        <f t="shared" si="625"/>
        <v>34.810769230769232</v>
      </c>
      <c r="N5751" s="14">
        <f>E5751*(K5751-L5751-M5751)*IF(F5751="GHS",1,Assumptions!$B$4)</f>
        <v>2115807.6046461542</v>
      </c>
      <c r="O5751" s="15">
        <f t="shared" ca="1" si="626"/>
        <v>377</v>
      </c>
      <c r="P5751" s="15" t="str">
        <f t="shared" ca="1" si="627"/>
        <v>365d+</v>
      </c>
      <c r="Q5751" s="17">
        <f ca="1">IF(P5751="0-90d",0,IF(P5751="91-180d",INDEX(Assumptions!$F$8:$F$12,MATCH(B5751,Assumptions!$A$8:$A$12,0)),IF(P5751="181-365d",INDEX(Assumptions!$G$8:$G$12,MATCH(B5751,Assumptions!$A$8:$A$12,0)),INDEX(Assumptions!$H$8:$H$12,MATCH(B5751,Assumptions!$A$8:$A$12,0)))))</f>
        <v>0.8</v>
      </c>
      <c r="R5751" s="14">
        <f t="shared" ca="1" si="628"/>
        <v>1182396.5120000001</v>
      </c>
      <c r="S5751" s="14">
        <f t="shared" ca="1" si="629"/>
        <v>295599.12800000003</v>
      </c>
      <c r="T5751" s="11" t="s">
        <v>25</v>
      </c>
      <c r="U5751" s="18" t="s">
        <v>36</v>
      </c>
    </row>
    <row r="5752" spans="1:21" ht="15" customHeight="1" x14ac:dyDescent="0.15">
      <c r="A5752" s="10" t="s">
        <v>5800</v>
      </c>
      <c r="B5752" s="11" t="s">
        <v>31</v>
      </c>
      <c r="C5752" s="11" t="s">
        <v>76</v>
      </c>
      <c r="D5752" s="12">
        <v>45869</v>
      </c>
      <c r="E5752" s="11">
        <v>272</v>
      </c>
      <c r="F5752" s="11" t="s">
        <v>33</v>
      </c>
      <c r="G5752" s="13">
        <v>4229.2299999999996</v>
      </c>
      <c r="H5752" s="14">
        <f t="shared" si="623"/>
        <v>1150350.5599999998</v>
      </c>
      <c r="I5752" s="14">
        <f>IF(F5752="GHS",H5752,H5752*Assumptions!$B$4)</f>
        <v>1150350.5599999998</v>
      </c>
      <c r="J5752" s="15" t="str">
        <f>INDEX(Assumptions!$B$8:$B$12,MATCH(B5752,Assumptions!$A$8:$A$12,0))</f>
        <v>Weighted Average</v>
      </c>
      <c r="K5752" s="16">
        <f>G5752/(1-INDEX(Assumptions!$D$8:$D$12,MATCH(B5752,Assumptions!$A$8:$A$12,0)))</f>
        <v>5873.9305555555547</v>
      </c>
      <c r="L5752" s="16">
        <f t="shared" si="624"/>
        <v>126.87689999999998</v>
      </c>
      <c r="M5752" s="16">
        <f t="shared" si="625"/>
        <v>293.69652777777776</v>
      </c>
      <c r="N5752" s="14">
        <f>E5752*(K5752-L5752-M5752)*IF(F5752="GHS",1,Assumptions!$B$4)</f>
        <v>1483313.1387555553</v>
      </c>
      <c r="O5752" s="15">
        <f t="shared" ca="1" si="626"/>
        <v>417</v>
      </c>
      <c r="P5752" s="15" t="str">
        <f t="shared" ca="1" si="627"/>
        <v>365d+</v>
      </c>
      <c r="Q5752" s="17">
        <f ca="1">IF(P5752="0-90d",0,IF(P5752="91-180d",INDEX(Assumptions!$F$8:$F$12,MATCH(B5752,Assumptions!$A$8:$A$12,0)),IF(P5752="181-365d",INDEX(Assumptions!$G$8:$G$12,MATCH(B5752,Assumptions!$A$8:$A$12,0)),INDEX(Assumptions!$H$8:$H$12,MATCH(B5752,Assumptions!$A$8:$A$12,0)))))</f>
        <v>0.6</v>
      </c>
      <c r="R5752" s="14">
        <f t="shared" ca="1" si="628"/>
        <v>690210.33599999989</v>
      </c>
      <c r="S5752" s="14">
        <f t="shared" ca="1" si="629"/>
        <v>460140.22399999993</v>
      </c>
      <c r="T5752" s="11" t="s">
        <v>25</v>
      </c>
      <c r="U5752" s="18" t="s">
        <v>26</v>
      </c>
    </row>
    <row r="5753" spans="1:21" ht="15" customHeight="1" x14ac:dyDescent="0.15">
      <c r="A5753" s="10" t="s">
        <v>5801</v>
      </c>
      <c r="B5753" s="11" t="s">
        <v>41</v>
      </c>
      <c r="C5753" s="11" t="s">
        <v>44</v>
      </c>
      <c r="D5753" s="12">
        <v>46133</v>
      </c>
      <c r="E5753" s="11">
        <v>81</v>
      </c>
      <c r="F5753" s="11" t="s">
        <v>33</v>
      </c>
      <c r="G5753" s="13">
        <v>295.70999999999998</v>
      </c>
      <c r="H5753" s="14">
        <f t="shared" si="623"/>
        <v>23952.51</v>
      </c>
      <c r="I5753" s="14">
        <f>IF(F5753="GHS",H5753,H5753*Assumptions!$B$4)</f>
        <v>23952.51</v>
      </c>
      <c r="J5753" s="15" t="str">
        <f>INDEX(Assumptions!$B$8:$B$12,MATCH(B5753,Assumptions!$A$8:$A$12,0))</f>
        <v>Weighted Average</v>
      </c>
      <c r="K5753" s="16">
        <f>G5753/(1-INDEX(Assumptions!$D$8:$D$12,MATCH(B5753,Assumptions!$A$8:$A$12,0)))</f>
        <v>454.93846153846147</v>
      </c>
      <c r="L5753" s="16">
        <f t="shared" si="624"/>
        <v>8.8712999999999997</v>
      </c>
      <c r="M5753" s="16">
        <f t="shared" si="625"/>
        <v>22.746923076923075</v>
      </c>
      <c r="N5753" s="14">
        <f>E5753*(K5753-L5753-M5753)*IF(F5753="GHS",1,Assumptions!$B$4)</f>
        <v>34288.93931538461</v>
      </c>
      <c r="O5753" s="15">
        <f t="shared" ca="1" si="626"/>
        <v>153</v>
      </c>
      <c r="P5753" s="15" t="str">
        <f t="shared" ca="1" si="627"/>
        <v>91-180d</v>
      </c>
      <c r="Q5753" s="17">
        <f ca="1">IF(P5753="0-90d",0,IF(P5753="91-180d",INDEX(Assumptions!$F$8:$F$12,MATCH(B5753,Assumptions!$A$8:$A$12,0)),IF(P5753="181-365d",INDEX(Assumptions!$G$8:$G$12,MATCH(B5753,Assumptions!$A$8:$A$12,0)),INDEX(Assumptions!$H$8:$H$12,MATCH(B5753,Assumptions!$A$8:$A$12,0)))))</f>
        <v>0.1</v>
      </c>
      <c r="R5753" s="14">
        <f t="shared" ca="1" si="628"/>
        <v>2395.2509999999997</v>
      </c>
      <c r="S5753" s="14">
        <f t="shared" ca="1" si="629"/>
        <v>21557.258999999998</v>
      </c>
      <c r="T5753" s="11" t="s">
        <v>25</v>
      </c>
      <c r="U5753" s="18" t="s">
        <v>26</v>
      </c>
    </row>
    <row r="5754" spans="1:21" ht="15" customHeight="1" x14ac:dyDescent="0.15">
      <c r="A5754" s="10" t="s">
        <v>5802</v>
      </c>
      <c r="B5754" s="11" t="s">
        <v>41</v>
      </c>
      <c r="C5754" s="11" t="s">
        <v>49</v>
      </c>
      <c r="D5754" s="12">
        <v>46082</v>
      </c>
      <c r="E5754" s="11">
        <v>4304</v>
      </c>
      <c r="F5754" s="11" t="s">
        <v>33</v>
      </c>
      <c r="G5754" s="13">
        <v>408.8</v>
      </c>
      <c r="H5754" s="14">
        <f t="shared" si="623"/>
        <v>1759475.2</v>
      </c>
      <c r="I5754" s="14">
        <f>IF(F5754="GHS",H5754,H5754*Assumptions!$B$4)</f>
        <v>1759475.2</v>
      </c>
      <c r="J5754" s="15" t="str">
        <f>INDEX(Assumptions!$B$8:$B$12,MATCH(B5754,Assumptions!$A$8:$A$12,0))</f>
        <v>Weighted Average</v>
      </c>
      <c r="K5754" s="16">
        <f>G5754/(1-INDEX(Assumptions!$D$8:$D$12,MATCH(B5754,Assumptions!$A$8:$A$12,0)))</f>
        <v>628.92307692307691</v>
      </c>
      <c r="L5754" s="16">
        <f t="shared" si="624"/>
        <v>12.263999999999999</v>
      </c>
      <c r="M5754" s="16">
        <f t="shared" si="625"/>
        <v>31.446153846153848</v>
      </c>
      <c r="N5754" s="14">
        <f>E5754*(K5754-L5754-M5754)*IF(F5754="GHS",1,Assumptions!$B$4)</f>
        <v>2518756.420923077</v>
      </c>
      <c r="O5754" s="15">
        <f t="shared" ca="1" si="626"/>
        <v>204</v>
      </c>
      <c r="P5754" s="15" t="str">
        <f t="shared" ca="1" si="627"/>
        <v>181-365d</v>
      </c>
      <c r="Q5754" s="17">
        <f ca="1">IF(P5754="0-90d",0,IF(P5754="91-180d",INDEX(Assumptions!$F$8:$F$12,MATCH(B5754,Assumptions!$A$8:$A$12,0)),IF(P5754="181-365d",INDEX(Assumptions!$G$8:$G$12,MATCH(B5754,Assumptions!$A$8:$A$12,0)),INDEX(Assumptions!$H$8:$H$12,MATCH(B5754,Assumptions!$A$8:$A$12,0)))))</f>
        <v>0.35</v>
      </c>
      <c r="R5754" s="14">
        <f t="shared" ca="1" si="628"/>
        <v>615816.31999999995</v>
      </c>
      <c r="S5754" s="14">
        <f t="shared" ca="1" si="629"/>
        <v>1143658.8799999999</v>
      </c>
      <c r="T5754" s="11" t="s">
        <v>25</v>
      </c>
      <c r="U5754" s="18" t="s">
        <v>26</v>
      </c>
    </row>
    <row r="5755" spans="1:21" ht="15" customHeight="1" x14ac:dyDescent="0.15">
      <c r="A5755" s="10" t="s">
        <v>5803</v>
      </c>
      <c r="B5755" s="11" t="s">
        <v>41</v>
      </c>
      <c r="C5755" s="11" t="s">
        <v>115</v>
      </c>
      <c r="D5755" s="12">
        <v>46109</v>
      </c>
      <c r="E5755" s="11">
        <v>2869</v>
      </c>
      <c r="F5755" s="11" t="s">
        <v>33</v>
      </c>
      <c r="G5755" s="13">
        <v>510.94</v>
      </c>
      <c r="H5755" s="14">
        <f t="shared" si="623"/>
        <v>1465886.86</v>
      </c>
      <c r="I5755" s="14">
        <f>IF(F5755="GHS",H5755,H5755*Assumptions!$B$4)</f>
        <v>1465886.86</v>
      </c>
      <c r="J5755" s="15" t="str">
        <f>INDEX(Assumptions!$B$8:$B$12,MATCH(B5755,Assumptions!$A$8:$A$12,0))</f>
        <v>Weighted Average</v>
      </c>
      <c r="K5755" s="16">
        <f>G5755/(1-INDEX(Assumptions!$D$8:$D$12,MATCH(B5755,Assumptions!$A$8:$A$12,0)))</f>
        <v>786.06153846153848</v>
      </c>
      <c r="L5755" s="16">
        <f t="shared" si="624"/>
        <v>15.328199999999999</v>
      </c>
      <c r="M5755" s="16">
        <f t="shared" si="625"/>
        <v>39.303076923076929</v>
      </c>
      <c r="N5755" s="14">
        <f>E5755*(K5755-L5755-M5755)*IF(F5755="GHS",1,Assumptions!$B$4)</f>
        <v>2098473.4203538462</v>
      </c>
      <c r="O5755" s="15">
        <f t="shared" ca="1" si="626"/>
        <v>177</v>
      </c>
      <c r="P5755" s="15" t="str">
        <f t="shared" ca="1" si="627"/>
        <v>91-180d</v>
      </c>
      <c r="Q5755" s="17">
        <f ca="1">IF(P5755="0-90d",0,IF(P5755="91-180d",INDEX(Assumptions!$F$8:$F$12,MATCH(B5755,Assumptions!$A$8:$A$12,0)),IF(P5755="181-365d",INDEX(Assumptions!$G$8:$G$12,MATCH(B5755,Assumptions!$A$8:$A$12,0)),INDEX(Assumptions!$H$8:$H$12,MATCH(B5755,Assumptions!$A$8:$A$12,0)))))</f>
        <v>0.1</v>
      </c>
      <c r="R5755" s="14">
        <f t="shared" ca="1" si="628"/>
        <v>146588.68600000002</v>
      </c>
      <c r="S5755" s="14">
        <f t="shared" ca="1" si="629"/>
        <v>1319298.1740000001</v>
      </c>
      <c r="T5755" s="11" t="s">
        <v>25</v>
      </c>
      <c r="U5755" s="18" t="s">
        <v>26</v>
      </c>
    </row>
    <row r="5756" spans="1:21" ht="15" customHeight="1" x14ac:dyDescent="0.15">
      <c r="A5756" s="10" t="s">
        <v>5804</v>
      </c>
      <c r="B5756" s="11" t="s">
        <v>41</v>
      </c>
      <c r="C5756" s="11" t="s">
        <v>49</v>
      </c>
      <c r="D5756" s="12">
        <v>46021</v>
      </c>
      <c r="E5756" s="11">
        <v>2186</v>
      </c>
      <c r="F5756" s="11" t="s">
        <v>33</v>
      </c>
      <c r="G5756" s="13">
        <v>363.63</v>
      </c>
      <c r="H5756" s="14">
        <f t="shared" si="623"/>
        <v>794895.17999999993</v>
      </c>
      <c r="I5756" s="14">
        <f>IF(F5756="GHS",H5756,H5756*Assumptions!$B$4)</f>
        <v>794895.17999999993</v>
      </c>
      <c r="J5756" s="15" t="str">
        <f>INDEX(Assumptions!$B$8:$B$12,MATCH(B5756,Assumptions!$A$8:$A$12,0))</f>
        <v>Weighted Average</v>
      </c>
      <c r="K5756" s="16">
        <f>G5756/(1-INDEX(Assumptions!$D$8:$D$12,MATCH(B5756,Assumptions!$A$8:$A$12,0)))</f>
        <v>559.43076923076922</v>
      </c>
      <c r="L5756" s="16">
        <f t="shared" si="624"/>
        <v>10.908899999999999</v>
      </c>
      <c r="M5756" s="16">
        <f t="shared" si="625"/>
        <v>27.971538461538461</v>
      </c>
      <c r="N5756" s="14">
        <f>E5756*(K5756-L5756-M5756)*IF(F5756="GHS",1,Assumptions!$B$4)</f>
        <v>1137923.0230615383</v>
      </c>
      <c r="O5756" s="15">
        <f t="shared" ca="1" si="626"/>
        <v>265</v>
      </c>
      <c r="P5756" s="15" t="str">
        <f t="shared" ca="1" si="627"/>
        <v>181-365d</v>
      </c>
      <c r="Q5756" s="17">
        <f ca="1">IF(P5756="0-90d",0,IF(P5756="91-180d",INDEX(Assumptions!$F$8:$F$12,MATCH(B5756,Assumptions!$A$8:$A$12,0)),IF(P5756="181-365d",INDEX(Assumptions!$G$8:$G$12,MATCH(B5756,Assumptions!$A$8:$A$12,0)),INDEX(Assumptions!$H$8:$H$12,MATCH(B5756,Assumptions!$A$8:$A$12,0)))))</f>
        <v>0.35</v>
      </c>
      <c r="R5756" s="14">
        <f t="shared" ca="1" si="628"/>
        <v>278213.31299999997</v>
      </c>
      <c r="S5756" s="14">
        <f t="shared" ca="1" si="629"/>
        <v>516681.86699999997</v>
      </c>
      <c r="T5756" s="11" t="s">
        <v>25</v>
      </c>
      <c r="U5756" s="18" t="s">
        <v>26</v>
      </c>
    </row>
    <row r="5757" spans="1:21" ht="15" customHeight="1" x14ac:dyDescent="0.15">
      <c r="A5757" s="10" t="s">
        <v>5805</v>
      </c>
      <c r="B5757" s="11" t="s">
        <v>31</v>
      </c>
      <c r="C5757" s="11" t="s">
        <v>76</v>
      </c>
      <c r="D5757" s="12">
        <v>46101</v>
      </c>
      <c r="E5757" s="11">
        <v>354</v>
      </c>
      <c r="F5757" s="11" t="s">
        <v>33</v>
      </c>
      <c r="G5757" s="13">
        <v>4280.83</v>
      </c>
      <c r="H5757" s="14">
        <f t="shared" si="623"/>
        <v>1515413.82</v>
      </c>
      <c r="I5757" s="14">
        <f>IF(F5757="GHS",H5757,H5757*Assumptions!$B$4)</f>
        <v>1515413.82</v>
      </c>
      <c r="J5757" s="15" t="str">
        <f>INDEX(Assumptions!$B$8:$B$12,MATCH(B5757,Assumptions!$A$8:$A$12,0))</f>
        <v>Weighted Average</v>
      </c>
      <c r="K5757" s="16">
        <f>G5757/(1-INDEX(Assumptions!$D$8:$D$12,MATCH(B5757,Assumptions!$A$8:$A$12,0)))</f>
        <v>5945.5972222222226</v>
      </c>
      <c r="L5757" s="16">
        <f t="shared" si="624"/>
        <v>128.42489999999998</v>
      </c>
      <c r="M5757" s="16">
        <f t="shared" si="625"/>
        <v>297.27986111111113</v>
      </c>
      <c r="N5757" s="14">
        <f>E5757*(K5757-L5757-M5757)*IF(F5757="GHS",1,Assumptions!$B$4)</f>
        <v>1954041.9312333334</v>
      </c>
      <c r="O5757" s="15">
        <f t="shared" ca="1" si="626"/>
        <v>185</v>
      </c>
      <c r="P5757" s="15" t="str">
        <f t="shared" ca="1" si="627"/>
        <v>181-365d</v>
      </c>
      <c r="Q5757" s="17">
        <f ca="1">IF(P5757="0-90d",0,IF(P5757="91-180d",INDEX(Assumptions!$F$8:$F$12,MATCH(B5757,Assumptions!$A$8:$A$12,0)),IF(P5757="181-365d",INDEX(Assumptions!$G$8:$G$12,MATCH(B5757,Assumptions!$A$8:$A$12,0)),INDEX(Assumptions!$H$8:$H$12,MATCH(B5757,Assumptions!$A$8:$A$12,0)))))</f>
        <v>0.2</v>
      </c>
      <c r="R5757" s="14">
        <f t="shared" ca="1" si="628"/>
        <v>303082.76400000002</v>
      </c>
      <c r="S5757" s="14">
        <f t="shared" ca="1" si="629"/>
        <v>1212331.0560000001</v>
      </c>
      <c r="T5757" s="11" t="s">
        <v>25</v>
      </c>
      <c r="U5757" s="18" t="s">
        <v>26</v>
      </c>
    </row>
    <row r="5758" spans="1:21" ht="15" customHeight="1" x14ac:dyDescent="0.15">
      <c r="A5758" s="10" t="s">
        <v>5806</v>
      </c>
      <c r="B5758" s="11" t="s">
        <v>31</v>
      </c>
      <c r="C5758" s="11" t="s">
        <v>76</v>
      </c>
      <c r="D5758" s="12">
        <v>45865</v>
      </c>
      <c r="E5758" s="11">
        <v>549</v>
      </c>
      <c r="F5758" s="11" t="s">
        <v>33</v>
      </c>
      <c r="G5758" s="13">
        <v>1605.26</v>
      </c>
      <c r="H5758" s="14">
        <f t="shared" si="623"/>
        <v>881287.74</v>
      </c>
      <c r="I5758" s="14">
        <f>IF(F5758="GHS",H5758,H5758*Assumptions!$B$4)</f>
        <v>881287.74</v>
      </c>
      <c r="J5758" s="15" t="str">
        <f>INDEX(Assumptions!$B$8:$B$12,MATCH(B5758,Assumptions!$A$8:$A$12,0))</f>
        <v>Weighted Average</v>
      </c>
      <c r="K5758" s="16">
        <f>G5758/(1-INDEX(Assumptions!$D$8:$D$12,MATCH(B5758,Assumptions!$A$8:$A$12,0)))</f>
        <v>2229.5277777777778</v>
      </c>
      <c r="L5758" s="16">
        <f t="shared" si="624"/>
        <v>48.157799999999995</v>
      </c>
      <c r="M5758" s="16">
        <f t="shared" si="625"/>
        <v>111.47638888888889</v>
      </c>
      <c r="N5758" s="14">
        <f>E5758*(K5758-L5758-M5758)*IF(F5758="GHS",1,Assumptions!$B$4)</f>
        <v>1136371.5803</v>
      </c>
      <c r="O5758" s="15">
        <f t="shared" ca="1" si="626"/>
        <v>421</v>
      </c>
      <c r="P5758" s="15" t="str">
        <f t="shared" ca="1" si="627"/>
        <v>365d+</v>
      </c>
      <c r="Q5758" s="17">
        <f ca="1">IF(P5758="0-90d",0,IF(P5758="91-180d",INDEX(Assumptions!$F$8:$F$12,MATCH(B5758,Assumptions!$A$8:$A$12,0)),IF(P5758="181-365d",INDEX(Assumptions!$G$8:$G$12,MATCH(B5758,Assumptions!$A$8:$A$12,0)),INDEX(Assumptions!$H$8:$H$12,MATCH(B5758,Assumptions!$A$8:$A$12,0)))))</f>
        <v>0.6</v>
      </c>
      <c r="R5758" s="14">
        <f t="shared" ca="1" si="628"/>
        <v>528772.64399999997</v>
      </c>
      <c r="S5758" s="14">
        <f t="shared" ca="1" si="629"/>
        <v>352515.09600000002</v>
      </c>
      <c r="T5758" s="11" t="s">
        <v>25</v>
      </c>
      <c r="U5758" s="18" t="s">
        <v>26</v>
      </c>
    </row>
    <row r="5759" spans="1:21" ht="15" customHeight="1" x14ac:dyDescent="0.15">
      <c r="A5759" s="10" t="s">
        <v>5807</v>
      </c>
      <c r="B5759" s="11" t="s">
        <v>41</v>
      </c>
      <c r="C5759" s="11" t="s">
        <v>42</v>
      </c>
      <c r="D5759" s="12">
        <v>46097</v>
      </c>
      <c r="E5759" s="11">
        <v>3303</v>
      </c>
      <c r="F5759" s="11" t="s">
        <v>33</v>
      </c>
      <c r="G5759" s="13">
        <v>699.37</v>
      </c>
      <c r="H5759" s="14">
        <f t="shared" si="623"/>
        <v>2310019.11</v>
      </c>
      <c r="I5759" s="14">
        <f>IF(F5759="GHS",H5759,H5759*Assumptions!$B$4)</f>
        <v>2310019.11</v>
      </c>
      <c r="J5759" s="15" t="str">
        <f>INDEX(Assumptions!$B$8:$B$12,MATCH(B5759,Assumptions!$A$8:$A$12,0))</f>
        <v>Weighted Average</v>
      </c>
      <c r="K5759" s="16">
        <f>G5759/(1-INDEX(Assumptions!$D$8:$D$12,MATCH(B5759,Assumptions!$A$8:$A$12,0)))</f>
        <v>1075.9538461538461</v>
      </c>
      <c r="L5759" s="16">
        <f t="shared" si="624"/>
        <v>20.981099999999998</v>
      </c>
      <c r="M5759" s="16">
        <f t="shared" si="625"/>
        <v>53.797692307692309</v>
      </c>
      <c r="N5759" s="14">
        <f>E5759*(K5759-L5759-M5759)*IF(F5759="GHS",1,Assumptions!$B$4)</f>
        <v>3306881.2028538464</v>
      </c>
      <c r="O5759" s="15">
        <f t="shared" ca="1" si="626"/>
        <v>189</v>
      </c>
      <c r="P5759" s="15" t="str">
        <f t="shared" ca="1" si="627"/>
        <v>181-365d</v>
      </c>
      <c r="Q5759" s="17">
        <f ca="1">IF(P5759="0-90d",0,IF(P5759="91-180d",INDEX(Assumptions!$F$8:$F$12,MATCH(B5759,Assumptions!$A$8:$A$12,0)),IF(P5759="181-365d",INDEX(Assumptions!$G$8:$G$12,MATCH(B5759,Assumptions!$A$8:$A$12,0)),INDEX(Assumptions!$H$8:$H$12,MATCH(B5759,Assumptions!$A$8:$A$12,0)))))</f>
        <v>0.35</v>
      </c>
      <c r="R5759" s="14">
        <f t="shared" ca="1" si="628"/>
        <v>808506.68849999993</v>
      </c>
      <c r="S5759" s="14">
        <f t="shared" ca="1" si="629"/>
        <v>1501512.4214999999</v>
      </c>
      <c r="T5759" s="11" t="s">
        <v>25</v>
      </c>
      <c r="U5759" s="18" t="s">
        <v>26</v>
      </c>
    </row>
    <row r="5760" spans="1:21" ht="15" customHeight="1" x14ac:dyDescent="0.15">
      <c r="A5760" s="10" t="s">
        <v>5808</v>
      </c>
      <c r="B5760" s="11" t="s">
        <v>41</v>
      </c>
      <c r="C5760" s="11" t="s">
        <v>42</v>
      </c>
      <c r="D5760" s="12">
        <v>45880</v>
      </c>
      <c r="E5760" s="11">
        <v>326</v>
      </c>
      <c r="F5760" s="11" t="s">
        <v>33</v>
      </c>
      <c r="G5760" s="13">
        <v>230.38</v>
      </c>
      <c r="H5760" s="14">
        <f t="shared" si="623"/>
        <v>75103.88</v>
      </c>
      <c r="I5760" s="14">
        <f>IF(F5760="GHS",H5760,H5760*Assumptions!$B$4)</f>
        <v>75103.88</v>
      </c>
      <c r="J5760" s="15" t="str">
        <f>INDEX(Assumptions!$B$8:$B$12,MATCH(B5760,Assumptions!$A$8:$A$12,0))</f>
        <v>Weighted Average</v>
      </c>
      <c r="K5760" s="16">
        <f>G5760/(1-INDEX(Assumptions!$D$8:$D$12,MATCH(B5760,Assumptions!$A$8:$A$12,0)))</f>
        <v>354.43076923076922</v>
      </c>
      <c r="L5760" s="16">
        <f t="shared" si="624"/>
        <v>6.9113999999999995</v>
      </c>
      <c r="M5760" s="16">
        <f t="shared" si="625"/>
        <v>17.721538461538461</v>
      </c>
      <c r="N5760" s="14">
        <f>E5760*(K5760-L5760-M5760)*IF(F5760="GHS",1,Assumptions!$B$4)</f>
        <v>107514.09283076922</v>
      </c>
      <c r="O5760" s="15">
        <f t="shared" ca="1" si="626"/>
        <v>406</v>
      </c>
      <c r="P5760" s="15" t="str">
        <f t="shared" ca="1" si="627"/>
        <v>365d+</v>
      </c>
      <c r="Q5760" s="17">
        <f ca="1">IF(P5760="0-90d",0,IF(P5760="91-180d",INDEX(Assumptions!$F$8:$F$12,MATCH(B5760,Assumptions!$A$8:$A$12,0)),IF(P5760="181-365d",INDEX(Assumptions!$G$8:$G$12,MATCH(B5760,Assumptions!$A$8:$A$12,0)),INDEX(Assumptions!$H$8:$H$12,MATCH(B5760,Assumptions!$A$8:$A$12,0)))))</f>
        <v>0.8</v>
      </c>
      <c r="R5760" s="14">
        <f t="shared" ca="1" si="628"/>
        <v>60083.104000000007</v>
      </c>
      <c r="S5760" s="14">
        <f t="shared" ca="1" si="629"/>
        <v>15020.775999999998</v>
      </c>
      <c r="T5760" s="11" t="s">
        <v>25</v>
      </c>
      <c r="U5760" s="18" t="s">
        <v>26</v>
      </c>
    </row>
    <row r="5761" spans="1:21" ht="15" customHeight="1" x14ac:dyDescent="0.15">
      <c r="A5761" s="10" t="s">
        <v>5809</v>
      </c>
      <c r="B5761" s="11" t="s">
        <v>31</v>
      </c>
      <c r="C5761" s="11" t="s">
        <v>63</v>
      </c>
      <c r="D5761" s="12">
        <v>46161</v>
      </c>
      <c r="E5761" s="11">
        <v>456</v>
      </c>
      <c r="F5761" s="11" t="s">
        <v>33</v>
      </c>
      <c r="G5761" s="13">
        <v>1651.28</v>
      </c>
      <c r="H5761" s="14">
        <f t="shared" si="623"/>
        <v>752983.67999999993</v>
      </c>
      <c r="I5761" s="14">
        <f>IF(F5761="GHS",H5761,H5761*Assumptions!$B$4)</f>
        <v>752983.67999999993</v>
      </c>
      <c r="J5761" s="15" t="str">
        <f>INDEX(Assumptions!$B$8:$B$12,MATCH(B5761,Assumptions!$A$8:$A$12,0))</f>
        <v>Weighted Average</v>
      </c>
      <c r="K5761" s="16">
        <f>G5761/(1-INDEX(Assumptions!$D$8:$D$12,MATCH(B5761,Assumptions!$A$8:$A$12,0)))</f>
        <v>2293.4444444444443</v>
      </c>
      <c r="L5761" s="16">
        <f t="shared" si="624"/>
        <v>49.538399999999996</v>
      </c>
      <c r="M5761" s="16">
        <f t="shared" si="625"/>
        <v>114.67222222222222</v>
      </c>
      <c r="N5761" s="14">
        <f>E5761*(K5761-L5761-M5761)*IF(F5761="GHS",1,Assumptions!$B$4)</f>
        <v>970930.62293333339</v>
      </c>
      <c r="O5761" s="15">
        <f t="shared" ca="1" si="626"/>
        <v>125</v>
      </c>
      <c r="P5761" s="15" t="str">
        <f t="shared" ca="1" si="627"/>
        <v>91-180d</v>
      </c>
      <c r="Q5761" s="17">
        <f ca="1">IF(P5761="0-90d",0,IF(P5761="91-180d",INDEX(Assumptions!$F$8:$F$12,MATCH(B5761,Assumptions!$A$8:$A$12,0)),IF(P5761="181-365d",INDEX(Assumptions!$G$8:$G$12,MATCH(B5761,Assumptions!$A$8:$A$12,0)),INDEX(Assumptions!$H$8:$H$12,MATCH(B5761,Assumptions!$A$8:$A$12,0)))))</f>
        <v>0.05</v>
      </c>
      <c r="R5761" s="14">
        <f t="shared" ca="1" si="628"/>
        <v>37649.184000000001</v>
      </c>
      <c r="S5761" s="14">
        <f t="shared" si="629"/>
        <v>0</v>
      </c>
      <c r="T5761" s="11" t="s">
        <v>39</v>
      </c>
      <c r="U5761" s="18" t="s">
        <v>26</v>
      </c>
    </row>
    <row r="5762" spans="1:21" ht="15" customHeight="1" x14ac:dyDescent="0.15">
      <c r="A5762" s="10" t="s">
        <v>5810</v>
      </c>
      <c r="B5762" s="11" t="s">
        <v>46</v>
      </c>
      <c r="C5762" s="11" t="s">
        <v>119</v>
      </c>
      <c r="D5762" s="12">
        <v>45852</v>
      </c>
      <c r="E5762" s="11">
        <v>1193</v>
      </c>
      <c r="F5762" s="11" t="s">
        <v>33</v>
      </c>
      <c r="G5762" s="13">
        <v>336622.78</v>
      </c>
      <c r="H5762" s="14">
        <f t="shared" ref="H5762:H5825" si="630">E5762*G5762</f>
        <v>401590976.54000002</v>
      </c>
      <c r="I5762" s="14">
        <f>IF(F5762="GHS",H5762,H5762*Assumptions!$B$4)</f>
        <v>401590976.54000002</v>
      </c>
      <c r="J5762" s="15" t="str">
        <f>INDEX(Assumptions!$B$8:$B$12,MATCH(B5762,Assumptions!$A$8:$A$12,0))</f>
        <v>Specific Identification</v>
      </c>
      <c r="K5762" s="16">
        <f>G5762/(1-INDEX(Assumptions!$D$8:$D$12,MATCH(B5762,Assumptions!$A$8:$A$12,0)))</f>
        <v>431567.66666666669</v>
      </c>
      <c r="L5762" s="16">
        <f t="shared" ref="L5762:L5825" si="631">G5762*0.03</f>
        <v>10098.6834</v>
      </c>
      <c r="M5762" s="16">
        <f t="shared" ref="M5762:M5825" si="632">K5762*0.05</f>
        <v>21578.383333333335</v>
      </c>
      <c r="N5762" s="14">
        <f>E5762*(K5762-L5762-M5762)*IF(F5762="GHS",1,Assumptions!$B$4)</f>
        <v>477069485.72046667</v>
      </c>
      <c r="O5762" s="15">
        <f t="shared" ref="O5762:O5825" ca="1" si="633">TODAY()-D5762</f>
        <v>434</v>
      </c>
      <c r="P5762" s="15" t="str">
        <f t="shared" ref="P5762:P5825" ca="1" si="634">IF(O5762&lt;=90,"0-90d",IF(O5762&lt;=180,"91-180d",IF(O5762&lt;=365,"181-365d","365d+")))</f>
        <v>365d+</v>
      </c>
      <c r="Q5762" s="17">
        <f ca="1">IF(P5762="0-90d",0,IF(P5762="91-180d",INDEX(Assumptions!$F$8:$F$12,MATCH(B5762,Assumptions!$A$8:$A$12,0)),IF(P5762="181-365d",INDEX(Assumptions!$G$8:$G$12,MATCH(B5762,Assumptions!$A$8:$A$12,0)),INDEX(Assumptions!$H$8:$H$12,MATCH(B5762,Assumptions!$A$8:$A$12,0)))))</f>
        <v>0.15</v>
      </c>
      <c r="R5762" s="14">
        <f t="shared" ref="R5762:R5825" ca="1" si="635">I5762*Q5762</f>
        <v>60238646.480999999</v>
      </c>
      <c r="S5762" s="14">
        <f t="shared" ref="S5762:S5825" ca="1" si="636">IF(T5762="Held on Consignment (Not Owned)",0,MIN(I5762-R5762,N5762))</f>
        <v>341352330.05900002</v>
      </c>
      <c r="T5762" s="11" t="s">
        <v>25</v>
      </c>
      <c r="U5762" s="18" t="s">
        <v>26</v>
      </c>
    </row>
    <row r="5763" spans="1:21" ht="15" customHeight="1" x14ac:dyDescent="0.15">
      <c r="A5763" s="10" t="s">
        <v>5811</v>
      </c>
      <c r="B5763" s="11" t="s">
        <v>31</v>
      </c>
      <c r="C5763" s="11" t="s">
        <v>76</v>
      </c>
      <c r="D5763" s="12">
        <v>45867</v>
      </c>
      <c r="E5763" s="11">
        <v>1851</v>
      </c>
      <c r="F5763" s="11" t="s">
        <v>33</v>
      </c>
      <c r="G5763" s="13">
        <v>7974.9</v>
      </c>
      <c r="H5763" s="14">
        <f t="shared" si="630"/>
        <v>14761539.899999999</v>
      </c>
      <c r="I5763" s="14">
        <f>IF(F5763="GHS",H5763,H5763*Assumptions!$B$4)</f>
        <v>14761539.899999999</v>
      </c>
      <c r="J5763" s="15" t="str">
        <f>INDEX(Assumptions!$B$8:$B$12,MATCH(B5763,Assumptions!$A$8:$A$12,0))</f>
        <v>Weighted Average</v>
      </c>
      <c r="K5763" s="16">
        <f>G5763/(1-INDEX(Assumptions!$D$8:$D$12,MATCH(B5763,Assumptions!$A$8:$A$12,0)))</f>
        <v>11076.25</v>
      </c>
      <c r="L5763" s="16">
        <f t="shared" si="631"/>
        <v>239.24699999999999</v>
      </c>
      <c r="M5763" s="16">
        <f t="shared" si="632"/>
        <v>553.8125</v>
      </c>
      <c r="N5763" s="14">
        <f>E5763*(K5763-L5763-M5763)*IF(F5763="GHS",1,Assumptions!$B$4)</f>
        <v>19034185.615499999</v>
      </c>
      <c r="O5763" s="15">
        <f t="shared" ca="1" si="633"/>
        <v>419</v>
      </c>
      <c r="P5763" s="15" t="str">
        <f t="shared" ca="1" si="634"/>
        <v>365d+</v>
      </c>
      <c r="Q5763" s="17">
        <f ca="1">IF(P5763="0-90d",0,IF(P5763="91-180d",INDEX(Assumptions!$F$8:$F$12,MATCH(B5763,Assumptions!$A$8:$A$12,0)),IF(P5763="181-365d",INDEX(Assumptions!$G$8:$G$12,MATCH(B5763,Assumptions!$A$8:$A$12,0)),INDEX(Assumptions!$H$8:$H$12,MATCH(B5763,Assumptions!$A$8:$A$12,0)))))</f>
        <v>0.6</v>
      </c>
      <c r="R5763" s="14">
        <f t="shared" ca="1" si="635"/>
        <v>8856923.9399999995</v>
      </c>
      <c r="S5763" s="14">
        <f t="shared" ca="1" si="636"/>
        <v>5904615.959999999</v>
      </c>
      <c r="T5763" s="11" t="s">
        <v>25</v>
      </c>
      <c r="U5763" s="18" t="s">
        <v>36</v>
      </c>
    </row>
    <row r="5764" spans="1:21" ht="15" customHeight="1" x14ac:dyDescent="0.15">
      <c r="A5764" s="10" t="s">
        <v>5812</v>
      </c>
      <c r="B5764" s="11" t="s">
        <v>31</v>
      </c>
      <c r="C5764" s="11" t="s">
        <v>32</v>
      </c>
      <c r="D5764" s="12">
        <v>45858</v>
      </c>
      <c r="E5764" s="11">
        <v>3187</v>
      </c>
      <c r="F5764" s="11" t="s">
        <v>33</v>
      </c>
      <c r="G5764" s="13">
        <v>1575.59</v>
      </c>
      <c r="H5764" s="14">
        <f t="shared" si="630"/>
        <v>5021405.33</v>
      </c>
      <c r="I5764" s="14">
        <f>IF(F5764="GHS",H5764,H5764*Assumptions!$B$4)</f>
        <v>5021405.33</v>
      </c>
      <c r="J5764" s="15" t="str">
        <f>INDEX(Assumptions!$B$8:$B$12,MATCH(B5764,Assumptions!$A$8:$A$12,0))</f>
        <v>Weighted Average</v>
      </c>
      <c r="K5764" s="16">
        <f>G5764/(1-INDEX(Assumptions!$D$8:$D$12,MATCH(B5764,Assumptions!$A$8:$A$12,0)))</f>
        <v>2188.3194444444443</v>
      </c>
      <c r="L5764" s="16">
        <f t="shared" si="631"/>
        <v>47.267699999999998</v>
      </c>
      <c r="M5764" s="16">
        <f t="shared" si="632"/>
        <v>109.41597222222222</v>
      </c>
      <c r="N5764" s="14">
        <f>E5764*(K5764-L5764-M5764)*IF(F5764="GHS",1,Assumptions!$B$4)</f>
        <v>6474823.2060722224</v>
      </c>
      <c r="O5764" s="15">
        <f t="shared" ca="1" si="633"/>
        <v>428</v>
      </c>
      <c r="P5764" s="15" t="str">
        <f t="shared" ca="1" si="634"/>
        <v>365d+</v>
      </c>
      <c r="Q5764" s="17">
        <f ca="1">IF(P5764="0-90d",0,IF(P5764="91-180d",INDEX(Assumptions!$F$8:$F$12,MATCH(B5764,Assumptions!$A$8:$A$12,0)),IF(P5764="181-365d",INDEX(Assumptions!$G$8:$G$12,MATCH(B5764,Assumptions!$A$8:$A$12,0)),INDEX(Assumptions!$H$8:$H$12,MATCH(B5764,Assumptions!$A$8:$A$12,0)))))</f>
        <v>0.6</v>
      </c>
      <c r="R5764" s="14">
        <f t="shared" ca="1" si="635"/>
        <v>3012843.1979999999</v>
      </c>
      <c r="S5764" s="14">
        <f t="shared" ca="1" si="636"/>
        <v>2008562.1320000002</v>
      </c>
      <c r="T5764" s="11" t="s">
        <v>25</v>
      </c>
      <c r="U5764" s="18" t="s">
        <v>26</v>
      </c>
    </row>
    <row r="5765" spans="1:21" ht="15" customHeight="1" x14ac:dyDescent="0.15">
      <c r="A5765" s="10" t="s">
        <v>5813</v>
      </c>
      <c r="B5765" s="11" t="s">
        <v>41</v>
      </c>
      <c r="C5765" s="11" t="s">
        <v>44</v>
      </c>
      <c r="D5765" s="12">
        <v>46022</v>
      </c>
      <c r="E5765" s="11">
        <v>2901</v>
      </c>
      <c r="F5765" s="11" t="s">
        <v>33</v>
      </c>
      <c r="G5765" s="13">
        <v>245.01</v>
      </c>
      <c r="H5765" s="14">
        <f t="shared" si="630"/>
        <v>710774.01</v>
      </c>
      <c r="I5765" s="14">
        <f>IF(F5765="GHS",H5765,H5765*Assumptions!$B$4)</f>
        <v>710774.01</v>
      </c>
      <c r="J5765" s="15" t="str">
        <f>INDEX(Assumptions!$B$8:$B$12,MATCH(B5765,Assumptions!$A$8:$A$12,0))</f>
        <v>Weighted Average</v>
      </c>
      <c r="K5765" s="16">
        <f>G5765/(1-INDEX(Assumptions!$D$8:$D$12,MATCH(B5765,Assumptions!$A$8:$A$12,0)))</f>
        <v>376.93846153846152</v>
      </c>
      <c r="L5765" s="16">
        <f t="shared" si="631"/>
        <v>7.3502999999999998</v>
      </c>
      <c r="M5765" s="16">
        <f t="shared" si="632"/>
        <v>18.846923076923076</v>
      </c>
      <c r="N5765" s="14">
        <f>E5765*(K5765-L5765-M5765)*IF(F5765="GHS",1,Assumptions!$B$4)</f>
        <v>1017500.3327769231</v>
      </c>
      <c r="O5765" s="15">
        <f t="shared" ca="1" si="633"/>
        <v>264</v>
      </c>
      <c r="P5765" s="15" t="str">
        <f t="shared" ca="1" si="634"/>
        <v>181-365d</v>
      </c>
      <c r="Q5765" s="17">
        <f ca="1">IF(P5765="0-90d",0,IF(P5765="91-180d",INDEX(Assumptions!$F$8:$F$12,MATCH(B5765,Assumptions!$A$8:$A$12,0)),IF(P5765="181-365d",INDEX(Assumptions!$G$8:$G$12,MATCH(B5765,Assumptions!$A$8:$A$12,0)),INDEX(Assumptions!$H$8:$H$12,MATCH(B5765,Assumptions!$A$8:$A$12,0)))))</f>
        <v>0.35</v>
      </c>
      <c r="R5765" s="14">
        <f t="shared" ca="1" si="635"/>
        <v>248770.90349999999</v>
      </c>
      <c r="S5765" s="14">
        <f t="shared" ca="1" si="636"/>
        <v>462003.10649999999</v>
      </c>
      <c r="T5765" s="11" t="s">
        <v>25</v>
      </c>
      <c r="U5765" s="18" t="s">
        <v>26</v>
      </c>
    </row>
    <row r="5766" spans="1:21" ht="15" customHeight="1" x14ac:dyDescent="0.15">
      <c r="A5766" s="10" t="s">
        <v>5814</v>
      </c>
      <c r="B5766" s="11" t="s">
        <v>31</v>
      </c>
      <c r="C5766" s="11" t="s">
        <v>63</v>
      </c>
      <c r="D5766" s="12">
        <v>45778</v>
      </c>
      <c r="E5766" s="11">
        <v>3899</v>
      </c>
      <c r="F5766" s="11" t="s">
        <v>33</v>
      </c>
      <c r="G5766" s="13">
        <v>3911.52</v>
      </c>
      <c r="H5766" s="14">
        <f t="shared" si="630"/>
        <v>15251016.48</v>
      </c>
      <c r="I5766" s="14">
        <f>IF(F5766="GHS",H5766,H5766*Assumptions!$B$4)</f>
        <v>15251016.48</v>
      </c>
      <c r="J5766" s="15" t="str">
        <f>INDEX(Assumptions!$B$8:$B$12,MATCH(B5766,Assumptions!$A$8:$A$12,0))</f>
        <v>Weighted Average</v>
      </c>
      <c r="K5766" s="16">
        <f>G5766/(1-INDEX(Assumptions!$D$8:$D$12,MATCH(B5766,Assumptions!$A$8:$A$12,0)))</f>
        <v>5432.666666666667</v>
      </c>
      <c r="L5766" s="16">
        <f t="shared" si="631"/>
        <v>117.34559999999999</v>
      </c>
      <c r="M5766" s="16">
        <f t="shared" si="632"/>
        <v>271.63333333333338</v>
      </c>
      <c r="N5766" s="14">
        <f>E5766*(K5766-L5766-M5766)*IF(F5766="GHS",1,Assumptions!$B$4)</f>
        <v>19665338.47226667</v>
      </c>
      <c r="O5766" s="15">
        <f t="shared" ca="1" si="633"/>
        <v>508</v>
      </c>
      <c r="P5766" s="15" t="str">
        <f t="shared" ca="1" si="634"/>
        <v>365d+</v>
      </c>
      <c r="Q5766" s="17">
        <f ca="1">IF(P5766="0-90d",0,IF(P5766="91-180d",INDEX(Assumptions!$F$8:$F$12,MATCH(B5766,Assumptions!$A$8:$A$12,0)),IF(P5766="181-365d",INDEX(Assumptions!$G$8:$G$12,MATCH(B5766,Assumptions!$A$8:$A$12,0)),INDEX(Assumptions!$H$8:$H$12,MATCH(B5766,Assumptions!$A$8:$A$12,0)))))</f>
        <v>0.6</v>
      </c>
      <c r="R5766" s="14">
        <f t="shared" ca="1" si="635"/>
        <v>9150609.8880000003</v>
      </c>
      <c r="S5766" s="14">
        <f t="shared" ca="1" si="636"/>
        <v>6100406.5920000002</v>
      </c>
      <c r="T5766" s="11" t="s">
        <v>25</v>
      </c>
      <c r="U5766" s="18" t="s">
        <v>26</v>
      </c>
    </row>
    <row r="5767" spans="1:21" ht="15" customHeight="1" x14ac:dyDescent="0.15">
      <c r="A5767" s="10" t="s">
        <v>5815</v>
      </c>
      <c r="B5767" s="11" t="s">
        <v>31</v>
      </c>
      <c r="C5767" s="11" t="s">
        <v>76</v>
      </c>
      <c r="D5767" s="12">
        <v>46038</v>
      </c>
      <c r="E5767" s="11">
        <v>3323</v>
      </c>
      <c r="F5767" s="11" t="s">
        <v>33</v>
      </c>
      <c r="G5767" s="13">
        <v>1532.58</v>
      </c>
      <c r="H5767" s="14">
        <f t="shared" si="630"/>
        <v>5092763.34</v>
      </c>
      <c r="I5767" s="14">
        <f>IF(F5767="GHS",H5767,H5767*Assumptions!$B$4)</f>
        <v>5092763.34</v>
      </c>
      <c r="J5767" s="15" t="str">
        <f>INDEX(Assumptions!$B$8:$B$12,MATCH(B5767,Assumptions!$A$8:$A$12,0))</f>
        <v>Weighted Average</v>
      </c>
      <c r="K5767" s="16">
        <f>G5767/(1-INDEX(Assumptions!$D$8:$D$12,MATCH(B5767,Assumptions!$A$8:$A$12,0)))</f>
        <v>2128.5833333333335</v>
      </c>
      <c r="L5767" s="16">
        <f t="shared" si="631"/>
        <v>45.977399999999996</v>
      </c>
      <c r="M5767" s="16">
        <f t="shared" si="632"/>
        <v>106.42916666666667</v>
      </c>
      <c r="N5767" s="14">
        <f>E5767*(K5767-L5767-M5767)*IF(F5767="GHS",1,Assumptions!$B$4)</f>
        <v>6566835.3956333324</v>
      </c>
      <c r="O5767" s="15">
        <f t="shared" ca="1" si="633"/>
        <v>248</v>
      </c>
      <c r="P5767" s="15" t="str">
        <f t="shared" ca="1" si="634"/>
        <v>181-365d</v>
      </c>
      <c r="Q5767" s="17">
        <f ca="1">IF(P5767="0-90d",0,IF(P5767="91-180d",INDEX(Assumptions!$F$8:$F$12,MATCH(B5767,Assumptions!$A$8:$A$12,0)),IF(P5767="181-365d",INDEX(Assumptions!$G$8:$G$12,MATCH(B5767,Assumptions!$A$8:$A$12,0)),INDEX(Assumptions!$H$8:$H$12,MATCH(B5767,Assumptions!$A$8:$A$12,0)))))</f>
        <v>0.2</v>
      </c>
      <c r="R5767" s="14">
        <f t="shared" ca="1" si="635"/>
        <v>1018552.6680000001</v>
      </c>
      <c r="S5767" s="14">
        <f t="shared" ca="1" si="636"/>
        <v>4074210.6719999998</v>
      </c>
      <c r="T5767" s="11" t="s">
        <v>25</v>
      </c>
      <c r="U5767" s="18" t="s">
        <v>36</v>
      </c>
    </row>
    <row r="5768" spans="1:21" ht="15" customHeight="1" x14ac:dyDescent="0.15">
      <c r="A5768" s="10" t="s">
        <v>5816</v>
      </c>
      <c r="B5768" s="11" t="s">
        <v>41</v>
      </c>
      <c r="C5768" s="11" t="s">
        <v>49</v>
      </c>
      <c r="D5768" s="12">
        <v>45929</v>
      </c>
      <c r="E5768" s="11">
        <v>1845</v>
      </c>
      <c r="F5768" s="11" t="s">
        <v>33</v>
      </c>
      <c r="G5768" s="13">
        <v>560.39</v>
      </c>
      <c r="H5768" s="14">
        <f t="shared" si="630"/>
        <v>1033919.5499999999</v>
      </c>
      <c r="I5768" s="14">
        <f>IF(F5768="GHS",H5768,H5768*Assumptions!$B$4)</f>
        <v>1033919.5499999999</v>
      </c>
      <c r="J5768" s="15" t="str">
        <f>INDEX(Assumptions!$B$8:$B$12,MATCH(B5768,Assumptions!$A$8:$A$12,0))</f>
        <v>Weighted Average</v>
      </c>
      <c r="K5768" s="16">
        <f>G5768/(1-INDEX(Assumptions!$D$8:$D$12,MATCH(B5768,Assumptions!$A$8:$A$12,0)))</f>
        <v>862.13846153846146</v>
      </c>
      <c r="L5768" s="16">
        <f t="shared" si="631"/>
        <v>16.811699999999998</v>
      </c>
      <c r="M5768" s="16">
        <f t="shared" si="632"/>
        <v>43.106923076923074</v>
      </c>
      <c r="N5768" s="14">
        <f>E5768*(K5768-L5768-M5768)*IF(F5768="GHS",1,Assumptions!$B$4)</f>
        <v>1480095.6019615384</v>
      </c>
      <c r="O5768" s="15">
        <f t="shared" ca="1" si="633"/>
        <v>357</v>
      </c>
      <c r="P5768" s="15" t="str">
        <f t="shared" ca="1" si="634"/>
        <v>181-365d</v>
      </c>
      <c r="Q5768" s="17">
        <f ca="1">IF(P5768="0-90d",0,IF(P5768="91-180d",INDEX(Assumptions!$F$8:$F$12,MATCH(B5768,Assumptions!$A$8:$A$12,0)),IF(P5768="181-365d",INDEX(Assumptions!$G$8:$G$12,MATCH(B5768,Assumptions!$A$8:$A$12,0)),INDEX(Assumptions!$H$8:$H$12,MATCH(B5768,Assumptions!$A$8:$A$12,0)))))</f>
        <v>0.35</v>
      </c>
      <c r="R5768" s="14">
        <f t="shared" ca="1" si="635"/>
        <v>361871.84249999997</v>
      </c>
      <c r="S5768" s="14">
        <f t="shared" ca="1" si="636"/>
        <v>672047.70750000002</v>
      </c>
      <c r="T5768" s="11" t="s">
        <v>25</v>
      </c>
      <c r="U5768" s="18" t="s">
        <v>26</v>
      </c>
    </row>
    <row r="5769" spans="1:21" ht="15" customHeight="1" x14ac:dyDescent="0.15">
      <c r="A5769" s="10" t="s">
        <v>5817</v>
      </c>
      <c r="B5769" s="11" t="s">
        <v>31</v>
      </c>
      <c r="C5769" s="11" t="s">
        <v>63</v>
      </c>
      <c r="D5769" s="12">
        <v>45960</v>
      </c>
      <c r="E5769" s="11">
        <v>124</v>
      </c>
      <c r="F5769" s="11" t="s">
        <v>33</v>
      </c>
      <c r="G5769" s="13">
        <v>1668.63</v>
      </c>
      <c r="H5769" s="14">
        <f t="shared" si="630"/>
        <v>206910.12000000002</v>
      </c>
      <c r="I5769" s="14">
        <f>IF(F5769="GHS",H5769,H5769*Assumptions!$B$4)</f>
        <v>206910.12000000002</v>
      </c>
      <c r="J5769" s="15" t="str">
        <f>INDEX(Assumptions!$B$8:$B$12,MATCH(B5769,Assumptions!$A$8:$A$12,0))</f>
        <v>Weighted Average</v>
      </c>
      <c r="K5769" s="16">
        <f>G5769/(1-INDEX(Assumptions!$D$8:$D$12,MATCH(B5769,Assumptions!$A$8:$A$12,0)))</f>
        <v>2317.541666666667</v>
      </c>
      <c r="L5769" s="16">
        <f t="shared" si="631"/>
        <v>50.058900000000001</v>
      </c>
      <c r="M5769" s="16">
        <f t="shared" si="632"/>
        <v>115.87708333333336</v>
      </c>
      <c r="N5769" s="14">
        <f>E5769*(K5769-L5769-M5769)*IF(F5769="GHS",1,Assumptions!$B$4)</f>
        <v>266799.1047333334</v>
      </c>
      <c r="O5769" s="15">
        <f t="shared" ca="1" si="633"/>
        <v>326</v>
      </c>
      <c r="P5769" s="15" t="str">
        <f t="shared" ca="1" si="634"/>
        <v>181-365d</v>
      </c>
      <c r="Q5769" s="17">
        <f ca="1">IF(P5769="0-90d",0,IF(P5769="91-180d",INDEX(Assumptions!$F$8:$F$12,MATCH(B5769,Assumptions!$A$8:$A$12,0)),IF(P5769="181-365d",INDEX(Assumptions!$G$8:$G$12,MATCH(B5769,Assumptions!$A$8:$A$12,0)),INDEX(Assumptions!$H$8:$H$12,MATCH(B5769,Assumptions!$A$8:$A$12,0)))))</f>
        <v>0.2</v>
      </c>
      <c r="R5769" s="14">
        <f t="shared" ca="1" si="635"/>
        <v>41382.024000000005</v>
      </c>
      <c r="S5769" s="14">
        <f t="shared" ca="1" si="636"/>
        <v>165528.09600000002</v>
      </c>
      <c r="T5769" s="11" t="s">
        <v>25</v>
      </c>
      <c r="U5769" s="18" t="s">
        <v>26</v>
      </c>
    </row>
    <row r="5770" spans="1:21" ht="15" customHeight="1" x14ac:dyDescent="0.15">
      <c r="A5770" s="10" t="s">
        <v>5818</v>
      </c>
      <c r="B5770" s="11" t="s">
        <v>41</v>
      </c>
      <c r="C5770" s="11" t="s">
        <v>115</v>
      </c>
      <c r="D5770" s="12">
        <v>45995</v>
      </c>
      <c r="E5770" s="11">
        <v>4487</v>
      </c>
      <c r="F5770" s="11" t="s">
        <v>33</v>
      </c>
      <c r="G5770" s="13">
        <v>375.13</v>
      </c>
      <c r="H5770" s="14">
        <f t="shared" si="630"/>
        <v>1683208.31</v>
      </c>
      <c r="I5770" s="14">
        <f>IF(F5770="GHS",H5770,H5770*Assumptions!$B$4)</f>
        <v>1683208.31</v>
      </c>
      <c r="J5770" s="15" t="str">
        <f>INDEX(Assumptions!$B$8:$B$12,MATCH(B5770,Assumptions!$A$8:$A$12,0))</f>
        <v>Weighted Average</v>
      </c>
      <c r="K5770" s="16">
        <f>G5770/(1-INDEX(Assumptions!$D$8:$D$12,MATCH(B5770,Assumptions!$A$8:$A$12,0)))</f>
        <v>577.12307692307695</v>
      </c>
      <c r="L5770" s="16">
        <f t="shared" si="631"/>
        <v>11.2539</v>
      </c>
      <c r="M5770" s="16">
        <f t="shared" si="632"/>
        <v>28.856153846153848</v>
      </c>
      <c r="N5770" s="14">
        <f>E5770*(K5770-L5770-M5770)*IF(F5770="GHS",1,Assumptions!$B$4)</f>
        <v>2409577.434546154</v>
      </c>
      <c r="O5770" s="15">
        <f t="shared" ca="1" si="633"/>
        <v>291</v>
      </c>
      <c r="P5770" s="15" t="str">
        <f t="shared" ca="1" si="634"/>
        <v>181-365d</v>
      </c>
      <c r="Q5770" s="17">
        <f ca="1">IF(P5770="0-90d",0,IF(P5770="91-180d",INDEX(Assumptions!$F$8:$F$12,MATCH(B5770,Assumptions!$A$8:$A$12,0)),IF(P5770="181-365d",INDEX(Assumptions!$G$8:$G$12,MATCH(B5770,Assumptions!$A$8:$A$12,0)),INDEX(Assumptions!$H$8:$H$12,MATCH(B5770,Assumptions!$A$8:$A$12,0)))))</f>
        <v>0.35</v>
      </c>
      <c r="R5770" s="14">
        <f t="shared" ca="1" si="635"/>
        <v>589122.90850000002</v>
      </c>
      <c r="S5770" s="14">
        <f t="shared" si="636"/>
        <v>0</v>
      </c>
      <c r="T5770" s="11" t="s">
        <v>39</v>
      </c>
      <c r="U5770" s="18" t="s">
        <v>36</v>
      </c>
    </row>
    <row r="5771" spans="1:21" ht="15" customHeight="1" x14ac:dyDescent="0.15">
      <c r="A5771" s="10" t="s">
        <v>5819</v>
      </c>
      <c r="B5771" s="11" t="s">
        <v>41</v>
      </c>
      <c r="C5771" s="11" t="s">
        <v>49</v>
      </c>
      <c r="D5771" s="12">
        <v>46219</v>
      </c>
      <c r="E5771" s="11">
        <v>2052</v>
      </c>
      <c r="F5771" s="11" t="s">
        <v>33</v>
      </c>
      <c r="G5771" s="13">
        <v>314.54000000000002</v>
      </c>
      <c r="H5771" s="14">
        <f t="shared" si="630"/>
        <v>645436.08000000007</v>
      </c>
      <c r="I5771" s="14">
        <f>IF(F5771="GHS",H5771,H5771*Assumptions!$B$4)</f>
        <v>645436.08000000007</v>
      </c>
      <c r="J5771" s="15" t="str">
        <f>INDEX(Assumptions!$B$8:$B$12,MATCH(B5771,Assumptions!$A$8:$A$12,0))</f>
        <v>Weighted Average</v>
      </c>
      <c r="K5771" s="16">
        <f>G5771/(1-INDEX(Assumptions!$D$8:$D$12,MATCH(B5771,Assumptions!$A$8:$A$12,0)))</f>
        <v>483.90769230769234</v>
      </c>
      <c r="L5771" s="16">
        <f t="shared" si="631"/>
        <v>9.4361999999999995</v>
      </c>
      <c r="M5771" s="16">
        <f t="shared" si="632"/>
        <v>24.195384615384619</v>
      </c>
      <c r="N5771" s="14">
        <f>E5771*(K5771-L5771-M5771)*IF(F5771="GHS",1,Assumptions!$B$4)</f>
        <v>923966.57298461546</v>
      </c>
      <c r="O5771" s="15">
        <f t="shared" ca="1" si="633"/>
        <v>67</v>
      </c>
      <c r="P5771" s="15" t="str">
        <f t="shared" ca="1" si="634"/>
        <v>0-90d</v>
      </c>
      <c r="Q5771" s="17">
        <f ca="1">IF(P5771="0-90d",0,IF(P5771="91-180d",INDEX(Assumptions!$F$8:$F$12,MATCH(B5771,Assumptions!$A$8:$A$12,0)),IF(P5771="181-365d",INDEX(Assumptions!$G$8:$G$12,MATCH(B5771,Assumptions!$A$8:$A$12,0)),INDEX(Assumptions!$H$8:$H$12,MATCH(B5771,Assumptions!$A$8:$A$12,0)))))</f>
        <v>0</v>
      </c>
      <c r="R5771" s="14">
        <f t="shared" ca="1" si="635"/>
        <v>0</v>
      </c>
      <c r="S5771" s="14">
        <f t="shared" ca="1" si="636"/>
        <v>645436.08000000007</v>
      </c>
      <c r="T5771" s="11" t="s">
        <v>25</v>
      </c>
      <c r="U5771" s="18" t="s">
        <v>26</v>
      </c>
    </row>
    <row r="5772" spans="1:21" ht="15" customHeight="1" x14ac:dyDescent="0.15">
      <c r="A5772" s="10" t="s">
        <v>5820</v>
      </c>
      <c r="B5772" s="11" t="s">
        <v>41</v>
      </c>
      <c r="C5772" s="11" t="s">
        <v>44</v>
      </c>
      <c r="D5772" s="12">
        <v>46204</v>
      </c>
      <c r="E5772" s="11">
        <v>4022</v>
      </c>
      <c r="F5772" s="11" t="s">
        <v>33</v>
      </c>
      <c r="G5772" s="13">
        <v>228.89</v>
      </c>
      <c r="H5772" s="14">
        <f t="shared" si="630"/>
        <v>920595.58</v>
      </c>
      <c r="I5772" s="14">
        <f>IF(F5772="GHS",H5772,H5772*Assumptions!$B$4)</f>
        <v>920595.58</v>
      </c>
      <c r="J5772" s="15" t="str">
        <f>INDEX(Assumptions!$B$8:$B$12,MATCH(B5772,Assumptions!$A$8:$A$12,0))</f>
        <v>Weighted Average</v>
      </c>
      <c r="K5772" s="16">
        <f>G5772/(1-INDEX(Assumptions!$D$8:$D$12,MATCH(B5772,Assumptions!$A$8:$A$12,0)))</f>
        <v>352.13846153846151</v>
      </c>
      <c r="L5772" s="16">
        <f t="shared" si="631"/>
        <v>6.8666999999999989</v>
      </c>
      <c r="M5772" s="16">
        <f t="shared" si="632"/>
        <v>17.606923076923078</v>
      </c>
      <c r="N5772" s="14">
        <f>E5772*(K5772-L5772-M5772)*IF(F5772="GHS",1,Assumptions!$B$4)</f>
        <v>1317867.9802923077</v>
      </c>
      <c r="O5772" s="15">
        <f t="shared" ca="1" si="633"/>
        <v>82</v>
      </c>
      <c r="P5772" s="15" t="str">
        <f t="shared" ca="1" si="634"/>
        <v>0-90d</v>
      </c>
      <c r="Q5772" s="17">
        <f ca="1">IF(P5772="0-90d",0,IF(P5772="91-180d",INDEX(Assumptions!$F$8:$F$12,MATCH(B5772,Assumptions!$A$8:$A$12,0)),IF(P5772="181-365d",INDEX(Assumptions!$G$8:$G$12,MATCH(B5772,Assumptions!$A$8:$A$12,0)),INDEX(Assumptions!$H$8:$H$12,MATCH(B5772,Assumptions!$A$8:$A$12,0)))))</f>
        <v>0</v>
      </c>
      <c r="R5772" s="14">
        <f t="shared" ca="1" si="635"/>
        <v>0</v>
      </c>
      <c r="S5772" s="14">
        <f t="shared" ca="1" si="636"/>
        <v>920595.58</v>
      </c>
      <c r="T5772" s="11" t="s">
        <v>25</v>
      </c>
      <c r="U5772" s="18" t="s">
        <v>26</v>
      </c>
    </row>
    <row r="5773" spans="1:21" ht="15" customHeight="1" x14ac:dyDescent="0.15">
      <c r="A5773" s="10" t="s">
        <v>5821</v>
      </c>
      <c r="B5773" s="11" t="s">
        <v>41</v>
      </c>
      <c r="C5773" s="11" t="s">
        <v>42</v>
      </c>
      <c r="D5773" s="12">
        <v>46067</v>
      </c>
      <c r="E5773" s="11">
        <v>3282</v>
      </c>
      <c r="F5773" s="11" t="s">
        <v>33</v>
      </c>
      <c r="G5773" s="13">
        <v>243.19</v>
      </c>
      <c r="H5773" s="14">
        <f t="shared" si="630"/>
        <v>798149.58</v>
      </c>
      <c r="I5773" s="14">
        <f>IF(F5773="GHS",H5773,H5773*Assumptions!$B$4)</f>
        <v>798149.58</v>
      </c>
      <c r="J5773" s="15" t="str">
        <f>INDEX(Assumptions!$B$8:$B$12,MATCH(B5773,Assumptions!$A$8:$A$12,0))</f>
        <v>Weighted Average</v>
      </c>
      <c r="K5773" s="16">
        <f>G5773/(1-INDEX(Assumptions!$D$8:$D$12,MATCH(B5773,Assumptions!$A$8:$A$12,0)))</f>
        <v>374.13846153846151</v>
      </c>
      <c r="L5773" s="16">
        <f t="shared" si="631"/>
        <v>7.2957000000000001</v>
      </c>
      <c r="M5773" s="16">
        <f t="shared" si="632"/>
        <v>18.706923076923076</v>
      </c>
      <c r="N5773" s="14">
        <f>E5773*(K5773-L5773-M5773)*IF(F5773="GHS",1,Assumptions!$B$4)</f>
        <v>1142581.8218307691</v>
      </c>
      <c r="O5773" s="15">
        <f t="shared" ca="1" si="633"/>
        <v>219</v>
      </c>
      <c r="P5773" s="15" t="str">
        <f t="shared" ca="1" si="634"/>
        <v>181-365d</v>
      </c>
      <c r="Q5773" s="17">
        <f ca="1">IF(P5773="0-90d",0,IF(P5773="91-180d",INDEX(Assumptions!$F$8:$F$12,MATCH(B5773,Assumptions!$A$8:$A$12,0)),IF(P5773="181-365d",INDEX(Assumptions!$G$8:$G$12,MATCH(B5773,Assumptions!$A$8:$A$12,0)),INDEX(Assumptions!$H$8:$H$12,MATCH(B5773,Assumptions!$A$8:$A$12,0)))))</f>
        <v>0.35</v>
      </c>
      <c r="R5773" s="14">
        <f t="shared" ca="1" si="635"/>
        <v>279352.35299999994</v>
      </c>
      <c r="S5773" s="14">
        <f t="shared" ca="1" si="636"/>
        <v>518797.22700000001</v>
      </c>
      <c r="T5773" s="11" t="s">
        <v>25</v>
      </c>
      <c r="U5773" s="18" t="s">
        <v>26</v>
      </c>
    </row>
    <row r="5774" spans="1:21" ht="15" customHeight="1" x14ac:dyDescent="0.15">
      <c r="A5774" s="10" t="s">
        <v>5822</v>
      </c>
      <c r="B5774" s="11" t="s">
        <v>28</v>
      </c>
      <c r="C5774" s="11" t="s">
        <v>29</v>
      </c>
      <c r="D5774" s="12">
        <v>45980</v>
      </c>
      <c r="E5774" s="11">
        <v>4086</v>
      </c>
      <c r="F5774" s="11" t="s">
        <v>24</v>
      </c>
      <c r="G5774" s="13">
        <v>6302.42</v>
      </c>
      <c r="H5774" s="14">
        <f t="shared" si="630"/>
        <v>25751688.120000001</v>
      </c>
      <c r="I5774" s="14">
        <f>IF(F5774="GHS",H5774,H5774*Assumptions!$B$4)</f>
        <v>278118231.69600004</v>
      </c>
      <c r="J5774" s="15" t="str">
        <f>INDEX(Assumptions!$B$8:$B$12,MATCH(B5774,Assumptions!$A$8:$A$12,0))</f>
        <v>Fair Value Less Costs to Sell</v>
      </c>
      <c r="K5774" s="16">
        <f>G5774/(1-INDEX(Assumptions!$D$8:$D$12,MATCH(B5774,Assumptions!$A$8:$A$12,0)))</f>
        <v>7161.840909090909</v>
      </c>
      <c r="L5774" s="16">
        <f t="shared" si="631"/>
        <v>189.07259999999999</v>
      </c>
      <c r="M5774" s="16">
        <f t="shared" si="632"/>
        <v>358.09204545454548</v>
      </c>
      <c r="N5774" s="14">
        <f>E5774*(K5774-L5774-M5774)*IF(F5774="GHS",1,Assumptions!$B$4)</f>
        <v>291897725.90275633</v>
      </c>
      <c r="O5774" s="15">
        <f t="shared" ca="1" si="633"/>
        <v>306</v>
      </c>
      <c r="P5774" s="15" t="str">
        <f t="shared" ca="1" si="634"/>
        <v>181-365d</v>
      </c>
      <c r="Q5774" s="17">
        <f ca="1">IF(P5774="0-90d",0,IF(P5774="91-180d",INDEX(Assumptions!$F$8:$F$12,MATCH(B5774,Assumptions!$A$8:$A$12,0)),IF(P5774="181-365d",INDEX(Assumptions!$G$8:$G$12,MATCH(B5774,Assumptions!$A$8:$A$12,0)),INDEX(Assumptions!$H$8:$H$12,MATCH(B5774,Assumptions!$A$8:$A$12,0)))))</f>
        <v>0.1</v>
      </c>
      <c r="R5774" s="14">
        <f t="shared" ca="1" si="635"/>
        <v>27811823.169600006</v>
      </c>
      <c r="S5774" s="14">
        <f t="shared" ca="1" si="636"/>
        <v>250306408.52640003</v>
      </c>
      <c r="T5774" s="11" t="s">
        <v>25</v>
      </c>
      <c r="U5774" s="18" t="s">
        <v>26</v>
      </c>
    </row>
    <row r="5775" spans="1:21" ht="15" customHeight="1" x14ac:dyDescent="0.15">
      <c r="A5775" s="10" t="s">
        <v>5823</v>
      </c>
      <c r="B5775" s="11" t="s">
        <v>31</v>
      </c>
      <c r="C5775" s="11" t="s">
        <v>76</v>
      </c>
      <c r="D5775" s="12">
        <v>46011</v>
      </c>
      <c r="E5775" s="11">
        <v>835</v>
      </c>
      <c r="F5775" s="11" t="s">
        <v>33</v>
      </c>
      <c r="G5775" s="13">
        <v>1041.74</v>
      </c>
      <c r="H5775" s="14">
        <f t="shared" si="630"/>
        <v>869852.9</v>
      </c>
      <c r="I5775" s="14">
        <f>IF(F5775="GHS",H5775,H5775*Assumptions!$B$4)</f>
        <v>869852.9</v>
      </c>
      <c r="J5775" s="15" t="str">
        <f>INDEX(Assumptions!$B$8:$B$12,MATCH(B5775,Assumptions!$A$8:$A$12,0))</f>
        <v>Weighted Average</v>
      </c>
      <c r="K5775" s="16">
        <f>G5775/(1-INDEX(Assumptions!$D$8:$D$12,MATCH(B5775,Assumptions!$A$8:$A$12,0)))</f>
        <v>1446.8611111111111</v>
      </c>
      <c r="L5775" s="16">
        <f t="shared" si="631"/>
        <v>31.252199999999998</v>
      </c>
      <c r="M5775" s="16">
        <f t="shared" si="632"/>
        <v>72.343055555555551</v>
      </c>
      <c r="N5775" s="14">
        <f>E5775*(K5775-L5775-M5775)*IF(F5775="GHS",1,Assumptions!$B$4)</f>
        <v>1121626.9893888889</v>
      </c>
      <c r="O5775" s="15">
        <f t="shared" ca="1" si="633"/>
        <v>275</v>
      </c>
      <c r="P5775" s="15" t="str">
        <f t="shared" ca="1" si="634"/>
        <v>181-365d</v>
      </c>
      <c r="Q5775" s="17">
        <f ca="1">IF(P5775="0-90d",0,IF(P5775="91-180d",INDEX(Assumptions!$F$8:$F$12,MATCH(B5775,Assumptions!$A$8:$A$12,0)),IF(P5775="181-365d",INDEX(Assumptions!$G$8:$G$12,MATCH(B5775,Assumptions!$A$8:$A$12,0)),INDEX(Assumptions!$H$8:$H$12,MATCH(B5775,Assumptions!$A$8:$A$12,0)))))</f>
        <v>0.2</v>
      </c>
      <c r="R5775" s="14">
        <f t="shared" ca="1" si="635"/>
        <v>173970.58000000002</v>
      </c>
      <c r="S5775" s="14">
        <f t="shared" ca="1" si="636"/>
        <v>695882.32000000007</v>
      </c>
      <c r="T5775" s="11" t="s">
        <v>25</v>
      </c>
      <c r="U5775" s="18" t="s">
        <v>26</v>
      </c>
    </row>
    <row r="5776" spans="1:21" ht="15" customHeight="1" x14ac:dyDescent="0.15">
      <c r="A5776" s="10" t="s">
        <v>5824</v>
      </c>
      <c r="B5776" s="11" t="s">
        <v>41</v>
      </c>
      <c r="C5776" s="11" t="s">
        <v>42</v>
      </c>
      <c r="D5776" s="12">
        <v>45733</v>
      </c>
      <c r="E5776" s="11">
        <v>1201</v>
      </c>
      <c r="F5776" s="11" t="s">
        <v>33</v>
      </c>
      <c r="G5776" s="13">
        <v>405.9</v>
      </c>
      <c r="H5776" s="14">
        <f t="shared" si="630"/>
        <v>487485.89999999997</v>
      </c>
      <c r="I5776" s="14">
        <f>IF(F5776="GHS",H5776,H5776*Assumptions!$B$4)</f>
        <v>487485.89999999997</v>
      </c>
      <c r="J5776" s="15" t="str">
        <f>INDEX(Assumptions!$B$8:$B$12,MATCH(B5776,Assumptions!$A$8:$A$12,0))</f>
        <v>Weighted Average</v>
      </c>
      <c r="K5776" s="16">
        <f>G5776/(1-INDEX(Assumptions!$D$8:$D$12,MATCH(B5776,Assumptions!$A$8:$A$12,0)))</f>
        <v>624.46153846153845</v>
      </c>
      <c r="L5776" s="16">
        <f t="shared" si="631"/>
        <v>12.177</v>
      </c>
      <c r="M5776" s="16">
        <f t="shared" si="632"/>
        <v>31.223076923076924</v>
      </c>
      <c r="N5776" s="14">
        <f>E5776*(K5776-L5776-M5776)*IF(F5776="GHS",1,Assumptions!$B$4)</f>
        <v>697854.81530769216</v>
      </c>
      <c r="O5776" s="15">
        <f t="shared" ca="1" si="633"/>
        <v>553</v>
      </c>
      <c r="P5776" s="15" t="str">
        <f t="shared" ca="1" si="634"/>
        <v>365d+</v>
      </c>
      <c r="Q5776" s="17">
        <f ca="1">IF(P5776="0-90d",0,IF(P5776="91-180d",INDEX(Assumptions!$F$8:$F$12,MATCH(B5776,Assumptions!$A$8:$A$12,0)),IF(P5776="181-365d",INDEX(Assumptions!$G$8:$G$12,MATCH(B5776,Assumptions!$A$8:$A$12,0)),INDEX(Assumptions!$H$8:$H$12,MATCH(B5776,Assumptions!$A$8:$A$12,0)))))</f>
        <v>0.8</v>
      </c>
      <c r="R5776" s="14">
        <f t="shared" ca="1" si="635"/>
        <v>389988.72</v>
      </c>
      <c r="S5776" s="14">
        <f t="shared" si="636"/>
        <v>0</v>
      </c>
      <c r="T5776" s="11" t="s">
        <v>39</v>
      </c>
      <c r="U5776" s="18" t="s">
        <v>26</v>
      </c>
    </row>
    <row r="5777" spans="1:21" ht="15" customHeight="1" x14ac:dyDescent="0.15">
      <c r="A5777" s="10" t="s">
        <v>5825</v>
      </c>
      <c r="B5777" s="11" t="s">
        <v>22</v>
      </c>
      <c r="C5777" s="11" t="s">
        <v>81</v>
      </c>
      <c r="D5777" s="12">
        <v>46014</v>
      </c>
      <c r="E5777" s="11">
        <v>4634</v>
      </c>
      <c r="F5777" s="11" t="s">
        <v>24</v>
      </c>
      <c r="G5777" s="13">
        <v>44031.59</v>
      </c>
      <c r="H5777" s="14">
        <f t="shared" si="630"/>
        <v>204042388.05999997</v>
      </c>
      <c r="I5777" s="14">
        <f>IF(F5777="GHS",H5777,H5777*Assumptions!$B$4)</f>
        <v>2203657791.0479999</v>
      </c>
      <c r="J5777" s="15" t="str">
        <f>INDEX(Assumptions!$B$8:$B$12,MATCH(B5777,Assumptions!$A$8:$A$12,0))</f>
        <v>FIFO</v>
      </c>
      <c r="K5777" s="16">
        <f>G5777/(1-INDEX(Assumptions!$D$8:$D$12,MATCH(B5777,Assumptions!$A$8:$A$12,0)))</f>
        <v>53697.060975609747</v>
      </c>
      <c r="L5777" s="16">
        <f t="shared" si="631"/>
        <v>1320.9476999999999</v>
      </c>
      <c r="M5777" s="16">
        <f t="shared" si="632"/>
        <v>2684.8530487804874</v>
      </c>
      <c r="N5777" s="14">
        <f>E5777*(K5777-L5777-M5777)*IF(F5777="GHS",1,Assumptions!$B$4)</f>
        <v>2486908438.8241696</v>
      </c>
      <c r="O5777" s="15">
        <f t="shared" ca="1" si="633"/>
        <v>272</v>
      </c>
      <c r="P5777" s="15" t="str">
        <f t="shared" ca="1" si="634"/>
        <v>181-365d</v>
      </c>
      <c r="Q5777" s="17">
        <f ca="1">IF(P5777="0-90d",0,IF(P5777="91-180d",INDEX(Assumptions!$F$8:$F$12,MATCH(B5777,Assumptions!$A$8:$A$12,0)),IF(P5777="181-365d",INDEX(Assumptions!$G$8:$G$12,MATCH(B5777,Assumptions!$A$8:$A$12,0)),INDEX(Assumptions!$H$8:$H$12,MATCH(B5777,Assumptions!$A$8:$A$12,0)))))</f>
        <v>0.15</v>
      </c>
      <c r="R5777" s="14">
        <f t="shared" ca="1" si="635"/>
        <v>330548668.65719998</v>
      </c>
      <c r="S5777" s="14">
        <f t="shared" ca="1" si="636"/>
        <v>1873109122.3908</v>
      </c>
      <c r="T5777" s="11" t="s">
        <v>25</v>
      </c>
      <c r="U5777" s="18" t="s">
        <v>26</v>
      </c>
    </row>
    <row r="5778" spans="1:21" ht="15" customHeight="1" x14ac:dyDescent="0.15">
      <c r="A5778" s="10" t="s">
        <v>5826</v>
      </c>
      <c r="B5778" s="11" t="s">
        <v>22</v>
      </c>
      <c r="C5778" s="11" t="s">
        <v>23</v>
      </c>
      <c r="D5778" s="12">
        <v>46089</v>
      </c>
      <c r="E5778" s="11">
        <v>372</v>
      </c>
      <c r="F5778" s="11" t="s">
        <v>24</v>
      </c>
      <c r="G5778" s="13">
        <v>35337.68</v>
      </c>
      <c r="H5778" s="14">
        <f t="shared" si="630"/>
        <v>13145616.960000001</v>
      </c>
      <c r="I5778" s="14">
        <f>IF(F5778="GHS",H5778,H5778*Assumptions!$B$4)</f>
        <v>141972663.16800001</v>
      </c>
      <c r="J5778" s="15" t="str">
        <f>INDEX(Assumptions!$B$8:$B$12,MATCH(B5778,Assumptions!$A$8:$A$12,0))</f>
        <v>FIFO</v>
      </c>
      <c r="K5778" s="16">
        <f>G5778/(1-INDEX(Assumptions!$D$8:$D$12,MATCH(B5778,Assumptions!$A$8:$A$12,0)))</f>
        <v>43094.731707317071</v>
      </c>
      <c r="L5778" s="16">
        <f t="shared" si="631"/>
        <v>1060.1304</v>
      </c>
      <c r="M5778" s="16">
        <f t="shared" si="632"/>
        <v>2154.7365853658534</v>
      </c>
      <c r="N5778" s="14">
        <f>E5778*(K5778-L5778-M5778)*IF(F5778="GHS",1,Assumptions!$B$4)</f>
        <v>160221344.50691122</v>
      </c>
      <c r="O5778" s="15">
        <f t="shared" ca="1" si="633"/>
        <v>197</v>
      </c>
      <c r="P5778" s="15" t="str">
        <f t="shared" ca="1" si="634"/>
        <v>181-365d</v>
      </c>
      <c r="Q5778" s="17">
        <f ca="1">IF(P5778="0-90d",0,IF(P5778="91-180d",INDEX(Assumptions!$F$8:$F$12,MATCH(B5778,Assumptions!$A$8:$A$12,0)),IF(P5778="181-365d",INDEX(Assumptions!$G$8:$G$12,MATCH(B5778,Assumptions!$A$8:$A$12,0)),INDEX(Assumptions!$H$8:$H$12,MATCH(B5778,Assumptions!$A$8:$A$12,0)))))</f>
        <v>0.15</v>
      </c>
      <c r="R5778" s="14">
        <f t="shared" ca="1" si="635"/>
        <v>21295899.475200001</v>
      </c>
      <c r="S5778" s="14">
        <f t="shared" ca="1" si="636"/>
        <v>120676763.69280002</v>
      </c>
      <c r="T5778" s="11" t="s">
        <v>25</v>
      </c>
      <c r="U5778" s="18" t="s">
        <v>26</v>
      </c>
    </row>
    <row r="5779" spans="1:21" ht="15" customHeight="1" x14ac:dyDescent="0.15">
      <c r="A5779" s="10" t="s">
        <v>5827</v>
      </c>
      <c r="B5779" s="11" t="s">
        <v>31</v>
      </c>
      <c r="C5779" s="11" t="s">
        <v>76</v>
      </c>
      <c r="D5779" s="12">
        <v>45885</v>
      </c>
      <c r="E5779" s="11">
        <v>2900</v>
      </c>
      <c r="F5779" s="11" t="s">
        <v>33</v>
      </c>
      <c r="G5779" s="13">
        <v>1049.04</v>
      </c>
      <c r="H5779" s="14">
        <f t="shared" si="630"/>
        <v>3042216</v>
      </c>
      <c r="I5779" s="14">
        <f>IF(F5779="GHS",H5779,H5779*Assumptions!$B$4)</f>
        <v>3042216</v>
      </c>
      <c r="J5779" s="15" t="str">
        <f>INDEX(Assumptions!$B$8:$B$12,MATCH(B5779,Assumptions!$A$8:$A$12,0))</f>
        <v>Weighted Average</v>
      </c>
      <c r="K5779" s="16">
        <f>G5779/(1-INDEX(Assumptions!$D$8:$D$12,MATCH(B5779,Assumptions!$A$8:$A$12,0)))</f>
        <v>1457</v>
      </c>
      <c r="L5779" s="16">
        <f t="shared" si="631"/>
        <v>31.471199999999996</v>
      </c>
      <c r="M5779" s="16">
        <f t="shared" si="632"/>
        <v>72.850000000000009</v>
      </c>
      <c r="N5779" s="14">
        <f>E5779*(K5779-L5779-M5779)*IF(F5779="GHS",1,Assumptions!$B$4)</f>
        <v>3922768.5200000005</v>
      </c>
      <c r="O5779" s="15">
        <f t="shared" ca="1" si="633"/>
        <v>401</v>
      </c>
      <c r="P5779" s="15" t="str">
        <f t="shared" ca="1" si="634"/>
        <v>365d+</v>
      </c>
      <c r="Q5779" s="17">
        <f ca="1">IF(P5779="0-90d",0,IF(P5779="91-180d",INDEX(Assumptions!$F$8:$F$12,MATCH(B5779,Assumptions!$A$8:$A$12,0)),IF(P5779="181-365d",INDEX(Assumptions!$G$8:$G$12,MATCH(B5779,Assumptions!$A$8:$A$12,0)),INDEX(Assumptions!$H$8:$H$12,MATCH(B5779,Assumptions!$A$8:$A$12,0)))))</f>
        <v>0.6</v>
      </c>
      <c r="R5779" s="14">
        <f t="shared" ca="1" si="635"/>
        <v>1825329.5999999999</v>
      </c>
      <c r="S5779" s="14">
        <f t="shared" ca="1" si="636"/>
        <v>1216886.4000000001</v>
      </c>
      <c r="T5779" s="11" t="s">
        <v>25</v>
      </c>
      <c r="U5779" s="18" t="s">
        <v>26</v>
      </c>
    </row>
    <row r="5780" spans="1:21" ht="15" customHeight="1" x14ac:dyDescent="0.15">
      <c r="A5780" s="10" t="s">
        <v>5828</v>
      </c>
      <c r="B5780" s="11" t="s">
        <v>28</v>
      </c>
      <c r="C5780" s="11" t="s">
        <v>55</v>
      </c>
      <c r="D5780" s="12">
        <v>45738</v>
      </c>
      <c r="E5780" s="11">
        <v>524</v>
      </c>
      <c r="F5780" s="11" t="s">
        <v>24</v>
      </c>
      <c r="G5780" s="13">
        <v>5704.03</v>
      </c>
      <c r="H5780" s="14">
        <f t="shared" si="630"/>
        <v>2988911.7199999997</v>
      </c>
      <c r="I5780" s="14">
        <f>IF(F5780="GHS",H5780,H5780*Assumptions!$B$4)</f>
        <v>32280246.575999998</v>
      </c>
      <c r="J5780" s="15" t="str">
        <f>INDEX(Assumptions!$B$8:$B$12,MATCH(B5780,Assumptions!$A$8:$A$12,0))</f>
        <v>Fair Value Less Costs to Sell</v>
      </c>
      <c r="K5780" s="16">
        <f>G5780/(1-INDEX(Assumptions!$D$8:$D$12,MATCH(B5780,Assumptions!$A$8:$A$12,0)))</f>
        <v>6481.8522727272721</v>
      </c>
      <c r="L5780" s="16">
        <f t="shared" si="631"/>
        <v>171.12089999999998</v>
      </c>
      <c r="M5780" s="16">
        <f t="shared" si="632"/>
        <v>324.09261363636364</v>
      </c>
      <c r="N5780" s="14">
        <f>E5780*(K5780-L5780-M5780)*IF(F5780="GHS",1,Assumptions!$B$4)</f>
        <v>33879586.065447278</v>
      </c>
      <c r="O5780" s="15">
        <f t="shared" ca="1" si="633"/>
        <v>548</v>
      </c>
      <c r="P5780" s="15" t="str">
        <f t="shared" ca="1" si="634"/>
        <v>365d+</v>
      </c>
      <c r="Q5780" s="17">
        <f ca="1">IF(P5780="0-90d",0,IF(P5780="91-180d",INDEX(Assumptions!$F$8:$F$12,MATCH(B5780,Assumptions!$A$8:$A$12,0)),IF(P5780="181-365d",INDEX(Assumptions!$G$8:$G$12,MATCH(B5780,Assumptions!$A$8:$A$12,0)),INDEX(Assumptions!$H$8:$H$12,MATCH(B5780,Assumptions!$A$8:$A$12,0)))))</f>
        <v>0.4</v>
      </c>
      <c r="R5780" s="14">
        <f t="shared" ca="1" si="635"/>
        <v>12912098.6304</v>
      </c>
      <c r="S5780" s="14">
        <f t="shared" si="636"/>
        <v>0</v>
      </c>
      <c r="T5780" s="11" t="s">
        <v>39</v>
      </c>
      <c r="U5780" s="18" t="s">
        <v>26</v>
      </c>
    </row>
    <row r="5781" spans="1:21" ht="15" customHeight="1" x14ac:dyDescent="0.15">
      <c r="A5781" s="10" t="s">
        <v>5829</v>
      </c>
      <c r="B5781" s="11" t="s">
        <v>28</v>
      </c>
      <c r="C5781" s="11" t="s">
        <v>35</v>
      </c>
      <c r="D5781" s="12">
        <v>45858</v>
      </c>
      <c r="E5781" s="11">
        <v>4299</v>
      </c>
      <c r="F5781" s="11" t="s">
        <v>24</v>
      </c>
      <c r="G5781" s="13">
        <v>4292.08</v>
      </c>
      <c r="H5781" s="14">
        <f t="shared" si="630"/>
        <v>18451651.919999998</v>
      </c>
      <c r="I5781" s="14">
        <f>IF(F5781="GHS",H5781,H5781*Assumptions!$B$4)</f>
        <v>199277840.736</v>
      </c>
      <c r="J5781" s="15" t="str">
        <f>INDEX(Assumptions!$B$8:$B$12,MATCH(B5781,Assumptions!$A$8:$A$12,0))</f>
        <v>Fair Value Less Costs to Sell</v>
      </c>
      <c r="K5781" s="16">
        <f>G5781/(1-INDEX(Assumptions!$D$8:$D$12,MATCH(B5781,Assumptions!$A$8:$A$12,0)))</f>
        <v>4877.363636363636</v>
      </c>
      <c r="L5781" s="16">
        <f t="shared" si="631"/>
        <v>128.76239999999999</v>
      </c>
      <c r="M5781" s="16">
        <f t="shared" si="632"/>
        <v>243.86818181818182</v>
      </c>
      <c r="N5781" s="14">
        <f>E5781*(K5781-L5781-M5781)*IF(F5781="GHS",1,Assumptions!$B$4)</f>
        <v>209151151.93610182</v>
      </c>
      <c r="O5781" s="15">
        <f t="shared" ca="1" si="633"/>
        <v>428</v>
      </c>
      <c r="P5781" s="15" t="str">
        <f t="shared" ca="1" si="634"/>
        <v>365d+</v>
      </c>
      <c r="Q5781" s="17">
        <f ca="1">IF(P5781="0-90d",0,IF(P5781="91-180d",INDEX(Assumptions!$F$8:$F$12,MATCH(B5781,Assumptions!$A$8:$A$12,0)),IF(P5781="181-365d",INDEX(Assumptions!$G$8:$G$12,MATCH(B5781,Assumptions!$A$8:$A$12,0)),INDEX(Assumptions!$H$8:$H$12,MATCH(B5781,Assumptions!$A$8:$A$12,0)))))</f>
        <v>0.4</v>
      </c>
      <c r="R5781" s="14">
        <f t="shared" ca="1" si="635"/>
        <v>79711136.294400007</v>
      </c>
      <c r="S5781" s="14">
        <f t="shared" ca="1" si="636"/>
        <v>119566704.44159999</v>
      </c>
      <c r="T5781" s="11" t="s">
        <v>25</v>
      </c>
      <c r="U5781" s="18" t="s">
        <v>36</v>
      </c>
    </row>
    <row r="5782" spans="1:21" ht="15" customHeight="1" x14ac:dyDescent="0.15">
      <c r="A5782" s="10" t="s">
        <v>5830</v>
      </c>
      <c r="B5782" s="11" t="s">
        <v>28</v>
      </c>
      <c r="C5782" s="11" t="s">
        <v>35</v>
      </c>
      <c r="D5782" s="12">
        <v>46051</v>
      </c>
      <c r="E5782" s="11">
        <v>4899</v>
      </c>
      <c r="F5782" s="11" t="s">
        <v>24</v>
      </c>
      <c r="G5782" s="13">
        <v>6400.42</v>
      </c>
      <c r="H5782" s="14">
        <f t="shared" si="630"/>
        <v>31355657.580000002</v>
      </c>
      <c r="I5782" s="14">
        <f>IF(F5782="GHS",H5782,H5782*Assumptions!$B$4)</f>
        <v>338641101.86400002</v>
      </c>
      <c r="J5782" s="15" t="str">
        <f>INDEX(Assumptions!$B$8:$B$12,MATCH(B5782,Assumptions!$A$8:$A$12,0))</f>
        <v>Fair Value Less Costs to Sell</v>
      </c>
      <c r="K5782" s="16">
        <f>G5782/(1-INDEX(Assumptions!$D$8:$D$12,MATCH(B5782,Assumptions!$A$8:$A$12,0)))</f>
        <v>7273.204545454546</v>
      </c>
      <c r="L5782" s="16">
        <f t="shared" si="631"/>
        <v>192.01259999999999</v>
      </c>
      <c r="M5782" s="16">
        <f t="shared" si="632"/>
        <v>363.6602272727273</v>
      </c>
      <c r="N5782" s="14">
        <f>E5782*(K5782-L5782-M5782)*IF(F5782="GHS",1,Assumptions!$B$4)</f>
        <v>355419229.18362552</v>
      </c>
      <c r="O5782" s="15">
        <f t="shared" ca="1" si="633"/>
        <v>235</v>
      </c>
      <c r="P5782" s="15" t="str">
        <f t="shared" ca="1" si="634"/>
        <v>181-365d</v>
      </c>
      <c r="Q5782" s="17">
        <f ca="1">IF(P5782="0-90d",0,IF(P5782="91-180d",INDEX(Assumptions!$F$8:$F$12,MATCH(B5782,Assumptions!$A$8:$A$12,0)),IF(P5782="181-365d",INDEX(Assumptions!$G$8:$G$12,MATCH(B5782,Assumptions!$A$8:$A$12,0)),INDEX(Assumptions!$H$8:$H$12,MATCH(B5782,Assumptions!$A$8:$A$12,0)))))</f>
        <v>0.1</v>
      </c>
      <c r="R5782" s="14">
        <f t="shared" ca="1" si="635"/>
        <v>33864110.186400004</v>
      </c>
      <c r="S5782" s="14">
        <f t="shared" ca="1" si="636"/>
        <v>304776991.67760003</v>
      </c>
      <c r="T5782" s="11" t="s">
        <v>25</v>
      </c>
      <c r="U5782" s="18" t="s">
        <v>36</v>
      </c>
    </row>
    <row r="5783" spans="1:21" ht="15" customHeight="1" x14ac:dyDescent="0.15">
      <c r="A5783" s="10" t="s">
        <v>5831</v>
      </c>
      <c r="B5783" s="11" t="s">
        <v>41</v>
      </c>
      <c r="C5783" s="11" t="s">
        <v>115</v>
      </c>
      <c r="D5783" s="12">
        <v>46218</v>
      </c>
      <c r="E5783" s="11">
        <v>2252</v>
      </c>
      <c r="F5783" s="11" t="s">
        <v>33</v>
      </c>
      <c r="G5783" s="13">
        <v>376.03</v>
      </c>
      <c r="H5783" s="14">
        <f t="shared" si="630"/>
        <v>846819.55999999994</v>
      </c>
      <c r="I5783" s="14">
        <f>IF(F5783="GHS",H5783,H5783*Assumptions!$B$4)</f>
        <v>846819.55999999994</v>
      </c>
      <c r="J5783" s="15" t="str">
        <f>INDEX(Assumptions!$B$8:$B$12,MATCH(B5783,Assumptions!$A$8:$A$12,0))</f>
        <v>Weighted Average</v>
      </c>
      <c r="K5783" s="16">
        <f>G5783/(1-INDEX(Assumptions!$D$8:$D$12,MATCH(B5783,Assumptions!$A$8:$A$12,0)))</f>
        <v>578.5076923076922</v>
      </c>
      <c r="L5783" s="16">
        <f t="shared" si="631"/>
        <v>11.280899999999999</v>
      </c>
      <c r="M5783" s="16">
        <f t="shared" si="632"/>
        <v>28.925384615384612</v>
      </c>
      <c r="N5783" s="14">
        <f>E5783*(K5783-L5783-M5783)*IF(F5783="GHS",1,Assumptions!$B$4)</f>
        <v>1212254.7701230769</v>
      </c>
      <c r="O5783" s="15">
        <f t="shared" ca="1" si="633"/>
        <v>68</v>
      </c>
      <c r="P5783" s="15" t="str">
        <f t="shared" ca="1" si="634"/>
        <v>0-90d</v>
      </c>
      <c r="Q5783" s="17">
        <f ca="1">IF(P5783="0-90d",0,IF(P5783="91-180d",INDEX(Assumptions!$F$8:$F$12,MATCH(B5783,Assumptions!$A$8:$A$12,0)),IF(P5783="181-365d",INDEX(Assumptions!$G$8:$G$12,MATCH(B5783,Assumptions!$A$8:$A$12,0)),INDEX(Assumptions!$H$8:$H$12,MATCH(B5783,Assumptions!$A$8:$A$12,0)))))</f>
        <v>0</v>
      </c>
      <c r="R5783" s="14">
        <f t="shared" ca="1" si="635"/>
        <v>0</v>
      </c>
      <c r="S5783" s="14">
        <f t="shared" ca="1" si="636"/>
        <v>846819.55999999994</v>
      </c>
      <c r="T5783" s="11" t="s">
        <v>25</v>
      </c>
      <c r="U5783" s="18" t="s">
        <v>36</v>
      </c>
    </row>
    <row r="5784" spans="1:21" ht="15" customHeight="1" x14ac:dyDescent="0.15">
      <c r="A5784" s="10" t="s">
        <v>5832</v>
      </c>
      <c r="B5784" s="11" t="s">
        <v>41</v>
      </c>
      <c r="C5784" s="11" t="s">
        <v>115</v>
      </c>
      <c r="D5784" s="12">
        <v>46223</v>
      </c>
      <c r="E5784" s="11">
        <v>471</v>
      </c>
      <c r="F5784" s="11" t="s">
        <v>33</v>
      </c>
      <c r="G5784" s="13">
        <v>355.85</v>
      </c>
      <c r="H5784" s="14">
        <f t="shared" si="630"/>
        <v>167605.35</v>
      </c>
      <c r="I5784" s="14">
        <f>IF(F5784="GHS",H5784,H5784*Assumptions!$B$4)</f>
        <v>167605.35</v>
      </c>
      <c r="J5784" s="15" t="str">
        <f>INDEX(Assumptions!$B$8:$B$12,MATCH(B5784,Assumptions!$A$8:$A$12,0))</f>
        <v>Weighted Average</v>
      </c>
      <c r="K5784" s="16">
        <f>G5784/(1-INDEX(Assumptions!$D$8:$D$12,MATCH(B5784,Assumptions!$A$8:$A$12,0)))</f>
        <v>547.46153846153845</v>
      </c>
      <c r="L5784" s="16">
        <f t="shared" si="631"/>
        <v>10.6755</v>
      </c>
      <c r="M5784" s="16">
        <f t="shared" si="632"/>
        <v>27.373076923076923</v>
      </c>
      <c r="N5784" s="14">
        <f>E5784*(K5784-L5784-M5784)*IF(F5784="GHS",1,Assumptions!$B$4)</f>
        <v>239933.50488461539</v>
      </c>
      <c r="O5784" s="15">
        <f t="shared" ca="1" si="633"/>
        <v>63</v>
      </c>
      <c r="P5784" s="15" t="str">
        <f t="shared" ca="1" si="634"/>
        <v>0-90d</v>
      </c>
      <c r="Q5784" s="17">
        <f ca="1">IF(P5784="0-90d",0,IF(P5784="91-180d",INDEX(Assumptions!$F$8:$F$12,MATCH(B5784,Assumptions!$A$8:$A$12,0)),IF(P5784="181-365d",INDEX(Assumptions!$G$8:$G$12,MATCH(B5784,Assumptions!$A$8:$A$12,0)),INDEX(Assumptions!$H$8:$H$12,MATCH(B5784,Assumptions!$A$8:$A$12,0)))))</f>
        <v>0</v>
      </c>
      <c r="R5784" s="14">
        <f t="shared" ca="1" si="635"/>
        <v>0</v>
      </c>
      <c r="S5784" s="14">
        <f t="shared" ca="1" si="636"/>
        <v>167605.35</v>
      </c>
      <c r="T5784" s="11" t="s">
        <v>25</v>
      </c>
      <c r="U5784" s="18" t="s">
        <v>26</v>
      </c>
    </row>
    <row r="5785" spans="1:21" ht="15" customHeight="1" x14ac:dyDescent="0.15">
      <c r="A5785" s="10" t="s">
        <v>5833</v>
      </c>
      <c r="B5785" s="11" t="s">
        <v>41</v>
      </c>
      <c r="C5785" s="11" t="s">
        <v>49</v>
      </c>
      <c r="D5785" s="12">
        <v>45809</v>
      </c>
      <c r="E5785" s="11">
        <v>3517</v>
      </c>
      <c r="F5785" s="11" t="s">
        <v>33</v>
      </c>
      <c r="G5785" s="13">
        <v>122.2</v>
      </c>
      <c r="H5785" s="14">
        <f t="shared" si="630"/>
        <v>429777.4</v>
      </c>
      <c r="I5785" s="14">
        <f>IF(F5785="GHS",H5785,H5785*Assumptions!$B$4)</f>
        <v>429777.4</v>
      </c>
      <c r="J5785" s="15" t="str">
        <f>INDEX(Assumptions!$B$8:$B$12,MATCH(B5785,Assumptions!$A$8:$A$12,0))</f>
        <v>Weighted Average</v>
      </c>
      <c r="K5785" s="16">
        <f>G5785/(1-INDEX(Assumptions!$D$8:$D$12,MATCH(B5785,Assumptions!$A$8:$A$12,0)))</f>
        <v>188</v>
      </c>
      <c r="L5785" s="16">
        <f t="shared" si="631"/>
        <v>3.6659999999999999</v>
      </c>
      <c r="M5785" s="16">
        <f t="shared" si="632"/>
        <v>9.4</v>
      </c>
      <c r="N5785" s="14">
        <f>E5785*(K5785-L5785-M5785)*IF(F5785="GHS",1,Assumptions!$B$4)</f>
        <v>615242.87800000003</v>
      </c>
      <c r="O5785" s="15">
        <f t="shared" ca="1" si="633"/>
        <v>477</v>
      </c>
      <c r="P5785" s="15" t="str">
        <f t="shared" ca="1" si="634"/>
        <v>365d+</v>
      </c>
      <c r="Q5785" s="17">
        <f ca="1">IF(P5785="0-90d",0,IF(P5785="91-180d",INDEX(Assumptions!$F$8:$F$12,MATCH(B5785,Assumptions!$A$8:$A$12,0)),IF(P5785="181-365d",INDEX(Assumptions!$G$8:$G$12,MATCH(B5785,Assumptions!$A$8:$A$12,0)),INDEX(Assumptions!$H$8:$H$12,MATCH(B5785,Assumptions!$A$8:$A$12,0)))))</f>
        <v>0.8</v>
      </c>
      <c r="R5785" s="14">
        <f t="shared" ca="1" si="635"/>
        <v>343821.92000000004</v>
      </c>
      <c r="S5785" s="14">
        <f t="shared" ca="1" si="636"/>
        <v>85955.479999999981</v>
      </c>
      <c r="T5785" s="11" t="s">
        <v>25</v>
      </c>
      <c r="U5785" s="18" t="s">
        <v>26</v>
      </c>
    </row>
    <row r="5786" spans="1:21" ht="15" customHeight="1" x14ac:dyDescent="0.15">
      <c r="A5786" s="10" t="s">
        <v>5834</v>
      </c>
      <c r="B5786" s="11" t="s">
        <v>31</v>
      </c>
      <c r="C5786" s="11" t="s">
        <v>63</v>
      </c>
      <c r="D5786" s="12">
        <v>45924</v>
      </c>
      <c r="E5786" s="11">
        <v>11</v>
      </c>
      <c r="F5786" s="11" t="s">
        <v>33</v>
      </c>
      <c r="G5786" s="13">
        <v>2718.9</v>
      </c>
      <c r="H5786" s="14">
        <f t="shared" si="630"/>
        <v>29907.9</v>
      </c>
      <c r="I5786" s="14">
        <f>IF(F5786="GHS",H5786,H5786*Assumptions!$B$4)</f>
        <v>29907.9</v>
      </c>
      <c r="J5786" s="15" t="str">
        <f>INDEX(Assumptions!$B$8:$B$12,MATCH(B5786,Assumptions!$A$8:$A$12,0))</f>
        <v>Weighted Average</v>
      </c>
      <c r="K5786" s="16">
        <f>G5786/(1-INDEX(Assumptions!$D$8:$D$12,MATCH(B5786,Assumptions!$A$8:$A$12,0)))</f>
        <v>3776.2500000000005</v>
      </c>
      <c r="L5786" s="16">
        <f t="shared" si="631"/>
        <v>81.566999999999993</v>
      </c>
      <c r="M5786" s="16">
        <f t="shared" si="632"/>
        <v>188.81250000000003</v>
      </c>
      <c r="N5786" s="14">
        <f>E5786*(K5786-L5786-M5786)*IF(F5786="GHS",1,Assumptions!$B$4)</f>
        <v>38564.575500000006</v>
      </c>
      <c r="O5786" s="15">
        <f t="shared" ca="1" si="633"/>
        <v>362</v>
      </c>
      <c r="P5786" s="15" t="str">
        <f t="shared" ca="1" si="634"/>
        <v>181-365d</v>
      </c>
      <c r="Q5786" s="17">
        <f ca="1">IF(P5786="0-90d",0,IF(P5786="91-180d",INDEX(Assumptions!$F$8:$F$12,MATCH(B5786,Assumptions!$A$8:$A$12,0)),IF(P5786="181-365d",INDEX(Assumptions!$G$8:$G$12,MATCH(B5786,Assumptions!$A$8:$A$12,0)),INDEX(Assumptions!$H$8:$H$12,MATCH(B5786,Assumptions!$A$8:$A$12,0)))))</f>
        <v>0.2</v>
      </c>
      <c r="R5786" s="14">
        <f t="shared" ca="1" si="635"/>
        <v>5981.5800000000008</v>
      </c>
      <c r="S5786" s="14">
        <f t="shared" ca="1" si="636"/>
        <v>23926.32</v>
      </c>
      <c r="T5786" s="11" t="s">
        <v>25</v>
      </c>
      <c r="U5786" s="18" t="s">
        <v>26</v>
      </c>
    </row>
    <row r="5787" spans="1:21" ht="15" customHeight="1" x14ac:dyDescent="0.15">
      <c r="A5787" s="10" t="s">
        <v>5835</v>
      </c>
      <c r="B5787" s="11" t="s">
        <v>31</v>
      </c>
      <c r="C5787" s="11" t="s">
        <v>32</v>
      </c>
      <c r="D5787" s="12">
        <v>46220</v>
      </c>
      <c r="E5787" s="11">
        <v>152</v>
      </c>
      <c r="F5787" s="11" t="s">
        <v>33</v>
      </c>
      <c r="G5787" s="13">
        <v>1427.76</v>
      </c>
      <c r="H5787" s="14">
        <f t="shared" si="630"/>
        <v>217019.51999999999</v>
      </c>
      <c r="I5787" s="14">
        <f>IF(F5787="GHS",H5787,H5787*Assumptions!$B$4)</f>
        <v>217019.51999999999</v>
      </c>
      <c r="J5787" s="15" t="str">
        <f>INDEX(Assumptions!$B$8:$B$12,MATCH(B5787,Assumptions!$A$8:$A$12,0))</f>
        <v>Weighted Average</v>
      </c>
      <c r="K5787" s="16">
        <f>G5787/(1-INDEX(Assumptions!$D$8:$D$12,MATCH(B5787,Assumptions!$A$8:$A$12,0)))</f>
        <v>1983</v>
      </c>
      <c r="L5787" s="16">
        <f t="shared" si="631"/>
        <v>42.832799999999999</v>
      </c>
      <c r="M5787" s="16">
        <f t="shared" si="632"/>
        <v>99.15</v>
      </c>
      <c r="N5787" s="14">
        <f>E5787*(K5787-L5787-M5787)*IF(F5787="GHS",1,Assumptions!$B$4)</f>
        <v>279834.61440000002</v>
      </c>
      <c r="O5787" s="15">
        <f t="shared" ca="1" si="633"/>
        <v>66</v>
      </c>
      <c r="P5787" s="15" t="str">
        <f t="shared" ca="1" si="634"/>
        <v>0-90d</v>
      </c>
      <c r="Q5787" s="17">
        <f ca="1">IF(P5787="0-90d",0,IF(P5787="91-180d",INDEX(Assumptions!$F$8:$F$12,MATCH(B5787,Assumptions!$A$8:$A$12,0)),IF(P5787="181-365d",INDEX(Assumptions!$G$8:$G$12,MATCH(B5787,Assumptions!$A$8:$A$12,0)),INDEX(Assumptions!$H$8:$H$12,MATCH(B5787,Assumptions!$A$8:$A$12,0)))))</f>
        <v>0</v>
      </c>
      <c r="R5787" s="14">
        <f t="shared" ca="1" si="635"/>
        <v>0</v>
      </c>
      <c r="S5787" s="14">
        <f t="shared" ca="1" si="636"/>
        <v>217019.51999999999</v>
      </c>
      <c r="T5787" s="11" t="s">
        <v>25</v>
      </c>
      <c r="U5787" s="18" t="s">
        <v>26</v>
      </c>
    </row>
    <row r="5788" spans="1:21" ht="15" customHeight="1" x14ac:dyDescent="0.15">
      <c r="A5788" s="10" t="s">
        <v>5836</v>
      </c>
      <c r="B5788" s="11" t="s">
        <v>41</v>
      </c>
      <c r="C5788" s="11" t="s">
        <v>44</v>
      </c>
      <c r="D5788" s="12">
        <v>46049</v>
      </c>
      <c r="E5788" s="11">
        <v>3905</v>
      </c>
      <c r="F5788" s="11" t="s">
        <v>33</v>
      </c>
      <c r="G5788" s="13">
        <v>215.53</v>
      </c>
      <c r="H5788" s="14">
        <f t="shared" si="630"/>
        <v>841644.65</v>
      </c>
      <c r="I5788" s="14">
        <f>IF(F5788="GHS",H5788,H5788*Assumptions!$B$4)</f>
        <v>841644.65</v>
      </c>
      <c r="J5788" s="15" t="str">
        <f>INDEX(Assumptions!$B$8:$B$12,MATCH(B5788,Assumptions!$A$8:$A$12,0))</f>
        <v>Weighted Average</v>
      </c>
      <c r="K5788" s="16">
        <f>G5788/(1-INDEX(Assumptions!$D$8:$D$12,MATCH(B5788,Assumptions!$A$8:$A$12,0)))</f>
        <v>331.58461538461535</v>
      </c>
      <c r="L5788" s="16">
        <f t="shared" si="631"/>
        <v>6.4658999999999995</v>
      </c>
      <c r="M5788" s="16">
        <f t="shared" si="632"/>
        <v>16.579230769230769</v>
      </c>
      <c r="N5788" s="14">
        <f>E5788*(K5788-L5788-M5788)*IF(F5788="GHS",1,Assumptions!$B$4)</f>
        <v>1204846.6874230769</v>
      </c>
      <c r="O5788" s="15">
        <f t="shared" ca="1" si="633"/>
        <v>237</v>
      </c>
      <c r="P5788" s="15" t="str">
        <f t="shared" ca="1" si="634"/>
        <v>181-365d</v>
      </c>
      <c r="Q5788" s="17">
        <f ca="1">IF(P5788="0-90d",0,IF(P5788="91-180d",INDEX(Assumptions!$F$8:$F$12,MATCH(B5788,Assumptions!$A$8:$A$12,0)),IF(P5788="181-365d",INDEX(Assumptions!$G$8:$G$12,MATCH(B5788,Assumptions!$A$8:$A$12,0)),INDEX(Assumptions!$H$8:$H$12,MATCH(B5788,Assumptions!$A$8:$A$12,0)))))</f>
        <v>0.35</v>
      </c>
      <c r="R5788" s="14">
        <f t="shared" ca="1" si="635"/>
        <v>294575.6275</v>
      </c>
      <c r="S5788" s="14">
        <f t="shared" ca="1" si="636"/>
        <v>547069.02249999996</v>
      </c>
      <c r="T5788" s="11" t="s">
        <v>25</v>
      </c>
      <c r="U5788" s="18" t="s">
        <v>26</v>
      </c>
    </row>
    <row r="5789" spans="1:21" ht="15" customHeight="1" x14ac:dyDescent="0.15">
      <c r="A5789" s="10" t="s">
        <v>5837</v>
      </c>
      <c r="B5789" s="11" t="s">
        <v>46</v>
      </c>
      <c r="C5789" s="11" t="s">
        <v>47</v>
      </c>
      <c r="D5789" s="12">
        <v>45980</v>
      </c>
      <c r="E5789" s="11">
        <v>603</v>
      </c>
      <c r="F5789" s="11" t="s">
        <v>33</v>
      </c>
      <c r="G5789" s="13">
        <v>651657.61</v>
      </c>
      <c r="H5789" s="14">
        <f t="shared" si="630"/>
        <v>392949538.82999998</v>
      </c>
      <c r="I5789" s="14">
        <f>IF(F5789="GHS",H5789,H5789*Assumptions!$B$4)</f>
        <v>392949538.82999998</v>
      </c>
      <c r="J5789" s="15" t="str">
        <f>INDEX(Assumptions!$B$8:$B$12,MATCH(B5789,Assumptions!$A$8:$A$12,0))</f>
        <v>Specific Identification</v>
      </c>
      <c r="K5789" s="16">
        <f>G5789/(1-INDEX(Assumptions!$D$8:$D$12,MATCH(B5789,Assumptions!$A$8:$A$12,0)))</f>
        <v>835458.47435897426</v>
      </c>
      <c r="L5789" s="16">
        <f t="shared" si="631"/>
        <v>19549.728299999999</v>
      </c>
      <c r="M5789" s="16">
        <f t="shared" si="632"/>
        <v>41772.923717948717</v>
      </c>
      <c r="N5789" s="14">
        <f>E5789*(K5789-L5789-M5789)*IF(F5789="GHS",1,Assumptions!$B$4)</f>
        <v>466803900.87163842</v>
      </c>
      <c r="O5789" s="15">
        <f t="shared" ca="1" si="633"/>
        <v>306</v>
      </c>
      <c r="P5789" s="15" t="str">
        <f t="shared" ca="1" si="634"/>
        <v>181-365d</v>
      </c>
      <c r="Q5789" s="17">
        <f ca="1">IF(P5789="0-90d",0,IF(P5789="91-180d",INDEX(Assumptions!$F$8:$F$12,MATCH(B5789,Assumptions!$A$8:$A$12,0)),IF(P5789="181-365d",INDEX(Assumptions!$G$8:$G$12,MATCH(B5789,Assumptions!$A$8:$A$12,0)),INDEX(Assumptions!$H$8:$H$12,MATCH(B5789,Assumptions!$A$8:$A$12,0)))))</f>
        <v>0.05</v>
      </c>
      <c r="R5789" s="14">
        <f t="shared" ca="1" si="635"/>
        <v>19647476.941500001</v>
      </c>
      <c r="S5789" s="14">
        <f t="shared" ca="1" si="636"/>
        <v>373302061.88849998</v>
      </c>
      <c r="T5789" s="11" t="s">
        <v>25</v>
      </c>
      <c r="U5789" s="18" t="s">
        <v>26</v>
      </c>
    </row>
    <row r="5790" spans="1:21" ht="15" customHeight="1" x14ac:dyDescent="0.15">
      <c r="A5790" s="10" t="s">
        <v>5838</v>
      </c>
      <c r="B5790" s="11" t="s">
        <v>46</v>
      </c>
      <c r="C5790" s="11" t="s">
        <v>52</v>
      </c>
      <c r="D5790" s="12">
        <v>46122</v>
      </c>
      <c r="E5790" s="11">
        <v>2350</v>
      </c>
      <c r="F5790" s="11" t="s">
        <v>33</v>
      </c>
      <c r="G5790" s="13">
        <v>355538.93</v>
      </c>
      <c r="H5790" s="14">
        <f t="shared" si="630"/>
        <v>835516485.5</v>
      </c>
      <c r="I5790" s="14">
        <f>IF(F5790="GHS",H5790,H5790*Assumptions!$B$4)</f>
        <v>835516485.5</v>
      </c>
      <c r="J5790" s="15" t="str">
        <f>INDEX(Assumptions!$B$8:$B$12,MATCH(B5790,Assumptions!$A$8:$A$12,0))</f>
        <v>Specific Identification</v>
      </c>
      <c r="K5790" s="16">
        <f>G5790/(1-INDEX(Assumptions!$D$8:$D$12,MATCH(B5790,Assumptions!$A$8:$A$12,0)))</f>
        <v>455819.141025641</v>
      </c>
      <c r="L5790" s="16">
        <f t="shared" si="631"/>
        <v>10666.167899999999</v>
      </c>
      <c r="M5790" s="16">
        <f t="shared" si="632"/>
        <v>22790.95705128205</v>
      </c>
      <c r="N5790" s="14">
        <f>E5790*(K5790-L5790-M5790)*IF(F5790="GHS",1,Assumptions!$B$4)</f>
        <v>992550737.77474356</v>
      </c>
      <c r="O5790" s="15">
        <f t="shared" ca="1" si="633"/>
        <v>164</v>
      </c>
      <c r="P5790" s="15" t="str">
        <f t="shared" ca="1" si="634"/>
        <v>91-180d</v>
      </c>
      <c r="Q5790" s="17">
        <f ca="1">IF(P5790="0-90d",0,IF(P5790="91-180d",INDEX(Assumptions!$F$8:$F$12,MATCH(B5790,Assumptions!$A$8:$A$12,0)),IF(P5790="181-365d",INDEX(Assumptions!$G$8:$G$12,MATCH(B5790,Assumptions!$A$8:$A$12,0)),INDEX(Assumptions!$H$8:$H$12,MATCH(B5790,Assumptions!$A$8:$A$12,0)))))</f>
        <v>0</v>
      </c>
      <c r="R5790" s="14">
        <f t="shared" ca="1" si="635"/>
        <v>0</v>
      </c>
      <c r="S5790" s="14">
        <f t="shared" ca="1" si="636"/>
        <v>835516485.5</v>
      </c>
      <c r="T5790" s="11" t="s">
        <v>25</v>
      </c>
      <c r="U5790" s="18" t="s">
        <v>26</v>
      </c>
    </row>
    <row r="5791" spans="1:21" ht="15" customHeight="1" x14ac:dyDescent="0.15">
      <c r="A5791" s="10" t="s">
        <v>5839</v>
      </c>
      <c r="B5791" s="11" t="s">
        <v>28</v>
      </c>
      <c r="C5791" s="11" t="s">
        <v>29</v>
      </c>
      <c r="D5791" s="12">
        <v>46222</v>
      </c>
      <c r="E5791" s="11">
        <v>4646</v>
      </c>
      <c r="F5791" s="11" t="s">
        <v>24</v>
      </c>
      <c r="G5791" s="13">
        <v>8480.89</v>
      </c>
      <c r="H5791" s="14">
        <f t="shared" si="630"/>
        <v>39402214.939999998</v>
      </c>
      <c r="I5791" s="14">
        <f>IF(F5791="GHS",H5791,H5791*Assumptions!$B$4)</f>
        <v>425543921.352</v>
      </c>
      <c r="J5791" s="15" t="str">
        <f>INDEX(Assumptions!$B$8:$B$12,MATCH(B5791,Assumptions!$A$8:$A$12,0))</f>
        <v>Fair Value Less Costs to Sell</v>
      </c>
      <c r="K5791" s="16">
        <f>G5791/(1-INDEX(Assumptions!$D$8:$D$12,MATCH(B5791,Assumptions!$A$8:$A$12,0)))</f>
        <v>9637.375</v>
      </c>
      <c r="L5791" s="16">
        <f t="shared" si="631"/>
        <v>254.42669999999998</v>
      </c>
      <c r="M5791" s="16">
        <f t="shared" si="632"/>
        <v>481.86875000000003</v>
      </c>
      <c r="N5791" s="14">
        <f>E5791*(K5791-L5791-M5791)*IF(F5791="GHS",1,Assumptions!$B$4)</f>
        <v>446627688.36444002</v>
      </c>
      <c r="O5791" s="15">
        <f t="shared" ca="1" si="633"/>
        <v>64</v>
      </c>
      <c r="P5791" s="15" t="str">
        <f t="shared" ca="1" si="634"/>
        <v>0-90d</v>
      </c>
      <c r="Q5791" s="17">
        <f ca="1">IF(P5791="0-90d",0,IF(P5791="91-180d",INDEX(Assumptions!$F$8:$F$12,MATCH(B5791,Assumptions!$A$8:$A$12,0)),IF(P5791="181-365d",INDEX(Assumptions!$G$8:$G$12,MATCH(B5791,Assumptions!$A$8:$A$12,0)),INDEX(Assumptions!$H$8:$H$12,MATCH(B5791,Assumptions!$A$8:$A$12,0)))))</f>
        <v>0</v>
      </c>
      <c r="R5791" s="14">
        <f t="shared" ca="1" si="635"/>
        <v>0</v>
      </c>
      <c r="S5791" s="14">
        <f t="shared" ca="1" si="636"/>
        <v>425543921.352</v>
      </c>
      <c r="T5791" s="11" t="s">
        <v>25</v>
      </c>
      <c r="U5791" s="18" t="s">
        <v>26</v>
      </c>
    </row>
    <row r="5792" spans="1:21" ht="15" customHeight="1" x14ac:dyDescent="0.15">
      <c r="A5792" s="10" t="s">
        <v>5840</v>
      </c>
      <c r="B5792" s="11" t="s">
        <v>31</v>
      </c>
      <c r="C5792" s="11" t="s">
        <v>76</v>
      </c>
      <c r="D5792" s="12">
        <v>46093</v>
      </c>
      <c r="E5792" s="11">
        <v>2713</v>
      </c>
      <c r="F5792" s="11" t="s">
        <v>33</v>
      </c>
      <c r="G5792" s="13">
        <v>1949.3</v>
      </c>
      <c r="H5792" s="14">
        <f t="shared" si="630"/>
        <v>5288450.8999999994</v>
      </c>
      <c r="I5792" s="14">
        <f>IF(F5792="GHS",H5792,H5792*Assumptions!$B$4)</f>
        <v>5288450.8999999994</v>
      </c>
      <c r="J5792" s="15" t="str">
        <f>INDEX(Assumptions!$B$8:$B$12,MATCH(B5792,Assumptions!$A$8:$A$12,0))</f>
        <v>Weighted Average</v>
      </c>
      <c r="K5792" s="16">
        <f>G5792/(1-INDEX(Assumptions!$D$8:$D$12,MATCH(B5792,Assumptions!$A$8:$A$12,0)))</f>
        <v>2707.3611111111113</v>
      </c>
      <c r="L5792" s="16">
        <f t="shared" si="631"/>
        <v>58.478999999999999</v>
      </c>
      <c r="M5792" s="16">
        <f t="shared" si="632"/>
        <v>135.36805555555557</v>
      </c>
      <c r="N5792" s="14">
        <f>E5792*(K5792-L5792-M5792)*IF(F5792="GHS",1,Assumptions!$B$4)</f>
        <v>6819163.6327222232</v>
      </c>
      <c r="O5792" s="15">
        <f t="shared" ca="1" si="633"/>
        <v>193</v>
      </c>
      <c r="P5792" s="15" t="str">
        <f t="shared" ca="1" si="634"/>
        <v>181-365d</v>
      </c>
      <c r="Q5792" s="17">
        <f ca="1">IF(P5792="0-90d",0,IF(P5792="91-180d",INDEX(Assumptions!$F$8:$F$12,MATCH(B5792,Assumptions!$A$8:$A$12,0)),IF(P5792="181-365d",INDEX(Assumptions!$G$8:$G$12,MATCH(B5792,Assumptions!$A$8:$A$12,0)),INDEX(Assumptions!$H$8:$H$12,MATCH(B5792,Assumptions!$A$8:$A$12,0)))))</f>
        <v>0.2</v>
      </c>
      <c r="R5792" s="14">
        <f t="shared" ca="1" si="635"/>
        <v>1057690.18</v>
      </c>
      <c r="S5792" s="14">
        <f t="shared" ca="1" si="636"/>
        <v>4230760.72</v>
      </c>
      <c r="T5792" s="11" t="s">
        <v>25</v>
      </c>
      <c r="U5792" s="18" t="s">
        <v>26</v>
      </c>
    </row>
    <row r="5793" spans="1:21" ht="15" customHeight="1" x14ac:dyDescent="0.15">
      <c r="A5793" s="10" t="s">
        <v>5841</v>
      </c>
      <c r="B5793" s="11" t="s">
        <v>22</v>
      </c>
      <c r="C5793" s="11" t="s">
        <v>23</v>
      </c>
      <c r="D5793" s="12">
        <v>45903</v>
      </c>
      <c r="E5793" s="11">
        <v>2174</v>
      </c>
      <c r="F5793" s="11" t="s">
        <v>24</v>
      </c>
      <c r="G5793" s="13">
        <v>23490.55</v>
      </c>
      <c r="H5793" s="14">
        <f t="shared" si="630"/>
        <v>51068455.699999996</v>
      </c>
      <c r="I5793" s="14">
        <f>IF(F5793="GHS",H5793,H5793*Assumptions!$B$4)</f>
        <v>551539321.55999994</v>
      </c>
      <c r="J5793" s="15" t="str">
        <f>INDEX(Assumptions!$B$8:$B$12,MATCH(B5793,Assumptions!$A$8:$A$12,0))</f>
        <v>FIFO</v>
      </c>
      <c r="K5793" s="16">
        <f>G5793/(1-INDEX(Assumptions!$D$8:$D$12,MATCH(B5793,Assumptions!$A$8:$A$12,0)))</f>
        <v>28647.012195121948</v>
      </c>
      <c r="L5793" s="16">
        <f t="shared" si="631"/>
        <v>704.7165</v>
      </c>
      <c r="M5793" s="16">
        <f t="shared" si="632"/>
        <v>1432.3506097560976</v>
      </c>
      <c r="N5793" s="14">
        <f>E5793*(K5793-L5793-M5793)*IF(F5793="GHS",1,Assumptions!$B$4)</f>
        <v>622432302.64832199</v>
      </c>
      <c r="O5793" s="15">
        <f t="shared" ca="1" si="633"/>
        <v>383</v>
      </c>
      <c r="P5793" s="15" t="str">
        <f t="shared" ca="1" si="634"/>
        <v>365d+</v>
      </c>
      <c r="Q5793" s="17">
        <f ca="1">IF(P5793="0-90d",0,IF(P5793="91-180d",INDEX(Assumptions!$F$8:$F$12,MATCH(B5793,Assumptions!$A$8:$A$12,0)),IF(P5793="181-365d",INDEX(Assumptions!$G$8:$G$12,MATCH(B5793,Assumptions!$A$8:$A$12,0)),INDEX(Assumptions!$H$8:$H$12,MATCH(B5793,Assumptions!$A$8:$A$12,0)))))</f>
        <v>0.5</v>
      </c>
      <c r="R5793" s="14">
        <f t="shared" ca="1" si="635"/>
        <v>275769660.77999997</v>
      </c>
      <c r="S5793" s="14">
        <f t="shared" ca="1" si="636"/>
        <v>275769660.77999997</v>
      </c>
      <c r="T5793" s="11" t="s">
        <v>25</v>
      </c>
      <c r="U5793" s="18" t="s">
        <v>26</v>
      </c>
    </row>
    <row r="5794" spans="1:21" ht="15" customHeight="1" x14ac:dyDescent="0.15">
      <c r="A5794" s="10" t="s">
        <v>5842</v>
      </c>
      <c r="B5794" s="11" t="s">
        <v>46</v>
      </c>
      <c r="C5794" s="11" t="s">
        <v>52</v>
      </c>
      <c r="D5794" s="12">
        <v>46055</v>
      </c>
      <c r="E5794" s="11">
        <v>4518</v>
      </c>
      <c r="F5794" s="11" t="s">
        <v>33</v>
      </c>
      <c r="G5794" s="13">
        <v>525820.43999999994</v>
      </c>
      <c r="H5794" s="14">
        <f t="shared" si="630"/>
        <v>2375656747.9199996</v>
      </c>
      <c r="I5794" s="14">
        <f>IF(F5794="GHS",H5794,H5794*Assumptions!$B$4)</f>
        <v>2375656747.9199996</v>
      </c>
      <c r="J5794" s="15" t="str">
        <f>INDEX(Assumptions!$B$8:$B$12,MATCH(B5794,Assumptions!$A$8:$A$12,0))</f>
        <v>Specific Identification</v>
      </c>
      <c r="K5794" s="16">
        <f>G5794/(1-INDEX(Assumptions!$D$8:$D$12,MATCH(B5794,Assumptions!$A$8:$A$12,0)))</f>
        <v>674128.76923076913</v>
      </c>
      <c r="L5794" s="16">
        <f t="shared" si="631"/>
        <v>15774.613199999998</v>
      </c>
      <c r="M5794" s="16">
        <f t="shared" si="632"/>
        <v>33706.438461538455</v>
      </c>
      <c r="N5794" s="14">
        <f>E5794*(K5794-L5794-M5794)*IF(F5794="GHS",1,Assumptions!$B$4)</f>
        <v>2822158387.9777842</v>
      </c>
      <c r="O5794" s="15">
        <f t="shared" ca="1" si="633"/>
        <v>231</v>
      </c>
      <c r="P5794" s="15" t="str">
        <f t="shared" ca="1" si="634"/>
        <v>181-365d</v>
      </c>
      <c r="Q5794" s="17">
        <f ca="1">IF(P5794="0-90d",0,IF(P5794="91-180d",INDEX(Assumptions!$F$8:$F$12,MATCH(B5794,Assumptions!$A$8:$A$12,0)),IF(P5794="181-365d",INDEX(Assumptions!$G$8:$G$12,MATCH(B5794,Assumptions!$A$8:$A$12,0)),INDEX(Assumptions!$H$8:$H$12,MATCH(B5794,Assumptions!$A$8:$A$12,0)))))</f>
        <v>0.05</v>
      </c>
      <c r="R5794" s="14">
        <f t="shared" ca="1" si="635"/>
        <v>118782837.39599998</v>
      </c>
      <c r="S5794" s="14">
        <f t="shared" ca="1" si="636"/>
        <v>2256873910.5239997</v>
      </c>
      <c r="T5794" s="11" t="s">
        <v>25</v>
      </c>
      <c r="U5794" s="18" t="s">
        <v>26</v>
      </c>
    </row>
    <row r="5795" spans="1:21" ht="15" customHeight="1" x14ac:dyDescent="0.15">
      <c r="A5795" s="10" t="s">
        <v>5843</v>
      </c>
      <c r="B5795" s="11" t="s">
        <v>46</v>
      </c>
      <c r="C5795" s="11" t="s">
        <v>52</v>
      </c>
      <c r="D5795" s="12">
        <v>45863</v>
      </c>
      <c r="E5795" s="11">
        <v>4951</v>
      </c>
      <c r="F5795" s="11" t="s">
        <v>33</v>
      </c>
      <c r="G5795" s="13">
        <v>421914.59</v>
      </c>
      <c r="H5795" s="14">
        <f t="shared" si="630"/>
        <v>2088899135.0900002</v>
      </c>
      <c r="I5795" s="14">
        <f>IF(F5795="GHS",H5795,H5795*Assumptions!$B$4)</f>
        <v>2088899135.0900002</v>
      </c>
      <c r="J5795" s="15" t="str">
        <f>INDEX(Assumptions!$B$8:$B$12,MATCH(B5795,Assumptions!$A$8:$A$12,0))</f>
        <v>Specific Identification</v>
      </c>
      <c r="K5795" s="16">
        <f>G5795/(1-INDEX(Assumptions!$D$8:$D$12,MATCH(B5795,Assumptions!$A$8:$A$12,0)))</f>
        <v>540916.141025641</v>
      </c>
      <c r="L5795" s="16">
        <f t="shared" si="631"/>
        <v>12657.4377</v>
      </c>
      <c r="M5795" s="16">
        <f t="shared" si="632"/>
        <v>27045.807051282052</v>
      </c>
      <c r="N5795" s="14">
        <f>E5795*(K5795-L5795-M5795)*IF(F5795="GHS",1,Assumptions!$B$4)</f>
        <v>2481505049.4543514</v>
      </c>
      <c r="O5795" s="15">
        <f t="shared" ca="1" si="633"/>
        <v>423</v>
      </c>
      <c r="P5795" s="15" t="str">
        <f t="shared" ca="1" si="634"/>
        <v>365d+</v>
      </c>
      <c r="Q5795" s="17">
        <f ca="1">IF(P5795="0-90d",0,IF(P5795="91-180d",INDEX(Assumptions!$F$8:$F$12,MATCH(B5795,Assumptions!$A$8:$A$12,0)),IF(P5795="181-365d",INDEX(Assumptions!$G$8:$G$12,MATCH(B5795,Assumptions!$A$8:$A$12,0)),INDEX(Assumptions!$H$8:$H$12,MATCH(B5795,Assumptions!$A$8:$A$12,0)))))</f>
        <v>0.15</v>
      </c>
      <c r="R5795" s="14">
        <f t="shared" ca="1" si="635"/>
        <v>313334870.26350003</v>
      </c>
      <c r="S5795" s="14">
        <f t="shared" ca="1" si="636"/>
        <v>1775564264.8265002</v>
      </c>
      <c r="T5795" s="11" t="s">
        <v>25</v>
      </c>
      <c r="U5795" s="18" t="s">
        <v>36</v>
      </c>
    </row>
    <row r="5796" spans="1:21" ht="15" customHeight="1" x14ac:dyDescent="0.15">
      <c r="A5796" s="10" t="s">
        <v>5844</v>
      </c>
      <c r="B5796" s="11" t="s">
        <v>31</v>
      </c>
      <c r="C5796" s="11" t="s">
        <v>32</v>
      </c>
      <c r="D5796" s="12">
        <v>46159</v>
      </c>
      <c r="E5796" s="11">
        <v>1908</v>
      </c>
      <c r="F5796" s="11" t="s">
        <v>33</v>
      </c>
      <c r="G5796" s="13">
        <v>3154.18</v>
      </c>
      <c r="H5796" s="14">
        <f t="shared" si="630"/>
        <v>6018175.4399999995</v>
      </c>
      <c r="I5796" s="14">
        <f>IF(F5796="GHS",H5796,H5796*Assumptions!$B$4)</f>
        <v>6018175.4399999995</v>
      </c>
      <c r="J5796" s="15" t="str">
        <f>INDEX(Assumptions!$B$8:$B$12,MATCH(B5796,Assumptions!$A$8:$A$12,0))</f>
        <v>Weighted Average</v>
      </c>
      <c r="K5796" s="16">
        <f>G5796/(1-INDEX(Assumptions!$D$8:$D$12,MATCH(B5796,Assumptions!$A$8:$A$12,0)))</f>
        <v>4380.8055555555557</v>
      </c>
      <c r="L5796" s="16">
        <f t="shared" si="631"/>
        <v>94.625399999999985</v>
      </c>
      <c r="M5796" s="16">
        <f t="shared" si="632"/>
        <v>219.04027777777779</v>
      </c>
      <c r="N5796" s="14">
        <f>E5796*(K5796-L5796-M5796)*IF(F5796="GHS",1,Assumptions!$B$4)</f>
        <v>7760102.8868000004</v>
      </c>
      <c r="O5796" s="15">
        <f t="shared" ca="1" si="633"/>
        <v>127</v>
      </c>
      <c r="P5796" s="15" t="str">
        <f t="shared" ca="1" si="634"/>
        <v>91-180d</v>
      </c>
      <c r="Q5796" s="17">
        <f ca="1">IF(P5796="0-90d",0,IF(P5796="91-180d",INDEX(Assumptions!$F$8:$F$12,MATCH(B5796,Assumptions!$A$8:$A$12,0)),IF(P5796="181-365d",INDEX(Assumptions!$G$8:$G$12,MATCH(B5796,Assumptions!$A$8:$A$12,0)),INDEX(Assumptions!$H$8:$H$12,MATCH(B5796,Assumptions!$A$8:$A$12,0)))))</f>
        <v>0.05</v>
      </c>
      <c r="R5796" s="14">
        <f t="shared" ca="1" si="635"/>
        <v>300908.772</v>
      </c>
      <c r="S5796" s="14">
        <f t="shared" ca="1" si="636"/>
        <v>5717266.6679999996</v>
      </c>
      <c r="T5796" s="11" t="s">
        <v>25</v>
      </c>
      <c r="U5796" s="18" t="s">
        <v>26</v>
      </c>
    </row>
    <row r="5797" spans="1:21" ht="15" customHeight="1" x14ac:dyDescent="0.15">
      <c r="A5797" s="10" t="s">
        <v>5845</v>
      </c>
      <c r="B5797" s="11" t="s">
        <v>22</v>
      </c>
      <c r="C5797" s="11" t="s">
        <v>81</v>
      </c>
      <c r="D5797" s="12">
        <v>45983</v>
      </c>
      <c r="E5797" s="11">
        <v>2574</v>
      </c>
      <c r="F5797" s="11" t="s">
        <v>24</v>
      </c>
      <c r="G5797" s="13">
        <v>49998.87</v>
      </c>
      <c r="H5797" s="14">
        <f t="shared" si="630"/>
        <v>128697091.38000001</v>
      </c>
      <c r="I5797" s="14">
        <f>IF(F5797="GHS",H5797,H5797*Assumptions!$B$4)</f>
        <v>1389928586.9040003</v>
      </c>
      <c r="J5797" s="15" t="str">
        <f>INDEX(Assumptions!$B$8:$B$12,MATCH(B5797,Assumptions!$A$8:$A$12,0))</f>
        <v>FIFO</v>
      </c>
      <c r="K5797" s="16">
        <f>G5797/(1-INDEX(Assumptions!$D$8:$D$12,MATCH(B5797,Assumptions!$A$8:$A$12,0)))</f>
        <v>60974.231707317071</v>
      </c>
      <c r="L5797" s="16">
        <f t="shared" si="631"/>
        <v>1499.9661000000001</v>
      </c>
      <c r="M5797" s="16">
        <f t="shared" si="632"/>
        <v>3048.7115853658538</v>
      </c>
      <c r="N5797" s="14">
        <f>E5797*(K5797-L5797-M5797)*IF(F5797="GHS",1,Assumptions!$B$4)</f>
        <v>1568585261.3670263</v>
      </c>
      <c r="O5797" s="15">
        <f t="shared" ca="1" si="633"/>
        <v>303</v>
      </c>
      <c r="P5797" s="15" t="str">
        <f t="shared" ca="1" si="634"/>
        <v>181-365d</v>
      </c>
      <c r="Q5797" s="17">
        <f ca="1">IF(P5797="0-90d",0,IF(P5797="91-180d",INDEX(Assumptions!$F$8:$F$12,MATCH(B5797,Assumptions!$A$8:$A$12,0)),IF(P5797="181-365d",INDEX(Assumptions!$G$8:$G$12,MATCH(B5797,Assumptions!$A$8:$A$12,0)),INDEX(Assumptions!$H$8:$H$12,MATCH(B5797,Assumptions!$A$8:$A$12,0)))))</f>
        <v>0.15</v>
      </c>
      <c r="R5797" s="14">
        <f t="shared" ca="1" si="635"/>
        <v>208489288.03560004</v>
      </c>
      <c r="S5797" s="14">
        <f t="shared" ca="1" si="636"/>
        <v>1181439298.8684003</v>
      </c>
      <c r="T5797" s="11" t="s">
        <v>25</v>
      </c>
      <c r="U5797" s="18" t="s">
        <v>26</v>
      </c>
    </row>
    <row r="5798" spans="1:21" ht="15" customHeight="1" x14ac:dyDescent="0.15">
      <c r="A5798" s="10" t="s">
        <v>5846</v>
      </c>
      <c r="B5798" s="11" t="s">
        <v>41</v>
      </c>
      <c r="C5798" s="11" t="s">
        <v>115</v>
      </c>
      <c r="D5798" s="12">
        <v>45748</v>
      </c>
      <c r="E5798" s="11">
        <v>4668</v>
      </c>
      <c r="F5798" s="11" t="s">
        <v>33</v>
      </c>
      <c r="G5798" s="13">
        <v>662.57</v>
      </c>
      <c r="H5798" s="14">
        <f t="shared" si="630"/>
        <v>3092876.7600000002</v>
      </c>
      <c r="I5798" s="14">
        <f>IF(F5798="GHS",H5798,H5798*Assumptions!$B$4)</f>
        <v>3092876.7600000002</v>
      </c>
      <c r="J5798" s="15" t="str">
        <f>INDEX(Assumptions!$B$8:$B$12,MATCH(B5798,Assumptions!$A$8:$A$12,0))</f>
        <v>Weighted Average</v>
      </c>
      <c r="K5798" s="16">
        <f>G5798/(1-INDEX(Assumptions!$D$8:$D$12,MATCH(B5798,Assumptions!$A$8:$A$12,0)))</f>
        <v>1019.3384615384616</v>
      </c>
      <c r="L5798" s="16">
        <f t="shared" si="631"/>
        <v>19.877100000000002</v>
      </c>
      <c r="M5798" s="16">
        <f t="shared" si="632"/>
        <v>50.966923076923081</v>
      </c>
      <c r="N5798" s="14">
        <f>E5798*(K5798-L5798-M5798)*IF(F5798="GHS",1,Assumptions!$B$4)</f>
        <v>4427572.0387384621</v>
      </c>
      <c r="O5798" s="15">
        <f t="shared" ca="1" si="633"/>
        <v>538</v>
      </c>
      <c r="P5798" s="15" t="str">
        <f t="shared" ca="1" si="634"/>
        <v>365d+</v>
      </c>
      <c r="Q5798" s="17">
        <f ca="1">IF(P5798="0-90d",0,IF(P5798="91-180d",INDEX(Assumptions!$F$8:$F$12,MATCH(B5798,Assumptions!$A$8:$A$12,0)),IF(P5798="181-365d",INDEX(Assumptions!$G$8:$G$12,MATCH(B5798,Assumptions!$A$8:$A$12,0)),INDEX(Assumptions!$H$8:$H$12,MATCH(B5798,Assumptions!$A$8:$A$12,0)))))</f>
        <v>0.8</v>
      </c>
      <c r="R5798" s="14">
        <f t="shared" ca="1" si="635"/>
        <v>2474301.4080000003</v>
      </c>
      <c r="S5798" s="14">
        <f t="shared" si="636"/>
        <v>0</v>
      </c>
      <c r="T5798" s="11" t="s">
        <v>39</v>
      </c>
      <c r="U5798" s="18" t="s">
        <v>26</v>
      </c>
    </row>
    <row r="5799" spans="1:21" ht="15" customHeight="1" x14ac:dyDescent="0.15">
      <c r="A5799" s="10" t="s">
        <v>5847</v>
      </c>
      <c r="B5799" s="11" t="s">
        <v>41</v>
      </c>
      <c r="C5799" s="11" t="s">
        <v>42</v>
      </c>
      <c r="D5799" s="12">
        <v>45800</v>
      </c>
      <c r="E5799" s="11">
        <v>347</v>
      </c>
      <c r="F5799" s="11" t="s">
        <v>33</v>
      </c>
      <c r="G5799" s="13">
        <v>351.54</v>
      </c>
      <c r="H5799" s="14">
        <f t="shared" si="630"/>
        <v>121984.38</v>
      </c>
      <c r="I5799" s="14">
        <f>IF(F5799="GHS",H5799,H5799*Assumptions!$B$4)</f>
        <v>121984.38</v>
      </c>
      <c r="J5799" s="15" t="str">
        <f>INDEX(Assumptions!$B$8:$B$12,MATCH(B5799,Assumptions!$A$8:$A$12,0))</f>
        <v>Weighted Average</v>
      </c>
      <c r="K5799" s="16">
        <f>G5799/(1-INDEX(Assumptions!$D$8:$D$12,MATCH(B5799,Assumptions!$A$8:$A$12,0)))</f>
        <v>540.83076923076919</v>
      </c>
      <c r="L5799" s="16">
        <f t="shared" si="631"/>
        <v>10.546200000000001</v>
      </c>
      <c r="M5799" s="16">
        <f t="shared" si="632"/>
        <v>27.041538461538462</v>
      </c>
      <c r="N5799" s="14">
        <f>E5799*(K5799-L5799-M5799)*IF(F5799="GHS",1,Assumptions!$B$4)</f>
        <v>174625.33167692306</v>
      </c>
      <c r="O5799" s="15">
        <f t="shared" ca="1" si="633"/>
        <v>486</v>
      </c>
      <c r="P5799" s="15" t="str">
        <f t="shared" ca="1" si="634"/>
        <v>365d+</v>
      </c>
      <c r="Q5799" s="17">
        <f ca="1">IF(P5799="0-90d",0,IF(P5799="91-180d",INDEX(Assumptions!$F$8:$F$12,MATCH(B5799,Assumptions!$A$8:$A$12,0)),IF(P5799="181-365d",INDEX(Assumptions!$G$8:$G$12,MATCH(B5799,Assumptions!$A$8:$A$12,0)),INDEX(Assumptions!$H$8:$H$12,MATCH(B5799,Assumptions!$A$8:$A$12,0)))))</f>
        <v>0.8</v>
      </c>
      <c r="R5799" s="14">
        <f t="shared" ca="1" si="635"/>
        <v>97587.504000000015</v>
      </c>
      <c r="S5799" s="14">
        <f t="shared" ca="1" si="636"/>
        <v>24396.875999999989</v>
      </c>
      <c r="T5799" s="11" t="s">
        <v>25</v>
      </c>
      <c r="U5799" s="18" t="s">
        <v>26</v>
      </c>
    </row>
    <row r="5800" spans="1:21" ht="15" customHeight="1" x14ac:dyDescent="0.15">
      <c r="A5800" s="10" t="s">
        <v>5848</v>
      </c>
      <c r="B5800" s="11" t="s">
        <v>28</v>
      </c>
      <c r="C5800" s="11" t="s">
        <v>38</v>
      </c>
      <c r="D5800" s="12">
        <v>46196</v>
      </c>
      <c r="E5800" s="11">
        <v>1076</v>
      </c>
      <c r="F5800" s="11" t="s">
        <v>24</v>
      </c>
      <c r="G5800" s="13">
        <v>3978.23</v>
      </c>
      <c r="H5800" s="14">
        <f t="shared" si="630"/>
        <v>4280575.4800000004</v>
      </c>
      <c r="I5800" s="14">
        <f>IF(F5800="GHS",H5800,H5800*Assumptions!$B$4)</f>
        <v>46230215.184000008</v>
      </c>
      <c r="J5800" s="15" t="str">
        <f>INDEX(Assumptions!$B$8:$B$12,MATCH(B5800,Assumptions!$A$8:$A$12,0))</f>
        <v>Fair Value Less Costs to Sell</v>
      </c>
      <c r="K5800" s="16">
        <f>G5800/(1-INDEX(Assumptions!$D$8:$D$12,MATCH(B5800,Assumptions!$A$8:$A$12,0)))</f>
        <v>4520.715909090909</v>
      </c>
      <c r="L5800" s="16">
        <f t="shared" si="631"/>
        <v>119.34689999999999</v>
      </c>
      <c r="M5800" s="16">
        <f t="shared" si="632"/>
        <v>226.03579545454545</v>
      </c>
      <c r="N5800" s="14">
        <f>E5800*(K5800-L5800-M5800)*IF(F5800="GHS",1,Assumptions!$B$4)</f>
        <v>48520712.209025465</v>
      </c>
      <c r="O5800" s="15">
        <f t="shared" ca="1" si="633"/>
        <v>90</v>
      </c>
      <c r="P5800" s="15" t="str">
        <f t="shared" ca="1" si="634"/>
        <v>0-90d</v>
      </c>
      <c r="Q5800" s="17">
        <f ca="1">IF(P5800="0-90d",0,IF(P5800="91-180d",INDEX(Assumptions!$F$8:$F$12,MATCH(B5800,Assumptions!$A$8:$A$12,0)),IF(P5800="181-365d",INDEX(Assumptions!$G$8:$G$12,MATCH(B5800,Assumptions!$A$8:$A$12,0)),INDEX(Assumptions!$H$8:$H$12,MATCH(B5800,Assumptions!$A$8:$A$12,0)))))</f>
        <v>0</v>
      </c>
      <c r="R5800" s="14">
        <f t="shared" ca="1" si="635"/>
        <v>0</v>
      </c>
      <c r="S5800" s="14">
        <f t="shared" ca="1" si="636"/>
        <v>46230215.184000008</v>
      </c>
      <c r="T5800" s="11" t="s">
        <v>25</v>
      </c>
      <c r="U5800" s="18" t="s">
        <v>26</v>
      </c>
    </row>
    <row r="5801" spans="1:21" ht="15" customHeight="1" x14ac:dyDescent="0.15">
      <c r="A5801" s="10" t="s">
        <v>5849</v>
      </c>
      <c r="B5801" s="11" t="s">
        <v>41</v>
      </c>
      <c r="C5801" s="11" t="s">
        <v>42</v>
      </c>
      <c r="D5801" s="12">
        <v>46131</v>
      </c>
      <c r="E5801" s="11">
        <v>1541</v>
      </c>
      <c r="F5801" s="11" t="s">
        <v>33</v>
      </c>
      <c r="G5801" s="13">
        <v>598.61</v>
      </c>
      <c r="H5801" s="14">
        <f t="shared" si="630"/>
        <v>922458.01</v>
      </c>
      <c r="I5801" s="14">
        <f>IF(F5801="GHS",H5801,H5801*Assumptions!$B$4)</f>
        <v>922458.01</v>
      </c>
      <c r="J5801" s="15" t="str">
        <f>INDEX(Assumptions!$B$8:$B$12,MATCH(B5801,Assumptions!$A$8:$A$12,0))</f>
        <v>Weighted Average</v>
      </c>
      <c r="K5801" s="16">
        <f>G5801/(1-INDEX(Assumptions!$D$8:$D$12,MATCH(B5801,Assumptions!$A$8:$A$12,0)))</f>
        <v>920.93846153846152</v>
      </c>
      <c r="L5801" s="16">
        <f t="shared" si="631"/>
        <v>17.958300000000001</v>
      </c>
      <c r="M5801" s="16">
        <f t="shared" si="632"/>
        <v>46.046923076923079</v>
      </c>
      <c r="N5801" s="14">
        <f>E5801*(K5801-L5801-M5801)*IF(F5801="GHS",1,Assumptions!$B$4)</f>
        <v>1320534.1204692307</v>
      </c>
      <c r="O5801" s="15">
        <f t="shared" ca="1" si="633"/>
        <v>155</v>
      </c>
      <c r="P5801" s="15" t="str">
        <f t="shared" ca="1" si="634"/>
        <v>91-180d</v>
      </c>
      <c r="Q5801" s="17">
        <f ca="1">IF(P5801="0-90d",0,IF(P5801="91-180d",INDEX(Assumptions!$F$8:$F$12,MATCH(B5801,Assumptions!$A$8:$A$12,0)),IF(P5801="181-365d",INDEX(Assumptions!$G$8:$G$12,MATCH(B5801,Assumptions!$A$8:$A$12,0)),INDEX(Assumptions!$H$8:$H$12,MATCH(B5801,Assumptions!$A$8:$A$12,0)))))</f>
        <v>0.1</v>
      </c>
      <c r="R5801" s="14">
        <f t="shared" ca="1" si="635"/>
        <v>92245.801000000007</v>
      </c>
      <c r="S5801" s="14">
        <f t="shared" ca="1" si="636"/>
        <v>830212.20900000003</v>
      </c>
      <c r="T5801" s="11" t="s">
        <v>25</v>
      </c>
      <c r="U5801" s="18" t="s">
        <v>26</v>
      </c>
    </row>
    <row r="5802" spans="1:21" ht="15" customHeight="1" x14ac:dyDescent="0.15">
      <c r="A5802" s="10" t="s">
        <v>5850</v>
      </c>
      <c r="B5802" s="11" t="s">
        <v>28</v>
      </c>
      <c r="C5802" s="11" t="s">
        <v>55</v>
      </c>
      <c r="D5802" s="12">
        <v>45738</v>
      </c>
      <c r="E5802" s="11">
        <v>1014</v>
      </c>
      <c r="F5802" s="11" t="s">
        <v>24</v>
      </c>
      <c r="G5802" s="13">
        <v>9047.9500000000007</v>
      </c>
      <c r="H5802" s="14">
        <f t="shared" si="630"/>
        <v>9174621.3000000007</v>
      </c>
      <c r="I5802" s="14">
        <f>IF(F5802="GHS",H5802,H5802*Assumptions!$B$4)</f>
        <v>99085910.040000021</v>
      </c>
      <c r="J5802" s="15" t="str">
        <f>INDEX(Assumptions!$B$8:$B$12,MATCH(B5802,Assumptions!$A$8:$A$12,0))</f>
        <v>Fair Value Less Costs to Sell</v>
      </c>
      <c r="K5802" s="16">
        <f>G5802/(1-INDEX(Assumptions!$D$8:$D$12,MATCH(B5802,Assumptions!$A$8:$A$12,0)))</f>
        <v>10281.761363636364</v>
      </c>
      <c r="L5802" s="16">
        <f t="shared" si="631"/>
        <v>271.43850000000003</v>
      </c>
      <c r="M5802" s="16">
        <f t="shared" si="632"/>
        <v>514.08806818181824</v>
      </c>
      <c r="N5802" s="14">
        <f>E5802*(K5802-L5802-M5802)*IF(F5802="GHS",1,Assumptions!$B$4)</f>
        <v>103995166.49198183</v>
      </c>
      <c r="O5802" s="15">
        <f t="shared" ca="1" si="633"/>
        <v>548</v>
      </c>
      <c r="P5802" s="15" t="str">
        <f t="shared" ca="1" si="634"/>
        <v>365d+</v>
      </c>
      <c r="Q5802" s="17">
        <f ca="1">IF(P5802="0-90d",0,IF(P5802="91-180d",INDEX(Assumptions!$F$8:$F$12,MATCH(B5802,Assumptions!$A$8:$A$12,0)),IF(P5802="181-365d",INDEX(Assumptions!$G$8:$G$12,MATCH(B5802,Assumptions!$A$8:$A$12,0)),INDEX(Assumptions!$H$8:$H$12,MATCH(B5802,Assumptions!$A$8:$A$12,0)))))</f>
        <v>0.4</v>
      </c>
      <c r="R5802" s="14">
        <f t="shared" ca="1" si="635"/>
        <v>39634364.01600001</v>
      </c>
      <c r="S5802" s="14">
        <f t="shared" ca="1" si="636"/>
        <v>59451546.024000011</v>
      </c>
      <c r="T5802" s="11" t="s">
        <v>25</v>
      </c>
      <c r="U5802" s="18" t="s">
        <v>36</v>
      </c>
    </row>
    <row r="5803" spans="1:21" ht="15" customHeight="1" x14ac:dyDescent="0.15">
      <c r="A5803" s="10" t="s">
        <v>5851</v>
      </c>
      <c r="B5803" s="11" t="s">
        <v>41</v>
      </c>
      <c r="C5803" s="11" t="s">
        <v>44</v>
      </c>
      <c r="D5803" s="12">
        <v>46182</v>
      </c>
      <c r="E5803" s="11">
        <v>1731</v>
      </c>
      <c r="F5803" s="11" t="s">
        <v>33</v>
      </c>
      <c r="G5803" s="13">
        <v>1440</v>
      </c>
      <c r="H5803" s="14">
        <f t="shared" si="630"/>
        <v>2492640</v>
      </c>
      <c r="I5803" s="14">
        <f>IF(F5803="GHS",H5803,H5803*Assumptions!$B$4)</f>
        <v>2492640</v>
      </c>
      <c r="J5803" s="15" t="str">
        <f>INDEX(Assumptions!$B$8:$B$12,MATCH(B5803,Assumptions!$A$8:$A$12,0))</f>
        <v>Weighted Average</v>
      </c>
      <c r="K5803" s="16">
        <f>G5803/(1-INDEX(Assumptions!$D$8:$D$12,MATCH(B5803,Assumptions!$A$8:$A$12,0)))</f>
        <v>2215.3846153846152</v>
      </c>
      <c r="L5803" s="16">
        <f t="shared" si="631"/>
        <v>43.199999999999996</v>
      </c>
      <c r="M5803" s="16">
        <f t="shared" si="632"/>
        <v>110.76923076923077</v>
      </c>
      <c r="N5803" s="14">
        <f>E5803*(K5803-L5803-M5803)*IF(F5803="GHS",1,Assumptions!$B$4)</f>
        <v>3568310.0307692303</v>
      </c>
      <c r="O5803" s="15">
        <f t="shared" ca="1" si="633"/>
        <v>104</v>
      </c>
      <c r="P5803" s="15" t="str">
        <f t="shared" ca="1" si="634"/>
        <v>91-180d</v>
      </c>
      <c r="Q5803" s="17">
        <f ca="1">IF(P5803="0-90d",0,IF(P5803="91-180d",INDEX(Assumptions!$F$8:$F$12,MATCH(B5803,Assumptions!$A$8:$A$12,0)),IF(P5803="181-365d",INDEX(Assumptions!$G$8:$G$12,MATCH(B5803,Assumptions!$A$8:$A$12,0)),INDEX(Assumptions!$H$8:$H$12,MATCH(B5803,Assumptions!$A$8:$A$12,0)))))</f>
        <v>0.1</v>
      </c>
      <c r="R5803" s="14">
        <f t="shared" ca="1" si="635"/>
        <v>249264</v>
      </c>
      <c r="S5803" s="14">
        <f t="shared" si="636"/>
        <v>0</v>
      </c>
      <c r="T5803" s="11" t="s">
        <v>39</v>
      </c>
      <c r="U5803" s="18" t="s">
        <v>26</v>
      </c>
    </row>
    <row r="5804" spans="1:21" ht="15" customHeight="1" x14ac:dyDescent="0.15">
      <c r="A5804" s="10" t="s">
        <v>5852</v>
      </c>
      <c r="B5804" s="11" t="s">
        <v>41</v>
      </c>
      <c r="C5804" s="11" t="s">
        <v>42</v>
      </c>
      <c r="D5804" s="12">
        <v>45831</v>
      </c>
      <c r="E5804" s="11">
        <v>1705</v>
      </c>
      <c r="F5804" s="11" t="s">
        <v>33</v>
      </c>
      <c r="G5804" s="13">
        <v>376.9</v>
      </c>
      <c r="H5804" s="14">
        <f t="shared" si="630"/>
        <v>642614.5</v>
      </c>
      <c r="I5804" s="14">
        <f>IF(F5804="GHS",H5804,H5804*Assumptions!$B$4)</f>
        <v>642614.5</v>
      </c>
      <c r="J5804" s="15" t="str">
        <f>INDEX(Assumptions!$B$8:$B$12,MATCH(B5804,Assumptions!$A$8:$A$12,0))</f>
        <v>Weighted Average</v>
      </c>
      <c r="K5804" s="16">
        <f>G5804/(1-INDEX(Assumptions!$D$8:$D$12,MATCH(B5804,Assumptions!$A$8:$A$12,0)))</f>
        <v>579.84615384615381</v>
      </c>
      <c r="L5804" s="16">
        <f t="shared" si="631"/>
        <v>11.306999999999999</v>
      </c>
      <c r="M5804" s="16">
        <f t="shared" si="632"/>
        <v>28.992307692307691</v>
      </c>
      <c r="N5804" s="14">
        <f>E5804*(K5804-L5804-M5804)*IF(F5804="GHS",1,Assumptions!$B$4)</f>
        <v>919927.37269230757</v>
      </c>
      <c r="O5804" s="15">
        <f t="shared" ca="1" si="633"/>
        <v>455</v>
      </c>
      <c r="P5804" s="15" t="str">
        <f t="shared" ca="1" si="634"/>
        <v>365d+</v>
      </c>
      <c r="Q5804" s="17">
        <f ca="1">IF(P5804="0-90d",0,IF(P5804="91-180d",INDEX(Assumptions!$F$8:$F$12,MATCH(B5804,Assumptions!$A$8:$A$12,0)),IF(P5804="181-365d",INDEX(Assumptions!$G$8:$G$12,MATCH(B5804,Assumptions!$A$8:$A$12,0)),INDEX(Assumptions!$H$8:$H$12,MATCH(B5804,Assumptions!$A$8:$A$12,0)))))</f>
        <v>0.8</v>
      </c>
      <c r="R5804" s="14">
        <f t="shared" ca="1" si="635"/>
        <v>514091.60000000003</v>
      </c>
      <c r="S5804" s="14">
        <f t="shared" ca="1" si="636"/>
        <v>128522.89999999997</v>
      </c>
      <c r="T5804" s="11" t="s">
        <v>25</v>
      </c>
      <c r="U5804" s="18" t="s">
        <v>26</v>
      </c>
    </row>
    <row r="5805" spans="1:21" ht="15" customHeight="1" x14ac:dyDescent="0.15">
      <c r="A5805" s="10" t="s">
        <v>5853</v>
      </c>
      <c r="B5805" s="11" t="s">
        <v>22</v>
      </c>
      <c r="C5805" s="11" t="s">
        <v>81</v>
      </c>
      <c r="D5805" s="12">
        <v>46017</v>
      </c>
      <c r="E5805" s="11">
        <v>863</v>
      </c>
      <c r="F5805" s="11" t="s">
        <v>24</v>
      </c>
      <c r="G5805" s="13">
        <v>38061.07</v>
      </c>
      <c r="H5805" s="14">
        <f t="shared" si="630"/>
        <v>32846703.41</v>
      </c>
      <c r="I5805" s="14">
        <f>IF(F5805="GHS",H5805,H5805*Assumptions!$B$4)</f>
        <v>354744396.82800001</v>
      </c>
      <c r="J5805" s="15" t="str">
        <f>INDEX(Assumptions!$B$8:$B$12,MATCH(B5805,Assumptions!$A$8:$A$12,0))</f>
        <v>FIFO</v>
      </c>
      <c r="K5805" s="16">
        <f>G5805/(1-INDEX(Assumptions!$D$8:$D$12,MATCH(B5805,Assumptions!$A$8:$A$12,0)))</f>
        <v>46415.939024390238</v>
      </c>
      <c r="L5805" s="16">
        <f t="shared" si="631"/>
        <v>1141.8320999999999</v>
      </c>
      <c r="M5805" s="16">
        <f t="shared" si="632"/>
        <v>2320.7969512195118</v>
      </c>
      <c r="N5805" s="14">
        <f>E5805*(K5805-L5805-M5805)*IF(F5805="GHS",1,Assumptions!$B$4)</f>
        <v>400342030.2739405</v>
      </c>
      <c r="O5805" s="15">
        <f t="shared" ca="1" si="633"/>
        <v>269</v>
      </c>
      <c r="P5805" s="15" t="str">
        <f t="shared" ca="1" si="634"/>
        <v>181-365d</v>
      </c>
      <c r="Q5805" s="17">
        <f ca="1">IF(P5805="0-90d",0,IF(P5805="91-180d",INDEX(Assumptions!$F$8:$F$12,MATCH(B5805,Assumptions!$A$8:$A$12,0)),IF(P5805="181-365d",INDEX(Assumptions!$G$8:$G$12,MATCH(B5805,Assumptions!$A$8:$A$12,0)),INDEX(Assumptions!$H$8:$H$12,MATCH(B5805,Assumptions!$A$8:$A$12,0)))))</f>
        <v>0.15</v>
      </c>
      <c r="R5805" s="14">
        <f t="shared" ca="1" si="635"/>
        <v>53211659.5242</v>
      </c>
      <c r="S5805" s="14">
        <f t="shared" ca="1" si="636"/>
        <v>301532737.30379999</v>
      </c>
      <c r="T5805" s="11" t="s">
        <v>25</v>
      </c>
      <c r="U5805" s="18" t="s">
        <v>26</v>
      </c>
    </row>
    <row r="5806" spans="1:21" ht="15" customHeight="1" x14ac:dyDescent="0.15">
      <c r="A5806" s="10" t="s">
        <v>5854</v>
      </c>
      <c r="B5806" s="11" t="s">
        <v>31</v>
      </c>
      <c r="C5806" s="11" t="s">
        <v>63</v>
      </c>
      <c r="D5806" s="12">
        <v>45891</v>
      </c>
      <c r="E5806" s="11">
        <v>1902</v>
      </c>
      <c r="F5806" s="11" t="s">
        <v>33</v>
      </c>
      <c r="G5806" s="13">
        <v>5084.57</v>
      </c>
      <c r="H5806" s="14">
        <f t="shared" si="630"/>
        <v>9670852.1399999987</v>
      </c>
      <c r="I5806" s="14">
        <f>IF(F5806="GHS",H5806,H5806*Assumptions!$B$4)</f>
        <v>9670852.1399999987</v>
      </c>
      <c r="J5806" s="15" t="str">
        <f>INDEX(Assumptions!$B$8:$B$12,MATCH(B5806,Assumptions!$A$8:$A$12,0))</f>
        <v>Weighted Average</v>
      </c>
      <c r="K5806" s="16">
        <f>G5806/(1-INDEX(Assumptions!$D$8:$D$12,MATCH(B5806,Assumptions!$A$8:$A$12,0)))</f>
        <v>7061.9027777777774</v>
      </c>
      <c r="L5806" s="16">
        <f t="shared" si="631"/>
        <v>152.53709999999998</v>
      </c>
      <c r="M5806" s="16">
        <f t="shared" si="632"/>
        <v>353.09513888888887</v>
      </c>
      <c r="N5806" s="14">
        <f>E5806*(K5806-L5806-M5806)*IF(F5806="GHS",1,Assumptions!$B$4)</f>
        <v>12470026.564966667</v>
      </c>
      <c r="O5806" s="15">
        <f t="shared" ca="1" si="633"/>
        <v>395</v>
      </c>
      <c r="P5806" s="15" t="str">
        <f t="shared" ca="1" si="634"/>
        <v>365d+</v>
      </c>
      <c r="Q5806" s="17">
        <f ca="1">IF(P5806="0-90d",0,IF(P5806="91-180d",INDEX(Assumptions!$F$8:$F$12,MATCH(B5806,Assumptions!$A$8:$A$12,0)),IF(P5806="181-365d",INDEX(Assumptions!$G$8:$G$12,MATCH(B5806,Assumptions!$A$8:$A$12,0)),INDEX(Assumptions!$H$8:$H$12,MATCH(B5806,Assumptions!$A$8:$A$12,0)))))</f>
        <v>0.6</v>
      </c>
      <c r="R5806" s="14">
        <f t="shared" ca="1" si="635"/>
        <v>5802511.2839999991</v>
      </c>
      <c r="S5806" s="14">
        <f t="shared" ca="1" si="636"/>
        <v>3868340.8559999997</v>
      </c>
      <c r="T5806" s="11" t="s">
        <v>25</v>
      </c>
      <c r="U5806" s="18" t="s">
        <v>26</v>
      </c>
    </row>
    <row r="5807" spans="1:21" ht="15" customHeight="1" x14ac:dyDescent="0.15">
      <c r="A5807" s="10" t="s">
        <v>5855</v>
      </c>
      <c r="B5807" s="11" t="s">
        <v>22</v>
      </c>
      <c r="C5807" s="11" t="s">
        <v>81</v>
      </c>
      <c r="D5807" s="12">
        <v>45949</v>
      </c>
      <c r="E5807" s="11">
        <v>4998</v>
      </c>
      <c r="F5807" s="11" t="s">
        <v>24</v>
      </c>
      <c r="G5807" s="13">
        <v>25869.360000000001</v>
      </c>
      <c r="H5807" s="14">
        <f t="shared" si="630"/>
        <v>129295061.28</v>
      </c>
      <c r="I5807" s="14">
        <f>IF(F5807="GHS",H5807,H5807*Assumptions!$B$4)</f>
        <v>1396386661.8240001</v>
      </c>
      <c r="J5807" s="15" t="str">
        <f>INDEX(Assumptions!$B$8:$B$12,MATCH(B5807,Assumptions!$A$8:$A$12,0))</f>
        <v>FIFO</v>
      </c>
      <c r="K5807" s="16">
        <f>G5807/(1-INDEX(Assumptions!$D$8:$D$12,MATCH(B5807,Assumptions!$A$8:$A$12,0)))</f>
        <v>31548</v>
      </c>
      <c r="L5807" s="16">
        <f t="shared" si="631"/>
        <v>776.08079999999995</v>
      </c>
      <c r="M5807" s="16">
        <f t="shared" si="632"/>
        <v>1577.4</v>
      </c>
      <c r="N5807" s="14">
        <f>E5807*(K5807-L5807-M5807)*IF(F5807="GHS",1,Assumptions!$B$4)</f>
        <v>1575873435.1852801</v>
      </c>
      <c r="O5807" s="15">
        <f t="shared" ca="1" si="633"/>
        <v>337</v>
      </c>
      <c r="P5807" s="15" t="str">
        <f t="shared" ca="1" si="634"/>
        <v>181-365d</v>
      </c>
      <c r="Q5807" s="17">
        <f ca="1">IF(P5807="0-90d",0,IF(P5807="91-180d",INDEX(Assumptions!$F$8:$F$12,MATCH(B5807,Assumptions!$A$8:$A$12,0)),IF(P5807="181-365d",INDEX(Assumptions!$G$8:$G$12,MATCH(B5807,Assumptions!$A$8:$A$12,0)),INDEX(Assumptions!$H$8:$H$12,MATCH(B5807,Assumptions!$A$8:$A$12,0)))))</f>
        <v>0.15</v>
      </c>
      <c r="R5807" s="14">
        <f t="shared" ca="1" si="635"/>
        <v>209457999.27360001</v>
      </c>
      <c r="S5807" s="14">
        <f t="shared" ca="1" si="636"/>
        <v>1186928662.5504</v>
      </c>
      <c r="T5807" s="11" t="s">
        <v>25</v>
      </c>
      <c r="U5807" s="18" t="s">
        <v>26</v>
      </c>
    </row>
    <row r="5808" spans="1:21" ht="15" customHeight="1" x14ac:dyDescent="0.15">
      <c r="A5808" s="10" t="s">
        <v>5856</v>
      </c>
      <c r="B5808" s="11" t="s">
        <v>31</v>
      </c>
      <c r="C5808" s="11" t="s">
        <v>76</v>
      </c>
      <c r="D5808" s="12">
        <v>46057</v>
      </c>
      <c r="E5808" s="11">
        <v>1598</v>
      </c>
      <c r="F5808" s="11" t="s">
        <v>33</v>
      </c>
      <c r="G5808" s="13">
        <v>2245.8000000000002</v>
      </c>
      <c r="H5808" s="14">
        <f t="shared" si="630"/>
        <v>3588788.4000000004</v>
      </c>
      <c r="I5808" s="14">
        <f>IF(F5808="GHS",H5808,H5808*Assumptions!$B$4)</f>
        <v>3588788.4000000004</v>
      </c>
      <c r="J5808" s="15" t="str">
        <f>INDEX(Assumptions!$B$8:$B$12,MATCH(B5808,Assumptions!$A$8:$A$12,0))</f>
        <v>Weighted Average</v>
      </c>
      <c r="K5808" s="16">
        <f>G5808/(1-INDEX(Assumptions!$D$8:$D$12,MATCH(B5808,Assumptions!$A$8:$A$12,0)))</f>
        <v>3119.166666666667</v>
      </c>
      <c r="L5808" s="16">
        <f t="shared" si="631"/>
        <v>67.374000000000009</v>
      </c>
      <c r="M5808" s="16">
        <f t="shared" si="632"/>
        <v>155.95833333333337</v>
      </c>
      <c r="N5808" s="14">
        <f>E5808*(K5808-L5808-M5808)*IF(F5808="GHS",1,Assumptions!$B$4)</f>
        <v>4627543.2646666672</v>
      </c>
      <c r="O5808" s="15">
        <f t="shared" ca="1" si="633"/>
        <v>229</v>
      </c>
      <c r="P5808" s="15" t="str">
        <f t="shared" ca="1" si="634"/>
        <v>181-365d</v>
      </c>
      <c r="Q5808" s="17">
        <f ca="1">IF(P5808="0-90d",0,IF(P5808="91-180d",INDEX(Assumptions!$F$8:$F$12,MATCH(B5808,Assumptions!$A$8:$A$12,0)),IF(P5808="181-365d",INDEX(Assumptions!$G$8:$G$12,MATCH(B5808,Assumptions!$A$8:$A$12,0)),INDEX(Assumptions!$H$8:$H$12,MATCH(B5808,Assumptions!$A$8:$A$12,0)))))</f>
        <v>0.2</v>
      </c>
      <c r="R5808" s="14">
        <f t="shared" ca="1" si="635"/>
        <v>717757.68000000017</v>
      </c>
      <c r="S5808" s="14">
        <f t="shared" ca="1" si="636"/>
        <v>2871030.72</v>
      </c>
      <c r="T5808" s="11" t="s">
        <v>25</v>
      </c>
      <c r="U5808" s="18" t="s">
        <v>26</v>
      </c>
    </row>
    <row r="5809" spans="1:21" ht="15" customHeight="1" x14ac:dyDescent="0.15">
      <c r="A5809" s="10" t="s">
        <v>5857</v>
      </c>
      <c r="B5809" s="11" t="s">
        <v>41</v>
      </c>
      <c r="C5809" s="11" t="s">
        <v>49</v>
      </c>
      <c r="D5809" s="12">
        <v>46123</v>
      </c>
      <c r="E5809" s="11">
        <v>157</v>
      </c>
      <c r="F5809" s="11" t="s">
        <v>33</v>
      </c>
      <c r="G5809" s="13">
        <v>352.89</v>
      </c>
      <c r="H5809" s="14">
        <f t="shared" si="630"/>
        <v>55403.729999999996</v>
      </c>
      <c r="I5809" s="14">
        <f>IF(F5809="GHS",H5809,H5809*Assumptions!$B$4)</f>
        <v>55403.729999999996</v>
      </c>
      <c r="J5809" s="15" t="str">
        <f>INDEX(Assumptions!$B$8:$B$12,MATCH(B5809,Assumptions!$A$8:$A$12,0))</f>
        <v>Weighted Average</v>
      </c>
      <c r="K5809" s="16">
        <f>G5809/(1-INDEX(Assumptions!$D$8:$D$12,MATCH(B5809,Assumptions!$A$8:$A$12,0)))</f>
        <v>542.90769230769229</v>
      </c>
      <c r="L5809" s="16">
        <f t="shared" si="631"/>
        <v>10.586699999999999</v>
      </c>
      <c r="M5809" s="16">
        <f t="shared" si="632"/>
        <v>27.145384615384614</v>
      </c>
      <c r="N5809" s="14">
        <f>E5809*(K5809-L5809-M5809)*IF(F5809="GHS",1,Assumptions!$B$4)</f>
        <v>79312.570407692314</v>
      </c>
      <c r="O5809" s="15">
        <f t="shared" ca="1" si="633"/>
        <v>163</v>
      </c>
      <c r="P5809" s="15" t="str">
        <f t="shared" ca="1" si="634"/>
        <v>91-180d</v>
      </c>
      <c r="Q5809" s="17">
        <f ca="1">IF(P5809="0-90d",0,IF(P5809="91-180d",INDEX(Assumptions!$F$8:$F$12,MATCH(B5809,Assumptions!$A$8:$A$12,0)),IF(P5809="181-365d",INDEX(Assumptions!$G$8:$G$12,MATCH(B5809,Assumptions!$A$8:$A$12,0)),INDEX(Assumptions!$H$8:$H$12,MATCH(B5809,Assumptions!$A$8:$A$12,0)))))</f>
        <v>0.1</v>
      </c>
      <c r="R5809" s="14">
        <f t="shared" ca="1" si="635"/>
        <v>5540.3729999999996</v>
      </c>
      <c r="S5809" s="14">
        <f t="shared" ca="1" si="636"/>
        <v>49863.356999999996</v>
      </c>
      <c r="T5809" s="11" t="s">
        <v>25</v>
      </c>
      <c r="U5809" s="18" t="s">
        <v>36</v>
      </c>
    </row>
    <row r="5810" spans="1:21" ht="15" customHeight="1" x14ac:dyDescent="0.15">
      <c r="A5810" s="10" t="s">
        <v>5858</v>
      </c>
      <c r="B5810" s="11" t="s">
        <v>31</v>
      </c>
      <c r="C5810" s="11" t="s">
        <v>76</v>
      </c>
      <c r="D5810" s="12">
        <v>45766</v>
      </c>
      <c r="E5810" s="11">
        <v>2343</v>
      </c>
      <c r="F5810" s="11" t="s">
        <v>33</v>
      </c>
      <c r="G5810" s="13">
        <v>2747.74</v>
      </c>
      <c r="H5810" s="14">
        <f t="shared" si="630"/>
        <v>6437954.8199999994</v>
      </c>
      <c r="I5810" s="14">
        <f>IF(F5810="GHS",H5810,H5810*Assumptions!$B$4)</f>
        <v>6437954.8199999994</v>
      </c>
      <c r="J5810" s="15" t="str">
        <f>INDEX(Assumptions!$B$8:$B$12,MATCH(B5810,Assumptions!$A$8:$A$12,0))</f>
        <v>Weighted Average</v>
      </c>
      <c r="K5810" s="16">
        <f>G5810/(1-INDEX(Assumptions!$D$8:$D$12,MATCH(B5810,Assumptions!$A$8:$A$12,0)))</f>
        <v>3816.3055555555552</v>
      </c>
      <c r="L5810" s="16">
        <f t="shared" si="631"/>
        <v>82.432199999999995</v>
      </c>
      <c r="M5810" s="16">
        <f t="shared" si="632"/>
        <v>190.81527777777777</v>
      </c>
      <c r="N5810" s="14">
        <f>E5810*(K5810-L5810-M5810)*IF(F5810="GHS",1,Assumptions!$B$4)</f>
        <v>8301385.076233332</v>
      </c>
      <c r="O5810" s="15">
        <f t="shared" ca="1" si="633"/>
        <v>520</v>
      </c>
      <c r="P5810" s="15" t="str">
        <f t="shared" ca="1" si="634"/>
        <v>365d+</v>
      </c>
      <c r="Q5810" s="17">
        <f ca="1">IF(P5810="0-90d",0,IF(P5810="91-180d",INDEX(Assumptions!$F$8:$F$12,MATCH(B5810,Assumptions!$A$8:$A$12,0)),IF(P5810="181-365d",INDEX(Assumptions!$G$8:$G$12,MATCH(B5810,Assumptions!$A$8:$A$12,0)),INDEX(Assumptions!$H$8:$H$12,MATCH(B5810,Assumptions!$A$8:$A$12,0)))))</f>
        <v>0.6</v>
      </c>
      <c r="R5810" s="14">
        <f t="shared" ca="1" si="635"/>
        <v>3862772.8919999995</v>
      </c>
      <c r="S5810" s="14">
        <f t="shared" ca="1" si="636"/>
        <v>2575181.9279999998</v>
      </c>
      <c r="T5810" s="11" t="s">
        <v>25</v>
      </c>
      <c r="U5810" s="18" t="s">
        <v>36</v>
      </c>
    </row>
    <row r="5811" spans="1:21" ht="15" customHeight="1" x14ac:dyDescent="0.15">
      <c r="A5811" s="10" t="s">
        <v>5859</v>
      </c>
      <c r="B5811" s="11" t="s">
        <v>28</v>
      </c>
      <c r="C5811" s="11" t="s">
        <v>29</v>
      </c>
      <c r="D5811" s="12">
        <v>45983</v>
      </c>
      <c r="E5811" s="11">
        <v>4969</v>
      </c>
      <c r="F5811" s="11" t="s">
        <v>24</v>
      </c>
      <c r="G5811" s="13">
        <v>6514.42</v>
      </c>
      <c r="H5811" s="14">
        <f t="shared" si="630"/>
        <v>32370152.98</v>
      </c>
      <c r="I5811" s="14">
        <f>IF(F5811="GHS",H5811,H5811*Assumptions!$B$4)</f>
        <v>349597652.18400002</v>
      </c>
      <c r="J5811" s="15" t="str">
        <f>INDEX(Assumptions!$B$8:$B$12,MATCH(B5811,Assumptions!$A$8:$A$12,0))</f>
        <v>Fair Value Less Costs to Sell</v>
      </c>
      <c r="K5811" s="16">
        <f>G5811/(1-INDEX(Assumptions!$D$8:$D$12,MATCH(B5811,Assumptions!$A$8:$A$12,0)))</f>
        <v>7402.75</v>
      </c>
      <c r="L5811" s="16">
        <f t="shared" si="631"/>
        <v>195.43260000000001</v>
      </c>
      <c r="M5811" s="16">
        <f t="shared" si="632"/>
        <v>370.13750000000005</v>
      </c>
      <c r="N5811" s="14">
        <f>E5811*(K5811-L5811-M5811)*IF(F5811="GHS",1,Assumptions!$B$4)</f>
        <v>366918626.76948005</v>
      </c>
      <c r="O5811" s="15">
        <f t="shared" ca="1" si="633"/>
        <v>303</v>
      </c>
      <c r="P5811" s="15" t="str">
        <f t="shared" ca="1" si="634"/>
        <v>181-365d</v>
      </c>
      <c r="Q5811" s="17">
        <f ca="1">IF(P5811="0-90d",0,IF(P5811="91-180d",INDEX(Assumptions!$F$8:$F$12,MATCH(B5811,Assumptions!$A$8:$A$12,0)),IF(P5811="181-365d",INDEX(Assumptions!$G$8:$G$12,MATCH(B5811,Assumptions!$A$8:$A$12,0)),INDEX(Assumptions!$H$8:$H$12,MATCH(B5811,Assumptions!$A$8:$A$12,0)))))</f>
        <v>0.1</v>
      </c>
      <c r="R5811" s="14">
        <f t="shared" ca="1" si="635"/>
        <v>34959765.218400002</v>
      </c>
      <c r="S5811" s="14">
        <f t="shared" ca="1" si="636"/>
        <v>314637886.96560001</v>
      </c>
      <c r="T5811" s="11" t="s">
        <v>25</v>
      </c>
      <c r="U5811" s="18" t="s">
        <v>36</v>
      </c>
    </row>
    <row r="5812" spans="1:21" ht="15" customHeight="1" x14ac:dyDescent="0.15">
      <c r="A5812" s="10" t="s">
        <v>5860</v>
      </c>
      <c r="B5812" s="11" t="s">
        <v>22</v>
      </c>
      <c r="C5812" s="11" t="s">
        <v>23</v>
      </c>
      <c r="D5812" s="12">
        <v>46011</v>
      </c>
      <c r="E5812" s="11">
        <v>270</v>
      </c>
      <c r="F5812" s="11" t="s">
        <v>24</v>
      </c>
      <c r="G5812" s="13">
        <v>13250.42</v>
      </c>
      <c r="H5812" s="14">
        <f t="shared" si="630"/>
        <v>3577613.4</v>
      </c>
      <c r="I5812" s="14">
        <f>IF(F5812="GHS",H5812,H5812*Assumptions!$B$4)</f>
        <v>38638224.719999999</v>
      </c>
      <c r="J5812" s="15" t="str">
        <f>INDEX(Assumptions!$B$8:$B$12,MATCH(B5812,Assumptions!$A$8:$A$12,0))</f>
        <v>FIFO</v>
      </c>
      <c r="K5812" s="16">
        <f>G5812/(1-INDEX(Assumptions!$D$8:$D$12,MATCH(B5812,Assumptions!$A$8:$A$12,0)))</f>
        <v>16159.048780487803</v>
      </c>
      <c r="L5812" s="16">
        <f t="shared" si="631"/>
        <v>397.51259999999996</v>
      </c>
      <c r="M5812" s="16">
        <f t="shared" si="632"/>
        <v>807.95243902439017</v>
      </c>
      <c r="N5812" s="14">
        <f>E5812*(K5812-L5812-M5812)*IF(F5812="GHS",1,Assumptions!$B$4)</f>
        <v>43604650.190107316</v>
      </c>
      <c r="O5812" s="15">
        <f t="shared" ca="1" si="633"/>
        <v>275</v>
      </c>
      <c r="P5812" s="15" t="str">
        <f t="shared" ca="1" si="634"/>
        <v>181-365d</v>
      </c>
      <c r="Q5812" s="17">
        <f ca="1">IF(P5812="0-90d",0,IF(P5812="91-180d",INDEX(Assumptions!$F$8:$F$12,MATCH(B5812,Assumptions!$A$8:$A$12,0)),IF(P5812="181-365d",INDEX(Assumptions!$G$8:$G$12,MATCH(B5812,Assumptions!$A$8:$A$12,0)),INDEX(Assumptions!$H$8:$H$12,MATCH(B5812,Assumptions!$A$8:$A$12,0)))))</f>
        <v>0.15</v>
      </c>
      <c r="R5812" s="14">
        <f t="shared" ca="1" si="635"/>
        <v>5795733.7079999996</v>
      </c>
      <c r="S5812" s="14">
        <f t="shared" ca="1" si="636"/>
        <v>32842491.011999998</v>
      </c>
      <c r="T5812" s="11" t="s">
        <v>25</v>
      </c>
      <c r="U5812" s="18" t="s">
        <v>26</v>
      </c>
    </row>
    <row r="5813" spans="1:21" ht="15" customHeight="1" x14ac:dyDescent="0.15">
      <c r="A5813" s="10" t="s">
        <v>5861</v>
      </c>
      <c r="B5813" s="11" t="s">
        <v>41</v>
      </c>
      <c r="C5813" s="11" t="s">
        <v>49</v>
      </c>
      <c r="D5813" s="12">
        <v>46103</v>
      </c>
      <c r="E5813" s="11">
        <v>2524</v>
      </c>
      <c r="F5813" s="11" t="s">
        <v>33</v>
      </c>
      <c r="G5813" s="13">
        <v>371.46</v>
      </c>
      <c r="H5813" s="14">
        <f t="shared" si="630"/>
        <v>937565.03999999992</v>
      </c>
      <c r="I5813" s="14">
        <f>IF(F5813="GHS",H5813,H5813*Assumptions!$B$4)</f>
        <v>937565.03999999992</v>
      </c>
      <c r="J5813" s="15" t="str">
        <f>INDEX(Assumptions!$B$8:$B$12,MATCH(B5813,Assumptions!$A$8:$A$12,0))</f>
        <v>Weighted Average</v>
      </c>
      <c r="K5813" s="16">
        <f>G5813/(1-INDEX(Assumptions!$D$8:$D$12,MATCH(B5813,Assumptions!$A$8:$A$12,0)))</f>
        <v>571.47692307692307</v>
      </c>
      <c r="L5813" s="16">
        <f t="shared" si="631"/>
        <v>11.143799999999999</v>
      </c>
      <c r="M5813" s="16">
        <f t="shared" si="632"/>
        <v>28.573846153846155</v>
      </c>
      <c r="N5813" s="14">
        <f>E5813*(K5813-L5813-M5813)*IF(F5813="GHS",1,Assumptions!$B$4)</f>
        <v>1342160.4149538463</v>
      </c>
      <c r="O5813" s="15">
        <f t="shared" ca="1" si="633"/>
        <v>183</v>
      </c>
      <c r="P5813" s="15" t="str">
        <f t="shared" ca="1" si="634"/>
        <v>181-365d</v>
      </c>
      <c r="Q5813" s="17">
        <f ca="1">IF(P5813="0-90d",0,IF(P5813="91-180d",INDEX(Assumptions!$F$8:$F$12,MATCH(B5813,Assumptions!$A$8:$A$12,0)),IF(P5813="181-365d",INDEX(Assumptions!$G$8:$G$12,MATCH(B5813,Assumptions!$A$8:$A$12,0)),INDEX(Assumptions!$H$8:$H$12,MATCH(B5813,Assumptions!$A$8:$A$12,0)))))</f>
        <v>0.35</v>
      </c>
      <c r="R5813" s="14">
        <f t="shared" ca="1" si="635"/>
        <v>328147.76399999997</v>
      </c>
      <c r="S5813" s="14">
        <f t="shared" ca="1" si="636"/>
        <v>609417.27599999995</v>
      </c>
      <c r="T5813" s="11" t="s">
        <v>25</v>
      </c>
      <c r="U5813" s="18" t="s">
        <v>26</v>
      </c>
    </row>
    <row r="5814" spans="1:21" ht="15" customHeight="1" x14ac:dyDescent="0.15">
      <c r="A5814" s="10" t="s">
        <v>5862</v>
      </c>
      <c r="B5814" s="11" t="s">
        <v>31</v>
      </c>
      <c r="C5814" s="11" t="s">
        <v>32</v>
      </c>
      <c r="D5814" s="12">
        <v>45741</v>
      </c>
      <c r="E5814" s="11">
        <v>288</v>
      </c>
      <c r="F5814" s="11" t="s">
        <v>33</v>
      </c>
      <c r="G5814" s="13">
        <v>4863.3599999999997</v>
      </c>
      <c r="H5814" s="14">
        <f t="shared" si="630"/>
        <v>1400647.6799999999</v>
      </c>
      <c r="I5814" s="14">
        <f>IF(F5814="GHS",H5814,H5814*Assumptions!$B$4)</f>
        <v>1400647.6799999999</v>
      </c>
      <c r="J5814" s="15" t="str">
        <f>INDEX(Assumptions!$B$8:$B$12,MATCH(B5814,Assumptions!$A$8:$A$12,0))</f>
        <v>Weighted Average</v>
      </c>
      <c r="K5814" s="16">
        <f>G5814/(1-INDEX(Assumptions!$D$8:$D$12,MATCH(B5814,Assumptions!$A$8:$A$12,0)))</f>
        <v>6754.6666666666661</v>
      </c>
      <c r="L5814" s="16">
        <f t="shared" si="631"/>
        <v>145.90079999999998</v>
      </c>
      <c r="M5814" s="16">
        <f t="shared" si="632"/>
        <v>337.73333333333335</v>
      </c>
      <c r="N5814" s="14">
        <f>E5814*(K5814-L5814-M5814)*IF(F5814="GHS",1,Assumptions!$B$4)</f>
        <v>1806057.3695999996</v>
      </c>
      <c r="O5814" s="15">
        <f t="shared" ca="1" si="633"/>
        <v>545</v>
      </c>
      <c r="P5814" s="15" t="str">
        <f t="shared" ca="1" si="634"/>
        <v>365d+</v>
      </c>
      <c r="Q5814" s="17">
        <f ca="1">IF(P5814="0-90d",0,IF(P5814="91-180d",INDEX(Assumptions!$F$8:$F$12,MATCH(B5814,Assumptions!$A$8:$A$12,0)),IF(P5814="181-365d",INDEX(Assumptions!$G$8:$G$12,MATCH(B5814,Assumptions!$A$8:$A$12,0)),INDEX(Assumptions!$H$8:$H$12,MATCH(B5814,Assumptions!$A$8:$A$12,0)))))</f>
        <v>0.6</v>
      </c>
      <c r="R5814" s="14">
        <f t="shared" ca="1" si="635"/>
        <v>840388.60799999989</v>
      </c>
      <c r="S5814" s="14">
        <f t="shared" ca="1" si="636"/>
        <v>560259.07200000004</v>
      </c>
      <c r="T5814" s="11" t="s">
        <v>25</v>
      </c>
      <c r="U5814" s="18" t="s">
        <v>26</v>
      </c>
    </row>
    <row r="5815" spans="1:21" ht="15" customHeight="1" x14ac:dyDescent="0.15">
      <c r="A5815" s="10" t="s">
        <v>5863</v>
      </c>
      <c r="B5815" s="11" t="s">
        <v>41</v>
      </c>
      <c r="C5815" s="11" t="s">
        <v>49</v>
      </c>
      <c r="D5815" s="12">
        <v>46016</v>
      </c>
      <c r="E5815" s="11">
        <v>2134</v>
      </c>
      <c r="F5815" s="11" t="s">
        <v>33</v>
      </c>
      <c r="G5815" s="13">
        <v>349.56</v>
      </c>
      <c r="H5815" s="14">
        <f t="shared" si="630"/>
        <v>745961.04</v>
      </c>
      <c r="I5815" s="14">
        <f>IF(F5815="GHS",H5815,H5815*Assumptions!$B$4)</f>
        <v>745961.04</v>
      </c>
      <c r="J5815" s="15" t="str">
        <f>INDEX(Assumptions!$B$8:$B$12,MATCH(B5815,Assumptions!$A$8:$A$12,0))</f>
        <v>Weighted Average</v>
      </c>
      <c r="K5815" s="16">
        <f>G5815/(1-INDEX(Assumptions!$D$8:$D$12,MATCH(B5815,Assumptions!$A$8:$A$12,0)))</f>
        <v>537.78461538461534</v>
      </c>
      <c r="L5815" s="16">
        <f t="shared" si="631"/>
        <v>10.486800000000001</v>
      </c>
      <c r="M5815" s="16">
        <f t="shared" si="632"/>
        <v>26.889230769230767</v>
      </c>
      <c r="N5815" s="14">
        <f>E5815*(K5815-L5815-M5815)*IF(F5815="GHS",1,Assumptions!$B$4)</f>
        <v>1067871.9195692306</v>
      </c>
      <c r="O5815" s="15">
        <f t="shared" ca="1" si="633"/>
        <v>270</v>
      </c>
      <c r="P5815" s="15" t="str">
        <f t="shared" ca="1" si="634"/>
        <v>181-365d</v>
      </c>
      <c r="Q5815" s="17">
        <f ca="1">IF(P5815="0-90d",0,IF(P5815="91-180d",INDEX(Assumptions!$F$8:$F$12,MATCH(B5815,Assumptions!$A$8:$A$12,0)),IF(P5815="181-365d",INDEX(Assumptions!$G$8:$G$12,MATCH(B5815,Assumptions!$A$8:$A$12,0)),INDEX(Assumptions!$H$8:$H$12,MATCH(B5815,Assumptions!$A$8:$A$12,0)))))</f>
        <v>0.35</v>
      </c>
      <c r="R5815" s="14">
        <f t="shared" ca="1" si="635"/>
        <v>261086.364</v>
      </c>
      <c r="S5815" s="14">
        <f t="shared" ca="1" si="636"/>
        <v>484874.67600000004</v>
      </c>
      <c r="T5815" s="11" t="s">
        <v>25</v>
      </c>
      <c r="U5815" s="18" t="s">
        <v>26</v>
      </c>
    </row>
    <row r="5816" spans="1:21" ht="15" customHeight="1" x14ac:dyDescent="0.15">
      <c r="A5816" s="10" t="s">
        <v>5864</v>
      </c>
      <c r="B5816" s="11" t="s">
        <v>46</v>
      </c>
      <c r="C5816" s="11" t="s">
        <v>119</v>
      </c>
      <c r="D5816" s="12">
        <v>46129</v>
      </c>
      <c r="E5816" s="11">
        <v>1092</v>
      </c>
      <c r="F5816" s="11" t="s">
        <v>33</v>
      </c>
      <c r="G5816" s="13">
        <v>465078.99</v>
      </c>
      <c r="H5816" s="14">
        <f t="shared" si="630"/>
        <v>507866257.07999998</v>
      </c>
      <c r="I5816" s="14">
        <f>IF(F5816="GHS",H5816,H5816*Assumptions!$B$4)</f>
        <v>507866257.07999998</v>
      </c>
      <c r="J5816" s="15" t="str">
        <f>INDEX(Assumptions!$B$8:$B$12,MATCH(B5816,Assumptions!$A$8:$A$12,0))</f>
        <v>Specific Identification</v>
      </c>
      <c r="K5816" s="16">
        <f>G5816/(1-INDEX(Assumptions!$D$8:$D$12,MATCH(B5816,Assumptions!$A$8:$A$12,0)))</f>
        <v>596255.11538461538</v>
      </c>
      <c r="L5816" s="16">
        <f t="shared" si="631"/>
        <v>13952.369699999999</v>
      </c>
      <c r="M5816" s="16">
        <f t="shared" si="632"/>
        <v>29812.755769230771</v>
      </c>
      <c r="N5816" s="14">
        <f>E5816*(K5816-L5816-M5816)*IF(F5816="GHS",1,Assumptions!$B$4)</f>
        <v>603319068.98759997</v>
      </c>
      <c r="O5816" s="15">
        <f t="shared" ca="1" si="633"/>
        <v>157</v>
      </c>
      <c r="P5816" s="15" t="str">
        <f t="shared" ca="1" si="634"/>
        <v>91-180d</v>
      </c>
      <c r="Q5816" s="17">
        <f ca="1">IF(P5816="0-90d",0,IF(P5816="91-180d",INDEX(Assumptions!$F$8:$F$12,MATCH(B5816,Assumptions!$A$8:$A$12,0)),IF(P5816="181-365d",INDEX(Assumptions!$G$8:$G$12,MATCH(B5816,Assumptions!$A$8:$A$12,0)),INDEX(Assumptions!$H$8:$H$12,MATCH(B5816,Assumptions!$A$8:$A$12,0)))))</f>
        <v>0</v>
      </c>
      <c r="R5816" s="14">
        <f t="shared" ca="1" si="635"/>
        <v>0</v>
      </c>
      <c r="S5816" s="14">
        <f t="shared" ca="1" si="636"/>
        <v>507866257.07999998</v>
      </c>
      <c r="T5816" s="11" t="s">
        <v>25</v>
      </c>
      <c r="U5816" s="18" t="s">
        <v>26</v>
      </c>
    </row>
    <row r="5817" spans="1:21" ht="15" customHeight="1" x14ac:dyDescent="0.15">
      <c r="A5817" s="10" t="s">
        <v>5865</v>
      </c>
      <c r="B5817" s="11" t="s">
        <v>22</v>
      </c>
      <c r="C5817" s="11" t="s">
        <v>61</v>
      </c>
      <c r="D5817" s="12">
        <v>46130</v>
      </c>
      <c r="E5817" s="11">
        <v>681</v>
      </c>
      <c r="F5817" s="11" t="s">
        <v>24</v>
      </c>
      <c r="G5817" s="13">
        <v>65520.82</v>
      </c>
      <c r="H5817" s="14">
        <f t="shared" si="630"/>
        <v>44619678.420000002</v>
      </c>
      <c r="I5817" s="14">
        <f>IF(F5817="GHS",H5817,H5817*Assumptions!$B$4)</f>
        <v>481892526.93600005</v>
      </c>
      <c r="J5817" s="15" t="str">
        <f>INDEX(Assumptions!$B$8:$B$12,MATCH(B5817,Assumptions!$A$8:$A$12,0))</f>
        <v>FIFO</v>
      </c>
      <c r="K5817" s="16">
        <f>G5817/(1-INDEX(Assumptions!$D$8:$D$12,MATCH(B5817,Assumptions!$A$8:$A$12,0)))</f>
        <v>79903.439024390231</v>
      </c>
      <c r="L5817" s="16">
        <f t="shared" si="631"/>
        <v>1965.6245999999999</v>
      </c>
      <c r="M5817" s="16">
        <f t="shared" si="632"/>
        <v>3995.1719512195118</v>
      </c>
      <c r="N5817" s="14">
        <f>E5817*(K5817-L5817-M5817)*IF(F5817="GHS",1,Assumptions!$B$4)</f>
        <v>543833346.8616761</v>
      </c>
      <c r="O5817" s="15">
        <f t="shared" ca="1" si="633"/>
        <v>156</v>
      </c>
      <c r="P5817" s="15" t="str">
        <f t="shared" ca="1" si="634"/>
        <v>91-180d</v>
      </c>
      <c r="Q5817" s="17">
        <f ca="1">IF(P5817="0-90d",0,IF(P5817="91-180d",INDEX(Assumptions!$F$8:$F$12,MATCH(B5817,Assumptions!$A$8:$A$12,0)),IF(P5817="181-365d",INDEX(Assumptions!$G$8:$G$12,MATCH(B5817,Assumptions!$A$8:$A$12,0)),INDEX(Assumptions!$H$8:$H$12,MATCH(B5817,Assumptions!$A$8:$A$12,0)))))</f>
        <v>0.03</v>
      </c>
      <c r="R5817" s="14">
        <f t="shared" ca="1" si="635"/>
        <v>14456775.808080001</v>
      </c>
      <c r="S5817" s="14">
        <f t="shared" si="636"/>
        <v>0</v>
      </c>
      <c r="T5817" s="11" t="s">
        <v>39</v>
      </c>
      <c r="U5817" s="18" t="s">
        <v>26</v>
      </c>
    </row>
    <row r="5818" spans="1:21" ht="15" customHeight="1" x14ac:dyDescent="0.15">
      <c r="A5818" s="10" t="s">
        <v>5866</v>
      </c>
      <c r="B5818" s="11" t="s">
        <v>41</v>
      </c>
      <c r="C5818" s="11" t="s">
        <v>44</v>
      </c>
      <c r="D5818" s="12">
        <v>46007</v>
      </c>
      <c r="E5818" s="11">
        <v>412</v>
      </c>
      <c r="F5818" s="11" t="s">
        <v>33</v>
      </c>
      <c r="G5818" s="13">
        <v>305.18</v>
      </c>
      <c r="H5818" s="14">
        <f t="shared" si="630"/>
        <v>125734.16</v>
      </c>
      <c r="I5818" s="14">
        <f>IF(F5818="GHS",H5818,H5818*Assumptions!$B$4)</f>
        <v>125734.16</v>
      </c>
      <c r="J5818" s="15" t="str">
        <f>INDEX(Assumptions!$B$8:$B$12,MATCH(B5818,Assumptions!$A$8:$A$12,0))</f>
        <v>Weighted Average</v>
      </c>
      <c r="K5818" s="16">
        <f>G5818/(1-INDEX(Assumptions!$D$8:$D$12,MATCH(B5818,Assumptions!$A$8:$A$12,0)))</f>
        <v>469.50769230769231</v>
      </c>
      <c r="L5818" s="16">
        <f t="shared" si="631"/>
        <v>9.1554000000000002</v>
      </c>
      <c r="M5818" s="16">
        <f t="shared" si="632"/>
        <v>23.475384615384616</v>
      </c>
      <c r="N5818" s="14">
        <f>E5818*(K5818-L5818-M5818)*IF(F5818="GHS",1,Assumptions!$B$4)</f>
        <v>179993.28596923078</v>
      </c>
      <c r="O5818" s="15">
        <f t="shared" ca="1" si="633"/>
        <v>279</v>
      </c>
      <c r="P5818" s="15" t="str">
        <f t="shared" ca="1" si="634"/>
        <v>181-365d</v>
      </c>
      <c r="Q5818" s="17">
        <f ca="1">IF(P5818="0-90d",0,IF(P5818="91-180d",INDEX(Assumptions!$F$8:$F$12,MATCH(B5818,Assumptions!$A$8:$A$12,0)),IF(P5818="181-365d",INDEX(Assumptions!$G$8:$G$12,MATCH(B5818,Assumptions!$A$8:$A$12,0)),INDEX(Assumptions!$H$8:$H$12,MATCH(B5818,Assumptions!$A$8:$A$12,0)))))</f>
        <v>0.35</v>
      </c>
      <c r="R5818" s="14">
        <f t="shared" ca="1" si="635"/>
        <v>44006.955999999998</v>
      </c>
      <c r="S5818" s="14">
        <f t="shared" ca="1" si="636"/>
        <v>81727.203999999998</v>
      </c>
      <c r="T5818" s="11" t="s">
        <v>25</v>
      </c>
      <c r="U5818" s="18" t="s">
        <v>26</v>
      </c>
    </row>
    <row r="5819" spans="1:21" ht="15" customHeight="1" x14ac:dyDescent="0.15">
      <c r="A5819" s="10" t="s">
        <v>5867</v>
      </c>
      <c r="B5819" s="11" t="s">
        <v>41</v>
      </c>
      <c r="C5819" s="11" t="s">
        <v>42</v>
      </c>
      <c r="D5819" s="12">
        <v>45953</v>
      </c>
      <c r="E5819" s="11">
        <v>1917</v>
      </c>
      <c r="F5819" s="11" t="s">
        <v>33</v>
      </c>
      <c r="G5819" s="13">
        <v>1170.52</v>
      </c>
      <c r="H5819" s="14">
        <f t="shared" si="630"/>
        <v>2243886.84</v>
      </c>
      <c r="I5819" s="14">
        <f>IF(F5819="GHS",H5819,H5819*Assumptions!$B$4)</f>
        <v>2243886.84</v>
      </c>
      <c r="J5819" s="15" t="str">
        <f>INDEX(Assumptions!$B$8:$B$12,MATCH(B5819,Assumptions!$A$8:$A$12,0))</f>
        <v>Weighted Average</v>
      </c>
      <c r="K5819" s="16">
        <f>G5819/(1-INDEX(Assumptions!$D$8:$D$12,MATCH(B5819,Assumptions!$A$8:$A$12,0)))</f>
        <v>1800.8</v>
      </c>
      <c r="L5819" s="16">
        <f t="shared" si="631"/>
        <v>35.115600000000001</v>
      </c>
      <c r="M5819" s="16">
        <f t="shared" si="632"/>
        <v>90.04</v>
      </c>
      <c r="N5819" s="14">
        <f>E5819*(K5819-L5819-M5819)*IF(F5819="GHS",1,Assumptions!$B$4)</f>
        <v>3212210.3147999998</v>
      </c>
      <c r="O5819" s="15">
        <f t="shared" ca="1" si="633"/>
        <v>333</v>
      </c>
      <c r="P5819" s="15" t="str">
        <f t="shared" ca="1" si="634"/>
        <v>181-365d</v>
      </c>
      <c r="Q5819" s="17">
        <f ca="1">IF(P5819="0-90d",0,IF(P5819="91-180d",INDEX(Assumptions!$F$8:$F$12,MATCH(B5819,Assumptions!$A$8:$A$12,0)),IF(P5819="181-365d",INDEX(Assumptions!$G$8:$G$12,MATCH(B5819,Assumptions!$A$8:$A$12,0)),INDEX(Assumptions!$H$8:$H$12,MATCH(B5819,Assumptions!$A$8:$A$12,0)))))</f>
        <v>0.35</v>
      </c>
      <c r="R5819" s="14">
        <f t="shared" ca="1" si="635"/>
        <v>785360.39399999985</v>
      </c>
      <c r="S5819" s="14">
        <f t="shared" ca="1" si="636"/>
        <v>1458526.446</v>
      </c>
      <c r="T5819" s="11" t="s">
        <v>25</v>
      </c>
      <c r="U5819" s="18" t="s">
        <v>26</v>
      </c>
    </row>
    <row r="5820" spans="1:21" ht="15" customHeight="1" x14ac:dyDescent="0.15">
      <c r="A5820" s="10" t="s">
        <v>5868</v>
      </c>
      <c r="B5820" s="11" t="s">
        <v>28</v>
      </c>
      <c r="C5820" s="11" t="s">
        <v>38</v>
      </c>
      <c r="D5820" s="12">
        <v>45829</v>
      </c>
      <c r="E5820" s="11">
        <v>3623</v>
      </c>
      <c r="F5820" s="11" t="s">
        <v>24</v>
      </c>
      <c r="G5820" s="13">
        <v>5334.91</v>
      </c>
      <c r="H5820" s="14">
        <f t="shared" si="630"/>
        <v>19328378.93</v>
      </c>
      <c r="I5820" s="14">
        <f>IF(F5820="GHS",H5820,H5820*Assumptions!$B$4)</f>
        <v>208746492.44400001</v>
      </c>
      <c r="J5820" s="15" t="str">
        <f>INDEX(Assumptions!$B$8:$B$12,MATCH(B5820,Assumptions!$A$8:$A$12,0))</f>
        <v>Fair Value Less Costs to Sell</v>
      </c>
      <c r="K5820" s="16">
        <f>G5820/(1-INDEX(Assumptions!$D$8:$D$12,MATCH(B5820,Assumptions!$A$8:$A$12,0)))</f>
        <v>6062.397727272727</v>
      </c>
      <c r="L5820" s="16">
        <f t="shared" si="631"/>
        <v>160.04729999999998</v>
      </c>
      <c r="M5820" s="16">
        <f t="shared" si="632"/>
        <v>303.11988636363634</v>
      </c>
      <c r="N5820" s="14">
        <f>E5820*(K5820-L5820-M5820)*IF(F5820="GHS",1,Assumptions!$B$4)</f>
        <v>219088932.29690725</v>
      </c>
      <c r="O5820" s="15">
        <f t="shared" ca="1" si="633"/>
        <v>457</v>
      </c>
      <c r="P5820" s="15" t="str">
        <f t="shared" ca="1" si="634"/>
        <v>365d+</v>
      </c>
      <c r="Q5820" s="17">
        <f ca="1">IF(P5820="0-90d",0,IF(P5820="91-180d",INDEX(Assumptions!$F$8:$F$12,MATCH(B5820,Assumptions!$A$8:$A$12,0)),IF(P5820="181-365d",INDEX(Assumptions!$G$8:$G$12,MATCH(B5820,Assumptions!$A$8:$A$12,0)),INDEX(Assumptions!$H$8:$H$12,MATCH(B5820,Assumptions!$A$8:$A$12,0)))))</f>
        <v>0.4</v>
      </c>
      <c r="R5820" s="14">
        <f t="shared" ca="1" si="635"/>
        <v>83498596.977600008</v>
      </c>
      <c r="S5820" s="14">
        <f t="shared" ca="1" si="636"/>
        <v>125247895.4664</v>
      </c>
      <c r="T5820" s="11" t="s">
        <v>25</v>
      </c>
      <c r="U5820" s="18" t="s">
        <v>26</v>
      </c>
    </row>
    <row r="5821" spans="1:21" ht="15" customHeight="1" x14ac:dyDescent="0.15">
      <c r="A5821" s="10" t="s">
        <v>5869</v>
      </c>
      <c r="B5821" s="11" t="s">
        <v>31</v>
      </c>
      <c r="C5821" s="11" t="s">
        <v>76</v>
      </c>
      <c r="D5821" s="12">
        <v>45777</v>
      </c>
      <c r="E5821" s="11">
        <v>3441</v>
      </c>
      <c r="F5821" s="11" t="s">
        <v>33</v>
      </c>
      <c r="G5821" s="13">
        <v>1564.15</v>
      </c>
      <c r="H5821" s="14">
        <f t="shared" si="630"/>
        <v>5382240.1500000004</v>
      </c>
      <c r="I5821" s="14">
        <f>IF(F5821="GHS",H5821,H5821*Assumptions!$B$4)</f>
        <v>5382240.1500000004</v>
      </c>
      <c r="J5821" s="15" t="str">
        <f>INDEX(Assumptions!$B$8:$B$12,MATCH(B5821,Assumptions!$A$8:$A$12,0))</f>
        <v>Weighted Average</v>
      </c>
      <c r="K5821" s="16">
        <f>G5821/(1-INDEX(Assumptions!$D$8:$D$12,MATCH(B5821,Assumptions!$A$8:$A$12,0)))</f>
        <v>2172.4305555555557</v>
      </c>
      <c r="L5821" s="16">
        <f t="shared" si="631"/>
        <v>46.924500000000002</v>
      </c>
      <c r="M5821" s="16">
        <f t="shared" si="632"/>
        <v>108.62152777777779</v>
      </c>
      <c r="N5821" s="14">
        <f>E5821*(K5821-L5821-M5821)*IF(F5821="GHS",1,Assumptions!$B$4)</f>
        <v>6940099.660083333</v>
      </c>
      <c r="O5821" s="15">
        <f t="shared" ca="1" si="633"/>
        <v>509</v>
      </c>
      <c r="P5821" s="15" t="str">
        <f t="shared" ca="1" si="634"/>
        <v>365d+</v>
      </c>
      <c r="Q5821" s="17">
        <f ca="1">IF(P5821="0-90d",0,IF(P5821="91-180d",INDEX(Assumptions!$F$8:$F$12,MATCH(B5821,Assumptions!$A$8:$A$12,0)),IF(P5821="181-365d",INDEX(Assumptions!$G$8:$G$12,MATCH(B5821,Assumptions!$A$8:$A$12,0)),INDEX(Assumptions!$H$8:$H$12,MATCH(B5821,Assumptions!$A$8:$A$12,0)))))</f>
        <v>0.6</v>
      </c>
      <c r="R5821" s="14">
        <f t="shared" ca="1" si="635"/>
        <v>3229344.0900000003</v>
      </c>
      <c r="S5821" s="14">
        <f t="shared" si="636"/>
        <v>0</v>
      </c>
      <c r="T5821" s="11" t="s">
        <v>39</v>
      </c>
      <c r="U5821" s="18" t="s">
        <v>26</v>
      </c>
    </row>
    <row r="5822" spans="1:21" ht="15" customHeight="1" x14ac:dyDescent="0.15">
      <c r="A5822" s="10" t="s">
        <v>5870</v>
      </c>
      <c r="B5822" s="11" t="s">
        <v>41</v>
      </c>
      <c r="C5822" s="11" t="s">
        <v>115</v>
      </c>
      <c r="D5822" s="12">
        <v>46045</v>
      </c>
      <c r="E5822" s="11">
        <v>3625</v>
      </c>
      <c r="F5822" s="11" t="s">
        <v>33</v>
      </c>
      <c r="G5822" s="13">
        <v>299.93</v>
      </c>
      <c r="H5822" s="14">
        <f t="shared" si="630"/>
        <v>1087246.25</v>
      </c>
      <c r="I5822" s="14">
        <f>IF(F5822="GHS",H5822,H5822*Assumptions!$B$4)</f>
        <v>1087246.25</v>
      </c>
      <c r="J5822" s="15" t="str">
        <f>INDEX(Assumptions!$B$8:$B$12,MATCH(B5822,Assumptions!$A$8:$A$12,0))</f>
        <v>Weighted Average</v>
      </c>
      <c r="K5822" s="16">
        <f>G5822/(1-INDEX(Assumptions!$D$8:$D$12,MATCH(B5822,Assumptions!$A$8:$A$12,0)))</f>
        <v>461.43076923076922</v>
      </c>
      <c r="L5822" s="16">
        <f t="shared" si="631"/>
        <v>8.9978999999999996</v>
      </c>
      <c r="M5822" s="16">
        <f t="shared" si="632"/>
        <v>23.071538461538463</v>
      </c>
      <c r="N5822" s="14">
        <f>E5822*(K5822-L5822-M5822)*IF(F5822="GHS",1,Assumptions!$B$4)</f>
        <v>1556434.8240384613</v>
      </c>
      <c r="O5822" s="15">
        <f t="shared" ca="1" si="633"/>
        <v>241</v>
      </c>
      <c r="P5822" s="15" t="str">
        <f t="shared" ca="1" si="634"/>
        <v>181-365d</v>
      </c>
      <c r="Q5822" s="17">
        <f ca="1">IF(P5822="0-90d",0,IF(P5822="91-180d",INDEX(Assumptions!$F$8:$F$12,MATCH(B5822,Assumptions!$A$8:$A$12,0)),IF(P5822="181-365d",INDEX(Assumptions!$G$8:$G$12,MATCH(B5822,Assumptions!$A$8:$A$12,0)),INDEX(Assumptions!$H$8:$H$12,MATCH(B5822,Assumptions!$A$8:$A$12,0)))))</f>
        <v>0.35</v>
      </c>
      <c r="R5822" s="14">
        <f t="shared" ca="1" si="635"/>
        <v>380536.1875</v>
      </c>
      <c r="S5822" s="14">
        <f t="shared" ca="1" si="636"/>
        <v>706710.0625</v>
      </c>
      <c r="T5822" s="11" t="s">
        <v>25</v>
      </c>
      <c r="U5822" s="18" t="s">
        <v>26</v>
      </c>
    </row>
    <row r="5823" spans="1:21" ht="15" customHeight="1" x14ac:dyDescent="0.15">
      <c r="A5823" s="10" t="s">
        <v>5871</v>
      </c>
      <c r="B5823" s="11" t="s">
        <v>41</v>
      </c>
      <c r="C5823" s="11" t="s">
        <v>115</v>
      </c>
      <c r="D5823" s="12">
        <v>46095</v>
      </c>
      <c r="E5823" s="11">
        <v>3760</v>
      </c>
      <c r="F5823" s="11" t="s">
        <v>33</v>
      </c>
      <c r="G5823" s="13">
        <v>285.64999999999998</v>
      </c>
      <c r="H5823" s="14">
        <f t="shared" si="630"/>
        <v>1074044</v>
      </c>
      <c r="I5823" s="14">
        <f>IF(F5823="GHS",H5823,H5823*Assumptions!$B$4)</f>
        <v>1074044</v>
      </c>
      <c r="J5823" s="15" t="str">
        <f>INDEX(Assumptions!$B$8:$B$12,MATCH(B5823,Assumptions!$A$8:$A$12,0))</f>
        <v>Weighted Average</v>
      </c>
      <c r="K5823" s="16">
        <f>G5823/(1-INDEX(Assumptions!$D$8:$D$12,MATCH(B5823,Assumptions!$A$8:$A$12,0)))</f>
        <v>439.4615384615384</v>
      </c>
      <c r="L5823" s="16">
        <f t="shared" si="631"/>
        <v>8.5694999999999997</v>
      </c>
      <c r="M5823" s="16">
        <f t="shared" si="632"/>
        <v>21.973076923076921</v>
      </c>
      <c r="N5823" s="14">
        <f>E5823*(K5823-L5823-M5823)*IF(F5823="GHS",1,Assumptions!$B$4)</f>
        <v>1537535.2953846152</v>
      </c>
      <c r="O5823" s="15">
        <f t="shared" ca="1" si="633"/>
        <v>191</v>
      </c>
      <c r="P5823" s="15" t="str">
        <f t="shared" ca="1" si="634"/>
        <v>181-365d</v>
      </c>
      <c r="Q5823" s="17">
        <f ca="1">IF(P5823="0-90d",0,IF(P5823="91-180d",INDEX(Assumptions!$F$8:$F$12,MATCH(B5823,Assumptions!$A$8:$A$12,0)),IF(P5823="181-365d",INDEX(Assumptions!$G$8:$G$12,MATCH(B5823,Assumptions!$A$8:$A$12,0)),INDEX(Assumptions!$H$8:$H$12,MATCH(B5823,Assumptions!$A$8:$A$12,0)))))</f>
        <v>0.35</v>
      </c>
      <c r="R5823" s="14">
        <f t="shared" ca="1" si="635"/>
        <v>375915.39999999997</v>
      </c>
      <c r="S5823" s="14">
        <f t="shared" ca="1" si="636"/>
        <v>698128.60000000009</v>
      </c>
      <c r="T5823" s="11" t="s">
        <v>25</v>
      </c>
      <c r="U5823" s="18" t="s">
        <v>26</v>
      </c>
    </row>
    <row r="5824" spans="1:21" ht="15" customHeight="1" x14ac:dyDescent="0.15">
      <c r="A5824" s="10" t="s">
        <v>5872</v>
      </c>
      <c r="B5824" s="11" t="s">
        <v>31</v>
      </c>
      <c r="C5824" s="11" t="s">
        <v>63</v>
      </c>
      <c r="D5824" s="12">
        <v>45787</v>
      </c>
      <c r="E5824" s="11">
        <v>2389</v>
      </c>
      <c r="F5824" s="11" t="s">
        <v>33</v>
      </c>
      <c r="G5824" s="13">
        <v>3026.37</v>
      </c>
      <c r="H5824" s="14">
        <f t="shared" si="630"/>
        <v>7229997.9299999997</v>
      </c>
      <c r="I5824" s="14">
        <f>IF(F5824="GHS",H5824,H5824*Assumptions!$B$4)</f>
        <v>7229997.9299999997</v>
      </c>
      <c r="J5824" s="15" t="str">
        <f>INDEX(Assumptions!$B$8:$B$12,MATCH(B5824,Assumptions!$A$8:$A$12,0))</f>
        <v>Weighted Average</v>
      </c>
      <c r="K5824" s="16">
        <f>G5824/(1-INDEX(Assumptions!$D$8:$D$12,MATCH(B5824,Assumptions!$A$8:$A$12,0)))</f>
        <v>4203.291666666667</v>
      </c>
      <c r="L5824" s="16">
        <f t="shared" si="631"/>
        <v>90.7911</v>
      </c>
      <c r="M5824" s="16">
        <f t="shared" si="632"/>
        <v>210.16458333333335</v>
      </c>
      <c r="N5824" s="14">
        <f>E5824*(K5824-L5824-M5824)*IF(F5824="GHS",1,Assumptions!$B$4)</f>
        <v>9322680.6641833335</v>
      </c>
      <c r="O5824" s="15">
        <f t="shared" ca="1" si="633"/>
        <v>499</v>
      </c>
      <c r="P5824" s="15" t="str">
        <f t="shared" ca="1" si="634"/>
        <v>365d+</v>
      </c>
      <c r="Q5824" s="17">
        <f ca="1">IF(P5824="0-90d",0,IF(P5824="91-180d",INDEX(Assumptions!$F$8:$F$12,MATCH(B5824,Assumptions!$A$8:$A$12,0)),IF(P5824="181-365d",INDEX(Assumptions!$G$8:$G$12,MATCH(B5824,Assumptions!$A$8:$A$12,0)),INDEX(Assumptions!$H$8:$H$12,MATCH(B5824,Assumptions!$A$8:$A$12,0)))))</f>
        <v>0.6</v>
      </c>
      <c r="R5824" s="14">
        <f t="shared" ca="1" si="635"/>
        <v>4337998.7579999994</v>
      </c>
      <c r="S5824" s="14">
        <f t="shared" ca="1" si="636"/>
        <v>2891999.1720000003</v>
      </c>
      <c r="T5824" s="11" t="s">
        <v>25</v>
      </c>
      <c r="U5824" s="18" t="s">
        <v>26</v>
      </c>
    </row>
    <row r="5825" spans="1:21" ht="15" customHeight="1" x14ac:dyDescent="0.15">
      <c r="A5825" s="10" t="s">
        <v>5873</v>
      </c>
      <c r="B5825" s="11" t="s">
        <v>41</v>
      </c>
      <c r="C5825" s="11" t="s">
        <v>115</v>
      </c>
      <c r="D5825" s="12">
        <v>45880</v>
      </c>
      <c r="E5825" s="11">
        <v>4860</v>
      </c>
      <c r="F5825" s="11" t="s">
        <v>33</v>
      </c>
      <c r="G5825" s="13">
        <v>384.98</v>
      </c>
      <c r="H5825" s="14">
        <f t="shared" si="630"/>
        <v>1871002.8</v>
      </c>
      <c r="I5825" s="14">
        <f>IF(F5825="GHS",H5825,H5825*Assumptions!$B$4)</f>
        <v>1871002.8</v>
      </c>
      <c r="J5825" s="15" t="str">
        <f>INDEX(Assumptions!$B$8:$B$12,MATCH(B5825,Assumptions!$A$8:$A$12,0))</f>
        <v>Weighted Average</v>
      </c>
      <c r="K5825" s="16">
        <f>G5825/(1-INDEX(Assumptions!$D$8:$D$12,MATCH(B5825,Assumptions!$A$8:$A$12,0)))</f>
        <v>592.27692307692314</v>
      </c>
      <c r="L5825" s="16">
        <f t="shared" si="631"/>
        <v>11.5494</v>
      </c>
      <c r="M5825" s="16">
        <f t="shared" si="632"/>
        <v>29.613846153846158</v>
      </c>
      <c r="N5825" s="14">
        <f>E5825*(K5825-L5825-M5825)*IF(F5825="GHS",1,Assumptions!$B$4)</f>
        <v>2678412.4698461546</v>
      </c>
      <c r="O5825" s="15">
        <f t="shared" ca="1" si="633"/>
        <v>406</v>
      </c>
      <c r="P5825" s="15" t="str">
        <f t="shared" ca="1" si="634"/>
        <v>365d+</v>
      </c>
      <c r="Q5825" s="17">
        <f ca="1">IF(P5825="0-90d",0,IF(P5825="91-180d",INDEX(Assumptions!$F$8:$F$12,MATCH(B5825,Assumptions!$A$8:$A$12,0)),IF(P5825="181-365d",INDEX(Assumptions!$G$8:$G$12,MATCH(B5825,Assumptions!$A$8:$A$12,0)),INDEX(Assumptions!$H$8:$H$12,MATCH(B5825,Assumptions!$A$8:$A$12,0)))))</f>
        <v>0.8</v>
      </c>
      <c r="R5825" s="14">
        <f t="shared" ca="1" si="635"/>
        <v>1496802.2400000002</v>
      </c>
      <c r="S5825" s="14">
        <f t="shared" ca="1" si="636"/>
        <v>374200.55999999982</v>
      </c>
      <c r="T5825" s="11" t="s">
        <v>25</v>
      </c>
      <c r="U5825" s="18" t="s">
        <v>26</v>
      </c>
    </row>
    <row r="5826" spans="1:21" ht="15" customHeight="1" x14ac:dyDescent="0.15">
      <c r="A5826" s="10" t="s">
        <v>5874</v>
      </c>
      <c r="B5826" s="11" t="s">
        <v>41</v>
      </c>
      <c r="C5826" s="11" t="s">
        <v>49</v>
      </c>
      <c r="D5826" s="12">
        <v>46196</v>
      </c>
      <c r="E5826" s="11">
        <v>4375</v>
      </c>
      <c r="F5826" s="11" t="s">
        <v>33</v>
      </c>
      <c r="G5826" s="13">
        <v>755.76</v>
      </c>
      <c r="H5826" s="14">
        <f t="shared" ref="H5826:H5889" si="637">E5826*G5826</f>
        <v>3306450</v>
      </c>
      <c r="I5826" s="14">
        <f>IF(F5826="GHS",H5826,H5826*Assumptions!$B$4)</f>
        <v>3306450</v>
      </c>
      <c r="J5826" s="15" t="str">
        <f>INDEX(Assumptions!$B$8:$B$12,MATCH(B5826,Assumptions!$A$8:$A$12,0))</f>
        <v>Weighted Average</v>
      </c>
      <c r="K5826" s="16">
        <f>G5826/(1-INDEX(Assumptions!$D$8:$D$12,MATCH(B5826,Assumptions!$A$8:$A$12,0)))</f>
        <v>1162.7076923076922</v>
      </c>
      <c r="L5826" s="16">
        <f t="shared" ref="L5826:L5889" si="638">G5826*0.03</f>
        <v>22.672799999999999</v>
      </c>
      <c r="M5826" s="16">
        <f t="shared" ref="M5826:M5889" si="639">K5826*0.05</f>
        <v>58.135384615384616</v>
      </c>
      <c r="N5826" s="14">
        <f>E5826*(K5826-L5826-M5826)*IF(F5826="GHS",1,Assumptions!$B$4)</f>
        <v>4733310.346153846</v>
      </c>
      <c r="O5826" s="15">
        <f t="shared" ref="O5826:O5889" ca="1" si="640">TODAY()-D5826</f>
        <v>90</v>
      </c>
      <c r="P5826" s="15" t="str">
        <f t="shared" ref="P5826:P5889" ca="1" si="641">IF(O5826&lt;=90,"0-90d",IF(O5826&lt;=180,"91-180d",IF(O5826&lt;=365,"181-365d","365d+")))</f>
        <v>0-90d</v>
      </c>
      <c r="Q5826" s="17">
        <f ca="1">IF(P5826="0-90d",0,IF(P5826="91-180d",INDEX(Assumptions!$F$8:$F$12,MATCH(B5826,Assumptions!$A$8:$A$12,0)),IF(P5826="181-365d",INDEX(Assumptions!$G$8:$G$12,MATCH(B5826,Assumptions!$A$8:$A$12,0)),INDEX(Assumptions!$H$8:$H$12,MATCH(B5826,Assumptions!$A$8:$A$12,0)))))</f>
        <v>0</v>
      </c>
      <c r="R5826" s="14">
        <f t="shared" ref="R5826:R5889" ca="1" si="642">I5826*Q5826</f>
        <v>0</v>
      </c>
      <c r="S5826" s="14">
        <f t="shared" ref="S5826:S5889" ca="1" si="643">IF(T5826="Held on Consignment (Not Owned)",0,MIN(I5826-R5826,N5826))</f>
        <v>3306450</v>
      </c>
      <c r="T5826" s="11" t="s">
        <v>50</v>
      </c>
      <c r="U5826" s="18" t="s">
        <v>26</v>
      </c>
    </row>
    <row r="5827" spans="1:21" ht="15" customHeight="1" x14ac:dyDescent="0.15">
      <c r="A5827" s="10" t="s">
        <v>5875</v>
      </c>
      <c r="B5827" s="11" t="s">
        <v>31</v>
      </c>
      <c r="C5827" s="11" t="s">
        <v>76</v>
      </c>
      <c r="D5827" s="12">
        <v>45740</v>
      </c>
      <c r="E5827" s="11">
        <v>1466</v>
      </c>
      <c r="F5827" s="11" t="s">
        <v>33</v>
      </c>
      <c r="G5827" s="13">
        <v>2230.88</v>
      </c>
      <c r="H5827" s="14">
        <f t="shared" si="637"/>
        <v>3270470.08</v>
      </c>
      <c r="I5827" s="14">
        <f>IF(F5827="GHS",H5827,H5827*Assumptions!$B$4)</f>
        <v>3270470.08</v>
      </c>
      <c r="J5827" s="15" t="str">
        <f>INDEX(Assumptions!$B$8:$B$12,MATCH(B5827,Assumptions!$A$8:$A$12,0))</f>
        <v>Weighted Average</v>
      </c>
      <c r="K5827" s="16">
        <f>G5827/(1-INDEX(Assumptions!$D$8:$D$12,MATCH(B5827,Assumptions!$A$8:$A$12,0)))</f>
        <v>3098.4444444444448</v>
      </c>
      <c r="L5827" s="16">
        <f t="shared" si="638"/>
        <v>66.926400000000001</v>
      </c>
      <c r="M5827" s="16">
        <f t="shared" si="639"/>
        <v>154.92222222222225</v>
      </c>
      <c r="N5827" s="14">
        <f>E5827*(K5827-L5827-M5827)*IF(F5827="GHS",1,Assumptions!$B$4)</f>
        <v>4217089.4753777785</v>
      </c>
      <c r="O5827" s="15">
        <f t="shared" ca="1" si="640"/>
        <v>546</v>
      </c>
      <c r="P5827" s="15" t="str">
        <f t="shared" ca="1" si="641"/>
        <v>365d+</v>
      </c>
      <c r="Q5827" s="17">
        <f ca="1">IF(P5827="0-90d",0,IF(P5827="91-180d",INDEX(Assumptions!$F$8:$F$12,MATCH(B5827,Assumptions!$A$8:$A$12,0)),IF(P5827="181-365d",INDEX(Assumptions!$G$8:$G$12,MATCH(B5827,Assumptions!$A$8:$A$12,0)),INDEX(Assumptions!$H$8:$H$12,MATCH(B5827,Assumptions!$A$8:$A$12,0)))))</f>
        <v>0.6</v>
      </c>
      <c r="R5827" s="14">
        <f t="shared" ca="1" si="642"/>
        <v>1962282.048</v>
      </c>
      <c r="S5827" s="14">
        <f t="shared" ca="1" si="643"/>
        <v>1308188.0320000001</v>
      </c>
      <c r="T5827" s="11" t="s">
        <v>25</v>
      </c>
      <c r="U5827" s="18" t="s">
        <v>26</v>
      </c>
    </row>
    <row r="5828" spans="1:21" ht="15" customHeight="1" x14ac:dyDescent="0.15">
      <c r="A5828" s="10" t="s">
        <v>5876</v>
      </c>
      <c r="B5828" s="11" t="s">
        <v>31</v>
      </c>
      <c r="C5828" s="11" t="s">
        <v>63</v>
      </c>
      <c r="D5828" s="12">
        <v>45818</v>
      </c>
      <c r="E5828" s="11">
        <v>1991</v>
      </c>
      <c r="F5828" s="11" t="s">
        <v>33</v>
      </c>
      <c r="G5828" s="13">
        <v>1589.25</v>
      </c>
      <c r="H5828" s="14">
        <f t="shared" si="637"/>
        <v>3164196.75</v>
      </c>
      <c r="I5828" s="14">
        <f>IF(F5828="GHS",H5828,H5828*Assumptions!$B$4)</f>
        <v>3164196.75</v>
      </c>
      <c r="J5828" s="15" t="str">
        <f>INDEX(Assumptions!$B$8:$B$12,MATCH(B5828,Assumptions!$A$8:$A$12,0))</f>
        <v>Weighted Average</v>
      </c>
      <c r="K5828" s="16">
        <f>G5828/(1-INDEX(Assumptions!$D$8:$D$12,MATCH(B5828,Assumptions!$A$8:$A$12,0)))</f>
        <v>2207.291666666667</v>
      </c>
      <c r="L5828" s="16">
        <f t="shared" si="638"/>
        <v>47.677499999999995</v>
      </c>
      <c r="M5828" s="16">
        <f t="shared" si="639"/>
        <v>110.36458333333336</v>
      </c>
      <c r="N5828" s="14">
        <f>E5828*(K5828-L5828-M5828)*IF(F5828="GHS",1,Assumptions!$B$4)</f>
        <v>4080055.9204166676</v>
      </c>
      <c r="O5828" s="15">
        <f t="shared" ca="1" si="640"/>
        <v>468</v>
      </c>
      <c r="P5828" s="15" t="str">
        <f t="shared" ca="1" si="641"/>
        <v>365d+</v>
      </c>
      <c r="Q5828" s="17">
        <f ca="1">IF(P5828="0-90d",0,IF(P5828="91-180d",INDEX(Assumptions!$F$8:$F$12,MATCH(B5828,Assumptions!$A$8:$A$12,0)),IF(P5828="181-365d",INDEX(Assumptions!$G$8:$G$12,MATCH(B5828,Assumptions!$A$8:$A$12,0)),INDEX(Assumptions!$H$8:$H$12,MATCH(B5828,Assumptions!$A$8:$A$12,0)))))</f>
        <v>0.6</v>
      </c>
      <c r="R5828" s="14">
        <f t="shared" ca="1" si="642"/>
        <v>1898518.0499999998</v>
      </c>
      <c r="S5828" s="14">
        <f t="shared" ca="1" si="643"/>
        <v>1265678.7000000002</v>
      </c>
      <c r="T5828" s="11" t="s">
        <v>25</v>
      </c>
      <c r="U5828" s="18" t="s">
        <v>26</v>
      </c>
    </row>
    <row r="5829" spans="1:21" ht="15" customHeight="1" x14ac:dyDescent="0.15">
      <c r="A5829" s="10" t="s">
        <v>5877</v>
      </c>
      <c r="B5829" s="11" t="s">
        <v>41</v>
      </c>
      <c r="C5829" s="11" t="s">
        <v>115</v>
      </c>
      <c r="D5829" s="12">
        <v>45743</v>
      </c>
      <c r="E5829" s="11">
        <v>2254</v>
      </c>
      <c r="F5829" s="11" t="s">
        <v>33</v>
      </c>
      <c r="G5829" s="13">
        <v>578.6</v>
      </c>
      <c r="H5829" s="14">
        <f t="shared" si="637"/>
        <v>1304164.4000000001</v>
      </c>
      <c r="I5829" s="14">
        <f>IF(F5829="GHS",H5829,H5829*Assumptions!$B$4)</f>
        <v>1304164.4000000001</v>
      </c>
      <c r="J5829" s="15" t="str">
        <f>INDEX(Assumptions!$B$8:$B$12,MATCH(B5829,Assumptions!$A$8:$A$12,0))</f>
        <v>Weighted Average</v>
      </c>
      <c r="K5829" s="16">
        <f>G5829/(1-INDEX(Assumptions!$D$8:$D$12,MATCH(B5829,Assumptions!$A$8:$A$12,0)))</f>
        <v>890.15384615384619</v>
      </c>
      <c r="L5829" s="16">
        <f t="shared" si="638"/>
        <v>17.358000000000001</v>
      </c>
      <c r="M5829" s="16">
        <f t="shared" si="639"/>
        <v>44.507692307692309</v>
      </c>
      <c r="N5829" s="14">
        <f>E5829*(K5829-L5829-M5829)*IF(F5829="GHS",1,Assumptions!$B$4)</f>
        <v>1866961.4987692309</v>
      </c>
      <c r="O5829" s="15">
        <f t="shared" ca="1" si="640"/>
        <v>543</v>
      </c>
      <c r="P5829" s="15" t="str">
        <f t="shared" ca="1" si="641"/>
        <v>365d+</v>
      </c>
      <c r="Q5829" s="17">
        <f ca="1">IF(P5829="0-90d",0,IF(P5829="91-180d",INDEX(Assumptions!$F$8:$F$12,MATCH(B5829,Assumptions!$A$8:$A$12,0)),IF(P5829="181-365d",INDEX(Assumptions!$G$8:$G$12,MATCH(B5829,Assumptions!$A$8:$A$12,0)),INDEX(Assumptions!$H$8:$H$12,MATCH(B5829,Assumptions!$A$8:$A$12,0)))))</f>
        <v>0.8</v>
      </c>
      <c r="R5829" s="14">
        <f t="shared" ca="1" si="642"/>
        <v>1043331.5200000001</v>
      </c>
      <c r="S5829" s="14">
        <f t="shared" ca="1" si="643"/>
        <v>260832.88</v>
      </c>
      <c r="T5829" s="11" t="s">
        <v>25</v>
      </c>
      <c r="U5829" s="18" t="s">
        <v>26</v>
      </c>
    </row>
    <row r="5830" spans="1:21" ht="15" customHeight="1" x14ac:dyDescent="0.15">
      <c r="A5830" s="10" t="s">
        <v>5878</v>
      </c>
      <c r="B5830" s="11" t="s">
        <v>41</v>
      </c>
      <c r="C5830" s="11" t="s">
        <v>115</v>
      </c>
      <c r="D5830" s="12">
        <v>45730</v>
      </c>
      <c r="E5830" s="11">
        <v>1252</v>
      </c>
      <c r="F5830" s="11" t="s">
        <v>33</v>
      </c>
      <c r="G5830" s="13">
        <v>482.91</v>
      </c>
      <c r="H5830" s="14">
        <f t="shared" si="637"/>
        <v>604603.32000000007</v>
      </c>
      <c r="I5830" s="14">
        <f>IF(F5830="GHS",H5830,H5830*Assumptions!$B$4)</f>
        <v>604603.32000000007</v>
      </c>
      <c r="J5830" s="15" t="str">
        <f>INDEX(Assumptions!$B$8:$B$12,MATCH(B5830,Assumptions!$A$8:$A$12,0))</f>
        <v>Weighted Average</v>
      </c>
      <c r="K5830" s="16">
        <f>G5830/(1-INDEX(Assumptions!$D$8:$D$12,MATCH(B5830,Assumptions!$A$8:$A$12,0)))</f>
        <v>742.93846153846152</v>
      </c>
      <c r="L5830" s="16">
        <f t="shared" si="638"/>
        <v>14.487299999999999</v>
      </c>
      <c r="M5830" s="16">
        <f t="shared" si="639"/>
        <v>37.14692307692308</v>
      </c>
      <c r="N5830" s="14">
        <f>E5830*(K5830-L5830-M5830)*IF(F5830="GHS",1,Assumptions!$B$4)</f>
        <v>865512.9065538462</v>
      </c>
      <c r="O5830" s="15">
        <f t="shared" ca="1" si="640"/>
        <v>556</v>
      </c>
      <c r="P5830" s="15" t="str">
        <f t="shared" ca="1" si="641"/>
        <v>365d+</v>
      </c>
      <c r="Q5830" s="17">
        <f ca="1">IF(P5830="0-90d",0,IF(P5830="91-180d",INDEX(Assumptions!$F$8:$F$12,MATCH(B5830,Assumptions!$A$8:$A$12,0)),IF(P5830="181-365d",INDEX(Assumptions!$G$8:$G$12,MATCH(B5830,Assumptions!$A$8:$A$12,0)),INDEX(Assumptions!$H$8:$H$12,MATCH(B5830,Assumptions!$A$8:$A$12,0)))))</f>
        <v>0.8</v>
      </c>
      <c r="R5830" s="14">
        <f t="shared" ca="1" si="642"/>
        <v>483682.65600000008</v>
      </c>
      <c r="S5830" s="14">
        <f t="shared" ca="1" si="643"/>
        <v>120920.66399999999</v>
      </c>
      <c r="T5830" s="11" t="s">
        <v>25</v>
      </c>
      <c r="U5830" s="18" t="s">
        <v>26</v>
      </c>
    </row>
    <row r="5831" spans="1:21" ht="15" customHeight="1" x14ac:dyDescent="0.15">
      <c r="A5831" s="10" t="s">
        <v>5879</v>
      </c>
      <c r="B5831" s="11" t="s">
        <v>41</v>
      </c>
      <c r="C5831" s="11" t="s">
        <v>42</v>
      </c>
      <c r="D5831" s="12">
        <v>46220</v>
      </c>
      <c r="E5831" s="11">
        <v>446</v>
      </c>
      <c r="F5831" s="11" t="s">
        <v>33</v>
      </c>
      <c r="G5831" s="13">
        <v>266.06</v>
      </c>
      <c r="H5831" s="14">
        <f t="shared" si="637"/>
        <v>118662.76</v>
      </c>
      <c r="I5831" s="14">
        <f>IF(F5831="GHS",H5831,H5831*Assumptions!$B$4)</f>
        <v>118662.76</v>
      </c>
      <c r="J5831" s="15" t="str">
        <f>INDEX(Assumptions!$B$8:$B$12,MATCH(B5831,Assumptions!$A$8:$A$12,0))</f>
        <v>Weighted Average</v>
      </c>
      <c r="K5831" s="16">
        <f>G5831/(1-INDEX(Assumptions!$D$8:$D$12,MATCH(B5831,Assumptions!$A$8:$A$12,0)))</f>
        <v>409.32307692307694</v>
      </c>
      <c r="L5831" s="16">
        <f t="shared" si="638"/>
        <v>7.9817999999999998</v>
      </c>
      <c r="M5831" s="16">
        <f t="shared" si="639"/>
        <v>20.466153846153848</v>
      </c>
      <c r="N5831" s="14">
        <f>E5831*(K5831-L5831-M5831)*IF(F5831="GHS",1,Assumptions!$B$4)</f>
        <v>169870.30489230767</v>
      </c>
      <c r="O5831" s="15">
        <f t="shared" ca="1" si="640"/>
        <v>66</v>
      </c>
      <c r="P5831" s="15" t="str">
        <f t="shared" ca="1" si="641"/>
        <v>0-90d</v>
      </c>
      <c r="Q5831" s="17">
        <f ca="1">IF(P5831="0-90d",0,IF(P5831="91-180d",INDEX(Assumptions!$F$8:$F$12,MATCH(B5831,Assumptions!$A$8:$A$12,0)),IF(P5831="181-365d",INDEX(Assumptions!$G$8:$G$12,MATCH(B5831,Assumptions!$A$8:$A$12,0)),INDEX(Assumptions!$H$8:$H$12,MATCH(B5831,Assumptions!$A$8:$A$12,0)))))</f>
        <v>0</v>
      </c>
      <c r="R5831" s="14">
        <f t="shared" ca="1" si="642"/>
        <v>0</v>
      </c>
      <c r="S5831" s="14">
        <f t="shared" ca="1" si="643"/>
        <v>118662.76</v>
      </c>
      <c r="T5831" s="11" t="s">
        <v>25</v>
      </c>
      <c r="U5831" s="18" t="s">
        <v>26</v>
      </c>
    </row>
    <row r="5832" spans="1:21" ht="15" customHeight="1" x14ac:dyDescent="0.15">
      <c r="A5832" s="10" t="s">
        <v>5880</v>
      </c>
      <c r="B5832" s="11" t="s">
        <v>22</v>
      </c>
      <c r="C5832" s="11" t="s">
        <v>23</v>
      </c>
      <c r="D5832" s="12">
        <v>46164</v>
      </c>
      <c r="E5832" s="11">
        <v>4531</v>
      </c>
      <c r="F5832" s="11" t="s">
        <v>24</v>
      </c>
      <c r="G5832" s="13">
        <v>19683.59</v>
      </c>
      <c r="H5832" s="14">
        <f t="shared" si="637"/>
        <v>89186346.290000007</v>
      </c>
      <c r="I5832" s="14">
        <f>IF(F5832="GHS",H5832,H5832*Assumptions!$B$4)</f>
        <v>963212539.93200016</v>
      </c>
      <c r="J5832" s="15" t="str">
        <f>INDEX(Assumptions!$B$8:$B$12,MATCH(B5832,Assumptions!$A$8:$A$12,0))</f>
        <v>FIFO</v>
      </c>
      <c r="K5832" s="16">
        <f>G5832/(1-INDEX(Assumptions!$D$8:$D$12,MATCH(B5832,Assumptions!$A$8:$A$12,0)))</f>
        <v>24004.378048780487</v>
      </c>
      <c r="L5832" s="16">
        <f t="shared" si="638"/>
        <v>590.5077</v>
      </c>
      <c r="M5832" s="16">
        <f t="shared" si="639"/>
        <v>1200.2189024390243</v>
      </c>
      <c r="N5832" s="14">
        <f>E5832*(K5832-L5832-M5832)*IF(F5832="GHS",1,Assumptions!$B$4)</f>
        <v>1087020590.7964303</v>
      </c>
      <c r="O5832" s="15">
        <f t="shared" ca="1" si="640"/>
        <v>122</v>
      </c>
      <c r="P5832" s="15" t="str">
        <f t="shared" ca="1" si="641"/>
        <v>91-180d</v>
      </c>
      <c r="Q5832" s="17">
        <f ca="1">IF(P5832="0-90d",0,IF(P5832="91-180d",INDEX(Assumptions!$F$8:$F$12,MATCH(B5832,Assumptions!$A$8:$A$12,0)),IF(P5832="181-365d",INDEX(Assumptions!$G$8:$G$12,MATCH(B5832,Assumptions!$A$8:$A$12,0)),INDEX(Assumptions!$H$8:$H$12,MATCH(B5832,Assumptions!$A$8:$A$12,0)))))</f>
        <v>0.03</v>
      </c>
      <c r="R5832" s="14">
        <f t="shared" ca="1" si="642"/>
        <v>28896376.197960004</v>
      </c>
      <c r="S5832" s="14">
        <f t="shared" ca="1" si="643"/>
        <v>934316163.73404014</v>
      </c>
      <c r="T5832" s="11" t="s">
        <v>25</v>
      </c>
      <c r="U5832" s="18" t="s">
        <v>26</v>
      </c>
    </row>
    <row r="5833" spans="1:21" ht="15" customHeight="1" x14ac:dyDescent="0.15">
      <c r="A5833" s="10" t="s">
        <v>5881</v>
      </c>
      <c r="B5833" s="11" t="s">
        <v>31</v>
      </c>
      <c r="C5833" s="11" t="s">
        <v>76</v>
      </c>
      <c r="D5833" s="12">
        <v>46045</v>
      </c>
      <c r="E5833" s="11">
        <v>3157</v>
      </c>
      <c r="F5833" s="11" t="s">
        <v>33</v>
      </c>
      <c r="G5833" s="13">
        <v>2071.25</v>
      </c>
      <c r="H5833" s="14">
        <f t="shared" si="637"/>
        <v>6538936.25</v>
      </c>
      <c r="I5833" s="14">
        <f>IF(F5833="GHS",H5833,H5833*Assumptions!$B$4)</f>
        <v>6538936.25</v>
      </c>
      <c r="J5833" s="15" t="str">
        <f>INDEX(Assumptions!$B$8:$B$12,MATCH(B5833,Assumptions!$A$8:$A$12,0))</f>
        <v>Weighted Average</v>
      </c>
      <c r="K5833" s="16">
        <f>G5833/(1-INDEX(Assumptions!$D$8:$D$12,MATCH(B5833,Assumptions!$A$8:$A$12,0)))</f>
        <v>2876.7361111111113</v>
      </c>
      <c r="L5833" s="16">
        <f t="shared" si="638"/>
        <v>62.137499999999996</v>
      </c>
      <c r="M5833" s="16">
        <f t="shared" si="639"/>
        <v>143.83680555555557</v>
      </c>
      <c r="N5833" s="14">
        <f>E5833*(K5833-L5833-M5833)*IF(F5833="GHS",1,Assumptions!$B$4)</f>
        <v>8431595.0201388896</v>
      </c>
      <c r="O5833" s="15">
        <f t="shared" ca="1" si="640"/>
        <v>241</v>
      </c>
      <c r="P5833" s="15" t="str">
        <f t="shared" ca="1" si="641"/>
        <v>181-365d</v>
      </c>
      <c r="Q5833" s="17">
        <f ca="1">IF(P5833="0-90d",0,IF(P5833="91-180d",INDEX(Assumptions!$F$8:$F$12,MATCH(B5833,Assumptions!$A$8:$A$12,0)),IF(P5833="181-365d",INDEX(Assumptions!$G$8:$G$12,MATCH(B5833,Assumptions!$A$8:$A$12,0)),INDEX(Assumptions!$H$8:$H$12,MATCH(B5833,Assumptions!$A$8:$A$12,0)))))</f>
        <v>0.2</v>
      </c>
      <c r="R5833" s="14">
        <f t="shared" ca="1" si="642"/>
        <v>1307787.25</v>
      </c>
      <c r="S5833" s="14">
        <f t="shared" ca="1" si="643"/>
        <v>5231149</v>
      </c>
      <c r="T5833" s="11" t="s">
        <v>25</v>
      </c>
      <c r="U5833" s="18" t="s">
        <v>26</v>
      </c>
    </row>
    <row r="5834" spans="1:21" ht="15" customHeight="1" x14ac:dyDescent="0.15">
      <c r="A5834" s="10" t="s">
        <v>5882</v>
      </c>
      <c r="B5834" s="11" t="s">
        <v>31</v>
      </c>
      <c r="C5834" s="11" t="s">
        <v>32</v>
      </c>
      <c r="D5834" s="12">
        <v>45971</v>
      </c>
      <c r="E5834" s="11">
        <v>2108</v>
      </c>
      <c r="F5834" s="11" t="s">
        <v>33</v>
      </c>
      <c r="G5834" s="13">
        <v>1264.18</v>
      </c>
      <c r="H5834" s="14">
        <f t="shared" si="637"/>
        <v>2664891.44</v>
      </c>
      <c r="I5834" s="14">
        <f>IF(F5834="GHS",H5834,H5834*Assumptions!$B$4)</f>
        <v>2664891.44</v>
      </c>
      <c r="J5834" s="15" t="str">
        <f>INDEX(Assumptions!$B$8:$B$12,MATCH(B5834,Assumptions!$A$8:$A$12,0))</f>
        <v>Weighted Average</v>
      </c>
      <c r="K5834" s="16">
        <f>G5834/(1-INDEX(Assumptions!$D$8:$D$12,MATCH(B5834,Assumptions!$A$8:$A$12,0)))</f>
        <v>1755.8055555555557</v>
      </c>
      <c r="L5834" s="16">
        <f t="shared" si="638"/>
        <v>37.925400000000003</v>
      </c>
      <c r="M5834" s="16">
        <f t="shared" si="639"/>
        <v>87.790277777777789</v>
      </c>
      <c r="N5834" s="14">
        <f>E5834*(K5834-L5834-M5834)*IF(F5834="GHS",1,Assumptions!$B$4)</f>
        <v>3436229.4623555555</v>
      </c>
      <c r="O5834" s="15">
        <f t="shared" ca="1" si="640"/>
        <v>315</v>
      </c>
      <c r="P5834" s="15" t="str">
        <f t="shared" ca="1" si="641"/>
        <v>181-365d</v>
      </c>
      <c r="Q5834" s="17">
        <f ca="1">IF(P5834="0-90d",0,IF(P5834="91-180d",INDEX(Assumptions!$F$8:$F$12,MATCH(B5834,Assumptions!$A$8:$A$12,0)),IF(P5834="181-365d",INDEX(Assumptions!$G$8:$G$12,MATCH(B5834,Assumptions!$A$8:$A$12,0)),INDEX(Assumptions!$H$8:$H$12,MATCH(B5834,Assumptions!$A$8:$A$12,0)))))</f>
        <v>0.2</v>
      </c>
      <c r="R5834" s="14">
        <f t="shared" ca="1" si="642"/>
        <v>532978.28800000006</v>
      </c>
      <c r="S5834" s="14">
        <f t="shared" ca="1" si="643"/>
        <v>2131913.1519999998</v>
      </c>
      <c r="T5834" s="11" t="s">
        <v>25</v>
      </c>
      <c r="U5834" s="18" t="s">
        <v>26</v>
      </c>
    </row>
    <row r="5835" spans="1:21" ht="15" customHeight="1" x14ac:dyDescent="0.15">
      <c r="A5835" s="10" t="s">
        <v>5883</v>
      </c>
      <c r="B5835" s="11" t="s">
        <v>28</v>
      </c>
      <c r="C5835" s="11" t="s">
        <v>35</v>
      </c>
      <c r="D5835" s="12">
        <v>45821</v>
      </c>
      <c r="E5835" s="11">
        <v>2606</v>
      </c>
      <c r="F5835" s="11" t="s">
        <v>24</v>
      </c>
      <c r="G5835" s="13">
        <v>7143.71</v>
      </c>
      <c r="H5835" s="14">
        <f t="shared" si="637"/>
        <v>18616508.260000002</v>
      </c>
      <c r="I5835" s="14">
        <f>IF(F5835="GHS",H5835,H5835*Assumptions!$B$4)</f>
        <v>201058289.20800003</v>
      </c>
      <c r="J5835" s="15" t="str">
        <f>INDEX(Assumptions!$B$8:$B$12,MATCH(B5835,Assumptions!$A$8:$A$12,0))</f>
        <v>Fair Value Less Costs to Sell</v>
      </c>
      <c r="K5835" s="16">
        <f>G5835/(1-INDEX(Assumptions!$D$8:$D$12,MATCH(B5835,Assumptions!$A$8:$A$12,0)))</f>
        <v>8117.852272727273</v>
      </c>
      <c r="L5835" s="16">
        <f t="shared" si="638"/>
        <v>214.31129999999999</v>
      </c>
      <c r="M5835" s="16">
        <f t="shared" si="639"/>
        <v>405.89261363636365</v>
      </c>
      <c r="N5835" s="14">
        <f>E5835*(K5835-L5835-M5835)*IF(F5835="GHS",1,Assumptions!$B$4)</f>
        <v>211019813.53694183</v>
      </c>
      <c r="O5835" s="15">
        <f t="shared" ca="1" si="640"/>
        <v>465</v>
      </c>
      <c r="P5835" s="15" t="str">
        <f t="shared" ca="1" si="641"/>
        <v>365d+</v>
      </c>
      <c r="Q5835" s="17">
        <f ca="1">IF(P5835="0-90d",0,IF(P5835="91-180d",INDEX(Assumptions!$F$8:$F$12,MATCH(B5835,Assumptions!$A$8:$A$12,0)),IF(P5835="181-365d",INDEX(Assumptions!$G$8:$G$12,MATCH(B5835,Assumptions!$A$8:$A$12,0)),INDEX(Assumptions!$H$8:$H$12,MATCH(B5835,Assumptions!$A$8:$A$12,0)))))</f>
        <v>0.4</v>
      </c>
      <c r="R5835" s="14">
        <f t="shared" ca="1" si="642"/>
        <v>80423315.683200017</v>
      </c>
      <c r="S5835" s="14">
        <f t="shared" ca="1" si="643"/>
        <v>120634973.52480002</v>
      </c>
      <c r="T5835" s="11" t="s">
        <v>25</v>
      </c>
      <c r="U5835" s="18" t="s">
        <v>36</v>
      </c>
    </row>
    <row r="5836" spans="1:21" ht="15" customHeight="1" x14ac:dyDescent="0.15">
      <c r="A5836" s="10" t="s">
        <v>5884</v>
      </c>
      <c r="B5836" s="11" t="s">
        <v>31</v>
      </c>
      <c r="C5836" s="11" t="s">
        <v>32</v>
      </c>
      <c r="D5836" s="12">
        <v>46075</v>
      </c>
      <c r="E5836" s="11">
        <v>3279</v>
      </c>
      <c r="F5836" s="11" t="s">
        <v>33</v>
      </c>
      <c r="G5836" s="13">
        <v>2991.68</v>
      </c>
      <c r="H5836" s="14">
        <f t="shared" si="637"/>
        <v>9809718.7199999988</v>
      </c>
      <c r="I5836" s="14">
        <f>IF(F5836="GHS",H5836,H5836*Assumptions!$B$4)</f>
        <v>9809718.7199999988</v>
      </c>
      <c r="J5836" s="15" t="str">
        <f>INDEX(Assumptions!$B$8:$B$12,MATCH(B5836,Assumptions!$A$8:$A$12,0))</f>
        <v>Weighted Average</v>
      </c>
      <c r="K5836" s="16">
        <f>G5836/(1-INDEX(Assumptions!$D$8:$D$12,MATCH(B5836,Assumptions!$A$8:$A$12,0)))</f>
        <v>4155.1111111111113</v>
      </c>
      <c r="L5836" s="16">
        <f t="shared" si="638"/>
        <v>89.750399999999985</v>
      </c>
      <c r="M5836" s="16">
        <f t="shared" si="639"/>
        <v>207.75555555555559</v>
      </c>
      <c r="N5836" s="14">
        <f>E5836*(K5836-L5836-M5836)*IF(F5836="GHS",1,Assumptions!$B$4)</f>
        <v>12649087.305066667</v>
      </c>
      <c r="O5836" s="15">
        <f t="shared" ca="1" si="640"/>
        <v>211</v>
      </c>
      <c r="P5836" s="15" t="str">
        <f t="shared" ca="1" si="641"/>
        <v>181-365d</v>
      </c>
      <c r="Q5836" s="17">
        <f ca="1">IF(P5836="0-90d",0,IF(P5836="91-180d",INDEX(Assumptions!$F$8:$F$12,MATCH(B5836,Assumptions!$A$8:$A$12,0)),IF(P5836="181-365d",INDEX(Assumptions!$G$8:$G$12,MATCH(B5836,Assumptions!$A$8:$A$12,0)),INDEX(Assumptions!$H$8:$H$12,MATCH(B5836,Assumptions!$A$8:$A$12,0)))))</f>
        <v>0.2</v>
      </c>
      <c r="R5836" s="14">
        <f t="shared" ca="1" si="642"/>
        <v>1961943.7439999999</v>
      </c>
      <c r="S5836" s="14">
        <f t="shared" ca="1" si="643"/>
        <v>7847774.9759999989</v>
      </c>
      <c r="T5836" s="11" t="s">
        <v>25</v>
      </c>
      <c r="U5836" s="18" t="s">
        <v>26</v>
      </c>
    </row>
    <row r="5837" spans="1:21" ht="15" customHeight="1" x14ac:dyDescent="0.15">
      <c r="A5837" s="10" t="s">
        <v>5885</v>
      </c>
      <c r="B5837" s="11" t="s">
        <v>41</v>
      </c>
      <c r="C5837" s="11" t="s">
        <v>42</v>
      </c>
      <c r="D5837" s="12">
        <v>46098</v>
      </c>
      <c r="E5837" s="11">
        <v>1117</v>
      </c>
      <c r="F5837" s="11" t="s">
        <v>33</v>
      </c>
      <c r="G5837" s="13">
        <v>331.34</v>
      </c>
      <c r="H5837" s="14">
        <f t="shared" si="637"/>
        <v>370106.77999999997</v>
      </c>
      <c r="I5837" s="14">
        <f>IF(F5837="GHS",H5837,H5837*Assumptions!$B$4)</f>
        <v>370106.77999999997</v>
      </c>
      <c r="J5837" s="15" t="str">
        <f>INDEX(Assumptions!$B$8:$B$12,MATCH(B5837,Assumptions!$A$8:$A$12,0))</f>
        <v>Weighted Average</v>
      </c>
      <c r="K5837" s="16">
        <f>G5837/(1-INDEX(Assumptions!$D$8:$D$12,MATCH(B5837,Assumptions!$A$8:$A$12,0)))</f>
        <v>509.7538461538461</v>
      </c>
      <c r="L5837" s="16">
        <f t="shared" si="638"/>
        <v>9.940199999999999</v>
      </c>
      <c r="M5837" s="16">
        <f t="shared" si="639"/>
        <v>25.487692307692306</v>
      </c>
      <c r="N5837" s="14">
        <f>E5837*(K5837-L5837-M5837)*IF(F5837="GHS",1,Assumptions!$B$4)</f>
        <v>529822.09044615377</v>
      </c>
      <c r="O5837" s="15">
        <f t="shared" ca="1" si="640"/>
        <v>188</v>
      </c>
      <c r="P5837" s="15" t="str">
        <f t="shared" ca="1" si="641"/>
        <v>181-365d</v>
      </c>
      <c r="Q5837" s="17">
        <f ca="1">IF(P5837="0-90d",0,IF(P5837="91-180d",INDEX(Assumptions!$F$8:$F$12,MATCH(B5837,Assumptions!$A$8:$A$12,0)),IF(P5837="181-365d",INDEX(Assumptions!$G$8:$G$12,MATCH(B5837,Assumptions!$A$8:$A$12,0)),INDEX(Assumptions!$H$8:$H$12,MATCH(B5837,Assumptions!$A$8:$A$12,0)))))</f>
        <v>0.35</v>
      </c>
      <c r="R5837" s="14">
        <f t="shared" ca="1" si="642"/>
        <v>129537.37299999998</v>
      </c>
      <c r="S5837" s="14">
        <f t="shared" ca="1" si="643"/>
        <v>240569.40700000001</v>
      </c>
      <c r="T5837" s="11" t="s">
        <v>25</v>
      </c>
      <c r="U5837" s="18" t="s">
        <v>26</v>
      </c>
    </row>
    <row r="5838" spans="1:21" ht="15" customHeight="1" x14ac:dyDescent="0.15">
      <c r="A5838" s="10" t="s">
        <v>5886</v>
      </c>
      <c r="B5838" s="11" t="s">
        <v>41</v>
      </c>
      <c r="C5838" s="11" t="s">
        <v>44</v>
      </c>
      <c r="D5838" s="12">
        <v>46098</v>
      </c>
      <c r="E5838" s="11">
        <v>2028</v>
      </c>
      <c r="F5838" s="11" t="s">
        <v>33</v>
      </c>
      <c r="G5838" s="13">
        <v>324.55</v>
      </c>
      <c r="H5838" s="14">
        <f t="shared" si="637"/>
        <v>658187.4</v>
      </c>
      <c r="I5838" s="14">
        <f>IF(F5838="GHS",H5838,H5838*Assumptions!$B$4)</f>
        <v>658187.4</v>
      </c>
      <c r="J5838" s="15" t="str">
        <f>INDEX(Assumptions!$B$8:$B$12,MATCH(B5838,Assumptions!$A$8:$A$12,0))</f>
        <v>Weighted Average</v>
      </c>
      <c r="K5838" s="16">
        <f>G5838/(1-INDEX(Assumptions!$D$8:$D$12,MATCH(B5838,Assumptions!$A$8:$A$12,0)))</f>
        <v>499.30769230769232</v>
      </c>
      <c r="L5838" s="16">
        <f t="shared" si="638"/>
        <v>9.7364999999999995</v>
      </c>
      <c r="M5838" s="16">
        <f t="shared" si="639"/>
        <v>24.965384615384618</v>
      </c>
      <c r="N5838" s="14">
        <f>E5838*(K5838-L5838-M5838)*IF(F5838="GHS",1,Assumptions!$B$4)</f>
        <v>942220.5780000001</v>
      </c>
      <c r="O5838" s="15">
        <f t="shared" ca="1" si="640"/>
        <v>188</v>
      </c>
      <c r="P5838" s="15" t="str">
        <f t="shared" ca="1" si="641"/>
        <v>181-365d</v>
      </c>
      <c r="Q5838" s="17">
        <f ca="1">IF(P5838="0-90d",0,IF(P5838="91-180d",INDEX(Assumptions!$F$8:$F$12,MATCH(B5838,Assumptions!$A$8:$A$12,0)),IF(P5838="181-365d",INDEX(Assumptions!$G$8:$G$12,MATCH(B5838,Assumptions!$A$8:$A$12,0)),INDEX(Assumptions!$H$8:$H$12,MATCH(B5838,Assumptions!$A$8:$A$12,0)))))</f>
        <v>0.35</v>
      </c>
      <c r="R5838" s="14">
        <f t="shared" ca="1" si="642"/>
        <v>230365.59</v>
      </c>
      <c r="S5838" s="14">
        <f t="shared" ca="1" si="643"/>
        <v>427821.81000000006</v>
      </c>
      <c r="T5838" s="11" t="s">
        <v>25</v>
      </c>
      <c r="U5838" s="18" t="s">
        <v>26</v>
      </c>
    </row>
    <row r="5839" spans="1:21" ht="15" customHeight="1" x14ac:dyDescent="0.15">
      <c r="A5839" s="10" t="s">
        <v>5887</v>
      </c>
      <c r="B5839" s="11" t="s">
        <v>41</v>
      </c>
      <c r="C5839" s="11" t="s">
        <v>49</v>
      </c>
      <c r="D5839" s="12">
        <v>46150</v>
      </c>
      <c r="E5839" s="11">
        <v>1505</v>
      </c>
      <c r="F5839" s="11" t="s">
        <v>33</v>
      </c>
      <c r="G5839" s="13">
        <v>560.58000000000004</v>
      </c>
      <c r="H5839" s="14">
        <f t="shared" si="637"/>
        <v>843672.9</v>
      </c>
      <c r="I5839" s="14">
        <f>IF(F5839="GHS",H5839,H5839*Assumptions!$B$4)</f>
        <v>843672.9</v>
      </c>
      <c r="J5839" s="15" t="str">
        <f>INDEX(Assumptions!$B$8:$B$12,MATCH(B5839,Assumptions!$A$8:$A$12,0))</f>
        <v>Weighted Average</v>
      </c>
      <c r="K5839" s="16">
        <f>G5839/(1-INDEX(Assumptions!$D$8:$D$12,MATCH(B5839,Assumptions!$A$8:$A$12,0)))</f>
        <v>862.43076923076922</v>
      </c>
      <c r="L5839" s="16">
        <f t="shared" si="638"/>
        <v>16.817399999999999</v>
      </c>
      <c r="M5839" s="16">
        <f t="shared" si="639"/>
        <v>43.121538461538464</v>
      </c>
      <c r="N5839" s="14">
        <f>E5839*(K5839-L5839-M5839)*IF(F5839="GHS",1,Assumptions!$B$4)</f>
        <v>1207750.2053076923</v>
      </c>
      <c r="O5839" s="15">
        <f t="shared" ca="1" si="640"/>
        <v>136</v>
      </c>
      <c r="P5839" s="15" t="str">
        <f t="shared" ca="1" si="641"/>
        <v>91-180d</v>
      </c>
      <c r="Q5839" s="17">
        <f ca="1">IF(P5839="0-90d",0,IF(P5839="91-180d",INDEX(Assumptions!$F$8:$F$12,MATCH(B5839,Assumptions!$A$8:$A$12,0)),IF(P5839="181-365d",INDEX(Assumptions!$G$8:$G$12,MATCH(B5839,Assumptions!$A$8:$A$12,0)),INDEX(Assumptions!$H$8:$H$12,MATCH(B5839,Assumptions!$A$8:$A$12,0)))))</f>
        <v>0.1</v>
      </c>
      <c r="R5839" s="14">
        <f t="shared" ca="1" si="642"/>
        <v>84367.290000000008</v>
      </c>
      <c r="S5839" s="14">
        <f t="shared" ca="1" si="643"/>
        <v>759305.61</v>
      </c>
      <c r="T5839" s="11" t="s">
        <v>25</v>
      </c>
      <c r="U5839" s="18" t="s">
        <v>36</v>
      </c>
    </row>
    <row r="5840" spans="1:21" ht="15" customHeight="1" x14ac:dyDescent="0.15">
      <c r="A5840" s="10" t="s">
        <v>5888</v>
      </c>
      <c r="B5840" s="11" t="s">
        <v>41</v>
      </c>
      <c r="C5840" s="11" t="s">
        <v>42</v>
      </c>
      <c r="D5840" s="12">
        <v>45742</v>
      </c>
      <c r="E5840" s="11">
        <v>3336</v>
      </c>
      <c r="F5840" s="11" t="s">
        <v>33</v>
      </c>
      <c r="G5840" s="13">
        <v>445.52</v>
      </c>
      <c r="H5840" s="14">
        <f t="shared" si="637"/>
        <v>1486254.72</v>
      </c>
      <c r="I5840" s="14">
        <f>IF(F5840="GHS",H5840,H5840*Assumptions!$B$4)</f>
        <v>1486254.72</v>
      </c>
      <c r="J5840" s="15" t="str">
        <f>INDEX(Assumptions!$B$8:$B$12,MATCH(B5840,Assumptions!$A$8:$A$12,0))</f>
        <v>Weighted Average</v>
      </c>
      <c r="K5840" s="16">
        <f>G5840/(1-INDEX(Assumptions!$D$8:$D$12,MATCH(B5840,Assumptions!$A$8:$A$12,0)))</f>
        <v>685.4153846153846</v>
      </c>
      <c r="L5840" s="16">
        <f t="shared" si="638"/>
        <v>13.365599999999999</v>
      </c>
      <c r="M5840" s="16">
        <f t="shared" si="639"/>
        <v>34.270769230769233</v>
      </c>
      <c r="N5840" s="14">
        <f>E5840*(K5840-L5840-M5840)*IF(F5840="GHS",1,Assumptions!$B$4)</f>
        <v>2127630.7953230771</v>
      </c>
      <c r="O5840" s="15">
        <f t="shared" ca="1" si="640"/>
        <v>544</v>
      </c>
      <c r="P5840" s="15" t="str">
        <f t="shared" ca="1" si="641"/>
        <v>365d+</v>
      </c>
      <c r="Q5840" s="17">
        <f ca="1">IF(P5840="0-90d",0,IF(P5840="91-180d",INDEX(Assumptions!$F$8:$F$12,MATCH(B5840,Assumptions!$A$8:$A$12,0)),IF(P5840="181-365d",INDEX(Assumptions!$G$8:$G$12,MATCH(B5840,Assumptions!$A$8:$A$12,0)),INDEX(Assumptions!$H$8:$H$12,MATCH(B5840,Assumptions!$A$8:$A$12,0)))))</f>
        <v>0.8</v>
      </c>
      <c r="R5840" s="14">
        <f t="shared" ca="1" si="642"/>
        <v>1189003.7760000001</v>
      </c>
      <c r="S5840" s="14">
        <f t="shared" ca="1" si="643"/>
        <v>297250.9439999999</v>
      </c>
      <c r="T5840" s="11" t="s">
        <v>25</v>
      </c>
      <c r="U5840" s="18" t="s">
        <v>26</v>
      </c>
    </row>
    <row r="5841" spans="1:21" ht="15" customHeight="1" x14ac:dyDescent="0.15">
      <c r="A5841" s="10" t="s">
        <v>5889</v>
      </c>
      <c r="B5841" s="11" t="s">
        <v>41</v>
      </c>
      <c r="C5841" s="11" t="s">
        <v>49</v>
      </c>
      <c r="D5841" s="12">
        <v>45773</v>
      </c>
      <c r="E5841" s="11">
        <v>717</v>
      </c>
      <c r="F5841" s="11" t="s">
        <v>33</v>
      </c>
      <c r="G5841" s="13">
        <v>277.05</v>
      </c>
      <c r="H5841" s="14">
        <f t="shared" si="637"/>
        <v>198644.85</v>
      </c>
      <c r="I5841" s="14">
        <f>IF(F5841="GHS",H5841,H5841*Assumptions!$B$4)</f>
        <v>198644.85</v>
      </c>
      <c r="J5841" s="15" t="str">
        <f>INDEX(Assumptions!$B$8:$B$12,MATCH(B5841,Assumptions!$A$8:$A$12,0))</f>
        <v>Weighted Average</v>
      </c>
      <c r="K5841" s="16">
        <f>G5841/(1-INDEX(Assumptions!$D$8:$D$12,MATCH(B5841,Assumptions!$A$8:$A$12,0)))</f>
        <v>426.23076923076923</v>
      </c>
      <c r="L5841" s="16">
        <f t="shared" si="638"/>
        <v>8.3115000000000006</v>
      </c>
      <c r="M5841" s="16">
        <f t="shared" si="639"/>
        <v>21.311538461538461</v>
      </c>
      <c r="N5841" s="14">
        <f>E5841*(K5841-L5841-M5841)*IF(F5841="GHS",1,Assumptions!$B$4)</f>
        <v>284367.74296153843</v>
      </c>
      <c r="O5841" s="15">
        <f t="shared" ca="1" si="640"/>
        <v>513</v>
      </c>
      <c r="P5841" s="15" t="str">
        <f t="shared" ca="1" si="641"/>
        <v>365d+</v>
      </c>
      <c r="Q5841" s="17">
        <f ca="1">IF(P5841="0-90d",0,IF(P5841="91-180d",INDEX(Assumptions!$F$8:$F$12,MATCH(B5841,Assumptions!$A$8:$A$12,0)),IF(P5841="181-365d",INDEX(Assumptions!$G$8:$G$12,MATCH(B5841,Assumptions!$A$8:$A$12,0)),INDEX(Assumptions!$H$8:$H$12,MATCH(B5841,Assumptions!$A$8:$A$12,0)))))</f>
        <v>0.8</v>
      </c>
      <c r="R5841" s="14">
        <f t="shared" ca="1" si="642"/>
        <v>158915.88</v>
      </c>
      <c r="S5841" s="14">
        <f t="shared" ca="1" si="643"/>
        <v>39728.97</v>
      </c>
      <c r="T5841" s="11" t="s">
        <v>25</v>
      </c>
      <c r="U5841" s="18" t="s">
        <v>36</v>
      </c>
    </row>
    <row r="5842" spans="1:21" ht="15" customHeight="1" x14ac:dyDescent="0.15">
      <c r="A5842" s="10" t="s">
        <v>5890</v>
      </c>
      <c r="B5842" s="11" t="s">
        <v>46</v>
      </c>
      <c r="C5842" s="11" t="s">
        <v>119</v>
      </c>
      <c r="D5842" s="12">
        <v>45826</v>
      </c>
      <c r="E5842" s="11">
        <v>3730</v>
      </c>
      <c r="F5842" s="11" t="s">
        <v>33</v>
      </c>
      <c r="G5842" s="13">
        <v>627694.19999999995</v>
      </c>
      <c r="H5842" s="14">
        <f t="shared" si="637"/>
        <v>2341299366</v>
      </c>
      <c r="I5842" s="14">
        <f>IF(F5842="GHS",H5842,H5842*Assumptions!$B$4)</f>
        <v>2341299366</v>
      </c>
      <c r="J5842" s="15" t="str">
        <f>INDEX(Assumptions!$B$8:$B$12,MATCH(B5842,Assumptions!$A$8:$A$12,0))</f>
        <v>Specific Identification</v>
      </c>
      <c r="K5842" s="16">
        <f>G5842/(1-INDEX(Assumptions!$D$8:$D$12,MATCH(B5842,Assumptions!$A$8:$A$12,0)))</f>
        <v>804736.15384615376</v>
      </c>
      <c r="L5842" s="16">
        <f t="shared" si="638"/>
        <v>18830.825999999997</v>
      </c>
      <c r="M5842" s="16">
        <f t="shared" si="639"/>
        <v>40236.807692307688</v>
      </c>
      <c r="N5842" s="14">
        <f>E5842*(K5842-L5842-M5842)*IF(F5842="GHS",1,Assumptions!$B$4)</f>
        <v>2781343580.1738462</v>
      </c>
      <c r="O5842" s="15">
        <f t="shared" ca="1" si="640"/>
        <v>460</v>
      </c>
      <c r="P5842" s="15" t="str">
        <f t="shared" ca="1" si="641"/>
        <v>365d+</v>
      </c>
      <c r="Q5842" s="17">
        <f ca="1">IF(P5842="0-90d",0,IF(P5842="91-180d",INDEX(Assumptions!$F$8:$F$12,MATCH(B5842,Assumptions!$A$8:$A$12,0)),IF(P5842="181-365d",INDEX(Assumptions!$G$8:$G$12,MATCH(B5842,Assumptions!$A$8:$A$12,0)),INDEX(Assumptions!$H$8:$H$12,MATCH(B5842,Assumptions!$A$8:$A$12,0)))))</f>
        <v>0.15</v>
      </c>
      <c r="R5842" s="14">
        <f t="shared" ca="1" si="642"/>
        <v>351194904.89999998</v>
      </c>
      <c r="S5842" s="14">
        <f t="shared" ca="1" si="643"/>
        <v>1990104461.0999999</v>
      </c>
      <c r="T5842" s="11" t="s">
        <v>25</v>
      </c>
      <c r="U5842" s="18" t="s">
        <v>36</v>
      </c>
    </row>
    <row r="5843" spans="1:21" ht="15" customHeight="1" x14ac:dyDescent="0.15">
      <c r="A5843" s="10" t="s">
        <v>5891</v>
      </c>
      <c r="B5843" s="11" t="s">
        <v>46</v>
      </c>
      <c r="C5843" s="11" t="s">
        <v>119</v>
      </c>
      <c r="D5843" s="12">
        <v>45812</v>
      </c>
      <c r="E5843" s="11">
        <v>65</v>
      </c>
      <c r="F5843" s="11" t="s">
        <v>33</v>
      </c>
      <c r="G5843" s="13">
        <v>660095.69999999995</v>
      </c>
      <c r="H5843" s="14">
        <f t="shared" si="637"/>
        <v>42906220.5</v>
      </c>
      <c r="I5843" s="14">
        <f>IF(F5843="GHS",H5843,H5843*Assumptions!$B$4)</f>
        <v>42906220.5</v>
      </c>
      <c r="J5843" s="15" t="str">
        <f>INDEX(Assumptions!$B$8:$B$12,MATCH(B5843,Assumptions!$A$8:$A$12,0))</f>
        <v>Specific Identification</v>
      </c>
      <c r="K5843" s="16">
        <f>G5843/(1-INDEX(Assumptions!$D$8:$D$12,MATCH(B5843,Assumptions!$A$8:$A$12,0)))</f>
        <v>846276.53846153838</v>
      </c>
      <c r="L5843" s="16">
        <f t="shared" si="638"/>
        <v>19802.870999999999</v>
      </c>
      <c r="M5843" s="16">
        <f t="shared" si="639"/>
        <v>42313.826923076922</v>
      </c>
      <c r="N5843" s="14">
        <f>E5843*(K5843-L5843-M5843)*IF(F5843="GHS",1,Assumptions!$B$4)</f>
        <v>50970389.634999998</v>
      </c>
      <c r="O5843" s="15">
        <f t="shared" ca="1" si="640"/>
        <v>474</v>
      </c>
      <c r="P5843" s="15" t="str">
        <f t="shared" ca="1" si="641"/>
        <v>365d+</v>
      </c>
      <c r="Q5843" s="17">
        <f ca="1">IF(P5843="0-90d",0,IF(P5843="91-180d",INDEX(Assumptions!$F$8:$F$12,MATCH(B5843,Assumptions!$A$8:$A$12,0)),IF(P5843="181-365d",INDEX(Assumptions!$G$8:$G$12,MATCH(B5843,Assumptions!$A$8:$A$12,0)),INDEX(Assumptions!$H$8:$H$12,MATCH(B5843,Assumptions!$A$8:$A$12,0)))))</f>
        <v>0.15</v>
      </c>
      <c r="R5843" s="14">
        <f t="shared" ca="1" si="642"/>
        <v>6435933.0750000002</v>
      </c>
      <c r="S5843" s="14">
        <f t="shared" ca="1" si="643"/>
        <v>36470287.424999997</v>
      </c>
      <c r="T5843" s="11" t="s">
        <v>25</v>
      </c>
      <c r="U5843" s="18" t="s">
        <v>26</v>
      </c>
    </row>
    <row r="5844" spans="1:21" ht="15" customHeight="1" x14ac:dyDescent="0.15">
      <c r="A5844" s="10" t="s">
        <v>5892</v>
      </c>
      <c r="B5844" s="11" t="s">
        <v>41</v>
      </c>
      <c r="C5844" s="11" t="s">
        <v>115</v>
      </c>
      <c r="D5844" s="12">
        <v>46011</v>
      </c>
      <c r="E5844" s="11">
        <v>2616</v>
      </c>
      <c r="F5844" s="11" t="s">
        <v>33</v>
      </c>
      <c r="G5844" s="13">
        <v>194.18</v>
      </c>
      <c r="H5844" s="14">
        <f t="shared" si="637"/>
        <v>507974.88</v>
      </c>
      <c r="I5844" s="14">
        <f>IF(F5844="GHS",H5844,H5844*Assumptions!$B$4)</f>
        <v>507974.88</v>
      </c>
      <c r="J5844" s="15" t="str">
        <f>INDEX(Assumptions!$B$8:$B$12,MATCH(B5844,Assumptions!$A$8:$A$12,0))</f>
        <v>Weighted Average</v>
      </c>
      <c r="K5844" s="16">
        <f>G5844/(1-INDEX(Assumptions!$D$8:$D$12,MATCH(B5844,Assumptions!$A$8:$A$12,0)))</f>
        <v>298.73846153846154</v>
      </c>
      <c r="L5844" s="16">
        <f t="shared" si="638"/>
        <v>5.8254000000000001</v>
      </c>
      <c r="M5844" s="16">
        <f t="shared" si="639"/>
        <v>14.936923076923078</v>
      </c>
      <c r="N5844" s="14">
        <f>E5844*(K5844-L5844-M5844)*IF(F5844="GHS",1,Assumptions!$B$4)</f>
        <v>727185.57821538462</v>
      </c>
      <c r="O5844" s="15">
        <f t="shared" ca="1" si="640"/>
        <v>275</v>
      </c>
      <c r="P5844" s="15" t="str">
        <f t="shared" ca="1" si="641"/>
        <v>181-365d</v>
      </c>
      <c r="Q5844" s="17">
        <f ca="1">IF(P5844="0-90d",0,IF(P5844="91-180d",INDEX(Assumptions!$F$8:$F$12,MATCH(B5844,Assumptions!$A$8:$A$12,0)),IF(P5844="181-365d",INDEX(Assumptions!$G$8:$G$12,MATCH(B5844,Assumptions!$A$8:$A$12,0)),INDEX(Assumptions!$H$8:$H$12,MATCH(B5844,Assumptions!$A$8:$A$12,0)))))</f>
        <v>0.35</v>
      </c>
      <c r="R5844" s="14">
        <f t="shared" ca="1" si="642"/>
        <v>177791.20799999998</v>
      </c>
      <c r="S5844" s="14">
        <f t="shared" ca="1" si="643"/>
        <v>330183.67200000002</v>
      </c>
      <c r="T5844" s="11" t="s">
        <v>25</v>
      </c>
      <c r="U5844" s="18" t="s">
        <v>26</v>
      </c>
    </row>
    <row r="5845" spans="1:21" ht="15" customHeight="1" x14ac:dyDescent="0.15">
      <c r="A5845" s="10" t="s">
        <v>5893</v>
      </c>
      <c r="B5845" s="11" t="s">
        <v>31</v>
      </c>
      <c r="C5845" s="11" t="s">
        <v>76</v>
      </c>
      <c r="D5845" s="12">
        <v>45855</v>
      </c>
      <c r="E5845" s="11">
        <v>4226</v>
      </c>
      <c r="F5845" s="11" t="s">
        <v>33</v>
      </c>
      <c r="G5845" s="13">
        <v>1555.9</v>
      </c>
      <c r="H5845" s="14">
        <f t="shared" si="637"/>
        <v>6575233.4000000004</v>
      </c>
      <c r="I5845" s="14">
        <f>IF(F5845="GHS",H5845,H5845*Assumptions!$B$4)</f>
        <v>6575233.4000000004</v>
      </c>
      <c r="J5845" s="15" t="str">
        <f>INDEX(Assumptions!$B$8:$B$12,MATCH(B5845,Assumptions!$A$8:$A$12,0))</f>
        <v>Weighted Average</v>
      </c>
      <c r="K5845" s="16">
        <f>G5845/(1-INDEX(Assumptions!$D$8:$D$12,MATCH(B5845,Assumptions!$A$8:$A$12,0)))</f>
        <v>2160.9722222222226</v>
      </c>
      <c r="L5845" s="16">
        <f t="shared" si="638"/>
        <v>46.677</v>
      </c>
      <c r="M5845" s="16">
        <f t="shared" si="639"/>
        <v>108.04861111111114</v>
      </c>
      <c r="N5845" s="14">
        <f>E5845*(K5845-L5845-M5845)*IF(F5845="GHS",1,Assumptions!$B$4)</f>
        <v>8478398.1785555575</v>
      </c>
      <c r="O5845" s="15">
        <f t="shared" ca="1" si="640"/>
        <v>431</v>
      </c>
      <c r="P5845" s="15" t="str">
        <f t="shared" ca="1" si="641"/>
        <v>365d+</v>
      </c>
      <c r="Q5845" s="17">
        <f ca="1">IF(P5845="0-90d",0,IF(P5845="91-180d",INDEX(Assumptions!$F$8:$F$12,MATCH(B5845,Assumptions!$A$8:$A$12,0)),IF(P5845="181-365d",INDEX(Assumptions!$G$8:$G$12,MATCH(B5845,Assumptions!$A$8:$A$12,0)),INDEX(Assumptions!$H$8:$H$12,MATCH(B5845,Assumptions!$A$8:$A$12,0)))))</f>
        <v>0.6</v>
      </c>
      <c r="R5845" s="14">
        <f t="shared" ca="1" si="642"/>
        <v>3945140.04</v>
      </c>
      <c r="S5845" s="14">
        <f t="shared" ca="1" si="643"/>
        <v>2630093.3600000003</v>
      </c>
      <c r="T5845" s="11" t="s">
        <v>25</v>
      </c>
      <c r="U5845" s="18" t="s">
        <v>26</v>
      </c>
    </row>
    <row r="5846" spans="1:21" ht="15" customHeight="1" x14ac:dyDescent="0.15">
      <c r="A5846" s="10" t="s">
        <v>5894</v>
      </c>
      <c r="B5846" s="11" t="s">
        <v>28</v>
      </c>
      <c r="C5846" s="11" t="s">
        <v>35</v>
      </c>
      <c r="D5846" s="12">
        <v>46038</v>
      </c>
      <c r="E5846" s="11">
        <v>945</v>
      </c>
      <c r="F5846" s="11" t="s">
        <v>24</v>
      </c>
      <c r="G5846" s="13">
        <v>9394.76</v>
      </c>
      <c r="H5846" s="14">
        <f t="shared" si="637"/>
        <v>8878048.2000000011</v>
      </c>
      <c r="I5846" s="14">
        <f>IF(F5846="GHS",H5846,H5846*Assumptions!$B$4)</f>
        <v>95882920.560000017</v>
      </c>
      <c r="J5846" s="15" t="str">
        <f>INDEX(Assumptions!$B$8:$B$12,MATCH(B5846,Assumptions!$A$8:$A$12,0))</f>
        <v>Fair Value Less Costs to Sell</v>
      </c>
      <c r="K5846" s="16">
        <f>G5846/(1-INDEX(Assumptions!$D$8:$D$12,MATCH(B5846,Assumptions!$A$8:$A$12,0)))</f>
        <v>10675.863636363636</v>
      </c>
      <c r="L5846" s="16">
        <f t="shared" si="638"/>
        <v>281.84280000000001</v>
      </c>
      <c r="M5846" s="16">
        <f t="shared" si="639"/>
        <v>533.79318181818178</v>
      </c>
      <c r="N5846" s="14">
        <f>E5846*(K5846-L5846-M5846)*IF(F5846="GHS",1,Assumptions!$B$4)</f>
        <v>100633483.4422909</v>
      </c>
      <c r="O5846" s="15">
        <f t="shared" ca="1" si="640"/>
        <v>248</v>
      </c>
      <c r="P5846" s="15" t="str">
        <f t="shared" ca="1" si="641"/>
        <v>181-365d</v>
      </c>
      <c r="Q5846" s="17">
        <f ca="1">IF(P5846="0-90d",0,IF(P5846="91-180d",INDEX(Assumptions!$F$8:$F$12,MATCH(B5846,Assumptions!$A$8:$A$12,0)),IF(P5846="181-365d",INDEX(Assumptions!$G$8:$G$12,MATCH(B5846,Assumptions!$A$8:$A$12,0)),INDEX(Assumptions!$H$8:$H$12,MATCH(B5846,Assumptions!$A$8:$A$12,0)))))</f>
        <v>0.1</v>
      </c>
      <c r="R5846" s="14">
        <f t="shared" ca="1" si="642"/>
        <v>9588292.0560000017</v>
      </c>
      <c r="S5846" s="14">
        <f t="shared" ca="1" si="643"/>
        <v>86294628.504000008</v>
      </c>
      <c r="T5846" s="11" t="s">
        <v>25</v>
      </c>
      <c r="U5846" s="18" t="s">
        <v>26</v>
      </c>
    </row>
    <row r="5847" spans="1:21" ht="15" customHeight="1" x14ac:dyDescent="0.15">
      <c r="A5847" s="10" t="s">
        <v>5895</v>
      </c>
      <c r="B5847" s="11" t="s">
        <v>41</v>
      </c>
      <c r="C5847" s="11" t="s">
        <v>49</v>
      </c>
      <c r="D5847" s="12">
        <v>46145</v>
      </c>
      <c r="E5847" s="11">
        <v>3729</v>
      </c>
      <c r="F5847" s="11" t="s">
        <v>33</v>
      </c>
      <c r="G5847" s="13">
        <v>308.62</v>
      </c>
      <c r="H5847" s="14">
        <f t="shared" si="637"/>
        <v>1150843.98</v>
      </c>
      <c r="I5847" s="14">
        <f>IF(F5847="GHS",H5847,H5847*Assumptions!$B$4)</f>
        <v>1150843.98</v>
      </c>
      <c r="J5847" s="15" t="str">
        <f>INDEX(Assumptions!$B$8:$B$12,MATCH(B5847,Assumptions!$A$8:$A$12,0))</f>
        <v>Weighted Average</v>
      </c>
      <c r="K5847" s="16">
        <f>G5847/(1-INDEX(Assumptions!$D$8:$D$12,MATCH(B5847,Assumptions!$A$8:$A$12,0)))</f>
        <v>474.8</v>
      </c>
      <c r="L5847" s="16">
        <f t="shared" si="638"/>
        <v>9.2585999999999995</v>
      </c>
      <c r="M5847" s="16">
        <f t="shared" si="639"/>
        <v>23.740000000000002</v>
      </c>
      <c r="N5847" s="14">
        <f>E5847*(K5847-L5847-M5847)*IF(F5847="GHS",1,Assumptions!$B$4)</f>
        <v>1647477.4206000001</v>
      </c>
      <c r="O5847" s="15">
        <f t="shared" ca="1" si="640"/>
        <v>141</v>
      </c>
      <c r="P5847" s="15" t="str">
        <f t="shared" ca="1" si="641"/>
        <v>91-180d</v>
      </c>
      <c r="Q5847" s="17">
        <f ca="1">IF(P5847="0-90d",0,IF(P5847="91-180d",INDEX(Assumptions!$F$8:$F$12,MATCH(B5847,Assumptions!$A$8:$A$12,0)),IF(P5847="181-365d",INDEX(Assumptions!$G$8:$G$12,MATCH(B5847,Assumptions!$A$8:$A$12,0)),INDEX(Assumptions!$H$8:$H$12,MATCH(B5847,Assumptions!$A$8:$A$12,0)))))</f>
        <v>0.1</v>
      </c>
      <c r="R5847" s="14">
        <f t="shared" ca="1" si="642"/>
        <v>115084.398</v>
      </c>
      <c r="S5847" s="14">
        <f t="shared" ca="1" si="643"/>
        <v>1035759.5819999999</v>
      </c>
      <c r="T5847" s="11" t="s">
        <v>25</v>
      </c>
      <c r="U5847" s="18" t="s">
        <v>26</v>
      </c>
    </row>
    <row r="5848" spans="1:21" ht="15" customHeight="1" x14ac:dyDescent="0.15">
      <c r="A5848" s="10" t="s">
        <v>5896</v>
      </c>
      <c r="B5848" s="11" t="s">
        <v>41</v>
      </c>
      <c r="C5848" s="11" t="s">
        <v>115</v>
      </c>
      <c r="D5848" s="12">
        <v>45983</v>
      </c>
      <c r="E5848" s="11">
        <v>1911</v>
      </c>
      <c r="F5848" s="11" t="s">
        <v>33</v>
      </c>
      <c r="G5848" s="13">
        <v>188.51</v>
      </c>
      <c r="H5848" s="14">
        <f t="shared" si="637"/>
        <v>360242.61</v>
      </c>
      <c r="I5848" s="14">
        <f>IF(F5848="GHS",H5848,H5848*Assumptions!$B$4)</f>
        <v>360242.61</v>
      </c>
      <c r="J5848" s="15" t="str">
        <f>INDEX(Assumptions!$B$8:$B$12,MATCH(B5848,Assumptions!$A$8:$A$12,0))</f>
        <v>Weighted Average</v>
      </c>
      <c r="K5848" s="16">
        <f>G5848/(1-INDEX(Assumptions!$D$8:$D$12,MATCH(B5848,Assumptions!$A$8:$A$12,0)))</f>
        <v>290.01538461538462</v>
      </c>
      <c r="L5848" s="16">
        <f t="shared" si="638"/>
        <v>5.6552999999999995</v>
      </c>
      <c r="M5848" s="16">
        <f t="shared" si="639"/>
        <v>14.500769230769231</v>
      </c>
      <c r="N5848" s="14">
        <f>E5848*(K5848-L5848-M5848)*IF(F5848="GHS",1,Assumptions!$B$4)</f>
        <v>515701.15170000005</v>
      </c>
      <c r="O5848" s="15">
        <f t="shared" ca="1" si="640"/>
        <v>303</v>
      </c>
      <c r="P5848" s="15" t="str">
        <f t="shared" ca="1" si="641"/>
        <v>181-365d</v>
      </c>
      <c r="Q5848" s="17">
        <f ca="1">IF(P5848="0-90d",0,IF(P5848="91-180d",INDEX(Assumptions!$F$8:$F$12,MATCH(B5848,Assumptions!$A$8:$A$12,0)),IF(P5848="181-365d",INDEX(Assumptions!$G$8:$G$12,MATCH(B5848,Assumptions!$A$8:$A$12,0)),INDEX(Assumptions!$H$8:$H$12,MATCH(B5848,Assumptions!$A$8:$A$12,0)))))</f>
        <v>0.35</v>
      </c>
      <c r="R5848" s="14">
        <f t="shared" ca="1" si="642"/>
        <v>126084.91349999998</v>
      </c>
      <c r="S5848" s="14">
        <f t="shared" si="643"/>
        <v>0</v>
      </c>
      <c r="T5848" s="11" t="s">
        <v>39</v>
      </c>
      <c r="U5848" s="18" t="s">
        <v>26</v>
      </c>
    </row>
    <row r="5849" spans="1:21" ht="15" customHeight="1" x14ac:dyDescent="0.15">
      <c r="A5849" s="10" t="s">
        <v>5897</v>
      </c>
      <c r="B5849" s="11" t="s">
        <v>41</v>
      </c>
      <c r="C5849" s="11" t="s">
        <v>44</v>
      </c>
      <c r="D5849" s="12">
        <v>46032</v>
      </c>
      <c r="E5849" s="11">
        <v>4204</v>
      </c>
      <c r="F5849" s="11" t="s">
        <v>33</v>
      </c>
      <c r="G5849" s="13">
        <v>232</v>
      </c>
      <c r="H5849" s="14">
        <f t="shared" si="637"/>
        <v>975328</v>
      </c>
      <c r="I5849" s="14">
        <f>IF(F5849="GHS",H5849,H5849*Assumptions!$B$4)</f>
        <v>975328</v>
      </c>
      <c r="J5849" s="15" t="str">
        <f>INDEX(Assumptions!$B$8:$B$12,MATCH(B5849,Assumptions!$A$8:$A$12,0))</f>
        <v>Weighted Average</v>
      </c>
      <c r="K5849" s="16">
        <f>G5849/(1-INDEX(Assumptions!$D$8:$D$12,MATCH(B5849,Assumptions!$A$8:$A$12,0)))</f>
        <v>356.92307692307691</v>
      </c>
      <c r="L5849" s="16">
        <f t="shared" si="638"/>
        <v>6.96</v>
      </c>
      <c r="M5849" s="16">
        <f t="shared" si="639"/>
        <v>17.846153846153847</v>
      </c>
      <c r="N5849" s="14">
        <f>E5849*(K5849-L5849-M5849)*IF(F5849="GHS",1,Assumptions!$B$4)</f>
        <v>1396219.5446153844</v>
      </c>
      <c r="O5849" s="15">
        <f t="shared" ca="1" si="640"/>
        <v>254</v>
      </c>
      <c r="P5849" s="15" t="str">
        <f t="shared" ca="1" si="641"/>
        <v>181-365d</v>
      </c>
      <c r="Q5849" s="17">
        <f ca="1">IF(P5849="0-90d",0,IF(P5849="91-180d",INDEX(Assumptions!$F$8:$F$12,MATCH(B5849,Assumptions!$A$8:$A$12,0)),IF(P5849="181-365d",INDEX(Assumptions!$G$8:$G$12,MATCH(B5849,Assumptions!$A$8:$A$12,0)),INDEX(Assumptions!$H$8:$H$12,MATCH(B5849,Assumptions!$A$8:$A$12,0)))))</f>
        <v>0.35</v>
      </c>
      <c r="R5849" s="14">
        <f t="shared" ca="1" si="642"/>
        <v>341364.8</v>
      </c>
      <c r="S5849" s="14">
        <f t="shared" ca="1" si="643"/>
        <v>633963.19999999995</v>
      </c>
      <c r="T5849" s="11" t="s">
        <v>25</v>
      </c>
      <c r="U5849" s="18" t="s">
        <v>26</v>
      </c>
    </row>
    <row r="5850" spans="1:21" ht="15" customHeight="1" x14ac:dyDescent="0.15">
      <c r="A5850" s="10" t="s">
        <v>5898</v>
      </c>
      <c r="B5850" s="11" t="s">
        <v>41</v>
      </c>
      <c r="C5850" s="11" t="s">
        <v>42</v>
      </c>
      <c r="D5850" s="12">
        <v>45738</v>
      </c>
      <c r="E5850" s="11">
        <v>2545</v>
      </c>
      <c r="F5850" s="11" t="s">
        <v>33</v>
      </c>
      <c r="G5850" s="13">
        <v>655.91</v>
      </c>
      <c r="H5850" s="14">
        <f t="shared" si="637"/>
        <v>1669290.95</v>
      </c>
      <c r="I5850" s="14">
        <f>IF(F5850="GHS",H5850,H5850*Assumptions!$B$4)</f>
        <v>1669290.95</v>
      </c>
      <c r="J5850" s="15" t="str">
        <f>INDEX(Assumptions!$B$8:$B$12,MATCH(B5850,Assumptions!$A$8:$A$12,0))</f>
        <v>Weighted Average</v>
      </c>
      <c r="K5850" s="16">
        <f>G5850/(1-INDEX(Assumptions!$D$8:$D$12,MATCH(B5850,Assumptions!$A$8:$A$12,0)))</f>
        <v>1009.0923076923076</v>
      </c>
      <c r="L5850" s="16">
        <f t="shared" si="638"/>
        <v>19.677299999999999</v>
      </c>
      <c r="M5850" s="16">
        <f t="shared" si="639"/>
        <v>50.45461538461538</v>
      </c>
      <c r="N5850" s="14">
        <f>E5850*(K5850-L5850-M5850)*IF(F5850="GHS",1,Assumptions!$B$4)</f>
        <v>2389654.1984230769</v>
      </c>
      <c r="O5850" s="15">
        <f t="shared" ca="1" si="640"/>
        <v>548</v>
      </c>
      <c r="P5850" s="15" t="str">
        <f t="shared" ca="1" si="641"/>
        <v>365d+</v>
      </c>
      <c r="Q5850" s="17">
        <f ca="1">IF(P5850="0-90d",0,IF(P5850="91-180d",INDEX(Assumptions!$F$8:$F$12,MATCH(B5850,Assumptions!$A$8:$A$12,0)),IF(P5850="181-365d",INDEX(Assumptions!$G$8:$G$12,MATCH(B5850,Assumptions!$A$8:$A$12,0)),INDEX(Assumptions!$H$8:$H$12,MATCH(B5850,Assumptions!$A$8:$A$12,0)))))</f>
        <v>0.8</v>
      </c>
      <c r="R5850" s="14">
        <f t="shared" ca="1" si="642"/>
        <v>1335432.76</v>
      </c>
      <c r="S5850" s="14">
        <f t="shared" ca="1" si="643"/>
        <v>333858.18999999994</v>
      </c>
      <c r="T5850" s="11" t="s">
        <v>25</v>
      </c>
      <c r="U5850" s="18" t="s">
        <v>36</v>
      </c>
    </row>
    <row r="5851" spans="1:21" ht="15" customHeight="1" x14ac:dyDescent="0.15">
      <c r="A5851" s="10" t="s">
        <v>5899</v>
      </c>
      <c r="B5851" s="11" t="s">
        <v>41</v>
      </c>
      <c r="C5851" s="11" t="s">
        <v>115</v>
      </c>
      <c r="D5851" s="12">
        <v>46199</v>
      </c>
      <c r="E5851" s="11">
        <v>1240</v>
      </c>
      <c r="F5851" s="11" t="s">
        <v>33</v>
      </c>
      <c r="G5851" s="13">
        <v>280.08999999999997</v>
      </c>
      <c r="H5851" s="14">
        <f t="shared" si="637"/>
        <v>347311.6</v>
      </c>
      <c r="I5851" s="14">
        <f>IF(F5851="GHS",H5851,H5851*Assumptions!$B$4)</f>
        <v>347311.6</v>
      </c>
      <c r="J5851" s="15" t="str">
        <f>INDEX(Assumptions!$B$8:$B$12,MATCH(B5851,Assumptions!$A$8:$A$12,0))</f>
        <v>Weighted Average</v>
      </c>
      <c r="K5851" s="16">
        <f>G5851/(1-INDEX(Assumptions!$D$8:$D$12,MATCH(B5851,Assumptions!$A$8:$A$12,0)))</f>
        <v>430.90769230769223</v>
      </c>
      <c r="L5851" s="16">
        <f t="shared" si="638"/>
        <v>8.4026999999999994</v>
      </c>
      <c r="M5851" s="16">
        <f t="shared" si="639"/>
        <v>21.545384615384613</v>
      </c>
      <c r="N5851" s="14">
        <f>E5851*(K5851-L5851-M5851)*IF(F5851="GHS",1,Assumptions!$B$4)</f>
        <v>497189.91353846149</v>
      </c>
      <c r="O5851" s="15">
        <f t="shared" ca="1" si="640"/>
        <v>87</v>
      </c>
      <c r="P5851" s="15" t="str">
        <f t="shared" ca="1" si="641"/>
        <v>0-90d</v>
      </c>
      <c r="Q5851" s="17">
        <f ca="1">IF(P5851="0-90d",0,IF(P5851="91-180d",INDEX(Assumptions!$F$8:$F$12,MATCH(B5851,Assumptions!$A$8:$A$12,0)),IF(P5851="181-365d",INDEX(Assumptions!$G$8:$G$12,MATCH(B5851,Assumptions!$A$8:$A$12,0)),INDEX(Assumptions!$H$8:$H$12,MATCH(B5851,Assumptions!$A$8:$A$12,0)))))</f>
        <v>0</v>
      </c>
      <c r="R5851" s="14">
        <f t="shared" ca="1" si="642"/>
        <v>0</v>
      </c>
      <c r="S5851" s="14">
        <f t="shared" ca="1" si="643"/>
        <v>347311.6</v>
      </c>
      <c r="T5851" s="11" t="s">
        <v>25</v>
      </c>
      <c r="U5851" s="18" t="s">
        <v>36</v>
      </c>
    </row>
    <row r="5852" spans="1:21" ht="15" customHeight="1" x14ac:dyDescent="0.15">
      <c r="A5852" s="10" t="s">
        <v>5900</v>
      </c>
      <c r="B5852" s="11" t="s">
        <v>28</v>
      </c>
      <c r="C5852" s="11" t="s">
        <v>29</v>
      </c>
      <c r="D5852" s="12">
        <v>45783</v>
      </c>
      <c r="E5852" s="11">
        <v>3904</v>
      </c>
      <c r="F5852" s="11" t="s">
        <v>24</v>
      </c>
      <c r="G5852" s="13">
        <v>2176.77</v>
      </c>
      <c r="H5852" s="14">
        <f t="shared" si="637"/>
        <v>8498110.0800000001</v>
      </c>
      <c r="I5852" s="14">
        <f>IF(F5852="GHS",H5852,H5852*Assumptions!$B$4)</f>
        <v>91779588.864000008</v>
      </c>
      <c r="J5852" s="15" t="str">
        <f>INDEX(Assumptions!$B$8:$B$12,MATCH(B5852,Assumptions!$A$8:$A$12,0))</f>
        <v>Fair Value Less Costs to Sell</v>
      </c>
      <c r="K5852" s="16">
        <f>G5852/(1-INDEX(Assumptions!$D$8:$D$12,MATCH(B5852,Assumptions!$A$8:$A$12,0)))</f>
        <v>2473.6022727272725</v>
      </c>
      <c r="L5852" s="16">
        <f t="shared" si="638"/>
        <v>65.303100000000001</v>
      </c>
      <c r="M5852" s="16">
        <f t="shared" si="639"/>
        <v>123.68011363636363</v>
      </c>
      <c r="N5852" s="14">
        <f>E5852*(K5852-L5852-M5852)*IF(F5852="GHS",1,Assumptions!$B$4)</f>
        <v>96326850.312261805</v>
      </c>
      <c r="O5852" s="15">
        <f t="shared" ca="1" si="640"/>
        <v>503</v>
      </c>
      <c r="P5852" s="15" t="str">
        <f t="shared" ca="1" si="641"/>
        <v>365d+</v>
      </c>
      <c r="Q5852" s="17">
        <f ca="1">IF(P5852="0-90d",0,IF(P5852="91-180d",INDEX(Assumptions!$F$8:$F$12,MATCH(B5852,Assumptions!$A$8:$A$12,0)),IF(P5852="181-365d",INDEX(Assumptions!$G$8:$G$12,MATCH(B5852,Assumptions!$A$8:$A$12,0)),INDEX(Assumptions!$H$8:$H$12,MATCH(B5852,Assumptions!$A$8:$A$12,0)))))</f>
        <v>0.4</v>
      </c>
      <c r="R5852" s="14">
        <f t="shared" ca="1" si="642"/>
        <v>36711835.545600004</v>
      </c>
      <c r="S5852" s="14">
        <f t="shared" ca="1" si="643"/>
        <v>55067753.318400003</v>
      </c>
      <c r="T5852" s="11" t="s">
        <v>25</v>
      </c>
      <c r="U5852" s="18" t="s">
        <v>26</v>
      </c>
    </row>
    <row r="5853" spans="1:21" ht="15" customHeight="1" x14ac:dyDescent="0.15">
      <c r="A5853" s="10" t="s">
        <v>5901</v>
      </c>
      <c r="B5853" s="11" t="s">
        <v>28</v>
      </c>
      <c r="C5853" s="11" t="s">
        <v>29</v>
      </c>
      <c r="D5853" s="12">
        <v>45753</v>
      </c>
      <c r="E5853" s="11">
        <v>4944</v>
      </c>
      <c r="F5853" s="11" t="s">
        <v>24</v>
      </c>
      <c r="G5853" s="13">
        <v>7237.46</v>
      </c>
      <c r="H5853" s="14">
        <f t="shared" si="637"/>
        <v>35782002.240000002</v>
      </c>
      <c r="I5853" s="14">
        <f>IF(F5853="GHS",H5853,H5853*Assumptions!$B$4)</f>
        <v>386445624.19200003</v>
      </c>
      <c r="J5853" s="15" t="str">
        <f>INDEX(Assumptions!$B$8:$B$12,MATCH(B5853,Assumptions!$A$8:$A$12,0))</f>
        <v>Fair Value Less Costs to Sell</v>
      </c>
      <c r="K5853" s="16">
        <f>G5853/(1-INDEX(Assumptions!$D$8:$D$12,MATCH(B5853,Assumptions!$A$8:$A$12,0)))</f>
        <v>8224.386363636364</v>
      </c>
      <c r="L5853" s="16">
        <f t="shared" si="638"/>
        <v>217.12379999999999</v>
      </c>
      <c r="M5853" s="16">
        <f t="shared" si="639"/>
        <v>411.21931818181821</v>
      </c>
      <c r="N5853" s="14">
        <f>E5853*(K5853-L5853-M5853)*IF(F5853="GHS",1,Assumptions!$B$4)</f>
        <v>405592248.29969454</v>
      </c>
      <c r="O5853" s="15">
        <f t="shared" ca="1" si="640"/>
        <v>533</v>
      </c>
      <c r="P5853" s="15" t="str">
        <f t="shared" ca="1" si="641"/>
        <v>365d+</v>
      </c>
      <c r="Q5853" s="17">
        <f ca="1">IF(P5853="0-90d",0,IF(P5853="91-180d",INDEX(Assumptions!$F$8:$F$12,MATCH(B5853,Assumptions!$A$8:$A$12,0)),IF(P5853="181-365d",INDEX(Assumptions!$G$8:$G$12,MATCH(B5853,Assumptions!$A$8:$A$12,0)),INDEX(Assumptions!$H$8:$H$12,MATCH(B5853,Assumptions!$A$8:$A$12,0)))))</f>
        <v>0.4</v>
      </c>
      <c r="R5853" s="14">
        <f t="shared" ca="1" si="642"/>
        <v>154578249.67680001</v>
      </c>
      <c r="S5853" s="14">
        <f t="shared" ca="1" si="643"/>
        <v>231867374.51520002</v>
      </c>
      <c r="T5853" s="11" t="s">
        <v>25</v>
      </c>
      <c r="U5853" s="18" t="s">
        <v>26</v>
      </c>
    </row>
    <row r="5854" spans="1:21" ht="15" customHeight="1" x14ac:dyDescent="0.15">
      <c r="A5854" s="10" t="s">
        <v>5902</v>
      </c>
      <c r="B5854" s="11" t="s">
        <v>41</v>
      </c>
      <c r="C5854" s="11" t="s">
        <v>115</v>
      </c>
      <c r="D5854" s="12">
        <v>46164</v>
      </c>
      <c r="E5854" s="11">
        <v>2489</v>
      </c>
      <c r="F5854" s="11" t="s">
        <v>33</v>
      </c>
      <c r="G5854" s="13">
        <v>258.61</v>
      </c>
      <c r="H5854" s="14">
        <f t="shared" si="637"/>
        <v>643680.29</v>
      </c>
      <c r="I5854" s="14">
        <f>IF(F5854="GHS",H5854,H5854*Assumptions!$B$4)</f>
        <v>643680.29</v>
      </c>
      <c r="J5854" s="15" t="str">
        <f>INDEX(Assumptions!$B$8:$B$12,MATCH(B5854,Assumptions!$A$8:$A$12,0))</f>
        <v>Weighted Average</v>
      </c>
      <c r="K5854" s="16">
        <f>G5854/(1-INDEX(Assumptions!$D$8:$D$12,MATCH(B5854,Assumptions!$A$8:$A$12,0)))</f>
        <v>397.86153846153849</v>
      </c>
      <c r="L5854" s="16">
        <f t="shared" si="638"/>
        <v>7.7583000000000002</v>
      </c>
      <c r="M5854" s="16">
        <f t="shared" si="639"/>
        <v>19.893076923076926</v>
      </c>
      <c r="N5854" s="14">
        <f>E5854*(K5854-L5854-M5854)*IF(F5854="GHS",1,Assumptions!$B$4)</f>
        <v>921453.09206923074</v>
      </c>
      <c r="O5854" s="15">
        <f t="shared" ca="1" si="640"/>
        <v>122</v>
      </c>
      <c r="P5854" s="15" t="str">
        <f t="shared" ca="1" si="641"/>
        <v>91-180d</v>
      </c>
      <c r="Q5854" s="17">
        <f ca="1">IF(P5854="0-90d",0,IF(P5854="91-180d",INDEX(Assumptions!$F$8:$F$12,MATCH(B5854,Assumptions!$A$8:$A$12,0)),IF(P5854="181-365d",INDEX(Assumptions!$G$8:$G$12,MATCH(B5854,Assumptions!$A$8:$A$12,0)),INDEX(Assumptions!$H$8:$H$12,MATCH(B5854,Assumptions!$A$8:$A$12,0)))))</f>
        <v>0.1</v>
      </c>
      <c r="R5854" s="14">
        <f t="shared" ca="1" si="642"/>
        <v>64368.02900000001</v>
      </c>
      <c r="S5854" s="14">
        <f t="shared" ca="1" si="643"/>
        <v>579312.26100000006</v>
      </c>
      <c r="T5854" s="11" t="s">
        <v>25</v>
      </c>
      <c r="U5854" s="18" t="s">
        <v>26</v>
      </c>
    </row>
    <row r="5855" spans="1:21" ht="15" customHeight="1" x14ac:dyDescent="0.15">
      <c r="A5855" s="10" t="s">
        <v>5903</v>
      </c>
      <c r="B5855" s="11" t="s">
        <v>41</v>
      </c>
      <c r="C5855" s="11" t="s">
        <v>42</v>
      </c>
      <c r="D5855" s="12">
        <v>46092</v>
      </c>
      <c r="E5855" s="11">
        <v>123</v>
      </c>
      <c r="F5855" s="11" t="s">
        <v>33</v>
      </c>
      <c r="G5855" s="13">
        <v>241.57</v>
      </c>
      <c r="H5855" s="14">
        <f t="shared" si="637"/>
        <v>29713.11</v>
      </c>
      <c r="I5855" s="14">
        <f>IF(F5855="GHS",H5855,H5855*Assumptions!$B$4)</f>
        <v>29713.11</v>
      </c>
      <c r="J5855" s="15" t="str">
        <f>INDEX(Assumptions!$B$8:$B$12,MATCH(B5855,Assumptions!$A$8:$A$12,0))</f>
        <v>Weighted Average</v>
      </c>
      <c r="K5855" s="16">
        <f>G5855/(1-INDEX(Assumptions!$D$8:$D$12,MATCH(B5855,Assumptions!$A$8:$A$12,0)))</f>
        <v>371.64615384615382</v>
      </c>
      <c r="L5855" s="16">
        <f t="shared" si="638"/>
        <v>7.2470999999999997</v>
      </c>
      <c r="M5855" s="16">
        <f t="shared" si="639"/>
        <v>18.58230769230769</v>
      </c>
      <c r="N5855" s="14">
        <f>E5855*(K5855-L5855-M5855)*IF(F5855="GHS",1,Assumptions!$B$4)</f>
        <v>42535.459776923082</v>
      </c>
      <c r="O5855" s="15">
        <f t="shared" ca="1" si="640"/>
        <v>194</v>
      </c>
      <c r="P5855" s="15" t="str">
        <f t="shared" ca="1" si="641"/>
        <v>181-365d</v>
      </c>
      <c r="Q5855" s="17">
        <f ca="1">IF(P5855="0-90d",0,IF(P5855="91-180d",INDEX(Assumptions!$F$8:$F$12,MATCH(B5855,Assumptions!$A$8:$A$12,0)),IF(P5855="181-365d",INDEX(Assumptions!$G$8:$G$12,MATCH(B5855,Assumptions!$A$8:$A$12,0)),INDEX(Assumptions!$H$8:$H$12,MATCH(B5855,Assumptions!$A$8:$A$12,0)))))</f>
        <v>0.35</v>
      </c>
      <c r="R5855" s="14">
        <f t="shared" ca="1" si="642"/>
        <v>10399.5885</v>
      </c>
      <c r="S5855" s="14">
        <f t="shared" ca="1" si="643"/>
        <v>19313.521500000003</v>
      </c>
      <c r="T5855" s="11" t="s">
        <v>25</v>
      </c>
      <c r="U5855" s="18" t="s">
        <v>36</v>
      </c>
    </row>
    <row r="5856" spans="1:21" ht="15" customHeight="1" x14ac:dyDescent="0.15">
      <c r="A5856" s="10" t="s">
        <v>5904</v>
      </c>
      <c r="B5856" s="11" t="s">
        <v>31</v>
      </c>
      <c r="C5856" s="11" t="s">
        <v>63</v>
      </c>
      <c r="D5856" s="12">
        <v>46017</v>
      </c>
      <c r="E5856" s="11">
        <v>815</v>
      </c>
      <c r="F5856" s="11" t="s">
        <v>33</v>
      </c>
      <c r="G5856" s="13">
        <v>3918.4</v>
      </c>
      <c r="H5856" s="14">
        <f t="shared" si="637"/>
        <v>3193496</v>
      </c>
      <c r="I5856" s="14">
        <f>IF(F5856="GHS",H5856,H5856*Assumptions!$B$4)</f>
        <v>3193496</v>
      </c>
      <c r="J5856" s="15" t="str">
        <f>INDEX(Assumptions!$B$8:$B$12,MATCH(B5856,Assumptions!$A$8:$A$12,0))</f>
        <v>Weighted Average</v>
      </c>
      <c r="K5856" s="16">
        <f>G5856/(1-INDEX(Assumptions!$D$8:$D$12,MATCH(B5856,Assumptions!$A$8:$A$12,0)))</f>
        <v>5442.2222222222226</v>
      </c>
      <c r="L5856" s="16">
        <f t="shared" si="638"/>
        <v>117.55199999999999</v>
      </c>
      <c r="M5856" s="16">
        <f t="shared" si="639"/>
        <v>272.11111111111114</v>
      </c>
      <c r="N5856" s="14">
        <f>E5856*(K5856-L5856-M5856)*IF(F5856="GHS",1,Assumptions!$B$4)</f>
        <v>4117835.6755555561</v>
      </c>
      <c r="O5856" s="15">
        <f t="shared" ca="1" si="640"/>
        <v>269</v>
      </c>
      <c r="P5856" s="15" t="str">
        <f t="shared" ca="1" si="641"/>
        <v>181-365d</v>
      </c>
      <c r="Q5856" s="17">
        <f ca="1">IF(P5856="0-90d",0,IF(P5856="91-180d",INDEX(Assumptions!$F$8:$F$12,MATCH(B5856,Assumptions!$A$8:$A$12,0)),IF(P5856="181-365d",INDEX(Assumptions!$G$8:$G$12,MATCH(B5856,Assumptions!$A$8:$A$12,0)),INDEX(Assumptions!$H$8:$H$12,MATCH(B5856,Assumptions!$A$8:$A$12,0)))))</f>
        <v>0.2</v>
      </c>
      <c r="R5856" s="14">
        <f t="shared" ca="1" si="642"/>
        <v>638699.20000000007</v>
      </c>
      <c r="S5856" s="14">
        <f t="shared" ca="1" si="643"/>
        <v>2554796.7999999998</v>
      </c>
      <c r="T5856" s="11" t="s">
        <v>25</v>
      </c>
      <c r="U5856" s="18" t="s">
        <v>26</v>
      </c>
    </row>
    <row r="5857" spans="1:21" ht="15" customHeight="1" x14ac:dyDescent="0.15">
      <c r="A5857" s="10" t="s">
        <v>5905</v>
      </c>
      <c r="B5857" s="11" t="s">
        <v>41</v>
      </c>
      <c r="C5857" s="11" t="s">
        <v>115</v>
      </c>
      <c r="D5857" s="12">
        <v>45954</v>
      </c>
      <c r="E5857" s="11">
        <v>4256</v>
      </c>
      <c r="F5857" s="11" t="s">
        <v>33</v>
      </c>
      <c r="G5857" s="13">
        <v>326.57</v>
      </c>
      <c r="H5857" s="14">
        <f t="shared" si="637"/>
        <v>1389881.92</v>
      </c>
      <c r="I5857" s="14">
        <f>IF(F5857="GHS",H5857,H5857*Assumptions!$B$4)</f>
        <v>1389881.92</v>
      </c>
      <c r="J5857" s="15" t="str">
        <f>INDEX(Assumptions!$B$8:$B$12,MATCH(B5857,Assumptions!$A$8:$A$12,0))</f>
        <v>Weighted Average</v>
      </c>
      <c r="K5857" s="16">
        <f>G5857/(1-INDEX(Assumptions!$D$8:$D$12,MATCH(B5857,Assumptions!$A$8:$A$12,0)))</f>
        <v>502.4153846153846</v>
      </c>
      <c r="L5857" s="16">
        <f t="shared" si="638"/>
        <v>9.7970999999999986</v>
      </c>
      <c r="M5857" s="16">
        <f t="shared" si="639"/>
        <v>25.120769230769231</v>
      </c>
      <c r="N5857" s="14">
        <f>E5857*(K5857-L5857-M5857)*IF(F5857="GHS",1,Assumptions!$B$4)</f>
        <v>1989669.4254769231</v>
      </c>
      <c r="O5857" s="15">
        <f t="shared" ca="1" si="640"/>
        <v>332</v>
      </c>
      <c r="P5857" s="15" t="str">
        <f t="shared" ca="1" si="641"/>
        <v>181-365d</v>
      </c>
      <c r="Q5857" s="17">
        <f ca="1">IF(P5857="0-90d",0,IF(P5857="91-180d",INDEX(Assumptions!$F$8:$F$12,MATCH(B5857,Assumptions!$A$8:$A$12,0)),IF(P5857="181-365d",INDEX(Assumptions!$G$8:$G$12,MATCH(B5857,Assumptions!$A$8:$A$12,0)),INDEX(Assumptions!$H$8:$H$12,MATCH(B5857,Assumptions!$A$8:$A$12,0)))))</f>
        <v>0.35</v>
      </c>
      <c r="R5857" s="14">
        <f t="shared" ca="1" si="642"/>
        <v>486458.67199999996</v>
      </c>
      <c r="S5857" s="14">
        <f t="shared" ca="1" si="643"/>
        <v>903423.24799999991</v>
      </c>
      <c r="T5857" s="11" t="s">
        <v>25</v>
      </c>
      <c r="U5857" s="18" t="s">
        <v>26</v>
      </c>
    </row>
    <row r="5858" spans="1:21" ht="15" customHeight="1" x14ac:dyDescent="0.15">
      <c r="A5858" s="10" t="s">
        <v>5906</v>
      </c>
      <c r="B5858" s="11" t="s">
        <v>31</v>
      </c>
      <c r="C5858" s="11" t="s">
        <v>32</v>
      </c>
      <c r="D5858" s="12">
        <v>46035</v>
      </c>
      <c r="E5858" s="11">
        <v>1349</v>
      </c>
      <c r="F5858" s="11" t="s">
        <v>33</v>
      </c>
      <c r="G5858" s="13">
        <v>1989.5</v>
      </c>
      <c r="H5858" s="14">
        <f t="shared" si="637"/>
        <v>2683835.5</v>
      </c>
      <c r="I5858" s="14">
        <f>IF(F5858="GHS",H5858,H5858*Assumptions!$B$4)</f>
        <v>2683835.5</v>
      </c>
      <c r="J5858" s="15" t="str">
        <f>INDEX(Assumptions!$B$8:$B$12,MATCH(B5858,Assumptions!$A$8:$A$12,0))</f>
        <v>Weighted Average</v>
      </c>
      <c r="K5858" s="16">
        <f>G5858/(1-INDEX(Assumptions!$D$8:$D$12,MATCH(B5858,Assumptions!$A$8:$A$12,0)))</f>
        <v>2763.1944444444443</v>
      </c>
      <c r="L5858" s="16">
        <f t="shared" si="638"/>
        <v>59.684999999999995</v>
      </c>
      <c r="M5858" s="16">
        <f t="shared" si="639"/>
        <v>138.15972222222223</v>
      </c>
      <c r="N5858" s="14">
        <f>E5858*(K5858-L5858-M5858)*IF(F5858="GHS",1,Assumptions!$B$4)</f>
        <v>3460656.7752777776</v>
      </c>
      <c r="O5858" s="15">
        <f t="shared" ca="1" si="640"/>
        <v>251</v>
      </c>
      <c r="P5858" s="15" t="str">
        <f t="shared" ca="1" si="641"/>
        <v>181-365d</v>
      </c>
      <c r="Q5858" s="17">
        <f ca="1">IF(P5858="0-90d",0,IF(P5858="91-180d",INDEX(Assumptions!$F$8:$F$12,MATCH(B5858,Assumptions!$A$8:$A$12,0)),IF(P5858="181-365d",INDEX(Assumptions!$G$8:$G$12,MATCH(B5858,Assumptions!$A$8:$A$12,0)),INDEX(Assumptions!$H$8:$H$12,MATCH(B5858,Assumptions!$A$8:$A$12,0)))))</f>
        <v>0.2</v>
      </c>
      <c r="R5858" s="14">
        <f t="shared" ca="1" si="642"/>
        <v>536767.1</v>
      </c>
      <c r="S5858" s="14">
        <f t="shared" ca="1" si="643"/>
        <v>2147068.4</v>
      </c>
      <c r="T5858" s="11" t="s">
        <v>25</v>
      </c>
      <c r="U5858" s="18" t="s">
        <v>26</v>
      </c>
    </row>
    <row r="5859" spans="1:21" ht="15" customHeight="1" x14ac:dyDescent="0.15">
      <c r="A5859" s="10" t="s">
        <v>5907</v>
      </c>
      <c r="B5859" s="11" t="s">
        <v>22</v>
      </c>
      <c r="C5859" s="11" t="s">
        <v>81</v>
      </c>
      <c r="D5859" s="12">
        <v>45975</v>
      </c>
      <c r="E5859" s="11">
        <v>747</v>
      </c>
      <c r="F5859" s="11" t="s">
        <v>24</v>
      </c>
      <c r="G5859" s="13">
        <v>29071.66</v>
      </c>
      <c r="H5859" s="14">
        <f t="shared" si="637"/>
        <v>21716530.02</v>
      </c>
      <c r="I5859" s="14">
        <f>IF(F5859="GHS",H5859,H5859*Assumptions!$B$4)</f>
        <v>234538524.21600002</v>
      </c>
      <c r="J5859" s="15" t="str">
        <f>INDEX(Assumptions!$B$8:$B$12,MATCH(B5859,Assumptions!$A$8:$A$12,0))</f>
        <v>FIFO</v>
      </c>
      <c r="K5859" s="16">
        <f>G5859/(1-INDEX(Assumptions!$D$8:$D$12,MATCH(B5859,Assumptions!$A$8:$A$12,0)))</f>
        <v>35453.243902439019</v>
      </c>
      <c r="L5859" s="16">
        <f t="shared" si="638"/>
        <v>872.14979999999991</v>
      </c>
      <c r="M5859" s="16">
        <f t="shared" si="639"/>
        <v>1772.6621951219511</v>
      </c>
      <c r="N5859" s="14">
        <f>E5859*(K5859-L5859-M5859)*IF(F5859="GHS",1,Assumptions!$B$4)</f>
        <v>264685305.25547123</v>
      </c>
      <c r="O5859" s="15">
        <f t="shared" ca="1" si="640"/>
        <v>311</v>
      </c>
      <c r="P5859" s="15" t="str">
        <f t="shared" ca="1" si="641"/>
        <v>181-365d</v>
      </c>
      <c r="Q5859" s="17">
        <f ca="1">IF(P5859="0-90d",0,IF(P5859="91-180d",INDEX(Assumptions!$F$8:$F$12,MATCH(B5859,Assumptions!$A$8:$A$12,0)),IF(P5859="181-365d",INDEX(Assumptions!$G$8:$G$12,MATCH(B5859,Assumptions!$A$8:$A$12,0)),INDEX(Assumptions!$H$8:$H$12,MATCH(B5859,Assumptions!$A$8:$A$12,0)))))</f>
        <v>0.15</v>
      </c>
      <c r="R5859" s="14">
        <f t="shared" ca="1" si="642"/>
        <v>35180778.632399999</v>
      </c>
      <c r="S5859" s="14">
        <f t="shared" ca="1" si="643"/>
        <v>199357745.58360001</v>
      </c>
      <c r="T5859" s="11" t="s">
        <v>25</v>
      </c>
      <c r="U5859" s="18" t="s">
        <v>26</v>
      </c>
    </row>
    <row r="5860" spans="1:21" ht="15" customHeight="1" x14ac:dyDescent="0.15">
      <c r="A5860" s="10" t="s">
        <v>5908</v>
      </c>
      <c r="B5860" s="11" t="s">
        <v>31</v>
      </c>
      <c r="C5860" s="11" t="s">
        <v>63</v>
      </c>
      <c r="D5860" s="12">
        <v>45750</v>
      </c>
      <c r="E5860" s="11">
        <v>3860</v>
      </c>
      <c r="F5860" s="11" t="s">
        <v>33</v>
      </c>
      <c r="G5860" s="13">
        <v>2395.44</v>
      </c>
      <c r="H5860" s="14">
        <f t="shared" si="637"/>
        <v>9246398.4000000004</v>
      </c>
      <c r="I5860" s="14">
        <f>IF(F5860="GHS",H5860,H5860*Assumptions!$B$4)</f>
        <v>9246398.4000000004</v>
      </c>
      <c r="J5860" s="15" t="str">
        <f>INDEX(Assumptions!$B$8:$B$12,MATCH(B5860,Assumptions!$A$8:$A$12,0))</f>
        <v>Weighted Average</v>
      </c>
      <c r="K5860" s="16">
        <f>G5860/(1-INDEX(Assumptions!$D$8:$D$12,MATCH(B5860,Assumptions!$A$8:$A$12,0)))</f>
        <v>3327</v>
      </c>
      <c r="L5860" s="16">
        <f t="shared" si="638"/>
        <v>71.863199999999992</v>
      </c>
      <c r="M5860" s="16">
        <f t="shared" si="639"/>
        <v>166.35000000000002</v>
      </c>
      <c r="N5860" s="14">
        <f>E5860*(K5860-L5860-M5860)*IF(F5860="GHS",1,Assumptions!$B$4)</f>
        <v>11922717.048</v>
      </c>
      <c r="O5860" s="15">
        <f t="shared" ca="1" si="640"/>
        <v>536</v>
      </c>
      <c r="P5860" s="15" t="str">
        <f t="shared" ca="1" si="641"/>
        <v>365d+</v>
      </c>
      <c r="Q5860" s="17">
        <f ca="1">IF(P5860="0-90d",0,IF(P5860="91-180d",INDEX(Assumptions!$F$8:$F$12,MATCH(B5860,Assumptions!$A$8:$A$12,0)),IF(P5860="181-365d",INDEX(Assumptions!$G$8:$G$12,MATCH(B5860,Assumptions!$A$8:$A$12,0)),INDEX(Assumptions!$H$8:$H$12,MATCH(B5860,Assumptions!$A$8:$A$12,0)))))</f>
        <v>0.6</v>
      </c>
      <c r="R5860" s="14">
        <f t="shared" ca="1" si="642"/>
        <v>5547839.04</v>
      </c>
      <c r="S5860" s="14">
        <f t="shared" si="643"/>
        <v>0</v>
      </c>
      <c r="T5860" s="11" t="s">
        <v>39</v>
      </c>
      <c r="U5860" s="18" t="s">
        <v>36</v>
      </c>
    </row>
    <row r="5861" spans="1:21" ht="15" customHeight="1" x14ac:dyDescent="0.15">
      <c r="A5861" s="10" t="s">
        <v>5909</v>
      </c>
      <c r="B5861" s="11" t="s">
        <v>31</v>
      </c>
      <c r="C5861" s="11" t="s">
        <v>76</v>
      </c>
      <c r="D5861" s="12">
        <v>45803</v>
      </c>
      <c r="E5861" s="11">
        <v>3759</v>
      </c>
      <c r="F5861" s="11" t="s">
        <v>33</v>
      </c>
      <c r="G5861" s="13">
        <v>2399.36</v>
      </c>
      <c r="H5861" s="14">
        <f t="shared" si="637"/>
        <v>9019194.2400000002</v>
      </c>
      <c r="I5861" s="14">
        <f>IF(F5861="GHS",H5861,H5861*Assumptions!$B$4)</f>
        <v>9019194.2400000002</v>
      </c>
      <c r="J5861" s="15" t="str">
        <f>INDEX(Assumptions!$B$8:$B$12,MATCH(B5861,Assumptions!$A$8:$A$12,0))</f>
        <v>Weighted Average</v>
      </c>
      <c r="K5861" s="16">
        <f>G5861/(1-INDEX(Assumptions!$D$8:$D$12,MATCH(B5861,Assumptions!$A$8:$A$12,0)))</f>
        <v>3332.4444444444448</v>
      </c>
      <c r="L5861" s="16">
        <f t="shared" si="638"/>
        <v>71.980800000000002</v>
      </c>
      <c r="M5861" s="16">
        <f t="shared" si="639"/>
        <v>166.62222222222226</v>
      </c>
      <c r="N5861" s="14">
        <f>E5861*(K5861-L5861-M5861)*IF(F5861="GHS",1,Assumptions!$B$4)</f>
        <v>11629749.906133335</v>
      </c>
      <c r="O5861" s="15">
        <f t="shared" ca="1" si="640"/>
        <v>483</v>
      </c>
      <c r="P5861" s="15" t="str">
        <f t="shared" ca="1" si="641"/>
        <v>365d+</v>
      </c>
      <c r="Q5861" s="17">
        <f ca="1">IF(P5861="0-90d",0,IF(P5861="91-180d",INDEX(Assumptions!$F$8:$F$12,MATCH(B5861,Assumptions!$A$8:$A$12,0)),IF(P5861="181-365d",INDEX(Assumptions!$G$8:$G$12,MATCH(B5861,Assumptions!$A$8:$A$12,0)),INDEX(Assumptions!$H$8:$H$12,MATCH(B5861,Assumptions!$A$8:$A$12,0)))))</f>
        <v>0.6</v>
      </c>
      <c r="R5861" s="14">
        <f t="shared" ca="1" si="642"/>
        <v>5411516.5439999998</v>
      </c>
      <c r="S5861" s="14">
        <f t="shared" ca="1" si="643"/>
        <v>3607677.6960000005</v>
      </c>
      <c r="T5861" s="11" t="s">
        <v>25</v>
      </c>
      <c r="U5861" s="18" t="s">
        <v>26</v>
      </c>
    </row>
    <row r="5862" spans="1:21" ht="15" customHeight="1" x14ac:dyDescent="0.15">
      <c r="A5862" s="10" t="s">
        <v>5910</v>
      </c>
      <c r="B5862" s="11" t="s">
        <v>31</v>
      </c>
      <c r="C5862" s="11" t="s">
        <v>32</v>
      </c>
      <c r="D5862" s="12">
        <v>46132</v>
      </c>
      <c r="E5862" s="11">
        <v>4041</v>
      </c>
      <c r="F5862" s="11" t="s">
        <v>33</v>
      </c>
      <c r="G5862" s="13">
        <v>3519.58</v>
      </c>
      <c r="H5862" s="14">
        <f t="shared" si="637"/>
        <v>14222622.779999999</v>
      </c>
      <c r="I5862" s="14">
        <f>IF(F5862="GHS",H5862,H5862*Assumptions!$B$4)</f>
        <v>14222622.779999999</v>
      </c>
      <c r="J5862" s="15" t="str">
        <f>INDEX(Assumptions!$B$8:$B$12,MATCH(B5862,Assumptions!$A$8:$A$12,0))</f>
        <v>Weighted Average</v>
      </c>
      <c r="K5862" s="16">
        <f>G5862/(1-INDEX(Assumptions!$D$8:$D$12,MATCH(B5862,Assumptions!$A$8:$A$12,0)))</f>
        <v>4888.3055555555557</v>
      </c>
      <c r="L5862" s="16">
        <f t="shared" si="638"/>
        <v>105.58739999999999</v>
      </c>
      <c r="M5862" s="16">
        <f t="shared" si="639"/>
        <v>244.41527777777779</v>
      </c>
      <c r="N5862" s="14">
        <f>E5862*(K5862-L5862-M5862)*IF(F5862="GHS",1,Assumptions!$B$4)</f>
        <v>18339281.929099999</v>
      </c>
      <c r="O5862" s="15">
        <f t="shared" ca="1" si="640"/>
        <v>154</v>
      </c>
      <c r="P5862" s="15" t="str">
        <f t="shared" ca="1" si="641"/>
        <v>91-180d</v>
      </c>
      <c r="Q5862" s="17">
        <f ca="1">IF(P5862="0-90d",0,IF(P5862="91-180d",INDEX(Assumptions!$F$8:$F$12,MATCH(B5862,Assumptions!$A$8:$A$12,0)),IF(P5862="181-365d",INDEX(Assumptions!$G$8:$G$12,MATCH(B5862,Assumptions!$A$8:$A$12,0)),INDEX(Assumptions!$H$8:$H$12,MATCH(B5862,Assumptions!$A$8:$A$12,0)))))</f>
        <v>0.05</v>
      </c>
      <c r="R5862" s="14">
        <f t="shared" ca="1" si="642"/>
        <v>711131.13899999997</v>
      </c>
      <c r="S5862" s="14">
        <f t="shared" ca="1" si="643"/>
        <v>13511491.640999999</v>
      </c>
      <c r="T5862" s="11" t="s">
        <v>25</v>
      </c>
      <c r="U5862" s="18" t="s">
        <v>26</v>
      </c>
    </row>
    <row r="5863" spans="1:21" ht="15" customHeight="1" x14ac:dyDescent="0.15">
      <c r="A5863" s="10" t="s">
        <v>5911</v>
      </c>
      <c r="B5863" s="11" t="s">
        <v>28</v>
      </c>
      <c r="C5863" s="11" t="s">
        <v>35</v>
      </c>
      <c r="D5863" s="12">
        <v>45912</v>
      </c>
      <c r="E5863" s="11">
        <v>4488</v>
      </c>
      <c r="F5863" s="11" t="s">
        <v>24</v>
      </c>
      <c r="G5863" s="13">
        <v>6679.46</v>
      </c>
      <c r="H5863" s="14">
        <f t="shared" si="637"/>
        <v>29977416.48</v>
      </c>
      <c r="I5863" s="14">
        <f>IF(F5863="GHS",H5863,H5863*Assumptions!$B$4)</f>
        <v>323756097.98400003</v>
      </c>
      <c r="J5863" s="15" t="str">
        <f>INDEX(Assumptions!$B$8:$B$12,MATCH(B5863,Assumptions!$A$8:$A$12,0))</f>
        <v>Fair Value Less Costs to Sell</v>
      </c>
      <c r="K5863" s="16">
        <f>G5863/(1-INDEX(Assumptions!$D$8:$D$12,MATCH(B5863,Assumptions!$A$8:$A$12,0)))</f>
        <v>7590.295454545455</v>
      </c>
      <c r="L5863" s="16">
        <f t="shared" si="638"/>
        <v>200.38379999999998</v>
      </c>
      <c r="M5863" s="16">
        <f t="shared" si="639"/>
        <v>379.51477272727277</v>
      </c>
      <c r="N5863" s="14">
        <f>E5863*(K5863-L5863-M5863)*IF(F5863="GHS",1,Assumptions!$B$4)</f>
        <v>339796741.0204801</v>
      </c>
      <c r="O5863" s="15">
        <f t="shared" ca="1" si="640"/>
        <v>374</v>
      </c>
      <c r="P5863" s="15" t="str">
        <f t="shared" ca="1" si="641"/>
        <v>365d+</v>
      </c>
      <c r="Q5863" s="17">
        <f ca="1">IF(P5863="0-90d",0,IF(P5863="91-180d",INDEX(Assumptions!$F$8:$F$12,MATCH(B5863,Assumptions!$A$8:$A$12,0)),IF(P5863="181-365d",INDEX(Assumptions!$G$8:$G$12,MATCH(B5863,Assumptions!$A$8:$A$12,0)),INDEX(Assumptions!$H$8:$H$12,MATCH(B5863,Assumptions!$A$8:$A$12,0)))))</f>
        <v>0.4</v>
      </c>
      <c r="R5863" s="14">
        <f t="shared" ca="1" si="642"/>
        <v>129502439.19360001</v>
      </c>
      <c r="S5863" s="14">
        <f t="shared" ca="1" si="643"/>
        <v>194253658.79040003</v>
      </c>
      <c r="T5863" s="11" t="s">
        <v>25</v>
      </c>
      <c r="U5863" s="18" t="s">
        <v>26</v>
      </c>
    </row>
    <row r="5864" spans="1:21" ht="15" customHeight="1" x14ac:dyDescent="0.15">
      <c r="A5864" s="10" t="s">
        <v>5912</v>
      </c>
      <c r="B5864" s="11" t="s">
        <v>41</v>
      </c>
      <c r="C5864" s="11" t="s">
        <v>42</v>
      </c>
      <c r="D5864" s="12">
        <v>45745</v>
      </c>
      <c r="E5864" s="11">
        <v>2933</v>
      </c>
      <c r="F5864" s="11" t="s">
        <v>33</v>
      </c>
      <c r="G5864" s="13">
        <v>256.42</v>
      </c>
      <c r="H5864" s="14">
        <f t="shared" si="637"/>
        <v>752079.8600000001</v>
      </c>
      <c r="I5864" s="14">
        <f>IF(F5864="GHS",H5864,H5864*Assumptions!$B$4)</f>
        <v>752079.8600000001</v>
      </c>
      <c r="J5864" s="15" t="str">
        <f>INDEX(Assumptions!$B$8:$B$12,MATCH(B5864,Assumptions!$A$8:$A$12,0))</f>
        <v>Weighted Average</v>
      </c>
      <c r="K5864" s="16">
        <f>G5864/(1-INDEX(Assumptions!$D$8:$D$12,MATCH(B5864,Assumptions!$A$8:$A$12,0)))</f>
        <v>394.49230769230769</v>
      </c>
      <c r="L5864" s="16">
        <f t="shared" si="638"/>
        <v>7.6926000000000005</v>
      </c>
      <c r="M5864" s="16">
        <f t="shared" si="639"/>
        <v>19.724615384615387</v>
      </c>
      <c r="N5864" s="14">
        <f>E5864*(K5864-L5864-M5864)*IF(F5864="GHS",1,Assumptions!$B$4)</f>
        <v>1076631.2457384614</v>
      </c>
      <c r="O5864" s="15">
        <f t="shared" ca="1" si="640"/>
        <v>541</v>
      </c>
      <c r="P5864" s="15" t="str">
        <f t="shared" ca="1" si="641"/>
        <v>365d+</v>
      </c>
      <c r="Q5864" s="17">
        <f ca="1">IF(P5864="0-90d",0,IF(P5864="91-180d",INDEX(Assumptions!$F$8:$F$12,MATCH(B5864,Assumptions!$A$8:$A$12,0)),IF(P5864="181-365d",INDEX(Assumptions!$G$8:$G$12,MATCH(B5864,Assumptions!$A$8:$A$12,0)),INDEX(Assumptions!$H$8:$H$12,MATCH(B5864,Assumptions!$A$8:$A$12,0)))))</f>
        <v>0.8</v>
      </c>
      <c r="R5864" s="14">
        <f t="shared" ca="1" si="642"/>
        <v>601663.88800000015</v>
      </c>
      <c r="S5864" s="14">
        <f t="shared" ca="1" si="643"/>
        <v>150415.97199999995</v>
      </c>
      <c r="T5864" s="11" t="s">
        <v>25</v>
      </c>
      <c r="U5864" s="18" t="s">
        <v>26</v>
      </c>
    </row>
    <row r="5865" spans="1:21" ht="15" customHeight="1" x14ac:dyDescent="0.15">
      <c r="A5865" s="10" t="s">
        <v>5913</v>
      </c>
      <c r="B5865" s="11" t="s">
        <v>41</v>
      </c>
      <c r="C5865" s="11" t="s">
        <v>115</v>
      </c>
      <c r="D5865" s="12">
        <v>45949</v>
      </c>
      <c r="E5865" s="11">
        <v>3843</v>
      </c>
      <c r="F5865" s="11" t="s">
        <v>33</v>
      </c>
      <c r="G5865" s="13">
        <v>214.08</v>
      </c>
      <c r="H5865" s="14">
        <f t="shared" si="637"/>
        <v>822709.44000000006</v>
      </c>
      <c r="I5865" s="14">
        <f>IF(F5865="GHS",H5865,H5865*Assumptions!$B$4)</f>
        <v>822709.44000000006</v>
      </c>
      <c r="J5865" s="15" t="str">
        <f>INDEX(Assumptions!$B$8:$B$12,MATCH(B5865,Assumptions!$A$8:$A$12,0))</f>
        <v>Weighted Average</v>
      </c>
      <c r="K5865" s="16">
        <f>G5865/(1-INDEX(Assumptions!$D$8:$D$12,MATCH(B5865,Assumptions!$A$8:$A$12,0)))</f>
        <v>329.35384615384618</v>
      </c>
      <c r="L5865" s="16">
        <f t="shared" si="638"/>
        <v>6.4224000000000006</v>
      </c>
      <c r="M5865" s="16">
        <f t="shared" si="639"/>
        <v>16.46769230769231</v>
      </c>
      <c r="N5865" s="14">
        <f>E5865*(K5865-L5865-M5865)*IF(F5865="GHS",1,Assumptions!$B$4)</f>
        <v>1177740.2060307695</v>
      </c>
      <c r="O5865" s="15">
        <f t="shared" ca="1" si="640"/>
        <v>337</v>
      </c>
      <c r="P5865" s="15" t="str">
        <f t="shared" ca="1" si="641"/>
        <v>181-365d</v>
      </c>
      <c r="Q5865" s="17">
        <f ca="1">IF(P5865="0-90d",0,IF(P5865="91-180d",INDEX(Assumptions!$F$8:$F$12,MATCH(B5865,Assumptions!$A$8:$A$12,0)),IF(P5865="181-365d",INDEX(Assumptions!$G$8:$G$12,MATCH(B5865,Assumptions!$A$8:$A$12,0)),INDEX(Assumptions!$H$8:$H$12,MATCH(B5865,Assumptions!$A$8:$A$12,0)))))</f>
        <v>0.35</v>
      </c>
      <c r="R5865" s="14">
        <f t="shared" ca="1" si="642"/>
        <v>287948.304</v>
      </c>
      <c r="S5865" s="14">
        <f t="shared" ca="1" si="643"/>
        <v>534761.13600000006</v>
      </c>
      <c r="T5865" s="11" t="s">
        <v>25</v>
      </c>
      <c r="U5865" s="18" t="s">
        <v>26</v>
      </c>
    </row>
    <row r="5866" spans="1:21" ht="15" customHeight="1" x14ac:dyDescent="0.15">
      <c r="A5866" s="10" t="s">
        <v>5914</v>
      </c>
      <c r="B5866" s="11" t="s">
        <v>31</v>
      </c>
      <c r="C5866" s="11" t="s">
        <v>63</v>
      </c>
      <c r="D5866" s="12">
        <v>45807</v>
      </c>
      <c r="E5866" s="11">
        <v>3907</v>
      </c>
      <c r="F5866" s="11" t="s">
        <v>33</v>
      </c>
      <c r="G5866" s="13">
        <v>1702.31</v>
      </c>
      <c r="H5866" s="14">
        <f t="shared" si="637"/>
        <v>6650925.1699999999</v>
      </c>
      <c r="I5866" s="14">
        <f>IF(F5866="GHS",H5866,H5866*Assumptions!$B$4)</f>
        <v>6650925.1699999999</v>
      </c>
      <c r="J5866" s="15" t="str">
        <f>INDEX(Assumptions!$B$8:$B$12,MATCH(B5866,Assumptions!$A$8:$A$12,0))</f>
        <v>Weighted Average</v>
      </c>
      <c r="K5866" s="16">
        <f>G5866/(1-INDEX(Assumptions!$D$8:$D$12,MATCH(B5866,Assumptions!$A$8:$A$12,0)))</f>
        <v>2364.3194444444443</v>
      </c>
      <c r="L5866" s="16">
        <f t="shared" si="638"/>
        <v>51.069299999999998</v>
      </c>
      <c r="M5866" s="16">
        <f t="shared" si="639"/>
        <v>118.21597222222222</v>
      </c>
      <c r="N5866" s="14">
        <f>E5866*(K5866-L5866-M5866)*IF(F5866="GHS",1,Assumptions!$B$4)</f>
        <v>8575998.5108722206</v>
      </c>
      <c r="O5866" s="15">
        <f t="shared" ca="1" si="640"/>
        <v>479</v>
      </c>
      <c r="P5866" s="15" t="str">
        <f t="shared" ca="1" si="641"/>
        <v>365d+</v>
      </c>
      <c r="Q5866" s="17">
        <f ca="1">IF(P5866="0-90d",0,IF(P5866="91-180d",INDEX(Assumptions!$F$8:$F$12,MATCH(B5866,Assumptions!$A$8:$A$12,0)),IF(P5866="181-365d",INDEX(Assumptions!$G$8:$G$12,MATCH(B5866,Assumptions!$A$8:$A$12,0)),INDEX(Assumptions!$H$8:$H$12,MATCH(B5866,Assumptions!$A$8:$A$12,0)))))</f>
        <v>0.6</v>
      </c>
      <c r="R5866" s="14">
        <f t="shared" ca="1" si="642"/>
        <v>3990555.102</v>
      </c>
      <c r="S5866" s="14">
        <f t="shared" si="643"/>
        <v>0</v>
      </c>
      <c r="T5866" s="11" t="s">
        <v>39</v>
      </c>
      <c r="U5866" s="18" t="s">
        <v>26</v>
      </c>
    </row>
    <row r="5867" spans="1:21" ht="15" customHeight="1" x14ac:dyDescent="0.15">
      <c r="A5867" s="10" t="s">
        <v>5915</v>
      </c>
      <c r="B5867" s="11" t="s">
        <v>28</v>
      </c>
      <c r="C5867" s="11" t="s">
        <v>55</v>
      </c>
      <c r="D5867" s="12">
        <v>46026</v>
      </c>
      <c r="E5867" s="11">
        <v>371</v>
      </c>
      <c r="F5867" s="11" t="s">
        <v>24</v>
      </c>
      <c r="G5867" s="13">
        <v>8267.73</v>
      </c>
      <c r="H5867" s="14">
        <f t="shared" si="637"/>
        <v>3067327.8299999996</v>
      </c>
      <c r="I5867" s="14">
        <f>IF(F5867="GHS",H5867,H5867*Assumptions!$B$4)</f>
        <v>33127140.563999999</v>
      </c>
      <c r="J5867" s="15" t="str">
        <f>INDEX(Assumptions!$B$8:$B$12,MATCH(B5867,Assumptions!$A$8:$A$12,0))</f>
        <v>Fair Value Less Costs to Sell</v>
      </c>
      <c r="K5867" s="16">
        <f>G5867/(1-INDEX(Assumptions!$D$8:$D$12,MATCH(B5867,Assumptions!$A$8:$A$12,0)))</f>
        <v>9395.1477272727261</v>
      </c>
      <c r="L5867" s="16">
        <f t="shared" si="638"/>
        <v>248.03189999999998</v>
      </c>
      <c r="M5867" s="16">
        <f t="shared" si="639"/>
        <v>469.75738636363633</v>
      </c>
      <c r="N5867" s="14">
        <f>E5867*(K5867-L5867-M5867)*IF(F5867="GHS",1,Assumptions!$B$4)</f>
        <v>34768439.80103454</v>
      </c>
      <c r="O5867" s="15">
        <f t="shared" ca="1" si="640"/>
        <v>260</v>
      </c>
      <c r="P5867" s="15" t="str">
        <f t="shared" ca="1" si="641"/>
        <v>181-365d</v>
      </c>
      <c r="Q5867" s="17">
        <f ca="1">IF(P5867="0-90d",0,IF(P5867="91-180d",INDEX(Assumptions!$F$8:$F$12,MATCH(B5867,Assumptions!$A$8:$A$12,0)),IF(P5867="181-365d",INDEX(Assumptions!$G$8:$G$12,MATCH(B5867,Assumptions!$A$8:$A$12,0)),INDEX(Assumptions!$H$8:$H$12,MATCH(B5867,Assumptions!$A$8:$A$12,0)))))</f>
        <v>0.1</v>
      </c>
      <c r="R5867" s="14">
        <f t="shared" ca="1" si="642"/>
        <v>3312714.0564000001</v>
      </c>
      <c r="S5867" s="14">
        <f t="shared" ca="1" si="643"/>
        <v>29814426.507599998</v>
      </c>
      <c r="T5867" s="11" t="s">
        <v>25</v>
      </c>
      <c r="U5867" s="18" t="s">
        <v>26</v>
      </c>
    </row>
    <row r="5868" spans="1:21" ht="15" customHeight="1" x14ac:dyDescent="0.15">
      <c r="A5868" s="10" t="s">
        <v>5916</v>
      </c>
      <c r="B5868" s="11" t="s">
        <v>46</v>
      </c>
      <c r="C5868" s="11" t="s">
        <v>47</v>
      </c>
      <c r="D5868" s="12">
        <v>45802</v>
      </c>
      <c r="E5868" s="11">
        <v>901</v>
      </c>
      <c r="F5868" s="11" t="s">
        <v>33</v>
      </c>
      <c r="G5868" s="13">
        <v>250358.07</v>
      </c>
      <c r="H5868" s="14">
        <f t="shared" si="637"/>
        <v>225572621.06999999</v>
      </c>
      <c r="I5868" s="14">
        <f>IF(F5868="GHS",H5868,H5868*Assumptions!$B$4)</f>
        <v>225572621.06999999</v>
      </c>
      <c r="J5868" s="15" t="str">
        <f>INDEX(Assumptions!$B$8:$B$12,MATCH(B5868,Assumptions!$A$8:$A$12,0))</f>
        <v>Specific Identification</v>
      </c>
      <c r="K5868" s="16">
        <f>G5868/(1-INDEX(Assumptions!$D$8:$D$12,MATCH(B5868,Assumptions!$A$8:$A$12,0)))</f>
        <v>320971.88461538462</v>
      </c>
      <c r="L5868" s="16">
        <f t="shared" si="638"/>
        <v>7510.7420999999995</v>
      </c>
      <c r="M5868" s="16">
        <f t="shared" si="639"/>
        <v>16048.594230769231</v>
      </c>
      <c r="N5868" s="14">
        <f>E5868*(K5868-L5868-M5868)*IF(F5868="GHS",1,Assumptions!$B$4)</f>
        <v>267968706.00443846</v>
      </c>
      <c r="O5868" s="15">
        <f t="shared" ca="1" si="640"/>
        <v>484</v>
      </c>
      <c r="P5868" s="15" t="str">
        <f t="shared" ca="1" si="641"/>
        <v>365d+</v>
      </c>
      <c r="Q5868" s="17">
        <f ca="1">IF(P5868="0-90d",0,IF(P5868="91-180d",INDEX(Assumptions!$F$8:$F$12,MATCH(B5868,Assumptions!$A$8:$A$12,0)),IF(P5868="181-365d",INDEX(Assumptions!$G$8:$G$12,MATCH(B5868,Assumptions!$A$8:$A$12,0)),INDEX(Assumptions!$H$8:$H$12,MATCH(B5868,Assumptions!$A$8:$A$12,0)))))</f>
        <v>0.15</v>
      </c>
      <c r="R5868" s="14">
        <f t="shared" ca="1" si="642"/>
        <v>33835893.160499997</v>
      </c>
      <c r="S5868" s="14">
        <f t="shared" ca="1" si="643"/>
        <v>191736727.9095</v>
      </c>
      <c r="T5868" s="11" t="s">
        <v>25</v>
      </c>
      <c r="U5868" s="18" t="s">
        <v>26</v>
      </c>
    </row>
    <row r="5869" spans="1:21" ht="15" customHeight="1" x14ac:dyDescent="0.15">
      <c r="A5869" s="10" t="s">
        <v>5917</v>
      </c>
      <c r="B5869" s="11" t="s">
        <v>41</v>
      </c>
      <c r="C5869" s="11" t="s">
        <v>44</v>
      </c>
      <c r="D5869" s="12">
        <v>46092</v>
      </c>
      <c r="E5869" s="11">
        <v>4712</v>
      </c>
      <c r="F5869" s="11" t="s">
        <v>33</v>
      </c>
      <c r="G5869" s="13">
        <v>477.13</v>
      </c>
      <c r="H5869" s="14">
        <f t="shared" si="637"/>
        <v>2248236.56</v>
      </c>
      <c r="I5869" s="14">
        <f>IF(F5869="GHS",H5869,H5869*Assumptions!$B$4)</f>
        <v>2248236.56</v>
      </c>
      <c r="J5869" s="15" t="str">
        <f>INDEX(Assumptions!$B$8:$B$12,MATCH(B5869,Assumptions!$A$8:$A$12,0))</f>
        <v>Weighted Average</v>
      </c>
      <c r="K5869" s="16">
        <f>G5869/(1-INDEX(Assumptions!$D$8:$D$12,MATCH(B5869,Assumptions!$A$8:$A$12,0)))</f>
        <v>734.04615384615386</v>
      </c>
      <c r="L5869" s="16">
        <f t="shared" si="638"/>
        <v>14.313899999999999</v>
      </c>
      <c r="M5869" s="16">
        <f t="shared" si="639"/>
        <v>36.702307692307691</v>
      </c>
      <c r="N5869" s="14">
        <f>E5869*(K5869-L5869-M5869)*IF(F5869="GHS",1,Assumptions!$B$4)</f>
        <v>3218437.1062769229</v>
      </c>
      <c r="O5869" s="15">
        <f t="shared" ca="1" si="640"/>
        <v>194</v>
      </c>
      <c r="P5869" s="15" t="str">
        <f t="shared" ca="1" si="641"/>
        <v>181-365d</v>
      </c>
      <c r="Q5869" s="17">
        <f ca="1">IF(P5869="0-90d",0,IF(P5869="91-180d",INDEX(Assumptions!$F$8:$F$12,MATCH(B5869,Assumptions!$A$8:$A$12,0)),IF(P5869="181-365d",INDEX(Assumptions!$G$8:$G$12,MATCH(B5869,Assumptions!$A$8:$A$12,0)),INDEX(Assumptions!$H$8:$H$12,MATCH(B5869,Assumptions!$A$8:$A$12,0)))))</f>
        <v>0.35</v>
      </c>
      <c r="R5869" s="14">
        <f t="shared" ca="1" si="642"/>
        <v>786882.79599999997</v>
      </c>
      <c r="S5869" s="14">
        <f t="shared" ca="1" si="643"/>
        <v>1461353.764</v>
      </c>
      <c r="T5869" s="11" t="s">
        <v>25</v>
      </c>
      <c r="U5869" s="18" t="s">
        <v>26</v>
      </c>
    </row>
    <row r="5870" spans="1:21" ht="15" customHeight="1" x14ac:dyDescent="0.15">
      <c r="A5870" s="10" t="s">
        <v>5918</v>
      </c>
      <c r="B5870" s="11" t="s">
        <v>28</v>
      </c>
      <c r="C5870" s="11" t="s">
        <v>29</v>
      </c>
      <c r="D5870" s="12">
        <v>46015</v>
      </c>
      <c r="E5870" s="11">
        <v>2078</v>
      </c>
      <c r="F5870" s="11" t="s">
        <v>24</v>
      </c>
      <c r="G5870" s="13">
        <v>6576.87</v>
      </c>
      <c r="H5870" s="14">
        <f t="shared" si="637"/>
        <v>13666735.859999999</v>
      </c>
      <c r="I5870" s="14">
        <f>IF(F5870="GHS",H5870,H5870*Assumptions!$B$4)</f>
        <v>147600747.28800002</v>
      </c>
      <c r="J5870" s="15" t="str">
        <f>INDEX(Assumptions!$B$8:$B$12,MATCH(B5870,Assumptions!$A$8:$A$12,0))</f>
        <v>Fair Value Less Costs to Sell</v>
      </c>
      <c r="K5870" s="16">
        <f>G5870/(1-INDEX(Assumptions!$D$8:$D$12,MATCH(B5870,Assumptions!$A$8:$A$12,0)))</f>
        <v>7473.715909090909</v>
      </c>
      <c r="L5870" s="16">
        <f t="shared" si="638"/>
        <v>197.30609999999999</v>
      </c>
      <c r="M5870" s="16">
        <f t="shared" si="639"/>
        <v>373.68579545454548</v>
      </c>
      <c r="N5870" s="14">
        <f>E5870*(K5870-L5870-M5870)*IF(F5870="GHS",1,Assumptions!$B$4)</f>
        <v>154913693.40363273</v>
      </c>
      <c r="O5870" s="15">
        <f t="shared" ca="1" si="640"/>
        <v>271</v>
      </c>
      <c r="P5870" s="15" t="str">
        <f t="shared" ca="1" si="641"/>
        <v>181-365d</v>
      </c>
      <c r="Q5870" s="17">
        <f ca="1">IF(P5870="0-90d",0,IF(P5870="91-180d",INDEX(Assumptions!$F$8:$F$12,MATCH(B5870,Assumptions!$A$8:$A$12,0)),IF(P5870="181-365d",INDEX(Assumptions!$G$8:$G$12,MATCH(B5870,Assumptions!$A$8:$A$12,0)),INDEX(Assumptions!$H$8:$H$12,MATCH(B5870,Assumptions!$A$8:$A$12,0)))))</f>
        <v>0.1</v>
      </c>
      <c r="R5870" s="14">
        <f t="shared" ca="1" si="642"/>
        <v>14760074.728800002</v>
      </c>
      <c r="S5870" s="14">
        <f t="shared" ca="1" si="643"/>
        <v>132840672.55920002</v>
      </c>
      <c r="T5870" s="11" t="s">
        <v>25</v>
      </c>
      <c r="U5870" s="18" t="s">
        <v>26</v>
      </c>
    </row>
    <row r="5871" spans="1:21" ht="15" customHeight="1" x14ac:dyDescent="0.15">
      <c r="A5871" s="10" t="s">
        <v>5919</v>
      </c>
      <c r="B5871" s="11" t="s">
        <v>41</v>
      </c>
      <c r="C5871" s="11" t="s">
        <v>42</v>
      </c>
      <c r="D5871" s="12">
        <v>45852</v>
      </c>
      <c r="E5871" s="11">
        <v>2753</v>
      </c>
      <c r="F5871" s="11" t="s">
        <v>33</v>
      </c>
      <c r="G5871" s="13">
        <v>382.95</v>
      </c>
      <c r="H5871" s="14">
        <f t="shared" si="637"/>
        <v>1054261.3499999999</v>
      </c>
      <c r="I5871" s="14">
        <f>IF(F5871="GHS",H5871,H5871*Assumptions!$B$4)</f>
        <v>1054261.3499999999</v>
      </c>
      <c r="J5871" s="15" t="str">
        <f>INDEX(Assumptions!$B$8:$B$12,MATCH(B5871,Assumptions!$A$8:$A$12,0))</f>
        <v>Weighted Average</v>
      </c>
      <c r="K5871" s="16">
        <f>G5871/(1-INDEX(Assumptions!$D$8:$D$12,MATCH(B5871,Assumptions!$A$8:$A$12,0)))</f>
        <v>589.15384615384608</v>
      </c>
      <c r="L5871" s="16">
        <f t="shared" si="638"/>
        <v>11.488499999999998</v>
      </c>
      <c r="M5871" s="16">
        <f t="shared" si="639"/>
        <v>29.457692307692305</v>
      </c>
      <c r="N5871" s="14">
        <f>E5871*(K5871-L5871-M5871)*IF(F5871="GHS",1,Assumptions!$B$4)</f>
        <v>1509215.6710384612</v>
      </c>
      <c r="O5871" s="15">
        <f t="shared" ca="1" si="640"/>
        <v>434</v>
      </c>
      <c r="P5871" s="15" t="str">
        <f t="shared" ca="1" si="641"/>
        <v>365d+</v>
      </c>
      <c r="Q5871" s="17">
        <f ca="1">IF(P5871="0-90d",0,IF(P5871="91-180d",INDEX(Assumptions!$F$8:$F$12,MATCH(B5871,Assumptions!$A$8:$A$12,0)),IF(P5871="181-365d",INDEX(Assumptions!$G$8:$G$12,MATCH(B5871,Assumptions!$A$8:$A$12,0)),INDEX(Assumptions!$H$8:$H$12,MATCH(B5871,Assumptions!$A$8:$A$12,0)))))</f>
        <v>0.8</v>
      </c>
      <c r="R5871" s="14">
        <f t="shared" ca="1" si="642"/>
        <v>843409.08</v>
      </c>
      <c r="S5871" s="14">
        <f t="shared" ca="1" si="643"/>
        <v>210852.2699999999</v>
      </c>
      <c r="T5871" s="11" t="s">
        <v>50</v>
      </c>
      <c r="U5871" s="18" t="s">
        <v>26</v>
      </c>
    </row>
    <row r="5872" spans="1:21" ht="15" customHeight="1" x14ac:dyDescent="0.15">
      <c r="A5872" s="10" t="s">
        <v>5920</v>
      </c>
      <c r="B5872" s="11" t="s">
        <v>46</v>
      </c>
      <c r="C5872" s="11" t="s">
        <v>52</v>
      </c>
      <c r="D5872" s="12">
        <v>45889</v>
      </c>
      <c r="E5872" s="11">
        <v>2862</v>
      </c>
      <c r="F5872" s="11" t="s">
        <v>33</v>
      </c>
      <c r="G5872" s="13">
        <v>291512.17</v>
      </c>
      <c r="H5872" s="14">
        <f t="shared" si="637"/>
        <v>834307830.53999996</v>
      </c>
      <c r="I5872" s="14">
        <f>IF(F5872="GHS",H5872,H5872*Assumptions!$B$4)</f>
        <v>834307830.53999996</v>
      </c>
      <c r="J5872" s="15" t="str">
        <f>INDEX(Assumptions!$B$8:$B$12,MATCH(B5872,Assumptions!$A$8:$A$12,0))</f>
        <v>Specific Identification</v>
      </c>
      <c r="K5872" s="16">
        <f>G5872/(1-INDEX(Assumptions!$D$8:$D$12,MATCH(B5872,Assumptions!$A$8:$A$12,0)))</f>
        <v>373733.55128205125</v>
      </c>
      <c r="L5872" s="16">
        <f t="shared" si="638"/>
        <v>8745.3650999999991</v>
      </c>
      <c r="M5872" s="16">
        <f t="shared" si="639"/>
        <v>18686.677564102563</v>
      </c>
      <c r="N5872" s="14">
        <f>E5872*(K5872-L5872-M5872)*IF(F5872="GHS",1,Assumptions!$B$4)</f>
        <v>991114917.66456914</v>
      </c>
      <c r="O5872" s="15">
        <f t="shared" ca="1" si="640"/>
        <v>397</v>
      </c>
      <c r="P5872" s="15" t="str">
        <f t="shared" ca="1" si="641"/>
        <v>365d+</v>
      </c>
      <c r="Q5872" s="17">
        <f ca="1">IF(P5872="0-90d",0,IF(P5872="91-180d",INDEX(Assumptions!$F$8:$F$12,MATCH(B5872,Assumptions!$A$8:$A$12,0)),IF(P5872="181-365d",INDEX(Assumptions!$G$8:$G$12,MATCH(B5872,Assumptions!$A$8:$A$12,0)),INDEX(Assumptions!$H$8:$H$12,MATCH(B5872,Assumptions!$A$8:$A$12,0)))))</f>
        <v>0.15</v>
      </c>
      <c r="R5872" s="14">
        <f t="shared" ca="1" si="642"/>
        <v>125146174.58099999</v>
      </c>
      <c r="S5872" s="14">
        <f t="shared" ca="1" si="643"/>
        <v>709161655.95899999</v>
      </c>
      <c r="T5872" s="11" t="s">
        <v>25</v>
      </c>
      <c r="U5872" s="18" t="s">
        <v>26</v>
      </c>
    </row>
    <row r="5873" spans="1:21" ht="15" customHeight="1" x14ac:dyDescent="0.15">
      <c r="A5873" s="10" t="s">
        <v>5921</v>
      </c>
      <c r="B5873" s="11" t="s">
        <v>46</v>
      </c>
      <c r="C5873" s="11" t="s">
        <v>119</v>
      </c>
      <c r="D5873" s="12">
        <v>46104</v>
      </c>
      <c r="E5873" s="11">
        <v>4893</v>
      </c>
      <c r="F5873" s="11" t="s">
        <v>33</v>
      </c>
      <c r="G5873" s="13">
        <v>351326.62</v>
      </c>
      <c r="H5873" s="14">
        <f t="shared" si="637"/>
        <v>1719041151.6600001</v>
      </c>
      <c r="I5873" s="14">
        <f>IF(F5873="GHS",H5873,H5873*Assumptions!$B$4)</f>
        <v>1719041151.6600001</v>
      </c>
      <c r="J5873" s="15" t="str">
        <f>INDEX(Assumptions!$B$8:$B$12,MATCH(B5873,Assumptions!$A$8:$A$12,0))</f>
        <v>Specific Identification</v>
      </c>
      <c r="K5873" s="16">
        <f>G5873/(1-INDEX(Assumptions!$D$8:$D$12,MATCH(B5873,Assumptions!$A$8:$A$12,0)))</f>
        <v>450418.74358974356</v>
      </c>
      <c r="L5873" s="16">
        <f t="shared" si="638"/>
        <v>10539.7986</v>
      </c>
      <c r="M5873" s="16">
        <f t="shared" si="639"/>
        <v>22520.93717948718</v>
      </c>
      <c r="N5873" s="14">
        <f>E5873*(K5873-L5873-M5873)*IF(F5873="GHS",1,Assumptions!$B$4)</f>
        <v>2042132732.2155845</v>
      </c>
      <c r="O5873" s="15">
        <f t="shared" ca="1" si="640"/>
        <v>182</v>
      </c>
      <c r="P5873" s="15" t="str">
        <f t="shared" ca="1" si="641"/>
        <v>181-365d</v>
      </c>
      <c r="Q5873" s="17">
        <f ca="1">IF(P5873="0-90d",0,IF(P5873="91-180d",INDEX(Assumptions!$F$8:$F$12,MATCH(B5873,Assumptions!$A$8:$A$12,0)),IF(P5873="181-365d",INDEX(Assumptions!$G$8:$G$12,MATCH(B5873,Assumptions!$A$8:$A$12,0)),INDEX(Assumptions!$H$8:$H$12,MATCH(B5873,Assumptions!$A$8:$A$12,0)))))</f>
        <v>0.05</v>
      </c>
      <c r="R5873" s="14">
        <f t="shared" ca="1" si="642"/>
        <v>85952057.583000004</v>
      </c>
      <c r="S5873" s="14">
        <f t="shared" ca="1" si="643"/>
        <v>1633089094.0770001</v>
      </c>
      <c r="T5873" s="11" t="s">
        <v>25</v>
      </c>
      <c r="U5873" s="18" t="s">
        <v>26</v>
      </c>
    </row>
    <row r="5874" spans="1:21" ht="15" customHeight="1" x14ac:dyDescent="0.15">
      <c r="A5874" s="10" t="s">
        <v>5922</v>
      </c>
      <c r="B5874" s="11" t="s">
        <v>41</v>
      </c>
      <c r="C5874" s="11" t="s">
        <v>115</v>
      </c>
      <c r="D5874" s="12">
        <v>45729</v>
      </c>
      <c r="E5874" s="11">
        <v>3839</v>
      </c>
      <c r="F5874" s="11" t="s">
        <v>33</v>
      </c>
      <c r="G5874" s="13">
        <v>556.59</v>
      </c>
      <c r="H5874" s="14">
        <f t="shared" si="637"/>
        <v>2136749.0100000002</v>
      </c>
      <c r="I5874" s="14">
        <f>IF(F5874="GHS",H5874,H5874*Assumptions!$B$4)</f>
        <v>2136749.0100000002</v>
      </c>
      <c r="J5874" s="15" t="str">
        <f>INDEX(Assumptions!$B$8:$B$12,MATCH(B5874,Assumptions!$A$8:$A$12,0))</f>
        <v>Weighted Average</v>
      </c>
      <c r="K5874" s="16">
        <f>G5874/(1-INDEX(Assumptions!$D$8:$D$12,MATCH(B5874,Assumptions!$A$8:$A$12,0)))</f>
        <v>856.29230769230776</v>
      </c>
      <c r="L5874" s="16">
        <f t="shared" si="638"/>
        <v>16.697700000000001</v>
      </c>
      <c r="M5874" s="16">
        <f t="shared" si="639"/>
        <v>42.814615384615394</v>
      </c>
      <c r="N5874" s="14">
        <f>E5874*(K5874-L5874-M5874)*IF(F5874="GHS",1,Assumptions!$B$4)</f>
        <v>3058838.3904692307</v>
      </c>
      <c r="O5874" s="15">
        <f t="shared" ca="1" si="640"/>
        <v>557</v>
      </c>
      <c r="P5874" s="15" t="str">
        <f t="shared" ca="1" si="641"/>
        <v>365d+</v>
      </c>
      <c r="Q5874" s="17">
        <f ca="1">IF(P5874="0-90d",0,IF(P5874="91-180d",INDEX(Assumptions!$F$8:$F$12,MATCH(B5874,Assumptions!$A$8:$A$12,0)),IF(P5874="181-365d",INDEX(Assumptions!$G$8:$G$12,MATCH(B5874,Assumptions!$A$8:$A$12,0)),INDEX(Assumptions!$H$8:$H$12,MATCH(B5874,Assumptions!$A$8:$A$12,0)))))</f>
        <v>0.8</v>
      </c>
      <c r="R5874" s="14">
        <f t="shared" ca="1" si="642"/>
        <v>1709399.2080000003</v>
      </c>
      <c r="S5874" s="14">
        <f t="shared" si="643"/>
        <v>0</v>
      </c>
      <c r="T5874" s="11" t="s">
        <v>39</v>
      </c>
      <c r="U5874" s="18" t="s">
        <v>36</v>
      </c>
    </row>
    <row r="5875" spans="1:21" ht="15" customHeight="1" x14ac:dyDescent="0.15">
      <c r="A5875" s="10" t="s">
        <v>5923</v>
      </c>
      <c r="B5875" s="11" t="s">
        <v>31</v>
      </c>
      <c r="C5875" s="11" t="s">
        <v>76</v>
      </c>
      <c r="D5875" s="12">
        <v>46123</v>
      </c>
      <c r="E5875" s="11">
        <v>4145</v>
      </c>
      <c r="F5875" s="11" t="s">
        <v>33</v>
      </c>
      <c r="G5875" s="13">
        <v>1533.21</v>
      </c>
      <c r="H5875" s="14">
        <f t="shared" si="637"/>
        <v>6355155.4500000002</v>
      </c>
      <c r="I5875" s="14">
        <f>IF(F5875="GHS",H5875,H5875*Assumptions!$B$4)</f>
        <v>6355155.4500000002</v>
      </c>
      <c r="J5875" s="15" t="str">
        <f>INDEX(Assumptions!$B$8:$B$12,MATCH(B5875,Assumptions!$A$8:$A$12,0))</f>
        <v>Weighted Average</v>
      </c>
      <c r="K5875" s="16">
        <f>G5875/(1-INDEX(Assumptions!$D$8:$D$12,MATCH(B5875,Assumptions!$A$8:$A$12,0)))</f>
        <v>2129.4583333333335</v>
      </c>
      <c r="L5875" s="16">
        <f t="shared" si="638"/>
        <v>45.996299999999998</v>
      </c>
      <c r="M5875" s="16">
        <f t="shared" si="639"/>
        <v>106.47291666666668</v>
      </c>
      <c r="N5875" s="14">
        <f>E5875*(K5875-L5875-M5875)*IF(F5875="GHS",1,Assumptions!$B$4)</f>
        <v>8194619.8885833351</v>
      </c>
      <c r="O5875" s="15">
        <f t="shared" ca="1" si="640"/>
        <v>163</v>
      </c>
      <c r="P5875" s="15" t="str">
        <f t="shared" ca="1" si="641"/>
        <v>91-180d</v>
      </c>
      <c r="Q5875" s="17">
        <f ca="1">IF(P5875="0-90d",0,IF(P5875="91-180d",INDEX(Assumptions!$F$8:$F$12,MATCH(B5875,Assumptions!$A$8:$A$12,0)),IF(P5875="181-365d",INDEX(Assumptions!$G$8:$G$12,MATCH(B5875,Assumptions!$A$8:$A$12,0)),INDEX(Assumptions!$H$8:$H$12,MATCH(B5875,Assumptions!$A$8:$A$12,0)))))</f>
        <v>0.05</v>
      </c>
      <c r="R5875" s="14">
        <f t="shared" ca="1" si="642"/>
        <v>317757.77250000002</v>
      </c>
      <c r="S5875" s="14">
        <f t="shared" ca="1" si="643"/>
        <v>6037397.6775000002</v>
      </c>
      <c r="T5875" s="11" t="s">
        <v>25</v>
      </c>
      <c r="U5875" s="18" t="s">
        <v>26</v>
      </c>
    </row>
    <row r="5876" spans="1:21" ht="15" customHeight="1" x14ac:dyDescent="0.15">
      <c r="A5876" s="10" t="s">
        <v>5924</v>
      </c>
      <c r="B5876" s="11" t="s">
        <v>41</v>
      </c>
      <c r="C5876" s="11" t="s">
        <v>49</v>
      </c>
      <c r="D5876" s="12">
        <v>45800</v>
      </c>
      <c r="E5876" s="11">
        <v>4071</v>
      </c>
      <c r="F5876" s="11" t="s">
        <v>33</v>
      </c>
      <c r="G5876" s="13">
        <v>174.2</v>
      </c>
      <c r="H5876" s="14">
        <f t="shared" si="637"/>
        <v>709168.2</v>
      </c>
      <c r="I5876" s="14">
        <f>IF(F5876="GHS",H5876,H5876*Assumptions!$B$4)</f>
        <v>709168.2</v>
      </c>
      <c r="J5876" s="15" t="str">
        <f>INDEX(Assumptions!$B$8:$B$12,MATCH(B5876,Assumptions!$A$8:$A$12,0))</f>
        <v>Weighted Average</v>
      </c>
      <c r="K5876" s="16">
        <f>G5876/(1-INDEX(Assumptions!$D$8:$D$12,MATCH(B5876,Assumptions!$A$8:$A$12,0)))</f>
        <v>268</v>
      </c>
      <c r="L5876" s="16">
        <f t="shared" si="638"/>
        <v>5.2259999999999991</v>
      </c>
      <c r="M5876" s="16">
        <f t="shared" si="639"/>
        <v>13.4</v>
      </c>
      <c r="N5876" s="14">
        <f>E5876*(K5876-L5876-M5876)*IF(F5876="GHS",1,Assumptions!$B$4)</f>
        <v>1015201.554</v>
      </c>
      <c r="O5876" s="15">
        <f t="shared" ca="1" si="640"/>
        <v>486</v>
      </c>
      <c r="P5876" s="15" t="str">
        <f t="shared" ca="1" si="641"/>
        <v>365d+</v>
      </c>
      <c r="Q5876" s="17">
        <f ca="1">IF(P5876="0-90d",0,IF(P5876="91-180d",INDEX(Assumptions!$F$8:$F$12,MATCH(B5876,Assumptions!$A$8:$A$12,0)),IF(P5876="181-365d",INDEX(Assumptions!$G$8:$G$12,MATCH(B5876,Assumptions!$A$8:$A$12,0)),INDEX(Assumptions!$H$8:$H$12,MATCH(B5876,Assumptions!$A$8:$A$12,0)))))</f>
        <v>0.8</v>
      </c>
      <c r="R5876" s="14">
        <f t="shared" ca="1" si="642"/>
        <v>567334.55999999994</v>
      </c>
      <c r="S5876" s="14">
        <f t="shared" ca="1" si="643"/>
        <v>141833.64000000001</v>
      </c>
      <c r="T5876" s="11" t="s">
        <v>25</v>
      </c>
      <c r="U5876" s="18" t="s">
        <v>26</v>
      </c>
    </row>
    <row r="5877" spans="1:21" ht="15" customHeight="1" x14ac:dyDescent="0.15">
      <c r="A5877" s="10" t="s">
        <v>5925</v>
      </c>
      <c r="B5877" s="11" t="s">
        <v>22</v>
      </c>
      <c r="C5877" s="11" t="s">
        <v>61</v>
      </c>
      <c r="D5877" s="12">
        <v>45769</v>
      </c>
      <c r="E5877" s="11">
        <v>3020</v>
      </c>
      <c r="F5877" s="11" t="s">
        <v>24</v>
      </c>
      <c r="G5877" s="13">
        <v>23959.49</v>
      </c>
      <c r="H5877" s="14">
        <f t="shared" si="637"/>
        <v>72357659.800000012</v>
      </c>
      <c r="I5877" s="14">
        <f>IF(F5877="GHS",H5877,H5877*Assumptions!$B$4)</f>
        <v>781462725.84000015</v>
      </c>
      <c r="J5877" s="15" t="str">
        <f>INDEX(Assumptions!$B$8:$B$12,MATCH(B5877,Assumptions!$A$8:$A$12,0))</f>
        <v>FIFO</v>
      </c>
      <c r="K5877" s="16">
        <f>G5877/(1-INDEX(Assumptions!$D$8:$D$12,MATCH(B5877,Assumptions!$A$8:$A$12,0)))</f>
        <v>29218.890243902439</v>
      </c>
      <c r="L5877" s="16">
        <f t="shared" si="638"/>
        <v>718.78470000000004</v>
      </c>
      <c r="M5877" s="16">
        <f t="shared" si="639"/>
        <v>1460.9445121951221</v>
      </c>
      <c r="N5877" s="14">
        <f>E5877*(K5877-L5877-M5877)*IF(F5877="GHS",1,Assumptions!$B$4)</f>
        <v>881909276.21016586</v>
      </c>
      <c r="O5877" s="15">
        <f t="shared" ca="1" si="640"/>
        <v>517</v>
      </c>
      <c r="P5877" s="15" t="str">
        <f t="shared" ca="1" si="641"/>
        <v>365d+</v>
      </c>
      <c r="Q5877" s="17">
        <f ca="1">IF(P5877="0-90d",0,IF(P5877="91-180d",INDEX(Assumptions!$F$8:$F$12,MATCH(B5877,Assumptions!$A$8:$A$12,0)),IF(P5877="181-365d",INDEX(Assumptions!$G$8:$G$12,MATCH(B5877,Assumptions!$A$8:$A$12,0)),INDEX(Assumptions!$H$8:$H$12,MATCH(B5877,Assumptions!$A$8:$A$12,0)))))</f>
        <v>0.5</v>
      </c>
      <c r="R5877" s="14">
        <f t="shared" ca="1" si="642"/>
        <v>390731362.92000008</v>
      </c>
      <c r="S5877" s="14">
        <f t="shared" ca="1" si="643"/>
        <v>390731362.92000008</v>
      </c>
      <c r="T5877" s="11" t="s">
        <v>25</v>
      </c>
      <c r="U5877" s="18" t="s">
        <v>26</v>
      </c>
    </row>
    <row r="5878" spans="1:21" ht="15" customHeight="1" x14ac:dyDescent="0.15">
      <c r="A5878" s="10" t="s">
        <v>5926</v>
      </c>
      <c r="B5878" s="11" t="s">
        <v>22</v>
      </c>
      <c r="C5878" s="11" t="s">
        <v>23</v>
      </c>
      <c r="D5878" s="12">
        <v>45944</v>
      </c>
      <c r="E5878" s="11">
        <v>2966</v>
      </c>
      <c r="F5878" s="11" t="s">
        <v>24</v>
      </c>
      <c r="G5878" s="13">
        <v>16754.89</v>
      </c>
      <c r="H5878" s="14">
        <f t="shared" si="637"/>
        <v>49695003.739999995</v>
      </c>
      <c r="I5878" s="14">
        <f>IF(F5878="GHS",H5878,H5878*Assumptions!$B$4)</f>
        <v>536706040.39199996</v>
      </c>
      <c r="J5878" s="15" t="str">
        <f>INDEX(Assumptions!$B$8:$B$12,MATCH(B5878,Assumptions!$A$8:$A$12,0))</f>
        <v>FIFO</v>
      </c>
      <c r="K5878" s="16">
        <f>G5878/(1-INDEX(Assumptions!$D$8:$D$12,MATCH(B5878,Assumptions!$A$8:$A$12,0)))</f>
        <v>20432.792682926825</v>
      </c>
      <c r="L5878" s="16">
        <f t="shared" si="638"/>
        <v>502.64669999999995</v>
      </c>
      <c r="M5878" s="16">
        <f t="shared" si="639"/>
        <v>1021.6396341463413</v>
      </c>
      <c r="N5878" s="14">
        <f>E5878*(K5878-L5878-M5878)*IF(F5878="GHS",1,Assumptions!$B$4)</f>
        <v>605692402.16921556</v>
      </c>
      <c r="O5878" s="15">
        <f t="shared" ca="1" si="640"/>
        <v>342</v>
      </c>
      <c r="P5878" s="15" t="str">
        <f t="shared" ca="1" si="641"/>
        <v>181-365d</v>
      </c>
      <c r="Q5878" s="17">
        <f ca="1">IF(P5878="0-90d",0,IF(P5878="91-180d",INDEX(Assumptions!$F$8:$F$12,MATCH(B5878,Assumptions!$A$8:$A$12,0)),IF(P5878="181-365d",INDEX(Assumptions!$G$8:$G$12,MATCH(B5878,Assumptions!$A$8:$A$12,0)),INDEX(Assumptions!$H$8:$H$12,MATCH(B5878,Assumptions!$A$8:$A$12,0)))))</f>
        <v>0.15</v>
      </c>
      <c r="R5878" s="14">
        <f t="shared" ca="1" si="642"/>
        <v>80505906.058799997</v>
      </c>
      <c r="S5878" s="14">
        <f t="shared" ca="1" si="643"/>
        <v>456200134.33319998</v>
      </c>
      <c r="T5878" s="11" t="s">
        <v>25</v>
      </c>
      <c r="U5878" s="18" t="s">
        <v>26</v>
      </c>
    </row>
    <row r="5879" spans="1:21" ht="15" customHeight="1" x14ac:dyDescent="0.15">
      <c r="A5879" s="10" t="s">
        <v>5927</v>
      </c>
      <c r="B5879" s="11" t="s">
        <v>31</v>
      </c>
      <c r="C5879" s="11" t="s">
        <v>32</v>
      </c>
      <c r="D5879" s="12">
        <v>46085</v>
      </c>
      <c r="E5879" s="11">
        <v>548</v>
      </c>
      <c r="F5879" s="11" t="s">
        <v>33</v>
      </c>
      <c r="G5879" s="13">
        <v>3997.72</v>
      </c>
      <c r="H5879" s="14">
        <f t="shared" si="637"/>
        <v>2190750.56</v>
      </c>
      <c r="I5879" s="14">
        <f>IF(F5879="GHS",H5879,H5879*Assumptions!$B$4)</f>
        <v>2190750.56</v>
      </c>
      <c r="J5879" s="15" t="str">
        <f>INDEX(Assumptions!$B$8:$B$12,MATCH(B5879,Assumptions!$A$8:$A$12,0))</f>
        <v>Weighted Average</v>
      </c>
      <c r="K5879" s="16">
        <f>G5879/(1-INDEX(Assumptions!$D$8:$D$12,MATCH(B5879,Assumptions!$A$8:$A$12,0)))</f>
        <v>5552.3888888888887</v>
      </c>
      <c r="L5879" s="16">
        <f t="shared" si="638"/>
        <v>119.93159999999999</v>
      </c>
      <c r="M5879" s="16">
        <f t="shared" si="639"/>
        <v>277.61944444444447</v>
      </c>
      <c r="N5879" s="14">
        <f>E5879*(K5879-L5879-M5879)*IF(F5879="GHS",1,Assumptions!$B$4)</f>
        <v>2824851.1387555553</v>
      </c>
      <c r="O5879" s="15">
        <f t="shared" ca="1" si="640"/>
        <v>201</v>
      </c>
      <c r="P5879" s="15" t="str">
        <f t="shared" ca="1" si="641"/>
        <v>181-365d</v>
      </c>
      <c r="Q5879" s="17">
        <f ca="1">IF(P5879="0-90d",0,IF(P5879="91-180d",INDEX(Assumptions!$F$8:$F$12,MATCH(B5879,Assumptions!$A$8:$A$12,0)),IF(P5879="181-365d",INDEX(Assumptions!$G$8:$G$12,MATCH(B5879,Assumptions!$A$8:$A$12,0)),INDEX(Assumptions!$H$8:$H$12,MATCH(B5879,Assumptions!$A$8:$A$12,0)))))</f>
        <v>0.2</v>
      </c>
      <c r="R5879" s="14">
        <f t="shared" ca="1" si="642"/>
        <v>438150.11200000002</v>
      </c>
      <c r="S5879" s="14">
        <f t="shared" ca="1" si="643"/>
        <v>1752600.4480000001</v>
      </c>
      <c r="T5879" s="11" t="s">
        <v>25</v>
      </c>
      <c r="U5879" s="18" t="s">
        <v>26</v>
      </c>
    </row>
    <row r="5880" spans="1:21" ht="15" customHeight="1" x14ac:dyDescent="0.15">
      <c r="A5880" s="10" t="s">
        <v>5928</v>
      </c>
      <c r="B5880" s="11" t="s">
        <v>31</v>
      </c>
      <c r="C5880" s="11" t="s">
        <v>32</v>
      </c>
      <c r="D5880" s="12">
        <v>45809</v>
      </c>
      <c r="E5880" s="11">
        <v>223</v>
      </c>
      <c r="F5880" s="11" t="s">
        <v>33</v>
      </c>
      <c r="G5880" s="13">
        <v>1074.32</v>
      </c>
      <c r="H5880" s="14">
        <f t="shared" si="637"/>
        <v>239573.36</v>
      </c>
      <c r="I5880" s="14">
        <f>IF(F5880="GHS",H5880,H5880*Assumptions!$B$4)</f>
        <v>239573.36</v>
      </c>
      <c r="J5880" s="15" t="str">
        <f>INDEX(Assumptions!$B$8:$B$12,MATCH(B5880,Assumptions!$A$8:$A$12,0))</f>
        <v>Weighted Average</v>
      </c>
      <c r="K5880" s="16">
        <f>G5880/(1-INDEX(Assumptions!$D$8:$D$12,MATCH(B5880,Assumptions!$A$8:$A$12,0)))</f>
        <v>1492.1111111111111</v>
      </c>
      <c r="L5880" s="16">
        <f t="shared" si="638"/>
        <v>32.229599999999998</v>
      </c>
      <c r="M5880" s="16">
        <f t="shared" si="639"/>
        <v>74.605555555555554</v>
      </c>
      <c r="N5880" s="14">
        <f>E5880*(K5880-L5880-M5880)*IF(F5880="GHS",1,Assumptions!$B$4)</f>
        <v>308916.53808888892</v>
      </c>
      <c r="O5880" s="15">
        <f t="shared" ca="1" si="640"/>
        <v>477</v>
      </c>
      <c r="P5880" s="15" t="str">
        <f t="shared" ca="1" si="641"/>
        <v>365d+</v>
      </c>
      <c r="Q5880" s="17">
        <f ca="1">IF(P5880="0-90d",0,IF(P5880="91-180d",INDEX(Assumptions!$F$8:$F$12,MATCH(B5880,Assumptions!$A$8:$A$12,0)),IF(P5880="181-365d",INDEX(Assumptions!$G$8:$G$12,MATCH(B5880,Assumptions!$A$8:$A$12,0)),INDEX(Assumptions!$H$8:$H$12,MATCH(B5880,Assumptions!$A$8:$A$12,0)))))</f>
        <v>0.6</v>
      </c>
      <c r="R5880" s="14">
        <f t="shared" ca="1" si="642"/>
        <v>143744.01599999997</v>
      </c>
      <c r="S5880" s="14">
        <f t="shared" ca="1" si="643"/>
        <v>95829.344000000012</v>
      </c>
      <c r="T5880" s="11" t="s">
        <v>25</v>
      </c>
      <c r="U5880" s="18" t="s">
        <v>26</v>
      </c>
    </row>
    <row r="5881" spans="1:21" ht="15" customHeight="1" x14ac:dyDescent="0.15">
      <c r="A5881" s="10" t="s">
        <v>5929</v>
      </c>
      <c r="B5881" s="11" t="s">
        <v>31</v>
      </c>
      <c r="C5881" s="11" t="s">
        <v>63</v>
      </c>
      <c r="D5881" s="12">
        <v>45987</v>
      </c>
      <c r="E5881" s="11">
        <v>3800</v>
      </c>
      <c r="F5881" s="11" t="s">
        <v>33</v>
      </c>
      <c r="G5881" s="13">
        <v>4083.31</v>
      </c>
      <c r="H5881" s="14">
        <f t="shared" si="637"/>
        <v>15516578</v>
      </c>
      <c r="I5881" s="14">
        <f>IF(F5881="GHS",H5881,H5881*Assumptions!$B$4)</f>
        <v>15516578</v>
      </c>
      <c r="J5881" s="15" t="str">
        <f>INDEX(Assumptions!$B$8:$B$12,MATCH(B5881,Assumptions!$A$8:$A$12,0))</f>
        <v>Weighted Average</v>
      </c>
      <c r="K5881" s="16">
        <f>G5881/(1-INDEX(Assumptions!$D$8:$D$12,MATCH(B5881,Assumptions!$A$8:$A$12,0)))</f>
        <v>5671.2638888888887</v>
      </c>
      <c r="L5881" s="16">
        <f t="shared" si="638"/>
        <v>122.49929999999999</v>
      </c>
      <c r="M5881" s="16">
        <f t="shared" si="639"/>
        <v>283.56319444444443</v>
      </c>
      <c r="N5881" s="14">
        <f>E5881*(K5881-L5881-M5881)*IF(F5881="GHS",1,Assumptions!$B$4)</f>
        <v>20007765.298888888</v>
      </c>
      <c r="O5881" s="15">
        <f t="shared" ca="1" si="640"/>
        <v>299</v>
      </c>
      <c r="P5881" s="15" t="str">
        <f t="shared" ca="1" si="641"/>
        <v>181-365d</v>
      </c>
      <c r="Q5881" s="17">
        <f ca="1">IF(P5881="0-90d",0,IF(P5881="91-180d",INDEX(Assumptions!$F$8:$F$12,MATCH(B5881,Assumptions!$A$8:$A$12,0)),IF(P5881="181-365d",INDEX(Assumptions!$G$8:$G$12,MATCH(B5881,Assumptions!$A$8:$A$12,0)),INDEX(Assumptions!$H$8:$H$12,MATCH(B5881,Assumptions!$A$8:$A$12,0)))))</f>
        <v>0.2</v>
      </c>
      <c r="R5881" s="14">
        <f t="shared" ca="1" si="642"/>
        <v>3103315.6</v>
      </c>
      <c r="S5881" s="14">
        <f t="shared" ca="1" si="643"/>
        <v>12413262.4</v>
      </c>
      <c r="T5881" s="11" t="s">
        <v>25</v>
      </c>
      <c r="U5881" s="18" t="s">
        <v>26</v>
      </c>
    </row>
    <row r="5882" spans="1:21" ht="15" customHeight="1" x14ac:dyDescent="0.15">
      <c r="A5882" s="10" t="s">
        <v>5930</v>
      </c>
      <c r="B5882" s="11" t="s">
        <v>31</v>
      </c>
      <c r="C5882" s="11" t="s">
        <v>76</v>
      </c>
      <c r="D5882" s="12">
        <v>45897</v>
      </c>
      <c r="E5882" s="11">
        <v>2215</v>
      </c>
      <c r="F5882" s="11" t="s">
        <v>33</v>
      </c>
      <c r="G5882" s="13">
        <v>2902.85</v>
      </c>
      <c r="H5882" s="14">
        <f t="shared" si="637"/>
        <v>6429812.75</v>
      </c>
      <c r="I5882" s="14">
        <f>IF(F5882="GHS",H5882,H5882*Assumptions!$B$4)</f>
        <v>6429812.75</v>
      </c>
      <c r="J5882" s="15" t="str">
        <f>INDEX(Assumptions!$B$8:$B$12,MATCH(B5882,Assumptions!$A$8:$A$12,0))</f>
        <v>Weighted Average</v>
      </c>
      <c r="K5882" s="16">
        <f>G5882/(1-INDEX(Assumptions!$D$8:$D$12,MATCH(B5882,Assumptions!$A$8:$A$12,0)))</f>
        <v>4031.7361111111113</v>
      </c>
      <c r="L5882" s="16">
        <f t="shared" si="638"/>
        <v>87.085499999999996</v>
      </c>
      <c r="M5882" s="16">
        <f t="shared" si="639"/>
        <v>201.58680555555557</v>
      </c>
      <c r="N5882" s="14">
        <f>E5882*(K5882-L5882-M5882)*IF(F5882="GHS",1,Assumptions!$B$4)</f>
        <v>8290886.3293055557</v>
      </c>
      <c r="O5882" s="15">
        <f t="shared" ca="1" si="640"/>
        <v>389</v>
      </c>
      <c r="P5882" s="15" t="str">
        <f t="shared" ca="1" si="641"/>
        <v>365d+</v>
      </c>
      <c r="Q5882" s="17">
        <f ca="1">IF(P5882="0-90d",0,IF(P5882="91-180d",INDEX(Assumptions!$F$8:$F$12,MATCH(B5882,Assumptions!$A$8:$A$12,0)),IF(P5882="181-365d",INDEX(Assumptions!$G$8:$G$12,MATCH(B5882,Assumptions!$A$8:$A$12,0)),INDEX(Assumptions!$H$8:$H$12,MATCH(B5882,Assumptions!$A$8:$A$12,0)))))</f>
        <v>0.6</v>
      </c>
      <c r="R5882" s="14">
        <f t="shared" ca="1" si="642"/>
        <v>3857887.65</v>
      </c>
      <c r="S5882" s="14">
        <f t="shared" si="643"/>
        <v>0</v>
      </c>
      <c r="T5882" s="11" t="s">
        <v>39</v>
      </c>
      <c r="U5882" s="18" t="s">
        <v>36</v>
      </c>
    </row>
    <row r="5883" spans="1:21" ht="15" customHeight="1" x14ac:dyDescent="0.15">
      <c r="A5883" s="10" t="s">
        <v>5931</v>
      </c>
      <c r="B5883" s="11" t="s">
        <v>28</v>
      </c>
      <c r="C5883" s="11" t="s">
        <v>38</v>
      </c>
      <c r="D5883" s="12">
        <v>45737</v>
      </c>
      <c r="E5883" s="11">
        <v>77</v>
      </c>
      <c r="F5883" s="11" t="s">
        <v>24</v>
      </c>
      <c r="G5883" s="13">
        <v>9155.0499999999993</v>
      </c>
      <c r="H5883" s="14">
        <f t="shared" si="637"/>
        <v>704938.85</v>
      </c>
      <c r="I5883" s="14">
        <f>IF(F5883="GHS",H5883,H5883*Assumptions!$B$4)</f>
        <v>7613339.5800000001</v>
      </c>
      <c r="J5883" s="15" t="str">
        <f>INDEX(Assumptions!$B$8:$B$12,MATCH(B5883,Assumptions!$A$8:$A$12,0))</f>
        <v>Fair Value Less Costs to Sell</v>
      </c>
      <c r="K5883" s="16">
        <f>G5883/(1-INDEX(Assumptions!$D$8:$D$12,MATCH(B5883,Assumptions!$A$8:$A$12,0)))</f>
        <v>10403.465909090908</v>
      </c>
      <c r="L5883" s="16">
        <f t="shared" si="638"/>
        <v>274.65149999999994</v>
      </c>
      <c r="M5883" s="16">
        <f t="shared" si="639"/>
        <v>520.17329545454538</v>
      </c>
      <c r="N5883" s="14">
        <f>E5883*(K5883-L5883-M5883)*IF(F5883="GHS",1,Assumptions!$B$4)</f>
        <v>7990545.9500999991</v>
      </c>
      <c r="O5883" s="15">
        <f t="shared" ca="1" si="640"/>
        <v>549</v>
      </c>
      <c r="P5883" s="15" t="str">
        <f t="shared" ca="1" si="641"/>
        <v>365d+</v>
      </c>
      <c r="Q5883" s="17">
        <f ca="1">IF(P5883="0-90d",0,IF(P5883="91-180d",INDEX(Assumptions!$F$8:$F$12,MATCH(B5883,Assumptions!$A$8:$A$12,0)),IF(P5883="181-365d",INDEX(Assumptions!$G$8:$G$12,MATCH(B5883,Assumptions!$A$8:$A$12,0)),INDEX(Assumptions!$H$8:$H$12,MATCH(B5883,Assumptions!$A$8:$A$12,0)))))</f>
        <v>0.4</v>
      </c>
      <c r="R5883" s="14">
        <f t="shared" ca="1" si="642"/>
        <v>3045335.8320000004</v>
      </c>
      <c r="S5883" s="14">
        <f t="shared" ca="1" si="643"/>
        <v>4568003.7479999997</v>
      </c>
      <c r="T5883" s="11" t="s">
        <v>25</v>
      </c>
      <c r="U5883" s="18" t="s">
        <v>26</v>
      </c>
    </row>
    <row r="5884" spans="1:21" ht="15" customHeight="1" x14ac:dyDescent="0.15">
      <c r="A5884" s="10" t="s">
        <v>5932</v>
      </c>
      <c r="B5884" s="11" t="s">
        <v>41</v>
      </c>
      <c r="C5884" s="11" t="s">
        <v>115</v>
      </c>
      <c r="D5884" s="12">
        <v>45986</v>
      </c>
      <c r="E5884" s="11">
        <v>2491</v>
      </c>
      <c r="F5884" s="11" t="s">
        <v>33</v>
      </c>
      <c r="G5884" s="13">
        <v>293.58999999999997</v>
      </c>
      <c r="H5884" s="14">
        <f t="shared" si="637"/>
        <v>731332.69</v>
      </c>
      <c r="I5884" s="14">
        <f>IF(F5884="GHS",H5884,H5884*Assumptions!$B$4)</f>
        <v>731332.69</v>
      </c>
      <c r="J5884" s="15" t="str">
        <f>INDEX(Assumptions!$B$8:$B$12,MATCH(B5884,Assumptions!$A$8:$A$12,0))</f>
        <v>Weighted Average</v>
      </c>
      <c r="K5884" s="16">
        <f>G5884/(1-INDEX(Assumptions!$D$8:$D$12,MATCH(B5884,Assumptions!$A$8:$A$12,0)))</f>
        <v>451.676923076923</v>
      </c>
      <c r="L5884" s="16">
        <f t="shared" si="638"/>
        <v>8.8076999999999988</v>
      </c>
      <c r="M5884" s="16">
        <f t="shared" si="639"/>
        <v>22.583846153846153</v>
      </c>
      <c r="N5884" s="14">
        <f>E5884*(K5884-L5884-M5884)*IF(F5884="GHS",1,Assumptions!$B$4)</f>
        <v>1046930.8739153844</v>
      </c>
      <c r="O5884" s="15">
        <f t="shared" ca="1" si="640"/>
        <v>300</v>
      </c>
      <c r="P5884" s="15" t="str">
        <f t="shared" ca="1" si="641"/>
        <v>181-365d</v>
      </c>
      <c r="Q5884" s="17">
        <f ca="1">IF(P5884="0-90d",0,IF(P5884="91-180d",INDEX(Assumptions!$F$8:$F$12,MATCH(B5884,Assumptions!$A$8:$A$12,0)),IF(P5884="181-365d",INDEX(Assumptions!$G$8:$G$12,MATCH(B5884,Assumptions!$A$8:$A$12,0)),INDEX(Assumptions!$H$8:$H$12,MATCH(B5884,Assumptions!$A$8:$A$12,0)))))</f>
        <v>0.35</v>
      </c>
      <c r="R5884" s="14">
        <f t="shared" ca="1" si="642"/>
        <v>255966.44149999996</v>
      </c>
      <c r="S5884" s="14">
        <f t="shared" ca="1" si="643"/>
        <v>475366.24849999999</v>
      </c>
      <c r="T5884" s="11" t="s">
        <v>25</v>
      </c>
      <c r="U5884" s="18" t="s">
        <v>26</v>
      </c>
    </row>
    <row r="5885" spans="1:21" ht="15" customHeight="1" x14ac:dyDescent="0.15">
      <c r="A5885" s="10" t="s">
        <v>5933</v>
      </c>
      <c r="B5885" s="11" t="s">
        <v>28</v>
      </c>
      <c r="C5885" s="11" t="s">
        <v>29</v>
      </c>
      <c r="D5885" s="12">
        <v>45768</v>
      </c>
      <c r="E5885" s="11">
        <v>310</v>
      </c>
      <c r="F5885" s="11" t="s">
        <v>24</v>
      </c>
      <c r="G5885" s="13">
        <v>5731.68</v>
      </c>
      <c r="H5885" s="14">
        <f t="shared" si="637"/>
        <v>1776820.8</v>
      </c>
      <c r="I5885" s="14">
        <f>IF(F5885="GHS",H5885,H5885*Assumptions!$B$4)</f>
        <v>19189664.640000001</v>
      </c>
      <c r="J5885" s="15" t="str">
        <f>INDEX(Assumptions!$B$8:$B$12,MATCH(B5885,Assumptions!$A$8:$A$12,0))</f>
        <v>Fair Value Less Costs to Sell</v>
      </c>
      <c r="K5885" s="16">
        <f>G5885/(1-INDEX(Assumptions!$D$8:$D$12,MATCH(B5885,Assumptions!$A$8:$A$12,0)))</f>
        <v>6513.2727272727279</v>
      </c>
      <c r="L5885" s="16">
        <f t="shared" si="638"/>
        <v>171.9504</v>
      </c>
      <c r="M5885" s="16">
        <f t="shared" si="639"/>
        <v>325.66363636363644</v>
      </c>
      <c r="N5885" s="14">
        <f>E5885*(K5885-L5885-M5885)*IF(F5885="GHS",1,Assumptions!$B$4)</f>
        <v>20140425.297163643</v>
      </c>
      <c r="O5885" s="15">
        <f t="shared" ca="1" si="640"/>
        <v>518</v>
      </c>
      <c r="P5885" s="15" t="str">
        <f t="shared" ca="1" si="641"/>
        <v>365d+</v>
      </c>
      <c r="Q5885" s="17">
        <f ca="1">IF(P5885="0-90d",0,IF(P5885="91-180d",INDEX(Assumptions!$F$8:$F$12,MATCH(B5885,Assumptions!$A$8:$A$12,0)),IF(P5885="181-365d",INDEX(Assumptions!$G$8:$G$12,MATCH(B5885,Assumptions!$A$8:$A$12,0)),INDEX(Assumptions!$H$8:$H$12,MATCH(B5885,Assumptions!$A$8:$A$12,0)))))</f>
        <v>0.4</v>
      </c>
      <c r="R5885" s="14">
        <f t="shared" ca="1" si="642"/>
        <v>7675865.8560000006</v>
      </c>
      <c r="S5885" s="14">
        <f t="shared" ca="1" si="643"/>
        <v>11513798.784</v>
      </c>
      <c r="T5885" s="11" t="s">
        <v>25</v>
      </c>
      <c r="U5885" s="18" t="s">
        <v>26</v>
      </c>
    </row>
    <row r="5886" spans="1:21" ht="15" customHeight="1" x14ac:dyDescent="0.15">
      <c r="A5886" s="10" t="s">
        <v>5934</v>
      </c>
      <c r="B5886" s="11" t="s">
        <v>31</v>
      </c>
      <c r="C5886" s="11" t="s">
        <v>63</v>
      </c>
      <c r="D5886" s="12">
        <v>45731</v>
      </c>
      <c r="E5886" s="11">
        <v>4299</v>
      </c>
      <c r="F5886" s="11" t="s">
        <v>33</v>
      </c>
      <c r="G5886" s="13">
        <v>2530.29</v>
      </c>
      <c r="H5886" s="14">
        <f t="shared" si="637"/>
        <v>10877716.709999999</v>
      </c>
      <c r="I5886" s="14">
        <f>IF(F5886="GHS",H5886,H5886*Assumptions!$B$4)</f>
        <v>10877716.709999999</v>
      </c>
      <c r="J5886" s="15" t="str">
        <f>INDEX(Assumptions!$B$8:$B$12,MATCH(B5886,Assumptions!$A$8:$A$12,0))</f>
        <v>Weighted Average</v>
      </c>
      <c r="K5886" s="16">
        <f>G5886/(1-INDEX(Assumptions!$D$8:$D$12,MATCH(B5886,Assumptions!$A$8:$A$12,0)))</f>
        <v>3514.291666666667</v>
      </c>
      <c r="L5886" s="16">
        <f t="shared" si="638"/>
        <v>75.908699999999996</v>
      </c>
      <c r="M5886" s="16">
        <f t="shared" si="639"/>
        <v>175.71458333333337</v>
      </c>
      <c r="N5886" s="14">
        <f>E5886*(K5886-L5886-M5886)*IF(F5886="GHS",1,Assumptions!$B$4)</f>
        <v>14026211.379950002</v>
      </c>
      <c r="O5886" s="15">
        <f t="shared" ca="1" si="640"/>
        <v>555</v>
      </c>
      <c r="P5886" s="15" t="str">
        <f t="shared" ca="1" si="641"/>
        <v>365d+</v>
      </c>
      <c r="Q5886" s="17">
        <f ca="1">IF(P5886="0-90d",0,IF(P5886="91-180d",INDEX(Assumptions!$F$8:$F$12,MATCH(B5886,Assumptions!$A$8:$A$12,0)),IF(P5886="181-365d",INDEX(Assumptions!$G$8:$G$12,MATCH(B5886,Assumptions!$A$8:$A$12,0)),INDEX(Assumptions!$H$8:$H$12,MATCH(B5886,Assumptions!$A$8:$A$12,0)))))</f>
        <v>0.6</v>
      </c>
      <c r="R5886" s="14">
        <f t="shared" ca="1" si="642"/>
        <v>6526630.0259999996</v>
      </c>
      <c r="S5886" s="14">
        <f t="shared" ca="1" si="643"/>
        <v>4351086.6839999994</v>
      </c>
      <c r="T5886" s="11" t="s">
        <v>50</v>
      </c>
      <c r="U5886" s="18" t="s">
        <v>26</v>
      </c>
    </row>
    <row r="5887" spans="1:21" ht="15" customHeight="1" x14ac:dyDescent="0.15">
      <c r="A5887" s="10" t="s">
        <v>5935</v>
      </c>
      <c r="B5887" s="11" t="s">
        <v>46</v>
      </c>
      <c r="C5887" s="11" t="s">
        <v>119</v>
      </c>
      <c r="D5887" s="12">
        <v>46100</v>
      </c>
      <c r="E5887" s="11">
        <v>2554</v>
      </c>
      <c r="F5887" s="11" t="s">
        <v>33</v>
      </c>
      <c r="G5887" s="13">
        <v>383926.12</v>
      </c>
      <c r="H5887" s="14">
        <f t="shared" si="637"/>
        <v>980547310.48000002</v>
      </c>
      <c r="I5887" s="14">
        <f>IF(F5887="GHS",H5887,H5887*Assumptions!$B$4)</f>
        <v>980547310.48000002</v>
      </c>
      <c r="J5887" s="15" t="str">
        <f>INDEX(Assumptions!$B$8:$B$12,MATCH(B5887,Assumptions!$A$8:$A$12,0))</f>
        <v>Specific Identification</v>
      </c>
      <c r="K5887" s="16">
        <f>G5887/(1-INDEX(Assumptions!$D$8:$D$12,MATCH(B5887,Assumptions!$A$8:$A$12,0)))</f>
        <v>492212.97435897432</v>
      </c>
      <c r="L5887" s="16">
        <f t="shared" si="638"/>
        <v>11517.783599999999</v>
      </c>
      <c r="M5887" s="16">
        <f t="shared" si="639"/>
        <v>24610.648717948716</v>
      </c>
      <c r="N5887" s="14">
        <f>E5887*(K5887-L5887-M5887)*IF(F5887="GHS",1,Assumptions!$B$4)</f>
        <v>1164839920.3727794</v>
      </c>
      <c r="O5887" s="15">
        <f t="shared" ca="1" si="640"/>
        <v>186</v>
      </c>
      <c r="P5887" s="15" t="str">
        <f t="shared" ca="1" si="641"/>
        <v>181-365d</v>
      </c>
      <c r="Q5887" s="17">
        <f ca="1">IF(P5887="0-90d",0,IF(P5887="91-180d",INDEX(Assumptions!$F$8:$F$12,MATCH(B5887,Assumptions!$A$8:$A$12,0)),IF(P5887="181-365d",INDEX(Assumptions!$G$8:$G$12,MATCH(B5887,Assumptions!$A$8:$A$12,0)),INDEX(Assumptions!$H$8:$H$12,MATCH(B5887,Assumptions!$A$8:$A$12,0)))))</f>
        <v>0.05</v>
      </c>
      <c r="R5887" s="14">
        <f t="shared" ca="1" si="642"/>
        <v>49027365.524000004</v>
      </c>
      <c r="S5887" s="14">
        <f t="shared" ca="1" si="643"/>
        <v>931519944.95599997</v>
      </c>
      <c r="T5887" s="11" t="s">
        <v>25</v>
      </c>
      <c r="U5887" s="18" t="s">
        <v>26</v>
      </c>
    </row>
    <row r="5888" spans="1:21" ht="15" customHeight="1" x14ac:dyDescent="0.15">
      <c r="A5888" s="10" t="s">
        <v>5936</v>
      </c>
      <c r="B5888" s="11" t="s">
        <v>41</v>
      </c>
      <c r="C5888" s="11" t="s">
        <v>44</v>
      </c>
      <c r="D5888" s="12">
        <v>45751</v>
      </c>
      <c r="E5888" s="11">
        <v>1975</v>
      </c>
      <c r="F5888" s="11" t="s">
        <v>33</v>
      </c>
      <c r="G5888" s="13">
        <v>555.79999999999995</v>
      </c>
      <c r="H5888" s="14">
        <f t="shared" si="637"/>
        <v>1097705</v>
      </c>
      <c r="I5888" s="14">
        <f>IF(F5888="GHS",H5888,H5888*Assumptions!$B$4)</f>
        <v>1097705</v>
      </c>
      <c r="J5888" s="15" t="str">
        <f>INDEX(Assumptions!$B$8:$B$12,MATCH(B5888,Assumptions!$A$8:$A$12,0))</f>
        <v>Weighted Average</v>
      </c>
      <c r="K5888" s="16">
        <f>G5888/(1-INDEX(Assumptions!$D$8:$D$12,MATCH(B5888,Assumptions!$A$8:$A$12,0)))</f>
        <v>855.07692307692298</v>
      </c>
      <c r="L5888" s="16">
        <f t="shared" si="638"/>
        <v>16.673999999999999</v>
      </c>
      <c r="M5888" s="16">
        <f t="shared" si="639"/>
        <v>42.753846153846155</v>
      </c>
      <c r="N5888" s="14">
        <f>E5888*(K5888-L5888-M5888)*IF(F5888="GHS",1,Assumptions!$B$4)</f>
        <v>1571406.9269230766</v>
      </c>
      <c r="O5888" s="15">
        <f t="shared" ca="1" si="640"/>
        <v>535</v>
      </c>
      <c r="P5888" s="15" t="str">
        <f t="shared" ca="1" si="641"/>
        <v>365d+</v>
      </c>
      <c r="Q5888" s="17">
        <f ca="1">IF(P5888="0-90d",0,IF(P5888="91-180d",INDEX(Assumptions!$F$8:$F$12,MATCH(B5888,Assumptions!$A$8:$A$12,0)),IF(P5888="181-365d",INDEX(Assumptions!$G$8:$G$12,MATCH(B5888,Assumptions!$A$8:$A$12,0)),INDEX(Assumptions!$H$8:$H$12,MATCH(B5888,Assumptions!$A$8:$A$12,0)))))</f>
        <v>0.8</v>
      </c>
      <c r="R5888" s="14">
        <f t="shared" ca="1" si="642"/>
        <v>878164</v>
      </c>
      <c r="S5888" s="14">
        <f t="shared" ca="1" si="643"/>
        <v>219541</v>
      </c>
      <c r="T5888" s="11" t="s">
        <v>25</v>
      </c>
      <c r="U5888" s="18" t="s">
        <v>26</v>
      </c>
    </row>
    <row r="5889" spans="1:21" ht="15" customHeight="1" x14ac:dyDescent="0.15">
      <c r="A5889" s="10" t="s">
        <v>5937</v>
      </c>
      <c r="B5889" s="11" t="s">
        <v>41</v>
      </c>
      <c r="C5889" s="11" t="s">
        <v>42</v>
      </c>
      <c r="D5889" s="12">
        <v>45963</v>
      </c>
      <c r="E5889" s="11">
        <v>4711</v>
      </c>
      <c r="F5889" s="11" t="s">
        <v>33</v>
      </c>
      <c r="G5889" s="13">
        <v>593.79999999999995</v>
      </c>
      <c r="H5889" s="14">
        <f t="shared" si="637"/>
        <v>2797391.8</v>
      </c>
      <c r="I5889" s="14">
        <f>IF(F5889="GHS",H5889,H5889*Assumptions!$B$4)</f>
        <v>2797391.8</v>
      </c>
      <c r="J5889" s="15" t="str">
        <f>INDEX(Assumptions!$B$8:$B$12,MATCH(B5889,Assumptions!$A$8:$A$12,0))</f>
        <v>Weighted Average</v>
      </c>
      <c r="K5889" s="16">
        <f>G5889/(1-INDEX(Assumptions!$D$8:$D$12,MATCH(B5889,Assumptions!$A$8:$A$12,0)))</f>
        <v>913.53846153846143</v>
      </c>
      <c r="L5889" s="16">
        <f t="shared" si="638"/>
        <v>17.813999999999997</v>
      </c>
      <c r="M5889" s="16">
        <f t="shared" si="639"/>
        <v>45.676923076923075</v>
      </c>
      <c r="N5889" s="14">
        <f>E5889*(K5889-L5889-M5889)*IF(F5889="GHS",1,Assumptions!$B$4)</f>
        <v>4004573.9536923072</v>
      </c>
      <c r="O5889" s="15">
        <f t="shared" ca="1" si="640"/>
        <v>323</v>
      </c>
      <c r="P5889" s="15" t="str">
        <f t="shared" ca="1" si="641"/>
        <v>181-365d</v>
      </c>
      <c r="Q5889" s="17">
        <f ca="1">IF(P5889="0-90d",0,IF(P5889="91-180d",INDEX(Assumptions!$F$8:$F$12,MATCH(B5889,Assumptions!$A$8:$A$12,0)),IF(P5889="181-365d",INDEX(Assumptions!$G$8:$G$12,MATCH(B5889,Assumptions!$A$8:$A$12,0)),INDEX(Assumptions!$H$8:$H$12,MATCH(B5889,Assumptions!$A$8:$A$12,0)))))</f>
        <v>0.35</v>
      </c>
      <c r="R5889" s="14">
        <f t="shared" ca="1" si="642"/>
        <v>979087.12999999989</v>
      </c>
      <c r="S5889" s="14">
        <f t="shared" ca="1" si="643"/>
        <v>1818304.67</v>
      </c>
      <c r="T5889" s="11" t="s">
        <v>25</v>
      </c>
      <c r="U5889" s="18" t="s">
        <v>36</v>
      </c>
    </row>
    <row r="5890" spans="1:21" ht="15" customHeight="1" x14ac:dyDescent="0.15">
      <c r="A5890" s="10" t="s">
        <v>5938</v>
      </c>
      <c r="B5890" s="11" t="s">
        <v>31</v>
      </c>
      <c r="C5890" s="11" t="s">
        <v>63</v>
      </c>
      <c r="D5890" s="12">
        <v>46198</v>
      </c>
      <c r="E5890" s="11">
        <v>3120</v>
      </c>
      <c r="F5890" s="11" t="s">
        <v>33</v>
      </c>
      <c r="G5890" s="13">
        <v>1856.86</v>
      </c>
      <c r="H5890" s="14">
        <f t="shared" ref="H5890:H5953" si="644">E5890*G5890</f>
        <v>5793403.1999999993</v>
      </c>
      <c r="I5890" s="14">
        <f>IF(F5890="GHS",H5890,H5890*Assumptions!$B$4)</f>
        <v>5793403.1999999993</v>
      </c>
      <c r="J5890" s="15" t="str">
        <f>INDEX(Assumptions!$B$8:$B$12,MATCH(B5890,Assumptions!$A$8:$A$12,0))</f>
        <v>Weighted Average</v>
      </c>
      <c r="K5890" s="16">
        <f>G5890/(1-INDEX(Assumptions!$D$8:$D$12,MATCH(B5890,Assumptions!$A$8:$A$12,0)))</f>
        <v>2578.9722222222222</v>
      </c>
      <c r="L5890" s="16">
        <f t="shared" ref="L5890:L5953" si="645">G5890*0.03</f>
        <v>55.705799999999996</v>
      </c>
      <c r="M5890" s="16">
        <f t="shared" ref="M5890:M5953" si="646">K5890*0.05</f>
        <v>128.94861111111112</v>
      </c>
      <c r="N5890" s="14">
        <f>E5890*(K5890-L5890-M5890)*IF(F5890="GHS",1,Assumptions!$B$4)</f>
        <v>7470271.5706666661</v>
      </c>
      <c r="O5890" s="15">
        <f t="shared" ref="O5890:O5953" ca="1" si="647">TODAY()-D5890</f>
        <v>88</v>
      </c>
      <c r="P5890" s="15" t="str">
        <f t="shared" ref="P5890:P5953" ca="1" si="648">IF(O5890&lt;=90,"0-90d",IF(O5890&lt;=180,"91-180d",IF(O5890&lt;=365,"181-365d","365d+")))</f>
        <v>0-90d</v>
      </c>
      <c r="Q5890" s="17">
        <f ca="1">IF(P5890="0-90d",0,IF(P5890="91-180d",INDEX(Assumptions!$F$8:$F$12,MATCH(B5890,Assumptions!$A$8:$A$12,0)),IF(P5890="181-365d",INDEX(Assumptions!$G$8:$G$12,MATCH(B5890,Assumptions!$A$8:$A$12,0)),INDEX(Assumptions!$H$8:$H$12,MATCH(B5890,Assumptions!$A$8:$A$12,0)))))</f>
        <v>0</v>
      </c>
      <c r="R5890" s="14">
        <f t="shared" ref="R5890:R5953" ca="1" si="649">I5890*Q5890</f>
        <v>0</v>
      </c>
      <c r="S5890" s="14">
        <f t="shared" ref="S5890:S5953" ca="1" si="650">IF(T5890="Held on Consignment (Not Owned)",0,MIN(I5890-R5890,N5890))</f>
        <v>5793403.1999999993</v>
      </c>
      <c r="T5890" s="11" t="s">
        <v>50</v>
      </c>
      <c r="U5890" s="18" t="s">
        <v>26</v>
      </c>
    </row>
    <row r="5891" spans="1:21" ht="15" customHeight="1" x14ac:dyDescent="0.15">
      <c r="A5891" s="10" t="s">
        <v>5939</v>
      </c>
      <c r="B5891" s="11" t="s">
        <v>31</v>
      </c>
      <c r="C5891" s="11" t="s">
        <v>32</v>
      </c>
      <c r="D5891" s="12">
        <v>46057</v>
      </c>
      <c r="E5891" s="11">
        <v>4495</v>
      </c>
      <c r="F5891" s="11" t="s">
        <v>33</v>
      </c>
      <c r="G5891" s="13">
        <v>2151.36</v>
      </c>
      <c r="H5891" s="14">
        <f t="shared" si="644"/>
        <v>9670363.2000000011</v>
      </c>
      <c r="I5891" s="14">
        <f>IF(F5891="GHS",H5891,H5891*Assumptions!$B$4)</f>
        <v>9670363.2000000011</v>
      </c>
      <c r="J5891" s="15" t="str">
        <f>INDEX(Assumptions!$B$8:$B$12,MATCH(B5891,Assumptions!$A$8:$A$12,0))</f>
        <v>Weighted Average</v>
      </c>
      <c r="K5891" s="16">
        <f>G5891/(1-INDEX(Assumptions!$D$8:$D$12,MATCH(B5891,Assumptions!$A$8:$A$12,0)))</f>
        <v>2988.0000000000005</v>
      </c>
      <c r="L5891" s="16">
        <f t="shared" si="645"/>
        <v>64.540800000000004</v>
      </c>
      <c r="M5891" s="16">
        <f t="shared" si="646"/>
        <v>149.40000000000003</v>
      </c>
      <c r="N5891" s="14">
        <f>E5891*(K5891-L5891-M5891)*IF(F5891="GHS",1,Assumptions!$B$4)</f>
        <v>12469396.104</v>
      </c>
      <c r="O5891" s="15">
        <f t="shared" ca="1" si="647"/>
        <v>229</v>
      </c>
      <c r="P5891" s="15" t="str">
        <f t="shared" ca="1" si="648"/>
        <v>181-365d</v>
      </c>
      <c r="Q5891" s="17">
        <f ca="1">IF(P5891="0-90d",0,IF(P5891="91-180d",INDEX(Assumptions!$F$8:$F$12,MATCH(B5891,Assumptions!$A$8:$A$12,0)),IF(P5891="181-365d",INDEX(Assumptions!$G$8:$G$12,MATCH(B5891,Assumptions!$A$8:$A$12,0)),INDEX(Assumptions!$H$8:$H$12,MATCH(B5891,Assumptions!$A$8:$A$12,0)))))</f>
        <v>0.2</v>
      </c>
      <c r="R5891" s="14">
        <f t="shared" ca="1" si="649"/>
        <v>1934072.6400000004</v>
      </c>
      <c r="S5891" s="14">
        <f t="shared" ca="1" si="650"/>
        <v>7736290.5600000005</v>
      </c>
      <c r="T5891" s="11" t="s">
        <v>25</v>
      </c>
      <c r="U5891" s="18" t="s">
        <v>26</v>
      </c>
    </row>
    <row r="5892" spans="1:21" ht="15" customHeight="1" x14ac:dyDescent="0.15">
      <c r="A5892" s="10" t="s">
        <v>5940</v>
      </c>
      <c r="B5892" s="11" t="s">
        <v>31</v>
      </c>
      <c r="C5892" s="11" t="s">
        <v>63</v>
      </c>
      <c r="D5892" s="12">
        <v>45742</v>
      </c>
      <c r="E5892" s="11">
        <v>1043</v>
      </c>
      <c r="F5892" s="11" t="s">
        <v>33</v>
      </c>
      <c r="G5892" s="13">
        <v>2713.92</v>
      </c>
      <c r="H5892" s="14">
        <f t="shared" si="644"/>
        <v>2830618.56</v>
      </c>
      <c r="I5892" s="14">
        <f>IF(F5892="GHS",H5892,H5892*Assumptions!$B$4)</f>
        <v>2830618.56</v>
      </c>
      <c r="J5892" s="15" t="str">
        <f>INDEX(Assumptions!$B$8:$B$12,MATCH(B5892,Assumptions!$A$8:$A$12,0))</f>
        <v>Weighted Average</v>
      </c>
      <c r="K5892" s="16">
        <f>G5892/(1-INDEX(Assumptions!$D$8:$D$12,MATCH(B5892,Assumptions!$A$8:$A$12,0)))</f>
        <v>3769.3333333333335</v>
      </c>
      <c r="L5892" s="16">
        <f t="shared" si="645"/>
        <v>81.417599999999993</v>
      </c>
      <c r="M5892" s="16">
        <f t="shared" si="646"/>
        <v>188.4666666666667</v>
      </c>
      <c r="N5892" s="14">
        <f>E5892*(K5892-L5892-M5892)*IF(F5892="GHS",1,Assumptions!$B$4)</f>
        <v>3649925.3765333332</v>
      </c>
      <c r="O5892" s="15">
        <f t="shared" ca="1" si="647"/>
        <v>544</v>
      </c>
      <c r="P5892" s="15" t="str">
        <f t="shared" ca="1" si="648"/>
        <v>365d+</v>
      </c>
      <c r="Q5892" s="17">
        <f ca="1">IF(P5892="0-90d",0,IF(P5892="91-180d",INDEX(Assumptions!$F$8:$F$12,MATCH(B5892,Assumptions!$A$8:$A$12,0)),IF(P5892="181-365d",INDEX(Assumptions!$G$8:$G$12,MATCH(B5892,Assumptions!$A$8:$A$12,0)),INDEX(Assumptions!$H$8:$H$12,MATCH(B5892,Assumptions!$A$8:$A$12,0)))))</f>
        <v>0.6</v>
      </c>
      <c r="R5892" s="14">
        <f t="shared" ca="1" si="649"/>
        <v>1698371.1359999999</v>
      </c>
      <c r="S5892" s="14">
        <f t="shared" ca="1" si="650"/>
        <v>1132247.4240000001</v>
      </c>
      <c r="T5892" s="11" t="s">
        <v>50</v>
      </c>
      <c r="U5892" s="18" t="s">
        <v>26</v>
      </c>
    </row>
    <row r="5893" spans="1:21" ht="15" customHeight="1" x14ac:dyDescent="0.15">
      <c r="A5893" s="10" t="s">
        <v>5941</v>
      </c>
      <c r="B5893" s="11" t="s">
        <v>28</v>
      </c>
      <c r="C5893" s="11" t="s">
        <v>38</v>
      </c>
      <c r="D5893" s="12">
        <v>45826</v>
      </c>
      <c r="E5893" s="11">
        <v>3150</v>
      </c>
      <c r="F5893" s="11" t="s">
        <v>24</v>
      </c>
      <c r="G5893" s="13">
        <v>10344.07</v>
      </c>
      <c r="H5893" s="14">
        <f t="shared" si="644"/>
        <v>32583820.5</v>
      </c>
      <c r="I5893" s="14">
        <f>IF(F5893="GHS",H5893,H5893*Assumptions!$B$4)</f>
        <v>351905261.40000004</v>
      </c>
      <c r="J5893" s="15" t="str">
        <f>INDEX(Assumptions!$B$8:$B$12,MATCH(B5893,Assumptions!$A$8:$A$12,0))</f>
        <v>Fair Value Less Costs to Sell</v>
      </c>
      <c r="K5893" s="16">
        <f>G5893/(1-INDEX(Assumptions!$D$8:$D$12,MATCH(B5893,Assumptions!$A$8:$A$12,0)))</f>
        <v>11754.625</v>
      </c>
      <c r="L5893" s="16">
        <f t="shared" si="645"/>
        <v>310.32209999999998</v>
      </c>
      <c r="M5893" s="16">
        <f t="shared" si="646"/>
        <v>587.73125000000005</v>
      </c>
      <c r="N5893" s="14">
        <f>E5893*(K5893-L5893-M5893)*IF(F5893="GHS",1,Assumptions!$B$4)</f>
        <v>369340567.53299999</v>
      </c>
      <c r="O5893" s="15">
        <f t="shared" ca="1" si="647"/>
        <v>460</v>
      </c>
      <c r="P5893" s="15" t="str">
        <f t="shared" ca="1" si="648"/>
        <v>365d+</v>
      </c>
      <c r="Q5893" s="17">
        <f ca="1">IF(P5893="0-90d",0,IF(P5893="91-180d",INDEX(Assumptions!$F$8:$F$12,MATCH(B5893,Assumptions!$A$8:$A$12,0)),IF(P5893="181-365d",INDEX(Assumptions!$G$8:$G$12,MATCH(B5893,Assumptions!$A$8:$A$12,0)),INDEX(Assumptions!$H$8:$H$12,MATCH(B5893,Assumptions!$A$8:$A$12,0)))))</f>
        <v>0.4</v>
      </c>
      <c r="R5893" s="14">
        <f t="shared" ca="1" si="649"/>
        <v>140762104.56000003</v>
      </c>
      <c r="S5893" s="14">
        <f t="shared" ca="1" si="650"/>
        <v>211143156.84</v>
      </c>
      <c r="T5893" s="11" t="s">
        <v>25</v>
      </c>
      <c r="U5893" s="18" t="s">
        <v>26</v>
      </c>
    </row>
    <row r="5894" spans="1:21" ht="15" customHeight="1" x14ac:dyDescent="0.15">
      <c r="A5894" s="10" t="s">
        <v>5942</v>
      </c>
      <c r="B5894" s="11" t="s">
        <v>28</v>
      </c>
      <c r="C5894" s="11" t="s">
        <v>29</v>
      </c>
      <c r="D5894" s="12">
        <v>45941</v>
      </c>
      <c r="E5894" s="11">
        <v>2438</v>
      </c>
      <c r="F5894" s="11" t="s">
        <v>24</v>
      </c>
      <c r="G5894" s="13">
        <v>20122.03</v>
      </c>
      <c r="H5894" s="14">
        <f t="shared" si="644"/>
        <v>49057509.140000001</v>
      </c>
      <c r="I5894" s="14">
        <f>IF(F5894="GHS",H5894,H5894*Assumptions!$B$4)</f>
        <v>529821098.71200001</v>
      </c>
      <c r="J5894" s="15" t="str">
        <f>INDEX(Assumptions!$B$8:$B$12,MATCH(B5894,Assumptions!$A$8:$A$12,0))</f>
        <v>Fair Value Less Costs to Sell</v>
      </c>
      <c r="K5894" s="16">
        <f>G5894/(1-INDEX(Assumptions!$D$8:$D$12,MATCH(B5894,Assumptions!$A$8:$A$12,0)))</f>
        <v>22865.94318181818</v>
      </c>
      <c r="L5894" s="16">
        <f t="shared" si="645"/>
        <v>603.66089999999997</v>
      </c>
      <c r="M5894" s="16">
        <f t="shared" si="646"/>
        <v>1143.297159090909</v>
      </c>
      <c r="N5894" s="14">
        <f>E5894*(K5894-L5894-M5894)*IF(F5894="GHS",1,Assumptions!$B$4)</f>
        <v>556071325.87545824</v>
      </c>
      <c r="O5894" s="15">
        <f t="shared" ca="1" si="647"/>
        <v>345</v>
      </c>
      <c r="P5894" s="15" t="str">
        <f t="shared" ca="1" si="648"/>
        <v>181-365d</v>
      </c>
      <c r="Q5894" s="17">
        <f ca="1">IF(P5894="0-90d",0,IF(P5894="91-180d",INDEX(Assumptions!$F$8:$F$12,MATCH(B5894,Assumptions!$A$8:$A$12,0)),IF(P5894="181-365d",INDEX(Assumptions!$G$8:$G$12,MATCH(B5894,Assumptions!$A$8:$A$12,0)),INDEX(Assumptions!$H$8:$H$12,MATCH(B5894,Assumptions!$A$8:$A$12,0)))))</f>
        <v>0.1</v>
      </c>
      <c r="R5894" s="14">
        <f t="shared" ca="1" si="649"/>
        <v>52982109.871200003</v>
      </c>
      <c r="S5894" s="14">
        <f t="shared" ca="1" si="650"/>
        <v>476838988.84079999</v>
      </c>
      <c r="T5894" s="11" t="s">
        <v>50</v>
      </c>
      <c r="U5894" s="18" t="s">
        <v>26</v>
      </c>
    </row>
    <row r="5895" spans="1:21" ht="15" customHeight="1" x14ac:dyDescent="0.15">
      <c r="A5895" s="10" t="s">
        <v>5943</v>
      </c>
      <c r="B5895" s="11" t="s">
        <v>31</v>
      </c>
      <c r="C5895" s="11" t="s">
        <v>76</v>
      </c>
      <c r="D5895" s="12">
        <v>46004</v>
      </c>
      <c r="E5895" s="11">
        <v>4398</v>
      </c>
      <c r="F5895" s="11" t="s">
        <v>33</v>
      </c>
      <c r="G5895" s="13">
        <v>1343.06</v>
      </c>
      <c r="H5895" s="14">
        <f t="shared" si="644"/>
        <v>5906777.8799999999</v>
      </c>
      <c r="I5895" s="14">
        <f>IF(F5895="GHS",H5895,H5895*Assumptions!$B$4)</f>
        <v>5906777.8799999999</v>
      </c>
      <c r="J5895" s="15" t="str">
        <f>INDEX(Assumptions!$B$8:$B$12,MATCH(B5895,Assumptions!$A$8:$A$12,0))</f>
        <v>Weighted Average</v>
      </c>
      <c r="K5895" s="16">
        <f>G5895/(1-INDEX(Assumptions!$D$8:$D$12,MATCH(B5895,Assumptions!$A$8:$A$12,0)))</f>
        <v>1865.3611111111111</v>
      </c>
      <c r="L5895" s="16">
        <f t="shared" si="645"/>
        <v>40.291799999999995</v>
      </c>
      <c r="M5895" s="16">
        <f t="shared" si="646"/>
        <v>93.268055555555563</v>
      </c>
      <c r="N5895" s="14">
        <f>E5895*(K5895-L5895-M5895)*IF(F5895="GHS",1,Assumptions!$B$4)</f>
        <v>7616461.9219333334</v>
      </c>
      <c r="O5895" s="15">
        <f t="shared" ca="1" si="647"/>
        <v>282</v>
      </c>
      <c r="P5895" s="15" t="str">
        <f t="shared" ca="1" si="648"/>
        <v>181-365d</v>
      </c>
      <c r="Q5895" s="17">
        <f ca="1">IF(P5895="0-90d",0,IF(P5895="91-180d",INDEX(Assumptions!$F$8:$F$12,MATCH(B5895,Assumptions!$A$8:$A$12,0)),IF(P5895="181-365d",INDEX(Assumptions!$G$8:$G$12,MATCH(B5895,Assumptions!$A$8:$A$12,0)),INDEX(Assumptions!$H$8:$H$12,MATCH(B5895,Assumptions!$A$8:$A$12,0)))))</f>
        <v>0.2</v>
      </c>
      <c r="R5895" s="14">
        <f t="shared" ca="1" si="649"/>
        <v>1181355.5760000001</v>
      </c>
      <c r="S5895" s="14">
        <f t="shared" ca="1" si="650"/>
        <v>4725422.3039999995</v>
      </c>
      <c r="T5895" s="11" t="s">
        <v>25</v>
      </c>
      <c r="U5895" s="18" t="s">
        <v>26</v>
      </c>
    </row>
    <row r="5896" spans="1:21" ht="15" customHeight="1" x14ac:dyDescent="0.15">
      <c r="A5896" s="10" t="s">
        <v>5944</v>
      </c>
      <c r="B5896" s="11" t="s">
        <v>28</v>
      </c>
      <c r="C5896" s="11" t="s">
        <v>35</v>
      </c>
      <c r="D5896" s="12">
        <v>45811</v>
      </c>
      <c r="E5896" s="11">
        <v>1721</v>
      </c>
      <c r="F5896" s="11" t="s">
        <v>24</v>
      </c>
      <c r="G5896" s="13">
        <v>7543.83</v>
      </c>
      <c r="H5896" s="14">
        <f t="shared" si="644"/>
        <v>12982931.43</v>
      </c>
      <c r="I5896" s="14">
        <f>IF(F5896="GHS",H5896,H5896*Assumptions!$B$4)</f>
        <v>140215659.44400001</v>
      </c>
      <c r="J5896" s="15" t="str">
        <f>INDEX(Assumptions!$B$8:$B$12,MATCH(B5896,Assumptions!$A$8:$A$12,0))</f>
        <v>Fair Value Less Costs to Sell</v>
      </c>
      <c r="K5896" s="16">
        <f>G5896/(1-INDEX(Assumptions!$D$8:$D$12,MATCH(B5896,Assumptions!$A$8:$A$12,0)))</f>
        <v>8572.5340909090901</v>
      </c>
      <c r="L5896" s="16">
        <f t="shared" si="645"/>
        <v>226.31489999999999</v>
      </c>
      <c r="M5896" s="16">
        <f t="shared" si="646"/>
        <v>428.62670454545452</v>
      </c>
      <c r="N5896" s="14">
        <f>E5896*(K5896-L5896-M5896)*IF(F5896="GHS",1,Assumptions!$B$4)</f>
        <v>147162708.02554363</v>
      </c>
      <c r="O5896" s="15">
        <f t="shared" ca="1" si="647"/>
        <v>475</v>
      </c>
      <c r="P5896" s="15" t="str">
        <f t="shared" ca="1" si="648"/>
        <v>365d+</v>
      </c>
      <c r="Q5896" s="17">
        <f ca="1">IF(P5896="0-90d",0,IF(P5896="91-180d",INDEX(Assumptions!$F$8:$F$12,MATCH(B5896,Assumptions!$A$8:$A$12,0)),IF(P5896="181-365d",INDEX(Assumptions!$G$8:$G$12,MATCH(B5896,Assumptions!$A$8:$A$12,0)),INDEX(Assumptions!$H$8:$H$12,MATCH(B5896,Assumptions!$A$8:$A$12,0)))))</f>
        <v>0.4</v>
      </c>
      <c r="R5896" s="14">
        <f t="shared" ca="1" si="649"/>
        <v>56086263.777600005</v>
      </c>
      <c r="S5896" s="14">
        <f t="shared" ca="1" si="650"/>
        <v>84129395.6664</v>
      </c>
      <c r="T5896" s="11" t="s">
        <v>25</v>
      </c>
      <c r="U5896" s="18" t="s">
        <v>26</v>
      </c>
    </row>
    <row r="5897" spans="1:21" ht="15" customHeight="1" x14ac:dyDescent="0.15">
      <c r="A5897" s="10" t="s">
        <v>5945</v>
      </c>
      <c r="B5897" s="11" t="s">
        <v>31</v>
      </c>
      <c r="C5897" s="11" t="s">
        <v>32</v>
      </c>
      <c r="D5897" s="12">
        <v>45773</v>
      </c>
      <c r="E5897" s="11">
        <v>3397</v>
      </c>
      <c r="F5897" s="11" t="s">
        <v>33</v>
      </c>
      <c r="G5897" s="13">
        <v>1847.9</v>
      </c>
      <c r="H5897" s="14">
        <f t="shared" si="644"/>
        <v>6277316.3000000007</v>
      </c>
      <c r="I5897" s="14">
        <f>IF(F5897="GHS",H5897,H5897*Assumptions!$B$4)</f>
        <v>6277316.3000000007</v>
      </c>
      <c r="J5897" s="15" t="str">
        <f>INDEX(Assumptions!$B$8:$B$12,MATCH(B5897,Assumptions!$A$8:$A$12,0))</f>
        <v>Weighted Average</v>
      </c>
      <c r="K5897" s="16">
        <f>G5897/(1-INDEX(Assumptions!$D$8:$D$12,MATCH(B5897,Assumptions!$A$8:$A$12,0)))</f>
        <v>2566.5277777777778</v>
      </c>
      <c r="L5897" s="16">
        <f t="shared" si="645"/>
        <v>55.436999999999998</v>
      </c>
      <c r="M5897" s="16">
        <f t="shared" si="646"/>
        <v>128.32638888888889</v>
      </c>
      <c r="N5897" s="14">
        <f>E5897*(K5897-L5897-M5897)*IF(F5897="GHS",1,Assumptions!$B$4)</f>
        <v>8094250.6290555568</v>
      </c>
      <c r="O5897" s="15">
        <f t="shared" ca="1" si="647"/>
        <v>513</v>
      </c>
      <c r="P5897" s="15" t="str">
        <f t="shared" ca="1" si="648"/>
        <v>365d+</v>
      </c>
      <c r="Q5897" s="17">
        <f ca="1">IF(P5897="0-90d",0,IF(P5897="91-180d",INDEX(Assumptions!$F$8:$F$12,MATCH(B5897,Assumptions!$A$8:$A$12,0)),IF(P5897="181-365d",INDEX(Assumptions!$G$8:$G$12,MATCH(B5897,Assumptions!$A$8:$A$12,0)),INDEX(Assumptions!$H$8:$H$12,MATCH(B5897,Assumptions!$A$8:$A$12,0)))))</f>
        <v>0.6</v>
      </c>
      <c r="R5897" s="14">
        <f t="shared" ca="1" si="649"/>
        <v>3766389.7800000003</v>
      </c>
      <c r="S5897" s="14">
        <f t="shared" ca="1" si="650"/>
        <v>2510926.5200000005</v>
      </c>
      <c r="T5897" s="11" t="s">
        <v>25</v>
      </c>
      <c r="U5897" s="18" t="s">
        <v>36</v>
      </c>
    </row>
    <row r="5898" spans="1:21" ht="15" customHeight="1" x14ac:dyDescent="0.15">
      <c r="A5898" s="10" t="s">
        <v>5946</v>
      </c>
      <c r="B5898" s="11" t="s">
        <v>31</v>
      </c>
      <c r="C5898" s="11" t="s">
        <v>32</v>
      </c>
      <c r="D5898" s="12">
        <v>46121</v>
      </c>
      <c r="E5898" s="11">
        <v>1735</v>
      </c>
      <c r="F5898" s="11" t="s">
        <v>33</v>
      </c>
      <c r="G5898" s="13">
        <v>6209.33</v>
      </c>
      <c r="H5898" s="14">
        <f t="shared" si="644"/>
        <v>10773187.550000001</v>
      </c>
      <c r="I5898" s="14">
        <f>IF(F5898="GHS",H5898,H5898*Assumptions!$B$4)</f>
        <v>10773187.550000001</v>
      </c>
      <c r="J5898" s="15" t="str">
        <f>INDEX(Assumptions!$B$8:$B$12,MATCH(B5898,Assumptions!$A$8:$A$12,0))</f>
        <v>Weighted Average</v>
      </c>
      <c r="K5898" s="16">
        <f>G5898/(1-INDEX(Assumptions!$D$8:$D$12,MATCH(B5898,Assumptions!$A$8:$A$12,0)))</f>
        <v>8624.0694444444453</v>
      </c>
      <c r="L5898" s="16">
        <f t="shared" si="645"/>
        <v>186.2799</v>
      </c>
      <c r="M5898" s="16">
        <f t="shared" si="646"/>
        <v>431.20347222222227</v>
      </c>
      <c r="N5898" s="14">
        <f>E5898*(K5898-L5898-M5898)*IF(F5898="GHS",1,Assumptions!$B$4)</f>
        <v>13891426.835305557</v>
      </c>
      <c r="O5898" s="15">
        <f t="shared" ca="1" si="647"/>
        <v>165</v>
      </c>
      <c r="P5898" s="15" t="str">
        <f t="shared" ca="1" si="648"/>
        <v>91-180d</v>
      </c>
      <c r="Q5898" s="17">
        <f ca="1">IF(P5898="0-90d",0,IF(P5898="91-180d",INDEX(Assumptions!$F$8:$F$12,MATCH(B5898,Assumptions!$A$8:$A$12,0)),IF(P5898="181-365d",INDEX(Assumptions!$G$8:$G$12,MATCH(B5898,Assumptions!$A$8:$A$12,0)),INDEX(Assumptions!$H$8:$H$12,MATCH(B5898,Assumptions!$A$8:$A$12,0)))))</f>
        <v>0.05</v>
      </c>
      <c r="R5898" s="14">
        <f t="shared" ca="1" si="649"/>
        <v>538659.37750000006</v>
      </c>
      <c r="S5898" s="14">
        <f t="shared" ca="1" si="650"/>
        <v>10234528.172500001</v>
      </c>
      <c r="T5898" s="11" t="s">
        <v>25</v>
      </c>
      <c r="U5898" s="18" t="s">
        <v>26</v>
      </c>
    </row>
    <row r="5899" spans="1:21" ht="15" customHeight="1" x14ac:dyDescent="0.15">
      <c r="A5899" s="10" t="s">
        <v>5947</v>
      </c>
      <c r="B5899" s="11" t="s">
        <v>31</v>
      </c>
      <c r="C5899" s="11" t="s">
        <v>76</v>
      </c>
      <c r="D5899" s="12">
        <v>45942</v>
      </c>
      <c r="E5899" s="11">
        <v>4581</v>
      </c>
      <c r="F5899" s="11" t="s">
        <v>33</v>
      </c>
      <c r="G5899" s="13">
        <v>1193.3399999999999</v>
      </c>
      <c r="H5899" s="14">
        <f t="shared" si="644"/>
        <v>5466690.54</v>
      </c>
      <c r="I5899" s="14">
        <f>IF(F5899="GHS",H5899,H5899*Assumptions!$B$4)</f>
        <v>5466690.54</v>
      </c>
      <c r="J5899" s="15" t="str">
        <f>INDEX(Assumptions!$B$8:$B$12,MATCH(B5899,Assumptions!$A$8:$A$12,0))</f>
        <v>Weighted Average</v>
      </c>
      <c r="K5899" s="16">
        <f>G5899/(1-INDEX(Assumptions!$D$8:$D$12,MATCH(B5899,Assumptions!$A$8:$A$12,0)))</f>
        <v>1657.4166666666665</v>
      </c>
      <c r="L5899" s="16">
        <f t="shared" si="645"/>
        <v>35.800199999999997</v>
      </c>
      <c r="M5899" s="16">
        <f t="shared" si="646"/>
        <v>82.870833333333337</v>
      </c>
      <c r="N5899" s="14">
        <f>E5899*(K5899-L5899-M5899)*IF(F5899="GHS",1,Assumptions!$B$4)</f>
        <v>7048993.7462999998</v>
      </c>
      <c r="O5899" s="15">
        <f t="shared" ca="1" si="647"/>
        <v>344</v>
      </c>
      <c r="P5899" s="15" t="str">
        <f t="shared" ca="1" si="648"/>
        <v>181-365d</v>
      </c>
      <c r="Q5899" s="17">
        <f ca="1">IF(P5899="0-90d",0,IF(P5899="91-180d",INDEX(Assumptions!$F$8:$F$12,MATCH(B5899,Assumptions!$A$8:$A$12,0)),IF(P5899="181-365d",INDEX(Assumptions!$G$8:$G$12,MATCH(B5899,Assumptions!$A$8:$A$12,0)),INDEX(Assumptions!$H$8:$H$12,MATCH(B5899,Assumptions!$A$8:$A$12,0)))))</f>
        <v>0.2</v>
      </c>
      <c r="R5899" s="14">
        <f t="shared" ca="1" si="649"/>
        <v>1093338.108</v>
      </c>
      <c r="S5899" s="14">
        <f t="shared" ca="1" si="650"/>
        <v>4373352.432</v>
      </c>
      <c r="T5899" s="11" t="s">
        <v>50</v>
      </c>
      <c r="U5899" s="18" t="s">
        <v>36</v>
      </c>
    </row>
    <row r="5900" spans="1:21" ht="15" customHeight="1" x14ac:dyDescent="0.15">
      <c r="A5900" s="10" t="s">
        <v>5948</v>
      </c>
      <c r="B5900" s="11" t="s">
        <v>28</v>
      </c>
      <c r="C5900" s="11" t="s">
        <v>29</v>
      </c>
      <c r="D5900" s="12">
        <v>46092</v>
      </c>
      <c r="E5900" s="11">
        <v>1348</v>
      </c>
      <c r="F5900" s="11" t="s">
        <v>24</v>
      </c>
      <c r="G5900" s="13">
        <v>11341.04</v>
      </c>
      <c r="H5900" s="14">
        <f t="shared" si="644"/>
        <v>15287721.920000002</v>
      </c>
      <c r="I5900" s="14">
        <f>IF(F5900="GHS",H5900,H5900*Assumptions!$B$4)</f>
        <v>165107396.73600003</v>
      </c>
      <c r="J5900" s="15" t="str">
        <f>INDEX(Assumptions!$B$8:$B$12,MATCH(B5900,Assumptions!$A$8:$A$12,0))</f>
        <v>Fair Value Less Costs to Sell</v>
      </c>
      <c r="K5900" s="16">
        <f>G5900/(1-INDEX(Assumptions!$D$8:$D$12,MATCH(B5900,Assumptions!$A$8:$A$12,0)))</f>
        <v>12887.545454545456</v>
      </c>
      <c r="L5900" s="16">
        <f t="shared" si="645"/>
        <v>340.2312</v>
      </c>
      <c r="M5900" s="16">
        <f t="shared" si="646"/>
        <v>644.37727272727284</v>
      </c>
      <c r="N5900" s="14">
        <f>E5900*(K5900-L5900-M5900)*IF(F5900="GHS",1,Assumptions!$B$4)</f>
        <v>173287717.75610185</v>
      </c>
      <c r="O5900" s="15">
        <f t="shared" ca="1" si="647"/>
        <v>194</v>
      </c>
      <c r="P5900" s="15" t="str">
        <f t="shared" ca="1" si="648"/>
        <v>181-365d</v>
      </c>
      <c r="Q5900" s="17">
        <f ca="1">IF(P5900="0-90d",0,IF(P5900="91-180d",INDEX(Assumptions!$F$8:$F$12,MATCH(B5900,Assumptions!$A$8:$A$12,0)),IF(P5900="181-365d",INDEX(Assumptions!$G$8:$G$12,MATCH(B5900,Assumptions!$A$8:$A$12,0)),INDEX(Assumptions!$H$8:$H$12,MATCH(B5900,Assumptions!$A$8:$A$12,0)))))</f>
        <v>0.1</v>
      </c>
      <c r="R5900" s="14">
        <f t="shared" ca="1" si="649"/>
        <v>16510739.673600003</v>
      </c>
      <c r="S5900" s="14">
        <f t="shared" ca="1" si="650"/>
        <v>148596657.06240004</v>
      </c>
      <c r="T5900" s="11" t="s">
        <v>25</v>
      </c>
      <c r="U5900" s="18" t="s">
        <v>26</v>
      </c>
    </row>
    <row r="5901" spans="1:21" ht="15" customHeight="1" x14ac:dyDescent="0.15">
      <c r="A5901" s="10" t="s">
        <v>5949</v>
      </c>
      <c r="B5901" s="11" t="s">
        <v>46</v>
      </c>
      <c r="C5901" s="11" t="s">
        <v>119</v>
      </c>
      <c r="D5901" s="12">
        <v>45939</v>
      </c>
      <c r="E5901" s="11">
        <v>2432</v>
      </c>
      <c r="F5901" s="11" t="s">
        <v>33</v>
      </c>
      <c r="G5901" s="13">
        <v>232959.48</v>
      </c>
      <c r="H5901" s="14">
        <f t="shared" si="644"/>
        <v>566557455.36000001</v>
      </c>
      <c r="I5901" s="14">
        <f>IF(F5901="GHS",H5901,H5901*Assumptions!$B$4)</f>
        <v>566557455.36000001</v>
      </c>
      <c r="J5901" s="15" t="str">
        <f>INDEX(Assumptions!$B$8:$B$12,MATCH(B5901,Assumptions!$A$8:$A$12,0))</f>
        <v>Specific Identification</v>
      </c>
      <c r="K5901" s="16">
        <f>G5901/(1-INDEX(Assumptions!$D$8:$D$12,MATCH(B5901,Assumptions!$A$8:$A$12,0)))</f>
        <v>298666</v>
      </c>
      <c r="L5901" s="16">
        <f t="shared" si="645"/>
        <v>6988.7844000000005</v>
      </c>
      <c r="M5901" s="16">
        <f t="shared" si="646"/>
        <v>14933.300000000001</v>
      </c>
      <c r="N5901" s="14">
        <f>E5901*(K5901-L5901-M5901)*IF(F5901="GHS",1,Assumptions!$B$4)</f>
        <v>673041202.7392</v>
      </c>
      <c r="O5901" s="15">
        <f t="shared" ca="1" si="647"/>
        <v>347</v>
      </c>
      <c r="P5901" s="15" t="str">
        <f t="shared" ca="1" si="648"/>
        <v>181-365d</v>
      </c>
      <c r="Q5901" s="17">
        <f ca="1">IF(P5901="0-90d",0,IF(P5901="91-180d",INDEX(Assumptions!$F$8:$F$12,MATCH(B5901,Assumptions!$A$8:$A$12,0)),IF(P5901="181-365d",INDEX(Assumptions!$G$8:$G$12,MATCH(B5901,Assumptions!$A$8:$A$12,0)),INDEX(Assumptions!$H$8:$H$12,MATCH(B5901,Assumptions!$A$8:$A$12,0)))))</f>
        <v>0.05</v>
      </c>
      <c r="R5901" s="14">
        <f t="shared" ca="1" si="649"/>
        <v>28327872.768000003</v>
      </c>
      <c r="S5901" s="14">
        <f t="shared" ca="1" si="650"/>
        <v>538229582.59200001</v>
      </c>
      <c r="T5901" s="11" t="s">
        <v>25</v>
      </c>
      <c r="U5901" s="18" t="s">
        <v>26</v>
      </c>
    </row>
    <row r="5902" spans="1:21" ht="15" customHeight="1" x14ac:dyDescent="0.15">
      <c r="A5902" s="10" t="s">
        <v>5950</v>
      </c>
      <c r="B5902" s="11" t="s">
        <v>46</v>
      </c>
      <c r="C5902" s="11" t="s">
        <v>47</v>
      </c>
      <c r="D5902" s="12">
        <v>45754</v>
      </c>
      <c r="E5902" s="11">
        <v>3605</v>
      </c>
      <c r="F5902" s="11" t="s">
        <v>33</v>
      </c>
      <c r="G5902" s="13">
        <v>578612.15</v>
      </c>
      <c r="H5902" s="14">
        <f t="shared" si="644"/>
        <v>2085896800.75</v>
      </c>
      <c r="I5902" s="14">
        <f>IF(F5902="GHS",H5902,H5902*Assumptions!$B$4)</f>
        <v>2085896800.75</v>
      </c>
      <c r="J5902" s="15" t="str">
        <f>INDEX(Assumptions!$B$8:$B$12,MATCH(B5902,Assumptions!$A$8:$A$12,0))</f>
        <v>Specific Identification</v>
      </c>
      <c r="K5902" s="16">
        <f>G5902/(1-INDEX(Assumptions!$D$8:$D$12,MATCH(B5902,Assumptions!$A$8:$A$12,0)))</f>
        <v>741810.44871794875</v>
      </c>
      <c r="L5902" s="16">
        <f t="shared" si="645"/>
        <v>17358.3645</v>
      </c>
      <c r="M5902" s="16">
        <f t="shared" si="646"/>
        <v>37090.522435897437</v>
      </c>
      <c r="N5902" s="14">
        <f>E5902*(K5902-L5902-M5902)*IF(F5902="GHS",1,Assumptions!$B$4)</f>
        <v>2477938430.2242951</v>
      </c>
      <c r="O5902" s="15">
        <f t="shared" ca="1" si="647"/>
        <v>532</v>
      </c>
      <c r="P5902" s="15" t="str">
        <f t="shared" ca="1" si="648"/>
        <v>365d+</v>
      </c>
      <c r="Q5902" s="17">
        <f ca="1">IF(P5902="0-90d",0,IF(P5902="91-180d",INDEX(Assumptions!$F$8:$F$12,MATCH(B5902,Assumptions!$A$8:$A$12,0)),IF(P5902="181-365d",INDEX(Assumptions!$G$8:$G$12,MATCH(B5902,Assumptions!$A$8:$A$12,0)),INDEX(Assumptions!$H$8:$H$12,MATCH(B5902,Assumptions!$A$8:$A$12,0)))))</f>
        <v>0.15</v>
      </c>
      <c r="R5902" s="14">
        <f t="shared" ca="1" si="649"/>
        <v>312884520.11250001</v>
      </c>
      <c r="S5902" s="14">
        <f t="shared" ca="1" si="650"/>
        <v>1773012280.6375</v>
      </c>
      <c r="T5902" s="11" t="s">
        <v>50</v>
      </c>
      <c r="U5902" s="18" t="s">
        <v>26</v>
      </c>
    </row>
    <row r="5903" spans="1:21" ht="15" customHeight="1" x14ac:dyDescent="0.15">
      <c r="A5903" s="10" t="s">
        <v>5951</v>
      </c>
      <c r="B5903" s="11" t="s">
        <v>28</v>
      </c>
      <c r="C5903" s="11" t="s">
        <v>38</v>
      </c>
      <c r="D5903" s="12">
        <v>45897</v>
      </c>
      <c r="E5903" s="11">
        <v>3553</v>
      </c>
      <c r="F5903" s="11" t="s">
        <v>24</v>
      </c>
      <c r="G5903" s="13">
        <v>8917.36</v>
      </c>
      <c r="H5903" s="14">
        <f t="shared" si="644"/>
        <v>31683380.080000002</v>
      </c>
      <c r="I5903" s="14">
        <f>IF(F5903="GHS",H5903,H5903*Assumptions!$B$4)</f>
        <v>342180504.86400002</v>
      </c>
      <c r="J5903" s="15" t="str">
        <f>INDEX(Assumptions!$B$8:$B$12,MATCH(B5903,Assumptions!$A$8:$A$12,0))</f>
        <v>Fair Value Less Costs to Sell</v>
      </c>
      <c r="K5903" s="16">
        <f>G5903/(1-INDEX(Assumptions!$D$8:$D$12,MATCH(B5903,Assumptions!$A$8:$A$12,0)))</f>
        <v>10133.363636363638</v>
      </c>
      <c r="L5903" s="16">
        <f t="shared" si="645"/>
        <v>267.52080000000001</v>
      </c>
      <c r="M5903" s="16">
        <f t="shared" si="646"/>
        <v>506.66818181818189</v>
      </c>
      <c r="N5903" s="14">
        <f>E5903*(K5903-L5903-M5903)*IF(F5903="GHS",1,Assumptions!$B$4)</f>
        <v>359133993.51408005</v>
      </c>
      <c r="O5903" s="15">
        <f t="shared" ca="1" si="647"/>
        <v>389</v>
      </c>
      <c r="P5903" s="15" t="str">
        <f t="shared" ca="1" si="648"/>
        <v>365d+</v>
      </c>
      <c r="Q5903" s="17">
        <f ca="1">IF(P5903="0-90d",0,IF(P5903="91-180d",INDEX(Assumptions!$F$8:$F$12,MATCH(B5903,Assumptions!$A$8:$A$12,0)),IF(P5903="181-365d",INDEX(Assumptions!$G$8:$G$12,MATCH(B5903,Assumptions!$A$8:$A$12,0)),INDEX(Assumptions!$H$8:$H$12,MATCH(B5903,Assumptions!$A$8:$A$12,0)))))</f>
        <v>0.4</v>
      </c>
      <c r="R5903" s="14">
        <f t="shared" ca="1" si="649"/>
        <v>136872201.9456</v>
      </c>
      <c r="S5903" s="14">
        <f t="shared" ca="1" si="650"/>
        <v>205308302.91840002</v>
      </c>
      <c r="T5903" s="11" t="s">
        <v>25</v>
      </c>
      <c r="U5903" s="18" t="s">
        <v>26</v>
      </c>
    </row>
    <row r="5904" spans="1:21" ht="15" customHeight="1" x14ac:dyDescent="0.15">
      <c r="A5904" s="10" t="s">
        <v>5952</v>
      </c>
      <c r="B5904" s="11" t="s">
        <v>31</v>
      </c>
      <c r="C5904" s="11" t="s">
        <v>76</v>
      </c>
      <c r="D5904" s="12">
        <v>46182</v>
      </c>
      <c r="E5904" s="11">
        <v>2926</v>
      </c>
      <c r="F5904" s="11" t="s">
        <v>33</v>
      </c>
      <c r="G5904" s="13">
        <v>1700.09</v>
      </c>
      <c r="H5904" s="14">
        <f t="shared" si="644"/>
        <v>4974463.34</v>
      </c>
      <c r="I5904" s="14">
        <f>IF(F5904="GHS",H5904,H5904*Assumptions!$B$4)</f>
        <v>4974463.34</v>
      </c>
      <c r="J5904" s="15" t="str">
        <f>INDEX(Assumptions!$B$8:$B$12,MATCH(B5904,Assumptions!$A$8:$A$12,0))</f>
        <v>Weighted Average</v>
      </c>
      <c r="K5904" s="16">
        <f>G5904/(1-INDEX(Assumptions!$D$8:$D$12,MATCH(B5904,Assumptions!$A$8:$A$12,0)))</f>
        <v>2361.2361111111109</v>
      </c>
      <c r="L5904" s="16">
        <f t="shared" si="645"/>
        <v>51.002699999999997</v>
      </c>
      <c r="M5904" s="16">
        <f t="shared" si="646"/>
        <v>118.06180555555555</v>
      </c>
      <c r="N5904" s="14">
        <f>E5904*(K5904-L5904-M5904)*IF(F5904="GHS",1,Assumptions!$B$4)</f>
        <v>6414294.1178555544</v>
      </c>
      <c r="O5904" s="15">
        <f t="shared" ca="1" si="647"/>
        <v>104</v>
      </c>
      <c r="P5904" s="15" t="str">
        <f t="shared" ca="1" si="648"/>
        <v>91-180d</v>
      </c>
      <c r="Q5904" s="17">
        <f ca="1">IF(P5904="0-90d",0,IF(P5904="91-180d",INDEX(Assumptions!$F$8:$F$12,MATCH(B5904,Assumptions!$A$8:$A$12,0)),IF(P5904="181-365d",INDEX(Assumptions!$G$8:$G$12,MATCH(B5904,Assumptions!$A$8:$A$12,0)),INDEX(Assumptions!$H$8:$H$12,MATCH(B5904,Assumptions!$A$8:$A$12,0)))))</f>
        <v>0.05</v>
      </c>
      <c r="R5904" s="14">
        <f t="shared" ca="1" si="649"/>
        <v>248723.16700000002</v>
      </c>
      <c r="S5904" s="14">
        <f t="shared" ca="1" si="650"/>
        <v>4725740.1729999995</v>
      </c>
      <c r="T5904" s="11" t="s">
        <v>25</v>
      </c>
      <c r="U5904" s="18" t="s">
        <v>26</v>
      </c>
    </row>
    <row r="5905" spans="1:21" ht="15" customHeight="1" x14ac:dyDescent="0.15">
      <c r="A5905" s="10" t="s">
        <v>5953</v>
      </c>
      <c r="B5905" s="11" t="s">
        <v>41</v>
      </c>
      <c r="C5905" s="11" t="s">
        <v>115</v>
      </c>
      <c r="D5905" s="12">
        <v>45935</v>
      </c>
      <c r="E5905" s="11">
        <v>244</v>
      </c>
      <c r="F5905" s="11" t="s">
        <v>33</v>
      </c>
      <c r="G5905" s="13">
        <v>295.37</v>
      </c>
      <c r="H5905" s="14">
        <f t="shared" si="644"/>
        <v>72070.28</v>
      </c>
      <c r="I5905" s="14">
        <f>IF(F5905="GHS",H5905,H5905*Assumptions!$B$4)</f>
        <v>72070.28</v>
      </c>
      <c r="J5905" s="15" t="str">
        <f>INDEX(Assumptions!$B$8:$B$12,MATCH(B5905,Assumptions!$A$8:$A$12,0))</f>
        <v>Weighted Average</v>
      </c>
      <c r="K5905" s="16">
        <f>G5905/(1-INDEX(Assumptions!$D$8:$D$12,MATCH(B5905,Assumptions!$A$8:$A$12,0)))</f>
        <v>454.4153846153846</v>
      </c>
      <c r="L5905" s="16">
        <f t="shared" si="645"/>
        <v>8.8611000000000004</v>
      </c>
      <c r="M5905" s="16">
        <f t="shared" si="646"/>
        <v>22.720769230769232</v>
      </c>
      <c r="N5905" s="14">
        <f>E5905*(K5905-L5905-M5905)*IF(F5905="GHS",1,Assumptions!$B$4)</f>
        <v>103171.37775384614</v>
      </c>
      <c r="O5905" s="15">
        <f t="shared" ca="1" si="647"/>
        <v>351</v>
      </c>
      <c r="P5905" s="15" t="str">
        <f t="shared" ca="1" si="648"/>
        <v>181-365d</v>
      </c>
      <c r="Q5905" s="17">
        <f ca="1">IF(P5905="0-90d",0,IF(P5905="91-180d",INDEX(Assumptions!$F$8:$F$12,MATCH(B5905,Assumptions!$A$8:$A$12,0)),IF(P5905="181-365d",INDEX(Assumptions!$G$8:$G$12,MATCH(B5905,Assumptions!$A$8:$A$12,0)),INDEX(Assumptions!$H$8:$H$12,MATCH(B5905,Assumptions!$A$8:$A$12,0)))))</f>
        <v>0.35</v>
      </c>
      <c r="R5905" s="14">
        <f t="shared" ca="1" si="649"/>
        <v>25224.597999999998</v>
      </c>
      <c r="S5905" s="14">
        <f t="shared" ca="1" si="650"/>
        <v>46845.682000000001</v>
      </c>
      <c r="T5905" s="11" t="s">
        <v>25</v>
      </c>
      <c r="U5905" s="18" t="s">
        <v>26</v>
      </c>
    </row>
    <row r="5906" spans="1:21" ht="15" customHeight="1" x14ac:dyDescent="0.15">
      <c r="A5906" s="10" t="s">
        <v>5954</v>
      </c>
      <c r="B5906" s="11" t="s">
        <v>46</v>
      </c>
      <c r="C5906" s="11" t="s">
        <v>119</v>
      </c>
      <c r="D5906" s="12">
        <v>46052</v>
      </c>
      <c r="E5906" s="11">
        <v>1749</v>
      </c>
      <c r="F5906" s="11" t="s">
        <v>33</v>
      </c>
      <c r="G5906" s="13">
        <v>252636.14</v>
      </c>
      <c r="H5906" s="14">
        <f t="shared" si="644"/>
        <v>441860608.86000001</v>
      </c>
      <c r="I5906" s="14">
        <f>IF(F5906="GHS",H5906,H5906*Assumptions!$B$4)</f>
        <v>441860608.86000001</v>
      </c>
      <c r="J5906" s="15" t="str">
        <f>INDEX(Assumptions!$B$8:$B$12,MATCH(B5906,Assumptions!$A$8:$A$12,0))</f>
        <v>Specific Identification</v>
      </c>
      <c r="K5906" s="16">
        <f>G5906/(1-INDEX(Assumptions!$D$8:$D$12,MATCH(B5906,Assumptions!$A$8:$A$12,0)))</f>
        <v>323892.48717948719</v>
      </c>
      <c r="L5906" s="16">
        <f t="shared" si="645"/>
        <v>7579.0842000000002</v>
      </c>
      <c r="M5906" s="16">
        <f t="shared" si="646"/>
        <v>16194.624358974361</v>
      </c>
      <c r="N5906" s="14">
        <f>E5906*(K5906-L5906-M5906)*IF(F5906="GHS",1,Assumptions!$B$4)</f>
        <v>524907743.80727702</v>
      </c>
      <c r="O5906" s="15">
        <f t="shared" ca="1" si="647"/>
        <v>234</v>
      </c>
      <c r="P5906" s="15" t="str">
        <f t="shared" ca="1" si="648"/>
        <v>181-365d</v>
      </c>
      <c r="Q5906" s="17">
        <f ca="1">IF(P5906="0-90d",0,IF(P5906="91-180d",INDEX(Assumptions!$F$8:$F$12,MATCH(B5906,Assumptions!$A$8:$A$12,0)),IF(P5906="181-365d",INDEX(Assumptions!$G$8:$G$12,MATCH(B5906,Assumptions!$A$8:$A$12,0)),INDEX(Assumptions!$H$8:$H$12,MATCH(B5906,Assumptions!$A$8:$A$12,0)))))</f>
        <v>0.05</v>
      </c>
      <c r="R5906" s="14">
        <f t="shared" ca="1" si="649"/>
        <v>22093030.443000004</v>
      </c>
      <c r="S5906" s="14">
        <f t="shared" ca="1" si="650"/>
        <v>419767578.417</v>
      </c>
      <c r="T5906" s="11" t="s">
        <v>25</v>
      </c>
      <c r="U5906" s="18" t="s">
        <v>26</v>
      </c>
    </row>
    <row r="5907" spans="1:21" ht="15" customHeight="1" x14ac:dyDescent="0.15">
      <c r="A5907" s="10" t="s">
        <v>5955</v>
      </c>
      <c r="B5907" s="11" t="s">
        <v>46</v>
      </c>
      <c r="C5907" s="11" t="s">
        <v>119</v>
      </c>
      <c r="D5907" s="12">
        <v>45840</v>
      </c>
      <c r="E5907" s="11">
        <v>396</v>
      </c>
      <c r="F5907" s="11" t="s">
        <v>33</v>
      </c>
      <c r="G5907" s="13">
        <v>436598.19</v>
      </c>
      <c r="H5907" s="14">
        <f t="shared" si="644"/>
        <v>172892883.24000001</v>
      </c>
      <c r="I5907" s="14">
        <f>IF(F5907="GHS",H5907,H5907*Assumptions!$B$4)</f>
        <v>172892883.24000001</v>
      </c>
      <c r="J5907" s="15" t="str">
        <f>INDEX(Assumptions!$B$8:$B$12,MATCH(B5907,Assumptions!$A$8:$A$12,0))</f>
        <v>Specific Identification</v>
      </c>
      <c r="K5907" s="16">
        <f>G5907/(1-INDEX(Assumptions!$D$8:$D$12,MATCH(B5907,Assumptions!$A$8:$A$12,0)))</f>
        <v>559741.26923076925</v>
      </c>
      <c r="L5907" s="16">
        <f t="shared" si="645"/>
        <v>13097.9457</v>
      </c>
      <c r="M5907" s="16">
        <f t="shared" si="646"/>
        <v>27987.063461538462</v>
      </c>
      <c r="N5907" s="14">
        <f>E5907*(K5907-L5907-M5907)*IF(F5907="GHS",1,Assumptions!$B$4)</f>
        <v>205387878.98741537</v>
      </c>
      <c r="O5907" s="15">
        <f t="shared" ca="1" si="647"/>
        <v>446</v>
      </c>
      <c r="P5907" s="15" t="str">
        <f t="shared" ca="1" si="648"/>
        <v>365d+</v>
      </c>
      <c r="Q5907" s="17">
        <f ca="1">IF(P5907="0-90d",0,IF(P5907="91-180d",INDEX(Assumptions!$F$8:$F$12,MATCH(B5907,Assumptions!$A$8:$A$12,0)),IF(P5907="181-365d",INDEX(Assumptions!$G$8:$G$12,MATCH(B5907,Assumptions!$A$8:$A$12,0)),INDEX(Assumptions!$H$8:$H$12,MATCH(B5907,Assumptions!$A$8:$A$12,0)))))</f>
        <v>0.15</v>
      </c>
      <c r="R5907" s="14">
        <f t="shared" ca="1" si="649"/>
        <v>25933932.486000001</v>
      </c>
      <c r="S5907" s="14">
        <f t="shared" ca="1" si="650"/>
        <v>146958950.75400001</v>
      </c>
      <c r="T5907" s="11" t="s">
        <v>25</v>
      </c>
      <c r="U5907" s="18" t="s">
        <v>26</v>
      </c>
    </row>
    <row r="5908" spans="1:21" ht="15" customHeight="1" x14ac:dyDescent="0.15">
      <c r="A5908" s="10" t="s">
        <v>5956</v>
      </c>
      <c r="B5908" s="11" t="s">
        <v>22</v>
      </c>
      <c r="C5908" s="11" t="s">
        <v>81</v>
      </c>
      <c r="D5908" s="12">
        <v>46002</v>
      </c>
      <c r="E5908" s="11">
        <v>3879</v>
      </c>
      <c r="F5908" s="11" t="s">
        <v>24</v>
      </c>
      <c r="G5908" s="13">
        <v>23852.01</v>
      </c>
      <c r="H5908" s="14">
        <f t="shared" si="644"/>
        <v>92521946.789999992</v>
      </c>
      <c r="I5908" s="14">
        <f>IF(F5908="GHS",H5908,H5908*Assumptions!$B$4)</f>
        <v>999237025.33200002</v>
      </c>
      <c r="J5908" s="15" t="str">
        <f>INDEX(Assumptions!$B$8:$B$12,MATCH(B5908,Assumptions!$A$8:$A$12,0))</f>
        <v>FIFO</v>
      </c>
      <c r="K5908" s="16">
        <f>G5908/(1-INDEX(Assumptions!$D$8:$D$12,MATCH(B5908,Assumptions!$A$8:$A$12,0)))</f>
        <v>29087.817073170729</v>
      </c>
      <c r="L5908" s="16">
        <f t="shared" si="645"/>
        <v>715.56029999999987</v>
      </c>
      <c r="M5908" s="16">
        <f t="shared" si="646"/>
        <v>1454.3908536585366</v>
      </c>
      <c r="N5908" s="14">
        <f>E5908*(K5908-L5908-M5908)*IF(F5908="GHS",1,Assumptions!$B$4)</f>
        <v>1127675540.5393081</v>
      </c>
      <c r="O5908" s="15">
        <f t="shared" ca="1" si="647"/>
        <v>284</v>
      </c>
      <c r="P5908" s="15" t="str">
        <f t="shared" ca="1" si="648"/>
        <v>181-365d</v>
      </c>
      <c r="Q5908" s="17">
        <f ca="1">IF(P5908="0-90d",0,IF(P5908="91-180d",INDEX(Assumptions!$F$8:$F$12,MATCH(B5908,Assumptions!$A$8:$A$12,0)),IF(P5908="181-365d",INDEX(Assumptions!$G$8:$G$12,MATCH(B5908,Assumptions!$A$8:$A$12,0)),INDEX(Assumptions!$H$8:$H$12,MATCH(B5908,Assumptions!$A$8:$A$12,0)))))</f>
        <v>0.15</v>
      </c>
      <c r="R5908" s="14">
        <f t="shared" ca="1" si="649"/>
        <v>149885553.79980001</v>
      </c>
      <c r="S5908" s="14">
        <f t="shared" ca="1" si="650"/>
        <v>849351471.53219998</v>
      </c>
      <c r="T5908" s="11" t="s">
        <v>25</v>
      </c>
      <c r="U5908" s="18" t="s">
        <v>36</v>
      </c>
    </row>
    <row r="5909" spans="1:21" ht="15" customHeight="1" x14ac:dyDescent="0.15">
      <c r="A5909" s="10" t="s">
        <v>5957</v>
      </c>
      <c r="B5909" s="11" t="s">
        <v>28</v>
      </c>
      <c r="C5909" s="11" t="s">
        <v>29</v>
      </c>
      <c r="D5909" s="12">
        <v>46101</v>
      </c>
      <c r="E5909" s="11">
        <v>4592</v>
      </c>
      <c r="F5909" s="11" t="s">
        <v>24</v>
      </c>
      <c r="G5909" s="13">
        <v>6668.7</v>
      </c>
      <c r="H5909" s="14">
        <f t="shared" si="644"/>
        <v>30622670.399999999</v>
      </c>
      <c r="I5909" s="14">
        <f>IF(F5909="GHS",H5909,H5909*Assumptions!$B$4)</f>
        <v>330724840.31999999</v>
      </c>
      <c r="J5909" s="15" t="str">
        <f>INDEX(Assumptions!$B$8:$B$12,MATCH(B5909,Assumptions!$A$8:$A$12,0))</f>
        <v>Fair Value Less Costs to Sell</v>
      </c>
      <c r="K5909" s="16">
        <f>G5909/(1-INDEX(Assumptions!$D$8:$D$12,MATCH(B5909,Assumptions!$A$8:$A$12,0)))</f>
        <v>7578.068181818182</v>
      </c>
      <c r="L5909" s="16">
        <f t="shared" si="645"/>
        <v>200.06099999999998</v>
      </c>
      <c r="M5909" s="16">
        <f t="shared" si="646"/>
        <v>378.90340909090912</v>
      </c>
      <c r="N5909" s="14">
        <f>E5909*(K5909-L5909-M5909)*IF(F5909="GHS",1,Assumptions!$B$4)</f>
        <v>347110752.86312735</v>
      </c>
      <c r="O5909" s="15">
        <f t="shared" ca="1" si="647"/>
        <v>185</v>
      </c>
      <c r="P5909" s="15" t="str">
        <f t="shared" ca="1" si="648"/>
        <v>181-365d</v>
      </c>
      <c r="Q5909" s="17">
        <f ca="1">IF(P5909="0-90d",0,IF(P5909="91-180d",INDEX(Assumptions!$F$8:$F$12,MATCH(B5909,Assumptions!$A$8:$A$12,0)),IF(P5909="181-365d",INDEX(Assumptions!$G$8:$G$12,MATCH(B5909,Assumptions!$A$8:$A$12,0)),INDEX(Assumptions!$H$8:$H$12,MATCH(B5909,Assumptions!$A$8:$A$12,0)))))</f>
        <v>0.1</v>
      </c>
      <c r="R5909" s="14">
        <f t="shared" ca="1" si="649"/>
        <v>33072484.032000002</v>
      </c>
      <c r="S5909" s="14">
        <f t="shared" ca="1" si="650"/>
        <v>297652356.28799999</v>
      </c>
      <c r="T5909" s="11" t="s">
        <v>25</v>
      </c>
      <c r="U5909" s="18" t="s">
        <v>36</v>
      </c>
    </row>
    <row r="5910" spans="1:21" ht="15" customHeight="1" x14ac:dyDescent="0.15">
      <c r="A5910" s="10" t="s">
        <v>5958</v>
      </c>
      <c r="B5910" s="11" t="s">
        <v>31</v>
      </c>
      <c r="C5910" s="11" t="s">
        <v>63</v>
      </c>
      <c r="D5910" s="12">
        <v>46225</v>
      </c>
      <c r="E5910" s="11">
        <v>4388</v>
      </c>
      <c r="F5910" s="11" t="s">
        <v>33</v>
      </c>
      <c r="G5910" s="13">
        <v>1273.32</v>
      </c>
      <c r="H5910" s="14">
        <f t="shared" si="644"/>
        <v>5587328.1600000001</v>
      </c>
      <c r="I5910" s="14">
        <f>IF(F5910="GHS",H5910,H5910*Assumptions!$B$4)</f>
        <v>5587328.1600000001</v>
      </c>
      <c r="J5910" s="15" t="str">
        <f>INDEX(Assumptions!$B$8:$B$12,MATCH(B5910,Assumptions!$A$8:$A$12,0))</f>
        <v>Weighted Average</v>
      </c>
      <c r="K5910" s="16">
        <f>G5910/(1-INDEX(Assumptions!$D$8:$D$12,MATCH(B5910,Assumptions!$A$8:$A$12,0)))</f>
        <v>1768.5</v>
      </c>
      <c r="L5910" s="16">
        <f t="shared" si="645"/>
        <v>38.199599999999997</v>
      </c>
      <c r="M5910" s="16">
        <f t="shared" si="646"/>
        <v>88.425000000000011</v>
      </c>
      <c r="N5910" s="14">
        <f>E5910*(K5910-L5910-M5910)*IF(F5910="GHS",1,Assumptions!$B$4)</f>
        <v>7204549.2552000005</v>
      </c>
      <c r="O5910" s="15">
        <f t="shared" ca="1" si="647"/>
        <v>61</v>
      </c>
      <c r="P5910" s="15" t="str">
        <f t="shared" ca="1" si="648"/>
        <v>0-90d</v>
      </c>
      <c r="Q5910" s="17">
        <f ca="1">IF(P5910="0-90d",0,IF(P5910="91-180d",INDEX(Assumptions!$F$8:$F$12,MATCH(B5910,Assumptions!$A$8:$A$12,0)),IF(P5910="181-365d",INDEX(Assumptions!$G$8:$G$12,MATCH(B5910,Assumptions!$A$8:$A$12,0)),INDEX(Assumptions!$H$8:$H$12,MATCH(B5910,Assumptions!$A$8:$A$12,0)))))</f>
        <v>0</v>
      </c>
      <c r="R5910" s="14">
        <f t="shared" ca="1" si="649"/>
        <v>0</v>
      </c>
      <c r="S5910" s="14">
        <f t="shared" ca="1" si="650"/>
        <v>5587328.1600000001</v>
      </c>
      <c r="T5910" s="11" t="s">
        <v>25</v>
      </c>
      <c r="U5910" s="18" t="s">
        <v>26</v>
      </c>
    </row>
    <row r="5911" spans="1:21" ht="15" customHeight="1" x14ac:dyDescent="0.15">
      <c r="A5911" s="10" t="s">
        <v>5959</v>
      </c>
      <c r="B5911" s="11" t="s">
        <v>28</v>
      </c>
      <c r="C5911" s="11" t="s">
        <v>35</v>
      </c>
      <c r="D5911" s="12">
        <v>45806</v>
      </c>
      <c r="E5911" s="11">
        <v>4775</v>
      </c>
      <c r="F5911" s="11" t="s">
        <v>24</v>
      </c>
      <c r="G5911" s="13">
        <v>6973.07</v>
      </c>
      <c r="H5911" s="14">
        <f t="shared" si="644"/>
        <v>33296409.25</v>
      </c>
      <c r="I5911" s="14">
        <f>IF(F5911="GHS",H5911,H5911*Assumptions!$B$4)</f>
        <v>359601219.90000004</v>
      </c>
      <c r="J5911" s="15" t="str">
        <f>INDEX(Assumptions!$B$8:$B$12,MATCH(B5911,Assumptions!$A$8:$A$12,0))</f>
        <v>Fair Value Less Costs to Sell</v>
      </c>
      <c r="K5911" s="16">
        <f>G5911/(1-INDEX(Assumptions!$D$8:$D$12,MATCH(B5911,Assumptions!$A$8:$A$12,0)))</f>
        <v>7923.9431818181811</v>
      </c>
      <c r="L5911" s="16">
        <f t="shared" si="645"/>
        <v>209.19209999999998</v>
      </c>
      <c r="M5911" s="16">
        <f t="shared" si="646"/>
        <v>396.19715909090905</v>
      </c>
      <c r="N5911" s="14">
        <f>E5911*(K5911-L5911-M5911)*IF(F5911="GHS",1,Assumptions!$B$4)</f>
        <v>377417825.79504544</v>
      </c>
      <c r="O5911" s="15">
        <f t="shared" ca="1" si="647"/>
        <v>480</v>
      </c>
      <c r="P5911" s="15" t="str">
        <f t="shared" ca="1" si="648"/>
        <v>365d+</v>
      </c>
      <c r="Q5911" s="17">
        <f ca="1">IF(P5911="0-90d",0,IF(P5911="91-180d",INDEX(Assumptions!$F$8:$F$12,MATCH(B5911,Assumptions!$A$8:$A$12,0)),IF(P5911="181-365d",INDEX(Assumptions!$G$8:$G$12,MATCH(B5911,Assumptions!$A$8:$A$12,0)),INDEX(Assumptions!$H$8:$H$12,MATCH(B5911,Assumptions!$A$8:$A$12,0)))))</f>
        <v>0.4</v>
      </c>
      <c r="R5911" s="14">
        <f t="shared" ca="1" si="649"/>
        <v>143840487.96000001</v>
      </c>
      <c r="S5911" s="14">
        <f t="shared" si="650"/>
        <v>0</v>
      </c>
      <c r="T5911" s="11" t="s">
        <v>39</v>
      </c>
      <c r="U5911" s="18" t="s">
        <v>26</v>
      </c>
    </row>
    <row r="5912" spans="1:21" ht="15" customHeight="1" x14ac:dyDescent="0.15">
      <c r="A5912" s="10" t="s">
        <v>5960</v>
      </c>
      <c r="B5912" s="11" t="s">
        <v>41</v>
      </c>
      <c r="C5912" s="11" t="s">
        <v>42</v>
      </c>
      <c r="D5912" s="12">
        <v>45985</v>
      </c>
      <c r="E5912" s="11">
        <v>949</v>
      </c>
      <c r="F5912" s="11" t="s">
        <v>33</v>
      </c>
      <c r="G5912" s="13">
        <v>152.69</v>
      </c>
      <c r="H5912" s="14">
        <f t="shared" si="644"/>
        <v>144902.81</v>
      </c>
      <c r="I5912" s="14">
        <f>IF(F5912="GHS",H5912,H5912*Assumptions!$B$4)</f>
        <v>144902.81</v>
      </c>
      <c r="J5912" s="15" t="str">
        <f>INDEX(Assumptions!$B$8:$B$12,MATCH(B5912,Assumptions!$A$8:$A$12,0))</f>
        <v>Weighted Average</v>
      </c>
      <c r="K5912" s="16">
        <f>G5912/(1-INDEX(Assumptions!$D$8:$D$12,MATCH(B5912,Assumptions!$A$8:$A$12,0)))</f>
        <v>234.90769230769229</v>
      </c>
      <c r="L5912" s="16">
        <f t="shared" si="645"/>
        <v>4.5806999999999993</v>
      </c>
      <c r="M5912" s="16">
        <f t="shared" si="646"/>
        <v>11.745384615384616</v>
      </c>
      <c r="N5912" s="14">
        <f>E5912*(K5912-L5912-M5912)*IF(F5912="GHS",1,Assumptions!$B$4)</f>
        <v>207433.94569999998</v>
      </c>
      <c r="O5912" s="15">
        <f t="shared" ca="1" si="647"/>
        <v>301</v>
      </c>
      <c r="P5912" s="15" t="str">
        <f t="shared" ca="1" si="648"/>
        <v>181-365d</v>
      </c>
      <c r="Q5912" s="17">
        <f ca="1">IF(P5912="0-90d",0,IF(P5912="91-180d",INDEX(Assumptions!$F$8:$F$12,MATCH(B5912,Assumptions!$A$8:$A$12,0)),IF(P5912="181-365d",INDEX(Assumptions!$G$8:$G$12,MATCH(B5912,Assumptions!$A$8:$A$12,0)),INDEX(Assumptions!$H$8:$H$12,MATCH(B5912,Assumptions!$A$8:$A$12,0)))))</f>
        <v>0.35</v>
      </c>
      <c r="R5912" s="14">
        <f t="shared" ca="1" si="649"/>
        <v>50715.983499999995</v>
      </c>
      <c r="S5912" s="14">
        <f t="shared" ca="1" si="650"/>
        <v>94186.826499999996</v>
      </c>
      <c r="T5912" s="11" t="s">
        <v>25</v>
      </c>
      <c r="U5912" s="18" t="s">
        <v>26</v>
      </c>
    </row>
    <row r="5913" spans="1:21" ht="15" customHeight="1" x14ac:dyDescent="0.15">
      <c r="A5913" s="10" t="s">
        <v>5961</v>
      </c>
      <c r="B5913" s="11" t="s">
        <v>28</v>
      </c>
      <c r="C5913" s="11" t="s">
        <v>29</v>
      </c>
      <c r="D5913" s="12">
        <v>45957</v>
      </c>
      <c r="E5913" s="11">
        <v>1422</v>
      </c>
      <c r="F5913" s="11" t="s">
        <v>24</v>
      </c>
      <c r="G5913" s="13">
        <v>3163.57</v>
      </c>
      <c r="H5913" s="14">
        <f t="shared" si="644"/>
        <v>4498596.54</v>
      </c>
      <c r="I5913" s="14">
        <f>IF(F5913="GHS",H5913,H5913*Assumptions!$B$4)</f>
        <v>48584842.632000007</v>
      </c>
      <c r="J5913" s="15" t="str">
        <f>INDEX(Assumptions!$B$8:$B$12,MATCH(B5913,Assumptions!$A$8:$A$12,0))</f>
        <v>Fair Value Less Costs to Sell</v>
      </c>
      <c r="K5913" s="16">
        <f>G5913/(1-INDEX(Assumptions!$D$8:$D$12,MATCH(B5913,Assumptions!$A$8:$A$12,0)))</f>
        <v>3594.9659090909095</v>
      </c>
      <c r="L5913" s="16">
        <f t="shared" si="645"/>
        <v>94.9071</v>
      </c>
      <c r="M5913" s="16">
        <f t="shared" si="646"/>
        <v>179.74829545454548</v>
      </c>
      <c r="N5913" s="14">
        <f>E5913*(K5913-L5913-M5913)*IF(F5913="GHS",1,Assumptions!$B$4)</f>
        <v>50992000.744221836</v>
      </c>
      <c r="O5913" s="15">
        <f t="shared" ca="1" si="647"/>
        <v>329</v>
      </c>
      <c r="P5913" s="15" t="str">
        <f t="shared" ca="1" si="648"/>
        <v>181-365d</v>
      </c>
      <c r="Q5913" s="17">
        <f ca="1">IF(P5913="0-90d",0,IF(P5913="91-180d",INDEX(Assumptions!$F$8:$F$12,MATCH(B5913,Assumptions!$A$8:$A$12,0)),IF(P5913="181-365d",INDEX(Assumptions!$G$8:$G$12,MATCH(B5913,Assumptions!$A$8:$A$12,0)),INDEX(Assumptions!$H$8:$H$12,MATCH(B5913,Assumptions!$A$8:$A$12,0)))))</f>
        <v>0.1</v>
      </c>
      <c r="R5913" s="14">
        <f t="shared" ca="1" si="649"/>
        <v>4858484.2632000009</v>
      </c>
      <c r="S5913" s="14">
        <f t="shared" ca="1" si="650"/>
        <v>43726358.368800007</v>
      </c>
      <c r="T5913" s="11" t="s">
        <v>25</v>
      </c>
      <c r="U5913" s="18" t="s">
        <v>36</v>
      </c>
    </row>
    <row r="5914" spans="1:21" ht="15" customHeight="1" x14ac:dyDescent="0.15">
      <c r="A5914" s="10" t="s">
        <v>5962</v>
      </c>
      <c r="B5914" s="11" t="s">
        <v>41</v>
      </c>
      <c r="C5914" s="11" t="s">
        <v>42</v>
      </c>
      <c r="D5914" s="12">
        <v>46098</v>
      </c>
      <c r="E5914" s="11">
        <v>4705</v>
      </c>
      <c r="F5914" s="11" t="s">
        <v>33</v>
      </c>
      <c r="G5914" s="13">
        <v>244.92</v>
      </c>
      <c r="H5914" s="14">
        <f t="shared" si="644"/>
        <v>1152348.5999999999</v>
      </c>
      <c r="I5914" s="14">
        <f>IF(F5914="GHS",H5914,H5914*Assumptions!$B$4)</f>
        <v>1152348.5999999999</v>
      </c>
      <c r="J5914" s="15" t="str">
        <f>INDEX(Assumptions!$B$8:$B$12,MATCH(B5914,Assumptions!$A$8:$A$12,0))</f>
        <v>Weighted Average</v>
      </c>
      <c r="K5914" s="16">
        <f>G5914/(1-INDEX(Assumptions!$D$8:$D$12,MATCH(B5914,Assumptions!$A$8:$A$12,0)))</f>
        <v>376.79999999999995</v>
      </c>
      <c r="L5914" s="16">
        <f t="shared" si="645"/>
        <v>7.347599999999999</v>
      </c>
      <c r="M5914" s="16">
        <f t="shared" si="646"/>
        <v>18.84</v>
      </c>
      <c r="N5914" s="14">
        <f>E5914*(K5914-L5914-M5914)*IF(F5914="GHS",1,Assumptions!$B$4)</f>
        <v>1649631.3419999999</v>
      </c>
      <c r="O5914" s="15">
        <f t="shared" ca="1" si="647"/>
        <v>188</v>
      </c>
      <c r="P5914" s="15" t="str">
        <f t="shared" ca="1" si="648"/>
        <v>181-365d</v>
      </c>
      <c r="Q5914" s="17">
        <f ca="1">IF(P5914="0-90d",0,IF(P5914="91-180d",INDEX(Assumptions!$F$8:$F$12,MATCH(B5914,Assumptions!$A$8:$A$12,0)),IF(P5914="181-365d",INDEX(Assumptions!$G$8:$G$12,MATCH(B5914,Assumptions!$A$8:$A$12,0)),INDEX(Assumptions!$H$8:$H$12,MATCH(B5914,Assumptions!$A$8:$A$12,0)))))</f>
        <v>0.35</v>
      </c>
      <c r="R5914" s="14">
        <f t="shared" ca="1" si="649"/>
        <v>403322.00999999995</v>
      </c>
      <c r="S5914" s="14">
        <f t="shared" ca="1" si="650"/>
        <v>749026.58999999985</v>
      </c>
      <c r="T5914" s="11" t="s">
        <v>25</v>
      </c>
      <c r="U5914" s="18" t="s">
        <v>36</v>
      </c>
    </row>
    <row r="5915" spans="1:21" ht="15" customHeight="1" x14ac:dyDescent="0.15">
      <c r="A5915" s="10" t="s">
        <v>5963</v>
      </c>
      <c r="B5915" s="11" t="s">
        <v>28</v>
      </c>
      <c r="C5915" s="11" t="s">
        <v>35</v>
      </c>
      <c r="D5915" s="12">
        <v>45862</v>
      </c>
      <c r="E5915" s="11">
        <v>1165</v>
      </c>
      <c r="F5915" s="11" t="s">
        <v>24</v>
      </c>
      <c r="G5915" s="13">
        <v>12398.14</v>
      </c>
      <c r="H5915" s="14">
        <f t="shared" si="644"/>
        <v>14443833.1</v>
      </c>
      <c r="I5915" s="14">
        <f>IF(F5915="GHS",H5915,H5915*Assumptions!$B$4)</f>
        <v>155993397.48000002</v>
      </c>
      <c r="J5915" s="15" t="str">
        <f>INDEX(Assumptions!$B$8:$B$12,MATCH(B5915,Assumptions!$A$8:$A$12,0))</f>
        <v>Fair Value Less Costs to Sell</v>
      </c>
      <c r="K5915" s="16">
        <f>G5915/(1-INDEX(Assumptions!$D$8:$D$12,MATCH(B5915,Assumptions!$A$8:$A$12,0)))</f>
        <v>14088.795454545454</v>
      </c>
      <c r="L5915" s="16">
        <f t="shared" si="645"/>
        <v>371.94419999999997</v>
      </c>
      <c r="M5915" s="16">
        <f t="shared" si="646"/>
        <v>704.43977272727273</v>
      </c>
      <c r="N5915" s="14">
        <f>E5915*(K5915-L5915-M5915)*IF(F5915="GHS",1,Assumptions!$B$4)</f>
        <v>163722161.26423636</v>
      </c>
      <c r="O5915" s="15">
        <f t="shared" ca="1" si="647"/>
        <v>424</v>
      </c>
      <c r="P5915" s="15" t="str">
        <f t="shared" ca="1" si="648"/>
        <v>365d+</v>
      </c>
      <c r="Q5915" s="17">
        <f ca="1">IF(P5915="0-90d",0,IF(P5915="91-180d",INDEX(Assumptions!$F$8:$F$12,MATCH(B5915,Assumptions!$A$8:$A$12,0)),IF(P5915="181-365d",INDEX(Assumptions!$G$8:$G$12,MATCH(B5915,Assumptions!$A$8:$A$12,0)),INDEX(Assumptions!$H$8:$H$12,MATCH(B5915,Assumptions!$A$8:$A$12,0)))))</f>
        <v>0.4</v>
      </c>
      <c r="R5915" s="14">
        <f t="shared" ca="1" si="649"/>
        <v>62397358.992000014</v>
      </c>
      <c r="S5915" s="14">
        <f t="shared" ca="1" si="650"/>
        <v>93596038.488000005</v>
      </c>
      <c r="T5915" s="11" t="s">
        <v>25</v>
      </c>
      <c r="U5915" s="18" t="s">
        <v>26</v>
      </c>
    </row>
    <row r="5916" spans="1:21" ht="15" customHeight="1" x14ac:dyDescent="0.15">
      <c r="A5916" s="10" t="s">
        <v>5964</v>
      </c>
      <c r="B5916" s="11" t="s">
        <v>31</v>
      </c>
      <c r="C5916" s="11" t="s">
        <v>32</v>
      </c>
      <c r="D5916" s="12">
        <v>45853</v>
      </c>
      <c r="E5916" s="11">
        <v>3014</v>
      </c>
      <c r="F5916" s="11" t="s">
        <v>33</v>
      </c>
      <c r="G5916" s="13">
        <v>2192.5500000000002</v>
      </c>
      <c r="H5916" s="14">
        <f t="shared" si="644"/>
        <v>6608345.7000000002</v>
      </c>
      <c r="I5916" s="14">
        <f>IF(F5916="GHS",H5916,H5916*Assumptions!$B$4)</f>
        <v>6608345.7000000002</v>
      </c>
      <c r="J5916" s="15" t="str">
        <f>INDEX(Assumptions!$B$8:$B$12,MATCH(B5916,Assumptions!$A$8:$A$12,0))</f>
        <v>Weighted Average</v>
      </c>
      <c r="K5916" s="16">
        <f>G5916/(1-INDEX(Assumptions!$D$8:$D$12,MATCH(B5916,Assumptions!$A$8:$A$12,0)))</f>
        <v>3045.2083333333335</v>
      </c>
      <c r="L5916" s="16">
        <f t="shared" si="645"/>
        <v>65.776499999999999</v>
      </c>
      <c r="M5916" s="16">
        <f t="shared" si="646"/>
        <v>152.26041666666669</v>
      </c>
      <c r="N5916" s="14">
        <f>E5916*(K5916-L5916-M5916)*IF(F5916="GHS",1,Assumptions!$B$4)</f>
        <v>8521094.6498333346</v>
      </c>
      <c r="O5916" s="15">
        <f t="shared" ca="1" si="647"/>
        <v>433</v>
      </c>
      <c r="P5916" s="15" t="str">
        <f t="shared" ca="1" si="648"/>
        <v>365d+</v>
      </c>
      <c r="Q5916" s="17">
        <f ca="1">IF(P5916="0-90d",0,IF(P5916="91-180d",INDEX(Assumptions!$F$8:$F$12,MATCH(B5916,Assumptions!$A$8:$A$12,0)),IF(P5916="181-365d",INDEX(Assumptions!$G$8:$G$12,MATCH(B5916,Assumptions!$A$8:$A$12,0)),INDEX(Assumptions!$H$8:$H$12,MATCH(B5916,Assumptions!$A$8:$A$12,0)))))</f>
        <v>0.6</v>
      </c>
      <c r="R5916" s="14">
        <f t="shared" ca="1" si="649"/>
        <v>3965007.42</v>
      </c>
      <c r="S5916" s="14">
        <f t="shared" ca="1" si="650"/>
        <v>2643338.2800000003</v>
      </c>
      <c r="T5916" s="11" t="s">
        <v>25</v>
      </c>
      <c r="U5916" s="18" t="s">
        <v>26</v>
      </c>
    </row>
    <row r="5917" spans="1:21" ht="15" customHeight="1" x14ac:dyDescent="0.15">
      <c r="A5917" s="10" t="s">
        <v>5965</v>
      </c>
      <c r="B5917" s="11" t="s">
        <v>41</v>
      </c>
      <c r="C5917" s="11" t="s">
        <v>44</v>
      </c>
      <c r="D5917" s="12">
        <v>45842</v>
      </c>
      <c r="E5917" s="11">
        <v>249</v>
      </c>
      <c r="F5917" s="11" t="s">
        <v>33</v>
      </c>
      <c r="G5917" s="13">
        <v>607.6</v>
      </c>
      <c r="H5917" s="14">
        <f t="shared" si="644"/>
        <v>151292.4</v>
      </c>
      <c r="I5917" s="14">
        <f>IF(F5917="GHS",H5917,H5917*Assumptions!$B$4)</f>
        <v>151292.4</v>
      </c>
      <c r="J5917" s="15" t="str">
        <f>INDEX(Assumptions!$B$8:$B$12,MATCH(B5917,Assumptions!$A$8:$A$12,0))</f>
        <v>Weighted Average</v>
      </c>
      <c r="K5917" s="16">
        <f>G5917/(1-INDEX(Assumptions!$D$8:$D$12,MATCH(B5917,Assumptions!$A$8:$A$12,0)))</f>
        <v>934.76923076923072</v>
      </c>
      <c r="L5917" s="16">
        <f t="shared" si="645"/>
        <v>18.228000000000002</v>
      </c>
      <c r="M5917" s="16">
        <f t="shared" si="646"/>
        <v>46.738461538461536</v>
      </c>
      <c r="N5917" s="14">
        <f>E5917*(K5917-L5917-M5917)*IF(F5917="GHS",1,Assumptions!$B$4)</f>
        <v>216580.88953846152</v>
      </c>
      <c r="O5917" s="15">
        <f t="shared" ca="1" si="647"/>
        <v>444</v>
      </c>
      <c r="P5917" s="15" t="str">
        <f t="shared" ca="1" si="648"/>
        <v>365d+</v>
      </c>
      <c r="Q5917" s="17">
        <f ca="1">IF(P5917="0-90d",0,IF(P5917="91-180d",INDEX(Assumptions!$F$8:$F$12,MATCH(B5917,Assumptions!$A$8:$A$12,0)),IF(P5917="181-365d",INDEX(Assumptions!$G$8:$G$12,MATCH(B5917,Assumptions!$A$8:$A$12,0)),INDEX(Assumptions!$H$8:$H$12,MATCH(B5917,Assumptions!$A$8:$A$12,0)))))</f>
        <v>0.8</v>
      </c>
      <c r="R5917" s="14">
        <f t="shared" ca="1" si="649"/>
        <v>121033.92</v>
      </c>
      <c r="S5917" s="14">
        <f t="shared" ca="1" si="650"/>
        <v>30258.479999999996</v>
      </c>
      <c r="T5917" s="11" t="s">
        <v>25</v>
      </c>
      <c r="U5917" s="18" t="s">
        <v>26</v>
      </c>
    </row>
    <row r="5918" spans="1:21" ht="15" customHeight="1" x14ac:dyDescent="0.15">
      <c r="A5918" s="10" t="s">
        <v>5966</v>
      </c>
      <c r="B5918" s="11" t="s">
        <v>28</v>
      </c>
      <c r="C5918" s="11" t="s">
        <v>38</v>
      </c>
      <c r="D5918" s="12">
        <v>46102</v>
      </c>
      <c r="E5918" s="11">
        <v>2889</v>
      </c>
      <c r="F5918" s="11" t="s">
        <v>24</v>
      </c>
      <c r="G5918" s="13">
        <v>7379.93</v>
      </c>
      <c r="H5918" s="14">
        <f t="shared" si="644"/>
        <v>21320617.77</v>
      </c>
      <c r="I5918" s="14">
        <f>IF(F5918="GHS",H5918,H5918*Assumptions!$B$4)</f>
        <v>230262671.91600001</v>
      </c>
      <c r="J5918" s="15" t="str">
        <f>INDEX(Assumptions!$B$8:$B$12,MATCH(B5918,Assumptions!$A$8:$A$12,0))</f>
        <v>Fair Value Less Costs to Sell</v>
      </c>
      <c r="K5918" s="16">
        <f>G5918/(1-INDEX(Assumptions!$D$8:$D$12,MATCH(B5918,Assumptions!$A$8:$A$12,0)))</f>
        <v>8386.2840909090919</v>
      </c>
      <c r="L5918" s="16">
        <f t="shared" si="645"/>
        <v>221.39789999999999</v>
      </c>
      <c r="M5918" s="16">
        <f t="shared" si="646"/>
        <v>419.31420454545463</v>
      </c>
      <c r="N5918" s="14">
        <f>E5918*(K5918-L5918-M5918)*IF(F5918="GHS",1,Assumptions!$B$4)</f>
        <v>241671140.66092914</v>
      </c>
      <c r="O5918" s="15">
        <f t="shared" ca="1" si="647"/>
        <v>184</v>
      </c>
      <c r="P5918" s="15" t="str">
        <f t="shared" ca="1" si="648"/>
        <v>181-365d</v>
      </c>
      <c r="Q5918" s="17">
        <f ca="1">IF(P5918="0-90d",0,IF(P5918="91-180d",INDEX(Assumptions!$F$8:$F$12,MATCH(B5918,Assumptions!$A$8:$A$12,0)),IF(P5918="181-365d",INDEX(Assumptions!$G$8:$G$12,MATCH(B5918,Assumptions!$A$8:$A$12,0)),INDEX(Assumptions!$H$8:$H$12,MATCH(B5918,Assumptions!$A$8:$A$12,0)))))</f>
        <v>0.1</v>
      </c>
      <c r="R5918" s="14">
        <f t="shared" ca="1" si="649"/>
        <v>23026267.191600002</v>
      </c>
      <c r="S5918" s="14">
        <f t="shared" ca="1" si="650"/>
        <v>207236404.72440001</v>
      </c>
      <c r="T5918" s="11" t="s">
        <v>25</v>
      </c>
      <c r="U5918" s="18" t="s">
        <v>26</v>
      </c>
    </row>
    <row r="5919" spans="1:21" ht="15" customHeight="1" x14ac:dyDescent="0.15">
      <c r="A5919" s="10" t="s">
        <v>5967</v>
      </c>
      <c r="B5919" s="11" t="s">
        <v>28</v>
      </c>
      <c r="C5919" s="11" t="s">
        <v>29</v>
      </c>
      <c r="D5919" s="12">
        <v>45982</v>
      </c>
      <c r="E5919" s="11">
        <v>706</v>
      </c>
      <c r="F5919" s="11" t="s">
        <v>24</v>
      </c>
      <c r="G5919" s="13">
        <v>9872.9699999999993</v>
      </c>
      <c r="H5919" s="14">
        <f t="shared" si="644"/>
        <v>6970316.8199999994</v>
      </c>
      <c r="I5919" s="14">
        <f>IF(F5919="GHS",H5919,H5919*Assumptions!$B$4)</f>
        <v>75279421.656000003</v>
      </c>
      <c r="J5919" s="15" t="str">
        <f>INDEX(Assumptions!$B$8:$B$12,MATCH(B5919,Assumptions!$A$8:$A$12,0))</f>
        <v>Fair Value Less Costs to Sell</v>
      </c>
      <c r="K5919" s="16">
        <f>G5919/(1-INDEX(Assumptions!$D$8:$D$12,MATCH(B5919,Assumptions!$A$8:$A$12,0)))</f>
        <v>11219.28409090909</v>
      </c>
      <c r="L5919" s="16">
        <f t="shared" si="645"/>
        <v>296.1891</v>
      </c>
      <c r="M5919" s="16">
        <f t="shared" si="646"/>
        <v>560.96420454545455</v>
      </c>
      <c r="N5919" s="14">
        <f>E5919*(K5919-L5919-M5919)*IF(F5919="GHS",1,Assumptions!$B$4)</f>
        <v>79009174.81986545</v>
      </c>
      <c r="O5919" s="15">
        <f t="shared" ca="1" si="647"/>
        <v>304</v>
      </c>
      <c r="P5919" s="15" t="str">
        <f t="shared" ca="1" si="648"/>
        <v>181-365d</v>
      </c>
      <c r="Q5919" s="17">
        <f ca="1">IF(P5919="0-90d",0,IF(P5919="91-180d",INDEX(Assumptions!$F$8:$F$12,MATCH(B5919,Assumptions!$A$8:$A$12,0)),IF(P5919="181-365d",INDEX(Assumptions!$G$8:$G$12,MATCH(B5919,Assumptions!$A$8:$A$12,0)),INDEX(Assumptions!$H$8:$H$12,MATCH(B5919,Assumptions!$A$8:$A$12,0)))))</f>
        <v>0.1</v>
      </c>
      <c r="R5919" s="14">
        <f t="shared" ca="1" si="649"/>
        <v>7527942.1656000009</v>
      </c>
      <c r="S5919" s="14">
        <f t="shared" ca="1" si="650"/>
        <v>67751479.490400001</v>
      </c>
      <c r="T5919" s="11" t="s">
        <v>25</v>
      </c>
      <c r="U5919" s="18" t="s">
        <v>26</v>
      </c>
    </row>
    <row r="5920" spans="1:21" ht="15" customHeight="1" x14ac:dyDescent="0.15">
      <c r="A5920" s="10" t="s">
        <v>5968</v>
      </c>
      <c r="B5920" s="11" t="s">
        <v>46</v>
      </c>
      <c r="C5920" s="11" t="s">
        <v>47</v>
      </c>
      <c r="D5920" s="12">
        <v>45809</v>
      </c>
      <c r="E5920" s="11">
        <v>2135</v>
      </c>
      <c r="F5920" s="11" t="s">
        <v>33</v>
      </c>
      <c r="G5920" s="13">
        <v>524974.56000000006</v>
      </c>
      <c r="H5920" s="14">
        <f t="shared" si="644"/>
        <v>1120820685.6000001</v>
      </c>
      <c r="I5920" s="14">
        <f>IF(F5920="GHS",H5920,H5920*Assumptions!$B$4)</f>
        <v>1120820685.6000001</v>
      </c>
      <c r="J5920" s="15" t="str">
        <f>INDEX(Assumptions!$B$8:$B$12,MATCH(B5920,Assumptions!$A$8:$A$12,0))</f>
        <v>Specific Identification</v>
      </c>
      <c r="K5920" s="16">
        <f>G5920/(1-INDEX(Assumptions!$D$8:$D$12,MATCH(B5920,Assumptions!$A$8:$A$12,0)))</f>
        <v>673044.30769230775</v>
      </c>
      <c r="L5920" s="16">
        <f t="shared" si="645"/>
        <v>15749.236800000001</v>
      </c>
      <c r="M5920" s="16">
        <f t="shared" si="646"/>
        <v>33652.215384615389</v>
      </c>
      <c r="N5920" s="14">
        <f>E5920*(K5920-L5920-M5920)*IF(F5920="GHS",1,Assumptions!$B$4)</f>
        <v>1331477496.5089233</v>
      </c>
      <c r="O5920" s="15">
        <f t="shared" ca="1" si="647"/>
        <v>477</v>
      </c>
      <c r="P5920" s="15" t="str">
        <f t="shared" ca="1" si="648"/>
        <v>365d+</v>
      </c>
      <c r="Q5920" s="17">
        <f ca="1">IF(P5920="0-90d",0,IF(P5920="91-180d",INDEX(Assumptions!$F$8:$F$12,MATCH(B5920,Assumptions!$A$8:$A$12,0)),IF(P5920="181-365d",INDEX(Assumptions!$G$8:$G$12,MATCH(B5920,Assumptions!$A$8:$A$12,0)),INDEX(Assumptions!$H$8:$H$12,MATCH(B5920,Assumptions!$A$8:$A$12,0)))))</f>
        <v>0.15</v>
      </c>
      <c r="R5920" s="14">
        <f t="shared" ca="1" si="649"/>
        <v>168123102.84</v>
      </c>
      <c r="S5920" s="14">
        <f t="shared" ca="1" si="650"/>
        <v>952697582.76000011</v>
      </c>
      <c r="T5920" s="11" t="s">
        <v>25</v>
      </c>
      <c r="U5920" s="18" t="s">
        <v>36</v>
      </c>
    </row>
    <row r="5921" spans="1:21" ht="15" customHeight="1" x14ac:dyDescent="0.15">
      <c r="A5921" s="10" t="s">
        <v>5969</v>
      </c>
      <c r="B5921" s="11" t="s">
        <v>22</v>
      </c>
      <c r="C5921" s="11" t="s">
        <v>23</v>
      </c>
      <c r="D5921" s="12">
        <v>45729</v>
      </c>
      <c r="E5921" s="11">
        <v>4896</v>
      </c>
      <c r="F5921" s="11" t="s">
        <v>24</v>
      </c>
      <c r="G5921" s="13">
        <v>18374.189999999999</v>
      </c>
      <c r="H5921" s="14">
        <f t="shared" si="644"/>
        <v>89960034.239999995</v>
      </c>
      <c r="I5921" s="14">
        <f>IF(F5921="GHS",H5921,H5921*Assumptions!$B$4)</f>
        <v>971568369.79200006</v>
      </c>
      <c r="J5921" s="15" t="str">
        <f>INDEX(Assumptions!$B$8:$B$12,MATCH(B5921,Assumptions!$A$8:$A$12,0))</f>
        <v>FIFO</v>
      </c>
      <c r="K5921" s="16">
        <f>G5921/(1-INDEX(Assumptions!$D$8:$D$12,MATCH(B5921,Assumptions!$A$8:$A$12,0)))</f>
        <v>22407.548780487803</v>
      </c>
      <c r="L5921" s="16">
        <f t="shared" si="645"/>
        <v>551.22569999999996</v>
      </c>
      <c r="M5921" s="16">
        <f t="shared" si="646"/>
        <v>1120.3774390243902</v>
      </c>
      <c r="N5921" s="14">
        <f>E5921*(K5921-L5921-M5921)*IF(F5921="GHS",1,Assumptions!$B$4)</f>
        <v>1096450450.4945328</v>
      </c>
      <c r="O5921" s="15">
        <f t="shared" ca="1" si="647"/>
        <v>557</v>
      </c>
      <c r="P5921" s="15" t="str">
        <f t="shared" ca="1" si="648"/>
        <v>365d+</v>
      </c>
      <c r="Q5921" s="17">
        <f ca="1">IF(P5921="0-90d",0,IF(P5921="91-180d",INDEX(Assumptions!$F$8:$F$12,MATCH(B5921,Assumptions!$A$8:$A$12,0)),IF(P5921="181-365d",INDEX(Assumptions!$G$8:$G$12,MATCH(B5921,Assumptions!$A$8:$A$12,0)),INDEX(Assumptions!$H$8:$H$12,MATCH(B5921,Assumptions!$A$8:$A$12,0)))))</f>
        <v>0.5</v>
      </c>
      <c r="R5921" s="14">
        <f t="shared" ca="1" si="649"/>
        <v>485784184.89600003</v>
      </c>
      <c r="S5921" s="14">
        <f t="shared" ca="1" si="650"/>
        <v>485784184.89600003</v>
      </c>
      <c r="T5921" s="11" t="s">
        <v>25</v>
      </c>
      <c r="U5921" s="18" t="s">
        <v>26</v>
      </c>
    </row>
    <row r="5922" spans="1:21" ht="15" customHeight="1" x14ac:dyDescent="0.15">
      <c r="A5922" s="10" t="s">
        <v>5970</v>
      </c>
      <c r="B5922" s="11" t="s">
        <v>46</v>
      </c>
      <c r="C5922" s="11" t="s">
        <v>119</v>
      </c>
      <c r="D5922" s="12">
        <v>45764</v>
      </c>
      <c r="E5922" s="11">
        <v>2321</v>
      </c>
      <c r="F5922" s="11" t="s">
        <v>33</v>
      </c>
      <c r="G5922" s="13">
        <v>581784.25</v>
      </c>
      <c r="H5922" s="14">
        <f t="shared" si="644"/>
        <v>1350321244.25</v>
      </c>
      <c r="I5922" s="14">
        <f>IF(F5922="GHS",H5922,H5922*Assumptions!$B$4)</f>
        <v>1350321244.25</v>
      </c>
      <c r="J5922" s="15" t="str">
        <f>INDEX(Assumptions!$B$8:$B$12,MATCH(B5922,Assumptions!$A$8:$A$12,0))</f>
        <v>Specific Identification</v>
      </c>
      <c r="K5922" s="16">
        <f>G5922/(1-INDEX(Assumptions!$D$8:$D$12,MATCH(B5922,Assumptions!$A$8:$A$12,0)))</f>
        <v>745877.24358974351</v>
      </c>
      <c r="L5922" s="16">
        <f t="shared" si="645"/>
        <v>17453.5275</v>
      </c>
      <c r="M5922" s="16">
        <f t="shared" si="646"/>
        <v>37293.86217948718</v>
      </c>
      <c r="N5922" s="14">
        <f>E5922*(K5922-L5922-M5922)*IF(F5922="GHS",1,Assumptions!$B$4)</f>
        <v>1604112390.9257052</v>
      </c>
      <c r="O5922" s="15">
        <f t="shared" ca="1" si="647"/>
        <v>522</v>
      </c>
      <c r="P5922" s="15" t="str">
        <f t="shared" ca="1" si="648"/>
        <v>365d+</v>
      </c>
      <c r="Q5922" s="17">
        <f ca="1">IF(P5922="0-90d",0,IF(P5922="91-180d",INDEX(Assumptions!$F$8:$F$12,MATCH(B5922,Assumptions!$A$8:$A$12,0)),IF(P5922="181-365d",INDEX(Assumptions!$G$8:$G$12,MATCH(B5922,Assumptions!$A$8:$A$12,0)),INDEX(Assumptions!$H$8:$H$12,MATCH(B5922,Assumptions!$A$8:$A$12,0)))))</f>
        <v>0.15</v>
      </c>
      <c r="R5922" s="14">
        <f t="shared" ca="1" si="649"/>
        <v>202548186.63749999</v>
      </c>
      <c r="S5922" s="14">
        <f t="shared" ca="1" si="650"/>
        <v>1147773057.6125</v>
      </c>
      <c r="T5922" s="11" t="s">
        <v>25</v>
      </c>
      <c r="U5922" s="18" t="s">
        <v>26</v>
      </c>
    </row>
    <row r="5923" spans="1:21" ht="15" customHeight="1" x14ac:dyDescent="0.15">
      <c r="A5923" s="10" t="s">
        <v>5971</v>
      </c>
      <c r="B5923" s="11" t="s">
        <v>41</v>
      </c>
      <c r="C5923" s="11" t="s">
        <v>44</v>
      </c>
      <c r="D5923" s="12">
        <v>45889</v>
      </c>
      <c r="E5923" s="11">
        <v>3627</v>
      </c>
      <c r="F5923" s="11" t="s">
        <v>33</v>
      </c>
      <c r="G5923" s="13">
        <v>548.17999999999995</v>
      </c>
      <c r="H5923" s="14">
        <f t="shared" si="644"/>
        <v>1988248.8599999999</v>
      </c>
      <c r="I5923" s="14">
        <f>IF(F5923="GHS",H5923,H5923*Assumptions!$B$4)</f>
        <v>1988248.8599999999</v>
      </c>
      <c r="J5923" s="15" t="str">
        <f>INDEX(Assumptions!$B$8:$B$12,MATCH(B5923,Assumptions!$A$8:$A$12,0))</f>
        <v>Weighted Average</v>
      </c>
      <c r="K5923" s="16">
        <f>G5923/(1-INDEX(Assumptions!$D$8:$D$12,MATCH(B5923,Assumptions!$A$8:$A$12,0)))</f>
        <v>843.35384615384601</v>
      </c>
      <c r="L5923" s="16">
        <f t="shared" si="645"/>
        <v>16.445399999999999</v>
      </c>
      <c r="M5923" s="16">
        <f t="shared" si="646"/>
        <v>42.167692307692306</v>
      </c>
      <c r="N5923" s="14">
        <f>E5923*(K5923-L5923-M5923)*IF(F5923="GHS",1,Assumptions!$B$4)</f>
        <v>2846254.7141999998</v>
      </c>
      <c r="O5923" s="15">
        <f t="shared" ca="1" si="647"/>
        <v>397</v>
      </c>
      <c r="P5923" s="15" t="str">
        <f t="shared" ca="1" si="648"/>
        <v>365d+</v>
      </c>
      <c r="Q5923" s="17">
        <f ca="1">IF(P5923="0-90d",0,IF(P5923="91-180d",INDEX(Assumptions!$F$8:$F$12,MATCH(B5923,Assumptions!$A$8:$A$12,0)),IF(P5923="181-365d",INDEX(Assumptions!$G$8:$G$12,MATCH(B5923,Assumptions!$A$8:$A$12,0)),INDEX(Assumptions!$H$8:$H$12,MATCH(B5923,Assumptions!$A$8:$A$12,0)))))</f>
        <v>0.8</v>
      </c>
      <c r="R5923" s="14">
        <f t="shared" ca="1" si="649"/>
        <v>1590599.088</v>
      </c>
      <c r="S5923" s="14">
        <f t="shared" ca="1" si="650"/>
        <v>397649.77199999988</v>
      </c>
      <c r="T5923" s="11" t="s">
        <v>25</v>
      </c>
      <c r="U5923" s="18" t="s">
        <v>26</v>
      </c>
    </row>
    <row r="5924" spans="1:21" ht="15" customHeight="1" x14ac:dyDescent="0.15">
      <c r="A5924" s="10" t="s">
        <v>5972</v>
      </c>
      <c r="B5924" s="11" t="s">
        <v>31</v>
      </c>
      <c r="C5924" s="11" t="s">
        <v>63</v>
      </c>
      <c r="D5924" s="12">
        <v>46039</v>
      </c>
      <c r="E5924" s="11">
        <v>3576</v>
      </c>
      <c r="F5924" s="11" t="s">
        <v>33</v>
      </c>
      <c r="G5924" s="13">
        <v>1604.48</v>
      </c>
      <c r="H5924" s="14">
        <f t="shared" si="644"/>
        <v>5737620.4800000004</v>
      </c>
      <c r="I5924" s="14">
        <f>IF(F5924="GHS",H5924,H5924*Assumptions!$B$4)</f>
        <v>5737620.4800000004</v>
      </c>
      <c r="J5924" s="15" t="str">
        <f>INDEX(Assumptions!$B$8:$B$12,MATCH(B5924,Assumptions!$A$8:$A$12,0))</f>
        <v>Weighted Average</v>
      </c>
      <c r="K5924" s="16">
        <f>G5924/(1-INDEX(Assumptions!$D$8:$D$12,MATCH(B5924,Assumptions!$A$8:$A$12,0)))</f>
        <v>2228.4444444444443</v>
      </c>
      <c r="L5924" s="16">
        <f t="shared" si="645"/>
        <v>48.134399999999999</v>
      </c>
      <c r="M5924" s="16">
        <f t="shared" si="646"/>
        <v>111.42222222222222</v>
      </c>
      <c r="N5924" s="14">
        <f>E5924*(K5924-L5924-M5924)*IF(F5924="GHS",1,Assumptions!$B$4)</f>
        <v>7398342.8522666655</v>
      </c>
      <c r="O5924" s="15">
        <f t="shared" ca="1" si="647"/>
        <v>247</v>
      </c>
      <c r="P5924" s="15" t="str">
        <f t="shared" ca="1" si="648"/>
        <v>181-365d</v>
      </c>
      <c r="Q5924" s="17">
        <f ca="1">IF(P5924="0-90d",0,IF(P5924="91-180d",INDEX(Assumptions!$F$8:$F$12,MATCH(B5924,Assumptions!$A$8:$A$12,0)),IF(P5924="181-365d",INDEX(Assumptions!$G$8:$G$12,MATCH(B5924,Assumptions!$A$8:$A$12,0)),INDEX(Assumptions!$H$8:$H$12,MATCH(B5924,Assumptions!$A$8:$A$12,0)))))</f>
        <v>0.2</v>
      </c>
      <c r="R5924" s="14">
        <f t="shared" ca="1" si="649"/>
        <v>1147524.0960000001</v>
      </c>
      <c r="S5924" s="14">
        <f t="shared" ca="1" si="650"/>
        <v>4590096.3840000005</v>
      </c>
      <c r="T5924" s="11" t="s">
        <v>25</v>
      </c>
      <c r="U5924" s="18" t="s">
        <v>26</v>
      </c>
    </row>
    <row r="5925" spans="1:21" ht="15" customHeight="1" x14ac:dyDescent="0.15">
      <c r="A5925" s="10" t="s">
        <v>5973</v>
      </c>
      <c r="B5925" s="11" t="s">
        <v>41</v>
      </c>
      <c r="C5925" s="11" t="s">
        <v>49</v>
      </c>
      <c r="D5925" s="12">
        <v>45794</v>
      </c>
      <c r="E5925" s="11">
        <v>2651</v>
      </c>
      <c r="F5925" s="11" t="s">
        <v>33</v>
      </c>
      <c r="G5925" s="13">
        <v>1023.83</v>
      </c>
      <c r="H5925" s="14">
        <f t="shared" si="644"/>
        <v>2714173.33</v>
      </c>
      <c r="I5925" s="14">
        <f>IF(F5925="GHS",H5925,H5925*Assumptions!$B$4)</f>
        <v>2714173.33</v>
      </c>
      <c r="J5925" s="15" t="str">
        <f>INDEX(Assumptions!$B$8:$B$12,MATCH(B5925,Assumptions!$A$8:$A$12,0))</f>
        <v>Weighted Average</v>
      </c>
      <c r="K5925" s="16">
        <f>G5925/(1-INDEX(Assumptions!$D$8:$D$12,MATCH(B5925,Assumptions!$A$8:$A$12,0)))</f>
        <v>1575.123076923077</v>
      </c>
      <c r="L5925" s="16">
        <f t="shared" si="645"/>
        <v>30.7149</v>
      </c>
      <c r="M5925" s="16">
        <f t="shared" si="646"/>
        <v>78.75615384615385</v>
      </c>
      <c r="N5925" s="14">
        <f>E5925*(K5925-L5925-M5925)*IF(F5925="GHS",1,Assumptions!$B$4)</f>
        <v>3885443.5131769232</v>
      </c>
      <c r="O5925" s="15">
        <f t="shared" ca="1" si="647"/>
        <v>492</v>
      </c>
      <c r="P5925" s="15" t="str">
        <f t="shared" ca="1" si="648"/>
        <v>365d+</v>
      </c>
      <c r="Q5925" s="17">
        <f ca="1">IF(P5925="0-90d",0,IF(P5925="91-180d",INDEX(Assumptions!$F$8:$F$12,MATCH(B5925,Assumptions!$A$8:$A$12,0)),IF(P5925="181-365d",INDEX(Assumptions!$G$8:$G$12,MATCH(B5925,Assumptions!$A$8:$A$12,0)),INDEX(Assumptions!$H$8:$H$12,MATCH(B5925,Assumptions!$A$8:$A$12,0)))))</f>
        <v>0.8</v>
      </c>
      <c r="R5925" s="14">
        <f t="shared" ca="1" si="649"/>
        <v>2171338.6640000003</v>
      </c>
      <c r="S5925" s="14">
        <f t="shared" ca="1" si="650"/>
        <v>542834.66599999974</v>
      </c>
      <c r="T5925" s="11" t="s">
        <v>25</v>
      </c>
      <c r="U5925" s="18" t="s">
        <v>26</v>
      </c>
    </row>
    <row r="5926" spans="1:21" ht="15" customHeight="1" x14ac:dyDescent="0.15">
      <c r="A5926" s="10" t="s">
        <v>5974</v>
      </c>
      <c r="B5926" s="11" t="s">
        <v>41</v>
      </c>
      <c r="C5926" s="11" t="s">
        <v>42</v>
      </c>
      <c r="D5926" s="12">
        <v>46154</v>
      </c>
      <c r="E5926" s="11">
        <v>1134</v>
      </c>
      <c r="F5926" s="11" t="s">
        <v>33</v>
      </c>
      <c r="G5926" s="13">
        <v>176.01</v>
      </c>
      <c r="H5926" s="14">
        <f t="shared" si="644"/>
        <v>199595.34</v>
      </c>
      <c r="I5926" s="14">
        <f>IF(F5926="GHS",H5926,H5926*Assumptions!$B$4)</f>
        <v>199595.34</v>
      </c>
      <c r="J5926" s="15" t="str">
        <f>INDEX(Assumptions!$B$8:$B$12,MATCH(B5926,Assumptions!$A$8:$A$12,0))</f>
        <v>Weighted Average</v>
      </c>
      <c r="K5926" s="16">
        <f>G5926/(1-INDEX(Assumptions!$D$8:$D$12,MATCH(B5926,Assumptions!$A$8:$A$12,0)))</f>
        <v>270.78461538461534</v>
      </c>
      <c r="L5926" s="16">
        <f t="shared" si="645"/>
        <v>5.2802999999999995</v>
      </c>
      <c r="M5926" s="16">
        <f t="shared" si="646"/>
        <v>13.539230769230768</v>
      </c>
      <c r="N5926" s="14">
        <f>E5926*(K5926-L5926-M5926)*IF(F5926="GHS",1,Assumptions!$B$4)</f>
        <v>285728.40595384612</v>
      </c>
      <c r="O5926" s="15">
        <f t="shared" ca="1" si="647"/>
        <v>132</v>
      </c>
      <c r="P5926" s="15" t="str">
        <f t="shared" ca="1" si="648"/>
        <v>91-180d</v>
      </c>
      <c r="Q5926" s="17">
        <f ca="1">IF(P5926="0-90d",0,IF(P5926="91-180d",INDEX(Assumptions!$F$8:$F$12,MATCH(B5926,Assumptions!$A$8:$A$12,0)),IF(P5926="181-365d",INDEX(Assumptions!$G$8:$G$12,MATCH(B5926,Assumptions!$A$8:$A$12,0)),INDEX(Assumptions!$H$8:$H$12,MATCH(B5926,Assumptions!$A$8:$A$12,0)))))</f>
        <v>0.1</v>
      </c>
      <c r="R5926" s="14">
        <f t="shared" ca="1" si="649"/>
        <v>19959.534</v>
      </c>
      <c r="S5926" s="14">
        <f t="shared" ca="1" si="650"/>
        <v>179635.80599999998</v>
      </c>
      <c r="T5926" s="11" t="s">
        <v>25</v>
      </c>
      <c r="U5926" s="18" t="s">
        <v>26</v>
      </c>
    </row>
    <row r="5927" spans="1:21" ht="15" customHeight="1" x14ac:dyDescent="0.15">
      <c r="A5927" s="10" t="s">
        <v>5975</v>
      </c>
      <c r="B5927" s="11" t="s">
        <v>41</v>
      </c>
      <c r="C5927" s="11" t="s">
        <v>49</v>
      </c>
      <c r="D5927" s="12">
        <v>46055</v>
      </c>
      <c r="E5927" s="11">
        <v>2384</v>
      </c>
      <c r="F5927" s="11" t="s">
        <v>33</v>
      </c>
      <c r="G5927" s="13">
        <v>468.93</v>
      </c>
      <c r="H5927" s="14">
        <f t="shared" si="644"/>
        <v>1117929.1200000001</v>
      </c>
      <c r="I5927" s="14">
        <f>IF(F5927="GHS",H5927,H5927*Assumptions!$B$4)</f>
        <v>1117929.1200000001</v>
      </c>
      <c r="J5927" s="15" t="str">
        <f>INDEX(Assumptions!$B$8:$B$12,MATCH(B5927,Assumptions!$A$8:$A$12,0))</f>
        <v>Weighted Average</v>
      </c>
      <c r="K5927" s="16">
        <f>G5927/(1-INDEX(Assumptions!$D$8:$D$12,MATCH(B5927,Assumptions!$A$8:$A$12,0)))</f>
        <v>721.43076923076922</v>
      </c>
      <c r="L5927" s="16">
        <f t="shared" si="645"/>
        <v>14.0679</v>
      </c>
      <c r="M5927" s="16">
        <f t="shared" si="646"/>
        <v>36.071538461538459</v>
      </c>
      <c r="N5927" s="14">
        <f>E5927*(K5927-L5927-M5927)*IF(F5927="GHS",1,Assumptions!$B$4)</f>
        <v>1600358.532553846</v>
      </c>
      <c r="O5927" s="15">
        <f t="shared" ca="1" si="647"/>
        <v>231</v>
      </c>
      <c r="P5927" s="15" t="str">
        <f t="shared" ca="1" si="648"/>
        <v>181-365d</v>
      </c>
      <c r="Q5927" s="17">
        <f ca="1">IF(P5927="0-90d",0,IF(P5927="91-180d",INDEX(Assumptions!$F$8:$F$12,MATCH(B5927,Assumptions!$A$8:$A$12,0)),IF(P5927="181-365d",INDEX(Assumptions!$G$8:$G$12,MATCH(B5927,Assumptions!$A$8:$A$12,0)),INDEX(Assumptions!$H$8:$H$12,MATCH(B5927,Assumptions!$A$8:$A$12,0)))))</f>
        <v>0.35</v>
      </c>
      <c r="R5927" s="14">
        <f t="shared" ca="1" si="649"/>
        <v>391275.19200000004</v>
      </c>
      <c r="S5927" s="14">
        <f t="shared" ca="1" si="650"/>
        <v>726653.92800000007</v>
      </c>
      <c r="T5927" s="11" t="s">
        <v>25</v>
      </c>
      <c r="U5927" s="18" t="s">
        <v>26</v>
      </c>
    </row>
    <row r="5928" spans="1:21" ht="15" customHeight="1" x14ac:dyDescent="0.15">
      <c r="A5928" s="10" t="s">
        <v>5976</v>
      </c>
      <c r="B5928" s="11" t="s">
        <v>41</v>
      </c>
      <c r="C5928" s="11" t="s">
        <v>115</v>
      </c>
      <c r="D5928" s="12">
        <v>46011</v>
      </c>
      <c r="E5928" s="11">
        <v>905</v>
      </c>
      <c r="F5928" s="11" t="s">
        <v>33</v>
      </c>
      <c r="G5928" s="13">
        <v>497.74</v>
      </c>
      <c r="H5928" s="14">
        <f t="shared" si="644"/>
        <v>450454.7</v>
      </c>
      <c r="I5928" s="14">
        <f>IF(F5928="GHS",H5928,H5928*Assumptions!$B$4)</f>
        <v>450454.7</v>
      </c>
      <c r="J5928" s="15" t="str">
        <f>INDEX(Assumptions!$B$8:$B$12,MATCH(B5928,Assumptions!$A$8:$A$12,0))</f>
        <v>Weighted Average</v>
      </c>
      <c r="K5928" s="16">
        <f>G5928/(1-INDEX(Assumptions!$D$8:$D$12,MATCH(B5928,Assumptions!$A$8:$A$12,0)))</f>
        <v>765.7538461538461</v>
      </c>
      <c r="L5928" s="16">
        <f t="shared" si="645"/>
        <v>14.9322</v>
      </c>
      <c r="M5928" s="16">
        <f t="shared" si="646"/>
        <v>38.287692307692303</v>
      </c>
      <c r="N5928" s="14">
        <f>E5928*(K5928-L5928-M5928)*IF(F5928="GHS",1,Assumptions!$B$4)</f>
        <v>644843.22823076928</v>
      </c>
      <c r="O5928" s="15">
        <f t="shared" ca="1" si="647"/>
        <v>275</v>
      </c>
      <c r="P5928" s="15" t="str">
        <f t="shared" ca="1" si="648"/>
        <v>181-365d</v>
      </c>
      <c r="Q5928" s="17">
        <f ca="1">IF(P5928="0-90d",0,IF(P5928="91-180d",INDEX(Assumptions!$F$8:$F$12,MATCH(B5928,Assumptions!$A$8:$A$12,0)),IF(P5928="181-365d",INDEX(Assumptions!$G$8:$G$12,MATCH(B5928,Assumptions!$A$8:$A$12,0)),INDEX(Assumptions!$H$8:$H$12,MATCH(B5928,Assumptions!$A$8:$A$12,0)))))</f>
        <v>0.35</v>
      </c>
      <c r="R5928" s="14">
        <f t="shared" ca="1" si="649"/>
        <v>157659.14499999999</v>
      </c>
      <c r="S5928" s="14">
        <f t="shared" ca="1" si="650"/>
        <v>292795.55500000005</v>
      </c>
      <c r="T5928" s="11" t="s">
        <v>25</v>
      </c>
      <c r="U5928" s="18" t="s">
        <v>26</v>
      </c>
    </row>
    <row r="5929" spans="1:21" ht="15" customHeight="1" x14ac:dyDescent="0.15">
      <c r="A5929" s="10" t="s">
        <v>5977</v>
      </c>
      <c r="B5929" s="11" t="s">
        <v>31</v>
      </c>
      <c r="C5929" s="11" t="s">
        <v>32</v>
      </c>
      <c r="D5929" s="12">
        <v>45913</v>
      </c>
      <c r="E5929" s="11">
        <v>3631</v>
      </c>
      <c r="F5929" s="11" t="s">
        <v>33</v>
      </c>
      <c r="G5929" s="13">
        <v>815.6</v>
      </c>
      <c r="H5929" s="14">
        <f t="shared" si="644"/>
        <v>2961443.6</v>
      </c>
      <c r="I5929" s="14">
        <f>IF(F5929="GHS",H5929,H5929*Assumptions!$B$4)</f>
        <v>2961443.6</v>
      </c>
      <c r="J5929" s="15" t="str">
        <f>INDEX(Assumptions!$B$8:$B$12,MATCH(B5929,Assumptions!$A$8:$A$12,0))</f>
        <v>Weighted Average</v>
      </c>
      <c r="K5929" s="16">
        <f>G5929/(1-INDEX(Assumptions!$D$8:$D$12,MATCH(B5929,Assumptions!$A$8:$A$12,0)))</f>
        <v>1132.7777777777778</v>
      </c>
      <c r="L5929" s="16">
        <f t="shared" si="645"/>
        <v>24.468</v>
      </c>
      <c r="M5929" s="16">
        <f t="shared" si="646"/>
        <v>56.638888888888893</v>
      </c>
      <c r="N5929" s="14">
        <f>E5929*(K5929-L5929-M5929)*IF(F5929="GHS",1,Assumptions!$B$4)</f>
        <v>3818616.9975555553</v>
      </c>
      <c r="O5929" s="15">
        <f t="shared" ca="1" si="647"/>
        <v>373</v>
      </c>
      <c r="P5929" s="15" t="str">
        <f t="shared" ca="1" si="648"/>
        <v>365d+</v>
      </c>
      <c r="Q5929" s="17">
        <f ca="1">IF(P5929="0-90d",0,IF(P5929="91-180d",INDEX(Assumptions!$F$8:$F$12,MATCH(B5929,Assumptions!$A$8:$A$12,0)),IF(P5929="181-365d",INDEX(Assumptions!$G$8:$G$12,MATCH(B5929,Assumptions!$A$8:$A$12,0)),INDEX(Assumptions!$H$8:$H$12,MATCH(B5929,Assumptions!$A$8:$A$12,0)))))</f>
        <v>0.6</v>
      </c>
      <c r="R5929" s="14">
        <f t="shared" ca="1" si="649"/>
        <v>1776866.16</v>
      </c>
      <c r="S5929" s="14">
        <f t="shared" ca="1" si="650"/>
        <v>1184577.4400000002</v>
      </c>
      <c r="T5929" s="11" t="s">
        <v>25</v>
      </c>
      <c r="U5929" s="18" t="s">
        <v>26</v>
      </c>
    </row>
    <row r="5930" spans="1:21" ht="15" customHeight="1" x14ac:dyDescent="0.15">
      <c r="A5930" s="10" t="s">
        <v>5978</v>
      </c>
      <c r="B5930" s="11" t="s">
        <v>22</v>
      </c>
      <c r="C5930" s="11" t="s">
        <v>61</v>
      </c>
      <c r="D5930" s="12">
        <v>45958</v>
      </c>
      <c r="E5930" s="11">
        <v>3130</v>
      </c>
      <c r="F5930" s="11" t="s">
        <v>24</v>
      </c>
      <c r="G5930" s="13">
        <v>13083.16</v>
      </c>
      <c r="H5930" s="14">
        <f t="shared" si="644"/>
        <v>40950290.799999997</v>
      </c>
      <c r="I5930" s="14">
        <f>IF(F5930="GHS",H5930,H5930*Assumptions!$B$4)</f>
        <v>442263140.63999999</v>
      </c>
      <c r="J5930" s="15" t="str">
        <f>INDEX(Assumptions!$B$8:$B$12,MATCH(B5930,Assumptions!$A$8:$A$12,0))</f>
        <v>FIFO</v>
      </c>
      <c r="K5930" s="16">
        <f>G5930/(1-INDEX(Assumptions!$D$8:$D$12,MATCH(B5930,Assumptions!$A$8:$A$12,0)))</f>
        <v>15955.073170731706</v>
      </c>
      <c r="L5930" s="16">
        <f t="shared" si="645"/>
        <v>392.4948</v>
      </c>
      <c r="M5930" s="16">
        <f t="shared" si="646"/>
        <v>797.75365853658536</v>
      </c>
      <c r="N5930" s="14">
        <f>E5930*(K5930-L5930-M5930)*IF(F5930="GHS",1,Assumptions!$B$4)</f>
        <v>499110134.57104391</v>
      </c>
      <c r="O5930" s="15">
        <f t="shared" ca="1" si="647"/>
        <v>328</v>
      </c>
      <c r="P5930" s="15" t="str">
        <f t="shared" ca="1" si="648"/>
        <v>181-365d</v>
      </c>
      <c r="Q5930" s="17">
        <f ca="1">IF(P5930="0-90d",0,IF(P5930="91-180d",INDEX(Assumptions!$F$8:$F$12,MATCH(B5930,Assumptions!$A$8:$A$12,0)),IF(P5930="181-365d",INDEX(Assumptions!$G$8:$G$12,MATCH(B5930,Assumptions!$A$8:$A$12,0)),INDEX(Assumptions!$H$8:$H$12,MATCH(B5930,Assumptions!$A$8:$A$12,0)))))</f>
        <v>0.15</v>
      </c>
      <c r="R5930" s="14">
        <f t="shared" ca="1" si="649"/>
        <v>66339471.095999993</v>
      </c>
      <c r="S5930" s="14">
        <f t="shared" ca="1" si="650"/>
        <v>375923669.54399997</v>
      </c>
      <c r="T5930" s="11" t="s">
        <v>25</v>
      </c>
      <c r="U5930" s="18" t="s">
        <v>36</v>
      </c>
    </row>
    <row r="5931" spans="1:21" ht="15" customHeight="1" x14ac:dyDescent="0.15">
      <c r="A5931" s="10" t="s">
        <v>5979</v>
      </c>
      <c r="B5931" s="11" t="s">
        <v>41</v>
      </c>
      <c r="C5931" s="11" t="s">
        <v>42</v>
      </c>
      <c r="D5931" s="12">
        <v>45935</v>
      </c>
      <c r="E5931" s="11">
        <v>3200</v>
      </c>
      <c r="F5931" s="11" t="s">
        <v>33</v>
      </c>
      <c r="G5931" s="13">
        <v>159.57</v>
      </c>
      <c r="H5931" s="14">
        <f t="shared" si="644"/>
        <v>510624</v>
      </c>
      <c r="I5931" s="14">
        <f>IF(F5931="GHS",H5931,H5931*Assumptions!$B$4)</f>
        <v>510624</v>
      </c>
      <c r="J5931" s="15" t="str">
        <f>INDEX(Assumptions!$B$8:$B$12,MATCH(B5931,Assumptions!$A$8:$A$12,0))</f>
        <v>Weighted Average</v>
      </c>
      <c r="K5931" s="16">
        <f>G5931/(1-INDEX(Assumptions!$D$8:$D$12,MATCH(B5931,Assumptions!$A$8:$A$12,0)))</f>
        <v>245.49230769230766</v>
      </c>
      <c r="L5931" s="16">
        <f t="shared" si="645"/>
        <v>4.7870999999999997</v>
      </c>
      <c r="M5931" s="16">
        <f t="shared" si="646"/>
        <v>12.274615384615384</v>
      </c>
      <c r="N5931" s="14">
        <f>E5931*(K5931-L5931-M5931)*IF(F5931="GHS",1,Assumptions!$B$4)</f>
        <v>730977.89538461529</v>
      </c>
      <c r="O5931" s="15">
        <f t="shared" ca="1" si="647"/>
        <v>351</v>
      </c>
      <c r="P5931" s="15" t="str">
        <f t="shared" ca="1" si="648"/>
        <v>181-365d</v>
      </c>
      <c r="Q5931" s="17">
        <f ca="1">IF(P5931="0-90d",0,IF(P5931="91-180d",INDEX(Assumptions!$F$8:$F$12,MATCH(B5931,Assumptions!$A$8:$A$12,0)),IF(P5931="181-365d",INDEX(Assumptions!$G$8:$G$12,MATCH(B5931,Assumptions!$A$8:$A$12,0)),INDEX(Assumptions!$H$8:$H$12,MATCH(B5931,Assumptions!$A$8:$A$12,0)))))</f>
        <v>0.35</v>
      </c>
      <c r="R5931" s="14">
        <f t="shared" ca="1" si="649"/>
        <v>178718.4</v>
      </c>
      <c r="S5931" s="14">
        <f t="shared" ca="1" si="650"/>
        <v>331905.59999999998</v>
      </c>
      <c r="T5931" s="11" t="s">
        <v>25</v>
      </c>
      <c r="U5931" s="18" t="s">
        <v>26</v>
      </c>
    </row>
    <row r="5932" spans="1:21" ht="15" customHeight="1" x14ac:dyDescent="0.15">
      <c r="A5932" s="10" t="s">
        <v>5980</v>
      </c>
      <c r="B5932" s="11" t="s">
        <v>41</v>
      </c>
      <c r="C5932" s="11" t="s">
        <v>42</v>
      </c>
      <c r="D5932" s="12">
        <v>46098</v>
      </c>
      <c r="E5932" s="11">
        <v>849</v>
      </c>
      <c r="F5932" s="11" t="s">
        <v>33</v>
      </c>
      <c r="G5932" s="13">
        <v>449.79</v>
      </c>
      <c r="H5932" s="14">
        <f t="shared" si="644"/>
        <v>381871.71</v>
      </c>
      <c r="I5932" s="14">
        <f>IF(F5932="GHS",H5932,H5932*Assumptions!$B$4)</f>
        <v>381871.71</v>
      </c>
      <c r="J5932" s="15" t="str">
        <f>INDEX(Assumptions!$B$8:$B$12,MATCH(B5932,Assumptions!$A$8:$A$12,0))</f>
        <v>Weighted Average</v>
      </c>
      <c r="K5932" s="16">
        <f>G5932/(1-INDEX(Assumptions!$D$8:$D$12,MATCH(B5932,Assumptions!$A$8:$A$12,0)))</f>
        <v>691.98461538461538</v>
      </c>
      <c r="L5932" s="16">
        <f t="shared" si="645"/>
        <v>13.4937</v>
      </c>
      <c r="M5932" s="16">
        <f t="shared" si="646"/>
        <v>34.599230769230772</v>
      </c>
      <c r="N5932" s="14">
        <f>E5932*(K5932-L5932-M5932)*IF(F5932="GHS",1,Assumptions!$B$4)</f>
        <v>546664.04023846157</v>
      </c>
      <c r="O5932" s="15">
        <f t="shared" ca="1" si="647"/>
        <v>188</v>
      </c>
      <c r="P5932" s="15" t="str">
        <f t="shared" ca="1" si="648"/>
        <v>181-365d</v>
      </c>
      <c r="Q5932" s="17">
        <f ca="1">IF(P5932="0-90d",0,IF(P5932="91-180d",INDEX(Assumptions!$F$8:$F$12,MATCH(B5932,Assumptions!$A$8:$A$12,0)),IF(P5932="181-365d",INDEX(Assumptions!$G$8:$G$12,MATCH(B5932,Assumptions!$A$8:$A$12,0)),INDEX(Assumptions!$H$8:$H$12,MATCH(B5932,Assumptions!$A$8:$A$12,0)))))</f>
        <v>0.35</v>
      </c>
      <c r="R5932" s="14">
        <f t="shared" ca="1" si="649"/>
        <v>133655.09849999999</v>
      </c>
      <c r="S5932" s="14">
        <f t="shared" ca="1" si="650"/>
        <v>248216.61150000003</v>
      </c>
      <c r="T5932" s="11" t="s">
        <v>25</v>
      </c>
      <c r="U5932" s="18" t="s">
        <v>26</v>
      </c>
    </row>
    <row r="5933" spans="1:21" ht="15" customHeight="1" x14ac:dyDescent="0.15">
      <c r="A5933" s="10" t="s">
        <v>5981</v>
      </c>
      <c r="B5933" s="11" t="s">
        <v>41</v>
      </c>
      <c r="C5933" s="11" t="s">
        <v>44</v>
      </c>
      <c r="D5933" s="12">
        <v>46052</v>
      </c>
      <c r="E5933" s="11">
        <v>1828</v>
      </c>
      <c r="F5933" s="11" t="s">
        <v>33</v>
      </c>
      <c r="G5933" s="13">
        <v>450.7</v>
      </c>
      <c r="H5933" s="14">
        <f t="shared" si="644"/>
        <v>823879.6</v>
      </c>
      <c r="I5933" s="14">
        <f>IF(F5933="GHS",H5933,H5933*Assumptions!$B$4)</f>
        <v>823879.6</v>
      </c>
      <c r="J5933" s="15" t="str">
        <f>INDEX(Assumptions!$B$8:$B$12,MATCH(B5933,Assumptions!$A$8:$A$12,0))</f>
        <v>Weighted Average</v>
      </c>
      <c r="K5933" s="16">
        <f>G5933/(1-INDEX(Assumptions!$D$8:$D$12,MATCH(B5933,Assumptions!$A$8:$A$12,0)))</f>
        <v>693.38461538461536</v>
      </c>
      <c r="L5933" s="16">
        <f t="shared" si="645"/>
        <v>13.520999999999999</v>
      </c>
      <c r="M5933" s="16">
        <f t="shared" si="646"/>
        <v>34.669230769230772</v>
      </c>
      <c r="N5933" s="14">
        <f>E5933*(K5933-L5933-M5933)*IF(F5933="GHS",1,Assumptions!$B$4)</f>
        <v>1179415.335076923</v>
      </c>
      <c r="O5933" s="15">
        <f t="shared" ca="1" si="647"/>
        <v>234</v>
      </c>
      <c r="P5933" s="15" t="str">
        <f t="shared" ca="1" si="648"/>
        <v>181-365d</v>
      </c>
      <c r="Q5933" s="17">
        <f ca="1">IF(P5933="0-90d",0,IF(P5933="91-180d",INDEX(Assumptions!$F$8:$F$12,MATCH(B5933,Assumptions!$A$8:$A$12,0)),IF(P5933="181-365d",INDEX(Assumptions!$G$8:$G$12,MATCH(B5933,Assumptions!$A$8:$A$12,0)),INDEX(Assumptions!$H$8:$H$12,MATCH(B5933,Assumptions!$A$8:$A$12,0)))))</f>
        <v>0.35</v>
      </c>
      <c r="R5933" s="14">
        <f t="shared" ca="1" si="649"/>
        <v>288357.86</v>
      </c>
      <c r="S5933" s="14">
        <f t="shared" si="650"/>
        <v>0</v>
      </c>
      <c r="T5933" s="11" t="s">
        <v>39</v>
      </c>
      <c r="U5933" s="18" t="s">
        <v>36</v>
      </c>
    </row>
    <row r="5934" spans="1:21" ht="15" customHeight="1" x14ac:dyDescent="0.15">
      <c r="A5934" s="10" t="s">
        <v>5982</v>
      </c>
      <c r="B5934" s="11" t="s">
        <v>31</v>
      </c>
      <c r="C5934" s="11" t="s">
        <v>32</v>
      </c>
      <c r="D5934" s="12">
        <v>46208</v>
      </c>
      <c r="E5934" s="11">
        <v>68</v>
      </c>
      <c r="F5934" s="11" t="s">
        <v>33</v>
      </c>
      <c r="G5934" s="13">
        <v>2941.38</v>
      </c>
      <c r="H5934" s="14">
        <f t="shared" si="644"/>
        <v>200013.84</v>
      </c>
      <c r="I5934" s="14">
        <f>IF(F5934="GHS",H5934,H5934*Assumptions!$B$4)</f>
        <v>200013.84</v>
      </c>
      <c r="J5934" s="15" t="str">
        <f>INDEX(Assumptions!$B$8:$B$12,MATCH(B5934,Assumptions!$A$8:$A$12,0))</f>
        <v>Weighted Average</v>
      </c>
      <c r="K5934" s="16">
        <f>G5934/(1-INDEX(Assumptions!$D$8:$D$12,MATCH(B5934,Assumptions!$A$8:$A$12,0)))</f>
        <v>4085.2500000000005</v>
      </c>
      <c r="L5934" s="16">
        <f t="shared" si="645"/>
        <v>88.241399999999999</v>
      </c>
      <c r="M5934" s="16">
        <f t="shared" si="646"/>
        <v>204.26250000000005</v>
      </c>
      <c r="N5934" s="14">
        <f>E5934*(K5934-L5934-M5934)*IF(F5934="GHS",1,Assumptions!$B$4)</f>
        <v>257906.73480000003</v>
      </c>
      <c r="O5934" s="15">
        <f t="shared" ca="1" si="647"/>
        <v>78</v>
      </c>
      <c r="P5934" s="15" t="str">
        <f t="shared" ca="1" si="648"/>
        <v>0-90d</v>
      </c>
      <c r="Q5934" s="17">
        <f ca="1">IF(P5934="0-90d",0,IF(P5934="91-180d",INDEX(Assumptions!$F$8:$F$12,MATCH(B5934,Assumptions!$A$8:$A$12,0)),IF(P5934="181-365d",INDEX(Assumptions!$G$8:$G$12,MATCH(B5934,Assumptions!$A$8:$A$12,0)),INDEX(Assumptions!$H$8:$H$12,MATCH(B5934,Assumptions!$A$8:$A$12,0)))))</f>
        <v>0</v>
      </c>
      <c r="R5934" s="14">
        <f t="shared" ca="1" si="649"/>
        <v>0</v>
      </c>
      <c r="S5934" s="14">
        <f t="shared" ca="1" si="650"/>
        <v>200013.84</v>
      </c>
      <c r="T5934" s="11" t="s">
        <v>25</v>
      </c>
      <c r="U5934" s="18" t="s">
        <v>26</v>
      </c>
    </row>
    <row r="5935" spans="1:21" ht="15" customHeight="1" x14ac:dyDescent="0.15">
      <c r="A5935" s="10" t="s">
        <v>5983</v>
      </c>
      <c r="B5935" s="11" t="s">
        <v>31</v>
      </c>
      <c r="C5935" s="11" t="s">
        <v>76</v>
      </c>
      <c r="D5935" s="12">
        <v>46117</v>
      </c>
      <c r="E5935" s="11">
        <v>3435</v>
      </c>
      <c r="F5935" s="11" t="s">
        <v>33</v>
      </c>
      <c r="G5935" s="13">
        <v>3239.73</v>
      </c>
      <c r="H5935" s="14">
        <f t="shared" si="644"/>
        <v>11128472.550000001</v>
      </c>
      <c r="I5935" s="14">
        <f>IF(F5935="GHS",H5935,H5935*Assumptions!$B$4)</f>
        <v>11128472.550000001</v>
      </c>
      <c r="J5935" s="15" t="str">
        <f>INDEX(Assumptions!$B$8:$B$12,MATCH(B5935,Assumptions!$A$8:$A$12,0))</f>
        <v>Weighted Average</v>
      </c>
      <c r="K5935" s="16">
        <f>G5935/(1-INDEX(Assumptions!$D$8:$D$12,MATCH(B5935,Assumptions!$A$8:$A$12,0)))</f>
        <v>4499.625</v>
      </c>
      <c r="L5935" s="16">
        <f t="shared" si="645"/>
        <v>97.191900000000004</v>
      </c>
      <c r="M5935" s="16">
        <f t="shared" si="646"/>
        <v>224.98125000000002</v>
      </c>
      <c r="N5935" s="14">
        <f>E5935*(K5935-L5935-M5935)*IF(F5935="GHS",1,Assumptions!$B$4)</f>
        <v>14349547.104750002</v>
      </c>
      <c r="O5935" s="15">
        <f t="shared" ca="1" si="647"/>
        <v>169</v>
      </c>
      <c r="P5935" s="15" t="str">
        <f t="shared" ca="1" si="648"/>
        <v>91-180d</v>
      </c>
      <c r="Q5935" s="17">
        <f ca="1">IF(P5935="0-90d",0,IF(P5935="91-180d",INDEX(Assumptions!$F$8:$F$12,MATCH(B5935,Assumptions!$A$8:$A$12,0)),IF(P5935="181-365d",INDEX(Assumptions!$G$8:$G$12,MATCH(B5935,Assumptions!$A$8:$A$12,0)),INDEX(Assumptions!$H$8:$H$12,MATCH(B5935,Assumptions!$A$8:$A$12,0)))))</f>
        <v>0.05</v>
      </c>
      <c r="R5935" s="14">
        <f t="shared" ca="1" si="649"/>
        <v>556423.62750000006</v>
      </c>
      <c r="S5935" s="14">
        <f t="shared" ca="1" si="650"/>
        <v>10572048.922500001</v>
      </c>
      <c r="T5935" s="11" t="s">
        <v>50</v>
      </c>
      <c r="U5935" s="18" t="s">
        <v>26</v>
      </c>
    </row>
    <row r="5936" spans="1:21" ht="15" customHeight="1" x14ac:dyDescent="0.15">
      <c r="A5936" s="10" t="s">
        <v>5984</v>
      </c>
      <c r="B5936" s="11" t="s">
        <v>41</v>
      </c>
      <c r="C5936" s="11" t="s">
        <v>44</v>
      </c>
      <c r="D5936" s="12">
        <v>45794</v>
      </c>
      <c r="E5936" s="11">
        <v>391</v>
      </c>
      <c r="F5936" s="11" t="s">
        <v>33</v>
      </c>
      <c r="G5936" s="13">
        <v>492.84</v>
      </c>
      <c r="H5936" s="14">
        <f t="shared" si="644"/>
        <v>192700.44</v>
      </c>
      <c r="I5936" s="14">
        <f>IF(F5936="GHS",H5936,H5936*Assumptions!$B$4)</f>
        <v>192700.44</v>
      </c>
      <c r="J5936" s="15" t="str">
        <f>INDEX(Assumptions!$B$8:$B$12,MATCH(B5936,Assumptions!$A$8:$A$12,0))</f>
        <v>Weighted Average</v>
      </c>
      <c r="K5936" s="16">
        <f>G5936/(1-INDEX(Assumptions!$D$8:$D$12,MATCH(B5936,Assumptions!$A$8:$A$12,0)))</f>
        <v>758.21538461538455</v>
      </c>
      <c r="L5936" s="16">
        <f t="shared" si="645"/>
        <v>14.785199999999998</v>
      </c>
      <c r="M5936" s="16">
        <f t="shared" si="646"/>
        <v>37.910769230769226</v>
      </c>
      <c r="N5936" s="14">
        <f>E5936*(K5936-L5936-M5936)*IF(F5936="GHS",1,Assumptions!$B$4)</f>
        <v>275858.09141538455</v>
      </c>
      <c r="O5936" s="15">
        <f t="shared" ca="1" si="647"/>
        <v>492</v>
      </c>
      <c r="P5936" s="15" t="str">
        <f t="shared" ca="1" si="648"/>
        <v>365d+</v>
      </c>
      <c r="Q5936" s="17">
        <f ca="1">IF(P5936="0-90d",0,IF(P5936="91-180d",INDEX(Assumptions!$F$8:$F$12,MATCH(B5936,Assumptions!$A$8:$A$12,0)),IF(P5936="181-365d",INDEX(Assumptions!$G$8:$G$12,MATCH(B5936,Assumptions!$A$8:$A$12,0)),INDEX(Assumptions!$H$8:$H$12,MATCH(B5936,Assumptions!$A$8:$A$12,0)))))</f>
        <v>0.8</v>
      </c>
      <c r="R5936" s="14">
        <f t="shared" ca="1" si="649"/>
        <v>154160.35200000001</v>
      </c>
      <c r="S5936" s="14">
        <f t="shared" ca="1" si="650"/>
        <v>38540.087999999989</v>
      </c>
      <c r="T5936" s="11" t="s">
        <v>25</v>
      </c>
      <c r="U5936" s="18" t="s">
        <v>26</v>
      </c>
    </row>
    <row r="5937" spans="1:21" ht="15" customHeight="1" x14ac:dyDescent="0.15">
      <c r="A5937" s="10" t="s">
        <v>5985</v>
      </c>
      <c r="B5937" s="11" t="s">
        <v>31</v>
      </c>
      <c r="C5937" s="11" t="s">
        <v>63</v>
      </c>
      <c r="D5937" s="12">
        <v>46067</v>
      </c>
      <c r="E5937" s="11">
        <v>4621</v>
      </c>
      <c r="F5937" s="11" t="s">
        <v>33</v>
      </c>
      <c r="G5937" s="13">
        <v>1517.44</v>
      </c>
      <c r="H5937" s="14">
        <f t="shared" si="644"/>
        <v>7012090.2400000002</v>
      </c>
      <c r="I5937" s="14">
        <f>IF(F5937="GHS",H5937,H5937*Assumptions!$B$4)</f>
        <v>7012090.2400000002</v>
      </c>
      <c r="J5937" s="15" t="str">
        <f>INDEX(Assumptions!$B$8:$B$12,MATCH(B5937,Assumptions!$A$8:$A$12,0))</f>
        <v>Weighted Average</v>
      </c>
      <c r="K5937" s="16">
        <f>G5937/(1-INDEX(Assumptions!$D$8:$D$12,MATCH(B5937,Assumptions!$A$8:$A$12,0)))</f>
        <v>2107.5555555555557</v>
      </c>
      <c r="L5937" s="16">
        <f t="shared" si="645"/>
        <v>45.523200000000003</v>
      </c>
      <c r="M5937" s="16">
        <f t="shared" si="646"/>
        <v>105.37777777777779</v>
      </c>
      <c r="N5937" s="14">
        <f>E5937*(K5937-L5937-M5937)*IF(F5937="GHS",1,Assumptions!$B$4)</f>
        <v>9041700.8039111122</v>
      </c>
      <c r="O5937" s="15">
        <f t="shared" ca="1" si="647"/>
        <v>219</v>
      </c>
      <c r="P5937" s="15" t="str">
        <f t="shared" ca="1" si="648"/>
        <v>181-365d</v>
      </c>
      <c r="Q5937" s="17">
        <f ca="1">IF(P5937="0-90d",0,IF(P5937="91-180d",INDEX(Assumptions!$F$8:$F$12,MATCH(B5937,Assumptions!$A$8:$A$12,0)),IF(P5937="181-365d",INDEX(Assumptions!$G$8:$G$12,MATCH(B5937,Assumptions!$A$8:$A$12,0)),INDEX(Assumptions!$H$8:$H$12,MATCH(B5937,Assumptions!$A$8:$A$12,0)))))</f>
        <v>0.2</v>
      </c>
      <c r="R5937" s="14">
        <f t="shared" ca="1" si="649"/>
        <v>1402418.0480000002</v>
      </c>
      <c r="S5937" s="14">
        <f t="shared" ca="1" si="650"/>
        <v>5609672.1919999998</v>
      </c>
      <c r="T5937" s="11" t="s">
        <v>25</v>
      </c>
      <c r="U5937" s="18" t="s">
        <v>26</v>
      </c>
    </row>
    <row r="5938" spans="1:21" ht="15" customHeight="1" x14ac:dyDescent="0.15">
      <c r="A5938" s="10" t="s">
        <v>5986</v>
      </c>
      <c r="B5938" s="11" t="s">
        <v>22</v>
      </c>
      <c r="C5938" s="11" t="s">
        <v>81</v>
      </c>
      <c r="D5938" s="12">
        <v>46171</v>
      </c>
      <c r="E5938" s="11">
        <v>3548</v>
      </c>
      <c r="F5938" s="11" t="s">
        <v>24</v>
      </c>
      <c r="G5938" s="13">
        <v>22236.9</v>
      </c>
      <c r="H5938" s="14">
        <f t="shared" si="644"/>
        <v>78896521.200000003</v>
      </c>
      <c r="I5938" s="14">
        <f>IF(F5938="GHS",H5938,H5938*Assumptions!$B$4)</f>
        <v>852082428.96000004</v>
      </c>
      <c r="J5938" s="15" t="str">
        <f>INDEX(Assumptions!$B$8:$B$12,MATCH(B5938,Assumptions!$A$8:$A$12,0))</f>
        <v>FIFO</v>
      </c>
      <c r="K5938" s="16">
        <f>G5938/(1-INDEX(Assumptions!$D$8:$D$12,MATCH(B5938,Assumptions!$A$8:$A$12,0)))</f>
        <v>27118.170731707316</v>
      </c>
      <c r="L5938" s="16">
        <f t="shared" si="645"/>
        <v>667.10699999999997</v>
      </c>
      <c r="M5938" s="16">
        <f t="shared" si="646"/>
        <v>1355.9085365853659</v>
      </c>
      <c r="N5938" s="14">
        <f>E5938*(K5938-L5938-M5938)*IF(F5938="GHS",1,Assumptions!$B$4)</f>
        <v>961606194.8287611</v>
      </c>
      <c r="O5938" s="15">
        <f t="shared" ca="1" si="647"/>
        <v>115</v>
      </c>
      <c r="P5938" s="15" t="str">
        <f t="shared" ca="1" si="648"/>
        <v>91-180d</v>
      </c>
      <c r="Q5938" s="17">
        <f ca="1">IF(P5938="0-90d",0,IF(P5938="91-180d",INDEX(Assumptions!$F$8:$F$12,MATCH(B5938,Assumptions!$A$8:$A$12,0)),IF(P5938="181-365d",INDEX(Assumptions!$G$8:$G$12,MATCH(B5938,Assumptions!$A$8:$A$12,0)),INDEX(Assumptions!$H$8:$H$12,MATCH(B5938,Assumptions!$A$8:$A$12,0)))))</f>
        <v>0.03</v>
      </c>
      <c r="R5938" s="14">
        <f t="shared" ca="1" si="649"/>
        <v>25562472.868799999</v>
      </c>
      <c r="S5938" s="14">
        <f t="shared" ca="1" si="650"/>
        <v>826519956.09119999</v>
      </c>
      <c r="T5938" s="11" t="s">
        <v>25</v>
      </c>
      <c r="U5938" s="18" t="s">
        <v>26</v>
      </c>
    </row>
    <row r="5939" spans="1:21" ht="15" customHeight="1" x14ac:dyDescent="0.15">
      <c r="A5939" s="10" t="s">
        <v>5987</v>
      </c>
      <c r="B5939" s="11" t="s">
        <v>41</v>
      </c>
      <c r="C5939" s="11" t="s">
        <v>115</v>
      </c>
      <c r="D5939" s="12">
        <v>46030</v>
      </c>
      <c r="E5939" s="11">
        <v>1100</v>
      </c>
      <c r="F5939" s="11" t="s">
        <v>33</v>
      </c>
      <c r="G5939" s="13">
        <v>1216.18</v>
      </c>
      <c r="H5939" s="14">
        <f t="shared" si="644"/>
        <v>1337798</v>
      </c>
      <c r="I5939" s="14">
        <f>IF(F5939="GHS",H5939,H5939*Assumptions!$B$4)</f>
        <v>1337798</v>
      </c>
      <c r="J5939" s="15" t="str">
        <f>INDEX(Assumptions!$B$8:$B$12,MATCH(B5939,Assumptions!$A$8:$A$12,0))</f>
        <v>Weighted Average</v>
      </c>
      <c r="K5939" s="16">
        <f>G5939/(1-INDEX(Assumptions!$D$8:$D$12,MATCH(B5939,Assumptions!$A$8:$A$12,0)))</f>
        <v>1871.0461538461539</v>
      </c>
      <c r="L5939" s="16">
        <f t="shared" si="645"/>
        <v>36.485399999999998</v>
      </c>
      <c r="M5939" s="16">
        <f t="shared" si="646"/>
        <v>93.552307692307693</v>
      </c>
      <c r="N5939" s="14">
        <f>E5939*(K5939-L5939-M5939)*IF(F5939="GHS",1,Assumptions!$B$4)</f>
        <v>1915109.2907692306</v>
      </c>
      <c r="O5939" s="15">
        <f t="shared" ca="1" si="647"/>
        <v>256</v>
      </c>
      <c r="P5939" s="15" t="str">
        <f t="shared" ca="1" si="648"/>
        <v>181-365d</v>
      </c>
      <c r="Q5939" s="17">
        <f ca="1">IF(P5939="0-90d",0,IF(P5939="91-180d",INDEX(Assumptions!$F$8:$F$12,MATCH(B5939,Assumptions!$A$8:$A$12,0)),IF(P5939="181-365d",INDEX(Assumptions!$G$8:$G$12,MATCH(B5939,Assumptions!$A$8:$A$12,0)),INDEX(Assumptions!$H$8:$H$12,MATCH(B5939,Assumptions!$A$8:$A$12,0)))))</f>
        <v>0.35</v>
      </c>
      <c r="R5939" s="14">
        <f t="shared" ca="1" si="649"/>
        <v>468229.3</v>
      </c>
      <c r="S5939" s="14">
        <f t="shared" ca="1" si="650"/>
        <v>869568.7</v>
      </c>
      <c r="T5939" s="11" t="s">
        <v>25</v>
      </c>
      <c r="U5939" s="18" t="s">
        <v>26</v>
      </c>
    </row>
    <row r="5940" spans="1:21" ht="15" customHeight="1" x14ac:dyDescent="0.15">
      <c r="A5940" s="10" t="s">
        <v>5988</v>
      </c>
      <c r="B5940" s="11" t="s">
        <v>46</v>
      </c>
      <c r="C5940" s="11" t="s">
        <v>52</v>
      </c>
      <c r="D5940" s="12">
        <v>45780</v>
      </c>
      <c r="E5940" s="11">
        <v>278</v>
      </c>
      <c r="F5940" s="11" t="s">
        <v>33</v>
      </c>
      <c r="G5940" s="13">
        <v>466000.71</v>
      </c>
      <c r="H5940" s="14">
        <f t="shared" si="644"/>
        <v>129548197.38000001</v>
      </c>
      <c r="I5940" s="14">
        <f>IF(F5940="GHS",H5940,H5940*Assumptions!$B$4)</f>
        <v>129548197.38000001</v>
      </c>
      <c r="J5940" s="15" t="str">
        <f>INDEX(Assumptions!$B$8:$B$12,MATCH(B5940,Assumptions!$A$8:$A$12,0))</f>
        <v>Specific Identification</v>
      </c>
      <c r="K5940" s="16">
        <f>G5940/(1-INDEX(Assumptions!$D$8:$D$12,MATCH(B5940,Assumptions!$A$8:$A$12,0)))</f>
        <v>597436.80769230775</v>
      </c>
      <c r="L5940" s="16">
        <f t="shared" si="645"/>
        <v>13980.0213</v>
      </c>
      <c r="M5940" s="16">
        <f t="shared" si="646"/>
        <v>29871.840384615389</v>
      </c>
      <c r="N5940" s="14">
        <f>E5940*(K5940-L5940-M5940)*IF(F5940="GHS",1,Assumptions!$B$4)</f>
        <v>153896614.99013847</v>
      </c>
      <c r="O5940" s="15">
        <f t="shared" ca="1" si="647"/>
        <v>506</v>
      </c>
      <c r="P5940" s="15" t="str">
        <f t="shared" ca="1" si="648"/>
        <v>365d+</v>
      </c>
      <c r="Q5940" s="17">
        <f ca="1">IF(P5940="0-90d",0,IF(P5940="91-180d",INDEX(Assumptions!$F$8:$F$12,MATCH(B5940,Assumptions!$A$8:$A$12,0)),IF(P5940="181-365d",INDEX(Assumptions!$G$8:$G$12,MATCH(B5940,Assumptions!$A$8:$A$12,0)),INDEX(Assumptions!$H$8:$H$12,MATCH(B5940,Assumptions!$A$8:$A$12,0)))))</f>
        <v>0.15</v>
      </c>
      <c r="R5940" s="14">
        <f t="shared" ca="1" si="649"/>
        <v>19432229.607000001</v>
      </c>
      <c r="S5940" s="14">
        <f t="shared" ca="1" si="650"/>
        <v>110115967.773</v>
      </c>
      <c r="T5940" s="11" t="s">
        <v>25</v>
      </c>
      <c r="U5940" s="18" t="s">
        <v>26</v>
      </c>
    </row>
    <row r="5941" spans="1:21" ht="15" customHeight="1" x14ac:dyDescent="0.15">
      <c r="A5941" s="10" t="s">
        <v>5989</v>
      </c>
      <c r="B5941" s="11" t="s">
        <v>41</v>
      </c>
      <c r="C5941" s="11" t="s">
        <v>115</v>
      </c>
      <c r="D5941" s="12">
        <v>45860</v>
      </c>
      <c r="E5941" s="11">
        <v>1971</v>
      </c>
      <c r="F5941" s="11" t="s">
        <v>33</v>
      </c>
      <c r="G5941" s="13">
        <v>189.66</v>
      </c>
      <c r="H5941" s="14">
        <f t="shared" si="644"/>
        <v>373819.86</v>
      </c>
      <c r="I5941" s="14">
        <f>IF(F5941="GHS",H5941,H5941*Assumptions!$B$4)</f>
        <v>373819.86</v>
      </c>
      <c r="J5941" s="15" t="str">
        <f>INDEX(Assumptions!$B$8:$B$12,MATCH(B5941,Assumptions!$A$8:$A$12,0))</f>
        <v>Weighted Average</v>
      </c>
      <c r="K5941" s="16">
        <f>G5941/(1-INDEX(Assumptions!$D$8:$D$12,MATCH(B5941,Assumptions!$A$8:$A$12,0)))</f>
        <v>291.78461538461539</v>
      </c>
      <c r="L5941" s="16">
        <f t="shared" si="645"/>
        <v>5.6898</v>
      </c>
      <c r="M5941" s="16">
        <f t="shared" si="646"/>
        <v>14.58923076923077</v>
      </c>
      <c r="N5941" s="14">
        <f>E5941*(K5941-L5941-M5941)*IF(F5941="GHS",1,Assumptions!$B$4)</f>
        <v>535137.50727692316</v>
      </c>
      <c r="O5941" s="15">
        <f t="shared" ca="1" si="647"/>
        <v>426</v>
      </c>
      <c r="P5941" s="15" t="str">
        <f t="shared" ca="1" si="648"/>
        <v>365d+</v>
      </c>
      <c r="Q5941" s="17">
        <f ca="1">IF(P5941="0-90d",0,IF(P5941="91-180d",INDEX(Assumptions!$F$8:$F$12,MATCH(B5941,Assumptions!$A$8:$A$12,0)),IF(P5941="181-365d",INDEX(Assumptions!$G$8:$G$12,MATCH(B5941,Assumptions!$A$8:$A$12,0)),INDEX(Assumptions!$H$8:$H$12,MATCH(B5941,Assumptions!$A$8:$A$12,0)))))</f>
        <v>0.8</v>
      </c>
      <c r="R5941" s="14">
        <f t="shared" ca="1" si="649"/>
        <v>299055.88799999998</v>
      </c>
      <c r="S5941" s="14">
        <f t="shared" ca="1" si="650"/>
        <v>74763.972000000009</v>
      </c>
      <c r="T5941" s="11" t="s">
        <v>25</v>
      </c>
      <c r="U5941" s="18" t="s">
        <v>26</v>
      </c>
    </row>
    <row r="5942" spans="1:21" ht="15" customHeight="1" x14ac:dyDescent="0.15">
      <c r="A5942" s="10" t="s">
        <v>5990</v>
      </c>
      <c r="B5942" s="11" t="s">
        <v>41</v>
      </c>
      <c r="C5942" s="11" t="s">
        <v>49</v>
      </c>
      <c r="D5942" s="12">
        <v>45835</v>
      </c>
      <c r="E5942" s="11">
        <v>335</v>
      </c>
      <c r="F5942" s="11" t="s">
        <v>33</v>
      </c>
      <c r="G5942" s="13">
        <v>159.66999999999999</v>
      </c>
      <c r="H5942" s="14">
        <f t="shared" si="644"/>
        <v>53489.45</v>
      </c>
      <c r="I5942" s="14">
        <f>IF(F5942="GHS",H5942,H5942*Assumptions!$B$4)</f>
        <v>53489.45</v>
      </c>
      <c r="J5942" s="15" t="str">
        <f>INDEX(Assumptions!$B$8:$B$12,MATCH(B5942,Assumptions!$A$8:$A$12,0))</f>
        <v>Weighted Average</v>
      </c>
      <c r="K5942" s="16">
        <f>G5942/(1-INDEX(Assumptions!$D$8:$D$12,MATCH(B5942,Assumptions!$A$8:$A$12,0)))</f>
        <v>245.64615384615382</v>
      </c>
      <c r="L5942" s="16">
        <f t="shared" si="645"/>
        <v>4.7900999999999998</v>
      </c>
      <c r="M5942" s="16">
        <f t="shared" si="646"/>
        <v>12.282307692307691</v>
      </c>
      <c r="N5942" s="14">
        <f>E5942*(K5942-L5942-M5942)*IF(F5942="GHS",1,Assumptions!$B$4)</f>
        <v>76572.20496153846</v>
      </c>
      <c r="O5942" s="15">
        <f t="shared" ca="1" si="647"/>
        <v>451</v>
      </c>
      <c r="P5942" s="15" t="str">
        <f t="shared" ca="1" si="648"/>
        <v>365d+</v>
      </c>
      <c r="Q5942" s="17">
        <f ca="1">IF(P5942="0-90d",0,IF(P5942="91-180d",INDEX(Assumptions!$F$8:$F$12,MATCH(B5942,Assumptions!$A$8:$A$12,0)),IF(P5942="181-365d",INDEX(Assumptions!$G$8:$G$12,MATCH(B5942,Assumptions!$A$8:$A$12,0)),INDEX(Assumptions!$H$8:$H$12,MATCH(B5942,Assumptions!$A$8:$A$12,0)))))</f>
        <v>0.8</v>
      </c>
      <c r="R5942" s="14">
        <f t="shared" ca="1" si="649"/>
        <v>42791.56</v>
      </c>
      <c r="S5942" s="14">
        <f t="shared" ca="1" si="650"/>
        <v>10697.89</v>
      </c>
      <c r="T5942" s="11" t="s">
        <v>25</v>
      </c>
      <c r="U5942" s="18" t="s">
        <v>36</v>
      </c>
    </row>
    <row r="5943" spans="1:21" ht="15" customHeight="1" x14ac:dyDescent="0.15">
      <c r="A5943" s="10" t="s">
        <v>5991</v>
      </c>
      <c r="B5943" s="11" t="s">
        <v>41</v>
      </c>
      <c r="C5943" s="11" t="s">
        <v>42</v>
      </c>
      <c r="D5943" s="12">
        <v>46216</v>
      </c>
      <c r="E5943" s="11">
        <v>2427</v>
      </c>
      <c r="F5943" s="11" t="s">
        <v>33</v>
      </c>
      <c r="G5943" s="13">
        <v>599.6</v>
      </c>
      <c r="H5943" s="14">
        <f t="shared" si="644"/>
        <v>1455229.2</v>
      </c>
      <c r="I5943" s="14">
        <f>IF(F5943="GHS",H5943,H5943*Assumptions!$B$4)</f>
        <v>1455229.2</v>
      </c>
      <c r="J5943" s="15" t="str">
        <f>INDEX(Assumptions!$B$8:$B$12,MATCH(B5943,Assumptions!$A$8:$A$12,0))</f>
        <v>Weighted Average</v>
      </c>
      <c r="K5943" s="16">
        <f>G5943/(1-INDEX(Assumptions!$D$8:$D$12,MATCH(B5943,Assumptions!$A$8:$A$12,0)))</f>
        <v>922.46153846153845</v>
      </c>
      <c r="L5943" s="16">
        <f t="shared" si="645"/>
        <v>17.988</v>
      </c>
      <c r="M5943" s="16">
        <f t="shared" si="646"/>
        <v>46.123076923076923</v>
      </c>
      <c r="N5943" s="14">
        <f>E5943*(K5943-L5943-M5943)*IF(F5943="GHS",1,Assumptions!$B$4)</f>
        <v>2083216.5701538462</v>
      </c>
      <c r="O5943" s="15">
        <f t="shared" ca="1" si="647"/>
        <v>70</v>
      </c>
      <c r="P5943" s="15" t="str">
        <f t="shared" ca="1" si="648"/>
        <v>0-90d</v>
      </c>
      <c r="Q5943" s="17">
        <f ca="1">IF(P5943="0-90d",0,IF(P5943="91-180d",INDEX(Assumptions!$F$8:$F$12,MATCH(B5943,Assumptions!$A$8:$A$12,0)),IF(P5943="181-365d",INDEX(Assumptions!$G$8:$G$12,MATCH(B5943,Assumptions!$A$8:$A$12,0)),INDEX(Assumptions!$H$8:$H$12,MATCH(B5943,Assumptions!$A$8:$A$12,0)))))</f>
        <v>0</v>
      </c>
      <c r="R5943" s="14">
        <f t="shared" ca="1" si="649"/>
        <v>0</v>
      </c>
      <c r="S5943" s="14">
        <f t="shared" ca="1" si="650"/>
        <v>1455229.2</v>
      </c>
      <c r="T5943" s="11" t="s">
        <v>25</v>
      </c>
      <c r="U5943" s="18" t="s">
        <v>36</v>
      </c>
    </row>
    <row r="5944" spans="1:21" ht="15" customHeight="1" x14ac:dyDescent="0.15">
      <c r="A5944" s="10" t="s">
        <v>5992</v>
      </c>
      <c r="B5944" s="11" t="s">
        <v>31</v>
      </c>
      <c r="C5944" s="11" t="s">
        <v>32</v>
      </c>
      <c r="D5944" s="12">
        <v>46041</v>
      </c>
      <c r="E5944" s="11">
        <v>2203</v>
      </c>
      <c r="F5944" s="11" t="s">
        <v>33</v>
      </c>
      <c r="G5944" s="13">
        <v>1605.72</v>
      </c>
      <c r="H5944" s="14">
        <f t="shared" si="644"/>
        <v>3537401.16</v>
      </c>
      <c r="I5944" s="14">
        <f>IF(F5944="GHS",H5944,H5944*Assumptions!$B$4)</f>
        <v>3537401.16</v>
      </c>
      <c r="J5944" s="15" t="str">
        <f>INDEX(Assumptions!$B$8:$B$12,MATCH(B5944,Assumptions!$A$8:$A$12,0))</f>
        <v>Weighted Average</v>
      </c>
      <c r="K5944" s="16">
        <f>G5944/(1-INDEX(Assumptions!$D$8:$D$12,MATCH(B5944,Assumptions!$A$8:$A$12,0)))</f>
        <v>2230.166666666667</v>
      </c>
      <c r="L5944" s="16">
        <f t="shared" si="645"/>
        <v>48.171599999999998</v>
      </c>
      <c r="M5944" s="16">
        <f t="shared" si="646"/>
        <v>111.50833333333335</v>
      </c>
      <c r="N5944" s="14">
        <f>E5944*(K5944-L5944-M5944)*IF(F5944="GHS",1,Assumptions!$B$4)</f>
        <v>4561282.273533334</v>
      </c>
      <c r="O5944" s="15">
        <f t="shared" ca="1" si="647"/>
        <v>245</v>
      </c>
      <c r="P5944" s="15" t="str">
        <f t="shared" ca="1" si="648"/>
        <v>181-365d</v>
      </c>
      <c r="Q5944" s="17">
        <f ca="1">IF(P5944="0-90d",0,IF(P5944="91-180d",INDEX(Assumptions!$F$8:$F$12,MATCH(B5944,Assumptions!$A$8:$A$12,0)),IF(P5944="181-365d",INDEX(Assumptions!$G$8:$G$12,MATCH(B5944,Assumptions!$A$8:$A$12,0)),INDEX(Assumptions!$H$8:$H$12,MATCH(B5944,Assumptions!$A$8:$A$12,0)))))</f>
        <v>0.2</v>
      </c>
      <c r="R5944" s="14">
        <f t="shared" ca="1" si="649"/>
        <v>707480.23200000008</v>
      </c>
      <c r="S5944" s="14">
        <f t="shared" ca="1" si="650"/>
        <v>2829920.9280000003</v>
      </c>
      <c r="T5944" s="11" t="s">
        <v>25</v>
      </c>
      <c r="U5944" s="18" t="s">
        <v>26</v>
      </c>
    </row>
    <row r="5945" spans="1:21" ht="15" customHeight="1" x14ac:dyDescent="0.15">
      <c r="A5945" s="10" t="s">
        <v>5993</v>
      </c>
      <c r="B5945" s="11" t="s">
        <v>28</v>
      </c>
      <c r="C5945" s="11" t="s">
        <v>35</v>
      </c>
      <c r="D5945" s="12">
        <v>46021</v>
      </c>
      <c r="E5945" s="11">
        <v>1965</v>
      </c>
      <c r="F5945" s="11" t="s">
        <v>24</v>
      </c>
      <c r="G5945" s="13">
        <v>14338.07</v>
      </c>
      <c r="H5945" s="14">
        <f t="shared" si="644"/>
        <v>28174307.550000001</v>
      </c>
      <c r="I5945" s="14">
        <f>IF(F5945="GHS",H5945,H5945*Assumptions!$B$4)</f>
        <v>304282521.54000002</v>
      </c>
      <c r="J5945" s="15" t="str">
        <f>INDEX(Assumptions!$B$8:$B$12,MATCH(B5945,Assumptions!$A$8:$A$12,0))</f>
        <v>Fair Value Less Costs to Sell</v>
      </c>
      <c r="K5945" s="16">
        <f>G5945/(1-INDEX(Assumptions!$D$8:$D$12,MATCH(B5945,Assumptions!$A$8:$A$12,0)))</f>
        <v>16293.261363636364</v>
      </c>
      <c r="L5945" s="16">
        <f t="shared" si="645"/>
        <v>430.14209999999997</v>
      </c>
      <c r="M5945" s="16">
        <f t="shared" si="646"/>
        <v>814.66306818181829</v>
      </c>
      <c r="N5945" s="14">
        <f>E5945*(K5945-L5945-M5945)*IF(F5945="GHS",1,Assumptions!$B$4)</f>
        <v>319358337.3799364</v>
      </c>
      <c r="O5945" s="15">
        <f t="shared" ca="1" si="647"/>
        <v>265</v>
      </c>
      <c r="P5945" s="15" t="str">
        <f t="shared" ca="1" si="648"/>
        <v>181-365d</v>
      </c>
      <c r="Q5945" s="17">
        <f ca="1">IF(P5945="0-90d",0,IF(P5945="91-180d",INDEX(Assumptions!$F$8:$F$12,MATCH(B5945,Assumptions!$A$8:$A$12,0)),IF(P5945="181-365d",INDEX(Assumptions!$G$8:$G$12,MATCH(B5945,Assumptions!$A$8:$A$12,0)),INDEX(Assumptions!$H$8:$H$12,MATCH(B5945,Assumptions!$A$8:$A$12,0)))))</f>
        <v>0.1</v>
      </c>
      <c r="R5945" s="14">
        <f t="shared" ca="1" si="649"/>
        <v>30428252.154000003</v>
      </c>
      <c r="S5945" s="14">
        <f t="shared" ca="1" si="650"/>
        <v>273854269.38600004</v>
      </c>
      <c r="T5945" s="11" t="s">
        <v>25</v>
      </c>
      <c r="U5945" s="18" t="s">
        <v>26</v>
      </c>
    </row>
    <row r="5946" spans="1:21" ht="15" customHeight="1" x14ac:dyDescent="0.15">
      <c r="A5946" s="10" t="s">
        <v>5994</v>
      </c>
      <c r="B5946" s="11" t="s">
        <v>22</v>
      </c>
      <c r="C5946" s="11" t="s">
        <v>61</v>
      </c>
      <c r="D5946" s="12">
        <v>45753</v>
      </c>
      <c r="E5946" s="11">
        <v>2629</v>
      </c>
      <c r="F5946" s="11" t="s">
        <v>24</v>
      </c>
      <c r="G5946" s="13">
        <v>43449.89</v>
      </c>
      <c r="H5946" s="14">
        <f t="shared" si="644"/>
        <v>114229760.81</v>
      </c>
      <c r="I5946" s="14">
        <f>IF(F5946="GHS",H5946,H5946*Assumptions!$B$4)</f>
        <v>1233681416.7480001</v>
      </c>
      <c r="J5946" s="15" t="str">
        <f>INDEX(Assumptions!$B$8:$B$12,MATCH(B5946,Assumptions!$A$8:$A$12,0))</f>
        <v>FIFO</v>
      </c>
      <c r="K5946" s="16">
        <f>G5946/(1-INDEX(Assumptions!$D$8:$D$12,MATCH(B5946,Assumptions!$A$8:$A$12,0)))</f>
        <v>52987.670731707309</v>
      </c>
      <c r="L5946" s="16">
        <f t="shared" si="645"/>
        <v>1303.4966999999999</v>
      </c>
      <c r="M5946" s="16">
        <f t="shared" si="646"/>
        <v>2649.3835365853656</v>
      </c>
      <c r="N5946" s="14">
        <f>E5946*(K5946-L5946-M5946)*IF(F5946="GHS",1,Assumptions!$B$4)</f>
        <v>1392254613.4860964</v>
      </c>
      <c r="O5946" s="15">
        <f t="shared" ca="1" si="647"/>
        <v>533</v>
      </c>
      <c r="P5946" s="15" t="str">
        <f t="shared" ca="1" si="648"/>
        <v>365d+</v>
      </c>
      <c r="Q5946" s="17">
        <f ca="1">IF(P5946="0-90d",0,IF(P5946="91-180d",INDEX(Assumptions!$F$8:$F$12,MATCH(B5946,Assumptions!$A$8:$A$12,0)),IF(P5946="181-365d",INDEX(Assumptions!$G$8:$G$12,MATCH(B5946,Assumptions!$A$8:$A$12,0)),INDEX(Assumptions!$H$8:$H$12,MATCH(B5946,Assumptions!$A$8:$A$12,0)))))</f>
        <v>0.5</v>
      </c>
      <c r="R5946" s="14">
        <f t="shared" ca="1" si="649"/>
        <v>616840708.37400007</v>
      </c>
      <c r="S5946" s="14">
        <f t="shared" ca="1" si="650"/>
        <v>616840708.37400007</v>
      </c>
      <c r="T5946" s="11" t="s">
        <v>50</v>
      </c>
      <c r="U5946" s="18" t="s">
        <v>26</v>
      </c>
    </row>
    <row r="5947" spans="1:21" ht="15" customHeight="1" x14ac:dyDescent="0.15">
      <c r="A5947" s="10" t="s">
        <v>5995</v>
      </c>
      <c r="B5947" s="11" t="s">
        <v>31</v>
      </c>
      <c r="C5947" s="11" t="s">
        <v>76</v>
      </c>
      <c r="D5947" s="12">
        <v>46182</v>
      </c>
      <c r="E5947" s="11">
        <v>876</v>
      </c>
      <c r="F5947" s="11" t="s">
        <v>33</v>
      </c>
      <c r="G5947" s="13">
        <v>2099.59</v>
      </c>
      <c r="H5947" s="14">
        <f t="shared" si="644"/>
        <v>1839240.84</v>
      </c>
      <c r="I5947" s="14">
        <f>IF(F5947="GHS",H5947,H5947*Assumptions!$B$4)</f>
        <v>1839240.84</v>
      </c>
      <c r="J5947" s="15" t="str">
        <f>INDEX(Assumptions!$B$8:$B$12,MATCH(B5947,Assumptions!$A$8:$A$12,0))</f>
        <v>Weighted Average</v>
      </c>
      <c r="K5947" s="16">
        <f>G5947/(1-INDEX(Assumptions!$D$8:$D$12,MATCH(B5947,Assumptions!$A$8:$A$12,0)))</f>
        <v>2916.0972222222226</v>
      </c>
      <c r="L5947" s="16">
        <f t="shared" si="645"/>
        <v>62.987700000000004</v>
      </c>
      <c r="M5947" s="16">
        <f t="shared" si="646"/>
        <v>145.80486111111114</v>
      </c>
      <c r="N5947" s="14">
        <f>E5947*(K5947-L5947-M5947)*IF(F5947="GHS",1,Assumptions!$B$4)</f>
        <v>2371598.8831333336</v>
      </c>
      <c r="O5947" s="15">
        <f t="shared" ca="1" si="647"/>
        <v>104</v>
      </c>
      <c r="P5947" s="15" t="str">
        <f t="shared" ca="1" si="648"/>
        <v>91-180d</v>
      </c>
      <c r="Q5947" s="17">
        <f ca="1">IF(P5947="0-90d",0,IF(P5947="91-180d",INDEX(Assumptions!$F$8:$F$12,MATCH(B5947,Assumptions!$A$8:$A$12,0)),IF(P5947="181-365d",INDEX(Assumptions!$G$8:$G$12,MATCH(B5947,Assumptions!$A$8:$A$12,0)),INDEX(Assumptions!$H$8:$H$12,MATCH(B5947,Assumptions!$A$8:$A$12,0)))))</f>
        <v>0.05</v>
      </c>
      <c r="R5947" s="14">
        <f t="shared" ca="1" si="649"/>
        <v>91962.042000000016</v>
      </c>
      <c r="S5947" s="14">
        <f t="shared" ca="1" si="650"/>
        <v>1747278.798</v>
      </c>
      <c r="T5947" s="11" t="s">
        <v>25</v>
      </c>
      <c r="U5947" s="18" t="s">
        <v>26</v>
      </c>
    </row>
    <row r="5948" spans="1:21" ht="15" customHeight="1" x14ac:dyDescent="0.15">
      <c r="A5948" s="10" t="s">
        <v>5996</v>
      </c>
      <c r="B5948" s="11" t="s">
        <v>41</v>
      </c>
      <c r="C5948" s="11" t="s">
        <v>44</v>
      </c>
      <c r="D5948" s="12">
        <v>45992</v>
      </c>
      <c r="E5948" s="11">
        <v>447</v>
      </c>
      <c r="F5948" s="11" t="s">
        <v>33</v>
      </c>
      <c r="G5948" s="13">
        <v>1359.35</v>
      </c>
      <c r="H5948" s="14">
        <f t="shared" si="644"/>
        <v>607629.44999999995</v>
      </c>
      <c r="I5948" s="14">
        <f>IF(F5948="GHS",H5948,H5948*Assumptions!$B$4)</f>
        <v>607629.44999999995</v>
      </c>
      <c r="J5948" s="15" t="str">
        <f>INDEX(Assumptions!$B$8:$B$12,MATCH(B5948,Assumptions!$A$8:$A$12,0))</f>
        <v>Weighted Average</v>
      </c>
      <c r="K5948" s="16">
        <f>G5948/(1-INDEX(Assumptions!$D$8:$D$12,MATCH(B5948,Assumptions!$A$8:$A$12,0)))</f>
        <v>2091.3076923076919</v>
      </c>
      <c r="L5948" s="16">
        <f t="shared" si="645"/>
        <v>40.780499999999996</v>
      </c>
      <c r="M5948" s="16">
        <f t="shared" si="646"/>
        <v>104.5653846153846</v>
      </c>
      <c r="N5948" s="14">
        <f>E5948*(K5948-L5948-M5948)*IF(F5948="GHS",1,Assumptions!$B$4)</f>
        <v>869844.92803846148</v>
      </c>
      <c r="O5948" s="15">
        <f t="shared" ca="1" si="647"/>
        <v>294</v>
      </c>
      <c r="P5948" s="15" t="str">
        <f t="shared" ca="1" si="648"/>
        <v>181-365d</v>
      </c>
      <c r="Q5948" s="17">
        <f ca="1">IF(P5948="0-90d",0,IF(P5948="91-180d",INDEX(Assumptions!$F$8:$F$12,MATCH(B5948,Assumptions!$A$8:$A$12,0)),IF(P5948="181-365d",INDEX(Assumptions!$G$8:$G$12,MATCH(B5948,Assumptions!$A$8:$A$12,0)),INDEX(Assumptions!$H$8:$H$12,MATCH(B5948,Assumptions!$A$8:$A$12,0)))))</f>
        <v>0.35</v>
      </c>
      <c r="R5948" s="14">
        <f t="shared" ca="1" si="649"/>
        <v>212670.30749999997</v>
      </c>
      <c r="S5948" s="14">
        <f t="shared" ca="1" si="650"/>
        <v>394959.14249999996</v>
      </c>
      <c r="T5948" s="11" t="s">
        <v>25</v>
      </c>
      <c r="U5948" s="18" t="s">
        <v>26</v>
      </c>
    </row>
    <row r="5949" spans="1:21" ht="15" customHeight="1" x14ac:dyDescent="0.15">
      <c r="A5949" s="10" t="s">
        <v>5997</v>
      </c>
      <c r="B5949" s="11" t="s">
        <v>41</v>
      </c>
      <c r="C5949" s="11" t="s">
        <v>49</v>
      </c>
      <c r="D5949" s="12">
        <v>45772</v>
      </c>
      <c r="E5949" s="11">
        <v>2090</v>
      </c>
      <c r="F5949" s="11" t="s">
        <v>33</v>
      </c>
      <c r="G5949" s="13">
        <v>508.88</v>
      </c>
      <c r="H5949" s="14">
        <f t="shared" si="644"/>
        <v>1063559.2</v>
      </c>
      <c r="I5949" s="14">
        <f>IF(F5949="GHS",H5949,H5949*Assumptions!$B$4)</f>
        <v>1063559.2</v>
      </c>
      <c r="J5949" s="15" t="str">
        <f>INDEX(Assumptions!$B$8:$B$12,MATCH(B5949,Assumptions!$A$8:$A$12,0))</f>
        <v>Weighted Average</v>
      </c>
      <c r="K5949" s="16">
        <f>G5949/(1-INDEX(Assumptions!$D$8:$D$12,MATCH(B5949,Assumptions!$A$8:$A$12,0)))</f>
        <v>782.89230769230767</v>
      </c>
      <c r="L5949" s="16">
        <f t="shared" si="645"/>
        <v>15.266399999999999</v>
      </c>
      <c r="M5949" s="16">
        <f t="shared" si="646"/>
        <v>39.144615384615385</v>
      </c>
      <c r="N5949" s="14">
        <f>E5949*(K5949-L5949-M5949)*IF(F5949="GHS",1,Assumptions!$B$4)</f>
        <v>1522525.900923077</v>
      </c>
      <c r="O5949" s="15">
        <f t="shared" ca="1" si="647"/>
        <v>514</v>
      </c>
      <c r="P5949" s="15" t="str">
        <f t="shared" ca="1" si="648"/>
        <v>365d+</v>
      </c>
      <c r="Q5949" s="17">
        <f ca="1">IF(P5949="0-90d",0,IF(P5949="91-180d",INDEX(Assumptions!$F$8:$F$12,MATCH(B5949,Assumptions!$A$8:$A$12,0)),IF(P5949="181-365d",INDEX(Assumptions!$G$8:$G$12,MATCH(B5949,Assumptions!$A$8:$A$12,0)),INDEX(Assumptions!$H$8:$H$12,MATCH(B5949,Assumptions!$A$8:$A$12,0)))))</f>
        <v>0.8</v>
      </c>
      <c r="R5949" s="14">
        <f t="shared" ca="1" si="649"/>
        <v>850847.36</v>
      </c>
      <c r="S5949" s="14">
        <f t="shared" ca="1" si="650"/>
        <v>212711.83999999997</v>
      </c>
      <c r="T5949" s="11" t="s">
        <v>25</v>
      </c>
      <c r="U5949" s="18" t="s">
        <v>36</v>
      </c>
    </row>
    <row r="5950" spans="1:21" ht="15" customHeight="1" x14ac:dyDescent="0.15">
      <c r="A5950" s="10" t="s">
        <v>5998</v>
      </c>
      <c r="B5950" s="11" t="s">
        <v>31</v>
      </c>
      <c r="C5950" s="11" t="s">
        <v>76</v>
      </c>
      <c r="D5950" s="12">
        <v>46221</v>
      </c>
      <c r="E5950" s="11">
        <v>1964</v>
      </c>
      <c r="F5950" s="11" t="s">
        <v>33</v>
      </c>
      <c r="G5950" s="13">
        <v>1162.6500000000001</v>
      </c>
      <c r="H5950" s="14">
        <f t="shared" si="644"/>
        <v>2283444.6</v>
      </c>
      <c r="I5950" s="14">
        <f>IF(F5950="GHS",H5950,H5950*Assumptions!$B$4)</f>
        <v>2283444.6</v>
      </c>
      <c r="J5950" s="15" t="str">
        <f>INDEX(Assumptions!$B$8:$B$12,MATCH(B5950,Assumptions!$A$8:$A$12,0))</f>
        <v>Weighted Average</v>
      </c>
      <c r="K5950" s="16">
        <f>G5950/(1-INDEX(Assumptions!$D$8:$D$12,MATCH(B5950,Assumptions!$A$8:$A$12,0)))</f>
        <v>1614.7916666666667</v>
      </c>
      <c r="L5950" s="16">
        <f t="shared" si="645"/>
        <v>34.8795</v>
      </c>
      <c r="M5950" s="16">
        <f t="shared" si="646"/>
        <v>80.739583333333343</v>
      </c>
      <c r="N5950" s="14">
        <f>E5950*(K5950-L5950-M5950)*IF(F5950="GHS",1,Assumptions!$B$4)</f>
        <v>2944374.953666667</v>
      </c>
      <c r="O5950" s="15">
        <f t="shared" ca="1" si="647"/>
        <v>65</v>
      </c>
      <c r="P5950" s="15" t="str">
        <f t="shared" ca="1" si="648"/>
        <v>0-90d</v>
      </c>
      <c r="Q5950" s="17">
        <f ca="1">IF(P5950="0-90d",0,IF(P5950="91-180d",INDEX(Assumptions!$F$8:$F$12,MATCH(B5950,Assumptions!$A$8:$A$12,0)),IF(P5950="181-365d",INDEX(Assumptions!$G$8:$G$12,MATCH(B5950,Assumptions!$A$8:$A$12,0)),INDEX(Assumptions!$H$8:$H$12,MATCH(B5950,Assumptions!$A$8:$A$12,0)))))</f>
        <v>0</v>
      </c>
      <c r="R5950" s="14">
        <f t="shared" ca="1" si="649"/>
        <v>0</v>
      </c>
      <c r="S5950" s="14">
        <f t="shared" si="650"/>
        <v>0</v>
      </c>
      <c r="T5950" s="11" t="s">
        <v>39</v>
      </c>
      <c r="U5950" s="18" t="s">
        <v>26</v>
      </c>
    </row>
    <row r="5951" spans="1:21" ht="15" customHeight="1" x14ac:dyDescent="0.15">
      <c r="A5951" s="10" t="s">
        <v>5999</v>
      </c>
      <c r="B5951" s="11" t="s">
        <v>31</v>
      </c>
      <c r="C5951" s="11" t="s">
        <v>63</v>
      </c>
      <c r="D5951" s="12">
        <v>45808</v>
      </c>
      <c r="E5951" s="11">
        <v>2991</v>
      </c>
      <c r="F5951" s="11" t="s">
        <v>33</v>
      </c>
      <c r="G5951" s="13">
        <v>3260.94</v>
      </c>
      <c r="H5951" s="14">
        <f t="shared" si="644"/>
        <v>9753471.540000001</v>
      </c>
      <c r="I5951" s="14">
        <f>IF(F5951="GHS",H5951,H5951*Assumptions!$B$4)</f>
        <v>9753471.540000001</v>
      </c>
      <c r="J5951" s="15" t="str">
        <f>INDEX(Assumptions!$B$8:$B$12,MATCH(B5951,Assumptions!$A$8:$A$12,0))</f>
        <v>Weighted Average</v>
      </c>
      <c r="K5951" s="16">
        <f>G5951/(1-INDEX(Assumptions!$D$8:$D$12,MATCH(B5951,Assumptions!$A$8:$A$12,0)))</f>
        <v>4529.0833333333339</v>
      </c>
      <c r="L5951" s="16">
        <f t="shared" si="645"/>
        <v>97.828199999999995</v>
      </c>
      <c r="M5951" s="16">
        <f t="shared" si="646"/>
        <v>226.45416666666671</v>
      </c>
      <c r="N5951" s="14">
        <f>E5951*(K5951-L5951-M5951)*IF(F5951="GHS",1,Assumptions!$B$4)</f>
        <v>12576559.691300003</v>
      </c>
      <c r="O5951" s="15">
        <f t="shared" ca="1" si="647"/>
        <v>478</v>
      </c>
      <c r="P5951" s="15" t="str">
        <f t="shared" ca="1" si="648"/>
        <v>365d+</v>
      </c>
      <c r="Q5951" s="17">
        <f ca="1">IF(P5951="0-90d",0,IF(P5951="91-180d",INDEX(Assumptions!$F$8:$F$12,MATCH(B5951,Assumptions!$A$8:$A$12,0)),IF(P5951="181-365d",INDEX(Assumptions!$G$8:$G$12,MATCH(B5951,Assumptions!$A$8:$A$12,0)),INDEX(Assumptions!$H$8:$H$12,MATCH(B5951,Assumptions!$A$8:$A$12,0)))))</f>
        <v>0.6</v>
      </c>
      <c r="R5951" s="14">
        <f t="shared" ca="1" si="649"/>
        <v>5852082.9240000006</v>
      </c>
      <c r="S5951" s="14">
        <f t="shared" si="650"/>
        <v>0</v>
      </c>
      <c r="T5951" s="11" t="s">
        <v>39</v>
      </c>
      <c r="U5951" s="18" t="s">
        <v>36</v>
      </c>
    </row>
    <row r="5952" spans="1:21" ht="15" customHeight="1" x14ac:dyDescent="0.15">
      <c r="A5952" s="10" t="s">
        <v>6000</v>
      </c>
      <c r="B5952" s="11" t="s">
        <v>31</v>
      </c>
      <c r="C5952" s="11" t="s">
        <v>32</v>
      </c>
      <c r="D5952" s="12">
        <v>46156</v>
      </c>
      <c r="E5952" s="11">
        <v>1301</v>
      </c>
      <c r="F5952" s="11" t="s">
        <v>33</v>
      </c>
      <c r="G5952" s="13">
        <v>2355.14</v>
      </c>
      <c r="H5952" s="14">
        <f t="shared" si="644"/>
        <v>3064037.1399999997</v>
      </c>
      <c r="I5952" s="14">
        <f>IF(F5952="GHS",H5952,H5952*Assumptions!$B$4)</f>
        <v>3064037.1399999997</v>
      </c>
      <c r="J5952" s="15" t="str">
        <f>INDEX(Assumptions!$B$8:$B$12,MATCH(B5952,Assumptions!$A$8:$A$12,0))</f>
        <v>Weighted Average</v>
      </c>
      <c r="K5952" s="16">
        <f>G5952/(1-INDEX(Assumptions!$D$8:$D$12,MATCH(B5952,Assumptions!$A$8:$A$12,0)))</f>
        <v>3271.0277777777778</v>
      </c>
      <c r="L5952" s="16">
        <f t="shared" si="645"/>
        <v>70.654199999999989</v>
      </c>
      <c r="M5952" s="16">
        <f t="shared" si="646"/>
        <v>163.55138888888891</v>
      </c>
      <c r="N5952" s="14">
        <f>E5952*(K5952-L5952-M5952)*IF(F5952="GHS",1,Assumptions!$B$4)</f>
        <v>3950905.6677444442</v>
      </c>
      <c r="O5952" s="15">
        <f t="shared" ca="1" si="647"/>
        <v>130</v>
      </c>
      <c r="P5952" s="15" t="str">
        <f t="shared" ca="1" si="648"/>
        <v>91-180d</v>
      </c>
      <c r="Q5952" s="17">
        <f ca="1">IF(P5952="0-90d",0,IF(P5952="91-180d",INDEX(Assumptions!$F$8:$F$12,MATCH(B5952,Assumptions!$A$8:$A$12,0)),IF(P5952="181-365d",INDEX(Assumptions!$G$8:$G$12,MATCH(B5952,Assumptions!$A$8:$A$12,0)),INDEX(Assumptions!$H$8:$H$12,MATCH(B5952,Assumptions!$A$8:$A$12,0)))))</f>
        <v>0.05</v>
      </c>
      <c r="R5952" s="14">
        <f t="shared" ca="1" si="649"/>
        <v>153201.85699999999</v>
      </c>
      <c r="S5952" s="14">
        <f t="shared" ca="1" si="650"/>
        <v>2910835.2829999998</v>
      </c>
      <c r="T5952" s="11" t="s">
        <v>25</v>
      </c>
      <c r="U5952" s="18" t="s">
        <v>26</v>
      </c>
    </row>
    <row r="5953" spans="1:21" ht="15" customHeight="1" x14ac:dyDescent="0.15">
      <c r="A5953" s="10" t="s">
        <v>6001</v>
      </c>
      <c r="B5953" s="11" t="s">
        <v>31</v>
      </c>
      <c r="C5953" s="11" t="s">
        <v>32</v>
      </c>
      <c r="D5953" s="12">
        <v>45929</v>
      </c>
      <c r="E5953" s="11">
        <v>1722</v>
      </c>
      <c r="F5953" s="11" t="s">
        <v>33</v>
      </c>
      <c r="G5953" s="13">
        <v>3869.13</v>
      </c>
      <c r="H5953" s="14">
        <f t="shared" si="644"/>
        <v>6662641.8600000003</v>
      </c>
      <c r="I5953" s="14">
        <f>IF(F5953="GHS",H5953,H5953*Assumptions!$B$4)</f>
        <v>6662641.8600000003</v>
      </c>
      <c r="J5953" s="15" t="str">
        <f>INDEX(Assumptions!$B$8:$B$12,MATCH(B5953,Assumptions!$A$8:$A$12,0))</f>
        <v>Weighted Average</v>
      </c>
      <c r="K5953" s="16">
        <f>G5953/(1-INDEX(Assumptions!$D$8:$D$12,MATCH(B5953,Assumptions!$A$8:$A$12,0)))</f>
        <v>5373.791666666667</v>
      </c>
      <c r="L5953" s="16">
        <f t="shared" si="645"/>
        <v>116.07389999999999</v>
      </c>
      <c r="M5953" s="16">
        <f t="shared" si="646"/>
        <v>268.68958333333336</v>
      </c>
      <c r="N5953" s="14">
        <f>E5953*(K5953-L5953-M5953)*IF(F5953="GHS",1,Assumptions!$B$4)</f>
        <v>8591106.5317000002</v>
      </c>
      <c r="O5953" s="15">
        <f t="shared" ca="1" si="647"/>
        <v>357</v>
      </c>
      <c r="P5953" s="15" t="str">
        <f t="shared" ca="1" si="648"/>
        <v>181-365d</v>
      </c>
      <c r="Q5953" s="17">
        <f ca="1">IF(P5953="0-90d",0,IF(P5953="91-180d",INDEX(Assumptions!$F$8:$F$12,MATCH(B5953,Assumptions!$A$8:$A$12,0)),IF(P5953="181-365d",INDEX(Assumptions!$G$8:$G$12,MATCH(B5953,Assumptions!$A$8:$A$12,0)),INDEX(Assumptions!$H$8:$H$12,MATCH(B5953,Assumptions!$A$8:$A$12,0)))))</f>
        <v>0.2</v>
      </c>
      <c r="R5953" s="14">
        <f t="shared" ca="1" si="649"/>
        <v>1332528.3720000002</v>
      </c>
      <c r="S5953" s="14">
        <f t="shared" ca="1" si="650"/>
        <v>5330113.4879999999</v>
      </c>
      <c r="T5953" s="11" t="s">
        <v>25</v>
      </c>
      <c r="U5953" s="18" t="s">
        <v>26</v>
      </c>
    </row>
    <row r="5954" spans="1:21" ht="15" customHeight="1" x14ac:dyDescent="0.15">
      <c r="A5954" s="10" t="s">
        <v>6002</v>
      </c>
      <c r="B5954" s="11" t="s">
        <v>31</v>
      </c>
      <c r="C5954" s="11" t="s">
        <v>63</v>
      </c>
      <c r="D5954" s="12">
        <v>45855</v>
      </c>
      <c r="E5954" s="11">
        <v>1504</v>
      </c>
      <c r="F5954" s="11" t="s">
        <v>33</v>
      </c>
      <c r="G5954" s="13">
        <v>2442.6999999999998</v>
      </c>
      <c r="H5954" s="14">
        <f t="shared" ref="H5954:H6017" si="651">E5954*G5954</f>
        <v>3673820.8</v>
      </c>
      <c r="I5954" s="14">
        <f>IF(F5954="GHS",H5954,H5954*Assumptions!$B$4)</f>
        <v>3673820.8</v>
      </c>
      <c r="J5954" s="15" t="str">
        <f>INDEX(Assumptions!$B$8:$B$12,MATCH(B5954,Assumptions!$A$8:$A$12,0))</f>
        <v>Weighted Average</v>
      </c>
      <c r="K5954" s="16">
        <f>G5954/(1-INDEX(Assumptions!$D$8:$D$12,MATCH(B5954,Assumptions!$A$8:$A$12,0)))</f>
        <v>3392.6388888888887</v>
      </c>
      <c r="L5954" s="16">
        <f t="shared" ref="L5954:L6017" si="652">G5954*0.03</f>
        <v>73.280999999999992</v>
      </c>
      <c r="M5954" s="16">
        <f t="shared" ref="M5954:M6017" si="653">K5954*0.05</f>
        <v>169.63194444444446</v>
      </c>
      <c r="N5954" s="14">
        <f>E5954*(K5954-L5954-M5954)*IF(F5954="GHS",1,Assumptions!$B$4)</f>
        <v>4737187.8204444442</v>
      </c>
      <c r="O5954" s="15">
        <f t="shared" ref="O5954:O6017" ca="1" si="654">TODAY()-D5954</f>
        <v>431</v>
      </c>
      <c r="P5954" s="15" t="str">
        <f t="shared" ref="P5954:P6017" ca="1" si="655">IF(O5954&lt;=90,"0-90d",IF(O5954&lt;=180,"91-180d",IF(O5954&lt;=365,"181-365d","365d+")))</f>
        <v>365d+</v>
      </c>
      <c r="Q5954" s="17">
        <f ca="1">IF(P5954="0-90d",0,IF(P5954="91-180d",INDEX(Assumptions!$F$8:$F$12,MATCH(B5954,Assumptions!$A$8:$A$12,0)),IF(P5954="181-365d",INDEX(Assumptions!$G$8:$G$12,MATCH(B5954,Assumptions!$A$8:$A$12,0)),INDEX(Assumptions!$H$8:$H$12,MATCH(B5954,Assumptions!$A$8:$A$12,0)))))</f>
        <v>0.6</v>
      </c>
      <c r="R5954" s="14">
        <f t="shared" ref="R5954:R6017" ca="1" si="656">I5954*Q5954</f>
        <v>2204292.48</v>
      </c>
      <c r="S5954" s="14">
        <f t="shared" ref="S5954:S6017" ca="1" si="657">IF(T5954="Held on Consignment (Not Owned)",0,MIN(I5954-R5954,N5954))</f>
        <v>1469528.3199999998</v>
      </c>
      <c r="T5954" s="11" t="s">
        <v>25</v>
      </c>
      <c r="U5954" s="18" t="s">
        <v>36</v>
      </c>
    </row>
    <row r="5955" spans="1:21" ht="15" customHeight="1" x14ac:dyDescent="0.15">
      <c r="A5955" s="10" t="s">
        <v>6003</v>
      </c>
      <c r="B5955" s="11" t="s">
        <v>31</v>
      </c>
      <c r="C5955" s="11" t="s">
        <v>76</v>
      </c>
      <c r="D5955" s="12">
        <v>46145</v>
      </c>
      <c r="E5955" s="11">
        <v>1756</v>
      </c>
      <c r="F5955" s="11" t="s">
        <v>33</v>
      </c>
      <c r="G5955" s="13">
        <v>1758.08</v>
      </c>
      <c r="H5955" s="14">
        <f t="shared" si="651"/>
        <v>3087188.48</v>
      </c>
      <c r="I5955" s="14">
        <f>IF(F5955="GHS",H5955,H5955*Assumptions!$B$4)</f>
        <v>3087188.48</v>
      </c>
      <c r="J5955" s="15" t="str">
        <f>INDEX(Assumptions!$B$8:$B$12,MATCH(B5955,Assumptions!$A$8:$A$12,0))</f>
        <v>Weighted Average</v>
      </c>
      <c r="K5955" s="16">
        <f>G5955/(1-INDEX(Assumptions!$D$8:$D$12,MATCH(B5955,Assumptions!$A$8:$A$12,0)))</f>
        <v>2441.7777777777778</v>
      </c>
      <c r="L5955" s="16">
        <f t="shared" si="652"/>
        <v>52.742399999999996</v>
      </c>
      <c r="M5955" s="16">
        <f t="shared" si="653"/>
        <v>122.0888888888889</v>
      </c>
      <c r="N5955" s="14">
        <f>E5955*(K5955-L5955-M5955)*IF(F5955="GHS",1,Assumptions!$B$4)</f>
        <v>3980758.0344888889</v>
      </c>
      <c r="O5955" s="15">
        <f t="shared" ca="1" si="654"/>
        <v>141</v>
      </c>
      <c r="P5955" s="15" t="str">
        <f t="shared" ca="1" si="655"/>
        <v>91-180d</v>
      </c>
      <c r="Q5955" s="17">
        <f ca="1">IF(P5955="0-90d",0,IF(P5955="91-180d",INDEX(Assumptions!$F$8:$F$12,MATCH(B5955,Assumptions!$A$8:$A$12,0)),IF(P5955="181-365d",INDEX(Assumptions!$G$8:$G$12,MATCH(B5955,Assumptions!$A$8:$A$12,0)),INDEX(Assumptions!$H$8:$H$12,MATCH(B5955,Assumptions!$A$8:$A$12,0)))))</f>
        <v>0.05</v>
      </c>
      <c r="R5955" s="14">
        <f t="shared" ca="1" si="656"/>
        <v>154359.424</v>
      </c>
      <c r="S5955" s="14">
        <f t="shared" ca="1" si="657"/>
        <v>2932829.0559999999</v>
      </c>
      <c r="T5955" s="11" t="s">
        <v>25</v>
      </c>
      <c r="U5955" s="18" t="s">
        <v>26</v>
      </c>
    </row>
    <row r="5956" spans="1:21" ht="15" customHeight="1" x14ac:dyDescent="0.15">
      <c r="A5956" s="10" t="s">
        <v>6004</v>
      </c>
      <c r="B5956" s="11" t="s">
        <v>46</v>
      </c>
      <c r="C5956" s="11" t="s">
        <v>119</v>
      </c>
      <c r="D5956" s="12">
        <v>46096</v>
      </c>
      <c r="E5956" s="11">
        <v>4223</v>
      </c>
      <c r="F5956" s="11" t="s">
        <v>33</v>
      </c>
      <c r="G5956" s="13">
        <v>371852.93</v>
      </c>
      <c r="H5956" s="14">
        <f t="shared" si="651"/>
        <v>1570334923.3899999</v>
      </c>
      <c r="I5956" s="14">
        <f>IF(F5956="GHS",H5956,H5956*Assumptions!$B$4)</f>
        <v>1570334923.3899999</v>
      </c>
      <c r="J5956" s="15" t="str">
        <f>INDEX(Assumptions!$B$8:$B$12,MATCH(B5956,Assumptions!$A$8:$A$12,0))</f>
        <v>Specific Identification</v>
      </c>
      <c r="K5956" s="16">
        <f>G5956/(1-INDEX(Assumptions!$D$8:$D$12,MATCH(B5956,Assumptions!$A$8:$A$12,0)))</f>
        <v>476734.52564102563</v>
      </c>
      <c r="L5956" s="16">
        <f t="shared" si="652"/>
        <v>11155.587899999999</v>
      </c>
      <c r="M5956" s="16">
        <f t="shared" si="653"/>
        <v>23836.726282051284</v>
      </c>
      <c r="N5956" s="14">
        <f>E5956*(K5956-L5956-M5956)*IF(F5956="GHS",1,Assumptions!$B$4)</f>
        <v>1865477358.9912486</v>
      </c>
      <c r="O5956" s="15">
        <f t="shared" ca="1" si="654"/>
        <v>190</v>
      </c>
      <c r="P5956" s="15" t="str">
        <f t="shared" ca="1" si="655"/>
        <v>181-365d</v>
      </c>
      <c r="Q5956" s="17">
        <f ca="1">IF(P5956="0-90d",0,IF(P5956="91-180d",INDEX(Assumptions!$F$8:$F$12,MATCH(B5956,Assumptions!$A$8:$A$12,0)),IF(P5956="181-365d",INDEX(Assumptions!$G$8:$G$12,MATCH(B5956,Assumptions!$A$8:$A$12,0)),INDEX(Assumptions!$H$8:$H$12,MATCH(B5956,Assumptions!$A$8:$A$12,0)))))</f>
        <v>0.05</v>
      </c>
      <c r="R5956" s="14">
        <f t="shared" ca="1" si="656"/>
        <v>78516746.169499993</v>
      </c>
      <c r="S5956" s="14">
        <f t="shared" ca="1" si="657"/>
        <v>1491818177.2205</v>
      </c>
      <c r="T5956" s="11" t="s">
        <v>25</v>
      </c>
      <c r="U5956" s="18" t="s">
        <v>26</v>
      </c>
    </row>
    <row r="5957" spans="1:21" ht="15" customHeight="1" x14ac:dyDescent="0.15">
      <c r="A5957" s="10" t="s">
        <v>6005</v>
      </c>
      <c r="B5957" s="11" t="s">
        <v>28</v>
      </c>
      <c r="C5957" s="11" t="s">
        <v>29</v>
      </c>
      <c r="D5957" s="12">
        <v>45847</v>
      </c>
      <c r="E5957" s="11">
        <v>657</v>
      </c>
      <c r="F5957" s="11" t="s">
        <v>24</v>
      </c>
      <c r="G5957" s="13">
        <v>2921.96</v>
      </c>
      <c r="H5957" s="14">
        <f t="shared" si="651"/>
        <v>1919727.72</v>
      </c>
      <c r="I5957" s="14">
        <f>IF(F5957="GHS",H5957,H5957*Assumptions!$B$4)</f>
        <v>20733059.376000002</v>
      </c>
      <c r="J5957" s="15" t="str">
        <f>INDEX(Assumptions!$B$8:$B$12,MATCH(B5957,Assumptions!$A$8:$A$12,0))</f>
        <v>Fair Value Less Costs to Sell</v>
      </c>
      <c r="K5957" s="16">
        <f>G5957/(1-INDEX(Assumptions!$D$8:$D$12,MATCH(B5957,Assumptions!$A$8:$A$12,0)))</f>
        <v>3320.409090909091</v>
      </c>
      <c r="L5957" s="16">
        <f t="shared" si="652"/>
        <v>87.658799999999999</v>
      </c>
      <c r="M5957" s="16">
        <f t="shared" si="653"/>
        <v>166.02045454545456</v>
      </c>
      <c r="N5957" s="14">
        <f>E5957*(K5957-L5957-M5957)*IF(F5957="GHS",1,Assumptions!$B$4)</f>
        <v>21760288.226901818</v>
      </c>
      <c r="O5957" s="15">
        <f t="shared" ca="1" si="654"/>
        <v>439</v>
      </c>
      <c r="P5957" s="15" t="str">
        <f t="shared" ca="1" si="655"/>
        <v>365d+</v>
      </c>
      <c r="Q5957" s="17">
        <f ca="1">IF(P5957="0-90d",0,IF(P5957="91-180d",INDEX(Assumptions!$F$8:$F$12,MATCH(B5957,Assumptions!$A$8:$A$12,0)),IF(P5957="181-365d",INDEX(Assumptions!$G$8:$G$12,MATCH(B5957,Assumptions!$A$8:$A$12,0)),INDEX(Assumptions!$H$8:$H$12,MATCH(B5957,Assumptions!$A$8:$A$12,0)))))</f>
        <v>0.4</v>
      </c>
      <c r="R5957" s="14">
        <f t="shared" ca="1" si="656"/>
        <v>8293223.7504000012</v>
      </c>
      <c r="S5957" s="14">
        <f t="shared" ca="1" si="657"/>
        <v>12439835.625600001</v>
      </c>
      <c r="T5957" s="11" t="s">
        <v>25</v>
      </c>
      <c r="U5957" s="18" t="s">
        <v>26</v>
      </c>
    </row>
    <row r="5958" spans="1:21" ht="15" customHeight="1" x14ac:dyDescent="0.15">
      <c r="A5958" s="10" t="s">
        <v>6006</v>
      </c>
      <c r="B5958" s="11" t="s">
        <v>41</v>
      </c>
      <c r="C5958" s="11" t="s">
        <v>42</v>
      </c>
      <c r="D5958" s="12">
        <v>46123</v>
      </c>
      <c r="E5958" s="11">
        <v>4622</v>
      </c>
      <c r="F5958" s="11" t="s">
        <v>33</v>
      </c>
      <c r="G5958" s="13">
        <v>1157.4000000000001</v>
      </c>
      <c r="H5958" s="14">
        <f t="shared" si="651"/>
        <v>5349502.8000000007</v>
      </c>
      <c r="I5958" s="14">
        <f>IF(F5958="GHS",H5958,H5958*Assumptions!$B$4)</f>
        <v>5349502.8000000007</v>
      </c>
      <c r="J5958" s="15" t="str">
        <f>INDEX(Assumptions!$B$8:$B$12,MATCH(B5958,Assumptions!$A$8:$A$12,0))</f>
        <v>Weighted Average</v>
      </c>
      <c r="K5958" s="16">
        <f>G5958/(1-INDEX(Assumptions!$D$8:$D$12,MATCH(B5958,Assumptions!$A$8:$A$12,0)))</f>
        <v>1780.6153846153848</v>
      </c>
      <c r="L5958" s="16">
        <f t="shared" si="652"/>
        <v>34.722000000000001</v>
      </c>
      <c r="M5958" s="16">
        <f t="shared" si="653"/>
        <v>89.030769230769238</v>
      </c>
      <c r="N5958" s="14">
        <f>E5958*(K5958-L5958-M5958)*IF(F5958="GHS",1,Assumptions!$B$4)</f>
        <v>7658019.0083076926</v>
      </c>
      <c r="O5958" s="15">
        <f t="shared" ca="1" si="654"/>
        <v>163</v>
      </c>
      <c r="P5958" s="15" t="str">
        <f t="shared" ca="1" si="655"/>
        <v>91-180d</v>
      </c>
      <c r="Q5958" s="17">
        <f ca="1">IF(P5958="0-90d",0,IF(P5958="91-180d",INDEX(Assumptions!$F$8:$F$12,MATCH(B5958,Assumptions!$A$8:$A$12,0)),IF(P5958="181-365d",INDEX(Assumptions!$G$8:$G$12,MATCH(B5958,Assumptions!$A$8:$A$12,0)),INDEX(Assumptions!$H$8:$H$12,MATCH(B5958,Assumptions!$A$8:$A$12,0)))))</f>
        <v>0.1</v>
      </c>
      <c r="R5958" s="14">
        <f t="shared" ca="1" si="656"/>
        <v>534950.28000000014</v>
      </c>
      <c r="S5958" s="14">
        <f t="shared" ca="1" si="657"/>
        <v>4814552.5200000005</v>
      </c>
      <c r="T5958" s="11" t="s">
        <v>25</v>
      </c>
      <c r="U5958" s="18" t="s">
        <v>26</v>
      </c>
    </row>
    <row r="5959" spans="1:21" ht="15" customHeight="1" x14ac:dyDescent="0.15">
      <c r="A5959" s="10" t="s">
        <v>6007</v>
      </c>
      <c r="B5959" s="11" t="s">
        <v>41</v>
      </c>
      <c r="C5959" s="11" t="s">
        <v>44</v>
      </c>
      <c r="D5959" s="12">
        <v>45900</v>
      </c>
      <c r="E5959" s="11">
        <v>4273</v>
      </c>
      <c r="F5959" s="11" t="s">
        <v>33</v>
      </c>
      <c r="G5959" s="13">
        <v>1073.42</v>
      </c>
      <c r="H5959" s="14">
        <f t="shared" si="651"/>
        <v>4586723.66</v>
      </c>
      <c r="I5959" s="14">
        <f>IF(F5959="GHS",H5959,H5959*Assumptions!$B$4)</f>
        <v>4586723.66</v>
      </c>
      <c r="J5959" s="15" t="str">
        <f>INDEX(Assumptions!$B$8:$B$12,MATCH(B5959,Assumptions!$A$8:$A$12,0))</f>
        <v>Weighted Average</v>
      </c>
      <c r="K5959" s="16">
        <f>G5959/(1-INDEX(Assumptions!$D$8:$D$12,MATCH(B5959,Assumptions!$A$8:$A$12,0)))</f>
        <v>1651.4153846153847</v>
      </c>
      <c r="L5959" s="16">
        <f t="shared" si="652"/>
        <v>32.202600000000004</v>
      </c>
      <c r="M5959" s="16">
        <f t="shared" si="653"/>
        <v>82.570769230769244</v>
      </c>
      <c r="N5959" s="14">
        <f>E5959*(K5959-L5959-M5959)*IF(F5959="GHS",1,Assumptions!$B$4)</f>
        <v>6566071.3317384617</v>
      </c>
      <c r="O5959" s="15">
        <f t="shared" ca="1" si="654"/>
        <v>386</v>
      </c>
      <c r="P5959" s="15" t="str">
        <f t="shared" ca="1" si="655"/>
        <v>365d+</v>
      </c>
      <c r="Q5959" s="17">
        <f ca="1">IF(P5959="0-90d",0,IF(P5959="91-180d",INDEX(Assumptions!$F$8:$F$12,MATCH(B5959,Assumptions!$A$8:$A$12,0)),IF(P5959="181-365d",INDEX(Assumptions!$G$8:$G$12,MATCH(B5959,Assumptions!$A$8:$A$12,0)),INDEX(Assumptions!$H$8:$H$12,MATCH(B5959,Assumptions!$A$8:$A$12,0)))))</f>
        <v>0.8</v>
      </c>
      <c r="R5959" s="14">
        <f t="shared" ca="1" si="656"/>
        <v>3669378.9280000003</v>
      </c>
      <c r="S5959" s="14">
        <f t="shared" ca="1" si="657"/>
        <v>917344.73199999984</v>
      </c>
      <c r="T5959" s="11" t="s">
        <v>25</v>
      </c>
      <c r="U5959" s="18" t="s">
        <v>26</v>
      </c>
    </row>
    <row r="5960" spans="1:21" ht="15" customHeight="1" x14ac:dyDescent="0.15">
      <c r="A5960" s="10" t="s">
        <v>6008</v>
      </c>
      <c r="B5960" s="11" t="s">
        <v>41</v>
      </c>
      <c r="C5960" s="11" t="s">
        <v>42</v>
      </c>
      <c r="D5960" s="12">
        <v>46008</v>
      </c>
      <c r="E5960" s="11">
        <v>1428</v>
      </c>
      <c r="F5960" s="11" t="s">
        <v>33</v>
      </c>
      <c r="G5960" s="13">
        <v>644.54999999999995</v>
      </c>
      <c r="H5960" s="14">
        <f t="shared" si="651"/>
        <v>920417.39999999991</v>
      </c>
      <c r="I5960" s="14">
        <f>IF(F5960="GHS",H5960,H5960*Assumptions!$B$4)</f>
        <v>920417.39999999991</v>
      </c>
      <c r="J5960" s="15" t="str">
        <f>INDEX(Assumptions!$B$8:$B$12,MATCH(B5960,Assumptions!$A$8:$A$12,0))</f>
        <v>Weighted Average</v>
      </c>
      <c r="K5960" s="16">
        <f>G5960/(1-INDEX(Assumptions!$D$8:$D$12,MATCH(B5960,Assumptions!$A$8:$A$12,0)))</f>
        <v>991.61538461538453</v>
      </c>
      <c r="L5960" s="16">
        <f t="shared" si="652"/>
        <v>19.336499999999997</v>
      </c>
      <c r="M5960" s="16">
        <f t="shared" si="653"/>
        <v>49.580769230769228</v>
      </c>
      <c r="N5960" s="14">
        <f>E5960*(K5960-L5960-M5960)*IF(F5960="GHS",1,Assumptions!$B$4)</f>
        <v>1317612.9087692306</v>
      </c>
      <c r="O5960" s="15">
        <f t="shared" ca="1" si="654"/>
        <v>278</v>
      </c>
      <c r="P5960" s="15" t="str">
        <f t="shared" ca="1" si="655"/>
        <v>181-365d</v>
      </c>
      <c r="Q5960" s="17">
        <f ca="1">IF(P5960="0-90d",0,IF(P5960="91-180d",INDEX(Assumptions!$F$8:$F$12,MATCH(B5960,Assumptions!$A$8:$A$12,0)),IF(P5960="181-365d",INDEX(Assumptions!$G$8:$G$12,MATCH(B5960,Assumptions!$A$8:$A$12,0)),INDEX(Assumptions!$H$8:$H$12,MATCH(B5960,Assumptions!$A$8:$A$12,0)))))</f>
        <v>0.35</v>
      </c>
      <c r="R5960" s="14">
        <f t="shared" ca="1" si="656"/>
        <v>322146.08999999997</v>
      </c>
      <c r="S5960" s="14">
        <f t="shared" ca="1" si="657"/>
        <v>598271.30999999994</v>
      </c>
      <c r="T5960" s="11" t="s">
        <v>25</v>
      </c>
      <c r="U5960" s="18" t="s">
        <v>26</v>
      </c>
    </row>
    <row r="5961" spans="1:21" ht="15" customHeight="1" x14ac:dyDescent="0.15">
      <c r="A5961" s="10" t="s">
        <v>6009</v>
      </c>
      <c r="B5961" s="11" t="s">
        <v>46</v>
      </c>
      <c r="C5961" s="11" t="s">
        <v>47</v>
      </c>
      <c r="D5961" s="12">
        <v>45898</v>
      </c>
      <c r="E5961" s="11">
        <v>4692</v>
      </c>
      <c r="F5961" s="11" t="s">
        <v>33</v>
      </c>
      <c r="G5961" s="13">
        <v>310591.87</v>
      </c>
      <c r="H5961" s="14">
        <f t="shared" si="651"/>
        <v>1457297054.04</v>
      </c>
      <c r="I5961" s="14">
        <f>IF(F5961="GHS",H5961,H5961*Assumptions!$B$4)</f>
        <v>1457297054.04</v>
      </c>
      <c r="J5961" s="15" t="str">
        <f>INDEX(Assumptions!$B$8:$B$12,MATCH(B5961,Assumptions!$A$8:$A$12,0))</f>
        <v>Specific Identification</v>
      </c>
      <c r="K5961" s="16">
        <f>G5961/(1-INDEX(Assumptions!$D$8:$D$12,MATCH(B5961,Assumptions!$A$8:$A$12,0)))</f>
        <v>398194.70512820513</v>
      </c>
      <c r="L5961" s="16">
        <f t="shared" si="652"/>
        <v>9317.7560999999987</v>
      </c>
      <c r="M5961" s="16">
        <f t="shared" si="653"/>
        <v>19909.735256410258</v>
      </c>
      <c r="N5961" s="14">
        <f>E5961*(K5961-L5961-M5961)*IF(F5961="GHS",1,Assumptions!$B$4)</f>
        <v>1731194167.0172615</v>
      </c>
      <c r="O5961" s="15">
        <f t="shared" ca="1" si="654"/>
        <v>388</v>
      </c>
      <c r="P5961" s="15" t="str">
        <f t="shared" ca="1" si="655"/>
        <v>365d+</v>
      </c>
      <c r="Q5961" s="17">
        <f ca="1">IF(P5961="0-90d",0,IF(P5961="91-180d",INDEX(Assumptions!$F$8:$F$12,MATCH(B5961,Assumptions!$A$8:$A$12,0)),IF(P5961="181-365d",INDEX(Assumptions!$G$8:$G$12,MATCH(B5961,Assumptions!$A$8:$A$12,0)),INDEX(Assumptions!$H$8:$H$12,MATCH(B5961,Assumptions!$A$8:$A$12,0)))))</f>
        <v>0.15</v>
      </c>
      <c r="R5961" s="14">
        <f t="shared" ca="1" si="656"/>
        <v>218594558.10599998</v>
      </c>
      <c r="S5961" s="14">
        <f t="shared" ca="1" si="657"/>
        <v>1238702495.934</v>
      </c>
      <c r="T5961" s="11" t="s">
        <v>25</v>
      </c>
      <c r="U5961" s="18" t="s">
        <v>26</v>
      </c>
    </row>
    <row r="5962" spans="1:21" ht="15" customHeight="1" x14ac:dyDescent="0.15">
      <c r="A5962" s="10" t="s">
        <v>6010</v>
      </c>
      <c r="B5962" s="11" t="s">
        <v>41</v>
      </c>
      <c r="C5962" s="11" t="s">
        <v>42</v>
      </c>
      <c r="D5962" s="12">
        <v>45902</v>
      </c>
      <c r="E5962" s="11">
        <v>4160</v>
      </c>
      <c r="F5962" s="11" t="s">
        <v>33</v>
      </c>
      <c r="G5962" s="13">
        <v>479.54</v>
      </c>
      <c r="H5962" s="14">
        <f t="shared" si="651"/>
        <v>1994886.4000000001</v>
      </c>
      <c r="I5962" s="14">
        <f>IF(F5962="GHS",H5962,H5962*Assumptions!$B$4)</f>
        <v>1994886.4000000001</v>
      </c>
      <c r="J5962" s="15" t="str">
        <f>INDEX(Assumptions!$B$8:$B$12,MATCH(B5962,Assumptions!$A$8:$A$12,0))</f>
        <v>Weighted Average</v>
      </c>
      <c r="K5962" s="16">
        <f>G5962/(1-INDEX(Assumptions!$D$8:$D$12,MATCH(B5962,Assumptions!$A$8:$A$12,0)))</f>
        <v>737.75384615384621</v>
      </c>
      <c r="L5962" s="16">
        <f t="shared" si="652"/>
        <v>14.386200000000001</v>
      </c>
      <c r="M5962" s="16">
        <f t="shared" si="653"/>
        <v>36.887692307692312</v>
      </c>
      <c r="N5962" s="14">
        <f>E5962*(K5962-L5962-M5962)*IF(F5962="GHS",1,Assumptions!$B$4)</f>
        <v>2855756.608</v>
      </c>
      <c r="O5962" s="15">
        <f t="shared" ca="1" si="654"/>
        <v>384</v>
      </c>
      <c r="P5962" s="15" t="str">
        <f t="shared" ca="1" si="655"/>
        <v>365d+</v>
      </c>
      <c r="Q5962" s="17">
        <f ca="1">IF(P5962="0-90d",0,IF(P5962="91-180d",INDEX(Assumptions!$F$8:$F$12,MATCH(B5962,Assumptions!$A$8:$A$12,0)),IF(P5962="181-365d",INDEX(Assumptions!$G$8:$G$12,MATCH(B5962,Assumptions!$A$8:$A$12,0)),INDEX(Assumptions!$H$8:$H$12,MATCH(B5962,Assumptions!$A$8:$A$12,0)))))</f>
        <v>0.8</v>
      </c>
      <c r="R5962" s="14">
        <f t="shared" ca="1" si="656"/>
        <v>1595909.1200000001</v>
      </c>
      <c r="S5962" s="14">
        <f t="shared" ca="1" si="657"/>
        <v>398977.28000000003</v>
      </c>
      <c r="T5962" s="11" t="s">
        <v>25</v>
      </c>
      <c r="U5962" s="18" t="s">
        <v>26</v>
      </c>
    </row>
    <row r="5963" spans="1:21" ht="15" customHeight="1" x14ac:dyDescent="0.15">
      <c r="A5963" s="10" t="s">
        <v>6011</v>
      </c>
      <c r="B5963" s="11" t="s">
        <v>31</v>
      </c>
      <c r="C5963" s="11" t="s">
        <v>32</v>
      </c>
      <c r="D5963" s="12">
        <v>46147</v>
      </c>
      <c r="E5963" s="11">
        <v>1774</v>
      </c>
      <c r="F5963" s="11" t="s">
        <v>33</v>
      </c>
      <c r="G5963" s="13">
        <v>4124.04</v>
      </c>
      <c r="H5963" s="14">
        <f t="shared" si="651"/>
        <v>7316046.96</v>
      </c>
      <c r="I5963" s="14">
        <f>IF(F5963="GHS",H5963,H5963*Assumptions!$B$4)</f>
        <v>7316046.96</v>
      </c>
      <c r="J5963" s="15" t="str">
        <f>INDEX(Assumptions!$B$8:$B$12,MATCH(B5963,Assumptions!$A$8:$A$12,0))</f>
        <v>Weighted Average</v>
      </c>
      <c r="K5963" s="16">
        <f>G5963/(1-INDEX(Assumptions!$D$8:$D$12,MATCH(B5963,Assumptions!$A$8:$A$12,0)))</f>
        <v>5727.8333333333339</v>
      </c>
      <c r="L5963" s="16">
        <f t="shared" si="652"/>
        <v>123.7212</v>
      </c>
      <c r="M5963" s="16">
        <f t="shared" si="653"/>
        <v>286.39166666666671</v>
      </c>
      <c r="N5963" s="14">
        <f>E5963*(K5963-L5963-M5963)*IF(F5963="GHS",1,Assumptions!$B$4)</f>
        <v>9433636.1078666691</v>
      </c>
      <c r="O5963" s="15">
        <f t="shared" ca="1" si="654"/>
        <v>139</v>
      </c>
      <c r="P5963" s="15" t="str">
        <f t="shared" ca="1" si="655"/>
        <v>91-180d</v>
      </c>
      <c r="Q5963" s="17">
        <f ca="1">IF(P5963="0-90d",0,IF(P5963="91-180d",INDEX(Assumptions!$F$8:$F$12,MATCH(B5963,Assumptions!$A$8:$A$12,0)),IF(P5963="181-365d",INDEX(Assumptions!$G$8:$G$12,MATCH(B5963,Assumptions!$A$8:$A$12,0)),INDEX(Assumptions!$H$8:$H$12,MATCH(B5963,Assumptions!$A$8:$A$12,0)))))</f>
        <v>0.05</v>
      </c>
      <c r="R5963" s="14">
        <f t="shared" ca="1" si="656"/>
        <v>365802.348</v>
      </c>
      <c r="S5963" s="14">
        <f t="shared" ca="1" si="657"/>
        <v>6950244.6119999997</v>
      </c>
      <c r="T5963" s="11" t="s">
        <v>25</v>
      </c>
      <c r="U5963" s="18" t="s">
        <v>26</v>
      </c>
    </row>
    <row r="5964" spans="1:21" ht="15" customHeight="1" x14ac:dyDescent="0.15">
      <c r="A5964" s="10" t="s">
        <v>6012</v>
      </c>
      <c r="B5964" s="11" t="s">
        <v>41</v>
      </c>
      <c r="C5964" s="11" t="s">
        <v>42</v>
      </c>
      <c r="D5964" s="12">
        <v>46077</v>
      </c>
      <c r="E5964" s="11">
        <v>3839</v>
      </c>
      <c r="F5964" s="11" t="s">
        <v>33</v>
      </c>
      <c r="G5964" s="13">
        <v>267.07</v>
      </c>
      <c r="H5964" s="14">
        <f t="shared" si="651"/>
        <v>1025281.73</v>
      </c>
      <c r="I5964" s="14">
        <f>IF(F5964="GHS",H5964,H5964*Assumptions!$B$4)</f>
        <v>1025281.73</v>
      </c>
      <c r="J5964" s="15" t="str">
        <f>INDEX(Assumptions!$B$8:$B$12,MATCH(B5964,Assumptions!$A$8:$A$12,0))</f>
        <v>Weighted Average</v>
      </c>
      <c r="K5964" s="16">
        <f>G5964/(1-INDEX(Assumptions!$D$8:$D$12,MATCH(B5964,Assumptions!$A$8:$A$12,0)))</f>
        <v>410.87692307692305</v>
      </c>
      <c r="L5964" s="16">
        <f t="shared" si="652"/>
        <v>8.0121000000000002</v>
      </c>
      <c r="M5964" s="16">
        <f t="shared" si="653"/>
        <v>20.543846153846154</v>
      </c>
      <c r="N5964" s="14">
        <f>E5964*(K5964-L5964-M5964)*IF(F5964="GHS",1,Assumptions!$B$4)</f>
        <v>1467730.2304076923</v>
      </c>
      <c r="O5964" s="15">
        <f t="shared" ca="1" si="654"/>
        <v>209</v>
      </c>
      <c r="P5964" s="15" t="str">
        <f t="shared" ca="1" si="655"/>
        <v>181-365d</v>
      </c>
      <c r="Q5964" s="17">
        <f ca="1">IF(P5964="0-90d",0,IF(P5964="91-180d",INDEX(Assumptions!$F$8:$F$12,MATCH(B5964,Assumptions!$A$8:$A$12,0)),IF(P5964="181-365d",INDEX(Assumptions!$G$8:$G$12,MATCH(B5964,Assumptions!$A$8:$A$12,0)),INDEX(Assumptions!$H$8:$H$12,MATCH(B5964,Assumptions!$A$8:$A$12,0)))))</f>
        <v>0.35</v>
      </c>
      <c r="R5964" s="14">
        <f t="shared" ca="1" si="656"/>
        <v>358848.60549999995</v>
      </c>
      <c r="S5964" s="14">
        <f t="shared" ca="1" si="657"/>
        <v>666433.12450000003</v>
      </c>
      <c r="T5964" s="11" t="s">
        <v>25</v>
      </c>
      <c r="U5964" s="18" t="s">
        <v>26</v>
      </c>
    </row>
    <row r="5965" spans="1:21" ht="15" customHeight="1" x14ac:dyDescent="0.15">
      <c r="A5965" s="10" t="s">
        <v>6013</v>
      </c>
      <c r="B5965" s="11" t="s">
        <v>46</v>
      </c>
      <c r="C5965" s="11" t="s">
        <v>52</v>
      </c>
      <c r="D5965" s="12">
        <v>46057</v>
      </c>
      <c r="E5965" s="11">
        <v>4563</v>
      </c>
      <c r="F5965" s="11" t="s">
        <v>33</v>
      </c>
      <c r="G5965" s="13">
        <v>570491.26</v>
      </c>
      <c r="H5965" s="14">
        <f t="shared" si="651"/>
        <v>2603151619.3800001</v>
      </c>
      <c r="I5965" s="14">
        <f>IF(F5965="GHS",H5965,H5965*Assumptions!$B$4)</f>
        <v>2603151619.3800001</v>
      </c>
      <c r="J5965" s="15" t="str">
        <f>INDEX(Assumptions!$B$8:$B$12,MATCH(B5965,Assumptions!$A$8:$A$12,0))</f>
        <v>Specific Identification</v>
      </c>
      <c r="K5965" s="16">
        <f>G5965/(1-INDEX(Assumptions!$D$8:$D$12,MATCH(B5965,Assumptions!$A$8:$A$12,0)))</f>
        <v>731399.05128205125</v>
      </c>
      <c r="L5965" s="16">
        <f t="shared" si="652"/>
        <v>17114.737799999999</v>
      </c>
      <c r="M5965" s="16">
        <f t="shared" si="653"/>
        <v>36569.952564102561</v>
      </c>
      <c r="N5965" s="14">
        <f>E5965*(K5965-L5965-M5965)*IF(F5965="GHS",1,Assumptions!$B$4)</f>
        <v>3092410628.8685999</v>
      </c>
      <c r="O5965" s="15">
        <f t="shared" ca="1" si="654"/>
        <v>229</v>
      </c>
      <c r="P5965" s="15" t="str">
        <f t="shared" ca="1" si="655"/>
        <v>181-365d</v>
      </c>
      <c r="Q5965" s="17">
        <f ca="1">IF(P5965="0-90d",0,IF(P5965="91-180d",INDEX(Assumptions!$F$8:$F$12,MATCH(B5965,Assumptions!$A$8:$A$12,0)),IF(P5965="181-365d",INDEX(Assumptions!$G$8:$G$12,MATCH(B5965,Assumptions!$A$8:$A$12,0)),INDEX(Assumptions!$H$8:$H$12,MATCH(B5965,Assumptions!$A$8:$A$12,0)))))</f>
        <v>0.05</v>
      </c>
      <c r="R5965" s="14">
        <f t="shared" ca="1" si="656"/>
        <v>130157580.96900001</v>
      </c>
      <c r="S5965" s="14">
        <f t="shared" ca="1" si="657"/>
        <v>2472994038.4110003</v>
      </c>
      <c r="T5965" s="11" t="s">
        <v>25</v>
      </c>
      <c r="U5965" s="18" t="s">
        <v>36</v>
      </c>
    </row>
    <row r="5966" spans="1:21" ht="15" customHeight="1" x14ac:dyDescent="0.15">
      <c r="A5966" s="10" t="s">
        <v>6014</v>
      </c>
      <c r="B5966" s="11" t="s">
        <v>46</v>
      </c>
      <c r="C5966" s="11" t="s">
        <v>52</v>
      </c>
      <c r="D5966" s="12">
        <v>46034</v>
      </c>
      <c r="E5966" s="11">
        <v>4335</v>
      </c>
      <c r="F5966" s="11" t="s">
        <v>33</v>
      </c>
      <c r="G5966" s="13">
        <v>294154.23</v>
      </c>
      <c r="H5966" s="14">
        <f t="shared" si="651"/>
        <v>1275158587.05</v>
      </c>
      <c r="I5966" s="14">
        <f>IF(F5966="GHS",H5966,H5966*Assumptions!$B$4)</f>
        <v>1275158587.05</v>
      </c>
      <c r="J5966" s="15" t="str">
        <f>INDEX(Assumptions!$B$8:$B$12,MATCH(B5966,Assumptions!$A$8:$A$12,0))</f>
        <v>Specific Identification</v>
      </c>
      <c r="K5966" s="16">
        <f>G5966/(1-INDEX(Assumptions!$D$8:$D$12,MATCH(B5966,Assumptions!$A$8:$A$12,0)))</f>
        <v>377120.80769230763</v>
      </c>
      <c r="L5966" s="16">
        <f t="shared" si="652"/>
        <v>8824.6268999999993</v>
      </c>
      <c r="M5966" s="16">
        <f t="shared" si="653"/>
        <v>18856.040384615382</v>
      </c>
      <c r="N5966" s="14">
        <f>E5966*(K5966-L5966-M5966)*IF(F5966="GHS",1,Assumptions!$B$4)</f>
        <v>1514823008.667346</v>
      </c>
      <c r="O5966" s="15">
        <f t="shared" ca="1" si="654"/>
        <v>252</v>
      </c>
      <c r="P5966" s="15" t="str">
        <f t="shared" ca="1" si="655"/>
        <v>181-365d</v>
      </c>
      <c r="Q5966" s="17">
        <f ca="1">IF(P5966="0-90d",0,IF(P5966="91-180d",INDEX(Assumptions!$F$8:$F$12,MATCH(B5966,Assumptions!$A$8:$A$12,0)),IF(P5966="181-365d",INDEX(Assumptions!$G$8:$G$12,MATCH(B5966,Assumptions!$A$8:$A$12,0)),INDEX(Assumptions!$H$8:$H$12,MATCH(B5966,Assumptions!$A$8:$A$12,0)))))</f>
        <v>0.05</v>
      </c>
      <c r="R5966" s="14">
        <f t="shared" ca="1" si="656"/>
        <v>63757929.352499999</v>
      </c>
      <c r="S5966" s="14">
        <f t="shared" ca="1" si="657"/>
        <v>1211400657.6975</v>
      </c>
      <c r="T5966" s="11" t="s">
        <v>25</v>
      </c>
      <c r="U5966" s="18" t="s">
        <v>36</v>
      </c>
    </row>
    <row r="5967" spans="1:21" ht="15" customHeight="1" x14ac:dyDescent="0.15">
      <c r="A5967" s="10" t="s">
        <v>6015</v>
      </c>
      <c r="B5967" s="11" t="s">
        <v>28</v>
      </c>
      <c r="C5967" s="11" t="s">
        <v>38</v>
      </c>
      <c r="D5967" s="12">
        <v>45946</v>
      </c>
      <c r="E5967" s="11">
        <v>654</v>
      </c>
      <c r="F5967" s="11" t="s">
        <v>24</v>
      </c>
      <c r="G5967" s="13">
        <v>12853.32</v>
      </c>
      <c r="H5967" s="14">
        <f t="shared" si="651"/>
        <v>8406071.2799999993</v>
      </c>
      <c r="I5967" s="14">
        <f>IF(F5967="GHS",H5967,H5967*Assumptions!$B$4)</f>
        <v>90785569.824000001</v>
      </c>
      <c r="J5967" s="15" t="str">
        <f>INDEX(Assumptions!$B$8:$B$12,MATCH(B5967,Assumptions!$A$8:$A$12,0))</f>
        <v>Fair Value Less Costs to Sell</v>
      </c>
      <c r="K5967" s="16">
        <f>G5967/(1-INDEX(Assumptions!$D$8:$D$12,MATCH(B5967,Assumptions!$A$8:$A$12,0)))</f>
        <v>14606.045454545454</v>
      </c>
      <c r="L5967" s="16">
        <f t="shared" si="652"/>
        <v>385.59959999999995</v>
      </c>
      <c r="M5967" s="16">
        <f t="shared" si="653"/>
        <v>730.30227272727279</v>
      </c>
      <c r="N5967" s="14">
        <f>E5967*(K5967-L5967-M5967)*IF(F5967="GHS",1,Assumptions!$B$4)</f>
        <v>95283582.147098199</v>
      </c>
      <c r="O5967" s="15">
        <f t="shared" ca="1" si="654"/>
        <v>340</v>
      </c>
      <c r="P5967" s="15" t="str">
        <f t="shared" ca="1" si="655"/>
        <v>181-365d</v>
      </c>
      <c r="Q5967" s="17">
        <f ca="1">IF(P5967="0-90d",0,IF(P5967="91-180d",INDEX(Assumptions!$F$8:$F$12,MATCH(B5967,Assumptions!$A$8:$A$12,0)),IF(P5967="181-365d",INDEX(Assumptions!$G$8:$G$12,MATCH(B5967,Assumptions!$A$8:$A$12,0)),INDEX(Assumptions!$H$8:$H$12,MATCH(B5967,Assumptions!$A$8:$A$12,0)))))</f>
        <v>0.1</v>
      </c>
      <c r="R5967" s="14">
        <f t="shared" ca="1" si="656"/>
        <v>9078556.9824000001</v>
      </c>
      <c r="S5967" s="14">
        <f t="shared" ca="1" si="657"/>
        <v>81707012.841600001</v>
      </c>
      <c r="T5967" s="11" t="s">
        <v>25</v>
      </c>
      <c r="U5967" s="18" t="s">
        <v>26</v>
      </c>
    </row>
    <row r="5968" spans="1:21" ht="15" customHeight="1" x14ac:dyDescent="0.15">
      <c r="A5968" s="10" t="s">
        <v>6016</v>
      </c>
      <c r="B5968" s="11" t="s">
        <v>28</v>
      </c>
      <c r="C5968" s="11" t="s">
        <v>55</v>
      </c>
      <c r="D5968" s="12">
        <v>45920</v>
      </c>
      <c r="E5968" s="11">
        <v>639</v>
      </c>
      <c r="F5968" s="11" t="s">
        <v>24</v>
      </c>
      <c r="G5968" s="13">
        <v>10491.2</v>
      </c>
      <c r="H5968" s="14">
        <f t="shared" si="651"/>
        <v>6703876.8000000007</v>
      </c>
      <c r="I5968" s="14">
        <f>IF(F5968="GHS",H5968,H5968*Assumptions!$B$4)</f>
        <v>72401869.440000013</v>
      </c>
      <c r="J5968" s="15" t="str">
        <f>INDEX(Assumptions!$B$8:$B$12,MATCH(B5968,Assumptions!$A$8:$A$12,0))</f>
        <v>Fair Value Less Costs to Sell</v>
      </c>
      <c r="K5968" s="16">
        <f>G5968/(1-INDEX(Assumptions!$D$8:$D$12,MATCH(B5968,Assumptions!$A$8:$A$12,0)))</f>
        <v>11921.818181818182</v>
      </c>
      <c r="L5968" s="16">
        <f t="shared" si="652"/>
        <v>314.73599999999999</v>
      </c>
      <c r="M5968" s="16">
        <f t="shared" si="653"/>
        <v>596.09090909090912</v>
      </c>
      <c r="N5968" s="14">
        <f>E5968*(K5968-L5968-M5968)*IF(F5968="GHS",1,Assumptions!$B$4)</f>
        <v>75989052.971345454</v>
      </c>
      <c r="O5968" s="15">
        <f t="shared" ca="1" si="654"/>
        <v>366</v>
      </c>
      <c r="P5968" s="15" t="str">
        <f t="shared" ca="1" si="655"/>
        <v>365d+</v>
      </c>
      <c r="Q5968" s="17">
        <f ca="1">IF(P5968="0-90d",0,IF(P5968="91-180d",INDEX(Assumptions!$F$8:$F$12,MATCH(B5968,Assumptions!$A$8:$A$12,0)),IF(P5968="181-365d",INDEX(Assumptions!$G$8:$G$12,MATCH(B5968,Assumptions!$A$8:$A$12,0)),INDEX(Assumptions!$H$8:$H$12,MATCH(B5968,Assumptions!$A$8:$A$12,0)))))</f>
        <v>0.4</v>
      </c>
      <c r="R5968" s="14">
        <f t="shared" ca="1" si="656"/>
        <v>28960747.776000008</v>
      </c>
      <c r="S5968" s="14">
        <f t="shared" ca="1" si="657"/>
        <v>43441121.664000005</v>
      </c>
      <c r="T5968" s="11" t="s">
        <v>25</v>
      </c>
      <c r="U5968" s="18" t="s">
        <v>26</v>
      </c>
    </row>
    <row r="5969" spans="1:21" ht="15" customHeight="1" x14ac:dyDescent="0.15">
      <c r="A5969" s="10" t="s">
        <v>6017</v>
      </c>
      <c r="B5969" s="11" t="s">
        <v>41</v>
      </c>
      <c r="C5969" s="11" t="s">
        <v>42</v>
      </c>
      <c r="D5969" s="12">
        <v>45849</v>
      </c>
      <c r="E5969" s="11">
        <v>4865</v>
      </c>
      <c r="F5969" s="11" t="s">
        <v>33</v>
      </c>
      <c r="G5969" s="13">
        <v>496.74</v>
      </c>
      <c r="H5969" s="14">
        <f t="shared" si="651"/>
        <v>2416640.1</v>
      </c>
      <c r="I5969" s="14">
        <f>IF(F5969="GHS",H5969,H5969*Assumptions!$B$4)</f>
        <v>2416640.1</v>
      </c>
      <c r="J5969" s="15" t="str">
        <f>INDEX(Assumptions!$B$8:$B$12,MATCH(B5969,Assumptions!$A$8:$A$12,0))</f>
        <v>Weighted Average</v>
      </c>
      <c r="K5969" s="16">
        <f>G5969/(1-INDEX(Assumptions!$D$8:$D$12,MATCH(B5969,Assumptions!$A$8:$A$12,0)))</f>
        <v>764.21538461538455</v>
      </c>
      <c r="L5969" s="16">
        <f t="shared" si="652"/>
        <v>14.902200000000001</v>
      </c>
      <c r="M5969" s="16">
        <f t="shared" si="653"/>
        <v>38.21076923076923</v>
      </c>
      <c r="N5969" s="14">
        <f>E5969*(K5969-L5969-M5969)*IF(F5969="GHS",1,Assumptions!$B$4)</f>
        <v>3459513.2508461536</v>
      </c>
      <c r="O5969" s="15">
        <f t="shared" ca="1" si="654"/>
        <v>437</v>
      </c>
      <c r="P5969" s="15" t="str">
        <f t="shared" ca="1" si="655"/>
        <v>365d+</v>
      </c>
      <c r="Q5969" s="17">
        <f ca="1">IF(P5969="0-90d",0,IF(P5969="91-180d",INDEX(Assumptions!$F$8:$F$12,MATCH(B5969,Assumptions!$A$8:$A$12,0)),IF(P5969="181-365d",INDEX(Assumptions!$G$8:$G$12,MATCH(B5969,Assumptions!$A$8:$A$12,0)),INDEX(Assumptions!$H$8:$H$12,MATCH(B5969,Assumptions!$A$8:$A$12,0)))))</f>
        <v>0.8</v>
      </c>
      <c r="R5969" s="14">
        <f t="shared" ca="1" si="656"/>
        <v>1933312.08</v>
      </c>
      <c r="S5969" s="14">
        <f t="shared" ca="1" si="657"/>
        <v>483328.02</v>
      </c>
      <c r="T5969" s="11" t="s">
        <v>25</v>
      </c>
      <c r="U5969" s="18" t="s">
        <v>26</v>
      </c>
    </row>
    <row r="5970" spans="1:21" ht="15" customHeight="1" x14ac:dyDescent="0.15">
      <c r="A5970" s="10" t="s">
        <v>6018</v>
      </c>
      <c r="B5970" s="11" t="s">
        <v>31</v>
      </c>
      <c r="C5970" s="11" t="s">
        <v>32</v>
      </c>
      <c r="D5970" s="12">
        <v>45946</v>
      </c>
      <c r="E5970" s="11">
        <v>2648</v>
      </c>
      <c r="F5970" s="11" t="s">
        <v>33</v>
      </c>
      <c r="G5970" s="13">
        <v>1550.74</v>
      </c>
      <c r="H5970" s="14">
        <f t="shared" si="651"/>
        <v>4106359.52</v>
      </c>
      <c r="I5970" s="14">
        <f>IF(F5970="GHS",H5970,H5970*Assumptions!$B$4)</f>
        <v>4106359.52</v>
      </c>
      <c r="J5970" s="15" t="str">
        <f>INDEX(Assumptions!$B$8:$B$12,MATCH(B5970,Assumptions!$A$8:$A$12,0))</f>
        <v>Weighted Average</v>
      </c>
      <c r="K5970" s="16">
        <f>G5970/(1-INDEX(Assumptions!$D$8:$D$12,MATCH(B5970,Assumptions!$A$8:$A$12,0)))</f>
        <v>2153.8055555555557</v>
      </c>
      <c r="L5970" s="16">
        <f t="shared" si="652"/>
        <v>46.522199999999998</v>
      </c>
      <c r="M5970" s="16">
        <f t="shared" si="653"/>
        <v>107.69027777777779</v>
      </c>
      <c r="N5970" s="14">
        <f>E5970*(K5970-L5970-M5970)*IF(F5970="GHS",1,Assumptions!$B$4)</f>
        <v>5294922.4699555561</v>
      </c>
      <c r="O5970" s="15">
        <f t="shared" ca="1" si="654"/>
        <v>340</v>
      </c>
      <c r="P5970" s="15" t="str">
        <f t="shared" ca="1" si="655"/>
        <v>181-365d</v>
      </c>
      <c r="Q5970" s="17">
        <f ca="1">IF(P5970="0-90d",0,IF(P5970="91-180d",INDEX(Assumptions!$F$8:$F$12,MATCH(B5970,Assumptions!$A$8:$A$12,0)),IF(P5970="181-365d",INDEX(Assumptions!$G$8:$G$12,MATCH(B5970,Assumptions!$A$8:$A$12,0)),INDEX(Assumptions!$H$8:$H$12,MATCH(B5970,Assumptions!$A$8:$A$12,0)))))</f>
        <v>0.2</v>
      </c>
      <c r="R5970" s="14">
        <f t="shared" ca="1" si="656"/>
        <v>821271.9040000001</v>
      </c>
      <c r="S5970" s="14">
        <f t="shared" ca="1" si="657"/>
        <v>3285087.6159999999</v>
      </c>
      <c r="T5970" s="11" t="s">
        <v>25</v>
      </c>
      <c r="U5970" s="18" t="s">
        <v>26</v>
      </c>
    </row>
    <row r="5971" spans="1:21" ht="15" customHeight="1" x14ac:dyDescent="0.15">
      <c r="A5971" s="10" t="s">
        <v>6019</v>
      </c>
      <c r="B5971" s="11" t="s">
        <v>31</v>
      </c>
      <c r="C5971" s="11" t="s">
        <v>63</v>
      </c>
      <c r="D5971" s="12">
        <v>45812</v>
      </c>
      <c r="E5971" s="11">
        <v>2153</v>
      </c>
      <c r="F5971" s="11" t="s">
        <v>33</v>
      </c>
      <c r="G5971" s="13">
        <v>2734.21</v>
      </c>
      <c r="H5971" s="14">
        <f t="shared" si="651"/>
        <v>5886754.1299999999</v>
      </c>
      <c r="I5971" s="14">
        <f>IF(F5971="GHS",H5971,H5971*Assumptions!$B$4)</f>
        <v>5886754.1299999999</v>
      </c>
      <c r="J5971" s="15" t="str">
        <f>INDEX(Assumptions!$B$8:$B$12,MATCH(B5971,Assumptions!$A$8:$A$12,0))</f>
        <v>Weighted Average</v>
      </c>
      <c r="K5971" s="16">
        <f>G5971/(1-INDEX(Assumptions!$D$8:$D$12,MATCH(B5971,Assumptions!$A$8:$A$12,0)))</f>
        <v>3797.5138888888891</v>
      </c>
      <c r="L5971" s="16">
        <f t="shared" si="652"/>
        <v>82.026299999999992</v>
      </c>
      <c r="M5971" s="16">
        <f t="shared" si="653"/>
        <v>189.87569444444446</v>
      </c>
      <c r="N5971" s="14">
        <f>E5971*(K5971-L5971-M5971)*IF(F5971="GHS",1,Assumptions!$B$4)</f>
        <v>7590642.4087388897</v>
      </c>
      <c r="O5971" s="15">
        <f t="shared" ca="1" si="654"/>
        <v>474</v>
      </c>
      <c r="P5971" s="15" t="str">
        <f t="shared" ca="1" si="655"/>
        <v>365d+</v>
      </c>
      <c r="Q5971" s="17">
        <f ca="1">IF(P5971="0-90d",0,IF(P5971="91-180d",INDEX(Assumptions!$F$8:$F$12,MATCH(B5971,Assumptions!$A$8:$A$12,0)),IF(P5971="181-365d",INDEX(Assumptions!$G$8:$G$12,MATCH(B5971,Assumptions!$A$8:$A$12,0)),INDEX(Assumptions!$H$8:$H$12,MATCH(B5971,Assumptions!$A$8:$A$12,0)))))</f>
        <v>0.6</v>
      </c>
      <c r="R5971" s="14">
        <f t="shared" ca="1" si="656"/>
        <v>3532052.4779999997</v>
      </c>
      <c r="S5971" s="14">
        <f t="shared" ca="1" si="657"/>
        <v>2354701.6520000002</v>
      </c>
      <c r="T5971" s="11" t="s">
        <v>25</v>
      </c>
      <c r="U5971" s="18" t="s">
        <v>36</v>
      </c>
    </row>
    <row r="5972" spans="1:21" ht="15" customHeight="1" x14ac:dyDescent="0.15">
      <c r="A5972" s="10" t="s">
        <v>6020</v>
      </c>
      <c r="B5972" s="11" t="s">
        <v>41</v>
      </c>
      <c r="C5972" s="11" t="s">
        <v>49</v>
      </c>
      <c r="D5972" s="12">
        <v>45921</v>
      </c>
      <c r="E5972" s="11">
        <v>1442</v>
      </c>
      <c r="F5972" s="11" t="s">
        <v>33</v>
      </c>
      <c r="G5972" s="13">
        <v>471.87</v>
      </c>
      <c r="H5972" s="14">
        <f t="shared" si="651"/>
        <v>680436.54</v>
      </c>
      <c r="I5972" s="14">
        <f>IF(F5972="GHS",H5972,H5972*Assumptions!$B$4)</f>
        <v>680436.54</v>
      </c>
      <c r="J5972" s="15" t="str">
        <f>INDEX(Assumptions!$B$8:$B$12,MATCH(B5972,Assumptions!$A$8:$A$12,0))</f>
        <v>Weighted Average</v>
      </c>
      <c r="K5972" s="16">
        <f>G5972/(1-INDEX(Assumptions!$D$8:$D$12,MATCH(B5972,Assumptions!$A$8:$A$12,0)))</f>
        <v>725.95384615384614</v>
      </c>
      <c r="L5972" s="16">
        <f t="shared" si="652"/>
        <v>14.1561</v>
      </c>
      <c r="M5972" s="16">
        <f t="shared" si="653"/>
        <v>36.297692307692309</v>
      </c>
      <c r="N5972" s="14">
        <f>E5972*(K5972-L5972-M5972)*IF(F5972="GHS",1,Assumptions!$B$4)</f>
        <v>974071.07764615386</v>
      </c>
      <c r="O5972" s="15">
        <f t="shared" ca="1" si="654"/>
        <v>365</v>
      </c>
      <c r="P5972" s="15" t="str">
        <f t="shared" ca="1" si="655"/>
        <v>181-365d</v>
      </c>
      <c r="Q5972" s="17">
        <f ca="1">IF(P5972="0-90d",0,IF(P5972="91-180d",INDEX(Assumptions!$F$8:$F$12,MATCH(B5972,Assumptions!$A$8:$A$12,0)),IF(P5972="181-365d",INDEX(Assumptions!$G$8:$G$12,MATCH(B5972,Assumptions!$A$8:$A$12,0)),INDEX(Assumptions!$H$8:$H$12,MATCH(B5972,Assumptions!$A$8:$A$12,0)))))</f>
        <v>0.35</v>
      </c>
      <c r="R5972" s="14">
        <f t="shared" ca="1" si="656"/>
        <v>238152.78899999999</v>
      </c>
      <c r="S5972" s="14">
        <f t="shared" ca="1" si="657"/>
        <v>442283.75100000005</v>
      </c>
      <c r="T5972" s="11" t="s">
        <v>25</v>
      </c>
      <c r="U5972" s="18" t="s">
        <v>26</v>
      </c>
    </row>
    <row r="5973" spans="1:21" ht="15" customHeight="1" x14ac:dyDescent="0.15">
      <c r="A5973" s="10" t="s">
        <v>6021</v>
      </c>
      <c r="B5973" s="11" t="s">
        <v>31</v>
      </c>
      <c r="C5973" s="11" t="s">
        <v>63</v>
      </c>
      <c r="D5973" s="12">
        <v>45896</v>
      </c>
      <c r="E5973" s="11">
        <v>2601</v>
      </c>
      <c r="F5973" s="11" t="s">
        <v>33</v>
      </c>
      <c r="G5973" s="13">
        <v>862.47</v>
      </c>
      <c r="H5973" s="14">
        <f t="shared" si="651"/>
        <v>2243284.4700000002</v>
      </c>
      <c r="I5973" s="14">
        <f>IF(F5973="GHS",H5973,H5973*Assumptions!$B$4)</f>
        <v>2243284.4700000002</v>
      </c>
      <c r="J5973" s="15" t="str">
        <f>INDEX(Assumptions!$B$8:$B$12,MATCH(B5973,Assumptions!$A$8:$A$12,0))</f>
        <v>Weighted Average</v>
      </c>
      <c r="K5973" s="16">
        <f>G5973/(1-INDEX(Assumptions!$D$8:$D$12,MATCH(B5973,Assumptions!$A$8:$A$12,0)))</f>
        <v>1197.875</v>
      </c>
      <c r="L5973" s="16">
        <f t="shared" si="652"/>
        <v>25.874099999999999</v>
      </c>
      <c r="M5973" s="16">
        <f t="shared" si="653"/>
        <v>59.893750000000004</v>
      </c>
      <c r="N5973" s="14">
        <f>E5973*(K5973-L5973-M5973)*IF(F5973="GHS",1,Assumptions!$B$4)</f>
        <v>2892590.6971499999</v>
      </c>
      <c r="O5973" s="15">
        <f t="shared" ca="1" si="654"/>
        <v>390</v>
      </c>
      <c r="P5973" s="15" t="str">
        <f t="shared" ca="1" si="655"/>
        <v>365d+</v>
      </c>
      <c r="Q5973" s="17">
        <f ca="1">IF(P5973="0-90d",0,IF(P5973="91-180d",INDEX(Assumptions!$F$8:$F$12,MATCH(B5973,Assumptions!$A$8:$A$12,0)),IF(P5973="181-365d",INDEX(Assumptions!$G$8:$G$12,MATCH(B5973,Assumptions!$A$8:$A$12,0)),INDEX(Assumptions!$H$8:$H$12,MATCH(B5973,Assumptions!$A$8:$A$12,0)))))</f>
        <v>0.6</v>
      </c>
      <c r="R5973" s="14">
        <f t="shared" ca="1" si="656"/>
        <v>1345970.682</v>
      </c>
      <c r="S5973" s="14">
        <f t="shared" ca="1" si="657"/>
        <v>897313.78800000018</v>
      </c>
      <c r="T5973" s="11" t="s">
        <v>25</v>
      </c>
      <c r="U5973" s="18" t="s">
        <v>26</v>
      </c>
    </row>
    <row r="5974" spans="1:21" ht="15" customHeight="1" x14ac:dyDescent="0.15">
      <c r="A5974" s="10" t="s">
        <v>6022</v>
      </c>
      <c r="B5974" s="11" t="s">
        <v>31</v>
      </c>
      <c r="C5974" s="11" t="s">
        <v>63</v>
      </c>
      <c r="D5974" s="12">
        <v>45989</v>
      </c>
      <c r="E5974" s="11">
        <v>882</v>
      </c>
      <c r="F5974" s="11" t="s">
        <v>33</v>
      </c>
      <c r="G5974" s="13">
        <v>2845.4</v>
      </c>
      <c r="H5974" s="14">
        <f t="shared" si="651"/>
        <v>2509642.8000000003</v>
      </c>
      <c r="I5974" s="14">
        <f>IF(F5974="GHS",H5974,H5974*Assumptions!$B$4)</f>
        <v>2509642.8000000003</v>
      </c>
      <c r="J5974" s="15" t="str">
        <f>INDEX(Assumptions!$B$8:$B$12,MATCH(B5974,Assumptions!$A$8:$A$12,0))</f>
        <v>Weighted Average</v>
      </c>
      <c r="K5974" s="16">
        <f>G5974/(1-INDEX(Assumptions!$D$8:$D$12,MATCH(B5974,Assumptions!$A$8:$A$12,0)))</f>
        <v>3951.9444444444448</v>
      </c>
      <c r="L5974" s="16">
        <f t="shared" si="652"/>
        <v>85.361999999999995</v>
      </c>
      <c r="M5974" s="16">
        <f t="shared" si="653"/>
        <v>197.59722222222226</v>
      </c>
      <c r="N5974" s="14">
        <f>E5974*(K5974-L5974-M5974)*IF(F5974="GHS",1,Assumptions!$B$4)</f>
        <v>3236044.9660000005</v>
      </c>
      <c r="O5974" s="15">
        <f t="shared" ca="1" si="654"/>
        <v>297</v>
      </c>
      <c r="P5974" s="15" t="str">
        <f t="shared" ca="1" si="655"/>
        <v>181-365d</v>
      </c>
      <c r="Q5974" s="17">
        <f ca="1">IF(P5974="0-90d",0,IF(P5974="91-180d",INDEX(Assumptions!$F$8:$F$12,MATCH(B5974,Assumptions!$A$8:$A$12,0)),IF(P5974="181-365d",INDEX(Assumptions!$G$8:$G$12,MATCH(B5974,Assumptions!$A$8:$A$12,0)),INDEX(Assumptions!$H$8:$H$12,MATCH(B5974,Assumptions!$A$8:$A$12,0)))))</f>
        <v>0.2</v>
      </c>
      <c r="R5974" s="14">
        <f t="shared" ca="1" si="656"/>
        <v>501928.56000000006</v>
      </c>
      <c r="S5974" s="14">
        <f t="shared" ca="1" si="657"/>
        <v>2007714.2400000002</v>
      </c>
      <c r="T5974" s="11" t="s">
        <v>25</v>
      </c>
      <c r="U5974" s="18" t="s">
        <v>26</v>
      </c>
    </row>
    <row r="5975" spans="1:21" ht="15" customHeight="1" x14ac:dyDescent="0.15">
      <c r="A5975" s="10" t="s">
        <v>6023</v>
      </c>
      <c r="B5975" s="11" t="s">
        <v>41</v>
      </c>
      <c r="C5975" s="11" t="s">
        <v>42</v>
      </c>
      <c r="D5975" s="12">
        <v>45751</v>
      </c>
      <c r="E5975" s="11">
        <v>4578</v>
      </c>
      <c r="F5975" s="11" t="s">
        <v>33</v>
      </c>
      <c r="G5975" s="13">
        <v>147.52000000000001</v>
      </c>
      <c r="H5975" s="14">
        <f t="shared" si="651"/>
        <v>675346.56</v>
      </c>
      <c r="I5975" s="14">
        <f>IF(F5975="GHS",H5975,H5975*Assumptions!$B$4)</f>
        <v>675346.56</v>
      </c>
      <c r="J5975" s="15" t="str">
        <f>INDEX(Assumptions!$B$8:$B$12,MATCH(B5975,Assumptions!$A$8:$A$12,0))</f>
        <v>Weighted Average</v>
      </c>
      <c r="K5975" s="16">
        <f>G5975/(1-INDEX(Assumptions!$D$8:$D$12,MATCH(B5975,Assumptions!$A$8:$A$12,0)))</f>
        <v>226.95384615384617</v>
      </c>
      <c r="L5975" s="16">
        <f t="shared" si="652"/>
        <v>4.4256000000000002</v>
      </c>
      <c r="M5975" s="16">
        <f t="shared" si="653"/>
        <v>11.347692307692309</v>
      </c>
      <c r="N5975" s="14">
        <f>E5975*(K5975-L5975-M5975)*IF(F5975="GHS",1,Assumptions!$B$4)</f>
        <v>966784.57550769241</v>
      </c>
      <c r="O5975" s="15">
        <f t="shared" ca="1" si="654"/>
        <v>535</v>
      </c>
      <c r="P5975" s="15" t="str">
        <f t="shared" ca="1" si="655"/>
        <v>365d+</v>
      </c>
      <c r="Q5975" s="17">
        <f ca="1">IF(P5975="0-90d",0,IF(P5975="91-180d",INDEX(Assumptions!$F$8:$F$12,MATCH(B5975,Assumptions!$A$8:$A$12,0)),IF(P5975="181-365d",INDEX(Assumptions!$G$8:$G$12,MATCH(B5975,Assumptions!$A$8:$A$12,0)),INDEX(Assumptions!$H$8:$H$12,MATCH(B5975,Assumptions!$A$8:$A$12,0)))))</f>
        <v>0.8</v>
      </c>
      <c r="R5975" s="14">
        <f t="shared" ca="1" si="656"/>
        <v>540277.24800000002</v>
      </c>
      <c r="S5975" s="14">
        <f t="shared" ca="1" si="657"/>
        <v>135069.31200000003</v>
      </c>
      <c r="T5975" s="11" t="s">
        <v>25</v>
      </c>
      <c r="U5975" s="18" t="s">
        <v>26</v>
      </c>
    </row>
    <row r="5976" spans="1:21" ht="15" customHeight="1" x14ac:dyDescent="0.15">
      <c r="A5976" s="10" t="s">
        <v>6024</v>
      </c>
      <c r="B5976" s="11" t="s">
        <v>28</v>
      </c>
      <c r="C5976" s="11" t="s">
        <v>29</v>
      </c>
      <c r="D5976" s="12">
        <v>45992</v>
      </c>
      <c r="E5976" s="11">
        <v>2899</v>
      </c>
      <c r="F5976" s="11" t="s">
        <v>24</v>
      </c>
      <c r="G5976" s="13">
        <v>9108.9699999999993</v>
      </c>
      <c r="H5976" s="14">
        <f t="shared" si="651"/>
        <v>26406904.029999997</v>
      </c>
      <c r="I5976" s="14">
        <f>IF(F5976="GHS",H5976,H5976*Assumptions!$B$4)</f>
        <v>285194563.52399999</v>
      </c>
      <c r="J5976" s="15" t="str">
        <f>INDEX(Assumptions!$B$8:$B$12,MATCH(B5976,Assumptions!$A$8:$A$12,0))</f>
        <v>Fair Value Less Costs to Sell</v>
      </c>
      <c r="K5976" s="16">
        <f>G5976/(1-INDEX(Assumptions!$D$8:$D$12,MATCH(B5976,Assumptions!$A$8:$A$12,0)))</f>
        <v>10351.102272727272</v>
      </c>
      <c r="L5976" s="16">
        <f t="shared" si="652"/>
        <v>273.26909999999998</v>
      </c>
      <c r="M5976" s="16">
        <f t="shared" si="653"/>
        <v>517.55511363636367</v>
      </c>
      <c r="N5976" s="14">
        <f>E5976*(K5976-L5976-M5976)*IF(F5976="GHS",1,Assumptions!$B$4)</f>
        <v>299324657.80768913</v>
      </c>
      <c r="O5976" s="15">
        <f t="shared" ca="1" si="654"/>
        <v>294</v>
      </c>
      <c r="P5976" s="15" t="str">
        <f t="shared" ca="1" si="655"/>
        <v>181-365d</v>
      </c>
      <c r="Q5976" s="17">
        <f ca="1">IF(P5976="0-90d",0,IF(P5976="91-180d",INDEX(Assumptions!$F$8:$F$12,MATCH(B5976,Assumptions!$A$8:$A$12,0)),IF(P5976="181-365d",INDEX(Assumptions!$G$8:$G$12,MATCH(B5976,Assumptions!$A$8:$A$12,0)),INDEX(Assumptions!$H$8:$H$12,MATCH(B5976,Assumptions!$A$8:$A$12,0)))))</f>
        <v>0.1</v>
      </c>
      <c r="R5976" s="14">
        <f t="shared" ca="1" si="656"/>
        <v>28519456.352400001</v>
      </c>
      <c r="S5976" s="14">
        <f t="shared" ca="1" si="657"/>
        <v>256675107.17159998</v>
      </c>
      <c r="T5976" s="11" t="s">
        <v>25</v>
      </c>
      <c r="U5976" s="18" t="s">
        <v>26</v>
      </c>
    </row>
    <row r="5977" spans="1:21" ht="15" customHeight="1" x14ac:dyDescent="0.15">
      <c r="A5977" s="10" t="s">
        <v>6025</v>
      </c>
      <c r="B5977" s="11" t="s">
        <v>46</v>
      </c>
      <c r="C5977" s="11" t="s">
        <v>47</v>
      </c>
      <c r="D5977" s="12">
        <v>45966</v>
      </c>
      <c r="E5977" s="11">
        <v>396</v>
      </c>
      <c r="F5977" s="11" t="s">
        <v>33</v>
      </c>
      <c r="G5977" s="13">
        <v>507137.76</v>
      </c>
      <c r="H5977" s="14">
        <f t="shared" si="651"/>
        <v>200826552.96000001</v>
      </c>
      <c r="I5977" s="14">
        <f>IF(F5977="GHS",H5977,H5977*Assumptions!$B$4)</f>
        <v>200826552.96000001</v>
      </c>
      <c r="J5977" s="15" t="str">
        <f>INDEX(Assumptions!$B$8:$B$12,MATCH(B5977,Assumptions!$A$8:$A$12,0))</f>
        <v>Specific Identification</v>
      </c>
      <c r="K5977" s="16">
        <f>G5977/(1-INDEX(Assumptions!$D$8:$D$12,MATCH(B5977,Assumptions!$A$8:$A$12,0)))</f>
        <v>650176.61538461538</v>
      </c>
      <c r="L5977" s="16">
        <f t="shared" si="652"/>
        <v>15214.132799999999</v>
      </c>
      <c r="M5977" s="16">
        <f t="shared" si="653"/>
        <v>32508.830769230772</v>
      </c>
      <c r="N5977" s="14">
        <f>E5977*(K5977-L5977-M5977)*IF(F5977="GHS",1,Assumptions!$B$4)</f>
        <v>238571646.11889231</v>
      </c>
      <c r="O5977" s="15">
        <f t="shared" ca="1" si="654"/>
        <v>320</v>
      </c>
      <c r="P5977" s="15" t="str">
        <f t="shared" ca="1" si="655"/>
        <v>181-365d</v>
      </c>
      <c r="Q5977" s="17">
        <f ca="1">IF(P5977="0-90d",0,IF(P5977="91-180d",INDEX(Assumptions!$F$8:$F$12,MATCH(B5977,Assumptions!$A$8:$A$12,0)),IF(P5977="181-365d",INDEX(Assumptions!$G$8:$G$12,MATCH(B5977,Assumptions!$A$8:$A$12,0)),INDEX(Assumptions!$H$8:$H$12,MATCH(B5977,Assumptions!$A$8:$A$12,0)))))</f>
        <v>0.05</v>
      </c>
      <c r="R5977" s="14">
        <f t="shared" ca="1" si="656"/>
        <v>10041327.648</v>
      </c>
      <c r="S5977" s="14">
        <f t="shared" ca="1" si="657"/>
        <v>190785225.31200001</v>
      </c>
      <c r="T5977" s="11" t="s">
        <v>25</v>
      </c>
      <c r="U5977" s="18" t="s">
        <v>26</v>
      </c>
    </row>
    <row r="5978" spans="1:21" ht="15" customHeight="1" x14ac:dyDescent="0.15">
      <c r="A5978" s="10" t="s">
        <v>6026</v>
      </c>
      <c r="B5978" s="11" t="s">
        <v>28</v>
      </c>
      <c r="C5978" s="11" t="s">
        <v>29</v>
      </c>
      <c r="D5978" s="12">
        <v>45733</v>
      </c>
      <c r="E5978" s="11">
        <v>1588</v>
      </c>
      <c r="F5978" s="11" t="s">
        <v>24</v>
      </c>
      <c r="G5978" s="13">
        <v>10177.01</v>
      </c>
      <c r="H5978" s="14">
        <f t="shared" si="651"/>
        <v>16161091.880000001</v>
      </c>
      <c r="I5978" s="14">
        <f>IF(F5978="GHS",H5978,H5978*Assumptions!$B$4)</f>
        <v>174539792.30400002</v>
      </c>
      <c r="J5978" s="15" t="str">
        <f>INDEX(Assumptions!$B$8:$B$12,MATCH(B5978,Assumptions!$A$8:$A$12,0))</f>
        <v>Fair Value Less Costs to Sell</v>
      </c>
      <c r="K5978" s="16">
        <f>G5978/(1-INDEX(Assumptions!$D$8:$D$12,MATCH(B5978,Assumptions!$A$8:$A$12,0)))</f>
        <v>11564.784090909092</v>
      </c>
      <c r="L5978" s="16">
        <f t="shared" si="652"/>
        <v>305.31029999999998</v>
      </c>
      <c r="M5978" s="16">
        <f t="shared" si="653"/>
        <v>578.23920454545464</v>
      </c>
      <c r="N5978" s="14">
        <f>E5978*(K5978-L5978-M5978)*IF(F5978="GHS",1,Assumptions!$B$4)</f>
        <v>183187445.64997095</v>
      </c>
      <c r="O5978" s="15">
        <f t="shared" ca="1" si="654"/>
        <v>553</v>
      </c>
      <c r="P5978" s="15" t="str">
        <f t="shared" ca="1" si="655"/>
        <v>365d+</v>
      </c>
      <c r="Q5978" s="17">
        <f ca="1">IF(P5978="0-90d",0,IF(P5978="91-180d",INDEX(Assumptions!$F$8:$F$12,MATCH(B5978,Assumptions!$A$8:$A$12,0)),IF(P5978="181-365d",INDEX(Assumptions!$G$8:$G$12,MATCH(B5978,Assumptions!$A$8:$A$12,0)),INDEX(Assumptions!$H$8:$H$12,MATCH(B5978,Assumptions!$A$8:$A$12,0)))))</f>
        <v>0.4</v>
      </c>
      <c r="R5978" s="14">
        <f t="shared" ca="1" si="656"/>
        <v>69815916.921600014</v>
      </c>
      <c r="S5978" s="14">
        <f t="shared" ca="1" si="657"/>
        <v>104723875.38240001</v>
      </c>
      <c r="T5978" s="11" t="s">
        <v>25</v>
      </c>
      <c r="U5978" s="18" t="s">
        <v>26</v>
      </c>
    </row>
    <row r="5979" spans="1:21" ht="15" customHeight="1" x14ac:dyDescent="0.15">
      <c r="A5979" s="10" t="s">
        <v>6027</v>
      </c>
      <c r="B5979" s="11" t="s">
        <v>31</v>
      </c>
      <c r="C5979" s="11" t="s">
        <v>63</v>
      </c>
      <c r="D5979" s="12">
        <v>46184</v>
      </c>
      <c r="E5979" s="11">
        <v>2520</v>
      </c>
      <c r="F5979" s="11" t="s">
        <v>33</v>
      </c>
      <c r="G5979" s="13">
        <v>1745.82</v>
      </c>
      <c r="H5979" s="14">
        <f t="shared" si="651"/>
        <v>4399466.3999999994</v>
      </c>
      <c r="I5979" s="14">
        <f>IF(F5979="GHS",H5979,H5979*Assumptions!$B$4)</f>
        <v>4399466.3999999994</v>
      </c>
      <c r="J5979" s="15" t="str">
        <f>INDEX(Assumptions!$B$8:$B$12,MATCH(B5979,Assumptions!$A$8:$A$12,0))</f>
        <v>Weighted Average</v>
      </c>
      <c r="K5979" s="16">
        <f>G5979/(1-INDEX(Assumptions!$D$8:$D$12,MATCH(B5979,Assumptions!$A$8:$A$12,0)))</f>
        <v>2424.75</v>
      </c>
      <c r="L5979" s="16">
        <f t="shared" si="652"/>
        <v>52.374599999999994</v>
      </c>
      <c r="M5979" s="16">
        <f t="shared" si="653"/>
        <v>121.23750000000001</v>
      </c>
      <c r="N5979" s="14">
        <f>E5979*(K5979-L5979-M5979)*IF(F5979="GHS",1,Assumptions!$B$4)</f>
        <v>5672867.5079999994</v>
      </c>
      <c r="O5979" s="15">
        <f t="shared" ca="1" si="654"/>
        <v>102</v>
      </c>
      <c r="P5979" s="15" t="str">
        <f t="shared" ca="1" si="655"/>
        <v>91-180d</v>
      </c>
      <c r="Q5979" s="17">
        <f ca="1">IF(P5979="0-90d",0,IF(P5979="91-180d",INDEX(Assumptions!$F$8:$F$12,MATCH(B5979,Assumptions!$A$8:$A$12,0)),IF(P5979="181-365d",INDEX(Assumptions!$G$8:$G$12,MATCH(B5979,Assumptions!$A$8:$A$12,0)),INDEX(Assumptions!$H$8:$H$12,MATCH(B5979,Assumptions!$A$8:$A$12,0)))))</f>
        <v>0.05</v>
      </c>
      <c r="R5979" s="14">
        <f t="shared" ca="1" si="656"/>
        <v>219973.31999999998</v>
      </c>
      <c r="S5979" s="14">
        <f t="shared" si="657"/>
        <v>0</v>
      </c>
      <c r="T5979" s="11" t="s">
        <v>39</v>
      </c>
      <c r="U5979" s="18" t="s">
        <v>26</v>
      </c>
    </row>
    <row r="5980" spans="1:21" ht="15" customHeight="1" x14ac:dyDescent="0.15">
      <c r="A5980" s="10" t="s">
        <v>6028</v>
      </c>
      <c r="B5980" s="11" t="s">
        <v>31</v>
      </c>
      <c r="C5980" s="11" t="s">
        <v>63</v>
      </c>
      <c r="D5980" s="12">
        <v>46100</v>
      </c>
      <c r="E5980" s="11">
        <v>3250</v>
      </c>
      <c r="F5980" s="11" t="s">
        <v>33</v>
      </c>
      <c r="G5980" s="13">
        <v>701.19</v>
      </c>
      <c r="H5980" s="14">
        <f t="shared" si="651"/>
        <v>2278867.5</v>
      </c>
      <c r="I5980" s="14">
        <f>IF(F5980="GHS",H5980,H5980*Assumptions!$B$4)</f>
        <v>2278867.5</v>
      </c>
      <c r="J5980" s="15" t="str">
        <f>INDEX(Assumptions!$B$8:$B$12,MATCH(B5980,Assumptions!$A$8:$A$12,0))</f>
        <v>Weighted Average</v>
      </c>
      <c r="K5980" s="16">
        <f>G5980/(1-INDEX(Assumptions!$D$8:$D$12,MATCH(B5980,Assumptions!$A$8:$A$12,0)))</f>
        <v>973.87500000000011</v>
      </c>
      <c r="L5980" s="16">
        <f t="shared" si="652"/>
        <v>21.035700000000002</v>
      </c>
      <c r="M5980" s="16">
        <f t="shared" si="653"/>
        <v>48.693750000000009</v>
      </c>
      <c r="N5980" s="14">
        <f>E5980*(K5980-L5980-M5980)*IF(F5980="GHS",1,Assumptions!$B$4)</f>
        <v>2938473.0375000001</v>
      </c>
      <c r="O5980" s="15">
        <f t="shared" ca="1" si="654"/>
        <v>186</v>
      </c>
      <c r="P5980" s="15" t="str">
        <f t="shared" ca="1" si="655"/>
        <v>181-365d</v>
      </c>
      <c r="Q5980" s="17">
        <f ca="1">IF(P5980="0-90d",0,IF(P5980="91-180d",INDEX(Assumptions!$F$8:$F$12,MATCH(B5980,Assumptions!$A$8:$A$12,0)),IF(P5980="181-365d",INDEX(Assumptions!$G$8:$G$12,MATCH(B5980,Assumptions!$A$8:$A$12,0)),INDEX(Assumptions!$H$8:$H$12,MATCH(B5980,Assumptions!$A$8:$A$12,0)))))</f>
        <v>0.2</v>
      </c>
      <c r="R5980" s="14">
        <f t="shared" ca="1" si="656"/>
        <v>455773.5</v>
      </c>
      <c r="S5980" s="14">
        <f t="shared" ca="1" si="657"/>
        <v>1823094</v>
      </c>
      <c r="T5980" s="11" t="s">
        <v>25</v>
      </c>
      <c r="U5980" s="18" t="s">
        <v>36</v>
      </c>
    </row>
    <row r="5981" spans="1:21" ht="15" customHeight="1" x14ac:dyDescent="0.15">
      <c r="A5981" s="10" t="s">
        <v>6029</v>
      </c>
      <c r="B5981" s="11" t="s">
        <v>41</v>
      </c>
      <c r="C5981" s="11" t="s">
        <v>115</v>
      </c>
      <c r="D5981" s="12">
        <v>45835</v>
      </c>
      <c r="E5981" s="11">
        <v>831</v>
      </c>
      <c r="F5981" s="11" t="s">
        <v>33</v>
      </c>
      <c r="G5981" s="13">
        <v>502.4</v>
      </c>
      <c r="H5981" s="14">
        <f t="shared" si="651"/>
        <v>417494.39999999997</v>
      </c>
      <c r="I5981" s="14">
        <f>IF(F5981="GHS",H5981,H5981*Assumptions!$B$4)</f>
        <v>417494.39999999997</v>
      </c>
      <c r="J5981" s="15" t="str">
        <f>INDEX(Assumptions!$B$8:$B$12,MATCH(B5981,Assumptions!$A$8:$A$12,0))</f>
        <v>Weighted Average</v>
      </c>
      <c r="K5981" s="16">
        <f>G5981/(1-INDEX(Assumptions!$D$8:$D$12,MATCH(B5981,Assumptions!$A$8:$A$12,0)))</f>
        <v>772.92307692307691</v>
      </c>
      <c r="L5981" s="16">
        <f t="shared" si="652"/>
        <v>15.071999999999999</v>
      </c>
      <c r="M5981" s="16">
        <f t="shared" si="653"/>
        <v>38.646153846153851</v>
      </c>
      <c r="N5981" s="14">
        <f>E5981*(K5981-L5981-M5981)*IF(F5981="GHS",1,Assumptions!$B$4)</f>
        <v>597659.29107692302</v>
      </c>
      <c r="O5981" s="15">
        <f t="shared" ca="1" si="654"/>
        <v>451</v>
      </c>
      <c r="P5981" s="15" t="str">
        <f t="shared" ca="1" si="655"/>
        <v>365d+</v>
      </c>
      <c r="Q5981" s="17">
        <f ca="1">IF(P5981="0-90d",0,IF(P5981="91-180d",INDEX(Assumptions!$F$8:$F$12,MATCH(B5981,Assumptions!$A$8:$A$12,0)),IF(P5981="181-365d",INDEX(Assumptions!$G$8:$G$12,MATCH(B5981,Assumptions!$A$8:$A$12,0)),INDEX(Assumptions!$H$8:$H$12,MATCH(B5981,Assumptions!$A$8:$A$12,0)))))</f>
        <v>0.8</v>
      </c>
      <c r="R5981" s="14">
        <f t="shared" ca="1" si="656"/>
        <v>333995.52000000002</v>
      </c>
      <c r="S5981" s="14">
        <f t="shared" ca="1" si="657"/>
        <v>83498.879999999946</v>
      </c>
      <c r="T5981" s="11" t="s">
        <v>25</v>
      </c>
      <c r="U5981" s="18" t="s">
        <v>36</v>
      </c>
    </row>
    <row r="5982" spans="1:21" ht="15" customHeight="1" x14ac:dyDescent="0.15">
      <c r="A5982" s="10" t="s">
        <v>6030</v>
      </c>
      <c r="B5982" s="11" t="s">
        <v>41</v>
      </c>
      <c r="C5982" s="11" t="s">
        <v>49</v>
      </c>
      <c r="D5982" s="12">
        <v>45830</v>
      </c>
      <c r="E5982" s="11">
        <v>371</v>
      </c>
      <c r="F5982" s="11" t="s">
        <v>33</v>
      </c>
      <c r="G5982" s="13">
        <v>520.66</v>
      </c>
      <c r="H5982" s="14">
        <f t="shared" si="651"/>
        <v>193164.86</v>
      </c>
      <c r="I5982" s="14">
        <f>IF(F5982="GHS",H5982,H5982*Assumptions!$B$4)</f>
        <v>193164.86</v>
      </c>
      <c r="J5982" s="15" t="str">
        <f>INDEX(Assumptions!$B$8:$B$12,MATCH(B5982,Assumptions!$A$8:$A$12,0))</f>
        <v>Weighted Average</v>
      </c>
      <c r="K5982" s="16">
        <f>G5982/(1-INDEX(Assumptions!$D$8:$D$12,MATCH(B5982,Assumptions!$A$8:$A$12,0)))</f>
        <v>801.01538461538451</v>
      </c>
      <c r="L5982" s="16">
        <f t="shared" si="652"/>
        <v>15.619799999999998</v>
      </c>
      <c r="M5982" s="16">
        <f t="shared" si="653"/>
        <v>40.050769230769227</v>
      </c>
      <c r="N5982" s="14">
        <f>E5982*(K5982-L5982-M5982)*IF(F5982="GHS",1,Assumptions!$B$4)</f>
        <v>276522.92650769226</v>
      </c>
      <c r="O5982" s="15">
        <f t="shared" ca="1" si="654"/>
        <v>456</v>
      </c>
      <c r="P5982" s="15" t="str">
        <f t="shared" ca="1" si="655"/>
        <v>365d+</v>
      </c>
      <c r="Q5982" s="17">
        <f ca="1">IF(P5982="0-90d",0,IF(P5982="91-180d",INDEX(Assumptions!$F$8:$F$12,MATCH(B5982,Assumptions!$A$8:$A$12,0)),IF(P5982="181-365d",INDEX(Assumptions!$G$8:$G$12,MATCH(B5982,Assumptions!$A$8:$A$12,0)),INDEX(Assumptions!$H$8:$H$12,MATCH(B5982,Assumptions!$A$8:$A$12,0)))))</f>
        <v>0.8</v>
      </c>
      <c r="R5982" s="14">
        <f t="shared" ca="1" si="656"/>
        <v>154531.88800000001</v>
      </c>
      <c r="S5982" s="14">
        <f t="shared" ca="1" si="657"/>
        <v>38632.97199999998</v>
      </c>
      <c r="T5982" s="11" t="s">
        <v>25</v>
      </c>
      <c r="U5982" s="18" t="s">
        <v>26</v>
      </c>
    </row>
    <row r="5983" spans="1:21" ht="15" customHeight="1" x14ac:dyDescent="0.15">
      <c r="A5983" s="10" t="s">
        <v>6031</v>
      </c>
      <c r="B5983" s="11" t="s">
        <v>22</v>
      </c>
      <c r="C5983" s="11" t="s">
        <v>61</v>
      </c>
      <c r="D5983" s="12">
        <v>46024</v>
      </c>
      <c r="E5983" s="11">
        <v>31</v>
      </c>
      <c r="F5983" s="11" t="s">
        <v>24</v>
      </c>
      <c r="G5983" s="13">
        <v>21752.29</v>
      </c>
      <c r="H5983" s="14">
        <f t="shared" si="651"/>
        <v>674320.99</v>
      </c>
      <c r="I5983" s="14">
        <f>IF(F5983="GHS",H5983,H5983*Assumptions!$B$4)</f>
        <v>7282666.6920000007</v>
      </c>
      <c r="J5983" s="15" t="str">
        <f>INDEX(Assumptions!$B$8:$B$12,MATCH(B5983,Assumptions!$A$8:$A$12,0))</f>
        <v>FIFO</v>
      </c>
      <c r="K5983" s="16">
        <f>G5983/(1-INDEX(Assumptions!$D$8:$D$12,MATCH(B5983,Assumptions!$A$8:$A$12,0)))</f>
        <v>26527.182926829268</v>
      </c>
      <c r="L5983" s="16">
        <f t="shared" si="652"/>
        <v>652.56870000000004</v>
      </c>
      <c r="M5983" s="16">
        <f t="shared" si="653"/>
        <v>1326.3591463414634</v>
      </c>
      <c r="N5983" s="14">
        <f>E5983*(K5983-L5983-M5983)*IF(F5983="GHS",1,Assumptions!$B$4)</f>
        <v>8218755.8009473179</v>
      </c>
      <c r="O5983" s="15">
        <f t="shared" ca="1" si="654"/>
        <v>262</v>
      </c>
      <c r="P5983" s="15" t="str">
        <f t="shared" ca="1" si="655"/>
        <v>181-365d</v>
      </c>
      <c r="Q5983" s="17">
        <f ca="1">IF(P5983="0-90d",0,IF(P5983="91-180d",INDEX(Assumptions!$F$8:$F$12,MATCH(B5983,Assumptions!$A$8:$A$12,0)),IF(P5983="181-365d",INDEX(Assumptions!$G$8:$G$12,MATCH(B5983,Assumptions!$A$8:$A$12,0)),INDEX(Assumptions!$H$8:$H$12,MATCH(B5983,Assumptions!$A$8:$A$12,0)))))</f>
        <v>0.15</v>
      </c>
      <c r="R5983" s="14">
        <f t="shared" ca="1" si="656"/>
        <v>1092400.0038000001</v>
      </c>
      <c r="S5983" s="14">
        <f t="shared" ca="1" si="657"/>
        <v>6190266.6882000007</v>
      </c>
      <c r="T5983" s="11" t="s">
        <v>25</v>
      </c>
      <c r="U5983" s="18" t="s">
        <v>26</v>
      </c>
    </row>
    <row r="5984" spans="1:21" ht="15" customHeight="1" x14ac:dyDescent="0.15">
      <c r="A5984" s="10" t="s">
        <v>6032</v>
      </c>
      <c r="B5984" s="11" t="s">
        <v>31</v>
      </c>
      <c r="C5984" s="11" t="s">
        <v>63</v>
      </c>
      <c r="D5984" s="12">
        <v>45905</v>
      </c>
      <c r="E5984" s="11">
        <v>4181</v>
      </c>
      <c r="F5984" s="11" t="s">
        <v>33</v>
      </c>
      <c r="G5984" s="13">
        <v>4772.3900000000003</v>
      </c>
      <c r="H5984" s="14">
        <f t="shared" si="651"/>
        <v>19953362.59</v>
      </c>
      <c r="I5984" s="14">
        <f>IF(F5984="GHS",H5984,H5984*Assumptions!$B$4)</f>
        <v>19953362.59</v>
      </c>
      <c r="J5984" s="15" t="str">
        <f>INDEX(Assumptions!$B$8:$B$12,MATCH(B5984,Assumptions!$A$8:$A$12,0))</f>
        <v>Weighted Average</v>
      </c>
      <c r="K5984" s="16">
        <f>G5984/(1-INDEX(Assumptions!$D$8:$D$12,MATCH(B5984,Assumptions!$A$8:$A$12,0)))</f>
        <v>6628.3194444444453</v>
      </c>
      <c r="L5984" s="16">
        <f t="shared" si="652"/>
        <v>143.17170000000002</v>
      </c>
      <c r="M5984" s="16">
        <f t="shared" si="653"/>
        <v>331.41597222222231</v>
      </c>
      <c r="N5984" s="14">
        <f>E5984*(K5984-L5984-M5984)*IF(F5984="GHS",1,Assumptions!$B$4)</f>
        <v>25728752.539661117</v>
      </c>
      <c r="O5984" s="15">
        <f t="shared" ca="1" si="654"/>
        <v>381</v>
      </c>
      <c r="P5984" s="15" t="str">
        <f t="shared" ca="1" si="655"/>
        <v>365d+</v>
      </c>
      <c r="Q5984" s="17">
        <f ca="1">IF(P5984="0-90d",0,IF(P5984="91-180d",INDEX(Assumptions!$F$8:$F$12,MATCH(B5984,Assumptions!$A$8:$A$12,0)),IF(P5984="181-365d",INDEX(Assumptions!$G$8:$G$12,MATCH(B5984,Assumptions!$A$8:$A$12,0)),INDEX(Assumptions!$H$8:$H$12,MATCH(B5984,Assumptions!$A$8:$A$12,0)))))</f>
        <v>0.6</v>
      </c>
      <c r="R5984" s="14">
        <f t="shared" ca="1" si="656"/>
        <v>11972017.554</v>
      </c>
      <c r="S5984" s="14">
        <f t="shared" ca="1" si="657"/>
        <v>7981345.0360000003</v>
      </c>
      <c r="T5984" s="11" t="s">
        <v>25</v>
      </c>
      <c r="U5984" s="18" t="s">
        <v>26</v>
      </c>
    </row>
    <row r="5985" spans="1:21" ht="15" customHeight="1" x14ac:dyDescent="0.15">
      <c r="A5985" s="10" t="s">
        <v>6033</v>
      </c>
      <c r="B5985" s="11" t="s">
        <v>31</v>
      </c>
      <c r="C5985" s="11" t="s">
        <v>32</v>
      </c>
      <c r="D5985" s="12">
        <v>45998</v>
      </c>
      <c r="E5985" s="11">
        <v>375</v>
      </c>
      <c r="F5985" s="11" t="s">
        <v>33</v>
      </c>
      <c r="G5985" s="13">
        <v>2419.46</v>
      </c>
      <c r="H5985" s="14">
        <f t="shared" si="651"/>
        <v>907297.5</v>
      </c>
      <c r="I5985" s="14">
        <f>IF(F5985="GHS",H5985,H5985*Assumptions!$B$4)</f>
        <v>907297.5</v>
      </c>
      <c r="J5985" s="15" t="str">
        <f>INDEX(Assumptions!$B$8:$B$12,MATCH(B5985,Assumptions!$A$8:$A$12,0))</f>
        <v>Weighted Average</v>
      </c>
      <c r="K5985" s="16">
        <f>G5985/(1-INDEX(Assumptions!$D$8:$D$12,MATCH(B5985,Assumptions!$A$8:$A$12,0)))</f>
        <v>3360.3611111111113</v>
      </c>
      <c r="L5985" s="16">
        <f t="shared" si="652"/>
        <v>72.583799999999997</v>
      </c>
      <c r="M5985" s="16">
        <f t="shared" si="653"/>
        <v>168.01805555555558</v>
      </c>
      <c r="N5985" s="14">
        <f>E5985*(K5985-L5985-M5985)*IF(F5985="GHS",1,Assumptions!$B$4)</f>
        <v>1169909.7208333334</v>
      </c>
      <c r="O5985" s="15">
        <f t="shared" ca="1" si="654"/>
        <v>288</v>
      </c>
      <c r="P5985" s="15" t="str">
        <f t="shared" ca="1" si="655"/>
        <v>181-365d</v>
      </c>
      <c r="Q5985" s="17">
        <f ca="1">IF(P5985="0-90d",0,IF(P5985="91-180d",INDEX(Assumptions!$F$8:$F$12,MATCH(B5985,Assumptions!$A$8:$A$12,0)),IF(P5985="181-365d",INDEX(Assumptions!$G$8:$G$12,MATCH(B5985,Assumptions!$A$8:$A$12,0)),INDEX(Assumptions!$H$8:$H$12,MATCH(B5985,Assumptions!$A$8:$A$12,0)))))</f>
        <v>0.2</v>
      </c>
      <c r="R5985" s="14">
        <f t="shared" ca="1" si="656"/>
        <v>181459.5</v>
      </c>
      <c r="S5985" s="14">
        <f t="shared" ca="1" si="657"/>
        <v>725838</v>
      </c>
      <c r="T5985" s="11" t="s">
        <v>25</v>
      </c>
      <c r="U5985" s="18" t="s">
        <v>26</v>
      </c>
    </row>
    <row r="5986" spans="1:21" ht="15" customHeight="1" x14ac:dyDescent="0.15">
      <c r="A5986" s="10" t="s">
        <v>6034</v>
      </c>
      <c r="B5986" s="11" t="s">
        <v>41</v>
      </c>
      <c r="C5986" s="11" t="s">
        <v>115</v>
      </c>
      <c r="D5986" s="12">
        <v>46089</v>
      </c>
      <c r="E5986" s="11">
        <v>4953</v>
      </c>
      <c r="F5986" s="11" t="s">
        <v>33</v>
      </c>
      <c r="G5986" s="13">
        <v>334.53</v>
      </c>
      <c r="H5986" s="14">
        <f t="shared" si="651"/>
        <v>1656927.0899999999</v>
      </c>
      <c r="I5986" s="14">
        <f>IF(F5986="GHS",H5986,H5986*Assumptions!$B$4)</f>
        <v>1656927.0899999999</v>
      </c>
      <c r="J5986" s="15" t="str">
        <f>INDEX(Assumptions!$B$8:$B$12,MATCH(B5986,Assumptions!$A$8:$A$12,0))</f>
        <v>Weighted Average</v>
      </c>
      <c r="K5986" s="16">
        <f>G5986/(1-INDEX(Assumptions!$D$8:$D$12,MATCH(B5986,Assumptions!$A$8:$A$12,0)))</f>
        <v>514.66153846153838</v>
      </c>
      <c r="L5986" s="16">
        <f t="shared" si="652"/>
        <v>10.035899999999998</v>
      </c>
      <c r="M5986" s="16">
        <f t="shared" si="653"/>
        <v>25.733076923076922</v>
      </c>
      <c r="N5986" s="14">
        <f>E5986*(K5986-L5986-M5986)*IF(F5986="GHS",1,Assumptions!$B$4)</f>
        <v>2371954.8572999998</v>
      </c>
      <c r="O5986" s="15">
        <f t="shared" ca="1" si="654"/>
        <v>197</v>
      </c>
      <c r="P5986" s="15" t="str">
        <f t="shared" ca="1" si="655"/>
        <v>181-365d</v>
      </c>
      <c r="Q5986" s="17">
        <f ca="1">IF(P5986="0-90d",0,IF(P5986="91-180d",INDEX(Assumptions!$F$8:$F$12,MATCH(B5986,Assumptions!$A$8:$A$12,0)),IF(P5986="181-365d",INDEX(Assumptions!$G$8:$G$12,MATCH(B5986,Assumptions!$A$8:$A$12,0)),INDEX(Assumptions!$H$8:$H$12,MATCH(B5986,Assumptions!$A$8:$A$12,0)))))</f>
        <v>0.35</v>
      </c>
      <c r="R5986" s="14">
        <f t="shared" ca="1" si="656"/>
        <v>579924.48149999988</v>
      </c>
      <c r="S5986" s="14">
        <f t="shared" ca="1" si="657"/>
        <v>1077002.6085000001</v>
      </c>
      <c r="T5986" s="11" t="s">
        <v>25</v>
      </c>
      <c r="U5986" s="18" t="s">
        <v>26</v>
      </c>
    </row>
    <row r="5987" spans="1:21" ht="15" customHeight="1" x14ac:dyDescent="0.15">
      <c r="A5987" s="10" t="s">
        <v>6035</v>
      </c>
      <c r="B5987" s="11" t="s">
        <v>41</v>
      </c>
      <c r="C5987" s="11" t="s">
        <v>44</v>
      </c>
      <c r="D5987" s="12">
        <v>46033</v>
      </c>
      <c r="E5987" s="11">
        <v>602</v>
      </c>
      <c r="F5987" s="11" t="s">
        <v>33</v>
      </c>
      <c r="G5987" s="13">
        <v>357.13</v>
      </c>
      <c r="H5987" s="14">
        <f t="shared" si="651"/>
        <v>214992.26</v>
      </c>
      <c r="I5987" s="14">
        <f>IF(F5987="GHS",H5987,H5987*Assumptions!$B$4)</f>
        <v>214992.26</v>
      </c>
      <c r="J5987" s="15" t="str">
        <f>INDEX(Assumptions!$B$8:$B$12,MATCH(B5987,Assumptions!$A$8:$A$12,0))</f>
        <v>Weighted Average</v>
      </c>
      <c r="K5987" s="16">
        <f>G5987/(1-INDEX(Assumptions!$D$8:$D$12,MATCH(B5987,Assumptions!$A$8:$A$12,0)))</f>
        <v>549.43076923076922</v>
      </c>
      <c r="L5987" s="16">
        <f t="shared" si="652"/>
        <v>10.713899999999999</v>
      </c>
      <c r="M5987" s="16">
        <f t="shared" si="653"/>
        <v>27.471538461538461</v>
      </c>
      <c r="N5987" s="14">
        <f>E5987*(K5987-L5987-M5987)*IF(F5987="GHS",1,Assumptions!$B$4)</f>
        <v>307769.68912307697</v>
      </c>
      <c r="O5987" s="15">
        <f t="shared" ca="1" si="654"/>
        <v>253</v>
      </c>
      <c r="P5987" s="15" t="str">
        <f t="shared" ca="1" si="655"/>
        <v>181-365d</v>
      </c>
      <c r="Q5987" s="17">
        <f ca="1">IF(P5987="0-90d",0,IF(P5987="91-180d",INDEX(Assumptions!$F$8:$F$12,MATCH(B5987,Assumptions!$A$8:$A$12,0)),IF(P5987="181-365d",INDEX(Assumptions!$G$8:$G$12,MATCH(B5987,Assumptions!$A$8:$A$12,0)),INDEX(Assumptions!$H$8:$H$12,MATCH(B5987,Assumptions!$A$8:$A$12,0)))))</f>
        <v>0.35</v>
      </c>
      <c r="R5987" s="14">
        <f t="shared" ca="1" si="656"/>
        <v>75247.290999999997</v>
      </c>
      <c r="S5987" s="14">
        <f t="shared" ca="1" si="657"/>
        <v>139744.96900000001</v>
      </c>
      <c r="T5987" s="11" t="s">
        <v>25</v>
      </c>
      <c r="U5987" s="18" t="s">
        <v>26</v>
      </c>
    </row>
    <row r="5988" spans="1:21" ht="15" customHeight="1" x14ac:dyDescent="0.15">
      <c r="A5988" s="10" t="s">
        <v>6036</v>
      </c>
      <c r="B5988" s="11" t="s">
        <v>22</v>
      </c>
      <c r="C5988" s="11" t="s">
        <v>61</v>
      </c>
      <c r="D5988" s="12">
        <v>45847</v>
      </c>
      <c r="E5988" s="11">
        <v>4369</v>
      </c>
      <c r="F5988" s="11" t="s">
        <v>24</v>
      </c>
      <c r="G5988" s="13">
        <v>16999.54</v>
      </c>
      <c r="H5988" s="14">
        <f t="shared" si="651"/>
        <v>74270990.260000005</v>
      </c>
      <c r="I5988" s="14">
        <f>IF(F5988="GHS",H5988,H5988*Assumptions!$B$4)</f>
        <v>802126694.80800009</v>
      </c>
      <c r="J5988" s="15" t="str">
        <f>INDEX(Assumptions!$B$8:$B$12,MATCH(B5988,Assumptions!$A$8:$A$12,0))</f>
        <v>FIFO</v>
      </c>
      <c r="K5988" s="16">
        <f>G5988/(1-INDEX(Assumptions!$D$8:$D$12,MATCH(B5988,Assumptions!$A$8:$A$12,0)))</f>
        <v>20731.146341463413</v>
      </c>
      <c r="L5988" s="16">
        <f t="shared" si="652"/>
        <v>509.9862</v>
      </c>
      <c r="M5988" s="16">
        <f t="shared" si="653"/>
        <v>1036.5573170731707</v>
      </c>
      <c r="N5988" s="14">
        <f>E5988*(K5988-L5988-M5988)*IF(F5988="GHS",1,Assumptions!$B$4)</f>
        <v>905229321.18941867</v>
      </c>
      <c r="O5988" s="15">
        <f t="shared" ca="1" si="654"/>
        <v>439</v>
      </c>
      <c r="P5988" s="15" t="str">
        <f t="shared" ca="1" si="655"/>
        <v>365d+</v>
      </c>
      <c r="Q5988" s="17">
        <f ca="1">IF(P5988="0-90d",0,IF(P5988="91-180d",INDEX(Assumptions!$F$8:$F$12,MATCH(B5988,Assumptions!$A$8:$A$12,0)),IF(P5988="181-365d",INDEX(Assumptions!$G$8:$G$12,MATCH(B5988,Assumptions!$A$8:$A$12,0)),INDEX(Assumptions!$H$8:$H$12,MATCH(B5988,Assumptions!$A$8:$A$12,0)))))</f>
        <v>0.5</v>
      </c>
      <c r="R5988" s="14">
        <f t="shared" ca="1" si="656"/>
        <v>401063347.40400004</v>
      </c>
      <c r="S5988" s="14">
        <f t="shared" ca="1" si="657"/>
        <v>401063347.40400004</v>
      </c>
      <c r="T5988" s="11" t="s">
        <v>25</v>
      </c>
      <c r="U5988" s="18" t="s">
        <v>36</v>
      </c>
    </row>
    <row r="5989" spans="1:21" ht="15" customHeight="1" x14ac:dyDescent="0.15">
      <c r="A5989" s="10" t="s">
        <v>6037</v>
      </c>
      <c r="B5989" s="11" t="s">
        <v>46</v>
      </c>
      <c r="C5989" s="11" t="s">
        <v>47</v>
      </c>
      <c r="D5989" s="12">
        <v>46153</v>
      </c>
      <c r="E5989" s="11">
        <v>1717</v>
      </c>
      <c r="F5989" s="11" t="s">
        <v>33</v>
      </c>
      <c r="G5989" s="13">
        <v>363195.91</v>
      </c>
      <c r="H5989" s="14">
        <f t="shared" si="651"/>
        <v>623607377.46999991</v>
      </c>
      <c r="I5989" s="14">
        <f>IF(F5989="GHS",H5989,H5989*Assumptions!$B$4)</f>
        <v>623607377.46999991</v>
      </c>
      <c r="J5989" s="15" t="str">
        <f>INDEX(Assumptions!$B$8:$B$12,MATCH(B5989,Assumptions!$A$8:$A$12,0))</f>
        <v>Specific Identification</v>
      </c>
      <c r="K5989" s="16">
        <f>G5989/(1-INDEX(Assumptions!$D$8:$D$12,MATCH(B5989,Assumptions!$A$8:$A$12,0)))</f>
        <v>465635.782051282</v>
      </c>
      <c r="L5989" s="16">
        <f t="shared" si="652"/>
        <v>10895.877299999998</v>
      </c>
      <c r="M5989" s="16">
        <f t="shared" si="653"/>
        <v>23281.7891025641</v>
      </c>
      <c r="N5989" s="14">
        <f>E5989*(K5989-L5989-M5989)*IF(F5989="GHS",1,Assumptions!$B$4)</f>
        <v>740813584.56884861</v>
      </c>
      <c r="O5989" s="15">
        <f t="shared" ca="1" si="654"/>
        <v>133</v>
      </c>
      <c r="P5989" s="15" t="str">
        <f t="shared" ca="1" si="655"/>
        <v>91-180d</v>
      </c>
      <c r="Q5989" s="17">
        <f ca="1">IF(P5989="0-90d",0,IF(P5989="91-180d",INDEX(Assumptions!$F$8:$F$12,MATCH(B5989,Assumptions!$A$8:$A$12,0)),IF(P5989="181-365d",INDEX(Assumptions!$G$8:$G$12,MATCH(B5989,Assumptions!$A$8:$A$12,0)),INDEX(Assumptions!$H$8:$H$12,MATCH(B5989,Assumptions!$A$8:$A$12,0)))))</f>
        <v>0</v>
      </c>
      <c r="R5989" s="14">
        <f t="shared" ca="1" si="656"/>
        <v>0</v>
      </c>
      <c r="S5989" s="14">
        <f t="shared" ca="1" si="657"/>
        <v>623607377.46999991</v>
      </c>
      <c r="T5989" s="11" t="s">
        <v>25</v>
      </c>
      <c r="U5989" s="18" t="s">
        <v>26</v>
      </c>
    </row>
    <row r="5990" spans="1:21" ht="15" customHeight="1" x14ac:dyDescent="0.15">
      <c r="A5990" s="10" t="s">
        <v>6038</v>
      </c>
      <c r="B5990" s="11" t="s">
        <v>41</v>
      </c>
      <c r="C5990" s="11" t="s">
        <v>49</v>
      </c>
      <c r="D5990" s="12">
        <v>45809</v>
      </c>
      <c r="E5990" s="11">
        <v>3801</v>
      </c>
      <c r="F5990" s="11" t="s">
        <v>33</v>
      </c>
      <c r="G5990" s="13">
        <v>239.31</v>
      </c>
      <c r="H5990" s="14">
        <f t="shared" si="651"/>
        <v>909617.31</v>
      </c>
      <c r="I5990" s="14">
        <f>IF(F5990="GHS",H5990,H5990*Assumptions!$B$4)</f>
        <v>909617.31</v>
      </c>
      <c r="J5990" s="15" t="str">
        <f>INDEX(Assumptions!$B$8:$B$12,MATCH(B5990,Assumptions!$A$8:$A$12,0))</f>
        <v>Weighted Average</v>
      </c>
      <c r="K5990" s="16">
        <f>G5990/(1-INDEX(Assumptions!$D$8:$D$12,MATCH(B5990,Assumptions!$A$8:$A$12,0)))</f>
        <v>368.16923076923075</v>
      </c>
      <c r="L5990" s="16">
        <f t="shared" si="652"/>
        <v>7.1792999999999996</v>
      </c>
      <c r="M5990" s="16">
        <f t="shared" si="653"/>
        <v>18.408461538461538</v>
      </c>
      <c r="N5990" s="14">
        <f>E5990*(K5990-L5990-M5990)*IF(F5990="GHS",1,Assumptions!$B$4)</f>
        <v>1302152.1645461537</v>
      </c>
      <c r="O5990" s="15">
        <f t="shared" ca="1" si="654"/>
        <v>477</v>
      </c>
      <c r="P5990" s="15" t="str">
        <f t="shared" ca="1" si="655"/>
        <v>365d+</v>
      </c>
      <c r="Q5990" s="17">
        <f ca="1">IF(P5990="0-90d",0,IF(P5990="91-180d",INDEX(Assumptions!$F$8:$F$12,MATCH(B5990,Assumptions!$A$8:$A$12,0)),IF(P5990="181-365d",INDEX(Assumptions!$G$8:$G$12,MATCH(B5990,Assumptions!$A$8:$A$12,0)),INDEX(Assumptions!$H$8:$H$12,MATCH(B5990,Assumptions!$A$8:$A$12,0)))))</f>
        <v>0.8</v>
      </c>
      <c r="R5990" s="14">
        <f t="shared" ca="1" si="656"/>
        <v>727693.84800000011</v>
      </c>
      <c r="S5990" s="14">
        <f t="shared" si="657"/>
        <v>0</v>
      </c>
      <c r="T5990" s="11" t="s">
        <v>39</v>
      </c>
      <c r="U5990" s="18" t="s">
        <v>26</v>
      </c>
    </row>
    <row r="5991" spans="1:21" ht="15" customHeight="1" x14ac:dyDescent="0.15">
      <c r="A5991" s="10" t="s">
        <v>6039</v>
      </c>
      <c r="B5991" s="11" t="s">
        <v>31</v>
      </c>
      <c r="C5991" s="11" t="s">
        <v>32</v>
      </c>
      <c r="D5991" s="12">
        <v>46154</v>
      </c>
      <c r="E5991" s="11">
        <v>456</v>
      </c>
      <c r="F5991" s="11" t="s">
        <v>33</v>
      </c>
      <c r="G5991" s="13">
        <v>1496.99</v>
      </c>
      <c r="H5991" s="14">
        <f t="shared" si="651"/>
        <v>682627.44000000006</v>
      </c>
      <c r="I5991" s="14">
        <f>IF(F5991="GHS",H5991,H5991*Assumptions!$B$4)</f>
        <v>682627.44000000006</v>
      </c>
      <c r="J5991" s="15" t="str">
        <f>INDEX(Assumptions!$B$8:$B$12,MATCH(B5991,Assumptions!$A$8:$A$12,0))</f>
        <v>Weighted Average</v>
      </c>
      <c r="K5991" s="16">
        <f>G5991/(1-INDEX(Assumptions!$D$8:$D$12,MATCH(B5991,Assumptions!$A$8:$A$12,0)))</f>
        <v>2079.1527777777778</v>
      </c>
      <c r="L5991" s="16">
        <f t="shared" si="652"/>
        <v>44.909700000000001</v>
      </c>
      <c r="M5991" s="16">
        <f t="shared" si="653"/>
        <v>103.95763888888889</v>
      </c>
      <c r="N5991" s="14">
        <f>E5991*(K5991-L5991-M5991)*IF(F5991="GHS",1,Assumptions!$B$4)</f>
        <v>880210.16013333341</v>
      </c>
      <c r="O5991" s="15">
        <f t="shared" ca="1" si="654"/>
        <v>132</v>
      </c>
      <c r="P5991" s="15" t="str">
        <f t="shared" ca="1" si="655"/>
        <v>91-180d</v>
      </c>
      <c r="Q5991" s="17">
        <f ca="1">IF(P5991="0-90d",0,IF(P5991="91-180d",INDEX(Assumptions!$F$8:$F$12,MATCH(B5991,Assumptions!$A$8:$A$12,0)),IF(P5991="181-365d",INDEX(Assumptions!$G$8:$G$12,MATCH(B5991,Assumptions!$A$8:$A$12,0)),INDEX(Assumptions!$H$8:$H$12,MATCH(B5991,Assumptions!$A$8:$A$12,0)))))</f>
        <v>0.05</v>
      </c>
      <c r="R5991" s="14">
        <f t="shared" ca="1" si="656"/>
        <v>34131.372000000003</v>
      </c>
      <c r="S5991" s="14">
        <f t="shared" ca="1" si="657"/>
        <v>648496.06800000009</v>
      </c>
      <c r="T5991" s="11" t="s">
        <v>50</v>
      </c>
      <c r="U5991" s="18" t="s">
        <v>26</v>
      </c>
    </row>
    <row r="5992" spans="1:21" ht="15" customHeight="1" x14ac:dyDescent="0.15">
      <c r="A5992" s="10" t="s">
        <v>6040</v>
      </c>
      <c r="B5992" s="11" t="s">
        <v>46</v>
      </c>
      <c r="C5992" s="11" t="s">
        <v>52</v>
      </c>
      <c r="D5992" s="12">
        <v>45999</v>
      </c>
      <c r="E5992" s="11">
        <v>603</v>
      </c>
      <c r="F5992" s="11" t="s">
        <v>33</v>
      </c>
      <c r="G5992" s="13">
        <v>577160.79</v>
      </c>
      <c r="H5992" s="14">
        <f t="shared" si="651"/>
        <v>348027956.37</v>
      </c>
      <c r="I5992" s="14">
        <f>IF(F5992="GHS",H5992,H5992*Assumptions!$B$4)</f>
        <v>348027956.37</v>
      </c>
      <c r="J5992" s="15" t="str">
        <f>INDEX(Assumptions!$B$8:$B$12,MATCH(B5992,Assumptions!$A$8:$A$12,0))</f>
        <v>Specific Identification</v>
      </c>
      <c r="K5992" s="16">
        <f>G5992/(1-INDEX(Assumptions!$D$8:$D$12,MATCH(B5992,Assumptions!$A$8:$A$12,0)))</f>
        <v>739949.73076923075</v>
      </c>
      <c r="L5992" s="16">
        <f t="shared" si="652"/>
        <v>17314.823700000001</v>
      </c>
      <c r="M5992" s="16">
        <f t="shared" si="653"/>
        <v>36997.48653846154</v>
      </c>
      <c r="N5992" s="14">
        <f>E5992*(K5992-L5992-M5992)*IF(F5992="GHS",1,Assumptions!$B$4)</f>
        <v>413439364.58005387</v>
      </c>
      <c r="O5992" s="15">
        <f t="shared" ca="1" si="654"/>
        <v>287</v>
      </c>
      <c r="P5992" s="15" t="str">
        <f t="shared" ca="1" si="655"/>
        <v>181-365d</v>
      </c>
      <c r="Q5992" s="17">
        <f ca="1">IF(P5992="0-90d",0,IF(P5992="91-180d",INDEX(Assumptions!$F$8:$F$12,MATCH(B5992,Assumptions!$A$8:$A$12,0)),IF(P5992="181-365d",INDEX(Assumptions!$G$8:$G$12,MATCH(B5992,Assumptions!$A$8:$A$12,0)),INDEX(Assumptions!$H$8:$H$12,MATCH(B5992,Assumptions!$A$8:$A$12,0)))))</f>
        <v>0.05</v>
      </c>
      <c r="R5992" s="14">
        <f t="shared" ca="1" si="656"/>
        <v>17401397.818500001</v>
      </c>
      <c r="S5992" s="14">
        <f t="shared" ca="1" si="657"/>
        <v>330626558.55150002</v>
      </c>
      <c r="T5992" s="11" t="s">
        <v>25</v>
      </c>
      <c r="U5992" s="18" t="s">
        <v>36</v>
      </c>
    </row>
    <row r="5993" spans="1:21" ht="15" customHeight="1" x14ac:dyDescent="0.15">
      <c r="A5993" s="10" t="s">
        <v>6041</v>
      </c>
      <c r="B5993" s="11" t="s">
        <v>31</v>
      </c>
      <c r="C5993" s="11" t="s">
        <v>32</v>
      </c>
      <c r="D5993" s="12">
        <v>45773</v>
      </c>
      <c r="E5993" s="11">
        <v>2256</v>
      </c>
      <c r="F5993" s="11" t="s">
        <v>33</v>
      </c>
      <c r="G5993" s="13">
        <v>1518.92</v>
      </c>
      <c r="H5993" s="14">
        <f t="shared" si="651"/>
        <v>3426683.52</v>
      </c>
      <c r="I5993" s="14">
        <f>IF(F5993="GHS",H5993,H5993*Assumptions!$B$4)</f>
        <v>3426683.52</v>
      </c>
      <c r="J5993" s="15" t="str">
        <f>INDEX(Assumptions!$B$8:$B$12,MATCH(B5993,Assumptions!$A$8:$A$12,0))</f>
        <v>Weighted Average</v>
      </c>
      <c r="K5993" s="16">
        <f>G5993/(1-INDEX(Assumptions!$D$8:$D$12,MATCH(B5993,Assumptions!$A$8:$A$12,0)))</f>
        <v>2109.6111111111113</v>
      </c>
      <c r="L5993" s="16">
        <f t="shared" si="652"/>
        <v>45.567599999999999</v>
      </c>
      <c r="M5993" s="16">
        <f t="shared" si="653"/>
        <v>105.48055555555557</v>
      </c>
      <c r="N5993" s="14">
        <f>E5993*(K5993-L5993-M5993)*IF(F5993="GHS",1,Assumptions!$B$4)</f>
        <v>4418518.0277333343</v>
      </c>
      <c r="O5993" s="15">
        <f t="shared" ca="1" si="654"/>
        <v>513</v>
      </c>
      <c r="P5993" s="15" t="str">
        <f t="shared" ca="1" si="655"/>
        <v>365d+</v>
      </c>
      <c r="Q5993" s="17">
        <f ca="1">IF(P5993="0-90d",0,IF(P5993="91-180d",INDEX(Assumptions!$F$8:$F$12,MATCH(B5993,Assumptions!$A$8:$A$12,0)),IF(P5993="181-365d",INDEX(Assumptions!$G$8:$G$12,MATCH(B5993,Assumptions!$A$8:$A$12,0)),INDEX(Assumptions!$H$8:$H$12,MATCH(B5993,Assumptions!$A$8:$A$12,0)))))</f>
        <v>0.6</v>
      </c>
      <c r="R5993" s="14">
        <f t="shared" ca="1" si="656"/>
        <v>2056010.112</v>
      </c>
      <c r="S5993" s="14">
        <f t="shared" ca="1" si="657"/>
        <v>1370673.4080000001</v>
      </c>
      <c r="T5993" s="11" t="s">
        <v>50</v>
      </c>
      <c r="U5993" s="18" t="s">
        <v>26</v>
      </c>
    </row>
    <row r="5994" spans="1:21" ht="15" customHeight="1" x14ac:dyDescent="0.15">
      <c r="A5994" s="10" t="s">
        <v>6042</v>
      </c>
      <c r="B5994" s="11" t="s">
        <v>28</v>
      </c>
      <c r="C5994" s="11" t="s">
        <v>55</v>
      </c>
      <c r="D5994" s="12">
        <v>45974</v>
      </c>
      <c r="E5994" s="11">
        <v>3529</v>
      </c>
      <c r="F5994" s="11" t="s">
        <v>24</v>
      </c>
      <c r="G5994" s="13">
        <v>11543.96</v>
      </c>
      <c r="H5994" s="14">
        <f t="shared" si="651"/>
        <v>40738634.839999996</v>
      </c>
      <c r="I5994" s="14">
        <f>IF(F5994="GHS",H5994,H5994*Assumptions!$B$4)</f>
        <v>439977256.27200001</v>
      </c>
      <c r="J5994" s="15" t="str">
        <f>INDEX(Assumptions!$B$8:$B$12,MATCH(B5994,Assumptions!$A$8:$A$12,0))</f>
        <v>Fair Value Less Costs to Sell</v>
      </c>
      <c r="K5994" s="16">
        <f>G5994/(1-INDEX(Assumptions!$D$8:$D$12,MATCH(B5994,Assumptions!$A$8:$A$12,0)))</f>
        <v>13118.136363636362</v>
      </c>
      <c r="L5994" s="16">
        <f t="shared" si="652"/>
        <v>346.31879999999995</v>
      </c>
      <c r="M5994" s="16">
        <f t="shared" si="653"/>
        <v>655.90681818181815</v>
      </c>
      <c r="N5994" s="14">
        <f>E5994*(K5994-L5994-M5994)*IF(F5994="GHS",1,Assumptions!$B$4)</f>
        <v>461776129.42365819</v>
      </c>
      <c r="O5994" s="15">
        <f t="shared" ca="1" si="654"/>
        <v>312</v>
      </c>
      <c r="P5994" s="15" t="str">
        <f t="shared" ca="1" si="655"/>
        <v>181-365d</v>
      </c>
      <c r="Q5994" s="17">
        <f ca="1">IF(P5994="0-90d",0,IF(P5994="91-180d",INDEX(Assumptions!$F$8:$F$12,MATCH(B5994,Assumptions!$A$8:$A$12,0)),IF(P5994="181-365d",INDEX(Assumptions!$G$8:$G$12,MATCH(B5994,Assumptions!$A$8:$A$12,0)),INDEX(Assumptions!$H$8:$H$12,MATCH(B5994,Assumptions!$A$8:$A$12,0)))))</f>
        <v>0.1</v>
      </c>
      <c r="R5994" s="14">
        <f t="shared" ca="1" si="656"/>
        <v>43997725.627200007</v>
      </c>
      <c r="S5994" s="14">
        <f t="shared" ca="1" si="657"/>
        <v>395979530.64480001</v>
      </c>
      <c r="T5994" s="11" t="s">
        <v>25</v>
      </c>
      <c r="U5994" s="18" t="s">
        <v>36</v>
      </c>
    </row>
    <row r="5995" spans="1:21" ht="15" customHeight="1" x14ac:dyDescent="0.15">
      <c r="A5995" s="10" t="s">
        <v>6043</v>
      </c>
      <c r="B5995" s="11" t="s">
        <v>41</v>
      </c>
      <c r="C5995" s="11" t="s">
        <v>44</v>
      </c>
      <c r="D5995" s="12">
        <v>46143</v>
      </c>
      <c r="E5995" s="11">
        <v>4791</v>
      </c>
      <c r="F5995" s="11" t="s">
        <v>33</v>
      </c>
      <c r="G5995" s="13">
        <v>211.68</v>
      </c>
      <c r="H5995" s="14">
        <f t="shared" si="651"/>
        <v>1014158.88</v>
      </c>
      <c r="I5995" s="14">
        <f>IF(F5995="GHS",H5995,H5995*Assumptions!$B$4)</f>
        <v>1014158.88</v>
      </c>
      <c r="J5995" s="15" t="str">
        <f>INDEX(Assumptions!$B$8:$B$12,MATCH(B5995,Assumptions!$A$8:$A$12,0))</f>
        <v>Weighted Average</v>
      </c>
      <c r="K5995" s="16">
        <f>G5995/(1-INDEX(Assumptions!$D$8:$D$12,MATCH(B5995,Assumptions!$A$8:$A$12,0)))</f>
        <v>325.66153846153844</v>
      </c>
      <c r="L5995" s="16">
        <f t="shared" si="652"/>
        <v>6.3503999999999996</v>
      </c>
      <c r="M5995" s="16">
        <f t="shared" si="653"/>
        <v>16.283076923076923</v>
      </c>
      <c r="N5995" s="14">
        <f>E5995*(K5995-L5995-M5995)*IF(F5995="GHS",1,Assumptions!$B$4)</f>
        <v>1451807.4428307693</v>
      </c>
      <c r="O5995" s="15">
        <f t="shared" ca="1" si="654"/>
        <v>143</v>
      </c>
      <c r="P5995" s="15" t="str">
        <f t="shared" ca="1" si="655"/>
        <v>91-180d</v>
      </c>
      <c r="Q5995" s="17">
        <f ca="1">IF(P5995="0-90d",0,IF(P5995="91-180d",INDEX(Assumptions!$F$8:$F$12,MATCH(B5995,Assumptions!$A$8:$A$12,0)),IF(P5995="181-365d",INDEX(Assumptions!$G$8:$G$12,MATCH(B5995,Assumptions!$A$8:$A$12,0)),INDEX(Assumptions!$H$8:$H$12,MATCH(B5995,Assumptions!$A$8:$A$12,0)))))</f>
        <v>0.1</v>
      </c>
      <c r="R5995" s="14">
        <f t="shared" ca="1" si="656"/>
        <v>101415.88800000001</v>
      </c>
      <c r="S5995" s="14">
        <f t="shared" ca="1" si="657"/>
        <v>912742.99199999997</v>
      </c>
      <c r="T5995" s="11" t="s">
        <v>25</v>
      </c>
      <c r="U5995" s="18" t="s">
        <v>26</v>
      </c>
    </row>
    <row r="5996" spans="1:21" ht="15" customHeight="1" x14ac:dyDescent="0.15">
      <c r="A5996" s="10" t="s">
        <v>6044</v>
      </c>
      <c r="B5996" s="11" t="s">
        <v>41</v>
      </c>
      <c r="C5996" s="11" t="s">
        <v>49</v>
      </c>
      <c r="D5996" s="12">
        <v>46042</v>
      </c>
      <c r="E5996" s="11">
        <v>1169</v>
      </c>
      <c r="F5996" s="11" t="s">
        <v>33</v>
      </c>
      <c r="G5996" s="13">
        <v>418.27</v>
      </c>
      <c r="H5996" s="14">
        <f t="shared" si="651"/>
        <v>488957.63</v>
      </c>
      <c r="I5996" s="14">
        <f>IF(F5996="GHS",H5996,H5996*Assumptions!$B$4)</f>
        <v>488957.63</v>
      </c>
      <c r="J5996" s="15" t="str">
        <f>INDEX(Assumptions!$B$8:$B$12,MATCH(B5996,Assumptions!$A$8:$A$12,0))</f>
        <v>Weighted Average</v>
      </c>
      <c r="K5996" s="16">
        <f>G5996/(1-INDEX(Assumptions!$D$8:$D$12,MATCH(B5996,Assumptions!$A$8:$A$12,0)))</f>
        <v>643.49230769230769</v>
      </c>
      <c r="L5996" s="16">
        <f t="shared" si="652"/>
        <v>12.5481</v>
      </c>
      <c r="M5996" s="16">
        <f t="shared" si="653"/>
        <v>32.174615384615386</v>
      </c>
      <c r="N5996" s="14">
        <f>E5996*(K5996-L5996-M5996)*IF(F5996="GHS",1,Assumptions!$B$4)</f>
        <v>699961.65340769233</v>
      </c>
      <c r="O5996" s="15">
        <f t="shared" ca="1" si="654"/>
        <v>244</v>
      </c>
      <c r="P5996" s="15" t="str">
        <f t="shared" ca="1" si="655"/>
        <v>181-365d</v>
      </c>
      <c r="Q5996" s="17">
        <f ca="1">IF(P5996="0-90d",0,IF(P5996="91-180d",INDEX(Assumptions!$F$8:$F$12,MATCH(B5996,Assumptions!$A$8:$A$12,0)),IF(P5996="181-365d",INDEX(Assumptions!$G$8:$G$12,MATCH(B5996,Assumptions!$A$8:$A$12,0)),INDEX(Assumptions!$H$8:$H$12,MATCH(B5996,Assumptions!$A$8:$A$12,0)))))</f>
        <v>0.35</v>
      </c>
      <c r="R5996" s="14">
        <f t="shared" ca="1" si="656"/>
        <v>171135.17049999998</v>
      </c>
      <c r="S5996" s="14">
        <f t="shared" ca="1" si="657"/>
        <v>317822.4595</v>
      </c>
      <c r="T5996" s="11" t="s">
        <v>25</v>
      </c>
      <c r="U5996" s="18" t="s">
        <v>26</v>
      </c>
    </row>
    <row r="5997" spans="1:21" ht="15" customHeight="1" x14ac:dyDescent="0.15">
      <c r="A5997" s="10" t="s">
        <v>6045</v>
      </c>
      <c r="B5997" s="11" t="s">
        <v>41</v>
      </c>
      <c r="C5997" s="11" t="s">
        <v>44</v>
      </c>
      <c r="D5997" s="12">
        <v>45913</v>
      </c>
      <c r="E5997" s="11">
        <v>2156</v>
      </c>
      <c r="F5997" s="11" t="s">
        <v>33</v>
      </c>
      <c r="G5997" s="13">
        <v>707.34</v>
      </c>
      <c r="H5997" s="14">
        <f t="shared" si="651"/>
        <v>1525025.04</v>
      </c>
      <c r="I5997" s="14">
        <f>IF(F5997="GHS",H5997,H5997*Assumptions!$B$4)</f>
        <v>1525025.04</v>
      </c>
      <c r="J5997" s="15" t="str">
        <f>INDEX(Assumptions!$B$8:$B$12,MATCH(B5997,Assumptions!$A$8:$A$12,0))</f>
        <v>Weighted Average</v>
      </c>
      <c r="K5997" s="16">
        <f>G5997/(1-INDEX(Assumptions!$D$8:$D$12,MATCH(B5997,Assumptions!$A$8:$A$12,0)))</f>
        <v>1088.2153846153847</v>
      </c>
      <c r="L5997" s="16">
        <f t="shared" si="652"/>
        <v>21.220199999999998</v>
      </c>
      <c r="M5997" s="16">
        <f t="shared" si="653"/>
        <v>54.410769230769233</v>
      </c>
      <c r="N5997" s="14">
        <f>E5997*(K5997-L5997-M5997)*IF(F5997="GHS",1,Assumptions!$B$4)</f>
        <v>2183131.9995692307</v>
      </c>
      <c r="O5997" s="15">
        <f t="shared" ca="1" si="654"/>
        <v>373</v>
      </c>
      <c r="P5997" s="15" t="str">
        <f t="shared" ca="1" si="655"/>
        <v>365d+</v>
      </c>
      <c r="Q5997" s="17">
        <f ca="1">IF(P5997="0-90d",0,IF(P5997="91-180d",INDEX(Assumptions!$F$8:$F$12,MATCH(B5997,Assumptions!$A$8:$A$12,0)),IF(P5997="181-365d",INDEX(Assumptions!$G$8:$G$12,MATCH(B5997,Assumptions!$A$8:$A$12,0)),INDEX(Assumptions!$H$8:$H$12,MATCH(B5997,Assumptions!$A$8:$A$12,0)))))</f>
        <v>0.8</v>
      </c>
      <c r="R5997" s="14">
        <f t="shared" ca="1" si="656"/>
        <v>1220020.0320000001</v>
      </c>
      <c r="S5997" s="14">
        <f t="shared" ca="1" si="657"/>
        <v>305005.00799999991</v>
      </c>
      <c r="T5997" s="11" t="s">
        <v>25</v>
      </c>
      <c r="U5997" s="18" t="s">
        <v>36</v>
      </c>
    </row>
    <row r="5998" spans="1:21" ht="15" customHeight="1" x14ac:dyDescent="0.15">
      <c r="A5998" s="10" t="s">
        <v>6046</v>
      </c>
      <c r="B5998" s="11" t="s">
        <v>41</v>
      </c>
      <c r="C5998" s="11" t="s">
        <v>115</v>
      </c>
      <c r="D5998" s="12">
        <v>46026</v>
      </c>
      <c r="E5998" s="11">
        <v>188</v>
      </c>
      <c r="F5998" s="11" t="s">
        <v>33</v>
      </c>
      <c r="G5998" s="13">
        <v>546.28</v>
      </c>
      <c r="H5998" s="14">
        <f t="shared" si="651"/>
        <v>102700.64</v>
      </c>
      <c r="I5998" s="14">
        <f>IF(F5998="GHS",H5998,H5998*Assumptions!$B$4)</f>
        <v>102700.64</v>
      </c>
      <c r="J5998" s="15" t="str">
        <f>INDEX(Assumptions!$B$8:$B$12,MATCH(B5998,Assumptions!$A$8:$A$12,0))</f>
        <v>Weighted Average</v>
      </c>
      <c r="K5998" s="16">
        <f>G5998/(1-INDEX(Assumptions!$D$8:$D$12,MATCH(B5998,Assumptions!$A$8:$A$12,0)))</f>
        <v>840.43076923076922</v>
      </c>
      <c r="L5998" s="16">
        <f t="shared" si="652"/>
        <v>16.388399999999997</v>
      </c>
      <c r="M5998" s="16">
        <f t="shared" si="653"/>
        <v>42.021538461538462</v>
      </c>
      <c r="N5998" s="14">
        <f>E5998*(K5998-L5998-M5998)*IF(F5998="GHS",1,Assumptions!$B$4)</f>
        <v>147019.91618461537</v>
      </c>
      <c r="O5998" s="15">
        <f t="shared" ca="1" si="654"/>
        <v>260</v>
      </c>
      <c r="P5998" s="15" t="str">
        <f t="shared" ca="1" si="655"/>
        <v>181-365d</v>
      </c>
      <c r="Q5998" s="17">
        <f ca="1">IF(P5998="0-90d",0,IF(P5998="91-180d",INDEX(Assumptions!$F$8:$F$12,MATCH(B5998,Assumptions!$A$8:$A$12,0)),IF(P5998="181-365d",INDEX(Assumptions!$G$8:$G$12,MATCH(B5998,Assumptions!$A$8:$A$12,0)),INDEX(Assumptions!$H$8:$H$12,MATCH(B5998,Assumptions!$A$8:$A$12,0)))))</f>
        <v>0.35</v>
      </c>
      <c r="R5998" s="14">
        <f t="shared" ca="1" si="656"/>
        <v>35945.223999999995</v>
      </c>
      <c r="S5998" s="14">
        <f t="shared" ca="1" si="657"/>
        <v>66755.415999999997</v>
      </c>
      <c r="T5998" s="11" t="s">
        <v>25</v>
      </c>
      <c r="U5998" s="18" t="s">
        <v>36</v>
      </c>
    </row>
    <row r="5999" spans="1:21" ht="15" customHeight="1" x14ac:dyDescent="0.15">
      <c r="A5999" s="10" t="s">
        <v>6047</v>
      </c>
      <c r="B5999" s="11" t="s">
        <v>28</v>
      </c>
      <c r="C5999" s="11" t="s">
        <v>35</v>
      </c>
      <c r="D5999" s="12">
        <v>45969</v>
      </c>
      <c r="E5999" s="11">
        <v>4770</v>
      </c>
      <c r="F5999" s="11" t="s">
        <v>24</v>
      </c>
      <c r="G5999" s="13">
        <v>13440.13</v>
      </c>
      <c r="H5999" s="14">
        <f t="shared" si="651"/>
        <v>64109420.099999994</v>
      </c>
      <c r="I5999" s="14">
        <f>IF(F5999="GHS",H5999,H5999*Assumptions!$B$4)</f>
        <v>692381737.07999992</v>
      </c>
      <c r="J5999" s="15" t="str">
        <f>INDEX(Assumptions!$B$8:$B$12,MATCH(B5999,Assumptions!$A$8:$A$12,0))</f>
        <v>Fair Value Less Costs to Sell</v>
      </c>
      <c r="K5999" s="16">
        <f>G5999/(1-INDEX(Assumptions!$D$8:$D$12,MATCH(B5999,Assumptions!$A$8:$A$12,0)))</f>
        <v>15272.874999999998</v>
      </c>
      <c r="L5999" s="16">
        <f t="shared" si="652"/>
        <v>403.20389999999998</v>
      </c>
      <c r="M5999" s="16">
        <f t="shared" si="653"/>
        <v>763.64374999999995</v>
      </c>
      <c r="N5999" s="14">
        <f>E5999*(K5999-L5999-M5999)*IF(F5999="GHS",1,Assumptions!$B$4)</f>
        <v>726686104.96259999</v>
      </c>
      <c r="O5999" s="15">
        <f t="shared" ca="1" si="654"/>
        <v>317</v>
      </c>
      <c r="P5999" s="15" t="str">
        <f t="shared" ca="1" si="655"/>
        <v>181-365d</v>
      </c>
      <c r="Q5999" s="17">
        <f ca="1">IF(P5999="0-90d",0,IF(P5999="91-180d",INDEX(Assumptions!$F$8:$F$12,MATCH(B5999,Assumptions!$A$8:$A$12,0)),IF(P5999="181-365d",INDEX(Assumptions!$G$8:$G$12,MATCH(B5999,Assumptions!$A$8:$A$12,0)),INDEX(Assumptions!$H$8:$H$12,MATCH(B5999,Assumptions!$A$8:$A$12,0)))))</f>
        <v>0.1</v>
      </c>
      <c r="R5999" s="14">
        <f t="shared" ca="1" si="656"/>
        <v>69238173.707999989</v>
      </c>
      <c r="S5999" s="14">
        <f t="shared" ca="1" si="657"/>
        <v>623143563.37199998</v>
      </c>
      <c r="T5999" s="11" t="s">
        <v>25</v>
      </c>
      <c r="U5999" s="18" t="s">
        <v>36</v>
      </c>
    </row>
    <row r="6000" spans="1:21" ht="15" customHeight="1" x14ac:dyDescent="0.15">
      <c r="A6000" s="10" t="s">
        <v>6048</v>
      </c>
      <c r="B6000" s="11" t="s">
        <v>22</v>
      </c>
      <c r="C6000" s="11" t="s">
        <v>23</v>
      </c>
      <c r="D6000" s="12">
        <v>45991</v>
      </c>
      <c r="E6000" s="11">
        <v>2310</v>
      </c>
      <c r="F6000" s="11" t="s">
        <v>24</v>
      </c>
      <c r="G6000" s="13">
        <v>18770.75</v>
      </c>
      <c r="H6000" s="14">
        <f t="shared" si="651"/>
        <v>43360432.5</v>
      </c>
      <c r="I6000" s="14">
        <f>IF(F6000="GHS",H6000,H6000*Assumptions!$B$4)</f>
        <v>468292671.00000006</v>
      </c>
      <c r="J6000" s="15" t="str">
        <f>INDEX(Assumptions!$B$8:$B$12,MATCH(B6000,Assumptions!$A$8:$A$12,0))</f>
        <v>FIFO</v>
      </c>
      <c r="K6000" s="16">
        <f>G6000/(1-INDEX(Assumptions!$D$8:$D$12,MATCH(B6000,Assumptions!$A$8:$A$12,0)))</f>
        <v>22891.158536585364</v>
      </c>
      <c r="L6000" s="16">
        <f t="shared" si="652"/>
        <v>563.12249999999995</v>
      </c>
      <c r="M6000" s="16">
        <f t="shared" si="653"/>
        <v>1144.5579268292684</v>
      </c>
      <c r="N6000" s="14">
        <f>E6000*(K6000-L6000-M6000)*IF(F6000="GHS",1,Assumptions!$B$4)</f>
        <v>528485411.88219512</v>
      </c>
      <c r="O6000" s="15">
        <f t="shared" ca="1" si="654"/>
        <v>295</v>
      </c>
      <c r="P6000" s="15" t="str">
        <f t="shared" ca="1" si="655"/>
        <v>181-365d</v>
      </c>
      <c r="Q6000" s="17">
        <f ca="1">IF(P6000="0-90d",0,IF(P6000="91-180d",INDEX(Assumptions!$F$8:$F$12,MATCH(B6000,Assumptions!$A$8:$A$12,0)),IF(P6000="181-365d",INDEX(Assumptions!$G$8:$G$12,MATCH(B6000,Assumptions!$A$8:$A$12,0)),INDEX(Assumptions!$H$8:$H$12,MATCH(B6000,Assumptions!$A$8:$A$12,0)))))</f>
        <v>0.15</v>
      </c>
      <c r="R6000" s="14">
        <f t="shared" ca="1" si="656"/>
        <v>70243900.650000006</v>
      </c>
      <c r="S6000" s="14">
        <f t="shared" ca="1" si="657"/>
        <v>398048770.35000002</v>
      </c>
      <c r="T6000" s="11" t="s">
        <v>25</v>
      </c>
      <c r="U6000" s="18" t="s">
        <v>26</v>
      </c>
    </row>
    <row r="6001" spans="1:21" ht="15" customHeight="1" x14ac:dyDescent="0.15">
      <c r="A6001" s="10" t="s">
        <v>6049</v>
      </c>
      <c r="B6001" s="11" t="s">
        <v>22</v>
      </c>
      <c r="C6001" s="11" t="s">
        <v>61</v>
      </c>
      <c r="D6001" s="12">
        <v>45995</v>
      </c>
      <c r="E6001" s="11">
        <v>1676</v>
      </c>
      <c r="F6001" s="11" t="s">
        <v>24</v>
      </c>
      <c r="G6001" s="13">
        <v>42608.47</v>
      </c>
      <c r="H6001" s="14">
        <f t="shared" si="651"/>
        <v>71411795.719999999</v>
      </c>
      <c r="I6001" s="14">
        <f>IF(F6001="GHS",H6001,H6001*Assumptions!$B$4)</f>
        <v>771247393.77600002</v>
      </c>
      <c r="J6001" s="15" t="str">
        <f>INDEX(Assumptions!$B$8:$B$12,MATCH(B6001,Assumptions!$A$8:$A$12,0))</f>
        <v>FIFO</v>
      </c>
      <c r="K6001" s="16">
        <f>G6001/(1-INDEX(Assumptions!$D$8:$D$12,MATCH(B6001,Assumptions!$A$8:$A$12,0)))</f>
        <v>51961.548780487799</v>
      </c>
      <c r="L6001" s="16">
        <f t="shared" si="652"/>
        <v>1278.2540999999999</v>
      </c>
      <c r="M6001" s="16">
        <f t="shared" si="653"/>
        <v>2598.0774390243901</v>
      </c>
      <c r="N6001" s="14">
        <f>E6001*(K6001-L6001-M6001)*IF(F6001="GHS",1,Assumptions!$B$4)</f>
        <v>870380900.24428105</v>
      </c>
      <c r="O6001" s="15">
        <f t="shared" ca="1" si="654"/>
        <v>291</v>
      </c>
      <c r="P6001" s="15" t="str">
        <f t="shared" ca="1" si="655"/>
        <v>181-365d</v>
      </c>
      <c r="Q6001" s="17">
        <f ca="1">IF(P6001="0-90d",0,IF(P6001="91-180d",INDEX(Assumptions!$F$8:$F$12,MATCH(B6001,Assumptions!$A$8:$A$12,0)),IF(P6001="181-365d",INDEX(Assumptions!$G$8:$G$12,MATCH(B6001,Assumptions!$A$8:$A$12,0)),INDEX(Assumptions!$H$8:$H$12,MATCH(B6001,Assumptions!$A$8:$A$12,0)))))</f>
        <v>0.15</v>
      </c>
      <c r="R6001" s="14">
        <f t="shared" ca="1" si="656"/>
        <v>115687109.06640001</v>
      </c>
      <c r="S6001" s="14">
        <f t="shared" ca="1" si="657"/>
        <v>655560284.70959997</v>
      </c>
      <c r="T6001" s="11" t="s">
        <v>25</v>
      </c>
      <c r="U6001" s="18" t="s">
        <v>26</v>
      </c>
    </row>
    <row r="6002" spans="1:21" ht="15" customHeight="1" x14ac:dyDescent="0.15">
      <c r="A6002" s="10" t="s">
        <v>6050</v>
      </c>
      <c r="B6002" s="11" t="s">
        <v>41</v>
      </c>
      <c r="C6002" s="11" t="s">
        <v>49</v>
      </c>
      <c r="D6002" s="12">
        <v>46014</v>
      </c>
      <c r="E6002" s="11">
        <v>2567</v>
      </c>
      <c r="F6002" s="11" t="s">
        <v>33</v>
      </c>
      <c r="G6002" s="13">
        <v>296.61</v>
      </c>
      <c r="H6002" s="14">
        <f t="shared" si="651"/>
        <v>761397.87</v>
      </c>
      <c r="I6002" s="14">
        <f>IF(F6002="GHS",H6002,H6002*Assumptions!$B$4)</f>
        <v>761397.87</v>
      </c>
      <c r="J6002" s="15" t="str">
        <f>INDEX(Assumptions!$B$8:$B$12,MATCH(B6002,Assumptions!$A$8:$A$12,0))</f>
        <v>Weighted Average</v>
      </c>
      <c r="K6002" s="16">
        <f>G6002/(1-INDEX(Assumptions!$D$8:$D$12,MATCH(B6002,Assumptions!$A$8:$A$12,0)))</f>
        <v>456.32307692307694</v>
      </c>
      <c r="L6002" s="16">
        <f t="shared" si="652"/>
        <v>8.8983000000000008</v>
      </c>
      <c r="M6002" s="16">
        <f t="shared" si="653"/>
        <v>22.816153846153849</v>
      </c>
      <c r="N6002" s="14">
        <f>E6002*(K6002-L6002-M6002)*IF(F6002="GHS",1,Assumptions!$B$4)</f>
        <v>1089970.3354384615</v>
      </c>
      <c r="O6002" s="15">
        <f t="shared" ca="1" si="654"/>
        <v>272</v>
      </c>
      <c r="P6002" s="15" t="str">
        <f t="shared" ca="1" si="655"/>
        <v>181-365d</v>
      </c>
      <c r="Q6002" s="17">
        <f ca="1">IF(P6002="0-90d",0,IF(P6002="91-180d",INDEX(Assumptions!$F$8:$F$12,MATCH(B6002,Assumptions!$A$8:$A$12,0)),IF(P6002="181-365d",INDEX(Assumptions!$G$8:$G$12,MATCH(B6002,Assumptions!$A$8:$A$12,0)),INDEX(Assumptions!$H$8:$H$12,MATCH(B6002,Assumptions!$A$8:$A$12,0)))))</f>
        <v>0.35</v>
      </c>
      <c r="R6002" s="14">
        <f t="shared" ca="1" si="656"/>
        <v>266489.25449999998</v>
      </c>
      <c r="S6002" s="14">
        <f t="shared" ca="1" si="657"/>
        <v>494908.61550000001</v>
      </c>
      <c r="T6002" s="11" t="s">
        <v>25</v>
      </c>
      <c r="U6002" s="18" t="s">
        <v>26</v>
      </c>
    </row>
    <row r="6003" spans="1:21" ht="15" customHeight="1" x14ac:dyDescent="0.15">
      <c r="A6003" s="10" t="s">
        <v>6051</v>
      </c>
      <c r="B6003" s="11" t="s">
        <v>28</v>
      </c>
      <c r="C6003" s="11" t="s">
        <v>38</v>
      </c>
      <c r="D6003" s="12">
        <v>45856</v>
      </c>
      <c r="E6003" s="11">
        <v>28</v>
      </c>
      <c r="F6003" s="11" t="s">
        <v>24</v>
      </c>
      <c r="G6003" s="13">
        <v>8962.83</v>
      </c>
      <c r="H6003" s="14">
        <f t="shared" si="651"/>
        <v>250959.24</v>
      </c>
      <c r="I6003" s="14">
        <f>IF(F6003="GHS",H6003,H6003*Assumptions!$B$4)</f>
        <v>2710359.7919999999</v>
      </c>
      <c r="J6003" s="15" t="str">
        <f>INDEX(Assumptions!$B$8:$B$12,MATCH(B6003,Assumptions!$A$8:$A$12,0))</f>
        <v>Fair Value Less Costs to Sell</v>
      </c>
      <c r="K6003" s="16">
        <f>G6003/(1-INDEX(Assumptions!$D$8:$D$12,MATCH(B6003,Assumptions!$A$8:$A$12,0)))</f>
        <v>10185.03409090909</v>
      </c>
      <c r="L6003" s="16">
        <f t="shared" si="652"/>
        <v>268.88490000000002</v>
      </c>
      <c r="M6003" s="16">
        <f t="shared" si="653"/>
        <v>509.25170454545452</v>
      </c>
      <c r="N6003" s="14">
        <f>E6003*(K6003-L6003-M6003)*IF(F6003="GHS",1,Assumptions!$B$4)</f>
        <v>2844645.7998763635</v>
      </c>
      <c r="O6003" s="15">
        <f t="shared" ca="1" si="654"/>
        <v>430</v>
      </c>
      <c r="P6003" s="15" t="str">
        <f t="shared" ca="1" si="655"/>
        <v>365d+</v>
      </c>
      <c r="Q6003" s="17">
        <f ca="1">IF(P6003="0-90d",0,IF(P6003="91-180d",INDEX(Assumptions!$F$8:$F$12,MATCH(B6003,Assumptions!$A$8:$A$12,0)),IF(P6003="181-365d",INDEX(Assumptions!$G$8:$G$12,MATCH(B6003,Assumptions!$A$8:$A$12,0)),INDEX(Assumptions!$H$8:$H$12,MATCH(B6003,Assumptions!$A$8:$A$12,0)))))</f>
        <v>0.4</v>
      </c>
      <c r="R6003" s="14">
        <f t="shared" ca="1" si="656"/>
        <v>1084143.9168</v>
      </c>
      <c r="S6003" s="14">
        <f t="shared" ca="1" si="657"/>
        <v>1626215.8751999999</v>
      </c>
      <c r="T6003" s="11" t="s">
        <v>25</v>
      </c>
      <c r="U6003" s="18" t="s">
        <v>26</v>
      </c>
    </row>
    <row r="6004" spans="1:21" ht="15" customHeight="1" x14ac:dyDescent="0.15">
      <c r="A6004" s="10" t="s">
        <v>6052</v>
      </c>
      <c r="B6004" s="11" t="s">
        <v>22</v>
      </c>
      <c r="C6004" s="11" t="s">
        <v>23</v>
      </c>
      <c r="D6004" s="12">
        <v>46102</v>
      </c>
      <c r="E6004" s="11">
        <v>2559</v>
      </c>
      <c r="F6004" s="11" t="s">
        <v>24</v>
      </c>
      <c r="G6004" s="13">
        <v>40918.589999999997</v>
      </c>
      <c r="H6004" s="14">
        <f t="shared" si="651"/>
        <v>104710671.80999999</v>
      </c>
      <c r="I6004" s="14">
        <f>IF(F6004="GHS",H6004,H6004*Assumptions!$B$4)</f>
        <v>1130875255.5479999</v>
      </c>
      <c r="J6004" s="15" t="str">
        <f>INDEX(Assumptions!$B$8:$B$12,MATCH(B6004,Assumptions!$A$8:$A$12,0))</f>
        <v>FIFO</v>
      </c>
      <c r="K6004" s="16">
        <f>G6004/(1-INDEX(Assumptions!$D$8:$D$12,MATCH(B6004,Assumptions!$A$8:$A$12,0)))</f>
        <v>49900.719512195115</v>
      </c>
      <c r="L6004" s="16">
        <f t="shared" si="652"/>
        <v>1227.5576999999998</v>
      </c>
      <c r="M6004" s="16">
        <f t="shared" si="653"/>
        <v>2495.035975609756</v>
      </c>
      <c r="N6004" s="14">
        <f>E6004*(K6004-L6004-M6004)*IF(F6004="GHS",1,Assumptions!$B$4)</f>
        <v>1276234099.370877</v>
      </c>
      <c r="O6004" s="15">
        <f t="shared" ca="1" si="654"/>
        <v>184</v>
      </c>
      <c r="P6004" s="15" t="str">
        <f t="shared" ca="1" si="655"/>
        <v>181-365d</v>
      </c>
      <c r="Q6004" s="17">
        <f ca="1">IF(P6004="0-90d",0,IF(P6004="91-180d",INDEX(Assumptions!$F$8:$F$12,MATCH(B6004,Assumptions!$A$8:$A$12,0)),IF(P6004="181-365d",INDEX(Assumptions!$G$8:$G$12,MATCH(B6004,Assumptions!$A$8:$A$12,0)),INDEX(Assumptions!$H$8:$H$12,MATCH(B6004,Assumptions!$A$8:$A$12,0)))))</f>
        <v>0.15</v>
      </c>
      <c r="R6004" s="14">
        <f t="shared" ca="1" si="656"/>
        <v>169631288.33219996</v>
      </c>
      <c r="S6004" s="14">
        <f t="shared" ca="1" si="657"/>
        <v>961243967.21579993</v>
      </c>
      <c r="T6004" s="11" t="s">
        <v>25</v>
      </c>
      <c r="U6004" s="18" t="s">
        <v>36</v>
      </c>
    </row>
    <row r="6005" spans="1:21" ht="15" customHeight="1" x14ac:dyDescent="0.15">
      <c r="A6005" s="10" t="s">
        <v>6053</v>
      </c>
      <c r="B6005" s="11" t="s">
        <v>31</v>
      </c>
      <c r="C6005" s="11" t="s">
        <v>76</v>
      </c>
      <c r="D6005" s="12">
        <v>46086</v>
      </c>
      <c r="E6005" s="11">
        <v>4988</v>
      </c>
      <c r="F6005" s="11" t="s">
        <v>33</v>
      </c>
      <c r="G6005" s="13">
        <v>1773.66</v>
      </c>
      <c r="H6005" s="14">
        <f t="shared" si="651"/>
        <v>8847016.0800000001</v>
      </c>
      <c r="I6005" s="14">
        <f>IF(F6005="GHS",H6005,H6005*Assumptions!$B$4)</f>
        <v>8847016.0800000001</v>
      </c>
      <c r="J6005" s="15" t="str">
        <f>INDEX(Assumptions!$B$8:$B$12,MATCH(B6005,Assumptions!$A$8:$A$12,0))</f>
        <v>Weighted Average</v>
      </c>
      <c r="K6005" s="16">
        <f>G6005/(1-INDEX(Assumptions!$D$8:$D$12,MATCH(B6005,Assumptions!$A$8:$A$12,0)))</f>
        <v>2463.416666666667</v>
      </c>
      <c r="L6005" s="16">
        <f t="shared" si="652"/>
        <v>53.209800000000001</v>
      </c>
      <c r="M6005" s="16">
        <f t="shared" si="653"/>
        <v>123.17083333333335</v>
      </c>
      <c r="N6005" s="14">
        <f>E6005*(K6005-L6005-M6005)*IF(F6005="GHS",1,Assumptions!$B$4)</f>
        <v>11407735.734266669</v>
      </c>
      <c r="O6005" s="15">
        <f t="shared" ca="1" si="654"/>
        <v>200</v>
      </c>
      <c r="P6005" s="15" t="str">
        <f t="shared" ca="1" si="655"/>
        <v>181-365d</v>
      </c>
      <c r="Q6005" s="17">
        <f ca="1">IF(P6005="0-90d",0,IF(P6005="91-180d",INDEX(Assumptions!$F$8:$F$12,MATCH(B6005,Assumptions!$A$8:$A$12,0)),IF(P6005="181-365d",INDEX(Assumptions!$G$8:$G$12,MATCH(B6005,Assumptions!$A$8:$A$12,0)),INDEX(Assumptions!$H$8:$H$12,MATCH(B6005,Assumptions!$A$8:$A$12,0)))))</f>
        <v>0.2</v>
      </c>
      <c r="R6005" s="14">
        <f t="shared" ca="1" si="656"/>
        <v>1769403.216</v>
      </c>
      <c r="S6005" s="14">
        <f t="shared" ca="1" si="657"/>
        <v>7077612.8640000001</v>
      </c>
      <c r="T6005" s="11" t="s">
        <v>25</v>
      </c>
      <c r="U6005" s="18" t="s">
        <v>26</v>
      </c>
    </row>
    <row r="6006" spans="1:21" ht="15" customHeight="1" x14ac:dyDescent="0.15">
      <c r="A6006" s="10" t="s">
        <v>6054</v>
      </c>
      <c r="B6006" s="11" t="s">
        <v>41</v>
      </c>
      <c r="C6006" s="11" t="s">
        <v>115</v>
      </c>
      <c r="D6006" s="12">
        <v>46030</v>
      </c>
      <c r="E6006" s="11">
        <v>1959</v>
      </c>
      <c r="F6006" s="11" t="s">
        <v>33</v>
      </c>
      <c r="G6006" s="13">
        <v>357.67</v>
      </c>
      <c r="H6006" s="14">
        <f t="shared" si="651"/>
        <v>700675.53</v>
      </c>
      <c r="I6006" s="14">
        <f>IF(F6006="GHS",H6006,H6006*Assumptions!$B$4)</f>
        <v>700675.53</v>
      </c>
      <c r="J6006" s="15" t="str">
        <f>INDEX(Assumptions!$B$8:$B$12,MATCH(B6006,Assumptions!$A$8:$A$12,0))</f>
        <v>Weighted Average</v>
      </c>
      <c r="K6006" s="16">
        <f>G6006/(1-INDEX(Assumptions!$D$8:$D$12,MATCH(B6006,Assumptions!$A$8:$A$12,0)))</f>
        <v>550.26153846153852</v>
      </c>
      <c r="L6006" s="16">
        <f t="shared" si="652"/>
        <v>10.7301</v>
      </c>
      <c r="M6006" s="16">
        <f t="shared" si="653"/>
        <v>27.513076923076927</v>
      </c>
      <c r="N6006" s="14">
        <f>E6006*(K6006-L6006-M6006)*IF(F6006="GHS",1,Assumptions!$B$4)</f>
        <v>1003043.9702538463</v>
      </c>
      <c r="O6006" s="15">
        <f t="shared" ca="1" si="654"/>
        <v>256</v>
      </c>
      <c r="P6006" s="15" t="str">
        <f t="shared" ca="1" si="655"/>
        <v>181-365d</v>
      </c>
      <c r="Q6006" s="17">
        <f ca="1">IF(P6006="0-90d",0,IF(P6006="91-180d",INDEX(Assumptions!$F$8:$F$12,MATCH(B6006,Assumptions!$A$8:$A$12,0)),IF(P6006="181-365d",INDEX(Assumptions!$G$8:$G$12,MATCH(B6006,Assumptions!$A$8:$A$12,0)),INDEX(Assumptions!$H$8:$H$12,MATCH(B6006,Assumptions!$A$8:$A$12,0)))))</f>
        <v>0.35</v>
      </c>
      <c r="R6006" s="14">
        <f t="shared" ca="1" si="656"/>
        <v>245236.43549999999</v>
      </c>
      <c r="S6006" s="14">
        <f t="shared" ca="1" si="657"/>
        <v>455439.09450000001</v>
      </c>
      <c r="T6006" s="11" t="s">
        <v>50</v>
      </c>
      <c r="U6006" s="18" t="s">
        <v>26</v>
      </c>
    </row>
    <row r="6007" spans="1:21" ht="15" customHeight="1" x14ac:dyDescent="0.15">
      <c r="A6007" s="10" t="s">
        <v>6055</v>
      </c>
      <c r="B6007" s="11" t="s">
        <v>31</v>
      </c>
      <c r="C6007" s="11" t="s">
        <v>32</v>
      </c>
      <c r="D6007" s="12">
        <v>45798</v>
      </c>
      <c r="E6007" s="11">
        <v>3366</v>
      </c>
      <c r="F6007" s="11" t="s">
        <v>33</v>
      </c>
      <c r="G6007" s="13">
        <v>1436.46</v>
      </c>
      <c r="H6007" s="14">
        <f t="shared" si="651"/>
        <v>4835124.3600000003</v>
      </c>
      <c r="I6007" s="14">
        <f>IF(F6007="GHS",H6007,H6007*Assumptions!$B$4)</f>
        <v>4835124.3600000003</v>
      </c>
      <c r="J6007" s="15" t="str">
        <f>INDEX(Assumptions!$B$8:$B$12,MATCH(B6007,Assumptions!$A$8:$A$12,0))</f>
        <v>Weighted Average</v>
      </c>
      <c r="K6007" s="16">
        <f>G6007/(1-INDEX(Assumptions!$D$8:$D$12,MATCH(B6007,Assumptions!$A$8:$A$12,0)))</f>
        <v>1995.0833333333335</v>
      </c>
      <c r="L6007" s="16">
        <f t="shared" si="652"/>
        <v>43.093800000000002</v>
      </c>
      <c r="M6007" s="16">
        <f t="shared" si="653"/>
        <v>99.754166666666677</v>
      </c>
      <c r="N6007" s="14">
        <f>E6007*(K6007-L6007-M6007)*IF(F6007="GHS",1,Assumptions!$B$4)</f>
        <v>6234624.2442000005</v>
      </c>
      <c r="O6007" s="15">
        <f t="shared" ca="1" si="654"/>
        <v>488</v>
      </c>
      <c r="P6007" s="15" t="str">
        <f t="shared" ca="1" si="655"/>
        <v>365d+</v>
      </c>
      <c r="Q6007" s="17">
        <f ca="1">IF(P6007="0-90d",0,IF(P6007="91-180d",INDEX(Assumptions!$F$8:$F$12,MATCH(B6007,Assumptions!$A$8:$A$12,0)),IF(P6007="181-365d",INDEX(Assumptions!$G$8:$G$12,MATCH(B6007,Assumptions!$A$8:$A$12,0)),INDEX(Assumptions!$H$8:$H$12,MATCH(B6007,Assumptions!$A$8:$A$12,0)))))</f>
        <v>0.6</v>
      </c>
      <c r="R6007" s="14">
        <f t="shared" ca="1" si="656"/>
        <v>2901074.6159999999</v>
      </c>
      <c r="S6007" s="14">
        <f t="shared" ca="1" si="657"/>
        <v>1934049.7440000004</v>
      </c>
      <c r="T6007" s="11" t="s">
        <v>25</v>
      </c>
      <c r="U6007" s="18" t="s">
        <v>26</v>
      </c>
    </row>
    <row r="6008" spans="1:21" ht="15" customHeight="1" x14ac:dyDescent="0.15">
      <c r="A6008" s="10" t="s">
        <v>6056</v>
      </c>
      <c r="B6008" s="11" t="s">
        <v>46</v>
      </c>
      <c r="C6008" s="11" t="s">
        <v>47</v>
      </c>
      <c r="D6008" s="12">
        <v>46170</v>
      </c>
      <c r="E6008" s="11">
        <v>4694</v>
      </c>
      <c r="F6008" s="11" t="s">
        <v>33</v>
      </c>
      <c r="G6008" s="13">
        <v>420636.47</v>
      </c>
      <c r="H6008" s="14">
        <f t="shared" si="651"/>
        <v>1974467590.1799998</v>
      </c>
      <c r="I6008" s="14">
        <f>IF(F6008="GHS",H6008,H6008*Assumptions!$B$4)</f>
        <v>1974467590.1799998</v>
      </c>
      <c r="J6008" s="15" t="str">
        <f>INDEX(Assumptions!$B$8:$B$12,MATCH(B6008,Assumptions!$A$8:$A$12,0))</f>
        <v>Specific Identification</v>
      </c>
      <c r="K6008" s="16">
        <f>G6008/(1-INDEX(Assumptions!$D$8:$D$12,MATCH(B6008,Assumptions!$A$8:$A$12,0)))</f>
        <v>539277.52564102563</v>
      </c>
      <c r="L6008" s="16">
        <f t="shared" si="652"/>
        <v>12619.094099999998</v>
      </c>
      <c r="M6008" s="16">
        <f t="shared" si="653"/>
        <v>26963.876282051282</v>
      </c>
      <c r="N6008" s="14">
        <f>E6008*(K6008-L6008-M6008)*IF(F6008="GHS",1,Assumptions!$B$4)</f>
        <v>2345566242.3856258</v>
      </c>
      <c r="O6008" s="15">
        <f t="shared" ca="1" si="654"/>
        <v>116</v>
      </c>
      <c r="P6008" s="15" t="str">
        <f t="shared" ca="1" si="655"/>
        <v>91-180d</v>
      </c>
      <c r="Q6008" s="17">
        <f ca="1">IF(P6008="0-90d",0,IF(P6008="91-180d",INDEX(Assumptions!$F$8:$F$12,MATCH(B6008,Assumptions!$A$8:$A$12,0)),IF(P6008="181-365d",INDEX(Assumptions!$G$8:$G$12,MATCH(B6008,Assumptions!$A$8:$A$12,0)),INDEX(Assumptions!$H$8:$H$12,MATCH(B6008,Assumptions!$A$8:$A$12,0)))))</f>
        <v>0</v>
      </c>
      <c r="R6008" s="14">
        <f t="shared" ca="1" si="656"/>
        <v>0</v>
      </c>
      <c r="S6008" s="14">
        <f t="shared" ca="1" si="657"/>
        <v>1974467590.1799998</v>
      </c>
      <c r="T6008" s="11" t="s">
        <v>25</v>
      </c>
      <c r="U6008" s="18" t="s">
        <v>26</v>
      </c>
    </row>
    <row r="6009" spans="1:21" ht="15" customHeight="1" x14ac:dyDescent="0.15">
      <c r="A6009" s="10" t="s">
        <v>6057</v>
      </c>
      <c r="B6009" s="11" t="s">
        <v>28</v>
      </c>
      <c r="C6009" s="11" t="s">
        <v>38</v>
      </c>
      <c r="D6009" s="12">
        <v>45927</v>
      </c>
      <c r="E6009" s="11">
        <v>3848</v>
      </c>
      <c r="F6009" s="11" t="s">
        <v>24</v>
      </c>
      <c r="G6009" s="13">
        <v>13965.72</v>
      </c>
      <c r="H6009" s="14">
        <f t="shared" si="651"/>
        <v>53740090.559999995</v>
      </c>
      <c r="I6009" s="14">
        <f>IF(F6009="GHS",H6009,H6009*Assumptions!$B$4)</f>
        <v>580392978.04799998</v>
      </c>
      <c r="J6009" s="15" t="str">
        <f>INDEX(Assumptions!$B$8:$B$12,MATCH(B6009,Assumptions!$A$8:$A$12,0))</f>
        <v>Fair Value Less Costs to Sell</v>
      </c>
      <c r="K6009" s="16">
        <f>G6009/(1-INDEX(Assumptions!$D$8:$D$12,MATCH(B6009,Assumptions!$A$8:$A$12,0)))</f>
        <v>15870.136363636362</v>
      </c>
      <c r="L6009" s="16">
        <f t="shared" si="652"/>
        <v>418.97159999999997</v>
      </c>
      <c r="M6009" s="16">
        <f t="shared" si="653"/>
        <v>793.50681818181818</v>
      </c>
      <c r="N6009" s="14">
        <f>E6009*(K6009-L6009-M6009)*IF(F6009="GHS",1,Assumptions!$B$4)</f>
        <v>609148811.96037805</v>
      </c>
      <c r="O6009" s="15">
        <f t="shared" ca="1" si="654"/>
        <v>359</v>
      </c>
      <c r="P6009" s="15" t="str">
        <f t="shared" ca="1" si="655"/>
        <v>181-365d</v>
      </c>
      <c r="Q6009" s="17">
        <f ca="1">IF(P6009="0-90d",0,IF(P6009="91-180d",INDEX(Assumptions!$F$8:$F$12,MATCH(B6009,Assumptions!$A$8:$A$12,0)),IF(P6009="181-365d",INDEX(Assumptions!$G$8:$G$12,MATCH(B6009,Assumptions!$A$8:$A$12,0)),INDEX(Assumptions!$H$8:$H$12,MATCH(B6009,Assumptions!$A$8:$A$12,0)))))</f>
        <v>0.1</v>
      </c>
      <c r="R6009" s="14">
        <f t="shared" ca="1" si="656"/>
        <v>58039297.804800004</v>
      </c>
      <c r="S6009" s="14">
        <f t="shared" ca="1" si="657"/>
        <v>522353680.24319994</v>
      </c>
      <c r="T6009" s="11" t="s">
        <v>25</v>
      </c>
      <c r="U6009" s="18" t="s">
        <v>26</v>
      </c>
    </row>
    <row r="6010" spans="1:21" ht="15" customHeight="1" x14ac:dyDescent="0.15">
      <c r="A6010" s="10" t="s">
        <v>6058</v>
      </c>
      <c r="B6010" s="11" t="s">
        <v>41</v>
      </c>
      <c r="C6010" s="11" t="s">
        <v>115</v>
      </c>
      <c r="D6010" s="12">
        <v>45878</v>
      </c>
      <c r="E6010" s="11">
        <v>238</v>
      </c>
      <c r="F6010" s="11" t="s">
        <v>33</v>
      </c>
      <c r="G6010" s="13">
        <v>256.14999999999998</v>
      </c>
      <c r="H6010" s="14">
        <f t="shared" si="651"/>
        <v>60963.7</v>
      </c>
      <c r="I6010" s="14">
        <f>IF(F6010="GHS",H6010,H6010*Assumptions!$B$4)</f>
        <v>60963.7</v>
      </c>
      <c r="J6010" s="15" t="str">
        <f>INDEX(Assumptions!$B$8:$B$12,MATCH(B6010,Assumptions!$A$8:$A$12,0))</f>
        <v>Weighted Average</v>
      </c>
      <c r="K6010" s="16">
        <f>G6010/(1-INDEX(Assumptions!$D$8:$D$12,MATCH(B6010,Assumptions!$A$8:$A$12,0)))</f>
        <v>394.07692307692304</v>
      </c>
      <c r="L6010" s="16">
        <f t="shared" si="652"/>
        <v>7.684499999999999</v>
      </c>
      <c r="M6010" s="16">
        <f t="shared" si="653"/>
        <v>19.703846153846154</v>
      </c>
      <c r="N6010" s="14">
        <f>E6010*(K6010-L6010-M6010)*IF(F6010="GHS",1,Assumptions!$B$4)</f>
        <v>87271.881307692296</v>
      </c>
      <c r="O6010" s="15">
        <f t="shared" ca="1" si="654"/>
        <v>408</v>
      </c>
      <c r="P6010" s="15" t="str">
        <f t="shared" ca="1" si="655"/>
        <v>365d+</v>
      </c>
      <c r="Q6010" s="17">
        <f ca="1">IF(P6010="0-90d",0,IF(P6010="91-180d",INDEX(Assumptions!$F$8:$F$12,MATCH(B6010,Assumptions!$A$8:$A$12,0)),IF(P6010="181-365d",INDEX(Assumptions!$G$8:$G$12,MATCH(B6010,Assumptions!$A$8:$A$12,0)),INDEX(Assumptions!$H$8:$H$12,MATCH(B6010,Assumptions!$A$8:$A$12,0)))))</f>
        <v>0.8</v>
      </c>
      <c r="R6010" s="14">
        <f t="shared" ca="1" si="656"/>
        <v>48770.96</v>
      </c>
      <c r="S6010" s="14">
        <f t="shared" ca="1" si="657"/>
        <v>12192.739999999998</v>
      </c>
      <c r="T6010" s="11" t="s">
        <v>25</v>
      </c>
      <c r="U6010" s="18" t="s">
        <v>26</v>
      </c>
    </row>
    <row r="6011" spans="1:21" ht="15" customHeight="1" x14ac:dyDescent="0.15">
      <c r="A6011" s="10" t="s">
        <v>6059</v>
      </c>
      <c r="B6011" s="11" t="s">
        <v>41</v>
      </c>
      <c r="C6011" s="11" t="s">
        <v>115</v>
      </c>
      <c r="D6011" s="12">
        <v>45907</v>
      </c>
      <c r="E6011" s="11">
        <v>131</v>
      </c>
      <c r="F6011" s="11" t="s">
        <v>33</v>
      </c>
      <c r="G6011" s="13">
        <v>307.89999999999998</v>
      </c>
      <c r="H6011" s="14">
        <f t="shared" si="651"/>
        <v>40334.899999999994</v>
      </c>
      <c r="I6011" s="14">
        <f>IF(F6011="GHS",H6011,H6011*Assumptions!$B$4)</f>
        <v>40334.899999999994</v>
      </c>
      <c r="J6011" s="15" t="str">
        <f>INDEX(Assumptions!$B$8:$B$12,MATCH(B6011,Assumptions!$A$8:$A$12,0))</f>
        <v>Weighted Average</v>
      </c>
      <c r="K6011" s="16">
        <f>G6011/(1-INDEX(Assumptions!$D$8:$D$12,MATCH(B6011,Assumptions!$A$8:$A$12,0)))</f>
        <v>473.69230769230762</v>
      </c>
      <c r="L6011" s="16">
        <f t="shared" si="652"/>
        <v>9.2369999999999983</v>
      </c>
      <c r="M6011" s="16">
        <f t="shared" si="653"/>
        <v>23.684615384615384</v>
      </c>
      <c r="N6011" s="14">
        <f>E6011*(K6011-L6011-M6011)*IF(F6011="GHS",1,Assumptions!$B$4)</f>
        <v>57740.960692307679</v>
      </c>
      <c r="O6011" s="15">
        <f t="shared" ca="1" si="654"/>
        <v>379</v>
      </c>
      <c r="P6011" s="15" t="str">
        <f t="shared" ca="1" si="655"/>
        <v>365d+</v>
      </c>
      <c r="Q6011" s="17">
        <f ca="1">IF(P6011="0-90d",0,IF(P6011="91-180d",INDEX(Assumptions!$F$8:$F$12,MATCH(B6011,Assumptions!$A$8:$A$12,0)),IF(P6011="181-365d",INDEX(Assumptions!$G$8:$G$12,MATCH(B6011,Assumptions!$A$8:$A$12,0)),INDEX(Assumptions!$H$8:$H$12,MATCH(B6011,Assumptions!$A$8:$A$12,0)))))</f>
        <v>0.8</v>
      </c>
      <c r="R6011" s="14">
        <f t="shared" ca="1" si="656"/>
        <v>32267.919999999998</v>
      </c>
      <c r="S6011" s="14">
        <f t="shared" ca="1" si="657"/>
        <v>8066.9799999999959</v>
      </c>
      <c r="T6011" s="11" t="s">
        <v>25</v>
      </c>
      <c r="U6011" s="18" t="s">
        <v>36</v>
      </c>
    </row>
    <row r="6012" spans="1:21" ht="15" customHeight="1" x14ac:dyDescent="0.15">
      <c r="A6012" s="10" t="s">
        <v>6060</v>
      </c>
      <c r="B6012" s="11" t="s">
        <v>31</v>
      </c>
      <c r="C6012" s="11" t="s">
        <v>76</v>
      </c>
      <c r="D6012" s="12">
        <v>46074</v>
      </c>
      <c r="E6012" s="11">
        <v>4717</v>
      </c>
      <c r="F6012" s="11" t="s">
        <v>33</v>
      </c>
      <c r="G6012" s="13">
        <v>3544.47</v>
      </c>
      <c r="H6012" s="14">
        <f t="shared" si="651"/>
        <v>16719264.989999998</v>
      </c>
      <c r="I6012" s="14">
        <f>IF(F6012="GHS",H6012,H6012*Assumptions!$B$4)</f>
        <v>16719264.989999998</v>
      </c>
      <c r="J6012" s="15" t="str">
        <f>INDEX(Assumptions!$B$8:$B$12,MATCH(B6012,Assumptions!$A$8:$A$12,0))</f>
        <v>Weighted Average</v>
      </c>
      <c r="K6012" s="16">
        <f>G6012/(1-INDEX(Assumptions!$D$8:$D$12,MATCH(B6012,Assumptions!$A$8:$A$12,0)))</f>
        <v>4922.875</v>
      </c>
      <c r="L6012" s="16">
        <f t="shared" si="652"/>
        <v>106.33409999999999</v>
      </c>
      <c r="M6012" s="16">
        <f t="shared" si="653"/>
        <v>246.14375000000001</v>
      </c>
      <c r="N6012" s="14">
        <f>E6012*(K6012-L6012-M6012)*IF(F6012="GHS",1,Assumptions!$B$4)</f>
        <v>21558563.356550001</v>
      </c>
      <c r="O6012" s="15">
        <f t="shared" ca="1" si="654"/>
        <v>212</v>
      </c>
      <c r="P6012" s="15" t="str">
        <f t="shared" ca="1" si="655"/>
        <v>181-365d</v>
      </c>
      <c r="Q6012" s="17">
        <f ca="1">IF(P6012="0-90d",0,IF(P6012="91-180d",INDEX(Assumptions!$F$8:$F$12,MATCH(B6012,Assumptions!$A$8:$A$12,0)),IF(P6012="181-365d",INDEX(Assumptions!$G$8:$G$12,MATCH(B6012,Assumptions!$A$8:$A$12,0)),INDEX(Assumptions!$H$8:$H$12,MATCH(B6012,Assumptions!$A$8:$A$12,0)))))</f>
        <v>0.2</v>
      </c>
      <c r="R6012" s="14">
        <f t="shared" ca="1" si="656"/>
        <v>3343852.9979999997</v>
      </c>
      <c r="S6012" s="14">
        <f t="shared" ca="1" si="657"/>
        <v>13375411.991999999</v>
      </c>
      <c r="T6012" s="11" t="s">
        <v>25</v>
      </c>
      <c r="U6012" s="18" t="s">
        <v>36</v>
      </c>
    </row>
    <row r="6013" spans="1:21" ht="15" customHeight="1" x14ac:dyDescent="0.15">
      <c r="A6013" s="10" t="s">
        <v>6061</v>
      </c>
      <c r="B6013" s="11" t="s">
        <v>41</v>
      </c>
      <c r="C6013" s="11" t="s">
        <v>115</v>
      </c>
      <c r="D6013" s="12">
        <v>46094</v>
      </c>
      <c r="E6013" s="11">
        <v>187</v>
      </c>
      <c r="F6013" s="11" t="s">
        <v>33</v>
      </c>
      <c r="G6013" s="13">
        <v>543.04999999999995</v>
      </c>
      <c r="H6013" s="14">
        <f t="shared" si="651"/>
        <v>101550.34999999999</v>
      </c>
      <c r="I6013" s="14">
        <f>IF(F6013="GHS",H6013,H6013*Assumptions!$B$4)</f>
        <v>101550.34999999999</v>
      </c>
      <c r="J6013" s="15" t="str">
        <f>INDEX(Assumptions!$B$8:$B$12,MATCH(B6013,Assumptions!$A$8:$A$12,0))</f>
        <v>Weighted Average</v>
      </c>
      <c r="K6013" s="16">
        <f>G6013/(1-INDEX(Assumptions!$D$8:$D$12,MATCH(B6013,Assumptions!$A$8:$A$12,0)))</f>
        <v>835.46153846153834</v>
      </c>
      <c r="L6013" s="16">
        <f t="shared" si="652"/>
        <v>16.291499999999999</v>
      </c>
      <c r="M6013" s="16">
        <f t="shared" si="653"/>
        <v>41.773076923076921</v>
      </c>
      <c r="N6013" s="14">
        <f>E6013*(K6013-L6013-M6013)*IF(F6013="GHS",1,Assumptions!$B$4)</f>
        <v>145373.23180769227</v>
      </c>
      <c r="O6013" s="15">
        <f t="shared" ca="1" si="654"/>
        <v>192</v>
      </c>
      <c r="P6013" s="15" t="str">
        <f t="shared" ca="1" si="655"/>
        <v>181-365d</v>
      </c>
      <c r="Q6013" s="17">
        <f ca="1">IF(P6013="0-90d",0,IF(P6013="91-180d",INDEX(Assumptions!$F$8:$F$12,MATCH(B6013,Assumptions!$A$8:$A$12,0)),IF(P6013="181-365d",INDEX(Assumptions!$G$8:$G$12,MATCH(B6013,Assumptions!$A$8:$A$12,0)),INDEX(Assumptions!$H$8:$H$12,MATCH(B6013,Assumptions!$A$8:$A$12,0)))))</f>
        <v>0.35</v>
      </c>
      <c r="R6013" s="14">
        <f t="shared" ca="1" si="656"/>
        <v>35542.622499999998</v>
      </c>
      <c r="S6013" s="14">
        <f t="shared" ca="1" si="657"/>
        <v>66007.727499999994</v>
      </c>
      <c r="T6013" s="11" t="s">
        <v>25</v>
      </c>
      <c r="U6013" s="18" t="s">
        <v>26</v>
      </c>
    </row>
    <row r="6014" spans="1:21" ht="15" customHeight="1" x14ac:dyDescent="0.15">
      <c r="A6014" s="10" t="s">
        <v>6062</v>
      </c>
      <c r="B6014" s="11" t="s">
        <v>41</v>
      </c>
      <c r="C6014" s="11" t="s">
        <v>44</v>
      </c>
      <c r="D6014" s="12">
        <v>45957</v>
      </c>
      <c r="E6014" s="11">
        <v>1785</v>
      </c>
      <c r="F6014" s="11" t="s">
        <v>33</v>
      </c>
      <c r="G6014" s="13">
        <v>307.52999999999997</v>
      </c>
      <c r="H6014" s="14">
        <f t="shared" si="651"/>
        <v>548941.04999999993</v>
      </c>
      <c r="I6014" s="14">
        <f>IF(F6014="GHS",H6014,H6014*Assumptions!$B$4)</f>
        <v>548941.04999999993</v>
      </c>
      <c r="J6014" s="15" t="str">
        <f>INDEX(Assumptions!$B$8:$B$12,MATCH(B6014,Assumptions!$A$8:$A$12,0))</f>
        <v>Weighted Average</v>
      </c>
      <c r="K6014" s="16">
        <f>G6014/(1-INDEX(Assumptions!$D$8:$D$12,MATCH(B6014,Assumptions!$A$8:$A$12,0)))</f>
        <v>473.12307692307684</v>
      </c>
      <c r="L6014" s="16">
        <f t="shared" si="652"/>
        <v>9.2258999999999993</v>
      </c>
      <c r="M6014" s="16">
        <f t="shared" si="653"/>
        <v>23.656153846153842</v>
      </c>
      <c r="N6014" s="14">
        <f>E6014*(K6014-L6014-M6014)*IF(F6014="GHS",1,Assumptions!$B$4)</f>
        <v>785830.22619230743</v>
      </c>
      <c r="O6014" s="15">
        <f t="shared" ca="1" si="654"/>
        <v>329</v>
      </c>
      <c r="P6014" s="15" t="str">
        <f t="shared" ca="1" si="655"/>
        <v>181-365d</v>
      </c>
      <c r="Q6014" s="17">
        <f ca="1">IF(P6014="0-90d",0,IF(P6014="91-180d",INDEX(Assumptions!$F$8:$F$12,MATCH(B6014,Assumptions!$A$8:$A$12,0)),IF(P6014="181-365d",INDEX(Assumptions!$G$8:$G$12,MATCH(B6014,Assumptions!$A$8:$A$12,0)),INDEX(Assumptions!$H$8:$H$12,MATCH(B6014,Assumptions!$A$8:$A$12,0)))))</f>
        <v>0.35</v>
      </c>
      <c r="R6014" s="14">
        <f t="shared" ca="1" si="656"/>
        <v>192129.36749999996</v>
      </c>
      <c r="S6014" s="14">
        <f t="shared" ca="1" si="657"/>
        <v>356811.6825</v>
      </c>
      <c r="T6014" s="11" t="s">
        <v>25</v>
      </c>
      <c r="U6014" s="18" t="s">
        <v>26</v>
      </c>
    </row>
    <row r="6015" spans="1:21" ht="15" customHeight="1" x14ac:dyDescent="0.15">
      <c r="A6015" s="10" t="s">
        <v>6063</v>
      </c>
      <c r="B6015" s="11" t="s">
        <v>41</v>
      </c>
      <c r="C6015" s="11" t="s">
        <v>42</v>
      </c>
      <c r="D6015" s="12">
        <v>45804</v>
      </c>
      <c r="E6015" s="11">
        <v>2677</v>
      </c>
      <c r="F6015" s="11" t="s">
        <v>33</v>
      </c>
      <c r="G6015" s="13">
        <v>479.58</v>
      </c>
      <c r="H6015" s="14">
        <f t="shared" si="651"/>
        <v>1283835.6599999999</v>
      </c>
      <c r="I6015" s="14">
        <f>IF(F6015="GHS",H6015,H6015*Assumptions!$B$4)</f>
        <v>1283835.6599999999</v>
      </c>
      <c r="J6015" s="15" t="str">
        <f>INDEX(Assumptions!$B$8:$B$12,MATCH(B6015,Assumptions!$A$8:$A$12,0))</f>
        <v>Weighted Average</v>
      </c>
      <c r="K6015" s="16">
        <f>G6015/(1-INDEX(Assumptions!$D$8:$D$12,MATCH(B6015,Assumptions!$A$8:$A$12,0)))</f>
        <v>737.81538461538457</v>
      </c>
      <c r="L6015" s="16">
        <f t="shared" si="652"/>
        <v>14.3874</v>
      </c>
      <c r="M6015" s="16">
        <f t="shared" si="653"/>
        <v>36.89076923076923</v>
      </c>
      <c r="N6015" s="14">
        <f>E6015*(K6015-L6015-M6015)*IF(F6015="GHS",1,Assumptions!$B$4)</f>
        <v>1837860.1255846154</v>
      </c>
      <c r="O6015" s="15">
        <f t="shared" ca="1" si="654"/>
        <v>482</v>
      </c>
      <c r="P6015" s="15" t="str">
        <f t="shared" ca="1" si="655"/>
        <v>365d+</v>
      </c>
      <c r="Q6015" s="17">
        <f ca="1">IF(P6015="0-90d",0,IF(P6015="91-180d",INDEX(Assumptions!$F$8:$F$12,MATCH(B6015,Assumptions!$A$8:$A$12,0)),IF(P6015="181-365d",INDEX(Assumptions!$G$8:$G$12,MATCH(B6015,Assumptions!$A$8:$A$12,0)),INDEX(Assumptions!$H$8:$H$12,MATCH(B6015,Assumptions!$A$8:$A$12,0)))))</f>
        <v>0.8</v>
      </c>
      <c r="R6015" s="14">
        <f t="shared" ca="1" si="656"/>
        <v>1027068.5279999999</v>
      </c>
      <c r="S6015" s="14">
        <f t="shared" ca="1" si="657"/>
        <v>256767.13199999998</v>
      </c>
      <c r="T6015" s="11" t="s">
        <v>25</v>
      </c>
      <c r="U6015" s="18" t="s">
        <v>26</v>
      </c>
    </row>
    <row r="6016" spans="1:21" ht="15" customHeight="1" x14ac:dyDescent="0.15">
      <c r="A6016" s="10" t="s">
        <v>6064</v>
      </c>
      <c r="B6016" s="11" t="s">
        <v>31</v>
      </c>
      <c r="C6016" s="11" t="s">
        <v>76</v>
      </c>
      <c r="D6016" s="12">
        <v>46002</v>
      </c>
      <c r="E6016" s="11">
        <v>4631</v>
      </c>
      <c r="F6016" s="11" t="s">
        <v>33</v>
      </c>
      <c r="G6016" s="13">
        <v>2752.97</v>
      </c>
      <c r="H6016" s="14">
        <f t="shared" si="651"/>
        <v>12749004.069999998</v>
      </c>
      <c r="I6016" s="14">
        <f>IF(F6016="GHS",H6016,H6016*Assumptions!$B$4)</f>
        <v>12749004.069999998</v>
      </c>
      <c r="J6016" s="15" t="str">
        <f>INDEX(Assumptions!$B$8:$B$12,MATCH(B6016,Assumptions!$A$8:$A$12,0))</f>
        <v>Weighted Average</v>
      </c>
      <c r="K6016" s="16">
        <f>G6016/(1-INDEX(Assumptions!$D$8:$D$12,MATCH(B6016,Assumptions!$A$8:$A$12,0)))</f>
        <v>3823.5694444444443</v>
      </c>
      <c r="L6016" s="16">
        <f t="shared" si="652"/>
        <v>82.589099999999988</v>
      </c>
      <c r="M6016" s="16">
        <f t="shared" si="653"/>
        <v>191.17847222222224</v>
      </c>
      <c r="N6016" s="14">
        <f>E6016*(K6016-L6016-M6016)*IF(F6016="GHS",1,Assumptions!$B$4)</f>
        <v>16439132.47026111</v>
      </c>
      <c r="O6016" s="15">
        <f t="shared" ca="1" si="654"/>
        <v>284</v>
      </c>
      <c r="P6016" s="15" t="str">
        <f t="shared" ca="1" si="655"/>
        <v>181-365d</v>
      </c>
      <c r="Q6016" s="17">
        <f ca="1">IF(P6016="0-90d",0,IF(P6016="91-180d",INDEX(Assumptions!$F$8:$F$12,MATCH(B6016,Assumptions!$A$8:$A$12,0)),IF(P6016="181-365d",INDEX(Assumptions!$G$8:$G$12,MATCH(B6016,Assumptions!$A$8:$A$12,0)),INDEX(Assumptions!$H$8:$H$12,MATCH(B6016,Assumptions!$A$8:$A$12,0)))))</f>
        <v>0.2</v>
      </c>
      <c r="R6016" s="14">
        <f t="shared" ca="1" si="656"/>
        <v>2549800.8139999998</v>
      </c>
      <c r="S6016" s="14">
        <f t="shared" ca="1" si="657"/>
        <v>10199203.255999999</v>
      </c>
      <c r="T6016" s="11" t="s">
        <v>50</v>
      </c>
      <c r="U6016" s="18" t="s">
        <v>26</v>
      </c>
    </row>
    <row r="6017" spans="1:21" ht="15" customHeight="1" x14ac:dyDescent="0.15">
      <c r="A6017" s="10" t="s">
        <v>6065</v>
      </c>
      <c r="B6017" s="11" t="s">
        <v>31</v>
      </c>
      <c r="C6017" s="11" t="s">
        <v>63</v>
      </c>
      <c r="D6017" s="12">
        <v>45798</v>
      </c>
      <c r="E6017" s="11">
        <v>1430</v>
      </c>
      <c r="F6017" s="11" t="s">
        <v>33</v>
      </c>
      <c r="G6017" s="13">
        <v>1645.15</v>
      </c>
      <c r="H6017" s="14">
        <f t="shared" si="651"/>
        <v>2352564.5</v>
      </c>
      <c r="I6017" s="14">
        <f>IF(F6017="GHS",H6017,H6017*Assumptions!$B$4)</f>
        <v>2352564.5</v>
      </c>
      <c r="J6017" s="15" t="str">
        <f>INDEX(Assumptions!$B$8:$B$12,MATCH(B6017,Assumptions!$A$8:$A$12,0))</f>
        <v>Weighted Average</v>
      </c>
      <c r="K6017" s="16">
        <f>G6017/(1-INDEX(Assumptions!$D$8:$D$12,MATCH(B6017,Assumptions!$A$8:$A$12,0)))</f>
        <v>2284.9305555555557</v>
      </c>
      <c r="L6017" s="16">
        <f t="shared" si="652"/>
        <v>49.354500000000002</v>
      </c>
      <c r="M6017" s="16">
        <f t="shared" si="653"/>
        <v>114.24652777777779</v>
      </c>
      <c r="N6017" s="14">
        <f>E6017*(K6017-L6017-M6017)*IF(F6017="GHS",1,Assumptions!$B$4)</f>
        <v>3033501.2247222224</v>
      </c>
      <c r="O6017" s="15">
        <f t="shared" ca="1" si="654"/>
        <v>488</v>
      </c>
      <c r="P6017" s="15" t="str">
        <f t="shared" ca="1" si="655"/>
        <v>365d+</v>
      </c>
      <c r="Q6017" s="17">
        <f ca="1">IF(P6017="0-90d",0,IF(P6017="91-180d",INDEX(Assumptions!$F$8:$F$12,MATCH(B6017,Assumptions!$A$8:$A$12,0)),IF(P6017="181-365d",INDEX(Assumptions!$G$8:$G$12,MATCH(B6017,Assumptions!$A$8:$A$12,0)),INDEX(Assumptions!$H$8:$H$12,MATCH(B6017,Assumptions!$A$8:$A$12,0)))))</f>
        <v>0.6</v>
      </c>
      <c r="R6017" s="14">
        <f t="shared" ca="1" si="656"/>
        <v>1411538.7</v>
      </c>
      <c r="S6017" s="14">
        <f t="shared" ca="1" si="657"/>
        <v>941025.8</v>
      </c>
      <c r="T6017" s="11" t="s">
        <v>25</v>
      </c>
      <c r="U6017" s="18" t="s">
        <v>26</v>
      </c>
    </row>
    <row r="6018" spans="1:21" ht="15" customHeight="1" x14ac:dyDescent="0.15">
      <c r="A6018" s="10" t="s">
        <v>6066</v>
      </c>
      <c r="B6018" s="11" t="s">
        <v>41</v>
      </c>
      <c r="C6018" s="11" t="s">
        <v>44</v>
      </c>
      <c r="D6018" s="12">
        <v>45996</v>
      </c>
      <c r="E6018" s="11">
        <v>3330</v>
      </c>
      <c r="F6018" s="11" t="s">
        <v>33</v>
      </c>
      <c r="G6018" s="13">
        <v>402</v>
      </c>
      <c r="H6018" s="14">
        <f t="shared" ref="H6018:H6081" si="658">E6018*G6018</f>
        <v>1338660</v>
      </c>
      <c r="I6018" s="14">
        <f>IF(F6018="GHS",H6018,H6018*Assumptions!$B$4)</f>
        <v>1338660</v>
      </c>
      <c r="J6018" s="15" t="str">
        <f>INDEX(Assumptions!$B$8:$B$12,MATCH(B6018,Assumptions!$A$8:$A$12,0))</f>
        <v>Weighted Average</v>
      </c>
      <c r="K6018" s="16">
        <f>G6018/(1-INDEX(Assumptions!$D$8:$D$12,MATCH(B6018,Assumptions!$A$8:$A$12,0)))</f>
        <v>618.46153846153845</v>
      </c>
      <c r="L6018" s="16">
        <f t="shared" ref="L6018:L6081" si="659">G6018*0.03</f>
        <v>12.059999999999999</v>
      </c>
      <c r="M6018" s="16">
        <f t="shared" ref="M6018:M6081" si="660">K6018*0.05</f>
        <v>30.923076923076923</v>
      </c>
      <c r="N6018" s="14">
        <f>E6018*(K6018-L6018-M6018)*IF(F6018="GHS",1,Assumptions!$B$4)</f>
        <v>1916343.2769230772</v>
      </c>
      <c r="O6018" s="15">
        <f t="shared" ref="O6018:O6081" ca="1" si="661">TODAY()-D6018</f>
        <v>290</v>
      </c>
      <c r="P6018" s="15" t="str">
        <f t="shared" ref="P6018:P6081" ca="1" si="662">IF(O6018&lt;=90,"0-90d",IF(O6018&lt;=180,"91-180d",IF(O6018&lt;=365,"181-365d","365d+")))</f>
        <v>181-365d</v>
      </c>
      <c r="Q6018" s="17">
        <f ca="1">IF(P6018="0-90d",0,IF(P6018="91-180d",INDEX(Assumptions!$F$8:$F$12,MATCH(B6018,Assumptions!$A$8:$A$12,0)),IF(P6018="181-365d",INDEX(Assumptions!$G$8:$G$12,MATCH(B6018,Assumptions!$A$8:$A$12,0)),INDEX(Assumptions!$H$8:$H$12,MATCH(B6018,Assumptions!$A$8:$A$12,0)))))</f>
        <v>0.35</v>
      </c>
      <c r="R6018" s="14">
        <f t="shared" ref="R6018:R6081" ca="1" si="663">I6018*Q6018</f>
        <v>468530.99999999994</v>
      </c>
      <c r="S6018" s="14">
        <f t="shared" ref="S6018:S6081" ca="1" si="664">IF(T6018="Held on Consignment (Not Owned)",0,MIN(I6018-R6018,N6018))</f>
        <v>870129</v>
      </c>
      <c r="T6018" s="11" t="s">
        <v>25</v>
      </c>
      <c r="U6018" s="18" t="s">
        <v>26</v>
      </c>
    </row>
    <row r="6019" spans="1:21" ht="15" customHeight="1" x14ac:dyDescent="0.15">
      <c r="A6019" s="10" t="s">
        <v>6067</v>
      </c>
      <c r="B6019" s="11" t="s">
        <v>41</v>
      </c>
      <c r="C6019" s="11" t="s">
        <v>49</v>
      </c>
      <c r="D6019" s="12">
        <v>46217</v>
      </c>
      <c r="E6019" s="11">
        <v>1659</v>
      </c>
      <c r="F6019" s="11" t="s">
        <v>33</v>
      </c>
      <c r="G6019" s="13">
        <v>244.77</v>
      </c>
      <c r="H6019" s="14">
        <f t="shared" si="658"/>
        <v>406073.43</v>
      </c>
      <c r="I6019" s="14">
        <f>IF(F6019="GHS",H6019,H6019*Assumptions!$B$4)</f>
        <v>406073.43</v>
      </c>
      <c r="J6019" s="15" t="str">
        <f>INDEX(Assumptions!$B$8:$B$12,MATCH(B6019,Assumptions!$A$8:$A$12,0))</f>
        <v>Weighted Average</v>
      </c>
      <c r="K6019" s="16">
        <f>G6019/(1-INDEX(Assumptions!$D$8:$D$12,MATCH(B6019,Assumptions!$A$8:$A$12,0)))</f>
        <v>376.56923076923078</v>
      </c>
      <c r="L6019" s="16">
        <f t="shared" si="659"/>
        <v>7.3430999999999997</v>
      </c>
      <c r="M6019" s="16">
        <f t="shared" si="660"/>
        <v>18.828461538461539</v>
      </c>
      <c r="N6019" s="14">
        <f>E6019*(K6019-L6019-M6019)*IF(F6019="GHS",1,Assumptions!$B$4)</f>
        <v>581309.73325384618</v>
      </c>
      <c r="O6019" s="15">
        <f t="shared" ca="1" si="661"/>
        <v>69</v>
      </c>
      <c r="P6019" s="15" t="str">
        <f t="shared" ca="1" si="662"/>
        <v>0-90d</v>
      </c>
      <c r="Q6019" s="17">
        <f ca="1">IF(P6019="0-90d",0,IF(P6019="91-180d",INDEX(Assumptions!$F$8:$F$12,MATCH(B6019,Assumptions!$A$8:$A$12,0)),IF(P6019="181-365d",INDEX(Assumptions!$G$8:$G$12,MATCH(B6019,Assumptions!$A$8:$A$12,0)),INDEX(Assumptions!$H$8:$H$12,MATCH(B6019,Assumptions!$A$8:$A$12,0)))))</f>
        <v>0</v>
      </c>
      <c r="R6019" s="14">
        <f t="shared" ca="1" si="663"/>
        <v>0</v>
      </c>
      <c r="S6019" s="14">
        <f t="shared" ca="1" si="664"/>
        <v>406073.43</v>
      </c>
      <c r="T6019" s="11" t="s">
        <v>25</v>
      </c>
      <c r="U6019" s="18" t="s">
        <v>36</v>
      </c>
    </row>
    <row r="6020" spans="1:21" ht="15" customHeight="1" x14ac:dyDescent="0.15">
      <c r="A6020" s="10" t="s">
        <v>6068</v>
      </c>
      <c r="B6020" s="11" t="s">
        <v>41</v>
      </c>
      <c r="C6020" s="11" t="s">
        <v>115</v>
      </c>
      <c r="D6020" s="12">
        <v>46206</v>
      </c>
      <c r="E6020" s="11">
        <v>3614</v>
      </c>
      <c r="F6020" s="11" t="s">
        <v>33</v>
      </c>
      <c r="G6020" s="13">
        <v>186.56</v>
      </c>
      <c r="H6020" s="14">
        <f t="shared" si="658"/>
        <v>674227.84</v>
      </c>
      <c r="I6020" s="14">
        <f>IF(F6020="GHS",H6020,H6020*Assumptions!$B$4)</f>
        <v>674227.84</v>
      </c>
      <c r="J6020" s="15" t="str">
        <f>INDEX(Assumptions!$B$8:$B$12,MATCH(B6020,Assumptions!$A$8:$A$12,0))</f>
        <v>Weighted Average</v>
      </c>
      <c r="K6020" s="16">
        <f>G6020/(1-INDEX(Assumptions!$D$8:$D$12,MATCH(B6020,Assumptions!$A$8:$A$12,0)))</f>
        <v>287.01538461538462</v>
      </c>
      <c r="L6020" s="16">
        <f t="shared" si="659"/>
        <v>5.5968</v>
      </c>
      <c r="M6020" s="16">
        <f t="shared" si="660"/>
        <v>14.350769230769231</v>
      </c>
      <c r="N6020" s="14">
        <f>E6020*(K6020-L6020-M6020)*IF(F6020="GHS",1,Assumptions!$B$4)</f>
        <v>965183.08480000007</v>
      </c>
      <c r="O6020" s="15">
        <f t="shared" ca="1" si="661"/>
        <v>80</v>
      </c>
      <c r="P6020" s="15" t="str">
        <f t="shared" ca="1" si="662"/>
        <v>0-90d</v>
      </c>
      <c r="Q6020" s="17">
        <f ca="1">IF(P6020="0-90d",0,IF(P6020="91-180d",INDEX(Assumptions!$F$8:$F$12,MATCH(B6020,Assumptions!$A$8:$A$12,0)),IF(P6020="181-365d",INDEX(Assumptions!$G$8:$G$12,MATCH(B6020,Assumptions!$A$8:$A$12,0)),INDEX(Assumptions!$H$8:$H$12,MATCH(B6020,Assumptions!$A$8:$A$12,0)))))</f>
        <v>0</v>
      </c>
      <c r="R6020" s="14">
        <f t="shared" ca="1" si="663"/>
        <v>0</v>
      </c>
      <c r="S6020" s="14">
        <f t="shared" ca="1" si="664"/>
        <v>674227.84</v>
      </c>
      <c r="T6020" s="11" t="s">
        <v>25</v>
      </c>
      <c r="U6020" s="18" t="s">
        <v>26</v>
      </c>
    </row>
    <row r="6021" spans="1:21" ht="15" customHeight="1" x14ac:dyDescent="0.15">
      <c r="A6021" s="10" t="s">
        <v>6069</v>
      </c>
      <c r="B6021" s="11" t="s">
        <v>28</v>
      </c>
      <c r="C6021" s="11" t="s">
        <v>38</v>
      </c>
      <c r="D6021" s="12">
        <v>46049</v>
      </c>
      <c r="E6021" s="11">
        <v>2953</v>
      </c>
      <c r="F6021" s="11" t="s">
        <v>24</v>
      </c>
      <c r="G6021" s="13">
        <v>4903.29</v>
      </c>
      <c r="H6021" s="14">
        <f t="shared" si="658"/>
        <v>14479415.369999999</v>
      </c>
      <c r="I6021" s="14">
        <f>IF(F6021="GHS",H6021,H6021*Assumptions!$B$4)</f>
        <v>156377685.99599999</v>
      </c>
      <c r="J6021" s="15" t="str">
        <f>INDEX(Assumptions!$B$8:$B$12,MATCH(B6021,Assumptions!$A$8:$A$12,0))</f>
        <v>Fair Value Less Costs to Sell</v>
      </c>
      <c r="K6021" s="16">
        <f>G6021/(1-INDEX(Assumptions!$D$8:$D$12,MATCH(B6021,Assumptions!$A$8:$A$12,0)))</f>
        <v>5571.920454545454</v>
      </c>
      <c r="L6021" s="16">
        <f t="shared" si="659"/>
        <v>147.09869999999998</v>
      </c>
      <c r="M6021" s="16">
        <f t="shared" si="660"/>
        <v>278.59602272727273</v>
      </c>
      <c r="N6021" s="14">
        <f>E6021*(K6021-L6021-M6021)*IF(F6021="GHS",1,Assumptions!$B$4)</f>
        <v>164125489.5294382</v>
      </c>
      <c r="O6021" s="15">
        <f t="shared" ca="1" si="661"/>
        <v>237</v>
      </c>
      <c r="P6021" s="15" t="str">
        <f t="shared" ca="1" si="662"/>
        <v>181-365d</v>
      </c>
      <c r="Q6021" s="17">
        <f ca="1">IF(P6021="0-90d",0,IF(P6021="91-180d",INDEX(Assumptions!$F$8:$F$12,MATCH(B6021,Assumptions!$A$8:$A$12,0)),IF(P6021="181-365d",INDEX(Assumptions!$G$8:$G$12,MATCH(B6021,Assumptions!$A$8:$A$12,0)),INDEX(Assumptions!$H$8:$H$12,MATCH(B6021,Assumptions!$A$8:$A$12,0)))))</f>
        <v>0.1</v>
      </c>
      <c r="R6021" s="14">
        <f t="shared" ca="1" si="663"/>
        <v>15637768.5996</v>
      </c>
      <c r="S6021" s="14">
        <f t="shared" ca="1" si="664"/>
        <v>140739917.3964</v>
      </c>
      <c r="T6021" s="11" t="s">
        <v>25</v>
      </c>
      <c r="U6021" s="18" t="s">
        <v>26</v>
      </c>
    </row>
    <row r="6022" spans="1:21" ht="15" customHeight="1" x14ac:dyDescent="0.15">
      <c r="A6022" s="10" t="s">
        <v>6070</v>
      </c>
      <c r="B6022" s="11" t="s">
        <v>31</v>
      </c>
      <c r="C6022" s="11" t="s">
        <v>76</v>
      </c>
      <c r="D6022" s="12">
        <v>46157</v>
      </c>
      <c r="E6022" s="11">
        <v>3251</v>
      </c>
      <c r="F6022" s="11" t="s">
        <v>33</v>
      </c>
      <c r="G6022" s="13">
        <v>1776.49</v>
      </c>
      <c r="H6022" s="14">
        <f t="shared" si="658"/>
        <v>5775368.9900000002</v>
      </c>
      <c r="I6022" s="14">
        <f>IF(F6022="GHS",H6022,H6022*Assumptions!$B$4)</f>
        <v>5775368.9900000002</v>
      </c>
      <c r="J6022" s="15" t="str">
        <f>INDEX(Assumptions!$B$8:$B$12,MATCH(B6022,Assumptions!$A$8:$A$12,0))</f>
        <v>Weighted Average</v>
      </c>
      <c r="K6022" s="16">
        <f>G6022/(1-INDEX(Assumptions!$D$8:$D$12,MATCH(B6022,Assumptions!$A$8:$A$12,0)))</f>
        <v>2467.3472222222222</v>
      </c>
      <c r="L6022" s="16">
        <f t="shared" si="659"/>
        <v>53.294699999999999</v>
      </c>
      <c r="M6022" s="16">
        <f t="shared" si="660"/>
        <v>123.36736111111111</v>
      </c>
      <c r="N6022" s="14">
        <f>E6022*(K6022-L6022-M6022)*IF(F6022="GHS",1,Assumptions!$B$4)</f>
        <v>7447017.4587722216</v>
      </c>
      <c r="O6022" s="15">
        <f t="shared" ca="1" si="661"/>
        <v>129</v>
      </c>
      <c r="P6022" s="15" t="str">
        <f t="shared" ca="1" si="662"/>
        <v>91-180d</v>
      </c>
      <c r="Q6022" s="17">
        <f ca="1">IF(P6022="0-90d",0,IF(P6022="91-180d",INDEX(Assumptions!$F$8:$F$12,MATCH(B6022,Assumptions!$A$8:$A$12,0)),IF(P6022="181-365d",INDEX(Assumptions!$G$8:$G$12,MATCH(B6022,Assumptions!$A$8:$A$12,0)),INDEX(Assumptions!$H$8:$H$12,MATCH(B6022,Assumptions!$A$8:$A$12,0)))))</f>
        <v>0.05</v>
      </c>
      <c r="R6022" s="14">
        <f t="shared" ca="1" si="663"/>
        <v>288768.44950000005</v>
      </c>
      <c r="S6022" s="14">
        <f t="shared" ca="1" si="664"/>
        <v>5486600.5405000001</v>
      </c>
      <c r="T6022" s="11" t="s">
        <v>50</v>
      </c>
      <c r="U6022" s="18" t="s">
        <v>36</v>
      </c>
    </row>
    <row r="6023" spans="1:21" ht="15" customHeight="1" x14ac:dyDescent="0.15">
      <c r="A6023" s="10" t="s">
        <v>6071</v>
      </c>
      <c r="B6023" s="11" t="s">
        <v>31</v>
      </c>
      <c r="C6023" s="11" t="s">
        <v>76</v>
      </c>
      <c r="D6023" s="12">
        <v>45777</v>
      </c>
      <c r="E6023" s="11">
        <v>1271</v>
      </c>
      <c r="F6023" s="11" t="s">
        <v>33</v>
      </c>
      <c r="G6023" s="13">
        <v>872.22</v>
      </c>
      <c r="H6023" s="14">
        <f t="shared" si="658"/>
        <v>1108591.6200000001</v>
      </c>
      <c r="I6023" s="14">
        <f>IF(F6023="GHS",H6023,H6023*Assumptions!$B$4)</f>
        <v>1108591.6200000001</v>
      </c>
      <c r="J6023" s="15" t="str">
        <f>INDEX(Assumptions!$B$8:$B$12,MATCH(B6023,Assumptions!$A$8:$A$12,0))</f>
        <v>Weighted Average</v>
      </c>
      <c r="K6023" s="16">
        <f>G6023/(1-INDEX(Assumptions!$D$8:$D$12,MATCH(B6023,Assumptions!$A$8:$A$12,0)))</f>
        <v>1211.4166666666667</v>
      </c>
      <c r="L6023" s="16">
        <f t="shared" si="659"/>
        <v>26.166599999999999</v>
      </c>
      <c r="M6023" s="16">
        <f t="shared" si="660"/>
        <v>60.57083333333334</v>
      </c>
      <c r="N6023" s="14">
        <f>E6023*(K6023-L6023-M6023)*IF(F6023="GHS",1,Assumptions!$B$4)</f>
        <v>1429467.3055666666</v>
      </c>
      <c r="O6023" s="15">
        <f t="shared" ca="1" si="661"/>
        <v>509</v>
      </c>
      <c r="P6023" s="15" t="str">
        <f t="shared" ca="1" si="662"/>
        <v>365d+</v>
      </c>
      <c r="Q6023" s="17">
        <f ca="1">IF(P6023="0-90d",0,IF(P6023="91-180d",INDEX(Assumptions!$F$8:$F$12,MATCH(B6023,Assumptions!$A$8:$A$12,0)),IF(P6023="181-365d",INDEX(Assumptions!$G$8:$G$12,MATCH(B6023,Assumptions!$A$8:$A$12,0)),INDEX(Assumptions!$H$8:$H$12,MATCH(B6023,Assumptions!$A$8:$A$12,0)))))</f>
        <v>0.6</v>
      </c>
      <c r="R6023" s="14">
        <f t="shared" ca="1" si="663"/>
        <v>665154.97200000007</v>
      </c>
      <c r="S6023" s="14">
        <f t="shared" ca="1" si="664"/>
        <v>443436.64800000004</v>
      </c>
      <c r="T6023" s="11" t="s">
        <v>25</v>
      </c>
      <c r="U6023" s="18" t="s">
        <v>26</v>
      </c>
    </row>
    <row r="6024" spans="1:21" ht="15" customHeight="1" x14ac:dyDescent="0.15">
      <c r="A6024" s="10" t="s">
        <v>6072</v>
      </c>
      <c r="B6024" s="11" t="s">
        <v>31</v>
      </c>
      <c r="C6024" s="11" t="s">
        <v>32</v>
      </c>
      <c r="D6024" s="12">
        <v>45970</v>
      </c>
      <c r="E6024" s="11">
        <v>4001</v>
      </c>
      <c r="F6024" s="11" t="s">
        <v>33</v>
      </c>
      <c r="G6024" s="13">
        <v>2148.7399999999998</v>
      </c>
      <c r="H6024" s="14">
        <f t="shared" si="658"/>
        <v>8597108.7399999984</v>
      </c>
      <c r="I6024" s="14">
        <f>IF(F6024="GHS",H6024,H6024*Assumptions!$B$4)</f>
        <v>8597108.7399999984</v>
      </c>
      <c r="J6024" s="15" t="str">
        <f>INDEX(Assumptions!$B$8:$B$12,MATCH(B6024,Assumptions!$A$8:$A$12,0))</f>
        <v>Weighted Average</v>
      </c>
      <c r="K6024" s="16">
        <f>G6024/(1-INDEX(Assumptions!$D$8:$D$12,MATCH(B6024,Assumptions!$A$8:$A$12,0)))</f>
        <v>2984.3611111111109</v>
      </c>
      <c r="L6024" s="16">
        <f t="shared" si="659"/>
        <v>64.462199999999996</v>
      </c>
      <c r="M6024" s="16">
        <f t="shared" si="660"/>
        <v>149.21805555555554</v>
      </c>
      <c r="N6024" s="14">
        <f>E6024*(K6024-L6024-M6024)*IF(F6024="GHS",1,Assumptions!$B$4)</f>
        <v>11085494.103077777</v>
      </c>
      <c r="O6024" s="15">
        <f t="shared" ca="1" si="661"/>
        <v>316</v>
      </c>
      <c r="P6024" s="15" t="str">
        <f t="shared" ca="1" si="662"/>
        <v>181-365d</v>
      </c>
      <c r="Q6024" s="17">
        <f ca="1">IF(P6024="0-90d",0,IF(P6024="91-180d",INDEX(Assumptions!$F$8:$F$12,MATCH(B6024,Assumptions!$A$8:$A$12,0)),IF(P6024="181-365d",INDEX(Assumptions!$G$8:$G$12,MATCH(B6024,Assumptions!$A$8:$A$12,0)),INDEX(Assumptions!$H$8:$H$12,MATCH(B6024,Assumptions!$A$8:$A$12,0)))))</f>
        <v>0.2</v>
      </c>
      <c r="R6024" s="14">
        <f t="shared" ca="1" si="663"/>
        <v>1719421.7479999997</v>
      </c>
      <c r="S6024" s="14">
        <f t="shared" ca="1" si="664"/>
        <v>6877686.9919999987</v>
      </c>
      <c r="T6024" s="11" t="s">
        <v>25</v>
      </c>
      <c r="U6024" s="18" t="s">
        <v>26</v>
      </c>
    </row>
    <row r="6025" spans="1:21" ht="15" customHeight="1" x14ac:dyDescent="0.15">
      <c r="A6025" s="10" t="s">
        <v>6073</v>
      </c>
      <c r="B6025" s="11" t="s">
        <v>28</v>
      </c>
      <c r="C6025" s="11" t="s">
        <v>38</v>
      </c>
      <c r="D6025" s="12">
        <v>45970</v>
      </c>
      <c r="E6025" s="11">
        <v>4834</v>
      </c>
      <c r="F6025" s="11" t="s">
        <v>24</v>
      </c>
      <c r="G6025" s="13">
        <v>7912.61</v>
      </c>
      <c r="H6025" s="14">
        <f t="shared" si="658"/>
        <v>38249556.740000002</v>
      </c>
      <c r="I6025" s="14">
        <f>IF(F6025="GHS",H6025,H6025*Assumptions!$B$4)</f>
        <v>413095212.79200006</v>
      </c>
      <c r="J6025" s="15" t="str">
        <f>INDEX(Assumptions!$B$8:$B$12,MATCH(B6025,Assumptions!$A$8:$A$12,0))</f>
        <v>Fair Value Less Costs to Sell</v>
      </c>
      <c r="K6025" s="16">
        <f>G6025/(1-INDEX(Assumptions!$D$8:$D$12,MATCH(B6025,Assumptions!$A$8:$A$12,0)))</f>
        <v>8991.6022727272721</v>
      </c>
      <c r="L6025" s="16">
        <f t="shared" si="659"/>
        <v>237.37829999999997</v>
      </c>
      <c r="M6025" s="16">
        <f t="shared" si="660"/>
        <v>449.58011363636365</v>
      </c>
      <c r="N6025" s="14">
        <f>E6025*(K6025-L6025-M6025)*IF(F6025="GHS",1,Assumptions!$B$4)</f>
        <v>433562202.8803308</v>
      </c>
      <c r="O6025" s="15">
        <f t="shared" ca="1" si="661"/>
        <v>316</v>
      </c>
      <c r="P6025" s="15" t="str">
        <f t="shared" ca="1" si="662"/>
        <v>181-365d</v>
      </c>
      <c r="Q6025" s="17">
        <f ca="1">IF(P6025="0-90d",0,IF(P6025="91-180d",INDEX(Assumptions!$F$8:$F$12,MATCH(B6025,Assumptions!$A$8:$A$12,0)),IF(P6025="181-365d",INDEX(Assumptions!$G$8:$G$12,MATCH(B6025,Assumptions!$A$8:$A$12,0)),INDEX(Assumptions!$H$8:$H$12,MATCH(B6025,Assumptions!$A$8:$A$12,0)))))</f>
        <v>0.1</v>
      </c>
      <c r="R6025" s="14">
        <f t="shared" ca="1" si="663"/>
        <v>41309521.27920001</v>
      </c>
      <c r="S6025" s="14">
        <f t="shared" ca="1" si="664"/>
        <v>371785691.51280004</v>
      </c>
      <c r="T6025" s="11" t="s">
        <v>25</v>
      </c>
      <c r="U6025" s="18" t="s">
        <v>26</v>
      </c>
    </row>
    <row r="6026" spans="1:21" ht="15" customHeight="1" x14ac:dyDescent="0.15">
      <c r="A6026" s="10" t="s">
        <v>6074</v>
      </c>
      <c r="B6026" s="11" t="s">
        <v>22</v>
      </c>
      <c r="C6026" s="11" t="s">
        <v>81</v>
      </c>
      <c r="D6026" s="12">
        <v>45800</v>
      </c>
      <c r="E6026" s="11">
        <v>3960</v>
      </c>
      <c r="F6026" s="11" t="s">
        <v>24</v>
      </c>
      <c r="G6026" s="13">
        <v>26801.78</v>
      </c>
      <c r="H6026" s="14">
        <f t="shared" si="658"/>
        <v>106135048.8</v>
      </c>
      <c r="I6026" s="14">
        <f>IF(F6026="GHS",H6026,H6026*Assumptions!$B$4)</f>
        <v>1146258527.04</v>
      </c>
      <c r="J6026" s="15" t="str">
        <f>INDEX(Assumptions!$B$8:$B$12,MATCH(B6026,Assumptions!$A$8:$A$12,0))</f>
        <v>FIFO</v>
      </c>
      <c r="K6026" s="16">
        <f>G6026/(1-INDEX(Assumptions!$D$8:$D$12,MATCH(B6026,Assumptions!$A$8:$A$12,0)))</f>
        <v>32685.097560975606</v>
      </c>
      <c r="L6026" s="16">
        <f t="shared" si="659"/>
        <v>804.0533999999999</v>
      </c>
      <c r="M6026" s="16">
        <f t="shared" si="660"/>
        <v>1634.2548780487805</v>
      </c>
      <c r="N6026" s="14">
        <f>E6026*(K6026-L6026-M6026)*IF(F6026="GHS",1,Assumptions!$B$4)</f>
        <v>1293594684.0522144</v>
      </c>
      <c r="O6026" s="15">
        <f t="shared" ca="1" si="661"/>
        <v>486</v>
      </c>
      <c r="P6026" s="15" t="str">
        <f t="shared" ca="1" si="662"/>
        <v>365d+</v>
      </c>
      <c r="Q6026" s="17">
        <f ca="1">IF(P6026="0-90d",0,IF(P6026="91-180d",INDEX(Assumptions!$F$8:$F$12,MATCH(B6026,Assumptions!$A$8:$A$12,0)),IF(P6026="181-365d",INDEX(Assumptions!$G$8:$G$12,MATCH(B6026,Assumptions!$A$8:$A$12,0)),INDEX(Assumptions!$H$8:$H$12,MATCH(B6026,Assumptions!$A$8:$A$12,0)))))</f>
        <v>0.5</v>
      </c>
      <c r="R6026" s="14">
        <f t="shared" ca="1" si="663"/>
        <v>573129263.51999998</v>
      </c>
      <c r="S6026" s="14">
        <f t="shared" ca="1" si="664"/>
        <v>573129263.51999998</v>
      </c>
      <c r="T6026" s="11" t="s">
        <v>25</v>
      </c>
      <c r="U6026" s="18" t="s">
        <v>26</v>
      </c>
    </row>
    <row r="6027" spans="1:21" ht="15" customHeight="1" x14ac:dyDescent="0.15">
      <c r="A6027" s="10" t="s">
        <v>6075</v>
      </c>
      <c r="B6027" s="11" t="s">
        <v>46</v>
      </c>
      <c r="C6027" s="11" t="s">
        <v>52</v>
      </c>
      <c r="D6027" s="12">
        <v>45975</v>
      </c>
      <c r="E6027" s="11">
        <v>3210</v>
      </c>
      <c r="F6027" s="11" t="s">
        <v>33</v>
      </c>
      <c r="G6027" s="13">
        <v>511785.29</v>
      </c>
      <c r="H6027" s="14">
        <f t="shared" si="658"/>
        <v>1642830780.8999999</v>
      </c>
      <c r="I6027" s="14">
        <f>IF(F6027="GHS",H6027,H6027*Assumptions!$B$4)</f>
        <v>1642830780.8999999</v>
      </c>
      <c r="J6027" s="15" t="str">
        <f>INDEX(Assumptions!$B$8:$B$12,MATCH(B6027,Assumptions!$A$8:$A$12,0))</f>
        <v>Specific Identification</v>
      </c>
      <c r="K6027" s="16">
        <f>G6027/(1-INDEX(Assumptions!$D$8:$D$12,MATCH(B6027,Assumptions!$A$8:$A$12,0)))</f>
        <v>656134.98717948713</v>
      </c>
      <c r="L6027" s="16">
        <f t="shared" si="659"/>
        <v>15353.5587</v>
      </c>
      <c r="M6027" s="16">
        <f t="shared" si="660"/>
        <v>32806.749358974361</v>
      </c>
      <c r="N6027" s="14">
        <f>E6027*(K6027-L6027-M6027)*IF(F6027="GHS",1,Assumptions!$B$4)</f>
        <v>1951598719.9768457</v>
      </c>
      <c r="O6027" s="15">
        <f t="shared" ca="1" si="661"/>
        <v>311</v>
      </c>
      <c r="P6027" s="15" t="str">
        <f t="shared" ca="1" si="662"/>
        <v>181-365d</v>
      </c>
      <c r="Q6027" s="17">
        <f ca="1">IF(P6027="0-90d",0,IF(P6027="91-180d",INDEX(Assumptions!$F$8:$F$12,MATCH(B6027,Assumptions!$A$8:$A$12,0)),IF(P6027="181-365d",INDEX(Assumptions!$G$8:$G$12,MATCH(B6027,Assumptions!$A$8:$A$12,0)),INDEX(Assumptions!$H$8:$H$12,MATCH(B6027,Assumptions!$A$8:$A$12,0)))))</f>
        <v>0.05</v>
      </c>
      <c r="R6027" s="14">
        <f t="shared" ca="1" si="663"/>
        <v>82141539.045000002</v>
      </c>
      <c r="S6027" s="14">
        <f t="shared" ca="1" si="664"/>
        <v>1560689241.8549998</v>
      </c>
      <c r="T6027" s="11" t="s">
        <v>25</v>
      </c>
      <c r="U6027" s="18" t="s">
        <v>26</v>
      </c>
    </row>
    <row r="6028" spans="1:21" ht="15" customHeight="1" x14ac:dyDescent="0.15">
      <c r="A6028" s="10" t="s">
        <v>6076</v>
      </c>
      <c r="B6028" s="11" t="s">
        <v>28</v>
      </c>
      <c r="C6028" s="11" t="s">
        <v>35</v>
      </c>
      <c r="D6028" s="12">
        <v>45956</v>
      </c>
      <c r="E6028" s="11">
        <v>2755</v>
      </c>
      <c r="F6028" s="11" t="s">
        <v>24</v>
      </c>
      <c r="G6028" s="13">
        <v>18810.97</v>
      </c>
      <c r="H6028" s="14">
        <f t="shared" si="658"/>
        <v>51824222.350000001</v>
      </c>
      <c r="I6028" s="14">
        <f>IF(F6028="GHS",H6028,H6028*Assumptions!$B$4)</f>
        <v>559701601.38</v>
      </c>
      <c r="J6028" s="15" t="str">
        <f>INDEX(Assumptions!$B$8:$B$12,MATCH(B6028,Assumptions!$A$8:$A$12,0))</f>
        <v>Fair Value Less Costs to Sell</v>
      </c>
      <c r="K6028" s="16">
        <f>G6028/(1-INDEX(Assumptions!$D$8:$D$12,MATCH(B6028,Assumptions!$A$8:$A$12,0)))</f>
        <v>21376.102272727276</v>
      </c>
      <c r="L6028" s="16">
        <f t="shared" si="659"/>
        <v>564.32910000000004</v>
      </c>
      <c r="M6028" s="16">
        <f t="shared" si="660"/>
        <v>1068.8051136363638</v>
      </c>
      <c r="N6028" s="14">
        <f>E6028*(K6028-L6028-M6028)*IF(F6028="GHS",1,Assumptions!$B$4)</f>
        <v>587432271.63019109</v>
      </c>
      <c r="O6028" s="15">
        <f t="shared" ca="1" si="661"/>
        <v>330</v>
      </c>
      <c r="P6028" s="15" t="str">
        <f t="shared" ca="1" si="662"/>
        <v>181-365d</v>
      </c>
      <c r="Q6028" s="17">
        <f ca="1">IF(P6028="0-90d",0,IF(P6028="91-180d",INDEX(Assumptions!$F$8:$F$12,MATCH(B6028,Assumptions!$A$8:$A$12,0)),IF(P6028="181-365d",INDEX(Assumptions!$G$8:$G$12,MATCH(B6028,Assumptions!$A$8:$A$12,0)),INDEX(Assumptions!$H$8:$H$12,MATCH(B6028,Assumptions!$A$8:$A$12,0)))))</f>
        <v>0.1</v>
      </c>
      <c r="R6028" s="14">
        <f t="shared" ca="1" si="663"/>
        <v>55970160.138000004</v>
      </c>
      <c r="S6028" s="14">
        <f t="shared" si="664"/>
        <v>0</v>
      </c>
      <c r="T6028" s="11" t="s">
        <v>39</v>
      </c>
      <c r="U6028" s="18" t="s">
        <v>26</v>
      </c>
    </row>
    <row r="6029" spans="1:21" ht="15" customHeight="1" x14ac:dyDescent="0.15">
      <c r="A6029" s="10" t="s">
        <v>6077</v>
      </c>
      <c r="B6029" s="11" t="s">
        <v>41</v>
      </c>
      <c r="C6029" s="11" t="s">
        <v>44</v>
      </c>
      <c r="D6029" s="12">
        <v>45807</v>
      </c>
      <c r="E6029" s="11">
        <v>3937</v>
      </c>
      <c r="F6029" s="11" t="s">
        <v>33</v>
      </c>
      <c r="G6029" s="13">
        <v>289.60000000000002</v>
      </c>
      <c r="H6029" s="14">
        <f t="shared" si="658"/>
        <v>1140155.2000000002</v>
      </c>
      <c r="I6029" s="14">
        <f>IF(F6029="GHS",H6029,H6029*Assumptions!$B$4)</f>
        <v>1140155.2000000002</v>
      </c>
      <c r="J6029" s="15" t="str">
        <f>INDEX(Assumptions!$B$8:$B$12,MATCH(B6029,Assumptions!$A$8:$A$12,0))</f>
        <v>Weighted Average</v>
      </c>
      <c r="K6029" s="16">
        <f>G6029/(1-INDEX(Assumptions!$D$8:$D$12,MATCH(B6029,Assumptions!$A$8:$A$12,0)))</f>
        <v>445.53846153846155</v>
      </c>
      <c r="L6029" s="16">
        <f t="shared" si="659"/>
        <v>8.6880000000000006</v>
      </c>
      <c r="M6029" s="16">
        <f t="shared" si="660"/>
        <v>22.276923076923079</v>
      </c>
      <c r="N6029" s="14">
        <f>E6029*(K6029-L6029-M6029)*IF(F6029="GHS",1,Assumptions!$B$4)</f>
        <v>1632176.0209230769</v>
      </c>
      <c r="O6029" s="15">
        <f t="shared" ca="1" si="661"/>
        <v>479</v>
      </c>
      <c r="P6029" s="15" t="str">
        <f t="shared" ca="1" si="662"/>
        <v>365d+</v>
      </c>
      <c r="Q6029" s="17">
        <f ca="1">IF(P6029="0-90d",0,IF(P6029="91-180d",INDEX(Assumptions!$F$8:$F$12,MATCH(B6029,Assumptions!$A$8:$A$12,0)),IF(P6029="181-365d",INDEX(Assumptions!$G$8:$G$12,MATCH(B6029,Assumptions!$A$8:$A$12,0)),INDEX(Assumptions!$H$8:$H$12,MATCH(B6029,Assumptions!$A$8:$A$12,0)))))</f>
        <v>0.8</v>
      </c>
      <c r="R6029" s="14">
        <f t="shared" ca="1" si="663"/>
        <v>912124.16000000015</v>
      </c>
      <c r="S6029" s="14">
        <f t="shared" si="664"/>
        <v>0</v>
      </c>
      <c r="T6029" s="11" t="s">
        <v>39</v>
      </c>
      <c r="U6029" s="18" t="s">
        <v>26</v>
      </c>
    </row>
    <row r="6030" spans="1:21" ht="15" customHeight="1" x14ac:dyDescent="0.15">
      <c r="A6030" s="10" t="s">
        <v>6078</v>
      </c>
      <c r="B6030" s="11" t="s">
        <v>41</v>
      </c>
      <c r="C6030" s="11" t="s">
        <v>115</v>
      </c>
      <c r="D6030" s="12">
        <v>45870</v>
      </c>
      <c r="E6030" s="11">
        <v>4477</v>
      </c>
      <c r="F6030" s="11" t="s">
        <v>33</v>
      </c>
      <c r="G6030" s="13">
        <v>537.45000000000005</v>
      </c>
      <c r="H6030" s="14">
        <f t="shared" si="658"/>
        <v>2406163.6500000004</v>
      </c>
      <c r="I6030" s="14">
        <f>IF(F6030="GHS",H6030,H6030*Assumptions!$B$4)</f>
        <v>2406163.6500000004</v>
      </c>
      <c r="J6030" s="15" t="str">
        <f>INDEX(Assumptions!$B$8:$B$12,MATCH(B6030,Assumptions!$A$8:$A$12,0))</f>
        <v>Weighted Average</v>
      </c>
      <c r="K6030" s="16">
        <f>G6030/(1-INDEX(Assumptions!$D$8:$D$12,MATCH(B6030,Assumptions!$A$8:$A$12,0)))</f>
        <v>826.84615384615392</v>
      </c>
      <c r="L6030" s="16">
        <f t="shared" si="659"/>
        <v>16.1235</v>
      </c>
      <c r="M6030" s="16">
        <f t="shared" si="660"/>
        <v>41.342307692307699</v>
      </c>
      <c r="N6030" s="14">
        <f>E6030*(K6030-L6030-M6030)*IF(F6030="GHS",1,Assumptions!$B$4)</f>
        <v>3444515.8097307691</v>
      </c>
      <c r="O6030" s="15">
        <f t="shared" ca="1" si="661"/>
        <v>416</v>
      </c>
      <c r="P6030" s="15" t="str">
        <f t="shared" ca="1" si="662"/>
        <v>365d+</v>
      </c>
      <c r="Q6030" s="17">
        <f ca="1">IF(P6030="0-90d",0,IF(P6030="91-180d",INDEX(Assumptions!$F$8:$F$12,MATCH(B6030,Assumptions!$A$8:$A$12,0)),IF(P6030="181-365d",INDEX(Assumptions!$G$8:$G$12,MATCH(B6030,Assumptions!$A$8:$A$12,0)),INDEX(Assumptions!$H$8:$H$12,MATCH(B6030,Assumptions!$A$8:$A$12,0)))))</f>
        <v>0.8</v>
      </c>
      <c r="R6030" s="14">
        <f t="shared" ca="1" si="663"/>
        <v>1924930.9200000004</v>
      </c>
      <c r="S6030" s="14">
        <f t="shared" ca="1" si="664"/>
        <v>481232.73</v>
      </c>
      <c r="T6030" s="11" t="s">
        <v>25</v>
      </c>
      <c r="U6030" s="18" t="s">
        <v>36</v>
      </c>
    </row>
    <row r="6031" spans="1:21" ht="15" customHeight="1" x14ac:dyDescent="0.15">
      <c r="A6031" s="10" t="s">
        <v>6079</v>
      </c>
      <c r="B6031" s="11" t="s">
        <v>31</v>
      </c>
      <c r="C6031" s="11" t="s">
        <v>32</v>
      </c>
      <c r="D6031" s="12">
        <v>46021</v>
      </c>
      <c r="E6031" s="11">
        <v>936</v>
      </c>
      <c r="F6031" s="11" t="s">
        <v>33</v>
      </c>
      <c r="G6031" s="13">
        <v>1594.88</v>
      </c>
      <c r="H6031" s="14">
        <f t="shared" si="658"/>
        <v>1492807.6800000002</v>
      </c>
      <c r="I6031" s="14">
        <f>IF(F6031="GHS",H6031,H6031*Assumptions!$B$4)</f>
        <v>1492807.6800000002</v>
      </c>
      <c r="J6031" s="15" t="str">
        <f>INDEX(Assumptions!$B$8:$B$12,MATCH(B6031,Assumptions!$A$8:$A$12,0))</f>
        <v>Weighted Average</v>
      </c>
      <c r="K6031" s="16">
        <f>G6031/(1-INDEX(Assumptions!$D$8:$D$12,MATCH(B6031,Assumptions!$A$8:$A$12,0)))</f>
        <v>2215.1111111111113</v>
      </c>
      <c r="L6031" s="16">
        <f t="shared" si="659"/>
        <v>47.846400000000003</v>
      </c>
      <c r="M6031" s="16">
        <f t="shared" si="660"/>
        <v>110.75555555555557</v>
      </c>
      <c r="N6031" s="14">
        <f>E6031*(K6031-L6031-M6031)*IF(F6031="GHS",1,Assumptions!$B$4)</f>
        <v>1924892.5696000003</v>
      </c>
      <c r="O6031" s="15">
        <f t="shared" ca="1" si="661"/>
        <v>265</v>
      </c>
      <c r="P6031" s="15" t="str">
        <f t="shared" ca="1" si="662"/>
        <v>181-365d</v>
      </c>
      <c r="Q6031" s="17">
        <f ca="1">IF(P6031="0-90d",0,IF(P6031="91-180d",INDEX(Assumptions!$F$8:$F$12,MATCH(B6031,Assumptions!$A$8:$A$12,0)),IF(P6031="181-365d",INDEX(Assumptions!$G$8:$G$12,MATCH(B6031,Assumptions!$A$8:$A$12,0)),INDEX(Assumptions!$H$8:$H$12,MATCH(B6031,Assumptions!$A$8:$A$12,0)))))</f>
        <v>0.2</v>
      </c>
      <c r="R6031" s="14">
        <f t="shared" ca="1" si="663"/>
        <v>298561.53600000002</v>
      </c>
      <c r="S6031" s="14">
        <f t="shared" ca="1" si="664"/>
        <v>1194246.1440000001</v>
      </c>
      <c r="T6031" s="11" t="s">
        <v>25</v>
      </c>
      <c r="U6031" s="18" t="s">
        <v>26</v>
      </c>
    </row>
    <row r="6032" spans="1:21" ht="15" customHeight="1" x14ac:dyDescent="0.15">
      <c r="A6032" s="10" t="s">
        <v>6080</v>
      </c>
      <c r="B6032" s="11" t="s">
        <v>22</v>
      </c>
      <c r="C6032" s="11" t="s">
        <v>61</v>
      </c>
      <c r="D6032" s="12">
        <v>45944</v>
      </c>
      <c r="E6032" s="11">
        <v>4439</v>
      </c>
      <c r="F6032" s="11" t="s">
        <v>24</v>
      </c>
      <c r="G6032" s="13">
        <v>65903.199999999997</v>
      </c>
      <c r="H6032" s="14">
        <f t="shared" si="658"/>
        <v>292544304.80000001</v>
      </c>
      <c r="I6032" s="14">
        <f>IF(F6032="GHS",H6032,H6032*Assumptions!$B$4)</f>
        <v>3159478491.8400002</v>
      </c>
      <c r="J6032" s="15" t="str">
        <f>INDEX(Assumptions!$B$8:$B$12,MATCH(B6032,Assumptions!$A$8:$A$12,0))</f>
        <v>FIFO</v>
      </c>
      <c r="K6032" s="16">
        <f>G6032/(1-INDEX(Assumptions!$D$8:$D$12,MATCH(B6032,Assumptions!$A$8:$A$12,0)))</f>
        <v>80369.756097560967</v>
      </c>
      <c r="L6032" s="16">
        <f t="shared" si="659"/>
        <v>1977.0959999999998</v>
      </c>
      <c r="M6032" s="16">
        <f t="shared" si="660"/>
        <v>4018.4878048780483</v>
      </c>
      <c r="N6032" s="14">
        <f>E6032*(K6032-L6032-M6032)*IF(F6032="GHS",1,Assumptions!$B$4)</f>
        <v>3565587068.7179704</v>
      </c>
      <c r="O6032" s="15">
        <f t="shared" ca="1" si="661"/>
        <v>342</v>
      </c>
      <c r="P6032" s="15" t="str">
        <f t="shared" ca="1" si="662"/>
        <v>181-365d</v>
      </c>
      <c r="Q6032" s="17">
        <f ca="1">IF(P6032="0-90d",0,IF(P6032="91-180d",INDEX(Assumptions!$F$8:$F$12,MATCH(B6032,Assumptions!$A$8:$A$12,0)),IF(P6032="181-365d",INDEX(Assumptions!$G$8:$G$12,MATCH(B6032,Assumptions!$A$8:$A$12,0)),INDEX(Assumptions!$H$8:$H$12,MATCH(B6032,Assumptions!$A$8:$A$12,0)))))</f>
        <v>0.15</v>
      </c>
      <c r="R6032" s="14">
        <f t="shared" ca="1" si="663"/>
        <v>473921773.77600002</v>
      </c>
      <c r="S6032" s="14">
        <f t="shared" ca="1" si="664"/>
        <v>2685556718.0640001</v>
      </c>
      <c r="T6032" s="11" t="s">
        <v>25</v>
      </c>
      <c r="U6032" s="18" t="s">
        <v>26</v>
      </c>
    </row>
    <row r="6033" spans="1:21" ht="15" customHeight="1" x14ac:dyDescent="0.15">
      <c r="A6033" s="10" t="s">
        <v>6081</v>
      </c>
      <c r="B6033" s="11" t="s">
        <v>46</v>
      </c>
      <c r="C6033" s="11" t="s">
        <v>52</v>
      </c>
      <c r="D6033" s="12">
        <v>46206</v>
      </c>
      <c r="E6033" s="11">
        <v>4972</v>
      </c>
      <c r="F6033" s="11" t="s">
        <v>33</v>
      </c>
      <c r="G6033" s="13">
        <v>388433.54</v>
      </c>
      <c r="H6033" s="14">
        <f t="shared" si="658"/>
        <v>1931291560.8799999</v>
      </c>
      <c r="I6033" s="14">
        <f>IF(F6033="GHS",H6033,H6033*Assumptions!$B$4)</f>
        <v>1931291560.8799999</v>
      </c>
      <c r="J6033" s="15" t="str">
        <f>INDEX(Assumptions!$B$8:$B$12,MATCH(B6033,Assumptions!$A$8:$A$12,0))</f>
        <v>Specific Identification</v>
      </c>
      <c r="K6033" s="16">
        <f>G6033/(1-INDEX(Assumptions!$D$8:$D$12,MATCH(B6033,Assumptions!$A$8:$A$12,0)))</f>
        <v>497991.71794871788</v>
      </c>
      <c r="L6033" s="16">
        <f t="shared" si="659"/>
        <v>11653.0062</v>
      </c>
      <c r="M6033" s="16">
        <f t="shared" si="660"/>
        <v>24899.585897435896</v>
      </c>
      <c r="N6033" s="14">
        <f>E6033*(K6033-L6033-M6033)*IF(F6033="GHS",1,Assumptions!$B$4)</f>
        <v>2294275333.732574</v>
      </c>
      <c r="O6033" s="15">
        <f t="shared" ca="1" si="661"/>
        <v>80</v>
      </c>
      <c r="P6033" s="15" t="str">
        <f t="shared" ca="1" si="662"/>
        <v>0-90d</v>
      </c>
      <c r="Q6033" s="17">
        <f ca="1">IF(P6033="0-90d",0,IF(P6033="91-180d",INDEX(Assumptions!$F$8:$F$12,MATCH(B6033,Assumptions!$A$8:$A$12,0)),IF(P6033="181-365d",INDEX(Assumptions!$G$8:$G$12,MATCH(B6033,Assumptions!$A$8:$A$12,0)),INDEX(Assumptions!$H$8:$H$12,MATCH(B6033,Assumptions!$A$8:$A$12,0)))))</f>
        <v>0</v>
      </c>
      <c r="R6033" s="14">
        <f t="shared" ca="1" si="663"/>
        <v>0</v>
      </c>
      <c r="S6033" s="14">
        <f t="shared" si="664"/>
        <v>0</v>
      </c>
      <c r="T6033" s="11" t="s">
        <v>39</v>
      </c>
      <c r="U6033" s="18" t="s">
        <v>26</v>
      </c>
    </row>
    <row r="6034" spans="1:21" ht="15" customHeight="1" x14ac:dyDescent="0.15">
      <c r="A6034" s="10" t="s">
        <v>6082</v>
      </c>
      <c r="B6034" s="11" t="s">
        <v>41</v>
      </c>
      <c r="C6034" s="11" t="s">
        <v>42</v>
      </c>
      <c r="D6034" s="12">
        <v>45751</v>
      </c>
      <c r="E6034" s="11">
        <v>4996</v>
      </c>
      <c r="F6034" s="11" t="s">
        <v>33</v>
      </c>
      <c r="G6034" s="13">
        <v>493.07</v>
      </c>
      <c r="H6034" s="14">
        <f t="shared" si="658"/>
        <v>2463377.7199999997</v>
      </c>
      <c r="I6034" s="14">
        <f>IF(F6034="GHS",H6034,H6034*Assumptions!$B$4)</f>
        <v>2463377.7199999997</v>
      </c>
      <c r="J6034" s="15" t="str">
        <f>INDEX(Assumptions!$B$8:$B$12,MATCH(B6034,Assumptions!$A$8:$A$12,0))</f>
        <v>Weighted Average</v>
      </c>
      <c r="K6034" s="16">
        <f>G6034/(1-INDEX(Assumptions!$D$8:$D$12,MATCH(B6034,Assumptions!$A$8:$A$12,0)))</f>
        <v>758.56923076923078</v>
      </c>
      <c r="L6034" s="16">
        <f t="shared" si="659"/>
        <v>14.7921</v>
      </c>
      <c r="M6034" s="16">
        <f t="shared" si="660"/>
        <v>37.928461538461541</v>
      </c>
      <c r="N6034" s="14">
        <f>E6034*(K6034-L6034-M6034)*IF(F6034="GHS",1,Assumptions!$B$4)</f>
        <v>3526419.9514769232</v>
      </c>
      <c r="O6034" s="15">
        <f t="shared" ca="1" si="661"/>
        <v>535</v>
      </c>
      <c r="P6034" s="15" t="str">
        <f t="shared" ca="1" si="662"/>
        <v>365d+</v>
      </c>
      <c r="Q6034" s="17">
        <f ca="1">IF(P6034="0-90d",0,IF(P6034="91-180d",INDEX(Assumptions!$F$8:$F$12,MATCH(B6034,Assumptions!$A$8:$A$12,0)),IF(P6034="181-365d",INDEX(Assumptions!$G$8:$G$12,MATCH(B6034,Assumptions!$A$8:$A$12,0)),INDEX(Assumptions!$H$8:$H$12,MATCH(B6034,Assumptions!$A$8:$A$12,0)))))</f>
        <v>0.8</v>
      </c>
      <c r="R6034" s="14">
        <f t="shared" ca="1" si="663"/>
        <v>1970702.176</v>
      </c>
      <c r="S6034" s="14">
        <f t="shared" ca="1" si="664"/>
        <v>492675.54399999976</v>
      </c>
      <c r="T6034" s="11" t="s">
        <v>25</v>
      </c>
      <c r="U6034" s="18" t="s">
        <v>26</v>
      </c>
    </row>
    <row r="6035" spans="1:21" ht="15" customHeight="1" x14ac:dyDescent="0.15">
      <c r="A6035" s="10" t="s">
        <v>6083</v>
      </c>
      <c r="B6035" s="11" t="s">
        <v>31</v>
      </c>
      <c r="C6035" s="11" t="s">
        <v>63</v>
      </c>
      <c r="D6035" s="12">
        <v>45922</v>
      </c>
      <c r="E6035" s="11">
        <v>2824</v>
      </c>
      <c r="F6035" s="11" t="s">
        <v>33</v>
      </c>
      <c r="G6035" s="13">
        <v>1244.18</v>
      </c>
      <c r="H6035" s="14">
        <f t="shared" si="658"/>
        <v>3513564.3200000003</v>
      </c>
      <c r="I6035" s="14">
        <f>IF(F6035="GHS",H6035,H6035*Assumptions!$B$4)</f>
        <v>3513564.3200000003</v>
      </c>
      <c r="J6035" s="15" t="str">
        <f>INDEX(Assumptions!$B$8:$B$12,MATCH(B6035,Assumptions!$A$8:$A$12,0))</f>
        <v>Weighted Average</v>
      </c>
      <c r="K6035" s="16">
        <f>G6035/(1-INDEX(Assumptions!$D$8:$D$12,MATCH(B6035,Assumptions!$A$8:$A$12,0)))</f>
        <v>1728.0277777777778</v>
      </c>
      <c r="L6035" s="16">
        <f t="shared" si="659"/>
        <v>37.325400000000002</v>
      </c>
      <c r="M6035" s="16">
        <f t="shared" si="660"/>
        <v>86.401388888888903</v>
      </c>
      <c r="N6035" s="14">
        <f>E6035*(K6035-L6035-M6035)*IF(F6035="GHS",1,Assumptions!$B$4)</f>
        <v>4530545.9926222228</v>
      </c>
      <c r="O6035" s="15">
        <f t="shared" ca="1" si="661"/>
        <v>364</v>
      </c>
      <c r="P6035" s="15" t="str">
        <f t="shared" ca="1" si="662"/>
        <v>181-365d</v>
      </c>
      <c r="Q6035" s="17">
        <f ca="1">IF(P6035="0-90d",0,IF(P6035="91-180d",INDEX(Assumptions!$F$8:$F$12,MATCH(B6035,Assumptions!$A$8:$A$12,0)),IF(P6035="181-365d",INDEX(Assumptions!$G$8:$G$12,MATCH(B6035,Assumptions!$A$8:$A$12,0)),INDEX(Assumptions!$H$8:$H$12,MATCH(B6035,Assumptions!$A$8:$A$12,0)))))</f>
        <v>0.2</v>
      </c>
      <c r="R6035" s="14">
        <f t="shared" ca="1" si="663"/>
        <v>702712.86400000006</v>
      </c>
      <c r="S6035" s="14">
        <f t="shared" ca="1" si="664"/>
        <v>2810851.4560000002</v>
      </c>
      <c r="T6035" s="11" t="s">
        <v>25</v>
      </c>
      <c r="U6035" s="18" t="s">
        <v>26</v>
      </c>
    </row>
    <row r="6036" spans="1:21" ht="15" customHeight="1" x14ac:dyDescent="0.15">
      <c r="A6036" s="10" t="s">
        <v>6084</v>
      </c>
      <c r="B6036" s="11" t="s">
        <v>41</v>
      </c>
      <c r="C6036" s="11" t="s">
        <v>115</v>
      </c>
      <c r="D6036" s="12">
        <v>45986</v>
      </c>
      <c r="E6036" s="11">
        <v>4819</v>
      </c>
      <c r="F6036" s="11" t="s">
        <v>33</v>
      </c>
      <c r="G6036" s="13">
        <v>572</v>
      </c>
      <c r="H6036" s="14">
        <f t="shared" si="658"/>
        <v>2756468</v>
      </c>
      <c r="I6036" s="14">
        <f>IF(F6036="GHS",H6036,H6036*Assumptions!$B$4)</f>
        <v>2756468</v>
      </c>
      <c r="J6036" s="15" t="str">
        <f>INDEX(Assumptions!$B$8:$B$12,MATCH(B6036,Assumptions!$A$8:$A$12,0))</f>
        <v>Weighted Average</v>
      </c>
      <c r="K6036" s="16">
        <f>G6036/(1-INDEX(Assumptions!$D$8:$D$12,MATCH(B6036,Assumptions!$A$8:$A$12,0)))</f>
        <v>880</v>
      </c>
      <c r="L6036" s="16">
        <f t="shared" si="659"/>
        <v>17.16</v>
      </c>
      <c r="M6036" s="16">
        <f t="shared" si="660"/>
        <v>44</v>
      </c>
      <c r="N6036" s="14">
        <f>E6036*(K6036-L6036-M6036)*IF(F6036="GHS",1,Assumptions!$B$4)</f>
        <v>3945989.96</v>
      </c>
      <c r="O6036" s="15">
        <f t="shared" ca="1" si="661"/>
        <v>300</v>
      </c>
      <c r="P6036" s="15" t="str">
        <f t="shared" ca="1" si="662"/>
        <v>181-365d</v>
      </c>
      <c r="Q6036" s="17">
        <f ca="1">IF(P6036="0-90d",0,IF(P6036="91-180d",INDEX(Assumptions!$F$8:$F$12,MATCH(B6036,Assumptions!$A$8:$A$12,0)),IF(P6036="181-365d",INDEX(Assumptions!$G$8:$G$12,MATCH(B6036,Assumptions!$A$8:$A$12,0)),INDEX(Assumptions!$H$8:$H$12,MATCH(B6036,Assumptions!$A$8:$A$12,0)))))</f>
        <v>0.35</v>
      </c>
      <c r="R6036" s="14">
        <f t="shared" ca="1" si="663"/>
        <v>964763.79999999993</v>
      </c>
      <c r="S6036" s="14">
        <f t="shared" ca="1" si="664"/>
        <v>1791704.2000000002</v>
      </c>
      <c r="T6036" s="11" t="s">
        <v>25</v>
      </c>
      <c r="U6036" s="18" t="s">
        <v>26</v>
      </c>
    </row>
    <row r="6037" spans="1:21" ht="15" customHeight="1" x14ac:dyDescent="0.15">
      <c r="A6037" s="10" t="s">
        <v>6085</v>
      </c>
      <c r="B6037" s="11" t="s">
        <v>22</v>
      </c>
      <c r="C6037" s="11" t="s">
        <v>61</v>
      </c>
      <c r="D6037" s="12">
        <v>45833</v>
      </c>
      <c r="E6037" s="11">
        <v>4171</v>
      </c>
      <c r="F6037" s="11" t="s">
        <v>24</v>
      </c>
      <c r="G6037" s="13">
        <v>33906.410000000003</v>
      </c>
      <c r="H6037" s="14">
        <f t="shared" si="658"/>
        <v>141423636.11000001</v>
      </c>
      <c r="I6037" s="14">
        <f>IF(F6037="GHS",H6037,H6037*Assumptions!$B$4)</f>
        <v>1527375269.9880002</v>
      </c>
      <c r="J6037" s="15" t="str">
        <f>INDEX(Assumptions!$B$8:$B$12,MATCH(B6037,Assumptions!$A$8:$A$12,0))</f>
        <v>FIFO</v>
      </c>
      <c r="K6037" s="16">
        <f>G6037/(1-INDEX(Assumptions!$D$8:$D$12,MATCH(B6037,Assumptions!$A$8:$A$12,0)))</f>
        <v>41349.280487804877</v>
      </c>
      <c r="L6037" s="16">
        <f t="shared" si="659"/>
        <v>1017.1923</v>
      </c>
      <c r="M6037" s="16">
        <f t="shared" si="660"/>
        <v>2067.464024390244</v>
      </c>
      <c r="N6037" s="14">
        <f>E6037*(K6037-L6037-M6037)*IF(F6037="GHS",1,Assumptions!$B$4)</f>
        <v>1723698871.7645061</v>
      </c>
      <c r="O6037" s="15">
        <f t="shared" ca="1" si="661"/>
        <v>453</v>
      </c>
      <c r="P6037" s="15" t="str">
        <f t="shared" ca="1" si="662"/>
        <v>365d+</v>
      </c>
      <c r="Q6037" s="17">
        <f ca="1">IF(P6037="0-90d",0,IF(P6037="91-180d",INDEX(Assumptions!$F$8:$F$12,MATCH(B6037,Assumptions!$A$8:$A$12,0)),IF(P6037="181-365d",INDEX(Assumptions!$G$8:$G$12,MATCH(B6037,Assumptions!$A$8:$A$12,0)),INDEX(Assumptions!$H$8:$H$12,MATCH(B6037,Assumptions!$A$8:$A$12,0)))))</f>
        <v>0.5</v>
      </c>
      <c r="R6037" s="14">
        <f t="shared" ca="1" si="663"/>
        <v>763687634.99400008</v>
      </c>
      <c r="S6037" s="14">
        <f t="shared" ca="1" si="664"/>
        <v>763687634.99400008</v>
      </c>
      <c r="T6037" s="11" t="s">
        <v>25</v>
      </c>
      <c r="U6037" s="18" t="s">
        <v>26</v>
      </c>
    </row>
    <row r="6038" spans="1:21" ht="15" customHeight="1" x14ac:dyDescent="0.15">
      <c r="A6038" s="10" t="s">
        <v>6086</v>
      </c>
      <c r="B6038" s="11" t="s">
        <v>41</v>
      </c>
      <c r="C6038" s="11" t="s">
        <v>42</v>
      </c>
      <c r="D6038" s="12">
        <v>45981</v>
      </c>
      <c r="E6038" s="11">
        <v>3756</v>
      </c>
      <c r="F6038" s="11" t="s">
        <v>33</v>
      </c>
      <c r="G6038" s="13">
        <v>507.45</v>
      </c>
      <c r="H6038" s="14">
        <f t="shared" si="658"/>
        <v>1905982.2</v>
      </c>
      <c r="I6038" s="14">
        <f>IF(F6038="GHS",H6038,H6038*Assumptions!$B$4)</f>
        <v>1905982.2</v>
      </c>
      <c r="J6038" s="15" t="str">
        <f>INDEX(Assumptions!$B$8:$B$12,MATCH(B6038,Assumptions!$A$8:$A$12,0))</f>
        <v>Weighted Average</v>
      </c>
      <c r="K6038" s="16">
        <f>G6038/(1-INDEX(Assumptions!$D$8:$D$12,MATCH(B6038,Assumptions!$A$8:$A$12,0)))</f>
        <v>780.69230769230762</v>
      </c>
      <c r="L6038" s="16">
        <f t="shared" si="659"/>
        <v>15.2235</v>
      </c>
      <c r="M6038" s="16">
        <f t="shared" si="660"/>
        <v>39.034615384615385</v>
      </c>
      <c r="N6038" s="14">
        <f>E6038*(K6038-L6038-M6038)*IF(F6038="GHS",1,Assumptions!$B$4)</f>
        <v>2728486.8263076926</v>
      </c>
      <c r="O6038" s="15">
        <f t="shared" ca="1" si="661"/>
        <v>305</v>
      </c>
      <c r="P6038" s="15" t="str">
        <f t="shared" ca="1" si="662"/>
        <v>181-365d</v>
      </c>
      <c r="Q6038" s="17">
        <f ca="1">IF(P6038="0-90d",0,IF(P6038="91-180d",INDEX(Assumptions!$F$8:$F$12,MATCH(B6038,Assumptions!$A$8:$A$12,0)),IF(P6038="181-365d",INDEX(Assumptions!$G$8:$G$12,MATCH(B6038,Assumptions!$A$8:$A$12,0)),INDEX(Assumptions!$H$8:$H$12,MATCH(B6038,Assumptions!$A$8:$A$12,0)))))</f>
        <v>0.35</v>
      </c>
      <c r="R6038" s="14">
        <f t="shared" ca="1" si="663"/>
        <v>667093.7699999999</v>
      </c>
      <c r="S6038" s="14">
        <f t="shared" ca="1" si="664"/>
        <v>1238888.4300000002</v>
      </c>
      <c r="T6038" s="11" t="s">
        <v>25</v>
      </c>
      <c r="U6038" s="18" t="s">
        <v>26</v>
      </c>
    </row>
    <row r="6039" spans="1:21" ht="15" customHeight="1" x14ac:dyDescent="0.15">
      <c r="A6039" s="10" t="s">
        <v>6087</v>
      </c>
      <c r="B6039" s="11" t="s">
        <v>31</v>
      </c>
      <c r="C6039" s="11" t="s">
        <v>32</v>
      </c>
      <c r="D6039" s="12">
        <v>45783</v>
      </c>
      <c r="E6039" s="11">
        <v>887</v>
      </c>
      <c r="F6039" s="11" t="s">
        <v>33</v>
      </c>
      <c r="G6039" s="13">
        <v>2387.06</v>
      </c>
      <c r="H6039" s="14">
        <f t="shared" si="658"/>
        <v>2117322.2199999997</v>
      </c>
      <c r="I6039" s="14">
        <f>IF(F6039="GHS",H6039,H6039*Assumptions!$B$4)</f>
        <v>2117322.2199999997</v>
      </c>
      <c r="J6039" s="15" t="str">
        <f>INDEX(Assumptions!$B$8:$B$12,MATCH(B6039,Assumptions!$A$8:$A$12,0))</f>
        <v>Weighted Average</v>
      </c>
      <c r="K6039" s="16">
        <f>G6039/(1-INDEX(Assumptions!$D$8:$D$12,MATCH(B6039,Assumptions!$A$8:$A$12,0)))</f>
        <v>3315.3611111111113</v>
      </c>
      <c r="L6039" s="16">
        <f t="shared" si="659"/>
        <v>71.611800000000002</v>
      </c>
      <c r="M6039" s="16">
        <f t="shared" si="660"/>
        <v>165.76805555555558</v>
      </c>
      <c r="N6039" s="14">
        <f>E6039*(K6039-L6039-M6039)*IF(F6039="GHS",1,Assumptions!$B$4)</f>
        <v>2730169.3736777776</v>
      </c>
      <c r="O6039" s="15">
        <f t="shared" ca="1" si="661"/>
        <v>503</v>
      </c>
      <c r="P6039" s="15" t="str">
        <f t="shared" ca="1" si="662"/>
        <v>365d+</v>
      </c>
      <c r="Q6039" s="17">
        <f ca="1">IF(P6039="0-90d",0,IF(P6039="91-180d",INDEX(Assumptions!$F$8:$F$12,MATCH(B6039,Assumptions!$A$8:$A$12,0)),IF(P6039="181-365d",INDEX(Assumptions!$G$8:$G$12,MATCH(B6039,Assumptions!$A$8:$A$12,0)),INDEX(Assumptions!$H$8:$H$12,MATCH(B6039,Assumptions!$A$8:$A$12,0)))))</f>
        <v>0.6</v>
      </c>
      <c r="R6039" s="14">
        <f t="shared" ca="1" si="663"/>
        <v>1270393.3319999997</v>
      </c>
      <c r="S6039" s="14">
        <f t="shared" ca="1" si="664"/>
        <v>846928.88800000004</v>
      </c>
      <c r="T6039" s="11" t="s">
        <v>25</v>
      </c>
      <c r="U6039" s="18" t="s">
        <v>26</v>
      </c>
    </row>
    <row r="6040" spans="1:21" ht="15" customHeight="1" x14ac:dyDescent="0.15">
      <c r="A6040" s="10" t="s">
        <v>6088</v>
      </c>
      <c r="B6040" s="11" t="s">
        <v>46</v>
      </c>
      <c r="C6040" s="11" t="s">
        <v>52</v>
      </c>
      <c r="D6040" s="12">
        <v>46214</v>
      </c>
      <c r="E6040" s="11">
        <v>874</v>
      </c>
      <c r="F6040" s="11" t="s">
        <v>33</v>
      </c>
      <c r="G6040" s="13">
        <v>332127.62</v>
      </c>
      <c r="H6040" s="14">
        <f t="shared" si="658"/>
        <v>290279539.88</v>
      </c>
      <c r="I6040" s="14">
        <f>IF(F6040="GHS",H6040,H6040*Assumptions!$B$4)</f>
        <v>290279539.88</v>
      </c>
      <c r="J6040" s="15" t="str">
        <f>INDEX(Assumptions!$B$8:$B$12,MATCH(B6040,Assumptions!$A$8:$A$12,0))</f>
        <v>Specific Identification</v>
      </c>
      <c r="K6040" s="16">
        <f>G6040/(1-INDEX(Assumptions!$D$8:$D$12,MATCH(B6040,Assumptions!$A$8:$A$12,0)))</f>
        <v>425804.641025641</v>
      </c>
      <c r="L6040" s="16">
        <f t="shared" si="659"/>
        <v>9963.8285999999989</v>
      </c>
      <c r="M6040" s="16">
        <f t="shared" si="660"/>
        <v>21290.232051282052</v>
      </c>
      <c r="N6040" s="14">
        <f>E6040*(K6040-L6040-M6040)*IF(F6040="GHS",1,Assumptions!$B$4)</f>
        <v>344837207.2471897</v>
      </c>
      <c r="O6040" s="15">
        <f t="shared" ca="1" si="661"/>
        <v>72</v>
      </c>
      <c r="P6040" s="15" t="str">
        <f t="shared" ca="1" si="662"/>
        <v>0-90d</v>
      </c>
      <c r="Q6040" s="17">
        <f ca="1">IF(P6040="0-90d",0,IF(P6040="91-180d",INDEX(Assumptions!$F$8:$F$12,MATCH(B6040,Assumptions!$A$8:$A$12,0)),IF(P6040="181-365d",INDEX(Assumptions!$G$8:$G$12,MATCH(B6040,Assumptions!$A$8:$A$12,0)),INDEX(Assumptions!$H$8:$H$12,MATCH(B6040,Assumptions!$A$8:$A$12,0)))))</f>
        <v>0</v>
      </c>
      <c r="R6040" s="14">
        <f t="shared" ca="1" si="663"/>
        <v>0</v>
      </c>
      <c r="S6040" s="14">
        <f t="shared" ca="1" si="664"/>
        <v>290279539.88</v>
      </c>
      <c r="T6040" s="11" t="s">
        <v>25</v>
      </c>
      <c r="U6040" s="18" t="s">
        <v>26</v>
      </c>
    </row>
    <row r="6041" spans="1:21" ht="15" customHeight="1" x14ac:dyDescent="0.15">
      <c r="A6041" s="10" t="s">
        <v>6089</v>
      </c>
      <c r="B6041" s="11" t="s">
        <v>41</v>
      </c>
      <c r="C6041" s="11" t="s">
        <v>44</v>
      </c>
      <c r="D6041" s="12">
        <v>46105</v>
      </c>
      <c r="E6041" s="11">
        <v>1371</v>
      </c>
      <c r="F6041" s="11" t="s">
        <v>33</v>
      </c>
      <c r="G6041" s="13">
        <v>200.87</v>
      </c>
      <c r="H6041" s="14">
        <f t="shared" si="658"/>
        <v>275392.77</v>
      </c>
      <c r="I6041" s="14">
        <f>IF(F6041="GHS",H6041,H6041*Assumptions!$B$4)</f>
        <v>275392.77</v>
      </c>
      <c r="J6041" s="15" t="str">
        <f>INDEX(Assumptions!$B$8:$B$12,MATCH(B6041,Assumptions!$A$8:$A$12,0))</f>
        <v>Weighted Average</v>
      </c>
      <c r="K6041" s="16">
        <f>G6041/(1-INDEX(Assumptions!$D$8:$D$12,MATCH(B6041,Assumptions!$A$8:$A$12,0)))</f>
        <v>309.03076923076924</v>
      </c>
      <c r="L6041" s="16">
        <f t="shared" si="659"/>
        <v>6.0260999999999996</v>
      </c>
      <c r="M6041" s="16">
        <f t="shared" si="660"/>
        <v>15.451538461538462</v>
      </c>
      <c r="N6041" s="14">
        <f>E6041*(K6041-L6041-M6041)*IF(F6041="GHS",1,Assumptions!$B$4)</f>
        <v>394235.34228461544</v>
      </c>
      <c r="O6041" s="15">
        <f t="shared" ca="1" si="661"/>
        <v>181</v>
      </c>
      <c r="P6041" s="15" t="str">
        <f t="shared" ca="1" si="662"/>
        <v>181-365d</v>
      </c>
      <c r="Q6041" s="17">
        <f ca="1">IF(P6041="0-90d",0,IF(P6041="91-180d",INDEX(Assumptions!$F$8:$F$12,MATCH(B6041,Assumptions!$A$8:$A$12,0)),IF(P6041="181-365d",INDEX(Assumptions!$G$8:$G$12,MATCH(B6041,Assumptions!$A$8:$A$12,0)),INDEX(Assumptions!$H$8:$H$12,MATCH(B6041,Assumptions!$A$8:$A$12,0)))))</f>
        <v>0.35</v>
      </c>
      <c r="R6041" s="14">
        <f t="shared" ca="1" si="663"/>
        <v>96387.469500000007</v>
      </c>
      <c r="S6041" s="14">
        <f t="shared" ca="1" si="664"/>
        <v>179005.30050000001</v>
      </c>
      <c r="T6041" s="11" t="s">
        <v>25</v>
      </c>
      <c r="U6041" s="18" t="s">
        <v>26</v>
      </c>
    </row>
    <row r="6042" spans="1:21" ht="15" customHeight="1" x14ac:dyDescent="0.15">
      <c r="A6042" s="10" t="s">
        <v>6090</v>
      </c>
      <c r="B6042" s="11" t="s">
        <v>31</v>
      </c>
      <c r="C6042" s="11" t="s">
        <v>32</v>
      </c>
      <c r="D6042" s="12">
        <v>46068</v>
      </c>
      <c r="E6042" s="11">
        <v>4825</v>
      </c>
      <c r="F6042" s="11" t="s">
        <v>33</v>
      </c>
      <c r="G6042" s="13">
        <v>2908.31</v>
      </c>
      <c r="H6042" s="14">
        <f t="shared" si="658"/>
        <v>14032595.75</v>
      </c>
      <c r="I6042" s="14">
        <f>IF(F6042="GHS",H6042,H6042*Assumptions!$B$4)</f>
        <v>14032595.75</v>
      </c>
      <c r="J6042" s="15" t="str">
        <f>INDEX(Assumptions!$B$8:$B$12,MATCH(B6042,Assumptions!$A$8:$A$12,0))</f>
        <v>Weighted Average</v>
      </c>
      <c r="K6042" s="16">
        <f>G6042/(1-INDEX(Assumptions!$D$8:$D$12,MATCH(B6042,Assumptions!$A$8:$A$12,0)))</f>
        <v>4039.3194444444443</v>
      </c>
      <c r="L6042" s="16">
        <f t="shared" si="659"/>
        <v>87.249299999999991</v>
      </c>
      <c r="M6042" s="16">
        <f t="shared" si="660"/>
        <v>201.96597222222223</v>
      </c>
      <c r="N6042" s="14">
        <f>E6042*(K6042-L6042-M6042)*IF(F6042="GHS",1,Assumptions!$B$4)</f>
        <v>18094252.630972221</v>
      </c>
      <c r="O6042" s="15">
        <f t="shared" ca="1" si="661"/>
        <v>218</v>
      </c>
      <c r="P6042" s="15" t="str">
        <f t="shared" ca="1" si="662"/>
        <v>181-365d</v>
      </c>
      <c r="Q6042" s="17">
        <f ca="1">IF(P6042="0-90d",0,IF(P6042="91-180d",INDEX(Assumptions!$F$8:$F$12,MATCH(B6042,Assumptions!$A$8:$A$12,0)),IF(P6042="181-365d",INDEX(Assumptions!$G$8:$G$12,MATCH(B6042,Assumptions!$A$8:$A$12,0)),INDEX(Assumptions!$H$8:$H$12,MATCH(B6042,Assumptions!$A$8:$A$12,0)))))</f>
        <v>0.2</v>
      </c>
      <c r="R6042" s="14">
        <f t="shared" ca="1" si="663"/>
        <v>2806519.1500000004</v>
      </c>
      <c r="S6042" s="14">
        <f t="shared" ca="1" si="664"/>
        <v>11226076.6</v>
      </c>
      <c r="T6042" s="11" t="s">
        <v>25</v>
      </c>
      <c r="U6042" s="18" t="s">
        <v>26</v>
      </c>
    </row>
    <row r="6043" spans="1:21" ht="15" customHeight="1" x14ac:dyDescent="0.15">
      <c r="A6043" s="10" t="s">
        <v>6091</v>
      </c>
      <c r="B6043" s="11" t="s">
        <v>41</v>
      </c>
      <c r="C6043" s="11" t="s">
        <v>49</v>
      </c>
      <c r="D6043" s="12">
        <v>46042</v>
      </c>
      <c r="E6043" s="11">
        <v>4850</v>
      </c>
      <c r="F6043" s="11" t="s">
        <v>33</v>
      </c>
      <c r="G6043" s="13">
        <v>230.95</v>
      </c>
      <c r="H6043" s="14">
        <f t="shared" si="658"/>
        <v>1120107.5</v>
      </c>
      <c r="I6043" s="14">
        <f>IF(F6043="GHS",H6043,H6043*Assumptions!$B$4)</f>
        <v>1120107.5</v>
      </c>
      <c r="J6043" s="15" t="str">
        <f>INDEX(Assumptions!$B$8:$B$12,MATCH(B6043,Assumptions!$A$8:$A$12,0))</f>
        <v>Weighted Average</v>
      </c>
      <c r="K6043" s="16">
        <f>G6043/(1-INDEX(Assumptions!$D$8:$D$12,MATCH(B6043,Assumptions!$A$8:$A$12,0)))</f>
        <v>355.30769230769226</v>
      </c>
      <c r="L6043" s="16">
        <f t="shared" si="659"/>
        <v>6.9284999999999997</v>
      </c>
      <c r="M6043" s="16">
        <f t="shared" si="660"/>
        <v>17.765384615384615</v>
      </c>
      <c r="N6043" s="14">
        <f>E6043*(K6043-L6043-M6043)*IF(F6043="GHS",1,Assumptions!$B$4)</f>
        <v>1603476.9673076922</v>
      </c>
      <c r="O6043" s="15">
        <f t="shared" ca="1" si="661"/>
        <v>244</v>
      </c>
      <c r="P6043" s="15" t="str">
        <f t="shared" ca="1" si="662"/>
        <v>181-365d</v>
      </c>
      <c r="Q6043" s="17">
        <f ca="1">IF(P6043="0-90d",0,IF(P6043="91-180d",INDEX(Assumptions!$F$8:$F$12,MATCH(B6043,Assumptions!$A$8:$A$12,0)),IF(P6043="181-365d",INDEX(Assumptions!$G$8:$G$12,MATCH(B6043,Assumptions!$A$8:$A$12,0)),INDEX(Assumptions!$H$8:$H$12,MATCH(B6043,Assumptions!$A$8:$A$12,0)))))</f>
        <v>0.35</v>
      </c>
      <c r="R6043" s="14">
        <f t="shared" ca="1" si="663"/>
        <v>392037.625</v>
      </c>
      <c r="S6043" s="14">
        <f t="shared" ca="1" si="664"/>
        <v>728069.875</v>
      </c>
      <c r="T6043" s="11" t="s">
        <v>25</v>
      </c>
      <c r="U6043" s="18" t="s">
        <v>26</v>
      </c>
    </row>
    <row r="6044" spans="1:21" ht="15" customHeight="1" x14ac:dyDescent="0.15">
      <c r="A6044" s="10" t="s">
        <v>6092</v>
      </c>
      <c r="B6044" s="11" t="s">
        <v>41</v>
      </c>
      <c r="C6044" s="11" t="s">
        <v>49</v>
      </c>
      <c r="D6044" s="12">
        <v>46155</v>
      </c>
      <c r="E6044" s="11">
        <v>1952</v>
      </c>
      <c r="F6044" s="11" t="s">
        <v>33</v>
      </c>
      <c r="G6044" s="13">
        <v>554.73</v>
      </c>
      <c r="H6044" s="14">
        <f t="shared" si="658"/>
        <v>1082832.96</v>
      </c>
      <c r="I6044" s="14">
        <f>IF(F6044="GHS",H6044,H6044*Assumptions!$B$4)</f>
        <v>1082832.96</v>
      </c>
      <c r="J6044" s="15" t="str">
        <f>INDEX(Assumptions!$B$8:$B$12,MATCH(B6044,Assumptions!$A$8:$A$12,0))</f>
        <v>Weighted Average</v>
      </c>
      <c r="K6044" s="16">
        <f>G6044/(1-INDEX(Assumptions!$D$8:$D$12,MATCH(B6044,Assumptions!$A$8:$A$12,0)))</f>
        <v>853.43076923076922</v>
      </c>
      <c r="L6044" s="16">
        <f t="shared" si="659"/>
        <v>16.6419</v>
      </c>
      <c r="M6044" s="16">
        <f t="shared" si="660"/>
        <v>42.671538461538461</v>
      </c>
      <c r="N6044" s="14">
        <f>E6044*(K6044-L6044-M6044)*IF(F6044="GHS",1,Assumptions!$B$4)</f>
        <v>1550117.0296615385</v>
      </c>
      <c r="O6044" s="15">
        <f t="shared" ca="1" si="661"/>
        <v>131</v>
      </c>
      <c r="P6044" s="15" t="str">
        <f t="shared" ca="1" si="662"/>
        <v>91-180d</v>
      </c>
      <c r="Q6044" s="17">
        <f ca="1">IF(P6044="0-90d",0,IF(P6044="91-180d",INDEX(Assumptions!$F$8:$F$12,MATCH(B6044,Assumptions!$A$8:$A$12,0)),IF(P6044="181-365d",INDEX(Assumptions!$G$8:$G$12,MATCH(B6044,Assumptions!$A$8:$A$12,0)),INDEX(Assumptions!$H$8:$H$12,MATCH(B6044,Assumptions!$A$8:$A$12,0)))))</f>
        <v>0.1</v>
      </c>
      <c r="R6044" s="14">
        <f t="shared" ca="1" si="663"/>
        <v>108283.296</v>
      </c>
      <c r="S6044" s="14">
        <f t="shared" ca="1" si="664"/>
        <v>974549.66399999999</v>
      </c>
      <c r="T6044" s="11" t="s">
        <v>25</v>
      </c>
      <c r="U6044" s="18" t="s">
        <v>36</v>
      </c>
    </row>
    <row r="6045" spans="1:21" ht="15" customHeight="1" x14ac:dyDescent="0.15">
      <c r="A6045" s="10" t="s">
        <v>6093</v>
      </c>
      <c r="B6045" s="11" t="s">
        <v>28</v>
      </c>
      <c r="C6045" s="11" t="s">
        <v>55</v>
      </c>
      <c r="D6045" s="12">
        <v>45980</v>
      </c>
      <c r="E6045" s="11">
        <v>2050</v>
      </c>
      <c r="F6045" s="11" t="s">
        <v>24</v>
      </c>
      <c r="G6045" s="13">
        <v>19491.96</v>
      </c>
      <c r="H6045" s="14">
        <f t="shared" si="658"/>
        <v>39958518</v>
      </c>
      <c r="I6045" s="14">
        <f>IF(F6045="GHS",H6045,H6045*Assumptions!$B$4)</f>
        <v>431551994.40000004</v>
      </c>
      <c r="J6045" s="15" t="str">
        <f>INDEX(Assumptions!$B$8:$B$12,MATCH(B6045,Assumptions!$A$8:$A$12,0))</f>
        <v>Fair Value Less Costs to Sell</v>
      </c>
      <c r="K6045" s="16">
        <f>G6045/(1-INDEX(Assumptions!$D$8:$D$12,MATCH(B6045,Assumptions!$A$8:$A$12,0)))</f>
        <v>22149.954545454544</v>
      </c>
      <c r="L6045" s="16">
        <f t="shared" si="659"/>
        <v>584.75879999999995</v>
      </c>
      <c r="M6045" s="16">
        <f t="shared" si="660"/>
        <v>1107.4977272727272</v>
      </c>
      <c r="N6045" s="14">
        <f>E6045*(K6045-L6045-M6045)*IF(F6045="GHS",1,Assumptions!$B$4)</f>
        <v>452933434.12254548</v>
      </c>
      <c r="O6045" s="15">
        <f t="shared" ca="1" si="661"/>
        <v>306</v>
      </c>
      <c r="P6045" s="15" t="str">
        <f t="shared" ca="1" si="662"/>
        <v>181-365d</v>
      </c>
      <c r="Q6045" s="17">
        <f ca="1">IF(P6045="0-90d",0,IF(P6045="91-180d",INDEX(Assumptions!$F$8:$F$12,MATCH(B6045,Assumptions!$A$8:$A$12,0)),IF(P6045="181-365d",INDEX(Assumptions!$G$8:$G$12,MATCH(B6045,Assumptions!$A$8:$A$12,0)),INDEX(Assumptions!$H$8:$H$12,MATCH(B6045,Assumptions!$A$8:$A$12,0)))))</f>
        <v>0.1</v>
      </c>
      <c r="R6045" s="14">
        <f t="shared" ca="1" si="663"/>
        <v>43155199.440000005</v>
      </c>
      <c r="S6045" s="14">
        <f t="shared" ca="1" si="664"/>
        <v>388396794.96000004</v>
      </c>
      <c r="T6045" s="11" t="s">
        <v>25</v>
      </c>
      <c r="U6045" s="18" t="s">
        <v>36</v>
      </c>
    </row>
    <row r="6046" spans="1:21" ht="15" customHeight="1" x14ac:dyDescent="0.15">
      <c r="A6046" s="10" t="s">
        <v>6094</v>
      </c>
      <c r="B6046" s="11" t="s">
        <v>28</v>
      </c>
      <c r="C6046" s="11" t="s">
        <v>35</v>
      </c>
      <c r="D6046" s="12">
        <v>46173</v>
      </c>
      <c r="E6046" s="11">
        <v>3626</v>
      </c>
      <c r="F6046" s="11" t="s">
        <v>24</v>
      </c>
      <c r="G6046" s="13">
        <v>7202.4</v>
      </c>
      <c r="H6046" s="14">
        <f t="shared" si="658"/>
        <v>26115902.399999999</v>
      </c>
      <c r="I6046" s="14">
        <f>IF(F6046="GHS",H6046,H6046*Assumptions!$B$4)</f>
        <v>282051745.92000002</v>
      </c>
      <c r="J6046" s="15" t="str">
        <f>INDEX(Assumptions!$B$8:$B$12,MATCH(B6046,Assumptions!$A$8:$A$12,0))</f>
        <v>Fair Value Less Costs to Sell</v>
      </c>
      <c r="K6046" s="16">
        <f>G6046/(1-INDEX(Assumptions!$D$8:$D$12,MATCH(B6046,Assumptions!$A$8:$A$12,0)))</f>
        <v>8184.545454545454</v>
      </c>
      <c r="L6046" s="16">
        <f t="shared" si="659"/>
        <v>216.07199999999997</v>
      </c>
      <c r="M6046" s="16">
        <f t="shared" si="660"/>
        <v>409.22727272727275</v>
      </c>
      <c r="N6046" s="14">
        <f>E6046*(K6046-L6046-M6046)*IF(F6046="GHS",1,Assumptions!$B$4)</f>
        <v>296026127.87694544</v>
      </c>
      <c r="O6046" s="15">
        <f t="shared" ca="1" si="661"/>
        <v>113</v>
      </c>
      <c r="P6046" s="15" t="str">
        <f t="shared" ca="1" si="662"/>
        <v>91-180d</v>
      </c>
      <c r="Q6046" s="17">
        <f ca="1">IF(P6046="0-90d",0,IF(P6046="91-180d",INDEX(Assumptions!$F$8:$F$12,MATCH(B6046,Assumptions!$A$8:$A$12,0)),IF(P6046="181-365d",INDEX(Assumptions!$G$8:$G$12,MATCH(B6046,Assumptions!$A$8:$A$12,0)),INDEX(Assumptions!$H$8:$H$12,MATCH(B6046,Assumptions!$A$8:$A$12,0)))))</f>
        <v>0.02</v>
      </c>
      <c r="R6046" s="14">
        <f t="shared" ca="1" si="663"/>
        <v>5641034.9184000008</v>
      </c>
      <c r="S6046" s="14">
        <f t="shared" ca="1" si="664"/>
        <v>276410711.00160003</v>
      </c>
      <c r="T6046" s="11" t="s">
        <v>25</v>
      </c>
      <c r="U6046" s="18" t="s">
        <v>26</v>
      </c>
    </row>
    <row r="6047" spans="1:21" ht="15" customHeight="1" x14ac:dyDescent="0.15">
      <c r="A6047" s="10" t="s">
        <v>6095</v>
      </c>
      <c r="B6047" s="11" t="s">
        <v>31</v>
      </c>
      <c r="C6047" s="11" t="s">
        <v>63</v>
      </c>
      <c r="D6047" s="12">
        <v>45928</v>
      </c>
      <c r="E6047" s="11">
        <v>2633</v>
      </c>
      <c r="F6047" s="11" t="s">
        <v>33</v>
      </c>
      <c r="G6047" s="13">
        <v>2910.57</v>
      </c>
      <c r="H6047" s="14">
        <f t="shared" si="658"/>
        <v>7663530.8100000005</v>
      </c>
      <c r="I6047" s="14">
        <f>IF(F6047="GHS",H6047,H6047*Assumptions!$B$4)</f>
        <v>7663530.8100000005</v>
      </c>
      <c r="J6047" s="15" t="str">
        <f>INDEX(Assumptions!$B$8:$B$12,MATCH(B6047,Assumptions!$A$8:$A$12,0))</f>
        <v>Weighted Average</v>
      </c>
      <c r="K6047" s="16">
        <f>G6047/(1-INDEX(Assumptions!$D$8:$D$12,MATCH(B6047,Assumptions!$A$8:$A$12,0)))</f>
        <v>4042.4583333333335</v>
      </c>
      <c r="L6047" s="16">
        <f t="shared" si="659"/>
        <v>87.317099999999996</v>
      </c>
      <c r="M6047" s="16">
        <f t="shared" si="660"/>
        <v>202.1229166666667</v>
      </c>
      <c r="N6047" s="14">
        <f>E6047*(K6047-L6047-M6047)*IF(F6047="GHS",1,Assumptions!$B$4)</f>
        <v>9881697.2277833335</v>
      </c>
      <c r="O6047" s="15">
        <f t="shared" ca="1" si="661"/>
        <v>358</v>
      </c>
      <c r="P6047" s="15" t="str">
        <f t="shared" ca="1" si="662"/>
        <v>181-365d</v>
      </c>
      <c r="Q6047" s="17">
        <f ca="1">IF(P6047="0-90d",0,IF(P6047="91-180d",INDEX(Assumptions!$F$8:$F$12,MATCH(B6047,Assumptions!$A$8:$A$12,0)),IF(P6047="181-365d",INDEX(Assumptions!$G$8:$G$12,MATCH(B6047,Assumptions!$A$8:$A$12,0)),INDEX(Assumptions!$H$8:$H$12,MATCH(B6047,Assumptions!$A$8:$A$12,0)))))</f>
        <v>0.2</v>
      </c>
      <c r="R6047" s="14">
        <f t="shared" ca="1" si="663"/>
        <v>1532706.1620000002</v>
      </c>
      <c r="S6047" s="14">
        <f t="shared" si="664"/>
        <v>0</v>
      </c>
      <c r="T6047" s="11" t="s">
        <v>39</v>
      </c>
      <c r="U6047" s="18" t="s">
        <v>26</v>
      </c>
    </row>
    <row r="6048" spans="1:21" ht="15" customHeight="1" x14ac:dyDescent="0.15">
      <c r="A6048" s="10" t="s">
        <v>6096</v>
      </c>
      <c r="B6048" s="11" t="s">
        <v>41</v>
      </c>
      <c r="C6048" s="11" t="s">
        <v>44</v>
      </c>
      <c r="D6048" s="12">
        <v>45817</v>
      </c>
      <c r="E6048" s="11">
        <v>11</v>
      </c>
      <c r="F6048" s="11" t="s">
        <v>33</v>
      </c>
      <c r="G6048" s="13">
        <v>284.64</v>
      </c>
      <c r="H6048" s="14">
        <f t="shared" si="658"/>
        <v>3131.04</v>
      </c>
      <c r="I6048" s="14">
        <f>IF(F6048="GHS",H6048,H6048*Assumptions!$B$4)</f>
        <v>3131.04</v>
      </c>
      <c r="J6048" s="15" t="str">
        <f>INDEX(Assumptions!$B$8:$B$12,MATCH(B6048,Assumptions!$A$8:$A$12,0))</f>
        <v>Weighted Average</v>
      </c>
      <c r="K6048" s="16">
        <f>G6048/(1-INDEX(Assumptions!$D$8:$D$12,MATCH(B6048,Assumptions!$A$8:$A$12,0)))</f>
        <v>437.90769230769229</v>
      </c>
      <c r="L6048" s="16">
        <f t="shared" si="659"/>
        <v>8.5391999999999992</v>
      </c>
      <c r="M6048" s="16">
        <f t="shared" si="660"/>
        <v>21.895384615384614</v>
      </c>
      <c r="N6048" s="14">
        <f>E6048*(K6048-L6048-M6048)*IF(F6048="GHS",1,Assumptions!$B$4)</f>
        <v>4482.2041846153843</v>
      </c>
      <c r="O6048" s="15">
        <f t="shared" ca="1" si="661"/>
        <v>469</v>
      </c>
      <c r="P6048" s="15" t="str">
        <f t="shared" ca="1" si="662"/>
        <v>365d+</v>
      </c>
      <c r="Q6048" s="17">
        <f ca="1">IF(P6048="0-90d",0,IF(P6048="91-180d",INDEX(Assumptions!$F$8:$F$12,MATCH(B6048,Assumptions!$A$8:$A$12,0)),IF(P6048="181-365d",INDEX(Assumptions!$G$8:$G$12,MATCH(B6048,Assumptions!$A$8:$A$12,0)),INDEX(Assumptions!$H$8:$H$12,MATCH(B6048,Assumptions!$A$8:$A$12,0)))))</f>
        <v>0.8</v>
      </c>
      <c r="R6048" s="14">
        <f t="shared" ca="1" si="663"/>
        <v>2504.8320000000003</v>
      </c>
      <c r="S6048" s="14">
        <f t="shared" ca="1" si="664"/>
        <v>626.20799999999963</v>
      </c>
      <c r="T6048" s="11" t="s">
        <v>25</v>
      </c>
      <c r="U6048" s="18" t="s">
        <v>26</v>
      </c>
    </row>
    <row r="6049" spans="1:21" ht="15" customHeight="1" x14ac:dyDescent="0.15">
      <c r="A6049" s="10" t="s">
        <v>6097</v>
      </c>
      <c r="B6049" s="11" t="s">
        <v>31</v>
      </c>
      <c r="C6049" s="11" t="s">
        <v>76</v>
      </c>
      <c r="D6049" s="12">
        <v>46021</v>
      </c>
      <c r="E6049" s="11">
        <v>1502</v>
      </c>
      <c r="F6049" s="11" t="s">
        <v>33</v>
      </c>
      <c r="G6049" s="13">
        <v>1978.53</v>
      </c>
      <c r="H6049" s="14">
        <f t="shared" si="658"/>
        <v>2971752.06</v>
      </c>
      <c r="I6049" s="14">
        <f>IF(F6049="GHS",H6049,H6049*Assumptions!$B$4)</f>
        <v>2971752.06</v>
      </c>
      <c r="J6049" s="15" t="str">
        <f>INDEX(Assumptions!$B$8:$B$12,MATCH(B6049,Assumptions!$A$8:$A$12,0))</f>
        <v>Weighted Average</v>
      </c>
      <c r="K6049" s="16">
        <f>G6049/(1-INDEX(Assumptions!$D$8:$D$12,MATCH(B6049,Assumptions!$A$8:$A$12,0)))</f>
        <v>2747.9583333333335</v>
      </c>
      <c r="L6049" s="16">
        <f t="shared" si="659"/>
        <v>59.355899999999998</v>
      </c>
      <c r="M6049" s="16">
        <f t="shared" si="660"/>
        <v>137.39791666666667</v>
      </c>
      <c r="N6049" s="14">
        <f>E6049*(K6049-L6049-M6049)*IF(F6049="GHS",1,Assumptions!$B$4)</f>
        <v>3831909.1840333333</v>
      </c>
      <c r="O6049" s="15">
        <f t="shared" ca="1" si="661"/>
        <v>265</v>
      </c>
      <c r="P6049" s="15" t="str">
        <f t="shared" ca="1" si="662"/>
        <v>181-365d</v>
      </c>
      <c r="Q6049" s="17">
        <f ca="1">IF(P6049="0-90d",0,IF(P6049="91-180d",INDEX(Assumptions!$F$8:$F$12,MATCH(B6049,Assumptions!$A$8:$A$12,0)),IF(P6049="181-365d",INDEX(Assumptions!$G$8:$G$12,MATCH(B6049,Assumptions!$A$8:$A$12,0)),INDEX(Assumptions!$H$8:$H$12,MATCH(B6049,Assumptions!$A$8:$A$12,0)))))</f>
        <v>0.2</v>
      </c>
      <c r="R6049" s="14">
        <f t="shared" ca="1" si="663"/>
        <v>594350.41200000001</v>
      </c>
      <c r="S6049" s="14">
        <f t="shared" ca="1" si="664"/>
        <v>2377401.648</v>
      </c>
      <c r="T6049" s="11" t="s">
        <v>25</v>
      </c>
      <c r="U6049" s="18" t="s">
        <v>26</v>
      </c>
    </row>
    <row r="6050" spans="1:21" ht="15" customHeight="1" x14ac:dyDescent="0.15">
      <c r="A6050" s="10" t="s">
        <v>6098</v>
      </c>
      <c r="B6050" s="11" t="s">
        <v>28</v>
      </c>
      <c r="C6050" s="11" t="s">
        <v>38</v>
      </c>
      <c r="D6050" s="12">
        <v>46216</v>
      </c>
      <c r="E6050" s="11">
        <v>3360</v>
      </c>
      <c r="F6050" s="11" t="s">
        <v>24</v>
      </c>
      <c r="G6050" s="13">
        <v>11923.08</v>
      </c>
      <c r="H6050" s="14">
        <f t="shared" si="658"/>
        <v>40061548.799999997</v>
      </c>
      <c r="I6050" s="14">
        <f>IF(F6050="GHS",H6050,H6050*Assumptions!$B$4)</f>
        <v>432664727.04000002</v>
      </c>
      <c r="J6050" s="15" t="str">
        <f>INDEX(Assumptions!$B$8:$B$12,MATCH(B6050,Assumptions!$A$8:$A$12,0))</f>
        <v>Fair Value Less Costs to Sell</v>
      </c>
      <c r="K6050" s="16">
        <f>G6050/(1-INDEX(Assumptions!$D$8:$D$12,MATCH(B6050,Assumptions!$A$8:$A$12,0)))</f>
        <v>13548.954545454546</v>
      </c>
      <c r="L6050" s="16">
        <f t="shared" si="659"/>
        <v>357.69239999999996</v>
      </c>
      <c r="M6050" s="16">
        <f t="shared" si="660"/>
        <v>677.44772727272732</v>
      </c>
      <c r="N6050" s="14">
        <f>E6050*(K6050-L6050-M6050)*IF(F6050="GHS",1,Assumptions!$B$4)</f>
        <v>454101297.60698187</v>
      </c>
      <c r="O6050" s="15">
        <f t="shared" ca="1" si="661"/>
        <v>70</v>
      </c>
      <c r="P6050" s="15" t="str">
        <f t="shared" ca="1" si="662"/>
        <v>0-90d</v>
      </c>
      <c r="Q6050" s="17">
        <f ca="1">IF(P6050="0-90d",0,IF(P6050="91-180d",INDEX(Assumptions!$F$8:$F$12,MATCH(B6050,Assumptions!$A$8:$A$12,0)),IF(P6050="181-365d",INDEX(Assumptions!$G$8:$G$12,MATCH(B6050,Assumptions!$A$8:$A$12,0)),INDEX(Assumptions!$H$8:$H$12,MATCH(B6050,Assumptions!$A$8:$A$12,0)))))</f>
        <v>0</v>
      </c>
      <c r="R6050" s="14">
        <f t="shared" ca="1" si="663"/>
        <v>0</v>
      </c>
      <c r="S6050" s="14">
        <f t="shared" ca="1" si="664"/>
        <v>432664727.04000002</v>
      </c>
      <c r="T6050" s="11" t="s">
        <v>25</v>
      </c>
      <c r="U6050" s="18" t="s">
        <v>26</v>
      </c>
    </row>
    <row r="6051" spans="1:21" ht="15" customHeight="1" x14ac:dyDescent="0.15">
      <c r="A6051" s="10" t="s">
        <v>6099</v>
      </c>
      <c r="B6051" s="11" t="s">
        <v>41</v>
      </c>
      <c r="C6051" s="11" t="s">
        <v>44</v>
      </c>
      <c r="D6051" s="12">
        <v>45968</v>
      </c>
      <c r="E6051" s="11">
        <v>4059</v>
      </c>
      <c r="F6051" s="11" t="s">
        <v>33</v>
      </c>
      <c r="G6051" s="13">
        <v>1032</v>
      </c>
      <c r="H6051" s="14">
        <f t="shared" si="658"/>
        <v>4188888</v>
      </c>
      <c r="I6051" s="14">
        <f>IF(F6051="GHS",H6051,H6051*Assumptions!$B$4)</f>
        <v>4188888</v>
      </c>
      <c r="J6051" s="15" t="str">
        <f>INDEX(Assumptions!$B$8:$B$12,MATCH(B6051,Assumptions!$A$8:$A$12,0))</f>
        <v>Weighted Average</v>
      </c>
      <c r="K6051" s="16">
        <f>G6051/(1-INDEX(Assumptions!$D$8:$D$12,MATCH(B6051,Assumptions!$A$8:$A$12,0)))</f>
        <v>1587.6923076923076</v>
      </c>
      <c r="L6051" s="16">
        <f t="shared" si="659"/>
        <v>30.959999999999997</v>
      </c>
      <c r="M6051" s="16">
        <f t="shared" si="660"/>
        <v>79.384615384615387</v>
      </c>
      <c r="N6051" s="14">
        <f>E6051*(K6051-L6051-M6051)*IF(F6051="GHS",1,Assumptions!$B$4)</f>
        <v>5996554.2830769224</v>
      </c>
      <c r="O6051" s="15">
        <f t="shared" ca="1" si="661"/>
        <v>318</v>
      </c>
      <c r="P6051" s="15" t="str">
        <f t="shared" ca="1" si="662"/>
        <v>181-365d</v>
      </c>
      <c r="Q6051" s="17">
        <f ca="1">IF(P6051="0-90d",0,IF(P6051="91-180d",INDEX(Assumptions!$F$8:$F$12,MATCH(B6051,Assumptions!$A$8:$A$12,0)),IF(P6051="181-365d",INDEX(Assumptions!$G$8:$G$12,MATCH(B6051,Assumptions!$A$8:$A$12,0)),INDEX(Assumptions!$H$8:$H$12,MATCH(B6051,Assumptions!$A$8:$A$12,0)))))</f>
        <v>0.35</v>
      </c>
      <c r="R6051" s="14">
        <f t="shared" ca="1" si="663"/>
        <v>1466110.7999999998</v>
      </c>
      <c r="S6051" s="14">
        <f t="shared" ca="1" si="664"/>
        <v>2722777.2</v>
      </c>
      <c r="T6051" s="11" t="s">
        <v>25</v>
      </c>
      <c r="U6051" s="18" t="s">
        <v>26</v>
      </c>
    </row>
    <row r="6052" spans="1:21" ht="15" customHeight="1" x14ac:dyDescent="0.15">
      <c r="A6052" s="10" t="s">
        <v>6100</v>
      </c>
      <c r="B6052" s="11" t="s">
        <v>31</v>
      </c>
      <c r="C6052" s="11" t="s">
        <v>76</v>
      </c>
      <c r="D6052" s="12">
        <v>45927</v>
      </c>
      <c r="E6052" s="11">
        <v>138</v>
      </c>
      <c r="F6052" s="11" t="s">
        <v>33</v>
      </c>
      <c r="G6052" s="13">
        <v>5962.79</v>
      </c>
      <c r="H6052" s="14">
        <f t="shared" si="658"/>
        <v>822865.02</v>
      </c>
      <c r="I6052" s="14">
        <f>IF(F6052="GHS",H6052,H6052*Assumptions!$B$4)</f>
        <v>822865.02</v>
      </c>
      <c r="J6052" s="15" t="str">
        <f>INDEX(Assumptions!$B$8:$B$12,MATCH(B6052,Assumptions!$A$8:$A$12,0))</f>
        <v>Weighted Average</v>
      </c>
      <c r="K6052" s="16">
        <f>G6052/(1-INDEX(Assumptions!$D$8:$D$12,MATCH(B6052,Assumptions!$A$8:$A$12,0)))</f>
        <v>8281.6527777777774</v>
      </c>
      <c r="L6052" s="16">
        <f t="shared" si="659"/>
        <v>178.8837</v>
      </c>
      <c r="M6052" s="16">
        <f t="shared" si="660"/>
        <v>414.08263888888888</v>
      </c>
      <c r="N6052" s="14">
        <f>E6052*(K6052-L6052-M6052)*IF(F6052="GHS",1,Assumptions!$B$4)</f>
        <v>1061038.7285666666</v>
      </c>
      <c r="O6052" s="15">
        <f t="shared" ca="1" si="661"/>
        <v>359</v>
      </c>
      <c r="P6052" s="15" t="str">
        <f t="shared" ca="1" si="662"/>
        <v>181-365d</v>
      </c>
      <c r="Q6052" s="17">
        <f ca="1">IF(P6052="0-90d",0,IF(P6052="91-180d",INDEX(Assumptions!$F$8:$F$12,MATCH(B6052,Assumptions!$A$8:$A$12,0)),IF(P6052="181-365d",INDEX(Assumptions!$G$8:$G$12,MATCH(B6052,Assumptions!$A$8:$A$12,0)),INDEX(Assumptions!$H$8:$H$12,MATCH(B6052,Assumptions!$A$8:$A$12,0)))))</f>
        <v>0.2</v>
      </c>
      <c r="R6052" s="14">
        <f t="shared" ca="1" si="663"/>
        <v>164573.00400000002</v>
      </c>
      <c r="S6052" s="14">
        <f t="shared" ca="1" si="664"/>
        <v>658292.01600000006</v>
      </c>
      <c r="T6052" s="11" t="s">
        <v>25</v>
      </c>
      <c r="U6052" s="18" t="s">
        <v>26</v>
      </c>
    </row>
    <row r="6053" spans="1:21" ht="15" customHeight="1" x14ac:dyDescent="0.15">
      <c r="A6053" s="10" t="s">
        <v>6101</v>
      </c>
      <c r="B6053" s="11" t="s">
        <v>28</v>
      </c>
      <c r="C6053" s="11" t="s">
        <v>55</v>
      </c>
      <c r="D6053" s="12">
        <v>45855</v>
      </c>
      <c r="E6053" s="11">
        <v>2024</v>
      </c>
      <c r="F6053" s="11" t="s">
        <v>24</v>
      </c>
      <c r="G6053" s="13">
        <v>5850.32</v>
      </c>
      <c r="H6053" s="14">
        <f t="shared" si="658"/>
        <v>11841047.68</v>
      </c>
      <c r="I6053" s="14">
        <f>IF(F6053="GHS",H6053,H6053*Assumptions!$B$4)</f>
        <v>127883314.94400001</v>
      </c>
      <c r="J6053" s="15" t="str">
        <f>INDEX(Assumptions!$B$8:$B$12,MATCH(B6053,Assumptions!$A$8:$A$12,0))</f>
        <v>Fair Value Less Costs to Sell</v>
      </c>
      <c r="K6053" s="16">
        <f>G6053/(1-INDEX(Assumptions!$D$8:$D$12,MATCH(B6053,Assumptions!$A$8:$A$12,0)))</f>
        <v>6648.090909090909</v>
      </c>
      <c r="L6053" s="16">
        <f t="shared" si="659"/>
        <v>175.50959999999998</v>
      </c>
      <c r="M6053" s="16">
        <f t="shared" si="660"/>
        <v>332.40454545454548</v>
      </c>
      <c r="N6053" s="14">
        <f>E6053*(K6053-L6053-M6053)*IF(F6053="GHS",1,Assumptions!$B$4)</f>
        <v>134219351.91167998</v>
      </c>
      <c r="O6053" s="15">
        <f t="shared" ca="1" si="661"/>
        <v>431</v>
      </c>
      <c r="P6053" s="15" t="str">
        <f t="shared" ca="1" si="662"/>
        <v>365d+</v>
      </c>
      <c r="Q6053" s="17">
        <f ca="1">IF(P6053="0-90d",0,IF(P6053="91-180d",INDEX(Assumptions!$F$8:$F$12,MATCH(B6053,Assumptions!$A$8:$A$12,0)),IF(P6053="181-365d",INDEX(Assumptions!$G$8:$G$12,MATCH(B6053,Assumptions!$A$8:$A$12,0)),INDEX(Assumptions!$H$8:$H$12,MATCH(B6053,Assumptions!$A$8:$A$12,0)))))</f>
        <v>0.4</v>
      </c>
      <c r="R6053" s="14">
        <f t="shared" ca="1" si="663"/>
        <v>51153325.977600008</v>
      </c>
      <c r="S6053" s="14">
        <f t="shared" ca="1" si="664"/>
        <v>76729988.966399997</v>
      </c>
      <c r="T6053" s="11" t="s">
        <v>25</v>
      </c>
      <c r="U6053" s="18" t="s">
        <v>26</v>
      </c>
    </row>
    <row r="6054" spans="1:21" ht="15" customHeight="1" x14ac:dyDescent="0.15">
      <c r="A6054" s="10" t="s">
        <v>6102</v>
      </c>
      <c r="B6054" s="11" t="s">
        <v>31</v>
      </c>
      <c r="C6054" s="11" t="s">
        <v>63</v>
      </c>
      <c r="D6054" s="12">
        <v>45817</v>
      </c>
      <c r="E6054" s="11">
        <v>932</v>
      </c>
      <c r="F6054" s="11" t="s">
        <v>33</v>
      </c>
      <c r="G6054" s="13">
        <v>2584.04</v>
      </c>
      <c r="H6054" s="14">
        <f t="shared" si="658"/>
        <v>2408325.2799999998</v>
      </c>
      <c r="I6054" s="14">
        <f>IF(F6054="GHS",H6054,H6054*Assumptions!$B$4)</f>
        <v>2408325.2799999998</v>
      </c>
      <c r="J6054" s="15" t="str">
        <f>INDEX(Assumptions!$B$8:$B$12,MATCH(B6054,Assumptions!$A$8:$A$12,0))</f>
        <v>Weighted Average</v>
      </c>
      <c r="K6054" s="16">
        <f>G6054/(1-INDEX(Assumptions!$D$8:$D$12,MATCH(B6054,Assumptions!$A$8:$A$12,0)))</f>
        <v>3588.9444444444443</v>
      </c>
      <c r="L6054" s="16">
        <f t="shared" si="659"/>
        <v>77.521199999999993</v>
      </c>
      <c r="M6054" s="16">
        <f t="shared" si="660"/>
        <v>179.44722222222222</v>
      </c>
      <c r="N6054" s="14">
        <f>E6054*(K6054-L6054-M6054)*IF(F6054="GHS",1,Assumptions!$B$4)</f>
        <v>3105401.6527111111</v>
      </c>
      <c r="O6054" s="15">
        <f t="shared" ca="1" si="661"/>
        <v>469</v>
      </c>
      <c r="P6054" s="15" t="str">
        <f t="shared" ca="1" si="662"/>
        <v>365d+</v>
      </c>
      <c r="Q6054" s="17">
        <f ca="1">IF(P6054="0-90d",0,IF(P6054="91-180d",INDEX(Assumptions!$F$8:$F$12,MATCH(B6054,Assumptions!$A$8:$A$12,0)),IF(P6054="181-365d",INDEX(Assumptions!$G$8:$G$12,MATCH(B6054,Assumptions!$A$8:$A$12,0)),INDEX(Assumptions!$H$8:$H$12,MATCH(B6054,Assumptions!$A$8:$A$12,0)))))</f>
        <v>0.6</v>
      </c>
      <c r="R6054" s="14">
        <f t="shared" ca="1" si="663"/>
        <v>1444995.1679999998</v>
      </c>
      <c r="S6054" s="14">
        <f t="shared" ca="1" si="664"/>
        <v>963330.11199999996</v>
      </c>
      <c r="T6054" s="11" t="s">
        <v>25</v>
      </c>
      <c r="U6054" s="18" t="s">
        <v>26</v>
      </c>
    </row>
    <row r="6055" spans="1:21" ht="15" customHeight="1" x14ac:dyDescent="0.15">
      <c r="A6055" s="10" t="s">
        <v>6103</v>
      </c>
      <c r="B6055" s="11" t="s">
        <v>41</v>
      </c>
      <c r="C6055" s="11" t="s">
        <v>49</v>
      </c>
      <c r="D6055" s="12">
        <v>45789</v>
      </c>
      <c r="E6055" s="11">
        <v>732</v>
      </c>
      <c r="F6055" s="11" t="s">
        <v>33</v>
      </c>
      <c r="G6055" s="13">
        <v>441.36</v>
      </c>
      <c r="H6055" s="14">
        <f t="shared" si="658"/>
        <v>323075.52</v>
      </c>
      <c r="I6055" s="14">
        <f>IF(F6055="GHS",H6055,H6055*Assumptions!$B$4)</f>
        <v>323075.52</v>
      </c>
      <c r="J6055" s="15" t="str">
        <f>INDEX(Assumptions!$B$8:$B$12,MATCH(B6055,Assumptions!$A$8:$A$12,0))</f>
        <v>Weighted Average</v>
      </c>
      <c r="K6055" s="16">
        <f>G6055/(1-INDEX(Assumptions!$D$8:$D$12,MATCH(B6055,Assumptions!$A$8:$A$12,0)))</f>
        <v>679.01538461538462</v>
      </c>
      <c r="L6055" s="16">
        <f t="shared" si="659"/>
        <v>13.2408</v>
      </c>
      <c r="M6055" s="16">
        <f t="shared" si="660"/>
        <v>33.950769230769232</v>
      </c>
      <c r="N6055" s="14">
        <f>E6055*(K6055-L6055-M6055)*IF(F6055="GHS",1,Assumptions!$B$4)</f>
        <v>462495.03286153846</v>
      </c>
      <c r="O6055" s="15">
        <f t="shared" ca="1" si="661"/>
        <v>497</v>
      </c>
      <c r="P6055" s="15" t="str">
        <f t="shared" ca="1" si="662"/>
        <v>365d+</v>
      </c>
      <c r="Q6055" s="17">
        <f ca="1">IF(P6055="0-90d",0,IF(P6055="91-180d",INDEX(Assumptions!$F$8:$F$12,MATCH(B6055,Assumptions!$A$8:$A$12,0)),IF(P6055="181-365d",INDEX(Assumptions!$G$8:$G$12,MATCH(B6055,Assumptions!$A$8:$A$12,0)),INDEX(Assumptions!$H$8:$H$12,MATCH(B6055,Assumptions!$A$8:$A$12,0)))))</f>
        <v>0.8</v>
      </c>
      <c r="R6055" s="14">
        <f t="shared" ca="1" si="663"/>
        <v>258460.41600000003</v>
      </c>
      <c r="S6055" s="14">
        <f t="shared" ca="1" si="664"/>
        <v>64615.103999999992</v>
      </c>
      <c r="T6055" s="11" t="s">
        <v>25</v>
      </c>
      <c r="U6055" s="18" t="s">
        <v>26</v>
      </c>
    </row>
    <row r="6056" spans="1:21" ht="15" customHeight="1" x14ac:dyDescent="0.15">
      <c r="A6056" s="10" t="s">
        <v>6104</v>
      </c>
      <c r="B6056" s="11" t="s">
        <v>28</v>
      </c>
      <c r="C6056" s="11" t="s">
        <v>35</v>
      </c>
      <c r="D6056" s="12">
        <v>45771</v>
      </c>
      <c r="E6056" s="11">
        <v>4993</v>
      </c>
      <c r="F6056" s="11" t="s">
        <v>24</v>
      </c>
      <c r="G6056" s="13">
        <v>6841.46</v>
      </c>
      <c r="H6056" s="14">
        <f t="shared" si="658"/>
        <v>34159409.780000001</v>
      </c>
      <c r="I6056" s="14">
        <f>IF(F6056="GHS",H6056,H6056*Assumptions!$B$4)</f>
        <v>368921625.62400001</v>
      </c>
      <c r="J6056" s="15" t="str">
        <f>INDEX(Assumptions!$B$8:$B$12,MATCH(B6056,Assumptions!$A$8:$A$12,0))</f>
        <v>Fair Value Less Costs to Sell</v>
      </c>
      <c r="K6056" s="16">
        <f>G6056/(1-INDEX(Assumptions!$D$8:$D$12,MATCH(B6056,Assumptions!$A$8:$A$12,0)))</f>
        <v>7774.386363636364</v>
      </c>
      <c r="L6056" s="16">
        <f t="shared" si="659"/>
        <v>205.24379999999999</v>
      </c>
      <c r="M6056" s="16">
        <f t="shared" si="660"/>
        <v>388.71931818181821</v>
      </c>
      <c r="N6056" s="14">
        <f>E6056*(K6056-L6056-M6056)*IF(F6056="GHS",1,Assumptions!$B$4)</f>
        <v>387200015.2571891</v>
      </c>
      <c r="O6056" s="15">
        <f t="shared" ca="1" si="661"/>
        <v>515</v>
      </c>
      <c r="P6056" s="15" t="str">
        <f t="shared" ca="1" si="662"/>
        <v>365d+</v>
      </c>
      <c r="Q6056" s="17">
        <f ca="1">IF(P6056="0-90d",0,IF(P6056="91-180d",INDEX(Assumptions!$F$8:$F$12,MATCH(B6056,Assumptions!$A$8:$A$12,0)),IF(P6056="181-365d",INDEX(Assumptions!$G$8:$G$12,MATCH(B6056,Assumptions!$A$8:$A$12,0)),INDEX(Assumptions!$H$8:$H$12,MATCH(B6056,Assumptions!$A$8:$A$12,0)))))</f>
        <v>0.4</v>
      </c>
      <c r="R6056" s="14">
        <f t="shared" ca="1" si="663"/>
        <v>147568650.24960002</v>
      </c>
      <c r="S6056" s="14">
        <f t="shared" ca="1" si="664"/>
        <v>221352975.37439999</v>
      </c>
      <c r="T6056" s="11" t="s">
        <v>50</v>
      </c>
      <c r="U6056" s="18" t="s">
        <v>36</v>
      </c>
    </row>
    <row r="6057" spans="1:21" ht="15" customHeight="1" x14ac:dyDescent="0.15">
      <c r="A6057" s="10" t="s">
        <v>6105</v>
      </c>
      <c r="B6057" s="11" t="s">
        <v>28</v>
      </c>
      <c r="C6057" s="11" t="s">
        <v>55</v>
      </c>
      <c r="D6057" s="12">
        <v>45867</v>
      </c>
      <c r="E6057" s="11">
        <v>1480</v>
      </c>
      <c r="F6057" s="11" t="s">
        <v>24</v>
      </c>
      <c r="G6057" s="13">
        <v>10427.200000000001</v>
      </c>
      <c r="H6057" s="14">
        <f t="shared" si="658"/>
        <v>15432256.000000002</v>
      </c>
      <c r="I6057" s="14">
        <f>IF(F6057="GHS",H6057,H6057*Assumptions!$B$4)</f>
        <v>166668364.80000004</v>
      </c>
      <c r="J6057" s="15" t="str">
        <f>INDEX(Assumptions!$B$8:$B$12,MATCH(B6057,Assumptions!$A$8:$A$12,0))</f>
        <v>Fair Value Less Costs to Sell</v>
      </c>
      <c r="K6057" s="16">
        <f>G6057/(1-INDEX(Assumptions!$D$8:$D$12,MATCH(B6057,Assumptions!$A$8:$A$12,0)))</f>
        <v>11849.09090909091</v>
      </c>
      <c r="L6057" s="16">
        <f t="shared" si="659"/>
        <v>312.81600000000003</v>
      </c>
      <c r="M6057" s="16">
        <f t="shared" si="660"/>
        <v>592.4545454545455</v>
      </c>
      <c r="N6057" s="14">
        <f>E6057*(K6057-L6057-M6057)*IF(F6057="GHS",1,Assumptions!$B$4)</f>
        <v>174926024.69236362</v>
      </c>
      <c r="O6057" s="15">
        <f t="shared" ca="1" si="661"/>
        <v>419</v>
      </c>
      <c r="P6057" s="15" t="str">
        <f t="shared" ca="1" si="662"/>
        <v>365d+</v>
      </c>
      <c r="Q6057" s="17">
        <f ca="1">IF(P6057="0-90d",0,IF(P6057="91-180d",INDEX(Assumptions!$F$8:$F$12,MATCH(B6057,Assumptions!$A$8:$A$12,0)),IF(P6057="181-365d",INDEX(Assumptions!$G$8:$G$12,MATCH(B6057,Assumptions!$A$8:$A$12,0)),INDEX(Assumptions!$H$8:$H$12,MATCH(B6057,Assumptions!$A$8:$A$12,0)))))</f>
        <v>0.4</v>
      </c>
      <c r="R6057" s="14">
        <f t="shared" ca="1" si="663"/>
        <v>66667345.920000017</v>
      </c>
      <c r="S6057" s="14">
        <f t="shared" ca="1" si="664"/>
        <v>100001018.88000003</v>
      </c>
      <c r="T6057" s="11" t="s">
        <v>25</v>
      </c>
      <c r="U6057" s="18" t="s">
        <v>26</v>
      </c>
    </row>
    <row r="6058" spans="1:21" ht="15" customHeight="1" x14ac:dyDescent="0.15">
      <c r="A6058" s="10" t="s">
        <v>6106</v>
      </c>
      <c r="B6058" s="11" t="s">
        <v>31</v>
      </c>
      <c r="C6058" s="11" t="s">
        <v>76</v>
      </c>
      <c r="D6058" s="12">
        <v>45749</v>
      </c>
      <c r="E6058" s="11">
        <v>2289</v>
      </c>
      <c r="F6058" s="11" t="s">
        <v>33</v>
      </c>
      <c r="G6058" s="13">
        <v>5160.0600000000004</v>
      </c>
      <c r="H6058" s="14">
        <f t="shared" si="658"/>
        <v>11811377.340000002</v>
      </c>
      <c r="I6058" s="14">
        <f>IF(F6058="GHS",H6058,H6058*Assumptions!$B$4)</f>
        <v>11811377.340000002</v>
      </c>
      <c r="J6058" s="15" t="str">
        <f>INDEX(Assumptions!$B$8:$B$12,MATCH(B6058,Assumptions!$A$8:$A$12,0))</f>
        <v>Weighted Average</v>
      </c>
      <c r="K6058" s="16">
        <f>G6058/(1-INDEX(Assumptions!$D$8:$D$12,MATCH(B6058,Assumptions!$A$8:$A$12,0)))</f>
        <v>7166.7500000000009</v>
      </c>
      <c r="L6058" s="16">
        <f t="shared" si="659"/>
        <v>154.80180000000001</v>
      </c>
      <c r="M6058" s="16">
        <f t="shared" si="660"/>
        <v>358.33750000000009</v>
      </c>
      <c r="N6058" s="14">
        <f>E6058*(K6058-L6058-M6058)*IF(F6058="GHS",1,Assumptions!$B$4)</f>
        <v>15230114.892300002</v>
      </c>
      <c r="O6058" s="15">
        <f t="shared" ca="1" si="661"/>
        <v>537</v>
      </c>
      <c r="P6058" s="15" t="str">
        <f t="shared" ca="1" si="662"/>
        <v>365d+</v>
      </c>
      <c r="Q6058" s="17">
        <f ca="1">IF(P6058="0-90d",0,IF(P6058="91-180d",INDEX(Assumptions!$F$8:$F$12,MATCH(B6058,Assumptions!$A$8:$A$12,0)),IF(P6058="181-365d",INDEX(Assumptions!$G$8:$G$12,MATCH(B6058,Assumptions!$A$8:$A$12,0)),INDEX(Assumptions!$H$8:$H$12,MATCH(B6058,Assumptions!$A$8:$A$12,0)))))</f>
        <v>0.6</v>
      </c>
      <c r="R6058" s="14">
        <f t="shared" ca="1" si="663"/>
        <v>7086826.404000001</v>
      </c>
      <c r="S6058" s="14">
        <f t="shared" ca="1" si="664"/>
        <v>4724550.9360000007</v>
      </c>
      <c r="T6058" s="11" t="s">
        <v>25</v>
      </c>
      <c r="U6058" s="18" t="s">
        <v>26</v>
      </c>
    </row>
    <row r="6059" spans="1:21" ht="15" customHeight="1" x14ac:dyDescent="0.15">
      <c r="A6059" s="10" t="s">
        <v>6107</v>
      </c>
      <c r="B6059" s="11" t="s">
        <v>31</v>
      </c>
      <c r="C6059" s="11" t="s">
        <v>63</v>
      </c>
      <c r="D6059" s="12">
        <v>45858</v>
      </c>
      <c r="E6059" s="11">
        <v>2116</v>
      </c>
      <c r="F6059" s="11" t="s">
        <v>33</v>
      </c>
      <c r="G6059" s="13">
        <v>5418.41</v>
      </c>
      <c r="H6059" s="14">
        <f t="shared" si="658"/>
        <v>11465355.560000001</v>
      </c>
      <c r="I6059" s="14">
        <f>IF(F6059="GHS",H6059,H6059*Assumptions!$B$4)</f>
        <v>11465355.560000001</v>
      </c>
      <c r="J6059" s="15" t="str">
        <f>INDEX(Assumptions!$B$8:$B$12,MATCH(B6059,Assumptions!$A$8:$A$12,0))</f>
        <v>Weighted Average</v>
      </c>
      <c r="K6059" s="16">
        <f>G6059/(1-INDEX(Assumptions!$D$8:$D$12,MATCH(B6059,Assumptions!$A$8:$A$12,0)))</f>
        <v>7525.5694444444443</v>
      </c>
      <c r="L6059" s="16">
        <f t="shared" si="659"/>
        <v>162.5523</v>
      </c>
      <c r="M6059" s="16">
        <f t="shared" si="660"/>
        <v>376.27847222222226</v>
      </c>
      <c r="N6059" s="14">
        <f>E6059*(K6059-L6059-M6059)*IF(F6059="GHS",1,Assumptions!$B$4)</f>
        <v>14783939.030422222</v>
      </c>
      <c r="O6059" s="15">
        <f t="shared" ca="1" si="661"/>
        <v>428</v>
      </c>
      <c r="P6059" s="15" t="str">
        <f t="shared" ca="1" si="662"/>
        <v>365d+</v>
      </c>
      <c r="Q6059" s="17">
        <f ca="1">IF(P6059="0-90d",0,IF(P6059="91-180d",INDEX(Assumptions!$F$8:$F$12,MATCH(B6059,Assumptions!$A$8:$A$12,0)),IF(P6059="181-365d",INDEX(Assumptions!$G$8:$G$12,MATCH(B6059,Assumptions!$A$8:$A$12,0)),INDEX(Assumptions!$H$8:$H$12,MATCH(B6059,Assumptions!$A$8:$A$12,0)))))</f>
        <v>0.6</v>
      </c>
      <c r="R6059" s="14">
        <f t="shared" ca="1" si="663"/>
        <v>6879213.3360000001</v>
      </c>
      <c r="S6059" s="14">
        <f t="shared" ca="1" si="664"/>
        <v>4586142.2240000004</v>
      </c>
      <c r="T6059" s="11" t="s">
        <v>25</v>
      </c>
      <c r="U6059" s="18" t="s">
        <v>36</v>
      </c>
    </row>
    <row r="6060" spans="1:21" ht="15" customHeight="1" x14ac:dyDescent="0.15">
      <c r="A6060" s="10" t="s">
        <v>6108</v>
      </c>
      <c r="B6060" s="11" t="s">
        <v>46</v>
      </c>
      <c r="C6060" s="11" t="s">
        <v>52</v>
      </c>
      <c r="D6060" s="12">
        <v>46039</v>
      </c>
      <c r="E6060" s="11">
        <v>2081</v>
      </c>
      <c r="F6060" s="11" t="s">
        <v>33</v>
      </c>
      <c r="G6060" s="13">
        <v>230026.4</v>
      </c>
      <c r="H6060" s="14">
        <f t="shared" si="658"/>
        <v>478684938.39999998</v>
      </c>
      <c r="I6060" s="14">
        <f>IF(F6060="GHS",H6060,H6060*Assumptions!$B$4)</f>
        <v>478684938.39999998</v>
      </c>
      <c r="J6060" s="15" t="str">
        <f>INDEX(Assumptions!$B$8:$B$12,MATCH(B6060,Assumptions!$A$8:$A$12,0))</f>
        <v>Specific Identification</v>
      </c>
      <c r="K6060" s="16">
        <f>G6060/(1-INDEX(Assumptions!$D$8:$D$12,MATCH(B6060,Assumptions!$A$8:$A$12,0)))</f>
        <v>294905.641025641</v>
      </c>
      <c r="L6060" s="16">
        <f t="shared" si="659"/>
        <v>6900.7919999999995</v>
      </c>
      <c r="M6060" s="16">
        <f t="shared" si="660"/>
        <v>14745.282051282051</v>
      </c>
      <c r="N6060" s="14">
        <f>E6060*(K6060-L6060-M6060)*IF(F6060="GHS",1,Assumptions!$B$4)</f>
        <v>568653158.87364089</v>
      </c>
      <c r="O6060" s="15">
        <f t="shared" ca="1" si="661"/>
        <v>247</v>
      </c>
      <c r="P6060" s="15" t="str">
        <f t="shared" ca="1" si="662"/>
        <v>181-365d</v>
      </c>
      <c r="Q6060" s="17">
        <f ca="1">IF(P6060="0-90d",0,IF(P6060="91-180d",INDEX(Assumptions!$F$8:$F$12,MATCH(B6060,Assumptions!$A$8:$A$12,0)),IF(P6060="181-365d",INDEX(Assumptions!$G$8:$G$12,MATCH(B6060,Assumptions!$A$8:$A$12,0)),INDEX(Assumptions!$H$8:$H$12,MATCH(B6060,Assumptions!$A$8:$A$12,0)))))</f>
        <v>0.05</v>
      </c>
      <c r="R6060" s="14">
        <f t="shared" ca="1" si="663"/>
        <v>23934246.920000002</v>
      </c>
      <c r="S6060" s="14">
        <f t="shared" ca="1" si="664"/>
        <v>454750691.47999996</v>
      </c>
      <c r="T6060" s="11" t="s">
        <v>25</v>
      </c>
      <c r="U6060" s="18" t="s">
        <v>26</v>
      </c>
    </row>
    <row r="6061" spans="1:21" ht="15" customHeight="1" x14ac:dyDescent="0.15">
      <c r="A6061" s="10" t="s">
        <v>6109</v>
      </c>
      <c r="B6061" s="11" t="s">
        <v>28</v>
      </c>
      <c r="C6061" s="11" t="s">
        <v>35</v>
      </c>
      <c r="D6061" s="12">
        <v>45956</v>
      </c>
      <c r="E6061" s="11">
        <v>1590</v>
      </c>
      <c r="F6061" s="11" t="s">
        <v>24</v>
      </c>
      <c r="G6061" s="13">
        <v>6146.14</v>
      </c>
      <c r="H6061" s="14">
        <f t="shared" si="658"/>
        <v>9772362.5999999996</v>
      </c>
      <c r="I6061" s="14">
        <f>IF(F6061="GHS",H6061,H6061*Assumptions!$B$4)</f>
        <v>105541516.08</v>
      </c>
      <c r="J6061" s="15" t="str">
        <f>INDEX(Assumptions!$B$8:$B$12,MATCH(B6061,Assumptions!$A$8:$A$12,0))</f>
        <v>Fair Value Less Costs to Sell</v>
      </c>
      <c r="K6061" s="16">
        <f>G6061/(1-INDEX(Assumptions!$D$8:$D$12,MATCH(B6061,Assumptions!$A$8:$A$12,0)))</f>
        <v>6984.25</v>
      </c>
      <c r="L6061" s="16">
        <f t="shared" si="659"/>
        <v>184.38419999999999</v>
      </c>
      <c r="M6061" s="16">
        <f t="shared" si="660"/>
        <v>349.21250000000003</v>
      </c>
      <c r="N6061" s="14">
        <f>E6061*(K6061-L6061-M6061)*IF(F6061="GHS",1,Assumptions!$B$4)</f>
        <v>110770618.4676</v>
      </c>
      <c r="O6061" s="15">
        <f t="shared" ca="1" si="661"/>
        <v>330</v>
      </c>
      <c r="P6061" s="15" t="str">
        <f t="shared" ca="1" si="662"/>
        <v>181-365d</v>
      </c>
      <c r="Q6061" s="17">
        <f ca="1">IF(P6061="0-90d",0,IF(P6061="91-180d",INDEX(Assumptions!$F$8:$F$12,MATCH(B6061,Assumptions!$A$8:$A$12,0)),IF(P6061="181-365d",INDEX(Assumptions!$G$8:$G$12,MATCH(B6061,Assumptions!$A$8:$A$12,0)),INDEX(Assumptions!$H$8:$H$12,MATCH(B6061,Assumptions!$A$8:$A$12,0)))))</f>
        <v>0.1</v>
      </c>
      <c r="R6061" s="14">
        <f t="shared" ca="1" si="663"/>
        <v>10554151.608000001</v>
      </c>
      <c r="S6061" s="14">
        <f t="shared" ca="1" si="664"/>
        <v>94987364.472000003</v>
      </c>
      <c r="T6061" s="11" t="s">
        <v>25</v>
      </c>
      <c r="U6061" s="18" t="s">
        <v>26</v>
      </c>
    </row>
    <row r="6062" spans="1:21" ht="15" customHeight="1" x14ac:dyDescent="0.15">
      <c r="A6062" s="10" t="s">
        <v>6110</v>
      </c>
      <c r="B6062" s="11" t="s">
        <v>31</v>
      </c>
      <c r="C6062" s="11" t="s">
        <v>63</v>
      </c>
      <c r="D6062" s="12">
        <v>45811</v>
      </c>
      <c r="E6062" s="11">
        <v>1554</v>
      </c>
      <c r="F6062" s="11" t="s">
        <v>33</v>
      </c>
      <c r="G6062" s="13">
        <v>1527.04</v>
      </c>
      <c r="H6062" s="14">
        <f t="shared" si="658"/>
        <v>2373020.16</v>
      </c>
      <c r="I6062" s="14">
        <f>IF(F6062="GHS",H6062,H6062*Assumptions!$B$4)</f>
        <v>2373020.16</v>
      </c>
      <c r="J6062" s="15" t="str">
        <f>INDEX(Assumptions!$B$8:$B$12,MATCH(B6062,Assumptions!$A$8:$A$12,0))</f>
        <v>Weighted Average</v>
      </c>
      <c r="K6062" s="16">
        <f>G6062/(1-INDEX(Assumptions!$D$8:$D$12,MATCH(B6062,Assumptions!$A$8:$A$12,0)))</f>
        <v>2120.8888888888891</v>
      </c>
      <c r="L6062" s="16">
        <f t="shared" si="659"/>
        <v>45.811199999999999</v>
      </c>
      <c r="M6062" s="16">
        <f t="shared" si="660"/>
        <v>106.04444444444447</v>
      </c>
      <c r="N6062" s="14">
        <f>E6062*(K6062-L6062-M6062)*IF(F6062="GHS",1,Assumptions!$B$4)</f>
        <v>3059877.6618666667</v>
      </c>
      <c r="O6062" s="15">
        <f t="shared" ca="1" si="661"/>
        <v>475</v>
      </c>
      <c r="P6062" s="15" t="str">
        <f t="shared" ca="1" si="662"/>
        <v>365d+</v>
      </c>
      <c r="Q6062" s="17">
        <f ca="1">IF(P6062="0-90d",0,IF(P6062="91-180d",INDEX(Assumptions!$F$8:$F$12,MATCH(B6062,Assumptions!$A$8:$A$12,0)),IF(P6062="181-365d",INDEX(Assumptions!$G$8:$G$12,MATCH(B6062,Assumptions!$A$8:$A$12,0)),INDEX(Assumptions!$H$8:$H$12,MATCH(B6062,Assumptions!$A$8:$A$12,0)))))</f>
        <v>0.6</v>
      </c>
      <c r="R6062" s="14">
        <f t="shared" ca="1" si="663"/>
        <v>1423812.0960000001</v>
      </c>
      <c r="S6062" s="14">
        <f t="shared" ca="1" si="664"/>
        <v>949208.06400000001</v>
      </c>
      <c r="T6062" s="11" t="s">
        <v>25</v>
      </c>
      <c r="U6062" s="18" t="s">
        <v>26</v>
      </c>
    </row>
    <row r="6063" spans="1:21" ht="15" customHeight="1" x14ac:dyDescent="0.15">
      <c r="A6063" s="10" t="s">
        <v>6111</v>
      </c>
      <c r="B6063" s="11" t="s">
        <v>41</v>
      </c>
      <c r="C6063" s="11" t="s">
        <v>115</v>
      </c>
      <c r="D6063" s="12">
        <v>45892</v>
      </c>
      <c r="E6063" s="11">
        <v>3679</v>
      </c>
      <c r="F6063" s="11" t="s">
        <v>33</v>
      </c>
      <c r="G6063" s="13">
        <v>558.79</v>
      </c>
      <c r="H6063" s="14">
        <f t="shared" si="658"/>
        <v>2055788.41</v>
      </c>
      <c r="I6063" s="14">
        <f>IF(F6063="GHS",H6063,H6063*Assumptions!$B$4)</f>
        <v>2055788.41</v>
      </c>
      <c r="J6063" s="15" t="str">
        <f>INDEX(Assumptions!$B$8:$B$12,MATCH(B6063,Assumptions!$A$8:$A$12,0))</f>
        <v>Weighted Average</v>
      </c>
      <c r="K6063" s="16">
        <f>G6063/(1-INDEX(Assumptions!$D$8:$D$12,MATCH(B6063,Assumptions!$A$8:$A$12,0)))</f>
        <v>859.676923076923</v>
      </c>
      <c r="L6063" s="16">
        <f t="shared" si="659"/>
        <v>16.7637</v>
      </c>
      <c r="M6063" s="16">
        <f t="shared" si="660"/>
        <v>42.983846153846152</v>
      </c>
      <c r="N6063" s="14">
        <f>E6063*(K6063-L6063-M6063)*IF(F6063="GHS",1,Assumptions!$B$4)</f>
        <v>2942940.1776999999</v>
      </c>
      <c r="O6063" s="15">
        <f t="shared" ca="1" si="661"/>
        <v>394</v>
      </c>
      <c r="P6063" s="15" t="str">
        <f t="shared" ca="1" si="662"/>
        <v>365d+</v>
      </c>
      <c r="Q6063" s="17">
        <f ca="1">IF(P6063="0-90d",0,IF(P6063="91-180d",INDEX(Assumptions!$F$8:$F$12,MATCH(B6063,Assumptions!$A$8:$A$12,0)),IF(P6063="181-365d",INDEX(Assumptions!$G$8:$G$12,MATCH(B6063,Assumptions!$A$8:$A$12,0)),INDEX(Assumptions!$H$8:$H$12,MATCH(B6063,Assumptions!$A$8:$A$12,0)))))</f>
        <v>0.8</v>
      </c>
      <c r="R6063" s="14">
        <f t="shared" ca="1" si="663"/>
        <v>1644630.7280000001</v>
      </c>
      <c r="S6063" s="14">
        <f t="shared" ca="1" si="664"/>
        <v>411157.6819999998</v>
      </c>
      <c r="T6063" s="11" t="s">
        <v>25</v>
      </c>
      <c r="U6063" s="18" t="s">
        <v>36</v>
      </c>
    </row>
    <row r="6064" spans="1:21" ht="15" customHeight="1" x14ac:dyDescent="0.15">
      <c r="A6064" s="10" t="s">
        <v>6112</v>
      </c>
      <c r="B6064" s="11" t="s">
        <v>41</v>
      </c>
      <c r="C6064" s="11" t="s">
        <v>44</v>
      </c>
      <c r="D6064" s="12">
        <v>45890</v>
      </c>
      <c r="E6064" s="11">
        <v>1886</v>
      </c>
      <c r="F6064" s="11" t="s">
        <v>33</v>
      </c>
      <c r="G6064" s="13">
        <v>268.14999999999998</v>
      </c>
      <c r="H6064" s="14">
        <f t="shared" si="658"/>
        <v>505730.89999999997</v>
      </c>
      <c r="I6064" s="14">
        <f>IF(F6064="GHS",H6064,H6064*Assumptions!$B$4)</f>
        <v>505730.89999999997</v>
      </c>
      <c r="J6064" s="15" t="str">
        <f>INDEX(Assumptions!$B$8:$B$12,MATCH(B6064,Assumptions!$A$8:$A$12,0))</f>
        <v>Weighted Average</v>
      </c>
      <c r="K6064" s="16">
        <f>G6064/(1-INDEX(Assumptions!$D$8:$D$12,MATCH(B6064,Assumptions!$A$8:$A$12,0)))</f>
        <v>412.53846153846149</v>
      </c>
      <c r="L6064" s="16">
        <f t="shared" si="659"/>
        <v>8.0444999999999993</v>
      </c>
      <c r="M6064" s="16">
        <f t="shared" si="660"/>
        <v>20.626923076923077</v>
      </c>
      <c r="N6064" s="14">
        <f>E6064*(K6064-L6064-M6064)*IF(F6064="GHS",1,Assumptions!$B$4)</f>
        <v>723973.23453846143</v>
      </c>
      <c r="O6064" s="15">
        <f t="shared" ca="1" si="661"/>
        <v>396</v>
      </c>
      <c r="P6064" s="15" t="str">
        <f t="shared" ca="1" si="662"/>
        <v>365d+</v>
      </c>
      <c r="Q6064" s="17">
        <f ca="1">IF(P6064="0-90d",0,IF(P6064="91-180d",INDEX(Assumptions!$F$8:$F$12,MATCH(B6064,Assumptions!$A$8:$A$12,0)),IF(P6064="181-365d",INDEX(Assumptions!$G$8:$G$12,MATCH(B6064,Assumptions!$A$8:$A$12,0)),INDEX(Assumptions!$H$8:$H$12,MATCH(B6064,Assumptions!$A$8:$A$12,0)))))</f>
        <v>0.8</v>
      </c>
      <c r="R6064" s="14">
        <f t="shared" ca="1" si="663"/>
        <v>404584.72</v>
      </c>
      <c r="S6064" s="14">
        <f t="shared" ca="1" si="664"/>
        <v>101146.18</v>
      </c>
      <c r="T6064" s="11" t="s">
        <v>25</v>
      </c>
      <c r="U6064" s="18" t="s">
        <v>26</v>
      </c>
    </row>
    <row r="6065" spans="1:21" ht="15" customHeight="1" x14ac:dyDescent="0.15">
      <c r="A6065" s="10" t="s">
        <v>6113</v>
      </c>
      <c r="B6065" s="11" t="s">
        <v>22</v>
      </c>
      <c r="C6065" s="11" t="s">
        <v>81</v>
      </c>
      <c r="D6065" s="12">
        <v>46219</v>
      </c>
      <c r="E6065" s="11">
        <v>3563</v>
      </c>
      <c r="F6065" s="11" t="s">
        <v>24</v>
      </c>
      <c r="G6065" s="13">
        <v>20360.04</v>
      </c>
      <c r="H6065" s="14">
        <f t="shared" si="658"/>
        <v>72542822.519999996</v>
      </c>
      <c r="I6065" s="14">
        <f>IF(F6065="GHS",H6065,H6065*Assumptions!$B$4)</f>
        <v>783462483.21599996</v>
      </c>
      <c r="J6065" s="15" t="str">
        <f>INDEX(Assumptions!$B$8:$B$12,MATCH(B6065,Assumptions!$A$8:$A$12,0))</f>
        <v>FIFO</v>
      </c>
      <c r="K6065" s="16">
        <f>G6065/(1-INDEX(Assumptions!$D$8:$D$12,MATCH(B6065,Assumptions!$A$8:$A$12,0)))</f>
        <v>24829.317073170732</v>
      </c>
      <c r="L6065" s="16">
        <f t="shared" si="659"/>
        <v>610.80119999999999</v>
      </c>
      <c r="M6065" s="16">
        <f t="shared" si="660"/>
        <v>1241.4658536585366</v>
      </c>
      <c r="N6065" s="14">
        <f>E6065*(K6065-L6065-M6065)*IF(F6065="GHS",1,Assumptions!$B$4)</f>
        <v>884166075.57083702</v>
      </c>
      <c r="O6065" s="15">
        <f t="shared" ca="1" si="661"/>
        <v>67</v>
      </c>
      <c r="P6065" s="15" t="str">
        <f t="shared" ca="1" si="662"/>
        <v>0-90d</v>
      </c>
      <c r="Q6065" s="17">
        <f ca="1">IF(P6065="0-90d",0,IF(P6065="91-180d",INDEX(Assumptions!$F$8:$F$12,MATCH(B6065,Assumptions!$A$8:$A$12,0)),IF(P6065="181-365d",INDEX(Assumptions!$G$8:$G$12,MATCH(B6065,Assumptions!$A$8:$A$12,0)),INDEX(Assumptions!$H$8:$H$12,MATCH(B6065,Assumptions!$A$8:$A$12,0)))))</f>
        <v>0</v>
      </c>
      <c r="R6065" s="14">
        <f t="shared" ca="1" si="663"/>
        <v>0</v>
      </c>
      <c r="S6065" s="14">
        <f t="shared" ca="1" si="664"/>
        <v>783462483.21599996</v>
      </c>
      <c r="T6065" s="11" t="s">
        <v>25</v>
      </c>
      <c r="U6065" s="18" t="s">
        <v>26</v>
      </c>
    </row>
    <row r="6066" spans="1:21" ht="15" customHeight="1" x14ac:dyDescent="0.15">
      <c r="A6066" s="10" t="s">
        <v>6114</v>
      </c>
      <c r="B6066" s="11" t="s">
        <v>31</v>
      </c>
      <c r="C6066" s="11" t="s">
        <v>63</v>
      </c>
      <c r="D6066" s="12">
        <v>46045</v>
      </c>
      <c r="E6066" s="11">
        <v>2262</v>
      </c>
      <c r="F6066" s="11" t="s">
        <v>33</v>
      </c>
      <c r="G6066" s="13">
        <v>5326.67</v>
      </c>
      <c r="H6066" s="14">
        <f t="shared" si="658"/>
        <v>12048927.540000001</v>
      </c>
      <c r="I6066" s="14">
        <f>IF(F6066="GHS",H6066,H6066*Assumptions!$B$4)</f>
        <v>12048927.540000001</v>
      </c>
      <c r="J6066" s="15" t="str">
        <f>INDEX(Assumptions!$B$8:$B$12,MATCH(B6066,Assumptions!$A$8:$A$12,0))</f>
        <v>Weighted Average</v>
      </c>
      <c r="K6066" s="16">
        <f>G6066/(1-INDEX(Assumptions!$D$8:$D$12,MATCH(B6066,Assumptions!$A$8:$A$12,0)))</f>
        <v>7398.1527777777783</v>
      </c>
      <c r="L6066" s="16">
        <f t="shared" si="659"/>
        <v>159.80009999999999</v>
      </c>
      <c r="M6066" s="16">
        <f t="shared" si="660"/>
        <v>369.90763888888893</v>
      </c>
      <c r="N6066" s="14">
        <f>E6066*(K6066-L6066-M6066)*IF(F6066="GHS",1,Assumptions!$B$4)</f>
        <v>15536422.677966667</v>
      </c>
      <c r="O6066" s="15">
        <f t="shared" ca="1" si="661"/>
        <v>241</v>
      </c>
      <c r="P6066" s="15" t="str">
        <f t="shared" ca="1" si="662"/>
        <v>181-365d</v>
      </c>
      <c r="Q6066" s="17">
        <f ca="1">IF(P6066="0-90d",0,IF(P6066="91-180d",INDEX(Assumptions!$F$8:$F$12,MATCH(B6066,Assumptions!$A$8:$A$12,0)),IF(P6066="181-365d",INDEX(Assumptions!$G$8:$G$12,MATCH(B6066,Assumptions!$A$8:$A$12,0)),INDEX(Assumptions!$H$8:$H$12,MATCH(B6066,Assumptions!$A$8:$A$12,0)))))</f>
        <v>0.2</v>
      </c>
      <c r="R6066" s="14">
        <f t="shared" ca="1" si="663"/>
        <v>2409785.5080000004</v>
      </c>
      <c r="S6066" s="14">
        <f t="shared" ca="1" si="664"/>
        <v>9639142.0320000015</v>
      </c>
      <c r="T6066" s="11" t="s">
        <v>25</v>
      </c>
      <c r="U6066" s="18" t="s">
        <v>26</v>
      </c>
    </row>
    <row r="6067" spans="1:21" ht="15" customHeight="1" x14ac:dyDescent="0.15">
      <c r="A6067" s="10" t="s">
        <v>6115</v>
      </c>
      <c r="B6067" s="11" t="s">
        <v>31</v>
      </c>
      <c r="C6067" s="11" t="s">
        <v>32</v>
      </c>
      <c r="D6067" s="12">
        <v>46104</v>
      </c>
      <c r="E6067" s="11">
        <v>1844</v>
      </c>
      <c r="F6067" s="11" t="s">
        <v>33</v>
      </c>
      <c r="G6067" s="13">
        <v>3310.98</v>
      </c>
      <c r="H6067" s="14">
        <f t="shared" si="658"/>
        <v>6105447.1200000001</v>
      </c>
      <c r="I6067" s="14">
        <f>IF(F6067="GHS",H6067,H6067*Assumptions!$B$4)</f>
        <v>6105447.1200000001</v>
      </c>
      <c r="J6067" s="15" t="str">
        <f>INDEX(Assumptions!$B$8:$B$12,MATCH(B6067,Assumptions!$A$8:$A$12,0))</f>
        <v>Weighted Average</v>
      </c>
      <c r="K6067" s="16">
        <f>G6067/(1-INDEX(Assumptions!$D$8:$D$12,MATCH(B6067,Assumptions!$A$8:$A$12,0)))</f>
        <v>4598.5833333333339</v>
      </c>
      <c r="L6067" s="16">
        <f t="shared" si="659"/>
        <v>99.329399999999993</v>
      </c>
      <c r="M6067" s="16">
        <f t="shared" si="660"/>
        <v>229.9291666666667</v>
      </c>
      <c r="N6067" s="14">
        <f>E6067*(K6067-L6067-M6067)*IF(F6067="GHS",1,Assumptions!$B$4)</f>
        <v>7872634.8697333345</v>
      </c>
      <c r="O6067" s="15">
        <f t="shared" ca="1" si="661"/>
        <v>182</v>
      </c>
      <c r="P6067" s="15" t="str">
        <f t="shared" ca="1" si="662"/>
        <v>181-365d</v>
      </c>
      <c r="Q6067" s="17">
        <f ca="1">IF(P6067="0-90d",0,IF(P6067="91-180d",INDEX(Assumptions!$F$8:$F$12,MATCH(B6067,Assumptions!$A$8:$A$12,0)),IF(P6067="181-365d",INDEX(Assumptions!$G$8:$G$12,MATCH(B6067,Assumptions!$A$8:$A$12,0)),INDEX(Assumptions!$H$8:$H$12,MATCH(B6067,Assumptions!$A$8:$A$12,0)))))</f>
        <v>0.2</v>
      </c>
      <c r="R6067" s="14">
        <f t="shared" ca="1" si="663"/>
        <v>1221089.4240000001</v>
      </c>
      <c r="S6067" s="14">
        <f t="shared" ca="1" si="664"/>
        <v>4884357.6960000005</v>
      </c>
      <c r="T6067" s="11" t="s">
        <v>25</v>
      </c>
      <c r="U6067" s="18" t="s">
        <v>26</v>
      </c>
    </row>
    <row r="6068" spans="1:21" ht="15" customHeight="1" x14ac:dyDescent="0.15">
      <c r="A6068" s="10" t="s">
        <v>6116</v>
      </c>
      <c r="B6068" s="11" t="s">
        <v>31</v>
      </c>
      <c r="C6068" s="11" t="s">
        <v>32</v>
      </c>
      <c r="D6068" s="12">
        <v>45940</v>
      </c>
      <c r="E6068" s="11">
        <v>488</v>
      </c>
      <c r="F6068" s="11" t="s">
        <v>33</v>
      </c>
      <c r="G6068" s="13">
        <v>3722.97</v>
      </c>
      <c r="H6068" s="14">
        <f t="shared" si="658"/>
        <v>1816809.3599999999</v>
      </c>
      <c r="I6068" s="14">
        <f>IF(F6068="GHS",H6068,H6068*Assumptions!$B$4)</f>
        <v>1816809.3599999999</v>
      </c>
      <c r="J6068" s="15" t="str">
        <f>INDEX(Assumptions!$B$8:$B$12,MATCH(B6068,Assumptions!$A$8:$A$12,0))</f>
        <v>Weighted Average</v>
      </c>
      <c r="K6068" s="16">
        <f>G6068/(1-INDEX(Assumptions!$D$8:$D$12,MATCH(B6068,Assumptions!$A$8:$A$12,0)))</f>
        <v>5170.791666666667</v>
      </c>
      <c r="L6068" s="16">
        <f t="shared" si="659"/>
        <v>111.6891</v>
      </c>
      <c r="M6068" s="16">
        <f t="shared" si="660"/>
        <v>258.53958333333338</v>
      </c>
      <c r="N6068" s="14">
        <f>E6068*(K6068-L6068-M6068)*IF(F6068="GHS",1,Assumptions!$B$4)</f>
        <v>2342674.7358666672</v>
      </c>
      <c r="O6068" s="15">
        <f t="shared" ca="1" si="661"/>
        <v>346</v>
      </c>
      <c r="P6068" s="15" t="str">
        <f t="shared" ca="1" si="662"/>
        <v>181-365d</v>
      </c>
      <c r="Q6068" s="17">
        <f ca="1">IF(P6068="0-90d",0,IF(P6068="91-180d",INDEX(Assumptions!$F$8:$F$12,MATCH(B6068,Assumptions!$A$8:$A$12,0)),IF(P6068="181-365d",INDEX(Assumptions!$G$8:$G$12,MATCH(B6068,Assumptions!$A$8:$A$12,0)),INDEX(Assumptions!$H$8:$H$12,MATCH(B6068,Assumptions!$A$8:$A$12,0)))))</f>
        <v>0.2</v>
      </c>
      <c r="R6068" s="14">
        <f t="shared" ca="1" si="663"/>
        <v>363361.87199999997</v>
      </c>
      <c r="S6068" s="14">
        <f t="shared" ca="1" si="664"/>
        <v>1453447.4879999999</v>
      </c>
      <c r="T6068" s="11" t="s">
        <v>25</v>
      </c>
      <c r="U6068" s="18" t="s">
        <v>26</v>
      </c>
    </row>
    <row r="6069" spans="1:21" ht="15" customHeight="1" x14ac:dyDescent="0.15">
      <c r="A6069" s="10" t="s">
        <v>6117</v>
      </c>
      <c r="B6069" s="11" t="s">
        <v>31</v>
      </c>
      <c r="C6069" s="11" t="s">
        <v>32</v>
      </c>
      <c r="D6069" s="12">
        <v>46119</v>
      </c>
      <c r="E6069" s="11">
        <v>3968</v>
      </c>
      <c r="F6069" s="11" t="s">
        <v>33</v>
      </c>
      <c r="G6069" s="13">
        <v>3158.68</v>
      </c>
      <c r="H6069" s="14">
        <f t="shared" si="658"/>
        <v>12533642.24</v>
      </c>
      <c r="I6069" s="14">
        <f>IF(F6069="GHS",H6069,H6069*Assumptions!$B$4)</f>
        <v>12533642.24</v>
      </c>
      <c r="J6069" s="15" t="str">
        <f>INDEX(Assumptions!$B$8:$B$12,MATCH(B6069,Assumptions!$A$8:$A$12,0))</f>
        <v>Weighted Average</v>
      </c>
      <c r="K6069" s="16">
        <f>G6069/(1-INDEX(Assumptions!$D$8:$D$12,MATCH(B6069,Assumptions!$A$8:$A$12,0)))</f>
        <v>4387.0555555555557</v>
      </c>
      <c r="L6069" s="16">
        <f t="shared" si="659"/>
        <v>94.76039999999999</v>
      </c>
      <c r="M6069" s="16">
        <f t="shared" si="660"/>
        <v>219.35277777777779</v>
      </c>
      <c r="N6069" s="14">
        <f>E6069*(K6069-L6069-M6069)*IF(F6069="GHS",1,Assumptions!$B$4)</f>
        <v>16161435.355022222</v>
      </c>
      <c r="O6069" s="15">
        <f t="shared" ca="1" si="661"/>
        <v>167</v>
      </c>
      <c r="P6069" s="15" t="str">
        <f t="shared" ca="1" si="662"/>
        <v>91-180d</v>
      </c>
      <c r="Q6069" s="17">
        <f ca="1">IF(P6069="0-90d",0,IF(P6069="91-180d",INDEX(Assumptions!$F$8:$F$12,MATCH(B6069,Assumptions!$A$8:$A$12,0)),IF(P6069="181-365d",INDEX(Assumptions!$G$8:$G$12,MATCH(B6069,Assumptions!$A$8:$A$12,0)),INDEX(Assumptions!$H$8:$H$12,MATCH(B6069,Assumptions!$A$8:$A$12,0)))))</f>
        <v>0.05</v>
      </c>
      <c r="R6069" s="14">
        <f t="shared" ca="1" si="663"/>
        <v>626682.11200000008</v>
      </c>
      <c r="S6069" s="14">
        <f t="shared" ca="1" si="664"/>
        <v>11906960.128</v>
      </c>
      <c r="T6069" s="11" t="s">
        <v>25</v>
      </c>
      <c r="U6069" s="18" t="s">
        <v>26</v>
      </c>
    </row>
    <row r="6070" spans="1:21" ht="15" customHeight="1" x14ac:dyDescent="0.15">
      <c r="A6070" s="10" t="s">
        <v>6118</v>
      </c>
      <c r="B6070" s="11" t="s">
        <v>22</v>
      </c>
      <c r="C6070" s="11" t="s">
        <v>23</v>
      </c>
      <c r="D6070" s="12">
        <v>45828</v>
      </c>
      <c r="E6070" s="11">
        <v>3302</v>
      </c>
      <c r="F6070" s="11" t="s">
        <v>24</v>
      </c>
      <c r="G6070" s="13">
        <v>21031.41</v>
      </c>
      <c r="H6070" s="14">
        <f t="shared" si="658"/>
        <v>69445715.819999993</v>
      </c>
      <c r="I6070" s="14">
        <f>IF(F6070="GHS",H6070,H6070*Assumptions!$B$4)</f>
        <v>750013730.85599995</v>
      </c>
      <c r="J6070" s="15" t="str">
        <f>INDEX(Assumptions!$B$8:$B$12,MATCH(B6070,Assumptions!$A$8:$A$12,0))</f>
        <v>FIFO</v>
      </c>
      <c r="K6070" s="16">
        <f>G6070/(1-INDEX(Assumptions!$D$8:$D$12,MATCH(B6070,Assumptions!$A$8:$A$12,0)))</f>
        <v>25648.060975609755</v>
      </c>
      <c r="L6070" s="16">
        <f t="shared" si="659"/>
        <v>630.94229999999993</v>
      </c>
      <c r="M6070" s="16">
        <f t="shared" si="660"/>
        <v>1282.4030487804878</v>
      </c>
      <c r="N6070" s="14">
        <f>E6070*(K6070-L6070-M6070)*IF(F6070="GHS",1,Assumptions!$B$4)</f>
        <v>846417934.79773462</v>
      </c>
      <c r="O6070" s="15">
        <f t="shared" ca="1" si="661"/>
        <v>458</v>
      </c>
      <c r="P6070" s="15" t="str">
        <f t="shared" ca="1" si="662"/>
        <v>365d+</v>
      </c>
      <c r="Q6070" s="17">
        <f ca="1">IF(P6070="0-90d",0,IF(P6070="91-180d",INDEX(Assumptions!$F$8:$F$12,MATCH(B6070,Assumptions!$A$8:$A$12,0)),IF(P6070="181-365d",INDEX(Assumptions!$G$8:$G$12,MATCH(B6070,Assumptions!$A$8:$A$12,0)),INDEX(Assumptions!$H$8:$H$12,MATCH(B6070,Assumptions!$A$8:$A$12,0)))))</f>
        <v>0.5</v>
      </c>
      <c r="R6070" s="14">
        <f t="shared" ca="1" si="663"/>
        <v>375006865.42799997</v>
      </c>
      <c r="S6070" s="14">
        <f t="shared" ca="1" si="664"/>
        <v>375006865.42799997</v>
      </c>
      <c r="T6070" s="11" t="s">
        <v>25</v>
      </c>
      <c r="U6070" s="18" t="s">
        <v>26</v>
      </c>
    </row>
    <row r="6071" spans="1:21" ht="15" customHeight="1" x14ac:dyDescent="0.15">
      <c r="A6071" s="10" t="s">
        <v>6119</v>
      </c>
      <c r="B6071" s="11" t="s">
        <v>31</v>
      </c>
      <c r="C6071" s="11" t="s">
        <v>32</v>
      </c>
      <c r="D6071" s="12">
        <v>45879</v>
      </c>
      <c r="E6071" s="11">
        <v>651</v>
      </c>
      <c r="F6071" s="11" t="s">
        <v>33</v>
      </c>
      <c r="G6071" s="13">
        <v>3260.79</v>
      </c>
      <c r="H6071" s="14">
        <f t="shared" si="658"/>
        <v>2122774.29</v>
      </c>
      <c r="I6071" s="14">
        <f>IF(F6071="GHS",H6071,H6071*Assumptions!$B$4)</f>
        <v>2122774.29</v>
      </c>
      <c r="J6071" s="15" t="str">
        <f>INDEX(Assumptions!$B$8:$B$12,MATCH(B6071,Assumptions!$A$8:$A$12,0))</f>
        <v>Weighted Average</v>
      </c>
      <c r="K6071" s="16">
        <f>G6071/(1-INDEX(Assumptions!$D$8:$D$12,MATCH(B6071,Assumptions!$A$8:$A$12,0)))</f>
        <v>4528.875</v>
      </c>
      <c r="L6071" s="16">
        <f t="shared" si="659"/>
        <v>97.823700000000002</v>
      </c>
      <c r="M6071" s="16">
        <f t="shared" si="660"/>
        <v>226.44375000000002</v>
      </c>
      <c r="N6071" s="14">
        <f>E6071*(K6071-L6071-M6071)*IF(F6071="GHS",1,Assumptions!$B$4)</f>
        <v>2737199.51505</v>
      </c>
      <c r="O6071" s="15">
        <f t="shared" ca="1" si="661"/>
        <v>407</v>
      </c>
      <c r="P6071" s="15" t="str">
        <f t="shared" ca="1" si="662"/>
        <v>365d+</v>
      </c>
      <c r="Q6071" s="17">
        <f ca="1">IF(P6071="0-90d",0,IF(P6071="91-180d",INDEX(Assumptions!$F$8:$F$12,MATCH(B6071,Assumptions!$A$8:$A$12,0)),IF(P6071="181-365d",INDEX(Assumptions!$G$8:$G$12,MATCH(B6071,Assumptions!$A$8:$A$12,0)),INDEX(Assumptions!$H$8:$H$12,MATCH(B6071,Assumptions!$A$8:$A$12,0)))))</f>
        <v>0.6</v>
      </c>
      <c r="R6071" s="14">
        <f t="shared" ca="1" si="663"/>
        <v>1273664.574</v>
      </c>
      <c r="S6071" s="14">
        <f t="shared" si="664"/>
        <v>0</v>
      </c>
      <c r="T6071" s="11" t="s">
        <v>39</v>
      </c>
      <c r="U6071" s="18" t="s">
        <v>26</v>
      </c>
    </row>
    <row r="6072" spans="1:21" ht="15" customHeight="1" x14ac:dyDescent="0.15">
      <c r="A6072" s="10" t="s">
        <v>6120</v>
      </c>
      <c r="B6072" s="11" t="s">
        <v>28</v>
      </c>
      <c r="C6072" s="11" t="s">
        <v>35</v>
      </c>
      <c r="D6072" s="12">
        <v>45764</v>
      </c>
      <c r="E6072" s="11">
        <v>4613</v>
      </c>
      <c r="F6072" s="11" t="s">
        <v>24</v>
      </c>
      <c r="G6072" s="13">
        <v>7816.47</v>
      </c>
      <c r="H6072" s="14">
        <f t="shared" si="658"/>
        <v>36057376.109999999</v>
      </c>
      <c r="I6072" s="14">
        <f>IF(F6072="GHS",H6072,H6072*Assumptions!$B$4)</f>
        <v>389419661.98800004</v>
      </c>
      <c r="J6072" s="15" t="str">
        <f>INDEX(Assumptions!$B$8:$B$12,MATCH(B6072,Assumptions!$A$8:$A$12,0))</f>
        <v>Fair Value Less Costs to Sell</v>
      </c>
      <c r="K6072" s="16">
        <f>G6072/(1-INDEX(Assumptions!$D$8:$D$12,MATCH(B6072,Assumptions!$A$8:$A$12,0)))</f>
        <v>8882.3522727272721</v>
      </c>
      <c r="L6072" s="16">
        <f t="shared" si="659"/>
        <v>234.4941</v>
      </c>
      <c r="M6072" s="16">
        <f t="shared" si="660"/>
        <v>444.11761363636361</v>
      </c>
      <c r="N6072" s="14">
        <f>E6072*(K6072-L6072-M6072)*IF(F6072="GHS",1,Assumptions!$B$4)</f>
        <v>408713636.15013278</v>
      </c>
      <c r="O6072" s="15">
        <f t="shared" ca="1" si="661"/>
        <v>522</v>
      </c>
      <c r="P6072" s="15" t="str">
        <f t="shared" ca="1" si="662"/>
        <v>365d+</v>
      </c>
      <c r="Q6072" s="17">
        <f ca="1">IF(P6072="0-90d",0,IF(P6072="91-180d",INDEX(Assumptions!$F$8:$F$12,MATCH(B6072,Assumptions!$A$8:$A$12,0)),IF(P6072="181-365d",INDEX(Assumptions!$G$8:$G$12,MATCH(B6072,Assumptions!$A$8:$A$12,0)),INDEX(Assumptions!$H$8:$H$12,MATCH(B6072,Assumptions!$A$8:$A$12,0)))))</f>
        <v>0.4</v>
      </c>
      <c r="R6072" s="14">
        <f t="shared" ca="1" si="663"/>
        <v>155767864.79520002</v>
      </c>
      <c r="S6072" s="14">
        <f t="shared" ca="1" si="664"/>
        <v>233651797.19280002</v>
      </c>
      <c r="T6072" s="11" t="s">
        <v>25</v>
      </c>
      <c r="U6072" s="18" t="s">
        <v>26</v>
      </c>
    </row>
    <row r="6073" spans="1:21" ht="15" customHeight="1" x14ac:dyDescent="0.15">
      <c r="A6073" s="10" t="s">
        <v>6121</v>
      </c>
      <c r="B6073" s="11" t="s">
        <v>41</v>
      </c>
      <c r="C6073" s="11" t="s">
        <v>49</v>
      </c>
      <c r="D6073" s="12">
        <v>46181</v>
      </c>
      <c r="E6073" s="11">
        <v>2415</v>
      </c>
      <c r="F6073" s="11" t="s">
        <v>33</v>
      </c>
      <c r="G6073" s="13">
        <v>378.41</v>
      </c>
      <c r="H6073" s="14">
        <f t="shared" si="658"/>
        <v>913860.15</v>
      </c>
      <c r="I6073" s="14">
        <f>IF(F6073="GHS",H6073,H6073*Assumptions!$B$4)</f>
        <v>913860.15</v>
      </c>
      <c r="J6073" s="15" t="str">
        <f>INDEX(Assumptions!$B$8:$B$12,MATCH(B6073,Assumptions!$A$8:$A$12,0))</f>
        <v>Weighted Average</v>
      </c>
      <c r="K6073" s="16">
        <f>G6073/(1-INDEX(Assumptions!$D$8:$D$12,MATCH(B6073,Assumptions!$A$8:$A$12,0)))</f>
        <v>582.16923076923081</v>
      </c>
      <c r="L6073" s="16">
        <f t="shared" si="659"/>
        <v>11.3523</v>
      </c>
      <c r="M6073" s="16">
        <f t="shared" si="660"/>
        <v>29.10846153846154</v>
      </c>
      <c r="N6073" s="14">
        <f>E6073*(K6073-L6073-M6073)*IF(F6073="GHS",1,Assumptions!$B$4)</f>
        <v>1308225.9531923076</v>
      </c>
      <c r="O6073" s="15">
        <f t="shared" ca="1" si="661"/>
        <v>105</v>
      </c>
      <c r="P6073" s="15" t="str">
        <f t="shared" ca="1" si="662"/>
        <v>91-180d</v>
      </c>
      <c r="Q6073" s="17">
        <f ca="1">IF(P6073="0-90d",0,IF(P6073="91-180d",INDEX(Assumptions!$F$8:$F$12,MATCH(B6073,Assumptions!$A$8:$A$12,0)),IF(P6073="181-365d",INDEX(Assumptions!$G$8:$G$12,MATCH(B6073,Assumptions!$A$8:$A$12,0)),INDEX(Assumptions!$H$8:$H$12,MATCH(B6073,Assumptions!$A$8:$A$12,0)))))</f>
        <v>0.1</v>
      </c>
      <c r="R6073" s="14">
        <f t="shared" ca="1" si="663"/>
        <v>91386.015000000014</v>
      </c>
      <c r="S6073" s="14">
        <f t="shared" ca="1" si="664"/>
        <v>822474.13500000001</v>
      </c>
      <c r="T6073" s="11" t="s">
        <v>25</v>
      </c>
      <c r="U6073" s="18" t="s">
        <v>26</v>
      </c>
    </row>
    <row r="6074" spans="1:21" ht="15" customHeight="1" x14ac:dyDescent="0.15">
      <c r="A6074" s="10" t="s">
        <v>6122</v>
      </c>
      <c r="B6074" s="11" t="s">
        <v>28</v>
      </c>
      <c r="C6074" s="11" t="s">
        <v>55</v>
      </c>
      <c r="D6074" s="12">
        <v>45976</v>
      </c>
      <c r="E6074" s="11">
        <v>877</v>
      </c>
      <c r="F6074" s="11" t="s">
        <v>24</v>
      </c>
      <c r="G6074" s="13">
        <v>4529.42</v>
      </c>
      <c r="H6074" s="14">
        <f t="shared" si="658"/>
        <v>3972301.34</v>
      </c>
      <c r="I6074" s="14">
        <f>IF(F6074="GHS",H6074,H6074*Assumptions!$B$4)</f>
        <v>42900854.472000003</v>
      </c>
      <c r="J6074" s="15" t="str">
        <f>INDEX(Assumptions!$B$8:$B$12,MATCH(B6074,Assumptions!$A$8:$A$12,0))</f>
        <v>Fair Value Less Costs to Sell</v>
      </c>
      <c r="K6074" s="16">
        <f>G6074/(1-INDEX(Assumptions!$D$8:$D$12,MATCH(B6074,Assumptions!$A$8:$A$12,0)))</f>
        <v>5147.068181818182</v>
      </c>
      <c r="L6074" s="16">
        <f t="shared" si="659"/>
        <v>135.8826</v>
      </c>
      <c r="M6074" s="16">
        <f t="shared" si="660"/>
        <v>257.35340909090911</v>
      </c>
      <c r="N6074" s="14">
        <f>E6074*(K6074-L6074-M6074)*IF(F6074="GHS",1,Assumptions!$B$4)</f>
        <v>45026396.807203643</v>
      </c>
      <c r="O6074" s="15">
        <f t="shared" ca="1" si="661"/>
        <v>310</v>
      </c>
      <c r="P6074" s="15" t="str">
        <f t="shared" ca="1" si="662"/>
        <v>181-365d</v>
      </c>
      <c r="Q6074" s="17">
        <f ca="1">IF(P6074="0-90d",0,IF(P6074="91-180d",INDEX(Assumptions!$F$8:$F$12,MATCH(B6074,Assumptions!$A$8:$A$12,0)),IF(P6074="181-365d",INDEX(Assumptions!$G$8:$G$12,MATCH(B6074,Assumptions!$A$8:$A$12,0)),INDEX(Assumptions!$H$8:$H$12,MATCH(B6074,Assumptions!$A$8:$A$12,0)))))</f>
        <v>0.1</v>
      </c>
      <c r="R6074" s="14">
        <f t="shared" ca="1" si="663"/>
        <v>4290085.4472000003</v>
      </c>
      <c r="S6074" s="14">
        <f t="shared" ca="1" si="664"/>
        <v>38610769.024800003</v>
      </c>
      <c r="T6074" s="11" t="s">
        <v>25</v>
      </c>
      <c r="U6074" s="18" t="s">
        <v>36</v>
      </c>
    </row>
    <row r="6075" spans="1:21" ht="15" customHeight="1" x14ac:dyDescent="0.15">
      <c r="A6075" s="10" t="s">
        <v>6123</v>
      </c>
      <c r="B6075" s="11" t="s">
        <v>28</v>
      </c>
      <c r="C6075" s="11" t="s">
        <v>38</v>
      </c>
      <c r="D6075" s="12">
        <v>46054</v>
      </c>
      <c r="E6075" s="11">
        <v>954</v>
      </c>
      <c r="F6075" s="11" t="s">
        <v>24</v>
      </c>
      <c r="G6075" s="13">
        <v>3063.7</v>
      </c>
      <c r="H6075" s="14">
        <f t="shared" si="658"/>
        <v>2922769.8</v>
      </c>
      <c r="I6075" s="14">
        <f>IF(F6075="GHS",H6075,H6075*Assumptions!$B$4)</f>
        <v>31565913.84</v>
      </c>
      <c r="J6075" s="15" t="str">
        <f>INDEX(Assumptions!$B$8:$B$12,MATCH(B6075,Assumptions!$A$8:$A$12,0))</f>
        <v>Fair Value Less Costs to Sell</v>
      </c>
      <c r="K6075" s="16">
        <f>G6075/(1-INDEX(Assumptions!$D$8:$D$12,MATCH(B6075,Assumptions!$A$8:$A$12,0)))</f>
        <v>3481.4772727272725</v>
      </c>
      <c r="L6075" s="16">
        <f t="shared" si="659"/>
        <v>91.910999999999987</v>
      </c>
      <c r="M6075" s="16">
        <f t="shared" si="660"/>
        <v>174.07386363636363</v>
      </c>
      <c r="N6075" s="14">
        <f>E6075*(K6075-L6075-M6075)*IF(F6075="GHS",1,Assumptions!$B$4)</f>
        <v>33129861.389345452</v>
      </c>
      <c r="O6075" s="15">
        <f t="shared" ca="1" si="661"/>
        <v>232</v>
      </c>
      <c r="P6075" s="15" t="str">
        <f t="shared" ca="1" si="662"/>
        <v>181-365d</v>
      </c>
      <c r="Q6075" s="17">
        <f ca="1">IF(P6075="0-90d",0,IF(P6075="91-180d",INDEX(Assumptions!$F$8:$F$12,MATCH(B6075,Assumptions!$A$8:$A$12,0)),IF(P6075="181-365d",INDEX(Assumptions!$G$8:$G$12,MATCH(B6075,Assumptions!$A$8:$A$12,0)),INDEX(Assumptions!$H$8:$H$12,MATCH(B6075,Assumptions!$A$8:$A$12,0)))))</f>
        <v>0.1</v>
      </c>
      <c r="R6075" s="14">
        <f t="shared" ca="1" si="663"/>
        <v>3156591.3840000001</v>
      </c>
      <c r="S6075" s="14">
        <f t="shared" ca="1" si="664"/>
        <v>28409322.456</v>
      </c>
      <c r="T6075" s="11" t="s">
        <v>25</v>
      </c>
      <c r="U6075" s="18" t="s">
        <v>26</v>
      </c>
    </row>
    <row r="6076" spans="1:21" ht="15" customHeight="1" x14ac:dyDescent="0.15">
      <c r="A6076" s="10" t="s">
        <v>6124</v>
      </c>
      <c r="B6076" s="11" t="s">
        <v>41</v>
      </c>
      <c r="C6076" s="11" t="s">
        <v>115</v>
      </c>
      <c r="D6076" s="12">
        <v>46137</v>
      </c>
      <c r="E6076" s="11">
        <v>3093</v>
      </c>
      <c r="F6076" s="11" t="s">
        <v>33</v>
      </c>
      <c r="G6076" s="13">
        <v>494.23</v>
      </c>
      <c r="H6076" s="14">
        <f t="shared" si="658"/>
        <v>1528653.3900000001</v>
      </c>
      <c r="I6076" s="14">
        <f>IF(F6076="GHS",H6076,H6076*Assumptions!$B$4)</f>
        <v>1528653.3900000001</v>
      </c>
      <c r="J6076" s="15" t="str">
        <f>INDEX(Assumptions!$B$8:$B$12,MATCH(B6076,Assumptions!$A$8:$A$12,0))</f>
        <v>Weighted Average</v>
      </c>
      <c r="K6076" s="16">
        <f>G6076/(1-INDEX(Assumptions!$D$8:$D$12,MATCH(B6076,Assumptions!$A$8:$A$12,0)))</f>
        <v>760.35384615384612</v>
      </c>
      <c r="L6076" s="16">
        <f t="shared" si="659"/>
        <v>14.8269</v>
      </c>
      <c r="M6076" s="16">
        <f t="shared" si="660"/>
        <v>38.017692307692307</v>
      </c>
      <c r="N6076" s="14">
        <f>E6076*(K6076-L6076-M6076)*IF(F6076="GHS",1,Assumptions!$B$4)</f>
        <v>2188326.1221461538</v>
      </c>
      <c r="O6076" s="15">
        <f t="shared" ca="1" si="661"/>
        <v>149</v>
      </c>
      <c r="P6076" s="15" t="str">
        <f t="shared" ca="1" si="662"/>
        <v>91-180d</v>
      </c>
      <c r="Q6076" s="17">
        <f ca="1">IF(P6076="0-90d",0,IF(P6076="91-180d",INDEX(Assumptions!$F$8:$F$12,MATCH(B6076,Assumptions!$A$8:$A$12,0)),IF(P6076="181-365d",INDEX(Assumptions!$G$8:$G$12,MATCH(B6076,Assumptions!$A$8:$A$12,0)),INDEX(Assumptions!$H$8:$H$12,MATCH(B6076,Assumptions!$A$8:$A$12,0)))))</f>
        <v>0.1</v>
      </c>
      <c r="R6076" s="14">
        <f t="shared" ca="1" si="663"/>
        <v>152865.33900000001</v>
      </c>
      <c r="S6076" s="14">
        <f t="shared" ca="1" si="664"/>
        <v>1375788.0510000002</v>
      </c>
      <c r="T6076" s="11" t="s">
        <v>25</v>
      </c>
      <c r="U6076" s="18" t="s">
        <v>26</v>
      </c>
    </row>
    <row r="6077" spans="1:21" ht="15" customHeight="1" x14ac:dyDescent="0.15">
      <c r="A6077" s="10" t="s">
        <v>6125</v>
      </c>
      <c r="B6077" s="11" t="s">
        <v>41</v>
      </c>
      <c r="C6077" s="11" t="s">
        <v>42</v>
      </c>
      <c r="D6077" s="12">
        <v>46202</v>
      </c>
      <c r="E6077" s="11">
        <v>966</v>
      </c>
      <c r="F6077" s="11" t="s">
        <v>33</v>
      </c>
      <c r="G6077" s="13">
        <v>1249.9100000000001</v>
      </c>
      <c r="H6077" s="14">
        <f t="shared" si="658"/>
        <v>1207413.06</v>
      </c>
      <c r="I6077" s="14">
        <f>IF(F6077="GHS",H6077,H6077*Assumptions!$B$4)</f>
        <v>1207413.06</v>
      </c>
      <c r="J6077" s="15" t="str">
        <f>INDEX(Assumptions!$B$8:$B$12,MATCH(B6077,Assumptions!$A$8:$A$12,0))</f>
        <v>Weighted Average</v>
      </c>
      <c r="K6077" s="16">
        <f>G6077/(1-INDEX(Assumptions!$D$8:$D$12,MATCH(B6077,Assumptions!$A$8:$A$12,0)))</f>
        <v>1922.9384615384615</v>
      </c>
      <c r="L6077" s="16">
        <f t="shared" si="659"/>
        <v>37.497300000000003</v>
      </c>
      <c r="M6077" s="16">
        <f t="shared" si="660"/>
        <v>96.146923076923088</v>
      </c>
      <c r="N6077" s="14">
        <f>E6077*(K6077-L6077-M6077)*IF(F6077="GHS",1,Assumptions!$B$4)</f>
        <v>1728458.2343538462</v>
      </c>
      <c r="O6077" s="15">
        <f t="shared" ca="1" si="661"/>
        <v>84</v>
      </c>
      <c r="P6077" s="15" t="str">
        <f t="shared" ca="1" si="662"/>
        <v>0-90d</v>
      </c>
      <c r="Q6077" s="17">
        <f ca="1">IF(P6077="0-90d",0,IF(P6077="91-180d",INDEX(Assumptions!$F$8:$F$12,MATCH(B6077,Assumptions!$A$8:$A$12,0)),IF(P6077="181-365d",INDEX(Assumptions!$G$8:$G$12,MATCH(B6077,Assumptions!$A$8:$A$12,0)),INDEX(Assumptions!$H$8:$H$12,MATCH(B6077,Assumptions!$A$8:$A$12,0)))))</f>
        <v>0</v>
      </c>
      <c r="R6077" s="14">
        <f t="shared" ca="1" si="663"/>
        <v>0</v>
      </c>
      <c r="S6077" s="14">
        <f t="shared" ca="1" si="664"/>
        <v>1207413.06</v>
      </c>
      <c r="T6077" s="11" t="s">
        <v>25</v>
      </c>
      <c r="U6077" s="18" t="s">
        <v>26</v>
      </c>
    </row>
    <row r="6078" spans="1:21" ht="15" customHeight="1" x14ac:dyDescent="0.15">
      <c r="A6078" s="10" t="s">
        <v>6126</v>
      </c>
      <c r="B6078" s="11" t="s">
        <v>31</v>
      </c>
      <c r="C6078" s="11" t="s">
        <v>76</v>
      </c>
      <c r="D6078" s="12">
        <v>46189</v>
      </c>
      <c r="E6078" s="11">
        <v>4887</v>
      </c>
      <c r="F6078" s="11" t="s">
        <v>33</v>
      </c>
      <c r="G6078" s="13">
        <v>2427.3200000000002</v>
      </c>
      <c r="H6078" s="14">
        <f t="shared" si="658"/>
        <v>11862312.840000002</v>
      </c>
      <c r="I6078" s="14">
        <f>IF(F6078="GHS",H6078,H6078*Assumptions!$B$4)</f>
        <v>11862312.840000002</v>
      </c>
      <c r="J6078" s="15" t="str">
        <f>INDEX(Assumptions!$B$8:$B$12,MATCH(B6078,Assumptions!$A$8:$A$12,0))</f>
        <v>Weighted Average</v>
      </c>
      <c r="K6078" s="16">
        <f>G6078/(1-INDEX(Assumptions!$D$8:$D$12,MATCH(B6078,Assumptions!$A$8:$A$12,0)))</f>
        <v>3371.2777777777783</v>
      </c>
      <c r="L6078" s="16">
        <f t="shared" si="659"/>
        <v>72.819600000000008</v>
      </c>
      <c r="M6078" s="16">
        <f t="shared" si="660"/>
        <v>168.56388888888893</v>
      </c>
      <c r="N6078" s="14">
        <f>E6078*(K6078-L6078-M6078)*IF(F6078="GHS",1,Assumptions!$B$4)</f>
        <v>15295793.389800003</v>
      </c>
      <c r="O6078" s="15">
        <f t="shared" ca="1" si="661"/>
        <v>97</v>
      </c>
      <c r="P6078" s="15" t="str">
        <f t="shared" ca="1" si="662"/>
        <v>91-180d</v>
      </c>
      <c r="Q6078" s="17">
        <f ca="1">IF(P6078="0-90d",0,IF(P6078="91-180d",INDEX(Assumptions!$F$8:$F$12,MATCH(B6078,Assumptions!$A$8:$A$12,0)),IF(P6078="181-365d",INDEX(Assumptions!$G$8:$G$12,MATCH(B6078,Assumptions!$A$8:$A$12,0)),INDEX(Assumptions!$H$8:$H$12,MATCH(B6078,Assumptions!$A$8:$A$12,0)))))</f>
        <v>0.05</v>
      </c>
      <c r="R6078" s="14">
        <f t="shared" ca="1" si="663"/>
        <v>593115.64200000011</v>
      </c>
      <c r="S6078" s="14">
        <f t="shared" ca="1" si="664"/>
        <v>11269197.198000001</v>
      </c>
      <c r="T6078" s="11" t="s">
        <v>25</v>
      </c>
      <c r="U6078" s="18" t="s">
        <v>26</v>
      </c>
    </row>
    <row r="6079" spans="1:21" ht="15" customHeight="1" x14ac:dyDescent="0.15">
      <c r="A6079" s="10" t="s">
        <v>6127</v>
      </c>
      <c r="B6079" s="11" t="s">
        <v>41</v>
      </c>
      <c r="C6079" s="11" t="s">
        <v>42</v>
      </c>
      <c r="D6079" s="12">
        <v>46163</v>
      </c>
      <c r="E6079" s="11">
        <v>1812</v>
      </c>
      <c r="F6079" s="11" t="s">
        <v>33</v>
      </c>
      <c r="G6079" s="13">
        <v>684.99</v>
      </c>
      <c r="H6079" s="14">
        <f t="shared" si="658"/>
        <v>1241201.8800000001</v>
      </c>
      <c r="I6079" s="14">
        <f>IF(F6079="GHS",H6079,H6079*Assumptions!$B$4)</f>
        <v>1241201.8800000001</v>
      </c>
      <c r="J6079" s="15" t="str">
        <f>INDEX(Assumptions!$B$8:$B$12,MATCH(B6079,Assumptions!$A$8:$A$12,0))</f>
        <v>Weighted Average</v>
      </c>
      <c r="K6079" s="16">
        <f>G6079/(1-INDEX(Assumptions!$D$8:$D$12,MATCH(B6079,Assumptions!$A$8:$A$12,0)))</f>
        <v>1053.8307692307692</v>
      </c>
      <c r="L6079" s="16">
        <f t="shared" si="659"/>
        <v>20.549699999999998</v>
      </c>
      <c r="M6079" s="16">
        <f t="shared" si="660"/>
        <v>52.691538461538464</v>
      </c>
      <c r="N6079" s="14">
        <f>E6079*(K6079-L6079-M6079)*IF(F6079="GHS",1,Assumptions!$B$4)</f>
        <v>1776828.2297538461</v>
      </c>
      <c r="O6079" s="15">
        <f t="shared" ca="1" si="661"/>
        <v>123</v>
      </c>
      <c r="P6079" s="15" t="str">
        <f t="shared" ca="1" si="662"/>
        <v>91-180d</v>
      </c>
      <c r="Q6079" s="17">
        <f ca="1">IF(P6079="0-90d",0,IF(P6079="91-180d",INDEX(Assumptions!$F$8:$F$12,MATCH(B6079,Assumptions!$A$8:$A$12,0)),IF(P6079="181-365d",INDEX(Assumptions!$G$8:$G$12,MATCH(B6079,Assumptions!$A$8:$A$12,0)),INDEX(Assumptions!$H$8:$H$12,MATCH(B6079,Assumptions!$A$8:$A$12,0)))))</f>
        <v>0.1</v>
      </c>
      <c r="R6079" s="14">
        <f t="shared" ca="1" si="663"/>
        <v>124120.18800000002</v>
      </c>
      <c r="S6079" s="14">
        <f t="shared" ca="1" si="664"/>
        <v>1117081.692</v>
      </c>
      <c r="T6079" s="11" t="s">
        <v>25</v>
      </c>
      <c r="U6079" s="18" t="s">
        <v>26</v>
      </c>
    </row>
    <row r="6080" spans="1:21" ht="15" customHeight="1" x14ac:dyDescent="0.15">
      <c r="A6080" s="10" t="s">
        <v>6128</v>
      </c>
      <c r="B6080" s="11" t="s">
        <v>28</v>
      </c>
      <c r="C6080" s="11" t="s">
        <v>29</v>
      </c>
      <c r="D6080" s="12">
        <v>46105</v>
      </c>
      <c r="E6080" s="11">
        <v>311</v>
      </c>
      <c r="F6080" s="11" t="s">
        <v>24</v>
      </c>
      <c r="G6080" s="13">
        <v>5235.74</v>
      </c>
      <c r="H6080" s="14">
        <f t="shared" si="658"/>
        <v>1628315.14</v>
      </c>
      <c r="I6080" s="14">
        <f>IF(F6080="GHS",H6080,H6080*Assumptions!$B$4)</f>
        <v>17585803.511999998</v>
      </c>
      <c r="J6080" s="15" t="str">
        <f>INDEX(Assumptions!$B$8:$B$12,MATCH(B6080,Assumptions!$A$8:$A$12,0))</f>
        <v>Fair Value Less Costs to Sell</v>
      </c>
      <c r="K6080" s="16">
        <f>G6080/(1-INDEX(Assumptions!$D$8:$D$12,MATCH(B6080,Assumptions!$A$8:$A$12,0)))</f>
        <v>5949.704545454545</v>
      </c>
      <c r="L6080" s="16">
        <f t="shared" si="659"/>
        <v>157.07219999999998</v>
      </c>
      <c r="M6080" s="16">
        <f t="shared" si="660"/>
        <v>297.48522727272729</v>
      </c>
      <c r="N6080" s="14">
        <f>E6080*(K6080-L6080-M6080)*IF(F6080="GHS",1,Assumptions!$B$4)</f>
        <v>18457100.140549093</v>
      </c>
      <c r="O6080" s="15">
        <f t="shared" ca="1" si="661"/>
        <v>181</v>
      </c>
      <c r="P6080" s="15" t="str">
        <f t="shared" ca="1" si="662"/>
        <v>181-365d</v>
      </c>
      <c r="Q6080" s="17">
        <f ca="1">IF(P6080="0-90d",0,IF(P6080="91-180d",INDEX(Assumptions!$F$8:$F$12,MATCH(B6080,Assumptions!$A$8:$A$12,0)),IF(P6080="181-365d",INDEX(Assumptions!$G$8:$G$12,MATCH(B6080,Assumptions!$A$8:$A$12,0)),INDEX(Assumptions!$H$8:$H$12,MATCH(B6080,Assumptions!$A$8:$A$12,0)))))</f>
        <v>0.1</v>
      </c>
      <c r="R6080" s="14">
        <f t="shared" ca="1" si="663"/>
        <v>1758580.3511999999</v>
      </c>
      <c r="S6080" s="14">
        <f t="shared" ca="1" si="664"/>
        <v>15827223.160799999</v>
      </c>
      <c r="T6080" s="11" t="s">
        <v>50</v>
      </c>
      <c r="U6080" s="18" t="s">
        <v>26</v>
      </c>
    </row>
    <row r="6081" spans="1:21" ht="15" customHeight="1" x14ac:dyDescent="0.15">
      <c r="A6081" s="10" t="s">
        <v>6129</v>
      </c>
      <c r="B6081" s="11" t="s">
        <v>28</v>
      </c>
      <c r="C6081" s="11" t="s">
        <v>38</v>
      </c>
      <c r="D6081" s="12">
        <v>45782</v>
      </c>
      <c r="E6081" s="11">
        <v>616</v>
      </c>
      <c r="F6081" s="11" t="s">
        <v>24</v>
      </c>
      <c r="G6081" s="13">
        <v>10156.06</v>
      </c>
      <c r="H6081" s="14">
        <f t="shared" si="658"/>
        <v>6256132.96</v>
      </c>
      <c r="I6081" s="14">
        <f>IF(F6081="GHS",H6081,H6081*Assumptions!$B$4)</f>
        <v>67566235.96800001</v>
      </c>
      <c r="J6081" s="15" t="str">
        <f>INDEX(Assumptions!$B$8:$B$12,MATCH(B6081,Assumptions!$A$8:$A$12,0))</f>
        <v>Fair Value Less Costs to Sell</v>
      </c>
      <c r="K6081" s="16">
        <f>G6081/(1-INDEX(Assumptions!$D$8:$D$12,MATCH(B6081,Assumptions!$A$8:$A$12,0)))</f>
        <v>11540.977272727272</v>
      </c>
      <c r="L6081" s="16">
        <f t="shared" si="659"/>
        <v>304.68179999999995</v>
      </c>
      <c r="M6081" s="16">
        <f t="shared" si="660"/>
        <v>577.04886363636365</v>
      </c>
      <c r="N6081" s="14">
        <f>E6081*(K6081-L6081-M6081)*IF(F6081="GHS",1,Assumptions!$B$4)</f>
        <v>70913835.840959996</v>
      </c>
      <c r="O6081" s="15">
        <f t="shared" ca="1" si="661"/>
        <v>504</v>
      </c>
      <c r="P6081" s="15" t="str">
        <f t="shared" ca="1" si="662"/>
        <v>365d+</v>
      </c>
      <c r="Q6081" s="17">
        <f ca="1">IF(P6081="0-90d",0,IF(P6081="91-180d",INDEX(Assumptions!$F$8:$F$12,MATCH(B6081,Assumptions!$A$8:$A$12,0)),IF(P6081="181-365d",INDEX(Assumptions!$G$8:$G$12,MATCH(B6081,Assumptions!$A$8:$A$12,0)),INDEX(Assumptions!$H$8:$H$12,MATCH(B6081,Assumptions!$A$8:$A$12,0)))))</f>
        <v>0.4</v>
      </c>
      <c r="R6081" s="14">
        <f t="shared" ca="1" si="663"/>
        <v>27026494.387200005</v>
      </c>
      <c r="S6081" s="14">
        <f t="shared" si="664"/>
        <v>0</v>
      </c>
      <c r="T6081" s="11" t="s">
        <v>39</v>
      </c>
      <c r="U6081" s="18" t="s">
        <v>26</v>
      </c>
    </row>
    <row r="6082" spans="1:21" ht="15" customHeight="1" x14ac:dyDescent="0.15">
      <c r="A6082" s="10" t="s">
        <v>6130</v>
      </c>
      <c r="B6082" s="11" t="s">
        <v>41</v>
      </c>
      <c r="C6082" s="11" t="s">
        <v>49</v>
      </c>
      <c r="D6082" s="12">
        <v>45950</v>
      </c>
      <c r="E6082" s="11">
        <v>4626</v>
      </c>
      <c r="F6082" s="11" t="s">
        <v>33</v>
      </c>
      <c r="G6082" s="13">
        <v>325.73</v>
      </c>
      <c r="H6082" s="14">
        <f t="shared" ref="H6082:H6145" si="665">E6082*G6082</f>
        <v>1506826.98</v>
      </c>
      <c r="I6082" s="14">
        <f>IF(F6082="GHS",H6082,H6082*Assumptions!$B$4)</f>
        <v>1506826.98</v>
      </c>
      <c r="J6082" s="15" t="str">
        <f>INDEX(Assumptions!$B$8:$B$12,MATCH(B6082,Assumptions!$A$8:$A$12,0))</f>
        <v>Weighted Average</v>
      </c>
      <c r="K6082" s="16">
        <f>G6082/(1-INDEX(Assumptions!$D$8:$D$12,MATCH(B6082,Assumptions!$A$8:$A$12,0)))</f>
        <v>501.12307692307695</v>
      </c>
      <c r="L6082" s="16">
        <f t="shared" ref="L6082:L6145" si="666">G6082*0.03</f>
        <v>9.7719000000000005</v>
      </c>
      <c r="M6082" s="16">
        <f t="shared" ref="M6082:M6145" si="667">K6082*0.05</f>
        <v>25.056153846153848</v>
      </c>
      <c r="N6082" s="14">
        <f>E6082*(K6082-L6082-M6082)*IF(F6082="GHS",1,Assumptions!$B$4)</f>
        <v>2157080.7767538461</v>
      </c>
      <c r="O6082" s="15">
        <f t="shared" ref="O6082:O6145" ca="1" si="668">TODAY()-D6082</f>
        <v>336</v>
      </c>
      <c r="P6082" s="15" t="str">
        <f t="shared" ref="P6082:P6145" ca="1" si="669">IF(O6082&lt;=90,"0-90d",IF(O6082&lt;=180,"91-180d",IF(O6082&lt;=365,"181-365d","365d+")))</f>
        <v>181-365d</v>
      </c>
      <c r="Q6082" s="17">
        <f ca="1">IF(P6082="0-90d",0,IF(P6082="91-180d",INDEX(Assumptions!$F$8:$F$12,MATCH(B6082,Assumptions!$A$8:$A$12,0)),IF(P6082="181-365d",INDEX(Assumptions!$G$8:$G$12,MATCH(B6082,Assumptions!$A$8:$A$12,0)),INDEX(Assumptions!$H$8:$H$12,MATCH(B6082,Assumptions!$A$8:$A$12,0)))))</f>
        <v>0.35</v>
      </c>
      <c r="R6082" s="14">
        <f t="shared" ref="R6082:R6145" ca="1" si="670">I6082*Q6082</f>
        <v>527389.44299999997</v>
      </c>
      <c r="S6082" s="14">
        <f t="shared" ref="S6082:S6145" ca="1" si="671">IF(T6082="Held on Consignment (Not Owned)",0,MIN(I6082-R6082,N6082))</f>
        <v>979437.53700000001</v>
      </c>
      <c r="T6082" s="11" t="s">
        <v>25</v>
      </c>
      <c r="U6082" s="18" t="s">
        <v>26</v>
      </c>
    </row>
    <row r="6083" spans="1:21" ht="15" customHeight="1" x14ac:dyDescent="0.15">
      <c r="A6083" s="10" t="s">
        <v>6131</v>
      </c>
      <c r="B6083" s="11" t="s">
        <v>46</v>
      </c>
      <c r="C6083" s="11" t="s">
        <v>119</v>
      </c>
      <c r="D6083" s="12">
        <v>45848</v>
      </c>
      <c r="E6083" s="11">
        <v>1490</v>
      </c>
      <c r="F6083" s="11" t="s">
        <v>33</v>
      </c>
      <c r="G6083" s="13">
        <v>320551.08</v>
      </c>
      <c r="H6083" s="14">
        <f t="shared" si="665"/>
        <v>477621109.20000005</v>
      </c>
      <c r="I6083" s="14">
        <f>IF(F6083="GHS",H6083,H6083*Assumptions!$B$4)</f>
        <v>477621109.20000005</v>
      </c>
      <c r="J6083" s="15" t="str">
        <f>INDEX(Assumptions!$B$8:$B$12,MATCH(B6083,Assumptions!$A$8:$A$12,0))</f>
        <v>Specific Identification</v>
      </c>
      <c r="K6083" s="16">
        <f>G6083/(1-INDEX(Assumptions!$D$8:$D$12,MATCH(B6083,Assumptions!$A$8:$A$12,0)))</f>
        <v>410962.92307692306</v>
      </c>
      <c r="L6083" s="16">
        <f t="shared" si="666"/>
        <v>9616.5324000000001</v>
      </c>
      <c r="M6083" s="16">
        <f t="shared" si="667"/>
        <v>20548.146153846155</v>
      </c>
      <c r="N6083" s="14">
        <f>E6083*(K6083-L6083-M6083)*IF(F6083="GHS",1,Assumptions!$B$4)</f>
        <v>567389384.33938456</v>
      </c>
      <c r="O6083" s="15">
        <f t="shared" ca="1" si="668"/>
        <v>438</v>
      </c>
      <c r="P6083" s="15" t="str">
        <f t="shared" ca="1" si="669"/>
        <v>365d+</v>
      </c>
      <c r="Q6083" s="17">
        <f ca="1">IF(P6083="0-90d",0,IF(P6083="91-180d",INDEX(Assumptions!$F$8:$F$12,MATCH(B6083,Assumptions!$A$8:$A$12,0)),IF(P6083="181-365d",INDEX(Assumptions!$G$8:$G$12,MATCH(B6083,Assumptions!$A$8:$A$12,0)),INDEX(Assumptions!$H$8:$H$12,MATCH(B6083,Assumptions!$A$8:$A$12,0)))))</f>
        <v>0.15</v>
      </c>
      <c r="R6083" s="14">
        <f t="shared" ca="1" si="670"/>
        <v>71643166.38000001</v>
      </c>
      <c r="S6083" s="14">
        <f t="shared" ca="1" si="671"/>
        <v>405977942.82000005</v>
      </c>
      <c r="T6083" s="11" t="s">
        <v>25</v>
      </c>
      <c r="U6083" s="18" t="s">
        <v>26</v>
      </c>
    </row>
    <row r="6084" spans="1:21" ht="15" customHeight="1" x14ac:dyDescent="0.15">
      <c r="A6084" s="10" t="s">
        <v>6132</v>
      </c>
      <c r="B6084" s="11" t="s">
        <v>46</v>
      </c>
      <c r="C6084" s="11" t="s">
        <v>52</v>
      </c>
      <c r="D6084" s="12">
        <v>45880</v>
      </c>
      <c r="E6084" s="11">
        <v>4857</v>
      </c>
      <c r="F6084" s="11" t="s">
        <v>33</v>
      </c>
      <c r="G6084" s="13">
        <v>307002.75</v>
      </c>
      <c r="H6084" s="14">
        <f t="shared" si="665"/>
        <v>1491112356.75</v>
      </c>
      <c r="I6084" s="14">
        <f>IF(F6084="GHS",H6084,H6084*Assumptions!$B$4)</f>
        <v>1491112356.75</v>
      </c>
      <c r="J6084" s="15" t="str">
        <f>INDEX(Assumptions!$B$8:$B$12,MATCH(B6084,Assumptions!$A$8:$A$12,0))</f>
        <v>Specific Identification</v>
      </c>
      <c r="K6084" s="16">
        <f>G6084/(1-INDEX(Assumptions!$D$8:$D$12,MATCH(B6084,Assumptions!$A$8:$A$12,0)))</f>
        <v>393593.26923076919</v>
      </c>
      <c r="L6084" s="16">
        <f t="shared" si="666"/>
        <v>9210.0825000000004</v>
      </c>
      <c r="M6084" s="16">
        <f t="shared" si="667"/>
        <v>19679.663461538461</v>
      </c>
      <c r="N6084" s="14">
        <f>E6084*(K6084-L6084-M6084)*IF(F6084="GHS",1,Assumptions!$B$4)</f>
        <v>1771365012.5186536</v>
      </c>
      <c r="O6084" s="15">
        <f t="shared" ca="1" si="668"/>
        <v>406</v>
      </c>
      <c r="P6084" s="15" t="str">
        <f t="shared" ca="1" si="669"/>
        <v>365d+</v>
      </c>
      <c r="Q6084" s="17">
        <f ca="1">IF(P6084="0-90d",0,IF(P6084="91-180d",INDEX(Assumptions!$F$8:$F$12,MATCH(B6084,Assumptions!$A$8:$A$12,0)),IF(P6084="181-365d",INDEX(Assumptions!$G$8:$G$12,MATCH(B6084,Assumptions!$A$8:$A$12,0)),INDEX(Assumptions!$H$8:$H$12,MATCH(B6084,Assumptions!$A$8:$A$12,0)))))</f>
        <v>0.15</v>
      </c>
      <c r="R6084" s="14">
        <f t="shared" ca="1" si="670"/>
        <v>223666853.51249999</v>
      </c>
      <c r="S6084" s="14">
        <f t="shared" ca="1" si="671"/>
        <v>1267445503.2375</v>
      </c>
      <c r="T6084" s="11" t="s">
        <v>25</v>
      </c>
      <c r="U6084" s="18" t="s">
        <v>36</v>
      </c>
    </row>
    <row r="6085" spans="1:21" ht="15" customHeight="1" x14ac:dyDescent="0.15">
      <c r="A6085" s="10" t="s">
        <v>6133</v>
      </c>
      <c r="B6085" s="11" t="s">
        <v>41</v>
      </c>
      <c r="C6085" s="11" t="s">
        <v>49</v>
      </c>
      <c r="D6085" s="12">
        <v>45771</v>
      </c>
      <c r="E6085" s="11">
        <v>2812</v>
      </c>
      <c r="F6085" s="11" t="s">
        <v>33</v>
      </c>
      <c r="G6085" s="13">
        <v>253</v>
      </c>
      <c r="H6085" s="14">
        <f t="shared" si="665"/>
        <v>711436</v>
      </c>
      <c r="I6085" s="14">
        <f>IF(F6085="GHS",H6085,H6085*Assumptions!$B$4)</f>
        <v>711436</v>
      </c>
      <c r="J6085" s="15" t="str">
        <f>INDEX(Assumptions!$B$8:$B$12,MATCH(B6085,Assumptions!$A$8:$A$12,0))</f>
        <v>Weighted Average</v>
      </c>
      <c r="K6085" s="16">
        <f>G6085/(1-INDEX(Assumptions!$D$8:$D$12,MATCH(B6085,Assumptions!$A$8:$A$12,0)))</f>
        <v>389.23076923076923</v>
      </c>
      <c r="L6085" s="16">
        <f t="shared" si="666"/>
        <v>7.59</v>
      </c>
      <c r="M6085" s="16">
        <f t="shared" si="667"/>
        <v>19.461538461538463</v>
      </c>
      <c r="N6085" s="14">
        <f>E6085*(K6085-L6085-M6085)*IF(F6085="GHS",1,Assumptions!$B$4)</f>
        <v>1018447.996923077</v>
      </c>
      <c r="O6085" s="15">
        <f t="shared" ca="1" si="668"/>
        <v>515</v>
      </c>
      <c r="P6085" s="15" t="str">
        <f t="shared" ca="1" si="669"/>
        <v>365d+</v>
      </c>
      <c r="Q6085" s="17">
        <f ca="1">IF(P6085="0-90d",0,IF(P6085="91-180d",INDEX(Assumptions!$F$8:$F$12,MATCH(B6085,Assumptions!$A$8:$A$12,0)),IF(P6085="181-365d",INDEX(Assumptions!$G$8:$G$12,MATCH(B6085,Assumptions!$A$8:$A$12,0)),INDEX(Assumptions!$H$8:$H$12,MATCH(B6085,Assumptions!$A$8:$A$12,0)))))</f>
        <v>0.8</v>
      </c>
      <c r="R6085" s="14">
        <f t="shared" ca="1" si="670"/>
        <v>569148.80000000005</v>
      </c>
      <c r="S6085" s="14">
        <f t="shared" ca="1" si="671"/>
        <v>142287.19999999995</v>
      </c>
      <c r="T6085" s="11" t="s">
        <v>25</v>
      </c>
      <c r="U6085" s="18" t="s">
        <v>26</v>
      </c>
    </row>
    <row r="6086" spans="1:21" ht="15" customHeight="1" x14ac:dyDescent="0.15">
      <c r="A6086" s="10" t="s">
        <v>6134</v>
      </c>
      <c r="B6086" s="11" t="s">
        <v>31</v>
      </c>
      <c r="C6086" s="11" t="s">
        <v>32</v>
      </c>
      <c r="D6086" s="12">
        <v>46194</v>
      </c>
      <c r="E6086" s="11">
        <v>1094</v>
      </c>
      <c r="F6086" s="11" t="s">
        <v>33</v>
      </c>
      <c r="G6086" s="13">
        <v>5099.97</v>
      </c>
      <c r="H6086" s="14">
        <f t="shared" si="665"/>
        <v>5579367.1800000006</v>
      </c>
      <c r="I6086" s="14">
        <f>IF(F6086="GHS",H6086,H6086*Assumptions!$B$4)</f>
        <v>5579367.1800000006</v>
      </c>
      <c r="J6086" s="15" t="str">
        <f>INDEX(Assumptions!$B$8:$B$12,MATCH(B6086,Assumptions!$A$8:$A$12,0))</f>
        <v>Weighted Average</v>
      </c>
      <c r="K6086" s="16">
        <f>G6086/(1-INDEX(Assumptions!$D$8:$D$12,MATCH(B6086,Assumptions!$A$8:$A$12,0)))</f>
        <v>7083.291666666667</v>
      </c>
      <c r="L6086" s="16">
        <f t="shared" si="666"/>
        <v>152.9991</v>
      </c>
      <c r="M6086" s="16">
        <f t="shared" si="667"/>
        <v>354.16458333333338</v>
      </c>
      <c r="N6086" s="14">
        <f>E6086*(K6086-L6086-M6086)*IF(F6086="GHS",1,Assumptions!$B$4)</f>
        <v>7194284.0137666669</v>
      </c>
      <c r="O6086" s="15">
        <f t="shared" ca="1" si="668"/>
        <v>92</v>
      </c>
      <c r="P6086" s="15" t="str">
        <f t="shared" ca="1" si="669"/>
        <v>91-180d</v>
      </c>
      <c r="Q6086" s="17">
        <f ca="1">IF(P6086="0-90d",0,IF(P6086="91-180d",INDEX(Assumptions!$F$8:$F$12,MATCH(B6086,Assumptions!$A$8:$A$12,0)),IF(P6086="181-365d",INDEX(Assumptions!$G$8:$G$12,MATCH(B6086,Assumptions!$A$8:$A$12,0)),INDEX(Assumptions!$H$8:$H$12,MATCH(B6086,Assumptions!$A$8:$A$12,0)))))</f>
        <v>0.05</v>
      </c>
      <c r="R6086" s="14">
        <f t="shared" ca="1" si="670"/>
        <v>278968.35900000005</v>
      </c>
      <c r="S6086" s="14">
        <f t="shared" ca="1" si="671"/>
        <v>5300398.8210000005</v>
      </c>
      <c r="T6086" s="11" t="s">
        <v>25</v>
      </c>
      <c r="U6086" s="18" t="s">
        <v>36</v>
      </c>
    </row>
    <row r="6087" spans="1:21" ht="15" customHeight="1" x14ac:dyDescent="0.15">
      <c r="A6087" s="10" t="s">
        <v>6135</v>
      </c>
      <c r="B6087" s="11" t="s">
        <v>22</v>
      </c>
      <c r="C6087" s="11" t="s">
        <v>81</v>
      </c>
      <c r="D6087" s="12">
        <v>46219</v>
      </c>
      <c r="E6087" s="11">
        <v>4303</v>
      </c>
      <c r="F6087" s="11" t="s">
        <v>24</v>
      </c>
      <c r="G6087" s="13">
        <v>43330.47</v>
      </c>
      <c r="H6087" s="14">
        <f t="shared" si="665"/>
        <v>186451012.41</v>
      </c>
      <c r="I6087" s="14">
        <f>IF(F6087="GHS",H6087,H6087*Assumptions!$B$4)</f>
        <v>2013670934.0280001</v>
      </c>
      <c r="J6087" s="15" t="str">
        <f>INDEX(Assumptions!$B$8:$B$12,MATCH(B6087,Assumptions!$A$8:$A$12,0))</f>
        <v>FIFO</v>
      </c>
      <c r="K6087" s="16">
        <f>G6087/(1-INDEX(Assumptions!$D$8:$D$12,MATCH(B6087,Assumptions!$A$8:$A$12,0)))</f>
        <v>52842.036585365851</v>
      </c>
      <c r="L6087" s="16">
        <f t="shared" si="666"/>
        <v>1299.9141</v>
      </c>
      <c r="M6087" s="16">
        <f t="shared" si="667"/>
        <v>2642.1018292682929</v>
      </c>
      <c r="N6087" s="14">
        <f>E6087*(K6087-L6087-M6087)*IF(F6087="GHS",1,Assumptions!$B$4)</f>
        <v>2272501319.9384284</v>
      </c>
      <c r="O6087" s="15">
        <f t="shared" ca="1" si="668"/>
        <v>67</v>
      </c>
      <c r="P6087" s="15" t="str">
        <f t="shared" ca="1" si="669"/>
        <v>0-90d</v>
      </c>
      <c r="Q6087" s="17">
        <f ca="1">IF(P6087="0-90d",0,IF(P6087="91-180d",INDEX(Assumptions!$F$8:$F$12,MATCH(B6087,Assumptions!$A$8:$A$12,0)),IF(P6087="181-365d",INDEX(Assumptions!$G$8:$G$12,MATCH(B6087,Assumptions!$A$8:$A$12,0)),INDEX(Assumptions!$H$8:$H$12,MATCH(B6087,Assumptions!$A$8:$A$12,0)))))</f>
        <v>0</v>
      </c>
      <c r="R6087" s="14">
        <f t="shared" ca="1" si="670"/>
        <v>0</v>
      </c>
      <c r="S6087" s="14">
        <f t="shared" ca="1" si="671"/>
        <v>2013670934.0280001</v>
      </c>
      <c r="T6087" s="11" t="s">
        <v>25</v>
      </c>
      <c r="U6087" s="18" t="s">
        <v>26</v>
      </c>
    </row>
    <row r="6088" spans="1:21" ht="15" customHeight="1" x14ac:dyDescent="0.15">
      <c r="A6088" s="10" t="s">
        <v>6136</v>
      </c>
      <c r="B6088" s="11" t="s">
        <v>31</v>
      </c>
      <c r="C6088" s="11" t="s">
        <v>32</v>
      </c>
      <c r="D6088" s="12">
        <v>45920</v>
      </c>
      <c r="E6088" s="11">
        <v>2890</v>
      </c>
      <c r="F6088" s="11" t="s">
        <v>33</v>
      </c>
      <c r="G6088" s="13">
        <v>1788.57</v>
      </c>
      <c r="H6088" s="14">
        <f t="shared" si="665"/>
        <v>5168967.3</v>
      </c>
      <c r="I6088" s="14">
        <f>IF(F6088="GHS",H6088,H6088*Assumptions!$B$4)</f>
        <v>5168967.3</v>
      </c>
      <c r="J6088" s="15" t="str">
        <f>INDEX(Assumptions!$B$8:$B$12,MATCH(B6088,Assumptions!$A$8:$A$12,0))</f>
        <v>Weighted Average</v>
      </c>
      <c r="K6088" s="16">
        <f>G6088/(1-INDEX(Assumptions!$D$8:$D$12,MATCH(B6088,Assumptions!$A$8:$A$12,0)))</f>
        <v>2484.125</v>
      </c>
      <c r="L6088" s="16">
        <f t="shared" si="666"/>
        <v>53.657099999999993</v>
      </c>
      <c r="M6088" s="16">
        <f t="shared" si="667"/>
        <v>124.20625000000001</v>
      </c>
      <c r="N6088" s="14">
        <f>E6088*(K6088-L6088-M6088)*IF(F6088="GHS",1,Assumptions!$B$4)</f>
        <v>6665096.1684999997</v>
      </c>
      <c r="O6088" s="15">
        <f t="shared" ca="1" si="668"/>
        <v>366</v>
      </c>
      <c r="P6088" s="15" t="str">
        <f t="shared" ca="1" si="669"/>
        <v>365d+</v>
      </c>
      <c r="Q6088" s="17">
        <f ca="1">IF(P6088="0-90d",0,IF(P6088="91-180d",INDEX(Assumptions!$F$8:$F$12,MATCH(B6088,Assumptions!$A$8:$A$12,0)),IF(P6088="181-365d",INDEX(Assumptions!$G$8:$G$12,MATCH(B6088,Assumptions!$A$8:$A$12,0)),INDEX(Assumptions!$H$8:$H$12,MATCH(B6088,Assumptions!$A$8:$A$12,0)))))</f>
        <v>0.6</v>
      </c>
      <c r="R6088" s="14">
        <f t="shared" ca="1" si="670"/>
        <v>3101380.38</v>
      </c>
      <c r="S6088" s="14">
        <f t="shared" ca="1" si="671"/>
        <v>2067586.92</v>
      </c>
      <c r="T6088" s="11" t="s">
        <v>25</v>
      </c>
      <c r="U6088" s="18" t="s">
        <v>36</v>
      </c>
    </row>
    <row r="6089" spans="1:21" ht="15" customHeight="1" x14ac:dyDescent="0.15">
      <c r="A6089" s="10" t="s">
        <v>6137</v>
      </c>
      <c r="B6089" s="11" t="s">
        <v>22</v>
      </c>
      <c r="C6089" s="11" t="s">
        <v>81</v>
      </c>
      <c r="D6089" s="12">
        <v>45891</v>
      </c>
      <c r="E6089" s="11">
        <v>642</v>
      </c>
      <c r="F6089" s="11" t="s">
        <v>24</v>
      </c>
      <c r="G6089" s="13">
        <v>43478.71</v>
      </c>
      <c r="H6089" s="14">
        <f t="shared" si="665"/>
        <v>27913331.82</v>
      </c>
      <c r="I6089" s="14">
        <f>IF(F6089="GHS",H6089,H6089*Assumptions!$B$4)</f>
        <v>301463983.65600002</v>
      </c>
      <c r="J6089" s="15" t="str">
        <f>INDEX(Assumptions!$B$8:$B$12,MATCH(B6089,Assumptions!$A$8:$A$12,0))</f>
        <v>FIFO</v>
      </c>
      <c r="K6089" s="16">
        <f>G6089/(1-INDEX(Assumptions!$D$8:$D$12,MATCH(B6089,Assumptions!$A$8:$A$12,0)))</f>
        <v>53022.817073170729</v>
      </c>
      <c r="L6089" s="16">
        <f t="shared" si="666"/>
        <v>1304.3613</v>
      </c>
      <c r="M6089" s="16">
        <f t="shared" si="667"/>
        <v>2651.1408536585368</v>
      </c>
      <c r="N6089" s="14">
        <f>E6089*(K6089-L6089-M6089)*IF(F6089="GHS",1,Assumptions!$B$4)</f>
        <v>340213134.7259298</v>
      </c>
      <c r="O6089" s="15">
        <f t="shared" ca="1" si="668"/>
        <v>395</v>
      </c>
      <c r="P6089" s="15" t="str">
        <f t="shared" ca="1" si="669"/>
        <v>365d+</v>
      </c>
      <c r="Q6089" s="17">
        <f ca="1">IF(P6089="0-90d",0,IF(P6089="91-180d",INDEX(Assumptions!$F$8:$F$12,MATCH(B6089,Assumptions!$A$8:$A$12,0)),IF(P6089="181-365d",INDEX(Assumptions!$G$8:$G$12,MATCH(B6089,Assumptions!$A$8:$A$12,0)),INDEX(Assumptions!$H$8:$H$12,MATCH(B6089,Assumptions!$A$8:$A$12,0)))))</f>
        <v>0.5</v>
      </c>
      <c r="R6089" s="14">
        <f t="shared" ca="1" si="670"/>
        <v>150731991.82800001</v>
      </c>
      <c r="S6089" s="14">
        <f t="shared" ca="1" si="671"/>
        <v>150731991.82800001</v>
      </c>
      <c r="T6089" s="11" t="s">
        <v>25</v>
      </c>
      <c r="U6089" s="18" t="s">
        <v>36</v>
      </c>
    </row>
    <row r="6090" spans="1:21" ht="15" customHeight="1" x14ac:dyDescent="0.15">
      <c r="A6090" s="10" t="s">
        <v>6138</v>
      </c>
      <c r="B6090" s="11" t="s">
        <v>41</v>
      </c>
      <c r="C6090" s="11" t="s">
        <v>44</v>
      </c>
      <c r="D6090" s="12">
        <v>45759</v>
      </c>
      <c r="E6090" s="11">
        <v>1953</v>
      </c>
      <c r="F6090" s="11" t="s">
        <v>33</v>
      </c>
      <c r="G6090" s="13">
        <v>488.07</v>
      </c>
      <c r="H6090" s="14">
        <f t="shared" si="665"/>
        <v>953200.71</v>
      </c>
      <c r="I6090" s="14">
        <f>IF(F6090="GHS",H6090,H6090*Assumptions!$B$4)</f>
        <v>953200.71</v>
      </c>
      <c r="J6090" s="15" t="str">
        <f>INDEX(Assumptions!$B$8:$B$12,MATCH(B6090,Assumptions!$A$8:$A$12,0))</f>
        <v>Weighted Average</v>
      </c>
      <c r="K6090" s="16">
        <f>G6090/(1-INDEX(Assumptions!$D$8:$D$12,MATCH(B6090,Assumptions!$A$8:$A$12,0)))</f>
        <v>750.87692307692305</v>
      </c>
      <c r="L6090" s="16">
        <f t="shared" si="666"/>
        <v>14.642099999999999</v>
      </c>
      <c r="M6090" s="16">
        <f t="shared" si="667"/>
        <v>37.543846153846154</v>
      </c>
      <c r="N6090" s="14">
        <f>E6090*(K6090-L6090-M6090)*IF(F6090="GHS",1,Assumptions!$B$4)</f>
        <v>1364543.4779307691</v>
      </c>
      <c r="O6090" s="15">
        <f t="shared" ca="1" si="668"/>
        <v>527</v>
      </c>
      <c r="P6090" s="15" t="str">
        <f t="shared" ca="1" si="669"/>
        <v>365d+</v>
      </c>
      <c r="Q6090" s="17">
        <f ca="1">IF(P6090="0-90d",0,IF(P6090="91-180d",INDEX(Assumptions!$F$8:$F$12,MATCH(B6090,Assumptions!$A$8:$A$12,0)),IF(P6090="181-365d",INDEX(Assumptions!$G$8:$G$12,MATCH(B6090,Assumptions!$A$8:$A$12,0)),INDEX(Assumptions!$H$8:$H$12,MATCH(B6090,Assumptions!$A$8:$A$12,0)))))</f>
        <v>0.8</v>
      </c>
      <c r="R6090" s="14">
        <f t="shared" ca="1" si="670"/>
        <v>762560.56799999997</v>
      </c>
      <c r="S6090" s="14">
        <f t="shared" ca="1" si="671"/>
        <v>190640.14199999999</v>
      </c>
      <c r="T6090" s="11" t="s">
        <v>25</v>
      </c>
      <c r="U6090" s="18" t="s">
        <v>26</v>
      </c>
    </row>
    <row r="6091" spans="1:21" ht="15" customHeight="1" x14ac:dyDescent="0.15">
      <c r="A6091" s="10" t="s">
        <v>6139</v>
      </c>
      <c r="B6091" s="11" t="s">
        <v>31</v>
      </c>
      <c r="C6091" s="11" t="s">
        <v>63</v>
      </c>
      <c r="D6091" s="12">
        <v>46222</v>
      </c>
      <c r="E6091" s="11">
        <v>4755</v>
      </c>
      <c r="F6091" s="11" t="s">
        <v>33</v>
      </c>
      <c r="G6091" s="13">
        <v>3891.25</v>
      </c>
      <c r="H6091" s="14">
        <f t="shared" si="665"/>
        <v>18502893.75</v>
      </c>
      <c r="I6091" s="14">
        <f>IF(F6091="GHS",H6091,H6091*Assumptions!$B$4)</f>
        <v>18502893.75</v>
      </c>
      <c r="J6091" s="15" t="str">
        <f>INDEX(Assumptions!$B$8:$B$12,MATCH(B6091,Assumptions!$A$8:$A$12,0))</f>
        <v>Weighted Average</v>
      </c>
      <c r="K6091" s="16">
        <f>G6091/(1-INDEX(Assumptions!$D$8:$D$12,MATCH(B6091,Assumptions!$A$8:$A$12,0)))</f>
        <v>5404.5138888888887</v>
      </c>
      <c r="L6091" s="16">
        <f t="shared" si="666"/>
        <v>116.7375</v>
      </c>
      <c r="M6091" s="16">
        <f t="shared" si="667"/>
        <v>270.22569444444446</v>
      </c>
      <c r="N6091" s="14">
        <f>E6091*(K6091-L6091-M6091)*IF(F6091="GHS",1,Assumptions!$B$4)</f>
        <v>23858453.552083332</v>
      </c>
      <c r="O6091" s="15">
        <f t="shared" ca="1" si="668"/>
        <v>64</v>
      </c>
      <c r="P6091" s="15" t="str">
        <f t="shared" ca="1" si="669"/>
        <v>0-90d</v>
      </c>
      <c r="Q6091" s="17">
        <f ca="1">IF(P6091="0-90d",0,IF(P6091="91-180d",INDEX(Assumptions!$F$8:$F$12,MATCH(B6091,Assumptions!$A$8:$A$12,0)),IF(P6091="181-365d",INDEX(Assumptions!$G$8:$G$12,MATCH(B6091,Assumptions!$A$8:$A$12,0)),INDEX(Assumptions!$H$8:$H$12,MATCH(B6091,Assumptions!$A$8:$A$12,0)))))</f>
        <v>0</v>
      </c>
      <c r="R6091" s="14">
        <f t="shared" ca="1" si="670"/>
        <v>0</v>
      </c>
      <c r="S6091" s="14">
        <f t="shared" si="671"/>
        <v>0</v>
      </c>
      <c r="T6091" s="11" t="s">
        <v>39</v>
      </c>
      <c r="U6091" s="18" t="s">
        <v>36</v>
      </c>
    </row>
    <row r="6092" spans="1:21" ht="15" customHeight="1" x14ac:dyDescent="0.15">
      <c r="A6092" s="10" t="s">
        <v>6140</v>
      </c>
      <c r="B6092" s="11" t="s">
        <v>41</v>
      </c>
      <c r="C6092" s="11" t="s">
        <v>115</v>
      </c>
      <c r="D6092" s="12">
        <v>46094</v>
      </c>
      <c r="E6092" s="11">
        <v>1906</v>
      </c>
      <c r="F6092" s="11" t="s">
        <v>33</v>
      </c>
      <c r="G6092" s="13">
        <v>310.14</v>
      </c>
      <c r="H6092" s="14">
        <f t="shared" si="665"/>
        <v>591126.84</v>
      </c>
      <c r="I6092" s="14">
        <f>IF(F6092="GHS",H6092,H6092*Assumptions!$B$4)</f>
        <v>591126.84</v>
      </c>
      <c r="J6092" s="15" t="str">
        <f>INDEX(Assumptions!$B$8:$B$12,MATCH(B6092,Assumptions!$A$8:$A$12,0))</f>
        <v>Weighted Average</v>
      </c>
      <c r="K6092" s="16">
        <f>G6092/(1-INDEX(Assumptions!$D$8:$D$12,MATCH(B6092,Assumptions!$A$8:$A$12,0)))</f>
        <v>477.13846153846151</v>
      </c>
      <c r="L6092" s="16">
        <f t="shared" si="666"/>
        <v>9.3041999999999998</v>
      </c>
      <c r="M6092" s="16">
        <f t="shared" si="667"/>
        <v>23.856923076923078</v>
      </c>
      <c r="N6092" s="14">
        <f>E6092*(K6092-L6092-M6092)*IF(F6092="GHS",1,Assumptions!$B$4)</f>
        <v>846220.80710769235</v>
      </c>
      <c r="O6092" s="15">
        <f t="shared" ca="1" si="668"/>
        <v>192</v>
      </c>
      <c r="P6092" s="15" t="str">
        <f t="shared" ca="1" si="669"/>
        <v>181-365d</v>
      </c>
      <c r="Q6092" s="17">
        <f ca="1">IF(P6092="0-90d",0,IF(P6092="91-180d",INDEX(Assumptions!$F$8:$F$12,MATCH(B6092,Assumptions!$A$8:$A$12,0)),IF(P6092="181-365d",INDEX(Assumptions!$G$8:$G$12,MATCH(B6092,Assumptions!$A$8:$A$12,0)),INDEX(Assumptions!$H$8:$H$12,MATCH(B6092,Assumptions!$A$8:$A$12,0)))))</f>
        <v>0.35</v>
      </c>
      <c r="R6092" s="14">
        <f t="shared" ca="1" si="670"/>
        <v>206894.39399999997</v>
      </c>
      <c r="S6092" s="14">
        <f t="shared" ca="1" si="671"/>
        <v>384232.446</v>
      </c>
      <c r="T6092" s="11" t="s">
        <v>25</v>
      </c>
      <c r="U6092" s="18" t="s">
        <v>26</v>
      </c>
    </row>
    <row r="6093" spans="1:21" ht="15" customHeight="1" x14ac:dyDescent="0.15">
      <c r="A6093" s="10" t="s">
        <v>6141</v>
      </c>
      <c r="B6093" s="11" t="s">
        <v>28</v>
      </c>
      <c r="C6093" s="11" t="s">
        <v>55</v>
      </c>
      <c r="D6093" s="12">
        <v>46066</v>
      </c>
      <c r="E6093" s="11">
        <v>3278</v>
      </c>
      <c r="F6093" s="11" t="s">
        <v>24</v>
      </c>
      <c r="G6093" s="13">
        <v>11960.84</v>
      </c>
      <c r="H6093" s="14">
        <f t="shared" si="665"/>
        <v>39207633.520000003</v>
      </c>
      <c r="I6093" s="14">
        <f>IF(F6093="GHS",H6093,H6093*Assumptions!$B$4)</f>
        <v>423442442.01600009</v>
      </c>
      <c r="J6093" s="15" t="str">
        <f>INDEX(Assumptions!$B$8:$B$12,MATCH(B6093,Assumptions!$A$8:$A$12,0))</f>
        <v>Fair Value Less Costs to Sell</v>
      </c>
      <c r="K6093" s="16">
        <f>G6093/(1-INDEX(Assumptions!$D$8:$D$12,MATCH(B6093,Assumptions!$A$8:$A$12,0)))</f>
        <v>13591.863636363636</v>
      </c>
      <c r="L6093" s="16">
        <f t="shared" si="666"/>
        <v>358.8252</v>
      </c>
      <c r="M6093" s="16">
        <f t="shared" si="667"/>
        <v>679.59318181818185</v>
      </c>
      <c r="N6093" s="14">
        <f>E6093*(K6093-L6093-M6093)*IF(F6093="GHS",1,Assumptions!$B$4)</f>
        <v>444422090.27952003</v>
      </c>
      <c r="O6093" s="15">
        <f t="shared" ca="1" si="668"/>
        <v>220</v>
      </c>
      <c r="P6093" s="15" t="str">
        <f t="shared" ca="1" si="669"/>
        <v>181-365d</v>
      </c>
      <c r="Q6093" s="17">
        <f ca="1">IF(P6093="0-90d",0,IF(P6093="91-180d",INDEX(Assumptions!$F$8:$F$12,MATCH(B6093,Assumptions!$A$8:$A$12,0)),IF(P6093="181-365d",INDEX(Assumptions!$G$8:$G$12,MATCH(B6093,Assumptions!$A$8:$A$12,0)),INDEX(Assumptions!$H$8:$H$12,MATCH(B6093,Assumptions!$A$8:$A$12,0)))))</f>
        <v>0.1</v>
      </c>
      <c r="R6093" s="14">
        <f t="shared" ca="1" si="670"/>
        <v>42344244.201600015</v>
      </c>
      <c r="S6093" s="14">
        <f t="shared" ca="1" si="671"/>
        <v>381098197.81440008</v>
      </c>
      <c r="T6093" s="11" t="s">
        <v>25</v>
      </c>
      <c r="U6093" s="18" t="s">
        <v>26</v>
      </c>
    </row>
    <row r="6094" spans="1:21" ht="15" customHeight="1" x14ac:dyDescent="0.15">
      <c r="A6094" s="10" t="s">
        <v>6142</v>
      </c>
      <c r="B6094" s="11" t="s">
        <v>28</v>
      </c>
      <c r="C6094" s="11" t="s">
        <v>35</v>
      </c>
      <c r="D6094" s="12">
        <v>45965</v>
      </c>
      <c r="E6094" s="11">
        <v>4658</v>
      </c>
      <c r="F6094" s="11" t="s">
        <v>24</v>
      </c>
      <c r="G6094" s="13">
        <v>4514.67</v>
      </c>
      <c r="H6094" s="14">
        <f t="shared" si="665"/>
        <v>21029332.859999999</v>
      </c>
      <c r="I6094" s="14">
        <f>IF(F6094="GHS",H6094,H6094*Assumptions!$B$4)</f>
        <v>227116794.88800001</v>
      </c>
      <c r="J6094" s="15" t="str">
        <f>INDEX(Assumptions!$B$8:$B$12,MATCH(B6094,Assumptions!$A$8:$A$12,0))</f>
        <v>Fair Value Less Costs to Sell</v>
      </c>
      <c r="K6094" s="16">
        <f>G6094/(1-INDEX(Assumptions!$D$8:$D$12,MATCH(B6094,Assumptions!$A$8:$A$12,0)))</f>
        <v>5130.306818181818</v>
      </c>
      <c r="L6094" s="16">
        <f t="shared" si="666"/>
        <v>135.4401</v>
      </c>
      <c r="M6094" s="16">
        <f t="shared" si="667"/>
        <v>256.51534090909092</v>
      </c>
      <c r="N6094" s="14">
        <f>E6094*(K6094-L6094-M6094)*IF(F6094="GHS",1,Assumptions!$B$4)</f>
        <v>238369399.72563276</v>
      </c>
      <c r="O6094" s="15">
        <f t="shared" ca="1" si="668"/>
        <v>321</v>
      </c>
      <c r="P6094" s="15" t="str">
        <f t="shared" ca="1" si="669"/>
        <v>181-365d</v>
      </c>
      <c r="Q6094" s="17">
        <f ca="1">IF(P6094="0-90d",0,IF(P6094="91-180d",INDEX(Assumptions!$F$8:$F$12,MATCH(B6094,Assumptions!$A$8:$A$12,0)),IF(P6094="181-365d",INDEX(Assumptions!$G$8:$G$12,MATCH(B6094,Assumptions!$A$8:$A$12,0)),INDEX(Assumptions!$H$8:$H$12,MATCH(B6094,Assumptions!$A$8:$A$12,0)))))</f>
        <v>0.1</v>
      </c>
      <c r="R6094" s="14">
        <f t="shared" ca="1" si="670"/>
        <v>22711679.488800004</v>
      </c>
      <c r="S6094" s="14">
        <f t="shared" ca="1" si="671"/>
        <v>204405115.39920002</v>
      </c>
      <c r="T6094" s="11" t="s">
        <v>25</v>
      </c>
      <c r="U6094" s="18" t="s">
        <v>26</v>
      </c>
    </row>
    <row r="6095" spans="1:21" ht="15" customHeight="1" x14ac:dyDescent="0.15">
      <c r="A6095" s="10" t="s">
        <v>6143</v>
      </c>
      <c r="B6095" s="11" t="s">
        <v>31</v>
      </c>
      <c r="C6095" s="11" t="s">
        <v>63</v>
      </c>
      <c r="D6095" s="12">
        <v>46001</v>
      </c>
      <c r="E6095" s="11">
        <v>4827</v>
      </c>
      <c r="F6095" s="11" t="s">
        <v>33</v>
      </c>
      <c r="G6095" s="13">
        <v>915.78</v>
      </c>
      <c r="H6095" s="14">
        <f t="shared" si="665"/>
        <v>4420470.0599999996</v>
      </c>
      <c r="I6095" s="14">
        <f>IF(F6095="GHS",H6095,H6095*Assumptions!$B$4)</f>
        <v>4420470.0599999996</v>
      </c>
      <c r="J6095" s="15" t="str">
        <f>INDEX(Assumptions!$B$8:$B$12,MATCH(B6095,Assumptions!$A$8:$A$12,0))</f>
        <v>Weighted Average</v>
      </c>
      <c r="K6095" s="16">
        <f>G6095/(1-INDEX(Assumptions!$D$8:$D$12,MATCH(B6095,Assumptions!$A$8:$A$12,0)))</f>
        <v>1271.9166666666667</v>
      </c>
      <c r="L6095" s="16">
        <f t="shared" si="666"/>
        <v>27.473399999999998</v>
      </c>
      <c r="M6095" s="16">
        <f t="shared" si="667"/>
        <v>63.595833333333339</v>
      </c>
      <c r="N6095" s="14">
        <f>E6095*(K6095-L6095-M6095)*IF(F6095="GHS",1,Assumptions!$B$4)</f>
        <v>5699950.5607000003</v>
      </c>
      <c r="O6095" s="15">
        <f t="shared" ca="1" si="668"/>
        <v>285</v>
      </c>
      <c r="P6095" s="15" t="str">
        <f t="shared" ca="1" si="669"/>
        <v>181-365d</v>
      </c>
      <c r="Q6095" s="17">
        <f ca="1">IF(P6095="0-90d",0,IF(P6095="91-180d",INDEX(Assumptions!$F$8:$F$12,MATCH(B6095,Assumptions!$A$8:$A$12,0)),IF(P6095="181-365d",INDEX(Assumptions!$G$8:$G$12,MATCH(B6095,Assumptions!$A$8:$A$12,0)),INDEX(Assumptions!$H$8:$H$12,MATCH(B6095,Assumptions!$A$8:$A$12,0)))))</f>
        <v>0.2</v>
      </c>
      <c r="R6095" s="14">
        <f t="shared" ca="1" si="670"/>
        <v>884094.01199999999</v>
      </c>
      <c r="S6095" s="14">
        <f t="shared" ca="1" si="671"/>
        <v>3536376.0479999995</v>
      </c>
      <c r="T6095" s="11" t="s">
        <v>25</v>
      </c>
      <c r="U6095" s="18" t="s">
        <v>26</v>
      </c>
    </row>
    <row r="6096" spans="1:21" ht="15" customHeight="1" x14ac:dyDescent="0.15">
      <c r="A6096" s="10" t="s">
        <v>6144</v>
      </c>
      <c r="B6096" s="11" t="s">
        <v>41</v>
      </c>
      <c r="C6096" s="11" t="s">
        <v>115</v>
      </c>
      <c r="D6096" s="12">
        <v>45858</v>
      </c>
      <c r="E6096" s="11">
        <v>3519</v>
      </c>
      <c r="F6096" s="11" t="s">
        <v>33</v>
      </c>
      <c r="G6096" s="13">
        <v>484.25</v>
      </c>
      <c r="H6096" s="14">
        <f t="shared" si="665"/>
        <v>1704075.75</v>
      </c>
      <c r="I6096" s="14">
        <f>IF(F6096="GHS",H6096,H6096*Assumptions!$B$4)</f>
        <v>1704075.75</v>
      </c>
      <c r="J6096" s="15" t="str">
        <f>INDEX(Assumptions!$B$8:$B$12,MATCH(B6096,Assumptions!$A$8:$A$12,0))</f>
        <v>Weighted Average</v>
      </c>
      <c r="K6096" s="16">
        <f>G6096/(1-INDEX(Assumptions!$D$8:$D$12,MATCH(B6096,Assumptions!$A$8:$A$12,0)))</f>
        <v>745</v>
      </c>
      <c r="L6096" s="16">
        <f t="shared" si="666"/>
        <v>14.5275</v>
      </c>
      <c r="M6096" s="16">
        <f t="shared" si="667"/>
        <v>37.25</v>
      </c>
      <c r="N6096" s="14">
        <f>E6096*(K6096-L6096-M6096)*IF(F6096="GHS",1,Assumptions!$B$4)</f>
        <v>2439449.9775</v>
      </c>
      <c r="O6096" s="15">
        <f t="shared" ca="1" si="668"/>
        <v>428</v>
      </c>
      <c r="P6096" s="15" t="str">
        <f t="shared" ca="1" si="669"/>
        <v>365d+</v>
      </c>
      <c r="Q6096" s="17">
        <f ca="1">IF(P6096="0-90d",0,IF(P6096="91-180d",INDEX(Assumptions!$F$8:$F$12,MATCH(B6096,Assumptions!$A$8:$A$12,0)),IF(P6096="181-365d",INDEX(Assumptions!$G$8:$G$12,MATCH(B6096,Assumptions!$A$8:$A$12,0)),INDEX(Assumptions!$H$8:$H$12,MATCH(B6096,Assumptions!$A$8:$A$12,0)))))</f>
        <v>0.8</v>
      </c>
      <c r="R6096" s="14">
        <f t="shared" ca="1" si="670"/>
        <v>1363260.6</v>
      </c>
      <c r="S6096" s="14">
        <f t="shared" ca="1" si="671"/>
        <v>340815.14999999991</v>
      </c>
      <c r="T6096" s="11" t="s">
        <v>25</v>
      </c>
      <c r="U6096" s="18" t="s">
        <v>26</v>
      </c>
    </row>
    <row r="6097" spans="1:21" ht="15" customHeight="1" x14ac:dyDescent="0.15">
      <c r="A6097" s="10" t="s">
        <v>6145</v>
      </c>
      <c r="B6097" s="11" t="s">
        <v>41</v>
      </c>
      <c r="C6097" s="11" t="s">
        <v>42</v>
      </c>
      <c r="D6097" s="12">
        <v>46135</v>
      </c>
      <c r="E6097" s="11">
        <v>628</v>
      </c>
      <c r="F6097" s="11" t="s">
        <v>33</v>
      </c>
      <c r="G6097" s="13">
        <v>1092.43</v>
      </c>
      <c r="H6097" s="14">
        <f t="shared" si="665"/>
        <v>686046.04</v>
      </c>
      <c r="I6097" s="14">
        <f>IF(F6097="GHS",H6097,H6097*Assumptions!$B$4)</f>
        <v>686046.04</v>
      </c>
      <c r="J6097" s="15" t="str">
        <f>INDEX(Assumptions!$B$8:$B$12,MATCH(B6097,Assumptions!$A$8:$A$12,0))</f>
        <v>Weighted Average</v>
      </c>
      <c r="K6097" s="16">
        <f>G6097/(1-INDEX(Assumptions!$D$8:$D$12,MATCH(B6097,Assumptions!$A$8:$A$12,0)))</f>
        <v>1680.6615384615386</v>
      </c>
      <c r="L6097" s="16">
        <f t="shared" si="666"/>
        <v>32.7729</v>
      </c>
      <c r="M6097" s="16">
        <f t="shared" si="667"/>
        <v>84.033076923076933</v>
      </c>
      <c r="N6097" s="14">
        <f>E6097*(K6097-L6097-M6097)*IF(F6097="GHS",1,Assumptions!$B$4)</f>
        <v>982101.29264615395</v>
      </c>
      <c r="O6097" s="15">
        <f t="shared" ca="1" si="668"/>
        <v>151</v>
      </c>
      <c r="P6097" s="15" t="str">
        <f t="shared" ca="1" si="669"/>
        <v>91-180d</v>
      </c>
      <c r="Q6097" s="17">
        <f ca="1">IF(P6097="0-90d",0,IF(P6097="91-180d",INDEX(Assumptions!$F$8:$F$12,MATCH(B6097,Assumptions!$A$8:$A$12,0)),IF(P6097="181-365d",INDEX(Assumptions!$G$8:$G$12,MATCH(B6097,Assumptions!$A$8:$A$12,0)),INDEX(Assumptions!$H$8:$H$12,MATCH(B6097,Assumptions!$A$8:$A$12,0)))))</f>
        <v>0.1</v>
      </c>
      <c r="R6097" s="14">
        <f t="shared" ca="1" si="670"/>
        <v>68604.604000000007</v>
      </c>
      <c r="S6097" s="14">
        <f t="shared" si="671"/>
        <v>0</v>
      </c>
      <c r="T6097" s="11" t="s">
        <v>39</v>
      </c>
      <c r="U6097" s="18" t="s">
        <v>36</v>
      </c>
    </row>
    <row r="6098" spans="1:21" ht="15" customHeight="1" x14ac:dyDescent="0.15">
      <c r="A6098" s="10" t="s">
        <v>6146</v>
      </c>
      <c r="B6098" s="11" t="s">
        <v>46</v>
      </c>
      <c r="C6098" s="11" t="s">
        <v>47</v>
      </c>
      <c r="D6098" s="12">
        <v>46196</v>
      </c>
      <c r="E6098" s="11">
        <v>1557</v>
      </c>
      <c r="F6098" s="11" t="s">
        <v>33</v>
      </c>
      <c r="G6098" s="13">
        <v>1214076.99</v>
      </c>
      <c r="H6098" s="14">
        <f t="shared" si="665"/>
        <v>1890317873.4300001</v>
      </c>
      <c r="I6098" s="14">
        <f>IF(F6098="GHS",H6098,H6098*Assumptions!$B$4)</f>
        <v>1890317873.4300001</v>
      </c>
      <c r="J6098" s="15" t="str">
        <f>INDEX(Assumptions!$B$8:$B$12,MATCH(B6098,Assumptions!$A$8:$A$12,0))</f>
        <v>Specific Identification</v>
      </c>
      <c r="K6098" s="16">
        <f>G6098/(1-INDEX(Assumptions!$D$8:$D$12,MATCH(B6098,Assumptions!$A$8:$A$12,0)))</f>
        <v>1556508.9615384615</v>
      </c>
      <c r="L6098" s="16">
        <f t="shared" si="666"/>
        <v>36422.309699999998</v>
      </c>
      <c r="M6098" s="16">
        <f t="shared" si="667"/>
        <v>77825.448076923072</v>
      </c>
      <c r="N6098" s="14">
        <f>E6098*(K6098-L6098-M6098)*IF(F6098="GHS",1,Assumptions!$B$4)</f>
        <v>2245600694.2567153</v>
      </c>
      <c r="O6098" s="15">
        <f t="shared" ca="1" si="668"/>
        <v>90</v>
      </c>
      <c r="P6098" s="15" t="str">
        <f t="shared" ca="1" si="669"/>
        <v>0-90d</v>
      </c>
      <c r="Q6098" s="17">
        <f ca="1">IF(P6098="0-90d",0,IF(P6098="91-180d",INDEX(Assumptions!$F$8:$F$12,MATCH(B6098,Assumptions!$A$8:$A$12,0)),IF(P6098="181-365d",INDEX(Assumptions!$G$8:$G$12,MATCH(B6098,Assumptions!$A$8:$A$12,0)),INDEX(Assumptions!$H$8:$H$12,MATCH(B6098,Assumptions!$A$8:$A$12,0)))))</f>
        <v>0</v>
      </c>
      <c r="R6098" s="14">
        <f t="shared" ca="1" si="670"/>
        <v>0</v>
      </c>
      <c r="S6098" s="14">
        <f t="shared" ca="1" si="671"/>
        <v>1890317873.4300001</v>
      </c>
      <c r="T6098" s="11" t="s">
        <v>25</v>
      </c>
      <c r="U6098" s="18" t="s">
        <v>26</v>
      </c>
    </row>
    <row r="6099" spans="1:21" ht="15" customHeight="1" x14ac:dyDescent="0.15">
      <c r="A6099" s="10" t="s">
        <v>6147</v>
      </c>
      <c r="B6099" s="11" t="s">
        <v>31</v>
      </c>
      <c r="C6099" s="11" t="s">
        <v>63</v>
      </c>
      <c r="D6099" s="12">
        <v>46063</v>
      </c>
      <c r="E6099" s="11">
        <v>2227</v>
      </c>
      <c r="F6099" s="11" t="s">
        <v>33</v>
      </c>
      <c r="G6099" s="13">
        <v>938.15</v>
      </c>
      <c r="H6099" s="14">
        <f t="shared" si="665"/>
        <v>2089260.05</v>
      </c>
      <c r="I6099" s="14">
        <f>IF(F6099="GHS",H6099,H6099*Assumptions!$B$4)</f>
        <v>2089260.05</v>
      </c>
      <c r="J6099" s="15" t="str">
        <f>INDEX(Assumptions!$B$8:$B$12,MATCH(B6099,Assumptions!$A$8:$A$12,0))</f>
        <v>Weighted Average</v>
      </c>
      <c r="K6099" s="16">
        <f>G6099/(1-INDEX(Assumptions!$D$8:$D$12,MATCH(B6099,Assumptions!$A$8:$A$12,0)))</f>
        <v>1302.9861111111111</v>
      </c>
      <c r="L6099" s="16">
        <f t="shared" si="666"/>
        <v>28.144499999999997</v>
      </c>
      <c r="M6099" s="16">
        <f t="shared" si="667"/>
        <v>65.149305555555557</v>
      </c>
      <c r="N6099" s="14">
        <f>E6099*(K6099-L6099-M6099)*IF(F6099="GHS",1,Assumptions!$B$4)</f>
        <v>2693984.7644722215</v>
      </c>
      <c r="O6099" s="15">
        <f t="shared" ca="1" si="668"/>
        <v>223</v>
      </c>
      <c r="P6099" s="15" t="str">
        <f t="shared" ca="1" si="669"/>
        <v>181-365d</v>
      </c>
      <c r="Q6099" s="17">
        <f ca="1">IF(P6099="0-90d",0,IF(P6099="91-180d",INDEX(Assumptions!$F$8:$F$12,MATCH(B6099,Assumptions!$A$8:$A$12,0)),IF(P6099="181-365d",INDEX(Assumptions!$G$8:$G$12,MATCH(B6099,Assumptions!$A$8:$A$12,0)),INDEX(Assumptions!$H$8:$H$12,MATCH(B6099,Assumptions!$A$8:$A$12,0)))))</f>
        <v>0.2</v>
      </c>
      <c r="R6099" s="14">
        <f t="shared" ca="1" si="670"/>
        <v>417852.01</v>
      </c>
      <c r="S6099" s="14">
        <f t="shared" ca="1" si="671"/>
        <v>1671408.04</v>
      </c>
      <c r="T6099" s="11" t="s">
        <v>50</v>
      </c>
      <c r="U6099" s="18" t="s">
        <v>26</v>
      </c>
    </row>
    <row r="6100" spans="1:21" ht="15" customHeight="1" x14ac:dyDescent="0.15">
      <c r="A6100" s="10" t="s">
        <v>6148</v>
      </c>
      <c r="B6100" s="11" t="s">
        <v>46</v>
      </c>
      <c r="C6100" s="11" t="s">
        <v>119</v>
      </c>
      <c r="D6100" s="12">
        <v>46030</v>
      </c>
      <c r="E6100" s="11">
        <v>4119</v>
      </c>
      <c r="F6100" s="11" t="s">
        <v>33</v>
      </c>
      <c r="G6100" s="13">
        <v>1081677.3500000001</v>
      </c>
      <c r="H6100" s="14">
        <f t="shared" si="665"/>
        <v>4455429004.6500006</v>
      </c>
      <c r="I6100" s="14">
        <f>IF(F6100="GHS",H6100,H6100*Assumptions!$B$4)</f>
        <v>4455429004.6500006</v>
      </c>
      <c r="J6100" s="15" t="str">
        <f>INDEX(Assumptions!$B$8:$B$12,MATCH(B6100,Assumptions!$A$8:$A$12,0))</f>
        <v>Specific Identification</v>
      </c>
      <c r="K6100" s="16">
        <f>G6100/(1-INDEX(Assumptions!$D$8:$D$12,MATCH(B6100,Assumptions!$A$8:$A$12,0)))</f>
        <v>1386765.8333333335</v>
      </c>
      <c r="L6100" s="16">
        <f t="shared" si="666"/>
        <v>32450.320500000002</v>
      </c>
      <c r="M6100" s="16">
        <f t="shared" si="667"/>
        <v>69338.291666666672</v>
      </c>
      <c r="N6100" s="14">
        <f>E6100*(K6100-L6100-M6100)*IF(F6100="GHS",1,Assumptions!$B$4)</f>
        <v>5292821173.9855003</v>
      </c>
      <c r="O6100" s="15">
        <f t="shared" ca="1" si="668"/>
        <v>256</v>
      </c>
      <c r="P6100" s="15" t="str">
        <f t="shared" ca="1" si="669"/>
        <v>181-365d</v>
      </c>
      <c r="Q6100" s="17">
        <f ca="1">IF(P6100="0-90d",0,IF(P6100="91-180d",INDEX(Assumptions!$F$8:$F$12,MATCH(B6100,Assumptions!$A$8:$A$12,0)),IF(P6100="181-365d",INDEX(Assumptions!$G$8:$G$12,MATCH(B6100,Assumptions!$A$8:$A$12,0)),INDEX(Assumptions!$H$8:$H$12,MATCH(B6100,Assumptions!$A$8:$A$12,0)))))</f>
        <v>0.05</v>
      </c>
      <c r="R6100" s="14">
        <f t="shared" ca="1" si="670"/>
        <v>222771450.23250005</v>
      </c>
      <c r="S6100" s="14">
        <f t="shared" ca="1" si="671"/>
        <v>4232657554.4175005</v>
      </c>
      <c r="T6100" s="11" t="s">
        <v>25</v>
      </c>
      <c r="U6100" s="18" t="s">
        <v>26</v>
      </c>
    </row>
    <row r="6101" spans="1:21" ht="15" customHeight="1" x14ac:dyDescent="0.15">
      <c r="A6101" s="10" t="s">
        <v>6149</v>
      </c>
      <c r="B6101" s="11" t="s">
        <v>22</v>
      </c>
      <c r="C6101" s="11" t="s">
        <v>61</v>
      </c>
      <c r="D6101" s="12">
        <v>45912</v>
      </c>
      <c r="E6101" s="11">
        <v>817</v>
      </c>
      <c r="F6101" s="11" t="s">
        <v>24</v>
      </c>
      <c r="G6101" s="13">
        <v>30749.96</v>
      </c>
      <c r="H6101" s="14">
        <f t="shared" si="665"/>
        <v>25122717.32</v>
      </c>
      <c r="I6101" s="14">
        <f>IF(F6101="GHS",H6101,H6101*Assumptions!$B$4)</f>
        <v>271325347.05599999</v>
      </c>
      <c r="J6101" s="15" t="str">
        <f>INDEX(Assumptions!$B$8:$B$12,MATCH(B6101,Assumptions!$A$8:$A$12,0))</f>
        <v>FIFO</v>
      </c>
      <c r="K6101" s="16">
        <f>G6101/(1-INDEX(Assumptions!$D$8:$D$12,MATCH(B6101,Assumptions!$A$8:$A$12,0)))</f>
        <v>37499.951219512193</v>
      </c>
      <c r="L6101" s="16">
        <f t="shared" si="666"/>
        <v>922.49879999999996</v>
      </c>
      <c r="M6101" s="16">
        <f t="shared" si="667"/>
        <v>1874.9975609756098</v>
      </c>
      <c r="N6101" s="14">
        <f>E6101*(K6101-L6101-M6101)*IF(F6101="GHS",1,Assumptions!$B$4)</f>
        <v>306200580.68978339</v>
      </c>
      <c r="O6101" s="15">
        <f t="shared" ca="1" si="668"/>
        <v>374</v>
      </c>
      <c r="P6101" s="15" t="str">
        <f t="shared" ca="1" si="669"/>
        <v>365d+</v>
      </c>
      <c r="Q6101" s="17">
        <f ca="1">IF(P6101="0-90d",0,IF(P6101="91-180d",INDEX(Assumptions!$F$8:$F$12,MATCH(B6101,Assumptions!$A$8:$A$12,0)),IF(P6101="181-365d",INDEX(Assumptions!$G$8:$G$12,MATCH(B6101,Assumptions!$A$8:$A$12,0)),INDEX(Assumptions!$H$8:$H$12,MATCH(B6101,Assumptions!$A$8:$A$12,0)))))</f>
        <v>0.5</v>
      </c>
      <c r="R6101" s="14">
        <f t="shared" ca="1" si="670"/>
        <v>135662673.528</v>
      </c>
      <c r="S6101" s="14">
        <f t="shared" ca="1" si="671"/>
        <v>135662673.528</v>
      </c>
      <c r="T6101" s="11" t="s">
        <v>25</v>
      </c>
      <c r="U6101" s="18" t="s">
        <v>26</v>
      </c>
    </row>
    <row r="6102" spans="1:21" ht="15" customHeight="1" x14ac:dyDescent="0.15">
      <c r="A6102" s="10" t="s">
        <v>6150</v>
      </c>
      <c r="B6102" s="11" t="s">
        <v>41</v>
      </c>
      <c r="C6102" s="11" t="s">
        <v>44</v>
      </c>
      <c r="D6102" s="12">
        <v>45868</v>
      </c>
      <c r="E6102" s="11">
        <v>3929</v>
      </c>
      <c r="F6102" s="11" t="s">
        <v>33</v>
      </c>
      <c r="G6102" s="13">
        <v>324.56</v>
      </c>
      <c r="H6102" s="14">
        <f t="shared" si="665"/>
        <v>1275196.24</v>
      </c>
      <c r="I6102" s="14">
        <f>IF(F6102="GHS",H6102,H6102*Assumptions!$B$4)</f>
        <v>1275196.24</v>
      </c>
      <c r="J6102" s="15" t="str">
        <f>INDEX(Assumptions!$B$8:$B$12,MATCH(B6102,Assumptions!$A$8:$A$12,0))</f>
        <v>Weighted Average</v>
      </c>
      <c r="K6102" s="16">
        <f>G6102/(1-INDEX(Assumptions!$D$8:$D$12,MATCH(B6102,Assumptions!$A$8:$A$12,0)))</f>
        <v>499.32307692307688</v>
      </c>
      <c r="L6102" s="16">
        <f t="shared" si="666"/>
        <v>9.7368000000000006</v>
      </c>
      <c r="M6102" s="16">
        <f t="shared" si="667"/>
        <v>24.966153846153844</v>
      </c>
      <c r="N6102" s="14">
        <f>E6102*(K6102-L6102-M6102)*IF(F6102="GHS",1,Assumptions!$B$4)</f>
        <v>1825492.4635692306</v>
      </c>
      <c r="O6102" s="15">
        <f t="shared" ca="1" si="668"/>
        <v>418</v>
      </c>
      <c r="P6102" s="15" t="str">
        <f t="shared" ca="1" si="669"/>
        <v>365d+</v>
      </c>
      <c r="Q6102" s="17">
        <f ca="1">IF(P6102="0-90d",0,IF(P6102="91-180d",INDEX(Assumptions!$F$8:$F$12,MATCH(B6102,Assumptions!$A$8:$A$12,0)),IF(P6102="181-365d",INDEX(Assumptions!$G$8:$G$12,MATCH(B6102,Assumptions!$A$8:$A$12,0)),INDEX(Assumptions!$H$8:$H$12,MATCH(B6102,Assumptions!$A$8:$A$12,0)))))</f>
        <v>0.8</v>
      </c>
      <c r="R6102" s="14">
        <f t="shared" ca="1" si="670"/>
        <v>1020156.9920000001</v>
      </c>
      <c r="S6102" s="14">
        <f t="shared" ca="1" si="671"/>
        <v>255039.24799999991</v>
      </c>
      <c r="T6102" s="11" t="s">
        <v>25</v>
      </c>
      <c r="U6102" s="18" t="s">
        <v>36</v>
      </c>
    </row>
    <row r="6103" spans="1:21" ht="15" customHeight="1" x14ac:dyDescent="0.15">
      <c r="A6103" s="10" t="s">
        <v>6151</v>
      </c>
      <c r="B6103" s="11" t="s">
        <v>22</v>
      </c>
      <c r="C6103" s="11" t="s">
        <v>81</v>
      </c>
      <c r="D6103" s="12">
        <v>46167</v>
      </c>
      <c r="E6103" s="11">
        <v>2379</v>
      </c>
      <c r="F6103" s="11" t="s">
        <v>24</v>
      </c>
      <c r="G6103" s="13">
        <v>26308.5</v>
      </c>
      <c r="H6103" s="14">
        <f t="shared" si="665"/>
        <v>62587921.5</v>
      </c>
      <c r="I6103" s="14">
        <f>IF(F6103="GHS",H6103,H6103*Assumptions!$B$4)</f>
        <v>675949552.20000005</v>
      </c>
      <c r="J6103" s="15" t="str">
        <f>INDEX(Assumptions!$B$8:$B$12,MATCH(B6103,Assumptions!$A$8:$A$12,0))</f>
        <v>FIFO</v>
      </c>
      <c r="K6103" s="16">
        <f>G6103/(1-INDEX(Assumptions!$D$8:$D$12,MATCH(B6103,Assumptions!$A$8:$A$12,0)))</f>
        <v>32083.536585365851</v>
      </c>
      <c r="L6103" s="16">
        <f t="shared" si="666"/>
        <v>789.255</v>
      </c>
      <c r="M6103" s="16">
        <f t="shared" si="667"/>
        <v>1604.1768292682927</v>
      </c>
      <c r="N6103" s="14">
        <f>E6103*(K6103-L6103-M6103)*IF(F6103="GHS",1,Assumptions!$B$4)</f>
        <v>762833799.51936579</v>
      </c>
      <c r="O6103" s="15">
        <f t="shared" ca="1" si="668"/>
        <v>119</v>
      </c>
      <c r="P6103" s="15" t="str">
        <f t="shared" ca="1" si="669"/>
        <v>91-180d</v>
      </c>
      <c r="Q6103" s="17">
        <f ca="1">IF(P6103="0-90d",0,IF(P6103="91-180d",INDEX(Assumptions!$F$8:$F$12,MATCH(B6103,Assumptions!$A$8:$A$12,0)),IF(P6103="181-365d",INDEX(Assumptions!$G$8:$G$12,MATCH(B6103,Assumptions!$A$8:$A$12,0)),INDEX(Assumptions!$H$8:$H$12,MATCH(B6103,Assumptions!$A$8:$A$12,0)))))</f>
        <v>0.03</v>
      </c>
      <c r="R6103" s="14">
        <f t="shared" ca="1" si="670"/>
        <v>20278486.566</v>
      </c>
      <c r="S6103" s="14">
        <f t="shared" si="671"/>
        <v>0</v>
      </c>
      <c r="T6103" s="11" t="s">
        <v>39</v>
      </c>
      <c r="U6103" s="18" t="s">
        <v>26</v>
      </c>
    </row>
    <row r="6104" spans="1:21" ht="15" customHeight="1" x14ac:dyDescent="0.15">
      <c r="A6104" s="10" t="s">
        <v>6152</v>
      </c>
      <c r="B6104" s="11" t="s">
        <v>41</v>
      </c>
      <c r="C6104" s="11" t="s">
        <v>42</v>
      </c>
      <c r="D6104" s="12">
        <v>45995</v>
      </c>
      <c r="E6104" s="11">
        <v>2397</v>
      </c>
      <c r="F6104" s="11" t="s">
        <v>33</v>
      </c>
      <c r="G6104" s="13">
        <v>262.69</v>
      </c>
      <c r="H6104" s="14">
        <f t="shared" si="665"/>
        <v>629667.93000000005</v>
      </c>
      <c r="I6104" s="14">
        <f>IF(F6104="GHS",H6104,H6104*Assumptions!$B$4)</f>
        <v>629667.93000000005</v>
      </c>
      <c r="J6104" s="15" t="str">
        <f>INDEX(Assumptions!$B$8:$B$12,MATCH(B6104,Assumptions!$A$8:$A$12,0))</f>
        <v>Weighted Average</v>
      </c>
      <c r="K6104" s="16">
        <f>G6104/(1-INDEX(Assumptions!$D$8:$D$12,MATCH(B6104,Assumptions!$A$8:$A$12,0)))</f>
        <v>404.13846153846151</v>
      </c>
      <c r="L6104" s="16">
        <f t="shared" si="666"/>
        <v>7.8807</v>
      </c>
      <c r="M6104" s="16">
        <f t="shared" si="667"/>
        <v>20.206923076923076</v>
      </c>
      <c r="N6104" s="14">
        <f>E6104*(K6104-L6104-M6104)*IF(F6104="GHS",1,Assumptions!$B$4)</f>
        <v>901393.8597923076</v>
      </c>
      <c r="O6104" s="15">
        <f t="shared" ca="1" si="668"/>
        <v>291</v>
      </c>
      <c r="P6104" s="15" t="str">
        <f t="shared" ca="1" si="669"/>
        <v>181-365d</v>
      </c>
      <c r="Q6104" s="17">
        <f ca="1">IF(P6104="0-90d",0,IF(P6104="91-180d",INDEX(Assumptions!$F$8:$F$12,MATCH(B6104,Assumptions!$A$8:$A$12,0)),IF(P6104="181-365d",INDEX(Assumptions!$G$8:$G$12,MATCH(B6104,Assumptions!$A$8:$A$12,0)),INDEX(Assumptions!$H$8:$H$12,MATCH(B6104,Assumptions!$A$8:$A$12,0)))))</f>
        <v>0.35</v>
      </c>
      <c r="R6104" s="14">
        <f t="shared" ca="1" si="670"/>
        <v>220383.77550000002</v>
      </c>
      <c r="S6104" s="14">
        <f t="shared" ca="1" si="671"/>
        <v>409284.15450000006</v>
      </c>
      <c r="T6104" s="11" t="s">
        <v>25</v>
      </c>
      <c r="U6104" s="18" t="s">
        <v>26</v>
      </c>
    </row>
    <row r="6105" spans="1:21" ht="15" customHeight="1" x14ac:dyDescent="0.15">
      <c r="A6105" s="10" t="s">
        <v>6153</v>
      </c>
      <c r="B6105" s="11" t="s">
        <v>31</v>
      </c>
      <c r="C6105" s="11" t="s">
        <v>63</v>
      </c>
      <c r="D6105" s="12">
        <v>45799</v>
      </c>
      <c r="E6105" s="11">
        <v>3523</v>
      </c>
      <c r="F6105" s="11" t="s">
        <v>33</v>
      </c>
      <c r="G6105" s="13">
        <v>3472.05</v>
      </c>
      <c r="H6105" s="14">
        <f t="shared" si="665"/>
        <v>12232032.15</v>
      </c>
      <c r="I6105" s="14">
        <f>IF(F6105="GHS",H6105,H6105*Assumptions!$B$4)</f>
        <v>12232032.15</v>
      </c>
      <c r="J6105" s="15" t="str">
        <f>INDEX(Assumptions!$B$8:$B$12,MATCH(B6105,Assumptions!$A$8:$A$12,0))</f>
        <v>Weighted Average</v>
      </c>
      <c r="K6105" s="16">
        <f>G6105/(1-INDEX(Assumptions!$D$8:$D$12,MATCH(B6105,Assumptions!$A$8:$A$12,0)))</f>
        <v>4822.291666666667</v>
      </c>
      <c r="L6105" s="16">
        <f t="shared" si="666"/>
        <v>104.1615</v>
      </c>
      <c r="M6105" s="16">
        <f t="shared" si="667"/>
        <v>241.11458333333337</v>
      </c>
      <c r="N6105" s="14">
        <f>E6105*(K6105-L6105-M6105)*IF(F6105="GHS",1,Assumptions!$B$4)</f>
        <v>15772525.900083335</v>
      </c>
      <c r="O6105" s="15">
        <f t="shared" ca="1" si="668"/>
        <v>487</v>
      </c>
      <c r="P6105" s="15" t="str">
        <f t="shared" ca="1" si="669"/>
        <v>365d+</v>
      </c>
      <c r="Q6105" s="17">
        <f ca="1">IF(P6105="0-90d",0,IF(P6105="91-180d",INDEX(Assumptions!$F$8:$F$12,MATCH(B6105,Assumptions!$A$8:$A$12,0)),IF(P6105="181-365d",INDEX(Assumptions!$G$8:$G$12,MATCH(B6105,Assumptions!$A$8:$A$12,0)),INDEX(Assumptions!$H$8:$H$12,MATCH(B6105,Assumptions!$A$8:$A$12,0)))))</f>
        <v>0.6</v>
      </c>
      <c r="R6105" s="14">
        <f t="shared" ca="1" si="670"/>
        <v>7339219.29</v>
      </c>
      <c r="S6105" s="14">
        <f t="shared" ca="1" si="671"/>
        <v>4892812.8600000003</v>
      </c>
      <c r="T6105" s="11" t="s">
        <v>25</v>
      </c>
      <c r="U6105" s="18" t="s">
        <v>26</v>
      </c>
    </row>
    <row r="6106" spans="1:21" ht="15" customHeight="1" x14ac:dyDescent="0.15">
      <c r="A6106" s="10" t="s">
        <v>6154</v>
      </c>
      <c r="B6106" s="11" t="s">
        <v>28</v>
      </c>
      <c r="C6106" s="11" t="s">
        <v>29</v>
      </c>
      <c r="D6106" s="12">
        <v>46000</v>
      </c>
      <c r="E6106" s="11">
        <v>2395</v>
      </c>
      <c r="F6106" s="11" t="s">
        <v>24</v>
      </c>
      <c r="G6106" s="13">
        <v>2355.9499999999998</v>
      </c>
      <c r="H6106" s="14">
        <f t="shared" si="665"/>
        <v>5642500.25</v>
      </c>
      <c r="I6106" s="14">
        <f>IF(F6106="GHS",H6106,H6106*Assumptions!$B$4)</f>
        <v>60939002.700000003</v>
      </c>
      <c r="J6106" s="15" t="str">
        <f>INDEX(Assumptions!$B$8:$B$12,MATCH(B6106,Assumptions!$A$8:$A$12,0))</f>
        <v>Fair Value Less Costs to Sell</v>
      </c>
      <c r="K6106" s="16">
        <f>G6106/(1-INDEX(Assumptions!$D$8:$D$12,MATCH(B6106,Assumptions!$A$8:$A$12,0)))</f>
        <v>2677.215909090909</v>
      </c>
      <c r="L6106" s="16">
        <f t="shared" si="666"/>
        <v>70.678499999999985</v>
      </c>
      <c r="M6106" s="16">
        <f t="shared" si="667"/>
        <v>133.86079545454547</v>
      </c>
      <c r="N6106" s="14">
        <f>E6106*(K6106-L6106-M6106)*IF(F6106="GHS",1,Assumptions!$B$4)</f>
        <v>63958253.28831818</v>
      </c>
      <c r="O6106" s="15">
        <f t="shared" ca="1" si="668"/>
        <v>286</v>
      </c>
      <c r="P6106" s="15" t="str">
        <f t="shared" ca="1" si="669"/>
        <v>181-365d</v>
      </c>
      <c r="Q6106" s="17">
        <f ca="1">IF(P6106="0-90d",0,IF(P6106="91-180d",INDEX(Assumptions!$F$8:$F$12,MATCH(B6106,Assumptions!$A$8:$A$12,0)),IF(P6106="181-365d",INDEX(Assumptions!$G$8:$G$12,MATCH(B6106,Assumptions!$A$8:$A$12,0)),INDEX(Assumptions!$H$8:$H$12,MATCH(B6106,Assumptions!$A$8:$A$12,0)))))</f>
        <v>0.1</v>
      </c>
      <c r="R6106" s="14">
        <f t="shared" ca="1" si="670"/>
        <v>6093900.2700000005</v>
      </c>
      <c r="S6106" s="14">
        <f t="shared" ca="1" si="671"/>
        <v>54845102.43</v>
      </c>
      <c r="T6106" s="11" t="s">
        <v>25</v>
      </c>
      <c r="U6106" s="18" t="s">
        <v>26</v>
      </c>
    </row>
    <row r="6107" spans="1:21" ht="15" customHeight="1" x14ac:dyDescent="0.15">
      <c r="A6107" s="10" t="s">
        <v>6155</v>
      </c>
      <c r="B6107" s="11" t="s">
        <v>31</v>
      </c>
      <c r="C6107" s="11" t="s">
        <v>63</v>
      </c>
      <c r="D6107" s="12">
        <v>45949</v>
      </c>
      <c r="E6107" s="11">
        <v>415</v>
      </c>
      <c r="F6107" s="11" t="s">
        <v>33</v>
      </c>
      <c r="G6107" s="13">
        <v>1511.19</v>
      </c>
      <c r="H6107" s="14">
        <f t="shared" si="665"/>
        <v>627143.85</v>
      </c>
      <c r="I6107" s="14">
        <f>IF(F6107="GHS",H6107,H6107*Assumptions!$B$4)</f>
        <v>627143.85</v>
      </c>
      <c r="J6107" s="15" t="str">
        <f>INDEX(Assumptions!$B$8:$B$12,MATCH(B6107,Assumptions!$A$8:$A$12,0))</f>
        <v>Weighted Average</v>
      </c>
      <c r="K6107" s="16">
        <f>G6107/(1-INDEX(Assumptions!$D$8:$D$12,MATCH(B6107,Assumptions!$A$8:$A$12,0)))</f>
        <v>2098.875</v>
      </c>
      <c r="L6107" s="16">
        <f t="shared" si="666"/>
        <v>45.335700000000003</v>
      </c>
      <c r="M6107" s="16">
        <f t="shared" si="667"/>
        <v>104.94375000000001</v>
      </c>
      <c r="N6107" s="14">
        <f>E6107*(K6107-L6107-M6107)*IF(F6107="GHS",1,Assumptions!$B$4)</f>
        <v>808667.15324999997</v>
      </c>
      <c r="O6107" s="15">
        <f t="shared" ca="1" si="668"/>
        <v>337</v>
      </c>
      <c r="P6107" s="15" t="str">
        <f t="shared" ca="1" si="669"/>
        <v>181-365d</v>
      </c>
      <c r="Q6107" s="17">
        <f ca="1">IF(P6107="0-90d",0,IF(P6107="91-180d",INDEX(Assumptions!$F$8:$F$12,MATCH(B6107,Assumptions!$A$8:$A$12,0)),IF(P6107="181-365d",INDEX(Assumptions!$G$8:$G$12,MATCH(B6107,Assumptions!$A$8:$A$12,0)),INDEX(Assumptions!$H$8:$H$12,MATCH(B6107,Assumptions!$A$8:$A$12,0)))))</f>
        <v>0.2</v>
      </c>
      <c r="R6107" s="14">
        <f t="shared" ca="1" si="670"/>
        <v>125428.77</v>
      </c>
      <c r="S6107" s="14">
        <f t="shared" ca="1" si="671"/>
        <v>501715.07999999996</v>
      </c>
      <c r="T6107" s="11" t="s">
        <v>25</v>
      </c>
      <c r="U6107" s="18" t="s">
        <v>26</v>
      </c>
    </row>
    <row r="6108" spans="1:21" ht="15" customHeight="1" x14ac:dyDescent="0.15">
      <c r="A6108" s="10" t="s">
        <v>6156</v>
      </c>
      <c r="B6108" s="11" t="s">
        <v>41</v>
      </c>
      <c r="C6108" s="11" t="s">
        <v>49</v>
      </c>
      <c r="D6108" s="12">
        <v>45745</v>
      </c>
      <c r="E6108" s="11">
        <v>3721</v>
      </c>
      <c r="F6108" s="11" t="s">
        <v>33</v>
      </c>
      <c r="G6108" s="13">
        <v>749.55</v>
      </c>
      <c r="H6108" s="14">
        <f t="shared" si="665"/>
        <v>2789075.55</v>
      </c>
      <c r="I6108" s="14">
        <f>IF(F6108="GHS",H6108,H6108*Assumptions!$B$4)</f>
        <v>2789075.55</v>
      </c>
      <c r="J6108" s="15" t="str">
        <f>INDEX(Assumptions!$B$8:$B$12,MATCH(B6108,Assumptions!$A$8:$A$12,0))</f>
        <v>Weighted Average</v>
      </c>
      <c r="K6108" s="16">
        <f>G6108/(1-INDEX(Assumptions!$D$8:$D$12,MATCH(B6108,Assumptions!$A$8:$A$12,0)))</f>
        <v>1153.153846153846</v>
      </c>
      <c r="L6108" s="16">
        <f t="shared" si="666"/>
        <v>22.486499999999999</v>
      </c>
      <c r="M6108" s="16">
        <f t="shared" si="667"/>
        <v>57.657692307692301</v>
      </c>
      <c r="N6108" s="14">
        <f>E6108*(K6108-L6108-M6108)*IF(F6108="GHS",1,Assumptions!$B$4)</f>
        <v>3992668.921961538</v>
      </c>
      <c r="O6108" s="15">
        <f t="shared" ca="1" si="668"/>
        <v>541</v>
      </c>
      <c r="P6108" s="15" t="str">
        <f t="shared" ca="1" si="669"/>
        <v>365d+</v>
      </c>
      <c r="Q6108" s="17">
        <f ca="1">IF(P6108="0-90d",0,IF(P6108="91-180d",INDEX(Assumptions!$F$8:$F$12,MATCH(B6108,Assumptions!$A$8:$A$12,0)),IF(P6108="181-365d",INDEX(Assumptions!$G$8:$G$12,MATCH(B6108,Assumptions!$A$8:$A$12,0)),INDEX(Assumptions!$H$8:$H$12,MATCH(B6108,Assumptions!$A$8:$A$12,0)))))</f>
        <v>0.8</v>
      </c>
      <c r="R6108" s="14">
        <f t="shared" ca="1" si="670"/>
        <v>2231260.44</v>
      </c>
      <c r="S6108" s="14">
        <f t="shared" ca="1" si="671"/>
        <v>557815.10999999987</v>
      </c>
      <c r="T6108" s="11" t="s">
        <v>50</v>
      </c>
      <c r="U6108" s="18" t="s">
        <v>26</v>
      </c>
    </row>
    <row r="6109" spans="1:21" ht="15" customHeight="1" x14ac:dyDescent="0.15">
      <c r="A6109" s="10" t="s">
        <v>6157</v>
      </c>
      <c r="B6109" s="11" t="s">
        <v>31</v>
      </c>
      <c r="C6109" s="11" t="s">
        <v>32</v>
      </c>
      <c r="D6109" s="12">
        <v>46041</v>
      </c>
      <c r="E6109" s="11">
        <v>2444</v>
      </c>
      <c r="F6109" s="11" t="s">
        <v>33</v>
      </c>
      <c r="G6109" s="13">
        <v>2481.37</v>
      </c>
      <c r="H6109" s="14">
        <f t="shared" si="665"/>
        <v>6064468.2799999993</v>
      </c>
      <c r="I6109" s="14">
        <f>IF(F6109="GHS",H6109,H6109*Assumptions!$B$4)</f>
        <v>6064468.2799999993</v>
      </c>
      <c r="J6109" s="15" t="str">
        <f>INDEX(Assumptions!$B$8:$B$12,MATCH(B6109,Assumptions!$A$8:$A$12,0))</f>
        <v>Weighted Average</v>
      </c>
      <c r="K6109" s="16">
        <f>G6109/(1-INDEX(Assumptions!$D$8:$D$12,MATCH(B6109,Assumptions!$A$8:$A$12,0)))</f>
        <v>3446.3472222222222</v>
      </c>
      <c r="L6109" s="16">
        <f t="shared" si="666"/>
        <v>74.441099999999992</v>
      </c>
      <c r="M6109" s="16">
        <f t="shared" si="667"/>
        <v>172.31736111111113</v>
      </c>
      <c r="N6109" s="14">
        <f>E6109*(K6109-L6109-M6109)*IF(F6109="GHS",1,Assumptions!$B$4)</f>
        <v>7819794.932155556</v>
      </c>
      <c r="O6109" s="15">
        <f t="shared" ca="1" si="668"/>
        <v>245</v>
      </c>
      <c r="P6109" s="15" t="str">
        <f t="shared" ca="1" si="669"/>
        <v>181-365d</v>
      </c>
      <c r="Q6109" s="17">
        <f ca="1">IF(P6109="0-90d",0,IF(P6109="91-180d",INDEX(Assumptions!$F$8:$F$12,MATCH(B6109,Assumptions!$A$8:$A$12,0)),IF(P6109="181-365d",INDEX(Assumptions!$G$8:$G$12,MATCH(B6109,Assumptions!$A$8:$A$12,0)),INDEX(Assumptions!$H$8:$H$12,MATCH(B6109,Assumptions!$A$8:$A$12,0)))))</f>
        <v>0.2</v>
      </c>
      <c r="R6109" s="14">
        <f t="shared" ca="1" si="670"/>
        <v>1212893.656</v>
      </c>
      <c r="S6109" s="14">
        <f t="shared" ca="1" si="671"/>
        <v>4851574.6239999998</v>
      </c>
      <c r="T6109" s="11" t="s">
        <v>50</v>
      </c>
      <c r="U6109" s="18" t="s">
        <v>36</v>
      </c>
    </row>
    <row r="6110" spans="1:21" ht="15" customHeight="1" x14ac:dyDescent="0.15">
      <c r="A6110" s="10" t="s">
        <v>6158</v>
      </c>
      <c r="B6110" s="11" t="s">
        <v>31</v>
      </c>
      <c r="C6110" s="11" t="s">
        <v>32</v>
      </c>
      <c r="D6110" s="12">
        <v>45907</v>
      </c>
      <c r="E6110" s="11">
        <v>570</v>
      </c>
      <c r="F6110" s="11" t="s">
        <v>33</v>
      </c>
      <c r="G6110" s="13">
        <v>1216.9100000000001</v>
      </c>
      <c r="H6110" s="14">
        <f t="shared" si="665"/>
        <v>693638.70000000007</v>
      </c>
      <c r="I6110" s="14">
        <f>IF(F6110="GHS",H6110,H6110*Assumptions!$B$4)</f>
        <v>693638.70000000007</v>
      </c>
      <c r="J6110" s="15" t="str">
        <f>INDEX(Assumptions!$B$8:$B$12,MATCH(B6110,Assumptions!$A$8:$A$12,0))</f>
        <v>Weighted Average</v>
      </c>
      <c r="K6110" s="16">
        <f>G6110/(1-INDEX(Assumptions!$D$8:$D$12,MATCH(B6110,Assumptions!$A$8:$A$12,0)))</f>
        <v>1690.1527777777781</v>
      </c>
      <c r="L6110" s="16">
        <f t="shared" si="666"/>
        <v>36.507300000000001</v>
      </c>
      <c r="M6110" s="16">
        <f t="shared" si="667"/>
        <v>84.507638888888906</v>
      </c>
      <c r="N6110" s="14">
        <f>E6110*(K6110-L6110-M6110)*IF(F6110="GHS",1,Assumptions!$B$4)</f>
        <v>894408.56816666678</v>
      </c>
      <c r="O6110" s="15">
        <f t="shared" ca="1" si="668"/>
        <v>379</v>
      </c>
      <c r="P6110" s="15" t="str">
        <f t="shared" ca="1" si="669"/>
        <v>365d+</v>
      </c>
      <c r="Q6110" s="17">
        <f ca="1">IF(P6110="0-90d",0,IF(P6110="91-180d",INDEX(Assumptions!$F$8:$F$12,MATCH(B6110,Assumptions!$A$8:$A$12,0)),IF(P6110="181-365d",INDEX(Assumptions!$G$8:$G$12,MATCH(B6110,Assumptions!$A$8:$A$12,0)),INDEX(Assumptions!$H$8:$H$12,MATCH(B6110,Assumptions!$A$8:$A$12,0)))))</f>
        <v>0.6</v>
      </c>
      <c r="R6110" s="14">
        <f t="shared" ca="1" si="670"/>
        <v>416183.22000000003</v>
      </c>
      <c r="S6110" s="14">
        <f t="shared" ca="1" si="671"/>
        <v>277455.48000000004</v>
      </c>
      <c r="T6110" s="11" t="s">
        <v>25</v>
      </c>
      <c r="U6110" s="18" t="s">
        <v>26</v>
      </c>
    </row>
    <row r="6111" spans="1:21" ht="15" customHeight="1" x14ac:dyDescent="0.15">
      <c r="A6111" s="10" t="s">
        <v>6159</v>
      </c>
      <c r="B6111" s="11" t="s">
        <v>41</v>
      </c>
      <c r="C6111" s="11" t="s">
        <v>44</v>
      </c>
      <c r="D6111" s="12">
        <v>46116</v>
      </c>
      <c r="E6111" s="11">
        <v>3082</v>
      </c>
      <c r="F6111" s="11" t="s">
        <v>33</v>
      </c>
      <c r="G6111" s="13">
        <v>216.35</v>
      </c>
      <c r="H6111" s="14">
        <f t="shared" si="665"/>
        <v>666790.69999999995</v>
      </c>
      <c r="I6111" s="14">
        <f>IF(F6111="GHS",H6111,H6111*Assumptions!$B$4)</f>
        <v>666790.69999999995</v>
      </c>
      <c r="J6111" s="15" t="str">
        <f>INDEX(Assumptions!$B$8:$B$12,MATCH(B6111,Assumptions!$A$8:$A$12,0))</f>
        <v>Weighted Average</v>
      </c>
      <c r="K6111" s="16">
        <f>G6111/(1-INDEX(Assumptions!$D$8:$D$12,MATCH(B6111,Assumptions!$A$8:$A$12,0)))</f>
        <v>332.84615384615381</v>
      </c>
      <c r="L6111" s="16">
        <f t="shared" si="666"/>
        <v>6.4904999999999999</v>
      </c>
      <c r="M6111" s="16">
        <f t="shared" si="667"/>
        <v>16.642307692307693</v>
      </c>
      <c r="N6111" s="14">
        <f>E6111*(K6111-L6111-M6111)*IF(F6111="GHS",1,Assumptions!$B$4)</f>
        <v>954536.53284615383</v>
      </c>
      <c r="O6111" s="15">
        <f t="shared" ca="1" si="668"/>
        <v>170</v>
      </c>
      <c r="P6111" s="15" t="str">
        <f t="shared" ca="1" si="669"/>
        <v>91-180d</v>
      </c>
      <c r="Q6111" s="17">
        <f ca="1">IF(P6111="0-90d",0,IF(P6111="91-180d",INDEX(Assumptions!$F$8:$F$12,MATCH(B6111,Assumptions!$A$8:$A$12,0)),IF(P6111="181-365d",INDEX(Assumptions!$G$8:$G$12,MATCH(B6111,Assumptions!$A$8:$A$12,0)),INDEX(Assumptions!$H$8:$H$12,MATCH(B6111,Assumptions!$A$8:$A$12,0)))))</f>
        <v>0.1</v>
      </c>
      <c r="R6111" s="14">
        <f t="shared" ca="1" si="670"/>
        <v>66679.069999999992</v>
      </c>
      <c r="S6111" s="14">
        <f t="shared" ca="1" si="671"/>
        <v>600111.63</v>
      </c>
      <c r="T6111" s="11" t="s">
        <v>25</v>
      </c>
      <c r="U6111" s="18" t="s">
        <v>26</v>
      </c>
    </row>
    <row r="6112" spans="1:21" ht="15" customHeight="1" x14ac:dyDescent="0.15">
      <c r="A6112" s="10" t="s">
        <v>6160</v>
      </c>
      <c r="B6112" s="11" t="s">
        <v>41</v>
      </c>
      <c r="C6112" s="11" t="s">
        <v>44</v>
      </c>
      <c r="D6112" s="12">
        <v>45811</v>
      </c>
      <c r="E6112" s="11">
        <v>3136</v>
      </c>
      <c r="F6112" s="11" t="s">
        <v>33</v>
      </c>
      <c r="G6112" s="13">
        <v>509.69</v>
      </c>
      <c r="H6112" s="14">
        <f t="shared" si="665"/>
        <v>1598387.84</v>
      </c>
      <c r="I6112" s="14">
        <f>IF(F6112="GHS",H6112,H6112*Assumptions!$B$4)</f>
        <v>1598387.84</v>
      </c>
      <c r="J6112" s="15" t="str">
        <f>INDEX(Assumptions!$B$8:$B$12,MATCH(B6112,Assumptions!$A$8:$A$12,0))</f>
        <v>Weighted Average</v>
      </c>
      <c r="K6112" s="16">
        <f>G6112/(1-INDEX(Assumptions!$D$8:$D$12,MATCH(B6112,Assumptions!$A$8:$A$12,0)))</f>
        <v>784.13846153846146</v>
      </c>
      <c r="L6112" s="16">
        <f t="shared" si="666"/>
        <v>15.290699999999999</v>
      </c>
      <c r="M6112" s="16">
        <f t="shared" si="667"/>
        <v>39.206923076923076</v>
      </c>
      <c r="N6112" s="14">
        <f>E6112*(K6112-L6112-M6112)*IF(F6112="GHS",1,Assumptions!$B$4)</f>
        <v>2288153.6694153841</v>
      </c>
      <c r="O6112" s="15">
        <f t="shared" ca="1" si="668"/>
        <v>475</v>
      </c>
      <c r="P6112" s="15" t="str">
        <f t="shared" ca="1" si="669"/>
        <v>365d+</v>
      </c>
      <c r="Q6112" s="17">
        <f ca="1">IF(P6112="0-90d",0,IF(P6112="91-180d",INDEX(Assumptions!$F$8:$F$12,MATCH(B6112,Assumptions!$A$8:$A$12,0)),IF(P6112="181-365d",INDEX(Assumptions!$G$8:$G$12,MATCH(B6112,Assumptions!$A$8:$A$12,0)),INDEX(Assumptions!$H$8:$H$12,MATCH(B6112,Assumptions!$A$8:$A$12,0)))))</f>
        <v>0.8</v>
      </c>
      <c r="R6112" s="14">
        <f t="shared" ca="1" si="670"/>
        <v>1278710.2720000001</v>
      </c>
      <c r="S6112" s="14">
        <f t="shared" ca="1" si="671"/>
        <v>319677.56799999997</v>
      </c>
      <c r="T6112" s="11" t="s">
        <v>25</v>
      </c>
      <c r="U6112" s="18" t="s">
        <v>26</v>
      </c>
    </row>
    <row r="6113" spans="1:21" ht="15" customHeight="1" x14ac:dyDescent="0.15">
      <c r="A6113" s="10" t="s">
        <v>6161</v>
      </c>
      <c r="B6113" s="11" t="s">
        <v>41</v>
      </c>
      <c r="C6113" s="11" t="s">
        <v>115</v>
      </c>
      <c r="D6113" s="12">
        <v>46176</v>
      </c>
      <c r="E6113" s="11">
        <v>4735</v>
      </c>
      <c r="F6113" s="11" t="s">
        <v>33</v>
      </c>
      <c r="G6113" s="13">
        <v>477.51</v>
      </c>
      <c r="H6113" s="14">
        <f t="shared" si="665"/>
        <v>2261009.85</v>
      </c>
      <c r="I6113" s="14">
        <f>IF(F6113="GHS",H6113,H6113*Assumptions!$B$4)</f>
        <v>2261009.85</v>
      </c>
      <c r="J6113" s="15" t="str">
        <f>INDEX(Assumptions!$B$8:$B$12,MATCH(B6113,Assumptions!$A$8:$A$12,0))</f>
        <v>Weighted Average</v>
      </c>
      <c r="K6113" s="16">
        <f>G6113/(1-INDEX(Assumptions!$D$8:$D$12,MATCH(B6113,Assumptions!$A$8:$A$12,0)))</f>
        <v>734.63076923076915</v>
      </c>
      <c r="L6113" s="16">
        <f t="shared" si="666"/>
        <v>14.325299999999999</v>
      </c>
      <c r="M6113" s="16">
        <f t="shared" si="667"/>
        <v>36.731538461538456</v>
      </c>
      <c r="N6113" s="14">
        <f>E6113*(K6113-L6113-M6113)*IF(F6113="GHS",1,Assumptions!$B$4)</f>
        <v>3236722.5621923078</v>
      </c>
      <c r="O6113" s="15">
        <f t="shared" ca="1" si="668"/>
        <v>110</v>
      </c>
      <c r="P6113" s="15" t="str">
        <f t="shared" ca="1" si="669"/>
        <v>91-180d</v>
      </c>
      <c r="Q6113" s="17">
        <f ca="1">IF(P6113="0-90d",0,IF(P6113="91-180d",INDEX(Assumptions!$F$8:$F$12,MATCH(B6113,Assumptions!$A$8:$A$12,0)),IF(P6113="181-365d",INDEX(Assumptions!$G$8:$G$12,MATCH(B6113,Assumptions!$A$8:$A$12,0)),INDEX(Assumptions!$H$8:$H$12,MATCH(B6113,Assumptions!$A$8:$A$12,0)))))</f>
        <v>0.1</v>
      </c>
      <c r="R6113" s="14">
        <f t="shared" ca="1" si="670"/>
        <v>226100.98500000002</v>
      </c>
      <c r="S6113" s="14">
        <f t="shared" ca="1" si="671"/>
        <v>2034908.865</v>
      </c>
      <c r="T6113" s="11" t="s">
        <v>25</v>
      </c>
      <c r="U6113" s="18" t="s">
        <v>26</v>
      </c>
    </row>
    <row r="6114" spans="1:21" ht="15" customHeight="1" x14ac:dyDescent="0.15">
      <c r="A6114" s="10" t="s">
        <v>6162</v>
      </c>
      <c r="B6114" s="11" t="s">
        <v>28</v>
      </c>
      <c r="C6114" s="11" t="s">
        <v>55</v>
      </c>
      <c r="D6114" s="12">
        <v>46222</v>
      </c>
      <c r="E6114" s="11">
        <v>3079</v>
      </c>
      <c r="F6114" s="11" t="s">
        <v>24</v>
      </c>
      <c r="G6114" s="13">
        <v>7572.78</v>
      </c>
      <c r="H6114" s="14">
        <f t="shared" si="665"/>
        <v>23316589.620000001</v>
      </c>
      <c r="I6114" s="14">
        <f>IF(F6114="GHS",H6114,H6114*Assumptions!$B$4)</f>
        <v>251819167.89600003</v>
      </c>
      <c r="J6114" s="15" t="str">
        <f>INDEX(Assumptions!$B$8:$B$12,MATCH(B6114,Assumptions!$A$8:$A$12,0))</f>
        <v>Fair Value Less Costs to Sell</v>
      </c>
      <c r="K6114" s="16">
        <f>G6114/(1-INDEX(Assumptions!$D$8:$D$12,MATCH(B6114,Assumptions!$A$8:$A$12,0)))</f>
        <v>8605.431818181818</v>
      </c>
      <c r="L6114" s="16">
        <f t="shared" si="666"/>
        <v>227.18339999999998</v>
      </c>
      <c r="M6114" s="16">
        <f t="shared" si="667"/>
        <v>430.27159090909095</v>
      </c>
      <c r="N6114" s="14">
        <f>E6114*(K6114-L6114-M6114)*IF(F6114="GHS",1,Assumptions!$B$4)</f>
        <v>264295663.03266546</v>
      </c>
      <c r="O6114" s="15">
        <f t="shared" ca="1" si="668"/>
        <v>64</v>
      </c>
      <c r="P6114" s="15" t="str">
        <f t="shared" ca="1" si="669"/>
        <v>0-90d</v>
      </c>
      <c r="Q6114" s="17">
        <f ca="1">IF(P6114="0-90d",0,IF(P6114="91-180d",INDEX(Assumptions!$F$8:$F$12,MATCH(B6114,Assumptions!$A$8:$A$12,0)),IF(P6114="181-365d",INDEX(Assumptions!$G$8:$G$12,MATCH(B6114,Assumptions!$A$8:$A$12,0)),INDEX(Assumptions!$H$8:$H$12,MATCH(B6114,Assumptions!$A$8:$A$12,0)))))</f>
        <v>0</v>
      </c>
      <c r="R6114" s="14">
        <f t="shared" ca="1" si="670"/>
        <v>0</v>
      </c>
      <c r="S6114" s="14">
        <f t="shared" ca="1" si="671"/>
        <v>251819167.89600003</v>
      </c>
      <c r="T6114" s="11" t="s">
        <v>25</v>
      </c>
      <c r="U6114" s="18" t="s">
        <v>26</v>
      </c>
    </row>
    <row r="6115" spans="1:21" ht="15" customHeight="1" x14ac:dyDescent="0.15">
      <c r="A6115" s="10" t="s">
        <v>6163</v>
      </c>
      <c r="B6115" s="11" t="s">
        <v>41</v>
      </c>
      <c r="C6115" s="11" t="s">
        <v>42</v>
      </c>
      <c r="D6115" s="12">
        <v>45759</v>
      </c>
      <c r="E6115" s="11">
        <v>4854</v>
      </c>
      <c r="F6115" s="11" t="s">
        <v>33</v>
      </c>
      <c r="G6115" s="13">
        <v>754.23</v>
      </c>
      <c r="H6115" s="14">
        <f t="shared" si="665"/>
        <v>3661032.42</v>
      </c>
      <c r="I6115" s="14">
        <f>IF(F6115="GHS",H6115,H6115*Assumptions!$B$4)</f>
        <v>3661032.42</v>
      </c>
      <c r="J6115" s="15" t="str">
        <f>INDEX(Assumptions!$B$8:$B$12,MATCH(B6115,Assumptions!$A$8:$A$12,0))</f>
        <v>Weighted Average</v>
      </c>
      <c r="K6115" s="16">
        <f>G6115/(1-INDEX(Assumptions!$D$8:$D$12,MATCH(B6115,Assumptions!$A$8:$A$12,0)))</f>
        <v>1160.3538461538462</v>
      </c>
      <c r="L6115" s="16">
        <f t="shared" si="666"/>
        <v>22.626899999999999</v>
      </c>
      <c r="M6115" s="16">
        <f t="shared" si="667"/>
        <v>58.017692307692315</v>
      </c>
      <c r="N6115" s="14">
        <f>E6115*(K6115-L6115-M6115)*IF(F6115="GHS",1,Assumptions!$B$4)</f>
        <v>5240908.718169231</v>
      </c>
      <c r="O6115" s="15">
        <f t="shared" ca="1" si="668"/>
        <v>527</v>
      </c>
      <c r="P6115" s="15" t="str">
        <f t="shared" ca="1" si="669"/>
        <v>365d+</v>
      </c>
      <c r="Q6115" s="17">
        <f ca="1">IF(P6115="0-90d",0,IF(P6115="91-180d",INDEX(Assumptions!$F$8:$F$12,MATCH(B6115,Assumptions!$A$8:$A$12,0)),IF(P6115="181-365d",INDEX(Assumptions!$G$8:$G$12,MATCH(B6115,Assumptions!$A$8:$A$12,0)),INDEX(Assumptions!$H$8:$H$12,MATCH(B6115,Assumptions!$A$8:$A$12,0)))))</f>
        <v>0.8</v>
      </c>
      <c r="R6115" s="14">
        <f t="shared" ca="1" si="670"/>
        <v>2928825.9360000002</v>
      </c>
      <c r="S6115" s="14">
        <f t="shared" ca="1" si="671"/>
        <v>732206.48399999971</v>
      </c>
      <c r="T6115" s="11" t="s">
        <v>25</v>
      </c>
      <c r="U6115" s="18" t="s">
        <v>36</v>
      </c>
    </row>
    <row r="6116" spans="1:21" ht="15" customHeight="1" x14ac:dyDescent="0.15">
      <c r="A6116" s="10" t="s">
        <v>6164</v>
      </c>
      <c r="B6116" s="11" t="s">
        <v>22</v>
      </c>
      <c r="C6116" s="11" t="s">
        <v>61</v>
      </c>
      <c r="D6116" s="12">
        <v>46052</v>
      </c>
      <c r="E6116" s="11">
        <v>3913</v>
      </c>
      <c r="F6116" s="11" t="s">
        <v>24</v>
      </c>
      <c r="G6116" s="13">
        <v>21469.17</v>
      </c>
      <c r="H6116" s="14">
        <f t="shared" si="665"/>
        <v>84008862.209999993</v>
      </c>
      <c r="I6116" s="14">
        <f>IF(F6116="GHS",H6116,H6116*Assumptions!$B$4)</f>
        <v>907295711.86800003</v>
      </c>
      <c r="J6116" s="15" t="str">
        <f>INDEX(Assumptions!$B$8:$B$12,MATCH(B6116,Assumptions!$A$8:$A$12,0))</f>
        <v>FIFO</v>
      </c>
      <c r="K6116" s="16">
        <f>G6116/(1-INDEX(Assumptions!$D$8:$D$12,MATCH(B6116,Assumptions!$A$8:$A$12,0)))</f>
        <v>26181.914634146338</v>
      </c>
      <c r="L6116" s="16">
        <f t="shared" si="666"/>
        <v>644.07509999999991</v>
      </c>
      <c r="M6116" s="16">
        <f t="shared" si="667"/>
        <v>1309.0957317073171</v>
      </c>
      <c r="N6116" s="14">
        <f>E6116*(K6116-L6116-M6116)*IF(F6116="GHS",1,Assumptions!$B$4)</f>
        <v>1023916404.5885941</v>
      </c>
      <c r="O6116" s="15">
        <f t="shared" ca="1" si="668"/>
        <v>234</v>
      </c>
      <c r="P6116" s="15" t="str">
        <f t="shared" ca="1" si="669"/>
        <v>181-365d</v>
      </c>
      <c r="Q6116" s="17">
        <f ca="1">IF(P6116="0-90d",0,IF(P6116="91-180d",INDEX(Assumptions!$F$8:$F$12,MATCH(B6116,Assumptions!$A$8:$A$12,0)),IF(P6116="181-365d",INDEX(Assumptions!$G$8:$G$12,MATCH(B6116,Assumptions!$A$8:$A$12,0)),INDEX(Assumptions!$H$8:$H$12,MATCH(B6116,Assumptions!$A$8:$A$12,0)))))</f>
        <v>0.15</v>
      </c>
      <c r="R6116" s="14">
        <f t="shared" ca="1" si="670"/>
        <v>136094356.7802</v>
      </c>
      <c r="S6116" s="14">
        <f t="shared" ca="1" si="671"/>
        <v>771201355.08780003</v>
      </c>
      <c r="T6116" s="11" t="s">
        <v>25</v>
      </c>
      <c r="U6116" s="18" t="s">
        <v>26</v>
      </c>
    </row>
    <row r="6117" spans="1:21" ht="15" customHeight="1" x14ac:dyDescent="0.15">
      <c r="A6117" s="10" t="s">
        <v>6165</v>
      </c>
      <c r="B6117" s="11" t="s">
        <v>46</v>
      </c>
      <c r="C6117" s="11" t="s">
        <v>47</v>
      </c>
      <c r="D6117" s="12">
        <v>46130</v>
      </c>
      <c r="E6117" s="11">
        <v>1436</v>
      </c>
      <c r="F6117" s="11" t="s">
        <v>33</v>
      </c>
      <c r="G6117" s="13">
        <v>406760.72</v>
      </c>
      <c r="H6117" s="14">
        <f t="shared" si="665"/>
        <v>584108393.91999996</v>
      </c>
      <c r="I6117" s="14">
        <f>IF(F6117="GHS",H6117,H6117*Assumptions!$B$4)</f>
        <v>584108393.91999996</v>
      </c>
      <c r="J6117" s="15" t="str">
        <f>INDEX(Assumptions!$B$8:$B$12,MATCH(B6117,Assumptions!$A$8:$A$12,0))</f>
        <v>Specific Identification</v>
      </c>
      <c r="K6117" s="16">
        <f>G6117/(1-INDEX(Assumptions!$D$8:$D$12,MATCH(B6117,Assumptions!$A$8:$A$12,0)))</f>
        <v>521488.1025641025</v>
      </c>
      <c r="L6117" s="16">
        <f t="shared" si="666"/>
        <v>12202.821599999999</v>
      </c>
      <c r="M6117" s="16">
        <f t="shared" si="667"/>
        <v>26074.405128205126</v>
      </c>
      <c r="N6117" s="14">
        <f>E6117*(K6117-L6117-M6117)*IF(F6117="GHS",1,Assumptions!$B$4)</f>
        <v>693890817.70034862</v>
      </c>
      <c r="O6117" s="15">
        <f t="shared" ca="1" si="668"/>
        <v>156</v>
      </c>
      <c r="P6117" s="15" t="str">
        <f t="shared" ca="1" si="669"/>
        <v>91-180d</v>
      </c>
      <c r="Q6117" s="17">
        <f ca="1">IF(P6117="0-90d",0,IF(P6117="91-180d",INDEX(Assumptions!$F$8:$F$12,MATCH(B6117,Assumptions!$A$8:$A$12,0)),IF(P6117="181-365d",INDEX(Assumptions!$G$8:$G$12,MATCH(B6117,Assumptions!$A$8:$A$12,0)),INDEX(Assumptions!$H$8:$H$12,MATCH(B6117,Assumptions!$A$8:$A$12,0)))))</f>
        <v>0</v>
      </c>
      <c r="R6117" s="14">
        <f t="shared" ca="1" si="670"/>
        <v>0</v>
      </c>
      <c r="S6117" s="14">
        <f t="shared" ca="1" si="671"/>
        <v>584108393.91999996</v>
      </c>
      <c r="T6117" s="11" t="s">
        <v>25</v>
      </c>
      <c r="U6117" s="18" t="s">
        <v>26</v>
      </c>
    </row>
    <row r="6118" spans="1:21" ht="15" customHeight="1" x14ac:dyDescent="0.15">
      <c r="A6118" s="10" t="s">
        <v>6166</v>
      </c>
      <c r="B6118" s="11" t="s">
        <v>28</v>
      </c>
      <c r="C6118" s="11" t="s">
        <v>38</v>
      </c>
      <c r="D6118" s="12">
        <v>46176</v>
      </c>
      <c r="E6118" s="11">
        <v>3076</v>
      </c>
      <c r="F6118" s="11" t="s">
        <v>24</v>
      </c>
      <c r="G6118" s="13">
        <v>15005.49</v>
      </c>
      <c r="H6118" s="14">
        <f t="shared" si="665"/>
        <v>46156887.240000002</v>
      </c>
      <c r="I6118" s="14">
        <f>IF(F6118="GHS",H6118,H6118*Assumptions!$B$4)</f>
        <v>498494382.19200003</v>
      </c>
      <c r="J6118" s="15" t="str">
        <f>INDEX(Assumptions!$B$8:$B$12,MATCH(B6118,Assumptions!$A$8:$A$12,0))</f>
        <v>Fair Value Less Costs to Sell</v>
      </c>
      <c r="K6118" s="16">
        <f>G6118/(1-INDEX(Assumptions!$D$8:$D$12,MATCH(B6118,Assumptions!$A$8:$A$12,0)))</f>
        <v>17051.69318181818</v>
      </c>
      <c r="L6118" s="16">
        <f t="shared" si="666"/>
        <v>450.16469999999998</v>
      </c>
      <c r="M6118" s="16">
        <f t="shared" si="667"/>
        <v>852.5846590909091</v>
      </c>
      <c r="N6118" s="14">
        <f>E6118*(K6118-L6118-M6118)*IF(F6118="GHS",1,Assumptions!$B$4)</f>
        <v>523192512.94605809</v>
      </c>
      <c r="O6118" s="15">
        <f t="shared" ca="1" si="668"/>
        <v>110</v>
      </c>
      <c r="P6118" s="15" t="str">
        <f t="shared" ca="1" si="669"/>
        <v>91-180d</v>
      </c>
      <c r="Q6118" s="17">
        <f ca="1">IF(P6118="0-90d",0,IF(P6118="91-180d",INDEX(Assumptions!$F$8:$F$12,MATCH(B6118,Assumptions!$A$8:$A$12,0)),IF(P6118="181-365d",INDEX(Assumptions!$G$8:$G$12,MATCH(B6118,Assumptions!$A$8:$A$12,0)),INDEX(Assumptions!$H$8:$H$12,MATCH(B6118,Assumptions!$A$8:$A$12,0)))))</f>
        <v>0.02</v>
      </c>
      <c r="R6118" s="14">
        <f t="shared" ca="1" si="670"/>
        <v>9969887.64384</v>
      </c>
      <c r="S6118" s="14">
        <f t="shared" ca="1" si="671"/>
        <v>488524494.54816002</v>
      </c>
      <c r="T6118" s="11" t="s">
        <v>25</v>
      </c>
      <c r="U6118" s="18" t="s">
        <v>26</v>
      </c>
    </row>
    <row r="6119" spans="1:21" ht="15" customHeight="1" x14ac:dyDescent="0.15">
      <c r="A6119" s="10" t="s">
        <v>6167</v>
      </c>
      <c r="B6119" s="11" t="s">
        <v>41</v>
      </c>
      <c r="C6119" s="11" t="s">
        <v>49</v>
      </c>
      <c r="D6119" s="12">
        <v>45896</v>
      </c>
      <c r="E6119" s="11">
        <v>3216</v>
      </c>
      <c r="F6119" s="11" t="s">
        <v>33</v>
      </c>
      <c r="G6119" s="13">
        <v>382.37</v>
      </c>
      <c r="H6119" s="14">
        <f t="shared" si="665"/>
        <v>1229701.92</v>
      </c>
      <c r="I6119" s="14">
        <f>IF(F6119="GHS",H6119,H6119*Assumptions!$B$4)</f>
        <v>1229701.92</v>
      </c>
      <c r="J6119" s="15" t="str">
        <f>INDEX(Assumptions!$B$8:$B$12,MATCH(B6119,Assumptions!$A$8:$A$12,0))</f>
        <v>Weighted Average</v>
      </c>
      <c r="K6119" s="16">
        <f>G6119/(1-INDEX(Assumptions!$D$8:$D$12,MATCH(B6119,Assumptions!$A$8:$A$12,0)))</f>
        <v>588.26153846153841</v>
      </c>
      <c r="L6119" s="16">
        <f t="shared" si="666"/>
        <v>11.4711</v>
      </c>
      <c r="M6119" s="16">
        <f t="shared" si="667"/>
        <v>29.413076923076922</v>
      </c>
      <c r="N6119" s="14">
        <f>E6119*(K6119-L6119-M6119)*IF(F6119="GHS",1,Assumptions!$B$4)</f>
        <v>1760365.5947076923</v>
      </c>
      <c r="O6119" s="15">
        <f t="shared" ca="1" si="668"/>
        <v>390</v>
      </c>
      <c r="P6119" s="15" t="str">
        <f t="shared" ca="1" si="669"/>
        <v>365d+</v>
      </c>
      <c r="Q6119" s="17">
        <f ca="1">IF(P6119="0-90d",0,IF(P6119="91-180d",INDEX(Assumptions!$F$8:$F$12,MATCH(B6119,Assumptions!$A$8:$A$12,0)),IF(P6119="181-365d",INDEX(Assumptions!$G$8:$G$12,MATCH(B6119,Assumptions!$A$8:$A$12,0)),INDEX(Assumptions!$H$8:$H$12,MATCH(B6119,Assumptions!$A$8:$A$12,0)))))</f>
        <v>0.8</v>
      </c>
      <c r="R6119" s="14">
        <f t="shared" ca="1" si="670"/>
        <v>983761.53599999996</v>
      </c>
      <c r="S6119" s="14">
        <f t="shared" ca="1" si="671"/>
        <v>245940.38399999996</v>
      </c>
      <c r="T6119" s="11" t="s">
        <v>25</v>
      </c>
      <c r="U6119" s="18" t="s">
        <v>26</v>
      </c>
    </row>
    <row r="6120" spans="1:21" ht="15" customHeight="1" x14ac:dyDescent="0.15">
      <c r="A6120" s="10" t="s">
        <v>6168</v>
      </c>
      <c r="B6120" s="11" t="s">
        <v>22</v>
      </c>
      <c r="C6120" s="11" t="s">
        <v>61</v>
      </c>
      <c r="D6120" s="12">
        <v>45790</v>
      </c>
      <c r="E6120" s="11">
        <v>4124</v>
      </c>
      <c r="F6120" s="11" t="s">
        <v>24</v>
      </c>
      <c r="G6120" s="13">
        <v>25426.66</v>
      </c>
      <c r="H6120" s="14">
        <f t="shared" si="665"/>
        <v>104859545.84</v>
      </c>
      <c r="I6120" s="14">
        <f>IF(F6120="GHS",H6120,H6120*Assumptions!$B$4)</f>
        <v>1132483095.072</v>
      </c>
      <c r="J6120" s="15" t="str">
        <f>INDEX(Assumptions!$B$8:$B$12,MATCH(B6120,Assumptions!$A$8:$A$12,0))</f>
        <v>FIFO</v>
      </c>
      <c r="K6120" s="16">
        <f>G6120/(1-INDEX(Assumptions!$D$8:$D$12,MATCH(B6120,Assumptions!$A$8:$A$12,0)))</f>
        <v>31008.121951219509</v>
      </c>
      <c r="L6120" s="16">
        <f t="shared" si="666"/>
        <v>762.7998</v>
      </c>
      <c r="M6120" s="16">
        <f t="shared" si="667"/>
        <v>1550.4060975609755</v>
      </c>
      <c r="N6120" s="14">
        <f>E6120*(K6120-L6120-M6120)*IF(F6120="GHS",1,Assumptions!$B$4)</f>
        <v>1278048605.0971084</v>
      </c>
      <c r="O6120" s="15">
        <f t="shared" ca="1" si="668"/>
        <v>496</v>
      </c>
      <c r="P6120" s="15" t="str">
        <f t="shared" ca="1" si="669"/>
        <v>365d+</v>
      </c>
      <c r="Q6120" s="17">
        <f ca="1">IF(P6120="0-90d",0,IF(P6120="91-180d",INDEX(Assumptions!$F$8:$F$12,MATCH(B6120,Assumptions!$A$8:$A$12,0)),IF(P6120="181-365d",INDEX(Assumptions!$G$8:$G$12,MATCH(B6120,Assumptions!$A$8:$A$12,0)),INDEX(Assumptions!$H$8:$H$12,MATCH(B6120,Assumptions!$A$8:$A$12,0)))))</f>
        <v>0.5</v>
      </c>
      <c r="R6120" s="14">
        <f t="shared" ca="1" si="670"/>
        <v>566241547.53600001</v>
      </c>
      <c r="S6120" s="14">
        <f t="shared" ca="1" si="671"/>
        <v>566241547.53600001</v>
      </c>
      <c r="T6120" s="11" t="s">
        <v>25</v>
      </c>
      <c r="U6120" s="18" t="s">
        <v>26</v>
      </c>
    </row>
    <row r="6121" spans="1:21" ht="15" customHeight="1" x14ac:dyDescent="0.15">
      <c r="A6121" s="10" t="s">
        <v>6169</v>
      </c>
      <c r="B6121" s="11" t="s">
        <v>31</v>
      </c>
      <c r="C6121" s="11" t="s">
        <v>76</v>
      </c>
      <c r="D6121" s="12">
        <v>45968</v>
      </c>
      <c r="E6121" s="11">
        <v>3376</v>
      </c>
      <c r="F6121" s="11" t="s">
        <v>33</v>
      </c>
      <c r="G6121" s="13">
        <v>1771.43</v>
      </c>
      <c r="H6121" s="14">
        <f t="shared" si="665"/>
        <v>5980347.6800000006</v>
      </c>
      <c r="I6121" s="14">
        <f>IF(F6121="GHS",H6121,H6121*Assumptions!$B$4)</f>
        <v>5980347.6800000006</v>
      </c>
      <c r="J6121" s="15" t="str">
        <f>INDEX(Assumptions!$B$8:$B$12,MATCH(B6121,Assumptions!$A$8:$A$12,0))</f>
        <v>Weighted Average</v>
      </c>
      <c r="K6121" s="16">
        <f>G6121/(1-INDEX(Assumptions!$D$8:$D$12,MATCH(B6121,Assumptions!$A$8:$A$12,0)))</f>
        <v>2460.3194444444448</v>
      </c>
      <c r="L6121" s="16">
        <f t="shared" si="666"/>
        <v>53.142899999999997</v>
      </c>
      <c r="M6121" s="16">
        <f t="shared" si="667"/>
        <v>123.01597222222225</v>
      </c>
      <c r="N6121" s="14">
        <f>E6121*(K6121-L6121-M6121)*IF(F6121="GHS",1,Assumptions!$B$4)</f>
        <v>7711326.0918222228</v>
      </c>
      <c r="O6121" s="15">
        <f t="shared" ca="1" si="668"/>
        <v>318</v>
      </c>
      <c r="P6121" s="15" t="str">
        <f t="shared" ca="1" si="669"/>
        <v>181-365d</v>
      </c>
      <c r="Q6121" s="17">
        <f ca="1">IF(P6121="0-90d",0,IF(P6121="91-180d",INDEX(Assumptions!$F$8:$F$12,MATCH(B6121,Assumptions!$A$8:$A$12,0)),IF(P6121="181-365d",INDEX(Assumptions!$G$8:$G$12,MATCH(B6121,Assumptions!$A$8:$A$12,0)),INDEX(Assumptions!$H$8:$H$12,MATCH(B6121,Assumptions!$A$8:$A$12,0)))))</f>
        <v>0.2</v>
      </c>
      <c r="R6121" s="14">
        <f t="shared" ca="1" si="670"/>
        <v>1196069.5360000001</v>
      </c>
      <c r="S6121" s="14">
        <f t="shared" ca="1" si="671"/>
        <v>4784278.1440000003</v>
      </c>
      <c r="T6121" s="11" t="s">
        <v>25</v>
      </c>
      <c r="U6121" s="18" t="s">
        <v>26</v>
      </c>
    </row>
    <row r="6122" spans="1:21" ht="15" customHeight="1" x14ac:dyDescent="0.15">
      <c r="A6122" s="10" t="s">
        <v>6170</v>
      </c>
      <c r="B6122" s="11" t="s">
        <v>22</v>
      </c>
      <c r="C6122" s="11" t="s">
        <v>81</v>
      </c>
      <c r="D6122" s="12">
        <v>46005</v>
      </c>
      <c r="E6122" s="11">
        <v>4086</v>
      </c>
      <c r="F6122" s="11" t="s">
        <v>24</v>
      </c>
      <c r="G6122" s="13">
        <v>17618.240000000002</v>
      </c>
      <c r="H6122" s="14">
        <f t="shared" si="665"/>
        <v>71988128.640000001</v>
      </c>
      <c r="I6122" s="14">
        <f>IF(F6122="GHS",H6122,H6122*Assumptions!$B$4)</f>
        <v>777471789.31200004</v>
      </c>
      <c r="J6122" s="15" t="str">
        <f>INDEX(Assumptions!$B$8:$B$12,MATCH(B6122,Assumptions!$A$8:$A$12,0))</f>
        <v>FIFO</v>
      </c>
      <c r="K6122" s="16">
        <f>G6122/(1-INDEX(Assumptions!$D$8:$D$12,MATCH(B6122,Assumptions!$A$8:$A$12,0)))</f>
        <v>21485.658536585368</v>
      </c>
      <c r="L6122" s="16">
        <f t="shared" si="666"/>
        <v>528.54719999999998</v>
      </c>
      <c r="M6122" s="16">
        <f t="shared" si="667"/>
        <v>1074.2829268292685</v>
      </c>
      <c r="N6122" s="14">
        <f>E6122*(K6122-L6122-M6122)*IF(F6122="GHS",1,Assumptions!$B$4)</f>
        <v>877405358.32844484</v>
      </c>
      <c r="O6122" s="15">
        <f t="shared" ca="1" si="668"/>
        <v>281</v>
      </c>
      <c r="P6122" s="15" t="str">
        <f t="shared" ca="1" si="669"/>
        <v>181-365d</v>
      </c>
      <c r="Q6122" s="17">
        <f ca="1">IF(P6122="0-90d",0,IF(P6122="91-180d",INDEX(Assumptions!$F$8:$F$12,MATCH(B6122,Assumptions!$A$8:$A$12,0)),IF(P6122="181-365d",INDEX(Assumptions!$G$8:$G$12,MATCH(B6122,Assumptions!$A$8:$A$12,0)),INDEX(Assumptions!$H$8:$H$12,MATCH(B6122,Assumptions!$A$8:$A$12,0)))))</f>
        <v>0.15</v>
      </c>
      <c r="R6122" s="14">
        <f t="shared" ca="1" si="670"/>
        <v>116620768.3968</v>
      </c>
      <c r="S6122" s="14">
        <f t="shared" ca="1" si="671"/>
        <v>660851020.9152</v>
      </c>
      <c r="T6122" s="11" t="s">
        <v>25</v>
      </c>
      <c r="U6122" s="18" t="s">
        <v>36</v>
      </c>
    </row>
    <row r="6123" spans="1:21" ht="15" customHeight="1" x14ac:dyDescent="0.15">
      <c r="A6123" s="10" t="s">
        <v>6171</v>
      </c>
      <c r="B6123" s="11" t="s">
        <v>31</v>
      </c>
      <c r="C6123" s="11" t="s">
        <v>76</v>
      </c>
      <c r="D6123" s="12">
        <v>45894</v>
      </c>
      <c r="E6123" s="11">
        <v>4353</v>
      </c>
      <c r="F6123" s="11" t="s">
        <v>33</v>
      </c>
      <c r="G6123" s="13">
        <v>2238.4</v>
      </c>
      <c r="H6123" s="14">
        <f t="shared" si="665"/>
        <v>9743755.2000000011</v>
      </c>
      <c r="I6123" s="14">
        <f>IF(F6123="GHS",H6123,H6123*Assumptions!$B$4)</f>
        <v>9743755.2000000011</v>
      </c>
      <c r="J6123" s="15" t="str">
        <f>INDEX(Assumptions!$B$8:$B$12,MATCH(B6123,Assumptions!$A$8:$A$12,0))</f>
        <v>Weighted Average</v>
      </c>
      <c r="K6123" s="16">
        <f>G6123/(1-INDEX(Assumptions!$D$8:$D$12,MATCH(B6123,Assumptions!$A$8:$A$12,0)))</f>
        <v>3108.8888888888891</v>
      </c>
      <c r="L6123" s="16">
        <f t="shared" si="666"/>
        <v>67.152000000000001</v>
      </c>
      <c r="M6123" s="16">
        <f t="shared" si="667"/>
        <v>155.44444444444446</v>
      </c>
      <c r="N6123" s="14">
        <f>E6123*(K6123-L6123-M6123)*IF(F6123="GHS",1,Assumptions!$B$4)</f>
        <v>12564031.010666668</v>
      </c>
      <c r="O6123" s="15">
        <f t="shared" ca="1" si="668"/>
        <v>392</v>
      </c>
      <c r="P6123" s="15" t="str">
        <f t="shared" ca="1" si="669"/>
        <v>365d+</v>
      </c>
      <c r="Q6123" s="17">
        <f ca="1">IF(P6123="0-90d",0,IF(P6123="91-180d",INDEX(Assumptions!$F$8:$F$12,MATCH(B6123,Assumptions!$A$8:$A$12,0)),IF(P6123="181-365d",INDEX(Assumptions!$G$8:$G$12,MATCH(B6123,Assumptions!$A$8:$A$12,0)),INDEX(Assumptions!$H$8:$H$12,MATCH(B6123,Assumptions!$A$8:$A$12,0)))))</f>
        <v>0.6</v>
      </c>
      <c r="R6123" s="14">
        <f t="shared" ca="1" si="670"/>
        <v>5846253.1200000001</v>
      </c>
      <c r="S6123" s="14">
        <f t="shared" ca="1" si="671"/>
        <v>3897502.080000001</v>
      </c>
      <c r="T6123" s="11" t="s">
        <v>25</v>
      </c>
      <c r="U6123" s="18" t="s">
        <v>26</v>
      </c>
    </row>
    <row r="6124" spans="1:21" ht="15" customHeight="1" x14ac:dyDescent="0.15">
      <c r="A6124" s="10" t="s">
        <v>6172</v>
      </c>
      <c r="B6124" s="11" t="s">
        <v>41</v>
      </c>
      <c r="C6124" s="11" t="s">
        <v>49</v>
      </c>
      <c r="D6124" s="12">
        <v>46193</v>
      </c>
      <c r="E6124" s="11">
        <v>1869</v>
      </c>
      <c r="F6124" s="11" t="s">
        <v>33</v>
      </c>
      <c r="G6124" s="13">
        <v>256.67</v>
      </c>
      <c r="H6124" s="14">
        <f t="shared" si="665"/>
        <v>479716.23000000004</v>
      </c>
      <c r="I6124" s="14">
        <f>IF(F6124="GHS",H6124,H6124*Assumptions!$B$4)</f>
        <v>479716.23000000004</v>
      </c>
      <c r="J6124" s="15" t="str">
        <f>INDEX(Assumptions!$B$8:$B$12,MATCH(B6124,Assumptions!$A$8:$A$12,0))</f>
        <v>Weighted Average</v>
      </c>
      <c r="K6124" s="16">
        <f>G6124/(1-INDEX(Assumptions!$D$8:$D$12,MATCH(B6124,Assumptions!$A$8:$A$12,0)))</f>
        <v>394.87692307692311</v>
      </c>
      <c r="L6124" s="16">
        <f t="shared" si="666"/>
        <v>7.7000999999999999</v>
      </c>
      <c r="M6124" s="16">
        <f t="shared" si="667"/>
        <v>19.743846153846157</v>
      </c>
      <c r="N6124" s="14">
        <f>E6124*(K6124-L6124-M6124)*IF(F6124="GHS",1,Assumptions!$B$4)</f>
        <v>686732.23386923072</v>
      </c>
      <c r="O6124" s="15">
        <f t="shared" ca="1" si="668"/>
        <v>93</v>
      </c>
      <c r="P6124" s="15" t="str">
        <f t="shared" ca="1" si="669"/>
        <v>91-180d</v>
      </c>
      <c r="Q6124" s="17">
        <f ca="1">IF(P6124="0-90d",0,IF(P6124="91-180d",INDEX(Assumptions!$F$8:$F$12,MATCH(B6124,Assumptions!$A$8:$A$12,0)),IF(P6124="181-365d",INDEX(Assumptions!$G$8:$G$12,MATCH(B6124,Assumptions!$A$8:$A$12,0)),INDEX(Assumptions!$H$8:$H$12,MATCH(B6124,Assumptions!$A$8:$A$12,0)))))</f>
        <v>0.1</v>
      </c>
      <c r="R6124" s="14">
        <f t="shared" ca="1" si="670"/>
        <v>47971.623000000007</v>
      </c>
      <c r="S6124" s="14">
        <f t="shared" ca="1" si="671"/>
        <v>431744.60700000002</v>
      </c>
      <c r="T6124" s="11" t="s">
        <v>25</v>
      </c>
      <c r="U6124" s="18" t="s">
        <v>36</v>
      </c>
    </row>
    <row r="6125" spans="1:21" ht="15" customHeight="1" x14ac:dyDescent="0.15">
      <c r="A6125" s="10" t="s">
        <v>6173</v>
      </c>
      <c r="B6125" s="11" t="s">
        <v>28</v>
      </c>
      <c r="C6125" s="11" t="s">
        <v>38</v>
      </c>
      <c r="D6125" s="12">
        <v>45991</v>
      </c>
      <c r="E6125" s="11">
        <v>3840</v>
      </c>
      <c r="F6125" s="11" t="s">
        <v>24</v>
      </c>
      <c r="G6125" s="13">
        <v>3988.53</v>
      </c>
      <c r="H6125" s="14">
        <f t="shared" si="665"/>
        <v>15315955.200000001</v>
      </c>
      <c r="I6125" s="14">
        <f>IF(F6125="GHS",H6125,H6125*Assumptions!$B$4)</f>
        <v>165412316.16000003</v>
      </c>
      <c r="J6125" s="15" t="str">
        <f>INDEX(Assumptions!$B$8:$B$12,MATCH(B6125,Assumptions!$A$8:$A$12,0))</f>
        <v>Fair Value Less Costs to Sell</v>
      </c>
      <c r="K6125" s="16">
        <f>G6125/(1-INDEX(Assumptions!$D$8:$D$12,MATCH(B6125,Assumptions!$A$8:$A$12,0)))</f>
        <v>4532.420454545455</v>
      </c>
      <c r="L6125" s="16">
        <f t="shared" si="666"/>
        <v>119.6559</v>
      </c>
      <c r="M6125" s="16">
        <f t="shared" si="667"/>
        <v>226.62102272727276</v>
      </c>
      <c r="N6125" s="14">
        <f>E6125*(K6125-L6125-M6125)*IF(F6125="GHS",1,Assumptions!$B$4)</f>
        <v>173607744.55156365</v>
      </c>
      <c r="O6125" s="15">
        <f t="shared" ca="1" si="668"/>
        <v>295</v>
      </c>
      <c r="P6125" s="15" t="str">
        <f t="shared" ca="1" si="669"/>
        <v>181-365d</v>
      </c>
      <c r="Q6125" s="17">
        <f ca="1">IF(P6125="0-90d",0,IF(P6125="91-180d",INDEX(Assumptions!$F$8:$F$12,MATCH(B6125,Assumptions!$A$8:$A$12,0)),IF(P6125="181-365d",INDEX(Assumptions!$G$8:$G$12,MATCH(B6125,Assumptions!$A$8:$A$12,0)),INDEX(Assumptions!$H$8:$H$12,MATCH(B6125,Assumptions!$A$8:$A$12,0)))))</f>
        <v>0.1</v>
      </c>
      <c r="R6125" s="14">
        <f t="shared" ca="1" si="670"/>
        <v>16541231.616000004</v>
      </c>
      <c r="S6125" s="14">
        <f t="shared" ca="1" si="671"/>
        <v>148871084.54400003</v>
      </c>
      <c r="T6125" s="11" t="s">
        <v>25</v>
      </c>
      <c r="U6125" s="18" t="s">
        <v>26</v>
      </c>
    </row>
    <row r="6126" spans="1:21" ht="15" customHeight="1" x14ac:dyDescent="0.15">
      <c r="A6126" s="10" t="s">
        <v>6174</v>
      </c>
      <c r="B6126" s="11" t="s">
        <v>41</v>
      </c>
      <c r="C6126" s="11" t="s">
        <v>44</v>
      </c>
      <c r="D6126" s="12">
        <v>45977</v>
      </c>
      <c r="E6126" s="11">
        <v>1567</v>
      </c>
      <c r="F6126" s="11" t="s">
        <v>33</v>
      </c>
      <c r="G6126" s="13">
        <v>811.61</v>
      </c>
      <c r="H6126" s="14">
        <f t="shared" si="665"/>
        <v>1271792.8700000001</v>
      </c>
      <c r="I6126" s="14">
        <f>IF(F6126="GHS",H6126,H6126*Assumptions!$B$4)</f>
        <v>1271792.8700000001</v>
      </c>
      <c r="J6126" s="15" t="str">
        <f>INDEX(Assumptions!$B$8:$B$12,MATCH(B6126,Assumptions!$A$8:$A$12,0))</f>
        <v>Weighted Average</v>
      </c>
      <c r="K6126" s="16">
        <f>G6126/(1-INDEX(Assumptions!$D$8:$D$12,MATCH(B6126,Assumptions!$A$8:$A$12,0)))</f>
        <v>1248.6307692307691</v>
      </c>
      <c r="L6126" s="16">
        <f t="shared" si="666"/>
        <v>24.348299999999998</v>
      </c>
      <c r="M6126" s="16">
        <f t="shared" si="667"/>
        <v>62.431538461538459</v>
      </c>
      <c r="N6126" s="14">
        <f>E6126*(K6126-L6126-M6126)*IF(F6126="GHS",1,Assumptions!$B$4)</f>
        <v>1820620.4085153844</v>
      </c>
      <c r="O6126" s="15">
        <f t="shared" ca="1" si="668"/>
        <v>309</v>
      </c>
      <c r="P6126" s="15" t="str">
        <f t="shared" ca="1" si="669"/>
        <v>181-365d</v>
      </c>
      <c r="Q6126" s="17">
        <f ca="1">IF(P6126="0-90d",0,IF(P6126="91-180d",INDEX(Assumptions!$F$8:$F$12,MATCH(B6126,Assumptions!$A$8:$A$12,0)),IF(P6126="181-365d",INDEX(Assumptions!$G$8:$G$12,MATCH(B6126,Assumptions!$A$8:$A$12,0)),INDEX(Assumptions!$H$8:$H$12,MATCH(B6126,Assumptions!$A$8:$A$12,0)))))</f>
        <v>0.35</v>
      </c>
      <c r="R6126" s="14">
        <f t="shared" ca="1" si="670"/>
        <v>445127.50450000004</v>
      </c>
      <c r="S6126" s="14">
        <f t="shared" ca="1" si="671"/>
        <v>826665.36550000007</v>
      </c>
      <c r="T6126" s="11" t="s">
        <v>25</v>
      </c>
      <c r="U6126" s="18" t="s">
        <v>26</v>
      </c>
    </row>
    <row r="6127" spans="1:21" ht="15" customHeight="1" x14ac:dyDescent="0.15">
      <c r="A6127" s="10" t="s">
        <v>6175</v>
      </c>
      <c r="B6127" s="11" t="s">
        <v>41</v>
      </c>
      <c r="C6127" s="11" t="s">
        <v>49</v>
      </c>
      <c r="D6127" s="12">
        <v>45776</v>
      </c>
      <c r="E6127" s="11">
        <v>291</v>
      </c>
      <c r="F6127" s="11" t="s">
        <v>33</v>
      </c>
      <c r="G6127" s="13">
        <v>458.51</v>
      </c>
      <c r="H6127" s="14">
        <f t="shared" si="665"/>
        <v>133426.41</v>
      </c>
      <c r="I6127" s="14">
        <f>IF(F6127="GHS",H6127,H6127*Assumptions!$B$4)</f>
        <v>133426.41</v>
      </c>
      <c r="J6127" s="15" t="str">
        <f>INDEX(Assumptions!$B$8:$B$12,MATCH(B6127,Assumptions!$A$8:$A$12,0))</f>
        <v>Weighted Average</v>
      </c>
      <c r="K6127" s="16">
        <f>G6127/(1-INDEX(Assumptions!$D$8:$D$12,MATCH(B6127,Assumptions!$A$8:$A$12,0)))</f>
        <v>705.4</v>
      </c>
      <c r="L6127" s="16">
        <f t="shared" si="666"/>
        <v>13.7553</v>
      </c>
      <c r="M6127" s="16">
        <f t="shared" si="667"/>
        <v>35.270000000000003</v>
      </c>
      <c r="N6127" s="14">
        <f>E6127*(K6127-L6127-M6127)*IF(F6127="GHS",1,Assumptions!$B$4)</f>
        <v>191005.03769999999</v>
      </c>
      <c r="O6127" s="15">
        <f t="shared" ca="1" si="668"/>
        <v>510</v>
      </c>
      <c r="P6127" s="15" t="str">
        <f t="shared" ca="1" si="669"/>
        <v>365d+</v>
      </c>
      <c r="Q6127" s="17">
        <f ca="1">IF(P6127="0-90d",0,IF(P6127="91-180d",INDEX(Assumptions!$F$8:$F$12,MATCH(B6127,Assumptions!$A$8:$A$12,0)),IF(P6127="181-365d",INDEX(Assumptions!$G$8:$G$12,MATCH(B6127,Assumptions!$A$8:$A$12,0)),INDEX(Assumptions!$H$8:$H$12,MATCH(B6127,Assumptions!$A$8:$A$12,0)))))</f>
        <v>0.8</v>
      </c>
      <c r="R6127" s="14">
        <f t="shared" ca="1" si="670"/>
        <v>106741.12800000001</v>
      </c>
      <c r="S6127" s="14">
        <f t="shared" ca="1" si="671"/>
        <v>26685.281999999992</v>
      </c>
      <c r="T6127" s="11" t="s">
        <v>25</v>
      </c>
      <c r="U6127" s="18" t="s">
        <v>26</v>
      </c>
    </row>
    <row r="6128" spans="1:21" ht="15" customHeight="1" x14ac:dyDescent="0.15">
      <c r="A6128" s="10" t="s">
        <v>6176</v>
      </c>
      <c r="B6128" s="11" t="s">
        <v>31</v>
      </c>
      <c r="C6128" s="11" t="s">
        <v>32</v>
      </c>
      <c r="D6128" s="12">
        <v>46108</v>
      </c>
      <c r="E6128" s="11">
        <v>4287</v>
      </c>
      <c r="F6128" s="11" t="s">
        <v>33</v>
      </c>
      <c r="G6128" s="13">
        <v>2588.48</v>
      </c>
      <c r="H6128" s="14">
        <f t="shared" si="665"/>
        <v>11096813.76</v>
      </c>
      <c r="I6128" s="14">
        <f>IF(F6128="GHS",H6128,H6128*Assumptions!$B$4)</f>
        <v>11096813.76</v>
      </c>
      <c r="J6128" s="15" t="str">
        <f>INDEX(Assumptions!$B$8:$B$12,MATCH(B6128,Assumptions!$A$8:$A$12,0))</f>
        <v>Weighted Average</v>
      </c>
      <c r="K6128" s="16">
        <f>G6128/(1-INDEX(Assumptions!$D$8:$D$12,MATCH(B6128,Assumptions!$A$8:$A$12,0)))</f>
        <v>3595.1111111111113</v>
      </c>
      <c r="L6128" s="16">
        <f t="shared" si="666"/>
        <v>77.654399999999995</v>
      </c>
      <c r="M6128" s="16">
        <f t="shared" si="667"/>
        <v>179.75555555555559</v>
      </c>
      <c r="N6128" s="14">
        <f>E6128*(K6128-L6128-M6128)*IF(F6128="GHS",1,Assumptions!$B$4)</f>
        <v>14308724.853866668</v>
      </c>
      <c r="O6128" s="15">
        <f t="shared" ca="1" si="668"/>
        <v>178</v>
      </c>
      <c r="P6128" s="15" t="str">
        <f t="shared" ca="1" si="669"/>
        <v>91-180d</v>
      </c>
      <c r="Q6128" s="17">
        <f ca="1">IF(P6128="0-90d",0,IF(P6128="91-180d",INDEX(Assumptions!$F$8:$F$12,MATCH(B6128,Assumptions!$A$8:$A$12,0)),IF(P6128="181-365d",INDEX(Assumptions!$G$8:$G$12,MATCH(B6128,Assumptions!$A$8:$A$12,0)),INDEX(Assumptions!$H$8:$H$12,MATCH(B6128,Assumptions!$A$8:$A$12,0)))))</f>
        <v>0.05</v>
      </c>
      <c r="R6128" s="14">
        <f t="shared" ca="1" si="670"/>
        <v>554840.68799999997</v>
      </c>
      <c r="S6128" s="14">
        <f t="shared" ca="1" si="671"/>
        <v>10541973.072000001</v>
      </c>
      <c r="T6128" s="11" t="s">
        <v>25</v>
      </c>
      <c r="U6128" s="18" t="s">
        <v>26</v>
      </c>
    </row>
    <row r="6129" spans="1:21" ht="15" customHeight="1" x14ac:dyDescent="0.15">
      <c r="A6129" s="10" t="s">
        <v>6177</v>
      </c>
      <c r="B6129" s="11" t="s">
        <v>22</v>
      </c>
      <c r="C6129" s="11" t="s">
        <v>81</v>
      </c>
      <c r="D6129" s="12">
        <v>46157</v>
      </c>
      <c r="E6129" s="11">
        <v>3225</v>
      </c>
      <c r="F6129" s="11" t="s">
        <v>24</v>
      </c>
      <c r="G6129" s="13">
        <v>27139.3</v>
      </c>
      <c r="H6129" s="14">
        <f t="shared" si="665"/>
        <v>87524242.5</v>
      </c>
      <c r="I6129" s="14">
        <f>IF(F6129="GHS",H6129,H6129*Assumptions!$B$4)</f>
        <v>945261819.00000012</v>
      </c>
      <c r="J6129" s="15" t="str">
        <f>INDEX(Assumptions!$B$8:$B$12,MATCH(B6129,Assumptions!$A$8:$A$12,0))</f>
        <v>FIFO</v>
      </c>
      <c r="K6129" s="16">
        <f>G6129/(1-INDEX(Assumptions!$D$8:$D$12,MATCH(B6129,Assumptions!$A$8:$A$12,0)))</f>
        <v>33096.707317073167</v>
      </c>
      <c r="L6129" s="16">
        <f t="shared" si="666"/>
        <v>814.17899999999997</v>
      </c>
      <c r="M6129" s="16">
        <f t="shared" si="667"/>
        <v>1654.8353658536585</v>
      </c>
      <c r="N6129" s="14">
        <f>E6129*(K6129-L6129-M6129)*IF(F6129="GHS",1,Assumptions!$B$4)</f>
        <v>1066762545.4909755</v>
      </c>
      <c r="O6129" s="15">
        <f t="shared" ca="1" si="668"/>
        <v>129</v>
      </c>
      <c r="P6129" s="15" t="str">
        <f t="shared" ca="1" si="669"/>
        <v>91-180d</v>
      </c>
      <c r="Q6129" s="17">
        <f ca="1">IF(P6129="0-90d",0,IF(P6129="91-180d",INDEX(Assumptions!$F$8:$F$12,MATCH(B6129,Assumptions!$A$8:$A$12,0)),IF(P6129="181-365d",INDEX(Assumptions!$G$8:$G$12,MATCH(B6129,Assumptions!$A$8:$A$12,0)),INDEX(Assumptions!$H$8:$H$12,MATCH(B6129,Assumptions!$A$8:$A$12,0)))))</f>
        <v>0.03</v>
      </c>
      <c r="R6129" s="14">
        <f t="shared" ca="1" si="670"/>
        <v>28357854.570000004</v>
      </c>
      <c r="S6129" s="14">
        <f t="shared" ca="1" si="671"/>
        <v>916903964.43000007</v>
      </c>
      <c r="T6129" s="11" t="s">
        <v>25</v>
      </c>
      <c r="U6129" s="18" t="s">
        <v>26</v>
      </c>
    </row>
    <row r="6130" spans="1:21" ht="15" customHeight="1" x14ac:dyDescent="0.15">
      <c r="A6130" s="10" t="s">
        <v>6178</v>
      </c>
      <c r="B6130" s="11" t="s">
        <v>41</v>
      </c>
      <c r="C6130" s="11" t="s">
        <v>44</v>
      </c>
      <c r="D6130" s="12">
        <v>46144</v>
      </c>
      <c r="E6130" s="11">
        <v>2995</v>
      </c>
      <c r="F6130" s="11" t="s">
        <v>33</v>
      </c>
      <c r="G6130" s="13">
        <v>190.88</v>
      </c>
      <c r="H6130" s="14">
        <f t="shared" si="665"/>
        <v>571685.6</v>
      </c>
      <c r="I6130" s="14">
        <f>IF(F6130="GHS",H6130,H6130*Assumptions!$B$4)</f>
        <v>571685.6</v>
      </c>
      <c r="J6130" s="15" t="str">
        <f>INDEX(Assumptions!$B$8:$B$12,MATCH(B6130,Assumptions!$A$8:$A$12,0))</f>
        <v>Weighted Average</v>
      </c>
      <c r="K6130" s="16">
        <f>G6130/(1-INDEX(Assumptions!$D$8:$D$12,MATCH(B6130,Assumptions!$A$8:$A$12,0)))</f>
        <v>293.66153846153844</v>
      </c>
      <c r="L6130" s="16">
        <f t="shared" si="666"/>
        <v>5.7263999999999999</v>
      </c>
      <c r="M6130" s="16">
        <f t="shared" si="667"/>
        <v>14.683076923076923</v>
      </c>
      <c r="N6130" s="14">
        <f>E6130*(K6130-L6130-M6130)*IF(F6130="GHS",1,Assumptions!$B$4)</f>
        <v>818389.92430769233</v>
      </c>
      <c r="O6130" s="15">
        <f t="shared" ca="1" si="668"/>
        <v>142</v>
      </c>
      <c r="P6130" s="15" t="str">
        <f t="shared" ca="1" si="669"/>
        <v>91-180d</v>
      </c>
      <c r="Q6130" s="17">
        <f ca="1">IF(P6130="0-90d",0,IF(P6130="91-180d",INDEX(Assumptions!$F$8:$F$12,MATCH(B6130,Assumptions!$A$8:$A$12,0)),IF(P6130="181-365d",INDEX(Assumptions!$G$8:$G$12,MATCH(B6130,Assumptions!$A$8:$A$12,0)),INDEX(Assumptions!$H$8:$H$12,MATCH(B6130,Assumptions!$A$8:$A$12,0)))))</f>
        <v>0.1</v>
      </c>
      <c r="R6130" s="14">
        <f t="shared" ca="1" si="670"/>
        <v>57168.56</v>
      </c>
      <c r="S6130" s="14">
        <f t="shared" ca="1" si="671"/>
        <v>514517.04</v>
      </c>
      <c r="T6130" s="11" t="s">
        <v>25</v>
      </c>
      <c r="U6130" s="18" t="s">
        <v>36</v>
      </c>
    </row>
    <row r="6131" spans="1:21" ht="15" customHeight="1" x14ac:dyDescent="0.15">
      <c r="A6131" s="10" t="s">
        <v>6179</v>
      </c>
      <c r="B6131" s="11" t="s">
        <v>41</v>
      </c>
      <c r="C6131" s="11" t="s">
        <v>49</v>
      </c>
      <c r="D6131" s="12">
        <v>46017</v>
      </c>
      <c r="E6131" s="11">
        <v>218</v>
      </c>
      <c r="F6131" s="11" t="s">
        <v>33</v>
      </c>
      <c r="G6131" s="13">
        <v>254.53</v>
      </c>
      <c r="H6131" s="14">
        <f t="shared" si="665"/>
        <v>55487.54</v>
      </c>
      <c r="I6131" s="14">
        <f>IF(F6131="GHS",H6131,H6131*Assumptions!$B$4)</f>
        <v>55487.54</v>
      </c>
      <c r="J6131" s="15" t="str">
        <f>INDEX(Assumptions!$B$8:$B$12,MATCH(B6131,Assumptions!$A$8:$A$12,0))</f>
        <v>Weighted Average</v>
      </c>
      <c r="K6131" s="16">
        <f>G6131/(1-INDEX(Assumptions!$D$8:$D$12,MATCH(B6131,Assumptions!$A$8:$A$12,0)))</f>
        <v>391.58461538461535</v>
      </c>
      <c r="L6131" s="16">
        <f t="shared" si="666"/>
        <v>7.6358999999999995</v>
      </c>
      <c r="M6131" s="16">
        <f t="shared" si="667"/>
        <v>19.579230769230769</v>
      </c>
      <c r="N6131" s="14">
        <f>E6131*(K6131-L6131-M6131)*IF(F6131="GHS",1,Assumptions!$B$4)</f>
        <v>79432.547646153835</v>
      </c>
      <c r="O6131" s="15">
        <f t="shared" ca="1" si="668"/>
        <v>269</v>
      </c>
      <c r="P6131" s="15" t="str">
        <f t="shared" ca="1" si="669"/>
        <v>181-365d</v>
      </c>
      <c r="Q6131" s="17">
        <f ca="1">IF(P6131="0-90d",0,IF(P6131="91-180d",INDEX(Assumptions!$F$8:$F$12,MATCH(B6131,Assumptions!$A$8:$A$12,0)),IF(P6131="181-365d",INDEX(Assumptions!$G$8:$G$12,MATCH(B6131,Assumptions!$A$8:$A$12,0)),INDEX(Assumptions!$H$8:$H$12,MATCH(B6131,Assumptions!$A$8:$A$12,0)))))</f>
        <v>0.35</v>
      </c>
      <c r="R6131" s="14">
        <f t="shared" ca="1" si="670"/>
        <v>19420.638999999999</v>
      </c>
      <c r="S6131" s="14">
        <f t="shared" ca="1" si="671"/>
        <v>36066.900999999998</v>
      </c>
      <c r="T6131" s="11" t="s">
        <v>25</v>
      </c>
      <c r="U6131" s="18" t="s">
        <v>26</v>
      </c>
    </row>
    <row r="6132" spans="1:21" ht="15" customHeight="1" x14ac:dyDescent="0.15">
      <c r="A6132" s="10" t="s">
        <v>6180</v>
      </c>
      <c r="B6132" s="11" t="s">
        <v>46</v>
      </c>
      <c r="C6132" s="11" t="s">
        <v>47</v>
      </c>
      <c r="D6132" s="12">
        <v>46213</v>
      </c>
      <c r="E6132" s="11">
        <v>3071</v>
      </c>
      <c r="F6132" s="11" t="s">
        <v>33</v>
      </c>
      <c r="G6132" s="13">
        <v>646728.64</v>
      </c>
      <c r="H6132" s="14">
        <f t="shared" si="665"/>
        <v>1986103653.4400001</v>
      </c>
      <c r="I6132" s="14">
        <f>IF(F6132="GHS",H6132,H6132*Assumptions!$B$4)</f>
        <v>1986103653.4400001</v>
      </c>
      <c r="J6132" s="15" t="str">
        <f>INDEX(Assumptions!$B$8:$B$12,MATCH(B6132,Assumptions!$A$8:$A$12,0))</f>
        <v>Specific Identification</v>
      </c>
      <c r="K6132" s="16">
        <f>G6132/(1-INDEX(Assumptions!$D$8:$D$12,MATCH(B6132,Assumptions!$A$8:$A$12,0)))</f>
        <v>829139.282051282</v>
      </c>
      <c r="L6132" s="16">
        <f t="shared" si="666"/>
        <v>19401.859199999999</v>
      </c>
      <c r="M6132" s="16">
        <f t="shared" si="667"/>
        <v>41456.964102564103</v>
      </c>
      <c r="N6132" s="14">
        <f>E6132*(K6132-L6132-M6132)*IF(F6132="GHS",1,Assumptions!$B$4)</f>
        <v>2359389288.8173127</v>
      </c>
      <c r="O6132" s="15">
        <f t="shared" ca="1" si="668"/>
        <v>73</v>
      </c>
      <c r="P6132" s="15" t="str">
        <f t="shared" ca="1" si="669"/>
        <v>0-90d</v>
      </c>
      <c r="Q6132" s="17">
        <f ca="1">IF(P6132="0-90d",0,IF(P6132="91-180d",INDEX(Assumptions!$F$8:$F$12,MATCH(B6132,Assumptions!$A$8:$A$12,0)),IF(P6132="181-365d",INDEX(Assumptions!$G$8:$G$12,MATCH(B6132,Assumptions!$A$8:$A$12,0)),INDEX(Assumptions!$H$8:$H$12,MATCH(B6132,Assumptions!$A$8:$A$12,0)))))</f>
        <v>0</v>
      </c>
      <c r="R6132" s="14">
        <f t="shared" ca="1" si="670"/>
        <v>0</v>
      </c>
      <c r="S6132" s="14">
        <f t="shared" ca="1" si="671"/>
        <v>1986103653.4400001</v>
      </c>
      <c r="T6132" s="11" t="s">
        <v>25</v>
      </c>
      <c r="U6132" s="18" t="s">
        <v>26</v>
      </c>
    </row>
    <row r="6133" spans="1:21" ht="15" customHeight="1" x14ac:dyDescent="0.15">
      <c r="A6133" s="10" t="s">
        <v>6181</v>
      </c>
      <c r="B6133" s="11" t="s">
        <v>41</v>
      </c>
      <c r="C6133" s="11" t="s">
        <v>115</v>
      </c>
      <c r="D6133" s="12">
        <v>45868</v>
      </c>
      <c r="E6133" s="11">
        <v>2072</v>
      </c>
      <c r="F6133" s="11" t="s">
        <v>33</v>
      </c>
      <c r="G6133" s="13">
        <v>397.11</v>
      </c>
      <c r="H6133" s="14">
        <f t="shared" si="665"/>
        <v>822811.92</v>
      </c>
      <c r="I6133" s="14">
        <f>IF(F6133="GHS",H6133,H6133*Assumptions!$B$4)</f>
        <v>822811.92</v>
      </c>
      <c r="J6133" s="15" t="str">
        <f>INDEX(Assumptions!$B$8:$B$12,MATCH(B6133,Assumptions!$A$8:$A$12,0))</f>
        <v>Weighted Average</v>
      </c>
      <c r="K6133" s="16">
        <f>G6133/(1-INDEX(Assumptions!$D$8:$D$12,MATCH(B6133,Assumptions!$A$8:$A$12,0)))</f>
        <v>610.93846153846152</v>
      </c>
      <c r="L6133" s="16">
        <f t="shared" si="666"/>
        <v>11.9133</v>
      </c>
      <c r="M6133" s="16">
        <f t="shared" si="667"/>
        <v>30.546923076923079</v>
      </c>
      <c r="N6133" s="14">
        <f>E6133*(K6133-L6133-M6133)*IF(F6133="GHS",1,Assumptions!$B$4)</f>
        <v>1177886.9100923075</v>
      </c>
      <c r="O6133" s="15">
        <f t="shared" ca="1" si="668"/>
        <v>418</v>
      </c>
      <c r="P6133" s="15" t="str">
        <f t="shared" ca="1" si="669"/>
        <v>365d+</v>
      </c>
      <c r="Q6133" s="17">
        <f ca="1">IF(P6133="0-90d",0,IF(P6133="91-180d",INDEX(Assumptions!$F$8:$F$12,MATCH(B6133,Assumptions!$A$8:$A$12,0)),IF(P6133="181-365d",INDEX(Assumptions!$G$8:$G$12,MATCH(B6133,Assumptions!$A$8:$A$12,0)),INDEX(Assumptions!$H$8:$H$12,MATCH(B6133,Assumptions!$A$8:$A$12,0)))))</f>
        <v>0.8</v>
      </c>
      <c r="R6133" s="14">
        <f t="shared" ca="1" si="670"/>
        <v>658249.53600000008</v>
      </c>
      <c r="S6133" s="14">
        <f t="shared" ca="1" si="671"/>
        <v>164562.38399999996</v>
      </c>
      <c r="T6133" s="11" t="s">
        <v>25</v>
      </c>
      <c r="U6133" s="18" t="s">
        <v>26</v>
      </c>
    </row>
    <row r="6134" spans="1:21" ht="15" customHeight="1" x14ac:dyDescent="0.15">
      <c r="A6134" s="10" t="s">
        <v>6182</v>
      </c>
      <c r="B6134" s="11" t="s">
        <v>41</v>
      </c>
      <c r="C6134" s="11" t="s">
        <v>115</v>
      </c>
      <c r="D6134" s="12">
        <v>45812</v>
      </c>
      <c r="E6134" s="11">
        <v>3814</v>
      </c>
      <c r="F6134" s="11" t="s">
        <v>33</v>
      </c>
      <c r="G6134" s="13">
        <v>370.94</v>
      </c>
      <c r="H6134" s="14">
        <f t="shared" si="665"/>
        <v>1414765.16</v>
      </c>
      <c r="I6134" s="14">
        <f>IF(F6134="GHS",H6134,H6134*Assumptions!$B$4)</f>
        <v>1414765.16</v>
      </c>
      <c r="J6134" s="15" t="str">
        <f>INDEX(Assumptions!$B$8:$B$12,MATCH(B6134,Assumptions!$A$8:$A$12,0))</f>
        <v>Weighted Average</v>
      </c>
      <c r="K6134" s="16">
        <f>G6134/(1-INDEX(Assumptions!$D$8:$D$12,MATCH(B6134,Assumptions!$A$8:$A$12,0)))</f>
        <v>570.676923076923</v>
      </c>
      <c r="L6134" s="16">
        <f t="shared" si="666"/>
        <v>11.1282</v>
      </c>
      <c r="M6134" s="16">
        <f t="shared" si="667"/>
        <v>28.533846153846152</v>
      </c>
      <c r="N6134" s="14">
        <f>E6134*(K6134-L6134-M6134)*IF(F6134="GHS",1,Assumptions!$B$4)</f>
        <v>2025290.7405846149</v>
      </c>
      <c r="O6134" s="15">
        <f t="shared" ca="1" si="668"/>
        <v>474</v>
      </c>
      <c r="P6134" s="15" t="str">
        <f t="shared" ca="1" si="669"/>
        <v>365d+</v>
      </c>
      <c r="Q6134" s="17">
        <f ca="1">IF(P6134="0-90d",0,IF(P6134="91-180d",INDEX(Assumptions!$F$8:$F$12,MATCH(B6134,Assumptions!$A$8:$A$12,0)),IF(P6134="181-365d",INDEX(Assumptions!$G$8:$G$12,MATCH(B6134,Assumptions!$A$8:$A$12,0)),INDEX(Assumptions!$H$8:$H$12,MATCH(B6134,Assumptions!$A$8:$A$12,0)))))</f>
        <v>0.8</v>
      </c>
      <c r="R6134" s="14">
        <f t="shared" ca="1" si="670"/>
        <v>1131812.128</v>
      </c>
      <c r="S6134" s="14">
        <f t="shared" si="671"/>
        <v>0</v>
      </c>
      <c r="T6134" s="11" t="s">
        <v>39</v>
      </c>
      <c r="U6134" s="18" t="s">
        <v>26</v>
      </c>
    </row>
    <row r="6135" spans="1:21" ht="15" customHeight="1" x14ac:dyDescent="0.15">
      <c r="A6135" s="10" t="s">
        <v>6183</v>
      </c>
      <c r="B6135" s="11" t="s">
        <v>28</v>
      </c>
      <c r="C6135" s="11" t="s">
        <v>55</v>
      </c>
      <c r="D6135" s="12">
        <v>45959</v>
      </c>
      <c r="E6135" s="11">
        <v>1999</v>
      </c>
      <c r="F6135" s="11" t="s">
        <v>24</v>
      </c>
      <c r="G6135" s="13">
        <v>4135.42</v>
      </c>
      <c r="H6135" s="14">
        <f t="shared" si="665"/>
        <v>8266704.5800000001</v>
      </c>
      <c r="I6135" s="14">
        <f>IF(F6135="GHS",H6135,H6135*Assumptions!$B$4)</f>
        <v>89280409.464000002</v>
      </c>
      <c r="J6135" s="15" t="str">
        <f>INDEX(Assumptions!$B$8:$B$12,MATCH(B6135,Assumptions!$A$8:$A$12,0))</f>
        <v>Fair Value Less Costs to Sell</v>
      </c>
      <c r="K6135" s="16">
        <f>G6135/(1-INDEX(Assumptions!$D$8:$D$12,MATCH(B6135,Assumptions!$A$8:$A$12,0)))</f>
        <v>4699.340909090909</v>
      </c>
      <c r="L6135" s="16">
        <f t="shared" si="666"/>
        <v>124.0626</v>
      </c>
      <c r="M6135" s="16">
        <f t="shared" si="667"/>
        <v>234.96704545454546</v>
      </c>
      <c r="N6135" s="14">
        <f>E6135*(K6135-L6135-M6135)*IF(F6135="GHS",1,Assumptions!$B$4)</f>
        <v>93703847.932898179</v>
      </c>
      <c r="O6135" s="15">
        <f t="shared" ca="1" si="668"/>
        <v>327</v>
      </c>
      <c r="P6135" s="15" t="str">
        <f t="shared" ca="1" si="669"/>
        <v>181-365d</v>
      </c>
      <c r="Q6135" s="17">
        <f ca="1">IF(P6135="0-90d",0,IF(P6135="91-180d",INDEX(Assumptions!$F$8:$F$12,MATCH(B6135,Assumptions!$A$8:$A$12,0)),IF(P6135="181-365d",INDEX(Assumptions!$G$8:$G$12,MATCH(B6135,Assumptions!$A$8:$A$12,0)),INDEX(Assumptions!$H$8:$H$12,MATCH(B6135,Assumptions!$A$8:$A$12,0)))))</f>
        <v>0.1</v>
      </c>
      <c r="R6135" s="14">
        <f t="shared" ca="1" si="670"/>
        <v>8928040.9463999998</v>
      </c>
      <c r="S6135" s="14">
        <f t="shared" ca="1" si="671"/>
        <v>80352368.5176</v>
      </c>
      <c r="T6135" s="11" t="s">
        <v>25</v>
      </c>
      <c r="U6135" s="18" t="s">
        <v>36</v>
      </c>
    </row>
    <row r="6136" spans="1:21" ht="15" customHeight="1" x14ac:dyDescent="0.15">
      <c r="A6136" s="10" t="s">
        <v>6184</v>
      </c>
      <c r="B6136" s="11" t="s">
        <v>28</v>
      </c>
      <c r="C6136" s="11" t="s">
        <v>35</v>
      </c>
      <c r="D6136" s="12">
        <v>45891</v>
      </c>
      <c r="E6136" s="11">
        <v>339</v>
      </c>
      <c r="F6136" s="11" t="s">
        <v>24</v>
      </c>
      <c r="G6136" s="13">
        <v>2416.7600000000002</v>
      </c>
      <c r="H6136" s="14">
        <f t="shared" si="665"/>
        <v>819281.64000000013</v>
      </c>
      <c r="I6136" s="14">
        <f>IF(F6136="GHS",H6136,H6136*Assumptions!$B$4)</f>
        <v>8848241.7120000012</v>
      </c>
      <c r="J6136" s="15" t="str">
        <f>INDEX(Assumptions!$B$8:$B$12,MATCH(B6136,Assumptions!$A$8:$A$12,0))</f>
        <v>Fair Value Less Costs to Sell</v>
      </c>
      <c r="K6136" s="16">
        <f>G6136/(1-INDEX(Assumptions!$D$8:$D$12,MATCH(B6136,Assumptions!$A$8:$A$12,0)))</f>
        <v>2746.318181818182</v>
      </c>
      <c r="L6136" s="16">
        <f t="shared" si="666"/>
        <v>72.502800000000008</v>
      </c>
      <c r="M6136" s="16">
        <f t="shared" si="667"/>
        <v>137.31590909090912</v>
      </c>
      <c r="N6136" s="14">
        <f>E6136*(K6136-L6136-M6136)*IF(F6136="GHS",1,Assumptions!$B$4)</f>
        <v>9286631.8695490919</v>
      </c>
      <c r="O6136" s="15">
        <f t="shared" ca="1" si="668"/>
        <v>395</v>
      </c>
      <c r="P6136" s="15" t="str">
        <f t="shared" ca="1" si="669"/>
        <v>365d+</v>
      </c>
      <c r="Q6136" s="17">
        <f ca="1">IF(P6136="0-90d",0,IF(P6136="91-180d",INDEX(Assumptions!$F$8:$F$12,MATCH(B6136,Assumptions!$A$8:$A$12,0)),IF(P6136="181-365d",INDEX(Assumptions!$G$8:$G$12,MATCH(B6136,Assumptions!$A$8:$A$12,0)),INDEX(Assumptions!$H$8:$H$12,MATCH(B6136,Assumptions!$A$8:$A$12,0)))))</f>
        <v>0.4</v>
      </c>
      <c r="R6136" s="14">
        <f t="shared" ca="1" si="670"/>
        <v>3539296.6848000009</v>
      </c>
      <c r="S6136" s="14">
        <f t="shared" ca="1" si="671"/>
        <v>5308945.0272000004</v>
      </c>
      <c r="T6136" s="11" t="s">
        <v>25</v>
      </c>
      <c r="U6136" s="18" t="s">
        <v>26</v>
      </c>
    </row>
    <row r="6137" spans="1:21" ht="15" customHeight="1" x14ac:dyDescent="0.15">
      <c r="A6137" s="10" t="s">
        <v>6185</v>
      </c>
      <c r="B6137" s="11" t="s">
        <v>28</v>
      </c>
      <c r="C6137" s="11" t="s">
        <v>38</v>
      </c>
      <c r="D6137" s="12">
        <v>46185</v>
      </c>
      <c r="E6137" s="11">
        <v>3807</v>
      </c>
      <c r="F6137" s="11" t="s">
        <v>24</v>
      </c>
      <c r="G6137" s="13">
        <v>5030</v>
      </c>
      <c r="H6137" s="14">
        <f t="shared" si="665"/>
        <v>19149210</v>
      </c>
      <c r="I6137" s="14">
        <f>IF(F6137="GHS",H6137,H6137*Assumptions!$B$4)</f>
        <v>206811468</v>
      </c>
      <c r="J6137" s="15" t="str">
        <f>INDEX(Assumptions!$B$8:$B$12,MATCH(B6137,Assumptions!$A$8:$A$12,0))</f>
        <v>Fair Value Less Costs to Sell</v>
      </c>
      <c r="K6137" s="16">
        <f>G6137/(1-INDEX(Assumptions!$D$8:$D$12,MATCH(B6137,Assumptions!$A$8:$A$12,0)))</f>
        <v>5715.909090909091</v>
      </c>
      <c r="L6137" s="16">
        <f t="shared" si="666"/>
        <v>150.9</v>
      </c>
      <c r="M6137" s="16">
        <f t="shared" si="667"/>
        <v>285.79545454545456</v>
      </c>
      <c r="N6137" s="14">
        <f>E6137*(K6137-L6137-M6137)*IF(F6137="GHS",1,Assumptions!$B$4)</f>
        <v>217058036.18727273</v>
      </c>
      <c r="O6137" s="15">
        <f t="shared" ca="1" si="668"/>
        <v>101</v>
      </c>
      <c r="P6137" s="15" t="str">
        <f t="shared" ca="1" si="669"/>
        <v>91-180d</v>
      </c>
      <c r="Q6137" s="17">
        <f ca="1">IF(P6137="0-90d",0,IF(P6137="91-180d",INDEX(Assumptions!$F$8:$F$12,MATCH(B6137,Assumptions!$A$8:$A$12,0)),IF(P6137="181-365d",INDEX(Assumptions!$G$8:$G$12,MATCH(B6137,Assumptions!$A$8:$A$12,0)),INDEX(Assumptions!$H$8:$H$12,MATCH(B6137,Assumptions!$A$8:$A$12,0)))))</f>
        <v>0.02</v>
      </c>
      <c r="R6137" s="14">
        <f t="shared" ca="1" si="670"/>
        <v>4136229.36</v>
      </c>
      <c r="S6137" s="14">
        <f t="shared" si="671"/>
        <v>0</v>
      </c>
      <c r="T6137" s="11" t="s">
        <v>39</v>
      </c>
      <c r="U6137" s="18" t="s">
        <v>26</v>
      </c>
    </row>
    <row r="6138" spans="1:21" ht="15" customHeight="1" x14ac:dyDescent="0.15">
      <c r="A6138" s="10" t="s">
        <v>6186</v>
      </c>
      <c r="B6138" s="11" t="s">
        <v>22</v>
      </c>
      <c r="C6138" s="11" t="s">
        <v>23</v>
      </c>
      <c r="D6138" s="12">
        <v>45732</v>
      </c>
      <c r="E6138" s="11">
        <v>950</v>
      </c>
      <c r="F6138" s="11" t="s">
        <v>24</v>
      </c>
      <c r="G6138" s="13">
        <v>26016</v>
      </c>
      <c r="H6138" s="14">
        <f t="shared" si="665"/>
        <v>24715200</v>
      </c>
      <c r="I6138" s="14">
        <f>IF(F6138="GHS",H6138,H6138*Assumptions!$B$4)</f>
        <v>266924160.00000003</v>
      </c>
      <c r="J6138" s="15" t="str">
        <f>INDEX(Assumptions!$B$8:$B$12,MATCH(B6138,Assumptions!$A$8:$A$12,0))</f>
        <v>FIFO</v>
      </c>
      <c r="K6138" s="16">
        <f>G6138/(1-INDEX(Assumptions!$D$8:$D$12,MATCH(B6138,Assumptions!$A$8:$A$12,0)))</f>
        <v>31726.82926829268</v>
      </c>
      <c r="L6138" s="16">
        <f t="shared" si="666"/>
        <v>780.48</v>
      </c>
      <c r="M6138" s="16">
        <f t="shared" si="667"/>
        <v>1586.3414634146341</v>
      </c>
      <c r="N6138" s="14">
        <f>E6138*(K6138-L6138-M6138)*IF(F6138="GHS",1,Assumptions!$B$4)</f>
        <v>301233680.07804877</v>
      </c>
      <c r="O6138" s="15">
        <f t="shared" ca="1" si="668"/>
        <v>554</v>
      </c>
      <c r="P6138" s="15" t="str">
        <f t="shared" ca="1" si="669"/>
        <v>365d+</v>
      </c>
      <c r="Q6138" s="17">
        <f ca="1">IF(P6138="0-90d",0,IF(P6138="91-180d",INDEX(Assumptions!$F$8:$F$12,MATCH(B6138,Assumptions!$A$8:$A$12,0)),IF(P6138="181-365d",INDEX(Assumptions!$G$8:$G$12,MATCH(B6138,Assumptions!$A$8:$A$12,0)),INDEX(Assumptions!$H$8:$H$12,MATCH(B6138,Assumptions!$A$8:$A$12,0)))))</f>
        <v>0.5</v>
      </c>
      <c r="R6138" s="14">
        <f t="shared" ca="1" si="670"/>
        <v>133462080.00000001</v>
      </c>
      <c r="S6138" s="14">
        <f t="shared" ca="1" si="671"/>
        <v>133462080.00000001</v>
      </c>
      <c r="T6138" s="11" t="s">
        <v>25</v>
      </c>
      <c r="U6138" s="18" t="s">
        <v>36</v>
      </c>
    </row>
    <row r="6139" spans="1:21" ht="15" customHeight="1" x14ac:dyDescent="0.15">
      <c r="A6139" s="10" t="s">
        <v>6187</v>
      </c>
      <c r="B6139" s="11" t="s">
        <v>41</v>
      </c>
      <c r="C6139" s="11" t="s">
        <v>49</v>
      </c>
      <c r="D6139" s="12">
        <v>45745</v>
      </c>
      <c r="E6139" s="11">
        <v>921</v>
      </c>
      <c r="F6139" s="11" t="s">
        <v>33</v>
      </c>
      <c r="G6139" s="13">
        <v>410.99</v>
      </c>
      <c r="H6139" s="14">
        <f t="shared" si="665"/>
        <v>378521.79000000004</v>
      </c>
      <c r="I6139" s="14">
        <f>IF(F6139="GHS",H6139,H6139*Assumptions!$B$4)</f>
        <v>378521.79000000004</v>
      </c>
      <c r="J6139" s="15" t="str">
        <f>INDEX(Assumptions!$B$8:$B$12,MATCH(B6139,Assumptions!$A$8:$A$12,0))</f>
        <v>Weighted Average</v>
      </c>
      <c r="K6139" s="16">
        <f>G6139/(1-INDEX(Assumptions!$D$8:$D$12,MATCH(B6139,Assumptions!$A$8:$A$12,0)))</f>
        <v>632.29230769230765</v>
      </c>
      <c r="L6139" s="16">
        <f t="shared" si="666"/>
        <v>12.329699999999999</v>
      </c>
      <c r="M6139" s="16">
        <f t="shared" si="667"/>
        <v>31.614615384615384</v>
      </c>
      <c r="N6139" s="14">
        <f>E6139*(K6139-L6139-M6139)*IF(F6139="GHS",1,Assumptions!$B$4)</f>
        <v>541868.50091538462</v>
      </c>
      <c r="O6139" s="15">
        <f t="shared" ca="1" si="668"/>
        <v>541</v>
      </c>
      <c r="P6139" s="15" t="str">
        <f t="shared" ca="1" si="669"/>
        <v>365d+</v>
      </c>
      <c r="Q6139" s="17">
        <f ca="1">IF(P6139="0-90d",0,IF(P6139="91-180d",INDEX(Assumptions!$F$8:$F$12,MATCH(B6139,Assumptions!$A$8:$A$12,0)),IF(P6139="181-365d",INDEX(Assumptions!$G$8:$G$12,MATCH(B6139,Assumptions!$A$8:$A$12,0)),INDEX(Assumptions!$H$8:$H$12,MATCH(B6139,Assumptions!$A$8:$A$12,0)))))</f>
        <v>0.8</v>
      </c>
      <c r="R6139" s="14">
        <f t="shared" ca="1" si="670"/>
        <v>302817.43200000003</v>
      </c>
      <c r="S6139" s="14">
        <f t="shared" ca="1" si="671"/>
        <v>75704.358000000007</v>
      </c>
      <c r="T6139" s="11" t="s">
        <v>25</v>
      </c>
      <c r="U6139" s="18" t="s">
        <v>26</v>
      </c>
    </row>
    <row r="6140" spans="1:21" ht="15" customHeight="1" x14ac:dyDescent="0.15">
      <c r="A6140" s="10" t="s">
        <v>6188</v>
      </c>
      <c r="B6140" s="11" t="s">
        <v>41</v>
      </c>
      <c r="C6140" s="11" t="s">
        <v>44</v>
      </c>
      <c r="D6140" s="12">
        <v>45965</v>
      </c>
      <c r="E6140" s="11">
        <v>4468</v>
      </c>
      <c r="F6140" s="11" t="s">
        <v>33</v>
      </c>
      <c r="G6140" s="13">
        <v>329.28</v>
      </c>
      <c r="H6140" s="14">
        <f t="shared" si="665"/>
        <v>1471223.0399999998</v>
      </c>
      <c r="I6140" s="14">
        <f>IF(F6140="GHS",H6140,H6140*Assumptions!$B$4)</f>
        <v>1471223.0399999998</v>
      </c>
      <c r="J6140" s="15" t="str">
        <f>INDEX(Assumptions!$B$8:$B$12,MATCH(B6140,Assumptions!$A$8:$A$12,0))</f>
        <v>Weighted Average</v>
      </c>
      <c r="K6140" s="16">
        <f>G6140/(1-INDEX(Assumptions!$D$8:$D$12,MATCH(B6140,Assumptions!$A$8:$A$12,0)))</f>
        <v>506.58461538461535</v>
      </c>
      <c r="L6140" s="16">
        <f t="shared" si="666"/>
        <v>9.8783999999999992</v>
      </c>
      <c r="M6140" s="16">
        <f t="shared" si="667"/>
        <v>25.329230769230769</v>
      </c>
      <c r="N6140" s="14">
        <f>E6140*(K6140-L6140-M6140)*IF(F6140="GHS",1,Assumptions!$B$4)</f>
        <v>2106112.3672615383</v>
      </c>
      <c r="O6140" s="15">
        <f t="shared" ca="1" si="668"/>
        <v>321</v>
      </c>
      <c r="P6140" s="15" t="str">
        <f t="shared" ca="1" si="669"/>
        <v>181-365d</v>
      </c>
      <c r="Q6140" s="17">
        <f ca="1">IF(P6140="0-90d",0,IF(P6140="91-180d",INDEX(Assumptions!$F$8:$F$12,MATCH(B6140,Assumptions!$A$8:$A$12,0)),IF(P6140="181-365d",INDEX(Assumptions!$G$8:$G$12,MATCH(B6140,Assumptions!$A$8:$A$12,0)),INDEX(Assumptions!$H$8:$H$12,MATCH(B6140,Assumptions!$A$8:$A$12,0)))))</f>
        <v>0.35</v>
      </c>
      <c r="R6140" s="14">
        <f t="shared" ca="1" si="670"/>
        <v>514928.0639999999</v>
      </c>
      <c r="S6140" s="14">
        <f t="shared" ca="1" si="671"/>
        <v>956294.97599999991</v>
      </c>
      <c r="T6140" s="11" t="s">
        <v>25</v>
      </c>
      <c r="U6140" s="18" t="s">
        <v>26</v>
      </c>
    </row>
    <row r="6141" spans="1:21" ht="15" customHeight="1" x14ac:dyDescent="0.15">
      <c r="A6141" s="10" t="s">
        <v>6189</v>
      </c>
      <c r="B6141" s="11" t="s">
        <v>41</v>
      </c>
      <c r="C6141" s="11" t="s">
        <v>49</v>
      </c>
      <c r="D6141" s="12">
        <v>45816</v>
      </c>
      <c r="E6141" s="11">
        <v>2954</v>
      </c>
      <c r="F6141" s="11" t="s">
        <v>33</v>
      </c>
      <c r="G6141" s="13">
        <v>124.14</v>
      </c>
      <c r="H6141" s="14">
        <f t="shared" si="665"/>
        <v>366709.56</v>
      </c>
      <c r="I6141" s="14">
        <f>IF(F6141="GHS",H6141,H6141*Assumptions!$B$4)</f>
        <v>366709.56</v>
      </c>
      <c r="J6141" s="15" t="str">
        <f>INDEX(Assumptions!$B$8:$B$12,MATCH(B6141,Assumptions!$A$8:$A$12,0))</f>
        <v>Weighted Average</v>
      </c>
      <c r="K6141" s="16">
        <f>G6141/(1-INDEX(Assumptions!$D$8:$D$12,MATCH(B6141,Assumptions!$A$8:$A$12,0)))</f>
        <v>190.98461538461538</v>
      </c>
      <c r="L6141" s="16">
        <f t="shared" si="666"/>
        <v>3.7241999999999997</v>
      </c>
      <c r="M6141" s="16">
        <f t="shared" si="667"/>
        <v>9.5492307692307694</v>
      </c>
      <c r="N6141" s="14">
        <f>E6141*(K6141-L6141-M6141)*IF(F6141="GHS",1,Assumptions!$B$4)</f>
        <v>524958.83935384615</v>
      </c>
      <c r="O6141" s="15">
        <f t="shared" ca="1" si="668"/>
        <v>470</v>
      </c>
      <c r="P6141" s="15" t="str">
        <f t="shared" ca="1" si="669"/>
        <v>365d+</v>
      </c>
      <c r="Q6141" s="17">
        <f ca="1">IF(P6141="0-90d",0,IF(P6141="91-180d",INDEX(Assumptions!$F$8:$F$12,MATCH(B6141,Assumptions!$A$8:$A$12,0)),IF(P6141="181-365d",INDEX(Assumptions!$G$8:$G$12,MATCH(B6141,Assumptions!$A$8:$A$12,0)),INDEX(Assumptions!$H$8:$H$12,MATCH(B6141,Assumptions!$A$8:$A$12,0)))))</f>
        <v>0.8</v>
      </c>
      <c r="R6141" s="14">
        <f t="shared" ca="1" si="670"/>
        <v>293367.64799999999</v>
      </c>
      <c r="S6141" s="14">
        <f t="shared" ca="1" si="671"/>
        <v>73341.912000000011</v>
      </c>
      <c r="T6141" s="11" t="s">
        <v>25</v>
      </c>
      <c r="U6141" s="18" t="s">
        <v>26</v>
      </c>
    </row>
    <row r="6142" spans="1:21" ht="15" customHeight="1" x14ac:dyDescent="0.15">
      <c r="A6142" s="10" t="s">
        <v>6190</v>
      </c>
      <c r="B6142" s="11" t="s">
        <v>46</v>
      </c>
      <c r="C6142" s="11" t="s">
        <v>119</v>
      </c>
      <c r="D6142" s="12">
        <v>46123</v>
      </c>
      <c r="E6142" s="11">
        <v>1020</v>
      </c>
      <c r="F6142" s="11" t="s">
        <v>33</v>
      </c>
      <c r="G6142" s="13">
        <v>715148.31</v>
      </c>
      <c r="H6142" s="14">
        <f t="shared" si="665"/>
        <v>729451276.20000005</v>
      </c>
      <c r="I6142" s="14">
        <f>IF(F6142="GHS",H6142,H6142*Assumptions!$B$4)</f>
        <v>729451276.20000005</v>
      </c>
      <c r="J6142" s="15" t="str">
        <f>INDEX(Assumptions!$B$8:$B$12,MATCH(B6142,Assumptions!$A$8:$A$12,0))</f>
        <v>Specific Identification</v>
      </c>
      <c r="K6142" s="16">
        <f>G6142/(1-INDEX(Assumptions!$D$8:$D$12,MATCH(B6142,Assumptions!$A$8:$A$12,0)))</f>
        <v>916856.80769230775</v>
      </c>
      <c r="L6142" s="16">
        <f t="shared" si="666"/>
        <v>21454.4493</v>
      </c>
      <c r="M6142" s="16">
        <f t="shared" si="667"/>
        <v>45842.840384615389</v>
      </c>
      <c r="N6142" s="14">
        <f>E6142*(K6142-L6142-M6142)*IF(F6142="GHS",1,Assumptions!$B$4)</f>
        <v>866550708.36784625</v>
      </c>
      <c r="O6142" s="15">
        <f t="shared" ca="1" si="668"/>
        <v>163</v>
      </c>
      <c r="P6142" s="15" t="str">
        <f t="shared" ca="1" si="669"/>
        <v>91-180d</v>
      </c>
      <c r="Q6142" s="17">
        <f ca="1">IF(P6142="0-90d",0,IF(P6142="91-180d",INDEX(Assumptions!$F$8:$F$12,MATCH(B6142,Assumptions!$A$8:$A$12,0)),IF(P6142="181-365d",INDEX(Assumptions!$G$8:$G$12,MATCH(B6142,Assumptions!$A$8:$A$12,0)),INDEX(Assumptions!$H$8:$H$12,MATCH(B6142,Assumptions!$A$8:$A$12,0)))))</f>
        <v>0</v>
      </c>
      <c r="R6142" s="14">
        <f t="shared" ca="1" si="670"/>
        <v>0</v>
      </c>
      <c r="S6142" s="14">
        <f t="shared" ca="1" si="671"/>
        <v>729451276.20000005</v>
      </c>
      <c r="T6142" s="11" t="s">
        <v>25</v>
      </c>
      <c r="U6142" s="18" t="s">
        <v>26</v>
      </c>
    </row>
    <row r="6143" spans="1:21" ht="15" customHeight="1" x14ac:dyDescent="0.15">
      <c r="A6143" s="10" t="s">
        <v>6191</v>
      </c>
      <c r="B6143" s="11" t="s">
        <v>31</v>
      </c>
      <c r="C6143" s="11" t="s">
        <v>32</v>
      </c>
      <c r="D6143" s="12">
        <v>46094</v>
      </c>
      <c r="E6143" s="11">
        <v>611</v>
      </c>
      <c r="F6143" s="11" t="s">
        <v>33</v>
      </c>
      <c r="G6143" s="13">
        <v>3804.97</v>
      </c>
      <c r="H6143" s="14">
        <f t="shared" si="665"/>
        <v>2324836.67</v>
      </c>
      <c r="I6143" s="14">
        <f>IF(F6143="GHS",H6143,H6143*Assumptions!$B$4)</f>
        <v>2324836.67</v>
      </c>
      <c r="J6143" s="15" t="str">
        <f>INDEX(Assumptions!$B$8:$B$12,MATCH(B6143,Assumptions!$A$8:$A$12,0))</f>
        <v>Weighted Average</v>
      </c>
      <c r="K6143" s="16">
        <f>G6143/(1-INDEX(Assumptions!$D$8:$D$12,MATCH(B6143,Assumptions!$A$8:$A$12,0)))</f>
        <v>5284.6805555555557</v>
      </c>
      <c r="L6143" s="16">
        <f t="shared" si="666"/>
        <v>114.14909999999999</v>
      </c>
      <c r="M6143" s="16">
        <f t="shared" si="667"/>
        <v>264.23402777777778</v>
      </c>
      <c r="N6143" s="14">
        <f>E6143*(K6143-L6143-M6143)*IF(F6143="GHS",1,Assumptions!$B$4)</f>
        <v>2997747.7283722227</v>
      </c>
      <c r="O6143" s="15">
        <f t="shared" ca="1" si="668"/>
        <v>192</v>
      </c>
      <c r="P6143" s="15" t="str">
        <f t="shared" ca="1" si="669"/>
        <v>181-365d</v>
      </c>
      <c r="Q6143" s="17">
        <f ca="1">IF(P6143="0-90d",0,IF(P6143="91-180d",INDEX(Assumptions!$F$8:$F$12,MATCH(B6143,Assumptions!$A$8:$A$12,0)),IF(P6143="181-365d",INDEX(Assumptions!$G$8:$G$12,MATCH(B6143,Assumptions!$A$8:$A$12,0)),INDEX(Assumptions!$H$8:$H$12,MATCH(B6143,Assumptions!$A$8:$A$12,0)))))</f>
        <v>0.2</v>
      </c>
      <c r="R6143" s="14">
        <f t="shared" ca="1" si="670"/>
        <v>464967.33400000003</v>
      </c>
      <c r="S6143" s="14">
        <f t="shared" ca="1" si="671"/>
        <v>1859869.3359999999</v>
      </c>
      <c r="T6143" s="11" t="s">
        <v>25</v>
      </c>
      <c r="U6143" s="18" t="s">
        <v>26</v>
      </c>
    </row>
    <row r="6144" spans="1:21" ht="15" customHeight="1" x14ac:dyDescent="0.15">
      <c r="A6144" s="10" t="s">
        <v>6192</v>
      </c>
      <c r="B6144" s="11" t="s">
        <v>22</v>
      </c>
      <c r="C6144" s="11" t="s">
        <v>81</v>
      </c>
      <c r="D6144" s="12">
        <v>45814</v>
      </c>
      <c r="E6144" s="11">
        <v>3614</v>
      </c>
      <c r="F6144" s="11" t="s">
        <v>24</v>
      </c>
      <c r="G6144" s="13">
        <v>22176.18</v>
      </c>
      <c r="H6144" s="14">
        <f t="shared" si="665"/>
        <v>80144714.519999996</v>
      </c>
      <c r="I6144" s="14">
        <f>IF(F6144="GHS",H6144,H6144*Assumptions!$B$4)</f>
        <v>865562916.81599998</v>
      </c>
      <c r="J6144" s="15" t="str">
        <f>INDEX(Assumptions!$B$8:$B$12,MATCH(B6144,Assumptions!$A$8:$A$12,0))</f>
        <v>FIFO</v>
      </c>
      <c r="K6144" s="16">
        <f>G6144/(1-INDEX(Assumptions!$D$8:$D$12,MATCH(B6144,Assumptions!$A$8:$A$12,0)))</f>
        <v>27044.121951219509</v>
      </c>
      <c r="L6144" s="16">
        <f t="shared" si="666"/>
        <v>665.28539999999998</v>
      </c>
      <c r="M6144" s="16">
        <f t="shared" si="667"/>
        <v>1352.2060975609756</v>
      </c>
      <c r="N6144" s="14">
        <f>E6144*(K6144-L6144-M6144)*IF(F6144="GHS",1,Assumptions!$B$4)</f>
        <v>976819418.562837</v>
      </c>
      <c r="O6144" s="15">
        <f t="shared" ca="1" si="668"/>
        <v>472</v>
      </c>
      <c r="P6144" s="15" t="str">
        <f t="shared" ca="1" si="669"/>
        <v>365d+</v>
      </c>
      <c r="Q6144" s="17">
        <f ca="1">IF(P6144="0-90d",0,IF(P6144="91-180d",INDEX(Assumptions!$F$8:$F$12,MATCH(B6144,Assumptions!$A$8:$A$12,0)),IF(P6144="181-365d",INDEX(Assumptions!$G$8:$G$12,MATCH(B6144,Assumptions!$A$8:$A$12,0)),INDEX(Assumptions!$H$8:$H$12,MATCH(B6144,Assumptions!$A$8:$A$12,0)))))</f>
        <v>0.5</v>
      </c>
      <c r="R6144" s="14">
        <f t="shared" ca="1" si="670"/>
        <v>432781458.40799999</v>
      </c>
      <c r="S6144" s="14">
        <f t="shared" ca="1" si="671"/>
        <v>432781458.40799999</v>
      </c>
      <c r="T6144" s="11" t="s">
        <v>25</v>
      </c>
      <c r="U6144" s="18" t="s">
        <v>26</v>
      </c>
    </row>
    <row r="6145" spans="1:21" ht="15" customHeight="1" x14ac:dyDescent="0.15">
      <c r="A6145" s="10" t="s">
        <v>6193</v>
      </c>
      <c r="B6145" s="11" t="s">
        <v>22</v>
      </c>
      <c r="C6145" s="11" t="s">
        <v>61</v>
      </c>
      <c r="D6145" s="12">
        <v>46208</v>
      </c>
      <c r="E6145" s="11">
        <v>2072</v>
      </c>
      <c r="F6145" s="11" t="s">
        <v>24</v>
      </c>
      <c r="G6145" s="13">
        <v>22856.94</v>
      </c>
      <c r="H6145" s="14">
        <f t="shared" si="665"/>
        <v>47359579.68</v>
      </c>
      <c r="I6145" s="14">
        <f>IF(F6145="GHS",H6145,H6145*Assumptions!$B$4)</f>
        <v>511483460.54400003</v>
      </c>
      <c r="J6145" s="15" t="str">
        <f>INDEX(Assumptions!$B$8:$B$12,MATCH(B6145,Assumptions!$A$8:$A$12,0))</f>
        <v>FIFO</v>
      </c>
      <c r="K6145" s="16">
        <f>G6145/(1-INDEX(Assumptions!$D$8:$D$12,MATCH(B6145,Assumptions!$A$8:$A$12,0)))</f>
        <v>27874.317073170729</v>
      </c>
      <c r="L6145" s="16">
        <f t="shared" si="666"/>
        <v>685.70819999999992</v>
      </c>
      <c r="M6145" s="16">
        <f t="shared" si="667"/>
        <v>1393.7158536585366</v>
      </c>
      <c r="N6145" s="14">
        <f>E6145*(K6145-L6145-M6145)*IF(F6145="GHS",1,Assumptions!$B$4)</f>
        <v>577227798.03343606</v>
      </c>
      <c r="O6145" s="15">
        <f t="shared" ca="1" si="668"/>
        <v>78</v>
      </c>
      <c r="P6145" s="15" t="str">
        <f t="shared" ca="1" si="669"/>
        <v>0-90d</v>
      </c>
      <c r="Q6145" s="17">
        <f ca="1">IF(P6145="0-90d",0,IF(P6145="91-180d",INDEX(Assumptions!$F$8:$F$12,MATCH(B6145,Assumptions!$A$8:$A$12,0)),IF(P6145="181-365d",INDEX(Assumptions!$G$8:$G$12,MATCH(B6145,Assumptions!$A$8:$A$12,0)),INDEX(Assumptions!$H$8:$H$12,MATCH(B6145,Assumptions!$A$8:$A$12,0)))))</f>
        <v>0</v>
      </c>
      <c r="R6145" s="14">
        <f t="shared" ca="1" si="670"/>
        <v>0</v>
      </c>
      <c r="S6145" s="14">
        <f t="shared" ca="1" si="671"/>
        <v>511483460.54400003</v>
      </c>
      <c r="T6145" s="11" t="s">
        <v>25</v>
      </c>
      <c r="U6145" s="18" t="s">
        <v>26</v>
      </c>
    </row>
    <row r="6146" spans="1:21" ht="15" customHeight="1" x14ac:dyDescent="0.15">
      <c r="A6146" s="10" t="s">
        <v>6194</v>
      </c>
      <c r="B6146" s="11" t="s">
        <v>31</v>
      </c>
      <c r="C6146" s="11" t="s">
        <v>76</v>
      </c>
      <c r="D6146" s="12">
        <v>46218</v>
      </c>
      <c r="E6146" s="11">
        <v>640</v>
      </c>
      <c r="F6146" s="11" t="s">
        <v>33</v>
      </c>
      <c r="G6146" s="13">
        <v>2841.82</v>
      </c>
      <c r="H6146" s="14">
        <f t="shared" ref="H6146:H6209" si="672">E6146*G6146</f>
        <v>1818764.8</v>
      </c>
      <c r="I6146" s="14">
        <f>IF(F6146="GHS",H6146,H6146*Assumptions!$B$4)</f>
        <v>1818764.8</v>
      </c>
      <c r="J6146" s="15" t="str">
        <f>INDEX(Assumptions!$B$8:$B$12,MATCH(B6146,Assumptions!$A$8:$A$12,0))</f>
        <v>Weighted Average</v>
      </c>
      <c r="K6146" s="16">
        <f>G6146/(1-INDEX(Assumptions!$D$8:$D$12,MATCH(B6146,Assumptions!$A$8:$A$12,0)))</f>
        <v>3946.9722222222226</v>
      </c>
      <c r="L6146" s="16">
        <f t="shared" ref="L6146:L6209" si="673">G6146*0.03</f>
        <v>85.254599999999996</v>
      </c>
      <c r="M6146" s="16">
        <f t="shared" ref="M6146:M6209" si="674">K6146*0.05</f>
        <v>197.34861111111115</v>
      </c>
      <c r="N6146" s="14">
        <f>E6146*(K6146-L6146-M6146)*IF(F6146="GHS",1,Assumptions!$B$4)</f>
        <v>2345196.1671111113</v>
      </c>
      <c r="O6146" s="15">
        <f t="shared" ref="O6146:O6209" ca="1" si="675">TODAY()-D6146</f>
        <v>68</v>
      </c>
      <c r="P6146" s="15" t="str">
        <f t="shared" ref="P6146:P6209" ca="1" si="676">IF(O6146&lt;=90,"0-90d",IF(O6146&lt;=180,"91-180d",IF(O6146&lt;=365,"181-365d","365d+")))</f>
        <v>0-90d</v>
      </c>
      <c r="Q6146" s="17">
        <f ca="1">IF(P6146="0-90d",0,IF(P6146="91-180d",INDEX(Assumptions!$F$8:$F$12,MATCH(B6146,Assumptions!$A$8:$A$12,0)),IF(P6146="181-365d",INDEX(Assumptions!$G$8:$G$12,MATCH(B6146,Assumptions!$A$8:$A$12,0)),INDEX(Assumptions!$H$8:$H$12,MATCH(B6146,Assumptions!$A$8:$A$12,0)))))</f>
        <v>0</v>
      </c>
      <c r="R6146" s="14">
        <f t="shared" ref="R6146:R6209" ca="1" si="677">I6146*Q6146</f>
        <v>0</v>
      </c>
      <c r="S6146" s="14">
        <f t="shared" ref="S6146:S6209" ca="1" si="678">IF(T6146="Held on Consignment (Not Owned)",0,MIN(I6146-R6146,N6146))</f>
        <v>1818764.8</v>
      </c>
      <c r="T6146" s="11" t="s">
        <v>25</v>
      </c>
      <c r="U6146" s="18" t="s">
        <v>26</v>
      </c>
    </row>
    <row r="6147" spans="1:21" ht="15" customHeight="1" x14ac:dyDescent="0.15">
      <c r="A6147" s="10" t="s">
        <v>6195</v>
      </c>
      <c r="B6147" s="11" t="s">
        <v>41</v>
      </c>
      <c r="C6147" s="11" t="s">
        <v>115</v>
      </c>
      <c r="D6147" s="12">
        <v>46100</v>
      </c>
      <c r="E6147" s="11">
        <v>1908</v>
      </c>
      <c r="F6147" s="11" t="s">
        <v>33</v>
      </c>
      <c r="G6147" s="13">
        <v>362.09</v>
      </c>
      <c r="H6147" s="14">
        <f t="shared" si="672"/>
        <v>690867.72</v>
      </c>
      <c r="I6147" s="14">
        <f>IF(F6147="GHS",H6147,H6147*Assumptions!$B$4)</f>
        <v>690867.72</v>
      </c>
      <c r="J6147" s="15" t="str">
        <f>INDEX(Assumptions!$B$8:$B$12,MATCH(B6147,Assumptions!$A$8:$A$12,0))</f>
        <v>Weighted Average</v>
      </c>
      <c r="K6147" s="16">
        <f>G6147/(1-INDEX(Assumptions!$D$8:$D$12,MATCH(B6147,Assumptions!$A$8:$A$12,0)))</f>
        <v>557.06153846153836</v>
      </c>
      <c r="L6147" s="16">
        <f t="shared" si="673"/>
        <v>10.862699999999998</v>
      </c>
      <c r="M6147" s="16">
        <f t="shared" si="674"/>
        <v>27.85307692307692</v>
      </c>
      <c r="N6147" s="14">
        <f>E6147*(K6147-L6147-M6147)*IF(F6147="GHS",1,Assumptions!$B$4)</f>
        <v>989003.71301538427</v>
      </c>
      <c r="O6147" s="15">
        <f t="shared" ca="1" si="675"/>
        <v>186</v>
      </c>
      <c r="P6147" s="15" t="str">
        <f t="shared" ca="1" si="676"/>
        <v>181-365d</v>
      </c>
      <c r="Q6147" s="17">
        <f ca="1">IF(P6147="0-90d",0,IF(P6147="91-180d",INDEX(Assumptions!$F$8:$F$12,MATCH(B6147,Assumptions!$A$8:$A$12,0)),IF(P6147="181-365d",INDEX(Assumptions!$G$8:$G$12,MATCH(B6147,Assumptions!$A$8:$A$12,0)),INDEX(Assumptions!$H$8:$H$12,MATCH(B6147,Assumptions!$A$8:$A$12,0)))))</f>
        <v>0.35</v>
      </c>
      <c r="R6147" s="14">
        <f t="shared" ca="1" si="677"/>
        <v>241803.70199999996</v>
      </c>
      <c r="S6147" s="14">
        <f t="shared" ca="1" si="678"/>
        <v>449064.01800000004</v>
      </c>
      <c r="T6147" s="11" t="s">
        <v>25</v>
      </c>
      <c r="U6147" s="18" t="s">
        <v>26</v>
      </c>
    </row>
    <row r="6148" spans="1:21" ht="15" customHeight="1" x14ac:dyDescent="0.15">
      <c r="A6148" s="10" t="s">
        <v>6196</v>
      </c>
      <c r="B6148" s="11" t="s">
        <v>31</v>
      </c>
      <c r="C6148" s="11" t="s">
        <v>76</v>
      </c>
      <c r="D6148" s="12">
        <v>45739</v>
      </c>
      <c r="E6148" s="11">
        <v>2826</v>
      </c>
      <c r="F6148" s="11" t="s">
        <v>33</v>
      </c>
      <c r="G6148" s="13">
        <v>1630.83</v>
      </c>
      <c r="H6148" s="14">
        <f t="shared" si="672"/>
        <v>4608725.58</v>
      </c>
      <c r="I6148" s="14">
        <f>IF(F6148="GHS",H6148,H6148*Assumptions!$B$4)</f>
        <v>4608725.58</v>
      </c>
      <c r="J6148" s="15" t="str">
        <f>INDEX(Assumptions!$B$8:$B$12,MATCH(B6148,Assumptions!$A$8:$A$12,0))</f>
        <v>Weighted Average</v>
      </c>
      <c r="K6148" s="16">
        <f>G6148/(1-INDEX(Assumptions!$D$8:$D$12,MATCH(B6148,Assumptions!$A$8:$A$12,0)))</f>
        <v>2265.0416666666665</v>
      </c>
      <c r="L6148" s="16">
        <f t="shared" si="673"/>
        <v>48.924899999999994</v>
      </c>
      <c r="M6148" s="16">
        <f t="shared" si="674"/>
        <v>113.25208333333333</v>
      </c>
      <c r="N6148" s="14">
        <f>E6148*(K6148-L6148-M6148)*IF(F6148="GHS",1,Assumptions!$B$4)</f>
        <v>5942695.5950999996</v>
      </c>
      <c r="O6148" s="15">
        <f t="shared" ca="1" si="675"/>
        <v>547</v>
      </c>
      <c r="P6148" s="15" t="str">
        <f t="shared" ca="1" si="676"/>
        <v>365d+</v>
      </c>
      <c r="Q6148" s="17">
        <f ca="1">IF(P6148="0-90d",0,IF(P6148="91-180d",INDEX(Assumptions!$F$8:$F$12,MATCH(B6148,Assumptions!$A$8:$A$12,0)),IF(P6148="181-365d",INDEX(Assumptions!$G$8:$G$12,MATCH(B6148,Assumptions!$A$8:$A$12,0)),INDEX(Assumptions!$H$8:$H$12,MATCH(B6148,Assumptions!$A$8:$A$12,0)))))</f>
        <v>0.6</v>
      </c>
      <c r="R6148" s="14">
        <f t="shared" ca="1" si="677"/>
        <v>2765235.3479999998</v>
      </c>
      <c r="S6148" s="14">
        <f t="shared" ca="1" si="678"/>
        <v>1843490.2320000003</v>
      </c>
      <c r="T6148" s="11" t="s">
        <v>25</v>
      </c>
      <c r="U6148" s="18" t="s">
        <v>26</v>
      </c>
    </row>
    <row r="6149" spans="1:21" ht="15" customHeight="1" x14ac:dyDescent="0.15">
      <c r="A6149" s="10" t="s">
        <v>6197</v>
      </c>
      <c r="B6149" s="11" t="s">
        <v>22</v>
      </c>
      <c r="C6149" s="11" t="s">
        <v>23</v>
      </c>
      <c r="D6149" s="12">
        <v>46070</v>
      </c>
      <c r="E6149" s="11">
        <v>2904</v>
      </c>
      <c r="F6149" s="11" t="s">
        <v>24</v>
      </c>
      <c r="G6149" s="13">
        <v>43147.57</v>
      </c>
      <c r="H6149" s="14">
        <f t="shared" si="672"/>
        <v>125300543.28</v>
      </c>
      <c r="I6149" s="14">
        <f>IF(F6149="GHS",H6149,H6149*Assumptions!$B$4)</f>
        <v>1353245867.424</v>
      </c>
      <c r="J6149" s="15" t="str">
        <f>INDEX(Assumptions!$B$8:$B$12,MATCH(B6149,Assumptions!$A$8:$A$12,0))</f>
        <v>FIFO</v>
      </c>
      <c r="K6149" s="16">
        <f>G6149/(1-INDEX(Assumptions!$D$8:$D$12,MATCH(B6149,Assumptions!$A$8:$A$12,0)))</f>
        <v>52618.987804878045</v>
      </c>
      <c r="L6149" s="16">
        <f t="shared" si="673"/>
        <v>1294.4270999999999</v>
      </c>
      <c r="M6149" s="16">
        <f t="shared" si="674"/>
        <v>2630.9493902439026</v>
      </c>
      <c r="N6149" s="14">
        <f>E6149*(K6149-L6149-M6149)*IF(F6149="GHS",1,Assumptions!$B$4)</f>
        <v>1527187470.3831334</v>
      </c>
      <c r="O6149" s="15">
        <f t="shared" ca="1" si="675"/>
        <v>216</v>
      </c>
      <c r="P6149" s="15" t="str">
        <f t="shared" ca="1" si="676"/>
        <v>181-365d</v>
      </c>
      <c r="Q6149" s="17">
        <f ca="1">IF(P6149="0-90d",0,IF(P6149="91-180d",INDEX(Assumptions!$F$8:$F$12,MATCH(B6149,Assumptions!$A$8:$A$12,0)),IF(P6149="181-365d",INDEX(Assumptions!$G$8:$G$12,MATCH(B6149,Assumptions!$A$8:$A$12,0)),INDEX(Assumptions!$H$8:$H$12,MATCH(B6149,Assumptions!$A$8:$A$12,0)))))</f>
        <v>0.15</v>
      </c>
      <c r="R6149" s="14">
        <f t="shared" ca="1" si="677"/>
        <v>202986880.11359999</v>
      </c>
      <c r="S6149" s="14">
        <f t="shared" ca="1" si="678"/>
        <v>1150258987.3104</v>
      </c>
      <c r="T6149" s="11" t="s">
        <v>50</v>
      </c>
      <c r="U6149" s="18" t="s">
        <v>26</v>
      </c>
    </row>
    <row r="6150" spans="1:21" ht="15" customHeight="1" x14ac:dyDescent="0.15">
      <c r="A6150" s="10" t="s">
        <v>6198</v>
      </c>
      <c r="B6150" s="11" t="s">
        <v>31</v>
      </c>
      <c r="C6150" s="11" t="s">
        <v>32</v>
      </c>
      <c r="D6150" s="12">
        <v>45741</v>
      </c>
      <c r="E6150" s="11">
        <v>1942</v>
      </c>
      <c r="F6150" s="11" t="s">
        <v>33</v>
      </c>
      <c r="G6150" s="13">
        <v>2337.9699999999998</v>
      </c>
      <c r="H6150" s="14">
        <f t="shared" si="672"/>
        <v>4540337.7399999993</v>
      </c>
      <c r="I6150" s="14">
        <f>IF(F6150="GHS",H6150,H6150*Assumptions!$B$4)</f>
        <v>4540337.7399999993</v>
      </c>
      <c r="J6150" s="15" t="str">
        <f>INDEX(Assumptions!$B$8:$B$12,MATCH(B6150,Assumptions!$A$8:$A$12,0))</f>
        <v>Weighted Average</v>
      </c>
      <c r="K6150" s="16">
        <f>G6150/(1-INDEX(Assumptions!$D$8:$D$12,MATCH(B6150,Assumptions!$A$8:$A$12,0)))</f>
        <v>3247.1805555555552</v>
      </c>
      <c r="L6150" s="16">
        <f t="shared" si="673"/>
        <v>70.139099999999985</v>
      </c>
      <c r="M6150" s="16">
        <f t="shared" si="674"/>
        <v>162.35902777777778</v>
      </c>
      <c r="N6150" s="14">
        <f>E6150*(K6150-L6150-M6150)*IF(F6150="GHS",1,Assumptions!$B$4)</f>
        <v>5854513.2747444445</v>
      </c>
      <c r="O6150" s="15">
        <f t="shared" ca="1" si="675"/>
        <v>545</v>
      </c>
      <c r="P6150" s="15" t="str">
        <f t="shared" ca="1" si="676"/>
        <v>365d+</v>
      </c>
      <c r="Q6150" s="17">
        <f ca="1">IF(P6150="0-90d",0,IF(P6150="91-180d",INDEX(Assumptions!$F$8:$F$12,MATCH(B6150,Assumptions!$A$8:$A$12,0)),IF(P6150="181-365d",INDEX(Assumptions!$G$8:$G$12,MATCH(B6150,Assumptions!$A$8:$A$12,0)),INDEX(Assumptions!$H$8:$H$12,MATCH(B6150,Assumptions!$A$8:$A$12,0)))))</f>
        <v>0.6</v>
      </c>
      <c r="R6150" s="14">
        <f t="shared" ca="1" si="677"/>
        <v>2724202.6439999994</v>
      </c>
      <c r="S6150" s="14">
        <f t="shared" ca="1" si="678"/>
        <v>1816135.0959999999</v>
      </c>
      <c r="T6150" s="11" t="s">
        <v>25</v>
      </c>
      <c r="U6150" s="18" t="s">
        <v>36</v>
      </c>
    </row>
    <row r="6151" spans="1:21" ht="15" customHeight="1" x14ac:dyDescent="0.15">
      <c r="A6151" s="10" t="s">
        <v>6199</v>
      </c>
      <c r="B6151" s="11" t="s">
        <v>46</v>
      </c>
      <c r="C6151" s="11" t="s">
        <v>52</v>
      </c>
      <c r="D6151" s="12">
        <v>45759</v>
      </c>
      <c r="E6151" s="11">
        <v>2296</v>
      </c>
      <c r="F6151" s="11" t="s">
        <v>33</v>
      </c>
      <c r="G6151" s="13">
        <v>515022.95</v>
      </c>
      <c r="H6151" s="14">
        <f t="shared" si="672"/>
        <v>1182492693.2</v>
      </c>
      <c r="I6151" s="14">
        <f>IF(F6151="GHS",H6151,H6151*Assumptions!$B$4)</f>
        <v>1182492693.2</v>
      </c>
      <c r="J6151" s="15" t="str">
        <f>INDEX(Assumptions!$B$8:$B$12,MATCH(B6151,Assumptions!$A$8:$A$12,0))</f>
        <v>Specific Identification</v>
      </c>
      <c r="K6151" s="16">
        <f>G6151/(1-INDEX(Assumptions!$D$8:$D$12,MATCH(B6151,Assumptions!$A$8:$A$12,0)))</f>
        <v>660285.83333333337</v>
      </c>
      <c r="L6151" s="16">
        <f t="shared" si="673"/>
        <v>15450.6885</v>
      </c>
      <c r="M6151" s="16">
        <f t="shared" si="674"/>
        <v>33014.291666666672</v>
      </c>
      <c r="N6151" s="14">
        <f>E6151*(K6151-L6151-M6151)*IF(F6151="GHS",1,Assumptions!$B$4)</f>
        <v>1404740678.8706667</v>
      </c>
      <c r="O6151" s="15">
        <f t="shared" ca="1" si="675"/>
        <v>527</v>
      </c>
      <c r="P6151" s="15" t="str">
        <f t="shared" ca="1" si="676"/>
        <v>365d+</v>
      </c>
      <c r="Q6151" s="17">
        <f ca="1">IF(P6151="0-90d",0,IF(P6151="91-180d",INDEX(Assumptions!$F$8:$F$12,MATCH(B6151,Assumptions!$A$8:$A$12,0)),IF(P6151="181-365d",INDEX(Assumptions!$G$8:$G$12,MATCH(B6151,Assumptions!$A$8:$A$12,0)),INDEX(Assumptions!$H$8:$H$12,MATCH(B6151,Assumptions!$A$8:$A$12,0)))))</f>
        <v>0.15</v>
      </c>
      <c r="R6151" s="14">
        <f t="shared" ca="1" si="677"/>
        <v>177373903.97999999</v>
      </c>
      <c r="S6151" s="14">
        <f t="shared" ca="1" si="678"/>
        <v>1005118789.22</v>
      </c>
      <c r="T6151" s="11" t="s">
        <v>25</v>
      </c>
      <c r="U6151" s="18" t="s">
        <v>26</v>
      </c>
    </row>
    <row r="6152" spans="1:21" ht="15" customHeight="1" x14ac:dyDescent="0.15">
      <c r="A6152" s="10" t="s">
        <v>6200</v>
      </c>
      <c r="B6152" s="11" t="s">
        <v>41</v>
      </c>
      <c r="C6152" s="11" t="s">
        <v>115</v>
      </c>
      <c r="D6152" s="12">
        <v>45986</v>
      </c>
      <c r="E6152" s="11">
        <v>3670</v>
      </c>
      <c r="F6152" s="11" t="s">
        <v>33</v>
      </c>
      <c r="G6152" s="13">
        <v>666.16</v>
      </c>
      <c r="H6152" s="14">
        <f t="shared" si="672"/>
        <v>2444807.1999999997</v>
      </c>
      <c r="I6152" s="14">
        <f>IF(F6152="GHS",H6152,H6152*Assumptions!$B$4)</f>
        <v>2444807.1999999997</v>
      </c>
      <c r="J6152" s="15" t="str">
        <f>INDEX(Assumptions!$B$8:$B$12,MATCH(B6152,Assumptions!$A$8:$A$12,0))</f>
        <v>Weighted Average</v>
      </c>
      <c r="K6152" s="16">
        <f>G6152/(1-INDEX(Assumptions!$D$8:$D$12,MATCH(B6152,Assumptions!$A$8:$A$12,0)))</f>
        <v>1024.8615384615384</v>
      </c>
      <c r="L6152" s="16">
        <f t="shared" si="673"/>
        <v>19.9848</v>
      </c>
      <c r="M6152" s="16">
        <f t="shared" si="674"/>
        <v>51.243076923076927</v>
      </c>
      <c r="N6152" s="14">
        <f>E6152*(K6152-L6152-M6152)*IF(F6152="GHS",1,Assumptions!$B$4)</f>
        <v>3499835.5378461536</v>
      </c>
      <c r="O6152" s="15">
        <f t="shared" ca="1" si="675"/>
        <v>300</v>
      </c>
      <c r="P6152" s="15" t="str">
        <f t="shared" ca="1" si="676"/>
        <v>181-365d</v>
      </c>
      <c r="Q6152" s="17">
        <f ca="1">IF(P6152="0-90d",0,IF(P6152="91-180d",INDEX(Assumptions!$F$8:$F$12,MATCH(B6152,Assumptions!$A$8:$A$12,0)),IF(P6152="181-365d",INDEX(Assumptions!$G$8:$G$12,MATCH(B6152,Assumptions!$A$8:$A$12,0)),INDEX(Assumptions!$H$8:$H$12,MATCH(B6152,Assumptions!$A$8:$A$12,0)))))</f>
        <v>0.35</v>
      </c>
      <c r="R6152" s="14">
        <f t="shared" ca="1" si="677"/>
        <v>855682.5199999999</v>
      </c>
      <c r="S6152" s="14">
        <f t="shared" ca="1" si="678"/>
        <v>1589124.6799999997</v>
      </c>
      <c r="T6152" s="11" t="s">
        <v>25</v>
      </c>
      <c r="U6152" s="18" t="s">
        <v>36</v>
      </c>
    </row>
    <row r="6153" spans="1:21" ht="15" customHeight="1" x14ac:dyDescent="0.15">
      <c r="A6153" s="10" t="s">
        <v>6201</v>
      </c>
      <c r="B6153" s="11" t="s">
        <v>46</v>
      </c>
      <c r="C6153" s="11" t="s">
        <v>47</v>
      </c>
      <c r="D6153" s="12">
        <v>45952</v>
      </c>
      <c r="E6153" s="11">
        <v>4950</v>
      </c>
      <c r="F6153" s="11" t="s">
        <v>33</v>
      </c>
      <c r="G6153" s="13">
        <v>349875.05</v>
      </c>
      <c r="H6153" s="14">
        <f t="shared" si="672"/>
        <v>1731881497.5</v>
      </c>
      <c r="I6153" s="14">
        <f>IF(F6153="GHS",H6153,H6153*Assumptions!$B$4)</f>
        <v>1731881497.5</v>
      </c>
      <c r="J6153" s="15" t="str">
        <f>INDEX(Assumptions!$B$8:$B$12,MATCH(B6153,Assumptions!$A$8:$A$12,0))</f>
        <v>Specific Identification</v>
      </c>
      <c r="K6153" s="16">
        <f>G6153/(1-INDEX(Assumptions!$D$8:$D$12,MATCH(B6153,Assumptions!$A$8:$A$12,0)))</f>
        <v>448557.75641025638</v>
      </c>
      <c r="L6153" s="16">
        <f t="shared" si="673"/>
        <v>10496.251499999998</v>
      </c>
      <c r="M6153" s="16">
        <f t="shared" si="674"/>
        <v>22427.88782051282</v>
      </c>
      <c r="N6153" s="14">
        <f>E6153*(K6153-L6153-M6153)*IF(F6153="GHS",1,Assumptions!$B$4)</f>
        <v>2057386404.5942307</v>
      </c>
      <c r="O6153" s="15">
        <f t="shared" ca="1" si="675"/>
        <v>334</v>
      </c>
      <c r="P6153" s="15" t="str">
        <f t="shared" ca="1" si="676"/>
        <v>181-365d</v>
      </c>
      <c r="Q6153" s="17">
        <f ca="1">IF(P6153="0-90d",0,IF(P6153="91-180d",INDEX(Assumptions!$F$8:$F$12,MATCH(B6153,Assumptions!$A$8:$A$12,0)),IF(P6153="181-365d",INDEX(Assumptions!$G$8:$G$12,MATCH(B6153,Assumptions!$A$8:$A$12,0)),INDEX(Assumptions!$H$8:$H$12,MATCH(B6153,Assumptions!$A$8:$A$12,0)))))</f>
        <v>0.05</v>
      </c>
      <c r="R6153" s="14">
        <f t="shared" ca="1" si="677"/>
        <v>86594074.875</v>
      </c>
      <c r="S6153" s="14">
        <f t="shared" ca="1" si="678"/>
        <v>1645287422.625</v>
      </c>
      <c r="T6153" s="11" t="s">
        <v>25</v>
      </c>
      <c r="U6153" s="18" t="s">
        <v>26</v>
      </c>
    </row>
    <row r="6154" spans="1:21" ht="15" customHeight="1" x14ac:dyDescent="0.15">
      <c r="A6154" s="10" t="s">
        <v>6202</v>
      </c>
      <c r="B6154" s="11" t="s">
        <v>41</v>
      </c>
      <c r="C6154" s="11" t="s">
        <v>42</v>
      </c>
      <c r="D6154" s="12">
        <v>45966</v>
      </c>
      <c r="E6154" s="11">
        <v>1894</v>
      </c>
      <c r="F6154" s="11" t="s">
        <v>33</v>
      </c>
      <c r="G6154" s="13">
        <v>757.32</v>
      </c>
      <c r="H6154" s="14">
        <f t="shared" si="672"/>
        <v>1434364.08</v>
      </c>
      <c r="I6154" s="14">
        <f>IF(F6154="GHS",H6154,H6154*Assumptions!$B$4)</f>
        <v>1434364.08</v>
      </c>
      <c r="J6154" s="15" t="str">
        <f>INDEX(Assumptions!$B$8:$B$12,MATCH(B6154,Assumptions!$A$8:$A$12,0))</f>
        <v>Weighted Average</v>
      </c>
      <c r="K6154" s="16">
        <f>G6154/(1-INDEX(Assumptions!$D$8:$D$12,MATCH(B6154,Assumptions!$A$8:$A$12,0)))</f>
        <v>1165.1076923076923</v>
      </c>
      <c r="L6154" s="16">
        <f t="shared" si="673"/>
        <v>22.7196</v>
      </c>
      <c r="M6154" s="16">
        <f t="shared" si="674"/>
        <v>58.255384615384621</v>
      </c>
      <c r="N6154" s="14">
        <f>E6154*(K6154-L6154-M6154)*IF(F6154="GHS",1,Assumptions!$B$4)</f>
        <v>2053347.348369231</v>
      </c>
      <c r="O6154" s="15">
        <f t="shared" ca="1" si="675"/>
        <v>320</v>
      </c>
      <c r="P6154" s="15" t="str">
        <f t="shared" ca="1" si="676"/>
        <v>181-365d</v>
      </c>
      <c r="Q6154" s="17">
        <f ca="1">IF(P6154="0-90d",0,IF(P6154="91-180d",INDEX(Assumptions!$F$8:$F$12,MATCH(B6154,Assumptions!$A$8:$A$12,0)),IF(P6154="181-365d",INDEX(Assumptions!$G$8:$G$12,MATCH(B6154,Assumptions!$A$8:$A$12,0)),INDEX(Assumptions!$H$8:$H$12,MATCH(B6154,Assumptions!$A$8:$A$12,0)))))</f>
        <v>0.35</v>
      </c>
      <c r="R6154" s="14">
        <f t="shared" ca="1" si="677"/>
        <v>502027.42800000001</v>
      </c>
      <c r="S6154" s="14">
        <f t="shared" ca="1" si="678"/>
        <v>932336.652</v>
      </c>
      <c r="T6154" s="11" t="s">
        <v>25</v>
      </c>
      <c r="U6154" s="18" t="s">
        <v>26</v>
      </c>
    </row>
    <row r="6155" spans="1:21" ht="15" customHeight="1" x14ac:dyDescent="0.15">
      <c r="A6155" s="10" t="s">
        <v>6203</v>
      </c>
      <c r="B6155" s="11" t="s">
        <v>41</v>
      </c>
      <c r="C6155" s="11" t="s">
        <v>49</v>
      </c>
      <c r="D6155" s="12">
        <v>45781</v>
      </c>
      <c r="E6155" s="11">
        <v>3787</v>
      </c>
      <c r="F6155" s="11" t="s">
        <v>33</v>
      </c>
      <c r="G6155" s="13">
        <v>689.7</v>
      </c>
      <c r="H6155" s="14">
        <f t="shared" si="672"/>
        <v>2611893.9000000004</v>
      </c>
      <c r="I6155" s="14">
        <f>IF(F6155="GHS",H6155,H6155*Assumptions!$B$4)</f>
        <v>2611893.9000000004</v>
      </c>
      <c r="J6155" s="15" t="str">
        <f>INDEX(Assumptions!$B$8:$B$12,MATCH(B6155,Assumptions!$A$8:$A$12,0))</f>
        <v>Weighted Average</v>
      </c>
      <c r="K6155" s="16">
        <f>G6155/(1-INDEX(Assumptions!$D$8:$D$12,MATCH(B6155,Assumptions!$A$8:$A$12,0)))</f>
        <v>1061.0769230769231</v>
      </c>
      <c r="L6155" s="16">
        <f t="shared" si="673"/>
        <v>20.690999999999999</v>
      </c>
      <c r="M6155" s="16">
        <f t="shared" si="674"/>
        <v>53.053846153846159</v>
      </c>
      <c r="N6155" s="14">
        <f>E6155*(K6155-L6155-M6155)*IF(F6155="GHS",1,Assumptions!$B$4)</f>
        <v>3739026.5753076924</v>
      </c>
      <c r="O6155" s="15">
        <f t="shared" ca="1" si="675"/>
        <v>505</v>
      </c>
      <c r="P6155" s="15" t="str">
        <f t="shared" ca="1" si="676"/>
        <v>365d+</v>
      </c>
      <c r="Q6155" s="17">
        <f ca="1">IF(P6155="0-90d",0,IF(P6155="91-180d",INDEX(Assumptions!$F$8:$F$12,MATCH(B6155,Assumptions!$A$8:$A$12,0)),IF(P6155="181-365d",INDEX(Assumptions!$G$8:$G$12,MATCH(B6155,Assumptions!$A$8:$A$12,0)),INDEX(Assumptions!$H$8:$H$12,MATCH(B6155,Assumptions!$A$8:$A$12,0)))))</f>
        <v>0.8</v>
      </c>
      <c r="R6155" s="14">
        <f t="shared" ca="1" si="677"/>
        <v>2089515.1200000003</v>
      </c>
      <c r="S6155" s="14">
        <f t="shared" si="678"/>
        <v>0</v>
      </c>
      <c r="T6155" s="11" t="s">
        <v>39</v>
      </c>
      <c r="U6155" s="18" t="s">
        <v>26</v>
      </c>
    </row>
    <row r="6156" spans="1:21" ht="15" customHeight="1" x14ac:dyDescent="0.15">
      <c r="A6156" s="10" t="s">
        <v>6204</v>
      </c>
      <c r="B6156" s="11" t="s">
        <v>46</v>
      </c>
      <c r="C6156" s="11" t="s">
        <v>47</v>
      </c>
      <c r="D6156" s="12">
        <v>45896</v>
      </c>
      <c r="E6156" s="11">
        <v>225</v>
      </c>
      <c r="F6156" s="11" t="s">
        <v>33</v>
      </c>
      <c r="G6156" s="13">
        <v>851374.16</v>
      </c>
      <c r="H6156" s="14">
        <f t="shared" si="672"/>
        <v>191559186</v>
      </c>
      <c r="I6156" s="14">
        <f>IF(F6156="GHS",H6156,H6156*Assumptions!$B$4)</f>
        <v>191559186</v>
      </c>
      <c r="J6156" s="15" t="str">
        <f>INDEX(Assumptions!$B$8:$B$12,MATCH(B6156,Assumptions!$A$8:$A$12,0))</f>
        <v>Specific Identification</v>
      </c>
      <c r="K6156" s="16">
        <f>G6156/(1-INDEX(Assumptions!$D$8:$D$12,MATCH(B6156,Assumptions!$A$8:$A$12,0)))</f>
        <v>1091505.3333333333</v>
      </c>
      <c r="L6156" s="16">
        <f t="shared" si="673"/>
        <v>25541.2248</v>
      </c>
      <c r="M6156" s="16">
        <f t="shared" si="674"/>
        <v>54575.266666666663</v>
      </c>
      <c r="N6156" s="14">
        <f>E6156*(K6156-L6156-M6156)*IF(F6156="GHS",1,Assumptions!$B$4)</f>
        <v>227562489.42000002</v>
      </c>
      <c r="O6156" s="15">
        <f t="shared" ca="1" si="675"/>
        <v>390</v>
      </c>
      <c r="P6156" s="15" t="str">
        <f t="shared" ca="1" si="676"/>
        <v>365d+</v>
      </c>
      <c r="Q6156" s="17">
        <f ca="1">IF(P6156="0-90d",0,IF(P6156="91-180d",INDEX(Assumptions!$F$8:$F$12,MATCH(B6156,Assumptions!$A$8:$A$12,0)),IF(P6156="181-365d",INDEX(Assumptions!$G$8:$G$12,MATCH(B6156,Assumptions!$A$8:$A$12,0)),INDEX(Assumptions!$H$8:$H$12,MATCH(B6156,Assumptions!$A$8:$A$12,0)))))</f>
        <v>0.15</v>
      </c>
      <c r="R6156" s="14">
        <f t="shared" ca="1" si="677"/>
        <v>28733877.899999999</v>
      </c>
      <c r="S6156" s="14">
        <f t="shared" ca="1" si="678"/>
        <v>162825308.09999999</v>
      </c>
      <c r="T6156" s="11" t="s">
        <v>25</v>
      </c>
      <c r="U6156" s="18" t="s">
        <v>26</v>
      </c>
    </row>
    <row r="6157" spans="1:21" ht="15" customHeight="1" x14ac:dyDescent="0.15">
      <c r="A6157" s="10" t="s">
        <v>6205</v>
      </c>
      <c r="B6157" s="11" t="s">
        <v>31</v>
      </c>
      <c r="C6157" s="11" t="s">
        <v>76</v>
      </c>
      <c r="D6157" s="12">
        <v>45744</v>
      </c>
      <c r="E6157" s="11">
        <v>1480</v>
      </c>
      <c r="F6157" s="11" t="s">
        <v>33</v>
      </c>
      <c r="G6157" s="13">
        <v>2394.5</v>
      </c>
      <c r="H6157" s="14">
        <f t="shared" si="672"/>
        <v>3543860</v>
      </c>
      <c r="I6157" s="14">
        <f>IF(F6157="GHS",H6157,H6157*Assumptions!$B$4)</f>
        <v>3543860</v>
      </c>
      <c r="J6157" s="15" t="str">
        <f>INDEX(Assumptions!$B$8:$B$12,MATCH(B6157,Assumptions!$A$8:$A$12,0))</f>
        <v>Weighted Average</v>
      </c>
      <c r="K6157" s="16">
        <f>G6157/(1-INDEX(Assumptions!$D$8:$D$12,MATCH(B6157,Assumptions!$A$8:$A$12,0)))</f>
        <v>3325.6944444444443</v>
      </c>
      <c r="L6157" s="16">
        <f t="shared" si="673"/>
        <v>71.834999999999994</v>
      </c>
      <c r="M6157" s="16">
        <f t="shared" si="674"/>
        <v>166.28472222222223</v>
      </c>
      <c r="N6157" s="14">
        <f>E6157*(K6157-L6157-M6157)*IF(F6157="GHS",1,Assumptions!$B$4)</f>
        <v>4569610.5888888892</v>
      </c>
      <c r="O6157" s="15">
        <f t="shared" ca="1" si="675"/>
        <v>542</v>
      </c>
      <c r="P6157" s="15" t="str">
        <f t="shared" ca="1" si="676"/>
        <v>365d+</v>
      </c>
      <c r="Q6157" s="17">
        <f ca="1">IF(P6157="0-90d",0,IF(P6157="91-180d",INDEX(Assumptions!$F$8:$F$12,MATCH(B6157,Assumptions!$A$8:$A$12,0)),IF(P6157="181-365d",INDEX(Assumptions!$G$8:$G$12,MATCH(B6157,Assumptions!$A$8:$A$12,0)),INDEX(Assumptions!$H$8:$H$12,MATCH(B6157,Assumptions!$A$8:$A$12,0)))))</f>
        <v>0.6</v>
      </c>
      <c r="R6157" s="14">
        <f t="shared" ca="1" si="677"/>
        <v>2126316</v>
      </c>
      <c r="S6157" s="14">
        <f t="shared" ca="1" si="678"/>
        <v>1417544</v>
      </c>
      <c r="T6157" s="11" t="s">
        <v>25</v>
      </c>
      <c r="U6157" s="18" t="s">
        <v>26</v>
      </c>
    </row>
    <row r="6158" spans="1:21" ht="15" customHeight="1" x14ac:dyDescent="0.15">
      <c r="A6158" s="10" t="s">
        <v>6206</v>
      </c>
      <c r="B6158" s="11" t="s">
        <v>28</v>
      </c>
      <c r="C6158" s="11" t="s">
        <v>35</v>
      </c>
      <c r="D6158" s="12">
        <v>46075</v>
      </c>
      <c r="E6158" s="11">
        <v>155</v>
      </c>
      <c r="F6158" s="11" t="s">
        <v>24</v>
      </c>
      <c r="G6158" s="13">
        <v>5167.42</v>
      </c>
      <c r="H6158" s="14">
        <f t="shared" si="672"/>
        <v>800950.1</v>
      </c>
      <c r="I6158" s="14">
        <f>IF(F6158="GHS",H6158,H6158*Assumptions!$B$4)</f>
        <v>8650261.0800000001</v>
      </c>
      <c r="J6158" s="15" t="str">
        <f>INDEX(Assumptions!$B$8:$B$12,MATCH(B6158,Assumptions!$A$8:$A$12,0))</f>
        <v>Fair Value Less Costs to Sell</v>
      </c>
      <c r="K6158" s="16">
        <f>G6158/(1-INDEX(Assumptions!$D$8:$D$12,MATCH(B6158,Assumptions!$A$8:$A$12,0)))</f>
        <v>5872.068181818182</v>
      </c>
      <c r="L6158" s="16">
        <f t="shared" si="673"/>
        <v>155.02259999999998</v>
      </c>
      <c r="M6158" s="16">
        <f t="shared" si="674"/>
        <v>293.60340909090911</v>
      </c>
      <c r="N6158" s="14">
        <f>E6158*(K6158-L6158-M6158)*IF(F6158="GHS",1,Assumptions!$B$4)</f>
        <v>9078842.1971454546</v>
      </c>
      <c r="O6158" s="15">
        <f t="shared" ca="1" si="675"/>
        <v>211</v>
      </c>
      <c r="P6158" s="15" t="str">
        <f t="shared" ca="1" si="676"/>
        <v>181-365d</v>
      </c>
      <c r="Q6158" s="17">
        <f ca="1">IF(P6158="0-90d",0,IF(P6158="91-180d",INDEX(Assumptions!$F$8:$F$12,MATCH(B6158,Assumptions!$A$8:$A$12,0)),IF(P6158="181-365d",INDEX(Assumptions!$G$8:$G$12,MATCH(B6158,Assumptions!$A$8:$A$12,0)),INDEX(Assumptions!$H$8:$H$12,MATCH(B6158,Assumptions!$A$8:$A$12,0)))))</f>
        <v>0.1</v>
      </c>
      <c r="R6158" s="14">
        <f t="shared" ca="1" si="677"/>
        <v>865026.10800000001</v>
      </c>
      <c r="S6158" s="14">
        <f t="shared" ca="1" si="678"/>
        <v>7785234.9720000001</v>
      </c>
      <c r="T6158" s="11" t="s">
        <v>25</v>
      </c>
      <c r="U6158" s="18" t="s">
        <v>26</v>
      </c>
    </row>
    <row r="6159" spans="1:21" ht="15" customHeight="1" x14ac:dyDescent="0.15">
      <c r="A6159" s="10" t="s">
        <v>6207</v>
      </c>
      <c r="B6159" s="11" t="s">
        <v>31</v>
      </c>
      <c r="C6159" s="11" t="s">
        <v>63</v>
      </c>
      <c r="D6159" s="12">
        <v>45744</v>
      </c>
      <c r="E6159" s="11">
        <v>1260</v>
      </c>
      <c r="F6159" s="11" t="s">
        <v>33</v>
      </c>
      <c r="G6159" s="13">
        <v>6469.75</v>
      </c>
      <c r="H6159" s="14">
        <f t="shared" si="672"/>
        <v>8151885</v>
      </c>
      <c r="I6159" s="14">
        <f>IF(F6159="GHS",H6159,H6159*Assumptions!$B$4)</f>
        <v>8151885</v>
      </c>
      <c r="J6159" s="15" t="str">
        <f>INDEX(Assumptions!$B$8:$B$12,MATCH(B6159,Assumptions!$A$8:$A$12,0))</f>
        <v>Weighted Average</v>
      </c>
      <c r="K6159" s="16">
        <f>G6159/(1-INDEX(Assumptions!$D$8:$D$12,MATCH(B6159,Assumptions!$A$8:$A$12,0)))</f>
        <v>8985.7638888888887</v>
      </c>
      <c r="L6159" s="16">
        <f t="shared" si="673"/>
        <v>194.0925</v>
      </c>
      <c r="M6159" s="16">
        <f t="shared" si="674"/>
        <v>449.28819444444446</v>
      </c>
      <c r="N6159" s="14">
        <f>E6159*(K6159-L6159-M6159)*IF(F6159="GHS",1,Assumptions!$B$4)</f>
        <v>10511402.824999997</v>
      </c>
      <c r="O6159" s="15">
        <f t="shared" ca="1" si="675"/>
        <v>542</v>
      </c>
      <c r="P6159" s="15" t="str">
        <f t="shared" ca="1" si="676"/>
        <v>365d+</v>
      </c>
      <c r="Q6159" s="17">
        <f ca="1">IF(P6159="0-90d",0,IF(P6159="91-180d",INDEX(Assumptions!$F$8:$F$12,MATCH(B6159,Assumptions!$A$8:$A$12,0)),IF(P6159="181-365d",INDEX(Assumptions!$G$8:$G$12,MATCH(B6159,Assumptions!$A$8:$A$12,0)),INDEX(Assumptions!$H$8:$H$12,MATCH(B6159,Assumptions!$A$8:$A$12,0)))))</f>
        <v>0.6</v>
      </c>
      <c r="R6159" s="14">
        <f t="shared" ca="1" si="677"/>
        <v>4891131</v>
      </c>
      <c r="S6159" s="14">
        <f t="shared" ca="1" si="678"/>
        <v>3260754</v>
      </c>
      <c r="T6159" s="11" t="s">
        <v>50</v>
      </c>
      <c r="U6159" s="18" t="s">
        <v>26</v>
      </c>
    </row>
    <row r="6160" spans="1:21" ht="15" customHeight="1" x14ac:dyDescent="0.15">
      <c r="A6160" s="10" t="s">
        <v>6208</v>
      </c>
      <c r="B6160" s="11" t="s">
        <v>22</v>
      </c>
      <c r="C6160" s="11" t="s">
        <v>61</v>
      </c>
      <c r="D6160" s="12">
        <v>45792</v>
      </c>
      <c r="E6160" s="11">
        <v>4510</v>
      </c>
      <c r="F6160" s="11" t="s">
        <v>24</v>
      </c>
      <c r="G6160" s="13">
        <v>35282.81</v>
      </c>
      <c r="H6160" s="14">
        <f t="shared" si="672"/>
        <v>159125473.09999999</v>
      </c>
      <c r="I6160" s="14">
        <f>IF(F6160="GHS",H6160,H6160*Assumptions!$B$4)</f>
        <v>1718555109.48</v>
      </c>
      <c r="J6160" s="15" t="str">
        <f>INDEX(Assumptions!$B$8:$B$12,MATCH(B6160,Assumptions!$A$8:$A$12,0))</f>
        <v>FIFO</v>
      </c>
      <c r="K6160" s="16">
        <f>G6160/(1-INDEX(Assumptions!$D$8:$D$12,MATCH(B6160,Assumptions!$A$8:$A$12,0)))</f>
        <v>43027.817073170729</v>
      </c>
      <c r="L6160" s="16">
        <f t="shared" si="673"/>
        <v>1058.4842999999998</v>
      </c>
      <c r="M6160" s="16">
        <f t="shared" si="674"/>
        <v>2151.3908536585363</v>
      </c>
      <c r="N6160" s="14">
        <f>E6160*(K6160-L6160-M6160)*IF(F6160="GHS",1,Assumptions!$B$4)</f>
        <v>1939452315.0156002</v>
      </c>
      <c r="O6160" s="15">
        <f t="shared" ca="1" si="675"/>
        <v>494</v>
      </c>
      <c r="P6160" s="15" t="str">
        <f t="shared" ca="1" si="676"/>
        <v>365d+</v>
      </c>
      <c r="Q6160" s="17">
        <f ca="1">IF(P6160="0-90d",0,IF(P6160="91-180d",INDEX(Assumptions!$F$8:$F$12,MATCH(B6160,Assumptions!$A$8:$A$12,0)),IF(P6160="181-365d",INDEX(Assumptions!$G$8:$G$12,MATCH(B6160,Assumptions!$A$8:$A$12,0)),INDEX(Assumptions!$H$8:$H$12,MATCH(B6160,Assumptions!$A$8:$A$12,0)))))</f>
        <v>0.5</v>
      </c>
      <c r="R6160" s="14">
        <f t="shared" ca="1" si="677"/>
        <v>859277554.74000001</v>
      </c>
      <c r="S6160" s="14">
        <f t="shared" ca="1" si="678"/>
        <v>859277554.74000001</v>
      </c>
      <c r="T6160" s="11" t="s">
        <v>25</v>
      </c>
      <c r="U6160" s="18" t="s">
        <v>26</v>
      </c>
    </row>
    <row r="6161" spans="1:21" ht="15" customHeight="1" x14ac:dyDescent="0.15">
      <c r="A6161" s="10" t="s">
        <v>6209</v>
      </c>
      <c r="B6161" s="11" t="s">
        <v>41</v>
      </c>
      <c r="C6161" s="11" t="s">
        <v>49</v>
      </c>
      <c r="D6161" s="12">
        <v>45817</v>
      </c>
      <c r="E6161" s="11">
        <v>659</v>
      </c>
      <c r="F6161" s="11" t="s">
        <v>33</v>
      </c>
      <c r="G6161" s="13">
        <v>404.71</v>
      </c>
      <c r="H6161" s="14">
        <f t="shared" si="672"/>
        <v>266703.89</v>
      </c>
      <c r="I6161" s="14">
        <f>IF(F6161="GHS",H6161,H6161*Assumptions!$B$4)</f>
        <v>266703.89</v>
      </c>
      <c r="J6161" s="15" t="str">
        <f>INDEX(Assumptions!$B$8:$B$12,MATCH(B6161,Assumptions!$A$8:$A$12,0))</f>
        <v>Weighted Average</v>
      </c>
      <c r="K6161" s="16">
        <f>G6161/(1-INDEX(Assumptions!$D$8:$D$12,MATCH(B6161,Assumptions!$A$8:$A$12,0)))</f>
        <v>622.63076923076915</v>
      </c>
      <c r="L6161" s="16">
        <f t="shared" si="673"/>
        <v>12.141299999999999</v>
      </c>
      <c r="M6161" s="16">
        <f t="shared" si="674"/>
        <v>31.131538461538458</v>
      </c>
      <c r="N6161" s="14">
        <f>E6161*(K6161-L6161-M6161)*IF(F6161="GHS",1,Assumptions!$B$4)</f>
        <v>381796.87637692306</v>
      </c>
      <c r="O6161" s="15">
        <f t="shared" ca="1" si="675"/>
        <v>469</v>
      </c>
      <c r="P6161" s="15" t="str">
        <f t="shared" ca="1" si="676"/>
        <v>365d+</v>
      </c>
      <c r="Q6161" s="17">
        <f ca="1">IF(P6161="0-90d",0,IF(P6161="91-180d",INDEX(Assumptions!$F$8:$F$12,MATCH(B6161,Assumptions!$A$8:$A$12,0)),IF(P6161="181-365d",INDEX(Assumptions!$G$8:$G$12,MATCH(B6161,Assumptions!$A$8:$A$12,0)),INDEX(Assumptions!$H$8:$H$12,MATCH(B6161,Assumptions!$A$8:$A$12,0)))))</f>
        <v>0.8</v>
      </c>
      <c r="R6161" s="14">
        <f t="shared" ca="1" si="677"/>
        <v>213363.11200000002</v>
      </c>
      <c r="S6161" s="14">
        <f t="shared" ca="1" si="678"/>
        <v>53340.777999999991</v>
      </c>
      <c r="T6161" s="11" t="s">
        <v>25</v>
      </c>
      <c r="U6161" s="18" t="s">
        <v>26</v>
      </c>
    </row>
    <row r="6162" spans="1:21" ht="15" customHeight="1" x14ac:dyDescent="0.15">
      <c r="A6162" s="10" t="s">
        <v>6210</v>
      </c>
      <c r="B6162" s="11" t="s">
        <v>41</v>
      </c>
      <c r="C6162" s="11" t="s">
        <v>49</v>
      </c>
      <c r="D6162" s="12">
        <v>45911</v>
      </c>
      <c r="E6162" s="11">
        <v>4596</v>
      </c>
      <c r="F6162" s="11" t="s">
        <v>33</v>
      </c>
      <c r="G6162" s="13">
        <v>669.28</v>
      </c>
      <c r="H6162" s="14">
        <f t="shared" si="672"/>
        <v>3076010.88</v>
      </c>
      <c r="I6162" s="14">
        <f>IF(F6162="GHS",H6162,H6162*Assumptions!$B$4)</f>
        <v>3076010.88</v>
      </c>
      <c r="J6162" s="15" t="str">
        <f>INDEX(Assumptions!$B$8:$B$12,MATCH(B6162,Assumptions!$A$8:$A$12,0))</f>
        <v>Weighted Average</v>
      </c>
      <c r="K6162" s="16">
        <f>G6162/(1-INDEX(Assumptions!$D$8:$D$12,MATCH(B6162,Assumptions!$A$8:$A$12,0)))</f>
        <v>1029.6615384615384</v>
      </c>
      <c r="L6162" s="16">
        <f t="shared" si="673"/>
        <v>20.078399999999998</v>
      </c>
      <c r="M6162" s="16">
        <f t="shared" si="674"/>
        <v>51.483076923076922</v>
      </c>
      <c r="N6162" s="14">
        <f>E6162*(K6162-L6162-M6162)*IF(F6162="GHS",1,Assumptions!$B$4)</f>
        <v>4403427.8828307688</v>
      </c>
      <c r="O6162" s="15">
        <f t="shared" ca="1" si="675"/>
        <v>375</v>
      </c>
      <c r="P6162" s="15" t="str">
        <f t="shared" ca="1" si="676"/>
        <v>365d+</v>
      </c>
      <c r="Q6162" s="17">
        <f ca="1">IF(P6162="0-90d",0,IF(P6162="91-180d",INDEX(Assumptions!$F$8:$F$12,MATCH(B6162,Assumptions!$A$8:$A$12,0)),IF(P6162="181-365d",INDEX(Assumptions!$G$8:$G$12,MATCH(B6162,Assumptions!$A$8:$A$12,0)),INDEX(Assumptions!$H$8:$H$12,MATCH(B6162,Assumptions!$A$8:$A$12,0)))))</f>
        <v>0.8</v>
      </c>
      <c r="R6162" s="14">
        <f t="shared" ca="1" si="677"/>
        <v>2460808.7039999999</v>
      </c>
      <c r="S6162" s="14">
        <f t="shared" ca="1" si="678"/>
        <v>615202.17599999998</v>
      </c>
      <c r="T6162" s="11" t="s">
        <v>25</v>
      </c>
      <c r="U6162" s="18" t="s">
        <v>36</v>
      </c>
    </row>
    <row r="6163" spans="1:21" ht="15" customHeight="1" x14ac:dyDescent="0.15">
      <c r="A6163" s="10" t="s">
        <v>6211</v>
      </c>
      <c r="B6163" s="11" t="s">
        <v>31</v>
      </c>
      <c r="C6163" s="11" t="s">
        <v>32</v>
      </c>
      <c r="D6163" s="12">
        <v>45744</v>
      </c>
      <c r="E6163" s="11">
        <v>123</v>
      </c>
      <c r="F6163" s="11" t="s">
        <v>33</v>
      </c>
      <c r="G6163" s="13">
        <v>2722.67</v>
      </c>
      <c r="H6163" s="14">
        <f t="shared" si="672"/>
        <v>334888.41000000003</v>
      </c>
      <c r="I6163" s="14">
        <f>IF(F6163="GHS",H6163,H6163*Assumptions!$B$4)</f>
        <v>334888.41000000003</v>
      </c>
      <c r="J6163" s="15" t="str">
        <f>INDEX(Assumptions!$B$8:$B$12,MATCH(B6163,Assumptions!$A$8:$A$12,0))</f>
        <v>Weighted Average</v>
      </c>
      <c r="K6163" s="16">
        <f>G6163/(1-INDEX(Assumptions!$D$8:$D$12,MATCH(B6163,Assumptions!$A$8:$A$12,0)))</f>
        <v>3781.4861111111113</v>
      </c>
      <c r="L6163" s="16">
        <f t="shared" si="673"/>
        <v>81.680099999999996</v>
      </c>
      <c r="M6163" s="16">
        <f t="shared" si="674"/>
        <v>189.07430555555558</v>
      </c>
      <c r="N6163" s="14">
        <f>E6163*(K6163-L6163-M6163)*IF(F6163="GHS",1,Assumptions!$B$4)</f>
        <v>431819.99978333339</v>
      </c>
      <c r="O6163" s="15">
        <f t="shared" ca="1" si="675"/>
        <v>542</v>
      </c>
      <c r="P6163" s="15" t="str">
        <f t="shared" ca="1" si="676"/>
        <v>365d+</v>
      </c>
      <c r="Q6163" s="17">
        <f ca="1">IF(P6163="0-90d",0,IF(P6163="91-180d",INDEX(Assumptions!$F$8:$F$12,MATCH(B6163,Assumptions!$A$8:$A$12,0)),IF(P6163="181-365d",INDEX(Assumptions!$G$8:$G$12,MATCH(B6163,Assumptions!$A$8:$A$12,0)),INDEX(Assumptions!$H$8:$H$12,MATCH(B6163,Assumptions!$A$8:$A$12,0)))))</f>
        <v>0.6</v>
      </c>
      <c r="R6163" s="14">
        <f t="shared" ca="1" si="677"/>
        <v>200933.046</v>
      </c>
      <c r="S6163" s="14">
        <f t="shared" ca="1" si="678"/>
        <v>133955.36400000003</v>
      </c>
      <c r="T6163" s="11" t="s">
        <v>25</v>
      </c>
      <c r="U6163" s="18" t="s">
        <v>26</v>
      </c>
    </row>
    <row r="6164" spans="1:21" ht="15" customHeight="1" x14ac:dyDescent="0.15">
      <c r="A6164" s="10" t="s">
        <v>6212</v>
      </c>
      <c r="B6164" s="11" t="s">
        <v>41</v>
      </c>
      <c r="C6164" s="11" t="s">
        <v>42</v>
      </c>
      <c r="D6164" s="12">
        <v>46142</v>
      </c>
      <c r="E6164" s="11">
        <v>3490</v>
      </c>
      <c r="F6164" s="11" t="s">
        <v>33</v>
      </c>
      <c r="G6164" s="13">
        <v>416.4</v>
      </c>
      <c r="H6164" s="14">
        <f t="shared" si="672"/>
        <v>1453236</v>
      </c>
      <c r="I6164" s="14">
        <f>IF(F6164="GHS",H6164,H6164*Assumptions!$B$4)</f>
        <v>1453236</v>
      </c>
      <c r="J6164" s="15" t="str">
        <f>INDEX(Assumptions!$B$8:$B$12,MATCH(B6164,Assumptions!$A$8:$A$12,0))</f>
        <v>Weighted Average</v>
      </c>
      <c r="K6164" s="16">
        <f>G6164/(1-INDEX(Assumptions!$D$8:$D$12,MATCH(B6164,Assumptions!$A$8:$A$12,0)))</f>
        <v>640.61538461538453</v>
      </c>
      <c r="L6164" s="16">
        <f t="shared" si="673"/>
        <v>12.491999999999999</v>
      </c>
      <c r="M6164" s="16">
        <f t="shared" si="674"/>
        <v>32.030769230769231</v>
      </c>
      <c r="N6164" s="14">
        <f>E6164*(K6164-L6164-M6164)*IF(F6164="GHS",1,Assumptions!$B$4)</f>
        <v>2080363.2276923074</v>
      </c>
      <c r="O6164" s="15">
        <f t="shared" ca="1" si="675"/>
        <v>144</v>
      </c>
      <c r="P6164" s="15" t="str">
        <f t="shared" ca="1" si="676"/>
        <v>91-180d</v>
      </c>
      <c r="Q6164" s="17">
        <f ca="1">IF(P6164="0-90d",0,IF(P6164="91-180d",INDEX(Assumptions!$F$8:$F$12,MATCH(B6164,Assumptions!$A$8:$A$12,0)),IF(P6164="181-365d",INDEX(Assumptions!$G$8:$G$12,MATCH(B6164,Assumptions!$A$8:$A$12,0)),INDEX(Assumptions!$H$8:$H$12,MATCH(B6164,Assumptions!$A$8:$A$12,0)))))</f>
        <v>0.1</v>
      </c>
      <c r="R6164" s="14">
        <f t="shared" ca="1" si="677"/>
        <v>145323.6</v>
      </c>
      <c r="S6164" s="14">
        <f t="shared" si="678"/>
        <v>0</v>
      </c>
      <c r="T6164" s="11" t="s">
        <v>39</v>
      </c>
      <c r="U6164" s="18" t="s">
        <v>26</v>
      </c>
    </row>
    <row r="6165" spans="1:21" ht="15" customHeight="1" x14ac:dyDescent="0.15">
      <c r="A6165" s="10" t="s">
        <v>6213</v>
      </c>
      <c r="B6165" s="11" t="s">
        <v>28</v>
      </c>
      <c r="C6165" s="11" t="s">
        <v>29</v>
      </c>
      <c r="D6165" s="12">
        <v>46092</v>
      </c>
      <c r="E6165" s="11">
        <v>86</v>
      </c>
      <c r="F6165" s="11" t="s">
        <v>24</v>
      </c>
      <c r="G6165" s="13">
        <v>5986.85</v>
      </c>
      <c r="H6165" s="14">
        <f t="shared" si="672"/>
        <v>514869.10000000003</v>
      </c>
      <c r="I6165" s="14">
        <f>IF(F6165="GHS",H6165,H6165*Assumptions!$B$4)</f>
        <v>5560586.2800000012</v>
      </c>
      <c r="J6165" s="15" t="str">
        <f>INDEX(Assumptions!$B$8:$B$12,MATCH(B6165,Assumptions!$A$8:$A$12,0))</f>
        <v>Fair Value Less Costs to Sell</v>
      </c>
      <c r="K6165" s="16">
        <f>G6165/(1-INDEX(Assumptions!$D$8:$D$12,MATCH(B6165,Assumptions!$A$8:$A$12,0)))</f>
        <v>6803.2386363636369</v>
      </c>
      <c r="L6165" s="16">
        <f t="shared" si="673"/>
        <v>179.60550000000001</v>
      </c>
      <c r="M6165" s="16">
        <f t="shared" si="674"/>
        <v>340.16193181818187</v>
      </c>
      <c r="N6165" s="14">
        <f>E6165*(K6165-L6165-M6165)*IF(F6165="GHS",1,Assumptions!$B$4)</f>
        <v>5836088.0547818197</v>
      </c>
      <c r="O6165" s="15">
        <f t="shared" ca="1" si="675"/>
        <v>194</v>
      </c>
      <c r="P6165" s="15" t="str">
        <f t="shared" ca="1" si="676"/>
        <v>181-365d</v>
      </c>
      <c r="Q6165" s="17">
        <f ca="1">IF(P6165="0-90d",0,IF(P6165="91-180d",INDEX(Assumptions!$F$8:$F$12,MATCH(B6165,Assumptions!$A$8:$A$12,0)),IF(P6165="181-365d",INDEX(Assumptions!$G$8:$G$12,MATCH(B6165,Assumptions!$A$8:$A$12,0)),INDEX(Assumptions!$H$8:$H$12,MATCH(B6165,Assumptions!$A$8:$A$12,0)))))</f>
        <v>0.1</v>
      </c>
      <c r="R6165" s="14">
        <f t="shared" ca="1" si="677"/>
        <v>556058.62800000014</v>
      </c>
      <c r="S6165" s="14">
        <f t="shared" si="678"/>
        <v>0</v>
      </c>
      <c r="T6165" s="11" t="s">
        <v>39</v>
      </c>
      <c r="U6165" s="18" t="s">
        <v>26</v>
      </c>
    </row>
    <row r="6166" spans="1:21" ht="15" customHeight="1" x14ac:dyDescent="0.15">
      <c r="A6166" s="10" t="s">
        <v>6214</v>
      </c>
      <c r="B6166" s="11" t="s">
        <v>31</v>
      </c>
      <c r="C6166" s="11" t="s">
        <v>63</v>
      </c>
      <c r="D6166" s="12">
        <v>46090</v>
      </c>
      <c r="E6166" s="11">
        <v>4432</v>
      </c>
      <c r="F6166" s="11" t="s">
        <v>33</v>
      </c>
      <c r="G6166" s="13">
        <v>2242.5300000000002</v>
      </c>
      <c r="H6166" s="14">
        <f t="shared" si="672"/>
        <v>9938892.9600000009</v>
      </c>
      <c r="I6166" s="14">
        <f>IF(F6166="GHS",H6166,H6166*Assumptions!$B$4)</f>
        <v>9938892.9600000009</v>
      </c>
      <c r="J6166" s="15" t="str">
        <f>INDEX(Assumptions!$B$8:$B$12,MATCH(B6166,Assumptions!$A$8:$A$12,0))</f>
        <v>Weighted Average</v>
      </c>
      <c r="K6166" s="16">
        <f>G6166/(1-INDEX(Assumptions!$D$8:$D$12,MATCH(B6166,Assumptions!$A$8:$A$12,0)))</f>
        <v>3114.6250000000005</v>
      </c>
      <c r="L6166" s="16">
        <f t="shared" si="673"/>
        <v>67.275900000000007</v>
      </c>
      <c r="M6166" s="16">
        <f t="shared" si="674"/>
        <v>155.73125000000005</v>
      </c>
      <c r="N6166" s="14">
        <f>E6166*(K6166-L6166-M6166)*IF(F6166="GHS",1,Assumptions!$B$4)</f>
        <v>12815650.311200002</v>
      </c>
      <c r="O6166" s="15">
        <f t="shared" ca="1" si="675"/>
        <v>196</v>
      </c>
      <c r="P6166" s="15" t="str">
        <f t="shared" ca="1" si="676"/>
        <v>181-365d</v>
      </c>
      <c r="Q6166" s="17">
        <f ca="1">IF(P6166="0-90d",0,IF(P6166="91-180d",INDEX(Assumptions!$F$8:$F$12,MATCH(B6166,Assumptions!$A$8:$A$12,0)),IF(P6166="181-365d",INDEX(Assumptions!$G$8:$G$12,MATCH(B6166,Assumptions!$A$8:$A$12,0)),INDEX(Assumptions!$H$8:$H$12,MATCH(B6166,Assumptions!$A$8:$A$12,0)))))</f>
        <v>0.2</v>
      </c>
      <c r="R6166" s="14">
        <f t="shared" ca="1" si="677"/>
        <v>1987778.5920000002</v>
      </c>
      <c r="S6166" s="14">
        <f t="shared" ca="1" si="678"/>
        <v>7951114.3680000007</v>
      </c>
      <c r="T6166" s="11" t="s">
        <v>25</v>
      </c>
      <c r="U6166" s="18" t="s">
        <v>26</v>
      </c>
    </row>
    <row r="6167" spans="1:21" ht="15" customHeight="1" x14ac:dyDescent="0.15">
      <c r="A6167" s="10" t="s">
        <v>6215</v>
      </c>
      <c r="B6167" s="11" t="s">
        <v>31</v>
      </c>
      <c r="C6167" s="11" t="s">
        <v>63</v>
      </c>
      <c r="D6167" s="12">
        <v>46099</v>
      </c>
      <c r="E6167" s="11">
        <v>1279</v>
      </c>
      <c r="F6167" s="11" t="s">
        <v>33</v>
      </c>
      <c r="G6167" s="13">
        <v>1919.59</v>
      </c>
      <c r="H6167" s="14">
        <f t="shared" si="672"/>
        <v>2455155.61</v>
      </c>
      <c r="I6167" s="14">
        <f>IF(F6167="GHS",H6167,H6167*Assumptions!$B$4)</f>
        <v>2455155.61</v>
      </c>
      <c r="J6167" s="15" t="str">
        <f>INDEX(Assumptions!$B$8:$B$12,MATCH(B6167,Assumptions!$A$8:$A$12,0))</f>
        <v>Weighted Average</v>
      </c>
      <c r="K6167" s="16">
        <f>G6167/(1-INDEX(Assumptions!$D$8:$D$12,MATCH(B6167,Assumptions!$A$8:$A$12,0)))</f>
        <v>2666.0972222222222</v>
      </c>
      <c r="L6167" s="16">
        <f t="shared" si="673"/>
        <v>57.587699999999998</v>
      </c>
      <c r="M6167" s="16">
        <f t="shared" si="674"/>
        <v>133.30486111111111</v>
      </c>
      <c r="N6167" s="14">
        <f>E6167*(K6167-L6167-M6167)*IF(F6167="GHS",1,Assumptions!$B$4)</f>
        <v>3165786.7615611111</v>
      </c>
      <c r="O6167" s="15">
        <f t="shared" ca="1" si="675"/>
        <v>187</v>
      </c>
      <c r="P6167" s="15" t="str">
        <f t="shared" ca="1" si="676"/>
        <v>181-365d</v>
      </c>
      <c r="Q6167" s="17">
        <f ca="1">IF(P6167="0-90d",0,IF(P6167="91-180d",INDEX(Assumptions!$F$8:$F$12,MATCH(B6167,Assumptions!$A$8:$A$12,0)),IF(P6167="181-365d",INDEX(Assumptions!$G$8:$G$12,MATCH(B6167,Assumptions!$A$8:$A$12,0)),INDEX(Assumptions!$H$8:$H$12,MATCH(B6167,Assumptions!$A$8:$A$12,0)))))</f>
        <v>0.2</v>
      </c>
      <c r="R6167" s="14">
        <f t="shared" ca="1" si="677"/>
        <v>491031.12199999997</v>
      </c>
      <c r="S6167" s="14">
        <f t="shared" ca="1" si="678"/>
        <v>1964124.4879999999</v>
      </c>
      <c r="T6167" s="11" t="s">
        <v>25</v>
      </c>
      <c r="U6167" s="18" t="s">
        <v>26</v>
      </c>
    </row>
    <row r="6168" spans="1:21" ht="15" customHeight="1" x14ac:dyDescent="0.15">
      <c r="A6168" s="10" t="s">
        <v>6216</v>
      </c>
      <c r="B6168" s="11" t="s">
        <v>41</v>
      </c>
      <c r="C6168" s="11" t="s">
        <v>115</v>
      </c>
      <c r="D6168" s="12">
        <v>45784</v>
      </c>
      <c r="E6168" s="11">
        <v>2863</v>
      </c>
      <c r="F6168" s="11" t="s">
        <v>33</v>
      </c>
      <c r="G6168" s="13">
        <v>226.25</v>
      </c>
      <c r="H6168" s="14">
        <f t="shared" si="672"/>
        <v>647753.75</v>
      </c>
      <c r="I6168" s="14">
        <f>IF(F6168="GHS",H6168,H6168*Assumptions!$B$4)</f>
        <v>647753.75</v>
      </c>
      <c r="J6168" s="15" t="str">
        <f>INDEX(Assumptions!$B$8:$B$12,MATCH(B6168,Assumptions!$A$8:$A$12,0))</f>
        <v>Weighted Average</v>
      </c>
      <c r="K6168" s="16">
        <f>G6168/(1-INDEX(Assumptions!$D$8:$D$12,MATCH(B6168,Assumptions!$A$8:$A$12,0)))</f>
        <v>348.07692307692304</v>
      </c>
      <c r="L6168" s="16">
        <f t="shared" si="673"/>
        <v>6.7874999999999996</v>
      </c>
      <c r="M6168" s="16">
        <f t="shared" si="674"/>
        <v>17.403846153846153</v>
      </c>
      <c r="N6168" s="14">
        <f>E6168*(K6168-L6168-M6168)*IF(F6168="GHS",1,Assumptions!$B$4)</f>
        <v>927284.40673076909</v>
      </c>
      <c r="O6168" s="15">
        <f t="shared" ca="1" si="675"/>
        <v>502</v>
      </c>
      <c r="P6168" s="15" t="str">
        <f t="shared" ca="1" si="676"/>
        <v>365d+</v>
      </c>
      <c r="Q6168" s="17">
        <f ca="1">IF(P6168="0-90d",0,IF(P6168="91-180d",INDEX(Assumptions!$F$8:$F$12,MATCH(B6168,Assumptions!$A$8:$A$12,0)),IF(P6168="181-365d",INDEX(Assumptions!$G$8:$G$12,MATCH(B6168,Assumptions!$A$8:$A$12,0)),INDEX(Assumptions!$H$8:$H$12,MATCH(B6168,Assumptions!$A$8:$A$12,0)))))</f>
        <v>0.8</v>
      </c>
      <c r="R6168" s="14">
        <f t="shared" ca="1" si="677"/>
        <v>518203</v>
      </c>
      <c r="S6168" s="14">
        <f t="shared" si="678"/>
        <v>0</v>
      </c>
      <c r="T6168" s="11" t="s">
        <v>39</v>
      </c>
      <c r="U6168" s="18" t="s">
        <v>26</v>
      </c>
    </row>
    <row r="6169" spans="1:21" ht="15" customHeight="1" x14ac:dyDescent="0.15">
      <c r="A6169" s="10" t="s">
        <v>6217</v>
      </c>
      <c r="B6169" s="11" t="s">
        <v>41</v>
      </c>
      <c r="C6169" s="11" t="s">
        <v>44</v>
      </c>
      <c r="D6169" s="12">
        <v>45827</v>
      </c>
      <c r="E6169" s="11">
        <v>1097</v>
      </c>
      <c r="F6169" s="11" t="s">
        <v>33</v>
      </c>
      <c r="G6169" s="13">
        <v>227.21</v>
      </c>
      <c r="H6169" s="14">
        <f t="shared" si="672"/>
        <v>249249.37</v>
      </c>
      <c r="I6169" s="14">
        <f>IF(F6169="GHS",H6169,H6169*Assumptions!$B$4)</f>
        <v>249249.37</v>
      </c>
      <c r="J6169" s="15" t="str">
        <f>INDEX(Assumptions!$B$8:$B$12,MATCH(B6169,Assumptions!$A$8:$A$12,0))</f>
        <v>Weighted Average</v>
      </c>
      <c r="K6169" s="16">
        <f>G6169/(1-INDEX(Assumptions!$D$8:$D$12,MATCH(B6169,Assumptions!$A$8:$A$12,0)))</f>
        <v>349.55384615384617</v>
      </c>
      <c r="L6169" s="16">
        <f t="shared" si="673"/>
        <v>6.8163</v>
      </c>
      <c r="M6169" s="16">
        <f t="shared" si="674"/>
        <v>17.477692307692308</v>
      </c>
      <c r="N6169" s="14">
        <f>E6169*(K6169-L6169-M6169)*IF(F6169="GHS",1,Assumptions!$B$4)</f>
        <v>356810.05966923077</v>
      </c>
      <c r="O6169" s="15">
        <f t="shared" ca="1" si="675"/>
        <v>459</v>
      </c>
      <c r="P6169" s="15" t="str">
        <f t="shared" ca="1" si="676"/>
        <v>365d+</v>
      </c>
      <c r="Q6169" s="17">
        <f ca="1">IF(P6169="0-90d",0,IF(P6169="91-180d",INDEX(Assumptions!$F$8:$F$12,MATCH(B6169,Assumptions!$A$8:$A$12,0)),IF(P6169="181-365d",INDEX(Assumptions!$G$8:$G$12,MATCH(B6169,Assumptions!$A$8:$A$12,0)),INDEX(Assumptions!$H$8:$H$12,MATCH(B6169,Assumptions!$A$8:$A$12,0)))))</f>
        <v>0.8</v>
      </c>
      <c r="R6169" s="14">
        <f t="shared" ca="1" si="677"/>
        <v>199399.49600000001</v>
      </c>
      <c r="S6169" s="14">
        <f t="shared" ca="1" si="678"/>
        <v>49849.873999999982</v>
      </c>
      <c r="T6169" s="11" t="s">
        <v>25</v>
      </c>
      <c r="U6169" s="18" t="s">
        <v>26</v>
      </c>
    </row>
    <row r="6170" spans="1:21" ht="15" customHeight="1" x14ac:dyDescent="0.15">
      <c r="A6170" s="10" t="s">
        <v>6218</v>
      </c>
      <c r="B6170" s="11" t="s">
        <v>41</v>
      </c>
      <c r="C6170" s="11" t="s">
        <v>115</v>
      </c>
      <c r="D6170" s="12">
        <v>45816</v>
      </c>
      <c r="E6170" s="11">
        <v>3274</v>
      </c>
      <c r="F6170" s="11" t="s">
        <v>33</v>
      </c>
      <c r="G6170" s="13">
        <v>276.51</v>
      </c>
      <c r="H6170" s="14">
        <f t="shared" si="672"/>
        <v>905293.74</v>
      </c>
      <c r="I6170" s="14">
        <f>IF(F6170="GHS",H6170,H6170*Assumptions!$B$4)</f>
        <v>905293.74</v>
      </c>
      <c r="J6170" s="15" t="str">
        <f>INDEX(Assumptions!$B$8:$B$12,MATCH(B6170,Assumptions!$A$8:$A$12,0))</f>
        <v>Weighted Average</v>
      </c>
      <c r="K6170" s="16">
        <f>G6170/(1-INDEX(Assumptions!$D$8:$D$12,MATCH(B6170,Assumptions!$A$8:$A$12,0)))</f>
        <v>425.4</v>
      </c>
      <c r="L6170" s="16">
        <f t="shared" si="673"/>
        <v>8.2952999999999992</v>
      </c>
      <c r="M6170" s="16">
        <f t="shared" si="674"/>
        <v>21.27</v>
      </c>
      <c r="N6170" s="14">
        <f>E6170*(K6170-L6170-M6170)*IF(F6170="GHS",1,Assumptions!$B$4)</f>
        <v>1295962.8078000001</v>
      </c>
      <c r="O6170" s="15">
        <f t="shared" ca="1" si="675"/>
        <v>470</v>
      </c>
      <c r="P6170" s="15" t="str">
        <f t="shared" ca="1" si="676"/>
        <v>365d+</v>
      </c>
      <c r="Q6170" s="17">
        <f ca="1">IF(P6170="0-90d",0,IF(P6170="91-180d",INDEX(Assumptions!$F$8:$F$12,MATCH(B6170,Assumptions!$A$8:$A$12,0)),IF(P6170="181-365d",INDEX(Assumptions!$G$8:$G$12,MATCH(B6170,Assumptions!$A$8:$A$12,0)),INDEX(Assumptions!$H$8:$H$12,MATCH(B6170,Assumptions!$A$8:$A$12,0)))))</f>
        <v>0.8</v>
      </c>
      <c r="R6170" s="14">
        <f t="shared" ca="1" si="677"/>
        <v>724234.99200000009</v>
      </c>
      <c r="S6170" s="14">
        <f t="shared" si="678"/>
        <v>0</v>
      </c>
      <c r="T6170" s="11" t="s">
        <v>39</v>
      </c>
      <c r="U6170" s="18" t="s">
        <v>26</v>
      </c>
    </row>
    <row r="6171" spans="1:21" ht="15" customHeight="1" x14ac:dyDescent="0.15">
      <c r="A6171" s="10" t="s">
        <v>6219</v>
      </c>
      <c r="B6171" s="11" t="s">
        <v>46</v>
      </c>
      <c r="C6171" s="11" t="s">
        <v>119</v>
      </c>
      <c r="D6171" s="12">
        <v>46216</v>
      </c>
      <c r="E6171" s="11">
        <v>4401</v>
      </c>
      <c r="F6171" s="11" t="s">
        <v>33</v>
      </c>
      <c r="G6171" s="13">
        <v>584222.31000000006</v>
      </c>
      <c r="H6171" s="14">
        <f t="shared" si="672"/>
        <v>2571162386.3100004</v>
      </c>
      <c r="I6171" s="14">
        <f>IF(F6171="GHS",H6171,H6171*Assumptions!$B$4)</f>
        <v>2571162386.3100004</v>
      </c>
      <c r="J6171" s="15" t="str">
        <f>INDEX(Assumptions!$B$8:$B$12,MATCH(B6171,Assumptions!$A$8:$A$12,0))</f>
        <v>Specific Identification</v>
      </c>
      <c r="K6171" s="16">
        <f>G6171/(1-INDEX(Assumptions!$D$8:$D$12,MATCH(B6171,Assumptions!$A$8:$A$12,0)))</f>
        <v>749002.96153846162</v>
      </c>
      <c r="L6171" s="16">
        <f t="shared" si="673"/>
        <v>17526.669300000001</v>
      </c>
      <c r="M6171" s="16">
        <f t="shared" si="674"/>
        <v>37450.148076923084</v>
      </c>
      <c r="N6171" s="14">
        <f>E6171*(K6171-L6171-M6171)*IF(F6171="GHS",1,Assumptions!$B$4)</f>
        <v>3054409060.4549313</v>
      </c>
      <c r="O6171" s="15">
        <f t="shared" ca="1" si="675"/>
        <v>70</v>
      </c>
      <c r="P6171" s="15" t="str">
        <f t="shared" ca="1" si="676"/>
        <v>0-90d</v>
      </c>
      <c r="Q6171" s="17">
        <f ca="1">IF(P6171="0-90d",0,IF(P6171="91-180d",INDEX(Assumptions!$F$8:$F$12,MATCH(B6171,Assumptions!$A$8:$A$12,0)),IF(P6171="181-365d",INDEX(Assumptions!$G$8:$G$12,MATCH(B6171,Assumptions!$A$8:$A$12,0)),INDEX(Assumptions!$H$8:$H$12,MATCH(B6171,Assumptions!$A$8:$A$12,0)))))</f>
        <v>0</v>
      </c>
      <c r="R6171" s="14">
        <f t="shared" ca="1" si="677"/>
        <v>0</v>
      </c>
      <c r="S6171" s="14">
        <f t="shared" si="678"/>
        <v>0</v>
      </c>
      <c r="T6171" s="11" t="s">
        <v>39</v>
      </c>
      <c r="U6171" s="18" t="s">
        <v>26</v>
      </c>
    </row>
    <row r="6172" spans="1:21" ht="15" customHeight="1" x14ac:dyDescent="0.15">
      <c r="A6172" s="10" t="s">
        <v>6220</v>
      </c>
      <c r="B6172" s="11" t="s">
        <v>41</v>
      </c>
      <c r="C6172" s="11" t="s">
        <v>49</v>
      </c>
      <c r="D6172" s="12">
        <v>46042</v>
      </c>
      <c r="E6172" s="11">
        <v>528</v>
      </c>
      <c r="F6172" s="11" t="s">
        <v>33</v>
      </c>
      <c r="G6172" s="13">
        <v>376.82</v>
      </c>
      <c r="H6172" s="14">
        <f t="shared" si="672"/>
        <v>198960.96</v>
      </c>
      <c r="I6172" s="14">
        <f>IF(F6172="GHS",H6172,H6172*Assumptions!$B$4)</f>
        <v>198960.96</v>
      </c>
      <c r="J6172" s="15" t="str">
        <f>INDEX(Assumptions!$B$8:$B$12,MATCH(B6172,Assumptions!$A$8:$A$12,0))</f>
        <v>Weighted Average</v>
      </c>
      <c r="K6172" s="16">
        <f>G6172/(1-INDEX(Assumptions!$D$8:$D$12,MATCH(B6172,Assumptions!$A$8:$A$12,0)))</f>
        <v>579.72307692307686</v>
      </c>
      <c r="L6172" s="16">
        <f t="shared" si="673"/>
        <v>11.304599999999999</v>
      </c>
      <c r="M6172" s="16">
        <f t="shared" si="674"/>
        <v>28.986153846153844</v>
      </c>
      <c r="N6172" s="14">
        <f>E6172*(K6172-L6172-M6172)*IF(F6172="GHS",1,Assumptions!$B$4)</f>
        <v>284820.26658461534</v>
      </c>
      <c r="O6172" s="15">
        <f t="shared" ca="1" si="675"/>
        <v>244</v>
      </c>
      <c r="P6172" s="15" t="str">
        <f t="shared" ca="1" si="676"/>
        <v>181-365d</v>
      </c>
      <c r="Q6172" s="17">
        <f ca="1">IF(P6172="0-90d",0,IF(P6172="91-180d",INDEX(Assumptions!$F$8:$F$12,MATCH(B6172,Assumptions!$A$8:$A$12,0)),IF(P6172="181-365d",INDEX(Assumptions!$G$8:$G$12,MATCH(B6172,Assumptions!$A$8:$A$12,0)),INDEX(Assumptions!$H$8:$H$12,MATCH(B6172,Assumptions!$A$8:$A$12,0)))))</f>
        <v>0.35</v>
      </c>
      <c r="R6172" s="14">
        <f t="shared" ca="1" si="677"/>
        <v>69636.335999999996</v>
      </c>
      <c r="S6172" s="14">
        <f t="shared" si="678"/>
        <v>0</v>
      </c>
      <c r="T6172" s="11" t="s">
        <v>39</v>
      </c>
      <c r="U6172" s="18" t="s">
        <v>36</v>
      </c>
    </row>
    <row r="6173" spans="1:21" ht="15" customHeight="1" x14ac:dyDescent="0.15">
      <c r="A6173" s="10" t="s">
        <v>6221</v>
      </c>
      <c r="B6173" s="11" t="s">
        <v>31</v>
      </c>
      <c r="C6173" s="11" t="s">
        <v>32</v>
      </c>
      <c r="D6173" s="12">
        <v>46223</v>
      </c>
      <c r="E6173" s="11">
        <v>4895</v>
      </c>
      <c r="F6173" s="11" t="s">
        <v>33</v>
      </c>
      <c r="G6173" s="13">
        <v>2804.83</v>
      </c>
      <c r="H6173" s="14">
        <f t="shared" si="672"/>
        <v>13729642.85</v>
      </c>
      <c r="I6173" s="14">
        <f>IF(F6173="GHS",H6173,H6173*Assumptions!$B$4)</f>
        <v>13729642.85</v>
      </c>
      <c r="J6173" s="15" t="str">
        <f>INDEX(Assumptions!$B$8:$B$12,MATCH(B6173,Assumptions!$A$8:$A$12,0))</f>
        <v>Weighted Average</v>
      </c>
      <c r="K6173" s="16">
        <f>G6173/(1-INDEX(Assumptions!$D$8:$D$12,MATCH(B6173,Assumptions!$A$8:$A$12,0)))</f>
        <v>3895.5972222222222</v>
      </c>
      <c r="L6173" s="16">
        <f t="shared" si="673"/>
        <v>84.144899999999993</v>
      </c>
      <c r="M6173" s="16">
        <f t="shared" si="674"/>
        <v>194.77986111111113</v>
      </c>
      <c r="N6173" s="14">
        <f>E6173*(K6173-L6173-M6173)*IF(F6173="GHS",1,Assumptions!$B$4)</f>
        <v>17703611.697138891</v>
      </c>
      <c r="O6173" s="15">
        <f t="shared" ca="1" si="675"/>
        <v>63</v>
      </c>
      <c r="P6173" s="15" t="str">
        <f t="shared" ca="1" si="676"/>
        <v>0-90d</v>
      </c>
      <c r="Q6173" s="17">
        <f ca="1">IF(P6173="0-90d",0,IF(P6173="91-180d",INDEX(Assumptions!$F$8:$F$12,MATCH(B6173,Assumptions!$A$8:$A$12,0)),IF(P6173="181-365d",INDEX(Assumptions!$G$8:$G$12,MATCH(B6173,Assumptions!$A$8:$A$12,0)),INDEX(Assumptions!$H$8:$H$12,MATCH(B6173,Assumptions!$A$8:$A$12,0)))))</f>
        <v>0</v>
      </c>
      <c r="R6173" s="14">
        <f t="shared" ca="1" si="677"/>
        <v>0</v>
      </c>
      <c r="S6173" s="14">
        <f t="shared" ca="1" si="678"/>
        <v>13729642.85</v>
      </c>
      <c r="T6173" s="11" t="s">
        <v>50</v>
      </c>
      <c r="U6173" s="18" t="s">
        <v>26</v>
      </c>
    </row>
    <row r="6174" spans="1:21" ht="15" customHeight="1" x14ac:dyDescent="0.15">
      <c r="A6174" s="10" t="s">
        <v>6222</v>
      </c>
      <c r="B6174" s="11" t="s">
        <v>41</v>
      </c>
      <c r="C6174" s="11" t="s">
        <v>49</v>
      </c>
      <c r="D6174" s="12">
        <v>46195</v>
      </c>
      <c r="E6174" s="11">
        <v>2336</v>
      </c>
      <c r="F6174" s="11" t="s">
        <v>33</v>
      </c>
      <c r="G6174" s="13">
        <v>258.70999999999998</v>
      </c>
      <c r="H6174" s="14">
        <f t="shared" si="672"/>
        <v>604346.55999999994</v>
      </c>
      <c r="I6174" s="14">
        <f>IF(F6174="GHS",H6174,H6174*Assumptions!$B$4)</f>
        <v>604346.55999999994</v>
      </c>
      <c r="J6174" s="15" t="str">
        <f>INDEX(Assumptions!$B$8:$B$12,MATCH(B6174,Assumptions!$A$8:$A$12,0))</f>
        <v>Weighted Average</v>
      </c>
      <c r="K6174" s="16">
        <f>G6174/(1-INDEX(Assumptions!$D$8:$D$12,MATCH(B6174,Assumptions!$A$8:$A$12,0)))</f>
        <v>398.01538461538456</v>
      </c>
      <c r="L6174" s="16">
        <f t="shared" si="673"/>
        <v>7.7612999999999994</v>
      </c>
      <c r="M6174" s="16">
        <f t="shared" si="674"/>
        <v>19.900769230769228</v>
      </c>
      <c r="N6174" s="14">
        <f>E6174*(K6174-L6174-M6174)*IF(F6174="GHS",1,Assumptions!$B$4)</f>
        <v>865145.34473846143</v>
      </c>
      <c r="O6174" s="15">
        <f t="shared" ca="1" si="675"/>
        <v>91</v>
      </c>
      <c r="P6174" s="15" t="str">
        <f t="shared" ca="1" si="676"/>
        <v>91-180d</v>
      </c>
      <c r="Q6174" s="17">
        <f ca="1">IF(P6174="0-90d",0,IF(P6174="91-180d",INDEX(Assumptions!$F$8:$F$12,MATCH(B6174,Assumptions!$A$8:$A$12,0)),IF(P6174="181-365d",INDEX(Assumptions!$G$8:$G$12,MATCH(B6174,Assumptions!$A$8:$A$12,0)),INDEX(Assumptions!$H$8:$H$12,MATCH(B6174,Assumptions!$A$8:$A$12,0)))))</f>
        <v>0.1</v>
      </c>
      <c r="R6174" s="14">
        <f t="shared" ca="1" si="677"/>
        <v>60434.655999999995</v>
      </c>
      <c r="S6174" s="14">
        <f t="shared" ca="1" si="678"/>
        <v>543911.90399999998</v>
      </c>
      <c r="T6174" s="11" t="s">
        <v>25</v>
      </c>
      <c r="U6174" s="18" t="s">
        <v>26</v>
      </c>
    </row>
    <row r="6175" spans="1:21" ht="15" customHeight="1" x14ac:dyDescent="0.15">
      <c r="A6175" s="10" t="s">
        <v>6223</v>
      </c>
      <c r="B6175" s="11" t="s">
        <v>46</v>
      </c>
      <c r="C6175" s="11" t="s">
        <v>47</v>
      </c>
      <c r="D6175" s="12">
        <v>46044</v>
      </c>
      <c r="E6175" s="11">
        <v>88</v>
      </c>
      <c r="F6175" s="11" t="s">
        <v>33</v>
      </c>
      <c r="G6175" s="13">
        <v>201296.65</v>
      </c>
      <c r="H6175" s="14">
        <f t="shared" si="672"/>
        <v>17714105.199999999</v>
      </c>
      <c r="I6175" s="14">
        <f>IF(F6175="GHS",H6175,H6175*Assumptions!$B$4)</f>
        <v>17714105.199999999</v>
      </c>
      <c r="J6175" s="15" t="str">
        <f>INDEX(Assumptions!$B$8:$B$12,MATCH(B6175,Assumptions!$A$8:$A$12,0))</f>
        <v>Specific Identification</v>
      </c>
      <c r="K6175" s="16">
        <f>G6175/(1-INDEX(Assumptions!$D$8:$D$12,MATCH(B6175,Assumptions!$A$8:$A$12,0)))</f>
        <v>258072.62820512819</v>
      </c>
      <c r="L6175" s="16">
        <f t="shared" si="673"/>
        <v>6038.8994999999995</v>
      </c>
      <c r="M6175" s="16">
        <f t="shared" si="674"/>
        <v>12903.63141025641</v>
      </c>
      <c r="N6175" s="14">
        <f>E6175*(K6175-L6175-M6175)*IF(F6175="GHS",1,Assumptions!$B$4)</f>
        <v>21043448.561948717</v>
      </c>
      <c r="O6175" s="15">
        <f t="shared" ca="1" si="675"/>
        <v>242</v>
      </c>
      <c r="P6175" s="15" t="str">
        <f t="shared" ca="1" si="676"/>
        <v>181-365d</v>
      </c>
      <c r="Q6175" s="17">
        <f ca="1">IF(P6175="0-90d",0,IF(P6175="91-180d",INDEX(Assumptions!$F$8:$F$12,MATCH(B6175,Assumptions!$A$8:$A$12,0)),IF(P6175="181-365d",INDEX(Assumptions!$G$8:$G$12,MATCH(B6175,Assumptions!$A$8:$A$12,0)),INDEX(Assumptions!$H$8:$H$12,MATCH(B6175,Assumptions!$A$8:$A$12,0)))))</f>
        <v>0.05</v>
      </c>
      <c r="R6175" s="14">
        <f t="shared" ca="1" si="677"/>
        <v>885705.26</v>
      </c>
      <c r="S6175" s="14">
        <f t="shared" ca="1" si="678"/>
        <v>16828399.939999998</v>
      </c>
      <c r="T6175" s="11" t="s">
        <v>50</v>
      </c>
      <c r="U6175" s="18" t="s">
        <v>26</v>
      </c>
    </row>
    <row r="6176" spans="1:21" ht="15" customHeight="1" x14ac:dyDescent="0.15">
      <c r="A6176" s="10" t="s">
        <v>6224</v>
      </c>
      <c r="B6176" s="11" t="s">
        <v>41</v>
      </c>
      <c r="C6176" s="11" t="s">
        <v>44</v>
      </c>
      <c r="D6176" s="12">
        <v>46023</v>
      </c>
      <c r="E6176" s="11">
        <v>4005</v>
      </c>
      <c r="F6176" s="11" t="s">
        <v>33</v>
      </c>
      <c r="G6176" s="13">
        <v>575.02</v>
      </c>
      <c r="H6176" s="14">
        <f t="shared" si="672"/>
        <v>2302955.1</v>
      </c>
      <c r="I6176" s="14">
        <f>IF(F6176="GHS",H6176,H6176*Assumptions!$B$4)</f>
        <v>2302955.1</v>
      </c>
      <c r="J6176" s="15" t="str">
        <f>INDEX(Assumptions!$B$8:$B$12,MATCH(B6176,Assumptions!$A$8:$A$12,0))</f>
        <v>Weighted Average</v>
      </c>
      <c r="K6176" s="16">
        <f>G6176/(1-INDEX(Assumptions!$D$8:$D$12,MATCH(B6176,Assumptions!$A$8:$A$12,0)))</f>
        <v>884.64615384615377</v>
      </c>
      <c r="L6176" s="16">
        <f t="shared" si="673"/>
        <v>17.250599999999999</v>
      </c>
      <c r="M6176" s="16">
        <f t="shared" si="674"/>
        <v>44.232307692307693</v>
      </c>
      <c r="N6176" s="14">
        <f>E6176*(K6176-L6176-M6176)*IF(F6176="GHS",1,Assumptions!$B$4)</f>
        <v>3296768.8008461539</v>
      </c>
      <c r="O6176" s="15">
        <f t="shared" ca="1" si="675"/>
        <v>263</v>
      </c>
      <c r="P6176" s="15" t="str">
        <f t="shared" ca="1" si="676"/>
        <v>181-365d</v>
      </c>
      <c r="Q6176" s="17">
        <f ca="1">IF(P6176="0-90d",0,IF(P6176="91-180d",INDEX(Assumptions!$F$8:$F$12,MATCH(B6176,Assumptions!$A$8:$A$12,0)),IF(P6176="181-365d",INDEX(Assumptions!$G$8:$G$12,MATCH(B6176,Assumptions!$A$8:$A$12,0)),INDEX(Assumptions!$H$8:$H$12,MATCH(B6176,Assumptions!$A$8:$A$12,0)))))</f>
        <v>0.35</v>
      </c>
      <c r="R6176" s="14">
        <f t="shared" ca="1" si="677"/>
        <v>806034.28500000003</v>
      </c>
      <c r="S6176" s="14">
        <f t="shared" ca="1" si="678"/>
        <v>1496920.8149999999</v>
      </c>
      <c r="T6176" s="11" t="s">
        <v>25</v>
      </c>
      <c r="U6176" s="18" t="s">
        <v>26</v>
      </c>
    </row>
    <row r="6177" spans="1:21" ht="15" customHeight="1" x14ac:dyDescent="0.15">
      <c r="A6177" s="10" t="s">
        <v>6225</v>
      </c>
      <c r="B6177" s="11" t="s">
        <v>41</v>
      </c>
      <c r="C6177" s="11" t="s">
        <v>49</v>
      </c>
      <c r="D6177" s="12">
        <v>45973</v>
      </c>
      <c r="E6177" s="11">
        <v>2614</v>
      </c>
      <c r="F6177" s="11" t="s">
        <v>33</v>
      </c>
      <c r="G6177" s="13">
        <v>651.66</v>
      </c>
      <c r="H6177" s="14">
        <f t="shared" si="672"/>
        <v>1703439.24</v>
      </c>
      <c r="I6177" s="14">
        <f>IF(F6177="GHS",H6177,H6177*Assumptions!$B$4)</f>
        <v>1703439.24</v>
      </c>
      <c r="J6177" s="15" t="str">
        <f>INDEX(Assumptions!$B$8:$B$12,MATCH(B6177,Assumptions!$A$8:$A$12,0))</f>
        <v>Weighted Average</v>
      </c>
      <c r="K6177" s="16">
        <f>G6177/(1-INDEX(Assumptions!$D$8:$D$12,MATCH(B6177,Assumptions!$A$8:$A$12,0)))</f>
        <v>1002.5538461538461</v>
      </c>
      <c r="L6177" s="16">
        <f t="shared" si="673"/>
        <v>19.549799999999998</v>
      </c>
      <c r="M6177" s="16">
        <f t="shared" si="674"/>
        <v>50.127692307692307</v>
      </c>
      <c r="N6177" s="14">
        <f>E6177*(K6177-L6177-M6177)*IF(F6177="GHS",1,Assumptions!$B$4)</f>
        <v>2438538.7889538459</v>
      </c>
      <c r="O6177" s="15">
        <f t="shared" ca="1" si="675"/>
        <v>313</v>
      </c>
      <c r="P6177" s="15" t="str">
        <f t="shared" ca="1" si="676"/>
        <v>181-365d</v>
      </c>
      <c r="Q6177" s="17">
        <f ca="1">IF(P6177="0-90d",0,IF(P6177="91-180d",INDEX(Assumptions!$F$8:$F$12,MATCH(B6177,Assumptions!$A$8:$A$12,0)),IF(P6177="181-365d",INDEX(Assumptions!$G$8:$G$12,MATCH(B6177,Assumptions!$A$8:$A$12,0)),INDEX(Assumptions!$H$8:$H$12,MATCH(B6177,Assumptions!$A$8:$A$12,0)))))</f>
        <v>0.35</v>
      </c>
      <c r="R6177" s="14">
        <f t="shared" ca="1" si="677"/>
        <v>596203.73399999994</v>
      </c>
      <c r="S6177" s="14">
        <f t="shared" ca="1" si="678"/>
        <v>1107235.5060000001</v>
      </c>
      <c r="T6177" s="11" t="s">
        <v>25</v>
      </c>
      <c r="U6177" s="18" t="s">
        <v>26</v>
      </c>
    </row>
    <row r="6178" spans="1:21" ht="15" customHeight="1" x14ac:dyDescent="0.15">
      <c r="A6178" s="10" t="s">
        <v>6226</v>
      </c>
      <c r="B6178" s="11" t="s">
        <v>31</v>
      </c>
      <c r="C6178" s="11" t="s">
        <v>76</v>
      </c>
      <c r="D6178" s="12">
        <v>45948</v>
      </c>
      <c r="E6178" s="11">
        <v>4832</v>
      </c>
      <c r="F6178" s="11" t="s">
        <v>33</v>
      </c>
      <c r="G6178" s="13">
        <v>1075.54</v>
      </c>
      <c r="H6178" s="14">
        <f t="shared" si="672"/>
        <v>5197009.28</v>
      </c>
      <c r="I6178" s="14">
        <f>IF(F6178="GHS",H6178,H6178*Assumptions!$B$4)</f>
        <v>5197009.28</v>
      </c>
      <c r="J6178" s="15" t="str">
        <f>INDEX(Assumptions!$B$8:$B$12,MATCH(B6178,Assumptions!$A$8:$A$12,0))</f>
        <v>Weighted Average</v>
      </c>
      <c r="K6178" s="16">
        <f>G6178/(1-INDEX(Assumptions!$D$8:$D$12,MATCH(B6178,Assumptions!$A$8:$A$12,0)))</f>
        <v>1493.8055555555557</v>
      </c>
      <c r="L6178" s="16">
        <f t="shared" si="673"/>
        <v>32.266199999999998</v>
      </c>
      <c r="M6178" s="16">
        <f t="shared" si="674"/>
        <v>74.69027777777778</v>
      </c>
      <c r="N6178" s="14">
        <f>E6178*(K6178-L6178-M6178)*IF(F6178="GHS",1,Assumptions!$B$4)</f>
        <v>6701254.7438222226</v>
      </c>
      <c r="O6178" s="15">
        <f t="shared" ca="1" si="675"/>
        <v>338</v>
      </c>
      <c r="P6178" s="15" t="str">
        <f t="shared" ca="1" si="676"/>
        <v>181-365d</v>
      </c>
      <c r="Q6178" s="17">
        <f ca="1">IF(P6178="0-90d",0,IF(P6178="91-180d",INDEX(Assumptions!$F$8:$F$12,MATCH(B6178,Assumptions!$A$8:$A$12,0)),IF(P6178="181-365d",INDEX(Assumptions!$G$8:$G$12,MATCH(B6178,Assumptions!$A$8:$A$12,0)),INDEX(Assumptions!$H$8:$H$12,MATCH(B6178,Assumptions!$A$8:$A$12,0)))))</f>
        <v>0.2</v>
      </c>
      <c r="R6178" s="14">
        <f t="shared" ca="1" si="677"/>
        <v>1039401.8560000001</v>
      </c>
      <c r="S6178" s="14">
        <f t="shared" ca="1" si="678"/>
        <v>4157607.4240000001</v>
      </c>
      <c r="T6178" s="11" t="s">
        <v>25</v>
      </c>
      <c r="U6178" s="18" t="s">
        <v>36</v>
      </c>
    </row>
    <row r="6179" spans="1:21" ht="15" customHeight="1" x14ac:dyDescent="0.15">
      <c r="A6179" s="10" t="s">
        <v>6227</v>
      </c>
      <c r="B6179" s="11" t="s">
        <v>41</v>
      </c>
      <c r="C6179" s="11" t="s">
        <v>49</v>
      </c>
      <c r="D6179" s="12">
        <v>45890</v>
      </c>
      <c r="E6179" s="11">
        <v>4155</v>
      </c>
      <c r="F6179" s="11" t="s">
        <v>33</v>
      </c>
      <c r="G6179" s="13">
        <v>400.53</v>
      </c>
      <c r="H6179" s="14">
        <f t="shared" si="672"/>
        <v>1664202.15</v>
      </c>
      <c r="I6179" s="14">
        <f>IF(F6179="GHS",H6179,H6179*Assumptions!$B$4)</f>
        <v>1664202.15</v>
      </c>
      <c r="J6179" s="15" t="str">
        <f>INDEX(Assumptions!$B$8:$B$12,MATCH(B6179,Assumptions!$A$8:$A$12,0))</f>
        <v>Weighted Average</v>
      </c>
      <c r="K6179" s="16">
        <f>G6179/(1-INDEX(Assumptions!$D$8:$D$12,MATCH(B6179,Assumptions!$A$8:$A$12,0)))</f>
        <v>616.19999999999993</v>
      </c>
      <c r="L6179" s="16">
        <f t="shared" si="673"/>
        <v>12.015899999999998</v>
      </c>
      <c r="M6179" s="16">
        <f t="shared" si="674"/>
        <v>30.81</v>
      </c>
      <c r="N6179" s="14">
        <f>E6179*(K6179-L6179-M6179)*IF(F6179="GHS",1,Assumptions!$B$4)</f>
        <v>2382369.3854999999</v>
      </c>
      <c r="O6179" s="15">
        <f t="shared" ca="1" si="675"/>
        <v>396</v>
      </c>
      <c r="P6179" s="15" t="str">
        <f t="shared" ca="1" si="676"/>
        <v>365d+</v>
      </c>
      <c r="Q6179" s="17">
        <f ca="1">IF(P6179="0-90d",0,IF(P6179="91-180d",INDEX(Assumptions!$F$8:$F$12,MATCH(B6179,Assumptions!$A$8:$A$12,0)),IF(P6179="181-365d",INDEX(Assumptions!$G$8:$G$12,MATCH(B6179,Assumptions!$A$8:$A$12,0)),INDEX(Assumptions!$H$8:$H$12,MATCH(B6179,Assumptions!$A$8:$A$12,0)))))</f>
        <v>0.8</v>
      </c>
      <c r="R6179" s="14">
        <f t="shared" ca="1" si="677"/>
        <v>1331361.72</v>
      </c>
      <c r="S6179" s="14">
        <f t="shared" ca="1" si="678"/>
        <v>332840.42999999993</v>
      </c>
      <c r="T6179" s="11" t="s">
        <v>25</v>
      </c>
      <c r="U6179" s="18" t="s">
        <v>26</v>
      </c>
    </row>
    <row r="6180" spans="1:21" ht="15" customHeight="1" x14ac:dyDescent="0.15">
      <c r="A6180" s="10" t="s">
        <v>6228</v>
      </c>
      <c r="B6180" s="11" t="s">
        <v>22</v>
      </c>
      <c r="C6180" s="11" t="s">
        <v>81</v>
      </c>
      <c r="D6180" s="12">
        <v>45902</v>
      </c>
      <c r="E6180" s="11">
        <v>2207</v>
      </c>
      <c r="F6180" s="11" t="s">
        <v>24</v>
      </c>
      <c r="G6180" s="13">
        <v>6974.99</v>
      </c>
      <c r="H6180" s="14">
        <f t="shared" si="672"/>
        <v>15393802.93</v>
      </c>
      <c r="I6180" s="14">
        <f>IF(F6180="GHS",H6180,H6180*Assumptions!$B$4)</f>
        <v>166253071.64399999</v>
      </c>
      <c r="J6180" s="15" t="str">
        <f>INDEX(Assumptions!$B$8:$B$12,MATCH(B6180,Assumptions!$A$8:$A$12,0))</f>
        <v>FIFO</v>
      </c>
      <c r="K6180" s="16">
        <f>G6180/(1-INDEX(Assumptions!$D$8:$D$12,MATCH(B6180,Assumptions!$A$8:$A$12,0)))</f>
        <v>8506.085365853658</v>
      </c>
      <c r="L6180" s="16">
        <f t="shared" si="673"/>
        <v>209.24969999999999</v>
      </c>
      <c r="M6180" s="16">
        <f t="shared" si="674"/>
        <v>425.30426829268293</v>
      </c>
      <c r="N6180" s="14">
        <f>E6180*(K6180-L6180-M6180)*IF(F6180="GHS",1,Assumptions!$B$4)</f>
        <v>187622673.77970439</v>
      </c>
      <c r="O6180" s="15">
        <f t="shared" ca="1" si="675"/>
        <v>384</v>
      </c>
      <c r="P6180" s="15" t="str">
        <f t="shared" ca="1" si="676"/>
        <v>365d+</v>
      </c>
      <c r="Q6180" s="17">
        <f ca="1">IF(P6180="0-90d",0,IF(P6180="91-180d",INDEX(Assumptions!$F$8:$F$12,MATCH(B6180,Assumptions!$A$8:$A$12,0)),IF(P6180="181-365d",INDEX(Assumptions!$G$8:$G$12,MATCH(B6180,Assumptions!$A$8:$A$12,0)),INDEX(Assumptions!$H$8:$H$12,MATCH(B6180,Assumptions!$A$8:$A$12,0)))))</f>
        <v>0.5</v>
      </c>
      <c r="R6180" s="14">
        <f t="shared" ca="1" si="677"/>
        <v>83126535.821999997</v>
      </c>
      <c r="S6180" s="14">
        <f t="shared" ca="1" si="678"/>
        <v>83126535.821999997</v>
      </c>
      <c r="T6180" s="11" t="s">
        <v>25</v>
      </c>
      <c r="U6180" s="18" t="s">
        <v>26</v>
      </c>
    </row>
    <row r="6181" spans="1:21" ht="15" customHeight="1" x14ac:dyDescent="0.15">
      <c r="A6181" s="10" t="s">
        <v>6229</v>
      </c>
      <c r="B6181" s="11" t="s">
        <v>31</v>
      </c>
      <c r="C6181" s="11" t="s">
        <v>32</v>
      </c>
      <c r="D6181" s="12">
        <v>46134</v>
      </c>
      <c r="E6181" s="11">
        <v>3019</v>
      </c>
      <c r="F6181" s="11" t="s">
        <v>33</v>
      </c>
      <c r="G6181" s="13">
        <v>2949.69</v>
      </c>
      <c r="H6181" s="14">
        <f t="shared" si="672"/>
        <v>8905114.1099999994</v>
      </c>
      <c r="I6181" s="14">
        <f>IF(F6181="GHS",H6181,H6181*Assumptions!$B$4)</f>
        <v>8905114.1099999994</v>
      </c>
      <c r="J6181" s="15" t="str">
        <f>INDEX(Assumptions!$B$8:$B$12,MATCH(B6181,Assumptions!$A$8:$A$12,0))</f>
        <v>Weighted Average</v>
      </c>
      <c r="K6181" s="16">
        <f>G6181/(1-INDEX(Assumptions!$D$8:$D$12,MATCH(B6181,Assumptions!$A$8:$A$12,0)))</f>
        <v>4096.791666666667</v>
      </c>
      <c r="L6181" s="16">
        <f t="shared" si="673"/>
        <v>88.490700000000004</v>
      </c>
      <c r="M6181" s="16">
        <f t="shared" si="674"/>
        <v>204.83958333333337</v>
      </c>
      <c r="N6181" s="14">
        <f>E6181*(K6181-L6181-M6181)*IF(F6181="GHS",1,Assumptions!$B$4)</f>
        <v>11482649.916283334</v>
      </c>
      <c r="O6181" s="15">
        <f t="shared" ca="1" si="675"/>
        <v>152</v>
      </c>
      <c r="P6181" s="15" t="str">
        <f t="shared" ca="1" si="676"/>
        <v>91-180d</v>
      </c>
      <c r="Q6181" s="17">
        <f ca="1">IF(P6181="0-90d",0,IF(P6181="91-180d",INDEX(Assumptions!$F$8:$F$12,MATCH(B6181,Assumptions!$A$8:$A$12,0)),IF(P6181="181-365d",INDEX(Assumptions!$G$8:$G$12,MATCH(B6181,Assumptions!$A$8:$A$12,0)),INDEX(Assumptions!$H$8:$H$12,MATCH(B6181,Assumptions!$A$8:$A$12,0)))))</f>
        <v>0.05</v>
      </c>
      <c r="R6181" s="14">
        <f t="shared" ca="1" si="677"/>
        <v>445255.70549999998</v>
      </c>
      <c r="S6181" s="14">
        <f t="shared" ca="1" si="678"/>
        <v>8459858.4045000002</v>
      </c>
      <c r="T6181" s="11" t="s">
        <v>25</v>
      </c>
      <c r="U6181" s="18" t="s">
        <v>26</v>
      </c>
    </row>
    <row r="6182" spans="1:21" ht="15" customHeight="1" x14ac:dyDescent="0.15">
      <c r="A6182" s="10" t="s">
        <v>6230</v>
      </c>
      <c r="B6182" s="11" t="s">
        <v>41</v>
      </c>
      <c r="C6182" s="11" t="s">
        <v>44</v>
      </c>
      <c r="D6182" s="12">
        <v>45960</v>
      </c>
      <c r="E6182" s="11">
        <v>4261</v>
      </c>
      <c r="F6182" s="11" t="s">
        <v>33</v>
      </c>
      <c r="G6182" s="13">
        <v>207.86</v>
      </c>
      <c r="H6182" s="14">
        <f t="shared" si="672"/>
        <v>885691.46000000008</v>
      </c>
      <c r="I6182" s="14">
        <f>IF(F6182="GHS",H6182,H6182*Assumptions!$B$4)</f>
        <v>885691.46000000008</v>
      </c>
      <c r="J6182" s="15" t="str">
        <f>INDEX(Assumptions!$B$8:$B$12,MATCH(B6182,Assumptions!$A$8:$A$12,0))</f>
        <v>Weighted Average</v>
      </c>
      <c r="K6182" s="16">
        <f>G6182/(1-INDEX(Assumptions!$D$8:$D$12,MATCH(B6182,Assumptions!$A$8:$A$12,0)))</f>
        <v>319.78461538461539</v>
      </c>
      <c r="L6182" s="16">
        <f t="shared" si="673"/>
        <v>6.2358000000000002</v>
      </c>
      <c r="M6182" s="16">
        <f t="shared" si="674"/>
        <v>15.989230769230771</v>
      </c>
      <c r="N6182" s="14">
        <f>E6182*(K6182-L6182-M6182)*IF(F6182="GHS",1,Assumptions!$B$4)</f>
        <v>1267901.3900461541</v>
      </c>
      <c r="O6182" s="15">
        <f t="shared" ca="1" si="675"/>
        <v>326</v>
      </c>
      <c r="P6182" s="15" t="str">
        <f t="shared" ca="1" si="676"/>
        <v>181-365d</v>
      </c>
      <c r="Q6182" s="17">
        <f ca="1">IF(P6182="0-90d",0,IF(P6182="91-180d",INDEX(Assumptions!$F$8:$F$12,MATCH(B6182,Assumptions!$A$8:$A$12,0)),IF(P6182="181-365d",INDEX(Assumptions!$G$8:$G$12,MATCH(B6182,Assumptions!$A$8:$A$12,0)),INDEX(Assumptions!$H$8:$H$12,MATCH(B6182,Assumptions!$A$8:$A$12,0)))))</f>
        <v>0.35</v>
      </c>
      <c r="R6182" s="14">
        <f t="shared" ca="1" si="677"/>
        <v>309992.011</v>
      </c>
      <c r="S6182" s="14">
        <f t="shared" ca="1" si="678"/>
        <v>575699.44900000002</v>
      </c>
      <c r="T6182" s="11" t="s">
        <v>25</v>
      </c>
      <c r="U6182" s="18" t="s">
        <v>26</v>
      </c>
    </row>
    <row r="6183" spans="1:21" ht="15" customHeight="1" x14ac:dyDescent="0.15">
      <c r="A6183" s="10" t="s">
        <v>6231</v>
      </c>
      <c r="B6183" s="11" t="s">
        <v>41</v>
      </c>
      <c r="C6183" s="11" t="s">
        <v>49</v>
      </c>
      <c r="D6183" s="12">
        <v>45831</v>
      </c>
      <c r="E6183" s="11">
        <v>148</v>
      </c>
      <c r="F6183" s="11" t="s">
        <v>33</v>
      </c>
      <c r="G6183" s="13">
        <v>351.32</v>
      </c>
      <c r="H6183" s="14">
        <f t="shared" si="672"/>
        <v>51995.360000000001</v>
      </c>
      <c r="I6183" s="14">
        <f>IF(F6183="GHS",H6183,H6183*Assumptions!$B$4)</f>
        <v>51995.360000000001</v>
      </c>
      <c r="J6183" s="15" t="str">
        <f>INDEX(Assumptions!$B$8:$B$12,MATCH(B6183,Assumptions!$A$8:$A$12,0))</f>
        <v>Weighted Average</v>
      </c>
      <c r="K6183" s="16">
        <f>G6183/(1-INDEX(Assumptions!$D$8:$D$12,MATCH(B6183,Assumptions!$A$8:$A$12,0)))</f>
        <v>540.49230769230769</v>
      </c>
      <c r="L6183" s="16">
        <f t="shared" si="673"/>
        <v>10.5396</v>
      </c>
      <c r="M6183" s="16">
        <f t="shared" si="674"/>
        <v>27.024615384615387</v>
      </c>
      <c r="N6183" s="14">
        <f>E6183*(K6183-L6183-M6183)*IF(F6183="GHS",1,Assumptions!$B$4)</f>
        <v>74433.357661538466</v>
      </c>
      <c r="O6183" s="15">
        <f t="shared" ca="1" si="675"/>
        <v>455</v>
      </c>
      <c r="P6183" s="15" t="str">
        <f t="shared" ca="1" si="676"/>
        <v>365d+</v>
      </c>
      <c r="Q6183" s="17">
        <f ca="1">IF(P6183="0-90d",0,IF(P6183="91-180d",INDEX(Assumptions!$F$8:$F$12,MATCH(B6183,Assumptions!$A$8:$A$12,0)),IF(P6183="181-365d",INDEX(Assumptions!$G$8:$G$12,MATCH(B6183,Assumptions!$A$8:$A$12,0)),INDEX(Assumptions!$H$8:$H$12,MATCH(B6183,Assumptions!$A$8:$A$12,0)))))</f>
        <v>0.8</v>
      </c>
      <c r="R6183" s="14">
        <f t="shared" ca="1" si="677"/>
        <v>41596.288</v>
      </c>
      <c r="S6183" s="14">
        <f t="shared" ca="1" si="678"/>
        <v>10399.072</v>
      </c>
      <c r="T6183" s="11" t="s">
        <v>25</v>
      </c>
      <c r="U6183" s="18" t="s">
        <v>26</v>
      </c>
    </row>
    <row r="6184" spans="1:21" ht="15" customHeight="1" x14ac:dyDescent="0.15">
      <c r="A6184" s="10" t="s">
        <v>6232</v>
      </c>
      <c r="B6184" s="11" t="s">
        <v>41</v>
      </c>
      <c r="C6184" s="11" t="s">
        <v>115</v>
      </c>
      <c r="D6184" s="12">
        <v>45884</v>
      </c>
      <c r="E6184" s="11">
        <v>3757</v>
      </c>
      <c r="F6184" s="11" t="s">
        <v>33</v>
      </c>
      <c r="G6184" s="13">
        <v>238.59</v>
      </c>
      <c r="H6184" s="14">
        <f t="shared" si="672"/>
        <v>896382.63</v>
      </c>
      <c r="I6184" s="14">
        <f>IF(F6184="GHS",H6184,H6184*Assumptions!$B$4)</f>
        <v>896382.63</v>
      </c>
      <c r="J6184" s="15" t="str">
        <f>INDEX(Assumptions!$B$8:$B$12,MATCH(B6184,Assumptions!$A$8:$A$12,0))</f>
        <v>Weighted Average</v>
      </c>
      <c r="K6184" s="16">
        <f>G6184/(1-INDEX(Assumptions!$D$8:$D$12,MATCH(B6184,Assumptions!$A$8:$A$12,0)))</f>
        <v>367.06153846153848</v>
      </c>
      <c r="L6184" s="16">
        <f t="shared" si="673"/>
        <v>7.1577000000000002</v>
      </c>
      <c r="M6184" s="16">
        <f t="shared" si="674"/>
        <v>18.353076923076923</v>
      </c>
      <c r="N6184" s="14">
        <f>E6184*(K6184-L6184-M6184)*IF(F6184="GHS",1,Assumptions!$B$4)</f>
        <v>1283206.2111000002</v>
      </c>
      <c r="O6184" s="15">
        <f t="shared" ca="1" si="675"/>
        <v>402</v>
      </c>
      <c r="P6184" s="15" t="str">
        <f t="shared" ca="1" si="676"/>
        <v>365d+</v>
      </c>
      <c r="Q6184" s="17">
        <f ca="1">IF(P6184="0-90d",0,IF(P6184="91-180d",INDEX(Assumptions!$F$8:$F$12,MATCH(B6184,Assumptions!$A$8:$A$12,0)),IF(P6184="181-365d",INDEX(Assumptions!$G$8:$G$12,MATCH(B6184,Assumptions!$A$8:$A$12,0)),INDEX(Assumptions!$H$8:$H$12,MATCH(B6184,Assumptions!$A$8:$A$12,0)))))</f>
        <v>0.8</v>
      </c>
      <c r="R6184" s="14">
        <f t="shared" ca="1" si="677"/>
        <v>717106.10400000005</v>
      </c>
      <c r="S6184" s="14">
        <f t="shared" ca="1" si="678"/>
        <v>179276.52599999995</v>
      </c>
      <c r="T6184" s="11" t="s">
        <v>25</v>
      </c>
      <c r="U6184" s="18" t="s">
        <v>26</v>
      </c>
    </row>
    <row r="6185" spans="1:21" ht="15" customHeight="1" x14ac:dyDescent="0.15">
      <c r="A6185" s="10" t="s">
        <v>6233</v>
      </c>
      <c r="B6185" s="11" t="s">
        <v>31</v>
      </c>
      <c r="C6185" s="11" t="s">
        <v>32</v>
      </c>
      <c r="D6185" s="12">
        <v>46124</v>
      </c>
      <c r="E6185" s="11">
        <v>4857</v>
      </c>
      <c r="F6185" s="11" t="s">
        <v>33</v>
      </c>
      <c r="G6185" s="13">
        <v>3439.11</v>
      </c>
      <c r="H6185" s="14">
        <f t="shared" si="672"/>
        <v>16703757.270000001</v>
      </c>
      <c r="I6185" s="14">
        <f>IF(F6185="GHS",H6185,H6185*Assumptions!$B$4)</f>
        <v>16703757.270000001</v>
      </c>
      <c r="J6185" s="15" t="str">
        <f>INDEX(Assumptions!$B$8:$B$12,MATCH(B6185,Assumptions!$A$8:$A$12,0))</f>
        <v>Weighted Average</v>
      </c>
      <c r="K6185" s="16">
        <f>G6185/(1-INDEX(Assumptions!$D$8:$D$12,MATCH(B6185,Assumptions!$A$8:$A$12,0)))</f>
        <v>4776.541666666667</v>
      </c>
      <c r="L6185" s="16">
        <f t="shared" si="673"/>
        <v>103.1733</v>
      </c>
      <c r="M6185" s="16">
        <f t="shared" si="674"/>
        <v>238.82708333333335</v>
      </c>
      <c r="N6185" s="14">
        <f>E6185*(K6185-L6185-M6185)*IF(F6185="GHS",1,Assumptions!$B$4)</f>
        <v>21538567.013149999</v>
      </c>
      <c r="O6185" s="15">
        <f t="shared" ca="1" si="675"/>
        <v>162</v>
      </c>
      <c r="P6185" s="15" t="str">
        <f t="shared" ca="1" si="676"/>
        <v>91-180d</v>
      </c>
      <c r="Q6185" s="17">
        <f ca="1">IF(P6185="0-90d",0,IF(P6185="91-180d",INDEX(Assumptions!$F$8:$F$12,MATCH(B6185,Assumptions!$A$8:$A$12,0)),IF(P6185="181-365d",INDEX(Assumptions!$G$8:$G$12,MATCH(B6185,Assumptions!$A$8:$A$12,0)),INDEX(Assumptions!$H$8:$H$12,MATCH(B6185,Assumptions!$A$8:$A$12,0)))))</f>
        <v>0.05</v>
      </c>
      <c r="R6185" s="14">
        <f t="shared" ca="1" si="677"/>
        <v>835187.86350000009</v>
      </c>
      <c r="S6185" s="14">
        <f t="shared" ca="1" si="678"/>
        <v>15868569.406500001</v>
      </c>
      <c r="T6185" s="11" t="s">
        <v>25</v>
      </c>
      <c r="U6185" s="18" t="s">
        <v>26</v>
      </c>
    </row>
    <row r="6186" spans="1:21" ht="15" customHeight="1" x14ac:dyDescent="0.15">
      <c r="A6186" s="10" t="s">
        <v>6234</v>
      </c>
      <c r="B6186" s="11" t="s">
        <v>31</v>
      </c>
      <c r="C6186" s="11" t="s">
        <v>76</v>
      </c>
      <c r="D6186" s="12">
        <v>45919</v>
      </c>
      <c r="E6186" s="11">
        <v>755</v>
      </c>
      <c r="F6186" s="11" t="s">
        <v>33</v>
      </c>
      <c r="G6186" s="13">
        <v>4981.99</v>
      </c>
      <c r="H6186" s="14">
        <f t="shared" si="672"/>
        <v>3761402.4499999997</v>
      </c>
      <c r="I6186" s="14">
        <f>IF(F6186="GHS",H6186,H6186*Assumptions!$B$4)</f>
        <v>3761402.4499999997</v>
      </c>
      <c r="J6186" s="15" t="str">
        <f>INDEX(Assumptions!$B$8:$B$12,MATCH(B6186,Assumptions!$A$8:$A$12,0))</f>
        <v>Weighted Average</v>
      </c>
      <c r="K6186" s="16">
        <f>G6186/(1-INDEX(Assumptions!$D$8:$D$12,MATCH(B6186,Assumptions!$A$8:$A$12,0)))</f>
        <v>6919.4305555555557</v>
      </c>
      <c r="L6186" s="16">
        <f t="shared" si="673"/>
        <v>149.4597</v>
      </c>
      <c r="M6186" s="16">
        <f t="shared" si="674"/>
        <v>345.97152777777779</v>
      </c>
      <c r="N6186" s="14">
        <f>E6186*(K6186-L6186-M6186)*IF(F6186="GHS",1,Assumptions!$B$4)</f>
        <v>4850119.4924722221</v>
      </c>
      <c r="O6186" s="15">
        <f t="shared" ca="1" si="675"/>
        <v>367</v>
      </c>
      <c r="P6186" s="15" t="str">
        <f t="shared" ca="1" si="676"/>
        <v>365d+</v>
      </c>
      <c r="Q6186" s="17">
        <f ca="1">IF(P6186="0-90d",0,IF(P6186="91-180d",INDEX(Assumptions!$F$8:$F$12,MATCH(B6186,Assumptions!$A$8:$A$12,0)),IF(P6186="181-365d",INDEX(Assumptions!$G$8:$G$12,MATCH(B6186,Assumptions!$A$8:$A$12,0)),INDEX(Assumptions!$H$8:$H$12,MATCH(B6186,Assumptions!$A$8:$A$12,0)))))</f>
        <v>0.6</v>
      </c>
      <c r="R6186" s="14">
        <f t="shared" ca="1" si="677"/>
        <v>2256841.4699999997</v>
      </c>
      <c r="S6186" s="14">
        <f t="shared" ca="1" si="678"/>
        <v>1504560.98</v>
      </c>
      <c r="T6186" s="11" t="s">
        <v>25</v>
      </c>
      <c r="U6186" s="18" t="s">
        <v>26</v>
      </c>
    </row>
    <row r="6187" spans="1:21" ht="15" customHeight="1" x14ac:dyDescent="0.15">
      <c r="A6187" s="10" t="s">
        <v>6235</v>
      </c>
      <c r="B6187" s="11" t="s">
        <v>41</v>
      </c>
      <c r="C6187" s="11" t="s">
        <v>115</v>
      </c>
      <c r="D6187" s="12">
        <v>46123</v>
      </c>
      <c r="E6187" s="11">
        <v>1396</v>
      </c>
      <c r="F6187" s="11" t="s">
        <v>33</v>
      </c>
      <c r="G6187" s="13">
        <v>474.02</v>
      </c>
      <c r="H6187" s="14">
        <f t="shared" si="672"/>
        <v>661731.91999999993</v>
      </c>
      <c r="I6187" s="14">
        <f>IF(F6187="GHS",H6187,H6187*Assumptions!$B$4)</f>
        <v>661731.91999999993</v>
      </c>
      <c r="J6187" s="15" t="str">
        <f>INDEX(Assumptions!$B$8:$B$12,MATCH(B6187,Assumptions!$A$8:$A$12,0))</f>
        <v>Weighted Average</v>
      </c>
      <c r="K6187" s="16">
        <f>G6187/(1-INDEX(Assumptions!$D$8:$D$12,MATCH(B6187,Assumptions!$A$8:$A$12,0)))</f>
        <v>729.26153846153841</v>
      </c>
      <c r="L6187" s="16">
        <f t="shared" si="673"/>
        <v>14.220599999999999</v>
      </c>
      <c r="M6187" s="16">
        <f t="shared" si="674"/>
        <v>36.463076923076919</v>
      </c>
      <c r="N6187" s="14">
        <f>E6187*(K6187-L6187-M6187)*IF(F6187="GHS",1,Assumptions!$B$4)</f>
        <v>947294.69470769237</v>
      </c>
      <c r="O6187" s="15">
        <f t="shared" ca="1" si="675"/>
        <v>163</v>
      </c>
      <c r="P6187" s="15" t="str">
        <f t="shared" ca="1" si="676"/>
        <v>91-180d</v>
      </c>
      <c r="Q6187" s="17">
        <f ca="1">IF(P6187="0-90d",0,IF(P6187="91-180d",INDEX(Assumptions!$F$8:$F$12,MATCH(B6187,Assumptions!$A$8:$A$12,0)),IF(P6187="181-365d",INDEX(Assumptions!$G$8:$G$12,MATCH(B6187,Assumptions!$A$8:$A$12,0)),INDEX(Assumptions!$H$8:$H$12,MATCH(B6187,Assumptions!$A$8:$A$12,0)))))</f>
        <v>0.1</v>
      </c>
      <c r="R6187" s="14">
        <f t="shared" ca="1" si="677"/>
        <v>66173.191999999995</v>
      </c>
      <c r="S6187" s="14">
        <f t="shared" ca="1" si="678"/>
        <v>595558.72799999989</v>
      </c>
      <c r="T6187" s="11" t="s">
        <v>50</v>
      </c>
      <c r="U6187" s="18" t="s">
        <v>26</v>
      </c>
    </row>
    <row r="6188" spans="1:21" ht="15" customHeight="1" x14ac:dyDescent="0.15">
      <c r="A6188" s="10" t="s">
        <v>6236</v>
      </c>
      <c r="B6188" s="11" t="s">
        <v>31</v>
      </c>
      <c r="C6188" s="11" t="s">
        <v>32</v>
      </c>
      <c r="D6188" s="12">
        <v>46098</v>
      </c>
      <c r="E6188" s="11">
        <v>4033</v>
      </c>
      <c r="F6188" s="11" t="s">
        <v>33</v>
      </c>
      <c r="G6188" s="13">
        <v>1839.76</v>
      </c>
      <c r="H6188" s="14">
        <f t="shared" si="672"/>
        <v>7419752.0800000001</v>
      </c>
      <c r="I6188" s="14">
        <f>IF(F6188="GHS",H6188,H6188*Assumptions!$B$4)</f>
        <v>7419752.0800000001</v>
      </c>
      <c r="J6188" s="15" t="str">
        <f>INDEX(Assumptions!$B$8:$B$12,MATCH(B6188,Assumptions!$A$8:$A$12,0))</f>
        <v>Weighted Average</v>
      </c>
      <c r="K6188" s="16">
        <f>G6188/(1-INDEX(Assumptions!$D$8:$D$12,MATCH(B6188,Assumptions!$A$8:$A$12,0)))</f>
        <v>2555.2222222222222</v>
      </c>
      <c r="L6188" s="16">
        <f t="shared" si="673"/>
        <v>55.192799999999998</v>
      </c>
      <c r="M6188" s="16">
        <f t="shared" si="674"/>
        <v>127.76111111111112</v>
      </c>
      <c r="N6188" s="14">
        <f>E6188*(K6188-L6188-M6188)*IF(F6188="GHS",1,Assumptions!$B$4)</f>
        <v>9567358.0987111125</v>
      </c>
      <c r="O6188" s="15">
        <f t="shared" ca="1" si="675"/>
        <v>188</v>
      </c>
      <c r="P6188" s="15" t="str">
        <f t="shared" ca="1" si="676"/>
        <v>181-365d</v>
      </c>
      <c r="Q6188" s="17">
        <f ca="1">IF(P6188="0-90d",0,IF(P6188="91-180d",INDEX(Assumptions!$F$8:$F$12,MATCH(B6188,Assumptions!$A$8:$A$12,0)),IF(P6188="181-365d",INDEX(Assumptions!$G$8:$G$12,MATCH(B6188,Assumptions!$A$8:$A$12,0)),INDEX(Assumptions!$H$8:$H$12,MATCH(B6188,Assumptions!$A$8:$A$12,0)))))</f>
        <v>0.2</v>
      </c>
      <c r="R6188" s="14">
        <f t="shared" ca="1" si="677"/>
        <v>1483950.4160000002</v>
      </c>
      <c r="S6188" s="14">
        <f t="shared" ca="1" si="678"/>
        <v>5935801.6639999999</v>
      </c>
      <c r="T6188" s="11" t="s">
        <v>25</v>
      </c>
      <c r="U6188" s="18" t="s">
        <v>26</v>
      </c>
    </row>
    <row r="6189" spans="1:21" ht="15" customHeight="1" x14ac:dyDescent="0.15">
      <c r="A6189" s="10" t="s">
        <v>6237</v>
      </c>
      <c r="B6189" s="11" t="s">
        <v>41</v>
      </c>
      <c r="C6189" s="11" t="s">
        <v>49</v>
      </c>
      <c r="D6189" s="12">
        <v>46147</v>
      </c>
      <c r="E6189" s="11">
        <v>3650</v>
      </c>
      <c r="F6189" s="11" t="s">
        <v>33</v>
      </c>
      <c r="G6189" s="13">
        <v>1089.06</v>
      </c>
      <c r="H6189" s="14">
        <f t="shared" si="672"/>
        <v>3975069</v>
      </c>
      <c r="I6189" s="14">
        <f>IF(F6189="GHS",H6189,H6189*Assumptions!$B$4)</f>
        <v>3975069</v>
      </c>
      <c r="J6189" s="15" t="str">
        <f>INDEX(Assumptions!$B$8:$B$12,MATCH(B6189,Assumptions!$A$8:$A$12,0))</f>
        <v>Weighted Average</v>
      </c>
      <c r="K6189" s="16">
        <f>G6189/(1-INDEX(Assumptions!$D$8:$D$12,MATCH(B6189,Assumptions!$A$8:$A$12,0)))</f>
        <v>1675.476923076923</v>
      </c>
      <c r="L6189" s="16">
        <f t="shared" si="673"/>
        <v>32.671799999999998</v>
      </c>
      <c r="M6189" s="16">
        <f t="shared" si="674"/>
        <v>83.773846153846151</v>
      </c>
      <c r="N6189" s="14">
        <f>E6189*(K6189-L6189-M6189)*IF(F6189="GHS",1,Assumptions!$B$4)</f>
        <v>5690464.1607692307</v>
      </c>
      <c r="O6189" s="15">
        <f t="shared" ca="1" si="675"/>
        <v>139</v>
      </c>
      <c r="P6189" s="15" t="str">
        <f t="shared" ca="1" si="676"/>
        <v>91-180d</v>
      </c>
      <c r="Q6189" s="17">
        <f ca="1">IF(P6189="0-90d",0,IF(P6189="91-180d",INDEX(Assumptions!$F$8:$F$12,MATCH(B6189,Assumptions!$A$8:$A$12,0)),IF(P6189="181-365d",INDEX(Assumptions!$G$8:$G$12,MATCH(B6189,Assumptions!$A$8:$A$12,0)),INDEX(Assumptions!$H$8:$H$12,MATCH(B6189,Assumptions!$A$8:$A$12,0)))))</f>
        <v>0.1</v>
      </c>
      <c r="R6189" s="14">
        <f t="shared" ca="1" si="677"/>
        <v>397506.9</v>
      </c>
      <c r="S6189" s="14">
        <f t="shared" ca="1" si="678"/>
        <v>3577562.1</v>
      </c>
      <c r="T6189" s="11" t="s">
        <v>25</v>
      </c>
      <c r="U6189" s="18" t="s">
        <v>26</v>
      </c>
    </row>
    <row r="6190" spans="1:21" ht="15" customHeight="1" x14ac:dyDescent="0.15">
      <c r="A6190" s="10" t="s">
        <v>6238</v>
      </c>
      <c r="B6190" s="11" t="s">
        <v>31</v>
      </c>
      <c r="C6190" s="11" t="s">
        <v>63</v>
      </c>
      <c r="D6190" s="12">
        <v>45915</v>
      </c>
      <c r="E6190" s="11">
        <v>3429</v>
      </c>
      <c r="F6190" s="11" t="s">
        <v>33</v>
      </c>
      <c r="G6190" s="13">
        <v>5235</v>
      </c>
      <c r="H6190" s="14">
        <f t="shared" si="672"/>
        <v>17950815</v>
      </c>
      <c r="I6190" s="14">
        <f>IF(F6190="GHS",H6190,H6190*Assumptions!$B$4)</f>
        <v>17950815</v>
      </c>
      <c r="J6190" s="15" t="str">
        <f>INDEX(Assumptions!$B$8:$B$12,MATCH(B6190,Assumptions!$A$8:$A$12,0))</f>
        <v>Weighted Average</v>
      </c>
      <c r="K6190" s="16">
        <f>G6190/(1-INDEX(Assumptions!$D$8:$D$12,MATCH(B6190,Assumptions!$A$8:$A$12,0)))</f>
        <v>7270.8333333333339</v>
      </c>
      <c r="L6190" s="16">
        <f t="shared" si="673"/>
        <v>157.04999999999998</v>
      </c>
      <c r="M6190" s="16">
        <f t="shared" si="674"/>
        <v>363.54166666666674</v>
      </c>
      <c r="N6190" s="14">
        <f>E6190*(K6190-L6190-M6190)*IF(F6190="GHS",1,Assumptions!$B$4)</f>
        <v>23146578.675000001</v>
      </c>
      <c r="O6190" s="15">
        <f t="shared" ca="1" si="675"/>
        <v>371</v>
      </c>
      <c r="P6190" s="15" t="str">
        <f t="shared" ca="1" si="676"/>
        <v>365d+</v>
      </c>
      <c r="Q6190" s="17">
        <f ca="1">IF(P6190="0-90d",0,IF(P6190="91-180d",INDEX(Assumptions!$F$8:$F$12,MATCH(B6190,Assumptions!$A$8:$A$12,0)),IF(P6190="181-365d",INDEX(Assumptions!$G$8:$G$12,MATCH(B6190,Assumptions!$A$8:$A$12,0)),INDEX(Assumptions!$H$8:$H$12,MATCH(B6190,Assumptions!$A$8:$A$12,0)))))</f>
        <v>0.6</v>
      </c>
      <c r="R6190" s="14">
        <f t="shared" ca="1" si="677"/>
        <v>10770489</v>
      </c>
      <c r="S6190" s="14">
        <f t="shared" ca="1" si="678"/>
        <v>7180326</v>
      </c>
      <c r="T6190" s="11" t="s">
        <v>25</v>
      </c>
      <c r="U6190" s="18" t="s">
        <v>26</v>
      </c>
    </row>
    <row r="6191" spans="1:21" ht="15" customHeight="1" x14ac:dyDescent="0.15">
      <c r="A6191" s="10" t="s">
        <v>6239</v>
      </c>
      <c r="B6191" s="11" t="s">
        <v>41</v>
      </c>
      <c r="C6191" s="11" t="s">
        <v>49</v>
      </c>
      <c r="D6191" s="12">
        <v>45813</v>
      </c>
      <c r="E6191" s="11">
        <v>4455</v>
      </c>
      <c r="F6191" s="11" t="s">
        <v>33</v>
      </c>
      <c r="G6191" s="13">
        <v>732.38</v>
      </c>
      <c r="H6191" s="14">
        <f t="shared" si="672"/>
        <v>3262752.9</v>
      </c>
      <c r="I6191" s="14">
        <f>IF(F6191="GHS",H6191,H6191*Assumptions!$B$4)</f>
        <v>3262752.9</v>
      </c>
      <c r="J6191" s="15" t="str">
        <f>INDEX(Assumptions!$B$8:$B$12,MATCH(B6191,Assumptions!$A$8:$A$12,0))</f>
        <v>Weighted Average</v>
      </c>
      <c r="K6191" s="16">
        <f>G6191/(1-INDEX(Assumptions!$D$8:$D$12,MATCH(B6191,Assumptions!$A$8:$A$12,0)))</f>
        <v>1126.7384615384615</v>
      </c>
      <c r="L6191" s="16">
        <f t="shared" si="673"/>
        <v>21.971399999999999</v>
      </c>
      <c r="M6191" s="16">
        <f t="shared" si="674"/>
        <v>56.336923076923078</v>
      </c>
      <c r="N6191" s="14">
        <f>E6191*(K6191-L6191-M6191)*IF(F6191="GHS",1,Assumptions!$B$4)</f>
        <v>4670756.2668461539</v>
      </c>
      <c r="O6191" s="15">
        <f t="shared" ca="1" si="675"/>
        <v>473</v>
      </c>
      <c r="P6191" s="15" t="str">
        <f t="shared" ca="1" si="676"/>
        <v>365d+</v>
      </c>
      <c r="Q6191" s="17">
        <f ca="1">IF(P6191="0-90d",0,IF(P6191="91-180d",INDEX(Assumptions!$F$8:$F$12,MATCH(B6191,Assumptions!$A$8:$A$12,0)),IF(P6191="181-365d",INDEX(Assumptions!$G$8:$G$12,MATCH(B6191,Assumptions!$A$8:$A$12,0)),INDEX(Assumptions!$H$8:$H$12,MATCH(B6191,Assumptions!$A$8:$A$12,0)))))</f>
        <v>0.8</v>
      </c>
      <c r="R6191" s="14">
        <f t="shared" ca="1" si="677"/>
        <v>2610202.3200000003</v>
      </c>
      <c r="S6191" s="14">
        <f t="shared" ca="1" si="678"/>
        <v>652550.57999999961</v>
      </c>
      <c r="T6191" s="11" t="s">
        <v>25</v>
      </c>
      <c r="U6191" s="18" t="s">
        <v>36</v>
      </c>
    </row>
    <row r="6192" spans="1:21" ht="15" customHeight="1" x14ac:dyDescent="0.15">
      <c r="A6192" s="10" t="s">
        <v>6240</v>
      </c>
      <c r="B6192" s="11" t="s">
        <v>41</v>
      </c>
      <c r="C6192" s="11" t="s">
        <v>44</v>
      </c>
      <c r="D6192" s="12">
        <v>46179</v>
      </c>
      <c r="E6192" s="11">
        <v>3393</v>
      </c>
      <c r="F6192" s="11" t="s">
        <v>33</v>
      </c>
      <c r="G6192" s="13">
        <v>508.88</v>
      </c>
      <c r="H6192" s="14">
        <f t="shared" si="672"/>
        <v>1726629.84</v>
      </c>
      <c r="I6192" s="14">
        <f>IF(F6192="GHS",H6192,H6192*Assumptions!$B$4)</f>
        <v>1726629.84</v>
      </c>
      <c r="J6192" s="15" t="str">
        <f>INDEX(Assumptions!$B$8:$B$12,MATCH(B6192,Assumptions!$A$8:$A$12,0))</f>
        <v>Weighted Average</v>
      </c>
      <c r="K6192" s="16">
        <f>G6192/(1-INDEX(Assumptions!$D$8:$D$12,MATCH(B6192,Assumptions!$A$8:$A$12,0)))</f>
        <v>782.89230769230767</v>
      </c>
      <c r="L6192" s="16">
        <f t="shared" si="673"/>
        <v>15.266399999999999</v>
      </c>
      <c r="M6192" s="16">
        <f t="shared" si="674"/>
        <v>39.144615384615385</v>
      </c>
      <c r="N6192" s="14">
        <f>E6192*(K6192-L6192-M6192)*IF(F6192="GHS",1,Assumptions!$B$4)</f>
        <v>2471737.0248000002</v>
      </c>
      <c r="O6192" s="15">
        <f t="shared" ca="1" si="675"/>
        <v>107</v>
      </c>
      <c r="P6192" s="15" t="str">
        <f t="shared" ca="1" si="676"/>
        <v>91-180d</v>
      </c>
      <c r="Q6192" s="17">
        <f ca="1">IF(P6192="0-90d",0,IF(P6192="91-180d",INDEX(Assumptions!$F$8:$F$12,MATCH(B6192,Assumptions!$A$8:$A$12,0)),IF(P6192="181-365d",INDEX(Assumptions!$G$8:$G$12,MATCH(B6192,Assumptions!$A$8:$A$12,0)),INDEX(Assumptions!$H$8:$H$12,MATCH(B6192,Assumptions!$A$8:$A$12,0)))))</f>
        <v>0.1</v>
      </c>
      <c r="R6192" s="14">
        <f t="shared" ca="1" si="677"/>
        <v>172662.98400000003</v>
      </c>
      <c r="S6192" s="14">
        <f t="shared" ca="1" si="678"/>
        <v>1553966.8560000001</v>
      </c>
      <c r="T6192" s="11" t="s">
        <v>25</v>
      </c>
      <c r="U6192" s="18" t="s">
        <v>26</v>
      </c>
    </row>
    <row r="6193" spans="1:21" ht="15" customHeight="1" x14ac:dyDescent="0.15">
      <c r="A6193" s="10" t="s">
        <v>6241</v>
      </c>
      <c r="B6193" s="11" t="s">
        <v>46</v>
      </c>
      <c r="C6193" s="11" t="s">
        <v>119</v>
      </c>
      <c r="D6193" s="12">
        <v>45832</v>
      </c>
      <c r="E6193" s="11">
        <v>244</v>
      </c>
      <c r="F6193" s="11" t="s">
        <v>33</v>
      </c>
      <c r="G6193" s="13">
        <v>404832.12</v>
      </c>
      <c r="H6193" s="14">
        <f t="shared" si="672"/>
        <v>98779037.280000001</v>
      </c>
      <c r="I6193" s="14">
        <f>IF(F6193="GHS",H6193,H6193*Assumptions!$B$4)</f>
        <v>98779037.280000001</v>
      </c>
      <c r="J6193" s="15" t="str">
        <f>INDEX(Assumptions!$B$8:$B$12,MATCH(B6193,Assumptions!$A$8:$A$12,0))</f>
        <v>Specific Identification</v>
      </c>
      <c r="K6193" s="16">
        <f>G6193/(1-INDEX(Assumptions!$D$8:$D$12,MATCH(B6193,Assumptions!$A$8:$A$12,0)))</f>
        <v>519015.53846153844</v>
      </c>
      <c r="L6193" s="16">
        <f t="shared" si="673"/>
        <v>12144.963599999999</v>
      </c>
      <c r="M6193" s="16">
        <f t="shared" si="674"/>
        <v>25950.776923076923</v>
      </c>
      <c r="N6193" s="14">
        <f>E6193*(K6193-L6193-M6193)*IF(F6193="GHS",1,Assumptions!$B$4)</f>
        <v>117344430.6969846</v>
      </c>
      <c r="O6193" s="15">
        <f t="shared" ca="1" si="675"/>
        <v>454</v>
      </c>
      <c r="P6193" s="15" t="str">
        <f t="shared" ca="1" si="676"/>
        <v>365d+</v>
      </c>
      <c r="Q6193" s="17">
        <f ca="1">IF(P6193="0-90d",0,IF(P6193="91-180d",INDEX(Assumptions!$F$8:$F$12,MATCH(B6193,Assumptions!$A$8:$A$12,0)),IF(P6193="181-365d",INDEX(Assumptions!$G$8:$G$12,MATCH(B6193,Assumptions!$A$8:$A$12,0)),INDEX(Assumptions!$H$8:$H$12,MATCH(B6193,Assumptions!$A$8:$A$12,0)))))</f>
        <v>0.15</v>
      </c>
      <c r="R6193" s="14">
        <f t="shared" ca="1" si="677"/>
        <v>14816855.592</v>
      </c>
      <c r="S6193" s="14">
        <f t="shared" ca="1" si="678"/>
        <v>83962181.687999994</v>
      </c>
      <c r="T6193" s="11" t="s">
        <v>25</v>
      </c>
      <c r="U6193" s="18" t="s">
        <v>26</v>
      </c>
    </row>
    <row r="6194" spans="1:21" ht="15" customHeight="1" x14ac:dyDescent="0.15">
      <c r="A6194" s="10" t="s">
        <v>6242</v>
      </c>
      <c r="B6194" s="11" t="s">
        <v>31</v>
      </c>
      <c r="C6194" s="11" t="s">
        <v>63</v>
      </c>
      <c r="D6194" s="12">
        <v>46064</v>
      </c>
      <c r="E6194" s="11">
        <v>1055</v>
      </c>
      <c r="F6194" s="11" t="s">
        <v>33</v>
      </c>
      <c r="G6194" s="13">
        <v>2508.75</v>
      </c>
      <c r="H6194" s="14">
        <f t="shared" si="672"/>
        <v>2646731.25</v>
      </c>
      <c r="I6194" s="14">
        <f>IF(F6194="GHS",H6194,H6194*Assumptions!$B$4)</f>
        <v>2646731.25</v>
      </c>
      <c r="J6194" s="15" t="str">
        <f>INDEX(Assumptions!$B$8:$B$12,MATCH(B6194,Assumptions!$A$8:$A$12,0))</f>
        <v>Weighted Average</v>
      </c>
      <c r="K6194" s="16">
        <f>G6194/(1-INDEX(Assumptions!$D$8:$D$12,MATCH(B6194,Assumptions!$A$8:$A$12,0)))</f>
        <v>3484.375</v>
      </c>
      <c r="L6194" s="16">
        <f t="shared" si="673"/>
        <v>75.262500000000003</v>
      </c>
      <c r="M6194" s="16">
        <f t="shared" si="674"/>
        <v>174.21875</v>
      </c>
      <c r="N6194" s="14">
        <f>E6194*(K6194-L6194-M6194)*IF(F6194="GHS",1,Assumptions!$B$4)</f>
        <v>3412812.90625</v>
      </c>
      <c r="O6194" s="15">
        <f t="shared" ca="1" si="675"/>
        <v>222</v>
      </c>
      <c r="P6194" s="15" t="str">
        <f t="shared" ca="1" si="676"/>
        <v>181-365d</v>
      </c>
      <c r="Q6194" s="17">
        <f ca="1">IF(P6194="0-90d",0,IF(P6194="91-180d",INDEX(Assumptions!$F$8:$F$12,MATCH(B6194,Assumptions!$A$8:$A$12,0)),IF(P6194="181-365d",INDEX(Assumptions!$G$8:$G$12,MATCH(B6194,Assumptions!$A$8:$A$12,0)),INDEX(Assumptions!$H$8:$H$12,MATCH(B6194,Assumptions!$A$8:$A$12,0)))))</f>
        <v>0.2</v>
      </c>
      <c r="R6194" s="14">
        <f t="shared" ca="1" si="677"/>
        <v>529346.25</v>
      </c>
      <c r="S6194" s="14">
        <f t="shared" ca="1" si="678"/>
        <v>2117385</v>
      </c>
      <c r="T6194" s="11" t="s">
        <v>25</v>
      </c>
      <c r="U6194" s="18" t="s">
        <v>26</v>
      </c>
    </row>
    <row r="6195" spans="1:21" ht="15" customHeight="1" x14ac:dyDescent="0.15">
      <c r="A6195" s="10" t="s">
        <v>6243</v>
      </c>
      <c r="B6195" s="11" t="s">
        <v>41</v>
      </c>
      <c r="C6195" s="11" t="s">
        <v>44</v>
      </c>
      <c r="D6195" s="12">
        <v>45965</v>
      </c>
      <c r="E6195" s="11">
        <v>2273</v>
      </c>
      <c r="F6195" s="11" t="s">
        <v>33</v>
      </c>
      <c r="G6195" s="13">
        <v>411.25</v>
      </c>
      <c r="H6195" s="14">
        <f t="shared" si="672"/>
        <v>934771.25</v>
      </c>
      <c r="I6195" s="14">
        <f>IF(F6195="GHS",H6195,H6195*Assumptions!$B$4)</f>
        <v>934771.25</v>
      </c>
      <c r="J6195" s="15" t="str">
        <f>INDEX(Assumptions!$B$8:$B$12,MATCH(B6195,Assumptions!$A$8:$A$12,0))</f>
        <v>Weighted Average</v>
      </c>
      <c r="K6195" s="16">
        <f>G6195/(1-INDEX(Assumptions!$D$8:$D$12,MATCH(B6195,Assumptions!$A$8:$A$12,0)))</f>
        <v>632.69230769230762</v>
      </c>
      <c r="L6195" s="16">
        <f t="shared" si="673"/>
        <v>12.3375</v>
      </c>
      <c r="M6195" s="16">
        <f t="shared" si="674"/>
        <v>31.634615384615383</v>
      </c>
      <c r="N6195" s="14">
        <f>E6195*(K6195-L6195-M6195)*IF(F6195="GHS",1,Assumptions!$B$4)</f>
        <v>1338160.9971153846</v>
      </c>
      <c r="O6195" s="15">
        <f t="shared" ca="1" si="675"/>
        <v>321</v>
      </c>
      <c r="P6195" s="15" t="str">
        <f t="shared" ca="1" si="676"/>
        <v>181-365d</v>
      </c>
      <c r="Q6195" s="17">
        <f ca="1">IF(P6195="0-90d",0,IF(P6195="91-180d",INDEX(Assumptions!$F$8:$F$12,MATCH(B6195,Assumptions!$A$8:$A$12,0)),IF(P6195="181-365d",INDEX(Assumptions!$G$8:$G$12,MATCH(B6195,Assumptions!$A$8:$A$12,0)),INDEX(Assumptions!$H$8:$H$12,MATCH(B6195,Assumptions!$A$8:$A$12,0)))))</f>
        <v>0.35</v>
      </c>
      <c r="R6195" s="14">
        <f t="shared" ca="1" si="677"/>
        <v>327169.9375</v>
      </c>
      <c r="S6195" s="14">
        <f t="shared" ca="1" si="678"/>
        <v>607601.3125</v>
      </c>
      <c r="T6195" s="11" t="s">
        <v>25</v>
      </c>
      <c r="U6195" s="18" t="s">
        <v>26</v>
      </c>
    </row>
    <row r="6196" spans="1:21" ht="15" customHeight="1" x14ac:dyDescent="0.15">
      <c r="A6196" s="10" t="s">
        <v>6244</v>
      </c>
      <c r="B6196" s="11" t="s">
        <v>41</v>
      </c>
      <c r="C6196" s="11" t="s">
        <v>49</v>
      </c>
      <c r="D6196" s="12">
        <v>45815</v>
      </c>
      <c r="E6196" s="11">
        <v>2013</v>
      </c>
      <c r="F6196" s="11" t="s">
        <v>33</v>
      </c>
      <c r="G6196" s="13">
        <v>374.61</v>
      </c>
      <c r="H6196" s="14">
        <f t="shared" si="672"/>
        <v>754089.93</v>
      </c>
      <c r="I6196" s="14">
        <f>IF(F6196="GHS",H6196,H6196*Assumptions!$B$4)</f>
        <v>754089.93</v>
      </c>
      <c r="J6196" s="15" t="str">
        <f>INDEX(Assumptions!$B$8:$B$12,MATCH(B6196,Assumptions!$A$8:$A$12,0))</f>
        <v>Weighted Average</v>
      </c>
      <c r="K6196" s="16">
        <f>G6196/(1-INDEX(Assumptions!$D$8:$D$12,MATCH(B6196,Assumptions!$A$8:$A$12,0)))</f>
        <v>576.32307692307688</v>
      </c>
      <c r="L6196" s="16">
        <f t="shared" si="673"/>
        <v>11.238300000000001</v>
      </c>
      <c r="M6196" s="16">
        <f t="shared" si="674"/>
        <v>28.816153846153846</v>
      </c>
      <c r="N6196" s="14">
        <f>E6196*(K6196-L6196-M6196)*IF(F6196="GHS",1,Assumptions!$B$4)</f>
        <v>1079508.7382538461</v>
      </c>
      <c r="O6196" s="15">
        <f t="shared" ca="1" si="675"/>
        <v>471</v>
      </c>
      <c r="P6196" s="15" t="str">
        <f t="shared" ca="1" si="676"/>
        <v>365d+</v>
      </c>
      <c r="Q6196" s="17">
        <f ca="1">IF(P6196="0-90d",0,IF(P6196="91-180d",INDEX(Assumptions!$F$8:$F$12,MATCH(B6196,Assumptions!$A$8:$A$12,0)),IF(P6196="181-365d",INDEX(Assumptions!$G$8:$G$12,MATCH(B6196,Assumptions!$A$8:$A$12,0)),INDEX(Assumptions!$H$8:$H$12,MATCH(B6196,Assumptions!$A$8:$A$12,0)))))</f>
        <v>0.8</v>
      </c>
      <c r="R6196" s="14">
        <f t="shared" ca="1" si="677"/>
        <v>603271.94400000002</v>
      </c>
      <c r="S6196" s="14">
        <f t="shared" si="678"/>
        <v>0</v>
      </c>
      <c r="T6196" s="11" t="s">
        <v>39</v>
      </c>
      <c r="U6196" s="18" t="s">
        <v>26</v>
      </c>
    </row>
    <row r="6197" spans="1:21" ht="15" customHeight="1" x14ac:dyDescent="0.15">
      <c r="A6197" s="10" t="s">
        <v>6245</v>
      </c>
      <c r="B6197" s="11" t="s">
        <v>22</v>
      </c>
      <c r="C6197" s="11" t="s">
        <v>23</v>
      </c>
      <c r="D6197" s="12">
        <v>45772</v>
      </c>
      <c r="E6197" s="11">
        <v>3774</v>
      </c>
      <c r="F6197" s="11" t="s">
        <v>24</v>
      </c>
      <c r="G6197" s="13">
        <v>24661.34</v>
      </c>
      <c r="H6197" s="14">
        <f t="shared" si="672"/>
        <v>93071897.159999996</v>
      </c>
      <c r="I6197" s="14">
        <f>IF(F6197="GHS",H6197,H6197*Assumptions!$B$4)</f>
        <v>1005176489.3280001</v>
      </c>
      <c r="J6197" s="15" t="str">
        <f>INDEX(Assumptions!$B$8:$B$12,MATCH(B6197,Assumptions!$A$8:$A$12,0))</f>
        <v>FIFO</v>
      </c>
      <c r="K6197" s="16">
        <f>G6197/(1-INDEX(Assumptions!$D$8:$D$12,MATCH(B6197,Assumptions!$A$8:$A$12,0)))</f>
        <v>30074.804878048777</v>
      </c>
      <c r="L6197" s="16">
        <f t="shared" si="673"/>
        <v>739.84019999999998</v>
      </c>
      <c r="M6197" s="16">
        <f t="shared" si="674"/>
        <v>1503.740243902439</v>
      </c>
      <c r="N6197" s="14">
        <f>E6197*(K6197-L6197-M6197)*IF(F6197="GHS",1,Assumptions!$B$4)</f>
        <v>1134378442.9562576</v>
      </c>
      <c r="O6197" s="15">
        <f t="shared" ca="1" si="675"/>
        <v>514</v>
      </c>
      <c r="P6197" s="15" t="str">
        <f t="shared" ca="1" si="676"/>
        <v>365d+</v>
      </c>
      <c r="Q6197" s="17">
        <f ca="1">IF(P6197="0-90d",0,IF(P6197="91-180d",INDEX(Assumptions!$F$8:$F$12,MATCH(B6197,Assumptions!$A$8:$A$12,0)),IF(P6197="181-365d",INDEX(Assumptions!$G$8:$G$12,MATCH(B6197,Assumptions!$A$8:$A$12,0)),INDEX(Assumptions!$H$8:$H$12,MATCH(B6197,Assumptions!$A$8:$A$12,0)))))</f>
        <v>0.5</v>
      </c>
      <c r="R6197" s="14">
        <f t="shared" ca="1" si="677"/>
        <v>502588244.66400003</v>
      </c>
      <c r="S6197" s="14">
        <f t="shared" ca="1" si="678"/>
        <v>502588244.66400003</v>
      </c>
      <c r="T6197" s="11" t="s">
        <v>25</v>
      </c>
      <c r="U6197" s="18" t="s">
        <v>26</v>
      </c>
    </row>
    <row r="6198" spans="1:21" ht="15" customHeight="1" x14ac:dyDescent="0.15">
      <c r="A6198" s="10" t="s">
        <v>6246</v>
      </c>
      <c r="B6198" s="11" t="s">
        <v>22</v>
      </c>
      <c r="C6198" s="11" t="s">
        <v>23</v>
      </c>
      <c r="D6198" s="12">
        <v>45745</v>
      </c>
      <c r="E6198" s="11">
        <v>1305</v>
      </c>
      <c r="F6198" s="11" t="s">
        <v>24</v>
      </c>
      <c r="G6198" s="13">
        <v>27248.47</v>
      </c>
      <c r="H6198" s="14">
        <f t="shared" si="672"/>
        <v>35559253.350000001</v>
      </c>
      <c r="I6198" s="14">
        <f>IF(F6198="GHS",H6198,H6198*Assumptions!$B$4)</f>
        <v>384039936.18000007</v>
      </c>
      <c r="J6198" s="15" t="str">
        <f>INDEX(Assumptions!$B$8:$B$12,MATCH(B6198,Assumptions!$A$8:$A$12,0))</f>
        <v>FIFO</v>
      </c>
      <c r="K6198" s="16">
        <f>G6198/(1-INDEX(Assumptions!$D$8:$D$12,MATCH(B6198,Assumptions!$A$8:$A$12,0)))</f>
        <v>33229.841463414632</v>
      </c>
      <c r="L6198" s="16">
        <f t="shared" si="673"/>
        <v>817.45410000000004</v>
      </c>
      <c r="M6198" s="16">
        <f t="shared" si="674"/>
        <v>1661.4920731707316</v>
      </c>
      <c r="N6198" s="14">
        <f>E6198*(K6198-L6198-M6198)*IF(F6198="GHS",1,Assumptions!$B$4)</f>
        <v>433403118.22069752</v>
      </c>
      <c r="O6198" s="15">
        <f t="shared" ca="1" si="675"/>
        <v>541</v>
      </c>
      <c r="P6198" s="15" t="str">
        <f t="shared" ca="1" si="676"/>
        <v>365d+</v>
      </c>
      <c r="Q6198" s="17">
        <f ca="1">IF(P6198="0-90d",0,IF(P6198="91-180d",INDEX(Assumptions!$F$8:$F$12,MATCH(B6198,Assumptions!$A$8:$A$12,0)),IF(P6198="181-365d",INDEX(Assumptions!$G$8:$G$12,MATCH(B6198,Assumptions!$A$8:$A$12,0)),INDEX(Assumptions!$H$8:$H$12,MATCH(B6198,Assumptions!$A$8:$A$12,0)))))</f>
        <v>0.5</v>
      </c>
      <c r="R6198" s="14">
        <f t="shared" ca="1" si="677"/>
        <v>192019968.09000003</v>
      </c>
      <c r="S6198" s="14">
        <f t="shared" ca="1" si="678"/>
        <v>192019968.09000003</v>
      </c>
      <c r="T6198" s="11" t="s">
        <v>25</v>
      </c>
      <c r="U6198" s="18" t="s">
        <v>26</v>
      </c>
    </row>
    <row r="6199" spans="1:21" ht="15" customHeight="1" x14ac:dyDescent="0.15">
      <c r="A6199" s="10" t="s">
        <v>6247</v>
      </c>
      <c r="B6199" s="11" t="s">
        <v>41</v>
      </c>
      <c r="C6199" s="11" t="s">
        <v>49</v>
      </c>
      <c r="D6199" s="12">
        <v>45850</v>
      </c>
      <c r="E6199" s="11">
        <v>2397</v>
      </c>
      <c r="F6199" s="11" t="s">
        <v>33</v>
      </c>
      <c r="G6199" s="13">
        <v>750.68</v>
      </c>
      <c r="H6199" s="14">
        <f t="shared" si="672"/>
        <v>1799379.96</v>
      </c>
      <c r="I6199" s="14">
        <f>IF(F6199="GHS",H6199,H6199*Assumptions!$B$4)</f>
        <v>1799379.96</v>
      </c>
      <c r="J6199" s="15" t="str">
        <f>INDEX(Assumptions!$B$8:$B$12,MATCH(B6199,Assumptions!$A$8:$A$12,0))</f>
        <v>Weighted Average</v>
      </c>
      <c r="K6199" s="16">
        <f>G6199/(1-INDEX(Assumptions!$D$8:$D$12,MATCH(B6199,Assumptions!$A$8:$A$12,0)))</f>
        <v>1154.8923076923077</v>
      </c>
      <c r="L6199" s="16">
        <f t="shared" si="673"/>
        <v>22.520399999999999</v>
      </c>
      <c r="M6199" s="16">
        <f t="shared" si="674"/>
        <v>57.744615384615386</v>
      </c>
      <c r="N6199" s="14">
        <f>E6199*(K6199-L6199-M6199)*IF(F6199="GHS",1,Assumptions!$B$4)</f>
        <v>2575881.6196615384</v>
      </c>
      <c r="O6199" s="15">
        <f t="shared" ca="1" si="675"/>
        <v>436</v>
      </c>
      <c r="P6199" s="15" t="str">
        <f t="shared" ca="1" si="676"/>
        <v>365d+</v>
      </c>
      <c r="Q6199" s="17">
        <f ca="1">IF(P6199="0-90d",0,IF(P6199="91-180d",INDEX(Assumptions!$F$8:$F$12,MATCH(B6199,Assumptions!$A$8:$A$12,0)),IF(P6199="181-365d",INDEX(Assumptions!$G$8:$G$12,MATCH(B6199,Assumptions!$A$8:$A$12,0)),INDEX(Assumptions!$H$8:$H$12,MATCH(B6199,Assumptions!$A$8:$A$12,0)))))</f>
        <v>0.8</v>
      </c>
      <c r="R6199" s="14">
        <f t="shared" ca="1" si="677"/>
        <v>1439503.9680000001</v>
      </c>
      <c r="S6199" s="14">
        <f t="shared" ca="1" si="678"/>
        <v>359875.99199999985</v>
      </c>
      <c r="T6199" s="11" t="s">
        <v>25</v>
      </c>
      <c r="U6199" s="18" t="s">
        <v>36</v>
      </c>
    </row>
    <row r="6200" spans="1:21" ht="15" customHeight="1" x14ac:dyDescent="0.15">
      <c r="A6200" s="10" t="s">
        <v>6248</v>
      </c>
      <c r="B6200" s="11" t="s">
        <v>46</v>
      </c>
      <c r="C6200" s="11" t="s">
        <v>47</v>
      </c>
      <c r="D6200" s="12">
        <v>45957</v>
      </c>
      <c r="E6200" s="11">
        <v>2932</v>
      </c>
      <c r="F6200" s="11" t="s">
        <v>33</v>
      </c>
      <c r="G6200" s="13">
        <v>254129.79</v>
      </c>
      <c r="H6200" s="14">
        <f t="shared" si="672"/>
        <v>745108544.27999997</v>
      </c>
      <c r="I6200" s="14">
        <f>IF(F6200="GHS",H6200,H6200*Assumptions!$B$4)</f>
        <v>745108544.27999997</v>
      </c>
      <c r="J6200" s="15" t="str">
        <f>INDEX(Assumptions!$B$8:$B$12,MATCH(B6200,Assumptions!$A$8:$A$12,0))</f>
        <v>Specific Identification</v>
      </c>
      <c r="K6200" s="16">
        <f>G6200/(1-INDEX(Assumptions!$D$8:$D$12,MATCH(B6200,Assumptions!$A$8:$A$12,0)))</f>
        <v>325807.42307692306</v>
      </c>
      <c r="L6200" s="16">
        <f t="shared" si="673"/>
        <v>7623.8936999999996</v>
      </c>
      <c r="M6200" s="16">
        <f t="shared" si="674"/>
        <v>16290.371153846154</v>
      </c>
      <c r="N6200" s="14">
        <f>E6200*(K6200-L6200-M6200)*IF(F6200="GHS",1,Assumptions!$B$4)</f>
        <v>885150739.91006148</v>
      </c>
      <c r="O6200" s="15">
        <f t="shared" ca="1" si="675"/>
        <v>329</v>
      </c>
      <c r="P6200" s="15" t="str">
        <f t="shared" ca="1" si="676"/>
        <v>181-365d</v>
      </c>
      <c r="Q6200" s="17">
        <f ca="1">IF(P6200="0-90d",0,IF(P6200="91-180d",INDEX(Assumptions!$F$8:$F$12,MATCH(B6200,Assumptions!$A$8:$A$12,0)),IF(P6200="181-365d",INDEX(Assumptions!$G$8:$G$12,MATCH(B6200,Assumptions!$A$8:$A$12,0)),INDEX(Assumptions!$H$8:$H$12,MATCH(B6200,Assumptions!$A$8:$A$12,0)))))</f>
        <v>0.05</v>
      </c>
      <c r="R6200" s="14">
        <f t="shared" ca="1" si="677"/>
        <v>37255427.214000002</v>
      </c>
      <c r="S6200" s="14">
        <f t="shared" ca="1" si="678"/>
        <v>707853117.06599998</v>
      </c>
      <c r="T6200" s="11" t="s">
        <v>25</v>
      </c>
      <c r="U6200" s="18" t="s">
        <v>26</v>
      </c>
    </row>
    <row r="6201" spans="1:21" ht="15" customHeight="1" x14ac:dyDescent="0.15">
      <c r="A6201" s="10" t="s">
        <v>6249</v>
      </c>
      <c r="B6201" s="11" t="s">
        <v>22</v>
      </c>
      <c r="C6201" s="11" t="s">
        <v>23</v>
      </c>
      <c r="D6201" s="12">
        <v>46209</v>
      </c>
      <c r="E6201" s="11">
        <v>3011</v>
      </c>
      <c r="F6201" s="11" t="s">
        <v>24</v>
      </c>
      <c r="G6201" s="13">
        <v>15556.5</v>
      </c>
      <c r="H6201" s="14">
        <f t="shared" si="672"/>
        <v>46840621.5</v>
      </c>
      <c r="I6201" s="14">
        <f>IF(F6201="GHS",H6201,H6201*Assumptions!$B$4)</f>
        <v>505878712.20000005</v>
      </c>
      <c r="J6201" s="15" t="str">
        <f>INDEX(Assumptions!$B$8:$B$12,MATCH(B6201,Assumptions!$A$8:$A$12,0))</f>
        <v>FIFO</v>
      </c>
      <c r="K6201" s="16">
        <f>G6201/(1-INDEX(Assumptions!$D$8:$D$12,MATCH(B6201,Assumptions!$A$8:$A$12,0)))</f>
        <v>18971.341463414632</v>
      </c>
      <c r="L6201" s="16">
        <f t="shared" si="673"/>
        <v>466.69499999999999</v>
      </c>
      <c r="M6201" s="16">
        <f t="shared" si="674"/>
        <v>948.56707317073165</v>
      </c>
      <c r="N6201" s="14">
        <f>E6201*(K6201-L6201-M6201)*IF(F6201="GHS",1,Assumptions!$B$4)</f>
        <v>570902634.47546339</v>
      </c>
      <c r="O6201" s="15">
        <f t="shared" ca="1" si="675"/>
        <v>77</v>
      </c>
      <c r="P6201" s="15" t="str">
        <f t="shared" ca="1" si="676"/>
        <v>0-90d</v>
      </c>
      <c r="Q6201" s="17">
        <f ca="1">IF(P6201="0-90d",0,IF(P6201="91-180d",INDEX(Assumptions!$F$8:$F$12,MATCH(B6201,Assumptions!$A$8:$A$12,0)),IF(P6201="181-365d",INDEX(Assumptions!$G$8:$G$12,MATCH(B6201,Assumptions!$A$8:$A$12,0)),INDEX(Assumptions!$H$8:$H$12,MATCH(B6201,Assumptions!$A$8:$A$12,0)))))</f>
        <v>0</v>
      </c>
      <c r="R6201" s="14">
        <f t="shared" ca="1" si="677"/>
        <v>0</v>
      </c>
      <c r="S6201" s="14">
        <f t="shared" ca="1" si="678"/>
        <v>505878712.20000005</v>
      </c>
      <c r="T6201" s="11" t="s">
        <v>25</v>
      </c>
      <c r="U6201" s="18" t="s">
        <v>36</v>
      </c>
    </row>
    <row r="6202" spans="1:21" ht="15" customHeight="1" x14ac:dyDescent="0.15">
      <c r="A6202" s="10" t="s">
        <v>6250</v>
      </c>
      <c r="B6202" s="11" t="s">
        <v>46</v>
      </c>
      <c r="C6202" s="11" t="s">
        <v>47</v>
      </c>
      <c r="D6202" s="12">
        <v>46042</v>
      </c>
      <c r="E6202" s="11">
        <v>4581</v>
      </c>
      <c r="F6202" s="11" t="s">
        <v>33</v>
      </c>
      <c r="G6202" s="13">
        <v>517352.22</v>
      </c>
      <c r="H6202" s="14">
        <f t="shared" si="672"/>
        <v>2369990519.8199997</v>
      </c>
      <c r="I6202" s="14">
        <f>IF(F6202="GHS",H6202,H6202*Assumptions!$B$4)</f>
        <v>2369990519.8199997</v>
      </c>
      <c r="J6202" s="15" t="str">
        <f>INDEX(Assumptions!$B$8:$B$12,MATCH(B6202,Assumptions!$A$8:$A$12,0))</f>
        <v>Specific Identification</v>
      </c>
      <c r="K6202" s="16">
        <f>G6202/(1-INDEX(Assumptions!$D$8:$D$12,MATCH(B6202,Assumptions!$A$8:$A$12,0)))</f>
        <v>663272.07692307688</v>
      </c>
      <c r="L6202" s="16">
        <f t="shared" si="673"/>
        <v>15520.566599999998</v>
      </c>
      <c r="M6202" s="16">
        <f t="shared" si="674"/>
        <v>33163.603846153848</v>
      </c>
      <c r="N6202" s="14">
        <f>E6202*(K6202-L6202-M6202)*IF(F6202="GHS",1,Assumptions!$B$4)</f>
        <v>2815427199.5707846</v>
      </c>
      <c r="O6202" s="15">
        <f t="shared" ca="1" si="675"/>
        <v>244</v>
      </c>
      <c r="P6202" s="15" t="str">
        <f t="shared" ca="1" si="676"/>
        <v>181-365d</v>
      </c>
      <c r="Q6202" s="17">
        <f ca="1">IF(P6202="0-90d",0,IF(P6202="91-180d",INDEX(Assumptions!$F$8:$F$12,MATCH(B6202,Assumptions!$A$8:$A$12,0)),IF(P6202="181-365d",INDEX(Assumptions!$G$8:$G$12,MATCH(B6202,Assumptions!$A$8:$A$12,0)),INDEX(Assumptions!$H$8:$H$12,MATCH(B6202,Assumptions!$A$8:$A$12,0)))))</f>
        <v>0.05</v>
      </c>
      <c r="R6202" s="14">
        <f t="shared" ca="1" si="677"/>
        <v>118499525.991</v>
      </c>
      <c r="S6202" s="14">
        <f t="shared" ca="1" si="678"/>
        <v>2251490993.8289995</v>
      </c>
      <c r="T6202" s="11" t="s">
        <v>25</v>
      </c>
      <c r="U6202" s="18" t="s">
        <v>36</v>
      </c>
    </row>
    <row r="6203" spans="1:21" ht="15" customHeight="1" x14ac:dyDescent="0.15">
      <c r="A6203" s="10" t="s">
        <v>6251</v>
      </c>
      <c r="B6203" s="11" t="s">
        <v>41</v>
      </c>
      <c r="C6203" s="11" t="s">
        <v>115</v>
      </c>
      <c r="D6203" s="12">
        <v>46060</v>
      </c>
      <c r="E6203" s="11">
        <v>2240</v>
      </c>
      <c r="F6203" s="11" t="s">
        <v>33</v>
      </c>
      <c r="G6203" s="13">
        <v>488.09</v>
      </c>
      <c r="H6203" s="14">
        <f t="shared" si="672"/>
        <v>1093321.5999999999</v>
      </c>
      <c r="I6203" s="14">
        <f>IF(F6203="GHS",H6203,H6203*Assumptions!$B$4)</f>
        <v>1093321.5999999999</v>
      </c>
      <c r="J6203" s="15" t="str">
        <f>INDEX(Assumptions!$B$8:$B$12,MATCH(B6203,Assumptions!$A$8:$A$12,0))</f>
        <v>Weighted Average</v>
      </c>
      <c r="K6203" s="16">
        <f>G6203/(1-INDEX(Assumptions!$D$8:$D$12,MATCH(B6203,Assumptions!$A$8:$A$12,0)))</f>
        <v>750.90769230769229</v>
      </c>
      <c r="L6203" s="16">
        <f t="shared" si="673"/>
        <v>14.642699999999998</v>
      </c>
      <c r="M6203" s="16">
        <f t="shared" si="674"/>
        <v>37.545384615384613</v>
      </c>
      <c r="N6203" s="14">
        <f>E6203*(K6203-L6203-M6203)*IF(F6203="GHS",1,Assumptions!$B$4)</f>
        <v>1565131.9212307693</v>
      </c>
      <c r="O6203" s="15">
        <f t="shared" ca="1" si="675"/>
        <v>226</v>
      </c>
      <c r="P6203" s="15" t="str">
        <f t="shared" ca="1" si="676"/>
        <v>181-365d</v>
      </c>
      <c r="Q6203" s="17">
        <f ca="1">IF(P6203="0-90d",0,IF(P6203="91-180d",INDEX(Assumptions!$F$8:$F$12,MATCH(B6203,Assumptions!$A$8:$A$12,0)),IF(P6203="181-365d",INDEX(Assumptions!$G$8:$G$12,MATCH(B6203,Assumptions!$A$8:$A$12,0)),INDEX(Assumptions!$H$8:$H$12,MATCH(B6203,Assumptions!$A$8:$A$12,0)))))</f>
        <v>0.35</v>
      </c>
      <c r="R6203" s="14">
        <f t="shared" ca="1" si="677"/>
        <v>382662.55999999994</v>
      </c>
      <c r="S6203" s="14">
        <f t="shared" ca="1" si="678"/>
        <v>710659.03999999992</v>
      </c>
      <c r="T6203" s="11" t="s">
        <v>25</v>
      </c>
      <c r="U6203" s="18" t="s">
        <v>26</v>
      </c>
    </row>
    <row r="6204" spans="1:21" ht="15" customHeight="1" x14ac:dyDescent="0.15">
      <c r="A6204" s="10" t="s">
        <v>6252</v>
      </c>
      <c r="B6204" s="11" t="s">
        <v>41</v>
      </c>
      <c r="C6204" s="11" t="s">
        <v>44</v>
      </c>
      <c r="D6204" s="12">
        <v>45818</v>
      </c>
      <c r="E6204" s="11">
        <v>1810</v>
      </c>
      <c r="F6204" s="11" t="s">
        <v>33</v>
      </c>
      <c r="G6204" s="13">
        <v>185.14</v>
      </c>
      <c r="H6204" s="14">
        <f t="shared" si="672"/>
        <v>335103.39999999997</v>
      </c>
      <c r="I6204" s="14">
        <f>IF(F6204="GHS",H6204,H6204*Assumptions!$B$4)</f>
        <v>335103.39999999997</v>
      </c>
      <c r="J6204" s="15" t="str">
        <f>INDEX(Assumptions!$B$8:$B$12,MATCH(B6204,Assumptions!$A$8:$A$12,0))</f>
        <v>Weighted Average</v>
      </c>
      <c r="K6204" s="16">
        <f>G6204/(1-INDEX(Assumptions!$D$8:$D$12,MATCH(B6204,Assumptions!$A$8:$A$12,0)))</f>
        <v>284.83076923076919</v>
      </c>
      <c r="L6204" s="16">
        <f t="shared" si="673"/>
        <v>5.5541999999999998</v>
      </c>
      <c r="M6204" s="16">
        <f t="shared" si="674"/>
        <v>14.241538461538461</v>
      </c>
      <c r="N6204" s="14">
        <f>E6204*(K6204-L6204-M6204)*IF(F6204="GHS",1,Assumptions!$B$4)</f>
        <v>479713.40569230763</v>
      </c>
      <c r="O6204" s="15">
        <f t="shared" ca="1" si="675"/>
        <v>468</v>
      </c>
      <c r="P6204" s="15" t="str">
        <f t="shared" ca="1" si="676"/>
        <v>365d+</v>
      </c>
      <c r="Q6204" s="17">
        <f ca="1">IF(P6204="0-90d",0,IF(P6204="91-180d",INDEX(Assumptions!$F$8:$F$12,MATCH(B6204,Assumptions!$A$8:$A$12,0)),IF(P6204="181-365d",INDEX(Assumptions!$G$8:$G$12,MATCH(B6204,Assumptions!$A$8:$A$12,0)),INDEX(Assumptions!$H$8:$H$12,MATCH(B6204,Assumptions!$A$8:$A$12,0)))))</f>
        <v>0.8</v>
      </c>
      <c r="R6204" s="14">
        <f t="shared" ca="1" si="677"/>
        <v>268082.71999999997</v>
      </c>
      <c r="S6204" s="14">
        <f t="shared" ca="1" si="678"/>
        <v>67020.679999999993</v>
      </c>
      <c r="T6204" s="11" t="s">
        <v>25</v>
      </c>
      <c r="U6204" s="18" t="s">
        <v>26</v>
      </c>
    </row>
    <row r="6205" spans="1:21" ht="15" customHeight="1" x14ac:dyDescent="0.15">
      <c r="A6205" s="10" t="s">
        <v>6253</v>
      </c>
      <c r="B6205" s="11" t="s">
        <v>31</v>
      </c>
      <c r="C6205" s="11" t="s">
        <v>63</v>
      </c>
      <c r="D6205" s="12">
        <v>46049</v>
      </c>
      <c r="E6205" s="11">
        <v>410</v>
      </c>
      <c r="F6205" s="11" t="s">
        <v>33</v>
      </c>
      <c r="G6205" s="13">
        <v>1896.98</v>
      </c>
      <c r="H6205" s="14">
        <f t="shared" si="672"/>
        <v>777761.8</v>
      </c>
      <c r="I6205" s="14">
        <f>IF(F6205="GHS",H6205,H6205*Assumptions!$B$4)</f>
        <v>777761.8</v>
      </c>
      <c r="J6205" s="15" t="str">
        <f>INDEX(Assumptions!$B$8:$B$12,MATCH(B6205,Assumptions!$A$8:$A$12,0))</f>
        <v>Weighted Average</v>
      </c>
      <c r="K6205" s="16">
        <f>G6205/(1-INDEX(Assumptions!$D$8:$D$12,MATCH(B6205,Assumptions!$A$8:$A$12,0)))</f>
        <v>2634.6944444444443</v>
      </c>
      <c r="L6205" s="16">
        <f t="shared" si="673"/>
        <v>56.909399999999998</v>
      </c>
      <c r="M6205" s="16">
        <f t="shared" si="674"/>
        <v>131.73472222222222</v>
      </c>
      <c r="N6205" s="14">
        <f>E6205*(K6205-L6205-M6205)*IF(F6205="GHS",1,Assumptions!$B$4)</f>
        <v>1002880.6321111112</v>
      </c>
      <c r="O6205" s="15">
        <f t="shared" ca="1" si="675"/>
        <v>237</v>
      </c>
      <c r="P6205" s="15" t="str">
        <f t="shared" ca="1" si="676"/>
        <v>181-365d</v>
      </c>
      <c r="Q6205" s="17">
        <f ca="1">IF(P6205="0-90d",0,IF(P6205="91-180d",INDEX(Assumptions!$F$8:$F$12,MATCH(B6205,Assumptions!$A$8:$A$12,0)),IF(P6205="181-365d",INDEX(Assumptions!$G$8:$G$12,MATCH(B6205,Assumptions!$A$8:$A$12,0)),INDEX(Assumptions!$H$8:$H$12,MATCH(B6205,Assumptions!$A$8:$A$12,0)))))</f>
        <v>0.2</v>
      </c>
      <c r="R6205" s="14">
        <f t="shared" ca="1" si="677"/>
        <v>155552.36000000002</v>
      </c>
      <c r="S6205" s="14">
        <f t="shared" ca="1" si="678"/>
        <v>622209.44000000006</v>
      </c>
      <c r="T6205" s="11" t="s">
        <v>25</v>
      </c>
      <c r="U6205" s="18" t="s">
        <v>36</v>
      </c>
    </row>
    <row r="6206" spans="1:21" ht="15" customHeight="1" x14ac:dyDescent="0.15">
      <c r="A6206" s="10" t="s">
        <v>6254</v>
      </c>
      <c r="B6206" s="11" t="s">
        <v>41</v>
      </c>
      <c r="C6206" s="11" t="s">
        <v>49</v>
      </c>
      <c r="D6206" s="12">
        <v>46004</v>
      </c>
      <c r="E6206" s="11">
        <v>218</v>
      </c>
      <c r="F6206" s="11" t="s">
        <v>33</v>
      </c>
      <c r="G6206" s="13">
        <v>369.99</v>
      </c>
      <c r="H6206" s="14">
        <f t="shared" si="672"/>
        <v>80657.820000000007</v>
      </c>
      <c r="I6206" s="14">
        <f>IF(F6206="GHS",H6206,H6206*Assumptions!$B$4)</f>
        <v>80657.820000000007</v>
      </c>
      <c r="J6206" s="15" t="str">
        <f>INDEX(Assumptions!$B$8:$B$12,MATCH(B6206,Assumptions!$A$8:$A$12,0))</f>
        <v>Weighted Average</v>
      </c>
      <c r="K6206" s="16">
        <f>G6206/(1-INDEX(Assumptions!$D$8:$D$12,MATCH(B6206,Assumptions!$A$8:$A$12,0)))</f>
        <v>569.21538461538466</v>
      </c>
      <c r="L6206" s="16">
        <f t="shared" si="673"/>
        <v>11.0997</v>
      </c>
      <c r="M6206" s="16">
        <f t="shared" si="674"/>
        <v>28.460769230769234</v>
      </c>
      <c r="N6206" s="14">
        <f>E6206*(K6206-L6206-M6206)*IF(F6206="GHS",1,Assumptions!$B$4)</f>
        <v>115464.77155384618</v>
      </c>
      <c r="O6206" s="15">
        <f t="shared" ca="1" si="675"/>
        <v>282</v>
      </c>
      <c r="P6206" s="15" t="str">
        <f t="shared" ca="1" si="676"/>
        <v>181-365d</v>
      </c>
      <c r="Q6206" s="17">
        <f ca="1">IF(P6206="0-90d",0,IF(P6206="91-180d",INDEX(Assumptions!$F$8:$F$12,MATCH(B6206,Assumptions!$A$8:$A$12,0)),IF(P6206="181-365d",INDEX(Assumptions!$G$8:$G$12,MATCH(B6206,Assumptions!$A$8:$A$12,0)),INDEX(Assumptions!$H$8:$H$12,MATCH(B6206,Assumptions!$A$8:$A$12,0)))))</f>
        <v>0.35</v>
      </c>
      <c r="R6206" s="14">
        <f t="shared" ca="1" si="677"/>
        <v>28230.237000000001</v>
      </c>
      <c r="S6206" s="14">
        <f t="shared" ca="1" si="678"/>
        <v>52427.583000000006</v>
      </c>
      <c r="T6206" s="11" t="s">
        <v>25</v>
      </c>
      <c r="U6206" s="18" t="s">
        <v>36</v>
      </c>
    </row>
    <row r="6207" spans="1:21" ht="15" customHeight="1" x14ac:dyDescent="0.15">
      <c r="A6207" s="10" t="s">
        <v>6255</v>
      </c>
      <c r="B6207" s="11" t="s">
        <v>41</v>
      </c>
      <c r="C6207" s="11" t="s">
        <v>115</v>
      </c>
      <c r="D6207" s="12">
        <v>45850</v>
      </c>
      <c r="E6207" s="11">
        <v>3624</v>
      </c>
      <c r="F6207" s="11" t="s">
        <v>33</v>
      </c>
      <c r="G6207" s="13">
        <v>401.8</v>
      </c>
      <c r="H6207" s="14">
        <f t="shared" si="672"/>
        <v>1456123.2</v>
      </c>
      <c r="I6207" s="14">
        <f>IF(F6207="GHS",H6207,H6207*Assumptions!$B$4)</f>
        <v>1456123.2</v>
      </c>
      <c r="J6207" s="15" t="str">
        <f>INDEX(Assumptions!$B$8:$B$12,MATCH(B6207,Assumptions!$A$8:$A$12,0))</f>
        <v>Weighted Average</v>
      </c>
      <c r="K6207" s="16">
        <f>G6207/(1-INDEX(Assumptions!$D$8:$D$12,MATCH(B6207,Assumptions!$A$8:$A$12,0)))</f>
        <v>618.15384615384619</v>
      </c>
      <c r="L6207" s="16">
        <f t="shared" si="673"/>
        <v>12.054</v>
      </c>
      <c r="M6207" s="16">
        <f t="shared" si="674"/>
        <v>30.907692307692312</v>
      </c>
      <c r="N6207" s="14">
        <f>E6207*(K6207-L6207-M6207)*IF(F6207="GHS",1,Assumptions!$B$4)</f>
        <v>2084496.3655384618</v>
      </c>
      <c r="O6207" s="15">
        <f t="shared" ca="1" si="675"/>
        <v>436</v>
      </c>
      <c r="P6207" s="15" t="str">
        <f t="shared" ca="1" si="676"/>
        <v>365d+</v>
      </c>
      <c r="Q6207" s="17">
        <f ca="1">IF(P6207="0-90d",0,IF(P6207="91-180d",INDEX(Assumptions!$F$8:$F$12,MATCH(B6207,Assumptions!$A$8:$A$12,0)),IF(P6207="181-365d",INDEX(Assumptions!$G$8:$G$12,MATCH(B6207,Assumptions!$A$8:$A$12,0)),INDEX(Assumptions!$H$8:$H$12,MATCH(B6207,Assumptions!$A$8:$A$12,0)))))</f>
        <v>0.8</v>
      </c>
      <c r="R6207" s="14">
        <f t="shared" ca="1" si="677"/>
        <v>1164898.56</v>
      </c>
      <c r="S6207" s="14">
        <f t="shared" ca="1" si="678"/>
        <v>291224.6399999999</v>
      </c>
      <c r="T6207" s="11" t="s">
        <v>25</v>
      </c>
      <c r="U6207" s="18" t="s">
        <v>36</v>
      </c>
    </row>
    <row r="6208" spans="1:21" ht="15" customHeight="1" x14ac:dyDescent="0.15">
      <c r="A6208" s="10" t="s">
        <v>6256</v>
      </c>
      <c r="B6208" s="11" t="s">
        <v>41</v>
      </c>
      <c r="C6208" s="11" t="s">
        <v>44</v>
      </c>
      <c r="D6208" s="12">
        <v>46169</v>
      </c>
      <c r="E6208" s="11">
        <v>1683</v>
      </c>
      <c r="F6208" s="11" t="s">
        <v>33</v>
      </c>
      <c r="G6208" s="13">
        <v>394.75</v>
      </c>
      <c r="H6208" s="14">
        <f t="shared" si="672"/>
        <v>664364.25</v>
      </c>
      <c r="I6208" s="14">
        <f>IF(F6208="GHS",H6208,H6208*Assumptions!$B$4)</f>
        <v>664364.25</v>
      </c>
      <c r="J6208" s="15" t="str">
        <f>INDEX(Assumptions!$B$8:$B$12,MATCH(B6208,Assumptions!$A$8:$A$12,0))</f>
        <v>Weighted Average</v>
      </c>
      <c r="K6208" s="16">
        <f>G6208/(1-INDEX(Assumptions!$D$8:$D$12,MATCH(B6208,Assumptions!$A$8:$A$12,0)))</f>
        <v>607.30769230769226</v>
      </c>
      <c r="L6208" s="16">
        <f t="shared" si="673"/>
        <v>11.842499999999999</v>
      </c>
      <c r="M6208" s="16">
        <f t="shared" si="674"/>
        <v>30.365384615384613</v>
      </c>
      <c r="N6208" s="14">
        <f>E6208*(K6208-L6208-M6208)*IF(F6208="GHS",1,Assumptions!$B$4)</f>
        <v>951062.97634615377</v>
      </c>
      <c r="O6208" s="15">
        <f t="shared" ca="1" si="675"/>
        <v>117</v>
      </c>
      <c r="P6208" s="15" t="str">
        <f t="shared" ca="1" si="676"/>
        <v>91-180d</v>
      </c>
      <c r="Q6208" s="17">
        <f ca="1">IF(P6208="0-90d",0,IF(P6208="91-180d",INDEX(Assumptions!$F$8:$F$12,MATCH(B6208,Assumptions!$A$8:$A$12,0)),IF(P6208="181-365d",INDEX(Assumptions!$G$8:$G$12,MATCH(B6208,Assumptions!$A$8:$A$12,0)),INDEX(Assumptions!$H$8:$H$12,MATCH(B6208,Assumptions!$A$8:$A$12,0)))))</f>
        <v>0.1</v>
      </c>
      <c r="R6208" s="14">
        <f t="shared" ca="1" si="677"/>
        <v>66436.425000000003</v>
      </c>
      <c r="S6208" s="14">
        <f t="shared" si="678"/>
        <v>0</v>
      </c>
      <c r="T6208" s="11" t="s">
        <v>39</v>
      </c>
      <c r="U6208" s="18" t="s">
        <v>26</v>
      </c>
    </row>
    <row r="6209" spans="1:21" ht="15" customHeight="1" x14ac:dyDescent="0.15">
      <c r="A6209" s="10" t="s">
        <v>6257</v>
      </c>
      <c r="B6209" s="11" t="s">
        <v>46</v>
      </c>
      <c r="C6209" s="11" t="s">
        <v>52</v>
      </c>
      <c r="D6209" s="12">
        <v>46108</v>
      </c>
      <c r="E6209" s="11">
        <v>3119</v>
      </c>
      <c r="F6209" s="11" t="s">
        <v>33</v>
      </c>
      <c r="G6209" s="13">
        <v>500106.06</v>
      </c>
      <c r="H6209" s="14">
        <f t="shared" si="672"/>
        <v>1559830801.1400001</v>
      </c>
      <c r="I6209" s="14">
        <f>IF(F6209="GHS",H6209,H6209*Assumptions!$B$4)</f>
        <v>1559830801.1400001</v>
      </c>
      <c r="J6209" s="15" t="str">
        <f>INDEX(Assumptions!$B$8:$B$12,MATCH(B6209,Assumptions!$A$8:$A$12,0))</f>
        <v>Specific Identification</v>
      </c>
      <c r="K6209" s="16">
        <f>G6209/(1-INDEX(Assumptions!$D$8:$D$12,MATCH(B6209,Assumptions!$A$8:$A$12,0)))</f>
        <v>641161.61538461538</v>
      </c>
      <c r="L6209" s="16">
        <f t="shared" si="673"/>
        <v>15003.181799999998</v>
      </c>
      <c r="M6209" s="16">
        <f t="shared" si="674"/>
        <v>32058.080769230772</v>
      </c>
      <c r="N6209" s="14">
        <f>E6209*(K6209-L6209-M6209)*IF(F6209="GHS",1,Assumptions!$B$4)</f>
        <v>1852999000.4311848</v>
      </c>
      <c r="O6209" s="15">
        <f t="shared" ca="1" si="675"/>
        <v>178</v>
      </c>
      <c r="P6209" s="15" t="str">
        <f t="shared" ca="1" si="676"/>
        <v>91-180d</v>
      </c>
      <c r="Q6209" s="17">
        <f ca="1">IF(P6209="0-90d",0,IF(P6209="91-180d",INDEX(Assumptions!$F$8:$F$12,MATCH(B6209,Assumptions!$A$8:$A$12,0)),IF(P6209="181-365d",INDEX(Assumptions!$G$8:$G$12,MATCH(B6209,Assumptions!$A$8:$A$12,0)),INDEX(Assumptions!$H$8:$H$12,MATCH(B6209,Assumptions!$A$8:$A$12,0)))))</f>
        <v>0</v>
      </c>
      <c r="R6209" s="14">
        <f t="shared" ca="1" si="677"/>
        <v>0</v>
      </c>
      <c r="S6209" s="14">
        <f t="shared" ca="1" si="678"/>
        <v>1559830801.1400001</v>
      </c>
      <c r="T6209" s="11" t="s">
        <v>25</v>
      </c>
      <c r="U6209" s="18" t="s">
        <v>26</v>
      </c>
    </row>
    <row r="6210" spans="1:21" ht="15" customHeight="1" x14ac:dyDescent="0.15">
      <c r="A6210" s="10" t="s">
        <v>6258</v>
      </c>
      <c r="B6210" s="11" t="s">
        <v>46</v>
      </c>
      <c r="C6210" s="11" t="s">
        <v>47</v>
      </c>
      <c r="D6210" s="12">
        <v>45927</v>
      </c>
      <c r="E6210" s="11">
        <v>3448</v>
      </c>
      <c r="F6210" s="11" t="s">
        <v>33</v>
      </c>
      <c r="G6210" s="13">
        <v>149536.53</v>
      </c>
      <c r="H6210" s="14">
        <f t="shared" ref="H6210:H6273" si="679">E6210*G6210</f>
        <v>515601955.44</v>
      </c>
      <c r="I6210" s="14">
        <f>IF(F6210="GHS",H6210,H6210*Assumptions!$B$4)</f>
        <v>515601955.44</v>
      </c>
      <c r="J6210" s="15" t="str">
        <f>INDEX(Assumptions!$B$8:$B$12,MATCH(B6210,Assumptions!$A$8:$A$12,0))</f>
        <v>Specific Identification</v>
      </c>
      <c r="K6210" s="16">
        <f>G6210/(1-INDEX(Assumptions!$D$8:$D$12,MATCH(B6210,Assumptions!$A$8:$A$12,0)))</f>
        <v>191713.5</v>
      </c>
      <c r="L6210" s="16">
        <f t="shared" ref="L6210:L6273" si="680">G6210*0.03</f>
        <v>4486.0958999999993</v>
      </c>
      <c r="M6210" s="16">
        <f t="shared" ref="M6210:M6273" si="681">K6210*0.05</f>
        <v>9585.6750000000011</v>
      </c>
      <c r="N6210" s="14">
        <f>E6210*(K6210-L6210-M6210)*IF(F6210="GHS",1,Assumptions!$B$4)</f>
        <v>612508681.93680012</v>
      </c>
      <c r="O6210" s="15">
        <f t="shared" ref="O6210:O6273" ca="1" si="682">TODAY()-D6210</f>
        <v>359</v>
      </c>
      <c r="P6210" s="15" t="str">
        <f t="shared" ref="P6210:P6273" ca="1" si="683">IF(O6210&lt;=90,"0-90d",IF(O6210&lt;=180,"91-180d",IF(O6210&lt;=365,"181-365d","365d+")))</f>
        <v>181-365d</v>
      </c>
      <c r="Q6210" s="17">
        <f ca="1">IF(P6210="0-90d",0,IF(P6210="91-180d",INDEX(Assumptions!$F$8:$F$12,MATCH(B6210,Assumptions!$A$8:$A$12,0)),IF(P6210="181-365d",INDEX(Assumptions!$G$8:$G$12,MATCH(B6210,Assumptions!$A$8:$A$12,0)),INDEX(Assumptions!$H$8:$H$12,MATCH(B6210,Assumptions!$A$8:$A$12,0)))))</f>
        <v>0.05</v>
      </c>
      <c r="R6210" s="14">
        <f t="shared" ref="R6210:R6273" ca="1" si="684">I6210*Q6210</f>
        <v>25780097.772</v>
      </c>
      <c r="S6210" s="14">
        <f t="shared" ref="S6210:S6273" ca="1" si="685">IF(T6210="Held on Consignment (Not Owned)",0,MIN(I6210-R6210,N6210))</f>
        <v>489821857.66799998</v>
      </c>
      <c r="T6210" s="11" t="s">
        <v>25</v>
      </c>
      <c r="U6210" s="18" t="s">
        <v>26</v>
      </c>
    </row>
    <row r="6211" spans="1:21" ht="15" customHeight="1" x14ac:dyDescent="0.15">
      <c r="A6211" s="10" t="s">
        <v>6259</v>
      </c>
      <c r="B6211" s="11" t="s">
        <v>22</v>
      </c>
      <c r="C6211" s="11" t="s">
        <v>81</v>
      </c>
      <c r="D6211" s="12">
        <v>46116</v>
      </c>
      <c r="E6211" s="11">
        <v>4792</v>
      </c>
      <c r="F6211" s="11" t="s">
        <v>24</v>
      </c>
      <c r="G6211" s="13">
        <v>37765.910000000003</v>
      </c>
      <c r="H6211" s="14">
        <f t="shared" si="679"/>
        <v>180974240.72000003</v>
      </c>
      <c r="I6211" s="14">
        <f>IF(F6211="GHS",H6211,H6211*Assumptions!$B$4)</f>
        <v>1954521799.7760005</v>
      </c>
      <c r="J6211" s="15" t="str">
        <f>INDEX(Assumptions!$B$8:$B$12,MATCH(B6211,Assumptions!$A$8:$A$12,0))</f>
        <v>FIFO</v>
      </c>
      <c r="K6211" s="16">
        <f>G6211/(1-INDEX(Assumptions!$D$8:$D$12,MATCH(B6211,Assumptions!$A$8:$A$12,0)))</f>
        <v>46055.987804878052</v>
      </c>
      <c r="L6211" s="16">
        <f t="shared" si="680"/>
        <v>1132.9773</v>
      </c>
      <c r="M6211" s="16">
        <f t="shared" si="681"/>
        <v>2302.7993902439025</v>
      </c>
      <c r="N6211" s="14">
        <f>E6211*(K6211-L6211-M6211)*IF(F6211="GHS",1,Assumptions!$B$4)</f>
        <v>2205749357.9423299</v>
      </c>
      <c r="O6211" s="15">
        <f t="shared" ca="1" si="682"/>
        <v>170</v>
      </c>
      <c r="P6211" s="15" t="str">
        <f t="shared" ca="1" si="683"/>
        <v>91-180d</v>
      </c>
      <c r="Q6211" s="17">
        <f ca="1">IF(P6211="0-90d",0,IF(P6211="91-180d",INDEX(Assumptions!$F$8:$F$12,MATCH(B6211,Assumptions!$A$8:$A$12,0)),IF(P6211="181-365d",INDEX(Assumptions!$G$8:$G$12,MATCH(B6211,Assumptions!$A$8:$A$12,0)),INDEX(Assumptions!$H$8:$H$12,MATCH(B6211,Assumptions!$A$8:$A$12,0)))))</f>
        <v>0.03</v>
      </c>
      <c r="R6211" s="14">
        <f t="shared" ca="1" si="684"/>
        <v>58635653.993280016</v>
      </c>
      <c r="S6211" s="14">
        <f t="shared" ca="1" si="685"/>
        <v>1895886145.7827206</v>
      </c>
      <c r="T6211" s="11" t="s">
        <v>25</v>
      </c>
      <c r="U6211" s="18" t="s">
        <v>36</v>
      </c>
    </row>
    <row r="6212" spans="1:21" ht="15" customHeight="1" x14ac:dyDescent="0.15">
      <c r="A6212" s="10" t="s">
        <v>6260</v>
      </c>
      <c r="B6212" s="11" t="s">
        <v>28</v>
      </c>
      <c r="C6212" s="11" t="s">
        <v>55</v>
      </c>
      <c r="D6212" s="12">
        <v>45730</v>
      </c>
      <c r="E6212" s="11">
        <v>1213</v>
      </c>
      <c r="F6212" s="11" t="s">
        <v>24</v>
      </c>
      <c r="G6212" s="13">
        <v>7780.5</v>
      </c>
      <c r="H6212" s="14">
        <f t="shared" si="679"/>
        <v>9437746.5</v>
      </c>
      <c r="I6212" s="14">
        <f>IF(F6212="GHS",H6212,H6212*Assumptions!$B$4)</f>
        <v>101927662.2</v>
      </c>
      <c r="J6212" s="15" t="str">
        <f>INDEX(Assumptions!$B$8:$B$12,MATCH(B6212,Assumptions!$A$8:$A$12,0))</f>
        <v>Fair Value Less Costs to Sell</v>
      </c>
      <c r="K6212" s="16">
        <f>G6212/(1-INDEX(Assumptions!$D$8:$D$12,MATCH(B6212,Assumptions!$A$8:$A$12,0)))</f>
        <v>8841.4772727272721</v>
      </c>
      <c r="L6212" s="16">
        <f t="shared" si="680"/>
        <v>233.41499999999999</v>
      </c>
      <c r="M6212" s="16">
        <f t="shared" si="681"/>
        <v>442.07386363636363</v>
      </c>
      <c r="N6212" s="14">
        <f>E6212*(K6212-L6212-M6212)*IF(F6212="GHS",1,Assumptions!$B$4)</f>
        <v>106977714.55445452</v>
      </c>
      <c r="O6212" s="15">
        <f t="shared" ca="1" si="682"/>
        <v>556</v>
      </c>
      <c r="P6212" s="15" t="str">
        <f t="shared" ca="1" si="683"/>
        <v>365d+</v>
      </c>
      <c r="Q6212" s="17">
        <f ca="1">IF(P6212="0-90d",0,IF(P6212="91-180d",INDEX(Assumptions!$F$8:$F$12,MATCH(B6212,Assumptions!$A$8:$A$12,0)),IF(P6212="181-365d",INDEX(Assumptions!$G$8:$G$12,MATCH(B6212,Assumptions!$A$8:$A$12,0)),INDEX(Assumptions!$H$8:$H$12,MATCH(B6212,Assumptions!$A$8:$A$12,0)))))</f>
        <v>0.4</v>
      </c>
      <c r="R6212" s="14">
        <f t="shared" ca="1" si="684"/>
        <v>40771064.880000003</v>
      </c>
      <c r="S6212" s="14">
        <f t="shared" ca="1" si="685"/>
        <v>61156597.32</v>
      </c>
      <c r="T6212" s="11" t="s">
        <v>25</v>
      </c>
      <c r="U6212" s="18" t="s">
        <v>26</v>
      </c>
    </row>
    <row r="6213" spans="1:21" ht="15" customHeight="1" x14ac:dyDescent="0.15">
      <c r="A6213" s="10" t="s">
        <v>6261</v>
      </c>
      <c r="B6213" s="11" t="s">
        <v>46</v>
      </c>
      <c r="C6213" s="11" t="s">
        <v>52</v>
      </c>
      <c r="D6213" s="12">
        <v>46173</v>
      </c>
      <c r="E6213" s="11">
        <v>225</v>
      </c>
      <c r="F6213" s="11" t="s">
        <v>33</v>
      </c>
      <c r="G6213" s="13">
        <v>759164.51</v>
      </c>
      <c r="H6213" s="14">
        <f t="shared" si="679"/>
        <v>170812014.75</v>
      </c>
      <c r="I6213" s="14">
        <f>IF(F6213="GHS",H6213,H6213*Assumptions!$B$4)</f>
        <v>170812014.75</v>
      </c>
      <c r="J6213" s="15" t="str">
        <f>INDEX(Assumptions!$B$8:$B$12,MATCH(B6213,Assumptions!$A$8:$A$12,0))</f>
        <v>Specific Identification</v>
      </c>
      <c r="K6213" s="16">
        <f>G6213/(1-INDEX(Assumptions!$D$8:$D$12,MATCH(B6213,Assumptions!$A$8:$A$12,0)))</f>
        <v>973287.83333333326</v>
      </c>
      <c r="L6213" s="16">
        <f t="shared" si="680"/>
        <v>22774.935300000001</v>
      </c>
      <c r="M6213" s="16">
        <f t="shared" si="681"/>
        <v>48664.391666666663</v>
      </c>
      <c r="N6213" s="14">
        <f>E6213*(K6213-L6213-M6213)*IF(F6213="GHS",1,Assumptions!$B$4)</f>
        <v>202915913.9325</v>
      </c>
      <c r="O6213" s="15">
        <f t="shared" ca="1" si="682"/>
        <v>113</v>
      </c>
      <c r="P6213" s="15" t="str">
        <f t="shared" ca="1" si="683"/>
        <v>91-180d</v>
      </c>
      <c r="Q6213" s="17">
        <f ca="1">IF(P6213="0-90d",0,IF(P6213="91-180d",INDEX(Assumptions!$F$8:$F$12,MATCH(B6213,Assumptions!$A$8:$A$12,0)),IF(P6213="181-365d",INDEX(Assumptions!$G$8:$G$12,MATCH(B6213,Assumptions!$A$8:$A$12,0)),INDEX(Assumptions!$H$8:$H$12,MATCH(B6213,Assumptions!$A$8:$A$12,0)))))</f>
        <v>0</v>
      </c>
      <c r="R6213" s="14">
        <f t="shared" ca="1" si="684"/>
        <v>0</v>
      </c>
      <c r="S6213" s="14">
        <f t="shared" ca="1" si="685"/>
        <v>170812014.75</v>
      </c>
      <c r="T6213" s="11" t="s">
        <v>25</v>
      </c>
      <c r="U6213" s="18" t="s">
        <v>26</v>
      </c>
    </row>
    <row r="6214" spans="1:21" ht="15" customHeight="1" x14ac:dyDescent="0.15">
      <c r="A6214" s="10" t="s">
        <v>6262</v>
      </c>
      <c r="B6214" s="11" t="s">
        <v>28</v>
      </c>
      <c r="C6214" s="11" t="s">
        <v>38</v>
      </c>
      <c r="D6214" s="12">
        <v>45790</v>
      </c>
      <c r="E6214" s="11">
        <v>2556</v>
      </c>
      <c r="F6214" s="11" t="s">
        <v>24</v>
      </c>
      <c r="G6214" s="13">
        <v>5566.22</v>
      </c>
      <c r="H6214" s="14">
        <f t="shared" si="679"/>
        <v>14227258.32</v>
      </c>
      <c r="I6214" s="14">
        <f>IF(F6214="GHS",H6214,H6214*Assumptions!$B$4)</f>
        <v>153654389.85600001</v>
      </c>
      <c r="J6214" s="15" t="str">
        <f>INDEX(Assumptions!$B$8:$B$12,MATCH(B6214,Assumptions!$A$8:$A$12,0))</f>
        <v>Fair Value Less Costs to Sell</v>
      </c>
      <c r="K6214" s="16">
        <f>G6214/(1-INDEX(Assumptions!$D$8:$D$12,MATCH(B6214,Assumptions!$A$8:$A$12,0)))</f>
        <v>6325.25</v>
      </c>
      <c r="L6214" s="16">
        <f t="shared" si="680"/>
        <v>166.98660000000001</v>
      </c>
      <c r="M6214" s="16">
        <f t="shared" si="681"/>
        <v>316.26250000000005</v>
      </c>
      <c r="N6214" s="14">
        <f>E6214*(K6214-L6214-M6214)*IF(F6214="GHS",1,Assumptions!$B$4)</f>
        <v>161267266.44432002</v>
      </c>
      <c r="O6214" s="15">
        <f t="shared" ca="1" si="682"/>
        <v>496</v>
      </c>
      <c r="P6214" s="15" t="str">
        <f t="shared" ca="1" si="683"/>
        <v>365d+</v>
      </c>
      <c r="Q6214" s="17">
        <f ca="1">IF(P6214="0-90d",0,IF(P6214="91-180d",INDEX(Assumptions!$F$8:$F$12,MATCH(B6214,Assumptions!$A$8:$A$12,0)),IF(P6214="181-365d",INDEX(Assumptions!$G$8:$G$12,MATCH(B6214,Assumptions!$A$8:$A$12,0)),INDEX(Assumptions!$H$8:$H$12,MATCH(B6214,Assumptions!$A$8:$A$12,0)))))</f>
        <v>0.4</v>
      </c>
      <c r="R6214" s="14">
        <f t="shared" ca="1" si="684"/>
        <v>61461755.942400008</v>
      </c>
      <c r="S6214" s="14">
        <f t="shared" ca="1" si="685"/>
        <v>92192633.913599998</v>
      </c>
      <c r="T6214" s="11" t="s">
        <v>25</v>
      </c>
      <c r="U6214" s="18" t="s">
        <v>36</v>
      </c>
    </row>
    <row r="6215" spans="1:21" ht="15" customHeight="1" x14ac:dyDescent="0.15">
      <c r="A6215" s="10" t="s">
        <v>6263</v>
      </c>
      <c r="B6215" s="11" t="s">
        <v>22</v>
      </c>
      <c r="C6215" s="11" t="s">
        <v>61</v>
      </c>
      <c r="D6215" s="12">
        <v>46118</v>
      </c>
      <c r="E6215" s="11">
        <v>1715</v>
      </c>
      <c r="F6215" s="11" t="s">
        <v>24</v>
      </c>
      <c r="G6215" s="13">
        <v>64828.1</v>
      </c>
      <c r="H6215" s="14">
        <f t="shared" si="679"/>
        <v>111180191.5</v>
      </c>
      <c r="I6215" s="14">
        <f>IF(F6215="GHS",H6215,H6215*Assumptions!$B$4)</f>
        <v>1200746068.2</v>
      </c>
      <c r="J6215" s="15" t="str">
        <f>INDEX(Assumptions!$B$8:$B$12,MATCH(B6215,Assumptions!$A$8:$A$12,0))</f>
        <v>FIFO</v>
      </c>
      <c r="K6215" s="16">
        <f>G6215/(1-INDEX(Assumptions!$D$8:$D$12,MATCH(B6215,Assumptions!$A$8:$A$12,0)))</f>
        <v>79058.658536585353</v>
      </c>
      <c r="L6215" s="16">
        <f t="shared" si="680"/>
        <v>1944.8429999999998</v>
      </c>
      <c r="M6215" s="16">
        <f t="shared" si="681"/>
        <v>3952.9329268292677</v>
      </c>
      <c r="N6215" s="14">
        <f>E6215*(K6215-L6215-M6215)*IF(F6215="GHS",1,Assumptions!$B$4)</f>
        <v>1355085867.6979024</v>
      </c>
      <c r="O6215" s="15">
        <f t="shared" ca="1" si="682"/>
        <v>168</v>
      </c>
      <c r="P6215" s="15" t="str">
        <f t="shared" ca="1" si="683"/>
        <v>91-180d</v>
      </c>
      <c r="Q6215" s="17">
        <f ca="1">IF(P6215="0-90d",0,IF(P6215="91-180d",INDEX(Assumptions!$F$8:$F$12,MATCH(B6215,Assumptions!$A$8:$A$12,0)),IF(P6215="181-365d",INDEX(Assumptions!$G$8:$G$12,MATCH(B6215,Assumptions!$A$8:$A$12,0)),INDEX(Assumptions!$H$8:$H$12,MATCH(B6215,Assumptions!$A$8:$A$12,0)))))</f>
        <v>0.03</v>
      </c>
      <c r="R6215" s="14">
        <f t="shared" ca="1" si="684"/>
        <v>36022382.046000004</v>
      </c>
      <c r="S6215" s="14">
        <f t="shared" ca="1" si="685"/>
        <v>1164723686.154</v>
      </c>
      <c r="T6215" s="11" t="s">
        <v>25</v>
      </c>
      <c r="U6215" s="18" t="s">
        <v>26</v>
      </c>
    </row>
    <row r="6216" spans="1:21" ht="15" customHeight="1" x14ac:dyDescent="0.15">
      <c r="A6216" s="10" t="s">
        <v>6264</v>
      </c>
      <c r="B6216" s="11" t="s">
        <v>31</v>
      </c>
      <c r="C6216" s="11" t="s">
        <v>63</v>
      </c>
      <c r="D6216" s="12">
        <v>45747</v>
      </c>
      <c r="E6216" s="11">
        <v>2271</v>
      </c>
      <c r="F6216" s="11" t="s">
        <v>33</v>
      </c>
      <c r="G6216" s="13">
        <v>2438.5100000000002</v>
      </c>
      <c r="H6216" s="14">
        <f t="shared" si="679"/>
        <v>5537856.2100000009</v>
      </c>
      <c r="I6216" s="14">
        <f>IF(F6216="GHS",H6216,H6216*Assumptions!$B$4)</f>
        <v>5537856.2100000009</v>
      </c>
      <c r="J6216" s="15" t="str">
        <f>INDEX(Assumptions!$B$8:$B$12,MATCH(B6216,Assumptions!$A$8:$A$12,0))</f>
        <v>Weighted Average</v>
      </c>
      <c r="K6216" s="16">
        <f>G6216/(1-INDEX(Assumptions!$D$8:$D$12,MATCH(B6216,Assumptions!$A$8:$A$12,0)))</f>
        <v>3386.8194444444448</v>
      </c>
      <c r="L6216" s="16">
        <f t="shared" si="680"/>
        <v>73.155299999999997</v>
      </c>
      <c r="M6216" s="16">
        <f t="shared" si="681"/>
        <v>169.34097222222226</v>
      </c>
      <c r="N6216" s="14">
        <f>E6216*(K6216-L6216-M6216)*IF(F6216="GHS",1,Assumptions!$B$4)</f>
        <v>7140757.9241166674</v>
      </c>
      <c r="O6216" s="15">
        <f t="shared" ca="1" si="682"/>
        <v>539</v>
      </c>
      <c r="P6216" s="15" t="str">
        <f t="shared" ca="1" si="683"/>
        <v>365d+</v>
      </c>
      <c r="Q6216" s="17">
        <f ca="1">IF(P6216="0-90d",0,IF(P6216="91-180d",INDEX(Assumptions!$F$8:$F$12,MATCH(B6216,Assumptions!$A$8:$A$12,0)),IF(P6216="181-365d",INDEX(Assumptions!$G$8:$G$12,MATCH(B6216,Assumptions!$A$8:$A$12,0)),INDEX(Assumptions!$H$8:$H$12,MATCH(B6216,Assumptions!$A$8:$A$12,0)))))</f>
        <v>0.6</v>
      </c>
      <c r="R6216" s="14">
        <f t="shared" ca="1" si="684"/>
        <v>3322713.7260000003</v>
      </c>
      <c r="S6216" s="14">
        <f t="shared" ca="1" si="685"/>
        <v>2215142.4840000006</v>
      </c>
      <c r="T6216" s="11" t="s">
        <v>25</v>
      </c>
      <c r="U6216" s="18" t="s">
        <v>36</v>
      </c>
    </row>
    <row r="6217" spans="1:21" ht="15" customHeight="1" x14ac:dyDescent="0.15">
      <c r="A6217" s="10" t="s">
        <v>6265</v>
      </c>
      <c r="B6217" s="11" t="s">
        <v>46</v>
      </c>
      <c r="C6217" s="11" t="s">
        <v>47</v>
      </c>
      <c r="D6217" s="12">
        <v>45830</v>
      </c>
      <c r="E6217" s="11">
        <v>3417</v>
      </c>
      <c r="F6217" s="11" t="s">
        <v>33</v>
      </c>
      <c r="G6217" s="13">
        <v>602464.56999999995</v>
      </c>
      <c r="H6217" s="14">
        <f t="shared" si="679"/>
        <v>2058621435.6899998</v>
      </c>
      <c r="I6217" s="14">
        <f>IF(F6217="GHS",H6217,H6217*Assumptions!$B$4)</f>
        <v>2058621435.6899998</v>
      </c>
      <c r="J6217" s="15" t="str">
        <f>INDEX(Assumptions!$B$8:$B$12,MATCH(B6217,Assumptions!$A$8:$A$12,0))</f>
        <v>Specific Identification</v>
      </c>
      <c r="K6217" s="16">
        <f>G6217/(1-INDEX(Assumptions!$D$8:$D$12,MATCH(B6217,Assumptions!$A$8:$A$12,0)))</f>
        <v>772390.47435897426</v>
      </c>
      <c r="L6217" s="16">
        <f t="shared" si="680"/>
        <v>18073.937099999999</v>
      </c>
      <c r="M6217" s="16">
        <f t="shared" si="681"/>
        <v>38619.523717948716</v>
      </c>
      <c r="N6217" s="14">
        <f>E6217*(K6217-L6217-M6217)*IF(F6217="GHS",1,Assumptions!$B$4)</f>
        <v>2445536695.2696843</v>
      </c>
      <c r="O6217" s="15">
        <f t="shared" ca="1" si="682"/>
        <v>456</v>
      </c>
      <c r="P6217" s="15" t="str">
        <f t="shared" ca="1" si="683"/>
        <v>365d+</v>
      </c>
      <c r="Q6217" s="17">
        <f ca="1">IF(P6217="0-90d",0,IF(P6217="91-180d",INDEX(Assumptions!$F$8:$F$12,MATCH(B6217,Assumptions!$A$8:$A$12,0)),IF(P6217="181-365d",INDEX(Assumptions!$G$8:$G$12,MATCH(B6217,Assumptions!$A$8:$A$12,0)),INDEX(Assumptions!$H$8:$H$12,MATCH(B6217,Assumptions!$A$8:$A$12,0)))))</f>
        <v>0.15</v>
      </c>
      <c r="R6217" s="14">
        <f t="shared" ca="1" si="684"/>
        <v>308793215.35349995</v>
      </c>
      <c r="S6217" s="14">
        <f t="shared" ca="1" si="685"/>
        <v>1749828220.3364999</v>
      </c>
      <c r="T6217" s="11" t="s">
        <v>25</v>
      </c>
      <c r="U6217" s="18" t="s">
        <v>26</v>
      </c>
    </row>
    <row r="6218" spans="1:21" ht="15" customHeight="1" x14ac:dyDescent="0.15">
      <c r="A6218" s="10" t="s">
        <v>6266</v>
      </c>
      <c r="B6218" s="11" t="s">
        <v>22</v>
      </c>
      <c r="C6218" s="11" t="s">
        <v>23</v>
      </c>
      <c r="D6218" s="12">
        <v>45924</v>
      </c>
      <c r="E6218" s="11">
        <v>216</v>
      </c>
      <c r="F6218" s="11" t="s">
        <v>24</v>
      </c>
      <c r="G6218" s="13">
        <v>19656.66</v>
      </c>
      <c r="H6218" s="14">
        <f t="shared" si="679"/>
        <v>4245838.5599999996</v>
      </c>
      <c r="I6218" s="14">
        <f>IF(F6218="GHS",H6218,H6218*Assumptions!$B$4)</f>
        <v>45855056.447999999</v>
      </c>
      <c r="J6218" s="15" t="str">
        <f>INDEX(Assumptions!$B$8:$B$12,MATCH(B6218,Assumptions!$A$8:$A$12,0))</f>
        <v>FIFO</v>
      </c>
      <c r="K6218" s="16">
        <f>G6218/(1-INDEX(Assumptions!$D$8:$D$12,MATCH(B6218,Assumptions!$A$8:$A$12,0)))</f>
        <v>23971.536585365851</v>
      </c>
      <c r="L6218" s="16">
        <f t="shared" si="680"/>
        <v>589.69979999999998</v>
      </c>
      <c r="M6218" s="16">
        <f t="shared" si="681"/>
        <v>1198.5768292682926</v>
      </c>
      <c r="N6218" s="14">
        <f>E6218*(K6218-L6218-M6218)*IF(F6218="GHS",1,Assumptions!$B$4)</f>
        <v>51749108.825584397</v>
      </c>
      <c r="O6218" s="15">
        <f t="shared" ca="1" si="682"/>
        <v>362</v>
      </c>
      <c r="P6218" s="15" t="str">
        <f t="shared" ca="1" si="683"/>
        <v>181-365d</v>
      </c>
      <c r="Q6218" s="17">
        <f ca="1">IF(P6218="0-90d",0,IF(P6218="91-180d",INDEX(Assumptions!$F$8:$F$12,MATCH(B6218,Assumptions!$A$8:$A$12,0)),IF(P6218="181-365d",INDEX(Assumptions!$G$8:$G$12,MATCH(B6218,Assumptions!$A$8:$A$12,0)),INDEX(Assumptions!$H$8:$H$12,MATCH(B6218,Assumptions!$A$8:$A$12,0)))))</f>
        <v>0.15</v>
      </c>
      <c r="R6218" s="14">
        <f t="shared" ca="1" si="684"/>
        <v>6878258.4671999998</v>
      </c>
      <c r="S6218" s="14">
        <f t="shared" ca="1" si="685"/>
        <v>38976797.980800003</v>
      </c>
      <c r="T6218" s="11" t="s">
        <v>25</v>
      </c>
      <c r="U6218" s="18" t="s">
        <v>26</v>
      </c>
    </row>
    <row r="6219" spans="1:21" ht="15" customHeight="1" x14ac:dyDescent="0.15">
      <c r="A6219" s="10" t="s">
        <v>6267</v>
      </c>
      <c r="B6219" s="11" t="s">
        <v>22</v>
      </c>
      <c r="C6219" s="11" t="s">
        <v>23</v>
      </c>
      <c r="D6219" s="12">
        <v>45815</v>
      </c>
      <c r="E6219" s="11">
        <v>3518</v>
      </c>
      <c r="F6219" s="11" t="s">
        <v>24</v>
      </c>
      <c r="G6219" s="13">
        <v>13968.19</v>
      </c>
      <c r="H6219" s="14">
        <f t="shared" si="679"/>
        <v>49140092.420000002</v>
      </c>
      <c r="I6219" s="14">
        <f>IF(F6219="GHS",H6219,H6219*Assumptions!$B$4)</f>
        <v>530712998.13600004</v>
      </c>
      <c r="J6219" s="15" t="str">
        <f>INDEX(Assumptions!$B$8:$B$12,MATCH(B6219,Assumptions!$A$8:$A$12,0))</f>
        <v>FIFO</v>
      </c>
      <c r="K6219" s="16">
        <f>G6219/(1-INDEX(Assumptions!$D$8:$D$12,MATCH(B6219,Assumptions!$A$8:$A$12,0)))</f>
        <v>17034.378048780487</v>
      </c>
      <c r="L6219" s="16">
        <f t="shared" si="680"/>
        <v>419.04570000000001</v>
      </c>
      <c r="M6219" s="16">
        <f t="shared" si="681"/>
        <v>851.71890243902442</v>
      </c>
      <c r="N6219" s="14">
        <f>E6219*(K6219-L6219-M6219)*IF(F6219="GHS",1,Assumptions!$B$4)</f>
        <v>598929034.72567618</v>
      </c>
      <c r="O6219" s="15">
        <f t="shared" ca="1" si="682"/>
        <v>471</v>
      </c>
      <c r="P6219" s="15" t="str">
        <f t="shared" ca="1" si="683"/>
        <v>365d+</v>
      </c>
      <c r="Q6219" s="17">
        <f ca="1">IF(P6219="0-90d",0,IF(P6219="91-180d",INDEX(Assumptions!$F$8:$F$12,MATCH(B6219,Assumptions!$A$8:$A$12,0)),IF(P6219="181-365d",INDEX(Assumptions!$G$8:$G$12,MATCH(B6219,Assumptions!$A$8:$A$12,0)),INDEX(Assumptions!$H$8:$H$12,MATCH(B6219,Assumptions!$A$8:$A$12,0)))))</f>
        <v>0.5</v>
      </c>
      <c r="R6219" s="14">
        <f t="shared" ca="1" si="684"/>
        <v>265356499.06800002</v>
      </c>
      <c r="S6219" s="14">
        <f t="shared" si="685"/>
        <v>0</v>
      </c>
      <c r="T6219" s="11" t="s">
        <v>39</v>
      </c>
      <c r="U6219" s="18" t="s">
        <v>26</v>
      </c>
    </row>
    <row r="6220" spans="1:21" ht="15" customHeight="1" x14ac:dyDescent="0.15">
      <c r="A6220" s="10" t="s">
        <v>6268</v>
      </c>
      <c r="B6220" s="11" t="s">
        <v>22</v>
      </c>
      <c r="C6220" s="11" t="s">
        <v>23</v>
      </c>
      <c r="D6220" s="12">
        <v>46016</v>
      </c>
      <c r="E6220" s="11">
        <v>1265</v>
      </c>
      <c r="F6220" s="11" t="s">
        <v>24</v>
      </c>
      <c r="G6220" s="13">
        <v>43421.93</v>
      </c>
      <c r="H6220" s="14">
        <f t="shared" si="679"/>
        <v>54928741.450000003</v>
      </c>
      <c r="I6220" s="14">
        <f>IF(F6220="GHS",H6220,H6220*Assumptions!$B$4)</f>
        <v>593230407.66000009</v>
      </c>
      <c r="J6220" s="15" t="str">
        <f>INDEX(Assumptions!$B$8:$B$12,MATCH(B6220,Assumptions!$A$8:$A$12,0))</f>
        <v>FIFO</v>
      </c>
      <c r="K6220" s="16">
        <f>G6220/(1-INDEX(Assumptions!$D$8:$D$12,MATCH(B6220,Assumptions!$A$8:$A$12,0)))</f>
        <v>52953.573170731703</v>
      </c>
      <c r="L6220" s="16">
        <f t="shared" si="680"/>
        <v>1302.6578999999999</v>
      </c>
      <c r="M6220" s="16">
        <f t="shared" si="681"/>
        <v>2647.6786585365853</v>
      </c>
      <c r="N6220" s="14">
        <f>E6220*(K6220-L6220-M6220)*IF(F6220="GHS",1,Assumptions!$B$4)</f>
        <v>669482218.5958097</v>
      </c>
      <c r="O6220" s="15">
        <f t="shared" ca="1" si="682"/>
        <v>270</v>
      </c>
      <c r="P6220" s="15" t="str">
        <f t="shared" ca="1" si="683"/>
        <v>181-365d</v>
      </c>
      <c r="Q6220" s="17">
        <f ca="1">IF(P6220="0-90d",0,IF(P6220="91-180d",INDEX(Assumptions!$F$8:$F$12,MATCH(B6220,Assumptions!$A$8:$A$12,0)),IF(P6220="181-365d",INDEX(Assumptions!$G$8:$G$12,MATCH(B6220,Assumptions!$A$8:$A$12,0)),INDEX(Assumptions!$H$8:$H$12,MATCH(B6220,Assumptions!$A$8:$A$12,0)))))</f>
        <v>0.15</v>
      </c>
      <c r="R6220" s="14">
        <f t="shared" ca="1" si="684"/>
        <v>88984561.149000004</v>
      </c>
      <c r="S6220" s="14">
        <f t="shared" ca="1" si="685"/>
        <v>504245846.5110001</v>
      </c>
      <c r="T6220" s="11" t="s">
        <v>25</v>
      </c>
      <c r="U6220" s="18" t="s">
        <v>26</v>
      </c>
    </row>
    <row r="6221" spans="1:21" ht="15" customHeight="1" x14ac:dyDescent="0.15">
      <c r="A6221" s="10" t="s">
        <v>6269</v>
      </c>
      <c r="B6221" s="11" t="s">
        <v>41</v>
      </c>
      <c r="C6221" s="11" t="s">
        <v>42</v>
      </c>
      <c r="D6221" s="12">
        <v>45785</v>
      </c>
      <c r="E6221" s="11">
        <v>3475</v>
      </c>
      <c r="F6221" s="11" t="s">
        <v>33</v>
      </c>
      <c r="G6221" s="13">
        <v>283.67</v>
      </c>
      <c r="H6221" s="14">
        <f t="shared" si="679"/>
        <v>985753.25</v>
      </c>
      <c r="I6221" s="14">
        <f>IF(F6221="GHS",H6221,H6221*Assumptions!$B$4)</f>
        <v>985753.25</v>
      </c>
      <c r="J6221" s="15" t="str">
        <f>INDEX(Assumptions!$B$8:$B$12,MATCH(B6221,Assumptions!$A$8:$A$12,0))</f>
        <v>Weighted Average</v>
      </c>
      <c r="K6221" s="16">
        <f>G6221/(1-INDEX(Assumptions!$D$8:$D$12,MATCH(B6221,Assumptions!$A$8:$A$12,0)))</f>
        <v>436.41538461538465</v>
      </c>
      <c r="L6221" s="16">
        <f t="shared" si="680"/>
        <v>8.5100999999999996</v>
      </c>
      <c r="M6221" s="16">
        <f t="shared" si="681"/>
        <v>21.820769230769233</v>
      </c>
      <c r="N6221" s="14">
        <f>E6221*(K6221-L6221-M6221)*IF(F6221="GHS",1,Assumptions!$B$4)</f>
        <v>1411143.6909615383</v>
      </c>
      <c r="O6221" s="15">
        <f t="shared" ca="1" si="682"/>
        <v>501</v>
      </c>
      <c r="P6221" s="15" t="str">
        <f t="shared" ca="1" si="683"/>
        <v>365d+</v>
      </c>
      <c r="Q6221" s="17">
        <f ca="1">IF(P6221="0-90d",0,IF(P6221="91-180d",INDEX(Assumptions!$F$8:$F$12,MATCH(B6221,Assumptions!$A$8:$A$12,0)),IF(P6221="181-365d",INDEX(Assumptions!$G$8:$G$12,MATCH(B6221,Assumptions!$A$8:$A$12,0)),INDEX(Assumptions!$H$8:$H$12,MATCH(B6221,Assumptions!$A$8:$A$12,0)))))</f>
        <v>0.8</v>
      </c>
      <c r="R6221" s="14">
        <f t="shared" ca="1" si="684"/>
        <v>788602.60000000009</v>
      </c>
      <c r="S6221" s="14">
        <f t="shared" ca="1" si="685"/>
        <v>197150.64999999991</v>
      </c>
      <c r="T6221" s="11" t="s">
        <v>25</v>
      </c>
      <c r="U6221" s="18" t="s">
        <v>26</v>
      </c>
    </row>
    <row r="6222" spans="1:21" ht="15" customHeight="1" x14ac:dyDescent="0.15">
      <c r="A6222" s="10" t="s">
        <v>6270</v>
      </c>
      <c r="B6222" s="11" t="s">
        <v>28</v>
      </c>
      <c r="C6222" s="11" t="s">
        <v>29</v>
      </c>
      <c r="D6222" s="12">
        <v>45955</v>
      </c>
      <c r="E6222" s="11">
        <v>1892</v>
      </c>
      <c r="F6222" s="11" t="s">
        <v>24</v>
      </c>
      <c r="G6222" s="13">
        <v>8963.49</v>
      </c>
      <c r="H6222" s="14">
        <f t="shared" si="679"/>
        <v>16958923.079999998</v>
      </c>
      <c r="I6222" s="14">
        <f>IF(F6222="GHS",H6222,H6222*Assumptions!$B$4)</f>
        <v>183156369.264</v>
      </c>
      <c r="J6222" s="15" t="str">
        <f>INDEX(Assumptions!$B$8:$B$12,MATCH(B6222,Assumptions!$A$8:$A$12,0))</f>
        <v>Fair Value Less Costs to Sell</v>
      </c>
      <c r="K6222" s="16">
        <f>G6222/(1-INDEX(Assumptions!$D$8:$D$12,MATCH(B6222,Assumptions!$A$8:$A$12,0)))</f>
        <v>10185.78409090909</v>
      </c>
      <c r="L6222" s="16">
        <f t="shared" si="680"/>
        <v>268.90469999999999</v>
      </c>
      <c r="M6222" s="16">
        <f t="shared" si="681"/>
        <v>509.28920454545454</v>
      </c>
      <c r="N6222" s="14">
        <f>E6222*(K6222-L6222-M6222)*IF(F6222="GHS",1,Assumptions!$B$4)</f>
        <v>192230934.83208004</v>
      </c>
      <c r="O6222" s="15">
        <f t="shared" ca="1" si="682"/>
        <v>331</v>
      </c>
      <c r="P6222" s="15" t="str">
        <f t="shared" ca="1" si="683"/>
        <v>181-365d</v>
      </c>
      <c r="Q6222" s="17">
        <f ca="1">IF(P6222="0-90d",0,IF(P6222="91-180d",INDEX(Assumptions!$F$8:$F$12,MATCH(B6222,Assumptions!$A$8:$A$12,0)),IF(P6222="181-365d",INDEX(Assumptions!$G$8:$G$12,MATCH(B6222,Assumptions!$A$8:$A$12,0)),INDEX(Assumptions!$H$8:$H$12,MATCH(B6222,Assumptions!$A$8:$A$12,0)))))</f>
        <v>0.1</v>
      </c>
      <c r="R6222" s="14">
        <f t="shared" ca="1" si="684"/>
        <v>18315636.926400002</v>
      </c>
      <c r="S6222" s="14">
        <f t="shared" ca="1" si="685"/>
        <v>164840732.33759999</v>
      </c>
      <c r="T6222" s="11" t="s">
        <v>25</v>
      </c>
      <c r="U6222" s="18" t="s">
        <v>26</v>
      </c>
    </row>
    <row r="6223" spans="1:21" ht="15" customHeight="1" x14ac:dyDescent="0.15">
      <c r="A6223" s="10" t="s">
        <v>6271</v>
      </c>
      <c r="B6223" s="11" t="s">
        <v>46</v>
      </c>
      <c r="C6223" s="11" t="s">
        <v>52</v>
      </c>
      <c r="D6223" s="12">
        <v>45874</v>
      </c>
      <c r="E6223" s="11">
        <v>2739</v>
      </c>
      <c r="F6223" s="11" t="s">
        <v>33</v>
      </c>
      <c r="G6223" s="13">
        <v>320682.21000000002</v>
      </c>
      <c r="H6223" s="14">
        <f t="shared" si="679"/>
        <v>878348573.19000006</v>
      </c>
      <c r="I6223" s="14">
        <f>IF(F6223="GHS",H6223,H6223*Assumptions!$B$4)</f>
        <v>878348573.19000006</v>
      </c>
      <c r="J6223" s="15" t="str">
        <f>INDEX(Assumptions!$B$8:$B$12,MATCH(B6223,Assumptions!$A$8:$A$12,0))</f>
        <v>Specific Identification</v>
      </c>
      <c r="K6223" s="16">
        <f>G6223/(1-INDEX(Assumptions!$D$8:$D$12,MATCH(B6223,Assumptions!$A$8:$A$12,0)))</f>
        <v>411131.0384615385</v>
      </c>
      <c r="L6223" s="16">
        <f t="shared" si="680"/>
        <v>9620.4663</v>
      </c>
      <c r="M6223" s="16">
        <f t="shared" si="681"/>
        <v>20556.551923076928</v>
      </c>
      <c r="N6223" s="14">
        <f>E6223*(K6223-L6223-M6223)*IF(F6223="GHS",1,Assumptions!$B$4)</f>
        <v>1043433061.4331464</v>
      </c>
      <c r="O6223" s="15">
        <f t="shared" ca="1" si="682"/>
        <v>412</v>
      </c>
      <c r="P6223" s="15" t="str">
        <f t="shared" ca="1" si="683"/>
        <v>365d+</v>
      </c>
      <c r="Q6223" s="17">
        <f ca="1">IF(P6223="0-90d",0,IF(P6223="91-180d",INDEX(Assumptions!$F$8:$F$12,MATCH(B6223,Assumptions!$A$8:$A$12,0)),IF(P6223="181-365d",INDEX(Assumptions!$G$8:$G$12,MATCH(B6223,Assumptions!$A$8:$A$12,0)),INDEX(Assumptions!$H$8:$H$12,MATCH(B6223,Assumptions!$A$8:$A$12,0)))))</f>
        <v>0.15</v>
      </c>
      <c r="R6223" s="14">
        <f t="shared" ca="1" si="684"/>
        <v>131752285.97850001</v>
      </c>
      <c r="S6223" s="14">
        <f t="shared" ca="1" si="685"/>
        <v>746596287.21150005</v>
      </c>
      <c r="T6223" s="11" t="s">
        <v>25</v>
      </c>
      <c r="U6223" s="18" t="s">
        <v>26</v>
      </c>
    </row>
    <row r="6224" spans="1:21" ht="15" customHeight="1" x14ac:dyDescent="0.15">
      <c r="A6224" s="10" t="s">
        <v>6272</v>
      </c>
      <c r="B6224" s="11" t="s">
        <v>41</v>
      </c>
      <c r="C6224" s="11" t="s">
        <v>44</v>
      </c>
      <c r="D6224" s="12">
        <v>46104</v>
      </c>
      <c r="E6224" s="11">
        <v>1518</v>
      </c>
      <c r="F6224" s="11" t="s">
        <v>33</v>
      </c>
      <c r="G6224" s="13">
        <v>285.70999999999998</v>
      </c>
      <c r="H6224" s="14">
        <f t="shared" si="679"/>
        <v>433707.77999999997</v>
      </c>
      <c r="I6224" s="14">
        <f>IF(F6224="GHS",H6224,H6224*Assumptions!$B$4)</f>
        <v>433707.77999999997</v>
      </c>
      <c r="J6224" s="15" t="str">
        <f>INDEX(Assumptions!$B$8:$B$12,MATCH(B6224,Assumptions!$A$8:$A$12,0))</f>
        <v>Weighted Average</v>
      </c>
      <c r="K6224" s="16">
        <f>G6224/(1-INDEX(Assumptions!$D$8:$D$12,MATCH(B6224,Assumptions!$A$8:$A$12,0)))</f>
        <v>439.55384615384611</v>
      </c>
      <c r="L6224" s="16">
        <f t="shared" si="680"/>
        <v>8.571299999999999</v>
      </c>
      <c r="M6224" s="16">
        <f t="shared" si="681"/>
        <v>21.977692307692308</v>
      </c>
      <c r="N6224" s="14">
        <f>E6224*(K6224-L6224-M6224)*IF(F6224="GHS",1,Assumptions!$B$4)</f>
        <v>620869.36813846137</v>
      </c>
      <c r="O6224" s="15">
        <f t="shared" ca="1" si="682"/>
        <v>182</v>
      </c>
      <c r="P6224" s="15" t="str">
        <f t="shared" ca="1" si="683"/>
        <v>181-365d</v>
      </c>
      <c r="Q6224" s="17">
        <f ca="1">IF(P6224="0-90d",0,IF(P6224="91-180d",INDEX(Assumptions!$F$8:$F$12,MATCH(B6224,Assumptions!$A$8:$A$12,0)),IF(P6224="181-365d",INDEX(Assumptions!$G$8:$G$12,MATCH(B6224,Assumptions!$A$8:$A$12,0)),INDEX(Assumptions!$H$8:$H$12,MATCH(B6224,Assumptions!$A$8:$A$12,0)))))</f>
        <v>0.35</v>
      </c>
      <c r="R6224" s="14">
        <f t="shared" ca="1" si="684"/>
        <v>151797.72299999997</v>
      </c>
      <c r="S6224" s="14">
        <f t="shared" ca="1" si="685"/>
        <v>281910.05700000003</v>
      </c>
      <c r="T6224" s="11" t="s">
        <v>25</v>
      </c>
      <c r="U6224" s="18" t="s">
        <v>36</v>
      </c>
    </row>
    <row r="6225" spans="1:21" ht="15" customHeight="1" x14ac:dyDescent="0.15">
      <c r="A6225" s="10" t="s">
        <v>6273</v>
      </c>
      <c r="B6225" s="11" t="s">
        <v>41</v>
      </c>
      <c r="C6225" s="11" t="s">
        <v>115</v>
      </c>
      <c r="D6225" s="12">
        <v>45875</v>
      </c>
      <c r="E6225" s="11">
        <v>3763</v>
      </c>
      <c r="F6225" s="11" t="s">
        <v>33</v>
      </c>
      <c r="G6225" s="13">
        <v>425.57</v>
      </c>
      <c r="H6225" s="14">
        <f t="shared" si="679"/>
        <v>1601419.91</v>
      </c>
      <c r="I6225" s="14">
        <f>IF(F6225="GHS",H6225,H6225*Assumptions!$B$4)</f>
        <v>1601419.91</v>
      </c>
      <c r="J6225" s="15" t="str">
        <f>INDEX(Assumptions!$B$8:$B$12,MATCH(B6225,Assumptions!$A$8:$A$12,0))</f>
        <v>Weighted Average</v>
      </c>
      <c r="K6225" s="16">
        <f>G6225/(1-INDEX(Assumptions!$D$8:$D$12,MATCH(B6225,Assumptions!$A$8:$A$12,0)))</f>
        <v>654.72307692307686</v>
      </c>
      <c r="L6225" s="16">
        <f t="shared" si="680"/>
        <v>12.767099999999999</v>
      </c>
      <c r="M6225" s="16">
        <f t="shared" si="681"/>
        <v>32.736153846153847</v>
      </c>
      <c r="N6225" s="14">
        <f>E6225*(K6225-L6225-M6225)*IF(F6225="GHS",1,Assumptions!$B$4)</f>
        <v>2292494.1942384616</v>
      </c>
      <c r="O6225" s="15">
        <f t="shared" ca="1" si="682"/>
        <v>411</v>
      </c>
      <c r="P6225" s="15" t="str">
        <f t="shared" ca="1" si="683"/>
        <v>365d+</v>
      </c>
      <c r="Q6225" s="17">
        <f ca="1">IF(P6225="0-90d",0,IF(P6225="91-180d",INDEX(Assumptions!$F$8:$F$12,MATCH(B6225,Assumptions!$A$8:$A$12,0)),IF(P6225="181-365d",INDEX(Assumptions!$G$8:$G$12,MATCH(B6225,Assumptions!$A$8:$A$12,0)),INDEX(Assumptions!$H$8:$H$12,MATCH(B6225,Assumptions!$A$8:$A$12,0)))))</f>
        <v>0.8</v>
      </c>
      <c r="R6225" s="14">
        <f t="shared" ca="1" si="684"/>
        <v>1281135.9280000001</v>
      </c>
      <c r="S6225" s="14">
        <f t="shared" ca="1" si="685"/>
        <v>320283.98199999984</v>
      </c>
      <c r="T6225" s="11" t="s">
        <v>25</v>
      </c>
      <c r="U6225" s="18" t="s">
        <v>26</v>
      </c>
    </row>
    <row r="6226" spans="1:21" ht="15" customHeight="1" x14ac:dyDescent="0.15">
      <c r="A6226" s="10" t="s">
        <v>6274</v>
      </c>
      <c r="B6226" s="11" t="s">
        <v>41</v>
      </c>
      <c r="C6226" s="11" t="s">
        <v>49</v>
      </c>
      <c r="D6226" s="12">
        <v>46216</v>
      </c>
      <c r="E6226" s="11">
        <v>3347</v>
      </c>
      <c r="F6226" s="11" t="s">
        <v>33</v>
      </c>
      <c r="G6226" s="13">
        <v>283.83999999999997</v>
      </c>
      <c r="H6226" s="14">
        <f t="shared" si="679"/>
        <v>950012.47999999986</v>
      </c>
      <c r="I6226" s="14">
        <f>IF(F6226="GHS",H6226,H6226*Assumptions!$B$4)</f>
        <v>950012.47999999986</v>
      </c>
      <c r="J6226" s="15" t="str">
        <f>INDEX(Assumptions!$B$8:$B$12,MATCH(B6226,Assumptions!$A$8:$A$12,0))</f>
        <v>Weighted Average</v>
      </c>
      <c r="K6226" s="16">
        <f>G6226/(1-INDEX(Assumptions!$D$8:$D$12,MATCH(B6226,Assumptions!$A$8:$A$12,0)))</f>
        <v>436.676923076923</v>
      </c>
      <c r="L6226" s="16">
        <f t="shared" si="680"/>
        <v>8.5151999999999983</v>
      </c>
      <c r="M6226" s="16">
        <f t="shared" si="681"/>
        <v>21.833846153846153</v>
      </c>
      <c r="N6226" s="14">
        <f>E6226*(K6226-L6226-M6226)*IF(F6226="GHS",1,Assumptions!$B$4)</f>
        <v>1359979.4040615384</v>
      </c>
      <c r="O6226" s="15">
        <f t="shared" ca="1" si="682"/>
        <v>70</v>
      </c>
      <c r="P6226" s="15" t="str">
        <f t="shared" ca="1" si="683"/>
        <v>0-90d</v>
      </c>
      <c r="Q6226" s="17">
        <f ca="1">IF(P6226="0-90d",0,IF(P6226="91-180d",INDEX(Assumptions!$F$8:$F$12,MATCH(B6226,Assumptions!$A$8:$A$12,0)),IF(P6226="181-365d",INDEX(Assumptions!$G$8:$G$12,MATCH(B6226,Assumptions!$A$8:$A$12,0)),INDEX(Assumptions!$H$8:$H$12,MATCH(B6226,Assumptions!$A$8:$A$12,0)))))</f>
        <v>0</v>
      </c>
      <c r="R6226" s="14">
        <f t="shared" ca="1" si="684"/>
        <v>0</v>
      </c>
      <c r="S6226" s="14">
        <f t="shared" ca="1" si="685"/>
        <v>950012.47999999986</v>
      </c>
      <c r="T6226" s="11" t="s">
        <v>25</v>
      </c>
      <c r="U6226" s="18" t="s">
        <v>36</v>
      </c>
    </row>
    <row r="6227" spans="1:21" ht="15" customHeight="1" x14ac:dyDescent="0.15">
      <c r="A6227" s="10" t="s">
        <v>6275</v>
      </c>
      <c r="B6227" s="11" t="s">
        <v>28</v>
      </c>
      <c r="C6227" s="11" t="s">
        <v>55</v>
      </c>
      <c r="D6227" s="12">
        <v>45898</v>
      </c>
      <c r="E6227" s="11">
        <v>1958</v>
      </c>
      <c r="F6227" s="11" t="s">
        <v>24</v>
      </c>
      <c r="G6227" s="13">
        <v>9770.6299999999992</v>
      </c>
      <c r="H6227" s="14">
        <f t="shared" si="679"/>
        <v>19130893.539999999</v>
      </c>
      <c r="I6227" s="14">
        <f>IF(F6227="GHS",H6227,H6227*Assumptions!$B$4)</f>
        <v>206613650.23199999</v>
      </c>
      <c r="J6227" s="15" t="str">
        <f>INDEX(Assumptions!$B$8:$B$12,MATCH(B6227,Assumptions!$A$8:$A$12,0))</f>
        <v>Fair Value Less Costs to Sell</v>
      </c>
      <c r="K6227" s="16">
        <f>G6227/(1-INDEX(Assumptions!$D$8:$D$12,MATCH(B6227,Assumptions!$A$8:$A$12,0)))</f>
        <v>11102.988636363636</v>
      </c>
      <c r="L6227" s="16">
        <f t="shared" si="680"/>
        <v>293.11889999999994</v>
      </c>
      <c r="M6227" s="16">
        <f t="shared" si="681"/>
        <v>555.14943181818182</v>
      </c>
      <c r="N6227" s="14">
        <f>E6227*(K6227-L6227-M6227)*IF(F6227="GHS",1,Assumptions!$B$4)</f>
        <v>216850417.44804001</v>
      </c>
      <c r="O6227" s="15">
        <f t="shared" ca="1" si="682"/>
        <v>388</v>
      </c>
      <c r="P6227" s="15" t="str">
        <f t="shared" ca="1" si="683"/>
        <v>365d+</v>
      </c>
      <c r="Q6227" s="17">
        <f ca="1">IF(P6227="0-90d",0,IF(P6227="91-180d",INDEX(Assumptions!$F$8:$F$12,MATCH(B6227,Assumptions!$A$8:$A$12,0)),IF(P6227="181-365d",INDEX(Assumptions!$G$8:$G$12,MATCH(B6227,Assumptions!$A$8:$A$12,0)),INDEX(Assumptions!$H$8:$H$12,MATCH(B6227,Assumptions!$A$8:$A$12,0)))))</f>
        <v>0.4</v>
      </c>
      <c r="R6227" s="14">
        <f t="shared" ca="1" si="684"/>
        <v>82645460.092800006</v>
      </c>
      <c r="S6227" s="14">
        <f t="shared" ca="1" si="685"/>
        <v>123968190.13919999</v>
      </c>
      <c r="T6227" s="11" t="s">
        <v>25</v>
      </c>
      <c r="U6227" s="18" t="s">
        <v>26</v>
      </c>
    </row>
    <row r="6228" spans="1:21" ht="15" customHeight="1" x14ac:dyDescent="0.15">
      <c r="A6228" s="10" t="s">
        <v>6276</v>
      </c>
      <c r="B6228" s="11" t="s">
        <v>41</v>
      </c>
      <c r="C6228" s="11" t="s">
        <v>49</v>
      </c>
      <c r="D6228" s="12">
        <v>46015</v>
      </c>
      <c r="E6228" s="11">
        <v>3601</v>
      </c>
      <c r="F6228" s="11" t="s">
        <v>33</v>
      </c>
      <c r="G6228" s="13">
        <v>476.55</v>
      </c>
      <c r="H6228" s="14">
        <f t="shared" si="679"/>
        <v>1716056.55</v>
      </c>
      <c r="I6228" s="14">
        <f>IF(F6228="GHS",H6228,H6228*Assumptions!$B$4)</f>
        <v>1716056.55</v>
      </c>
      <c r="J6228" s="15" t="str">
        <f>INDEX(Assumptions!$B$8:$B$12,MATCH(B6228,Assumptions!$A$8:$A$12,0))</f>
        <v>Weighted Average</v>
      </c>
      <c r="K6228" s="16">
        <f>G6228/(1-INDEX(Assumptions!$D$8:$D$12,MATCH(B6228,Assumptions!$A$8:$A$12,0)))</f>
        <v>733.15384615384619</v>
      </c>
      <c r="L6228" s="16">
        <f t="shared" si="680"/>
        <v>14.2965</v>
      </c>
      <c r="M6228" s="16">
        <f t="shared" si="681"/>
        <v>36.657692307692308</v>
      </c>
      <c r="N6228" s="14">
        <f>E6228*(K6228-L6228-M6228)*IF(F6228="GHS",1,Assumptions!$B$4)</f>
        <v>2456600.9535000003</v>
      </c>
      <c r="O6228" s="15">
        <f t="shared" ca="1" si="682"/>
        <v>271</v>
      </c>
      <c r="P6228" s="15" t="str">
        <f t="shared" ca="1" si="683"/>
        <v>181-365d</v>
      </c>
      <c r="Q6228" s="17">
        <f ca="1">IF(P6228="0-90d",0,IF(P6228="91-180d",INDEX(Assumptions!$F$8:$F$12,MATCH(B6228,Assumptions!$A$8:$A$12,0)),IF(P6228="181-365d",INDEX(Assumptions!$G$8:$G$12,MATCH(B6228,Assumptions!$A$8:$A$12,0)),INDEX(Assumptions!$H$8:$H$12,MATCH(B6228,Assumptions!$A$8:$A$12,0)))))</f>
        <v>0.35</v>
      </c>
      <c r="R6228" s="14">
        <f t="shared" ca="1" si="684"/>
        <v>600619.79249999998</v>
      </c>
      <c r="S6228" s="14">
        <f t="shared" ca="1" si="685"/>
        <v>1115436.7575000001</v>
      </c>
      <c r="T6228" s="11" t="s">
        <v>25</v>
      </c>
      <c r="U6228" s="18" t="s">
        <v>26</v>
      </c>
    </row>
    <row r="6229" spans="1:21" ht="15" customHeight="1" x14ac:dyDescent="0.15">
      <c r="A6229" s="10" t="s">
        <v>6277</v>
      </c>
      <c r="B6229" s="11" t="s">
        <v>41</v>
      </c>
      <c r="C6229" s="11" t="s">
        <v>44</v>
      </c>
      <c r="D6229" s="12">
        <v>46209</v>
      </c>
      <c r="E6229" s="11">
        <v>22</v>
      </c>
      <c r="F6229" s="11" t="s">
        <v>33</v>
      </c>
      <c r="G6229" s="13">
        <v>736.44</v>
      </c>
      <c r="H6229" s="14">
        <f t="shared" si="679"/>
        <v>16201.68</v>
      </c>
      <c r="I6229" s="14">
        <f>IF(F6229="GHS",H6229,H6229*Assumptions!$B$4)</f>
        <v>16201.68</v>
      </c>
      <c r="J6229" s="15" t="str">
        <f>INDEX(Assumptions!$B$8:$B$12,MATCH(B6229,Assumptions!$A$8:$A$12,0))</f>
        <v>Weighted Average</v>
      </c>
      <c r="K6229" s="16">
        <f>G6229/(1-INDEX(Assumptions!$D$8:$D$12,MATCH(B6229,Assumptions!$A$8:$A$12,0)))</f>
        <v>1132.9846153846154</v>
      </c>
      <c r="L6229" s="16">
        <f t="shared" si="680"/>
        <v>22.0932</v>
      </c>
      <c r="M6229" s="16">
        <f t="shared" si="681"/>
        <v>56.649230769230769</v>
      </c>
      <c r="N6229" s="14">
        <f>E6229*(K6229-L6229-M6229)*IF(F6229="GHS",1,Assumptions!$B$4)</f>
        <v>23193.328061538461</v>
      </c>
      <c r="O6229" s="15">
        <f t="shared" ca="1" si="682"/>
        <v>77</v>
      </c>
      <c r="P6229" s="15" t="str">
        <f t="shared" ca="1" si="683"/>
        <v>0-90d</v>
      </c>
      <c r="Q6229" s="17">
        <f ca="1">IF(P6229="0-90d",0,IF(P6229="91-180d",INDEX(Assumptions!$F$8:$F$12,MATCH(B6229,Assumptions!$A$8:$A$12,0)),IF(P6229="181-365d",INDEX(Assumptions!$G$8:$G$12,MATCH(B6229,Assumptions!$A$8:$A$12,0)),INDEX(Assumptions!$H$8:$H$12,MATCH(B6229,Assumptions!$A$8:$A$12,0)))))</f>
        <v>0</v>
      </c>
      <c r="R6229" s="14">
        <f t="shared" ca="1" si="684"/>
        <v>0</v>
      </c>
      <c r="S6229" s="14">
        <f t="shared" ca="1" si="685"/>
        <v>16201.68</v>
      </c>
      <c r="T6229" s="11" t="s">
        <v>25</v>
      </c>
      <c r="U6229" s="18" t="s">
        <v>26</v>
      </c>
    </row>
    <row r="6230" spans="1:21" ht="15" customHeight="1" x14ac:dyDescent="0.15">
      <c r="A6230" s="10" t="s">
        <v>6278</v>
      </c>
      <c r="B6230" s="11" t="s">
        <v>46</v>
      </c>
      <c r="C6230" s="11" t="s">
        <v>52</v>
      </c>
      <c r="D6230" s="12">
        <v>45754</v>
      </c>
      <c r="E6230" s="11">
        <v>2244</v>
      </c>
      <c r="F6230" s="11" t="s">
        <v>33</v>
      </c>
      <c r="G6230" s="13">
        <v>308540.81</v>
      </c>
      <c r="H6230" s="14">
        <f t="shared" si="679"/>
        <v>692365577.63999999</v>
      </c>
      <c r="I6230" s="14">
        <f>IF(F6230="GHS",H6230,H6230*Assumptions!$B$4)</f>
        <v>692365577.63999999</v>
      </c>
      <c r="J6230" s="15" t="str">
        <f>INDEX(Assumptions!$B$8:$B$12,MATCH(B6230,Assumptions!$A$8:$A$12,0))</f>
        <v>Specific Identification</v>
      </c>
      <c r="K6230" s="16">
        <f>G6230/(1-INDEX(Assumptions!$D$8:$D$12,MATCH(B6230,Assumptions!$A$8:$A$12,0)))</f>
        <v>395565.141025641</v>
      </c>
      <c r="L6230" s="16">
        <f t="shared" si="680"/>
        <v>9256.2242999999999</v>
      </c>
      <c r="M6230" s="16">
        <f t="shared" si="681"/>
        <v>19778.257051282053</v>
      </c>
      <c r="N6230" s="14">
        <f>E6230*(K6230-L6230-M6230)*IF(F6230="GHS",1,Assumptions!$B$4)</f>
        <v>822494800.30926156</v>
      </c>
      <c r="O6230" s="15">
        <f t="shared" ca="1" si="682"/>
        <v>532</v>
      </c>
      <c r="P6230" s="15" t="str">
        <f t="shared" ca="1" si="683"/>
        <v>365d+</v>
      </c>
      <c r="Q6230" s="17">
        <f ca="1">IF(P6230="0-90d",0,IF(P6230="91-180d",INDEX(Assumptions!$F$8:$F$12,MATCH(B6230,Assumptions!$A$8:$A$12,0)),IF(P6230="181-365d",INDEX(Assumptions!$G$8:$G$12,MATCH(B6230,Assumptions!$A$8:$A$12,0)),INDEX(Assumptions!$H$8:$H$12,MATCH(B6230,Assumptions!$A$8:$A$12,0)))))</f>
        <v>0.15</v>
      </c>
      <c r="R6230" s="14">
        <f t="shared" ca="1" si="684"/>
        <v>103854836.646</v>
      </c>
      <c r="S6230" s="14">
        <f t="shared" ca="1" si="685"/>
        <v>588510740.99399996</v>
      </c>
      <c r="T6230" s="11" t="s">
        <v>25</v>
      </c>
      <c r="U6230" s="18" t="s">
        <v>26</v>
      </c>
    </row>
    <row r="6231" spans="1:21" ht="15" customHeight="1" x14ac:dyDescent="0.15">
      <c r="A6231" s="10" t="s">
        <v>6279</v>
      </c>
      <c r="B6231" s="11" t="s">
        <v>28</v>
      </c>
      <c r="C6231" s="11" t="s">
        <v>35</v>
      </c>
      <c r="D6231" s="12">
        <v>46156</v>
      </c>
      <c r="E6231" s="11">
        <v>965</v>
      </c>
      <c r="F6231" s="11" t="s">
        <v>24</v>
      </c>
      <c r="G6231" s="13">
        <v>3833.19</v>
      </c>
      <c r="H6231" s="14">
        <f t="shared" si="679"/>
        <v>3699028.35</v>
      </c>
      <c r="I6231" s="14">
        <f>IF(F6231="GHS",H6231,H6231*Assumptions!$B$4)</f>
        <v>39949506.180000007</v>
      </c>
      <c r="J6231" s="15" t="str">
        <f>INDEX(Assumptions!$B$8:$B$12,MATCH(B6231,Assumptions!$A$8:$A$12,0))</f>
        <v>Fair Value Less Costs to Sell</v>
      </c>
      <c r="K6231" s="16">
        <f>G6231/(1-INDEX(Assumptions!$D$8:$D$12,MATCH(B6231,Assumptions!$A$8:$A$12,0)))</f>
        <v>4355.897727272727</v>
      </c>
      <c r="L6231" s="16">
        <f t="shared" si="680"/>
        <v>114.9957</v>
      </c>
      <c r="M6231" s="16">
        <f t="shared" si="681"/>
        <v>217.79488636363635</v>
      </c>
      <c r="N6231" s="14">
        <f>E6231*(K6231-L6231-M6231)*IF(F6231="GHS",1,Assumptions!$B$4)</f>
        <v>41928822.622554541</v>
      </c>
      <c r="O6231" s="15">
        <f t="shared" ca="1" si="682"/>
        <v>130</v>
      </c>
      <c r="P6231" s="15" t="str">
        <f t="shared" ca="1" si="683"/>
        <v>91-180d</v>
      </c>
      <c r="Q6231" s="17">
        <f ca="1">IF(P6231="0-90d",0,IF(P6231="91-180d",INDEX(Assumptions!$F$8:$F$12,MATCH(B6231,Assumptions!$A$8:$A$12,0)),IF(P6231="181-365d",INDEX(Assumptions!$G$8:$G$12,MATCH(B6231,Assumptions!$A$8:$A$12,0)),INDEX(Assumptions!$H$8:$H$12,MATCH(B6231,Assumptions!$A$8:$A$12,0)))))</f>
        <v>0.02</v>
      </c>
      <c r="R6231" s="14">
        <f t="shared" ca="1" si="684"/>
        <v>798990.12360000017</v>
      </c>
      <c r="S6231" s="14">
        <f t="shared" ca="1" si="685"/>
        <v>39150516.056400008</v>
      </c>
      <c r="T6231" s="11" t="s">
        <v>25</v>
      </c>
      <c r="U6231" s="18" t="s">
        <v>26</v>
      </c>
    </row>
    <row r="6232" spans="1:21" ht="15" customHeight="1" x14ac:dyDescent="0.15">
      <c r="A6232" s="10" t="s">
        <v>6280</v>
      </c>
      <c r="B6232" s="11" t="s">
        <v>41</v>
      </c>
      <c r="C6232" s="11" t="s">
        <v>115</v>
      </c>
      <c r="D6232" s="12">
        <v>45946</v>
      </c>
      <c r="E6232" s="11">
        <v>3009</v>
      </c>
      <c r="F6232" s="11" t="s">
        <v>33</v>
      </c>
      <c r="G6232" s="13">
        <v>604.77</v>
      </c>
      <c r="H6232" s="14">
        <f t="shared" si="679"/>
        <v>1819752.93</v>
      </c>
      <c r="I6232" s="14">
        <f>IF(F6232="GHS",H6232,H6232*Assumptions!$B$4)</f>
        <v>1819752.93</v>
      </c>
      <c r="J6232" s="15" t="str">
        <f>INDEX(Assumptions!$B$8:$B$12,MATCH(B6232,Assumptions!$A$8:$A$12,0))</f>
        <v>Weighted Average</v>
      </c>
      <c r="K6232" s="16">
        <f>G6232/(1-INDEX(Assumptions!$D$8:$D$12,MATCH(B6232,Assumptions!$A$8:$A$12,0)))</f>
        <v>930.4153846153846</v>
      </c>
      <c r="L6232" s="16">
        <f t="shared" si="680"/>
        <v>18.1431</v>
      </c>
      <c r="M6232" s="16">
        <f t="shared" si="681"/>
        <v>46.520769230769233</v>
      </c>
      <c r="N6232" s="14">
        <f>E6232*(K6232-L6232-M6232)*IF(F6232="GHS",1,Assumptions!$B$4)</f>
        <v>2605046.3097923077</v>
      </c>
      <c r="O6232" s="15">
        <f t="shared" ca="1" si="682"/>
        <v>340</v>
      </c>
      <c r="P6232" s="15" t="str">
        <f t="shared" ca="1" si="683"/>
        <v>181-365d</v>
      </c>
      <c r="Q6232" s="17">
        <f ca="1">IF(P6232="0-90d",0,IF(P6232="91-180d",INDEX(Assumptions!$F$8:$F$12,MATCH(B6232,Assumptions!$A$8:$A$12,0)),IF(P6232="181-365d",INDEX(Assumptions!$G$8:$G$12,MATCH(B6232,Assumptions!$A$8:$A$12,0)),INDEX(Assumptions!$H$8:$H$12,MATCH(B6232,Assumptions!$A$8:$A$12,0)))))</f>
        <v>0.35</v>
      </c>
      <c r="R6232" s="14">
        <f t="shared" ca="1" si="684"/>
        <v>636913.52549999999</v>
      </c>
      <c r="S6232" s="14">
        <f t="shared" ca="1" si="685"/>
        <v>1182839.4044999999</v>
      </c>
      <c r="T6232" s="11" t="s">
        <v>25</v>
      </c>
      <c r="U6232" s="18" t="s">
        <v>26</v>
      </c>
    </row>
    <row r="6233" spans="1:21" ht="15" customHeight="1" x14ac:dyDescent="0.15">
      <c r="A6233" s="10" t="s">
        <v>6281</v>
      </c>
      <c r="B6233" s="11" t="s">
        <v>31</v>
      </c>
      <c r="C6233" s="11" t="s">
        <v>63</v>
      </c>
      <c r="D6233" s="12">
        <v>46013</v>
      </c>
      <c r="E6233" s="11">
        <v>2842</v>
      </c>
      <c r="F6233" s="11" t="s">
        <v>33</v>
      </c>
      <c r="G6233" s="13">
        <v>3800.68</v>
      </c>
      <c r="H6233" s="14">
        <f t="shared" si="679"/>
        <v>10801532.559999999</v>
      </c>
      <c r="I6233" s="14">
        <f>IF(F6233="GHS",H6233,H6233*Assumptions!$B$4)</f>
        <v>10801532.559999999</v>
      </c>
      <c r="J6233" s="15" t="str">
        <f>INDEX(Assumptions!$B$8:$B$12,MATCH(B6233,Assumptions!$A$8:$A$12,0))</f>
        <v>Weighted Average</v>
      </c>
      <c r="K6233" s="16">
        <f>G6233/(1-INDEX(Assumptions!$D$8:$D$12,MATCH(B6233,Assumptions!$A$8:$A$12,0)))</f>
        <v>5278.7222222222226</v>
      </c>
      <c r="L6233" s="16">
        <f t="shared" si="680"/>
        <v>114.0204</v>
      </c>
      <c r="M6233" s="16">
        <f t="shared" si="681"/>
        <v>263.93611111111113</v>
      </c>
      <c r="N6233" s="14">
        <f>E6233*(K6233-L6233-M6233)*IF(F6233="GHS",1,Assumptions!$B$4)</f>
        <v>13927976.150977777</v>
      </c>
      <c r="O6233" s="15">
        <f t="shared" ca="1" si="682"/>
        <v>273</v>
      </c>
      <c r="P6233" s="15" t="str">
        <f t="shared" ca="1" si="683"/>
        <v>181-365d</v>
      </c>
      <c r="Q6233" s="17">
        <f ca="1">IF(P6233="0-90d",0,IF(P6233="91-180d",INDEX(Assumptions!$F$8:$F$12,MATCH(B6233,Assumptions!$A$8:$A$12,0)),IF(P6233="181-365d",INDEX(Assumptions!$G$8:$G$12,MATCH(B6233,Assumptions!$A$8:$A$12,0)),INDEX(Assumptions!$H$8:$H$12,MATCH(B6233,Assumptions!$A$8:$A$12,0)))))</f>
        <v>0.2</v>
      </c>
      <c r="R6233" s="14">
        <f t="shared" ca="1" si="684"/>
        <v>2160306.5119999996</v>
      </c>
      <c r="S6233" s="14">
        <f t="shared" ca="1" si="685"/>
        <v>8641226.0479999986</v>
      </c>
      <c r="T6233" s="11" t="s">
        <v>25</v>
      </c>
      <c r="U6233" s="18" t="s">
        <v>26</v>
      </c>
    </row>
    <row r="6234" spans="1:21" ht="15" customHeight="1" x14ac:dyDescent="0.15">
      <c r="A6234" s="10" t="s">
        <v>6282</v>
      </c>
      <c r="B6234" s="11" t="s">
        <v>46</v>
      </c>
      <c r="C6234" s="11" t="s">
        <v>47</v>
      </c>
      <c r="D6234" s="12">
        <v>45906</v>
      </c>
      <c r="E6234" s="11">
        <v>561</v>
      </c>
      <c r="F6234" s="11" t="s">
        <v>33</v>
      </c>
      <c r="G6234" s="13">
        <v>220264.34</v>
      </c>
      <c r="H6234" s="14">
        <f t="shared" si="679"/>
        <v>123568294.73999999</v>
      </c>
      <c r="I6234" s="14">
        <f>IF(F6234="GHS",H6234,H6234*Assumptions!$B$4)</f>
        <v>123568294.73999999</v>
      </c>
      <c r="J6234" s="15" t="str">
        <f>INDEX(Assumptions!$B$8:$B$12,MATCH(B6234,Assumptions!$A$8:$A$12,0))</f>
        <v>Specific Identification</v>
      </c>
      <c r="K6234" s="16">
        <f>G6234/(1-INDEX(Assumptions!$D$8:$D$12,MATCH(B6234,Assumptions!$A$8:$A$12,0)))</f>
        <v>282390.1794871795</v>
      </c>
      <c r="L6234" s="16">
        <f t="shared" si="680"/>
        <v>6607.9301999999998</v>
      </c>
      <c r="M6234" s="16">
        <f t="shared" si="681"/>
        <v>14119.508974358976</v>
      </c>
      <c r="N6234" s="14">
        <f>E6234*(K6234-L6234-M6234)*IF(F6234="GHS",1,Assumptions!$B$4)</f>
        <v>146792797.31549233</v>
      </c>
      <c r="O6234" s="15">
        <f t="shared" ca="1" si="682"/>
        <v>380</v>
      </c>
      <c r="P6234" s="15" t="str">
        <f t="shared" ca="1" si="683"/>
        <v>365d+</v>
      </c>
      <c r="Q6234" s="17">
        <f ca="1">IF(P6234="0-90d",0,IF(P6234="91-180d",INDEX(Assumptions!$F$8:$F$12,MATCH(B6234,Assumptions!$A$8:$A$12,0)),IF(P6234="181-365d",INDEX(Assumptions!$G$8:$G$12,MATCH(B6234,Assumptions!$A$8:$A$12,0)),INDEX(Assumptions!$H$8:$H$12,MATCH(B6234,Assumptions!$A$8:$A$12,0)))))</f>
        <v>0.15</v>
      </c>
      <c r="R6234" s="14">
        <f t="shared" ca="1" si="684"/>
        <v>18535244.210999999</v>
      </c>
      <c r="S6234" s="14">
        <f t="shared" ca="1" si="685"/>
        <v>105033050.529</v>
      </c>
      <c r="T6234" s="11" t="s">
        <v>25</v>
      </c>
      <c r="U6234" s="18" t="s">
        <v>26</v>
      </c>
    </row>
    <row r="6235" spans="1:21" ht="15" customHeight="1" x14ac:dyDescent="0.15">
      <c r="A6235" s="10" t="s">
        <v>6283</v>
      </c>
      <c r="B6235" s="11" t="s">
        <v>22</v>
      </c>
      <c r="C6235" s="11" t="s">
        <v>81</v>
      </c>
      <c r="D6235" s="12">
        <v>46030</v>
      </c>
      <c r="E6235" s="11">
        <v>4339</v>
      </c>
      <c r="F6235" s="11" t="s">
        <v>24</v>
      </c>
      <c r="G6235" s="13">
        <v>19635.189999999999</v>
      </c>
      <c r="H6235" s="14">
        <f t="shared" si="679"/>
        <v>85197089.409999996</v>
      </c>
      <c r="I6235" s="14">
        <f>IF(F6235="GHS",H6235,H6235*Assumptions!$B$4)</f>
        <v>920128565.62800002</v>
      </c>
      <c r="J6235" s="15" t="str">
        <f>INDEX(Assumptions!$B$8:$B$12,MATCH(B6235,Assumptions!$A$8:$A$12,0))</f>
        <v>FIFO</v>
      </c>
      <c r="K6235" s="16">
        <f>G6235/(1-INDEX(Assumptions!$D$8:$D$12,MATCH(B6235,Assumptions!$A$8:$A$12,0)))</f>
        <v>23945.353658536584</v>
      </c>
      <c r="L6235" s="16">
        <f t="shared" si="680"/>
        <v>589.05569999999989</v>
      </c>
      <c r="M6235" s="16">
        <f t="shared" si="681"/>
        <v>1197.2676829268291</v>
      </c>
      <c r="N6235" s="14">
        <f>E6235*(K6235-L6235-M6235)*IF(F6235="GHS",1,Assumptions!$B$4)</f>
        <v>1038398749.551404</v>
      </c>
      <c r="O6235" s="15">
        <f t="shared" ca="1" si="682"/>
        <v>256</v>
      </c>
      <c r="P6235" s="15" t="str">
        <f t="shared" ca="1" si="683"/>
        <v>181-365d</v>
      </c>
      <c r="Q6235" s="17">
        <f ca="1">IF(P6235="0-90d",0,IF(P6235="91-180d",INDEX(Assumptions!$F$8:$F$12,MATCH(B6235,Assumptions!$A$8:$A$12,0)),IF(P6235="181-365d",INDEX(Assumptions!$G$8:$G$12,MATCH(B6235,Assumptions!$A$8:$A$12,0)),INDEX(Assumptions!$H$8:$H$12,MATCH(B6235,Assumptions!$A$8:$A$12,0)))))</f>
        <v>0.15</v>
      </c>
      <c r="R6235" s="14">
        <f t="shared" ca="1" si="684"/>
        <v>138019284.84419999</v>
      </c>
      <c r="S6235" s="14">
        <f t="shared" ca="1" si="685"/>
        <v>782109280.78380001</v>
      </c>
      <c r="T6235" s="11" t="s">
        <v>25</v>
      </c>
      <c r="U6235" s="18" t="s">
        <v>26</v>
      </c>
    </row>
    <row r="6236" spans="1:21" ht="15" customHeight="1" x14ac:dyDescent="0.15">
      <c r="A6236" s="10" t="s">
        <v>6284</v>
      </c>
      <c r="B6236" s="11" t="s">
        <v>22</v>
      </c>
      <c r="C6236" s="11" t="s">
        <v>61</v>
      </c>
      <c r="D6236" s="12">
        <v>45823</v>
      </c>
      <c r="E6236" s="11">
        <v>3398</v>
      </c>
      <c r="F6236" s="11" t="s">
        <v>24</v>
      </c>
      <c r="G6236" s="13">
        <v>26281.79</v>
      </c>
      <c r="H6236" s="14">
        <f t="shared" si="679"/>
        <v>89305522.420000002</v>
      </c>
      <c r="I6236" s="14">
        <f>IF(F6236="GHS",H6236,H6236*Assumptions!$B$4)</f>
        <v>964499642.13600004</v>
      </c>
      <c r="J6236" s="15" t="str">
        <f>INDEX(Assumptions!$B$8:$B$12,MATCH(B6236,Assumptions!$A$8:$A$12,0))</f>
        <v>FIFO</v>
      </c>
      <c r="K6236" s="16">
        <f>G6236/(1-INDEX(Assumptions!$D$8:$D$12,MATCH(B6236,Assumptions!$A$8:$A$12,0)))</f>
        <v>32050.963414634145</v>
      </c>
      <c r="L6236" s="16">
        <f t="shared" si="680"/>
        <v>788.45370000000003</v>
      </c>
      <c r="M6236" s="16">
        <f t="shared" si="681"/>
        <v>1602.5481707317074</v>
      </c>
      <c r="N6236" s="14">
        <f>E6236*(K6236-L6236-M6236)*IF(F6236="GHS",1,Assumptions!$B$4)</f>
        <v>1088473132.7227492</v>
      </c>
      <c r="O6236" s="15">
        <f t="shared" ca="1" si="682"/>
        <v>463</v>
      </c>
      <c r="P6236" s="15" t="str">
        <f t="shared" ca="1" si="683"/>
        <v>365d+</v>
      </c>
      <c r="Q6236" s="17">
        <f ca="1">IF(P6236="0-90d",0,IF(P6236="91-180d",INDEX(Assumptions!$F$8:$F$12,MATCH(B6236,Assumptions!$A$8:$A$12,0)),IF(P6236="181-365d",INDEX(Assumptions!$G$8:$G$12,MATCH(B6236,Assumptions!$A$8:$A$12,0)),INDEX(Assumptions!$H$8:$H$12,MATCH(B6236,Assumptions!$A$8:$A$12,0)))))</f>
        <v>0.5</v>
      </c>
      <c r="R6236" s="14">
        <f t="shared" ca="1" si="684"/>
        <v>482249821.06800002</v>
      </c>
      <c r="S6236" s="14">
        <f t="shared" ca="1" si="685"/>
        <v>482249821.06800002</v>
      </c>
      <c r="T6236" s="11" t="s">
        <v>25</v>
      </c>
      <c r="U6236" s="18" t="s">
        <v>26</v>
      </c>
    </row>
    <row r="6237" spans="1:21" ht="15" customHeight="1" x14ac:dyDescent="0.15">
      <c r="A6237" s="10" t="s">
        <v>6285</v>
      </c>
      <c r="B6237" s="11" t="s">
        <v>41</v>
      </c>
      <c r="C6237" s="11" t="s">
        <v>115</v>
      </c>
      <c r="D6237" s="12">
        <v>46149</v>
      </c>
      <c r="E6237" s="11">
        <v>1986</v>
      </c>
      <c r="F6237" s="11" t="s">
        <v>33</v>
      </c>
      <c r="G6237" s="13">
        <v>198.97</v>
      </c>
      <c r="H6237" s="14">
        <f t="shared" si="679"/>
        <v>395154.42</v>
      </c>
      <c r="I6237" s="14">
        <f>IF(F6237="GHS",H6237,H6237*Assumptions!$B$4)</f>
        <v>395154.42</v>
      </c>
      <c r="J6237" s="15" t="str">
        <f>INDEX(Assumptions!$B$8:$B$12,MATCH(B6237,Assumptions!$A$8:$A$12,0))</f>
        <v>Weighted Average</v>
      </c>
      <c r="K6237" s="16">
        <f>G6237/(1-INDEX(Assumptions!$D$8:$D$12,MATCH(B6237,Assumptions!$A$8:$A$12,0)))</f>
        <v>306.10769230769228</v>
      </c>
      <c r="L6237" s="16">
        <f t="shared" si="680"/>
        <v>5.9691000000000001</v>
      </c>
      <c r="M6237" s="16">
        <f t="shared" si="681"/>
        <v>15.305384615384614</v>
      </c>
      <c r="N6237" s="14">
        <f>E6237*(K6237-L6237-M6237)*IF(F6237="GHS",1,Assumptions!$B$4)</f>
        <v>565678.75047692296</v>
      </c>
      <c r="O6237" s="15">
        <f t="shared" ca="1" si="682"/>
        <v>137</v>
      </c>
      <c r="P6237" s="15" t="str">
        <f t="shared" ca="1" si="683"/>
        <v>91-180d</v>
      </c>
      <c r="Q6237" s="17">
        <f ca="1">IF(P6237="0-90d",0,IF(P6237="91-180d",INDEX(Assumptions!$F$8:$F$12,MATCH(B6237,Assumptions!$A$8:$A$12,0)),IF(P6237="181-365d",INDEX(Assumptions!$G$8:$G$12,MATCH(B6237,Assumptions!$A$8:$A$12,0)),INDEX(Assumptions!$H$8:$H$12,MATCH(B6237,Assumptions!$A$8:$A$12,0)))))</f>
        <v>0.1</v>
      </c>
      <c r="R6237" s="14">
        <f t="shared" ca="1" si="684"/>
        <v>39515.442000000003</v>
      </c>
      <c r="S6237" s="14">
        <f t="shared" ca="1" si="685"/>
        <v>355638.978</v>
      </c>
      <c r="T6237" s="11" t="s">
        <v>25</v>
      </c>
      <c r="U6237" s="18" t="s">
        <v>26</v>
      </c>
    </row>
    <row r="6238" spans="1:21" ht="15" customHeight="1" x14ac:dyDescent="0.15">
      <c r="A6238" s="10" t="s">
        <v>6286</v>
      </c>
      <c r="B6238" s="11" t="s">
        <v>31</v>
      </c>
      <c r="C6238" s="11" t="s">
        <v>63</v>
      </c>
      <c r="D6238" s="12">
        <v>46217</v>
      </c>
      <c r="E6238" s="11">
        <v>3117</v>
      </c>
      <c r="F6238" s="11" t="s">
        <v>33</v>
      </c>
      <c r="G6238" s="13">
        <v>959.01</v>
      </c>
      <c r="H6238" s="14">
        <f t="shared" si="679"/>
        <v>2989234.17</v>
      </c>
      <c r="I6238" s="14">
        <f>IF(F6238="GHS",H6238,H6238*Assumptions!$B$4)</f>
        <v>2989234.17</v>
      </c>
      <c r="J6238" s="15" t="str">
        <f>INDEX(Assumptions!$B$8:$B$12,MATCH(B6238,Assumptions!$A$8:$A$12,0))</f>
        <v>Weighted Average</v>
      </c>
      <c r="K6238" s="16">
        <f>G6238/(1-INDEX(Assumptions!$D$8:$D$12,MATCH(B6238,Assumptions!$A$8:$A$12,0)))</f>
        <v>1331.9583333333333</v>
      </c>
      <c r="L6238" s="16">
        <f t="shared" si="680"/>
        <v>28.770299999999999</v>
      </c>
      <c r="M6238" s="16">
        <f t="shared" si="681"/>
        <v>66.597916666666663</v>
      </c>
      <c r="N6238" s="14">
        <f>E6238*(K6238-L6238-M6238)*IF(F6238="GHS",1,Assumptions!$B$4)</f>
        <v>3854451.3936500004</v>
      </c>
      <c r="O6238" s="15">
        <f t="shared" ca="1" si="682"/>
        <v>69</v>
      </c>
      <c r="P6238" s="15" t="str">
        <f t="shared" ca="1" si="683"/>
        <v>0-90d</v>
      </c>
      <c r="Q6238" s="17">
        <f ca="1">IF(P6238="0-90d",0,IF(P6238="91-180d",INDEX(Assumptions!$F$8:$F$12,MATCH(B6238,Assumptions!$A$8:$A$12,0)),IF(P6238="181-365d",INDEX(Assumptions!$G$8:$G$12,MATCH(B6238,Assumptions!$A$8:$A$12,0)),INDEX(Assumptions!$H$8:$H$12,MATCH(B6238,Assumptions!$A$8:$A$12,0)))))</f>
        <v>0</v>
      </c>
      <c r="R6238" s="14">
        <f t="shared" ca="1" si="684"/>
        <v>0</v>
      </c>
      <c r="S6238" s="14">
        <f t="shared" ca="1" si="685"/>
        <v>2989234.17</v>
      </c>
      <c r="T6238" s="11" t="s">
        <v>25</v>
      </c>
      <c r="U6238" s="18" t="s">
        <v>26</v>
      </c>
    </row>
    <row r="6239" spans="1:21" ht="15" customHeight="1" x14ac:dyDescent="0.15">
      <c r="A6239" s="10" t="s">
        <v>6287</v>
      </c>
      <c r="B6239" s="11" t="s">
        <v>22</v>
      </c>
      <c r="C6239" s="11" t="s">
        <v>61</v>
      </c>
      <c r="D6239" s="12">
        <v>46122</v>
      </c>
      <c r="E6239" s="11">
        <v>3869</v>
      </c>
      <c r="F6239" s="11" t="s">
        <v>24</v>
      </c>
      <c r="G6239" s="13">
        <v>81000</v>
      </c>
      <c r="H6239" s="14">
        <f t="shared" si="679"/>
        <v>313389000</v>
      </c>
      <c r="I6239" s="14">
        <f>IF(F6239="GHS",H6239,H6239*Assumptions!$B$4)</f>
        <v>3384601200</v>
      </c>
      <c r="J6239" s="15" t="str">
        <f>INDEX(Assumptions!$B$8:$B$12,MATCH(B6239,Assumptions!$A$8:$A$12,0))</f>
        <v>FIFO</v>
      </c>
      <c r="K6239" s="16">
        <f>G6239/(1-INDEX(Assumptions!$D$8:$D$12,MATCH(B6239,Assumptions!$A$8:$A$12,0)))</f>
        <v>98780.487804878037</v>
      </c>
      <c r="L6239" s="16">
        <f t="shared" si="680"/>
        <v>2430</v>
      </c>
      <c r="M6239" s="16">
        <f t="shared" si="681"/>
        <v>4939.0243902439024</v>
      </c>
      <c r="N6239" s="14">
        <f>E6239*(K6239-L6239-M6239)*IF(F6239="GHS",1,Assumptions!$B$4)</f>
        <v>3819646281.0731707</v>
      </c>
      <c r="O6239" s="15">
        <f t="shared" ca="1" si="682"/>
        <v>164</v>
      </c>
      <c r="P6239" s="15" t="str">
        <f t="shared" ca="1" si="683"/>
        <v>91-180d</v>
      </c>
      <c r="Q6239" s="17">
        <f ca="1">IF(P6239="0-90d",0,IF(P6239="91-180d",INDEX(Assumptions!$F$8:$F$12,MATCH(B6239,Assumptions!$A$8:$A$12,0)),IF(P6239="181-365d",INDEX(Assumptions!$G$8:$G$12,MATCH(B6239,Assumptions!$A$8:$A$12,0)),INDEX(Assumptions!$H$8:$H$12,MATCH(B6239,Assumptions!$A$8:$A$12,0)))))</f>
        <v>0.03</v>
      </c>
      <c r="R6239" s="14">
        <f t="shared" ca="1" si="684"/>
        <v>101538036</v>
      </c>
      <c r="S6239" s="14">
        <f t="shared" ca="1" si="685"/>
        <v>3283063164</v>
      </c>
      <c r="T6239" s="11" t="s">
        <v>25</v>
      </c>
      <c r="U6239" s="18" t="s">
        <v>26</v>
      </c>
    </row>
    <row r="6240" spans="1:21" ht="15" customHeight="1" x14ac:dyDescent="0.15">
      <c r="A6240" s="10" t="s">
        <v>6288</v>
      </c>
      <c r="B6240" s="11" t="s">
        <v>22</v>
      </c>
      <c r="C6240" s="11" t="s">
        <v>23</v>
      </c>
      <c r="D6240" s="12">
        <v>46143</v>
      </c>
      <c r="E6240" s="11">
        <v>2383</v>
      </c>
      <c r="F6240" s="11" t="s">
        <v>24</v>
      </c>
      <c r="G6240" s="13">
        <v>39954.53</v>
      </c>
      <c r="H6240" s="14">
        <f t="shared" si="679"/>
        <v>95211644.989999995</v>
      </c>
      <c r="I6240" s="14">
        <f>IF(F6240="GHS",H6240,H6240*Assumptions!$B$4)</f>
        <v>1028285765.892</v>
      </c>
      <c r="J6240" s="15" t="str">
        <f>INDEX(Assumptions!$B$8:$B$12,MATCH(B6240,Assumptions!$A$8:$A$12,0))</f>
        <v>FIFO</v>
      </c>
      <c r="K6240" s="16">
        <f>G6240/(1-INDEX(Assumptions!$D$8:$D$12,MATCH(B6240,Assumptions!$A$8:$A$12,0)))</f>
        <v>48725.036585365851</v>
      </c>
      <c r="L6240" s="16">
        <f t="shared" si="680"/>
        <v>1198.6359</v>
      </c>
      <c r="M6240" s="16">
        <f t="shared" si="681"/>
        <v>2436.2518292682926</v>
      </c>
      <c r="N6240" s="14">
        <f>E6240*(K6240-L6240-M6240)*IF(F6240="GHS",1,Assumptions!$B$4)</f>
        <v>1160458107.0200691</v>
      </c>
      <c r="O6240" s="15">
        <f t="shared" ca="1" si="682"/>
        <v>143</v>
      </c>
      <c r="P6240" s="15" t="str">
        <f t="shared" ca="1" si="683"/>
        <v>91-180d</v>
      </c>
      <c r="Q6240" s="17">
        <f ca="1">IF(P6240="0-90d",0,IF(P6240="91-180d",INDEX(Assumptions!$F$8:$F$12,MATCH(B6240,Assumptions!$A$8:$A$12,0)),IF(P6240="181-365d",INDEX(Assumptions!$G$8:$G$12,MATCH(B6240,Assumptions!$A$8:$A$12,0)),INDEX(Assumptions!$H$8:$H$12,MATCH(B6240,Assumptions!$A$8:$A$12,0)))))</f>
        <v>0.03</v>
      </c>
      <c r="R6240" s="14">
        <f t="shared" ca="1" si="684"/>
        <v>30848572.976759996</v>
      </c>
      <c r="S6240" s="14">
        <f t="shared" ca="1" si="685"/>
        <v>997437192.91523993</v>
      </c>
      <c r="T6240" s="11" t="s">
        <v>25</v>
      </c>
      <c r="U6240" s="18" t="s">
        <v>36</v>
      </c>
    </row>
    <row r="6241" spans="1:21" ht="15" customHeight="1" x14ac:dyDescent="0.15">
      <c r="A6241" s="10" t="s">
        <v>6289</v>
      </c>
      <c r="B6241" s="11" t="s">
        <v>41</v>
      </c>
      <c r="C6241" s="11" t="s">
        <v>115</v>
      </c>
      <c r="D6241" s="12">
        <v>46151</v>
      </c>
      <c r="E6241" s="11">
        <v>4536</v>
      </c>
      <c r="F6241" s="11" t="s">
        <v>33</v>
      </c>
      <c r="G6241" s="13">
        <v>430.71</v>
      </c>
      <c r="H6241" s="14">
        <f t="shared" si="679"/>
        <v>1953700.5599999998</v>
      </c>
      <c r="I6241" s="14">
        <f>IF(F6241="GHS",H6241,H6241*Assumptions!$B$4)</f>
        <v>1953700.5599999998</v>
      </c>
      <c r="J6241" s="15" t="str">
        <f>INDEX(Assumptions!$B$8:$B$12,MATCH(B6241,Assumptions!$A$8:$A$12,0))</f>
        <v>Weighted Average</v>
      </c>
      <c r="K6241" s="16">
        <f>G6241/(1-INDEX(Assumptions!$D$8:$D$12,MATCH(B6241,Assumptions!$A$8:$A$12,0)))</f>
        <v>662.63076923076915</v>
      </c>
      <c r="L6241" s="16">
        <f t="shared" si="680"/>
        <v>12.921299999999999</v>
      </c>
      <c r="M6241" s="16">
        <f t="shared" si="681"/>
        <v>33.131538461538462</v>
      </c>
      <c r="N6241" s="14">
        <f>E6241*(K6241-L6241-M6241)*IF(F6241="GHS",1,Assumptions!$B$4)</f>
        <v>2796797.4939692309</v>
      </c>
      <c r="O6241" s="15">
        <f t="shared" ca="1" si="682"/>
        <v>135</v>
      </c>
      <c r="P6241" s="15" t="str">
        <f t="shared" ca="1" si="683"/>
        <v>91-180d</v>
      </c>
      <c r="Q6241" s="17">
        <f ca="1">IF(P6241="0-90d",0,IF(P6241="91-180d",INDEX(Assumptions!$F$8:$F$12,MATCH(B6241,Assumptions!$A$8:$A$12,0)),IF(P6241="181-365d",INDEX(Assumptions!$G$8:$G$12,MATCH(B6241,Assumptions!$A$8:$A$12,0)),INDEX(Assumptions!$H$8:$H$12,MATCH(B6241,Assumptions!$A$8:$A$12,0)))))</f>
        <v>0.1</v>
      </c>
      <c r="R6241" s="14">
        <f t="shared" ca="1" si="684"/>
        <v>195370.05599999998</v>
      </c>
      <c r="S6241" s="14">
        <f t="shared" ca="1" si="685"/>
        <v>1758330.5039999997</v>
      </c>
      <c r="T6241" s="11" t="s">
        <v>25</v>
      </c>
      <c r="U6241" s="18" t="s">
        <v>26</v>
      </c>
    </row>
    <row r="6242" spans="1:21" ht="15" customHeight="1" x14ac:dyDescent="0.15">
      <c r="A6242" s="10" t="s">
        <v>6290</v>
      </c>
      <c r="B6242" s="11" t="s">
        <v>31</v>
      </c>
      <c r="C6242" s="11" t="s">
        <v>32</v>
      </c>
      <c r="D6242" s="12">
        <v>45856</v>
      </c>
      <c r="E6242" s="11">
        <v>2171</v>
      </c>
      <c r="F6242" s="11" t="s">
        <v>33</v>
      </c>
      <c r="G6242" s="13">
        <v>1903.99</v>
      </c>
      <c r="H6242" s="14">
        <f t="shared" si="679"/>
        <v>4133562.29</v>
      </c>
      <c r="I6242" s="14">
        <f>IF(F6242="GHS",H6242,H6242*Assumptions!$B$4)</f>
        <v>4133562.29</v>
      </c>
      <c r="J6242" s="15" t="str">
        <f>INDEX(Assumptions!$B$8:$B$12,MATCH(B6242,Assumptions!$A$8:$A$12,0))</f>
        <v>Weighted Average</v>
      </c>
      <c r="K6242" s="16">
        <f>G6242/(1-INDEX(Assumptions!$D$8:$D$12,MATCH(B6242,Assumptions!$A$8:$A$12,0)))</f>
        <v>2644.4305555555557</v>
      </c>
      <c r="L6242" s="16">
        <f t="shared" si="680"/>
        <v>57.119700000000002</v>
      </c>
      <c r="M6242" s="16">
        <f t="shared" si="681"/>
        <v>132.22152777777779</v>
      </c>
      <c r="N6242" s="14">
        <f>E6242*(K6242-L6242-M6242)*IF(F6242="GHS",1,Assumptions!$B$4)</f>
        <v>5329998.9306055559</v>
      </c>
      <c r="O6242" s="15">
        <f t="shared" ca="1" si="682"/>
        <v>430</v>
      </c>
      <c r="P6242" s="15" t="str">
        <f t="shared" ca="1" si="683"/>
        <v>365d+</v>
      </c>
      <c r="Q6242" s="17">
        <f ca="1">IF(P6242="0-90d",0,IF(P6242="91-180d",INDEX(Assumptions!$F$8:$F$12,MATCH(B6242,Assumptions!$A$8:$A$12,0)),IF(P6242="181-365d",INDEX(Assumptions!$G$8:$G$12,MATCH(B6242,Assumptions!$A$8:$A$12,0)),INDEX(Assumptions!$H$8:$H$12,MATCH(B6242,Assumptions!$A$8:$A$12,0)))))</f>
        <v>0.6</v>
      </c>
      <c r="R6242" s="14">
        <f t="shared" ca="1" si="684"/>
        <v>2480137.3739999998</v>
      </c>
      <c r="S6242" s="14">
        <f t="shared" ca="1" si="685"/>
        <v>1653424.9160000002</v>
      </c>
      <c r="T6242" s="11" t="s">
        <v>25</v>
      </c>
      <c r="U6242" s="18" t="s">
        <v>26</v>
      </c>
    </row>
    <row r="6243" spans="1:21" ht="15" customHeight="1" x14ac:dyDescent="0.15">
      <c r="A6243" s="10" t="s">
        <v>6291</v>
      </c>
      <c r="B6243" s="11" t="s">
        <v>28</v>
      </c>
      <c r="C6243" s="11" t="s">
        <v>38</v>
      </c>
      <c r="D6243" s="12">
        <v>45889</v>
      </c>
      <c r="E6243" s="11">
        <v>3452</v>
      </c>
      <c r="F6243" s="11" t="s">
        <v>24</v>
      </c>
      <c r="G6243" s="13">
        <v>4469.6000000000004</v>
      </c>
      <c r="H6243" s="14">
        <f t="shared" si="679"/>
        <v>15429059.200000001</v>
      </c>
      <c r="I6243" s="14">
        <f>IF(F6243="GHS",H6243,H6243*Assumptions!$B$4)</f>
        <v>166633839.36000001</v>
      </c>
      <c r="J6243" s="15" t="str">
        <f>INDEX(Assumptions!$B$8:$B$12,MATCH(B6243,Assumptions!$A$8:$A$12,0))</f>
        <v>Fair Value Less Costs to Sell</v>
      </c>
      <c r="K6243" s="16">
        <f>G6243/(1-INDEX(Assumptions!$D$8:$D$12,MATCH(B6243,Assumptions!$A$8:$A$12,0)))</f>
        <v>5079.0909090909099</v>
      </c>
      <c r="L6243" s="16">
        <f t="shared" si="680"/>
        <v>134.08799999999999</v>
      </c>
      <c r="M6243" s="16">
        <f t="shared" si="681"/>
        <v>253.9545454545455</v>
      </c>
      <c r="N6243" s="14">
        <f>E6243*(K6243-L6243-M6243)*IF(F6243="GHS",1,Assumptions!$B$4)</f>
        <v>174889788.67374548</v>
      </c>
      <c r="O6243" s="15">
        <f t="shared" ca="1" si="682"/>
        <v>397</v>
      </c>
      <c r="P6243" s="15" t="str">
        <f t="shared" ca="1" si="683"/>
        <v>365d+</v>
      </c>
      <c r="Q6243" s="17">
        <f ca="1">IF(P6243="0-90d",0,IF(P6243="91-180d",INDEX(Assumptions!$F$8:$F$12,MATCH(B6243,Assumptions!$A$8:$A$12,0)),IF(P6243="181-365d",INDEX(Assumptions!$G$8:$G$12,MATCH(B6243,Assumptions!$A$8:$A$12,0)),INDEX(Assumptions!$H$8:$H$12,MATCH(B6243,Assumptions!$A$8:$A$12,0)))))</f>
        <v>0.4</v>
      </c>
      <c r="R6243" s="14">
        <f t="shared" ca="1" si="684"/>
        <v>66653535.74400001</v>
      </c>
      <c r="S6243" s="14">
        <f t="shared" ca="1" si="685"/>
        <v>99980303.615999997</v>
      </c>
      <c r="T6243" s="11" t="s">
        <v>25</v>
      </c>
      <c r="U6243" s="18" t="s">
        <v>26</v>
      </c>
    </row>
    <row r="6244" spans="1:21" ht="15" customHeight="1" x14ac:dyDescent="0.15">
      <c r="A6244" s="10" t="s">
        <v>6292</v>
      </c>
      <c r="B6244" s="11" t="s">
        <v>31</v>
      </c>
      <c r="C6244" s="11" t="s">
        <v>76</v>
      </c>
      <c r="D6244" s="12">
        <v>46157</v>
      </c>
      <c r="E6244" s="11">
        <v>2444</v>
      </c>
      <c r="F6244" s="11" t="s">
        <v>33</v>
      </c>
      <c r="G6244" s="13">
        <v>1717.13</v>
      </c>
      <c r="H6244" s="14">
        <f t="shared" si="679"/>
        <v>4196665.7200000007</v>
      </c>
      <c r="I6244" s="14">
        <f>IF(F6244="GHS",H6244,H6244*Assumptions!$B$4)</f>
        <v>4196665.7200000007</v>
      </c>
      <c r="J6244" s="15" t="str">
        <f>INDEX(Assumptions!$B$8:$B$12,MATCH(B6244,Assumptions!$A$8:$A$12,0))</f>
        <v>Weighted Average</v>
      </c>
      <c r="K6244" s="16">
        <f>G6244/(1-INDEX(Assumptions!$D$8:$D$12,MATCH(B6244,Assumptions!$A$8:$A$12,0)))</f>
        <v>2384.9027777777778</v>
      </c>
      <c r="L6244" s="16">
        <f t="shared" si="680"/>
        <v>51.5139</v>
      </c>
      <c r="M6244" s="16">
        <f t="shared" si="681"/>
        <v>119.2451388888889</v>
      </c>
      <c r="N6244" s="14">
        <f>E6244*(K6244-L6244-M6244)*IF(F6244="GHS",1,Assumptions!$B$4)</f>
        <v>5411367.2978444444</v>
      </c>
      <c r="O6244" s="15">
        <f t="shared" ca="1" si="682"/>
        <v>129</v>
      </c>
      <c r="P6244" s="15" t="str">
        <f t="shared" ca="1" si="683"/>
        <v>91-180d</v>
      </c>
      <c r="Q6244" s="17">
        <f ca="1">IF(P6244="0-90d",0,IF(P6244="91-180d",INDEX(Assumptions!$F$8:$F$12,MATCH(B6244,Assumptions!$A$8:$A$12,0)),IF(P6244="181-365d",INDEX(Assumptions!$G$8:$G$12,MATCH(B6244,Assumptions!$A$8:$A$12,0)),INDEX(Assumptions!$H$8:$H$12,MATCH(B6244,Assumptions!$A$8:$A$12,0)))))</f>
        <v>0.05</v>
      </c>
      <c r="R6244" s="14">
        <f t="shared" ca="1" si="684"/>
        <v>209833.28600000005</v>
      </c>
      <c r="S6244" s="14">
        <f t="shared" ca="1" si="685"/>
        <v>3986832.4340000008</v>
      </c>
      <c r="T6244" s="11" t="s">
        <v>25</v>
      </c>
      <c r="U6244" s="18" t="s">
        <v>26</v>
      </c>
    </row>
    <row r="6245" spans="1:21" ht="15" customHeight="1" x14ac:dyDescent="0.15">
      <c r="A6245" s="10" t="s">
        <v>6293</v>
      </c>
      <c r="B6245" s="11" t="s">
        <v>22</v>
      </c>
      <c r="C6245" s="11" t="s">
        <v>61</v>
      </c>
      <c r="D6245" s="12">
        <v>46160</v>
      </c>
      <c r="E6245" s="11">
        <v>346</v>
      </c>
      <c r="F6245" s="11" t="s">
        <v>24</v>
      </c>
      <c r="G6245" s="13">
        <v>17809.349999999999</v>
      </c>
      <c r="H6245" s="14">
        <f t="shared" si="679"/>
        <v>6162035.0999999996</v>
      </c>
      <c r="I6245" s="14">
        <f>IF(F6245="GHS",H6245,H6245*Assumptions!$B$4)</f>
        <v>66549979.079999998</v>
      </c>
      <c r="J6245" s="15" t="str">
        <f>INDEX(Assumptions!$B$8:$B$12,MATCH(B6245,Assumptions!$A$8:$A$12,0))</f>
        <v>FIFO</v>
      </c>
      <c r="K6245" s="16">
        <f>G6245/(1-INDEX(Assumptions!$D$8:$D$12,MATCH(B6245,Assumptions!$A$8:$A$12,0)))</f>
        <v>21718.719512195119</v>
      </c>
      <c r="L6245" s="16">
        <f t="shared" si="680"/>
        <v>534.28049999999996</v>
      </c>
      <c r="M6245" s="16">
        <f t="shared" si="681"/>
        <v>1085.935975609756</v>
      </c>
      <c r="N6245" s="14">
        <f>E6245*(K6245-L6245-M6245)*IF(F6245="GHS",1,Assumptions!$B$4)</f>
        <v>75104086.147112191</v>
      </c>
      <c r="O6245" s="15">
        <f t="shared" ca="1" si="682"/>
        <v>126</v>
      </c>
      <c r="P6245" s="15" t="str">
        <f t="shared" ca="1" si="683"/>
        <v>91-180d</v>
      </c>
      <c r="Q6245" s="17">
        <f ca="1">IF(P6245="0-90d",0,IF(P6245="91-180d",INDEX(Assumptions!$F$8:$F$12,MATCH(B6245,Assumptions!$A$8:$A$12,0)),IF(P6245="181-365d",INDEX(Assumptions!$G$8:$G$12,MATCH(B6245,Assumptions!$A$8:$A$12,0)),INDEX(Assumptions!$H$8:$H$12,MATCH(B6245,Assumptions!$A$8:$A$12,0)))))</f>
        <v>0.03</v>
      </c>
      <c r="R6245" s="14">
        <f t="shared" ca="1" si="684"/>
        <v>1996499.3723999998</v>
      </c>
      <c r="S6245" s="14">
        <f t="shared" ca="1" si="685"/>
        <v>64553479.707599998</v>
      </c>
      <c r="T6245" s="11" t="s">
        <v>50</v>
      </c>
      <c r="U6245" s="18" t="s">
        <v>26</v>
      </c>
    </row>
    <row r="6246" spans="1:21" ht="15" customHeight="1" x14ac:dyDescent="0.15">
      <c r="A6246" s="10" t="s">
        <v>6294</v>
      </c>
      <c r="B6246" s="11" t="s">
        <v>28</v>
      </c>
      <c r="C6246" s="11" t="s">
        <v>35</v>
      </c>
      <c r="D6246" s="12">
        <v>46128</v>
      </c>
      <c r="E6246" s="11">
        <v>3909</v>
      </c>
      <c r="F6246" s="11" t="s">
        <v>24</v>
      </c>
      <c r="G6246" s="13">
        <v>6873.55</v>
      </c>
      <c r="H6246" s="14">
        <f t="shared" si="679"/>
        <v>26868706.949999999</v>
      </c>
      <c r="I6246" s="14">
        <f>IF(F6246="GHS",H6246,H6246*Assumptions!$B$4)</f>
        <v>290182035.06</v>
      </c>
      <c r="J6246" s="15" t="str">
        <f>INDEX(Assumptions!$B$8:$B$12,MATCH(B6246,Assumptions!$A$8:$A$12,0))</f>
        <v>Fair Value Less Costs to Sell</v>
      </c>
      <c r="K6246" s="16">
        <f>G6246/(1-INDEX(Assumptions!$D$8:$D$12,MATCH(B6246,Assumptions!$A$8:$A$12,0)))</f>
        <v>7810.852272727273</v>
      </c>
      <c r="L6246" s="16">
        <f t="shared" si="680"/>
        <v>206.20650000000001</v>
      </c>
      <c r="M6246" s="16">
        <f t="shared" si="681"/>
        <v>390.54261363636368</v>
      </c>
      <c r="N6246" s="14">
        <f>E6246*(K6246-L6246-M6246)*IF(F6246="GHS",1,Assumptions!$B$4)</f>
        <v>304559235.88797271</v>
      </c>
      <c r="O6246" s="15">
        <f t="shared" ca="1" si="682"/>
        <v>158</v>
      </c>
      <c r="P6246" s="15" t="str">
        <f t="shared" ca="1" si="683"/>
        <v>91-180d</v>
      </c>
      <c r="Q6246" s="17">
        <f ca="1">IF(P6246="0-90d",0,IF(P6246="91-180d",INDEX(Assumptions!$F$8:$F$12,MATCH(B6246,Assumptions!$A$8:$A$12,0)),IF(P6246="181-365d",INDEX(Assumptions!$G$8:$G$12,MATCH(B6246,Assumptions!$A$8:$A$12,0)),INDEX(Assumptions!$H$8:$H$12,MATCH(B6246,Assumptions!$A$8:$A$12,0)))))</f>
        <v>0.02</v>
      </c>
      <c r="R6246" s="14">
        <f t="shared" ca="1" si="684"/>
        <v>5803640.7012</v>
      </c>
      <c r="S6246" s="14">
        <f t="shared" ca="1" si="685"/>
        <v>284378394.35879999</v>
      </c>
      <c r="T6246" s="11" t="s">
        <v>25</v>
      </c>
      <c r="U6246" s="18" t="s">
        <v>26</v>
      </c>
    </row>
    <row r="6247" spans="1:21" ht="15" customHeight="1" x14ac:dyDescent="0.15">
      <c r="A6247" s="10" t="s">
        <v>6295</v>
      </c>
      <c r="B6247" s="11" t="s">
        <v>31</v>
      </c>
      <c r="C6247" s="11" t="s">
        <v>76</v>
      </c>
      <c r="D6247" s="12">
        <v>45962</v>
      </c>
      <c r="E6247" s="11">
        <v>2150</v>
      </c>
      <c r="F6247" s="11" t="s">
        <v>33</v>
      </c>
      <c r="G6247" s="13">
        <v>2268.8200000000002</v>
      </c>
      <c r="H6247" s="14">
        <f t="shared" si="679"/>
        <v>4877963</v>
      </c>
      <c r="I6247" s="14">
        <f>IF(F6247="GHS",H6247,H6247*Assumptions!$B$4)</f>
        <v>4877963</v>
      </c>
      <c r="J6247" s="15" t="str">
        <f>INDEX(Assumptions!$B$8:$B$12,MATCH(B6247,Assumptions!$A$8:$A$12,0))</f>
        <v>Weighted Average</v>
      </c>
      <c r="K6247" s="16">
        <f>G6247/(1-INDEX(Assumptions!$D$8:$D$12,MATCH(B6247,Assumptions!$A$8:$A$12,0)))</f>
        <v>3151.1388888888891</v>
      </c>
      <c r="L6247" s="16">
        <f t="shared" si="680"/>
        <v>68.064599999999999</v>
      </c>
      <c r="M6247" s="16">
        <f t="shared" si="681"/>
        <v>157.55694444444447</v>
      </c>
      <c r="N6247" s="14">
        <f>E6247*(K6247-L6247-M6247)*IF(F6247="GHS",1,Assumptions!$B$4)</f>
        <v>6289862.2905555554</v>
      </c>
      <c r="O6247" s="15">
        <f t="shared" ca="1" si="682"/>
        <v>324</v>
      </c>
      <c r="P6247" s="15" t="str">
        <f t="shared" ca="1" si="683"/>
        <v>181-365d</v>
      </c>
      <c r="Q6247" s="17">
        <f ca="1">IF(P6247="0-90d",0,IF(P6247="91-180d",INDEX(Assumptions!$F$8:$F$12,MATCH(B6247,Assumptions!$A$8:$A$12,0)),IF(P6247="181-365d",INDEX(Assumptions!$G$8:$G$12,MATCH(B6247,Assumptions!$A$8:$A$12,0)),INDEX(Assumptions!$H$8:$H$12,MATCH(B6247,Assumptions!$A$8:$A$12,0)))))</f>
        <v>0.2</v>
      </c>
      <c r="R6247" s="14">
        <f t="shared" ca="1" si="684"/>
        <v>975592.60000000009</v>
      </c>
      <c r="S6247" s="14">
        <f t="shared" ca="1" si="685"/>
        <v>3902370.4</v>
      </c>
      <c r="T6247" s="11" t="s">
        <v>25</v>
      </c>
      <c r="U6247" s="18" t="s">
        <v>26</v>
      </c>
    </row>
    <row r="6248" spans="1:21" ht="15" customHeight="1" x14ac:dyDescent="0.15">
      <c r="A6248" s="10" t="s">
        <v>6296</v>
      </c>
      <c r="B6248" s="11" t="s">
        <v>28</v>
      </c>
      <c r="C6248" s="11" t="s">
        <v>35</v>
      </c>
      <c r="D6248" s="12">
        <v>45909</v>
      </c>
      <c r="E6248" s="11">
        <v>1183</v>
      </c>
      <c r="F6248" s="11" t="s">
        <v>24</v>
      </c>
      <c r="G6248" s="13">
        <v>6906.4</v>
      </c>
      <c r="H6248" s="14">
        <f t="shared" si="679"/>
        <v>8170271.1999999993</v>
      </c>
      <c r="I6248" s="14">
        <f>IF(F6248="GHS",H6248,H6248*Assumptions!$B$4)</f>
        <v>88238928.959999993</v>
      </c>
      <c r="J6248" s="15" t="str">
        <f>INDEX(Assumptions!$B$8:$B$12,MATCH(B6248,Assumptions!$A$8:$A$12,0))</f>
        <v>Fair Value Less Costs to Sell</v>
      </c>
      <c r="K6248" s="16">
        <f>G6248/(1-INDEX(Assumptions!$D$8:$D$12,MATCH(B6248,Assumptions!$A$8:$A$12,0)))</f>
        <v>7848.181818181818</v>
      </c>
      <c r="L6248" s="16">
        <f t="shared" si="680"/>
        <v>207.19199999999998</v>
      </c>
      <c r="M6248" s="16">
        <f t="shared" si="681"/>
        <v>392.40909090909093</v>
      </c>
      <c r="N6248" s="14">
        <f>E6248*(K6248-L6248-M6248)*IF(F6248="GHS",1,Assumptions!$B$4)</f>
        <v>92610766.803927287</v>
      </c>
      <c r="O6248" s="15">
        <f t="shared" ca="1" si="682"/>
        <v>377</v>
      </c>
      <c r="P6248" s="15" t="str">
        <f t="shared" ca="1" si="683"/>
        <v>365d+</v>
      </c>
      <c r="Q6248" s="17">
        <f ca="1">IF(P6248="0-90d",0,IF(P6248="91-180d",INDEX(Assumptions!$F$8:$F$12,MATCH(B6248,Assumptions!$A$8:$A$12,0)),IF(P6248="181-365d",INDEX(Assumptions!$G$8:$G$12,MATCH(B6248,Assumptions!$A$8:$A$12,0)),INDEX(Assumptions!$H$8:$H$12,MATCH(B6248,Assumptions!$A$8:$A$12,0)))))</f>
        <v>0.4</v>
      </c>
      <c r="R6248" s="14">
        <f t="shared" ca="1" si="684"/>
        <v>35295571.583999999</v>
      </c>
      <c r="S6248" s="14">
        <f t="shared" ca="1" si="685"/>
        <v>52943357.375999995</v>
      </c>
      <c r="T6248" s="11" t="s">
        <v>25</v>
      </c>
      <c r="U6248" s="18" t="s">
        <v>26</v>
      </c>
    </row>
    <row r="6249" spans="1:21" ht="15" customHeight="1" x14ac:dyDescent="0.15">
      <c r="A6249" s="10" t="s">
        <v>6297</v>
      </c>
      <c r="B6249" s="11" t="s">
        <v>22</v>
      </c>
      <c r="C6249" s="11" t="s">
        <v>23</v>
      </c>
      <c r="D6249" s="12">
        <v>46130</v>
      </c>
      <c r="E6249" s="11">
        <v>3058</v>
      </c>
      <c r="F6249" s="11" t="s">
        <v>24</v>
      </c>
      <c r="G6249" s="13">
        <v>17307.34</v>
      </c>
      <c r="H6249" s="14">
        <f t="shared" si="679"/>
        <v>52925845.719999999</v>
      </c>
      <c r="I6249" s="14">
        <f>IF(F6249="GHS",H6249,H6249*Assumptions!$B$4)</f>
        <v>571599133.77600002</v>
      </c>
      <c r="J6249" s="15" t="str">
        <f>INDEX(Assumptions!$B$8:$B$12,MATCH(B6249,Assumptions!$A$8:$A$12,0))</f>
        <v>FIFO</v>
      </c>
      <c r="K6249" s="16">
        <f>G6249/(1-INDEX(Assumptions!$D$8:$D$12,MATCH(B6249,Assumptions!$A$8:$A$12,0)))</f>
        <v>21106.512195121948</v>
      </c>
      <c r="L6249" s="16">
        <f t="shared" si="680"/>
        <v>519.22019999999998</v>
      </c>
      <c r="M6249" s="16">
        <f t="shared" si="681"/>
        <v>1055.3256097560975</v>
      </c>
      <c r="N6249" s="14">
        <f>E6249*(K6249-L6249-M6249)*IF(F6249="GHS",1,Assumptions!$B$4)</f>
        <v>645070534.62964678</v>
      </c>
      <c r="O6249" s="15">
        <f t="shared" ca="1" si="682"/>
        <v>156</v>
      </c>
      <c r="P6249" s="15" t="str">
        <f t="shared" ca="1" si="683"/>
        <v>91-180d</v>
      </c>
      <c r="Q6249" s="17">
        <f ca="1">IF(P6249="0-90d",0,IF(P6249="91-180d",INDEX(Assumptions!$F$8:$F$12,MATCH(B6249,Assumptions!$A$8:$A$12,0)),IF(P6249="181-365d",INDEX(Assumptions!$G$8:$G$12,MATCH(B6249,Assumptions!$A$8:$A$12,0)),INDEX(Assumptions!$H$8:$H$12,MATCH(B6249,Assumptions!$A$8:$A$12,0)))))</f>
        <v>0.03</v>
      </c>
      <c r="R6249" s="14">
        <f t="shared" ca="1" si="684"/>
        <v>17147974.013280001</v>
      </c>
      <c r="S6249" s="14">
        <f t="shared" ca="1" si="685"/>
        <v>554451159.76271999</v>
      </c>
      <c r="T6249" s="11" t="s">
        <v>25</v>
      </c>
      <c r="U6249" s="18" t="s">
        <v>26</v>
      </c>
    </row>
    <row r="6250" spans="1:21" ht="15" customHeight="1" x14ac:dyDescent="0.15">
      <c r="A6250" s="10" t="s">
        <v>6298</v>
      </c>
      <c r="B6250" s="11" t="s">
        <v>41</v>
      </c>
      <c r="C6250" s="11" t="s">
        <v>44</v>
      </c>
      <c r="D6250" s="12">
        <v>45836</v>
      </c>
      <c r="E6250" s="11">
        <v>4137</v>
      </c>
      <c r="F6250" s="11" t="s">
        <v>33</v>
      </c>
      <c r="G6250" s="13">
        <v>242.73</v>
      </c>
      <c r="H6250" s="14">
        <f t="shared" si="679"/>
        <v>1004174.01</v>
      </c>
      <c r="I6250" s="14">
        <f>IF(F6250="GHS",H6250,H6250*Assumptions!$B$4)</f>
        <v>1004174.01</v>
      </c>
      <c r="J6250" s="15" t="str">
        <f>INDEX(Assumptions!$B$8:$B$12,MATCH(B6250,Assumptions!$A$8:$A$12,0))</f>
        <v>Weighted Average</v>
      </c>
      <c r="K6250" s="16">
        <f>G6250/(1-INDEX(Assumptions!$D$8:$D$12,MATCH(B6250,Assumptions!$A$8:$A$12,0)))</f>
        <v>373.43076923076922</v>
      </c>
      <c r="L6250" s="16">
        <f t="shared" si="680"/>
        <v>7.2818999999999994</v>
      </c>
      <c r="M6250" s="16">
        <f t="shared" si="681"/>
        <v>18.671538461538461</v>
      </c>
      <c r="N6250" s="14">
        <f>E6250*(K6250-L6250-M6250)*IF(F6250="GHS",1,Assumptions!$B$4)</f>
        <v>1437513.7173923077</v>
      </c>
      <c r="O6250" s="15">
        <f t="shared" ca="1" si="682"/>
        <v>450</v>
      </c>
      <c r="P6250" s="15" t="str">
        <f t="shared" ca="1" si="683"/>
        <v>365d+</v>
      </c>
      <c r="Q6250" s="17">
        <f ca="1">IF(P6250="0-90d",0,IF(P6250="91-180d",INDEX(Assumptions!$F$8:$F$12,MATCH(B6250,Assumptions!$A$8:$A$12,0)),IF(P6250="181-365d",INDEX(Assumptions!$G$8:$G$12,MATCH(B6250,Assumptions!$A$8:$A$12,0)),INDEX(Assumptions!$H$8:$H$12,MATCH(B6250,Assumptions!$A$8:$A$12,0)))))</f>
        <v>0.8</v>
      </c>
      <c r="R6250" s="14">
        <f t="shared" ca="1" si="684"/>
        <v>803339.2080000001</v>
      </c>
      <c r="S6250" s="14">
        <f t="shared" ca="1" si="685"/>
        <v>200834.80199999991</v>
      </c>
      <c r="T6250" s="11" t="s">
        <v>25</v>
      </c>
      <c r="U6250" s="18" t="s">
        <v>26</v>
      </c>
    </row>
    <row r="6251" spans="1:21" ht="15" customHeight="1" x14ac:dyDescent="0.15">
      <c r="A6251" s="10" t="s">
        <v>6299</v>
      </c>
      <c r="B6251" s="11" t="s">
        <v>31</v>
      </c>
      <c r="C6251" s="11" t="s">
        <v>32</v>
      </c>
      <c r="D6251" s="12">
        <v>45981</v>
      </c>
      <c r="E6251" s="11">
        <v>3063</v>
      </c>
      <c r="F6251" s="11" t="s">
        <v>33</v>
      </c>
      <c r="G6251" s="13">
        <v>1340.47</v>
      </c>
      <c r="H6251" s="14">
        <f t="shared" si="679"/>
        <v>4105859.61</v>
      </c>
      <c r="I6251" s="14">
        <f>IF(F6251="GHS",H6251,H6251*Assumptions!$B$4)</f>
        <v>4105859.61</v>
      </c>
      <c r="J6251" s="15" t="str">
        <f>INDEX(Assumptions!$B$8:$B$12,MATCH(B6251,Assumptions!$A$8:$A$12,0))</f>
        <v>Weighted Average</v>
      </c>
      <c r="K6251" s="16">
        <f>G6251/(1-INDEX(Assumptions!$D$8:$D$12,MATCH(B6251,Assumptions!$A$8:$A$12,0)))</f>
        <v>1861.7638888888889</v>
      </c>
      <c r="L6251" s="16">
        <f t="shared" si="680"/>
        <v>40.214100000000002</v>
      </c>
      <c r="M6251" s="16">
        <f t="shared" si="681"/>
        <v>93.088194444444454</v>
      </c>
      <c r="N6251" s="14">
        <f>E6251*(K6251-L6251-M6251)*IF(F6251="GHS",1,Assumptions!$B$4)</f>
        <v>5294277.8637833335</v>
      </c>
      <c r="O6251" s="15">
        <f t="shared" ca="1" si="682"/>
        <v>305</v>
      </c>
      <c r="P6251" s="15" t="str">
        <f t="shared" ca="1" si="683"/>
        <v>181-365d</v>
      </c>
      <c r="Q6251" s="17">
        <f ca="1">IF(P6251="0-90d",0,IF(P6251="91-180d",INDEX(Assumptions!$F$8:$F$12,MATCH(B6251,Assumptions!$A$8:$A$12,0)),IF(P6251="181-365d",INDEX(Assumptions!$G$8:$G$12,MATCH(B6251,Assumptions!$A$8:$A$12,0)),INDEX(Assumptions!$H$8:$H$12,MATCH(B6251,Assumptions!$A$8:$A$12,0)))))</f>
        <v>0.2</v>
      </c>
      <c r="R6251" s="14">
        <f t="shared" ca="1" si="684"/>
        <v>821171.92200000002</v>
      </c>
      <c r="S6251" s="14">
        <f t="shared" ca="1" si="685"/>
        <v>3284687.6880000001</v>
      </c>
      <c r="T6251" s="11" t="s">
        <v>25</v>
      </c>
      <c r="U6251" s="18" t="s">
        <v>36</v>
      </c>
    </row>
    <row r="6252" spans="1:21" ht="15" customHeight="1" x14ac:dyDescent="0.15">
      <c r="A6252" s="10" t="s">
        <v>6300</v>
      </c>
      <c r="B6252" s="11" t="s">
        <v>31</v>
      </c>
      <c r="C6252" s="11" t="s">
        <v>32</v>
      </c>
      <c r="D6252" s="12">
        <v>45762</v>
      </c>
      <c r="E6252" s="11">
        <v>3646</v>
      </c>
      <c r="F6252" s="11" t="s">
        <v>33</v>
      </c>
      <c r="G6252" s="13">
        <v>1402.92</v>
      </c>
      <c r="H6252" s="14">
        <f t="shared" si="679"/>
        <v>5115046.32</v>
      </c>
      <c r="I6252" s="14">
        <f>IF(F6252="GHS",H6252,H6252*Assumptions!$B$4)</f>
        <v>5115046.32</v>
      </c>
      <c r="J6252" s="15" t="str">
        <f>INDEX(Assumptions!$B$8:$B$12,MATCH(B6252,Assumptions!$A$8:$A$12,0))</f>
        <v>Weighted Average</v>
      </c>
      <c r="K6252" s="16">
        <f>G6252/(1-INDEX(Assumptions!$D$8:$D$12,MATCH(B6252,Assumptions!$A$8:$A$12,0)))</f>
        <v>1948.5000000000002</v>
      </c>
      <c r="L6252" s="16">
        <f t="shared" si="680"/>
        <v>42.087600000000002</v>
      </c>
      <c r="M6252" s="16">
        <f t="shared" si="681"/>
        <v>97.425000000000011</v>
      </c>
      <c r="N6252" s="14">
        <f>E6252*(K6252-L6252-M6252)*IF(F6252="GHS",1,Assumptions!$B$4)</f>
        <v>6595568.0604000008</v>
      </c>
      <c r="O6252" s="15">
        <f t="shared" ca="1" si="682"/>
        <v>524</v>
      </c>
      <c r="P6252" s="15" t="str">
        <f t="shared" ca="1" si="683"/>
        <v>365d+</v>
      </c>
      <c r="Q6252" s="17">
        <f ca="1">IF(P6252="0-90d",0,IF(P6252="91-180d",INDEX(Assumptions!$F$8:$F$12,MATCH(B6252,Assumptions!$A$8:$A$12,0)),IF(P6252="181-365d",INDEX(Assumptions!$G$8:$G$12,MATCH(B6252,Assumptions!$A$8:$A$12,0)),INDEX(Assumptions!$H$8:$H$12,MATCH(B6252,Assumptions!$A$8:$A$12,0)))))</f>
        <v>0.6</v>
      </c>
      <c r="R6252" s="14">
        <f t="shared" ca="1" si="684"/>
        <v>3069027.7919999999</v>
      </c>
      <c r="S6252" s="14">
        <f t="shared" ca="1" si="685"/>
        <v>2046018.5280000004</v>
      </c>
      <c r="T6252" s="11" t="s">
        <v>25</v>
      </c>
      <c r="U6252" s="18" t="s">
        <v>26</v>
      </c>
    </row>
    <row r="6253" spans="1:21" ht="15" customHeight="1" x14ac:dyDescent="0.15">
      <c r="A6253" s="10" t="s">
        <v>6301</v>
      </c>
      <c r="B6253" s="11" t="s">
        <v>28</v>
      </c>
      <c r="C6253" s="11" t="s">
        <v>35</v>
      </c>
      <c r="D6253" s="12">
        <v>46033</v>
      </c>
      <c r="E6253" s="11">
        <v>3697</v>
      </c>
      <c r="F6253" s="11" t="s">
        <v>24</v>
      </c>
      <c r="G6253" s="13">
        <v>16623.330000000002</v>
      </c>
      <c r="H6253" s="14">
        <f t="shared" si="679"/>
        <v>61456451.010000005</v>
      </c>
      <c r="I6253" s="14">
        <f>IF(F6253="GHS",H6253,H6253*Assumptions!$B$4)</f>
        <v>663729670.90800011</v>
      </c>
      <c r="J6253" s="15" t="str">
        <f>INDEX(Assumptions!$B$8:$B$12,MATCH(B6253,Assumptions!$A$8:$A$12,0))</f>
        <v>Fair Value Less Costs to Sell</v>
      </c>
      <c r="K6253" s="16">
        <f>G6253/(1-INDEX(Assumptions!$D$8:$D$12,MATCH(B6253,Assumptions!$A$8:$A$12,0)))</f>
        <v>18890.147727272728</v>
      </c>
      <c r="L6253" s="16">
        <f t="shared" si="680"/>
        <v>498.69990000000001</v>
      </c>
      <c r="M6253" s="16">
        <f t="shared" si="681"/>
        <v>944.50738636363644</v>
      </c>
      <c r="N6253" s="14">
        <f>E6253*(K6253-L6253-M6253)*IF(F6253="GHS",1,Assumptions!$B$4)</f>
        <v>696614459.14844191</v>
      </c>
      <c r="O6253" s="15">
        <f t="shared" ca="1" si="682"/>
        <v>253</v>
      </c>
      <c r="P6253" s="15" t="str">
        <f t="shared" ca="1" si="683"/>
        <v>181-365d</v>
      </c>
      <c r="Q6253" s="17">
        <f ca="1">IF(P6253="0-90d",0,IF(P6253="91-180d",INDEX(Assumptions!$F$8:$F$12,MATCH(B6253,Assumptions!$A$8:$A$12,0)),IF(P6253="181-365d",INDEX(Assumptions!$G$8:$G$12,MATCH(B6253,Assumptions!$A$8:$A$12,0)),INDEX(Assumptions!$H$8:$H$12,MATCH(B6253,Assumptions!$A$8:$A$12,0)))))</f>
        <v>0.1</v>
      </c>
      <c r="R6253" s="14">
        <f t="shared" ca="1" si="684"/>
        <v>66372967.090800017</v>
      </c>
      <c r="S6253" s="14">
        <f t="shared" ca="1" si="685"/>
        <v>597356703.81720006</v>
      </c>
      <c r="T6253" s="11" t="s">
        <v>25</v>
      </c>
      <c r="U6253" s="18" t="s">
        <v>26</v>
      </c>
    </row>
    <row r="6254" spans="1:21" ht="15" customHeight="1" x14ac:dyDescent="0.15">
      <c r="A6254" s="10" t="s">
        <v>6302</v>
      </c>
      <c r="B6254" s="11" t="s">
        <v>41</v>
      </c>
      <c r="C6254" s="11" t="s">
        <v>44</v>
      </c>
      <c r="D6254" s="12">
        <v>46060</v>
      </c>
      <c r="E6254" s="11">
        <v>2426</v>
      </c>
      <c r="F6254" s="11" t="s">
        <v>33</v>
      </c>
      <c r="G6254" s="13">
        <v>564.24</v>
      </c>
      <c r="H6254" s="14">
        <f t="shared" si="679"/>
        <v>1368846.24</v>
      </c>
      <c r="I6254" s="14">
        <f>IF(F6254="GHS",H6254,H6254*Assumptions!$B$4)</f>
        <v>1368846.24</v>
      </c>
      <c r="J6254" s="15" t="str">
        <f>INDEX(Assumptions!$B$8:$B$12,MATCH(B6254,Assumptions!$A$8:$A$12,0))</f>
        <v>Weighted Average</v>
      </c>
      <c r="K6254" s="16">
        <f>G6254/(1-INDEX(Assumptions!$D$8:$D$12,MATCH(B6254,Assumptions!$A$8:$A$12,0)))</f>
        <v>868.06153846153848</v>
      </c>
      <c r="L6254" s="16">
        <f t="shared" si="680"/>
        <v>16.927199999999999</v>
      </c>
      <c r="M6254" s="16">
        <f t="shared" si="681"/>
        <v>43.403076923076924</v>
      </c>
      <c r="N6254" s="14">
        <f>E6254*(K6254-L6254-M6254)*IF(F6254="GHS",1,Assumptions!$B$4)</f>
        <v>1959556.0404923079</v>
      </c>
      <c r="O6254" s="15">
        <f t="shared" ca="1" si="682"/>
        <v>226</v>
      </c>
      <c r="P6254" s="15" t="str">
        <f t="shared" ca="1" si="683"/>
        <v>181-365d</v>
      </c>
      <c r="Q6254" s="17">
        <f ca="1">IF(P6254="0-90d",0,IF(P6254="91-180d",INDEX(Assumptions!$F$8:$F$12,MATCH(B6254,Assumptions!$A$8:$A$12,0)),IF(P6254="181-365d",INDEX(Assumptions!$G$8:$G$12,MATCH(B6254,Assumptions!$A$8:$A$12,0)),INDEX(Assumptions!$H$8:$H$12,MATCH(B6254,Assumptions!$A$8:$A$12,0)))))</f>
        <v>0.35</v>
      </c>
      <c r="R6254" s="14">
        <f t="shared" ca="1" si="684"/>
        <v>479096.18399999995</v>
      </c>
      <c r="S6254" s="14">
        <f t="shared" ca="1" si="685"/>
        <v>889750.0560000001</v>
      </c>
      <c r="T6254" s="11" t="s">
        <v>25</v>
      </c>
      <c r="U6254" s="18" t="s">
        <v>26</v>
      </c>
    </row>
    <row r="6255" spans="1:21" ht="15" customHeight="1" x14ac:dyDescent="0.15">
      <c r="A6255" s="10" t="s">
        <v>6303</v>
      </c>
      <c r="B6255" s="11" t="s">
        <v>28</v>
      </c>
      <c r="C6255" s="11" t="s">
        <v>38</v>
      </c>
      <c r="D6255" s="12">
        <v>46010</v>
      </c>
      <c r="E6255" s="11">
        <v>4358</v>
      </c>
      <c r="F6255" s="11" t="s">
        <v>24</v>
      </c>
      <c r="G6255" s="13">
        <v>3957.73</v>
      </c>
      <c r="H6255" s="14">
        <f t="shared" si="679"/>
        <v>17247787.34</v>
      </c>
      <c r="I6255" s="14">
        <f>IF(F6255="GHS",H6255,H6255*Assumptions!$B$4)</f>
        <v>186276103.27200001</v>
      </c>
      <c r="J6255" s="15" t="str">
        <f>INDEX(Assumptions!$B$8:$B$12,MATCH(B6255,Assumptions!$A$8:$A$12,0))</f>
        <v>Fair Value Less Costs to Sell</v>
      </c>
      <c r="K6255" s="16">
        <f>G6255/(1-INDEX(Assumptions!$D$8:$D$12,MATCH(B6255,Assumptions!$A$8:$A$12,0)))</f>
        <v>4497.420454545455</v>
      </c>
      <c r="L6255" s="16">
        <f t="shared" si="680"/>
        <v>118.7319</v>
      </c>
      <c r="M6255" s="16">
        <f t="shared" si="681"/>
        <v>224.87102272727276</v>
      </c>
      <c r="N6255" s="14">
        <f>E6255*(K6255-L6255-M6255)*IF(F6255="GHS",1,Assumptions!$B$4)</f>
        <v>195505237.47956729</v>
      </c>
      <c r="O6255" s="15">
        <f t="shared" ca="1" si="682"/>
        <v>276</v>
      </c>
      <c r="P6255" s="15" t="str">
        <f t="shared" ca="1" si="683"/>
        <v>181-365d</v>
      </c>
      <c r="Q6255" s="17">
        <f ca="1">IF(P6255="0-90d",0,IF(P6255="91-180d",INDEX(Assumptions!$F$8:$F$12,MATCH(B6255,Assumptions!$A$8:$A$12,0)),IF(P6255="181-365d",INDEX(Assumptions!$G$8:$G$12,MATCH(B6255,Assumptions!$A$8:$A$12,0)),INDEX(Assumptions!$H$8:$H$12,MATCH(B6255,Assumptions!$A$8:$A$12,0)))))</f>
        <v>0.1</v>
      </c>
      <c r="R6255" s="14">
        <f t="shared" ca="1" si="684"/>
        <v>18627610.327200003</v>
      </c>
      <c r="S6255" s="14">
        <f t="shared" ca="1" si="685"/>
        <v>167648492.94480002</v>
      </c>
      <c r="T6255" s="11" t="s">
        <v>25</v>
      </c>
      <c r="U6255" s="18" t="s">
        <v>26</v>
      </c>
    </row>
    <row r="6256" spans="1:21" ht="15" customHeight="1" x14ac:dyDescent="0.15">
      <c r="A6256" s="10" t="s">
        <v>6304</v>
      </c>
      <c r="B6256" s="11" t="s">
        <v>41</v>
      </c>
      <c r="C6256" s="11" t="s">
        <v>42</v>
      </c>
      <c r="D6256" s="12">
        <v>45840</v>
      </c>
      <c r="E6256" s="11">
        <v>1031</v>
      </c>
      <c r="F6256" s="11" t="s">
        <v>33</v>
      </c>
      <c r="G6256" s="13">
        <v>771.16</v>
      </c>
      <c r="H6256" s="14">
        <f t="shared" si="679"/>
        <v>795065.96</v>
      </c>
      <c r="I6256" s="14">
        <f>IF(F6256="GHS",H6256,H6256*Assumptions!$B$4)</f>
        <v>795065.96</v>
      </c>
      <c r="J6256" s="15" t="str">
        <f>INDEX(Assumptions!$B$8:$B$12,MATCH(B6256,Assumptions!$A$8:$A$12,0))</f>
        <v>Weighted Average</v>
      </c>
      <c r="K6256" s="16">
        <f>G6256/(1-INDEX(Assumptions!$D$8:$D$12,MATCH(B6256,Assumptions!$A$8:$A$12,0)))</f>
        <v>1186.3999999999999</v>
      </c>
      <c r="L6256" s="16">
        <f t="shared" si="680"/>
        <v>23.134799999999998</v>
      </c>
      <c r="M6256" s="16">
        <f t="shared" si="681"/>
        <v>59.319999999999993</v>
      </c>
      <c r="N6256" s="14">
        <f>E6256*(K6256-L6256-M6256)*IF(F6256="GHS",1,Assumptions!$B$4)</f>
        <v>1138167.5011999998</v>
      </c>
      <c r="O6256" s="15">
        <f t="shared" ca="1" si="682"/>
        <v>446</v>
      </c>
      <c r="P6256" s="15" t="str">
        <f t="shared" ca="1" si="683"/>
        <v>365d+</v>
      </c>
      <c r="Q6256" s="17">
        <f ca="1">IF(P6256="0-90d",0,IF(P6256="91-180d",INDEX(Assumptions!$F$8:$F$12,MATCH(B6256,Assumptions!$A$8:$A$12,0)),IF(P6256="181-365d",INDEX(Assumptions!$G$8:$G$12,MATCH(B6256,Assumptions!$A$8:$A$12,0)),INDEX(Assumptions!$H$8:$H$12,MATCH(B6256,Assumptions!$A$8:$A$12,0)))))</f>
        <v>0.8</v>
      </c>
      <c r="R6256" s="14">
        <f t="shared" ca="1" si="684"/>
        <v>636052.76800000004</v>
      </c>
      <c r="S6256" s="14">
        <f t="shared" ca="1" si="685"/>
        <v>159013.19199999992</v>
      </c>
      <c r="T6256" s="11" t="s">
        <v>25</v>
      </c>
      <c r="U6256" s="18" t="s">
        <v>26</v>
      </c>
    </row>
    <row r="6257" spans="1:21" ht="15" customHeight="1" x14ac:dyDescent="0.15">
      <c r="A6257" s="10" t="s">
        <v>6305</v>
      </c>
      <c r="B6257" s="11" t="s">
        <v>46</v>
      </c>
      <c r="C6257" s="11" t="s">
        <v>47</v>
      </c>
      <c r="D6257" s="12">
        <v>46055</v>
      </c>
      <c r="E6257" s="11">
        <v>1868</v>
      </c>
      <c r="F6257" s="11" t="s">
        <v>33</v>
      </c>
      <c r="G6257" s="13">
        <v>408585.08</v>
      </c>
      <c r="H6257" s="14">
        <f t="shared" si="679"/>
        <v>763236929.44000006</v>
      </c>
      <c r="I6257" s="14">
        <f>IF(F6257="GHS",H6257,H6257*Assumptions!$B$4)</f>
        <v>763236929.44000006</v>
      </c>
      <c r="J6257" s="15" t="str">
        <f>INDEX(Assumptions!$B$8:$B$12,MATCH(B6257,Assumptions!$A$8:$A$12,0))</f>
        <v>Specific Identification</v>
      </c>
      <c r="K6257" s="16">
        <f>G6257/(1-INDEX(Assumptions!$D$8:$D$12,MATCH(B6257,Assumptions!$A$8:$A$12,0)))</f>
        <v>523827.02564102563</v>
      </c>
      <c r="L6257" s="16">
        <f t="shared" si="680"/>
        <v>12257.5524</v>
      </c>
      <c r="M6257" s="16">
        <f t="shared" si="681"/>
        <v>26191.351282051284</v>
      </c>
      <c r="N6257" s="14">
        <f>E6257*(K6257-L6257-M6257)*IF(F6257="GHS",1,Assumptions!$B$4)</f>
        <v>906686331.81936407</v>
      </c>
      <c r="O6257" s="15">
        <f t="shared" ca="1" si="682"/>
        <v>231</v>
      </c>
      <c r="P6257" s="15" t="str">
        <f t="shared" ca="1" si="683"/>
        <v>181-365d</v>
      </c>
      <c r="Q6257" s="17">
        <f ca="1">IF(P6257="0-90d",0,IF(P6257="91-180d",INDEX(Assumptions!$F$8:$F$12,MATCH(B6257,Assumptions!$A$8:$A$12,0)),IF(P6257="181-365d",INDEX(Assumptions!$G$8:$G$12,MATCH(B6257,Assumptions!$A$8:$A$12,0)),INDEX(Assumptions!$H$8:$H$12,MATCH(B6257,Assumptions!$A$8:$A$12,0)))))</f>
        <v>0.05</v>
      </c>
      <c r="R6257" s="14">
        <f t="shared" ca="1" si="684"/>
        <v>38161846.472000003</v>
      </c>
      <c r="S6257" s="14">
        <f t="shared" ca="1" si="685"/>
        <v>725075082.96800005</v>
      </c>
      <c r="T6257" s="11" t="s">
        <v>25</v>
      </c>
      <c r="U6257" s="18" t="s">
        <v>26</v>
      </c>
    </row>
    <row r="6258" spans="1:21" ht="15" customHeight="1" x14ac:dyDescent="0.15">
      <c r="A6258" s="10" t="s">
        <v>6306</v>
      </c>
      <c r="B6258" s="11" t="s">
        <v>46</v>
      </c>
      <c r="C6258" s="11" t="s">
        <v>119</v>
      </c>
      <c r="D6258" s="12">
        <v>46211</v>
      </c>
      <c r="E6258" s="11">
        <v>3435</v>
      </c>
      <c r="F6258" s="11" t="s">
        <v>33</v>
      </c>
      <c r="G6258" s="13">
        <v>821676.06</v>
      </c>
      <c r="H6258" s="14">
        <f t="shared" si="679"/>
        <v>2822457266.1000004</v>
      </c>
      <c r="I6258" s="14">
        <f>IF(F6258="GHS",H6258,H6258*Assumptions!$B$4)</f>
        <v>2822457266.1000004</v>
      </c>
      <c r="J6258" s="15" t="str">
        <f>INDEX(Assumptions!$B$8:$B$12,MATCH(B6258,Assumptions!$A$8:$A$12,0))</f>
        <v>Specific Identification</v>
      </c>
      <c r="K6258" s="16">
        <f>G6258/(1-INDEX(Assumptions!$D$8:$D$12,MATCH(B6258,Assumptions!$A$8:$A$12,0)))</f>
        <v>1053430.8461538462</v>
      </c>
      <c r="L6258" s="16">
        <f t="shared" si="680"/>
        <v>24650.281800000001</v>
      </c>
      <c r="M6258" s="16">
        <f t="shared" si="681"/>
        <v>52671.542307692318</v>
      </c>
      <c r="N6258" s="14">
        <f>E6258*(K6258-L6258-M6258)*IF(F6258="GHS",1,Assumptions!$B$4)</f>
        <v>3352934490.7285385</v>
      </c>
      <c r="O6258" s="15">
        <f t="shared" ca="1" si="682"/>
        <v>75</v>
      </c>
      <c r="P6258" s="15" t="str">
        <f t="shared" ca="1" si="683"/>
        <v>0-90d</v>
      </c>
      <c r="Q6258" s="17">
        <f ca="1">IF(P6258="0-90d",0,IF(P6258="91-180d",INDEX(Assumptions!$F$8:$F$12,MATCH(B6258,Assumptions!$A$8:$A$12,0)),IF(P6258="181-365d",INDEX(Assumptions!$G$8:$G$12,MATCH(B6258,Assumptions!$A$8:$A$12,0)),INDEX(Assumptions!$H$8:$H$12,MATCH(B6258,Assumptions!$A$8:$A$12,0)))))</f>
        <v>0</v>
      </c>
      <c r="R6258" s="14">
        <f t="shared" ca="1" si="684"/>
        <v>0</v>
      </c>
      <c r="S6258" s="14">
        <f t="shared" ca="1" si="685"/>
        <v>2822457266.1000004</v>
      </c>
      <c r="T6258" s="11" t="s">
        <v>25</v>
      </c>
      <c r="U6258" s="18" t="s">
        <v>26</v>
      </c>
    </row>
    <row r="6259" spans="1:21" ht="15" customHeight="1" x14ac:dyDescent="0.15">
      <c r="A6259" s="10" t="s">
        <v>6307</v>
      </c>
      <c r="B6259" s="11" t="s">
        <v>31</v>
      </c>
      <c r="C6259" s="11" t="s">
        <v>76</v>
      </c>
      <c r="D6259" s="12">
        <v>45901</v>
      </c>
      <c r="E6259" s="11">
        <v>986</v>
      </c>
      <c r="F6259" s="11" t="s">
        <v>33</v>
      </c>
      <c r="G6259" s="13">
        <v>1290.26</v>
      </c>
      <c r="H6259" s="14">
        <f t="shared" si="679"/>
        <v>1272196.3600000001</v>
      </c>
      <c r="I6259" s="14">
        <f>IF(F6259="GHS",H6259,H6259*Assumptions!$B$4)</f>
        <v>1272196.3600000001</v>
      </c>
      <c r="J6259" s="15" t="str">
        <f>INDEX(Assumptions!$B$8:$B$12,MATCH(B6259,Assumptions!$A$8:$A$12,0))</f>
        <v>Weighted Average</v>
      </c>
      <c r="K6259" s="16">
        <f>G6259/(1-INDEX(Assumptions!$D$8:$D$12,MATCH(B6259,Assumptions!$A$8:$A$12,0)))</f>
        <v>1792.0277777777778</v>
      </c>
      <c r="L6259" s="16">
        <f t="shared" si="680"/>
        <v>38.707799999999999</v>
      </c>
      <c r="M6259" s="16">
        <f t="shared" si="681"/>
        <v>89.601388888888891</v>
      </c>
      <c r="N6259" s="14">
        <f>E6259*(K6259-L6259-M6259)*IF(F6259="GHS",1,Assumptions!$B$4)</f>
        <v>1640426.5286444444</v>
      </c>
      <c r="O6259" s="15">
        <f t="shared" ca="1" si="682"/>
        <v>385</v>
      </c>
      <c r="P6259" s="15" t="str">
        <f t="shared" ca="1" si="683"/>
        <v>365d+</v>
      </c>
      <c r="Q6259" s="17">
        <f ca="1">IF(P6259="0-90d",0,IF(P6259="91-180d",INDEX(Assumptions!$F$8:$F$12,MATCH(B6259,Assumptions!$A$8:$A$12,0)),IF(P6259="181-365d",INDEX(Assumptions!$G$8:$G$12,MATCH(B6259,Assumptions!$A$8:$A$12,0)),INDEX(Assumptions!$H$8:$H$12,MATCH(B6259,Assumptions!$A$8:$A$12,0)))))</f>
        <v>0.6</v>
      </c>
      <c r="R6259" s="14">
        <f t="shared" ca="1" si="684"/>
        <v>763317.81599999999</v>
      </c>
      <c r="S6259" s="14">
        <f t="shared" ca="1" si="685"/>
        <v>508878.54400000011</v>
      </c>
      <c r="T6259" s="11" t="s">
        <v>25</v>
      </c>
      <c r="U6259" s="18" t="s">
        <v>26</v>
      </c>
    </row>
    <row r="6260" spans="1:21" ht="15" customHeight="1" x14ac:dyDescent="0.15">
      <c r="A6260" s="10" t="s">
        <v>6308</v>
      </c>
      <c r="B6260" s="11" t="s">
        <v>22</v>
      </c>
      <c r="C6260" s="11" t="s">
        <v>81</v>
      </c>
      <c r="D6260" s="12">
        <v>45920</v>
      </c>
      <c r="E6260" s="11">
        <v>2368</v>
      </c>
      <c r="F6260" s="11" t="s">
        <v>24</v>
      </c>
      <c r="G6260" s="13">
        <v>53845.760000000002</v>
      </c>
      <c r="H6260" s="14">
        <f t="shared" si="679"/>
        <v>127506759.68000001</v>
      </c>
      <c r="I6260" s="14">
        <f>IF(F6260="GHS",H6260,H6260*Assumptions!$B$4)</f>
        <v>1377073004.5440001</v>
      </c>
      <c r="J6260" s="15" t="str">
        <f>INDEX(Assumptions!$B$8:$B$12,MATCH(B6260,Assumptions!$A$8:$A$12,0))</f>
        <v>FIFO</v>
      </c>
      <c r="K6260" s="16">
        <f>G6260/(1-INDEX(Assumptions!$D$8:$D$12,MATCH(B6260,Assumptions!$A$8:$A$12,0)))</f>
        <v>65665.560975609755</v>
      </c>
      <c r="L6260" s="16">
        <f t="shared" si="680"/>
        <v>1615.3728000000001</v>
      </c>
      <c r="M6260" s="16">
        <f t="shared" si="681"/>
        <v>3283.278048780488</v>
      </c>
      <c r="N6260" s="14">
        <f>E6260*(K6260-L6260-M6260)*IF(F6260="GHS",1,Assumptions!$B$4)</f>
        <v>1554077266.3475826</v>
      </c>
      <c r="O6260" s="15">
        <f t="shared" ca="1" si="682"/>
        <v>366</v>
      </c>
      <c r="P6260" s="15" t="str">
        <f t="shared" ca="1" si="683"/>
        <v>365d+</v>
      </c>
      <c r="Q6260" s="17">
        <f ca="1">IF(P6260="0-90d",0,IF(P6260="91-180d",INDEX(Assumptions!$F$8:$F$12,MATCH(B6260,Assumptions!$A$8:$A$12,0)),IF(P6260="181-365d",INDEX(Assumptions!$G$8:$G$12,MATCH(B6260,Assumptions!$A$8:$A$12,0)),INDEX(Assumptions!$H$8:$H$12,MATCH(B6260,Assumptions!$A$8:$A$12,0)))))</f>
        <v>0.5</v>
      </c>
      <c r="R6260" s="14">
        <f t="shared" ca="1" si="684"/>
        <v>688536502.27200007</v>
      </c>
      <c r="S6260" s="14">
        <f t="shared" ca="1" si="685"/>
        <v>688536502.27200007</v>
      </c>
      <c r="T6260" s="11" t="s">
        <v>25</v>
      </c>
      <c r="U6260" s="18" t="s">
        <v>36</v>
      </c>
    </row>
    <row r="6261" spans="1:21" ht="15" customHeight="1" x14ac:dyDescent="0.15">
      <c r="A6261" s="10" t="s">
        <v>6309</v>
      </c>
      <c r="B6261" s="11" t="s">
        <v>46</v>
      </c>
      <c r="C6261" s="11" t="s">
        <v>52</v>
      </c>
      <c r="D6261" s="12">
        <v>45819</v>
      </c>
      <c r="E6261" s="11">
        <v>2340</v>
      </c>
      <c r="F6261" s="11" t="s">
        <v>33</v>
      </c>
      <c r="G6261" s="13">
        <v>699870.19</v>
      </c>
      <c r="H6261" s="14">
        <f t="shared" si="679"/>
        <v>1637696244.5999999</v>
      </c>
      <c r="I6261" s="14">
        <f>IF(F6261="GHS",H6261,H6261*Assumptions!$B$4)</f>
        <v>1637696244.5999999</v>
      </c>
      <c r="J6261" s="15" t="str">
        <f>INDEX(Assumptions!$B$8:$B$12,MATCH(B6261,Assumptions!$A$8:$A$12,0))</f>
        <v>Specific Identification</v>
      </c>
      <c r="K6261" s="16">
        <f>G6261/(1-INDEX(Assumptions!$D$8:$D$12,MATCH(B6261,Assumptions!$A$8:$A$12,0)))</f>
        <v>897269.47435897426</v>
      </c>
      <c r="L6261" s="16">
        <f t="shared" si="680"/>
        <v>20996.105699999996</v>
      </c>
      <c r="M6261" s="16">
        <f t="shared" si="681"/>
        <v>44863.473717948713</v>
      </c>
      <c r="N6261" s="14">
        <f>E6261*(K6261-L6261-M6261)*IF(F6261="GHS",1,Assumptions!$B$4)</f>
        <v>1945499154.1619999</v>
      </c>
      <c r="O6261" s="15">
        <f t="shared" ca="1" si="682"/>
        <v>467</v>
      </c>
      <c r="P6261" s="15" t="str">
        <f t="shared" ca="1" si="683"/>
        <v>365d+</v>
      </c>
      <c r="Q6261" s="17">
        <f ca="1">IF(P6261="0-90d",0,IF(P6261="91-180d",INDEX(Assumptions!$F$8:$F$12,MATCH(B6261,Assumptions!$A$8:$A$12,0)),IF(P6261="181-365d",INDEX(Assumptions!$G$8:$G$12,MATCH(B6261,Assumptions!$A$8:$A$12,0)),INDEX(Assumptions!$H$8:$H$12,MATCH(B6261,Assumptions!$A$8:$A$12,0)))))</f>
        <v>0.15</v>
      </c>
      <c r="R6261" s="14">
        <f t="shared" ca="1" si="684"/>
        <v>245654436.68999997</v>
      </c>
      <c r="S6261" s="14">
        <f t="shared" ca="1" si="685"/>
        <v>1392041807.9099998</v>
      </c>
      <c r="T6261" s="11" t="s">
        <v>25</v>
      </c>
      <c r="U6261" s="18" t="s">
        <v>26</v>
      </c>
    </row>
    <row r="6262" spans="1:21" ht="15" customHeight="1" x14ac:dyDescent="0.15">
      <c r="A6262" s="10" t="s">
        <v>6310</v>
      </c>
      <c r="B6262" s="11" t="s">
        <v>28</v>
      </c>
      <c r="C6262" s="11" t="s">
        <v>29</v>
      </c>
      <c r="D6262" s="12">
        <v>45929</v>
      </c>
      <c r="E6262" s="11">
        <v>4687</v>
      </c>
      <c r="F6262" s="11" t="s">
        <v>24</v>
      </c>
      <c r="G6262" s="13">
        <v>11761.62</v>
      </c>
      <c r="H6262" s="14">
        <f t="shared" si="679"/>
        <v>55126712.940000005</v>
      </c>
      <c r="I6262" s="14">
        <f>IF(F6262="GHS",H6262,H6262*Assumptions!$B$4)</f>
        <v>595368499.75200009</v>
      </c>
      <c r="J6262" s="15" t="str">
        <f>INDEX(Assumptions!$B$8:$B$12,MATCH(B6262,Assumptions!$A$8:$A$12,0))</f>
        <v>Fair Value Less Costs to Sell</v>
      </c>
      <c r="K6262" s="16">
        <f>G6262/(1-INDEX(Assumptions!$D$8:$D$12,MATCH(B6262,Assumptions!$A$8:$A$12,0)))</f>
        <v>13365.477272727274</v>
      </c>
      <c r="L6262" s="16">
        <f t="shared" si="680"/>
        <v>352.84860000000003</v>
      </c>
      <c r="M6262" s="16">
        <f t="shared" si="681"/>
        <v>668.27386363636379</v>
      </c>
      <c r="N6262" s="14">
        <f>E6262*(K6262-L6262-M6262)*IF(F6262="GHS",1,Assumptions!$B$4)</f>
        <v>624866302.69425821</v>
      </c>
      <c r="O6262" s="15">
        <f t="shared" ca="1" si="682"/>
        <v>357</v>
      </c>
      <c r="P6262" s="15" t="str">
        <f t="shared" ca="1" si="683"/>
        <v>181-365d</v>
      </c>
      <c r="Q6262" s="17">
        <f ca="1">IF(P6262="0-90d",0,IF(P6262="91-180d",INDEX(Assumptions!$F$8:$F$12,MATCH(B6262,Assumptions!$A$8:$A$12,0)),IF(P6262="181-365d",INDEX(Assumptions!$G$8:$G$12,MATCH(B6262,Assumptions!$A$8:$A$12,0)),INDEX(Assumptions!$H$8:$H$12,MATCH(B6262,Assumptions!$A$8:$A$12,0)))))</f>
        <v>0.1</v>
      </c>
      <c r="R6262" s="14">
        <f t="shared" ca="1" si="684"/>
        <v>59536849.975200012</v>
      </c>
      <c r="S6262" s="14">
        <f t="shared" ca="1" si="685"/>
        <v>535831649.7768001</v>
      </c>
      <c r="T6262" s="11" t="s">
        <v>25</v>
      </c>
      <c r="U6262" s="18" t="s">
        <v>26</v>
      </c>
    </row>
    <row r="6263" spans="1:21" ht="15" customHeight="1" x14ac:dyDescent="0.15">
      <c r="A6263" s="10" t="s">
        <v>6311</v>
      </c>
      <c r="B6263" s="11" t="s">
        <v>46</v>
      </c>
      <c r="C6263" s="11" t="s">
        <v>52</v>
      </c>
      <c r="D6263" s="12">
        <v>46119</v>
      </c>
      <c r="E6263" s="11">
        <v>3742</v>
      </c>
      <c r="F6263" s="11" t="s">
        <v>33</v>
      </c>
      <c r="G6263" s="13">
        <v>437790.03</v>
      </c>
      <c r="H6263" s="14">
        <f t="shared" si="679"/>
        <v>1638210292.26</v>
      </c>
      <c r="I6263" s="14">
        <f>IF(F6263="GHS",H6263,H6263*Assumptions!$B$4)</f>
        <v>1638210292.26</v>
      </c>
      <c r="J6263" s="15" t="str">
        <f>INDEX(Assumptions!$B$8:$B$12,MATCH(B6263,Assumptions!$A$8:$A$12,0))</f>
        <v>Specific Identification</v>
      </c>
      <c r="K6263" s="16">
        <f>G6263/(1-INDEX(Assumptions!$D$8:$D$12,MATCH(B6263,Assumptions!$A$8:$A$12,0)))</f>
        <v>561269.26923076925</v>
      </c>
      <c r="L6263" s="16">
        <f t="shared" si="680"/>
        <v>13133.7009</v>
      </c>
      <c r="M6263" s="16">
        <f t="shared" si="681"/>
        <v>28063.463461538464</v>
      </c>
      <c r="N6263" s="14">
        <f>E6263*(K6263-L6263-M6263)*IF(F6263="GHS",1,Assumptions!$B$4)</f>
        <v>1946109816.4206612</v>
      </c>
      <c r="O6263" s="15">
        <f t="shared" ca="1" si="682"/>
        <v>167</v>
      </c>
      <c r="P6263" s="15" t="str">
        <f t="shared" ca="1" si="683"/>
        <v>91-180d</v>
      </c>
      <c r="Q6263" s="17">
        <f ca="1">IF(P6263="0-90d",0,IF(P6263="91-180d",INDEX(Assumptions!$F$8:$F$12,MATCH(B6263,Assumptions!$A$8:$A$12,0)),IF(P6263="181-365d",INDEX(Assumptions!$G$8:$G$12,MATCH(B6263,Assumptions!$A$8:$A$12,0)),INDEX(Assumptions!$H$8:$H$12,MATCH(B6263,Assumptions!$A$8:$A$12,0)))))</f>
        <v>0</v>
      </c>
      <c r="R6263" s="14">
        <f t="shared" ca="1" si="684"/>
        <v>0</v>
      </c>
      <c r="S6263" s="14">
        <f t="shared" ca="1" si="685"/>
        <v>1638210292.26</v>
      </c>
      <c r="T6263" s="11" t="s">
        <v>25</v>
      </c>
      <c r="U6263" s="18" t="s">
        <v>26</v>
      </c>
    </row>
    <row r="6264" spans="1:21" ht="15" customHeight="1" x14ac:dyDescent="0.15">
      <c r="A6264" s="10" t="s">
        <v>6312</v>
      </c>
      <c r="B6264" s="11" t="s">
        <v>31</v>
      </c>
      <c r="C6264" s="11" t="s">
        <v>32</v>
      </c>
      <c r="D6264" s="12">
        <v>45998</v>
      </c>
      <c r="E6264" s="11">
        <v>4470</v>
      </c>
      <c r="F6264" s="11" t="s">
        <v>33</v>
      </c>
      <c r="G6264" s="13">
        <v>3564.6</v>
      </c>
      <c r="H6264" s="14">
        <f t="shared" si="679"/>
        <v>15933762</v>
      </c>
      <c r="I6264" s="14">
        <f>IF(F6264="GHS",H6264,H6264*Assumptions!$B$4)</f>
        <v>15933762</v>
      </c>
      <c r="J6264" s="15" t="str">
        <f>INDEX(Assumptions!$B$8:$B$12,MATCH(B6264,Assumptions!$A$8:$A$12,0))</f>
        <v>Weighted Average</v>
      </c>
      <c r="K6264" s="16">
        <f>G6264/(1-INDEX(Assumptions!$D$8:$D$12,MATCH(B6264,Assumptions!$A$8:$A$12,0)))</f>
        <v>4950.833333333333</v>
      </c>
      <c r="L6264" s="16">
        <f t="shared" si="680"/>
        <v>106.93799999999999</v>
      </c>
      <c r="M6264" s="16">
        <f t="shared" si="681"/>
        <v>247.54166666666666</v>
      </c>
      <c r="N6264" s="14">
        <f>E6264*(K6264-L6264-M6264)*IF(F6264="GHS",1,Assumptions!$B$4)</f>
        <v>20545700.889999997</v>
      </c>
      <c r="O6264" s="15">
        <f t="shared" ca="1" si="682"/>
        <v>288</v>
      </c>
      <c r="P6264" s="15" t="str">
        <f t="shared" ca="1" si="683"/>
        <v>181-365d</v>
      </c>
      <c r="Q6264" s="17">
        <f ca="1">IF(P6264="0-90d",0,IF(P6264="91-180d",INDEX(Assumptions!$F$8:$F$12,MATCH(B6264,Assumptions!$A$8:$A$12,0)),IF(P6264="181-365d",INDEX(Assumptions!$G$8:$G$12,MATCH(B6264,Assumptions!$A$8:$A$12,0)),INDEX(Assumptions!$H$8:$H$12,MATCH(B6264,Assumptions!$A$8:$A$12,0)))))</f>
        <v>0.2</v>
      </c>
      <c r="R6264" s="14">
        <f t="shared" ca="1" si="684"/>
        <v>3186752.4000000004</v>
      </c>
      <c r="S6264" s="14">
        <f t="shared" si="685"/>
        <v>0</v>
      </c>
      <c r="T6264" s="11" t="s">
        <v>39</v>
      </c>
      <c r="U6264" s="18" t="s">
        <v>26</v>
      </c>
    </row>
    <row r="6265" spans="1:21" ht="15" customHeight="1" x14ac:dyDescent="0.15">
      <c r="A6265" s="10" t="s">
        <v>6313</v>
      </c>
      <c r="B6265" s="11" t="s">
        <v>41</v>
      </c>
      <c r="C6265" s="11" t="s">
        <v>42</v>
      </c>
      <c r="D6265" s="12">
        <v>46040</v>
      </c>
      <c r="E6265" s="11">
        <v>2072</v>
      </c>
      <c r="F6265" s="11" t="s">
        <v>33</v>
      </c>
      <c r="G6265" s="13">
        <v>255.2</v>
      </c>
      <c r="H6265" s="14">
        <f t="shared" si="679"/>
        <v>528774.40000000002</v>
      </c>
      <c r="I6265" s="14">
        <f>IF(F6265="GHS",H6265,H6265*Assumptions!$B$4)</f>
        <v>528774.40000000002</v>
      </c>
      <c r="J6265" s="15" t="str">
        <f>INDEX(Assumptions!$B$8:$B$12,MATCH(B6265,Assumptions!$A$8:$A$12,0))</f>
        <v>Weighted Average</v>
      </c>
      <c r="K6265" s="16">
        <f>G6265/(1-INDEX(Assumptions!$D$8:$D$12,MATCH(B6265,Assumptions!$A$8:$A$12,0)))</f>
        <v>392.61538461538458</v>
      </c>
      <c r="L6265" s="16">
        <f t="shared" si="680"/>
        <v>7.6559999999999997</v>
      </c>
      <c r="M6265" s="16">
        <f t="shared" si="681"/>
        <v>19.630769230769232</v>
      </c>
      <c r="N6265" s="14">
        <f>E6265*(K6265-L6265-M6265)*IF(F6265="GHS",1,Assumptions!$B$4)</f>
        <v>756960.89107692288</v>
      </c>
      <c r="O6265" s="15">
        <f t="shared" ca="1" si="682"/>
        <v>246</v>
      </c>
      <c r="P6265" s="15" t="str">
        <f t="shared" ca="1" si="683"/>
        <v>181-365d</v>
      </c>
      <c r="Q6265" s="17">
        <f ca="1">IF(P6265="0-90d",0,IF(P6265="91-180d",INDEX(Assumptions!$F$8:$F$12,MATCH(B6265,Assumptions!$A$8:$A$12,0)),IF(P6265="181-365d",INDEX(Assumptions!$G$8:$G$12,MATCH(B6265,Assumptions!$A$8:$A$12,0)),INDEX(Assumptions!$H$8:$H$12,MATCH(B6265,Assumptions!$A$8:$A$12,0)))))</f>
        <v>0.35</v>
      </c>
      <c r="R6265" s="14">
        <f t="shared" ca="1" si="684"/>
        <v>185071.04</v>
      </c>
      <c r="S6265" s="14">
        <f t="shared" ca="1" si="685"/>
        <v>343703.36</v>
      </c>
      <c r="T6265" s="11" t="s">
        <v>25</v>
      </c>
      <c r="U6265" s="18" t="s">
        <v>36</v>
      </c>
    </row>
    <row r="6266" spans="1:21" ht="15" customHeight="1" x14ac:dyDescent="0.15">
      <c r="A6266" s="10" t="s">
        <v>6314</v>
      </c>
      <c r="B6266" s="11" t="s">
        <v>31</v>
      </c>
      <c r="C6266" s="11" t="s">
        <v>76</v>
      </c>
      <c r="D6266" s="12">
        <v>46013</v>
      </c>
      <c r="E6266" s="11">
        <v>431</v>
      </c>
      <c r="F6266" s="11" t="s">
        <v>33</v>
      </c>
      <c r="G6266" s="13">
        <v>1560.77</v>
      </c>
      <c r="H6266" s="14">
        <f t="shared" si="679"/>
        <v>672691.87</v>
      </c>
      <c r="I6266" s="14">
        <f>IF(F6266="GHS",H6266,H6266*Assumptions!$B$4)</f>
        <v>672691.87</v>
      </c>
      <c r="J6266" s="15" t="str">
        <f>INDEX(Assumptions!$B$8:$B$12,MATCH(B6266,Assumptions!$A$8:$A$12,0))</f>
        <v>Weighted Average</v>
      </c>
      <c r="K6266" s="16">
        <f>G6266/(1-INDEX(Assumptions!$D$8:$D$12,MATCH(B6266,Assumptions!$A$8:$A$12,0)))</f>
        <v>2167.7361111111113</v>
      </c>
      <c r="L6266" s="16">
        <f t="shared" si="680"/>
        <v>46.823099999999997</v>
      </c>
      <c r="M6266" s="16">
        <f t="shared" si="681"/>
        <v>108.38680555555557</v>
      </c>
      <c r="N6266" s="14">
        <f>E6266*(K6266-L6266-M6266)*IF(F6266="GHS",1,Assumptions!$B$4)</f>
        <v>867398.79459444445</v>
      </c>
      <c r="O6266" s="15">
        <f t="shared" ca="1" si="682"/>
        <v>273</v>
      </c>
      <c r="P6266" s="15" t="str">
        <f t="shared" ca="1" si="683"/>
        <v>181-365d</v>
      </c>
      <c r="Q6266" s="17">
        <f ca="1">IF(P6266="0-90d",0,IF(P6266="91-180d",INDEX(Assumptions!$F$8:$F$12,MATCH(B6266,Assumptions!$A$8:$A$12,0)),IF(P6266="181-365d",INDEX(Assumptions!$G$8:$G$12,MATCH(B6266,Assumptions!$A$8:$A$12,0)),INDEX(Assumptions!$H$8:$H$12,MATCH(B6266,Assumptions!$A$8:$A$12,0)))))</f>
        <v>0.2</v>
      </c>
      <c r="R6266" s="14">
        <f t="shared" ca="1" si="684"/>
        <v>134538.37400000001</v>
      </c>
      <c r="S6266" s="14">
        <f t="shared" si="685"/>
        <v>0</v>
      </c>
      <c r="T6266" s="11" t="s">
        <v>39</v>
      </c>
      <c r="U6266" s="18" t="s">
        <v>26</v>
      </c>
    </row>
    <row r="6267" spans="1:21" ht="15" customHeight="1" x14ac:dyDescent="0.15">
      <c r="A6267" s="10" t="s">
        <v>6315</v>
      </c>
      <c r="B6267" s="11" t="s">
        <v>28</v>
      </c>
      <c r="C6267" s="11" t="s">
        <v>35</v>
      </c>
      <c r="D6267" s="12">
        <v>45877</v>
      </c>
      <c r="E6267" s="11">
        <v>4691</v>
      </c>
      <c r="F6267" s="11" t="s">
        <v>24</v>
      </c>
      <c r="G6267" s="13">
        <v>15277.77</v>
      </c>
      <c r="H6267" s="14">
        <f t="shared" si="679"/>
        <v>71668019.070000008</v>
      </c>
      <c r="I6267" s="14">
        <f>IF(F6267="GHS",H6267,H6267*Assumptions!$B$4)</f>
        <v>774014605.95600009</v>
      </c>
      <c r="J6267" s="15" t="str">
        <f>INDEX(Assumptions!$B$8:$B$12,MATCH(B6267,Assumptions!$A$8:$A$12,0))</f>
        <v>Fair Value Less Costs to Sell</v>
      </c>
      <c r="K6267" s="16">
        <f>G6267/(1-INDEX(Assumptions!$D$8:$D$12,MATCH(B6267,Assumptions!$A$8:$A$12,0)))</f>
        <v>17361.102272727272</v>
      </c>
      <c r="L6267" s="16">
        <f t="shared" si="680"/>
        <v>458.3331</v>
      </c>
      <c r="M6267" s="16">
        <f t="shared" si="681"/>
        <v>868.05511363636367</v>
      </c>
      <c r="N6267" s="14">
        <f>E6267*(K6267-L6267-M6267)*IF(F6267="GHS",1,Assumptions!$B$4)</f>
        <v>812363511.43291092</v>
      </c>
      <c r="O6267" s="15">
        <f t="shared" ca="1" si="682"/>
        <v>409</v>
      </c>
      <c r="P6267" s="15" t="str">
        <f t="shared" ca="1" si="683"/>
        <v>365d+</v>
      </c>
      <c r="Q6267" s="17">
        <f ca="1">IF(P6267="0-90d",0,IF(P6267="91-180d",INDEX(Assumptions!$F$8:$F$12,MATCH(B6267,Assumptions!$A$8:$A$12,0)),IF(P6267="181-365d",INDEX(Assumptions!$G$8:$G$12,MATCH(B6267,Assumptions!$A$8:$A$12,0)),INDEX(Assumptions!$H$8:$H$12,MATCH(B6267,Assumptions!$A$8:$A$12,0)))))</f>
        <v>0.4</v>
      </c>
      <c r="R6267" s="14">
        <f t="shared" ca="1" si="684"/>
        <v>309605842.38240004</v>
      </c>
      <c r="S6267" s="14">
        <f t="shared" ca="1" si="685"/>
        <v>464408763.57360005</v>
      </c>
      <c r="T6267" s="11" t="s">
        <v>25</v>
      </c>
      <c r="U6267" s="18" t="s">
        <v>26</v>
      </c>
    </row>
    <row r="6268" spans="1:21" ht="15" customHeight="1" x14ac:dyDescent="0.15">
      <c r="A6268" s="10" t="s">
        <v>6316</v>
      </c>
      <c r="B6268" s="11" t="s">
        <v>41</v>
      </c>
      <c r="C6268" s="11" t="s">
        <v>44</v>
      </c>
      <c r="D6268" s="12">
        <v>45819</v>
      </c>
      <c r="E6268" s="11">
        <v>692</v>
      </c>
      <c r="F6268" s="11" t="s">
        <v>33</v>
      </c>
      <c r="G6268" s="13">
        <v>571.92999999999995</v>
      </c>
      <c r="H6268" s="14">
        <f t="shared" si="679"/>
        <v>395775.55999999994</v>
      </c>
      <c r="I6268" s="14">
        <f>IF(F6268="GHS",H6268,H6268*Assumptions!$B$4)</f>
        <v>395775.55999999994</v>
      </c>
      <c r="J6268" s="15" t="str">
        <f>INDEX(Assumptions!$B$8:$B$12,MATCH(B6268,Assumptions!$A$8:$A$12,0))</f>
        <v>Weighted Average</v>
      </c>
      <c r="K6268" s="16">
        <f>G6268/(1-INDEX(Assumptions!$D$8:$D$12,MATCH(B6268,Assumptions!$A$8:$A$12,0)))</f>
        <v>879.89230769230755</v>
      </c>
      <c r="L6268" s="16">
        <f t="shared" si="680"/>
        <v>17.157899999999998</v>
      </c>
      <c r="M6268" s="16">
        <f t="shared" si="681"/>
        <v>43.994615384615379</v>
      </c>
      <c r="N6268" s="14">
        <f>E6268*(K6268-L6268-M6268)*IF(F6268="GHS",1,Assumptions!$B$4)</f>
        <v>566567.93627692293</v>
      </c>
      <c r="O6268" s="15">
        <f t="shared" ca="1" si="682"/>
        <v>467</v>
      </c>
      <c r="P6268" s="15" t="str">
        <f t="shared" ca="1" si="683"/>
        <v>365d+</v>
      </c>
      <c r="Q6268" s="17">
        <f ca="1">IF(P6268="0-90d",0,IF(P6268="91-180d",INDEX(Assumptions!$F$8:$F$12,MATCH(B6268,Assumptions!$A$8:$A$12,0)),IF(P6268="181-365d",INDEX(Assumptions!$G$8:$G$12,MATCH(B6268,Assumptions!$A$8:$A$12,0)),INDEX(Assumptions!$H$8:$H$12,MATCH(B6268,Assumptions!$A$8:$A$12,0)))))</f>
        <v>0.8</v>
      </c>
      <c r="R6268" s="14">
        <f t="shared" ca="1" si="684"/>
        <v>316620.44799999997</v>
      </c>
      <c r="S6268" s="14">
        <f t="shared" ca="1" si="685"/>
        <v>79155.111999999965</v>
      </c>
      <c r="T6268" s="11" t="s">
        <v>25</v>
      </c>
      <c r="U6268" s="18" t="s">
        <v>26</v>
      </c>
    </row>
    <row r="6269" spans="1:21" ht="15" customHeight="1" x14ac:dyDescent="0.15">
      <c r="A6269" s="10" t="s">
        <v>6317</v>
      </c>
      <c r="B6269" s="11" t="s">
        <v>31</v>
      </c>
      <c r="C6269" s="11" t="s">
        <v>76</v>
      </c>
      <c r="D6269" s="12">
        <v>45832</v>
      </c>
      <c r="E6269" s="11">
        <v>3070</v>
      </c>
      <c r="F6269" s="11" t="s">
        <v>33</v>
      </c>
      <c r="G6269" s="13">
        <v>998.48</v>
      </c>
      <c r="H6269" s="14">
        <f t="shared" si="679"/>
        <v>3065333.6</v>
      </c>
      <c r="I6269" s="14">
        <f>IF(F6269="GHS",H6269,H6269*Assumptions!$B$4)</f>
        <v>3065333.6</v>
      </c>
      <c r="J6269" s="15" t="str">
        <f>INDEX(Assumptions!$B$8:$B$12,MATCH(B6269,Assumptions!$A$8:$A$12,0))</f>
        <v>Weighted Average</v>
      </c>
      <c r="K6269" s="16">
        <f>G6269/(1-INDEX(Assumptions!$D$8:$D$12,MATCH(B6269,Assumptions!$A$8:$A$12,0)))</f>
        <v>1386.7777777777778</v>
      </c>
      <c r="L6269" s="16">
        <f t="shared" si="680"/>
        <v>29.9544</v>
      </c>
      <c r="M6269" s="16">
        <f t="shared" si="681"/>
        <v>69.338888888888889</v>
      </c>
      <c r="N6269" s="14">
        <f>E6269*(K6269-L6269-M6269)*IF(F6269="GHS",1,Assumptions!$B$4)</f>
        <v>3952577.3808888886</v>
      </c>
      <c r="O6269" s="15">
        <f t="shared" ca="1" si="682"/>
        <v>454</v>
      </c>
      <c r="P6269" s="15" t="str">
        <f t="shared" ca="1" si="683"/>
        <v>365d+</v>
      </c>
      <c r="Q6269" s="17">
        <f ca="1">IF(P6269="0-90d",0,IF(P6269="91-180d",INDEX(Assumptions!$F$8:$F$12,MATCH(B6269,Assumptions!$A$8:$A$12,0)),IF(P6269="181-365d",INDEX(Assumptions!$G$8:$G$12,MATCH(B6269,Assumptions!$A$8:$A$12,0)),INDEX(Assumptions!$H$8:$H$12,MATCH(B6269,Assumptions!$A$8:$A$12,0)))))</f>
        <v>0.6</v>
      </c>
      <c r="R6269" s="14">
        <f t="shared" ca="1" si="684"/>
        <v>1839200.16</v>
      </c>
      <c r="S6269" s="14">
        <f t="shared" ca="1" si="685"/>
        <v>1226133.4400000002</v>
      </c>
      <c r="T6269" s="11" t="s">
        <v>50</v>
      </c>
      <c r="U6269" s="18" t="s">
        <v>26</v>
      </c>
    </row>
    <row r="6270" spans="1:21" ht="15" customHeight="1" x14ac:dyDescent="0.15">
      <c r="A6270" s="10" t="s">
        <v>6318</v>
      </c>
      <c r="B6270" s="11" t="s">
        <v>41</v>
      </c>
      <c r="C6270" s="11" t="s">
        <v>44</v>
      </c>
      <c r="D6270" s="12">
        <v>46009</v>
      </c>
      <c r="E6270" s="11">
        <v>876</v>
      </c>
      <c r="F6270" s="11" t="s">
        <v>33</v>
      </c>
      <c r="G6270" s="13">
        <v>512.09</v>
      </c>
      <c r="H6270" s="14">
        <f t="shared" si="679"/>
        <v>448590.84</v>
      </c>
      <c r="I6270" s="14">
        <f>IF(F6270="GHS",H6270,H6270*Assumptions!$B$4)</f>
        <v>448590.84</v>
      </c>
      <c r="J6270" s="15" t="str">
        <f>INDEX(Assumptions!$B$8:$B$12,MATCH(B6270,Assumptions!$A$8:$A$12,0))</f>
        <v>Weighted Average</v>
      </c>
      <c r="K6270" s="16">
        <f>G6270/(1-INDEX(Assumptions!$D$8:$D$12,MATCH(B6270,Assumptions!$A$8:$A$12,0)))</f>
        <v>787.83076923076931</v>
      </c>
      <c r="L6270" s="16">
        <f t="shared" si="680"/>
        <v>15.3627</v>
      </c>
      <c r="M6270" s="16">
        <f t="shared" si="681"/>
        <v>39.391538461538467</v>
      </c>
      <c r="N6270" s="14">
        <f>E6270*(K6270-L6270-M6270)*IF(F6270="GHS",1,Assumptions!$B$4)</f>
        <v>642175.04095384618</v>
      </c>
      <c r="O6270" s="15">
        <f t="shared" ca="1" si="682"/>
        <v>277</v>
      </c>
      <c r="P6270" s="15" t="str">
        <f t="shared" ca="1" si="683"/>
        <v>181-365d</v>
      </c>
      <c r="Q6270" s="17">
        <f ca="1">IF(P6270="0-90d",0,IF(P6270="91-180d",INDEX(Assumptions!$F$8:$F$12,MATCH(B6270,Assumptions!$A$8:$A$12,0)),IF(P6270="181-365d",INDEX(Assumptions!$G$8:$G$12,MATCH(B6270,Assumptions!$A$8:$A$12,0)),INDEX(Assumptions!$H$8:$H$12,MATCH(B6270,Assumptions!$A$8:$A$12,0)))))</f>
        <v>0.35</v>
      </c>
      <c r="R6270" s="14">
        <f t="shared" ca="1" si="684"/>
        <v>157006.79399999999</v>
      </c>
      <c r="S6270" s="14">
        <f t="shared" ca="1" si="685"/>
        <v>291584.04600000003</v>
      </c>
      <c r="T6270" s="11" t="s">
        <v>25</v>
      </c>
      <c r="U6270" s="18" t="s">
        <v>26</v>
      </c>
    </row>
    <row r="6271" spans="1:21" ht="15" customHeight="1" x14ac:dyDescent="0.15">
      <c r="A6271" s="10" t="s">
        <v>6319</v>
      </c>
      <c r="B6271" s="11" t="s">
        <v>41</v>
      </c>
      <c r="C6271" s="11" t="s">
        <v>44</v>
      </c>
      <c r="D6271" s="12">
        <v>46022</v>
      </c>
      <c r="E6271" s="11">
        <v>2784</v>
      </c>
      <c r="F6271" s="11" t="s">
        <v>33</v>
      </c>
      <c r="G6271" s="13">
        <v>648.74</v>
      </c>
      <c r="H6271" s="14">
        <f t="shared" si="679"/>
        <v>1806092.16</v>
      </c>
      <c r="I6271" s="14">
        <f>IF(F6271="GHS",H6271,H6271*Assumptions!$B$4)</f>
        <v>1806092.16</v>
      </c>
      <c r="J6271" s="15" t="str">
        <f>INDEX(Assumptions!$B$8:$B$12,MATCH(B6271,Assumptions!$A$8:$A$12,0))</f>
        <v>Weighted Average</v>
      </c>
      <c r="K6271" s="16">
        <f>G6271/(1-INDEX(Assumptions!$D$8:$D$12,MATCH(B6271,Assumptions!$A$8:$A$12,0)))</f>
        <v>998.06153846153848</v>
      </c>
      <c r="L6271" s="16">
        <f t="shared" si="680"/>
        <v>19.462199999999999</v>
      </c>
      <c r="M6271" s="16">
        <f t="shared" si="681"/>
        <v>49.903076923076924</v>
      </c>
      <c r="N6271" s="14">
        <f>E6271*(K6271-L6271-M6271)*IF(F6271="GHS",1,Assumptions!$B$4)</f>
        <v>2585490.3921230766</v>
      </c>
      <c r="O6271" s="15">
        <f t="shared" ca="1" si="682"/>
        <v>264</v>
      </c>
      <c r="P6271" s="15" t="str">
        <f t="shared" ca="1" si="683"/>
        <v>181-365d</v>
      </c>
      <c r="Q6271" s="17">
        <f ca="1">IF(P6271="0-90d",0,IF(P6271="91-180d",INDEX(Assumptions!$F$8:$F$12,MATCH(B6271,Assumptions!$A$8:$A$12,0)),IF(P6271="181-365d",INDEX(Assumptions!$G$8:$G$12,MATCH(B6271,Assumptions!$A$8:$A$12,0)),INDEX(Assumptions!$H$8:$H$12,MATCH(B6271,Assumptions!$A$8:$A$12,0)))))</f>
        <v>0.35</v>
      </c>
      <c r="R6271" s="14">
        <f t="shared" ca="1" si="684"/>
        <v>632132.25599999994</v>
      </c>
      <c r="S6271" s="14">
        <f t="shared" ca="1" si="685"/>
        <v>1173959.9040000001</v>
      </c>
      <c r="T6271" s="11" t="s">
        <v>25</v>
      </c>
      <c r="U6271" s="18" t="s">
        <v>26</v>
      </c>
    </row>
    <row r="6272" spans="1:21" ht="15" customHeight="1" x14ac:dyDescent="0.15">
      <c r="A6272" s="10" t="s">
        <v>6320</v>
      </c>
      <c r="B6272" s="11" t="s">
        <v>31</v>
      </c>
      <c r="C6272" s="11" t="s">
        <v>76</v>
      </c>
      <c r="D6272" s="12">
        <v>45884</v>
      </c>
      <c r="E6272" s="11">
        <v>2215</v>
      </c>
      <c r="F6272" s="11" t="s">
        <v>33</v>
      </c>
      <c r="G6272" s="13">
        <v>1629.59</v>
      </c>
      <c r="H6272" s="14">
        <f t="shared" si="679"/>
        <v>3609541.8499999996</v>
      </c>
      <c r="I6272" s="14">
        <f>IF(F6272="GHS",H6272,H6272*Assumptions!$B$4)</f>
        <v>3609541.8499999996</v>
      </c>
      <c r="J6272" s="15" t="str">
        <f>INDEX(Assumptions!$B$8:$B$12,MATCH(B6272,Assumptions!$A$8:$A$12,0))</f>
        <v>Weighted Average</v>
      </c>
      <c r="K6272" s="16">
        <f>G6272/(1-INDEX(Assumptions!$D$8:$D$12,MATCH(B6272,Assumptions!$A$8:$A$12,0)))</f>
        <v>2263.3194444444443</v>
      </c>
      <c r="L6272" s="16">
        <f t="shared" si="680"/>
        <v>48.887699999999995</v>
      </c>
      <c r="M6272" s="16">
        <f t="shared" si="681"/>
        <v>113.16597222222222</v>
      </c>
      <c r="N6272" s="14">
        <f>E6272*(K6272-L6272-M6272)*IF(F6272="GHS",1,Assumptions!$B$4)</f>
        <v>4654303.685472222</v>
      </c>
      <c r="O6272" s="15">
        <f t="shared" ca="1" si="682"/>
        <v>402</v>
      </c>
      <c r="P6272" s="15" t="str">
        <f t="shared" ca="1" si="683"/>
        <v>365d+</v>
      </c>
      <c r="Q6272" s="17">
        <f ca="1">IF(P6272="0-90d",0,IF(P6272="91-180d",INDEX(Assumptions!$F$8:$F$12,MATCH(B6272,Assumptions!$A$8:$A$12,0)),IF(P6272="181-365d",INDEX(Assumptions!$G$8:$G$12,MATCH(B6272,Assumptions!$A$8:$A$12,0)),INDEX(Assumptions!$H$8:$H$12,MATCH(B6272,Assumptions!$A$8:$A$12,0)))))</f>
        <v>0.6</v>
      </c>
      <c r="R6272" s="14">
        <f t="shared" ca="1" si="684"/>
        <v>2165725.11</v>
      </c>
      <c r="S6272" s="14">
        <f t="shared" ca="1" si="685"/>
        <v>1443816.7399999998</v>
      </c>
      <c r="T6272" s="11" t="s">
        <v>25</v>
      </c>
      <c r="U6272" s="18" t="s">
        <v>26</v>
      </c>
    </row>
    <row r="6273" spans="1:21" ht="15" customHeight="1" x14ac:dyDescent="0.15">
      <c r="A6273" s="10" t="s">
        <v>6321</v>
      </c>
      <c r="B6273" s="11" t="s">
        <v>28</v>
      </c>
      <c r="C6273" s="11" t="s">
        <v>38</v>
      </c>
      <c r="D6273" s="12">
        <v>45772</v>
      </c>
      <c r="E6273" s="11">
        <v>4509</v>
      </c>
      <c r="F6273" s="11" t="s">
        <v>24</v>
      </c>
      <c r="G6273" s="13">
        <v>16760.28</v>
      </c>
      <c r="H6273" s="14">
        <f t="shared" si="679"/>
        <v>75572102.519999996</v>
      </c>
      <c r="I6273" s="14">
        <f>IF(F6273="GHS",H6273,H6273*Assumptions!$B$4)</f>
        <v>816178707.21599996</v>
      </c>
      <c r="J6273" s="15" t="str">
        <f>INDEX(Assumptions!$B$8:$B$12,MATCH(B6273,Assumptions!$A$8:$A$12,0))</f>
        <v>Fair Value Less Costs to Sell</v>
      </c>
      <c r="K6273" s="16">
        <f>G6273/(1-INDEX(Assumptions!$D$8:$D$12,MATCH(B6273,Assumptions!$A$8:$A$12,0)))</f>
        <v>19045.772727272724</v>
      </c>
      <c r="L6273" s="16">
        <f t="shared" si="680"/>
        <v>502.80839999999995</v>
      </c>
      <c r="M6273" s="16">
        <f t="shared" si="681"/>
        <v>952.28863636363621</v>
      </c>
      <c r="N6273" s="14">
        <f>E6273*(K6273-L6273-M6273)*IF(F6273="GHS",1,Assumptions!$B$4)</f>
        <v>856616652.25533807</v>
      </c>
      <c r="O6273" s="15">
        <f t="shared" ca="1" si="682"/>
        <v>514</v>
      </c>
      <c r="P6273" s="15" t="str">
        <f t="shared" ca="1" si="683"/>
        <v>365d+</v>
      </c>
      <c r="Q6273" s="17">
        <f ca="1">IF(P6273="0-90d",0,IF(P6273="91-180d",INDEX(Assumptions!$F$8:$F$12,MATCH(B6273,Assumptions!$A$8:$A$12,0)),IF(P6273="181-365d",INDEX(Assumptions!$G$8:$G$12,MATCH(B6273,Assumptions!$A$8:$A$12,0)),INDEX(Assumptions!$H$8:$H$12,MATCH(B6273,Assumptions!$A$8:$A$12,0)))))</f>
        <v>0.4</v>
      </c>
      <c r="R6273" s="14">
        <f t="shared" ca="1" si="684"/>
        <v>326471482.88639998</v>
      </c>
      <c r="S6273" s="14">
        <f t="shared" ca="1" si="685"/>
        <v>489707224.32959998</v>
      </c>
      <c r="T6273" s="11" t="s">
        <v>25</v>
      </c>
      <c r="U6273" s="18" t="s">
        <v>26</v>
      </c>
    </row>
    <row r="6274" spans="1:21" ht="15" customHeight="1" x14ac:dyDescent="0.15">
      <c r="A6274" s="10" t="s">
        <v>6322</v>
      </c>
      <c r="B6274" s="11" t="s">
        <v>46</v>
      </c>
      <c r="C6274" s="11" t="s">
        <v>47</v>
      </c>
      <c r="D6274" s="12">
        <v>45987</v>
      </c>
      <c r="E6274" s="11">
        <v>3165</v>
      </c>
      <c r="F6274" s="11" t="s">
        <v>33</v>
      </c>
      <c r="G6274" s="13">
        <v>457563.05</v>
      </c>
      <c r="H6274" s="14">
        <f t="shared" ref="H6274:H6337" si="686">E6274*G6274</f>
        <v>1448187053.25</v>
      </c>
      <c r="I6274" s="14">
        <f>IF(F6274="GHS",H6274,H6274*Assumptions!$B$4)</f>
        <v>1448187053.25</v>
      </c>
      <c r="J6274" s="15" t="str">
        <f>INDEX(Assumptions!$B$8:$B$12,MATCH(B6274,Assumptions!$A$8:$A$12,0))</f>
        <v>Specific Identification</v>
      </c>
      <c r="K6274" s="16">
        <f>G6274/(1-INDEX(Assumptions!$D$8:$D$12,MATCH(B6274,Assumptions!$A$8:$A$12,0)))</f>
        <v>586619.29487179487</v>
      </c>
      <c r="L6274" s="16">
        <f t="shared" ref="L6274:L6337" si="687">G6274*0.03</f>
        <v>13726.8915</v>
      </c>
      <c r="M6274" s="16">
        <f t="shared" ref="M6274:M6337" si="688">K6274*0.05</f>
        <v>29330.964743589746</v>
      </c>
      <c r="N6274" s="14">
        <f>E6274*(K6274-L6274-M6274)*IF(F6274="GHS",1,Assumptions!$B$4)</f>
        <v>1720371953.2582691</v>
      </c>
      <c r="O6274" s="15">
        <f t="shared" ref="O6274:O6337" ca="1" si="689">TODAY()-D6274</f>
        <v>299</v>
      </c>
      <c r="P6274" s="15" t="str">
        <f t="shared" ref="P6274:P6337" ca="1" si="690">IF(O6274&lt;=90,"0-90d",IF(O6274&lt;=180,"91-180d",IF(O6274&lt;=365,"181-365d","365d+")))</f>
        <v>181-365d</v>
      </c>
      <c r="Q6274" s="17">
        <f ca="1">IF(P6274="0-90d",0,IF(P6274="91-180d",INDEX(Assumptions!$F$8:$F$12,MATCH(B6274,Assumptions!$A$8:$A$12,0)),IF(P6274="181-365d",INDEX(Assumptions!$G$8:$G$12,MATCH(B6274,Assumptions!$A$8:$A$12,0)),INDEX(Assumptions!$H$8:$H$12,MATCH(B6274,Assumptions!$A$8:$A$12,0)))))</f>
        <v>0.05</v>
      </c>
      <c r="R6274" s="14">
        <f t="shared" ref="R6274:R6337" ca="1" si="691">I6274*Q6274</f>
        <v>72409352.662500009</v>
      </c>
      <c r="S6274" s="14">
        <f t="shared" ref="S6274:S6337" ca="1" si="692">IF(T6274="Held on Consignment (Not Owned)",0,MIN(I6274-R6274,N6274))</f>
        <v>1375777700.5875001</v>
      </c>
      <c r="T6274" s="11" t="s">
        <v>25</v>
      </c>
      <c r="U6274" s="18" t="s">
        <v>26</v>
      </c>
    </row>
    <row r="6275" spans="1:21" ht="15" customHeight="1" x14ac:dyDescent="0.15">
      <c r="A6275" s="10" t="s">
        <v>6323</v>
      </c>
      <c r="B6275" s="11" t="s">
        <v>28</v>
      </c>
      <c r="C6275" s="11" t="s">
        <v>55</v>
      </c>
      <c r="D6275" s="12">
        <v>46114</v>
      </c>
      <c r="E6275" s="11">
        <v>1876</v>
      </c>
      <c r="F6275" s="11" t="s">
        <v>24</v>
      </c>
      <c r="G6275" s="13">
        <v>6478.26</v>
      </c>
      <c r="H6275" s="14">
        <f t="shared" si="686"/>
        <v>12153215.76</v>
      </c>
      <c r="I6275" s="14">
        <f>IF(F6275="GHS",H6275,H6275*Assumptions!$B$4)</f>
        <v>131254730.208</v>
      </c>
      <c r="J6275" s="15" t="str">
        <f>INDEX(Assumptions!$B$8:$B$12,MATCH(B6275,Assumptions!$A$8:$A$12,0))</f>
        <v>Fair Value Less Costs to Sell</v>
      </c>
      <c r="K6275" s="16">
        <f>G6275/(1-INDEX(Assumptions!$D$8:$D$12,MATCH(B6275,Assumptions!$A$8:$A$12,0)))</f>
        <v>7361.659090909091</v>
      </c>
      <c r="L6275" s="16">
        <f t="shared" si="687"/>
        <v>194.34780000000001</v>
      </c>
      <c r="M6275" s="16">
        <f t="shared" si="688"/>
        <v>368.08295454545458</v>
      </c>
      <c r="N6275" s="14">
        <f>E6275*(K6275-L6275-M6275)*IF(F6275="GHS",1,Assumptions!$B$4)</f>
        <v>137757805.47739637</v>
      </c>
      <c r="O6275" s="15">
        <f t="shared" ca="1" si="689"/>
        <v>172</v>
      </c>
      <c r="P6275" s="15" t="str">
        <f t="shared" ca="1" si="690"/>
        <v>91-180d</v>
      </c>
      <c r="Q6275" s="17">
        <f ca="1">IF(P6275="0-90d",0,IF(P6275="91-180d",INDEX(Assumptions!$F$8:$F$12,MATCH(B6275,Assumptions!$A$8:$A$12,0)),IF(P6275="181-365d",INDEX(Assumptions!$G$8:$G$12,MATCH(B6275,Assumptions!$A$8:$A$12,0)),INDEX(Assumptions!$H$8:$H$12,MATCH(B6275,Assumptions!$A$8:$A$12,0)))))</f>
        <v>0.02</v>
      </c>
      <c r="R6275" s="14">
        <f t="shared" ca="1" si="691"/>
        <v>2625094.6041600001</v>
      </c>
      <c r="S6275" s="14">
        <f t="shared" ca="1" si="692"/>
        <v>128629635.60384001</v>
      </c>
      <c r="T6275" s="11" t="s">
        <v>25</v>
      </c>
      <c r="U6275" s="18" t="s">
        <v>26</v>
      </c>
    </row>
    <row r="6276" spans="1:21" ht="15" customHeight="1" x14ac:dyDescent="0.15">
      <c r="A6276" s="10" t="s">
        <v>6324</v>
      </c>
      <c r="B6276" s="11" t="s">
        <v>41</v>
      </c>
      <c r="C6276" s="11" t="s">
        <v>44</v>
      </c>
      <c r="D6276" s="12">
        <v>45979</v>
      </c>
      <c r="E6276" s="11">
        <v>2400</v>
      </c>
      <c r="F6276" s="11" t="s">
        <v>33</v>
      </c>
      <c r="G6276" s="13">
        <v>708.09</v>
      </c>
      <c r="H6276" s="14">
        <f t="shared" si="686"/>
        <v>1699416</v>
      </c>
      <c r="I6276" s="14">
        <f>IF(F6276="GHS",H6276,H6276*Assumptions!$B$4)</f>
        <v>1699416</v>
      </c>
      <c r="J6276" s="15" t="str">
        <f>INDEX(Assumptions!$B$8:$B$12,MATCH(B6276,Assumptions!$A$8:$A$12,0))</f>
        <v>Weighted Average</v>
      </c>
      <c r="K6276" s="16">
        <f>G6276/(1-INDEX(Assumptions!$D$8:$D$12,MATCH(B6276,Assumptions!$A$8:$A$12,0)))</f>
        <v>1089.3692307692309</v>
      </c>
      <c r="L6276" s="16">
        <f t="shared" si="687"/>
        <v>21.242699999999999</v>
      </c>
      <c r="M6276" s="16">
        <f t="shared" si="688"/>
        <v>54.468461538461547</v>
      </c>
      <c r="N6276" s="14">
        <f>E6276*(K6276-L6276-M6276)*IF(F6276="GHS",1,Assumptions!$B$4)</f>
        <v>2432779.3661538465</v>
      </c>
      <c r="O6276" s="15">
        <f t="shared" ca="1" si="689"/>
        <v>307</v>
      </c>
      <c r="P6276" s="15" t="str">
        <f t="shared" ca="1" si="690"/>
        <v>181-365d</v>
      </c>
      <c r="Q6276" s="17">
        <f ca="1">IF(P6276="0-90d",0,IF(P6276="91-180d",INDEX(Assumptions!$F$8:$F$12,MATCH(B6276,Assumptions!$A$8:$A$12,0)),IF(P6276="181-365d",INDEX(Assumptions!$G$8:$G$12,MATCH(B6276,Assumptions!$A$8:$A$12,0)),INDEX(Assumptions!$H$8:$H$12,MATCH(B6276,Assumptions!$A$8:$A$12,0)))))</f>
        <v>0.35</v>
      </c>
      <c r="R6276" s="14">
        <f t="shared" ca="1" si="691"/>
        <v>594795.6</v>
      </c>
      <c r="S6276" s="14">
        <f t="shared" si="692"/>
        <v>0</v>
      </c>
      <c r="T6276" s="11" t="s">
        <v>39</v>
      </c>
      <c r="U6276" s="18" t="s">
        <v>26</v>
      </c>
    </row>
    <row r="6277" spans="1:21" ht="15" customHeight="1" x14ac:dyDescent="0.15">
      <c r="A6277" s="10" t="s">
        <v>6325</v>
      </c>
      <c r="B6277" s="11" t="s">
        <v>28</v>
      </c>
      <c r="C6277" s="11" t="s">
        <v>55</v>
      </c>
      <c r="D6277" s="12">
        <v>46024</v>
      </c>
      <c r="E6277" s="11">
        <v>3415</v>
      </c>
      <c r="F6277" s="11" t="s">
        <v>24</v>
      </c>
      <c r="G6277" s="13">
        <v>7971.78</v>
      </c>
      <c r="H6277" s="14">
        <f t="shared" si="686"/>
        <v>27223628.699999999</v>
      </c>
      <c r="I6277" s="14">
        <f>IF(F6277="GHS",H6277,H6277*Assumptions!$B$4)</f>
        <v>294015189.96000004</v>
      </c>
      <c r="J6277" s="15" t="str">
        <f>INDEX(Assumptions!$B$8:$B$12,MATCH(B6277,Assumptions!$A$8:$A$12,0))</f>
        <v>Fair Value Less Costs to Sell</v>
      </c>
      <c r="K6277" s="16">
        <f>G6277/(1-INDEX(Assumptions!$D$8:$D$12,MATCH(B6277,Assumptions!$A$8:$A$12,0)))</f>
        <v>9058.8409090909081</v>
      </c>
      <c r="L6277" s="16">
        <f t="shared" si="687"/>
        <v>239.15339999999998</v>
      </c>
      <c r="M6277" s="16">
        <f t="shared" si="688"/>
        <v>452.94204545454545</v>
      </c>
      <c r="N6277" s="14">
        <f>E6277*(K6277-L6277-M6277)*IF(F6277="GHS",1,Assumptions!$B$4)</f>
        <v>308582306.18983638</v>
      </c>
      <c r="O6277" s="15">
        <f t="shared" ca="1" si="689"/>
        <v>262</v>
      </c>
      <c r="P6277" s="15" t="str">
        <f t="shared" ca="1" si="690"/>
        <v>181-365d</v>
      </c>
      <c r="Q6277" s="17">
        <f ca="1">IF(P6277="0-90d",0,IF(P6277="91-180d",INDEX(Assumptions!$F$8:$F$12,MATCH(B6277,Assumptions!$A$8:$A$12,0)),IF(P6277="181-365d",INDEX(Assumptions!$G$8:$G$12,MATCH(B6277,Assumptions!$A$8:$A$12,0)),INDEX(Assumptions!$H$8:$H$12,MATCH(B6277,Assumptions!$A$8:$A$12,0)))))</f>
        <v>0.1</v>
      </c>
      <c r="R6277" s="14">
        <f t="shared" ca="1" si="691"/>
        <v>29401518.996000007</v>
      </c>
      <c r="S6277" s="14">
        <f t="shared" ca="1" si="692"/>
        <v>264613670.96400005</v>
      </c>
      <c r="T6277" s="11" t="s">
        <v>25</v>
      </c>
      <c r="U6277" s="18" t="s">
        <v>26</v>
      </c>
    </row>
    <row r="6278" spans="1:21" ht="15" customHeight="1" x14ac:dyDescent="0.15">
      <c r="A6278" s="10" t="s">
        <v>6326</v>
      </c>
      <c r="B6278" s="11" t="s">
        <v>31</v>
      </c>
      <c r="C6278" s="11" t="s">
        <v>32</v>
      </c>
      <c r="D6278" s="12">
        <v>46067</v>
      </c>
      <c r="E6278" s="11">
        <v>2871</v>
      </c>
      <c r="F6278" s="11" t="s">
        <v>33</v>
      </c>
      <c r="G6278" s="13">
        <v>881.64</v>
      </c>
      <c r="H6278" s="14">
        <f t="shared" si="686"/>
        <v>2531188.44</v>
      </c>
      <c r="I6278" s="14">
        <f>IF(F6278="GHS",H6278,H6278*Assumptions!$B$4)</f>
        <v>2531188.44</v>
      </c>
      <c r="J6278" s="15" t="str">
        <f>INDEX(Assumptions!$B$8:$B$12,MATCH(B6278,Assumptions!$A$8:$A$12,0))</f>
        <v>Weighted Average</v>
      </c>
      <c r="K6278" s="16">
        <f>G6278/(1-INDEX(Assumptions!$D$8:$D$12,MATCH(B6278,Assumptions!$A$8:$A$12,0)))</f>
        <v>1224.5</v>
      </c>
      <c r="L6278" s="16">
        <f t="shared" si="687"/>
        <v>26.449199999999998</v>
      </c>
      <c r="M6278" s="16">
        <f t="shared" si="688"/>
        <v>61.225000000000001</v>
      </c>
      <c r="N6278" s="14">
        <f>E6278*(K6278-L6278-M6278)*IF(F6278="GHS",1,Assumptions!$B$4)</f>
        <v>3263826.8718000003</v>
      </c>
      <c r="O6278" s="15">
        <f t="shared" ca="1" si="689"/>
        <v>219</v>
      </c>
      <c r="P6278" s="15" t="str">
        <f t="shared" ca="1" si="690"/>
        <v>181-365d</v>
      </c>
      <c r="Q6278" s="17">
        <f ca="1">IF(P6278="0-90d",0,IF(P6278="91-180d",INDEX(Assumptions!$F$8:$F$12,MATCH(B6278,Assumptions!$A$8:$A$12,0)),IF(P6278="181-365d",INDEX(Assumptions!$G$8:$G$12,MATCH(B6278,Assumptions!$A$8:$A$12,0)),INDEX(Assumptions!$H$8:$H$12,MATCH(B6278,Assumptions!$A$8:$A$12,0)))))</f>
        <v>0.2</v>
      </c>
      <c r="R6278" s="14">
        <f t="shared" ca="1" si="691"/>
        <v>506237.68800000002</v>
      </c>
      <c r="S6278" s="14">
        <f t="shared" ca="1" si="692"/>
        <v>2024950.7519999999</v>
      </c>
      <c r="T6278" s="11" t="s">
        <v>25</v>
      </c>
      <c r="U6278" s="18" t="s">
        <v>26</v>
      </c>
    </row>
    <row r="6279" spans="1:21" ht="15" customHeight="1" x14ac:dyDescent="0.15">
      <c r="A6279" s="10" t="s">
        <v>6327</v>
      </c>
      <c r="B6279" s="11" t="s">
        <v>28</v>
      </c>
      <c r="C6279" s="11" t="s">
        <v>35</v>
      </c>
      <c r="D6279" s="12">
        <v>46086</v>
      </c>
      <c r="E6279" s="11">
        <v>2669</v>
      </c>
      <c r="F6279" s="11" t="s">
        <v>24</v>
      </c>
      <c r="G6279" s="13">
        <v>3662.1</v>
      </c>
      <c r="H6279" s="14">
        <f t="shared" si="686"/>
        <v>9774144.9000000004</v>
      </c>
      <c r="I6279" s="14">
        <f>IF(F6279="GHS",H6279,H6279*Assumptions!$B$4)</f>
        <v>105560764.92000002</v>
      </c>
      <c r="J6279" s="15" t="str">
        <f>INDEX(Assumptions!$B$8:$B$12,MATCH(B6279,Assumptions!$A$8:$A$12,0))</f>
        <v>Fair Value Less Costs to Sell</v>
      </c>
      <c r="K6279" s="16">
        <f>G6279/(1-INDEX(Assumptions!$D$8:$D$12,MATCH(B6279,Assumptions!$A$8:$A$12,0)))</f>
        <v>4161.477272727273</v>
      </c>
      <c r="L6279" s="16">
        <f t="shared" si="687"/>
        <v>109.863</v>
      </c>
      <c r="M6279" s="16">
        <f t="shared" si="688"/>
        <v>208.07386363636365</v>
      </c>
      <c r="N6279" s="14">
        <f>E6279*(K6279-L6279-M6279)*IF(F6279="GHS",1,Assumptions!$B$4)</f>
        <v>110790821.00012729</v>
      </c>
      <c r="O6279" s="15">
        <f t="shared" ca="1" si="689"/>
        <v>200</v>
      </c>
      <c r="P6279" s="15" t="str">
        <f t="shared" ca="1" si="690"/>
        <v>181-365d</v>
      </c>
      <c r="Q6279" s="17">
        <f ca="1">IF(P6279="0-90d",0,IF(P6279="91-180d",INDEX(Assumptions!$F$8:$F$12,MATCH(B6279,Assumptions!$A$8:$A$12,0)),IF(P6279="181-365d",INDEX(Assumptions!$G$8:$G$12,MATCH(B6279,Assumptions!$A$8:$A$12,0)),INDEX(Assumptions!$H$8:$H$12,MATCH(B6279,Assumptions!$A$8:$A$12,0)))))</f>
        <v>0.1</v>
      </c>
      <c r="R6279" s="14">
        <f t="shared" ca="1" si="691"/>
        <v>10556076.492000002</v>
      </c>
      <c r="S6279" s="14">
        <f t="shared" ca="1" si="692"/>
        <v>95004688.428000018</v>
      </c>
      <c r="T6279" s="11" t="s">
        <v>25</v>
      </c>
      <c r="U6279" s="18" t="s">
        <v>26</v>
      </c>
    </row>
    <row r="6280" spans="1:21" ht="15" customHeight="1" x14ac:dyDescent="0.15">
      <c r="A6280" s="10" t="s">
        <v>6328</v>
      </c>
      <c r="B6280" s="11" t="s">
        <v>22</v>
      </c>
      <c r="C6280" s="11" t="s">
        <v>23</v>
      </c>
      <c r="D6280" s="12">
        <v>46157</v>
      </c>
      <c r="E6280" s="11">
        <v>2372</v>
      </c>
      <c r="F6280" s="11" t="s">
        <v>24</v>
      </c>
      <c r="G6280" s="13">
        <v>18528.54</v>
      </c>
      <c r="H6280" s="14">
        <f t="shared" si="686"/>
        <v>43949696.880000003</v>
      </c>
      <c r="I6280" s="14">
        <f>IF(F6280="GHS",H6280,H6280*Assumptions!$B$4)</f>
        <v>474656726.30400008</v>
      </c>
      <c r="J6280" s="15" t="str">
        <f>INDEX(Assumptions!$B$8:$B$12,MATCH(B6280,Assumptions!$A$8:$A$12,0))</f>
        <v>FIFO</v>
      </c>
      <c r="K6280" s="16">
        <f>G6280/(1-INDEX(Assumptions!$D$8:$D$12,MATCH(B6280,Assumptions!$A$8:$A$12,0)))</f>
        <v>22595.780487804877</v>
      </c>
      <c r="L6280" s="16">
        <f t="shared" si="687"/>
        <v>555.85620000000006</v>
      </c>
      <c r="M6280" s="16">
        <f t="shared" si="688"/>
        <v>1129.7890243902439</v>
      </c>
      <c r="N6280" s="14">
        <f>E6280*(K6280-L6280-M6280)*IF(F6280="GHS",1,Assumptions!$B$4)</f>
        <v>535667481.1240508</v>
      </c>
      <c r="O6280" s="15">
        <f t="shared" ca="1" si="689"/>
        <v>129</v>
      </c>
      <c r="P6280" s="15" t="str">
        <f t="shared" ca="1" si="690"/>
        <v>91-180d</v>
      </c>
      <c r="Q6280" s="17">
        <f ca="1">IF(P6280="0-90d",0,IF(P6280="91-180d",INDEX(Assumptions!$F$8:$F$12,MATCH(B6280,Assumptions!$A$8:$A$12,0)),IF(P6280="181-365d",INDEX(Assumptions!$G$8:$G$12,MATCH(B6280,Assumptions!$A$8:$A$12,0)),INDEX(Assumptions!$H$8:$H$12,MATCH(B6280,Assumptions!$A$8:$A$12,0)))))</f>
        <v>0.03</v>
      </c>
      <c r="R6280" s="14">
        <f t="shared" ca="1" si="691"/>
        <v>14239701.789120002</v>
      </c>
      <c r="S6280" s="14">
        <f t="shared" si="692"/>
        <v>0</v>
      </c>
      <c r="T6280" s="11" t="s">
        <v>39</v>
      </c>
      <c r="U6280" s="18" t="s">
        <v>26</v>
      </c>
    </row>
    <row r="6281" spans="1:21" ht="15" customHeight="1" x14ac:dyDescent="0.15">
      <c r="A6281" s="10" t="s">
        <v>6329</v>
      </c>
      <c r="B6281" s="11" t="s">
        <v>41</v>
      </c>
      <c r="C6281" s="11" t="s">
        <v>49</v>
      </c>
      <c r="D6281" s="12">
        <v>45785</v>
      </c>
      <c r="E6281" s="11">
        <v>682</v>
      </c>
      <c r="F6281" s="11" t="s">
        <v>33</v>
      </c>
      <c r="G6281" s="13">
        <v>365.36</v>
      </c>
      <c r="H6281" s="14">
        <f t="shared" si="686"/>
        <v>249175.52000000002</v>
      </c>
      <c r="I6281" s="14">
        <f>IF(F6281="GHS",H6281,H6281*Assumptions!$B$4)</f>
        <v>249175.52000000002</v>
      </c>
      <c r="J6281" s="15" t="str">
        <f>INDEX(Assumptions!$B$8:$B$12,MATCH(B6281,Assumptions!$A$8:$A$12,0))</f>
        <v>Weighted Average</v>
      </c>
      <c r="K6281" s="16">
        <f>G6281/(1-INDEX(Assumptions!$D$8:$D$12,MATCH(B6281,Assumptions!$A$8:$A$12,0)))</f>
        <v>562.09230769230771</v>
      </c>
      <c r="L6281" s="16">
        <f t="shared" si="687"/>
        <v>10.960800000000001</v>
      </c>
      <c r="M6281" s="16">
        <f t="shared" si="688"/>
        <v>28.104615384615386</v>
      </c>
      <c r="N6281" s="14">
        <f>E6281*(K6281-L6281-M6281)*IF(F6281="GHS",1,Assumptions!$B$4)</f>
        <v>356704.34055384621</v>
      </c>
      <c r="O6281" s="15">
        <f t="shared" ca="1" si="689"/>
        <v>501</v>
      </c>
      <c r="P6281" s="15" t="str">
        <f t="shared" ca="1" si="690"/>
        <v>365d+</v>
      </c>
      <c r="Q6281" s="17">
        <f ca="1">IF(P6281="0-90d",0,IF(P6281="91-180d",INDEX(Assumptions!$F$8:$F$12,MATCH(B6281,Assumptions!$A$8:$A$12,0)),IF(P6281="181-365d",INDEX(Assumptions!$G$8:$G$12,MATCH(B6281,Assumptions!$A$8:$A$12,0)),INDEX(Assumptions!$H$8:$H$12,MATCH(B6281,Assumptions!$A$8:$A$12,0)))))</f>
        <v>0.8</v>
      </c>
      <c r="R6281" s="14">
        <f t="shared" ca="1" si="691"/>
        <v>199340.41600000003</v>
      </c>
      <c r="S6281" s="14">
        <f t="shared" ca="1" si="692"/>
        <v>49835.103999999992</v>
      </c>
      <c r="T6281" s="11" t="s">
        <v>25</v>
      </c>
      <c r="U6281" s="18" t="s">
        <v>26</v>
      </c>
    </row>
    <row r="6282" spans="1:21" ht="15" customHeight="1" x14ac:dyDescent="0.15">
      <c r="A6282" s="10" t="s">
        <v>6330</v>
      </c>
      <c r="B6282" s="11" t="s">
        <v>31</v>
      </c>
      <c r="C6282" s="11" t="s">
        <v>76</v>
      </c>
      <c r="D6282" s="12">
        <v>46081</v>
      </c>
      <c r="E6282" s="11">
        <v>507</v>
      </c>
      <c r="F6282" s="11" t="s">
        <v>33</v>
      </c>
      <c r="G6282" s="13">
        <v>2326.61</v>
      </c>
      <c r="H6282" s="14">
        <f t="shared" si="686"/>
        <v>1179591.27</v>
      </c>
      <c r="I6282" s="14">
        <f>IF(F6282="GHS",H6282,H6282*Assumptions!$B$4)</f>
        <v>1179591.27</v>
      </c>
      <c r="J6282" s="15" t="str">
        <f>INDEX(Assumptions!$B$8:$B$12,MATCH(B6282,Assumptions!$A$8:$A$12,0))</f>
        <v>Weighted Average</v>
      </c>
      <c r="K6282" s="16">
        <f>G6282/(1-INDEX(Assumptions!$D$8:$D$12,MATCH(B6282,Assumptions!$A$8:$A$12,0)))</f>
        <v>3231.4027777777783</v>
      </c>
      <c r="L6282" s="16">
        <f t="shared" si="687"/>
        <v>69.798299999999998</v>
      </c>
      <c r="M6282" s="16">
        <f t="shared" si="688"/>
        <v>161.57013888888892</v>
      </c>
      <c r="N6282" s="14">
        <f>E6282*(K6282-L6282-M6282)*IF(F6282="GHS",1,Assumptions!$B$4)</f>
        <v>1521017.409816667</v>
      </c>
      <c r="O6282" s="15">
        <f t="shared" ca="1" si="689"/>
        <v>205</v>
      </c>
      <c r="P6282" s="15" t="str">
        <f t="shared" ca="1" si="690"/>
        <v>181-365d</v>
      </c>
      <c r="Q6282" s="17">
        <f ca="1">IF(P6282="0-90d",0,IF(P6282="91-180d",INDEX(Assumptions!$F$8:$F$12,MATCH(B6282,Assumptions!$A$8:$A$12,0)),IF(P6282="181-365d",INDEX(Assumptions!$G$8:$G$12,MATCH(B6282,Assumptions!$A$8:$A$12,0)),INDEX(Assumptions!$H$8:$H$12,MATCH(B6282,Assumptions!$A$8:$A$12,0)))))</f>
        <v>0.2</v>
      </c>
      <c r="R6282" s="14">
        <f t="shared" ca="1" si="691"/>
        <v>235918.25400000002</v>
      </c>
      <c r="S6282" s="14">
        <f t="shared" ca="1" si="692"/>
        <v>943673.01600000006</v>
      </c>
      <c r="T6282" s="11" t="s">
        <v>25</v>
      </c>
      <c r="U6282" s="18" t="s">
        <v>26</v>
      </c>
    </row>
    <row r="6283" spans="1:21" ht="15" customHeight="1" x14ac:dyDescent="0.15">
      <c r="A6283" s="10" t="s">
        <v>6331</v>
      </c>
      <c r="B6283" s="11" t="s">
        <v>22</v>
      </c>
      <c r="C6283" s="11" t="s">
        <v>61</v>
      </c>
      <c r="D6283" s="12">
        <v>45864</v>
      </c>
      <c r="E6283" s="11">
        <v>4878</v>
      </c>
      <c r="F6283" s="11" t="s">
        <v>24</v>
      </c>
      <c r="G6283" s="13">
        <v>17029.939999999999</v>
      </c>
      <c r="H6283" s="14">
        <f t="shared" si="686"/>
        <v>83072047.319999993</v>
      </c>
      <c r="I6283" s="14">
        <f>IF(F6283="GHS",H6283,H6283*Assumptions!$B$4)</f>
        <v>897178111.05599999</v>
      </c>
      <c r="J6283" s="15" t="str">
        <f>INDEX(Assumptions!$B$8:$B$12,MATCH(B6283,Assumptions!$A$8:$A$12,0))</f>
        <v>FIFO</v>
      </c>
      <c r="K6283" s="16">
        <f>G6283/(1-INDEX(Assumptions!$D$8:$D$12,MATCH(B6283,Assumptions!$A$8:$A$12,0)))</f>
        <v>20768.219512195119</v>
      </c>
      <c r="L6283" s="16">
        <f t="shared" si="687"/>
        <v>510.89819999999992</v>
      </c>
      <c r="M6283" s="16">
        <f t="shared" si="688"/>
        <v>1038.410975609756</v>
      </c>
      <c r="N6283" s="14">
        <f>E6283*(K6283-L6283-M6283)*IF(F6283="GHS",1,Assumptions!$B$4)</f>
        <v>1012498321.9161247</v>
      </c>
      <c r="O6283" s="15">
        <f t="shared" ca="1" si="689"/>
        <v>422</v>
      </c>
      <c r="P6283" s="15" t="str">
        <f t="shared" ca="1" si="690"/>
        <v>365d+</v>
      </c>
      <c r="Q6283" s="17">
        <f ca="1">IF(P6283="0-90d",0,IF(P6283="91-180d",INDEX(Assumptions!$F$8:$F$12,MATCH(B6283,Assumptions!$A$8:$A$12,0)),IF(P6283="181-365d",INDEX(Assumptions!$G$8:$G$12,MATCH(B6283,Assumptions!$A$8:$A$12,0)),INDEX(Assumptions!$H$8:$H$12,MATCH(B6283,Assumptions!$A$8:$A$12,0)))))</f>
        <v>0.5</v>
      </c>
      <c r="R6283" s="14">
        <f t="shared" ca="1" si="691"/>
        <v>448589055.528</v>
      </c>
      <c r="S6283" s="14">
        <f t="shared" ca="1" si="692"/>
        <v>448589055.528</v>
      </c>
      <c r="T6283" s="11" t="s">
        <v>25</v>
      </c>
      <c r="U6283" s="18" t="s">
        <v>26</v>
      </c>
    </row>
    <row r="6284" spans="1:21" ht="15" customHeight="1" x14ac:dyDescent="0.15">
      <c r="A6284" s="10" t="s">
        <v>6332</v>
      </c>
      <c r="B6284" s="11" t="s">
        <v>46</v>
      </c>
      <c r="C6284" s="11" t="s">
        <v>119</v>
      </c>
      <c r="D6284" s="12">
        <v>45785</v>
      </c>
      <c r="E6284" s="11">
        <v>1813</v>
      </c>
      <c r="F6284" s="11" t="s">
        <v>33</v>
      </c>
      <c r="G6284" s="13">
        <v>472074.06</v>
      </c>
      <c r="H6284" s="14">
        <f t="shared" si="686"/>
        <v>855870270.77999997</v>
      </c>
      <c r="I6284" s="14">
        <f>IF(F6284="GHS",H6284,H6284*Assumptions!$B$4)</f>
        <v>855870270.77999997</v>
      </c>
      <c r="J6284" s="15" t="str">
        <f>INDEX(Assumptions!$B$8:$B$12,MATCH(B6284,Assumptions!$A$8:$A$12,0))</f>
        <v>Specific Identification</v>
      </c>
      <c r="K6284" s="16">
        <f>G6284/(1-INDEX(Assumptions!$D$8:$D$12,MATCH(B6284,Assumptions!$A$8:$A$12,0)))</f>
        <v>605223.15384615387</v>
      </c>
      <c r="L6284" s="16">
        <f t="shared" si="687"/>
        <v>14162.221799999999</v>
      </c>
      <c r="M6284" s="16">
        <f t="shared" si="688"/>
        <v>30261.157692307694</v>
      </c>
      <c r="N6284" s="14">
        <f>E6284*(K6284-L6284-M6284)*IF(F6284="GHS",1,Assumptions!$B$4)</f>
        <v>1016729990.903523</v>
      </c>
      <c r="O6284" s="15">
        <f t="shared" ca="1" si="689"/>
        <v>501</v>
      </c>
      <c r="P6284" s="15" t="str">
        <f t="shared" ca="1" si="690"/>
        <v>365d+</v>
      </c>
      <c r="Q6284" s="17">
        <f ca="1">IF(P6284="0-90d",0,IF(P6284="91-180d",INDEX(Assumptions!$F$8:$F$12,MATCH(B6284,Assumptions!$A$8:$A$12,0)),IF(P6284="181-365d",INDEX(Assumptions!$G$8:$G$12,MATCH(B6284,Assumptions!$A$8:$A$12,0)),INDEX(Assumptions!$H$8:$H$12,MATCH(B6284,Assumptions!$A$8:$A$12,0)))))</f>
        <v>0.15</v>
      </c>
      <c r="R6284" s="14">
        <f t="shared" ca="1" si="691"/>
        <v>128380540.61699998</v>
      </c>
      <c r="S6284" s="14">
        <f t="shared" ca="1" si="692"/>
        <v>727489730.16299999</v>
      </c>
      <c r="T6284" s="11" t="s">
        <v>25</v>
      </c>
      <c r="U6284" s="18" t="s">
        <v>26</v>
      </c>
    </row>
    <row r="6285" spans="1:21" ht="15" customHeight="1" x14ac:dyDescent="0.15">
      <c r="A6285" s="10" t="s">
        <v>6333</v>
      </c>
      <c r="B6285" s="11" t="s">
        <v>41</v>
      </c>
      <c r="C6285" s="11" t="s">
        <v>49</v>
      </c>
      <c r="D6285" s="12">
        <v>45971</v>
      </c>
      <c r="E6285" s="11">
        <v>2884</v>
      </c>
      <c r="F6285" s="11" t="s">
        <v>33</v>
      </c>
      <c r="G6285" s="13">
        <v>546.54</v>
      </c>
      <c r="H6285" s="14">
        <f t="shared" si="686"/>
        <v>1576221.3599999999</v>
      </c>
      <c r="I6285" s="14">
        <f>IF(F6285="GHS",H6285,H6285*Assumptions!$B$4)</f>
        <v>1576221.3599999999</v>
      </c>
      <c r="J6285" s="15" t="str">
        <f>INDEX(Assumptions!$B$8:$B$12,MATCH(B6285,Assumptions!$A$8:$A$12,0))</f>
        <v>Weighted Average</v>
      </c>
      <c r="K6285" s="16">
        <f>G6285/(1-INDEX(Assumptions!$D$8:$D$12,MATCH(B6285,Assumptions!$A$8:$A$12,0)))</f>
        <v>840.83076923076919</v>
      </c>
      <c r="L6285" s="16">
        <f t="shared" si="687"/>
        <v>16.396199999999997</v>
      </c>
      <c r="M6285" s="16">
        <f t="shared" si="688"/>
        <v>42.041538461538465</v>
      </c>
      <c r="N6285" s="14">
        <f>E6285*(K6285-L6285-M6285)*IF(F6285="GHS",1,Assumptions!$B$4)</f>
        <v>2256421.5007384615</v>
      </c>
      <c r="O6285" s="15">
        <f t="shared" ca="1" si="689"/>
        <v>315</v>
      </c>
      <c r="P6285" s="15" t="str">
        <f t="shared" ca="1" si="690"/>
        <v>181-365d</v>
      </c>
      <c r="Q6285" s="17">
        <f ca="1">IF(P6285="0-90d",0,IF(P6285="91-180d",INDEX(Assumptions!$F$8:$F$12,MATCH(B6285,Assumptions!$A$8:$A$12,0)),IF(P6285="181-365d",INDEX(Assumptions!$G$8:$G$12,MATCH(B6285,Assumptions!$A$8:$A$12,0)),INDEX(Assumptions!$H$8:$H$12,MATCH(B6285,Assumptions!$A$8:$A$12,0)))))</f>
        <v>0.35</v>
      </c>
      <c r="R6285" s="14">
        <f t="shared" ca="1" si="691"/>
        <v>551677.47599999991</v>
      </c>
      <c r="S6285" s="14">
        <f t="shared" ca="1" si="692"/>
        <v>1024543.884</v>
      </c>
      <c r="T6285" s="11" t="s">
        <v>25</v>
      </c>
      <c r="U6285" s="18" t="s">
        <v>36</v>
      </c>
    </row>
    <row r="6286" spans="1:21" ht="15" customHeight="1" x14ac:dyDescent="0.15">
      <c r="A6286" s="10" t="s">
        <v>6334</v>
      </c>
      <c r="B6286" s="11" t="s">
        <v>22</v>
      </c>
      <c r="C6286" s="11" t="s">
        <v>81</v>
      </c>
      <c r="D6286" s="12">
        <v>46196</v>
      </c>
      <c r="E6286" s="11">
        <v>2765</v>
      </c>
      <c r="F6286" s="11" t="s">
        <v>24</v>
      </c>
      <c r="G6286" s="13">
        <v>32576.58</v>
      </c>
      <c r="H6286" s="14">
        <f t="shared" si="686"/>
        <v>90074243.700000003</v>
      </c>
      <c r="I6286" s="14">
        <f>IF(F6286="GHS",H6286,H6286*Assumptions!$B$4)</f>
        <v>972801831.96000004</v>
      </c>
      <c r="J6286" s="15" t="str">
        <f>INDEX(Assumptions!$B$8:$B$12,MATCH(B6286,Assumptions!$A$8:$A$12,0))</f>
        <v>FIFO</v>
      </c>
      <c r="K6286" s="16">
        <f>G6286/(1-INDEX(Assumptions!$D$8:$D$12,MATCH(B6286,Assumptions!$A$8:$A$12,0)))</f>
        <v>39727.536585365851</v>
      </c>
      <c r="L6286" s="16">
        <f t="shared" si="687"/>
        <v>977.29740000000004</v>
      </c>
      <c r="M6286" s="16">
        <f t="shared" si="688"/>
        <v>1986.3768292682926</v>
      </c>
      <c r="N6286" s="14">
        <f>E6286*(K6286-L6286-M6286)*IF(F6286="GHS",1,Assumptions!$B$4)</f>
        <v>1097842457.6777852</v>
      </c>
      <c r="O6286" s="15">
        <f t="shared" ca="1" si="689"/>
        <v>90</v>
      </c>
      <c r="P6286" s="15" t="str">
        <f t="shared" ca="1" si="690"/>
        <v>0-90d</v>
      </c>
      <c r="Q6286" s="17">
        <f ca="1">IF(P6286="0-90d",0,IF(P6286="91-180d",INDEX(Assumptions!$F$8:$F$12,MATCH(B6286,Assumptions!$A$8:$A$12,0)),IF(P6286="181-365d",INDEX(Assumptions!$G$8:$G$12,MATCH(B6286,Assumptions!$A$8:$A$12,0)),INDEX(Assumptions!$H$8:$H$12,MATCH(B6286,Assumptions!$A$8:$A$12,0)))))</f>
        <v>0</v>
      </c>
      <c r="R6286" s="14">
        <f t="shared" ca="1" si="691"/>
        <v>0</v>
      </c>
      <c r="S6286" s="14">
        <f t="shared" ca="1" si="692"/>
        <v>972801831.96000004</v>
      </c>
      <c r="T6286" s="11" t="s">
        <v>25</v>
      </c>
      <c r="U6286" s="18" t="s">
        <v>36</v>
      </c>
    </row>
    <row r="6287" spans="1:21" ht="15" customHeight="1" x14ac:dyDescent="0.15">
      <c r="A6287" s="10" t="s">
        <v>6335</v>
      </c>
      <c r="B6287" s="11" t="s">
        <v>41</v>
      </c>
      <c r="C6287" s="11" t="s">
        <v>42</v>
      </c>
      <c r="D6287" s="12">
        <v>46175</v>
      </c>
      <c r="E6287" s="11">
        <v>1945</v>
      </c>
      <c r="F6287" s="11" t="s">
        <v>33</v>
      </c>
      <c r="G6287" s="13">
        <v>1174.29</v>
      </c>
      <c r="H6287" s="14">
        <f t="shared" si="686"/>
        <v>2283994.0499999998</v>
      </c>
      <c r="I6287" s="14">
        <f>IF(F6287="GHS",H6287,H6287*Assumptions!$B$4)</f>
        <v>2283994.0499999998</v>
      </c>
      <c r="J6287" s="15" t="str">
        <f>INDEX(Assumptions!$B$8:$B$12,MATCH(B6287,Assumptions!$A$8:$A$12,0))</f>
        <v>Weighted Average</v>
      </c>
      <c r="K6287" s="16">
        <f>G6287/(1-INDEX(Assumptions!$D$8:$D$12,MATCH(B6287,Assumptions!$A$8:$A$12,0)))</f>
        <v>1806.6</v>
      </c>
      <c r="L6287" s="16">
        <f t="shared" si="687"/>
        <v>35.228699999999996</v>
      </c>
      <c r="M6287" s="16">
        <f t="shared" si="688"/>
        <v>90.33</v>
      </c>
      <c r="N6287" s="14">
        <f>E6287*(K6287-L6287-M6287)*IF(F6287="GHS",1,Assumptions!$B$4)</f>
        <v>3269625.3285000003</v>
      </c>
      <c r="O6287" s="15">
        <f t="shared" ca="1" si="689"/>
        <v>111</v>
      </c>
      <c r="P6287" s="15" t="str">
        <f t="shared" ca="1" si="690"/>
        <v>91-180d</v>
      </c>
      <c r="Q6287" s="17">
        <f ca="1">IF(P6287="0-90d",0,IF(P6287="91-180d",INDEX(Assumptions!$F$8:$F$12,MATCH(B6287,Assumptions!$A$8:$A$12,0)),IF(P6287="181-365d",INDEX(Assumptions!$G$8:$G$12,MATCH(B6287,Assumptions!$A$8:$A$12,0)),INDEX(Assumptions!$H$8:$H$12,MATCH(B6287,Assumptions!$A$8:$A$12,0)))))</f>
        <v>0.1</v>
      </c>
      <c r="R6287" s="14">
        <f t="shared" ca="1" si="691"/>
        <v>228399.405</v>
      </c>
      <c r="S6287" s="14">
        <f t="shared" ca="1" si="692"/>
        <v>2055594.6449999998</v>
      </c>
      <c r="T6287" s="11" t="s">
        <v>25</v>
      </c>
      <c r="U6287" s="18" t="s">
        <v>36</v>
      </c>
    </row>
    <row r="6288" spans="1:21" ht="15" customHeight="1" x14ac:dyDescent="0.15">
      <c r="A6288" s="10" t="s">
        <v>6336</v>
      </c>
      <c r="B6288" s="11" t="s">
        <v>41</v>
      </c>
      <c r="C6288" s="11" t="s">
        <v>49</v>
      </c>
      <c r="D6288" s="12">
        <v>45964</v>
      </c>
      <c r="E6288" s="11">
        <v>4070</v>
      </c>
      <c r="F6288" s="11" t="s">
        <v>33</v>
      </c>
      <c r="G6288" s="13">
        <v>266.42</v>
      </c>
      <c r="H6288" s="14">
        <f t="shared" si="686"/>
        <v>1084329.4000000001</v>
      </c>
      <c r="I6288" s="14">
        <f>IF(F6288="GHS",H6288,H6288*Assumptions!$B$4)</f>
        <v>1084329.4000000001</v>
      </c>
      <c r="J6288" s="15" t="str">
        <f>INDEX(Assumptions!$B$8:$B$12,MATCH(B6288,Assumptions!$A$8:$A$12,0))</f>
        <v>Weighted Average</v>
      </c>
      <c r="K6288" s="16">
        <f>G6288/(1-INDEX(Assumptions!$D$8:$D$12,MATCH(B6288,Assumptions!$A$8:$A$12,0)))</f>
        <v>409.87692307692311</v>
      </c>
      <c r="L6288" s="16">
        <f t="shared" si="687"/>
        <v>7.9926000000000004</v>
      </c>
      <c r="M6288" s="16">
        <f t="shared" si="688"/>
        <v>20.493846153846157</v>
      </c>
      <c r="N6288" s="14">
        <f>E6288*(K6288-L6288-M6288)*IF(F6288="GHS",1,Assumptions!$B$4)</f>
        <v>1552259.2410769232</v>
      </c>
      <c r="O6288" s="15">
        <f t="shared" ca="1" si="689"/>
        <v>322</v>
      </c>
      <c r="P6288" s="15" t="str">
        <f t="shared" ca="1" si="690"/>
        <v>181-365d</v>
      </c>
      <c r="Q6288" s="17">
        <f ca="1">IF(P6288="0-90d",0,IF(P6288="91-180d",INDEX(Assumptions!$F$8:$F$12,MATCH(B6288,Assumptions!$A$8:$A$12,0)),IF(P6288="181-365d",INDEX(Assumptions!$G$8:$G$12,MATCH(B6288,Assumptions!$A$8:$A$12,0)),INDEX(Assumptions!$H$8:$H$12,MATCH(B6288,Assumptions!$A$8:$A$12,0)))))</f>
        <v>0.35</v>
      </c>
      <c r="R6288" s="14">
        <f t="shared" ca="1" si="691"/>
        <v>379515.29000000004</v>
      </c>
      <c r="S6288" s="14">
        <f t="shared" ca="1" si="692"/>
        <v>704814.1100000001</v>
      </c>
      <c r="T6288" s="11" t="s">
        <v>25</v>
      </c>
      <c r="U6288" s="18" t="s">
        <v>26</v>
      </c>
    </row>
    <row r="6289" spans="1:21" ht="15" customHeight="1" x14ac:dyDescent="0.15">
      <c r="A6289" s="10" t="s">
        <v>6337</v>
      </c>
      <c r="B6289" s="11" t="s">
        <v>41</v>
      </c>
      <c r="C6289" s="11" t="s">
        <v>44</v>
      </c>
      <c r="D6289" s="12">
        <v>45827</v>
      </c>
      <c r="E6289" s="11">
        <v>3349</v>
      </c>
      <c r="F6289" s="11" t="s">
        <v>33</v>
      </c>
      <c r="G6289" s="13">
        <v>790.29</v>
      </c>
      <c r="H6289" s="14">
        <f t="shared" si="686"/>
        <v>2646681.21</v>
      </c>
      <c r="I6289" s="14">
        <f>IF(F6289="GHS",H6289,H6289*Assumptions!$B$4)</f>
        <v>2646681.21</v>
      </c>
      <c r="J6289" s="15" t="str">
        <f>INDEX(Assumptions!$B$8:$B$12,MATCH(B6289,Assumptions!$A$8:$A$12,0))</f>
        <v>Weighted Average</v>
      </c>
      <c r="K6289" s="16">
        <f>G6289/(1-INDEX(Assumptions!$D$8:$D$12,MATCH(B6289,Assumptions!$A$8:$A$12,0)))</f>
        <v>1215.8307692307692</v>
      </c>
      <c r="L6289" s="16">
        <f t="shared" si="687"/>
        <v>23.708699999999997</v>
      </c>
      <c r="M6289" s="16">
        <f t="shared" si="688"/>
        <v>60.791538461538465</v>
      </c>
      <c r="N6289" s="14">
        <f>E6289*(K6289-L6289-M6289)*IF(F6289="GHS",1,Assumptions!$B$4)</f>
        <v>3788825.9475461538</v>
      </c>
      <c r="O6289" s="15">
        <f t="shared" ca="1" si="689"/>
        <v>459</v>
      </c>
      <c r="P6289" s="15" t="str">
        <f t="shared" ca="1" si="690"/>
        <v>365d+</v>
      </c>
      <c r="Q6289" s="17">
        <f ca="1">IF(P6289="0-90d",0,IF(P6289="91-180d",INDEX(Assumptions!$F$8:$F$12,MATCH(B6289,Assumptions!$A$8:$A$12,0)),IF(P6289="181-365d",INDEX(Assumptions!$G$8:$G$12,MATCH(B6289,Assumptions!$A$8:$A$12,0)),INDEX(Assumptions!$H$8:$H$12,MATCH(B6289,Assumptions!$A$8:$A$12,0)))))</f>
        <v>0.8</v>
      </c>
      <c r="R6289" s="14">
        <f t="shared" ca="1" si="691"/>
        <v>2117344.9679999999</v>
      </c>
      <c r="S6289" s="14">
        <f t="shared" ca="1" si="692"/>
        <v>529336.24200000009</v>
      </c>
      <c r="T6289" s="11" t="s">
        <v>50</v>
      </c>
      <c r="U6289" s="18" t="s">
        <v>26</v>
      </c>
    </row>
    <row r="6290" spans="1:21" ht="15" customHeight="1" x14ac:dyDescent="0.15">
      <c r="A6290" s="10" t="s">
        <v>6338</v>
      </c>
      <c r="B6290" s="11" t="s">
        <v>41</v>
      </c>
      <c r="C6290" s="11" t="s">
        <v>115</v>
      </c>
      <c r="D6290" s="12">
        <v>46062</v>
      </c>
      <c r="E6290" s="11">
        <v>2562</v>
      </c>
      <c r="F6290" s="11" t="s">
        <v>33</v>
      </c>
      <c r="G6290" s="13">
        <v>687.14</v>
      </c>
      <c r="H6290" s="14">
        <f t="shared" si="686"/>
        <v>1760452.68</v>
      </c>
      <c r="I6290" s="14">
        <f>IF(F6290="GHS",H6290,H6290*Assumptions!$B$4)</f>
        <v>1760452.68</v>
      </c>
      <c r="J6290" s="15" t="str">
        <f>INDEX(Assumptions!$B$8:$B$12,MATCH(B6290,Assumptions!$A$8:$A$12,0))</f>
        <v>Weighted Average</v>
      </c>
      <c r="K6290" s="16">
        <f>G6290/(1-INDEX(Assumptions!$D$8:$D$12,MATCH(B6290,Assumptions!$A$8:$A$12,0)))</f>
        <v>1057.1384615384616</v>
      </c>
      <c r="L6290" s="16">
        <f t="shared" si="687"/>
        <v>20.6142</v>
      </c>
      <c r="M6290" s="16">
        <f t="shared" si="688"/>
        <v>52.856923076923081</v>
      </c>
      <c r="N6290" s="14">
        <f>E6290*(K6290-L6290-M6290)*IF(F6290="GHS",1,Assumptions!$B$4)</f>
        <v>2520155.7211384615</v>
      </c>
      <c r="O6290" s="15">
        <f t="shared" ca="1" si="689"/>
        <v>224</v>
      </c>
      <c r="P6290" s="15" t="str">
        <f t="shared" ca="1" si="690"/>
        <v>181-365d</v>
      </c>
      <c r="Q6290" s="17">
        <f ca="1">IF(P6290="0-90d",0,IF(P6290="91-180d",INDEX(Assumptions!$F$8:$F$12,MATCH(B6290,Assumptions!$A$8:$A$12,0)),IF(P6290="181-365d",INDEX(Assumptions!$G$8:$G$12,MATCH(B6290,Assumptions!$A$8:$A$12,0)),INDEX(Assumptions!$H$8:$H$12,MATCH(B6290,Assumptions!$A$8:$A$12,0)))))</f>
        <v>0.35</v>
      </c>
      <c r="R6290" s="14">
        <f t="shared" ca="1" si="691"/>
        <v>616158.43799999997</v>
      </c>
      <c r="S6290" s="14">
        <f t="shared" ca="1" si="692"/>
        <v>1144294.2420000001</v>
      </c>
      <c r="T6290" s="11" t="s">
        <v>25</v>
      </c>
      <c r="U6290" s="18" t="s">
        <v>26</v>
      </c>
    </row>
    <row r="6291" spans="1:21" ht="15" customHeight="1" x14ac:dyDescent="0.15">
      <c r="A6291" s="10" t="s">
        <v>6339</v>
      </c>
      <c r="B6291" s="11" t="s">
        <v>28</v>
      </c>
      <c r="C6291" s="11" t="s">
        <v>38</v>
      </c>
      <c r="D6291" s="12">
        <v>45974</v>
      </c>
      <c r="E6291" s="11">
        <v>2404</v>
      </c>
      <c r="F6291" s="11" t="s">
        <v>24</v>
      </c>
      <c r="G6291" s="13">
        <v>11175.98</v>
      </c>
      <c r="H6291" s="14">
        <f t="shared" si="686"/>
        <v>26867055.919999998</v>
      </c>
      <c r="I6291" s="14">
        <f>IF(F6291="GHS",H6291,H6291*Assumptions!$B$4)</f>
        <v>290164203.93599999</v>
      </c>
      <c r="J6291" s="15" t="str">
        <f>INDEX(Assumptions!$B$8:$B$12,MATCH(B6291,Assumptions!$A$8:$A$12,0))</f>
        <v>Fair Value Less Costs to Sell</v>
      </c>
      <c r="K6291" s="16">
        <f>G6291/(1-INDEX(Assumptions!$D$8:$D$12,MATCH(B6291,Assumptions!$A$8:$A$12,0)))</f>
        <v>12699.977272727272</v>
      </c>
      <c r="L6291" s="16">
        <f t="shared" si="687"/>
        <v>335.27939999999995</v>
      </c>
      <c r="M6291" s="16">
        <f t="shared" si="688"/>
        <v>634.99886363636369</v>
      </c>
      <c r="N6291" s="14">
        <f>E6291*(K6291-L6291-M6291)*IF(F6291="GHS",1,Assumptions!$B$4)</f>
        <v>304540521.31282914</v>
      </c>
      <c r="O6291" s="15">
        <f t="shared" ca="1" si="689"/>
        <v>312</v>
      </c>
      <c r="P6291" s="15" t="str">
        <f t="shared" ca="1" si="690"/>
        <v>181-365d</v>
      </c>
      <c r="Q6291" s="17">
        <f ca="1">IF(P6291="0-90d",0,IF(P6291="91-180d",INDEX(Assumptions!$F$8:$F$12,MATCH(B6291,Assumptions!$A$8:$A$12,0)),IF(P6291="181-365d",INDEX(Assumptions!$G$8:$G$12,MATCH(B6291,Assumptions!$A$8:$A$12,0)),INDEX(Assumptions!$H$8:$H$12,MATCH(B6291,Assumptions!$A$8:$A$12,0)))))</f>
        <v>0.1</v>
      </c>
      <c r="R6291" s="14">
        <f t="shared" ca="1" si="691"/>
        <v>29016420.393600002</v>
      </c>
      <c r="S6291" s="14">
        <f t="shared" ca="1" si="692"/>
        <v>261147783.5424</v>
      </c>
      <c r="T6291" s="11" t="s">
        <v>25</v>
      </c>
      <c r="U6291" s="18" t="s">
        <v>26</v>
      </c>
    </row>
    <row r="6292" spans="1:21" ht="15" customHeight="1" x14ac:dyDescent="0.15">
      <c r="A6292" s="10" t="s">
        <v>6340</v>
      </c>
      <c r="B6292" s="11" t="s">
        <v>28</v>
      </c>
      <c r="C6292" s="11" t="s">
        <v>38</v>
      </c>
      <c r="D6292" s="12">
        <v>45743</v>
      </c>
      <c r="E6292" s="11">
        <v>1050</v>
      </c>
      <c r="F6292" s="11" t="s">
        <v>24</v>
      </c>
      <c r="G6292" s="13">
        <v>4890.3100000000004</v>
      </c>
      <c r="H6292" s="14">
        <f t="shared" si="686"/>
        <v>5134825.5</v>
      </c>
      <c r="I6292" s="14">
        <f>IF(F6292="GHS",H6292,H6292*Assumptions!$B$4)</f>
        <v>55456115.400000006</v>
      </c>
      <c r="J6292" s="15" t="str">
        <f>INDEX(Assumptions!$B$8:$B$12,MATCH(B6292,Assumptions!$A$8:$A$12,0))</f>
        <v>Fair Value Less Costs to Sell</v>
      </c>
      <c r="K6292" s="16">
        <f>G6292/(1-INDEX(Assumptions!$D$8:$D$12,MATCH(B6292,Assumptions!$A$8:$A$12,0)))</f>
        <v>5557.170454545455</v>
      </c>
      <c r="L6292" s="16">
        <f t="shared" si="687"/>
        <v>146.70930000000001</v>
      </c>
      <c r="M6292" s="16">
        <f t="shared" si="688"/>
        <v>277.85852272727277</v>
      </c>
      <c r="N6292" s="14">
        <f>E6292*(K6292-L6292-M6292)*IF(F6292="GHS",1,Assumptions!$B$4)</f>
        <v>58203713.84481819</v>
      </c>
      <c r="O6292" s="15">
        <f t="shared" ca="1" si="689"/>
        <v>543</v>
      </c>
      <c r="P6292" s="15" t="str">
        <f t="shared" ca="1" si="690"/>
        <v>365d+</v>
      </c>
      <c r="Q6292" s="17">
        <f ca="1">IF(P6292="0-90d",0,IF(P6292="91-180d",INDEX(Assumptions!$F$8:$F$12,MATCH(B6292,Assumptions!$A$8:$A$12,0)),IF(P6292="181-365d",INDEX(Assumptions!$G$8:$G$12,MATCH(B6292,Assumptions!$A$8:$A$12,0)),INDEX(Assumptions!$H$8:$H$12,MATCH(B6292,Assumptions!$A$8:$A$12,0)))))</f>
        <v>0.4</v>
      </c>
      <c r="R6292" s="14">
        <f t="shared" ca="1" si="691"/>
        <v>22182446.160000004</v>
      </c>
      <c r="S6292" s="14">
        <f t="shared" ca="1" si="692"/>
        <v>33273669.240000002</v>
      </c>
      <c r="T6292" s="11" t="s">
        <v>25</v>
      </c>
      <c r="U6292" s="18" t="s">
        <v>26</v>
      </c>
    </row>
    <row r="6293" spans="1:21" ht="15" customHeight="1" x14ac:dyDescent="0.15">
      <c r="A6293" s="10" t="s">
        <v>6341</v>
      </c>
      <c r="B6293" s="11" t="s">
        <v>31</v>
      </c>
      <c r="C6293" s="11" t="s">
        <v>63</v>
      </c>
      <c r="D6293" s="12">
        <v>45740</v>
      </c>
      <c r="E6293" s="11">
        <v>3548</v>
      </c>
      <c r="F6293" s="11" t="s">
        <v>33</v>
      </c>
      <c r="G6293" s="13">
        <v>1517.23</v>
      </c>
      <c r="H6293" s="14">
        <f t="shared" si="686"/>
        <v>5383132.04</v>
      </c>
      <c r="I6293" s="14">
        <f>IF(F6293="GHS",H6293,H6293*Assumptions!$B$4)</f>
        <v>5383132.04</v>
      </c>
      <c r="J6293" s="15" t="str">
        <f>INDEX(Assumptions!$B$8:$B$12,MATCH(B6293,Assumptions!$A$8:$A$12,0))</f>
        <v>Weighted Average</v>
      </c>
      <c r="K6293" s="16">
        <f>G6293/(1-INDEX(Assumptions!$D$8:$D$12,MATCH(B6293,Assumptions!$A$8:$A$12,0)))</f>
        <v>2107.2638888888891</v>
      </c>
      <c r="L6293" s="16">
        <f t="shared" si="687"/>
        <v>45.5169</v>
      </c>
      <c r="M6293" s="16">
        <f t="shared" si="688"/>
        <v>105.36319444444446</v>
      </c>
      <c r="N6293" s="14">
        <f>E6293*(K6293-L6293-M6293)*IF(F6293="GHS",1,Assumptions!$B$4)</f>
        <v>6941249.7026888896</v>
      </c>
      <c r="O6293" s="15">
        <f t="shared" ca="1" si="689"/>
        <v>546</v>
      </c>
      <c r="P6293" s="15" t="str">
        <f t="shared" ca="1" si="690"/>
        <v>365d+</v>
      </c>
      <c r="Q6293" s="17">
        <f ca="1">IF(P6293="0-90d",0,IF(P6293="91-180d",INDEX(Assumptions!$F$8:$F$12,MATCH(B6293,Assumptions!$A$8:$A$12,0)),IF(P6293="181-365d",INDEX(Assumptions!$G$8:$G$12,MATCH(B6293,Assumptions!$A$8:$A$12,0)),INDEX(Assumptions!$H$8:$H$12,MATCH(B6293,Assumptions!$A$8:$A$12,0)))))</f>
        <v>0.6</v>
      </c>
      <c r="R6293" s="14">
        <f t="shared" ca="1" si="691"/>
        <v>3229879.2239999999</v>
      </c>
      <c r="S6293" s="14">
        <f t="shared" ca="1" si="692"/>
        <v>2153252.8160000001</v>
      </c>
      <c r="T6293" s="11" t="s">
        <v>25</v>
      </c>
      <c r="U6293" s="18" t="s">
        <v>26</v>
      </c>
    </row>
    <row r="6294" spans="1:21" ht="15" customHeight="1" x14ac:dyDescent="0.15">
      <c r="A6294" s="10" t="s">
        <v>6342</v>
      </c>
      <c r="B6294" s="11" t="s">
        <v>46</v>
      </c>
      <c r="C6294" s="11" t="s">
        <v>52</v>
      </c>
      <c r="D6294" s="12">
        <v>45958</v>
      </c>
      <c r="E6294" s="11">
        <v>3331</v>
      </c>
      <c r="F6294" s="11" t="s">
        <v>33</v>
      </c>
      <c r="G6294" s="13">
        <v>279023.96000000002</v>
      </c>
      <c r="H6294" s="14">
        <f t="shared" si="686"/>
        <v>929428810.76000011</v>
      </c>
      <c r="I6294" s="14">
        <f>IF(F6294="GHS",H6294,H6294*Assumptions!$B$4)</f>
        <v>929428810.76000011</v>
      </c>
      <c r="J6294" s="15" t="str">
        <f>INDEX(Assumptions!$B$8:$B$12,MATCH(B6294,Assumptions!$A$8:$A$12,0))</f>
        <v>Specific Identification</v>
      </c>
      <c r="K6294" s="16">
        <f>G6294/(1-INDEX(Assumptions!$D$8:$D$12,MATCH(B6294,Assumptions!$A$8:$A$12,0)))</f>
        <v>357723.02564102568</v>
      </c>
      <c r="L6294" s="16">
        <f t="shared" si="687"/>
        <v>8370.7188000000006</v>
      </c>
      <c r="M6294" s="16">
        <f t="shared" si="688"/>
        <v>17886.151282051283</v>
      </c>
      <c r="N6294" s="14">
        <f>E6294*(K6294-L6294-M6294)*IF(F6294="GHS",1,Assumptions!$B$4)</f>
        <v>1104113764.1669438</v>
      </c>
      <c r="O6294" s="15">
        <f t="shared" ca="1" si="689"/>
        <v>328</v>
      </c>
      <c r="P6294" s="15" t="str">
        <f t="shared" ca="1" si="690"/>
        <v>181-365d</v>
      </c>
      <c r="Q6294" s="17">
        <f ca="1">IF(P6294="0-90d",0,IF(P6294="91-180d",INDEX(Assumptions!$F$8:$F$12,MATCH(B6294,Assumptions!$A$8:$A$12,0)),IF(P6294="181-365d",INDEX(Assumptions!$G$8:$G$12,MATCH(B6294,Assumptions!$A$8:$A$12,0)),INDEX(Assumptions!$H$8:$H$12,MATCH(B6294,Assumptions!$A$8:$A$12,0)))))</f>
        <v>0.05</v>
      </c>
      <c r="R6294" s="14">
        <f t="shared" ca="1" si="691"/>
        <v>46471440.53800001</v>
      </c>
      <c r="S6294" s="14">
        <f t="shared" ca="1" si="692"/>
        <v>882957370.22200012</v>
      </c>
      <c r="T6294" s="11" t="s">
        <v>25</v>
      </c>
      <c r="U6294" s="18" t="s">
        <v>26</v>
      </c>
    </row>
    <row r="6295" spans="1:21" ht="15" customHeight="1" x14ac:dyDescent="0.15">
      <c r="A6295" s="10" t="s">
        <v>6343</v>
      </c>
      <c r="B6295" s="11" t="s">
        <v>31</v>
      </c>
      <c r="C6295" s="11" t="s">
        <v>63</v>
      </c>
      <c r="D6295" s="12">
        <v>46189</v>
      </c>
      <c r="E6295" s="11">
        <v>1709</v>
      </c>
      <c r="F6295" s="11" t="s">
        <v>33</v>
      </c>
      <c r="G6295" s="13">
        <v>1800.28</v>
      </c>
      <c r="H6295" s="14">
        <f t="shared" si="686"/>
        <v>3076678.52</v>
      </c>
      <c r="I6295" s="14">
        <f>IF(F6295="GHS",H6295,H6295*Assumptions!$B$4)</f>
        <v>3076678.52</v>
      </c>
      <c r="J6295" s="15" t="str">
        <f>INDEX(Assumptions!$B$8:$B$12,MATCH(B6295,Assumptions!$A$8:$A$12,0))</f>
        <v>Weighted Average</v>
      </c>
      <c r="K6295" s="16">
        <f>G6295/(1-INDEX(Assumptions!$D$8:$D$12,MATCH(B6295,Assumptions!$A$8:$A$12,0)))</f>
        <v>2500.3888888888891</v>
      </c>
      <c r="L6295" s="16">
        <f t="shared" si="687"/>
        <v>54.008399999999995</v>
      </c>
      <c r="M6295" s="16">
        <f t="shared" si="688"/>
        <v>125.01944444444446</v>
      </c>
      <c r="N6295" s="14">
        <f>E6295*(K6295-L6295-M6295)*IF(F6295="GHS",1,Assumptions!$B$4)</f>
        <v>3967206.0249555553</v>
      </c>
      <c r="O6295" s="15">
        <f t="shared" ca="1" si="689"/>
        <v>97</v>
      </c>
      <c r="P6295" s="15" t="str">
        <f t="shared" ca="1" si="690"/>
        <v>91-180d</v>
      </c>
      <c r="Q6295" s="17">
        <f ca="1">IF(P6295="0-90d",0,IF(P6295="91-180d",INDEX(Assumptions!$F$8:$F$12,MATCH(B6295,Assumptions!$A$8:$A$12,0)),IF(P6295="181-365d",INDEX(Assumptions!$G$8:$G$12,MATCH(B6295,Assumptions!$A$8:$A$12,0)),INDEX(Assumptions!$H$8:$H$12,MATCH(B6295,Assumptions!$A$8:$A$12,0)))))</f>
        <v>0.05</v>
      </c>
      <c r="R6295" s="14">
        <f t="shared" ca="1" si="691"/>
        <v>153833.92600000001</v>
      </c>
      <c r="S6295" s="14">
        <f t="shared" ca="1" si="692"/>
        <v>2922844.594</v>
      </c>
      <c r="T6295" s="11" t="s">
        <v>25</v>
      </c>
      <c r="U6295" s="18" t="s">
        <v>36</v>
      </c>
    </row>
    <row r="6296" spans="1:21" ht="15" customHeight="1" x14ac:dyDescent="0.15">
      <c r="A6296" s="10" t="s">
        <v>6344</v>
      </c>
      <c r="B6296" s="11" t="s">
        <v>41</v>
      </c>
      <c r="C6296" s="11" t="s">
        <v>44</v>
      </c>
      <c r="D6296" s="12">
        <v>46101</v>
      </c>
      <c r="E6296" s="11">
        <v>3615</v>
      </c>
      <c r="F6296" s="11" t="s">
        <v>33</v>
      </c>
      <c r="G6296" s="13">
        <v>403.51</v>
      </c>
      <c r="H6296" s="14">
        <f t="shared" si="686"/>
        <v>1458688.65</v>
      </c>
      <c r="I6296" s="14">
        <f>IF(F6296="GHS",H6296,H6296*Assumptions!$B$4)</f>
        <v>1458688.65</v>
      </c>
      <c r="J6296" s="15" t="str">
        <f>INDEX(Assumptions!$B$8:$B$12,MATCH(B6296,Assumptions!$A$8:$A$12,0))</f>
        <v>Weighted Average</v>
      </c>
      <c r="K6296" s="16">
        <f>G6296/(1-INDEX(Assumptions!$D$8:$D$12,MATCH(B6296,Assumptions!$A$8:$A$12,0)))</f>
        <v>620.78461538461534</v>
      </c>
      <c r="L6296" s="16">
        <f t="shared" si="687"/>
        <v>12.1053</v>
      </c>
      <c r="M6296" s="16">
        <f t="shared" si="688"/>
        <v>31.03923076923077</v>
      </c>
      <c r="N6296" s="14">
        <f>E6296*(K6296-L6296-M6296)*IF(F6296="GHS",1,Assumptions!$B$4)</f>
        <v>2088168.9058846151</v>
      </c>
      <c r="O6296" s="15">
        <f t="shared" ca="1" si="689"/>
        <v>185</v>
      </c>
      <c r="P6296" s="15" t="str">
        <f t="shared" ca="1" si="690"/>
        <v>181-365d</v>
      </c>
      <c r="Q6296" s="17">
        <f ca="1">IF(P6296="0-90d",0,IF(P6296="91-180d",INDEX(Assumptions!$F$8:$F$12,MATCH(B6296,Assumptions!$A$8:$A$12,0)),IF(P6296="181-365d",INDEX(Assumptions!$G$8:$G$12,MATCH(B6296,Assumptions!$A$8:$A$12,0)),INDEX(Assumptions!$H$8:$H$12,MATCH(B6296,Assumptions!$A$8:$A$12,0)))))</f>
        <v>0.35</v>
      </c>
      <c r="R6296" s="14">
        <f t="shared" ca="1" si="691"/>
        <v>510541.02749999991</v>
      </c>
      <c r="S6296" s="14">
        <f t="shared" ca="1" si="692"/>
        <v>948147.62250000006</v>
      </c>
      <c r="T6296" s="11" t="s">
        <v>25</v>
      </c>
      <c r="U6296" s="18" t="s">
        <v>26</v>
      </c>
    </row>
    <row r="6297" spans="1:21" ht="15" customHeight="1" x14ac:dyDescent="0.15">
      <c r="A6297" s="10" t="s">
        <v>6345</v>
      </c>
      <c r="B6297" s="11" t="s">
        <v>28</v>
      </c>
      <c r="C6297" s="11" t="s">
        <v>35</v>
      </c>
      <c r="D6297" s="12">
        <v>46153</v>
      </c>
      <c r="E6297" s="11">
        <v>2288</v>
      </c>
      <c r="F6297" s="11" t="s">
        <v>24</v>
      </c>
      <c r="G6297" s="13">
        <v>7494.03</v>
      </c>
      <c r="H6297" s="14">
        <f t="shared" si="686"/>
        <v>17146340.640000001</v>
      </c>
      <c r="I6297" s="14">
        <f>IF(F6297="GHS",H6297,H6297*Assumptions!$B$4)</f>
        <v>185180478.91200003</v>
      </c>
      <c r="J6297" s="15" t="str">
        <f>INDEX(Assumptions!$B$8:$B$12,MATCH(B6297,Assumptions!$A$8:$A$12,0))</f>
        <v>Fair Value Less Costs to Sell</v>
      </c>
      <c r="K6297" s="16">
        <f>G6297/(1-INDEX(Assumptions!$D$8:$D$12,MATCH(B6297,Assumptions!$A$8:$A$12,0)))</f>
        <v>8515.943181818182</v>
      </c>
      <c r="L6297" s="16">
        <f t="shared" si="687"/>
        <v>224.82089999999999</v>
      </c>
      <c r="M6297" s="16">
        <f t="shared" si="688"/>
        <v>425.79715909090913</v>
      </c>
      <c r="N6297" s="14">
        <f>E6297*(K6297-L6297-M6297)*IF(F6297="GHS",1,Assumptions!$B$4)</f>
        <v>194355329.91263998</v>
      </c>
      <c r="O6297" s="15">
        <f t="shared" ca="1" si="689"/>
        <v>133</v>
      </c>
      <c r="P6297" s="15" t="str">
        <f t="shared" ca="1" si="690"/>
        <v>91-180d</v>
      </c>
      <c r="Q6297" s="17">
        <f ca="1">IF(P6297="0-90d",0,IF(P6297="91-180d",INDEX(Assumptions!$F$8:$F$12,MATCH(B6297,Assumptions!$A$8:$A$12,0)),IF(P6297="181-365d",INDEX(Assumptions!$G$8:$G$12,MATCH(B6297,Assumptions!$A$8:$A$12,0)),INDEX(Assumptions!$H$8:$H$12,MATCH(B6297,Assumptions!$A$8:$A$12,0)))))</f>
        <v>0.02</v>
      </c>
      <c r="R6297" s="14">
        <f t="shared" ca="1" si="691"/>
        <v>3703609.5782400006</v>
      </c>
      <c r="S6297" s="14">
        <f t="shared" ca="1" si="692"/>
        <v>181476869.33376002</v>
      </c>
      <c r="T6297" s="11" t="s">
        <v>50</v>
      </c>
      <c r="U6297" s="18" t="s">
        <v>26</v>
      </c>
    </row>
    <row r="6298" spans="1:21" ht="15" customHeight="1" x14ac:dyDescent="0.15">
      <c r="A6298" s="10" t="s">
        <v>6346</v>
      </c>
      <c r="B6298" s="11" t="s">
        <v>31</v>
      </c>
      <c r="C6298" s="11" t="s">
        <v>32</v>
      </c>
      <c r="D6298" s="12">
        <v>46012</v>
      </c>
      <c r="E6298" s="11">
        <v>4826</v>
      </c>
      <c r="F6298" s="11" t="s">
        <v>33</v>
      </c>
      <c r="G6298" s="13">
        <v>1633.78</v>
      </c>
      <c r="H6298" s="14">
        <f t="shared" si="686"/>
        <v>7884622.2800000003</v>
      </c>
      <c r="I6298" s="14">
        <f>IF(F6298="GHS",H6298,H6298*Assumptions!$B$4)</f>
        <v>7884622.2800000003</v>
      </c>
      <c r="J6298" s="15" t="str">
        <f>INDEX(Assumptions!$B$8:$B$12,MATCH(B6298,Assumptions!$A$8:$A$12,0))</f>
        <v>Weighted Average</v>
      </c>
      <c r="K6298" s="16">
        <f>G6298/(1-INDEX(Assumptions!$D$8:$D$12,MATCH(B6298,Assumptions!$A$8:$A$12,0)))</f>
        <v>2269.1388888888891</v>
      </c>
      <c r="L6298" s="16">
        <f t="shared" si="687"/>
        <v>49.013399999999997</v>
      </c>
      <c r="M6298" s="16">
        <f t="shared" si="688"/>
        <v>113.45694444444446</v>
      </c>
      <c r="N6298" s="14">
        <f>E6298*(K6298-L6298-M6298)*IF(F6298="GHS",1,Assumptions!$B$4)</f>
        <v>10166782.39548889</v>
      </c>
      <c r="O6298" s="15">
        <f t="shared" ca="1" si="689"/>
        <v>274</v>
      </c>
      <c r="P6298" s="15" t="str">
        <f t="shared" ca="1" si="690"/>
        <v>181-365d</v>
      </c>
      <c r="Q6298" s="17">
        <f ca="1">IF(P6298="0-90d",0,IF(P6298="91-180d",INDEX(Assumptions!$F$8:$F$12,MATCH(B6298,Assumptions!$A$8:$A$12,0)),IF(P6298="181-365d",INDEX(Assumptions!$G$8:$G$12,MATCH(B6298,Assumptions!$A$8:$A$12,0)),INDEX(Assumptions!$H$8:$H$12,MATCH(B6298,Assumptions!$A$8:$A$12,0)))))</f>
        <v>0.2</v>
      </c>
      <c r="R6298" s="14">
        <f t="shared" ca="1" si="691"/>
        <v>1576924.4560000002</v>
      </c>
      <c r="S6298" s="14">
        <f t="shared" ca="1" si="692"/>
        <v>6307697.824</v>
      </c>
      <c r="T6298" s="11" t="s">
        <v>25</v>
      </c>
      <c r="U6298" s="18" t="s">
        <v>26</v>
      </c>
    </row>
    <row r="6299" spans="1:21" ht="15" customHeight="1" x14ac:dyDescent="0.15">
      <c r="A6299" s="10" t="s">
        <v>6347</v>
      </c>
      <c r="B6299" s="11" t="s">
        <v>46</v>
      </c>
      <c r="C6299" s="11" t="s">
        <v>52</v>
      </c>
      <c r="D6299" s="12">
        <v>46079</v>
      </c>
      <c r="E6299" s="11">
        <v>3747</v>
      </c>
      <c r="F6299" s="11" t="s">
        <v>33</v>
      </c>
      <c r="G6299" s="13">
        <v>299889.40999999997</v>
      </c>
      <c r="H6299" s="14">
        <f t="shared" si="686"/>
        <v>1123685619.27</v>
      </c>
      <c r="I6299" s="14">
        <f>IF(F6299="GHS",H6299,H6299*Assumptions!$B$4)</f>
        <v>1123685619.27</v>
      </c>
      <c r="J6299" s="15" t="str">
        <f>INDEX(Assumptions!$B$8:$B$12,MATCH(B6299,Assumptions!$A$8:$A$12,0))</f>
        <v>Specific Identification</v>
      </c>
      <c r="K6299" s="16">
        <f>G6299/(1-INDEX(Assumptions!$D$8:$D$12,MATCH(B6299,Assumptions!$A$8:$A$12,0)))</f>
        <v>384473.6025641025</v>
      </c>
      <c r="L6299" s="16">
        <f t="shared" si="687"/>
        <v>8996.6822999999986</v>
      </c>
      <c r="M6299" s="16">
        <f t="shared" si="688"/>
        <v>19223.680128205127</v>
      </c>
      <c r="N6299" s="14">
        <f>E6299*(K6299-L6299-M6299)*IF(F6299="GHS",1,Assumptions!$B$4)</f>
        <v>1334880890.7892077</v>
      </c>
      <c r="O6299" s="15">
        <f t="shared" ca="1" si="689"/>
        <v>207</v>
      </c>
      <c r="P6299" s="15" t="str">
        <f t="shared" ca="1" si="690"/>
        <v>181-365d</v>
      </c>
      <c r="Q6299" s="17">
        <f ca="1">IF(P6299="0-90d",0,IF(P6299="91-180d",INDEX(Assumptions!$F$8:$F$12,MATCH(B6299,Assumptions!$A$8:$A$12,0)),IF(P6299="181-365d",INDEX(Assumptions!$G$8:$G$12,MATCH(B6299,Assumptions!$A$8:$A$12,0)),INDEX(Assumptions!$H$8:$H$12,MATCH(B6299,Assumptions!$A$8:$A$12,0)))))</f>
        <v>0.05</v>
      </c>
      <c r="R6299" s="14">
        <f t="shared" ca="1" si="691"/>
        <v>56184280.963500001</v>
      </c>
      <c r="S6299" s="14">
        <f t="shared" ca="1" si="692"/>
        <v>1067501338.3065</v>
      </c>
      <c r="T6299" s="11" t="s">
        <v>25</v>
      </c>
      <c r="U6299" s="18" t="s">
        <v>26</v>
      </c>
    </row>
    <row r="6300" spans="1:21" ht="15" customHeight="1" x14ac:dyDescent="0.15">
      <c r="A6300" s="10" t="s">
        <v>6348</v>
      </c>
      <c r="B6300" s="11" t="s">
        <v>28</v>
      </c>
      <c r="C6300" s="11" t="s">
        <v>29</v>
      </c>
      <c r="D6300" s="12">
        <v>46099</v>
      </c>
      <c r="E6300" s="11">
        <v>4069</v>
      </c>
      <c r="F6300" s="11" t="s">
        <v>24</v>
      </c>
      <c r="G6300" s="13">
        <v>8191.37</v>
      </c>
      <c r="H6300" s="14">
        <f t="shared" si="686"/>
        <v>33330684.530000001</v>
      </c>
      <c r="I6300" s="14">
        <f>IF(F6300="GHS",H6300,H6300*Assumptions!$B$4)</f>
        <v>359971392.92400002</v>
      </c>
      <c r="J6300" s="15" t="str">
        <f>INDEX(Assumptions!$B$8:$B$12,MATCH(B6300,Assumptions!$A$8:$A$12,0))</f>
        <v>Fair Value Less Costs to Sell</v>
      </c>
      <c r="K6300" s="16">
        <f>G6300/(1-INDEX(Assumptions!$D$8:$D$12,MATCH(B6300,Assumptions!$A$8:$A$12,0)))</f>
        <v>9308.375</v>
      </c>
      <c r="L6300" s="16">
        <f t="shared" si="687"/>
        <v>245.74109999999999</v>
      </c>
      <c r="M6300" s="16">
        <f t="shared" si="688"/>
        <v>465.41875000000005</v>
      </c>
      <c r="N6300" s="14">
        <f>E6300*(K6300-L6300-M6300)*IF(F6300="GHS",1,Assumptions!$B$4)</f>
        <v>377806339.20978004</v>
      </c>
      <c r="O6300" s="15">
        <f t="shared" ca="1" si="689"/>
        <v>187</v>
      </c>
      <c r="P6300" s="15" t="str">
        <f t="shared" ca="1" si="690"/>
        <v>181-365d</v>
      </c>
      <c r="Q6300" s="17">
        <f ca="1">IF(P6300="0-90d",0,IF(P6300="91-180d",INDEX(Assumptions!$F$8:$F$12,MATCH(B6300,Assumptions!$A$8:$A$12,0)),IF(P6300="181-365d",INDEX(Assumptions!$G$8:$G$12,MATCH(B6300,Assumptions!$A$8:$A$12,0)),INDEX(Assumptions!$H$8:$H$12,MATCH(B6300,Assumptions!$A$8:$A$12,0)))))</f>
        <v>0.1</v>
      </c>
      <c r="R6300" s="14">
        <f t="shared" ca="1" si="691"/>
        <v>35997139.292400002</v>
      </c>
      <c r="S6300" s="14">
        <f t="shared" ca="1" si="692"/>
        <v>323974253.63160002</v>
      </c>
      <c r="T6300" s="11" t="s">
        <v>25</v>
      </c>
      <c r="U6300" s="18" t="s">
        <v>26</v>
      </c>
    </row>
    <row r="6301" spans="1:21" ht="15" customHeight="1" x14ac:dyDescent="0.15">
      <c r="A6301" s="10" t="s">
        <v>6349</v>
      </c>
      <c r="B6301" s="11" t="s">
        <v>41</v>
      </c>
      <c r="C6301" s="11" t="s">
        <v>42</v>
      </c>
      <c r="D6301" s="12">
        <v>46086</v>
      </c>
      <c r="E6301" s="11">
        <v>269</v>
      </c>
      <c r="F6301" s="11" t="s">
        <v>33</v>
      </c>
      <c r="G6301" s="13">
        <v>386.43</v>
      </c>
      <c r="H6301" s="14">
        <f t="shared" si="686"/>
        <v>103949.67</v>
      </c>
      <c r="I6301" s="14">
        <f>IF(F6301="GHS",H6301,H6301*Assumptions!$B$4)</f>
        <v>103949.67</v>
      </c>
      <c r="J6301" s="15" t="str">
        <f>INDEX(Assumptions!$B$8:$B$12,MATCH(B6301,Assumptions!$A$8:$A$12,0))</f>
        <v>Weighted Average</v>
      </c>
      <c r="K6301" s="16">
        <f>G6301/(1-INDEX(Assumptions!$D$8:$D$12,MATCH(B6301,Assumptions!$A$8:$A$12,0)))</f>
        <v>594.50769230769231</v>
      </c>
      <c r="L6301" s="16">
        <f t="shared" si="687"/>
        <v>11.5929</v>
      </c>
      <c r="M6301" s="16">
        <f t="shared" si="688"/>
        <v>29.725384615384616</v>
      </c>
      <c r="N6301" s="14">
        <f>E6301*(K6301-L6301-M6301)*IF(F6301="GHS",1,Assumptions!$B$4)</f>
        <v>148807.95066923078</v>
      </c>
      <c r="O6301" s="15">
        <f t="shared" ca="1" si="689"/>
        <v>200</v>
      </c>
      <c r="P6301" s="15" t="str">
        <f t="shared" ca="1" si="690"/>
        <v>181-365d</v>
      </c>
      <c r="Q6301" s="17">
        <f ca="1">IF(P6301="0-90d",0,IF(P6301="91-180d",INDEX(Assumptions!$F$8:$F$12,MATCH(B6301,Assumptions!$A$8:$A$12,0)),IF(P6301="181-365d",INDEX(Assumptions!$G$8:$G$12,MATCH(B6301,Assumptions!$A$8:$A$12,0)),INDEX(Assumptions!$H$8:$H$12,MATCH(B6301,Assumptions!$A$8:$A$12,0)))))</f>
        <v>0.35</v>
      </c>
      <c r="R6301" s="14">
        <f t="shared" ca="1" si="691"/>
        <v>36382.3845</v>
      </c>
      <c r="S6301" s="14">
        <f t="shared" ca="1" si="692"/>
        <v>67567.285499999998</v>
      </c>
      <c r="T6301" s="11" t="s">
        <v>25</v>
      </c>
      <c r="U6301" s="18" t="s">
        <v>36</v>
      </c>
    </row>
    <row r="6302" spans="1:21" ht="15" customHeight="1" x14ac:dyDescent="0.15">
      <c r="A6302" s="10" t="s">
        <v>6350</v>
      </c>
      <c r="B6302" s="11" t="s">
        <v>46</v>
      </c>
      <c r="C6302" s="11" t="s">
        <v>47</v>
      </c>
      <c r="D6302" s="12">
        <v>46170</v>
      </c>
      <c r="E6302" s="11">
        <v>2362</v>
      </c>
      <c r="F6302" s="11" t="s">
        <v>33</v>
      </c>
      <c r="G6302" s="13">
        <v>659404.9</v>
      </c>
      <c r="H6302" s="14">
        <f t="shared" si="686"/>
        <v>1557514373.8</v>
      </c>
      <c r="I6302" s="14">
        <f>IF(F6302="GHS",H6302,H6302*Assumptions!$B$4)</f>
        <v>1557514373.8</v>
      </c>
      <c r="J6302" s="15" t="str">
        <f>INDEX(Assumptions!$B$8:$B$12,MATCH(B6302,Assumptions!$A$8:$A$12,0))</f>
        <v>Specific Identification</v>
      </c>
      <c r="K6302" s="16">
        <f>G6302/(1-INDEX(Assumptions!$D$8:$D$12,MATCH(B6302,Assumptions!$A$8:$A$12,0)))</f>
        <v>845390.89743589738</v>
      </c>
      <c r="L6302" s="16">
        <f t="shared" si="687"/>
        <v>19782.147000000001</v>
      </c>
      <c r="M6302" s="16">
        <f t="shared" si="688"/>
        <v>42269.544871794875</v>
      </c>
      <c r="N6302" s="14">
        <f>E6302*(K6302-L6302-M6302)*IF(F6302="GHS",1,Assumptions!$B$4)</f>
        <v>1850247203.5424101</v>
      </c>
      <c r="O6302" s="15">
        <f t="shared" ca="1" si="689"/>
        <v>116</v>
      </c>
      <c r="P6302" s="15" t="str">
        <f t="shared" ca="1" si="690"/>
        <v>91-180d</v>
      </c>
      <c r="Q6302" s="17">
        <f ca="1">IF(P6302="0-90d",0,IF(P6302="91-180d",INDEX(Assumptions!$F$8:$F$12,MATCH(B6302,Assumptions!$A$8:$A$12,0)),IF(P6302="181-365d",INDEX(Assumptions!$G$8:$G$12,MATCH(B6302,Assumptions!$A$8:$A$12,0)),INDEX(Assumptions!$H$8:$H$12,MATCH(B6302,Assumptions!$A$8:$A$12,0)))))</f>
        <v>0</v>
      </c>
      <c r="R6302" s="14">
        <f t="shared" ca="1" si="691"/>
        <v>0</v>
      </c>
      <c r="S6302" s="14">
        <f t="shared" ca="1" si="692"/>
        <v>1557514373.8</v>
      </c>
      <c r="T6302" s="11" t="s">
        <v>25</v>
      </c>
      <c r="U6302" s="18" t="s">
        <v>26</v>
      </c>
    </row>
    <row r="6303" spans="1:21" ht="15" customHeight="1" x14ac:dyDescent="0.15">
      <c r="A6303" s="10" t="s">
        <v>6351</v>
      </c>
      <c r="B6303" s="11" t="s">
        <v>28</v>
      </c>
      <c r="C6303" s="11" t="s">
        <v>38</v>
      </c>
      <c r="D6303" s="12">
        <v>46219</v>
      </c>
      <c r="E6303" s="11">
        <v>323</v>
      </c>
      <c r="F6303" s="11" t="s">
        <v>24</v>
      </c>
      <c r="G6303" s="13">
        <v>8680.66</v>
      </c>
      <c r="H6303" s="14">
        <f t="shared" si="686"/>
        <v>2803853.18</v>
      </c>
      <c r="I6303" s="14">
        <f>IF(F6303="GHS",H6303,H6303*Assumptions!$B$4)</f>
        <v>30281614.344000004</v>
      </c>
      <c r="J6303" s="15" t="str">
        <f>INDEX(Assumptions!$B$8:$B$12,MATCH(B6303,Assumptions!$A$8:$A$12,0))</f>
        <v>Fair Value Less Costs to Sell</v>
      </c>
      <c r="K6303" s="16">
        <f>G6303/(1-INDEX(Assumptions!$D$8:$D$12,MATCH(B6303,Assumptions!$A$8:$A$12,0)))</f>
        <v>9864.386363636364</v>
      </c>
      <c r="L6303" s="16">
        <f t="shared" si="687"/>
        <v>260.41980000000001</v>
      </c>
      <c r="M6303" s="16">
        <f t="shared" si="688"/>
        <v>493.21931818181821</v>
      </c>
      <c r="N6303" s="14">
        <f>E6303*(K6303-L6303-M6303)*IF(F6303="GHS",1,Assumptions!$B$4)</f>
        <v>31781930.691043641</v>
      </c>
      <c r="O6303" s="15">
        <f t="shared" ca="1" si="689"/>
        <v>67</v>
      </c>
      <c r="P6303" s="15" t="str">
        <f t="shared" ca="1" si="690"/>
        <v>0-90d</v>
      </c>
      <c r="Q6303" s="17">
        <f ca="1">IF(P6303="0-90d",0,IF(P6303="91-180d",INDEX(Assumptions!$F$8:$F$12,MATCH(B6303,Assumptions!$A$8:$A$12,0)),IF(P6303="181-365d",INDEX(Assumptions!$G$8:$G$12,MATCH(B6303,Assumptions!$A$8:$A$12,0)),INDEX(Assumptions!$H$8:$H$12,MATCH(B6303,Assumptions!$A$8:$A$12,0)))))</f>
        <v>0</v>
      </c>
      <c r="R6303" s="14">
        <f t="shared" ca="1" si="691"/>
        <v>0</v>
      </c>
      <c r="S6303" s="14">
        <f t="shared" si="692"/>
        <v>0</v>
      </c>
      <c r="T6303" s="11" t="s">
        <v>39</v>
      </c>
      <c r="U6303" s="18" t="s">
        <v>26</v>
      </c>
    </row>
    <row r="6304" spans="1:21" ht="15" customHeight="1" x14ac:dyDescent="0.15">
      <c r="A6304" s="10" t="s">
        <v>6352</v>
      </c>
      <c r="B6304" s="11" t="s">
        <v>41</v>
      </c>
      <c r="C6304" s="11" t="s">
        <v>115</v>
      </c>
      <c r="D6304" s="12">
        <v>46156</v>
      </c>
      <c r="E6304" s="11">
        <v>1614</v>
      </c>
      <c r="F6304" s="11" t="s">
        <v>33</v>
      </c>
      <c r="G6304" s="13">
        <v>766.09</v>
      </c>
      <c r="H6304" s="14">
        <f t="shared" si="686"/>
        <v>1236469.26</v>
      </c>
      <c r="I6304" s="14">
        <f>IF(F6304="GHS",H6304,H6304*Assumptions!$B$4)</f>
        <v>1236469.26</v>
      </c>
      <c r="J6304" s="15" t="str">
        <f>INDEX(Assumptions!$B$8:$B$12,MATCH(B6304,Assumptions!$A$8:$A$12,0))</f>
        <v>Weighted Average</v>
      </c>
      <c r="K6304" s="16">
        <f>G6304/(1-INDEX(Assumptions!$D$8:$D$12,MATCH(B6304,Assumptions!$A$8:$A$12,0)))</f>
        <v>1178.5999999999999</v>
      </c>
      <c r="L6304" s="16">
        <f t="shared" si="687"/>
        <v>22.982700000000001</v>
      </c>
      <c r="M6304" s="16">
        <f t="shared" si="688"/>
        <v>58.93</v>
      </c>
      <c r="N6304" s="14">
        <f>E6304*(K6304-L6304-M6304)*IF(F6304="GHS",1,Assumptions!$B$4)</f>
        <v>1770053.3021999998</v>
      </c>
      <c r="O6304" s="15">
        <f t="shared" ca="1" si="689"/>
        <v>130</v>
      </c>
      <c r="P6304" s="15" t="str">
        <f t="shared" ca="1" si="690"/>
        <v>91-180d</v>
      </c>
      <c r="Q6304" s="17">
        <f ca="1">IF(P6304="0-90d",0,IF(P6304="91-180d",INDEX(Assumptions!$F$8:$F$12,MATCH(B6304,Assumptions!$A$8:$A$12,0)),IF(P6304="181-365d",INDEX(Assumptions!$G$8:$G$12,MATCH(B6304,Assumptions!$A$8:$A$12,0)),INDEX(Assumptions!$H$8:$H$12,MATCH(B6304,Assumptions!$A$8:$A$12,0)))))</f>
        <v>0.1</v>
      </c>
      <c r="R6304" s="14">
        <f t="shared" ca="1" si="691"/>
        <v>123646.92600000001</v>
      </c>
      <c r="S6304" s="14">
        <f t="shared" ca="1" si="692"/>
        <v>1112822.334</v>
      </c>
      <c r="T6304" s="11" t="s">
        <v>25</v>
      </c>
      <c r="U6304" s="18" t="s">
        <v>26</v>
      </c>
    </row>
    <row r="6305" spans="1:21" ht="15" customHeight="1" x14ac:dyDescent="0.15">
      <c r="A6305" s="10" t="s">
        <v>6353</v>
      </c>
      <c r="B6305" s="11" t="s">
        <v>22</v>
      </c>
      <c r="C6305" s="11" t="s">
        <v>61</v>
      </c>
      <c r="D6305" s="12">
        <v>45959</v>
      </c>
      <c r="E6305" s="11">
        <v>1982</v>
      </c>
      <c r="F6305" s="11" t="s">
        <v>24</v>
      </c>
      <c r="G6305" s="13">
        <v>18229.82</v>
      </c>
      <c r="H6305" s="14">
        <f t="shared" si="686"/>
        <v>36131503.240000002</v>
      </c>
      <c r="I6305" s="14">
        <f>IF(F6305="GHS",H6305,H6305*Assumptions!$B$4)</f>
        <v>390220234.99200004</v>
      </c>
      <c r="J6305" s="15" t="str">
        <f>INDEX(Assumptions!$B$8:$B$12,MATCH(B6305,Assumptions!$A$8:$A$12,0))</f>
        <v>FIFO</v>
      </c>
      <c r="K6305" s="16">
        <f>G6305/(1-INDEX(Assumptions!$D$8:$D$12,MATCH(B6305,Assumptions!$A$8:$A$12,0)))</f>
        <v>22231.487804878048</v>
      </c>
      <c r="L6305" s="16">
        <f t="shared" si="687"/>
        <v>546.89459999999997</v>
      </c>
      <c r="M6305" s="16">
        <f t="shared" si="688"/>
        <v>1111.5743902439024</v>
      </c>
      <c r="N6305" s="14">
        <f>E6305*(K6305-L6305-M6305)*IF(F6305="GHS",1,Assumptions!$B$4)</f>
        <v>440377811.53853267</v>
      </c>
      <c r="O6305" s="15">
        <f t="shared" ca="1" si="689"/>
        <v>327</v>
      </c>
      <c r="P6305" s="15" t="str">
        <f t="shared" ca="1" si="690"/>
        <v>181-365d</v>
      </c>
      <c r="Q6305" s="17">
        <f ca="1">IF(P6305="0-90d",0,IF(P6305="91-180d",INDEX(Assumptions!$F$8:$F$12,MATCH(B6305,Assumptions!$A$8:$A$12,0)),IF(P6305="181-365d",INDEX(Assumptions!$G$8:$G$12,MATCH(B6305,Assumptions!$A$8:$A$12,0)),INDEX(Assumptions!$H$8:$H$12,MATCH(B6305,Assumptions!$A$8:$A$12,0)))))</f>
        <v>0.15</v>
      </c>
      <c r="R6305" s="14">
        <f t="shared" ca="1" si="691"/>
        <v>58533035.248800002</v>
      </c>
      <c r="S6305" s="14">
        <f t="shared" ca="1" si="692"/>
        <v>331687199.74320006</v>
      </c>
      <c r="T6305" s="11" t="s">
        <v>25</v>
      </c>
      <c r="U6305" s="18" t="s">
        <v>36</v>
      </c>
    </row>
    <row r="6306" spans="1:21" ht="15" customHeight="1" x14ac:dyDescent="0.15">
      <c r="A6306" s="10" t="s">
        <v>6354</v>
      </c>
      <c r="B6306" s="11" t="s">
        <v>31</v>
      </c>
      <c r="C6306" s="11" t="s">
        <v>32</v>
      </c>
      <c r="D6306" s="12">
        <v>46081</v>
      </c>
      <c r="E6306" s="11">
        <v>1973</v>
      </c>
      <c r="F6306" s="11" t="s">
        <v>33</v>
      </c>
      <c r="G6306" s="13">
        <v>1805.74</v>
      </c>
      <c r="H6306" s="14">
        <f t="shared" si="686"/>
        <v>3562725.02</v>
      </c>
      <c r="I6306" s="14">
        <f>IF(F6306="GHS",H6306,H6306*Assumptions!$B$4)</f>
        <v>3562725.02</v>
      </c>
      <c r="J6306" s="15" t="str">
        <f>INDEX(Assumptions!$B$8:$B$12,MATCH(B6306,Assumptions!$A$8:$A$12,0))</f>
        <v>Weighted Average</v>
      </c>
      <c r="K6306" s="16">
        <f>G6306/(1-INDEX(Assumptions!$D$8:$D$12,MATCH(B6306,Assumptions!$A$8:$A$12,0)))</f>
        <v>2507.9722222222222</v>
      </c>
      <c r="L6306" s="16">
        <f t="shared" si="687"/>
        <v>54.172199999999997</v>
      </c>
      <c r="M6306" s="16">
        <f t="shared" si="688"/>
        <v>125.39861111111111</v>
      </c>
      <c r="N6306" s="14">
        <f>E6306*(K6306-L6306-M6306)*IF(F6306="GHS",1,Assumptions!$B$4)</f>
        <v>4593935.9841222223</v>
      </c>
      <c r="O6306" s="15">
        <f t="shared" ca="1" si="689"/>
        <v>205</v>
      </c>
      <c r="P6306" s="15" t="str">
        <f t="shared" ca="1" si="690"/>
        <v>181-365d</v>
      </c>
      <c r="Q6306" s="17">
        <f ca="1">IF(P6306="0-90d",0,IF(P6306="91-180d",INDEX(Assumptions!$F$8:$F$12,MATCH(B6306,Assumptions!$A$8:$A$12,0)),IF(P6306="181-365d",INDEX(Assumptions!$G$8:$G$12,MATCH(B6306,Assumptions!$A$8:$A$12,0)),INDEX(Assumptions!$H$8:$H$12,MATCH(B6306,Assumptions!$A$8:$A$12,0)))))</f>
        <v>0.2</v>
      </c>
      <c r="R6306" s="14">
        <f t="shared" ca="1" si="691"/>
        <v>712545.00400000007</v>
      </c>
      <c r="S6306" s="14">
        <f t="shared" ca="1" si="692"/>
        <v>2850180.0159999998</v>
      </c>
      <c r="T6306" s="11" t="s">
        <v>25</v>
      </c>
      <c r="U6306" s="18" t="s">
        <v>26</v>
      </c>
    </row>
    <row r="6307" spans="1:21" ht="15" customHeight="1" x14ac:dyDescent="0.15">
      <c r="A6307" s="10" t="s">
        <v>6355</v>
      </c>
      <c r="B6307" s="11" t="s">
        <v>28</v>
      </c>
      <c r="C6307" s="11" t="s">
        <v>35</v>
      </c>
      <c r="D6307" s="12">
        <v>45871</v>
      </c>
      <c r="E6307" s="11">
        <v>4866</v>
      </c>
      <c r="F6307" s="11" t="s">
        <v>24</v>
      </c>
      <c r="G6307" s="13">
        <v>3358.73</v>
      </c>
      <c r="H6307" s="14">
        <f t="shared" si="686"/>
        <v>16343580.18</v>
      </c>
      <c r="I6307" s="14">
        <f>IF(F6307="GHS",H6307,H6307*Assumptions!$B$4)</f>
        <v>176510665.94400001</v>
      </c>
      <c r="J6307" s="15" t="str">
        <f>INDEX(Assumptions!$B$8:$B$12,MATCH(B6307,Assumptions!$A$8:$A$12,0))</f>
        <v>Fair Value Less Costs to Sell</v>
      </c>
      <c r="K6307" s="16">
        <f>G6307/(1-INDEX(Assumptions!$D$8:$D$12,MATCH(B6307,Assumptions!$A$8:$A$12,0)))</f>
        <v>3816.7386363636365</v>
      </c>
      <c r="L6307" s="16">
        <f t="shared" si="687"/>
        <v>100.7619</v>
      </c>
      <c r="M6307" s="16">
        <f t="shared" si="688"/>
        <v>190.83693181818182</v>
      </c>
      <c r="N6307" s="14">
        <f>E6307*(K6307-L6307-M6307)*IF(F6307="GHS",1,Assumptions!$B$4)</f>
        <v>185255967.12031639</v>
      </c>
      <c r="O6307" s="15">
        <f t="shared" ca="1" si="689"/>
        <v>415</v>
      </c>
      <c r="P6307" s="15" t="str">
        <f t="shared" ca="1" si="690"/>
        <v>365d+</v>
      </c>
      <c r="Q6307" s="17">
        <f ca="1">IF(P6307="0-90d",0,IF(P6307="91-180d",INDEX(Assumptions!$F$8:$F$12,MATCH(B6307,Assumptions!$A$8:$A$12,0)),IF(P6307="181-365d",INDEX(Assumptions!$G$8:$G$12,MATCH(B6307,Assumptions!$A$8:$A$12,0)),INDEX(Assumptions!$H$8:$H$12,MATCH(B6307,Assumptions!$A$8:$A$12,0)))))</f>
        <v>0.4</v>
      </c>
      <c r="R6307" s="14">
        <f t="shared" ca="1" si="691"/>
        <v>70604266.377599999</v>
      </c>
      <c r="S6307" s="14">
        <f t="shared" ca="1" si="692"/>
        <v>105906399.56640001</v>
      </c>
      <c r="T6307" s="11" t="s">
        <v>25</v>
      </c>
      <c r="U6307" s="18" t="s">
        <v>26</v>
      </c>
    </row>
    <row r="6308" spans="1:21" ht="15" customHeight="1" x14ac:dyDescent="0.15">
      <c r="A6308" s="10" t="s">
        <v>6356</v>
      </c>
      <c r="B6308" s="11" t="s">
        <v>41</v>
      </c>
      <c r="C6308" s="11" t="s">
        <v>115</v>
      </c>
      <c r="D6308" s="12">
        <v>46050</v>
      </c>
      <c r="E6308" s="11">
        <v>4085</v>
      </c>
      <c r="F6308" s="11" t="s">
        <v>33</v>
      </c>
      <c r="G6308" s="13">
        <v>265.52999999999997</v>
      </c>
      <c r="H6308" s="14">
        <f t="shared" si="686"/>
        <v>1084690.0499999998</v>
      </c>
      <c r="I6308" s="14">
        <f>IF(F6308="GHS",H6308,H6308*Assumptions!$B$4)</f>
        <v>1084690.0499999998</v>
      </c>
      <c r="J6308" s="15" t="str">
        <f>INDEX(Assumptions!$B$8:$B$12,MATCH(B6308,Assumptions!$A$8:$A$12,0))</f>
        <v>Weighted Average</v>
      </c>
      <c r="K6308" s="16">
        <f>G6308/(1-INDEX(Assumptions!$D$8:$D$12,MATCH(B6308,Assumptions!$A$8:$A$12,0)))</f>
        <v>408.50769230769225</v>
      </c>
      <c r="L6308" s="16">
        <f t="shared" si="687"/>
        <v>7.9658999999999986</v>
      </c>
      <c r="M6308" s="16">
        <f t="shared" si="688"/>
        <v>20.425384615384615</v>
      </c>
      <c r="N6308" s="14">
        <f>E6308*(K6308-L6308-M6308)*IF(F6308="GHS",1,Assumptions!$B$4)</f>
        <v>1552775.5254230769</v>
      </c>
      <c r="O6308" s="15">
        <f t="shared" ca="1" si="689"/>
        <v>236</v>
      </c>
      <c r="P6308" s="15" t="str">
        <f t="shared" ca="1" si="690"/>
        <v>181-365d</v>
      </c>
      <c r="Q6308" s="17">
        <f ca="1">IF(P6308="0-90d",0,IF(P6308="91-180d",INDEX(Assumptions!$F$8:$F$12,MATCH(B6308,Assumptions!$A$8:$A$12,0)),IF(P6308="181-365d",INDEX(Assumptions!$G$8:$G$12,MATCH(B6308,Assumptions!$A$8:$A$12,0)),INDEX(Assumptions!$H$8:$H$12,MATCH(B6308,Assumptions!$A$8:$A$12,0)))))</f>
        <v>0.35</v>
      </c>
      <c r="R6308" s="14">
        <f t="shared" ca="1" si="691"/>
        <v>379641.5174999999</v>
      </c>
      <c r="S6308" s="14">
        <f t="shared" ca="1" si="692"/>
        <v>705048.53249999997</v>
      </c>
      <c r="T6308" s="11" t="s">
        <v>25</v>
      </c>
      <c r="U6308" s="18" t="s">
        <v>26</v>
      </c>
    </row>
    <row r="6309" spans="1:21" ht="15" customHeight="1" x14ac:dyDescent="0.15">
      <c r="A6309" s="10" t="s">
        <v>6357</v>
      </c>
      <c r="B6309" s="11" t="s">
        <v>46</v>
      </c>
      <c r="C6309" s="11" t="s">
        <v>52</v>
      </c>
      <c r="D6309" s="12">
        <v>46052</v>
      </c>
      <c r="E6309" s="11">
        <v>2413</v>
      </c>
      <c r="F6309" s="11" t="s">
        <v>33</v>
      </c>
      <c r="G6309" s="13">
        <v>614572.57999999996</v>
      </c>
      <c r="H6309" s="14">
        <f t="shared" si="686"/>
        <v>1482963635.54</v>
      </c>
      <c r="I6309" s="14">
        <f>IF(F6309="GHS",H6309,H6309*Assumptions!$B$4)</f>
        <v>1482963635.54</v>
      </c>
      <c r="J6309" s="15" t="str">
        <f>INDEX(Assumptions!$B$8:$B$12,MATCH(B6309,Assumptions!$A$8:$A$12,0))</f>
        <v>Specific Identification</v>
      </c>
      <c r="K6309" s="16">
        <f>G6309/(1-INDEX(Assumptions!$D$8:$D$12,MATCH(B6309,Assumptions!$A$8:$A$12,0)))</f>
        <v>787913.56410256401</v>
      </c>
      <c r="L6309" s="16">
        <f t="shared" si="687"/>
        <v>18437.177399999997</v>
      </c>
      <c r="M6309" s="16">
        <f t="shared" si="688"/>
        <v>39395.678205128206</v>
      </c>
      <c r="N6309" s="14">
        <f>E6309*(K6309-L6309-M6309)*IF(F6309="GHS",1,Assumptions!$B$4)</f>
        <v>1761684749.6043127</v>
      </c>
      <c r="O6309" s="15">
        <f t="shared" ca="1" si="689"/>
        <v>234</v>
      </c>
      <c r="P6309" s="15" t="str">
        <f t="shared" ca="1" si="690"/>
        <v>181-365d</v>
      </c>
      <c r="Q6309" s="17">
        <f ca="1">IF(P6309="0-90d",0,IF(P6309="91-180d",INDEX(Assumptions!$F$8:$F$12,MATCH(B6309,Assumptions!$A$8:$A$12,0)),IF(P6309="181-365d",INDEX(Assumptions!$G$8:$G$12,MATCH(B6309,Assumptions!$A$8:$A$12,0)),INDEX(Assumptions!$H$8:$H$12,MATCH(B6309,Assumptions!$A$8:$A$12,0)))))</f>
        <v>0.05</v>
      </c>
      <c r="R6309" s="14">
        <f t="shared" ca="1" si="691"/>
        <v>74148181.776999995</v>
      </c>
      <c r="S6309" s="14">
        <f t="shared" ca="1" si="692"/>
        <v>1408815453.763</v>
      </c>
      <c r="T6309" s="11" t="s">
        <v>25</v>
      </c>
      <c r="U6309" s="18" t="s">
        <v>36</v>
      </c>
    </row>
    <row r="6310" spans="1:21" ht="15" customHeight="1" x14ac:dyDescent="0.15">
      <c r="A6310" s="10" t="s">
        <v>6358</v>
      </c>
      <c r="B6310" s="11" t="s">
        <v>28</v>
      </c>
      <c r="C6310" s="11" t="s">
        <v>29</v>
      </c>
      <c r="D6310" s="12">
        <v>45981</v>
      </c>
      <c r="E6310" s="11">
        <v>3295</v>
      </c>
      <c r="F6310" s="11" t="s">
        <v>24</v>
      </c>
      <c r="G6310" s="13">
        <v>9813.66</v>
      </c>
      <c r="H6310" s="14">
        <f t="shared" si="686"/>
        <v>32336009.699999999</v>
      </c>
      <c r="I6310" s="14">
        <f>IF(F6310="GHS",H6310,H6310*Assumptions!$B$4)</f>
        <v>349228904.75999999</v>
      </c>
      <c r="J6310" s="15" t="str">
        <f>INDEX(Assumptions!$B$8:$B$12,MATCH(B6310,Assumptions!$A$8:$A$12,0))</f>
        <v>Fair Value Less Costs to Sell</v>
      </c>
      <c r="K6310" s="16">
        <f>G6310/(1-INDEX(Assumptions!$D$8:$D$12,MATCH(B6310,Assumptions!$A$8:$A$12,0)))</f>
        <v>11151.886363636364</v>
      </c>
      <c r="L6310" s="16">
        <f t="shared" si="687"/>
        <v>294.40979999999996</v>
      </c>
      <c r="M6310" s="16">
        <f t="shared" si="688"/>
        <v>557.59431818181827</v>
      </c>
      <c r="N6310" s="14">
        <f>E6310*(K6310-L6310-M6310)*IF(F6310="GHS",1,Assumptions!$B$4)</f>
        <v>366531609.58674556</v>
      </c>
      <c r="O6310" s="15">
        <f t="shared" ca="1" si="689"/>
        <v>305</v>
      </c>
      <c r="P6310" s="15" t="str">
        <f t="shared" ca="1" si="690"/>
        <v>181-365d</v>
      </c>
      <c r="Q6310" s="17">
        <f ca="1">IF(P6310="0-90d",0,IF(P6310="91-180d",INDEX(Assumptions!$F$8:$F$12,MATCH(B6310,Assumptions!$A$8:$A$12,0)),IF(P6310="181-365d",INDEX(Assumptions!$G$8:$G$12,MATCH(B6310,Assumptions!$A$8:$A$12,0)),INDEX(Assumptions!$H$8:$H$12,MATCH(B6310,Assumptions!$A$8:$A$12,0)))))</f>
        <v>0.1</v>
      </c>
      <c r="R6310" s="14">
        <f t="shared" ca="1" si="691"/>
        <v>34922890.476000004</v>
      </c>
      <c r="S6310" s="14">
        <f t="shared" ca="1" si="692"/>
        <v>314306014.28399998</v>
      </c>
      <c r="T6310" s="11" t="s">
        <v>25</v>
      </c>
      <c r="U6310" s="18" t="s">
        <v>26</v>
      </c>
    </row>
    <row r="6311" spans="1:21" ht="15" customHeight="1" x14ac:dyDescent="0.15">
      <c r="A6311" s="10" t="s">
        <v>6359</v>
      </c>
      <c r="B6311" s="11" t="s">
        <v>28</v>
      </c>
      <c r="C6311" s="11" t="s">
        <v>55</v>
      </c>
      <c r="D6311" s="12">
        <v>46013</v>
      </c>
      <c r="E6311" s="11">
        <v>2719</v>
      </c>
      <c r="F6311" s="11" t="s">
        <v>24</v>
      </c>
      <c r="G6311" s="13">
        <v>8176.47</v>
      </c>
      <c r="H6311" s="14">
        <f t="shared" si="686"/>
        <v>22231821.93</v>
      </c>
      <c r="I6311" s="14">
        <f>IF(F6311="GHS",H6311,H6311*Assumptions!$B$4)</f>
        <v>240103676.84400001</v>
      </c>
      <c r="J6311" s="15" t="str">
        <f>INDEX(Assumptions!$B$8:$B$12,MATCH(B6311,Assumptions!$A$8:$A$12,0))</f>
        <v>Fair Value Less Costs to Sell</v>
      </c>
      <c r="K6311" s="16">
        <f>G6311/(1-INDEX(Assumptions!$D$8:$D$12,MATCH(B6311,Assumptions!$A$8:$A$12,0)))</f>
        <v>9291.443181818182</v>
      </c>
      <c r="L6311" s="16">
        <f t="shared" si="687"/>
        <v>245.29409999999999</v>
      </c>
      <c r="M6311" s="16">
        <f t="shared" si="688"/>
        <v>464.57215909090911</v>
      </c>
      <c r="N6311" s="14">
        <f>E6311*(K6311-L6311-M6311)*IF(F6311="GHS",1,Assumptions!$B$4)</f>
        <v>251999722.65127096</v>
      </c>
      <c r="O6311" s="15">
        <f t="shared" ca="1" si="689"/>
        <v>273</v>
      </c>
      <c r="P6311" s="15" t="str">
        <f t="shared" ca="1" si="690"/>
        <v>181-365d</v>
      </c>
      <c r="Q6311" s="17">
        <f ca="1">IF(P6311="0-90d",0,IF(P6311="91-180d",INDEX(Assumptions!$F$8:$F$12,MATCH(B6311,Assumptions!$A$8:$A$12,0)),IF(P6311="181-365d",INDEX(Assumptions!$G$8:$G$12,MATCH(B6311,Assumptions!$A$8:$A$12,0)),INDEX(Assumptions!$H$8:$H$12,MATCH(B6311,Assumptions!$A$8:$A$12,0)))))</f>
        <v>0.1</v>
      </c>
      <c r="R6311" s="14">
        <f t="shared" ca="1" si="691"/>
        <v>24010367.684400003</v>
      </c>
      <c r="S6311" s="14">
        <f t="shared" ca="1" si="692"/>
        <v>216093309.15960002</v>
      </c>
      <c r="T6311" s="11" t="s">
        <v>25</v>
      </c>
      <c r="U6311" s="18" t="s">
        <v>26</v>
      </c>
    </row>
    <row r="6312" spans="1:21" ht="15" customHeight="1" x14ac:dyDescent="0.15">
      <c r="A6312" s="10" t="s">
        <v>6360</v>
      </c>
      <c r="B6312" s="11" t="s">
        <v>41</v>
      </c>
      <c r="C6312" s="11" t="s">
        <v>44</v>
      </c>
      <c r="D6312" s="12">
        <v>46194</v>
      </c>
      <c r="E6312" s="11">
        <v>4695</v>
      </c>
      <c r="F6312" s="11" t="s">
        <v>33</v>
      </c>
      <c r="G6312" s="13">
        <v>167.53</v>
      </c>
      <c r="H6312" s="14">
        <f t="shared" si="686"/>
        <v>786553.35</v>
      </c>
      <c r="I6312" s="14">
        <f>IF(F6312="GHS",H6312,H6312*Assumptions!$B$4)</f>
        <v>786553.35</v>
      </c>
      <c r="J6312" s="15" t="str">
        <f>INDEX(Assumptions!$B$8:$B$12,MATCH(B6312,Assumptions!$A$8:$A$12,0))</f>
        <v>Weighted Average</v>
      </c>
      <c r="K6312" s="16">
        <f>G6312/(1-INDEX(Assumptions!$D$8:$D$12,MATCH(B6312,Assumptions!$A$8:$A$12,0)))</f>
        <v>257.73846153846154</v>
      </c>
      <c r="L6312" s="16">
        <f t="shared" si="687"/>
        <v>5.0259</v>
      </c>
      <c r="M6312" s="16">
        <f t="shared" si="688"/>
        <v>12.886923076923077</v>
      </c>
      <c r="N6312" s="14">
        <f>E6312*(K6312-L6312-M6312)*IF(F6312="GHS",1,Assumptions!$B$4)</f>
        <v>1125981.3725769231</v>
      </c>
      <c r="O6312" s="15">
        <f t="shared" ca="1" si="689"/>
        <v>92</v>
      </c>
      <c r="P6312" s="15" t="str">
        <f t="shared" ca="1" si="690"/>
        <v>91-180d</v>
      </c>
      <c r="Q6312" s="17">
        <f ca="1">IF(P6312="0-90d",0,IF(P6312="91-180d",INDEX(Assumptions!$F$8:$F$12,MATCH(B6312,Assumptions!$A$8:$A$12,0)),IF(P6312="181-365d",INDEX(Assumptions!$G$8:$G$12,MATCH(B6312,Assumptions!$A$8:$A$12,0)),INDEX(Assumptions!$H$8:$H$12,MATCH(B6312,Assumptions!$A$8:$A$12,0)))))</f>
        <v>0.1</v>
      </c>
      <c r="R6312" s="14">
        <f t="shared" ca="1" si="691"/>
        <v>78655.335000000006</v>
      </c>
      <c r="S6312" s="14">
        <f t="shared" ca="1" si="692"/>
        <v>707898.01500000001</v>
      </c>
      <c r="T6312" s="11" t="s">
        <v>25</v>
      </c>
      <c r="U6312" s="18" t="s">
        <v>26</v>
      </c>
    </row>
    <row r="6313" spans="1:21" ht="15" customHeight="1" x14ac:dyDescent="0.15">
      <c r="A6313" s="10" t="s">
        <v>6361</v>
      </c>
      <c r="B6313" s="11" t="s">
        <v>28</v>
      </c>
      <c r="C6313" s="11" t="s">
        <v>35</v>
      </c>
      <c r="D6313" s="12">
        <v>46142</v>
      </c>
      <c r="E6313" s="11">
        <v>1440</v>
      </c>
      <c r="F6313" s="11" t="s">
        <v>24</v>
      </c>
      <c r="G6313" s="13">
        <v>9122.58</v>
      </c>
      <c r="H6313" s="14">
        <f t="shared" si="686"/>
        <v>13136515.199999999</v>
      </c>
      <c r="I6313" s="14">
        <f>IF(F6313="GHS",H6313,H6313*Assumptions!$B$4)</f>
        <v>141874364.16</v>
      </c>
      <c r="J6313" s="15" t="str">
        <f>INDEX(Assumptions!$B$8:$B$12,MATCH(B6313,Assumptions!$A$8:$A$12,0))</f>
        <v>Fair Value Less Costs to Sell</v>
      </c>
      <c r="K6313" s="16">
        <f>G6313/(1-INDEX(Assumptions!$D$8:$D$12,MATCH(B6313,Assumptions!$A$8:$A$12,0)))</f>
        <v>10366.568181818182</v>
      </c>
      <c r="L6313" s="16">
        <f t="shared" si="687"/>
        <v>273.67739999999998</v>
      </c>
      <c r="M6313" s="16">
        <f t="shared" si="688"/>
        <v>518.32840909090908</v>
      </c>
      <c r="N6313" s="14">
        <f>E6313*(K6313-L6313-M6313)*IF(F6313="GHS",1,Assumptions!$B$4)</f>
        <v>148903594.02065453</v>
      </c>
      <c r="O6313" s="15">
        <f t="shared" ca="1" si="689"/>
        <v>144</v>
      </c>
      <c r="P6313" s="15" t="str">
        <f t="shared" ca="1" si="690"/>
        <v>91-180d</v>
      </c>
      <c r="Q6313" s="17">
        <f ca="1">IF(P6313="0-90d",0,IF(P6313="91-180d",INDEX(Assumptions!$F$8:$F$12,MATCH(B6313,Assumptions!$A$8:$A$12,0)),IF(P6313="181-365d",INDEX(Assumptions!$G$8:$G$12,MATCH(B6313,Assumptions!$A$8:$A$12,0)),INDEX(Assumptions!$H$8:$H$12,MATCH(B6313,Assumptions!$A$8:$A$12,0)))))</f>
        <v>0.02</v>
      </c>
      <c r="R6313" s="14">
        <f t="shared" ca="1" si="691"/>
        <v>2837487.2831999999</v>
      </c>
      <c r="S6313" s="14">
        <f t="shared" ca="1" si="692"/>
        <v>139036876.8768</v>
      </c>
      <c r="T6313" s="11" t="s">
        <v>25</v>
      </c>
      <c r="U6313" s="18" t="s">
        <v>26</v>
      </c>
    </row>
    <row r="6314" spans="1:21" ht="15" customHeight="1" x14ac:dyDescent="0.15">
      <c r="A6314" s="10" t="s">
        <v>6362</v>
      </c>
      <c r="B6314" s="11" t="s">
        <v>28</v>
      </c>
      <c r="C6314" s="11" t="s">
        <v>38</v>
      </c>
      <c r="D6314" s="12">
        <v>45890</v>
      </c>
      <c r="E6314" s="11">
        <v>4869</v>
      </c>
      <c r="F6314" s="11" t="s">
        <v>24</v>
      </c>
      <c r="G6314" s="13">
        <v>12170.2</v>
      </c>
      <c r="H6314" s="14">
        <f t="shared" si="686"/>
        <v>59256703.800000004</v>
      </c>
      <c r="I6314" s="14">
        <f>IF(F6314="GHS",H6314,H6314*Assumptions!$B$4)</f>
        <v>639972401.04000008</v>
      </c>
      <c r="J6314" s="15" t="str">
        <f>INDEX(Assumptions!$B$8:$B$12,MATCH(B6314,Assumptions!$A$8:$A$12,0))</f>
        <v>Fair Value Less Costs to Sell</v>
      </c>
      <c r="K6314" s="16">
        <f>G6314/(1-INDEX(Assumptions!$D$8:$D$12,MATCH(B6314,Assumptions!$A$8:$A$12,0)))</f>
        <v>13829.772727272728</v>
      </c>
      <c r="L6314" s="16">
        <f t="shared" si="687"/>
        <v>365.10599999999999</v>
      </c>
      <c r="M6314" s="16">
        <f t="shared" si="688"/>
        <v>691.48863636363649</v>
      </c>
      <c r="N6314" s="14">
        <f>E6314*(K6314-L6314-M6314)*IF(F6314="GHS",1,Assumptions!$B$4)</f>
        <v>671680124.54607284</v>
      </c>
      <c r="O6314" s="15">
        <f t="shared" ca="1" si="689"/>
        <v>396</v>
      </c>
      <c r="P6314" s="15" t="str">
        <f t="shared" ca="1" si="690"/>
        <v>365d+</v>
      </c>
      <c r="Q6314" s="17">
        <f ca="1">IF(P6314="0-90d",0,IF(P6314="91-180d",INDEX(Assumptions!$F$8:$F$12,MATCH(B6314,Assumptions!$A$8:$A$12,0)),IF(P6314="181-365d",INDEX(Assumptions!$G$8:$G$12,MATCH(B6314,Assumptions!$A$8:$A$12,0)),INDEX(Assumptions!$H$8:$H$12,MATCH(B6314,Assumptions!$A$8:$A$12,0)))))</f>
        <v>0.4</v>
      </c>
      <c r="R6314" s="14">
        <f t="shared" ca="1" si="691"/>
        <v>255988960.41600004</v>
      </c>
      <c r="S6314" s="14">
        <f t="shared" ca="1" si="692"/>
        <v>383983440.62400007</v>
      </c>
      <c r="T6314" s="11" t="s">
        <v>25</v>
      </c>
      <c r="U6314" s="18" t="s">
        <v>36</v>
      </c>
    </row>
    <row r="6315" spans="1:21" ht="15" customHeight="1" x14ac:dyDescent="0.15">
      <c r="A6315" s="10" t="s">
        <v>6363</v>
      </c>
      <c r="B6315" s="11" t="s">
        <v>31</v>
      </c>
      <c r="C6315" s="11" t="s">
        <v>76</v>
      </c>
      <c r="D6315" s="12">
        <v>46208</v>
      </c>
      <c r="E6315" s="11">
        <v>4642</v>
      </c>
      <c r="F6315" s="11" t="s">
        <v>33</v>
      </c>
      <c r="G6315" s="13">
        <v>3766.57</v>
      </c>
      <c r="H6315" s="14">
        <f t="shared" si="686"/>
        <v>17484417.940000001</v>
      </c>
      <c r="I6315" s="14">
        <f>IF(F6315="GHS",H6315,H6315*Assumptions!$B$4)</f>
        <v>17484417.940000001</v>
      </c>
      <c r="J6315" s="15" t="str">
        <f>INDEX(Assumptions!$B$8:$B$12,MATCH(B6315,Assumptions!$A$8:$A$12,0))</f>
        <v>Weighted Average</v>
      </c>
      <c r="K6315" s="16">
        <f>G6315/(1-INDEX(Assumptions!$D$8:$D$12,MATCH(B6315,Assumptions!$A$8:$A$12,0)))</f>
        <v>5231.3472222222226</v>
      </c>
      <c r="L6315" s="16">
        <f t="shared" si="687"/>
        <v>112.9971</v>
      </c>
      <c r="M6315" s="16">
        <f t="shared" si="688"/>
        <v>261.56736111111115</v>
      </c>
      <c r="N6315" s="14">
        <f>E6315*(K6315-L6315-M6315)*IF(F6315="GHS",1,Assumptions!$B$4)</f>
        <v>22545185.57707778</v>
      </c>
      <c r="O6315" s="15">
        <f t="shared" ca="1" si="689"/>
        <v>78</v>
      </c>
      <c r="P6315" s="15" t="str">
        <f t="shared" ca="1" si="690"/>
        <v>0-90d</v>
      </c>
      <c r="Q6315" s="17">
        <f ca="1">IF(P6315="0-90d",0,IF(P6315="91-180d",INDEX(Assumptions!$F$8:$F$12,MATCH(B6315,Assumptions!$A$8:$A$12,0)),IF(P6315="181-365d",INDEX(Assumptions!$G$8:$G$12,MATCH(B6315,Assumptions!$A$8:$A$12,0)),INDEX(Assumptions!$H$8:$H$12,MATCH(B6315,Assumptions!$A$8:$A$12,0)))))</f>
        <v>0</v>
      </c>
      <c r="R6315" s="14">
        <f t="shared" ca="1" si="691"/>
        <v>0</v>
      </c>
      <c r="S6315" s="14">
        <f t="shared" ca="1" si="692"/>
        <v>17484417.940000001</v>
      </c>
      <c r="T6315" s="11" t="s">
        <v>25</v>
      </c>
      <c r="U6315" s="18" t="s">
        <v>26</v>
      </c>
    </row>
    <row r="6316" spans="1:21" ht="15" customHeight="1" x14ac:dyDescent="0.15">
      <c r="A6316" s="10" t="s">
        <v>6364</v>
      </c>
      <c r="B6316" s="11" t="s">
        <v>28</v>
      </c>
      <c r="C6316" s="11" t="s">
        <v>35</v>
      </c>
      <c r="D6316" s="12">
        <v>45849</v>
      </c>
      <c r="E6316" s="11">
        <v>4567</v>
      </c>
      <c r="F6316" s="11" t="s">
        <v>24</v>
      </c>
      <c r="G6316" s="13">
        <v>7011.38</v>
      </c>
      <c r="H6316" s="14">
        <f t="shared" si="686"/>
        <v>32020972.460000001</v>
      </c>
      <c r="I6316" s="14">
        <f>IF(F6316="GHS",H6316,H6316*Assumptions!$B$4)</f>
        <v>345826502.56800002</v>
      </c>
      <c r="J6316" s="15" t="str">
        <f>INDEX(Assumptions!$B$8:$B$12,MATCH(B6316,Assumptions!$A$8:$A$12,0))</f>
        <v>Fair Value Less Costs to Sell</v>
      </c>
      <c r="K6316" s="16">
        <f>G6316/(1-INDEX(Assumptions!$D$8:$D$12,MATCH(B6316,Assumptions!$A$8:$A$12,0)))</f>
        <v>7967.477272727273</v>
      </c>
      <c r="L6316" s="16">
        <f t="shared" si="687"/>
        <v>210.34139999999999</v>
      </c>
      <c r="M6316" s="16">
        <f t="shared" si="688"/>
        <v>398.37386363636369</v>
      </c>
      <c r="N6316" s="14">
        <f>E6316*(K6316-L6316-M6316)*IF(F6316="GHS",1,Assumptions!$B$4)</f>
        <v>362960633.83159643</v>
      </c>
      <c r="O6316" s="15">
        <f t="shared" ca="1" si="689"/>
        <v>437</v>
      </c>
      <c r="P6316" s="15" t="str">
        <f t="shared" ca="1" si="690"/>
        <v>365d+</v>
      </c>
      <c r="Q6316" s="17">
        <f ca="1">IF(P6316="0-90d",0,IF(P6316="91-180d",INDEX(Assumptions!$F$8:$F$12,MATCH(B6316,Assumptions!$A$8:$A$12,0)),IF(P6316="181-365d",INDEX(Assumptions!$G$8:$G$12,MATCH(B6316,Assumptions!$A$8:$A$12,0)),INDEX(Assumptions!$H$8:$H$12,MATCH(B6316,Assumptions!$A$8:$A$12,0)))))</f>
        <v>0.4</v>
      </c>
      <c r="R6316" s="14">
        <f t="shared" ca="1" si="691"/>
        <v>138330601.02720001</v>
      </c>
      <c r="S6316" s="14">
        <f t="shared" ca="1" si="692"/>
        <v>207495901.54080001</v>
      </c>
      <c r="T6316" s="11" t="s">
        <v>25</v>
      </c>
      <c r="U6316" s="18" t="s">
        <v>26</v>
      </c>
    </row>
    <row r="6317" spans="1:21" ht="15" customHeight="1" x14ac:dyDescent="0.15">
      <c r="A6317" s="10" t="s">
        <v>6365</v>
      </c>
      <c r="B6317" s="11" t="s">
        <v>28</v>
      </c>
      <c r="C6317" s="11" t="s">
        <v>38</v>
      </c>
      <c r="D6317" s="12">
        <v>45948</v>
      </c>
      <c r="E6317" s="11">
        <v>3485</v>
      </c>
      <c r="F6317" s="11" t="s">
        <v>24</v>
      </c>
      <c r="G6317" s="13">
        <v>15572.59</v>
      </c>
      <c r="H6317" s="14">
        <f t="shared" si="686"/>
        <v>54270476.149999999</v>
      </c>
      <c r="I6317" s="14">
        <f>IF(F6317="GHS",H6317,H6317*Assumptions!$B$4)</f>
        <v>586121142.42000008</v>
      </c>
      <c r="J6317" s="15" t="str">
        <f>INDEX(Assumptions!$B$8:$B$12,MATCH(B6317,Assumptions!$A$8:$A$12,0))</f>
        <v>Fair Value Less Costs to Sell</v>
      </c>
      <c r="K6317" s="16">
        <f>G6317/(1-INDEX(Assumptions!$D$8:$D$12,MATCH(B6317,Assumptions!$A$8:$A$12,0)))</f>
        <v>17696.125</v>
      </c>
      <c r="L6317" s="16">
        <f t="shared" si="687"/>
        <v>467.17769999999996</v>
      </c>
      <c r="M6317" s="16">
        <f t="shared" si="688"/>
        <v>884.80625000000009</v>
      </c>
      <c r="N6317" s="14">
        <f>E6317*(K6317-L6317-M6317)*IF(F6317="GHS",1,Assumptions!$B$4)</f>
        <v>615160780.83990002</v>
      </c>
      <c r="O6317" s="15">
        <f t="shared" ca="1" si="689"/>
        <v>338</v>
      </c>
      <c r="P6317" s="15" t="str">
        <f t="shared" ca="1" si="690"/>
        <v>181-365d</v>
      </c>
      <c r="Q6317" s="17">
        <f ca="1">IF(P6317="0-90d",0,IF(P6317="91-180d",INDEX(Assumptions!$F$8:$F$12,MATCH(B6317,Assumptions!$A$8:$A$12,0)),IF(P6317="181-365d",INDEX(Assumptions!$G$8:$G$12,MATCH(B6317,Assumptions!$A$8:$A$12,0)),INDEX(Assumptions!$H$8:$H$12,MATCH(B6317,Assumptions!$A$8:$A$12,0)))))</f>
        <v>0.1</v>
      </c>
      <c r="R6317" s="14">
        <f t="shared" ca="1" si="691"/>
        <v>58612114.242000014</v>
      </c>
      <c r="S6317" s="14">
        <f t="shared" ca="1" si="692"/>
        <v>527509028.17800009</v>
      </c>
      <c r="T6317" s="11" t="s">
        <v>25</v>
      </c>
      <c r="U6317" s="18" t="s">
        <v>26</v>
      </c>
    </row>
    <row r="6318" spans="1:21" ht="15" customHeight="1" x14ac:dyDescent="0.15">
      <c r="A6318" s="10" t="s">
        <v>6366</v>
      </c>
      <c r="B6318" s="11" t="s">
        <v>46</v>
      </c>
      <c r="C6318" s="11" t="s">
        <v>47</v>
      </c>
      <c r="D6318" s="12">
        <v>45783</v>
      </c>
      <c r="E6318" s="11">
        <v>2550</v>
      </c>
      <c r="F6318" s="11" t="s">
        <v>33</v>
      </c>
      <c r="G6318" s="13">
        <v>287605.65000000002</v>
      </c>
      <c r="H6318" s="14">
        <f t="shared" si="686"/>
        <v>733394407.5</v>
      </c>
      <c r="I6318" s="14">
        <f>IF(F6318="GHS",H6318,H6318*Assumptions!$B$4)</f>
        <v>733394407.5</v>
      </c>
      <c r="J6318" s="15" t="str">
        <f>INDEX(Assumptions!$B$8:$B$12,MATCH(B6318,Assumptions!$A$8:$A$12,0))</f>
        <v>Specific Identification</v>
      </c>
      <c r="K6318" s="16">
        <f>G6318/(1-INDEX(Assumptions!$D$8:$D$12,MATCH(B6318,Assumptions!$A$8:$A$12,0)))</f>
        <v>368725.19230769231</v>
      </c>
      <c r="L6318" s="16">
        <f t="shared" si="687"/>
        <v>8628.1695</v>
      </c>
      <c r="M6318" s="16">
        <f t="shared" si="688"/>
        <v>18436.259615384617</v>
      </c>
      <c r="N6318" s="14">
        <f>E6318*(K6318-L6318-M6318)*IF(F6318="GHS",1,Assumptions!$B$4)</f>
        <v>871234946.14038455</v>
      </c>
      <c r="O6318" s="15">
        <f t="shared" ca="1" si="689"/>
        <v>503</v>
      </c>
      <c r="P6318" s="15" t="str">
        <f t="shared" ca="1" si="690"/>
        <v>365d+</v>
      </c>
      <c r="Q6318" s="17">
        <f ca="1">IF(P6318="0-90d",0,IF(P6318="91-180d",INDEX(Assumptions!$F$8:$F$12,MATCH(B6318,Assumptions!$A$8:$A$12,0)),IF(P6318="181-365d",INDEX(Assumptions!$G$8:$G$12,MATCH(B6318,Assumptions!$A$8:$A$12,0)),INDEX(Assumptions!$H$8:$H$12,MATCH(B6318,Assumptions!$A$8:$A$12,0)))))</f>
        <v>0.15</v>
      </c>
      <c r="R6318" s="14">
        <f t="shared" ca="1" si="691"/>
        <v>110009161.125</v>
      </c>
      <c r="S6318" s="14">
        <f t="shared" si="692"/>
        <v>0</v>
      </c>
      <c r="T6318" s="11" t="s">
        <v>39</v>
      </c>
      <c r="U6318" s="18" t="s">
        <v>26</v>
      </c>
    </row>
    <row r="6319" spans="1:21" ht="15" customHeight="1" x14ac:dyDescent="0.15">
      <c r="A6319" s="10" t="s">
        <v>6367</v>
      </c>
      <c r="B6319" s="11" t="s">
        <v>41</v>
      </c>
      <c r="C6319" s="11" t="s">
        <v>44</v>
      </c>
      <c r="D6319" s="12">
        <v>45804</v>
      </c>
      <c r="E6319" s="11">
        <v>462</v>
      </c>
      <c r="F6319" s="11" t="s">
        <v>33</v>
      </c>
      <c r="G6319" s="13">
        <v>413.15</v>
      </c>
      <c r="H6319" s="14">
        <f t="shared" si="686"/>
        <v>190875.3</v>
      </c>
      <c r="I6319" s="14">
        <f>IF(F6319="GHS",H6319,H6319*Assumptions!$B$4)</f>
        <v>190875.3</v>
      </c>
      <c r="J6319" s="15" t="str">
        <f>INDEX(Assumptions!$B$8:$B$12,MATCH(B6319,Assumptions!$A$8:$A$12,0))</f>
        <v>Weighted Average</v>
      </c>
      <c r="K6319" s="16">
        <f>G6319/(1-INDEX(Assumptions!$D$8:$D$12,MATCH(B6319,Assumptions!$A$8:$A$12,0)))</f>
        <v>635.61538461538453</v>
      </c>
      <c r="L6319" s="16">
        <f t="shared" si="687"/>
        <v>12.394499999999999</v>
      </c>
      <c r="M6319" s="16">
        <f t="shared" si="688"/>
        <v>31.780769230769227</v>
      </c>
      <c r="N6319" s="14">
        <f>E6319*(K6319-L6319-M6319)*IF(F6319="GHS",1,Assumptions!$B$4)</f>
        <v>273245.33330769226</v>
      </c>
      <c r="O6319" s="15">
        <f t="shared" ca="1" si="689"/>
        <v>482</v>
      </c>
      <c r="P6319" s="15" t="str">
        <f t="shared" ca="1" si="690"/>
        <v>365d+</v>
      </c>
      <c r="Q6319" s="17">
        <f ca="1">IF(P6319="0-90d",0,IF(P6319="91-180d",INDEX(Assumptions!$F$8:$F$12,MATCH(B6319,Assumptions!$A$8:$A$12,0)),IF(P6319="181-365d",INDEX(Assumptions!$G$8:$G$12,MATCH(B6319,Assumptions!$A$8:$A$12,0)),INDEX(Assumptions!$H$8:$H$12,MATCH(B6319,Assumptions!$A$8:$A$12,0)))))</f>
        <v>0.8</v>
      </c>
      <c r="R6319" s="14">
        <f t="shared" ca="1" si="691"/>
        <v>152700.24</v>
      </c>
      <c r="S6319" s="14">
        <f t="shared" ca="1" si="692"/>
        <v>38175.06</v>
      </c>
      <c r="T6319" s="11" t="s">
        <v>25</v>
      </c>
      <c r="U6319" s="18" t="s">
        <v>36</v>
      </c>
    </row>
    <row r="6320" spans="1:21" ht="15" customHeight="1" x14ac:dyDescent="0.15">
      <c r="A6320" s="10" t="s">
        <v>6368</v>
      </c>
      <c r="B6320" s="11" t="s">
        <v>28</v>
      </c>
      <c r="C6320" s="11" t="s">
        <v>29</v>
      </c>
      <c r="D6320" s="12">
        <v>45868</v>
      </c>
      <c r="E6320" s="11">
        <v>2997</v>
      </c>
      <c r="F6320" s="11" t="s">
        <v>24</v>
      </c>
      <c r="G6320" s="13">
        <v>3791.9</v>
      </c>
      <c r="H6320" s="14">
        <f t="shared" si="686"/>
        <v>11364324.300000001</v>
      </c>
      <c r="I6320" s="14">
        <f>IF(F6320="GHS",H6320,H6320*Assumptions!$B$4)</f>
        <v>122734702.44000001</v>
      </c>
      <c r="J6320" s="15" t="str">
        <f>INDEX(Assumptions!$B$8:$B$12,MATCH(B6320,Assumptions!$A$8:$A$12,0))</f>
        <v>Fair Value Less Costs to Sell</v>
      </c>
      <c r="K6320" s="16">
        <f>G6320/(1-INDEX(Assumptions!$D$8:$D$12,MATCH(B6320,Assumptions!$A$8:$A$12,0)))</f>
        <v>4308.977272727273</v>
      </c>
      <c r="L6320" s="16">
        <f t="shared" si="687"/>
        <v>113.75700000000001</v>
      </c>
      <c r="M6320" s="16">
        <f t="shared" si="688"/>
        <v>215.44886363636365</v>
      </c>
      <c r="N6320" s="14">
        <f>E6320*(K6320-L6320-M6320)*IF(F6320="GHS",1,Assumptions!$B$4)</f>
        <v>128815649.06089094</v>
      </c>
      <c r="O6320" s="15">
        <f t="shared" ca="1" si="689"/>
        <v>418</v>
      </c>
      <c r="P6320" s="15" t="str">
        <f t="shared" ca="1" si="690"/>
        <v>365d+</v>
      </c>
      <c r="Q6320" s="17">
        <f ca="1">IF(P6320="0-90d",0,IF(P6320="91-180d",INDEX(Assumptions!$F$8:$F$12,MATCH(B6320,Assumptions!$A$8:$A$12,0)),IF(P6320="181-365d",INDEX(Assumptions!$G$8:$G$12,MATCH(B6320,Assumptions!$A$8:$A$12,0)),INDEX(Assumptions!$H$8:$H$12,MATCH(B6320,Assumptions!$A$8:$A$12,0)))))</f>
        <v>0.4</v>
      </c>
      <c r="R6320" s="14">
        <f t="shared" ca="1" si="691"/>
        <v>49093880.976000011</v>
      </c>
      <c r="S6320" s="14">
        <f t="shared" ca="1" si="692"/>
        <v>73640821.464000002</v>
      </c>
      <c r="T6320" s="11" t="s">
        <v>25</v>
      </c>
      <c r="U6320" s="18" t="s">
        <v>36</v>
      </c>
    </row>
    <row r="6321" spans="1:21" ht="15" customHeight="1" x14ac:dyDescent="0.15">
      <c r="A6321" s="10" t="s">
        <v>6369</v>
      </c>
      <c r="B6321" s="11" t="s">
        <v>41</v>
      </c>
      <c r="C6321" s="11" t="s">
        <v>42</v>
      </c>
      <c r="D6321" s="12">
        <v>45940</v>
      </c>
      <c r="E6321" s="11">
        <v>966</v>
      </c>
      <c r="F6321" s="11" t="s">
        <v>33</v>
      </c>
      <c r="G6321" s="13">
        <v>631.36</v>
      </c>
      <c r="H6321" s="14">
        <f t="shared" si="686"/>
        <v>609893.76</v>
      </c>
      <c r="I6321" s="14">
        <f>IF(F6321="GHS",H6321,H6321*Assumptions!$B$4)</f>
        <v>609893.76</v>
      </c>
      <c r="J6321" s="15" t="str">
        <f>INDEX(Assumptions!$B$8:$B$12,MATCH(B6321,Assumptions!$A$8:$A$12,0))</f>
        <v>Weighted Average</v>
      </c>
      <c r="K6321" s="16">
        <f>G6321/(1-INDEX(Assumptions!$D$8:$D$12,MATCH(B6321,Assumptions!$A$8:$A$12,0)))</f>
        <v>971.32307692307688</v>
      </c>
      <c r="L6321" s="16">
        <f t="shared" si="687"/>
        <v>18.940799999999999</v>
      </c>
      <c r="M6321" s="16">
        <f t="shared" si="688"/>
        <v>48.566153846153846</v>
      </c>
      <c r="N6321" s="14">
        <f>E6321*(K6321-L6321-M6321)*IF(F6321="GHS",1,Assumptions!$B$4)</f>
        <v>873086.37489230768</v>
      </c>
      <c r="O6321" s="15">
        <f t="shared" ca="1" si="689"/>
        <v>346</v>
      </c>
      <c r="P6321" s="15" t="str">
        <f t="shared" ca="1" si="690"/>
        <v>181-365d</v>
      </c>
      <c r="Q6321" s="17">
        <f ca="1">IF(P6321="0-90d",0,IF(P6321="91-180d",INDEX(Assumptions!$F$8:$F$12,MATCH(B6321,Assumptions!$A$8:$A$12,0)),IF(P6321="181-365d",INDEX(Assumptions!$G$8:$G$12,MATCH(B6321,Assumptions!$A$8:$A$12,0)),INDEX(Assumptions!$H$8:$H$12,MATCH(B6321,Assumptions!$A$8:$A$12,0)))))</f>
        <v>0.35</v>
      </c>
      <c r="R6321" s="14">
        <f t="shared" ca="1" si="691"/>
        <v>213462.81599999999</v>
      </c>
      <c r="S6321" s="14">
        <f t="shared" ca="1" si="692"/>
        <v>396430.94400000002</v>
      </c>
      <c r="T6321" s="11" t="s">
        <v>25</v>
      </c>
      <c r="U6321" s="18" t="s">
        <v>26</v>
      </c>
    </row>
    <row r="6322" spans="1:21" ht="15" customHeight="1" x14ac:dyDescent="0.15">
      <c r="A6322" s="10" t="s">
        <v>6370</v>
      </c>
      <c r="B6322" s="11" t="s">
        <v>31</v>
      </c>
      <c r="C6322" s="11" t="s">
        <v>63</v>
      </c>
      <c r="D6322" s="12">
        <v>45774</v>
      </c>
      <c r="E6322" s="11">
        <v>4785</v>
      </c>
      <c r="F6322" s="11" t="s">
        <v>33</v>
      </c>
      <c r="G6322" s="13">
        <v>2848.57</v>
      </c>
      <c r="H6322" s="14">
        <f t="shared" si="686"/>
        <v>13630407.450000001</v>
      </c>
      <c r="I6322" s="14">
        <f>IF(F6322="GHS",H6322,H6322*Assumptions!$B$4)</f>
        <v>13630407.450000001</v>
      </c>
      <c r="J6322" s="15" t="str">
        <f>INDEX(Assumptions!$B$8:$B$12,MATCH(B6322,Assumptions!$A$8:$A$12,0))</f>
        <v>Weighted Average</v>
      </c>
      <c r="K6322" s="16">
        <f>G6322/(1-INDEX(Assumptions!$D$8:$D$12,MATCH(B6322,Assumptions!$A$8:$A$12,0)))</f>
        <v>3956.3472222222226</v>
      </c>
      <c r="L6322" s="16">
        <f t="shared" si="687"/>
        <v>85.457099999999997</v>
      </c>
      <c r="M6322" s="16">
        <f t="shared" si="688"/>
        <v>197.81736111111115</v>
      </c>
      <c r="N6322" s="14">
        <f>E6322*(K6322-L6322-M6322)*IF(F6322="GHS",1,Assumptions!$B$4)</f>
        <v>17575653.161916669</v>
      </c>
      <c r="O6322" s="15">
        <f t="shared" ca="1" si="689"/>
        <v>512</v>
      </c>
      <c r="P6322" s="15" t="str">
        <f t="shared" ca="1" si="690"/>
        <v>365d+</v>
      </c>
      <c r="Q6322" s="17">
        <f ca="1">IF(P6322="0-90d",0,IF(P6322="91-180d",INDEX(Assumptions!$F$8:$F$12,MATCH(B6322,Assumptions!$A$8:$A$12,0)),IF(P6322="181-365d",INDEX(Assumptions!$G$8:$G$12,MATCH(B6322,Assumptions!$A$8:$A$12,0)),INDEX(Assumptions!$H$8:$H$12,MATCH(B6322,Assumptions!$A$8:$A$12,0)))))</f>
        <v>0.6</v>
      </c>
      <c r="R6322" s="14">
        <f t="shared" ca="1" si="691"/>
        <v>8178244.4700000007</v>
      </c>
      <c r="S6322" s="14">
        <f t="shared" ca="1" si="692"/>
        <v>5452162.9800000004</v>
      </c>
      <c r="T6322" s="11" t="s">
        <v>25</v>
      </c>
      <c r="U6322" s="18" t="s">
        <v>26</v>
      </c>
    </row>
    <row r="6323" spans="1:21" ht="15" customHeight="1" x14ac:dyDescent="0.15">
      <c r="A6323" s="10" t="s">
        <v>6371</v>
      </c>
      <c r="B6323" s="11" t="s">
        <v>31</v>
      </c>
      <c r="C6323" s="11" t="s">
        <v>32</v>
      </c>
      <c r="D6323" s="12">
        <v>45962</v>
      </c>
      <c r="E6323" s="11">
        <v>1403</v>
      </c>
      <c r="F6323" s="11" t="s">
        <v>33</v>
      </c>
      <c r="G6323" s="13">
        <v>2362.21</v>
      </c>
      <c r="H6323" s="14">
        <f t="shared" si="686"/>
        <v>3314180.63</v>
      </c>
      <c r="I6323" s="14">
        <f>IF(F6323="GHS",H6323,H6323*Assumptions!$B$4)</f>
        <v>3314180.63</v>
      </c>
      <c r="J6323" s="15" t="str">
        <f>INDEX(Assumptions!$B$8:$B$12,MATCH(B6323,Assumptions!$A$8:$A$12,0))</f>
        <v>Weighted Average</v>
      </c>
      <c r="K6323" s="16">
        <f>G6323/(1-INDEX(Assumptions!$D$8:$D$12,MATCH(B6323,Assumptions!$A$8:$A$12,0)))</f>
        <v>3280.8472222222222</v>
      </c>
      <c r="L6323" s="16">
        <f t="shared" si="687"/>
        <v>70.866299999999995</v>
      </c>
      <c r="M6323" s="16">
        <f t="shared" si="688"/>
        <v>164.04236111111112</v>
      </c>
      <c r="N6323" s="14">
        <f>E6323*(K6323-L6323-M6323)*IF(F6323="GHS",1,Assumptions!$B$4)</f>
        <v>4273451.8012388889</v>
      </c>
      <c r="O6323" s="15">
        <f t="shared" ca="1" si="689"/>
        <v>324</v>
      </c>
      <c r="P6323" s="15" t="str">
        <f t="shared" ca="1" si="690"/>
        <v>181-365d</v>
      </c>
      <c r="Q6323" s="17">
        <f ca="1">IF(P6323="0-90d",0,IF(P6323="91-180d",INDEX(Assumptions!$F$8:$F$12,MATCH(B6323,Assumptions!$A$8:$A$12,0)),IF(P6323="181-365d",INDEX(Assumptions!$G$8:$G$12,MATCH(B6323,Assumptions!$A$8:$A$12,0)),INDEX(Assumptions!$H$8:$H$12,MATCH(B6323,Assumptions!$A$8:$A$12,0)))))</f>
        <v>0.2</v>
      </c>
      <c r="R6323" s="14">
        <f t="shared" ca="1" si="691"/>
        <v>662836.12600000005</v>
      </c>
      <c r="S6323" s="14">
        <f t="shared" ca="1" si="692"/>
        <v>2651344.5039999997</v>
      </c>
      <c r="T6323" s="11" t="s">
        <v>25</v>
      </c>
      <c r="U6323" s="18" t="s">
        <v>26</v>
      </c>
    </row>
    <row r="6324" spans="1:21" ht="15" customHeight="1" x14ac:dyDescent="0.15">
      <c r="A6324" s="10" t="s">
        <v>6372</v>
      </c>
      <c r="B6324" s="11" t="s">
        <v>41</v>
      </c>
      <c r="C6324" s="11" t="s">
        <v>115</v>
      </c>
      <c r="D6324" s="12">
        <v>45935</v>
      </c>
      <c r="E6324" s="11">
        <v>2062</v>
      </c>
      <c r="F6324" s="11" t="s">
        <v>33</v>
      </c>
      <c r="G6324" s="13">
        <v>607.41999999999996</v>
      </c>
      <c r="H6324" s="14">
        <f t="shared" si="686"/>
        <v>1252500.0399999998</v>
      </c>
      <c r="I6324" s="14">
        <f>IF(F6324="GHS",H6324,H6324*Assumptions!$B$4)</f>
        <v>1252500.0399999998</v>
      </c>
      <c r="J6324" s="15" t="str">
        <f>INDEX(Assumptions!$B$8:$B$12,MATCH(B6324,Assumptions!$A$8:$A$12,0))</f>
        <v>Weighted Average</v>
      </c>
      <c r="K6324" s="16">
        <f>G6324/(1-INDEX(Assumptions!$D$8:$D$12,MATCH(B6324,Assumptions!$A$8:$A$12,0)))</f>
        <v>934.49230769230758</v>
      </c>
      <c r="L6324" s="16">
        <f t="shared" si="687"/>
        <v>18.222599999999996</v>
      </c>
      <c r="M6324" s="16">
        <f t="shared" si="688"/>
        <v>46.724615384615383</v>
      </c>
      <c r="N6324" s="14">
        <f>E6324*(K6324-L6324-M6324)*IF(F6324="GHS",1,Assumptions!$B$4)</f>
        <v>1793001.9803384615</v>
      </c>
      <c r="O6324" s="15">
        <f t="shared" ca="1" si="689"/>
        <v>351</v>
      </c>
      <c r="P6324" s="15" t="str">
        <f t="shared" ca="1" si="690"/>
        <v>181-365d</v>
      </c>
      <c r="Q6324" s="17">
        <f ca="1">IF(P6324="0-90d",0,IF(P6324="91-180d",INDEX(Assumptions!$F$8:$F$12,MATCH(B6324,Assumptions!$A$8:$A$12,0)),IF(P6324="181-365d",INDEX(Assumptions!$G$8:$G$12,MATCH(B6324,Assumptions!$A$8:$A$12,0)),INDEX(Assumptions!$H$8:$H$12,MATCH(B6324,Assumptions!$A$8:$A$12,0)))))</f>
        <v>0.35</v>
      </c>
      <c r="R6324" s="14">
        <f t="shared" ca="1" si="691"/>
        <v>438375.01399999991</v>
      </c>
      <c r="S6324" s="14">
        <f t="shared" ca="1" si="692"/>
        <v>814125.02599999984</v>
      </c>
      <c r="T6324" s="11" t="s">
        <v>25</v>
      </c>
      <c r="U6324" s="18" t="s">
        <v>36</v>
      </c>
    </row>
    <row r="6325" spans="1:21" ht="15" customHeight="1" x14ac:dyDescent="0.15">
      <c r="A6325" s="10" t="s">
        <v>6373</v>
      </c>
      <c r="B6325" s="11" t="s">
        <v>22</v>
      </c>
      <c r="C6325" s="11" t="s">
        <v>61</v>
      </c>
      <c r="D6325" s="12">
        <v>46092</v>
      </c>
      <c r="E6325" s="11">
        <v>3271</v>
      </c>
      <c r="F6325" s="11" t="s">
        <v>24</v>
      </c>
      <c r="G6325" s="13">
        <v>31466.55</v>
      </c>
      <c r="H6325" s="14">
        <f t="shared" si="686"/>
        <v>102927085.05</v>
      </c>
      <c r="I6325" s="14">
        <f>IF(F6325="GHS",H6325,H6325*Assumptions!$B$4)</f>
        <v>1111612518.54</v>
      </c>
      <c r="J6325" s="15" t="str">
        <f>INDEX(Assumptions!$B$8:$B$12,MATCH(B6325,Assumptions!$A$8:$A$12,0))</f>
        <v>FIFO</v>
      </c>
      <c r="K6325" s="16">
        <f>G6325/(1-INDEX(Assumptions!$D$8:$D$12,MATCH(B6325,Assumptions!$A$8:$A$12,0)))</f>
        <v>38373.841463414632</v>
      </c>
      <c r="L6325" s="16">
        <f t="shared" si="687"/>
        <v>943.99649999999997</v>
      </c>
      <c r="M6325" s="16">
        <f t="shared" si="688"/>
        <v>1918.6920731707316</v>
      </c>
      <c r="N6325" s="14">
        <f>E6325*(K6325-L6325-M6325)*IF(F6325="GHS",1,Assumptions!$B$4)</f>
        <v>1254495395.9230683</v>
      </c>
      <c r="O6325" s="15">
        <f t="shared" ca="1" si="689"/>
        <v>194</v>
      </c>
      <c r="P6325" s="15" t="str">
        <f t="shared" ca="1" si="690"/>
        <v>181-365d</v>
      </c>
      <c r="Q6325" s="17">
        <f ca="1">IF(P6325="0-90d",0,IF(P6325="91-180d",INDEX(Assumptions!$F$8:$F$12,MATCH(B6325,Assumptions!$A$8:$A$12,0)),IF(P6325="181-365d",INDEX(Assumptions!$G$8:$G$12,MATCH(B6325,Assumptions!$A$8:$A$12,0)),INDEX(Assumptions!$H$8:$H$12,MATCH(B6325,Assumptions!$A$8:$A$12,0)))))</f>
        <v>0.15</v>
      </c>
      <c r="R6325" s="14">
        <f t="shared" ca="1" si="691"/>
        <v>166741877.78099999</v>
      </c>
      <c r="S6325" s="14">
        <f t="shared" ca="1" si="692"/>
        <v>944870640.75899994</v>
      </c>
      <c r="T6325" s="11" t="s">
        <v>50</v>
      </c>
      <c r="U6325" s="18" t="s">
        <v>26</v>
      </c>
    </row>
    <row r="6326" spans="1:21" ht="15" customHeight="1" x14ac:dyDescent="0.15">
      <c r="A6326" s="10" t="s">
        <v>6374</v>
      </c>
      <c r="B6326" s="11" t="s">
        <v>31</v>
      </c>
      <c r="C6326" s="11" t="s">
        <v>32</v>
      </c>
      <c r="D6326" s="12">
        <v>45851</v>
      </c>
      <c r="E6326" s="11">
        <v>370</v>
      </c>
      <c r="F6326" s="11" t="s">
        <v>33</v>
      </c>
      <c r="G6326" s="13">
        <v>1662.84</v>
      </c>
      <c r="H6326" s="14">
        <f t="shared" si="686"/>
        <v>615250.79999999993</v>
      </c>
      <c r="I6326" s="14">
        <f>IF(F6326="GHS",H6326,H6326*Assumptions!$B$4)</f>
        <v>615250.79999999993</v>
      </c>
      <c r="J6326" s="15" t="str">
        <f>INDEX(Assumptions!$B$8:$B$12,MATCH(B6326,Assumptions!$A$8:$A$12,0))</f>
        <v>Weighted Average</v>
      </c>
      <c r="K6326" s="16">
        <f>G6326/(1-INDEX(Assumptions!$D$8:$D$12,MATCH(B6326,Assumptions!$A$8:$A$12,0)))</f>
        <v>2309.5</v>
      </c>
      <c r="L6326" s="16">
        <f t="shared" si="687"/>
        <v>49.885199999999998</v>
      </c>
      <c r="M6326" s="16">
        <f t="shared" si="688"/>
        <v>115.47500000000001</v>
      </c>
      <c r="N6326" s="14">
        <f>E6326*(K6326-L6326-M6326)*IF(F6326="GHS",1,Assumptions!$B$4)</f>
        <v>793331.72600000002</v>
      </c>
      <c r="O6326" s="15">
        <f t="shared" ca="1" si="689"/>
        <v>435</v>
      </c>
      <c r="P6326" s="15" t="str">
        <f t="shared" ca="1" si="690"/>
        <v>365d+</v>
      </c>
      <c r="Q6326" s="17">
        <f ca="1">IF(P6326="0-90d",0,IF(P6326="91-180d",INDEX(Assumptions!$F$8:$F$12,MATCH(B6326,Assumptions!$A$8:$A$12,0)),IF(P6326="181-365d",INDEX(Assumptions!$G$8:$G$12,MATCH(B6326,Assumptions!$A$8:$A$12,0)),INDEX(Assumptions!$H$8:$H$12,MATCH(B6326,Assumptions!$A$8:$A$12,0)))))</f>
        <v>0.6</v>
      </c>
      <c r="R6326" s="14">
        <f t="shared" ca="1" si="691"/>
        <v>369150.47999999992</v>
      </c>
      <c r="S6326" s="14">
        <f t="shared" ca="1" si="692"/>
        <v>246100.32</v>
      </c>
      <c r="T6326" s="11" t="s">
        <v>25</v>
      </c>
      <c r="U6326" s="18" t="s">
        <v>26</v>
      </c>
    </row>
    <row r="6327" spans="1:21" ht="15" customHeight="1" x14ac:dyDescent="0.15">
      <c r="A6327" s="10" t="s">
        <v>6375</v>
      </c>
      <c r="B6327" s="11" t="s">
        <v>31</v>
      </c>
      <c r="C6327" s="11" t="s">
        <v>32</v>
      </c>
      <c r="D6327" s="12">
        <v>46165</v>
      </c>
      <c r="E6327" s="11">
        <v>139</v>
      </c>
      <c r="F6327" s="11" t="s">
        <v>33</v>
      </c>
      <c r="G6327" s="13">
        <v>2370.23</v>
      </c>
      <c r="H6327" s="14">
        <f t="shared" si="686"/>
        <v>329461.97000000003</v>
      </c>
      <c r="I6327" s="14">
        <f>IF(F6327="GHS",H6327,H6327*Assumptions!$B$4)</f>
        <v>329461.97000000003</v>
      </c>
      <c r="J6327" s="15" t="str">
        <f>INDEX(Assumptions!$B$8:$B$12,MATCH(B6327,Assumptions!$A$8:$A$12,0))</f>
        <v>Weighted Average</v>
      </c>
      <c r="K6327" s="16">
        <f>G6327/(1-INDEX(Assumptions!$D$8:$D$12,MATCH(B6327,Assumptions!$A$8:$A$12,0)))</f>
        <v>3291.9861111111113</v>
      </c>
      <c r="L6327" s="16">
        <f t="shared" si="687"/>
        <v>71.106899999999996</v>
      </c>
      <c r="M6327" s="16">
        <f t="shared" si="688"/>
        <v>164.59930555555559</v>
      </c>
      <c r="N6327" s="14">
        <f>E6327*(K6327-L6327-M6327)*IF(F6327="GHS",1,Assumptions!$B$4)</f>
        <v>424822.90687222232</v>
      </c>
      <c r="O6327" s="15">
        <f t="shared" ca="1" si="689"/>
        <v>121</v>
      </c>
      <c r="P6327" s="15" t="str">
        <f t="shared" ca="1" si="690"/>
        <v>91-180d</v>
      </c>
      <c r="Q6327" s="17">
        <f ca="1">IF(P6327="0-90d",0,IF(P6327="91-180d",INDEX(Assumptions!$F$8:$F$12,MATCH(B6327,Assumptions!$A$8:$A$12,0)),IF(P6327="181-365d",INDEX(Assumptions!$G$8:$G$12,MATCH(B6327,Assumptions!$A$8:$A$12,0)),INDEX(Assumptions!$H$8:$H$12,MATCH(B6327,Assumptions!$A$8:$A$12,0)))))</f>
        <v>0.05</v>
      </c>
      <c r="R6327" s="14">
        <f t="shared" ca="1" si="691"/>
        <v>16473.098500000004</v>
      </c>
      <c r="S6327" s="14">
        <f t="shared" ca="1" si="692"/>
        <v>312988.87150000001</v>
      </c>
      <c r="T6327" s="11" t="s">
        <v>25</v>
      </c>
      <c r="U6327" s="18" t="s">
        <v>26</v>
      </c>
    </row>
    <row r="6328" spans="1:21" ht="15" customHeight="1" x14ac:dyDescent="0.15">
      <c r="A6328" s="10" t="s">
        <v>6376</v>
      </c>
      <c r="B6328" s="11" t="s">
        <v>41</v>
      </c>
      <c r="C6328" s="11" t="s">
        <v>49</v>
      </c>
      <c r="D6328" s="12">
        <v>45741</v>
      </c>
      <c r="E6328" s="11">
        <v>432</v>
      </c>
      <c r="F6328" s="11" t="s">
        <v>33</v>
      </c>
      <c r="G6328" s="13">
        <v>523.74</v>
      </c>
      <c r="H6328" s="14">
        <f t="shared" si="686"/>
        <v>226255.68</v>
      </c>
      <c r="I6328" s="14">
        <f>IF(F6328="GHS",H6328,H6328*Assumptions!$B$4)</f>
        <v>226255.68</v>
      </c>
      <c r="J6328" s="15" t="str">
        <f>INDEX(Assumptions!$B$8:$B$12,MATCH(B6328,Assumptions!$A$8:$A$12,0))</f>
        <v>Weighted Average</v>
      </c>
      <c r="K6328" s="16">
        <f>G6328/(1-INDEX(Assumptions!$D$8:$D$12,MATCH(B6328,Assumptions!$A$8:$A$12,0)))</f>
        <v>805.7538461538461</v>
      </c>
      <c r="L6328" s="16">
        <f t="shared" si="687"/>
        <v>15.712199999999999</v>
      </c>
      <c r="M6328" s="16">
        <f t="shared" si="688"/>
        <v>40.287692307692311</v>
      </c>
      <c r="N6328" s="14">
        <f>E6328*(K6328-L6328-M6328)*IF(F6328="GHS",1,Assumptions!$B$4)</f>
        <v>323893.7080615384</v>
      </c>
      <c r="O6328" s="15">
        <f t="shared" ca="1" si="689"/>
        <v>545</v>
      </c>
      <c r="P6328" s="15" t="str">
        <f t="shared" ca="1" si="690"/>
        <v>365d+</v>
      </c>
      <c r="Q6328" s="17">
        <f ca="1">IF(P6328="0-90d",0,IF(P6328="91-180d",INDEX(Assumptions!$F$8:$F$12,MATCH(B6328,Assumptions!$A$8:$A$12,0)),IF(P6328="181-365d",INDEX(Assumptions!$G$8:$G$12,MATCH(B6328,Assumptions!$A$8:$A$12,0)),INDEX(Assumptions!$H$8:$H$12,MATCH(B6328,Assumptions!$A$8:$A$12,0)))))</f>
        <v>0.8</v>
      </c>
      <c r="R6328" s="14">
        <f t="shared" ca="1" si="691"/>
        <v>181004.54399999999</v>
      </c>
      <c r="S6328" s="14">
        <f t="shared" ca="1" si="692"/>
        <v>45251.135999999999</v>
      </c>
      <c r="T6328" s="11" t="s">
        <v>25</v>
      </c>
      <c r="U6328" s="18" t="s">
        <v>26</v>
      </c>
    </row>
    <row r="6329" spans="1:21" ht="15" customHeight="1" x14ac:dyDescent="0.15">
      <c r="A6329" s="10" t="s">
        <v>6377</v>
      </c>
      <c r="B6329" s="11" t="s">
        <v>41</v>
      </c>
      <c r="C6329" s="11" t="s">
        <v>115</v>
      </c>
      <c r="D6329" s="12">
        <v>45743</v>
      </c>
      <c r="E6329" s="11">
        <v>3310</v>
      </c>
      <c r="F6329" s="11" t="s">
        <v>33</v>
      </c>
      <c r="G6329" s="13">
        <v>424.52</v>
      </c>
      <c r="H6329" s="14">
        <f t="shared" si="686"/>
        <v>1405161.2</v>
      </c>
      <c r="I6329" s="14">
        <f>IF(F6329="GHS",H6329,H6329*Assumptions!$B$4)</f>
        <v>1405161.2</v>
      </c>
      <c r="J6329" s="15" t="str">
        <f>INDEX(Assumptions!$B$8:$B$12,MATCH(B6329,Assumptions!$A$8:$A$12,0))</f>
        <v>Weighted Average</v>
      </c>
      <c r="K6329" s="16">
        <f>G6329/(1-INDEX(Assumptions!$D$8:$D$12,MATCH(B6329,Assumptions!$A$8:$A$12,0)))</f>
        <v>653.10769230769222</v>
      </c>
      <c r="L6329" s="16">
        <f t="shared" si="687"/>
        <v>12.7356</v>
      </c>
      <c r="M6329" s="16">
        <f t="shared" si="688"/>
        <v>32.655384615384612</v>
      </c>
      <c r="N6329" s="14">
        <f>E6329*(K6329-L6329-M6329)*IF(F6329="GHS",1,Assumptions!$B$4)</f>
        <v>2011542.3024615382</v>
      </c>
      <c r="O6329" s="15">
        <f t="shared" ca="1" si="689"/>
        <v>543</v>
      </c>
      <c r="P6329" s="15" t="str">
        <f t="shared" ca="1" si="690"/>
        <v>365d+</v>
      </c>
      <c r="Q6329" s="17">
        <f ca="1">IF(P6329="0-90d",0,IF(P6329="91-180d",INDEX(Assumptions!$F$8:$F$12,MATCH(B6329,Assumptions!$A$8:$A$12,0)),IF(P6329="181-365d",INDEX(Assumptions!$G$8:$G$12,MATCH(B6329,Assumptions!$A$8:$A$12,0)),INDEX(Assumptions!$H$8:$H$12,MATCH(B6329,Assumptions!$A$8:$A$12,0)))))</f>
        <v>0.8</v>
      </c>
      <c r="R6329" s="14">
        <f t="shared" ca="1" si="691"/>
        <v>1124128.96</v>
      </c>
      <c r="S6329" s="14">
        <f t="shared" ca="1" si="692"/>
        <v>281032.24</v>
      </c>
      <c r="T6329" s="11" t="s">
        <v>25</v>
      </c>
      <c r="U6329" s="18" t="s">
        <v>26</v>
      </c>
    </row>
    <row r="6330" spans="1:21" ht="15" customHeight="1" x14ac:dyDescent="0.15">
      <c r="A6330" s="10" t="s">
        <v>6378</v>
      </c>
      <c r="B6330" s="11" t="s">
        <v>31</v>
      </c>
      <c r="C6330" s="11" t="s">
        <v>32</v>
      </c>
      <c r="D6330" s="12">
        <v>45737</v>
      </c>
      <c r="E6330" s="11">
        <v>3870</v>
      </c>
      <c r="F6330" s="11" t="s">
        <v>33</v>
      </c>
      <c r="G6330" s="13">
        <v>1177.1600000000001</v>
      </c>
      <c r="H6330" s="14">
        <f t="shared" si="686"/>
        <v>4555609.2</v>
      </c>
      <c r="I6330" s="14">
        <f>IF(F6330="GHS",H6330,H6330*Assumptions!$B$4)</f>
        <v>4555609.2</v>
      </c>
      <c r="J6330" s="15" t="str">
        <f>INDEX(Assumptions!$B$8:$B$12,MATCH(B6330,Assumptions!$A$8:$A$12,0))</f>
        <v>Weighted Average</v>
      </c>
      <c r="K6330" s="16">
        <f>G6330/(1-INDEX(Assumptions!$D$8:$D$12,MATCH(B6330,Assumptions!$A$8:$A$12,0)))</f>
        <v>1634.9444444444446</v>
      </c>
      <c r="L6330" s="16">
        <f t="shared" si="687"/>
        <v>35.314799999999998</v>
      </c>
      <c r="M6330" s="16">
        <f t="shared" si="688"/>
        <v>81.747222222222234</v>
      </c>
      <c r="N6330" s="14">
        <f>E6330*(K6330-L6330-M6330)*IF(F6330="GHS",1,Assumptions!$B$4)</f>
        <v>5874204.9739999995</v>
      </c>
      <c r="O6330" s="15">
        <f t="shared" ca="1" si="689"/>
        <v>549</v>
      </c>
      <c r="P6330" s="15" t="str">
        <f t="shared" ca="1" si="690"/>
        <v>365d+</v>
      </c>
      <c r="Q6330" s="17">
        <f ca="1">IF(P6330="0-90d",0,IF(P6330="91-180d",INDEX(Assumptions!$F$8:$F$12,MATCH(B6330,Assumptions!$A$8:$A$12,0)),IF(P6330="181-365d",INDEX(Assumptions!$G$8:$G$12,MATCH(B6330,Assumptions!$A$8:$A$12,0)),INDEX(Assumptions!$H$8:$H$12,MATCH(B6330,Assumptions!$A$8:$A$12,0)))))</f>
        <v>0.6</v>
      </c>
      <c r="R6330" s="14">
        <f t="shared" ca="1" si="691"/>
        <v>2733365.52</v>
      </c>
      <c r="S6330" s="14">
        <f t="shared" ca="1" si="692"/>
        <v>1822243.6800000002</v>
      </c>
      <c r="T6330" s="11" t="s">
        <v>25</v>
      </c>
      <c r="U6330" s="18" t="s">
        <v>26</v>
      </c>
    </row>
    <row r="6331" spans="1:21" ht="15" customHeight="1" x14ac:dyDescent="0.15">
      <c r="A6331" s="10" t="s">
        <v>6379</v>
      </c>
      <c r="B6331" s="11" t="s">
        <v>31</v>
      </c>
      <c r="C6331" s="11" t="s">
        <v>63</v>
      </c>
      <c r="D6331" s="12">
        <v>45804</v>
      </c>
      <c r="E6331" s="11">
        <v>2421</v>
      </c>
      <c r="F6331" s="11" t="s">
        <v>33</v>
      </c>
      <c r="G6331" s="13">
        <v>988.62</v>
      </c>
      <c r="H6331" s="14">
        <f t="shared" si="686"/>
        <v>2393449.02</v>
      </c>
      <c r="I6331" s="14">
        <f>IF(F6331="GHS",H6331,H6331*Assumptions!$B$4)</f>
        <v>2393449.02</v>
      </c>
      <c r="J6331" s="15" t="str">
        <f>INDEX(Assumptions!$B$8:$B$12,MATCH(B6331,Assumptions!$A$8:$A$12,0))</f>
        <v>Weighted Average</v>
      </c>
      <c r="K6331" s="16">
        <f>G6331/(1-INDEX(Assumptions!$D$8:$D$12,MATCH(B6331,Assumptions!$A$8:$A$12,0)))</f>
        <v>1373.0833333333335</v>
      </c>
      <c r="L6331" s="16">
        <f t="shared" si="687"/>
        <v>29.6586</v>
      </c>
      <c r="M6331" s="16">
        <f t="shared" si="688"/>
        <v>68.654166666666683</v>
      </c>
      <c r="N6331" s="14">
        <f>E6331*(K6331-L6331-M6331)*IF(F6331="GHS",1,Assumptions!$B$4)</f>
        <v>3086219.5419000005</v>
      </c>
      <c r="O6331" s="15">
        <f t="shared" ca="1" si="689"/>
        <v>482</v>
      </c>
      <c r="P6331" s="15" t="str">
        <f t="shared" ca="1" si="690"/>
        <v>365d+</v>
      </c>
      <c r="Q6331" s="17">
        <f ca="1">IF(P6331="0-90d",0,IF(P6331="91-180d",INDEX(Assumptions!$F$8:$F$12,MATCH(B6331,Assumptions!$A$8:$A$12,0)),IF(P6331="181-365d",INDEX(Assumptions!$G$8:$G$12,MATCH(B6331,Assumptions!$A$8:$A$12,0)),INDEX(Assumptions!$H$8:$H$12,MATCH(B6331,Assumptions!$A$8:$A$12,0)))))</f>
        <v>0.6</v>
      </c>
      <c r="R6331" s="14">
        <f t="shared" ca="1" si="691"/>
        <v>1436069.412</v>
      </c>
      <c r="S6331" s="14">
        <f t="shared" ca="1" si="692"/>
        <v>957379.60800000001</v>
      </c>
      <c r="T6331" s="11" t="s">
        <v>25</v>
      </c>
      <c r="U6331" s="18" t="s">
        <v>26</v>
      </c>
    </row>
    <row r="6332" spans="1:21" ht="15" customHeight="1" x14ac:dyDescent="0.15">
      <c r="A6332" s="10" t="s">
        <v>6380</v>
      </c>
      <c r="B6332" s="11" t="s">
        <v>31</v>
      </c>
      <c r="C6332" s="11" t="s">
        <v>63</v>
      </c>
      <c r="D6332" s="12">
        <v>46039</v>
      </c>
      <c r="E6332" s="11">
        <v>1494</v>
      </c>
      <c r="F6332" s="11" t="s">
        <v>33</v>
      </c>
      <c r="G6332" s="13">
        <v>1209.28</v>
      </c>
      <c r="H6332" s="14">
        <f t="shared" si="686"/>
        <v>1806664.32</v>
      </c>
      <c r="I6332" s="14">
        <f>IF(F6332="GHS",H6332,H6332*Assumptions!$B$4)</f>
        <v>1806664.32</v>
      </c>
      <c r="J6332" s="15" t="str">
        <f>INDEX(Assumptions!$B$8:$B$12,MATCH(B6332,Assumptions!$A$8:$A$12,0))</f>
        <v>Weighted Average</v>
      </c>
      <c r="K6332" s="16">
        <f>G6332/(1-INDEX(Assumptions!$D$8:$D$12,MATCH(B6332,Assumptions!$A$8:$A$12,0)))</f>
        <v>1679.5555555555557</v>
      </c>
      <c r="L6332" s="16">
        <f t="shared" si="687"/>
        <v>36.278399999999998</v>
      </c>
      <c r="M6332" s="16">
        <f t="shared" si="688"/>
        <v>83.977777777777789</v>
      </c>
      <c r="N6332" s="14">
        <f>E6332*(K6332-L6332-M6332)*IF(F6332="GHS",1,Assumptions!$B$4)</f>
        <v>2329593.2704000003</v>
      </c>
      <c r="O6332" s="15">
        <f t="shared" ca="1" si="689"/>
        <v>247</v>
      </c>
      <c r="P6332" s="15" t="str">
        <f t="shared" ca="1" si="690"/>
        <v>181-365d</v>
      </c>
      <c r="Q6332" s="17">
        <f ca="1">IF(P6332="0-90d",0,IF(P6332="91-180d",INDEX(Assumptions!$F$8:$F$12,MATCH(B6332,Assumptions!$A$8:$A$12,0)),IF(P6332="181-365d",INDEX(Assumptions!$G$8:$G$12,MATCH(B6332,Assumptions!$A$8:$A$12,0)),INDEX(Assumptions!$H$8:$H$12,MATCH(B6332,Assumptions!$A$8:$A$12,0)))))</f>
        <v>0.2</v>
      </c>
      <c r="R6332" s="14">
        <f t="shared" ca="1" si="691"/>
        <v>361332.86400000006</v>
      </c>
      <c r="S6332" s="14">
        <f t="shared" ca="1" si="692"/>
        <v>1445331.456</v>
      </c>
      <c r="T6332" s="11" t="s">
        <v>25</v>
      </c>
      <c r="U6332" s="18" t="s">
        <v>36</v>
      </c>
    </row>
    <row r="6333" spans="1:21" ht="15" customHeight="1" x14ac:dyDescent="0.15">
      <c r="A6333" s="10" t="s">
        <v>6381</v>
      </c>
      <c r="B6333" s="11" t="s">
        <v>22</v>
      </c>
      <c r="C6333" s="11" t="s">
        <v>81</v>
      </c>
      <c r="D6333" s="12">
        <v>45896</v>
      </c>
      <c r="E6333" s="11">
        <v>3050</v>
      </c>
      <c r="F6333" s="11" t="s">
        <v>24</v>
      </c>
      <c r="G6333" s="13">
        <v>11881.91</v>
      </c>
      <c r="H6333" s="14">
        <f t="shared" si="686"/>
        <v>36239825.5</v>
      </c>
      <c r="I6333" s="14">
        <f>IF(F6333="GHS",H6333,H6333*Assumptions!$B$4)</f>
        <v>391390115.40000004</v>
      </c>
      <c r="J6333" s="15" t="str">
        <f>INDEX(Assumptions!$B$8:$B$12,MATCH(B6333,Assumptions!$A$8:$A$12,0))</f>
        <v>FIFO</v>
      </c>
      <c r="K6333" s="16">
        <f>G6333/(1-INDEX(Assumptions!$D$8:$D$12,MATCH(B6333,Assumptions!$A$8:$A$12,0)))</f>
        <v>14490.134146341463</v>
      </c>
      <c r="L6333" s="16">
        <f t="shared" si="687"/>
        <v>356.45729999999998</v>
      </c>
      <c r="M6333" s="16">
        <f t="shared" si="688"/>
        <v>724.50670731707316</v>
      </c>
      <c r="N6333" s="14">
        <f>E6333*(K6333-L6333-M6333)*IF(F6333="GHS",1,Assumptions!$B$4)</f>
        <v>441698064.37946343</v>
      </c>
      <c r="O6333" s="15">
        <f t="shared" ca="1" si="689"/>
        <v>390</v>
      </c>
      <c r="P6333" s="15" t="str">
        <f t="shared" ca="1" si="690"/>
        <v>365d+</v>
      </c>
      <c r="Q6333" s="17">
        <f ca="1">IF(P6333="0-90d",0,IF(P6333="91-180d",INDEX(Assumptions!$F$8:$F$12,MATCH(B6333,Assumptions!$A$8:$A$12,0)),IF(P6333="181-365d",INDEX(Assumptions!$G$8:$G$12,MATCH(B6333,Assumptions!$A$8:$A$12,0)),INDEX(Assumptions!$H$8:$H$12,MATCH(B6333,Assumptions!$A$8:$A$12,0)))))</f>
        <v>0.5</v>
      </c>
      <c r="R6333" s="14">
        <f t="shared" ca="1" si="691"/>
        <v>195695057.70000002</v>
      </c>
      <c r="S6333" s="14">
        <f t="shared" ca="1" si="692"/>
        <v>195695057.70000002</v>
      </c>
      <c r="T6333" s="11" t="s">
        <v>25</v>
      </c>
      <c r="U6333" s="18" t="s">
        <v>26</v>
      </c>
    </row>
    <row r="6334" spans="1:21" ht="15" customHeight="1" x14ac:dyDescent="0.15">
      <c r="A6334" s="10" t="s">
        <v>6382</v>
      </c>
      <c r="B6334" s="11" t="s">
        <v>31</v>
      </c>
      <c r="C6334" s="11" t="s">
        <v>63</v>
      </c>
      <c r="D6334" s="12">
        <v>46048</v>
      </c>
      <c r="E6334" s="11">
        <v>1680</v>
      </c>
      <c r="F6334" s="11" t="s">
        <v>33</v>
      </c>
      <c r="G6334" s="13">
        <v>2508.16</v>
      </c>
      <c r="H6334" s="14">
        <f t="shared" si="686"/>
        <v>4213708.7999999998</v>
      </c>
      <c r="I6334" s="14">
        <f>IF(F6334="GHS",H6334,H6334*Assumptions!$B$4)</f>
        <v>4213708.7999999998</v>
      </c>
      <c r="J6334" s="15" t="str">
        <f>INDEX(Assumptions!$B$8:$B$12,MATCH(B6334,Assumptions!$A$8:$A$12,0))</f>
        <v>Weighted Average</v>
      </c>
      <c r="K6334" s="16">
        <f>G6334/(1-INDEX(Assumptions!$D$8:$D$12,MATCH(B6334,Assumptions!$A$8:$A$12,0)))</f>
        <v>3483.5555555555557</v>
      </c>
      <c r="L6334" s="16">
        <f t="shared" si="687"/>
        <v>75.244799999999998</v>
      </c>
      <c r="M6334" s="16">
        <f t="shared" si="688"/>
        <v>174.17777777777781</v>
      </c>
      <c r="N6334" s="14">
        <f>E6334*(K6334-L6334-M6334)*IF(F6334="GHS",1,Assumptions!$B$4)</f>
        <v>5433343.4026666665</v>
      </c>
      <c r="O6334" s="15">
        <f t="shared" ca="1" si="689"/>
        <v>238</v>
      </c>
      <c r="P6334" s="15" t="str">
        <f t="shared" ca="1" si="690"/>
        <v>181-365d</v>
      </c>
      <c r="Q6334" s="17">
        <f ca="1">IF(P6334="0-90d",0,IF(P6334="91-180d",INDEX(Assumptions!$F$8:$F$12,MATCH(B6334,Assumptions!$A$8:$A$12,0)),IF(P6334="181-365d",INDEX(Assumptions!$G$8:$G$12,MATCH(B6334,Assumptions!$A$8:$A$12,0)),INDEX(Assumptions!$H$8:$H$12,MATCH(B6334,Assumptions!$A$8:$A$12,0)))))</f>
        <v>0.2</v>
      </c>
      <c r="R6334" s="14">
        <f t="shared" ca="1" si="691"/>
        <v>842741.76000000001</v>
      </c>
      <c r="S6334" s="14">
        <f t="shared" ca="1" si="692"/>
        <v>3370967.04</v>
      </c>
      <c r="T6334" s="11" t="s">
        <v>25</v>
      </c>
      <c r="U6334" s="18" t="s">
        <v>26</v>
      </c>
    </row>
    <row r="6335" spans="1:21" ht="15" customHeight="1" x14ac:dyDescent="0.15">
      <c r="A6335" s="10" t="s">
        <v>6383</v>
      </c>
      <c r="B6335" s="11" t="s">
        <v>41</v>
      </c>
      <c r="C6335" s="11" t="s">
        <v>44</v>
      </c>
      <c r="D6335" s="12">
        <v>46033</v>
      </c>
      <c r="E6335" s="11">
        <v>2057</v>
      </c>
      <c r="F6335" s="11" t="s">
        <v>33</v>
      </c>
      <c r="G6335" s="13">
        <v>306.07</v>
      </c>
      <c r="H6335" s="14">
        <f t="shared" si="686"/>
        <v>629585.99</v>
      </c>
      <c r="I6335" s="14">
        <f>IF(F6335="GHS",H6335,H6335*Assumptions!$B$4)</f>
        <v>629585.99</v>
      </c>
      <c r="J6335" s="15" t="str">
        <f>INDEX(Assumptions!$B$8:$B$12,MATCH(B6335,Assumptions!$A$8:$A$12,0))</f>
        <v>Weighted Average</v>
      </c>
      <c r="K6335" s="16">
        <f>G6335/(1-INDEX(Assumptions!$D$8:$D$12,MATCH(B6335,Assumptions!$A$8:$A$12,0)))</f>
        <v>470.87692307692305</v>
      </c>
      <c r="L6335" s="16">
        <f t="shared" si="687"/>
        <v>9.1821000000000002</v>
      </c>
      <c r="M6335" s="16">
        <f t="shared" si="688"/>
        <v>23.543846153846154</v>
      </c>
      <c r="N6335" s="14">
        <f>E6335*(K6335-L6335-M6335)*IF(F6335="GHS",1,Assumptions!$B$4)</f>
        <v>901276.55953076913</v>
      </c>
      <c r="O6335" s="15">
        <f t="shared" ca="1" si="689"/>
        <v>253</v>
      </c>
      <c r="P6335" s="15" t="str">
        <f t="shared" ca="1" si="690"/>
        <v>181-365d</v>
      </c>
      <c r="Q6335" s="17">
        <f ca="1">IF(P6335="0-90d",0,IF(P6335="91-180d",INDEX(Assumptions!$F$8:$F$12,MATCH(B6335,Assumptions!$A$8:$A$12,0)),IF(P6335="181-365d",INDEX(Assumptions!$G$8:$G$12,MATCH(B6335,Assumptions!$A$8:$A$12,0)),INDEX(Assumptions!$H$8:$H$12,MATCH(B6335,Assumptions!$A$8:$A$12,0)))))</f>
        <v>0.35</v>
      </c>
      <c r="R6335" s="14">
        <f t="shared" ca="1" si="691"/>
        <v>220355.09649999999</v>
      </c>
      <c r="S6335" s="14">
        <f t="shared" ca="1" si="692"/>
        <v>409230.89350000001</v>
      </c>
      <c r="T6335" s="11" t="s">
        <v>25</v>
      </c>
      <c r="U6335" s="18" t="s">
        <v>26</v>
      </c>
    </row>
    <row r="6336" spans="1:21" ht="15" customHeight="1" x14ac:dyDescent="0.15">
      <c r="A6336" s="10" t="s">
        <v>6384</v>
      </c>
      <c r="B6336" s="11" t="s">
        <v>28</v>
      </c>
      <c r="C6336" s="11" t="s">
        <v>55</v>
      </c>
      <c r="D6336" s="12">
        <v>46108</v>
      </c>
      <c r="E6336" s="11">
        <v>2479</v>
      </c>
      <c r="F6336" s="11" t="s">
        <v>24</v>
      </c>
      <c r="G6336" s="13">
        <v>21600</v>
      </c>
      <c r="H6336" s="14">
        <f t="shared" si="686"/>
        <v>53546400</v>
      </c>
      <c r="I6336" s="14">
        <f>IF(F6336="GHS",H6336,H6336*Assumptions!$B$4)</f>
        <v>578301120</v>
      </c>
      <c r="J6336" s="15" t="str">
        <f>INDEX(Assumptions!$B$8:$B$12,MATCH(B6336,Assumptions!$A$8:$A$12,0))</f>
        <v>Fair Value Less Costs to Sell</v>
      </c>
      <c r="K6336" s="16">
        <f>G6336/(1-INDEX(Assumptions!$D$8:$D$12,MATCH(B6336,Assumptions!$A$8:$A$12,0)))</f>
        <v>24545.454545454544</v>
      </c>
      <c r="L6336" s="16">
        <f t="shared" si="687"/>
        <v>648</v>
      </c>
      <c r="M6336" s="16">
        <f t="shared" si="688"/>
        <v>1227.2727272727273</v>
      </c>
      <c r="N6336" s="14">
        <f>E6336*(K6336-L6336-M6336)*IF(F6336="GHS",1,Assumptions!$B$4)</f>
        <v>606953311.85454535</v>
      </c>
      <c r="O6336" s="15">
        <f t="shared" ca="1" si="689"/>
        <v>178</v>
      </c>
      <c r="P6336" s="15" t="str">
        <f t="shared" ca="1" si="690"/>
        <v>91-180d</v>
      </c>
      <c r="Q6336" s="17">
        <f ca="1">IF(P6336="0-90d",0,IF(P6336="91-180d",INDEX(Assumptions!$F$8:$F$12,MATCH(B6336,Assumptions!$A$8:$A$12,0)),IF(P6336="181-365d",INDEX(Assumptions!$G$8:$G$12,MATCH(B6336,Assumptions!$A$8:$A$12,0)),INDEX(Assumptions!$H$8:$H$12,MATCH(B6336,Assumptions!$A$8:$A$12,0)))))</f>
        <v>0.02</v>
      </c>
      <c r="R6336" s="14">
        <f t="shared" ca="1" si="691"/>
        <v>11566022.4</v>
      </c>
      <c r="S6336" s="14">
        <f t="shared" ca="1" si="692"/>
        <v>566735097.60000002</v>
      </c>
      <c r="T6336" s="11" t="s">
        <v>25</v>
      </c>
      <c r="U6336" s="18" t="s">
        <v>26</v>
      </c>
    </row>
    <row r="6337" spans="1:21" ht="15" customHeight="1" x14ac:dyDescent="0.15">
      <c r="A6337" s="10" t="s">
        <v>6385</v>
      </c>
      <c r="B6337" s="11" t="s">
        <v>31</v>
      </c>
      <c r="C6337" s="11" t="s">
        <v>76</v>
      </c>
      <c r="D6337" s="12">
        <v>46085</v>
      </c>
      <c r="E6337" s="11">
        <v>726</v>
      </c>
      <c r="F6337" s="11" t="s">
        <v>33</v>
      </c>
      <c r="G6337" s="13">
        <v>1790.96</v>
      </c>
      <c r="H6337" s="14">
        <f t="shared" si="686"/>
        <v>1300236.96</v>
      </c>
      <c r="I6337" s="14">
        <f>IF(F6337="GHS",H6337,H6337*Assumptions!$B$4)</f>
        <v>1300236.96</v>
      </c>
      <c r="J6337" s="15" t="str">
        <f>INDEX(Assumptions!$B$8:$B$12,MATCH(B6337,Assumptions!$A$8:$A$12,0))</f>
        <v>Weighted Average</v>
      </c>
      <c r="K6337" s="16">
        <f>G6337/(1-INDEX(Assumptions!$D$8:$D$12,MATCH(B6337,Assumptions!$A$8:$A$12,0)))</f>
        <v>2487.4444444444448</v>
      </c>
      <c r="L6337" s="16">
        <f t="shared" si="687"/>
        <v>53.7288</v>
      </c>
      <c r="M6337" s="16">
        <f t="shared" si="688"/>
        <v>124.37222222222225</v>
      </c>
      <c r="N6337" s="14">
        <f>E6337*(K6337-L6337-M6337)*IF(F6337="GHS",1,Assumptions!$B$4)</f>
        <v>1676583.3245333338</v>
      </c>
      <c r="O6337" s="15">
        <f t="shared" ca="1" si="689"/>
        <v>201</v>
      </c>
      <c r="P6337" s="15" t="str">
        <f t="shared" ca="1" si="690"/>
        <v>181-365d</v>
      </c>
      <c r="Q6337" s="17">
        <f ca="1">IF(P6337="0-90d",0,IF(P6337="91-180d",INDEX(Assumptions!$F$8:$F$12,MATCH(B6337,Assumptions!$A$8:$A$12,0)),IF(P6337="181-365d",INDEX(Assumptions!$G$8:$G$12,MATCH(B6337,Assumptions!$A$8:$A$12,0)),INDEX(Assumptions!$H$8:$H$12,MATCH(B6337,Assumptions!$A$8:$A$12,0)))))</f>
        <v>0.2</v>
      </c>
      <c r="R6337" s="14">
        <f t="shared" ca="1" si="691"/>
        <v>260047.39199999999</v>
      </c>
      <c r="S6337" s="14">
        <f t="shared" ca="1" si="692"/>
        <v>1040189.568</v>
      </c>
      <c r="T6337" s="11" t="s">
        <v>25</v>
      </c>
      <c r="U6337" s="18" t="s">
        <v>26</v>
      </c>
    </row>
    <row r="6338" spans="1:21" ht="15" customHeight="1" x14ac:dyDescent="0.15">
      <c r="A6338" s="10" t="s">
        <v>6386</v>
      </c>
      <c r="B6338" s="11" t="s">
        <v>41</v>
      </c>
      <c r="C6338" s="11" t="s">
        <v>42</v>
      </c>
      <c r="D6338" s="12">
        <v>45732</v>
      </c>
      <c r="E6338" s="11">
        <v>4588</v>
      </c>
      <c r="F6338" s="11" t="s">
        <v>33</v>
      </c>
      <c r="G6338" s="13">
        <v>357.12</v>
      </c>
      <c r="H6338" s="14">
        <f t="shared" ref="H6338:H6401" si="693">E6338*G6338</f>
        <v>1638466.5600000001</v>
      </c>
      <c r="I6338" s="14">
        <f>IF(F6338="GHS",H6338,H6338*Assumptions!$B$4)</f>
        <v>1638466.5600000001</v>
      </c>
      <c r="J6338" s="15" t="str">
        <f>INDEX(Assumptions!$B$8:$B$12,MATCH(B6338,Assumptions!$A$8:$A$12,0))</f>
        <v>Weighted Average</v>
      </c>
      <c r="K6338" s="16">
        <f>G6338/(1-INDEX(Assumptions!$D$8:$D$12,MATCH(B6338,Assumptions!$A$8:$A$12,0)))</f>
        <v>549.4153846153846</v>
      </c>
      <c r="L6338" s="16">
        <f t="shared" ref="L6338:L6401" si="694">G6338*0.03</f>
        <v>10.7136</v>
      </c>
      <c r="M6338" s="16">
        <f t="shared" ref="M6338:M6401" si="695">K6338*0.05</f>
        <v>27.470769230769232</v>
      </c>
      <c r="N6338" s="14">
        <f>E6338*(K6338-L6338-M6338)*IF(F6338="GHS",1,Assumptions!$B$4)</f>
        <v>2345527.898584615</v>
      </c>
      <c r="O6338" s="15">
        <f t="shared" ref="O6338:O6401" ca="1" si="696">TODAY()-D6338</f>
        <v>554</v>
      </c>
      <c r="P6338" s="15" t="str">
        <f t="shared" ref="P6338:P6401" ca="1" si="697">IF(O6338&lt;=90,"0-90d",IF(O6338&lt;=180,"91-180d",IF(O6338&lt;=365,"181-365d","365d+")))</f>
        <v>365d+</v>
      </c>
      <c r="Q6338" s="17">
        <f ca="1">IF(P6338="0-90d",0,IF(P6338="91-180d",INDEX(Assumptions!$F$8:$F$12,MATCH(B6338,Assumptions!$A$8:$A$12,0)),IF(P6338="181-365d",INDEX(Assumptions!$G$8:$G$12,MATCH(B6338,Assumptions!$A$8:$A$12,0)),INDEX(Assumptions!$H$8:$H$12,MATCH(B6338,Assumptions!$A$8:$A$12,0)))))</f>
        <v>0.8</v>
      </c>
      <c r="R6338" s="14">
        <f t="shared" ref="R6338:R6401" ca="1" si="698">I6338*Q6338</f>
        <v>1310773.2480000001</v>
      </c>
      <c r="S6338" s="14">
        <f t="shared" ref="S6338:S6401" ca="1" si="699">IF(T6338="Held on Consignment (Not Owned)",0,MIN(I6338-R6338,N6338))</f>
        <v>327693.31199999992</v>
      </c>
      <c r="T6338" s="11" t="s">
        <v>25</v>
      </c>
      <c r="U6338" s="18" t="s">
        <v>26</v>
      </c>
    </row>
    <row r="6339" spans="1:21" ht="15" customHeight="1" x14ac:dyDescent="0.15">
      <c r="A6339" s="10" t="s">
        <v>6387</v>
      </c>
      <c r="B6339" s="11" t="s">
        <v>22</v>
      </c>
      <c r="C6339" s="11" t="s">
        <v>81</v>
      </c>
      <c r="D6339" s="12">
        <v>46209</v>
      </c>
      <c r="E6339" s="11">
        <v>4726</v>
      </c>
      <c r="F6339" s="11" t="s">
        <v>24</v>
      </c>
      <c r="G6339" s="13">
        <v>14249.93</v>
      </c>
      <c r="H6339" s="14">
        <f t="shared" si="693"/>
        <v>67345169.180000007</v>
      </c>
      <c r="I6339" s="14">
        <f>IF(F6339="GHS",H6339,H6339*Assumptions!$B$4)</f>
        <v>727327827.14400017</v>
      </c>
      <c r="J6339" s="15" t="str">
        <f>INDEX(Assumptions!$B$8:$B$12,MATCH(B6339,Assumptions!$A$8:$A$12,0))</f>
        <v>FIFO</v>
      </c>
      <c r="K6339" s="16">
        <f>G6339/(1-INDEX(Assumptions!$D$8:$D$12,MATCH(B6339,Assumptions!$A$8:$A$12,0)))</f>
        <v>17377.963414634145</v>
      </c>
      <c r="L6339" s="16">
        <f t="shared" si="694"/>
        <v>427.49790000000002</v>
      </c>
      <c r="M6339" s="16">
        <f t="shared" si="695"/>
        <v>868.8981707317073</v>
      </c>
      <c r="N6339" s="14">
        <f>E6339*(K6339-L6339-M6339)*IF(F6339="GHS",1,Assumptions!$B$4)</f>
        <v>820816062.48665571</v>
      </c>
      <c r="O6339" s="15">
        <f t="shared" ca="1" si="696"/>
        <v>77</v>
      </c>
      <c r="P6339" s="15" t="str">
        <f t="shared" ca="1" si="697"/>
        <v>0-90d</v>
      </c>
      <c r="Q6339" s="17">
        <f ca="1">IF(P6339="0-90d",0,IF(P6339="91-180d",INDEX(Assumptions!$F$8:$F$12,MATCH(B6339,Assumptions!$A$8:$A$12,0)),IF(P6339="181-365d",INDEX(Assumptions!$G$8:$G$12,MATCH(B6339,Assumptions!$A$8:$A$12,0)),INDEX(Assumptions!$H$8:$H$12,MATCH(B6339,Assumptions!$A$8:$A$12,0)))))</f>
        <v>0</v>
      </c>
      <c r="R6339" s="14">
        <f t="shared" ca="1" si="698"/>
        <v>0</v>
      </c>
      <c r="S6339" s="14">
        <f t="shared" ca="1" si="699"/>
        <v>727327827.14400017</v>
      </c>
      <c r="T6339" s="11" t="s">
        <v>25</v>
      </c>
      <c r="U6339" s="18" t="s">
        <v>26</v>
      </c>
    </row>
    <row r="6340" spans="1:21" ht="15" customHeight="1" x14ac:dyDescent="0.15">
      <c r="A6340" s="10" t="s">
        <v>6388</v>
      </c>
      <c r="B6340" s="11" t="s">
        <v>31</v>
      </c>
      <c r="C6340" s="11" t="s">
        <v>32</v>
      </c>
      <c r="D6340" s="12">
        <v>45749</v>
      </c>
      <c r="E6340" s="11">
        <v>461</v>
      </c>
      <c r="F6340" s="11" t="s">
        <v>33</v>
      </c>
      <c r="G6340" s="13">
        <v>2687.21</v>
      </c>
      <c r="H6340" s="14">
        <f t="shared" si="693"/>
        <v>1238803.81</v>
      </c>
      <c r="I6340" s="14">
        <f>IF(F6340="GHS",H6340,H6340*Assumptions!$B$4)</f>
        <v>1238803.81</v>
      </c>
      <c r="J6340" s="15" t="str">
        <f>INDEX(Assumptions!$B$8:$B$12,MATCH(B6340,Assumptions!$A$8:$A$12,0))</f>
        <v>Weighted Average</v>
      </c>
      <c r="K6340" s="16">
        <f>G6340/(1-INDEX(Assumptions!$D$8:$D$12,MATCH(B6340,Assumptions!$A$8:$A$12,0)))</f>
        <v>3732.2361111111113</v>
      </c>
      <c r="L6340" s="16">
        <f t="shared" si="694"/>
        <v>80.616299999999995</v>
      </c>
      <c r="M6340" s="16">
        <f t="shared" si="695"/>
        <v>186.61180555555558</v>
      </c>
      <c r="N6340" s="14">
        <f>E6340*(K6340-L6340-M6340)*IF(F6340="GHS",1,Assumptions!$B$4)</f>
        <v>1597368.6905611111</v>
      </c>
      <c r="O6340" s="15">
        <f t="shared" ca="1" si="696"/>
        <v>537</v>
      </c>
      <c r="P6340" s="15" t="str">
        <f t="shared" ca="1" si="697"/>
        <v>365d+</v>
      </c>
      <c r="Q6340" s="17">
        <f ca="1">IF(P6340="0-90d",0,IF(P6340="91-180d",INDEX(Assumptions!$F$8:$F$12,MATCH(B6340,Assumptions!$A$8:$A$12,0)),IF(P6340="181-365d",INDEX(Assumptions!$G$8:$G$12,MATCH(B6340,Assumptions!$A$8:$A$12,0)),INDEX(Assumptions!$H$8:$H$12,MATCH(B6340,Assumptions!$A$8:$A$12,0)))))</f>
        <v>0.6</v>
      </c>
      <c r="R6340" s="14">
        <f t="shared" ca="1" si="698"/>
        <v>743282.28599999996</v>
      </c>
      <c r="S6340" s="14">
        <f t="shared" ca="1" si="699"/>
        <v>495521.52400000009</v>
      </c>
      <c r="T6340" s="11" t="s">
        <v>25</v>
      </c>
      <c r="U6340" s="18" t="s">
        <v>36</v>
      </c>
    </row>
    <row r="6341" spans="1:21" ht="15" customHeight="1" x14ac:dyDescent="0.15">
      <c r="A6341" s="10" t="s">
        <v>6389</v>
      </c>
      <c r="B6341" s="11" t="s">
        <v>31</v>
      </c>
      <c r="C6341" s="11" t="s">
        <v>76</v>
      </c>
      <c r="D6341" s="12">
        <v>45844</v>
      </c>
      <c r="E6341" s="11">
        <v>1637</v>
      </c>
      <c r="F6341" s="11" t="s">
        <v>33</v>
      </c>
      <c r="G6341" s="13">
        <v>2875.15</v>
      </c>
      <c r="H6341" s="14">
        <f t="shared" si="693"/>
        <v>4706620.55</v>
      </c>
      <c r="I6341" s="14">
        <f>IF(F6341="GHS",H6341,H6341*Assumptions!$B$4)</f>
        <v>4706620.55</v>
      </c>
      <c r="J6341" s="15" t="str">
        <f>INDEX(Assumptions!$B$8:$B$12,MATCH(B6341,Assumptions!$A$8:$A$12,0))</f>
        <v>Weighted Average</v>
      </c>
      <c r="K6341" s="16">
        <f>G6341/(1-INDEX(Assumptions!$D$8:$D$12,MATCH(B6341,Assumptions!$A$8:$A$12,0)))</f>
        <v>3993.2638888888891</v>
      </c>
      <c r="L6341" s="16">
        <f t="shared" si="694"/>
        <v>86.254499999999993</v>
      </c>
      <c r="M6341" s="16">
        <f t="shared" si="695"/>
        <v>199.66319444444446</v>
      </c>
      <c r="N6341" s="14">
        <f>E6341*(K6341-L6341-M6341)*IF(F6341="GHS",1,Assumptions!$B$4)</f>
        <v>6068925.7203055564</v>
      </c>
      <c r="O6341" s="15">
        <f t="shared" ca="1" si="696"/>
        <v>442</v>
      </c>
      <c r="P6341" s="15" t="str">
        <f t="shared" ca="1" si="697"/>
        <v>365d+</v>
      </c>
      <c r="Q6341" s="17">
        <f ca="1">IF(P6341="0-90d",0,IF(P6341="91-180d",INDEX(Assumptions!$F$8:$F$12,MATCH(B6341,Assumptions!$A$8:$A$12,0)),IF(P6341="181-365d",INDEX(Assumptions!$G$8:$G$12,MATCH(B6341,Assumptions!$A$8:$A$12,0)),INDEX(Assumptions!$H$8:$H$12,MATCH(B6341,Assumptions!$A$8:$A$12,0)))))</f>
        <v>0.6</v>
      </c>
      <c r="R6341" s="14">
        <f t="shared" ca="1" si="698"/>
        <v>2823972.3299999996</v>
      </c>
      <c r="S6341" s="14">
        <f t="shared" ca="1" si="699"/>
        <v>1882648.2200000002</v>
      </c>
      <c r="T6341" s="11" t="s">
        <v>25</v>
      </c>
      <c r="U6341" s="18" t="s">
        <v>26</v>
      </c>
    </row>
    <row r="6342" spans="1:21" ht="15" customHeight="1" x14ac:dyDescent="0.15">
      <c r="A6342" s="10" t="s">
        <v>6390</v>
      </c>
      <c r="B6342" s="11" t="s">
        <v>22</v>
      </c>
      <c r="C6342" s="11" t="s">
        <v>81</v>
      </c>
      <c r="D6342" s="12">
        <v>45829</v>
      </c>
      <c r="E6342" s="11">
        <v>192</v>
      </c>
      <c r="F6342" s="11" t="s">
        <v>24</v>
      </c>
      <c r="G6342" s="13">
        <v>17443.95</v>
      </c>
      <c r="H6342" s="14">
        <f t="shared" si="693"/>
        <v>3349238.4000000004</v>
      </c>
      <c r="I6342" s="14">
        <f>IF(F6342="GHS",H6342,H6342*Assumptions!$B$4)</f>
        <v>36171774.720000006</v>
      </c>
      <c r="J6342" s="15" t="str">
        <f>INDEX(Assumptions!$B$8:$B$12,MATCH(B6342,Assumptions!$A$8:$A$12,0))</f>
        <v>FIFO</v>
      </c>
      <c r="K6342" s="16">
        <f>G6342/(1-INDEX(Assumptions!$D$8:$D$12,MATCH(B6342,Assumptions!$A$8:$A$12,0)))</f>
        <v>21273.109756097561</v>
      </c>
      <c r="L6342" s="16">
        <f t="shared" si="694"/>
        <v>523.31849999999997</v>
      </c>
      <c r="M6342" s="16">
        <f t="shared" si="695"/>
        <v>1063.655487804878</v>
      </c>
      <c r="N6342" s="14">
        <f>E6342*(K6342-L6342-M6342)*IF(F6342="GHS",1,Assumptions!$B$4)</f>
        <v>40821171.129131712</v>
      </c>
      <c r="O6342" s="15">
        <f t="shared" ca="1" si="696"/>
        <v>457</v>
      </c>
      <c r="P6342" s="15" t="str">
        <f t="shared" ca="1" si="697"/>
        <v>365d+</v>
      </c>
      <c r="Q6342" s="17">
        <f ca="1">IF(P6342="0-90d",0,IF(P6342="91-180d",INDEX(Assumptions!$F$8:$F$12,MATCH(B6342,Assumptions!$A$8:$A$12,0)),IF(P6342="181-365d",INDEX(Assumptions!$G$8:$G$12,MATCH(B6342,Assumptions!$A$8:$A$12,0)),INDEX(Assumptions!$H$8:$H$12,MATCH(B6342,Assumptions!$A$8:$A$12,0)))))</f>
        <v>0.5</v>
      </c>
      <c r="R6342" s="14">
        <f t="shared" ca="1" si="698"/>
        <v>18085887.360000003</v>
      </c>
      <c r="S6342" s="14">
        <f t="shared" ca="1" si="699"/>
        <v>18085887.360000003</v>
      </c>
      <c r="T6342" s="11" t="s">
        <v>25</v>
      </c>
      <c r="U6342" s="18" t="s">
        <v>36</v>
      </c>
    </row>
    <row r="6343" spans="1:21" ht="15" customHeight="1" x14ac:dyDescent="0.15">
      <c r="A6343" s="10" t="s">
        <v>6391</v>
      </c>
      <c r="B6343" s="11" t="s">
        <v>31</v>
      </c>
      <c r="C6343" s="11" t="s">
        <v>63</v>
      </c>
      <c r="D6343" s="12">
        <v>46151</v>
      </c>
      <c r="E6343" s="11">
        <v>2899</v>
      </c>
      <c r="F6343" s="11" t="s">
        <v>33</v>
      </c>
      <c r="G6343" s="13">
        <v>2482.02</v>
      </c>
      <c r="H6343" s="14">
        <f t="shared" si="693"/>
        <v>7195375.9799999995</v>
      </c>
      <c r="I6343" s="14">
        <f>IF(F6343="GHS",H6343,H6343*Assumptions!$B$4)</f>
        <v>7195375.9799999995</v>
      </c>
      <c r="J6343" s="15" t="str">
        <f>INDEX(Assumptions!$B$8:$B$12,MATCH(B6343,Assumptions!$A$8:$A$12,0))</f>
        <v>Weighted Average</v>
      </c>
      <c r="K6343" s="16">
        <f>G6343/(1-INDEX(Assumptions!$D$8:$D$12,MATCH(B6343,Assumptions!$A$8:$A$12,0)))</f>
        <v>3447.25</v>
      </c>
      <c r="L6343" s="16">
        <f t="shared" si="694"/>
        <v>74.460599999999999</v>
      </c>
      <c r="M6343" s="16">
        <f t="shared" si="695"/>
        <v>172.36250000000001</v>
      </c>
      <c r="N6343" s="14">
        <f>E6343*(K6343-L6343-M6343)*IF(F6343="GHS",1,Assumptions!$B$4)</f>
        <v>9278037.5831000004</v>
      </c>
      <c r="O6343" s="15">
        <f t="shared" ca="1" si="696"/>
        <v>135</v>
      </c>
      <c r="P6343" s="15" t="str">
        <f t="shared" ca="1" si="697"/>
        <v>91-180d</v>
      </c>
      <c r="Q6343" s="17">
        <f ca="1">IF(P6343="0-90d",0,IF(P6343="91-180d",INDEX(Assumptions!$F$8:$F$12,MATCH(B6343,Assumptions!$A$8:$A$12,0)),IF(P6343="181-365d",INDEX(Assumptions!$G$8:$G$12,MATCH(B6343,Assumptions!$A$8:$A$12,0)),INDEX(Assumptions!$H$8:$H$12,MATCH(B6343,Assumptions!$A$8:$A$12,0)))))</f>
        <v>0.05</v>
      </c>
      <c r="R6343" s="14">
        <f t="shared" ca="1" si="698"/>
        <v>359768.799</v>
      </c>
      <c r="S6343" s="14">
        <f t="shared" ca="1" si="699"/>
        <v>6835607.1809999999</v>
      </c>
      <c r="T6343" s="11" t="s">
        <v>25</v>
      </c>
      <c r="U6343" s="18" t="s">
        <v>36</v>
      </c>
    </row>
    <row r="6344" spans="1:21" ht="15" customHeight="1" x14ac:dyDescent="0.15">
      <c r="A6344" s="10" t="s">
        <v>6392</v>
      </c>
      <c r="B6344" s="11" t="s">
        <v>22</v>
      </c>
      <c r="C6344" s="11" t="s">
        <v>23</v>
      </c>
      <c r="D6344" s="12">
        <v>45793</v>
      </c>
      <c r="E6344" s="11">
        <v>2024</v>
      </c>
      <c r="F6344" s="11" t="s">
        <v>24</v>
      </c>
      <c r="G6344" s="13">
        <v>27703.48</v>
      </c>
      <c r="H6344" s="14">
        <f t="shared" si="693"/>
        <v>56071843.519999996</v>
      </c>
      <c r="I6344" s="14">
        <f>IF(F6344="GHS",H6344,H6344*Assumptions!$B$4)</f>
        <v>605575910.01600003</v>
      </c>
      <c r="J6344" s="15" t="str">
        <f>INDEX(Assumptions!$B$8:$B$12,MATCH(B6344,Assumptions!$A$8:$A$12,0))</f>
        <v>FIFO</v>
      </c>
      <c r="K6344" s="16">
        <f>G6344/(1-INDEX(Assumptions!$D$8:$D$12,MATCH(B6344,Assumptions!$A$8:$A$12,0)))</f>
        <v>33784.731707317071</v>
      </c>
      <c r="L6344" s="16">
        <f t="shared" si="694"/>
        <v>831.10439999999994</v>
      </c>
      <c r="M6344" s="16">
        <f t="shared" si="695"/>
        <v>1689.2365853658537</v>
      </c>
      <c r="N6344" s="14">
        <f>E6344*(K6344-L6344-M6344)*IF(F6344="GHS",1,Assumptions!$B$4)</f>
        <v>683414569.66927624</v>
      </c>
      <c r="O6344" s="15">
        <f t="shared" ca="1" si="696"/>
        <v>493</v>
      </c>
      <c r="P6344" s="15" t="str">
        <f t="shared" ca="1" si="697"/>
        <v>365d+</v>
      </c>
      <c r="Q6344" s="17">
        <f ca="1">IF(P6344="0-90d",0,IF(P6344="91-180d",INDEX(Assumptions!$F$8:$F$12,MATCH(B6344,Assumptions!$A$8:$A$12,0)),IF(P6344="181-365d",INDEX(Assumptions!$G$8:$G$12,MATCH(B6344,Assumptions!$A$8:$A$12,0)),INDEX(Assumptions!$H$8:$H$12,MATCH(B6344,Assumptions!$A$8:$A$12,0)))))</f>
        <v>0.5</v>
      </c>
      <c r="R6344" s="14">
        <f t="shared" ca="1" si="698"/>
        <v>302787955.00800002</v>
      </c>
      <c r="S6344" s="14">
        <f t="shared" ca="1" si="699"/>
        <v>302787955.00800002</v>
      </c>
      <c r="T6344" s="11" t="s">
        <v>25</v>
      </c>
      <c r="U6344" s="18" t="s">
        <v>26</v>
      </c>
    </row>
    <row r="6345" spans="1:21" ht="15" customHeight="1" x14ac:dyDescent="0.15">
      <c r="A6345" s="10" t="s">
        <v>6393</v>
      </c>
      <c r="B6345" s="11" t="s">
        <v>31</v>
      </c>
      <c r="C6345" s="11" t="s">
        <v>76</v>
      </c>
      <c r="D6345" s="12">
        <v>45990</v>
      </c>
      <c r="E6345" s="11">
        <v>2678</v>
      </c>
      <c r="F6345" s="11" t="s">
        <v>33</v>
      </c>
      <c r="G6345" s="13">
        <v>1672.64</v>
      </c>
      <c r="H6345" s="14">
        <f t="shared" si="693"/>
        <v>4479329.92</v>
      </c>
      <c r="I6345" s="14">
        <f>IF(F6345="GHS",H6345,H6345*Assumptions!$B$4)</f>
        <v>4479329.92</v>
      </c>
      <c r="J6345" s="15" t="str">
        <f>INDEX(Assumptions!$B$8:$B$12,MATCH(B6345,Assumptions!$A$8:$A$12,0))</f>
        <v>Weighted Average</v>
      </c>
      <c r="K6345" s="16">
        <f>G6345/(1-INDEX(Assumptions!$D$8:$D$12,MATCH(B6345,Assumptions!$A$8:$A$12,0)))</f>
        <v>2323.1111111111113</v>
      </c>
      <c r="L6345" s="16">
        <f t="shared" si="694"/>
        <v>50.179200000000002</v>
      </c>
      <c r="M6345" s="16">
        <f t="shared" si="695"/>
        <v>116.15555555555557</v>
      </c>
      <c r="N6345" s="14">
        <f>E6345*(K6345-L6345-M6345)*IF(F6345="GHS",1,Assumptions!$B$4)</f>
        <v>5775847.0801777784</v>
      </c>
      <c r="O6345" s="15">
        <f t="shared" ca="1" si="696"/>
        <v>296</v>
      </c>
      <c r="P6345" s="15" t="str">
        <f t="shared" ca="1" si="697"/>
        <v>181-365d</v>
      </c>
      <c r="Q6345" s="17">
        <f ca="1">IF(P6345="0-90d",0,IF(P6345="91-180d",INDEX(Assumptions!$F$8:$F$12,MATCH(B6345,Assumptions!$A$8:$A$12,0)),IF(P6345="181-365d",INDEX(Assumptions!$G$8:$G$12,MATCH(B6345,Assumptions!$A$8:$A$12,0)),INDEX(Assumptions!$H$8:$H$12,MATCH(B6345,Assumptions!$A$8:$A$12,0)))))</f>
        <v>0.2</v>
      </c>
      <c r="R6345" s="14">
        <f t="shared" ca="1" si="698"/>
        <v>895865.98400000005</v>
      </c>
      <c r="S6345" s="14">
        <f t="shared" ca="1" si="699"/>
        <v>3583463.9359999998</v>
      </c>
      <c r="T6345" s="11" t="s">
        <v>25</v>
      </c>
      <c r="U6345" s="18" t="s">
        <v>26</v>
      </c>
    </row>
    <row r="6346" spans="1:21" ht="15" customHeight="1" x14ac:dyDescent="0.15">
      <c r="A6346" s="10" t="s">
        <v>6394</v>
      </c>
      <c r="B6346" s="11" t="s">
        <v>22</v>
      </c>
      <c r="C6346" s="11" t="s">
        <v>81</v>
      </c>
      <c r="D6346" s="12">
        <v>45731</v>
      </c>
      <c r="E6346" s="11">
        <v>3702</v>
      </c>
      <c r="F6346" s="11" t="s">
        <v>24</v>
      </c>
      <c r="G6346" s="13">
        <v>81000</v>
      </c>
      <c r="H6346" s="14">
        <f t="shared" si="693"/>
        <v>299862000</v>
      </c>
      <c r="I6346" s="14">
        <f>IF(F6346="GHS",H6346,H6346*Assumptions!$B$4)</f>
        <v>3238509600</v>
      </c>
      <c r="J6346" s="15" t="str">
        <f>INDEX(Assumptions!$B$8:$B$12,MATCH(B6346,Assumptions!$A$8:$A$12,0))</f>
        <v>FIFO</v>
      </c>
      <c r="K6346" s="16">
        <f>G6346/(1-INDEX(Assumptions!$D$8:$D$12,MATCH(B6346,Assumptions!$A$8:$A$12,0)))</f>
        <v>98780.487804878037</v>
      </c>
      <c r="L6346" s="16">
        <f t="shared" si="694"/>
        <v>2430</v>
      </c>
      <c r="M6346" s="16">
        <f t="shared" si="695"/>
        <v>4939.0243902439024</v>
      </c>
      <c r="N6346" s="14">
        <f>E6346*(K6346-L6346-M6346)*IF(F6346="GHS",1,Assumptions!$B$4)</f>
        <v>3654776565.6585369</v>
      </c>
      <c r="O6346" s="15">
        <f t="shared" ca="1" si="696"/>
        <v>555</v>
      </c>
      <c r="P6346" s="15" t="str">
        <f t="shared" ca="1" si="697"/>
        <v>365d+</v>
      </c>
      <c r="Q6346" s="17">
        <f ca="1">IF(P6346="0-90d",0,IF(P6346="91-180d",INDEX(Assumptions!$F$8:$F$12,MATCH(B6346,Assumptions!$A$8:$A$12,0)),IF(P6346="181-365d",INDEX(Assumptions!$G$8:$G$12,MATCH(B6346,Assumptions!$A$8:$A$12,0)),INDEX(Assumptions!$H$8:$H$12,MATCH(B6346,Assumptions!$A$8:$A$12,0)))))</f>
        <v>0.5</v>
      </c>
      <c r="R6346" s="14">
        <f t="shared" ca="1" si="698"/>
        <v>1619254800</v>
      </c>
      <c r="S6346" s="14">
        <f t="shared" ca="1" si="699"/>
        <v>1619254800</v>
      </c>
      <c r="T6346" s="11" t="s">
        <v>25</v>
      </c>
      <c r="U6346" s="18" t="s">
        <v>26</v>
      </c>
    </row>
    <row r="6347" spans="1:21" ht="15" customHeight="1" x14ac:dyDescent="0.15">
      <c r="A6347" s="10" t="s">
        <v>6395</v>
      </c>
      <c r="B6347" s="11" t="s">
        <v>22</v>
      </c>
      <c r="C6347" s="11" t="s">
        <v>61</v>
      </c>
      <c r="D6347" s="12">
        <v>46089</v>
      </c>
      <c r="E6347" s="11">
        <v>4061</v>
      </c>
      <c r="F6347" s="11" t="s">
        <v>24</v>
      </c>
      <c r="G6347" s="13">
        <v>10499.81</v>
      </c>
      <c r="H6347" s="14">
        <f t="shared" si="693"/>
        <v>42639728.409999996</v>
      </c>
      <c r="I6347" s="14">
        <f>IF(F6347="GHS",H6347,H6347*Assumptions!$B$4)</f>
        <v>460509066.82800001</v>
      </c>
      <c r="J6347" s="15" t="str">
        <f>INDEX(Assumptions!$B$8:$B$12,MATCH(B6347,Assumptions!$A$8:$A$12,0))</f>
        <v>FIFO</v>
      </c>
      <c r="K6347" s="16">
        <f>G6347/(1-INDEX(Assumptions!$D$8:$D$12,MATCH(B6347,Assumptions!$A$8:$A$12,0)))</f>
        <v>12804.646341463413</v>
      </c>
      <c r="L6347" s="16">
        <f t="shared" si="694"/>
        <v>314.99429999999995</v>
      </c>
      <c r="M6347" s="16">
        <f t="shared" si="695"/>
        <v>640.23231707317063</v>
      </c>
      <c r="N6347" s="14">
        <f>E6347*(K6347-L6347-M6347)*IF(F6347="GHS",1,Assumptions!$B$4)</f>
        <v>519701329.80808675</v>
      </c>
      <c r="O6347" s="15">
        <f t="shared" ca="1" si="696"/>
        <v>197</v>
      </c>
      <c r="P6347" s="15" t="str">
        <f t="shared" ca="1" si="697"/>
        <v>181-365d</v>
      </c>
      <c r="Q6347" s="17">
        <f ca="1">IF(P6347="0-90d",0,IF(P6347="91-180d",INDEX(Assumptions!$F$8:$F$12,MATCH(B6347,Assumptions!$A$8:$A$12,0)),IF(P6347="181-365d",INDEX(Assumptions!$G$8:$G$12,MATCH(B6347,Assumptions!$A$8:$A$12,0)),INDEX(Assumptions!$H$8:$H$12,MATCH(B6347,Assumptions!$A$8:$A$12,0)))))</f>
        <v>0.15</v>
      </c>
      <c r="R6347" s="14">
        <f t="shared" ca="1" si="698"/>
        <v>69076360.024199992</v>
      </c>
      <c r="S6347" s="14">
        <f t="shared" ca="1" si="699"/>
        <v>391432706.80379999</v>
      </c>
      <c r="T6347" s="11" t="s">
        <v>50</v>
      </c>
      <c r="U6347" s="18" t="s">
        <v>36</v>
      </c>
    </row>
    <row r="6348" spans="1:21" ht="15" customHeight="1" x14ac:dyDescent="0.15">
      <c r="A6348" s="10" t="s">
        <v>6396</v>
      </c>
      <c r="B6348" s="11" t="s">
        <v>41</v>
      </c>
      <c r="C6348" s="11" t="s">
        <v>115</v>
      </c>
      <c r="D6348" s="12">
        <v>46173</v>
      </c>
      <c r="E6348" s="11">
        <v>4449</v>
      </c>
      <c r="F6348" s="11" t="s">
        <v>33</v>
      </c>
      <c r="G6348" s="13">
        <v>718.14</v>
      </c>
      <c r="H6348" s="14">
        <f t="shared" si="693"/>
        <v>3195004.86</v>
      </c>
      <c r="I6348" s="14">
        <f>IF(F6348="GHS",H6348,H6348*Assumptions!$B$4)</f>
        <v>3195004.86</v>
      </c>
      <c r="J6348" s="15" t="str">
        <f>INDEX(Assumptions!$B$8:$B$12,MATCH(B6348,Assumptions!$A$8:$A$12,0))</f>
        <v>Weighted Average</v>
      </c>
      <c r="K6348" s="16">
        <f>G6348/(1-INDEX(Assumptions!$D$8:$D$12,MATCH(B6348,Assumptions!$A$8:$A$12,0)))</f>
        <v>1104.8307692307692</v>
      </c>
      <c r="L6348" s="16">
        <f t="shared" si="694"/>
        <v>21.5442</v>
      </c>
      <c r="M6348" s="16">
        <f t="shared" si="695"/>
        <v>55.241538461538461</v>
      </c>
      <c r="N6348" s="14">
        <f>E6348*(K6348-L6348-M6348)*IF(F6348="GHS",1,Assumptions!$B$4)</f>
        <v>4573772.3418923067</v>
      </c>
      <c r="O6348" s="15">
        <f t="shared" ca="1" si="696"/>
        <v>113</v>
      </c>
      <c r="P6348" s="15" t="str">
        <f t="shared" ca="1" si="697"/>
        <v>91-180d</v>
      </c>
      <c r="Q6348" s="17">
        <f ca="1">IF(P6348="0-90d",0,IF(P6348="91-180d",INDEX(Assumptions!$F$8:$F$12,MATCH(B6348,Assumptions!$A$8:$A$12,0)),IF(P6348="181-365d",INDEX(Assumptions!$G$8:$G$12,MATCH(B6348,Assumptions!$A$8:$A$12,0)),INDEX(Assumptions!$H$8:$H$12,MATCH(B6348,Assumptions!$A$8:$A$12,0)))))</f>
        <v>0.1</v>
      </c>
      <c r="R6348" s="14">
        <f t="shared" ca="1" si="698"/>
        <v>319500.48600000003</v>
      </c>
      <c r="S6348" s="14">
        <f t="shared" ca="1" si="699"/>
        <v>2875504.3739999998</v>
      </c>
      <c r="T6348" s="11" t="s">
        <v>25</v>
      </c>
      <c r="U6348" s="18" t="s">
        <v>26</v>
      </c>
    </row>
    <row r="6349" spans="1:21" ht="15" customHeight="1" x14ac:dyDescent="0.15">
      <c r="A6349" s="10" t="s">
        <v>6397</v>
      </c>
      <c r="B6349" s="11" t="s">
        <v>28</v>
      </c>
      <c r="C6349" s="11" t="s">
        <v>55</v>
      </c>
      <c r="D6349" s="12">
        <v>46139</v>
      </c>
      <c r="E6349" s="11">
        <v>70</v>
      </c>
      <c r="F6349" s="11" t="s">
        <v>24</v>
      </c>
      <c r="G6349" s="13">
        <v>8921.36</v>
      </c>
      <c r="H6349" s="14">
        <f t="shared" si="693"/>
        <v>624495.20000000007</v>
      </c>
      <c r="I6349" s="14">
        <f>IF(F6349="GHS",H6349,H6349*Assumptions!$B$4)</f>
        <v>6744548.1600000011</v>
      </c>
      <c r="J6349" s="15" t="str">
        <f>INDEX(Assumptions!$B$8:$B$12,MATCH(B6349,Assumptions!$A$8:$A$12,0))</f>
        <v>Fair Value Less Costs to Sell</v>
      </c>
      <c r="K6349" s="16">
        <f>G6349/(1-INDEX(Assumptions!$D$8:$D$12,MATCH(B6349,Assumptions!$A$8:$A$12,0)))</f>
        <v>10137.909090909092</v>
      </c>
      <c r="L6349" s="16">
        <f t="shared" si="694"/>
        <v>267.64080000000001</v>
      </c>
      <c r="M6349" s="16">
        <f t="shared" si="695"/>
        <v>506.89545454545464</v>
      </c>
      <c r="N6349" s="14">
        <f>E6349*(K6349-L6349-M6349)*IF(F6349="GHS",1,Assumptions!$B$4)</f>
        <v>7078709.8642909108</v>
      </c>
      <c r="O6349" s="15">
        <f t="shared" ca="1" si="696"/>
        <v>147</v>
      </c>
      <c r="P6349" s="15" t="str">
        <f t="shared" ca="1" si="697"/>
        <v>91-180d</v>
      </c>
      <c r="Q6349" s="17">
        <f ca="1">IF(P6349="0-90d",0,IF(P6349="91-180d",INDEX(Assumptions!$F$8:$F$12,MATCH(B6349,Assumptions!$A$8:$A$12,0)),IF(P6349="181-365d",INDEX(Assumptions!$G$8:$G$12,MATCH(B6349,Assumptions!$A$8:$A$12,0)),INDEX(Assumptions!$H$8:$H$12,MATCH(B6349,Assumptions!$A$8:$A$12,0)))))</f>
        <v>0.02</v>
      </c>
      <c r="R6349" s="14">
        <f t="shared" ca="1" si="698"/>
        <v>134890.96320000003</v>
      </c>
      <c r="S6349" s="14">
        <f t="shared" ca="1" si="699"/>
        <v>6609657.196800001</v>
      </c>
      <c r="T6349" s="11" t="s">
        <v>25</v>
      </c>
      <c r="U6349" s="18" t="s">
        <v>26</v>
      </c>
    </row>
    <row r="6350" spans="1:21" ht="15" customHeight="1" x14ac:dyDescent="0.15">
      <c r="A6350" s="10" t="s">
        <v>6398</v>
      </c>
      <c r="B6350" s="11" t="s">
        <v>31</v>
      </c>
      <c r="C6350" s="11" t="s">
        <v>32</v>
      </c>
      <c r="D6350" s="12">
        <v>46059</v>
      </c>
      <c r="E6350" s="11">
        <v>4302</v>
      </c>
      <c r="F6350" s="11" t="s">
        <v>33</v>
      </c>
      <c r="G6350" s="13">
        <v>3379.93</v>
      </c>
      <c r="H6350" s="14">
        <f t="shared" si="693"/>
        <v>14540458.859999999</v>
      </c>
      <c r="I6350" s="14">
        <f>IF(F6350="GHS",H6350,H6350*Assumptions!$B$4)</f>
        <v>14540458.859999999</v>
      </c>
      <c r="J6350" s="15" t="str">
        <f>INDEX(Assumptions!$B$8:$B$12,MATCH(B6350,Assumptions!$A$8:$A$12,0))</f>
        <v>Weighted Average</v>
      </c>
      <c r="K6350" s="16">
        <f>G6350/(1-INDEX(Assumptions!$D$8:$D$12,MATCH(B6350,Assumptions!$A$8:$A$12,0)))</f>
        <v>4694.3472222222217</v>
      </c>
      <c r="L6350" s="16">
        <f t="shared" si="694"/>
        <v>101.39789999999999</v>
      </c>
      <c r="M6350" s="16">
        <f t="shared" si="695"/>
        <v>234.7173611111111</v>
      </c>
      <c r="N6350" s="14">
        <f>E6350*(K6350-L6350-M6350)*IF(F6350="GHS",1,Assumptions!$B$4)</f>
        <v>18749113.896699999</v>
      </c>
      <c r="O6350" s="15">
        <f t="shared" ca="1" si="696"/>
        <v>227</v>
      </c>
      <c r="P6350" s="15" t="str">
        <f t="shared" ca="1" si="697"/>
        <v>181-365d</v>
      </c>
      <c r="Q6350" s="17">
        <f ca="1">IF(P6350="0-90d",0,IF(P6350="91-180d",INDEX(Assumptions!$F$8:$F$12,MATCH(B6350,Assumptions!$A$8:$A$12,0)),IF(P6350="181-365d",INDEX(Assumptions!$G$8:$G$12,MATCH(B6350,Assumptions!$A$8:$A$12,0)),INDEX(Assumptions!$H$8:$H$12,MATCH(B6350,Assumptions!$A$8:$A$12,0)))))</f>
        <v>0.2</v>
      </c>
      <c r="R6350" s="14">
        <f t="shared" ca="1" si="698"/>
        <v>2908091.7719999999</v>
      </c>
      <c r="S6350" s="14">
        <f t="shared" si="699"/>
        <v>0</v>
      </c>
      <c r="T6350" s="11" t="s">
        <v>39</v>
      </c>
      <c r="U6350" s="18" t="s">
        <v>26</v>
      </c>
    </row>
    <row r="6351" spans="1:21" ht="15" customHeight="1" x14ac:dyDescent="0.15">
      <c r="A6351" s="10" t="s">
        <v>6399</v>
      </c>
      <c r="B6351" s="11" t="s">
        <v>46</v>
      </c>
      <c r="C6351" s="11" t="s">
        <v>47</v>
      </c>
      <c r="D6351" s="12">
        <v>46162</v>
      </c>
      <c r="E6351" s="11">
        <v>4079</v>
      </c>
      <c r="F6351" s="11" t="s">
        <v>33</v>
      </c>
      <c r="G6351" s="13">
        <v>661693.49</v>
      </c>
      <c r="H6351" s="14">
        <f t="shared" si="693"/>
        <v>2699047745.71</v>
      </c>
      <c r="I6351" s="14">
        <f>IF(F6351="GHS",H6351,H6351*Assumptions!$B$4)</f>
        <v>2699047745.71</v>
      </c>
      <c r="J6351" s="15" t="str">
        <f>INDEX(Assumptions!$B$8:$B$12,MATCH(B6351,Assumptions!$A$8:$A$12,0))</f>
        <v>Specific Identification</v>
      </c>
      <c r="K6351" s="16">
        <f>G6351/(1-INDEX(Assumptions!$D$8:$D$12,MATCH(B6351,Assumptions!$A$8:$A$12,0)))</f>
        <v>848324.98717948713</v>
      </c>
      <c r="L6351" s="16">
        <f t="shared" si="694"/>
        <v>19850.804700000001</v>
      </c>
      <c r="M6351" s="16">
        <f t="shared" si="695"/>
        <v>42416.249358974361</v>
      </c>
      <c r="N6351" s="14">
        <f>E6351*(K6351-L6351-M6351)*IF(F6351="GHS",1,Assumptions!$B$4)</f>
        <v>3206330309.1985717</v>
      </c>
      <c r="O6351" s="15">
        <f t="shared" ca="1" si="696"/>
        <v>124</v>
      </c>
      <c r="P6351" s="15" t="str">
        <f t="shared" ca="1" si="697"/>
        <v>91-180d</v>
      </c>
      <c r="Q6351" s="17">
        <f ca="1">IF(P6351="0-90d",0,IF(P6351="91-180d",INDEX(Assumptions!$F$8:$F$12,MATCH(B6351,Assumptions!$A$8:$A$12,0)),IF(P6351="181-365d",INDEX(Assumptions!$G$8:$G$12,MATCH(B6351,Assumptions!$A$8:$A$12,0)),INDEX(Assumptions!$H$8:$H$12,MATCH(B6351,Assumptions!$A$8:$A$12,0)))))</f>
        <v>0</v>
      </c>
      <c r="R6351" s="14">
        <f t="shared" ca="1" si="698"/>
        <v>0</v>
      </c>
      <c r="S6351" s="14">
        <f t="shared" si="699"/>
        <v>0</v>
      </c>
      <c r="T6351" s="11" t="s">
        <v>39</v>
      </c>
      <c r="U6351" s="18" t="s">
        <v>26</v>
      </c>
    </row>
    <row r="6352" spans="1:21" ht="15" customHeight="1" x14ac:dyDescent="0.15">
      <c r="A6352" s="10" t="s">
        <v>6400</v>
      </c>
      <c r="B6352" s="11" t="s">
        <v>31</v>
      </c>
      <c r="C6352" s="11" t="s">
        <v>76</v>
      </c>
      <c r="D6352" s="12">
        <v>45970</v>
      </c>
      <c r="E6352" s="11">
        <v>2601</v>
      </c>
      <c r="F6352" s="11" t="s">
        <v>33</v>
      </c>
      <c r="G6352" s="13">
        <v>1107.23</v>
      </c>
      <c r="H6352" s="14">
        <f t="shared" si="693"/>
        <v>2879905.23</v>
      </c>
      <c r="I6352" s="14">
        <f>IF(F6352="GHS",H6352,H6352*Assumptions!$B$4)</f>
        <v>2879905.23</v>
      </c>
      <c r="J6352" s="15" t="str">
        <f>INDEX(Assumptions!$B$8:$B$12,MATCH(B6352,Assumptions!$A$8:$A$12,0))</f>
        <v>Weighted Average</v>
      </c>
      <c r="K6352" s="16">
        <f>G6352/(1-INDEX(Assumptions!$D$8:$D$12,MATCH(B6352,Assumptions!$A$8:$A$12,0)))</f>
        <v>1537.8194444444446</v>
      </c>
      <c r="L6352" s="16">
        <f t="shared" si="694"/>
        <v>33.216900000000003</v>
      </c>
      <c r="M6352" s="16">
        <f t="shared" si="695"/>
        <v>76.890972222222231</v>
      </c>
      <c r="N6352" s="14">
        <f>E6352*(K6352-L6352-M6352)*IF(F6352="GHS",1,Assumptions!$B$4)</f>
        <v>3713477.7993500005</v>
      </c>
      <c r="O6352" s="15">
        <f t="shared" ca="1" si="696"/>
        <v>316</v>
      </c>
      <c r="P6352" s="15" t="str">
        <f t="shared" ca="1" si="697"/>
        <v>181-365d</v>
      </c>
      <c r="Q6352" s="17">
        <f ca="1">IF(P6352="0-90d",0,IF(P6352="91-180d",INDEX(Assumptions!$F$8:$F$12,MATCH(B6352,Assumptions!$A$8:$A$12,0)),IF(P6352="181-365d",INDEX(Assumptions!$G$8:$G$12,MATCH(B6352,Assumptions!$A$8:$A$12,0)),INDEX(Assumptions!$H$8:$H$12,MATCH(B6352,Assumptions!$A$8:$A$12,0)))))</f>
        <v>0.2</v>
      </c>
      <c r="R6352" s="14">
        <f t="shared" ca="1" si="698"/>
        <v>575981.04599999997</v>
      </c>
      <c r="S6352" s="14">
        <f t="shared" ca="1" si="699"/>
        <v>2303924.1839999999</v>
      </c>
      <c r="T6352" s="11" t="s">
        <v>25</v>
      </c>
      <c r="U6352" s="18" t="s">
        <v>26</v>
      </c>
    </row>
    <row r="6353" spans="1:21" ht="15" customHeight="1" x14ac:dyDescent="0.15">
      <c r="A6353" s="10" t="s">
        <v>6401</v>
      </c>
      <c r="B6353" s="11" t="s">
        <v>28</v>
      </c>
      <c r="C6353" s="11" t="s">
        <v>38</v>
      </c>
      <c r="D6353" s="12">
        <v>45838</v>
      </c>
      <c r="E6353" s="11">
        <v>4302</v>
      </c>
      <c r="F6353" s="11" t="s">
        <v>24</v>
      </c>
      <c r="G6353" s="13">
        <v>13146.07</v>
      </c>
      <c r="H6353" s="14">
        <f t="shared" si="693"/>
        <v>56554393.140000001</v>
      </c>
      <c r="I6353" s="14">
        <f>IF(F6353="GHS",H6353,H6353*Assumptions!$B$4)</f>
        <v>610787445.91200006</v>
      </c>
      <c r="J6353" s="15" t="str">
        <f>INDEX(Assumptions!$B$8:$B$12,MATCH(B6353,Assumptions!$A$8:$A$12,0))</f>
        <v>Fair Value Less Costs to Sell</v>
      </c>
      <c r="K6353" s="16">
        <f>G6353/(1-INDEX(Assumptions!$D$8:$D$12,MATCH(B6353,Assumptions!$A$8:$A$12,0)))</f>
        <v>14938.715909090908</v>
      </c>
      <c r="L6353" s="16">
        <f t="shared" si="694"/>
        <v>394.38209999999998</v>
      </c>
      <c r="M6353" s="16">
        <f t="shared" si="695"/>
        <v>746.93579545454543</v>
      </c>
      <c r="N6353" s="14">
        <f>E6353*(K6353-L6353-M6353)*IF(F6353="GHS",1,Assumptions!$B$4)</f>
        <v>641049187.55036724</v>
      </c>
      <c r="O6353" s="15">
        <f t="shared" ca="1" si="696"/>
        <v>448</v>
      </c>
      <c r="P6353" s="15" t="str">
        <f t="shared" ca="1" si="697"/>
        <v>365d+</v>
      </c>
      <c r="Q6353" s="17">
        <f ca="1">IF(P6353="0-90d",0,IF(P6353="91-180d",INDEX(Assumptions!$F$8:$F$12,MATCH(B6353,Assumptions!$A$8:$A$12,0)),IF(P6353="181-365d",INDEX(Assumptions!$G$8:$G$12,MATCH(B6353,Assumptions!$A$8:$A$12,0)),INDEX(Assumptions!$H$8:$H$12,MATCH(B6353,Assumptions!$A$8:$A$12,0)))))</f>
        <v>0.4</v>
      </c>
      <c r="R6353" s="14">
        <f t="shared" ca="1" si="698"/>
        <v>244314978.36480004</v>
      </c>
      <c r="S6353" s="14">
        <f t="shared" ca="1" si="699"/>
        <v>366472467.54720002</v>
      </c>
      <c r="T6353" s="11" t="s">
        <v>25</v>
      </c>
      <c r="U6353" s="18" t="s">
        <v>26</v>
      </c>
    </row>
    <row r="6354" spans="1:21" ht="15" customHeight="1" x14ac:dyDescent="0.15">
      <c r="A6354" s="10" t="s">
        <v>6402</v>
      </c>
      <c r="B6354" s="11" t="s">
        <v>41</v>
      </c>
      <c r="C6354" s="11" t="s">
        <v>49</v>
      </c>
      <c r="D6354" s="12">
        <v>45804</v>
      </c>
      <c r="E6354" s="11">
        <v>1018</v>
      </c>
      <c r="F6354" s="11" t="s">
        <v>33</v>
      </c>
      <c r="G6354" s="13">
        <v>598.15</v>
      </c>
      <c r="H6354" s="14">
        <f t="shared" si="693"/>
        <v>608916.69999999995</v>
      </c>
      <c r="I6354" s="14">
        <f>IF(F6354="GHS",H6354,H6354*Assumptions!$B$4)</f>
        <v>608916.69999999995</v>
      </c>
      <c r="J6354" s="15" t="str">
        <f>INDEX(Assumptions!$B$8:$B$12,MATCH(B6354,Assumptions!$A$8:$A$12,0))</f>
        <v>Weighted Average</v>
      </c>
      <c r="K6354" s="16">
        <f>G6354/(1-INDEX(Assumptions!$D$8:$D$12,MATCH(B6354,Assumptions!$A$8:$A$12,0)))</f>
        <v>920.23076923076917</v>
      </c>
      <c r="L6354" s="16">
        <f t="shared" si="694"/>
        <v>17.944499999999998</v>
      </c>
      <c r="M6354" s="16">
        <f t="shared" si="695"/>
        <v>46.011538461538464</v>
      </c>
      <c r="N6354" s="14">
        <f>E6354*(K6354-L6354-M6354)*IF(F6354="GHS",1,Assumptions!$B$4)</f>
        <v>871687.67592307681</v>
      </c>
      <c r="O6354" s="15">
        <f t="shared" ca="1" si="696"/>
        <v>482</v>
      </c>
      <c r="P6354" s="15" t="str">
        <f t="shared" ca="1" si="697"/>
        <v>365d+</v>
      </c>
      <c r="Q6354" s="17">
        <f ca="1">IF(P6354="0-90d",0,IF(P6354="91-180d",INDEX(Assumptions!$F$8:$F$12,MATCH(B6354,Assumptions!$A$8:$A$12,0)),IF(P6354="181-365d",INDEX(Assumptions!$G$8:$G$12,MATCH(B6354,Assumptions!$A$8:$A$12,0)),INDEX(Assumptions!$H$8:$H$12,MATCH(B6354,Assumptions!$A$8:$A$12,0)))))</f>
        <v>0.8</v>
      </c>
      <c r="R6354" s="14">
        <f t="shared" ca="1" si="698"/>
        <v>487133.36</v>
      </c>
      <c r="S6354" s="14">
        <f t="shared" si="699"/>
        <v>0</v>
      </c>
      <c r="T6354" s="11" t="s">
        <v>39</v>
      </c>
      <c r="U6354" s="18" t="s">
        <v>26</v>
      </c>
    </row>
    <row r="6355" spans="1:21" ht="15" customHeight="1" x14ac:dyDescent="0.15">
      <c r="A6355" s="10" t="s">
        <v>6403</v>
      </c>
      <c r="B6355" s="11" t="s">
        <v>22</v>
      </c>
      <c r="C6355" s="11" t="s">
        <v>61</v>
      </c>
      <c r="D6355" s="12">
        <v>46167</v>
      </c>
      <c r="E6355" s="11">
        <v>722</v>
      </c>
      <c r="F6355" s="11" t="s">
        <v>24</v>
      </c>
      <c r="G6355" s="13">
        <v>30346.54</v>
      </c>
      <c r="H6355" s="14">
        <f t="shared" si="693"/>
        <v>21910201.879999999</v>
      </c>
      <c r="I6355" s="14">
        <f>IF(F6355="GHS",H6355,H6355*Assumptions!$B$4)</f>
        <v>236630180.30399999</v>
      </c>
      <c r="J6355" s="15" t="str">
        <f>INDEX(Assumptions!$B$8:$B$12,MATCH(B6355,Assumptions!$A$8:$A$12,0))</f>
        <v>FIFO</v>
      </c>
      <c r="K6355" s="16">
        <f>G6355/(1-INDEX(Assumptions!$D$8:$D$12,MATCH(B6355,Assumptions!$A$8:$A$12,0)))</f>
        <v>37007.975609756097</v>
      </c>
      <c r="L6355" s="16">
        <f t="shared" si="694"/>
        <v>910.39620000000002</v>
      </c>
      <c r="M6355" s="16">
        <f t="shared" si="695"/>
        <v>1850.398780487805</v>
      </c>
      <c r="N6355" s="14">
        <f>E6355*(K6355-L6355-M6355)*IF(F6355="GHS",1,Assumptions!$B$4)</f>
        <v>267045815.67478243</v>
      </c>
      <c r="O6355" s="15">
        <f t="shared" ca="1" si="696"/>
        <v>119</v>
      </c>
      <c r="P6355" s="15" t="str">
        <f t="shared" ca="1" si="697"/>
        <v>91-180d</v>
      </c>
      <c r="Q6355" s="17">
        <f ca="1">IF(P6355="0-90d",0,IF(P6355="91-180d",INDEX(Assumptions!$F$8:$F$12,MATCH(B6355,Assumptions!$A$8:$A$12,0)),IF(P6355="181-365d",INDEX(Assumptions!$G$8:$G$12,MATCH(B6355,Assumptions!$A$8:$A$12,0)),INDEX(Assumptions!$H$8:$H$12,MATCH(B6355,Assumptions!$A$8:$A$12,0)))))</f>
        <v>0.03</v>
      </c>
      <c r="R6355" s="14">
        <f t="shared" ca="1" si="698"/>
        <v>7098905.409119999</v>
      </c>
      <c r="S6355" s="14">
        <f t="shared" ca="1" si="699"/>
        <v>229531274.89488</v>
      </c>
      <c r="T6355" s="11" t="s">
        <v>25</v>
      </c>
      <c r="U6355" s="18" t="s">
        <v>26</v>
      </c>
    </row>
    <row r="6356" spans="1:21" ht="15" customHeight="1" x14ac:dyDescent="0.15">
      <c r="A6356" s="10" t="s">
        <v>6404</v>
      </c>
      <c r="B6356" s="11" t="s">
        <v>31</v>
      </c>
      <c r="C6356" s="11" t="s">
        <v>63</v>
      </c>
      <c r="D6356" s="12">
        <v>46092</v>
      </c>
      <c r="E6356" s="11">
        <v>139</v>
      </c>
      <c r="F6356" s="11" t="s">
        <v>33</v>
      </c>
      <c r="G6356" s="13">
        <v>6436.6</v>
      </c>
      <c r="H6356" s="14">
        <f t="shared" si="693"/>
        <v>894687.4</v>
      </c>
      <c r="I6356" s="14">
        <f>IF(F6356="GHS",H6356,H6356*Assumptions!$B$4)</f>
        <v>894687.4</v>
      </c>
      <c r="J6356" s="15" t="str">
        <f>INDEX(Assumptions!$B$8:$B$12,MATCH(B6356,Assumptions!$A$8:$A$12,0))</f>
        <v>Weighted Average</v>
      </c>
      <c r="K6356" s="16">
        <f>G6356/(1-INDEX(Assumptions!$D$8:$D$12,MATCH(B6356,Assumptions!$A$8:$A$12,0)))</f>
        <v>8939.7222222222226</v>
      </c>
      <c r="L6356" s="16">
        <f t="shared" si="694"/>
        <v>193.09800000000001</v>
      </c>
      <c r="M6356" s="16">
        <f t="shared" si="695"/>
        <v>446.98611111111114</v>
      </c>
      <c r="N6356" s="14">
        <f>E6356*(K6356-L6356-M6356)*IF(F6356="GHS",1,Assumptions!$B$4)</f>
        <v>1153649.6974444445</v>
      </c>
      <c r="O6356" s="15">
        <f t="shared" ca="1" si="696"/>
        <v>194</v>
      </c>
      <c r="P6356" s="15" t="str">
        <f t="shared" ca="1" si="697"/>
        <v>181-365d</v>
      </c>
      <c r="Q6356" s="17">
        <f ca="1">IF(P6356="0-90d",0,IF(P6356="91-180d",INDEX(Assumptions!$F$8:$F$12,MATCH(B6356,Assumptions!$A$8:$A$12,0)),IF(P6356="181-365d",INDEX(Assumptions!$G$8:$G$12,MATCH(B6356,Assumptions!$A$8:$A$12,0)),INDEX(Assumptions!$H$8:$H$12,MATCH(B6356,Assumptions!$A$8:$A$12,0)))))</f>
        <v>0.2</v>
      </c>
      <c r="R6356" s="14">
        <f t="shared" ca="1" si="698"/>
        <v>178937.48</v>
      </c>
      <c r="S6356" s="14">
        <f t="shared" ca="1" si="699"/>
        <v>715749.92</v>
      </c>
      <c r="T6356" s="11" t="s">
        <v>25</v>
      </c>
      <c r="U6356" s="18" t="s">
        <v>26</v>
      </c>
    </row>
    <row r="6357" spans="1:21" ht="15" customHeight="1" x14ac:dyDescent="0.15">
      <c r="A6357" s="10" t="s">
        <v>6405</v>
      </c>
      <c r="B6357" s="11" t="s">
        <v>28</v>
      </c>
      <c r="C6357" s="11" t="s">
        <v>55</v>
      </c>
      <c r="D6357" s="12">
        <v>45892</v>
      </c>
      <c r="E6357" s="11">
        <v>4826</v>
      </c>
      <c r="F6357" s="11" t="s">
        <v>24</v>
      </c>
      <c r="G6357" s="13">
        <v>6180.01</v>
      </c>
      <c r="H6357" s="14">
        <f t="shared" si="693"/>
        <v>29824728.260000002</v>
      </c>
      <c r="I6357" s="14">
        <f>IF(F6357="GHS",H6357,H6357*Assumptions!$B$4)</f>
        <v>322107065.20800006</v>
      </c>
      <c r="J6357" s="15" t="str">
        <f>INDEX(Assumptions!$B$8:$B$12,MATCH(B6357,Assumptions!$A$8:$A$12,0))</f>
        <v>Fair Value Less Costs to Sell</v>
      </c>
      <c r="K6357" s="16">
        <f>G6357/(1-INDEX(Assumptions!$D$8:$D$12,MATCH(B6357,Assumptions!$A$8:$A$12,0)))</f>
        <v>7022.7386363636369</v>
      </c>
      <c r="L6357" s="16">
        <f t="shared" si="694"/>
        <v>185.40029999999999</v>
      </c>
      <c r="M6357" s="16">
        <f t="shared" si="695"/>
        <v>351.13693181818189</v>
      </c>
      <c r="N6357" s="14">
        <f>E6357*(K6357-L6357-M6357)*IF(F6357="GHS",1,Assumptions!$B$4)</f>
        <v>338066006.16603273</v>
      </c>
      <c r="O6357" s="15">
        <f t="shared" ca="1" si="696"/>
        <v>394</v>
      </c>
      <c r="P6357" s="15" t="str">
        <f t="shared" ca="1" si="697"/>
        <v>365d+</v>
      </c>
      <c r="Q6357" s="17">
        <f ca="1">IF(P6357="0-90d",0,IF(P6357="91-180d",INDEX(Assumptions!$F$8:$F$12,MATCH(B6357,Assumptions!$A$8:$A$12,0)),IF(P6357="181-365d",INDEX(Assumptions!$G$8:$G$12,MATCH(B6357,Assumptions!$A$8:$A$12,0)),INDEX(Assumptions!$H$8:$H$12,MATCH(B6357,Assumptions!$A$8:$A$12,0)))))</f>
        <v>0.4</v>
      </c>
      <c r="R6357" s="14">
        <f t="shared" ca="1" si="698"/>
        <v>128842826.08320004</v>
      </c>
      <c r="S6357" s="14">
        <f t="shared" ca="1" si="699"/>
        <v>193264239.12480003</v>
      </c>
      <c r="T6357" s="11" t="s">
        <v>25</v>
      </c>
      <c r="U6357" s="18" t="s">
        <v>26</v>
      </c>
    </row>
    <row r="6358" spans="1:21" ht="15" customHeight="1" x14ac:dyDescent="0.15">
      <c r="A6358" s="10" t="s">
        <v>6406</v>
      </c>
      <c r="B6358" s="11" t="s">
        <v>41</v>
      </c>
      <c r="C6358" s="11" t="s">
        <v>42</v>
      </c>
      <c r="D6358" s="12">
        <v>46208</v>
      </c>
      <c r="E6358" s="11">
        <v>451</v>
      </c>
      <c r="F6358" s="11" t="s">
        <v>33</v>
      </c>
      <c r="G6358" s="13">
        <v>622.24</v>
      </c>
      <c r="H6358" s="14">
        <f t="shared" si="693"/>
        <v>280630.24</v>
      </c>
      <c r="I6358" s="14">
        <f>IF(F6358="GHS",H6358,H6358*Assumptions!$B$4)</f>
        <v>280630.24</v>
      </c>
      <c r="J6358" s="15" t="str">
        <f>INDEX(Assumptions!$B$8:$B$12,MATCH(B6358,Assumptions!$A$8:$A$12,0))</f>
        <v>Weighted Average</v>
      </c>
      <c r="K6358" s="16">
        <f>G6358/(1-INDEX(Assumptions!$D$8:$D$12,MATCH(B6358,Assumptions!$A$8:$A$12,0)))</f>
        <v>957.29230769230765</v>
      </c>
      <c r="L6358" s="16">
        <f t="shared" si="694"/>
        <v>18.667200000000001</v>
      </c>
      <c r="M6358" s="16">
        <f t="shared" si="695"/>
        <v>47.864615384615384</v>
      </c>
      <c r="N6358" s="14">
        <f>E6358*(K6358-L6358-M6358)*IF(F6358="GHS",1,Assumptions!$B$4)</f>
        <v>401732.98203076923</v>
      </c>
      <c r="O6358" s="15">
        <f t="shared" ca="1" si="696"/>
        <v>78</v>
      </c>
      <c r="P6358" s="15" t="str">
        <f t="shared" ca="1" si="697"/>
        <v>0-90d</v>
      </c>
      <c r="Q6358" s="17">
        <f ca="1">IF(P6358="0-90d",0,IF(P6358="91-180d",INDEX(Assumptions!$F$8:$F$12,MATCH(B6358,Assumptions!$A$8:$A$12,0)),IF(P6358="181-365d",INDEX(Assumptions!$G$8:$G$12,MATCH(B6358,Assumptions!$A$8:$A$12,0)),INDEX(Assumptions!$H$8:$H$12,MATCH(B6358,Assumptions!$A$8:$A$12,0)))))</f>
        <v>0</v>
      </c>
      <c r="R6358" s="14">
        <f t="shared" ca="1" si="698"/>
        <v>0</v>
      </c>
      <c r="S6358" s="14">
        <f t="shared" ca="1" si="699"/>
        <v>280630.24</v>
      </c>
      <c r="T6358" s="11" t="s">
        <v>25</v>
      </c>
      <c r="U6358" s="18" t="s">
        <v>26</v>
      </c>
    </row>
    <row r="6359" spans="1:21" ht="15" customHeight="1" x14ac:dyDescent="0.15">
      <c r="A6359" s="10" t="s">
        <v>6407</v>
      </c>
      <c r="B6359" s="11" t="s">
        <v>41</v>
      </c>
      <c r="C6359" s="11" t="s">
        <v>115</v>
      </c>
      <c r="D6359" s="12">
        <v>45988</v>
      </c>
      <c r="E6359" s="11">
        <v>3684</v>
      </c>
      <c r="F6359" s="11" t="s">
        <v>33</v>
      </c>
      <c r="G6359" s="13">
        <v>361.48</v>
      </c>
      <c r="H6359" s="14">
        <f t="shared" si="693"/>
        <v>1331692.32</v>
      </c>
      <c r="I6359" s="14">
        <f>IF(F6359="GHS",H6359,H6359*Assumptions!$B$4)</f>
        <v>1331692.32</v>
      </c>
      <c r="J6359" s="15" t="str">
        <f>INDEX(Assumptions!$B$8:$B$12,MATCH(B6359,Assumptions!$A$8:$A$12,0))</f>
        <v>Weighted Average</v>
      </c>
      <c r="K6359" s="16">
        <f>G6359/(1-INDEX(Assumptions!$D$8:$D$12,MATCH(B6359,Assumptions!$A$8:$A$12,0)))</f>
        <v>556.12307692307695</v>
      </c>
      <c r="L6359" s="16">
        <f t="shared" si="694"/>
        <v>10.8444</v>
      </c>
      <c r="M6359" s="16">
        <f t="shared" si="695"/>
        <v>27.806153846153848</v>
      </c>
      <c r="N6359" s="14">
        <f>E6359*(K6359-L6359-M6359)*IF(F6359="GHS",1,Assumptions!$B$4)</f>
        <v>1906368.7750153849</v>
      </c>
      <c r="O6359" s="15">
        <f t="shared" ca="1" si="696"/>
        <v>298</v>
      </c>
      <c r="P6359" s="15" t="str">
        <f t="shared" ca="1" si="697"/>
        <v>181-365d</v>
      </c>
      <c r="Q6359" s="17">
        <f ca="1">IF(P6359="0-90d",0,IF(P6359="91-180d",INDEX(Assumptions!$F$8:$F$12,MATCH(B6359,Assumptions!$A$8:$A$12,0)),IF(P6359="181-365d",INDEX(Assumptions!$G$8:$G$12,MATCH(B6359,Assumptions!$A$8:$A$12,0)),INDEX(Assumptions!$H$8:$H$12,MATCH(B6359,Assumptions!$A$8:$A$12,0)))))</f>
        <v>0.35</v>
      </c>
      <c r="R6359" s="14">
        <f t="shared" ca="1" si="698"/>
        <v>466092.31199999998</v>
      </c>
      <c r="S6359" s="14">
        <f t="shared" ca="1" si="699"/>
        <v>865600.00800000015</v>
      </c>
      <c r="T6359" s="11" t="s">
        <v>25</v>
      </c>
      <c r="U6359" s="18" t="s">
        <v>26</v>
      </c>
    </row>
    <row r="6360" spans="1:21" ht="15" customHeight="1" x14ac:dyDescent="0.15">
      <c r="A6360" s="10" t="s">
        <v>6408</v>
      </c>
      <c r="B6360" s="11" t="s">
        <v>46</v>
      </c>
      <c r="C6360" s="11" t="s">
        <v>52</v>
      </c>
      <c r="D6360" s="12">
        <v>46062</v>
      </c>
      <c r="E6360" s="11">
        <v>4318</v>
      </c>
      <c r="F6360" s="11" t="s">
        <v>33</v>
      </c>
      <c r="G6360" s="13">
        <v>768876.29</v>
      </c>
      <c r="H6360" s="14">
        <f t="shared" si="693"/>
        <v>3320007820.2200003</v>
      </c>
      <c r="I6360" s="14">
        <f>IF(F6360="GHS",H6360,H6360*Assumptions!$B$4)</f>
        <v>3320007820.2200003</v>
      </c>
      <c r="J6360" s="15" t="str">
        <f>INDEX(Assumptions!$B$8:$B$12,MATCH(B6360,Assumptions!$A$8:$A$12,0))</f>
        <v>Specific Identification</v>
      </c>
      <c r="K6360" s="16">
        <f>G6360/(1-INDEX(Assumptions!$D$8:$D$12,MATCH(B6360,Assumptions!$A$8:$A$12,0)))</f>
        <v>985738.83333333337</v>
      </c>
      <c r="L6360" s="16">
        <f t="shared" si="694"/>
        <v>23066.288700000001</v>
      </c>
      <c r="M6360" s="16">
        <f t="shared" si="695"/>
        <v>49286.941666666673</v>
      </c>
      <c r="N6360" s="14">
        <f>E6360*(K6360-L6360-M6360)*IF(F6360="GHS",1,Assumptions!$B$4)</f>
        <v>3943999033.6100669</v>
      </c>
      <c r="O6360" s="15">
        <f t="shared" ca="1" si="696"/>
        <v>224</v>
      </c>
      <c r="P6360" s="15" t="str">
        <f t="shared" ca="1" si="697"/>
        <v>181-365d</v>
      </c>
      <c r="Q6360" s="17">
        <f ca="1">IF(P6360="0-90d",0,IF(P6360="91-180d",INDEX(Assumptions!$F$8:$F$12,MATCH(B6360,Assumptions!$A$8:$A$12,0)),IF(P6360="181-365d",INDEX(Assumptions!$G$8:$G$12,MATCH(B6360,Assumptions!$A$8:$A$12,0)),INDEX(Assumptions!$H$8:$H$12,MATCH(B6360,Assumptions!$A$8:$A$12,0)))))</f>
        <v>0.05</v>
      </c>
      <c r="R6360" s="14">
        <f t="shared" ca="1" si="698"/>
        <v>166000391.01100004</v>
      </c>
      <c r="S6360" s="14">
        <f t="shared" ca="1" si="699"/>
        <v>3154007429.2090001</v>
      </c>
      <c r="T6360" s="11" t="s">
        <v>25</v>
      </c>
      <c r="U6360" s="18" t="s">
        <v>36</v>
      </c>
    </row>
    <row r="6361" spans="1:21" ht="15" customHeight="1" x14ac:dyDescent="0.15">
      <c r="A6361" s="10" t="s">
        <v>6409</v>
      </c>
      <c r="B6361" s="11" t="s">
        <v>46</v>
      </c>
      <c r="C6361" s="11" t="s">
        <v>119</v>
      </c>
      <c r="D6361" s="12">
        <v>45876</v>
      </c>
      <c r="E6361" s="11">
        <v>3674</v>
      </c>
      <c r="F6361" s="11" t="s">
        <v>33</v>
      </c>
      <c r="G6361" s="13">
        <v>623795.4</v>
      </c>
      <c r="H6361" s="14">
        <f t="shared" si="693"/>
        <v>2291824299.5999999</v>
      </c>
      <c r="I6361" s="14">
        <f>IF(F6361="GHS",H6361,H6361*Assumptions!$B$4)</f>
        <v>2291824299.5999999</v>
      </c>
      <c r="J6361" s="15" t="str">
        <f>INDEX(Assumptions!$B$8:$B$12,MATCH(B6361,Assumptions!$A$8:$A$12,0))</f>
        <v>Specific Identification</v>
      </c>
      <c r="K6361" s="16">
        <f>G6361/(1-INDEX(Assumptions!$D$8:$D$12,MATCH(B6361,Assumptions!$A$8:$A$12,0)))</f>
        <v>799737.69230769225</v>
      </c>
      <c r="L6361" s="16">
        <f t="shared" si="694"/>
        <v>18713.862000000001</v>
      </c>
      <c r="M6361" s="16">
        <f t="shared" si="695"/>
        <v>39986.884615384617</v>
      </c>
      <c r="N6361" s="14">
        <f>E6361*(K6361-L6361-M6361)*IF(F6361="GHS",1,Assumptions!$B$4)</f>
        <v>2722569738.4735384</v>
      </c>
      <c r="O6361" s="15">
        <f t="shared" ca="1" si="696"/>
        <v>410</v>
      </c>
      <c r="P6361" s="15" t="str">
        <f t="shared" ca="1" si="697"/>
        <v>365d+</v>
      </c>
      <c r="Q6361" s="17">
        <f ca="1">IF(P6361="0-90d",0,IF(P6361="91-180d",INDEX(Assumptions!$F$8:$F$12,MATCH(B6361,Assumptions!$A$8:$A$12,0)),IF(P6361="181-365d",INDEX(Assumptions!$G$8:$G$12,MATCH(B6361,Assumptions!$A$8:$A$12,0)),INDEX(Assumptions!$H$8:$H$12,MATCH(B6361,Assumptions!$A$8:$A$12,0)))))</f>
        <v>0.15</v>
      </c>
      <c r="R6361" s="14">
        <f t="shared" ca="1" si="698"/>
        <v>343773644.94</v>
      </c>
      <c r="S6361" s="14">
        <f t="shared" ca="1" si="699"/>
        <v>1948050654.6599998</v>
      </c>
      <c r="T6361" s="11" t="s">
        <v>25</v>
      </c>
      <c r="U6361" s="18" t="s">
        <v>36</v>
      </c>
    </row>
    <row r="6362" spans="1:21" ht="15" customHeight="1" x14ac:dyDescent="0.15">
      <c r="A6362" s="10" t="s">
        <v>6410</v>
      </c>
      <c r="B6362" s="11" t="s">
        <v>41</v>
      </c>
      <c r="C6362" s="11" t="s">
        <v>42</v>
      </c>
      <c r="D6362" s="12">
        <v>46084</v>
      </c>
      <c r="E6362" s="11">
        <v>2193</v>
      </c>
      <c r="F6362" s="11" t="s">
        <v>33</v>
      </c>
      <c r="G6362" s="13">
        <v>430.12</v>
      </c>
      <c r="H6362" s="14">
        <f t="shared" si="693"/>
        <v>943253.16</v>
      </c>
      <c r="I6362" s="14">
        <f>IF(F6362="GHS",H6362,H6362*Assumptions!$B$4)</f>
        <v>943253.16</v>
      </c>
      <c r="J6362" s="15" t="str">
        <f>INDEX(Assumptions!$B$8:$B$12,MATCH(B6362,Assumptions!$A$8:$A$12,0))</f>
        <v>Weighted Average</v>
      </c>
      <c r="K6362" s="16">
        <f>G6362/(1-INDEX(Assumptions!$D$8:$D$12,MATCH(B6362,Assumptions!$A$8:$A$12,0)))</f>
        <v>661.72307692307686</v>
      </c>
      <c r="L6362" s="16">
        <f t="shared" si="694"/>
        <v>12.903599999999999</v>
      </c>
      <c r="M6362" s="16">
        <f t="shared" si="695"/>
        <v>33.086153846153842</v>
      </c>
      <c r="N6362" s="14">
        <f>E6362*(K6362-L6362-M6362)*IF(F6362="GHS",1,Assumptions!$B$4)</f>
        <v>1350303.1775076922</v>
      </c>
      <c r="O6362" s="15">
        <f t="shared" ca="1" si="696"/>
        <v>202</v>
      </c>
      <c r="P6362" s="15" t="str">
        <f t="shared" ca="1" si="697"/>
        <v>181-365d</v>
      </c>
      <c r="Q6362" s="17">
        <f ca="1">IF(P6362="0-90d",0,IF(P6362="91-180d",INDEX(Assumptions!$F$8:$F$12,MATCH(B6362,Assumptions!$A$8:$A$12,0)),IF(P6362="181-365d",INDEX(Assumptions!$G$8:$G$12,MATCH(B6362,Assumptions!$A$8:$A$12,0)),INDEX(Assumptions!$H$8:$H$12,MATCH(B6362,Assumptions!$A$8:$A$12,0)))))</f>
        <v>0.35</v>
      </c>
      <c r="R6362" s="14">
        <f t="shared" ca="1" si="698"/>
        <v>330138.60599999997</v>
      </c>
      <c r="S6362" s="14">
        <f t="shared" ca="1" si="699"/>
        <v>613114.554</v>
      </c>
      <c r="T6362" s="11" t="s">
        <v>25</v>
      </c>
      <c r="U6362" s="18" t="s">
        <v>26</v>
      </c>
    </row>
    <row r="6363" spans="1:21" ht="15" customHeight="1" x14ac:dyDescent="0.15">
      <c r="A6363" s="10" t="s">
        <v>6411</v>
      </c>
      <c r="B6363" s="11" t="s">
        <v>31</v>
      </c>
      <c r="C6363" s="11" t="s">
        <v>63</v>
      </c>
      <c r="D6363" s="12">
        <v>46008</v>
      </c>
      <c r="E6363" s="11">
        <v>214</v>
      </c>
      <c r="F6363" s="11" t="s">
        <v>33</v>
      </c>
      <c r="G6363" s="13">
        <v>2245.5100000000002</v>
      </c>
      <c r="H6363" s="14">
        <f t="shared" si="693"/>
        <v>480539.14000000007</v>
      </c>
      <c r="I6363" s="14">
        <f>IF(F6363="GHS",H6363,H6363*Assumptions!$B$4)</f>
        <v>480539.14000000007</v>
      </c>
      <c r="J6363" s="15" t="str">
        <f>INDEX(Assumptions!$B$8:$B$12,MATCH(B6363,Assumptions!$A$8:$A$12,0))</f>
        <v>Weighted Average</v>
      </c>
      <c r="K6363" s="16">
        <f>G6363/(1-INDEX(Assumptions!$D$8:$D$12,MATCH(B6363,Assumptions!$A$8:$A$12,0)))</f>
        <v>3118.7638888888891</v>
      </c>
      <c r="L6363" s="16">
        <f t="shared" si="694"/>
        <v>67.365300000000005</v>
      </c>
      <c r="M6363" s="16">
        <f t="shared" si="695"/>
        <v>155.93819444444446</v>
      </c>
      <c r="N6363" s="14">
        <f>E6363*(K6363-L6363-M6363)*IF(F6363="GHS",1,Assumptions!$B$4)</f>
        <v>619628.52441111114</v>
      </c>
      <c r="O6363" s="15">
        <f t="shared" ca="1" si="696"/>
        <v>278</v>
      </c>
      <c r="P6363" s="15" t="str">
        <f t="shared" ca="1" si="697"/>
        <v>181-365d</v>
      </c>
      <c r="Q6363" s="17">
        <f ca="1">IF(P6363="0-90d",0,IF(P6363="91-180d",INDEX(Assumptions!$F$8:$F$12,MATCH(B6363,Assumptions!$A$8:$A$12,0)),IF(P6363="181-365d",INDEX(Assumptions!$G$8:$G$12,MATCH(B6363,Assumptions!$A$8:$A$12,0)),INDEX(Assumptions!$H$8:$H$12,MATCH(B6363,Assumptions!$A$8:$A$12,0)))))</f>
        <v>0.2</v>
      </c>
      <c r="R6363" s="14">
        <f t="shared" ca="1" si="698"/>
        <v>96107.828000000023</v>
      </c>
      <c r="S6363" s="14">
        <f t="shared" ca="1" si="699"/>
        <v>384431.31200000003</v>
      </c>
      <c r="T6363" s="11" t="s">
        <v>25</v>
      </c>
      <c r="U6363" s="18" t="s">
        <v>26</v>
      </c>
    </row>
    <row r="6364" spans="1:21" ht="15" customHeight="1" x14ac:dyDescent="0.15">
      <c r="A6364" s="10" t="s">
        <v>6412</v>
      </c>
      <c r="B6364" s="11" t="s">
        <v>41</v>
      </c>
      <c r="C6364" s="11" t="s">
        <v>49</v>
      </c>
      <c r="D6364" s="12">
        <v>46140</v>
      </c>
      <c r="E6364" s="11">
        <v>4266</v>
      </c>
      <c r="F6364" s="11" t="s">
        <v>33</v>
      </c>
      <c r="G6364" s="13">
        <v>472.72</v>
      </c>
      <c r="H6364" s="14">
        <f t="shared" si="693"/>
        <v>2016623.52</v>
      </c>
      <c r="I6364" s="14">
        <f>IF(F6364="GHS",H6364,H6364*Assumptions!$B$4)</f>
        <v>2016623.52</v>
      </c>
      <c r="J6364" s="15" t="str">
        <f>INDEX(Assumptions!$B$8:$B$12,MATCH(B6364,Assumptions!$A$8:$A$12,0))</f>
        <v>Weighted Average</v>
      </c>
      <c r="K6364" s="16">
        <f>G6364/(1-INDEX(Assumptions!$D$8:$D$12,MATCH(B6364,Assumptions!$A$8:$A$12,0)))</f>
        <v>727.26153846153852</v>
      </c>
      <c r="L6364" s="16">
        <f t="shared" si="694"/>
        <v>14.1816</v>
      </c>
      <c r="M6364" s="16">
        <f t="shared" si="695"/>
        <v>36.363076923076925</v>
      </c>
      <c r="N6364" s="14">
        <f>E6364*(K6364-L6364-M6364)*IF(F6364="GHS",1,Assumptions!$B$4)</f>
        <v>2886874.1313230768</v>
      </c>
      <c r="O6364" s="15">
        <f t="shared" ca="1" si="696"/>
        <v>146</v>
      </c>
      <c r="P6364" s="15" t="str">
        <f t="shared" ca="1" si="697"/>
        <v>91-180d</v>
      </c>
      <c r="Q6364" s="17">
        <f ca="1">IF(P6364="0-90d",0,IF(P6364="91-180d",INDEX(Assumptions!$F$8:$F$12,MATCH(B6364,Assumptions!$A$8:$A$12,0)),IF(P6364="181-365d",INDEX(Assumptions!$G$8:$G$12,MATCH(B6364,Assumptions!$A$8:$A$12,0)),INDEX(Assumptions!$H$8:$H$12,MATCH(B6364,Assumptions!$A$8:$A$12,0)))))</f>
        <v>0.1</v>
      </c>
      <c r="R6364" s="14">
        <f t="shared" ca="1" si="698"/>
        <v>201662.35200000001</v>
      </c>
      <c r="S6364" s="14">
        <f t="shared" ca="1" si="699"/>
        <v>1814961.1680000001</v>
      </c>
      <c r="T6364" s="11" t="s">
        <v>25</v>
      </c>
      <c r="U6364" s="18" t="s">
        <v>36</v>
      </c>
    </row>
    <row r="6365" spans="1:21" ht="15" customHeight="1" x14ac:dyDescent="0.15">
      <c r="A6365" s="10" t="s">
        <v>6413</v>
      </c>
      <c r="B6365" s="11" t="s">
        <v>31</v>
      </c>
      <c r="C6365" s="11" t="s">
        <v>63</v>
      </c>
      <c r="D6365" s="12">
        <v>45734</v>
      </c>
      <c r="E6365" s="11">
        <v>4913</v>
      </c>
      <c r="F6365" s="11" t="s">
        <v>33</v>
      </c>
      <c r="G6365" s="13">
        <v>4570.4399999999996</v>
      </c>
      <c r="H6365" s="14">
        <f t="shared" si="693"/>
        <v>22454571.719999999</v>
      </c>
      <c r="I6365" s="14">
        <f>IF(F6365="GHS",H6365,H6365*Assumptions!$B$4)</f>
        <v>22454571.719999999</v>
      </c>
      <c r="J6365" s="15" t="str">
        <f>INDEX(Assumptions!$B$8:$B$12,MATCH(B6365,Assumptions!$A$8:$A$12,0))</f>
        <v>Weighted Average</v>
      </c>
      <c r="K6365" s="16">
        <f>G6365/(1-INDEX(Assumptions!$D$8:$D$12,MATCH(B6365,Assumptions!$A$8:$A$12,0)))</f>
        <v>6347.833333333333</v>
      </c>
      <c r="L6365" s="16">
        <f t="shared" si="694"/>
        <v>137.11319999999998</v>
      </c>
      <c r="M6365" s="16">
        <f t="shared" si="695"/>
        <v>317.39166666666665</v>
      </c>
      <c r="N6365" s="14">
        <f>E6365*(K6365-L6365-M6365)*IF(F6365="GHS",1,Assumptions!$B$4)</f>
        <v>28953922.756733336</v>
      </c>
      <c r="O6365" s="15">
        <f t="shared" ca="1" si="696"/>
        <v>552</v>
      </c>
      <c r="P6365" s="15" t="str">
        <f t="shared" ca="1" si="697"/>
        <v>365d+</v>
      </c>
      <c r="Q6365" s="17">
        <f ca="1">IF(P6365="0-90d",0,IF(P6365="91-180d",INDEX(Assumptions!$F$8:$F$12,MATCH(B6365,Assumptions!$A$8:$A$12,0)),IF(P6365="181-365d",INDEX(Assumptions!$G$8:$G$12,MATCH(B6365,Assumptions!$A$8:$A$12,0)),INDEX(Assumptions!$H$8:$H$12,MATCH(B6365,Assumptions!$A$8:$A$12,0)))))</f>
        <v>0.6</v>
      </c>
      <c r="R6365" s="14">
        <f t="shared" ca="1" si="698"/>
        <v>13472743.032</v>
      </c>
      <c r="S6365" s="14">
        <f t="shared" ca="1" si="699"/>
        <v>8981828.6879999992</v>
      </c>
      <c r="T6365" s="11" t="s">
        <v>25</v>
      </c>
      <c r="U6365" s="18" t="s">
        <v>26</v>
      </c>
    </row>
    <row r="6366" spans="1:21" ht="15" customHeight="1" x14ac:dyDescent="0.15">
      <c r="A6366" s="10" t="s">
        <v>6414</v>
      </c>
      <c r="B6366" s="11" t="s">
        <v>28</v>
      </c>
      <c r="C6366" s="11" t="s">
        <v>55</v>
      </c>
      <c r="D6366" s="12">
        <v>45748</v>
      </c>
      <c r="E6366" s="11">
        <v>4872</v>
      </c>
      <c r="F6366" s="11" t="s">
        <v>24</v>
      </c>
      <c r="G6366" s="13">
        <v>6876.81</v>
      </c>
      <c r="H6366" s="14">
        <f t="shared" si="693"/>
        <v>33503818.32</v>
      </c>
      <c r="I6366" s="14">
        <f>IF(F6366="GHS",H6366,H6366*Assumptions!$B$4)</f>
        <v>361841237.85600001</v>
      </c>
      <c r="J6366" s="15" t="str">
        <f>INDEX(Assumptions!$B$8:$B$12,MATCH(B6366,Assumptions!$A$8:$A$12,0))</f>
        <v>Fair Value Less Costs to Sell</v>
      </c>
      <c r="K6366" s="16">
        <f>G6366/(1-INDEX(Assumptions!$D$8:$D$12,MATCH(B6366,Assumptions!$A$8:$A$12,0)))</f>
        <v>7814.5568181818189</v>
      </c>
      <c r="L6366" s="16">
        <f t="shared" si="694"/>
        <v>206.30430000000001</v>
      </c>
      <c r="M6366" s="16">
        <f t="shared" si="695"/>
        <v>390.72784090909096</v>
      </c>
      <c r="N6366" s="14">
        <f>E6366*(K6366-L6366-M6366)*IF(F6366="GHS",1,Assumptions!$B$4)</f>
        <v>379768826.45886552</v>
      </c>
      <c r="O6366" s="15">
        <f t="shared" ca="1" si="696"/>
        <v>538</v>
      </c>
      <c r="P6366" s="15" t="str">
        <f t="shared" ca="1" si="697"/>
        <v>365d+</v>
      </c>
      <c r="Q6366" s="17">
        <f ca="1">IF(P6366="0-90d",0,IF(P6366="91-180d",INDEX(Assumptions!$F$8:$F$12,MATCH(B6366,Assumptions!$A$8:$A$12,0)),IF(P6366="181-365d",INDEX(Assumptions!$G$8:$G$12,MATCH(B6366,Assumptions!$A$8:$A$12,0)),INDEX(Assumptions!$H$8:$H$12,MATCH(B6366,Assumptions!$A$8:$A$12,0)))))</f>
        <v>0.4</v>
      </c>
      <c r="R6366" s="14">
        <f t="shared" ca="1" si="698"/>
        <v>144736495.1424</v>
      </c>
      <c r="S6366" s="14">
        <f t="shared" ca="1" si="699"/>
        <v>217104742.71360001</v>
      </c>
      <c r="T6366" s="11" t="s">
        <v>25</v>
      </c>
      <c r="U6366" s="18" t="s">
        <v>26</v>
      </c>
    </row>
    <row r="6367" spans="1:21" ht="15" customHeight="1" x14ac:dyDescent="0.15">
      <c r="A6367" s="10" t="s">
        <v>6415</v>
      </c>
      <c r="B6367" s="11" t="s">
        <v>41</v>
      </c>
      <c r="C6367" s="11" t="s">
        <v>49</v>
      </c>
      <c r="D6367" s="12">
        <v>45852</v>
      </c>
      <c r="E6367" s="11">
        <v>4537</v>
      </c>
      <c r="F6367" s="11" t="s">
        <v>33</v>
      </c>
      <c r="G6367" s="13">
        <v>582.78</v>
      </c>
      <c r="H6367" s="14">
        <f t="shared" si="693"/>
        <v>2644072.86</v>
      </c>
      <c r="I6367" s="14">
        <f>IF(F6367="GHS",H6367,H6367*Assumptions!$B$4)</f>
        <v>2644072.86</v>
      </c>
      <c r="J6367" s="15" t="str">
        <f>INDEX(Assumptions!$B$8:$B$12,MATCH(B6367,Assumptions!$A$8:$A$12,0))</f>
        <v>Weighted Average</v>
      </c>
      <c r="K6367" s="16">
        <f>G6367/(1-INDEX(Assumptions!$D$8:$D$12,MATCH(B6367,Assumptions!$A$8:$A$12,0)))</f>
        <v>896.58461538461529</v>
      </c>
      <c r="L6367" s="16">
        <f t="shared" si="694"/>
        <v>17.4834</v>
      </c>
      <c r="M6367" s="16">
        <f t="shared" si="695"/>
        <v>44.829230769230769</v>
      </c>
      <c r="N6367" s="14">
        <f>E6367*(K6367-L6367-M6367)*IF(F6367="GHS",1,Assumptions!$B$4)</f>
        <v>3785091.9941999996</v>
      </c>
      <c r="O6367" s="15">
        <f t="shared" ca="1" si="696"/>
        <v>434</v>
      </c>
      <c r="P6367" s="15" t="str">
        <f t="shared" ca="1" si="697"/>
        <v>365d+</v>
      </c>
      <c r="Q6367" s="17">
        <f ca="1">IF(P6367="0-90d",0,IF(P6367="91-180d",INDEX(Assumptions!$F$8:$F$12,MATCH(B6367,Assumptions!$A$8:$A$12,0)),IF(P6367="181-365d",INDEX(Assumptions!$G$8:$G$12,MATCH(B6367,Assumptions!$A$8:$A$12,0)),INDEX(Assumptions!$H$8:$H$12,MATCH(B6367,Assumptions!$A$8:$A$12,0)))))</f>
        <v>0.8</v>
      </c>
      <c r="R6367" s="14">
        <f t="shared" ca="1" si="698"/>
        <v>2115258.2880000002</v>
      </c>
      <c r="S6367" s="14">
        <f t="shared" ca="1" si="699"/>
        <v>528814.57199999969</v>
      </c>
      <c r="T6367" s="11" t="s">
        <v>25</v>
      </c>
      <c r="U6367" s="18" t="s">
        <v>36</v>
      </c>
    </row>
    <row r="6368" spans="1:21" ht="15" customHeight="1" x14ac:dyDescent="0.15">
      <c r="A6368" s="10" t="s">
        <v>6416</v>
      </c>
      <c r="B6368" s="11" t="s">
        <v>41</v>
      </c>
      <c r="C6368" s="11" t="s">
        <v>42</v>
      </c>
      <c r="D6368" s="12">
        <v>45998</v>
      </c>
      <c r="E6368" s="11">
        <v>347</v>
      </c>
      <c r="F6368" s="11" t="s">
        <v>33</v>
      </c>
      <c r="G6368" s="13">
        <v>283.57</v>
      </c>
      <c r="H6368" s="14">
        <f t="shared" si="693"/>
        <v>98398.79</v>
      </c>
      <c r="I6368" s="14">
        <f>IF(F6368="GHS",H6368,H6368*Assumptions!$B$4)</f>
        <v>98398.79</v>
      </c>
      <c r="J6368" s="15" t="str">
        <f>INDEX(Assumptions!$B$8:$B$12,MATCH(B6368,Assumptions!$A$8:$A$12,0))</f>
        <v>Weighted Average</v>
      </c>
      <c r="K6368" s="16">
        <f>G6368/(1-INDEX(Assumptions!$D$8:$D$12,MATCH(B6368,Assumptions!$A$8:$A$12,0)))</f>
        <v>436.26153846153846</v>
      </c>
      <c r="L6368" s="16">
        <f t="shared" si="694"/>
        <v>8.5070999999999994</v>
      </c>
      <c r="M6368" s="16">
        <f t="shared" si="695"/>
        <v>21.813076923076924</v>
      </c>
      <c r="N6368" s="14">
        <f>E6368*(K6368-L6368-M6368)*IF(F6368="GHS",1,Assumptions!$B$4)</f>
        <v>140861.65245384615</v>
      </c>
      <c r="O6368" s="15">
        <f t="shared" ca="1" si="696"/>
        <v>288</v>
      </c>
      <c r="P6368" s="15" t="str">
        <f t="shared" ca="1" si="697"/>
        <v>181-365d</v>
      </c>
      <c r="Q6368" s="17">
        <f ca="1">IF(P6368="0-90d",0,IF(P6368="91-180d",INDEX(Assumptions!$F$8:$F$12,MATCH(B6368,Assumptions!$A$8:$A$12,0)),IF(P6368="181-365d",INDEX(Assumptions!$G$8:$G$12,MATCH(B6368,Assumptions!$A$8:$A$12,0)),INDEX(Assumptions!$H$8:$H$12,MATCH(B6368,Assumptions!$A$8:$A$12,0)))))</f>
        <v>0.35</v>
      </c>
      <c r="R6368" s="14">
        <f t="shared" ca="1" si="698"/>
        <v>34439.576499999996</v>
      </c>
      <c r="S6368" s="14">
        <f t="shared" ca="1" si="699"/>
        <v>63959.213499999998</v>
      </c>
      <c r="T6368" s="11" t="s">
        <v>25</v>
      </c>
      <c r="U6368" s="18" t="s">
        <v>26</v>
      </c>
    </row>
    <row r="6369" spans="1:21" ht="15" customHeight="1" x14ac:dyDescent="0.15">
      <c r="A6369" s="10" t="s">
        <v>6417</v>
      </c>
      <c r="B6369" s="11" t="s">
        <v>31</v>
      </c>
      <c r="C6369" s="11" t="s">
        <v>76</v>
      </c>
      <c r="D6369" s="12">
        <v>46120</v>
      </c>
      <c r="E6369" s="11">
        <v>1011</v>
      </c>
      <c r="F6369" s="11" t="s">
        <v>33</v>
      </c>
      <c r="G6369" s="13">
        <v>2536.08</v>
      </c>
      <c r="H6369" s="14">
        <f t="shared" si="693"/>
        <v>2563976.88</v>
      </c>
      <c r="I6369" s="14">
        <f>IF(F6369="GHS",H6369,H6369*Assumptions!$B$4)</f>
        <v>2563976.88</v>
      </c>
      <c r="J6369" s="15" t="str">
        <f>INDEX(Assumptions!$B$8:$B$12,MATCH(B6369,Assumptions!$A$8:$A$12,0))</f>
        <v>Weighted Average</v>
      </c>
      <c r="K6369" s="16">
        <f>G6369/(1-INDEX(Assumptions!$D$8:$D$12,MATCH(B6369,Assumptions!$A$8:$A$12,0)))</f>
        <v>3522.3333333333335</v>
      </c>
      <c r="L6369" s="16">
        <f t="shared" si="694"/>
        <v>76.082399999999993</v>
      </c>
      <c r="M6369" s="16">
        <f t="shared" si="695"/>
        <v>176.11666666666667</v>
      </c>
      <c r="N6369" s="14">
        <f>E6369*(K6369-L6369-M6369)*IF(F6369="GHS",1,Assumptions!$B$4)</f>
        <v>3306105.7436000002</v>
      </c>
      <c r="O6369" s="15">
        <f t="shared" ca="1" si="696"/>
        <v>166</v>
      </c>
      <c r="P6369" s="15" t="str">
        <f t="shared" ca="1" si="697"/>
        <v>91-180d</v>
      </c>
      <c r="Q6369" s="17">
        <f ca="1">IF(P6369="0-90d",0,IF(P6369="91-180d",INDEX(Assumptions!$F$8:$F$12,MATCH(B6369,Assumptions!$A$8:$A$12,0)),IF(P6369="181-365d",INDEX(Assumptions!$G$8:$G$12,MATCH(B6369,Assumptions!$A$8:$A$12,0)),INDEX(Assumptions!$H$8:$H$12,MATCH(B6369,Assumptions!$A$8:$A$12,0)))))</f>
        <v>0.05</v>
      </c>
      <c r="R6369" s="14">
        <f t="shared" ca="1" si="698"/>
        <v>128198.844</v>
      </c>
      <c r="S6369" s="14">
        <f t="shared" ca="1" si="699"/>
        <v>2435778.0359999998</v>
      </c>
      <c r="T6369" s="11" t="s">
        <v>25</v>
      </c>
      <c r="U6369" s="18" t="s">
        <v>26</v>
      </c>
    </row>
    <row r="6370" spans="1:21" ht="15" customHeight="1" x14ac:dyDescent="0.15">
      <c r="A6370" s="10" t="s">
        <v>6418</v>
      </c>
      <c r="B6370" s="11" t="s">
        <v>41</v>
      </c>
      <c r="C6370" s="11" t="s">
        <v>42</v>
      </c>
      <c r="D6370" s="12">
        <v>46177</v>
      </c>
      <c r="E6370" s="11">
        <v>4610</v>
      </c>
      <c r="F6370" s="11" t="s">
        <v>33</v>
      </c>
      <c r="G6370" s="13">
        <v>538.86</v>
      </c>
      <c r="H6370" s="14">
        <f t="shared" si="693"/>
        <v>2484144.6</v>
      </c>
      <c r="I6370" s="14">
        <f>IF(F6370="GHS",H6370,H6370*Assumptions!$B$4)</f>
        <v>2484144.6</v>
      </c>
      <c r="J6370" s="15" t="str">
        <f>INDEX(Assumptions!$B$8:$B$12,MATCH(B6370,Assumptions!$A$8:$A$12,0))</f>
        <v>Weighted Average</v>
      </c>
      <c r="K6370" s="16">
        <f>G6370/(1-INDEX(Assumptions!$D$8:$D$12,MATCH(B6370,Assumptions!$A$8:$A$12,0)))</f>
        <v>829.01538461538462</v>
      </c>
      <c r="L6370" s="16">
        <f t="shared" si="694"/>
        <v>16.165800000000001</v>
      </c>
      <c r="M6370" s="16">
        <f t="shared" si="695"/>
        <v>41.450769230769232</v>
      </c>
      <c r="N6370" s="14">
        <f>E6370*(K6370-L6370-M6370)*IF(F6370="GHS",1,Assumptions!$B$4)</f>
        <v>3556148.5389230773</v>
      </c>
      <c r="O6370" s="15">
        <f t="shared" ca="1" si="696"/>
        <v>109</v>
      </c>
      <c r="P6370" s="15" t="str">
        <f t="shared" ca="1" si="697"/>
        <v>91-180d</v>
      </c>
      <c r="Q6370" s="17">
        <f ca="1">IF(P6370="0-90d",0,IF(P6370="91-180d",INDEX(Assumptions!$F$8:$F$12,MATCH(B6370,Assumptions!$A$8:$A$12,0)),IF(P6370="181-365d",INDEX(Assumptions!$G$8:$G$12,MATCH(B6370,Assumptions!$A$8:$A$12,0)),INDEX(Assumptions!$H$8:$H$12,MATCH(B6370,Assumptions!$A$8:$A$12,0)))))</f>
        <v>0.1</v>
      </c>
      <c r="R6370" s="14">
        <f t="shared" ca="1" si="698"/>
        <v>248414.46000000002</v>
      </c>
      <c r="S6370" s="14">
        <f t="shared" ca="1" si="699"/>
        <v>2235730.14</v>
      </c>
      <c r="T6370" s="11" t="s">
        <v>25</v>
      </c>
      <c r="U6370" s="18" t="s">
        <v>26</v>
      </c>
    </row>
    <row r="6371" spans="1:21" ht="15" customHeight="1" x14ac:dyDescent="0.15">
      <c r="A6371" s="10" t="s">
        <v>6419</v>
      </c>
      <c r="B6371" s="11" t="s">
        <v>41</v>
      </c>
      <c r="C6371" s="11" t="s">
        <v>42</v>
      </c>
      <c r="D6371" s="12">
        <v>45914</v>
      </c>
      <c r="E6371" s="11">
        <v>763</v>
      </c>
      <c r="F6371" s="11" t="s">
        <v>33</v>
      </c>
      <c r="G6371" s="13">
        <v>312.74</v>
      </c>
      <c r="H6371" s="14">
        <f t="shared" si="693"/>
        <v>238620.62</v>
      </c>
      <c r="I6371" s="14">
        <f>IF(F6371="GHS",H6371,H6371*Assumptions!$B$4)</f>
        <v>238620.62</v>
      </c>
      <c r="J6371" s="15" t="str">
        <f>INDEX(Assumptions!$B$8:$B$12,MATCH(B6371,Assumptions!$A$8:$A$12,0))</f>
        <v>Weighted Average</v>
      </c>
      <c r="K6371" s="16">
        <f>G6371/(1-INDEX(Assumptions!$D$8:$D$12,MATCH(B6371,Assumptions!$A$8:$A$12,0)))</f>
        <v>481.13846153846151</v>
      </c>
      <c r="L6371" s="16">
        <f t="shared" si="694"/>
        <v>9.3821999999999992</v>
      </c>
      <c r="M6371" s="16">
        <f t="shared" si="695"/>
        <v>24.056923076923077</v>
      </c>
      <c r="N6371" s="14">
        <f>E6371*(K6371-L6371-M6371)*IF(F6371="GHS",1,Assumptions!$B$4)</f>
        <v>341594.59524615383</v>
      </c>
      <c r="O6371" s="15">
        <f t="shared" ca="1" si="696"/>
        <v>372</v>
      </c>
      <c r="P6371" s="15" t="str">
        <f t="shared" ca="1" si="697"/>
        <v>365d+</v>
      </c>
      <c r="Q6371" s="17">
        <f ca="1">IF(P6371="0-90d",0,IF(P6371="91-180d",INDEX(Assumptions!$F$8:$F$12,MATCH(B6371,Assumptions!$A$8:$A$12,0)),IF(P6371="181-365d",INDEX(Assumptions!$G$8:$G$12,MATCH(B6371,Assumptions!$A$8:$A$12,0)),INDEX(Assumptions!$H$8:$H$12,MATCH(B6371,Assumptions!$A$8:$A$12,0)))))</f>
        <v>0.8</v>
      </c>
      <c r="R6371" s="14">
        <f t="shared" ca="1" si="698"/>
        <v>190896.49600000001</v>
      </c>
      <c r="S6371" s="14">
        <f t="shared" ca="1" si="699"/>
        <v>47724.123999999982</v>
      </c>
      <c r="T6371" s="11" t="s">
        <v>25</v>
      </c>
      <c r="U6371" s="18" t="s">
        <v>26</v>
      </c>
    </row>
    <row r="6372" spans="1:21" ht="15" customHeight="1" x14ac:dyDescent="0.15">
      <c r="A6372" s="10" t="s">
        <v>6420</v>
      </c>
      <c r="B6372" s="11" t="s">
        <v>31</v>
      </c>
      <c r="C6372" s="11" t="s">
        <v>76</v>
      </c>
      <c r="D6372" s="12">
        <v>46020</v>
      </c>
      <c r="E6372" s="11">
        <v>329</v>
      </c>
      <c r="F6372" s="11" t="s">
        <v>33</v>
      </c>
      <c r="G6372" s="13">
        <v>1153.6400000000001</v>
      </c>
      <c r="H6372" s="14">
        <f t="shared" si="693"/>
        <v>379547.56000000006</v>
      </c>
      <c r="I6372" s="14">
        <f>IF(F6372="GHS",H6372,H6372*Assumptions!$B$4)</f>
        <v>379547.56000000006</v>
      </c>
      <c r="J6372" s="15" t="str">
        <f>INDEX(Assumptions!$B$8:$B$12,MATCH(B6372,Assumptions!$A$8:$A$12,0))</f>
        <v>Weighted Average</v>
      </c>
      <c r="K6372" s="16">
        <f>G6372/(1-INDEX(Assumptions!$D$8:$D$12,MATCH(B6372,Assumptions!$A$8:$A$12,0)))</f>
        <v>1602.2777777777781</v>
      </c>
      <c r="L6372" s="16">
        <f t="shared" si="694"/>
        <v>34.609200000000001</v>
      </c>
      <c r="M6372" s="16">
        <f t="shared" si="695"/>
        <v>80.113888888888908</v>
      </c>
      <c r="N6372" s="14">
        <f>E6372*(K6372-L6372-M6372)*IF(F6372="GHS",1,Assumptions!$B$4)</f>
        <v>489405.49264444452</v>
      </c>
      <c r="O6372" s="15">
        <f t="shared" ca="1" si="696"/>
        <v>266</v>
      </c>
      <c r="P6372" s="15" t="str">
        <f t="shared" ca="1" si="697"/>
        <v>181-365d</v>
      </c>
      <c r="Q6372" s="17">
        <f ca="1">IF(P6372="0-90d",0,IF(P6372="91-180d",INDEX(Assumptions!$F$8:$F$12,MATCH(B6372,Assumptions!$A$8:$A$12,0)),IF(P6372="181-365d",INDEX(Assumptions!$G$8:$G$12,MATCH(B6372,Assumptions!$A$8:$A$12,0)),INDEX(Assumptions!$H$8:$H$12,MATCH(B6372,Assumptions!$A$8:$A$12,0)))))</f>
        <v>0.2</v>
      </c>
      <c r="R6372" s="14">
        <f t="shared" ca="1" si="698"/>
        <v>75909.512000000017</v>
      </c>
      <c r="S6372" s="14">
        <f t="shared" ca="1" si="699"/>
        <v>303638.04800000007</v>
      </c>
      <c r="T6372" s="11" t="s">
        <v>25</v>
      </c>
      <c r="U6372" s="18" t="s">
        <v>36</v>
      </c>
    </row>
    <row r="6373" spans="1:21" ht="15" customHeight="1" x14ac:dyDescent="0.15">
      <c r="A6373" s="10" t="s">
        <v>6421</v>
      </c>
      <c r="B6373" s="11" t="s">
        <v>41</v>
      </c>
      <c r="C6373" s="11" t="s">
        <v>42</v>
      </c>
      <c r="D6373" s="12">
        <v>45860</v>
      </c>
      <c r="E6373" s="11">
        <v>2281</v>
      </c>
      <c r="F6373" s="11" t="s">
        <v>33</v>
      </c>
      <c r="G6373" s="13">
        <v>427.63</v>
      </c>
      <c r="H6373" s="14">
        <f t="shared" si="693"/>
        <v>975424.03</v>
      </c>
      <c r="I6373" s="14">
        <f>IF(F6373="GHS",H6373,H6373*Assumptions!$B$4)</f>
        <v>975424.03</v>
      </c>
      <c r="J6373" s="15" t="str">
        <f>INDEX(Assumptions!$B$8:$B$12,MATCH(B6373,Assumptions!$A$8:$A$12,0))</f>
        <v>Weighted Average</v>
      </c>
      <c r="K6373" s="16">
        <f>G6373/(1-INDEX(Assumptions!$D$8:$D$12,MATCH(B6373,Assumptions!$A$8:$A$12,0)))</f>
        <v>657.89230769230767</v>
      </c>
      <c r="L6373" s="16">
        <f t="shared" si="694"/>
        <v>12.828899999999999</v>
      </c>
      <c r="M6373" s="16">
        <f t="shared" si="695"/>
        <v>32.894615384615385</v>
      </c>
      <c r="N6373" s="14">
        <f>E6373*(K6373-L6373-M6373)*IF(F6373="GHS",1,Assumptions!$B$4)</f>
        <v>1396357.0152538463</v>
      </c>
      <c r="O6373" s="15">
        <f t="shared" ca="1" si="696"/>
        <v>426</v>
      </c>
      <c r="P6373" s="15" t="str">
        <f t="shared" ca="1" si="697"/>
        <v>365d+</v>
      </c>
      <c r="Q6373" s="17">
        <f ca="1">IF(P6373="0-90d",0,IF(P6373="91-180d",INDEX(Assumptions!$F$8:$F$12,MATCH(B6373,Assumptions!$A$8:$A$12,0)),IF(P6373="181-365d",INDEX(Assumptions!$G$8:$G$12,MATCH(B6373,Assumptions!$A$8:$A$12,0)),INDEX(Assumptions!$H$8:$H$12,MATCH(B6373,Assumptions!$A$8:$A$12,0)))))</f>
        <v>0.8</v>
      </c>
      <c r="R6373" s="14">
        <f t="shared" ca="1" si="698"/>
        <v>780339.22400000005</v>
      </c>
      <c r="S6373" s="14">
        <f t="shared" ca="1" si="699"/>
        <v>195084.80599999998</v>
      </c>
      <c r="T6373" s="11" t="s">
        <v>25</v>
      </c>
      <c r="U6373" s="18" t="s">
        <v>26</v>
      </c>
    </row>
    <row r="6374" spans="1:21" ht="15" customHeight="1" x14ac:dyDescent="0.15">
      <c r="A6374" s="10" t="s">
        <v>6422</v>
      </c>
      <c r="B6374" s="11" t="s">
        <v>31</v>
      </c>
      <c r="C6374" s="11" t="s">
        <v>32</v>
      </c>
      <c r="D6374" s="12">
        <v>45870</v>
      </c>
      <c r="E6374" s="11">
        <v>899</v>
      </c>
      <c r="F6374" s="11" t="s">
        <v>33</v>
      </c>
      <c r="G6374" s="13">
        <v>1877.62</v>
      </c>
      <c r="H6374" s="14">
        <f t="shared" si="693"/>
        <v>1687980.38</v>
      </c>
      <c r="I6374" s="14">
        <f>IF(F6374="GHS",H6374,H6374*Assumptions!$B$4)</f>
        <v>1687980.38</v>
      </c>
      <c r="J6374" s="15" t="str">
        <f>INDEX(Assumptions!$B$8:$B$12,MATCH(B6374,Assumptions!$A$8:$A$12,0))</f>
        <v>Weighted Average</v>
      </c>
      <c r="K6374" s="16">
        <f>G6374/(1-INDEX(Assumptions!$D$8:$D$12,MATCH(B6374,Assumptions!$A$8:$A$12,0)))</f>
        <v>2607.8055555555557</v>
      </c>
      <c r="L6374" s="16">
        <f t="shared" si="694"/>
        <v>56.328599999999994</v>
      </c>
      <c r="M6374" s="16">
        <f t="shared" si="695"/>
        <v>130.39027777777778</v>
      </c>
      <c r="N6374" s="14">
        <f>E6374*(K6374-L6374-M6374)*IF(F6374="GHS",1,Assumptions!$B$4)</f>
        <v>2176556.9233222227</v>
      </c>
      <c r="O6374" s="15">
        <f t="shared" ca="1" si="696"/>
        <v>416</v>
      </c>
      <c r="P6374" s="15" t="str">
        <f t="shared" ca="1" si="697"/>
        <v>365d+</v>
      </c>
      <c r="Q6374" s="17">
        <f ca="1">IF(P6374="0-90d",0,IF(P6374="91-180d",INDEX(Assumptions!$F$8:$F$12,MATCH(B6374,Assumptions!$A$8:$A$12,0)),IF(P6374="181-365d",INDEX(Assumptions!$G$8:$G$12,MATCH(B6374,Assumptions!$A$8:$A$12,0)),INDEX(Assumptions!$H$8:$H$12,MATCH(B6374,Assumptions!$A$8:$A$12,0)))))</f>
        <v>0.6</v>
      </c>
      <c r="R6374" s="14">
        <f t="shared" ca="1" si="698"/>
        <v>1012788.2279999999</v>
      </c>
      <c r="S6374" s="14">
        <f t="shared" ca="1" si="699"/>
        <v>675192.152</v>
      </c>
      <c r="T6374" s="11" t="s">
        <v>25</v>
      </c>
      <c r="U6374" s="18" t="s">
        <v>26</v>
      </c>
    </row>
    <row r="6375" spans="1:21" ht="15" customHeight="1" x14ac:dyDescent="0.15">
      <c r="A6375" s="10" t="s">
        <v>6423</v>
      </c>
      <c r="B6375" s="11" t="s">
        <v>28</v>
      </c>
      <c r="C6375" s="11" t="s">
        <v>55</v>
      </c>
      <c r="D6375" s="12">
        <v>45731</v>
      </c>
      <c r="E6375" s="11">
        <v>2594</v>
      </c>
      <c r="F6375" s="11" t="s">
        <v>24</v>
      </c>
      <c r="G6375" s="13">
        <v>8584.7800000000007</v>
      </c>
      <c r="H6375" s="14">
        <f t="shared" si="693"/>
        <v>22268919.32</v>
      </c>
      <c r="I6375" s="14">
        <f>IF(F6375="GHS",H6375,H6375*Assumptions!$B$4)</f>
        <v>240504328.65600002</v>
      </c>
      <c r="J6375" s="15" t="str">
        <f>INDEX(Assumptions!$B$8:$B$12,MATCH(B6375,Assumptions!$A$8:$A$12,0))</f>
        <v>Fair Value Less Costs to Sell</v>
      </c>
      <c r="K6375" s="16">
        <f>G6375/(1-INDEX(Assumptions!$D$8:$D$12,MATCH(B6375,Assumptions!$A$8:$A$12,0)))</f>
        <v>9755.431818181818</v>
      </c>
      <c r="L6375" s="16">
        <f t="shared" si="694"/>
        <v>257.54340000000002</v>
      </c>
      <c r="M6375" s="16">
        <f t="shared" si="695"/>
        <v>487.77159090909095</v>
      </c>
      <c r="N6375" s="14">
        <f>E6375*(K6375-L6375-M6375)*IF(F6375="GHS",1,Assumptions!$B$4)</f>
        <v>252420224.9394109</v>
      </c>
      <c r="O6375" s="15">
        <f t="shared" ca="1" si="696"/>
        <v>555</v>
      </c>
      <c r="P6375" s="15" t="str">
        <f t="shared" ca="1" si="697"/>
        <v>365d+</v>
      </c>
      <c r="Q6375" s="17">
        <f ca="1">IF(P6375="0-90d",0,IF(P6375="91-180d",INDEX(Assumptions!$F$8:$F$12,MATCH(B6375,Assumptions!$A$8:$A$12,0)),IF(P6375="181-365d",INDEX(Assumptions!$G$8:$G$12,MATCH(B6375,Assumptions!$A$8:$A$12,0)),INDEX(Assumptions!$H$8:$H$12,MATCH(B6375,Assumptions!$A$8:$A$12,0)))))</f>
        <v>0.4</v>
      </c>
      <c r="R6375" s="14">
        <f t="shared" ca="1" si="698"/>
        <v>96201731.462400019</v>
      </c>
      <c r="S6375" s="14">
        <f t="shared" ca="1" si="699"/>
        <v>144302597.1936</v>
      </c>
      <c r="T6375" s="11" t="s">
        <v>25</v>
      </c>
      <c r="U6375" s="18" t="s">
        <v>26</v>
      </c>
    </row>
    <row r="6376" spans="1:21" ht="15" customHeight="1" x14ac:dyDescent="0.15">
      <c r="A6376" s="10" t="s">
        <v>6424</v>
      </c>
      <c r="B6376" s="11" t="s">
        <v>31</v>
      </c>
      <c r="C6376" s="11" t="s">
        <v>32</v>
      </c>
      <c r="D6376" s="12">
        <v>46168</v>
      </c>
      <c r="E6376" s="11">
        <v>3951</v>
      </c>
      <c r="F6376" s="11" t="s">
        <v>33</v>
      </c>
      <c r="G6376" s="13">
        <v>2010.26</v>
      </c>
      <c r="H6376" s="14">
        <f t="shared" si="693"/>
        <v>7942537.2599999998</v>
      </c>
      <c r="I6376" s="14">
        <f>IF(F6376="GHS",H6376,H6376*Assumptions!$B$4)</f>
        <v>7942537.2599999998</v>
      </c>
      <c r="J6376" s="15" t="str">
        <f>INDEX(Assumptions!$B$8:$B$12,MATCH(B6376,Assumptions!$A$8:$A$12,0))</f>
        <v>Weighted Average</v>
      </c>
      <c r="K6376" s="16">
        <f>G6376/(1-INDEX(Assumptions!$D$8:$D$12,MATCH(B6376,Assumptions!$A$8:$A$12,0)))</f>
        <v>2792.0277777777778</v>
      </c>
      <c r="L6376" s="16">
        <f t="shared" si="694"/>
        <v>60.3078</v>
      </c>
      <c r="M6376" s="16">
        <f t="shared" si="695"/>
        <v>139.60138888888889</v>
      </c>
      <c r="N6376" s="14">
        <f>E6376*(K6376-L6376-M6376)*IF(F6376="GHS",1,Assumptions!$B$4)</f>
        <v>10241460.5447</v>
      </c>
      <c r="O6376" s="15">
        <f t="shared" ca="1" si="696"/>
        <v>118</v>
      </c>
      <c r="P6376" s="15" t="str">
        <f t="shared" ca="1" si="697"/>
        <v>91-180d</v>
      </c>
      <c r="Q6376" s="17">
        <f ca="1">IF(P6376="0-90d",0,IF(P6376="91-180d",INDEX(Assumptions!$F$8:$F$12,MATCH(B6376,Assumptions!$A$8:$A$12,0)),IF(P6376="181-365d",INDEX(Assumptions!$G$8:$G$12,MATCH(B6376,Assumptions!$A$8:$A$12,0)),INDEX(Assumptions!$H$8:$H$12,MATCH(B6376,Assumptions!$A$8:$A$12,0)))))</f>
        <v>0.05</v>
      </c>
      <c r="R6376" s="14">
        <f t="shared" ca="1" si="698"/>
        <v>397126.86300000001</v>
      </c>
      <c r="S6376" s="14">
        <f t="shared" ca="1" si="699"/>
        <v>7545410.3969999999</v>
      </c>
      <c r="T6376" s="11" t="s">
        <v>25</v>
      </c>
      <c r="U6376" s="18" t="s">
        <v>26</v>
      </c>
    </row>
    <row r="6377" spans="1:21" ht="15" customHeight="1" x14ac:dyDescent="0.15">
      <c r="A6377" s="10" t="s">
        <v>6425</v>
      </c>
      <c r="B6377" s="11" t="s">
        <v>41</v>
      </c>
      <c r="C6377" s="11" t="s">
        <v>42</v>
      </c>
      <c r="D6377" s="12">
        <v>45733</v>
      </c>
      <c r="E6377" s="11">
        <v>4377</v>
      </c>
      <c r="F6377" s="11" t="s">
        <v>33</v>
      </c>
      <c r="G6377" s="13">
        <v>520.09</v>
      </c>
      <c r="H6377" s="14">
        <f t="shared" si="693"/>
        <v>2276433.9300000002</v>
      </c>
      <c r="I6377" s="14">
        <f>IF(F6377="GHS",H6377,H6377*Assumptions!$B$4)</f>
        <v>2276433.9300000002</v>
      </c>
      <c r="J6377" s="15" t="str">
        <f>INDEX(Assumptions!$B$8:$B$12,MATCH(B6377,Assumptions!$A$8:$A$12,0))</f>
        <v>Weighted Average</v>
      </c>
      <c r="K6377" s="16">
        <f>G6377/(1-INDEX(Assumptions!$D$8:$D$12,MATCH(B6377,Assumptions!$A$8:$A$12,0)))</f>
        <v>800.13846153846157</v>
      </c>
      <c r="L6377" s="16">
        <f t="shared" si="694"/>
        <v>15.6027</v>
      </c>
      <c r="M6377" s="16">
        <f t="shared" si="695"/>
        <v>40.00692307692308</v>
      </c>
      <c r="N6377" s="14">
        <f>E6377*(K6377-L6377-M6377)*IF(F6377="GHS",1,Assumptions!$B$4)</f>
        <v>3258802.725946154</v>
      </c>
      <c r="O6377" s="15">
        <f t="shared" ca="1" si="696"/>
        <v>553</v>
      </c>
      <c r="P6377" s="15" t="str">
        <f t="shared" ca="1" si="697"/>
        <v>365d+</v>
      </c>
      <c r="Q6377" s="17">
        <f ca="1">IF(P6377="0-90d",0,IF(P6377="91-180d",INDEX(Assumptions!$F$8:$F$12,MATCH(B6377,Assumptions!$A$8:$A$12,0)),IF(P6377="181-365d",INDEX(Assumptions!$G$8:$G$12,MATCH(B6377,Assumptions!$A$8:$A$12,0)),INDEX(Assumptions!$H$8:$H$12,MATCH(B6377,Assumptions!$A$8:$A$12,0)))))</f>
        <v>0.8</v>
      </c>
      <c r="R6377" s="14">
        <f t="shared" ca="1" si="698"/>
        <v>1821147.1440000003</v>
      </c>
      <c r="S6377" s="14">
        <f t="shared" ca="1" si="699"/>
        <v>455286.78599999985</v>
      </c>
      <c r="T6377" s="11" t="s">
        <v>25</v>
      </c>
      <c r="U6377" s="18" t="s">
        <v>26</v>
      </c>
    </row>
    <row r="6378" spans="1:21" ht="15" customHeight="1" x14ac:dyDescent="0.15">
      <c r="A6378" s="10" t="s">
        <v>6426</v>
      </c>
      <c r="B6378" s="11" t="s">
        <v>31</v>
      </c>
      <c r="C6378" s="11" t="s">
        <v>32</v>
      </c>
      <c r="D6378" s="12">
        <v>46131</v>
      </c>
      <c r="E6378" s="11">
        <v>3872</v>
      </c>
      <c r="F6378" s="11" t="s">
        <v>33</v>
      </c>
      <c r="G6378" s="13">
        <v>2535.0100000000002</v>
      </c>
      <c r="H6378" s="14">
        <f t="shared" si="693"/>
        <v>9815558.7200000007</v>
      </c>
      <c r="I6378" s="14">
        <f>IF(F6378="GHS",H6378,H6378*Assumptions!$B$4)</f>
        <v>9815558.7200000007</v>
      </c>
      <c r="J6378" s="15" t="str">
        <f>INDEX(Assumptions!$B$8:$B$12,MATCH(B6378,Assumptions!$A$8:$A$12,0))</f>
        <v>Weighted Average</v>
      </c>
      <c r="K6378" s="16">
        <f>G6378/(1-INDEX(Assumptions!$D$8:$D$12,MATCH(B6378,Assumptions!$A$8:$A$12,0)))</f>
        <v>3520.8472222222226</v>
      </c>
      <c r="L6378" s="16">
        <f t="shared" si="694"/>
        <v>76.050300000000007</v>
      </c>
      <c r="M6378" s="16">
        <f t="shared" si="695"/>
        <v>176.04236111111115</v>
      </c>
      <c r="N6378" s="14">
        <f>E6378*(K6378-L6378-M6378)*IF(F6378="GHS",1,Assumptions!$B$4)</f>
        <v>12656617.660622224</v>
      </c>
      <c r="O6378" s="15">
        <f t="shared" ca="1" si="696"/>
        <v>155</v>
      </c>
      <c r="P6378" s="15" t="str">
        <f t="shared" ca="1" si="697"/>
        <v>91-180d</v>
      </c>
      <c r="Q6378" s="17">
        <f ca="1">IF(P6378="0-90d",0,IF(P6378="91-180d",INDEX(Assumptions!$F$8:$F$12,MATCH(B6378,Assumptions!$A$8:$A$12,0)),IF(P6378="181-365d",INDEX(Assumptions!$G$8:$G$12,MATCH(B6378,Assumptions!$A$8:$A$12,0)),INDEX(Assumptions!$H$8:$H$12,MATCH(B6378,Assumptions!$A$8:$A$12,0)))))</f>
        <v>0.05</v>
      </c>
      <c r="R6378" s="14">
        <f t="shared" ca="1" si="698"/>
        <v>490777.93600000005</v>
      </c>
      <c r="S6378" s="14">
        <f t="shared" ca="1" si="699"/>
        <v>9324780.784</v>
      </c>
      <c r="T6378" s="11" t="s">
        <v>25</v>
      </c>
      <c r="U6378" s="18" t="s">
        <v>36</v>
      </c>
    </row>
    <row r="6379" spans="1:21" ht="15" customHeight="1" x14ac:dyDescent="0.15">
      <c r="A6379" s="10" t="s">
        <v>6427</v>
      </c>
      <c r="B6379" s="11" t="s">
        <v>41</v>
      </c>
      <c r="C6379" s="11" t="s">
        <v>44</v>
      </c>
      <c r="D6379" s="12">
        <v>45795</v>
      </c>
      <c r="E6379" s="11">
        <v>3305</v>
      </c>
      <c r="F6379" s="11" t="s">
        <v>33</v>
      </c>
      <c r="G6379" s="13">
        <v>726.12</v>
      </c>
      <c r="H6379" s="14">
        <f t="shared" si="693"/>
        <v>2399826.6</v>
      </c>
      <c r="I6379" s="14">
        <f>IF(F6379="GHS",H6379,H6379*Assumptions!$B$4)</f>
        <v>2399826.6</v>
      </c>
      <c r="J6379" s="15" t="str">
        <f>INDEX(Assumptions!$B$8:$B$12,MATCH(B6379,Assumptions!$A$8:$A$12,0))</f>
        <v>Weighted Average</v>
      </c>
      <c r="K6379" s="16">
        <f>G6379/(1-INDEX(Assumptions!$D$8:$D$12,MATCH(B6379,Assumptions!$A$8:$A$12,0)))</f>
        <v>1117.1076923076923</v>
      </c>
      <c r="L6379" s="16">
        <f t="shared" si="694"/>
        <v>21.7836</v>
      </c>
      <c r="M6379" s="16">
        <f t="shared" si="695"/>
        <v>55.855384615384622</v>
      </c>
      <c r="N6379" s="14">
        <f>E6379*(K6379-L6379-M6379)*IF(F6379="GHS",1,Assumptions!$B$4)</f>
        <v>3435444.0789230773</v>
      </c>
      <c r="O6379" s="15">
        <f t="shared" ca="1" si="696"/>
        <v>491</v>
      </c>
      <c r="P6379" s="15" t="str">
        <f t="shared" ca="1" si="697"/>
        <v>365d+</v>
      </c>
      <c r="Q6379" s="17">
        <f ca="1">IF(P6379="0-90d",0,IF(P6379="91-180d",INDEX(Assumptions!$F$8:$F$12,MATCH(B6379,Assumptions!$A$8:$A$12,0)),IF(P6379="181-365d",INDEX(Assumptions!$G$8:$G$12,MATCH(B6379,Assumptions!$A$8:$A$12,0)),INDEX(Assumptions!$H$8:$H$12,MATCH(B6379,Assumptions!$A$8:$A$12,0)))))</f>
        <v>0.8</v>
      </c>
      <c r="R6379" s="14">
        <f t="shared" ca="1" si="698"/>
        <v>1919861.2800000003</v>
      </c>
      <c r="S6379" s="14">
        <f t="shared" ca="1" si="699"/>
        <v>479965.31999999983</v>
      </c>
      <c r="T6379" s="11" t="s">
        <v>25</v>
      </c>
      <c r="U6379" s="18" t="s">
        <v>26</v>
      </c>
    </row>
    <row r="6380" spans="1:21" ht="15" customHeight="1" x14ac:dyDescent="0.15">
      <c r="A6380" s="10" t="s">
        <v>6428</v>
      </c>
      <c r="B6380" s="11" t="s">
        <v>31</v>
      </c>
      <c r="C6380" s="11" t="s">
        <v>32</v>
      </c>
      <c r="D6380" s="12">
        <v>45869</v>
      </c>
      <c r="E6380" s="11">
        <v>2839</v>
      </c>
      <c r="F6380" s="11" t="s">
        <v>33</v>
      </c>
      <c r="G6380" s="13">
        <v>1552.48</v>
      </c>
      <c r="H6380" s="14">
        <f t="shared" si="693"/>
        <v>4407490.72</v>
      </c>
      <c r="I6380" s="14">
        <f>IF(F6380="GHS",H6380,H6380*Assumptions!$B$4)</f>
        <v>4407490.72</v>
      </c>
      <c r="J6380" s="15" t="str">
        <f>INDEX(Assumptions!$B$8:$B$12,MATCH(B6380,Assumptions!$A$8:$A$12,0))</f>
        <v>Weighted Average</v>
      </c>
      <c r="K6380" s="16">
        <f>G6380/(1-INDEX(Assumptions!$D$8:$D$12,MATCH(B6380,Assumptions!$A$8:$A$12,0)))</f>
        <v>2156.2222222222222</v>
      </c>
      <c r="L6380" s="16">
        <f t="shared" si="694"/>
        <v>46.574399999999997</v>
      </c>
      <c r="M6380" s="16">
        <f t="shared" si="695"/>
        <v>107.81111111111112</v>
      </c>
      <c r="N6380" s="14">
        <f>E6380*(K6380-L6380-M6380)*IF(F6380="GHS",1,Assumptions!$B$4)</f>
        <v>5683214.4228444444</v>
      </c>
      <c r="O6380" s="15">
        <f t="shared" ca="1" si="696"/>
        <v>417</v>
      </c>
      <c r="P6380" s="15" t="str">
        <f t="shared" ca="1" si="697"/>
        <v>365d+</v>
      </c>
      <c r="Q6380" s="17">
        <f ca="1">IF(P6380="0-90d",0,IF(P6380="91-180d",INDEX(Assumptions!$F$8:$F$12,MATCH(B6380,Assumptions!$A$8:$A$12,0)),IF(P6380="181-365d",INDEX(Assumptions!$G$8:$G$12,MATCH(B6380,Assumptions!$A$8:$A$12,0)),INDEX(Assumptions!$H$8:$H$12,MATCH(B6380,Assumptions!$A$8:$A$12,0)))))</f>
        <v>0.6</v>
      </c>
      <c r="R6380" s="14">
        <f t="shared" ca="1" si="698"/>
        <v>2644494.4319999996</v>
      </c>
      <c r="S6380" s="14">
        <f t="shared" ca="1" si="699"/>
        <v>1762996.2880000002</v>
      </c>
      <c r="T6380" s="11" t="s">
        <v>25</v>
      </c>
      <c r="U6380" s="18" t="s">
        <v>26</v>
      </c>
    </row>
    <row r="6381" spans="1:21" ht="15" customHeight="1" x14ac:dyDescent="0.15">
      <c r="A6381" s="10" t="s">
        <v>6429</v>
      </c>
      <c r="B6381" s="11" t="s">
        <v>41</v>
      </c>
      <c r="C6381" s="11" t="s">
        <v>42</v>
      </c>
      <c r="D6381" s="12">
        <v>45789</v>
      </c>
      <c r="E6381" s="11">
        <v>4305</v>
      </c>
      <c r="F6381" s="11" t="s">
        <v>33</v>
      </c>
      <c r="G6381" s="13">
        <v>255.26</v>
      </c>
      <c r="H6381" s="14">
        <f t="shared" si="693"/>
        <v>1098894.3</v>
      </c>
      <c r="I6381" s="14">
        <f>IF(F6381="GHS",H6381,H6381*Assumptions!$B$4)</f>
        <v>1098894.3</v>
      </c>
      <c r="J6381" s="15" t="str">
        <f>INDEX(Assumptions!$B$8:$B$12,MATCH(B6381,Assumptions!$A$8:$A$12,0))</f>
        <v>Weighted Average</v>
      </c>
      <c r="K6381" s="16">
        <f>G6381/(1-INDEX(Assumptions!$D$8:$D$12,MATCH(B6381,Assumptions!$A$8:$A$12,0)))</f>
        <v>392.7076923076923</v>
      </c>
      <c r="L6381" s="16">
        <f t="shared" si="694"/>
        <v>7.6577999999999991</v>
      </c>
      <c r="M6381" s="16">
        <f t="shared" si="695"/>
        <v>19.635384615384616</v>
      </c>
      <c r="N6381" s="14">
        <f>E6381*(K6381-L6381-M6381)*IF(F6381="GHS",1,Assumptions!$B$4)</f>
        <v>1573109.4556153845</v>
      </c>
      <c r="O6381" s="15">
        <f t="shared" ca="1" si="696"/>
        <v>497</v>
      </c>
      <c r="P6381" s="15" t="str">
        <f t="shared" ca="1" si="697"/>
        <v>365d+</v>
      </c>
      <c r="Q6381" s="17">
        <f ca="1">IF(P6381="0-90d",0,IF(P6381="91-180d",INDEX(Assumptions!$F$8:$F$12,MATCH(B6381,Assumptions!$A$8:$A$12,0)),IF(P6381="181-365d",INDEX(Assumptions!$G$8:$G$12,MATCH(B6381,Assumptions!$A$8:$A$12,0)),INDEX(Assumptions!$H$8:$H$12,MATCH(B6381,Assumptions!$A$8:$A$12,0)))))</f>
        <v>0.8</v>
      </c>
      <c r="R6381" s="14">
        <f t="shared" ca="1" si="698"/>
        <v>879115.44000000006</v>
      </c>
      <c r="S6381" s="14">
        <f t="shared" ca="1" si="699"/>
        <v>219778.86</v>
      </c>
      <c r="T6381" s="11" t="s">
        <v>25</v>
      </c>
      <c r="U6381" s="18" t="s">
        <v>26</v>
      </c>
    </row>
    <row r="6382" spans="1:21" ht="15" customHeight="1" x14ac:dyDescent="0.15">
      <c r="A6382" s="10" t="s">
        <v>6430</v>
      </c>
      <c r="B6382" s="11" t="s">
        <v>41</v>
      </c>
      <c r="C6382" s="11" t="s">
        <v>49</v>
      </c>
      <c r="D6382" s="12">
        <v>45929</v>
      </c>
      <c r="E6382" s="11">
        <v>4660</v>
      </c>
      <c r="F6382" s="11" t="s">
        <v>33</v>
      </c>
      <c r="G6382" s="13">
        <v>362.5</v>
      </c>
      <c r="H6382" s="14">
        <f t="shared" si="693"/>
        <v>1689250</v>
      </c>
      <c r="I6382" s="14">
        <f>IF(F6382="GHS",H6382,H6382*Assumptions!$B$4)</f>
        <v>1689250</v>
      </c>
      <c r="J6382" s="15" t="str">
        <f>INDEX(Assumptions!$B$8:$B$12,MATCH(B6382,Assumptions!$A$8:$A$12,0))</f>
        <v>Weighted Average</v>
      </c>
      <c r="K6382" s="16">
        <f>G6382/(1-INDEX(Assumptions!$D$8:$D$12,MATCH(B6382,Assumptions!$A$8:$A$12,0)))</f>
        <v>557.69230769230762</v>
      </c>
      <c r="L6382" s="16">
        <f t="shared" si="694"/>
        <v>10.875</v>
      </c>
      <c r="M6382" s="16">
        <f t="shared" si="695"/>
        <v>27.884615384615383</v>
      </c>
      <c r="N6382" s="14">
        <f>E6382*(K6382-L6382-M6382)*IF(F6382="GHS",1,Assumptions!$B$4)</f>
        <v>2418226.346153846</v>
      </c>
      <c r="O6382" s="15">
        <f t="shared" ca="1" si="696"/>
        <v>357</v>
      </c>
      <c r="P6382" s="15" t="str">
        <f t="shared" ca="1" si="697"/>
        <v>181-365d</v>
      </c>
      <c r="Q6382" s="17">
        <f ca="1">IF(P6382="0-90d",0,IF(P6382="91-180d",INDEX(Assumptions!$F$8:$F$12,MATCH(B6382,Assumptions!$A$8:$A$12,0)),IF(P6382="181-365d",INDEX(Assumptions!$G$8:$G$12,MATCH(B6382,Assumptions!$A$8:$A$12,0)),INDEX(Assumptions!$H$8:$H$12,MATCH(B6382,Assumptions!$A$8:$A$12,0)))))</f>
        <v>0.35</v>
      </c>
      <c r="R6382" s="14">
        <f t="shared" ca="1" si="698"/>
        <v>591237.5</v>
      </c>
      <c r="S6382" s="14">
        <f t="shared" ca="1" si="699"/>
        <v>1098012.5</v>
      </c>
      <c r="T6382" s="11" t="s">
        <v>25</v>
      </c>
      <c r="U6382" s="18" t="s">
        <v>26</v>
      </c>
    </row>
    <row r="6383" spans="1:21" ht="15" customHeight="1" x14ac:dyDescent="0.15">
      <c r="A6383" s="10" t="s">
        <v>6431</v>
      </c>
      <c r="B6383" s="11" t="s">
        <v>41</v>
      </c>
      <c r="C6383" s="11" t="s">
        <v>44</v>
      </c>
      <c r="D6383" s="12">
        <v>46029</v>
      </c>
      <c r="E6383" s="11">
        <v>1712</v>
      </c>
      <c r="F6383" s="11" t="s">
        <v>33</v>
      </c>
      <c r="G6383" s="13">
        <v>189.25</v>
      </c>
      <c r="H6383" s="14">
        <f t="shared" si="693"/>
        <v>323996</v>
      </c>
      <c r="I6383" s="14">
        <f>IF(F6383="GHS",H6383,H6383*Assumptions!$B$4)</f>
        <v>323996</v>
      </c>
      <c r="J6383" s="15" t="str">
        <f>INDEX(Assumptions!$B$8:$B$12,MATCH(B6383,Assumptions!$A$8:$A$12,0))</f>
        <v>Weighted Average</v>
      </c>
      <c r="K6383" s="16">
        <f>G6383/(1-INDEX(Assumptions!$D$8:$D$12,MATCH(B6383,Assumptions!$A$8:$A$12,0)))</f>
        <v>291.15384615384613</v>
      </c>
      <c r="L6383" s="16">
        <f t="shared" si="694"/>
        <v>5.6775000000000002</v>
      </c>
      <c r="M6383" s="16">
        <f t="shared" si="695"/>
        <v>14.557692307692307</v>
      </c>
      <c r="N6383" s="14">
        <f>E6383*(K6383-L6383-M6383)*IF(F6383="GHS",1,Assumptions!$B$4)</f>
        <v>463812.73538461531</v>
      </c>
      <c r="O6383" s="15">
        <f t="shared" ca="1" si="696"/>
        <v>257</v>
      </c>
      <c r="P6383" s="15" t="str">
        <f t="shared" ca="1" si="697"/>
        <v>181-365d</v>
      </c>
      <c r="Q6383" s="17">
        <f ca="1">IF(P6383="0-90d",0,IF(P6383="91-180d",INDEX(Assumptions!$F$8:$F$12,MATCH(B6383,Assumptions!$A$8:$A$12,0)),IF(P6383="181-365d",INDEX(Assumptions!$G$8:$G$12,MATCH(B6383,Assumptions!$A$8:$A$12,0)),INDEX(Assumptions!$H$8:$H$12,MATCH(B6383,Assumptions!$A$8:$A$12,0)))))</f>
        <v>0.35</v>
      </c>
      <c r="R6383" s="14">
        <f t="shared" ca="1" si="698"/>
        <v>113398.59999999999</v>
      </c>
      <c r="S6383" s="14">
        <f t="shared" ca="1" si="699"/>
        <v>210597.40000000002</v>
      </c>
      <c r="T6383" s="11" t="s">
        <v>25</v>
      </c>
      <c r="U6383" s="18" t="s">
        <v>26</v>
      </c>
    </row>
    <row r="6384" spans="1:21" ht="15" customHeight="1" x14ac:dyDescent="0.15">
      <c r="A6384" s="10" t="s">
        <v>6432</v>
      </c>
      <c r="B6384" s="11" t="s">
        <v>28</v>
      </c>
      <c r="C6384" s="11" t="s">
        <v>55</v>
      </c>
      <c r="D6384" s="12">
        <v>46050</v>
      </c>
      <c r="E6384" s="11">
        <v>1762</v>
      </c>
      <c r="F6384" s="11" t="s">
        <v>24</v>
      </c>
      <c r="G6384" s="13">
        <v>2819.53</v>
      </c>
      <c r="H6384" s="14">
        <f t="shared" si="693"/>
        <v>4968011.8600000003</v>
      </c>
      <c r="I6384" s="14">
        <f>IF(F6384="GHS",H6384,H6384*Assumptions!$B$4)</f>
        <v>53654528.088000007</v>
      </c>
      <c r="J6384" s="15" t="str">
        <f>INDEX(Assumptions!$B$8:$B$12,MATCH(B6384,Assumptions!$A$8:$A$12,0))</f>
        <v>Fair Value Less Costs to Sell</v>
      </c>
      <c r="K6384" s="16">
        <f>G6384/(1-INDEX(Assumptions!$D$8:$D$12,MATCH(B6384,Assumptions!$A$8:$A$12,0)))</f>
        <v>3204.011363636364</v>
      </c>
      <c r="L6384" s="16">
        <f t="shared" si="694"/>
        <v>84.585900000000009</v>
      </c>
      <c r="M6384" s="16">
        <f t="shared" si="695"/>
        <v>160.2005681818182</v>
      </c>
      <c r="N6384" s="14">
        <f>E6384*(K6384-L6384-M6384)*IF(F6384="GHS",1,Assumptions!$B$4)</f>
        <v>56312866.070541829</v>
      </c>
      <c r="O6384" s="15">
        <f t="shared" ca="1" si="696"/>
        <v>236</v>
      </c>
      <c r="P6384" s="15" t="str">
        <f t="shared" ca="1" si="697"/>
        <v>181-365d</v>
      </c>
      <c r="Q6384" s="17">
        <f ca="1">IF(P6384="0-90d",0,IF(P6384="91-180d",INDEX(Assumptions!$F$8:$F$12,MATCH(B6384,Assumptions!$A$8:$A$12,0)),IF(P6384="181-365d",INDEX(Assumptions!$G$8:$G$12,MATCH(B6384,Assumptions!$A$8:$A$12,0)),INDEX(Assumptions!$H$8:$H$12,MATCH(B6384,Assumptions!$A$8:$A$12,0)))))</f>
        <v>0.1</v>
      </c>
      <c r="R6384" s="14">
        <f t="shared" ca="1" si="698"/>
        <v>5365452.8088000007</v>
      </c>
      <c r="S6384" s="14">
        <f t="shared" ca="1" si="699"/>
        <v>48289075.279200003</v>
      </c>
      <c r="T6384" s="11" t="s">
        <v>25</v>
      </c>
      <c r="U6384" s="18" t="s">
        <v>26</v>
      </c>
    </row>
    <row r="6385" spans="1:21" ht="15" customHeight="1" x14ac:dyDescent="0.15">
      <c r="A6385" s="10" t="s">
        <v>6433</v>
      </c>
      <c r="B6385" s="11" t="s">
        <v>31</v>
      </c>
      <c r="C6385" s="11" t="s">
        <v>32</v>
      </c>
      <c r="D6385" s="12">
        <v>45902</v>
      </c>
      <c r="E6385" s="11">
        <v>349</v>
      </c>
      <c r="F6385" s="11" t="s">
        <v>33</v>
      </c>
      <c r="G6385" s="13">
        <v>8100</v>
      </c>
      <c r="H6385" s="14">
        <f t="shared" si="693"/>
        <v>2826900</v>
      </c>
      <c r="I6385" s="14">
        <f>IF(F6385="GHS",H6385,H6385*Assumptions!$B$4)</f>
        <v>2826900</v>
      </c>
      <c r="J6385" s="15" t="str">
        <f>INDEX(Assumptions!$B$8:$B$12,MATCH(B6385,Assumptions!$A$8:$A$12,0))</f>
        <v>Weighted Average</v>
      </c>
      <c r="K6385" s="16">
        <f>G6385/(1-INDEX(Assumptions!$D$8:$D$12,MATCH(B6385,Assumptions!$A$8:$A$12,0)))</f>
        <v>11250</v>
      </c>
      <c r="L6385" s="16">
        <f t="shared" si="694"/>
        <v>243</v>
      </c>
      <c r="M6385" s="16">
        <f t="shared" si="695"/>
        <v>562.5</v>
      </c>
      <c r="N6385" s="14">
        <f>E6385*(K6385-L6385-M6385)*IF(F6385="GHS",1,Assumptions!$B$4)</f>
        <v>3645130.5</v>
      </c>
      <c r="O6385" s="15">
        <f t="shared" ca="1" si="696"/>
        <v>384</v>
      </c>
      <c r="P6385" s="15" t="str">
        <f t="shared" ca="1" si="697"/>
        <v>365d+</v>
      </c>
      <c r="Q6385" s="17">
        <f ca="1">IF(P6385="0-90d",0,IF(P6385="91-180d",INDEX(Assumptions!$F$8:$F$12,MATCH(B6385,Assumptions!$A$8:$A$12,0)),IF(P6385="181-365d",INDEX(Assumptions!$G$8:$G$12,MATCH(B6385,Assumptions!$A$8:$A$12,0)),INDEX(Assumptions!$H$8:$H$12,MATCH(B6385,Assumptions!$A$8:$A$12,0)))))</f>
        <v>0.6</v>
      </c>
      <c r="R6385" s="14">
        <f t="shared" ca="1" si="698"/>
        <v>1696140</v>
      </c>
      <c r="S6385" s="14">
        <f t="shared" ca="1" si="699"/>
        <v>1130760</v>
      </c>
      <c r="T6385" s="11" t="s">
        <v>25</v>
      </c>
      <c r="U6385" s="18" t="s">
        <v>26</v>
      </c>
    </row>
    <row r="6386" spans="1:21" ht="15" customHeight="1" x14ac:dyDescent="0.15">
      <c r="A6386" s="10" t="s">
        <v>6434</v>
      </c>
      <c r="B6386" s="11" t="s">
        <v>46</v>
      </c>
      <c r="C6386" s="11" t="s">
        <v>52</v>
      </c>
      <c r="D6386" s="12">
        <v>45984</v>
      </c>
      <c r="E6386" s="11">
        <v>4005</v>
      </c>
      <c r="F6386" s="11" t="s">
        <v>33</v>
      </c>
      <c r="G6386" s="13">
        <v>1249825.78</v>
      </c>
      <c r="H6386" s="14">
        <f t="shared" si="693"/>
        <v>5005552248.9000006</v>
      </c>
      <c r="I6386" s="14">
        <f>IF(F6386="GHS",H6386,H6386*Assumptions!$B$4)</f>
        <v>5005552248.9000006</v>
      </c>
      <c r="J6386" s="15" t="str">
        <f>INDEX(Assumptions!$B$8:$B$12,MATCH(B6386,Assumptions!$A$8:$A$12,0))</f>
        <v>Specific Identification</v>
      </c>
      <c r="K6386" s="16">
        <f>G6386/(1-INDEX(Assumptions!$D$8:$D$12,MATCH(B6386,Assumptions!$A$8:$A$12,0)))</f>
        <v>1602340.7435897435</v>
      </c>
      <c r="L6386" s="16">
        <f t="shared" si="694"/>
        <v>37494.773399999998</v>
      </c>
      <c r="M6386" s="16">
        <f t="shared" si="695"/>
        <v>80117.037179487175</v>
      </c>
      <c r="N6386" s="14">
        <f>E6386*(K6386-L6386-M6386)*IF(F6386="GHS",1,Assumptions!$B$4)</f>
        <v>5946339376.7060766</v>
      </c>
      <c r="O6386" s="15">
        <f t="shared" ca="1" si="696"/>
        <v>302</v>
      </c>
      <c r="P6386" s="15" t="str">
        <f t="shared" ca="1" si="697"/>
        <v>181-365d</v>
      </c>
      <c r="Q6386" s="17">
        <f ca="1">IF(P6386="0-90d",0,IF(P6386="91-180d",INDEX(Assumptions!$F$8:$F$12,MATCH(B6386,Assumptions!$A$8:$A$12,0)),IF(P6386="181-365d",INDEX(Assumptions!$G$8:$G$12,MATCH(B6386,Assumptions!$A$8:$A$12,0)),INDEX(Assumptions!$H$8:$H$12,MATCH(B6386,Assumptions!$A$8:$A$12,0)))))</f>
        <v>0.05</v>
      </c>
      <c r="R6386" s="14">
        <f t="shared" ca="1" si="698"/>
        <v>250277612.44500005</v>
      </c>
      <c r="S6386" s="14">
        <f t="shared" ca="1" si="699"/>
        <v>4755274636.4550009</v>
      </c>
      <c r="T6386" s="11" t="s">
        <v>25</v>
      </c>
      <c r="U6386" s="18" t="s">
        <v>26</v>
      </c>
    </row>
    <row r="6387" spans="1:21" ht="15" customHeight="1" x14ac:dyDescent="0.15">
      <c r="A6387" s="10" t="s">
        <v>6435</v>
      </c>
      <c r="B6387" s="11" t="s">
        <v>28</v>
      </c>
      <c r="C6387" s="11" t="s">
        <v>35</v>
      </c>
      <c r="D6387" s="12">
        <v>46155</v>
      </c>
      <c r="E6387" s="11">
        <v>3706</v>
      </c>
      <c r="F6387" s="11" t="s">
        <v>24</v>
      </c>
      <c r="G6387" s="13">
        <v>9674.7099999999991</v>
      </c>
      <c r="H6387" s="14">
        <f t="shared" si="693"/>
        <v>35854475.259999998</v>
      </c>
      <c r="I6387" s="14">
        <f>IF(F6387="GHS",H6387,H6387*Assumptions!$B$4)</f>
        <v>387228332.80800003</v>
      </c>
      <c r="J6387" s="15" t="str">
        <f>INDEX(Assumptions!$B$8:$B$12,MATCH(B6387,Assumptions!$A$8:$A$12,0))</f>
        <v>Fair Value Less Costs to Sell</v>
      </c>
      <c r="K6387" s="16">
        <f>G6387/(1-INDEX(Assumptions!$D$8:$D$12,MATCH(B6387,Assumptions!$A$8:$A$12,0)))</f>
        <v>10993.988636363636</v>
      </c>
      <c r="L6387" s="16">
        <f t="shared" si="694"/>
        <v>290.24129999999997</v>
      </c>
      <c r="M6387" s="16">
        <f t="shared" si="695"/>
        <v>549.69943181818178</v>
      </c>
      <c r="N6387" s="14">
        <f>E6387*(K6387-L6387-M6387)*IF(F6387="GHS",1,Assumptions!$B$4)</f>
        <v>406413736.56985092</v>
      </c>
      <c r="O6387" s="15">
        <f t="shared" ca="1" si="696"/>
        <v>131</v>
      </c>
      <c r="P6387" s="15" t="str">
        <f t="shared" ca="1" si="697"/>
        <v>91-180d</v>
      </c>
      <c r="Q6387" s="17">
        <f ca="1">IF(P6387="0-90d",0,IF(P6387="91-180d",INDEX(Assumptions!$F$8:$F$12,MATCH(B6387,Assumptions!$A$8:$A$12,0)),IF(P6387="181-365d",INDEX(Assumptions!$G$8:$G$12,MATCH(B6387,Assumptions!$A$8:$A$12,0)),INDEX(Assumptions!$H$8:$H$12,MATCH(B6387,Assumptions!$A$8:$A$12,0)))))</f>
        <v>0.02</v>
      </c>
      <c r="R6387" s="14">
        <f t="shared" ca="1" si="698"/>
        <v>7744566.6561600007</v>
      </c>
      <c r="S6387" s="14">
        <f t="shared" ca="1" si="699"/>
        <v>379483766.15184003</v>
      </c>
      <c r="T6387" s="11" t="s">
        <v>25</v>
      </c>
      <c r="U6387" s="18" t="s">
        <v>26</v>
      </c>
    </row>
    <row r="6388" spans="1:21" ht="15" customHeight="1" x14ac:dyDescent="0.15">
      <c r="A6388" s="10" t="s">
        <v>6436</v>
      </c>
      <c r="B6388" s="11" t="s">
        <v>31</v>
      </c>
      <c r="C6388" s="11" t="s">
        <v>32</v>
      </c>
      <c r="D6388" s="12">
        <v>45838</v>
      </c>
      <c r="E6388" s="11">
        <v>689</v>
      </c>
      <c r="F6388" s="11" t="s">
        <v>33</v>
      </c>
      <c r="G6388" s="13">
        <v>1841.73</v>
      </c>
      <c r="H6388" s="14">
        <f t="shared" si="693"/>
        <v>1268951.97</v>
      </c>
      <c r="I6388" s="14">
        <f>IF(F6388="GHS",H6388,H6388*Assumptions!$B$4)</f>
        <v>1268951.97</v>
      </c>
      <c r="J6388" s="15" t="str">
        <f>INDEX(Assumptions!$B$8:$B$12,MATCH(B6388,Assumptions!$A$8:$A$12,0))</f>
        <v>Weighted Average</v>
      </c>
      <c r="K6388" s="16">
        <f>G6388/(1-INDEX(Assumptions!$D$8:$D$12,MATCH(B6388,Assumptions!$A$8:$A$12,0)))</f>
        <v>2557.9583333333335</v>
      </c>
      <c r="L6388" s="16">
        <f t="shared" si="694"/>
        <v>55.251899999999999</v>
      </c>
      <c r="M6388" s="16">
        <f t="shared" si="695"/>
        <v>127.89791666666667</v>
      </c>
      <c r="N6388" s="14">
        <f>E6388*(K6388-L6388-M6388)*IF(F6388="GHS",1,Assumptions!$B$4)</f>
        <v>1636243.0679833333</v>
      </c>
      <c r="O6388" s="15">
        <f t="shared" ca="1" si="696"/>
        <v>448</v>
      </c>
      <c r="P6388" s="15" t="str">
        <f t="shared" ca="1" si="697"/>
        <v>365d+</v>
      </c>
      <c r="Q6388" s="17">
        <f ca="1">IF(P6388="0-90d",0,IF(P6388="91-180d",INDEX(Assumptions!$F$8:$F$12,MATCH(B6388,Assumptions!$A$8:$A$12,0)),IF(P6388="181-365d",INDEX(Assumptions!$G$8:$G$12,MATCH(B6388,Assumptions!$A$8:$A$12,0)),INDEX(Assumptions!$H$8:$H$12,MATCH(B6388,Assumptions!$A$8:$A$12,0)))))</f>
        <v>0.6</v>
      </c>
      <c r="R6388" s="14">
        <f t="shared" ca="1" si="698"/>
        <v>761371.18199999991</v>
      </c>
      <c r="S6388" s="14">
        <f t="shared" ca="1" si="699"/>
        <v>507580.78800000006</v>
      </c>
      <c r="T6388" s="11" t="s">
        <v>25</v>
      </c>
      <c r="U6388" s="18" t="s">
        <v>26</v>
      </c>
    </row>
    <row r="6389" spans="1:21" ht="15" customHeight="1" x14ac:dyDescent="0.15">
      <c r="A6389" s="10" t="s">
        <v>6437</v>
      </c>
      <c r="B6389" s="11" t="s">
        <v>22</v>
      </c>
      <c r="C6389" s="11" t="s">
        <v>81</v>
      </c>
      <c r="D6389" s="12">
        <v>46197</v>
      </c>
      <c r="E6389" s="11">
        <v>2393</v>
      </c>
      <c r="F6389" s="11" t="s">
        <v>24</v>
      </c>
      <c r="G6389" s="13">
        <v>16445.55</v>
      </c>
      <c r="H6389" s="14">
        <f t="shared" si="693"/>
        <v>39354201.149999999</v>
      </c>
      <c r="I6389" s="14">
        <f>IF(F6389="GHS",H6389,H6389*Assumptions!$B$4)</f>
        <v>425025372.42000002</v>
      </c>
      <c r="J6389" s="15" t="str">
        <f>INDEX(Assumptions!$B$8:$B$12,MATCH(B6389,Assumptions!$A$8:$A$12,0))</f>
        <v>FIFO</v>
      </c>
      <c r="K6389" s="16">
        <f>G6389/(1-INDEX(Assumptions!$D$8:$D$12,MATCH(B6389,Assumptions!$A$8:$A$12,0)))</f>
        <v>20055.548780487803</v>
      </c>
      <c r="L6389" s="16">
        <f t="shared" si="694"/>
        <v>493.36649999999997</v>
      </c>
      <c r="M6389" s="16">
        <f t="shared" si="695"/>
        <v>1002.7774390243902</v>
      </c>
      <c r="N6389" s="14">
        <f>E6389*(K6389-L6389-M6389)*IF(F6389="GHS",1,Assumptions!$B$4)</f>
        <v>479656682.48471707</v>
      </c>
      <c r="O6389" s="15">
        <f t="shared" ca="1" si="696"/>
        <v>89</v>
      </c>
      <c r="P6389" s="15" t="str">
        <f t="shared" ca="1" si="697"/>
        <v>0-90d</v>
      </c>
      <c r="Q6389" s="17">
        <f ca="1">IF(P6389="0-90d",0,IF(P6389="91-180d",INDEX(Assumptions!$F$8:$F$12,MATCH(B6389,Assumptions!$A$8:$A$12,0)),IF(P6389="181-365d",INDEX(Assumptions!$G$8:$G$12,MATCH(B6389,Assumptions!$A$8:$A$12,0)),INDEX(Assumptions!$H$8:$H$12,MATCH(B6389,Assumptions!$A$8:$A$12,0)))))</f>
        <v>0</v>
      </c>
      <c r="R6389" s="14">
        <f t="shared" ca="1" si="698"/>
        <v>0</v>
      </c>
      <c r="S6389" s="14">
        <f t="shared" ca="1" si="699"/>
        <v>425025372.42000002</v>
      </c>
      <c r="T6389" s="11" t="s">
        <v>25</v>
      </c>
      <c r="U6389" s="18" t="s">
        <v>26</v>
      </c>
    </row>
    <row r="6390" spans="1:21" ht="15" customHeight="1" x14ac:dyDescent="0.15">
      <c r="A6390" s="10" t="s">
        <v>6438</v>
      </c>
      <c r="B6390" s="11" t="s">
        <v>31</v>
      </c>
      <c r="C6390" s="11" t="s">
        <v>63</v>
      </c>
      <c r="D6390" s="12">
        <v>46082</v>
      </c>
      <c r="E6390" s="11">
        <v>1246</v>
      </c>
      <c r="F6390" s="11" t="s">
        <v>33</v>
      </c>
      <c r="G6390" s="13">
        <v>1329.21</v>
      </c>
      <c r="H6390" s="14">
        <f t="shared" si="693"/>
        <v>1656195.6600000001</v>
      </c>
      <c r="I6390" s="14">
        <f>IF(F6390="GHS",H6390,H6390*Assumptions!$B$4)</f>
        <v>1656195.6600000001</v>
      </c>
      <c r="J6390" s="15" t="str">
        <f>INDEX(Assumptions!$B$8:$B$12,MATCH(B6390,Assumptions!$A$8:$A$12,0))</f>
        <v>Weighted Average</v>
      </c>
      <c r="K6390" s="16">
        <f>G6390/(1-INDEX(Assumptions!$D$8:$D$12,MATCH(B6390,Assumptions!$A$8:$A$12,0)))</f>
        <v>1846.1250000000002</v>
      </c>
      <c r="L6390" s="16">
        <f t="shared" si="694"/>
        <v>39.876300000000001</v>
      </c>
      <c r="M6390" s="16">
        <f t="shared" si="695"/>
        <v>92.30625000000002</v>
      </c>
      <c r="N6390" s="14">
        <f>E6390*(K6390-L6390-M6390)*IF(F6390="GHS",1,Assumptions!$B$4)</f>
        <v>2135572.2927000001</v>
      </c>
      <c r="O6390" s="15">
        <f t="shared" ca="1" si="696"/>
        <v>204</v>
      </c>
      <c r="P6390" s="15" t="str">
        <f t="shared" ca="1" si="697"/>
        <v>181-365d</v>
      </c>
      <c r="Q6390" s="17">
        <f ca="1">IF(P6390="0-90d",0,IF(P6390="91-180d",INDEX(Assumptions!$F$8:$F$12,MATCH(B6390,Assumptions!$A$8:$A$12,0)),IF(P6390="181-365d",INDEX(Assumptions!$G$8:$G$12,MATCH(B6390,Assumptions!$A$8:$A$12,0)),INDEX(Assumptions!$H$8:$H$12,MATCH(B6390,Assumptions!$A$8:$A$12,0)))))</f>
        <v>0.2</v>
      </c>
      <c r="R6390" s="14">
        <f t="shared" ca="1" si="698"/>
        <v>331239.13200000004</v>
      </c>
      <c r="S6390" s="14">
        <f t="shared" si="699"/>
        <v>0</v>
      </c>
      <c r="T6390" s="11" t="s">
        <v>39</v>
      </c>
      <c r="U6390" s="18" t="s">
        <v>26</v>
      </c>
    </row>
    <row r="6391" spans="1:21" ht="15" customHeight="1" x14ac:dyDescent="0.15">
      <c r="A6391" s="10" t="s">
        <v>6439</v>
      </c>
      <c r="B6391" s="11" t="s">
        <v>41</v>
      </c>
      <c r="C6391" s="11" t="s">
        <v>49</v>
      </c>
      <c r="D6391" s="12">
        <v>46056</v>
      </c>
      <c r="E6391" s="11">
        <v>282</v>
      </c>
      <c r="F6391" s="11" t="s">
        <v>33</v>
      </c>
      <c r="G6391" s="13">
        <v>319.39999999999998</v>
      </c>
      <c r="H6391" s="14">
        <f t="shared" si="693"/>
        <v>90070.799999999988</v>
      </c>
      <c r="I6391" s="14">
        <f>IF(F6391="GHS",H6391,H6391*Assumptions!$B$4)</f>
        <v>90070.799999999988</v>
      </c>
      <c r="J6391" s="15" t="str">
        <f>INDEX(Assumptions!$B$8:$B$12,MATCH(B6391,Assumptions!$A$8:$A$12,0))</f>
        <v>Weighted Average</v>
      </c>
      <c r="K6391" s="16">
        <f>G6391/(1-INDEX(Assumptions!$D$8:$D$12,MATCH(B6391,Assumptions!$A$8:$A$12,0)))</f>
        <v>491.38461538461536</v>
      </c>
      <c r="L6391" s="16">
        <f t="shared" si="694"/>
        <v>9.581999999999999</v>
      </c>
      <c r="M6391" s="16">
        <f t="shared" si="695"/>
        <v>24.569230769230771</v>
      </c>
      <c r="N6391" s="14">
        <f>E6391*(K6391-L6391-M6391)*IF(F6391="GHS",1,Assumptions!$B$4)</f>
        <v>128939.81446153845</v>
      </c>
      <c r="O6391" s="15">
        <f t="shared" ca="1" si="696"/>
        <v>230</v>
      </c>
      <c r="P6391" s="15" t="str">
        <f t="shared" ca="1" si="697"/>
        <v>181-365d</v>
      </c>
      <c r="Q6391" s="17">
        <f ca="1">IF(P6391="0-90d",0,IF(P6391="91-180d",INDEX(Assumptions!$F$8:$F$12,MATCH(B6391,Assumptions!$A$8:$A$12,0)),IF(P6391="181-365d",INDEX(Assumptions!$G$8:$G$12,MATCH(B6391,Assumptions!$A$8:$A$12,0)),INDEX(Assumptions!$H$8:$H$12,MATCH(B6391,Assumptions!$A$8:$A$12,0)))))</f>
        <v>0.35</v>
      </c>
      <c r="R6391" s="14">
        <f t="shared" ca="1" si="698"/>
        <v>31524.779999999995</v>
      </c>
      <c r="S6391" s="14">
        <f t="shared" ca="1" si="699"/>
        <v>58546.01999999999</v>
      </c>
      <c r="T6391" s="11" t="s">
        <v>25</v>
      </c>
      <c r="U6391" s="18" t="s">
        <v>26</v>
      </c>
    </row>
    <row r="6392" spans="1:21" ht="15" customHeight="1" x14ac:dyDescent="0.15">
      <c r="A6392" s="10" t="s">
        <v>6440</v>
      </c>
      <c r="B6392" s="11" t="s">
        <v>22</v>
      </c>
      <c r="C6392" s="11" t="s">
        <v>61</v>
      </c>
      <c r="D6392" s="12">
        <v>45847</v>
      </c>
      <c r="E6392" s="11">
        <v>3337</v>
      </c>
      <c r="F6392" s="11" t="s">
        <v>24</v>
      </c>
      <c r="G6392" s="13">
        <v>63920.62</v>
      </c>
      <c r="H6392" s="14">
        <f t="shared" si="693"/>
        <v>213303108.94</v>
      </c>
      <c r="I6392" s="14">
        <f>IF(F6392="GHS",H6392,H6392*Assumptions!$B$4)</f>
        <v>2303673576.552</v>
      </c>
      <c r="J6392" s="15" t="str">
        <f>INDEX(Assumptions!$B$8:$B$12,MATCH(B6392,Assumptions!$A$8:$A$12,0))</f>
        <v>FIFO</v>
      </c>
      <c r="K6392" s="16">
        <f>G6392/(1-INDEX(Assumptions!$D$8:$D$12,MATCH(B6392,Assumptions!$A$8:$A$12,0)))</f>
        <v>77951.975609756089</v>
      </c>
      <c r="L6392" s="16">
        <f t="shared" si="694"/>
        <v>1917.6186</v>
      </c>
      <c r="M6392" s="16">
        <f t="shared" si="695"/>
        <v>3897.5987804878046</v>
      </c>
      <c r="N6392" s="14">
        <f>E6392*(K6392-L6392-M6392)*IF(F6392="GHS",1,Assumptions!$B$4)</f>
        <v>2599779911.8795371</v>
      </c>
      <c r="O6392" s="15">
        <f t="shared" ca="1" si="696"/>
        <v>439</v>
      </c>
      <c r="P6392" s="15" t="str">
        <f t="shared" ca="1" si="697"/>
        <v>365d+</v>
      </c>
      <c r="Q6392" s="17">
        <f ca="1">IF(P6392="0-90d",0,IF(P6392="91-180d",INDEX(Assumptions!$F$8:$F$12,MATCH(B6392,Assumptions!$A$8:$A$12,0)),IF(P6392="181-365d",INDEX(Assumptions!$G$8:$G$12,MATCH(B6392,Assumptions!$A$8:$A$12,0)),INDEX(Assumptions!$H$8:$H$12,MATCH(B6392,Assumptions!$A$8:$A$12,0)))))</f>
        <v>0.5</v>
      </c>
      <c r="R6392" s="14">
        <f t="shared" ca="1" si="698"/>
        <v>1151836788.276</v>
      </c>
      <c r="S6392" s="14">
        <f t="shared" ca="1" si="699"/>
        <v>1151836788.276</v>
      </c>
      <c r="T6392" s="11" t="s">
        <v>25</v>
      </c>
      <c r="U6392" s="18" t="s">
        <v>26</v>
      </c>
    </row>
    <row r="6393" spans="1:21" ht="15" customHeight="1" x14ac:dyDescent="0.15">
      <c r="A6393" s="10" t="s">
        <v>6441</v>
      </c>
      <c r="B6393" s="11" t="s">
        <v>46</v>
      </c>
      <c r="C6393" s="11" t="s">
        <v>47</v>
      </c>
      <c r="D6393" s="12">
        <v>45797</v>
      </c>
      <c r="E6393" s="11">
        <v>1758</v>
      </c>
      <c r="F6393" s="11" t="s">
        <v>33</v>
      </c>
      <c r="G6393" s="13">
        <v>809521.58</v>
      </c>
      <c r="H6393" s="14">
        <f t="shared" si="693"/>
        <v>1423138937.6399999</v>
      </c>
      <c r="I6393" s="14">
        <f>IF(F6393="GHS",H6393,H6393*Assumptions!$B$4)</f>
        <v>1423138937.6399999</v>
      </c>
      <c r="J6393" s="15" t="str">
        <f>INDEX(Assumptions!$B$8:$B$12,MATCH(B6393,Assumptions!$A$8:$A$12,0))</f>
        <v>Specific Identification</v>
      </c>
      <c r="K6393" s="16">
        <f>G6393/(1-INDEX(Assumptions!$D$8:$D$12,MATCH(B6393,Assumptions!$A$8:$A$12,0)))</f>
        <v>1037848.1794871794</v>
      </c>
      <c r="L6393" s="16">
        <f t="shared" si="694"/>
        <v>24285.647399999998</v>
      </c>
      <c r="M6393" s="16">
        <f t="shared" si="695"/>
        <v>51892.408974358972</v>
      </c>
      <c r="N6393" s="14">
        <f>E6393*(K6393-L6393-M6393)*IF(F6393="GHS",1,Assumptions!$B$4)</f>
        <v>1690616076.4323382</v>
      </c>
      <c r="O6393" s="15">
        <f t="shared" ca="1" si="696"/>
        <v>489</v>
      </c>
      <c r="P6393" s="15" t="str">
        <f t="shared" ca="1" si="697"/>
        <v>365d+</v>
      </c>
      <c r="Q6393" s="17">
        <f ca="1">IF(P6393="0-90d",0,IF(P6393="91-180d",INDEX(Assumptions!$F$8:$F$12,MATCH(B6393,Assumptions!$A$8:$A$12,0)),IF(P6393="181-365d",INDEX(Assumptions!$G$8:$G$12,MATCH(B6393,Assumptions!$A$8:$A$12,0)),INDEX(Assumptions!$H$8:$H$12,MATCH(B6393,Assumptions!$A$8:$A$12,0)))))</f>
        <v>0.15</v>
      </c>
      <c r="R6393" s="14">
        <f t="shared" ca="1" si="698"/>
        <v>213470840.64599997</v>
      </c>
      <c r="S6393" s="14">
        <f t="shared" ca="1" si="699"/>
        <v>1209668096.994</v>
      </c>
      <c r="T6393" s="11" t="s">
        <v>25</v>
      </c>
      <c r="U6393" s="18" t="s">
        <v>36</v>
      </c>
    </row>
    <row r="6394" spans="1:21" ht="15" customHeight="1" x14ac:dyDescent="0.15">
      <c r="A6394" s="10" t="s">
        <v>6442</v>
      </c>
      <c r="B6394" s="11" t="s">
        <v>31</v>
      </c>
      <c r="C6394" s="11" t="s">
        <v>76</v>
      </c>
      <c r="D6394" s="12">
        <v>45760</v>
      </c>
      <c r="E6394" s="11">
        <v>2192</v>
      </c>
      <c r="F6394" s="11" t="s">
        <v>33</v>
      </c>
      <c r="G6394" s="13">
        <v>2592.31</v>
      </c>
      <c r="H6394" s="14">
        <f t="shared" si="693"/>
        <v>5682343.5199999996</v>
      </c>
      <c r="I6394" s="14">
        <f>IF(F6394="GHS",H6394,H6394*Assumptions!$B$4)</f>
        <v>5682343.5199999996</v>
      </c>
      <c r="J6394" s="15" t="str">
        <f>INDEX(Assumptions!$B$8:$B$12,MATCH(B6394,Assumptions!$A$8:$A$12,0))</f>
        <v>Weighted Average</v>
      </c>
      <c r="K6394" s="16">
        <f>G6394/(1-INDEX(Assumptions!$D$8:$D$12,MATCH(B6394,Assumptions!$A$8:$A$12,0)))</f>
        <v>3600.4305555555557</v>
      </c>
      <c r="L6394" s="16">
        <f t="shared" si="694"/>
        <v>77.769300000000001</v>
      </c>
      <c r="M6394" s="16">
        <f t="shared" si="695"/>
        <v>180.02152777777781</v>
      </c>
      <c r="N6394" s="14">
        <f>E6394*(K6394-L6394-M6394)*IF(F6394="GHS",1,Assumptions!$B$4)</f>
        <v>7327066.2832888886</v>
      </c>
      <c r="O6394" s="15">
        <f t="shared" ca="1" si="696"/>
        <v>526</v>
      </c>
      <c r="P6394" s="15" t="str">
        <f t="shared" ca="1" si="697"/>
        <v>365d+</v>
      </c>
      <c r="Q6394" s="17">
        <f ca="1">IF(P6394="0-90d",0,IF(P6394="91-180d",INDEX(Assumptions!$F$8:$F$12,MATCH(B6394,Assumptions!$A$8:$A$12,0)),IF(P6394="181-365d",INDEX(Assumptions!$G$8:$G$12,MATCH(B6394,Assumptions!$A$8:$A$12,0)),INDEX(Assumptions!$H$8:$H$12,MATCH(B6394,Assumptions!$A$8:$A$12,0)))))</f>
        <v>0.6</v>
      </c>
      <c r="R6394" s="14">
        <f t="shared" ca="1" si="698"/>
        <v>3409406.1119999997</v>
      </c>
      <c r="S6394" s="14">
        <f t="shared" ca="1" si="699"/>
        <v>2272937.4079999998</v>
      </c>
      <c r="T6394" s="11" t="s">
        <v>25</v>
      </c>
      <c r="U6394" s="18" t="s">
        <v>26</v>
      </c>
    </row>
    <row r="6395" spans="1:21" ht="15" customHeight="1" x14ac:dyDescent="0.15">
      <c r="A6395" s="10" t="s">
        <v>6443</v>
      </c>
      <c r="B6395" s="11" t="s">
        <v>28</v>
      </c>
      <c r="C6395" s="11" t="s">
        <v>38</v>
      </c>
      <c r="D6395" s="12">
        <v>46207</v>
      </c>
      <c r="E6395" s="11">
        <v>262</v>
      </c>
      <c r="F6395" s="11" t="s">
        <v>24</v>
      </c>
      <c r="G6395" s="13">
        <v>7575.42</v>
      </c>
      <c r="H6395" s="14">
        <f t="shared" si="693"/>
        <v>1984760.04</v>
      </c>
      <c r="I6395" s="14">
        <f>IF(F6395="GHS",H6395,H6395*Assumptions!$B$4)</f>
        <v>21435408.432</v>
      </c>
      <c r="J6395" s="15" t="str">
        <f>INDEX(Assumptions!$B$8:$B$12,MATCH(B6395,Assumptions!$A$8:$A$12,0))</f>
        <v>Fair Value Less Costs to Sell</v>
      </c>
      <c r="K6395" s="16">
        <f>G6395/(1-INDEX(Assumptions!$D$8:$D$12,MATCH(B6395,Assumptions!$A$8:$A$12,0)))</f>
        <v>8608.431818181818</v>
      </c>
      <c r="L6395" s="16">
        <f t="shared" si="694"/>
        <v>227.26259999999999</v>
      </c>
      <c r="M6395" s="16">
        <f t="shared" si="695"/>
        <v>430.42159090909092</v>
      </c>
      <c r="N6395" s="14">
        <f>E6395*(K6395-L6395-M6395)*IF(F6395="GHS",1,Assumptions!$B$4)</f>
        <v>22497435.486130912</v>
      </c>
      <c r="O6395" s="15">
        <f t="shared" ca="1" si="696"/>
        <v>79</v>
      </c>
      <c r="P6395" s="15" t="str">
        <f t="shared" ca="1" si="697"/>
        <v>0-90d</v>
      </c>
      <c r="Q6395" s="17">
        <f ca="1">IF(P6395="0-90d",0,IF(P6395="91-180d",INDEX(Assumptions!$F$8:$F$12,MATCH(B6395,Assumptions!$A$8:$A$12,0)),IF(P6395="181-365d",INDEX(Assumptions!$G$8:$G$12,MATCH(B6395,Assumptions!$A$8:$A$12,0)),INDEX(Assumptions!$H$8:$H$12,MATCH(B6395,Assumptions!$A$8:$A$12,0)))))</f>
        <v>0</v>
      </c>
      <c r="R6395" s="14">
        <f t="shared" ca="1" si="698"/>
        <v>0</v>
      </c>
      <c r="S6395" s="14">
        <f t="shared" ca="1" si="699"/>
        <v>21435408.432</v>
      </c>
      <c r="T6395" s="11" t="s">
        <v>25</v>
      </c>
      <c r="U6395" s="18" t="s">
        <v>26</v>
      </c>
    </row>
    <row r="6396" spans="1:21" ht="15" customHeight="1" x14ac:dyDescent="0.15">
      <c r="A6396" s="10" t="s">
        <v>6444</v>
      </c>
      <c r="B6396" s="11" t="s">
        <v>41</v>
      </c>
      <c r="C6396" s="11" t="s">
        <v>44</v>
      </c>
      <c r="D6396" s="12">
        <v>45910</v>
      </c>
      <c r="E6396" s="11">
        <v>3301</v>
      </c>
      <c r="F6396" s="11" t="s">
        <v>33</v>
      </c>
      <c r="G6396" s="13">
        <v>335.68</v>
      </c>
      <c r="H6396" s="14">
        <f t="shared" si="693"/>
        <v>1108079.68</v>
      </c>
      <c r="I6396" s="14">
        <f>IF(F6396="GHS",H6396,H6396*Assumptions!$B$4)</f>
        <v>1108079.68</v>
      </c>
      <c r="J6396" s="15" t="str">
        <f>INDEX(Assumptions!$B$8:$B$12,MATCH(B6396,Assumptions!$A$8:$A$12,0))</f>
        <v>Weighted Average</v>
      </c>
      <c r="K6396" s="16">
        <f>G6396/(1-INDEX(Assumptions!$D$8:$D$12,MATCH(B6396,Assumptions!$A$8:$A$12,0)))</f>
        <v>516.43076923076922</v>
      </c>
      <c r="L6396" s="16">
        <f t="shared" si="694"/>
        <v>10.070399999999999</v>
      </c>
      <c r="M6396" s="16">
        <f t="shared" si="695"/>
        <v>25.821538461538463</v>
      </c>
      <c r="N6396" s="14">
        <f>E6396*(K6396-L6396-M6396)*IF(F6396="GHS",1,Assumptions!$B$4)</f>
        <v>1586258.6803692307</v>
      </c>
      <c r="O6396" s="15">
        <f t="shared" ca="1" si="696"/>
        <v>376</v>
      </c>
      <c r="P6396" s="15" t="str">
        <f t="shared" ca="1" si="697"/>
        <v>365d+</v>
      </c>
      <c r="Q6396" s="17">
        <f ca="1">IF(P6396="0-90d",0,IF(P6396="91-180d",INDEX(Assumptions!$F$8:$F$12,MATCH(B6396,Assumptions!$A$8:$A$12,0)),IF(P6396="181-365d",INDEX(Assumptions!$G$8:$G$12,MATCH(B6396,Assumptions!$A$8:$A$12,0)),INDEX(Assumptions!$H$8:$H$12,MATCH(B6396,Assumptions!$A$8:$A$12,0)))))</f>
        <v>0.8</v>
      </c>
      <c r="R6396" s="14">
        <f t="shared" ca="1" si="698"/>
        <v>886463.74399999995</v>
      </c>
      <c r="S6396" s="14">
        <f t="shared" ca="1" si="699"/>
        <v>221615.93599999999</v>
      </c>
      <c r="T6396" s="11" t="s">
        <v>25</v>
      </c>
      <c r="U6396" s="18" t="s">
        <v>26</v>
      </c>
    </row>
    <row r="6397" spans="1:21" ht="15" customHeight="1" x14ac:dyDescent="0.15">
      <c r="A6397" s="10" t="s">
        <v>6445</v>
      </c>
      <c r="B6397" s="11" t="s">
        <v>28</v>
      </c>
      <c r="C6397" s="11" t="s">
        <v>55</v>
      </c>
      <c r="D6397" s="12">
        <v>45792</v>
      </c>
      <c r="E6397" s="11">
        <v>1917</v>
      </c>
      <c r="F6397" s="11" t="s">
        <v>24</v>
      </c>
      <c r="G6397" s="13">
        <v>4443.55</v>
      </c>
      <c r="H6397" s="14">
        <f t="shared" si="693"/>
        <v>8518285.3499999996</v>
      </c>
      <c r="I6397" s="14">
        <f>IF(F6397="GHS",H6397,H6397*Assumptions!$B$4)</f>
        <v>91997481.780000001</v>
      </c>
      <c r="J6397" s="15" t="str">
        <f>INDEX(Assumptions!$B$8:$B$12,MATCH(B6397,Assumptions!$A$8:$A$12,0))</f>
        <v>Fair Value Less Costs to Sell</v>
      </c>
      <c r="K6397" s="16">
        <f>G6397/(1-INDEX(Assumptions!$D$8:$D$12,MATCH(B6397,Assumptions!$A$8:$A$12,0)))</f>
        <v>5049.4886363636369</v>
      </c>
      <c r="L6397" s="16">
        <f t="shared" si="694"/>
        <v>133.3065</v>
      </c>
      <c r="M6397" s="16">
        <f t="shared" si="695"/>
        <v>252.47443181818187</v>
      </c>
      <c r="N6397" s="14">
        <f>E6397*(K6397-L6397-M6397)*IF(F6397="GHS",1,Assumptions!$B$4)</f>
        <v>96555538.831827283</v>
      </c>
      <c r="O6397" s="15">
        <f t="shared" ca="1" si="696"/>
        <v>494</v>
      </c>
      <c r="P6397" s="15" t="str">
        <f t="shared" ca="1" si="697"/>
        <v>365d+</v>
      </c>
      <c r="Q6397" s="17">
        <f ca="1">IF(P6397="0-90d",0,IF(P6397="91-180d",INDEX(Assumptions!$F$8:$F$12,MATCH(B6397,Assumptions!$A$8:$A$12,0)),IF(P6397="181-365d",INDEX(Assumptions!$G$8:$G$12,MATCH(B6397,Assumptions!$A$8:$A$12,0)),INDEX(Assumptions!$H$8:$H$12,MATCH(B6397,Assumptions!$A$8:$A$12,0)))))</f>
        <v>0.4</v>
      </c>
      <c r="R6397" s="14">
        <f t="shared" ca="1" si="698"/>
        <v>36798992.712000005</v>
      </c>
      <c r="S6397" s="14">
        <f t="shared" ca="1" si="699"/>
        <v>55198489.067999996</v>
      </c>
      <c r="T6397" s="11" t="s">
        <v>25</v>
      </c>
      <c r="U6397" s="18" t="s">
        <v>36</v>
      </c>
    </row>
    <row r="6398" spans="1:21" ht="15" customHeight="1" x14ac:dyDescent="0.15">
      <c r="A6398" s="10" t="s">
        <v>6446</v>
      </c>
      <c r="B6398" s="11" t="s">
        <v>41</v>
      </c>
      <c r="C6398" s="11" t="s">
        <v>49</v>
      </c>
      <c r="D6398" s="12">
        <v>45790</v>
      </c>
      <c r="E6398" s="11">
        <v>1903</v>
      </c>
      <c r="F6398" s="11" t="s">
        <v>33</v>
      </c>
      <c r="G6398" s="13">
        <v>183.22</v>
      </c>
      <c r="H6398" s="14">
        <f t="shared" si="693"/>
        <v>348667.66</v>
      </c>
      <c r="I6398" s="14">
        <f>IF(F6398="GHS",H6398,H6398*Assumptions!$B$4)</f>
        <v>348667.66</v>
      </c>
      <c r="J6398" s="15" t="str">
        <f>INDEX(Assumptions!$B$8:$B$12,MATCH(B6398,Assumptions!$A$8:$A$12,0))</f>
        <v>Weighted Average</v>
      </c>
      <c r="K6398" s="16">
        <f>G6398/(1-INDEX(Assumptions!$D$8:$D$12,MATCH(B6398,Assumptions!$A$8:$A$12,0)))</f>
        <v>281.87692307692305</v>
      </c>
      <c r="L6398" s="16">
        <f t="shared" si="694"/>
        <v>5.4965999999999999</v>
      </c>
      <c r="M6398" s="16">
        <f t="shared" si="695"/>
        <v>14.093846153846153</v>
      </c>
      <c r="N6398" s="14">
        <f>E6398*(K6398-L6398-M6398)*IF(F6398="GHS",1,Assumptions!$B$4)</f>
        <v>499131.16558461537</v>
      </c>
      <c r="O6398" s="15">
        <f t="shared" ca="1" si="696"/>
        <v>496</v>
      </c>
      <c r="P6398" s="15" t="str">
        <f t="shared" ca="1" si="697"/>
        <v>365d+</v>
      </c>
      <c r="Q6398" s="17">
        <f ca="1">IF(P6398="0-90d",0,IF(P6398="91-180d",INDEX(Assumptions!$F$8:$F$12,MATCH(B6398,Assumptions!$A$8:$A$12,0)),IF(P6398="181-365d",INDEX(Assumptions!$G$8:$G$12,MATCH(B6398,Assumptions!$A$8:$A$12,0)),INDEX(Assumptions!$H$8:$H$12,MATCH(B6398,Assumptions!$A$8:$A$12,0)))))</f>
        <v>0.8</v>
      </c>
      <c r="R6398" s="14">
        <f t="shared" ca="1" si="698"/>
        <v>278934.12799999997</v>
      </c>
      <c r="S6398" s="14">
        <f t="shared" ca="1" si="699"/>
        <v>69733.532000000007</v>
      </c>
      <c r="T6398" s="11" t="s">
        <v>25</v>
      </c>
      <c r="U6398" s="18" t="s">
        <v>26</v>
      </c>
    </row>
    <row r="6399" spans="1:21" ht="15" customHeight="1" x14ac:dyDescent="0.15">
      <c r="A6399" s="10" t="s">
        <v>6447</v>
      </c>
      <c r="B6399" s="11" t="s">
        <v>41</v>
      </c>
      <c r="C6399" s="11" t="s">
        <v>49</v>
      </c>
      <c r="D6399" s="12">
        <v>45811</v>
      </c>
      <c r="E6399" s="11">
        <v>4465</v>
      </c>
      <c r="F6399" s="11" t="s">
        <v>33</v>
      </c>
      <c r="G6399" s="13">
        <v>866.5</v>
      </c>
      <c r="H6399" s="14">
        <f t="shared" si="693"/>
        <v>3868922.5</v>
      </c>
      <c r="I6399" s="14">
        <f>IF(F6399="GHS",H6399,H6399*Assumptions!$B$4)</f>
        <v>3868922.5</v>
      </c>
      <c r="J6399" s="15" t="str">
        <f>INDEX(Assumptions!$B$8:$B$12,MATCH(B6399,Assumptions!$A$8:$A$12,0))</f>
        <v>Weighted Average</v>
      </c>
      <c r="K6399" s="16">
        <f>G6399/(1-INDEX(Assumptions!$D$8:$D$12,MATCH(B6399,Assumptions!$A$8:$A$12,0)))</f>
        <v>1333.0769230769231</v>
      </c>
      <c r="L6399" s="16">
        <f t="shared" si="694"/>
        <v>25.994999999999997</v>
      </c>
      <c r="M6399" s="16">
        <f t="shared" si="695"/>
        <v>66.65384615384616</v>
      </c>
      <c r="N6399" s="14">
        <f>E6399*(K6399-L6399-M6399)*IF(F6399="GHS",1,Assumptions!$B$4)</f>
        <v>5538511.3634615391</v>
      </c>
      <c r="O6399" s="15">
        <f t="shared" ca="1" si="696"/>
        <v>475</v>
      </c>
      <c r="P6399" s="15" t="str">
        <f t="shared" ca="1" si="697"/>
        <v>365d+</v>
      </c>
      <c r="Q6399" s="17">
        <f ca="1">IF(P6399="0-90d",0,IF(P6399="91-180d",INDEX(Assumptions!$F$8:$F$12,MATCH(B6399,Assumptions!$A$8:$A$12,0)),IF(P6399="181-365d",INDEX(Assumptions!$G$8:$G$12,MATCH(B6399,Assumptions!$A$8:$A$12,0)),INDEX(Assumptions!$H$8:$H$12,MATCH(B6399,Assumptions!$A$8:$A$12,0)))))</f>
        <v>0.8</v>
      </c>
      <c r="R6399" s="14">
        <f t="shared" ca="1" si="698"/>
        <v>3095138</v>
      </c>
      <c r="S6399" s="14">
        <f t="shared" ca="1" si="699"/>
        <v>773784.5</v>
      </c>
      <c r="T6399" s="11" t="s">
        <v>25</v>
      </c>
      <c r="U6399" s="18" t="s">
        <v>26</v>
      </c>
    </row>
    <row r="6400" spans="1:21" ht="15" customHeight="1" x14ac:dyDescent="0.15">
      <c r="A6400" s="10" t="s">
        <v>6448</v>
      </c>
      <c r="B6400" s="11" t="s">
        <v>41</v>
      </c>
      <c r="C6400" s="11" t="s">
        <v>44</v>
      </c>
      <c r="D6400" s="12">
        <v>45781</v>
      </c>
      <c r="E6400" s="11">
        <v>2422</v>
      </c>
      <c r="F6400" s="11" t="s">
        <v>33</v>
      </c>
      <c r="G6400" s="13">
        <v>583.23</v>
      </c>
      <c r="H6400" s="14">
        <f t="shared" si="693"/>
        <v>1412583.06</v>
      </c>
      <c r="I6400" s="14">
        <f>IF(F6400="GHS",H6400,H6400*Assumptions!$B$4)</f>
        <v>1412583.06</v>
      </c>
      <c r="J6400" s="15" t="str">
        <f>INDEX(Assumptions!$B$8:$B$12,MATCH(B6400,Assumptions!$A$8:$A$12,0))</f>
        <v>Weighted Average</v>
      </c>
      <c r="K6400" s="16">
        <f>G6400/(1-INDEX(Assumptions!$D$8:$D$12,MATCH(B6400,Assumptions!$A$8:$A$12,0)))</f>
        <v>897.27692307692303</v>
      </c>
      <c r="L6400" s="16">
        <f t="shared" si="694"/>
        <v>17.4969</v>
      </c>
      <c r="M6400" s="16">
        <f t="shared" si="695"/>
        <v>44.863846153846154</v>
      </c>
      <c r="N6400" s="14">
        <f>E6400*(K6400-L6400-M6400)*IF(F6400="GHS",1,Assumptions!$B$4)</f>
        <v>2022166.9805076923</v>
      </c>
      <c r="O6400" s="15">
        <f t="shared" ca="1" si="696"/>
        <v>505</v>
      </c>
      <c r="P6400" s="15" t="str">
        <f t="shared" ca="1" si="697"/>
        <v>365d+</v>
      </c>
      <c r="Q6400" s="17">
        <f ca="1">IF(P6400="0-90d",0,IF(P6400="91-180d",INDEX(Assumptions!$F$8:$F$12,MATCH(B6400,Assumptions!$A$8:$A$12,0)),IF(P6400="181-365d",INDEX(Assumptions!$G$8:$G$12,MATCH(B6400,Assumptions!$A$8:$A$12,0)),INDEX(Assumptions!$H$8:$H$12,MATCH(B6400,Assumptions!$A$8:$A$12,0)))))</f>
        <v>0.8</v>
      </c>
      <c r="R6400" s="14">
        <f t="shared" ca="1" si="698"/>
        <v>1130066.4480000001</v>
      </c>
      <c r="S6400" s="14">
        <f t="shared" ca="1" si="699"/>
        <v>282516.61199999996</v>
      </c>
      <c r="T6400" s="11" t="s">
        <v>25</v>
      </c>
      <c r="U6400" s="18" t="s">
        <v>26</v>
      </c>
    </row>
    <row r="6401" spans="1:21" ht="15" customHeight="1" x14ac:dyDescent="0.15">
      <c r="A6401" s="10" t="s">
        <v>6449</v>
      </c>
      <c r="B6401" s="11" t="s">
        <v>41</v>
      </c>
      <c r="C6401" s="11" t="s">
        <v>115</v>
      </c>
      <c r="D6401" s="12">
        <v>46131</v>
      </c>
      <c r="E6401" s="11">
        <v>1316</v>
      </c>
      <c r="F6401" s="11" t="s">
        <v>33</v>
      </c>
      <c r="G6401" s="13">
        <v>218.69</v>
      </c>
      <c r="H6401" s="14">
        <f t="shared" si="693"/>
        <v>287796.03999999998</v>
      </c>
      <c r="I6401" s="14">
        <f>IF(F6401="GHS",H6401,H6401*Assumptions!$B$4)</f>
        <v>287796.03999999998</v>
      </c>
      <c r="J6401" s="15" t="str">
        <f>INDEX(Assumptions!$B$8:$B$12,MATCH(B6401,Assumptions!$A$8:$A$12,0))</f>
        <v>Weighted Average</v>
      </c>
      <c r="K6401" s="16">
        <f>G6401/(1-INDEX(Assumptions!$D$8:$D$12,MATCH(B6401,Assumptions!$A$8:$A$12,0)))</f>
        <v>336.44615384615383</v>
      </c>
      <c r="L6401" s="16">
        <f t="shared" si="694"/>
        <v>6.5606999999999998</v>
      </c>
      <c r="M6401" s="16">
        <f t="shared" si="695"/>
        <v>16.822307692307692</v>
      </c>
      <c r="N6401" s="14">
        <f>E6401*(K6401-L6401-M6401)*IF(F6401="GHS",1,Assumptions!$B$4)</f>
        <v>411991.10033846158</v>
      </c>
      <c r="O6401" s="15">
        <f t="shared" ca="1" si="696"/>
        <v>155</v>
      </c>
      <c r="P6401" s="15" t="str">
        <f t="shared" ca="1" si="697"/>
        <v>91-180d</v>
      </c>
      <c r="Q6401" s="17">
        <f ca="1">IF(P6401="0-90d",0,IF(P6401="91-180d",INDEX(Assumptions!$F$8:$F$12,MATCH(B6401,Assumptions!$A$8:$A$12,0)),IF(P6401="181-365d",INDEX(Assumptions!$G$8:$G$12,MATCH(B6401,Assumptions!$A$8:$A$12,0)),INDEX(Assumptions!$H$8:$H$12,MATCH(B6401,Assumptions!$A$8:$A$12,0)))))</f>
        <v>0.1</v>
      </c>
      <c r="R6401" s="14">
        <f t="shared" ca="1" si="698"/>
        <v>28779.603999999999</v>
      </c>
      <c r="S6401" s="14">
        <f t="shared" ca="1" si="699"/>
        <v>259016.43599999999</v>
      </c>
      <c r="T6401" s="11" t="s">
        <v>25</v>
      </c>
      <c r="U6401" s="18" t="s">
        <v>26</v>
      </c>
    </row>
    <row r="6402" spans="1:21" ht="15" customHeight="1" x14ac:dyDescent="0.15">
      <c r="A6402" s="10" t="s">
        <v>6450</v>
      </c>
      <c r="B6402" s="11" t="s">
        <v>46</v>
      </c>
      <c r="C6402" s="11" t="s">
        <v>119</v>
      </c>
      <c r="D6402" s="12">
        <v>45881</v>
      </c>
      <c r="E6402" s="11">
        <v>4303</v>
      </c>
      <c r="F6402" s="11" t="s">
        <v>33</v>
      </c>
      <c r="G6402" s="13">
        <v>441553.33</v>
      </c>
      <c r="H6402" s="14">
        <f t="shared" ref="H6402:H6465" si="700">E6402*G6402</f>
        <v>1900003978.99</v>
      </c>
      <c r="I6402" s="14">
        <f>IF(F6402="GHS",H6402,H6402*Assumptions!$B$4)</f>
        <v>1900003978.99</v>
      </c>
      <c r="J6402" s="15" t="str">
        <f>INDEX(Assumptions!$B$8:$B$12,MATCH(B6402,Assumptions!$A$8:$A$12,0))</f>
        <v>Specific Identification</v>
      </c>
      <c r="K6402" s="16">
        <f>G6402/(1-INDEX(Assumptions!$D$8:$D$12,MATCH(B6402,Assumptions!$A$8:$A$12,0)))</f>
        <v>566094.01282051287</v>
      </c>
      <c r="L6402" s="16">
        <f t="shared" ref="L6402:L6465" si="701">G6402*0.03</f>
        <v>13246.599899999999</v>
      </c>
      <c r="M6402" s="16">
        <f t="shared" ref="M6402:M6465" si="702">K6402*0.05</f>
        <v>28304.700641025644</v>
      </c>
      <c r="N6402" s="14">
        <f>E6402*(K6402-L6402-M6402)*IF(F6402="GHS",1,Assumptions!$B$4)</f>
        <v>2257107290.9386334</v>
      </c>
      <c r="O6402" s="15">
        <f t="shared" ref="O6402:O6465" ca="1" si="703">TODAY()-D6402</f>
        <v>405</v>
      </c>
      <c r="P6402" s="15" t="str">
        <f t="shared" ref="P6402:P6465" ca="1" si="704">IF(O6402&lt;=90,"0-90d",IF(O6402&lt;=180,"91-180d",IF(O6402&lt;=365,"181-365d","365d+")))</f>
        <v>365d+</v>
      </c>
      <c r="Q6402" s="17">
        <f ca="1">IF(P6402="0-90d",0,IF(P6402="91-180d",INDEX(Assumptions!$F$8:$F$12,MATCH(B6402,Assumptions!$A$8:$A$12,0)),IF(P6402="181-365d",INDEX(Assumptions!$G$8:$G$12,MATCH(B6402,Assumptions!$A$8:$A$12,0)),INDEX(Assumptions!$H$8:$H$12,MATCH(B6402,Assumptions!$A$8:$A$12,0)))))</f>
        <v>0.15</v>
      </c>
      <c r="R6402" s="14">
        <f t="shared" ref="R6402:R6465" ca="1" si="705">I6402*Q6402</f>
        <v>285000596.84850001</v>
      </c>
      <c r="S6402" s="14">
        <f t="shared" ref="S6402:S6465" ca="1" si="706">IF(T6402="Held on Consignment (Not Owned)",0,MIN(I6402-R6402,N6402))</f>
        <v>1615003382.1415</v>
      </c>
      <c r="T6402" s="11" t="s">
        <v>25</v>
      </c>
      <c r="U6402" s="18" t="s">
        <v>26</v>
      </c>
    </row>
    <row r="6403" spans="1:21" ht="15" customHeight="1" x14ac:dyDescent="0.15">
      <c r="A6403" s="10" t="s">
        <v>6451</v>
      </c>
      <c r="B6403" s="11" t="s">
        <v>31</v>
      </c>
      <c r="C6403" s="11" t="s">
        <v>32</v>
      </c>
      <c r="D6403" s="12">
        <v>45864</v>
      </c>
      <c r="E6403" s="11">
        <v>4507</v>
      </c>
      <c r="F6403" s="11" t="s">
        <v>33</v>
      </c>
      <c r="G6403" s="13">
        <v>1747.83</v>
      </c>
      <c r="H6403" s="14">
        <f t="shared" si="700"/>
        <v>7877469.8099999996</v>
      </c>
      <c r="I6403" s="14">
        <f>IF(F6403="GHS",H6403,H6403*Assumptions!$B$4)</f>
        <v>7877469.8099999996</v>
      </c>
      <c r="J6403" s="15" t="str">
        <f>INDEX(Assumptions!$B$8:$B$12,MATCH(B6403,Assumptions!$A$8:$A$12,0))</f>
        <v>Weighted Average</v>
      </c>
      <c r="K6403" s="16">
        <f>G6403/(1-INDEX(Assumptions!$D$8:$D$12,MATCH(B6403,Assumptions!$A$8:$A$12,0)))</f>
        <v>2427.5416666666665</v>
      </c>
      <c r="L6403" s="16">
        <f t="shared" si="701"/>
        <v>52.434899999999999</v>
      </c>
      <c r="M6403" s="16">
        <f t="shared" si="702"/>
        <v>121.37708333333333</v>
      </c>
      <c r="N6403" s="14">
        <f>E6403*(K6403-L6403-M6403)*IF(F6403="GHS",1,Assumptions!$B$4)</f>
        <v>10157559.682783332</v>
      </c>
      <c r="O6403" s="15">
        <f t="shared" ca="1" si="703"/>
        <v>422</v>
      </c>
      <c r="P6403" s="15" t="str">
        <f t="shared" ca="1" si="704"/>
        <v>365d+</v>
      </c>
      <c r="Q6403" s="17">
        <f ca="1">IF(P6403="0-90d",0,IF(P6403="91-180d",INDEX(Assumptions!$F$8:$F$12,MATCH(B6403,Assumptions!$A$8:$A$12,0)),IF(P6403="181-365d",INDEX(Assumptions!$G$8:$G$12,MATCH(B6403,Assumptions!$A$8:$A$12,0)),INDEX(Assumptions!$H$8:$H$12,MATCH(B6403,Assumptions!$A$8:$A$12,0)))))</f>
        <v>0.6</v>
      </c>
      <c r="R6403" s="14">
        <f t="shared" ca="1" si="705"/>
        <v>4726481.8859999999</v>
      </c>
      <c r="S6403" s="14">
        <f t="shared" ca="1" si="706"/>
        <v>3150987.9239999996</v>
      </c>
      <c r="T6403" s="11" t="s">
        <v>25</v>
      </c>
      <c r="U6403" s="18" t="s">
        <v>26</v>
      </c>
    </row>
    <row r="6404" spans="1:21" ht="15" customHeight="1" x14ac:dyDescent="0.15">
      <c r="A6404" s="10" t="s">
        <v>6452</v>
      </c>
      <c r="B6404" s="11" t="s">
        <v>41</v>
      </c>
      <c r="C6404" s="11" t="s">
        <v>44</v>
      </c>
      <c r="D6404" s="12">
        <v>45795</v>
      </c>
      <c r="E6404" s="11">
        <v>2363</v>
      </c>
      <c r="F6404" s="11" t="s">
        <v>33</v>
      </c>
      <c r="G6404" s="13">
        <v>240.7</v>
      </c>
      <c r="H6404" s="14">
        <f t="shared" si="700"/>
        <v>568774.1</v>
      </c>
      <c r="I6404" s="14">
        <f>IF(F6404="GHS",H6404,H6404*Assumptions!$B$4)</f>
        <v>568774.1</v>
      </c>
      <c r="J6404" s="15" t="str">
        <f>INDEX(Assumptions!$B$8:$B$12,MATCH(B6404,Assumptions!$A$8:$A$12,0))</f>
        <v>Weighted Average</v>
      </c>
      <c r="K6404" s="16">
        <f>G6404/(1-INDEX(Assumptions!$D$8:$D$12,MATCH(B6404,Assumptions!$A$8:$A$12,0)))</f>
        <v>370.30769230769226</v>
      </c>
      <c r="L6404" s="16">
        <f t="shared" si="701"/>
        <v>7.2209999999999992</v>
      </c>
      <c r="M6404" s="16">
        <f t="shared" si="702"/>
        <v>18.515384615384615</v>
      </c>
      <c r="N6404" s="14">
        <f>E6404*(K6404-L6404-M6404)*IF(F6404="GHS",1,Assumptions!$B$4)</f>
        <v>814222.00007692294</v>
      </c>
      <c r="O6404" s="15">
        <f t="shared" ca="1" si="703"/>
        <v>491</v>
      </c>
      <c r="P6404" s="15" t="str">
        <f t="shared" ca="1" si="704"/>
        <v>365d+</v>
      </c>
      <c r="Q6404" s="17">
        <f ca="1">IF(P6404="0-90d",0,IF(P6404="91-180d",INDEX(Assumptions!$F$8:$F$12,MATCH(B6404,Assumptions!$A$8:$A$12,0)),IF(P6404="181-365d",INDEX(Assumptions!$G$8:$G$12,MATCH(B6404,Assumptions!$A$8:$A$12,0)),INDEX(Assumptions!$H$8:$H$12,MATCH(B6404,Assumptions!$A$8:$A$12,0)))))</f>
        <v>0.8</v>
      </c>
      <c r="R6404" s="14">
        <f t="shared" ca="1" si="705"/>
        <v>455019.28</v>
      </c>
      <c r="S6404" s="14">
        <f t="shared" ca="1" si="706"/>
        <v>113754.81999999995</v>
      </c>
      <c r="T6404" s="11" t="s">
        <v>25</v>
      </c>
      <c r="U6404" s="18" t="s">
        <v>36</v>
      </c>
    </row>
    <row r="6405" spans="1:21" ht="15" customHeight="1" x14ac:dyDescent="0.15">
      <c r="A6405" s="10" t="s">
        <v>6453</v>
      </c>
      <c r="B6405" s="11" t="s">
        <v>31</v>
      </c>
      <c r="C6405" s="11" t="s">
        <v>32</v>
      </c>
      <c r="D6405" s="12">
        <v>45750</v>
      </c>
      <c r="E6405" s="11">
        <v>2508</v>
      </c>
      <c r="F6405" s="11" t="s">
        <v>33</v>
      </c>
      <c r="G6405" s="13">
        <v>2808.77</v>
      </c>
      <c r="H6405" s="14">
        <f t="shared" si="700"/>
        <v>7044395.1600000001</v>
      </c>
      <c r="I6405" s="14">
        <f>IF(F6405="GHS",H6405,H6405*Assumptions!$B$4)</f>
        <v>7044395.1600000001</v>
      </c>
      <c r="J6405" s="15" t="str">
        <f>INDEX(Assumptions!$B$8:$B$12,MATCH(B6405,Assumptions!$A$8:$A$12,0))</f>
        <v>Weighted Average</v>
      </c>
      <c r="K6405" s="16">
        <f>G6405/(1-INDEX(Assumptions!$D$8:$D$12,MATCH(B6405,Assumptions!$A$8:$A$12,0)))</f>
        <v>3901.0694444444443</v>
      </c>
      <c r="L6405" s="16">
        <f t="shared" si="701"/>
        <v>84.263099999999994</v>
      </c>
      <c r="M6405" s="16">
        <f t="shared" si="702"/>
        <v>195.05347222222224</v>
      </c>
      <c r="N6405" s="14">
        <f>E6405*(K6405-L6405-M6405)*IF(F6405="GHS",1,Assumptions!$B$4)</f>
        <v>9083356.2035333328</v>
      </c>
      <c r="O6405" s="15">
        <f t="shared" ca="1" si="703"/>
        <v>536</v>
      </c>
      <c r="P6405" s="15" t="str">
        <f t="shared" ca="1" si="704"/>
        <v>365d+</v>
      </c>
      <c r="Q6405" s="17">
        <f ca="1">IF(P6405="0-90d",0,IF(P6405="91-180d",INDEX(Assumptions!$F$8:$F$12,MATCH(B6405,Assumptions!$A$8:$A$12,0)),IF(P6405="181-365d",INDEX(Assumptions!$G$8:$G$12,MATCH(B6405,Assumptions!$A$8:$A$12,0)),INDEX(Assumptions!$H$8:$H$12,MATCH(B6405,Assumptions!$A$8:$A$12,0)))))</f>
        <v>0.6</v>
      </c>
      <c r="R6405" s="14">
        <f t="shared" ca="1" si="705"/>
        <v>4226637.0959999999</v>
      </c>
      <c r="S6405" s="14">
        <f t="shared" ca="1" si="706"/>
        <v>2817758.0640000002</v>
      </c>
      <c r="T6405" s="11" t="s">
        <v>25</v>
      </c>
      <c r="U6405" s="18" t="s">
        <v>26</v>
      </c>
    </row>
    <row r="6406" spans="1:21" ht="15" customHeight="1" x14ac:dyDescent="0.15">
      <c r="A6406" s="10" t="s">
        <v>6454</v>
      </c>
      <c r="B6406" s="11" t="s">
        <v>28</v>
      </c>
      <c r="C6406" s="11" t="s">
        <v>35</v>
      </c>
      <c r="D6406" s="12">
        <v>45999</v>
      </c>
      <c r="E6406" s="11">
        <v>4727</v>
      </c>
      <c r="F6406" s="11" t="s">
        <v>24</v>
      </c>
      <c r="G6406" s="13">
        <v>5852.26</v>
      </c>
      <c r="H6406" s="14">
        <f t="shared" si="700"/>
        <v>27663633.02</v>
      </c>
      <c r="I6406" s="14">
        <f>IF(F6406="GHS",H6406,H6406*Assumptions!$B$4)</f>
        <v>298767236.616</v>
      </c>
      <c r="J6406" s="15" t="str">
        <f>INDEX(Assumptions!$B$8:$B$12,MATCH(B6406,Assumptions!$A$8:$A$12,0))</f>
        <v>Fair Value Less Costs to Sell</v>
      </c>
      <c r="K6406" s="16">
        <f>G6406/(1-INDEX(Assumptions!$D$8:$D$12,MATCH(B6406,Assumptions!$A$8:$A$12,0)))</f>
        <v>6650.295454545455</v>
      </c>
      <c r="L6406" s="16">
        <f t="shared" si="701"/>
        <v>175.56780000000001</v>
      </c>
      <c r="M6406" s="16">
        <f t="shared" si="702"/>
        <v>332.51477272727277</v>
      </c>
      <c r="N6406" s="14">
        <f>E6406*(K6406-L6406-M6406)*IF(F6406="GHS",1,Assumptions!$B$4)</f>
        <v>313569795.15742916</v>
      </c>
      <c r="O6406" s="15">
        <f t="shared" ca="1" si="703"/>
        <v>287</v>
      </c>
      <c r="P6406" s="15" t="str">
        <f t="shared" ca="1" si="704"/>
        <v>181-365d</v>
      </c>
      <c r="Q6406" s="17">
        <f ca="1">IF(P6406="0-90d",0,IF(P6406="91-180d",INDEX(Assumptions!$F$8:$F$12,MATCH(B6406,Assumptions!$A$8:$A$12,0)),IF(P6406="181-365d",INDEX(Assumptions!$G$8:$G$12,MATCH(B6406,Assumptions!$A$8:$A$12,0)),INDEX(Assumptions!$H$8:$H$12,MATCH(B6406,Assumptions!$A$8:$A$12,0)))))</f>
        <v>0.1</v>
      </c>
      <c r="R6406" s="14">
        <f t="shared" ca="1" si="705"/>
        <v>29876723.661600001</v>
      </c>
      <c r="S6406" s="14">
        <f t="shared" ca="1" si="706"/>
        <v>268890512.9544</v>
      </c>
      <c r="T6406" s="11" t="s">
        <v>25</v>
      </c>
      <c r="U6406" s="18" t="s">
        <v>26</v>
      </c>
    </row>
    <row r="6407" spans="1:21" ht="15" customHeight="1" x14ac:dyDescent="0.15">
      <c r="A6407" s="10" t="s">
        <v>6455</v>
      </c>
      <c r="B6407" s="11" t="s">
        <v>31</v>
      </c>
      <c r="C6407" s="11" t="s">
        <v>63</v>
      </c>
      <c r="D6407" s="12">
        <v>45909</v>
      </c>
      <c r="E6407" s="11">
        <v>3973</v>
      </c>
      <c r="F6407" s="11" t="s">
        <v>33</v>
      </c>
      <c r="G6407" s="13">
        <v>953.81</v>
      </c>
      <c r="H6407" s="14">
        <f t="shared" si="700"/>
        <v>3789487.13</v>
      </c>
      <c r="I6407" s="14">
        <f>IF(F6407="GHS",H6407,H6407*Assumptions!$B$4)</f>
        <v>3789487.13</v>
      </c>
      <c r="J6407" s="15" t="str">
        <f>INDEX(Assumptions!$B$8:$B$12,MATCH(B6407,Assumptions!$A$8:$A$12,0))</f>
        <v>Weighted Average</v>
      </c>
      <c r="K6407" s="16">
        <f>G6407/(1-INDEX(Assumptions!$D$8:$D$12,MATCH(B6407,Assumptions!$A$8:$A$12,0)))</f>
        <v>1324.7361111111111</v>
      </c>
      <c r="L6407" s="16">
        <f t="shared" si="701"/>
        <v>28.614299999999997</v>
      </c>
      <c r="M6407" s="16">
        <f t="shared" si="702"/>
        <v>66.236805555555563</v>
      </c>
      <c r="N6407" s="14">
        <f>E6407*(K6407-L6407-M6407)*IF(F6407="GHS",1,Assumptions!$B$4)</f>
        <v>4886333.1270722225</v>
      </c>
      <c r="O6407" s="15">
        <f t="shared" ca="1" si="703"/>
        <v>377</v>
      </c>
      <c r="P6407" s="15" t="str">
        <f t="shared" ca="1" si="704"/>
        <v>365d+</v>
      </c>
      <c r="Q6407" s="17">
        <f ca="1">IF(P6407="0-90d",0,IF(P6407="91-180d",INDEX(Assumptions!$F$8:$F$12,MATCH(B6407,Assumptions!$A$8:$A$12,0)),IF(P6407="181-365d",INDEX(Assumptions!$G$8:$G$12,MATCH(B6407,Assumptions!$A$8:$A$12,0)),INDEX(Assumptions!$H$8:$H$12,MATCH(B6407,Assumptions!$A$8:$A$12,0)))))</f>
        <v>0.6</v>
      </c>
      <c r="R6407" s="14">
        <f t="shared" ca="1" si="705"/>
        <v>2273692.2779999999</v>
      </c>
      <c r="S6407" s="14">
        <f t="shared" si="706"/>
        <v>0</v>
      </c>
      <c r="T6407" s="11" t="s">
        <v>39</v>
      </c>
      <c r="U6407" s="18" t="s">
        <v>26</v>
      </c>
    </row>
    <row r="6408" spans="1:21" ht="15" customHeight="1" x14ac:dyDescent="0.15">
      <c r="A6408" s="10" t="s">
        <v>6456</v>
      </c>
      <c r="B6408" s="11" t="s">
        <v>41</v>
      </c>
      <c r="C6408" s="11" t="s">
        <v>44</v>
      </c>
      <c r="D6408" s="12">
        <v>45766</v>
      </c>
      <c r="E6408" s="11">
        <v>2399</v>
      </c>
      <c r="F6408" s="11" t="s">
        <v>33</v>
      </c>
      <c r="G6408" s="13">
        <v>719.93</v>
      </c>
      <c r="H6408" s="14">
        <f t="shared" si="700"/>
        <v>1727112.0699999998</v>
      </c>
      <c r="I6408" s="14">
        <f>IF(F6408="GHS",H6408,H6408*Assumptions!$B$4)</f>
        <v>1727112.0699999998</v>
      </c>
      <c r="J6408" s="15" t="str">
        <f>INDEX(Assumptions!$B$8:$B$12,MATCH(B6408,Assumptions!$A$8:$A$12,0))</f>
        <v>Weighted Average</v>
      </c>
      <c r="K6408" s="16">
        <f>G6408/(1-INDEX(Assumptions!$D$8:$D$12,MATCH(B6408,Assumptions!$A$8:$A$12,0)))</f>
        <v>1107.5846153846153</v>
      </c>
      <c r="L6408" s="16">
        <f t="shared" si="701"/>
        <v>21.597899999999999</v>
      </c>
      <c r="M6408" s="16">
        <f t="shared" si="702"/>
        <v>55.379230769230766</v>
      </c>
      <c r="N6408" s="14">
        <f>E6408*(K6408-L6408-M6408)*IF(F6408="GHS",1,Assumptions!$B$4)</f>
        <v>2472427.3555923072</v>
      </c>
      <c r="O6408" s="15">
        <f t="shared" ca="1" si="703"/>
        <v>520</v>
      </c>
      <c r="P6408" s="15" t="str">
        <f t="shared" ca="1" si="704"/>
        <v>365d+</v>
      </c>
      <c r="Q6408" s="17">
        <f ca="1">IF(P6408="0-90d",0,IF(P6408="91-180d",INDEX(Assumptions!$F$8:$F$12,MATCH(B6408,Assumptions!$A$8:$A$12,0)),IF(P6408="181-365d",INDEX(Assumptions!$G$8:$G$12,MATCH(B6408,Assumptions!$A$8:$A$12,0)),INDEX(Assumptions!$H$8:$H$12,MATCH(B6408,Assumptions!$A$8:$A$12,0)))))</f>
        <v>0.8</v>
      </c>
      <c r="R6408" s="14">
        <f t="shared" ca="1" si="705"/>
        <v>1381689.656</v>
      </c>
      <c r="S6408" s="14">
        <f t="shared" ca="1" si="706"/>
        <v>345422.41399999987</v>
      </c>
      <c r="T6408" s="11" t="s">
        <v>50</v>
      </c>
      <c r="U6408" s="18" t="s">
        <v>26</v>
      </c>
    </row>
    <row r="6409" spans="1:21" ht="15" customHeight="1" x14ac:dyDescent="0.15">
      <c r="A6409" s="10" t="s">
        <v>6457</v>
      </c>
      <c r="B6409" s="11" t="s">
        <v>41</v>
      </c>
      <c r="C6409" s="11" t="s">
        <v>44</v>
      </c>
      <c r="D6409" s="12">
        <v>46119</v>
      </c>
      <c r="E6409" s="11">
        <v>541</v>
      </c>
      <c r="F6409" s="11" t="s">
        <v>33</v>
      </c>
      <c r="G6409" s="13">
        <v>460.14</v>
      </c>
      <c r="H6409" s="14">
        <f t="shared" si="700"/>
        <v>248935.74</v>
      </c>
      <c r="I6409" s="14">
        <f>IF(F6409="GHS",H6409,H6409*Assumptions!$B$4)</f>
        <v>248935.74</v>
      </c>
      <c r="J6409" s="15" t="str">
        <f>INDEX(Assumptions!$B$8:$B$12,MATCH(B6409,Assumptions!$A$8:$A$12,0))</f>
        <v>Weighted Average</v>
      </c>
      <c r="K6409" s="16">
        <f>G6409/(1-INDEX(Assumptions!$D$8:$D$12,MATCH(B6409,Assumptions!$A$8:$A$12,0)))</f>
        <v>707.90769230769229</v>
      </c>
      <c r="L6409" s="16">
        <f t="shared" si="701"/>
        <v>13.8042</v>
      </c>
      <c r="M6409" s="16">
        <f t="shared" si="702"/>
        <v>35.395384615384614</v>
      </c>
      <c r="N6409" s="14">
        <f>E6409*(K6409-L6409-M6409)*IF(F6409="GHS",1,Assumptions!$B$4)</f>
        <v>356361.08626153844</v>
      </c>
      <c r="O6409" s="15">
        <f t="shared" ca="1" si="703"/>
        <v>167</v>
      </c>
      <c r="P6409" s="15" t="str">
        <f t="shared" ca="1" si="704"/>
        <v>91-180d</v>
      </c>
      <c r="Q6409" s="17">
        <f ca="1">IF(P6409="0-90d",0,IF(P6409="91-180d",INDEX(Assumptions!$F$8:$F$12,MATCH(B6409,Assumptions!$A$8:$A$12,0)),IF(P6409="181-365d",INDEX(Assumptions!$G$8:$G$12,MATCH(B6409,Assumptions!$A$8:$A$12,0)),INDEX(Assumptions!$H$8:$H$12,MATCH(B6409,Assumptions!$A$8:$A$12,0)))))</f>
        <v>0.1</v>
      </c>
      <c r="R6409" s="14">
        <f t="shared" ca="1" si="705"/>
        <v>24893.574000000001</v>
      </c>
      <c r="S6409" s="14">
        <f t="shared" ca="1" si="706"/>
        <v>224042.166</v>
      </c>
      <c r="T6409" s="11" t="s">
        <v>25</v>
      </c>
      <c r="U6409" s="18" t="s">
        <v>26</v>
      </c>
    </row>
    <row r="6410" spans="1:21" ht="15" customHeight="1" x14ac:dyDescent="0.15">
      <c r="A6410" s="10" t="s">
        <v>6458</v>
      </c>
      <c r="B6410" s="11" t="s">
        <v>28</v>
      </c>
      <c r="C6410" s="11" t="s">
        <v>29</v>
      </c>
      <c r="D6410" s="12">
        <v>45923</v>
      </c>
      <c r="E6410" s="11">
        <v>65</v>
      </c>
      <c r="F6410" s="11" t="s">
        <v>24</v>
      </c>
      <c r="G6410" s="13">
        <v>7147.7</v>
      </c>
      <c r="H6410" s="14">
        <f t="shared" si="700"/>
        <v>464600.5</v>
      </c>
      <c r="I6410" s="14">
        <f>IF(F6410="GHS",H6410,H6410*Assumptions!$B$4)</f>
        <v>5017685.4000000004</v>
      </c>
      <c r="J6410" s="15" t="str">
        <f>INDEX(Assumptions!$B$8:$B$12,MATCH(B6410,Assumptions!$A$8:$A$12,0))</f>
        <v>Fair Value Less Costs to Sell</v>
      </c>
      <c r="K6410" s="16">
        <f>G6410/(1-INDEX(Assumptions!$D$8:$D$12,MATCH(B6410,Assumptions!$A$8:$A$12,0)))</f>
        <v>8122.3863636363631</v>
      </c>
      <c r="L6410" s="16">
        <f t="shared" si="701"/>
        <v>214.43099999999998</v>
      </c>
      <c r="M6410" s="16">
        <f t="shared" si="702"/>
        <v>406.11931818181819</v>
      </c>
      <c r="N6410" s="14">
        <f>E6410*(K6410-L6410-M6410)*IF(F6410="GHS",1,Assumptions!$B$4)</f>
        <v>5266288.9039090909</v>
      </c>
      <c r="O6410" s="15">
        <f t="shared" ca="1" si="703"/>
        <v>363</v>
      </c>
      <c r="P6410" s="15" t="str">
        <f t="shared" ca="1" si="704"/>
        <v>181-365d</v>
      </c>
      <c r="Q6410" s="17">
        <f ca="1">IF(P6410="0-90d",0,IF(P6410="91-180d",INDEX(Assumptions!$F$8:$F$12,MATCH(B6410,Assumptions!$A$8:$A$12,0)),IF(P6410="181-365d",INDEX(Assumptions!$G$8:$G$12,MATCH(B6410,Assumptions!$A$8:$A$12,0)),INDEX(Assumptions!$H$8:$H$12,MATCH(B6410,Assumptions!$A$8:$A$12,0)))))</f>
        <v>0.1</v>
      </c>
      <c r="R6410" s="14">
        <f t="shared" ca="1" si="705"/>
        <v>501768.54000000004</v>
      </c>
      <c r="S6410" s="14">
        <f t="shared" ca="1" si="706"/>
        <v>4515916.8600000003</v>
      </c>
      <c r="T6410" s="11" t="s">
        <v>25</v>
      </c>
      <c r="U6410" s="18" t="s">
        <v>26</v>
      </c>
    </row>
    <row r="6411" spans="1:21" ht="15" customHeight="1" x14ac:dyDescent="0.15">
      <c r="A6411" s="10" t="s">
        <v>6459</v>
      </c>
      <c r="B6411" s="11" t="s">
        <v>46</v>
      </c>
      <c r="C6411" s="11" t="s">
        <v>47</v>
      </c>
      <c r="D6411" s="12">
        <v>46126</v>
      </c>
      <c r="E6411" s="11">
        <v>1549</v>
      </c>
      <c r="F6411" s="11" t="s">
        <v>33</v>
      </c>
      <c r="G6411" s="13">
        <v>326543.24</v>
      </c>
      <c r="H6411" s="14">
        <f t="shared" si="700"/>
        <v>505815478.75999999</v>
      </c>
      <c r="I6411" s="14">
        <f>IF(F6411="GHS",H6411,H6411*Assumptions!$B$4)</f>
        <v>505815478.75999999</v>
      </c>
      <c r="J6411" s="15" t="str">
        <f>INDEX(Assumptions!$B$8:$B$12,MATCH(B6411,Assumptions!$A$8:$A$12,0))</f>
        <v>Specific Identification</v>
      </c>
      <c r="K6411" s="16">
        <f>G6411/(1-INDEX(Assumptions!$D$8:$D$12,MATCH(B6411,Assumptions!$A$8:$A$12,0)))</f>
        <v>418645.17948717944</v>
      </c>
      <c r="L6411" s="16">
        <f t="shared" si="701"/>
        <v>9796.2971999999991</v>
      </c>
      <c r="M6411" s="16">
        <f t="shared" si="702"/>
        <v>20932.258974358974</v>
      </c>
      <c r="N6411" s="14">
        <f>E6411*(K6411-L6411-M6411)*IF(F6411="GHS",1,Assumptions!$B$4)</f>
        <v>600882849.51155901</v>
      </c>
      <c r="O6411" s="15">
        <f t="shared" ca="1" si="703"/>
        <v>160</v>
      </c>
      <c r="P6411" s="15" t="str">
        <f t="shared" ca="1" si="704"/>
        <v>91-180d</v>
      </c>
      <c r="Q6411" s="17">
        <f ca="1">IF(P6411="0-90d",0,IF(P6411="91-180d",INDEX(Assumptions!$F$8:$F$12,MATCH(B6411,Assumptions!$A$8:$A$12,0)),IF(P6411="181-365d",INDEX(Assumptions!$G$8:$G$12,MATCH(B6411,Assumptions!$A$8:$A$12,0)),INDEX(Assumptions!$H$8:$H$12,MATCH(B6411,Assumptions!$A$8:$A$12,0)))))</f>
        <v>0</v>
      </c>
      <c r="R6411" s="14">
        <f t="shared" ca="1" si="705"/>
        <v>0</v>
      </c>
      <c r="S6411" s="14">
        <f t="shared" ca="1" si="706"/>
        <v>505815478.75999999</v>
      </c>
      <c r="T6411" s="11" t="s">
        <v>25</v>
      </c>
      <c r="U6411" s="18" t="s">
        <v>26</v>
      </c>
    </row>
    <row r="6412" spans="1:21" ht="15" customHeight="1" x14ac:dyDescent="0.15">
      <c r="A6412" s="10" t="s">
        <v>6460</v>
      </c>
      <c r="B6412" s="11" t="s">
        <v>46</v>
      </c>
      <c r="C6412" s="11" t="s">
        <v>47</v>
      </c>
      <c r="D6412" s="12">
        <v>46071</v>
      </c>
      <c r="E6412" s="11">
        <v>3522</v>
      </c>
      <c r="F6412" s="11" t="s">
        <v>33</v>
      </c>
      <c r="G6412" s="13">
        <v>92685.22</v>
      </c>
      <c r="H6412" s="14">
        <f t="shared" si="700"/>
        <v>326437344.84000003</v>
      </c>
      <c r="I6412" s="14">
        <f>IF(F6412="GHS",H6412,H6412*Assumptions!$B$4)</f>
        <v>326437344.84000003</v>
      </c>
      <c r="J6412" s="15" t="str">
        <f>INDEX(Assumptions!$B$8:$B$12,MATCH(B6412,Assumptions!$A$8:$A$12,0))</f>
        <v>Specific Identification</v>
      </c>
      <c r="K6412" s="16">
        <f>G6412/(1-INDEX(Assumptions!$D$8:$D$12,MATCH(B6412,Assumptions!$A$8:$A$12,0)))</f>
        <v>118827.20512820513</v>
      </c>
      <c r="L6412" s="16">
        <f t="shared" si="701"/>
        <v>2780.5565999999999</v>
      </c>
      <c r="M6412" s="16">
        <f t="shared" si="702"/>
        <v>5941.3602564102566</v>
      </c>
      <c r="N6412" s="14">
        <f>E6412*(K6412-L6412-M6412)*IF(F6412="GHS",1,Assumptions!$B$4)</f>
        <v>387790825.29326153</v>
      </c>
      <c r="O6412" s="15">
        <f t="shared" ca="1" si="703"/>
        <v>215</v>
      </c>
      <c r="P6412" s="15" t="str">
        <f t="shared" ca="1" si="704"/>
        <v>181-365d</v>
      </c>
      <c r="Q6412" s="17">
        <f ca="1">IF(P6412="0-90d",0,IF(P6412="91-180d",INDEX(Assumptions!$F$8:$F$12,MATCH(B6412,Assumptions!$A$8:$A$12,0)),IF(P6412="181-365d",INDEX(Assumptions!$G$8:$G$12,MATCH(B6412,Assumptions!$A$8:$A$12,0)),INDEX(Assumptions!$H$8:$H$12,MATCH(B6412,Assumptions!$A$8:$A$12,0)))))</f>
        <v>0.05</v>
      </c>
      <c r="R6412" s="14">
        <f t="shared" ca="1" si="705"/>
        <v>16321867.242000002</v>
      </c>
      <c r="S6412" s="14">
        <f t="shared" si="706"/>
        <v>0</v>
      </c>
      <c r="T6412" s="11" t="s">
        <v>39</v>
      </c>
      <c r="U6412" s="18" t="s">
        <v>26</v>
      </c>
    </row>
    <row r="6413" spans="1:21" ht="15" customHeight="1" x14ac:dyDescent="0.15">
      <c r="A6413" s="10" t="s">
        <v>6461</v>
      </c>
      <c r="B6413" s="11" t="s">
        <v>28</v>
      </c>
      <c r="C6413" s="11" t="s">
        <v>55</v>
      </c>
      <c r="D6413" s="12">
        <v>46008</v>
      </c>
      <c r="E6413" s="11">
        <v>1292</v>
      </c>
      <c r="F6413" s="11" t="s">
        <v>24</v>
      </c>
      <c r="G6413" s="13">
        <v>7576.82</v>
      </c>
      <c r="H6413" s="14">
        <f t="shared" si="700"/>
        <v>9789251.4399999995</v>
      </c>
      <c r="I6413" s="14">
        <f>IF(F6413="GHS",H6413,H6413*Assumptions!$B$4)</f>
        <v>105723915.552</v>
      </c>
      <c r="J6413" s="15" t="str">
        <f>INDEX(Assumptions!$B$8:$B$12,MATCH(B6413,Assumptions!$A$8:$A$12,0))</f>
        <v>Fair Value Less Costs to Sell</v>
      </c>
      <c r="K6413" s="16">
        <f>G6413/(1-INDEX(Assumptions!$D$8:$D$12,MATCH(B6413,Assumptions!$A$8:$A$12,0)))</f>
        <v>8610.0227272727261</v>
      </c>
      <c r="L6413" s="16">
        <f t="shared" si="701"/>
        <v>227.30459999999999</v>
      </c>
      <c r="M6413" s="16">
        <f t="shared" si="702"/>
        <v>430.50113636363631</v>
      </c>
      <c r="N6413" s="14">
        <f>E6413*(K6413-L6413-M6413)*IF(F6413="GHS",1,Assumptions!$B$4)</f>
        <v>110962055.00434908</v>
      </c>
      <c r="O6413" s="15">
        <f t="shared" ca="1" si="703"/>
        <v>278</v>
      </c>
      <c r="P6413" s="15" t="str">
        <f t="shared" ca="1" si="704"/>
        <v>181-365d</v>
      </c>
      <c r="Q6413" s="17">
        <f ca="1">IF(P6413="0-90d",0,IF(P6413="91-180d",INDEX(Assumptions!$F$8:$F$12,MATCH(B6413,Assumptions!$A$8:$A$12,0)),IF(P6413="181-365d",INDEX(Assumptions!$G$8:$G$12,MATCH(B6413,Assumptions!$A$8:$A$12,0)),INDEX(Assumptions!$H$8:$H$12,MATCH(B6413,Assumptions!$A$8:$A$12,0)))))</f>
        <v>0.1</v>
      </c>
      <c r="R6413" s="14">
        <f t="shared" ca="1" si="705"/>
        <v>10572391.555200001</v>
      </c>
      <c r="S6413" s="14">
        <f t="shared" ca="1" si="706"/>
        <v>95151523.996800005</v>
      </c>
      <c r="T6413" s="11" t="s">
        <v>50</v>
      </c>
      <c r="U6413" s="18" t="s">
        <v>26</v>
      </c>
    </row>
    <row r="6414" spans="1:21" ht="15" customHeight="1" x14ac:dyDescent="0.15">
      <c r="A6414" s="10" t="s">
        <v>6462</v>
      </c>
      <c r="B6414" s="11" t="s">
        <v>22</v>
      </c>
      <c r="C6414" s="11" t="s">
        <v>81</v>
      </c>
      <c r="D6414" s="12">
        <v>46092</v>
      </c>
      <c r="E6414" s="11">
        <v>281</v>
      </c>
      <c r="F6414" s="11" t="s">
        <v>24</v>
      </c>
      <c r="G6414" s="13">
        <v>25650.39</v>
      </c>
      <c r="H6414" s="14">
        <f t="shared" si="700"/>
        <v>7207759.5899999999</v>
      </c>
      <c r="I6414" s="14">
        <f>IF(F6414="GHS",H6414,H6414*Assumptions!$B$4)</f>
        <v>77843803.571999997</v>
      </c>
      <c r="J6414" s="15" t="str">
        <f>INDEX(Assumptions!$B$8:$B$12,MATCH(B6414,Assumptions!$A$8:$A$12,0))</f>
        <v>FIFO</v>
      </c>
      <c r="K6414" s="16">
        <f>G6414/(1-INDEX(Assumptions!$D$8:$D$12,MATCH(B6414,Assumptions!$A$8:$A$12,0)))</f>
        <v>31280.963414634145</v>
      </c>
      <c r="L6414" s="16">
        <f t="shared" si="701"/>
        <v>769.51169999999991</v>
      </c>
      <c r="M6414" s="16">
        <f t="shared" si="702"/>
        <v>1564.0481707317074</v>
      </c>
      <c r="N6414" s="14">
        <f>E6414*(K6414-L6414-M6414)*IF(F6414="GHS",1,Assumptions!$B$4)</f>
        <v>87849580.275035128</v>
      </c>
      <c r="O6414" s="15">
        <f t="shared" ca="1" si="703"/>
        <v>194</v>
      </c>
      <c r="P6414" s="15" t="str">
        <f t="shared" ca="1" si="704"/>
        <v>181-365d</v>
      </c>
      <c r="Q6414" s="17">
        <f ca="1">IF(P6414="0-90d",0,IF(P6414="91-180d",INDEX(Assumptions!$F$8:$F$12,MATCH(B6414,Assumptions!$A$8:$A$12,0)),IF(P6414="181-365d",INDEX(Assumptions!$G$8:$G$12,MATCH(B6414,Assumptions!$A$8:$A$12,0)),INDEX(Assumptions!$H$8:$H$12,MATCH(B6414,Assumptions!$A$8:$A$12,0)))))</f>
        <v>0.15</v>
      </c>
      <c r="R6414" s="14">
        <f t="shared" ca="1" si="705"/>
        <v>11676570.535799999</v>
      </c>
      <c r="S6414" s="14">
        <f t="shared" ca="1" si="706"/>
        <v>66167233.036200002</v>
      </c>
      <c r="T6414" s="11" t="s">
        <v>25</v>
      </c>
      <c r="U6414" s="18" t="s">
        <v>26</v>
      </c>
    </row>
    <row r="6415" spans="1:21" ht="15" customHeight="1" x14ac:dyDescent="0.15">
      <c r="A6415" s="10" t="s">
        <v>6463</v>
      </c>
      <c r="B6415" s="11" t="s">
        <v>41</v>
      </c>
      <c r="C6415" s="11" t="s">
        <v>42</v>
      </c>
      <c r="D6415" s="12">
        <v>45752</v>
      </c>
      <c r="E6415" s="11">
        <v>3413</v>
      </c>
      <c r="F6415" s="11" t="s">
        <v>33</v>
      </c>
      <c r="G6415" s="13">
        <v>303.12</v>
      </c>
      <c r="H6415" s="14">
        <f t="shared" si="700"/>
        <v>1034548.56</v>
      </c>
      <c r="I6415" s="14">
        <f>IF(F6415="GHS",H6415,H6415*Assumptions!$B$4)</f>
        <v>1034548.56</v>
      </c>
      <c r="J6415" s="15" t="str">
        <f>INDEX(Assumptions!$B$8:$B$12,MATCH(B6415,Assumptions!$A$8:$A$12,0))</f>
        <v>Weighted Average</v>
      </c>
      <c r="K6415" s="16">
        <f>G6415/(1-INDEX(Assumptions!$D$8:$D$12,MATCH(B6415,Assumptions!$A$8:$A$12,0)))</f>
        <v>466.3384615384615</v>
      </c>
      <c r="L6415" s="16">
        <f t="shared" si="701"/>
        <v>9.0936000000000003</v>
      </c>
      <c r="M6415" s="16">
        <f t="shared" si="702"/>
        <v>23.316923076923075</v>
      </c>
      <c r="N6415" s="14">
        <f>E6415*(K6415-L6415-M6415)*IF(F6415="GHS",1,Assumptions!$B$4)</f>
        <v>1480996.0539692307</v>
      </c>
      <c r="O6415" s="15">
        <f t="shared" ca="1" si="703"/>
        <v>534</v>
      </c>
      <c r="P6415" s="15" t="str">
        <f t="shared" ca="1" si="704"/>
        <v>365d+</v>
      </c>
      <c r="Q6415" s="17">
        <f ca="1">IF(P6415="0-90d",0,IF(P6415="91-180d",INDEX(Assumptions!$F$8:$F$12,MATCH(B6415,Assumptions!$A$8:$A$12,0)),IF(P6415="181-365d",INDEX(Assumptions!$G$8:$G$12,MATCH(B6415,Assumptions!$A$8:$A$12,0)),INDEX(Assumptions!$H$8:$H$12,MATCH(B6415,Assumptions!$A$8:$A$12,0)))))</f>
        <v>0.8</v>
      </c>
      <c r="R6415" s="14">
        <f t="shared" ca="1" si="705"/>
        <v>827638.84800000011</v>
      </c>
      <c r="S6415" s="14">
        <f t="shared" ca="1" si="706"/>
        <v>206909.71199999994</v>
      </c>
      <c r="T6415" s="11" t="s">
        <v>50</v>
      </c>
      <c r="U6415" s="18" t="s">
        <v>26</v>
      </c>
    </row>
    <row r="6416" spans="1:21" ht="15" customHeight="1" x14ac:dyDescent="0.15">
      <c r="A6416" s="10" t="s">
        <v>6464</v>
      </c>
      <c r="B6416" s="11" t="s">
        <v>31</v>
      </c>
      <c r="C6416" s="11" t="s">
        <v>76</v>
      </c>
      <c r="D6416" s="12">
        <v>46153</v>
      </c>
      <c r="E6416" s="11">
        <v>3847</v>
      </c>
      <c r="F6416" s="11" t="s">
        <v>33</v>
      </c>
      <c r="G6416" s="13">
        <v>1990.71</v>
      </c>
      <c r="H6416" s="14">
        <f t="shared" si="700"/>
        <v>7658261.3700000001</v>
      </c>
      <c r="I6416" s="14">
        <f>IF(F6416="GHS",H6416,H6416*Assumptions!$B$4)</f>
        <v>7658261.3700000001</v>
      </c>
      <c r="J6416" s="15" t="str">
        <f>INDEX(Assumptions!$B$8:$B$12,MATCH(B6416,Assumptions!$A$8:$A$12,0))</f>
        <v>Weighted Average</v>
      </c>
      <c r="K6416" s="16">
        <f>G6416/(1-INDEX(Assumptions!$D$8:$D$12,MATCH(B6416,Assumptions!$A$8:$A$12,0)))</f>
        <v>2764.875</v>
      </c>
      <c r="L6416" s="16">
        <f t="shared" si="701"/>
        <v>59.721299999999999</v>
      </c>
      <c r="M6416" s="16">
        <f t="shared" si="702"/>
        <v>138.24375000000001</v>
      </c>
      <c r="N6416" s="14">
        <f>E6416*(K6416-L6416-M6416)*IF(F6416="GHS",1,Assumptions!$B$4)</f>
        <v>9874902.5776499994</v>
      </c>
      <c r="O6416" s="15">
        <f t="shared" ca="1" si="703"/>
        <v>133</v>
      </c>
      <c r="P6416" s="15" t="str">
        <f t="shared" ca="1" si="704"/>
        <v>91-180d</v>
      </c>
      <c r="Q6416" s="17">
        <f ca="1">IF(P6416="0-90d",0,IF(P6416="91-180d",INDEX(Assumptions!$F$8:$F$12,MATCH(B6416,Assumptions!$A$8:$A$12,0)),IF(P6416="181-365d",INDEX(Assumptions!$G$8:$G$12,MATCH(B6416,Assumptions!$A$8:$A$12,0)),INDEX(Assumptions!$H$8:$H$12,MATCH(B6416,Assumptions!$A$8:$A$12,0)))))</f>
        <v>0.05</v>
      </c>
      <c r="R6416" s="14">
        <f t="shared" ca="1" si="705"/>
        <v>382913.06850000005</v>
      </c>
      <c r="S6416" s="14">
        <f t="shared" ca="1" si="706"/>
        <v>7275348.3015000001</v>
      </c>
      <c r="T6416" s="11" t="s">
        <v>25</v>
      </c>
      <c r="U6416" s="18" t="s">
        <v>26</v>
      </c>
    </row>
    <row r="6417" spans="1:21" ht="15" customHeight="1" x14ac:dyDescent="0.15">
      <c r="A6417" s="10" t="s">
        <v>6465</v>
      </c>
      <c r="B6417" s="11" t="s">
        <v>41</v>
      </c>
      <c r="C6417" s="11" t="s">
        <v>115</v>
      </c>
      <c r="D6417" s="12">
        <v>46036</v>
      </c>
      <c r="E6417" s="11">
        <v>3357</v>
      </c>
      <c r="F6417" s="11" t="s">
        <v>33</v>
      </c>
      <c r="G6417" s="13">
        <v>333.7</v>
      </c>
      <c r="H6417" s="14">
        <f t="shared" si="700"/>
        <v>1120230.8999999999</v>
      </c>
      <c r="I6417" s="14">
        <f>IF(F6417="GHS",H6417,H6417*Assumptions!$B$4)</f>
        <v>1120230.8999999999</v>
      </c>
      <c r="J6417" s="15" t="str">
        <f>INDEX(Assumptions!$B$8:$B$12,MATCH(B6417,Assumptions!$A$8:$A$12,0))</f>
        <v>Weighted Average</v>
      </c>
      <c r="K6417" s="16">
        <f>G6417/(1-INDEX(Assumptions!$D$8:$D$12,MATCH(B6417,Assumptions!$A$8:$A$12,0)))</f>
        <v>513.38461538461536</v>
      </c>
      <c r="L6417" s="16">
        <f t="shared" si="701"/>
        <v>10.010999999999999</v>
      </c>
      <c r="M6417" s="16">
        <f t="shared" si="702"/>
        <v>25.669230769230769</v>
      </c>
      <c r="N6417" s="14">
        <f>E6417*(K6417-L6417-M6417)*IF(F6417="GHS",1,Assumptions!$B$4)</f>
        <v>1603653.6191538461</v>
      </c>
      <c r="O6417" s="15">
        <f t="shared" ca="1" si="703"/>
        <v>250</v>
      </c>
      <c r="P6417" s="15" t="str">
        <f t="shared" ca="1" si="704"/>
        <v>181-365d</v>
      </c>
      <c r="Q6417" s="17">
        <f ca="1">IF(P6417="0-90d",0,IF(P6417="91-180d",INDEX(Assumptions!$F$8:$F$12,MATCH(B6417,Assumptions!$A$8:$A$12,0)),IF(P6417="181-365d",INDEX(Assumptions!$G$8:$G$12,MATCH(B6417,Assumptions!$A$8:$A$12,0)),INDEX(Assumptions!$H$8:$H$12,MATCH(B6417,Assumptions!$A$8:$A$12,0)))))</f>
        <v>0.35</v>
      </c>
      <c r="R6417" s="14">
        <f t="shared" ca="1" si="705"/>
        <v>392080.81499999994</v>
      </c>
      <c r="S6417" s="14">
        <f t="shared" ca="1" si="706"/>
        <v>728150.08499999996</v>
      </c>
      <c r="T6417" s="11" t="s">
        <v>25</v>
      </c>
      <c r="U6417" s="18" t="s">
        <v>26</v>
      </c>
    </row>
    <row r="6418" spans="1:21" ht="15" customHeight="1" x14ac:dyDescent="0.15">
      <c r="A6418" s="10" t="s">
        <v>6466</v>
      </c>
      <c r="B6418" s="11" t="s">
        <v>22</v>
      </c>
      <c r="C6418" s="11" t="s">
        <v>61</v>
      </c>
      <c r="D6418" s="12">
        <v>45765</v>
      </c>
      <c r="E6418" s="11">
        <v>770</v>
      </c>
      <c r="F6418" s="11" t="s">
        <v>24</v>
      </c>
      <c r="G6418" s="13">
        <v>27462.03</v>
      </c>
      <c r="H6418" s="14">
        <f t="shared" si="700"/>
        <v>21145763.099999998</v>
      </c>
      <c r="I6418" s="14">
        <f>IF(F6418="GHS",H6418,H6418*Assumptions!$B$4)</f>
        <v>228374241.47999999</v>
      </c>
      <c r="J6418" s="15" t="str">
        <f>INDEX(Assumptions!$B$8:$B$12,MATCH(B6418,Assumptions!$A$8:$A$12,0))</f>
        <v>FIFO</v>
      </c>
      <c r="K6418" s="16">
        <f>G6418/(1-INDEX(Assumptions!$D$8:$D$12,MATCH(B6418,Assumptions!$A$8:$A$12,0)))</f>
        <v>33490.280487804877</v>
      </c>
      <c r="L6418" s="16">
        <f t="shared" si="701"/>
        <v>823.8608999999999</v>
      </c>
      <c r="M6418" s="16">
        <f t="shared" si="702"/>
        <v>1674.514024390244</v>
      </c>
      <c r="N6418" s="14">
        <f>E6418*(K6418-L6418-M6418)*IF(F6418="GHS",1,Assumptions!$B$4)</f>
        <v>257728686.6653561</v>
      </c>
      <c r="O6418" s="15">
        <f t="shared" ca="1" si="703"/>
        <v>521</v>
      </c>
      <c r="P6418" s="15" t="str">
        <f t="shared" ca="1" si="704"/>
        <v>365d+</v>
      </c>
      <c r="Q6418" s="17">
        <f ca="1">IF(P6418="0-90d",0,IF(P6418="91-180d",INDEX(Assumptions!$F$8:$F$12,MATCH(B6418,Assumptions!$A$8:$A$12,0)),IF(P6418="181-365d",INDEX(Assumptions!$G$8:$G$12,MATCH(B6418,Assumptions!$A$8:$A$12,0)),INDEX(Assumptions!$H$8:$H$12,MATCH(B6418,Assumptions!$A$8:$A$12,0)))))</f>
        <v>0.5</v>
      </c>
      <c r="R6418" s="14">
        <f t="shared" ca="1" si="705"/>
        <v>114187120.73999999</v>
      </c>
      <c r="S6418" s="14">
        <f t="shared" ca="1" si="706"/>
        <v>114187120.73999999</v>
      </c>
      <c r="T6418" s="11" t="s">
        <v>25</v>
      </c>
      <c r="U6418" s="18" t="s">
        <v>36</v>
      </c>
    </row>
    <row r="6419" spans="1:21" ht="15" customHeight="1" x14ac:dyDescent="0.15">
      <c r="A6419" s="10" t="s">
        <v>6467</v>
      </c>
      <c r="B6419" s="11" t="s">
        <v>41</v>
      </c>
      <c r="C6419" s="11" t="s">
        <v>49</v>
      </c>
      <c r="D6419" s="12">
        <v>45744</v>
      </c>
      <c r="E6419" s="11">
        <v>4942</v>
      </c>
      <c r="F6419" s="11" t="s">
        <v>33</v>
      </c>
      <c r="G6419" s="13">
        <v>541.66999999999996</v>
      </c>
      <c r="H6419" s="14">
        <f t="shared" si="700"/>
        <v>2676933.1399999997</v>
      </c>
      <c r="I6419" s="14">
        <f>IF(F6419="GHS",H6419,H6419*Assumptions!$B$4)</f>
        <v>2676933.1399999997</v>
      </c>
      <c r="J6419" s="15" t="str">
        <f>INDEX(Assumptions!$B$8:$B$12,MATCH(B6419,Assumptions!$A$8:$A$12,0))</f>
        <v>Weighted Average</v>
      </c>
      <c r="K6419" s="16">
        <f>G6419/(1-INDEX(Assumptions!$D$8:$D$12,MATCH(B6419,Assumptions!$A$8:$A$12,0)))</f>
        <v>833.3384615384615</v>
      </c>
      <c r="L6419" s="16">
        <f t="shared" si="701"/>
        <v>16.2501</v>
      </c>
      <c r="M6419" s="16">
        <f t="shared" si="702"/>
        <v>41.666923076923077</v>
      </c>
      <c r="N6419" s="14">
        <f>E6419*(K6419-L6419-M6419)*IF(F6419="GHS",1,Assumptions!$B$4)</f>
        <v>3832132.7488769228</v>
      </c>
      <c r="O6419" s="15">
        <f t="shared" ca="1" si="703"/>
        <v>542</v>
      </c>
      <c r="P6419" s="15" t="str">
        <f t="shared" ca="1" si="704"/>
        <v>365d+</v>
      </c>
      <c r="Q6419" s="17">
        <f ca="1">IF(P6419="0-90d",0,IF(P6419="91-180d",INDEX(Assumptions!$F$8:$F$12,MATCH(B6419,Assumptions!$A$8:$A$12,0)),IF(P6419="181-365d",INDEX(Assumptions!$G$8:$G$12,MATCH(B6419,Assumptions!$A$8:$A$12,0)),INDEX(Assumptions!$H$8:$H$12,MATCH(B6419,Assumptions!$A$8:$A$12,0)))))</f>
        <v>0.8</v>
      </c>
      <c r="R6419" s="14">
        <f t="shared" ca="1" si="705"/>
        <v>2141546.5119999996</v>
      </c>
      <c r="S6419" s="14">
        <f t="shared" ca="1" si="706"/>
        <v>535386.62800000003</v>
      </c>
      <c r="T6419" s="11" t="s">
        <v>25</v>
      </c>
      <c r="U6419" s="18" t="s">
        <v>26</v>
      </c>
    </row>
    <row r="6420" spans="1:21" ht="15" customHeight="1" x14ac:dyDescent="0.15">
      <c r="A6420" s="10" t="s">
        <v>6468</v>
      </c>
      <c r="B6420" s="11" t="s">
        <v>41</v>
      </c>
      <c r="C6420" s="11" t="s">
        <v>44</v>
      </c>
      <c r="D6420" s="12">
        <v>45947</v>
      </c>
      <c r="E6420" s="11">
        <v>487</v>
      </c>
      <c r="F6420" s="11" t="s">
        <v>33</v>
      </c>
      <c r="G6420" s="13">
        <v>458.53</v>
      </c>
      <c r="H6420" s="14">
        <f t="shared" si="700"/>
        <v>223304.11</v>
      </c>
      <c r="I6420" s="14">
        <f>IF(F6420="GHS",H6420,H6420*Assumptions!$B$4)</f>
        <v>223304.11</v>
      </c>
      <c r="J6420" s="15" t="str">
        <f>INDEX(Assumptions!$B$8:$B$12,MATCH(B6420,Assumptions!$A$8:$A$12,0))</f>
        <v>Weighted Average</v>
      </c>
      <c r="K6420" s="16">
        <f>G6420/(1-INDEX(Assumptions!$D$8:$D$12,MATCH(B6420,Assumptions!$A$8:$A$12,0)))</f>
        <v>705.43076923076922</v>
      </c>
      <c r="L6420" s="16">
        <f t="shared" si="701"/>
        <v>13.755899999999999</v>
      </c>
      <c r="M6420" s="16">
        <f t="shared" si="702"/>
        <v>35.271538461538462</v>
      </c>
      <c r="N6420" s="14">
        <f>E6420*(K6420-L6420-M6420)*IF(F6420="GHS",1,Assumptions!$B$4)</f>
        <v>319668.42208461533</v>
      </c>
      <c r="O6420" s="15">
        <f t="shared" ca="1" si="703"/>
        <v>339</v>
      </c>
      <c r="P6420" s="15" t="str">
        <f t="shared" ca="1" si="704"/>
        <v>181-365d</v>
      </c>
      <c r="Q6420" s="17">
        <f ca="1">IF(P6420="0-90d",0,IF(P6420="91-180d",INDEX(Assumptions!$F$8:$F$12,MATCH(B6420,Assumptions!$A$8:$A$12,0)),IF(P6420="181-365d",INDEX(Assumptions!$G$8:$G$12,MATCH(B6420,Assumptions!$A$8:$A$12,0)),INDEX(Assumptions!$H$8:$H$12,MATCH(B6420,Assumptions!$A$8:$A$12,0)))))</f>
        <v>0.35</v>
      </c>
      <c r="R6420" s="14">
        <f t="shared" ca="1" si="705"/>
        <v>78156.438499999989</v>
      </c>
      <c r="S6420" s="14">
        <f t="shared" si="706"/>
        <v>0</v>
      </c>
      <c r="T6420" s="11" t="s">
        <v>39</v>
      </c>
      <c r="U6420" s="18" t="s">
        <v>26</v>
      </c>
    </row>
    <row r="6421" spans="1:21" ht="15" customHeight="1" x14ac:dyDescent="0.15">
      <c r="A6421" s="10" t="s">
        <v>6469</v>
      </c>
      <c r="B6421" s="11" t="s">
        <v>46</v>
      </c>
      <c r="C6421" s="11" t="s">
        <v>47</v>
      </c>
      <c r="D6421" s="12">
        <v>45983</v>
      </c>
      <c r="E6421" s="11">
        <v>4240</v>
      </c>
      <c r="F6421" s="11" t="s">
        <v>33</v>
      </c>
      <c r="G6421" s="13">
        <v>528904.28</v>
      </c>
      <c r="H6421" s="14">
        <f t="shared" si="700"/>
        <v>2242554147.2000003</v>
      </c>
      <c r="I6421" s="14">
        <f>IF(F6421="GHS",H6421,H6421*Assumptions!$B$4)</f>
        <v>2242554147.2000003</v>
      </c>
      <c r="J6421" s="15" t="str">
        <f>INDEX(Assumptions!$B$8:$B$12,MATCH(B6421,Assumptions!$A$8:$A$12,0))</f>
        <v>Specific Identification</v>
      </c>
      <c r="K6421" s="16">
        <f>G6421/(1-INDEX(Assumptions!$D$8:$D$12,MATCH(B6421,Assumptions!$A$8:$A$12,0)))</f>
        <v>678082.41025641025</v>
      </c>
      <c r="L6421" s="16">
        <f t="shared" si="701"/>
        <v>15867.1284</v>
      </c>
      <c r="M6421" s="16">
        <f t="shared" si="702"/>
        <v>33904.120512820511</v>
      </c>
      <c r="N6421" s="14">
        <f>E6421*(K6421-L6421-M6421)*IF(F6421="GHS",1,Assumptions!$B$4)</f>
        <v>2664039324.0968204</v>
      </c>
      <c r="O6421" s="15">
        <f t="shared" ca="1" si="703"/>
        <v>303</v>
      </c>
      <c r="P6421" s="15" t="str">
        <f t="shared" ca="1" si="704"/>
        <v>181-365d</v>
      </c>
      <c r="Q6421" s="17">
        <f ca="1">IF(P6421="0-90d",0,IF(P6421="91-180d",INDEX(Assumptions!$F$8:$F$12,MATCH(B6421,Assumptions!$A$8:$A$12,0)),IF(P6421="181-365d",INDEX(Assumptions!$G$8:$G$12,MATCH(B6421,Assumptions!$A$8:$A$12,0)),INDEX(Assumptions!$H$8:$H$12,MATCH(B6421,Assumptions!$A$8:$A$12,0)))))</f>
        <v>0.05</v>
      </c>
      <c r="R6421" s="14">
        <f t="shared" ca="1" si="705"/>
        <v>112127707.36000001</v>
      </c>
      <c r="S6421" s="14">
        <f t="shared" ca="1" si="706"/>
        <v>2130426439.8400002</v>
      </c>
      <c r="T6421" s="11" t="s">
        <v>25</v>
      </c>
      <c r="U6421" s="18" t="s">
        <v>26</v>
      </c>
    </row>
    <row r="6422" spans="1:21" ht="15" customHeight="1" x14ac:dyDescent="0.15">
      <c r="A6422" s="10" t="s">
        <v>6470</v>
      </c>
      <c r="B6422" s="11" t="s">
        <v>22</v>
      </c>
      <c r="C6422" s="11" t="s">
        <v>23</v>
      </c>
      <c r="D6422" s="12">
        <v>46138</v>
      </c>
      <c r="E6422" s="11">
        <v>1848</v>
      </c>
      <c r="F6422" s="11" t="s">
        <v>24</v>
      </c>
      <c r="G6422" s="13">
        <v>30078.17</v>
      </c>
      <c r="H6422" s="14">
        <f t="shared" si="700"/>
        <v>55584458.159999996</v>
      </c>
      <c r="I6422" s="14">
        <f>IF(F6422="GHS",H6422,H6422*Assumptions!$B$4)</f>
        <v>600312148.12800002</v>
      </c>
      <c r="J6422" s="15" t="str">
        <f>INDEX(Assumptions!$B$8:$B$12,MATCH(B6422,Assumptions!$A$8:$A$12,0))</f>
        <v>FIFO</v>
      </c>
      <c r="K6422" s="16">
        <f>G6422/(1-INDEX(Assumptions!$D$8:$D$12,MATCH(B6422,Assumptions!$A$8:$A$12,0)))</f>
        <v>36680.695121951212</v>
      </c>
      <c r="L6422" s="16">
        <f t="shared" si="701"/>
        <v>902.34509999999989</v>
      </c>
      <c r="M6422" s="16">
        <f t="shared" si="702"/>
        <v>1834.0347560975606</v>
      </c>
      <c r="N6422" s="14">
        <f>E6422*(K6422-L6422-M6422)*IF(F6422="GHS",1,Assumptions!$B$4)</f>
        <v>677474221.80201364</v>
      </c>
      <c r="O6422" s="15">
        <f t="shared" ca="1" si="703"/>
        <v>148</v>
      </c>
      <c r="P6422" s="15" t="str">
        <f t="shared" ca="1" si="704"/>
        <v>91-180d</v>
      </c>
      <c r="Q6422" s="17">
        <f ca="1">IF(P6422="0-90d",0,IF(P6422="91-180d",INDEX(Assumptions!$F$8:$F$12,MATCH(B6422,Assumptions!$A$8:$A$12,0)),IF(P6422="181-365d",INDEX(Assumptions!$G$8:$G$12,MATCH(B6422,Assumptions!$A$8:$A$12,0)),INDEX(Assumptions!$H$8:$H$12,MATCH(B6422,Assumptions!$A$8:$A$12,0)))))</f>
        <v>0.03</v>
      </c>
      <c r="R6422" s="14">
        <f t="shared" ca="1" si="705"/>
        <v>18009364.443840001</v>
      </c>
      <c r="S6422" s="14">
        <f t="shared" ca="1" si="706"/>
        <v>582302783.68415999</v>
      </c>
      <c r="T6422" s="11" t="s">
        <v>25</v>
      </c>
      <c r="U6422" s="18" t="s">
        <v>26</v>
      </c>
    </row>
    <row r="6423" spans="1:21" ht="15" customHeight="1" x14ac:dyDescent="0.15">
      <c r="A6423" s="10" t="s">
        <v>6471</v>
      </c>
      <c r="B6423" s="11" t="s">
        <v>41</v>
      </c>
      <c r="C6423" s="11" t="s">
        <v>115</v>
      </c>
      <c r="D6423" s="12">
        <v>45929</v>
      </c>
      <c r="E6423" s="11">
        <v>2725</v>
      </c>
      <c r="F6423" s="11" t="s">
        <v>33</v>
      </c>
      <c r="G6423" s="13">
        <v>316.3</v>
      </c>
      <c r="H6423" s="14">
        <f t="shared" si="700"/>
        <v>861917.5</v>
      </c>
      <c r="I6423" s="14">
        <f>IF(F6423="GHS",H6423,H6423*Assumptions!$B$4)</f>
        <v>861917.5</v>
      </c>
      <c r="J6423" s="15" t="str">
        <f>INDEX(Assumptions!$B$8:$B$12,MATCH(B6423,Assumptions!$A$8:$A$12,0))</f>
        <v>Weighted Average</v>
      </c>
      <c r="K6423" s="16">
        <f>G6423/(1-INDEX(Assumptions!$D$8:$D$12,MATCH(B6423,Assumptions!$A$8:$A$12,0)))</f>
        <v>486.61538461538464</v>
      </c>
      <c r="L6423" s="16">
        <f t="shared" si="701"/>
        <v>9.4890000000000008</v>
      </c>
      <c r="M6423" s="16">
        <f t="shared" si="702"/>
        <v>24.330769230769235</v>
      </c>
      <c r="N6423" s="14">
        <f>E6423*(K6423-L6423-M6423)*IF(F6423="GHS",1,Assumptions!$B$4)</f>
        <v>1233868.0519230771</v>
      </c>
      <c r="O6423" s="15">
        <f t="shared" ca="1" si="703"/>
        <v>357</v>
      </c>
      <c r="P6423" s="15" t="str">
        <f t="shared" ca="1" si="704"/>
        <v>181-365d</v>
      </c>
      <c r="Q6423" s="17">
        <f ca="1">IF(P6423="0-90d",0,IF(P6423="91-180d",INDEX(Assumptions!$F$8:$F$12,MATCH(B6423,Assumptions!$A$8:$A$12,0)),IF(P6423="181-365d",INDEX(Assumptions!$G$8:$G$12,MATCH(B6423,Assumptions!$A$8:$A$12,0)),INDEX(Assumptions!$H$8:$H$12,MATCH(B6423,Assumptions!$A$8:$A$12,0)))))</f>
        <v>0.35</v>
      </c>
      <c r="R6423" s="14">
        <f t="shared" ca="1" si="705"/>
        <v>301671.125</v>
      </c>
      <c r="S6423" s="14">
        <f t="shared" ca="1" si="706"/>
        <v>560246.375</v>
      </c>
      <c r="T6423" s="11" t="s">
        <v>25</v>
      </c>
      <c r="U6423" s="18" t="s">
        <v>26</v>
      </c>
    </row>
    <row r="6424" spans="1:21" ht="15" customHeight="1" x14ac:dyDescent="0.15">
      <c r="A6424" s="10" t="s">
        <v>6472</v>
      </c>
      <c r="B6424" s="11" t="s">
        <v>41</v>
      </c>
      <c r="C6424" s="11" t="s">
        <v>49</v>
      </c>
      <c r="D6424" s="12">
        <v>46019</v>
      </c>
      <c r="E6424" s="11">
        <v>3594</v>
      </c>
      <c r="F6424" s="11" t="s">
        <v>33</v>
      </c>
      <c r="G6424" s="13">
        <v>751.9</v>
      </c>
      <c r="H6424" s="14">
        <f t="shared" si="700"/>
        <v>2702328.6</v>
      </c>
      <c r="I6424" s="14">
        <f>IF(F6424="GHS",H6424,H6424*Assumptions!$B$4)</f>
        <v>2702328.6</v>
      </c>
      <c r="J6424" s="15" t="str">
        <f>INDEX(Assumptions!$B$8:$B$12,MATCH(B6424,Assumptions!$A$8:$A$12,0))</f>
        <v>Weighted Average</v>
      </c>
      <c r="K6424" s="16">
        <f>G6424/(1-INDEX(Assumptions!$D$8:$D$12,MATCH(B6424,Assumptions!$A$8:$A$12,0)))</f>
        <v>1156.7692307692307</v>
      </c>
      <c r="L6424" s="16">
        <f t="shared" si="701"/>
        <v>22.556999999999999</v>
      </c>
      <c r="M6424" s="16">
        <f t="shared" si="702"/>
        <v>57.838461538461537</v>
      </c>
      <c r="N6424" s="14">
        <f>E6424*(K6424-L6424-M6424)*IF(F6424="GHS",1,Assumptions!$B$4)</f>
        <v>3868487.3266153843</v>
      </c>
      <c r="O6424" s="15">
        <f t="shared" ca="1" si="703"/>
        <v>267</v>
      </c>
      <c r="P6424" s="15" t="str">
        <f t="shared" ca="1" si="704"/>
        <v>181-365d</v>
      </c>
      <c r="Q6424" s="17">
        <f ca="1">IF(P6424="0-90d",0,IF(P6424="91-180d",INDEX(Assumptions!$F$8:$F$12,MATCH(B6424,Assumptions!$A$8:$A$12,0)),IF(P6424="181-365d",INDEX(Assumptions!$G$8:$G$12,MATCH(B6424,Assumptions!$A$8:$A$12,0)),INDEX(Assumptions!$H$8:$H$12,MATCH(B6424,Assumptions!$A$8:$A$12,0)))))</f>
        <v>0.35</v>
      </c>
      <c r="R6424" s="14">
        <f t="shared" ca="1" si="705"/>
        <v>945815.01</v>
      </c>
      <c r="S6424" s="14">
        <f t="shared" ca="1" si="706"/>
        <v>1756513.59</v>
      </c>
      <c r="T6424" s="11" t="s">
        <v>25</v>
      </c>
      <c r="U6424" s="18" t="s">
        <v>26</v>
      </c>
    </row>
    <row r="6425" spans="1:21" ht="15" customHeight="1" x14ac:dyDescent="0.15">
      <c r="A6425" s="10" t="s">
        <v>6473</v>
      </c>
      <c r="B6425" s="11" t="s">
        <v>41</v>
      </c>
      <c r="C6425" s="11" t="s">
        <v>44</v>
      </c>
      <c r="D6425" s="12">
        <v>45888</v>
      </c>
      <c r="E6425" s="11">
        <v>3133</v>
      </c>
      <c r="F6425" s="11" t="s">
        <v>33</v>
      </c>
      <c r="G6425" s="13">
        <v>576.29</v>
      </c>
      <c r="H6425" s="14">
        <f t="shared" si="700"/>
        <v>1805516.5699999998</v>
      </c>
      <c r="I6425" s="14">
        <f>IF(F6425="GHS",H6425,H6425*Assumptions!$B$4)</f>
        <v>1805516.5699999998</v>
      </c>
      <c r="J6425" s="15" t="str">
        <f>INDEX(Assumptions!$B$8:$B$12,MATCH(B6425,Assumptions!$A$8:$A$12,0))</f>
        <v>Weighted Average</v>
      </c>
      <c r="K6425" s="16">
        <f>G6425/(1-INDEX(Assumptions!$D$8:$D$12,MATCH(B6425,Assumptions!$A$8:$A$12,0)))</f>
        <v>886.59999999999991</v>
      </c>
      <c r="L6425" s="16">
        <f t="shared" si="701"/>
        <v>17.288699999999999</v>
      </c>
      <c r="M6425" s="16">
        <f t="shared" si="702"/>
        <v>44.33</v>
      </c>
      <c r="N6425" s="14">
        <f>E6425*(K6425-L6425-M6425)*IF(F6425="GHS",1,Assumptions!$B$4)</f>
        <v>2584666.4128999999</v>
      </c>
      <c r="O6425" s="15">
        <f t="shared" ca="1" si="703"/>
        <v>398</v>
      </c>
      <c r="P6425" s="15" t="str">
        <f t="shared" ca="1" si="704"/>
        <v>365d+</v>
      </c>
      <c r="Q6425" s="17">
        <f ca="1">IF(P6425="0-90d",0,IF(P6425="91-180d",INDEX(Assumptions!$F$8:$F$12,MATCH(B6425,Assumptions!$A$8:$A$12,0)),IF(P6425="181-365d",INDEX(Assumptions!$G$8:$G$12,MATCH(B6425,Assumptions!$A$8:$A$12,0)),INDEX(Assumptions!$H$8:$H$12,MATCH(B6425,Assumptions!$A$8:$A$12,0)))))</f>
        <v>0.8</v>
      </c>
      <c r="R6425" s="14">
        <f t="shared" ca="1" si="705"/>
        <v>1444413.2560000001</v>
      </c>
      <c r="S6425" s="14">
        <f t="shared" ca="1" si="706"/>
        <v>361103.31399999978</v>
      </c>
      <c r="T6425" s="11" t="s">
        <v>25</v>
      </c>
      <c r="U6425" s="18" t="s">
        <v>26</v>
      </c>
    </row>
    <row r="6426" spans="1:21" ht="15" customHeight="1" x14ac:dyDescent="0.15">
      <c r="A6426" s="10" t="s">
        <v>6474</v>
      </c>
      <c r="B6426" s="11" t="s">
        <v>46</v>
      </c>
      <c r="C6426" s="11" t="s">
        <v>52</v>
      </c>
      <c r="D6426" s="12">
        <v>45946</v>
      </c>
      <c r="E6426" s="11">
        <v>823</v>
      </c>
      <c r="F6426" s="11" t="s">
        <v>33</v>
      </c>
      <c r="G6426" s="13">
        <v>308319.61</v>
      </c>
      <c r="H6426" s="14">
        <f t="shared" si="700"/>
        <v>253747039.03</v>
      </c>
      <c r="I6426" s="14">
        <f>IF(F6426="GHS",H6426,H6426*Assumptions!$B$4)</f>
        <v>253747039.03</v>
      </c>
      <c r="J6426" s="15" t="str">
        <f>INDEX(Assumptions!$B$8:$B$12,MATCH(B6426,Assumptions!$A$8:$A$12,0))</f>
        <v>Specific Identification</v>
      </c>
      <c r="K6426" s="16">
        <f>G6426/(1-INDEX(Assumptions!$D$8:$D$12,MATCH(B6426,Assumptions!$A$8:$A$12,0)))</f>
        <v>395281.55128205125</v>
      </c>
      <c r="L6426" s="16">
        <f t="shared" si="701"/>
        <v>9249.5882999999994</v>
      </c>
      <c r="M6426" s="16">
        <f t="shared" si="702"/>
        <v>19764.077564102565</v>
      </c>
      <c r="N6426" s="14">
        <f>E6426*(K6426-L6426-M6426)*IF(F6426="GHS",1,Assumptions!$B$4)</f>
        <v>301438469.69897181</v>
      </c>
      <c r="O6426" s="15">
        <f t="shared" ca="1" si="703"/>
        <v>340</v>
      </c>
      <c r="P6426" s="15" t="str">
        <f t="shared" ca="1" si="704"/>
        <v>181-365d</v>
      </c>
      <c r="Q6426" s="17">
        <f ca="1">IF(P6426="0-90d",0,IF(P6426="91-180d",INDEX(Assumptions!$F$8:$F$12,MATCH(B6426,Assumptions!$A$8:$A$12,0)),IF(P6426="181-365d",INDEX(Assumptions!$G$8:$G$12,MATCH(B6426,Assumptions!$A$8:$A$12,0)),INDEX(Assumptions!$H$8:$H$12,MATCH(B6426,Assumptions!$A$8:$A$12,0)))))</f>
        <v>0.05</v>
      </c>
      <c r="R6426" s="14">
        <f t="shared" ca="1" si="705"/>
        <v>12687351.9515</v>
      </c>
      <c r="S6426" s="14">
        <f t="shared" ca="1" si="706"/>
        <v>241059687.0785</v>
      </c>
      <c r="T6426" s="11" t="s">
        <v>25</v>
      </c>
      <c r="U6426" s="18" t="s">
        <v>26</v>
      </c>
    </row>
    <row r="6427" spans="1:21" ht="15" customHeight="1" x14ac:dyDescent="0.15">
      <c r="A6427" s="10" t="s">
        <v>6475</v>
      </c>
      <c r="B6427" s="11" t="s">
        <v>22</v>
      </c>
      <c r="C6427" s="11" t="s">
        <v>61</v>
      </c>
      <c r="D6427" s="12">
        <v>45871</v>
      </c>
      <c r="E6427" s="11">
        <v>250</v>
      </c>
      <c r="F6427" s="11" t="s">
        <v>24</v>
      </c>
      <c r="G6427" s="13">
        <v>38596.559999999998</v>
      </c>
      <c r="H6427" s="14">
        <f t="shared" si="700"/>
        <v>9649140</v>
      </c>
      <c r="I6427" s="14">
        <f>IF(F6427="GHS",H6427,H6427*Assumptions!$B$4)</f>
        <v>104210712</v>
      </c>
      <c r="J6427" s="15" t="str">
        <f>INDEX(Assumptions!$B$8:$B$12,MATCH(B6427,Assumptions!$A$8:$A$12,0))</f>
        <v>FIFO</v>
      </c>
      <c r="K6427" s="16">
        <f>G6427/(1-INDEX(Assumptions!$D$8:$D$12,MATCH(B6427,Assumptions!$A$8:$A$12,0)))</f>
        <v>47068.975609756089</v>
      </c>
      <c r="L6427" s="16">
        <f t="shared" si="701"/>
        <v>1157.8968</v>
      </c>
      <c r="M6427" s="16">
        <f t="shared" si="702"/>
        <v>2353.4487804878045</v>
      </c>
      <c r="N6427" s="14">
        <f>E6427*(K6427-L6427-M6427)*IF(F6427="GHS",1,Assumptions!$B$4)</f>
        <v>117605601.07902439</v>
      </c>
      <c r="O6427" s="15">
        <f t="shared" ca="1" si="703"/>
        <v>415</v>
      </c>
      <c r="P6427" s="15" t="str">
        <f t="shared" ca="1" si="704"/>
        <v>365d+</v>
      </c>
      <c r="Q6427" s="17">
        <f ca="1">IF(P6427="0-90d",0,IF(P6427="91-180d",INDEX(Assumptions!$F$8:$F$12,MATCH(B6427,Assumptions!$A$8:$A$12,0)),IF(P6427="181-365d",INDEX(Assumptions!$G$8:$G$12,MATCH(B6427,Assumptions!$A$8:$A$12,0)),INDEX(Assumptions!$H$8:$H$12,MATCH(B6427,Assumptions!$A$8:$A$12,0)))))</f>
        <v>0.5</v>
      </c>
      <c r="R6427" s="14">
        <f t="shared" ca="1" si="705"/>
        <v>52105356</v>
      </c>
      <c r="S6427" s="14">
        <f t="shared" ca="1" si="706"/>
        <v>52105356</v>
      </c>
      <c r="T6427" s="11" t="s">
        <v>25</v>
      </c>
      <c r="U6427" s="18" t="s">
        <v>36</v>
      </c>
    </row>
    <row r="6428" spans="1:21" ht="15" customHeight="1" x14ac:dyDescent="0.15">
      <c r="A6428" s="10" t="s">
        <v>6476</v>
      </c>
      <c r="B6428" s="11" t="s">
        <v>28</v>
      </c>
      <c r="C6428" s="11" t="s">
        <v>55</v>
      </c>
      <c r="D6428" s="12">
        <v>46040</v>
      </c>
      <c r="E6428" s="11">
        <v>1825</v>
      </c>
      <c r="F6428" s="11" t="s">
        <v>24</v>
      </c>
      <c r="G6428" s="13">
        <v>7182.14</v>
      </c>
      <c r="H6428" s="14">
        <f t="shared" si="700"/>
        <v>13107405.5</v>
      </c>
      <c r="I6428" s="14">
        <f>IF(F6428="GHS",H6428,H6428*Assumptions!$B$4)</f>
        <v>141559979.40000001</v>
      </c>
      <c r="J6428" s="15" t="str">
        <f>INDEX(Assumptions!$B$8:$B$12,MATCH(B6428,Assumptions!$A$8:$A$12,0))</f>
        <v>Fair Value Less Costs to Sell</v>
      </c>
      <c r="K6428" s="16">
        <f>G6428/(1-INDEX(Assumptions!$D$8:$D$12,MATCH(B6428,Assumptions!$A$8:$A$12,0)))</f>
        <v>8161.5227272727279</v>
      </c>
      <c r="L6428" s="16">
        <f t="shared" si="701"/>
        <v>215.46420000000001</v>
      </c>
      <c r="M6428" s="16">
        <f t="shared" si="702"/>
        <v>408.07613636363641</v>
      </c>
      <c r="N6428" s="14">
        <f>E6428*(K6428-L6428-M6428)*IF(F6428="GHS",1,Assumptions!$B$4)</f>
        <v>148573632.92481819</v>
      </c>
      <c r="O6428" s="15">
        <f t="shared" ca="1" si="703"/>
        <v>246</v>
      </c>
      <c r="P6428" s="15" t="str">
        <f t="shared" ca="1" si="704"/>
        <v>181-365d</v>
      </c>
      <c r="Q6428" s="17">
        <f ca="1">IF(P6428="0-90d",0,IF(P6428="91-180d",INDEX(Assumptions!$F$8:$F$12,MATCH(B6428,Assumptions!$A$8:$A$12,0)),IF(P6428="181-365d",INDEX(Assumptions!$G$8:$G$12,MATCH(B6428,Assumptions!$A$8:$A$12,0)),INDEX(Assumptions!$H$8:$H$12,MATCH(B6428,Assumptions!$A$8:$A$12,0)))))</f>
        <v>0.1</v>
      </c>
      <c r="R6428" s="14">
        <f t="shared" ca="1" si="705"/>
        <v>14155997.940000001</v>
      </c>
      <c r="S6428" s="14">
        <f t="shared" ca="1" si="706"/>
        <v>127403981.46000001</v>
      </c>
      <c r="T6428" s="11" t="s">
        <v>25</v>
      </c>
      <c r="U6428" s="18" t="s">
        <v>26</v>
      </c>
    </row>
    <row r="6429" spans="1:21" ht="15" customHeight="1" x14ac:dyDescent="0.15">
      <c r="A6429" s="10" t="s">
        <v>6477</v>
      </c>
      <c r="B6429" s="11" t="s">
        <v>46</v>
      </c>
      <c r="C6429" s="11" t="s">
        <v>52</v>
      </c>
      <c r="D6429" s="12">
        <v>45913</v>
      </c>
      <c r="E6429" s="11">
        <v>2925</v>
      </c>
      <c r="F6429" s="11" t="s">
        <v>33</v>
      </c>
      <c r="G6429" s="13">
        <v>1620000</v>
      </c>
      <c r="H6429" s="14">
        <f t="shared" si="700"/>
        <v>4738500000</v>
      </c>
      <c r="I6429" s="14">
        <f>IF(F6429="GHS",H6429,H6429*Assumptions!$B$4)</f>
        <v>4738500000</v>
      </c>
      <c r="J6429" s="15" t="str">
        <f>INDEX(Assumptions!$B$8:$B$12,MATCH(B6429,Assumptions!$A$8:$A$12,0))</f>
        <v>Specific Identification</v>
      </c>
      <c r="K6429" s="16">
        <f>G6429/(1-INDEX(Assumptions!$D$8:$D$12,MATCH(B6429,Assumptions!$A$8:$A$12,0)))</f>
        <v>2076923.0769230768</v>
      </c>
      <c r="L6429" s="16">
        <f t="shared" si="701"/>
        <v>48600</v>
      </c>
      <c r="M6429" s="16">
        <f t="shared" si="702"/>
        <v>103846.15384615384</v>
      </c>
      <c r="N6429" s="14">
        <f>E6429*(K6429-L6429-M6429)*IF(F6429="GHS",1,Assumptions!$B$4)</f>
        <v>5629095000</v>
      </c>
      <c r="O6429" s="15">
        <f t="shared" ca="1" si="703"/>
        <v>373</v>
      </c>
      <c r="P6429" s="15" t="str">
        <f t="shared" ca="1" si="704"/>
        <v>365d+</v>
      </c>
      <c r="Q6429" s="17">
        <f ca="1">IF(P6429="0-90d",0,IF(P6429="91-180d",INDEX(Assumptions!$F$8:$F$12,MATCH(B6429,Assumptions!$A$8:$A$12,0)),IF(P6429="181-365d",INDEX(Assumptions!$G$8:$G$12,MATCH(B6429,Assumptions!$A$8:$A$12,0)),INDEX(Assumptions!$H$8:$H$12,MATCH(B6429,Assumptions!$A$8:$A$12,0)))))</f>
        <v>0.15</v>
      </c>
      <c r="R6429" s="14">
        <f t="shared" ca="1" si="705"/>
        <v>710775000</v>
      </c>
      <c r="S6429" s="14">
        <f t="shared" ca="1" si="706"/>
        <v>4027725000</v>
      </c>
      <c r="T6429" s="11" t="s">
        <v>25</v>
      </c>
      <c r="U6429" s="18" t="s">
        <v>26</v>
      </c>
    </row>
    <row r="6430" spans="1:21" ht="15" customHeight="1" x14ac:dyDescent="0.15">
      <c r="A6430" s="10" t="s">
        <v>6478</v>
      </c>
      <c r="B6430" s="11" t="s">
        <v>31</v>
      </c>
      <c r="C6430" s="11" t="s">
        <v>76</v>
      </c>
      <c r="D6430" s="12">
        <v>46151</v>
      </c>
      <c r="E6430" s="11">
        <v>2144</v>
      </c>
      <c r="F6430" s="11" t="s">
        <v>33</v>
      </c>
      <c r="G6430" s="13">
        <v>2775.79</v>
      </c>
      <c r="H6430" s="14">
        <f t="shared" si="700"/>
        <v>5951293.7599999998</v>
      </c>
      <c r="I6430" s="14">
        <f>IF(F6430="GHS",H6430,H6430*Assumptions!$B$4)</f>
        <v>5951293.7599999998</v>
      </c>
      <c r="J6430" s="15" t="str">
        <f>INDEX(Assumptions!$B$8:$B$12,MATCH(B6430,Assumptions!$A$8:$A$12,0))</f>
        <v>Weighted Average</v>
      </c>
      <c r="K6430" s="16">
        <f>G6430/(1-INDEX(Assumptions!$D$8:$D$12,MATCH(B6430,Assumptions!$A$8:$A$12,0)))</f>
        <v>3855.2638888888891</v>
      </c>
      <c r="L6430" s="16">
        <f t="shared" si="701"/>
        <v>83.273699999999991</v>
      </c>
      <c r="M6430" s="16">
        <f t="shared" si="702"/>
        <v>192.76319444444448</v>
      </c>
      <c r="N6430" s="14">
        <f>E6430*(K6430-L6430-M6430)*IF(F6430="GHS",1,Assumptions!$B$4)</f>
        <v>7673862.6760888882</v>
      </c>
      <c r="O6430" s="15">
        <f t="shared" ca="1" si="703"/>
        <v>135</v>
      </c>
      <c r="P6430" s="15" t="str">
        <f t="shared" ca="1" si="704"/>
        <v>91-180d</v>
      </c>
      <c r="Q6430" s="17">
        <f ca="1">IF(P6430="0-90d",0,IF(P6430="91-180d",INDEX(Assumptions!$F$8:$F$12,MATCH(B6430,Assumptions!$A$8:$A$12,0)),IF(P6430="181-365d",INDEX(Assumptions!$G$8:$G$12,MATCH(B6430,Assumptions!$A$8:$A$12,0)),INDEX(Assumptions!$H$8:$H$12,MATCH(B6430,Assumptions!$A$8:$A$12,0)))))</f>
        <v>0.05</v>
      </c>
      <c r="R6430" s="14">
        <f t="shared" ca="1" si="705"/>
        <v>297564.68800000002</v>
      </c>
      <c r="S6430" s="14">
        <f t="shared" ca="1" si="706"/>
        <v>5653729.0719999997</v>
      </c>
      <c r="T6430" s="11" t="s">
        <v>25</v>
      </c>
      <c r="U6430" s="18" t="s">
        <v>26</v>
      </c>
    </row>
    <row r="6431" spans="1:21" ht="15" customHeight="1" x14ac:dyDescent="0.15">
      <c r="A6431" s="10" t="s">
        <v>6479</v>
      </c>
      <c r="B6431" s="11" t="s">
        <v>41</v>
      </c>
      <c r="C6431" s="11" t="s">
        <v>115</v>
      </c>
      <c r="D6431" s="12">
        <v>45791</v>
      </c>
      <c r="E6431" s="11">
        <v>4167</v>
      </c>
      <c r="F6431" s="11" t="s">
        <v>33</v>
      </c>
      <c r="G6431" s="13">
        <v>368.46</v>
      </c>
      <c r="H6431" s="14">
        <f t="shared" si="700"/>
        <v>1535372.8199999998</v>
      </c>
      <c r="I6431" s="14">
        <f>IF(F6431="GHS",H6431,H6431*Assumptions!$B$4)</f>
        <v>1535372.8199999998</v>
      </c>
      <c r="J6431" s="15" t="str">
        <f>INDEX(Assumptions!$B$8:$B$12,MATCH(B6431,Assumptions!$A$8:$A$12,0))</f>
        <v>Weighted Average</v>
      </c>
      <c r="K6431" s="16">
        <f>G6431/(1-INDEX(Assumptions!$D$8:$D$12,MATCH(B6431,Assumptions!$A$8:$A$12,0)))</f>
        <v>566.86153846153843</v>
      </c>
      <c r="L6431" s="16">
        <f t="shared" si="701"/>
        <v>11.053799999999999</v>
      </c>
      <c r="M6431" s="16">
        <f t="shared" si="702"/>
        <v>28.343076923076922</v>
      </c>
      <c r="N6431" s="14">
        <f>E6431*(K6431-L6431-M6431)*IF(F6431="GHS",1,Assumptions!$B$4)</f>
        <v>2197945.2446307694</v>
      </c>
      <c r="O6431" s="15">
        <f t="shared" ca="1" si="703"/>
        <v>495</v>
      </c>
      <c r="P6431" s="15" t="str">
        <f t="shared" ca="1" si="704"/>
        <v>365d+</v>
      </c>
      <c r="Q6431" s="17">
        <f ca="1">IF(P6431="0-90d",0,IF(P6431="91-180d",INDEX(Assumptions!$F$8:$F$12,MATCH(B6431,Assumptions!$A$8:$A$12,0)),IF(P6431="181-365d",INDEX(Assumptions!$G$8:$G$12,MATCH(B6431,Assumptions!$A$8:$A$12,0)),INDEX(Assumptions!$H$8:$H$12,MATCH(B6431,Assumptions!$A$8:$A$12,0)))))</f>
        <v>0.8</v>
      </c>
      <c r="R6431" s="14">
        <f t="shared" ca="1" si="705"/>
        <v>1228298.2559999998</v>
      </c>
      <c r="S6431" s="14">
        <f t="shared" ca="1" si="706"/>
        <v>307074.56400000001</v>
      </c>
      <c r="T6431" s="11" t="s">
        <v>25</v>
      </c>
      <c r="U6431" s="18" t="s">
        <v>26</v>
      </c>
    </row>
    <row r="6432" spans="1:21" ht="15" customHeight="1" x14ac:dyDescent="0.15">
      <c r="A6432" s="10" t="s">
        <v>6480</v>
      </c>
      <c r="B6432" s="11" t="s">
        <v>22</v>
      </c>
      <c r="C6432" s="11" t="s">
        <v>23</v>
      </c>
      <c r="D6432" s="12">
        <v>46173</v>
      </c>
      <c r="E6432" s="11">
        <v>406</v>
      </c>
      <c r="F6432" s="11" t="s">
        <v>24</v>
      </c>
      <c r="G6432" s="13">
        <v>38199.81</v>
      </c>
      <c r="H6432" s="14">
        <f t="shared" si="700"/>
        <v>15509122.859999999</v>
      </c>
      <c r="I6432" s="14">
        <f>IF(F6432="GHS",H6432,H6432*Assumptions!$B$4)</f>
        <v>167498526.88800001</v>
      </c>
      <c r="J6432" s="15" t="str">
        <f>INDEX(Assumptions!$B$8:$B$12,MATCH(B6432,Assumptions!$A$8:$A$12,0))</f>
        <v>FIFO</v>
      </c>
      <c r="K6432" s="16">
        <f>G6432/(1-INDEX(Assumptions!$D$8:$D$12,MATCH(B6432,Assumptions!$A$8:$A$12,0)))</f>
        <v>46585.134146341457</v>
      </c>
      <c r="L6432" s="16">
        <f t="shared" si="701"/>
        <v>1145.9942999999998</v>
      </c>
      <c r="M6432" s="16">
        <f t="shared" si="702"/>
        <v>2329.2567073170731</v>
      </c>
      <c r="N6432" s="14">
        <f>E6432*(K6432-L6432-M6432)*IF(F6432="GHS",1,Assumptions!$B$4)</f>
        <v>189028215.58799413</v>
      </c>
      <c r="O6432" s="15">
        <f t="shared" ca="1" si="703"/>
        <v>113</v>
      </c>
      <c r="P6432" s="15" t="str">
        <f t="shared" ca="1" si="704"/>
        <v>91-180d</v>
      </c>
      <c r="Q6432" s="17">
        <f ca="1">IF(P6432="0-90d",0,IF(P6432="91-180d",INDEX(Assumptions!$F$8:$F$12,MATCH(B6432,Assumptions!$A$8:$A$12,0)),IF(P6432="181-365d",INDEX(Assumptions!$G$8:$G$12,MATCH(B6432,Assumptions!$A$8:$A$12,0)),INDEX(Assumptions!$H$8:$H$12,MATCH(B6432,Assumptions!$A$8:$A$12,0)))))</f>
        <v>0.03</v>
      </c>
      <c r="R6432" s="14">
        <f t="shared" ca="1" si="705"/>
        <v>5024955.8066400001</v>
      </c>
      <c r="S6432" s="14">
        <f t="shared" ca="1" si="706"/>
        <v>162473571.08136001</v>
      </c>
      <c r="T6432" s="11" t="s">
        <v>25</v>
      </c>
      <c r="U6432" s="18" t="s">
        <v>26</v>
      </c>
    </row>
    <row r="6433" spans="1:21" ht="15" customHeight="1" x14ac:dyDescent="0.15">
      <c r="A6433" s="10" t="s">
        <v>6481</v>
      </c>
      <c r="B6433" s="11" t="s">
        <v>41</v>
      </c>
      <c r="C6433" s="11" t="s">
        <v>49</v>
      </c>
      <c r="D6433" s="12">
        <v>45882</v>
      </c>
      <c r="E6433" s="11">
        <v>4551</v>
      </c>
      <c r="F6433" s="11" t="s">
        <v>33</v>
      </c>
      <c r="G6433" s="13">
        <v>266.58</v>
      </c>
      <c r="H6433" s="14">
        <f t="shared" si="700"/>
        <v>1213205.5799999998</v>
      </c>
      <c r="I6433" s="14">
        <f>IF(F6433="GHS",H6433,H6433*Assumptions!$B$4)</f>
        <v>1213205.5799999998</v>
      </c>
      <c r="J6433" s="15" t="str">
        <f>INDEX(Assumptions!$B$8:$B$12,MATCH(B6433,Assumptions!$A$8:$A$12,0))</f>
        <v>Weighted Average</v>
      </c>
      <c r="K6433" s="16">
        <f>G6433/(1-INDEX(Assumptions!$D$8:$D$12,MATCH(B6433,Assumptions!$A$8:$A$12,0)))</f>
        <v>410.12307692307689</v>
      </c>
      <c r="L6433" s="16">
        <f t="shared" si="701"/>
        <v>7.997399999999999</v>
      </c>
      <c r="M6433" s="16">
        <f t="shared" si="702"/>
        <v>20.506153846153847</v>
      </c>
      <c r="N6433" s="14">
        <f>E6433*(K6433-L6433-M6433)*IF(F6433="GHS",1,Assumptions!$B$4)</f>
        <v>1736750.4495230766</v>
      </c>
      <c r="O6433" s="15">
        <f t="shared" ca="1" si="703"/>
        <v>404</v>
      </c>
      <c r="P6433" s="15" t="str">
        <f t="shared" ca="1" si="704"/>
        <v>365d+</v>
      </c>
      <c r="Q6433" s="17">
        <f ca="1">IF(P6433="0-90d",0,IF(P6433="91-180d",INDEX(Assumptions!$F$8:$F$12,MATCH(B6433,Assumptions!$A$8:$A$12,0)),IF(P6433="181-365d",INDEX(Assumptions!$G$8:$G$12,MATCH(B6433,Assumptions!$A$8:$A$12,0)),INDEX(Assumptions!$H$8:$H$12,MATCH(B6433,Assumptions!$A$8:$A$12,0)))))</f>
        <v>0.8</v>
      </c>
      <c r="R6433" s="14">
        <f t="shared" ca="1" si="705"/>
        <v>970564.46399999992</v>
      </c>
      <c r="S6433" s="14">
        <f t="shared" ca="1" si="706"/>
        <v>242641.11599999992</v>
      </c>
      <c r="T6433" s="11" t="s">
        <v>50</v>
      </c>
      <c r="U6433" s="18" t="s">
        <v>26</v>
      </c>
    </row>
    <row r="6434" spans="1:21" ht="15" customHeight="1" x14ac:dyDescent="0.15">
      <c r="A6434" s="10" t="s">
        <v>6482</v>
      </c>
      <c r="B6434" s="11" t="s">
        <v>31</v>
      </c>
      <c r="C6434" s="11" t="s">
        <v>76</v>
      </c>
      <c r="D6434" s="12">
        <v>46074</v>
      </c>
      <c r="E6434" s="11">
        <v>4321</v>
      </c>
      <c r="F6434" s="11" t="s">
        <v>33</v>
      </c>
      <c r="G6434" s="13">
        <v>997.35</v>
      </c>
      <c r="H6434" s="14">
        <f t="shared" si="700"/>
        <v>4309549.3500000006</v>
      </c>
      <c r="I6434" s="14">
        <f>IF(F6434="GHS",H6434,H6434*Assumptions!$B$4)</f>
        <v>4309549.3500000006</v>
      </c>
      <c r="J6434" s="15" t="str">
        <f>INDEX(Assumptions!$B$8:$B$12,MATCH(B6434,Assumptions!$A$8:$A$12,0))</f>
        <v>Weighted Average</v>
      </c>
      <c r="K6434" s="16">
        <f>G6434/(1-INDEX(Assumptions!$D$8:$D$12,MATCH(B6434,Assumptions!$A$8:$A$12,0)))</f>
        <v>1385.2083333333335</v>
      </c>
      <c r="L6434" s="16">
        <f t="shared" si="701"/>
        <v>29.920500000000001</v>
      </c>
      <c r="M6434" s="16">
        <f t="shared" si="702"/>
        <v>69.260416666666671</v>
      </c>
      <c r="N6434" s="14">
        <f>E6434*(K6434-L6434-M6434)*IF(F6434="GHS",1,Assumptions!$B$4)</f>
        <v>5556924.4674166674</v>
      </c>
      <c r="O6434" s="15">
        <f t="shared" ca="1" si="703"/>
        <v>212</v>
      </c>
      <c r="P6434" s="15" t="str">
        <f t="shared" ca="1" si="704"/>
        <v>181-365d</v>
      </c>
      <c r="Q6434" s="17">
        <f ca="1">IF(P6434="0-90d",0,IF(P6434="91-180d",INDEX(Assumptions!$F$8:$F$12,MATCH(B6434,Assumptions!$A$8:$A$12,0)),IF(P6434="181-365d",INDEX(Assumptions!$G$8:$G$12,MATCH(B6434,Assumptions!$A$8:$A$12,0)),INDEX(Assumptions!$H$8:$H$12,MATCH(B6434,Assumptions!$A$8:$A$12,0)))))</f>
        <v>0.2</v>
      </c>
      <c r="R6434" s="14">
        <f t="shared" ca="1" si="705"/>
        <v>861909.87000000011</v>
      </c>
      <c r="S6434" s="14">
        <f t="shared" ca="1" si="706"/>
        <v>3447639.4800000004</v>
      </c>
      <c r="T6434" s="11" t="s">
        <v>25</v>
      </c>
      <c r="U6434" s="18" t="s">
        <v>26</v>
      </c>
    </row>
    <row r="6435" spans="1:21" ht="15" customHeight="1" x14ac:dyDescent="0.15">
      <c r="A6435" s="10" t="s">
        <v>6483</v>
      </c>
      <c r="B6435" s="11" t="s">
        <v>22</v>
      </c>
      <c r="C6435" s="11" t="s">
        <v>81</v>
      </c>
      <c r="D6435" s="12">
        <v>46137</v>
      </c>
      <c r="E6435" s="11">
        <v>4281</v>
      </c>
      <c r="F6435" s="11" t="s">
        <v>24</v>
      </c>
      <c r="G6435" s="13">
        <v>31309.95</v>
      </c>
      <c r="H6435" s="14">
        <f t="shared" si="700"/>
        <v>134037895.95</v>
      </c>
      <c r="I6435" s="14">
        <f>IF(F6435="GHS",H6435,H6435*Assumptions!$B$4)</f>
        <v>1447609276.2600002</v>
      </c>
      <c r="J6435" s="15" t="str">
        <f>INDEX(Assumptions!$B$8:$B$12,MATCH(B6435,Assumptions!$A$8:$A$12,0))</f>
        <v>FIFO</v>
      </c>
      <c r="K6435" s="16">
        <f>G6435/(1-INDEX(Assumptions!$D$8:$D$12,MATCH(B6435,Assumptions!$A$8:$A$12,0)))</f>
        <v>38182.865853658535</v>
      </c>
      <c r="L6435" s="16">
        <f t="shared" si="701"/>
        <v>939.29849999999999</v>
      </c>
      <c r="M6435" s="16">
        <f t="shared" si="702"/>
        <v>1909.1432926829268</v>
      </c>
      <c r="N6435" s="14">
        <f>E6435*(K6435-L6435-M6435)*IF(F6435="GHS",1,Assumptions!$B$4)</f>
        <v>1633680029.5743949</v>
      </c>
      <c r="O6435" s="15">
        <f t="shared" ca="1" si="703"/>
        <v>149</v>
      </c>
      <c r="P6435" s="15" t="str">
        <f t="shared" ca="1" si="704"/>
        <v>91-180d</v>
      </c>
      <c r="Q6435" s="17">
        <f ca="1">IF(P6435="0-90d",0,IF(P6435="91-180d",INDEX(Assumptions!$F$8:$F$12,MATCH(B6435,Assumptions!$A$8:$A$12,0)),IF(P6435="181-365d",INDEX(Assumptions!$G$8:$G$12,MATCH(B6435,Assumptions!$A$8:$A$12,0)),INDEX(Assumptions!$H$8:$H$12,MATCH(B6435,Assumptions!$A$8:$A$12,0)))))</f>
        <v>0.03</v>
      </c>
      <c r="R6435" s="14">
        <f t="shared" ca="1" si="705"/>
        <v>43428278.287800007</v>
      </c>
      <c r="S6435" s="14">
        <f t="shared" ca="1" si="706"/>
        <v>1404180997.9722002</v>
      </c>
      <c r="T6435" s="11" t="s">
        <v>25</v>
      </c>
      <c r="U6435" s="18" t="s">
        <v>26</v>
      </c>
    </row>
    <row r="6436" spans="1:21" ht="15" customHeight="1" x14ac:dyDescent="0.15">
      <c r="A6436" s="10" t="s">
        <v>6484</v>
      </c>
      <c r="B6436" s="11" t="s">
        <v>31</v>
      </c>
      <c r="C6436" s="11" t="s">
        <v>63</v>
      </c>
      <c r="D6436" s="12">
        <v>46057</v>
      </c>
      <c r="E6436" s="11">
        <v>3451</v>
      </c>
      <c r="F6436" s="11" t="s">
        <v>33</v>
      </c>
      <c r="G6436" s="13">
        <v>3053.02</v>
      </c>
      <c r="H6436" s="14">
        <f t="shared" si="700"/>
        <v>10535972.02</v>
      </c>
      <c r="I6436" s="14">
        <f>IF(F6436="GHS",H6436,H6436*Assumptions!$B$4)</f>
        <v>10535972.02</v>
      </c>
      <c r="J6436" s="15" t="str">
        <f>INDEX(Assumptions!$B$8:$B$12,MATCH(B6436,Assumptions!$A$8:$A$12,0))</f>
        <v>Weighted Average</v>
      </c>
      <c r="K6436" s="16">
        <f>G6436/(1-INDEX(Assumptions!$D$8:$D$12,MATCH(B6436,Assumptions!$A$8:$A$12,0)))</f>
        <v>4240.3055555555557</v>
      </c>
      <c r="L6436" s="16">
        <f t="shared" si="701"/>
        <v>91.590599999999995</v>
      </c>
      <c r="M6436" s="16">
        <f t="shared" si="702"/>
        <v>212.01527777777778</v>
      </c>
      <c r="N6436" s="14">
        <f>E6436*(K6436-L6436-M6436)*IF(F6436="GHS",1,Assumptions!$B$4)</f>
        <v>13585550.58801111</v>
      </c>
      <c r="O6436" s="15">
        <f t="shared" ca="1" si="703"/>
        <v>229</v>
      </c>
      <c r="P6436" s="15" t="str">
        <f t="shared" ca="1" si="704"/>
        <v>181-365d</v>
      </c>
      <c r="Q6436" s="17">
        <f ca="1">IF(P6436="0-90d",0,IF(P6436="91-180d",INDEX(Assumptions!$F$8:$F$12,MATCH(B6436,Assumptions!$A$8:$A$12,0)),IF(P6436="181-365d",INDEX(Assumptions!$G$8:$G$12,MATCH(B6436,Assumptions!$A$8:$A$12,0)),INDEX(Assumptions!$H$8:$H$12,MATCH(B6436,Assumptions!$A$8:$A$12,0)))))</f>
        <v>0.2</v>
      </c>
      <c r="R6436" s="14">
        <f t="shared" ca="1" si="705"/>
        <v>2107194.4040000001</v>
      </c>
      <c r="S6436" s="14">
        <f t="shared" ca="1" si="706"/>
        <v>8428777.6160000004</v>
      </c>
      <c r="T6436" s="11" t="s">
        <v>25</v>
      </c>
      <c r="U6436" s="18" t="s">
        <v>26</v>
      </c>
    </row>
    <row r="6437" spans="1:21" ht="15" customHeight="1" x14ac:dyDescent="0.15">
      <c r="A6437" s="10" t="s">
        <v>6485</v>
      </c>
      <c r="B6437" s="11" t="s">
        <v>41</v>
      </c>
      <c r="C6437" s="11" t="s">
        <v>44</v>
      </c>
      <c r="D6437" s="12">
        <v>45863</v>
      </c>
      <c r="E6437" s="11">
        <v>875</v>
      </c>
      <c r="F6437" s="11" t="s">
        <v>33</v>
      </c>
      <c r="G6437" s="13">
        <v>711.11</v>
      </c>
      <c r="H6437" s="14">
        <f t="shared" si="700"/>
        <v>622221.25</v>
      </c>
      <c r="I6437" s="14">
        <f>IF(F6437="GHS",H6437,H6437*Assumptions!$B$4)</f>
        <v>622221.25</v>
      </c>
      <c r="J6437" s="15" t="str">
        <f>INDEX(Assumptions!$B$8:$B$12,MATCH(B6437,Assumptions!$A$8:$A$12,0))</f>
        <v>Weighted Average</v>
      </c>
      <c r="K6437" s="16">
        <f>G6437/(1-INDEX(Assumptions!$D$8:$D$12,MATCH(B6437,Assumptions!$A$8:$A$12,0)))</f>
        <v>1094.0153846153846</v>
      </c>
      <c r="L6437" s="16">
        <f t="shared" si="701"/>
        <v>21.333300000000001</v>
      </c>
      <c r="M6437" s="16">
        <f t="shared" si="702"/>
        <v>54.700769230769232</v>
      </c>
      <c r="N6437" s="14">
        <f>E6437*(K6437-L6437-M6437)*IF(F6437="GHS",1,Assumptions!$B$4)</f>
        <v>890733.65096153854</v>
      </c>
      <c r="O6437" s="15">
        <f t="shared" ca="1" si="703"/>
        <v>423</v>
      </c>
      <c r="P6437" s="15" t="str">
        <f t="shared" ca="1" si="704"/>
        <v>365d+</v>
      </c>
      <c r="Q6437" s="17">
        <f ca="1">IF(P6437="0-90d",0,IF(P6437="91-180d",INDEX(Assumptions!$F$8:$F$12,MATCH(B6437,Assumptions!$A$8:$A$12,0)),IF(P6437="181-365d",INDEX(Assumptions!$G$8:$G$12,MATCH(B6437,Assumptions!$A$8:$A$12,0)),INDEX(Assumptions!$H$8:$H$12,MATCH(B6437,Assumptions!$A$8:$A$12,0)))))</f>
        <v>0.8</v>
      </c>
      <c r="R6437" s="14">
        <f t="shared" ca="1" si="705"/>
        <v>497777</v>
      </c>
      <c r="S6437" s="14">
        <f t="shared" ca="1" si="706"/>
        <v>124444.25</v>
      </c>
      <c r="T6437" s="11" t="s">
        <v>25</v>
      </c>
      <c r="U6437" s="18" t="s">
        <v>26</v>
      </c>
    </row>
    <row r="6438" spans="1:21" ht="15" customHeight="1" x14ac:dyDescent="0.15">
      <c r="A6438" s="10" t="s">
        <v>6486</v>
      </c>
      <c r="B6438" s="11" t="s">
        <v>28</v>
      </c>
      <c r="C6438" s="11" t="s">
        <v>38</v>
      </c>
      <c r="D6438" s="12">
        <v>46162</v>
      </c>
      <c r="E6438" s="11">
        <v>2703</v>
      </c>
      <c r="F6438" s="11" t="s">
        <v>24</v>
      </c>
      <c r="G6438" s="13">
        <v>1603</v>
      </c>
      <c r="H6438" s="14">
        <f t="shared" si="700"/>
        <v>4332909</v>
      </c>
      <c r="I6438" s="14">
        <f>IF(F6438="GHS",H6438,H6438*Assumptions!$B$4)</f>
        <v>46795417.200000003</v>
      </c>
      <c r="J6438" s="15" t="str">
        <f>INDEX(Assumptions!$B$8:$B$12,MATCH(B6438,Assumptions!$A$8:$A$12,0))</f>
        <v>Fair Value Less Costs to Sell</v>
      </c>
      <c r="K6438" s="16">
        <f>G6438/(1-INDEX(Assumptions!$D$8:$D$12,MATCH(B6438,Assumptions!$A$8:$A$12,0)))</f>
        <v>1821.590909090909</v>
      </c>
      <c r="L6438" s="16">
        <f t="shared" si="701"/>
        <v>48.089999999999996</v>
      </c>
      <c r="M6438" s="16">
        <f t="shared" si="702"/>
        <v>91.079545454545453</v>
      </c>
      <c r="N6438" s="14">
        <f>E6438*(K6438-L6438-M6438)*IF(F6438="GHS",1,Assumptions!$B$4)</f>
        <v>49113917.415818177</v>
      </c>
      <c r="O6438" s="15">
        <f t="shared" ca="1" si="703"/>
        <v>124</v>
      </c>
      <c r="P6438" s="15" t="str">
        <f t="shared" ca="1" si="704"/>
        <v>91-180d</v>
      </c>
      <c r="Q6438" s="17">
        <f ca="1">IF(P6438="0-90d",0,IF(P6438="91-180d",INDEX(Assumptions!$F$8:$F$12,MATCH(B6438,Assumptions!$A$8:$A$12,0)),IF(P6438="181-365d",INDEX(Assumptions!$G$8:$G$12,MATCH(B6438,Assumptions!$A$8:$A$12,0)),INDEX(Assumptions!$H$8:$H$12,MATCH(B6438,Assumptions!$A$8:$A$12,0)))))</f>
        <v>0.02</v>
      </c>
      <c r="R6438" s="14">
        <f t="shared" ca="1" si="705"/>
        <v>935908.34400000004</v>
      </c>
      <c r="S6438" s="14">
        <f t="shared" ca="1" si="706"/>
        <v>45859508.856000006</v>
      </c>
      <c r="T6438" s="11" t="s">
        <v>25</v>
      </c>
      <c r="U6438" s="18" t="s">
        <v>36</v>
      </c>
    </row>
    <row r="6439" spans="1:21" ht="15" customHeight="1" x14ac:dyDescent="0.15">
      <c r="A6439" s="10" t="s">
        <v>6487</v>
      </c>
      <c r="B6439" s="11" t="s">
        <v>41</v>
      </c>
      <c r="C6439" s="11" t="s">
        <v>44</v>
      </c>
      <c r="D6439" s="12">
        <v>45856</v>
      </c>
      <c r="E6439" s="11">
        <v>652</v>
      </c>
      <c r="F6439" s="11" t="s">
        <v>33</v>
      </c>
      <c r="G6439" s="13">
        <v>309.54000000000002</v>
      </c>
      <c r="H6439" s="14">
        <f t="shared" si="700"/>
        <v>201820.08000000002</v>
      </c>
      <c r="I6439" s="14">
        <f>IF(F6439="GHS",H6439,H6439*Assumptions!$B$4)</f>
        <v>201820.08000000002</v>
      </c>
      <c r="J6439" s="15" t="str">
        <f>INDEX(Assumptions!$B$8:$B$12,MATCH(B6439,Assumptions!$A$8:$A$12,0))</f>
        <v>Weighted Average</v>
      </c>
      <c r="K6439" s="16">
        <f>G6439/(1-INDEX(Assumptions!$D$8:$D$12,MATCH(B6439,Assumptions!$A$8:$A$12,0)))</f>
        <v>476.21538461538461</v>
      </c>
      <c r="L6439" s="16">
        <f t="shared" si="701"/>
        <v>9.2862000000000009</v>
      </c>
      <c r="M6439" s="16">
        <f t="shared" si="702"/>
        <v>23.810769230769232</v>
      </c>
      <c r="N6439" s="14">
        <f>E6439*(K6439-L6439-M6439)*IF(F6439="GHS",1,Assumptions!$B$4)</f>
        <v>288913.20683076925</v>
      </c>
      <c r="O6439" s="15">
        <f t="shared" ca="1" si="703"/>
        <v>430</v>
      </c>
      <c r="P6439" s="15" t="str">
        <f t="shared" ca="1" si="704"/>
        <v>365d+</v>
      </c>
      <c r="Q6439" s="17">
        <f ca="1">IF(P6439="0-90d",0,IF(P6439="91-180d",INDEX(Assumptions!$F$8:$F$12,MATCH(B6439,Assumptions!$A$8:$A$12,0)),IF(P6439="181-365d",INDEX(Assumptions!$G$8:$G$12,MATCH(B6439,Assumptions!$A$8:$A$12,0)),INDEX(Assumptions!$H$8:$H$12,MATCH(B6439,Assumptions!$A$8:$A$12,0)))))</f>
        <v>0.8</v>
      </c>
      <c r="R6439" s="14">
        <f t="shared" ca="1" si="705"/>
        <v>161456.06400000001</v>
      </c>
      <c r="S6439" s="14">
        <f t="shared" ca="1" si="706"/>
        <v>40364.016000000003</v>
      </c>
      <c r="T6439" s="11" t="s">
        <v>25</v>
      </c>
      <c r="U6439" s="18" t="s">
        <v>26</v>
      </c>
    </row>
    <row r="6440" spans="1:21" ht="15" customHeight="1" x14ac:dyDescent="0.15">
      <c r="A6440" s="10" t="s">
        <v>6488</v>
      </c>
      <c r="B6440" s="11" t="s">
        <v>31</v>
      </c>
      <c r="C6440" s="11" t="s">
        <v>76</v>
      </c>
      <c r="D6440" s="12">
        <v>45980</v>
      </c>
      <c r="E6440" s="11">
        <v>4465</v>
      </c>
      <c r="F6440" s="11" t="s">
        <v>33</v>
      </c>
      <c r="G6440" s="13">
        <v>2231.4899999999998</v>
      </c>
      <c r="H6440" s="14">
        <f t="shared" si="700"/>
        <v>9963602.8499999996</v>
      </c>
      <c r="I6440" s="14">
        <f>IF(F6440="GHS",H6440,H6440*Assumptions!$B$4)</f>
        <v>9963602.8499999996</v>
      </c>
      <c r="J6440" s="15" t="str">
        <f>INDEX(Assumptions!$B$8:$B$12,MATCH(B6440,Assumptions!$A$8:$A$12,0))</f>
        <v>Weighted Average</v>
      </c>
      <c r="K6440" s="16">
        <f>G6440/(1-INDEX(Assumptions!$D$8:$D$12,MATCH(B6440,Assumptions!$A$8:$A$12,0)))</f>
        <v>3099.2916666666665</v>
      </c>
      <c r="L6440" s="16">
        <f t="shared" si="701"/>
        <v>66.944699999999997</v>
      </c>
      <c r="M6440" s="16">
        <f t="shared" si="702"/>
        <v>154.96458333333334</v>
      </c>
      <c r="N6440" s="14">
        <f>E6440*(K6440-L6440-M6440)*IF(F6440="GHS",1,Assumptions!$B$4)</f>
        <v>12847512.341583332</v>
      </c>
      <c r="O6440" s="15">
        <f t="shared" ca="1" si="703"/>
        <v>306</v>
      </c>
      <c r="P6440" s="15" t="str">
        <f t="shared" ca="1" si="704"/>
        <v>181-365d</v>
      </c>
      <c r="Q6440" s="17">
        <f ca="1">IF(P6440="0-90d",0,IF(P6440="91-180d",INDEX(Assumptions!$F$8:$F$12,MATCH(B6440,Assumptions!$A$8:$A$12,0)),IF(P6440="181-365d",INDEX(Assumptions!$G$8:$G$12,MATCH(B6440,Assumptions!$A$8:$A$12,0)),INDEX(Assumptions!$H$8:$H$12,MATCH(B6440,Assumptions!$A$8:$A$12,0)))))</f>
        <v>0.2</v>
      </c>
      <c r="R6440" s="14">
        <f t="shared" ca="1" si="705"/>
        <v>1992720.57</v>
      </c>
      <c r="S6440" s="14">
        <f t="shared" ca="1" si="706"/>
        <v>7970882.2799999993</v>
      </c>
      <c r="T6440" s="11" t="s">
        <v>25</v>
      </c>
      <c r="U6440" s="18" t="s">
        <v>26</v>
      </c>
    </row>
    <row r="6441" spans="1:21" ht="15" customHeight="1" x14ac:dyDescent="0.15">
      <c r="A6441" s="10" t="s">
        <v>6489</v>
      </c>
      <c r="B6441" s="11" t="s">
        <v>28</v>
      </c>
      <c r="C6441" s="11" t="s">
        <v>55</v>
      </c>
      <c r="D6441" s="12">
        <v>45796</v>
      </c>
      <c r="E6441" s="11">
        <v>3559</v>
      </c>
      <c r="F6441" s="11" t="s">
        <v>24</v>
      </c>
      <c r="G6441" s="13">
        <v>13643.11</v>
      </c>
      <c r="H6441" s="14">
        <f t="shared" si="700"/>
        <v>48555828.490000002</v>
      </c>
      <c r="I6441" s="14">
        <f>IF(F6441="GHS",H6441,H6441*Assumptions!$B$4)</f>
        <v>524402947.69200003</v>
      </c>
      <c r="J6441" s="15" t="str">
        <f>INDEX(Assumptions!$B$8:$B$12,MATCH(B6441,Assumptions!$A$8:$A$12,0))</f>
        <v>Fair Value Less Costs to Sell</v>
      </c>
      <c r="K6441" s="16">
        <f>G6441/(1-INDEX(Assumptions!$D$8:$D$12,MATCH(B6441,Assumptions!$A$8:$A$12,0)))</f>
        <v>15503.534090909092</v>
      </c>
      <c r="L6441" s="16">
        <f t="shared" si="701"/>
        <v>409.29329999999999</v>
      </c>
      <c r="M6441" s="16">
        <f t="shared" si="702"/>
        <v>775.17670454545464</v>
      </c>
      <c r="N6441" s="14">
        <f>E6441*(K6441-L6441-M6441)*IF(F6441="GHS",1,Assumptions!$B$4)</f>
        <v>550384730.10037649</v>
      </c>
      <c r="O6441" s="15">
        <f t="shared" ca="1" si="703"/>
        <v>490</v>
      </c>
      <c r="P6441" s="15" t="str">
        <f t="shared" ca="1" si="704"/>
        <v>365d+</v>
      </c>
      <c r="Q6441" s="17">
        <f ca="1">IF(P6441="0-90d",0,IF(P6441="91-180d",INDEX(Assumptions!$F$8:$F$12,MATCH(B6441,Assumptions!$A$8:$A$12,0)),IF(P6441="181-365d",INDEX(Assumptions!$G$8:$G$12,MATCH(B6441,Assumptions!$A$8:$A$12,0)),INDEX(Assumptions!$H$8:$H$12,MATCH(B6441,Assumptions!$A$8:$A$12,0)))))</f>
        <v>0.4</v>
      </c>
      <c r="R6441" s="14">
        <f t="shared" ca="1" si="705"/>
        <v>209761179.07680002</v>
      </c>
      <c r="S6441" s="14">
        <f t="shared" ca="1" si="706"/>
        <v>314641768.61520004</v>
      </c>
      <c r="T6441" s="11" t="s">
        <v>25</v>
      </c>
      <c r="U6441" s="18" t="s">
        <v>26</v>
      </c>
    </row>
    <row r="6442" spans="1:21" ht="15" customHeight="1" x14ac:dyDescent="0.15">
      <c r="A6442" s="10" t="s">
        <v>6490</v>
      </c>
      <c r="B6442" s="11" t="s">
        <v>31</v>
      </c>
      <c r="C6442" s="11" t="s">
        <v>76</v>
      </c>
      <c r="D6442" s="12">
        <v>46033</v>
      </c>
      <c r="E6442" s="11">
        <v>3124</v>
      </c>
      <c r="F6442" s="11" t="s">
        <v>33</v>
      </c>
      <c r="G6442" s="13">
        <v>1108.95</v>
      </c>
      <c r="H6442" s="14">
        <f t="shared" si="700"/>
        <v>3464359.8000000003</v>
      </c>
      <c r="I6442" s="14">
        <f>IF(F6442="GHS",H6442,H6442*Assumptions!$B$4)</f>
        <v>3464359.8000000003</v>
      </c>
      <c r="J6442" s="15" t="str">
        <f>INDEX(Assumptions!$B$8:$B$12,MATCH(B6442,Assumptions!$A$8:$A$12,0))</f>
        <v>Weighted Average</v>
      </c>
      <c r="K6442" s="16">
        <f>G6442/(1-INDEX(Assumptions!$D$8:$D$12,MATCH(B6442,Assumptions!$A$8:$A$12,0)))</f>
        <v>1540.2083333333335</v>
      </c>
      <c r="L6442" s="16">
        <f t="shared" si="701"/>
        <v>33.268500000000003</v>
      </c>
      <c r="M6442" s="16">
        <f t="shared" si="702"/>
        <v>77.010416666666686</v>
      </c>
      <c r="N6442" s="14">
        <f>E6442*(K6442-L6442-M6442)*IF(F6442="GHS",1,Assumptions!$B$4)</f>
        <v>4467099.4976666672</v>
      </c>
      <c r="O6442" s="15">
        <f t="shared" ca="1" si="703"/>
        <v>253</v>
      </c>
      <c r="P6442" s="15" t="str">
        <f t="shared" ca="1" si="704"/>
        <v>181-365d</v>
      </c>
      <c r="Q6442" s="17">
        <f ca="1">IF(P6442="0-90d",0,IF(P6442="91-180d",INDEX(Assumptions!$F$8:$F$12,MATCH(B6442,Assumptions!$A$8:$A$12,0)),IF(P6442="181-365d",INDEX(Assumptions!$G$8:$G$12,MATCH(B6442,Assumptions!$A$8:$A$12,0)),INDEX(Assumptions!$H$8:$H$12,MATCH(B6442,Assumptions!$A$8:$A$12,0)))))</f>
        <v>0.2</v>
      </c>
      <c r="R6442" s="14">
        <f t="shared" ca="1" si="705"/>
        <v>692871.96000000008</v>
      </c>
      <c r="S6442" s="14">
        <f t="shared" ca="1" si="706"/>
        <v>2771487.8400000003</v>
      </c>
      <c r="T6442" s="11" t="s">
        <v>25</v>
      </c>
      <c r="U6442" s="18" t="s">
        <v>36</v>
      </c>
    </row>
    <row r="6443" spans="1:21" ht="15" customHeight="1" x14ac:dyDescent="0.15">
      <c r="A6443" s="10" t="s">
        <v>6491</v>
      </c>
      <c r="B6443" s="11" t="s">
        <v>41</v>
      </c>
      <c r="C6443" s="11" t="s">
        <v>115</v>
      </c>
      <c r="D6443" s="12">
        <v>45860</v>
      </c>
      <c r="E6443" s="11">
        <v>3093</v>
      </c>
      <c r="F6443" s="11" t="s">
        <v>33</v>
      </c>
      <c r="G6443" s="13">
        <v>412.6</v>
      </c>
      <c r="H6443" s="14">
        <f t="shared" si="700"/>
        <v>1276171.8</v>
      </c>
      <c r="I6443" s="14">
        <f>IF(F6443="GHS",H6443,H6443*Assumptions!$B$4)</f>
        <v>1276171.8</v>
      </c>
      <c r="J6443" s="15" t="str">
        <f>INDEX(Assumptions!$B$8:$B$12,MATCH(B6443,Assumptions!$A$8:$A$12,0))</f>
        <v>Weighted Average</v>
      </c>
      <c r="K6443" s="16">
        <f>G6443/(1-INDEX(Assumptions!$D$8:$D$12,MATCH(B6443,Assumptions!$A$8:$A$12,0)))</f>
        <v>634.76923076923083</v>
      </c>
      <c r="L6443" s="16">
        <f t="shared" si="701"/>
        <v>12.378</v>
      </c>
      <c r="M6443" s="16">
        <f t="shared" si="702"/>
        <v>31.738461538461543</v>
      </c>
      <c r="N6443" s="14">
        <f>E6443*(K6443-L6443-M6443)*IF(F6443="GHS",1,Assumptions!$B$4)</f>
        <v>1826889.0152307691</v>
      </c>
      <c r="O6443" s="15">
        <f t="shared" ca="1" si="703"/>
        <v>426</v>
      </c>
      <c r="P6443" s="15" t="str">
        <f t="shared" ca="1" si="704"/>
        <v>365d+</v>
      </c>
      <c r="Q6443" s="17">
        <f ca="1">IF(P6443="0-90d",0,IF(P6443="91-180d",INDEX(Assumptions!$F$8:$F$12,MATCH(B6443,Assumptions!$A$8:$A$12,0)),IF(P6443="181-365d",INDEX(Assumptions!$G$8:$G$12,MATCH(B6443,Assumptions!$A$8:$A$12,0)),INDEX(Assumptions!$H$8:$H$12,MATCH(B6443,Assumptions!$A$8:$A$12,0)))))</f>
        <v>0.8</v>
      </c>
      <c r="R6443" s="14">
        <f t="shared" ca="1" si="705"/>
        <v>1020937.4400000001</v>
      </c>
      <c r="S6443" s="14">
        <f t="shared" si="706"/>
        <v>0</v>
      </c>
      <c r="T6443" s="11" t="s">
        <v>39</v>
      </c>
      <c r="U6443" s="18" t="s">
        <v>26</v>
      </c>
    </row>
    <row r="6444" spans="1:21" ht="15" customHeight="1" x14ac:dyDescent="0.15">
      <c r="A6444" s="10" t="s">
        <v>6492</v>
      </c>
      <c r="B6444" s="11" t="s">
        <v>41</v>
      </c>
      <c r="C6444" s="11" t="s">
        <v>44</v>
      </c>
      <c r="D6444" s="12">
        <v>46132</v>
      </c>
      <c r="E6444" s="11">
        <v>4706</v>
      </c>
      <c r="F6444" s="11" t="s">
        <v>33</v>
      </c>
      <c r="G6444" s="13">
        <v>513.87</v>
      </c>
      <c r="H6444" s="14">
        <f t="shared" si="700"/>
        <v>2418272.2200000002</v>
      </c>
      <c r="I6444" s="14">
        <f>IF(F6444="GHS",H6444,H6444*Assumptions!$B$4)</f>
        <v>2418272.2200000002</v>
      </c>
      <c r="J6444" s="15" t="str">
        <f>INDEX(Assumptions!$B$8:$B$12,MATCH(B6444,Assumptions!$A$8:$A$12,0))</f>
        <v>Weighted Average</v>
      </c>
      <c r="K6444" s="16">
        <f>G6444/(1-INDEX(Assumptions!$D$8:$D$12,MATCH(B6444,Assumptions!$A$8:$A$12,0)))</f>
        <v>790.56923076923078</v>
      </c>
      <c r="L6444" s="16">
        <f t="shared" si="701"/>
        <v>15.4161</v>
      </c>
      <c r="M6444" s="16">
        <f t="shared" si="702"/>
        <v>39.528461538461542</v>
      </c>
      <c r="N6444" s="14">
        <f>E6444*(K6444-L6444-M6444)*IF(F6444="GHS",1,Assumptions!$B$4)</f>
        <v>3461849.6933999998</v>
      </c>
      <c r="O6444" s="15">
        <f t="shared" ca="1" si="703"/>
        <v>154</v>
      </c>
      <c r="P6444" s="15" t="str">
        <f t="shared" ca="1" si="704"/>
        <v>91-180d</v>
      </c>
      <c r="Q6444" s="17">
        <f ca="1">IF(P6444="0-90d",0,IF(P6444="91-180d",INDEX(Assumptions!$F$8:$F$12,MATCH(B6444,Assumptions!$A$8:$A$12,0)),IF(P6444="181-365d",INDEX(Assumptions!$G$8:$G$12,MATCH(B6444,Assumptions!$A$8:$A$12,0)),INDEX(Assumptions!$H$8:$H$12,MATCH(B6444,Assumptions!$A$8:$A$12,0)))))</f>
        <v>0.1</v>
      </c>
      <c r="R6444" s="14">
        <f t="shared" ca="1" si="705"/>
        <v>241827.22200000004</v>
      </c>
      <c r="S6444" s="14">
        <f t="shared" ca="1" si="706"/>
        <v>2176444.9980000001</v>
      </c>
      <c r="T6444" s="11" t="s">
        <v>25</v>
      </c>
      <c r="U6444" s="18" t="s">
        <v>26</v>
      </c>
    </row>
    <row r="6445" spans="1:21" ht="15" customHeight="1" x14ac:dyDescent="0.15">
      <c r="A6445" s="10" t="s">
        <v>6493</v>
      </c>
      <c r="B6445" s="11" t="s">
        <v>41</v>
      </c>
      <c r="C6445" s="11" t="s">
        <v>42</v>
      </c>
      <c r="D6445" s="12">
        <v>46047</v>
      </c>
      <c r="E6445" s="11">
        <v>1642</v>
      </c>
      <c r="F6445" s="11" t="s">
        <v>33</v>
      </c>
      <c r="G6445" s="13">
        <v>221.56</v>
      </c>
      <c r="H6445" s="14">
        <f t="shared" si="700"/>
        <v>363801.52</v>
      </c>
      <c r="I6445" s="14">
        <f>IF(F6445="GHS",H6445,H6445*Assumptions!$B$4)</f>
        <v>363801.52</v>
      </c>
      <c r="J6445" s="15" t="str">
        <f>INDEX(Assumptions!$B$8:$B$12,MATCH(B6445,Assumptions!$A$8:$A$12,0))</f>
        <v>Weighted Average</v>
      </c>
      <c r="K6445" s="16">
        <f>G6445/(1-INDEX(Assumptions!$D$8:$D$12,MATCH(B6445,Assumptions!$A$8:$A$12,0)))</f>
        <v>340.86153846153843</v>
      </c>
      <c r="L6445" s="16">
        <f t="shared" si="701"/>
        <v>6.6467999999999998</v>
      </c>
      <c r="M6445" s="16">
        <f t="shared" si="702"/>
        <v>17.043076923076921</v>
      </c>
      <c r="N6445" s="14">
        <f>E6445*(K6445-L6445-M6445)*IF(F6445="GHS",1,Assumptions!$B$4)</f>
        <v>520795.86824615381</v>
      </c>
      <c r="O6445" s="15">
        <f t="shared" ca="1" si="703"/>
        <v>239</v>
      </c>
      <c r="P6445" s="15" t="str">
        <f t="shared" ca="1" si="704"/>
        <v>181-365d</v>
      </c>
      <c r="Q6445" s="17">
        <f ca="1">IF(P6445="0-90d",0,IF(P6445="91-180d",INDEX(Assumptions!$F$8:$F$12,MATCH(B6445,Assumptions!$A$8:$A$12,0)),IF(P6445="181-365d",INDEX(Assumptions!$G$8:$G$12,MATCH(B6445,Assumptions!$A$8:$A$12,0)),INDEX(Assumptions!$H$8:$H$12,MATCH(B6445,Assumptions!$A$8:$A$12,0)))))</f>
        <v>0.35</v>
      </c>
      <c r="R6445" s="14">
        <f t="shared" ca="1" si="705"/>
        <v>127330.53199999999</v>
      </c>
      <c r="S6445" s="14">
        <f t="shared" ca="1" si="706"/>
        <v>236470.98800000001</v>
      </c>
      <c r="T6445" s="11" t="s">
        <v>25</v>
      </c>
      <c r="U6445" s="18" t="s">
        <v>26</v>
      </c>
    </row>
    <row r="6446" spans="1:21" ht="15" customHeight="1" x14ac:dyDescent="0.15">
      <c r="A6446" s="10" t="s">
        <v>6494</v>
      </c>
      <c r="B6446" s="11" t="s">
        <v>31</v>
      </c>
      <c r="C6446" s="11" t="s">
        <v>32</v>
      </c>
      <c r="D6446" s="12">
        <v>46013</v>
      </c>
      <c r="E6446" s="11">
        <v>3218</v>
      </c>
      <c r="F6446" s="11" t="s">
        <v>33</v>
      </c>
      <c r="G6446" s="13">
        <v>2161.8200000000002</v>
      </c>
      <c r="H6446" s="14">
        <f t="shared" si="700"/>
        <v>6956736.7600000007</v>
      </c>
      <c r="I6446" s="14">
        <f>IF(F6446="GHS",H6446,H6446*Assumptions!$B$4)</f>
        <v>6956736.7600000007</v>
      </c>
      <c r="J6446" s="15" t="str">
        <f>INDEX(Assumptions!$B$8:$B$12,MATCH(B6446,Assumptions!$A$8:$A$12,0))</f>
        <v>Weighted Average</v>
      </c>
      <c r="K6446" s="16">
        <f>G6446/(1-INDEX(Assumptions!$D$8:$D$12,MATCH(B6446,Assumptions!$A$8:$A$12,0)))</f>
        <v>3002.5277777777783</v>
      </c>
      <c r="L6446" s="16">
        <f t="shared" si="701"/>
        <v>64.854600000000005</v>
      </c>
      <c r="M6446" s="16">
        <f t="shared" si="702"/>
        <v>150.12638888888893</v>
      </c>
      <c r="N6446" s="14">
        <f>E6446*(K6446-L6446-M6446)*IF(F6446="GHS",1,Assumptions!$B$4)</f>
        <v>8970325.5666444451</v>
      </c>
      <c r="O6446" s="15">
        <f t="shared" ca="1" si="703"/>
        <v>273</v>
      </c>
      <c r="P6446" s="15" t="str">
        <f t="shared" ca="1" si="704"/>
        <v>181-365d</v>
      </c>
      <c r="Q6446" s="17">
        <f ca="1">IF(P6446="0-90d",0,IF(P6446="91-180d",INDEX(Assumptions!$F$8:$F$12,MATCH(B6446,Assumptions!$A$8:$A$12,0)),IF(P6446="181-365d",INDEX(Assumptions!$G$8:$G$12,MATCH(B6446,Assumptions!$A$8:$A$12,0)),INDEX(Assumptions!$H$8:$H$12,MATCH(B6446,Assumptions!$A$8:$A$12,0)))))</f>
        <v>0.2</v>
      </c>
      <c r="R6446" s="14">
        <f t="shared" ca="1" si="705"/>
        <v>1391347.3520000002</v>
      </c>
      <c r="S6446" s="14">
        <f t="shared" ca="1" si="706"/>
        <v>5565389.4080000008</v>
      </c>
      <c r="T6446" s="11" t="s">
        <v>25</v>
      </c>
      <c r="U6446" s="18" t="s">
        <v>26</v>
      </c>
    </row>
    <row r="6447" spans="1:21" ht="15" customHeight="1" x14ac:dyDescent="0.15">
      <c r="A6447" s="10" t="s">
        <v>6495</v>
      </c>
      <c r="B6447" s="11" t="s">
        <v>41</v>
      </c>
      <c r="C6447" s="11" t="s">
        <v>49</v>
      </c>
      <c r="D6447" s="12">
        <v>46030</v>
      </c>
      <c r="E6447" s="11">
        <v>3881</v>
      </c>
      <c r="F6447" s="11" t="s">
        <v>33</v>
      </c>
      <c r="G6447" s="13">
        <v>303.95</v>
      </c>
      <c r="H6447" s="14">
        <f t="shared" si="700"/>
        <v>1179629.95</v>
      </c>
      <c r="I6447" s="14">
        <f>IF(F6447="GHS",H6447,H6447*Assumptions!$B$4)</f>
        <v>1179629.95</v>
      </c>
      <c r="J6447" s="15" t="str">
        <f>INDEX(Assumptions!$B$8:$B$12,MATCH(B6447,Assumptions!$A$8:$A$12,0))</f>
        <v>Weighted Average</v>
      </c>
      <c r="K6447" s="16">
        <f>G6447/(1-INDEX(Assumptions!$D$8:$D$12,MATCH(B6447,Assumptions!$A$8:$A$12,0)))</f>
        <v>467.61538461538458</v>
      </c>
      <c r="L6447" s="16">
        <f t="shared" si="701"/>
        <v>9.1184999999999992</v>
      </c>
      <c r="M6447" s="16">
        <f t="shared" si="702"/>
        <v>23.380769230769232</v>
      </c>
      <c r="N6447" s="14">
        <f>E6447*(K6447-L6447-M6447)*IF(F6447="GHS",1,Assumptions!$B$4)</f>
        <v>1688685.6438076922</v>
      </c>
      <c r="O6447" s="15">
        <f t="shared" ca="1" si="703"/>
        <v>256</v>
      </c>
      <c r="P6447" s="15" t="str">
        <f t="shared" ca="1" si="704"/>
        <v>181-365d</v>
      </c>
      <c r="Q6447" s="17">
        <f ca="1">IF(P6447="0-90d",0,IF(P6447="91-180d",INDEX(Assumptions!$F$8:$F$12,MATCH(B6447,Assumptions!$A$8:$A$12,0)),IF(P6447="181-365d",INDEX(Assumptions!$G$8:$G$12,MATCH(B6447,Assumptions!$A$8:$A$12,0)),INDEX(Assumptions!$H$8:$H$12,MATCH(B6447,Assumptions!$A$8:$A$12,0)))))</f>
        <v>0.35</v>
      </c>
      <c r="R6447" s="14">
        <f t="shared" ca="1" si="705"/>
        <v>412870.48249999998</v>
      </c>
      <c r="S6447" s="14">
        <f t="shared" ca="1" si="706"/>
        <v>766759.46750000003</v>
      </c>
      <c r="T6447" s="11" t="s">
        <v>25</v>
      </c>
      <c r="U6447" s="18" t="s">
        <v>26</v>
      </c>
    </row>
    <row r="6448" spans="1:21" ht="15" customHeight="1" x14ac:dyDescent="0.15">
      <c r="A6448" s="10" t="s">
        <v>6496</v>
      </c>
      <c r="B6448" s="11" t="s">
        <v>41</v>
      </c>
      <c r="C6448" s="11" t="s">
        <v>42</v>
      </c>
      <c r="D6448" s="12">
        <v>46005</v>
      </c>
      <c r="E6448" s="11">
        <v>3406</v>
      </c>
      <c r="F6448" s="11" t="s">
        <v>33</v>
      </c>
      <c r="G6448" s="13">
        <v>707.55</v>
      </c>
      <c r="H6448" s="14">
        <f t="shared" si="700"/>
        <v>2409915.2999999998</v>
      </c>
      <c r="I6448" s="14">
        <f>IF(F6448="GHS",H6448,H6448*Assumptions!$B$4)</f>
        <v>2409915.2999999998</v>
      </c>
      <c r="J6448" s="15" t="str">
        <f>INDEX(Assumptions!$B$8:$B$12,MATCH(B6448,Assumptions!$A$8:$A$12,0))</f>
        <v>Weighted Average</v>
      </c>
      <c r="K6448" s="16">
        <f>G6448/(1-INDEX(Assumptions!$D$8:$D$12,MATCH(B6448,Assumptions!$A$8:$A$12,0)))</f>
        <v>1088.5384615384614</v>
      </c>
      <c r="L6448" s="16">
        <f t="shared" si="701"/>
        <v>21.226499999999998</v>
      </c>
      <c r="M6448" s="16">
        <f t="shared" si="702"/>
        <v>54.426923076923075</v>
      </c>
      <c r="N6448" s="14">
        <f>E6448*(K6448-L6448-M6448)*IF(F6448="GHS",1,Assumptions!$B$4)</f>
        <v>3449886.4409999996</v>
      </c>
      <c r="O6448" s="15">
        <f t="shared" ca="1" si="703"/>
        <v>281</v>
      </c>
      <c r="P6448" s="15" t="str">
        <f t="shared" ca="1" si="704"/>
        <v>181-365d</v>
      </c>
      <c r="Q6448" s="17">
        <f ca="1">IF(P6448="0-90d",0,IF(P6448="91-180d",INDEX(Assumptions!$F$8:$F$12,MATCH(B6448,Assumptions!$A$8:$A$12,0)),IF(P6448="181-365d",INDEX(Assumptions!$G$8:$G$12,MATCH(B6448,Assumptions!$A$8:$A$12,0)),INDEX(Assumptions!$H$8:$H$12,MATCH(B6448,Assumptions!$A$8:$A$12,0)))))</f>
        <v>0.35</v>
      </c>
      <c r="R6448" s="14">
        <f t="shared" ca="1" si="705"/>
        <v>843470.35499999986</v>
      </c>
      <c r="S6448" s="14">
        <f t="shared" ca="1" si="706"/>
        <v>1566444.9449999998</v>
      </c>
      <c r="T6448" s="11" t="s">
        <v>25</v>
      </c>
      <c r="U6448" s="18" t="s">
        <v>26</v>
      </c>
    </row>
    <row r="6449" spans="1:21" ht="15" customHeight="1" x14ac:dyDescent="0.15">
      <c r="A6449" s="10" t="s">
        <v>6497</v>
      </c>
      <c r="B6449" s="11" t="s">
        <v>31</v>
      </c>
      <c r="C6449" s="11" t="s">
        <v>63</v>
      </c>
      <c r="D6449" s="12">
        <v>46192</v>
      </c>
      <c r="E6449" s="11">
        <v>2249</v>
      </c>
      <c r="F6449" s="11" t="s">
        <v>33</v>
      </c>
      <c r="G6449" s="13">
        <v>1383.21</v>
      </c>
      <c r="H6449" s="14">
        <f t="shared" si="700"/>
        <v>3110839.29</v>
      </c>
      <c r="I6449" s="14">
        <f>IF(F6449="GHS",H6449,H6449*Assumptions!$B$4)</f>
        <v>3110839.29</v>
      </c>
      <c r="J6449" s="15" t="str">
        <f>INDEX(Assumptions!$B$8:$B$12,MATCH(B6449,Assumptions!$A$8:$A$12,0))</f>
        <v>Weighted Average</v>
      </c>
      <c r="K6449" s="16">
        <f>G6449/(1-INDEX(Assumptions!$D$8:$D$12,MATCH(B6449,Assumptions!$A$8:$A$12,0)))</f>
        <v>1921.1250000000002</v>
      </c>
      <c r="L6449" s="16">
        <f t="shared" si="701"/>
        <v>41.496299999999998</v>
      </c>
      <c r="M6449" s="16">
        <f t="shared" si="702"/>
        <v>96.05625000000002</v>
      </c>
      <c r="N6449" s="14">
        <f>E6449*(K6449-L6449-M6449)*IF(F6449="GHS",1,Assumptions!$B$4)</f>
        <v>4011254.4400500003</v>
      </c>
      <c r="O6449" s="15">
        <f t="shared" ca="1" si="703"/>
        <v>94</v>
      </c>
      <c r="P6449" s="15" t="str">
        <f t="shared" ca="1" si="704"/>
        <v>91-180d</v>
      </c>
      <c r="Q6449" s="17">
        <f ca="1">IF(P6449="0-90d",0,IF(P6449="91-180d",INDEX(Assumptions!$F$8:$F$12,MATCH(B6449,Assumptions!$A$8:$A$12,0)),IF(P6449="181-365d",INDEX(Assumptions!$G$8:$G$12,MATCH(B6449,Assumptions!$A$8:$A$12,0)),INDEX(Assumptions!$H$8:$H$12,MATCH(B6449,Assumptions!$A$8:$A$12,0)))))</f>
        <v>0.05</v>
      </c>
      <c r="R6449" s="14">
        <f t="shared" ca="1" si="705"/>
        <v>155541.9645</v>
      </c>
      <c r="S6449" s="14">
        <f t="shared" ca="1" si="706"/>
        <v>2955297.3255000003</v>
      </c>
      <c r="T6449" s="11" t="s">
        <v>25</v>
      </c>
      <c r="U6449" s="18" t="s">
        <v>36</v>
      </c>
    </row>
    <row r="6450" spans="1:21" ht="15" customHeight="1" x14ac:dyDescent="0.15">
      <c r="A6450" s="10" t="s">
        <v>6498</v>
      </c>
      <c r="B6450" s="11" t="s">
        <v>22</v>
      </c>
      <c r="C6450" s="11" t="s">
        <v>23</v>
      </c>
      <c r="D6450" s="12">
        <v>45851</v>
      </c>
      <c r="E6450" s="11">
        <v>3168</v>
      </c>
      <c r="F6450" s="11" t="s">
        <v>24</v>
      </c>
      <c r="G6450" s="13">
        <v>26829.65</v>
      </c>
      <c r="H6450" s="14">
        <f t="shared" si="700"/>
        <v>84996331.200000003</v>
      </c>
      <c r="I6450" s="14">
        <f>IF(F6450="GHS",H6450,H6450*Assumptions!$B$4)</f>
        <v>917960376.96000004</v>
      </c>
      <c r="J6450" s="15" t="str">
        <f>INDEX(Assumptions!$B$8:$B$12,MATCH(B6450,Assumptions!$A$8:$A$12,0))</f>
        <v>FIFO</v>
      </c>
      <c r="K6450" s="16">
        <f>G6450/(1-INDEX(Assumptions!$D$8:$D$12,MATCH(B6450,Assumptions!$A$8:$A$12,0)))</f>
        <v>32719.085365853658</v>
      </c>
      <c r="L6450" s="16">
        <f t="shared" si="701"/>
        <v>804.8895</v>
      </c>
      <c r="M6450" s="16">
        <f t="shared" si="702"/>
        <v>1635.9542682926831</v>
      </c>
      <c r="N6450" s="14">
        <f>E6450*(K6450-L6450-M6450)*IF(F6450="GHS",1,Assumptions!$B$4)</f>
        <v>1035951869.3155903</v>
      </c>
      <c r="O6450" s="15">
        <f t="shared" ca="1" si="703"/>
        <v>435</v>
      </c>
      <c r="P6450" s="15" t="str">
        <f t="shared" ca="1" si="704"/>
        <v>365d+</v>
      </c>
      <c r="Q6450" s="17">
        <f ca="1">IF(P6450="0-90d",0,IF(P6450="91-180d",INDEX(Assumptions!$F$8:$F$12,MATCH(B6450,Assumptions!$A$8:$A$12,0)),IF(P6450="181-365d",INDEX(Assumptions!$G$8:$G$12,MATCH(B6450,Assumptions!$A$8:$A$12,0)),INDEX(Assumptions!$H$8:$H$12,MATCH(B6450,Assumptions!$A$8:$A$12,0)))))</f>
        <v>0.5</v>
      </c>
      <c r="R6450" s="14">
        <f t="shared" ca="1" si="705"/>
        <v>458980188.48000002</v>
      </c>
      <c r="S6450" s="14">
        <f t="shared" ca="1" si="706"/>
        <v>458980188.48000002</v>
      </c>
      <c r="T6450" s="11" t="s">
        <v>25</v>
      </c>
      <c r="U6450" s="18" t="s">
        <v>26</v>
      </c>
    </row>
    <row r="6451" spans="1:21" ht="15" customHeight="1" x14ac:dyDescent="0.15">
      <c r="A6451" s="10" t="s">
        <v>6499</v>
      </c>
      <c r="B6451" s="11" t="s">
        <v>41</v>
      </c>
      <c r="C6451" s="11" t="s">
        <v>49</v>
      </c>
      <c r="D6451" s="12">
        <v>46187</v>
      </c>
      <c r="E6451" s="11">
        <v>649</v>
      </c>
      <c r="F6451" s="11" t="s">
        <v>33</v>
      </c>
      <c r="G6451" s="13">
        <v>279.51</v>
      </c>
      <c r="H6451" s="14">
        <f t="shared" si="700"/>
        <v>181401.99</v>
      </c>
      <c r="I6451" s="14">
        <f>IF(F6451="GHS",H6451,H6451*Assumptions!$B$4)</f>
        <v>181401.99</v>
      </c>
      <c r="J6451" s="15" t="str">
        <f>INDEX(Assumptions!$B$8:$B$12,MATCH(B6451,Assumptions!$A$8:$A$12,0))</f>
        <v>Weighted Average</v>
      </c>
      <c r="K6451" s="16">
        <f>G6451/(1-INDEX(Assumptions!$D$8:$D$12,MATCH(B6451,Assumptions!$A$8:$A$12,0)))</f>
        <v>430.01538461538456</v>
      </c>
      <c r="L6451" s="16">
        <f t="shared" si="701"/>
        <v>8.3852999999999991</v>
      </c>
      <c r="M6451" s="16">
        <f t="shared" si="702"/>
        <v>21.50076923076923</v>
      </c>
      <c r="N6451" s="14">
        <f>E6451*(K6451-L6451-M6451)*IF(F6451="GHS",1,Assumptions!$B$4)</f>
        <v>259683.92568461539</v>
      </c>
      <c r="O6451" s="15">
        <f t="shared" ca="1" si="703"/>
        <v>99</v>
      </c>
      <c r="P6451" s="15" t="str">
        <f t="shared" ca="1" si="704"/>
        <v>91-180d</v>
      </c>
      <c r="Q6451" s="17">
        <f ca="1">IF(P6451="0-90d",0,IF(P6451="91-180d",INDEX(Assumptions!$F$8:$F$12,MATCH(B6451,Assumptions!$A$8:$A$12,0)),IF(P6451="181-365d",INDEX(Assumptions!$G$8:$G$12,MATCH(B6451,Assumptions!$A$8:$A$12,0)),INDEX(Assumptions!$H$8:$H$12,MATCH(B6451,Assumptions!$A$8:$A$12,0)))))</f>
        <v>0.1</v>
      </c>
      <c r="R6451" s="14">
        <f t="shared" ca="1" si="705"/>
        <v>18140.199000000001</v>
      </c>
      <c r="S6451" s="14">
        <f t="shared" ca="1" si="706"/>
        <v>163261.791</v>
      </c>
      <c r="T6451" s="11" t="s">
        <v>25</v>
      </c>
      <c r="U6451" s="18" t="s">
        <v>26</v>
      </c>
    </row>
    <row r="6452" spans="1:21" ht="15" customHeight="1" x14ac:dyDescent="0.15">
      <c r="A6452" s="10" t="s">
        <v>6500</v>
      </c>
      <c r="B6452" s="11" t="s">
        <v>41</v>
      </c>
      <c r="C6452" s="11" t="s">
        <v>42</v>
      </c>
      <c r="D6452" s="12">
        <v>46073</v>
      </c>
      <c r="E6452" s="11">
        <v>2534</v>
      </c>
      <c r="F6452" s="11" t="s">
        <v>33</v>
      </c>
      <c r="G6452" s="13">
        <v>627.15</v>
      </c>
      <c r="H6452" s="14">
        <f t="shared" si="700"/>
        <v>1589198.0999999999</v>
      </c>
      <c r="I6452" s="14">
        <f>IF(F6452="GHS",H6452,H6452*Assumptions!$B$4)</f>
        <v>1589198.0999999999</v>
      </c>
      <c r="J6452" s="15" t="str">
        <f>INDEX(Assumptions!$B$8:$B$12,MATCH(B6452,Assumptions!$A$8:$A$12,0))</f>
        <v>Weighted Average</v>
      </c>
      <c r="K6452" s="16">
        <f>G6452/(1-INDEX(Assumptions!$D$8:$D$12,MATCH(B6452,Assumptions!$A$8:$A$12,0)))</f>
        <v>964.84615384615381</v>
      </c>
      <c r="L6452" s="16">
        <f t="shared" si="701"/>
        <v>18.814499999999999</v>
      </c>
      <c r="M6452" s="16">
        <f t="shared" si="702"/>
        <v>48.242307692307691</v>
      </c>
      <c r="N6452" s="14">
        <f>E6452*(K6452-L6452-M6452)*IF(F6452="GHS",1,Assumptions!$B$4)</f>
        <v>2274998.2031538463</v>
      </c>
      <c r="O6452" s="15">
        <f t="shared" ca="1" si="703"/>
        <v>213</v>
      </c>
      <c r="P6452" s="15" t="str">
        <f t="shared" ca="1" si="704"/>
        <v>181-365d</v>
      </c>
      <c r="Q6452" s="17">
        <f ca="1">IF(P6452="0-90d",0,IF(P6452="91-180d",INDEX(Assumptions!$F$8:$F$12,MATCH(B6452,Assumptions!$A$8:$A$12,0)),IF(P6452="181-365d",INDEX(Assumptions!$G$8:$G$12,MATCH(B6452,Assumptions!$A$8:$A$12,0)),INDEX(Assumptions!$H$8:$H$12,MATCH(B6452,Assumptions!$A$8:$A$12,0)))))</f>
        <v>0.35</v>
      </c>
      <c r="R6452" s="14">
        <f t="shared" ca="1" si="705"/>
        <v>556219.33499999996</v>
      </c>
      <c r="S6452" s="14">
        <f t="shared" ca="1" si="706"/>
        <v>1032978.7649999999</v>
      </c>
      <c r="T6452" s="11" t="s">
        <v>25</v>
      </c>
      <c r="U6452" s="18" t="s">
        <v>26</v>
      </c>
    </row>
    <row r="6453" spans="1:21" ht="15" customHeight="1" x14ac:dyDescent="0.15">
      <c r="A6453" s="10" t="s">
        <v>6501</v>
      </c>
      <c r="B6453" s="11" t="s">
        <v>31</v>
      </c>
      <c r="C6453" s="11" t="s">
        <v>63</v>
      </c>
      <c r="D6453" s="12">
        <v>46204</v>
      </c>
      <c r="E6453" s="11">
        <v>3192</v>
      </c>
      <c r="F6453" s="11" t="s">
        <v>33</v>
      </c>
      <c r="G6453" s="13">
        <v>682.46</v>
      </c>
      <c r="H6453" s="14">
        <f t="shared" si="700"/>
        <v>2178412.3200000003</v>
      </c>
      <c r="I6453" s="14">
        <f>IF(F6453="GHS",H6453,H6453*Assumptions!$B$4)</f>
        <v>2178412.3200000003</v>
      </c>
      <c r="J6453" s="15" t="str">
        <f>INDEX(Assumptions!$B$8:$B$12,MATCH(B6453,Assumptions!$A$8:$A$12,0))</f>
        <v>Weighted Average</v>
      </c>
      <c r="K6453" s="16">
        <f>G6453/(1-INDEX(Assumptions!$D$8:$D$12,MATCH(B6453,Assumptions!$A$8:$A$12,0)))</f>
        <v>947.8611111111112</v>
      </c>
      <c r="L6453" s="16">
        <f t="shared" si="701"/>
        <v>20.473800000000001</v>
      </c>
      <c r="M6453" s="16">
        <f t="shared" si="702"/>
        <v>47.393055555555563</v>
      </c>
      <c r="N6453" s="14">
        <f>E6453*(K6453-L6453-M6453)*IF(F6453="GHS",1,Assumptions!$B$4)</f>
        <v>2808941.6637333338</v>
      </c>
      <c r="O6453" s="15">
        <f t="shared" ca="1" si="703"/>
        <v>82</v>
      </c>
      <c r="P6453" s="15" t="str">
        <f t="shared" ca="1" si="704"/>
        <v>0-90d</v>
      </c>
      <c r="Q6453" s="17">
        <f ca="1">IF(P6453="0-90d",0,IF(P6453="91-180d",INDEX(Assumptions!$F$8:$F$12,MATCH(B6453,Assumptions!$A$8:$A$12,0)),IF(P6453="181-365d",INDEX(Assumptions!$G$8:$G$12,MATCH(B6453,Assumptions!$A$8:$A$12,0)),INDEX(Assumptions!$H$8:$H$12,MATCH(B6453,Assumptions!$A$8:$A$12,0)))))</f>
        <v>0</v>
      </c>
      <c r="R6453" s="14">
        <f t="shared" ca="1" si="705"/>
        <v>0</v>
      </c>
      <c r="S6453" s="14">
        <f t="shared" ca="1" si="706"/>
        <v>2178412.3200000003</v>
      </c>
      <c r="T6453" s="11" t="s">
        <v>25</v>
      </c>
      <c r="U6453" s="18" t="s">
        <v>26</v>
      </c>
    </row>
    <row r="6454" spans="1:21" ht="15" customHeight="1" x14ac:dyDescent="0.15">
      <c r="A6454" s="10" t="s">
        <v>6502</v>
      </c>
      <c r="B6454" s="11" t="s">
        <v>41</v>
      </c>
      <c r="C6454" s="11" t="s">
        <v>42</v>
      </c>
      <c r="D6454" s="12">
        <v>45822</v>
      </c>
      <c r="E6454" s="11">
        <v>3089</v>
      </c>
      <c r="F6454" s="11" t="s">
        <v>33</v>
      </c>
      <c r="G6454" s="13">
        <v>260.19</v>
      </c>
      <c r="H6454" s="14">
        <f t="shared" si="700"/>
        <v>803726.91</v>
      </c>
      <c r="I6454" s="14">
        <f>IF(F6454="GHS",H6454,H6454*Assumptions!$B$4)</f>
        <v>803726.91</v>
      </c>
      <c r="J6454" s="15" t="str">
        <f>INDEX(Assumptions!$B$8:$B$12,MATCH(B6454,Assumptions!$A$8:$A$12,0))</f>
        <v>Weighted Average</v>
      </c>
      <c r="K6454" s="16">
        <f>G6454/(1-INDEX(Assumptions!$D$8:$D$12,MATCH(B6454,Assumptions!$A$8:$A$12,0)))</f>
        <v>400.2923076923077</v>
      </c>
      <c r="L6454" s="16">
        <f t="shared" si="701"/>
        <v>7.8056999999999999</v>
      </c>
      <c r="M6454" s="16">
        <f t="shared" si="702"/>
        <v>20.014615384615386</v>
      </c>
      <c r="N6454" s="14">
        <f>E6454*(K6454-L6454-M6454)*IF(F6454="GHS",1,Assumptions!$B$4)</f>
        <v>1150565.9842384616</v>
      </c>
      <c r="O6454" s="15">
        <f t="shared" ca="1" si="703"/>
        <v>464</v>
      </c>
      <c r="P6454" s="15" t="str">
        <f t="shared" ca="1" si="704"/>
        <v>365d+</v>
      </c>
      <c r="Q6454" s="17">
        <f ca="1">IF(P6454="0-90d",0,IF(P6454="91-180d",INDEX(Assumptions!$F$8:$F$12,MATCH(B6454,Assumptions!$A$8:$A$12,0)),IF(P6454="181-365d",INDEX(Assumptions!$G$8:$G$12,MATCH(B6454,Assumptions!$A$8:$A$12,0)),INDEX(Assumptions!$H$8:$H$12,MATCH(B6454,Assumptions!$A$8:$A$12,0)))))</f>
        <v>0.8</v>
      </c>
      <c r="R6454" s="14">
        <f t="shared" ca="1" si="705"/>
        <v>642981.52800000005</v>
      </c>
      <c r="S6454" s="14">
        <f t="shared" ca="1" si="706"/>
        <v>160745.38199999998</v>
      </c>
      <c r="T6454" s="11" t="s">
        <v>25</v>
      </c>
      <c r="U6454" s="18" t="s">
        <v>26</v>
      </c>
    </row>
    <row r="6455" spans="1:21" ht="15" customHeight="1" x14ac:dyDescent="0.15">
      <c r="A6455" s="10" t="s">
        <v>6503</v>
      </c>
      <c r="B6455" s="11" t="s">
        <v>41</v>
      </c>
      <c r="C6455" s="11" t="s">
        <v>42</v>
      </c>
      <c r="D6455" s="12">
        <v>46053</v>
      </c>
      <c r="E6455" s="11">
        <v>892</v>
      </c>
      <c r="F6455" s="11" t="s">
        <v>33</v>
      </c>
      <c r="G6455" s="13">
        <v>483.93</v>
      </c>
      <c r="H6455" s="14">
        <f t="shared" si="700"/>
        <v>431665.56</v>
      </c>
      <c r="I6455" s="14">
        <f>IF(F6455="GHS",H6455,H6455*Assumptions!$B$4)</f>
        <v>431665.56</v>
      </c>
      <c r="J6455" s="15" t="str">
        <f>INDEX(Assumptions!$B$8:$B$12,MATCH(B6455,Assumptions!$A$8:$A$12,0))</f>
        <v>Weighted Average</v>
      </c>
      <c r="K6455" s="16">
        <f>G6455/(1-INDEX(Assumptions!$D$8:$D$12,MATCH(B6455,Assumptions!$A$8:$A$12,0)))</f>
        <v>744.50769230769231</v>
      </c>
      <c r="L6455" s="16">
        <f t="shared" si="701"/>
        <v>14.517899999999999</v>
      </c>
      <c r="M6455" s="16">
        <f t="shared" si="702"/>
        <v>37.22538461538462</v>
      </c>
      <c r="N6455" s="14">
        <f>E6455*(K6455-L6455-M6455)*IF(F6455="GHS",1,Assumptions!$B$4)</f>
        <v>617945.85166153836</v>
      </c>
      <c r="O6455" s="15">
        <f t="shared" ca="1" si="703"/>
        <v>233</v>
      </c>
      <c r="P6455" s="15" t="str">
        <f t="shared" ca="1" si="704"/>
        <v>181-365d</v>
      </c>
      <c r="Q6455" s="17">
        <f ca="1">IF(P6455="0-90d",0,IF(P6455="91-180d",INDEX(Assumptions!$F$8:$F$12,MATCH(B6455,Assumptions!$A$8:$A$12,0)),IF(P6455="181-365d",INDEX(Assumptions!$G$8:$G$12,MATCH(B6455,Assumptions!$A$8:$A$12,0)),INDEX(Assumptions!$H$8:$H$12,MATCH(B6455,Assumptions!$A$8:$A$12,0)))))</f>
        <v>0.35</v>
      </c>
      <c r="R6455" s="14">
        <f t="shared" ca="1" si="705"/>
        <v>151082.946</v>
      </c>
      <c r="S6455" s="14">
        <f t="shared" ca="1" si="706"/>
        <v>280582.614</v>
      </c>
      <c r="T6455" s="11" t="s">
        <v>25</v>
      </c>
      <c r="U6455" s="18" t="s">
        <v>36</v>
      </c>
    </row>
    <row r="6456" spans="1:21" ht="15" customHeight="1" x14ac:dyDescent="0.15">
      <c r="A6456" s="10" t="s">
        <v>6504</v>
      </c>
      <c r="B6456" s="11" t="s">
        <v>41</v>
      </c>
      <c r="C6456" s="11" t="s">
        <v>44</v>
      </c>
      <c r="D6456" s="12">
        <v>45920</v>
      </c>
      <c r="E6456" s="11">
        <v>1857</v>
      </c>
      <c r="F6456" s="11" t="s">
        <v>33</v>
      </c>
      <c r="G6456" s="13">
        <v>550.24</v>
      </c>
      <c r="H6456" s="14">
        <f t="shared" si="700"/>
        <v>1021795.68</v>
      </c>
      <c r="I6456" s="14">
        <f>IF(F6456="GHS",H6456,H6456*Assumptions!$B$4)</f>
        <v>1021795.68</v>
      </c>
      <c r="J6456" s="15" t="str">
        <f>INDEX(Assumptions!$B$8:$B$12,MATCH(B6456,Assumptions!$A$8:$A$12,0))</f>
        <v>Weighted Average</v>
      </c>
      <c r="K6456" s="16">
        <f>G6456/(1-INDEX(Assumptions!$D$8:$D$12,MATCH(B6456,Assumptions!$A$8:$A$12,0)))</f>
        <v>846.52307692307693</v>
      </c>
      <c r="L6456" s="16">
        <f t="shared" si="701"/>
        <v>16.507200000000001</v>
      </c>
      <c r="M6456" s="16">
        <f t="shared" si="702"/>
        <v>42.326153846153851</v>
      </c>
      <c r="N6456" s="14">
        <f>E6456*(K6456-L6456-M6456)*IF(F6456="GHS",1,Assumptions!$B$4)</f>
        <v>1462739.8157538462</v>
      </c>
      <c r="O6456" s="15">
        <f t="shared" ca="1" si="703"/>
        <v>366</v>
      </c>
      <c r="P6456" s="15" t="str">
        <f t="shared" ca="1" si="704"/>
        <v>365d+</v>
      </c>
      <c r="Q6456" s="17">
        <f ca="1">IF(P6456="0-90d",0,IF(P6456="91-180d",INDEX(Assumptions!$F$8:$F$12,MATCH(B6456,Assumptions!$A$8:$A$12,0)),IF(P6456="181-365d",INDEX(Assumptions!$G$8:$G$12,MATCH(B6456,Assumptions!$A$8:$A$12,0)),INDEX(Assumptions!$H$8:$H$12,MATCH(B6456,Assumptions!$A$8:$A$12,0)))))</f>
        <v>0.8</v>
      </c>
      <c r="R6456" s="14">
        <f t="shared" ca="1" si="705"/>
        <v>817436.54400000011</v>
      </c>
      <c r="S6456" s="14">
        <f t="shared" ca="1" si="706"/>
        <v>204359.13599999994</v>
      </c>
      <c r="T6456" s="11" t="s">
        <v>25</v>
      </c>
      <c r="U6456" s="18" t="s">
        <v>26</v>
      </c>
    </row>
    <row r="6457" spans="1:21" ht="15" customHeight="1" x14ac:dyDescent="0.15">
      <c r="A6457" s="10" t="s">
        <v>6505</v>
      </c>
      <c r="B6457" s="11" t="s">
        <v>31</v>
      </c>
      <c r="C6457" s="11" t="s">
        <v>63</v>
      </c>
      <c r="D6457" s="12">
        <v>45805</v>
      </c>
      <c r="E6457" s="11">
        <v>133</v>
      </c>
      <c r="F6457" s="11" t="s">
        <v>33</v>
      </c>
      <c r="G6457" s="13">
        <v>1418.82</v>
      </c>
      <c r="H6457" s="14">
        <f t="shared" si="700"/>
        <v>188703.06</v>
      </c>
      <c r="I6457" s="14">
        <f>IF(F6457="GHS",H6457,H6457*Assumptions!$B$4)</f>
        <v>188703.06</v>
      </c>
      <c r="J6457" s="15" t="str">
        <f>INDEX(Assumptions!$B$8:$B$12,MATCH(B6457,Assumptions!$A$8:$A$12,0))</f>
        <v>Weighted Average</v>
      </c>
      <c r="K6457" s="16">
        <f>G6457/(1-INDEX(Assumptions!$D$8:$D$12,MATCH(B6457,Assumptions!$A$8:$A$12,0)))</f>
        <v>1970.5833333333333</v>
      </c>
      <c r="L6457" s="16">
        <f t="shared" si="701"/>
        <v>42.564599999999999</v>
      </c>
      <c r="M6457" s="16">
        <f t="shared" si="702"/>
        <v>98.529166666666669</v>
      </c>
      <c r="N6457" s="14">
        <f>E6457*(K6457-L6457-M6457)*IF(F6457="GHS",1,Assumptions!$B$4)</f>
        <v>243322.11236666667</v>
      </c>
      <c r="O6457" s="15">
        <f t="shared" ca="1" si="703"/>
        <v>481</v>
      </c>
      <c r="P6457" s="15" t="str">
        <f t="shared" ca="1" si="704"/>
        <v>365d+</v>
      </c>
      <c r="Q6457" s="17">
        <f ca="1">IF(P6457="0-90d",0,IF(P6457="91-180d",INDEX(Assumptions!$F$8:$F$12,MATCH(B6457,Assumptions!$A$8:$A$12,0)),IF(P6457="181-365d",INDEX(Assumptions!$G$8:$G$12,MATCH(B6457,Assumptions!$A$8:$A$12,0)),INDEX(Assumptions!$H$8:$H$12,MATCH(B6457,Assumptions!$A$8:$A$12,0)))))</f>
        <v>0.6</v>
      </c>
      <c r="R6457" s="14">
        <f t="shared" ca="1" si="705"/>
        <v>113221.836</v>
      </c>
      <c r="S6457" s="14">
        <f t="shared" ca="1" si="706"/>
        <v>75481.224000000002</v>
      </c>
      <c r="T6457" s="11" t="s">
        <v>25</v>
      </c>
      <c r="U6457" s="18" t="s">
        <v>26</v>
      </c>
    </row>
    <row r="6458" spans="1:21" ht="15" customHeight="1" x14ac:dyDescent="0.15">
      <c r="A6458" s="10" t="s">
        <v>6506</v>
      </c>
      <c r="B6458" s="11" t="s">
        <v>31</v>
      </c>
      <c r="C6458" s="11" t="s">
        <v>63</v>
      </c>
      <c r="D6458" s="12">
        <v>45744</v>
      </c>
      <c r="E6458" s="11">
        <v>1778</v>
      </c>
      <c r="F6458" s="11" t="s">
        <v>33</v>
      </c>
      <c r="G6458" s="13">
        <v>3332.2</v>
      </c>
      <c r="H6458" s="14">
        <f t="shared" si="700"/>
        <v>5924651.5999999996</v>
      </c>
      <c r="I6458" s="14">
        <f>IF(F6458="GHS",H6458,H6458*Assumptions!$B$4)</f>
        <v>5924651.5999999996</v>
      </c>
      <c r="J6458" s="15" t="str">
        <f>INDEX(Assumptions!$B$8:$B$12,MATCH(B6458,Assumptions!$A$8:$A$12,0))</f>
        <v>Weighted Average</v>
      </c>
      <c r="K6458" s="16">
        <f>G6458/(1-INDEX(Assumptions!$D$8:$D$12,MATCH(B6458,Assumptions!$A$8:$A$12,0)))</f>
        <v>4628.0555555555557</v>
      </c>
      <c r="L6458" s="16">
        <f t="shared" si="701"/>
        <v>99.965999999999994</v>
      </c>
      <c r="M6458" s="16">
        <f t="shared" si="702"/>
        <v>231.4027777777778</v>
      </c>
      <c r="N6458" s="14">
        <f>E6458*(K6458-L6458-M6458)*IF(F6458="GHS",1,Assumptions!$B$4)</f>
        <v>7639509.0908888895</v>
      </c>
      <c r="O6458" s="15">
        <f t="shared" ca="1" si="703"/>
        <v>542</v>
      </c>
      <c r="P6458" s="15" t="str">
        <f t="shared" ca="1" si="704"/>
        <v>365d+</v>
      </c>
      <c r="Q6458" s="17">
        <f ca="1">IF(P6458="0-90d",0,IF(P6458="91-180d",INDEX(Assumptions!$F$8:$F$12,MATCH(B6458,Assumptions!$A$8:$A$12,0)),IF(P6458="181-365d",INDEX(Assumptions!$G$8:$G$12,MATCH(B6458,Assumptions!$A$8:$A$12,0)),INDEX(Assumptions!$H$8:$H$12,MATCH(B6458,Assumptions!$A$8:$A$12,0)))))</f>
        <v>0.6</v>
      </c>
      <c r="R6458" s="14">
        <f t="shared" ca="1" si="705"/>
        <v>3554790.9599999995</v>
      </c>
      <c r="S6458" s="14">
        <f t="shared" ca="1" si="706"/>
        <v>2369860.64</v>
      </c>
      <c r="T6458" s="11" t="s">
        <v>25</v>
      </c>
      <c r="U6458" s="18" t="s">
        <v>26</v>
      </c>
    </row>
    <row r="6459" spans="1:21" ht="15" customHeight="1" x14ac:dyDescent="0.15">
      <c r="A6459" s="10" t="s">
        <v>6507</v>
      </c>
      <c r="B6459" s="11" t="s">
        <v>41</v>
      </c>
      <c r="C6459" s="11" t="s">
        <v>44</v>
      </c>
      <c r="D6459" s="12">
        <v>45930</v>
      </c>
      <c r="E6459" s="11">
        <v>4032</v>
      </c>
      <c r="F6459" s="11" t="s">
        <v>33</v>
      </c>
      <c r="G6459" s="13">
        <v>327.66000000000003</v>
      </c>
      <c r="H6459" s="14">
        <f t="shared" si="700"/>
        <v>1321125.1200000001</v>
      </c>
      <c r="I6459" s="14">
        <f>IF(F6459="GHS",H6459,H6459*Assumptions!$B$4)</f>
        <v>1321125.1200000001</v>
      </c>
      <c r="J6459" s="15" t="str">
        <f>INDEX(Assumptions!$B$8:$B$12,MATCH(B6459,Assumptions!$A$8:$A$12,0))</f>
        <v>Weighted Average</v>
      </c>
      <c r="K6459" s="16">
        <f>G6459/(1-INDEX(Assumptions!$D$8:$D$12,MATCH(B6459,Assumptions!$A$8:$A$12,0)))</f>
        <v>504.09230769230771</v>
      </c>
      <c r="L6459" s="16">
        <f t="shared" si="701"/>
        <v>9.8298000000000005</v>
      </c>
      <c r="M6459" s="16">
        <f t="shared" si="702"/>
        <v>25.204615384615387</v>
      </c>
      <c r="N6459" s="14">
        <f>E6459*(K6459-L6459-M6459)*IF(F6459="GHS",1,Assumptions!$B$4)</f>
        <v>1891241.4217846154</v>
      </c>
      <c r="O6459" s="15">
        <f t="shared" ca="1" si="703"/>
        <v>356</v>
      </c>
      <c r="P6459" s="15" t="str">
        <f t="shared" ca="1" si="704"/>
        <v>181-365d</v>
      </c>
      <c r="Q6459" s="17">
        <f ca="1">IF(P6459="0-90d",0,IF(P6459="91-180d",INDEX(Assumptions!$F$8:$F$12,MATCH(B6459,Assumptions!$A$8:$A$12,0)),IF(P6459="181-365d",INDEX(Assumptions!$G$8:$G$12,MATCH(B6459,Assumptions!$A$8:$A$12,0)),INDEX(Assumptions!$H$8:$H$12,MATCH(B6459,Assumptions!$A$8:$A$12,0)))))</f>
        <v>0.35</v>
      </c>
      <c r="R6459" s="14">
        <f t="shared" ca="1" si="705"/>
        <v>462393.79200000002</v>
      </c>
      <c r="S6459" s="14">
        <f t="shared" ca="1" si="706"/>
        <v>858731.3280000001</v>
      </c>
      <c r="T6459" s="11" t="s">
        <v>50</v>
      </c>
      <c r="U6459" s="18" t="s">
        <v>36</v>
      </c>
    </row>
    <row r="6460" spans="1:21" ht="15" customHeight="1" x14ac:dyDescent="0.15">
      <c r="A6460" s="10" t="s">
        <v>6508</v>
      </c>
      <c r="B6460" s="11" t="s">
        <v>22</v>
      </c>
      <c r="C6460" s="11" t="s">
        <v>81</v>
      </c>
      <c r="D6460" s="12">
        <v>46183</v>
      </c>
      <c r="E6460" s="11">
        <v>17</v>
      </c>
      <c r="F6460" s="11" t="s">
        <v>24</v>
      </c>
      <c r="G6460" s="13">
        <v>15075.44</v>
      </c>
      <c r="H6460" s="14">
        <f t="shared" si="700"/>
        <v>256282.48</v>
      </c>
      <c r="I6460" s="14">
        <f>IF(F6460="GHS",H6460,H6460*Assumptions!$B$4)</f>
        <v>2767850.7840000005</v>
      </c>
      <c r="J6460" s="15" t="str">
        <f>INDEX(Assumptions!$B$8:$B$12,MATCH(B6460,Assumptions!$A$8:$A$12,0))</f>
        <v>FIFO</v>
      </c>
      <c r="K6460" s="16">
        <f>G6460/(1-INDEX(Assumptions!$D$8:$D$12,MATCH(B6460,Assumptions!$A$8:$A$12,0)))</f>
        <v>18384.682926829268</v>
      </c>
      <c r="L6460" s="16">
        <f t="shared" si="701"/>
        <v>452.26319999999998</v>
      </c>
      <c r="M6460" s="16">
        <f t="shared" si="702"/>
        <v>919.23414634146343</v>
      </c>
      <c r="N6460" s="14">
        <f>E6460*(K6460-L6460-M6460)*IF(F6460="GHS",1,Assumptions!$B$4)</f>
        <v>3123620.8725775611</v>
      </c>
      <c r="O6460" s="15">
        <f t="shared" ca="1" si="703"/>
        <v>103</v>
      </c>
      <c r="P6460" s="15" t="str">
        <f t="shared" ca="1" si="704"/>
        <v>91-180d</v>
      </c>
      <c r="Q6460" s="17">
        <f ca="1">IF(P6460="0-90d",0,IF(P6460="91-180d",INDEX(Assumptions!$F$8:$F$12,MATCH(B6460,Assumptions!$A$8:$A$12,0)),IF(P6460="181-365d",INDEX(Assumptions!$G$8:$G$12,MATCH(B6460,Assumptions!$A$8:$A$12,0)),INDEX(Assumptions!$H$8:$H$12,MATCH(B6460,Assumptions!$A$8:$A$12,0)))))</f>
        <v>0.03</v>
      </c>
      <c r="R6460" s="14">
        <f t="shared" ca="1" si="705"/>
        <v>83035.523520000017</v>
      </c>
      <c r="S6460" s="14">
        <f t="shared" ca="1" si="706"/>
        <v>2684815.2604800006</v>
      </c>
      <c r="T6460" s="11" t="s">
        <v>25</v>
      </c>
      <c r="U6460" s="18" t="s">
        <v>36</v>
      </c>
    </row>
    <row r="6461" spans="1:21" ht="15" customHeight="1" x14ac:dyDescent="0.15">
      <c r="A6461" s="10" t="s">
        <v>6509</v>
      </c>
      <c r="B6461" s="11" t="s">
        <v>46</v>
      </c>
      <c r="C6461" s="11" t="s">
        <v>119</v>
      </c>
      <c r="D6461" s="12">
        <v>46019</v>
      </c>
      <c r="E6461" s="11">
        <v>1943</v>
      </c>
      <c r="F6461" s="11" t="s">
        <v>33</v>
      </c>
      <c r="G6461" s="13">
        <v>340127.81</v>
      </c>
      <c r="H6461" s="14">
        <f t="shared" si="700"/>
        <v>660868334.83000004</v>
      </c>
      <c r="I6461" s="14">
        <f>IF(F6461="GHS",H6461,H6461*Assumptions!$B$4)</f>
        <v>660868334.83000004</v>
      </c>
      <c r="J6461" s="15" t="str">
        <f>INDEX(Assumptions!$B$8:$B$12,MATCH(B6461,Assumptions!$A$8:$A$12,0))</f>
        <v>Specific Identification</v>
      </c>
      <c r="K6461" s="16">
        <f>G6461/(1-INDEX(Assumptions!$D$8:$D$12,MATCH(B6461,Assumptions!$A$8:$A$12,0)))</f>
        <v>436061.29487179487</v>
      </c>
      <c r="L6461" s="16">
        <f t="shared" si="701"/>
        <v>10203.8343</v>
      </c>
      <c r="M6461" s="16">
        <f t="shared" si="702"/>
        <v>21803.064743589744</v>
      </c>
      <c r="N6461" s="14">
        <f>E6461*(K6461-L6461-M6461)*IF(F6461="GHS",1,Assumptions!$B$4)</f>
        <v>785077691.09420264</v>
      </c>
      <c r="O6461" s="15">
        <f t="shared" ca="1" si="703"/>
        <v>267</v>
      </c>
      <c r="P6461" s="15" t="str">
        <f t="shared" ca="1" si="704"/>
        <v>181-365d</v>
      </c>
      <c r="Q6461" s="17">
        <f ca="1">IF(P6461="0-90d",0,IF(P6461="91-180d",INDEX(Assumptions!$F$8:$F$12,MATCH(B6461,Assumptions!$A$8:$A$12,0)),IF(P6461="181-365d",INDEX(Assumptions!$G$8:$G$12,MATCH(B6461,Assumptions!$A$8:$A$12,0)),INDEX(Assumptions!$H$8:$H$12,MATCH(B6461,Assumptions!$A$8:$A$12,0)))))</f>
        <v>0.05</v>
      </c>
      <c r="R6461" s="14">
        <f t="shared" ca="1" si="705"/>
        <v>33043416.741500005</v>
      </c>
      <c r="S6461" s="14">
        <f t="shared" ca="1" si="706"/>
        <v>627824918.08850002</v>
      </c>
      <c r="T6461" s="11" t="s">
        <v>25</v>
      </c>
      <c r="U6461" s="18" t="s">
        <v>26</v>
      </c>
    </row>
    <row r="6462" spans="1:21" ht="15" customHeight="1" x14ac:dyDescent="0.15">
      <c r="A6462" s="10" t="s">
        <v>6510</v>
      </c>
      <c r="B6462" s="11" t="s">
        <v>28</v>
      </c>
      <c r="C6462" s="11" t="s">
        <v>29</v>
      </c>
      <c r="D6462" s="12">
        <v>45730</v>
      </c>
      <c r="E6462" s="11">
        <v>198</v>
      </c>
      <c r="F6462" s="11" t="s">
        <v>24</v>
      </c>
      <c r="G6462" s="13">
        <v>5923.04</v>
      </c>
      <c r="H6462" s="14">
        <f t="shared" si="700"/>
        <v>1172761.92</v>
      </c>
      <c r="I6462" s="14">
        <f>IF(F6462="GHS",H6462,H6462*Assumptions!$B$4)</f>
        <v>12665828.736</v>
      </c>
      <c r="J6462" s="15" t="str">
        <f>INDEX(Assumptions!$B$8:$B$12,MATCH(B6462,Assumptions!$A$8:$A$12,0))</f>
        <v>Fair Value Less Costs to Sell</v>
      </c>
      <c r="K6462" s="16">
        <f>G6462/(1-INDEX(Assumptions!$D$8:$D$12,MATCH(B6462,Assumptions!$A$8:$A$12,0)))</f>
        <v>6730.727272727273</v>
      </c>
      <c r="L6462" s="16">
        <f t="shared" si="701"/>
        <v>177.69119999999998</v>
      </c>
      <c r="M6462" s="16">
        <f t="shared" si="702"/>
        <v>336.53636363636366</v>
      </c>
      <c r="N6462" s="14">
        <f>E6462*(K6462-L6462-M6462)*IF(F6462="GHS",1,Assumptions!$B$4)</f>
        <v>13293362.977920001</v>
      </c>
      <c r="O6462" s="15">
        <f t="shared" ca="1" si="703"/>
        <v>556</v>
      </c>
      <c r="P6462" s="15" t="str">
        <f t="shared" ca="1" si="704"/>
        <v>365d+</v>
      </c>
      <c r="Q6462" s="17">
        <f ca="1">IF(P6462="0-90d",0,IF(P6462="91-180d",INDEX(Assumptions!$F$8:$F$12,MATCH(B6462,Assumptions!$A$8:$A$12,0)),IF(P6462="181-365d",INDEX(Assumptions!$G$8:$G$12,MATCH(B6462,Assumptions!$A$8:$A$12,0)),INDEX(Assumptions!$H$8:$H$12,MATCH(B6462,Assumptions!$A$8:$A$12,0)))))</f>
        <v>0.4</v>
      </c>
      <c r="R6462" s="14">
        <f t="shared" ca="1" si="705"/>
        <v>5066331.4944000002</v>
      </c>
      <c r="S6462" s="14">
        <f t="shared" ca="1" si="706"/>
        <v>7599497.2415999994</v>
      </c>
      <c r="T6462" s="11" t="s">
        <v>25</v>
      </c>
      <c r="U6462" s="18" t="s">
        <v>26</v>
      </c>
    </row>
    <row r="6463" spans="1:21" ht="15" customHeight="1" x14ac:dyDescent="0.15">
      <c r="A6463" s="10" t="s">
        <v>6511</v>
      </c>
      <c r="B6463" s="11" t="s">
        <v>46</v>
      </c>
      <c r="C6463" s="11" t="s">
        <v>119</v>
      </c>
      <c r="D6463" s="12">
        <v>46113</v>
      </c>
      <c r="E6463" s="11">
        <v>4795</v>
      </c>
      <c r="F6463" s="11" t="s">
        <v>33</v>
      </c>
      <c r="G6463" s="13">
        <v>653190.27</v>
      </c>
      <c r="H6463" s="14">
        <f t="shared" si="700"/>
        <v>3132047344.6500001</v>
      </c>
      <c r="I6463" s="14">
        <f>IF(F6463="GHS",H6463,H6463*Assumptions!$B$4)</f>
        <v>3132047344.6500001</v>
      </c>
      <c r="J6463" s="15" t="str">
        <f>INDEX(Assumptions!$B$8:$B$12,MATCH(B6463,Assumptions!$A$8:$A$12,0))</f>
        <v>Specific Identification</v>
      </c>
      <c r="K6463" s="16">
        <f>G6463/(1-INDEX(Assumptions!$D$8:$D$12,MATCH(B6463,Assumptions!$A$8:$A$12,0)))</f>
        <v>837423.42307692312</v>
      </c>
      <c r="L6463" s="16">
        <f t="shared" si="701"/>
        <v>19595.7081</v>
      </c>
      <c r="M6463" s="16">
        <f t="shared" si="702"/>
        <v>41871.17115384616</v>
      </c>
      <c r="N6463" s="14">
        <f>E6463*(K6463-L6463-M6463)*IF(F6463="GHS",1,Assumptions!$B$4)</f>
        <v>3720711627.6316538</v>
      </c>
      <c r="O6463" s="15">
        <f t="shared" ca="1" si="703"/>
        <v>173</v>
      </c>
      <c r="P6463" s="15" t="str">
        <f t="shared" ca="1" si="704"/>
        <v>91-180d</v>
      </c>
      <c r="Q6463" s="17">
        <f ca="1">IF(P6463="0-90d",0,IF(P6463="91-180d",INDEX(Assumptions!$F$8:$F$12,MATCH(B6463,Assumptions!$A$8:$A$12,0)),IF(P6463="181-365d",INDEX(Assumptions!$G$8:$G$12,MATCH(B6463,Assumptions!$A$8:$A$12,0)),INDEX(Assumptions!$H$8:$H$12,MATCH(B6463,Assumptions!$A$8:$A$12,0)))))</f>
        <v>0</v>
      </c>
      <c r="R6463" s="14">
        <f t="shared" ca="1" si="705"/>
        <v>0</v>
      </c>
      <c r="S6463" s="14">
        <f t="shared" ca="1" si="706"/>
        <v>3132047344.6500001</v>
      </c>
      <c r="T6463" s="11" t="s">
        <v>25</v>
      </c>
      <c r="U6463" s="18" t="s">
        <v>26</v>
      </c>
    </row>
    <row r="6464" spans="1:21" ht="15" customHeight="1" x14ac:dyDescent="0.15">
      <c r="A6464" s="10" t="s">
        <v>6512</v>
      </c>
      <c r="B6464" s="11" t="s">
        <v>41</v>
      </c>
      <c r="C6464" s="11" t="s">
        <v>42</v>
      </c>
      <c r="D6464" s="12">
        <v>45757</v>
      </c>
      <c r="E6464" s="11">
        <v>4956</v>
      </c>
      <c r="F6464" s="11" t="s">
        <v>33</v>
      </c>
      <c r="G6464" s="13">
        <v>406.53</v>
      </c>
      <c r="H6464" s="14">
        <f t="shared" si="700"/>
        <v>2014762.68</v>
      </c>
      <c r="I6464" s="14">
        <f>IF(F6464="GHS",H6464,H6464*Assumptions!$B$4)</f>
        <v>2014762.68</v>
      </c>
      <c r="J6464" s="15" t="str">
        <f>INDEX(Assumptions!$B$8:$B$12,MATCH(B6464,Assumptions!$A$8:$A$12,0))</f>
        <v>Weighted Average</v>
      </c>
      <c r="K6464" s="16">
        <f>G6464/(1-INDEX(Assumptions!$D$8:$D$12,MATCH(B6464,Assumptions!$A$8:$A$12,0)))</f>
        <v>625.43076923076922</v>
      </c>
      <c r="L6464" s="16">
        <f t="shared" si="701"/>
        <v>12.195899999999998</v>
      </c>
      <c r="M6464" s="16">
        <f t="shared" si="702"/>
        <v>31.271538461538462</v>
      </c>
      <c r="N6464" s="14">
        <f>E6464*(K6464-L6464-M6464)*IF(F6464="GHS",1,Assumptions!$B$4)</f>
        <v>2884210.2672923072</v>
      </c>
      <c r="O6464" s="15">
        <f t="shared" ca="1" si="703"/>
        <v>529</v>
      </c>
      <c r="P6464" s="15" t="str">
        <f t="shared" ca="1" si="704"/>
        <v>365d+</v>
      </c>
      <c r="Q6464" s="17">
        <f ca="1">IF(P6464="0-90d",0,IF(P6464="91-180d",INDEX(Assumptions!$F$8:$F$12,MATCH(B6464,Assumptions!$A$8:$A$12,0)),IF(P6464="181-365d",INDEX(Assumptions!$G$8:$G$12,MATCH(B6464,Assumptions!$A$8:$A$12,0)),INDEX(Assumptions!$H$8:$H$12,MATCH(B6464,Assumptions!$A$8:$A$12,0)))))</f>
        <v>0.8</v>
      </c>
      <c r="R6464" s="14">
        <f t="shared" ca="1" si="705"/>
        <v>1611810.1440000001</v>
      </c>
      <c r="S6464" s="14">
        <f t="shared" ca="1" si="706"/>
        <v>402952.53599999985</v>
      </c>
      <c r="T6464" s="11" t="s">
        <v>25</v>
      </c>
      <c r="U6464" s="18" t="s">
        <v>26</v>
      </c>
    </row>
    <row r="6465" spans="1:21" ht="15" customHeight="1" x14ac:dyDescent="0.15">
      <c r="A6465" s="10" t="s">
        <v>6513</v>
      </c>
      <c r="B6465" s="11" t="s">
        <v>41</v>
      </c>
      <c r="C6465" s="11" t="s">
        <v>42</v>
      </c>
      <c r="D6465" s="12">
        <v>45852</v>
      </c>
      <c r="E6465" s="11">
        <v>125</v>
      </c>
      <c r="F6465" s="11" t="s">
        <v>33</v>
      </c>
      <c r="G6465" s="13">
        <v>442.66</v>
      </c>
      <c r="H6465" s="14">
        <f t="shared" si="700"/>
        <v>55332.5</v>
      </c>
      <c r="I6465" s="14">
        <f>IF(F6465="GHS",H6465,H6465*Assumptions!$B$4)</f>
        <v>55332.5</v>
      </c>
      <c r="J6465" s="15" t="str">
        <f>INDEX(Assumptions!$B$8:$B$12,MATCH(B6465,Assumptions!$A$8:$A$12,0))</f>
        <v>Weighted Average</v>
      </c>
      <c r="K6465" s="16">
        <f>G6465/(1-INDEX(Assumptions!$D$8:$D$12,MATCH(B6465,Assumptions!$A$8:$A$12,0)))</f>
        <v>681.01538461538462</v>
      </c>
      <c r="L6465" s="16">
        <f t="shared" si="701"/>
        <v>13.2798</v>
      </c>
      <c r="M6465" s="16">
        <f t="shared" si="702"/>
        <v>34.050769230769234</v>
      </c>
      <c r="N6465" s="14">
        <f>E6465*(K6465-L6465-M6465)*IF(F6465="GHS",1,Assumptions!$B$4)</f>
        <v>79210.601923076916</v>
      </c>
      <c r="O6465" s="15">
        <f t="shared" ca="1" si="703"/>
        <v>434</v>
      </c>
      <c r="P6465" s="15" t="str">
        <f t="shared" ca="1" si="704"/>
        <v>365d+</v>
      </c>
      <c r="Q6465" s="17">
        <f ca="1">IF(P6465="0-90d",0,IF(P6465="91-180d",INDEX(Assumptions!$F$8:$F$12,MATCH(B6465,Assumptions!$A$8:$A$12,0)),IF(P6465="181-365d",INDEX(Assumptions!$G$8:$G$12,MATCH(B6465,Assumptions!$A$8:$A$12,0)),INDEX(Assumptions!$H$8:$H$12,MATCH(B6465,Assumptions!$A$8:$A$12,0)))))</f>
        <v>0.8</v>
      </c>
      <c r="R6465" s="14">
        <f t="shared" ca="1" si="705"/>
        <v>44266</v>
      </c>
      <c r="S6465" s="14">
        <f t="shared" ca="1" si="706"/>
        <v>11066.5</v>
      </c>
      <c r="T6465" s="11" t="s">
        <v>25</v>
      </c>
      <c r="U6465" s="18" t="s">
        <v>26</v>
      </c>
    </row>
    <row r="6466" spans="1:21" ht="15" customHeight="1" x14ac:dyDescent="0.15">
      <c r="A6466" s="10" t="s">
        <v>6514</v>
      </c>
      <c r="B6466" s="11" t="s">
        <v>31</v>
      </c>
      <c r="C6466" s="11" t="s">
        <v>76</v>
      </c>
      <c r="D6466" s="12">
        <v>45991</v>
      </c>
      <c r="E6466" s="11">
        <v>2938</v>
      </c>
      <c r="F6466" s="11" t="s">
        <v>33</v>
      </c>
      <c r="G6466" s="13">
        <v>3498.9</v>
      </c>
      <c r="H6466" s="14">
        <f t="shared" ref="H6466:H6529" si="707">E6466*G6466</f>
        <v>10279768.200000001</v>
      </c>
      <c r="I6466" s="14">
        <f>IF(F6466="GHS",H6466,H6466*Assumptions!$B$4)</f>
        <v>10279768.200000001</v>
      </c>
      <c r="J6466" s="15" t="str">
        <f>INDEX(Assumptions!$B$8:$B$12,MATCH(B6466,Assumptions!$A$8:$A$12,0))</f>
        <v>Weighted Average</v>
      </c>
      <c r="K6466" s="16">
        <f>G6466/(1-INDEX(Assumptions!$D$8:$D$12,MATCH(B6466,Assumptions!$A$8:$A$12,0)))</f>
        <v>4859.5833333333339</v>
      </c>
      <c r="L6466" s="16">
        <f t="shared" ref="L6466:L6529" si="708">G6466*0.03</f>
        <v>104.967</v>
      </c>
      <c r="M6466" s="16">
        <f t="shared" ref="M6466:M6529" si="709">K6466*0.05</f>
        <v>242.97916666666671</v>
      </c>
      <c r="N6466" s="14">
        <f>E6466*(K6466-L6466-M6466)*IF(F6466="GHS",1,Assumptions!$B$4)</f>
        <v>13255189.995666668</v>
      </c>
      <c r="O6466" s="15">
        <f t="shared" ref="O6466:O6529" ca="1" si="710">TODAY()-D6466</f>
        <v>295</v>
      </c>
      <c r="P6466" s="15" t="str">
        <f t="shared" ref="P6466:P6529" ca="1" si="711">IF(O6466&lt;=90,"0-90d",IF(O6466&lt;=180,"91-180d",IF(O6466&lt;=365,"181-365d","365d+")))</f>
        <v>181-365d</v>
      </c>
      <c r="Q6466" s="17">
        <f ca="1">IF(P6466="0-90d",0,IF(P6466="91-180d",INDEX(Assumptions!$F$8:$F$12,MATCH(B6466,Assumptions!$A$8:$A$12,0)),IF(P6466="181-365d",INDEX(Assumptions!$G$8:$G$12,MATCH(B6466,Assumptions!$A$8:$A$12,0)),INDEX(Assumptions!$H$8:$H$12,MATCH(B6466,Assumptions!$A$8:$A$12,0)))))</f>
        <v>0.2</v>
      </c>
      <c r="R6466" s="14">
        <f t="shared" ref="R6466:R6529" ca="1" si="712">I6466*Q6466</f>
        <v>2055953.6400000004</v>
      </c>
      <c r="S6466" s="14">
        <f t="shared" ref="S6466:S6529" si="713">IF(T6466="Held on Consignment (Not Owned)",0,MIN(I6466-R6466,N6466))</f>
        <v>0</v>
      </c>
      <c r="T6466" s="11" t="s">
        <v>39</v>
      </c>
      <c r="U6466" s="18" t="s">
        <v>26</v>
      </c>
    </row>
    <row r="6467" spans="1:21" ht="15" customHeight="1" x14ac:dyDescent="0.15">
      <c r="A6467" s="10" t="s">
        <v>6515</v>
      </c>
      <c r="B6467" s="11" t="s">
        <v>41</v>
      </c>
      <c r="C6467" s="11" t="s">
        <v>44</v>
      </c>
      <c r="D6467" s="12">
        <v>45870</v>
      </c>
      <c r="E6467" s="11">
        <v>278</v>
      </c>
      <c r="F6467" s="11" t="s">
        <v>33</v>
      </c>
      <c r="G6467" s="13">
        <v>267.81</v>
      </c>
      <c r="H6467" s="14">
        <f t="shared" si="707"/>
        <v>74451.180000000008</v>
      </c>
      <c r="I6467" s="14">
        <f>IF(F6467="GHS",H6467,H6467*Assumptions!$B$4)</f>
        <v>74451.180000000008</v>
      </c>
      <c r="J6467" s="15" t="str">
        <f>INDEX(Assumptions!$B$8:$B$12,MATCH(B6467,Assumptions!$A$8:$A$12,0))</f>
        <v>Weighted Average</v>
      </c>
      <c r="K6467" s="16">
        <f>G6467/(1-INDEX(Assumptions!$D$8:$D$12,MATCH(B6467,Assumptions!$A$8:$A$12,0)))</f>
        <v>412.01538461538462</v>
      </c>
      <c r="L6467" s="16">
        <f t="shared" si="708"/>
        <v>8.0343</v>
      </c>
      <c r="M6467" s="16">
        <f t="shared" si="709"/>
        <v>20.600769230769231</v>
      </c>
      <c r="N6467" s="14">
        <f>E6467*(K6467-L6467-M6467)*IF(F6467="GHS",1,Assumptions!$B$4)</f>
        <v>106579.72767692308</v>
      </c>
      <c r="O6467" s="15">
        <f t="shared" ca="1" si="710"/>
        <v>416</v>
      </c>
      <c r="P6467" s="15" t="str">
        <f t="shared" ca="1" si="711"/>
        <v>365d+</v>
      </c>
      <c r="Q6467" s="17">
        <f ca="1">IF(P6467="0-90d",0,IF(P6467="91-180d",INDEX(Assumptions!$F$8:$F$12,MATCH(B6467,Assumptions!$A$8:$A$12,0)),IF(P6467="181-365d",INDEX(Assumptions!$G$8:$G$12,MATCH(B6467,Assumptions!$A$8:$A$12,0)),INDEX(Assumptions!$H$8:$H$12,MATCH(B6467,Assumptions!$A$8:$A$12,0)))))</f>
        <v>0.8</v>
      </c>
      <c r="R6467" s="14">
        <f t="shared" ca="1" si="712"/>
        <v>59560.94400000001</v>
      </c>
      <c r="S6467" s="14">
        <f t="shared" ca="1" si="713"/>
        <v>14890.235999999997</v>
      </c>
      <c r="T6467" s="11" t="s">
        <v>25</v>
      </c>
      <c r="U6467" s="18" t="s">
        <v>26</v>
      </c>
    </row>
    <row r="6468" spans="1:21" ht="15" customHeight="1" x14ac:dyDescent="0.15">
      <c r="A6468" s="10" t="s">
        <v>6516</v>
      </c>
      <c r="B6468" s="11" t="s">
        <v>41</v>
      </c>
      <c r="C6468" s="11" t="s">
        <v>42</v>
      </c>
      <c r="D6468" s="12">
        <v>45821</v>
      </c>
      <c r="E6468" s="11">
        <v>205</v>
      </c>
      <c r="F6468" s="11" t="s">
        <v>33</v>
      </c>
      <c r="G6468" s="13">
        <v>592.16</v>
      </c>
      <c r="H6468" s="14">
        <f t="shared" si="707"/>
        <v>121392.79999999999</v>
      </c>
      <c r="I6468" s="14">
        <f>IF(F6468="GHS",H6468,H6468*Assumptions!$B$4)</f>
        <v>121392.79999999999</v>
      </c>
      <c r="J6468" s="15" t="str">
        <f>INDEX(Assumptions!$B$8:$B$12,MATCH(B6468,Assumptions!$A$8:$A$12,0))</f>
        <v>Weighted Average</v>
      </c>
      <c r="K6468" s="16">
        <f>G6468/(1-INDEX(Assumptions!$D$8:$D$12,MATCH(B6468,Assumptions!$A$8:$A$12,0)))</f>
        <v>911.01538461538451</v>
      </c>
      <c r="L6468" s="16">
        <f t="shared" si="708"/>
        <v>17.764799999999997</v>
      </c>
      <c r="M6468" s="16">
        <f t="shared" si="709"/>
        <v>45.550769230769227</v>
      </c>
      <c r="N6468" s="14">
        <f>E6468*(K6468-L6468-M6468)*IF(F6468="GHS",1,Assumptions!$B$4)</f>
        <v>173778.46215384614</v>
      </c>
      <c r="O6468" s="15">
        <f t="shared" ca="1" si="710"/>
        <v>465</v>
      </c>
      <c r="P6468" s="15" t="str">
        <f t="shared" ca="1" si="711"/>
        <v>365d+</v>
      </c>
      <c r="Q6468" s="17">
        <f ca="1">IF(P6468="0-90d",0,IF(P6468="91-180d",INDEX(Assumptions!$F$8:$F$12,MATCH(B6468,Assumptions!$A$8:$A$12,0)),IF(P6468="181-365d",INDEX(Assumptions!$G$8:$G$12,MATCH(B6468,Assumptions!$A$8:$A$12,0)),INDEX(Assumptions!$H$8:$H$12,MATCH(B6468,Assumptions!$A$8:$A$12,0)))))</f>
        <v>0.8</v>
      </c>
      <c r="R6468" s="14">
        <f t="shared" ca="1" si="712"/>
        <v>97114.239999999991</v>
      </c>
      <c r="S6468" s="14">
        <f t="shared" ca="1" si="713"/>
        <v>24278.559999999998</v>
      </c>
      <c r="T6468" s="11" t="s">
        <v>50</v>
      </c>
      <c r="U6468" s="18" t="s">
        <v>26</v>
      </c>
    </row>
    <row r="6469" spans="1:21" ht="15" customHeight="1" x14ac:dyDescent="0.15">
      <c r="A6469" s="10" t="s">
        <v>6517</v>
      </c>
      <c r="B6469" s="11" t="s">
        <v>31</v>
      </c>
      <c r="C6469" s="11" t="s">
        <v>63</v>
      </c>
      <c r="D6469" s="12">
        <v>45972</v>
      </c>
      <c r="E6469" s="11">
        <v>4606</v>
      </c>
      <c r="F6469" s="11" t="s">
        <v>33</v>
      </c>
      <c r="G6469" s="13">
        <v>835.7</v>
      </c>
      <c r="H6469" s="14">
        <f t="shared" si="707"/>
        <v>3849234.2</v>
      </c>
      <c r="I6469" s="14">
        <f>IF(F6469="GHS",H6469,H6469*Assumptions!$B$4)</f>
        <v>3849234.2</v>
      </c>
      <c r="J6469" s="15" t="str">
        <f>INDEX(Assumptions!$B$8:$B$12,MATCH(B6469,Assumptions!$A$8:$A$12,0))</f>
        <v>Weighted Average</v>
      </c>
      <c r="K6469" s="16">
        <f>G6469/(1-INDEX(Assumptions!$D$8:$D$12,MATCH(B6469,Assumptions!$A$8:$A$12,0)))</f>
        <v>1160.6944444444446</v>
      </c>
      <c r="L6469" s="16">
        <f t="shared" si="708"/>
        <v>25.071000000000002</v>
      </c>
      <c r="M6469" s="16">
        <f t="shared" si="709"/>
        <v>58.034722222222229</v>
      </c>
      <c r="N6469" s="14">
        <f>E6469*(K6469-L6469-M6469)*IF(F6469="GHS",1,Assumptions!$B$4)</f>
        <v>4963373.6545555564</v>
      </c>
      <c r="O6469" s="15">
        <f t="shared" ca="1" si="710"/>
        <v>314</v>
      </c>
      <c r="P6469" s="15" t="str">
        <f t="shared" ca="1" si="711"/>
        <v>181-365d</v>
      </c>
      <c r="Q6469" s="17">
        <f ca="1">IF(P6469="0-90d",0,IF(P6469="91-180d",INDEX(Assumptions!$F$8:$F$12,MATCH(B6469,Assumptions!$A$8:$A$12,0)),IF(P6469="181-365d",INDEX(Assumptions!$G$8:$G$12,MATCH(B6469,Assumptions!$A$8:$A$12,0)),INDEX(Assumptions!$H$8:$H$12,MATCH(B6469,Assumptions!$A$8:$A$12,0)))))</f>
        <v>0.2</v>
      </c>
      <c r="R6469" s="14">
        <f t="shared" ca="1" si="712"/>
        <v>769846.84000000008</v>
      </c>
      <c r="S6469" s="14">
        <f t="shared" ca="1" si="713"/>
        <v>3079387.3600000003</v>
      </c>
      <c r="T6469" s="11" t="s">
        <v>25</v>
      </c>
      <c r="U6469" s="18" t="s">
        <v>26</v>
      </c>
    </row>
    <row r="6470" spans="1:21" ht="15" customHeight="1" x14ac:dyDescent="0.15">
      <c r="A6470" s="10" t="s">
        <v>6518</v>
      </c>
      <c r="B6470" s="11" t="s">
        <v>28</v>
      </c>
      <c r="C6470" s="11" t="s">
        <v>35</v>
      </c>
      <c r="D6470" s="12">
        <v>45730</v>
      </c>
      <c r="E6470" s="11">
        <v>71</v>
      </c>
      <c r="F6470" s="11" t="s">
        <v>24</v>
      </c>
      <c r="G6470" s="13">
        <v>13298.66</v>
      </c>
      <c r="H6470" s="14">
        <f t="shared" si="707"/>
        <v>944204.86</v>
      </c>
      <c r="I6470" s="14">
        <f>IF(F6470="GHS",H6470,H6470*Assumptions!$B$4)</f>
        <v>10197412.488</v>
      </c>
      <c r="J6470" s="15" t="str">
        <f>INDEX(Assumptions!$B$8:$B$12,MATCH(B6470,Assumptions!$A$8:$A$12,0))</f>
        <v>Fair Value Less Costs to Sell</v>
      </c>
      <c r="K6470" s="16">
        <f>G6470/(1-INDEX(Assumptions!$D$8:$D$12,MATCH(B6470,Assumptions!$A$8:$A$12,0)))</f>
        <v>15112.113636363636</v>
      </c>
      <c r="L6470" s="16">
        <f t="shared" si="708"/>
        <v>398.95979999999997</v>
      </c>
      <c r="M6470" s="16">
        <f t="shared" si="709"/>
        <v>755.60568181818189</v>
      </c>
      <c r="N6470" s="14">
        <f>E6470*(K6470-L6470-M6470)*IF(F6470="GHS",1,Assumptions!$B$4)</f>
        <v>10702647.924905455</v>
      </c>
      <c r="O6470" s="15">
        <f t="shared" ca="1" si="710"/>
        <v>556</v>
      </c>
      <c r="P6470" s="15" t="str">
        <f t="shared" ca="1" si="711"/>
        <v>365d+</v>
      </c>
      <c r="Q6470" s="17">
        <f ca="1">IF(P6470="0-90d",0,IF(P6470="91-180d",INDEX(Assumptions!$F$8:$F$12,MATCH(B6470,Assumptions!$A$8:$A$12,0)),IF(P6470="181-365d",INDEX(Assumptions!$G$8:$G$12,MATCH(B6470,Assumptions!$A$8:$A$12,0)),INDEX(Assumptions!$H$8:$H$12,MATCH(B6470,Assumptions!$A$8:$A$12,0)))))</f>
        <v>0.4</v>
      </c>
      <c r="R6470" s="14">
        <f t="shared" ca="1" si="712"/>
        <v>4078964.9952000002</v>
      </c>
      <c r="S6470" s="14">
        <f t="shared" ca="1" si="713"/>
        <v>6118447.4927999992</v>
      </c>
      <c r="T6470" s="11" t="s">
        <v>25</v>
      </c>
      <c r="U6470" s="18" t="s">
        <v>26</v>
      </c>
    </row>
    <row r="6471" spans="1:21" ht="15" customHeight="1" x14ac:dyDescent="0.15">
      <c r="A6471" s="10" t="s">
        <v>6519</v>
      </c>
      <c r="B6471" s="11" t="s">
        <v>31</v>
      </c>
      <c r="C6471" s="11" t="s">
        <v>76</v>
      </c>
      <c r="D6471" s="12">
        <v>45807</v>
      </c>
      <c r="E6471" s="11">
        <v>1540</v>
      </c>
      <c r="F6471" s="11" t="s">
        <v>33</v>
      </c>
      <c r="G6471" s="13">
        <v>1023.92</v>
      </c>
      <c r="H6471" s="14">
        <f t="shared" si="707"/>
        <v>1576836.8</v>
      </c>
      <c r="I6471" s="14">
        <f>IF(F6471="GHS",H6471,H6471*Assumptions!$B$4)</f>
        <v>1576836.8</v>
      </c>
      <c r="J6471" s="15" t="str">
        <f>INDEX(Assumptions!$B$8:$B$12,MATCH(B6471,Assumptions!$A$8:$A$12,0))</f>
        <v>Weighted Average</v>
      </c>
      <c r="K6471" s="16">
        <f>G6471/(1-INDEX(Assumptions!$D$8:$D$12,MATCH(B6471,Assumptions!$A$8:$A$12,0)))</f>
        <v>1422.1111111111111</v>
      </c>
      <c r="L6471" s="16">
        <f t="shared" si="708"/>
        <v>30.717599999999997</v>
      </c>
      <c r="M6471" s="16">
        <f t="shared" si="709"/>
        <v>71.105555555555554</v>
      </c>
      <c r="N6471" s="14">
        <f>E6471*(K6471-L6471-M6471)*IF(F6471="GHS",1,Assumptions!$B$4)</f>
        <v>2033243.4515555555</v>
      </c>
      <c r="O6471" s="15">
        <f t="shared" ca="1" si="710"/>
        <v>479</v>
      </c>
      <c r="P6471" s="15" t="str">
        <f t="shared" ca="1" si="711"/>
        <v>365d+</v>
      </c>
      <c r="Q6471" s="17">
        <f ca="1">IF(P6471="0-90d",0,IF(P6471="91-180d",INDEX(Assumptions!$F$8:$F$12,MATCH(B6471,Assumptions!$A$8:$A$12,0)),IF(P6471="181-365d",INDEX(Assumptions!$G$8:$G$12,MATCH(B6471,Assumptions!$A$8:$A$12,0)),INDEX(Assumptions!$H$8:$H$12,MATCH(B6471,Assumptions!$A$8:$A$12,0)))))</f>
        <v>0.6</v>
      </c>
      <c r="R6471" s="14">
        <f t="shared" ca="1" si="712"/>
        <v>946102.08</v>
      </c>
      <c r="S6471" s="14">
        <f t="shared" ca="1" si="713"/>
        <v>630734.72000000009</v>
      </c>
      <c r="T6471" s="11" t="s">
        <v>50</v>
      </c>
      <c r="U6471" s="18" t="s">
        <v>26</v>
      </c>
    </row>
    <row r="6472" spans="1:21" ht="15" customHeight="1" x14ac:dyDescent="0.15">
      <c r="A6472" s="10" t="s">
        <v>6520</v>
      </c>
      <c r="B6472" s="11" t="s">
        <v>31</v>
      </c>
      <c r="C6472" s="11" t="s">
        <v>76</v>
      </c>
      <c r="D6472" s="12">
        <v>45889</v>
      </c>
      <c r="E6472" s="11">
        <v>914</v>
      </c>
      <c r="F6472" s="11" t="s">
        <v>33</v>
      </c>
      <c r="G6472" s="13">
        <v>2856.31</v>
      </c>
      <c r="H6472" s="14">
        <f t="shared" si="707"/>
        <v>2610667.34</v>
      </c>
      <c r="I6472" s="14">
        <f>IF(F6472="GHS",H6472,H6472*Assumptions!$B$4)</f>
        <v>2610667.34</v>
      </c>
      <c r="J6472" s="15" t="str">
        <f>INDEX(Assumptions!$B$8:$B$12,MATCH(B6472,Assumptions!$A$8:$A$12,0))</f>
        <v>Weighted Average</v>
      </c>
      <c r="K6472" s="16">
        <f>G6472/(1-INDEX(Assumptions!$D$8:$D$12,MATCH(B6472,Assumptions!$A$8:$A$12,0)))</f>
        <v>3967.0972222222222</v>
      </c>
      <c r="L6472" s="16">
        <f t="shared" si="708"/>
        <v>85.689299999999989</v>
      </c>
      <c r="M6472" s="16">
        <f t="shared" si="709"/>
        <v>198.35486111111112</v>
      </c>
      <c r="N6472" s="14">
        <f>E6472*(K6472-L6472-M6472)*IF(F6472="GHS",1,Assumptions!$B$4)</f>
        <v>3366310.4978555557</v>
      </c>
      <c r="O6472" s="15">
        <f t="shared" ca="1" si="710"/>
        <v>397</v>
      </c>
      <c r="P6472" s="15" t="str">
        <f t="shared" ca="1" si="711"/>
        <v>365d+</v>
      </c>
      <c r="Q6472" s="17">
        <f ca="1">IF(P6472="0-90d",0,IF(P6472="91-180d",INDEX(Assumptions!$F$8:$F$12,MATCH(B6472,Assumptions!$A$8:$A$12,0)),IF(P6472="181-365d",INDEX(Assumptions!$G$8:$G$12,MATCH(B6472,Assumptions!$A$8:$A$12,0)),INDEX(Assumptions!$H$8:$H$12,MATCH(B6472,Assumptions!$A$8:$A$12,0)))))</f>
        <v>0.6</v>
      </c>
      <c r="R6472" s="14">
        <f t="shared" ca="1" si="712"/>
        <v>1566400.4039999999</v>
      </c>
      <c r="S6472" s="14">
        <f t="shared" ca="1" si="713"/>
        <v>1044266.936</v>
      </c>
      <c r="T6472" s="11" t="s">
        <v>25</v>
      </c>
      <c r="U6472" s="18" t="s">
        <v>26</v>
      </c>
    </row>
    <row r="6473" spans="1:21" ht="15" customHeight="1" x14ac:dyDescent="0.15">
      <c r="A6473" s="10" t="s">
        <v>6521</v>
      </c>
      <c r="B6473" s="11" t="s">
        <v>41</v>
      </c>
      <c r="C6473" s="11" t="s">
        <v>49</v>
      </c>
      <c r="D6473" s="12">
        <v>46192</v>
      </c>
      <c r="E6473" s="11">
        <v>2218</v>
      </c>
      <c r="F6473" s="11" t="s">
        <v>33</v>
      </c>
      <c r="G6473" s="13">
        <v>428.8</v>
      </c>
      <c r="H6473" s="14">
        <f t="shared" si="707"/>
        <v>951078.40000000002</v>
      </c>
      <c r="I6473" s="14">
        <f>IF(F6473="GHS",H6473,H6473*Assumptions!$B$4)</f>
        <v>951078.40000000002</v>
      </c>
      <c r="J6473" s="15" t="str">
        <f>INDEX(Assumptions!$B$8:$B$12,MATCH(B6473,Assumptions!$A$8:$A$12,0))</f>
        <v>Weighted Average</v>
      </c>
      <c r="K6473" s="16">
        <f>G6473/(1-INDEX(Assumptions!$D$8:$D$12,MATCH(B6473,Assumptions!$A$8:$A$12,0)))</f>
        <v>659.69230769230774</v>
      </c>
      <c r="L6473" s="16">
        <f t="shared" si="708"/>
        <v>12.863999999999999</v>
      </c>
      <c r="M6473" s="16">
        <f t="shared" si="709"/>
        <v>32.984615384615388</v>
      </c>
      <c r="N6473" s="14">
        <f>E6473*(K6473-L6473-M6473)*IF(F6473="GHS",1,Assumptions!$B$4)</f>
        <v>1361505.3095384615</v>
      </c>
      <c r="O6473" s="15">
        <f t="shared" ca="1" si="710"/>
        <v>94</v>
      </c>
      <c r="P6473" s="15" t="str">
        <f t="shared" ca="1" si="711"/>
        <v>91-180d</v>
      </c>
      <c r="Q6473" s="17">
        <f ca="1">IF(P6473="0-90d",0,IF(P6473="91-180d",INDEX(Assumptions!$F$8:$F$12,MATCH(B6473,Assumptions!$A$8:$A$12,0)),IF(P6473="181-365d",INDEX(Assumptions!$G$8:$G$12,MATCH(B6473,Assumptions!$A$8:$A$12,0)),INDEX(Assumptions!$H$8:$H$12,MATCH(B6473,Assumptions!$A$8:$A$12,0)))))</f>
        <v>0.1</v>
      </c>
      <c r="R6473" s="14">
        <f t="shared" ca="1" si="712"/>
        <v>95107.840000000011</v>
      </c>
      <c r="S6473" s="14">
        <f t="shared" ca="1" si="713"/>
        <v>855970.56</v>
      </c>
      <c r="T6473" s="11" t="s">
        <v>25</v>
      </c>
      <c r="U6473" s="18" t="s">
        <v>26</v>
      </c>
    </row>
    <row r="6474" spans="1:21" ht="15" customHeight="1" x14ac:dyDescent="0.15">
      <c r="A6474" s="10" t="s">
        <v>6522</v>
      </c>
      <c r="B6474" s="11" t="s">
        <v>41</v>
      </c>
      <c r="C6474" s="11" t="s">
        <v>44</v>
      </c>
      <c r="D6474" s="12">
        <v>46108</v>
      </c>
      <c r="E6474" s="11">
        <v>2007</v>
      </c>
      <c r="F6474" s="11" t="s">
        <v>33</v>
      </c>
      <c r="G6474" s="13">
        <v>214.02</v>
      </c>
      <c r="H6474" s="14">
        <f t="shared" si="707"/>
        <v>429538.14</v>
      </c>
      <c r="I6474" s="14">
        <f>IF(F6474="GHS",H6474,H6474*Assumptions!$B$4)</f>
        <v>429538.14</v>
      </c>
      <c r="J6474" s="15" t="str">
        <f>INDEX(Assumptions!$B$8:$B$12,MATCH(B6474,Assumptions!$A$8:$A$12,0))</f>
        <v>Weighted Average</v>
      </c>
      <c r="K6474" s="16">
        <f>G6474/(1-INDEX(Assumptions!$D$8:$D$12,MATCH(B6474,Assumptions!$A$8:$A$12,0)))</f>
        <v>329.26153846153846</v>
      </c>
      <c r="L6474" s="16">
        <f t="shared" si="708"/>
        <v>6.4206000000000003</v>
      </c>
      <c r="M6474" s="16">
        <f t="shared" si="709"/>
        <v>16.463076923076922</v>
      </c>
      <c r="N6474" s="14">
        <f>E6474*(K6474-L6474-M6474)*IF(F6474="GHS",1,Assumptions!$B$4)</f>
        <v>614900.36810769234</v>
      </c>
      <c r="O6474" s="15">
        <f t="shared" ca="1" si="710"/>
        <v>178</v>
      </c>
      <c r="P6474" s="15" t="str">
        <f t="shared" ca="1" si="711"/>
        <v>91-180d</v>
      </c>
      <c r="Q6474" s="17">
        <f ca="1">IF(P6474="0-90d",0,IF(P6474="91-180d",INDEX(Assumptions!$F$8:$F$12,MATCH(B6474,Assumptions!$A$8:$A$12,0)),IF(P6474="181-365d",INDEX(Assumptions!$G$8:$G$12,MATCH(B6474,Assumptions!$A$8:$A$12,0)),INDEX(Assumptions!$H$8:$H$12,MATCH(B6474,Assumptions!$A$8:$A$12,0)))))</f>
        <v>0.1</v>
      </c>
      <c r="R6474" s="14">
        <f t="shared" ca="1" si="712"/>
        <v>42953.814000000006</v>
      </c>
      <c r="S6474" s="14">
        <f t="shared" ca="1" si="713"/>
        <v>386584.326</v>
      </c>
      <c r="T6474" s="11" t="s">
        <v>25</v>
      </c>
      <c r="U6474" s="18" t="s">
        <v>36</v>
      </c>
    </row>
    <row r="6475" spans="1:21" ht="15" customHeight="1" x14ac:dyDescent="0.15">
      <c r="A6475" s="10" t="s">
        <v>6523</v>
      </c>
      <c r="B6475" s="11" t="s">
        <v>22</v>
      </c>
      <c r="C6475" s="11" t="s">
        <v>61</v>
      </c>
      <c r="D6475" s="12">
        <v>46103</v>
      </c>
      <c r="E6475" s="11">
        <v>4107</v>
      </c>
      <c r="F6475" s="11" t="s">
        <v>24</v>
      </c>
      <c r="G6475" s="13">
        <v>11564.87</v>
      </c>
      <c r="H6475" s="14">
        <f t="shared" si="707"/>
        <v>47496921.090000004</v>
      </c>
      <c r="I6475" s="14">
        <f>IF(F6475="GHS",H6475,H6475*Assumptions!$B$4)</f>
        <v>512966747.77200007</v>
      </c>
      <c r="J6475" s="15" t="str">
        <f>INDEX(Assumptions!$B$8:$B$12,MATCH(B6475,Assumptions!$A$8:$A$12,0))</f>
        <v>FIFO</v>
      </c>
      <c r="K6475" s="16">
        <f>G6475/(1-INDEX(Assumptions!$D$8:$D$12,MATCH(B6475,Assumptions!$A$8:$A$12,0)))</f>
        <v>14103.5</v>
      </c>
      <c r="L6475" s="16">
        <f t="shared" si="708"/>
        <v>346.9461</v>
      </c>
      <c r="M6475" s="16">
        <f t="shared" si="709"/>
        <v>705.17500000000007</v>
      </c>
      <c r="N6475" s="14">
        <f>E6475*(K6475-L6475-M6475)*IF(F6475="GHS",1,Assumptions!$B$4)</f>
        <v>578901741.93684018</v>
      </c>
      <c r="O6475" s="15">
        <f t="shared" ca="1" si="710"/>
        <v>183</v>
      </c>
      <c r="P6475" s="15" t="str">
        <f t="shared" ca="1" si="711"/>
        <v>181-365d</v>
      </c>
      <c r="Q6475" s="17">
        <f ca="1">IF(P6475="0-90d",0,IF(P6475="91-180d",INDEX(Assumptions!$F$8:$F$12,MATCH(B6475,Assumptions!$A$8:$A$12,0)),IF(P6475="181-365d",INDEX(Assumptions!$G$8:$G$12,MATCH(B6475,Assumptions!$A$8:$A$12,0)),INDEX(Assumptions!$H$8:$H$12,MATCH(B6475,Assumptions!$A$8:$A$12,0)))))</f>
        <v>0.15</v>
      </c>
      <c r="R6475" s="14">
        <f t="shared" ca="1" si="712"/>
        <v>76945012.165800005</v>
      </c>
      <c r="S6475" s="14">
        <f t="shared" ca="1" si="713"/>
        <v>436021735.6062001</v>
      </c>
      <c r="T6475" s="11" t="s">
        <v>25</v>
      </c>
      <c r="U6475" s="18" t="s">
        <v>26</v>
      </c>
    </row>
    <row r="6476" spans="1:21" ht="15" customHeight="1" x14ac:dyDescent="0.15">
      <c r="A6476" s="10" t="s">
        <v>6524</v>
      </c>
      <c r="B6476" s="11" t="s">
        <v>22</v>
      </c>
      <c r="C6476" s="11" t="s">
        <v>23</v>
      </c>
      <c r="D6476" s="12">
        <v>45937</v>
      </c>
      <c r="E6476" s="11">
        <v>709</v>
      </c>
      <c r="F6476" s="11" t="s">
        <v>24</v>
      </c>
      <c r="G6476" s="13">
        <v>14149.66</v>
      </c>
      <c r="H6476" s="14">
        <f t="shared" si="707"/>
        <v>10032108.939999999</v>
      </c>
      <c r="I6476" s="14">
        <f>IF(F6476="GHS",H6476,H6476*Assumptions!$B$4)</f>
        <v>108346776.552</v>
      </c>
      <c r="J6476" s="15" t="str">
        <f>INDEX(Assumptions!$B$8:$B$12,MATCH(B6476,Assumptions!$A$8:$A$12,0))</f>
        <v>FIFO</v>
      </c>
      <c r="K6476" s="16">
        <f>G6476/(1-INDEX(Assumptions!$D$8:$D$12,MATCH(B6476,Assumptions!$A$8:$A$12,0)))</f>
        <v>17255.682926829268</v>
      </c>
      <c r="L6476" s="16">
        <f t="shared" si="708"/>
        <v>424.4898</v>
      </c>
      <c r="M6476" s="16">
        <f t="shared" si="709"/>
        <v>862.78414634146338</v>
      </c>
      <c r="N6476" s="14">
        <f>E6476*(K6476-L6476-M6476)*IF(F6476="GHS",1,Assumptions!$B$4)</f>
        <v>122273301.24539123</v>
      </c>
      <c r="O6476" s="15">
        <f t="shared" ca="1" si="710"/>
        <v>349</v>
      </c>
      <c r="P6476" s="15" t="str">
        <f t="shared" ca="1" si="711"/>
        <v>181-365d</v>
      </c>
      <c r="Q6476" s="17">
        <f ca="1">IF(P6476="0-90d",0,IF(P6476="91-180d",INDEX(Assumptions!$F$8:$F$12,MATCH(B6476,Assumptions!$A$8:$A$12,0)),IF(P6476="181-365d",INDEX(Assumptions!$G$8:$G$12,MATCH(B6476,Assumptions!$A$8:$A$12,0)),INDEX(Assumptions!$H$8:$H$12,MATCH(B6476,Assumptions!$A$8:$A$12,0)))))</f>
        <v>0.15</v>
      </c>
      <c r="R6476" s="14">
        <f t="shared" ca="1" si="712"/>
        <v>16252016.482799999</v>
      </c>
      <c r="S6476" s="14">
        <f t="shared" ca="1" si="713"/>
        <v>92094760.069200009</v>
      </c>
      <c r="T6476" s="11" t="s">
        <v>25</v>
      </c>
      <c r="U6476" s="18" t="s">
        <v>26</v>
      </c>
    </row>
    <row r="6477" spans="1:21" ht="15" customHeight="1" x14ac:dyDescent="0.15">
      <c r="A6477" s="10" t="s">
        <v>6525</v>
      </c>
      <c r="B6477" s="11" t="s">
        <v>28</v>
      </c>
      <c r="C6477" s="11" t="s">
        <v>35</v>
      </c>
      <c r="D6477" s="12">
        <v>45788</v>
      </c>
      <c r="E6477" s="11">
        <v>3399</v>
      </c>
      <c r="F6477" s="11" t="s">
        <v>24</v>
      </c>
      <c r="G6477" s="13">
        <v>6590.07</v>
      </c>
      <c r="H6477" s="14">
        <f t="shared" si="707"/>
        <v>22399647.93</v>
      </c>
      <c r="I6477" s="14">
        <f>IF(F6477="GHS",H6477,H6477*Assumptions!$B$4)</f>
        <v>241916197.64400002</v>
      </c>
      <c r="J6477" s="15" t="str">
        <f>INDEX(Assumptions!$B$8:$B$12,MATCH(B6477,Assumptions!$A$8:$A$12,0))</f>
        <v>Fair Value Less Costs to Sell</v>
      </c>
      <c r="K6477" s="16">
        <f>G6477/(1-INDEX(Assumptions!$D$8:$D$12,MATCH(B6477,Assumptions!$A$8:$A$12,0)))</f>
        <v>7488.715909090909</v>
      </c>
      <c r="L6477" s="16">
        <f t="shared" si="708"/>
        <v>197.70209999999997</v>
      </c>
      <c r="M6477" s="16">
        <f t="shared" si="709"/>
        <v>374.43579545454548</v>
      </c>
      <c r="N6477" s="14">
        <f>E6477*(K6477-L6477-M6477)*IF(F6477="GHS",1,Assumptions!$B$4)</f>
        <v>253902045.61818001</v>
      </c>
      <c r="O6477" s="15">
        <f t="shared" ca="1" si="710"/>
        <v>498</v>
      </c>
      <c r="P6477" s="15" t="str">
        <f t="shared" ca="1" si="711"/>
        <v>365d+</v>
      </c>
      <c r="Q6477" s="17">
        <f ca="1">IF(P6477="0-90d",0,IF(P6477="91-180d",INDEX(Assumptions!$F$8:$F$12,MATCH(B6477,Assumptions!$A$8:$A$12,0)),IF(P6477="181-365d",INDEX(Assumptions!$G$8:$G$12,MATCH(B6477,Assumptions!$A$8:$A$12,0)),INDEX(Assumptions!$H$8:$H$12,MATCH(B6477,Assumptions!$A$8:$A$12,0)))))</f>
        <v>0.4</v>
      </c>
      <c r="R6477" s="14">
        <f t="shared" ca="1" si="712"/>
        <v>96766479.057600021</v>
      </c>
      <c r="S6477" s="14">
        <f t="shared" ca="1" si="713"/>
        <v>145149718.5864</v>
      </c>
      <c r="T6477" s="11" t="s">
        <v>25</v>
      </c>
      <c r="U6477" s="18" t="s">
        <v>26</v>
      </c>
    </row>
    <row r="6478" spans="1:21" ht="15" customHeight="1" x14ac:dyDescent="0.15">
      <c r="A6478" s="10" t="s">
        <v>6526</v>
      </c>
      <c r="B6478" s="11" t="s">
        <v>28</v>
      </c>
      <c r="C6478" s="11" t="s">
        <v>29</v>
      </c>
      <c r="D6478" s="12">
        <v>46060</v>
      </c>
      <c r="E6478" s="11">
        <v>1641</v>
      </c>
      <c r="F6478" s="11" t="s">
        <v>24</v>
      </c>
      <c r="G6478" s="13">
        <v>8143.14</v>
      </c>
      <c r="H6478" s="14">
        <f t="shared" si="707"/>
        <v>13362892.74</v>
      </c>
      <c r="I6478" s="14">
        <f>IF(F6478="GHS",H6478,H6478*Assumptions!$B$4)</f>
        <v>144319241.59200001</v>
      </c>
      <c r="J6478" s="15" t="str">
        <f>INDEX(Assumptions!$B$8:$B$12,MATCH(B6478,Assumptions!$A$8:$A$12,0))</f>
        <v>Fair Value Less Costs to Sell</v>
      </c>
      <c r="K6478" s="16">
        <f>G6478/(1-INDEX(Assumptions!$D$8:$D$12,MATCH(B6478,Assumptions!$A$8:$A$12,0)))</f>
        <v>9253.568181818182</v>
      </c>
      <c r="L6478" s="16">
        <f t="shared" si="708"/>
        <v>244.29419999999999</v>
      </c>
      <c r="M6478" s="16">
        <f t="shared" si="709"/>
        <v>462.6784090909091</v>
      </c>
      <c r="N6478" s="14">
        <f>E6478*(K6478-L6478-M6478)*IF(F6478="GHS",1,Assumptions!$B$4)</f>
        <v>151469604.0163309</v>
      </c>
      <c r="O6478" s="15">
        <f t="shared" ca="1" si="710"/>
        <v>226</v>
      </c>
      <c r="P6478" s="15" t="str">
        <f t="shared" ca="1" si="711"/>
        <v>181-365d</v>
      </c>
      <c r="Q6478" s="17">
        <f ca="1">IF(P6478="0-90d",0,IF(P6478="91-180d",INDEX(Assumptions!$F$8:$F$12,MATCH(B6478,Assumptions!$A$8:$A$12,0)),IF(P6478="181-365d",INDEX(Assumptions!$G$8:$G$12,MATCH(B6478,Assumptions!$A$8:$A$12,0)),INDEX(Assumptions!$H$8:$H$12,MATCH(B6478,Assumptions!$A$8:$A$12,0)))))</f>
        <v>0.1</v>
      </c>
      <c r="R6478" s="14">
        <f t="shared" ca="1" si="712"/>
        <v>14431924.159200002</v>
      </c>
      <c r="S6478" s="14">
        <f t="shared" ca="1" si="713"/>
        <v>129887317.43280001</v>
      </c>
      <c r="T6478" s="11" t="s">
        <v>25</v>
      </c>
      <c r="U6478" s="18" t="s">
        <v>26</v>
      </c>
    </row>
    <row r="6479" spans="1:21" ht="15" customHeight="1" x14ac:dyDescent="0.15">
      <c r="A6479" s="10" t="s">
        <v>6527</v>
      </c>
      <c r="B6479" s="11" t="s">
        <v>41</v>
      </c>
      <c r="C6479" s="11" t="s">
        <v>115</v>
      </c>
      <c r="D6479" s="12">
        <v>46156</v>
      </c>
      <c r="E6479" s="11">
        <v>3182</v>
      </c>
      <c r="F6479" s="11" t="s">
        <v>33</v>
      </c>
      <c r="G6479" s="13">
        <v>831.43</v>
      </c>
      <c r="H6479" s="14">
        <f t="shared" si="707"/>
        <v>2645610.2599999998</v>
      </c>
      <c r="I6479" s="14">
        <f>IF(F6479="GHS",H6479,H6479*Assumptions!$B$4)</f>
        <v>2645610.2599999998</v>
      </c>
      <c r="J6479" s="15" t="str">
        <f>INDEX(Assumptions!$B$8:$B$12,MATCH(B6479,Assumptions!$A$8:$A$12,0))</f>
        <v>Weighted Average</v>
      </c>
      <c r="K6479" s="16">
        <f>G6479/(1-INDEX(Assumptions!$D$8:$D$12,MATCH(B6479,Assumptions!$A$8:$A$12,0)))</f>
        <v>1279.1230769230767</v>
      </c>
      <c r="L6479" s="16">
        <f t="shared" si="708"/>
        <v>24.942899999999998</v>
      </c>
      <c r="M6479" s="16">
        <f t="shared" si="709"/>
        <v>63.956153846153839</v>
      </c>
      <c r="N6479" s="14">
        <f>E6479*(K6479-L6479-M6479)*IF(F6479="GHS",1,Assumptions!$B$4)</f>
        <v>3787292.8414307684</v>
      </c>
      <c r="O6479" s="15">
        <f t="shared" ca="1" si="710"/>
        <v>130</v>
      </c>
      <c r="P6479" s="15" t="str">
        <f t="shared" ca="1" si="711"/>
        <v>91-180d</v>
      </c>
      <c r="Q6479" s="17">
        <f ca="1">IF(P6479="0-90d",0,IF(P6479="91-180d",INDEX(Assumptions!$F$8:$F$12,MATCH(B6479,Assumptions!$A$8:$A$12,0)),IF(P6479="181-365d",INDEX(Assumptions!$G$8:$G$12,MATCH(B6479,Assumptions!$A$8:$A$12,0)),INDEX(Assumptions!$H$8:$H$12,MATCH(B6479,Assumptions!$A$8:$A$12,0)))))</f>
        <v>0.1</v>
      </c>
      <c r="R6479" s="14">
        <f t="shared" ca="1" si="712"/>
        <v>264561.02600000001</v>
      </c>
      <c r="S6479" s="14">
        <f t="shared" ca="1" si="713"/>
        <v>2381049.2339999997</v>
      </c>
      <c r="T6479" s="11" t="s">
        <v>50</v>
      </c>
      <c r="U6479" s="18" t="s">
        <v>26</v>
      </c>
    </row>
    <row r="6480" spans="1:21" ht="15" customHeight="1" x14ac:dyDescent="0.15">
      <c r="A6480" s="10" t="s">
        <v>6528</v>
      </c>
      <c r="B6480" s="11" t="s">
        <v>31</v>
      </c>
      <c r="C6480" s="11" t="s">
        <v>63</v>
      </c>
      <c r="D6480" s="12">
        <v>45801</v>
      </c>
      <c r="E6480" s="11">
        <v>3597</v>
      </c>
      <c r="F6480" s="11" t="s">
        <v>33</v>
      </c>
      <c r="G6480" s="13">
        <v>7981.8</v>
      </c>
      <c r="H6480" s="14">
        <f t="shared" si="707"/>
        <v>28710534.600000001</v>
      </c>
      <c r="I6480" s="14">
        <f>IF(F6480="GHS",H6480,H6480*Assumptions!$B$4)</f>
        <v>28710534.600000001</v>
      </c>
      <c r="J6480" s="15" t="str">
        <f>INDEX(Assumptions!$B$8:$B$12,MATCH(B6480,Assumptions!$A$8:$A$12,0))</f>
        <v>Weighted Average</v>
      </c>
      <c r="K6480" s="16">
        <f>G6480/(1-INDEX(Assumptions!$D$8:$D$12,MATCH(B6480,Assumptions!$A$8:$A$12,0)))</f>
        <v>11085.833333333334</v>
      </c>
      <c r="L6480" s="16">
        <f t="shared" si="708"/>
        <v>239.45400000000001</v>
      </c>
      <c r="M6480" s="16">
        <f t="shared" si="709"/>
        <v>554.29166666666674</v>
      </c>
      <c r="N6480" s="14">
        <f>E6480*(K6480-L6480-M6480)*IF(F6480="GHS",1,Assumptions!$B$4)</f>
        <v>37020639.337000005</v>
      </c>
      <c r="O6480" s="15">
        <f t="shared" ca="1" si="710"/>
        <v>485</v>
      </c>
      <c r="P6480" s="15" t="str">
        <f t="shared" ca="1" si="711"/>
        <v>365d+</v>
      </c>
      <c r="Q6480" s="17">
        <f ca="1">IF(P6480="0-90d",0,IF(P6480="91-180d",INDEX(Assumptions!$F$8:$F$12,MATCH(B6480,Assumptions!$A$8:$A$12,0)),IF(P6480="181-365d",INDEX(Assumptions!$G$8:$G$12,MATCH(B6480,Assumptions!$A$8:$A$12,0)),INDEX(Assumptions!$H$8:$H$12,MATCH(B6480,Assumptions!$A$8:$A$12,0)))))</f>
        <v>0.6</v>
      </c>
      <c r="R6480" s="14">
        <f t="shared" ca="1" si="712"/>
        <v>17226320.760000002</v>
      </c>
      <c r="S6480" s="14">
        <f t="shared" ca="1" si="713"/>
        <v>11484213.84</v>
      </c>
      <c r="T6480" s="11" t="s">
        <v>25</v>
      </c>
      <c r="U6480" s="18" t="s">
        <v>26</v>
      </c>
    </row>
    <row r="6481" spans="1:21" ht="15" customHeight="1" x14ac:dyDescent="0.15">
      <c r="A6481" s="10" t="s">
        <v>6529</v>
      </c>
      <c r="B6481" s="11" t="s">
        <v>46</v>
      </c>
      <c r="C6481" s="11" t="s">
        <v>47</v>
      </c>
      <c r="D6481" s="12">
        <v>45799</v>
      </c>
      <c r="E6481" s="11">
        <v>2981</v>
      </c>
      <c r="F6481" s="11" t="s">
        <v>33</v>
      </c>
      <c r="G6481" s="13">
        <v>201497.87</v>
      </c>
      <c r="H6481" s="14">
        <f t="shared" si="707"/>
        <v>600665150.47000003</v>
      </c>
      <c r="I6481" s="14">
        <f>IF(F6481="GHS",H6481,H6481*Assumptions!$B$4)</f>
        <v>600665150.47000003</v>
      </c>
      <c r="J6481" s="15" t="str">
        <f>INDEX(Assumptions!$B$8:$B$12,MATCH(B6481,Assumptions!$A$8:$A$12,0))</f>
        <v>Specific Identification</v>
      </c>
      <c r="K6481" s="16">
        <f>G6481/(1-INDEX(Assumptions!$D$8:$D$12,MATCH(B6481,Assumptions!$A$8:$A$12,0)))</f>
        <v>258330.60256410256</v>
      </c>
      <c r="L6481" s="16">
        <f t="shared" si="708"/>
        <v>6044.9360999999999</v>
      </c>
      <c r="M6481" s="16">
        <f t="shared" si="709"/>
        <v>12916.53012820513</v>
      </c>
      <c r="N6481" s="14">
        <f>E6481*(K6481-L6481-M6481)*IF(F6481="GHS",1,Assumptions!$B$4)</f>
        <v>713559395.41731024</v>
      </c>
      <c r="O6481" s="15">
        <f t="shared" ca="1" si="710"/>
        <v>487</v>
      </c>
      <c r="P6481" s="15" t="str">
        <f t="shared" ca="1" si="711"/>
        <v>365d+</v>
      </c>
      <c r="Q6481" s="17">
        <f ca="1">IF(P6481="0-90d",0,IF(P6481="91-180d",INDEX(Assumptions!$F$8:$F$12,MATCH(B6481,Assumptions!$A$8:$A$12,0)),IF(P6481="181-365d",INDEX(Assumptions!$G$8:$G$12,MATCH(B6481,Assumptions!$A$8:$A$12,0)),INDEX(Assumptions!$H$8:$H$12,MATCH(B6481,Assumptions!$A$8:$A$12,0)))))</f>
        <v>0.15</v>
      </c>
      <c r="R6481" s="14">
        <f t="shared" ca="1" si="712"/>
        <v>90099772.570500001</v>
      </c>
      <c r="S6481" s="14">
        <f t="shared" ca="1" si="713"/>
        <v>510565377.89950001</v>
      </c>
      <c r="T6481" s="11" t="s">
        <v>25</v>
      </c>
      <c r="U6481" s="18" t="s">
        <v>26</v>
      </c>
    </row>
    <row r="6482" spans="1:21" ht="15" customHeight="1" x14ac:dyDescent="0.15">
      <c r="A6482" s="10" t="s">
        <v>6530</v>
      </c>
      <c r="B6482" s="11" t="s">
        <v>22</v>
      </c>
      <c r="C6482" s="11" t="s">
        <v>81</v>
      </c>
      <c r="D6482" s="12">
        <v>45869</v>
      </c>
      <c r="E6482" s="11">
        <v>4978</v>
      </c>
      <c r="F6482" s="11" t="s">
        <v>24</v>
      </c>
      <c r="G6482" s="13">
        <v>36249.15</v>
      </c>
      <c r="H6482" s="14">
        <f t="shared" si="707"/>
        <v>180448268.70000002</v>
      </c>
      <c r="I6482" s="14">
        <f>IF(F6482="GHS",H6482,H6482*Assumptions!$B$4)</f>
        <v>1948841301.9600003</v>
      </c>
      <c r="J6482" s="15" t="str">
        <f>INDEX(Assumptions!$B$8:$B$12,MATCH(B6482,Assumptions!$A$8:$A$12,0))</f>
        <v>FIFO</v>
      </c>
      <c r="K6482" s="16">
        <f>G6482/(1-INDEX(Assumptions!$D$8:$D$12,MATCH(B6482,Assumptions!$A$8:$A$12,0)))</f>
        <v>44206.280487804877</v>
      </c>
      <c r="L6482" s="16">
        <f t="shared" si="708"/>
        <v>1087.4745</v>
      </c>
      <c r="M6482" s="16">
        <f t="shared" si="709"/>
        <v>2210.314024390244</v>
      </c>
      <c r="N6482" s="14">
        <f>E6482*(K6482-L6482-M6482)*IF(F6482="GHS",1,Assumptions!$B$4)</f>
        <v>2199338708.3338833</v>
      </c>
      <c r="O6482" s="15">
        <f t="shared" ca="1" si="710"/>
        <v>417</v>
      </c>
      <c r="P6482" s="15" t="str">
        <f t="shared" ca="1" si="711"/>
        <v>365d+</v>
      </c>
      <c r="Q6482" s="17">
        <f ca="1">IF(P6482="0-90d",0,IF(P6482="91-180d",INDEX(Assumptions!$F$8:$F$12,MATCH(B6482,Assumptions!$A$8:$A$12,0)),IF(P6482="181-365d",INDEX(Assumptions!$G$8:$G$12,MATCH(B6482,Assumptions!$A$8:$A$12,0)),INDEX(Assumptions!$H$8:$H$12,MATCH(B6482,Assumptions!$A$8:$A$12,0)))))</f>
        <v>0.5</v>
      </c>
      <c r="R6482" s="14">
        <f t="shared" ca="1" si="712"/>
        <v>974420650.98000014</v>
      </c>
      <c r="S6482" s="14">
        <f t="shared" ca="1" si="713"/>
        <v>974420650.98000014</v>
      </c>
      <c r="T6482" s="11" t="s">
        <v>25</v>
      </c>
      <c r="U6482" s="18" t="s">
        <v>26</v>
      </c>
    </row>
    <row r="6483" spans="1:21" ht="15" customHeight="1" x14ac:dyDescent="0.15">
      <c r="A6483" s="10" t="s">
        <v>6531</v>
      </c>
      <c r="B6483" s="11" t="s">
        <v>41</v>
      </c>
      <c r="C6483" s="11" t="s">
        <v>44</v>
      </c>
      <c r="D6483" s="12">
        <v>45890</v>
      </c>
      <c r="E6483" s="11">
        <v>826</v>
      </c>
      <c r="F6483" s="11" t="s">
        <v>33</v>
      </c>
      <c r="G6483" s="13">
        <v>227.09</v>
      </c>
      <c r="H6483" s="14">
        <f t="shared" si="707"/>
        <v>187576.34</v>
      </c>
      <c r="I6483" s="14">
        <f>IF(F6483="GHS",H6483,H6483*Assumptions!$B$4)</f>
        <v>187576.34</v>
      </c>
      <c r="J6483" s="15" t="str">
        <f>INDEX(Assumptions!$B$8:$B$12,MATCH(B6483,Assumptions!$A$8:$A$12,0))</f>
        <v>Weighted Average</v>
      </c>
      <c r="K6483" s="16">
        <f>G6483/(1-INDEX(Assumptions!$D$8:$D$12,MATCH(B6483,Assumptions!$A$8:$A$12,0)))</f>
        <v>349.36923076923074</v>
      </c>
      <c r="L6483" s="16">
        <f t="shared" si="708"/>
        <v>6.8126999999999995</v>
      </c>
      <c r="M6483" s="16">
        <f t="shared" si="709"/>
        <v>17.468461538461536</v>
      </c>
      <c r="N6483" s="14">
        <f>E6483*(K6483-L6483-M6483)*IF(F6483="GHS",1,Assumptions!$B$4)</f>
        <v>268522.74518461537</v>
      </c>
      <c r="O6483" s="15">
        <f t="shared" ca="1" si="710"/>
        <v>396</v>
      </c>
      <c r="P6483" s="15" t="str">
        <f t="shared" ca="1" si="711"/>
        <v>365d+</v>
      </c>
      <c r="Q6483" s="17">
        <f ca="1">IF(P6483="0-90d",0,IF(P6483="91-180d",INDEX(Assumptions!$F$8:$F$12,MATCH(B6483,Assumptions!$A$8:$A$12,0)),IF(P6483="181-365d",INDEX(Assumptions!$G$8:$G$12,MATCH(B6483,Assumptions!$A$8:$A$12,0)),INDEX(Assumptions!$H$8:$H$12,MATCH(B6483,Assumptions!$A$8:$A$12,0)))))</f>
        <v>0.8</v>
      </c>
      <c r="R6483" s="14">
        <f t="shared" ca="1" si="712"/>
        <v>150061.07200000001</v>
      </c>
      <c r="S6483" s="14">
        <f t="shared" ca="1" si="713"/>
        <v>37515.267999999982</v>
      </c>
      <c r="T6483" s="11" t="s">
        <v>25</v>
      </c>
      <c r="U6483" s="18" t="s">
        <v>36</v>
      </c>
    </row>
    <row r="6484" spans="1:21" ht="15" customHeight="1" x14ac:dyDescent="0.15">
      <c r="A6484" s="10" t="s">
        <v>6532</v>
      </c>
      <c r="B6484" s="11" t="s">
        <v>41</v>
      </c>
      <c r="C6484" s="11" t="s">
        <v>44</v>
      </c>
      <c r="D6484" s="12">
        <v>45946</v>
      </c>
      <c r="E6484" s="11">
        <v>4897</v>
      </c>
      <c r="F6484" s="11" t="s">
        <v>33</v>
      </c>
      <c r="G6484" s="13">
        <v>848.49</v>
      </c>
      <c r="H6484" s="14">
        <f t="shared" si="707"/>
        <v>4155055.5300000003</v>
      </c>
      <c r="I6484" s="14">
        <f>IF(F6484="GHS",H6484,H6484*Assumptions!$B$4)</f>
        <v>4155055.5300000003</v>
      </c>
      <c r="J6484" s="15" t="str">
        <f>INDEX(Assumptions!$B$8:$B$12,MATCH(B6484,Assumptions!$A$8:$A$12,0))</f>
        <v>Weighted Average</v>
      </c>
      <c r="K6484" s="16">
        <f>G6484/(1-INDEX(Assumptions!$D$8:$D$12,MATCH(B6484,Assumptions!$A$8:$A$12,0)))</f>
        <v>1305.3692307692306</v>
      </c>
      <c r="L6484" s="16">
        <f t="shared" si="708"/>
        <v>25.454699999999999</v>
      </c>
      <c r="M6484" s="16">
        <f t="shared" si="709"/>
        <v>65.268461538461537</v>
      </c>
      <c r="N6484" s="14">
        <f>E6484*(K6484-L6484-M6484)*IF(F6484="GHS",1,Assumptions!$B$4)</f>
        <v>5948121.8010230763</v>
      </c>
      <c r="O6484" s="15">
        <f t="shared" ca="1" si="710"/>
        <v>340</v>
      </c>
      <c r="P6484" s="15" t="str">
        <f t="shared" ca="1" si="711"/>
        <v>181-365d</v>
      </c>
      <c r="Q6484" s="17">
        <f ca="1">IF(P6484="0-90d",0,IF(P6484="91-180d",INDEX(Assumptions!$F$8:$F$12,MATCH(B6484,Assumptions!$A$8:$A$12,0)),IF(P6484="181-365d",INDEX(Assumptions!$G$8:$G$12,MATCH(B6484,Assumptions!$A$8:$A$12,0)),INDEX(Assumptions!$H$8:$H$12,MATCH(B6484,Assumptions!$A$8:$A$12,0)))))</f>
        <v>0.35</v>
      </c>
      <c r="R6484" s="14">
        <f t="shared" ca="1" si="712"/>
        <v>1454269.4354999999</v>
      </c>
      <c r="S6484" s="14">
        <f t="shared" ca="1" si="713"/>
        <v>2700786.0945000006</v>
      </c>
      <c r="T6484" s="11" t="s">
        <v>25</v>
      </c>
      <c r="U6484" s="18" t="s">
        <v>36</v>
      </c>
    </row>
    <row r="6485" spans="1:21" ht="15" customHeight="1" x14ac:dyDescent="0.15">
      <c r="A6485" s="10" t="s">
        <v>6533</v>
      </c>
      <c r="B6485" s="11" t="s">
        <v>31</v>
      </c>
      <c r="C6485" s="11" t="s">
        <v>63</v>
      </c>
      <c r="D6485" s="12">
        <v>45805</v>
      </c>
      <c r="E6485" s="11">
        <v>2181</v>
      </c>
      <c r="F6485" s="11" t="s">
        <v>33</v>
      </c>
      <c r="G6485" s="13">
        <v>1799.08</v>
      </c>
      <c r="H6485" s="14">
        <f t="shared" si="707"/>
        <v>3923793.48</v>
      </c>
      <c r="I6485" s="14">
        <f>IF(F6485="GHS",H6485,H6485*Assumptions!$B$4)</f>
        <v>3923793.48</v>
      </c>
      <c r="J6485" s="15" t="str">
        <f>INDEX(Assumptions!$B$8:$B$12,MATCH(B6485,Assumptions!$A$8:$A$12,0))</f>
        <v>Weighted Average</v>
      </c>
      <c r="K6485" s="16">
        <f>G6485/(1-INDEX(Assumptions!$D$8:$D$12,MATCH(B6485,Assumptions!$A$8:$A$12,0)))</f>
        <v>2498.7222222222222</v>
      </c>
      <c r="L6485" s="16">
        <f t="shared" si="708"/>
        <v>53.972399999999993</v>
      </c>
      <c r="M6485" s="16">
        <f t="shared" si="709"/>
        <v>124.93611111111112</v>
      </c>
      <c r="N6485" s="14">
        <f>E6485*(K6485-L6485-M6485)*IF(F6485="GHS",1,Assumptions!$B$4)</f>
        <v>5059513.703933333</v>
      </c>
      <c r="O6485" s="15">
        <f t="shared" ca="1" si="710"/>
        <v>481</v>
      </c>
      <c r="P6485" s="15" t="str">
        <f t="shared" ca="1" si="711"/>
        <v>365d+</v>
      </c>
      <c r="Q6485" s="17">
        <f ca="1">IF(P6485="0-90d",0,IF(P6485="91-180d",INDEX(Assumptions!$F$8:$F$12,MATCH(B6485,Assumptions!$A$8:$A$12,0)),IF(P6485="181-365d",INDEX(Assumptions!$G$8:$G$12,MATCH(B6485,Assumptions!$A$8:$A$12,0)),INDEX(Assumptions!$H$8:$H$12,MATCH(B6485,Assumptions!$A$8:$A$12,0)))))</f>
        <v>0.6</v>
      </c>
      <c r="R6485" s="14">
        <f t="shared" ca="1" si="712"/>
        <v>2354276.088</v>
      </c>
      <c r="S6485" s="14">
        <f t="shared" si="713"/>
        <v>0</v>
      </c>
      <c r="T6485" s="11" t="s">
        <v>39</v>
      </c>
      <c r="U6485" s="18" t="s">
        <v>26</v>
      </c>
    </row>
    <row r="6486" spans="1:21" ht="15" customHeight="1" x14ac:dyDescent="0.15">
      <c r="A6486" s="10" t="s">
        <v>6534</v>
      </c>
      <c r="B6486" s="11" t="s">
        <v>31</v>
      </c>
      <c r="C6486" s="11" t="s">
        <v>63</v>
      </c>
      <c r="D6486" s="12">
        <v>45928</v>
      </c>
      <c r="E6486" s="11">
        <v>3135</v>
      </c>
      <c r="F6486" s="11" t="s">
        <v>33</v>
      </c>
      <c r="G6486" s="13">
        <v>1574.92</v>
      </c>
      <c r="H6486" s="14">
        <f t="shared" si="707"/>
        <v>4937374.2</v>
      </c>
      <c r="I6486" s="14">
        <f>IF(F6486="GHS",H6486,H6486*Assumptions!$B$4)</f>
        <v>4937374.2</v>
      </c>
      <c r="J6486" s="15" t="str">
        <f>INDEX(Assumptions!$B$8:$B$12,MATCH(B6486,Assumptions!$A$8:$A$12,0))</f>
        <v>Weighted Average</v>
      </c>
      <c r="K6486" s="16">
        <f>G6486/(1-INDEX(Assumptions!$D$8:$D$12,MATCH(B6486,Assumptions!$A$8:$A$12,0)))</f>
        <v>2187.3888888888891</v>
      </c>
      <c r="L6486" s="16">
        <f t="shared" si="708"/>
        <v>47.247599999999998</v>
      </c>
      <c r="M6486" s="16">
        <f t="shared" si="709"/>
        <v>109.36944444444447</v>
      </c>
      <c r="N6486" s="14">
        <f>E6486*(K6486-L6486-M6486)*IF(F6486="GHS",1,Assumptions!$B$4)</f>
        <v>6366469.7323333332</v>
      </c>
      <c r="O6486" s="15">
        <f t="shared" ca="1" si="710"/>
        <v>358</v>
      </c>
      <c r="P6486" s="15" t="str">
        <f t="shared" ca="1" si="711"/>
        <v>181-365d</v>
      </c>
      <c r="Q6486" s="17">
        <f ca="1">IF(P6486="0-90d",0,IF(P6486="91-180d",INDEX(Assumptions!$F$8:$F$12,MATCH(B6486,Assumptions!$A$8:$A$12,0)),IF(P6486="181-365d",INDEX(Assumptions!$G$8:$G$12,MATCH(B6486,Assumptions!$A$8:$A$12,0)),INDEX(Assumptions!$H$8:$H$12,MATCH(B6486,Assumptions!$A$8:$A$12,0)))))</f>
        <v>0.2</v>
      </c>
      <c r="R6486" s="14">
        <f t="shared" ca="1" si="712"/>
        <v>987474.84000000008</v>
      </c>
      <c r="S6486" s="14">
        <f t="shared" ca="1" si="713"/>
        <v>3949899.3600000003</v>
      </c>
      <c r="T6486" s="11" t="s">
        <v>25</v>
      </c>
      <c r="U6486" s="18" t="s">
        <v>26</v>
      </c>
    </row>
    <row r="6487" spans="1:21" ht="15" customHeight="1" x14ac:dyDescent="0.15">
      <c r="A6487" s="10" t="s">
        <v>6535</v>
      </c>
      <c r="B6487" s="11" t="s">
        <v>31</v>
      </c>
      <c r="C6487" s="11" t="s">
        <v>76</v>
      </c>
      <c r="D6487" s="12">
        <v>45985</v>
      </c>
      <c r="E6487" s="11">
        <v>1036</v>
      </c>
      <c r="F6487" s="11" t="s">
        <v>33</v>
      </c>
      <c r="G6487" s="13">
        <v>2279.83</v>
      </c>
      <c r="H6487" s="14">
        <f t="shared" si="707"/>
        <v>2361903.88</v>
      </c>
      <c r="I6487" s="14">
        <f>IF(F6487="GHS",H6487,H6487*Assumptions!$B$4)</f>
        <v>2361903.88</v>
      </c>
      <c r="J6487" s="15" t="str">
        <f>INDEX(Assumptions!$B$8:$B$12,MATCH(B6487,Assumptions!$A$8:$A$12,0))</f>
        <v>Weighted Average</v>
      </c>
      <c r="K6487" s="16">
        <f>G6487/(1-INDEX(Assumptions!$D$8:$D$12,MATCH(B6487,Assumptions!$A$8:$A$12,0)))</f>
        <v>3166.4305555555557</v>
      </c>
      <c r="L6487" s="16">
        <f t="shared" si="708"/>
        <v>68.394899999999993</v>
      </c>
      <c r="M6487" s="16">
        <f t="shared" si="709"/>
        <v>158.32152777777779</v>
      </c>
      <c r="N6487" s="14">
        <f>E6487*(K6487-L6487-M6487)*IF(F6487="GHS",1,Assumptions!$B$4)</f>
        <v>3045543.8363777781</v>
      </c>
      <c r="O6487" s="15">
        <f t="shared" ca="1" si="710"/>
        <v>301</v>
      </c>
      <c r="P6487" s="15" t="str">
        <f t="shared" ca="1" si="711"/>
        <v>181-365d</v>
      </c>
      <c r="Q6487" s="17">
        <f ca="1">IF(P6487="0-90d",0,IF(P6487="91-180d",INDEX(Assumptions!$F$8:$F$12,MATCH(B6487,Assumptions!$A$8:$A$12,0)),IF(P6487="181-365d",INDEX(Assumptions!$G$8:$G$12,MATCH(B6487,Assumptions!$A$8:$A$12,0)),INDEX(Assumptions!$H$8:$H$12,MATCH(B6487,Assumptions!$A$8:$A$12,0)))))</f>
        <v>0.2</v>
      </c>
      <c r="R6487" s="14">
        <f t="shared" ca="1" si="712"/>
        <v>472380.77600000001</v>
      </c>
      <c r="S6487" s="14">
        <f t="shared" ca="1" si="713"/>
        <v>1889523.1039999998</v>
      </c>
      <c r="T6487" s="11" t="s">
        <v>25</v>
      </c>
      <c r="U6487" s="18" t="s">
        <v>26</v>
      </c>
    </row>
    <row r="6488" spans="1:21" ht="15" customHeight="1" x14ac:dyDescent="0.15">
      <c r="A6488" s="10" t="s">
        <v>6536</v>
      </c>
      <c r="B6488" s="11" t="s">
        <v>28</v>
      </c>
      <c r="C6488" s="11" t="s">
        <v>29</v>
      </c>
      <c r="D6488" s="12">
        <v>45902</v>
      </c>
      <c r="E6488" s="11">
        <v>3852</v>
      </c>
      <c r="F6488" s="11" t="s">
        <v>24</v>
      </c>
      <c r="G6488" s="13">
        <v>3450.72</v>
      </c>
      <c r="H6488" s="14">
        <f t="shared" si="707"/>
        <v>13292173.439999999</v>
      </c>
      <c r="I6488" s="14">
        <f>IF(F6488="GHS",H6488,H6488*Assumptions!$B$4)</f>
        <v>143555473.15200001</v>
      </c>
      <c r="J6488" s="15" t="str">
        <f>INDEX(Assumptions!$B$8:$B$12,MATCH(B6488,Assumptions!$A$8:$A$12,0))</f>
        <v>Fair Value Less Costs to Sell</v>
      </c>
      <c r="K6488" s="16">
        <f>G6488/(1-INDEX(Assumptions!$D$8:$D$12,MATCH(B6488,Assumptions!$A$8:$A$12,0)))</f>
        <v>3921.272727272727</v>
      </c>
      <c r="L6488" s="16">
        <f t="shared" si="708"/>
        <v>103.52159999999999</v>
      </c>
      <c r="M6488" s="16">
        <f t="shared" si="709"/>
        <v>196.06363636363636</v>
      </c>
      <c r="N6488" s="14">
        <f>E6488*(K6488-L6488-M6488)*IF(F6488="GHS",1,Assumptions!$B$4)</f>
        <v>150667994.32180363</v>
      </c>
      <c r="O6488" s="15">
        <f t="shared" ca="1" si="710"/>
        <v>384</v>
      </c>
      <c r="P6488" s="15" t="str">
        <f t="shared" ca="1" si="711"/>
        <v>365d+</v>
      </c>
      <c r="Q6488" s="17">
        <f ca="1">IF(P6488="0-90d",0,IF(P6488="91-180d",INDEX(Assumptions!$F$8:$F$12,MATCH(B6488,Assumptions!$A$8:$A$12,0)),IF(P6488="181-365d",INDEX(Assumptions!$G$8:$G$12,MATCH(B6488,Assumptions!$A$8:$A$12,0)),INDEX(Assumptions!$H$8:$H$12,MATCH(B6488,Assumptions!$A$8:$A$12,0)))))</f>
        <v>0.4</v>
      </c>
      <c r="R6488" s="14">
        <f t="shared" ca="1" si="712"/>
        <v>57422189.260800004</v>
      </c>
      <c r="S6488" s="14">
        <f t="shared" ca="1" si="713"/>
        <v>86133283.891200006</v>
      </c>
      <c r="T6488" s="11" t="s">
        <v>25</v>
      </c>
      <c r="U6488" s="18" t="s">
        <v>36</v>
      </c>
    </row>
    <row r="6489" spans="1:21" ht="15" customHeight="1" x14ac:dyDescent="0.15">
      <c r="A6489" s="10" t="s">
        <v>6537</v>
      </c>
      <c r="B6489" s="11" t="s">
        <v>22</v>
      </c>
      <c r="C6489" s="11" t="s">
        <v>23</v>
      </c>
      <c r="D6489" s="12">
        <v>45887</v>
      </c>
      <c r="E6489" s="11">
        <v>3165</v>
      </c>
      <c r="F6489" s="11" t="s">
        <v>24</v>
      </c>
      <c r="G6489" s="13">
        <v>10286.08</v>
      </c>
      <c r="H6489" s="14">
        <f t="shared" si="707"/>
        <v>32555443.199999999</v>
      </c>
      <c r="I6489" s="14">
        <f>IF(F6489="GHS",H6489,H6489*Assumptions!$B$4)</f>
        <v>351598786.56</v>
      </c>
      <c r="J6489" s="15" t="str">
        <f>INDEX(Assumptions!$B$8:$B$12,MATCH(B6489,Assumptions!$A$8:$A$12,0))</f>
        <v>FIFO</v>
      </c>
      <c r="K6489" s="16">
        <f>G6489/(1-INDEX(Assumptions!$D$8:$D$12,MATCH(B6489,Assumptions!$A$8:$A$12,0)))</f>
        <v>12543.999999999998</v>
      </c>
      <c r="L6489" s="16">
        <f t="shared" si="708"/>
        <v>308.58240000000001</v>
      </c>
      <c r="M6489" s="16">
        <f t="shared" si="709"/>
        <v>627.19999999999993</v>
      </c>
      <c r="N6489" s="14">
        <f>E6489*(K6489-L6489-M6489)*IF(F6489="GHS",1,Assumptions!$B$4)</f>
        <v>396792094.00319999</v>
      </c>
      <c r="O6489" s="15">
        <f t="shared" ca="1" si="710"/>
        <v>399</v>
      </c>
      <c r="P6489" s="15" t="str">
        <f t="shared" ca="1" si="711"/>
        <v>365d+</v>
      </c>
      <c r="Q6489" s="17">
        <f ca="1">IF(P6489="0-90d",0,IF(P6489="91-180d",INDEX(Assumptions!$F$8:$F$12,MATCH(B6489,Assumptions!$A$8:$A$12,0)),IF(P6489="181-365d",INDEX(Assumptions!$G$8:$G$12,MATCH(B6489,Assumptions!$A$8:$A$12,0)),INDEX(Assumptions!$H$8:$H$12,MATCH(B6489,Assumptions!$A$8:$A$12,0)))))</f>
        <v>0.5</v>
      </c>
      <c r="R6489" s="14">
        <f t="shared" ca="1" si="712"/>
        <v>175799393.28</v>
      </c>
      <c r="S6489" s="14">
        <f t="shared" ca="1" si="713"/>
        <v>175799393.28</v>
      </c>
      <c r="T6489" s="11" t="s">
        <v>25</v>
      </c>
      <c r="U6489" s="18" t="s">
        <v>26</v>
      </c>
    </row>
    <row r="6490" spans="1:21" ht="15" customHeight="1" x14ac:dyDescent="0.15">
      <c r="A6490" s="10" t="s">
        <v>6538</v>
      </c>
      <c r="B6490" s="11" t="s">
        <v>41</v>
      </c>
      <c r="C6490" s="11" t="s">
        <v>44</v>
      </c>
      <c r="D6490" s="12">
        <v>45754</v>
      </c>
      <c r="E6490" s="11">
        <v>4179</v>
      </c>
      <c r="F6490" s="11" t="s">
        <v>33</v>
      </c>
      <c r="G6490" s="13">
        <v>412.18</v>
      </c>
      <c r="H6490" s="14">
        <f t="shared" si="707"/>
        <v>1722500.22</v>
      </c>
      <c r="I6490" s="14">
        <f>IF(F6490="GHS",H6490,H6490*Assumptions!$B$4)</f>
        <v>1722500.22</v>
      </c>
      <c r="J6490" s="15" t="str">
        <f>INDEX(Assumptions!$B$8:$B$12,MATCH(B6490,Assumptions!$A$8:$A$12,0))</f>
        <v>Weighted Average</v>
      </c>
      <c r="K6490" s="16">
        <f>G6490/(1-INDEX(Assumptions!$D$8:$D$12,MATCH(B6490,Assumptions!$A$8:$A$12,0)))</f>
        <v>634.12307692307695</v>
      </c>
      <c r="L6490" s="16">
        <f t="shared" si="708"/>
        <v>12.365399999999999</v>
      </c>
      <c r="M6490" s="16">
        <f t="shared" si="709"/>
        <v>31.70615384615385</v>
      </c>
      <c r="N6490" s="14">
        <f>E6490*(K6490-L6490-M6490)*IF(F6490="GHS",1,Assumptions!$B$4)</f>
        <v>2465825.3149384619</v>
      </c>
      <c r="O6490" s="15">
        <f t="shared" ca="1" si="710"/>
        <v>532</v>
      </c>
      <c r="P6490" s="15" t="str">
        <f t="shared" ca="1" si="711"/>
        <v>365d+</v>
      </c>
      <c r="Q6490" s="17">
        <f ca="1">IF(P6490="0-90d",0,IF(P6490="91-180d",INDEX(Assumptions!$F$8:$F$12,MATCH(B6490,Assumptions!$A$8:$A$12,0)),IF(P6490="181-365d",INDEX(Assumptions!$G$8:$G$12,MATCH(B6490,Assumptions!$A$8:$A$12,0)),INDEX(Assumptions!$H$8:$H$12,MATCH(B6490,Assumptions!$A$8:$A$12,0)))))</f>
        <v>0.8</v>
      </c>
      <c r="R6490" s="14">
        <f t="shared" ca="1" si="712"/>
        <v>1378000.176</v>
      </c>
      <c r="S6490" s="14">
        <f t="shared" ca="1" si="713"/>
        <v>344500.04399999999</v>
      </c>
      <c r="T6490" s="11" t="s">
        <v>25</v>
      </c>
      <c r="U6490" s="18" t="s">
        <v>26</v>
      </c>
    </row>
    <row r="6491" spans="1:21" ht="15" customHeight="1" x14ac:dyDescent="0.15">
      <c r="A6491" s="10" t="s">
        <v>6539</v>
      </c>
      <c r="B6491" s="11" t="s">
        <v>31</v>
      </c>
      <c r="C6491" s="11" t="s">
        <v>63</v>
      </c>
      <c r="D6491" s="12">
        <v>45982</v>
      </c>
      <c r="E6491" s="11">
        <v>2054</v>
      </c>
      <c r="F6491" s="11" t="s">
        <v>33</v>
      </c>
      <c r="G6491" s="13">
        <v>2187.66</v>
      </c>
      <c r="H6491" s="14">
        <f t="shared" si="707"/>
        <v>4493453.6399999997</v>
      </c>
      <c r="I6491" s="14">
        <f>IF(F6491="GHS",H6491,H6491*Assumptions!$B$4)</f>
        <v>4493453.6399999997</v>
      </c>
      <c r="J6491" s="15" t="str">
        <f>INDEX(Assumptions!$B$8:$B$12,MATCH(B6491,Assumptions!$A$8:$A$12,0))</f>
        <v>Weighted Average</v>
      </c>
      <c r="K6491" s="16">
        <f>G6491/(1-INDEX(Assumptions!$D$8:$D$12,MATCH(B6491,Assumptions!$A$8:$A$12,0)))</f>
        <v>3038.4166666666665</v>
      </c>
      <c r="L6491" s="16">
        <f t="shared" si="708"/>
        <v>65.629799999999989</v>
      </c>
      <c r="M6491" s="16">
        <f t="shared" si="709"/>
        <v>151.92083333333332</v>
      </c>
      <c r="N6491" s="14">
        <f>E6491*(K6491-L6491-M6491)*IF(F6491="GHS",1,Assumptions!$B$4)</f>
        <v>5794058.8324666666</v>
      </c>
      <c r="O6491" s="15">
        <f t="shared" ca="1" si="710"/>
        <v>304</v>
      </c>
      <c r="P6491" s="15" t="str">
        <f t="shared" ca="1" si="711"/>
        <v>181-365d</v>
      </c>
      <c r="Q6491" s="17">
        <f ca="1">IF(P6491="0-90d",0,IF(P6491="91-180d",INDEX(Assumptions!$F$8:$F$12,MATCH(B6491,Assumptions!$A$8:$A$12,0)),IF(P6491="181-365d",INDEX(Assumptions!$G$8:$G$12,MATCH(B6491,Assumptions!$A$8:$A$12,0)),INDEX(Assumptions!$H$8:$H$12,MATCH(B6491,Assumptions!$A$8:$A$12,0)))))</f>
        <v>0.2</v>
      </c>
      <c r="R6491" s="14">
        <f t="shared" ca="1" si="712"/>
        <v>898690.728</v>
      </c>
      <c r="S6491" s="14">
        <f t="shared" ca="1" si="713"/>
        <v>3594762.9119999995</v>
      </c>
      <c r="T6491" s="11" t="s">
        <v>25</v>
      </c>
      <c r="U6491" s="18" t="s">
        <v>26</v>
      </c>
    </row>
    <row r="6492" spans="1:21" ht="15" customHeight="1" x14ac:dyDescent="0.15">
      <c r="A6492" s="10" t="s">
        <v>6540</v>
      </c>
      <c r="B6492" s="11" t="s">
        <v>41</v>
      </c>
      <c r="C6492" s="11" t="s">
        <v>42</v>
      </c>
      <c r="D6492" s="12">
        <v>45846</v>
      </c>
      <c r="E6492" s="11">
        <v>1337</v>
      </c>
      <c r="F6492" s="11" t="s">
        <v>33</v>
      </c>
      <c r="G6492" s="13">
        <v>528.74</v>
      </c>
      <c r="H6492" s="14">
        <f t="shared" si="707"/>
        <v>706925.38</v>
      </c>
      <c r="I6492" s="14">
        <f>IF(F6492="GHS",H6492,H6492*Assumptions!$B$4)</f>
        <v>706925.38</v>
      </c>
      <c r="J6492" s="15" t="str">
        <f>INDEX(Assumptions!$B$8:$B$12,MATCH(B6492,Assumptions!$A$8:$A$12,0))</f>
        <v>Weighted Average</v>
      </c>
      <c r="K6492" s="16">
        <f>G6492/(1-INDEX(Assumptions!$D$8:$D$12,MATCH(B6492,Assumptions!$A$8:$A$12,0)))</f>
        <v>813.44615384615383</v>
      </c>
      <c r="L6492" s="16">
        <f t="shared" si="708"/>
        <v>15.8622</v>
      </c>
      <c r="M6492" s="16">
        <f t="shared" si="709"/>
        <v>40.672307692307697</v>
      </c>
      <c r="N6492" s="14">
        <f>E6492*(K6492-L6492-M6492)*IF(F6492="GHS",1,Assumptions!$B$4)</f>
        <v>1011990.8709076921</v>
      </c>
      <c r="O6492" s="15">
        <f t="shared" ca="1" si="710"/>
        <v>440</v>
      </c>
      <c r="P6492" s="15" t="str">
        <f t="shared" ca="1" si="711"/>
        <v>365d+</v>
      </c>
      <c r="Q6492" s="17">
        <f ca="1">IF(P6492="0-90d",0,IF(P6492="91-180d",INDEX(Assumptions!$F$8:$F$12,MATCH(B6492,Assumptions!$A$8:$A$12,0)),IF(P6492="181-365d",INDEX(Assumptions!$G$8:$G$12,MATCH(B6492,Assumptions!$A$8:$A$12,0)),INDEX(Assumptions!$H$8:$H$12,MATCH(B6492,Assumptions!$A$8:$A$12,0)))))</f>
        <v>0.8</v>
      </c>
      <c r="R6492" s="14">
        <f t="shared" ca="1" si="712"/>
        <v>565540.304</v>
      </c>
      <c r="S6492" s="14">
        <f t="shared" ca="1" si="713"/>
        <v>141385.076</v>
      </c>
      <c r="T6492" s="11" t="s">
        <v>25</v>
      </c>
      <c r="U6492" s="18" t="s">
        <v>26</v>
      </c>
    </row>
    <row r="6493" spans="1:21" ht="15" customHeight="1" x14ac:dyDescent="0.15">
      <c r="A6493" s="10" t="s">
        <v>6541</v>
      </c>
      <c r="B6493" s="11" t="s">
        <v>41</v>
      </c>
      <c r="C6493" s="11" t="s">
        <v>42</v>
      </c>
      <c r="D6493" s="12">
        <v>45968</v>
      </c>
      <c r="E6493" s="11">
        <v>2278</v>
      </c>
      <c r="F6493" s="11" t="s">
        <v>33</v>
      </c>
      <c r="G6493" s="13">
        <v>577.66999999999996</v>
      </c>
      <c r="H6493" s="14">
        <f t="shared" si="707"/>
        <v>1315932.26</v>
      </c>
      <c r="I6493" s="14">
        <f>IF(F6493="GHS",H6493,H6493*Assumptions!$B$4)</f>
        <v>1315932.26</v>
      </c>
      <c r="J6493" s="15" t="str">
        <f>INDEX(Assumptions!$B$8:$B$12,MATCH(B6493,Assumptions!$A$8:$A$12,0))</f>
        <v>Weighted Average</v>
      </c>
      <c r="K6493" s="16">
        <f>G6493/(1-INDEX(Assumptions!$D$8:$D$12,MATCH(B6493,Assumptions!$A$8:$A$12,0)))</f>
        <v>888.72307692307686</v>
      </c>
      <c r="L6493" s="16">
        <f t="shared" si="708"/>
        <v>17.330099999999998</v>
      </c>
      <c r="M6493" s="16">
        <f t="shared" si="709"/>
        <v>44.436153846153843</v>
      </c>
      <c r="N6493" s="14">
        <f>E6493*(K6493-L6493-M6493)*IF(F6493="GHS",1,Assumptions!$B$4)</f>
        <v>1883807.6429692307</v>
      </c>
      <c r="O6493" s="15">
        <f t="shared" ca="1" si="710"/>
        <v>318</v>
      </c>
      <c r="P6493" s="15" t="str">
        <f t="shared" ca="1" si="711"/>
        <v>181-365d</v>
      </c>
      <c r="Q6493" s="17">
        <f ca="1">IF(P6493="0-90d",0,IF(P6493="91-180d",INDEX(Assumptions!$F$8:$F$12,MATCH(B6493,Assumptions!$A$8:$A$12,0)),IF(P6493="181-365d",INDEX(Assumptions!$G$8:$G$12,MATCH(B6493,Assumptions!$A$8:$A$12,0)),INDEX(Assumptions!$H$8:$H$12,MATCH(B6493,Assumptions!$A$8:$A$12,0)))))</f>
        <v>0.35</v>
      </c>
      <c r="R6493" s="14">
        <f t="shared" ca="1" si="712"/>
        <v>460576.29099999997</v>
      </c>
      <c r="S6493" s="14">
        <f t="shared" si="713"/>
        <v>0</v>
      </c>
      <c r="T6493" s="11" t="s">
        <v>39</v>
      </c>
      <c r="U6493" s="18" t="s">
        <v>26</v>
      </c>
    </row>
    <row r="6494" spans="1:21" ht="15" customHeight="1" x14ac:dyDescent="0.15">
      <c r="A6494" s="10" t="s">
        <v>6542</v>
      </c>
      <c r="B6494" s="11" t="s">
        <v>28</v>
      </c>
      <c r="C6494" s="11" t="s">
        <v>35</v>
      </c>
      <c r="D6494" s="12">
        <v>45818</v>
      </c>
      <c r="E6494" s="11">
        <v>2215</v>
      </c>
      <c r="F6494" s="11" t="s">
        <v>24</v>
      </c>
      <c r="G6494" s="13">
        <v>4422.0200000000004</v>
      </c>
      <c r="H6494" s="14">
        <f t="shared" si="707"/>
        <v>9794774.3000000007</v>
      </c>
      <c r="I6494" s="14">
        <f>IF(F6494="GHS",H6494,H6494*Assumptions!$B$4)</f>
        <v>105783562.44000001</v>
      </c>
      <c r="J6494" s="15" t="str">
        <f>INDEX(Assumptions!$B$8:$B$12,MATCH(B6494,Assumptions!$A$8:$A$12,0))</f>
        <v>Fair Value Less Costs to Sell</v>
      </c>
      <c r="K6494" s="16">
        <f>G6494/(1-INDEX(Assumptions!$D$8:$D$12,MATCH(B6494,Assumptions!$A$8:$A$12,0)))</f>
        <v>5025.0227272727279</v>
      </c>
      <c r="L6494" s="16">
        <f t="shared" si="708"/>
        <v>132.66060000000002</v>
      </c>
      <c r="M6494" s="16">
        <f t="shared" si="709"/>
        <v>251.25113636363642</v>
      </c>
      <c r="N6494" s="14">
        <f>E6494*(K6494-L6494-M6494)*IF(F6494="GHS",1,Assumptions!$B$4)</f>
        <v>111024657.12452728</v>
      </c>
      <c r="O6494" s="15">
        <f t="shared" ca="1" si="710"/>
        <v>468</v>
      </c>
      <c r="P6494" s="15" t="str">
        <f t="shared" ca="1" si="711"/>
        <v>365d+</v>
      </c>
      <c r="Q6494" s="17">
        <f ca="1">IF(P6494="0-90d",0,IF(P6494="91-180d",INDEX(Assumptions!$F$8:$F$12,MATCH(B6494,Assumptions!$A$8:$A$12,0)),IF(P6494="181-365d",INDEX(Assumptions!$G$8:$G$12,MATCH(B6494,Assumptions!$A$8:$A$12,0)),INDEX(Assumptions!$H$8:$H$12,MATCH(B6494,Assumptions!$A$8:$A$12,0)))))</f>
        <v>0.4</v>
      </c>
      <c r="R6494" s="14">
        <f t="shared" ca="1" si="712"/>
        <v>42313424.976000011</v>
      </c>
      <c r="S6494" s="14">
        <f t="shared" ca="1" si="713"/>
        <v>63470137.464000002</v>
      </c>
      <c r="T6494" s="11" t="s">
        <v>25</v>
      </c>
      <c r="U6494" s="18" t="s">
        <v>26</v>
      </c>
    </row>
    <row r="6495" spans="1:21" ht="15" customHeight="1" x14ac:dyDescent="0.15">
      <c r="A6495" s="10" t="s">
        <v>6543</v>
      </c>
      <c r="B6495" s="11" t="s">
        <v>41</v>
      </c>
      <c r="C6495" s="11" t="s">
        <v>115</v>
      </c>
      <c r="D6495" s="12">
        <v>45847</v>
      </c>
      <c r="E6495" s="11">
        <v>3686</v>
      </c>
      <c r="F6495" s="11" t="s">
        <v>33</v>
      </c>
      <c r="G6495" s="13">
        <v>526.77</v>
      </c>
      <c r="H6495" s="14">
        <f t="shared" si="707"/>
        <v>1941674.22</v>
      </c>
      <c r="I6495" s="14">
        <f>IF(F6495="GHS",H6495,H6495*Assumptions!$B$4)</f>
        <v>1941674.22</v>
      </c>
      <c r="J6495" s="15" t="str">
        <f>INDEX(Assumptions!$B$8:$B$12,MATCH(B6495,Assumptions!$A$8:$A$12,0))</f>
        <v>Weighted Average</v>
      </c>
      <c r="K6495" s="16">
        <f>G6495/(1-INDEX(Assumptions!$D$8:$D$12,MATCH(B6495,Assumptions!$A$8:$A$12,0)))</f>
        <v>810.4153846153846</v>
      </c>
      <c r="L6495" s="16">
        <f t="shared" si="708"/>
        <v>15.803099999999999</v>
      </c>
      <c r="M6495" s="16">
        <f t="shared" si="709"/>
        <v>40.520769230769233</v>
      </c>
      <c r="N6495" s="14">
        <f>E6495*(K6495-L6495-M6495)*IF(F6495="GHS",1,Assumptions!$B$4)</f>
        <v>2779581.3257076922</v>
      </c>
      <c r="O6495" s="15">
        <f t="shared" ca="1" si="710"/>
        <v>439</v>
      </c>
      <c r="P6495" s="15" t="str">
        <f t="shared" ca="1" si="711"/>
        <v>365d+</v>
      </c>
      <c r="Q6495" s="17">
        <f ca="1">IF(P6495="0-90d",0,IF(P6495="91-180d",INDEX(Assumptions!$F$8:$F$12,MATCH(B6495,Assumptions!$A$8:$A$12,0)),IF(P6495="181-365d",INDEX(Assumptions!$G$8:$G$12,MATCH(B6495,Assumptions!$A$8:$A$12,0)),INDEX(Assumptions!$H$8:$H$12,MATCH(B6495,Assumptions!$A$8:$A$12,0)))))</f>
        <v>0.8</v>
      </c>
      <c r="R6495" s="14">
        <f t="shared" ca="1" si="712"/>
        <v>1553339.3760000002</v>
      </c>
      <c r="S6495" s="14">
        <f t="shared" ca="1" si="713"/>
        <v>388334.84399999981</v>
      </c>
      <c r="T6495" s="11" t="s">
        <v>25</v>
      </c>
      <c r="U6495" s="18" t="s">
        <v>26</v>
      </c>
    </row>
    <row r="6496" spans="1:21" ht="15" customHeight="1" x14ac:dyDescent="0.15">
      <c r="A6496" s="10" t="s">
        <v>6544</v>
      </c>
      <c r="B6496" s="11" t="s">
        <v>28</v>
      </c>
      <c r="C6496" s="11" t="s">
        <v>29</v>
      </c>
      <c r="D6496" s="12">
        <v>46174</v>
      </c>
      <c r="E6496" s="11">
        <v>4564</v>
      </c>
      <c r="F6496" s="11" t="s">
        <v>24</v>
      </c>
      <c r="G6496" s="13">
        <v>12315.4</v>
      </c>
      <c r="H6496" s="14">
        <f t="shared" si="707"/>
        <v>56207485.600000001</v>
      </c>
      <c r="I6496" s="14">
        <f>IF(F6496="GHS",H6496,H6496*Assumptions!$B$4)</f>
        <v>607040844.48000002</v>
      </c>
      <c r="J6496" s="15" t="str">
        <f>INDEX(Assumptions!$B$8:$B$12,MATCH(B6496,Assumptions!$A$8:$A$12,0))</f>
        <v>Fair Value Less Costs to Sell</v>
      </c>
      <c r="K6496" s="16">
        <f>G6496/(1-INDEX(Assumptions!$D$8:$D$12,MATCH(B6496,Assumptions!$A$8:$A$12,0)))</f>
        <v>13994.772727272726</v>
      </c>
      <c r="L6496" s="16">
        <f t="shared" si="708"/>
        <v>369.46199999999999</v>
      </c>
      <c r="M6496" s="16">
        <f t="shared" si="709"/>
        <v>699.73863636363637</v>
      </c>
      <c r="N6496" s="14">
        <f>E6496*(K6496-L6496-M6496)*IF(F6496="GHS",1,Assumptions!$B$4)</f>
        <v>637116959.04741824</v>
      </c>
      <c r="O6496" s="15">
        <f t="shared" ca="1" si="710"/>
        <v>112</v>
      </c>
      <c r="P6496" s="15" t="str">
        <f t="shared" ca="1" si="711"/>
        <v>91-180d</v>
      </c>
      <c r="Q6496" s="17">
        <f ca="1">IF(P6496="0-90d",0,IF(P6496="91-180d",INDEX(Assumptions!$F$8:$F$12,MATCH(B6496,Assumptions!$A$8:$A$12,0)),IF(P6496="181-365d",INDEX(Assumptions!$G$8:$G$12,MATCH(B6496,Assumptions!$A$8:$A$12,0)),INDEX(Assumptions!$H$8:$H$12,MATCH(B6496,Assumptions!$A$8:$A$12,0)))))</f>
        <v>0.02</v>
      </c>
      <c r="R6496" s="14">
        <f t="shared" ca="1" si="712"/>
        <v>12140816.889600001</v>
      </c>
      <c r="S6496" s="14">
        <f t="shared" ca="1" si="713"/>
        <v>594900027.59039998</v>
      </c>
      <c r="T6496" s="11" t="s">
        <v>25</v>
      </c>
      <c r="U6496" s="18" t="s">
        <v>26</v>
      </c>
    </row>
    <row r="6497" spans="1:21" ht="15" customHeight="1" x14ac:dyDescent="0.15">
      <c r="A6497" s="10" t="s">
        <v>6545</v>
      </c>
      <c r="B6497" s="11" t="s">
        <v>31</v>
      </c>
      <c r="C6497" s="11" t="s">
        <v>76</v>
      </c>
      <c r="D6497" s="12">
        <v>45740</v>
      </c>
      <c r="E6497" s="11">
        <v>4646</v>
      </c>
      <c r="F6497" s="11" t="s">
        <v>33</v>
      </c>
      <c r="G6497" s="13">
        <v>2123.9499999999998</v>
      </c>
      <c r="H6497" s="14">
        <f t="shared" si="707"/>
        <v>9867871.6999999993</v>
      </c>
      <c r="I6497" s="14">
        <f>IF(F6497="GHS",H6497,H6497*Assumptions!$B$4)</f>
        <v>9867871.6999999993</v>
      </c>
      <c r="J6497" s="15" t="str">
        <f>INDEX(Assumptions!$B$8:$B$12,MATCH(B6497,Assumptions!$A$8:$A$12,0))</f>
        <v>Weighted Average</v>
      </c>
      <c r="K6497" s="16">
        <f>G6497/(1-INDEX(Assumptions!$D$8:$D$12,MATCH(B6497,Assumptions!$A$8:$A$12,0)))</f>
        <v>2949.9305555555552</v>
      </c>
      <c r="L6497" s="16">
        <f t="shared" si="708"/>
        <v>63.718499999999992</v>
      </c>
      <c r="M6497" s="16">
        <f t="shared" si="709"/>
        <v>147.49652777777777</v>
      </c>
      <c r="N6497" s="14">
        <f>E6497*(K6497-L6497-M6497)*IF(F6497="GHS",1,Assumptions!$B$4)</f>
        <v>12724072.342055554</v>
      </c>
      <c r="O6497" s="15">
        <f t="shared" ca="1" si="710"/>
        <v>546</v>
      </c>
      <c r="P6497" s="15" t="str">
        <f t="shared" ca="1" si="711"/>
        <v>365d+</v>
      </c>
      <c r="Q6497" s="17">
        <f ca="1">IF(P6497="0-90d",0,IF(P6497="91-180d",INDEX(Assumptions!$F$8:$F$12,MATCH(B6497,Assumptions!$A$8:$A$12,0)),IF(P6497="181-365d",INDEX(Assumptions!$G$8:$G$12,MATCH(B6497,Assumptions!$A$8:$A$12,0)),INDEX(Assumptions!$H$8:$H$12,MATCH(B6497,Assumptions!$A$8:$A$12,0)))))</f>
        <v>0.6</v>
      </c>
      <c r="R6497" s="14">
        <f t="shared" ca="1" si="712"/>
        <v>5920723.0199999996</v>
      </c>
      <c r="S6497" s="14">
        <f t="shared" ca="1" si="713"/>
        <v>3947148.6799999997</v>
      </c>
      <c r="T6497" s="11" t="s">
        <v>25</v>
      </c>
      <c r="U6497" s="18" t="s">
        <v>26</v>
      </c>
    </row>
    <row r="6498" spans="1:21" ht="15" customHeight="1" x14ac:dyDescent="0.15">
      <c r="A6498" s="10" t="s">
        <v>6546</v>
      </c>
      <c r="B6498" s="11" t="s">
        <v>22</v>
      </c>
      <c r="C6498" s="11" t="s">
        <v>61</v>
      </c>
      <c r="D6498" s="12">
        <v>46212</v>
      </c>
      <c r="E6498" s="11">
        <v>3483</v>
      </c>
      <c r="F6498" s="11" t="s">
        <v>24</v>
      </c>
      <c r="G6498" s="13">
        <v>24367.4</v>
      </c>
      <c r="H6498" s="14">
        <f t="shared" si="707"/>
        <v>84871654.200000003</v>
      </c>
      <c r="I6498" s="14">
        <f>IF(F6498="GHS",H6498,H6498*Assumptions!$B$4)</f>
        <v>916613865.36000013</v>
      </c>
      <c r="J6498" s="15" t="str">
        <f>INDEX(Assumptions!$B$8:$B$12,MATCH(B6498,Assumptions!$A$8:$A$12,0))</f>
        <v>FIFO</v>
      </c>
      <c r="K6498" s="16">
        <f>G6498/(1-INDEX(Assumptions!$D$8:$D$12,MATCH(B6498,Assumptions!$A$8:$A$12,0)))</f>
        <v>29716.341463414632</v>
      </c>
      <c r="L6498" s="16">
        <f t="shared" si="708"/>
        <v>731.02200000000005</v>
      </c>
      <c r="M6498" s="16">
        <f t="shared" si="709"/>
        <v>1485.8170731707316</v>
      </c>
      <c r="N6498" s="14">
        <f>E6498*(K6498-L6498-M6498)*IF(F6498="GHS",1,Assumptions!$B$4)</f>
        <v>1034432281.7123706</v>
      </c>
      <c r="O6498" s="15">
        <f t="shared" ca="1" si="710"/>
        <v>74</v>
      </c>
      <c r="P6498" s="15" t="str">
        <f t="shared" ca="1" si="711"/>
        <v>0-90d</v>
      </c>
      <c r="Q6498" s="17">
        <f ca="1">IF(P6498="0-90d",0,IF(P6498="91-180d",INDEX(Assumptions!$F$8:$F$12,MATCH(B6498,Assumptions!$A$8:$A$12,0)),IF(P6498="181-365d",INDEX(Assumptions!$G$8:$G$12,MATCH(B6498,Assumptions!$A$8:$A$12,0)),INDEX(Assumptions!$H$8:$H$12,MATCH(B6498,Assumptions!$A$8:$A$12,0)))))</f>
        <v>0</v>
      </c>
      <c r="R6498" s="14">
        <f t="shared" ca="1" si="712"/>
        <v>0</v>
      </c>
      <c r="S6498" s="14">
        <f t="shared" ca="1" si="713"/>
        <v>916613865.36000013</v>
      </c>
      <c r="T6498" s="11" t="s">
        <v>25</v>
      </c>
      <c r="U6498" s="18" t="s">
        <v>36</v>
      </c>
    </row>
    <row r="6499" spans="1:21" ht="15" customHeight="1" x14ac:dyDescent="0.15">
      <c r="A6499" s="10" t="s">
        <v>6547</v>
      </c>
      <c r="B6499" s="11" t="s">
        <v>31</v>
      </c>
      <c r="C6499" s="11" t="s">
        <v>32</v>
      </c>
      <c r="D6499" s="12">
        <v>45936</v>
      </c>
      <c r="E6499" s="11">
        <v>164</v>
      </c>
      <c r="F6499" s="11" t="s">
        <v>33</v>
      </c>
      <c r="G6499" s="13">
        <v>1438.32</v>
      </c>
      <c r="H6499" s="14">
        <f t="shared" si="707"/>
        <v>235884.47999999998</v>
      </c>
      <c r="I6499" s="14">
        <f>IF(F6499="GHS",H6499,H6499*Assumptions!$B$4)</f>
        <v>235884.47999999998</v>
      </c>
      <c r="J6499" s="15" t="str">
        <f>INDEX(Assumptions!$B$8:$B$12,MATCH(B6499,Assumptions!$A$8:$A$12,0))</f>
        <v>Weighted Average</v>
      </c>
      <c r="K6499" s="16">
        <f>G6499/(1-INDEX(Assumptions!$D$8:$D$12,MATCH(B6499,Assumptions!$A$8:$A$12,0)))</f>
        <v>1997.6666666666667</v>
      </c>
      <c r="L6499" s="16">
        <f t="shared" si="708"/>
        <v>43.1496</v>
      </c>
      <c r="M6499" s="16">
        <f t="shared" si="709"/>
        <v>99.88333333333334</v>
      </c>
      <c r="N6499" s="14">
        <f>E6499*(K6499-L6499-M6499)*IF(F6499="GHS",1,Assumptions!$B$4)</f>
        <v>304159.93226666667</v>
      </c>
      <c r="O6499" s="15">
        <f t="shared" ca="1" si="710"/>
        <v>350</v>
      </c>
      <c r="P6499" s="15" t="str">
        <f t="shared" ca="1" si="711"/>
        <v>181-365d</v>
      </c>
      <c r="Q6499" s="17">
        <f ca="1">IF(P6499="0-90d",0,IF(P6499="91-180d",INDEX(Assumptions!$F$8:$F$12,MATCH(B6499,Assumptions!$A$8:$A$12,0)),IF(P6499="181-365d",INDEX(Assumptions!$G$8:$G$12,MATCH(B6499,Assumptions!$A$8:$A$12,0)),INDEX(Assumptions!$H$8:$H$12,MATCH(B6499,Assumptions!$A$8:$A$12,0)))))</f>
        <v>0.2</v>
      </c>
      <c r="R6499" s="14">
        <f t="shared" ca="1" si="712"/>
        <v>47176.896000000001</v>
      </c>
      <c r="S6499" s="14">
        <f t="shared" ca="1" si="713"/>
        <v>188707.58399999997</v>
      </c>
      <c r="T6499" s="11" t="s">
        <v>50</v>
      </c>
      <c r="U6499" s="18" t="s">
        <v>26</v>
      </c>
    </row>
    <row r="6500" spans="1:21" ht="15" customHeight="1" x14ac:dyDescent="0.15">
      <c r="A6500" s="10" t="s">
        <v>6548</v>
      </c>
      <c r="B6500" s="11" t="s">
        <v>31</v>
      </c>
      <c r="C6500" s="11" t="s">
        <v>32</v>
      </c>
      <c r="D6500" s="12">
        <v>45911</v>
      </c>
      <c r="E6500" s="11">
        <v>1825</v>
      </c>
      <c r="F6500" s="11" t="s">
        <v>33</v>
      </c>
      <c r="G6500" s="13">
        <v>1604.43</v>
      </c>
      <c r="H6500" s="14">
        <f t="shared" si="707"/>
        <v>2928084.75</v>
      </c>
      <c r="I6500" s="14">
        <f>IF(F6500="GHS",H6500,H6500*Assumptions!$B$4)</f>
        <v>2928084.75</v>
      </c>
      <c r="J6500" s="15" t="str">
        <f>INDEX(Assumptions!$B$8:$B$12,MATCH(B6500,Assumptions!$A$8:$A$12,0))</f>
        <v>Weighted Average</v>
      </c>
      <c r="K6500" s="16">
        <f>G6500/(1-INDEX(Assumptions!$D$8:$D$12,MATCH(B6500,Assumptions!$A$8:$A$12,0)))</f>
        <v>2228.375</v>
      </c>
      <c r="L6500" s="16">
        <f t="shared" si="708"/>
        <v>48.132899999999999</v>
      </c>
      <c r="M6500" s="16">
        <f t="shared" si="709"/>
        <v>111.41875</v>
      </c>
      <c r="N6500" s="14">
        <f>E6500*(K6500-L6500-M6500)*IF(F6500="GHS",1,Assumptions!$B$4)</f>
        <v>3775602.61375</v>
      </c>
      <c r="O6500" s="15">
        <f t="shared" ca="1" si="710"/>
        <v>375</v>
      </c>
      <c r="P6500" s="15" t="str">
        <f t="shared" ca="1" si="711"/>
        <v>365d+</v>
      </c>
      <c r="Q6500" s="17">
        <f ca="1">IF(P6500="0-90d",0,IF(P6500="91-180d",INDEX(Assumptions!$F$8:$F$12,MATCH(B6500,Assumptions!$A$8:$A$12,0)),IF(P6500="181-365d",INDEX(Assumptions!$G$8:$G$12,MATCH(B6500,Assumptions!$A$8:$A$12,0)),INDEX(Assumptions!$H$8:$H$12,MATCH(B6500,Assumptions!$A$8:$A$12,0)))))</f>
        <v>0.6</v>
      </c>
      <c r="R6500" s="14">
        <f t="shared" ca="1" si="712"/>
        <v>1756850.8499999999</v>
      </c>
      <c r="S6500" s="14">
        <f t="shared" ca="1" si="713"/>
        <v>1171233.9000000001</v>
      </c>
      <c r="T6500" s="11" t="s">
        <v>25</v>
      </c>
      <c r="U6500" s="18" t="s">
        <v>26</v>
      </c>
    </row>
    <row r="6501" spans="1:21" ht="15" customHeight="1" x14ac:dyDescent="0.15">
      <c r="A6501" s="10" t="s">
        <v>6549</v>
      </c>
      <c r="B6501" s="11" t="s">
        <v>41</v>
      </c>
      <c r="C6501" s="11" t="s">
        <v>42</v>
      </c>
      <c r="D6501" s="12">
        <v>45741</v>
      </c>
      <c r="E6501" s="11">
        <v>3050</v>
      </c>
      <c r="F6501" s="11" t="s">
        <v>33</v>
      </c>
      <c r="G6501" s="13">
        <v>504.25</v>
      </c>
      <c r="H6501" s="14">
        <f t="shared" si="707"/>
        <v>1537962.5</v>
      </c>
      <c r="I6501" s="14">
        <f>IF(F6501="GHS",H6501,H6501*Assumptions!$B$4)</f>
        <v>1537962.5</v>
      </c>
      <c r="J6501" s="15" t="str">
        <f>INDEX(Assumptions!$B$8:$B$12,MATCH(B6501,Assumptions!$A$8:$A$12,0))</f>
        <v>Weighted Average</v>
      </c>
      <c r="K6501" s="16">
        <f>G6501/(1-INDEX(Assumptions!$D$8:$D$12,MATCH(B6501,Assumptions!$A$8:$A$12,0)))</f>
        <v>775.76923076923072</v>
      </c>
      <c r="L6501" s="16">
        <f t="shared" si="708"/>
        <v>15.1275</v>
      </c>
      <c r="M6501" s="16">
        <f t="shared" si="709"/>
        <v>38.78846153846154</v>
      </c>
      <c r="N6501" s="14">
        <f>E6501*(K6501-L6501-M6501)*IF(F6501="GHS",1,Assumptions!$B$4)</f>
        <v>2201652.471153846</v>
      </c>
      <c r="O6501" s="15">
        <f t="shared" ca="1" si="710"/>
        <v>545</v>
      </c>
      <c r="P6501" s="15" t="str">
        <f t="shared" ca="1" si="711"/>
        <v>365d+</v>
      </c>
      <c r="Q6501" s="17">
        <f ca="1">IF(P6501="0-90d",0,IF(P6501="91-180d",INDEX(Assumptions!$F$8:$F$12,MATCH(B6501,Assumptions!$A$8:$A$12,0)),IF(P6501="181-365d",INDEX(Assumptions!$G$8:$G$12,MATCH(B6501,Assumptions!$A$8:$A$12,0)),INDEX(Assumptions!$H$8:$H$12,MATCH(B6501,Assumptions!$A$8:$A$12,0)))))</f>
        <v>0.8</v>
      </c>
      <c r="R6501" s="14">
        <f t="shared" ca="1" si="712"/>
        <v>1230370</v>
      </c>
      <c r="S6501" s="14">
        <f t="shared" ca="1" si="713"/>
        <v>307592.5</v>
      </c>
      <c r="T6501" s="11" t="s">
        <v>25</v>
      </c>
      <c r="U6501" s="18" t="s">
        <v>36</v>
      </c>
    </row>
    <row r="6502" spans="1:21" ht="15" customHeight="1" x14ac:dyDescent="0.15">
      <c r="A6502" s="10" t="s">
        <v>6550</v>
      </c>
      <c r="B6502" s="11" t="s">
        <v>22</v>
      </c>
      <c r="C6502" s="11" t="s">
        <v>23</v>
      </c>
      <c r="D6502" s="12">
        <v>46178</v>
      </c>
      <c r="E6502" s="11">
        <v>1336</v>
      </c>
      <c r="F6502" s="11" t="s">
        <v>24</v>
      </c>
      <c r="G6502" s="13">
        <v>57212.43</v>
      </c>
      <c r="H6502" s="14">
        <f t="shared" si="707"/>
        <v>76435806.480000004</v>
      </c>
      <c r="I6502" s="14">
        <f>IF(F6502="GHS",H6502,H6502*Assumptions!$B$4)</f>
        <v>825506709.98400009</v>
      </c>
      <c r="J6502" s="15" t="str">
        <f>INDEX(Assumptions!$B$8:$B$12,MATCH(B6502,Assumptions!$A$8:$A$12,0))</f>
        <v>FIFO</v>
      </c>
      <c r="K6502" s="16">
        <f>G6502/(1-INDEX(Assumptions!$D$8:$D$12,MATCH(B6502,Assumptions!$A$8:$A$12,0)))</f>
        <v>69771.256097560967</v>
      </c>
      <c r="L6502" s="16">
        <f t="shared" si="708"/>
        <v>1716.3728999999998</v>
      </c>
      <c r="M6502" s="16">
        <f t="shared" si="709"/>
        <v>3488.5628048780486</v>
      </c>
      <c r="N6502" s="14">
        <f>E6502*(K6502-L6502-M6502)*IF(F6502="GHS",1,Assumptions!$B$4)</f>
        <v>931614523.6819433</v>
      </c>
      <c r="O6502" s="15">
        <f t="shared" ca="1" si="710"/>
        <v>108</v>
      </c>
      <c r="P6502" s="15" t="str">
        <f t="shared" ca="1" si="711"/>
        <v>91-180d</v>
      </c>
      <c r="Q6502" s="17">
        <f ca="1">IF(P6502="0-90d",0,IF(P6502="91-180d",INDEX(Assumptions!$F$8:$F$12,MATCH(B6502,Assumptions!$A$8:$A$12,0)),IF(P6502="181-365d",INDEX(Assumptions!$G$8:$G$12,MATCH(B6502,Assumptions!$A$8:$A$12,0)),INDEX(Assumptions!$H$8:$H$12,MATCH(B6502,Assumptions!$A$8:$A$12,0)))))</f>
        <v>0.03</v>
      </c>
      <c r="R6502" s="14">
        <f t="shared" ca="1" si="712"/>
        <v>24765201.299520001</v>
      </c>
      <c r="S6502" s="14">
        <f t="shared" ca="1" si="713"/>
        <v>800741508.68448007</v>
      </c>
      <c r="T6502" s="11" t="s">
        <v>25</v>
      </c>
      <c r="U6502" s="18" t="s">
        <v>26</v>
      </c>
    </row>
    <row r="6503" spans="1:21" ht="15" customHeight="1" x14ac:dyDescent="0.15">
      <c r="A6503" s="10" t="s">
        <v>6551</v>
      </c>
      <c r="B6503" s="11" t="s">
        <v>46</v>
      </c>
      <c r="C6503" s="11" t="s">
        <v>52</v>
      </c>
      <c r="D6503" s="12">
        <v>46132</v>
      </c>
      <c r="E6503" s="11">
        <v>2588</v>
      </c>
      <c r="F6503" s="11" t="s">
        <v>33</v>
      </c>
      <c r="G6503" s="13">
        <v>212261.08</v>
      </c>
      <c r="H6503" s="14">
        <f t="shared" si="707"/>
        <v>549331675.03999996</v>
      </c>
      <c r="I6503" s="14">
        <f>IF(F6503="GHS",H6503,H6503*Assumptions!$B$4)</f>
        <v>549331675.03999996</v>
      </c>
      <c r="J6503" s="15" t="str">
        <f>INDEX(Assumptions!$B$8:$B$12,MATCH(B6503,Assumptions!$A$8:$A$12,0))</f>
        <v>Specific Identification</v>
      </c>
      <c r="K6503" s="16">
        <f>G6503/(1-INDEX(Assumptions!$D$8:$D$12,MATCH(B6503,Assumptions!$A$8:$A$12,0)))</f>
        <v>272129.58974358969</v>
      </c>
      <c r="L6503" s="16">
        <f t="shared" si="708"/>
        <v>6367.8323999999993</v>
      </c>
      <c r="M6503" s="16">
        <f t="shared" si="709"/>
        <v>13606.479487179486</v>
      </c>
      <c r="N6503" s="14">
        <f>E6503*(K6503-L6503-M6503)*IF(F6503="GHS",1,Assumptions!$B$4)</f>
        <v>652577859.09238958</v>
      </c>
      <c r="O6503" s="15">
        <f t="shared" ca="1" si="710"/>
        <v>154</v>
      </c>
      <c r="P6503" s="15" t="str">
        <f t="shared" ca="1" si="711"/>
        <v>91-180d</v>
      </c>
      <c r="Q6503" s="17">
        <f ca="1">IF(P6503="0-90d",0,IF(P6503="91-180d",INDEX(Assumptions!$F$8:$F$12,MATCH(B6503,Assumptions!$A$8:$A$12,0)),IF(P6503="181-365d",INDEX(Assumptions!$G$8:$G$12,MATCH(B6503,Assumptions!$A$8:$A$12,0)),INDEX(Assumptions!$H$8:$H$12,MATCH(B6503,Assumptions!$A$8:$A$12,0)))))</f>
        <v>0</v>
      </c>
      <c r="R6503" s="14">
        <f t="shared" ca="1" si="712"/>
        <v>0</v>
      </c>
      <c r="S6503" s="14">
        <f t="shared" ca="1" si="713"/>
        <v>549331675.03999996</v>
      </c>
      <c r="T6503" s="11" t="s">
        <v>25</v>
      </c>
      <c r="U6503" s="18" t="s">
        <v>26</v>
      </c>
    </row>
    <row r="6504" spans="1:21" ht="15" customHeight="1" x14ac:dyDescent="0.15">
      <c r="A6504" s="10" t="s">
        <v>6552</v>
      </c>
      <c r="B6504" s="11" t="s">
        <v>31</v>
      </c>
      <c r="C6504" s="11" t="s">
        <v>32</v>
      </c>
      <c r="D6504" s="12">
        <v>45887</v>
      </c>
      <c r="E6504" s="11">
        <v>1629</v>
      </c>
      <c r="F6504" s="11" t="s">
        <v>33</v>
      </c>
      <c r="G6504" s="13">
        <v>3133.68</v>
      </c>
      <c r="H6504" s="14">
        <f t="shared" si="707"/>
        <v>5104764.72</v>
      </c>
      <c r="I6504" s="14">
        <f>IF(F6504="GHS",H6504,H6504*Assumptions!$B$4)</f>
        <v>5104764.72</v>
      </c>
      <c r="J6504" s="15" t="str">
        <f>INDEX(Assumptions!$B$8:$B$12,MATCH(B6504,Assumptions!$A$8:$A$12,0))</f>
        <v>Weighted Average</v>
      </c>
      <c r="K6504" s="16">
        <f>G6504/(1-INDEX(Assumptions!$D$8:$D$12,MATCH(B6504,Assumptions!$A$8:$A$12,0)))</f>
        <v>4352.333333333333</v>
      </c>
      <c r="L6504" s="16">
        <f t="shared" si="708"/>
        <v>94.01039999999999</v>
      </c>
      <c r="M6504" s="16">
        <f t="shared" si="709"/>
        <v>217.61666666666667</v>
      </c>
      <c r="N6504" s="14">
        <f>E6504*(K6504-L6504-M6504)*IF(F6504="GHS",1,Assumptions!$B$4)</f>
        <v>6582310.5083999988</v>
      </c>
      <c r="O6504" s="15">
        <f t="shared" ca="1" si="710"/>
        <v>399</v>
      </c>
      <c r="P6504" s="15" t="str">
        <f t="shared" ca="1" si="711"/>
        <v>365d+</v>
      </c>
      <c r="Q6504" s="17">
        <f ca="1">IF(P6504="0-90d",0,IF(P6504="91-180d",INDEX(Assumptions!$F$8:$F$12,MATCH(B6504,Assumptions!$A$8:$A$12,0)),IF(P6504="181-365d",INDEX(Assumptions!$G$8:$G$12,MATCH(B6504,Assumptions!$A$8:$A$12,0)),INDEX(Assumptions!$H$8:$H$12,MATCH(B6504,Assumptions!$A$8:$A$12,0)))))</f>
        <v>0.6</v>
      </c>
      <c r="R6504" s="14">
        <f t="shared" ca="1" si="712"/>
        <v>3062858.8319999999</v>
      </c>
      <c r="S6504" s="14">
        <f t="shared" ca="1" si="713"/>
        <v>2041905.8879999998</v>
      </c>
      <c r="T6504" s="11" t="s">
        <v>25</v>
      </c>
      <c r="U6504" s="18" t="s">
        <v>26</v>
      </c>
    </row>
    <row r="6505" spans="1:21" ht="15" customHeight="1" x14ac:dyDescent="0.15">
      <c r="A6505" s="10" t="s">
        <v>6553</v>
      </c>
      <c r="B6505" s="11" t="s">
        <v>41</v>
      </c>
      <c r="C6505" s="11" t="s">
        <v>115</v>
      </c>
      <c r="D6505" s="12">
        <v>46103</v>
      </c>
      <c r="E6505" s="11">
        <v>2360</v>
      </c>
      <c r="F6505" s="11" t="s">
        <v>33</v>
      </c>
      <c r="G6505" s="13">
        <v>652.65</v>
      </c>
      <c r="H6505" s="14">
        <f t="shared" si="707"/>
        <v>1540254</v>
      </c>
      <c r="I6505" s="14">
        <f>IF(F6505="GHS",H6505,H6505*Assumptions!$B$4)</f>
        <v>1540254</v>
      </c>
      <c r="J6505" s="15" t="str">
        <f>INDEX(Assumptions!$B$8:$B$12,MATCH(B6505,Assumptions!$A$8:$A$12,0))</f>
        <v>Weighted Average</v>
      </c>
      <c r="K6505" s="16">
        <f>G6505/(1-INDEX(Assumptions!$D$8:$D$12,MATCH(B6505,Assumptions!$A$8:$A$12,0)))</f>
        <v>1004.076923076923</v>
      </c>
      <c r="L6505" s="16">
        <f t="shared" si="708"/>
        <v>19.579499999999999</v>
      </c>
      <c r="M6505" s="16">
        <f t="shared" si="709"/>
        <v>50.20384615384615</v>
      </c>
      <c r="N6505" s="14">
        <f>E6505*(K6505-L6505-M6505)*IF(F6505="GHS",1,Assumptions!$B$4)</f>
        <v>2204932.8415384614</v>
      </c>
      <c r="O6505" s="15">
        <f t="shared" ca="1" si="710"/>
        <v>183</v>
      </c>
      <c r="P6505" s="15" t="str">
        <f t="shared" ca="1" si="711"/>
        <v>181-365d</v>
      </c>
      <c r="Q6505" s="17">
        <f ca="1">IF(P6505="0-90d",0,IF(P6505="91-180d",INDEX(Assumptions!$F$8:$F$12,MATCH(B6505,Assumptions!$A$8:$A$12,0)),IF(P6505="181-365d",INDEX(Assumptions!$G$8:$G$12,MATCH(B6505,Assumptions!$A$8:$A$12,0)),INDEX(Assumptions!$H$8:$H$12,MATCH(B6505,Assumptions!$A$8:$A$12,0)))))</f>
        <v>0.35</v>
      </c>
      <c r="R6505" s="14">
        <f t="shared" ca="1" si="712"/>
        <v>539088.9</v>
      </c>
      <c r="S6505" s="14">
        <f t="shared" ca="1" si="713"/>
        <v>1001165.1</v>
      </c>
      <c r="T6505" s="11" t="s">
        <v>25</v>
      </c>
      <c r="U6505" s="18" t="s">
        <v>26</v>
      </c>
    </row>
    <row r="6506" spans="1:21" ht="15" customHeight="1" x14ac:dyDescent="0.15">
      <c r="A6506" s="10" t="s">
        <v>6554</v>
      </c>
      <c r="B6506" s="11" t="s">
        <v>22</v>
      </c>
      <c r="C6506" s="11" t="s">
        <v>61</v>
      </c>
      <c r="D6506" s="12">
        <v>45801</v>
      </c>
      <c r="E6506" s="11">
        <v>3045</v>
      </c>
      <c r="F6506" s="11" t="s">
        <v>24</v>
      </c>
      <c r="G6506" s="13">
        <v>21575.1</v>
      </c>
      <c r="H6506" s="14">
        <f t="shared" si="707"/>
        <v>65696179.499999993</v>
      </c>
      <c r="I6506" s="14">
        <f>IF(F6506="GHS",H6506,H6506*Assumptions!$B$4)</f>
        <v>709518738.60000002</v>
      </c>
      <c r="J6506" s="15" t="str">
        <f>INDEX(Assumptions!$B$8:$B$12,MATCH(B6506,Assumptions!$A$8:$A$12,0))</f>
        <v>FIFO</v>
      </c>
      <c r="K6506" s="16">
        <f>G6506/(1-INDEX(Assumptions!$D$8:$D$12,MATCH(B6506,Assumptions!$A$8:$A$12,0)))</f>
        <v>26311.097560975606</v>
      </c>
      <c r="L6506" s="16">
        <f t="shared" si="708"/>
        <v>647.25299999999993</v>
      </c>
      <c r="M6506" s="16">
        <f t="shared" si="709"/>
        <v>1315.5548780487804</v>
      </c>
      <c r="N6506" s="14">
        <f>E6506*(K6506-L6506-M6506)*IF(F6506="GHS",1,Assumptions!$B$4)</f>
        <v>800717854.51273155</v>
      </c>
      <c r="O6506" s="15">
        <f t="shared" ca="1" si="710"/>
        <v>485</v>
      </c>
      <c r="P6506" s="15" t="str">
        <f t="shared" ca="1" si="711"/>
        <v>365d+</v>
      </c>
      <c r="Q6506" s="17">
        <f ca="1">IF(P6506="0-90d",0,IF(P6506="91-180d",INDEX(Assumptions!$F$8:$F$12,MATCH(B6506,Assumptions!$A$8:$A$12,0)),IF(P6506="181-365d",INDEX(Assumptions!$G$8:$G$12,MATCH(B6506,Assumptions!$A$8:$A$12,0)),INDEX(Assumptions!$H$8:$H$12,MATCH(B6506,Assumptions!$A$8:$A$12,0)))))</f>
        <v>0.5</v>
      </c>
      <c r="R6506" s="14">
        <f t="shared" ca="1" si="712"/>
        <v>354759369.30000001</v>
      </c>
      <c r="S6506" s="14">
        <f t="shared" ca="1" si="713"/>
        <v>354759369.30000001</v>
      </c>
      <c r="T6506" s="11" t="s">
        <v>50</v>
      </c>
      <c r="U6506" s="18" t="s">
        <v>26</v>
      </c>
    </row>
    <row r="6507" spans="1:21" ht="15" customHeight="1" x14ac:dyDescent="0.15">
      <c r="A6507" s="10" t="s">
        <v>6555</v>
      </c>
      <c r="B6507" s="11" t="s">
        <v>31</v>
      </c>
      <c r="C6507" s="11" t="s">
        <v>76</v>
      </c>
      <c r="D6507" s="12">
        <v>45980</v>
      </c>
      <c r="E6507" s="11">
        <v>843</v>
      </c>
      <c r="F6507" s="11" t="s">
        <v>33</v>
      </c>
      <c r="G6507" s="13">
        <v>3323.56</v>
      </c>
      <c r="H6507" s="14">
        <f t="shared" si="707"/>
        <v>2801761.08</v>
      </c>
      <c r="I6507" s="14">
        <f>IF(F6507="GHS",H6507,H6507*Assumptions!$B$4)</f>
        <v>2801761.08</v>
      </c>
      <c r="J6507" s="15" t="str">
        <f>INDEX(Assumptions!$B$8:$B$12,MATCH(B6507,Assumptions!$A$8:$A$12,0))</f>
        <v>Weighted Average</v>
      </c>
      <c r="K6507" s="16">
        <f>G6507/(1-INDEX(Assumptions!$D$8:$D$12,MATCH(B6507,Assumptions!$A$8:$A$12,0)))</f>
        <v>4616.0555555555557</v>
      </c>
      <c r="L6507" s="16">
        <f t="shared" si="708"/>
        <v>99.706800000000001</v>
      </c>
      <c r="M6507" s="16">
        <f t="shared" si="709"/>
        <v>230.80277777777781</v>
      </c>
      <c r="N6507" s="14">
        <f>E6507*(K6507-L6507-M6507)*IF(F6507="GHS",1,Assumptions!$B$4)</f>
        <v>3612715.2592666666</v>
      </c>
      <c r="O6507" s="15">
        <f t="shared" ca="1" si="710"/>
        <v>306</v>
      </c>
      <c r="P6507" s="15" t="str">
        <f t="shared" ca="1" si="711"/>
        <v>181-365d</v>
      </c>
      <c r="Q6507" s="17">
        <f ca="1">IF(P6507="0-90d",0,IF(P6507="91-180d",INDEX(Assumptions!$F$8:$F$12,MATCH(B6507,Assumptions!$A$8:$A$12,0)),IF(P6507="181-365d",INDEX(Assumptions!$G$8:$G$12,MATCH(B6507,Assumptions!$A$8:$A$12,0)),INDEX(Assumptions!$H$8:$H$12,MATCH(B6507,Assumptions!$A$8:$A$12,0)))))</f>
        <v>0.2</v>
      </c>
      <c r="R6507" s="14">
        <f t="shared" ca="1" si="712"/>
        <v>560352.21600000001</v>
      </c>
      <c r="S6507" s="14">
        <f t="shared" ca="1" si="713"/>
        <v>2241408.8640000001</v>
      </c>
      <c r="T6507" s="11" t="s">
        <v>25</v>
      </c>
      <c r="U6507" s="18" t="s">
        <v>26</v>
      </c>
    </row>
    <row r="6508" spans="1:21" ht="15" customHeight="1" x14ac:dyDescent="0.15">
      <c r="A6508" s="10" t="s">
        <v>6556</v>
      </c>
      <c r="B6508" s="11" t="s">
        <v>22</v>
      </c>
      <c r="C6508" s="11" t="s">
        <v>81</v>
      </c>
      <c r="D6508" s="12">
        <v>46100</v>
      </c>
      <c r="E6508" s="11">
        <v>4949</v>
      </c>
      <c r="F6508" s="11" t="s">
        <v>24</v>
      </c>
      <c r="G6508" s="13">
        <v>26655.45</v>
      </c>
      <c r="H6508" s="14">
        <f t="shared" si="707"/>
        <v>131917822.05</v>
      </c>
      <c r="I6508" s="14">
        <f>IF(F6508="GHS",H6508,H6508*Assumptions!$B$4)</f>
        <v>1424712478.1400001</v>
      </c>
      <c r="J6508" s="15" t="str">
        <f>INDEX(Assumptions!$B$8:$B$12,MATCH(B6508,Assumptions!$A$8:$A$12,0))</f>
        <v>FIFO</v>
      </c>
      <c r="K6508" s="16">
        <f>G6508/(1-INDEX(Assumptions!$D$8:$D$12,MATCH(B6508,Assumptions!$A$8:$A$12,0)))</f>
        <v>32506.646341463413</v>
      </c>
      <c r="L6508" s="16">
        <f t="shared" si="708"/>
        <v>799.6635</v>
      </c>
      <c r="M6508" s="16">
        <f t="shared" si="709"/>
        <v>1625.3323170731708</v>
      </c>
      <c r="N6508" s="14">
        <f>E6508*(K6508-L6508-M6508)*IF(F6508="GHS",1,Assumptions!$B$4)</f>
        <v>1607840155.2082388</v>
      </c>
      <c r="O6508" s="15">
        <f t="shared" ca="1" si="710"/>
        <v>186</v>
      </c>
      <c r="P6508" s="15" t="str">
        <f t="shared" ca="1" si="711"/>
        <v>181-365d</v>
      </c>
      <c r="Q6508" s="17">
        <f ca="1">IF(P6508="0-90d",0,IF(P6508="91-180d",INDEX(Assumptions!$F$8:$F$12,MATCH(B6508,Assumptions!$A$8:$A$12,0)),IF(P6508="181-365d",INDEX(Assumptions!$G$8:$G$12,MATCH(B6508,Assumptions!$A$8:$A$12,0)),INDEX(Assumptions!$H$8:$H$12,MATCH(B6508,Assumptions!$A$8:$A$12,0)))))</f>
        <v>0.15</v>
      </c>
      <c r="R6508" s="14">
        <f t="shared" ca="1" si="712"/>
        <v>213706871.72100002</v>
      </c>
      <c r="S6508" s="14">
        <f t="shared" ca="1" si="713"/>
        <v>1211005606.4190001</v>
      </c>
      <c r="T6508" s="11" t="s">
        <v>25</v>
      </c>
      <c r="U6508" s="18" t="s">
        <v>26</v>
      </c>
    </row>
    <row r="6509" spans="1:21" ht="15" customHeight="1" x14ac:dyDescent="0.15">
      <c r="A6509" s="10" t="s">
        <v>6557</v>
      </c>
      <c r="B6509" s="11" t="s">
        <v>31</v>
      </c>
      <c r="C6509" s="11" t="s">
        <v>63</v>
      </c>
      <c r="D6509" s="12">
        <v>46073</v>
      </c>
      <c r="E6509" s="11">
        <v>2707</v>
      </c>
      <c r="F6509" s="11" t="s">
        <v>33</v>
      </c>
      <c r="G6509" s="13">
        <v>817.29</v>
      </c>
      <c r="H6509" s="14">
        <f t="shared" si="707"/>
        <v>2212404.0299999998</v>
      </c>
      <c r="I6509" s="14">
        <f>IF(F6509="GHS",H6509,H6509*Assumptions!$B$4)</f>
        <v>2212404.0299999998</v>
      </c>
      <c r="J6509" s="15" t="str">
        <f>INDEX(Assumptions!$B$8:$B$12,MATCH(B6509,Assumptions!$A$8:$A$12,0))</f>
        <v>Weighted Average</v>
      </c>
      <c r="K6509" s="16">
        <f>G6509/(1-INDEX(Assumptions!$D$8:$D$12,MATCH(B6509,Assumptions!$A$8:$A$12,0)))</f>
        <v>1135.125</v>
      </c>
      <c r="L6509" s="16">
        <f t="shared" si="708"/>
        <v>24.518699999999999</v>
      </c>
      <c r="M6509" s="16">
        <f t="shared" si="709"/>
        <v>56.756250000000001</v>
      </c>
      <c r="N6509" s="14">
        <f>E6509*(K6509-L6509-M6509)*IF(F6509="GHS",1,Assumptions!$B$4)</f>
        <v>2852772.0853499998</v>
      </c>
      <c r="O6509" s="15">
        <f t="shared" ca="1" si="710"/>
        <v>213</v>
      </c>
      <c r="P6509" s="15" t="str">
        <f t="shared" ca="1" si="711"/>
        <v>181-365d</v>
      </c>
      <c r="Q6509" s="17">
        <f ca="1">IF(P6509="0-90d",0,IF(P6509="91-180d",INDEX(Assumptions!$F$8:$F$12,MATCH(B6509,Assumptions!$A$8:$A$12,0)),IF(P6509="181-365d",INDEX(Assumptions!$G$8:$G$12,MATCH(B6509,Assumptions!$A$8:$A$12,0)),INDEX(Assumptions!$H$8:$H$12,MATCH(B6509,Assumptions!$A$8:$A$12,0)))))</f>
        <v>0.2</v>
      </c>
      <c r="R6509" s="14">
        <f t="shared" ca="1" si="712"/>
        <v>442480.80599999998</v>
      </c>
      <c r="S6509" s="14">
        <f t="shared" ca="1" si="713"/>
        <v>1769923.2239999999</v>
      </c>
      <c r="T6509" s="11" t="s">
        <v>25</v>
      </c>
      <c r="U6509" s="18" t="s">
        <v>26</v>
      </c>
    </row>
    <row r="6510" spans="1:21" ht="15" customHeight="1" x14ac:dyDescent="0.15">
      <c r="A6510" s="10" t="s">
        <v>6558</v>
      </c>
      <c r="B6510" s="11" t="s">
        <v>31</v>
      </c>
      <c r="C6510" s="11" t="s">
        <v>63</v>
      </c>
      <c r="D6510" s="12">
        <v>45967</v>
      </c>
      <c r="E6510" s="11">
        <v>3847</v>
      </c>
      <c r="F6510" s="11" t="s">
        <v>33</v>
      </c>
      <c r="G6510" s="13">
        <v>2833.59</v>
      </c>
      <c r="H6510" s="14">
        <f t="shared" si="707"/>
        <v>10900820.73</v>
      </c>
      <c r="I6510" s="14">
        <f>IF(F6510="GHS",H6510,H6510*Assumptions!$B$4)</f>
        <v>10900820.73</v>
      </c>
      <c r="J6510" s="15" t="str">
        <f>INDEX(Assumptions!$B$8:$B$12,MATCH(B6510,Assumptions!$A$8:$A$12,0))</f>
        <v>Weighted Average</v>
      </c>
      <c r="K6510" s="16">
        <f>G6510/(1-INDEX(Assumptions!$D$8:$D$12,MATCH(B6510,Assumptions!$A$8:$A$12,0)))</f>
        <v>3935.541666666667</v>
      </c>
      <c r="L6510" s="16">
        <f t="shared" si="708"/>
        <v>85.0077</v>
      </c>
      <c r="M6510" s="16">
        <f t="shared" si="709"/>
        <v>196.77708333333337</v>
      </c>
      <c r="N6510" s="14">
        <f>E6510*(K6510-L6510-M6510)*IF(F6510="GHS",1,Assumptions!$B$4)</f>
        <v>14056002.730183333</v>
      </c>
      <c r="O6510" s="15">
        <f t="shared" ca="1" si="710"/>
        <v>319</v>
      </c>
      <c r="P6510" s="15" t="str">
        <f t="shared" ca="1" si="711"/>
        <v>181-365d</v>
      </c>
      <c r="Q6510" s="17">
        <f ca="1">IF(P6510="0-90d",0,IF(P6510="91-180d",INDEX(Assumptions!$F$8:$F$12,MATCH(B6510,Assumptions!$A$8:$A$12,0)),IF(P6510="181-365d",INDEX(Assumptions!$G$8:$G$12,MATCH(B6510,Assumptions!$A$8:$A$12,0)),INDEX(Assumptions!$H$8:$H$12,MATCH(B6510,Assumptions!$A$8:$A$12,0)))))</f>
        <v>0.2</v>
      </c>
      <c r="R6510" s="14">
        <f t="shared" ca="1" si="712"/>
        <v>2180164.1460000002</v>
      </c>
      <c r="S6510" s="14">
        <f t="shared" ca="1" si="713"/>
        <v>8720656.5840000007</v>
      </c>
      <c r="T6510" s="11" t="s">
        <v>25</v>
      </c>
      <c r="U6510" s="18" t="s">
        <v>26</v>
      </c>
    </row>
    <row r="6511" spans="1:21" ht="15" customHeight="1" x14ac:dyDescent="0.15">
      <c r="A6511" s="10" t="s">
        <v>6559</v>
      </c>
      <c r="B6511" s="11" t="s">
        <v>28</v>
      </c>
      <c r="C6511" s="11" t="s">
        <v>55</v>
      </c>
      <c r="D6511" s="12">
        <v>46166</v>
      </c>
      <c r="E6511" s="11">
        <v>1885</v>
      </c>
      <c r="F6511" s="11" t="s">
        <v>24</v>
      </c>
      <c r="G6511" s="13">
        <v>7472.24</v>
      </c>
      <c r="H6511" s="14">
        <f t="shared" si="707"/>
        <v>14085172.4</v>
      </c>
      <c r="I6511" s="14">
        <f>IF(F6511="GHS",H6511,H6511*Assumptions!$B$4)</f>
        <v>152119861.92000002</v>
      </c>
      <c r="J6511" s="15" t="str">
        <f>INDEX(Assumptions!$B$8:$B$12,MATCH(B6511,Assumptions!$A$8:$A$12,0))</f>
        <v>Fair Value Less Costs to Sell</v>
      </c>
      <c r="K6511" s="16">
        <f>G6511/(1-INDEX(Assumptions!$D$8:$D$12,MATCH(B6511,Assumptions!$A$8:$A$12,0)))</f>
        <v>8491.181818181818</v>
      </c>
      <c r="L6511" s="16">
        <f t="shared" si="708"/>
        <v>224.16719999999998</v>
      </c>
      <c r="M6511" s="16">
        <f t="shared" si="709"/>
        <v>424.55909090909091</v>
      </c>
      <c r="N6511" s="14">
        <f>E6511*(K6511-L6511-M6511)*IF(F6511="GHS",1,Assumptions!$B$4)</f>
        <v>159656709.6242182</v>
      </c>
      <c r="O6511" s="15">
        <f t="shared" ca="1" si="710"/>
        <v>120</v>
      </c>
      <c r="P6511" s="15" t="str">
        <f t="shared" ca="1" si="711"/>
        <v>91-180d</v>
      </c>
      <c r="Q6511" s="17">
        <f ca="1">IF(P6511="0-90d",0,IF(P6511="91-180d",INDEX(Assumptions!$F$8:$F$12,MATCH(B6511,Assumptions!$A$8:$A$12,0)),IF(P6511="181-365d",INDEX(Assumptions!$G$8:$G$12,MATCH(B6511,Assumptions!$A$8:$A$12,0)),INDEX(Assumptions!$H$8:$H$12,MATCH(B6511,Assumptions!$A$8:$A$12,0)))))</f>
        <v>0.02</v>
      </c>
      <c r="R6511" s="14">
        <f t="shared" ca="1" si="712"/>
        <v>3042397.2384000006</v>
      </c>
      <c r="S6511" s="14">
        <f t="shared" ca="1" si="713"/>
        <v>149077464.6816</v>
      </c>
      <c r="T6511" s="11" t="s">
        <v>25</v>
      </c>
      <c r="U6511" s="18" t="s">
        <v>36</v>
      </c>
    </row>
    <row r="6512" spans="1:21" ht="15" customHeight="1" x14ac:dyDescent="0.15">
      <c r="A6512" s="10" t="s">
        <v>6560</v>
      </c>
      <c r="B6512" s="11" t="s">
        <v>31</v>
      </c>
      <c r="C6512" s="11" t="s">
        <v>63</v>
      </c>
      <c r="D6512" s="12">
        <v>45796</v>
      </c>
      <c r="E6512" s="11">
        <v>4412</v>
      </c>
      <c r="F6512" s="11" t="s">
        <v>33</v>
      </c>
      <c r="G6512" s="13">
        <v>2141.52</v>
      </c>
      <c r="H6512" s="14">
        <f t="shared" si="707"/>
        <v>9448386.2400000002</v>
      </c>
      <c r="I6512" s="14">
        <f>IF(F6512="GHS",H6512,H6512*Assumptions!$B$4)</f>
        <v>9448386.2400000002</v>
      </c>
      <c r="J6512" s="15" t="str">
        <f>INDEX(Assumptions!$B$8:$B$12,MATCH(B6512,Assumptions!$A$8:$A$12,0))</f>
        <v>Weighted Average</v>
      </c>
      <c r="K6512" s="16">
        <f>G6512/(1-INDEX(Assumptions!$D$8:$D$12,MATCH(B6512,Assumptions!$A$8:$A$12,0)))</f>
        <v>2974.3333333333335</v>
      </c>
      <c r="L6512" s="16">
        <f t="shared" si="708"/>
        <v>64.245599999999996</v>
      </c>
      <c r="M6512" s="16">
        <f t="shared" si="709"/>
        <v>148.71666666666667</v>
      </c>
      <c r="N6512" s="14">
        <f>E6512*(K6512-L6512-M6512)*IF(F6512="GHS",1,Assumptions!$B$4)</f>
        <v>12183169.146133333</v>
      </c>
      <c r="O6512" s="15">
        <f t="shared" ca="1" si="710"/>
        <v>490</v>
      </c>
      <c r="P6512" s="15" t="str">
        <f t="shared" ca="1" si="711"/>
        <v>365d+</v>
      </c>
      <c r="Q6512" s="17">
        <f ca="1">IF(P6512="0-90d",0,IF(P6512="91-180d",INDEX(Assumptions!$F$8:$F$12,MATCH(B6512,Assumptions!$A$8:$A$12,0)),IF(P6512="181-365d",INDEX(Assumptions!$G$8:$G$12,MATCH(B6512,Assumptions!$A$8:$A$12,0)),INDEX(Assumptions!$H$8:$H$12,MATCH(B6512,Assumptions!$A$8:$A$12,0)))))</f>
        <v>0.6</v>
      </c>
      <c r="R6512" s="14">
        <f t="shared" ca="1" si="712"/>
        <v>5669031.7439999999</v>
      </c>
      <c r="S6512" s="14">
        <f t="shared" ca="1" si="713"/>
        <v>3779354.4960000003</v>
      </c>
      <c r="T6512" s="11" t="s">
        <v>25</v>
      </c>
      <c r="U6512" s="18" t="s">
        <v>36</v>
      </c>
    </row>
    <row r="6513" spans="1:21" ht="15" customHeight="1" x14ac:dyDescent="0.15">
      <c r="A6513" s="10" t="s">
        <v>6561</v>
      </c>
      <c r="B6513" s="11" t="s">
        <v>41</v>
      </c>
      <c r="C6513" s="11" t="s">
        <v>49</v>
      </c>
      <c r="D6513" s="12">
        <v>46035</v>
      </c>
      <c r="E6513" s="11">
        <v>759</v>
      </c>
      <c r="F6513" s="11" t="s">
        <v>33</v>
      </c>
      <c r="G6513" s="13">
        <v>320.58</v>
      </c>
      <c r="H6513" s="14">
        <f t="shared" si="707"/>
        <v>243320.22</v>
      </c>
      <c r="I6513" s="14">
        <f>IF(F6513="GHS",H6513,H6513*Assumptions!$B$4)</f>
        <v>243320.22</v>
      </c>
      <c r="J6513" s="15" t="str">
        <f>INDEX(Assumptions!$B$8:$B$12,MATCH(B6513,Assumptions!$A$8:$A$12,0))</f>
        <v>Weighted Average</v>
      </c>
      <c r="K6513" s="16">
        <f>G6513/(1-INDEX(Assumptions!$D$8:$D$12,MATCH(B6513,Assumptions!$A$8:$A$12,0)))</f>
        <v>493.19999999999993</v>
      </c>
      <c r="L6513" s="16">
        <f t="shared" si="708"/>
        <v>9.6173999999999999</v>
      </c>
      <c r="M6513" s="16">
        <f t="shared" si="709"/>
        <v>24.659999999999997</v>
      </c>
      <c r="N6513" s="14">
        <f>E6513*(K6513-L6513-M6513)*IF(F6513="GHS",1,Assumptions!$B$4)</f>
        <v>348322.25339999999</v>
      </c>
      <c r="O6513" s="15">
        <f t="shared" ca="1" si="710"/>
        <v>251</v>
      </c>
      <c r="P6513" s="15" t="str">
        <f t="shared" ca="1" si="711"/>
        <v>181-365d</v>
      </c>
      <c r="Q6513" s="17">
        <f ca="1">IF(P6513="0-90d",0,IF(P6513="91-180d",INDEX(Assumptions!$F$8:$F$12,MATCH(B6513,Assumptions!$A$8:$A$12,0)),IF(P6513="181-365d",INDEX(Assumptions!$G$8:$G$12,MATCH(B6513,Assumptions!$A$8:$A$12,0)),INDEX(Assumptions!$H$8:$H$12,MATCH(B6513,Assumptions!$A$8:$A$12,0)))))</f>
        <v>0.35</v>
      </c>
      <c r="R6513" s="14">
        <f t="shared" ca="1" si="712"/>
        <v>85162.07699999999</v>
      </c>
      <c r="S6513" s="14">
        <f t="shared" ca="1" si="713"/>
        <v>158158.14300000001</v>
      </c>
      <c r="T6513" s="11" t="s">
        <v>25</v>
      </c>
      <c r="U6513" s="18" t="s">
        <v>36</v>
      </c>
    </row>
    <row r="6514" spans="1:21" ht="15" customHeight="1" x14ac:dyDescent="0.15">
      <c r="A6514" s="10" t="s">
        <v>6562</v>
      </c>
      <c r="B6514" s="11" t="s">
        <v>31</v>
      </c>
      <c r="C6514" s="11" t="s">
        <v>63</v>
      </c>
      <c r="D6514" s="12">
        <v>45993</v>
      </c>
      <c r="E6514" s="11">
        <v>3986</v>
      </c>
      <c r="F6514" s="11" t="s">
        <v>33</v>
      </c>
      <c r="G6514" s="13">
        <v>2851.89</v>
      </c>
      <c r="H6514" s="14">
        <f t="shared" si="707"/>
        <v>11367633.539999999</v>
      </c>
      <c r="I6514" s="14">
        <f>IF(F6514="GHS",H6514,H6514*Assumptions!$B$4)</f>
        <v>11367633.539999999</v>
      </c>
      <c r="J6514" s="15" t="str">
        <f>INDEX(Assumptions!$B$8:$B$12,MATCH(B6514,Assumptions!$A$8:$A$12,0))</f>
        <v>Weighted Average</v>
      </c>
      <c r="K6514" s="16">
        <f>G6514/(1-INDEX(Assumptions!$D$8:$D$12,MATCH(B6514,Assumptions!$A$8:$A$12,0)))</f>
        <v>3960.9583333333335</v>
      </c>
      <c r="L6514" s="16">
        <f t="shared" si="708"/>
        <v>85.556699999999992</v>
      </c>
      <c r="M6514" s="16">
        <f t="shared" si="709"/>
        <v>198.04791666666668</v>
      </c>
      <c r="N6514" s="14">
        <f>E6514*(K6514-L6514-M6514)*IF(F6514="GHS",1,Assumptions!$B$4)</f>
        <v>14657931.914633332</v>
      </c>
      <c r="O6514" s="15">
        <f t="shared" ca="1" si="710"/>
        <v>293</v>
      </c>
      <c r="P6514" s="15" t="str">
        <f t="shared" ca="1" si="711"/>
        <v>181-365d</v>
      </c>
      <c r="Q6514" s="17">
        <f ca="1">IF(P6514="0-90d",0,IF(P6514="91-180d",INDEX(Assumptions!$F$8:$F$12,MATCH(B6514,Assumptions!$A$8:$A$12,0)),IF(P6514="181-365d",INDEX(Assumptions!$G$8:$G$12,MATCH(B6514,Assumptions!$A$8:$A$12,0)),INDEX(Assumptions!$H$8:$H$12,MATCH(B6514,Assumptions!$A$8:$A$12,0)))))</f>
        <v>0.2</v>
      </c>
      <c r="R6514" s="14">
        <f t="shared" ca="1" si="712"/>
        <v>2273526.7080000001</v>
      </c>
      <c r="S6514" s="14">
        <f t="shared" ca="1" si="713"/>
        <v>9094106.8319999985</v>
      </c>
      <c r="T6514" s="11" t="s">
        <v>25</v>
      </c>
      <c r="U6514" s="18" t="s">
        <v>26</v>
      </c>
    </row>
    <row r="6515" spans="1:21" ht="15" customHeight="1" x14ac:dyDescent="0.15">
      <c r="A6515" s="10" t="s">
        <v>6563</v>
      </c>
      <c r="B6515" s="11" t="s">
        <v>41</v>
      </c>
      <c r="C6515" s="11" t="s">
        <v>44</v>
      </c>
      <c r="D6515" s="12">
        <v>45842</v>
      </c>
      <c r="E6515" s="11">
        <v>735</v>
      </c>
      <c r="F6515" s="11" t="s">
        <v>33</v>
      </c>
      <c r="G6515" s="13">
        <v>507.73</v>
      </c>
      <c r="H6515" s="14">
        <f t="shared" si="707"/>
        <v>373181.55</v>
      </c>
      <c r="I6515" s="14">
        <f>IF(F6515="GHS",H6515,H6515*Assumptions!$B$4)</f>
        <v>373181.55</v>
      </c>
      <c r="J6515" s="15" t="str">
        <f>INDEX(Assumptions!$B$8:$B$12,MATCH(B6515,Assumptions!$A$8:$A$12,0))</f>
        <v>Weighted Average</v>
      </c>
      <c r="K6515" s="16">
        <f>G6515/(1-INDEX(Assumptions!$D$8:$D$12,MATCH(B6515,Assumptions!$A$8:$A$12,0)))</f>
        <v>781.12307692307695</v>
      </c>
      <c r="L6515" s="16">
        <f t="shared" si="708"/>
        <v>15.2319</v>
      </c>
      <c r="M6515" s="16">
        <f t="shared" si="709"/>
        <v>39.056153846153848</v>
      </c>
      <c r="N6515" s="14">
        <f>E6515*(K6515-L6515-M6515)*IF(F6515="GHS",1,Assumptions!$B$4)</f>
        <v>534223.74196153844</v>
      </c>
      <c r="O6515" s="15">
        <f t="shared" ca="1" si="710"/>
        <v>444</v>
      </c>
      <c r="P6515" s="15" t="str">
        <f t="shared" ca="1" si="711"/>
        <v>365d+</v>
      </c>
      <c r="Q6515" s="17">
        <f ca="1">IF(P6515="0-90d",0,IF(P6515="91-180d",INDEX(Assumptions!$F$8:$F$12,MATCH(B6515,Assumptions!$A$8:$A$12,0)),IF(P6515="181-365d",INDEX(Assumptions!$G$8:$G$12,MATCH(B6515,Assumptions!$A$8:$A$12,0)),INDEX(Assumptions!$H$8:$H$12,MATCH(B6515,Assumptions!$A$8:$A$12,0)))))</f>
        <v>0.8</v>
      </c>
      <c r="R6515" s="14">
        <f t="shared" ca="1" si="712"/>
        <v>298545.24</v>
      </c>
      <c r="S6515" s="14">
        <f t="shared" ca="1" si="713"/>
        <v>74636.31</v>
      </c>
      <c r="T6515" s="11" t="s">
        <v>25</v>
      </c>
      <c r="U6515" s="18" t="s">
        <v>26</v>
      </c>
    </row>
    <row r="6516" spans="1:21" ht="15" customHeight="1" x14ac:dyDescent="0.15">
      <c r="A6516" s="10" t="s">
        <v>6564</v>
      </c>
      <c r="B6516" s="11" t="s">
        <v>46</v>
      </c>
      <c r="C6516" s="11" t="s">
        <v>119</v>
      </c>
      <c r="D6516" s="12">
        <v>46082</v>
      </c>
      <c r="E6516" s="11">
        <v>182</v>
      </c>
      <c r="F6516" s="11" t="s">
        <v>33</v>
      </c>
      <c r="G6516" s="13">
        <v>476952</v>
      </c>
      <c r="H6516" s="14">
        <f t="shared" si="707"/>
        <v>86805264</v>
      </c>
      <c r="I6516" s="14">
        <f>IF(F6516="GHS",H6516,H6516*Assumptions!$B$4)</f>
        <v>86805264</v>
      </c>
      <c r="J6516" s="15" t="str">
        <f>INDEX(Assumptions!$B$8:$B$12,MATCH(B6516,Assumptions!$A$8:$A$12,0))</f>
        <v>Specific Identification</v>
      </c>
      <c r="K6516" s="16">
        <f>G6516/(1-INDEX(Assumptions!$D$8:$D$12,MATCH(B6516,Assumptions!$A$8:$A$12,0)))</f>
        <v>611476.92307692301</v>
      </c>
      <c r="L6516" s="16">
        <f t="shared" si="708"/>
        <v>14308.56</v>
      </c>
      <c r="M6516" s="16">
        <f t="shared" si="709"/>
        <v>30573.846153846152</v>
      </c>
      <c r="N6516" s="14">
        <f>E6516*(K6516-L6516-M6516)*IF(F6516="GHS",1,Assumptions!$B$4)</f>
        <v>103120202.07999998</v>
      </c>
      <c r="O6516" s="15">
        <f t="shared" ca="1" si="710"/>
        <v>204</v>
      </c>
      <c r="P6516" s="15" t="str">
        <f t="shared" ca="1" si="711"/>
        <v>181-365d</v>
      </c>
      <c r="Q6516" s="17">
        <f ca="1">IF(P6516="0-90d",0,IF(P6516="91-180d",INDEX(Assumptions!$F$8:$F$12,MATCH(B6516,Assumptions!$A$8:$A$12,0)),IF(P6516="181-365d",INDEX(Assumptions!$G$8:$G$12,MATCH(B6516,Assumptions!$A$8:$A$12,0)),INDEX(Assumptions!$H$8:$H$12,MATCH(B6516,Assumptions!$A$8:$A$12,0)))))</f>
        <v>0.05</v>
      </c>
      <c r="R6516" s="14">
        <f t="shared" ca="1" si="712"/>
        <v>4340263.2</v>
      </c>
      <c r="S6516" s="14">
        <f t="shared" ca="1" si="713"/>
        <v>82465000.799999997</v>
      </c>
      <c r="T6516" s="11" t="s">
        <v>25</v>
      </c>
      <c r="U6516" s="18" t="s">
        <v>26</v>
      </c>
    </row>
    <row r="6517" spans="1:21" ht="15" customHeight="1" x14ac:dyDescent="0.15">
      <c r="A6517" s="10" t="s">
        <v>6565</v>
      </c>
      <c r="B6517" s="11" t="s">
        <v>22</v>
      </c>
      <c r="C6517" s="11" t="s">
        <v>81</v>
      </c>
      <c r="D6517" s="12">
        <v>45940</v>
      </c>
      <c r="E6517" s="11">
        <v>1743</v>
      </c>
      <c r="F6517" s="11" t="s">
        <v>24</v>
      </c>
      <c r="G6517" s="13">
        <v>37369.21</v>
      </c>
      <c r="H6517" s="14">
        <f t="shared" si="707"/>
        <v>65134533.030000001</v>
      </c>
      <c r="I6517" s="14">
        <f>IF(F6517="GHS",H6517,H6517*Assumptions!$B$4)</f>
        <v>703452956.7240001</v>
      </c>
      <c r="J6517" s="15" t="str">
        <f>INDEX(Assumptions!$B$8:$B$12,MATCH(B6517,Assumptions!$A$8:$A$12,0))</f>
        <v>FIFO</v>
      </c>
      <c r="K6517" s="16">
        <f>G6517/(1-INDEX(Assumptions!$D$8:$D$12,MATCH(B6517,Assumptions!$A$8:$A$12,0)))</f>
        <v>45572.207317073167</v>
      </c>
      <c r="L6517" s="16">
        <f t="shared" si="708"/>
        <v>1121.0762999999999</v>
      </c>
      <c r="M6517" s="16">
        <f t="shared" si="709"/>
        <v>2278.6103658536585</v>
      </c>
      <c r="N6517" s="14">
        <f>E6517*(K6517-L6517-M6517)*IF(F6517="GHS",1,Assumptions!$B$4)</f>
        <v>793872397.74681652</v>
      </c>
      <c r="O6517" s="15">
        <f t="shared" ca="1" si="710"/>
        <v>346</v>
      </c>
      <c r="P6517" s="15" t="str">
        <f t="shared" ca="1" si="711"/>
        <v>181-365d</v>
      </c>
      <c r="Q6517" s="17">
        <f ca="1">IF(P6517="0-90d",0,IF(P6517="91-180d",INDEX(Assumptions!$F$8:$F$12,MATCH(B6517,Assumptions!$A$8:$A$12,0)),IF(P6517="181-365d",INDEX(Assumptions!$G$8:$G$12,MATCH(B6517,Assumptions!$A$8:$A$12,0)),INDEX(Assumptions!$H$8:$H$12,MATCH(B6517,Assumptions!$A$8:$A$12,0)))))</f>
        <v>0.15</v>
      </c>
      <c r="R6517" s="14">
        <f t="shared" ca="1" si="712"/>
        <v>105517943.50860001</v>
      </c>
      <c r="S6517" s="14">
        <f t="shared" ca="1" si="713"/>
        <v>597935013.2154001</v>
      </c>
      <c r="T6517" s="11" t="s">
        <v>25</v>
      </c>
      <c r="U6517" s="18" t="s">
        <v>26</v>
      </c>
    </row>
    <row r="6518" spans="1:21" ht="15" customHeight="1" x14ac:dyDescent="0.15">
      <c r="A6518" s="10" t="s">
        <v>6566</v>
      </c>
      <c r="B6518" s="11" t="s">
        <v>31</v>
      </c>
      <c r="C6518" s="11" t="s">
        <v>76</v>
      </c>
      <c r="D6518" s="12">
        <v>46061</v>
      </c>
      <c r="E6518" s="11">
        <v>3257</v>
      </c>
      <c r="F6518" s="11" t="s">
        <v>33</v>
      </c>
      <c r="G6518" s="13">
        <v>2378.5</v>
      </c>
      <c r="H6518" s="14">
        <f t="shared" si="707"/>
        <v>7746774.5</v>
      </c>
      <c r="I6518" s="14">
        <f>IF(F6518="GHS",H6518,H6518*Assumptions!$B$4)</f>
        <v>7746774.5</v>
      </c>
      <c r="J6518" s="15" t="str">
        <f>INDEX(Assumptions!$B$8:$B$12,MATCH(B6518,Assumptions!$A$8:$A$12,0))</f>
        <v>Weighted Average</v>
      </c>
      <c r="K6518" s="16">
        <f>G6518/(1-INDEX(Assumptions!$D$8:$D$12,MATCH(B6518,Assumptions!$A$8:$A$12,0)))</f>
        <v>3303.4722222222222</v>
      </c>
      <c r="L6518" s="16">
        <f t="shared" si="708"/>
        <v>71.355000000000004</v>
      </c>
      <c r="M6518" s="16">
        <f t="shared" si="709"/>
        <v>165.17361111111111</v>
      </c>
      <c r="N6518" s="14">
        <f>E6518*(K6518-L6518-M6518)*IF(F6518="GHS",1,Assumptions!$B$4)</f>
        <v>9989035.3413888887</v>
      </c>
      <c r="O6518" s="15">
        <f t="shared" ca="1" si="710"/>
        <v>225</v>
      </c>
      <c r="P6518" s="15" t="str">
        <f t="shared" ca="1" si="711"/>
        <v>181-365d</v>
      </c>
      <c r="Q6518" s="17">
        <f ca="1">IF(P6518="0-90d",0,IF(P6518="91-180d",INDEX(Assumptions!$F$8:$F$12,MATCH(B6518,Assumptions!$A$8:$A$12,0)),IF(P6518="181-365d",INDEX(Assumptions!$G$8:$G$12,MATCH(B6518,Assumptions!$A$8:$A$12,0)),INDEX(Assumptions!$H$8:$H$12,MATCH(B6518,Assumptions!$A$8:$A$12,0)))))</f>
        <v>0.2</v>
      </c>
      <c r="R6518" s="14">
        <f t="shared" ca="1" si="712"/>
        <v>1549354.9000000001</v>
      </c>
      <c r="S6518" s="14">
        <f t="shared" ca="1" si="713"/>
        <v>6197419.5999999996</v>
      </c>
      <c r="T6518" s="11" t="s">
        <v>25</v>
      </c>
      <c r="U6518" s="18" t="s">
        <v>26</v>
      </c>
    </row>
    <row r="6519" spans="1:21" ht="15" customHeight="1" x14ac:dyDescent="0.15">
      <c r="A6519" s="10" t="s">
        <v>6567</v>
      </c>
      <c r="B6519" s="11" t="s">
        <v>28</v>
      </c>
      <c r="C6519" s="11" t="s">
        <v>35</v>
      </c>
      <c r="D6519" s="12">
        <v>45919</v>
      </c>
      <c r="E6519" s="11">
        <v>1685</v>
      </c>
      <c r="F6519" s="11" t="s">
        <v>24</v>
      </c>
      <c r="G6519" s="13">
        <v>10443.39</v>
      </c>
      <c r="H6519" s="14">
        <f t="shared" si="707"/>
        <v>17597112.149999999</v>
      </c>
      <c r="I6519" s="14">
        <f>IF(F6519="GHS",H6519,H6519*Assumptions!$B$4)</f>
        <v>190048811.22</v>
      </c>
      <c r="J6519" s="15" t="str">
        <f>INDEX(Assumptions!$B$8:$B$12,MATCH(B6519,Assumptions!$A$8:$A$12,0))</f>
        <v>Fair Value Less Costs to Sell</v>
      </c>
      <c r="K6519" s="16">
        <f>G6519/(1-INDEX(Assumptions!$D$8:$D$12,MATCH(B6519,Assumptions!$A$8:$A$12,0)))</f>
        <v>11867.488636363636</v>
      </c>
      <c r="L6519" s="16">
        <f t="shared" si="708"/>
        <v>313.30169999999998</v>
      </c>
      <c r="M6519" s="16">
        <f t="shared" si="709"/>
        <v>593.37443181818185</v>
      </c>
      <c r="N6519" s="14">
        <f>E6519*(K6519-L6519-M6519)*IF(F6519="GHS",1,Assumptions!$B$4)</f>
        <v>199464865.95771822</v>
      </c>
      <c r="O6519" s="15">
        <f t="shared" ca="1" si="710"/>
        <v>367</v>
      </c>
      <c r="P6519" s="15" t="str">
        <f t="shared" ca="1" si="711"/>
        <v>365d+</v>
      </c>
      <c r="Q6519" s="17">
        <f ca="1">IF(P6519="0-90d",0,IF(P6519="91-180d",INDEX(Assumptions!$F$8:$F$12,MATCH(B6519,Assumptions!$A$8:$A$12,0)),IF(P6519="181-365d",INDEX(Assumptions!$G$8:$G$12,MATCH(B6519,Assumptions!$A$8:$A$12,0)),INDEX(Assumptions!$H$8:$H$12,MATCH(B6519,Assumptions!$A$8:$A$12,0)))))</f>
        <v>0.4</v>
      </c>
      <c r="R6519" s="14">
        <f t="shared" ca="1" si="712"/>
        <v>76019524.488000005</v>
      </c>
      <c r="S6519" s="14">
        <f t="shared" ca="1" si="713"/>
        <v>114029286.73199999</v>
      </c>
      <c r="T6519" s="11" t="s">
        <v>25</v>
      </c>
      <c r="U6519" s="18" t="s">
        <v>26</v>
      </c>
    </row>
    <row r="6520" spans="1:21" ht="15" customHeight="1" x14ac:dyDescent="0.15">
      <c r="A6520" s="10" t="s">
        <v>6568</v>
      </c>
      <c r="B6520" s="11" t="s">
        <v>31</v>
      </c>
      <c r="C6520" s="11" t="s">
        <v>63</v>
      </c>
      <c r="D6520" s="12">
        <v>46092</v>
      </c>
      <c r="E6520" s="11">
        <v>2116</v>
      </c>
      <c r="F6520" s="11" t="s">
        <v>33</v>
      </c>
      <c r="G6520" s="13">
        <v>3521.32</v>
      </c>
      <c r="H6520" s="14">
        <f t="shared" si="707"/>
        <v>7451113.1200000001</v>
      </c>
      <c r="I6520" s="14">
        <f>IF(F6520="GHS",H6520,H6520*Assumptions!$B$4)</f>
        <v>7451113.1200000001</v>
      </c>
      <c r="J6520" s="15" t="str">
        <f>INDEX(Assumptions!$B$8:$B$12,MATCH(B6520,Assumptions!$A$8:$A$12,0))</f>
        <v>Weighted Average</v>
      </c>
      <c r="K6520" s="16">
        <f>G6520/(1-INDEX(Assumptions!$D$8:$D$12,MATCH(B6520,Assumptions!$A$8:$A$12,0)))</f>
        <v>4890.7222222222226</v>
      </c>
      <c r="L6520" s="16">
        <f t="shared" si="708"/>
        <v>105.6396</v>
      </c>
      <c r="M6520" s="16">
        <f t="shared" si="709"/>
        <v>244.53611111111115</v>
      </c>
      <c r="N6520" s="14">
        <f>E6520*(K6520-L6520-M6520)*IF(F6520="GHS",1,Assumptions!$B$4)</f>
        <v>9607796.4175111111</v>
      </c>
      <c r="O6520" s="15">
        <f t="shared" ca="1" si="710"/>
        <v>194</v>
      </c>
      <c r="P6520" s="15" t="str">
        <f t="shared" ca="1" si="711"/>
        <v>181-365d</v>
      </c>
      <c r="Q6520" s="17">
        <f ca="1">IF(P6520="0-90d",0,IF(P6520="91-180d",INDEX(Assumptions!$F$8:$F$12,MATCH(B6520,Assumptions!$A$8:$A$12,0)),IF(P6520="181-365d",INDEX(Assumptions!$G$8:$G$12,MATCH(B6520,Assumptions!$A$8:$A$12,0)),INDEX(Assumptions!$H$8:$H$12,MATCH(B6520,Assumptions!$A$8:$A$12,0)))))</f>
        <v>0.2</v>
      </c>
      <c r="R6520" s="14">
        <f t="shared" ca="1" si="712"/>
        <v>1490222.6240000001</v>
      </c>
      <c r="S6520" s="14">
        <f t="shared" ca="1" si="713"/>
        <v>5960890.4960000003</v>
      </c>
      <c r="T6520" s="11" t="s">
        <v>25</v>
      </c>
      <c r="U6520" s="18" t="s">
        <v>26</v>
      </c>
    </row>
    <row r="6521" spans="1:21" ht="15" customHeight="1" x14ac:dyDescent="0.15">
      <c r="A6521" s="10" t="s">
        <v>6569</v>
      </c>
      <c r="B6521" s="11" t="s">
        <v>41</v>
      </c>
      <c r="C6521" s="11" t="s">
        <v>44</v>
      </c>
      <c r="D6521" s="12">
        <v>45982</v>
      </c>
      <c r="E6521" s="11">
        <v>2506</v>
      </c>
      <c r="F6521" s="11" t="s">
        <v>33</v>
      </c>
      <c r="G6521" s="13">
        <v>419.87</v>
      </c>
      <c r="H6521" s="14">
        <f t="shared" si="707"/>
        <v>1052194.22</v>
      </c>
      <c r="I6521" s="14">
        <f>IF(F6521="GHS",H6521,H6521*Assumptions!$B$4)</f>
        <v>1052194.22</v>
      </c>
      <c r="J6521" s="15" t="str">
        <f>INDEX(Assumptions!$B$8:$B$12,MATCH(B6521,Assumptions!$A$8:$A$12,0))</f>
        <v>Weighted Average</v>
      </c>
      <c r="K6521" s="16">
        <f>G6521/(1-INDEX(Assumptions!$D$8:$D$12,MATCH(B6521,Assumptions!$A$8:$A$12,0)))</f>
        <v>645.95384615384614</v>
      </c>
      <c r="L6521" s="16">
        <f t="shared" si="708"/>
        <v>12.5961</v>
      </c>
      <c r="M6521" s="16">
        <f t="shared" si="709"/>
        <v>32.297692307692309</v>
      </c>
      <c r="N6521" s="14">
        <f>E6521*(K6521-L6521-M6521)*IF(F6521="GHS",1,Assumptions!$B$4)</f>
        <v>1506256.4949384616</v>
      </c>
      <c r="O6521" s="15">
        <f t="shared" ca="1" si="710"/>
        <v>304</v>
      </c>
      <c r="P6521" s="15" t="str">
        <f t="shared" ca="1" si="711"/>
        <v>181-365d</v>
      </c>
      <c r="Q6521" s="17">
        <f ca="1">IF(P6521="0-90d",0,IF(P6521="91-180d",INDEX(Assumptions!$F$8:$F$12,MATCH(B6521,Assumptions!$A$8:$A$12,0)),IF(P6521="181-365d",INDEX(Assumptions!$G$8:$G$12,MATCH(B6521,Assumptions!$A$8:$A$12,0)),INDEX(Assumptions!$H$8:$H$12,MATCH(B6521,Assumptions!$A$8:$A$12,0)))))</f>
        <v>0.35</v>
      </c>
      <c r="R6521" s="14">
        <f t="shared" ca="1" si="712"/>
        <v>368267.97699999996</v>
      </c>
      <c r="S6521" s="14">
        <f t="shared" ca="1" si="713"/>
        <v>683926.24300000002</v>
      </c>
      <c r="T6521" s="11" t="s">
        <v>50</v>
      </c>
      <c r="U6521" s="18" t="s">
        <v>26</v>
      </c>
    </row>
    <row r="6522" spans="1:21" ht="15" customHeight="1" x14ac:dyDescent="0.15">
      <c r="A6522" s="10" t="s">
        <v>6570</v>
      </c>
      <c r="B6522" s="11" t="s">
        <v>41</v>
      </c>
      <c r="C6522" s="11" t="s">
        <v>115</v>
      </c>
      <c r="D6522" s="12">
        <v>45907</v>
      </c>
      <c r="E6522" s="11">
        <v>180</v>
      </c>
      <c r="F6522" s="11" t="s">
        <v>33</v>
      </c>
      <c r="G6522" s="13">
        <v>548.51</v>
      </c>
      <c r="H6522" s="14">
        <f t="shared" si="707"/>
        <v>98731.8</v>
      </c>
      <c r="I6522" s="14">
        <f>IF(F6522="GHS",H6522,H6522*Assumptions!$B$4)</f>
        <v>98731.8</v>
      </c>
      <c r="J6522" s="15" t="str">
        <f>INDEX(Assumptions!$B$8:$B$12,MATCH(B6522,Assumptions!$A$8:$A$12,0))</f>
        <v>Weighted Average</v>
      </c>
      <c r="K6522" s="16">
        <f>G6522/(1-INDEX(Assumptions!$D$8:$D$12,MATCH(B6522,Assumptions!$A$8:$A$12,0)))</f>
        <v>843.86153846153843</v>
      </c>
      <c r="L6522" s="16">
        <f t="shared" si="708"/>
        <v>16.455299999999998</v>
      </c>
      <c r="M6522" s="16">
        <f t="shared" si="709"/>
        <v>42.193076923076923</v>
      </c>
      <c r="N6522" s="14">
        <f>E6522*(K6522-L6522-M6522)*IF(F6522="GHS",1,Assumptions!$B$4)</f>
        <v>141338.36907692309</v>
      </c>
      <c r="O6522" s="15">
        <f t="shared" ca="1" si="710"/>
        <v>379</v>
      </c>
      <c r="P6522" s="15" t="str">
        <f t="shared" ca="1" si="711"/>
        <v>365d+</v>
      </c>
      <c r="Q6522" s="17">
        <f ca="1">IF(P6522="0-90d",0,IF(P6522="91-180d",INDEX(Assumptions!$F$8:$F$12,MATCH(B6522,Assumptions!$A$8:$A$12,0)),IF(P6522="181-365d",INDEX(Assumptions!$G$8:$G$12,MATCH(B6522,Assumptions!$A$8:$A$12,0)),INDEX(Assumptions!$H$8:$H$12,MATCH(B6522,Assumptions!$A$8:$A$12,0)))))</f>
        <v>0.8</v>
      </c>
      <c r="R6522" s="14">
        <f t="shared" ca="1" si="712"/>
        <v>78985.440000000002</v>
      </c>
      <c r="S6522" s="14">
        <f t="shared" ca="1" si="713"/>
        <v>19746.36</v>
      </c>
      <c r="T6522" s="11" t="s">
        <v>25</v>
      </c>
      <c r="U6522" s="18" t="s">
        <v>26</v>
      </c>
    </row>
    <row r="6523" spans="1:21" ht="15" customHeight="1" x14ac:dyDescent="0.15">
      <c r="A6523" s="10" t="s">
        <v>6571</v>
      </c>
      <c r="B6523" s="11" t="s">
        <v>41</v>
      </c>
      <c r="C6523" s="11" t="s">
        <v>49</v>
      </c>
      <c r="D6523" s="12">
        <v>46120</v>
      </c>
      <c r="E6523" s="11">
        <v>4437</v>
      </c>
      <c r="F6523" s="11" t="s">
        <v>33</v>
      </c>
      <c r="G6523" s="13">
        <v>290.38</v>
      </c>
      <c r="H6523" s="14">
        <f t="shared" si="707"/>
        <v>1288416.06</v>
      </c>
      <c r="I6523" s="14">
        <f>IF(F6523="GHS",H6523,H6523*Assumptions!$B$4)</f>
        <v>1288416.06</v>
      </c>
      <c r="J6523" s="15" t="str">
        <f>INDEX(Assumptions!$B$8:$B$12,MATCH(B6523,Assumptions!$A$8:$A$12,0))</f>
        <v>Weighted Average</v>
      </c>
      <c r="K6523" s="16">
        <f>G6523/(1-INDEX(Assumptions!$D$8:$D$12,MATCH(B6523,Assumptions!$A$8:$A$12,0)))</f>
        <v>446.73846153846154</v>
      </c>
      <c r="L6523" s="16">
        <f t="shared" si="708"/>
        <v>8.7113999999999994</v>
      </c>
      <c r="M6523" s="16">
        <f t="shared" si="709"/>
        <v>22.336923076923078</v>
      </c>
      <c r="N6523" s="14">
        <f>E6523*(K6523-L6523-M6523)*IF(F6523="GHS",1,Assumptions!$B$4)</f>
        <v>1844417.1443538461</v>
      </c>
      <c r="O6523" s="15">
        <f t="shared" ca="1" si="710"/>
        <v>166</v>
      </c>
      <c r="P6523" s="15" t="str">
        <f t="shared" ca="1" si="711"/>
        <v>91-180d</v>
      </c>
      <c r="Q6523" s="17">
        <f ca="1">IF(P6523="0-90d",0,IF(P6523="91-180d",INDEX(Assumptions!$F$8:$F$12,MATCH(B6523,Assumptions!$A$8:$A$12,0)),IF(P6523="181-365d",INDEX(Assumptions!$G$8:$G$12,MATCH(B6523,Assumptions!$A$8:$A$12,0)),INDEX(Assumptions!$H$8:$H$12,MATCH(B6523,Assumptions!$A$8:$A$12,0)))))</f>
        <v>0.1</v>
      </c>
      <c r="R6523" s="14">
        <f t="shared" ca="1" si="712"/>
        <v>128841.60600000001</v>
      </c>
      <c r="S6523" s="14">
        <f t="shared" ca="1" si="713"/>
        <v>1159574.4540000001</v>
      </c>
      <c r="T6523" s="11" t="s">
        <v>25</v>
      </c>
      <c r="U6523" s="18" t="s">
        <v>36</v>
      </c>
    </row>
    <row r="6524" spans="1:21" ht="15" customHeight="1" x14ac:dyDescent="0.15">
      <c r="A6524" s="10" t="s">
        <v>6572</v>
      </c>
      <c r="B6524" s="11" t="s">
        <v>31</v>
      </c>
      <c r="C6524" s="11" t="s">
        <v>76</v>
      </c>
      <c r="D6524" s="12">
        <v>45783</v>
      </c>
      <c r="E6524" s="11">
        <v>1644</v>
      </c>
      <c r="F6524" s="11" t="s">
        <v>33</v>
      </c>
      <c r="G6524" s="13">
        <v>878.07</v>
      </c>
      <c r="H6524" s="14">
        <f t="shared" si="707"/>
        <v>1443547.08</v>
      </c>
      <c r="I6524" s="14">
        <f>IF(F6524="GHS",H6524,H6524*Assumptions!$B$4)</f>
        <v>1443547.08</v>
      </c>
      <c r="J6524" s="15" t="str">
        <f>INDEX(Assumptions!$B$8:$B$12,MATCH(B6524,Assumptions!$A$8:$A$12,0))</f>
        <v>Weighted Average</v>
      </c>
      <c r="K6524" s="16">
        <f>G6524/(1-INDEX(Assumptions!$D$8:$D$12,MATCH(B6524,Assumptions!$A$8:$A$12,0)))</f>
        <v>1219.5416666666667</v>
      </c>
      <c r="L6524" s="16">
        <f t="shared" si="708"/>
        <v>26.342100000000002</v>
      </c>
      <c r="M6524" s="16">
        <f t="shared" si="709"/>
        <v>60.97708333333334</v>
      </c>
      <c r="N6524" s="14">
        <f>E6524*(K6524-L6524-M6524)*IF(F6524="GHS",1,Assumptions!$B$4)</f>
        <v>1861373.7625999998</v>
      </c>
      <c r="O6524" s="15">
        <f t="shared" ca="1" si="710"/>
        <v>503</v>
      </c>
      <c r="P6524" s="15" t="str">
        <f t="shared" ca="1" si="711"/>
        <v>365d+</v>
      </c>
      <c r="Q6524" s="17">
        <f ca="1">IF(P6524="0-90d",0,IF(P6524="91-180d",INDEX(Assumptions!$F$8:$F$12,MATCH(B6524,Assumptions!$A$8:$A$12,0)),IF(P6524="181-365d",INDEX(Assumptions!$G$8:$G$12,MATCH(B6524,Assumptions!$A$8:$A$12,0)),INDEX(Assumptions!$H$8:$H$12,MATCH(B6524,Assumptions!$A$8:$A$12,0)))))</f>
        <v>0.6</v>
      </c>
      <c r="R6524" s="14">
        <f t="shared" ca="1" si="712"/>
        <v>866128.24800000002</v>
      </c>
      <c r="S6524" s="14">
        <f t="shared" ca="1" si="713"/>
        <v>577418.83200000005</v>
      </c>
      <c r="T6524" s="11" t="s">
        <v>25</v>
      </c>
      <c r="U6524" s="18" t="s">
        <v>26</v>
      </c>
    </row>
    <row r="6525" spans="1:21" ht="15" customHeight="1" x14ac:dyDescent="0.15">
      <c r="A6525" s="10" t="s">
        <v>6573</v>
      </c>
      <c r="B6525" s="11" t="s">
        <v>41</v>
      </c>
      <c r="C6525" s="11" t="s">
        <v>42</v>
      </c>
      <c r="D6525" s="12">
        <v>45738</v>
      </c>
      <c r="E6525" s="11">
        <v>4322</v>
      </c>
      <c r="F6525" s="11" t="s">
        <v>33</v>
      </c>
      <c r="G6525" s="13">
        <v>520.12</v>
      </c>
      <c r="H6525" s="14">
        <f t="shared" si="707"/>
        <v>2247958.64</v>
      </c>
      <c r="I6525" s="14">
        <f>IF(F6525="GHS",H6525,H6525*Assumptions!$B$4)</f>
        <v>2247958.64</v>
      </c>
      <c r="J6525" s="15" t="str">
        <f>INDEX(Assumptions!$B$8:$B$12,MATCH(B6525,Assumptions!$A$8:$A$12,0))</f>
        <v>Weighted Average</v>
      </c>
      <c r="K6525" s="16">
        <f>G6525/(1-INDEX(Assumptions!$D$8:$D$12,MATCH(B6525,Assumptions!$A$8:$A$12,0)))</f>
        <v>800.18461538461531</v>
      </c>
      <c r="L6525" s="16">
        <f t="shared" si="708"/>
        <v>15.6036</v>
      </c>
      <c r="M6525" s="16">
        <f t="shared" si="709"/>
        <v>40.009230769230768</v>
      </c>
      <c r="N6525" s="14">
        <f>E6525*(K6525-L6525-M6525)*IF(F6525="GHS",1,Assumptions!$B$4)</f>
        <v>3218039.2531076921</v>
      </c>
      <c r="O6525" s="15">
        <f t="shared" ca="1" si="710"/>
        <v>548</v>
      </c>
      <c r="P6525" s="15" t="str">
        <f t="shared" ca="1" si="711"/>
        <v>365d+</v>
      </c>
      <c r="Q6525" s="17">
        <f ca="1">IF(P6525="0-90d",0,IF(P6525="91-180d",INDEX(Assumptions!$F$8:$F$12,MATCH(B6525,Assumptions!$A$8:$A$12,0)),IF(P6525="181-365d",INDEX(Assumptions!$G$8:$G$12,MATCH(B6525,Assumptions!$A$8:$A$12,0)),INDEX(Assumptions!$H$8:$H$12,MATCH(B6525,Assumptions!$A$8:$A$12,0)))))</f>
        <v>0.8</v>
      </c>
      <c r="R6525" s="14">
        <f t="shared" ca="1" si="712"/>
        <v>1798366.9120000002</v>
      </c>
      <c r="S6525" s="14">
        <f t="shared" ca="1" si="713"/>
        <v>449591.72799999989</v>
      </c>
      <c r="T6525" s="11" t="s">
        <v>25</v>
      </c>
      <c r="U6525" s="18" t="s">
        <v>36</v>
      </c>
    </row>
    <row r="6526" spans="1:21" ht="15" customHeight="1" x14ac:dyDescent="0.15">
      <c r="A6526" s="10" t="s">
        <v>6574</v>
      </c>
      <c r="B6526" s="11" t="s">
        <v>41</v>
      </c>
      <c r="C6526" s="11" t="s">
        <v>42</v>
      </c>
      <c r="D6526" s="12">
        <v>46205</v>
      </c>
      <c r="E6526" s="11">
        <v>995</v>
      </c>
      <c r="F6526" s="11" t="s">
        <v>33</v>
      </c>
      <c r="G6526" s="13">
        <v>475.05</v>
      </c>
      <c r="H6526" s="14">
        <f t="shared" si="707"/>
        <v>472674.75</v>
      </c>
      <c r="I6526" s="14">
        <f>IF(F6526="GHS",H6526,H6526*Assumptions!$B$4)</f>
        <v>472674.75</v>
      </c>
      <c r="J6526" s="15" t="str">
        <f>INDEX(Assumptions!$B$8:$B$12,MATCH(B6526,Assumptions!$A$8:$A$12,0))</f>
        <v>Weighted Average</v>
      </c>
      <c r="K6526" s="16">
        <f>G6526/(1-INDEX(Assumptions!$D$8:$D$12,MATCH(B6526,Assumptions!$A$8:$A$12,0)))</f>
        <v>730.84615384615381</v>
      </c>
      <c r="L6526" s="16">
        <f t="shared" si="708"/>
        <v>14.2515</v>
      </c>
      <c r="M6526" s="16">
        <f t="shared" si="709"/>
        <v>36.542307692307695</v>
      </c>
      <c r="N6526" s="14">
        <f>E6526*(K6526-L6526-M6526)*IF(F6526="GHS",1,Assumptions!$B$4)</f>
        <v>676652.08442307694</v>
      </c>
      <c r="O6526" s="15">
        <f t="shared" ca="1" si="710"/>
        <v>81</v>
      </c>
      <c r="P6526" s="15" t="str">
        <f t="shared" ca="1" si="711"/>
        <v>0-90d</v>
      </c>
      <c r="Q6526" s="17">
        <f ca="1">IF(P6526="0-90d",0,IF(P6526="91-180d",INDEX(Assumptions!$F$8:$F$12,MATCH(B6526,Assumptions!$A$8:$A$12,0)),IF(P6526="181-365d",INDEX(Assumptions!$G$8:$G$12,MATCH(B6526,Assumptions!$A$8:$A$12,0)),INDEX(Assumptions!$H$8:$H$12,MATCH(B6526,Assumptions!$A$8:$A$12,0)))))</f>
        <v>0</v>
      </c>
      <c r="R6526" s="14">
        <f t="shared" ca="1" si="712"/>
        <v>0</v>
      </c>
      <c r="S6526" s="14">
        <f t="shared" ca="1" si="713"/>
        <v>472674.75</v>
      </c>
      <c r="T6526" s="11" t="s">
        <v>25</v>
      </c>
      <c r="U6526" s="18" t="s">
        <v>26</v>
      </c>
    </row>
    <row r="6527" spans="1:21" ht="15" customHeight="1" x14ac:dyDescent="0.15">
      <c r="A6527" s="10" t="s">
        <v>6575</v>
      </c>
      <c r="B6527" s="11" t="s">
        <v>31</v>
      </c>
      <c r="C6527" s="11" t="s">
        <v>76</v>
      </c>
      <c r="D6527" s="12">
        <v>45836</v>
      </c>
      <c r="E6527" s="11">
        <v>3706</v>
      </c>
      <c r="F6527" s="11" t="s">
        <v>33</v>
      </c>
      <c r="G6527" s="13">
        <v>2164.09</v>
      </c>
      <c r="H6527" s="14">
        <f t="shared" si="707"/>
        <v>8020117.540000001</v>
      </c>
      <c r="I6527" s="14">
        <f>IF(F6527="GHS",H6527,H6527*Assumptions!$B$4)</f>
        <v>8020117.540000001</v>
      </c>
      <c r="J6527" s="15" t="str">
        <f>INDEX(Assumptions!$B$8:$B$12,MATCH(B6527,Assumptions!$A$8:$A$12,0))</f>
        <v>Weighted Average</v>
      </c>
      <c r="K6527" s="16">
        <f>G6527/(1-INDEX(Assumptions!$D$8:$D$12,MATCH(B6527,Assumptions!$A$8:$A$12,0)))</f>
        <v>3005.6805555555557</v>
      </c>
      <c r="L6527" s="16">
        <f t="shared" si="708"/>
        <v>64.922700000000006</v>
      </c>
      <c r="M6527" s="16">
        <f t="shared" si="709"/>
        <v>150.28402777777779</v>
      </c>
      <c r="N6527" s="14">
        <f>E6527*(K6527-L6527-M6527)*IF(F6527="GHS",1,Assumptions!$B$4)</f>
        <v>10341496.005744444</v>
      </c>
      <c r="O6527" s="15">
        <f t="shared" ca="1" si="710"/>
        <v>450</v>
      </c>
      <c r="P6527" s="15" t="str">
        <f t="shared" ca="1" si="711"/>
        <v>365d+</v>
      </c>
      <c r="Q6527" s="17">
        <f ca="1">IF(P6527="0-90d",0,IF(P6527="91-180d",INDEX(Assumptions!$F$8:$F$12,MATCH(B6527,Assumptions!$A$8:$A$12,0)),IF(P6527="181-365d",INDEX(Assumptions!$G$8:$G$12,MATCH(B6527,Assumptions!$A$8:$A$12,0)),INDEX(Assumptions!$H$8:$H$12,MATCH(B6527,Assumptions!$A$8:$A$12,0)))))</f>
        <v>0.6</v>
      </c>
      <c r="R6527" s="14">
        <f t="shared" ca="1" si="712"/>
        <v>4812070.5240000002</v>
      </c>
      <c r="S6527" s="14">
        <f t="shared" ca="1" si="713"/>
        <v>3208047.0160000008</v>
      </c>
      <c r="T6527" s="11" t="s">
        <v>25</v>
      </c>
      <c r="U6527" s="18" t="s">
        <v>26</v>
      </c>
    </row>
    <row r="6528" spans="1:21" ht="15" customHeight="1" x14ac:dyDescent="0.15">
      <c r="A6528" s="10" t="s">
        <v>6576</v>
      </c>
      <c r="B6528" s="11" t="s">
        <v>46</v>
      </c>
      <c r="C6528" s="11" t="s">
        <v>52</v>
      </c>
      <c r="D6528" s="12">
        <v>45876</v>
      </c>
      <c r="E6528" s="11">
        <v>4284</v>
      </c>
      <c r="F6528" s="11" t="s">
        <v>33</v>
      </c>
      <c r="G6528" s="13">
        <v>232503.19</v>
      </c>
      <c r="H6528" s="14">
        <f t="shared" si="707"/>
        <v>996043665.96000004</v>
      </c>
      <c r="I6528" s="14">
        <f>IF(F6528="GHS",H6528,H6528*Assumptions!$B$4)</f>
        <v>996043665.96000004</v>
      </c>
      <c r="J6528" s="15" t="str">
        <f>INDEX(Assumptions!$B$8:$B$12,MATCH(B6528,Assumptions!$A$8:$A$12,0))</f>
        <v>Specific Identification</v>
      </c>
      <c r="K6528" s="16">
        <f>G6528/(1-INDEX(Assumptions!$D$8:$D$12,MATCH(B6528,Assumptions!$A$8:$A$12,0)))</f>
        <v>298081.01282051281</v>
      </c>
      <c r="L6528" s="16">
        <f t="shared" si="708"/>
        <v>6975.0956999999999</v>
      </c>
      <c r="M6528" s="16">
        <f t="shared" si="709"/>
        <v>14904.050641025642</v>
      </c>
      <c r="N6528" s="14">
        <f>E6528*(K6528-L6528-M6528)*IF(F6528="GHS",1,Assumptions!$B$4)</f>
        <v>1183248795.9981229</v>
      </c>
      <c r="O6528" s="15">
        <f t="shared" ca="1" si="710"/>
        <v>410</v>
      </c>
      <c r="P6528" s="15" t="str">
        <f t="shared" ca="1" si="711"/>
        <v>365d+</v>
      </c>
      <c r="Q6528" s="17">
        <f ca="1">IF(P6528="0-90d",0,IF(P6528="91-180d",INDEX(Assumptions!$F$8:$F$12,MATCH(B6528,Assumptions!$A$8:$A$12,0)),IF(P6528="181-365d",INDEX(Assumptions!$G$8:$G$12,MATCH(B6528,Assumptions!$A$8:$A$12,0)),INDEX(Assumptions!$H$8:$H$12,MATCH(B6528,Assumptions!$A$8:$A$12,0)))))</f>
        <v>0.15</v>
      </c>
      <c r="R6528" s="14">
        <f t="shared" ca="1" si="712"/>
        <v>149406549.89399999</v>
      </c>
      <c r="S6528" s="14">
        <f t="shared" ca="1" si="713"/>
        <v>846637116.06599998</v>
      </c>
      <c r="T6528" s="11" t="s">
        <v>25</v>
      </c>
      <c r="U6528" s="18" t="s">
        <v>26</v>
      </c>
    </row>
    <row r="6529" spans="1:21" ht="15" customHeight="1" x14ac:dyDescent="0.15">
      <c r="A6529" s="10" t="s">
        <v>6577</v>
      </c>
      <c r="B6529" s="11" t="s">
        <v>28</v>
      </c>
      <c r="C6529" s="11" t="s">
        <v>55</v>
      </c>
      <c r="D6529" s="12">
        <v>45896</v>
      </c>
      <c r="E6529" s="11">
        <v>3050</v>
      </c>
      <c r="F6529" s="11" t="s">
        <v>24</v>
      </c>
      <c r="G6529" s="13">
        <v>4349.88</v>
      </c>
      <c r="H6529" s="14">
        <f t="shared" si="707"/>
        <v>13267134</v>
      </c>
      <c r="I6529" s="14">
        <f>IF(F6529="GHS",H6529,H6529*Assumptions!$B$4)</f>
        <v>143285047.20000002</v>
      </c>
      <c r="J6529" s="15" t="str">
        <f>INDEX(Assumptions!$B$8:$B$12,MATCH(B6529,Assumptions!$A$8:$A$12,0))</f>
        <v>Fair Value Less Costs to Sell</v>
      </c>
      <c r="K6529" s="16">
        <f>G6529/(1-INDEX(Assumptions!$D$8:$D$12,MATCH(B6529,Assumptions!$A$8:$A$12,0)))</f>
        <v>4943.045454545455</v>
      </c>
      <c r="L6529" s="16">
        <f t="shared" si="708"/>
        <v>130.49639999999999</v>
      </c>
      <c r="M6529" s="16">
        <f t="shared" si="709"/>
        <v>247.15227272727276</v>
      </c>
      <c r="N6529" s="14">
        <f>E6529*(K6529-L6529-M6529)*IF(F6529="GHS",1,Assumptions!$B$4)</f>
        <v>150384169.9930909</v>
      </c>
      <c r="O6529" s="15">
        <f t="shared" ca="1" si="710"/>
        <v>390</v>
      </c>
      <c r="P6529" s="15" t="str">
        <f t="shared" ca="1" si="711"/>
        <v>365d+</v>
      </c>
      <c r="Q6529" s="17">
        <f ca="1">IF(P6529="0-90d",0,IF(P6529="91-180d",INDEX(Assumptions!$F$8:$F$12,MATCH(B6529,Assumptions!$A$8:$A$12,0)),IF(P6529="181-365d",INDEX(Assumptions!$G$8:$G$12,MATCH(B6529,Assumptions!$A$8:$A$12,0)),INDEX(Assumptions!$H$8:$H$12,MATCH(B6529,Assumptions!$A$8:$A$12,0)))))</f>
        <v>0.4</v>
      </c>
      <c r="R6529" s="14">
        <f t="shared" ca="1" si="712"/>
        <v>57314018.88000001</v>
      </c>
      <c r="S6529" s="14">
        <f t="shared" ca="1" si="713"/>
        <v>85971028.320000008</v>
      </c>
      <c r="T6529" s="11" t="s">
        <v>25</v>
      </c>
      <c r="U6529" s="18" t="s">
        <v>26</v>
      </c>
    </row>
    <row r="6530" spans="1:21" ht="15" customHeight="1" x14ac:dyDescent="0.15">
      <c r="A6530" s="10" t="s">
        <v>6578</v>
      </c>
      <c r="B6530" s="11" t="s">
        <v>41</v>
      </c>
      <c r="C6530" s="11" t="s">
        <v>115</v>
      </c>
      <c r="D6530" s="12">
        <v>45882</v>
      </c>
      <c r="E6530" s="11">
        <v>4774</v>
      </c>
      <c r="F6530" s="11" t="s">
        <v>33</v>
      </c>
      <c r="G6530" s="13">
        <v>357.27</v>
      </c>
      <c r="H6530" s="14">
        <f t="shared" ref="H6530:H6593" si="714">E6530*G6530</f>
        <v>1705606.98</v>
      </c>
      <c r="I6530" s="14">
        <f>IF(F6530="GHS",H6530,H6530*Assumptions!$B$4)</f>
        <v>1705606.98</v>
      </c>
      <c r="J6530" s="15" t="str">
        <f>INDEX(Assumptions!$B$8:$B$12,MATCH(B6530,Assumptions!$A$8:$A$12,0))</f>
        <v>Weighted Average</v>
      </c>
      <c r="K6530" s="16">
        <f>G6530/(1-INDEX(Assumptions!$D$8:$D$12,MATCH(B6530,Assumptions!$A$8:$A$12,0)))</f>
        <v>549.64615384615377</v>
      </c>
      <c r="L6530" s="16">
        <f t="shared" ref="L6530:L6593" si="715">G6530*0.03</f>
        <v>10.7181</v>
      </c>
      <c r="M6530" s="16">
        <f t="shared" ref="M6530:M6593" si="716">K6530*0.05</f>
        <v>27.482307692307689</v>
      </c>
      <c r="N6530" s="14">
        <f>E6530*(K6530-L6530-M6530)*IF(F6530="GHS",1,Assumptions!$B$4)</f>
        <v>2441641.9921384607</v>
      </c>
      <c r="O6530" s="15">
        <f t="shared" ref="O6530:O6593" ca="1" si="717">TODAY()-D6530</f>
        <v>404</v>
      </c>
      <c r="P6530" s="15" t="str">
        <f t="shared" ref="P6530:P6593" ca="1" si="718">IF(O6530&lt;=90,"0-90d",IF(O6530&lt;=180,"91-180d",IF(O6530&lt;=365,"181-365d","365d+")))</f>
        <v>365d+</v>
      </c>
      <c r="Q6530" s="17">
        <f ca="1">IF(P6530="0-90d",0,IF(P6530="91-180d",INDEX(Assumptions!$F$8:$F$12,MATCH(B6530,Assumptions!$A$8:$A$12,0)),IF(P6530="181-365d",INDEX(Assumptions!$G$8:$G$12,MATCH(B6530,Assumptions!$A$8:$A$12,0)),INDEX(Assumptions!$H$8:$H$12,MATCH(B6530,Assumptions!$A$8:$A$12,0)))))</f>
        <v>0.8</v>
      </c>
      <c r="R6530" s="14">
        <f t="shared" ref="R6530:R6593" ca="1" si="719">I6530*Q6530</f>
        <v>1364485.584</v>
      </c>
      <c r="S6530" s="14">
        <f t="shared" ref="S6530:S6593" ca="1" si="720">IF(T6530="Held on Consignment (Not Owned)",0,MIN(I6530-R6530,N6530))</f>
        <v>341121.39599999995</v>
      </c>
      <c r="T6530" s="11" t="s">
        <v>25</v>
      </c>
      <c r="U6530" s="18" t="s">
        <v>26</v>
      </c>
    </row>
    <row r="6531" spans="1:21" ht="15" customHeight="1" x14ac:dyDescent="0.15">
      <c r="A6531" s="10" t="s">
        <v>6579</v>
      </c>
      <c r="B6531" s="11" t="s">
        <v>46</v>
      </c>
      <c r="C6531" s="11" t="s">
        <v>47</v>
      </c>
      <c r="D6531" s="12">
        <v>45736</v>
      </c>
      <c r="E6531" s="11">
        <v>1489</v>
      </c>
      <c r="F6531" s="11" t="s">
        <v>33</v>
      </c>
      <c r="G6531" s="13">
        <v>364184.28</v>
      </c>
      <c r="H6531" s="14">
        <f t="shared" si="714"/>
        <v>542270392.92000008</v>
      </c>
      <c r="I6531" s="14">
        <f>IF(F6531="GHS",H6531,H6531*Assumptions!$B$4)</f>
        <v>542270392.92000008</v>
      </c>
      <c r="J6531" s="15" t="str">
        <f>INDEX(Assumptions!$B$8:$B$12,MATCH(B6531,Assumptions!$A$8:$A$12,0))</f>
        <v>Specific Identification</v>
      </c>
      <c r="K6531" s="16">
        <f>G6531/(1-INDEX(Assumptions!$D$8:$D$12,MATCH(B6531,Assumptions!$A$8:$A$12,0)))</f>
        <v>466902.92307692312</v>
      </c>
      <c r="L6531" s="16">
        <f t="shared" si="715"/>
        <v>10925.528400000001</v>
      </c>
      <c r="M6531" s="16">
        <f t="shared" si="716"/>
        <v>23345.146153846159</v>
      </c>
      <c r="N6531" s="14">
        <f>E6531*(K6531-L6531-M6531)*IF(F6531="GHS",1,Assumptions!$B$4)</f>
        <v>644189418.0508616</v>
      </c>
      <c r="O6531" s="15">
        <f t="shared" ca="1" si="717"/>
        <v>550</v>
      </c>
      <c r="P6531" s="15" t="str">
        <f t="shared" ca="1" si="718"/>
        <v>365d+</v>
      </c>
      <c r="Q6531" s="17">
        <f ca="1">IF(P6531="0-90d",0,IF(P6531="91-180d",INDEX(Assumptions!$F$8:$F$12,MATCH(B6531,Assumptions!$A$8:$A$12,0)),IF(P6531="181-365d",INDEX(Assumptions!$G$8:$G$12,MATCH(B6531,Assumptions!$A$8:$A$12,0)),INDEX(Assumptions!$H$8:$H$12,MATCH(B6531,Assumptions!$A$8:$A$12,0)))))</f>
        <v>0.15</v>
      </c>
      <c r="R6531" s="14">
        <f t="shared" ca="1" si="719"/>
        <v>81340558.938000008</v>
      </c>
      <c r="S6531" s="14">
        <f t="shared" ca="1" si="720"/>
        <v>460929833.98200005</v>
      </c>
      <c r="T6531" s="11" t="s">
        <v>25</v>
      </c>
      <c r="U6531" s="18" t="s">
        <v>26</v>
      </c>
    </row>
    <row r="6532" spans="1:21" ht="15" customHeight="1" x14ac:dyDescent="0.15">
      <c r="A6532" s="10" t="s">
        <v>6580</v>
      </c>
      <c r="B6532" s="11" t="s">
        <v>41</v>
      </c>
      <c r="C6532" s="11" t="s">
        <v>44</v>
      </c>
      <c r="D6532" s="12">
        <v>45945</v>
      </c>
      <c r="E6532" s="11">
        <v>2234</v>
      </c>
      <c r="F6532" s="11" t="s">
        <v>33</v>
      </c>
      <c r="G6532" s="13">
        <v>406.38</v>
      </c>
      <c r="H6532" s="14">
        <f t="shared" si="714"/>
        <v>907852.92</v>
      </c>
      <c r="I6532" s="14">
        <f>IF(F6532="GHS",H6532,H6532*Assumptions!$B$4)</f>
        <v>907852.92</v>
      </c>
      <c r="J6532" s="15" t="str">
        <f>INDEX(Assumptions!$B$8:$B$12,MATCH(B6532,Assumptions!$A$8:$A$12,0))</f>
        <v>Weighted Average</v>
      </c>
      <c r="K6532" s="16">
        <f>G6532/(1-INDEX(Assumptions!$D$8:$D$12,MATCH(B6532,Assumptions!$A$8:$A$12,0)))</f>
        <v>625.19999999999993</v>
      </c>
      <c r="L6532" s="16">
        <f t="shared" si="715"/>
        <v>12.1914</v>
      </c>
      <c r="M6532" s="16">
        <f t="shared" si="716"/>
        <v>31.259999999999998</v>
      </c>
      <c r="N6532" s="14">
        <f>E6532*(K6532-L6532-M6532)*IF(F6532="GHS",1,Assumptions!$B$4)</f>
        <v>1299626.3723999998</v>
      </c>
      <c r="O6532" s="15">
        <f t="shared" ca="1" si="717"/>
        <v>341</v>
      </c>
      <c r="P6532" s="15" t="str">
        <f t="shared" ca="1" si="718"/>
        <v>181-365d</v>
      </c>
      <c r="Q6532" s="17">
        <f ca="1">IF(P6532="0-90d",0,IF(P6532="91-180d",INDEX(Assumptions!$F$8:$F$12,MATCH(B6532,Assumptions!$A$8:$A$12,0)),IF(P6532="181-365d",INDEX(Assumptions!$G$8:$G$12,MATCH(B6532,Assumptions!$A$8:$A$12,0)),INDEX(Assumptions!$H$8:$H$12,MATCH(B6532,Assumptions!$A$8:$A$12,0)))))</f>
        <v>0.35</v>
      </c>
      <c r="R6532" s="14">
        <f t="shared" ca="1" si="719"/>
        <v>317748.522</v>
      </c>
      <c r="S6532" s="14">
        <f t="shared" ca="1" si="720"/>
        <v>590104.39800000004</v>
      </c>
      <c r="T6532" s="11" t="s">
        <v>25</v>
      </c>
      <c r="U6532" s="18" t="s">
        <v>26</v>
      </c>
    </row>
    <row r="6533" spans="1:21" ht="15" customHeight="1" x14ac:dyDescent="0.15">
      <c r="A6533" s="10" t="s">
        <v>6581</v>
      </c>
      <c r="B6533" s="11" t="s">
        <v>46</v>
      </c>
      <c r="C6533" s="11" t="s">
        <v>119</v>
      </c>
      <c r="D6533" s="12">
        <v>46190</v>
      </c>
      <c r="E6533" s="11">
        <v>4740</v>
      </c>
      <c r="F6533" s="11" t="s">
        <v>33</v>
      </c>
      <c r="G6533" s="13">
        <v>439214.75</v>
      </c>
      <c r="H6533" s="14">
        <f t="shared" si="714"/>
        <v>2081877915</v>
      </c>
      <c r="I6533" s="14">
        <f>IF(F6533="GHS",H6533,H6533*Assumptions!$B$4)</f>
        <v>2081877915</v>
      </c>
      <c r="J6533" s="15" t="str">
        <f>INDEX(Assumptions!$B$8:$B$12,MATCH(B6533,Assumptions!$A$8:$A$12,0))</f>
        <v>Specific Identification</v>
      </c>
      <c r="K6533" s="16">
        <f>G6533/(1-INDEX(Assumptions!$D$8:$D$12,MATCH(B6533,Assumptions!$A$8:$A$12,0)))</f>
        <v>563095.83333333337</v>
      </c>
      <c r="L6533" s="16">
        <f t="shared" si="715"/>
        <v>13176.442499999999</v>
      </c>
      <c r="M6533" s="16">
        <f t="shared" si="716"/>
        <v>28154.791666666672</v>
      </c>
      <c r="N6533" s="14">
        <f>E6533*(K6533-L6533-M6533)*IF(F6533="GHS",1,Assumptions!$B$4)</f>
        <v>2473164200.0500002</v>
      </c>
      <c r="O6533" s="15">
        <f t="shared" ca="1" si="717"/>
        <v>96</v>
      </c>
      <c r="P6533" s="15" t="str">
        <f t="shared" ca="1" si="718"/>
        <v>91-180d</v>
      </c>
      <c r="Q6533" s="17">
        <f ca="1">IF(P6533="0-90d",0,IF(P6533="91-180d",INDEX(Assumptions!$F$8:$F$12,MATCH(B6533,Assumptions!$A$8:$A$12,0)),IF(P6533="181-365d",INDEX(Assumptions!$G$8:$G$12,MATCH(B6533,Assumptions!$A$8:$A$12,0)),INDEX(Assumptions!$H$8:$H$12,MATCH(B6533,Assumptions!$A$8:$A$12,0)))))</f>
        <v>0</v>
      </c>
      <c r="R6533" s="14">
        <f t="shared" ca="1" si="719"/>
        <v>0</v>
      </c>
      <c r="S6533" s="14">
        <f t="shared" ca="1" si="720"/>
        <v>2081877915</v>
      </c>
      <c r="T6533" s="11" t="s">
        <v>50</v>
      </c>
      <c r="U6533" s="18" t="s">
        <v>26</v>
      </c>
    </row>
    <row r="6534" spans="1:21" ht="15" customHeight="1" x14ac:dyDescent="0.15">
      <c r="A6534" s="10" t="s">
        <v>6582</v>
      </c>
      <c r="B6534" s="11" t="s">
        <v>41</v>
      </c>
      <c r="C6534" s="11" t="s">
        <v>44</v>
      </c>
      <c r="D6534" s="12">
        <v>46177</v>
      </c>
      <c r="E6534" s="11">
        <v>1221</v>
      </c>
      <c r="F6534" s="11" t="s">
        <v>33</v>
      </c>
      <c r="G6534" s="13">
        <v>498.8</v>
      </c>
      <c r="H6534" s="14">
        <f t="shared" si="714"/>
        <v>609034.80000000005</v>
      </c>
      <c r="I6534" s="14">
        <f>IF(F6534="GHS",H6534,H6534*Assumptions!$B$4)</f>
        <v>609034.80000000005</v>
      </c>
      <c r="J6534" s="15" t="str">
        <f>INDEX(Assumptions!$B$8:$B$12,MATCH(B6534,Assumptions!$A$8:$A$12,0))</f>
        <v>Weighted Average</v>
      </c>
      <c r="K6534" s="16">
        <f>G6534/(1-INDEX(Assumptions!$D$8:$D$12,MATCH(B6534,Assumptions!$A$8:$A$12,0)))</f>
        <v>767.38461538461536</v>
      </c>
      <c r="L6534" s="16">
        <f t="shared" si="715"/>
        <v>14.964</v>
      </c>
      <c r="M6534" s="16">
        <f t="shared" si="716"/>
        <v>38.369230769230768</v>
      </c>
      <c r="N6534" s="14">
        <f>E6534*(K6534-L6534-M6534)*IF(F6534="GHS",1,Assumptions!$B$4)</f>
        <v>871856.74061538454</v>
      </c>
      <c r="O6534" s="15">
        <f t="shared" ca="1" si="717"/>
        <v>109</v>
      </c>
      <c r="P6534" s="15" t="str">
        <f t="shared" ca="1" si="718"/>
        <v>91-180d</v>
      </c>
      <c r="Q6534" s="17">
        <f ca="1">IF(P6534="0-90d",0,IF(P6534="91-180d",INDEX(Assumptions!$F$8:$F$12,MATCH(B6534,Assumptions!$A$8:$A$12,0)),IF(P6534="181-365d",INDEX(Assumptions!$G$8:$G$12,MATCH(B6534,Assumptions!$A$8:$A$12,0)),INDEX(Assumptions!$H$8:$H$12,MATCH(B6534,Assumptions!$A$8:$A$12,0)))))</f>
        <v>0.1</v>
      </c>
      <c r="R6534" s="14">
        <f t="shared" ca="1" si="719"/>
        <v>60903.48000000001</v>
      </c>
      <c r="S6534" s="14">
        <f t="shared" ca="1" si="720"/>
        <v>548131.32000000007</v>
      </c>
      <c r="T6534" s="11" t="s">
        <v>25</v>
      </c>
      <c r="U6534" s="18" t="s">
        <v>26</v>
      </c>
    </row>
    <row r="6535" spans="1:21" ht="15" customHeight="1" x14ac:dyDescent="0.15">
      <c r="A6535" s="10" t="s">
        <v>6583</v>
      </c>
      <c r="B6535" s="11" t="s">
        <v>41</v>
      </c>
      <c r="C6535" s="11" t="s">
        <v>44</v>
      </c>
      <c r="D6535" s="12">
        <v>46188</v>
      </c>
      <c r="E6535" s="11">
        <v>4067</v>
      </c>
      <c r="F6535" s="11" t="s">
        <v>33</v>
      </c>
      <c r="G6535" s="13">
        <v>364.9</v>
      </c>
      <c r="H6535" s="14">
        <f t="shared" si="714"/>
        <v>1484048.2999999998</v>
      </c>
      <c r="I6535" s="14">
        <f>IF(F6535="GHS",H6535,H6535*Assumptions!$B$4)</f>
        <v>1484048.2999999998</v>
      </c>
      <c r="J6535" s="15" t="str">
        <f>INDEX(Assumptions!$B$8:$B$12,MATCH(B6535,Assumptions!$A$8:$A$12,0))</f>
        <v>Weighted Average</v>
      </c>
      <c r="K6535" s="16">
        <f>G6535/(1-INDEX(Assumptions!$D$8:$D$12,MATCH(B6535,Assumptions!$A$8:$A$12,0)))</f>
        <v>561.38461538461536</v>
      </c>
      <c r="L6535" s="16">
        <f t="shared" si="715"/>
        <v>10.946999999999999</v>
      </c>
      <c r="M6535" s="16">
        <f t="shared" si="716"/>
        <v>28.069230769230771</v>
      </c>
      <c r="N6535" s="14">
        <f>E6535*(K6535-L6535-M6535)*IF(F6535="GHS",1,Assumptions!$B$4)</f>
        <v>2124472.2202307689</v>
      </c>
      <c r="O6535" s="15">
        <f t="shared" ca="1" si="717"/>
        <v>98</v>
      </c>
      <c r="P6535" s="15" t="str">
        <f t="shared" ca="1" si="718"/>
        <v>91-180d</v>
      </c>
      <c r="Q6535" s="17">
        <f ca="1">IF(P6535="0-90d",0,IF(P6535="91-180d",INDEX(Assumptions!$F$8:$F$12,MATCH(B6535,Assumptions!$A$8:$A$12,0)),IF(P6535="181-365d",INDEX(Assumptions!$G$8:$G$12,MATCH(B6535,Assumptions!$A$8:$A$12,0)),INDEX(Assumptions!$H$8:$H$12,MATCH(B6535,Assumptions!$A$8:$A$12,0)))))</f>
        <v>0.1</v>
      </c>
      <c r="R6535" s="14">
        <f t="shared" ca="1" si="719"/>
        <v>148404.82999999999</v>
      </c>
      <c r="S6535" s="14">
        <f t="shared" ca="1" si="720"/>
        <v>1335643.4699999997</v>
      </c>
      <c r="T6535" s="11" t="s">
        <v>50</v>
      </c>
      <c r="U6535" s="18" t="s">
        <v>26</v>
      </c>
    </row>
    <row r="6536" spans="1:21" ht="15" customHeight="1" x14ac:dyDescent="0.15">
      <c r="A6536" s="10" t="s">
        <v>6584</v>
      </c>
      <c r="B6536" s="11" t="s">
        <v>31</v>
      </c>
      <c r="C6536" s="11" t="s">
        <v>63</v>
      </c>
      <c r="D6536" s="12">
        <v>45933</v>
      </c>
      <c r="E6536" s="11">
        <v>526</v>
      </c>
      <c r="F6536" s="11" t="s">
        <v>33</v>
      </c>
      <c r="G6536" s="13">
        <v>1417.73</v>
      </c>
      <c r="H6536" s="14">
        <f t="shared" si="714"/>
        <v>745725.98</v>
      </c>
      <c r="I6536" s="14">
        <f>IF(F6536="GHS",H6536,H6536*Assumptions!$B$4)</f>
        <v>745725.98</v>
      </c>
      <c r="J6536" s="15" t="str">
        <f>INDEX(Assumptions!$B$8:$B$12,MATCH(B6536,Assumptions!$A$8:$A$12,0))</f>
        <v>Weighted Average</v>
      </c>
      <c r="K6536" s="16">
        <f>G6536/(1-INDEX(Assumptions!$D$8:$D$12,MATCH(B6536,Assumptions!$A$8:$A$12,0)))</f>
        <v>1969.0694444444446</v>
      </c>
      <c r="L6536" s="16">
        <f t="shared" si="715"/>
        <v>42.5319</v>
      </c>
      <c r="M6536" s="16">
        <f t="shared" si="716"/>
        <v>98.453472222222231</v>
      </c>
      <c r="N6536" s="14">
        <f>E6536*(K6536-L6536-M6536)*IF(F6536="GHS",1,Assumptions!$B$4)</f>
        <v>961572.22198888904</v>
      </c>
      <c r="O6536" s="15">
        <f t="shared" ca="1" si="717"/>
        <v>353</v>
      </c>
      <c r="P6536" s="15" t="str">
        <f t="shared" ca="1" si="718"/>
        <v>181-365d</v>
      </c>
      <c r="Q6536" s="17">
        <f ca="1">IF(P6536="0-90d",0,IF(P6536="91-180d",INDEX(Assumptions!$F$8:$F$12,MATCH(B6536,Assumptions!$A$8:$A$12,0)),IF(P6536="181-365d",INDEX(Assumptions!$G$8:$G$12,MATCH(B6536,Assumptions!$A$8:$A$12,0)),INDEX(Assumptions!$H$8:$H$12,MATCH(B6536,Assumptions!$A$8:$A$12,0)))))</f>
        <v>0.2</v>
      </c>
      <c r="R6536" s="14">
        <f t="shared" ca="1" si="719"/>
        <v>149145.196</v>
      </c>
      <c r="S6536" s="14">
        <f t="shared" ca="1" si="720"/>
        <v>596580.78399999999</v>
      </c>
      <c r="T6536" s="11" t="s">
        <v>25</v>
      </c>
      <c r="U6536" s="18" t="s">
        <v>26</v>
      </c>
    </row>
    <row r="6537" spans="1:21" ht="15" customHeight="1" x14ac:dyDescent="0.15">
      <c r="A6537" s="10" t="s">
        <v>6585</v>
      </c>
      <c r="B6537" s="11" t="s">
        <v>31</v>
      </c>
      <c r="C6537" s="11" t="s">
        <v>63</v>
      </c>
      <c r="D6537" s="12">
        <v>45870</v>
      </c>
      <c r="E6537" s="11">
        <v>4959</v>
      </c>
      <c r="F6537" s="11" t="s">
        <v>33</v>
      </c>
      <c r="G6537" s="13">
        <v>1273.44</v>
      </c>
      <c r="H6537" s="14">
        <f t="shared" si="714"/>
        <v>6314988.96</v>
      </c>
      <c r="I6537" s="14">
        <f>IF(F6537="GHS",H6537,H6537*Assumptions!$B$4)</f>
        <v>6314988.96</v>
      </c>
      <c r="J6537" s="15" t="str">
        <f>INDEX(Assumptions!$B$8:$B$12,MATCH(B6537,Assumptions!$A$8:$A$12,0))</f>
        <v>Weighted Average</v>
      </c>
      <c r="K6537" s="16">
        <f>G6537/(1-INDEX(Assumptions!$D$8:$D$12,MATCH(B6537,Assumptions!$A$8:$A$12,0)))</f>
        <v>1768.6666666666667</v>
      </c>
      <c r="L6537" s="16">
        <f t="shared" si="715"/>
        <v>38.203200000000002</v>
      </c>
      <c r="M6537" s="16">
        <f t="shared" si="716"/>
        <v>88.433333333333337</v>
      </c>
      <c r="N6537" s="14">
        <f>E6537*(K6537-L6537-M6537)*IF(F6537="GHS",1,Assumptions!$B$4)</f>
        <v>8142827.4312000005</v>
      </c>
      <c r="O6537" s="15">
        <f t="shared" ca="1" si="717"/>
        <v>416</v>
      </c>
      <c r="P6537" s="15" t="str">
        <f t="shared" ca="1" si="718"/>
        <v>365d+</v>
      </c>
      <c r="Q6537" s="17">
        <f ca="1">IF(P6537="0-90d",0,IF(P6537="91-180d",INDEX(Assumptions!$F$8:$F$12,MATCH(B6537,Assumptions!$A$8:$A$12,0)),IF(P6537="181-365d",INDEX(Assumptions!$G$8:$G$12,MATCH(B6537,Assumptions!$A$8:$A$12,0)),INDEX(Assumptions!$H$8:$H$12,MATCH(B6537,Assumptions!$A$8:$A$12,0)))))</f>
        <v>0.6</v>
      </c>
      <c r="R6537" s="14">
        <f t="shared" ca="1" si="719"/>
        <v>3788993.3759999997</v>
      </c>
      <c r="S6537" s="14">
        <f t="shared" ca="1" si="720"/>
        <v>2525995.5840000003</v>
      </c>
      <c r="T6537" s="11" t="s">
        <v>25</v>
      </c>
      <c r="U6537" s="18" t="s">
        <v>26</v>
      </c>
    </row>
    <row r="6538" spans="1:21" ht="15" customHeight="1" x14ac:dyDescent="0.15">
      <c r="A6538" s="10" t="s">
        <v>6586</v>
      </c>
      <c r="B6538" s="11" t="s">
        <v>28</v>
      </c>
      <c r="C6538" s="11" t="s">
        <v>38</v>
      </c>
      <c r="D6538" s="12">
        <v>45736</v>
      </c>
      <c r="E6538" s="11">
        <v>1820</v>
      </c>
      <c r="F6538" s="11" t="s">
        <v>24</v>
      </c>
      <c r="G6538" s="13">
        <v>9021.68</v>
      </c>
      <c r="H6538" s="14">
        <f t="shared" si="714"/>
        <v>16419457.6</v>
      </c>
      <c r="I6538" s="14">
        <f>IF(F6538="GHS",H6538,H6538*Assumptions!$B$4)</f>
        <v>177330142.08000001</v>
      </c>
      <c r="J6538" s="15" t="str">
        <f>INDEX(Assumptions!$B$8:$B$12,MATCH(B6538,Assumptions!$A$8:$A$12,0))</f>
        <v>Fair Value Less Costs to Sell</v>
      </c>
      <c r="K6538" s="16">
        <f>G6538/(1-INDEX(Assumptions!$D$8:$D$12,MATCH(B6538,Assumptions!$A$8:$A$12,0)))</f>
        <v>10251.909090909092</v>
      </c>
      <c r="L6538" s="16">
        <f t="shared" si="715"/>
        <v>270.65039999999999</v>
      </c>
      <c r="M6538" s="16">
        <f t="shared" si="716"/>
        <v>512.59545454545457</v>
      </c>
      <c r="N6538" s="14">
        <f>E6538*(K6538-L6538-M6538)*IF(F6538="GHS",1,Assumptions!$B$4)</f>
        <v>186116044.57396364</v>
      </c>
      <c r="O6538" s="15">
        <f t="shared" ca="1" si="717"/>
        <v>550</v>
      </c>
      <c r="P6538" s="15" t="str">
        <f t="shared" ca="1" si="718"/>
        <v>365d+</v>
      </c>
      <c r="Q6538" s="17">
        <f ca="1">IF(P6538="0-90d",0,IF(P6538="91-180d",INDEX(Assumptions!$F$8:$F$12,MATCH(B6538,Assumptions!$A$8:$A$12,0)),IF(P6538="181-365d",INDEX(Assumptions!$G$8:$G$12,MATCH(B6538,Assumptions!$A$8:$A$12,0)),INDEX(Assumptions!$H$8:$H$12,MATCH(B6538,Assumptions!$A$8:$A$12,0)))))</f>
        <v>0.4</v>
      </c>
      <c r="R6538" s="14">
        <f t="shared" ca="1" si="719"/>
        <v>70932056.832000002</v>
      </c>
      <c r="S6538" s="14">
        <f t="shared" si="720"/>
        <v>0</v>
      </c>
      <c r="T6538" s="11" t="s">
        <v>39</v>
      </c>
      <c r="U6538" s="18" t="s">
        <v>26</v>
      </c>
    </row>
    <row r="6539" spans="1:21" ht="15" customHeight="1" x14ac:dyDescent="0.15">
      <c r="A6539" s="10" t="s">
        <v>6587</v>
      </c>
      <c r="B6539" s="11" t="s">
        <v>31</v>
      </c>
      <c r="C6539" s="11" t="s">
        <v>32</v>
      </c>
      <c r="D6539" s="12">
        <v>45775</v>
      </c>
      <c r="E6539" s="11">
        <v>526</v>
      </c>
      <c r="F6539" s="11" t="s">
        <v>33</v>
      </c>
      <c r="G6539" s="13">
        <v>1412.69</v>
      </c>
      <c r="H6539" s="14">
        <f t="shared" si="714"/>
        <v>743074.94000000006</v>
      </c>
      <c r="I6539" s="14">
        <f>IF(F6539="GHS",H6539,H6539*Assumptions!$B$4)</f>
        <v>743074.94000000006</v>
      </c>
      <c r="J6539" s="15" t="str">
        <f>INDEX(Assumptions!$B$8:$B$12,MATCH(B6539,Assumptions!$A$8:$A$12,0))</f>
        <v>Weighted Average</v>
      </c>
      <c r="K6539" s="16">
        <f>G6539/(1-INDEX(Assumptions!$D$8:$D$12,MATCH(B6539,Assumptions!$A$8:$A$12,0)))</f>
        <v>1962.0694444444446</v>
      </c>
      <c r="L6539" s="16">
        <f t="shared" si="715"/>
        <v>42.380699999999997</v>
      </c>
      <c r="M6539" s="16">
        <f t="shared" si="716"/>
        <v>98.103472222222237</v>
      </c>
      <c r="N6539" s="14">
        <f>E6539*(K6539-L6539-M6539)*IF(F6539="GHS",1,Assumptions!$B$4)</f>
        <v>958153.85318888898</v>
      </c>
      <c r="O6539" s="15">
        <f t="shared" ca="1" si="717"/>
        <v>511</v>
      </c>
      <c r="P6539" s="15" t="str">
        <f t="shared" ca="1" si="718"/>
        <v>365d+</v>
      </c>
      <c r="Q6539" s="17">
        <f ca="1">IF(P6539="0-90d",0,IF(P6539="91-180d",INDEX(Assumptions!$F$8:$F$12,MATCH(B6539,Assumptions!$A$8:$A$12,0)),IF(P6539="181-365d",INDEX(Assumptions!$G$8:$G$12,MATCH(B6539,Assumptions!$A$8:$A$12,0)),INDEX(Assumptions!$H$8:$H$12,MATCH(B6539,Assumptions!$A$8:$A$12,0)))))</f>
        <v>0.6</v>
      </c>
      <c r="R6539" s="14">
        <f t="shared" ca="1" si="719"/>
        <v>445844.96400000004</v>
      </c>
      <c r="S6539" s="14">
        <f t="shared" ca="1" si="720"/>
        <v>297229.97600000002</v>
      </c>
      <c r="T6539" s="11" t="s">
        <v>25</v>
      </c>
      <c r="U6539" s="18" t="s">
        <v>26</v>
      </c>
    </row>
    <row r="6540" spans="1:21" ht="15" customHeight="1" x14ac:dyDescent="0.15">
      <c r="A6540" s="10" t="s">
        <v>6588</v>
      </c>
      <c r="B6540" s="11" t="s">
        <v>46</v>
      </c>
      <c r="C6540" s="11" t="s">
        <v>119</v>
      </c>
      <c r="D6540" s="12">
        <v>45791</v>
      </c>
      <c r="E6540" s="11">
        <v>1776</v>
      </c>
      <c r="F6540" s="11" t="s">
        <v>33</v>
      </c>
      <c r="G6540" s="13">
        <v>401846.1</v>
      </c>
      <c r="H6540" s="14">
        <f t="shared" si="714"/>
        <v>713678673.5999999</v>
      </c>
      <c r="I6540" s="14">
        <f>IF(F6540="GHS",H6540,H6540*Assumptions!$B$4)</f>
        <v>713678673.5999999</v>
      </c>
      <c r="J6540" s="15" t="str">
        <f>INDEX(Assumptions!$B$8:$B$12,MATCH(B6540,Assumptions!$A$8:$A$12,0))</f>
        <v>Specific Identification</v>
      </c>
      <c r="K6540" s="16">
        <f>G6540/(1-INDEX(Assumptions!$D$8:$D$12,MATCH(B6540,Assumptions!$A$8:$A$12,0)))</f>
        <v>515187.30769230763</v>
      </c>
      <c r="L6540" s="16">
        <f t="shared" si="715"/>
        <v>12055.382999999998</v>
      </c>
      <c r="M6540" s="16">
        <f t="shared" si="716"/>
        <v>25759.365384615383</v>
      </c>
      <c r="N6540" s="14">
        <f>E6540*(K6540-L6540-M6540)*IF(F6540="GHS",1,Assumptions!$B$4)</f>
        <v>847813665.3304615</v>
      </c>
      <c r="O6540" s="15">
        <f t="shared" ca="1" si="717"/>
        <v>495</v>
      </c>
      <c r="P6540" s="15" t="str">
        <f t="shared" ca="1" si="718"/>
        <v>365d+</v>
      </c>
      <c r="Q6540" s="17">
        <f ca="1">IF(P6540="0-90d",0,IF(P6540="91-180d",INDEX(Assumptions!$F$8:$F$12,MATCH(B6540,Assumptions!$A$8:$A$12,0)),IF(P6540="181-365d",INDEX(Assumptions!$G$8:$G$12,MATCH(B6540,Assumptions!$A$8:$A$12,0)),INDEX(Assumptions!$H$8:$H$12,MATCH(B6540,Assumptions!$A$8:$A$12,0)))))</f>
        <v>0.15</v>
      </c>
      <c r="R6540" s="14">
        <f t="shared" ca="1" si="719"/>
        <v>107051801.03999998</v>
      </c>
      <c r="S6540" s="14">
        <f t="shared" ca="1" si="720"/>
        <v>606626872.55999994</v>
      </c>
      <c r="T6540" s="11" t="s">
        <v>25</v>
      </c>
      <c r="U6540" s="18" t="s">
        <v>26</v>
      </c>
    </row>
    <row r="6541" spans="1:21" ht="15" customHeight="1" x14ac:dyDescent="0.15">
      <c r="A6541" s="10" t="s">
        <v>6589</v>
      </c>
      <c r="B6541" s="11" t="s">
        <v>31</v>
      </c>
      <c r="C6541" s="11" t="s">
        <v>63</v>
      </c>
      <c r="D6541" s="12">
        <v>45978</v>
      </c>
      <c r="E6541" s="11">
        <v>4835</v>
      </c>
      <c r="F6541" s="11" t="s">
        <v>33</v>
      </c>
      <c r="G6541" s="13">
        <v>1519.64</v>
      </c>
      <c r="H6541" s="14">
        <f t="shared" si="714"/>
        <v>7347459.4000000004</v>
      </c>
      <c r="I6541" s="14">
        <f>IF(F6541="GHS",H6541,H6541*Assumptions!$B$4)</f>
        <v>7347459.4000000004</v>
      </c>
      <c r="J6541" s="15" t="str">
        <f>INDEX(Assumptions!$B$8:$B$12,MATCH(B6541,Assumptions!$A$8:$A$12,0))</f>
        <v>Weighted Average</v>
      </c>
      <c r="K6541" s="16">
        <f>G6541/(1-INDEX(Assumptions!$D$8:$D$12,MATCH(B6541,Assumptions!$A$8:$A$12,0)))</f>
        <v>2110.6111111111113</v>
      </c>
      <c r="L6541" s="16">
        <f t="shared" si="715"/>
        <v>45.589199999999998</v>
      </c>
      <c r="M6541" s="16">
        <f t="shared" si="716"/>
        <v>105.53055555555557</v>
      </c>
      <c r="N6541" s="14">
        <f>E6541*(K6541-L6541-M6541)*IF(F6541="GHS",1,Assumptions!$B$4)</f>
        <v>9474140.7041111123</v>
      </c>
      <c r="O6541" s="15">
        <f t="shared" ca="1" si="717"/>
        <v>308</v>
      </c>
      <c r="P6541" s="15" t="str">
        <f t="shared" ca="1" si="718"/>
        <v>181-365d</v>
      </c>
      <c r="Q6541" s="17">
        <f ca="1">IF(P6541="0-90d",0,IF(P6541="91-180d",INDEX(Assumptions!$F$8:$F$12,MATCH(B6541,Assumptions!$A$8:$A$12,0)),IF(P6541="181-365d",INDEX(Assumptions!$G$8:$G$12,MATCH(B6541,Assumptions!$A$8:$A$12,0)),INDEX(Assumptions!$H$8:$H$12,MATCH(B6541,Assumptions!$A$8:$A$12,0)))))</f>
        <v>0.2</v>
      </c>
      <c r="R6541" s="14">
        <f t="shared" ca="1" si="719"/>
        <v>1469491.8800000001</v>
      </c>
      <c r="S6541" s="14">
        <f t="shared" si="720"/>
        <v>0</v>
      </c>
      <c r="T6541" s="11" t="s">
        <v>39</v>
      </c>
      <c r="U6541" s="18" t="s">
        <v>26</v>
      </c>
    </row>
    <row r="6542" spans="1:21" ht="15" customHeight="1" x14ac:dyDescent="0.15">
      <c r="A6542" s="10" t="s">
        <v>6590</v>
      </c>
      <c r="B6542" s="11" t="s">
        <v>28</v>
      </c>
      <c r="C6542" s="11" t="s">
        <v>29</v>
      </c>
      <c r="D6542" s="12">
        <v>46021</v>
      </c>
      <c r="E6542" s="11">
        <v>150</v>
      </c>
      <c r="F6542" s="11" t="s">
        <v>24</v>
      </c>
      <c r="G6542" s="13">
        <v>8567.61</v>
      </c>
      <c r="H6542" s="14">
        <f t="shared" si="714"/>
        <v>1285141.5</v>
      </c>
      <c r="I6542" s="14">
        <f>IF(F6542="GHS",H6542,H6542*Assumptions!$B$4)</f>
        <v>13879528.200000001</v>
      </c>
      <c r="J6542" s="15" t="str">
        <f>INDEX(Assumptions!$B$8:$B$12,MATCH(B6542,Assumptions!$A$8:$A$12,0))</f>
        <v>Fair Value Less Costs to Sell</v>
      </c>
      <c r="K6542" s="16">
        <f>G6542/(1-INDEX(Assumptions!$D$8:$D$12,MATCH(B6542,Assumptions!$A$8:$A$12,0)))</f>
        <v>9735.9204545454559</v>
      </c>
      <c r="L6542" s="16">
        <f t="shared" si="715"/>
        <v>257.0283</v>
      </c>
      <c r="M6542" s="16">
        <f t="shared" si="716"/>
        <v>486.79602272727283</v>
      </c>
      <c r="N6542" s="14">
        <f>E6542*(K6542-L6542-M6542)*IF(F6542="GHS",1,Assumptions!$B$4)</f>
        <v>14567195.733545458</v>
      </c>
      <c r="O6542" s="15">
        <f t="shared" ca="1" si="717"/>
        <v>265</v>
      </c>
      <c r="P6542" s="15" t="str">
        <f t="shared" ca="1" si="718"/>
        <v>181-365d</v>
      </c>
      <c r="Q6542" s="17">
        <f ca="1">IF(P6542="0-90d",0,IF(P6542="91-180d",INDEX(Assumptions!$F$8:$F$12,MATCH(B6542,Assumptions!$A$8:$A$12,0)),IF(P6542="181-365d",INDEX(Assumptions!$G$8:$G$12,MATCH(B6542,Assumptions!$A$8:$A$12,0)),INDEX(Assumptions!$H$8:$H$12,MATCH(B6542,Assumptions!$A$8:$A$12,0)))))</f>
        <v>0.1</v>
      </c>
      <c r="R6542" s="14">
        <f t="shared" ca="1" si="719"/>
        <v>1387952.8200000003</v>
      </c>
      <c r="S6542" s="14">
        <f t="shared" ca="1" si="720"/>
        <v>12491575.380000001</v>
      </c>
      <c r="T6542" s="11" t="s">
        <v>25</v>
      </c>
      <c r="U6542" s="18" t="s">
        <v>26</v>
      </c>
    </row>
    <row r="6543" spans="1:21" ht="15" customHeight="1" x14ac:dyDescent="0.15">
      <c r="A6543" s="10" t="s">
        <v>6591</v>
      </c>
      <c r="B6543" s="11" t="s">
        <v>28</v>
      </c>
      <c r="C6543" s="11" t="s">
        <v>38</v>
      </c>
      <c r="D6543" s="12">
        <v>46191</v>
      </c>
      <c r="E6543" s="11">
        <v>833</v>
      </c>
      <c r="F6543" s="11" t="s">
        <v>24</v>
      </c>
      <c r="G6543" s="13">
        <v>5365.85</v>
      </c>
      <c r="H6543" s="14">
        <f t="shared" si="714"/>
        <v>4469753.0500000007</v>
      </c>
      <c r="I6543" s="14">
        <f>IF(F6543="GHS",H6543,H6543*Assumptions!$B$4)</f>
        <v>48273332.940000013</v>
      </c>
      <c r="J6543" s="15" t="str">
        <f>INDEX(Assumptions!$B$8:$B$12,MATCH(B6543,Assumptions!$A$8:$A$12,0))</f>
        <v>Fair Value Less Costs to Sell</v>
      </c>
      <c r="K6543" s="16">
        <f>G6543/(1-INDEX(Assumptions!$D$8:$D$12,MATCH(B6543,Assumptions!$A$8:$A$12,0)))</f>
        <v>6097.5568181818189</v>
      </c>
      <c r="L6543" s="16">
        <f t="shared" si="715"/>
        <v>160.97550000000001</v>
      </c>
      <c r="M6543" s="16">
        <f t="shared" si="716"/>
        <v>304.87784090909093</v>
      </c>
      <c r="N6543" s="14">
        <f>E6543*(K6543-L6543-M6543)*IF(F6543="GHS",1,Assumptions!$B$4)</f>
        <v>50665057.162936375</v>
      </c>
      <c r="O6543" s="15">
        <f t="shared" ca="1" si="717"/>
        <v>95</v>
      </c>
      <c r="P6543" s="15" t="str">
        <f t="shared" ca="1" si="718"/>
        <v>91-180d</v>
      </c>
      <c r="Q6543" s="17">
        <f ca="1">IF(P6543="0-90d",0,IF(P6543="91-180d",INDEX(Assumptions!$F$8:$F$12,MATCH(B6543,Assumptions!$A$8:$A$12,0)),IF(P6543="181-365d",INDEX(Assumptions!$G$8:$G$12,MATCH(B6543,Assumptions!$A$8:$A$12,0)),INDEX(Assumptions!$H$8:$H$12,MATCH(B6543,Assumptions!$A$8:$A$12,0)))))</f>
        <v>0.02</v>
      </c>
      <c r="R6543" s="14">
        <f t="shared" ca="1" si="719"/>
        <v>965466.65880000032</v>
      </c>
      <c r="S6543" s="14">
        <f t="shared" ca="1" si="720"/>
        <v>47307866.281200014</v>
      </c>
      <c r="T6543" s="11" t="s">
        <v>25</v>
      </c>
      <c r="U6543" s="18" t="s">
        <v>26</v>
      </c>
    </row>
    <row r="6544" spans="1:21" ht="15" customHeight="1" x14ac:dyDescent="0.15">
      <c r="A6544" s="10" t="s">
        <v>6592</v>
      </c>
      <c r="B6544" s="11" t="s">
        <v>41</v>
      </c>
      <c r="C6544" s="11" t="s">
        <v>42</v>
      </c>
      <c r="D6544" s="12">
        <v>45842</v>
      </c>
      <c r="E6544" s="11">
        <v>3495</v>
      </c>
      <c r="F6544" s="11" t="s">
        <v>33</v>
      </c>
      <c r="G6544" s="13">
        <v>147.62</v>
      </c>
      <c r="H6544" s="14">
        <f t="shared" si="714"/>
        <v>515931.9</v>
      </c>
      <c r="I6544" s="14">
        <f>IF(F6544="GHS",H6544,H6544*Assumptions!$B$4)</f>
        <v>515931.9</v>
      </c>
      <c r="J6544" s="15" t="str">
        <f>INDEX(Assumptions!$B$8:$B$12,MATCH(B6544,Assumptions!$A$8:$A$12,0))</f>
        <v>Weighted Average</v>
      </c>
      <c r="K6544" s="16">
        <f>G6544/(1-INDEX(Assumptions!$D$8:$D$12,MATCH(B6544,Assumptions!$A$8:$A$12,0)))</f>
        <v>227.1076923076923</v>
      </c>
      <c r="L6544" s="16">
        <f t="shared" si="715"/>
        <v>4.4286000000000003</v>
      </c>
      <c r="M6544" s="16">
        <f t="shared" si="716"/>
        <v>11.355384615384615</v>
      </c>
      <c r="N6544" s="14">
        <f>E6544*(K6544-L6544-M6544)*IF(F6544="GHS",1,Assumptions!$B$4)</f>
        <v>738576.35838461539</v>
      </c>
      <c r="O6544" s="15">
        <f t="shared" ca="1" si="717"/>
        <v>444</v>
      </c>
      <c r="P6544" s="15" t="str">
        <f t="shared" ca="1" si="718"/>
        <v>365d+</v>
      </c>
      <c r="Q6544" s="17">
        <f ca="1">IF(P6544="0-90d",0,IF(P6544="91-180d",INDEX(Assumptions!$F$8:$F$12,MATCH(B6544,Assumptions!$A$8:$A$12,0)),IF(P6544="181-365d",INDEX(Assumptions!$G$8:$G$12,MATCH(B6544,Assumptions!$A$8:$A$12,0)),INDEX(Assumptions!$H$8:$H$12,MATCH(B6544,Assumptions!$A$8:$A$12,0)))))</f>
        <v>0.8</v>
      </c>
      <c r="R6544" s="14">
        <f t="shared" ca="1" si="719"/>
        <v>412745.52</v>
      </c>
      <c r="S6544" s="14">
        <f t="shared" ca="1" si="720"/>
        <v>103186.38</v>
      </c>
      <c r="T6544" s="11" t="s">
        <v>25</v>
      </c>
      <c r="U6544" s="18" t="s">
        <v>26</v>
      </c>
    </row>
    <row r="6545" spans="1:21" ht="15" customHeight="1" x14ac:dyDescent="0.15">
      <c r="A6545" s="10" t="s">
        <v>6593</v>
      </c>
      <c r="B6545" s="11" t="s">
        <v>41</v>
      </c>
      <c r="C6545" s="11" t="s">
        <v>115</v>
      </c>
      <c r="D6545" s="12">
        <v>45916</v>
      </c>
      <c r="E6545" s="11">
        <v>4523</v>
      </c>
      <c r="F6545" s="11" t="s">
        <v>33</v>
      </c>
      <c r="G6545" s="13">
        <v>449.83</v>
      </c>
      <c r="H6545" s="14">
        <f t="shared" si="714"/>
        <v>2034581.0899999999</v>
      </c>
      <c r="I6545" s="14">
        <f>IF(F6545="GHS",H6545,H6545*Assumptions!$B$4)</f>
        <v>2034581.0899999999</v>
      </c>
      <c r="J6545" s="15" t="str">
        <f>INDEX(Assumptions!$B$8:$B$12,MATCH(B6545,Assumptions!$A$8:$A$12,0))</f>
        <v>Weighted Average</v>
      </c>
      <c r="K6545" s="16">
        <f>G6545/(1-INDEX(Assumptions!$D$8:$D$12,MATCH(B6545,Assumptions!$A$8:$A$12,0)))</f>
        <v>692.04615384615374</v>
      </c>
      <c r="L6545" s="16">
        <f t="shared" si="715"/>
        <v>13.494899999999999</v>
      </c>
      <c r="M6545" s="16">
        <f t="shared" si="716"/>
        <v>34.60230769230769</v>
      </c>
      <c r="N6545" s="14">
        <f>E6545*(K6545-L6545-M6545)*IF(F6545="GHS",1,Assumptions!$B$4)</f>
        <v>2912581.0834538457</v>
      </c>
      <c r="O6545" s="15">
        <f t="shared" ca="1" si="717"/>
        <v>370</v>
      </c>
      <c r="P6545" s="15" t="str">
        <f t="shared" ca="1" si="718"/>
        <v>365d+</v>
      </c>
      <c r="Q6545" s="17">
        <f ca="1">IF(P6545="0-90d",0,IF(P6545="91-180d",INDEX(Assumptions!$F$8:$F$12,MATCH(B6545,Assumptions!$A$8:$A$12,0)),IF(P6545="181-365d",INDEX(Assumptions!$G$8:$G$12,MATCH(B6545,Assumptions!$A$8:$A$12,0)),INDEX(Assumptions!$H$8:$H$12,MATCH(B6545,Assumptions!$A$8:$A$12,0)))))</f>
        <v>0.8</v>
      </c>
      <c r="R6545" s="14">
        <f t="shared" ca="1" si="719"/>
        <v>1627664.872</v>
      </c>
      <c r="S6545" s="14">
        <f t="shared" ca="1" si="720"/>
        <v>406916.21799999988</v>
      </c>
      <c r="T6545" s="11" t="s">
        <v>25</v>
      </c>
      <c r="U6545" s="18" t="s">
        <v>26</v>
      </c>
    </row>
    <row r="6546" spans="1:21" ht="15" customHeight="1" x14ac:dyDescent="0.15">
      <c r="A6546" s="10" t="s">
        <v>6594</v>
      </c>
      <c r="B6546" s="11" t="s">
        <v>31</v>
      </c>
      <c r="C6546" s="11" t="s">
        <v>76</v>
      </c>
      <c r="D6546" s="12">
        <v>46190</v>
      </c>
      <c r="E6546" s="11">
        <v>1947</v>
      </c>
      <c r="F6546" s="11" t="s">
        <v>33</v>
      </c>
      <c r="G6546" s="13">
        <v>4056.46</v>
      </c>
      <c r="H6546" s="14">
        <f t="shared" si="714"/>
        <v>7897927.6200000001</v>
      </c>
      <c r="I6546" s="14">
        <f>IF(F6546="GHS",H6546,H6546*Assumptions!$B$4)</f>
        <v>7897927.6200000001</v>
      </c>
      <c r="J6546" s="15" t="str">
        <f>INDEX(Assumptions!$B$8:$B$12,MATCH(B6546,Assumptions!$A$8:$A$12,0))</f>
        <v>Weighted Average</v>
      </c>
      <c r="K6546" s="16">
        <f>G6546/(1-INDEX(Assumptions!$D$8:$D$12,MATCH(B6546,Assumptions!$A$8:$A$12,0)))</f>
        <v>5633.9722222222226</v>
      </c>
      <c r="L6546" s="16">
        <f t="shared" si="715"/>
        <v>121.6938</v>
      </c>
      <c r="M6546" s="16">
        <f t="shared" si="716"/>
        <v>281.69861111111112</v>
      </c>
      <c r="N6546" s="14">
        <f>E6546*(K6546-L6546-M6546)*IF(F6546="GHS",1,Assumptions!$B$4)</f>
        <v>10183938.892233334</v>
      </c>
      <c r="O6546" s="15">
        <f t="shared" ca="1" si="717"/>
        <v>96</v>
      </c>
      <c r="P6546" s="15" t="str">
        <f t="shared" ca="1" si="718"/>
        <v>91-180d</v>
      </c>
      <c r="Q6546" s="17">
        <f ca="1">IF(P6546="0-90d",0,IF(P6546="91-180d",INDEX(Assumptions!$F$8:$F$12,MATCH(B6546,Assumptions!$A$8:$A$12,0)),IF(P6546="181-365d",INDEX(Assumptions!$G$8:$G$12,MATCH(B6546,Assumptions!$A$8:$A$12,0)),INDEX(Assumptions!$H$8:$H$12,MATCH(B6546,Assumptions!$A$8:$A$12,0)))))</f>
        <v>0.05</v>
      </c>
      <c r="R6546" s="14">
        <f t="shared" ca="1" si="719"/>
        <v>394896.38100000005</v>
      </c>
      <c r="S6546" s="14">
        <f t="shared" ca="1" si="720"/>
        <v>7503031.2390000001</v>
      </c>
      <c r="T6546" s="11" t="s">
        <v>25</v>
      </c>
      <c r="U6546" s="18" t="s">
        <v>26</v>
      </c>
    </row>
    <row r="6547" spans="1:21" ht="15" customHeight="1" x14ac:dyDescent="0.15">
      <c r="A6547" s="10" t="s">
        <v>6595</v>
      </c>
      <c r="B6547" s="11" t="s">
        <v>46</v>
      </c>
      <c r="C6547" s="11" t="s">
        <v>47</v>
      </c>
      <c r="D6547" s="12">
        <v>45785</v>
      </c>
      <c r="E6547" s="11">
        <v>2038</v>
      </c>
      <c r="F6547" s="11" t="s">
        <v>33</v>
      </c>
      <c r="G6547" s="13">
        <v>1097072.8400000001</v>
      </c>
      <c r="H6547" s="14">
        <f t="shared" si="714"/>
        <v>2235834447.9200001</v>
      </c>
      <c r="I6547" s="14">
        <f>IF(F6547="GHS",H6547,H6547*Assumptions!$B$4)</f>
        <v>2235834447.9200001</v>
      </c>
      <c r="J6547" s="15" t="str">
        <f>INDEX(Assumptions!$B$8:$B$12,MATCH(B6547,Assumptions!$A$8:$A$12,0))</f>
        <v>Specific Identification</v>
      </c>
      <c r="K6547" s="16">
        <f>G6547/(1-INDEX(Assumptions!$D$8:$D$12,MATCH(B6547,Assumptions!$A$8:$A$12,0)))</f>
        <v>1406503.641025641</v>
      </c>
      <c r="L6547" s="16">
        <f t="shared" si="715"/>
        <v>32912.1852</v>
      </c>
      <c r="M6547" s="16">
        <f t="shared" si="716"/>
        <v>70325.182051282056</v>
      </c>
      <c r="N6547" s="14">
        <f>E6547*(K6547-L6547-M6547)*IF(F6547="GHS",1,Assumptions!$B$4)</f>
        <v>2656056665.9521437</v>
      </c>
      <c r="O6547" s="15">
        <f t="shared" ca="1" si="717"/>
        <v>501</v>
      </c>
      <c r="P6547" s="15" t="str">
        <f t="shared" ca="1" si="718"/>
        <v>365d+</v>
      </c>
      <c r="Q6547" s="17">
        <f ca="1">IF(P6547="0-90d",0,IF(P6547="91-180d",INDEX(Assumptions!$F$8:$F$12,MATCH(B6547,Assumptions!$A$8:$A$12,0)),IF(P6547="181-365d",INDEX(Assumptions!$G$8:$G$12,MATCH(B6547,Assumptions!$A$8:$A$12,0)),INDEX(Assumptions!$H$8:$H$12,MATCH(B6547,Assumptions!$A$8:$A$12,0)))))</f>
        <v>0.15</v>
      </c>
      <c r="R6547" s="14">
        <f t="shared" ca="1" si="719"/>
        <v>335375167.18800002</v>
      </c>
      <c r="S6547" s="14">
        <f t="shared" ca="1" si="720"/>
        <v>1900459280.7320001</v>
      </c>
      <c r="T6547" s="11" t="s">
        <v>25</v>
      </c>
      <c r="U6547" s="18" t="s">
        <v>26</v>
      </c>
    </row>
    <row r="6548" spans="1:21" ht="15" customHeight="1" x14ac:dyDescent="0.15">
      <c r="A6548" s="10" t="s">
        <v>6596</v>
      </c>
      <c r="B6548" s="11" t="s">
        <v>46</v>
      </c>
      <c r="C6548" s="11" t="s">
        <v>47</v>
      </c>
      <c r="D6548" s="12">
        <v>45838</v>
      </c>
      <c r="E6548" s="11">
        <v>917</v>
      </c>
      <c r="F6548" s="11" t="s">
        <v>33</v>
      </c>
      <c r="G6548" s="13">
        <v>777740.2</v>
      </c>
      <c r="H6548" s="14">
        <f t="shared" si="714"/>
        <v>713187763.39999998</v>
      </c>
      <c r="I6548" s="14">
        <f>IF(F6548="GHS",H6548,H6548*Assumptions!$B$4)</f>
        <v>713187763.39999998</v>
      </c>
      <c r="J6548" s="15" t="str">
        <f>INDEX(Assumptions!$B$8:$B$12,MATCH(B6548,Assumptions!$A$8:$A$12,0))</f>
        <v>Specific Identification</v>
      </c>
      <c r="K6548" s="16">
        <f>G6548/(1-INDEX(Assumptions!$D$8:$D$12,MATCH(B6548,Assumptions!$A$8:$A$12,0)))</f>
        <v>997102.82051282038</v>
      </c>
      <c r="L6548" s="16">
        <f t="shared" si="715"/>
        <v>23332.205999999998</v>
      </c>
      <c r="M6548" s="16">
        <f t="shared" si="716"/>
        <v>49855.141025641024</v>
      </c>
      <c r="N6548" s="14">
        <f>E6548*(K6548-L6548-M6548)*IF(F6548="GHS",1,Assumptions!$B$4)</f>
        <v>847230489.18774354</v>
      </c>
      <c r="O6548" s="15">
        <f t="shared" ca="1" si="717"/>
        <v>448</v>
      </c>
      <c r="P6548" s="15" t="str">
        <f t="shared" ca="1" si="718"/>
        <v>365d+</v>
      </c>
      <c r="Q6548" s="17">
        <f ca="1">IF(P6548="0-90d",0,IF(P6548="91-180d",INDEX(Assumptions!$F$8:$F$12,MATCH(B6548,Assumptions!$A$8:$A$12,0)),IF(P6548="181-365d",INDEX(Assumptions!$G$8:$G$12,MATCH(B6548,Assumptions!$A$8:$A$12,0)),INDEX(Assumptions!$H$8:$H$12,MATCH(B6548,Assumptions!$A$8:$A$12,0)))))</f>
        <v>0.15</v>
      </c>
      <c r="R6548" s="14">
        <f t="shared" ca="1" si="719"/>
        <v>106978164.50999999</v>
      </c>
      <c r="S6548" s="14">
        <f t="shared" ca="1" si="720"/>
        <v>606209598.88999999</v>
      </c>
      <c r="T6548" s="11" t="s">
        <v>25</v>
      </c>
      <c r="U6548" s="18" t="s">
        <v>26</v>
      </c>
    </row>
    <row r="6549" spans="1:21" ht="15" customHeight="1" x14ac:dyDescent="0.15">
      <c r="A6549" s="10" t="s">
        <v>6597</v>
      </c>
      <c r="B6549" s="11" t="s">
        <v>28</v>
      </c>
      <c r="C6549" s="11" t="s">
        <v>55</v>
      </c>
      <c r="D6549" s="12">
        <v>45873</v>
      </c>
      <c r="E6549" s="11">
        <v>3674</v>
      </c>
      <c r="F6549" s="11" t="s">
        <v>24</v>
      </c>
      <c r="G6549" s="13">
        <v>4329.4799999999996</v>
      </c>
      <c r="H6549" s="14">
        <f t="shared" si="714"/>
        <v>15906509.519999998</v>
      </c>
      <c r="I6549" s="14">
        <f>IF(F6549="GHS",H6549,H6549*Assumptions!$B$4)</f>
        <v>171790302.81599998</v>
      </c>
      <c r="J6549" s="15" t="str">
        <f>INDEX(Assumptions!$B$8:$B$12,MATCH(B6549,Assumptions!$A$8:$A$12,0))</f>
        <v>Fair Value Less Costs to Sell</v>
      </c>
      <c r="K6549" s="16">
        <f>G6549/(1-INDEX(Assumptions!$D$8:$D$12,MATCH(B6549,Assumptions!$A$8:$A$12,0)))</f>
        <v>4919.863636363636</v>
      </c>
      <c r="L6549" s="16">
        <f t="shared" si="715"/>
        <v>129.88439999999997</v>
      </c>
      <c r="M6549" s="16">
        <f t="shared" si="716"/>
        <v>245.99318181818182</v>
      </c>
      <c r="N6549" s="14">
        <f>E6549*(K6549-L6549-M6549)*IF(F6549="GHS",1,Assumptions!$B$4)</f>
        <v>180301731.45551997</v>
      </c>
      <c r="O6549" s="15">
        <f t="shared" ca="1" si="717"/>
        <v>413</v>
      </c>
      <c r="P6549" s="15" t="str">
        <f t="shared" ca="1" si="718"/>
        <v>365d+</v>
      </c>
      <c r="Q6549" s="17">
        <f ca="1">IF(P6549="0-90d",0,IF(P6549="91-180d",INDEX(Assumptions!$F$8:$F$12,MATCH(B6549,Assumptions!$A$8:$A$12,0)),IF(P6549="181-365d",INDEX(Assumptions!$G$8:$G$12,MATCH(B6549,Assumptions!$A$8:$A$12,0)),INDEX(Assumptions!$H$8:$H$12,MATCH(B6549,Assumptions!$A$8:$A$12,0)))))</f>
        <v>0.4</v>
      </c>
      <c r="R6549" s="14">
        <f t="shared" ca="1" si="719"/>
        <v>68716121.126399994</v>
      </c>
      <c r="S6549" s="14">
        <f t="shared" ca="1" si="720"/>
        <v>103074181.68959999</v>
      </c>
      <c r="T6549" s="11" t="s">
        <v>25</v>
      </c>
      <c r="U6549" s="18" t="s">
        <v>26</v>
      </c>
    </row>
    <row r="6550" spans="1:21" ht="15" customHeight="1" x14ac:dyDescent="0.15">
      <c r="A6550" s="10" t="s">
        <v>6598</v>
      </c>
      <c r="B6550" s="11" t="s">
        <v>31</v>
      </c>
      <c r="C6550" s="11" t="s">
        <v>32</v>
      </c>
      <c r="D6550" s="12">
        <v>46029</v>
      </c>
      <c r="E6550" s="11">
        <v>977</v>
      </c>
      <c r="F6550" s="11" t="s">
        <v>33</v>
      </c>
      <c r="G6550" s="13">
        <v>598.07000000000005</v>
      </c>
      <c r="H6550" s="14">
        <f t="shared" si="714"/>
        <v>584314.39</v>
      </c>
      <c r="I6550" s="14">
        <f>IF(F6550="GHS",H6550,H6550*Assumptions!$B$4)</f>
        <v>584314.39</v>
      </c>
      <c r="J6550" s="15" t="str">
        <f>INDEX(Assumptions!$B$8:$B$12,MATCH(B6550,Assumptions!$A$8:$A$12,0))</f>
        <v>Weighted Average</v>
      </c>
      <c r="K6550" s="16">
        <f>G6550/(1-INDEX(Assumptions!$D$8:$D$12,MATCH(B6550,Assumptions!$A$8:$A$12,0)))</f>
        <v>830.65277777777783</v>
      </c>
      <c r="L6550" s="16">
        <f t="shared" si="715"/>
        <v>17.9421</v>
      </c>
      <c r="M6550" s="16">
        <f t="shared" si="716"/>
        <v>41.532638888888897</v>
      </c>
      <c r="N6550" s="14">
        <f>E6550*(K6550-L6550-M6550)*IF(F6550="GHS",1,Assumptions!$B$4)</f>
        <v>753440.94399444456</v>
      </c>
      <c r="O6550" s="15">
        <f t="shared" ca="1" si="717"/>
        <v>257</v>
      </c>
      <c r="P6550" s="15" t="str">
        <f t="shared" ca="1" si="718"/>
        <v>181-365d</v>
      </c>
      <c r="Q6550" s="17">
        <f ca="1">IF(P6550="0-90d",0,IF(P6550="91-180d",INDEX(Assumptions!$F$8:$F$12,MATCH(B6550,Assumptions!$A$8:$A$12,0)),IF(P6550="181-365d",INDEX(Assumptions!$G$8:$G$12,MATCH(B6550,Assumptions!$A$8:$A$12,0)),INDEX(Assumptions!$H$8:$H$12,MATCH(B6550,Assumptions!$A$8:$A$12,0)))))</f>
        <v>0.2</v>
      </c>
      <c r="R6550" s="14">
        <f t="shared" ca="1" si="719"/>
        <v>116862.87800000001</v>
      </c>
      <c r="S6550" s="14">
        <f t="shared" ca="1" si="720"/>
        <v>467451.51199999999</v>
      </c>
      <c r="T6550" s="11" t="s">
        <v>25</v>
      </c>
      <c r="U6550" s="18" t="s">
        <v>26</v>
      </c>
    </row>
    <row r="6551" spans="1:21" ht="15" customHeight="1" x14ac:dyDescent="0.15">
      <c r="A6551" s="10" t="s">
        <v>6599</v>
      </c>
      <c r="B6551" s="11" t="s">
        <v>31</v>
      </c>
      <c r="C6551" s="11" t="s">
        <v>76</v>
      </c>
      <c r="D6551" s="12">
        <v>45740</v>
      </c>
      <c r="E6551" s="11">
        <v>2994</v>
      </c>
      <c r="F6551" s="11" t="s">
        <v>33</v>
      </c>
      <c r="G6551" s="13">
        <v>1129.72</v>
      </c>
      <c r="H6551" s="14">
        <f t="shared" si="714"/>
        <v>3382381.68</v>
      </c>
      <c r="I6551" s="14">
        <f>IF(F6551="GHS",H6551,H6551*Assumptions!$B$4)</f>
        <v>3382381.68</v>
      </c>
      <c r="J6551" s="15" t="str">
        <f>INDEX(Assumptions!$B$8:$B$12,MATCH(B6551,Assumptions!$A$8:$A$12,0))</f>
        <v>Weighted Average</v>
      </c>
      <c r="K6551" s="16">
        <f>G6551/(1-INDEX(Assumptions!$D$8:$D$12,MATCH(B6551,Assumptions!$A$8:$A$12,0)))</f>
        <v>1569.0555555555557</v>
      </c>
      <c r="L6551" s="16">
        <f t="shared" si="715"/>
        <v>33.891599999999997</v>
      </c>
      <c r="M6551" s="16">
        <f t="shared" si="716"/>
        <v>78.452777777777783</v>
      </c>
      <c r="N6551" s="14">
        <f>E6551*(K6551-L6551-M6551)*IF(F6551="GHS",1,Assumptions!$B$4)</f>
        <v>4361393.2662666673</v>
      </c>
      <c r="O6551" s="15">
        <f t="shared" ca="1" si="717"/>
        <v>546</v>
      </c>
      <c r="P6551" s="15" t="str">
        <f t="shared" ca="1" si="718"/>
        <v>365d+</v>
      </c>
      <c r="Q6551" s="17">
        <f ca="1">IF(P6551="0-90d",0,IF(P6551="91-180d",INDEX(Assumptions!$F$8:$F$12,MATCH(B6551,Assumptions!$A$8:$A$12,0)),IF(P6551="181-365d",INDEX(Assumptions!$G$8:$G$12,MATCH(B6551,Assumptions!$A$8:$A$12,0)),INDEX(Assumptions!$H$8:$H$12,MATCH(B6551,Assumptions!$A$8:$A$12,0)))))</f>
        <v>0.6</v>
      </c>
      <c r="R6551" s="14">
        <f t="shared" ca="1" si="719"/>
        <v>2029429.0079999999</v>
      </c>
      <c r="S6551" s="14">
        <f t="shared" ca="1" si="720"/>
        <v>1352952.6720000003</v>
      </c>
      <c r="T6551" s="11" t="s">
        <v>25</v>
      </c>
      <c r="U6551" s="18" t="s">
        <v>26</v>
      </c>
    </row>
    <row r="6552" spans="1:21" ht="15" customHeight="1" x14ac:dyDescent="0.15">
      <c r="A6552" s="10" t="s">
        <v>6600</v>
      </c>
      <c r="B6552" s="11" t="s">
        <v>28</v>
      </c>
      <c r="C6552" s="11" t="s">
        <v>55</v>
      </c>
      <c r="D6552" s="12">
        <v>46113</v>
      </c>
      <c r="E6552" s="11">
        <v>1884</v>
      </c>
      <c r="F6552" s="11" t="s">
        <v>24</v>
      </c>
      <c r="G6552" s="13">
        <v>8875.6200000000008</v>
      </c>
      <c r="H6552" s="14">
        <f t="shared" si="714"/>
        <v>16721668.080000002</v>
      </c>
      <c r="I6552" s="14">
        <f>IF(F6552="GHS",H6552,H6552*Assumptions!$B$4)</f>
        <v>180594015.26400003</v>
      </c>
      <c r="J6552" s="15" t="str">
        <f>INDEX(Assumptions!$B$8:$B$12,MATCH(B6552,Assumptions!$A$8:$A$12,0))</f>
        <v>Fair Value Less Costs to Sell</v>
      </c>
      <c r="K6552" s="16">
        <f>G6552/(1-INDEX(Assumptions!$D$8:$D$12,MATCH(B6552,Assumptions!$A$8:$A$12,0)))</f>
        <v>10085.93181818182</v>
      </c>
      <c r="L6552" s="16">
        <f t="shared" si="715"/>
        <v>266.26859999999999</v>
      </c>
      <c r="M6552" s="16">
        <f t="shared" si="716"/>
        <v>504.29659090909104</v>
      </c>
      <c r="N6552" s="14">
        <f>E6552*(K6552-L6552-M6552)*IF(F6552="GHS",1,Assumptions!$B$4)</f>
        <v>189541627.83844367</v>
      </c>
      <c r="O6552" s="15">
        <f t="shared" ca="1" si="717"/>
        <v>173</v>
      </c>
      <c r="P6552" s="15" t="str">
        <f t="shared" ca="1" si="718"/>
        <v>91-180d</v>
      </c>
      <c r="Q6552" s="17">
        <f ca="1">IF(P6552="0-90d",0,IF(P6552="91-180d",INDEX(Assumptions!$F$8:$F$12,MATCH(B6552,Assumptions!$A$8:$A$12,0)),IF(P6552="181-365d",INDEX(Assumptions!$G$8:$G$12,MATCH(B6552,Assumptions!$A$8:$A$12,0)),INDEX(Assumptions!$H$8:$H$12,MATCH(B6552,Assumptions!$A$8:$A$12,0)))))</f>
        <v>0.02</v>
      </c>
      <c r="R6552" s="14">
        <f t="shared" ca="1" si="719"/>
        <v>3611880.3052800004</v>
      </c>
      <c r="S6552" s="14">
        <f t="shared" ca="1" si="720"/>
        <v>176982134.95872003</v>
      </c>
      <c r="T6552" s="11" t="s">
        <v>25</v>
      </c>
      <c r="U6552" s="18" t="s">
        <v>36</v>
      </c>
    </row>
    <row r="6553" spans="1:21" ht="15" customHeight="1" x14ac:dyDescent="0.15">
      <c r="A6553" s="10" t="s">
        <v>6601</v>
      </c>
      <c r="B6553" s="11" t="s">
        <v>46</v>
      </c>
      <c r="C6553" s="11" t="s">
        <v>47</v>
      </c>
      <c r="D6553" s="12">
        <v>46032</v>
      </c>
      <c r="E6553" s="11">
        <v>4849</v>
      </c>
      <c r="F6553" s="11" t="s">
        <v>33</v>
      </c>
      <c r="G6553" s="13">
        <v>412512.61</v>
      </c>
      <c r="H6553" s="14">
        <f t="shared" si="714"/>
        <v>2000273645.8899999</v>
      </c>
      <c r="I6553" s="14">
        <f>IF(F6553="GHS",H6553,H6553*Assumptions!$B$4)</f>
        <v>2000273645.8899999</v>
      </c>
      <c r="J6553" s="15" t="str">
        <f>INDEX(Assumptions!$B$8:$B$12,MATCH(B6553,Assumptions!$A$8:$A$12,0))</f>
        <v>Specific Identification</v>
      </c>
      <c r="K6553" s="16">
        <f>G6553/(1-INDEX(Assumptions!$D$8:$D$12,MATCH(B6553,Assumptions!$A$8:$A$12,0)))</f>
        <v>528862.3205128205</v>
      </c>
      <c r="L6553" s="16">
        <f t="shared" si="715"/>
        <v>12375.378299999998</v>
      </c>
      <c r="M6553" s="16">
        <f t="shared" si="716"/>
        <v>26443.116025641026</v>
      </c>
      <c r="N6553" s="14">
        <f>E6553*(K6553-L6553-M6553)*IF(F6553="GHS",1,Assumptions!$B$4)</f>
        <v>2376222513.1816335</v>
      </c>
      <c r="O6553" s="15">
        <f t="shared" ca="1" si="717"/>
        <v>254</v>
      </c>
      <c r="P6553" s="15" t="str">
        <f t="shared" ca="1" si="718"/>
        <v>181-365d</v>
      </c>
      <c r="Q6553" s="17">
        <f ca="1">IF(P6553="0-90d",0,IF(P6553="91-180d",INDEX(Assumptions!$F$8:$F$12,MATCH(B6553,Assumptions!$A$8:$A$12,0)),IF(P6553="181-365d",INDEX(Assumptions!$G$8:$G$12,MATCH(B6553,Assumptions!$A$8:$A$12,0)),INDEX(Assumptions!$H$8:$H$12,MATCH(B6553,Assumptions!$A$8:$A$12,0)))))</f>
        <v>0.05</v>
      </c>
      <c r="R6553" s="14">
        <f t="shared" ca="1" si="719"/>
        <v>100013682.29449999</v>
      </c>
      <c r="S6553" s="14">
        <f t="shared" ca="1" si="720"/>
        <v>1900259963.5955</v>
      </c>
      <c r="T6553" s="11" t="s">
        <v>25</v>
      </c>
      <c r="U6553" s="18" t="s">
        <v>26</v>
      </c>
    </row>
    <row r="6554" spans="1:21" ht="15" customHeight="1" x14ac:dyDescent="0.15">
      <c r="A6554" s="10" t="s">
        <v>6602</v>
      </c>
      <c r="B6554" s="11" t="s">
        <v>41</v>
      </c>
      <c r="C6554" s="11" t="s">
        <v>42</v>
      </c>
      <c r="D6554" s="12">
        <v>45914</v>
      </c>
      <c r="E6554" s="11">
        <v>3876</v>
      </c>
      <c r="F6554" s="11" t="s">
        <v>33</v>
      </c>
      <c r="G6554" s="13">
        <v>152.19</v>
      </c>
      <c r="H6554" s="14">
        <f t="shared" si="714"/>
        <v>589888.43999999994</v>
      </c>
      <c r="I6554" s="14">
        <f>IF(F6554="GHS",H6554,H6554*Assumptions!$B$4)</f>
        <v>589888.43999999994</v>
      </c>
      <c r="J6554" s="15" t="str">
        <f>INDEX(Assumptions!$B$8:$B$12,MATCH(B6554,Assumptions!$A$8:$A$12,0))</f>
        <v>Weighted Average</v>
      </c>
      <c r="K6554" s="16">
        <f>G6554/(1-INDEX(Assumptions!$D$8:$D$12,MATCH(B6554,Assumptions!$A$8:$A$12,0)))</f>
        <v>234.13846153846151</v>
      </c>
      <c r="L6554" s="16">
        <f t="shared" si="715"/>
        <v>4.5656999999999996</v>
      </c>
      <c r="M6554" s="16">
        <f t="shared" si="716"/>
        <v>11.706923076923076</v>
      </c>
      <c r="N6554" s="14">
        <f>E6554*(K6554-L6554-M6554)*IF(F6554="GHS",1,Assumptions!$B$4)</f>
        <v>844447.98987692292</v>
      </c>
      <c r="O6554" s="15">
        <f t="shared" ca="1" si="717"/>
        <v>372</v>
      </c>
      <c r="P6554" s="15" t="str">
        <f t="shared" ca="1" si="718"/>
        <v>365d+</v>
      </c>
      <c r="Q6554" s="17">
        <f ca="1">IF(P6554="0-90d",0,IF(P6554="91-180d",INDEX(Assumptions!$F$8:$F$12,MATCH(B6554,Assumptions!$A$8:$A$12,0)),IF(P6554="181-365d",INDEX(Assumptions!$G$8:$G$12,MATCH(B6554,Assumptions!$A$8:$A$12,0)),INDEX(Assumptions!$H$8:$H$12,MATCH(B6554,Assumptions!$A$8:$A$12,0)))))</f>
        <v>0.8</v>
      </c>
      <c r="R6554" s="14">
        <f t="shared" ca="1" si="719"/>
        <v>471910.75199999998</v>
      </c>
      <c r="S6554" s="14">
        <f t="shared" ca="1" si="720"/>
        <v>117977.68799999997</v>
      </c>
      <c r="T6554" s="11" t="s">
        <v>25</v>
      </c>
      <c r="U6554" s="18" t="s">
        <v>26</v>
      </c>
    </row>
    <row r="6555" spans="1:21" ht="15" customHeight="1" x14ac:dyDescent="0.15">
      <c r="A6555" s="10" t="s">
        <v>6603</v>
      </c>
      <c r="B6555" s="11" t="s">
        <v>22</v>
      </c>
      <c r="C6555" s="11" t="s">
        <v>61</v>
      </c>
      <c r="D6555" s="12">
        <v>45914</v>
      </c>
      <c r="E6555" s="11">
        <v>298</v>
      </c>
      <c r="F6555" s="11" t="s">
        <v>24</v>
      </c>
      <c r="G6555" s="13">
        <v>14089.87</v>
      </c>
      <c r="H6555" s="14">
        <f t="shared" si="714"/>
        <v>4198781.26</v>
      </c>
      <c r="I6555" s="14">
        <f>IF(F6555="GHS",H6555,H6555*Assumptions!$B$4)</f>
        <v>45346837.608000003</v>
      </c>
      <c r="J6555" s="15" t="str">
        <f>INDEX(Assumptions!$B$8:$B$12,MATCH(B6555,Assumptions!$A$8:$A$12,0))</f>
        <v>FIFO</v>
      </c>
      <c r="K6555" s="16">
        <f>G6555/(1-INDEX(Assumptions!$D$8:$D$12,MATCH(B6555,Assumptions!$A$8:$A$12,0)))</f>
        <v>17182.768292682926</v>
      </c>
      <c r="L6555" s="16">
        <f t="shared" si="715"/>
        <v>422.6961</v>
      </c>
      <c r="M6555" s="16">
        <f t="shared" si="716"/>
        <v>859.13841463414633</v>
      </c>
      <c r="N6555" s="14">
        <f>E6555*(K6555-L6555-M6555)*IF(F6555="GHS",1,Assumptions!$B$4)</f>
        <v>51175565.27127219</v>
      </c>
      <c r="O6555" s="15">
        <f t="shared" ca="1" si="717"/>
        <v>372</v>
      </c>
      <c r="P6555" s="15" t="str">
        <f t="shared" ca="1" si="718"/>
        <v>365d+</v>
      </c>
      <c r="Q6555" s="17">
        <f ca="1">IF(P6555="0-90d",0,IF(P6555="91-180d",INDEX(Assumptions!$F$8:$F$12,MATCH(B6555,Assumptions!$A$8:$A$12,0)),IF(P6555="181-365d",INDEX(Assumptions!$G$8:$G$12,MATCH(B6555,Assumptions!$A$8:$A$12,0)),INDEX(Assumptions!$H$8:$H$12,MATCH(B6555,Assumptions!$A$8:$A$12,0)))))</f>
        <v>0.5</v>
      </c>
      <c r="R6555" s="14">
        <f t="shared" ca="1" si="719"/>
        <v>22673418.804000001</v>
      </c>
      <c r="S6555" s="14">
        <f t="shared" ca="1" si="720"/>
        <v>22673418.804000001</v>
      </c>
      <c r="T6555" s="11" t="s">
        <v>25</v>
      </c>
      <c r="U6555" s="18" t="s">
        <v>36</v>
      </c>
    </row>
    <row r="6556" spans="1:21" ht="15" customHeight="1" x14ac:dyDescent="0.15">
      <c r="A6556" s="10" t="s">
        <v>6604</v>
      </c>
      <c r="B6556" s="11" t="s">
        <v>46</v>
      </c>
      <c r="C6556" s="11" t="s">
        <v>52</v>
      </c>
      <c r="D6556" s="12">
        <v>45943</v>
      </c>
      <c r="E6556" s="11">
        <v>3194</v>
      </c>
      <c r="F6556" s="11" t="s">
        <v>33</v>
      </c>
      <c r="G6556" s="13">
        <v>808556.41</v>
      </c>
      <c r="H6556" s="14">
        <f t="shared" si="714"/>
        <v>2582529173.54</v>
      </c>
      <c r="I6556" s="14">
        <f>IF(F6556="GHS",H6556,H6556*Assumptions!$B$4)</f>
        <v>2582529173.54</v>
      </c>
      <c r="J6556" s="15" t="str">
        <f>INDEX(Assumptions!$B$8:$B$12,MATCH(B6556,Assumptions!$A$8:$A$12,0))</f>
        <v>Specific Identification</v>
      </c>
      <c r="K6556" s="16">
        <f>G6556/(1-INDEX(Assumptions!$D$8:$D$12,MATCH(B6556,Assumptions!$A$8:$A$12,0)))</f>
        <v>1036610.782051282</v>
      </c>
      <c r="L6556" s="16">
        <f t="shared" si="715"/>
        <v>24256.692299999999</v>
      </c>
      <c r="M6556" s="16">
        <f t="shared" si="716"/>
        <v>51830.5391025641</v>
      </c>
      <c r="N6556" s="14">
        <f>E6556*(K6556-L6556-M6556)*IF(F6556="GHS",1,Assumptions!$B$4)</f>
        <v>3067912220.7720051</v>
      </c>
      <c r="O6556" s="15">
        <f t="shared" ca="1" si="717"/>
        <v>343</v>
      </c>
      <c r="P6556" s="15" t="str">
        <f t="shared" ca="1" si="718"/>
        <v>181-365d</v>
      </c>
      <c r="Q6556" s="17">
        <f ca="1">IF(P6556="0-90d",0,IF(P6556="91-180d",INDEX(Assumptions!$F$8:$F$12,MATCH(B6556,Assumptions!$A$8:$A$12,0)),IF(P6556="181-365d",INDEX(Assumptions!$G$8:$G$12,MATCH(B6556,Assumptions!$A$8:$A$12,0)),INDEX(Assumptions!$H$8:$H$12,MATCH(B6556,Assumptions!$A$8:$A$12,0)))))</f>
        <v>0.05</v>
      </c>
      <c r="R6556" s="14">
        <f t="shared" ca="1" si="719"/>
        <v>129126458.677</v>
      </c>
      <c r="S6556" s="14">
        <f t="shared" ca="1" si="720"/>
        <v>2453402714.8629999</v>
      </c>
      <c r="T6556" s="11" t="s">
        <v>25</v>
      </c>
      <c r="U6556" s="18" t="s">
        <v>26</v>
      </c>
    </row>
    <row r="6557" spans="1:21" ht="15" customHeight="1" x14ac:dyDescent="0.15">
      <c r="A6557" s="10" t="s">
        <v>6605</v>
      </c>
      <c r="B6557" s="11" t="s">
        <v>41</v>
      </c>
      <c r="C6557" s="11" t="s">
        <v>44</v>
      </c>
      <c r="D6557" s="12">
        <v>45833</v>
      </c>
      <c r="E6557" s="11">
        <v>4235</v>
      </c>
      <c r="F6557" s="11" t="s">
        <v>33</v>
      </c>
      <c r="G6557" s="13">
        <v>1053.49</v>
      </c>
      <c r="H6557" s="14">
        <f t="shared" si="714"/>
        <v>4461530.1500000004</v>
      </c>
      <c r="I6557" s="14">
        <f>IF(F6557="GHS",H6557,H6557*Assumptions!$B$4)</f>
        <v>4461530.1500000004</v>
      </c>
      <c r="J6557" s="15" t="str">
        <f>INDEX(Assumptions!$B$8:$B$12,MATCH(B6557,Assumptions!$A$8:$A$12,0))</f>
        <v>Weighted Average</v>
      </c>
      <c r="K6557" s="16">
        <f>G6557/(1-INDEX(Assumptions!$D$8:$D$12,MATCH(B6557,Assumptions!$A$8:$A$12,0)))</f>
        <v>1620.7538461538461</v>
      </c>
      <c r="L6557" s="16">
        <f t="shared" si="715"/>
        <v>31.604699999999998</v>
      </c>
      <c r="M6557" s="16">
        <f t="shared" si="716"/>
        <v>81.037692307692311</v>
      </c>
      <c r="N6557" s="14">
        <f>E6557*(K6557-L6557-M6557)*IF(F6557="GHS",1,Assumptions!$B$4)</f>
        <v>6386852.0070384601</v>
      </c>
      <c r="O6557" s="15">
        <f t="shared" ca="1" si="717"/>
        <v>453</v>
      </c>
      <c r="P6557" s="15" t="str">
        <f t="shared" ca="1" si="718"/>
        <v>365d+</v>
      </c>
      <c r="Q6557" s="17">
        <f ca="1">IF(P6557="0-90d",0,IF(P6557="91-180d",INDEX(Assumptions!$F$8:$F$12,MATCH(B6557,Assumptions!$A$8:$A$12,0)),IF(P6557="181-365d",INDEX(Assumptions!$G$8:$G$12,MATCH(B6557,Assumptions!$A$8:$A$12,0)),INDEX(Assumptions!$H$8:$H$12,MATCH(B6557,Assumptions!$A$8:$A$12,0)))))</f>
        <v>0.8</v>
      </c>
      <c r="R6557" s="14">
        <f t="shared" ca="1" si="719"/>
        <v>3569224.1200000006</v>
      </c>
      <c r="S6557" s="14">
        <f t="shared" ca="1" si="720"/>
        <v>892306.0299999998</v>
      </c>
      <c r="T6557" s="11" t="s">
        <v>25</v>
      </c>
      <c r="U6557" s="18" t="s">
        <v>26</v>
      </c>
    </row>
    <row r="6558" spans="1:21" ht="15" customHeight="1" x14ac:dyDescent="0.15">
      <c r="A6558" s="10" t="s">
        <v>6606</v>
      </c>
      <c r="B6558" s="11" t="s">
        <v>22</v>
      </c>
      <c r="C6558" s="11" t="s">
        <v>23</v>
      </c>
      <c r="D6558" s="12">
        <v>45888</v>
      </c>
      <c r="E6558" s="11">
        <v>3841</v>
      </c>
      <c r="F6558" s="11" t="s">
        <v>24</v>
      </c>
      <c r="G6558" s="13">
        <v>10046.39</v>
      </c>
      <c r="H6558" s="14">
        <f t="shared" si="714"/>
        <v>38588183.989999995</v>
      </c>
      <c r="I6558" s="14">
        <f>IF(F6558="GHS",H6558,H6558*Assumptions!$B$4)</f>
        <v>416752387.09199995</v>
      </c>
      <c r="J6558" s="15" t="str">
        <f>INDEX(Assumptions!$B$8:$B$12,MATCH(B6558,Assumptions!$A$8:$A$12,0))</f>
        <v>FIFO</v>
      </c>
      <c r="K6558" s="16">
        <f>G6558/(1-INDEX(Assumptions!$D$8:$D$12,MATCH(B6558,Assumptions!$A$8:$A$12,0)))</f>
        <v>12251.695121951218</v>
      </c>
      <c r="L6558" s="16">
        <f t="shared" si="715"/>
        <v>301.39169999999996</v>
      </c>
      <c r="M6558" s="16">
        <f t="shared" si="716"/>
        <v>612.5847560975609</v>
      </c>
      <c r="N6558" s="14">
        <f>E6558*(K6558-L6558-M6558)*IF(F6558="GHS",1,Assumptions!$B$4)</f>
        <v>470320315.87187403</v>
      </c>
      <c r="O6558" s="15">
        <f t="shared" ca="1" si="717"/>
        <v>398</v>
      </c>
      <c r="P6558" s="15" t="str">
        <f t="shared" ca="1" si="718"/>
        <v>365d+</v>
      </c>
      <c r="Q6558" s="17">
        <f ca="1">IF(P6558="0-90d",0,IF(P6558="91-180d",INDEX(Assumptions!$F$8:$F$12,MATCH(B6558,Assumptions!$A$8:$A$12,0)),IF(P6558="181-365d",INDEX(Assumptions!$G$8:$G$12,MATCH(B6558,Assumptions!$A$8:$A$12,0)),INDEX(Assumptions!$H$8:$H$12,MATCH(B6558,Assumptions!$A$8:$A$12,0)))))</f>
        <v>0.5</v>
      </c>
      <c r="R6558" s="14">
        <f t="shared" ca="1" si="719"/>
        <v>208376193.54599997</v>
      </c>
      <c r="S6558" s="14">
        <f t="shared" ca="1" si="720"/>
        <v>208376193.54599997</v>
      </c>
      <c r="T6558" s="11" t="s">
        <v>25</v>
      </c>
      <c r="U6558" s="18" t="s">
        <v>26</v>
      </c>
    </row>
    <row r="6559" spans="1:21" ht="15" customHeight="1" x14ac:dyDescent="0.15">
      <c r="A6559" s="10" t="s">
        <v>6607</v>
      </c>
      <c r="B6559" s="11" t="s">
        <v>41</v>
      </c>
      <c r="C6559" s="11" t="s">
        <v>49</v>
      </c>
      <c r="D6559" s="12">
        <v>46069</v>
      </c>
      <c r="E6559" s="11">
        <v>2559</v>
      </c>
      <c r="F6559" s="11" t="s">
        <v>33</v>
      </c>
      <c r="G6559" s="13">
        <v>242.07</v>
      </c>
      <c r="H6559" s="14">
        <f t="shared" si="714"/>
        <v>619457.13</v>
      </c>
      <c r="I6559" s="14">
        <f>IF(F6559="GHS",H6559,H6559*Assumptions!$B$4)</f>
        <v>619457.13</v>
      </c>
      <c r="J6559" s="15" t="str">
        <f>INDEX(Assumptions!$B$8:$B$12,MATCH(B6559,Assumptions!$A$8:$A$12,0))</f>
        <v>Weighted Average</v>
      </c>
      <c r="K6559" s="16">
        <f>G6559/(1-INDEX(Assumptions!$D$8:$D$12,MATCH(B6559,Assumptions!$A$8:$A$12,0)))</f>
        <v>372.4153846153846</v>
      </c>
      <c r="L6559" s="16">
        <f t="shared" si="715"/>
        <v>7.2620999999999993</v>
      </c>
      <c r="M6559" s="16">
        <f t="shared" si="716"/>
        <v>18.620769230769231</v>
      </c>
      <c r="N6559" s="14">
        <f>E6559*(K6559-L6559-M6559)*IF(F6559="GHS",1,Assumptions!$B$4)</f>
        <v>886776.70686923084</v>
      </c>
      <c r="O6559" s="15">
        <f t="shared" ca="1" si="717"/>
        <v>217</v>
      </c>
      <c r="P6559" s="15" t="str">
        <f t="shared" ca="1" si="718"/>
        <v>181-365d</v>
      </c>
      <c r="Q6559" s="17">
        <f ca="1">IF(P6559="0-90d",0,IF(P6559="91-180d",INDEX(Assumptions!$F$8:$F$12,MATCH(B6559,Assumptions!$A$8:$A$12,0)),IF(P6559="181-365d",INDEX(Assumptions!$G$8:$G$12,MATCH(B6559,Assumptions!$A$8:$A$12,0)),INDEX(Assumptions!$H$8:$H$12,MATCH(B6559,Assumptions!$A$8:$A$12,0)))))</f>
        <v>0.35</v>
      </c>
      <c r="R6559" s="14">
        <f t="shared" ca="1" si="719"/>
        <v>216809.99549999999</v>
      </c>
      <c r="S6559" s="14">
        <f t="shared" ca="1" si="720"/>
        <v>402647.13450000004</v>
      </c>
      <c r="T6559" s="11" t="s">
        <v>25</v>
      </c>
      <c r="U6559" s="18" t="s">
        <v>36</v>
      </c>
    </row>
    <row r="6560" spans="1:21" ht="15" customHeight="1" x14ac:dyDescent="0.15">
      <c r="A6560" s="10" t="s">
        <v>6608</v>
      </c>
      <c r="B6560" s="11" t="s">
        <v>31</v>
      </c>
      <c r="C6560" s="11" t="s">
        <v>32</v>
      </c>
      <c r="D6560" s="12">
        <v>45899</v>
      </c>
      <c r="E6560" s="11">
        <v>2329</v>
      </c>
      <c r="F6560" s="11" t="s">
        <v>33</v>
      </c>
      <c r="G6560" s="13">
        <v>2062.5300000000002</v>
      </c>
      <c r="H6560" s="14">
        <f t="shared" si="714"/>
        <v>4803632.37</v>
      </c>
      <c r="I6560" s="14">
        <f>IF(F6560="GHS",H6560,H6560*Assumptions!$B$4)</f>
        <v>4803632.37</v>
      </c>
      <c r="J6560" s="15" t="str">
        <f>INDEX(Assumptions!$B$8:$B$12,MATCH(B6560,Assumptions!$A$8:$A$12,0))</f>
        <v>Weighted Average</v>
      </c>
      <c r="K6560" s="16">
        <f>G6560/(1-INDEX(Assumptions!$D$8:$D$12,MATCH(B6560,Assumptions!$A$8:$A$12,0)))</f>
        <v>2864.6250000000005</v>
      </c>
      <c r="L6560" s="16">
        <f t="shared" si="715"/>
        <v>61.875900000000001</v>
      </c>
      <c r="M6560" s="16">
        <f t="shared" si="716"/>
        <v>143.23125000000002</v>
      </c>
      <c r="N6560" s="14">
        <f>E6560*(K6560-L6560-M6560)*IF(F6560="GHS",1,Assumptions!$B$4)</f>
        <v>6194017.0726500014</v>
      </c>
      <c r="O6560" s="15">
        <f t="shared" ca="1" si="717"/>
        <v>387</v>
      </c>
      <c r="P6560" s="15" t="str">
        <f t="shared" ca="1" si="718"/>
        <v>365d+</v>
      </c>
      <c r="Q6560" s="17">
        <f ca="1">IF(P6560="0-90d",0,IF(P6560="91-180d",INDEX(Assumptions!$F$8:$F$12,MATCH(B6560,Assumptions!$A$8:$A$12,0)),IF(P6560="181-365d",INDEX(Assumptions!$G$8:$G$12,MATCH(B6560,Assumptions!$A$8:$A$12,0)),INDEX(Assumptions!$H$8:$H$12,MATCH(B6560,Assumptions!$A$8:$A$12,0)))))</f>
        <v>0.6</v>
      </c>
      <c r="R6560" s="14">
        <f t="shared" ca="1" si="719"/>
        <v>2882179.4219999998</v>
      </c>
      <c r="S6560" s="14">
        <f t="shared" ca="1" si="720"/>
        <v>1921452.9480000003</v>
      </c>
      <c r="T6560" s="11" t="s">
        <v>25</v>
      </c>
      <c r="U6560" s="18" t="s">
        <v>26</v>
      </c>
    </row>
    <row r="6561" spans="1:21" ht="15" customHeight="1" x14ac:dyDescent="0.15">
      <c r="A6561" s="10" t="s">
        <v>6609</v>
      </c>
      <c r="B6561" s="11" t="s">
        <v>41</v>
      </c>
      <c r="C6561" s="11" t="s">
        <v>115</v>
      </c>
      <c r="D6561" s="12">
        <v>45850</v>
      </c>
      <c r="E6561" s="11">
        <v>1871</v>
      </c>
      <c r="F6561" s="11" t="s">
        <v>33</v>
      </c>
      <c r="G6561" s="13">
        <v>669.29</v>
      </c>
      <c r="H6561" s="14">
        <f t="shared" si="714"/>
        <v>1252241.5899999999</v>
      </c>
      <c r="I6561" s="14">
        <f>IF(F6561="GHS",H6561,H6561*Assumptions!$B$4)</f>
        <v>1252241.5899999999</v>
      </c>
      <c r="J6561" s="15" t="str">
        <f>INDEX(Assumptions!$B$8:$B$12,MATCH(B6561,Assumptions!$A$8:$A$12,0))</f>
        <v>Weighted Average</v>
      </c>
      <c r="K6561" s="16">
        <f>G6561/(1-INDEX(Assumptions!$D$8:$D$12,MATCH(B6561,Assumptions!$A$8:$A$12,0)))</f>
        <v>1029.676923076923</v>
      </c>
      <c r="L6561" s="16">
        <f t="shared" si="715"/>
        <v>20.078699999999998</v>
      </c>
      <c r="M6561" s="16">
        <f t="shared" si="716"/>
        <v>51.483846153846152</v>
      </c>
      <c r="N6561" s="14">
        <f>E6561*(K6561-L6561-M6561)*IF(F6561="GHS",1,Assumptions!$B$4)</f>
        <v>1792631.9992230767</v>
      </c>
      <c r="O6561" s="15">
        <f t="shared" ca="1" si="717"/>
        <v>436</v>
      </c>
      <c r="P6561" s="15" t="str">
        <f t="shared" ca="1" si="718"/>
        <v>365d+</v>
      </c>
      <c r="Q6561" s="17">
        <f ca="1">IF(P6561="0-90d",0,IF(P6561="91-180d",INDEX(Assumptions!$F$8:$F$12,MATCH(B6561,Assumptions!$A$8:$A$12,0)),IF(P6561="181-365d",INDEX(Assumptions!$G$8:$G$12,MATCH(B6561,Assumptions!$A$8:$A$12,0)),INDEX(Assumptions!$H$8:$H$12,MATCH(B6561,Assumptions!$A$8:$A$12,0)))))</f>
        <v>0.8</v>
      </c>
      <c r="R6561" s="14">
        <f t="shared" ca="1" si="719"/>
        <v>1001793.2719999999</v>
      </c>
      <c r="S6561" s="14">
        <f t="shared" ca="1" si="720"/>
        <v>250448.31799999997</v>
      </c>
      <c r="T6561" s="11" t="s">
        <v>25</v>
      </c>
      <c r="U6561" s="18" t="s">
        <v>26</v>
      </c>
    </row>
    <row r="6562" spans="1:21" ht="15" customHeight="1" x14ac:dyDescent="0.15">
      <c r="A6562" s="10" t="s">
        <v>6610</v>
      </c>
      <c r="B6562" s="11" t="s">
        <v>28</v>
      </c>
      <c r="C6562" s="11" t="s">
        <v>35</v>
      </c>
      <c r="D6562" s="12">
        <v>45787</v>
      </c>
      <c r="E6562" s="11">
        <v>4735</v>
      </c>
      <c r="F6562" s="11" t="s">
        <v>24</v>
      </c>
      <c r="G6562" s="13">
        <v>6235.27</v>
      </c>
      <c r="H6562" s="14">
        <f t="shared" si="714"/>
        <v>29524003.450000003</v>
      </c>
      <c r="I6562" s="14">
        <f>IF(F6562="GHS",H6562,H6562*Assumptions!$B$4)</f>
        <v>318859237.26000005</v>
      </c>
      <c r="J6562" s="15" t="str">
        <f>INDEX(Assumptions!$B$8:$B$12,MATCH(B6562,Assumptions!$A$8:$A$12,0))</f>
        <v>Fair Value Less Costs to Sell</v>
      </c>
      <c r="K6562" s="16">
        <f>G6562/(1-INDEX(Assumptions!$D$8:$D$12,MATCH(B6562,Assumptions!$A$8:$A$12,0)))</f>
        <v>7085.534090909091</v>
      </c>
      <c r="L6562" s="16">
        <f t="shared" si="715"/>
        <v>187.0581</v>
      </c>
      <c r="M6562" s="16">
        <f t="shared" si="716"/>
        <v>354.27670454545455</v>
      </c>
      <c r="N6562" s="14">
        <f>E6562*(K6562-L6562-M6562)*IF(F6562="GHS",1,Assumptions!$B$4)</f>
        <v>334657263.1060636</v>
      </c>
      <c r="O6562" s="15">
        <f t="shared" ca="1" si="717"/>
        <v>499</v>
      </c>
      <c r="P6562" s="15" t="str">
        <f t="shared" ca="1" si="718"/>
        <v>365d+</v>
      </c>
      <c r="Q6562" s="17">
        <f ca="1">IF(P6562="0-90d",0,IF(P6562="91-180d",INDEX(Assumptions!$F$8:$F$12,MATCH(B6562,Assumptions!$A$8:$A$12,0)),IF(P6562="181-365d",INDEX(Assumptions!$G$8:$G$12,MATCH(B6562,Assumptions!$A$8:$A$12,0)),INDEX(Assumptions!$H$8:$H$12,MATCH(B6562,Assumptions!$A$8:$A$12,0)))))</f>
        <v>0.4</v>
      </c>
      <c r="R6562" s="14">
        <f t="shared" ca="1" si="719"/>
        <v>127543694.90400003</v>
      </c>
      <c r="S6562" s="14">
        <f t="shared" ca="1" si="720"/>
        <v>191315542.35600001</v>
      </c>
      <c r="T6562" s="11" t="s">
        <v>25</v>
      </c>
      <c r="U6562" s="18" t="s">
        <v>26</v>
      </c>
    </row>
    <row r="6563" spans="1:21" ht="15" customHeight="1" x14ac:dyDescent="0.15">
      <c r="A6563" s="10" t="s">
        <v>6611</v>
      </c>
      <c r="B6563" s="11" t="s">
        <v>31</v>
      </c>
      <c r="C6563" s="11" t="s">
        <v>76</v>
      </c>
      <c r="D6563" s="12">
        <v>46186</v>
      </c>
      <c r="E6563" s="11">
        <v>4705</v>
      </c>
      <c r="F6563" s="11" t="s">
        <v>33</v>
      </c>
      <c r="G6563" s="13">
        <v>3271.28</v>
      </c>
      <c r="H6563" s="14">
        <f t="shared" si="714"/>
        <v>15391372.4</v>
      </c>
      <c r="I6563" s="14">
        <f>IF(F6563="GHS",H6563,H6563*Assumptions!$B$4)</f>
        <v>15391372.4</v>
      </c>
      <c r="J6563" s="15" t="str">
        <f>INDEX(Assumptions!$B$8:$B$12,MATCH(B6563,Assumptions!$A$8:$A$12,0))</f>
        <v>Weighted Average</v>
      </c>
      <c r="K6563" s="16">
        <f>G6563/(1-INDEX(Assumptions!$D$8:$D$12,MATCH(B6563,Assumptions!$A$8:$A$12,0)))</f>
        <v>4543.4444444444453</v>
      </c>
      <c r="L6563" s="16">
        <f t="shared" si="715"/>
        <v>98.138400000000004</v>
      </c>
      <c r="M6563" s="16">
        <f t="shared" si="716"/>
        <v>227.17222222222227</v>
      </c>
      <c r="N6563" s="14">
        <f>E6563*(K6563-L6563-M6563)*IF(F6563="GHS",1,Assumptions!$B$4)</f>
        <v>19846319.633555558</v>
      </c>
      <c r="O6563" s="15">
        <f t="shared" ca="1" si="717"/>
        <v>100</v>
      </c>
      <c r="P6563" s="15" t="str">
        <f t="shared" ca="1" si="718"/>
        <v>91-180d</v>
      </c>
      <c r="Q6563" s="17">
        <f ca="1">IF(P6563="0-90d",0,IF(P6563="91-180d",INDEX(Assumptions!$F$8:$F$12,MATCH(B6563,Assumptions!$A$8:$A$12,0)),IF(P6563="181-365d",INDEX(Assumptions!$G$8:$G$12,MATCH(B6563,Assumptions!$A$8:$A$12,0)),INDEX(Assumptions!$H$8:$H$12,MATCH(B6563,Assumptions!$A$8:$A$12,0)))))</f>
        <v>0.05</v>
      </c>
      <c r="R6563" s="14">
        <f t="shared" ca="1" si="719"/>
        <v>769568.62000000011</v>
      </c>
      <c r="S6563" s="14">
        <f t="shared" ca="1" si="720"/>
        <v>14621803.780000001</v>
      </c>
      <c r="T6563" s="11" t="s">
        <v>25</v>
      </c>
      <c r="U6563" s="18" t="s">
        <v>26</v>
      </c>
    </row>
    <row r="6564" spans="1:21" ht="15" customHeight="1" x14ac:dyDescent="0.15">
      <c r="A6564" s="10" t="s">
        <v>6612</v>
      </c>
      <c r="B6564" s="11" t="s">
        <v>31</v>
      </c>
      <c r="C6564" s="11" t="s">
        <v>63</v>
      </c>
      <c r="D6564" s="12">
        <v>45972</v>
      </c>
      <c r="E6564" s="11">
        <v>1338</v>
      </c>
      <c r="F6564" s="11" t="s">
        <v>33</v>
      </c>
      <c r="G6564" s="13">
        <v>1285.3800000000001</v>
      </c>
      <c r="H6564" s="14">
        <f t="shared" si="714"/>
        <v>1719838.4400000002</v>
      </c>
      <c r="I6564" s="14">
        <f>IF(F6564="GHS",H6564,H6564*Assumptions!$B$4)</f>
        <v>1719838.4400000002</v>
      </c>
      <c r="J6564" s="15" t="str">
        <f>INDEX(Assumptions!$B$8:$B$12,MATCH(B6564,Assumptions!$A$8:$A$12,0))</f>
        <v>Weighted Average</v>
      </c>
      <c r="K6564" s="16">
        <f>G6564/(1-INDEX(Assumptions!$D$8:$D$12,MATCH(B6564,Assumptions!$A$8:$A$12,0)))</f>
        <v>1785.2500000000002</v>
      </c>
      <c r="L6564" s="16">
        <f t="shared" si="715"/>
        <v>38.561399999999999</v>
      </c>
      <c r="M6564" s="16">
        <f t="shared" si="716"/>
        <v>89.262500000000017</v>
      </c>
      <c r="N6564" s="14">
        <f>E6564*(K6564-L6564-M6564)*IF(F6564="GHS",1,Assumptions!$B$4)</f>
        <v>2217636.1218000003</v>
      </c>
      <c r="O6564" s="15">
        <f t="shared" ca="1" si="717"/>
        <v>314</v>
      </c>
      <c r="P6564" s="15" t="str">
        <f t="shared" ca="1" si="718"/>
        <v>181-365d</v>
      </c>
      <c r="Q6564" s="17">
        <f ca="1">IF(P6564="0-90d",0,IF(P6564="91-180d",INDEX(Assumptions!$F$8:$F$12,MATCH(B6564,Assumptions!$A$8:$A$12,0)),IF(P6564="181-365d",INDEX(Assumptions!$G$8:$G$12,MATCH(B6564,Assumptions!$A$8:$A$12,0)),INDEX(Assumptions!$H$8:$H$12,MATCH(B6564,Assumptions!$A$8:$A$12,0)))))</f>
        <v>0.2</v>
      </c>
      <c r="R6564" s="14">
        <f t="shared" ca="1" si="719"/>
        <v>343967.68800000008</v>
      </c>
      <c r="S6564" s="14">
        <f t="shared" ca="1" si="720"/>
        <v>1375870.7520000001</v>
      </c>
      <c r="T6564" s="11" t="s">
        <v>25</v>
      </c>
      <c r="U6564" s="18" t="s">
        <v>26</v>
      </c>
    </row>
    <row r="6565" spans="1:21" ht="15" customHeight="1" x14ac:dyDescent="0.15">
      <c r="A6565" s="10" t="s">
        <v>6613</v>
      </c>
      <c r="B6565" s="11" t="s">
        <v>28</v>
      </c>
      <c r="C6565" s="11" t="s">
        <v>29</v>
      </c>
      <c r="D6565" s="12">
        <v>45770</v>
      </c>
      <c r="E6565" s="11">
        <v>863</v>
      </c>
      <c r="F6565" s="11" t="s">
        <v>24</v>
      </c>
      <c r="G6565" s="13">
        <v>5635.18</v>
      </c>
      <c r="H6565" s="14">
        <f t="shared" si="714"/>
        <v>4863160.34</v>
      </c>
      <c r="I6565" s="14">
        <f>IF(F6565="GHS",H6565,H6565*Assumptions!$B$4)</f>
        <v>52522131.671999998</v>
      </c>
      <c r="J6565" s="15" t="str">
        <f>INDEX(Assumptions!$B$8:$B$12,MATCH(B6565,Assumptions!$A$8:$A$12,0))</f>
        <v>Fair Value Less Costs to Sell</v>
      </c>
      <c r="K6565" s="16">
        <f>G6565/(1-INDEX(Assumptions!$D$8:$D$12,MATCH(B6565,Assumptions!$A$8:$A$12,0)))</f>
        <v>6403.6136363636369</v>
      </c>
      <c r="L6565" s="16">
        <f t="shared" si="715"/>
        <v>169.05539999999999</v>
      </c>
      <c r="M6565" s="16">
        <f t="shared" si="716"/>
        <v>320.18068181818188</v>
      </c>
      <c r="N6565" s="14">
        <f>E6565*(K6565-L6565-M6565)*IF(F6565="GHS",1,Assumptions!$B$4)</f>
        <v>55124364.559385456</v>
      </c>
      <c r="O6565" s="15">
        <f t="shared" ca="1" si="717"/>
        <v>516</v>
      </c>
      <c r="P6565" s="15" t="str">
        <f t="shared" ca="1" si="718"/>
        <v>365d+</v>
      </c>
      <c r="Q6565" s="17">
        <f ca="1">IF(P6565="0-90d",0,IF(P6565="91-180d",INDEX(Assumptions!$F$8:$F$12,MATCH(B6565,Assumptions!$A$8:$A$12,0)),IF(P6565="181-365d",INDEX(Assumptions!$G$8:$G$12,MATCH(B6565,Assumptions!$A$8:$A$12,0)),INDEX(Assumptions!$H$8:$H$12,MATCH(B6565,Assumptions!$A$8:$A$12,0)))))</f>
        <v>0.4</v>
      </c>
      <c r="R6565" s="14">
        <f t="shared" ca="1" si="719"/>
        <v>21008852.6688</v>
      </c>
      <c r="S6565" s="14">
        <f t="shared" ca="1" si="720"/>
        <v>31513279.003199998</v>
      </c>
      <c r="T6565" s="11" t="s">
        <v>25</v>
      </c>
      <c r="U6565" s="18" t="s">
        <v>26</v>
      </c>
    </row>
    <row r="6566" spans="1:21" ht="15" customHeight="1" x14ac:dyDescent="0.15">
      <c r="A6566" s="10" t="s">
        <v>6614</v>
      </c>
      <c r="B6566" s="11" t="s">
        <v>41</v>
      </c>
      <c r="C6566" s="11" t="s">
        <v>44</v>
      </c>
      <c r="D6566" s="12">
        <v>45824</v>
      </c>
      <c r="E6566" s="11">
        <v>2214</v>
      </c>
      <c r="F6566" s="11" t="s">
        <v>33</v>
      </c>
      <c r="G6566" s="13">
        <v>408.57</v>
      </c>
      <c r="H6566" s="14">
        <f t="shared" si="714"/>
        <v>904573.98</v>
      </c>
      <c r="I6566" s="14">
        <f>IF(F6566="GHS",H6566,H6566*Assumptions!$B$4)</f>
        <v>904573.98</v>
      </c>
      <c r="J6566" s="15" t="str">
        <f>INDEX(Assumptions!$B$8:$B$12,MATCH(B6566,Assumptions!$A$8:$A$12,0))</f>
        <v>Weighted Average</v>
      </c>
      <c r="K6566" s="16">
        <f>G6566/(1-INDEX(Assumptions!$D$8:$D$12,MATCH(B6566,Assumptions!$A$8:$A$12,0)))</f>
        <v>628.56923076923078</v>
      </c>
      <c r="L6566" s="16">
        <f t="shared" si="715"/>
        <v>12.257099999999999</v>
      </c>
      <c r="M6566" s="16">
        <f t="shared" si="716"/>
        <v>31.428461538461541</v>
      </c>
      <c r="N6566" s="14">
        <f>E6566*(K6566-L6566-M6566)*IF(F6566="GHS",1,Assumptions!$B$4)</f>
        <v>1294932.4436769229</v>
      </c>
      <c r="O6566" s="15">
        <f t="shared" ca="1" si="717"/>
        <v>462</v>
      </c>
      <c r="P6566" s="15" t="str">
        <f t="shared" ca="1" si="718"/>
        <v>365d+</v>
      </c>
      <c r="Q6566" s="17">
        <f ca="1">IF(P6566="0-90d",0,IF(P6566="91-180d",INDEX(Assumptions!$F$8:$F$12,MATCH(B6566,Assumptions!$A$8:$A$12,0)),IF(P6566="181-365d",INDEX(Assumptions!$G$8:$G$12,MATCH(B6566,Assumptions!$A$8:$A$12,0)),INDEX(Assumptions!$H$8:$H$12,MATCH(B6566,Assumptions!$A$8:$A$12,0)))))</f>
        <v>0.8</v>
      </c>
      <c r="R6566" s="14">
        <f t="shared" ca="1" si="719"/>
        <v>723659.18400000001</v>
      </c>
      <c r="S6566" s="14">
        <f t="shared" ca="1" si="720"/>
        <v>180914.79599999997</v>
      </c>
      <c r="T6566" s="11" t="s">
        <v>25</v>
      </c>
      <c r="U6566" s="18" t="s">
        <v>26</v>
      </c>
    </row>
    <row r="6567" spans="1:21" ht="15" customHeight="1" x14ac:dyDescent="0.15">
      <c r="A6567" s="10" t="s">
        <v>6615</v>
      </c>
      <c r="B6567" s="11" t="s">
        <v>41</v>
      </c>
      <c r="C6567" s="11" t="s">
        <v>42</v>
      </c>
      <c r="D6567" s="12">
        <v>45956</v>
      </c>
      <c r="E6567" s="11">
        <v>1573</v>
      </c>
      <c r="F6567" s="11" t="s">
        <v>33</v>
      </c>
      <c r="G6567" s="13">
        <v>382.09</v>
      </c>
      <c r="H6567" s="14">
        <f t="shared" si="714"/>
        <v>601027.56999999995</v>
      </c>
      <c r="I6567" s="14">
        <f>IF(F6567="GHS",H6567,H6567*Assumptions!$B$4)</f>
        <v>601027.56999999995</v>
      </c>
      <c r="J6567" s="15" t="str">
        <f>INDEX(Assumptions!$B$8:$B$12,MATCH(B6567,Assumptions!$A$8:$A$12,0))</f>
        <v>Weighted Average</v>
      </c>
      <c r="K6567" s="16">
        <f>G6567/(1-INDEX(Assumptions!$D$8:$D$12,MATCH(B6567,Assumptions!$A$8:$A$12,0)))</f>
        <v>587.83076923076919</v>
      </c>
      <c r="L6567" s="16">
        <f t="shared" si="715"/>
        <v>11.462699999999998</v>
      </c>
      <c r="M6567" s="16">
        <f t="shared" si="716"/>
        <v>29.39153846153846</v>
      </c>
      <c r="N6567" s="14">
        <f>E6567*(K6567-L6567-M6567)*IF(F6567="GHS",1,Assumptions!$B$4)</f>
        <v>860394.08289999992</v>
      </c>
      <c r="O6567" s="15">
        <f t="shared" ca="1" si="717"/>
        <v>330</v>
      </c>
      <c r="P6567" s="15" t="str">
        <f t="shared" ca="1" si="718"/>
        <v>181-365d</v>
      </c>
      <c r="Q6567" s="17">
        <f ca="1">IF(P6567="0-90d",0,IF(P6567="91-180d",INDEX(Assumptions!$F$8:$F$12,MATCH(B6567,Assumptions!$A$8:$A$12,0)),IF(P6567="181-365d",INDEX(Assumptions!$G$8:$G$12,MATCH(B6567,Assumptions!$A$8:$A$12,0)),INDEX(Assumptions!$H$8:$H$12,MATCH(B6567,Assumptions!$A$8:$A$12,0)))))</f>
        <v>0.35</v>
      </c>
      <c r="R6567" s="14">
        <f t="shared" ca="1" si="719"/>
        <v>210359.64949999997</v>
      </c>
      <c r="S6567" s="14">
        <f t="shared" ca="1" si="720"/>
        <v>390667.92050000001</v>
      </c>
      <c r="T6567" s="11" t="s">
        <v>25</v>
      </c>
      <c r="U6567" s="18" t="s">
        <v>26</v>
      </c>
    </row>
    <row r="6568" spans="1:21" ht="15" customHeight="1" x14ac:dyDescent="0.15">
      <c r="A6568" s="10" t="s">
        <v>6616</v>
      </c>
      <c r="B6568" s="11" t="s">
        <v>41</v>
      </c>
      <c r="C6568" s="11" t="s">
        <v>49</v>
      </c>
      <c r="D6568" s="12">
        <v>45995</v>
      </c>
      <c r="E6568" s="11">
        <v>2708</v>
      </c>
      <c r="F6568" s="11" t="s">
        <v>33</v>
      </c>
      <c r="G6568" s="13">
        <v>598.05999999999995</v>
      </c>
      <c r="H6568" s="14">
        <f t="shared" si="714"/>
        <v>1619546.4799999997</v>
      </c>
      <c r="I6568" s="14">
        <f>IF(F6568="GHS",H6568,H6568*Assumptions!$B$4)</f>
        <v>1619546.4799999997</v>
      </c>
      <c r="J6568" s="15" t="str">
        <f>INDEX(Assumptions!$B$8:$B$12,MATCH(B6568,Assumptions!$A$8:$A$12,0))</f>
        <v>Weighted Average</v>
      </c>
      <c r="K6568" s="16">
        <f>G6568/(1-INDEX(Assumptions!$D$8:$D$12,MATCH(B6568,Assumptions!$A$8:$A$12,0)))</f>
        <v>920.0923076923076</v>
      </c>
      <c r="L6568" s="16">
        <f t="shared" si="715"/>
        <v>17.941799999999997</v>
      </c>
      <c r="M6568" s="16">
        <f t="shared" si="716"/>
        <v>46.004615384615384</v>
      </c>
      <c r="N6568" s="14">
        <f>E6568*(K6568-L6568-M6568)*IF(F6568="GHS",1,Assumptions!$B$4)</f>
        <v>2318443.0763692306</v>
      </c>
      <c r="O6568" s="15">
        <f t="shared" ca="1" si="717"/>
        <v>291</v>
      </c>
      <c r="P6568" s="15" t="str">
        <f t="shared" ca="1" si="718"/>
        <v>181-365d</v>
      </c>
      <c r="Q6568" s="17">
        <f ca="1">IF(P6568="0-90d",0,IF(P6568="91-180d",INDEX(Assumptions!$F$8:$F$12,MATCH(B6568,Assumptions!$A$8:$A$12,0)),IF(P6568="181-365d",INDEX(Assumptions!$G$8:$G$12,MATCH(B6568,Assumptions!$A$8:$A$12,0)),INDEX(Assumptions!$H$8:$H$12,MATCH(B6568,Assumptions!$A$8:$A$12,0)))))</f>
        <v>0.35</v>
      </c>
      <c r="R6568" s="14">
        <f t="shared" ca="1" si="719"/>
        <v>566841.26799999992</v>
      </c>
      <c r="S6568" s="14">
        <f t="shared" ca="1" si="720"/>
        <v>1052705.2119999998</v>
      </c>
      <c r="T6568" s="11" t="s">
        <v>25</v>
      </c>
      <c r="U6568" s="18" t="s">
        <v>36</v>
      </c>
    </row>
    <row r="6569" spans="1:21" ht="15" customHeight="1" x14ac:dyDescent="0.15">
      <c r="A6569" s="10" t="s">
        <v>6617</v>
      </c>
      <c r="B6569" s="11" t="s">
        <v>31</v>
      </c>
      <c r="C6569" s="11" t="s">
        <v>76</v>
      </c>
      <c r="D6569" s="12">
        <v>45753</v>
      </c>
      <c r="E6569" s="11">
        <v>4950</v>
      </c>
      <c r="F6569" s="11" t="s">
        <v>33</v>
      </c>
      <c r="G6569" s="13">
        <v>1904.53</v>
      </c>
      <c r="H6569" s="14">
        <f t="shared" si="714"/>
        <v>9427423.5</v>
      </c>
      <c r="I6569" s="14">
        <f>IF(F6569="GHS",H6569,H6569*Assumptions!$B$4)</f>
        <v>9427423.5</v>
      </c>
      <c r="J6569" s="15" t="str">
        <f>INDEX(Assumptions!$B$8:$B$12,MATCH(B6569,Assumptions!$A$8:$A$12,0))</f>
        <v>Weighted Average</v>
      </c>
      <c r="K6569" s="16">
        <f>G6569/(1-INDEX(Assumptions!$D$8:$D$12,MATCH(B6569,Assumptions!$A$8:$A$12,0)))</f>
        <v>2645.1805555555557</v>
      </c>
      <c r="L6569" s="16">
        <f t="shared" si="715"/>
        <v>57.135899999999999</v>
      </c>
      <c r="M6569" s="16">
        <f t="shared" si="716"/>
        <v>132.25902777777779</v>
      </c>
      <c r="N6569" s="14">
        <f>E6569*(K6569-L6569-M6569)*IF(F6569="GHS",1,Assumptions!$B$4)</f>
        <v>12156138.8575</v>
      </c>
      <c r="O6569" s="15">
        <f t="shared" ca="1" si="717"/>
        <v>533</v>
      </c>
      <c r="P6569" s="15" t="str">
        <f t="shared" ca="1" si="718"/>
        <v>365d+</v>
      </c>
      <c r="Q6569" s="17">
        <f ca="1">IF(P6569="0-90d",0,IF(P6569="91-180d",INDEX(Assumptions!$F$8:$F$12,MATCH(B6569,Assumptions!$A$8:$A$12,0)),IF(P6569="181-365d",INDEX(Assumptions!$G$8:$G$12,MATCH(B6569,Assumptions!$A$8:$A$12,0)),INDEX(Assumptions!$H$8:$H$12,MATCH(B6569,Assumptions!$A$8:$A$12,0)))))</f>
        <v>0.6</v>
      </c>
      <c r="R6569" s="14">
        <f t="shared" ca="1" si="719"/>
        <v>5656454.0999999996</v>
      </c>
      <c r="S6569" s="14">
        <f t="shared" ca="1" si="720"/>
        <v>3770969.4000000004</v>
      </c>
      <c r="T6569" s="11" t="s">
        <v>25</v>
      </c>
      <c r="U6569" s="18" t="s">
        <v>26</v>
      </c>
    </row>
    <row r="6570" spans="1:21" ht="15" customHeight="1" x14ac:dyDescent="0.15">
      <c r="A6570" s="10" t="s">
        <v>6618</v>
      </c>
      <c r="B6570" s="11" t="s">
        <v>28</v>
      </c>
      <c r="C6570" s="11" t="s">
        <v>38</v>
      </c>
      <c r="D6570" s="12">
        <v>46051</v>
      </c>
      <c r="E6570" s="11">
        <v>1280</v>
      </c>
      <c r="F6570" s="11" t="s">
        <v>24</v>
      </c>
      <c r="G6570" s="13">
        <v>13118.31</v>
      </c>
      <c r="H6570" s="14">
        <f t="shared" si="714"/>
        <v>16791436.800000001</v>
      </c>
      <c r="I6570" s="14">
        <f>IF(F6570="GHS",H6570,H6570*Assumptions!$B$4)</f>
        <v>181347517.44000003</v>
      </c>
      <c r="J6570" s="15" t="str">
        <f>INDEX(Assumptions!$B$8:$B$12,MATCH(B6570,Assumptions!$A$8:$A$12,0))</f>
        <v>Fair Value Less Costs to Sell</v>
      </c>
      <c r="K6570" s="16">
        <f>G6570/(1-INDEX(Assumptions!$D$8:$D$12,MATCH(B6570,Assumptions!$A$8:$A$12,0)))</f>
        <v>14907.170454545454</v>
      </c>
      <c r="L6570" s="16">
        <f t="shared" si="715"/>
        <v>393.54929999999996</v>
      </c>
      <c r="M6570" s="16">
        <f t="shared" si="716"/>
        <v>745.35852272727277</v>
      </c>
      <c r="N6570" s="14">
        <f>E6570*(K6570-L6570-M6570)*IF(F6570="GHS",1,Assumptions!$B$4)</f>
        <v>190332462.62225455</v>
      </c>
      <c r="O6570" s="15">
        <f t="shared" ca="1" si="717"/>
        <v>235</v>
      </c>
      <c r="P6570" s="15" t="str">
        <f t="shared" ca="1" si="718"/>
        <v>181-365d</v>
      </c>
      <c r="Q6570" s="17">
        <f ca="1">IF(P6570="0-90d",0,IF(P6570="91-180d",INDEX(Assumptions!$F$8:$F$12,MATCH(B6570,Assumptions!$A$8:$A$12,0)),IF(P6570="181-365d",INDEX(Assumptions!$G$8:$G$12,MATCH(B6570,Assumptions!$A$8:$A$12,0)),INDEX(Assumptions!$H$8:$H$12,MATCH(B6570,Assumptions!$A$8:$A$12,0)))))</f>
        <v>0.1</v>
      </c>
      <c r="R6570" s="14">
        <f t="shared" ca="1" si="719"/>
        <v>18134751.744000003</v>
      </c>
      <c r="S6570" s="14">
        <f t="shared" si="720"/>
        <v>0</v>
      </c>
      <c r="T6570" s="11" t="s">
        <v>39</v>
      </c>
      <c r="U6570" s="18" t="s">
        <v>36</v>
      </c>
    </row>
    <row r="6571" spans="1:21" ht="15" customHeight="1" x14ac:dyDescent="0.15">
      <c r="A6571" s="10" t="s">
        <v>6619</v>
      </c>
      <c r="B6571" s="11" t="s">
        <v>41</v>
      </c>
      <c r="C6571" s="11" t="s">
        <v>49</v>
      </c>
      <c r="D6571" s="12">
        <v>45844</v>
      </c>
      <c r="E6571" s="11">
        <v>4432</v>
      </c>
      <c r="F6571" s="11" t="s">
        <v>33</v>
      </c>
      <c r="G6571" s="13">
        <v>880.79</v>
      </c>
      <c r="H6571" s="14">
        <f t="shared" si="714"/>
        <v>3903661.28</v>
      </c>
      <c r="I6571" s="14">
        <f>IF(F6571="GHS",H6571,H6571*Assumptions!$B$4)</f>
        <v>3903661.28</v>
      </c>
      <c r="J6571" s="15" t="str">
        <f>INDEX(Assumptions!$B$8:$B$12,MATCH(B6571,Assumptions!$A$8:$A$12,0))</f>
        <v>Weighted Average</v>
      </c>
      <c r="K6571" s="16">
        <f>G6571/(1-INDEX(Assumptions!$D$8:$D$12,MATCH(B6571,Assumptions!$A$8:$A$12,0)))</f>
        <v>1355.0615384615382</v>
      </c>
      <c r="L6571" s="16">
        <f t="shared" si="715"/>
        <v>26.423699999999997</v>
      </c>
      <c r="M6571" s="16">
        <f t="shared" si="716"/>
        <v>67.753076923076918</v>
      </c>
      <c r="N6571" s="14">
        <f>E6571*(K6571-L6571-M6571)*IF(F6571="GHS",1,Assumptions!$B$4)</f>
        <v>5588241.2631384609</v>
      </c>
      <c r="O6571" s="15">
        <f t="shared" ca="1" si="717"/>
        <v>442</v>
      </c>
      <c r="P6571" s="15" t="str">
        <f t="shared" ca="1" si="718"/>
        <v>365d+</v>
      </c>
      <c r="Q6571" s="17">
        <f ca="1">IF(P6571="0-90d",0,IF(P6571="91-180d",INDEX(Assumptions!$F$8:$F$12,MATCH(B6571,Assumptions!$A$8:$A$12,0)),IF(P6571="181-365d",INDEX(Assumptions!$G$8:$G$12,MATCH(B6571,Assumptions!$A$8:$A$12,0)),INDEX(Assumptions!$H$8:$H$12,MATCH(B6571,Assumptions!$A$8:$A$12,0)))))</f>
        <v>0.8</v>
      </c>
      <c r="R6571" s="14">
        <f t="shared" ca="1" si="719"/>
        <v>3122929.0240000002</v>
      </c>
      <c r="S6571" s="14">
        <f t="shared" ca="1" si="720"/>
        <v>780732.25599999959</v>
      </c>
      <c r="T6571" s="11" t="s">
        <v>25</v>
      </c>
      <c r="U6571" s="18" t="s">
        <v>26</v>
      </c>
    </row>
    <row r="6572" spans="1:21" ht="15" customHeight="1" x14ac:dyDescent="0.15">
      <c r="A6572" s="10" t="s">
        <v>6620</v>
      </c>
      <c r="B6572" s="11" t="s">
        <v>41</v>
      </c>
      <c r="C6572" s="11" t="s">
        <v>49</v>
      </c>
      <c r="D6572" s="12">
        <v>45808</v>
      </c>
      <c r="E6572" s="11">
        <v>1883</v>
      </c>
      <c r="F6572" s="11" t="s">
        <v>33</v>
      </c>
      <c r="G6572" s="13">
        <v>403.02</v>
      </c>
      <c r="H6572" s="14">
        <f t="shared" si="714"/>
        <v>758886.65999999992</v>
      </c>
      <c r="I6572" s="14">
        <f>IF(F6572="GHS",H6572,H6572*Assumptions!$B$4)</f>
        <v>758886.65999999992</v>
      </c>
      <c r="J6572" s="15" t="str">
        <f>INDEX(Assumptions!$B$8:$B$12,MATCH(B6572,Assumptions!$A$8:$A$12,0))</f>
        <v>Weighted Average</v>
      </c>
      <c r="K6572" s="16">
        <f>G6572/(1-INDEX(Assumptions!$D$8:$D$12,MATCH(B6572,Assumptions!$A$8:$A$12,0)))</f>
        <v>620.03076923076924</v>
      </c>
      <c r="L6572" s="16">
        <f t="shared" si="715"/>
        <v>12.090599999999998</v>
      </c>
      <c r="M6572" s="16">
        <f t="shared" si="716"/>
        <v>31.001538461538463</v>
      </c>
      <c r="N6572" s="14">
        <f>E6572*(K6572-L6572-M6572)*IF(F6572="GHS",1,Assumptions!$B$4)</f>
        <v>1086375.4417384616</v>
      </c>
      <c r="O6572" s="15">
        <f t="shared" ca="1" si="717"/>
        <v>478</v>
      </c>
      <c r="P6572" s="15" t="str">
        <f t="shared" ca="1" si="718"/>
        <v>365d+</v>
      </c>
      <c r="Q6572" s="17">
        <f ca="1">IF(P6572="0-90d",0,IF(P6572="91-180d",INDEX(Assumptions!$F$8:$F$12,MATCH(B6572,Assumptions!$A$8:$A$12,0)),IF(P6572="181-365d",INDEX(Assumptions!$G$8:$G$12,MATCH(B6572,Assumptions!$A$8:$A$12,0)),INDEX(Assumptions!$H$8:$H$12,MATCH(B6572,Assumptions!$A$8:$A$12,0)))))</f>
        <v>0.8</v>
      </c>
      <c r="R6572" s="14">
        <f t="shared" ca="1" si="719"/>
        <v>607109.32799999998</v>
      </c>
      <c r="S6572" s="14">
        <f t="shared" ca="1" si="720"/>
        <v>151777.33199999994</v>
      </c>
      <c r="T6572" s="11" t="s">
        <v>25</v>
      </c>
      <c r="U6572" s="18" t="s">
        <v>26</v>
      </c>
    </row>
    <row r="6573" spans="1:21" ht="15" customHeight="1" x14ac:dyDescent="0.15">
      <c r="A6573" s="10" t="s">
        <v>6621</v>
      </c>
      <c r="B6573" s="11" t="s">
        <v>46</v>
      </c>
      <c r="C6573" s="11" t="s">
        <v>52</v>
      </c>
      <c r="D6573" s="12">
        <v>45954</v>
      </c>
      <c r="E6573" s="11">
        <v>1849</v>
      </c>
      <c r="F6573" s="11" t="s">
        <v>33</v>
      </c>
      <c r="G6573" s="13">
        <v>195476.58</v>
      </c>
      <c r="H6573" s="14">
        <f t="shared" si="714"/>
        <v>361436196.41999996</v>
      </c>
      <c r="I6573" s="14">
        <f>IF(F6573="GHS",H6573,H6573*Assumptions!$B$4)</f>
        <v>361436196.41999996</v>
      </c>
      <c r="J6573" s="15" t="str">
        <f>INDEX(Assumptions!$B$8:$B$12,MATCH(B6573,Assumptions!$A$8:$A$12,0))</f>
        <v>Specific Identification</v>
      </c>
      <c r="K6573" s="16">
        <f>G6573/(1-INDEX(Assumptions!$D$8:$D$12,MATCH(B6573,Assumptions!$A$8:$A$12,0)))</f>
        <v>250610.99999999997</v>
      </c>
      <c r="L6573" s="16">
        <f t="shared" si="715"/>
        <v>5864.2973999999995</v>
      </c>
      <c r="M6573" s="16">
        <f t="shared" si="716"/>
        <v>12530.55</v>
      </c>
      <c r="N6573" s="14">
        <f>E6573*(K6573-L6573-M6573)*IF(F6573="GHS",1,Assumptions!$B$4)</f>
        <v>429367666.15739995</v>
      </c>
      <c r="O6573" s="15">
        <f t="shared" ca="1" si="717"/>
        <v>332</v>
      </c>
      <c r="P6573" s="15" t="str">
        <f t="shared" ca="1" si="718"/>
        <v>181-365d</v>
      </c>
      <c r="Q6573" s="17">
        <f ca="1">IF(P6573="0-90d",0,IF(P6573="91-180d",INDEX(Assumptions!$F$8:$F$12,MATCH(B6573,Assumptions!$A$8:$A$12,0)),IF(P6573="181-365d",INDEX(Assumptions!$G$8:$G$12,MATCH(B6573,Assumptions!$A$8:$A$12,0)),INDEX(Assumptions!$H$8:$H$12,MATCH(B6573,Assumptions!$A$8:$A$12,0)))))</f>
        <v>0.05</v>
      </c>
      <c r="R6573" s="14">
        <f t="shared" ca="1" si="719"/>
        <v>18071809.820999999</v>
      </c>
      <c r="S6573" s="14">
        <f t="shared" ca="1" si="720"/>
        <v>343364386.59899998</v>
      </c>
      <c r="T6573" s="11" t="s">
        <v>25</v>
      </c>
      <c r="U6573" s="18" t="s">
        <v>26</v>
      </c>
    </row>
    <row r="6574" spans="1:21" ht="15" customHeight="1" x14ac:dyDescent="0.15">
      <c r="A6574" s="10" t="s">
        <v>6622</v>
      </c>
      <c r="B6574" s="11" t="s">
        <v>46</v>
      </c>
      <c r="C6574" s="11" t="s">
        <v>119</v>
      </c>
      <c r="D6574" s="12">
        <v>45893</v>
      </c>
      <c r="E6574" s="11">
        <v>1562</v>
      </c>
      <c r="F6574" s="11" t="s">
        <v>33</v>
      </c>
      <c r="G6574" s="13">
        <v>824948.98</v>
      </c>
      <c r="H6574" s="14">
        <f t="shared" si="714"/>
        <v>1288570306.76</v>
      </c>
      <c r="I6574" s="14">
        <f>IF(F6574="GHS",H6574,H6574*Assumptions!$B$4)</f>
        <v>1288570306.76</v>
      </c>
      <c r="J6574" s="15" t="str">
        <f>INDEX(Assumptions!$B$8:$B$12,MATCH(B6574,Assumptions!$A$8:$A$12,0))</f>
        <v>Specific Identification</v>
      </c>
      <c r="K6574" s="16">
        <f>G6574/(1-INDEX(Assumptions!$D$8:$D$12,MATCH(B6574,Assumptions!$A$8:$A$12,0)))</f>
        <v>1057626.8974358973</v>
      </c>
      <c r="L6574" s="16">
        <f t="shared" si="715"/>
        <v>24748.469399999998</v>
      </c>
      <c r="M6574" s="16">
        <f t="shared" si="716"/>
        <v>52881.344871794863</v>
      </c>
      <c r="N6574" s="14">
        <f>E6574*(K6574-L6574-M6574)*IF(F6574="GHS",1,Assumptions!$B$4)</f>
        <v>1530755443.902328</v>
      </c>
      <c r="O6574" s="15">
        <f t="shared" ca="1" si="717"/>
        <v>393</v>
      </c>
      <c r="P6574" s="15" t="str">
        <f t="shared" ca="1" si="718"/>
        <v>365d+</v>
      </c>
      <c r="Q6574" s="17">
        <f ca="1">IF(P6574="0-90d",0,IF(P6574="91-180d",INDEX(Assumptions!$F$8:$F$12,MATCH(B6574,Assumptions!$A$8:$A$12,0)),IF(P6574="181-365d",INDEX(Assumptions!$G$8:$G$12,MATCH(B6574,Assumptions!$A$8:$A$12,0)),INDEX(Assumptions!$H$8:$H$12,MATCH(B6574,Assumptions!$A$8:$A$12,0)))))</f>
        <v>0.15</v>
      </c>
      <c r="R6574" s="14">
        <f t="shared" ca="1" si="719"/>
        <v>193285546.014</v>
      </c>
      <c r="S6574" s="14">
        <f t="shared" ca="1" si="720"/>
        <v>1095284760.7460001</v>
      </c>
      <c r="T6574" s="11" t="s">
        <v>25</v>
      </c>
      <c r="U6574" s="18" t="s">
        <v>26</v>
      </c>
    </row>
    <row r="6575" spans="1:21" ht="15" customHeight="1" x14ac:dyDescent="0.15">
      <c r="A6575" s="10" t="s">
        <v>6623</v>
      </c>
      <c r="B6575" s="11" t="s">
        <v>41</v>
      </c>
      <c r="C6575" s="11" t="s">
        <v>115</v>
      </c>
      <c r="D6575" s="12">
        <v>46028</v>
      </c>
      <c r="E6575" s="11">
        <v>2349</v>
      </c>
      <c r="F6575" s="11" t="s">
        <v>33</v>
      </c>
      <c r="G6575" s="13">
        <v>261.69</v>
      </c>
      <c r="H6575" s="14">
        <f t="shared" si="714"/>
        <v>614709.80999999994</v>
      </c>
      <c r="I6575" s="14">
        <f>IF(F6575="GHS",H6575,H6575*Assumptions!$B$4)</f>
        <v>614709.80999999994</v>
      </c>
      <c r="J6575" s="15" t="str">
        <f>INDEX(Assumptions!$B$8:$B$12,MATCH(B6575,Assumptions!$A$8:$A$12,0))</f>
        <v>Weighted Average</v>
      </c>
      <c r="K6575" s="16">
        <f>G6575/(1-INDEX(Assumptions!$D$8:$D$12,MATCH(B6575,Assumptions!$A$8:$A$12,0)))</f>
        <v>402.59999999999997</v>
      </c>
      <c r="L6575" s="16">
        <f t="shared" si="715"/>
        <v>7.8506999999999998</v>
      </c>
      <c r="M6575" s="16">
        <f t="shared" si="716"/>
        <v>20.13</v>
      </c>
      <c r="N6575" s="14">
        <f>E6575*(K6575-L6575-M6575)*IF(F6575="GHS",1,Assumptions!$B$4)</f>
        <v>879980.73569999984</v>
      </c>
      <c r="O6575" s="15">
        <f t="shared" ca="1" si="717"/>
        <v>258</v>
      </c>
      <c r="P6575" s="15" t="str">
        <f t="shared" ca="1" si="718"/>
        <v>181-365d</v>
      </c>
      <c r="Q6575" s="17">
        <f ca="1">IF(P6575="0-90d",0,IF(P6575="91-180d",INDEX(Assumptions!$F$8:$F$12,MATCH(B6575,Assumptions!$A$8:$A$12,0)),IF(P6575="181-365d",INDEX(Assumptions!$G$8:$G$12,MATCH(B6575,Assumptions!$A$8:$A$12,0)),INDEX(Assumptions!$H$8:$H$12,MATCH(B6575,Assumptions!$A$8:$A$12,0)))))</f>
        <v>0.35</v>
      </c>
      <c r="R6575" s="14">
        <f t="shared" ca="1" si="719"/>
        <v>215148.43349999996</v>
      </c>
      <c r="S6575" s="14">
        <f t="shared" si="720"/>
        <v>0</v>
      </c>
      <c r="T6575" s="11" t="s">
        <v>39</v>
      </c>
      <c r="U6575" s="18" t="s">
        <v>26</v>
      </c>
    </row>
    <row r="6576" spans="1:21" ht="15" customHeight="1" x14ac:dyDescent="0.15">
      <c r="A6576" s="10" t="s">
        <v>6624</v>
      </c>
      <c r="B6576" s="11" t="s">
        <v>28</v>
      </c>
      <c r="C6576" s="11" t="s">
        <v>38</v>
      </c>
      <c r="D6576" s="12">
        <v>46149</v>
      </c>
      <c r="E6576" s="11">
        <v>3709</v>
      </c>
      <c r="F6576" s="11" t="s">
        <v>24</v>
      </c>
      <c r="G6576" s="13">
        <v>9987.07</v>
      </c>
      <c r="H6576" s="14">
        <f t="shared" si="714"/>
        <v>37042042.629999995</v>
      </c>
      <c r="I6576" s="14">
        <f>IF(F6576="GHS",H6576,H6576*Assumptions!$B$4)</f>
        <v>400054060.40399998</v>
      </c>
      <c r="J6576" s="15" t="str">
        <f>INDEX(Assumptions!$B$8:$B$12,MATCH(B6576,Assumptions!$A$8:$A$12,0))</f>
        <v>Fair Value Less Costs to Sell</v>
      </c>
      <c r="K6576" s="16">
        <f>G6576/(1-INDEX(Assumptions!$D$8:$D$12,MATCH(B6576,Assumptions!$A$8:$A$12,0)))</f>
        <v>11348.943181818182</v>
      </c>
      <c r="L6576" s="16">
        <f t="shared" si="715"/>
        <v>299.6121</v>
      </c>
      <c r="M6576" s="16">
        <f t="shared" si="716"/>
        <v>567.44715909090917</v>
      </c>
      <c r="N6576" s="14">
        <f>E6576*(K6576-L6576-M6576)*IF(F6576="GHS",1,Assumptions!$B$4)</f>
        <v>419874920.66947097</v>
      </c>
      <c r="O6576" s="15">
        <f t="shared" ca="1" si="717"/>
        <v>137</v>
      </c>
      <c r="P6576" s="15" t="str">
        <f t="shared" ca="1" si="718"/>
        <v>91-180d</v>
      </c>
      <c r="Q6576" s="17">
        <f ca="1">IF(P6576="0-90d",0,IF(P6576="91-180d",INDEX(Assumptions!$F$8:$F$12,MATCH(B6576,Assumptions!$A$8:$A$12,0)),IF(P6576="181-365d",INDEX(Assumptions!$G$8:$G$12,MATCH(B6576,Assumptions!$A$8:$A$12,0)),INDEX(Assumptions!$H$8:$H$12,MATCH(B6576,Assumptions!$A$8:$A$12,0)))))</f>
        <v>0.02</v>
      </c>
      <c r="R6576" s="14">
        <f t="shared" ca="1" si="719"/>
        <v>8001081.2080800002</v>
      </c>
      <c r="S6576" s="14">
        <f t="shared" ca="1" si="720"/>
        <v>392052979.19591999</v>
      </c>
      <c r="T6576" s="11" t="s">
        <v>25</v>
      </c>
      <c r="U6576" s="18" t="s">
        <v>36</v>
      </c>
    </row>
    <row r="6577" spans="1:21" ht="15" customHeight="1" x14ac:dyDescent="0.15">
      <c r="A6577" s="10" t="s">
        <v>6625</v>
      </c>
      <c r="B6577" s="11" t="s">
        <v>22</v>
      </c>
      <c r="C6577" s="11" t="s">
        <v>81</v>
      </c>
      <c r="D6577" s="12">
        <v>46079</v>
      </c>
      <c r="E6577" s="11">
        <v>3003</v>
      </c>
      <c r="F6577" s="11" t="s">
        <v>24</v>
      </c>
      <c r="G6577" s="13">
        <v>23821.94</v>
      </c>
      <c r="H6577" s="14">
        <f t="shared" si="714"/>
        <v>71537285.819999993</v>
      </c>
      <c r="I6577" s="14">
        <f>IF(F6577="GHS",H6577,H6577*Assumptions!$B$4)</f>
        <v>772602686.85599995</v>
      </c>
      <c r="J6577" s="15" t="str">
        <f>INDEX(Assumptions!$B$8:$B$12,MATCH(B6577,Assumptions!$A$8:$A$12,0))</f>
        <v>FIFO</v>
      </c>
      <c r="K6577" s="16">
        <f>G6577/(1-INDEX(Assumptions!$D$8:$D$12,MATCH(B6577,Assumptions!$A$8:$A$12,0)))</f>
        <v>29051.146341463409</v>
      </c>
      <c r="L6577" s="16">
        <f t="shared" si="715"/>
        <v>714.65819999999997</v>
      </c>
      <c r="M6577" s="16">
        <f t="shared" si="716"/>
        <v>1452.5573170731705</v>
      </c>
      <c r="N6577" s="14">
        <f>E6577*(K6577-L6577-M6577)*IF(F6577="GHS",1,Assumptions!$B$4)</f>
        <v>871910398.06895399</v>
      </c>
      <c r="O6577" s="15">
        <f t="shared" ca="1" si="717"/>
        <v>207</v>
      </c>
      <c r="P6577" s="15" t="str">
        <f t="shared" ca="1" si="718"/>
        <v>181-365d</v>
      </c>
      <c r="Q6577" s="17">
        <f ca="1">IF(P6577="0-90d",0,IF(P6577="91-180d",INDEX(Assumptions!$F$8:$F$12,MATCH(B6577,Assumptions!$A$8:$A$12,0)),IF(P6577="181-365d",INDEX(Assumptions!$G$8:$G$12,MATCH(B6577,Assumptions!$A$8:$A$12,0)),INDEX(Assumptions!$H$8:$H$12,MATCH(B6577,Assumptions!$A$8:$A$12,0)))))</f>
        <v>0.15</v>
      </c>
      <c r="R6577" s="14">
        <f t="shared" ca="1" si="719"/>
        <v>115890403.02839999</v>
      </c>
      <c r="S6577" s="14">
        <f t="shared" ca="1" si="720"/>
        <v>656712283.8276</v>
      </c>
      <c r="T6577" s="11" t="s">
        <v>50</v>
      </c>
      <c r="U6577" s="18" t="s">
        <v>26</v>
      </c>
    </row>
    <row r="6578" spans="1:21" ht="15" customHeight="1" x14ac:dyDescent="0.15">
      <c r="A6578" s="10" t="s">
        <v>6626</v>
      </c>
      <c r="B6578" s="11" t="s">
        <v>46</v>
      </c>
      <c r="C6578" s="11" t="s">
        <v>47</v>
      </c>
      <c r="D6578" s="12">
        <v>45820</v>
      </c>
      <c r="E6578" s="11">
        <v>3739</v>
      </c>
      <c r="F6578" s="11" t="s">
        <v>33</v>
      </c>
      <c r="G6578" s="13">
        <v>409723.01</v>
      </c>
      <c r="H6578" s="14">
        <f t="shared" si="714"/>
        <v>1531954334.3900001</v>
      </c>
      <c r="I6578" s="14">
        <f>IF(F6578="GHS",H6578,H6578*Assumptions!$B$4)</f>
        <v>1531954334.3900001</v>
      </c>
      <c r="J6578" s="15" t="str">
        <f>INDEX(Assumptions!$B$8:$B$12,MATCH(B6578,Assumptions!$A$8:$A$12,0))</f>
        <v>Specific Identification</v>
      </c>
      <c r="K6578" s="16">
        <f>G6578/(1-INDEX(Assumptions!$D$8:$D$12,MATCH(B6578,Assumptions!$A$8:$A$12,0)))</f>
        <v>525285.91025641025</v>
      </c>
      <c r="L6578" s="16">
        <f t="shared" si="715"/>
        <v>12291.6903</v>
      </c>
      <c r="M6578" s="16">
        <f t="shared" si="716"/>
        <v>26264.295512820514</v>
      </c>
      <c r="N6578" s="14">
        <f>E6578*(K6578-L6578-M6578)*IF(F6578="GHS",1,Assumptions!$B$4)</f>
        <v>1819883187.4945819</v>
      </c>
      <c r="O6578" s="15">
        <f t="shared" ca="1" si="717"/>
        <v>466</v>
      </c>
      <c r="P6578" s="15" t="str">
        <f t="shared" ca="1" si="718"/>
        <v>365d+</v>
      </c>
      <c r="Q6578" s="17">
        <f ca="1">IF(P6578="0-90d",0,IF(P6578="91-180d",INDEX(Assumptions!$F$8:$F$12,MATCH(B6578,Assumptions!$A$8:$A$12,0)),IF(P6578="181-365d",INDEX(Assumptions!$G$8:$G$12,MATCH(B6578,Assumptions!$A$8:$A$12,0)),INDEX(Assumptions!$H$8:$H$12,MATCH(B6578,Assumptions!$A$8:$A$12,0)))))</f>
        <v>0.15</v>
      </c>
      <c r="R6578" s="14">
        <f t="shared" ca="1" si="719"/>
        <v>229793150.15850002</v>
      </c>
      <c r="S6578" s="14">
        <f t="shared" ca="1" si="720"/>
        <v>1302161184.2315001</v>
      </c>
      <c r="T6578" s="11" t="s">
        <v>25</v>
      </c>
      <c r="U6578" s="18" t="s">
        <v>26</v>
      </c>
    </row>
    <row r="6579" spans="1:21" ht="15" customHeight="1" x14ac:dyDescent="0.15">
      <c r="A6579" s="10" t="s">
        <v>6627</v>
      </c>
      <c r="B6579" s="11" t="s">
        <v>41</v>
      </c>
      <c r="C6579" s="11" t="s">
        <v>49</v>
      </c>
      <c r="D6579" s="12">
        <v>46000</v>
      </c>
      <c r="E6579" s="11">
        <v>365</v>
      </c>
      <c r="F6579" s="11" t="s">
        <v>33</v>
      </c>
      <c r="G6579" s="13">
        <v>488.54</v>
      </c>
      <c r="H6579" s="14">
        <f t="shared" si="714"/>
        <v>178317.1</v>
      </c>
      <c r="I6579" s="14">
        <f>IF(F6579="GHS",H6579,H6579*Assumptions!$B$4)</f>
        <v>178317.1</v>
      </c>
      <c r="J6579" s="15" t="str">
        <f>INDEX(Assumptions!$B$8:$B$12,MATCH(B6579,Assumptions!$A$8:$A$12,0))</f>
        <v>Weighted Average</v>
      </c>
      <c r="K6579" s="16">
        <f>G6579/(1-INDEX(Assumptions!$D$8:$D$12,MATCH(B6579,Assumptions!$A$8:$A$12,0)))</f>
        <v>751.6</v>
      </c>
      <c r="L6579" s="16">
        <f t="shared" si="715"/>
        <v>14.6562</v>
      </c>
      <c r="M6579" s="16">
        <f t="shared" si="716"/>
        <v>37.580000000000005</v>
      </c>
      <c r="N6579" s="14">
        <f>E6579*(K6579-L6579-M6579)*IF(F6579="GHS",1,Assumptions!$B$4)</f>
        <v>255267.78699999998</v>
      </c>
      <c r="O6579" s="15">
        <f t="shared" ca="1" si="717"/>
        <v>286</v>
      </c>
      <c r="P6579" s="15" t="str">
        <f t="shared" ca="1" si="718"/>
        <v>181-365d</v>
      </c>
      <c r="Q6579" s="17">
        <f ca="1">IF(P6579="0-90d",0,IF(P6579="91-180d",INDEX(Assumptions!$F$8:$F$12,MATCH(B6579,Assumptions!$A$8:$A$12,0)),IF(P6579="181-365d",INDEX(Assumptions!$G$8:$G$12,MATCH(B6579,Assumptions!$A$8:$A$12,0)),INDEX(Assumptions!$H$8:$H$12,MATCH(B6579,Assumptions!$A$8:$A$12,0)))))</f>
        <v>0.35</v>
      </c>
      <c r="R6579" s="14">
        <f t="shared" ca="1" si="719"/>
        <v>62410.985000000001</v>
      </c>
      <c r="S6579" s="14">
        <f t="shared" ca="1" si="720"/>
        <v>115906.11500000001</v>
      </c>
      <c r="T6579" s="11" t="s">
        <v>25</v>
      </c>
      <c r="U6579" s="18" t="s">
        <v>36</v>
      </c>
    </row>
    <row r="6580" spans="1:21" ht="15" customHeight="1" x14ac:dyDescent="0.15">
      <c r="A6580" s="10" t="s">
        <v>6628</v>
      </c>
      <c r="B6580" s="11" t="s">
        <v>41</v>
      </c>
      <c r="C6580" s="11" t="s">
        <v>115</v>
      </c>
      <c r="D6580" s="12">
        <v>45944</v>
      </c>
      <c r="E6580" s="11">
        <v>2919</v>
      </c>
      <c r="F6580" s="11" t="s">
        <v>33</v>
      </c>
      <c r="G6580" s="13">
        <v>525.04</v>
      </c>
      <c r="H6580" s="14">
        <f t="shared" si="714"/>
        <v>1532591.76</v>
      </c>
      <c r="I6580" s="14">
        <f>IF(F6580="GHS",H6580,H6580*Assumptions!$B$4)</f>
        <v>1532591.76</v>
      </c>
      <c r="J6580" s="15" t="str">
        <f>INDEX(Assumptions!$B$8:$B$12,MATCH(B6580,Assumptions!$A$8:$A$12,0))</f>
        <v>Weighted Average</v>
      </c>
      <c r="K6580" s="16">
        <f>G6580/(1-INDEX(Assumptions!$D$8:$D$12,MATCH(B6580,Assumptions!$A$8:$A$12,0)))</f>
        <v>807.7538461538461</v>
      </c>
      <c r="L6580" s="16">
        <f t="shared" si="715"/>
        <v>15.751199999999999</v>
      </c>
      <c r="M6580" s="16">
        <f t="shared" si="716"/>
        <v>40.387692307692305</v>
      </c>
      <c r="N6580" s="14">
        <f>E6580*(K6580-L6580-M6580)*IF(F6580="GHS",1,Assumptions!$B$4)</f>
        <v>2193964.050276923</v>
      </c>
      <c r="O6580" s="15">
        <f t="shared" ca="1" si="717"/>
        <v>342</v>
      </c>
      <c r="P6580" s="15" t="str">
        <f t="shared" ca="1" si="718"/>
        <v>181-365d</v>
      </c>
      <c r="Q6580" s="17">
        <f ca="1">IF(P6580="0-90d",0,IF(P6580="91-180d",INDEX(Assumptions!$F$8:$F$12,MATCH(B6580,Assumptions!$A$8:$A$12,0)),IF(P6580="181-365d",INDEX(Assumptions!$G$8:$G$12,MATCH(B6580,Assumptions!$A$8:$A$12,0)),INDEX(Assumptions!$H$8:$H$12,MATCH(B6580,Assumptions!$A$8:$A$12,0)))))</f>
        <v>0.35</v>
      </c>
      <c r="R6580" s="14">
        <f t="shared" ca="1" si="719"/>
        <v>536407.11599999992</v>
      </c>
      <c r="S6580" s="14">
        <f t="shared" ca="1" si="720"/>
        <v>996184.64400000009</v>
      </c>
      <c r="T6580" s="11" t="s">
        <v>50</v>
      </c>
      <c r="U6580" s="18" t="s">
        <v>26</v>
      </c>
    </row>
    <row r="6581" spans="1:21" ht="15" customHeight="1" x14ac:dyDescent="0.15">
      <c r="A6581" s="10" t="s">
        <v>6629</v>
      </c>
      <c r="B6581" s="11" t="s">
        <v>22</v>
      </c>
      <c r="C6581" s="11" t="s">
        <v>81</v>
      </c>
      <c r="D6581" s="12">
        <v>45733</v>
      </c>
      <c r="E6581" s="11">
        <v>372</v>
      </c>
      <c r="F6581" s="11" t="s">
        <v>24</v>
      </c>
      <c r="G6581" s="13">
        <v>6479.33</v>
      </c>
      <c r="H6581" s="14">
        <f t="shared" si="714"/>
        <v>2410310.7599999998</v>
      </c>
      <c r="I6581" s="14">
        <f>IF(F6581="GHS",H6581,H6581*Assumptions!$B$4)</f>
        <v>26031356.208000001</v>
      </c>
      <c r="J6581" s="15" t="str">
        <f>INDEX(Assumptions!$B$8:$B$12,MATCH(B6581,Assumptions!$A$8:$A$12,0))</f>
        <v>FIFO</v>
      </c>
      <c r="K6581" s="16">
        <f>G6581/(1-INDEX(Assumptions!$D$8:$D$12,MATCH(B6581,Assumptions!$A$8:$A$12,0)))</f>
        <v>7901.6219512195112</v>
      </c>
      <c r="L6581" s="16">
        <f t="shared" si="715"/>
        <v>194.37989999999999</v>
      </c>
      <c r="M6581" s="16">
        <f t="shared" si="716"/>
        <v>395.08109756097559</v>
      </c>
      <c r="N6581" s="14">
        <f>E6581*(K6581-L6581-M6581)*IF(F6581="GHS",1,Assumptions!$B$4)</f>
        <v>29377337.847418532</v>
      </c>
      <c r="O6581" s="15">
        <f t="shared" ca="1" si="717"/>
        <v>553</v>
      </c>
      <c r="P6581" s="15" t="str">
        <f t="shared" ca="1" si="718"/>
        <v>365d+</v>
      </c>
      <c r="Q6581" s="17">
        <f ca="1">IF(P6581="0-90d",0,IF(P6581="91-180d",INDEX(Assumptions!$F$8:$F$12,MATCH(B6581,Assumptions!$A$8:$A$12,0)),IF(P6581="181-365d",INDEX(Assumptions!$G$8:$G$12,MATCH(B6581,Assumptions!$A$8:$A$12,0)),INDEX(Assumptions!$H$8:$H$12,MATCH(B6581,Assumptions!$A$8:$A$12,0)))))</f>
        <v>0.5</v>
      </c>
      <c r="R6581" s="14">
        <f t="shared" ca="1" si="719"/>
        <v>13015678.104</v>
      </c>
      <c r="S6581" s="14">
        <f t="shared" si="720"/>
        <v>0</v>
      </c>
      <c r="T6581" s="11" t="s">
        <v>39</v>
      </c>
      <c r="U6581" s="18" t="s">
        <v>26</v>
      </c>
    </row>
    <row r="6582" spans="1:21" ht="15" customHeight="1" x14ac:dyDescent="0.15">
      <c r="A6582" s="10" t="s">
        <v>6630</v>
      </c>
      <c r="B6582" s="11" t="s">
        <v>31</v>
      </c>
      <c r="C6582" s="11" t="s">
        <v>63</v>
      </c>
      <c r="D6582" s="12">
        <v>46042</v>
      </c>
      <c r="E6582" s="11">
        <v>1737</v>
      </c>
      <c r="F6582" s="11" t="s">
        <v>33</v>
      </c>
      <c r="G6582" s="13">
        <v>3668.98</v>
      </c>
      <c r="H6582" s="14">
        <f t="shared" si="714"/>
        <v>6373018.2599999998</v>
      </c>
      <c r="I6582" s="14">
        <f>IF(F6582="GHS",H6582,H6582*Assumptions!$B$4)</f>
        <v>6373018.2599999998</v>
      </c>
      <c r="J6582" s="15" t="str">
        <f>INDEX(Assumptions!$B$8:$B$12,MATCH(B6582,Assumptions!$A$8:$A$12,0))</f>
        <v>Weighted Average</v>
      </c>
      <c r="K6582" s="16">
        <f>G6582/(1-INDEX(Assumptions!$D$8:$D$12,MATCH(B6582,Assumptions!$A$8:$A$12,0)))</f>
        <v>5095.8055555555557</v>
      </c>
      <c r="L6582" s="16">
        <f t="shared" si="715"/>
        <v>110.0694</v>
      </c>
      <c r="M6582" s="16">
        <f t="shared" si="716"/>
        <v>254.79027777777779</v>
      </c>
      <c r="N6582" s="14">
        <f>E6582*(K6582-L6582-M6582)*IF(F6582="GHS",1,Assumptions!$B$4)</f>
        <v>8217652.9896999989</v>
      </c>
      <c r="O6582" s="15">
        <f t="shared" ca="1" si="717"/>
        <v>244</v>
      </c>
      <c r="P6582" s="15" t="str">
        <f t="shared" ca="1" si="718"/>
        <v>181-365d</v>
      </c>
      <c r="Q6582" s="17">
        <f ca="1">IF(P6582="0-90d",0,IF(P6582="91-180d",INDEX(Assumptions!$F$8:$F$12,MATCH(B6582,Assumptions!$A$8:$A$12,0)),IF(P6582="181-365d",INDEX(Assumptions!$G$8:$G$12,MATCH(B6582,Assumptions!$A$8:$A$12,0)),INDEX(Assumptions!$H$8:$H$12,MATCH(B6582,Assumptions!$A$8:$A$12,0)))))</f>
        <v>0.2</v>
      </c>
      <c r="R6582" s="14">
        <f t="shared" ca="1" si="719"/>
        <v>1274603.652</v>
      </c>
      <c r="S6582" s="14">
        <f t="shared" ca="1" si="720"/>
        <v>5098414.608</v>
      </c>
      <c r="T6582" s="11" t="s">
        <v>25</v>
      </c>
      <c r="U6582" s="18" t="s">
        <v>26</v>
      </c>
    </row>
    <row r="6583" spans="1:21" ht="15" customHeight="1" x14ac:dyDescent="0.15">
      <c r="A6583" s="10" t="s">
        <v>6631</v>
      </c>
      <c r="B6583" s="11" t="s">
        <v>22</v>
      </c>
      <c r="C6583" s="11" t="s">
        <v>23</v>
      </c>
      <c r="D6583" s="12">
        <v>46125</v>
      </c>
      <c r="E6583" s="11">
        <v>4857</v>
      </c>
      <c r="F6583" s="11" t="s">
        <v>24</v>
      </c>
      <c r="G6583" s="13">
        <v>20077.810000000001</v>
      </c>
      <c r="H6583" s="14">
        <f t="shared" si="714"/>
        <v>97517923.170000002</v>
      </c>
      <c r="I6583" s="14">
        <f>IF(F6583="GHS",H6583,H6583*Assumptions!$B$4)</f>
        <v>1053193570.2360001</v>
      </c>
      <c r="J6583" s="15" t="str">
        <f>INDEX(Assumptions!$B$8:$B$12,MATCH(B6583,Assumptions!$A$8:$A$12,0))</f>
        <v>FIFO</v>
      </c>
      <c r="K6583" s="16">
        <f>G6583/(1-INDEX(Assumptions!$D$8:$D$12,MATCH(B6583,Assumptions!$A$8:$A$12,0)))</f>
        <v>24485.134146341465</v>
      </c>
      <c r="L6583" s="16">
        <f t="shared" si="715"/>
        <v>602.33429999999998</v>
      </c>
      <c r="M6583" s="16">
        <f t="shared" si="716"/>
        <v>1224.2567073170733</v>
      </c>
      <c r="N6583" s="14">
        <f>E6583*(K6583-L6583-M6583)*IF(F6583="GHS",1,Assumptions!$B$4)</f>
        <v>1188567475.483408</v>
      </c>
      <c r="O6583" s="15">
        <f t="shared" ca="1" si="717"/>
        <v>161</v>
      </c>
      <c r="P6583" s="15" t="str">
        <f t="shared" ca="1" si="718"/>
        <v>91-180d</v>
      </c>
      <c r="Q6583" s="17">
        <f ca="1">IF(P6583="0-90d",0,IF(P6583="91-180d",INDEX(Assumptions!$F$8:$F$12,MATCH(B6583,Assumptions!$A$8:$A$12,0)),IF(P6583="181-365d",INDEX(Assumptions!$G$8:$G$12,MATCH(B6583,Assumptions!$A$8:$A$12,0)),INDEX(Assumptions!$H$8:$H$12,MATCH(B6583,Assumptions!$A$8:$A$12,0)))))</f>
        <v>0.03</v>
      </c>
      <c r="R6583" s="14">
        <f t="shared" ca="1" si="719"/>
        <v>31595807.107080001</v>
      </c>
      <c r="S6583" s="14">
        <f t="shared" ca="1" si="720"/>
        <v>1021597763.1289201</v>
      </c>
      <c r="T6583" s="11" t="s">
        <v>25</v>
      </c>
      <c r="U6583" s="18" t="s">
        <v>26</v>
      </c>
    </row>
    <row r="6584" spans="1:21" ht="15" customHeight="1" x14ac:dyDescent="0.15">
      <c r="A6584" s="10" t="s">
        <v>6632</v>
      </c>
      <c r="B6584" s="11" t="s">
        <v>41</v>
      </c>
      <c r="C6584" s="11" t="s">
        <v>44</v>
      </c>
      <c r="D6584" s="12">
        <v>46107</v>
      </c>
      <c r="E6584" s="11">
        <v>3700</v>
      </c>
      <c r="F6584" s="11" t="s">
        <v>33</v>
      </c>
      <c r="G6584" s="13">
        <v>326.24</v>
      </c>
      <c r="H6584" s="14">
        <f t="shared" si="714"/>
        <v>1207088</v>
      </c>
      <c r="I6584" s="14">
        <f>IF(F6584="GHS",H6584,H6584*Assumptions!$B$4)</f>
        <v>1207088</v>
      </c>
      <c r="J6584" s="15" t="str">
        <f>INDEX(Assumptions!$B$8:$B$12,MATCH(B6584,Assumptions!$A$8:$A$12,0))</f>
        <v>Weighted Average</v>
      </c>
      <c r="K6584" s="16">
        <f>G6584/(1-INDEX(Assumptions!$D$8:$D$12,MATCH(B6584,Assumptions!$A$8:$A$12,0)))</f>
        <v>501.90769230769229</v>
      </c>
      <c r="L6584" s="16">
        <f t="shared" si="715"/>
        <v>9.7872000000000003</v>
      </c>
      <c r="M6584" s="16">
        <f t="shared" si="716"/>
        <v>25.095384615384617</v>
      </c>
      <c r="N6584" s="14">
        <f>E6584*(K6584-L6584-M6584)*IF(F6584="GHS",1,Assumptions!$B$4)</f>
        <v>1727992.8984615386</v>
      </c>
      <c r="O6584" s="15">
        <f t="shared" ca="1" si="717"/>
        <v>179</v>
      </c>
      <c r="P6584" s="15" t="str">
        <f t="shared" ca="1" si="718"/>
        <v>91-180d</v>
      </c>
      <c r="Q6584" s="17">
        <f ca="1">IF(P6584="0-90d",0,IF(P6584="91-180d",INDEX(Assumptions!$F$8:$F$12,MATCH(B6584,Assumptions!$A$8:$A$12,0)),IF(P6584="181-365d",INDEX(Assumptions!$G$8:$G$12,MATCH(B6584,Assumptions!$A$8:$A$12,0)),INDEX(Assumptions!$H$8:$H$12,MATCH(B6584,Assumptions!$A$8:$A$12,0)))))</f>
        <v>0.1</v>
      </c>
      <c r="R6584" s="14">
        <f t="shared" ca="1" si="719"/>
        <v>120708.8</v>
      </c>
      <c r="S6584" s="14">
        <f t="shared" si="720"/>
        <v>0</v>
      </c>
      <c r="T6584" s="11" t="s">
        <v>39</v>
      </c>
      <c r="U6584" s="18" t="s">
        <v>26</v>
      </c>
    </row>
    <row r="6585" spans="1:21" ht="15" customHeight="1" x14ac:dyDescent="0.15">
      <c r="A6585" s="10" t="s">
        <v>6633</v>
      </c>
      <c r="B6585" s="11" t="s">
        <v>28</v>
      </c>
      <c r="C6585" s="11" t="s">
        <v>29</v>
      </c>
      <c r="D6585" s="12">
        <v>45898</v>
      </c>
      <c r="E6585" s="11">
        <v>758</v>
      </c>
      <c r="F6585" s="11" t="s">
        <v>24</v>
      </c>
      <c r="G6585" s="13">
        <v>4716.16</v>
      </c>
      <c r="H6585" s="14">
        <f t="shared" si="714"/>
        <v>3574849.28</v>
      </c>
      <c r="I6585" s="14">
        <f>IF(F6585="GHS",H6585,H6585*Assumptions!$B$4)</f>
        <v>38608372.223999999</v>
      </c>
      <c r="J6585" s="15" t="str">
        <f>INDEX(Assumptions!$B$8:$B$12,MATCH(B6585,Assumptions!$A$8:$A$12,0))</f>
        <v>Fair Value Less Costs to Sell</v>
      </c>
      <c r="K6585" s="16">
        <f>G6585/(1-INDEX(Assumptions!$D$8:$D$12,MATCH(B6585,Assumptions!$A$8:$A$12,0)))</f>
        <v>5359.272727272727</v>
      </c>
      <c r="L6585" s="16">
        <f t="shared" si="715"/>
        <v>141.48479999999998</v>
      </c>
      <c r="M6585" s="16">
        <f t="shared" si="716"/>
        <v>267.96363636363634</v>
      </c>
      <c r="N6585" s="14">
        <f>E6585*(K6585-L6585-M6585)*IF(F6585="GHS",1,Assumptions!$B$4)</f>
        <v>40521241.575098179</v>
      </c>
      <c r="O6585" s="15">
        <f t="shared" ca="1" si="717"/>
        <v>388</v>
      </c>
      <c r="P6585" s="15" t="str">
        <f t="shared" ca="1" si="718"/>
        <v>365d+</v>
      </c>
      <c r="Q6585" s="17">
        <f ca="1">IF(P6585="0-90d",0,IF(P6585="91-180d",INDEX(Assumptions!$F$8:$F$12,MATCH(B6585,Assumptions!$A$8:$A$12,0)),IF(P6585="181-365d",INDEX(Assumptions!$G$8:$G$12,MATCH(B6585,Assumptions!$A$8:$A$12,0)),INDEX(Assumptions!$H$8:$H$12,MATCH(B6585,Assumptions!$A$8:$A$12,0)))))</f>
        <v>0.4</v>
      </c>
      <c r="R6585" s="14">
        <f t="shared" ca="1" si="719"/>
        <v>15443348.889600001</v>
      </c>
      <c r="S6585" s="14">
        <f t="shared" si="720"/>
        <v>0</v>
      </c>
      <c r="T6585" s="11" t="s">
        <v>39</v>
      </c>
      <c r="U6585" s="18" t="s">
        <v>26</v>
      </c>
    </row>
    <row r="6586" spans="1:21" ht="15" customHeight="1" x14ac:dyDescent="0.15">
      <c r="A6586" s="10" t="s">
        <v>6634</v>
      </c>
      <c r="B6586" s="11" t="s">
        <v>28</v>
      </c>
      <c r="C6586" s="11" t="s">
        <v>38</v>
      </c>
      <c r="D6586" s="12">
        <v>45879</v>
      </c>
      <c r="E6586" s="11">
        <v>56</v>
      </c>
      <c r="F6586" s="11" t="s">
        <v>24</v>
      </c>
      <c r="G6586" s="13">
        <v>16498.82</v>
      </c>
      <c r="H6586" s="14">
        <f t="shared" si="714"/>
        <v>923933.91999999993</v>
      </c>
      <c r="I6586" s="14">
        <f>IF(F6586="GHS",H6586,H6586*Assumptions!$B$4)</f>
        <v>9978486.3359999992</v>
      </c>
      <c r="J6586" s="15" t="str">
        <f>INDEX(Assumptions!$B$8:$B$12,MATCH(B6586,Assumptions!$A$8:$A$12,0))</f>
        <v>Fair Value Less Costs to Sell</v>
      </c>
      <c r="K6586" s="16">
        <f>G6586/(1-INDEX(Assumptions!$D$8:$D$12,MATCH(B6586,Assumptions!$A$8:$A$12,0)))</f>
        <v>18748.659090909092</v>
      </c>
      <c r="L6586" s="16">
        <f t="shared" si="715"/>
        <v>494.96459999999996</v>
      </c>
      <c r="M6586" s="16">
        <f t="shared" si="716"/>
        <v>937.43295454545466</v>
      </c>
      <c r="N6586" s="14">
        <f>E6586*(K6586-L6586-M6586)*IF(F6586="GHS",1,Assumptions!$B$4)</f>
        <v>10472874.97719273</v>
      </c>
      <c r="O6586" s="15">
        <f t="shared" ca="1" si="717"/>
        <v>407</v>
      </c>
      <c r="P6586" s="15" t="str">
        <f t="shared" ca="1" si="718"/>
        <v>365d+</v>
      </c>
      <c r="Q6586" s="17">
        <f ca="1">IF(P6586="0-90d",0,IF(P6586="91-180d",INDEX(Assumptions!$F$8:$F$12,MATCH(B6586,Assumptions!$A$8:$A$12,0)),IF(P6586="181-365d",INDEX(Assumptions!$G$8:$G$12,MATCH(B6586,Assumptions!$A$8:$A$12,0)),INDEX(Assumptions!$H$8:$H$12,MATCH(B6586,Assumptions!$A$8:$A$12,0)))))</f>
        <v>0.4</v>
      </c>
      <c r="R6586" s="14">
        <f t="shared" ca="1" si="719"/>
        <v>3991394.5343999998</v>
      </c>
      <c r="S6586" s="14">
        <f t="shared" ca="1" si="720"/>
        <v>5987091.8015999999</v>
      </c>
      <c r="T6586" s="11" t="s">
        <v>25</v>
      </c>
      <c r="U6586" s="18" t="s">
        <v>26</v>
      </c>
    </row>
    <row r="6587" spans="1:21" ht="15" customHeight="1" x14ac:dyDescent="0.15">
      <c r="A6587" s="10" t="s">
        <v>6635</v>
      </c>
      <c r="B6587" s="11" t="s">
        <v>46</v>
      </c>
      <c r="C6587" s="11" t="s">
        <v>52</v>
      </c>
      <c r="D6587" s="12">
        <v>45978</v>
      </c>
      <c r="E6587" s="11">
        <v>4259</v>
      </c>
      <c r="F6587" s="11" t="s">
        <v>33</v>
      </c>
      <c r="G6587" s="13">
        <v>478111.98</v>
      </c>
      <c r="H6587" s="14">
        <f t="shared" si="714"/>
        <v>2036278922.8199999</v>
      </c>
      <c r="I6587" s="14">
        <f>IF(F6587="GHS",H6587,H6587*Assumptions!$B$4)</f>
        <v>2036278922.8199999</v>
      </c>
      <c r="J6587" s="15" t="str">
        <f>INDEX(Assumptions!$B$8:$B$12,MATCH(B6587,Assumptions!$A$8:$A$12,0))</f>
        <v>Specific Identification</v>
      </c>
      <c r="K6587" s="16">
        <f>G6587/(1-INDEX(Assumptions!$D$8:$D$12,MATCH(B6587,Assumptions!$A$8:$A$12,0)))</f>
        <v>612964.07692307688</v>
      </c>
      <c r="L6587" s="16">
        <f t="shared" si="715"/>
        <v>14343.359399999999</v>
      </c>
      <c r="M6587" s="16">
        <f t="shared" si="716"/>
        <v>30648.203846153847</v>
      </c>
      <c r="N6587" s="14">
        <f>E6587*(K6587-L6587-M6587)*IF(F6587="GHS",1,Assumptions!$B$4)</f>
        <v>2418994935.7500157</v>
      </c>
      <c r="O6587" s="15">
        <f t="shared" ca="1" si="717"/>
        <v>308</v>
      </c>
      <c r="P6587" s="15" t="str">
        <f t="shared" ca="1" si="718"/>
        <v>181-365d</v>
      </c>
      <c r="Q6587" s="17">
        <f ca="1">IF(P6587="0-90d",0,IF(P6587="91-180d",INDEX(Assumptions!$F$8:$F$12,MATCH(B6587,Assumptions!$A$8:$A$12,0)),IF(P6587="181-365d",INDEX(Assumptions!$G$8:$G$12,MATCH(B6587,Assumptions!$A$8:$A$12,0)),INDEX(Assumptions!$H$8:$H$12,MATCH(B6587,Assumptions!$A$8:$A$12,0)))))</f>
        <v>0.05</v>
      </c>
      <c r="R6587" s="14">
        <f t="shared" ca="1" si="719"/>
        <v>101813946.141</v>
      </c>
      <c r="S6587" s="14">
        <f t="shared" ca="1" si="720"/>
        <v>1934464976.6789999</v>
      </c>
      <c r="T6587" s="11" t="s">
        <v>25</v>
      </c>
      <c r="U6587" s="18" t="s">
        <v>36</v>
      </c>
    </row>
    <row r="6588" spans="1:21" ht="15" customHeight="1" x14ac:dyDescent="0.15">
      <c r="A6588" s="10" t="s">
        <v>6636</v>
      </c>
      <c r="B6588" s="11" t="s">
        <v>41</v>
      </c>
      <c r="C6588" s="11" t="s">
        <v>115</v>
      </c>
      <c r="D6588" s="12">
        <v>45879</v>
      </c>
      <c r="E6588" s="11">
        <v>2024</v>
      </c>
      <c r="F6588" s="11" t="s">
        <v>33</v>
      </c>
      <c r="G6588" s="13">
        <v>799.92</v>
      </c>
      <c r="H6588" s="14">
        <f t="shared" si="714"/>
        <v>1619038.0799999998</v>
      </c>
      <c r="I6588" s="14">
        <f>IF(F6588="GHS",H6588,H6588*Assumptions!$B$4)</f>
        <v>1619038.0799999998</v>
      </c>
      <c r="J6588" s="15" t="str">
        <f>INDEX(Assumptions!$B$8:$B$12,MATCH(B6588,Assumptions!$A$8:$A$12,0))</f>
        <v>Weighted Average</v>
      </c>
      <c r="K6588" s="16">
        <f>G6588/(1-INDEX(Assumptions!$D$8:$D$12,MATCH(B6588,Assumptions!$A$8:$A$12,0)))</f>
        <v>1230.6461538461538</v>
      </c>
      <c r="L6588" s="16">
        <f t="shared" si="715"/>
        <v>23.997599999999998</v>
      </c>
      <c r="M6588" s="16">
        <f t="shared" si="716"/>
        <v>61.53230769230769</v>
      </c>
      <c r="N6588" s="14">
        <f>E6588*(K6588-L6588-M6588)*IF(F6588="GHS",1,Assumptions!$B$4)</f>
        <v>2317715.2822153843</v>
      </c>
      <c r="O6588" s="15">
        <f t="shared" ca="1" si="717"/>
        <v>407</v>
      </c>
      <c r="P6588" s="15" t="str">
        <f t="shared" ca="1" si="718"/>
        <v>365d+</v>
      </c>
      <c r="Q6588" s="17">
        <f ca="1">IF(P6588="0-90d",0,IF(P6588="91-180d",INDEX(Assumptions!$F$8:$F$12,MATCH(B6588,Assumptions!$A$8:$A$12,0)),IF(P6588="181-365d",INDEX(Assumptions!$G$8:$G$12,MATCH(B6588,Assumptions!$A$8:$A$12,0)),INDEX(Assumptions!$H$8:$H$12,MATCH(B6588,Assumptions!$A$8:$A$12,0)))))</f>
        <v>0.8</v>
      </c>
      <c r="R6588" s="14">
        <f t="shared" ca="1" si="719"/>
        <v>1295230.4639999999</v>
      </c>
      <c r="S6588" s="14">
        <f t="shared" ca="1" si="720"/>
        <v>323807.61599999992</v>
      </c>
      <c r="T6588" s="11" t="s">
        <v>25</v>
      </c>
      <c r="U6588" s="18" t="s">
        <v>26</v>
      </c>
    </row>
    <row r="6589" spans="1:21" ht="15" customHeight="1" x14ac:dyDescent="0.15">
      <c r="A6589" s="10" t="s">
        <v>6637</v>
      </c>
      <c r="B6589" s="11" t="s">
        <v>41</v>
      </c>
      <c r="C6589" s="11" t="s">
        <v>49</v>
      </c>
      <c r="D6589" s="12">
        <v>46223</v>
      </c>
      <c r="E6589" s="11">
        <v>4627</v>
      </c>
      <c r="F6589" s="11" t="s">
        <v>33</v>
      </c>
      <c r="G6589" s="13">
        <v>421.74</v>
      </c>
      <c r="H6589" s="14">
        <f t="shared" si="714"/>
        <v>1951390.98</v>
      </c>
      <c r="I6589" s="14">
        <f>IF(F6589="GHS",H6589,H6589*Assumptions!$B$4)</f>
        <v>1951390.98</v>
      </c>
      <c r="J6589" s="15" t="str">
        <f>INDEX(Assumptions!$B$8:$B$12,MATCH(B6589,Assumptions!$A$8:$A$12,0))</f>
        <v>Weighted Average</v>
      </c>
      <c r="K6589" s="16">
        <f>G6589/(1-INDEX(Assumptions!$D$8:$D$12,MATCH(B6589,Assumptions!$A$8:$A$12,0)))</f>
        <v>648.83076923076919</v>
      </c>
      <c r="L6589" s="16">
        <f t="shared" si="715"/>
        <v>12.652200000000001</v>
      </c>
      <c r="M6589" s="16">
        <f t="shared" si="716"/>
        <v>32.441538461538464</v>
      </c>
      <c r="N6589" s="14">
        <f>E6589*(K6589-L6589-M6589)*IF(F6589="GHS",1,Assumptions!$B$4)</f>
        <v>2793491.2413692307</v>
      </c>
      <c r="O6589" s="15">
        <f t="shared" ca="1" si="717"/>
        <v>63</v>
      </c>
      <c r="P6589" s="15" t="str">
        <f t="shared" ca="1" si="718"/>
        <v>0-90d</v>
      </c>
      <c r="Q6589" s="17">
        <f ca="1">IF(P6589="0-90d",0,IF(P6589="91-180d",INDEX(Assumptions!$F$8:$F$12,MATCH(B6589,Assumptions!$A$8:$A$12,0)),IF(P6589="181-365d",INDEX(Assumptions!$G$8:$G$12,MATCH(B6589,Assumptions!$A$8:$A$12,0)),INDEX(Assumptions!$H$8:$H$12,MATCH(B6589,Assumptions!$A$8:$A$12,0)))))</f>
        <v>0</v>
      </c>
      <c r="R6589" s="14">
        <f t="shared" ca="1" si="719"/>
        <v>0</v>
      </c>
      <c r="S6589" s="14">
        <f t="shared" ca="1" si="720"/>
        <v>1951390.98</v>
      </c>
      <c r="T6589" s="11" t="s">
        <v>25</v>
      </c>
      <c r="U6589" s="18" t="s">
        <v>36</v>
      </c>
    </row>
    <row r="6590" spans="1:21" ht="15" customHeight="1" x14ac:dyDescent="0.15">
      <c r="A6590" s="10" t="s">
        <v>6638</v>
      </c>
      <c r="B6590" s="11" t="s">
        <v>46</v>
      </c>
      <c r="C6590" s="11" t="s">
        <v>119</v>
      </c>
      <c r="D6590" s="12">
        <v>45797</v>
      </c>
      <c r="E6590" s="11">
        <v>656</v>
      </c>
      <c r="F6590" s="11" t="s">
        <v>33</v>
      </c>
      <c r="G6590" s="13">
        <v>715575.85</v>
      </c>
      <c r="H6590" s="14">
        <f t="shared" si="714"/>
        <v>469417757.59999996</v>
      </c>
      <c r="I6590" s="14">
        <f>IF(F6590="GHS",H6590,H6590*Assumptions!$B$4)</f>
        <v>469417757.59999996</v>
      </c>
      <c r="J6590" s="15" t="str">
        <f>INDEX(Assumptions!$B$8:$B$12,MATCH(B6590,Assumptions!$A$8:$A$12,0))</f>
        <v>Specific Identification</v>
      </c>
      <c r="K6590" s="16">
        <f>G6590/(1-INDEX(Assumptions!$D$8:$D$12,MATCH(B6590,Assumptions!$A$8:$A$12,0)))</f>
        <v>917404.93589743588</v>
      </c>
      <c r="L6590" s="16">
        <f t="shared" si="715"/>
        <v>21467.2755</v>
      </c>
      <c r="M6590" s="16">
        <f t="shared" si="716"/>
        <v>45870.246794871797</v>
      </c>
      <c r="N6590" s="14">
        <f>E6590*(K6590-L6590-M6590)*IF(F6590="GHS",1,Assumptions!$B$4)</f>
        <v>557644223.32328212</v>
      </c>
      <c r="O6590" s="15">
        <f t="shared" ca="1" si="717"/>
        <v>489</v>
      </c>
      <c r="P6590" s="15" t="str">
        <f t="shared" ca="1" si="718"/>
        <v>365d+</v>
      </c>
      <c r="Q6590" s="17">
        <f ca="1">IF(P6590="0-90d",0,IF(P6590="91-180d",INDEX(Assumptions!$F$8:$F$12,MATCH(B6590,Assumptions!$A$8:$A$12,0)),IF(P6590="181-365d",INDEX(Assumptions!$G$8:$G$12,MATCH(B6590,Assumptions!$A$8:$A$12,0)),INDEX(Assumptions!$H$8:$H$12,MATCH(B6590,Assumptions!$A$8:$A$12,0)))))</f>
        <v>0.15</v>
      </c>
      <c r="R6590" s="14">
        <f t="shared" ca="1" si="719"/>
        <v>70412663.639999986</v>
      </c>
      <c r="S6590" s="14">
        <f t="shared" ca="1" si="720"/>
        <v>399005093.95999998</v>
      </c>
      <c r="T6590" s="11" t="s">
        <v>25</v>
      </c>
      <c r="U6590" s="18" t="s">
        <v>26</v>
      </c>
    </row>
    <row r="6591" spans="1:21" ht="15" customHeight="1" x14ac:dyDescent="0.15">
      <c r="A6591" s="10" t="s">
        <v>6639</v>
      </c>
      <c r="B6591" s="11" t="s">
        <v>31</v>
      </c>
      <c r="C6591" s="11" t="s">
        <v>32</v>
      </c>
      <c r="D6591" s="12">
        <v>45940</v>
      </c>
      <c r="E6591" s="11">
        <v>1590</v>
      </c>
      <c r="F6591" s="11" t="s">
        <v>33</v>
      </c>
      <c r="G6591" s="13">
        <v>1178.03</v>
      </c>
      <c r="H6591" s="14">
        <f t="shared" si="714"/>
        <v>1873067.7</v>
      </c>
      <c r="I6591" s="14">
        <f>IF(F6591="GHS",H6591,H6591*Assumptions!$B$4)</f>
        <v>1873067.7</v>
      </c>
      <c r="J6591" s="15" t="str">
        <f>INDEX(Assumptions!$B$8:$B$12,MATCH(B6591,Assumptions!$A$8:$A$12,0))</f>
        <v>Weighted Average</v>
      </c>
      <c r="K6591" s="16">
        <f>G6591/(1-INDEX(Assumptions!$D$8:$D$12,MATCH(B6591,Assumptions!$A$8:$A$12,0)))</f>
        <v>1636.1527777777778</v>
      </c>
      <c r="L6591" s="16">
        <f t="shared" si="715"/>
        <v>35.340899999999998</v>
      </c>
      <c r="M6591" s="16">
        <f t="shared" si="716"/>
        <v>81.807638888888903</v>
      </c>
      <c r="N6591" s="14">
        <f>E6591*(K6591-L6591-M6591)*IF(F6591="GHS",1,Assumptions!$B$4)</f>
        <v>2415216.7398333335</v>
      </c>
      <c r="O6591" s="15">
        <f t="shared" ca="1" si="717"/>
        <v>346</v>
      </c>
      <c r="P6591" s="15" t="str">
        <f t="shared" ca="1" si="718"/>
        <v>181-365d</v>
      </c>
      <c r="Q6591" s="17">
        <f ca="1">IF(P6591="0-90d",0,IF(P6591="91-180d",INDEX(Assumptions!$F$8:$F$12,MATCH(B6591,Assumptions!$A$8:$A$12,0)),IF(P6591="181-365d",INDEX(Assumptions!$G$8:$G$12,MATCH(B6591,Assumptions!$A$8:$A$12,0)),INDEX(Assumptions!$H$8:$H$12,MATCH(B6591,Assumptions!$A$8:$A$12,0)))))</f>
        <v>0.2</v>
      </c>
      <c r="R6591" s="14">
        <f t="shared" ca="1" si="719"/>
        <v>374613.54000000004</v>
      </c>
      <c r="S6591" s="14">
        <f t="shared" ca="1" si="720"/>
        <v>1498454.16</v>
      </c>
      <c r="T6591" s="11" t="s">
        <v>25</v>
      </c>
      <c r="U6591" s="18" t="s">
        <v>36</v>
      </c>
    </row>
    <row r="6592" spans="1:21" ht="15" customHeight="1" x14ac:dyDescent="0.15">
      <c r="A6592" s="10" t="s">
        <v>6640</v>
      </c>
      <c r="B6592" s="11" t="s">
        <v>46</v>
      </c>
      <c r="C6592" s="11" t="s">
        <v>52</v>
      </c>
      <c r="D6592" s="12">
        <v>45941</v>
      </c>
      <c r="E6592" s="11">
        <v>2644</v>
      </c>
      <c r="F6592" s="11" t="s">
        <v>33</v>
      </c>
      <c r="G6592" s="13">
        <v>541292.72</v>
      </c>
      <c r="H6592" s="14">
        <f t="shared" si="714"/>
        <v>1431177951.6799998</v>
      </c>
      <c r="I6592" s="14">
        <f>IF(F6592="GHS",H6592,H6592*Assumptions!$B$4)</f>
        <v>1431177951.6799998</v>
      </c>
      <c r="J6592" s="15" t="str">
        <f>INDEX(Assumptions!$B$8:$B$12,MATCH(B6592,Assumptions!$A$8:$A$12,0))</f>
        <v>Specific Identification</v>
      </c>
      <c r="K6592" s="16">
        <f>G6592/(1-INDEX(Assumptions!$D$8:$D$12,MATCH(B6592,Assumptions!$A$8:$A$12,0)))</f>
        <v>693965.02564102563</v>
      </c>
      <c r="L6592" s="16">
        <f t="shared" si="715"/>
        <v>16238.781599999998</v>
      </c>
      <c r="M6592" s="16">
        <f t="shared" si="716"/>
        <v>34698.251282051286</v>
      </c>
      <c r="N6592" s="14">
        <f>E6592*(K6592-L6592-M6592)*IF(F6592="GHS",1,Assumptions!$B$4)</f>
        <v>1700166012.854728</v>
      </c>
      <c r="O6592" s="15">
        <f t="shared" ca="1" si="717"/>
        <v>345</v>
      </c>
      <c r="P6592" s="15" t="str">
        <f t="shared" ca="1" si="718"/>
        <v>181-365d</v>
      </c>
      <c r="Q6592" s="17">
        <f ca="1">IF(P6592="0-90d",0,IF(P6592="91-180d",INDEX(Assumptions!$F$8:$F$12,MATCH(B6592,Assumptions!$A$8:$A$12,0)),IF(P6592="181-365d",INDEX(Assumptions!$G$8:$G$12,MATCH(B6592,Assumptions!$A$8:$A$12,0)),INDEX(Assumptions!$H$8:$H$12,MATCH(B6592,Assumptions!$A$8:$A$12,0)))))</f>
        <v>0.05</v>
      </c>
      <c r="R6592" s="14">
        <f t="shared" ca="1" si="719"/>
        <v>71558897.583999991</v>
      </c>
      <c r="S6592" s="14">
        <f t="shared" ca="1" si="720"/>
        <v>1359619054.0959997</v>
      </c>
      <c r="T6592" s="11" t="s">
        <v>25</v>
      </c>
      <c r="U6592" s="18" t="s">
        <v>26</v>
      </c>
    </row>
    <row r="6593" spans="1:21" ht="15" customHeight="1" x14ac:dyDescent="0.15">
      <c r="A6593" s="10" t="s">
        <v>6641</v>
      </c>
      <c r="B6593" s="11" t="s">
        <v>28</v>
      </c>
      <c r="C6593" s="11" t="s">
        <v>29</v>
      </c>
      <c r="D6593" s="12">
        <v>45749</v>
      </c>
      <c r="E6593" s="11">
        <v>4242</v>
      </c>
      <c r="F6593" s="11" t="s">
        <v>24</v>
      </c>
      <c r="G6593" s="13">
        <v>5156.76</v>
      </c>
      <c r="H6593" s="14">
        <f t="shared" si="714"/>
        <v>21874975.920000002</v>
      </c>
      <c r="I6593" s="14">
        <f>IF(F6593="GHS",H6593,H6593*Assumptions!$B$4)</f>
        <v>236249739.93600005</v>
      </c>
      <c r="J6593" s="15" t="str">
        <f>INDEX(Assumptions!$B$8:$B$12,MATCH(B6593,Assumptions!$A$8:$A$12,0))</f>
        <v>Fair Value Less Costs to Sell</v>
      </c>
      <c r="K6593" s="16">
        <f>G6593/(1-INDEX(Assumptions!$D$8:$D$12,MATCH(B6593,Assumptions!$A$8:$A$12,0)))</f>
        <v>5859.954545454546</v>
      </c>
      <c r="L6593" s="16">
        <f t="shared" si="715"/>
        <v>154.7028</v>
      </c>
      <c r="M6593" s="16">
        <f t="shared" si="716"/>
        <v>292.99772727272733</v>
      </c>
      <c r="N6593" s="14">
        <f>E6593*(K6593-L6593-M6593)*IF(F6593="GHS",1,Assumptions!$B$4)</f>
        <v>247954840.68737456</v>
      </c>
      <c r="O6593" s="15">
        <f t="shared" ca="1" si="717"/>
        <v>537</v>
      </c>
      <c r="P6593" s="15" t="str">
        <f t="shared" ca="1" si="718"/>
        <v>365d+</v>
      </c>
      <c r="Q6593" s="17">
        <f ca="1">IF(P6593="0-90d",0,IF(P6593="91-180d",INDEX(Assumptions!$F$8:$F$12,MATCH(B6593,Assumptions!$A$8:$A$12,0)),IF(P6593="181-365d",INDEX(Assumptions!$G$8:$G$12,MATCH(B6593,Assumptions!$A$8:$A$12,0)),INDEX(Assumptions!$H$8:$H$12,MATCH(B6593,Assumptions!$A$8:$A$12,0)))))</f>
        <v>0.4</v>
      </c>
      <c r="R6593" s="14">
        <f t="shared" ca="1" si="719"/>
        <v>94499895.974400029</v>
      </c>
      <c r="S6593" s="14">
        <f t="shared" ca="1" si="720"/>
        <v>141749843.96160001</v>
      </c>
      <c r="T6593" s="11" t="s">
        <v>25</v>
      </c>
      <c r="U6593" s="18" t="s">
        <v>26</v>
      </c>
    </row>
    <row r="6594" spans="1:21" ht="15" customHeight="1" x14ac:dyDescent="0.15">
      <c r="A6594" s="10" t="s">
        <v>6642</v>
      </c>
      <c r="B6594" s="11" t="s">
        <v>41</v>
      </c>
      <c r="C6594" s="11" t="s">
        <v>115</v>
      </c>
      <c r="D6594" s="12">
        <v>45858</v>
      </c>
      <c r="E6594" s="11">
        <v>4845</v>
      </c>
      <c r="F6594" s="11" t="s">
        <v>33</v>
      </c>
      <c r="G6594" s="13">
        <v>382.65</v>
      </c>
      <c r="H6594" s="14">
        <f t="shared" ref="H6594:H6657" si="721">E6594*G6594</f>
        <v>1853939.25</v>
      </c>
      <c r="I6594" s="14">
        <f>IF(F6594="GHS",H6594,H6594*Assumptions!$B$4)</f>
        <v>1853939.25</v>
      </c>
      <c r="J6594" s="15" t="str">
        <f>INDEX(Assumptions!$B$8:$B$12,MATCH(B6594,Assumptions!$A$8:$A$12,0))</f>
        <v>Weighted Average</v>
      </c>
      <c r="K6594" s="16">
        <f>G6594/(1-INDEX(Assumptions!$D$8:$D$12,MATCH(B6594,Assumptions!$A$8:$A$12,0)))</f>
        <v>588.69230769230762</v>
      </c>
      <c r="L6594" s="16">
        <f t="shared" ref="L6594:L6657" si="722">G6594*0.03</f>
        <v>11.479499999999998</v>
      </c>
      <c r="M6594" s="16">
        <f t="shared" ref="M6594:M6657" si="723">K6594*0.05</f>
        <v>29.434615384615384</v>
      </c>
      <c r="N6594" s="14">
        <f>E6594*(K6594-L6594-M6594)*IF(F6594="GHS",1,Assumptions!$B$4)</f>
        <v>2653985.3417307683</v>
      </c>
      <c r="O6594" s="15">
        <f t="shared" ref="O6594:O6657" ca="1" si="724">TODAY()-D6594</f>
        <v>428</v>
      </c>
      <c r="P6594" s="15" t="str">
        <f t="shared" ref="P6594:P6657" ca="1" si="725">IF(O6594&lt;=90,"0-90d",IF(O6594&lt;=180,"91-180d",IF(O6594&lt;=365,"181-365d","365d+")))</f>
        <v>365d+</v>
      </c>
      <c r="Q6594" s="17">
        <f ca="1">IF(P6594="0-90d",0,IF(P6594="91-180d",INDEX(Assumptions!$F$8:$F$12,MATCH(B6594,Assumptions!$A$8:$A$12,0)),IF(P6594="181-365d",INDEX(Assumptions!$G$8:$G$12,MATCH(B6594,Assumptions!$A$8:$A$12,0)),INDEX(Assumptions!$H$8:$H$12,MATCH(B6594,Assumptions!$A$8:$A$12,0)))))</f>
        <v>0.8</v>
      </c>
      <c r="R6594" s="14">
        <f t="shared" ref="R6594:R6657" ca="1" si="726">I6594*Q6594</f>
        <v>1483151.4000000001</v>
      </c>
      <c r="S6594" s="14">
        <f t="shared" ref="S6594:S6657" ca="1" si="727">IF(T6594="Held on Consignment (Not Owned)",0,MIN(I6594-R6594,N6594))</f>
        <v>370787.84999999986</v>
      </c>
      <c r="T6594" s="11" t="s">
        <v>25</v>
      </c>
      <c r="U6594" s="18" t="s">
        <v>26</v>
      </c>
    </row>
    <row r="6595" spans="1:21" ht="15" customHeight="1" x14ac:dyDescent="0.15">
      <c r="A6595" s="10" t="s">
        <v>6643</v>
      </c>
      <c r="B6595" s="11" t="s">
        <v>41</v>
      </c>
      <c r="C6595" s="11" t="s">
        <v>115</v>
      </c>
      <c r="D6595" s="12">
        <v>46045</v>
      </c>
      <c r="E6595" s="11">
        <v>1483</v>
      </c>
      <c r="F6595" s="11" t="s">
        <v>33</v>
      </c>
      <c r="G6595" s="13">
        <v>265.8</v>
      </c>
      <c r="H6595" s="14">
        <f t="shared" si="721"/>
        <v>394181.4</v>
      </c>
      <c r="I6595" s="14">
        <f>IF(F6595="GHS",H6595,H6595*Assumptions!$B$4)</f>
        <v>394181.4</v>
      </c>
      <c r="J6595" s="15" t="str">
        <f>INDEX(Assumptions!$B$8:$B$12,MATCH(B6595,Assumptions!$A$8:$A$12,0))</f>
        <v>Weighted Average</v>
      </c>
      <c r="K6595" s="16">
        <f>G6595/(1-INDEX(Assumptions!$D$8:$D$12,MATCH(B6595,Assumptions!$A$8:$A$12,0)))</f>
        <v>408.92307692307691</v>
      </c>
      <c r="L6595" s="16">
        <f t="shared" si="722"/>
        <v>7.9740000000000002</v>
      </c>
      <c r="M6595" s="16">
        <f t="shared" si="723"/>
        <v>20.446153846153848</v>
      </c>
      <c r="N6595" s="14">
        <f>E6595*(K6595-L6595-M6595)*IF(F6595="GHS",1,Assumptions!$B$4)</f>
        <v>564285.83492307691</v>
      </c>
      <c r="O6595" s="15">
        <f t="shared" ca="1" si="724"/>
        <v>241</v>
      </c>
      <c r="P6595" s="15" t="str">
        <f t="shared" ca="1" si="725"/>
        <v>181-365d</v>
      </c>
      <c r="Q6595" s="17">
        <f ca="1">IF(P6595="0-90d",0,IF(P6595="91-180d",INDEX(Assumptions!$F$8:$F$12,MATCH(B6595,Assumptions!$A$8:$A$12,0)),IF(P6595="181-365d",INDEX(Assumptions!$G$8:$G$12,MATCH(B6595,Assumptions!$A$8:$A$12,0)),INDEX(Assumptions!$H$8:$H$12,MATCH(B6595,Assumptions!$A$8:$A$12,0)))))</f>
        <v>0.35</v>
      </c>
      <c r="R6595" s="14">
        <f t="shared" ca="1" si="726"/>
        <v>137963.49</v>
      </c>
      <c r="S6595" s="14">
        <f t="shared" ca="1" si="727"/>
        <v>256217.91000000003</v>
      </c>
      <c r="T6595" s="11" t="s">
        <v>25</v>
      </c>
      <c r="U6595" s="18" t="s">
        <v>26</v>
      </c>
    </row>
    <row r="6596" spans="1:21" ht="15" customHeight="1" x14ac:dyDescent="0.15">
      <c r="A6596" s="10" t="s">
        <v>6644</v>
      </c>
      <c r="B6596" s="11" t="s">
        <v>46</v>
      </c>
      <c r="C6596" s="11" t="s">
        <v>52</v>
      </c>
      <c r="D6596" s="12">
        <v>45957</v>
      </c>
      <c r="E6596" s="11">
        <v>4010</v>
      </c>
      <c r="F6596" s="11" t="s">
        <v>33</v>
      </c>
      <c r="G6596" s="13">
        <v>276179.99</v>
      </c>
      <c r="H6596" s="14">
        <f t="shared" si="721"/>
        <v>1107481759.8999999</v>
      </c>
      <c r="I6596" s="14">
        <f>IF(F6596="GHS",H6596,H6596*Assumptions!$B$4)</f>
        <v>1107481759.8999999</v>
      </c>
      <c r="J6596" s="15" t="str">
        <f>INDEX(Assumptions!$B$8:$B$12,MATCH(B6596,Assumptions!$A$8:$A$12,0))</f>
        <v>Specific Identification</v>
      </c>
      <c r="K6596" s="16">
        <f>G6596/(1-INDEX(Assumptions!$D$8:$D$12,MATCH(B6596,Assumptions!$A$8:$A$12,0)))</f>
        <v>354076.91025641025</v>
      </c>
      <c r="L6596" s="16">
        <f t="shared" si="722"/>
        <v>8285.3996999999999</v>
      </c>
      <c r="M6596" s="16">
        <f t="shared" si="723"/>
        <v>17703.845512820513</v>
      </c>
      <c r="N6596" s="14">
        <f>E6596*(K6596-L6596-M6596)*IF(F6596="GHS",1,Assumptions!$B$4)</f>
        <v>1315631536.8247948</v>
      </c>
      <c r="O6596" s="15">
        <f t="shared" ca="1" si="724"/>
        <v>329</v>
      </c>
      <c r="P6596" s="15" t="str">
        <f t="shared" ca="1" si="725"/>
        <v>181-365d</v>
      </c>
      <c r="Q6596" s="17">
        <f ca="1">IF(P6596="0-90d",0,IF(P6596="91-180d",INDEX(Assumptions!$F$8:$F$12,MATCH(B6596,Assumptions!$A$8:$A$12,0)),IF(P6596="181-365d",INDEX(Assumptions!$G$8:$G$12,MATCH(B6596,Assumptions!$A$8:$A$12,0)),INDEX(Assumptions!$H$8:$H$12,MATCH(B6596,Assumptions!$A$8:$A$12,0)))))</f>
        <v>0.05</v>
      </c>
      <c r="R6596" s="14">
        <f t="shared" ca="1" si="726"/>
        <v>55374087.994999997</v>
      </c>
      <c r="S6596" s="14">
        <f t="shared" ca="1" si="727"/>
        <v>1052107671.9049999</v>
      </c>
      <c r="T6596" s="11" t="s">
        <v>25</v>
      </c>
      <c r="U6596" s="18" t="s">
        <v>26</v>
      </c>
    </row>
    <row r="6597" spans="1:21" ht="15" customHeight="1" x14ac:dyDescent="0.15">
      <c r="A6597" s="10" t="s">
        <v>6645</v>
      </c>
      <c r="B6597" s="11" t="s">
        <v>31</v>
      </c>
      <c r="C6597" s="11" t="s">
        <v>32</v>
      </c>
      <c r="D6597" s="12">
        <v>46095</v>
      </c>
      <c r="E6597" s="11">
        <v>859</v>
      </c>
      <c r="F6597" s="11" t="s">
        <v>33</v>
      </c>
      <c r="G6597" s="13">
        <v>2038.12</v>
      </c>
      <c r="H6597" s="14">
        <f t="shared" si="721"/>
        <v>1750745.0799999998</v>
      </c>
      <c r="I6597" s="14">
        <f>IF(F6597="GHS",H6597,H6597*Assumptions!$B$4)</f>
        <v>1750745.0799999998</v>
      </c>
      <c r="J6597" s="15" t="str">
        <f>INDEX(Assumptions!$B$8:$B$12,MATCH(B6597,Assumptions!$A$8:$A$12,0))</f>
        <v>Weighted Average</v>
      </c>
      <c r="K6597" s="16">
        <f>G6597/(1-INDEX(Assumptions!$D$8:$D$12,MATCH(B6597,Assumptions!$A$8:$A$12,0)))</f>
        <v>2830.7222222222222</v>
      </c>
      <c r="L6597" s="16">
        <f t="shared" si="722"/>
        <v>61.143599999999992</v>
      </c>
      <c r="M6597" s="16">
        <f t="shared" si="723"/>
        <v>141.53611111111113</v>
      </c>
      <c r="N6597" s="14">
        <f>E6597*(K6597-L6597-M6597)*IF(F6597="GHS",1,Assumptions!$B$4)</f>
        <v>2257488.5170444446</v>
      </c>
      <c r="O6597" s="15">
        <f t="shared" ca="1" si="724"/>
        <v>191</v>
      </c>
      <c r="P6597" s="15" t="str">
        <f t="shared" ca="1" si="725"/>
        <v>181-365d</v>
      </c>
      <c r="Q6597" s="17">
        <f ca="1">IF(P6597="0-90d",0,IF(P6597="91-180d",INDEX(Assumptions!$F$8:$F$12,MATCH(B6597,Assumptions!$A$8:$A$12,0)),IF(P6597="181-365d",INDEX(Assumptions!$G$8:$G$12,MATCH(B6597,Assumptions!$A$8:$A$12,0)),INDEX(Assumptions!$H$8:$H$12,MATCH(B6597,Assumptions!$A$8:$A$12,0)))))</f>
        <v>0.2</v>
      </c>
      <c r="R6597" s="14">
        <f t="shared" ca="1" si="726"/>
        <v>350149.016</v>
      </c>
      <c r="S6597" s="14">
        <f t="shared" ca="1" si="727"/>
        <v>1400596.0639999998</v>
      </c>
      <c r="T6597" s="11" t="s">
        <v>25</v>
      </c>
      <c r="U6597" s="18" t="s">
        <v>36</v>
      </c>
    </row>
    <row r="6598" spans="1:21" ht="15" customHeight="1" x14ac:dyDescent="0.15">
      <c r="A6598" s="10" t="s">
        <v>6646</v>
      </c>
      <c r="B6598" s="11" t="s">
        <v>31</v>
      </c>
      <c r="C6598" s="11" t="s">
        <v>63</v>
      </c>
      <c r="D6598" s="12">
        <v>45837</v>
      </c>
      <c r="E6598" s="11">
        <v>4967</v>
      </c>
      <c r="F6598" s="11" t="s">
        <v>33</v>
      </c>
      <c r="G6598" s="13">
        <v>4374.8599999999997</v>
      </c>
      <c r="H6598" s="14">
        <f t="shared" si="721"/>
        <v>21729929.619999997</v>
      </c>
      <c r="I6598" s="14">
        <f>IF(F6598="GHS",H6598,H6598*Assumptions!$B$4)</f>
        <v>21729929.619999997</v>
      </c>
      <c r="J6598" s="15" t="str">
        <f>INDEX(Assumptions!$B$8:$B$12,MATCH(B6598,Assumptions!$A$8:$A$12,0))</f>
        <v>Weighted Average</v>
      </c>
      <c r="K6598" s="16">
        <f>G6598/(1-INDEX(Assumptions!$D$8:$D$12,MATCH(B6598,Assumptions!$A$8:$A$12,0)))</f>
        <v>6076.1944444444443</v>
      </c>
      <c r="L6598" s="16">
        <f t="shared" si="722"/>
        <v>131.24579999999997</v>
      </c>
      <c r="M6598" s="16">
        <f t="shared" si="723"/>
        <v>303.80972222222221</v>
      </c>
      <c r="N6598" s="14">
        <f>E6598*(K6598-L6598-M6598)*IF(F6598="GHS",1,Assumptions!$B$4)</f>
        <v>28019537.02667778</v>
      </c>
      <c r="O6598" s="15">
        <f t="shared" ca="1" si="724"/>
        <v>449</v>
      </c>
      <c r="P6598" s="15" t="str">
        <f t="shared" ca="1" si="725"/>
        <v>365d+</v>
      </c>
      <c r="Q6598" s="17">
        <f ca="1">IF(P6598="0-90d",0,IF(P6598="91-180d",INDEX(Assumptions!$F$8:$F$12,MATCH(B6598,Assumptions!$A$8:$A$12,0)),IF(P6598="181-365d",INDEX(Assumptions!$G$8:$G$12,MATCH(B6598,Assumptions!$A$8:$A$12,0)),INDEX(Assumptions!$H$8:$H$12,MATCH(B6598,Assumptions!$A$8:$A$12,0)))))</f>
        <v>0.6</v>
      </c>
      <c r="R6598" s="14">
        <f t="shared" ca="1" si="726"/>
        <v>13037957.771999998</v>
      </c>
      <c r="S6598" s="14">
        <f t="shared" ca="1" si="727"/>
        <v>8691971.8479999993</v>
      </c>
      <c r="T6598" s="11" t="s">
        <v>25</v>
      </c>
      <c r="U6598" s="18" t="s">
        <v>36</v>
      </c>
    </row>
    <row r="6599" spans="1:21" ht="15" customHeight="1" x14ac:dyDescent="0.15">
      <c r="A6599" s="10" t="s">
        <v>6647</v>
      </c>
      <c r="B6599" s="11" t="s">
        <v>41</v>
      </c>
      <c r="C6599" s="11" t="s">
        <v>42</v>
      </c>
      <c r="D6599" s="12">
        <v>46120</v>
      </c>
      <c r="E6599" s="11">
        <v>2198</v>
      </c>
      <c r="F6599" s="11" t="s">
        <v>33</v>
      </c>
      <c r="G6599" s="13">
        <v>256.76</v>
      </c>
      <c r="H6599" s="14">
        <f t="shared" si="721"/>
        <v>564358.48</v>
      </c>
      <c r="I6599" s="14">
        <f>IF(F6599="GHS",H6599,H6599*Assumptions!$B$4)</f>
        <v>564358.48</v>
      </c>
      <c r="J6599" s="15" t="str">
        <f>INDEX(Assumptions!$B$8:$B$12,MATCH(B6599,Assumptions!$A$8:$A$12,0))</f>
        <v>Weighted Average</v>
      </c>
      <c r="K6599" s="16">
        <f>G6599/(1-INDEX(Assumptions!$D$8:$D$12,MATCH(B6599,Assumptions!$A$8:$A$12,0)))</f>
        <v>395.01538461538456</v>
      </c>
      <c r="L6599" s="16">
        <f t="shared" si="722"/>
        <v>7.7027999999999999</v>
      </c>
      <c r="M6599" s="16">
        <f t="shared" si="723"/>
        <v>19.75076923076923</v>
      </c>
      <c r="N6599" s="14">
        <f>E6599*(K6599-L6599-M6599)*IF(F6599="GHS",1,Assumptions!$B$4)</f>
        <v>807900.87021538452</v>
      </c>
      <c r="O6599" s="15">
        <f t="shared" ca="1" si="724"/>
        <v>166</v>
      </c>
      <c r="P6599" s="15" t="str">
        <f t="shared" ca="1" si="725"/>
        <v>91-180d</v>
      </c>
      <c r="Q6599" s="17">
        <f ca="1">IF(P6599="0-90d",0,IF(P6599="91-180d",INDEX(Assumptions!$F$8:$F$12,MATCH(B6599,Assumptions!$A$8:$A$12,0)),IF(P6599="181-365d",INDEX(Assumptions!$G$8:$G$12,MATCH(B6599,Assumptions!$A$8:$A$12,0)),INDEX(Assumptions!$H$8:$H$12,MATCH(B6599,Assumptions!$A$8:$A$12,0)))))</f>
        <v>0.1</v>
      </c>
      <c r="R6599" s="14">
        <f t="shared" ca="1" si="726"/>
        <v>56435.847999999998</v>
      </c>
      <c r="S6599" s="14">
        <f t="shared" ca="1" si="727"/>
        <v>507922.63199999998</v>
      </c>
      <c r="T6599" s="11" t="s">
        <v>25</v>
      </c>
      <c r="U6599" s="18" t="s">
        <v>26</v>
      </c>
    </row>
    <row r="6600" spans="1:21" ht="15" customHeight="1" x14ac:dyDescent="0.15">
      <c r="A6600" s="10" t="s">
        <v>6648</v>
      </c>
      <c r="B6600" s="11" t="s">
        <v>31</v>
      </c>
      <c r="C6600" s="11" t="s">
        <v>76</v>
      </c>
      <c r="D6600" s="12">
        <v>45859</v>
      </c>
      <c r="E6600" s="11">
        <v>1327</v>
      </c>
      <c r="F6600" s="11" t="s">
        <v>33</v>
      </c>
      <c r="G6600" s="13">
        <v>2259.71</v>
      </c>
      <c r="H6600" s="14">
        <f t="shared" si="721"/>
        <v>2998635.17</v>
      </c>
      <c r="I6600" s="14">
        <f>IF(F6600="GHS",H6600,H6600*Assumptions!$B$4)</f>
        <v>2998635.17</v>
      </c>
      <c r="J6600" s="15" t="str">
        <f>INDEX(Assumptions!$B$8:$B$12,MATCH(B6600,Assumptions!$A$8:$A$12,0))</f>
        <v>Weighted Average</v>
      </c>
      <c r="K6600" s="16">
        <f>G6600/(1-INDEX(Assumptions!$D$8:$D$12,MATCH(B6600,Assumptions!$A$8:$A$12,0)))</f>
        <v>3138.4861111111113</v>
      </c>
      <c r="L6600" s="16">
        <f t="shared" si="722"/>
        <v>67.791299999999993</v>
      </c>
      <c r="M6600" s="16">
        <f t="shared" si="723"/>
        <v>156.92430555555558</v>
      </c>
      <c r="N6600" s="14">
        <f>E6600*(K6600-L6600-M6600)*IF(F6600="GHS",1,Assumptions!$B$4)</f>
        <v>3866573.4608722222</v>
      </c>
      <c r="O6600" s="15">
        <f t="shared" ca="1" si="724"/>
        <v>427</v>
      </c>
      <c r="P6600" s="15" t="str">
        <f t="shared" ca="1" si="725"/>
        <v>365d+</v>
      </c>
      <c r="Q6600" s="17">
        <f ca="1">IF(P6600="0-90d",0,IF(P6600="91-180d",INDEX(Assumptions!$F$8:$F$12,MATCH(B6600,Assumptions!$A$8:$A$12,0)),IF(P6600="181-365d",INDEX(Assumptions!$G$8:$G$12,MATCH(B6600,Assumptions!$A$8:$A$12,0)),INDEX(Assumptions!$H$8:$H$12,MATCH(B6600,Assumptions!$A$8:$A$12,0)))))</f>
        <v>0.6</v>
      </c>
      <c r="R6600" s="14">
        <f t="shared" ca="1" si="726"/>
        <v>1799181.102</v>
      </c>
      <c r="S6600" s="14">
        <f t="shared" ca="1" si="727"/>
        <v>1199454.068</v>
      </c>
      <c r="T6600" s="11" t="s">
        <v>25</v>
      </c>
      <c r="U6600" s="18" t="s">
        <v>26</v>
      </c>
    </row>
    <row r="6601" spans="1:21" ht="15" customHeight="1" x14ac:dyDescent="0.15">
      <c r="A6601" s="10" t="s">
        <v>6649</v>
      </c>
      <c r="B6601" s="11" t="s">
        <v>41</v>
      </c>
      <c r="C6601" s="11" t="s">
        <v>49</v>
      </c>
      <c r="D6601" s="12">
        <v>45887</v>
      </c>
      <c r="E6601" s="11">
        <v>2309</v>
      </c>
      <c r="F6601" s="11" t="s">
        <v>33</v>
      </c>
      <c r="G6601" s="13">
        <v>483.47</v>
      </c>
      <c r="H6601" s="14">
        <f t="shared" si="721"/>
        <v>1116332.23</v>
      </c>
      <c r="I6601" s="14">
        <f>IF(F6601="GHS",H6601,H6601*Assumptions!$B$4)</f>
        <v>1116332.23</v>
      </c>
      <c r="J6601" s="15" t="str">
        <f>INDEX(Assumptions!$B$8:$B$12,MATCH(B6601,Assumptions!$A$8:$A$12,0))</f>
        <v>Weighted Average</v>
      </c>
      <c r="K6601" s="16">
        <f>G6601/(1-INDEX(Assumptions!$D$8:$D$12,MATCH(B6601,Assumptions!$A$8:$A$12,0)))</f>
        <v>743.80000000000007</v>
      </c>
      <c r="L6601" s="16">
        <f t="shared" si="722"/>
        <v>14.504100000000001</v>
      </c>
      <c r="M6601" s="16">
        <f t="shared" si="723"/>
        <v>37.190000000000005</v>
      </c>
      <c r="N6601" s="14">
        <f>E6601*(K6601-L6601-M6601)*IF(F6601="GHS",1,Assumptions!$B$4)</f>
        <v>1598072.5231000001</v>
      </c>
      <c r="O6601" s="15">
        <f t="shared" ca="1" si="724"/>
        <v>399</v>
      </c>
      <c r="P6601" s="15" t="str">
        <f t="shared" ca="1" si="725"/>
        <v>365d+</v>
      </c>
      <c r="Q6601" s="17">
        <f ca="1">IF(P6601="0-90d",0,IF(P6601="91-180d",INDEX(Assumptions!$F$8:$F$12,MATCH(B6601,Assumptions!$A$8:$A$12,0)),IF(P6601="181-365d",INDEX(Assumptions!$G$8:$G$12,MATCH(B6601,Assumptions!$A$8:$A$12,0)),INDEX(Assumptions!$H$8:$H$12,MATCH(B6601,Assumptions!$A$8:$A$12,0)))))</f>
        <v>0.8</v>
      </c>
      <c r="R6601" s="14">
        <f t="shared" ca="1" si="726"/>
        <v>893065.78399999999</v>
      </c>
      <c r="S6601" s="14">
        <f t="shared" ca="1" si="727"/>
        <v>223266.446</v>
      </c>
      <c r="T6601" s="11" t="s">
        <v>25</v>
      </c>
      <c r="U6601" s="18" t="s">
        <v>26</v>
      </c>
    </row>
    <row r="6602" spans="1:21" ht="15" customHeight="1" x14ac:dyDescent="0.15">
      <c r="A6602" s="10" t="s">
        <v>6650</v>
      </c>
      <c r="B6602" s="11" t="s">
        <v>31</v>
      </c>
      <c r="C6602" s="11" t="s">
        <v>76</v>
      </c>
      <c r="D6602" s="12">
        <v>46013</v>
      </c>
      <c r="E6602" s="11">
        <v>4747</v>
      </c>
      <c r="F6602" s="11" t="s">
        <v>33</v>
      </c>
      <c r="G6602" s="13">
        <v>2363.46</v>
      </c>
      <c r="H6602" s="14">
        <f t="shared" si="721"/>
        <v>11219344.620000001</v>
      </c>
      <c r="I6602" s="14">
        <f>IF(F6602="GHS",H6602,H6602*Assumptions!$B$4)</f>
        <v>11219344.620000001</v>
      </c>
      <c r="J6602" s="15" t="str">
        <f>INDEX(Assumptions!$B$8:$B$12,MATCH(B6602,Assumptions!$A$8:$A$12,0))</f>
        <v>Weighted Average</v>
      </c>
      <c r="K6602" s="16">
        <f>G6602/(1-INDEX(Assumptions!$D$8:$D$12,MATCH(B6602,Assumptions!$A$8:$A$12,0)))</f>
        <v>3282.5833333333335</v>
      </c>
      <c r="L6602" s="16">
        <f t="shared" si="722"/>
        <v>70.903800000000004</v>
      </c>
      <c r="M6602" s="16">
        <f t="shared" si="723"/>
        <v>164.12916666666669</v>
      </c>
      <c r="N6602" s="14">
        <f>E6602*(K6602-L6602-M6602)*IF(F6602="GHS",1,Assumptions!$B$4)</f>
        <v>14466721.590566667</v>
      </c>
      <c r="O6602" s="15">
        <f t="shared" ca="1" si="724"/>
        <v>273</v>
      </c>
      <c r="P6602" s="15" t="str">
        <f t="shared" ca="1" si="725"/>
        <v>181-365d</v>
      </c>
      <c r="Q6602" s="17">
        <f ca="1">IF(P6602="0-90d",0,IF(P6602="91-180d",INDEX(Assumptions!$F$8:$F$12,MATCH(B6602,Assumptions!$A$8:$A$12,0)),IF(P6602="181-365d",INDEX(Assumptions!$G$8:$G$12,MATCH(B6602,Assumptions!$A$8:$A$12,0)),INDEX(Assumptions!$H$8:$H$12,MATCH(B6602,Assumptions!$A$8:$A$12,0)))))</f>
        <v>0.2</v>
      </c>
      <c r="R6602" s="14">
        <f t="shared" ca="1" si="726"/>
        <v>2243868.9240000001</v>
      </c>
      <c r="S6602" s="14">
        <f t="shared" ca="1" si="727"/>
        <v>8975475.6960000005</v>
      </c>
      <c r="T6602" s="11" t="s">
        <v>25</v>
      </c>
      <c r="U6602" s="18" t="s">
        <v>26</v>
      </c>
    </row>
    <row r="6603" spans="1:21" ht="15" customHeight="1" x14ac:dyDescent="0.15">
      <c r="A6603" s="10" t="s">
        <v>6651</v>
      </c>
      <c r="B6603" s="11" t="s">
        <v>22</v>
      </c>
      <c r="C6603" s="11" t="s">
        <v>23</v>
      </c>
      <c r="D6603" s="12">
        <v>46220</v>
      </c>
      <c r="E6603" s="11">
        <v>375</v>
      </c>
      <c r="F6603" s="11" t="s">
        <v>24</v>
      </c>
      <c r="G6603" s="13">
        <v>15460.28</v>
      </c>
      <c r="H6603" s="14">
        <f t="shared" si="721"/>
        <v>5797605</v>
      </c>
      <c r="I6603" s="14">
        <f>IF(F6603="GHS",H6603,H6603*Assumptions!$B$4)</f>
        <v>62614134.000000007</v>
      </c>
      <c r="J6603" s="15" t="str">
        <f>INDEX(Assumptions!$B$8:$B$12,MATCH(B6603,Assumptions!$A$8:$A$12,0))</f>
        <v>FIFO</v>
      </c>
      <c r="K6603" s="16">
        <f>G6603/(1-INDEX(Assumptions!$D$8:$D$12,MATCH(B6603,Assumptions!$A$8:$A$12,0)))</f>
        <v>18854</v>
      </c>
      <c r="L6603" s="16">
        <f t="shared" si="722"/>
        <v>463.80840000000001</v>
      </c>
      <c r="M6603" s="16">
        <f t="shared" si="723"/>
        <v>942.7</v>
      </c>
      <c r="N6603" s="14">
        <f>E6603*(K6603-L6603-M6603)*IF(F6603="GHS",1,Assumptions!$B$4)</f>
        <v>70662340.979999989</v>
      </c>
      <c r="O6603" s="15">
        <f t="shared" ca="1" si="724"/>
        <v>66</v>
      </c>
      <c r="P6603" s="15" t="str">
        <f t="shared" ca="1" si="725"/>
        <v>0-90d</v>
      </c>
      <c r="Q6603" s="17">
        <f ca="1">IF(P6603="0-90d",0,IF(P6603="91-180d",INDEX(Assumptions!$F$8:$F$12,MATCH(B6603,Assumptions!$A$8:$A$12,0)),IF(P6603="181-365d",INDEX(Assumptions!$G$8:$G$12,MATCH(B6603,Assumptions!$A$8:$A$12,0)),INDEX(Assumptions!$H$8:$H$12,MATCH(B6603,Assumptions!$A$8:$A$12,0)))))</f>
        <v>0</v>
      </c>
      <c r="R6603" s="14">
        <f t="shared" ca="1" si="726"/>
        <v>0</v>
      </c>
      <c r="S6603" s="14">
        <f t="shared" ca="1" si="727"/>
        <v>62614134.000000007</v>
      </c>
      <c r="T6603" s="11" t="s">
        <v>25</v>
      </c>
      <c r="U6603" s="18" t="s">
        <v>26</v>
      </c>
    </row>
    <row r="6604" spans="1:21" ht="15" customHeight="1" x14ac:dyDescent="0.15">
      <c r="A6604" s="10" t="s">
        <v>6652</v>
      </c>
      <c r="B6604" s="11" t="s">
        <v>31</v>
      </c>
      <c r="C6604" s="11" t="s">
        <v>76</v>
      </c>
      <c r="D6604" s="12">
        <v>45770</v>
      </c>
      <c r="E6604" s="11">
        <v>19</v>
      </c>
      <c r="F6604" s="11" t="s">
        <v>33</v>
      </c>
      <c r="G6604" s="13">
        <v>3508.38</v>
      </c>
      <c r="H6604" s="14">
        <f t="shared" si="721"/>
        <v>66659.22</v>
      </c>
      <c r="I6604" s="14">
        <f>IF(F6604="GHS",H6604,H6604*Assumptions!$B$4)</f>
        <v>66659.22</v>
      </c>
      <c r="J6604" s="15" t="str">
        <f>INDEX(Assumptions!$B$8:$B$12,MATCH(B6604,Assumptions!$A$8:$A$12,0))</f>
        <v>Weighted Average</v>
      </c>
      <c r="K6604" s="16">
        <f>G6604/(1-INDEX(Assumptions!$D$8:$D$12,MATCH(B6604,Assumptions!$A$8:$A$12,0)))</f>
        <v>4872.75</v>
      </c>
      <c r="L6604" s="16">
        <f t="shared" si="722"/>
        <v>105.2514</v>
      </c>
      <c r="M6604" s="16">
        <f t="shared" si="723"/>
        <v>243.63750000000002</v>
      </c>
      <c r="N6604" s="14">
        <f>E6604*(K6604-L6604-M6604)*IF(F6604="GHS",1,Assumptions!$B$4)</f>
        <v>85953.3609</v>
      </c>
      <c r="O6604" s="15">
        <f t="shared" ca="1" si="724"/>
        <v>516</v>
      </c>
      <c r="P6604" s="15" t="str">
        <f t="shared" ca="1" si="725"/>
        <v>365d+</v>
      </c>
      <c r="Q6604" s="17">
        <f ca="1">IF(P6604="0-90d",0,IF(P6604="91-180d",INDEX(Assumptions!$F$8:$F$12,MATCH(B6604,Assumptions!$A$8:$A$12,0)),IF(P6604="181-365d",INDEX(Assumptions!$G$8:$G$12,MATCH(B6604,Assumptions!$A$8:$A$12,0)),INDEX(Assumptions!$H$8:$H$12,MATCH(B6604,Assumptions!$A$8:$A$12,0)))))</f>
        <v>0.6</v>
      </c>
      <c r="R6604" s="14">
        <f t="shared" ca="1" si="726"/>
        <v>39995.531999999999</v>
      </c>
      <c r="S6604" s="14">
        <f t="shared" ca="1" si="727"/>
        <v>26663.688000000002</v>
      </c>
      <c r="T6604" s="11" t="s">
        <v>25</v>
      </c>
      <c r="U6604" s="18" t="s">
        <v>26</v>
      </c>
    </row>
    <row r="6605" spans="1:21" ht="15" customHeight="1" x14ac:dyDescent="0.15">
      <c r="A6605" s="10" t="s">
        <v>6653</v>
      </c>
      <c r="B6605" s="11" t="s">
        <v>31</v>
      </c>
      <c r="C6605" s="11" t="s">
        <v>63</v>
      </c>
      <c r="D6605" s="12">
        <v>45957</v>
      </c>
      <c r="E6605" s="11">
        <v>2479</v>
      </c>
      <c r="F6605" s="11" t="s">
        <v>33</v>
      </c>
      <c r="G6605" s="13">
        <v>1776.77</v>
      </c>
      <c r="H6605" s="14">
        <f t="shared" si="721"/>
        <v>4404612.83</v>
      </c>
      <c r="I6605" s="14">
        <f>IF(F6605="GHS",H6605,H6605*Assumptions!$B$4)</f>
        <v>4404612.83</v>
      </c>
      <c r="J6605" s="15" t="str">
        <f>INDEX(Assumptions!$B$8:$B$12,MATCH(B6605,Assumptions!$A$8:$A$12,0))</f>
        <v>Weighted Average</v>
      </c>
      <c r="K6605" s="16">
        <f>G6605/(1-INDEX(Assumptions!$D$8:$D$12,MATCH(B6605,Assumptions!$A$8:$A$12,0)))</f>
        <v>2467.7361111111113</v>
      </c>
      <c r="L6605" s="16">
        <f t="shared" si="722"/>
        <v>53.303100000000001</v>
      </c>
      <c r="M6605" s="16">
        <f t="shared" si="723"/>
        <v>123.38680555555557</v>
      </c>
      <c r="N6605" s="14">
        <f>E6605*(K6605-L6605-M6605)*IF(F6605="GHS",1,Assumptions!$B$4)</f>
        <v>5679503.5435722228</v>
      </c>
      <c r="O6605" s="15">
        <f t="shared" ca="1" si="724"/>
        <v>329</v>
      </c>
      <c r="P6605" s="15" t="str">
        <f t="shared" ca="1" si="725"/>
        <v>181-365d</v>
      </c>
      <c r="Q6605" s="17">
        <f ca="1">IF(P6605="0-90d",0,IF(P6605="91-180d",INDEX(Assumptions!$F$8:$F$12,MATCH(B6605,Assumptions!$A$8:$A$12,0)),IF(P6605="181-365d",INDEX(Assumptions!$G$8:$G$12,MATCH(B6605,Assumptions!$A$8:$A$12,0)),INDEX(Assumptions!$H$8:$H$12,MATCH(B6605,Assumptions!$A$8:$A$12,0)))))</f>
        <v>0.2</v>
      </c>
      <c r="R6605" s="14">
        <f t="shared" ca="1" si="726"/>
        <v>880922.56600000011</v>
      </c>
      <c r="S6605" s="14">
        <f t="shared" ca="1" si="727"/>
        <v>3523690.264</v>
      </c>
      <c r="T6605" s="11" t="s">
        <v>25</v>
      </c>
      <c r="U6605" s="18" t="s">
        <v>26</v>
      </c>
    </row>
    <row r="6606" spans="1:21" ht="15" customHeight="1" x14ac:dyDescent="0.15">
      <c r="A6606" s="10" t="s">
        <v>6654</v>
      </c>
      <c r="B6606" s="11" t="s">
        <v>41</v>
      </c>
      <c r="C6606" s="11" t="s">
        <v>42</v>
      </c>
      <c r="D6606" s="12">
        <v>45889</v>
      </c>
      <c r="E6606" s="11">
        <v>4245</v>
      </c>
      <c r="F6606" s="11" t="s">
        <v>33</v>
      </c>
      <c r="G6606" s="13">
        <v>226.41</v>
      </c>
      <c r="H6606" s="14">
        <f t="shared" si="721"/>
        <v>961110.45</v>
      </c>
      <c r="I6606" s="14">
        <f>IF(F6606="GHS",H6606,H6606*Assumptions!$B$4)</f>
        <v>961110.45</v>
      </c>
      <c r="J6606" s="15" t="str">
        <f>INDEX(Assumptions!$B$8:$B$12,MATCH(B6606,Assumptions!$A$8:$A$12,0))</f>
        <v>Weighted Average</v>
      </c>
      <c r="K6606" s="16">
        <f>G6606/(1-INDEX(Assumptions!$D$8:$D$12,MATCH(B6606,Assumptions!$A$8:$A$12,0)))</f>
        <v>348.32307692307688</v>
      </c>
      <c r="L6606" s="16">
        <f t="shared" si="722"/>
        <v>6.7923</v>
      </c>
      <c r="M6606" s="16">
        <f t="shared" si="723"/>
        <v>17.416153846153843</v>
      </c>
      <c r="N6606" s="14">
        <f>E6606*(K6606-L6606-M6606)*IF(F6606="GHS",1,Assumptions!$B$4)</f>
        <v>1375866.5749615382</v>
      </c>
      <c r="O6606" s="15">
        <f t="shared" ca="1" si="724"/>
        <v>397</v>
      </c>
      <c r="P6606" s="15" t="str">
        <f t="shared" ca="1" si="725"/>
        <v>365d+</v>
      </c>
      <c r="Q6606" s="17">
        <f ca="1">IF(P6606="0-90d",0,IF(P6606="91-180d",INDEX(Assumptions!$F$8:$F$12,MATCH(B6606,Assumptions!$A$8:$A$12,0)),IF(P6606="181-365d",INDEX(Assumptions!$G$8:$G$12,MATCH(B6606,Assumptions!$A$8:$A$12,0)),INDEX(Assumptions!$H$8:$H$12,MATCH(B6606,Assumptions!$A$8:$A$12,0)))))</f>
        <v>0.8</v>
      </c>
      <c r="R6606" s="14">
        <f t="shared" ca="1" si="726"/>
        <v>768888.36</v>
      </c>
      <c r="S6606" s="14">
        <f t="shared" ca="1" si="727"/>
        <v>192222.08999999997</v>
      </c>
      <c r="T6606" s="11" t="s">
        <v>25</v>
      </c>
      <c r="U6606" s="18" t="s">
        <v>26</v>
      </c>
    </row>
    <row r="6607" spans="1:21" ht="15" customHeight="1" x14ac:dyDescent="0.15">
      <c r="A6607" s="10" t="s">
        <v>6655</v>
      </c>
      <c r="B6607" s="11" t="s">
        <v>46</v>
      </c>
      <c r="C6607" s="11" t="s">
        <v>47</v>
      </c>
      <c r="D6607" s="12">
        <v>45796</v>
      </c>
      <c r="E6607" s="11">
        <v>3175</v>
      </c>
      <c r="F6607" s="11" t="s">
        <v>33</v>
      </c>
      <c r="G6607" s="13">
        <v>227236.07</v>
      </c>
      <c r="H6607" s="14">
        <f t="shared" si="721"/>
        <v>721474522.25</v>
      </c>
      <c r="I6607" s="14">
        <f>IF(F6607="GHS",H6607,H6607*Assumptions!$B$4)</f>
        <v>721474522.25</v>
      </c>
      <c r="J6607" s="15" t="str">
        <f>INDEX(Assumptions!$B$8:$B$12,MATCH(B6607,Assumptions!$A$8:$A$12,0))</f>
        <v>Specific Identification</v>
      </c>
      <c r="K6607" s="16">
        <f>G6607/(1-INDEX(Assumptions!$D$8:$D$12,MATCH(B6607,Assumptions!$A$8:$A$12,0)))</f>
        <v>291328.29487179487</v>
      </c>
      <c r="L6607" s="16">
        <f t="shared" si="722"/>
        <v>6817.0820999999996</v>
      </c>
      <c r="M6607" s="16">
        <f t="shared" si="723"/>
        <v>14566.414743589745</v>
      </c>
      <c r="N6607" s="14">
        <f>E6607*(K6607-L6607-M6607)*IF(F6607="GHS",1,Assumptions!$B$4)</f>
        <v>857074733.73955119</v>
      </c>
      <c r="O6607" s="15">
        <f t="shared" ca="1" si="724"/>
        <v>490</v>
      </c>
      <c r="P6607" s="15" t="str">
        <f t="shared" ca="1" si="725"/>
        <v>365d+</v>
      </c>
      <c r="Q6607" s="17">
        <f ca="1">IF(P6607="0-90d",0,IF(P6607="91-180d",INDEX(Assumptions!$F$8:$F$12,MATCH(B6607,Assumptions!$A$8:$A$12,0)),IF(P6607="181-365d",INDEX(Assumptions!$G$8:$G$12,MATCH(B6607,Assumptions!$A$8:$A$12,0)),INDEX(Assumptions!$H$8:$H$12,MATCH(B6607,Assumptions!$A$8:$A$12,0)))))</f>
        <v>0.15</v>
      </c>
      <c r="R6607" s="14">
        <f t="shared" ca="1" si="726"/>
        <v>108221178.33749999</v>
      </c>
      <c r="S6607" s="14">
        <f t="shared" ca="1" si="727"/>
        <v>613253343.91250002</v>
      </c>
      <c r="T6607" s="11" t="s">
        <v>25</v>
      </c>
      <c r="U6607" s="18" t="s">
        <v>26</v>
      </c>
    </row>
    <row r="6608" spans="1:21" ht="15" customHeight="1" x14ac:dyDescent="0.15">
      <c r="A6608" s="10" t="s">
        <v>6656</v>
      </c>
      <c r="B6608" s="11" t="s">
        <v>41</v>
      </c>
      <c r="C6608" s="11" t="s">
        <v>49</v>
      </c>
      <c r="D6608" s="12">
        <v>45803</v>
      </c>
      <c r="E6608" s="11">
        <v>911</v>
      </c>
      <c r="F6608" s="11" t="s">
        <v>33</v>
      </c>
      <c r="G6608" s="13">
        <v>532.36</v>
      </c>
      <c r="H6608" s="14">
        <f t="shared" si="721"/>
        <v>484979.96</v>
      </c>
      <c r="I6608" s="14">
        <f>IF(F6608="GHS",H6608,H6608*Assumptions!$B$4)</f>
        <v>484979.96</v>
      </c>
      <c r="J6608" s="15" t="str">
        <f>INDEX(Assumptions!$B$8:$B$12,MATCH(B6608,Assumptions!$A$8:$A$12,0))</f>
        <v>Weighted Average</v>
      </c>
      <c r="K6608" s="16">
        <f>G6608/(1-INDEX(Assumptions!$D$8:$D$12,MATCH(B6608,Assumptions!$A$8:$A$12,0)))</f>
        <v>819.01538461538462</v>
      </c>
      <c r="L6608" s="16">
        <f t="shared" si="722"/>
        <v>15.970800000000001</v>
      </c>
      <c r="M6608" s="16">
        <f t="shared" si="723"/>
        <v>40.950769230769232</v>
      </c>
      <c r="N6608" s="14">
        <f>E6608*(K6608-L6608-M6608)*IF(F6608="GHS",1,Assumptions!$B$4)</f>
        <v>694267.46581538464</v>
      </c>
      <c r="O6608" s="15">
        <f t="shared" ca="1" si="724"/>
        <v>483</v>
      </c>
      <c r="P6608" s="15" t="str">
        <f t="shared" ca="1" si="725"/>
        <v>365d+</v>
      </c>
      <c r="Q6608" s="17">
        <f ca="1">IF(P6608="0-90d",0,IF(P6608="91-180d",INDEX(Assumptions!$F$8:$F$12,MATCH(B6608,Assumptions!$A$8:$A$12,0)),IF(P6608="181-365d",INDEX(Assumptions!$G$8:$G$12,MATCH(B6608,Assumptions!$A$8:$A$12,0)),INDEX(Assumptions!$H$8:$H$12,MATCH(B6608,Assumptions!$A$8:$A$12,0)))))</f>
        <v>0.8</v>
      </c>
      <c r="R6608" s="14">
        <f t="shared" ca="1" si="726"/>
        <v>387983.96800000005</v>
      </c>
      <c r="S6608" s="14">
        <f t="shared" ca="1" si="727"/>
        <v>96995.991999999969</v>
      </c>
      <c r="T6608" s="11" t="s">
        <v>25</v>
      </c>
      <c r="U6608" s="18" t="s">
        <v>26</v>
      </c>
    </row>
    <row r="6609" spans="1:21" ht="15" customHeight="1" x14ac:dyDescent="0.15">
      <c r="A6609" s="10" t="s">
        <v>6657</v>
      </c>
      <c r="B6609" s="11" t="s">
        <v>31</v>
      </c>
      <c r="C6609" s="11" t="s">
        <v>32</v>
      </c>
      <c r="D6609" s="12">
        <v>46036</v>
      </c>
      <c r="E6609" s="11">
        <v>907</v>
      </c>
      <c r="F6609" s="11" t="s">
        <v>33</v>
      </c>
      <c r="G6609" s="13">
        <v>3113.52</v>
      </c>
      <c r="H6609" s="14">
        <f t="shared" si="721"/>
        <v>2823962.64</v>
      </c>
      <c r="I6609" s="14">
        <f>IF(F6609="GHS",H6609,H6609*Assumptions!$B$4)</f>
        <v>2823962.64</v>
      </c>
      <c r="J6609" s="15" t="str">
        <f>INDEX(Assumptions!$B$8:$B$12,MATCH(B6609,Assumptions!$A$8:$A$12,0))</f>
        <v>Weighted Average</v>
      </c>
      <c r="K6609" s="16">
        <f>G6609/(1-INDEX(Assumptions!$D$8:$D$12,MATCH(B6609,Assumptions!$A$8:$A$12,0)))</f>
        <v>4324.333333333333</v>
      </c>
      <c r="L6609" s="16">
        <f t="shared" si="722"/>
        <v>93.405599999999993</v>
      </c>
      <c r="M6609" s="16">
        <f t="shared" si="723"/>
        <v>216.21666666666667</v>
      </c>
      <c r="N6609" s="14">
        <f>E6609*(K6609-L6609-M6609)*IF(F6609="GHS",1,Assumptions!$B$4)</f>
        <v>3641342.9374666661</v>
      </c>
      <c r="O6609" s="15">
        <f t="shared" ca="1" si="724"/>
        <v>250</v>
      </c>
      <c r="P6609" s="15" t="str">
        <f t="shared" ca="1" si="725"/>
        <v>181-365d</v>
      </c>
      <c r="Q6609" s="17">
        <f ca="1">IF(P6609="0-90d",0,IF(P6609="91-180d",INDEX(Assumptions!$F$8:$F$12,MATCH(B6609,Assumptions!$A$8:$A$12,0)),IF(P6609="181-365d",INDEX(Assumptions!$G$8:$G$12,MATCH(B6609,Assumptions!$A$8:$A$12,0)),INDEX(Assumptions!$H$8:$H$12,MATCH(B6609,Assumptions!$A$8:$A$12,0)))))</f>
        <v>0.2</v>
      </c>
      <c r="R6609" s="14">
        <f t="shared" ca="1" si="726"/>
        <v>564792.52800000005</v>
      </c>
      <c r="S6609" s="14">
        <f t="shared" ca="1" si="727"/>
        <v>2259170.1120000002</v>
      </c>
      <c r="T6609" s="11" t="s">
        <v>25</v>
      </c>
      <c r="U6609" s="18" t="s">
        <v>36</v>
      </c>
    </row>
    <row r="6610" spans="1:21" ht="15" customHeight="1" x14ac:dyDescent="0.15">
      <c r="A6610" s="10" t="s">
        <v>6658</v>
      </c>
      <c r="B6610" s="11" t="s">
        <v>46</v>
      </c>
      <c r="C6610" s="11" t="s">
        <v>52</v>
      </c>
      <c r="D6610" s="12">
        <v>45975</v>
      </c>
      <c r="E6610" s="11">
        <v>3761</v>
      </c>
      <c r="F6610" s="11" t="s">
        <v>33</v>
      </c>
      <c r="G6610" s="13">
        <v>265013.78000000003</v>
      </c>
      <c r="H6610" s="14">
        <f t="shared" si="721"/>
        <v>996716826.58000016</v>
      </c>
      <c r="I6610" s="14">
        <f>IF(F6610="GHS",H6610,H6610*Assumptions!$B$4)</f>
        <v>996716826.58000016</v>
      </c>
      <c r="J6610" s="15" t="str">
        <f>INDEX(Assumptions!$B$8:$B$12,MATCH(B6610,Assumptions!$A$8:$A$12,0))</f>
        <v>Specific Identification</v>
      </c>
      <c r="K6610" s="16">
        <f>G6610/(1-INDEX(Assumptions!$D$8:$D$12,MATCH(B6610,Assumptions!$A$8:$A$12,0)))</f>
        <v>339761.25641025644</v>
      </c>
      <c r="L6610" s="16">
        <f t="shared" si="722"/>
        <v>7950.4134000000004</v>
      </c>
      <c r="M6610" s="16">
        <f t="shared" si="723"/>
        <v>16988.062820512823</v>
      </c>
      <c r="N6610" s="14">
        <f>E6610*(K6610-L6610-M6610)*IF(F6610="GHS",1,Assumptions!$B$4)</f>
        <v>1184048476.2936258</v>
      </c>
      <c r="O6610" s="15">
        <f t="shared" ca="1" si="724"/>
        <v>311</v>
      </c>
      <c r="P6610" s="15" t="str">
        <f t="shared" ca="1" si="725"/>
        <v>181-365d</v>
      </c>
      <c r="Q6610" s="17">
        <f ca="1">IF(P6610="0-90d",0,IF(P6610="91-180d",INDEX(Assumptions!$F$8:$F$12,MATCH(B6610,Assumptions!$A$8:$A$12,0)),IF(P6610="181-365d",INDEX(Assumptions!$G$8:$G$12,MATCH(B6610,Assumptions!$A$8:$A$12,0)),INDEX(Assumptions!$H$8:$H$12,MATCH(B6610,Assumptions!$A$8:$A$12,0)))))</f>
        <v>0.05</v>
      </c>
      <c r="R6610" s="14">
        <f t="shared" ca="1" si="726"/>
        <v>49835841.329000011</v>
      </c>
      <c r="S6610" s="14">
        <f t="shared" ca="1" si="727"/>
        <v>946880985.25100017</v>
      </c>
      <c r="T6610" s="11" t="s">
        <v>25</v>
      </c>
      <c r="U6610" s="18" t="s">
        <v>26</v>
      </c>
    </row>
    <row r="6611" spans="1:21" ht="15" customHeight="1" x14ac:dyDescent="0.15">
      <c r="A6611" s="10" t="s">
        <v>6659</v>
      </c>
      <c r="B6611" s="11" t="s">
        <v>46</v>
      </c>
      <c r="C6611" s="11" t="s">
        <v>52</v>
      </c>
      <c r="D6611" s="12">
        <v>45743</v>
      </c>
      <c r="E6611" s="11">
        <v>1831</v>
      </c>
      <c r="F6611" s="11" t="s">
        <v>33</v>
      </c>
      <c r="G6611" s="13">
        <v>616249.87</v>
      </c>
      <c r="H6611" s="14">
        <f t="shared" si="721"/>
        <v>1128353511.97</v>
      </c>
      <c r="I6611" s="14">
        <f>IF(F6611="GHS",H6611,H6611*Assumptions!$B$4)</f>
        <v>1128353511.97</v>
      </c>
      <c r="J6611" s="15" t="str">
        <f>INDEX(Assumptions!$B$8:$B$12,MATCH(B6611,Assumptions!$A$8:$A$12,0))</f>
        <v>Specific Identification</v>
      </c>
      <c r="K6611" s="16">
        <f>G6611/(1-INDEX(Assumptions!$D$8:$D$12,MATCH(B6611,Assumptions!$A$8:$A$12,0)))</f>
        <v>790063.93589743588</v>
      </c>
      <c r="L6611" s="16">
        <f t="shared" si="722"/>
        <v>18487.4961</v>
      </c>
      <c r="M6611" s="16">
        <f t="shared" si="723"/>
        <v>39503.196794871794</v>
      </c>
      <c r="N6611" s="14">
        <f>E6611*(K6611-L6611-M6611)*IF(F6611="GHS",1,Assumptions!$B$4)</f>
        <v>1340426107.9376948</v>
      </c>
      <c r="O6611" s="15">
        <f t="shared" ca="1" si="724"/>
        <v>543</v>
      </c>
      <c r="P6611" s="15" t="str">
        <f t="shared" ca="1" si="725"/>
        <v>365d+</v>
      </c>
      <c r="Q6611" s="17">
        <f ca="1">IF(P6611="0-90d",0,IF(P6611="91-180d",INDEX(Assumptions!$F$8:$F$12,MATCH(B6611,Assumptions!$A$8:$A$12,0)),IF(P6611="181-365d",INDEX(Assumptions!$G$8:$G$12,MATCH(B6611,Assumptions!$A$8:$A$12,0)),INDEX(Assumptions!$H$8:$H$12,MATCH(B6611,Assumptions!$A$8:$A$12,0)))))</f>
        <v>0.15</v>
      </c>
      <c r="R6611" s="14">
        <f t="shared" ca="1" si="726"/>
        <v>169253026.79550001</v>
      </c>
      <c r="S6611" s="14">
        <f t="shared" si="727"/>
        <v>0</v>
      </c>
      <c r="T6611" s="11" t="s">
        <v>39</v>
      </c>
      <c r="U6611" s="18" t="s">
        <v>26</v>
      </c>
    </row>
    <row r="6612" spans="1:21" ht="15" customHeight="1" x14ac:dyDescent="0.15">
      <c r="A6612" s="10" t="s">
        <v>6660</v>
      </c>
      <c r="B6612" s="11" t="s">
        <v>28</v>
      </c>
      <c r="C6612" s="11" t="s">
        <v>55</v>
      </c>
      <c r="D6612" s="12">
        <v>45803</v>
      </c>
      <c r="E6612" s="11">
        <v>4789</v>
      </c>
      <c r="F6612" s="11" t="s">
        <v>24</v>
      </c>
      <c r="G6612" s="13">
        <v>3110.95</v>
      </c>
      <c r="H6612" s="14">
        <f t="shared" si="721"/>
        <v>14898339.549999999</v>
      </c>
      <c r="I6612" s="14">
        <f>IF(F6612="GHS",H6612,H6612*Assumptions!$B$4)</f>
        <v>160902067.13999999</v>
      </c>
      <c r="J6612" s="15" t="str">
        <f>INDEX(Assumptions!$B$8:$B$12,MATCH(B6612,Assumptions!$A$8:$A$12,0))</f>
        <v>Fair Value Less Costs to Sell</v>
      </c>
      <c r="K6612" s="16">
        <f>G6612/(1-INDEX(Assumptions!$D$8:$D$12,MATCH(B6612,Assumptions!$A$8:$A$12,0)))</f>
        <v>3535.1704545454545</v>
      </c>
      <c r="L6612" s="16">
        <f t="shared" si="722"/>
        <v>93.328499999999991</v>
      </c>
      <c r="M6612" s="16">
        <f t="shared" si="723"/>
        <v>176.75852272727275</v>
      </c>
      <c r="N6612" s="14">
        <f>E6612*(K6612-L6612-M6612)*IF(F6612="GHS",1,Assumptions!$B$4)</f>
        <v>168874033.19375455</v>
      </c>
      <c r="O6612" s="15">
        <f t="shared" ca="1" si="724"/>
        <v>483</v>
      </c>
      <c r="P6612" s="15" t="str">
        <f t="shared" ca="1" si="725"/>
        <v>365d+</v>
      </c>
      <c r="Q6612" s="17">
        <f ca="1">IF(P6612="0-90d",0,IF(P6612="91-180d",INDEX(Assumptions!$F$8:$F$12,MATCH(B6612,Assumptions!$A$8:$A$12,0)),IF(P6612="181-365d",INDEX(Assumptions!$G$8:$G$12,MATCH(B6612,Assumptions!$A$8:$A$12,0)),INDEX(Assumptions!$H$8:$H$12,MATCH(B6612,Assumptions!$A$8:$A$12,0)))))</f>
        <v>0.4</v>
      </c>
      <c r="R6612" s="14">
        <f t="shared" ca="1" si="726"/>
        <v>64360826.855999999</v>
      </c>
      <c r="S6612" s="14">
        <f t="shared" ca="1" si="727"/>
        <v>96541240.283999979</v>
      </c>
      <c r="T6612" s="11" t="s">
        <v>25</v>
      </c>
      <c r="U6612" s="18" t="s">
        <v>26</v>
      </c>
    </row>
    <row r="6613" spans="1:21" ht="15" customHeight="1" x14ac:dyDescent="0.15">
      <c r="A6613" s="10" t="s">
        <v>6661</v>
      </c>
      <c r="B6613" s="11" t="s">
        <v>41</v>
      </c>
      <c r="C6613" s="11" t="s">
        <v>49</v>
      </c>
      <c r="D6613" s="12">
        <v>45865</v>
      </c>
      <c r="E6613" s="11">
        <v>1491</v>
      </c>
      <c r="F6613" s="11" t="s">
        <v>33</v>
      </c>
      <c r="G6613" s="13">
        <v>237.92</v>
      </c>
      <c r="H6613" s="14">
        <f t="shared" si="721"/>
        <v>354738.72</v>
      </c>
      <c r="I6613" s="14">
        <f>IF(F6613="GHS",H6613,H6613*Assumptions!$B$4)</f>
        <v>354738.72</v>
      </c>
      <c r="J6613" s="15" t="str">
        <f>INDEX(Assumptions!$B$8:$B$12,MATCH(B6613,Assumptions!$A$8:$A$12,0))</f>
        <v>Weighted Average</v>
      </c>
      <c r="K6613" s="16">
        <f>G6613/(1-INDEX(Assumptions!$D$8:$D$12,MATCH(B6613,Assumptions!$A$8:$A$12,0)))</f>
        <v>366.03076923076918</v>
      </c>
      <c r="L6613" s="16">
        <f t="shared" si="722"/>
        <v>7.1375999999999991</v>
      </c>
      <c r="M6613" s="16">
        <f t="shared" si="723"/>
        <v>18.30153846153846</v>
      </c>
      <c r="N6613" s="14">
        <f>E6613*(K6613-L6613-M6613)*IF(F6613="GHS",1,Assumptions!$B$4)</f>
        <v>507822.12147692294</v>
      </c>
      <c r="O6613" s="15">
        <f t="shared" ca="1" si="724"/>
        <v>421</v>
      </c>
      <c r="P6613" s="15" t="str">
        <f t="shared" ca="1" si="725"/>
        <v>365d+</v>
      </c>
      <c r="Q6613" s="17">
        <f ca="1">IF(P6613="0-90d",0,IF(P6613="91-180d",INDEX(Assumptions!$F$8:$F$12,MATCH(B6613,Assumptions!$A$8:$A$12,0)),IF(P6613="181-365d",INDEX(Assumptions!$G$8:$G$12,MATCH(B6613,Assumptions!$A$8:$A$12,0)),INDEX(Assumptions!$H$8:$H$12,MATCH(B6613,Assumptions!$A$8:$A$12,0)))))</f>
        <v>0.8</v>
      </c>
      <c r="R6613" s="14">
        <f t="shared" ca="1" si="726"/>
        <v>283790.97599999997</v>
      </c>
      <c r="S6613" s="14">
        <f t="shared" ca="1" si="727"/>
        <v>70947.744000000006</v>
      </c>
      <c r="T6613" s="11" t="s">
        <v>25</v>
      </c>
      <c r="U6613" s="18" t="s">
        <v>26</v>
      </c>
    </row>
    <row r="6614" spans="1:21" ht="15" customHeight="1" x14ac:dyDescent="0.15">
      <c r="A6614" s="10" t="s">
        <v>6662</v>
      </c>
      <c r="B6614" s="11" t="s">
        <v>31</v>
      </c>
      <c r="C6614" s="11" t="s">
        <v>63</v>
      </c>
      <c r="D6614" s="12">
        <v>45848</v>
      </c>
      <c r="E6614" s="11">
        <v>3055</v>
      </c>
      <c r="F6614" s="11" t="s">
        <v>33</v>
      </c>
      <c r="G6614" s="13">
        <v>2175.17</v>
      </c>
      <c r="H6614" s="14">
        <f t="shared" si="721"/>
        <v>6645144.3500000006</v>
      </c>
      <c r="I6614" s="14">
        <f>IF(F6614="GHS",H6614,H6614*Assumptions!$B$4)</f>
        <v>6645144.3500000006</v>
      </c>
      <c r="J6614" s="15" t="str">
        <f>INDEX(Assumptions!$B$8:$B$12,MATCH(B6614,Assumptions!$A$8:$A$12,0))</f>
        <v>Weighted Average</v>
      </c>
      <c r="K6614" s="16">
        <f>G6614/(1-INDEX(Assumptions!$D$8:$D$12,MATCH(B6614,Assumptions!$A$8:$A$12,0)))</f>
        <v>3021.0694444444448</v>
      </c>
      <c r="L6614" s="16">
        <f t="shared" si="722"/>
        <v>65.255099999999999</v>
      </c>
      <c r="M6614" s="16">
        <f t="shared" si="723"/>
        <v>151.05347222222224</v>
      </c>
      <c r="N6614" s="14">
        <f>E6614*(K6614-L6614-M6614)*IF(F6614="GHS",1,Assumptions!$B$4)</f>
        <v>8568544.4646388907</v>
      </c>
      <c r="O6614" s="15">
        <f t="shared" ca="1" si="724"/>
        <v>438</v>
      </c>
      <c r="P6614" s="15" t="str">
        <f t="shared" ca="1" si="725"/>
        <v>365d+</v>
      </c>
      <c r="Q6614" s="17">
        <f ca="1">IF(P6614="0-90d",0,IF(P6614="91-180d",INDEX(Assumptions!$F$8:$F$12,MATCH(B6614,Assumptions!$A$8:$A$12,0)),IF(P6614="181-365d",INDEX(Assumptions!$G$8:$G$12,MATCH(B6614,Assumptions!$A$8:$A$12,0)),INDEX(Assumptions!$H$8:$H$12,MATCH(B6614,Assumptions!$A$8:$A$12,0)))))</f>
        <v>0.6</v>
      </c>
      <c r="R6614" s="14">
        <f t="shared" ca="1" si="726"/>
        <v>3987086.6100000003</v>
      </c>
      <c r="S6614" s="14">
        <f t="shared" ca="1" si="727"/>
        <v>2658057.7400000002</v>
      </c>
      <c r="T6614" s="11" t="s">
        <v>25</v>
      </c>
      <c r="U6614" s="18" t="s">
        <v>26</v>
      </c>
    </row>
    <row r="6615" spans="1:21" ht="15" customHeight="1" x14ac:dyDescent="0.15">
      <c r="A6615" s="10" t="s">
        <v>6663</v>
      </c>
      <c r="B6615" s="11" t="s">
        <v>41</v>
      </c>
      <c r="C6615" s="11" t="s">
        <v>49</v>
      </c>
      <c r="D6615" s="12">
        <v>46096</v>
      </c>
      <c r="E6615" s="11">
        <v>1663</v>
      </c>
      <c r="F6615" s="11" t="s">
        <v>33</v>
      </c>
      <c r="G6615" s="13">
        <v>560.69000000000005</v>
      </c>
      <c r="H6615" s="14">
        <f t="shared" si="721"/>
        <v>932427.47000000009</v>
      </c>
      <c r="I6615" s="14">
        <f>IF(F6615="GHS",H6615,H6615*Assumptions!$B$4)</f>
        <v>932427.47000000009</v>
      </c>
      <c r="J6615" s="15" t="str">
        <f>INDEX(Assumptions!$B$8:$B$12,MATCH(B6615,Assumptions!$A$8:$A$12,0))</f>
        <v>Weighted Average</v>
      </c>
      <c r="K6615" s="16">
        <f>G6615/(1-INDEX(Assumptions!$D$8:$D$12,MATCH(B6615,Assumptions!$A$8:$A$12,0)))</f>
        <v>862.6</v>
      </c>
      <c r="L6615" s="16">
        <f t="shared" si="722"/>
        <v>16.820700000000002</v>
      </c>
      <c r="M6615" s="16">
        <f t="shared" si="723"/>
        <v>43.13</v>
      </c>
      <c r="N6615" s="14">
        <f>E6615*(K6615-L6615-M6615)*IF(F6615="GHS",1,Assumptions!$B$4)</f>
        <v>1334805.7859</v>
      </c>
      <c r="O6615" s="15">
        <f t="shared" ca="1" si="724"/>
        <v>190</v>
      </c>
      <c r="P6615" s="15" t="str">
        <f t="shared" ca="1" si="725"/>
        <v>181-365d</v>
      </c>
      <c r="Q6615" s="17">
        <f ca="1">IF(P6615="0-90d",0,IF(P6615="91-180d",INDEX(Assumptions!$F$8:$F$12,MATCH(B6615,Assumptions!$A$8:$A$12,0)),IF(P6615="181-365d",INDEX(Assumptions!$G$8:$G$12,MATCH(B6615,Assumptions!$A$8:$A$12,0)),INDEX(Assumptions!$H$8:$H$12,MATCH(B6615,Assumptions!$A$8:$A$12,0)))))</f>
        <v>0.35</v>
      </c>
      <c r="R6615" s="14">
        <f t="shared" ca="1" si="726"/>
        <v>326349.61450000003</v>
      </c>
      <c r="S6615" s="14">
        <f t="shared" ca="1" si="727"/>
        <v>606077.85550000006</v>
      </c>
      <c r="T6615" s="11" t="s">
        <v>25</v>
      </c>
      <c r="U6615" s="18" t="s">
        <v>26</v>
      </c>
    </row>
    <row r="6616" spans="1:21" ht="15" customHeight="1" x14ac:dyDescent="0.15">
      <c r="A6616" s="10" t="s">
        <v>6664</v>
      </c>
      <c r="B6616" s="11" t="s">
        <v>28</v>
      </c>
      <c r="C6616" s="11" t="s">
        <v>38</v>
      </c>
      <c r="D6616" s="12">
        <v>45832</v>
      </c>
      <c r="E6616" s="11">
        <v>2227</v>
      </c>
      <c r="F6616" s="11" t="s">
        <v>24</v>
      </c>
      <c r="G6616" s="13">
        <v>5074.6000000000004</v>
      </c>
      <c r="H6616" s="14">
        <f t="shared" si="721"/>
        <v>11301134.200000001</v>
      </c>
      <c r="I6616" s="14">
        <f>IF(F6616="GHS",H6616,H6616*Assumptions!$B$4)</f>
        <v>122052249.36000001</v>
      </c>
      <c r="J6616" s="15" t="str">
        <f>INDEX(Assumptions!$B$8:$B$12,MATCH(B6616,Assumptions!$A$8:$A$12,0))</f>
        <v>Fair Value Less Costs to Sell</v>
      </c>
      <c r="K6616" s="16">
        <f>G6616/(1-INDEX(Assumptions!$D$8:$D$12,MATCH(B6616,Assumptions!$A$8:$A$12,0)))</f>
        <v>5766.5909090909099</v>
      </c>
      <c r="L6616" s="16">
        <f t="shared" si="722"/>
        <v>152.238</v>
      </c>
      <c r="M6616" s="16">
        <f t="shared" si="723"/>
        <v>288.3295454545455</v>
      </c>
      <c r="N6616" s="14">
        <f>E6616*(K6616-L6616-M6616)*IF(F6616="GHS",1,Assumptions!$B$4)</f>
        <v>128099383.53283641</v>
      </c>
      <c r="O6616" s="15">
        <f t="shared" ca="1" si="724"/>
        <v>454</v>
      </c>
      <c r="P6616" s="15" t="str">
        <f t="shared" ca="1" si="725"/>
        <v>365d+</v>
      </c>
      <c r="Q6616" s="17">
        <f ca="1">IF(P6616="0-90d",0,IF(P6616="91-180d",INDEX(Assumptions!$F$8:$F$12,MATCH(B6616,Assumptions!$A$8:$A$12,0)),IF(P6616="181-365d",INDEX(Assumptions!$G$8:$G$12,MATCH(B6616,Assumptions!$A$8:$A$12,0)),INDEX(Assumptions!$H$8:$H$12,MATCH(B6616,Assumptions!$A$8:$A$12,0)))))</f>
        <v>0.4</v>
      </c>
      <c r="R6616" s="14">
        <f t="shared" ca="1" si="726"/>
        <v>48820899.74400001</v>
      </c>
      <c r="S6616" s="14">
        <f t="shared" ca="1" si="727"/>
        <v>73231349.615999997</v>
      </c>
      <c r="T6616" s="11" t="s">
        <v>25</v>
      </c>
      <c r="U6616" s="18" t="s">
        <v>36</v>
      </c>
    </row>
    <row r="6617" spans="1:21" ht="15" customHeight="1" x14ac:dyDescent="0.15">
      <c r="A6617" s="10" t="s">
        <v>6665</v>
      </c>
      <c r="B6617" s="11" t="s">
        <v>31</v>
      </c>
      <c r="C6617" s="11" t="s">
        <v>63</v>
      </c>
      <c r="D6617" s="12">
        <v>45982</v>
      </c>
      <c r="E6617" s="11">
        <v>3019</v>
      </c>
      <c r="F6617" s="11" t="s">
        <v>33</v>
      </c>
      <c r="G6617" s="13">
        <v>2568.69</v>
      </c>
      <c r="H6617" s="14">
        <f t="shared" si="721"/>
        <v>7754875.1100000003</v>
      </c>
      <c r="I6617" s="14">
        <f>IF(F6617="GHS",H6617,H6617*Assumptions!$B$4)</f>
        <v>7754875.1100000003</v>
      </c>
      <c r="J6617" s="15" t="str">
        <f>INDEX(Assumptions!$B$8:$B$12,MATCH(B6617,Assumptions!$A$8:$A$12,0))</f>
        <v>Weighted Average</v>
      </c>
      <c r="K6617" s="16">
        <f>G6617/(1-INDEX(Assumptions!$D$8:$D$12,MATCH(B6617,Assumptions!$A$8:$A$12,0)))</f>
        <v>3567.625</v>
      </c>
      <c r="L6617" s="16">
        <f t="shared" si="722"/>
        <v>77.060699999999997</v>
      </c>
      <c r="M6617" s="16">
        <f t="shared" si="723"/>
        <v>178.38125000000002</v>
      </c>
      <c r="N6617" s="14">
        <f>E6617*(K6617-L6617-M6617)*IF(F6617="GHS",1,Assumptions!$B$4)</f>
        <v>9999480.6279499996</v>
      </c>
      <c r="O6617" s="15">
        <f t="shared" ca="1" si="724"/>
        <v>304</v>
      </c>
      <c r="P6617" s="15" t="str">
        <f t="shared" ca="1" si="725"/>
        <v>181-365d</v>
      </c>
      <c r="Q6617" s="17">
        <f ca="1">IF(P6617="0-90d",0,IF(P6617="91-180d",INDEX(Assumptions!$F$8:$F$12,MATCH(B6617,Assumptions!$A$8:$A$12,0)),IF(P6617="181-365d",INDEX(Assumptions!$G$8:$G$12,MATCH(B6617,Assumptions!$A$8:$A$12,0)),INDEX(Assumptions!$H$8:$H$12,MATCH(B6617,Assumptions!$A$8:$A$12,0)))))</f>
        <v>0.2</v>
      </c>
      <c r="R6617" s="14">
        <f t="shared" ca="1" si="726"/>
        <v>1550975.0220000001</v>
      </c>
      <c r="S6617" s="14">
        <f t="shared" ca="1" si="727"/>
        <v>6203900.0880000005</v>
      </c>
      <c r="T6617" s="11" t="s">
        <v>25</v>
      </c>
      <c r="U6617" s="18" t="s">
        <v>26</v>
      </c>
    </row>
    <row r="6618" spans="1:21" ht="15" customHeight="1" x14ac:dyDescent="0.15">
      <c r="A6618" s="10" t="s">
        <v>6666</v>
      </c>
      <c r="B6618" s="11" t="s">
        <v>31</v>
      </c>
      <c r="C6618" s="11" t="s">
        <v>32</v>
      </c>
      <c r="D6618" s="12">
        <v>45984</v>
      </c>
      <c r="E6618" s="11">
        <v>4463</v>
      </c>
      <c r="F6618" s="11" t="s">
        <v>33</v>
      </c>
      <c r="G6618" s="13">
        <v>2084.56</v>
      </c>
      <c r="H6618" s="14">
        <f t="shared" si="721"/>
        <v>9303391.2799999993</v>
      </c>
      <c r="I6618" s="14">
        <f>IF(F6618="GHS",H6618,H6618*Assumptions!$B$4)</f>
        <v>9303391.2799999993</v>
      </c>
      <c r="J6618" s="15" t="str">
        <f>INDEX(Assumptions!$B$8:$B$12,MATCH(B6618,Assumptions!$A$8:$A$12,0))</f>
        <v>Weighted Average</v>
      </c>
      <c r="K6618" s="16">
        <f>G6618/(1-INDEX(Assumptions!$D$8:$D$12,MATCH(B6618,Assumptions!$A$8:$A$12,0)))</f>
        <v>2895.2222222222222</v>
      </c>
      <c r="L6618" s="16">
        <f t="shared" si="722"/>
        <v>62.536799999999999</v>
      </c>
      <c r="M6618" s="16">
        <f t="shared" si="723"/>
        <v>144.76111111111112</v>
      </c>
      <c r="N6618" s="14">
        <f>E6618*(K6618-L6618-M6618)*IF(F6618="GHS",1,Assumptions!$B$4)</f>
        <v>11996206.20048889</v>
      </c>
      <c r="O6618" s="15">
        <f t="shared" ca="1" si="724"/>
        <v>302</v>
      </c>
      <c r="P6618" s="15" t="str">
        <f t="shared" ca="1" si="725"/>
        <v>181-365d</v>
      </c>
      <c r="Q6618" s="17">
        <f ca="1">IF(P6618="0-90d",0,IF(P6618="91-180d",INDEX(Assumptions!$F$8:$F$12,MATCH(B6618,Assumptions!$A$8:$A$12,0)),IF(P6618="181-365d",INDEX(Assumptions!$G$8:$G$12,MATCH(B6618,Assumptions!$A$8:$A$12,0)),INDEX(Assumptions!$H$8:$H$12,MATCH(B6618,Assumptions!$A$8:$A$12,0)))))</f>
        <v>0.2</v>
      </c>
      <c r="R6618" s="14">
        <f t="shared" ca="1" si="726"/>
        <v>1860678.2560000001</v>
      </c>
      <c r="S6618" s="14">
        <f t="shared" ca="1" si="727"/>
        <v>7442713.0239999993</v>
      </c>
      <c r="T6618" s="11" t="s">
        <v>25</v>
      </c>
      <c r="U6618" s="18" t="s">
        <v>26</v>
      </c>
    </row>
    <row r="6619" spans="1:21" ht="15" customHeight="1" x14ac:dyDescent="0.15">
      <c r="A6619" s="10" t="s">
        <v>6667</v>
      </c>
      <c r="B6619" s="11" t="s">
        <v>28</v>
      </c>
      <c r="C6619" s="11" t="s">
        <v>38</v>
      </c>
      <c r="D6619" s="12">
        <v>45866</v>
      </c>
      <c r="E6619" s="11">
        <v>712</v>
      </c>
      <c r="F6619" s="11" t="s">
        <v>24</v>
      </c>
      <c r="G6619" s="13">
        <v>4120.41</v>
      </c>
      <c r="H6619" s="14">
        <f t="shared" si="721"/>
        <v>2933731.92</v>
      </c>
      <c r="I6619" s="14">
        <f>IF(F6619="GHS",H6619,H6619*Assumptions!$B$4)</f>
        <v>31684304.736000001</v>
      </c>
      <c r="J6619" s="15" t="str">
        <f>INDEX(Assumptions!$B$8:$B$12,MATCH(B6619,Assumptions!$A$8:$A$12,0))</f>
        <v>Fair Value Less Costs to Sell</v>
      </c>
      <c r="K6619" s="16">
        <f>G6619/(1-INDEX(Assumptions!$D$8:$D$12,MATCH(B6619,Assumptions!$A$8:$A$12,0)))</f>
        <v>4682.284090909091</v>
      </c>
      <c r="L6619" s="16">
        <f t="shared" si="722"/>
        <v>123.61229999999999</v>
      </c>
      <c r="M6619" s="16">
        <f t="shared" si="723"/>
        <v>234.11420454545456</v>
      </c>
      <c r="N6619" s="14">
        <f>E6619*(K6619-L6619-M6619)*IF(F6619="GHS",1,Assumptions!$B$4)</f>
        <v>33254118.016101826</v>
      </c>
      <c r="O6619" s="15">
        <f t="shared" ca="1" si="724"/>
        <v>420</v>
      </c>
      <c r="P6619" s="15" t="str">
        <f t="shared" ca="1" si="725"/>
        <v>365d+</v>
      </c>
      <c r="Q6619" s="17">
        <f ca="1">IF(P6619="0-90d",0,IF(P6619="91-180d",INDEX(Assumptions!$F$8:$F$12,MATCH(B6619,Assumptions!$A$8:$A$12,0)),IF(P6619="181-365d",INDEX(Assumptions!$G$8:$G$12,MATCH(B6619,Assumptions!$A$8:$A$12,0)),INDEX(Assumptions!$H$8:$H$12,MATCH(B6619,Assumptions!$A$8:$A$12,0)))))</f>
        <v>0.4</v>
      </c>
      <c r="R6619" s="14">
        <f t="shared" ca="1" si="726"/>
        <v>12673721.894400001</v>
      </c>
      <c r="S6619" s="14">
        <f t="shared" ca="1" si="727"/>
        <v>19010582.841600001</v>
      </c>
      <c r="T6619" s="11" t="s">
        <v>25</v>
      </c>
      <c r="U6619" s="18" t="s">
        <v>26</v>
      </c>
    </row>
    <row r="6620" spans="1:21" ht="15" customHeight="1" x14ac:dyDescent="0.15">
      <c r="A6620" s="10" t="s">
        <v>6668</v>
      </c>
      <c r="B6620" s="11" t="s">
        <v>31</v>
      </c>
      <c r="C6620" s="11" t="s">
        <v>32</v>
      </c>
      <c r="D6620" s="12">
        <v>45825</v>
      </c>
      <c r="E6620" s="11">
        <v>1483</v>
      </c>
      <c r="F6620" s="11" t="s">
        <v>33</v>
      </c>
      <c r="G6620" s="13">
        <v>1546.7</v>
      </c>
      <c r="H6620" s="14">
        <f t="shared" si="721"/>
        <v>2293756.1</v>
      </c>
      <c r="I6620" s="14">
        <f>IF(F6620="GHS",H6620,H6620*Assumptions!$B$4)</f>
        <v>2293756.1</v>
      </c>
      <c r="J6620" s="15" t="str">
        <f>INDEX(Assumptions!$B$8:$B$12,MATCH(B6620,Assumptions!$A$8:$A$12,0))</f>
        <v>Weighted Average</v>
      </c>
      <c r="K6620" s="16">
        <f>G6620/(1-INDEX(Assumptions!$D$8:$D$12,MATCH(B6620,Assumptions!$A$8:$A$12,0)))</f>
        <v>2148.1944444444448</v>
      </c>
      <c r="L6620" s="16">
        <f t="shared" si="722"/>
        <v>46.400999999999996</v>
      </c>
      <c r="M6620" s="16">
        <f t="shared" si="723"/>
        <v>107.40972222222224</v>
      </c>
      <c r="N6620" s="14">
        <f>E6620*(K6620-L6620-M6620)*IF(F6620="GHS",1,Assumptions!$B$4)</f>
        <v>2957671.0600555562</v>
      </c>
      <c r="O6620" s="15">
        <f t="shared" ca="1" si="724"/>
        <v>461</v>
      </c>
      <c r="P6620" s="15" t="str">
        <f t="shared" ca="1" si="725"/>
        <v>365d+</v>
      </c>
      <c r="Q6620" s="17">
        <f ca="1">IF(P6620="0-90d",0,IF(P6620="91-180d",INDEX(Assumptions!$F$8:$F$12,MATCH(B6620,Assumptions!$A$8:$A$12,0)),IF(P6620="181-365d",INDEX(Assumptions!$G$8:$G$12,MATCH(B6620,Assumptions!$A$8:$A$12,0)),INDEX(Assumptions!$H$8:$H$12,MATCH(B6620,Assumptions!$A$8:$A$12,0)))))</f>
        <v>0.6</v>
      </c>
      <c r="R6620" s="14">
        <f t="shared" ca="1" si="726"/>
        <v>1376253.66</v>
      </c>
      <c r="S6620" s="14">
        <f t="shared" ca="1" si="727"/>
        <v>917502.44000000018</v>
      </c>
      <c r="T6620" s="11" t="s">
        <v>25</v>
      </c>
      <c r="U6620" s="18" t="s">
        <v>26</v>
      </c>
    </row>
    <row r="6621" spans="1:21" ht="15" customHeight="1" x14ac:dyDescent="0.15">
      <c r="A6621" s="10" t="s">
        <v>6669</v>
      </c>
      <c r="B6621" s="11" t="s">
        <v>41</v>
      </c>
      <c r="C6621" s="11" t="s">
        <v>49</v>
      </c>
      <c r="D6621" s="12">
        <v>46087</v>
      </c>
      <c r="E6621" s="11">
        <v>2378</v>
      </c>
      <c r="F6621" s="11" t="s">
        <v>33</v>
      </c>
      <c r="G6621" s="13">
        <v>627.57000000000005</v>
      </c>
      <c r="H6621" s="14">
        <f t="shared" si="721"/>
        <v>1492361.4600000002</v>
      </c>
      <c r="I6621" s="14">
        <f>IF(F6621="GHS",H6621,H6621*Assumptions!$B$4)</f>
        <v>1492361.4600000002</v>
      </c>
      <c r="J6621" s="15" t="str">
        <f>INDEX(Assumptions!$B$8:$B$12,MATCH(B6621,Assumptions!$A$8:$A$12,0))</f>
        <v>Weighted Average</v>
      </c>
      <c r="K6621" s="16">
        <f>G6621/(1-INDEX(Assumptions!$D$8:$D$12,MATCH(B6621,Assumptions!$A$8:$A$12,0)))</f>
        <v>965.49230769230769</v>
      </c>
      <c r="L6621" s="16">
        <f t="shared" si="722"/>
        <v>18.827100000000002</v>
      </c>
      <c r="M6621" s="16">
        <f t="shared" si="723"/>
        <v>48.274615384615387</v>
      </c>
      <c r="N6621" s="14">
        <f>E6621*(K6621-L6621-M6621)*IF(F6621="GHS",1,Assumptions!$B$4)</f>
        <v>2136372.8285076926</v>
      </c>
      <c r="O6621" s="15">
        <f t="shared" ca="1" si="724"/>
        <v>199</v>
      </c>
      <c r="P6621" s="15" t="str">
        <f t="shared" ca="1" si="725"/>
        <v>181-365d</v>
      </c>
      <c r="Q6621" s="17">
        <f ca="1">IF(P6621="0-90d",0,IF(P6621="91-180d",INDEX(Assumptions!$F$8:$F$12,MATCH(B6621,Assumptions!$A$8:$A$12,0)),IF(P6621="181-365d",INDEX(Assumptions!$G$8:$G$12,MATCH(B6621,Assumptions!$A$8:$A$12,0)),INDEX(Assumptions!$H$8:$H$12,MATCH(B6621,Assumptions!$A$8:$A$12,0)))))</f>
        <v>0.35</v>
      </c>
      <c r="R6621" s="14">
        <f t="shared" ca="1" si="726"/>
        <v>522326.51100000006</v>
      </c>
      <c r="S6621" s="14">
        <f t="shared" ca="1" si="727"/>
        <v>970034.94900000014</v>
      </c>
      <c r="T6621" s="11" t="s">
        <v>25</v>
      </c>
      <c r="U6621" s="18" t="s">
        <v>26</v>
      </c>
    </row>
    <row r="6622" spans="1:21" ht="15" customHeight="1" x14ac:dyDescent="0.15">
      <c r="A6622" s="10" t="s">
        <v>6670</v>
      </c>
      <c r="B6622" s="11" t="s">
        <v>31</v>
      </c>
      <c r="C6622" s="11" t="s">
        <v>32</v>
      </c>
      <c r="D6622" s="12">
        <v>46102</v>
      </c>
      <c r="E6622" s="11">
        <v>1630</v>
      </c>
      <c r="F6622" s="11" t="s">
        <v>33</v>
      </c>
      <c r="G6622" s="13">
        <v>3059.39</v>
      </c>
      <c r="H6622" s="14">
        <f t="shared" si="721"/>
        <v>4986805.7</v>
      </c>
      <c r="I6622" s="14">
        <f>IF(F6622="GHS",H6622,H6622*Assumptions!$B$4)</f>
        <v>4986805.7</v>
      </c>
      <c r="J6622" s="15" t="str">
        <f>INDEX(Assumptions!$B$8:$B$12,MATCH(B6622,Assumptions!$A$8:$A$12,0))</f>
        <v>Weighted Average</v>
      </c>
      <c r="K6622" s="16">
        <f>G6622/(1-INDEX(Assumptions!$D$8:$D$12,MATCH(B6622,Assumptions!$A$8:$A$12,0)))</f>
        <v>4249.1527777777774</v>
      </c>
      <c r="L6622" s="16">
        <f t="shared" si="722"/>
        <v>91.781699999999987</v>
      </c>
      <c r="M6622" s="16">
        <f t="shared" si="723"/>
        <v>212.45763888888888</v>
      </c>
      <c r="N6622" s="14">
        <f>E6622*(K6622-L6622-M6622)*IF(F6622="GHS",1,Assumptions!$B$4)</f>
        <v>6430208.9053888889</v>
      </c>
      <c r="O6622" s="15">
        <f t="shared" ca="1" si="724"/>
        <v>184</v>
      </c>
      <c r="P6622" s="15" t="str">
        <f t="shared" ca="1" si="725"/>
        <v>181-365d</v>
      </c>
      <c r="Q6622" s="17">
        <f ca="1">IF(P6622="0-90d",0,IF(P6622="91-180d",INDEX(Assumptions!$F$8:$F$12,MATCH(B6622,Assumptions!$A$8:$A$12,0)),IF(P6622="181-365d",INDEX(Assumptions!$G$8:$G$12,MATCH(B6622,Assumptions!$A$8:$A$12,0)),INDEX(Assumptions!$H$8:$H$12,MATCH(B6622,Assumptions!$A$8:$A$12,0)))))</f>
        <v>0.2</v>
      </c>
      <c r="R6622" s="14">
        <f t="shared" ca="1" si="726"/>
        <v>997361.14000000013</v>
      </c>
      <c r="S6622" s="14">
        <f t="shared" ca="1" si="727"/>
        <v>3989444.56</v>
      </c>
      <c r="T6622" s="11" t="s">
        <v>25</v>
      </c>
      <c r="U6622" s="18" t="s">
        <v>26</v>
      </c>
    </row>
    <row r="6623" spans="1:21" ht="15" customHeight="1" x14ac:dyDescent="0.15">
      <c r="A6623" s="10" t="s">
        <v>6671</v>
      </c>
      <c r="B6623" s="11" t="s">
        <v>41</v>
      </c>
      <c r="C6623" s="11" t="s">
        <v>49</v>
      </c>
      <c r="D6623" s="12">
        <v>45765</v>
      </c>
      <c r="E6623" s="11">
        <v>3455</v>
      </c>
      <c r="F6623" s="11" t="s">
        <v>33</v>
      </c>
      <c r="G6623" s="13">
        <v>520.4</v>
      </c>
      <c r="H6623" s="14">
        <f t="shared" si="721"/>
        <v>1797982</v>
      </c>
      <c r="I6623" s="14">
        <f>IF(F6623="GHS",H6623,H6623*Assumptions!$B$4)</f>
        <v>1797982</v>
      </c>
      <c r="J6623" s="15" t="str">
        <f>INDEX(Assumptions!$B$8:$B$12,MATCH(B6623,Assumptions!$A$8:$A$12,0))</f>
        <v>Weighted Average</v>
      </c>
      <c r="K6623" s="16">
        <f>G6623/(1-INDEX(Assumptions!$D$8:$D$12,MATCH(B6623,Assumptions!$A$8:$A$12,0)))</f>
        <v>800.61538461538453</v>
      </c>
      <c r="L6623" s="16">
        <f t="shared" si="722"/>
        <v>15.611999999999998</v>
      </c>
      <c r="M6623" s="16">
        <f t="shared" si="723"/>
        <v>40.030769230769231</v>
      </c>
      <c r="N6623" s="14">
        <f>E6623*(K6623-L6623-M6623)*IF(F6623="GHS",1,Assumptions!$B$4)</f>
        <v>2573880.386153846</v>
      </c>
      <c r="O6623" s="15">
        <f t="shared" ca="1" si="724"/>
        <v>521</v>
      </c>
      <c r="P6623" s="15" t="str">
        <f t="shared" ca="1" si="725"/>
        <v>365d+</v>
      </c>
      <c r="Q6623" s="17">
        <f ca="1">IF(P6623="0-90d",0,IF(P6623="91-180d",INDEX(Assumptions!$F$8:$F$12,MATCH(B6623,Assumptions!$A$8:$A$12,0)),IF(P6623="181-365d",INDEX(Assumptions!$G$8:$G$12,MATCH(B6623,Assumptions!$A$8:$A$12,0)),INDEX(Assumptions!$H$8:$H$12,MATCH(B6623,Assumptions!$A$8:$A$12,0)))))</f>
        <v>0.8</v>
      </c>
      <c r="R6623" s="14">
        <f t="shared" ca="1" si="726"/>
        <v>1438385.6</v>
      </c>
      <c r="S6623" s="14">
        <f t="shared" ca="1" si="727"/>
        <v>359596.39999999991</v>
      </c>
      <c r="T6623" s="11" t="s">
        <v>25</v>
      </c>
      <c r="U6623" s="18" t="s">
        <v>26</v>
      </c>
    </row>
    <row r="6624" spans="1:21" ht="15" customHeight="1" x14ac:dyDescent="0.15">
      <c r="A6624" s="10" t="s">
        <v>6672</v>
      </c>
      <c r="B6624" s="11" t="s">
        <v>41</v>
      </c>
      <c r="C6624" s="11" t="s">
        <v>49</v>
      </c>
      <c r="D6624" s="12">
        <v>45887</v>
      </c>
      <c r="E6624" s="11">
        <v>3981</v>
      </c>
      <c r="F6624" s="11" t="s">
        <v>33</v>
      </c>
      <c r="G6624" s="13">
        <v>556.64</v>
      </c>
      <c r="H6624" s="14">
        <f t="shared" si="721"/>
        <v>2215983.84</v>
      </c>
      <c r="I6624" s="14">
        <f>IF(F6624="GHS",H6624,H6624*Assumptions!$B$4)</f>
        <v>2215983.84</v>
      </c>
      <c r="J6624" s="15" t="str">
        <f>INDEX(Assumptions!$B$8:$B$12,MATCH(B6624,Assumptions!$A$8:$A$12,0))</f>
        <v>Weighted Average</v>
      </c>
      <c r="K6624" s="16">
        <f>G6624/(1-INDEX(Assumptions!$D$8:$D$12,MATCH(B6624,Assumptions!$A$8:$A$12,0)))</f>
        <v>856.36923076923074</v>
      </c>
      <c r="L6624" s="16">
        <f t="shared" si="722"/>
        <v>16.699199999999998</v>
      </c>
      <c r="M6624" s="16">
        <f t="shared" si="723"/>
        <v>42.818461538461541</v>
      </c>
      <c r="N6624" s="14">
        <f>E6624*(K6624-L6624-M6624)*IF(F6624="GHS",1,Assumptions!$B$4)</f>
        <v>3172266.0971076922</v>
      </c>
      <c r="O6624" s="15">
        <f t="shared" ca="1" si="724"/>
        <v>399</v>
      </c>
      <c r="P6624" s="15" t="str">
        <f t="shared" ca="1" si="725"/>
        <v>365d+</v>
      </c>
      <c r="Q6624" s="17">
        <f ca="1">IF(P6624="0-90d",0,IF(P6624="91-180d",INDEX(Assumptions!$F$8:$F$12,MATCH(B6624,Assumptions!$A$8:$A$12,0)),IF(P6624="181-365d",INDEX(Assumptions!$G$8:$G$12,MATCH(B6624,Assumptions!$A$8:$A$12,0)),INDEX(Assumptions!$H$8:$H$12,MATCH(B6624,Assumptions!$A$8:$A$12,0)))))</f>
        <v>0.8</v>
      </c>
      <c r="R6624" s="14">
        <f t="shared" ca="1" si="726"/>
        <v>1772787.0719999999</v>
      </c>
      <c r="S6624" s="14">
        <f t="shared" ca="1" si="727"/>
        <v>443196.76799999992</v>
      </c>
      <c r="T6624" s="11" t="s">
        <v>25</v>
      </c>
      <c r="U6624" s="18" t="s">
        <v>26</v>
      </c>
    </row>
    <row r="6625" spans="1:21" ht="15" customHeight="1" x14ac:dyDescent="0.15">
      <c r="A6625" s="10" t="s">
        <v>6673</v>
      </c>
      <c r="B6625" s="11" t="s">
        <v>41</v>
      </c>
      <c r="C6625" s="11" t="s">
        <v>115</v>
      </c>
      <c r="D6625" s="12">
        <v>45862</v>
      </c>
      <c r="E6625" s="11">
        <v>1387</v>
      </c>
      <c r="F6625" s="11" t="s">
        <v>33</v>
      </c>
      <c r="G6625" s="13">
        <v>220.31</v>
      </c>
      <c r="H6625" s="14">
        <f t="shared" si="721"/>
        <v>305569.97000000003</v>
      </c>
      <c r="I6625" s="14">
        <f>IF(F6625="GHS",H6625,H6625*Assumptions!$B$4)</f>
        <v>305569.97000000003</v>
      </c>
      <c r="J6625" s="15" t="str">
        <f>INDEX(Assumptions!$B$8:$B$12,MATCH(B6625,Assumptions!$A$8:$A$12,0))</f>
        <v>Weighted Average</v>
      </c>
      <c r="K6625" s="16">
        <f>G6625/(1-INDEX(Assumptions!$D$8:$D$12,MATCH(B6625,Assumptions!$A$8:$A$12,0)))</f>
        <v>338.93846153846152</v>
      </c>
      <c r="L6625" s="16">
        <f t="shared" si="722"/>
        <v>6.6093000000000002</v>
      </c>
      <c r="M6625" s="16">
        <f t="shared" si="723"/>
        <v>16.946923076923078</v>
      </c>
      <c r="N6625" s="14">
        <f>E6625*(K6625-L6625-M6625)*IF(F6625="GHS",1,Assumptions!$B$4)</f>
        <v>437435.16474615375</v>
      </c>
      <c r="O6625" s="15">
        <f t="shared" ca="1" si="724"/>
        <v>424</v>
      </c>
      <c r="P6625" s="15" t="str">
        <f t="shared" ca="1" si="725"/>
        <v>365d+</v>
      </c>
      <c r="Q6625" s="17">
        <f ca="1">IF(P6625="0-90d",0,IF(P6625="91-180d",INDEX(Assumptions!$F$8:$F$12,MATCH(B6625,Assumptions!$A$8:$A$12,0)),IF(P6625="181-365d",INDEX(Assumptions!$G$8:$G$12,MATCH(B6625,Assumptions!$A$8:$A$12,0)),INDEX(Assumptions!$H$8:$H$12,MATCH(B6625,Assumptions!$A$8:$A$12,0)))))</f>
        <v>0.8</v>
      </c>
      <c r="R6625" s="14">
        <f t="shared" ca="1" si="726"/>
        <v>244455.97600000002</v>
      </c>
      <c r="S6625" s="14">
        <f t="shared" ca="1" si="727"/>
        <v>61113.994000000006</v>
      </c>
      <c r="T6625" s="11" t="s">
        <v>25</v>
      </c>
      <c r="U6625" s="18" t="s">
        <v>26</v>
      </c>
    </row>
    <row r="6626" spans="1:21" ht="15" customHeight="1" x14ac:dyDescent="0.15">
      <c r="A6626" s="10" t="s">
        <v>6674</v>
      </c>
      <c r="B6626" s="11" t="s">
        <v>28</v>
      </c>
      <c r="C6626" s="11" t="s">
        <v>55</v>
      </c>
      <c r="D6626" s="12">
        <v>45889</v>
      </c>
      <c r="E6626" s="11">
        <v>812</v>
      </c>
      <c r="F6626" s="11" t="s">
        <v>24</v>
      </c>
      <c r="G6626" s="13">
        <v>7546.97</v>
      </c>
      <c r="H6626" s="14">
        <f t="shared" si="721"/>
        <v>6128139.6400000006</v>
      </c>
      <c r="I6626" s="14">
        <f>IF(F6626="GHS",H6626,H6626*Assumptions!$B$4)</f>
        <v>66183908.112000011</v>
      </c>
      <c r="J6626" s="15" t="str">
        <f>INDEX(Assumptions!$B$8:$B$12,MATCH(B6626,Assumptions!$A$8:$A$12,0))</f>
        <v>Fair Value Less Costs to Sell</v>
      </c>
      <c r="K6626" s="16">
        <f>G6626/(1-INDEX(Assumptions!$D$8:$D$12,MATCH(B6626,Assumptions!$A$8:$A$12,0)))</f>
        <v>8576.1022727272721</v>
      </c>
      <c r="L6626" s="16">
        <f t="shared" si="722"/>
        <v>226.4091</v>
      </c>
      <c r="M6626" s="16">
        <f t="shared" si="723"/>
        <v>428.80511363636361</v>
      </c>
      <c r="N6626" s="14">
        <f>E6626*(K6626-L6626-M6626)*IF(F6626="GHS",1,Assumptions!$B$4)</f>
        <v>69463019.923003629</v>
      </c>
      <c r="O6626" s="15">
        <f t="shared" ca="1" si="724"/>
        <v>397</v>
      </c>
      <c r="P6626" s="15" t="str">
        <f t="shared" ca="1" si="725"/>
        <v>365d+</v>
      </c>
      <c r="Q6626" s="17">
        <f ca="1">IF(P6626="0-90d",0,IF(P6626="91-180d",INDEX(Assumptions!$F$8:$F$12,MATCH(B6626,Assumptions!$A$8:$A$12,0)),IF(P6626="181-365d",INDEX(Assumptions!$G$8:$G$12,MATCH(B6626,Assumptions!$A$8:$A$12,0)),INDEX(Assumptions!$H$8:$H$12,MATCH(B6626,Assumptions!$A$8:$A$12,0)))))</f>
        <v>0.4</v>
      </c>
      <c r="R6626" s="14">
        <f t="shared" ca="1" si="726"/>
        <v>26473563.244800005</v>
      </c>
      <c r="S6626" s="14">
        <f t="shared" ca="1" si="727"/>
        <v>39710344.867200002</v>
      </c>
      <c r="T6626" s="11" t="s">
        <v>25</v>
      </c>
      <c r="U6626" s="18" t="s">
        <v>26</v>
      </c>
    </row>
    <row r="6627" spans="1:21" ht="15" customHeight="1" x14ac:dyDescent="0.15">
      <c r="A6627" s="10" t="s">
        <v>6675</v>
      </c>
      <c r="B6627" s="11" t="s">
        <v>22</v>
      </c>
      <c r="C6627" s="11" t="s">
        <v>61</v>
      </c>
      <c r="D6627" s="12">
        <v>46177</v>
      </c>
      <c r="E6627" s="11">
        <v>2212</v>
      </c>
      <c r="F6627" s="11" t="s">
        <v>24</v>
      </c>
      <c r="G6627" s="13">
        <v>28610.76</v>
      </c>
      <c r="H6627" s="14">
        <f t="shared" si="721"/>
        <v>63287001.119999997</v>
      </c>
      <c r="I6627" s="14">
        <f>IF(F6627="GHS",H6627,H6627*Assumptions!$B$4)</f>
        <v>683499612.09600008</v>
      </c>
      <c r="J6627" s="15" t="str">
        <f>INDEX(Assumptions!$B$8:$B$12,MATCH(B6627,Assumptions!$A$8:$A$12,0))</f>
        <v>FIFO</v>
      </c>
      <c r="K6627" s="16">
        <f>G6627/(1-INDEX(Assumptions!$D$8:$D$12,MATCH(B6627,Assumptions!$A$8:$A$12,0)))</f>
        <v>34891.170731707316</v>
      </c>
      <c r="L6627" s="16">
        <f t="shared" si="722"/>
        <v>858.32279999999992</v>
      </c>
      <c r="M6627" s="16">
        <f t="shared" si="723"/>
        <v>1744.5585365853658</v>
      </c>
      <c r="N6627" s="14">
        <f>E6627*(K6627-L6627-M6627)*IF(F6627="GHS",1,Assumptions!$B$4)</f>
        <v>771354318.33370531</v>
      </c>
      <c r="O6627" s="15">
        <f t="shared" ca="1" si="724"/>
        <v>109</v>
      </c>
      <c r="P6627" s="15" t="str">
        <f t="shared" ca="1" si="725"/>
        <v>91-180d</v>
      </c>
      <c r="Q6627" s="17">
        <f ca="1">IF(P6627="0-90d",0,IF(P6627="91-180d",INDEX(Assumptions!$F$8:$F$12,MATCH(B6627,Assumptions!$A$8:$A$12,0)),IF(P6627="181-365d",INDEX(Assumptions!$G$8:$G$12,MATCH(B6627,Assumptions!$A$8:$A$12,0)),INDEX(Assumptions!$H$8:$H$12,MATCH(B6627,Assumptions!$A$8:$A$12,0)))))</f>
        <v>0.03</v>
      </c>
      <c r="R6627" s="14">
        <f t="shared" ca="1" si="726"/>
        <v>20504988.362880003</v>
      </c>
      <c r="S6627" s="14">
        <f t="shared" ca="1" si="727"/>
        <v>662994623.73312008</v>
      </c>
      <c r="T6627" s="11" t="s">
        <v>25</v>
      </c>
      <c r="U6627" s="18" t="s">
        <v>26</v>
      </c>
    </row>
    <row r="6628" spans="1:21" ht="15" customHeight="1" x14ac:dyDescent="0.15">
      <c r="A6628" s="10" t="s">
        <v>6676</v>
      </c>
      <c r="B6628" s="11" t="s">
        <v>28</v>
      </c>
      <c r="C6628" s="11" t="s">
        <v>55</v>
      </c>
      <c r="D6628" s="12">
        <v>46178</v>
      </c>
      <c r="E6628" s="11">
        <v>758</v>
      </c>
      <c r="F6628" s="11" t="s">
        <v>24</v>
      </c>
      <c r="G6628" s="13">
        <v>5368.25</v>
      </c>
      <c r="H6628" s="14">
        <f t="shared" si="721"/>
        <v>4069133.5</v>
      </c>
      <c r="I6628" s="14">
        <f>IF(F6628="GHS",H6628,H6628*Assumptions!$B$4)</f>
        <v>43946641.800000004</v>
      </c>
      <c r="J6628" s="15" t="str">
        <f>INDEX(Assumptions!$B$8:$B$12,MATCH(B6628,Assumptions!$A$8:$A$12,0))</f>
        <v>Fair Value Less Costs to Sell</v>
      </c>
      <c r="K6628" s="16">
        <f>G6628/(1-INDEX(Assumptions!$D$8:$D$12,MATCH(B6628,Assumptions!$A$8:$A$12,0)))</f>
        <v>6100.284090909091</v>
      </c>
      <c r="L6628" s="16">
        <f t="shared" si="722"/>
        <v>161.04749999999999</v>
      </c>
      <c r="M6628" s="16">
        <f t="shared" si="723"/>
        <v>305.01420454545456</v>
      </c>
      <c r="N6628" s="14">
        <f>E6628*(K6628-L6628-M6628)*IF(F6628="GHS",1,Assumptions!$B$4)</f>
        <v>46123998.14372728</v>
      </c>
      <c r="O6628" s="15">
        <f t="shared" ca="1" si="724"/>
        <v>108</v>
      </c>
      <c r="P6628" s="15" t="str">
        <f t="shared" ca="1" si="725"/>
        <v>91-180d</v>
      </c>
      <c r="Q6628" s="17">
        <f ca="1">IF(P6628="0-90d",0,IF(P6628="91-180d",INDEX(Assumptions!$F$8:$F$12,MATCH(B6628,Assumptions!$A$8:$A$12,0)),IF(P6628="181-365d",INDEX(Assumptions!$G$8:$G$12,MATCH(B6628,Assumptions!$A$8:$A$12,0)),INDEX(Assumptions!$H$8:$H$12,MATCH(B6628,Assumptions!$A$8:$A$12,0)))))</f>
        <v>0.02</v>
      </c>
      <c r="R6628" s="14">
        <f t="shared" ca="1" si="726"/>
        <v>878932.83600000013</v>
      </c>
      <c r="S6628" s="14">
        <f t="shared" ca="1" si="727"/>
        <v>43067708.964000002</v>
      </c>
      <c r="T6628" s="11" t="s">
        <v>25</v>
      </c>
      <c r="U6628" s="18" t="s">
        <v>26</v>
      </c>
    </row>
    <row r="6629" spans="1:21" ht="15" customHeight="1" x14ac:dyDescent="0.15">
      <c r="A6629" s="10" t="s">
        <v>6677</v>
      </c>
      <c r="B6629" s="11" t="s">
        <v>41</v>
      </c>
      <c r="C6629" s="11" t="s">
        <v>115</v>
      </c>
      <c r="D6629" s="12">
        <v>45879</v>
      </c>
      <c r="E6629" s="11">
        <v>461</v>
      </c>
      <c r="F6629" s="11" t="s">
        <v>33</v>
      </c>
      <c r="G6629" s="13">
        <v>597.78</v>
      </c>
      <c r="H6629" s="14">
        <f t="shared" si="721"/>
        <v>275576.58</v>
      </c>
      <c r="I6629" s="14">
        <f>IF(F6629="GHS",H6629,H6629*Assumptions!$B$4)</f>
        <v>275576.58</v>
      </c>
      <c r="J6629" s="15" t="str">
        <f>INDEX(Assumptions!$B$8:$B$12,MATCH(B6629,Assumptions!$A$8:$A$12,0))</f>
        <v>Weighted Average</v>
      </c>
      <c r="K6629" s="16">
        <f>G6629/(1-INDEX(Assumptions!$D$8:$D$12,MATCH(B6629,Assumptions!$A$8:$A$12,0)))</f>
        <v>919.66153846153838</v>
      </c>
      <c r="L6629" s="16">
        <f t="shared" si="722"/>
        <v>17.933399999999999</v>
      </c>
      <c r="M6629" s="16">
        <f t="shared" si="723"/>
        <v>45.983076923076922</v>
      </c>
      <c r="N6629" s="14">
        <f>E6629*(K6629-L6629-M6629)*IF(F6629="GHS",1,Assumptions!$B$4)</f>
        <v>394498.47336923069</v>
      </c>
      <c r="O6629" s="15">
        <f t="shared" ca="1" si="724"/>
        <v>407</v>
      </c>
      <c r="P6629" s="15" t="str">
        <f t="shared" ca="1" si="725"/>
        <v>365d+</v>
      </c>
      <c r="Q6629" s="17">
        <f ca="1">IF(P6629="0-90d",0,IF(P6629="91-180d",INDEX(Assumptions!$F$8:$F$12,MATCH(B6629,Assumptions!$A$8:$A$12,0)),IF(P6629="181-365d",INDEX(Assumptions!$G$8:$G$12,MATCH(B6629,Assumptions!$A$8:$A$12,0)),INDEX(Assumptions!$H$8:$H$12,MATCH(B6629,Assumptions!$A$8:$A$12,0)))))</f>
        <v>0.8</v>
      </c>
      <c r="R6629" s="14">
        <f t="shared" ca="1" si="726"/>
        <v>220461.26400000002</v>
      </c>
      <c r="S6629" s="14">
        <f t="shared" ca="1" si="727"/>
        <v>55115.315999999992</v>
      </c>
      <c r="T6629" s="11" t="s">
        <v>25</v>
      </c>
      <c r="U6629" s="18" t="s">
        <v>36</v>
      </c>
    </row>
    <row r="6630" spans="1:21" ht="15" customHeight="1" x14ac:dyDescent="0.15">
      <c r="A6630" s="10" t="s">
        <v>6678</v>
      </c>
      <c r="B6630" s="11" t="s">
        <v>28</v>
      </c>
      <c r="C6630" s="11" t="s">
        <v>55</v>
      </c>
      <c r="D6630" s="12">
        <v>46207</v>
      </c>
      <c r="E6630" s="11">
        <v>3206</v>
      </c>
      <c r="F6630" s="11" t="s">
        <v>24</v>
      </c>
      <c r="G6630" s="13">
        <v>10466.09</v>
      </c>
      <c r="H6630" s="14">
        <f t="shared" si="721"/>
        <v>33554284.539999999</v>
      </c>
      <c r="I6630" s="14">
        <f>IF(F6630="GHS",H6630,H6630*Assumptions!$B$4)</f>
        <v>362386273.03200001</v>
      </c>
      <c r="J6630" s="15" t="str">
        <f>INDEX(Assumptions!$B$8:$B$12,MATCH(B6630,Assumptions!$A$8:$A$12,0))</f>
        <v>Fair Value Less Costs to Sell</v>
      </c>
      <c r="K6630" s="16">
        <f>G6630/(1-INDEX(Assumptions!$D$8:$D$12,MATCH(B6630,Assumptions!$A$8:$A$12,0)))</f>
        <v>11893.284090909092</v>
      </c>
      <c r="L6630" s="16">
        <f t="shared" si="722"/>
        <v>313.98269999999997</v>
      </c>
      <c r="M6630" s="16">
        <f t="shared" si="723"/>
        <v>594.6642045454546</v>
      </c>
      <c r="N6630" s="14">
        <f>E6630*(K6630-L6630-M6630)*IF(F6630="GHS",1,Assumptions!$B$4)</f>
        <v>380340865.65040368</v>
      </c>
      <c r="O6630" s="15">
        <f t="shared" ca="1" si="724"/>
        <v>79</v>
      </c>
      <c r="P6630" s="15" t="str">
        <f t="shared" ca="1" si="725"/>
        <v>0-90d</v>
      </c>
      <c r="Q6630" s="17">
        <f ca="1">IF(P6630="0-90d",0,IF(P6630="91-180d",INDEX(Assumptions!$F$8:$F$12,MATCH(B6630,Assumptions!$A$8:$A$12,0)),IF(P6630="181-365d",INDEX(Assumptions!$G$8:$G$12,MATCH(B6630,Assumptions!$A$8:$A$12,0)),INDEX(Assumptions!$H$8:$H$12,MATCH(B6630,Assumptions!$A$8:$A$12,0)))))</f>
        <v>0</v>
      </c>
      <c r="R6630" s="14">
        <f t="shared" ca="1" si="726"/>
        <v>0</v>
      </c>
      <c r="S6630" s="14">
        <f t="shared" ca="1" si="727"/>
        <v>362386273.03200001</v>
      </c>
      <c r="T6630" s="11" t="s">
        <v>25</v>
      </c>
      <c r="U6630" s="18" t="s">
        <v>26</v>
      </c>
    </row>
    <row r="6631" spans="1:21" ht="15" customHeight="1" x14ac:dyDescent="0.15">
      <c r="A6631" s="10" t="s">
        <v>6679</v>
      </c>
      <c r="B6631" s="11" t="s">
        <v>22</v>
      </c>
      <c r="C6631" s="11" t="s">
        <v>81</v>
      </c>
      <c r="D6631" s="12">
        <v>46095</v>
      </c>
      <c r="E6631" s="11">
        <v>668</v>
      </c>
      <c r="F6631" s="11" t="s">
        <v>24</v>
      </c>
      <c r="G6631" s="13">
        <v>24634.13</v>
      </c>
      <c r="H6631" s="14">
        <f t="shared" si="721"/>
        <v>16455598.84</v>
      </c>
      <c r="I6631" s="14">
        <f>IF(F6631="GHS",H6631,H6631*Assumptions!$B$4)</f>
        <v>177720467.472</v>
      </c>
      <c r="J6631" s="15" t="str">
        <f>INDEX(Assumptions!$B$8:$B$12,MATCH(B6631,Assumptions!$A$8:$A$12,0))</f>
        <v>FIFO</v>
      </c>
      <c r="K6631" s="16">
        <f>G6631/(1-INDEX(Assumptions!$D$8:$D$12,MATCH(B6631,Assumptions!$A$8:$A$12,0)))</f>
        <v>30041.621951219509</v>
      </c>
      <c r="L6631" s="16">
        <f t="shared" si="722"/>
        <v>739.02390000000003</v>
      </c>
      <c r="M6631" s="16">
        <f t="shared" si="723"/>
        <v>1502.0810975609756</v>
      </c>
      <c r="N6631" s="14">
        <f>E6631*(K6631-L6631-M6631)*IF(F6631="GHS",1,Assumptions!$B$4)</f>
        <v>200564049.51047415</v>
      </c>
      <c r="O6631" s="15">
        <f t="shared" ca="1" si="724"/>
        <v>191</v>
      </c>
      <c r="P6631" s="15" t="str">
        <f t="shared" ca="1" si="725"/>
        <v>181-365d</v>
      </c>
      <c r="Q6631" s="17">
        <f ca="1">IF(P6631="0-90d",0,IF(P6631="91-180d",INDEX(Assumptions!$F$8:$F$12,MATCH(B6631,Assumptions!$A$8:$A$12,0)),IF(P6631="181-365d",INDEX(Assumptions!$G$8:$G$12,MATCH(B6631,Assumptions!$A$8:$A$12,0)),INDEX(Assumptions!$H$8:$H$12,MATCH(B6631,Assumptions!$A$8:$A$12,0)))))</f>
        <v>0.15</v>
      </c>
      <c r="R6631" s="14">
        <f t="shared" ca="1" si="726"/>
        <v>26658070.1208</v>
      </c>
      <c r="S6631" s="14">
        <f t="shared" ca="1" si="727"/>
        <v>151062397.35120001</v>
      </c>
      <c r="T6631" s="11" t="s">
        <v>25</v>
      </c>
      <c r="U6631" s="18" t="s">
        <v>26</v>
      </c>
    </row>
    <row r="6632" spans="1:21" ht="15" customHeight="1" x14ac:dyDescent="0.15">
      <c r="A6632" s="10" t="s">
        <v>6680</v>
      </c>
      <c r="B6632" s="11" t="s">
        <v>31</v>
      </c>
      <c r="C6632" s="11" t="s">
        <v>32</v>
      </c>
      <c r="D6632" s="12">
        <v>45737</v>
      </c>
      <c r="E6632" s="11">
        <v>1484</v>
      </c>
      <c r="F6632" s="11" t="s">
        <v>33</v>
      </c>
      <c r="G6632" s="13">
        <v>3100.89</v>
      </c>
      <c r="H6632" s="14">
        <f t="shared" si="721"/>
        <v>4601720.76</v>
      </c>
      <c r="I6632" s="14">
        <f>IF(F6632="GHS",H6632,H6632*Assumptions!$B$4)</f>
        <v>4601720.76</v>
      </c>
      <c r="J6632" s="15" t="str">
        <f>INDEX(Assumptions!$B$8:$B$12,MATCH(B6632,Assumptions!$A$8:$A$12,0))</f>
        <v>Weighted Average</v>
      </c>
      <c r="K6632" s="16">
        <f>G6632/(1-INDEX(Assumptions!$D$8:$D$12,MATCH(B6632,Assumptions!$A$8:$A$12,0)))</f>
        <v>4306.791666666667</v>
      </c>
      <c r="L6632" s="16">
        <f t="shared" si="722"/>
        <v>93.026699999999991</v>
      </c>
      <c r="M6632" s="16">
        <f t="shared" si="723"/>
        <v>215.33958333333337</v>
      </c>
      <c r="N6632" s="14">
        <f>E6632*(K6632-L6632-M6632)*IF(F6632="GHS",1,Assumptions!$B$4)</f>
        <v>5933663.2688666666</v>
      </c>
      <c r="O6632" s="15">
        <f t="shared" ca="1" si="724"/>
        <v>549</v>
      </c>
      <c r="P6632" s="15" t="str">
        <f t="shared" ca="1" si="725"/>
        <v>365d+</v>
      </c>
      <c r="Q6632" s="17">
        <f ca="1">IF(P6632="0-90d",0,IF(P6632="91-180d",INDEX(Assumptions!$F$8:$F$12,MATCH(B6632,Assumptions!$A$8:$A$12,0)),IF(P6632="181-365d",INDEX(Assumptions!$G$8:$G$12,MATCH(B6632,Assumptions!$A$8:$A$12,0)),INDEX(Assumptions!$H$8:$H$12,MATCH(B6632,Assumptions!$A$8:$A$12,0)))))</f>
        <v>0.6</v>
      </c>
      <c r="R6632" s="14">
        <f t="shared" ca="1" si="726"/>
        <v>2761032.4559999998</v>
      </c>
      <c r="S6632" s="14">
        <f t="shared" ca="1" si="727"/>
        <v>1840688.304</v>
      </c>
      <c r="T6632" s="11" t="s">
        <v>25</v>
      </c>
      <c r="U6632" s="18" t="s">
        <v>36</v>
      </c>
    </row>
    <row r="6633" spans="1:21" ht="15" customHeight="1" x14ac:dyDescent="0.15">
      <c r="A6633" s="10" t="s">
        <v>6681</v>
      </c>
      <c r="B6633" s="11" t="s">
        <v>41</v>
      </c>
      <c r="C6633" s="11" t="s">
        <v>49</v>
      </c>
      <c r="D6633" s="12">
        <v>45972</v>
      </c>
      <c r="E6633" s="11">
        <v>1357</v>
      </c>
      <c r="F6633" s="11" t="s">
        <v>33</v>
      </c>
      <c r="G6633" s="13">
        <v>281.81</v>
      </c>
      <c r="H6633" s="14">
        <f t="shared" si="721"/>
        <v>382416.17</v>
      </c>
      <c r="I6633" s="14">
        <f>IF(F6633="GHS",H6633,H6633*Assumptions!$B$4)</f>
        <v>382416.17</v>
      </c>
      <c r="J6633" s="15" t="str">
        <f>INDEX(Assumptions!$B$8:$B$12,MATCH(B6633,Assumptions!$A$8:$A$12,0))</f>
        <v>Weighted Average</v>
      </c>
      <c r="K6633" s="16">
        <f>G6633/(1-INDEX(Assumptions!$D$8:$D$12,MATCH(B6633,Assumptions!$A$8:$A$12,0)))</f>
        <v>433.55384615384617</v>
      </c>
      <c r="L6633" s="16">
        <f t="shared" si="722"/>
        <v>8.4542999999999999</v>
      </c>
      <c r="M6633" s="16">
        <f t="shared" si="723"/>
        <v>21.677692307692311</v>
      </c>
      <c r="N6633" s="14">
        <f>E6633*(K6633-L6633-M6633)*IF(F6633="GHS",1,Assumptions!$B$4)</f>
        <v>547443.45566923078</v>
      </c>
      <c r="O6633" s="15">
        <f t="shared" ca="1" si="724"/>
        <v>314</v>
      </c>
      <c r="P6633" s="15" t="str">
        <f t="shared" ca="1" si="725"/>
        <v>181-365d</v>
      </c>
      <c r="Q6633" s="17">
        <f ca="1">IF(P6633="0-90d",0,IF(P6633="91-180d",INDEX(Assumptions!$F$8:$F$12,MATCH(B6633,Assumptions!$A$8:$A$12,0)),IF(P6633="181-365d",INDEX(Assumptions!$G$8:$G$12,MATCH(B6633,Assumptions!$A$8:$A$12,0)),INDEX(Assumptions!$H$8:$H$12,MATCH(B6633,Assumptions!$A$8:$A$12,0)))))</f>
        <v>0.35</v>
      </c>
      <c r="R6633" s="14">
        <f t="shared" ca="1" si="726"/>
        <v>133845.65949999998</v>
      </c>
      <c r="S6633" s="14">
        <f t="shared" ca="1" si="727"/>
        <v>248570.5105</v>
      </c>
      <c r="T6633" s="11" t="s">
        <v>25</v>
      </c>
      <c r="U6633" s="18" t="s">
        <v>26</v>
      </c>
    </row>
    <row r="6634" spans="1:21" ht="15" customHeight="1" x14ac:dyDescent="0.15">
      <c r="A6634" s="10" t="s">
        <v>6682</v>
      </c>
      <c r="B6634" s="11" t="s">
        <v>28</v>
      </c>
      <c r="C6634" s="11" t="s">
        <v>29</v>
      </c>
      <c r="D6634" s="12">
        <v>45789</v>
      </c>
      <c r="E6634" s="11">
        <v>4599</v>
      </c>
      <c r="F6634" s="11" t="s">
        <v>24</v>
      </c>
      <c r="G6634" s="13">
        <v>10780.39</v>
      </c>
      <c r="H6634" s="14">
        <f t="shared" si="721"/>
        <v>49579013.609999999</v>
      </c>
      <c r="I6634" s="14">
        <f>IF(F6634="GHS",H6634,H6634*Assumptions!$B$4)</f>
        <v>535453346.98800004</v>
      </c>
      <c r="J6634" s="15" t="str">
        <f>INDEX(Assumptions!$B$8:$B$12,MATCH(B6634,Assumptions!$A$8:$A$12,0))</f>
        <v>Fair Value Less Costs to Sell</v>
      </c>
      <c r="K6634" s="16">
        <f>G6634/(1-INDEX(Assumptions!$D$8:$D$12,MATCH(B6634,Assumptions!$A$8:$A$12,0)))</f>
        <v>12250.443181818182</v>
      </c>
      <c r="L6634" s="16">
        <f t="shared" si="722"/>
        <v>323.4117</v>
      </c>
      <c r="M6634" s="16">
        <f t="shared" si="723"/>
        <v>612.5221590909091</v>
      </c>
      <c r="N6634" s="14">
        <f>E6634*(K6634-L6634-M6634)*IF(F6634="GHS",1,Assumptions!$B$4)</f>
        <v>561982626.45240545</v>
      </c>
      <c r="O6634" s="15">
        <f t="shared" ca="1" si="724"/>
        <v>497</v>
      </c>
      <c r="P6634" s="15" t="str">
        <f t="shared" ca="1" si="725"/>
        <v>365d+</v>
      </c>
      <c r="Q6634" s="17">
        <f ca="1">IF(P6634="0-90d",0,IF(P6634="91-180d",INDEX(Assumptions!$F$8:$F$12,MATCH(B6634,Assumptions!$A$8:$A$12,0)),IF(P6634="181-365d",INDEX(Assumptions!$G$8:$G$12,MATCH(B6634,Assumptions!$A$8:$A$12,0)),INDEX(Assumptions!$H$8:$H$12,MATCH(B6634,Assumptions!$A$8:$A$12,0)))))</f>
        <v>0.4</v>
      </c>
      <c r="R6634" s="14">
        <f t="shared" ca="1" si="726"/>
        <v>214181338.79520002</v>
      </c>
      <c r="S6634" s="14">
        <f t="shared" ca="1" si="727"/>
        <v>321272008.19280005</v>
      </c>
      <c r="T6634" s="11" t="s">
        <v>25</v>
      </c>
      <c r="U6634" s="18" t="s">
        <v>26</v>
      </c>
    </row>
    <row r="6635" spans="1:21" ht="15" customHeight="1" x14ac:dyDescent="0.15">
      <c r="A6635" s="10" t="s">
        <v>6683</v>
      </c>
      <c r="B6635" s="11" t="s">
        <v>28</v>
      </c>
      <c r="C6635" s="11" t="s">
        <v>38</v>
      </c>
      <c r="D6635" s="12">
        <v>46047</v>
      </c>
      <c r="E6635" s="11">
        <v>3351</v>
      </c>
      <c r="F6635" s="11" t="s">
        <v>24</v>
      </c>
      <c r="G6635" s="13">
        <v>11791.78</v>
      </c>
      <c r="H6635" s="14">
        <f t="shared" si="721"/>
        <v>39514254.780000001</v>
      </c>
      <c r="I6635" s="14">
        <f>IF(F6635="GHS",H6635,H6635*Assumptions!$B$4)</f>
        <v>426753951.62400001</v>
      </c>
      <c r="J6635" s="15" t="str">
        <f>INDEX(Assumptions!$B$8:$B$12,MATCH(B6635,Assumptions!$A$8:$A$12,0))</f>
        <v>Fair Value Less Costs to Sell</v>
      </c>
      <c r="K6635" s="16">
        <f>G6635/(1-INDEX(Assumptions!$D$8:$D$12,MATCH(B6635,Assumptions!$A$8:$A$12,0)))</f>
        <v>13399.75</v>
      </c>
      <c r="L6635" s="16">
        <f t="shared" si="722"/>
        <v>353.7534</v>
      </c>
      <c r="M6635" s="16">
        <f t="shared" si="723"/>
        <v>669.98750000000007</v>
      </c>
      <c r="N6635" s="14">
        <f>E6635*(K6635-L6635-M6635)*IF(F6635="GHS",1,Assumptions!$B$4)</f>
        <v>447897670.13628006</v>
      </c>
      <c r="O6635" s="15">
        <f t="shared" ca="1" si="724"/>
        <v>239</v>
      </c>
      <c r="P6635" s="15" t="str">
        <f t="shared" ca="1" si="725"/>
        <v>181-365d</v>
      </c>
      <c r="Q6635" s="17">
        <f ca="1">IF(P6635="0-90d",0,IF(P6635="91-180d",INDEX(Assumptions!$F$8:$F$12,MATCH(B6635,Assumptions!$A$8:$A$12,0)),IF(P6635="181-365d",INDEX(Assumptions!$G$8:$G$12,MATCH(B6635,Assumptions!$A$8:$A$12,0)),INDEX(Assumptions!$H$8:$H$12,MATCH(B6635,Assumptions!$A$8:$A$12,0)))))</f>
        <v>0.1</v>
      </c>
      <c r="R6635" s="14">
        <f t="shared" ca="1" si="726"/>
        <v>42675395.162400007</v>
      </c>
      <c r="S6635" s="14">
        <f t="shared" ca="1" si="727"/>
        <v>384078556.46160001</v>
      </c>
      <c r="T6635" s="11" t="s">
        <v>25</v>
      </c>
      <c r="U6635" s="18" t="s">
        <v>26</v>
      </c>
    </row>
    <row r="6636" spans="1:21" ht="15" customHeight="1" x14ac:dyDescent="0.15">
      <c r="A6636" s="10" t="s">
        <v>6684</v>
      </c>
      <c r="B6636" s="11" t="s">
        <v>41</v>
      </c>
      <c r="C6636" s="11" t="s">
        <v>44</v>
      </c>
      <c r="D6636" s="12">
        <v>46047</v>
      </c>
      <c r="E6636" s="11">
        <v>688</v>
      </c>
      <c r="F6636" s="11" t="s">
        <v>33</v>
      </c>
      <c r="G6636" s="13">
        <v>943.59</v>
      </c>
      <c r="H6636" s="14">
        <f t="shared" si="721"/>
        <v>649189.92000000004</v>
      </c>
      <c r="I6636" s="14">
        <f>IF(F6636="GHS",H6636,H6636*Assumptions!$B$4)</f>
        <v>649189.92000000004</v>
      </c>
      <c r="J6636" s="15" t="str">
        <f>INDEX(Assumptions!$B$8:$B$12,MATCH(B6636,Assumptions!$A$8:$A$12,0))</f>
        <v>Weighted Average</v>
      </c>
      <c r="K6636" s="16">
        <f>G6636/(1-INDEX(Assumptions!$D$8:$D$12,MATCH(B6636,Assumptions!$A$8:$A$12,0)))</f>
        <v>1451.676923076923</v>
      </c>
      <c r="L6636" s="16">
        <f t="shared" si="722"/>
        <v>28.307700000000001</v>
      </c>
      <c r="M6636" s="16">
        <f t="shared" si="723"/>
        <v>72.583846153846153</v>
      </c>
      <c r="N6636" s="14">
        <f>E6636*(K6636-L6636-M6636)*IF(F6636="GHS",1,Assumptions!$B$4)</f>
        <v>929340.33932307677</v>
      </c>
      <c r="O6636" s="15">
        <f t="shared" ca="1" si="724"/>
        <v>239</v>
      </c>
      <c r="P6636" s="15" t="str">
        <f t="shared" ca="1" si="725"/>
        <v>181-365d</v>
      </c>
      <c r="Q6636" s="17">
        <f ca="1">IF(P6636="0-90d",0,IF(P6636="91-180d",INDEX(Assumptions!$F$8:$F$12,MATCH(B6636,Assumptions!$A$8:$A$12,0)),IF(P6636="181-365d",INDEX(Assumptions!$G$8:$G$12,MATCH(B6636,Assumptions!$A$8:$A$12,0)),INDEX(Assumptions!$H$8:$H$12,MATCH(B6636,Assumptions!$A$8:$A$12,0)))))</f>
        <v>0.35</v>
      </c>
      <c r="R6636" s="14">
        <f t="shared" ca="1" si="726"/>
        <v>227216.47200000001</v>
      </c>
      <c r="S6636" s="14">
        <f t="shared" ca="1" si="727"/>
        <v>421973.44800000003</v>
      </c>
      <c r="T6636" s="11" t="s">
        <v>25</v>
      </c>
      <c r="U6636" s="18" t="s">
        <v>26</v>
      </c>
    </row>
    <row r="6637" spans="1:21" ht="15" customHeight="1" x14ac:dyDescent="0.15">
      <c r="A6637" s="10" t="s">
        <v>6685</v>
      </c>
      <c r="B6637" s="11" t="s">
        <v>41</v>
      </c>
      <c r="C6637" s="11" t="s">
        <v>44</v>
      </c>
      <c r="D6637" s="12">
        <v>46120</v>
      </c>
      <c r="E6637" s="11">
        <v>711</v>
      </c>
      <c r="F6637" s="11" t="s">
        <v>33</v>
      </c>
      <c r="G6637" s="13">
        <v>961</v>
      </c>
      <c r="H6637" s="14">
        <f t="shared" si="721"/>
        <v>683271</v>
      </c>
      <c r="I6637" s="14">
        <f>IF(F6637="GHS",H6637,H6637*Assumptions!$B$4)</f>
        <v>683271</v>
      </c>
      <c r="J6637" s="15" t="str">
        <f>INDEX(Assumptions!$B$8:$B$12,MATCH(B6637,Assumptions!$A$8:$A$12,0))</f>
        <v>Weighted Average</v>
      </c>
      <c r="K6637" s="16">
        <f>G6637/(1-INDEX(Assumptions!$D$8:$D$12,MATCH(B6637,Assumptions!$A$8:$A$12,0)))</f>
        <v>1478.4615384615383</v>
      </c>
      <c r="L6637" s="16">
        <f t="shared" si="722"/>
        <v>28.83</v>
      </c>
      <c r="M6637" s="16">
        <f t="shared" si="723"/>
        <v>73.92307692307692</v>
      </c>
      <c r="N6637" s="14">
        <f>E6637*(K6637-L6637-M6637)*IF(F6637="GHS",1,Assumptions!$B$4)</f>
        <v>978128.71615384612</v>
      </c>
      <c r="O6637" s="15">
        <f t="shared" ca="1" si="724"/>
        <v>166</v>
      </c>
      <c r="P6637" s="15" t="str">
        <f t="shared" ca="1" si="725"/>
        <v>91-180d</v>
      </c>
      <c r="Q6637" s="17">
        <f ca="1">IF(P6637="0-90d",0,IF(P6637="91-180d",INDEX(Assumptions!$F$8:$F$12,MATCH(B6637,Assumptions!$A$8:$A$12,0)),IF(P6637="181-365d",INDEX(Assumptions!$G$8:$G$12,MATCH(B6637,Assumptions!$A$8:$A$12,0)),INDEX(Assumptions!$H$8:$H$12,MATCH(B6637,Assumptions!$A$8:$A$12,0)))))</f>
        <v>0.1</v>
      </c>
      <c r="R6637" s="14">
        <f t="shared" ca="1" si="726"/>
        <v>68327.100000000006</v>
      </c>
      <c r="S6637" s="14">
        <f t="shared" ca="1" si="727"/>
        <v>614943.9</v>
      </c>
      <c r="T6637" s="11" t="s">
        <v>25</v>
      </c>
      <c r="U6637" s="18" t="s">
        <v>26</v>
      </c>
    </row>
    <row r="6638" spans="1:21" ht="15" customHeight="1" x14ac:dyDescent="0.15">
      <c r="A6638" s="10" t="s">
        <v>6686</v>
      </c>
      <c r="B6638" s="11" t="s">
        <v>41</v>
      </c>
      <c r="C6638" s="11" t="s">
        <v>44</v>
      </c>
      <c r="D6638" s="12">
        <v>46132</v>
      </c>
      <c r="E6638" s="11">
        <v>1138</v>
      </c>
      <c r="F6638" s="11" t="s">
        <v>33</v>
      </c>
      <c r="G6638" s="13">
        <v>799.81</v>
      </c>
      <c r="H6638" s="14">
        <f t="shared" si="721"/>
        <v>910183.77999999991</v>
      </c>
      <c r="I6638" s="14">
        <f>IF(F6638="GHS",H6638,H6638*Assumptions!$B$4)</f>
        <v>910183.77999999991</v>
      </c>
      <c r="J6638" s="15" t="str">
        <f>INDEX(Assumptions!$B$8:$B$12,MATCH(B6638,Assumptions!$A$8:$A$12,0))</f>
        <v>Weighted Average</v>
      </c>
      <c r="K6638" s="16">
        <f>G6638/(1-INDEX(Assumptions!$D$8:$D$12,MATCH(B6638,Assumptions!$A$8:$A$12,0)))</f>
        <v>1230.476923076923</v>
      </c>
      <c r="L6638" s="16">
        <f t="shared" si="722"/>
        <v>23.994299999999999</v>
      </c>
      <c r="M6638" s="16">
        <f t="shared" si="723"/>
        <v>61.523846153846151</v>
      </c>
      <c r="N6638" s="14">
        <f>E6638*(K6638-L6638-M6638)*IF(F6638="GHS",1,Assumptions!$B$4)</f>
        <v>1302963.0881384613</v>
      </c>
      <c r="O6638" s="15">
        <f t="shared" ca="1" si="724"/>
        <v>154</v>
      </c>
      <c r="P6638" s="15" t="str">
        <f t="shared" ca="1" si="725"/>
        <v>91-180d</v>
      </c>
      <c r="Q6638" s="17">
        <f ca="1">IF(P6638="0-90d",0,IF(P6638="91-180d",INDEX(Assumptions!$F$8:$F$12,MATCH(B6638,Assumptions!$A$8:$A$12,0)),IF(P6638="181-365d",INDEX(Assumptions!$G$8:$G$12,MATCH(B6638,Assumptions!$A$8:$A$12,0)),INDEX(Assumptions!$H$8:$H$12,MATCH(B6638,Assumptions!$A$8:$A$12,0)))))</f>
        <v>0.1</v>
      </c>
      <c r="R6638" s="14">
        <f t="shared" ca="1" si="726"/>
        <v>91018.377999999997</v>
      </c>
      <c r="S6638" s="14">
        <f t="shared" ca="1" si="727"/>
        <v>819165.40199999989</v>
      </c>
      <c r="T6638" s="11" t="s">
        <v>25</v>
      </c>
      <c r="U6638" s="18" t="s">
        <v>26</v>
      </c>
    </row>
    <row r="6639" spans="1:21" ht="15" customHeight="1" x14ac:dyDescent="0.15">
      <c r="A6639" s="10" t="s">
        <v>6687</v>
      </c>
      <c r="B6639" s="11" t="s">
        <v>28</v>
      </c>
      <c r="C6639" s="11" t="s">
        <v>38</v>
      </c>
      <c r="D6639" s="12">
        <v>45789</v>
      </c>
      <c r="E6639" s="11">
        <v>1663</v>
      </c>
      <c r="F6639" s="11" t="s">
        <v>24</v>
      </c>
      <c r="G6639" s="13">
        <v>7073.77</v>
      </c>
      <c r="H6639" s="14">
        <f t="shared" si="721"/>
        <v>11763679.510000002</v>
      </c>
      <c r="I6639" s="14">
        <f>IF(F6639="GHS",H6639,H6639*Assumptions!$B$4)</f>
        <v>127047738.70800002</v>
      </c>
      <c r="J6639" s="15" t="str">
        <f>INDEX(Assumptions!$B$8:$B$12,MATCH(B6639,Assumptions!$A$8:$A$12,0))</f>
        <v>Fair Value Less Costs to Sell</v>
      </c>
      <c r="K6639" s="16">
        <f>G6639/(1-INDEX(Assumptions!$D$8:$D$12,MATCH(B6639,Assumptions!$A$8:$A$12,0)))</f>
        <v>8038.3750000000009</v>
      </c>
      <c r="L6639" s="16">
        <f t="shared" si="722"/>
        <v>212.2131</v>
      </c>
      <c r="M6639" s="16">
        <f t="shared" si="723"/>
        <v>401.91875000000005</v>
      </c>
      <c r="N6639" s="14">
        <f>E6639*(K6639-L6639-M6639)*IF(F6639="GHS",1,Assumptions!$B$4)</f>
        <v>133342376.67126001</v>
      </c>
      <c r="O6639" s="15">
        <f t="shared" ca="1" si="724"/>
        <v>497</v>
      </c>
      <c r="P6639" s="15" t="str">
        <f t="shared" ca="1" si="725"/>
        <v>365d+</v>
      </c>
      <c r="Q6639" s="17">
        <f ca="1">IF(P6639="0-90d",0,IF(P6639="91-180d",INDEX(Assumptions!$F$8:$F$12,MATCH(B6639,Assumptions!$A$8:$A$12,0)),IF(P6639="181-365d",INDEX(Assumptions!$G$8:$G$12,MATCH(B6639,Assumptions!$A$8:$A$12,0)),INDEX(Assumptions!$H$8:$H$12,MATCH(B6639,Assumptions!$A$8:$A$12,0)))))</f>
        <v>0.4</v>
      </c>
      <c r="R6639" s="14">
        <f t="shared" ca="1" si="726"/>
        <v>50819095.483200014</v>
      </c>
      <c r="S6639" s="14">
        <f t="shared" ca="1" si="727"/>
        <v>76228643.224800006</v>
      </c>
      <c r="T6639" s="11" t="s">
        <v>25</v>
      </c>
      <c r="U6639" s="18" t="s">
        <v>26</v>
      </c>
    </row>
    <row r="6640" spans="1:21" ht="15" customHeight="1" x14ac:dyDescent="0.15">
      <c r="A6640" s="10" t="s">
        <v>6688</v>
      </c>
      <c r="B6640" s="11" t="s">
        <v>46</v>
      </c>
      <c r="C6640" s="11" t="s">
        <v>119</v>
      </c>
      <c r="D6640" s="12">
        <v>45981</v>
      </c>
      <c r="E6640" s="11">
        <v>4559</v>
      </c>
      <c r="F6640" s="11" t="s">
        <v>33</v>
      </c>
      <c r="G6640" s="13">
        <v>521005.39</v>
      </c>
      <c r="H6640" s="14">
        <f t="shared" si="721"/>
        <v>2375263573.0100002</v>
      </c>
      <c r="I6640" s="14">
        <f>IF(F6640="GHS",H6640,H6640*Assumptions!$B$4)</f>
        <v>2375263573.0100002</v>
      </c>
      <c r="J6640" s="15" t="str">
        <f>INDEX(Assumptions!$B$8:$B$12,MATCH(B6640,Assumptions!$A$8:$A$12,0))</f>
        <v>Specific Identification</v>
      </c>
      <c r="K6640" s="16">
        <f>G6640/(1-INDEX(Assumptions!$D$8:$D$12,MATCH(B6640,Assumptions!$A$8:$A$12,0)))</f>
        <v>667955.62820512825</v>
      </c>
      <c r="L6640" s="16">
        <f t="shared" si="722"/>
        <v>15630.161700000001</v>
      </c>
      <c r="M6640" s="16">
        <f t="shared" si="723"/>
        <v>33397.781410256415</v>
      </c>
      <c r="N6640" s="14">
        <f>E6640*(K6640-L6640-M6640)*IF(F6640="GHS",1,Assumptions!$B$4)</f>
        <v>2821691316.3475204</v>
      </c>
      <c r="O6640" s="15">
        <f t="shared" ca="1" si="724"/>
        <v>305</v>
      </c>
      <c r="P6640" s="15" t="str">
        <f t="shared" ca="1" si="725"/>
        <v>181-365d</v>
      </c>
      <c r="Q6640" s="17">
        <f ca="1">IF(P6640="0-90d",0,IF(P6640="91-180d",INDEX(Assumptions!$F$8:$F$12,MATCH(B6640,Assumptions!$A$8:$A$12,0)),IF(P6640="181-365d",INDEX(Assumptions!$G$8:$G$12,MATCH(B6640,Assumptions!$A$8:$A$12,0)),INDEX(Assumptions!$H$8:$H$12,MATCH(B6640,Assumptions!$A$8:$A$12,0)))))</f>
        <v>0.05</v>
      </c>
      <c r="R6640" s="14">
        <f t="shared" ca="1" si="726"/>
        <v>118763178.65050001</v>
      </c>
      <c r="S6640" s="14">
        <f t="shared" ca="1" si="727"/>
        <v>2256500394.3595004</v>
      </c>
      <c r="T6640" s="11" t="s">
        <v>25</v>
      </c>
      <c r="U6640" s="18" t="s">
        <v>26</v>
      </c>
    </row>
    <row r="6641" spans="1:21" ht="15" customHeight="1" x14ac:dyDescent="0.15">
      <c r="A6641" s="10" t="s">
        <v>6689</v>
      </c>
      <c r="B6641" s="11" t="s">
        <v>41</v>
      </c>
      <c r="C6641" s="11" t="s">
        <v>44</v>
      </c>
      <c r="D6641" s="12">
        <v>46146</v>
      </c>
      <c r="E6641" s="11">
        <v>732</v>
      </c>
      <c r="F6641" s="11" t="s">
        <v>33</v>
      </c>
      <c r="G6641" s="13">
        <v>1124.45</v>
      </c>
      <c r="H6641" s="14">
        <f t="shared" si="721"/>
        <v>823097.4</v>
      </c>
      <c r="I6641" s="14">
        <f>IF(F6641="GHS",H6641,H6641*Assumptions!$B$4)</f>
        <v>823097.4</v>
      </c>
      <c r="J6641" s="15" t="str">
        <f>INDEX(Assumptions!$B$8:$B$12,MATCH(B6641,Assumptions!$A$8:$A$12,0))</f>
        <v>Weighted Average</v>
      </c>
      <c r="K6641" s="16">
        <f>G6641/(1-INDEX(Assumptions!$D$8:$D$12,MATCH(B6641,Assumptions!$A$8:$A$12,0)))</f>
        <v>1729.9230769230769</v>
      </c>
      <c r="L6641" s="16">
        <f t="shared" si="722"/>
        <v>33.733499999999999</v>
      </c>
      <c r="M6641" s="16">
        <f t="shared" si="723"/>
        <v>86.496153846153845</v>
      </c>
      <c r="N6641" s="14">
        <f>E6641*(K6641-L6641-M6641)*IF(F6641="GHS",1,Assumptions!$B$4)</f>
        <v>1178295.5856923077</v>
      </c>
      <c r="O6641" s="15">
        <f t="shared" ca="1" si="724"/>
        <v>140</v>
      </c>
      <c r="P6641" s="15" t="str">
        <f t="shared" ca="1" si="725"/>
        <v>91-180d</v>
      </c>
      <c r="Q6641" s="17">
        <f ca="1">IF(P6641="0-90d",0,IF(P6641="91-180d",INDEX(Assumptions!$F$8:$F$12,MATCH(B6641,Assumptions!$A$8:$A$12,0)),IF(P6641="181-365d",INDEX(Assumptions!$G$8:$G$12,MATCH(B6641,Assumptions!$A$8:$A$12,0)),INDEX(Assumptions!$H$8:$H$12,MATCH(B6641,Assumptions!$A$8:$A$12,0)))))</f>
        <v>0.1</v>
      </c>
      <c r="R6641" s="14">
        <f t="shared" ca="1" si="726"/>
        <v>82309.740000000005</v>
      </c>
      <c r="S6641" s="14">
        <f t="shared" ca="1" si="727"/>
        <v>740787.66</v>
      </c>
      <c r="T6641" s="11" t="s">
        <v>25</v>
      </c>
      <c r="U6641" s="18" t="s">
        <v>26</v>
      </c>
    </row>
    <row r="6642" spans="1:21" ht="15" customHeight="1" x14ac:dyDescent="0.15">
      <c r="A6642" s="10" t="s">
        <v>6690</v>
      </c>
      <c r="B6642" s="11" t="s">
        <v>41</v>
      </c>
      <c r="C6642" s="11" t="s">
        <v>115</v>
      </c>
      <c r="D6642" s="12">
        <v>46010</v>
      </c>
      <c r="E6642" s="11">
        <v>2396</v>
      </c>
      <c r="F6642" s="11" t="s">
        <v>33</v>
      </c>
      <c r="G6642" s="13">
        <v>195.35</v>
      </c>
      <c r="H6642" s="14">
        <f t="shared" si="721"/>
        <v>468058.6</v>
      </c>
      <c r="I6642" s="14">
        <f>IF(F6642="GHS",H6642,H6642*Assumptions!$B$4)</f>
        <v>468058.6</v>
      </c>
      <c r="J6642" s="15" t="str">
        <f>INDEX(Assumptions!$B$8:$B$12,MATCH(B6642,Assumptions!$A$8:$A$12,0))</f>
        <v>Weighted Average</v>
      </c>
      <c r="K6642" s="16">
        <f>G6642/(1-INDEX(Assumptions!$D$8:$D$12,MATCH(B6642,Assumptions!$A$8:$A$12,0)))</f>
        <v>300.53846153846155</v>
      </c>
      <c r="L6642" s="16">
        <f t="shared" si="722"/>
        <v>5.8605</v>
      </c>
      <c r="M6642" s="16">
        <f t="shared" si="723"/>
        <v>15.026923076923078</v>
      </c>
      <c r="N6642" s="14">
        <f>E6642*(K6642-L6642-M6642)*IF(F6642="GHS",1,Assumptions!$B$4)</f>
        <v>670043.88815384614</v>
      </c>
      <c r="O6642" s="15">
        <f t="shared" ca="1" si="724"/>
        <v>276</v>
      </c>
      <c r="P6642" s="15" t="str">
        <f t="shared" ca="1" si="725"/>
        <v>181-365d</v>
      </c>
      <c r="Q6642" s="17">
        <f ca="1">IF(P6642="0-90d",0,IF(P6642="91-180d",INDEX(Assumptions!$F$8:$F$12,MATCH(B6642,Assumptions!$A$8:$A$12,0)),IF(P6642="181-365d",INDEX(Assumptions!$G$8:$G$12,MATCH(B6642,Assumptions!$A$8:$A$12,0)),INDEX(Assumptions!$H$8:$H$12,MATCH(B6642,Assumptions!$A$8:$A$12,0)))))</f>
        <v>0.35</v>
      </c>
      <c r="R6642" s="14">
        <f t="shared" ca="1" si="726"/>
        <v>163820.50999999998</v>
      </c>
      <c r="S6642" s="14">
        <f t="shared" ca="1" si="727"/>
        <v>304238.08999999997</v>
      </c>
      <c r="T6642" s="11" t="s">
        <v>25</v>
      </c>
      <c r="U6642" s="18" t="s">
        <v>26</v>
      </c>
    </row>
    <row r="6643" spans="1:21" ht="15" customHeight="1" x14ac:dyDescent="0.15">
      <c r="A6643" s="10" t="s">
        <v>6691</v>
      </c>
      <c r="B6643" s="11" t="s">
        <v>28</v>
      </c>
      <c r="C6643" s="11" t="s">
        <v>29</v>
      </c>
      <c r="D6643" s="12">
        <v>45833</v>
      </c>
      <c r="E6643" s="11">
        <v>2769</v>
      </c>
      <c r="F6643" s="11" t="s">
        <v>24</v>
      </c>
      <c r="G6643" s="13">
        <v>3793.11</v>
      </c>
      <c r="H6643" s="14">
        <f t="shared" si="721"/>
        <v>10503121.59</v>
      </c>
      <c r="I6643" s="14">
        <f>IF(F6643="GHS",H6643,H6643*Assumptions!$B$4)</f>
        <v>113433713.17200001</v>
      </c>
      <c r="J6643" s="15" t="str">
        <f>INDEX(Assumptions!$B$8:$B$12,MATCH(B6643,Assumptions!$A$8:$A$12,0))</f>
        <v>Fair Value Less Costs to Sell</v>
      </c>
      <c r="K6643" s="16">
        <f>G6643/(1-INDEX(Assumptions!$D$8:$D$12,MATCH(B6643,Assumptions!$A$8:$A$12,0)))</f>
        <v>4310.352272727273</v>
      </c>
      <c r="L6643" s="16">
        <f t="shared" si="722"/>
        <v>113.7933</v>
      </c>
      <c r="M6643" s="16">
        <f t="shared" si="723"/>
        <v>215.51761363636365</v>
      </c>
      <c r="N6643" s="14">
        <f>E6643*(K6643-L6643-M6643)*IF(F6643="GHS",1,Assumptions!$B$4)</f>
        <v>119053838.05188547</v>
      </c>
      <c r="O6643" s="15">
        <f t="shared" ca="1" si="724"/>
        <v>453</v>
      </c>
      <c r="P6643" s="15" t="str">
        <f t="shared" ca="1" si="725"/>
        <v>365d+</v>
      </c>
      <c r="Q6643" s="17">
        <f ca="1">IF(P6643="0-90d",0,IF(P6643="91-180d",INDEX(Assumptions!$F$8:$F$12,MATCH(B6643,Assumptions!$A$8:$A$12,0)),IF(P6643="181-365d",INDEX(Assumptions!$G$8:$G$12,MATCH(B6643,Assumptions!$A$8:$A$12,0)),INDEX(Assumptions!$H$8:$H$12,MATCH(B6643,Assumptions!$A$8:$A$12,0)))))</f>
        <v>0.4</v>
      </c>
      <c r="R6643" s="14">
        <f t="shared" ca="1" si="726"/>
        <v>45373485.268800005</v>
      </c>
      <c r="S6643" s="14">
        <f t="shared" ca="1" si="727"/>
        <v>68060227.903200001</v>
      </c>
      <c r="T6643" s="11" t="s">
        <v>25</v>
      </c>
      <c r="U6643" s="18" t="s">
        <v>26</v>
      </c>
    </row>
    <row r="6644" spans="1:21" ht="15" customHeight="1" x14ac:dyDescent="0.15">
      <c r="A6644" s="10" t="s">
        <v>6692</v>
      </c>
      <c r="B6644" s="11" t="s">
        <v>41</v>
      </c>
      <c r="C6644" s="11" t="s">
        <v>42</v>
      </c>
      <c r="D6644" s="12">
        <v>46154</v>
      </c>
      <c r="E6644" s="11">
        <v>2849</v>
      </c>
      <c r="F6644" s="11" t="s">
        <v>33</v>
      </c>
      <c r="G6644" s="13">
        <v>662.13</v>
      </c>
      <c r="H6644" s="14">
        <f t="shared" si="721"/>
        <v>1886408.3699999999</v>
      </c>
      <c r="I6644" s="14">
        <f>IF(F6644="GHS",H6644,H6644*Assumptions!$B$4)</f>
        <v>1886408.3699999999</v>
      </c>
      <c r="J6644" s="15" t="str">
        <f>INDEX(Assumptions!$B$8:$B$12,MATCH(B6644,Assumptions!$A$8:$A$12,0))</f>
        <v>Weighted Average</v>
      </c>
      <c r="K6644" s="16">
        <f>G6644/(1-INDEX(Assumptions!$D$8:$D$12,MATCH(B6644,Assumptions!$A$8:$A$12,0)))</f>
        <v>1018.6615384615384</v>
      </c>
      <c r="L6644" s="16">
        <f t="shared" si="722"/>
        <v>19.863899999999997</v>
      </c>
      <c r="M6644" s="16">
        <f t="shared" si="723"/>
        <v>50.933076923076925</v>
      </c>
      <c r="N6644" s="14">
        <f>E6644*(K6644-L6644-M6644)*IF(F6644="GHS",1,Assumptions!$B$4)</f>
        <v>2700466.1358230771</v>
      </c>
      <c r="O6644" s="15">
        <f t="shared" ca="1" si="724"/>
        <v>132</v>
      </c>
      <c r="P6644" s="15" t="str">
        <f t="shared" ca="1" si="725"/>
        <v>91-180d</v>
      </c>
      <c r="Q6644" s="17">
        <f ca="1">IF(P6644="0-90d",0,IF(P6644="91-180d",INDEX(Assumptions!$F$8:$F$12,MATCH(B6644,Assumptions!$A$8:$A$12,0)),IF(P6644="181-365d",INDEX(Assumptions!$G$8:$G$12,MATCH(B6644,Assumptions!$A$8:$A$12,0)),INDEX(Assumptions!$H$8:$H$12,MATCH(B6644,Assumptions!$A$8:$A$12,0)))))</f>
        <v>0.1</v>
      </c>
      <c r="R6644" s="14">
        <f t="shared" ca="1" si="726"/>
        <v>188640.837</v>
      </c>
      <c r="S6644" s="14">
        <f t="shared" si="727"/>
        <v>0</v>
      </c>
      <c r="T6644" s="11" t="s">
        <v>39</v>
      </c>
      <c r="U6644" s="18" t="s">
        <v>26</v>
      </c>
    </row>
    <row r="6645" spans="1:21" ht="15" customHeight="1" x14ac:dyDescent="0.15">
      <c r="A6645" s="10" t="s">
        <v>6693</v>
      </c>
      <c r="B6645" s="11" t="s">
        <v>46</v>
      </c>
      <c r="C6645" s="11" t="s">
        <v>119</v>
      </c>
      <c r="D6645" s="12">
        <v>45844</v>
      </c>
      <c r="E6645" s="11">
        <v>3892</v>
      </c>
      <c r="F6645" s="11" t="s">
        <v>33</v>
      </c>
      <c r="G6645" s="13">
        <v>542409.16</v>
      </c>
      <c r="H6645" s="14">
        <f t="shared" si="721"/>
        <v>2111056450.72</v>
      </c>
      <c r="I6645" s="14">
        <f>IF(F6645="GHS",H6645,H6645*Assumptions!$B$4)</f>
        <v>2111056450.72</v>
      </c>
      <c r="J6645" s="15" t="str">
        <f>INDEX(Assumptions!$B$8:$B$12,MATCH(B6645,Assumptions!$A$8:$A$12,0))</f>
        <v>Specific Identification</v>
      </c>
      <c r="K6645" s="16">
        <f>G6645/(1-INDEX(Assumptions!$D$8:$D$12,MATCH(B6645,Assumptions!$A$8:$A$12,0)))</f>
        <v>695396.358974359</v>
      </c>
      <c r="L6645" s="16">
        <f t="shared" si="722"/>
        <v>16272.274800000001</v>
      </c>
      <c r="M6645" s="16">
        <f t="shared" si="723"/>
        <v>34769.817948717951</v>
      </c>
      <c r="N6645" s="14">
        <f>E6645*(K6645-L6645-M6645)*IF(F6645="GHS",1,Assumptions!$B$4)</f>
        <v>2507826804.1501946</v>
      </c>
      <c r="O6645" s="15">
        <f t="shared" ca="1" si="724"/>
        <v>442</v>
      </c>
      <c r="P6645" s="15" t="str">
        <f t="shared" ca="1" si="725"/>
        <v>365d+</v>
      </c>
      <c r="Q6645" s="17">
        <f ca="1">IF(P6645="0-90d",0,IF(P6645="91-180d",INDEX(Assumptions!$F$8:$F$12,MATCH(B6645,Assumptions!$A$8:$A$12,0)),IF(P6645="181-365d",INDEX(Assumptions!$G$8:$G$12,MATCH(B6645,Assumptions!$A$8:$A$12,0)),INDEX(Assumptions!$H$8:$H$12,MATCH(B6645,Assumptions!$A$8:$A$12,0)))))</f>
        <v>0.15</v>
      </c>
      <c r="R6645" s="14">
        <f t="shared" ca="1" si="726"/>
        <v>316658467.60799998</v>
      </c>
      <c r="S6645" s="14">
        <f t="shared" ca="1" si="727"/>
        <v>1794397983.112</v>
      </c>
      <c r="T6645" s="11" t="s">
        <v>25</v>
      </c>
      <c r="U6645" s="18" t="s">
        <v>26</v>
      </c>
    </row>
    <row r="6646" spans="1:21" ht="15" customHeight="1" x14ac:dyDescent="0.15">
      <c r="A6646" s="10" t="s">
        <v>6694</v>
      </c>
      <c r="B6646" s="11" t="s">
        <v>41</v>
      </c>
      <c r="C6646" s="11" t="s">
        <v>44</v>
      </c>
      <c r="D6646" s="12">
        <v>46158</v>
      </c>
      <c r="E6646" s="11">
        <v>251</v>
      </c>
      <c r="F6646" s="11" t="s">
        <v>33</v>
      </c>
      <c r="G6646" s="13">
        <v>320.56</v>
      </c>
      <c r="H6646" s="14">
        <f t="shared" si="721"/>
        <v>80460.56</v>
      </c>
      <c r="I6646" s="14">
        <f>IF(F6646="GHS",H6646,H6646*Assumptions!$B$4)</f>
        <v>80460.56</v>
      </c>
      <c r="J6646" s="15" t="str">
        <f>INDEX(Assumptions!$B$8:$B$12,MATCH(B6646,Assumptions!$A$8:$A$12,0))</f>
        <v>Weighted Average</v>
      </c>
      <c r="K6646" s="16">
        <f>G6646/(1-INDEX(Assumptions!$D$8:$D$12,MATCH(B6646,Assumptions!$A$8:$A$12,0)))</f>
        <v>493.16923076923075</v>
      </c>
      <c r="L6646" s="16">
        <f t="shared" si="722"/>
        <v>9.6167999999999996</v>
      </c>
      <c r="M6646" s="16">
        <f t="shared" si="723"/>
        <v>24.658461538461538</v>
      </c>
      <c r="N6646" s="14">
        <f>E6646*(K6646-L6646-M6646)*IF(F6646="GHS",1,Assumptions!$B$4)</f>
        <v>115182.38627692306</v>
      </c>
      <c r="O6646" s="15">
        <f t="shared" ca="1" si="724"/>
        <v>128</v>
      </c>
      <c r="P6646" s="15" t="str">
        <f t="shared" ca="1" si="725"/>
        <v>91-180d</v>
      </c>
      <c r="Q6646" s="17">
        <f ca="1">IF(P6646="0-90d",0,IF(P6646="91-180d",INDEX(Assumptions!$F$8:$F$12,MATCH(B6646,Assumptions!$A$8:$A$12,0)),IF(P6646="181-365d",INDEX(Assumptions!$G$8:$G$12,MATCH(B6646,Assumptions!$A$8:$A$12,0)),INDEX(Assumptions!$H$8:$H$12,MATCH(B6646,Assumptions!$A$8:$A$12,0)))))</f>
        <v>0.1</v>
      </c>
      <c r="R6646" s="14">
        <f t="shared" ca="1" si="726"/>
        <v>8046.0560000000005</v>
      </c>
      <c r="S6646" s="14">
        <f t="shared" ca="1" si="727"/>
        <v>72414.504000000001</v>
      </c>
      <c r="T6646" s="11" t="s">
        <v>25</v>
      </c>
      <c r="U6646" s="18" t="s">
        <v>26</v>
      </c>
    </row>
    <row r="6647" spans="1:21" ht="15" customHeight="1" x14ac:dyDescent="0.15">
      <c r="A6647" s="10" t="s">
        <v>6695</v>
      </c>
      <c r="B6647" s="11" t="s">
        <v>31</v>
      </c>
      <c r="C6647" s="11" t="s">
        <v>63</v>
      </c>
      <c r="D6647" s="12">
        <v>46074</v>
      </c>
      <c r="E6647" s="11">
        <v>2362</v>
      </c>
      <c r="F6647" s="11" t="s">
        <v>33</v>
      </c>
      <c r="G6647" s="13">
        <v>2656.35</v>
      </c>
      <c r="H6647" s="14">
        <f t="shared" si="721"/>
        <v>6274298.7000000002</v>
      </c>
      <c r="I6647" s="14">
        <f>IF(F6647="GHS",H6647,H6647*Assumptions!$B$4)</f>
        <v>6274298.7000000002</v>
      </c>
      <c r="J6647" s="15" t="str">
        <f>INDEX(Assumptions!$B$8:$B$12,MATCH(B6647,Assumptions!$A$8:$A$12,0))</f>
        <v>Weighted Average</v>
      </c>
      <c r="K6647" s="16">
        <f>G6647/(1-INDEX(Assumptions!$D$8:$D$12,MATCH(B6647,Assumptions!$A$8:$A$12,0)))</f>
        <v>3689.375</v>
      </c>
      <c r="L6647" s="16">
        <f t="shared" si="722"/>
        <v>79.6905</v>
      </c>
      <c r="M6647" s="16">
        <f t="shared" si="723"/>
        <v>184.46875</v>
      </c>
      <c r="N6647" s="14">
        <f>E6647*(K6647-L6647-M6647)*IF(F6647="GHS",1,Assumptions!$B$4)</f>
        <v>8090359.6014999999</v>
      </c>
      <c r="O6647" s="15">
        <f t="shared" ca="1" si="724"/>
        <v>212</v>
      </c>
      <c r="P6647" s="15" t="str">
        <f t="shared" ca="1" si="725"/>
        <v>181-365d</v>
      </c>
      <c r="Q6647" s="17">
        <f ca="1">IF(P6647="0-90d",0,IF(P6647="91-180d",INDEX(Assumptions!$F$8:$F$12,MATCH(B6647,Assumptions!$A$8:$A$12,0)),IF(P6647="181-365d",INDEX(Assumptions!$G$8:$G$12,MATCH(B6647,Assumptions!$A$8:$A$12,0)),INDEX(Assumptions!$H$8:$H$12,MATCH(B6647,Assumptions!$A$8:$A$12,0)))))</f>
        <v>0.2</v>
      </c>
      <c r="R6647" s="14">
        <f t="shared" ca="1" si="726"/>
        <v>1254859.74</v>
      </c>
      <c r="S6647" s="14">
        <f t="shared" ca="1" si="727"/>
        <v>5019438.96</v>
      </c>
      <c r="T6647" s="11" t="s">
        <v>25</v>
      </c>
      <c r="U6647" s="18" t="s">
        <v>26</v>
      </c>
    </row>
    <row r="6648" spans="1:21" ht="15" customHeight="1" x14ac:dyDescent="0.15">
      <c r="A6648" s="10" t="s">
        <v>6696</v>
      </c>
      <c r="B6648" s="11" t="s">
        <v>41</v>
      </c>
      <c r="C6648" s="11" t="s">
        <v>42</v>
      </c>
      <c r="D6648" s="12">
        <v>46193</v>
      </c>
      <c r="E6648" s="11">
        <v>1719</v>
      </c>
      <c r="F6648" s="11" t="s">
        <v>33</v>
      </c>
      <c r="G6648" s="13">
        <v>297.64999999999998</v>
      </c>
      <c r="H6648" s="14">
        <f t="shared" si="721"/>
        <v>511660.35</v>
      </c>
      <c r="I6648" s="14">
        <f>IF(F6648="GHS",H6648,H6648*Assumptions!$B$4)</f>
        <v>511660.35</v>
      </c>
      <c r="J6648" s="15" t="str">
        <f>INDEX(Assumptions!$B$8:$B$12,MATCH(B6648,Assumptions!$A$8:$A$12,0))</f>
        <v>Weighted Average</v>
      </c>
      <c r="K6648" s="16">
        <f>G6648/(1-INDEX(Assumptions!$D$8:$D$12,MATCH(B6648,Assumptions!$A$8:$A$12,0)))</f>
        <v>457.92307692307685</v>
      </c>
      <c r="L6648" s="16">
        <f t="shared" si="722"/>
        <v>8.9294999999999991</v>
      </c>
      <c r="M6648" s="16">
        <f t="shared" si="723"/>
        <v>22.896153846153844</v>
      </c>
      <c r="N6648" s="14">
        <f>E6648*(K6648-L6648-M6648)*IF(F6648="GHS",1,Assumptions!$B$4)</f>
        <v>732461.47026923066</v>
      </c>
      <c r="O6648" s="15">
        <f t="shared" ca="1" si="724"/>
        <v>93</v>
      </c>
      <c r="P6648" s="15" t="str">
        <f t="shared" ca="1" si="725"/>
        <v>91-180d</v>
      </c>
      <c r="Q6648" s="17">
        <f ca="1">IF(P6648="0-90d",0,IF(P6648="91-180d",INDEX(Assumptions!$F$8:$F$12,MATCH(B6648,Assumptions!$A$8:$A$12,0)),IF(P6648="181-365d",INDEX(Assumptions!$G$8:$G$12,MATCH(B6648,Assumptions!$A$8:$A$12,0)),INDEX(Assumptions!$H$8:$H$12,MATCH(B6648,Assumptions!$A$8:$A$12,0)))))</f>
        <v>0.1</v>
      </c>
      <c r="R6648" s="14">
        <f t="shared" ca="1" si="726"/>
        <v>51166.035000000003</v>
      </c>
      <c r="S6648" s="14">
        <f t="shared" ca="1" si="727"/>
        <v>460494.31499999994</v>
      </c>
      <c r="T6648" s="11" t="s">
        <v>25</v>
      </c>
      <c r="U6648" s="18" t="s">
        <v>26</v>
      </c>
    </row>
    <row r="6649" spans="1:21" ht="15" customHeight="1" x14ac:dyDescent="0.15">
      <c r="A6649" s="10" t="s">
        <v>6697</v>
      </c>
      <c r="B6649" s="11" t="s">
        <v>41</v>
      </c>
      <c r="C6649" s="11" t="s">
        <v>44</v>
      </c>
      <c r="D6649" s="12">
        <v>46099</v>
      </c>
      <c r="E6649" s="11">
        <v>2976</v>
      </c>
      <c r="F6649" s="11" t="s">
        <v>33</v>
      </c>
      <c r="G6649" s="13">
        <v>354.19</v>
      </c>
      <c r="H6649" s="14">
        <f t="shared" si="721"/>
        <v>1054069.44</v>
      </c>
      <c r="I6649" s="14">
        <f>IF(F6649="GHS",H6649,H6649*Assumptions!$B$4)</f>
        <v>1054069.44</v>
      </c>
      <c r="J6649" s="15" t="str">
        <f>INDEX(Assumptions!$B$8:$B$12,MATCH(B6649,Assumptions!$A$8:$A$12,0))</f>
        <v>Weighted Average</v>
      </c>
      <c r="K6649" s="16">
        <f>G6649/(1-INDEX(Assumptions!$D$8:$D$12,MATCH(B6649,Assumptions!$A$8:$A$12,0)))</f>
        <v>544.90769230769229</v>
      </c>
      <c r="L6649" s="16">
        <f t="shared" si="722"/>
        <v>10.6257</v>
      </c>
      <c r="M6649" s="16">
        <f t="shared" si="723"/>
        <v>27.245384615384616</v>
      </c>
      <c r="N6649" s="14">
        <f>E6649*(K6649-L6649-M6649)*IF(F6649="GHS",1,Assumptions!$B$4)</f>
        <v>1508940.9444923075</v>
      </c>
      <c r="O6649" s="15">
        <f t="shared" ca="1" si="724"/>
        <v>187</v>
      </c>
      <c r="P6649" s="15" t="str">
        <f t="shared" ca="1" si="725"/>
        <v>181-365d</v>
      </c>
      <c r="Q6649" s="17">
        <f ca="1">IF(P6649="0-90d",0,IF(P6649="91-180d",INDEX(Assumptions!$F$8:$F$12,MATCH(B6649,Assumptions!$A$8:$A$12,0)),IF(P6649="181-365d",INDEX(Assumptions!$G$8:$G$12,MATCH(B6649,Assumptions!$A$8:$A$12,0)),INDEX(Assumptions!$H$8:$H$12,MATCH(B6649,Assumptions!$A$8:$A$12,0)))))</f>
        <v>0.35</v>
      </c>
      <c r="R6649" s="14">
        <f t="shared" ca="1" si="726"/>
        <v>368924.30399999995</v>
      </c>
      <c r="S6649" s="14">
        <f t="shared" ca="1" si="727"/>
        <v>685145.13599999994</v>
      </c>
      <c r="T6649" s="11" t="s">
        <v>25</v>
      </c>
      <c r="U6649" s="18" t="s">
        <v>26</v>
      </c>
    </row>
    <row r="6650" spans="1:21" ht="15" customHeight="1" x14ac:dyDescent="0.15">
      <c r="A6650" s="10" t="s">
        <v>6698</v>
      </c>
      <c r="B6650" s="11" t="s">
        <v>31</v>
      </c>
      <c r="C6650" s="11" t="s">
        <v>76</v>
      </c>
      <c r="D6650" s="12">
        <v>45832</v>
      </c>
      <c r="E6650" s="11">
        <v>1217</v>
      </c>
      <c r="F6650" s="11" t="s">
        <v>33</v>
      </c>
      <c r="G6650" s="13">
        <v>2608.2800000000002</v>
      </c>
      <c r="H6650" s="14">
        <f t="shared" si="721"/>
        <v>3174276.7600000002</v>
      </c>
      <c r="I6650" s="14">
        <f>IF(F6650="GHS",H6650,H6650*Assumptions!$B$4)</f>
        <v>3174276.7600000002</v>
      </c>
      <c r="J6650" s="15" t="str">
        <f>INDEX(Assumptions!$B$8:$B$12,MATCH(B6650,Assumptions!$A$8:$A$12,0))</f>
        <v>Weighted Average</v>
      </c>
      <c r="K6650" s="16">
        <f>G6650/(1-INDEX(Assumptions!$D$8:$D$12,MATCH(B6650,Assumptions!$A$8:$A$12,0)))</f>
        <v>3622.6111111111113</v>
      </c>
      <c r="L6650" s="16">
        <f t="shared" si="722"/>
        <v>78.248400000000004</v>
      </c>
      <c r="M6650" s="16">
        <f t="shared" si="723"/>
        <v>181.13055555555559</v>
      </c>
      <c r="N6650" s="14">
        <f>E6650*(K6650-L6650-M6650)*IF(F6650="GHS",1,Assumptions!$B$4)</f>
        <v>4093053.5333111114</v>
      </c>
      <c r="O6650" s="15">
        <f t="shared" ca="1" si="724"/>
        <v>454</v>
      </c>
      <c r="P6650" s="15" t="str">
        <f t="shared" ca="1" si="725"/>
        <v>365d+</v>
      </c>
      <c r="Q6650" s="17">
        <f ca="1">IF(P6650="0-90d",0,IF(P6650="91-180d",INDEX(Assumptions!$F$8:$F$12,MATCH(B6650,Assumptions!$A$8:$A$12,0)),IF(P6650="181-365d",INDEX(Assumptions!$G$8:$G$12,MATCH(B6650,Assumptions!$A$8:$A$12,0)),INDEX(Assumptions!$H$8:$H$12,MATCH(B6650,Assumptions!$A$8:$A$12,0)))))</f>
        <v>0.6</v>
      </c>
      <c r="R6650" s="14">
        <f t="shared" ca="1" si="726"/>
        <v>1904566.0560000001</v>
      </c>
      <c r="S6650" s="14">
        <f t="shared" ca="1" si="727"/>
        <v>1269710.7040000001</v>
      </c>
      <c r="T6650" s="11" t="s">
        <v>25</v>
      </c>
      <c r="U6650" s="18" t="s">
        <v>26</v>
      </c>
    </row>
    <row r="6651" spans="1:21" ht="15" customHeight="1" x14ac:dyDescent="0.15">
      <c r="A6651" s="10" t="s">
        <v>6699</v>
      </c>
      <c r="B6651" s="11" t="s">
        <v>31</v>
      </c>
      <c r="C6651" s="11" t="s">
        <v>32</v>
      </c>
      <c r="D6651" s="12">
        <v>46045</v>
      </c>
      <c r="E6651" s="11">
        <v>3341</v>
      </c>
      <c r="F6651" s="11" t="s">
        <v>33</v>
      </c>
      <c r="G6651" s="13">
        <v>1365.39</v>
      </c>
      <c r="H6651" s="14">
        <f t="shared" si="721"/>
        <v>4561767.99</v>
      </c>
      <c r="I6651" s="14">
        <f>IF(F6651="GHS",H6651,H6651*Assumptions!$B$4)</f>
        <v>4561767.99</v>
      </c>
      <c r="J6651" s="15" t="str">
        <f>INDEX(Assumptions!$B$8:$B$12,MATCH(B6651,Assumptions!$A$8:$A$12,0))</f>
        <v>Weighted Average</v>
      </c>
      <c r="K6651" s="16">
        <f>G6651/(1-INDEX(Assumptions!$D$8:$D$12,MATCH(B6651,Assumptions!$A$8:$A$12,0)))</f>
        <v>1896.3750000000002</v>
      </c>
      <c r="L6651" s="16">
        <f t="shared" si="722"/>
        <v>40.9617</v>
      </c>
      <c r="M6651" s="16">
        <f t="shared" si="723"/>
        <v>94.818750000000023</v>
      </c>
      <c r="N6651" s="14">
        <f>E6651*(K6651-L6651-M6651)*IF(F6651="GHS",1,Assumptions!$B$4)</f>
        <v>5882146.3915500008</v>
      </c>
      <c r="O6651" s="15">
        <f t="shared" ca="1" si="724"/>
        <v>241</v>
      </c>
      <c r="P6651" s="15" t="str">
        <f t="shared" ca="1" si="725"/>
        <v>181-365d</v>
      </c>
      <c r="Q6651" s="17">
        <f ca="1">IF(P6651="0-90d",0,IF(P6651="91-180d",INDEX(Assumptions!$F$8:$F$12,MATCH(B6651,Assumptions!$A$8:$A$12,0)),IF(P6651="181-365d",INDEX(Assumptions!$G$8:$G$12,MATCH(B6651,Assumptions!$A$8:$A$12,0)),INDEX(Assumptions!$H$8:$H$12,MATCH(B6651,Assumptions!$A$8:$A$12,0)))))</f>
        <v>0.2</v>
      </c>
      <c r="R6651" s="14">
        <f t="shared" ca="1" si="726"/>
        <v>912353.59800000011</v>
      </c>
      <c r="S6651" s="14">
        <f t="shared" ca="1" si="727"/>
        <v>3649414.392</v>
      </c>
      <c r="T6651" s="11" t="s">
        <v>25</v>
      </c>
      <c r="U6651" s="18" t="s">
        <v>26</v>
      </c>
    </row>
    <row r="6652" spans="1:21" ht="15" customHeight="1" x14ac:dyDescent="0.15">
      <c r="A6652" s="10" t="s">
        <v>6700</v>
      </c>
      <c r="B6652" s="11" t="s">
        <v>28</v>
      </c>
      <c r="C6652" s="11" t="s">
        <v>29</v>
      </c>
      <c r="D6652" s="12">
        <v>45744</v>
      </c>
      <c r="E6652" s="11">
        <v>328</v>
      </c>
      <c r="F6652" s="11" t="s">
        <v>24</v>
      </c>
      <c r="G6652" s="13">
        <v>3788.8</v>
      </c>
      <c r="H6652" s="14">
        <f t="shared" si="721"/>
        <v>1242726.4000000001</v>
      </c>
      <c r="I6652" s="14">
        <f>IF(F6652="GHS",H6652,H6652*Assumptions!$B$4)</f>
        <v>13421445.120000003</v>
      </c>
      <c r="J6652" s="15" t="str">
        <f>INDEX(Assumptions!$B$8:$B$12,MATCH(B6652,Assumptions!$A$8:$A$12,0))</f>
        <v>Fair Value Less Costs to Sell</v>
      </c>
      <c r="K6652" s="16">
        <f>G6652/(1-INDEX(Assumptions!$D$8:$D$12,MATCH(B6652,Assumptions!$A$8:$A$12,0)))</f>
        <v>4305.454545454546</v>
      </c>
      <c r="L6652" s="16">
        <f t="shared" si="722"/>
        <v>113.664</v>
      </c>
      <c r="M6652" s="16">
        <f t="shared" si="723"/>
        <v>215.27272727272731</v>
      </c>
      <c r="N6652" s="14">
        <f>E6652*(K6652-L6652-M6652)*IF(F6652="GHS",1,Assumptions!$B$4)</f>
        <v>14086416.719127275</v>
      </c>
      <c r="O6652" s="15">
        <f t="shared" ca="1" si="724"/>
        <v>542</v>
      </c>
      <c r="P6652" s="15" t="str">
        <f t="shared" ca="1" si="725"/>
        <v>365d+</v>
      </c>
      <c r="Q6652" s="17">
        <f ca="1">IF(P6652="0-90d",0,IF(P6652="91-180d",INDEX(Assumptions!$F$8:$F$12,MATCH(B6652,Assumptions!$A$8:$A$12,0)),IF(P6652="181-365d",INDEX(Assumptions!$G$8:$G$12,MATCH(B6652,Assumptions!$A$8:$A$12,0)),INDEX(Assumptions!$H$8:$H$12,MATCH(B6652,Assumptions!$A$8:$A$12,0)))))</f>
        <v>0.4</v>
      </c>
      <c r="R6652" s="14">
        <f t="shared" ca="1" si="726"/>
        <v>5368578.0480000013</v>
      </c>
      <c r="S6652" s="14">
        <f t="shared" ca="1" si="727"/>
        <v>8052867.0720000016</v>
      </c>
      <c r="T6652" s="11" t="s">
        <v>25</v>
      </c>
      <c r="U6652" s="18" t="s">
        <v>36</v>
      </c>
    </row>
    <row r="6653" spans="1:21" ht="15" customHeight="1" x14ac:dyDescent="0.15">
      <c r="A6653" s="10" t="s">
        <v>6701</v>
      </c>
      <c r="B6653" s="11" t="s">
        <v>31</v>
      </c>
      <c r="C6653" s="11" t="s">
        <v>63</v>
      </c>
      <c r="D6653" s="12">
        <v>46174</v>
      </c>
      <c r="E6653" s="11">
        <v>4624</v>
      </c>
      <c r="F6653" s="11" t="s">
        <v>33</v>
      </c>
      <c r="G6653" s="13">
        <v>1758.73</v>
      </c>
      <c r="H6653" s="14">
        <f t="shared" si="721"/>
        <v>8132367.5200000005</v>
      </c>
      <c r="I6653" s="14">
        <f>IF(F6653="GHS",H6653,H6653*Assumptions!$B$4)</f>
        <v>8132367.5200000005</v>
      </c>
      <c r="J6653" s="15" t="str">
        <f>INDEX(Assumptions!$B$8:$B$12,MATCH(B6653,Assumptions!$A$8:$A$12,0))</f>
        <v>Weighted Average</v>
      </c>
      <c r="K6653" s="16">
        <f>G6653/(1-INDEX(Assumptions!$D$8:$D$12,MATCH(B6653,Assumptions!$A$8:$A$12,0)))</f>
        <v>2442.6805555555557</v>
      </c>
      <c r="L6653" s="16">
        <f t="shared" si="722"/>
        <v>52.761899999999997</v>
      </c>
      <c r="M6653" s="16">
        <f t="shared" si="723"/>
        <v>122.13402777777779</v>
      </c>
      <c r="N6653" s="14">
        <f>E6653*(K6653-L6653-M6653)*IF(F6653="GHS",1,Assumptions!$B$4)</f>
        <v>10486236.118844446</v>
      </c>
      <c r="O6653" s="15">
        <f t="shared" ca="1" si="724"/>
        <v>112</v>
      </c>
      <c r="P6653" s="15" t="str">
        <f t="shared" ca="1" si="725"/>
        <v>91-180d</v>
      </c>
      <c r="Q6653" s="17">
        <f ca="1">IF(P6653="0-90d",0,IF(P6653="91-180d",INDEX(Assumptions!$F$8:$F$12,MATCH(B6653,Assumptions!$A$8:$A$12,0)),IF(P6653="181-365d",INDEX(Assumptions!$G$8:$G$12,MATCH(B6653,Assumptions!$A$8:$A$12,0)),INDEX(Assumptions!$H$8:$H$12,MATCH(B6653,Assumptions!$A$8:$A$12,0)))))</f>
        <v>0.05</v>
      </c>
      <c r="R6653" s="14">
        <f t="shared" ca="1" si="726"/>
        <v>406618.37600000005</v>
      </c>
      <c r="S6653" s="14">
        <f t="shared" si="727"/>
        <v>0</v>
      </c>
      <c r="T6653" s="11" t="s">
        <v>39</v>
      </c>
      <c r="U6653" s="18" t="s">
        <v>26</v>
      </c>
    </row>
    <row r="6654" spans="1:21" ht="15" customHeight="1" x14ac:dyDescent="0.15">
      <c r="A6654" s="10" t="s">
        <v>6702</v>
      </c>
      <c r="B6654" s="11" t="s">
        <v>28</v>
      </c>
      <c r="C6654" s="11" t="s">
        <v>55</v>
      </c>
      <c r="D6654" s="12">
        <v>45968</v>
      </c>
      <c r="E6654" s="11">
        <v>2071</v>
      </c>
      <c r="F6654" s="11" t="s">
        <v>24</v>
      </c>
      <c r="G6654" s="13">
        <v>5452.26</v>
      </c>
      <c r="H6654" s="14">
        <f t="shared" si="721"/>
        <v>11291630.460000001</v>
      </c>
      <c r="I6654" s="14">
        <f>IF(F6654="GHS",H6654,H6654*Assumptions!$B$4)</f>
        <v>121949608.96800002</v>
      </c>
      <c r="J6654" s="15" t="str">
        <f>INDEX(Assumptions!$B$8:$B$12,MATCH(B6654,Assumptions!$A$8:$A$12,0))</f>
        <v>Fair Value Less Costs to Sell</v>
      </c>
      <c r="K6654" s="16">
        <f>G6654/(1-INDEX(Assumptions!$D$8:$D$12,MATCH(B6654,Assumptions!$A$8:$A$12,0)))</f>
        <v>6195.75</v>
      </c>
      <c r="L6654" s="16">
        <f t="shared" si="722"/>
        <v>163.56780000000001</v>
      </c>
      <c r="M6654" s="16">
        <f t="shared" si="723"/>
        <v>309.78750000000002</v>
      </c>
      <c r="N6654" s="14">
        <f>E6654*(K6654-L6654-M6654)*IF(F6654="GHS",1,Assumptions!$B$4)</f>
        <v>127991657.77596</v>
      </c>
      <c r="O6654" s="15">
        <f t="shared" ca="1" si="724"/>
        <v>318</v>
      </c>
      <c r="P6654" s="15" t="str">
        <f t="shared" ca="1" si="725"/>
        <v>181-365d</v>
      </c>
      <c r="Q6654" s="17">
        <f ca="1">IF(P6654="0-90d",0,IF(P6654="91-180d",INDEX(Assumptions!$F$8:$F$12,MATCH(B6654,Assumptions!$A$8:$A$12,0)),IF(P6654="181-365d",INDEX(Assumptions!$G$8:$G$12,MATCH(B6654,Assumptions!$A$8:$A$12,0)),INDEX(Assumptions!$H$8:$H$12,MATCH(B6654,Assumptions!$A$8:$A$12,0)))))</f>
        <v>0.1</v>
      </c>
      <c r="R6654" s="14">
        <f t="shared" ca="1" si="726"/>
        <v>12194960.896800004</v>
      </c>
      <c r="S6654" s="14">
        <f t="shared" ca="1" si="727"/>
        <v>109754648.07120001</v>
      </c>
      <c r="T6654" s="11" t="s">
        <v>25</v>
      </c>
      <c r="U6654" s="18" t="s">
        <v>36</v>
      </c>
    </row>
    <row r="6655" spans="1:21" ht="15" customHeight="1" x14ac:dyDescent="0.15">
      <c r="A6655" s="10" t="s">
        <v>6703</v>
      </c>
      <c r="B6655" s="11" t="s">
        <v>41</v>
      </c>
      <c r="C6655" s="11" t="s">
        <v>49</v>
      </c>
      <c r="D6655" s="12">
        <v>45850</v>
      </c>
      <c r="E6655" s="11">
        <v>3979</v>
      </c>
      <c r="F6655" s="11" t="s">
        <v>33</v>
      </c>
      <c r="G6655" s="13">
        <v>1073.8699999999999</v>
      </c>
      <c r="H6655" s="14">
        <f t="shared" si="721"/>
        <v>4272928.7299999995</v>
      </c>
      <c r="I6655" s="14">
        <f>IF(F6655="GHS",H6655,H6655*Assumptions!$B$4)</f>
        <v>4272928.7299999995</v>
      </c>
      <c r="J6655" s="15" t="str">
        <f>INDEX(Assumptions!$B$8:$B$12,MATCH(B6655,Assumptions!$A$8:$A$12,0))</f>
        <v>Weighted Average</v>
      </c>
      <c r="K6655" s="16">
        <f>G6655/(1-INDEX(Assumptions!$D$8:$D$12,MATCH(B6655,Assumptions!$A$8:$A$12,0)))</f>
        <v>1652.1076923076921</v>
      </c>
      <c r="L6655" s="16">
        <f t="shared" si="722"/>
        <v>32.216099999999997</v>
      </c>
      <c r="M6655" s="16">
        <f t="shared" si="723"/>
        <v>82.605384615384608</v>
      </c>
      <c r="N6655" s="14">
        <f>E6655*(K6655-L6655-M6655)*IF(F6655="GHS",1,Assumptions!$B$4)</f>
        <v>6116861.8204076914</v>
      </c>
      <c r="O6655" s="15">
        <f t="shared" ca="1" si="724"/>
        <v>436</v>
      </c>
      <c r="P6655" s="15" t="str">
        <f t="shared" ca="1" si="725"/>
        <v>365d+</v>
      </c>
      <c r="Q6655" s="17">
        <f ca="1">IF(P6655="0-90d",0,IF(P6655="91-180d",INDEX(Assumptions!$F$8:$F$12,MATCH(B6655,Assumptions!$A$8:$A$12,0)),IF(P6655="181-365d",INDEX(Assumptions!$G$8:$G$12,MATCH(B6655,Assumptions!$A$8:$A$12,0)),INDEX(Assumptions!$H$8:$H$12,MATCH(B6655,Assumptions!$A$8:$A$12,0)))))</f>
        <v>0.8</v>
      </c>
      <c r="R6655" s="14">
        <f t="shared" ca="1" si="726"/>
        <v>3418342.9839999997</v>
      </c>
      <c r="S6655" s="14">
        <f t="shared" ca="1" si="727"/>
        <v>854585.74599999981</v>
      </c>
      <c r="T6655" s="11" t="s">
        <v>25</v>
      </c>
      <c r="U6655" s="18" t="s">
        <v>26</v>
      </c>
    </row>
    <row r="6656" spans="1:21" ht="15" customHeight="1" x14ac:dyDescent="0.15">
      <c r="A6656" s="10" t="s">
        <v>6704</v>
      </c>
      <c r="B6656" s="11" t="s">
        <v>28</v>
      </c>
      <c r="C6656" s="11" t="s">
        <v>55</v>
      </c>
      <c r="D6656" s="12">
        <v>46179</v>
      </c>
      <c r="E6656" s="11">
        <v>2293</v>
      </c>
      <c r="F6656" s="11" t="s">
        <v>24</v>
      </c>
      <c r="G6656" s="13">
        <v>7590.06</v>
      </c>
      <c r="H6656" s="14">
        <f t="shared" si="721"/>
        <v>17404007.580000002</v>
      </c>
      <c r="I6656" s="14">
        <f>IF(F6656="GHS",H6656,H6656*Assumptions!$B$4)</f>
        <v>187963281.86400002</v>
      </c>
      <c r="J6656" s="15" t="str">
        <f>INDEX(Assumptions!$B$8:$B$12,MATCH(B6656,Assumptions!$A$8:$A$12,0))</f>
        <v>Fair Value Less Costs to Sell</v>
      </c>
      <c r="K6656" s="16">
        <f>G6656/(1-INDEX(Assumptions!$D$8:$D$12,MATCH(B6656,Assumptions!$A$8:$A$12,0)))</f>
        <v>8625.068181818182</v>
      </c>
      <c r="L6656" s="16">
        <f t="shared" si="722"/>
        <v>227.70179999999999</v>
      </c>
      <c r="M6656" s="16">
        <f t="shared" si="723"/>
        <v>431.25340909090914</v>
      </c>
      <c r="N6656" s="14">
        <f>E6656*(K6656-L6656-M6656)*IF(F6656="GHS",1,Assumptions!$B$4)</f>
        <v>197276008.10180727</v>
      </c>
      <c r="O6656" s="15">
        <f t="shared" ca="1" si="724"/>
        <v>107</v>
      </c>
      <c r="P6656" s="15" t="str">
        <f t="shared" ca="1" si="725"/>
        <v>91-180d</v>
      </c>
      <c r="Q6656" s="17">
        <f ca="1">IF(P6656="0-90d",0,IF(P6656="91-180d",INDEX(Assumptions!$F$8:$F$12,MATCH(B6656,Assumptions!$A$8:$A$12,0)),IF(P6656="181-365d",INDEX(Assumptions!$G$8:$G$12,MATCH(B6656,Assumptions!$A$8:$A$12,0)),INDEX(Assumptions!$H$8:$H$12,MATCH(B6656,Assumptions!$A$8:$A$12,0)))))</f>
        <v>0.02</v>
      </c>
      <c r="R6656" s="14">
        <f t="shared" ca="1" si="726"/>
        <v>3759265.6372800004</v>
      </c>
      <c r="S6656" s="14">
        <f t="shared" si="727"/>
        <v>0</v>
      </c>
      <c r="T6656" s="11" t="s">
        <v>39</v>
      </c>
      <c r="U6656" s="18" t="s">
        <v>26</v>
      </c>
    </row>
    <row r="6657" spans="1:21" ht="15" customHeight="1" x14ac:dyDescent="0.15">
      <c r="A6657" s="10" t="s">
        <v>6705</v>
      </c>
      <c r="B6657" s="11" t="s">
        <v>46</v>
      </c>
      <c r="C6657" s="11" t="s">
        <v>119</v>
      </c>
      <c r="D6657" s="12">
        <v>45909</v>
      </c>
      <c r="E6657" s="11">
        <v>2304</v>
      </c>
      <c r="F6657" s="11" t="s">
        <v>33</v>
      </c>
      <c r="G6657" s="13">
        <v>639091.39</v>
      </c>
      <c r="H6657" s="14">
        <f t="shared" si="721"/>
        <v>1472466562.5599999</v>
      </c>
      <c r="I6657" s="14">
        <f>IF(F6657="GHS",H6657,H6657*Assumptions!$B$4)</f>
        <v>1472466562.5599999</v>
      </c>
      <c r="J6657" s="15" t="str">
        <f>INDEX(Assumptions!$B$8:$B$12,MATCH(B6657,Assumptions!$A$8:$A$12,0))</f>
        <v>Specific Identification</v>
      </c>
      <c r="K6657" s="16">
        <f>G6657/(1-INDEX(Assumptions!$D$8:$D$12,MATCH(B6657,Assumptions!$A$8:$A$12,0)))</f>
        <v>819347.93589743588</v>
      </c>
      <c r="L6657" s="16">
        <f t="shared" si="722"/>
        <v>19172.741699999999</v>
      </c>
      <c r="M6657" s="16">
        <f t="shared" si="723"/>
        <v>40967.396794871798</v>
      </c>
      <c r="N6657" s="14">
        <f>E6657*(K6657-L6657-M6657)*IF(F6657="GHS",1,Assumptions!$B$4)</f>
        <v>1749214765.2155077</v>
      </c>
      <c r="O6657" s="15">
        <f t="shared" ca="1" si="724"/>
        <v>377</v>
      </c>
      <c r="P6657" s="15" t="str">
        <f t="shared" ca="1" si="725"/>
        <v>365d+</v>
      </c>
      <c r="Q6657" s="17">
        <f ca="1">IF(P6657="0-90d",0,IF(P6657="91-180d",INDEX(Assumptions!$F$8:$F$12,MATCH(B6657,Assumptions!$A$8:$A$12,0)),IF(P6657="181-365d",INDEX(Assumptions!$G$8:$G$12,MATCH(B6657,Assumptions!$A$8:$A$12,0)),INDEX(Assumptions!$H$8:$H$12,MATCH(B6657,Assumptions!$A$8:$A$12,0)))))</f>
        <v>0.15</v>
      </c>
      <c r="R6657" s="14">
        <f t="shared" ca="1" si="726"/>
        <v>220869984.38399997</v>
      </c>
      <c r="S6657" s="14">
        <f t="shared" ca="1" si="727"/>
        <v>1251596578.1759999</v>
      </c>
      <c r="T6657" s="11" t="s">
        <v>25</v>
      </c>
      <c r="U6657" s="18" t="s">
        <v>26</v>
      </c>
    </row>
    <row r="6658" spans="1:21" ht="15" customHeight="1" x14ac:dyDescent="0.15">
      <c r="A6658" s="10" t="s">
        <v>6706</v>
      </c>
      <c r="B6658" s="11" t="s">
        <v>41</v>
      </c>
      <c r="C6658" s="11" t="s">
        <v>115</v>
      </c>
      <c r="D6658" s="12">
        <v>45988</v>
      </c>
      <c r="E6658" s="11">
        <v>1235</v>
      </c>
      <c r="F6658" s="11" t="s">
        <v>33</v>
      </c>
      <c r="G6658" s="13">
        <v>599.82000000000005</v>
      </c>
      <c r="H6658" s="14">
        <f t="shared" ref="H6658:H6721" si="728">E6658*G6658</f>
        <v>740777.70000000007</v>
      </c>
      <c r="I6658" s="14">
        <f>IF(F6658="GHS",H6658,H6658*Assumptions!$B$4)</f>
        <v>740777.70000000007</v>
      </c>
      <c r="J6658" s="15" t="str">
        <f>INDEX(Assumptions!$B$8:$B$12,MATCH(B6658,Assumptions!$A$8:$A$12,0))</f>
        <v>Weighted Average</v>
      </c>
      <c r="K6658" s="16">
        <f>G6658/(1-INDEX(Assumptions!$D$8:$D$12,MATCH(B6658,Assumptions!$A$8:$A$12,0)))</f>
        <v>922.80000000000007</v>
      </c>
      <c r="L6658" s="16">
        <f t="shared" ref="L6658:L6721" si="729">G6658*0.03</f>
        <v>17.994600000000002</v>
      </c>
      <c r="M6658" s="16">
        <f t="shared" ref="M6658:M6721" si="730">K6658*0.05</f>
        <v>46.140000000000008</v>
      </c>
      <c r="N6658" s="14">
        <f>E6658*(K6658-L6658-M6658)*IF(F6658="GHS",1,Assumptions!$B$4)</f>
        <v>1060451.7690000001</v>
      </c>
      <c r="O6658" s="15">
        <f t="shared" ref="O6658:O6721" ca="1" si="731">TODAY()-D6658</f>
        <v>298</v>
      </c>
      <c r="P6658" s="15" t="str">
        <f t="shared" ref="P6658:P6721" ca="1" si="732">IF(O6658&lt;=90,"0-90d",IF(O6658&lt;=180,"91-180d",IF(O6658&lt;=365,"181-365d","365d+")))</f>
        <v>181-365d</v>
      </c>
      <c r="Q6658" s="17">
        <f ca="1">IF(P6658="0-90d",0,IF(P6658="91-180d",INDEX(Assumptions!$F$8:$F$12,MATCH(B6658,Assumptions!$A$8:$A$12,0)),IF(P6658="181-365d",INDEX(Assumptions!$G$8:$G$12,MATCH(B6658,Assumptions!$A$8:$A$12,0)),INDEX(Assumptions!$H$8:$H$12,MATCH(B6658,Assumptions!$A$8:$A$12,0)))))</f>
        <v>0.35</v>
      </c>
      <c r="R6658" s="14">
        <f t="shared" ref="R6658:R6721" ca="1" si="733">I6658*Q6658</f>
        <v>259272.19500000001</v>
      </c>
      <c r="S6658" s="14">
        <f t="shared" ref="S6658:S6721" si="734">IF(T6658="Held on Consignment (Not Owned)",0,MIN(I6658-R6658,N6658))</f>
        <v>0</v>
      </c>
      <c r="T6658" s="11" t="s">
        <v>39</v>
      </c>
      <c r="U6658" s="18" t="s">
        <v>26</v>
      </c>
    </row>
    <row r="6659" spans="1:21" ht="15" customHeight="1" x14ac:dyDescent="0.15">
      <c r="A6659" s="10" t="s">
        <v>6707</v>
      </c>
      <c r="B6659" s="11" t="s">
        <v>28</v>
      </c>
      <c r="C6659" s="11" t="s">
        <v>35</v>
      </c>
      <c r="D6659" s="12">
        <v>46178</v>
      </c>
      <c r="E6659" s="11">
        <v>2882</v>
      </c>
      <c r="F6659" s="11" t="s">
        <v>24</v>
      </c>
      <c r="G6659" s="13">
        <v>21600</v>
      </c>
      <c r="H6659" s="14">
        <f t="shared" si="728"/>
        <v>62251200</v>
      </c>
      <c r="I6659" s="14">
        <f>IF(F6659="GHS",H6659,H6659*Assumptions!$B$4)</f>
        <v>672312960</v>
      </c>
      <c r="J6659" s="15" t="str">
        <f>INDEX(Assumptions!$B$8:$B$12,MATCH(B6659,Assumptions!$A$8:$A$12,0))</f>
        <v>Fair Value Less Costs to Sell</v>
      </c>
      <c r="K6659" s="16">
        <f>G6659/(1-INDEX(Assumptions!$D$8:$D$12,MATCH(B6659,Assumptions!$A$8:$A$12,0)))</f>
        <v>24545.454545454544</v>
      </c>
      <c r="L6659" s="16">
        <f t="shared" si="729"/>
        <v>648</v>
      </c>
      <c r="M6659" s="16">
        <f t="shared" si="730"/>
        <v>1227.2727272727273</v>
      </c>
      <c r="N6659" s="14">
        <f>E6659*(K6659-L6659-M6659)*IF(F6659="GHS",1,Assumptions!$B$4)</f>
        <v>705623011.19999993</v>
      </c>
      <c r="O6659" s="15">
        <f t="shared" ca="1" si="731"/>
        <v>108</v>
      </c>
      <c r="P6659" s="15" t="str">
        <f t="shared" ca="1" si="732"/>
        <v>91-180d</v>
      </c>
      <c r="Q6659" s="17">
        <f ca="1">IF(P6659="0-90d",0,IF(P6659="91-180d",INDEX(Assumptions!$F$8:$F$12,MATCH(B6659,Assumptions!$A$8:$A$12,0)),IF(P6659="181-365d",INDEX(Assumptions!$G$8:$G$12,MATCH(B6659,Assumptions!$A$8:$A$12,0)),INDEX(Assumptions!$H$8:$H$12,MATCH(B6659,Assumptions!$A$8:$A$12,0)))))</f>
        <v>0.02</v>
      </c>
      <c r="R6659" s="14">
        <f t="shared" ca="1" si="733"/>
        <v>13446259.200000001</v>
      </c>
      <c r="S6659" s="14">
        <f t="shared" ca="1" si="734"/>
        <v>658866700.79999995</v>
      </c>
      <c r="T6659" s="11" t="s">
        <v>25</v>
      </c>
      <c r="U6659" s="18" t="s">
        <v>26</v>
      </c>
    </row>
    <row r="6660" spans="1:21" ht="15" customHeight="1" x14ac:dyDescent="0.15">
      <c r="A6660" s="10" t="s">
        <v>6708</v>
      </c>
      <c r="B6660" s="11" t="s">
        <v>22</v>
      </c>
      <c r="C6660" s="11" t="s">
        <v>61</v>
      </c>
      <c r="D6660" s="12">
        <v>45809</v>
      </c>
      <c r="E6660" s="11">
        <v>2437</v>
      </c>
      <c r="F6660" s="11" t="s">
        <v>24</v>
      </c>
      <c r="G6660" s="13">
        <v>13390.98</v>
      </c>
      <c r="H6660" s="14">
        <f t="shared" si="728"/>
        <v>32633818.259999998</v>
      </c>
      <c r="I6660" s="14">
        <f>IF(F6660="GHS",H6660,H6660*Assumptions!$B$4)</f>
        <v>352445237.208</v>
      </c>
      <c r="J6660" s="15" t="str">
        <f>INDEX(Assumptions!$B$8:$B$12,MATCH(B6660,Assumptions!$A$8:$A$12,0))</f>
        <v>FIFO</v>
      </c>
      <c r="K6660" s="16">
        <f>G6660/(1-INDEX(Assumptions!$D$8:$D$12,MATCH(B6660,Assumptions!$A$8:$A$12,0)))</f>
        <v>16330.463414634145</v>
      </c>
      <c r="L6660" s="16">
        <f t="shared" si="729"/>
        <v>401.7294</v>
      </c>
      <c r="M6660" s="16">
        <f t="shared" si="730"/>
        <v>816.5231707317073</v>
      </c>
      <c r="N6660" s="14">
        <f>E6660*(K6660-L6660-M6660)*IF(F6660="GHS",1,Assumptions!$B$4)</f>
        <v>397747344.52717459</v>
      </c>
      <c r="O6660" s="15">
        <f t="shared" ca="1" si="731"/>
        <v>477</v>
      </c>
      <c r="P6660" s="15" t="str">
        <f t="shared" ca="1" si="732"/>
        <v>365d+</v>
      </c>
      <c r="Q6660" s="17">
        <f ca="1">IF(P6660="0-90d",0,IF(P6660="91-180d",INDEX(Assumptions!$F$8:$F$12,MATCH(B6660,Assumptions!$A$8:$A$12,0)),IF(P6660="181-365d",INDEX(Assumptions!$G$8:$G$12,MATCH(B6660,Assumptions!$A$8:$A$12,0)),INDEX(Assumptions!$H$8:$H$12,MATCH(B6660,Assumptions!$A$8:$A$12,0)))))</f>
        <v>0.5</v>
      </c>
      <c r="R6660" s="14">
        <f t="shared" ca="1" si="733"/>
        <v>176222618.604</v>
      </c>
      <c r="S6660" s="14">
        <f t="shared" ca="1" si="734"/>
        <v>176222618.604</v>
      </c>
      <c r="T6660" s="11" t="s">
        <v>25</v>
      </c>
      <c r="U6660" s="18" t="s">
        <v>26</v>
      </c>
    </row>
    <row r="6661" spans="1:21" ht="15" customHeight="1" x14ac:dyDescent="0.15">
      <c r="A6661" s="10" t="s">
        <v>6709</v>
      </c>
      <c r="B6661" s="11" t="s">
        <v>41</v>
      </c>
      <c r="C6661" s="11" t="s">
        <v>44</v>
      </c>
      <c r="D6661" s="12">
        <v>45938</v>
      </c>
      <c r="E6661" s="11">
        <v>2210</v>
      </c>
      <c r="F6661" s="11" t="s">
        <v>33</v>
      </c>
      <c r="G6661" s="13">
        <v>355.84</v>
      </c>
      <c r="H6661" s="14">
        <f t="shared" si="728"/>
        <v>786406.39999999991</v>
      </c>
      <c r="I6661" s="14">
        <f>IF(F6661="GHS",H6661,H6661*Assumptions!$B$4)</f>
        <v>786406.39999999991</v>
      </c>
      <c r="J6661" s="15" t="str">
        <f>INDEX(Assumptions!$B$8:$B$12,MATCH(B6661,Assumptions!$A$8:$A$12,0))</f>
        <v>Weighted Average</v>
      </c>
      <c r="K6661" s="16">
        <f>G6661/(1-INDEX(Assumptions!$D$8:$D$12,MATCH(B6661,Assumptions!$A$8:$A$12,0)))</f>
        <v>547.44615384615383</v>
      </c>
      <c r="L6661" s="16">
        <f t="shared" si="729"/>
        <v>10.675199999999998</v>
      </c>
      <c r="M6661" s="16">
        <f t="shared" si="730"/>
        <v>27.372307692307693</v>
      </c>
      <c r="N6661" s="14">
        <f>E6661*(K6661-L6661-M6661)*IF(F6661="GHS",1,Assumptions!$B$4)</f>
        <v>1125771.0079999999</v>
      </c>
      <c r="O6661" s="15">
        <f t="shared" ca="1" si="731"/>
        <v>348</v>
      </c>
      <c r="P6661" s="15" t="str">
        <f t="shared" ca="1" si="732"/>
        <v>181-365d</v>
      </c>
      <c r="Q6661" s="17">
        <f ca="1">IF(P6661="0-90d",0,IF(P6661="91-180d",INDEX(Assumptions!$F$8:$F$12,MATCH(B6661,Assumptions!$A$8:$A$12,0)),IF(P6661="181-365d",INDEX(Assumptions!$G$8:$G$12,MATCH(B6661,Assumptions!$A$8:$A$12,0)),INDEX(Assumptions!$H$8:$H$12,MATCH(B6661,Assumptions!$A$8:$A$12,0)))))</f>
        <v>0.35</v>
      </c>
      <c r="R6661" s="14">
        <f t="shared" ca="1" si="733"/>
        <v>275242.23999999993</v>
      </c>
      <c r="S6661" s="14">
        <f t="shared" ca="1" si="734"/>
        <v>511164.15999999997</v>
      </c>
      <c r="T6661" s="11" t="s">
        <v>25</v>
      </c>
      <c r="U6661" s="18" t="s">
        <v>26</v>
      </c>
    </row>
    <row r="6662" spans="1:21" ht="15" customHeight="1" x14ac:dyDescent="0.15">
      <c r="A6662" s="10" t="s">
        <v>6710</v>
      </c>
      <c r="B6662" s="11" t="s">
        <v>41</v>
      </c>
      <c r="C6662" s="11" t="s">
        <v>115</v>
      </c>
      <c r="D6662" s="12">
        <v>45910</v>
      </c>
      <c r="E6662" s="11">
        <v>2358</v>
      </c>
      <c r="F6662" s="11" t="s">
        <v>33</v>
      </c>
      <c r="G6662" s="13">
        <v>625.45000000000005</v>
      </c>
      <c r="H6662" s="14">
        <f t="shared" si="728"/>
        <v>1474811.1</v>
      </c>
      <c r="I6662" s="14">
        <f>IF(F6662="GHS",H6662,H6662*Assumptions!$B$4)</f>
        <v>1474811.1</v>
      </c>
      <c r="J6662" s="15" t="str">
        <f>INDEX(Assumptions!$B$8:$B$12,MATCH(B6662,Assumptions!$A$8:$A$12,0))</f>
        <v>Weighted Average</v>
      </c>
      <c r="K6662" s="16">
        <f>G6662/(1-INDEX(Assumptions!$D$8:$D$12,MATCH(B6662,Assumptions!$A$8:$A$12,0)))</f>
        <v>962.23076923076928</v>
      </c>
      <c r="L6662" s="16">
        <f t="shared" si="729"/>
        <v>18.763500000000001</v>
      </c>
      <c r="M6662" s="16">
        <f t="shared" si="730"/>
        <v>48.111538461538466</v>
      </c>
      <c r="N6662" s="14">
        <f>E6662*(K6662-L6662-M6662)*IF(F6662="GHS",1,Assumptions!$B$4)</f>
        <v>2111248.8131538462</v>
      </c>
      <c r="O6662" s="15">
        <f t="shared" ca="1" si="731"/>
        <v>376</v>
      </c>
      <c r="P6662" s="15" t="str">
        <f t="shared" ca="1" si="732"/>
        <v>365d+</v>
      </c>
      <c r="Q6662" s="17">
        <f ca="1">IF(P6662="0-90d",0,IF(P6662="91-180d",INDEX(Assumptions!$F$8:$F$12,MATCH(B6662,Assumptions!$A$8:$A$12,0)),IF(P6662="181-365d",INDEX(Assumptions!$G$8:$G$12,MATCH(B6662,Assumptions!$A$8:$A$12,0)),INDEX(Assumptions!$H$8:$H$12,MATCH(B6662,Assumptions!$A$8:$A$12,0)))))</f>
        <v>0.8</v>
      </c>
      <c r="R6662" s="14">
        <f t="shared" ca="1" si="733"/>
        <v>1179848.8800000001</v>
      </c>
      <c r="S6662" s="14">
        <f t="shared" si="734"/>
        <v>0</v>
      </c>
      <c r="T6662" s="11" t="s">
        <v>39</v>
      </c>
      <c r="U6662" s="18" t="s">
        <v>26</v>
      </c>
    </row>
    <row r="6663" spans="1:21" ht="15" customHeight="1" x14ac:dyDescent="0.15">
      <c r="A6663" s="10" t="s">
        <v>6711</v>
      </c>
      <c r="B6663" s="11" t="s">
        <v>41</v>
      </c>
      <c r="C6663" s="11" t="s">
        <v>115</v>
      </c>
      <c r="D6663" s="12">
        <v>45984</v>
      </c>
      <c r="E6663" s="11">
        <v>541</v>
      </c>
      <c r="F6663" s="11" t="s">
        <v>33</v>
      </c>
      <c r="G6663" s="13">
        <v>316.36</v>
      </c>
      <c r="H6663" s="14">
        <f t="shared" si="728"/>
        <v>171150.76</v>
      </c>
      <c r="I6663" s="14">
        <f>IF(F6663="GHS",H6663,H6663*Assumptions!$B$4)</f>
        <v>171150.76</v>
      </c>
      <c r="J6663" s="15" t="str">
        <f>INDEX(Assumptions!$B$8:$B$12,MATCH(B6663,Assumptions!$A$8:$A$12,0))</f>
        <v>Weighted Average</v>
      </c>
      <c r="K6663" s="16">
        <f>G6663/(1-INDEX(Assumptions!$D$8:$D$12,MATCH(B6663,Assumptions!$A$8:$A$12,0)))</f>
        <v>486.7076923076923</v>
      </c>
      <c r="L6663" s="16">
        <f t="shared" si="729"/>
        <v>9.4908000000000001</v>
      </c>
      <c r="M6663" s="16">
        <f t="shared" si="730"/>
        <v>24.335384615384616</v>
      </c>
      <c r="N6663" s="14">
        <f>E6663*(K6663-L6663-M6663)*IF(F6663="GHS",1,Assumptions!$B$4)</f>
        <v>245008.89566153847</v>
      </c>
      <c r="O6663" s="15">
        <f t="shared" ca="1" si="731"/>
        <v>302</v>
      </c>
      <c r="P6663" s="15" t="str">
        <f t="shared" ca="1" si="732"/>
        <v>181-365d</v>
      </c>
      <c r="Q6663" s="17">
        <f ca="1">IF(P6663="0-90d",0,IF(P6663="91-180d",INDEX(Assumptions!$F$8:$F$12,MATCH(B6663,Assumptions!$A$8:$A$12,0)),IF(P6663="181-365d",INDEX(Assumptions!$G$8:$G$12,MATCH(B6663,Assumptions!$A$8:$A$12,0)),INDEX(Assumptions!$H$8:$H$12,MATCH(B6663,Assumptions!$A$8:$A$12,0)))))</f>
        <v>0.35</v>
      </c>
      <c r="R6663" s="14">
        <f t="shared" ca="1" si="733"/>
        <v>59902.765999999996</v>
      </c>
      <c r="S6663" s="14">
        <f t="shared" ca="1" si="734"/>
        <v>111247.99400000001</v>
      </c>
      <c r="T6663" s="11" t="s">
        <v>25</v>
      </c>
      <c r="U6663" s="18" t="s">
        <v>26</v>
      </c>
    </row>
    <row r="6664" spans="1:21" ht="15" customHeight="1" x14ac:dyDescent="0.15">
      <c r="A6664" s="10" t="s">
        <v>6712</v>
      </c>
      <c r="B6664" s="11" t="s">
        <v>46</v>
      </c>
      <c r="C6664" s="11" t="s">
        <v>119</v>
      </c>
      <c r="D6664" s="12">
        <v>46156</v>
      </c>
      <c r="E6664" s="11">
        <v>3715</v>
      </c>
      <c r="F6664" s="11" t="s">
        <v>33</v>
      </c>
      <c r="G6664" s="13">
        <v>602613.56000000006</v>
      </c>
      <c r="H6664" s="14">
        <f t="shared" si="728"/>
        <v>2238709375.4000001</v>
      </c>
      <c r="I6664" s="14">
        <f>IF(F6664="GHS",H6664,H6664*Assumptions!$B$4)</f>
        <v>2238709375.4000001</v>
      </c>
      <c r="J6664" s="15" t="str">
        <f>INDEX(Assumptions!$B$8:$B$12,MATCH(B6664,Assumptions!$A$8:$A$12,0))</f>
        <v>Specific Identification</v>
      </c>
      <c r="K6664" s="16">
        <f>G6664/(1-INDEX(Assumptions!$D$8:$D$12,MATCH(B6664,Assumptions!$A$8:$A$12,0)))</f>
        <v>772581.48717948725</v>
      </c>
      <c r="L6664" s="16">
        <f t="shared" si="729"/>
        <v>18078.406800000001</v>
      </c>
      <c r="M6664" s="16">
        <f t="shared" si="730"/>
        <v>38629.074358974365</v>
      </c>
      <c r="N6664" s="14">
        <f>E6664*(K6664-L6664-M6664)*IF(F6664="GHS",1,Assumptions!$B$4)</f>
        <v>2659471932.3662052</v>
      </c>
      <c r="O6664" s="15">
        <f t="shared" ca="1" si="731"/>
        <v>130</v>
      </c>
      <c r="P6664" s="15" t="str">
        <f t="shared" ca="1" si="732"/>
        <v>91-180d</v>
      </c>
      <c r="Q6664" s="17">
        <f ca="1">IF(P6664="0-90d",0,IF(P6664="91-180d",INDEX(Assumptions!$F$8:$F$12,MATCH(B6664,Assumptions!$A$8:$A$12,0)),IF(P6664="181-365d",INDEX(Assumptions!$G$8:$G$12,MATCH(B6664,Assumptions!$A$8:$A$12,0)),INDEX(Assumptions!$H$8:$H$12,MATCH(B6664,Assumptions!$A$8:$A$12,0)))))</f>
        <v>0</v>
      </c>
      <c r="R6664" s="14">
        <f t="shared" ca="1" si="733"/>
        <v>0</v>
      </c>
      <c r="S6664" s="14">
        <f t="shared" ca="1" si="734"/>
        <v>2238709375.4000001</v>
      </c>
      <c r="T6664" s="11" t="s">
        <v>25</v>
      </c>
      <c r="U6664" s="18" t="s">
        <v>26</v>
      </c>
    </row>
    <row r="6665" spans="1:21" ht="15" customHeight="1" x14ac:dyDescent="0.15">
      <c r="A6665" s="10" t="s">
        <v>6713</v>
      </c>
      <c r="B6665" s="11" t="s">
        <v>28</v>
      </c>
      <c r="C6665" s="11" t="s">
        <v>29</v>
      </c>
      <c r="D6665" s="12">
        <v>45872</v>
      </c>
      <c r="E6665" s="11">
        <v>1768</v>
      </c>
      <c r="F6665" s="11" t="s">
        <v>24</v>
      </c>
      <c r="G6665" s="13">
        <v>16286.05</v>
      </c>
      <c r="H6665" s="14">
        <f t="shared" si="728"/>
        <v>28793736.399999999</v>
      </c>
      <c r="I6665" s="14">
        <f>IF(F6665="GHS",H6665,H6665*Assumptions!$B$4)</f>
        <v>310972353.12</v>
      </c>
      <c r="J6665" s="15" t="str">
        <f>INDEX(Assumptions!$B$8:$B$12,MATCH(B6665,Assumptions!$A$8:$A$12,0))</f>
        <v>Fair Value Less Costs to Sell</v>
      </c>
      <c r="K6665" s="16">
        <f>G6665/(1-INDEX(Assumptions!$D$8:$D$12,MATCH(B6665,Assumptions!$A$8:$A$12,0)))</f>
        <v>18506.875</v>
      </c>
      <c r="L6665" s="16">
        <f t="shared" si="729"/>
        <v>488.58149999999995</v>
      </c>
      <c r="M6665" s="16">
        <f t="shared" si="730"/>
        <v>925.34375</v>
      </c>
      <c r="N6665" s="14">
        <f>E6665*(K6665-L6665-M6665)*IF(F6665="GHS",1,Assumptions!$B$4)</f>
        <v>326379619.70640004</v>
      </c>
      <c r="O6665" s="15">
        <f t="shared" ca="1" si="731"/>
        <v>414</v>
      </c>
      <c r="P6665" s="15" t="str">
        <f t="shared" ca="1" si="732"/>
        <v>365d+</v>
      </c>
      <c r="Q6665" s="17">
        <f ca="1">IF(P6665="0-90d",0,IF(P6665="91-180d",INDEX(Assumptions!$F$8:$F$12,MATCH(B6665,Assumptions!$A$8:$A$12,0)),IF(P6665="181-365d",INDEX(Assumptions!$G$8:$G$12,MATCH(B6665,Assumptions!$A$8:$A$12,0)),INDEX(Assumptions!$H$8:$H$12,MATCH(B6665,Assumptions!$A$8:$A$12,0)))))</f>
        <v>0.4</v>
      </c>
      <c r="R6665" s="14">
        <f t="shared" ca="1" si="733"/>
        <v>124388941.24800001</v>
      </c>
      <c r="S6665" s="14">
        <f t="shared" ca="1" si="734"/>
        <v>186583411.87199998</v>
      </c>
      <c r="T6665" s="11" t="s">
        <v>25</v>
      </c>
      <c r="U6665" s="18" t="s">
        <v>26</v>
      </c>
    </row>
    <row r="6666" spans="1:21" ht="15" customHeight="1" x14ac:dyDescent="0.15">
      <c r="A6666" s="10" t="s">
        <v>6714</v>
      </c>
      <c r="B6666" s="11" t="s">
        <v>31</v>
      </c>
      <c r="C6666" s="11" t="s">
        <v>63</v>
      </c>
      <c r="D6666" s="12">
        <v>46069</v>
      </c>
      <c r="E6666" s="11">
        <v>2622</v>
      </c>
      <c r="F6666" s="11" t="s">
        <v>33</v>
      </c>
      <c r="G6666" s="13">
        <v>2909.26</v>
      </c>
      <c r="H6666" s="14">
        <f t="shared" si="728"/>
        <v>7628079.7200000007</v>
      </c>
      <c r="I6666" s="14">
        <f>IF(F6666="GHS",H6666,H6666*Assumptions!$B$4)</f>
        <v>7628079.7200000007</v>
      </c>
      <c r="J6666" s="15" t="str">
        <f>INDEX(Assumptions!$B$8:$B$12,MATCH(B6666,Assumptions!$A$8:$A$12,0))</f>
        <v>Weighted Average</v>
      </c>
      <c r="K6666" s="16">
        <f>G6666/(1-INDEX(Assumptions!$D$8:$D$12,MATCH(B6666,Assumptions!$A$8:$A$12,0)))</f>
        <v>4040.6388888888891</v>
      </c>
      <c r="L6666" s="16">
        <f t="shared" si="729"/>
        <v>87.277799999999999</v>
      </c>
      <c r="M6666" s="16">
        <f t="shared" si="730"/>
        <v>202.03194444444446</v>
      </c>
      <c r="N6666" s="14">
        <f>E6666*(K6666-L6666-M6666)*IF(F6666="GHS",1,Assumptions!$B$4)</f>
        <v>9835985.0167333353</v>
      </c>
      <c r="O6666" s="15">
        <f t="shared" ca="1" si="731"/>
        <v>217</v>
      </c>
      <c r="P6666" s="15" t="str">
        <f t="shared" ca="1" si="732"/>
        <v>181-365d</v>
      </c>
      <c r="Q6666" s="17">
        <f ca="1">IF(P6666="0-90d",0,IF(P6666="91-180d",INDEX(Assumptions!$F$8:$F$12,MATCH(B6666,Assumptions!$A$8:$A$12,0)),IF(P6666="181-365d",INDEX(Assumptions!$G$8:$G$12,MATCH(B6666,Assumptions!$A$8:$A$12,0)),INDEX(Assumptions!$H$8:$H$12,MATCH(B6666,Assumptions!$A$8:$A$12,0)))))</f>
        <v>0.2</v>
      </c>
      <c r="R6666" s="14">
        <f t="shared" ca="1" si="733"/>
        <v>1525615.9440000001</v>
      </c>
      <c r="S6666" s="14">
        <f t="shared" ca="1" si="734"/>
        <v>6102463.7760000005</v>
      </c>
      <c r="T6666" s="11" t="s">
        <v>25</v>
      </c>
      <c r="U6666" s="18" t="s">
        <v>26</v>
      </c>
    </row>
    <row r="6667" spans="1:21" ht="15" customHeight="1" x14ac:dyDescent="0.15">
      <c r="A6667" s="10" t="s">
        <v>6715</v>
      </c>
      <c r="B6667" s="11" t="s">
        <v>31</v>
      </c>
      <c r="C6667" s="11" t="s">
        <v>76</v>
      </c>
      <c r="D6667" s="12">
        <v>45754</v>
      </c>
      <c r="E6667" s="11">
        <v>4810</v>
      </c>
      <c r="F6667" s="11" t="s">
        <v>33</v>
      </c>
      <c r="G6667" s="13">
        <v>1735.37</v>
      </c>
      <c r="H6667" s="14">
        <f t="shared" si="728"/>
        <v>8347129.6999999993</v>
      </c>
      <c r="I6667" s="14">
        <f>IF(F6667="GHS",H6667,H6667*Assumptions!$B$4)</f>
        <v>8347129.6999999993</v>
      </c>
      <c r="J6667" s="15" t="str">
        <f>INDEX(Assumptions!$B$8:$B$12,MATCH(B6667,Assumptions!$A$8:$A$12,0))</f>
        <v>Weighted Average</v>
      </c>
      <c r="K6667" s="16">
        <f>G6667/(1-INDEX(Assumptions!$D$8:$D$12,MATCH(B6667,Assumptions!$A$8:$A$12,0)))</f>
        <v>2410.2361111111109</v>
      </c>
      <c r="L6667" s="16">
        <f t="shared" si="729"/>
        <v>52.061099999999996</v>
      </c>
      <c r="M6667" s="16">
        <f t="shared" si="730"/>
        <v>120.51180555555555</v>
      </c>
      <c r="N6667" s="14">
        <f>E6667*(K6667-L6667-M6667)*IF(F6667="GHS",1,Assumptions!$B$4)</f>
        <v>10763160.018722223</v>
      </c>
      <c r="O6667" s="15">
        <f t="shared" ca="1" si="731"/>
        <v>532</v>
      </c>
      <c r="P6667" s="15" t="str">
        <f t="shared" ca="1" si="732"/>
        <v>365d+</v>
      </c>
      <c r="Q6667" s="17">
        <f ca="1">IF(P6667="0-90d",0,IF(P6667="91-180d",INDEX(Assumptions!$F$8:$F$12,MATCH(B6667,Assumptions!$A$8:$A$12,0)),IF(P6667="181-365d",INDEX(Assumptions!$G$8:$G$12,MATCH(B6667,Assumptions!$A$8:$A$12,0)),INDEX(Assumptions!$H$8:$H$12,MATCH(B6667,Assumptions!$A$8:$A$12,0)))))</f>
        <v>0.6</v>
      </c>
      <c r="R6667" s="14">
        <f t="shared" ca="1" si="733"/>
        <v>5008277.8199999994</v>
      </c>
      <c r="S6667" s="14">
        <f t="shared" ca="1" si="734"/>
        <v>3338851.88</v>
      </c>
      <c r="T6667" s="11" t="s">
        <v>25</v>
      </c>
      <c r="U6667" s="18" t="s">
        <v>26</v>
      </c>
    </row>
    <row r="6668" spans="1:21" ht="15" customHeight="1" x14ac:dyDescent="0.15">
      <c r="A6668" s="10" t="s">
        <v>6716</v>
      </c>
      <c r="B6668" s="11" t="s">
        <v>41</v>
      </c>
      <c r="C6668" s="11" t="s">
        <v>42</v>
      </c>
      <c r="D6668" s="12">
        <v>45884</v>
      </c>
      <c r="E6668" s="11">
        <v>510</v>
      </c>
      <c r="F6668" s="11" t="s">
        <v>33</v>
      </c>
      <c r="G6668" s="13">
        <v>502.41</v>
      </c>
      <c r="H6668" s="14">
        <f t="shared" si="728"/>
        <v>256229.1</v>
      </c>
      <c r="I6668" s="14">
        <f>IF(F6668="GHS",H6668,H6668*Assumptions!$B$4)</f>
        <v>256229.1</v>
      </c>
      <c r="J6668" s="15" t="str">
        <f>INDEX(Assumptions!$B$8:$B$12,MATCH(B6668,Assumptions!$A$8:$A$12,0))</f>
        <v>Weighted Average</v>
      </c>
      <c r="K6668" s="16">
        <f>G6668/(1-INDEX(Assumptions!$D$8:$D$12,MATCH(B6668,Assumptions!$A$8:$A$12,0)))</f>
        <v>772.93846153846152</v>
      </c>
      <c r="L6668" s="16">
        <f t="shared" si="729"/>
        <v>15.0723</v>
      </c>
      <c r="M6668" s="16">
        <f t="shared" si="730"/>
        <v>38.64692307692308</v>
      </c>
      <c r="N6668" s="14">
        <f>E6668*(K6668-L6668-M6668)*IF(F6668="GHS",1,Assumptions!$B$4)</f>
        <v>366801.81161538459</v>
      </c>
      <c r="O6668" s="15">
        <f t="shared" ca="1" si="731"/>
        <v>402</v>
      </c>
      <c r="P6668" s="15" t="str">
        <f t="shared" ca="1" si="732"/>
        <v>365d+</v>
      </c>
      <c r="Q6668" s="17">
        <f ca="1">IF(P6668="0-90d",0,IF(P6668="91-180d",INDEX(Assumptions!$F$8:$F$12,MATCH(B6668,Assumptions!$A$8:$A$12,0)),IF(P6668="181-365d",INDEX(Assumptions!$G$8:$G$12,MATCH(B6668,Assumptions!$A$8:$A$12,0)),INDEX(Assumptions!$H$8:$H$12,MATCH(B6668,Assumptions!$A$8:$A$12,0)))))</f>
        <v>0.8</v>
      </c>
      <c r="R6668" s="14">
        <f t="shared" ca="1" si="733"/>
        <v>204983.28000000003</v>
      </c>
      <c r="S6668" s="14">
        <f t="shared" ca="1" si="734"/>
        <v>51245.819999999978</v>
      </c>
      <c r="T6668" s="11" t="s">
        <v>25</v>
      </c>
      <c r="U6668" s="18" t="s">
        <v>26</v>
      </c>
    </row>
    <row r="6669" spans="1:21" ht="15" customHeight="1" x14ac:dyDescent="0.15">
      <c r="A6669" s="10" t="s">
        <v>6717</v>
      </c>
      <c r="B6669" s="11" t="s">
        <v>41</v>
      </c>
      <c r="C6669" s="11" t="s">
        <v>42</v>
      </c>
      <c r="D6669" s="12">
        <v>45898</v>
      </c>
      <c r="E6669" s="11">
        <v>2417</v>
      </c>
      <c r="F6669" s="11" t="s">
        <v>33</v>
      </c>
      <c r="G6669" s="13">
        <v>240.25</v>
      </c>
      <c r="H6669" s="14">
        <f t="shared" si="728"/>
        <v>580684.25</v>
      </c>
      <c r="I6669" s="14">
        <f>IF(F6669="GHS",H6669,H6669*Assumptions!$B$4)</f>
        <v>580684.25</v>
      </c>
      <c r="J6669" s="15" t="str">
        <f>INDEX(Assumptions!$B$8:$B$12,MATCH(B6669,Assumptions!$A$8:$A$12,0))</f>
        <v>Weighted Average</v>
      </c>
      <c r="K6669" s="16">
        <f>G6669/(1-INDEX(Assumptions!$D$8:$D$12,MATCH(B6669,Assumptions!$A$8:$A$12,0)))</f>
        <v>369.61538461538458</v>
      </c>
      <c r="L6669" s="16">
        <f t="shared" si="729"/>
        <v>7.2074999999999996</v>
      </c>
      <c r="M6669" s="16">
        <f t="shared" si="730"/>
        <v>18.48076923076923</v>
      </c>
      <c r="N6669" s="14">
        <f>E6669*(K6669-L6669-M6669)*IF(F6669="GHS",1,Assumptions!$B$4)</f>
        <v>831271.83788461541</v>
      </c>
      <c r="O6669" s="15">
        <f t="shared" ca="1" si="731"/>
        <v>388</v>
      </c>
      <c r="P6669" s="15" t="str">
        <f t="shared" ca="1" si="732"/>
        <v>365d+</v>
      </c>
      <c r="Q6669" s="17">
        <f ca="1">IF(P6669="0-90d",0,IF(P6669="91-180d",INDEX(Assumptions!$F$8:$F$12,MATCH(B6669,Assumptions!$A$8:$A$12,0)),IF(P6669="181-365d",INDEX(Assumptions!$G$8:$G$12,MATCH(B6669,Assumptions!$A$8:$A$12,0)),INDEX(Assumptions!$H$8:$H$12,MATCH(B6669,Assumptions!$A$8:$A$12,0)))))</f>
        <v>0.8</v>
      </c>
      <c r="R6669" s="14">
        <f t="shared" ca="1" si="733"/>
        <v>464547.4</v>
      </c>
      <c r="S6669" s="14">
        <f t="shared" ca="1" si="734"/>
        <v>116136.84999999998</v>
      </c>
      <c r="T6669" s="11" t="s">
        <v>25</v>
      </c>
      <c r="U6669" s="18" t="s">
        <v>26</v>
      </c>
    </row>
    <row r="6670" spans="1:21" ht="15" customHeight="1" x14ac:dyDescent="0.15">
      <c r="A6670" s="10" t="s">
        <v>6718</v>
      </c>
      <c r="B6670" s="11" t="s">
        <v>46</v>
      </c>
      <c r="C6670" s="11" t="s">
        <v>119</v>
      </c>
      <c r="D6670" s="12">
        <v>46202</v>
      </c>
      <c r="E6670" s="11">
        <v>906</v>
      </c>
      <c r="F6670" s="11" t="s">
        <v>33</v>
      </c>
      <c r="G6670" s="13">
        <v>700978.21</v>
      </c>
      <c r="H6670" s="14">
        <f t="shared" si="728"/>
        <v>635086258.25999999</v>
      </c>
      <c r="I6670" s="14">
        <f>IF(F6670="GHS",H6670,H6670*Assumptions!$B$4)</f>
        <v>635086258.25999999</v>
      </c>
      <c r="J6670" s="15" t="str">
        <f>INDEX(Assumptions!$B$8:$B$12,MATCH(B6670,Assumptions!$A$8:$A$12,0))</f>
        <v>Specific Identification</v>
      </c>
      <c r="K6670" s="16">
        <f>G6670/(1-INDEX(Assumptions!$D$8:$D$12,MATCH(B6670,Assumptions!$A$8:$A$12,0)))</f>
        <v>898690.01282051275</v>
      </c>
      <c r="L6670" s="16">
        <f t="shared" si="729"/>
        <v>21029.346299999997</v>
      </c>
      <c r="M6670" s="16">
        <f t="shared" si="730"/>
        <v>44934.500641025639</v>
      </c>
      <c r="N6670" s="14">
        <f>E6670*(K6670-L6670-M6670)*IF(F6670="GHS",1,Assumptions!$B$4)</f>
        <v>754449906.2868154</v>
      </c>
      <c r="O6670" s="15">
        <f t="shared" ca="1" si="731"/>
        <v>84</v>
      </c>
      <c r="P6670" s="15" t="str">
        <f t="shared" ca="1" si="732"/>
        <v>0-90d</v>
      </c>
      <c r="Q6670" s="17">
        <f ca="1">IF(P6670="0-90d",0,IF(P6670="91-180d",INDEX(Assumptions!$F$8:$F$12,MATCH(B6670,Assumptions!$A$8:$A$12,0)),IF(P6670="181-365d",INDEX(Assumptions!$G$8:$G$12,MATCH(B6670,Assumptions!$A$8:$A$12,0)),INDEX(Assumptions!$H$8:$H$12,MATCH(B6670,Assumptions!$A$8:$A$12,0)))))</f>
        <v>0</v>
      </c>
      <c r="R6670" s="14">
        <f t="shared" ca="1" si="733"/>
        <v>0</v>
      </c>
      <c r="S6670" s="14">
        <f t="shared" si="734"/>
        <v>0</v>
      </c>
      <c r="T6670" s="11" t="s">
        <v>39</v>
      </c>
      <c r="U6670" s="18" t="s">
        <v>26</v>
      </c>
    </row>
    <row r="6671" spans="1:21" ht="15" customHeight="1" x14ac:dyDescent="0.15">
      <c r="A6671" s="10" t="s">
        <v>6719</v>
      </c>
      <c r="B6671" s="11" t="s">
        <v>41</v>
      </c>
      <c r="C6671" s="11" t="s">
        <v>49</v>
      </c>
      <c r="D6671" s="12">
        <v>45778</v>
      </c>
      <c r="E6671" s="11">
        <v>4614</v>
      </c>
      <c r="F6671" s="11" t="s">
        <v>33</v>
      </c>
      <c r="G6671" s="13">
        <v>730.76</v>
      </c>
      <c r="H6671" s="14">
        <f t="shared" si="728"/>
        <v>3371726.64</v>
      </c>
      <c r="I6671" s="14">
        <f>IF(F6671="GHS",H6671,H6671*Assumptions!$B$4)</f>
        <v>3371726.64</v>
      </c>
      <c r="J6671" s="15" t="str">
        <f>INDEX(Assumptions!$B$8:$B$12,MATCH(B6671,Assumptions!$A$8:$A$12,0))</f>
        <v>Weighted Average</v>
      </c>
      <c r="K6671" s="16">
        <f>G6671/(1-INDEX(Assumptions!$D$8:$D$12,MATCH(B6671,Assumptions!$A$8:$A$12,0)))</f>
        <v>1124.2461538461539</v>
      </c>
      <c r="L6671" s="16">
        <f t="shared" si="729"/>
        <v>21.922799999999999</v>
      </c>
      <c r="M6671" s="16">
        <f t="shared" si="730"/>
        <v>56.212307692307697</v>
      </c>
      <c r="N6671" s="14">
        <f>E6671*(K6671-L6671-M6671)*IF(F6671="GHS",1,Assumptions!$B$4)</f>
        <v>4826756.366953847</v>
      </c>
      <c r="O6671" s="15">
        <f t="shared" ca="1" si="731"/>
        <v>508</v>
      </c>
      <c r="P6671" s="15" t="str">
        <f t="shared" ca="1" si="732"/>
        <v>365d+</v>
      </c>
      <c r="Q6671" s="17">
        <f ca="1">IF(P6671="0-90d",0,IF(P6671="91-180d",INDEX(Assumptions!$F$8:$F$12,MATCH(B6671,Assumptions!$A$8:$A$12,0)),IF(P6671="181-365d",INDEX(Assumptions!$G$8:$G$12,MATCH(B6671,Assumptions!$A$8:$A$12,0)),INDEX(Assumptions!$H$8:$H$12,MATCH(B6671,Assumptions!$A$8:$A$12,0)))))</f>
        <v>0.8</v>
      </c>
      <c r="R6671" s="14">
        <f t="shared" ca="1" si="733"/>
        <v>2697381.3120000004</v>
      </c>
      <c r="S6671" s="14">
        <f t="shared" ca="1" si="734"/>
        <v>674345.32799999975</v>
      </c>
      <c r="T6671" s="11" t="s">
        <v>25</v>
      </c>
      <c r="U6671" s="18" t="s">
        <v>26</v>
      </c>
    </row>
    <row r="6672" spans="1:21" ht="15" customHeight="1" x14ac:dyDescent="0.15">
      <c r="A6672" s="10" t="s">
        <v>6720</v>
      </c>
      <c r="B6672" s="11" t="s">
        <v>31</v>
      </c>
      <c r="C6672" s="11" t="s">
        <v>76</v>
      </c>
      <c r="D6672" s="12">
        <v>45918</v>
      </c>
      <c r="E6672" s="11">
        <v>3401</v>
      </c>
      <c r="F6672" s="11" t="s">
        <v>33</v>
      </c>
      <c r="G6672" s="13">
        <v>3753.27</v>
      </c>
      <c r="H6672" s="14">
        <f t="shared" si="728"/>
        <v>12764871.27</v>
      </c>
      <c r="I6672" s="14">
        <f>IF(F6672="GHS",H6672,H6672*Assumptions!$B$4)</f>
        <v>12764871.27</v>
      </c>
      <c r="J6672" s="15" t="str">
        <f>INDEX(Assumptions!$B$8:$B$12,MATCH(B6672,Assumptions!$A$8:$A$12,0))</f>
        <v>Weighted Average</v>
      </c>
      <c r="K6672" s="16">
        <f>G6672/(1-INDEX(Assumptions!$D$8:$D$12,MATCH(B6672,Assumptions!$A$8:$A$12,0)))</f>
        <v>5212.875</v>
      </c>
      <c r="L6672" s="16">
        <f t="shared" si="729"/>
        <v>112.5981</v>
      </c>
      <c r="M6672" s="16">
        <f t="shared" si="730"/>
        <v>260.64375000000001</v>
      </c>
      <c r="N6672" s="14">
        <f>E6672*(K6672-L6672-M6672)*IF(F6672="GHS",1,Assumptions!$B$4)</f>
        <v>16459592.343149999</v>
      </c>
      <c r="O6672" s="15">
        <f t="shared" ca="1" si="731"/>
        <v>368</v>
      </c>
      <c r="P6672" s="15" t="str">
        <f t="shared" ca="1" si="732"/>
        <v>365d+</v>
      </c>
      <c r="Q6672" s="17">
        <f ca="1">IF(P6672="0-90d",0,IF(P6672="91-180d",INDEX(Assumptions!$F$8:$F$12,MATCH(B6672,Assumptions!$A$8:$A$12,0)),IF(P6672="181-365d",INDEX(Assumptions!$G$8:$G$12,MATCH(B6672,Assumptions!$A$8:$A$12,0)),INDEX(Assumptions!$H$8:$H$12,MATCH(B6672,Assumptions!$A$8:$A$12,0)))))</f>
        <v>0.6</v>
      </c>
      <c r="R6672" s="14">
        <f t="shared" ca="1" si="733"/>
        <v>7658922.7619999992</v>
      </c>
      <c r="S6672" s="14">
        <f t="shared" ca="1" si="734"/>
        <v>5105948.5080000004</v>
      </c>
      <c r="T6672" s="11" t="s">
        <v>25</v>
      </c>
      <c r="U6672" s="18" t="s">
        <v>36</v>
      </c>
    </row>
    <row r="6673" spans="1:21" ht="15" customHeight="1" x14ac:dyDescent="0.15">
      <c r="A6673" s="10" t="s">
        <v>6721</v>
      </c>
      <c r="B6673" s="11" t="s">
        <v>41</v>
      </c>
      <c r="C6673" s="11" t="s">
        <v>49</v>
      </c>
      <c r="D6673" s="12">
        <v>45840</v>
      </c>
      <c r="E6673" s="11">
        <v>493</v>
      </c>
      <c r="F6673" s="11" t="s">
        <v>33</v>
      </c>
      <c r="G6673" s="13">
        <v>397.29</v>
      </c>
      <c r="H6673" s="14">
        <f t="shared" si="728"/>
        <v>195863.97</v>
      </c>
      <c r="I6673" s="14">
        <f>IF(F6673="GHS",H6673,H6673*Assumptions!$B$4)</f>
        <v>195863.97</v>
      </c>
      <c r="J6673" s="15" t="str">
        <f>INDEX(Assumptions!$B$8:$B$12,MATCH(B6673,Assumptions!$A$8:$A$12,0))</f>
        <v>Weighted Average</v>
      </c>
      <c r="K6673" s="16">
        <f>G6673/(1-INDEX(Assumptions!$D$8:$D$12,MATCH(B6673,Assumptions!$A$8:$A$12,0)))</f>
        <v>611.21538461538466</v>
      </c>
      <c r="L6673" s="16">
        <f t="shared" si="729"/>
        <v>11.918699999999999</v>
      </c>
      <c r="M6673" s="16">
        <f t="shared" si="730"/>
        <v>30.560769230769235</v>
      </c>
      <c r="N6673" s="14">
        <f>E6673*(K6673-L6673-M6673)*IF(F6673="GHS",1,Assumptions!$B$4)</f>
        <v>280386.80628461542</v>
      </c>
      <c r="O6673" s="15">
        <f t="shared" ca="1" si="731"/>
        <v>446</v>
      </c>
      <c r="P6673" s="15" t="str">
        <f t="shared" ca="1" si="732"/>
        <v>365d+</v>
      </c>
      <c r="Q6673" s="17">
        <f ca="1">IF(P6673="0-90d",0,IF(P6673="91-180d",INDEX(Assumptions!$F$8:$F$12,MATCH(B6673,Assumptions!$A$8:$A$12,0)),IF(P6673="181-365d",INDEX(Assumptions!$G$8:$G$12,MATCH(B6673,Assumptions!$A$8:$A$12,0)),INDEX(Assumptions!$H$8:$H$12,MATCH(B6673,Assumptions!$A$8:$A$12,0)))))</f>
        <v>0.8</v>
      </c>
      <c r="R6673" s="14">
        <f t="shared" ca="1" si="733"/>
        <v>156691.17600000001</v>
      </c>
      <c r="S6673" s="14">
        <f t="shared" ca="1" si="734"/>
        <v>39172.793999999994</v>
      </c>
      <c r="T6673" s="11" t="s">
        <v>25</v>
      </c>
      <c r="U6673" s="18" t="s">
        <v>26</v>
      </c>
    </row>
    <row r="6674" spans="1:21" ht="15" customHeight="1" x14ac:dyDescent="0.15">
      <c r="A6674" s="10" t="s">
        <v>6722</v>
      </c>
      <c r="B6674" s="11" t="s">
        <v>41</v>
      </c>
      <c r="C6674" s="11" t="s">
        <v>44</v>
      </c>
      <c r="D6674" s="12">
        <v>46173</v>
      </c>
      <c r="E6674" s="11">
        <v>349</v>
      </c>
      <c r="F6674" s="11" t="s">
        <v>33</v>
      </c>
      <c r="G6674" s="13">
        <v>285.64999999999998</v>
      </c>
      <c r="H6674" s="14">
        <f t="shared" si="728"/>
        <v>99691.849999999991</v>
      </c>
      <c r="I6674" s="14">
        <f>IF(F6674="GHS",H6674,H6674*Assumptions!$B$4)</f>
        <v>99691.849999999991</v>
      </c>
      <c r="J6674" s="15" t="str">
        <f>INDEX(Assumptions!$B$8:$B$12,MATCH(B6674,Assumptions!$A$8:$A$12,0))</f>
        <v>Weighted Average</v>
      </c>
      <c r="K6674" s="16">
        <f>G6674/(1-INDEX(Assumptions!$D$8:$D$12,MATCH(B6674,Assumptions!$A$8:$A$12,0)))</f>
        <v>439.4615384615384</v>
      </c>
      <c r="L6674" s="16">
        <f t="shared" si="729"/>
        <v>8.5694999999999997</v>
      </c>
      <c r="M6674" s="16">
        <f t="shared" si="730"/>
        <v>21.973076923076921</v>
      </c>
      <c r="N6674" s="14">
        <f>E6674*(K6674-L6674-M6674)*IF(F6674="GHS",1,Assumptions!$B$4)</f>
        <v>142712.71757692305</v>
      </c>
      <c r="O6674" s="15">
        <f t="shared" ca="1" si="731"/>
        <v>113</v>
      </c>
      <c r="P6674" s="15" t="str">
        <f t="shared" ca="1" si="732"/>
        <v>91-180d</v>
      </c>
      <c r="Q6674" s="17">
        <f ca="1">IF(P6674="0-90d",0,IF(P6674="91-180d",INDEX(Assumptions!$F$8:$F$12,MATCH(B6674,Assumptions!$A$8:$A$12,0)),IF(P6674="181-365d",INDEX(Assumptions!$G$8:$G$12,MATCH(B6674,Assumptions!$A$8:$A$12,0)),INDEX(Assumptions!$H$8:$H$12,MATCH(B6674,Assumptions!$A$8:$A$12,0)))))</f>
        <v>0.1</v>
      </c>
      <c r="R6674" s="14">
        <f t="shared" ca="1" si="733"/>
        <v>9969.1849999999995</v>
      </c>
      <c r="S6674" s="14">
        <f t="shared" ca="1" si="734"/>
        <v>89722.664999999994</v>
      </c>
      <c r="T6674" s="11" t="s">
        <v>25</v>
      </c>
      <c r="U6674" s="18" t="s">
        <v>26</v>
      </c>
    </row>
    <row r="6675" spans="1:21" ht="15" customHeight="1" x14ac:dyDescent="0.15">
      <c r="A6675" s="10" t="s">
        <v>6723</v>
      </c>
      <c r="B6675" s="11" t="s">
        <v>31</v>
      </c>
      <c r="C6675" s="11" t="s">
        <v>63</v>
      </c>
      <c r="D6675" s="12">
        <v>46186</v>
      </c>
      <c r="E6675" s="11">
        <v>436</v>
      </c>
      <c r="F6675" s="11" t="s">
        <v>33</v>
      </c>
      <c r="G6675" s="13">
        <v>2385.21</v>
      </c>
      <c r="H6675" s="14">
        <f t="shared" si="728"/>
        <v>1039951.56</v>
      </c>
      <c r="I6675" s="14">
        <f>IF(F6675="GHS",H6675,H6675*Assumptions!$B$4)</f>
        <v>1039951.56</v>
      </c>
      <c r="J6675" s="15" t="str">
        <f>INDEX(Assumptions!$B$8:$B$12,MATCH(B6675,Assumptions!$A$8:$A$12,0))</f>
        <v>Weighted Average</v>
      </c>
      <c r="K6675" s="16">
        <f>G6675/(1-INDEX(Assumptions!$D$8:$D$12,MATCH(B6675,Assumptions!$A$8:$A$12,0)))</f>
        <v>3312.791666666667</v>
      </c>
      <c r="L6675" s="16">
        <f t="shared" si="729"/>
        <v>71.556299999999993</v>
      </c>
      <c r="M6675" s="16">
        <f t="shared" si="730"/>
        <v>165.63958333333335</v>
      </c>
      <c r="N6675" s="14">
        <f>E6675*(K6675-L6675-M6675)*IF(F6675="GHS",1,Assumptions!$B$4)</f>
        <v>1340959.7615333332</v>
      </c>
      <c r="O6675" s="15">
        <f t="shared" ca="1" si="731"/>
        <v>100</v>
      </c>
      <c r="P6675" s="15" t="str">
        <f t="shared" ca="1" si="732"/>
        <v>91-180d</v>
      </c>
      <c r="Q6675" s="17">
        <f ca="1">IF(P6675="0-90d",0,IF(P6675="91-180d",INDEX(Assumptions!$F$8:$F$12,MATCH(B6675,Assumptions!$A$8:$A$12,0)),IF(P6675="181-365d",INDEX(Assumptions!$G$8:$G$12,MATCH(B6675,Assumptions!$A$8:$A$12,0)),INDEX(Assumptions!$H$8:$H$12,MATCH(B6675,Assumptions!$A$8:$A$12,0)))))</f>
        <v>0.05</v>
      </c>
      <c r="R6675" s="14">
        <f t="shared" ca="1" si="733"/>
        <v>51997.578000000009</v>
      </c>
      <c r="S6675" s="14">
        <f t="shared" ca="1" si="734"/>
        <v>987953.98200000008</v>
      </c>
      <c r="T6675" s="11" t="s">
        <v>25</v>
      </c>
      <c r="U6675" s="18" t="s">
        <v>26</v>
      </c>
    </row>
    <row r="6676" spans="1:21" ht="15" customHeight="1" x14ac:dyDescent="0.15">
      <c r="A6676" s="10" t="s">
        <v>6724</v>
      </c>
      <c r="B6676" s="11" t="s">
        <v>41</v>
      </c>
      <c r="C6676" s="11" t="s">
        <v>49</v>
      </c>
      <c r="D6676" s="12">
        <v>46171</v>
      </c>
      <c r="E6676" s="11">
        <v>349</v>
      </c>
      <c r="F6676" s="11" t="s">
        <v>33</v>
      </c>
      <c r="G6676" s="13">
        <v>178.31</v>
      </c>
      <c r="H6676" s="14">
        <f t="shared" si="728"/>
        <v>62230.19</v>
      </c>
      <c r="I6676" s="14">
        <f>IF(F6676="GHS",H6676,H6676*Assumptions!$B$4)</f>
        <v>62230.19</v>
      </c>
      <c r="J6676" s="15" t="str">
        <f>INDEX(Assumptions!$B$8:$B$12,MATCH(B6676,Assumptions!$A$8:$A$12,0))</f>
        <v>Weighted Average</v>
      </c>
      <c r="K6676" s="16">
        <f>G6676/(1-INDEX(Assumptions!$D$8:$D$12,MATCH(B6676,Assumptions!$A$8:$A$12,0)))</f>
        <v>274.32307692307694</v>
      </c>
      <c r="L6676" s="16">
        <f t="shared" si="729"/>
        <v>5.3492999999999995</v>
      </c>
      <c r="M6676" s="16">
        <f t="shared" si="730"/>
        <v>13.716153846153848</v>
      </c>
      <c r="N6676" s="14">
        <f>E6676*(K6676-L6676-M6676)*IF(F6676="GHS",1,Assumptions!$B$4)</f>
        <v>89084.910453846154</v>
      </c>
      <c r="O6676" s="15">
        <f t="shared" ca="1" si="731"/>
        <v>115</v>
      </c>
      <c r="P6676" s="15" t="str">
        <f t="shared" ca="1" si="732"/>
        <v>91-180d</v>
      </c>
      <c r="Q6676" s="17">
        <f ca="1">IF(P6676="0-90d",0,IF(P6676="91-180d",INDEX(Assumptions!$F$8:$F$12,MATCH(B6676,Assumptions!$A$8:$A$12,0)),IF(P6676="181-365d",INDEX(Assumptions!$G$8:$G$12,MATCH(B6676,Assumptions!$A$8:$A$12,0)),INDEX(Assumptions!$H$8:$H$12,MATCH(B6676,Assumptions!$A$8:$A$12,0)))))</f>
        <v>0.1</v>
      </c>
      <c r="R6676" s="14">
        <f t="shared" ca="1" si="733"/>
        <v>6223.0190000000002</v>
      </c>
      <c r="S6676" s="14">
        <f t="shared" ca="1" si="734"/>
        <v>56007.171000000002</v>
      </c>
      <c r="T6676" s="11" t="s">
        <v>25</v>
      </c>
      <c r="U6676" s="18" t="s">
        <v>26</v>
      </c>
    </row>
    <row r="6677" spans="1:21" ht="15" customHeight="1" x14ac:dyDescent="0.15">
      <c r="A6677" s="10" t="s">
        <v>6725</v>
      </c>
      <c r="B6677" s="11" t="s">
        <v>41</v>
      </c>
      <c r="C6677" s="11" t="s">
        <v>115</v>
      </c>
      <c r="D6677" s="12">
        <v>45950</v>
      </c>
      <c r="E6677" s="11">
        <v>2322</v>
      </c>
      <c r="F6677" s="11" t="s">
        <v>33</v>
      </c>
      <c r="G6677" s="13">
        <v>470.3</v>
      </c>
      <c r="H6677" s="14">
        <f t="shared" si="728"/>
        <v>1092036.6000000001</v>
      </c>
      <c r="I6677" s="14">
        <f>IF(F6677="GHS",H6677,H6677*Assumptions!$B$4)</f>
        <v>1092036.6000000001</v>
      </c>
      <c r="J6677" s="15" t="str">
        <f>INDEX(Assumptions!$B$8:$B$12,MATCH(B6677,Assumptions!$A$8:$A$12,0))</f>
        <v>Weighted Average</v>
      </c>
      <c r="K6677" s="16">
        <f>G6677/(1-INDEX(Assumptions!$D$8:$D$12,MATCH(B6677,Assumptions!$A$8:$A$12,0)))</f>
        <v>723.53846153846155</v>
      </c>
      <c r="L6677" s="16">
        <f t="shared" si="729"/>
        <v>14.109</v>
      </c>
      <c r="M6677" s="16">
        <f t="shared" si="730"/>
        <v>36.176923076923082</v>
      </c>
      <c r="N6677" s="14">
        <f>E6677*(K6677-L6677-M6677)*IF(F6677="GHS",1,Assumptions!$B$4)</f>
        <v>1563292.3943076921</v>
      </c>
      <c r="O6677" s="15">
        <f t="shared" ca="1" si="731"/>
        <v>336</v>
      </c>
      <c r="P6677" s="15" t="str">
        <f t="shared" ca="1" si="732"/>
        <v>181-365d</v>
      </c>
      <c r="Q6677" s="17">
        <f ca="1">IF(P6677="0-90d",0,IF(P6677="91-180d",INDEX(Assumptions!$F$8:$F$12,MATCH(B6677,Assumptions!$A$8:$A$12,0)),IF(P6677="181-365d",INDEX(Assumptions!$G$8:$G$12,MATCH(B6677,Assumptions!$A$8:$A$12,0)),INDEX(Assumptions!$H$8:$H$12,MATCH(B6677,Assumptions!$A$8:$A$12,0)))))</f>
        <v>0.35</v>
      </c>
      <c r="R6677" s="14">
        <f t="shared" ca="1" si="733"/>
        <v>382212.81</v>
      </c>
      <c r="S6677" s="14">
        <f t="shared" ca="1" si="734"/>
        <v>709823.79</v>
      </c>
      <c r="T6677" s="11" t="s">
        <v>25</v>
      </c>
      <c r="U6677" s="18" t="s">
        <v>26</v>
      </c>
    </row>
    <row r="6678" spans="1:21" ht="15" customHeight="1" x14ac:dyDescent="0.15">
      <c r="A6678" s="10" t="s">
        <v>6726</v>
      </c>
      <c r="B6678" s="11" t="s">
        <v>31</v>
      </c>
      <c r="C6678" s="11" t="s">
        <v>63</v>
      </c>
      <c r="D6678" s="12">
        <v>46110</v>
      </c>
      <c r="E6678" s="11">
        <v>2672</v>
      </c>
      <c r="F6678" s="11" t="s">
        <v>33</v>
      </c>
      <c r="G6678" s="13">
        <v>1350.69</v>
      </c>
      <c r="H6678" s="14">
        <f t="shared" si="728"/>
        <v>3609043.68</v>
      </c>
      <c r="I6678" s="14">
        <f>IF(F6678="GHS",H6678,H6678*Assumptions!$B$4)</f>
        <v>3609043.68</v>
      </c>
      <c r="J6678" s="15" t="str">
        <f>INDEX(Assumptions!$B$8:$B$12,MATCH(B6678,Assumptions!$A$8:$A$12,0))</f>
        <v>Weighted Average</v>
      </c>
      <c r="K6678" s="16">
        <f>G6678/(1-INDEX(Assumptions!$D$8:$D$12,MATCH(B6678,Assumptions!$A$8:$A$12,0)))</f>
        <v>1875.9583333333335</v>
      </c>
      <c r="L6678" s="16">
        <f t="shared" si="729"/>
        <v>40.520699999999998</v>
      </c>
      <c r="M6678" s="16">
        <f t="shared" si="730"/>
        <v>93.79791666666668</v>
      </c>
      <c r="N6678" s="14">
        <f>E6678*(K6678-L6678-M6678)*IF(F6678="GHS",1,Assumptions!$B$4)</f>
        <v>4653661.3229333339</v>
      </c>
      <c r="O6678" s="15">
        <f t="shared" ca="1" si="731"/>
        <v>176</v>
      </c>
      <c r="P6678" s="15" t="str">
        <f t="shared" ca="1" si="732"/>
        <v>91-180d</v>
      </c>
      <c r="Q6678" s="17">
        <f ca="1">IF(P6678="0-90d",0,IF(P6678="91-180d",INDEX(Assumptions!$F$8:$F$12,MATCH(B6678,Assumptions!$A$8:$A$12,0)),IF(P6678="181-365d",INDEX(Assumptions!$G$8:$G$12,MATCH(B6678,Assumptions!$A$8:$A$12,0)),INDEX(Assumptions!$H$8:$H$12,MATCH(B6678,Assumptions!$A$8:$A$12,0)))))</f>
        <v>0.05</v>
      </c>
      <c r="R6678" s="14">
        <f t="shared" ca="1" si="733"/>
        <v>180452.18400000001</v>
      </c>
      <c r="S6678" s="14">
        <f t="shared" ca="1" si="734"/>
        <v>3428591.4960000003</v>
      </c>
      <c r="T6678" s="11" t="s">
        <v>25</v>
      </c>
      <c r="U6678" s="18" t="s">
        <v>26</v>
      </c>
    </row>
    <row r="6679" spans="1:21" ht="15" customHeight="1" x14ac:dyDescent="0.15">
      <c r="A6679" s="10" t="s">
        <v>6727</v>
      </c>
      <c r="B6679" s="11" t="s">
        <v>28</v>
      </c>
      <c r="C6679" s="11" t="s">
        <v>29</v>
      </c>
      <c r="D6679" s="12">
        <v>45997</v>
      </c>
      <c r="E6679" s="11">
        <v>2691</v>
      </c>
      <c r="F6679" s="11" t="s">
        <v>24</v>
      </c>
      <c r="G6679" s="13">
        <v>3230.15</v>
      </c>
      <c r="H6679" s="14">
        <f t="shared" si="728"/>
        <v>8692333.6500000004</v>
      </c>
      <c r="I6679" s="14">
        <f>IF(F6679="GHS",H6679,H6679*Assumptions!$B$4)</f>
        <v>93877203.420000017</v>
      </c>
      <c r="J6679" s="15" t="str">
        <f>INDEX(Assumptions!$B$8:$B$12,MATCH(B6679,Assumptions!$A$8:$A$12,0))</f>
        <v>Fair Value Less Costs to Sell</v>
      </c>
      <c r="K6679" s="16">
        <f>G6679/(1-INDEX(Assumptions!$D$8:$D$12,MATCH(B6679,Assumptions!$A$8:$A$12,0)))</f>
        <v>3670.625</v>
      </c>
      <c r="L6679" s="16">
        <f t="shared" si="729"/>
        <v>96.904499999999999</v>
      </c>
      <c r="M6679" s="16">
        <f t="shared" si="730"/>
        <v>183.53125</v>
      </c>
      <c r="N6679" s="14">
        <f>E6679*(K6679-L6679-M6679)*IF(F6679="GHS",1,Assumptions!$B$4)</f>
        <v>98528392.134900004</v>
      </c>
      <c r="O6679" s="15">
        <f t="shared" ca="1" si="731"/>
        <v>289</v>
      </c>
      <c r="P6679" s="15" t="str">
        <f t="shared" ca="1" si="732"/>
        <v>181-365d</v>
      </c>
      <c r="Q6679" s="17">
        <f ca="1">IF(P6679="0-90d",0,IF(P6679="91-180d",INDEX(Assumptions!$F$8:$F$12,MATCH(B6679,Assumptions!$A$8:$A$12,0)),IF(P6679="181-365d",INDEX(Assumptions!$G$8:$G$12,MATCH(B6679,Assumptions!$A$8:$A$12,0)),INDEX(Assumptions!$H$8:$H$12,MATCH(B6679,Assumptions!$A$8:$A$12,0)))))</f>
        <v>0.1</v>
      </c>
      <c r="R6679" s="14">
        <f t="shared" ca="1" si="733"/>
        <v>9387720.342000002</v>
      </c>
      <c r="S6679" s="14">
        <f t="shared" ca="1" si="734"/>
        <v>84489483.078000009</v>
      </c>
      <c r="T6679" s="11" t="s">
        <v>25</v>
      </c>
      <c r="U6679" s="18" t="s">
        <v>26</v>
      </c>
    </row>
    <row r="6680" spans="1:21" ht="15" customHeight="1" x14ac:dyDescent="0.15">
      <c r="A6680" s="10" t="s">
        <v>6728</v>
      </c>
      <c r="B6680" s="11" t="s">
        <v>41</v>
      </c>
      <c r="C6680" s="11" t="s">
        <v>49</v>
      </c>
      <c r="D6680" s="12">
        <v>46054</v>
      </c>
      <c r="E6680" s="11">
        <v>3679</v>
      </c>
      <c r="F6680" s="11" t="s">
        <v>33</v>
      </c>
      <c r="G6680" s="13">
        <v>324.52999999999997</v>
      </c>
      <c r="H6680" s="14">
        <f t="shared" si="728"/>
        <v>1193945.8699999999</v>
      </c>
      <c r="I6680" s="14">
        <f>IF(F6680="GHS",H6680,H6680*Assumptions!$B$4)</f>
        <v>1193945.8699999999</v>
      </c>
      <c r="J6680" s="15" t="str">
        <f>INDEX(Assumptions!$B$8:$B$12,MATCH(B6680,Assumptions!$A$8:$A$12,0))</f>
        <v>Weighted Average</v>
      </c>
      <c r="K6680" s="16">
        <f>G6680/(1-INDEX(Assumptions!$D$8:$D$12,MATCH(B6680,Assumptions!$A$8:$A$12,0)))</f>
        <v>499.27692307692303</v>
      </c>
      <c r="L6680" s="16">
        <f t="shared" si="729"/>
        <v>9.7358999999999991</v>
      </c>
      <c r="M6680" s="16">
        <f t="shared" si="730"/>
        <v>24.963846153846152</v>
      </c>
      <c r="N6680" s="14">
        <f>E6680*(K6680-L6680-M6680)*IF(F6680="GHS",1,Assumptions!$B$4)</f>
        <v>1709179.4338999998</v>
      </c>
      <c r="O6680" s="15">
        <f t="shared" ca="1" si="731"/>
        <v>232</v>
      </c>
      <c r="P6680" s="15" t="str">
        <f t="shared" ca="1" si="732"/>
        <v>181-365d</v>
      </c>
      <c r="Q6680" s="17">
        <f ca="1">IF(P6680="0-90d",0,IF(P6680="91-180d",INDEX(Assumptions!$F$8:$F$12,MATCH(B6680,Assumptions!$A$8:$A$12,0)),IF(P6680="181-365d",INDEX(Assumptions!$G$8:$G$12,MATCH(B6680,Assumptions!$A$8:$A$12,0)),INDEX(Assumptions!$H$8:$H$12,MATCH(B6680,Assumptions!$A$8:$A$12,0)))))</f>
        <v>0.35</v>
      </c>
      <c r="R6680" s="14">
        <f t="shared" ca="1" si="733"/>
        <v>417881.05449999991</v>
      </c>
      <c r="S6680" s="14">
        <f t="shared" ca="1" si="734"/>
        <v>776064.81550000003</v>
      </c>
      <c r="T6680" s="11" t="s">
        <v>25</v>
      </c>
      <c r="U6680" s="18" t="s">
        <v>26</v>
      </c>
    </row>
    <row r="6681" spans="1:21" ht="15" customHeight="1" x14ac:dyDescent="0.15">
      <c r="A6681" s="10" t="s">
        <v>6729</v>
      </c>
      <c r="B6681" s="11" t="s">
        <v>31</v>
      </c>
      <c r="C6681" s="11" t="s">
        <v>63</v>
      </c>
      <c r="D6681" s="12">
        <v>45848</v>
      </c>
      <c r="E6681" s="11">
        <v>3616</v>
      </c>
      <c r="F6681" s="11" t="s">
        <v>33</v>
      </c>
      <c r="G6681" s="13">
        <v>3456.37</v>
      </c>
      <c r="H6681" s="14">
        <f t="shared" si="728"/>
        <v>12498233.92</v>
      </c>
      <c r="I6681" s="14">
        <f>IF(F6681="GHS",H6681,H6681*Assumptions!$B$4)</f>
        <v>12498233.92</v>
      </c>
      <c r="J6681" s="15" t="str">
        <f>INDEX(Assumptions!$B$8:$B$12,MATCH(B6681,Assumptions!$A$8:$A$12,0))</f>
        <v>Weighted Average</v>
      </c>
      <c r="K6681" s="16">
        <f>G6681/(1-INDEX(Assumptions!$D$8:$D$12,MATCH(B6681,Assumptions!$A$8:$A$12,0)))</f>
        <v>4800.5138888888887</v>
      </c>
      <c r="L6681" s="16">
        <f t="shared" si="729"/>
        <v>103.69109999999999</v>
      </c>
      <c r="M6681" s="16">
        <f t="shared" si="730"/>
        <v>240.02569444444444</v>
      </c>
      <c r="N6681" s="14">
        <f>E6681*(K6681-L6681-M6681)*IF(F6681="GHS",1,Assumptions!$B$4)</f>
        <v>16115778.293511109</v>
      </c>
      <c r="O6681" s="15">
        <f t="shared" ca="1" si="731"/>
        <v>438</v>
      </c>
      <c r="P6681" s="15" t="str">
        <f t="shared" ca="1" si="732"/>
        <v>365d+</v>
      </c>
      <c r="Q6681" s="17">
        <f ca="1">IF(P6681="0-90d",0,IF(P6681="91-180d",INDEX(Assumptions!$F$8:$F$12,MATCH(B6681,Assumptions!$A$8:$A$12,0)),IF(P6681="181-365d",INDEX(Assumptions!$G$8:$G$12,MATCH(B6681,Assumptions!$A$8:$A$12,0)),INDEX(Assumptions!$H$8:$H$12,MATCH(B6681,Assumptions!$A$8:$A$12,0)))))</f>
        <v>0.6</v>
      </c>
      <c r="R6681" s="14">
        <f t="shared" ca="1" si="733"/>
        <v>7498940.352</v>
      </c>
      <c r="S6681" s="14">
        <f t="shared" ca="1" si="734"/>
        <v>4999293.568</v>
      </c>
      <c r="T6681" s="11" t="s">
        <v>25</v>
      </c>
      <c r="U6681" s="18" t="s">
        <v>36</v>
      </c>
    </row>
    <row r="6682" spans="1:21" ht="15" customHeight="1" x14ac:dyDescent="0.15">
      <c r="A6682" s="10" t="s">
        <v>6730</v>
      </c>
      <c r="B6682" s="11" t="s">
        <v>28</v>
      </c>
      <c r="C6682" s="11" t="s">
        <v>35</v>
      </c>
      <c r="D6682" s="12">
        <v>46077</v>
      </c>
      <c r="E6682" s="11">
        <v>2159</v>
      </c>
      <c r="F6682" s="11" t="s">
        <v>24</v>
      </c>
      <c r="G6682" s="13">
        <v>2180.54</v>
      </c>
      <c r="H6682" s="14">
        <f t="shared" si="728"/>
        <v>4707785.8600000003</v>
      </c>
      <c r="I6682" s="14">
        <f>IF(F6682="GHS",H6682,H6682*Assumptions!$B$4)</f>
        <v>50844087.28800001</v>
      </c>
      <c r="J6682" s="15" t="str">
        <f>INDEX(Assumptions!$B$8:$B$12,MATCH(B6682,Assumptions!$A$8:$A$12,0))</f>
        <v>Fair Value Less Costs to Sell</v>
      </c>
      <c r="K6682" s="16">
        <f>G6682/(1-INDEX(Assumptions!$D$8:$D$12,MATCH(B6682,Assumptions!$A$8:$A$12,0)))</f>
        <v>2477.8863636363635</v>
      </c>
      <c r="L6682" s="16">
        <f t="shared" si="729"/>
        <v>65.416200000000003</v>
      </c>
      <c r="M6682" s="16">
        <f t="shared" si="730"/>
        <v>123.89431818181818</v>
      </c>
      <c r="N6682" s="14">
        <f>E6682*(K6682-L6682-M6682)*IF(F6682="GHS",1,Assumptions!$B$4)</f>
        <v>53363180.703632727</v>
      </c>
      <c r="O6682" s="15">
        <f t="shared" ca="1" si="731"/>
        <v>209</v>
      </c>
      <c r="P6682" s="15" t="str">
        <f t="shared" ca="1" si="732"/>
        <v>181-365d</v>
      </c>
      <c r="Q6682" s="17">
        <f ca="1">IF(P6682="0-90d",0,IF(P6682="91-180d",INDEX(Assumptions!$F$8:$F$12,MATCH(B6682,Assumptions!$A$8:$A$12,0)),IF(P6682="181-365d",INDEX(Assumptions!$G$8:$G$12,MATCH(B6682,Assumptions!$A$8:$A$12,0)),INDEX(Assumptions!$H$8:$H$12,MATCH(B6682,Assumptions!$A$8:$A$12,0)))))</f>
        <v>0.1</v>
      </c>
      <c r="R6682" s="14">
        <f t="shared" ca="1" si="733"/>
        <v>5084408.7288000016</v>
      </c>
      <c r="S6682" s="14">
        <f t="shared" ca="1" si="734"/>
        <v>45759678.559200011</v>
      </c>
      <c r="T6682" s="11" t="s">
        <v>25</v>
      </c>
      <c r="U6682" s="18" t="s">
        <v>26</v>
      </c>
    </row>
    <row r="6683" spans="1:21" ht="15" customHeight="1" x14ac:dyDescent="0.15">
      <c r="A6683" s="10" t="s">
        <v>6731</v>
      </c>
      <c r="B6683" s="11" t="s">
        <v>46</v>
      </c>
      <c r="C6683" s="11" t="s">
        <v>47</v>
      </c>
      <c r="D6683" s="12">
        <v>45741</v>
      </c>
      <c r="E6683" s="11">
        <v>2983</v>
      </c>
      <c r="F6683" s="11" t="s">
        <v>33</v>
      </c>
      <c r="G6683" s="13">
        <v>300349.96000000002</v>
      </c>
      <c r="H6683" s="14">
        <f t="shared" si="728"/>
        <v>895943930.68000007</v>
      </c>
      <c r="I6683" s="14">
        <f>IF(F6683="GHS",H6683,H6683*Assumptions!$B$4)</f>
        <v>895943930.68000007</v>
      </c>
      <c r="J6683" s="15" t="str">
        <f>INDEX(Assumptions!$B$8:$B$12,MATCH(B6683,Assumptions!$A$8:$A$12,0))</f>
        <v>Specific Identification</v>
      </c>
      <c r="K6683" s="16">
        <f>G6683/(1-INDEX(Assumptions!$D$8:$D$12,MATCH(B6683,Assumptions!$A$8:$A$12,0)))</f>
        <v>385064.05128205131</v>
      </c>
      <c r="L6683" s="16">
        <f t="shared" si="729"/>
        <v>9010.4987999999994</v>
      </c>
      <c r="M6683" s="16">
        <f t="shared" si="730"/>
        <v>19253.202564102565</v>
      </c>
      <c r="N6683" s="14">
        <f>E6683*(K6683-L6683-M6683)*IF(F6683="GHS",1,Assumptions!$B$4)</f>
        <v>1064335443.8052412</v>
      </c>
      <c r="O6683" s="15">
        <f t="shared" ca="1" si="731"/>
        <v>545</v>
      </c>
      <c r="P6683" s="15" t="str">
        <f t="shared" ca="1" si="732"/>
        <v>365d+</v>
      </c>
      <c r="Q6683" s="17">
        <f ca="1">IF(P6683="0-90d",0,IF(P6683="91-180d",INDEX(Assumptions!$F$8:$F$12,MATCH(B6683,Assumptions!$A$8:$A$12,0)),IF(P6683="181-365d",INDEX(Assumptions!$G$8:$G$12,MATCH(B6683,Assumptions!$A$8:$A$12,0)),INDEX(Assumptions!$H$8:$H$12,MATCH(B6683,Assumptions!$A$8:$A$12,0)))))</f>
        <v>0.15</v>
      </c>
      <c r="R6683" s="14">
        <f t="shared" ca="1" si="733"/>
        <v>134391589.602</v>
      </c>
      <c r="S6683" s="14">
        <f t="shared" ca="1" si="734"/>
        <v>761552341.07800007</v>
      </c>
      <c r="T6683" s="11" t="s">
        <v>25</v>
      </c>
      <c r="U6683" s="18" t="s">
        <v>26</v>
      </c>
    </row>
    <row r="6684" spans="1:21" ht="15" customHeight="1" x14ac:dyDescent="0.15">
      <c r="A6684" s="10" t="s">
        <v>6732</v>
      </c>
      <c r="B6684" s="11" t="s">
        <v>41</v>
      </c>
      <c r="C6684" s="11" t="s">
        <v>115</v>
      </c>
      <c r="D6684" s="12">
        <v>45737</v>
      </c>
      <c r="E6684" s="11">
        <v>4605</v>
      </c>
      <c r="F6684" s="11" t="s">
        <v>33</v>
      </c>
      <c r="G6684" s="13">
        <v>138.4</v>
      </c>
      <c r="H6684" s="14">
        <f t="shared" si="728"/>
        <v>637332</v>
      </c>
      <c r="I6684" s="14">
        <f>IF(F6684="GHS",H6684,H6684*Assumptions!$B$4)</f>
        <v>637332</v>
      </c>
      <c r="J6684" s="15" t="str">
        <f>INDEX(Assumptions!$B$8:$B$12,MATCH(B6684,Assumptions!$A$8:$A$12,0))</f>
        <v>Weighted Average</v>
      </c>
      <c r="K6684" s="16">
        <f>G6684/(1-INDEX(Assumptions!$D$8:$D$12,MATCH(B6684,Assumptions!$A$8:$A$12,0)))</f>
        <v>212.92307692307693</v>
      </c>
      <c r="L6684" s="16">
        <f t="shared" si="729"/>
        <v>4.1520000000000001</v>
      </c>
      <c r="M6684" s="16">
        <f t="shared" si="730"/>
        <v>10.646153846153847</v>
      </c>
      <c r="N6684" s="14">
        <f>E6684*(K6684-L6684-M6684)*IF(F6684="GHS",1,Assumptions!$B$4)</f>
        <v>912365.2707692309</v>
      </c>
      <c r="O6684" s="15">
        <f t="shared" ca="1" si="731"/>
        <v>549</v>
      </c>
      <c r="P6684" s="15" t="str">
        <f t="shared" ca="1" si="732"/>
        <v>365d+</v>
      </c>
      <c r="Q6684" s="17">
        <f ca="1">IF(P6684="0-90d",0,IF(P6684="91-180d",INDEX(Assumptions!$F$8:$F$12,MATCH(B6684,Assumptions!$A$8:$A$12,0)),IF(P6684="181-365d",INDEX(Assumptions!$G$8:$G$12,MATCH(B6684,Assumptions!$A$8:$A$12,0)),INDEX(Assumptions!$H$8:$H$12,MATCH(B6684,Assumptions!$A$8:$A$12,0)))))</f>
        <v>0.8</v>
      </c>
      <c r="R6684" s="14">
        <f t="shared" ca="1" si="733"/>
        <v>509865.60000000003</v>
      </c>
      <c r="S6684" s="14">
        <f t="shared" ca="1" si="734"/>
        <v>127466.39999999997</v>
      </c>
      <c r="T6684" s="11" t="s">
        <v>25</v>
      </c>
      <c r="U6684" s="18" t="s">
        <v>26</v>
      </c>
    </row>
    <row r="6685" spans="1:21" ht="15" customHeight="1" x14ac:dyDescent="0.15">
      <c r="A6685" s="10" t="s">
        <v>6733</v>
      </c>
      <c r="B6685" s="11" t="s">
        <v>28</v>
      </c>
      <c r="C6685" s="11" t="s">
        <v>35</v>
      </c>
      <c r="D6685" s="12">
        <v>46003</v>
      </c>
      <c r="E6685" s="11">
        <v>3121</v>
      </c>
      <c r="F6685" s="11" t="s">
        <v>24</v>
      </c>
      <c r="G6685" s="13">
        <v>2937.43</v>
      </c>
      <c r="H6685" s="14">
        <f t="shared" si="728"/>
        <v>9167719.0299999993</v>
      </c>
      <c r="I6685" s="14">
        <f>IF(F6685="GHS",H6685,H6685*Assumptions!$B$4)</f>
        <v>99011365.524000004</v>
      </c>
      <c r="J6685" s="15" t="str">
        <f>INDEX(Assumptions!$B$8:$B$12,MATCH(B6685,Assumptions!$A$8:$A$12,0))</f>
        <v>Fair Value Less Costs to Sell</v>
      </c>
      <c r="K6685" s="16">
        <f>G6685/(1-INDEX(Assumptions!$D$8:$D$12,MATCH(B6685,Assumptions!$A$8:$A$12,0)))</f>
        <v>3337.988636363636</v>
      </c>
      <c r="L6685" s="16">
        <f t="shared" si="729"/>
        <v>88.122899999999987</v>
      </c>
      <c r="M6685" s="16">
        <f t="shared" si="730"/>
        <v>166.89943181818182</v>
      </c>
      <c r="N6685" s="14">
        <f>E6685*(K6685-L6685-M6685)*IF(F6685="GHS",1,Assumptions!$B$4)</f>
        <v>103916928.63405274</v>
      </c>
      <c r="O6685" s="15">
        <f t="shared" ca="1" si="731"/>
        <v>283</v>
      </c>
      <c r="P6685" s="15" t="str">
        <f t="shared" ca="1" si="732"/>
        <v>181-365d</v>
      </c>
      <c r="Q6685" s="17">
        <f ca="1">IF(P6685="0-90d",0,IF(P6685="91-180d",INDEX(Assumptions!$F$8:$F$12,MATCH(B6685,Assumptions!$A$8:$A$12,0)),IF(P6685="181-365d",INDEX(Assumptions!$G$8:$G$12,MATCH(B6685,Assumptions!$A$8:$A$12,0)),INDEX(Assumptions!$H$8:$H$12,MATCH(B6685,Assumptions!$A$8:$A$12,0)))))</f>
        <v>0.1</v>
      </c>
      <c r="R6685" s="14">
        <f t="shared" ca="1" si="733"/>
        <v>9901136.5524000004</v>
      </c>
      <c r="S6685" s="14">
        <f t="shared" ca="1" si="734"/>
        <v>89110228.971599996</v>
      </c>
      <c r="T6685" s="11" t="s">
        <v>25</v>
      </c>
      <c r="U6685" s="18" t="s">
        <v>36</v>
      </c>
    </row>
    <row r="6686" spans="1:21" ht="15" customHeight="1" x14ac:dyDescent="0.15">
      <c r="A6686" s="10" t="s">
        <v>6734</v>
      </c>
      <c r="B6686" s="11" t="s">
        <v>41</v>
      </c>
      <c r="C6686" s="11" t="s">
        <v>42</v>
      </c>
      <c r="D6686" s="12">
        <v>45952</v>
      </c>
      <c r="E6686" s="11">
        <v>1761</v>
      </c>
      <c r="F6686" s="11" t="s">
        <v>33</v>
      </c>
      <c r="G6686" s="13">
        <v>322.11</v>
      </c>
      <c r="H6686" s="14">
        <f t="shared" si="728"/>
        <v>567235.71000000008</v>
      </c>
      <c r="I6686" s="14">
        <f>IF(F6686="GHS",H6686,H6686*Assumptions!$B$4)</f>
        <v>567235.71000000008</v>
      </c>
      <c r="J6686" s="15" t="str">
        <f>INDEX(Assumptions!$B$8:$B$12,MATCH(B6686,Assumptions!$A$8:$A$12,0))</f>
        <v>Weighted Average</v>
      </c>
      <c r="K6686" s="16">
        <f>G6686/(1-INDEX(Assumptions!$D$8:$D$12,MATCH(B6686,Assumptions!$A$8:$A$12,0)))</f>
        <v>495.55384615384617</v>
      </c>
      <c r="L6686" s="16">
        <f t="shared" si="729"/>
        <v>9.6632999999999996</v>
      </c>
      <c r="M6686" s="16">
        <f t="shared" si="730"/>
        <v>24.777692307692309</v>
      </c>
      <c r="N6686" s="14">
        <f>E6686*(K6686-L6686-M6686)*IF(F6686="GHS",1,Assumptions!$B$4)</f>
        <v>812019.73562307702</v>
      </c>
      <c r="O6686" s="15">
        <f t="shared" ca="1" si="731"/>
        <v>334</v>
      </c>
      <c r="P6686" s="15" t="str">
        <f t="shared" ca="1" si="732"/>
        <v>181-365d</v>
      </c>
      <c r="Q6686" s="17">
        <f ca="1">IF(P6686="0-90d",0,IF(P6686="91-180d",INDEX(Assumptions!$F$8:$F$12,MATCH(B6686,Assumptions!$A$8:$A$12,0)),IF(P6686="181-365d",INDEX(Assumptions!$G$8:$G$12,MATCH(B6686,Assumptions!$A$8:$A$12,0)),INDEX(Assumptions!$H$8:$H$12,MATCH(B6686,Assumptions!$A$8:$A$12,0)))))</f>
        <v>0.35</v>
      </c>
      <c r="R6686" s="14">
        <f t="shared" ca="1" si="733"/>
        <v>198532.49850000002</v>
      </c>
      <c r="S6686" s="14">
        <f t="shared" ca="1" si="734"/>
        <v>368703.21150000009</v>
      </c>
      <c r="T6686" s="11" t="s">
        <v>25</v>
      </c>
      <c r="U6686" s="18" t="s">
        <v>26</v>
      </c>
    </row>
    <row r="6687" spans="1:21" ht="15" customHeight="1" x14ac:dyDescent="0.15">
      <c r="A6687" s="10" t="s">
        <v>6735</v>
      </c>
      <c r="B6687" s="11" t="s">
        <v>31</v>
      </c>
      <c r="C6687" s="11" t="s">
        <v>32</v>
      </c>
      <c r="D6687" s="12">
        <v>46196</v>
      </c>
      <c r="E6687" s="11">
        <v>4238</v>
      </c>
      <c r="F6687" s="11" t="s">
        <v>33</v>
      </c>
      <c r="G6687" s="13">
        <v>1784.51</v>
      </c>
      <c r="H6687" s="14">
        <f t="shared" si="728"/>
        <v>7562753.3799999999</v>
      </c>
      <c r="I6687" s="14">
        <f>IF(F6687="GHS",H6687,H6687*Assumptions!$B$4)</f>
        <v>7562753.3799999999</v>
      </c>
      <c r="J6687" s="15" t="str">
        <f>INDEX(Assumptions!$B$8:$B$12,MATCH(B6687,Assumptions!$A$8:$A$12,0))</f>
        <v>Weighted Average</v>
      </c>
      <c r="K6687" s="16">
        <f>G6687/(1-INDEX(Assumptions!$D$8:$D$12,MATCH(B6687,Assumptions!$A$8:$A$12,0)))</f>
        <v>2478.4861111111113</v>
      </c>
      <c r="L6687" s="16">
        <f t="shared" si="729"/>
        <v>53.535299999999999</v>
      </c>
      <c r="M6687" s="16">
        <f t="shared" si="730"/>
        <v>123.92430555555558</v>
      </c>
      <c r="N6687" s="14">
        <f>E6687*(K6687-L6687-M6687)*IF(F6687="GHS",1,Assumptions!$B$4)</f>
        <v>9751750.3305444438</v>
      </c>
      <c r="O6687" s="15">
        <f t="shared" ca="1" si="731"/>
        <v>90</v>
      </c>
      <c r="P6687" s="15" t="str">
        <f t="shared" ca="1" si="732"/>
        <v>0-90d</v>
      </c>
      <c r="Q6687" s="17">
        <f ca="1">IF(P6687="0-90d",0,IF(P6687="91-180d",INDEX(Assumptions!$F$8:$F$12,MATCH(B6687,Assumptions!$A$8:$A$12,0)),IF(P6687="181-365d",INDEX(Assumptions!$G$8:$G$12,MATCH(B6687,Assumptions!$A$8:$A$12,0)),INDEX(Assumptions!$H$8:$H$12,MATCH(B6687,Assumptions!$A$8:$A$12,0)))))</f>
        <v>0</v>
      </c>
      <c r="R6687" s="14">
        <f t="shared" ca="1" si="733"/>
        <v>0</v>
      </c>
      <c r="S6687" s="14">
        <f t="shared" ca="1" si="734"/>
        <v>7562753.3799999999</v>
      </c>
      <c r="T6687" s="11" t="s">
        <v>25</v>
      </c>
      <c r="U6687" s="18" t="s">
        <v>36</v>
      </c>
    </row>
    <row r="6688" spans="1:21" ht="15" customHeight="1" x14ac:dyDescent="0.15">
      <c r="A6688" s="10" t="s">
        <v>6736</v>
      </c>
      <c r="B6688" s="11" t="s">
        <v>31</v>
      </c>
      <c r="C6688" s="11" t="s">
        <v>76</v>
      </c>
      <c r="D6688" s="12">
        <v>45868</v>
      </c>
      <c r="E6688" s="11">
        <v>3059</v>
      </c>
      <c r="F6688" s="11" t="s">
        <v>33</v>
      </c>
      <c r="G6688" s="13">
        <v>4990.84</v>
      </c>
      <c r="H6688" s="14">
        <f t="shared" si="728"/>
        <v>15266979.560000001</v>
      </c>
      <c r="I6688" s="14">
        <f>IF(F6688="GHS",H6688,H6688*Assumptions!$B$4)</f>
        <v>15266979.560000001</v>
      </c>
      <c r="J6688" s="15" t="str">
        <f>INDEX(Assumptions!$B$8:$B$12,MATCH(B6688,Assumptions!$A$8:$A$12,0))</f>
        <v>Weighted Average</v>
      </c>
      <c r="K6688" s="16">
        <f>G6688/(1-INDEX(Assumptions!$D$8:$D$12,MATCH(B6688,Assumptions!$A$8:$A$12,0)))</f>
        <v>6931.7222222222226</v>
      </c>
      <c r="L6688" s="16">
        <f t="shared" si="729"/>
        <v>149.7252</v>
      </c>
      <c r="M6688" s="16">
        <f t="shared" si="730"/>
        <v>346.58611111111117</v>
      </c>
      <c r="N6688" s="14">
        <f>E6688*(K6688-L6688-M6688)*IF(F6688="GHS",1,Assumptions!$B$4)</f>
        <v>19685921.977088891</v>
      </c>
      <c r="O6688" s="15">
        <f t="shared" ca="1" si="731"/>
        <v>418</v>
      </c>
      <c r="P6688" s="15" t="str">
        <f t="shared" ca="1" si="732"/>
        <v>365d+</v>
      </c>
      <c r="Q6688" s="17">
        <f ca="1">IF(P6688="0-90d",0,IF(P6688="91-180d",INDEX(Assumptions!$F$8:$F$12,MATCH(B6688,Assumptions!$A$8:$A$12,0)),IF(P6688="181-365d",INDEX(Assumptions!$G$8:$G$12,MATCH(B6688,Assumptions!$A$8:$A$12,0)),INDEX(Assumptions!$H$8:$H$12,MATCH(B6688,Assumptions!$A$8:$A$12,0)))))</f>
        <v>0.6</v>
      </c>
      <c r="R6688" s="14">
        <f t="shared" ca="1" si="733"/>
        <v>9160187.7359999996</v>
      </c>
      <c r="S6688" s="14">
        <f t="shared" ca="1" si="734"/>
        <v>6106791.824000001</v>
      </c>
      <c r="T6688" s="11" t="s">
        <v>25</v>
      </c>
      <c r="U6688" s="18" t="s">
        <v>26</v>
      </c>
    </row>
    <row r="6689" spans="1:21" ht="15" customHeight="1" x14ac:dyDescent="0.15">
      <c r="A6689" s="10" t="s">
        <v>6737</v>
      </c>
      <c r="B6689" s="11" t="s">
        <v>31</v>
      </c>
      <c r="C6689" s="11" t="s">
        <v>63</v>
      </c>
      <c r="D6689" s="12">
        <v>46010</v>
      </c>
      <c r="E6689" s="11">
        <v>812</v>
      </c>
      <c r="F6689" s="11" t="s">
        <v>33</v>
      </c>
      <c r="G6689" s="13">
        <v>1154</v>
      </c>
      <c r="H6689" s="14">
        <f t="shared" si="728"/>
        <v>937048</v>
      </c>
      <c r="I6689" s="14">
        <f>IF(F6689="GHS",H6689,H6689*Assumptions!$B$4)</f>
        <v>937048</v>
      </c>
      <c r="J6689" s="15" t="str">
        <f>INDEX(Assumptions!$B$8:$B$12,MATCH(B6689,Assumptions!$A$8:$A$12,0))</f>
        <v>Weighted Average</v>
      </c>
      <c r="K6689" s="16">
        <f>G6689/(1-INDEX(Assumptions!$D$8:$D$12,MATCH(B6689,Assumptions!$A$8:$A$12,0)))</f>
        <v>1602.7777777777778</v>
      </c>
      <c r="L6689" s="16">
        <f t="shared" si="729"/>
        <v>34.619999999999997</v>
      </c>
      <c r="M6689" s="16">
        <f t="shared" si="730"/>
        <v>80.1388888888889</v>
      </c>
      <c r="N6689" s="14">
        <f>E6689*(K6689-L6689-M6689)*IF(F6689="GHS",1,Assumptions!$B$4)</f>
        <v>1208271.3377777778</v>
      </c>
      <c r="O6689" s="15">
        <f t="shared" ca="1" si="731"/>
        <v>276</v>
      </c>
      <c r="P6689" s="15" t="str">
        <f t="shared" ca="1" si="732"/>
        <v>181-365d</v>
      </c>
      <c r="Q6689" s="17">
        <f ca="1">IF(P6689="0-90d",0,IF(P6689="91-180d",INDEX(Assumptions!$F$8:$F$12,MATCH(B6689,Assumptions!$A$8:$A$12,0)),IF(P6689="181-365d",INDEX(Assumptions!$G$8:$G$12,MATCH(B6689,Assumptions!$A$8:$A$12,0)),INDEX(Assumptions!$H$8:$H$12,MATCH(B6689,Assumptions!$A$8:$A$12,0)))))</f>
        <v>0.2</v>
      </c>
      <c r="R6689" s="14">
        <f t="shared" ca="1" si="733"/>
        <v>187409.6</v>
      </c>
      <c r="S6689" s="14">
        <f t="shared" ca="1" si="734"/>
        <v>749638.4</v>
      </c>
      <c r="T6689" s="11" t="s">
        <v>25</v>
      </c>
      <c r="U6689" s="18" t="s">
        <v>26</v>
      </c>
    </row>
    <row r="6690" spans="1:21" ht="15" customHeight="1" x14ac:dyDescent="0.15">
      <c r="A6690" s="10" t="s">
        <v>6738</v>
      </c>
      <c r="B6690" s="11" t="s">
        <v>31</v>
      </c>
      <c r="C6690" s="11" t="s">
        <v>76</v>
      </c>
      <c r="D6690" s="12">
        <v>46032</v>
      </c>
      <c r="E6690" s="11">
        <v>1998</v>
      </c>
      <c r="F6690" s="11" t="s">
        <v>33</v>
      </c>
      <c r="G6690" s="13">
        <v>1949.84</v>
      </c>
      <c r="H6690" s="14">
        <f t="shared" si="728"/>
        <v>3895780.32</v>
      </c>
      <c r="I6690" s="14">
        <f>IF(F6690="GHS",H6690,H6690*Assumptions!$B$4)</f>
        <v>3895780.32</v>
      </c>
      <c r="J6690" s="15" t="str">
        <f>INDEX(Assumptions!$B$8:$B$12,MATCH(B6690,Assumptions!$A$8:$A$12,0))</f>
        <v>Weighted Average</v>
      </c>
      <c r="K6690" s="16">
        <f>G6690/(1-INDEX(Assumptions!$D$8:$D$12,MATCH(B6690,Assumptions!$A$8:$A$12,0)))</f>
        <v>2708.1111111111113</v>
      </c>
      <c r="L6690" s="16">
        <f t="shared" si="729"/>
        <v>58.495199999999997</v>
      </c>
      <c r="M6690" s="16">
        <f t="shared" si="730"/>
        <v>135.40555555555557</v>
      </c>
      <c r="N6690" s="14">
        <f>E6690*(K6690-L6690-M6690)*IF(F6690="GHS",1,Assumptions!$B$4)</f>
        <v>5023392.2904000003</v>
      </c>
      <c r="O6690" s="15">
        <f t="shared" ca="1" si="731"/>
        <v>254</v>
      </c>
      <c r="P6690" s="15" t="str">
        <f t="shared" ca="1" si="732"/>
        <v>181-365d</v>
      </c>
      <c r="Q6690" s="17">
        <f ca="1">IF(P6690="0-90d",0,IF(P6690="91-180d",INDEX(Assumptions!$F$8:$F$12,MATCH(B6690,Assumptions!$A$8:$A$12,0)),IF(P6690="181-365d",INDEX(Assumptions!$G$8:$G$12,MATCH(B6690,Assumptions!$A$8:$A$12,0)),INDEX(Assumptions!$H$8:$H$12,MATCH(B6690,Assumptions!$A$8:$A$12,0)))))</f>
        <v>0.2</v>
      </c>
      <c r="R6690" s="14">
        <f t="shared" ca="1" si="733"/>
        <v>779156.06400000001</v>
      </c>
      <c r="S6690" s="14">
        <f t="shared" ca="1" si="734"/>
        <v>3116624.2560000001</v>
      </c>
      <c r="T6690" s="11" t="s">
        <v>25</v>
      </c>
      <c r="U6690" s="18" t="s">
        <v>26</v>
      </c>
    </row>
    <row r="6691" spans="1:21" ht="15" customHeight="1" x14ac:dyDescent="0.15">
      <c r="A6691" s="10" t="s">
        <v>6739</v>
      </c>
      <c r="B6691" s="11" t="s">
        <v>46</v>
      </c>
      <c r="C6691" s="11" t="s">
        <v>47</v>
      </c>
      <c r="D6691" s="12">
        <v>45728</v>
      </c>
      <c r="E6691" s="11">
        <v>259</v>
      </c>
      <c r="F6691" s="11" t="s">
        <v>33</v>
      </c>
      <c r="G6691" s="13">
        <v>439148.97</v>
      </c>
      <c r="H6691" s="14">
        <f t="shared" si="728"/>
        <v>113739583.22999999</v>
      </c>
      <c r="I6691" s="14">
        <f>IF(F6691="GHS",H6691,H6691*Assumptions!$B$4)</f>
        <v>113739583.22999999</v>
      </c>
      <c r="J6691" s="15" t="str">
        <f>INDEX(Assumptions!$B$8:$B$12,MATCH(B6691,Assumptions!$A$8:$A$12,0))</f>
        <v>Specific Identification</v>
      </c>
      <c r="K6691" s="16">
        <f>G6691/(1-INDEX(Assumptions!$D$8:$D$12,MATCH(B6691,Assumptions!$A$8:$A$12,0)))</f>
        <v>563011.5</v>
      </c>
      <c r="L6691" s="16">
        <f t="shared" si="729"/>
        <v>13174.469099999998</v>
      </c>
      <c r="M6691" s="16">
        <f t="shared" si="730"/>
        <v>28150.575000000001</v>
      </c>
      <c r="N6691" s="14">
        <f>E6691*(K6691-L6691-M6691)*IF(F6691="GHS",1,Assumptions!$B$4)</f>
        <v>135116792.0781</v>
      </c>
      <c r="O6691" s="15">
        <f t="shared" ca="1" si="731"/>
        <v>558</v>
      </c>
      <c r="P6691" s="15" t="str">
        <f t="shared" ca="1" si="732"/>
        <v>365d+</v>
      </c>
      <c r="Q6691" s="17">
        <f ca="1">IF(P6691="0-90d",0,IF(P6691="91-180d",INDEX(Assumptions!$F$8:$F$12,MATCH(B6691,Assumptions!$A$8:$A$12,0)),IF(P6691="181-365d",INDEX(Assumptions!$G$8:$G$12,MATCH(B6691,Assumptions!$A$8:$A$12,0)),INDEX(Assumptions!$H$8:$H$12,MATCH(B6691,Assumptions!$A$8:$A$12,0)))))</f>
        <v>0.15</v>
      </c>
      <c r="R6691" s="14">
        <f t="shared" ca="1" si="733"/>
        <v>17060937.484499998</v>
      </c>
      <c r="S6691" s="14">
        <f t="shared" ca="1" si="734"/>
        <v>96678645.745499998</v>
      </c>
      <c r="T6691" s="11" t="s">
        <v>25</v>
      </c>
      <c r="U6691" s="18" t="s">
        <v>36</v>
      </c>
    </row>
    <row r="6692" spans="1:21" ht="15" customHeight="1" x14ac:dyDescent="0.15">
      <c r="A6692" s="10" t="s">
        <v>6740</v>
      </c>
      <c r="B6692" s="11" t="s">
        <v>22</v>
      </c>
      <c r="C6692" s="11" t="s">
        <v>23</v>
      </c>
      <c r="D6692" s="12">
        <v>45735</v>
      </c>
      <c r="E6692" s="11">
        <v>1717</v>
      </c>
      <c r="F6692" s="11" t="s">
        <v>24</v>
      </c>
      <c r="G6692" s="13">
        <v>24766.91</v>
      </c>
      <c r="H6692" s="14">
        <f t="shared" si="728"/>
        <v>42524784.469999999</v>
      </c>
      <c r="I6692" s="14">
        <f>IF(F6692="GHS",H6692,H6692*Assumptions!$B$4)</f>
        <v>459267672.27600002</v>
      </c>
      <c r="J6692" s="15" t="str">
        <f>INDEX(Assumptions!$B$8:$B$12,MATCH(B6692,Assumptions!$A$8:$A$12,0))</f>
        <v>FIFO</v>
      </c>
      <c r="K6692" s="16">
        <f>G6692/(1-INDEX(Assumptions!$D$8:$D$12,MATCH(B6692,Assumptions!$A$8:$A$12,0)))</f>
        <v>30203.548780487803</v>
      </c>
      <c r="L6692" s="16">
        <f t="shared" si="729"/>
        <v>743.00729999999999</v>
      </c>
      <c r="M6692" s="16">
        <f t="shared" si="730"/>
        <v>1510.1774390243902</v>
      </c>
      <c r="N6692" s="14">
        <f>E6692*(K6692-L6692-M6692)*IF(F6692="GHS",1,Assumptions!$B$4)</f>
        <v>518300370.63928092</v>
      </c>
      <c r="O6692" s="15">
        <f t="shared" ca="1" si="731"/>
        <v>551</v>
      </c>
      <c r="P6692" s="15" t="str">
        <f t="shared" ca="1" si="732"/>
        <v>365d+</v>
      </c>
      <c r="Q6692" s="17">
        <f ca="1">IF(P6692="0-90d",0,IF(P6692="91-180d",INDEX(Assumptions!$F$8:$F$12,MATCH(B6692,Assumptions!$A$8:$A$12,0)),IF(P6692="181-365d",INDEX(Assumptions!$G$8:$G$12,MATCH(B6692,Assumptions!$A$8:$A$12,0)),INDEX(Assumptions!$H$8:$H$12,MATCH(B6692,Assumptions!$A$8:$A$12,0)))))</f>
        <v>0.5</v>
      </c>
      <c r="R6692" s="14">
        <f t="shared" ca="1" si="733"/>
        <v>229633836.13800001</v>
      </c>
      <c r="S6692" s="14">
        <f t="shared" ca="1" si="734"/>
        <v>229633836.13800001</v>
      </c>
      <c r="T6692" s="11" t="s">
        <v>25</v>
      </c>
      <c r="U6692" s="18" t="s">
        <v>26</v>
      </c>
    </row>
    <row r="6693" spans="1:21" ht="15" customHeight="1" x14ac:dyDescent="0.15">
      <c r="A6693" s="10" t="s">
        <v>6741</v>
      </c>
      <c r="B6693" s="11" t="s">
        <v>28</v>
      </c>
      <c r="C6693" s="11" t="s">
        <v>35</v>
      </c>
      <c r="D6693" s="12">
        <v>46057</v>
      </c>
      <c r="E6693" s="11">
        <v>2780</v>
      </c>
      <c r="F6693" s="11" t="s">
        <v>24</v>
      </c>
      <c r="G6693" s="13">
        <v>9872.24</v>
      </c>
      <c r="H6693" s="14">
        <f t="shared" si="728"/>
        <v>27444827.199999999</v>
      </c>
      <c r="I6693" s="14">
        <f>IF(F6693="GHS",H6693,H6693*Assumptions!$B$4)</f>
        <v>296404133.75999999</v>
      </c>
      <c r="J6693" s="15" t="str">
        <f>INDEX(Assumptions!$B$8:$B$12,MATCH(B6693,Assumptions!$A$8:$A$12,0))</f>
        <v>Fair Value Less Costs to Sell</v>
      </c>
      <c r="K6693" s="16">
        <f>G6693/(1-INDEX(Assumptions!$D$8:$D$12,MATCH(B6693,Assumptions!$A$8:$A$12,0)))</f>
        <v>11218.454545454546</v>
      </c>
      <c r="L6693" s="16">
        <f t="shared" si="729"/>
        <v>296.16719999999998</v>
      </c>
      <c r="M6693" s="16">
        <f t="shared" si="730"/>
        <v>560.92272727272734</v>
      </c>
      <c r="N6693" s="14">
        <f>E6693*(K6693-L6693-M6693)*IF(F6693="GHS",1,Assumptions!$B$4)</f>
        <v>311089611.29629093</v>
      </c>
      <c r="O6693" s="15">
        <f t="shared" ca="1" si="731"/>
        <v>229</v>
      </c>
      <c r="P6693" s="15" t="str">
        <f t="shared" ca="1" si="732"/>
        <v>181-365d</v>
      </c>
      <c r="Q6693" s="17">
        <f ca="1">IF(P6693="0-90d",0,IF(P6693="91-180d",INDEX(Assumptions!$F$8:$F$12,MATCH(B6693,Assumptions!$A$8:$A$12,0)),IF(P6693="181-365d",INDEX(Assumptions!$G$8:$G$12,MATCH(B6693,Assumptions!$A$8:$A$12,0)),INDEX(Assumptions!$H$8:$H$12,MATCH(B6693,Assumptions!$A$8:$A$12,0)))))</f>
        <v>0.1</v>
      </c>
      <c r="R6693" s="14">
        <f t="shared" ca="1" si="733"/>
        <v>29640413.376000002</v>
      </c>
      <c r="S6693" s="14">
        <f t="shared" si="734"/>
        <v>0</v>
      </c>
      <c r="T6693" s="11" t="s">
        <v>39</v>
      </c>
      <c r="U6693" s="18" t="s">
        <v>36</v>
      </c>
    </row>
    <row r="6694" spans="1:21" ht="15" customHeight="1" x14ac:dyDescent="0.15">
      <c r="A6694" s="10" t="s">
        <v>6742</v>
      </c>
      <c r="B6694" s="11" t="s">
        <v>31</v>
      </c>
      <c r="C6694" s="11" t="s">
        <v>32</v>
      </c>
      <c r="D6694" s="12">
        <v>45914</v>
      </c>
      <c r="E6694" s="11">
        <v>4648</v>
      </c>
      <c r="F6694" s="11" t="s">
        <v>33</v>
      </c>
      <c r="G6694" s="13">
        <v>2530.02</v>
      </c>
      <c r="H6694" s="14">
        <f t="shared" si="728"/>
        <v>11759532.959999999</v>
      </c>
      <c r="I6694" s="14">
        <f>IF(F6694="GHS",H6694,H6694*Assumptions!$B$4)</f>
        <v>11759532.959999999</v>
      </c>
      <c r="J6694" s="15" t="str">
        <f>INDEX(Assumptions!$B$8:$B$12,MATCH(B6694,Assumptions!$A$8:$A$12,0))</f>
        <v>Weighted Average</v>
      </c>
      <c r="K6694" s="16">
        <f>G6694/(1-INDEX(Assumptions!$D$8:$D$12,MATCH(B6694,Assumptions!$A$8:$A$12,0)))</f>
        <v>3513.916666666667</v>
      </c>
      <c r="L6694" s="16">
        <f t="shared" si="729"/>
        <v>75.900599999999997</v>
      </c>
      <c r="M6694" s="16">
        <f t="shared" si="730"/>
        <v>175.69583333333335</v>
      </c>
      <c r="N6694" s="14">
        <f>E6694*(K6694-L6694-M6694)*IF(F6694="GHS",1,Assumptions!$B$4)</f>
        <v>15163264.444533335</v>
      </c>
      <c r="O6694" s="15">
        <f t="shared" ca="1" si="731"/>
        <v>372</v>
      </c>
      <c r="P6694" s="15" t="str">
        <f t="shared" ca="1" si="732"/>
        <v>365d+</v>
      </c>
      <c r="Q6694" s="17">
        <f ca="1">IF(P6694="0-90d",0,IF(P6694="91-180d",INDEX(Assumptions!$F$8:$F$12,MATCH(B6694,Assumptions!$A$8:$A$12,0)),IF(P6694="181-365d",INDEX(Assumptions!$G$8:$G$12,MATCH(B6694,Assumptions!$A$8:$A$12,0)),INDEX(Assumptions!$H$8:$H$12,MATCH(B6694,Assumptions!$A$8:$A$12,0)))))</f>
        <v>0.6</v>
      </c>
      <c r="R6694" s="14">
        <f t="shared" ca="1" si="733"/>
        <v>7055719.7759999996</v>
      </c>
      <c r="S6694" s="14">
        <f t="shared" ca="1" si="734"/>
        <v>4703813.1839999994</v>
      </c>
      <c r="T6694" s="11" t="s">
        <v>25</v>
      </c>
      <c r="U6694" s="18" t="s">
        <v>26</v>
      </c>
    </row>
    <row r="6695" spans="1:21" ht="15" customHeight="1" x14ac:dyDescent="0.15">
      <c r="A6695" s="10" t="s">
        <v>6743</v>
      </c>
      <c r="B6695" s="11" t="s">
        <v>41</v>
      </c>
      <c r="C6695" s="11" t="s">
        <v>44</v>
      </c>
      <c r="D6695" s="12">
        <v>45846</v>
      </c>
      <c r="E6695" s="11">
        <v>4688</v>
      </c>
      <c r="F6695" s="11" t="s">
        <v>33</v>
      </c>
      <c r="G6695" s="13">
        <v>380.15</v>
      </c>
      <c r="H6695" s="14">
        <f t="shared" si="728"/>
        <v>1782143.2</v>
      </c>
      <c r="I6695" s="14">
        <f>IF(F6695="GHS",H6695,H6695*Assumptions!$B$4)</f>
        <v>1782143.2</v>
      </c>
      <c r="J6695" s="15" t="str">
        <f>INDEX(Assumptions!$B$8:$B$12,MATCH(B6695,Assumptions!$A$8:$A$12,0))</f>
        <v>Weighted Average</v>
      </c>
      <c r="K6695" s="16">
        <f>G6695/(1-INDEX(Assumptions!$D$8:$D$12,MATCH(B6695,Assumptions!$A$8:$A$12,0)))</f>
        <v>584.84615384615381</v>
      </c>
      <c r="L6695" s="16">
        <f t="shared" si="729"/>
        <v>11.404499999999999</v>
      </c>
      <c r="M6695" s="16">
        <f t="shared" si="730"/>
        <v>29.242307692307691</v>
      </c>
      <c r="N6695" s="14">
        <f>E6695*(K6695-L6695-M6695)*IF(F6695="GHS",1,Assumptions!$B$4)</f>
        <v>2551206.5347692305</v>
      </c>
      <c r="O6695" s="15">
        <f t="shared" ca="1" si="731"/>
        <v>440</v>
      </c>
      <c r="P6695" s="15" t="str">
        <f t="shared" ca="1" si="732"/>
        <v>365d+</v>
      </c>
      <c r="Q6695" s="17">
        <f ca="1">IF(P6695="0-90d",0,IF(P6695="91-180d",INDEX(Assumptions!$F$8:$F$12,MATCH(B6695,Assumptions!$A$8:$A$12,0)),IF(P6695="181-365d",INDEX(Assumptions!$G$8:$G$12,MATCH(B6695,Assumptions!$A$8:$A$12,0)),INDEX(Assumptions!$H$8:$H$12,MATCH(B6695,Assumptions!$A$8:$A$12,0)))))</f>
        <v>0.8</v>
      </c>
      <c r="R6695" s="14">
        <f t="shared" ca="1" si="733"/>
        <v>1425714.56</v>
      </c>
      <c r="S6695" s="14">
        <f t="shared" si="734"/>
        <v>0</v>
      </c>
      <c r="T6695" s="11" t="s">
        <v>39</v>
      </c>
      <c r="U6695" s="18" t="s">
        <v>26</v>
      </c>
    </row>
    <row r="6696" spans="1:21" ht="15" customHeight="1" x14ac:dyDescent="0.15">
      <c r="A6696" s="10" t="s">
        <v>6744</v>
      </c>
      <c r="B6696" s="11" t="s">
        <v>28</v>
      </c>
      <c r="C6696" s="11" t="s">
        <v>35</v>
      </c>
      <c r="D6696" s="12">
        <v>45777</v>
      </c>
      <c r="E6696" s="11">
        <v>698</v>
      </c>
      <c r="F6696" s="11" t="s">
        <v>24</v>
      </c>
      <c r="G6696" s="13">
        <v>4447.37</v>
      </c>
      <c r="H6696" s="14">
        <f t="shared" si="728"/>
        <v>3104264.26</v>
      </c>
      <c r="I6696" s="14">
        <f>IF(F6696="GHS",H6696,H6696*Assumptions!$B$4)</f>
        <v>33526054.008000001</v>
      </c>
      <c r="J6696" s="15" t="str">
        <f>INDEX(Assumptions!$B$8:$B$12,MATCH(B6696,Assumptions!$A$8:$A$12,0))</f>
        <v>Fair Value Less Costs to Sell</v>
      </c>
      <c r="K6696" s="16">
        <f>G6696/(1-INDEX(Assumptions!$D$8:$D$12,MATCH(B6696,Assumptions!$A$8:$A$12,0)))</f>
        <v>5053.829545454545</v>
      </c>
      <c r="L6696" s="16">
        <f t="shared" si="729"/>
        <v>133.4211</v>
      </c>
      <c r="M6696" s="16">
        <f t="shared" si="730"/>
        <v>252.69147727272727</v>
      </c>
      <c r="N6696" s="14">
        <f>E6696*(K6696-L6696-M6696)*IF(F6696="GHS",1,Assumptions!$B$4)</f>
        <v>35187117.592941821</v>
      </c>
      <c r="O6696" s="15">
        <f t="shared" ca="1" si="731"/>
        <v>509</v>
      </c>
      <c r="P6696" s="15" t="str">
        <f t="shared" ca="1" si="732"/>
        <v>365d+</v>
      </c>
      <c r="Q6696" s="17">
        <f ca="1">IF(P6696="0-90d",0,IF(P6696="91-180d",INDEX(Assumptions!$F$8:$F$12,MATCH(B6696,Assumptions!$A$8:$A$12,0)),IF(P6696="181-365d",INDEX(Assumptions!$G$8:$G$12,MATCH(B6696,Assumptions!$A$8:$A$12,0)),INDEX(Assumptions!$H$8:$H$12,MATCH(B6696,Assumptions!$A$8:$A$12,0)))))</f>
        <v>0.4</v>
      </c>
      <c r="R6696" s="14">
        <f t="shared" ca="1" si="733"/>
        <v>13410421.603200002</v>
      </c>
      <c r="S6696" s="14">
        <f t="shared" ca="1" si="734"/>
        <v>20115632.404799998</v>
      </c>
      <c r="T6696" s="11" t="s">
        <v>25</v>
      </c>
      <c r="U6696" s="18" t="s">
        <v>26</v>
      </c>
    </row>
    <row r="6697" spans="1:21" ht="15" customHeight="1" x14ac:dyDescent="0.15">
      <c r="A6697" s="10" t="s">
        <v>6745</v>
      </c>
      <c r="B6697" s="11" t="s">
        <v>41</v>
      </c>
      <c r="C6697" s="11" t="s">
        <v>42</v>
      </c>
      <c r="D6697" s="12">
        <v>45957</v>
      </c>
      <c r="E6697" s="11">
        <v>840</v>
      </c>
      <c r="F6697" s="11" t="s">
        <v>33</v>
      </c>
      <c r="G6697" s="13">
        <v>164.73</v>
      </c>
      <c r="H6697" s="14">
        <f t="shared" si="728"/>
        <v>138373.19999999998</v>
      </c>
      <c r="I6697" s="14">
        <f>IF(F6697="GHS",H6697,H6697*Assumptions!$B$4)</f>
        <v>138373.19999999998</v>
      </c>
      <c r="J6697" s="15" t="str">
        <f>INDEX(Assumptions!$B$8:$B$12,MATCH(B6697,Assumptions!$A$8:$A$12,0))</f>
        <v>Weighted Average</v>
      </c>
      <c r="K6697" s="16">
        <f>G6697/(1-INDEX(Assumptions!$D$8:$D$12,MATCH(B6697,Assumptions!$A$8:$A$12,0)))</f>
        <v>253.43076923076922</v>
      </c>
      <c r="L6697" s="16">
        <f t="shared" si="729"/>
        <v>4.9418999999999995</v>
      </c>
      <c r="M6697" s="16">
        <f t="shared" si="730"/>
        <v>12.671538461538461</v>
      </c>
      <c r="N6697" s="14">
        <f>E6697*(K6697-L6697-M6697)*IF(F6697="GHS",1,Assumptions!$B$4)</f>
        <v>198086.55784615382</v>
      </c>
      <c r="O6697" s="15">
        <f t="shared" ca="1" si="731"/>
        <v>329</v>
      </c>
      <c r="P6697" s="15" t="str">
        <f t="shared" ca="1" si="732"/>
        <v>181-365d</v>
      </c>
      <c r="Q6697" s="17">
        <f ca="1">IF(P6697="0-90d",0,IF(P6697="91-180d",INDEX(Assumptions!$F$8:$F$12,MATCH(B6697,Assumptions!$A$8:$A$12,0)),IF(P6697="181-365d",INDEX(Assumptions!$G$8:$G$12,MATCH(B6697,Assumptions!$A$8:$A$12,0)),INDEX(Assumptions!$H$8:$H$12,MATCH(B6697,Assumptions!$A$8:$A$12,0)))))</f>
        <v>0.35</v>
      </c>
      <c r="R6697" s="14">
        <f t="shared" ca="1" si="733"/>
        <v>48430.619999999988</v>
      </c>
      <c r="S6697" s="14">
        <f t="shared" ca="1" si="734"/>
        <v>89942.579999999987</v>
      </c>
      <c r="T6697" s="11" t="s">
        <v>25</v>
      </c>
      <c r="U6697" s="18" t="s">
        <v>26</v>
      </c>
    </row>
    <row r="6698" spans="1:21" ht="15" customHeight="1" x14ac:dyDescent="0.15">
      <c r="A6698" s="10" t="s">
        <v>6746</v>
      </c>
      <c r="B6698" s="11" t="s">
        <v>41</v>
      </c>
      <c r="C6698" s="11" t="s">
        <v>44</v>
      </c>
      <c r="D6698" s="12">
        <v>46146</v>
      </c>
      <c r="E6698" s="11">
        <v>3375</v>
      </c>
      <c r="F6698" s="11" t="s">
        <v>33</v>
      </c>
      <c r="G6698" s="13">
        <v>295.22000000000003</v>
      </c>
      <c r="H6698" s="14">
        <f t="shared" si="728"/>
        <v>996367.50000000012</v>
      </c>
      <c r="I6698" s="14">
        <f>IF(F6698="GHS",H6698,H6698*Assumptions!$B$4)</f>
        <v>996367.50000000012</v>
      </c>
      <c r="J6698" s="15" t="str">
        <f>INDEX(Assumptions!$B$8:$B$12,MATCH(B6698,Assumptions!$A$8:$A$12,0))</f>
        <v>Weighted Average</v>
      </c>
      <c r="K6698" s="16">
        <f>G6698/(1-INDEX(Assumptions!$D$8:$D$12,MATCH(B6698,Assumptions!$A$8:$A$12,0)))</f>
        <v>454.18461538461543</v>
      </c>
      <c r="L6698" s="16">
        <f t="shared" si="729"/>
        <v>8.8566000000000003</v>
      </c>
      <c r="M6698" s="16">
        <f t="shared" si="730"/>
        <v>22.709230769230771</v>
      </c>
      <c r="N6698" s="14">
        <f>E6698*(K6698-L6698-M6698)*IF(F6698="GHS",1,Assumptions!$B$4)</f>
        <v>1426338.3980769231</v>
      </c>
      <c r="O6698" s="15">
        <f t="shared" ca="1" si="731"/>
        <v>140</v>
      </c>
      <c r="P6698" s="15" t="str">
        <f t="shared" ca="1" si="732"/>
        <v>91-180d</v>
      </c>
      <c r="Q6698" s="17">
        <f ca="1">IF(P6698="0-90d",0,IF(P6698="91-180d",INDEX(Assumptions!$F$8:$F$12,MATCH(B6698,Assumptions!$A$8:$A$12,0)),IF(P6698="181-365d",INDEX(Assumptions!$G$8:$G$12,MATCH(B6698,Assumptions!$A$8:$A$12,0)),INDEX(Assumptions!$H$8:$H$12,MATCH(B6698,Assumptions!$A$8:$A$12,0)))))</f>
        <v>0.1</v>
      </c>
      <c r="R6698" s="14">
        <f t="shared" ca="1" si="733"/>
        <v>99636.750000000015</v>
      </c>
      <c r="S6698" s="14">
        <f t="shared" ca="1" si="734"/>
        <v>896730.75000000012</v>
      </c>
      <c r="T6698" s="11" t="s">
        <v>25</v>
      </c>
      <c r="U6698" s="18" t="s">
        <v>26</v>
      </c>
    </row>
    <row r="6699" spans="1:21" ht="15" customHeight="1" x14ac:dyDescent="0.15">
      <c r="A6699" s="10" t="s">
        <v>6747</v>
      </c>
      <c r="B6699" s="11" t="s">
        <v>22</v>
      </c>
      <c r="C6699" s="11" t="s">
        <v>61</v>
      </c>
      <c r="D6699" s="12">
        <v>46126</v>
      </c>
      <c r="E6699" s="11">
        <v>2713</v>
      </c>
      <c r="F6699" s="11" t="s">
        <v>24</v>
      </c>
      <c r="G6699" s="13">
        <v>28644.55</v>
      </c>
      <c r="H6699" s="14">
        <f t="shared" si="728"/>
        <v>77712664.149999991</v>
      </c>
      <c r="I6699" s="14">
        <f>IF(F6699="GHS",H6699,H6699*Assumptions!$B$4)</f>
        <v>839296772.81999993</v>
      </c>
      <c r="J6699" s="15" t="str">
        <f>INDEX(Assumptions!$B$8:$B$12,MATCH(B6699,Assumptions!$A$8:$A$12,0))</f>
        <v>FIFO</v>
      </c>
      <c r="K6699" s="16">
        <f>G6699/(1-INDEX(Assumptions!$D$8:$D$12,MATCH(B6699,Assumptions!$A$8:$A$12,0)))</f>
        <v>34932.378048780483</v>
      </c>
      <c r="L6699" s="16">
        <f t="shared" si="729"/>
        <v>859.3365</v>
      </c>
      <c r="M6699" s="16">
        <f t="shared" si="730"/>
        <v>1746.6189024390242</v>
      </c>
      <c r="N6699" s="14">
        <f>E6699*(K6699-L6699-M6699)*IF(F6699="GHS",1,Assumptions!$B$4)</f>
        <v>947177114.10686338</v>
      </c>
      <c r="O6699" s="15">
        <f t="shared" ca="1" si="731"/>
        <v>160</v>
      </c>
      <c r="P6699" s="15" t="str">
        <f t="shared" ca="1" si="732"/>
        <v>91-180d</v>
      </c>
      <c r="Q6699" s="17">
        <f ca="1">IF(P6699="0-90d",0,IF(P6699="91-180d",INDEX(Assumptions!$F$8:$F$12,MATCH(B6699,Assumptions!$A$8:$A$12,0)),IF(P6699="181-365d",INDEX(Assumptions!$G$8:$G$12,MATCH(B6699,Assumptions!$A$8:$A$12,0)),INDEX(Assumptions!$H$8:$H$12,MATCH(B6699,Assumptions!$A$8:$A$12,0)))))</f>
        <v>0.03</v>
      </c>
      <c r="R6699" s="14">
        <f t="shared" ca="1" si="733"/>
        <v>25178903.184599996</v>
      </c>
      <c r="S6699" s="14">
        <f t="shared" ca="1" si="734"/>
        <v>814117869.63539994</v>
      </c>
      <c r="T6699" s="11" t="s">
        <v>25</v>
      </c>
      <c r="U6699" s="18" t="s">
        <v>26</v>
      </c>
    </row>
    <row r="6700" spans="1:21" ht="15" customHeight="1" x14ac:dyDescent="0.15">
      <c r="A6700" s="10" t="s">
        <v>6748</v>
      </c>
      <c r="B6700" s="11" t="s">
        <v>31</v>
      </c>
      <c r="C6700" s="11" t="s">
        <v>32</v>
      </c>
      <c r="D6700" s="12">
        <v>45907</v>
      </c>
      <c r="E6700" s="11">
        <v>4243</v>
      </c>
      <c r="F6700" s="11" t="s">
        <v>33</v>
      </c>
      <c r="G6700" s="13">
        <v>2891.04</v>
      </c>
      <c r="H6700" s="14">
        <f t="shared" si="728"/>
        <v>12266682.720000001</v>
      </c>
      <c r="I6700" s="14">
        <f>IF(F6700="GHS",H6700,H6700*Assumptions!$B$4)</f>
        <v>12266682.720000001</v>
      </c>
      <c r="J6700" s="15" t="str">
        <f>INDEX(Assumptions!$B$8:$B$12,MATCH(B6700,Assumptions!$A$8:$A$12,0))</f>
        <v>Weighted Average</v>
      </c>
      <c r="K6700" s="16">
        <f>G6700/(1-INDEX(Assumptions!$D$8:$D$12,MATCH(B6700,Assumptions!$A$8:$A$12,0)))</f>
        <v>4015.3333333333335</v>
      </c>
      <c r="L6700" s="16">
        <f t="shared" si="729"/>
        <v>86.731200000000001</v>
      </c>
      <c r="M6700" s="16">
        <f t="shared" si="730"/>
        <v>200.76666666666668</v>
      </c>
      <c r="N6700" s="14">
        <f>E6700*(K6700-L6700-M6700)*IF(F6700="GHS",1,Assumptions!$B$4)</f>
        <v>15817205.885066666</v>
      </c>
      <c r="O6700" s="15">
        <f t="shared" ca="1" si="731"/>
        <v>379</v>
      </c>
      <c r="P6700" s="15" t="str">
        <f t="shared" ca="1" si="732"/>
        <v>365d+</v>
      </c>
      <c r="Q6700" s="17">
        <f ca="1">IF(P6700="0-90d",0,IF(P6700="91-180d",INDEX(Assumptions!$F$8:$F$12,MATCH(B6700,Assumptions!$A$8:$A$12,0)),IF(P6700="181-365d",INDEX(Assumptions!$G$8:$G$12,MATCH(B6700,Assumptions!$A$8:$A$12,0)),INDEX(Assumptions!$H$8:$H$12,MATCH(B6700,Assumptions!$A$8:$A$12,0)))))</f>
        <v>0.6</v>
      </c>
      <c r="R6700" s="14">
        <f t="shared" ca="1" si="733"/>
        <v>7360009.6320000002</v>
      </c>
      <c r="S6700" s="14">
        <f t="shared" ca="1" si="734"/>
        <v>4906673.0880000005</v>
      </c>
      <c r="T6700" s="11" t="s">
        <v>25</v>
      </c>
      <c r="U6700" s="18" t="s">
        <v>26</v>
      </c>
    </row>
    <row r="6701" spans="1:21" ht="15" customHeight="1" x14ac:dyDescent="0.15">
      <c r="A6701" s="10" t="s">
        <v>6749</v>
      </c>
      <c r="B6701" s="11" t="s">
        <v>41</v>
      </c>
      <c r="C6701" s="11" t="s">
        <v>44</v>
      </c>
      <c r="D6701" s="12">
        <v>45840</v>
      </c>
      <c r="E6701" s="11">
        <v>285</v>
      </c>
      <c r="F6701" s="11" t="s">
        <v>33</v>
      </c>
      <c r="G6701" s="13">
        <v>509.8</v>
      </c>
      <c r="H6701" s="14">
        <f t="shared" si="728"/>
        <v>145293</v>
      </c>
      <c r="I6701" s="14">
        <f>IF(F6701="GHS",H6701,H6701*Assumptions!$B$4)</f>
        <v>145293</v>
      </c>
      <c r="J6701" s="15" t="str">
        <f>INDEX(Assumptions!$B$8:$B$12,MATCH(B6701,Assumptions!$A$8:$A$12,0))</f>
        <v>Weighted Average</v>
      </c>
      <c r="K6701" s="16">
        <f>G6701/(1-INDEX(Assumptions!$D$8:$D$12,MATCH(B6701,Assumptions!$A$8:$A$12,0)))</f>
        <v>784.30769230769226</v>
      </c>
      <c r="L6701" s="16">
        <f t="shared" si="729"/>
        <v>15.294</v>
      </c>
      <c r="M6701" s="16">
        <f t="shared" si="730"/>
        <v>39.215384615384615</v>
      </c>
      <c r="N6701" s="14">
        <f>E6701*(K6701-L6701-M6701)*IF(F6701="GHS",1,Assumptions!$B$4)</f>
        <v>207992.51769230768</v>
      </c>
      <c r="O6701" s="15">
        <f t="shared" ca="1" si="731"/>
        <v>446</v>
      </c>
      <c r="P6701" s="15" t="str">
        <f t="shared" ca="1" si="732"/>
        <v>365d+</v>
      </c>
      <c r="Q6701" s="17">
        <f ca="1">IF(P6701="0-90d",0,IF(P6701="91-180d",INDEX(Assumptions!$F$8:$F$12,MATCH(B6701,Assumptions!$A$8:$A$12,0)),IF(P6701="181-365d",INDEX(Assumptions!$G$8:$G$12,MATCH(B6701,Assumptions!$A$8:$A$12,0)),INDEX(Assumptions!$H$8:$H$12,MATCH(B6701,Assumptions!$A$8:$A$12,0)))))</f>
        <v>0.8</v>
      </c>
      <c r="R6701" s="14">
        <f t="shared" ca="1" si="733"/>
        <v>116234.40000000001</v>
      </c>
      <c r="S6701" s="14">
        <f t="shared" ca="1" si="734"/>
        <v>29058.599999999991</v>
      </c>
      <c r="T6701" s="11" t="s">
        <v>25</v>
      </c>
      <c r="U6701" s="18" t="s">
        <v>26</v>
      </c>
    </row>
    <row r="6702" spans="1:21" ht="15" customHeight="1" x14ac:dyDescent="0.15">
      <c r="A6702" s="10" t="s">
        <v>6750</v>
      </c>
      <c r="B6702" s="11" t="s">
        <v>41</v>
      </c>
      <c r="C6702" s="11" t="s">
        <v>115</v>
      </c>
      <c r="D6702" s="12">
        <v>46137</v>
      </c>
      <c r="E6702" s="11">
        <v>1798</v>
      </c>
      <c r="F6702" s="11" t="s">
        <v>33</v>
      </c>
      <c r="G6702" s="13">
        <v>559.08000000000004</v>
      </c>
      <c r="H6702" s="14">
        <f t="shared" si="728"/>
        <v>1005225.8400000001</v>
      </c>
      <c r="I6702" s="14">
        <f>IF(F6702="GHS",H6702,H6702*Assumptions!$B$4)</f>
        <v>1005225.8400000001</v>
      </c>
      <c r="J6702" s="15" t="str">
        <f>INDEX(Assumptions!$B$8:$B$12,MATCH(B6702,Assumptions!$A$8:$A$12,0))</f>
        <v>Weighted Average</v>
      </c>
      <c r="K6702" s="16">
        <f>G6702/(1-INDEX(Assumptions!$D$8:$D$12,MATCH(B6702,Assumptions!$A$8:$A$12,0)))</f>
        <v>860.12307692307695</v>
      </c>
      <c r="L6702" s="16">
        <f t="shared" si="729"/>
        <v>16.772400000000001</v>
      </c>
      <c r="M6702" s="16">
        <f t="shared" si="730"/>
        <v>43.00615384615385</v>
      </c>
      <c r="N6702" s="14">
        <f>E6702*(K6702-L6702-M6702)*IF(F6702="GHS",1,Assumptions!$B$4)</f>
        <v>1439019.4524923076</v>
      </c>
      <c r="O6702" s="15">
        <f t="shared" ca="1" si="731"/>
        <v>149</v>
      </c>
      <c r="P6702" s="15" t="str">
        <f t="shared" ca="1" si="732"/>
        <v>91-180d</v>
      </c>
      <c r="Q6702" s="17">
        <f ca="1">IF(P6702="0-90d",0,IF(P6702="91-180d",INDEX(Assumptions!$F$8:$F$12,MATCH(B6702,Assumptions!$A$8:$A$12,0)),IF(P6702="181-365d",INDEX(Assumptions!$G$8:$G$12,MATCH(B6702,Assumptions!$A$8:$A$12,0)),INDEX(Assumptions!$H$8:$H$12,MATCH(B6702,Assumptions!$A$8:$A$12,0)))))</f>
        <v>0.1</v>
      </c>
      <c r="R6702" s="14">
        <f t="shared" ca="1" si="733"/>
        <v>100522.58400000002</v>
      </c>
      <c r="S6702" s="14">
        <f t="shared" ca="1" si="734"/>
        <v>904703.25600000005</v>
      </c>
      <c r="T6702" s="11" t="s">
        <v>25</v>
      </c>
      <c r="U6702" s="18" t="s">
        <v>26</v>
      </c>
    </row>
    <row r="6703" spans="1:21" ht="15" customHeight="1" x14ac:dyDescent="0.15">
      <c r="A6703" s="10" t="s">
        <v>6751</v>
      </c>
      <c r="B6703" s="11" t="s">
        <v>41</v>
      </c>
      <c r="C6703" s="11" t="s">
        <v>49</v>
      </c>
      <c r="D6703" s="12">
        <v>45953</v>
      </c>
      <c r="E6703" s="11">
        <v>3513</v>
      </c>
      <c r="F6703" s="11" t="s">
        <v>33</v>
      </c>
      <c r="G6703" s="13">
        <v>177.39</v>
      </c>
      <c r="H6703" s="14">
        <f t="shared" si="728"/>
        <v>623171.06999999995</v>
      </c>
      <c r="I6703" s="14">
        <f>IF(F6703="GHS",H6703,H6703*Assumptions!$B$4)</f>
        <v>623171.06999999995</v>
      </c>
      <c r="J6703" s="15" t="str">
        <f>INDEX(Assumptions!$B$8:$B$12,MATCH(B6703,Assumptions!$A$8:$A$12,0))</f>
        <v>Weighted Average</v>
      </c>
      <c r="K6703" s="16">
        <f>G6703/(1-INDEX(Assumptions!$D$8:$D$12,MATCH(B6703,Assumptions!$A$8:$A$12,0)))</f>
        <v>272.90769230769229</v>
      </c>
      <c r="L6703" s="16">
        <f t="shared" si="729"/>
        <v>5.321699999999999</v>
      </c>
      <c r="M6703" s="16">
        <f t="shared" si="730"/>
        <v>13.645384615384614</v>
      </c>
      <c r="N6703" s="14">
        <f>E6703*(K6703-L6703-M6703)*IF(F6703="GHS",1,Assumptions!$B$4)</f>
        <v>892093.35482307675</v>
      </c>
      <c r="O6703" s="15">
        <f t="shared" ca="1" si="731"/>
        <v>333</v>
      </c>
      <c r="P6703" s="15" t="str">
        <f t="shared" ca="1" si="732"/>
        <v>181-365d</v>
      </c>
      <c r="Q6703" s="17">
        <f ca="1">IF(P6703="0-90d",0,IF(P6703="91-180d",INDEX(Assumptions!$F$8:$F$12,MATCH(B6703,Assumptions!$A$8:$A$12,0)),IF(P6703="181-365d",INDEX(Assumptions!$G$8:$G$12,MATCH(B6703,Assumptions!$A$8:$A$12,0)),INDEX(Assumptions!$H$8:$H$12,MATCH(B6703,Assumptions!$A$8:$A$12,0)))))</f>
        <v>0.35</v>
      </c>
      <c r="R6703" s="14">
        <f t="shared" ca="1" si="733"/>
        <v>218109.87449999998</v>
      </c>
      <c r="S6703" s="14">
        <f t="shared" ca="1" si="734"/>
        <v>405061.19549999997</v>
      </c>
      <c r="T6703" s="11" t="s">
        <v>25</v>
      </c>
      <c r="U6703" s="18" t="s">
        <v>26</v>
      </c>
    </row>
    <row r="6704" spans="1:21" ht="15" customHeight="1" x14ac:dyDescent="0.15">
      <c r="A6704" s="10" t="s">
        <v>6752</v>
      </c>
      <c r="B6704" s="11" t="s">
        <v>41</v>
      </c>
      <c r="C6704" s="11" t="s">
        <v>49</v>
      </c>
      <c r="D6704" s="12">
        <v>46062</v>
      </c>
      <c r="E6704" s="11">
        <v>2427</v>
      </c>
      <c r="F6704" s="11" t="s">
        <v>33</v>
      </c>
      <c r="G6704" s="13">
        <v>448.76</v>
      </c>
      <c r="H6704" s="14">
        <f t="shared" si="728"/>
        <v>1089140.52</v>
      </c>
      <c r="I6704" s="14">
        <f>IF(F6704="GHS",H6704,H6704*Assumptions!$B$4)</f>
        <v>1089140.52</v>
      </c>
      <c r="J6704" s="15" t="str">
        <f>INDEX(Assumptions!$B$8:$B$12,MATCH(B6704,Assumptions!$A$8:$A$12,0))</f>
        <v>Weighted Average</v>
      </c>
      <c r="K6704" s="16">
        <f>G6704/(1-INDEX(Assumptions!$D$8:$D$12,MATCH(B6704,Assumptions!$A$8:$A$12,0)))</f>
        <v>690.4</v>
      </c>
      <c r="L6704" s="16">
        <f t="shared" si="729"/>
        <v>13.4628</v>
      </c>
      <c r="M6704" s="16">
        <f t="shared" si="730"/>
        <v>34.520000000000003</v>
      </c>
      <c r="N6704" s="14">
        <f>E6704*(K6704-L6704-M6704)*IF(F6704="GHS",1,Assumptions!$B$4)</f>
        <v>1559146.5444</v>
      </c>
      <c r="O6704" s="15">
        <f t="shared" ca="1" si="731"/>
        <v>224</v>
      </c>
      <c r="P6704" s="15" t="str">
        <f t="shared" ca="1" si="732"/>
        <v>181-365d</v>
      </c>
      <c r="Q6704" s="17">
        <f ca="1">IF(P6704="0-90d",0,IF(P6704="91-180d",INDEX(Assumptions!$F$8:$F$12,MATCH(B6704,Assumptions!$A$8:$A$12,0)),IF(P6704="181-365d",INDEX(Assumptions!$G$8:$G$12,MATCH(B6704,Assumptions!$A$8:$A$12,0)),INDEX(Assumptions!$H$8:$H$12,MATCH(B6704,Assumptions!$A$8:$A$12,0)))))</f>
        <v>0.35</v>
      </c>
      <c r="R6704" s="14">
        <f t="shared" ca="1" si="733"/>
        <v>381199.18199999997</v>
      </c>
      <c r="S6704" s="14">
        <f t="shared" ca="1" si="734"/>
        <v>707941.33799999999</v>
      </c>
      <c r="T6704" s="11" t="s">
        <v>25</v>
      </c>
      <c r="U6704" s="18" t="s">
        <v>36</v>
      </c>
    </row>
    <row r="6705" spans="1:21" ht="15" customHeight="1" x14ac:dyDescent="0.15">
      <c r="A6705" s="10" t="s">
        <v>6753</v>
      </c>
      <c r="B6705" s="11" t="s">
        <v>41</v>
      </c>
      <c r="C6705" s="11" t="s">
        <v>42</v>
      </c>
      <c r="D6705" s="12">
        <v>46054</v>
      </c>
      <c r="E6705" s="11">
        <v>3424</v>
      </c>
      <c r="F6705" s="11" t="s">
        <v>33</v>
      </c>
      <c r="G6705" s="13">
        <v>328.51</v>
      </c>
      <c r="H6705" s="14">
        <f t="shared" si="728"/>
        <v>1124818.24</v>
      </c>
      <c r="I6705" s="14">
        <f>IF(F6705="GHS",H6705,H6705*Assumptions!$B$4)</f>
        <v>1124818.24</v>
      </c>
      <c r="J6705" s="15" t="str">
        <f>INDEX(Assumptions!$B$8:$B$12,MATCH(B6705,Assumptions!$A$8:$A$12,0))</f>
        <v>Weighted Average</v>
      </c>
      <c r="K6705" s="16">
        <f>G6705/(1-INDEX(Assumptions!$D$8:$D$12,MATCH(B6705,Assumptions!$A$8:$A$12,0)))</f>
        <v>505.4</v>
      </c>
      <c r="L6705" s="16">
        <f t="shared" si="729"/>
        <v>9.8552999999999997</v>
      </c>
      <c r="M6705" s="16">
        <f t="shared" si="730"/>
        <v>25.27</v>
      </c>
      <c r="N6705" s="14">
        <f>E6705*(K6705-L6705-M6705)*IF(F6705="GHS",1,Assumptions!$B$4)</f>
        <v>1610220.5728</v>
      </c>
      <c r="O6705" s="15">
        <f t="shared" ca="1" si="731"/>
        <v>232</v>
      </c>
      <c r="P6705" s="15" t="str">
        <f t="shared" ca="1" si="732"/>
        <v>181-365d</v>
      </c>
      <c r="Q6705" s="17">
        <f ca="1">IF(P6705="0-90d",0,IF(P6705="91-180d",INDEX(Assumptions!$F$8:$F$12,MATCH(B6705,Assumptions!$A$8:$A$12,0)),IF(P6705="181-365d",INDEX(Assumptions!$G$8:$G$12,MATCH(B6705,Assumptions!$A$8:$A$12,0)),INDEX(Assumptions!$H$8:$H$12,MATCH(B6705,Assumptions!$A$8:$A$12,0)))))</f>
        <v>0.35</v>
      </c>
      <c r="R6705" s="14">
        <f t="shared" ca="1" si="733"/>
        <v>393686.38399999996</v>
      </c>
      <c r="S6705" s="14">
        <f t="shared" ca="1" si="734"/>
        <v>731131.85600000003</v>
      </c>
      <c r="T6705" s="11" t="s">
        <v>25</v>
      </c>
      <c r="U6705" s="18" t="s">
        <v>26</v>
      </c>
    </row>
    <row r="6706" spans="1:21" ht="15" customHeight="1" x14ac:dyDescent="0.15">
      <c r="A6706" s="10" t="s">
        <v>6754</v>
      </c>
      <c r="B6706" s="11" t="s">
        <v>46</v>
      </c>
      <c r="C6706" s="11" t="s">
        <v>47</v>
      </c>
      <c r="D6706" s="12">
        <v>46014</v>
      </c>
      <c r="E6706" s="11">
        <v>2280</v>
      </c>
      <c r="F6706" s="11" t="s">
        <v>33</v>
      </c>
      <c r="G6706" s="13">
        <v>692195.88</v>
      </c>
      <c r="H6706" s="14">
        <f t="shared" si="728"/>
        <v>1578206606.4000001</v>
      </c>
      <c r="I6706" s="14">
        <f>IF(F6706="GHS",H6706,H6706*Assumptions!$B$4)</f>
        <v>1578206606.4000001</v>
      </c>
      <c r="J6706" s="15" t="str">
        <f>INDEX(Assumptions!$B$8:$B$12,MATCH(B6706,Assumptions!$A$8:$A$12,0))</f>
        <v>Specific Identification</v>
      </c>
      <c r="K6706" s="16">
        <f>G6706/(1-INDEX(Assumptions!$D$8:$D$12,MATCH(B6706,Assumptions!$A$8:$A$12,0)))</f>
        <v>887430.61538461538</v>
      </c>
      <c r="L6706" s="16">
        <f t="shared" si="729"/>
        <v>20765.876400000001</v>
      </c>
      <c r="M6706" s="16">
        <f t="shared" si="730"/>
        <v>44371.530769230769</v>
      </c>
      <c r="N6706" s="14">
        <f>E6706*(K6706-L6706-M6706)*IF(F6706="GHS",1,Assumptions!$B$4)</f>
        <v>1874828514.731077</v>
      </c>
      <c r="O6706" s="15">
        <f t="shared" ca="1" si="731"/>
        <v>272</v>
      </c>
      <c r="P6706" s="15" t="str">
        <f t="shared" ca="1" si="732"/>
        <v>181-365d</v>
      </c>
      <c r="Q6706" s="17">
        <f ca="1">IF(P6706="0-90d",0,IF(P6706="91-180d",INDEX(Assumptions!$F$8:$F$12,MATCH(B6706,Assumptions!$A$8:$A$12,0)),IF(P6706="181-365d",INDEX(Assumptions!$G$8:$G$12,MATCH(B6706,Assumptions!$A$8:$A$12,0)),INDEX(Assumptions!$H$8:$H$12,MATCH(B6706,Assumptions!$A$8:$A$12,0)))))</f>
        <v>0.05</v>
      </c>
      <c r="R6706" s="14">
        <f t="shared" ca="1" si="733"/>
        <v>78910330.320000008</v>
      </c>
      <c r="S6706" s="14">
        <f t="shared" si="734"/>
        <v>0</v>
      </c>
      <c r="T6706" s="11" t="s">
        <v>39</v>
      </c>
      <c r="U6706" s="18" t="s">
        <v>26</v>
      </c>
    </row>
    <row r="6707" spans="1:21" ht="15" customHeight="1" x14ac:dyDescent="0.15">
      <c r="A6707" s="10" t="s">
        <v>6755</v>
      </c>
      <c r="B6707" s="11" t="s">
        <v>28</v>
      </c>
      <c r="C6707" s="11" t="s">
        <v>29</v>
      </c>
      <c r="D6707" s="12">
        <v>45970</v>
      </c>
      <c r="E6707" s="11">
        <v>1695</v>
      </c>
      <c r="F6707" s="11" t="s">
        <v>24</v>
      </c>
      <c r="G6707" s="13">
        <v>12708.53</v>
      </c>
      <c r="H6707" s="14">
        <f t="shared" si="728"/>
        <v>21540958.350000001</v>
      </c>
      <c r="I6707" s="14">
        <f>IF(F6707="GHS",H6707,H6707*Assumptions!$B$4)</f>
        <v>232642350.18000004</v>
      </c>
      <c r="J6707" s="15" t="str">
        <f>INDEX(Assumptions!$B$8:$B$12,MATCH(B6707,Assumptions!$A$8:$A$12,0))</f>
        <v>Fair Value Less Costs to Sell</v>
      </c>
      <c r="K6707" s="16">
        <f>G6707/(1-INDEX(Assumptions!$D$8:$D$12,MATCH(B6707,Assumptions!$A$8:$A$12,0)))</f>
        <v>14441.511363636364</v>
      </c>
      <c r="L6707" s="16">
        <f t="shared" si="729"/>
        <v>381.2559</v>
      </c>
      <c r="M6707" s="16">
        <f t="shared" si="730"/>
        <v>722.0755681818182</v>
      </c>
      <c r="N6707" s="14">
        <f>E6707*(K6707-L6707-M6707)*IF(F6707="GHS",1,Assumptions!$B$4)</f>
        <v>244168721.16619089</v>
      </c>
      <c r="O6707" s="15">
        <f t="shared" ca="1" si="731"/>
        <v>316</v>
      </c>
      <c r="P6707" s="15" t="str">
        <f t="shared" ca="1" si="732"/>
        <v>181-365d</v>
      </c>
      <c r="Q6707" s="17">
        <f ca="1">IF(P6707="0-90d",0,IF(P6707="91-180d",INDEX(Assumptions!$F$8:$F$12,MATCH(B6707,Assumptions!$A$8:$A$12,0)),IF(P6707="181-365d",INDEX(Assumptions!$G$8:$G$12,MATCH(B6707,Assumptions!$A$8:$A$12,0)),INDEX(Assumptions!$H$8:$H$12,MATCH(B6707,Assumptions!$A$8:$A$12,0)))))</f>
        <v>0.1</v>
      </c>
      <c r="R6707" s="14">
        <f t="shared" ca="1" si="733"/>
        <v>23264235.018000007</v>
      </c>
      <c r="S6707" s="14">
        <f t="shared" ca="1" si="734"/>
        <v>209378115.16200003</v>
      </c>
      <c r="T6707" s="11" t="s">
        <v>25</v>
      </c>
      <c r="U6707" s="18" t="s">
        <v>26</v>
      </c>
    </row>
    <row r="6708" spans="1:21" ht="15" customHeight="1" x14ac:dyDescent="0.15">
      <c r="A6708" s="10" t="s">
        <v>6756</v>
      </c>
      <c r="B6708" s="11" t="s">
        <v>31</v>
      </c>
      <c r="C6708" s="11" t="s">
        <v>32</v>
      </c>
      <c r="D6708" s="12">
        <v>46048</v>
      </c>
      <c r="E6708" s="11">
        <v>519</v>
      </c>
      <c r="F6708" s="11" t="s">
        <v>33</v>
      </c>
      <c r="G6708" s="13">
        <v>1303.5999999999999</v>
      </c>
      <c r="H6708" s="14">
        <f t="shared" si="728"/>
        <v>676568.39999999991</v>
      </c>
      <c r="I6708" s="14">
        <f>IF(F6708="GHS",H6708,H6708*Assumptions!$B$4)</f>
        <v>676568.39999999991</v>
      </c>
      <c r="J6708" s="15" t="str">
        <f>INDEX(Assumptions!$B$8:$B$12,MATCH(B6708,Assumptions!$A$8:$A$12,0))</f>
        <v>Weighted Average</v>
      </c>
      <c r="K6708" s="16">
        <f>G6708/(1-INDEX(Assumptions!$D$8:$D$12,MATCH(B6708,Assumptions!$A$8:$A$12,0)))</f>
        <v>1810.5555555555554</v>
      </c>
      <c r="L6708" s="16">
        <f t="shared" si="729"/>
        <v>39.107999999999997</v>
      </c>
      <c r="M6708" s="16">
        <f t="shared" si="730"/>
        <v>90.527777777777771</v>
      </c>
      <c r="N6708" s="14">
        <f>E6708*(K6708-L6708-M6708)*IF(F6708="GHS",1,Assumptions!$B$4)</f>
        <v>872397.3646666666</v>
      </c>
      <c r="O6708" s="15">
        <f t="shared" ca="1" si="731"/>
        <v>238</v>
      </c>
      <c r="P6708" s="15" t="str">
        <f t="shared" ca="1" si="732"/>
        <v>181-365d</v>
      </c>
      <c r="Q6708" s="17">
        <f ca="1">IF(P6708="0-90d",0,IF(P6708="91-180d",INDEX(Assumptions!$F$8:$F$12,MATCH(B6708,Assumptions!$A$8:$A$12,0)),IF(P6708="181-365d",INDEX(Assumptions!$G$8:$G$12,MATCH(B6708,Assumptions!$A$8:$A$12,0)),INDEX(Assumptions!$H$8:$H$12,MATCH(B6708,Assumptions!$A$8:$A$12,0)))))</f>
        <v>0.2</v>
      </c>
      <c r="R6708" s="14">
        <f t="shared" ca="1" si="733"/>
        <v>135313.68</v>
      </c>
      <c r="S6708" s="14">
        <f t="shared" ca="1" si="734"/>
        <v>541254.72</v>
      </c>
      <c r="T6708" s="11" t="s">
        <v>25</v>
      </c>
      <c r="U6708" s="18" t="s">
        <v>26</v>
      </c>
    </row>
    <row r="6709" spans="1:21" ht="15" customHeight="1" x14ac:dyDescent="0.15">
      <c r="A6709" s="10" t="s">
        <v>6757</v>
      </c>
      <c r="B6709" s="11" t="s">
        <v>31</v>
      </c>
      <c r="C6709" s="11" t="s">
        <v>32</v>
      </c>
      <c r="D6709" s="12">
        <v>46224</v>
      </c>
      <c r="E6709" s="11">
        <v>3659</v>
      </c>
      <c r="F6709" s="11" t="s">
        <v>33</v>
      </c>
      <c r="G6709" s="13">
        <v>948.64</v>
      </c>
      <c r="H6709" s="14">
        <f t="shared" si="728"/>
        <v>3471073.76</v>
      </c>
      <c r="I6709" s="14">
        <f>IF(F6709="GHS",H6709,H6709*Assumptions!$B$4)</f>
        <v>3471073.76</v>
      </c>
      <c r="J6709" s="15" t="str">
        <f>INDEX(Assumptions!$B$8:$B$12,MATCH(B6709,Assumptions!$A$8:$A$12,0))</f>
        <v>Weighted Average</v>
      </c>
      <c r="K6709" s="16">
        <f>G6709/(1-INDEX(Assumptions!$D$8:$D$12,MATCH(B6709,Assumptions!$A$8:$A$12,0)))</f>
        <v>1317.5555555555557</v>
      </c>
      <c r="L6709" s="16">
        <f t="shared" si="729"/>
        <v>28.459199999999999</v>
      </c>
      <c r="M6709" s="16">
        <f t="shared" si="730"/>
        <v>65.87777777777778</v>
      </c>
      <c r="N6709" s="14">
        <f>E6709*(K6709-L6709-M6709)*IF(F6709="GHS",1,Assumptions!$B$4)</f>
        <v>4475756.7760888897</v>
      </c>
      <c r="O6709" s="15">
        <f t="shared" ca="1" si="731"/>
        <v>62</v>
      </c>
      <c r="P6709" s="15" t="str">
        <f t="shared" ca="1" si="732"/>
        <v>0-90d</v>
      </c>
      <c r="Q6709" s="17">
        <f ca="1">IF(P6709="0-90d",0,IF(P6709="91-180d",INDEX(Assumptions!$F$8:$F$12,MATCH(B6709,Assumptions!$A$8:$A$12,0)),IF(P6709="181-365d",INDEX(Assumptions!$G$8:$G$12,MATCH(B6709,Assumptions!$A$8:$A$12,0)),INDEX(Assumptions!$H$8:$H$12,MATCH(B6709,Assumptions!$A$8:$A$12,0)))))</f>
        <v>0</v>
      </c>
      <c r="R6709" s="14">
        <f t="shared" ca="1" si="733"/>
        <v>0</v>
      </c>
      <c r="S6709" s="14">
        <f t="shared" ca="1" si="734"/>
        <v>3471073.76</v>
      </c>
      <c r="T6709" s="11" t="s">
        <v>25</v>
      </c>
      <c r="U6709" s="18" t="s">
        <v>26</v>
      </c>
    </row>
    <row r="6710" spans="1:21" ht="15" customHeight="1" x14ac:dyDescent="0.15">
      <c r="A6710" s="10" t="s">
        <v>6758</v>
      </c>
      <c r="B6710" s="11" t="s">
        <v>41</v>
      </c>
      <c r="C6710" s="11" t="s">
        <v>42</v>
      </c>
      <c r="D6710" s="12">
        <v>45817</v>
      </c>
      <c r="E6710" s="11">
        <v>3620</v>
      </c>
      <c r="F6710" s="11" t="s">
        <v>33</v>
      </c>
      <c r="G6710" s="13">
        <v>278.2</v>
      </c>
      <c r="H6710" s="14">
        <f t="shared" si="728"/>
        <v>1007084</v>
      </c>
      <c r="I6710" s="14">
        <f>IF(F6710="GHS",H6710,H6710*Assumptions!$B$4)</f>
        <v>1007084</v>
      </c>
      <c r="J6710" s="15" t="str">
        <f>INDEX(Assumptions!$B$8:$B$12,MATCH(B6710,Assumptions!$A$8:$A$12,0))</f>
        <v>Weighted Average</v>
      </c>
      <c r="K6710" s="16">
        <f>G6710/(1-INDEX(Assumptions!$D$8:$D$12,MATCH(B6710,Assumptions!$A$8:$A$12,0)))</f>
        <v>427.99999999999994</v>
      </c>
      <c r="L6710" s="16">
        <f t="shared" si="729"/>
        <v>8.3460000000000001</v>
      </c>
      <c r="M6710" s="16">
        <f t="shared" si="730"/>
        <v>21.4</v>
      </c>
      <c r="N6710" s="14">
        <f>E6710*(K6710-L6710-M6710)*IF(F6710="GHS",1,Assumptions!$B$4)</f>
        <v>1441679.4799999997</v>
      </c>
      <c r="O6710" s="15">
        <f t="shared" ca="1" si="731"/>
        <v>469</v>
      </c>
      <c r="P6710" s="15" t="str">
        <f t="shared" ca="1" si="732"/>
        <v>365d+</v>
      </c>
      <c r="Q6710" s="17">
        <f ca="1">IF(P6710="0-90d",0,IF(P6710="91-180d",INDEX(Assumptions!$F$8:$F$12,MATCH(B6710,Assumptions!$A$8:$A$12,0)),IF(P6710="181-365d",INDEX(Assumptions!$G$8:$G$12,MATCH(B6710,Assumptions!$A$8:$A$12,0)),INDEX(Assumptions!$H$8:$H$12,MATCH(B6710,Assumptions!$A$8:$A$12,0)))))</f>
        <v>0.8</v>
      </c>
      <c r="R6710" s="14">
        <f t="shared" ca="1" si="733"/>
        <v>805667.20000000007</v>
      </c>
      <c r="S6710" s="14">
        <f t="shared" ca="1" si="734"/>
        <v>201416.79999999993</v>
      </c>
      <c r="T6710" s="11" t="s">
        <v>25</v>
      </c>
      <c r="U6710" s="18" t="s">
        <v>26</v>
      </c>
    </row>
    <row r="6711" spans="1:21" ht="15" customHeight="1" x14ac:dyDescent="0.15">
      <c r="A6711" s="10" t="s">
        <v>6759</v>
      </c>
      <c r="B6711" s="11" t="s">
        <v>28</v>
      </c>
      <c r="C6711" s="11" t="s">
        <v>35</v>
      </c>
      <c r="D6711" s="12">
        <v>46030</v>
      </c>
      <c r="E6711" s="11">
        <v>4239</v>
      </c>
      <c r="F6711" s="11" t="s">
        <v>24</v>
      </c>
      <c r="G6711" s="13">
        <v>10779.58</v>
      </c>
      <c r="H6711" s="14">
        <f t="shared" si="728"/>
        <v>45694639.619999997</v>
      </c>
      <c r="I6711" s="14">
        <f>IF(F6711="GHS",H6711,H6711*Assumptions!$B$4)</f>
        <v>493502107.89600003</v>
      </c>
      <c r="J6711" s="15" t="str">
        <f>INDEX(Assumptions!$B$8:$B$12,MATCH(B6711,Assumptions!$A$8:$A$12,0))</f>
        <v>Fair Value Less Costs to Sell</v>
      </c>
      <c r="K6711" s="16">
        <f>G6711/(1-INDEX(Assumptions!$D$8:$D$12,MATCH(B6711,Assumptions!$A$8:$A$12,0)))</f>
        <v>12249.522727272728</v>
      </c>
      <c r="L6711" s="16">
        <f t="shared" si="729"/>
        <v>323.38740000000001</v>
      </c>
      <c r="M6711" s="16">
        <f t="shared" si="730"/>
        <v>612.47613636363644</v>
      </c>
      <c r="N6711" s="14">
        <f>E6711*(K6711-L6711-M6711)*IF(F6711="GHS",1,Assumptions!$B$4)</f>
        <v>517952894.15084738</v>
      </c>
      <c r="O6711" s="15">
        <f t="shared" ca="1" si="731"/>
        <v>256</v>
      </c>
      <c r="P6711" s="15" t="str">
        <f t="shared" ca="1" si="732"/>
        <v>181-365d</v>
      </c>
      <c r="Q6711" s="17">
        <f ca="1">IF(P6711="0-90d",0,IF(P6711="91-180d",INDEX(Assumptions!$F$8:$F$12,MATCH(B6711,Assumptions!$A$8:$A$12,0)),IF(P6711="181-365d",INDEX(Assumptions!$G$8:$G$12,MATCH(B6711,Assumptions!$A$8:$A$12,0)),INDEX(Assumptions!$H$8:$H$12,MATCH(B6711,Assumptions!$A$8:$A$12,0)))))</f>
        <v>0.1</v>
      </c>
      <c r="R6711" s="14">
        <f t="shared" ca="1" si="733"/>
        <v>49350210.789600007</v>
      </c>
      <c r="S6711" s="14">
        <f t="shared" ca="1" si="734"/>
        <v>444151897.10640001</v>
      </c>
      <c r="T6711" s="11" t="s">
        <v>25</v>
      </c>
      <c r="U6711" s="18" t="s">
        <v>26</v>
      </c>
    </row>
    <row r="6712" spans="1:21" ht="15" customHeight="1" x14ac:dyDescent="0.15">
      <c r="A6712" s="10" t="s">
        <v>6760</v>
      </c>
      <c r="B6712" s="11" t="s">
        <v>31</v>
      </c>
      <c r="C6712" s="11" t="s">
        <v>32</v>
      </c>
      <c r="D6712" s="12">
        <v>46027</v>
      </c>
      <c r="E6712" s="11">
        <v>3044</v>
      </c>
      <c r="F6712" s="11" t="s">
        <v>33</v>
      </c>
      <c r="G6712" s="13">
        <v>3861.53</v>
      </c>
      <c r="H6712" s="14">
        <f t="shared" si="728"/>
        <v>11754497.32</v>
      </c>
      <c r="I6712" s="14">
        <f>IF(F6712="GHS",H6712,H6712*Assumptions!$B$4)</f>
        <v>11754497.32</v>
      </c>
      <c r="J6712" s="15" t="str">
        <f>INDEX(Assumptions!$B$8:$B$12,MATCH(B6712,Assumptions!$A$8:$A$12,0))</f>
        <v>Weighted Average</v>
      </c>
      <c r="K6712" s="16">
        <f>G6712/(1-INDEX(Assumptions!$D$8:$D$12,MATCH(B6712,Assumptions!$A$8:$A$12,0)))</f>
        <v>5363.2361111111113</v>
      </c>
      <c r="L6712" s="16">
        <f t="shared" si="729"/>
        <v>115.8459</v>
      </c>
      <c r="M6712" s="16">
        <f t="shared" si="730"/>
        <v>268.16180555555559</v>
      </c>
      <c r="N6712" s="14">
        <f>E6712*(K6712-L6712-M6712)*IF(F6712="GHS",1,Assumptions!$B$4)</f>
        <v>15156771.266511111</v>
      </c>
      <c r="O6712" s="15">
        <f t="shared" ca="1" si="731"/>
        <v>259</v>
      </c>
      <c r="P6712" s="15" t="str">
        <f t="shared" ca="1" si="732"/>
        <v>181-365d</v>
      </c>
      <c r="Q6712" s="17">
        <f ca="1">IF(P6712="0-90d",0,IF(P6712="91-180d",INDEX(Assumptions!$F$8:$F$12,MATCH(B6712,Assumptions!$A$8:$A$12,0)),IF(P6712="181-365d",INDEX(Assumptions!$G$8:$G$12,MATCH(B6712,Assumptions!$A$8:$A$12,0)),INDEX(Assumptions!$H$8:$H$12,MATCH(B6712,Assumptions!$A$8:$A$12,0)))))</f>
        <v>0.2</v>
      </c>
      <c r="R6712" s="14">
        <f t="shared" ca="1" si="733"/>
        <v>2350899.4640000002</v>
      </c>
      <c r="S6712" s="14">
        <f t="shared" ca="1" si="734"/>
        <v>9403597.8560000006</v>
      </c>
      <c r="T6712" s="11" t="s">
        <v>25</v>
      </c>
      <c r="U6712" s="18" t="s">
        <v>26</v>
      </c>
    </row>
    <row r="6713" spans="1:21" ht="15" customHeight="1" x14ac:dyDescent="0.15">
      <c r="A6713" s="10" t="s">
        <v>6761</v>
      </c>
      <c r="B6713" s="11" t="s">
        <v>41</v>
      </c>
      <c r="C6713" s="11" t="s">
        <v>44</v>
      </c>
      <c r="D6713" s="12">
        <v>46000</v>
      </c>
      <c r="E6713" s="11">
        <v>2414</v>
      </c>
      <c r="F6713" s="11" t="s">
        <v>33</v>
      </c>
      <c r="G6713" s="13">
        <v>266.29000000000002</v>
      </c>
      <c r="H6713" s="14">
        <f t="shared" si="728"/>
        <v>642824.06000000006</v>
      </c>
      <c r="I6713" s="14">
        <f>IF(F6713="GHS",H6713,H6713*Assumptions!$B$4)</f>
        <v>642824.06000000006</v>
      </c>
      <c r="J6713" s="15" t="str">
        <f>INDEX(Assumptions!$B$8:$B$12,MATCH(B6713,Assumptions!$A$8:$A$12,0))</f>
        <v>Weighted Average</v>
      </c>
      <c r="K6713" s="16">
        <f>G6713/(1-INDEX(Assumptions!$D$8:$D$12,MATCH(B6713,Assumptions!$A$8:$A$12,0)))</f>
        <v>409.67692307692312</v>
      </c>
      <c r="L6713" s="16">
        <f t="shared" si="729"/>
        <v>7.9887000000000006</v>
      </c>
      <c r="M6713" s="16">
        <f t="shared" si="730"/>
        <v>20.483846153846159</v>
      </c>
      <c r="N6713" s="14">
        <f>E6713*(K6713-L6713-M6713)*IF(F6713="GHS",1,Assumptions!$B$4)</f>
        <v>920227.36589230772</v>
      </c>
      <c r="O6713" s="15">
        <f t="shared" ca="1" si="731"/>
        <v>286</v>
      </c>
      <c r="P6713" s="15" t="str">
        <f t="shared" ca="1" si="732"/>
        <v>181-365d</v>
      </c>
      <c r="Q6713" s="17">
        <f ca="1">IF(P6713="0-90d",0,IF(P6713="91-180d",INDEX(Assumptions!$F$8:$F$12,MATCH(B6713,Assumptions!$A$8:$A$12,0)),IF(P6713="181-365d",INDEX(Assumptions!$G$8:$G$12,MATCH(B6713,Assumptions!$A$8:$A$12,0)),INDEX(Assumptions!$H$8:$H$12,MATCH(B6713,Assumptions!$A$8:$A$12,0)))))</f>
        <v>0.35</v>
      </c>
      <c r="R6713" s="14">
        <f t="shared" ca="1" si="733"/>
        <v>224988.421</v>
      </c>
      <c r="S6713" s="14">
        <f t="shared" ca="1" si="734"/>
        <v>417835.63900000008</v>
      </c>
      <c r="T6713" s="11" t="s">
        <v>25</v>
      </c>
      <c r="U6713" s="18" t="s">
        <v>26</v>
      </c>
    </row>
    <row r="6714" spans="1:21" ht="15" customHeight="1" x14ac:dyDescent="0.15">
      <c r="A6714" s="10" t="s">
        <v>6762</v>
      </c>
      <c r="B6714" s="11" t="s">
        <v>31</v>
      </c>
      <c r="C6714" s="11" t="s">
        <v>76</v>
      </c>
      <c r="D6714" s="12">
        <v>45891</v>
      </c>
      <c r="E6714" s="11">
        <v>227</v>
      </c>
      <c r="F6714" s="11" t="s">
        <v>33</v>
      </c>
      <c r="G6714" s="13">
        <v>5792.06</v>
      </c>
      <c r="H6714" s="14">
        <f t="shared" si="728"/>
        <v>1314797.6200000001</v>
      </c>
      <c r="I6714" s="14">
        <f>IF(F6714="GHS",H6714,H6714*Assumptions!$B$4)</f>
        <v>1314797.6200000001</v>
      </c>
      <c r="J6714" s="15" t="str">
        <f>INDEX(Assumptions!$B$8:$B$12,MATCH(B6714,Assumptions!$A$8:$A$12,0))</f>
        <v>Weighted Average</v>
      </c>
      <c r="K6714" s="16">
        <f>G6714/(1-INDEX(Assumptions!$D$8:$D$12,MATCH(B6714,Assumptions!$A$8:$A$12,0)))</f>
        <v>8044.5277777777783</v>
      </c>
      <c r="L6714" s="16">
        <f t="shared" si="729"/>
        <v>173.76179999999999</v>
      </c>
      <c r="M6714" s="16">
        <f t="shared" si="730"/>
        <v>402.22638888888895</v>
      </c>
      <c r="N6714" s="14">
        <f>E6714*(K6714-L6714-M6714)*IF(F6714="GHS",1,Assumptions!$B$4)</f>
        <v>1695358.4866777777</v>
      </c>
      <c r="O6714" s="15">
        <f t="shared" ca="1" si="731"/>
        <v>395</v>
      </c>
      <c r="P6714" s="15" t="str">
        <f t="shared" ca="1" si="732"/>
        <v>365d+</v>
      </c>
      <c r="Q6714" s="17">
        <f ca="1">IF(P6714="0-90d",0,IF(P6714="91-180d",INDEX(Assumptions!$F$8:$F$12,MATCH(B6714,Assumptions!$A$8:$A$12,0)),IF(P6714="181-365d",INDEX(Assumptions!$G$8:$G$12,MATCH(B6714,Assumptions!$A$8:$A$12,0)),INDEX(Assumptions!$H$8:$H$12,MATCH(B6714,Assumptions!$A$8:$A$12,0)))))</f>
        <v>0.6</v>
      </c>
      <c r="R6714" s="14">
        <f t="shared" ca="1" si="733"/>
        <v>788878.57200000004</v>
      </c>
      <c r="S6714" s="14">
        <f t="shared" ca="1" si="734"/>
        <v>525919.04800000007</v>
      </c>
      <c r="T6714" s="11" t="s">
        <v>25</v>
      </c>
      <c r="U6714" s="18" t="s">
        <v>36</v>
      </c>
    </row>
    <row r="6715" spans="1:21" ht="15" customHeight="1" x14ac:dyDescent="0.15">
      <c r="A6715" s="10" t="s">
        <v>6763</v>
      </c>
      <c r="B6715" s="11" t="s">
        <v>28</v>
      </c>
      <c r="C6715" s="11" t="s">
        <v>29</v>
      </c>
      <c r="D6715" s="12">
        <v>45756</v>
      </c>
      <c r="E6715" s="11">
        <v>4258</v>
      </c>
      <c r="F6715" s="11" t="s">
        <v>24</v>
      </c>
      <c r="G6715" s="13">
        <v>2895.21</v>
      </c>
      <c r="H6715" s="14">
        <f t="shared" si="728"/>
        <v>12327804.18</v>
      </c>
      <c r="I6715" s="14">
        <f>IF(F6715="GHS",H6715,H6715*Assumptions!$B$4)</f>
        <v>133140285.14400001</v>
      </c>
      <c r="J6715" s="15" t="str">
        <f>INDEX(Assumptions!$B$8:$B$12,MATCH(B6715,Assumptions!$A$8:$A$12,0))</f>
        <v>Fair Value Less Costs to Sell</v>
      </c>
      <c r="K6715" s="16">
        <f>G6715/(1-INDEX(Assumptions!$D$8:$D$12,MATCH(B6715,Assumptions!$A$8:$A$12,0)))</f>
        <v>3290.0113636363635</v>
      </c>
      <c r="L6715" s="16">
        <f t="shared" si="729"/>
        <v>86.856300000000005</v>
      </c>
      <c r="M6715" s="16">
        <f t="shared" si="730"/>
        <v>164.50056818181818</v>
      </c>
      <c r="N6715" s="14">
        <f>E6715*(K6715-L6715-M6715)*IF(F6715="GHS",1,Assumptions!$B$4)</f>
        <v>139736781.08977091</v>
      </c>
      <c r="O6715" s="15">
        <f t="shared" ca="1" si="731"/>
        <v>530</v>
      </c>
      <c r="P6715" s="15" t="str">
        <f t="shared" ca="1" si="732"/>
        <v>365d+</v>
      </c>
      <c r="Q6715" s="17">
        <f ca="1">IF(P6715="0-90d",0,IF(P6715="91-180d",INDEX(Assumptions!$F$8:$F$12,MATCH(B6715,Assumptions!$A$8:$A$12,0)),IF(P6715="181-365d",INDEX(Assumptions!$G$8:$G$12,MATCH(B6715,Assumptions!$A$8:$A$12,0)),INDEX(Assumptions!$H$8:$H$12,MATCH(B6715,Assumptions!$A$8:$A$12,0)))))</f>
        <v>0.4</v>
      </c>
      <c r="R6715" s="14">
        <f t="shared" ca="1" si="733"/>
        <v>53256114.057600006</v>
      </c>
      <c r="S6715" s="14">
        <f t="shared" ca="1" si="734"/>
        <v>79884171.086400002</v>
      </c>
      <c r="T6715" s="11" t="s">
        <v>25</v>
      </c>
      <c r="U6715" s="18" t="s">
        <v>26</v>
      </c>
    </row>
    <row r="6716" spans="1:21" ht="15" customHeight="1" x14ac:dyDescent="0.15">
      <c r="A6716" s="10" t="s">
        <v>6764</v>
      </c>
      <c r="B6716" s="11" t="s">
        <v>28</v>
      </c>
      <c r="C6716" s="11" t="s">
        <v>55</v>
      </c>
      <c r="D6716" s="12">
        <v>46095</v>
      </c>
      <c r="E6716" s="11">
        <v>4678</v>
      </c>
      <c r="F6716" s="11" t="s">
        <v>24</v>
      </c>
      <c r="G6716" s="13">
        <v>7608.93</v>
      </c>
      <c r="H6716" s="14">
        <f t="shared" si="728"/>
        <v>35594574.539999999</v>
      </c>
      <c r="I6716" s="14">
        <f>IF(F6716="GHS",H6716,H6716*Assumptions!$B$4)</f>
        <v>384421405.03200001</v>
      </c>
      <c r="J6716" s="15" t="str">
        <f>INDEX(Assumptions!$B$8:$B$12,MATCH(B6716,Assumptions!$A$8:$A$12,0))</f>
        <v>Fair Value Less Costs to Sell</v>
      </c>
      <c r="K6716" s="16">
        <f>G6716/(1-INDEX(Assumptions!$D$8:$D$12,MATCH(B6716,Assumptions!$A$8:$A$12,0)))</f>
        <v>8646.511363636364</v>
      </c>
      <c r="L6716" s="16">
        <f t="shared" si="729"/>
        <v>228.2679</v>
      </c>
      <c r="M6716" s="16">
        <f t="shared" si="730"/>
        <v>432.3255681818182</v>
      </c>
      <c r="N6716" s="14">
        <f>E6716*(K6716-L6716-M6716)*IF(F6716="GHS",1,Assumptions!$B$4)</f>
        <v>403467738.28131276</v>
      </c>
      <c r="O6716" s="15">
        <f t="shared" ca="1" si="731"/>
        <v>191</v>
      </c>
      <c r="P6716" s="15" t="str">
        <f t="shared" ca="1" si="732"/>
        <v>181-365d</v>
      </c>
      <c r="Q6716" s="17">
        <f ca="1">IF(P6716="0-90d",0,IF(P6716="91-180d",INDEX(Assumptions!$F$8:$F$12,MATCH(B6716,Assumptions!$A$8:$A$12,0)),IF(P6716="181-365d",INDEX(Assumptions!$G$8:$G$12,MATCH(B6716,Assumptions!$A$8:$A$12,0)),INDEX(Assumptions!$H$8:$H$12,MATCH(B6716,Assumptions!$A$8:$A$12,0)))))</f>
        <v>0.1</v>
      </c>
      <c r="R6716" s="14">
        <f t="shared" ca="1" si="733"/>
        <v>38442140.503200002</v>
      </c>
      <c r="S6716" s="14">
        <f t="shared" ca="1" si="734"/>
        <v>345979264.52880001</v>
      </c>
      <c r="T6716" s="11" t="s">
        <v>25</v>
      </c>
      <c r="U6716" s="18" t="s">
        <v>26</v>
      </c>
    </row>
    <row r="6717" spans="1:21" ht="15" customHeight="1" x14ac:dyDescent="0.15">
      <c r="A6717" s="10" t="s">
        <v>6765</v>
      </c>
      <c r="B6717" s="11" t="s">
        <v>31</v>
      </c>
      <c r="C6717" s="11" t="s">
        <v>76</v>
      </c>
      <c r="D6717" s="12">
        <v>45848</v>
      </c>
      <c r="E6717" s="11">
        <v>4405</v>
      </c>
      <c r="F6717" s="11" t="s">
        <v>33</v>
      </c>
      <c r="G6717" s="13">
        <v>2209.59</v>
      </c>
      <c r="H6717" s="14">
        <f t="shared" si="728"/>
        <v>9733243.9500000011</v>
      </c>
      <c r="I6717" s="14">
        <f>IF(F6717="GHS",H6717,H6717*Assumptions!$B$4)</f>
        <v>9733243.9500000011</v>
      </c>
      <c r="J6717" s="15" t="str">
        <f>INDEX(Assumptions!$B$8:$B$12,MATCH(B6717,Assumptions!$A$8:$A$12,0))</f>
        <v>Weighted Average</v>
      </c>
      <c r="K6717" s="16">
        <f>G6717/(1-INDEX(Assumptions!$D$8:$D$12,MATCH(B6717,Assumptions!$A$8:$A$12,0)))</f>
        <v>3068.8750000000005</v>
      </c>
      <c r="L6717" s="16">
        <f t="shared" si="729"/>
        <v>66.287700000000001</v>
      </c>
      <c r="M6717" s="16">
        <f t="shared" si="730"/>
        <v>153.44375000000002</v>
      </c>
      <c r="N6717" s="14">
        <f>E6717*(K6717-L6717-M6717)*IF(F6717="GHS",1,Assumptions!$B$4)</f>
        <v>12550477.337750003</v>
      </c>
      <c r="O6717" s="15">
        <f t="shared" ca="1" si="731"/>
        <v>438</v>
      </c>
      <c r="P6717" s="15" t="str">
        <f t="shared" ca="1" si="732"/>
        <v>365d+</v>
      </c>
      <c r="Q6717" s="17">
        <f ca="1">IF(P6717="0-90d",0,IF(P6717="91-180d",INDEX(Assumptions!$F$8:$F$12,MATCH(B6717,Assumptions!$A$8:$A$12,0)),IF(P6717="181-365d",INDEX(Assumptions!$G$8:$G$12,MATCH(B6717,Assumptions!$A$8:$A$12,0)),INDEX(Assumptions!$H$8:$H$12,MATCH(B6717,Assumptions!$A$8:$A$12,0)))))</f>
        <v>0.6</v>
      </c>
      <c r="R6717" s="14">
        <f t="shared" ca="1" si="733"/>
        <v>5839946.3700000001</v>
      </c>
      <c r="S6717" s="14">
        <f t="shared" ca="1" si="734"/>
        <v>3893297.580000001</v>
      </c>
      <c r="T6717" s="11" t="s">
        <v>50</v>
      </c>
      <c r="U6717" s="18" t="s">
        <v>26</v>
      </c>
    </row>
    <row r="6718" spans="1:21" ht="15" customHeight="1" x14ac:dyDescent="0.15">
      <c r="A6718" s="10" t="s">
        <v>6766</v>
      </c>
      <c r="B6718" s="11" t="s">
        <v>41</v>
      </c>
      <c r="C6718" s="11" t="s">
        <v>49</v>
      </c>
      <c r="D6718" s="12">
        <v>46136</v>
      </c>
      <c r="E6718" s="11">
        <v>2850</v>
      </c>
      <c r="F6718" s="11" t="s">
        <v>33</v>
      </c>
      <c r="G6718" s="13">
        <v>495.22</v>
      </c>
      <c r="H6718" s="14">
        <f t="shared" si="728"/>
        <v>1411377</v>
      </c>
      <c r="I6718" s="14">
        <f>IF(F6718="GHS",H6718,H6718*Assumptions!$B$4)</f>
        <v>1411377</v>
      </c>
      <c r="J6718" s="15" t="str">
        <f>INDEX(Assumptions!$B$8:$B$12,MATCH(B6718,Assumptions!$A$8:$A$12,0))</f>
        <v>Weighted Average</v>
      </c>
      <c r="K6718" s="16">
        <f>G6718/(1-INDEX(Assumptions!$D$8:$D$12,MATCH(B6718,Assumptions!$A$8:$A$12,0)))</f>
        <v>761.87692307692305</v>
      </c>
      <c r="L6718" s="16">
        <f t="shared" si="729"/>
        <v>14.8566</v>
      </c>
      <c r="M6718" s="16">
        <f t="shared" si="730"/>
        <v>38.093846153846151</v>
      </c>
      <c r="N6718" s="14">
        <f>E6718*(K6718-L6718-M6718)*IF(F6718="GHS",1,Assumptions!$B$4)</f>
        <v>2020440.4592307694</v>
      </c>
      <c r="O6718" s="15">
        <f t="shared" ca="1" si="731"/>
        <v>150</v>
      </c>
      <c r="P6718" s="15" t="str">
        <f t="shared" ca="1" si="732"/>
        <v>91-180d</v>
      </c>
      <c r="Q6718" s="17">
        <f ca="1">IF(P6718="0-90d",0,IF(P6718="91-180d",INDEX(Assumptions!$F$8:$F$12,MATCH(B6718,Assumptions!$A$8:$A$12,0)),IF(P6718="181-365d",INDEX(Assumptions!$G$8:$G$12,MATCH(B6718,Assumptions!$A$8:$A$12,0)),INDEX(Assumptions!$H$8:$H$12,MATCH(B6718,Assumptions!$A$8:$A$12,0)))))</f>
        <v>0.1</v>
      </c>
      <c r="R6718" s="14">
        <f t="shared" ca="1" si="733"/>
        <v>141137.70000000001</v>
      </c>
      <c r="S6718" s="14">
        <f t="shared" ca="1" si="734"/>
        <v>1270239.3</v>
      </c>
      <c r="T6718" s="11" t="s">
        <v>25</v>
      </c>
      <c r="U6718" s="18" t="s">
        <v>26</v>
      </c>
    </row>
    <row r="6719" spans="1:21" ht="15" customHeight="1" x14ac:dyDescent="0.15">
      <c r="A6719" s="10" t="s">
        <v>6767</v>
      </c>
      <c r="B6719" s="11" t="s">
        <v>46</v>
      </c>
      <c r="C6719" s="11" t="s">
        <v>47</v>
      </c>
      <c r="D6719" s="12">
        <v>46178</v>
      </c>
      <c r="E6719" s="11">
        <v>2633</v>
      </c>
      <c r="F6719" s="11" t="s">
        <v>33</v>
      </c>
      <c r="G6719" s="13">
        <v>391304.73</v>
      </c>
      <c r="H6719" s="14">
        <f t="shared" si="728"/>
        <v>1030305354.0899999</v>
      </c>
      <c r="I6719" s="14">
        <f>IF(F6719="GHS",H6719,H6719*Assumptions!$B$4)</f>
        <v>1030305354.0899999</v>
      </c>
      <c r="J6719" s="15" t="str">
        <f>INDEX(Assumptions!$B$8:$B$12,MATCH(B6719,Assumptions!$A$8:$A$12,0))</f>
        <v>Specific Identification</v>
      </c>
      <c r="K6719" s="16">
        <f>G6719/(1-INDEX(Assumptions!$D$8:$D$12,MATCH(B6719,Assumptions!$A$8:$A$12,0)))</f>
        <v>501672.73076923075</v>
      </c>
      <c r="L6719" s="16">
        <f t="shared" si="729"/>
        <v>11739.141899999999</v>
      </c>
      <c r="M6719" s="16">
        <f t="shared" si="730"/>
        <v>25083.636538461538</v>
      </c>
      <c r="N6719" s="14">
        <f>E6719*(K6719-L6719-M6719)*IF(F6719="GHS",1,Assumptions!$B$4)</f>
        <v>1223949924.4869153</v>
      </c>
      <c r="O6719" s="15">
        <f t="shared" ca="1" si="731"/>
        <v>108</v>
      </c>
      <c r="P6719" s="15" t="str">
        <f t="shared" ca="1" si="732"/>
        <v>91-180d</v>
      </c>
      <c r="Q6719" s="17">
        <f ca="1">IF(P6719="0-90d",0,IF(P6719="91-180d",INDEX(Assumptions!$F$8:$F$12,MATCH(B6719,Assumptions!$A$8:$A$12,0)),IF(P6719="181-365d",INDEX(Assumptions!$G$8:$G$12,MATCH(B6719,Assumptions!$A$8:$A$12,0)),INDEX(Assumptions!$H$8:$H$12,MATCH(B6719,Assumptions!$A$8:$A$12,0)))))</f>
        <v>0</v>
      </c>
      <c r="R6719" s="14">
        <f t="shared" ca="1" si="733"/>
        <v>0</v>
      </c>
      <c r="S6719" s="14">
        <f t="shared" ca="1" si="734"/>
        <v>1030305354.0899999</v>
      </c>
      <c r="T6719" s="11" t="s">
        <v>25</v>
      </c>
      <c r="U6719" s="18" t="s">
        <v>26</v>
      </c>
    </row>
    <row r="6720" spans="1:21" ht="15" customHeight="1" x14ac:dyDescent="0.15">
      <c r="A6720" s="10" t="s">
        <v>6768</v>
      </c>
      <c r="B6720" s="11" t="s">
        <v>31</v>
      </c>
      <c r="C6720" s="11" t="s">
        <v>32</v>
      </c>
      <c r="D6720" s="12">
        <v>46021</v>
      </c>
      <c r="E6720" s="11">
        <v>3012</v>
      </c>
      <c r="F6720" s="11" t="s">
        <v>33</v>
      </c>
      <c r="G6720" s="13">
        <v>2498.6799999999998</v>
      </c>
      <c r="H6720" s="14">
        <f t="shared" si="728"/>
        <v>7526024.1599999992</v>
      </c>
      <c r="I6720" s="14">
        <f>IF(F6720="GHS",H6720,H6720*Assumptions!$B$4)</f>
        <v>7526024.1599999992</v>
      </c>
      <c r="J6720" s="15" t="str">
        <f>INDEX(Assumptions!$B$8:$B$12,MATCH(B6720,Assumptions!$A$8:$A$12,0))</f>
        <v>Weighted Average</v>
      </c>
      <c r="K6720" s="16">
        <f>G6720/(1-INDEX(Assumptions!$D$8:$D$12,MATCH(B6720,Assumptions!$A$8:$A$12,0)))</f>
        <v>3470.3888888888887</v>
      </c>
      <c r="L6720" s="16">
        <f t="shared" si="729"/>
        <v>74.960399999999993</v>
      </c>
      <c r="M6720" s="16">
        <f t="shared" si="730"/>
        <v>173.51944444444445</v>
      </c>
      <c r="N6720" s="14">
        <f>E6720*(K6720-L6720-M6720)*IF(F6720="GHS",1,Assumptions!$B$4)</f>
        <v>9704390.0418666657</v>
      </c>
      <c r="O6720" s="15">
        <f t="shared" ca="1" si="731"/>
        <v>265</v>
      </c>
      <c r="P6720" s="15" t="str">
        <f t="shared" ca="1" si="732"/>
        <v>181-365d</v>
      </c>
      <c r="Q6720" s="17">
        <f ca="1">IF(P6720="0-90d",0,IF(P6720="91-180d",INDEX(Assumptions!$F$8:$F$12,MATCH(B6720,Assumptions!$A$8:$A$12,0)),IF(P6720="181-365d",INDEX(Assumptions!$G$8:$G$12,MATCH(B6720,Assumptions!$A$8:$A$12,0)),INDEX(Assumptions!$H$8:$H$12,MATCH(B6720,Assumptions!$A$8:$A$12,0)))))</f>
        <v>0.2</v>
      </c>
      <c r="R6720" s="14">
        <f t="shared" ca="1" si="733"/>
        <v>1505204.8319999999</v>
      </c>
      <c r="S6720" s="14">
        <f t="shared" ca="1" si="734"/>
        <v>6020819.3279999997</v>
      </c>
      <c r="T6720" s="11" t="s">
        <v>25</v>
      </c>
      <c r="U6720" s="18" t="s">
        <v>26</v>
      </c>
    </row>
    <row r="6721" spans="1:21" ht="15" customHeight="1" x14ac:dyDescent="0.15">
      <c r="A6721" s="10" t="s">
        <v>6769</v>
      </c>
      <c r="B6721" s="11" t="s">
        <v>22</v>
      </c>
      <c r="C6721" s="11" t="s">
        <v>61</v>
      </c>
      <c r="D6721" s="12">
        <v>45899</v>
      </c>
      <c r="E6721" s="11">
        <v>4134</v>
      </c>
      <c r="F6721" s="11" t="s">
        <v>24</v>
      </c>
      <c r="G6721" s="13">
        <v>23660.62</v>
      </c>
      <c r="H6721" s="14">
        <f t="shared" si="728"/>
        <v>97813003.079999998</v>
      </c>
      <c r="I6721" s="14">
        <f>IF(F6721="GHS",H6721,H6721*Assumptions!$B$4)</f>
        <v>1056380433.2640001</v>
      </c>
      <c r="J6721" s="15" t="str">
        <f>INDEX(Assumptions!$B$8:$B$12,MATCH(B6721,Assumptions!$A$8:$A$12,0))</f>
        <v>FIFO</v>
      </c>
      <c r="K6721" s="16">
        <f>G6721/(1-INDEX(Assumptions!$D$8:$D$12,MATCH(B6721,Assumptions!$A$8:$A$12,0)))</f>
        <v>28854.414634146338</v>
      </c>
      <c r="L6721" s="16">
        <f t="shared" si="729"/>
        <v>709.81859999999995</v>
      </c>
      <c r="M6721" s="16">
        <f t="shared" si="730"/>
        <v>1442.7207317073171</v>
      </c>
      <c r="N6721" s="14">
        <f>E6721*(K6721-L6721-M6721)*IF(F6721="GHS",1,Assumptions!$B$4)</f>
        <v>1192163967.0030558</v>
      </c>
      <c r="O6721" s="15">
        <f t="shared" ca="1" si="731"/>
        <v>387</v>
      </c>
      <c r="P6721" s="15" t="str">
        <f t="shared" ca="1" si="732"/>
        <v>365d+</v>
      </c>
      <c r="Q6721" s="17">
        <f ca="1">IF(P6721="0-90d",0,IF(P6721="91-180d",INDEX(Assumptions!$F$8:$F$12,MATCH(B6721,Assumptions!$A$8:$A$12,0)),IF(P6721="181-365d",INDEX(Assumptions!$G$8:$G$12,MATCH(B6721,Assumptions!$A$8:$A$12,0)),INDEX(Assumptions!$H$8:$H$12,MATCH(B6721,Assumptions!$A$8:$A$12,0)))))</f>
        <v>0.5</v>
      </c>
      <c r="R6721" s="14">
        <f t="shared" ca="1" si="733"/>
        <v>528190216.63200003</v>
      </c>
      <c r="S6721" s="14">
        <f t="shared" ca="1" si="734"/>
        <v>528190216.63200003</v>
      </c>
      <c r="T6721" s="11" t="s">
        <v>25</v>
      </c>
      <c r="U6721" s="18" t="s">
        <v>26</v>
      </c>
    </row>
    <row r="6722" spans="1:21" ht="15" customHeight="1" x14ac:dyDescent="0.15">
      <c r="A6722" s="10" t="s">
        <v>6770</v>
      </c>
      <c r="B6722" s="11" t="s">
        <v>28</v>
      </c>
      <c r="C6722" s="11" t="s">
        <v>35</v>
      </c>
      <c r="D6722" s="12">
        <v>46222</v>
      </c>
      <c r="E6722" s="11">
        <v>2299</v>
      </c>
      <c r="F6722" s="11" t="s">
        <v>24</v>
      </c>
      <c r="G6722" s="13">
        <v>5425.97</v>
      </c>
      <c r="H6722" s="14">
        <f t="shared" ref="H6722:H6785" si="735">E6722*G6722</f>
        <v>12474305.030000001</v>
      </c>
      <c r="I6722" s="14">
        <f>IF(F6722="GHS",H6722,H6722*Assumptions!$B$4)</f>
        <v>134722494.32400003</v>
      </c>
      <c r="J6722" s="15" t="str">
        <f>INDEX(Assumptions!$B$8:$B$12,MATCH(B6722,Assumptions!$A$8:$A$12,0))</f>
        <v>Fair Value Less Costs to Sell</v>
      </c>
      <c r="K6722" s="16">
        <f>G6722/(1-INDEX(Assumptions!$D$8:$D$12,MATCH(B6722,Assumptions!$A$8:$A$12,0)))</f>
        <v>6165.875</v>
      </c>
      <c r="L6722" s="16">
        <f t="shared" ref="L6722:L6785" si="736">G6722*0.03</f>
        <v>162.7791</v>
      </c>
      <c r="M6722" s="16">
        <f t="shared" ref="M6722:M6785" si="737">K6722*0.05</f>
        <v>308.29375000000005</v>
      </c>
      <c r="N6722" s="14">
        <f>E6722*(K6722-L6722-M6722)*IF(F6722="GHS",1,Assumptions!$B$4)</f>
        <v>141397381.54278001</v>
      </c>
      <c r="O6722" s="15">
        <f t="shared" ref="O6722:O6785" ca="1" si="738">TODAY()-D6722</f>
        <v>64</v>
      </c>
      <c r="P6722" s="15" t="str">
        <f t="shared" ref="P6722:P6785" ca="1" si="739">IF(O6722&lt;=90,"0-90d",IF(O6722&lt;=180,"91-180d",IF(O6722&lt;=365,"181-365d","365d+")))</f>
        <v>0-90d</v>
      </c>
      <c r="Q6722" s="17">
        <f ca="1">IF(P6722="0-90d",0,IF(P6722="91-180d",INDEX(Assumptions!$F$8:$F$12,MATCH(B6722,Assumptions!$A$8:$A$12,0)),IF(P6722="181-365d",INDEX(Assumptions!$G$8:$G$12,MATCH(B6722,Assumptions!$A$8:$A$12,0)),INDEX(Assumptions!$H$8:$H$12,MATCH(B6722,Assumptions!$A$8:$A$12,0)))))</f>
        <v>0</v>
      </c>
      <c r="R6722" s="14">
        <f t="shared" ref="R6722:R6785" ca="1" si="740">I6722*Q6722</f>
        <v>0</v>
      </c>
      <c r="S6722" s="14">
        <f t="shared" ref="S6722:S6785" ca="1" si="741">IF(T6722="Held on Consignment (Not Owned)",0,MIN(I6722-R6722,N6722))</f>
        <v>134722494.32400003</v>
      </c>
      <c r="T6722" s="11" t="s">
        <v>25</v>
      </c>
      <c r="U6722" s="18" t="s">
        <v>26</v>
      </c>
    </row>
    <row r="6723" spans="1:21" ht="15" customHeight="1" x14ac:dyDescent="0.15">
      <c r="A6723" s="10" t="s">
        <v>6771</v>
      </c>
      <c r="B6723" s="11" t="s">
        <v>28</v>
      </c>
      <c r="C6723" s="11" t="s">
        <v>38</v>
      </c>
      <c r="D6723" s="12">
        <v>46189</v>
      </c>
      <c r="E6723" s="11">
        <v>2692</v>
      </c>
      <c r="F6723" s="11" t="s">
        <v>24</v>
      </c>
      <c r="G6723" s="13">
        <v>8979.39</v>
      </c>
      <c r="H6723" s="14">
        <f t="shared" si="735"/>
        <v>24172517.879999999</v>
      </c>
      <c r="I6723" s="14">
        <f>IF(F6723="GHS",H6723,H6723*Assumptions!$B$4)</f>
        <v>261063193.104</v>
      </c>
      <c r="J6723" s="15" t="str">
        <f>INDEX(Assumptions!$B$8:$B$12,MATCH(B6723,Assumptions!$A$8:$A$12,0))</f>
        <v>Fair Value Less Costs to Sell</v>
      </c>
      <c r="K6723" s="16">
        <f>G6723/(1-INDEX(Assumptions!$D$8:$D$12,MATCH(B6723,Assumptions!$A$8:$A$12,0)))</f>
        <v>10203.852272727272</v>
      </c>
      <c r="L6723" s="16">
        <f t="shared" si="736"/>
        <v>269.38169999999997</v>
      </c>
      <c r="M6723" s="16">
        <f t="shared" si="737"/>
        <v>510.1926136363636</v>
      </c>
      <c r="N6723" s="14">
        <f>E6723*(K6723-L6723-M6723)*IF(F6723="GHS",1,Assumptions!$B$4)</f>
        <v>273997687.67142546</v>
      </c>
      <c r="O6723" s="15">
        <f t="shared" ca="1" si="738"/>
        <v>97</v>
      </c>
      <c r="P6723" s="15" t="str">
        <f t="shared" ca="1" si="739"/>
        <v>91-180d</v>
      </c>
      <c r="Q6723" s="17">
        <f ca="1">IF(P6723="0-90d",0,IF(P6723="91-180d",INDEX(Assumptions!$F$8:$F$12,MATCH(B6723,Assumptions!$A$8:$A$12,0)),IF(P6723="181-365d",INDEX(Assumptions!$G$8:$G$12,MATCH(B6723,Assumptions!$A$8:$A$12,0)),INDEX(Assumptions!$H$8:$H$12,MATCH(B6723,Assumptions!$A$8:$A$12,0)))))</f>
        <v>0.02</v>
      </c>
      <c r="R6723" s="14">
        <f t="shared" ca="1" si="740"/>
        <v>5221263.8620800003</v>
      </c>
      <c r="S6723" s="14">
        <f t="shared" ca="1" si="741"/>
        <v>255841929.24191999</v>
      </c>
      <c r="T6723" s="11" t="s">
        <v>25</v>
      </c>
      <c r="U6723" s="18" t="s">
        <v>26</v>
      </c>
    </row>
    <row r="6724" spans="1:21" ht="15" customHeight="1" x14ac:dyDescent="0.15">
      <c r="A6724" s="10" t="s">
        <v>6772</v>
      </c>
      <c r="B6724" s="11" t="s">
        <v>31</v>
      </c>
      <c r="C6724" s="11" t="s">
        <v>63</v>
      </c>
      <c r="D6724" s="12">
        <v>46179</v>
      </c>
      <c r="E6724" s="11">
        <v>2355</v>
      </c>
      <c r="F6724" s="11" t="s">
        <v>33</v>
      </c>
      <c r="G6724" s="13">
        <v>3477.28</v>
      </c>
      <c r="H6724" s="14">
        <f t="shared" si="735"/>
        <v>8188994.4000000004</v>
      </c>
      <c r="I6724" s="14">
        <f>IF(F6724="GHS",H6724,H6724*Assumptions!$B$4)</f>
        <v>8188994.4000000004</v>
      </c>
      <c r="J6724" s="15" t="str">
        <f>INDEX(Assumptions!$B$8:$B$12,MATCH(B6724,Assumptions!$A$8:$A$12,0))</f>
        <v>Weighted Average</v>
      </c>
      <c r="K6724" s="16">
        <f>G6724/(1-INDEX(Assumptions!$D$8:$D$12,MATCH(B6724,Assumptions!$A$8:$A$12,0)))</f>
        <v>4829.5555555555557</v>
      </c>
      <c r="L6724" s="16">
        <f t="shared" si="736"/>
        <v>104.3184</v>
      </c>
      <c r="M6724" s="16">
        <f t="shared" si="737"/>
        <v>241.47777777777779</v>
      </c>
      <c r="N6724" s="14">
        <f>E6724*(K6724-L6724-M6724)*IF(F6724="GHS",1,Assumptions!$B$4)</f>
        <v>10559253.334666666</v>
      </c>
      <c r="O6724" s="15">
        <f t="shared" ca="1" si="738"/>
        <v>107</v>
      </c>
      <c r="P6724" s="15" t="str">
        <f t="shared" ca="1" si="739"/>
        <v>91-180d</v>
      </c>
      <c r="Q6724" s="17">
        <f ca="1">IF(P6724="0-90d",0,IF(P6724="91-180d",INDEX(Assumptions!$F$8:$F$12,MATCH(B6724,Assumptions!$A$8:$A$12,0)),IF(P6724="181-365d",INDEX(Assumptions!$G$8:$G$12,MATCH(B6724,Assumptions!$A$8:$A$12,0)),INDEX(Assumptions!$H$8:$H$12,MATCH(B6724,Assumptions!$A$8:$A$12,0)))))</f>
        <v>0.05</v>
      </c>
      <c r="R6724" s="14">
        <f t="shared" ca="1" si="740"/>
        <v>409449.72000000003</v>
      </c>
      <c r="S6724" s="14">
        <f t="shared" ca="1" si="741"/>
        <v>7779544.6800000006</v>
      </c>
      <c r="T6724" s="11" t="s">
        <v>25</v>
      </c>
      <c r="U6724" s="18" t="s">
        <v>26</v>
      </c>
    </row>
    <row r="6725" spans="1:21" ht="15" customHeight="1" x14ac:dyDescent="0.15">
      <c r="A6725" s="10" t="s">
        <v>6773</v>
      </c>
      <c r="B6725" s="11" t="s">
        <v>28</v>
      </c>
      <c r="C6725" s="11" t="s">
        <v>38</v>
      </c>
      <c r="D6725" s="12">
        <v>46087</v>
      </c>
      <c r="E6725" s="11">
        <v>1368</v>
      </c>
      <c r="F6725" s="11" t="s">
        <v>24</v>
      </c>
      <c r="G6725" s="13">
        <v>5111.88</v>
      </c>
      <c r="H6725" s="14">
        <f t="shared" si="735"/>
        <v>6993051.8399999999</v>
      </c>
      <c r="I6725" s="14">
        <f>IF(F6725="GHS",H6725,H6725*Assumptions!$B$4)</f>
        <v>75524959.872000009</v>
      </c>
      <c r="J6725" s="15" t="str">
        <f>INDEX(Assumptions!$B$8:$B$12,MATCH(B6725,Assumptions!$A$8:$A$12,0))</f>
        <v>Fair Value Less Costs to Sell</v>
      </c>
      <c r="K6725" s="16">
        <f>G6725/(1-INDEX(Assumptions!$D$8:$D$12,MATCH(B6725,Assumptions!$A$8:$A$12,0)))</f>
        <v>5808.954545454546</v>
      </c>
      <c r="L6725" s="16">
        <f t="shared" si="736"/>
        <v>153.35640000000001</v>
      </c>
      <c r="M6725" s="16">
        <f t="shared" si="737"/>
        <v>290.44772727272732</v>
      </c>
      <c r="N6725" s="14">
        <f>E6725*(K6725-L6725-M6725)*IF(F6725="GHS",1,Assumptions!$B$4)</f>
        <v>79266878.338385478</v>
      </c>
      <c r="O6725" s="15">
        <f t="shared" ca="1" si="738"/>
        <v>199</v>
      </c>
      <c r="P6725" s="15" t="str">
        <f t="shared" ca="1" si="739"/>
        <v>181-365d</v>
      </c>
      <c r="Q6725" s="17">
        <f ca="1">IF(P6725="0-90d",0,IF(P6725="91-180d",INDEX(Assumptions!$F$8:$F$12,MATCH(B6725,Assumptions!$A$8:$A$12,0)),IF(P6725="181-365d",INDEX(Assumptions!$G$8:$G$12,MATCH(B6725,Assumptions!$A$8:$A$12,0)),INDEX(Assumptions!$H$8:$H$12,MATCH(B6725,Assumptions!$A$8:$A$12,0)))))</f>
        <v>0.1</v>
      </c>
      <c r="R6725" s="14">
        <f t="shared" ca="1" si="740"/>
        <v>7552495.9872000013</v>
      </c>
      <c r="S6725" s="14">
        <f t="shared" ca="1" si="741"/>
        <v>67972463.884800002</v>
      </c>
      <c r="T6725" s="11" t="s">
        <v>25</v>
      </c>
      <c r="U6725" s="18" t="s">
        <v>36</v>
      </c>
    </row>
    <row r="6726" spans="1:21" ht="15" customHeight="1" x14ac:dyDescent="0.15">
      <c r="A6726" s="10" t="s">
        <v>6774</v>
      </c>
      <c r="B6726" s="11" t="s">
        <v>41</v>
      </c>
      <c r="C6726" s="11" t="s">
        <v>115</v>
      </c>
      <c r="D6726" s="12">
        <v>45894</v>
      </c>
      <c r="E6726" s="11">
        <v>2499</v>
      </c>
      <c r="F6726" s="11" t="s">
        <v>33</v>
      </c>
      <c r="G6726" s="13">
        <v>677.51</v>
      </c>
      <c r="H6726" s="14">
        <f t="shared" si="735"/>
        <v>1693097.49</v>
      </c>
      <c r="I6726" s="14">
        <f>IF(F6726="GHS",H6726,H6726*Assumptions!$B$4)</f>
        <v>1693097.49</v>
      </c>
      <c r="J6726" s="15" t="str">
        <f>INDEX(Assumptions!$B$8:$B$12,MATCH(B6726,Assumptions!$A$8:$A$12,0))</f>
        <v>Weighted Average</v>
      </c>
      <c r="K6726" s="16">
        <f>G6726/(1-INDEX(Assumptions!$D$8:$D$12,MATCH(B6726,Assumptions!$A$8:$A$12,0)))</f>
        <v>1042.3230769230768</v>
      </c>
      <c r="L6726" s="16">
        <f t="shared" si="736"/>
        <v>20.325299999999999</v>
      </c>
      <c r="M6726" s="16">
        <f t="shared" si="737"/>
        <v>52.116153846153843</v>
      </c>
      <c r="N6726" s="14">
        <f>E6726*(K6726-L6726-M6726)*IF(F6726="GHS",1,Assumptions!$B$4)</f>
        <v>2423734.1760692308</v>
      </c>
      <c r="O6726" s="15">
        <f t="shared" ca="1" si="738"/>
        <v>392</v>
      </c>
      <c r="P6726" s="15" t="str">
        <f t="shared" ca="1" si="739"/>
        <v>365d+</v>
      </c>
      <c r="Q6726" s="17">
        <f ca="1">IF(P6726="0-90d",0,IF(P6726="91-180d",INDEX(Assumptions!$F$8:$F$12,MATCH(B6726,Assumptions!$A$8:$A$12,0)),IF(P6726="181-365d",INDEX(Assumptions!$G$8:$G$12,MATCH(B6726,Assumptions!$A$8:$A$12,0)),INDEX(Assumptions!$H$8:$H$12,MATCH(B6726,Assumptions!$A$8:$A$12,0)))))</f>
        <v>0.8</v>
      </c>
      <c r="R6726" s="14">
        <f t="shared" ca="1" si="740"/>
        <v>1354477.9920000001</v>
      </c>
      <c r="S6726" s="14">
        <f t="shared" ca="1" si="741"/>
        <v>338619.49799999991</v>
      </c>
      <c r="T6726" s="11" t="s">
        <v>25</v>
      </c>
      <c r="U6726" s="18" t="s">
        <v>36</v>
      </c>
    </row>
    <row r="6727" spans="1:21" ht="15" customHeight="1" x14ac:dyDescent="0.15">
      <c r="A6727" s="10" t="s">
        <v>6775</v>
      </c>
      <c r="B6727" s="11" t="s">
        <v>28</v>
      </c>
      <c r="C6727" s="11" t="s">
        <v>29</v>
      </c>
      <c r="D6727" s="12">
        <v>46070</v>
      </c>
      <c r="E6727" s="11">
        <v>987</v>
      </c>
      <c r="F6727" s="11" t="s">
        <v>24</v>
      </c>
      <c r="G6727" s="13">
        <v>6259.49</v>
      </c>
      <c r="H6727" s="14">
        <f t="shared" si="735"/>
        <v>6178116.6299999999</v>
      </c>
      <c r="I6727" s="14">
        <f>IF(F6727="GHS",H6727,H6727*Assumptions!$B$4)</f>
        <v>66723659.604000002</v>
      </c>
      <c r="J6727" s="15" t="str">
        <f>INDEX(Assumptions!$B$8:$B$12,MATCH(B6727,Assumptions!$A$8:$A$12,0))</f>
        <v>Fair Value Less Costs to Sell</v>
      </c>
      <c r="K6727" s="16">
        <f>G6727/(1-INDEX(Assumptions!$D$8:$D$12,MATCH(B6727,Assumptions!$A$8:$A$12,0)))</f>
        <v>7113.056818181818</v>
      </c>
      <c r="L6727" s="16">
        <f t="shared" si="736"/>
        <v>187.78469999999999</v>
      </c>
      <c r="M6727" s="16">
        <f t="shared" si="737"/>
        <v>355.65284090909091</v>
      </c>
      <c r="N6727" s="14">
        <f>E6727*(K6727-L6727-M6727)*IF(F6727="GHS",1,Assumptions!$B$4)</f>
        <v>70029513.648016363</v>
      </c>
      <c r="O6727" s="15">
        <f t="shared" ca="1" si="738"/>
        <v>216</v>
      </c>
      <c r="P6727" s="15" t="str">
        <f t="shared" ca="1" si="739"/>
        <v>181-365d</v>
      </c>
      <c r="Q6727" s="17">
        <f ca="1">IF(P6727="0-90d",0,IF(P6727="91-180d",INDEX(Assumptions!$F$8:$F$12,MATCH(B6727,Assumptions!$A$8:$A$12,0)),IF(P6727="181-365d",INDEX(Assumptions!$G$8:$G$12,MATCH(B6727,Assumptions!$A$8:$A$12,0)),INDEX(Assumptions!$H$8:$H$12,MATCH(B6727,Assumptions!$A$8:$A$12,0)))))</f>
        <v>0.1</v>
      </c>
      <c r="R6727" s="14">
        <f t="shared" ca="1" si="740"/>
        <v>6672365.9604000002</v>
      </c>
      <c r="S6727" s="14">
        <f t="shared" ca="1" si="741"/>
        <v>60051293.643600002</v>
      </c>
      <c r="T6727" s="11" t="s">
        <v>25</v>
      </c>
      <c r="U6727" s="18" t="s">
        <v>26</v>
      </c>
    </row>
    <row r="6728" spans="1:21" ht="15" customHeight="1" x14ac:dyDescent="0.15">
      <c r="A6728" s="10" t="s">
        <v>6776</v>
      </c>
      <c r="B6728" s="11" t="s">
        <v>31</v>
      </c>
      <c r="C6728" s="11" t="s">
        <v>32</v>
      </c>
      <c r="D6728" s="12">
        <v>45908</v>
      </c>
      <c r="E6728" s="11">
        <v>989</v>
      </c>
      <c r="F6728" s="11" t="s">
        <v>33</v>
      </c>
      <c r="G6728" s="13">
        <v>1500.85</v>
      </c>
      <c r="H6728" s="14">
        <f t="shared" si="735"/>
        <v>1484340.65</v>
      </c>
      <c r="I6728" s="14">
        <f>IF(F6728="GHS",H6728,H6728*Assumptions!$B$4)</f>
        <v>1484340.65</v>
      </c>
      <c r="J6728" s="15" t="str">
        <f>INDEX(Assumptions!$B$8:$B$12,MATCH(B6728,Assumptions!$A$8:$A$12,0))</f>
        <v>Weighted Average</v>
      </c>
      <c r="K6728" s="16">
        <f>G6728/(1-INDEX(Assumptions!$D$8:$D$12,MATCH(B6728,Assumptions!$A$8:$A$12,0)))</f>
        <v>2084.5138888888887</v>
      </c>
      <c r="L6728" s="16">
        <f t="shared" si="736"/>
        <v>45.025499999999994</v>
      </c>
      <c r="M6728" s="16">
        <f t="shared" si="737"/>
        <v>104.22569444444444</v>
      </c>
      <c r="N6728" s="14">
        <f>E6728*(K6728-L6728-M6728)*IF(F6728="GHS",1,Assumptions!$B$4)</f>
        <v>1913974.8048055554</v>
      </c>
      <c r="O6728" s="15">
        <f t="shared" ca="1" si="738"/>
        <v>378</v>
      </c>
      <c r="P6728" s="15" t="str">
        <f t="shared" ca="1" si="739"/>
        <v>365d+</v>
      </c>
      <c r="Q6728" s="17">
        <f ca="1">IF(P6728="0-90d",0,IF(P6728="91-180d",INDEX(Assumptions!$F$8:$F$12,MATCH(B6728,Assumptions!$A$8:$A$12,0)),IF(P6728="181-365d",INDEX(Assumptions!$G$8:$G$12,MATCH(B6728,Assumptions!$A$8:$A$12,0)),INDEX(Assumptions!$H$8:$H$12,MATCH(B6728,Assumptions!$A$8:$A$12,0)))))</f>
        <v>0.6</v>
      </c>
      <c r="R6728" s="14">
        <f t="shared" ca="1" si="740"/>
        <v>890604.3899999999</v>
      </c>
      <c r="S6728" s="14">
        <f t="shared" ca="1" si="741"/>
        <v>593736.26</v>
      </c>
      <c r="T6728" s="11" t="s">
        <v>25</v>
      </c>
      <c r="U6728" s="18" t="s">
        <v>26</v>
      </c>
    </row>
    <row r="6729" spans="1:21" ht="15" customHeight="1" x14ac:dyDescent="0.15">
      <c r="A6729" s="10" t="s">
        <v>6777</v>
      </c>
      <c r="B6729" s="11" t="s">
        <v>31</v>
      </c>
      <c r="C6729" s="11" t="s">
        <v>32</v>
      </c>
      <c r="D6729" s="12">
        <v>46086</v>
      </c>
      <c r="E6729" s="11">
        <v>4703</v>
      </c>
      <c r="F6729" s="11" t="s">
        <v>33</v>
      </c>
      <c r="G6729" s="13">
        <v>3840.49</v>
      </c>
      <c r="H6729" s="14">
        <f t="shared" si="735"/>
        <v>18061824.469999999</v>
      </c>
      <c r="I6729" s="14">
        <f>IF(F6729="GHS",H6729,H6729*Assumptions!$B$4)</f>
        <v>18061824.469999999</v>
      </c>
      <c r="J6729" s="15" t="str">
        <f>INDEX(Assumptions!$B$8:$B$12,MATCH(B6729,Assumptions!$A$8:$A$12,0))</f>
        <v>Weighted Average</v>
      </c>
      <c r="K6729" s="16">
        <f>G6729/(1-INDEX(Assumptions!$D$8:$D$12,MATCH(B6729,Assumptions!$A$8:$A$12,0)))</f>
        <v>5334.0138888888887</v>
      </c>
      <c r="L6729" s="16">
        <f t="shared" si="736"/>
        <v>115.21469999999999</v>
      </c>
      <c r="M6729" s="16">
        <f t="shared" si="737"/>
        <v>266.70069444444442</v>
      </c>
      <c r="N6729" s="14">
        <f>E6729*(K6729-L6729-M6729)*IF(F6729="GHS",1,Assumptions!$B$4)</f>
        <v>23289719.219372217</v>
      </c>
      <c r="O6729" s="15">
        <f t="shared" ca="1" si="738"/>
        <v>200</v>
      </c>
      <c r="P6729" s="15" t="str">
        <f t="shared" ca="1" si="739"/>
        <v>181-365d</v>
      </c>
      <c r="Q6729" s="17">
        <f ca="1">IF(P6729="0-90d",0,IF(P6729="91-180d",INDEX(Assumptions!$F$8:$F$12,MATCH(B6729,Assumptions!$A$8:$A$12,0)),IF(P6729="181-365d",INDEX(Assumptions!$G$8:$G$12,MATCH(B6729,Assumptions!$A$8:$A$12,0)),INDEX(Assumptions!$H$8:$H$12,MATCH(B6729,Assumptions!$A$8:$A$12,0)))))</f>
        <v>0.2</v>
      </c>
      <c r="R6729" s="14">
        <f t="shared" ca="1" si="740"/>
        <v>3612364.8939999999</v>
      </c>
      <c r="S6729" s="14">
        <f t="shared" ca="1" si="741"/>
        <v>14449459.575999999</v>
      </c>
      <c r="T6729" s="11" t="s">
        <v>25</v>
      </c>
      <c r="U6729" s="18" t="s">
        <v>26</v>
      </c>
    </row>
    <row r="6730" spans="1:21" ht="15" customHeight="1" x14ac:dyDescent="0.15">
      <c r="A6730" s="10" t="s">
        <v>6778</v>
      </c>
      <c r="B6730" s="11" t="s">
        <v>41</v>
      </c>
      <c r="C6730" s="11" t="s">
        <v>115</v>
      </c>
      <c r="D6730" s="12">
        <v>46103</v>
      </c>
      <c r="E6730" s="11">
        <v>2731</v>
      </c>
      <c r="F6730" s="11" t="s">
        <v>33</v>
      </c>
      <c r="G6730" s="13">
        <v>318.52999999999997</v>
      </c>
      <c r="H6730" s="14">
        <f t="shared" si="735"/>
        <v>869905.42999999993</v>
      </c>
      <c r="I6730" s="14">
        <f>IF(F6730="GHS",H6730,H6730*Assumptions!$B$4)</f>
        <v>869905.42999999993</v>
      </c>
      <c r="J6730" s="15" t="str">
        <f>INDEX(Assumptions!$B$8:$B$12,MATCH(B6730,Assumptions!$A$8:$A$12,0))</f>
        <v>Weighted Average</v>
      </c>
      <c r="K6730" s="16">
        <f>G6730/(1-INDEX(Assumptions!$D$8:$D$12,MATCH(B6730,Assumptions!$A$8:$A$12,0)))</f>
        <v>490.0461538461538</v>
      </c>
      <c r="L6730" s="16">
        <f t="shared" si="736"/>
        <v>9.5558999999999994</v>
      </c>
      <c r="M6730" s="16">
        <f t="shared" si="737"/>
        <v>24.502307692307692</v>
      </c>
      <c r="N6730" s="14">
        <f>E6730*(K6730-L6730-M6730)*IF(F6730="GHS",1,Assumptions!$B$4)</f>
        <v>1245303.0809461537</v>
      </c>
      <c r="O6730" s="15">
        <f t="shared" ca="1" si="738"/>
        <v>183</v>
      </c>
      <c r="P6730" s="15" t="str">
        <f t="shared" ca="1" si="739"/>
        <v>181-365d</v>
      </c>
      <c r="Q6730" s="17">
        <f ca="1">IF(P6730="0-90d",0,IF(P6730="91-180d",INDEX(Assumptions!$F$8:$F$12,MATCH(B6730,Assumptions!$A$8:$A$12,0)),IF(P6730="181-365d",INDEX(Assumptions!$G$8:$G$12,MATCH(B6730,Assumptions!$A$8:$A$12,0)),INDEX(Assumptions!$H$8:$H$12,MATCH(B6730,Assumptions!$A$8:$A$12,0)))))</f>
        <v>0.35</v>
      </c>
      <c r="R6730" s="14">
        <f t="shared" ca="1" si="740"/>
        <v>304466.90049999993</v>
      </c>
      <c r="S6730" s="14">
        <f t="shared" ca="1" si="741"/>
        <v>565438.52949999995</v>
      </c>
      <c r="T6730" s="11" t="s">
        <v>25</v>
      </c>
      <c r="U6730" s="18" t="s">
        <v>26</v>
      </c>
    </row>
    <row r="6731" spans="1:21" ht="15" customHeight="1" x14ac:dyDescent="0.15">
      <c r="A6731" s="10" t="s">
        <v>6779</v>
      </c>
      <c r="B6731" s="11" t="s">
        <v>28</v>
      </c>
      <c r="C6731" s="11" t="s">
        <v>55</v>
      </c>
      <c r="D6731" s="12">
        <v>45748</v>
      </c>
      <c r="E6731" s="11">
        <v>388</v>
      </c>
      <c r="F6731" s="11" t="s">
        <v>24</v>
      </c>
      <c r="G6731" s="13">
        <v>5300.24</v>
      </c>
      <c r="H6731" s="14">
        <f t="shared" si="735"/>
        <v>2056493.1199999999</v>
      </c>
      <c r="I6731" s="14">
        <f>IF(F6731="GHS",H6731,H6731*Assumptions!$B$4)</f>
        <v>22210125.695999999</v>
      </c>
      <c r="J6731" s="15" t="str">
        <f>INDEX(Assumptions!$B$8:$B$12,MATCH(B6731,Assumptions!$A$8:$A$12,0))</f>
        <v>Fair Value Less Costs to Sell</v>
      </c>
      <c r="K6731" s="16">
        <f>G6731/(1-INDEX(Assumptions!$D$8:$D$12,MATCH(B6731,Assumptions!$A$8:$A$12,0)))</f>
        <v>6023</v>
      </c>
      <c r="L6731" s="16">
        <f t="shared" si="736"/>
        <v>159.00719999999998</v>
      </c>
      <c r="M6731" s="16">
        <f t="shared" si="737"/>
        <v>301.15000000000003</v>
      </c>
      <c r="N6731" s="14">
        <f>E6731*(K6731-L6731-M6731)*IF(F6731="GHS",1,Assumptions!$B$4)</f>
        <v>23310536.469120003</v>
      </c>
      <c r="O6731" s="15">
        <f t="shared" ca="1" si="738"/>
        <v>538</v>
      </c>
      <c r="P6731" s="15" t="str">
        <f t="shared" ca="1" si="739"/>
        <v>365d+</v>
      </c>
      <c r="Q6731" s="17">
        <f ca="1">IF(P6731="0-90d",0,IF(P6731="91-180d",INDEX(Assumptions!$F$8:$F$12,MATCH(B6731,Assumptions!$A$8:$A$12,0)),IF(P6731="181-365d",INDEX(Assumptions!$G$8:$G$12,MATCH(B6731,Assumptions!$A$8:$A$12,0)),INDEX(Assumptions!$H$8:$H$12,MATCH(B6731,Assumptions!$A$8:$A$12,0)))))</f>
        <v>0.4</v>
      </c>
      <c r="R6731" s="14">
        <f t="shared" ca="1" si="740"/>
        <v>8884050.2784000002</v>
      </c>
      <c r="S6731" s="14">
        <f t="shared" ca="1" si="741"/>
        <v>13326075.417599998</v>
      </c>
      <c r="T6731" s="11" t="s">
        <v>25</v>
      </c>
      <c r="U6731" s="18" t="s">
        <v>36</v>
      </c>
    </row>
    <row r="6732" spans="1:21" ht="15" customHeight="1" x14ac:dyDescent="0.15">
      <c r="A6732" s="10" t="s">
        <v>6780</v>
      </c>
      <c r="B6732" s="11" t="s">
        <v>28</v>
      </c>
      <c r="C6732" s="11" t="s">
        <v>35</v>
      </c>
      <c r="D6732" s="12">
        <v>45953</v>
      </c>
      <c r="E6732" s="11">
        <v>190</v>
      </c>
      <c r="F6732" s="11" t="s">
        <v>24</v>
      </c>
      <c r="G6732" s="13">
        <v>3242.85</v>
      </c>
      <c r="H6732" s="14">
        <f t="shared" si="735"/>
        <v>616141.5</v>
      </c>
      <c r="I6732" s="14">
        <f>IF(F6732="GHS",H6732,H6732*Assumptions!$B$4)</f>
        <v>6654328.2000000002</v>
      </c>
      <c r="J6732" s="15" t="str">
        <f>INDEX(Assumptions!$B$8:$B$12,MATCH(B6732,Assumptions!$A$8:$A$12,0))</f>
        <v>Fair Value Less Costs to Sell</v>
      </c>
      <c r="K6732" s="16">
        <f>G6732/(1-INDEX(Assumptions!$D$8:$D$12,MATCH(B6732,Assumptions!$A$8:$A$12,0)))</f>
        <v>3685.056818181818</v>
      </c>
      <c r="L6732" s="16">
        <f t="shared" si="736"/>
        <v>97.285499999999999</v>
      </c>
      <c r="M6732" s="16">
        <f t="shared" si="737"/>
        <v>184.25284090909091</v>
      </c>
      <c r="N6732" s="14">
        <f>E6732*(K6732-L6732-M6732)*IF(F6732="GHS",1,Assumptions!$B$4)</f>
        <v>6984019.9153636359</v>
      </c>
      <c r="O6732" s="15">
        <f t="shared" ca="1" si="738"/>
        <v>333</v>
      </c>
      <c r="P6732" s="15" t="str">
        <f t="shared" ca="1" si="739"/>
        <v>181-365d</v>
      </c>
      <c r="Q6732" s="17">
        <f ca="1">IF(P6732="0-90d",0,IF(P6732="91-180d",INDEX(Assumptions!$F$8:$F$12,MATCH(B6732,Assumptions!$A$8:$A$12,0)),IF(P6732="181-365d",INDEX(Assumptions!$G$8:$G$12,MATCH(B6732,Assumptions!$A$8:$A$12,0)),INDEX(Assumptions!$H$8:$H$12,MATCH(B6732,Assumptions!$A$8:$A$12,0)))))</f>
        <v>0.1</v>
      </c>
      <c r="R6732" s="14">
        <f t="shared" ca="1" si="740"/>
        <v>665432.82000000007</v>
      </c>
      <c r="S6732" s="14">
        <f t="shared" ca="1" si="741"/>
        <v>5988895.3799999999</v>
      </c>
      <c r="T6732" s="11" t="s">
        <v>25</v>
      </c>
      <c r="U6732" s="18" t="s">
        <v>26</v>
      </c>
    </row>
    <row r="6733" spans="1:21" ht="15" customHeight="1" x14ac:dyDescent="0.15">
      <c r="A6733" s="10" t="s">
        <v>6781</v>
      </c>
      <c r="B6733" s="11" t="s">
        <v>28</v>
      </c>
      <c r="C6733" s="11" t="s">
        <v>29</v>
      </c>
      <c r="D6733" s="12">
        <v>46011</v>
      </c>
      <c r="E6733" s="11">
        <v>1313</v>
      </c>
      <c r="F6733" s="11" t="s">
        <v>24</v>
      </c>
      <c r="G6733" s="13">
        <v>5459.16</v>
      </c>
      <c r="H6733" s="14">
        <f t="shared" si="735"/>
        <v>7167877.0800000001</v>
      </c>
      <c r="I6733" s="14">
        <f>IF(F6733="GHS",H6733,H6733*Assumptions!$B$4)</f>
        <v>77413072.464000002</v>
      </c>
      <c r="J6733" s="15" t="str">
        <f>INDEX(Assumptions!$B$8:$B$12,MATCH(B6733,Assumptions!$A$8:$A$12,0))</f>
        <v>Fair Value Less Costs to Sell</v>
      </c>
      <c r="K6733" s="16">
        <f>G6733/(1-INDEX(Assumptions!$D$8:$D$12,MATCH(B6733,Assumptions!$A$8:$A$12,0)))</f>
        <v>6203.590909090909</v>
      </c>
      <c r="L6733" s="16">
        <f t="shared" si="736"/>
        <v>163.7748</v>
      </c>
      <c r="M6733" s="16">
        <f t="shared" si="737"/>
        <v>310.17954545454546</v>
      </c>
      <c r="N6733" s="14">
        <f>E6733*(K6733-L6733-M6733)*IF(F6733="GHS",1,Assumptions!$B$4)</f>
        <v>81248538.326989084</v>
      </c>
      <c r="O6733" s="15">
        <f t="shared" ca="1" si="738"/>
        <v>275</v>
      </c>
      <c r="P6733" s="15" t="str">
        <f t="shared" ca="1" si="739"/>
        <v>181-365d</v>
      </c>
      <c r="Q6733" s="17">
        <f ca="1">IF(P6733="0-90d",0,IF(P6733="91-180d",INDEX(Assumptions!$F$8:$F$12,MATCH(B6733,Assumptions!$A$8:$A$12,0)),IF(P6733="181-365d",INDEX(Assumptions!$G$8:$G$12,MATCH(B6733,Assumptions!$A$8:$A$12,0)),INDEX(Assumptions!$H$8:$H$12,MATCH(B6733,Assumptions!$A$8:$A$12,0)))))</f>
        <v>0.1</v>
      </c>
      <c r="R6733" s="14">
        <f t="shared" ca="1" si="740"/>
        <v>7741307.2464000005</v>
      </c>
      <c r="S6733" s="14">
        <f t="shared" ca="1" si="741"/>
        <v>69671765.217600003</v>
      </c>
      <c r="T6733" s="11" t="s">
        <v>25</v>
      </c>
      <c r="U6733" s="18" t="s">
        <v>36</v>
      </c>
    </row>
    <row r="6734" spans="1:21" ht="15" customHeight="1" x14ac:dyDescent="0.15">
      <c r="A6734" s="10" t="s">
        <v>6782</v>
      </c>
      <c r="B6734" s="11" t="s">
        <v>31</v>
      </c>
      <c r="C6734" s="11" t="s">
        <v>76</v>
      </c>
      <c r="D6734" s="12">
        <v>45848</v>
      </c>
      <c r="E6734" s="11">
        <v>2443</v>
      </c>
      <c r="F6734" s="11" t="s">
        <v>33</v>
      </c>
      <c r="G6734" s="13">
        <v>1073.78</v>
      </c>
      <c r="H6734" s="14">
        <f t="shared" si="735"/>
        <v>2623244.54</v>
      </c>
      <c r="I6734" s="14">
        <f>IF(F6734="GHS",H6734,H6734*Assumptions!$B$4)</f>
        <v>2623244.54</v>
      </c>
      <c r="J6734" s="15" t="str">
        <f>INDEX(Assumptions!$B$8:$B$12,MATCH(B6734,Assumptions!$A$8:$A$12,0))</f>
        <v>Weighted Average</v>
      </c>
      <c r="K6734" s="16">
        <f>G6734/(1-INDEX(Assumptions!$D$8:$D$12,MATCH(B6734,Assumptions!$A$8:$A$12,0)))</f>
        <v>1491.3611111111111</v>
      </c>
      <c r="L6734" s="16">
        <f t="shared" si="736"/>
        <v>32.2134</v>
      </c>
      <c r="M6734" s="16">
        <f t="shared" si="737"/>
        <v>74.56805555555556</v>
      </c>
      <c r="N6734" s="14">
        <f>E6734*(K6734-L6734-M6734)*IF(F6734="GHS",1,Assumptions!$B$4)</f>
        <v>3382528.0985222221</v>
      </c>
      <c r="O6734" s="15">
        <f t="shared" ca="1" si="738"/>
        <v>438</v>
      </c>
      <c r="P6734" s="15" t="str">
        <f t="shared" ca="1" si="739"/>
        <v>365d+</v>
      </c>
      <c r="Q6734" s="17">
        <f ca="1">IF(P6734="0-90d",0,IF(P6734="91-180d",INDEX(Assumptions!$F$8:$F$12,MATCH(B6734,Assumptions!$A$8:$A$12,0)),IF(P6734="181-365d",INDEX(Assumptions!$G$8:$G$12,MATCH(B6734,Assumptions!$A$8:$A$12,0)),INDEX(Assumptions!$H$8:$H$12,MATCH(B6734,Assumptions!$A$8:$A$12,0)))))</f>
        <v>0.6</v>
      </c>
      <c r="R6734" s="14">
        <f t="shared" ca="1" si="740"/>
        <v>1573946.7239999999</v>
      </c>
      <c r="S6734" s="14">
        <f t="shared" ca="1" si="741"/>
        <v>1049297.8160000001</v>
      </c>
      <c r="T6734" s="11" t="s">
        <v>25</v>
      </c>
      <c r="U6734" s="18" t="s">
        <v>26</v>
      </c>
    </row>
    <row r="6735" spans="1:21" ht="15" customHeight="1" x14ac:dyDescent="0.15">
      <c r="A6735" s="10" t="s">
        <v>6783</v>
      </c>
      <c r="B6735" s="11" t="s">
        <v>22</v>
      </c>
      <c r="C6735" s="11" t="s">
        <v>81</v>
      </c>
      <c r="D6735" s="12">
        <v>46025</v>
      </c>
      <c r="E6735" s="11">
        <v>1046</v>
      </c>
      <c r="F6735" s="11" t="s">
        <v>24</v>
      </c>
      <c r="G6735" s="13">
        <v>17661.490000000002</v>
      </c>
      <c r="H6735" s="14">
        <f t="shared" si="735"/>
        <v>18473918.540000003</v>
      </c>
      <c r="I6735" s="14">
        <f>IF(F6735="GHS",H6735,H6735*Assumptions!$B$4)</f>
        <v>199518320.23200005</v>
      </c>
      <c r="J6735" s="15" t="str">
        <f>INDEX(Assumptions!$B$8:$B$12,MATCH(B6735,Assumptions!$A$8:$A$12,0))</f>
        <v>FIFO</v>
      </c>
      <c r="K6735" s="16">
        <f>G6735/(1-INDEX(Assumptions!$D$8:$D$12,MATCH(B6735,Assumptions!$A$8:$A$12,0)))</f>
        <v>21538.40243902439</v>
      </c>
      <c r="L6735" s="16">
        <f t="shared" si="736"/>
        <v>529.84469999999999</v>
      </c>
      <c r="M6735" s="16">
        <f t="shared" si="737"/>
        <v>1076.9201219512195</v>
      </c>
      <c r="N6735" s="14">
        <f>E6735*(K6735-L6735-M6735)*IF(F6735="GHS",1,Assumptions!$B$4)</f>
        <v>225163723.83255219</v>
      </c>
      <c r="O6735" s="15">
        <f t="shared" ca="1" si="738"/>
        <v>261</v>
      </c>
      <c r="P6735" s="15" t="str">
        <f t="shared" ca="1" si="739"/>
        <v>181-365d</v>
      </c>
      <c r="Q6735" s="17">
        <f ca="1">IF(P6735="0-90d",0,IF(P6735="91-180d",INDEX(Assumptions!$F$8:$F$12,MATCH(B6735,Assumptions!$A$8:$A$12,0)),IF(P6735="181-365d",INDEX(Assumptions!$G$8:$G$12,MATCH(B6735,Assumptions!$A$8:$A$12,0)),INDEX(Assumptions!$H$8:$H$12,MATCH(B6735,Assumptions!$A$8:$A$12,0)))))</f>
        <v>0.15</v>
      </c>
      <c r="R6735" s="14">
        <f t="shared" ca="1" si="740"/>
        <v>29927748.034800008</v>
      </c>
      <c r="S6735" s="14">
        <f t="shared" ca="1" si="741"/>
        <v>169590572.19720006</v>
      </c>
      <c r="T6735" s="11" t="s">
        <v>25</v>
      </c>
      <c r="U6735" s="18" t="s">
        <v>26</v>
      </c>
    </row>
    <row r="6736" spans="1:21" ht="15" customHeight="1" x14ac:dyDescent="0.15">
      <c r="A6736" s="10" t="s">
        <v>6784</v>
      </c>
      <c r="B6736" s="11" t="s">
        <v>31</v>
      </c>
      <c r="C6736" s="11" t="s">
        <v>63</v>
      </c>
      <c r="D6736" s="12">
        <v>45845</v>
      </c>
      <c r="E6736" s="11">
        <v>3886</v>
      </c>
      <c r="F6736" s="11" t="s">
        <v>33</v>
      </c>
      <c r="G6736" s="13">
        <v>2660.82</v>
      </c>
      <c r="H6736" s="14">
        <f t="shared" si="735"/>
        <v>10339946.520000001</v>
      </c>
      <c r="I6736" s="14">
        <f>IF(F6736="GHS",H6736,H6736*Assumptions!$B$4)</f>
        <v>10339946.520000001</v>
      </c>
      <c r="J6736" s="15" t="str">
        <f>INDEX(Assumptions!$B$8:$B$12,MATCH(B6736,Assumptions!$A$8:$A$12,0))</f>
        <v>Weighted Average</v>
      </c>
      <c r="K6736" s="16">
        <f>G6736/(1-INDEX(Assumptions!$D$8:$D$12,MATCH(B6736,Assumptions!$A$8:$A$12,0)))</f>
        <v>3695.5833333333335</v>
      </c>
      <c r="L6736" s="16">
        <f t="shared" si="736"/>
        <v>79.824600000000004</v>
      </c>
      <c r="M6736" s="16">
        <f t="shared" si="737"/>
        <v>184.7791666666667</v>
      </c>
      <c r="N6736" s="14">
        <f>E6736*(K6736-L6736-M6736)*IF(F6736="GHS",1,Assumptions!$B$4)</f>
        <v>13332786.596066667</v>
      </c>
      <c r="O6736" s="15">
        <f t="shared" ca="1" si="738"/>
        <v>441</v>
      </c>
      <c r="P6736" s="15" t="str">
        <f t="shared" ca="1" si="739"/>
        <v>365d+</v>
      </c>
      <c r="Q6736" s="17">
        <f ca="1">IF(P6736="0-90d",0,IF(P6736="91-180d",INDEX(Assumptions!$F$8:$F$12,MATCH(B6736,Assumptions!$A$8:$A$12,0)),IF(P6736="181-365d",INDEX(Assumptions!$G$8:$G$12,MATCH(B6736,Assumptions!$A$8:$A$12,0)),INDEX(Assumptions!$H$8:$H$12,MATCH(B6736,Assumptions!$A$8:$A$12,0)))))</f>
        <v>0.6</v>
      </c>
      <c r="R6736" s="14">
        <f t="shared" ca="1" si="740"/>
        <v>6203967.9120000005</v>
      </c>
      <c r="S6736" s="14">
        <f t="shared" ca="1" si="741"/>
        <v>4135978.6080000009</v>
      </c>
      <c r="T6736" s="11" t="s">
        <v>25</v>
      </c>
      <c r="U6736" s="18" t="s">
        <v>26</v>
      </c>
    </row>
    <row r="6737" spans="1:21" ht="15" customHeight="1" x14ac:dyDescent="0.15">
      <c r="A6737" s="10" t="s">
        <v>6785</v>
      </c>
      <c r="B6737" s="11" t="s">
        <v>46</v>
      </c>
      <c r="C6737" s="11" t="s">
        <v>52</v>
      </c>
      <c r="D6737" s="12">
        <v>46031</v>
      </c>
      <c r="E6737" s="11">
        <v>4963</v>
      </c>
      <c r="F6737" s="11" t="s">
        <v>33</v>
      </c>
      <c r="G6737" s="13">
        <v>385796.65</v>
      </c>
      <c r="H6737" s="14">
        <f t="shared" si="735"/>
        <v>1914708773.95</v>
      </c>
      <c r="I6737" s="14">
        <f>IF(F6737="GHS",H6737,H6737*Assumptions!$B$4)</f>
        <v>1914708773.95</v>
      </c>
      <c r="J6737" s="15" t="str">
        <f>INDEX(Assumptions!$B$8:$B$12,MATCH(B6737,Assumptions!$A$8:$A$12,0))</f>
        <v>Specific Identification</v>
      </c>
      <c r="K6737" s="16">
        <f>G6737/(1-INDEX(Assumptions!$D$8:$D$12,MATCH(B6737,Assumptions!$A$8:$A$12,0)))</f>
        <v>494611.08974358975</v>
      </c>
      <c r="L6737" s="16">
        <f t="shared" si="736"/>
        <v>11573.8995</v>
      </c>
      <c r="M6737" s="16">
        <f t="shared" si="737"/>
        <v>24730.554487179488</v>
      </c>
      <c r="N6737" s="14">
        <f>E6737*(K6737-L6737-M6737)*IF(F6737="GHS",1,Assumptions!$B$4)</f>
        <v>2274575833.2590642</v>
      </c>
      <c r="O6737" s="15">
        <f t="shared" ca="1" si="738"/>
        <v>255</v>
      </c>
      <c r="P6737" s="15" t="str">
        <f t="shared" ca="1" si="739"/>
        <v>181-365d</v>
      </c>
      <c r="Q6737" s="17">
        <f ca="1">IF(P6737="0-90d",0,IF(P6737="91-180d",INDEX(Assumptions!$F$8:$F$12,MATCH(B6737,Assumptions!$A$8:$A$12,0)),IF(P6737="181-365d",INDEX(Assumptions!$G$8:$G$12,MATCH(B6737,Assumptions!$A$8:$A$12,0)),INDEX(Assumptions!$H$8:$H$12,MATCH(B6737,Assumptions!$A$8:$A$12,0)))))</f>
        <v>0.05</v>
      </c>
      <c r="R6737" s="14">
        <f t="shared" ca="1" si="740"/>
        <v>95735438.697500005</v>
      </c>
      <c r="S6737" s="14">
        <f t="shared" si="741"/>
        <v>0</v>
      </c>
      <c r="T6737" s="11" t="s">
        <v>39</v>
      </c>
      <c r="U6737" s="18" t="s">
        <v>36</v>
      </c>
    </row>
    <row r="6738" spans="1:21" ht="15" customHeight="1" x14ac:dyDescent="0.15">
      <c r="A6738" s="10" t="s">
        <v>6786</v>
      </c>
      <c r="B6738" s="11" t="s">
        <v>31</v>
      </c>
      <c r="C6738" s="11" t="s">
        <v>76</v>
      </c>
      <c r="D6738" s="12">
        <v>46132</v>
      </c>
      <c r="E6738" s="11">
        <v>2318</v>
      </c>
      <c r="F6738" s="11" t="s">
        <v>33</v>
      </c>
      <c r="G6738" s="13">
        <v>2312.96</v>
      </c>
      <c r="H6738" s="14">
        <f t="shared" si="735"/>
        <v>5361441.28</v>
      </c>
      <c r="I6738" s="14">
        <f>IF(F6738="GHS",H6738,H6738*Assumptions!$B$4)</f>
        <v>5361441.28</v>
      </c>
      <c r="J6738" s="15" t="str">
        <f>INDEX(Assumptions!$B$8:$B$12,MATCH(B6738,Assumptions!$A$8:$A$12,0))</f>
        <v>Weighted Average</v>
      </c>
      <c r="K6738" s="16">
        <f>G6738/(1-INDEX(Assumptions!$D$8:$D$12,MATCH(B6738,Assumptions!$A$8:$A$12,0)))</f>
        <v>3212.4444444444448</v>
      </c>
      <c r="L6738" s="16">
        <f t="shared" si="736"/>
        <v>69.388800000000003</v>
      </c>
      <c r="M6738" s="16">
        <f t="shared" si="737"/>
        <v>160.62222222222226</v>
      </c>
      <c r="N6738" s="14">
        <f>E6738*(K6738-L6738-M6738)*IF(F6738="GHS",1,Assumptions!$B$4)</f>
        <v>6913280.6727111116</v>
      </c>
      <c r="O6738" s="15">
        <f t="shared" ca="1" si="738"/>
        <v>154</v>
      </c>
      <c r="P6738" s="15" t="str">
        <f t="shared" ca="1" si="739"/>
        <v>91-180d</v>
      </c>
      <c r="Q6738" s="17">
        <f ca="1">IF(P6738="0-90d",0,IF(P6738="91-180d",INDEX(Assumptions!$F$8:$F$12,MATCH(B6738,Assumptions!$A$8:$A$12,0)),IF(P6738="181-365d",INDEX(Assumptions!$G$8:$G$12,MATCH(B6738,Assumptions!$A$8:$A$12,0)),INDEX(Assumptions!$H$8:$H$12,MATCH(B6738,Assumptions!$A$8:$A$12,0)))))</f>
        <v>0.05</v>
      </c>
      <c r="R6738" s="14">
        <f t="shared" ca="1" si="740"/>
        <v>268072.06400000001</v>
      </c>
      <c r="S6738" s="14">
        <f t="shared" ca="1" si="741"/>
        <v>5093369.216</v>
      </c>
      <c r="T6738" s="11" t="s">
        <v>25</v>
      </c>
      <c r="U6738" s="18" t="s">
        <v>36</v>
      </c>
    </row>
    <row r="6739" spans="1:21" ht="15" customHeight="1" x14ac:dyDescent="0.15">
      <c r="A6739" s="10" t="s">
        <v>6787</v>
      </c>
      <c r="B6739" s="11" t="s">
        <v>31</v>
      </c>
      <c r="C6739" s="11" t="s">
        <v>76</v>
      </c>
      <c r="D6739" s="12">
        <v>45987</v>
      </c>
      <c r="E6739" s="11">
        <v>1584</v>
      </c>
      <c r="F6739" s="11" t="s">
        <v>33</v>
      </c>
      <c r="G6739" s="13">
        <v>4521.26</v>
      </c>
      <c r="H6739" s="14">
        <f t="shared" si="735"/>
        <v>7161675.8400000008</v>
      </c>
      <c r="I6739" s="14">
        <f>IF(F6739="GHS",H6739,H6739*Assumptions!$B$4)</f>
        <v>7161675.8400000008</v>
      </c>
      <c r="J6739" s="15" t="str">
        <f>INDEX(Assumptions!$B$8:$B$12,MATCH(B6739,Assumptions!$A$8:$A$12,0))</f>
        <v>Weighted Average</v>
      </c>
      <c r="K6739" s="16">
        <f>G6739/(1-INDEX(Assumptions!$D$8:$D$12,MATCH(B6739,Assumptions!$A$8:$A$12,0)))</f>
        <v>6279.5277777777783</v>
      </c>
      <c r="L6739" s="16">
        <f t="shared" si="736"/>
        <v>135.6378</v>
      </c>
      <c r="M6739" s="16">
        <f t="shared" si="737"/>
        <v>313.97638888888895</v>
      </c>
      <c r="N6739" s="14">
        <f>E6739*(K6739-L6739-M6739)*IF(F6739="GHS",1,Assumptions!$B$4)</f>
        <v>9234583.1248000003</v>
      </c>
      <c r="O6739" s="15">
        <f t="shared" ca="1" si="738"/>
        <v>299</v>
      </c>
      <c r="P6739" s="15" t="str">
        <f t="shared" ca="1" si="739"/>
        <v>181-365d</v>
      </c>
      <c r="Q6739" s="17">
        <f ca="1">IF(P6739="0-90d",0,IF(P6739="91-180d",INDEX(Assumptions!$F$8:$F$12,MATCH(B6739,Assumptions!$A$8:$A$12,0)),IF(P6739="181-365d",INDEX(Assumptions!$G$8:$G$12,MATCH(B6739,Assumptions!$A$8:$A$12,0)),INDEX(Assumptions!$H$8:$H$12,MATCH(B6739,Assumptions!$A$8:$A$12,0)))))</f>
        <v>0.2</v>
      </c>
      <c r="R6739" s="14">
        <f t="shared" ca="1" si="740"/>
        <v>1432335.1680000003</v>
      </c>
      <c r="S6739" s="14">
        <f t="shared" ca="1" si="741"/>
        <v>5729340.6720000003</v>
      </c>
      <c r="T6739" s="11" t="s">
        <v>25</v>
      </c>
      <c r="U6739" s="18" t="s">
        <v>26</v>
      </c>
    </row>
    <row r="6740" spans="1:21" ht="15" customHeight="1" x14ac:dyDescent="0.15">
      <c r="A6740" s="10" t="s">
        <v>6788</v>
      </c>
      <c r="B6740" s="11" t="s">
        <v>41</v>
      </c>
      <c r="C6740" s="11" t="s">
        <v>44</v>
      </c>
      <c r="D6740" s="12">
        <v>46069</v>
      </c>
      <c r="E6740" s="11">
        <v>2371</v>
      </c>
      <c r="F6740" s="11" t="s">
        <v>33</v>
      </c>
      <c r="G6740" s="13">
        <v>551.55999999999995</v>
      </c>
      <c r="H6740" s="14">
        <f t="shared" si="735"/>
        <v>1307748.7599999998</v>
      </c>
      <c r="I6740" s="14">
        <f>IF(F6740="GHS",H6740,H6740*Assumptions!$B$4)</f>
        <v>1307748.7599999998</v>
      </c>
      <c r="J6740" s="15" t="str">
        <f>INDEX(Assumptions!$B$8:$B$12,MATCH(B6740,Assumptions!$A$8:$A$12,0))</f>
        <v>Weighted Average</v>
      </c>
      <c r="K6740" s="16">
        <f>G6740/(1-INDEX(Assumptions!$D$8:$D$12,MATCH(B6740,Assumptions!$A$8:$A$12,0)))</f>
        <v>848.55384615384605</v>
      </c>
      <c r="L6740" s="16">
        <f t="shared" si="736"/>
        <v>16.546799999999998</v>
      </c>
      <c r="M6740" s="16">
        <f t="shared" si="737"/>
        <v>42.427692307692304</v>
      </c>
      <c r="N6740" s="14">
        <f>E6740*(K6740-L6740-M6740)*IF(F6740="GHS",1,Assumptions!$B$4)</f>
        <v>1872092.6479692308</v>
      </c>
      <c r="O6740" s="15">
        <f t="shared" ca="1" si="738"/>
        <v>217</v>
      </c>
      <c r="P6740" s="15" t="str">
        <f t="shared" ca="1" si="739"/>
        <v>181-365d</v>
      </c>
      <c r="Q6740" s="17">
        <f ca="1">IF(P6740="0-90d",0,IF(P6740="91-180d",INDEX(Assumptions!$F$8:$F$12,MATCH(B6740,Assumptions!$A$8:$A$12,0)),IF(P6740="181-365d",INDEX(Assumptions!$G$8:$G$12,MATCH(B6740,Assumptions!$A$8:$A$12,0)),INDEX(Assumptions!$H$8:$H$12,MATCH(B6740,Assumptions!$A$8:$A$12,0)))))</f>
        <v>0.35</v>
      </c>
      <c r="R6740" s="14">
        <f t="shared" ca="1" si="740"/>
        <v>457712.06599999988</v>
      </c>
      <c r="S6740" s="14">
        <f t="shared" ca="1" si="741"/>
        <v>850036.6939999999</v>
      </c>
      <c r="T6740" s="11" t="s">
        <v>25</v>
      </c>
      <c r="U6740" s="18" t="s">
        <v>26</v>
      </c>
    </row>
    <row r="6741" spans="1:21" ht="15" customHeight="1" x14ac:dyDescent="0.15">
      <c r="A6741" s="10" t="s">
        <v>6789</v>
      </c>
      <c r="B6741" s="11" t="s">
        <v>28</v>
      </c>
      <c r="C6741" s="11" t="s">
        <v>55</v>
      </c>
      <c r="D6741" s="12">
        <v>46214</v>
      </c>
      <c r="E6741" s="11">
        <v>2286</v>
      </c>
      <c r="F6741" s="11" t="s">
        <v>24</v>
      </c>
      <c r="G6741" s="13">
        <v>5815.84</v>
      </c>
      <c r="H6741" s="14">
        <f t="shared" si="735"/>
        <v>13295010.24</v>
      </c>
      <c r="I6741" s="14">
        <f>IF(F6741="GHS",H6741,H6741*Assumptions!$B$4)</f>
        <v>143586110.59200001</v>
      </c>
      <c r="J6741" s="15" t="str">
        <f>INDEX(Assumptions!$B$8:$B$12,MATCH(B6741,Assumptions!$A$8:$A$12,0))</f>
        <v>Fair Value Less Costs to Sell</v>
      </c>
      <c r="K6741" s="16">
        <f>G6741/(1-INDEX(Assumptions!$D$8:$D$12,MATCH(B6741,Assumptions!$A$8:$A$12,0)))</f>
        <v>6608.909090909091</v>
      </c>
      <c r="L6741" s="16">
        <f t="shared" si="736"/>
        <v>174.4752</v>
      </c>
      <c r="M6741" s="16">
        <f t="shared" si="737"/>
        <v>330.4454545454546</v>
      </c>
      <c r="N6741" s="14">
        <f>E6741*(K6741-L6741-M6741)*IF(F6741="GHS",1,Assumptions!$B$4)</f>
        <v>150700149.70769456</v>
      </c>
      <c r="O6741" s="15">
        <f t="shared" ca="1" si="738"/>
        <v>72</v>
      </c>
      <c r="P6741" s="15" t="str">
        <f t="shared" ca="1" si="739"/>
        <v>0-90d</v>
      </c>
      <c r="Q6741" s="17">
        <f ca="1">IF(P6741="0-90d",0,IF(P6741="91-180d",INDEX(Assumptions!$F$8:$F$12,MATCH(B6741,Assumptions!$A$8:$A$12,0)),IF(P6741="181-365d",INDEX(Assumptions!$G$8:$G$12,MATCH(B6741,Assumptions!$A$8:$A$12,0)),INDEX(Assumptions!$H$8:$H$12,MATCH(B6741,Assumptions!$A$8:$A$12,0)))))</f>
        <v>0</v>
      </c>
      <c r="R6741" s="14">
        <f t="shared" ca="1" si="740"/>
        <v>0</v>
      </c>
      <c r="S6741" s="14">
        <f t="shared" ca="1" si="741"/>
        <v>143586110.59200001</v>
      </c>
      <c r="T6741" s="11" t="s">
        <v>25</v>
      </c>
      <c r="U6741" s="18" t="s">
        <v>26</v>
      </c>
    </row>
    <row r="6742" spans="1:21" ht="15" customHeight="1" x14ac:dyDescent="0.15">
      <c r="A6742" s="10" t="s">
        <v>6790</v>
      </c>
      <c r="B6742" s="11" t="s">
        <v>31</v>
      </c>
      <c r="C6742" s="11" t="s">
        <v>76</v>
      </c>
      <c r="D6742" s="12">
        <v>46138</v>
      </c>
      <c r="E6742" s="11">
        <v>2812</v>
      </c>
      <c r="F6742" s="11" t="s">
        <v>33</v>
      </c>
      <c r="G6742" s="13">
        <v>1684.4</v>
      </c>
      <c r="H6742" s="14">
        <f t="shared" si="735"/>
        <v>4736532.8</v>
      </c>
      <c r="I6742" s="14">
        <f>IF(F6742="GHS",H6742,H6742*Assumptions!$B$4)</f>
        <v>4736532.8</v>
      </c>
      <c r="J6742" s="15" t="str">
        <f>INDEX(Assumptions!$B$8:$B$12,MATCH(B6742,Assumptions!$A$8:$A$12,0))</f>
        <v>Weighted Average</v>
      </c>
      <c r="K6742" s="16">
        <f>G6742/(1-INDEX(Assumptions!$D$8:$D$12,MATCH(B6742,Assumptions!$A$8:$A$12,0)))</f>
        <v>2339.4444444444448</v>
      </c>
      <c r="L6742" s="16">
        <f t="shared" si="736"/>
        <v>50.532000000000004</v>
      </c>
      <c r="M6742" s="16">
        <f t="shared" si="737"/>
        <v>116.97222222222224</v>
      </c>
      <c r="N6742" s="14">
        <f>E6742*(K6742-L6742-M6742)*IF(F6742="GHS",1,Assumptions!$B$4)</f>
        <v>6107495.9048888898</v>
      </c>
      <c r="O6742" s="15">
        <f t="shared" ca="1" si="738"/>
        <v>148</v>
      </c>
      <c r="P6742" s="15" t="str">
        <f t="shared" ca="1" si="739"/>
        <v>91-180d</v>
      </c>
      <c r="Q6742" s="17">
        <f ca="1">IF(P6742="0-90d",0,IF(P6742="91-180d",INDEX(Assumptions!$F$8:$F$12,MATCH(B6742,Assumptions!$A$8:$A$12,0)),IF(P6742="181-365d",INDEX(Assumptions!$G$8:$G$12,MATCH(B6742,Assumptions!$A$8:$A$12,0)),INDEX(Assumptions!$H$8:$H$12,MATCH(B6742,Assumptions!$A$8:$A$12,0)))))</f>
        <v>0.05</v>
      </c>
      <c r="R6742" s="14">
        <f t="shared" ca="1" si="740"/>
        <v>236826.64</v>
      </c>
      <c r="S6742" s="14">
        <f t="shared" ca="1" si="741"/>
        <v>4499706.16</v>
      </c>
      <c r="T6742" s="11" t="s">
        <v>25</v>
      </c>
      <c r="U6742" s="18" t="s">
        <v>26</v>
      </c>
    </row>
    <row r="6743" spans="1:21" ht="15" customHeight="1" x14ac:dyDescent="0.15">
      <c r="A6743" s="10" t="s">
        <v>6791</v>
      </c>
      <c r="B6743" s="11" t="s">
        <v>31</v>
      </c>
      <c r="C6743" s="11" t="s">
        <v>32</v>
      </c>
      <c r="D6743" s="12">
        <v>45930</v>
      </c>
      <c r="E6743" s="11">
        <v>958</v>
      </c>
      <c r="F6743" s="11" t="s">
        <v>33</v>
      </c>
      <c r="G6743" s="13">
        <v>2187.5100000000002</v>
      </c>
      <c r="H6743" s="14">
        <f t="shared" si="735"/>
        <v>2095634.5800000003</v>
      </c>
      <c r="I6743" s="14">
        <f>IF(F6743="GHS",H6743,H6743*Assumptions!$B$4)</f>
        <v>2095634.5800000003</v>
      </c>
      <c r="J6743" s="15" t="str">
        <f>INDEX(Assumptions!$B$8:$B$12,MATCH(B6743,Assumptions!$A$8:$A$12,0))</f>
        <v>Weighted Average</v>
      </c>
      <c r="K6743" s="16">
        <f>G6743/(1-INDEX(Assumptions!$D$8:$D$12,MATCH(B6743,Assumptions!$A$8:$A$12,0)))</f>
        <v>3038.2083333333339</v>
      </c>
      <c r="L6743" s="16">
        <f t="shared" si="736"/>
        <v>65.62530000000001</v>
      </c>
      <c r="M6743" s="16">
        <f t="shared" si="737"/>
        <v>151.91041666666669</v>
      </c>
      <c r="N6743" s="14">
        <f>E6743*(K6743-L6743-M6743)*IF(F6743="GHS",1,Assumptions!$B$4)</f>
        <v>2702204.366766667</v>
      </c>
      <c r="O6743" s="15">
        <f t="shared" ca="1" si="738"/>
        <v>356</v>
      </c>
      <c r="P6743" s="15" t="str">
        <f t="shared" ca="1" si="739"/>
        <v>181-365d</v>
      </c>
      <c r="Q6743" s="17">
        <f ca="1">IF(P6743="0-90d",0,IF(P6743="91-180d",INDEX(Assumptions!$F$8:$F$12,MATCH(B6743,Assumptions!$A$8:$A$12,0)),IF(P6743="181-365d",INDEX(Assumptions!$G$8:$G$12,MATCH(B6743,Assumptions!$A$8:$A$12,0)),INDEX(Assumptions!$H$8:$H$12,MATCH(B6743,Assumptions!$A$8:$A$12,0)))))</f>
        <v>0.2</v>
      </c>
      <c r="R6743" s="14">
        <f t="shared" ca="1" si="740"/>
        <v>419126.91600000008</v>
      </c>
      <c r="S6743" s="14">
        <f t="shared" ca="1" si="741"/>
        <v>1676507.6640000003</v>
      </c>
      <c r="T6743" s="11" t="s">
        <v>25</v>
      </c>
      <c r="U6743" s="18" t="s">
        <v>26</v>
      </c>
    </row>
    <row r="6744" spans="1:21" ht="15" customHeight="1" x14ac:dyDescent="0.15">
      <c r="A6744" s="10" t="s">
        <v>6792</v>
      </c>
      <c r="B6744" s="11" t="s">
        <v>46</v>
      </c>
      <c r="C6744" s="11" t="s">
        <v>52</v>
      </c>
      <c r="D6744" s="12">
        <v>45796</v>
      </c>
      <c r="E6744" s="11">
        <v>1380</v>
      </c>
      <c r="F6744" s="11" t="s">
        <v>33</v>
      </c>
      <c r="G6744" s="13">
        <v>667098.74</v>
      </c>
      <c r="H6744" s="14">
        <f t="shared" si="735"/>
        <v>920596261.19999993</v>
      </c>
      <c r="I6744" s="14">
        <f>IF(F6744="GHS",H6744,H6744*Assumptions!$B$4)</f>
        <v>920596261.19999993</v>
      </c>
      <c r="J6744" s="15" t="str">
        <f>INDEX(Assumptions!$B$8:$B$12,MATCH(B6744,Assumptions!$A$8:$A$12,0))</f>
        <v>Specific Identification</v>
      </c>
      <c r="K6744" s="16">
        <f>G6744/(1-INDEX(Assumptions!$D$8:$D$12,MATCH(B6744,Assumptions!$A$8:$A$12,0)))</f>
        <v>855254.79487179487</v>
      </c>
      <c r="L6744" s="16">
        <f t="shared" si="736"/>
        <v>20012.962199999998</v>
      </c>
      <c r="M6744" s="16">
        <f t="shared" si="737"/>
        <v>42762.739743589744</v>
      </c>
      <c r="N6744" s="14">
        <f>E6744*(K6744-L6744-M6744)*IF(F6744="GHS",1,Assumptions!$B$4)</f>
        <v>1093621148.2409232</v>
      </c>
      <c r="O6744" s="15">
        <f t="shared" ca="1" si="738"/>
        <v>490</v>
      </c>
      <c r="P6744" s="15" t="str">
        <f t="shared" ca="1" si="739"/>
        <v>365d+</v>
      </c>
      <c r="Q6744" s="17">
        <f ca="1">IF(P6744="0-90d",0,IF(P6744="91-180d",INDEX(Assumptions!$F$8:$F$12,MATCH(B6744,Assumptions!$A$8:$A$12,0)),IF(P6744="181-365d",INDEX(Assumptions!$G$8:$G$12,MATCH(B6744,Assumptions!$A$8:$A$12,0)),INDEX(Assumptions!$H$8:$H$12,MATCH(B6744,Assumptions!$A$8:$A$12,0)))))</f>
        <v>0.15</v>
      </c>
      <c r="R6744" s="14">
        <f t="shared" ca="1" si="740"/>
        <v>138089439.17999998</v>
      </c>
      <c r="S6744" s="14">
        <f t="shared" ca="1" si="741"/>
        <v>782506822.01999998</v>
      </c>
      <c r="T6744" s="11" t="s">
        <v>25</v>
      </c>
      <c r="U6744" s="18" t="s">
        <v>26</v>
      </c>
    </row>
    <row r="6745" spans="1:21" ht="15" customHeight="1" x14ac:dyDescent="0.15">
      <c r="A6745" s="10" t="s">
        <v>6793</v>
      </c>
      <c r="B6745" s="11" t="s">
        <v>31</v>
      </c>
      <c r="C6745" s="11" t="s">
        <v>32</v>
      </c>
      <c r="D6745" s="12">
        <v>46048</v>
      </c>
      <c r="E6745" s="11">
        <v>629</v>
      </c>
      <c r="F6745" s="11" t="s">
        <v>33</v>
      </c>
      <c r="G6745" s="13">
        <v>1303.6199999999999</v>
      </c>
      <c r="H6745" s="14">
        <f t="shared" si="735"/>
        <v>819976.98</v>
      </c>
      <c r="I6745" s="14">
        <f>IF(F6745="GHS",H6745,H6745*Assumptions!$B$4)</f>
        <v>819976.98</v>
      </c>
      <c r="J6745" s="15" t="str">
        <f>INDEX(Assumptions!$B$8:$B$12,MATCH(B6745,Assumptions!$A$8:$A$12,0))</f>
        <v>Weighted Average</v>
      </c>
      <c r="K6745" s="16">
        <f>G6745/(1-INDEX(Assumptions!$D$8:$D$12,MATCH(B6745,Assumptions!$A$8:$A$12,0)))</f>
        <v>1810.5833333333333</v>
      </c>
      <c r="L6745" s="16">
        <f t="shared" si="736"/>
        <v>39.108599999999996</v>
      </c>
      <c r="M6745" s="16">
        <f t="shared" si="737"/>
        <v>90.529166666666669</v>
      </c>
      <c r="N6745" s="14">
        <f>E6745*(K6745-L6745-M6745)*IF(F6745="GHS",1,Assumptions!$B$4)</f>
        <v>1057314.7614333332</v>
      </c>
      <c r="O6745" s="15">
        <f t="shared" ca="1" si="738"/>
        <v>238</v>
      </c>
      <c r="P6745" s="15" t="str">
        <f t="shared" ca="1" si="739"/>
        <v>181-365d</v>
      </c>
      <c r="Q6745" s="17">
        <f ca="1">IF(P6745="0-90d",0,IF(P6745="91-180d",INDEX(Assumptions!$F$8:$F$12,MATCH(B6745,Assumptions!$A$8:$A$12,0)),IF(P6745="181-365d",INDEX(Assumptions!$G$8:$G$12,MATCH(B6745,Assumptions!$A$8:$A$12,0)),INDEX(Assumptions!$H$8:$H$12,MATCH(B6745,Assumptions!$A$8:$A$12,0)))))</f>
        <v>0.2</v>
      </c>
      <c r="R6745" s="14">
        <f t="shared" ca="1" si="740"/>
        <v>163995.39600000001</v>
      </c>
      <c r="S6745" s="14">
        <f t="shared" ca="1" si="741"/>
        <v>655981.58400000003</v>
      </c>
      <c r="T6745" s="11" t="s">
        <v>25</v>
      </c>
      <c r="U6745" s="18" t="s">
        <v>26</v>
      </c>
    </row>
    <row r="6746" spans="1:21" ht="15" customHeight="1" x14ac:dyDescent="0.15">
      <c r="A6746" s="10" t="s">
        <v>6794</v>
      </c>
      <c r="B6746" s="11" t="s">
        <v>41</v>
      </c>
      <c r="C6746" s="11" t="s">
        <v>49</v>
      </c>
      <c r="D6746" s="12">
        <v>46155</v>
      </c>
      <c r="E6746" s="11">
        <v>3488</v>
      </c>
      <c r="F6746" s="11" t="s">
        <v>33</v>
      </c>
      <c r="G6746" s="13">
        <v>335.84</v>
      </c>
      <c r="H6746" s="14">
        <f t="shared" si="735"/>
        <v>1171409.9199999999</v>
      </c>
      <c r="I6746" s="14">
        <f>IF(F6746="GHS",H6746,H6746*Assumptions!$B$4)</f>
        <v>1171409.9199999999</v>
      </c>
      <c r="J6746" s="15" t="str">
        <f>INDEX(Assumptions!$B$8:$B$12,MATCH(B6746,Assumptions!$A$8:$A$12,0))</f>
        <v>Weighted Average</v>
      </c>
      <c r="K6746" s="16">
        <f>G6746/(1-INDEX(Assumptions!$D$8:$D$12,MATCH(B6746,Assumptions!$A$8:$A$12,0)))</f>
        <v>516.676923076923</v>
      </c>
      <c r="L6746" s="16">
        <f t="shared" si="736"/>
        <v>10.075199999999999</v>
      </c>
      <c r="M6746" s="16">
        <f t="shared" si="737"/>
        <v>25.833846153846153</v>
      </c>
      <c r="N6746" s="14">
        <f>E6746*(K6746-L6746-M6746)*IF(F6746="GHS",1,Assumptions!$B$4)</f>
        <v>1676918.3547076921</v>
      </c>
      <c r="O6746" s="15">
        <f t="shared" ca="1" si="738"/>
        <v>131</v>
      </c>
      <c r="P6746" s="15" t="str">
        <f t="shared" ca="1" si="739"/>
        <v>91-180d</v>
      </c>
      <c r="Q6746" s="17">
        <f ca="1">IF(P6746="0-90d",0,IF(P6746="91-180d",INDEX(Assumptions!$F$8:$F$12,MATCH(B6746,Assumptions!$A$8:$A$12,0)),IF(P6746="181-365d",INDEX(Assumptions!$G$8:$G$12,MATCH(B6746,Assumptions!$A$8:$A$12,0)),INDEX(Assumptions!$H$8:$H$12,MATCH(B6746,Assumptions!$A$8:$A$12,0)))))</f>
        <v>0.1</v>
      </c>
      <c r="R6746" s="14">
        <f t="shared" ca="1" si="740"/>
        <v>117140.992</v>
      </c>
      <c r="S6746" s="14">
        <f t="shared" ca="1" si="741"/>
        <v>1054268.9279999998</v>
      </c>
      <c r="T6746" s="11" t="s">
        <v>25</v>
      </c>
      <c r="U6746" s="18" t="s">
        <v>26</v>
      </c>
    </row>
    <row r="6747" spans="1:21" ht="15" customHeight="1" x14ac:dyDescent="0.15">
      <c r="A6747" s="10" t="s">
        <v>6795</v>
      </c>
      <c r="B6747" s="11" t="s">
        <v>31</v>
      </c>
      <c r="C6747" s="11" t="s">
        <v>63</v>
      </c>
      <c r="D6747" s="12">
        <v>46102</v>
      </c>
      <c r="E6747" s="11">
        <v>463</v>
      </c>
      <c r="F6747" s="11" t="s">
        <v>33</v>
      </c>
      <c r="G6747" s="13">
        <v>2332.09</v>
      </c>
      <c r="H6747" s="14">
        <f t="shared" si="735"/>
        <v>1079757.6700000002</v>
      </c>
      <c r="I6747" s="14">
        <f>IF(F6747="GHS",H6747,H6747*Assumptions!$B$4)</f>
        <v>1079757.6700000002</v>
      </c>
      <c r="J6747" s="15" t="str">
        <f>INDEX(Assumptions!$B$8:$B$12,MATCH(B6747,Assumptions!$A$8:$A$12,0))</f>
        <v>Weighted Average</v>
      </c>
      <c r="K6747" s="16">
        <f>G6747/(1-INDEX(Assumptions!$D$8:$D$12,MATCH(B6747,Assumptions!$A$8:$A$12,0)))</f>
        <v>3239.0138888888891</v>
      </c>
      <c r="L6747" s="16">
        <f t="shared" si="736"/>
        <v>69.962699999999998</v>
      </c>
      <c r="M6747" s="16">
        <f t="shared" si="737"/>
        <v>161.95069444444448</v>
      </c>
      <c r="N6747" s="14">
        <f>E6747*(K6747-L6747-M6747)*IF(F6747="GHS",1,Assumptions!$B$4)</f>
        <v>1392287.5289277779</v>
      </c>
      <c r="O6747" s="15">
        <f t="shared" ca="1" si="738"/>
        <v>184</v>
      </c>
      <c r="P6747" s="15" t="str">
        <f t="shared" ca="1" si="739"/>
        <v>181-365d</v>
      </c>
      <c r="Q6747" s="17">
        <f ca="1">IF(P6747="0-90d",0,IF(P6747="91-180d",INDEX(Assumptions!$F$8:$F$12,MATCH(B6747,Assumptions!$A$8:$A$12,0)),IF(P6747="181-365d",INDEX(Assumptions!$G$8:$G$12,MATCH(B6747,Assumptions!$A$8:$A$12,0)),INDEX(Assumptions!$H$8:$H$12,MATCH(B6747,Assumptions!$A$8:$A$12,0)))))</f>
        <v>0.2</v>
      </c>
      <c r="R6747" s="14">
        <f t="shared" ca="1" si="740"/>
        <v>215951.53400000004</v>
      </c>
      <c r="S6747" s="14">
        <f t="shared" ca="1" si="741"/>
        <v>863806.13600000017</v>
      </c>
      <c r="T6747" s="11" t="s">
        <v>25</v>
      </c>
      <c r="U6747" s="18" t="s">
        <v>26</v>
      </c>
    </row>
    <row r="6748" spans="1:21" ht="15" customHeight="1" x14ac:dyDescent="0.15">
      <c r="A6748" s="10" t="s">
        <v>6796</v>
      </c>
      <c r="B6748" s="11" t="s">
        <v>22</v>
      </c>
      <c r="C6748" s="11" t="s">
        <v>81</v>
      </c>
      <c r="D6748" s="12">
        <v>46017</v>
      </c>
      <c r="E6748" s="11">
        <v>2783</v>
      </c>
      <c r="F6748" s="11" t="s">
        <v>24</v>
      </c>
      <c r="G6748" s="13">
        <v>29602.959999999999</v>
      </c>
      <c r="H6748" s="14">
        <f t="shared" si="735"/>
        <v>82385037.679999992</v>
      </c>
      <c r="I6748" s="14">
        <f>IF(F6748="GHS",H6748,H6748*Assumptions!$B$4)</f>
        <v>889758406.94400001</v>
      </c>
      <c r="J6748" s="15" t="str">
        <f>INDEX(Assumptions!$B$8:$B$12,MATCH(B6748,Assumptions!$A$8:$A$12,0))</f>
        <v>FIFO</v>
      </c>
      <c r="K6748" s="16">
        <f>G6748/(1-INDEX(Assumptions!$D$8:$D$12,MATCH(B6748,Assumptions!$A$8:$A$12,0)))</f>
        <v>36101.170731707316</v>
      </c>
      <c r="L6748" s="16">
        <f t="shared" si="736"/>
        <v>888.08879999999999</v>
      </c>
      <c r="M6748" s="16">
        <f t="shared" si="737"/>
        <v>1805.0585365853658</v>
      </c>
      <c r="N6748" s="14">
        <f>E6748*(K6748-L6748-M6748)*IF(F6748="GHS",1,Assumptions!$B$4)</f>
        <v>1004124914.3731436</v>
      </c>
      <c r="O6748" s="15">
        <f t="shared" ca="1" si="738"/>
        <v>269</v>
      </c>
      <c r="P6748" s="15" t="str">
        <f t="shared" ca="1" si="739"/>
        <v>181-365d</v>
      </c>
      <c r="Q6748" s="17">
        <f ca="1">IF(P6748="0-90d",0,IF(P6748="91-180d",INDEX(Assumptions!$F$8:$F$12,MATCH(B6748,Assumptions!$A$8:$A$12,0)),IF(P6748="181-365d",INDEX(Assumptions!$G$8:$G$12,MATCH(B6748,Assumptions!$A$8:$A$12,0)),INDEX(Assumptions!$H$8:$H$12,MATCH(B6748,Assumptions!$A$8:$A$12,0)))))</f>
        <v>0.15</v>
      </c>
      <c r="R6748" s="14">
        <f t="shared" ca="1" si="740"/>
        <v>133463761.04159999</v>
      </c>
      <c r="S6748" s="14">
        <f t="shared" ca="1" si="741"/>
        <v>756294645.90240002</v>
      </c>
      <c r="T6748" s="11" t="s">
        <v>25</v>
      </c>
      <c r="U6748" s="18" t="s">
        <v>36</v>
      </c>
    </row>
    <row r="6749" spans="1:21" ht="15" customHeight="1" x14ac:dyDescent="0.15">
      <c r="A6749" s="10" t="s">
        <v>6797</v>
      </c>
      <c r="B6749" s="11" t="s">
        <v>28</v>
      </c>
      <c r="C6749" s="11" t="s">
        <v>29</v>
      </c>
      <c r="D6749" s="12">
        <v>46096</v>
      </c>
      <c r="E6749" s="11">
        <v>1265</v>
      </c>
      <c r="F6749" s="11" t="s">
        <v>24</v>
      </c>
      <c r="G6749" s="13">
        <v>3441.92</v>
      </c>
      <c r="H6749" s="14">
        <f t="shared" si="735"/>
        <v>4354028.8</v>
      </c>
      <c r="I6749" s="14">
        <f>IF(F6749="GHS",H6749,H6749*Assumptions!$B$4)</f>
        <v>47023511.039999999</v>
      </c>
      <c r="J6749" s="15" t="str">
        <f>INDEX(Assumptions!$B$8:$B$12,MATCH(B6749,Assumptions!$A$8:$A$12,0))</f>
        <v>Fair Value Less Costs to Sell</v>
      </c>
      <c r="K6749" s="16">
        <f>G6749/(1-INDEX(Assumptions!$D$8:$D$12,MATCH(B6749,Assumptions!$A$8:$A$12,0)))</f>
        <v>3911.2727272727275</v>
      </c>
      <c r="L6749" s="16">
        <f t="shared" si="736"/>
        <v>103.2576</v>
      </c>
      <c r="M6749" s="16">
        <f t="shared" si="737"/>
        <v>195.56363636363639</v>
      </c>
      <c r="N6749" s="14">
        <f>E6749*(K6749-L6749-M6749)*IF(F6749="GHS",1,Assumptions!$B$4)</f>
        <v>49353312.268800013</v>
      </c>
      <c r="O6749" s="15">
        <f t="shared" ca="1" si="738"/>
        <v>190</v>
      </c>
      <c r="P6749" s="15" t="str">
        <f t="shared" ca="1" si="739"/>
        <v>181-365d</v>
      </c>
      <c r="Q6749" s="17">
        <f ca="1">IF(P6749="0-90d",0,IF(P6749="91-180d",INDEX(Assumptions!$F$8:$F$12,MATCH(B6749,Assumptions!$A$8:$A$12,0)),IF(P6749="181-365d",INDEX(Assumptions!$G$8:$G$12,MATCH(B6749,Assumptions!$A$8:$A$12,0)),INDEX(Assumptions!$H$8:$H$12,MATCH(B6749,Assumptions!$A$8:$A$12,0)))))</f>
        <v>0.1</v>
      </c>
      <c r="R6749" s="14">
        <f t="shared" ca="1" si="740"/>
        <v>4702351.1040000003</v>
      </c>
      <c r="S6749" s="14">
        <f t="shared" si="741"/>
        <v>0</v>
      </c>
      <c r="T6749" s="11" t="s">
        <v>39</v>
      </c>
      <c r="U6749" s="18" t="s">
        <v>26</v>
      </c>
    </row>
    <row r="6750" spans="1:21" ht="15" customHeight="1" x14ac:dyDescent="0.15">
      <c r="A6750" s="10" t="s">
        <v>6798</v>
      </c>
      <c r="B6750" s="11" t="s">
        <v>46</v>
      </c>
      <c r="C6750" s="11" t="s">
        <v>47</v>
      </c>
      <c r="D6750" s="12">
        <v>46141</v>
      </c>
      <c r="E6750" s="11">
        <v>4055</v>
      </c>
      <c r="F6750" s="11" t="s">
        <v>33</v>
      </c>
      <c r="G6750" s="13">
        <v>354471.44</v>
      </c>
      <c r="H6750" s="14">
        <f t="shared" si="735"/>
        <v>1437381689.2</v>
      </c>
      <c r="I6750" s="14">
        <f>IF(F6750="GHS",H6750,H6750*Assumptions!$B$4)</f>
        <v>1437381689.2</v>
      </c>
      <c r="J6750" s="15" t="str">
        <f>INDEX(Assumptions!$B$8:$B$12,MATCH(B6750,Assumptions!$A$8:$A$12,0))</f>
        <v>Specific Identification</v>
      </c>
      <c r="K6750" s="16">
        <f>G6750/(1-INDEX(Assumptions!$D$8:$D$12,MATCH(B6750,Assumptions!$A$8:$A$12,0)))</f>
        <v>454450.56410256407</v>
      </c>
      <c r="L6750" s="16">
        <f t="shared" si="736"/>
        <v>10634.1432</v>
      </c>
      <c r="M6750" s="16">
        <f t="shared" si="737"/>
        <v>22722.528205128205</v>
      </c>
      <c r="N6750" s="14">
        <f>E6750*(K6750-L6750-M6750)*IF(F6750="GHS",1,Assumptions!$B$4)</f>
        <v>1707535734.8881025</v>
      </c>
      <c r="O6750" s="15">
        <f t="shared" ca="1" si="738"/>
        <v>145</v>
      </c>
      <c r="P6750" s="15" t="str">
        <f t="shared" ca="1" si="739"/>
        <v>91-180d</v>
      </c>
      <c r="Q6750" s="17">
        <f ca="1">IF(P6750="0-90d",0,IF(P6750="91-180d",INDEX(Assumptions!$F$8:$F$12,MATCH(B6750,Assumptions!$A$8:$A$12,0)),IF(P6750="181-365d",INDEX(Assumptions!$G$8:$G$12,MATCH(B6750,Assumptions!$A$8:$A$12,0)),INDEX(Assumptions!$H$8:$H$12,MATCH(B6750,Assumptions!$A$8:$A$12,0)))))</f>
        <v>0</v>
      </c>
      <c r="R6750" s="14">
        <f t="shared" ca="1" si="740"/>
        <v>0</v>
      </c>
      <c r="S6750" s="14">
        <f t="shared" ca="1" si="741"/>
        <v>1437381689.2</v>
      </c>
      <c r="T6750" s="11" t="s">
        <v>25</v>
      </c>
      <c r="U6750" s="18" t="s">
        <v>26</v>
      </c>
    </row>
    <row r="6751" spans="1:21" ht="15" customHeight="1" x14ac:dyDescent="0.15">
      <c r="A6751" s="10" t="s">
        <v>6799</v>
      </c>
      <c r="B6751" s="11" t="s">
        <v>31</v>
      </c>
      <c r="C6751" s="11" t="s">
        <v>32</v>
      </c>
      <c r="D6751" s="12">
        <v>45744</v>
      </c>
      <c r="E6751" s="11">
        <v>1336</v>
      </c>
      <c r="F6751" s="11" t="s">
        <v>33</v>
      </c>
      <c r="G6751" s="13">
        <v>2122.91</v>
      </c>
      <c r="H6751" s="14">
        <f t="shared" si="735"/>
        <v>2836207.76</v>
      </c>
      <c r="I6751" s="14">
        <f>IF(F6751="GHS",H6751,H6751*Assumptions!$B$4)</f>
        <v>2836207.76</v>
      </c>
      <c r="J6751" s="15" t="str">
        <f>INDEX(Assumptions!$B$8:$B$12,MATCH(B6751,Assumptions!$A$8:$A$12,0))</f>
        <v>Weighted Average</v>
      </c>
      <c r="K6751" s="16">
        <f>G6751/(1-INDEX(Assumptions!$D$8:$D$12,MATCH(B6751,Assumptions!$A$8:$A$12,0)))</f>
        <v>2948.4861111111109</v>
      </c>
      <c r="L6751" s="16">
        <f t="shared" si="736"/>
        <v>63.687299999999993</v>
      </c>
      <c r="M6751" s="16">
        <f t="shared" si="737"/>
        <v>147.42430555555555</v>
      </c>
      <c r="N6751" s="14">
        <f>E6751*(K6751-L6751-M6751)*IF(F6751="GHS",1,Assumptions!$B$4)</f>
        <v>3657132.3394222218</v>
      </c>
      <c r="O6751" s="15">
        <f t="shared" ca="1" si="738"/>
        <v>542</v>
      </c>
      <c r="P6751" s="15" t="str">
        <f t="shared" ca="1" si="739"/>
        <v>365d+</v>
      </c>
      <c r="Q6751" s="17">
        <f ca="1">IF(P6751="0-90d",0,IF(P6751="91-180d",INDEX(Assumptions!$F$8:$F$12,MATCH(B6751,Assumptions!$A$8:$A$12,0)),IF(P6751="181-365d",INDEX(Assumptions!$G$8:$G$12,MATCH(B6751,Assumptions!$A$8:$A$12,0)),INDEX(Assumptions!$H$8:$H$12,MATCH(B6751,Assumptions!$A$8:$A$12,0)))))</f>
        <v>0.6</v>
      </c>
      <c r="R6751" s="14">
        <f t="shared" ca="1" si="740"/>
        <v>1701724.6559999997</v>
      </c>
      <c r="S6751" s="14">
        <f t="shared" ca="1" si="741"/>
        <v>1134483.1040000001</v>
      </c>
      <c r="T6751" s="11" t="s">
        <v>25</v>
      </c>
      <c r="U6751" s="18" t="s">
        <v>36</v>
      </c>
    </row>
    <row r="6752" spans="1:21" ht="15" customHeight="1" x14ac:dyDescent="0.15">
      <c r="A6752" s="10" t="s">
        <v>6800</v>
      </c>
      <c r="B6752" s="11" t="s">
        <v>31</v>
      </c>
      <c r="C6752" s="11" t="s">
        <v>76</v>
      </c>
      <c r="D6752" s="12">
        <v>46177</v>
      </c>
      <c r="E6752" s="11">
        <v>3330</v>
      </c>
      <c r="F6752" s="11" t="s">
        <v>33</v>
      </c>
      <c r="G6752" s="13">
        <v>1747.06</v>
      </c>
      <c r="H6752" s="14">
        <f t="shared" si="735"/>
        <v>5817709.7999999998</v>
      </c>
      <c r="I6752" s="14">
        <f>IF(F6752="GHS",H6752,H6752*Assumptions!$B$4)</f>
        <v>5817709.7999999998</v>
      </c>
      <c r="J6752" s="15" t="str">
        <f>INDEX(Assumptions!$B$8:$B$12,MATCH(B6752,Assumptions!$A$8:$A$12,0))</f>
        <v>Weighted Average</v>
      </c>
      <c r="K6752" s="16">
        <f>G6752/(1-INDEX(Assumptions!$D$8:$D$12,MATCH(B6752,Assumptions!$A$8:$A$12,0)))</f>
        <v>2426.4722222222222</v>
      </c>
      <c r="L6752" s="16">
        <f t="shared" si="736"/>
        <v>52.411799999999999</v>
      </c>
      <c r="M6752" s="16">
        <f t="shared" si="737"/>
        <v>121.32361111111112</v>
      </c>
      <c r="N6752" s="14">
        <f>E6752*(K6752-L6752-M6752)*IF(F6752="GHS",1,Assumptions!$B$4)</f>
        <v>7501613.5810000012</v>
      </c>
      <c r="O6752" s="15">
        <f t="shared" ca="1" si="738"/>
        <v>109</v>
      </c>
      <c r="P6752" s="15" t="str">
        <f t="shared" ca="1" si="739"/>
        <v>91-180d</v>
      </c>
      <c r="Q6752" s="17">
        <f ca="1">IF(P6752="0-90d",0,IF(P6752="91-180d",INDEX(Assumptions!$F$8:$F$12,MATCH(B6752,Assumptions!$A$8:$A$12,0)),IF(P6752="181-365d",INDEX(Assumptions!$G$8:$G$12,MATCH(B6752,Assumptions!$A$8:$A$12,0)),INDEX(Assumptions!$H$8:$H$12,MATCH(B6752,Assumptions!$A$8:$A$12,0)))))</f>
        <v>0.05</v>
      </c>
      <c r="R6752" s="14">
        <f t="shared" ca="1" si="740"/>
        <v>290885.49</v>
      </c>
      <c r="S6752" s="14">
        <f t="shared" si="741"/>
        <v>0</v>
      </c>
      <c r="T6752" s="11" t="s">
        <v>39</v>
      </c>
      <c r="U6752" s="18" t="s">
        <v>36</v>
      </c>
    </row>
    <row r="6753" spans="1:21" ht="15" customHeight="1" x14ac:dyDescent="0.15">
      <c r="A6753" s="10" t="s">
        <v>6801</v>
      </c>
      <c r="B6753" s="11" t="s">
        <v>31</v>
      </c>
      <c r="C6753" s="11" t="s">
        <v>63</v>
      </c>
      <c r="D6753" s="12">
        <v>46063</v>
      </c>
      <c r="E6753" s="11">
        <v>210</v>
      </c>
      <c r="F6753" s="11" t="s">
        <v>33</v>
      </c>
      <c r="G6753" s="13">
        <v>5408.86</v>
      </c>
      <c r="H6753" s="14">
        <f t="shared" si="735"/>
        <v>1135860.5999999999</v>
      </c>
      <c r="I6753" s="14">
        <f>IF(F6753="GHS",H6753,H6753*Assumptions!$B$4)</f>
        <v>1135860.5999999999</v>
      </c>
      <c r="J6753" s="15" t="str">
        <f>INDEX(Assumptions!$B$8:$B$12,MATCH(B6753,Assumptions!$A$8:$A$12,0))</f>
        <v>Weighted Average</v>
      </c>
      <c r="K6753" s="16">
        <f>G6753/(1-INDEX(Assumptions!$D$8:$D$12,MATCH(B6753,Assumptions!$A$8:$A$12,0)))</f>
        <v>7512.3055555555557</v>
      </c>
      <c r="L6753" s="16">
        <f t="shared" si="736"/>
        <v>162.26579999999998</v>
      </c>
      <c r="M6753" s="16">
        <f t="shared" si="737"/>
        <v>375.61527777777781</v>
      </c>
      <c r="N6753" s="14">
        <f>E6753*(K6753-L6753-M6753)*IF(F6753="GHS",1,Assumptions!$B$4)</f>
        <v>1464629.1403333333</v>
      </c>
      <c r="O6753" s="15">
        <f t="shared" ca="1" si="738"/>
        <v>223</v>
      </c>
      <c r="P6753" s="15" t="str">
        <f t="shared" ca="1" si="739"/>
        <v>181-365d</v>
      </c>
      <c r="Q6753" s="17">
        <f ca="1">IF(P6753="0-90d",0,IF(P6753="91-180d",INDEX(Assumptions!$F$8:$F$12,MATCH(B6753,Assumptions!$A$8:$A$12,0)),IF(P6753="181-365d",INDEX(Assumptions!$G$8:$G$12,MATCH(B6753,Assumptions!$A$8:$A$12,0)),INDEX(Assumptions!$H$8:$H$12,MATCH(B6753,Assumptions!$A$8:$A$12,0)))))</f>
        <v>0.2</v>
      </c>
      <c r="R6753" s="14">
        <f t="shared" ca="1" si="740"/>
        <v>227172.12</v>
      </c>
      <c r="S6753" s="14">
        <f t="shared" ca="1" si="741"/>
        <v>908688.47999999986</v>
      </c>
      <c r="T6753" s="11" t="s">
        <v>25</v>
      </c>
      <c r="U6753" s="18" t="s">
        <v>26</v>
      </c>
    </row>
    <row r="6754" spans="1:21" ht="15" customHeight="1" x14ac:dyDescent="0.15">
      <c r="A6754" s="10" t="s">
        <v>6802</v>
      </c>
      <c r="B6754" s="11" t="s">
        <v>41</v>
      </c>
      <c r="C6754" s="11" t="s">
        <v>42</v>
      </c>
      <c r="D6754" s="12">
        <v>45954</v>
      </c>
      <c r="E6754" s="11">
        <v>4560</v>
      </c>
      <c r="F6754" s="11" t="s">
        <v>33</v>
      </c>
      <c r="G6754" s="13">
        <v>490.88</v>
      </c>
      <c r="H6754" s="14">
        <f t="shared" si="735"/>
        <v>2238412.7999999998</v>
      </c>
      <c r="I6754" s="14">
        <f>IF(F6754="GHS",H6754,H6754*Assumptions!$B$4)</f>
        <v>2238412.7999999998</v>
      </c>
      <c r="J6754" s="15" t="str">
        <f>INDEX(Assumptions!$B$8:$B$12,MATCH(B6754,Assumptions!$A$8:$A$12,0))</f>
        <v>Weighted Average</v>
      </c>
      <c r="K6754" s="16">
        <f>G6754/(1-INDEX(Assumptions!$D$8:$D$12,MATCH(B6754,Assumptions!$A$8:$A$12,0)))</f>
        <v>755.19999999999993</v>
      </c>
      <c r="L6754" s="16">
        <f t="shared" si="736"/>
        <v>14.7264</v>
      </c>
      <c r="M6754" s="16">
        <f t="shared" si="737"/>
        <v>37.76</v>
      </c>
      <c r="N6754" s="14">
        <f>E6754*(K6754-L6754-M6754)*IF(F6754="GHS",1,Assumptions!$B$4)</f>
        <v>3204374.0159999998</v>
      </c>
      <c r="O6754" s="15">
        <f t="shared" ca="1" si="738"/>
        <v>332</v>
      </c>
      <c r="P6754" s="15" t="str">
        <f t="shared" ca="1" si="739"/>
        <v>181-365d</v>
      </c>
      <c r="Q6754" s="17">
        <f ca="1">IF(P6754="0-90d",0,IF(P6754="91-180d",INDEX(Assumptions!$F$8:$F$12,MATCH(B6754,Assumptions!$A$8:$A$12,0)),IF(P6754="181-365d",INDEX(Assumptions!$G$8:$G$12,MATCH(B6754,Assumptions!$A$8:$A$12,0)),INDEX(Assumptions!$H$8:$H$12,MATCH(B6754,Assumptions!$A$8:$A$12,0)))))</f>
        <v>0.35</v>
      </c>
      <c r="R6754" s="14">
        <f t="shared" ca="1" si="740"/>
        <v>783444.47999999986</v>
      </c>
      <c r="S6754" s="14">
        <f t="shared" ca="1" si="741"/>
        <v>1454968.3199999998</v>
      </c>
      <c r="T6754" s="11" t="s">
        <v>25</v>
      </c>
      <c r="U6754" s="18" t="s">
        <v>26</v>
      </c>
    </row>
    <row r="6755" spans="1:21" ht="15" customHeight="1" x14ac:dyDescent="0.15">
      <c r="A6755" s="10" t="s">
        <v>6803</v>
      </c>
      <c r="B6755" s="11" t="s">
        <v>22</v>
      </c>
      <c r="C6755" s="11" t="s">
        <v>81</v>
      </c>
      <c r="D6755" s="12">
        <v>46097</v>
      </c>
      <c r="E6755" s="11">
        <v>4462</v>
      </c>
      <c r="F6755" s="11" t="s">
        <v>24</v>
      </c>
      <c r="G6755" s="13">
        <v>45300.959999999999</v>
      </c>
      <c r="H6755" s="14">
        <f t="shared" si="735"/>
        <v>202132883.52000001</v>
      </c>
      <c r="I6755" s="14">
        <f>IF(F6755="GHS",H6755,H6755*Assumptions!$B$4)</f>
        <v>2183035142.0160003</v>
      </c>
      <c r="J6755" s="15" t="str">
        <f>INDEX(Assumptions!$B$8:$B$12,MATCH(B6755,Assumptions!$A$8:$A$12,0))</f>
        <v>FIFO</v>
      </c>
      <c r="K6755" s="16">
        <f>G6755/(1-INDEX(Assumptions!$D$8:$D$12,MATCH(B6755,Assumptions!$A$8:$A$12,0)))</f>
        <v>55245.073170731703</v>
      </c>
      <c r="L6755" s="16">
        <f t="shared" si="736"/>
        <v>1359.0287999999998</v>
      </c>
      <c r="M6755" s="16">
        <f t="shared" si="737"/>
        <v>2762.2536585365851</v>
      </c>
      <c r="N6755" s="14">
        <f>E6755*(K6755-L6755-M6755)*IF(F6755="GHS",1,Assumptions!$B$4)</f>
        <v>2463635024.904398</v>
      </c>
      <c r="O6755" s="15">
        <f t="shared" ca="1" si="738"/>
        <v>189</v>
      </c>
      <c r="P6755" s="15" t="str">
        <f t="shared" ca="1" si="739"/>
        <v>181-365d</v>
      </c>
      <c r="Q6755" s="17">
        <f ca="1">IF(P6755="0-90d",0,IF(P6755="91-180d",INDEX(Assumptions!$F$8:$F$12,MATCH(B6755,Assumptions!$A$8:$A$12,0)),IF(P6755="181-365d",INDEX(Assumptions!$G$8:$G$12,MATCH(B6755,Assumptions!$A$8:$A$12,0)),INDEX(Assumptions!$H$8:$H$12,MATCH(B6755,Assumptions!$A$8:$A$12,0)))))</f>
        <v>0.15</v>
      </c>
      <c r="R6755" s="14">
        <f t="shared" ca="1" si="740"/>
        <v>327455271.30240005</v>
      </c>
      <c r="S6755" s="14">
        <f t="shared" ca="1" si="741"/>
        <v>1855579870.7136002</v>
      </c>
      <c r="T6755" s="11" t="s">
        <v>25</v>
      </c>
      <c r="U6755" s="18" t="s">
        <v>26</v>
      </c>
    </row>
    <row r="6756" spans="1:21" ht="15" customHeight="1" x14ac:dyDescent="0.15">
      <c r="A6756" s="10" t="s">
        <v>6804</v>
      </c>
      <c r="B6756" s="11" t="s">
        <v>41</v>
      </c>
      <c r="C6756" s="11" t="s">
        <v>42</v>
      </c>
      <c r="D6756" s="12">
        <v>45925</v>
      </c>
      <c r="E6756" s="11">
        <v>3285</v>
      </c>
      <c r="F6756" s="11" t="s">
        <v>33</v>
      </c>
      <c r="G6756" s="13">
        <v>925.07</v>
      </c>
      <c r="H6756" s="14">
        <f t="shared" si="735"/>
        <v>3038854.95</v>
      </c>
      <c r="I6756" s="14">
        <f>IF(F6756="GHS",H6756,H6756*Assumptions!$B$4)</f>
        <v>3038854.95</v>
      </c>
      <c r="J6756" s="15" t="str">
        <f>INDEX(Assumptions!$B$8:$B$12,MATCH(B6756,Assumptions!$A$8:$A$12,0))</f>
        <v>Weighted Average</v>
      </c>
      <c r="K6756" s="16">
        <f>G6756/(1-INDEX(Assumptions!$D$8:$D$12,MATCH(B6756,Assumptions!$A$8:$A$12,0)))</f>
        <v>1423.1846153846154</v>
      </c>
      <c r="L6756" s="16">
        <f t="shared" si="736"/>
        <v>27.752100000000002</v>
      </c>
      <c r="M6756" s="16">
        <f t="shared" si="737"/>
        <v>71.159230769230774</v>
      </c>
      <c r="N6756" s="14">
        <f>E6756*(K6756-L6756-M6756)*IF(F6756="GHS",1,Assumptions!$B$4)</f>
        <v>4350237.7399615385</v>
      </c>
      <c r="O6756" s="15">
        <f t="shared" ca="1" si="738"/>
        <v>361</v>
      </c>
      <c r="P6756" s="15" t="str">
        <f t="shared" ca="1" si="739"/>
        <v>181-365d</v>
      </c>
      <c r="Q6756" s="17">
        <f ca="1">IF(P6756="0-90d",0,IF(P6756="91-180d",INDEX(Assumptions!$F$8:$F$12,MATCH(B6756,Assumptions!$A$8:$A$12,0)),IF(P6756="181-365d",INDEX(Assumptions!$G$8:$G$12,MATCH(B6756,Assumptions!$A$8:$A$12,0)),INDEX(Assumptions!$H$8:$H$12,MATCH(B6756,Assumptions!$A$8:$A$12,0)))))</f>
        <v>0.35</v>
      </c>
      <c r="R6756" s="14">
        <f t="shared" ca="1" si="740"/>
        <v>1063599.2324999999</v>
      </c>
      <c r="S6756" s="14">
        <f t="shared" ca="1" si="741"/>
        <v>1975255.7175000003</v>
      </c>
      <c r="T6756" s="11" t="s">
        <v>25</v>
      </c>
      <c r="U6756" s="18" t="s">
        <v>26</v>
      </c>
    </row>
    <row r="6757" spans="1:21" ht="15" customHeight="1" x14ac:dyDescent="0.15">
      <c r="A6757" s="10" t="s">
        <v>6805</v>
      </c>
      <c r="B6757" s="11" t="s">
        <v>28</v>
      </c>
      <c r="C6757" s="11" t="s">
        <v>29</v>
      </c>
      <c r="D6757" s="12">
        <v>46083</v>
      </c>
      <c r="E6757" s="11">
        <v>20</v>
      </c>
      <c r="F6757" s="11" t="s">
        <v>24</v>
      </c>
      <c r="G6757" s="13">
        <v>2642.29</v>
      </c>
      <c r="H6757" s="14">
        <f t="shared" si="735"/>
        <v>52845.8</v>
      </c>
      <c r="I6757" s="14">
        <f>IF(F6757="GHS",H6757,H6757*Assumptions!$B$4)</f>
        <v>570734.64</v>
      </c>
      <c r="J6757" s="15" t="str">
        <f>INDEX(Assumptions!$B$8:$B$12,MATCH(B6757,Assumptions!$A$8:$A$12,0))</f>
        <v>Fair Value Less Costs to Sell</v>
      </c>
      <c r="K6757" s="16">
        <f>G6757/(1-INDEX(Assumptions!$D$8:$D$12,MATCH(B6757,Assumptions!$A$8:$A$12,0)))</f>
        <v>3002.6022727272725</v>
      </c>
      <c r="L6757" s="16">
        <f t="shared" si="736"/>
        <v>79.268699999999995</v>
      </c>
      <c r="M6757" s="16">
        <f t="shared" si="737"/>
        <v>150.13011363636363</v>
      </c>
      <c r="N6757" s="14">
        <f>E6757*(K6757-L6757-M6757)*IF(F6757="GHS",1,Assumptions!$B$4)</f>
        <v>599011.94716363633</v>
      </c>
      <c r="O6757" s="15">
        <f t="shared" ca="1" si="738"/>
        <v>203</v>
      </c>
      <c r="P6757" s="15" t="str">
        <f t="shared" ca="1" si="739"/>
        <v>181-365d</v>
      </c>
      <c r="Q6757" s="17">
        <f ca="1">IF(P6757="0-90d",0,IF(P6757="91-180d",INDEX(Assumptions!$F$8:$F$12,MATCH(B6757,Assumptions!$A$8:$A$12,0)),IF(P6757="181-365d",INDEX(Assumptions!$G$8:$G$12,MATCH(B6757,Assumptions!$A$8:$A$12,0)),INDEX(Assumptions!$H$8:$H$12,MATCH(B6757,Assumptions!$A$8:$A$12,0)))))</f>
        <v>0.1</v>
      </c>
      <c r="R6757" s="14">
        <f t="shared" ca="1" si="740"/>
        <v>57073.464000000007</v>
      </c>
      <c r="S6757" s="14">
        <f t="shared" si="741"/>
        <v>0</v>
      </c>
      <c r="T6757" s="11" t="s">
        <v>39</v>
      </c>
      <c r="U6757" s="18" t="s">
        <v>26</v>
      </c>
    </row>
    <row r="6758" spans="1:21" ht="15" customHeight="1" x14ac:dyDescent="0.15">
      <c r="A6758" s="10" t="s">
        <v>6806</v>
      </c>
      <c r="B6758" s="11" t="s">
        <v>28</v>
      </c>
      <c r="C6758" s="11" t="s">
        <v>35</v>
      </c>
      <c r="D6758" s="12">
        <v>45741</v>
      </c>
      <c r="E6758" s="11">
        <v>1456</v>
      </c>
      <c r="F6758" s="11" t="s">
        <v>24</v>
      </c>
      <c r="G6758" s="13">
        <v>7504.44</v>
      </c>
      <c r="H6758" s="14">
        <f t="shared" si="735"/>
        <v>10926464.639999999</v>
      </c>
      <c r="I6758" s="14">
        <f>IF(F6758="GHS",H6758,H6758*Assumptions!$B$4)</f>
        <v>118005818.11199999</v>
      </c>
      <c r="J6758" s="15" t="str">
        <f>INDEX(Assumptions!$B$8:$B$12,MATCH(B6758,Assumptions!$A$8:$A$12,0))</f>
        <v>Fair Value Less Costs to Sell</v>
      </c>
      <c r="K6758" s="16">
        <f>G6758/(1-INDEX(Assumptions!$D$8:$D$12,MATCH(B6758,Assumptions!$A$8:$A$12,0)))</f>
        <v>8527.7727272727261</v>
      </c>
      <c r="L6758" s="16">
        <f t="shared" si="736"/>
        <v>225.13319999999999</v>
      </c>
      <c r="M6758" s="16">
        <f t="shared" si="737"/>
        <v>426.38863636363635</v>
      </c>
      <c r="N6758" s="14">
        <f>E6758*(K6758-L6758-M6758)*IF(F6758="GHS",1,Assumptions!$B$4)</f>
        <v>123852470.00936726</v>
      </c>
      <c r="O6758" s="15">
        <f t="shared" ca="1" si="738"/>
        <v>545</v>
      </c>
      <c r="P6758" s="15" t="str">
        <f t="shared" ca="1" si="739"/>
        <v>365d+</v>
      </c>
      <c r="Q6758" s="17">
        <f ca="1">IF(P6758="0-90d",0,IF(P6758="91-180d",INDEX(Assumptions!$F$8:$F$12,MATCH(B6758,Assumptions!$A$8:$A$12,0)),IF(P6758="181-365d",INDEX(Assumptions!$G$8:$G$12,MATCH(B6758,Assumptions!$A$8:$A$12,0)),INDEX(Assumptions!$H$8:$H$12,MATCH(B6758,Assumptions!$A$8:$A$12,0)))))</f>
        <v>0.4</v>
      </c>
      <c r="R6758" s="14">
        <f t="shared" ca="1" si="740"/>
        <v>47202327.244800001</v>
      </c>
      <c r="S6758" s="14">
        <f t="shared" ca="1" si="741"/>
        <v>70803490.867199987</v>
      </c>
      <c r="T6758" s="11" t="s">
        <v>25</v>
      </c>
      <c r="U6758" s="18" t="s">
        <v>26</v>
      </c>
    </row>
    <row r="6759" spans="1:21" ht="15" customHeight="1" x14ac:dyDescent="0.15">
      <c r="A6759" s="10" t="s">
        <v>6807</v>
      </c>
      <c r="B6759" s="11" t="s">
        <v>46</v>
      </c>
      <c r="C6759" s="11" t="s">
        <v>47</v>
      </c>
      <c r="D6759" s="12">
        <v>46033</v>
      </c>
      <c r="E6759" s="11">
        <v>4626</v>
      </c>
      <c r="F6759" s="11" t="s">
        <v>33</v>
      </c>
      <c r="G6759" s="13">
        <v>271225.25</v>
      </c>
      <c r="H6759" s="14">
        <f t="shared" si="735"/>
        <v>1254688006.5</v>
      </c>
      <c r="I6759" s="14">
        <f>IF(F6759="GHS",H6759,H6759*Assumptions!$B$4)</f>
        <v>1254688006.5</v>
      </c>
      <c r="J6759" s="15" t="str">
        <f>INDEX(Assumptions!$B$8:$B$12,MATCH(B6759,Assumptions!$A$8:$A$12,0))</f>
        <v>Specific Identification</v>
      </c>
      <c r="K6759" s="16">
        <f>G6759/(1-INDEX(Assumptions!$D$8:$D$12,MATCH(B6759,Assumptions!$A$8:$A$12,0)))</f>
        <v>347724.6794871795</v>
      </c>
      <c r="L6759" s="16">
        <f t="shared" si="736"/>
        <v>8136.7574999999997</v>
      </c>
      <c r="M6759" s="16">
        <f t="shared" si="737"/>
        <v>17386.233974358976</v>
      </c>
      <c r="N6759" s="14">
        <f>E6759*(K6759-L6759-M6759)*IF(F6759="GHS",1,Assumptions!$B$4)</f>
        <v>1490505008.7473075</v>
      </c>
      <c r="O6759" s="15">
        <f t="shared" ca="1" si="738"/>
        <v>253</v>
      </c>
      <c r="P6759" s="15" t="str">
        <f t="shared" ca="1" si="739"/>
        <v>181-365d</v>
      </c>
      <c r="Q6759" s="17">
        <f ca="1">IF(P6759="0-90d",0,IF(P6759="91-180d",INDEX(Assumptions!$F$8:$F$12,MATCH(B6759,Assumptions!$A$8:$A$12,0)),IF(P6759="181-365d",INDEX(Assumptions!$G$8:$G$12,MATCH(B6759,Assumptions!$A$8:$A$12,0)),INDEX(Assumptions!$H$8:$H$12,MATCH(B6759,Assumptions!$A$8:$A$12,0)))))</f>
        <v>0.05</v>
      </c>
      <c r="R6759" s="14">
        <f t="shared" ca="1" si="740"/>
        <v>62734400.325000003</v>
      </c>
      <c r="S6759" s="14">
        <f t="shared" ca="1" si="741"/>
        <v>1191953606.175</v>
      </c>
      <c r="T6759" s="11" t="s">
        <v>25</v>
      </c>
      <c r="U6759" s="18" t="s">
        <v>36</v>
      </c>
    </row>
    <row r="6760" spans="1:21" ht="15" customHeight="1" x14ac:dyDescent="0.15">
      <c r="A6760" s="10" t="s">
        <v>6808</v>
      </c>
      <c r="B6760" s="11" t="s">
        <v>46</v>
      </c>
      <c r="C6760" s="11" t="s">
        <v>52</v>
      </c>
      <c r="D6760" s="12">
        <v>45969</v>
      </c>
      <c r="E6760" s="11">
        <v>3987</v>
      </c>
      <c r="F6760" s="11" t="s">
        <v>33</v>
      </c>
      <c r="G6760" s="13">
        <v>869820.76</v>
      </c>
      <c r="H6760" s="14">
        <f t="shared" si="735"/>
        <v>3467975370.1199999</v>
      </c>
      <c r="I6760" s="14">
        <f>IF(F6760="GHS",H6760,H6760*Assumptions!$B$4)</f>
        <v>3467975370.1199999</v>
      </c>
      <c r="J6760" s="15" t="str">
        <f>INDEX(Assumptions!$B$8:$B$12,MATCH(B6760,Assumptions!$A$8:$A$12,0))</f>
        <v>Specific Identification</v>
      </c>
      <c r="K6760" s="16">
        <f>G6760/(1-INDEX(Assumptions!$D$8:$D$12,MATCH(B6760,Assumptions!$A$8:$A$12,0)))</f>
        <v>1115154.8205128205</v>
      </c>
      <c r="L6760" s="16">
        <f t="shared" si="736"/>
        <v>26094.622800000001</v>
      </c>
      <c r="M6760" s="16">
        <f t="shared" si="737"/>
        <v>55757.741025641029</v>
      </c>
      <c r="N6760" s="14">
        <f>E6760*(K6760-L6760-M6760)*IF(F6760="GHS",1,Assumptions!$B$4)</f>
        <v>4119776894.8117847</v>
      </c>
      <c r="O6760" s="15">
        <f t="shared" ca="1" si="738"/>
        <v>317</v>
      </c>
      <c r="P6760" s="15" t="str">
        <f t="shared" ca="1" si="739"/>
        <v>181-365d</v>
      </c>
      <c r="Q6760" s="17">
        <f ca="1">IF(P6760="0-90d",0,IF(P6760="91-180d",INDEX(Assumptions!$F$8:$F$12,MATCH(B6760,Assumptions!$A$8:$A$12,0)),IF(P6760="181-365d",INDEX(Assumptions!$G$8:$G$12,MATCH(B6760,Assumptions!$A$8:$A$12,0)),INDEX(Assumptions!$H$8:$H$12,MATCH(B6760,Assumptions!$A$8:$A$12,0)))))</f>
        <v>0.05</v>
      </c>
      <c r="R6760" s="14">
        <f t="shared" ca="1" si="740"/>
        <v>173398768.50600001</v>
      </c>
      <c r="S6760" s="14">
        <f t="shared" ca="1" si="741"/>
        <v>3294576601.6139998</v>
      </c>
      <c r="T6760" s="11" t="s">
        <v>25</v>
      </c>
      <c r="U6760" s="18" t="s">
        <v>26</v>
      </c>
    </row>
    <row r="6761" spans="1:21" ht="15" customHeight="1" x14ac:dyDescent="0.15">
      <c r="A6761" s="10" t="s">
        <v>6809</v>
      </c>
      <c r="B6761" s="11" t="s">
        <v>46</v>
      </c>
      <c r="C6761" s="11" t="s">
        <v>119</v>
      </c>
      <c r="D6761" s="12">
        <v>45849</v>
      </c>
      <c r="E6761" s="11">
        <v>689</v>
      </c>
      <c r="F6761" s="11" t="s">
        <v>33</v>
      </c>
      <c r="G6761" s="13">
        <v>464260.62</v>
      </c>
      <c r="H6761" s="14">
        <f t="shared" si="735"/>
        <v>319875567.18000001</v>
      </c>
      <c r="I6761" s="14">
        <f>IF(F6761="GHS",H6761,H6761*Assumptions!$B$4)</f>
        <v>319875567.18000001</v>
      </c>
      <c r="J6761" s="15" t="str">
        <f>INDEX(Assumptions!$B$8:$B$12,MATCH(B6761,Assumptions!$A$8:$A$12,0))</f>
        <v>Specific Identification</v>
      </c>
      <c r="K6761" s="16">
        <f>G6761/(1-INDEX(Assumptions!$D$8:$D$12,MATCH(B6761,Assumptions!$A$8:$A$12,0)))</f>
        <v>595205.92307692301</v>
      </c>
      <c r="L6761" s="16">
        <f t="shared" si="736"/>
        <v>13927.818599999999</v>
      </c>
      <c r="M6761" s="16">
        <f t="shared" si="737"/>
        <v>29760.296153846153</v>
      </c>
      <c r="N6761" s="14">
        <f>E6761*(K6761-L6761-M6761)*IF(F6761="GHS",1,Assumptions!$B$4)</f>
        <v>379995769.93459994</v>
      </c>
      <c r="O6761" s="15">
        <f t="shared" ca="1" si="738"/>
        <v>437</v>
      </c>
      <c r="P6761" s="15" t="str">
        <f t="shared" ca="1" si="739"/>
        <v>365d+</v>
      </c>
      <c r="Q6761" s="17">
        <f ca="1">IF(P6761="0-90d",0,IF(P6761="91-180d",INDEX(Assumptions!$F$8:$F$12,MATCH(B6761,Assumptions!$A$8:$A$12,0)),IF(P6761="181-365d",INDEX(Assumptions!$G$8:$G$12,MATCH(B6761,Assumptions!$A$8:$A$12,0)),INDEX(Assumptions!$H$8:$H$12,MATCH(B6761,Assumptions!$A$8:$A$12,0)))))</f>
        <v>0.15</v>
      </c>
      <c r="R6761" s="14">
        <f t="shared" ca="1" si="740"/>
        <v>47981335.077</v>
      </c>
      <c r="S6761" s="14">
        <f t="shared" ca="1" si="741"/>
        <v>271894232.10299999</v>
      </c>
      <c r="T6761" s="11" t="s">
        <v>25</v>
      </c>
      <c r="U6761" s="18" t="s">
        <v>26</v>
      </c>
    </row>
    <row r="6762" spans="1:21" ht="15" customHeight="1" x14ac:dyDescent="0.15">
      <c r="A6762" s="10" t="s">
        <v>6810</v>
      </c>
      <c r="B6762" s="11" t="s">
        <v>41</v>
      </c>
      <c r="C6762" s="11" t="s">
        <v>42</v>
      </c>
      <c r="D6762" s="12">
        <v>45740</v>
      </c>
      <c r="E6762" s="11">
        <v>2059</v>
      </c>
      <c r="F6762" s="11" t="s">
        <v>33</v>
      </c>
      <c r="G6762" s="13">
        <v>147.65</v>
      </c>
      <c r="H6762" s="14">
        <f t="shared" si="735"/>
        <v>304011.35000000003</v>
      </c>
      <c r="I6762" s="14">
        <f>IF(F6762="GHS",H6762,H6762*Assumptions!$B$4)</f>
        <v>304011.35000000003</v>
      </c>
      <c r="J6762" s="15" t="str">
        <f>INDEX(Assumptions!$B$8:$B$12,MATCH(B6762,Assumptions!$A$8:$A$12,0))</f>
        <v>Weighted Average</v>
      </c>
      <c r="K6762" s="16">
        <f>G6762/(1-INDEX(Assumptions!$D$8:$D$12,MATCH(B6762,Assumptions!$A$8:$A$12,0)))</f>
        <v>227.15384615384616</v>
      </c>
      <c r="L6762" s="16">
        <f t="shared" si="736"/>
        <v>4.4295</v>
      </c>
      <c r="M6762" s="16">
        <f t="shared" si="737"/>
        <v>11.357692307692309</v>
      </c>
      <c r="N6762" s="14">
        <f>E6762*(K6762-L6762-M6762)*IF(F6762="GHS",1,Assumptions!$B$4)</f>
        <v>435203.94026923081</v>
      </c>
      <c r="O6762" s="15">
        <f t="shared" ca="1" si="738"/>
        <v>546</v>
      </c>
      <c r="P6762" s="15" t="str">
        <f t="shared" ca="1" si="739"/>
        <v>365d+</v>
      </c>
      <c r="Q6762" s="17">
        <f ca="1">IF(P6762="0-90d",0,IF(P6762="91-180d",INDEX(Assumptions!$F$8:$F$12,MATCH(B6762,Assumptions!$A$8:$A$12,0)),IF(P6762="181-365d",INDEX(Assumptions!$G$8:$G$12,MATCH(B6762,Assumptions!$A$8:$A$12,0)),INDEX(Assumptions!$H$8:$H$12,MATCH(B6762,Assumptions!$A$8:$A$12,0)))))</f>
        <v>0.8</v>
      </c>
      <c r="R6762" s="14">
        <f t="shared" ca="1" si="740"/>
        <v>243209.08000000005</v>
      </c>
      <c r="S6762" s="14">
        <f t="shared" ca="1" si="741"/>
        <v>60802.26999999999</v>
      </c>
      <c r="T6762" s="11" t="s">
        <v>25</v>
      </c>
      <c r="U6762" s="18" t="s">
        <v>26</v>
      </c>
    </row>
    <row r="6763" spans="1:21" ht="15" customHeight="1" x14ac:dyDescent="0.15">
      <c r="A6763" s="10" t="s">
        <v>6811</v>
      </c>
      <c r="B6763" s="11" t="s">
        <v>31</v>
      </c>
      <c r="C6763" s="11" t="s">
        <v>63</v>
      </c>
      <c r="D6763" s="12">
        <v>45973</v>
      </c>
      <c r="E6763" s="11">
        <v>812</v>
      </c>
      <c r="F6763" s="11" t="s">
        <v>33</v>
      </c>
      <c r="G6763" s="13">
        <v>2392.33</v>
      </c>
      <c r="H6763" s="14">
        <f t="shared" si="735"/>
        <v>1942571.96</v>
      </c>
      <c r="I6763" s="14">
        <f>IF(F6763="GHS",H6763,H6763*Assumptions!$B$4)</f>
        <v>1942571.96</v>
      </c>
      <c r="J6763" s="15" t="str">
        <f>INDEX(Assumptions!$B$8:$B$12,MATCH(B6763,Assumptions!$A$8:$A$12,0))</f>
        <v>Weighted Average</v>
      </c>
      <c r="K6763" s="16">
        <f>G6763/(1-INDEX(Assumptions!$D$8:$D$12,MATCH(B6763,Assumptions!$A$8:$A$12,0)))</f>
        <v>3322.6805555555557</v>
      </c>
      <c r="L6763" s="16">
        <f t="shared" si="736"/>
        <v>71.769899999999993</v>
      </c>
      <c r="M6763" s="16">
        <f t="shared" si="737"/>
        <v>166.13402777777779</v>
      </c>
      <c r="N6763" s="14">
        <f>E6763*(K6763-L6763-M6763)*IF(F6763="GHS",1,Assumptions!$B$4)</f>
        <v>2504838.6217555557</v>
      </c>
      <c r="O6763" s="15">
        <f t="shared" ca="1" si="738"/>
        <v>313</v>
      </c>
      <c r="P6763" s="15" t="str">
        <f t="shared" ca="1" si="739"/>
        <v>181-365d</v>
      </c>
      <c r="Q6763" s="17">
        <f ca="1">IF(P6763="0-90d",0,IF(P6763="91-180d",INDEX(Assumptions!$F$8:$F$12,MATCH(B6763,Assumptions!$A$8:$A$12,0)),IF(P6763="181-365d",INDEX(Assumptions!$G$8:$G$12,MATCH(B6763,Assumptions!$A$8:$A$12,0)),INDEX(Assumptions!$H$8:$H$12,MATCH(B6763,Assumptions!$A$8:$A$12,0)))))</f>
        <v>0.2</v>
      </c>
      <c r="R6763" s="14">
        <f t="shared" ca="1" si="740"/>
        <v>388514.39199999999</v>
      </c>
      <c r="S6763" s="14">
        <f t="shared" ca="1" si="741"/>
        <v>1554057.568</v>
      </c>
      <c r="T6763" s="11" t="s">
        <v>25</v>
      </c>
      <c r="U6763" s="18" t="s">
        <v>26</v>
      </c>
    </row>
    <row r="6764" spans="1:21" ht="15" customHeight="1" x14ac:dyDescent="0.15">
      <c r="A6764" s="10" t="s">
        <v>6812</v>
      </c>
      <c r="B6764" s="11" t="s">
        <v>31</v>
      </c>
      <c r="C6764" s="11" t="s">
        <v>32</v>
      </c>
      <c r="D6764" s="12">
        <v>46080</v>
      </c>
      <c r="E6764" s="11">
        <v>1231</v>
      </c>
      <c r="F6764" s="11" t="s">
        <v>33</v>
      </c>
      <c r="G6764" s="13">
        <v>1568.65</v>
      </c>
      <c r="H6764" s="14">
        <f t="shared" si="735"/>
        <v>1931008.1500000001</v>
      </c>
      <c r="I6764" s="14">
        <f>IF(F6764="GHS",H6764,H6764*Assumptions!$B$4)</f>
        <v>1931008.1500000001</v>
      </c>
      <c r="J6764" s="15" t="str">
        <f>INDEX(Assumptions!$B$8:$B$12,MATCH(B6764,Assumptions!$A$8:$A$12,0))</f>
        <v>Weighted Average</v>
      </c>
      <c r="K6764" s="16">
        <f>G6764/(1-INDEX(Assumptions!$D$8:$D$12,MATCH(B6764,Assumptions!$A$8:$A$12,0)))</f>
        <v>2178.6805555555557</v>
      </c>
      <c r="L6764" s="16">
        <f t="shared" si="736"/>
        <v>47.0595</v>
      </c>
      <c r="M6764" s="16">
        <f t="shared" si="737"/>
        <v>108.93402777777779</v>
      </c>
      <c r="N6764" s="14">
        <f>E6764*(K6764-L6764-M6764)*IF(F6764="GHS",1,Assumptions!$B$4)</f>
        <v>2489927.7311944449</v>
      </c>
      <c r="O6764" s="15">
        <f t="shared" ca="1" si="738"/>
        <v>206</v>
      </c>
      <c r="P6764" s="15" t="str">
        <f t="shared" ca="1" si="739"/>
        <v>181-365d</v>
      </c>
      <c r="Q6764" s="17">
        <f ca="1">IF(P6764="0-90d",0,IF(P6764="91-180d",INDEX(Assumptions!$F$8:$F$12,MATCH(B6764,Assumptions!$A$8:$A$12,0)),IF(P6764="181-365d",INDEX(Assumptions!$G$8:$G$12,MATCH(B6764,Assumptions!$A$8:$A$12,0)),INDEX(Assumptions!$H$8:$H$12,MATCH(B6764,Assumptions!$A$8:$A$12,0)))))</f>
        <v>0.2</v>
      </c>
      <c r="R6764" s="14">
        <f t="shared" ca="1" si="740"/>
        <v>386201.63000000006</v>
      </c>
      <c r="S6764" s="14">
        <f t="shared" ca="1" si="741"/>
        <v>1544806.52</v>
      </c>
      <c r="T6764" s="11" t="s">
        <v>25</v>
      </c>
      <c r="U6764" s="18" t="s">
        <v>26</v>
      </c>
    </row>
    <row r="6765" spans="1:21" ht="15" customHeight="1" x14ac:dyDescent="0.15">
      <c r="A6765" s="10" t="s">
        <v>6813</v>
      </c>
      <c r="B6765" s="11" t="s">
        <v>41</v>
      </c>
      <c r="C6765" s="11" t="s">
        <v>44</v>
      </c>
      <c r="D6765" s="12">
        <v>46033</v>
      </c>
      <c r="E6765" s="11">
        <v>3213</v>
      </c>
      <c r="F6765" s="11" t="s">
        <v>33</v>
      </c>
      <c r="G6765" s="13">
        <v>420.84</v>
      </c>
      <c r="H6765" s="14">
        <f t="shared" si="735"/>
        <v>1352158.92</v>
      </c>
      <c r="I6765" s="14">
        <f>IF(F6765="GHS",H6765,H6765*Assumptions!$B$4)</f>
        <v>1352158.92</v>
      </c>
      <c r="J6765" s="15" t="str">
        <f>INDEX(Assumptions!$B$8:$B$12,MATCH(B6765,Assumptions!$A$8:$A$12,0))</f>
        <v>Weighted Average</v>
      </c>
      <c r="K6765" s="16">
        <f>G6765/(1-INDEX(Assumptions!$D$8:$D$12,MATCH(B6765,Assumptions!$A$8:$A$12,0)))</f>
        <v>647.44615384615383</v>
      </c>
      <c r="L6765" s="16">
        <f t="shared" si="736"/>
        <v>12.6252</v>
      </c>
      <c r="M6765" s="16">
        <f t="shared" si="737"/>
        <v>32.372307692307693</v>
      </c>
      <c r="N6765" s="14">
        <f>E6765*(K6765-L6765-M6765)*IF(F6765="GHS",1,Assumptions!$B$4)</f>
        <v>1935667.5000923078</v>
      </c>
      <c r="O6765" s="15">
        <f t="shared" ca="1" si="738"/>
        <v>253</v>
      </c>
      <c r="P6765" s="15" t="str">
        <f t="shared" ca="1" si="739"/>
        <v>181-365d</v>
      </c>
      <c r="Q6765" s="17">
        <f ca="1">IF(P6765="0-90d",0,IF(P6765="91-180d",INDEX(Assumptions!$F$8:$F$12,MATCH(B6765,Assumptions!$A$8:$A$12,0)),IF(P6765="181-365d",INDEX(Assumptions!$G$8:$G$12,MATCH(B6765,Assumptions!$A$8:$A$12,0)),INDEX(Assumptions!$H$8:$H$12,MATCH(B6765,Assumptions!$A$8:$A$12,0)))))</f>
        <v>0.35</v>
      </c>
      <c r="R6765" s="14">
        <f t="shared" ca="1" si="740"/>
        <v>473255.62199999992</v>
      </c>
      <c r="S6765" s="14">
        <f t="shared" ca="1" si="741"/>
        <v>878903.29799999995</v>
      </c>
      <c r="T6765" s="11" t="s">
        <v>25</v>
      </c>
      <c r="U6765" s="18" t="s">
        <v>26</v>
      </c>
    </row>
    <row r="6766" spans="1:21" ht="15" customHeight="1" x14ac:dyDescent="0.15">
      <c r="A6766" s="10" t="s">
        <v>6814</v>
      </c>
      <c r="B6766" s="11" t="s">
        <v>31</v>
      </c>
      <c r="C6766" s="11" t="s">
        <v>63</v>
      </c>
      <c r="D6766" s="12">
        <v>46214</v>
      </c>
      <c r="E6766" s="11">
        <v>2081</v>
      </c>
      <c r="F6766" s="11" t="s">
        <v>33</v>
      </c>
      <c r="G6766" s="13">
        <v>2062.25</v>
      </c>
      <c r="H6766" s="14">
        <f t="shared" si="735"/>
        <v>4291542.25</v>
      </c>
      <c r="I6766" s="14">
        <f>IF(F6766="GHS",H6766,H6766*Assumptions!$B$4)</f>
        <v>4291542.25</v>
      </c>
      <c r="J6766" s="15" t="str">
        <f>INDEX(Assumptions!$B$8:$B$12,MATCH(B6766,Assumptions!$A$8:$A$12,0))</f>
        <v>Weighted Average</v>
      </c>
      <c r="K6766" s="16">
        <f>G6766/(1-INDEX(Assumptions!$D$8:$D$12,MATCH(B6766,Assumptions!$A$8:$A$12,0)))</f>
        <v>2864.2361111111113</v>
      </c>
      <c r="L6766" s="16">
        <f t="shared" si="736"/>
        <v>61.8675</v>
      </c>
      <c r="M6766" s="16">
        <f t="shared" si="737"/>
        <v>143.21180555555557</v>
      </c>
      <c r="N6766" s="14">
        <f>E6766*(K6766-L6766-M6766)*IF(F6766="GHS",1,Assumptions!$B$4)</f>
        <v>5533705.3123611119</v>
      </c>
      <c r="O6766" s="15">
        <f t="shared" ca="1" si="738"/>
        <v>72</v>
      </c>
      <c r="P6766" s="15" t="str">
        <f t="shared" ca="1" si="739"/>
        <v>0-90d</v>
      </c>
      <c r="Q6766" s="17">
        <f ca="1">IF(P6766="0-90d",0,IF(P6766="91-180d",INDEX(Assumptions!$F$8:$F$12,MATCH(B6766,Assumptions!$A$8:$A$12,0)),IF(P6766="181-365d",INDEX(Assumptions!$G$8:$G$12,MATCH(B6766,Assumptions!$A$8:$A$12,0)),INDEX(Assumptions!$H$8:$H$12,MATCH(B6766,Assumptions!$A$8:$A$12,0)))))</f>
        <v>0</v>
      </c>
      <c r="R6766" s="14">
        <f t="shared" ca="1" si="740"/>
        <v>0</v>
      </c>
      <c r="S6766" s="14">
        <f t="shared" ca="1" si="741"/>
        <v>4291542.25</v>
      </c>
      <c r="T6766" s="11" t="s">
        <v>25</v>
      </c>
      <c r="U6766" s="18" t="s">
        <v>36</v>
      </c>
    </row>
    <row r="6767" spans="1:21" ht="15" customHeight="1" x14ac:dyDescent="0.15">
      <c r="A6767" s="10" t="s">
        <v>6815</v>
      </c>
      <c r="B6767" s="11" t="s">
        <v>46</v>
      </c>
      <c r="C6767" s="11" t="s">
        <v>52</v>
      </c>
      <c r="D6767" s="12">
        <v>46215</v>
      </c>
      <c r="E6767" s="11">
        <v>2919</v>
      </c>
      <c r="F6767" s="11" t="s">
        <v>33</v>
      </c>
      <c r="G6767" s="13">
        <v>432151.76</v>
      </c>
      <c r="H6767" s="14">
        <f t="shared" si="735"/>
        <v>1261450987.4400001</v>
      </c>
      <c r="I6767" s="14">
        <f>IF(F6767="GHS",H6767,H6767*Assumptions!$B$4)</f>
        <v>1261450987.4400001</v>
      </c>
      <c r="J6767" s="15" t="str">
        <f>INDEX(Assumptions!$B$8:$B$12,MATCH(B6767,Assumptions!$A$8:$A$12,0))</f>
        <v>Specific Identification</v>
      </c>
      <c r="K6767" s="16">
        <f>G6767/(1-INDEX(Assumptions!$D$8:$D$12,MATCH(B6767,Assumptions!$A$8:$A$12,0)))</f>
        <v>554040.717948718</v>
      </c>
      <c r="L6767" s="16">
        <f t="shared" si="736"/>
        <v>12964.552799999999</v>
      </c>
      <c r="M6767" s="16">
        <f t="shared" si="737"/>
        <v>27702.035897435901</v>
      </c>
      <c r="N6767" s="14">
        <f>E6767*(K6767-L6767-M6767)*IF(F6767="GHS",1,Assumptions!$B$4)</f>
        <v>1498539083.2844925</v>
      </c>
      <c r="O6767" s="15">
        <f t="shared" ca="1" si="738"/>
        <v>71</v>
      </c>
      <c r="P6767" s="15" t="str">
        <f t="shared" ca="1" si="739"/>
        <v>0-90d</v>
      </c>
      <c r="Q6767" s="17">
        <f ca="1">IF(P6767="0-90d",0,IF(P6767="91-180d",INDEX(Assumptions!$F$8:$F$12,MATCH(B6767,Assumptions!$A$8:$A$12,0)),IF(P6767="181-365d",INDEX(Assumptions!$G$8:$G$12,MATCH(B6767,Assumptions!$A$8:$A$12,0)),INDEX(Assumptions!$H$8:$H$12,MATCH(B6767,Assumptions!$A$8:$A$12,0)))))</f>
        <v>0</v>
      </c>
      <c r="R6767" s="14">
        <f t="shared" ca="1" si="740"/>
        <v>0</v>
      </c>
      <c r="S6767" s="14">
        <f t="shared" ca="1" si="741"/>
        <v>1261450987.4400001</v>
      </c>
      <c r="T6767" s="11" t="s">
        <v>25</v>
      </c>
      <c r="U6767" s="18" t="s">
        <v>26</v>
      </c>
    </row>
    <row r="6768" spans="1:21" ht="15" customHeight="1" x14ac:dyDescent="0.15">
      <c r="A6768" s="10" t="s">
        <v>6816</v>
      </c>
      <c r="B6768" s="11" t="s">
        <v>28</v>
      </c>
      <c r="C6768" s="11" t="s">
        <v>55</v>
      </c>
      <c r="D6768" s="12">
        <v>45957</v>
      </c>
      <c r="E6768" s="11">
        <v>4894</v>
      </c>
      <c r="F6768" s="11" t="s">
        <v>24</v>
      </c>
      <c r="G6768" s="13">
        <v>10120.69</v>
      </c>
      <c r="H6768" s="14">
        <f t="shared" si="735"/>
        <v>49530656.859999999</v>
      </c>
      <c r="I6768" s="14">
        <f>IF(F6768="GHS",H6768,H6768*Assumptions!$B$4)</f>
        <v>534931094.088</v>
      </c>
      <c r="J6768" s="15" t="str">
        <f>INDEX(Assumptions!$B$8:$B$12,MATCH(B6768,Assumptions!$A$8:$A$12,0))</f>
        <v>Fair Value Less Costs to Sell</v>
      </c>
      <c r="K6768" s="16">
        <f>G6768/(1-INDEX(Assumptions!$D$8:$D$12,MATCH(B6768,Assumptions!$A$8:$A$12,0)))</f>
        <v>11500.784090909092</v>
      </c>
      <c r="L6768" s="16">
        <f t="shared" si="736"/>
        <v>303.6207</v>
      </c>
      <c r="M6768" s="16">
        <f t="shared" si="737"/>
        <v>575.0392045454546</v>
      </c>
      <c r="N6768" s="14">
        <f>E6768*(K6768-L6768-M6768)*IF(F6768="GHS",1,Assumptions!$B$4)</f>
        <v>561434498.29508746</v>
      </c>
      <c r="O6768" s="15">
        <f t="shared" ca="1" si="738"/>
        <v>329</v>
      </c>
      <c r="P6768" s="15" t="str">
        <f t="shared" ca="1" si="739"/>
        <v>181-365d</v>
      </c>
      <c r="Q6768" s="17">
        <f ca="1">IF(P6768="0-90d",0,IF(P6768="91-180d",INDEX(Assumptions!$F$8:$F$12,MATCH(B6768,Assumptions!$A$8:$A$12,0)),IF(P6768="181-365d",INDEX(Assumptions!$G$8:$G$12,MATCH(B6768,Assumptions!$A$8:$A$12,0)),INDEX(Assumptions!$H$8:$H$12,MATCH(B6768,Assumptions!$A$8:$A$12,0)))))</f>
        <v>0.1</v>
      </c>
      <c r="R6768" s="14">
        <f t="shared" ca="1" si="740"/>
        <v>53493109.408800006</v>
      </c>
      <c r="S6768" s="14">
        <f t="shared" ca="1" si="741"/>
        <v>481437984.67919999</v>
      </c>
      <c r="T6768" s="11" t="s">
        <v>25</v>
      </c>
      <c r="U6768" s="18" t="s">
        <v>26</v>
      </c>
    </row>
    <row r="6769" spans="1:21" ht="15" customHeight="1" x14ac:dyDescent="0.15">
      <c r="A6769" s="10" t="s">
        <v>6817</v>
      </c>
      <c r="B6769" s="11" t="s">
        <v>46</v>
      </c>
      <c r="C6769" s="11" t="s">
        <v>47</v>
      </c>
      <c r="D6769" s="12">
        <v>45824</v>
      </c>
      <c r="E6769" s="11">
        <v>4436</v>
      </c>
      <c r="F6769" s="11" t="s">
        <v>33</v>
      </c>
      <c r="G6769" s="13">
        <v>406431.06</v>
      </c>
      <c r="H6769" s="14">
        <f t="shared" si="735"/>
        <v>1802928182.1600001</v>
      </c>
      <c r="I6769" s="14">
        <f>IF(F6769="GHS",H6769,H6769*Assumptions!$B$4)</f>
        <v>1802928182.1600001</v>
      </c>
      <c r="J6769" s="15" t="str">
        <f>INDEX(Assumptions!$B$8:$B$12,MATCH(B6769,Assumptions!$A$8:$A$12,0))</f>
        <v>Specific Identification</v>
      </c>
      <c r="K6769" s="16">
        <f>G6769/(1-INDEX(Assumptions!$D$8:$D$12,MATCH(B6769,Assumptions!$A$8:$A$12,0)))</f>
        <v>521065.4615384615</v>
      </c>
      <c r="L6769" s="16">
        <f t="shared" si="736"/>
        <v>12192.9318</v>
      </c>
      <c r="M6769" s="16">
        <f t="shared" si="737"/>
        <v>26053.273076923077</v>
      </c>
      <c r="N6769" s="14">
        <f>E6769*(K6769-L6769-M6769)*IF(F6769="GHS",1,Assumptions!$B$4)</f>
        <v>2141786222.5505843</v>
      </c>
      <c r="O6769" s="15">
        <f t="shared" ca="1" si="738"/>
        <v>462</v>
      </c>
      <c r="P6769" s="15" t="str">
        <f t="shared" ca="1" si="739"/>
        <v>365d+</v>
      </c>
      <c r="Q6769" s="17">
        <f ca="1">IF(P6769="0-90d",0,IF(P6769="91-180d",INDEX(Assumptions!$F$8:$F$12,MATCH(B6769,Assumptions!$A$8:$A$12,0)),IF(P6769="181-365d",INDEX(Assumptions!$G$8:$G$12,MATCH(B6769,Assumptions!$A$8:$A$12,0)),INDEX(Assumptions!$H$8:$H$12,MATCH(B6769,Assumptions!$A$8:$A$12,0)))))</f>
        <v>0.15</v>
      </c>
      <c r="R6769" s="14">
        <f t="shared" ca="1" si="740"/>
        <v>270439227.324</v>
      </c>
      <c r="S6769" s="14">
        <f t="shared" ca="1" si="741"/>
        <v>1532488954.836</v>
      </c>
      <c r="T6769" s="11" t="s">
        <v>25</v>
      </c>
      <c r="U6769" s="18" t="s">
        <v>26</v>
      </c>
    </row>
    <row r="6770" spans="1:21" ht="15" customHeight="1" x14ac:dyDescent="0.15">
      <c r="A6770" s="10" t="s">
        <v>6818</v>
      </c>
      <c r="B6770" s="11" t="s">
        <v>28</v>
      </c>
      <c r="C6770" s="11" t="s">
        <v>35</v>
      </c>
      <c r="D6770" s="12">
        <v>46027</v>
      </c>
      <c r="E6770" s="11">
        <v>2797</v>
      </c>
      <c r="F6770" s="11" t="s">
        <v>24</v>
      </c>
      <c r="G6770" s="13">
        <v>4993.47</v>
      </c>
      <c r="H6770" s="14">
        <f t="shared" si="735"/>
        <v>13966735.59</v>
      </c>
      <c r="I6770" s="14">
        <f>IF(F6770="GHS",H6770,H6770*Assumptions!$B$4)</f>
        <v>150840744.37200001</v>
      </c>
      <c r="J6770" s="15" t="str">
        <f>INDEX(Assumptions!$B$8:$B$12,MATCH(B6770,Assumptions!$A$8:$A$12,0))</f>
        <v>Fair Value Less Costs to Sell</v>
      </c>
      <c r="K6770" s="16">
        <f>G6770/(1-INDEX(Assumptions!$D$8:$D$12,MATCH(B6770,Assumptions!$A$8:$A$12,0)))</f>
        <v>5674.3977272727279</v>
      </c>
      <c r="L6770" s="16">
        <f t="shared" si="736"/>
        <v>149.80410000000001</v>
      </c>
      <c r="M6770" s="16">
        <f t="shared" si="737"/>
        <v>283.71988636363642</v>
      </c>
      <c r="N6770" s="14">
        <f>E6770*(K6770-L6770-M6770)*IF(F6770="GHS",1,Assumptions!$B$4)</f>
        <v>158314217.61588547</v>
      </c>
      <c r="O6770" s="15">
        <f t="shared" ca="1" si="738"/>
        <v>259</v>
      </c>
      <c r="P6770" s="15" t="str">
        <f t="shared" ca="1" si="739"/>
        <v>181-365d</v>
      </c>
      <c r="Q6770" s="17">
        <f ca="1">IF(P6770="0-90d",0,IF(P6770="91-180d",INDEX(Assumptions!$F$8:$F$12,MATCH(B6770,Assumptions!$A$8:$A$12,0)),IF(P6770="181-365d",INDEX(Assumptions!$G$8:$G$12,MATCH(B6770,Assumptions!$A$8:$A$12,0)),INDEX(Assumptions!$H$8:$H$12,MATCH(B6770,Assumptions!$A$8:$A$12,0)))))</f>
        <v>0.1</v>
      </c>
      <c r="R6770" s="14">
        <f t="shared" ca="1" si="740"/>
        <v>15084074.437200002</v>
      </c>
      <c r="S6770" s="14">
        <f t="shared" ca="1" si="741"/>
        <v>135756669.9348</v>
      </c>
      <c r="T6770" s="11" t="s">
        <v>25</v>
      </c>
      <c r="U6770" s="18" t="s">
        <v>26</v>
      </c>
    </row>
    <row r="6771" spans="1:21" ht="15" customHeight="1" x14ac:dyDescent="0.15">
      <c r="A6771" s="10" t="s">
        <v>6819</v>
      </c>
      <c r="B6771" s="11" t="s">
        <v>28</v>
      </c>
      <c r="C6771" s="11" t="s">
        <v>55</v>
      </c>
      <c r="D6771" s="12">
        <v>46045</v>
      </c>
      <c r="E6771" s="11">
        <v>72</v>
      </c>
      <c r="F6771" s="11" t="s">
        <v>24</v>
      </c>
      <c r="G6771" s="13">
        <v>9716.89</v>
      </c>
      <c r="H6771" s="14">
        <f t="shared" si="735"/>
        <v>699616.08</v>
      </c>
      <c r="I6771" s="14">
        <f>IF(F6771="GHS",H6771,H6771*Assumptions!$B$4)</f>
        <v>7555853.6639999999</v>
      </c>
      <c r="J6771" s="15" t="str">
        <f>INDEX(Assumptions!$B$8:$B$12,MATCH(B6771,Assumptions!$A$8:$A$12,0))</f>
        <v>Fair Value Less Costs to Sell</v>
      </c>
      <c r="K6771" s="16">
        <f>G6771/(1-INDEX(Assumptions!$D$8:$D$12,MATCH(B6771,Assumptions!$A$8:$A$12,0)))</f>
        <v>11041.920454545454</v>
      </c>
      <c r="L6771" s="16">
        <f t="shared" si="736"/>
        <v>291.50669999999997</v>
      </c>
      <c r="M6771" s="16">
        <f t="shared" si="737"/>
        <v>552.09602272727273</v>
      </c>
      <c r="N6771" s="14">
        <f>E6771*(K6771-L6771-M6771)*IF(F6771="GHS",1,Assumptions!$B$4)</f>
        <v>7930211.8682618178</v>
      </c>
      <c r="O6771" s="15">
        <f t="shared" ca="1" si="738"/>
        <v>241</v>
      </c>
      <c r="P6771" s="15" t="str">
        <f t="shared" ca="1" si="739"/>
        <v>181-365d</v>
      </c>
      <c r="Q6771" s="17">
        <f ca="1">IF(P6771="0-90d",0,IF(P6771="91-180d",INDEX(Assumptions!$F$8:$F$12,MATCH(B6771,Assumptions!$A$8:$A$12,0)),IF(P6771="181-365d",INDEX(Assumptions!$G$8:$G$12,MATCH(B6771,Assumptions!$A$8:$A$12,0)),INDEX(Assumptions!$H$8:$H$12,MATCH(B6771,Assumptions!$A$8:$A$12,0)))))</f>
        <v>0.1</v>
      </c>
      <c r="R6771" s="14">
        <f t="shared" ca="1" si="740"/>
        <v>755585.36640000006</v>
      </c>
      <c r="S6771" s="14">
        <f t="shared" ca="1" si="741"/>
        <v>6800268.2976000002</v>
      </c>
      <c r="T6771" s="11" t="s">
        <v>25</v>
      </c>
      <c r="U6771" s="18" t="s">
        <v>26</v>
      </c>
    </row>
    <row r="6772" spans="1:21" ht="15" customHeight="1" x14ac:dyDescent="0.15">
      <c r="A6772" s="10" t="s">
        <v>6820</v>
      </c>
      <c r="B6772" s="11" t="s">
        <v>41</v>
      </c>
      <c r="C6772" s="11" t="s">
        <v>49</v>
      </c>
      <c r="D6772" s="12">
        <v>46077</v>
      </c>
      <c r="E6772" s="11">
        <v>2540</v>
      </c>
      <c r="F6772" s="11" t="s">
        <v>33</v>
      </c>
      <c r="G6772" s="13">
        <v>852.74</v>
      </c>
      <c r="H6772" s="14">
        <f t="shared" si="735"/>
        <v>2165959.6</v>
      </c>
      <c r="I6772" s="14">
        <f>IF(F6772="GHS",H6772,H6772*Assumptions!$B$4)</f>
        <v>2165959.6</v>
      </c>
      <c r="J6772" s="15" t="str">
        <f>INDEX(Assumptions!$B$8:$B$12,MATCH(B6772,Assumptions!$A$8:$A$12,0))</f>
        <v>Weighted Average</v>
      </c>
      <c r="K6772" s="16">
        <f>G6772/(1-INDEX(Assumptions!$D$8:$D$12,MATCH(B6772,Assumptions!$A$8:$A$12,0)))</f>
        <v>1311.9076923076923</v>
      </c>
      <c r="L6772" s="16">
        <f t="shared" si="736"/>
        <v>25.5822</v>
      </c>
      <c r="M6772" s="16">
        <f t="shared" si="737"/>
        <v>65.595384615384617</v>
      </c>
      <c r="N6772" s="14">
        <f>E6772*(K6772-L6772-M6772)*IF(F6772="GHS",1,Assumptions!$B$4)</f>
        <v>3100654.4735384616</v>
      </c>
      <c r="O6772" s="15">
        <f t="shared" ca="1" si="738"/>
        <v>209</v>
      </c>
      <c r="P6772" s="15" t="str">
        <f t="shared" ca="1" si="739"/>
        <v>181-365d</v>
      </c>
      <c r="Q6772" s="17">
        <f ca="1">IF(P6772="0-90d",0,IF(P6772="91-180d",INDEX(Assumptions!$F$8:$F$12,MATCH(B6772,Assumptions!$A$8:$A$12,0)),IF(P6772="181-365d",INDEX(Assumptions!$G$8:$G$12,MATCH(B6772,Assumptions!$A$8:$A$12,0)),INDEX(Assumptions!$H$8:$H$12,MATCH(B6772,Assumptions!$A$8:$A$12,0)))))</f>
        <v>0.35</v>
      </c>
      <c r="R6772" s="14">
        <f t="shared" ca="1" si="740"/>
        <v>758085.86</v>
      </c>
      <c r="S6772" s="14">
        <f t="shared" ca="1" si="741"/>
        <v>1407873.7400000002</v>
      </c>
      <c r="T6772" s="11" t="s">
        <v>25</v>
      </c>
      <c r="U6772" s="18" t="s">
        <v>26</v>
      </c>
    </row>
    <row r="6773" spans="1:21" ht="15" customHeight="1" x14ac:dyDescent="0.15">
      <c r="A6773" s="10" t="s">
        <v>6821</v>
      </c>
      <c r="B6773" s="11" t="s">
        <v>41</v>
      </c>
      <c r="C6773" s="11" t="s">
        <v>42</v>
      </c>
      <c r="D6773" s="12">
        <v>46123</v>
      </c>
      <c r="E6773" s="11">
        <v>3786</v>
      </c>
      <c r="F6773" s="11" t="s">
        <v>33</v>
      </c>
      <c r="G6773" s="13">
        <v>237.2</v>
      </c>
      <c r="H6773" s="14">
        <f t="shared" si="735"/>
        <v>898039.2</v>
      </c>
      <c r="I6773" s="14">
        <f>IF(F6773="GHS",H6773,H6773*Assumptions!$B$4)</f>
        <v>898039.2</v>
      </c>
      <c r="J6773" s="15" t="str">
        <f>INDEX(Assumptions!$B$8:$B$12,MATCH(B6773,Assumptions!$A$8:$A$12,0))</f>
        <v>Weighted Average</v>
      </c>
      <c r="K6773" s="16">
        <f>G6773/(1-INDEX(Assumptions!$D$8:$D$12,MATCH(B6773,Assumptions!$A$8:$A$12,0)))</f>
        <v>364.92307692307691</v>
      </c>
      <c r="L6773" s="16">
        <f t="shared" si="736"/>
        <v>7.1159999999999997</v>
      </c>
      <c r="M6773" s="16">
        <f t="shared" si="737"/>
        <v>18.246153846153845</v>
      </c>
      <c r="N6773" s="14">
        <f>E6773*(K6773-L6773-M6773)*IF(F6773="GHS",1,Assumptions!$B$4)</f>
        <v>1285577.6547692309</v>
      </c>
      <c r="O6773" s="15">
        <f t="shared" ca="1" si="738"/>
        <v>163</v>
      </c>
      <c r="P6773" s="15" t="str">
        <f t="shared" ca="1" si="739"/>
        <v>91-180d</v>
      </c>
      <c r="Q6773" s="17">
        <f ca="1">IF(P6773="0-90d",0,IF(P6773="91-180d",INDEX(Assumptions!$F$8:$F$12,MATCH(B6773,Assumptions!$A$8:$A$12,0)),IF(P6773="181-365d",INDEX(Assumptions!$G$8:$G$12,MATCH(B6773,Assumptions!$A$8:$A$12,0)),INDEX(Assumptions!$H$8:$H$12,MATCH(B6773,Assumptions!$A$8:$A$12,0)))))</f>
        <v>0.1</v>
      </c>
      <c r="R6773" s="14">
        <f t="shared" ca="1" si="740"/>
        <v>89803.92</v>
      </c>
      <c r="S6773" s="14">
        <f t="shared" ca="1" si="741"/>
        <v>808235.27999999991</v>
      </c>
      <c r="T6773" s="11" t="s">
        <v>25</v>
      </c>
      <c r="U6773" s="18" t="s">
        <v>26</v>
      </c>
    </row>
    <row r="6774" spans="1:21" ht="15" customHeight="1" x14ac:dyDescent="0.15">
      <c r="A6774" s="10" t="s">
        <v>6822</v>
      </c>
      <c r="B6774" s="11" t="s">
        <v>31</v>
      </c>
      <c r="C6774" s="11" t="s">
        <v>76</v>
      </c>
      <c r="D6774" s="12">
        <v>46171</v>
      </c>
      <c r="E6774" s="11">
        <v>3601</v>
      </c>
      <c r="F6774" s="11" t="s">
        <v>33</v>
      </c>
      <c r="G6774" s="13">
        <v>1235.6400000000001</v>
      </c>
      <c r="H6774" s="14">
        <f t="shared" si="735"/>
        <v>4449539.6400000006</v>
      </c>
      <c r="I6774" s="14">
        <f>IF(F6774="GHS",H6774,H6774*Assumptions!$B$4)</f>
        <v>4449539.6400000006</v>
      </c>
      <c r="J6774" s="15" t="str">
        <f>INDEX(Assumptions!$B$8:$B$12,MATCH(B6774,Assumptions!$A$8:$A$12,0))</f>
        <v>Weighted Average</v>
      </c>
      <c r="K6774" s="16">
        <f>G6774/(1-INDEX(Assumptions!$D$8:$D$12,MATCH(B6774,Assumptions!$A$8:$A$12,0)))</f>
        <v>1716.166666666667</v>
      </c>
      <c r="L6774" s="16">
        <f t="shared" si="736"/>
        <v>37.069200000000002</v>
      </c>
      <c r="M6774" s="16">
        <f t="shared" si="737"/>
        <v>85.808333333333351</v>
      </c>
      <c r="N6774" s="14">
        <f>E6774*(K6774-L6774-M6774)*IF(F6774="GHS",1,Assumptions!$B$4)</f>
        <v>5737434.1691333344</v>
      </c>
      <c r="O6774" s="15">
        <f t="shared" ca="1" si="738"/>
        <v>115</v>
      </c>
      <c r="P6774" s="15" t="str">
        <f t="shared" ca="1" si="739"/>
        <v>91-180d</v>
      </c>
      <c r="Q6774" s="17">
        <f ca="1">IF(P6774="0-90d",0,IF(P6774="91-180d",INDEX(Assumptions!$F$8:$F$12,MATCH(B6774,Assumptions!$A$8:$A$12,0)),IF(P6774="181-365d",INDEX(Assumptions!$G$8:$G$12,MATCH(B6774,Assumptions!$A$8:$A$12,0)),INDEX(Assumptions!$H$8:$H$12,MATCH(B6774,Assumptions!$A$8:$A$12,0)))))</f>
        <v>0.05</v>
      </c>
      <c r="R6774" s="14">
        <f t="shared" ca="1" si="740"/>
        <v>222476.98200000005</v>
      </c>
      <c r="S6774" s="14">
        <f t="shared" ca="1" si="741"/>
        <v>4227062.6580000008</v>
      </c>
      <c r="T6774" s="11" t="s">
        <v>25</v>
      </c>
      <c r="U6774" s="18" t="s">
        <v>36</v>
      </c>
    </row>
    <row r="6775" spans="1:21" ht="15" customHeight="1" x14ac:dyDescent="0.15">
      <c r="A6775" s="10" t="s">
        <v>6823</v>
      </c>
      <c r="B6775" s="11" t="s">
        <v>31</v>
      </c>
      <c r="C6775" s="11" t="s">
        <v>76</v>
      </c>
      <c r="D6775" s="12">
        <v>45845</v>
      </c>
      <c r="E6775" s="11">
        <v>1126</v>
      </c>
      <c r="F6775" s="11" t="s">
        <v>33</v>
      </c>
      <c r="G6775" s="13">
        <v>1013.59</v>
      </c>
      <c r="H6775" s="14">
        <f t="shared" si="735"/>
        <v>1141302.3400000001</v>
      </c>
      <c r="I6775" s="14">
        <f>IF(F6775="GHS",H6775,H6775*Assumptions!$B$4)</f>
        <v>1141302.3400000001</v>
      </c>
      <c r="J6775" s="15" t="str">
        <f>INDEX(Assumptions!$B$8:$B$12,MATCH(B6775,Assumptions!$A$8:$A$12,0))</f>
        <v>Weighted Average</v>
      </c>
      <c r="K6775" s="16">
        <f>G6775/(1-INDEX(Assumptions!$D$8:$D$12,MATCH(B6775,Assumptions!$A$8:$A$12,0)))</f>
        <v>1407.7638888888889</v>
      </c>
      <c r="L6775" s="16">
        <f t="shared" si="736"/>
        <v>30.407699999999998</v>
      </c>
      <c r="M6775" s="16">
        <f t="shared" si="737"/>
        <v>70.388194444444451</v>
      </c>
      <c r="N6775" s="14">
        <f>E6775*(K6775-L6775-M6775)*IF(F6775="GHS",1,Assumptions!$B$4)</f>
        <v>1471645.9617444444</v>
      </c>
      <c r="O6775" s="15">
        <f t="shared" ca="1" si="738"/>
        <v>441</v>
      </c>
      <c r="P6775" s="15" t="str">
        <f t="shared" ca="1" si="739"/>
        <v>365d+</v>
      </c>
      <c r="Q6775" s="17">
        <f ca="1">IF(P6775="0-90d",0,IF(P6775="91-180d",INDEX(Assumptions!$F$8:$F$12,MATCH(B6775,Assumptions!$A$8:$A$12,0)),IF(P6775="181-365d",INDEX(Assumptions!$G$8:$G$12,MATCH(B6775,Assumptions!$A$8:$A$12,0)),INDEX(Assumptions!$H$8:$H$12,MATCH(B6775,Assumptions!$A$8:$A$12,0)))))</f>
        <v>0.6</v>
      </c>
      <c r="R6775" s="14">
        <f t="shared" ca="1" si="740"/>
        <v>684781.40399999998</v>
      </c>
      <c r="S6775" s="14">
        <f t="shared" ca="1" si="741"/>
        <v>456520.9360000001</v>
      </c>
      <c r="T6775" s="11" t="s">
        <v>25</v>
      </c>
      <c r="U6775" s="18" t="s">
        <v>26</v>
      </c>
    </row>
    <row r="6776" spans="1:21" ht="15" customHeight="1" x14ac:dyDescent="0.15">
      <c r="A6776" s="10" t="s">
        <v>6824</v>
      </c>
      <c r="B6776" s="11" t="s">
        <v>46</v>
      </c>
      <c r="C6776" s="11" t="s">
        <v>52</v>
      </c>
      <c r="D6776" s="12">
        <v>46200</v>
      </c>
      <c r="E6776" s="11">
        <v>744</v>
      </c>
      <c r="F6776" s="11" t="s">
        <v>33</v>
      </c>
      <c r="G6776" s="13">
        <v>458452.62</v>
      </c>
      <c r="H6776" s="14">
        <f t="shared" si="735"/>
        <v>341088749.27999997</v>
      </c>
      <c r="I6776" s="14">
        <f>IF(F6776="GHS",H6776,H6776*Assumptions!$B$4)</f>
        <v>341088749.27999997</v>
      </c>
      <c r="J6776" s="15" t="str">
        <f>INDEX(Assumptions!$B$8:$B$12,MATCH(B6776,Assumptions!$A$8:$A$12,0))</f>
        <v>Specific Identification</v>
      </c>
      <c r="K6776" s="16">
        <f>G6776/(1-INDEX(Assumptions!$D$8:$D$12,MATCH(B6776,Assumptions!$A$8:$A$12,0)))</f>
        <v>587759.76923076925</v>
      </c>
      <c r="L6776" s="16">
        <f t="shared" si="736"/>
        <v>13753.578599999999</v>
      </c>
      <c r="M6776" s="16">
        <f t="shared" si="737"/>
        <v>29387.988461538465</v>
      </c>
      <c r="N6776" s="14">
        <f>E6776*(K6776-L6776-M6776)*IF(F6776="GHS",1,Assumptions!$B$4)</f>
        <v>405195942.41390771</v>
      </c>
      <c r="O6776" s="15">
        <f t="shared" ca="1" si="738"/>
        <v>86</v>
      </c>
      <c r="P6776" s="15" t="str">
        <f t="shared" ca="1" si="739"/>
        <v>0-90d</v>
      </c>
      <c r="Q6776" s="17">
        <f ca="1">IF(P6776="0-90d",0,IF(P6776="91-180d",INDEX(Assumptions!$F$8:$F$12,MATCH(B6776,Assumptions!$A$8:$A$12,0)),IF(P6776="181-365d",INDEX(Assumptions!$G$8:$G$12,MATCH(B6776,Assumptions!$A$8:$A$12,0)),INDEX(Assumptions!$H$8:$H$12,MATCH(B6776,Assumptions!$A$8:$A$12,0)))))</f>
        <v>0</v>
      </c>
      <c r="R6776" s="14">
        <f t="shared" ca="1" si="740"/>
        <v>0</v>
      </c>
      <c r="S6776" s="14">
        <f t="shared" ca="1" si="741"/>
        <v>341088749.27999997</v>
      </c>
      <c r="T6776" s="11" t="s">
        <v>25</v>
      </c>
      <c r="U6776" s="18" t="s">
        <v>26</v>
      </c>
    </row>
    <row r="6777" spans="1:21" ht="15" customHeight="1" x14ac:dyDescent="0.15">
      <c r="A6777" s="10" t="s">
        <v>6825</v>
      </c>
      <c r="B6777" s="11" t="s">
        <v>28</v>
      </c>
      <c r="C6777" s="11" t="s">
        <v>35</v>
      </c>
      <c r="D6777" s="12">
        <v>46178</v>
      </c>
      <c r="E6777" s="11">
        <v>1185</v>
      </c>
      <c r="F6777" s="11" t="s">
        <v>24</v>
      </c>
      <c r="G6777" s="13">
        <v>3633.05</v>
      </c>
      <c r="H6777" s="14">
        <f t="shared" si="735"/>
        <v>4305164.25</v>
      </c>
      <c r="I6777" s="14">
        <f>IF(F6777="GHS",H6777,H6777*Assumptions!$B$4)</f>
        <v>46495773.900000006</v>
      </c>
      <c r="J6777" s="15" t="str">
        <f>INDEX(Assumptions!$B$8:$B$12,MATCH(B6777,Assumptions!$A$8:$A$12,0))</f>
        <v>Fair Value Less Costs to Sell</v>
      </c>
      <c r="K6777" s="16">
        <f>G6777/(1-INDEX(Assumptions!$D$8:$D$12,MATCH(B6777,Assumptions!$A$8:$A$12,0)))</f>
        <v>4128.465909090909</v>
      </c>
      <c r="L6777" s="16">
        <f t="shared" si="736"/>
        <v>108.9915</v>
      </c>
      <c r="M6777" s="16">
        <f t="shared" si="737"/>
        <v>206.42329545454547</v>
      </c>
      <c r="N6777" s="14">
        <f>E6777*(K6777-L6777-M6777)*IF(F6777="GHS",1,Assumptions!$B$4)</f>
        <v>48799428.15231818</v>
      </c>
      <c r="O6777" s="15">
        <f t="shared" ca="1" si="738"/>
        <v>108</v>
      </c>
      <c r="P6777" s="15" t="str">
        <f t="shared" ca="1" si="739"/>
        <v>91-180d</v>
      </c>
      <c r="Q6777" s="17">
        <f ca="1">IF(P6777="0-90d",0,IF(P6777="91-180d",INDEX(Assumptions!$F$8:$F$12,MATCH(B6777,Assumptions!$A$8:$A$12,0)),IF(P6777="181-365d",INDEX(Assumptions!$G$8:$G$12,MATCH(B6777,Assumptions!$A$8:$A$12,0)),INDEX(Assumptions!$H$8:$H$12,MATCH(B6777,Assumptions!$A$8:$A$12,0)))))</f>
        <v>0.02</v>
      </c>
      <c r="R6777" s="14">
        <f t="shared" ca="1" si="740"/>
        <v>929915.47800000012</v>
      </c>
      <c r="S6777" s="14">
        <f t="shared" ca="1" si="741"/>
        <v>45565858.422000006</v>
      </c>
      <c r="T6777" s="11" t="s">
        <v>25</v>
      </c>
      <c r="U6777" s="18" t="s">
        <v>36</v>
      </c>
    </row>
    <row r="6778" spans="1:21" ht="15" customHeight="1" x14ac:dyDescent="0.15">
      <c r="A6778" s="10" t="s">
        <v>6826</v>
      </c>
      <c r="B6778" s="11" t="s">
        <v>31</v>
      </c>
      <c r="C6778" s="11" t="s">
        <v>63</v>
      </c>
      <c r="D6778" s="12">
        <v>45825</v>
      </c>
      <c r="E6778" s="11">
        <v>4825</v>
      </c>
      <c r="F6778" s="11" t="s">
        <v>33</v>
      </c>
      <c r="G6778" s="13">
        <v>2687.31</v>
      </c>
      <c r="H6778" s="14">
        <f t="shared" si="735"/>
        <v>12966270.75</v>
      </c>
      <c r="I6778" s="14">
        <f>IF(F6778="GHS",H6778,H6778*Assumptions!$B$4)</f>
        <v>12966270.75</v>
      </c>
      <c r="J6778" s="15" t="str">
        <f>INDEX(Assumptions!$B$8:$B$12,MATCH(B6778,Assumptions!$A$8:$A$12,0))</f>
        <v>Weighted Average</v>
      </c>
      <c r="K6778" s="16">
        <f>G6778/(1-INDEX(Assumptions!$D$8:$D$12,MATCH(B6778,Assumptions!$A$8:$A$12,0)))</f>
        <v>3732.375</v>
      </c>
      <c r="L6778" s="16">
        <f t="shared" si="736"/>
        <v>80.619299999999996</v>
      </c>
      <c r="M6778" s="16">
        <f t="shared" si="737"/>
        <v>186.61875000000001</v>
      </c>
      <c r="N6778" s="14">
        <f>E6778*(K6778-L6778-M6778)*IF(F6778="GHS",1,Assumptions!$B$4)</f>
        <v>16719285.783749999</v>
      </c>
      <c r="O6778" s="15">
        <f t="shared" ca="1" si="738"/>
        <v>461</v>
      </c>
      <c r="P6778" s="15" t="str">
        <f t="shared" ca="1" si="739"/>
        <v>365d+</v>
      </c>
      <c r="Q6778" s="17">
        <f ca="1">IF(P6778="0-90d",0,IF(P6778="91-180d",INDEX(Assumptions!$F$8:$F$12,MATCH(B6778,Assumptions!$A$8:$A$12,0)),IF(P6778="181-365d",INDEX(Assumptions!$G$8:$G$12,MATCH(B6778,Assumptions!$A$8:$A$12,0)),INDEX(Assumptions!$H$8:$H$12,MATCH(B6778,Assumptions!$A$8:$A$12,0)))))</f>
        <v>0.6</v>
      </c>
      <c r="R6778" s="14">
        <f t="shared" ca="1" si="740"/>
        <v>7779762.4499999993</v>
      </c>
      <c r="S6778" s="14">
        <f t="shared" ca="1" si="741"/>
        <v>5186508.3000000007</v>
      </c>
      <c r="T6778" s="11" t="s">
        <v>25</v>
      </c>
      <c r="U6778" s="18" t="s">
        <v>26</v>
      </c>
    </row>
    <row r="6779" spans="1:21" ht="15" customHeight="1" x14ac:dyDescent="0.15">
      <c r="A6779" s="10" t="s">
        <v>6827</v>
      </c>
      <c r="B6779" s="11" t="s">
        <v>22</v>
      </c>
      <c r="C6779" s="11" t="s">
        <v>61</v>
      </c>
      <c r="D6779" s="12">
        <v>46146</v>
      </c>
      <c r="E6779" s="11">
        <v>2724</v>
      </c>
      <c r="F6779" s="11" t="s">
        <v>24</v>
      </c>
      <c r="G6779" s="13">
        <v>33462.53</v>
      </c>
      <c r="H6779" s="14">
        <f t="shared" si="735"/>
        <v>91151931.719999999</v>
      </c>
      <c r="I6779" s="14">
        <f>IF(F6779="GHS",H6779,H6779*Assumptions!$B$4)</f>
        <v>984440862.57600009</v>
      </c>
      <c r="J6779" s="15" t="str">
        <f>INDEX(Assumptions!$B$8:$B$12,MATCH(B6779,Assumptions!$A$8:$A$12,0))</f>
        <v>FIFO</v>
      </c>
      <c r="K6779" s="16">
        <f>G6779/(1-INDEX(Assumptions!$D$8:$D$12,MATCH(B6779,Assumptions!$A$8:$A$12,0)))</f>
        <v>40807.963414634141</v>
      </c>
      <c r="L6779" s="16">
        <f t="shared" si="736"/>
        <v>1003.8758999999999</v>
      </c>
      <c r="M6779" s="16">
        <f t="shared" si="737"/>
        <v>2040.3981707317071</v>
      </c>
      <c r="N6779" s="14">
        <f>E6779*(K6779-L6779-M6779)*IF(F6779="GHS",1,Assumptions!$B$4)</f>
        <v>1110977529.5461347</v>
      </c>
      <c r="O6779" s="15">
        <f t="shared" ca="1" si="738"/>
        <v>140</v>
      </c>
      <c r="P6779" s="15" t="str">
        <f t="shared" ca="1" si="739"/>
        <v>91-180d</v>
      </c>
      <c r="Q6779" s="17">
        <f ca="1">IF(P6779="0-90d",0,IF(P6779="91-180d",INDEX(Assumptions!$F$8:$F$12,MATCH(B6779,Assumptions!$A$8:$A$12,0)),IF(P6779="181-365d",INDEX(Assumptions!$G$8:$G$12,MATCH(B6779,Assumptions!$A$8:$A$12,0)),INDEX(Assumptions!$H$8:$H$12,MATCH(B6779,Assumptions!$A$8:$A$12,0)))))</f>
        <v>0.03</v>
      </c>
      <c r="R6779" s="14">
        <f t="shared" ca="1" si="740"/>
        <v>29533225.877280001</v>
      </c>
      <c r="S6779" s="14">
        <f t="shared" ca="1" si="741"/>
        <v>954907636.6987201</v>
      </c>
      <c r="T6779" s="11" t="s">
        <v>25</v>
      </c>
      <c r="U6779" s="18" t="s">
        <v>26</v>
      </c>
    </row>
    <row r="6780" spans="1:21" ht="15" customHeight="1" x14ac:dyDescent="0.15">
      <c r="A6780" s="10" t="s">
        <v>6828</v>
      </c>
      <c r="B6780" s="11" t="s">
        <v>46</v>
      </c>
      <c r="C6780" s="11" t="s">
        <v>47</v>
      </c>
      <c r="D6780" s="12">
        <v>46026</v>
      </c>
      <c r="E6780" s="11">
        <v>3934</v>
      </c>
      <c r="F6780" s="11" t="s">
        <v>33</v>
      </c>
      <c r="G6780" s="13">
        <v>671366.88</v>
      </c>
      <c r="H6780" s="14">
        <f t="shared" si="735"/>
        <v>2641157305.9200001</v>
      </c>
      <c r="I6780" s="14">
        <f>IF(F6780="GHS",H6780,H6780*Assumptions!$B$4)</f>
        <v>2641157305.9200001</v>
      </c>
      <c r="J6780" s="15" t="str">
        <f>INDEX(Assumptions!$B$8:$B$12,MATCH(B6780,Assumptions!$A$8:$A$12,0))</f>
        <v>Specific Identification</v>
      </c>
      <c r="K6780" s="16">
        <f>G6780/(1-INDEX(Assumptions!$D$8:$D$12,MATCH(B6780,Assumptions!$A$8:$A$12,0)))</f>
        <v>860726.76923076925</v>
      </c>
      <c r="L6780" s="16">
        <f t="shared" si="736"/>
        <v>20141.006399999998</v>
      </c>
      <c r="M6780" s="16">
        <f t="shared" si="737"/>
        <v>43036.338461538464</v>
      </c>
      <c r="N6780" s="14">
        <f>E6780*(K6780-L6780-M6780)*IF(F6780="GHS",1,Assumptions!$B$4)</f>
        <v>3137559435.468554</v>
      </c>
      <c r="O6780" s="15">
        <f t="shared" ca="1" si="738"/>
        <v>260</v>
      </c>
      <c r="P6780" s="15" t="str">
        <f t="shared" ca="1" si="739"/>
        <v>181-365d</v>
      </c>
      <c r="Q6780" s="17">
        <f ca="1">IF(P6780="0-90d",0,IF(P6780="91-180d",INDEX(Assumptions!$F$8:$F$12,MATCH(B6780,Assumptions!$A$8:$A$12,0)),IF(P6780="181-365d",INDEX(Assumptions!$G$8:$G$12,MATCH(B6780,Assumptions!$A$8:$A$12,0)),INDEX(Assumptions!$H$8:$H$12,MATCH(B6780,Assumptions!$A$8:$A$12,0)))))</f>
        <v>0.05</v>
      </c>
      <c r="R6780" s="14">
        <f t="shared" ca="1" si="740"/>
        <v>132057865.296</v>
      </c>
      <c r="S6780" s="14">
        <f t="shared" ca="1" si="741"/>
        <v>2509099440.6240001</v>
      </c>
      <c r="T6780" s="11" t="s">
        <v>25</v>
      </c>
      <c r="U6780" s="18" t="s">
        <v>26</v>
      </c>
    </row>
    <row r="6781" spans="1:21" ht="15" customHeight="1" x14ac:dyDescent="0.15">
      <c r="A6781" s="10" t="s">
        <v>6829</v>
      </c>
      <c r="B6781" s="11" t="s">
        <v>31</v>
      </c>
      <c r="C6781" s="11" t="s">
        <v>63</v>
      </c>
      <c r="D6781" s="12">
        <v>46162</v>
      </c>
      <c r="E6781" s="11">
        <v>3888</v>
      </c>
      <c r="F6781" s="11" t="s">
        <v>33</v>
      </c>
      <c r="G6781" s="13">
        <v>2570.83</v>
      </c>
      <c r="H6781" s="14">
        <f t="shared" si="735"/>
        <v>9995387.0399999991</v>
      </c>
      <c r="I6781" s="14">
        <f>IF(F6781="GHS",H6781,H6781*Assumptions!$B$4)</f>
        <v>9995387.0399999991</v>
      </c>
      <c r="J6781" s="15" t="str">
        <f>INDEX(Assumptions!$B$8:$B$12,MATCH(B6781,Assumptions!$A$8:$A$12,0))</f>
        <v>Weighted Average</v>
      </c>
      <c r="K6781" s="16">
        <f>G6781/(1-INDEX(Assumptions!$D$8:$D$12,MATCH(B6781,Assumptions!$A$8:$A$12,0)))</f>
        <v>3570.5972222222222</v>
      </c>
      <c r="L6781" s="16">
        <f t="shared" si="736"/>
        <v>77.124899999999997</v>
      </c>
      <c r="M6781" s="16">
        <f t="shared" si="737"/>
        <v>178.52986111111113</v>
      </c>
      <c r="N6781" s="14">
        <f>E6781*(K6781-L6781-M6781)*IF(F6781="GHS",1,Assumptions!$B$4)</f>
        <v>12888496.288800001</v>
      </c>
      <c r="O6781" s="15">
        <f t="shared" ca="1" si="738"/>
        <v>124</v>
      </c>
      <c r="P6781" s="15" t="str">
        <f t="shared" ca="1" si="739"/>
        <v>91-180d</v>
      </c>
      <c r="Q6781" s="17">
        <f ca="1">IF(P6781="0-90d",0,IF(P6781="91-180d",INDEX(Assumptions!$F$8:$F$12,MATCH(B6781,Assumptions!$A$8:$A$12,0)),IF(P6781="181-365d",INDEX(Assumptions!$G$8:$G$12,MATCH(B6781,Assumptions!$A$8:$A$12,0)),INDEX(Assumptions!$H$8:$H$12,MATCH(B6781,Assumptions!$A$8:$A$12,0)))))</f>
        <v>0.05</v>
      </c>
      <c r="R6781" s="14">
        <f t="shared" ca="1" si="740"/>
        <v>499769.35199999996</v>
      </c>
      <c r="S6781" s="14">
        <f t="shared" ca="1" si="741"/>
        <v>9495617.6879999992</v>
      </c>
      <c r="T6781" s="11" t="s">
        <v>25</v>
      </c>
      <c r="U6781" s="18" t="s">
        <v>26</v>
      </c>
    </row>
    <row r="6782" spans="1:21" ht="15" customHeight="1" x14ac:dyDescent="0.15">
      <c r="A6782" s="10" t="s">
        <v>6830</v>
      </c>
      <c r="B6782" s="11" t="s">
        <v>31</v>
      </c>
      <c r="C6782" s="11" t="s">
        <v>32</v>
      </c>
      <c r="D6782" s="12">
        <v>45990</v>
      </c>
      <c r="E6782" s="11">
        <v>3077</v>
      </c>
      <c r="F6782" s="11" t="s">
        <v>33</v>
      </c>
      <c r="G6782" s="13">
        <v>1889.36</v>
      </c>
      <c r="H6782" s="14">
        <f t="shared" si="735"/>
        <v>5813560.7199999997</v>
      </c>
      <c r="I6782" s="14">
        <f>IF(F6782="GHS",H6782,H6782*Assumptions!$B$4)</f>
        <v>5813560.7199999997</v>
      </c>
      <c r="J6782" s="15" t="str">
        <f>INDEX(Assumptions!$B$8:$B$12,MATCH(B6782,Assumptions!$A$8:$A$12,0))</f>
        <v>Weighted Average</v>
      </c>
      <c r="K6782" s="16">
        <f>G6782/(1-INDEX(Assumptions!$D$8:$D$12,MATCH(B6782,Assumptions!$A$8:$A$12,0)))</f>
        <v>2624.1111111111109</v>
      </c>
      <c r="L6782" s="16">
        <f t="shared" si="736"/>
        <v>56.680799999999998</v>
      </c>
      <c r="M6782" s="16">
        <f t="shared" si="737"/>
        <v>131.20555555555555</v>
      </c>
      <c r="N6782" s="14">
        <f>E6782*(K6782-L6782-M6782)*IF(F6782="GHS",1,Assumptions!$B$4)</f>
        <v>7496263.5728444429</v>
      </c>
      <c r="O6782" s="15">
        <f t="shared" ca="1" si="738"/>
        <v>296</v>
      </c>
      <c r="P6782" s="15" t="str">
        <f t="shared" ca="1" si="739"/>
        <v>181-365d</v>
      </c>
      <c r="Q6782" s="17">
        <f ca="1">IF(P6782="0-90d",0,IF(P6782="91-180d",INDEX(Assumptions!$F$8:$F$12,MATCH(B6782,Assumptions!$A$8:$A$12,0)),IF(P6782="181-365d",INDEX(Assumptions!$G$8:$G$12,MATCH(B6782,Assumptions!$A$8:$A$12,0)),INDEX(Assumptions!$H$8:$H$12,MATCH(B6782,Assumptions!$A$8:$A$12,0)))))</f>
        <v>0.2</v>
      </c>
      <c r="R6782" s="14">
        <f t="shared" ca="1" si="740"/>
        <v>1162712.1440000001</v>
      </c>
      <c r="S6782" s="14">
        <f t="shared" ca="1" si="741"/>
        <v>4650848.5759999994</v>
      </c>
      <c r="T6782" s="11" t="s">
        <v>25</v>
      </c>
      <c r="U6782" s="18" t="s">
        <v>26</v>
      </c>
    </row>
    <row r="6783" spans="1:21" ht="15" customHeight="1" x14ac:dyDescent="0.15">
      <c r="A6783" s="10" t="s">
        <v>6831</v>
      </c>
      <c r="B6783" s="11" t="s">
        <v>41</v>
      </c>
      <c r="C6783" s="11" t="s">
        <v>115</v>
      </c>
      <c r="D6783" s="12">
        <v>46046</v>
      </c>
      <c r="E6783" s="11">
        <v>4692</v>
      </c>
      <c r="F6783" s="11" t="s">
        <v>33</v>
      </c>
      <c r="G6783" s="13">
        <v>433.12</v>
      </c>
      <c r="H6783" s="14">
        <f t="shared" si="735"/>
        <v>2032199.04</v>
      </c>
      <c r="I6783" s="14">
        <f>IF(F6783="GHS",H6783,H6783*Assumptions!$B$4)</f>
        <v>2032199.04</v>
      </c>
      <c r="J6783" s="15" t="str">
        <f>INDEX(Assumptions!$B$8:$B$12,MATCH(B6783,Assumptions!$A$8:$A$12,0))</f>
        <v>Weighted Average</v>
      </c>
      <c r="K6783" s="16">
        <f>G6783/(1-INDEX(Assumptions!$D$8:$D$12,MATCH(B6783,Assumptions!$A$8:$A$12,0)))</f>
        <v>666.3384615384615</v>
      </c>
      <c r="L6783" s="16">
        <f t="shared" si="736"/>
        <v>12.993599999999999</v>
      </c>
      <c r="M6783" s="16">
        <f t="shared" si="737"/>
        <v>33.316923076923075</v>
      </c>
      <c r="N6783" s="14">
        <f>E6783*(K6783-L6783-M6783)*IF(F6783="GHS",1,Assumptions!$B$4)</f>
        <v>2909171.087261538</v>
      </c>
      <c r="O6783" s="15">
        <f t="shared" ca="1" si="738"/>
        <v>240</v>
      </c>
      <c r="P6783" s="15" t="str">
        <f t="shared" ca="1" si="739"/>
        <v>181-365d</v>
      </c>
      <c r="Q6783" s="17">
        <f ca="1">IF(P6783="0-90d",0,IF(P6783="91-180d",INDEX(Assumptions!$F$8:$F$12,MATCH(B6783,Assumptions!$A$8:$A$12,0)),IF(P6783="181-365d",INDEX(Assumptions!$G$8:$G$12,MATCH(B6783,Assumptions!$A$8:$A$12,0)),INDEX(Assumptions!$H$8:$H$12,MATCH(B6783,Assumptions!$A$8:$A$12,0)))))</f>
        <v>0.35</v>
      </c>
      <c r="R6783" s="14">
        <f t="shared" ca="1" si="740"/>
        <v>711269.66399999999</v>
      </c>
      <c r="S6783" s="14">
        <f t="shared" ca="1" si="741"/>
        <v>1320929.3760000002</v>
      </c>
      <c r="T6783" s="11" t="s">
        <v>50</v>
      </c>
      <c r="U6783" s="18" t="s">
        <v>26</v>
      </c>
    </row>
    <row r="6784" spans="1:21" ht="15" customHeight="1" x14ac:dyDescent="0.15">
      <c r="A6784" s="10" t="s">
        <v>6832</v>
      </c>
      <c r="B6784" s="11" t="s">
        <v>41</v>
      </c>
      <c r="C6784" s="11" t="s">
        <v>42</v>
      </c>
      <c r="D6784" s="12">
        <v>46071</v>
      </c>
      <c r="E6784" s="11">
        <v>2884</v>
      </c>
      <c r="F6784" s="11" t="s">
        <v>33</v>
      </c>
      <c r="G6784" s="13">
        <v>291.39999999999998</v>
      </c>
      <c r="H6784" s="14">
        <f t="shared" si="735"/>
        <v>840397.6</v>
      </c>
      <c r="I6784" s="14">
        <f>IF(F6784="GHS",H6784,H6784*Assumptions!$B$4)</f>
        <v>840397.6</v>
      </c>
      <c r="J6784" s="15" t="str">
        <f>INDEX(Assumptions!$B$8:$B$12,MATCH(B6784,Assumptions!$A$8:$A$12,0))</f>
        <v>Weighted Average</v>
      </c>
      <c r="K6784" s="16">
        <f>G6784/(1-INDEX(Assumptions!$D$8:$D$12,MATCH(B6784,Assumptions!$A$8:$A$12,0)))</f>
        <v>448.30769230769226</v>
      </c>
      <c r="L6784" s="16">
        <f t="shared" si="736"/>
        <v>8.7419999999999991</v>
      </c>
      <c r="M6784" s="16">
        <f t="shared" si="737"/>
        <v>22.415384615384614</v>
      </c>
      <c r="N6784" s="14">
        <f>E6784*(K6784-L6784-M6784)*IF(F6784="GHS",1,Assumptions!$B$4)</f>
        <v>1203061.4873846152</v>
      </c>
      <c r="O6784" s="15">
        <f t="shared" ca="1" si="738"/>
        <v>215</v>
      </c>
      <c r="P6784" s="15" t="str">
        <f t="shared" ca="1" si="739"/>
        <v>181-365d</v>
      </c>
      <c r="Q6784" s="17">
        <f ca="1">IF(P6784="0-90d",0,IF(P6784="91-180d",INDEX(Assumptions!$F$8:$F$12,MATCH(B6784,Assumptions!$A$8:$A$12,0)),IF(P6784="181-365d",INDEX(Assumptions!$G$8:$G$12,MATCH(B6784,Assumptions!$A$8:$A$12,0)),INDEX(Assumptions!$H$8:$H$12,MATCH(B6784,Assumptions!$A$8:$A$12,0)))))</f>
        <v>0.35</v>
      </c>
      <c r="R6784" s="14">
        <f t="shared" ca="1" si="740"/>
        <v>294139.15999999997</v>
      </c>
      <c r="S6784" s="14">
        <f t="shared" ca="1" si="741"/>
        <v>546258.43999999994</v>
      </c>
      <c r="T6784" s="11" t="s">
        <v>25</v>
      </c>
      <c r="U6784" s="18" t="s">
        <v>26</v>
      </c>
    </row>
    <row r="6785" spans="1:21" ht="15" customHeight="1" x14ac:dyDescent="0.15">
      <c r="A6785" s="10" t="s">
        <v>6833</v>
      </c>
      <c r="B6785" s="11" t="s">
        <v>22</v>
      </c>
      <c r="C6785" s="11" t="s">
        <v>81</v>
      </c>
      <c r="D6785" s="12">
        <v>45732</v>
      </c>
      <c r="E6785" s="11">
        <v>3468</v>
      </c>
      <c r="F6785" s="11" t="s">
        <v>24</v>
      </c>
      <c r="G6785" s="13">
        <v>31273.74</v>
      </c>
      <c r="H6785" s="14">
        <f t="shared" si="735"/>
        <v>108457330.32000001</v>
      </c>
      <c r="I6785" s="14">
        <f>IF(F6785="GHS",H6785,H6785*Assumptions!$B$4)</f>
        <v>1171339167.4560001</v>
      </c>
      <c r="J6785" s="15" t="str">
        <f>INDEX(Assumptions!$B$8:$B$12,MATCH(B6785,Assumptions!$A$8:$A$12,0))</f>
        <v>FIFO</v>
      </c>
      <c r="K6785" s="16">
        <f>G6785/(1-INDEX(Assumptions!$D$8:$D$12,MATCH(B6785,Assumptions!$A$8:$A$12,0)))</f>
        <v>38138.707317073167</v>
      </c>
      <c r="L6785" s="16">
        <f t="shared" si="736"/>
        <v>938.21220000000005</v>
      </c>
      <c r="M6785" s="16">
        <f t="shared" si="737"/>
        <v>1906.9353658536584</v>
      </c>
      <c r="N6785" s="14">
        <f>E6785*(K6785-L6785-M6785)*IF(F6785="GHS",1,Assumptions!$B$4)</f>
        <v>1321899104.346076</v>
      </c>
      <c r="O6785" s="15">
        <f t="shared" ca="1" si="738"/>
        <v>554</v>
      </c>
      <c r="P6785" s="15" t="str">
        <f t="shared" ca="1" si="739"/>
        <v>365d+</v>
      </c>
      <c r="Q6785" s="17">
        <f ca="1">IF(P6785="0-90d",0,IF(P6785="91-180d",INDEX(Assumptions!$F$8:$F$12,MATCH(B6785,Assumptions!$A$8:$A$12,0)),IF(P6785="181-365d",INDEX(Assumptions!$G$8:$G$12,MATCH(B6785,Assumptions!$A$8:$A$12,0)),INDEX(Assumptions!$H$8:$H$12,MATCH(B6785,Assumptions!$A$8:$A$12,0)))))</f>
        <v>0.5</v>
      </c>
      <c r="R6785" s="14">
        <f t="shared" ca="1" si="740"/>
        <v>585669583.72800004</v>
      </c>
      <c r="S6785" s="14">
        <f t="shared" ca="1" si="741"/>
        <v>585669583.72800004</v>
      </c>
      <c r="T6785" s="11" t="s">
        <v>25</v>
      </c>
      <c r="U6785" s="18" t="s">
        <v>26</v>
      </c>
    </row>
    <row r="6786" spans="1:21" ht="15" customHeight="1" x14ac:dyDescent="0.15">
      <c r="A6786" s="10" t="s">
        <v>6834</v>
      </c>
      <c r="B6786" s="11" t="s">
        <v>31</v>
      </c>
      <c r="C6786" s="11" t="s">
        <v>63</v>
      </c>
      <c r="D6786" s="12">
        <v>45925</v>
      </c>
      <c r="E6786" s="11">
        <v>1648</v>
      </c>
      <c r="F6786" s="11" t="s">
        <v>33</v>
      </c>
      <c r="G6786" s="13">
        <v>3699.42</v>
      </c>
      <c r="H6786" s="14">
        <f t="shared" ref="H6786:H6849" si="742">E6786*G6786</f>
        <v>6096644.1600000001</v>
      </c>
      <c r="I6786" s="14">
        <f>IF(F6786="GHS",H6786,H6786*Assumptions!$B$4)</f>
        <v>6096644.1600000001</v>
      </c>
      <c r="J6786" s="15" t="str">
        <f>INDEX(Assumptions!$B$8:$B$12,MATCH(B6786,Assumptions!$A$8:$A$12,0))</f>
        <v>Weighted Average</v>
      </c>
      <c r="K6786" s="16">
        <f>G6786/(1-INDEX(Assumptions!$D$8:$D$12,MATCH(B6786,Assumptions!$A$8:$A$12,0)))</f>
        <v>5138.0833333333339</v>
      </c>
      <c r="L6786" s="16">
        <f t="shared" ref="L6786:L6849" si="743">G6786*0.03</f>
        <v>110.98260000000001</v>
      </c>
      <c r="M6786" s="16">
        <f t="shared" ref="M6786:M6849" si="744">K6786*0.05</f>
        <v>256.9041666666667</v>
      </c>
      <c r="N6786" s="14">
        <f>E6786*(K6786-L6786-M6786)*IF(F6786="GHS",1,Assumptions!$B$4)</f>
        <v>7861283.9418666679</v>
      </c>
      <c r="O6786" s="15">
        <f t="shared" ref="O6786:O6849" ca="1" si="745">TODAY()-D6786</f>
        <v>361</v>
      </c>
      <c r="P6786" s="15" t="str">
        <f t="shared" ref="P6786:P6849" ca="1" si="746">IF(O6786&lt;=90,"0-90d",IF(O6786&lt;=180,"91-180d",IF(O6786&lt;=365,"181-365d","365d+")))</f>
        <v>181-365d</v>
      </c>
      <c r="Q6786" s="17">
        <f ca="1">IF(P6786="0-90d",0,IF(P6786="91-180d",INDEX(Assumptions!$F$8:$F$12,MATCH(B6786,Assumptions!$A$8:$A$12,0)),IF(P6786="181-365d",INDEX(Assumptions!$G$8:$G$12,MATCH(B6786,Assumptions!$A$8:$A$12,0)),INDEX(Assumptions!$H$8:$H$12,MATCH(B6786,Assumptions!$A$8:$A$12,0)))))</f>
        <v>0.2</v>
      </c>
      <c r="R6786" s="14">
        <f t="shared" ref="R6786:R6849" ca="1" si="747">I6786*Q6786</f>
        <v>1219328.8320000002</v>
      </c>
      <c r="S6786" s="14">
        <f t="shared" ref="S6786:S6849" ca="1" si="748">IF(T6786="Held on Consignment (Not Owned)",0,MIN(I6786-R6786,N6786))</f>
        <v>4877315.3279999997</v>
      </c>
      <c r="T6786" s="11" t="s">
        <v>25</v>
      </c>
      <c r="U6786" s="18" t="s">
        <v>36</v>
      </c>
    </row>
    <row r="6787" spans="1:21" ht="15" customHeight="1" x14ac:dyDescent="0.15">
      <c r="A6787" s="10" t="s">
        <v>6835</v>
      </c>
      <c r="B6787" s="11" t="s">
        <v>46</v>
      </c>
      <c r="C6787" s="11" t="s">
        <v>47</v>
      </c>
      <c r="D6787" s="12">
        <v>45940</v>
      </c>
      <c r="E6787" s="11">
        <v>1009</v>
      </c>
      <c r="F6787" s="11" t="s">
        <v>33</v>
      </c>
      <c r="G6787" s="13">
        <v>547163.98</v>
      </c>
      <c r="H6787" s="14">
        <f t="shared" si="742"/>
        <v>552088455.81999993</v>
      </c>
      <c r="I6787" s="14">
        <f>IF(F6787="GHS",H6787,H6787*Assumptions!$B$4)</f>
        <v>552088455.81999993</v>
      </c>
      <c r="J6787" s="15" t="str">
        <f>INDEX(Assumptions!$B$8:$B$12,MATCH(B6787,Assumptions!$A$8:$A$12,0))</f>
        <v>Specific Identification</v>
      </c>
      <c r="K6787" s="16">
        <f>G6787/(1-INDEX(Assumptions!$D$8:$D$12,MATCH(B6787,Assumptions!$A$8:$A$12,0)))</f>
        <v>701492.282051282</v>
      </c>
      <c r="L6787" s="16">
        <f t="shared" si="743"/>
        <v>16414.919399999999</v>
      </c>
      <c r="M6787" s="16">
        <f t="shared" si="744"/>
        <v>35074.614102564105</v>
      </c>
      <c r="N6787" s="14">
        <f>E6787*(K6787-L6787-M6787)*IF(F6787="GHS",1,Assumptions!$B$4)</f>
        <v>655852773.28565645</v>
      </c>
      <c r="O6787" s="15">
        <f t="shared" ca="1" si="745"/>
        <v>346</v>
      </c>
      <c r="P6787" s="15" t="str">
        <f t="shared" ca="1" si="746"/>
        <v>181-365d</v>
      </c>
      <c r="Q6787" s="17">
        <f ca="1">IF(P6787="0-90d",0,IF(P6787="91-180d",INDEX(Assumptions!$F$8:$F$12,MATCH(B6787,Assumptions!$A$8:$A$12,0)),IF(P6787="181-365d",INDEX(Assumptions!$G$8:$G$12,MATCH(B6787,Assumptions!$A$8:$A$12,0)),INDEX(Assumptions!$H$8:$H$12,MATCH(B6787,Assumptions!$A$8:$A$12,0)))))</f>
        <v>0.05</v>
      </c>
      <c r="R6787" s="14">
        <f t="shared" ca="1" si="747"/>
        <v>27604422.790999997</v>
      </c>
      <c r="S6787" s="14">
        <f t="shared" ca="1" si="748"/>
        <v>524484033.02899992</v>
      </c>
      <c r="T6787" s="11" t="s">
        <v>25</v>
      </c>
      <c r="U6787" s="18" t="s">
        <v>26</v>
      </c>
    </row>
    <row r="6788" spans="1:21" ht="15" customHeight="1" x14ac:dyDescent="0.15">
      <c r="A6788" s="10" t="s">
        <v>6836</v>
      </c>
      <c r="B6788" s="11" t="s">
        <v>41</v>
      </c>
      <c r="C6788" s="11" t="s">
        <v>42</v>
      </c>
      <c r="D6788" s="12">
        <v>45775</v>
      </c>
      <c r="E6788" s="11">
        <v>3312</v>
      </c>
      <c r="F6788" s="11" t="s">
        <v>33</v>
      </c>
      <c r="G6788" s="13">
        <v>203.75</v>
      </c>
      <c r="H6788" s="14">
        <f t="shared" si="742"/>
        <v>674820</v>
      </c>
      <c r="I6788" s="14">
        <f>IF(F6788="GHS",H6788,H6788*Assumptions!$B$4)</f>
        <v>674820</v>
      </c>
      <c r="J6788" s="15" t="str">
        <f>INDEX(Assumptions!$B$8:$B$12,MATCH(B6788,Assumptions!$A$8:$A$12,0))</f>
        <v>Weighted Average</v>
      </c>
      <c r="K6788" s="16">
        <f>G6788/(1-INDEX(Assumptions!$D$8:$D$12,MATCH(B6788,Assumptions!$A$8:$A$12,0)))</f>
        <v>313.46153846153845</v>
      </c>
      <c r="L6788" s="16">
        <f t="shared" si="743"/>
        <v>6.1124999999999998</v>
      </c>
      <c r="M6788" s="16">
        <f t="shared" si="744"/>
        <v>15.673076923076923</v>
      </c>
      <c r="N6788" s="14">
        <f>E6788*(K6788-L6788-M6788)*IF(F6788="GHS",1,Assumptions!$B$4)</f>
        <v>966030.78461538465</v>
      </c>
      <c r="O6788" s="15">
        <f t="shared" ca="1" si="745"/>
        <v>511</v>
      </c>
      <c r="P6788" s="15" t="str">
        <f t="shared" ca="1" si="746"/>
        <v>365d+</v>
      </c>
      <c r="Q6788" s="17">
        <f ca="1">IF(P6788="0-90d",0,IF(P6788="91-180d",INDEX(Assumptions!$F$8:$F$12,MATCH(B6788,Assumptions!$A$8:$A$12,0)),IF(P6788="181-365d",INDEX(Assumptions!$G$8:$G$12,MATCH(B6788,Assumptions!$A$8:$A$12,0)),INDEX(Assumptions!$H$8:$H$12,MATCH(B6788,Assumptions!$A$8:$A$12,0)))))</f>
        <v>0.8</v>
      </c>
      <c r="R6788" s="14">
        <f t="shared" ca="1" si="747"/>
        <v>539856</v>
      </c>
      <c r="S6788" s="14">
        <f t="shared" ca="1" si="748"/>
        <v>134964</v>
      </c>
      <c r="T6788" s="11" t="s">
        <v>25</v>
      </c>
      <c r="U6788" s="18" t="s">
        <v>26</v>
      </c>
    </row>
    <row r="6789" spans="1:21" ht="15" customHeight="1" x14ac:dyDescent="0.15">
      <c r="A6789" s="10" t="s">
        <v>6837</v>
      </c>
      <c r="B6789" s="11" t="s">
        <v>31</v>
      </c>
      <c r="C6789" s="11" t="s">
        <v>32</v>
      </c>
      <c r="D6789" s="12">
        <v>45808</v>
      </c>
      <c r="E6789" s="11">
        <v>4880</v>
      </c>
      <c r="F6789" s="11" t="s">
        <v>33</v>
      </c>
      <c r="G6789" s="13">
        <v>1762.02</v>
      </c>
      <c r="H6789" s="14">
        <f t="shared" si="742"/>
        <v>8598657.5999999996</v>
      </c>
      <c r="I6789" s="14">
        <f>IF(F6789="GHS",H6789,H6789*Assumptions!$B$4)</f>
        <v>8598657.5999999996</v>
      </c>
      <c r="J6789" s="15" t="str">
        <f>INDEX(Assumptions!$B$8:$B$12,MATCH(B6789,Assumptions!$A$8:$A$12,0))</f>
        <v>Weighted Average</v>
      </c>
      <c r="K6789" s="16">
        <f>G6789/(1-INDEX(Assumptions!$D$8:$D$12,MATCH(B6789,Assumptions!$A$8:$A$12,0)))</f>
        <v>2447.25</v>
      </c>
      <c r="L6789" s="16">
        <f t="shared" si="743"/>
        <v>52.860599999999998</v>
      </c>
      <c r="M6789" s="16">
        <f t="shared" si="744"/>
        <v>122.36250000000001</v>
      </c>
      <c r="N6789" s="14">
        <f>E6789*(K6789-L6789-M6789)*IF(F6789="GHS",1,Assumptions!$B$4)</f>
        <v>11087491.272</v>
      </c>
      <c r="O6789" s="15">
        <f t="shared" ca="1" si="745"/>
        <v>478</v>
      </c>
      <c r="P6789" s="15" t="str">
        <f t="shared" ca="1" si="746"/>
        <v>365d+</v>
      </c>
      <c r="Q6789" s="17">
        <f ca="1">IF(P6789="0-90d",0,IF(P6789="91-180d",INDEX(Assumptions!$F$8:$F$12,MATCH(B6789,Assumptions!$A$8:$A$12,0)),IF(P6789="181-365d",INDEX(Assumptions!$G$8:$G$12,MATCH(B6789,Assumptions!$A$8:$A$12,0)),INDEX(Assumptions!$H$8:$H$12,MATCH(B6789,Assumptions!$A$8:$A$12,0)))))</f>
        <v>0.6</v>
      </c>
      <c r="R6789" s="14">
        <f t="shared" ca="1" si="747"/>
        <v>5159194.5599999996</v>
      </c>
      <c r="S6789" s="14">
        <f t="shared" si="748"/>
        <v>0</v>
      </c>
      <c r="T6789" s="11" t="s">
        <v>39</v>
      </c>
      <c r="U6789" s="18" t="s">
        <v>26</v>
      </c>
    </row>
    <row r="6790" spans="1:21" ht="15" customHeight="1" x14ac:dyDescent="0.15">
      <c r="A6790" s="10" t="s">
        <v>6838</v>
      </c>
      <c r="B6790" s="11" t="s">
        <v>28</v>
      </c>
      <c r="C6790" s="11" t="s">
        <v>55</v>
      </c>
      <c r="D6790" s="12">
        <v>46089</v>
      </c>
      <c r="E6790" s="11">
        <v>3882</v>
      </c>
      <c r="F6790" s="11" t="s">
        <v>24</v>
      </c>
      <c r="G6790" s="13">
        <v>8281.43</v>
      </c>
      <c r="H6790" s="14">
        <f t="shared" si="742"/>
        <v>32148511.260000002</v>
      </c>
      <c r="I6790" s="14">
        <f>IF(F6790="GHS",H6790,H6790*Assumptions!$B$4)</f>
        <v>347203921.60800004</v>
      </c>
      <c r="J6790" s="15" t="str">
        <f>INDEX(Assumptions!$B$8:$B$12,MATCH(B6790,Assumptions!$A$8:$A$12,0))</f>
        <v>Fair Value Less Costs to Sell</v>
      </c>
      <c r="K6790" s="16">
        <f>G6790/(1-INDEX(Assumptions!$D$8:$D$12,MATCH(B6790,Assumptions!$A$8:$A$12,0)))</f>
        <v>9410.7159090909099</v>
      </c>
      <c r="L6790" s="16">
        <f t="shared" si="743"/>
        <v>248.44290000000001</v>
      </c>
      <c r="M6790" s="16">
        <f t="shared" si="744"/>
        <v>470.53579545454551</v>
      </c>
      <c r="N6790" s="14">
        <f>E6790*(K6790-L6790-M6790)*IF(F6790="GHS",1,Assumptions!$B$4)</f>
        <v>364406297.72403282</v>
      </c>
      <c r="O6790" s="15">
        <f t="shared" ca="1" si="745"/>
        <v>197</v>
      </c>
      <c r="P6790" s="15" t="str">
        <f t="shared" ca="1" si="746"/>
        <v>181-365d</v>
      </c>
      <c r="Q6790" s="17">
        <f ca="1">IF(P6790="0-90d",0,IF(P6790="91-180d",INDEX(Assumptions!$F$8:$F$12,MATCH(B6790,Assumptions!$A$8:$A$12,0)),IF(P6790="181-365d",INDEX(Assumptions!$G$8:$G$12,MATCH(B6790,Assumptions!$A$8:$A$12,0)),INDEX(Assumptions!$H$8:$H$12,MATCH(B6790,Assumptions!$A$8:$A$12,0)))))</f>
        <v>0.1</v>
      </c>
      <c r="R6790" s="14">
        <f t="shared" ca="1" si="747"/>
        <v>34720392.160800003</v>
      </c>
      <c r="S6790" s="14">
        <f t="shared" ca="1" si="748"/>
        <v>312483529.44720006</v>
      </c>
      <c r="T6790" s="11" t="s">
        <v>25</v>
      </c>
      <c r="U6790" s="18" t="s">
        <v>26</v>
      </c>
    </row>
    <row r="6791" spans="1:21" ht="15" customHeight="1" x14ac:dyDescent="0.15">
      <c r="A6791" s="10" t="s">
        <v>6839</v>
      </c>
      <c r="B6791" s="11" t="s">
        <v>41</v>
      </c>
      <c r="C6791" s="11" t="s">
        <v>42</v>
      </c>
      <c r="D6791" s="12">
        <v>45858</v>
      </c>
      <c r="E6791" s="11">
        <v>1556</v>
      </c>
      <c r="F6791" s="11" t="s">
        <v>33</v>
      </c>
      <c r="G6791" s="13">
        <v>464.31</v>
      </c>
      <c r="H6791" s="14">
        <f t="shared" si="742"/>
        <v>722466.36</v>
      </c>
      <c r="I6791" s="14">
        <f>IF(F6791="GHS",H6791,H6791*Assumptions!$B$4)</f>
        <v>722466.36</v>
      </c>
      <c r="J6791" s="15" t="str">
        <f>INDEX(Assumptions!$B$8:$B$12,MATCH(B6791,Assumptions!$A$8:$A$12,0))</f>
        <v>Weighted Average</v>
      </c>
      <c r="K6791" s="16">
        <f>G6791/(1-INDEX(Assumptions!$D$8:$D$12,MATCH(B6791,Assumptions!$A$8:$A$12,0)))</f>
        <v>714.32307692307688</v>
      </c>
      <c r="L6791" s="16">
        <f t="shared" si="743"/>
        <v>13.9293</v>
      </c>
      <c r="M6791" s="16">
        <f t="shared" si="744"/>
        <v>35.716153846153844</v>
      </c>
      <c r="N6791" s="14">
        <f>E6791*(K6791-L6791-M6791)*IF(F6791="GHS",1,Assumptions!$B$4)</f>
        <v>1034238.3815076923</v>
      </c>
      <c r="O6791" s="15">
        <f t="shared" ca="1" si="745"/>
        <v>428</v>
      </c>
      <c r="P6791" s="15" t="str">
        <f t="shared" ca="1" si="746"/>
        <v>365d+</v>
      </c>
      <c r="Q6791" s="17">
        <f ca="1">IF(P6791="0-90d",0,IF(P6791="91-180d",INDEX(Assumptions!$F$8:$F$12,MATCH(B6791,Assumptions!$A$8:$A$12,0)),IF(P6791="181-365d",INDEX(Assumptions!$G$8:$G$12,MATCH(B6791,Assumptions!$A$8:$A$12,0)),INDEX(Assumptions!$H$8:$H$12,MATCH(B6791,Assumptions!$A$8:$A$12,0)))))</f>
        <v>0.8</v>
      </c>
      <c r="R6791" s="14">
        <f t="shared" ca="1" si="747"/>
        <v>577973.08799999999</v>
      </c>
      <c r="S6791" s="14">
        <f t="shared" ca="1" si="748"/>
        <v>144493.272</v>
      </c>
      <c r="T6791" s="11" t="s">
        <v>25</v>
      </c>
      <c r="U6791" s="18" t="s">
        <v>26</v>
      </c>
    </row>
    <row r="6792" spans="1:21" ht="15" customHeight="1" x14ac:dyDescent="0.15">
      <c r="A6792" s="10" t="s">
        <v>6840</v>
      </c>
      <c r="B6792" s="11" t="s">
        <v>28</v>
      </c>
      <c r="C6792" s="11" t="s">
        <v>35</v>
      </c>
      <c r="D6792" s="12">
        <v>46035</v>
      </c>
      <c r="E6792" s="11">
        <v>3921</v>
      </c>
      <c r="F6792" s="11" t="s">
        <v>24</v>
      </c>
      <c r="G6792" s="13">
        <v>9432.83</v>
      </c>
      <c r="H6792" s="14">
        <f t="shared" si="742"/>
        <v>36986126.43</v>
      </c>
      <c r="I6792" s="14">
        <f>IF(F6792="GHS",H6792,H6792*Assumptions!$B$4)</f>
        <v>399450165.44400001</v>
      </c>
      <c r="J6792" s="15" t="str">
        <f>INDEX(Assumptions!$B$8:$B$12,MATCH(B6792,Assumptions!$A$8:$A$12,0))</f>
        <v>Fair Value Less Costs to Sell</v>
      </c>
      <c r="K6792" s="16">
        <f>G6792/(1-INDEX(Assumptions!$D$8:$D$12,MATCH(B6792,Assumptions!$A$8:$A$12,0)))</f>
        <v>10719.125</v>
      </c>
      <c r="L6792" s="16">
        <f t="shared" si="743"/>
        <v>282.98489999999998</v>
      </c>
      <c r="M6792" s="16">
        <f t="shared" si="744"/>
        <v>535.95625000000007</v>
      </c>
      <c r="N6792" s="14">
        <f>E6792*(K6792-L6792-M6792)*IF(F6792="GHS",1,Assumptions!$B$4)</f>
        <v>419241105.45918012</v>
      </c>
      <c r="O6792" s="15">
        <f t="shared" ca="1" si="745"/>
        <v>251</v>
      </c>
      <c r="P6792" s="15" t="str">
        <f t="shared" ca="1" si="746"/>
        <v>181-365d</v>
      </c>
      <c r="Q6792" s="17">
        <f ca="1">IF(P6792="0-90d",0,IF(P6792="91-180d",INDEX(Assumptions!$F$8:$F$12,MATCH(B6792,Assumptions!$A$8:$A$12,0)),IF(P6792="181-365d",INDEX(Assumptions!$G$8:$G$12,MATCH(B6792,Assumptions!$A$8:$A$12,0)),INDEX(Assumptions!$H$8:$H$12,MATCH(B6792,Assumptions!$A$8:$A$12,0)))))</f>
        <v>0.1</v>
      </c>
      <c r="R6792" s="14">
        <f t="shared" ca="1" si="747"/>
        <v>39945016.544399999</v>
      </c>
      <c r="S6792" s="14">
        <f t="shared" ca="1" si="748"/>
        <v>359505148.89960003</v>
      </c>
      <c r="T6792" s="11" t="s">
        <v>25</v>
      </c>
      <c r="U6792" s="18" t="s">
        <v>26</v>
      </c>
    </row>
    <row r="6793" spans="1:21" ht="15" customHeight="1" x14ac:dyDescent="0.15">
      <c r="A6793" s="10" t="s">
        <v>6841</v>
      </c>
      <c r="B6793" s="11" t="s">
        <v>31</v>
      </c>
      <c r="C6793" s="11" t="s">
        <v>32</v>
      </c>
      <c r="D6793" s="12">
        <v>45830</v>
      </c>
      <c r="E6793" s="11">
        <v>3432</v>
      </c>
      <c r="F6793" s="11" t="s">
        <v>33</v>
      </c>
      <c r="G6793" s="13">
        <v>2401.4499999999998</v>
      </c>
      <c r="H6793" s="14">
        <f t="shared" si="742"/>
        <v>8241776.3999999994</v>
      </c>
      <c r="I6793" s="14">
        <f>IF(F6793="GHS",H6793,H6793*Assumptions!$B$4)</f>
        <v>8241776.3999999994</v>
      </c>
      <c r="J6793" s="15" t="str">
        <f>INDEX(Assumptions!$B$8:$B$12,MATCH(B6793,Assumptions!$A$8:$A$12,0))</f>
        <v>Weighted Average</v>
      </c>
      <c r="K6793" s="16">
        <f>G6793/(1-INDEX(Assumptions!$D$8:$D$12,MATCH(B6793,Assumptions!$A$8:$A$12,0)))</f>
        <v>3335.3472222222222</v>
      </c>
      <c r="L6793" s="16">
        <f t="shared" si="743"/>
        <v>72.043499999999995</v>
      </c>
      <c r="M6793" s="16">
        <f t="shared" si="744"/>
        <v>166.76736111111111</v>
      </c>
      <c r="N6793" s="14">
        <f>E6793*(K6793-L6793-M6793)*IF(F6793="GHS",1,Assumptions!$B$4)</f>
        <v>10627312.791333331</v>
      </c>
      <c r="O6793" s="15">
        <f t="shared" ca="1" si="745"/>
        <v>456</v>
      </c>
      <c r="P6793" s="15" t="str">
        <f t="shared" ca="1" si="746"/>
        <v>365d+</v>
      </c>
      <c r="Q6793" s="17">
        <f ca="1">IF(P6793="0-90d",0,IF(P6793="91-180d",INDEX(Assumptions!$F$8:$F$12,MATCH(B6793,Assumptions!$A$8:$A$12,0)),IF(P6793="181-365d",INDEX(Assumptions!$G$8:$G$12,MATCH(B6793,Assumptions!$A$8:$A$12,0)),INDEX(Assumptions!$H$8:$H$12,MATCH(B6793,Assumptions!$A$8:$A$12,0)))))</f>
        <v>0.6</v>
      </c>
      <c r="R6793" s="14">
        <f t="shared" ca="1" si="747"/>
        <v>4945065.84</v>
      </c>
      <c r="S6793" s="14">
        <f t="shared" ca="1" si="748"/>
        <v>3296710.5599999996</v>
      </c>
      <c r="T6793" s="11" t="s">
        <v>25</v>
      </c>
      <c r="U6793" s="18" t="s">
        <v>26</v>
      </c>
    </row>
    <row r="6794" spans="1:21" ht="15" customHeight="1" x14ac:dyDescent="0.15">
      <c r="A6794" s="10" t="s">
        <v>6842</v>
      </c>
      <c r="B6794" s="11" t="s">
        <v>41</v>
      </c>
      <c r="C6794" s="11" t="s">
        <v>44</v>
      </c>
      <c r="D6794" s="12">
        <v>45918</v>
      </c>
      <c r="E6794" s="11">
        <v>4000</v>
      </c>
      <c r="F6794" s="11" t="s">
        <v>33</v>
      </c>
      <c r="G6794" s="13">
        <v>228.33</v>
      </c>
      <c r="H6794" s="14">
        <f t="shared" si="742"/>
        <v>913320</v>
      </c>
      <c r="I6794" s="14">
        <f>IF(F6794="GHS",H6794,H6794*Assumptions!$B$4)</f>
        <v>913320</v>
      </c>
      <c r="J6794" s="15" t="str">
        <f>INDEX(Assumptions!$B$8:$B$12,MATCH(B6794,Assumptions!$A$8:$A$12,0))</f>
        <v>Weighted Average</v>
      </c>
      <c r="K6794" s="16">
        <f>G6794/(1-INDEX(Assumptions!$D$8:$D$12,MATCH(B6794,Assumptions!$A$8:$A$12,0)))</f>
        <v>351.27692307692308</v>
      </c>
      <c r="L6794" s="16">
        <f t="shared" si="743"/>
        <v>6.8498999999999999</v>
      </c>
      <c r="M6794" s="16">
        <f t="shared" si="744"/>
        <v>17.563846153846153</v>
      </c>
      <c r="N6794" s="14">
        <f>E6794*(K6794-L6794-M6794)*IF(F6794="GHS",1,Assumptions!$B$4)</f>
        <v>1307452.7076923077</v>
      </c>
      <c r="O6794" s="15">
        <f t="shared" ca="1" si="745"/>
        <v>368</v>
      </c>
      <c r="P6794" s="15" t="str">
        <f t="shared" ca="1" si="746"/>
        <v>365d+</v>
      </c>
      <c r="Q6794" s="17">
        <f ca="1">IF(P6794="0-90d",0,IF(P6794="91-180d",INDEX(Assumptions!$F$8:$F$12,MATCH(B6794,Assumptions!$A$8:$A$12,0)),IF(P6794="181-365d",INDEX(Assumptions!$G$8:$G$12,MATCH(B6794,Assumptions!$A$8:$A$12,0)),INDEX(Assumptions!$H$8:$H$12,MATCH(B6794,Assumptions!$A$8:$A$12,0)))))</f>
        <v>0.8</v>
      </c>
      <c r="R6794" s="14">
        <f t="shared" ca="1" si="747"/>
        <v>730656</v>
      </c>
      <c r="S6794" s="14">
        <f t="shared" ca="1" si="748"/>
        <v>182664</v>
      </c>
      <c r="T6794" s="11" t="s">
        <v>25</v>
      </c>
      <c r="U6794" s="18" t="s">
        <v>26</v>
      </c>
    </row>
    <row r="6795" spans="1:21" ht="15" customHeight="1" x14ac:dyDescent="0.15">
      <c r="A6795" s="10" t="s">
        <v>6843</v>
      </c>
      <c r="B6795" s="11" t="s">
        <v>41</v>
      </c>
      <c r="C6795" s="11" t="s">
        <v>49</v>
      </c>
      <c r="D6795" s="12">
        <v>45920</v>
      </c>
      <c r="E6795" s="11">
        <v>4569</v>
      </c>
      <c r="F6795" s="11" t="s">
        <v>33</v>
      </c>
      <c r="G6795" s="13">
        <v>291.11</v>
      </c>
      <c r="H6795" s="14">
        <f t="shared" si="742"/>
        <v>1330081.5900000001</v>
      </c>
      <c r="I6795" s="14">
        <f>IF(F6795="GHS",H6795,H6795*Assumptions!$B$4)</f>
        <v>1330081.5900000001</v>
      </c>
      <c r="J6795" s="15" t="str">
        <f>INDEX(Assumptions!$B$8:$B$12,MATCH(B6795,Assumptions!$A$8:$A$12,0))</f>
        <v>Weighted Average</v>
      </c>
      <c r="K6795" s="16">
        <f>G6795/(1-INDEX(Assumptions!$D$8:$D$12,MATCH(B6795,Assumptions!$A$8:$A$12,0)))</f>
        <v>447.86153846153849</v>
      </c>
      <c r="L6795" s="16">
        <f t="shared" si="743"/>
        <v>8.7332999999999998</v>
      </c>
      <c r="M6795" s="16">
        <f t="shared" si="744"/>
        <v>22.393076923076926</v>
      </c>
      <c r="N6795" s="14">
        <f>E6795*(K6795-L6795-M6795)*IF(F6795="GHS",1,Assumptions!$B$4)</f>
        <v>1904062.953069231</v>
      </c>
      <c r="O6795" s="15">
        <f t="shared" ca="1" si="745"/>
        <v>366</v>
      </c>
      <c r="P6795" s="15" t="str">
        <f t="shared" ca="1" si="746"/>
        <v>365d+</v>
      </c>
      <c r="Q6795" s="17">
        <f ca="1">IF(P6795="0-90d",0,IF(P6795="91-180d",INDEX(Assumptions!$F$8:$F$12,MATCH(B6795,Assumptions!$A$8:$A$12,0)),IF(P6795="181-365d",INDEX(Assumptions!$G$8:$G$12,MATCH(B6795,Assumptions!$A$8:$A$12,0)),INDEX(Assumptions!$H$8:$H$12,MATCH(B6795,Assumptions!$A$8:$A$12,0)))))</f>
        <v>0.8</v>
      </c>
      <c r="R6795" s="14">
        <f t="shared" ca="1" si="747"/>
        <v>1064065.2720000001</v>
      </c>
      <c r="S6795" s="14">
        <f t="shared" ca="1" si="748"/>
        <v>266016.31799999997</v>
      </c>
      <c r="T6795" s="11" t="s">
        <v>25</v>
      </c>
      <c r="U6795" s="18" t="s">
        <v>26</v>
      </c>
    </row>
    <row r="6796" spans="1:21" ht="15" customHeight="1" x14ac:dyDescent="0.15">
      <c r="A6796" s="10" t="s">
        <v>6844</v>
      </c>
      <c r="B6796" s="11" t="s">
        <v>28</v>
      </c>
      <c r="C6796" s="11" t="s">
        <v>29</v>
      </c>
      <c r="D6796" s="12">
        <v>46097</v>
      </c>
      <c r="E6796" s="11">
        <v>3738</v>
      </c>
      <c r="F6796" s="11" t="s">
        <v>24</v>
      </c>
      <c r="G6796" s="13">
        <v>4349.59</v>
      </c>
      <c r="H6796" s="14">
        <f t="shared" si="742"/>
        <v>16258767.42</v>
      </c>
      <c r="I6796" s="14">
        <f>IF(F6796="GHS",H6796,H6796*Assumptions!$B$4)</f>
        <v>175594688.13600001</v>
      </c>
      <c r="J6796" s="15" t="str">
        <f>INDEX(Assumptions!$B$8:$B$12,MATCH(B6796,Assumptions!$A$8:$A$12,0))</f>
        <v>Fair Value Less Costs to Sell</v>
      </c>
      <c r="K6796" s="16">
        <f>G6796/(1-INDEX(Assumptions!$D$8:$D$12,MATCH(B6796,Assumptions!$A$8:$A$12,0)))</f>
        <v>4942.715909090909</v>
      </c>
      <c r="L6796" s="16">
        <f t="shared" si="743"/>
        <v>130.48769999999999</v>
      </c>
      <c r="M6796" s="16">
        <f t="shared" si="744"/>
        <v>247.13579545454547</v>
      </c>
      <c r="N6796" s="14">
        <f>E6796*(K6796-L6796-M6796)*IF(F6796="GHS",1,Assumptions!$B$4)</f>
        <v>184294606.77546549</v>
      </c>
      <c r="O6796" s="15">
        <f t="shared" ca="1" si="745"/>
        <v>189</v>
      </c>
      <c r="P6796" s="15" t="str">
        <f t="shared" ca="1" si="746"/>
        <v>181-365d</v>
      </c>
      <c r="Q6796" s="17">
        <f ca="1">IF(P6796="0-90d",0,IF(P6796="91-180d",INDEX(Assumptions!$F$8:$F$12,MATCH(B6796,Assumptions!$A$8:$A$12,0)),IF(P6796="181-365d",INDEX(Assumptions!$G$8:$G$12,MATCH(B6796,Assumptions!$A$8:$A$12,0)),INDEX(Assumptions!$H$8:$H$12,MATCH(B6796,Assumptions!$A$8:$A$12,0)))))</f>
        <v>0.1</v>
      </c>
      <c r="R6796" s="14">
        <f t="shared" ca="1" si="747"/>
        <v>17559468.8136</v>
      </c>
      <c r="S6796" s="14">
        <f t="shared" ca="1" si="748"/>
        <v>158035219.3224</v>
      </c>
      <c r="T6796" s="11" t="s">
        <v>25</v>
      </c>
      <c r="U6796" s="18" t="s">
        <v>26</v>
      </c>
    </row>
    <row r="6797" spans="1:21" ht="15" customHeight="1" x14ac:dyDescent="0.15">
      <c r="A6797" s="10" t="s">
        <v>6845</v>
      </c>
      <c r="B6797" s="11" t="s">
        <v>22</v>
      </c>
      <c r="C6797" s="11" t="s">
        <v>23</v>
      </c>
      <c r="D6797" s="12">
        <v>46186</v>
      </c>
      <c r="E6797" s="11">
        <v>141</v>
      </c>
      <c r="F6797" s="11" t="s">
        <v>24</v>
      </c>
      <c r="G6797" s="13">
        <v>30840.45</v>
      </c>
      <c r="H6797" s="14">
        <f t="shared" si="742"/>
        <v>4348503.45</v>
      </c>
      <c r="I6797" s="14">
        <f>IF(F6797="GHS",H6797,H6797*Assumptions!$B$4)</f>
        <v>46963837.260000005</v>
      </c>
      <c r="J6797" s="15" t="str">
        <f>INDEX(Assumptions!$B$8:$B$12,MATCH(B6797,Assumptions!$A$8:$A$12,0))</f>
        <v>FIFO</v>
      </c>
      <c r="K6797" s="16">
        <f>G6797/(1-INDEX(Assumptions!$D$8:$D$12,MATCH(B6797,Assumptions!$A$8:$A$12,0)))</f>
        <v>37610.304878048781</v>
      </c>
      <c r="L6797" s="16">
        <f t="shared" si="743"/>
        <v>925.21349999999995</v>
      </c>
      <c r="M6797" s="16">
        <f t="shared" si="744"/>
        <v>1880.5152439024391</v>
      </c>
      <c r="N6797" s="14">
        <f>E6797*(K6797-L6797-M6797)*IF(F6797="GHS",1,Assumptions!$B$4)</f>
        <v>53000408.537078053</v>
      </c>
      <c r="O6797" s="15">
        <f t="shared" ca="1" si="745"/>
        <v>100</v>
      </c>
      <c r="P6797" s="15" t="str">
        <f t="shared" ca="1" si="746"/>
        <v>91-180d</v>
      </c>
      <c r="Q6797" s="17">
        <f ca="1">IF(P6797="0-90d",0,IF(P6797="91-180d",INDEX(Assumptions!$F$8:$F$12,MATCH(B6797,Assumptions!$A$8:$A$12,0)),IF(P6797="181-365d",INDEX(Assumptions!$G$8:$G$12,MATCH(B6797,Assumptions!$A$8:$A$12,0)),INDEX(Assumptions!$H$8:$H$12,MATCH(B6797,Assumptions!$A$8:$A$12,0)))))</f>
        <v>0.03</v>
      </c>
      <c r="R6797" s="14">
        <f t="shared" ca="1" si="747"/>
        <v>1408915.1178000001</v>
      </c>
      <c r="S6797" s="14">
        <f t="shared" ca="1" si="748"/>
        <v>45554922.142200008</v>
      </c>
      <c r="T6797" s="11" t="s">
        <v>25</v>
      </c>
      <c r="U6797" s="18" t="s">
        <v>26</v>
      </c>
    </row>
    <row r="6798" spans="1:21" ht="15" customHeight="1" x14ac:dyDescent="0.15">
      <c r="A6798" s="10" t="s">
        <v>6846</v>
      </c>
      <c r="B6798" s="11" t="s">
        <v>22</v>
      </c>
      <c r="C6798" s="11" t="s">
        <v>23</v>
      </c>
      <c r="D6798" s="12">
        <v>46075</v>
      </c>
      <c r="E6798" s="11">
        <v>227</v>
      </c>
      <c r="F6798" s="11" t="s">
        <v>24</v>
      </c>
      <c r="G6798" s="13">
        <v>17638.189999999999</v>
      </c>
      <c r="H6798" s="14">
        <f t="shared" si="742"/>
        <v>4003869.13</v>
      </c>
      <c r="I6798" s="14">
        <f>IF(F6798="GHS",H6798,H6798*Assumptions!$B$4)</f>
        <v>43241786.604000002</v>
      </c>
      <c r="J6798" s="15" t="str">
        <f>INDEX(Assumptions!$B$8:$B$12,MATCH(B6798,Assumptions!$A$8:$A$12,0))</f>
        <v>FIFO</v>
      </c>
      <c r="K6798" s="16">
        <f>G6798/(1-INDEX(Assumptions!$D$8:$D$12,MATCH(B6798,Assumptions!$A$8:$A$12,0)))</f>
        <v>21509.987804878045</v>
      </c>
      <c r="L6798" s="16">
        <f t="shared" si="743"/>
        <v>529.14569999999992</v>
      </c>
      <c r="M6798" s="16">
        <f t="shared" si="744"/>
        <v>1075.4993902439023</v>
      </c>
      <c r="N6798" s="14">
        <f>E6798*(K6798-L6798-M6798)*IF(F6798="GHS",1,Assumptions!$B$4)</f>
        <v>48799938.199197061</v>
      </c>
      <c r="O6798" s="15">
        <f t="shared" ca="1" si="745"/>
        <v>211</v>
      </c>
      <c r="P6798" s="15" t="str">
        <f t="shared" ca="1" si="746"/>
        <v>181-365d</v>
      </c>
      <c r="Q6798" s="17">
        <f ca="1">IF(P6798="0-90d",0,IF(P6798="91-180d",INDEX(Assumptions!$F$8:$F$12,MATCH(B6798,Assumptions!$A$8:$A$12,0)),IF(P6798="181-365d",INDEX(Assumptions!$G$8:$G$12,MATCH(B6798,Assumptions!$A$8:$A$12,0)),INDEX(Assumptions!$H$8:$H$12,MATCH(B6798,Assumptions!$A$8:$A$12,0)))))</f>
        <v>0.15</v>
      </c>
      <c r="R6798" s="14">
        <f t="shared" ca="1" si="747"/>
        <v>6486267.9906000001</v>
      </c>
      <c r="S6798" s="14">
        <f t="shared" ca="1" si="748"/>
        <v>36755518.613400005</v>
      </c>
      <c r="T6798" s="11" t="s">
        <v>25</v>
      </c>
      <c r="U6798" s="18" t="s">
        <v>26</v>
      </c>
    </row>
    <row r="6799" spans="1:21" ht="15" customHeight="1" x14ac:dyDescent="0.15">
      <c r="A6799" s="10" t="s">
        <v>6847</v>
      </c>
      <c r="B6799" s="11" t="s">
        <v>31</v>
      </c>
      <c r="C6799" s="11" t="s">
        <v>32</v>
      </c>
      <c r="D6799" s="12">
        <v>46107</v>
      </c>
      <c r="E6799" s="11">
        <v>2591</v>
      </c>
      <c r="F6799" s="11" t="s">
        <v>33</v>
      </c>
      <c r="G6799" s="13">
        <v>1800.71</v>
      </c>
      <c r="H6799" s="14">
        <f t="shared" si="742"/>
        <v>4665639.6100000003</v>
      </c>
      <c r="I6799" s="14">
        <f>IF(F6799="GHS",H6799,H6799*Assumptions!$B$4)</f>
        <v>4665639.6100000003</v>
      </c>
      <c r="J6799" s="15" t="str">
        <f>INDEX(Assumptions!$B$8:$B$12,MATCH(B6799,Assumptions!$A$8:$A$12,0))</f>
        <v>Weighted Average</v>
      </c>
      <c r="K6799" s="16">
        <f>G6799/(1-INDEX(Assumptions!$D$8:$D$12,MATCH(B6799,Assumptions!$A$8:$A$12,0)))</f>
        <v>2500.9861111111113</v>
      </c>
      <c r="L6799" s="16">
        <f t="shared" si="743"/>
        <v>54.021299999999997</v>
      </c>
      <c r="M6799" s="16">
        <f t="shared" si="744"/>
        <v>125.04930555555558</v>
      </c>
      <c r="N6799" s="14">
        <f>E6799*(K6799-L6799-M6799)*IF(F6799="GHS",1,Assumptions!$B$4)</f>
        <v>6016083.074894445</v>
      </c>
      <c r="O6799" s="15">
        <f t="shared" ca="1" si="745"/>
        <v>179</v>
      </c>
      <c r="P6799" s="15" t="str">
        <f t="shared" ca="1" si="746"/>
        <v>91-180d</v>
      </c>
      <c r="Q6799" s="17">
        <f ca="1">IF(P6799="0-90d",0,IF(P6799="91-180d",INDEX(Assumptions!$F$8:$F$12,MATCH(B6799,Assumptions!$A$8:$A$12,0)),IF(P6799="181-365d",INDEX(Assumptions!$G$8:$G$12,MATCH(B6799,Assumptions!$A$8:$A$12,0)),INDEX(Assumptions!$H$8:$H$12,MATCH(B6799,Assumptions!$A$8:$A$12,0)))))</f>
        <v>0.05</v>
      </c>
      <c r="R6799" s="14">
        <f t="shared" ca="1" si="747"/>
        <v>233281.98050000003</v>
      </c>
      <c r="S6799" s="14">
        <f t="shared" ca="1" si="748"/>
        <v>4432357.6295000007</v>
      </c>
      <c r="T6799" s="11" t="s">
        <v>25</v>
      </c>
      <c r="U6799" s="18" t="s">
        <v>26</v>
      </c>
    </row>
    <row r="6800" spans="1:21" ht="15" customHeight="1" x14ac:dyDescent="0.15">
      <c r="A6800" s="10" t="s">
        <v>6848</v>
      </c>
      <c r="B6800" s="11" t="s">
        <v>31</v>
      </c>
      <c r="C6800" s="11" t="s">
        <v>76</v>
      </c>
      <c r="D6800" s="12">
        <v>46108</v>
      </c>
      <c r="E6800" s="11">
        <v>1231</v>
      </c>
      <c r="F6800" s="11" t="s">
        <v>33</v>
      </c>
      <c r="G6800" s="13">
        <v>3397.65</v>
      </c>
      <c r="H6800" s="14">
        <f t="shared" si="742"/>
        <v>4182507.15</v>
      </c>
      <c r="I6800" s="14">
        <f>IF(F6800="GHS",H6800,H6800*Assumptions!$B$4)</f>
        <v>4182507.15</v>
      </c>
      <c r="J6800" s="15" t="str">
        <f>INDEX(Assumptions!$B$8:$B$12,MATCH(B6800,Assumptions!$A$8:$A$12,0))</f>
        <v>Weighted Average</v>
      </c>
      <c r="K6800" s="16">
        <f>G6800/(1-INDEX(Assumptions!$D$8:$D$12,MATCH(B6800,Assumptions!$A$8:$A$12,0)))</f>
        <v>4718.9583333333339</v>
      </c>
      <c r="L6800" s="16">
        <f t="shared" si="743"/>
        <v>101.9295</v>
      </c>
      <c r="M6800" s="16">
        <f t="shared" si="744"/>
        <v>235.94791666666671</v>
      </c>
      <c r="N6800" s="14">
        <f>E6800*(K6800-L6800-M6800)*IF(F6800="GHS",1,Assumptions!$B$4)</f>
        <v>5393110.6084166672</v>
      </c>
      <c r="O6800" s="15">
        <f t="shared" ca="1" si="745"/>
        <v>178</v>
      </c>
      <c r="P6800" s="15" t="str">
        <f t="shared" ca="1" si="746"/>
        <v>91-180d</v>
      </c>
      <c r="Q6800" s="17">
        <f ca="1">IF(P6800="0-90d",0,IF(P6800="91-180d",INDEX(Assumptions!$F$8:$F$12,MATCH(B6800,Assumptions!$A$8:$A$12,0)),IF(P6800="181-365d",INDEX(Assumptions!$G$8:$G$12,MATCH(B6800,Assumptions!$A$8:$A$12,0)),INDEX(Assumptions!$H$8:$H$12,MATCH(B6800,Assumptions!$A$8:$A$12,0)))))</f>
        <v>0.05</v>
      </c>
      <c r="R6800" s="14">
        <f t="shared" ca="1" si="747"/>
        <v>209125.35750000001</v>
      </c>
      <c r="S6800" s="14">
        <f t="shared" ca="1" si="748"/>
        <v>3973381.7925</v>
      </c>
      <c r="T6800" s="11" t="s">
        <v>25</v>
      </c>
      <c r="U6800" s="18" t="s">
        <v>26</v>
      </c>
    </row>
    <row r="6801" spans="1:21" ht="15" customHeight="1" x14ac:dyDescent="0.15">
      <c r="A6801" s="10" t="s">
        <v>6849</v>
      </c>
      <c r="B6801" s="11" t="s">
        <v>31</v>
      </c>
      <c r="C6801" s="11" t="s">
        <v>32</v>
      </c>
      <c r="D6801" s="12">
        <v>46164</v>
      </c>
      <c r="E6801" s="11">
        <v>3101</v>
      </c>
      <c r="F6801" s="11" t="s">
        <v>33</v>
      </c>
      <c r="G6801" s="13">
        <v>3309.71</v>
      </c>
      <c r="H6801" s="14">
        <f t="shared" si="742"/>
        <v>10263410.710000001</v>
      </c>
      <c r="I6801" s="14">
        <f>IF(F6801="GHS",H6801,H6801*Assumptions!$B$4)</f>
        <v>10263410.710000001</v>
      </c>
      <c r="J6801" s="15" t="str">
        <f>INDEX(Assumptions!$B$8:$B$12,MATCH(B6801,Assumptions!$A$8:$A$12,0))</f>
        <v>Weighted Average</v>
      </c>
      <c r="K6801" s="16">
        <f>G6801/(1-INDEX(Assumptions!$D$8:$D$12,MATCH(B6801,Assumptions!$A$8:$A$12,0)))</f>
        <v>4596.8194444444443</v>
      </c>
      <c r="L6801" s="16">
        <f t="shared" si="743"/>
        <v>99.291299999999993</v>
      </c>
      <c r="M6801" s="16">
        <f t="shared" si="744"/>
        <v>229.84097222222223</v>
      </c>
      <c r="N6801" s="14">
        <f>E6801*(K6801-L6801-M6801)*IF(F6801="GHS",1,Assumptions!$B$4)</f>
        <v>13234097.921061112</v>
      </c>
      <c r="O6801" s="15">
        <f t="shared" ca="1" si="745"/>
        <v>122</v>
      </c>
      <c r="P6801" s="15" t="str">
        <f t="shared" ca="1" si="746"/>
        <v>91-180d</v>
      </c>
      <c r="Q6801" s="17">
        <f ca="1">IF(P6801="0-90d",0,IF(P6801="91-180d",INDEX(Assumptions!$F$8:$F$12,MATCH(B6801,Assumptions!$A$8:$A$12,0)),IF(P6801="181-365d",INDEX(Assumptions!$G$8:$G$12,MATCH(B6801,Assumptions!$A$8:$A$12,0)),INDEX(Assumptions!$H$8:$H$12,MATCH(B6801,Assumptions!$A$8:$A$12,0)))))</f>
        <v>0.05</v>
      </c>
      <c r="R6801" s="14">
        <f t="shared" ca="1" si="747"/>
        <v>513170.53550000006</v>
      </c>
      <c r="S6801" s="14">
        <f t="shared" ca="1" si="748"/>
        <v>9750240.1745000016</v>
      </c>
      <c r="T6801" s="11" t="s">
        <v>25</v>
      </c>
      <c r="U6801" s="18" t="s">
        <v>36</v>
      </c>
    </row>
    <row r="6802" spans="1:21" ht="15" customHeight="1" x14ac:dyDescent="0.15">
      <c r="A6802" s="10" t="s">
        <v>6850</v>
      </c>
      <c r="B6802" s="11" t="s">
        <v>31</v>
      </c>
      <c r="C6802" s="11" t="s">
        <v>63</v>
      </c>
      <c r="D6802" s="12">
        <v>45743</v>
      </c>
      <c r="E6802" s="11">
        <v>2240</v>
      </c>
      <c r="F6802" s="11" t="s">
        <v>33</v>
      </c>
      <c r="G6802" s="13">
        <v>5113</v>
      </c>
      <c r="H6802" s="14">
        <f t="shared" si="742"/>
        <v>11453120</v>
      </c>
      <c r="I6802" s="14">
        <f>IF(F6802="GHS",H6802,H6802*Assumptions!$B$4)</f>
        <v>11453120</v>
      </c>
      <c r="J6802" s="15" t="str">
        <f>INDEX(Assumptions!$B$8:$B$12,MATCH(B6802,Assumptions!$A$8:$A$12,0))</f>
        <v>Weighted Average</v>
      </c>
      <c r="K6802" s="16">
        <f>G6802/(1-INDEX(Assumptions!$D$8:$D$12,MATCH(B6802,Assumptions!$A$8:$A$12,0)))</f>
        <v>7101.3888888888896</v>
      </c>
      <c r="L6802" s="16">
        <f t="shared" si="743"/>
        <v>153.38999999999999</v>
      </c>
      <c r="M6802" s="16">
        <f t="shared" si="744"/>
        <v>355.06944444444451</v>
      </c>
      <c r="N6802" s="14">
        <f>E6802*(K6802-L6802-M6802)*IF(F6802="GHS",1,Assumptions!$B$4)</f>
        <v>14768161.955555556</v>
      </c>
      <c r="O6802" s="15">
        <f t="shared" ca="1" si="745"/>
        <v>543</v>
      </c>
      <c r="P6802" s="15" t="str">
        <f t="shared" ca="1" si="746"/>
        <v>365d+</v>
      </c>
      <c r="Q6802" s="17">
        <f ca="1">IF(P6802="0-90d",0,IF(P6802="91-180d",INDEX(Assumptions!$F$8:$F$12,MATCH(B6802,Assumptions!$A$8:$A$12,0)),IF(P6802="181-365d",INDEX(Assumptions!$G$8:$G$12,MATCH(B6802,Assumptions!$A$8:$A$12,0)),INDEX(Assumptions!$H$8:$H$12,MATCH(B6802,Assumptions!$A$8:$A$12,0)))))</f>
        <v>0.6</v>
      </c>
      <c r="R6802" s="14">
        <f t="shared" ca="1" si="747"/>
        <v>6871872</v>
      </c>
      <c r="S6802" s="14">
        <f t="shared" ca="1" si="748"/>
        <v>4581248</v>
      </c>
      <c r="T6802" s="11" t="s">
        <v>25</v>
      </c>
      <c r="U6802" s="18" t="s">
        <v>26</v>
      </c>
    </row>
    <row r="6803" spans="1:21" ht="15" customHeight="1" x14ac:dyDescent="0.15">
      <c r="A6803" s="10" t="s">
        <v>6851</v>
      </c>
      <c r="B6803" s="11" t="s">
        <v>41</v>
      </c>
      <c r="C6803" s="11" t="s">
        <v>115</v>
      </c>
      <c r="D6803" s="12">
        <v>45905</v>
      </c>
      <c r="E6803" s="11">
        <v>2158</v>
      </c>
      <c r="F6803" s="11" t="s">
        <v>33</v>
      </c>
      <c r="G6803" s="13">
        <v>552.54999999999995</v>
      </c>
      <c r="H6803" s="14">
        <f t="shared" si="742"/>
        <v>1192402.8999999999</v>
      </c>
      <c r="I6803" s="14">
        <f>IF(F6803="GHS",H6803,H6803*Assumptions!$B$4)</f>
        <v>1192402.8999999999</v>
      </c>
      <c r="J6803" s="15" t="str">
        <f>INDEX(Assumptions!$B$8:$B$12,MATCH(B6803,Assumptions!$A$8:$A$12,0))</f>
        <v>Weighted Average</v>
      </c>
      <c r="K6803" s="16">
        <f>G6803/(1-INDEX(Assumptions!$D$8:$D$12,MATCH(B6803,Assumptions!$A$8:$A$12,0)))</f>
        <v>850.07692307692298</v>
      </c>
      <c r="L6803" s="16">
        <f t="shared" si="743"/>
        <v>16.576499999999999</v>
      </c>
      <c r="M6803" s="16">
        <f t="shared" si="744"/>
        <v>42.503846153846155</v>
      </c>
      <c r="N6803" s="14">
        <f>E6803*(K6803-L6803-M6803)*IF(F6803="GHS",1,Assumptions!$B$4)</f>
        <v>1706970.6129999999</v>
      </c>
      <c r="O6803" s="15">
        <f t="shared" ca="1" si="745"/>
        <v>381</v>
      </c>
      <c r="P6803" s="15" t="str">
        <f t="shared" ca="1" si="746"/>
        <v>365d+</v>
      </c>
      <c r="Q6803" s="17">
        <f ca="1">IF(P6803="0-90d",0,IF(P6803="91-180d",INDEX(Assumptions!$F$8:$F$12,MATCH(B6803,Assumptions!$A$8:$A$12,0)),IF(P6803="181-365d",INDEX(Assumptions!$G$8:$G$12,MATCH(B6803,Assumptions!$A$8:$A$12,0)),INDEX(Assumptions!$H$8:$H$12,MATCH(B6803,Assumptions!$A$8:$A$12,0)))))</f>
        <v>0.8</v>
      </c>
      <c r="R6803" s="14">
        <f t="shared" ca="1" si="747"/>
        <v>953922.32</v>
      </c>
      <c r="S6803" s="14">
        <f t="shared" si="748"/>
        <v>0</v>
      </c>
      <c r="T6803" s="11" t="s">
        <v>39</v>
      </c>
      <c r="U6803" s="18" t="s">
        <v>36</v>
      </c>
    </row>
    <row r="6804" spans="1:21" ht="15" customHeight="1" x14ac:dyDescent="0.15">
      <c r="A6804" s="10" t="s">
        <v>6852</v>
      </c>
      <c r="B6804" s="11" t="s">
        <v>41</v>
      </c>
      <c r="C6804" s="11" t="s">
        <v>49</v>
      </c>
      <c r="D6804" s="12">
        <v>45852</v>
      </c>
      <c r="E6804" s="11">
        <v>2678</v>
      </c>
      <c r="F6804" s="11" t="s">
        <v>33</v>
      </c>
      <c r="G6804" s="13">
        <v>823.76</v>
      </c>
      <c r="H6804" s="14">
        <f t="shared" si="742"/>
        <v>2206029.2799999998</v>
      </c>
      <c r="I6804" s="14">
        <f>IF(F6804="GHS",H6804,H6804*Assumptions!$B$4)</f>
        <v>2206029.2799999998</v>
      </c>
      <c r="J6804" s="15" t="str">
        <f>INDEX(Assumptions!$B$8:$B$12,MATCH(B6804,Assumptions!$A$8:$A$12,0))</f>
        <v>Weighted Average</v>
      </c>
      <c r="K6804" s="16">
        <f>G6804/(1-INDEX(Assumptions!$D$8:$D$12,MATCH(B6804,Assumptions!$A$8:$A$12,0)))</f>
        <v>1267.3230769230768</v>
      </c>
      <c r="L6804" s="16">
        <f t="shared" si="743"/>
        <v>24.712799999999998</v>
      </c>
      <c r="M6804" s="16">
        <f t="shared" si="744"/>
        <v>63.366153846153843</v>
      </c>
      <c r="N6804" s="14">
        <f>E6804*(K6804-L6804-M6804)*IF(F6804="GHS",1,Assumptions!$B$4)</f>
        <v>3158015.7615999999</v>
      </c>
      <c r="O6804" s="15">
        <f t="shared" ca="1" si="745"/>
        <v>434</v>
      </c>
      <c r="P6804" s="15" t="str">
        <f t="shared" ca="1" si="746"/>
        <v>365d+</v>
      </c>
      <c r="Q6804" s="17">
        <f ca="1">IF(P6804="0-90d",0,IF(P6804="91-180d",INDEX(Assumptions!$F$8:$F$12,MATCH(B6804,Assumptions!$A$8:$A$12,0)),IF(P6804="181-365d",INDEX(Assumptions!$G$8:$G$12,MATCH(B6804,Assumptions!$A$8:$A$12,0)),INDEX(Assumptions!$H$8:$H$12,MATCH(B6804,Assumptions!$A$8:$A$12,0)))))</f>
        <v>0.8</v>
      </c>
      <c r="R6804" s="14">
        <f t="shared" ca="1" si="747"/>
        <v>1764823.4239999999</v>
      </c>
      <c r="S6804" s="14">
        <f t="shared" ca="1" si="748"/>
        <v>441205.85599999991</v>
      </c>
      <c r="T6804" s="11" t="s">
        <v>25</v>
      </c>
      <c r="U6804" s="18" t="s">
        <v>26</v>
      </c>
    </row>
    <row r="6805" spans="1:21" ht="15" customHeight="1" x14ac:dyDescent="0.15">
      <c r="A6805" s="10" t="s">
        <v>6853</v>
      </c>
      <c r="B6805" s="11" t="s">
        <v>31</v>
      </c>
      <c r="C6805" s="11" t="s">
        <v>63</v>
      </c>
      <c r="D6805" s="12">
        <v>45979</v>
      </c>
      <c r="E6805" s="11">
        <v>2270</v>
      </c>
      <c r="F6805" s="11" t="s">
        <v>33</v>
      </c>
      <c r="G6805" s="13">
        <v>1865.04</v>
      </c>
      <c r="H6805" s="14">
        <f t="shared" si="742"/>
        <v>4233640.8</v>
      </c>
      <c r="I6805" s="14">
        <f>IF(F6805="GHS",H6805,H6805*Assumptions!$B$4)</f>
        <v>4233640.8</v>
      </c>
      <c r="J6805" s="15" t="str">
        <f>INDEX(Assumptions!$B$8:$B$12,MATCH(B6805,Assumptions!$A$8:$A$12,0))</f>
        <v>Weighted Average</v>
      </c>
      <c r="K6805" s="16">
        <f>G6805/(1-INDEX(Assumptions!$D$8:$D$12,MATCH(B6805,Assumptions!$A$8:$A$12,0)))</f>
        <v>2590.3333333333335</v>
      </c>
      <c r="L6805" s="16">
        <f t="shared" si="743"/>
        <v>55.9512</v>
      </c>
      <c r="M6805" s="16">
        <f t="shared" si="744"/>
        <v>129.51666666666668</v>
      </c>
      <c r="N6805" s="14">
        <f>E6805*(K6805-L6805-M6805)*IF(F6805="GHS",1,Assumptions!$B$4)</f>
        <v>5459044.6093333336</v>
      </c>
      <c r="O6805" s="15">
        <f t="shared" ca="1" si="745"/>
        <v>307</v>
      </c>
      <c r="P6805" s="15" t="str">
        <f t="shared" ca="1" si="746"/>
        <v>181-365d</v>
      </c>
      <c r="Q6805" s="17">
        <f ca="1">IF(P6805="0-90d",0,IF(P6805="91-180d",INDEX(Assumptions!$F$8:$F$12,MATCH(B6805,Assumptions!$A$8:$A$12,0)),IF(P6805="181-365d",INDEX(Assumptions!$G$8:$G$12,MATCH(B6805,Assumptions!$A$8:$A$12,0)),INDEX(Assumptions!$H$8:$H$12,MATCH(B6805,Assumptions!$A$8:$A$12,0)))))</f>
        <v>0.2</v>
      </c>
      <c r="R6805" s="14">
        <f t="shared" ca="1" si="747"/>
        <v>846728.16</v>
      </c>
      <c r="S6805" s="14">
        <f t="shared" ca="1" si="748"/>
        <v>3386912.6399999997</v>
      </c>
      <c r="T6805" s="11" t="s">
        <v>25</v>
      </c>
      <c r="U6805" s="18" t="s">
        <v>36</v>
      </c>
    </row>
    <row r="6806" spans="1:21" ht="15" customHeight="1" x14ac:dyDescent="0.15">
      <c r="A6806" s="10" t="s">
        <v>6854</v>
      </c>
      <c r="B6806" s="11" t="s">
        <v>41</v>
      </c>
      <c r="C6806" s="11" t="s">
        <v>44</v>
      </c>
      <c r="D6806" s="12">
        <v>46032</v>
      </c>
      <c r="E6806" s="11">
        <v>700</v>
      </c>
      <c r="F6806" s="11" t="s">
        <v>33</v>
      </c>
      <c r="G6806" s="13">
        <v>456.18</v>
      </c>
      <c r="H6806" s="14">
        <f t="shared" si="742"/>
        <v>319326</v>
      </c>
      <c r="I6806" s="14">
        <f>IF(F6806="GHS",H6806,H6806*Assumptions!$B$4)</f>
        <v>319326</v>
      </c>
      <c r="J6806" s="15" t="str">
        <f>INDEX(Assumptions!$B$8:$B$12,MATCH(B6806,Assumptions!$A$8:$A$12,0))</f>
        <v>Weighted Average</v>
      </c>
      <c r="K6806" s="16">
        <f>G6806/(1-INDEX(Assumptions!$D$8:$D$12,MATCH(B6806,Assumptions!$A$8:$A$12,0)))</f>
        <v>701.81538461538457</v>
      </c>
      <c r="L6806" s="16">
        <f t="shared" si="743"/>
        <v>13.6854</v>
      </c>
      <c r="M6806" s="16">
        <f t="shared" si="744"/>
        <v>35.090769230769233</v>
      </c>
      <c r="N6806" s="14">
        <f>E6806*(K6806-L6806-M6806)*IF(F6806="GHS",1,Assumptions!$B$4)</f>
        <v>457127.45076923078</v>
      </c>
      <c r="O6806" s="15">
        <f t="shared" ca="1" si="745"/>
        <v>254</v>
      </c>
      <c r="P6806" s="15" t="str">
        <f t="shared" ca="1" si="746"/>
        <v>181-365d</v>
      </c>
      <c r="Q6806" s="17">
        <f ca="1">IF(P6806="0-90d",0,IF(P6806="91-180d",INDEX(Assumptions!$F$8:$F$12,MATCH(B6806,Assumptions!$A$8:$A$12,0)),IF(P6806="181-365d",INDEX(Assumptions!$G$8:$G$12,MATCH(B6806,Assumptions!$A$8:$A$12,0)),INDEX(Assumptions!$H$8:$H$12,MATCH(B6806,Assumptions!$A$8:$A$12,0)))))</f>
        <v>0.35</v>
      </c>
      <c r="R6806" s="14">
        <f t="shared" ca="1" si="747"/>
        <v>111764.09999999999</v>
      </c>
      <c r="S6806" s="14">
        <f t="shared" ca="1" si="748"/>
        <v>207561.90000000002</v>
      </c>
      <c r="T6806" s="11" t="s">
        <v>25</v>
      </c>
      <c r="U6806" s="18" t="s">
        <v>26</v>
      </c>
    </row>
    <row r="6807" spans="1:21" ht="15" customHeight="1" x14ac:dyDescent="0.15">
      <c r="A6807" s="10" t="s">
        <v>6855</v>
      </c>
      <c r="B6807" s="11" t="s">
        <v>22</v>
      </c>
      <c r="C6807" s="11" t="s">
        <v>23</v>
      </c>
      <c r="D6807" s="12">
        <v>46196</v>
      </c>
      <c r="E6807" s="11">
        <v>3782</v>
      </c>
      <c r="F6807" s="11" t="s">
        <v>24</v>
      </c>
      <c r="G6807" s="13">
        <v>51441.65</v>
      </c>
      <c r="H6807" s="14">
        <f t="shared" si="742"/>
        <v>194552320.30000001</v>
      </c>
      <c r="I6807" s="14">
        <f>IF(F6807="GHS",H6807,H6807*Assumptions!$B$4)</f>
        <v>2101165059.2400002</v>
      </c>
      <c r="J6807" s="15" t="str">
        <f>INDEX(Assumptions!$B$8:$B$12,MATCH(B6807,Assumptions!$A$8:$A$12,0))</f>
        <v>FIFO</v>
      </c>
      <c r="K6807" s="16">
        <f>G6807/(1-INDEX(Assumptions!$D$8:$D$12,MATCH(B6807,Assumptions!$A$8:$A$12,0)))</f>
        <v>62733.719512195115</v>
      </c>
      <c r="L6807" s="16">
        <f t="shared" si="743"/>
        <v>1543.2494999999999</v>
      </c>
      <c r="M6807" s="16">
        <f t="shared" si="744"/>
        <v>3136.685975609756</v>
      </c>
      <c r="N6807" s="14">
        <f>E6807*(K6807-L6807-M6807)*IF(F6807="GHS",1,Assumptions!$B$4)</f>
        <v>2371241641.244751</v>
      </c>
      <c r="O6807" s="15">
        <f t="shared" ca="1" si="745"/>
        <v>90</v>
      </c>
      <c r="P6807" s="15" t="str">
        <f t="shared" ca="1" si="746"/>
        <v>0-90d</v>
      </c>
      <c r="Q6807" s="17">
        <f ca="1">IF(P6807="0-90d",0,IF(P6807="91-180d",INDEX(Assumptions!$F$8:$F$12,MATCH(B6807,Assumptions!$A$8:$A$12,0)),IF(P6807="181-365d",INDEX(Assumptions!$G$8:$G$12,MATCH(B6807,Assumptions!$A$8:$A$12,0)),INDEX(Assumptions!$H$8:$H$12,MATCH(B6807,Assumptions!$A$8:$A$12,0)))))</f>
        <v>0</v>
      </c>
      <c r="R6807" s="14">
        <f t="shared" ca="1" si="747"/>
        <v>0</v>
      </c>
      <c r="S6807" s="14">
        <f t="shared" ca="1" si="748"/>
        <v>2101165059.2400002</v>
      </c>
      <c r="T6807" s="11" t="s">
        <v>25</v>
      </c>
      <c r="U6807" s="18" t="s">
        <v>26</v>
      </c>
    </row>
    <row r="6808" spans="1:21" ht="15" customHeight="1" x14ac:dyDescent="0.15">
      <c r="A6808" s="10" t="s">
        <v>6856</v>
      </c>
      <c r="B6808" s="11" t="s">
        <v>31</v>
      </c>
      <c r="C6808" s="11" t="s">
        <v>76</v>
      </c>
      <c r="D6808" s="12">
        <v>46123</v>
      </c>
      <c r="E6808" s="11">
        <v>677</v>
      </c>
      <c r="F6808" s="11" t="s">
        <v>33</v>
      </c>
      <c r="G6808" s="13">
        <v>5150.32</v>
      </c>
      <c r="H6808" s="14">
        <f t="shared" si="742"/>
        <v>3486766.6399999997</v>
      </c>
      <c r="I6808" s="14">
        <f>IF(F6808="GHS",H6808,H6808*Assumptions!$B$4)</f>
        <v>3486766.6399999997</v>
      </c>
      <c r="J6808" s="15" t="str">
        <f>INDEX(Assumptions!$B$8:$B$12,MATCH(B6808,Assumptions!$A$8:$A$12,0))</f>
        <v>Weighted Average</v>
      </c>
      <c r="K6808" s="16">
        <f>G6808/(1-INDEX(Assumptions!$D$8:$D$12,MATCH(B6808,Assumptions!$A$8:$A$12,0)))</f>
        <v>7153.2222222222217</v>
      </c>
      <c r="L6808" s="16">
        <f t="shared" si="743"/>
        <v>154.50959999999998</v>
      </c>
      <c r="M6808" s="16">
        <f t="shared" si="744"/>
        <v>357.6611111111111</v>
      </c>
      <c r="N6808" s="14">
        <f>E6808*(K6808-L6808-M6808)*IF(F6808="GHS",1,Assumptions!$B$4)</f>
        <v>4495991.873022221</v>
      </c>
      <c r="O6808" s="15">
        <f t="shared" ca="1" si="745"/>
        <v>163</v>
      </c>
      <c r="P6808" s="15" t="str">
        <f t="shared" ca="1" si="746"/>
        <v>91-180d</v>
      </c>
      <c r="Q6808" s="17">
        <f ca="1">IF(P6808="0-90d",0,IF(P6808="91-180d",INDEX(Assumptions!$F$8:$F$12,MATCH(B6808,Assumptions!$A$8:$A$12,0)),IF(P6808="181-365d",INDEX(Assumptions!$G$8:$G$12,MATCH(B6808,Assumptions!$A$8:$A$12,0)),INDEX(Assumptions!$H$8:$H$12,MATCH(B6808,Assumptions!$A$8:$A$12,0)))))</f>
        <v>0.05</v>
      </c>
      <c r="R6808" s="14">
        <f t="shared" ca="1" si="747"/>
        <v>174338.33199999999</v>
      </c>
      <c r="S6808" s="14">
        <f t="shared" ca="1" si="748"/>
        <v>3312428.3079999997</v>
      </c>
      <c r="T6808" s="11" t="s">
        <v>25</v>
      </c>
      <c r="U6808" s="18" t="s">
        <v>26</v>
      </c>
    </row>
    <row r="6809" spans="1:21" ht="15" customHeight="1" x14ac:dyDescent="0.15">
      <c r="A6809" s="10" t="s">
        <v>6857</v>
      </c>
      <c r="B6809" s="11" t="s">
        <v>31</v>
      </c>
      <c r="C6809" s="11" t="s">
        <v>63</v>
      </c>
      <c r="D6809" s="12">
        <v>46185</v>
      </c>
      <c r="E6809" s="11">
        <v>4759</v>
      </c>
      <c r="F6809" s="11" t="s">
        <v>33</v>
      </c>
      <c r="G6809" s="13">
        <v>2070.96</v>
      </c>
      <c r="H6809" s="14">
        <f t="shared" si="742"/>
        <v>9855698.6400000006</v>
      </c>
      <c r="I6809" s="14">
        <f>IF(F6809="GHS",H6809,H6809*Assumptions!$B$4)</f>
        <v>9855698.6400000006</v>
      </c>
      <c r="J6809" s="15" t="str">
        <f>INDEX(Assumptions!$B$8:$B$12,MATCH(B6809,Assumptions!$A$8:$A$12,0))</f>
        <v>Weighted Average</v>
      </c>
      <c r="K6809" s="16">
        <f>G6809/(1-INDEX(Assumptions!$D$8:$D$12,MATCH(B6809,Assumptions!$A$8:$A$12,0)))</f>
        <v>2876.3333333333335</v>
      </c>
      <c r="L6809" s="16">
        <f t="shared" si="743"/>
        <v>62.128799999999998</v>
      </c>
      <c r="M6809" s="16">
        <f t="shared" si="744"/>
        <v>143.81666666666669</v>
      </c>
      <c r="N6809" s="14">
        <f>E6809*(K6809-L6809-M6809)*IF(F6809="GHS",1,Assumptions!$B$4)</f>
        <v>12708375.857466668</v>
      </c>
      <c r="O6809" s="15">
        <f t="shared" ca="1" si="745"/>
        <v>101</v>
      </c>
      <c r="P6809" s="15" t="str">
        <f t="shared" ca="1" si="746"/>
        <v>91-180d</v>
      </c>
      <c r="Q6809" s="17">
        <f ca="1">IF(P6809="0-90d",0,IF(P6809="91-180d",INDEX(Assumptions!$F$8:$F$12,MATCH(B6809,Assumptions!$A$8:$A$12,0)),IF(P6809="181-365d",INDEX(Assumptions!$G$8:$G$12,MATCH(B6809,Assumptions!$A$8:$A$12,0)),INDEX(Assumptions!$H$8:$H$12,MATCH(B6809,Assumptions!$A$8:$A$12,0)))))</f>
        <v>0.05</v>
      </c>
      <c r="R6809" s="14">
        <f t="shared" ca="1" si="747"/>
        <v>492784.93200000003</v>
      </c>
      <c r="S6809" s="14">
        <f t="shared" ca="1" si="748"/>
        <v>9362913.7080000006</v>
      </c>
      <c r="T6809" s="11" t="s">
        <v>25</v>
      </c>
      <c r="U6809" s="18" t="s">
        <v>36</v>
      </c>
    </row>
    <row r="6810" spans="1:21" ht="15" customHeight="1" x14ac:dyDescent="0.15">
      <c r="A6810" s="10" t="s">
        <v>6858</v>
      </c>
      <c r="B6810" s="11" t="s">
        <v>28</v>
      </c>
      <c r="C6810" s="11" t="s">
        <v>29</v>
      </c>
      <c r="D6810" s="12">
        <v>45840</v>
      </c>
      <c r="E6810" s="11">
        <v>499</v>
      </c>
      <c r="F6810" s="11" t="s">
        <v>24</v>
      </c>
      <c r="G6810" s="13">
        <v>21600</v>
      </c>
      <c r="H6810" s="14">
        <f t="shared" si="742"/>
        <v>10778400</v>
      </c>
      <c r="I6810" s="14">
        <f>IF(F6810="GHS",H6810,H6810*Assumptions!$B$4)</f>
        <v>116406720.00000001</v>
      </c>
      <c r="J6810" s="15" t="str">
        <f>INDEX(Assumptions!$B$8:$B$12,MATCH(B6810,Assumptions!$A$8:$A$12,0))</f>
        <v>Fair Value Less Costs to Sell</v>
      </c>
      <c r="K6810" s="16">
        <f>G6810/(1-INDEX(Assumptions!$D$8:$D$12,MATCH(B6810,Assumptions!$A$8:$A$12,0)))</f>
        <v>24545.454545454544</v>
      </c>
      <c r="L6810" s="16">
        <f t="shared" si="743"/>
        <v>648</v>
      </c>
      <c r="M6810" s="16">
        <f t="shared" si="744"/>
        <v>1227.2727272727273</v>
      </c>
      <c r="N6810" s="14">
        <f>E6810*(K6810-L6810-M6810)*IF(F6810="GHS",1,Assumptions!$B$4)</f>
        <v>122174143.85454546</v>
      </c>
      <c r="O6810" s="15">
        <f t="shared" ca="1" si="745"/>
        <v>446</v>
      </c>
      <c r="P6810" s="15" t="str">
        <f t="shared" ca="1" si="746"/>
        <v>365d+</v>
      </c>
      <c r="Q6810" s="17">
        <f ca="1">IF(P6810="0-90d",0,IF(P6810="91-180d",INDEX(Assumptions!$F$8:$F$12,MATCH(B6810,Assumptions!$A$8:$A$12,0)),IF(P6810="181-365d",INDEX(Assumptions!$G$8:$G$12,MATCH(B6810,Assumptions!$A$8:$A$12,0)),INDEX(Assumptions!$H$8:$H$12,MATCH(B6810,Assumptions!$A$8:$A$12,0)))))</f>
        <v>0.4</v>
      </c>
      <c r="R6810" s="14">
        <f t="shared" ca="1" si="747"/>
        <v>46562688.000000007</v>
      </c>
      <c r="S6810" s="14">
        <f t="shared" ca="1" si="748"/>
        <v>69844032</v>
      </c>
      <c r="T6810" s="11" t="s">
        <v>25</v>
      </c>
      <c r="U6810" s="18" t="s">
        <v>26</v>
      </c>
    </row>
    <row r="6811" spans="1:21" ht="15" customHeight="1" x14ac:dyDescent="0.15">
      <c r="A6811" s="10" t="s">
        <v>6859</v>
      </c>
      <c r="B6811" s="11" t="s">
        <v>41</v>
      </c>
      <c r="C6811" s="11" t="s">
        <v>44</v>
      </c>
      <c r="D6811" s="12">
        <v>46218</v>
      </c>
      <c r="E6811" s="11">
        <v>1994</v>
      </c>
      <c r="F6811" s="11" t="s">
        <v>33</v>
      </c>
      <c r="G6811" s="13">
        <v>673</v>
      </c>
      <c r="H6811" s="14">
        <f t="shared" si="742"/>
        <v>1341962</v>
      </c>
      <c r="I6811" s="14">
        <f>IF(F6811="GHS",H6811,H6811*Assumptions!$B$4)</f>
        <v>1341962</v>
      </c>
      <c r="J6811" s="15" t="str">
        <f>INDEX(Assumptions!$B$8:$B$12,MATCH(B6811,Assumptions!$A$8:$A$12,0))</f>
        <v>Weighted Average</v>
      </c>
      <c r="K6811" s="16">
        <f>G6811/(1-INDEX(Assumptions!$D$8:$D$12,MATCH(B6811,Assumptions!$A$8:$A$12,0)))</f>
        <v>1035.3846153846152</v>
      </c>
      <c r="L6811" s="16">
        <f t="shared" si="743"/>
        <v>20.189999999999998</v>
      </c>
      <c r="M6811" s="16">
        <f t="shared" si="744"/>
        <v>51.769230769230766</v>
      </c>
      <c r="N6811" s="14">
        <f>E6811*(K6811-L6811-M6811)*IF(F6811="GHS",1,Assumptions!$B$4)</f>
        <v>1921070.2169230767</v>
      </c>
      <c r="O6811" s="15">
        <f t="shared" ca="1" si="745"/>
        <v>68</v>
      </c>
      <c r="P6811" s="15" t="str">
        <f t="shared" ca="1" si="746"/>
        <v>0-90d</v>
      </c>
      <c r="Q6811" s="17">
        <f ca="1">IF(P6811="0-90d",0,IF(P6811="91-180d",INDEX(Assumptions!$F$8:$F$12,MATCH(B6811,Assumptions!$A$8:$A$12,0)),IF(P6811="181-365d",INDEX(Assumptions!$G$8:$G$12,MATCH(B6811,Assumptions!$A$8:$A$12,0)),INDEX(Assumptions!$H$8:$H$12,MATCH(B6811,Assumptions!$A$8:$A$12,0)))))</f>
        <v>0</v>
      </c>
      <c r="R6811" s="14">
        <f t="shared" ca="1" si="747"/>
        <v>0</v>
      </c>
      <c r="S6811" s="14">
        <f t="shared" ca="1" si="748"/>
        <v>1341962</v>
      </c>
      <c r="T6811" s="11" t="s">
        <v>50</v>
      </c>
      <c r="U6811" s="18" t="s">
        <v>26</v>
      </c>
    </row>
    <row r="6812" spans="1:21" ht="15" customHeight="1" x14ac:dyDescent="0.15">
      <c r="A6812" s="10" t="s">
        <v>6860</v>
      </c>
      <c r="B6812" s="11" t="s">
        <v>41</v>
      </c>
      <c r="C6812" s="11" t="s">
        <v>44</v>
      </c>
      <c r="D6812" s="12">
        <v>46180</v>
      </c>
      <c r="E6812" s="11">
        <v>2992</v>
      </c>
      <c r="F6812" s="11" t="s">
        <v>33</v>
      </c>
      <c r="G6812" s="13">
        <v>883.51</v>
      </c>
      <c r="H6812" s="14">
        <f t="shared" si="742"/>
        <v>2643461.92</v>
      </c>
      <c r="I6812" s="14">
        <f>IF(F6812="GHS",H6812,H6812*Assumptions!$B$4)</f>
        <v>2643461.92</v>
      </c>
      <c r="J6812" s="15" t="str">
        <f>INDEX(Assumptions!$B$8:$B$12,MATCH(B6812,Assumptions!$A$8:$A$12,0))</f>
        <v>Weighted Average</v>
      </c>
      <c r="K6812" s="16">
        <f>G6812/(1-INDEX(Assumptions!$D$8:$D$12,MATCH(B6812,Assumptions!$A$8:$A$12,0)))</f>
        <v>1359.2461538461537</v>
      </c>
      <c r="L6812" s="16">
        <f t="shared" si="743"/>
        <v>26.505299999999998</v>
      </c>
      <c r="M6812" s="16">
        <f t="shared" si="744"/>
        <v>67.962307692307689</v>
      </c>
      <c r="N6812" s="14">
        <f>E6812*(K6812-L6812-M6812)*IF(F6812="GHS",1,Assumptions!$B$4)</f>
        <v>3784217.4100923073</v>
      </c>
      <c r="O6812" s="15">
        <f t="shared" ca="1" si="745"/>
        <v>106</v>
      </c>
      <c r="P6812" s="15" t="str">
        <f t="shared" ca="1" si="746"/>
        <v>91-180d</v>
      </c>
      <c r="Q6812" s="17">
        <f ca="1">IF(P6812="0-90d",0,IF(P6812="91-180d",INDEX(Assumptions!$F$8:$F$12,MATCH(B6812,Assumptions!$A$8:$A$12,0)),IF(P6812="181-365d",INDEX(Assumptions!$G$8:$G$12,MATCH(B6812,Assumptions!$A$8:$A$12,0)),INDEX(Assumptions!$H$8:$H$12,MATCH(B6812,Assumptions!$A$8:$A$12,0)))))</f>
        <v>0.1</v>
      </c>
      <c r="R6812" s="14">
        <f t="shared" ca="1" si="747"/>
        <v>264346.19199999998</v>
      </c>
      <c r="S6812" s="14">
        <f t="shared" ca="1" si="748"/>
        <v>2379115.7280000001</v>
      </c>
      <c r="T6812" s="11" t="s">
        <v>25</v>
      </c>
      <c r="U6812" s="18" t="s">
        <v>26</v>
      </c>
    </row>
    <row r="6813" spans="1:21" ht="15" customHeight="1" x14ac:dyDescent="0.15">
      <c r="A6813" s="10" t="s">
        <v>6861</v>
      </c>
      <c r="B6813" s="11" t="s">
        <v>31</v>
      </c>
      <c r="C6813" s="11" t="s">
        <v>63</v>
      </c>
      <c r="D6813" s="12">
        <v>46099</v>
      </c>
      <c r="E6813" s="11">
        <v>377</v>
      </c>
      <c r="F6813" s="11" t="s">
        <v>33</v>
      </c>
      <c r="G6813" s="13">
        <v>1711.81</v>
      </c>
      <c r="H6813" s="14">
        <f t="shared" si="742"/>
        <v>645352.37</v>
      </c>
      <c r="I6813" s="14">
        <f>IF(F6813="GHS",H6813,H6813*Assumptions!$B$4)</f>
        <v>645352.37</v>
      </c>
      <c r="J6813" s="15" t="str">
        <f>INDEX(Assumptions!$B$8:$B$12,MATCH(B6813,Assumptions!$A$8:$A$12,0))</f>
        <v>Weighted Average</v>
      </c>
      <c r="K6813" s="16">
        <f>G6813/(1-INDEX(Assumptions!$D$8:$D$12,MATCH(B6813,Assumptions!$A$8:$A$12,0)))</f>
        <v>2377.5138888888887</v>
      </c>
      <c r="L6813" s="16">
        <f t="shared" si="743"/>
        <v>51.354299999999995</v>
      </c>
      <c r="M6813" s="16">
        <f t="shared" si="744"/>
        <v>118.87569444444443</v>
      </c>
      <c r="N6813" s="14">
        <f>E6813*(K6813-L6813-M6813)*IF(F6813="GHS",1,Assumptions!$B$4)</f>
        <v>832146.02820555551</v>
      </c>
      <c r="O6813" s="15">
        <f t="shared" ca="1" si="745"/>
        <v>187</v>
      </c>
      <c r="P6813" s="15" t="str">
        <f t="shared" ca="1" si="746"/>
        <v>181-365d</v>
      </c>
      <c r="Q6813" s="17">
        <f ca="1">IF(P6813="0-90d",0,IF(P6813="91-180d",INDEX(Assumptions!$F$8:$F$12,MATCH(B6813,Assumptions!$A$8:$A$12,0)),IF(P6813="181-365d",INDEX(Assumptions!$G$8:$G$12,MATCH(B6813,Assumptions!$A$8:$A$12,0)),INDEX(Assumptions!$H$8:$H$12,MATCH(B6813,Assumptions!$A$8:$A$12,0)))))</f>
        <v>0.2</v>
      </c>
      <c r="R6813" s="14">
        <f t="shared" ca="1" si="747"/>
        <v>129070.474</v>
      </c>
      <c r="S6813" s="14">
        <f t="shared" ca="1" si="748"/>
        <v>516281.89600000001</v>
      </c>
      <c r="T6813" s="11" t="s">
        <v>25</v>
      </c>
      <c r="U6813" s="18" t="s">
        <v>26</v>
      </c>
    </row>
    <row r="6814" spans="1:21" ht="15" customHeight="1" x14ac:dyDescent="0.15">
      <c r="A6814" s="10" t="s">
        <v>6862</v>
      </c>
      <c r="B6814" s="11" t="s">
        <v>41</v>
      </c>
      <c r="C6814" s="11" t="s">
        <v>44</v>
      </c>
      <c r="D6814" s="12">
        <v>45744</v>
      </c>
      <c r="E6814" s="11">
        <v>594</v>
      </c>
      <c r="F6814" s="11" t="s">
        <v>33</v>
      </c>
      <c r="G6814" s="13">
        <v>743.08</v>
      </c>
      <c r="H6814" s="14">
        <f t="shared" si="742"/>
        <v>441389.52</v>
      </c>
      <c r="I6814" s="14">
        <f>IF(F6814="GHS",H6814,H6814*Assumptions!$B$4)</f>
        <v>441389.52</v>
      </c>
      <c r="J6814" s="15" t="str">
        <f>INDEX(Assumptions!$B$8:$B$12,MATCH(B6814,Assumptions!$A$8:$A$12,0))</f>
        <v>Weighted Average</v>
      </c>
      <c r="K6814" s="16">
        <f>G6814/(1-INDEX(Assumptions!$D$8:$D$12,MATCH(B6814,Assumptions!$A$8:$A$12,0)))</f>
        <v>1143.2</v>
      </c>
      <c r="L6814" s="16">
        <f t="shared" si="743"/>
        <v>22.292400000000001</v>
      </c>
      <c r="M6814" s="16">
        <f t="shared" si="744"/>
        <v>57.160000000000004</v>
      </c>
      <c r="N6814" s="14">
        <f>E6814*(K6814-L6814-M6814)*IF(F6814="GHS",1,Assumptions!$B$4)</f>
        <v>631866.07439999992</v>
      </c>
      <c r="O6814" s="15">
        <f t="shared" ca="1" si="745"/>
        <v>542</v>
      </c>
      <c r="P6814" s="15" t="str">
        <f t="shared" ca="1" si="746"/>
        <v>365d+</v>
      </c>
      <c r="Q6814" s="17">
        <f ca="1">IF(P6814="0-90d",0,IF(P6814="91-180d",INDEX(Assumptions!$F$8:$F$12,MATCH(B6814,Assumptions!$A$8:$A$12,0)),IF(P6814="181-365d",INDEX(Assumptions!$G$8:$G$12,MATCH(B6814,Assumptions!$A$8:$A$12,0)),INDEX(Assumptions!$H$8:$H$12,MATCH(B6814,Assumptions!$A$8:$A$12,0)))))</f>
        <v>0.8</v>
      </c>
      <c r="R6814" s="14">
        <f t="shared" ca="1" si="747"/>
        <v>353111.61600000004</v>
      </c>
      <c r="S6814" s="14">
        <f t="shared" ca="1" si="748"/>
        <v>88277.90399999998</v>
      </c>
      <c r="T6814" s="11" t="s">
        <v>25</v>
      </c>
      <c r="U6814" s="18" t="s">
        <v>26</v>
      </c>
    </row>
    <row r="6815" spans="1:21" ht="15" customHeight="1" x14ac:dyDescent="0.15">
      <c r="A6815" s="10" t="s">
        <v>6863</v>
      </c>
      <c r="B6815" s="11" t="s">
        <v>28</v>
      </c>
      <c r="C6815" s="11" t="s">
        <v>38</v>
      </c>
      <c r="D6815" s="12">
        <v>46088</v>
      </c>
      <c r="E6815" s="11">
        <v>1475</v>
      </c>
      <c r="F6815" s="11" t="s">
        <v>24</v>
      </c>
      <c r="G6815" s="13">
        <v>4933.17</v>
      </c>
      <c r="H6815" s="14">
        <f t="shared" si="742"/>
        <v>7276425.75</v>
      </c>
      <c r="I6815" s="14">
        <f>IF(F6815="GHS",H6815,H6815*Assumptions!$B$4)</f>
        <v>78585398.100000009</v>
      </c>
      <c r="J6815" s="15" t="str">
        <f>INDEX(Assumptions!$B$8:$B$12,MATCH(B6815,Assumptions!$A$8:$A$12,0))</f>
        <v>Fair Value Less Costs to Sell</v>
      </c>
      <c r="K6815" s="16">
        <f>G6815/(1-INDEX(Assumptions!$D$8:$D$12,MATCH(B6815,Assumptions!$A$8:$A$12,0)))</f>
        <v>5605.875</v>
      </c>
      <c r="L6815" s="16">
        <f t="shared" si="743"/>
        <v>147.99510000000001</v>
      </c>
      <c r="M6815" s="16">
        <f t="shared" si="744"/>
        <v>280.29374999999999</v>
      </c>
      <c r="N6815" s="14">
        <f>E6815*(K6815-L6815-M6815)*IF(F6815="GHS",1,Assumptions!$B$4)</f>
        <v>82478947.369500011</v>
      </c>
      <c r="O6815" s="15">
        <f t="shared" ca="1" si="745"/>
        <v>198</v>
      </c>
      <c r="P6815" s="15" t="str">
        <f t="shared" ca="1" si="746"/>
        <v>181-365d</v>
      </c>
      <c r="Q6815" s="17">
        <f ca="1">IF(P6815="0-90d",0,IF(P6815="91-180d",INDEX(Assumptions!$F$8:$F$12,MATCH(B6815,Assumptions!$A$8:$A$12,0)),IF(P6815="181-365d",INDEX(Assumptions!$G$8:$G$12,MATCH(B6815,Assumptions!$A$8:$A$12,0)),INDEX(Assumptions!$H$8:$H$12,MATCH(B6815,Assumptions!$A$8:$A$12,0)))))</f>
        <v>0.1</v>
      </c>
      <c r="R6815" s="14">
        <f t="shared" ca="1" si="747"/>
        <v>7858539.8100000015</v>
      </c>
      <c r="S6815" s="14">
        <f t="shared" ca="1" si="748"/>
        <v>70726858.290000007</v>
      </c>
      <c r="T6815" s="11" t="s">
        <v>25</v>
      </c>
      <c r="U6815" s="18" t="s">
        <v>26</v>
      </c>
    </row>
    <row r="6816" spans="1:21" ht="15" customHeight="1" x14ac:dyDescent="0.15">
      <c r="A6816" s="10" t="s">
        <v>6864</v>
      </c>
      <c r="B6816" s="11" t="s">
        <v>46</v>
      </c>
      <c r="C6816" s="11" t="s">
        <v>119</v>
      </c>
      <c r="D6816" s="12">
        <v>46083</v>
      </c>
      <c r="E6816" s="11">
        <v>12</v>
      </c>
      <c r="F6816" s="11" t="s">
        <v>33</v>
      </c>
      <c r="G6816" s="13">
        <v>345359.09</v>
      </c>
      <c r="H6816" s="14">
        <f t="shared" si="742"/>
        <v>4144309.08</v>
      </c>
      <c r="I6816" s="14">
        <f>IF(F6816="GHS",H6816,H6816*Assumptions!$B$4)</f>
        <v>4144309.08</v>
      </c>
      <c r="J6816" s="15" t="str">
        <f>INDEX(Assumptions!$B$8:$B$12,MATCH(B6816,Assumptions!$A$8:$A$12,0))</f>
        <v>Specific Identification</v>
      </c>
      <c r="K6816" s="16">
        <f>G6816/(1-INDEX(Assumptions!$D$8:$D$12,MATCH(B6816,Assumptions!$A$8:$A$12,0)))</f>
        <v>442768.06410256412</v>
      </c>
      <c r="L6816" s="16">
        <f t="shared" si="743"/>
        <v>10360.7727</v>
      </c>
      <c r="M6816" s="16">
        <f t="shared" si="744"/>
        <v>22138.403205128208</v>
      </c>
      <c r="N6816" s="14">
        <f>E6816*(K6816-L6816-M6816)*IF(F6816="GHS",1,Assumptions!$B$4)</f>
        <v>4923226.658369231</v>
      </c>
      <c r="O6816" s="15">
        <f t="shared" ca="1" si="745"/>
        <v>203</v>
      </c>
      <c r="P6816" s="15" t="str">
        <f t="shared" ca="1" si="746"/>
        <v>181-365d</v>
      </c>
      <c r="Q6816" s="17">
        <f ca="1">IF(P6816="0-90d",0,IF(P6816="91-180d",INDEX(Assumptions!$F$8:$F$12,MATCH(B6816,Assumptions!$A$8:$A$12,0)),IF(P6816="181-365d",INDEX(Assumptions!$G$8:$G$12,MATCH(B6816,Assumptions!$A$8:$A$12,0)),INDEX(Assumptions!$H$8:$H$12,MATCH(B6816,Assumptions!$A$8:$A$12,0)))))</f>
        <v>0.05</v>
      </c>
      <c r="R6816" s="14">
        <f t="shared" ca="1" si="747"/>
        <v>207215.45400000003</v>
      </c>
      <c r="S6816" s="14">
        <f t="shared" ca="1" si="748"/>
        <v>3937093.6260000002</v>
      </c>
      <c r="T6816" s="11" t="s">
        <v>25</v>
      </c>
      <c r="U6816" s="18" t="s">
        <v>36</v>
      </c>
    </row>
    <row r="6817" spans="1:21" ht="15" customHeight="1" x14ac:dyDescent="0.15">
      <c r="A6817" s="10" t="s">
        <v>6865</v>
      </c>
      <c r="B6817" s="11" t="s">
        <v>28</v>
      </c>
      <c r="C6817" s="11" t="s">
        <v>38</v>
      </c>
      <c r="D6817" s="12">
        <v>45889</v>
      </c>
      <c r="E6817" s="11">
        <v>241</v>
      </c>
      <c r="F6817" s="11" t="s">
        <v>24</v>
      </c>
      <c r="G6817" s="13">
        <v>8271.2199999999993</v>
      </c>
      <c r="H6817" s="14">
        <f t="shared" si="742"/>
        <v>1993364.0199999998</v>
      </c>
      <c r="I6817" s="14">
        <f>IF(F6817="GHS",H6817,H6817*Assumptions!$B$4)</f>
        <v>21528331.415999997</v>
      </c>
      <c r="J6817" s="15" t="str">
        <f>INDEX(Assumptions!$B$8:$B$12,MATCH(B6817,Assumptions!$A$8:$A$12,0))</f>
        <v>Fair Value Less Costs to Sell</v>
      </c>
      <c r="K6817" s="16">
        <f>G6817/(1-INDEX(Assumptions!$D$8:$D$12,MATCH(B6817,Assumptions!$A$8:$A$12,0)))</f>
        <v>9399.113636363636</v>
      </c>
      <c r="L6817" s="16">
        <f t="shared" si="743"/>
        <v>248.13659999999996</v>
      </c>
      <c r="M6817" s="16">
        <f t="shared" si="744"/>
        <v>469.9556818181818</v>
      </c>
      <c r="N6817" s="14">
        <f>E6817*(K6817-L6817-M6817)*IF(F6817="GHS",1,Assumptions!$B$4)</f>
        <v>22594962.381610908</v>
      </c>
      <c r="O6817" s="15">
        <f t="shared" ca="1" si="745"/>
        <v>397</v>
      </c>
      <c r="P6817" s="15" t="str">
        <f t="shared" ca="1" si="746"/>
        <v>365d+</v>
      </c>
      <c r="Q6817" s="17">
        <f ca="1">IF(P6817="0-90d",0,IF(P6817="91-180d",INDEX(Assumptions!$F$8:$F$12,MATCH(B6817,Assumptions!$A$8:$A$12,0)),IF(P6817="181-365d",INDEX(Assumptions!$G$8:$G$12,MATCH(B6817,Assumptions!$A$8:$A$12,0)),INDEX(Assumptions!$H$8:$H$12,MATCH(B6817,Assumptions!$A$8:$A$12,0)))))</f>
        <v>0.4</v>
      </c>
      <c r="R6817" s="14">
        <f t="shared" ca="1" si="747"/>
        <v>8611332.566399999</v>
      </c>
      <c r="S6817" s="14">
        <f t="shared" ca="1" si="748"/>
        <v>12916998.849599998</v>
      </c>
      <c r="T6817" s="11" t="s">
        <v>25</v>
      </c>
      <c r="U6817" s="18" t="s">
        <v>26</v>
      </c>
    </row>
    <row r="6818" spans="1:21" ht="15" customHeight="1" x14ac:dyDescent="0.15">
      <c r="A6818" s="10" t="s">
        <v>6866</v>
      </c>
      <c r="B6818" s="11" t="s">
        <v>28</v>
      </c>
      <c r="C6818" s="11" t="s">
        <v>38</v>
      </c>
      <c r="D6818" s="12">
        <v>45851</v>
      </c>
      <c r="E6818" s="11">
        <v>4617</v>
      </c>
      <c r="F6818" s="11" t="s">
        <v>24</v>
      </c>
      <c r="G6818" s="13">
        <v>7612.82</v>
      </c>
      <c r="H6818" s="14">
        <f t="shared" si="742"/>
        <v>35148389.939999998</v>
      </c>
      <c r="I6818" s="14">
        <f>IF(F6818="GHS",H6818,H6818*Assumptions!$B$4)</f>
        <v>379602611.352</v>
      </c>
      <c r="J6818" s="15" t="str">
        <f>INDEX(Assumptions!$B$8:$B$12,MATCH(B6818,Assumptions!$A$8:$A$12,0))</f>
        <v>Fair Value Less Costs to Sell</v>
      </c>
      <c r="K6818" s="16">
        <f>G6818/(1-INDEX(Assumptions!$D$8:$D$12,MATCH(B6818,Assumptions!$A$8:$A$12,0)))</f>
        <v>8650.931818181818</v>
      </c>
      <c r="L6818" s="16">
        <f t="shared" si="743"/>
        <v>228.38459999999998</v>
      </c>
      <c r="M6818" s="16">
        <f t="shared" si="744"/>
        <v>432.54659090909092</v>
      </c>
      <c r="N6818" s="14">
        <f>E6818*(K6818-L6818-M6818)*IF(F6818="GHS",1,Assumptions!$B$4)</f>
        <v>398410195.27807641</v>
      </c>
      <c r="O6818" s="15">
        <f t="shared" ca="1" si="745"/>
        <v>435</v>
      </c>
      <c r="P6818" s="15" t="str">
        <f t="shared" ca="1" si="746"/>
        <v>365d+</v>
      </c>
      <c r="Q6818" s="17">
        <f ca="1">IF(P6818="0-90d",0,IF(P6818="91-180d",INDEX(Assumptions!$F$8:$F$12,MATCH(B6818,Assumptions!$A$8:$A$12,0)),IF(P6818="181-365d",INDEX(Assumptions!$G$8:$G$12,MATCH(B6818,Assumptions!$A$8:$A$12,0)),INDEX(Assumptions!$H$8:$H$12,MATCH(B6818,Assumptions!$A$8:$A$12,0)))))</f>
        <v>0.4</v>
      </c>
      <c r="R6818" s="14">
        <f t="shared" ca="1" si="747"/>
        <v>151841044.54080001</v>
      </c>
      <c r="S6818" s="14">
        <f t="shared" ca="1" si="748"/>
        <v>227761566.81119999</v>
      </c>
      <c r="T6818" s="11" t="s">
        <v>25</v>
      </c>
      <c r="U6818" s="18" t="s">
        <v>26</v>
      </c>
    </row>
    <row r="6819" spans="1:21" ht="15" customHeight="1" x14ac:dyDescent="0.15">
      <c r="A6819" s="10" t="s">
        <v>6867</v>
      </c>
      <c r="B6819" s="11" t="s">
        <v>46</v>
      </c>
      <c r="C6819" s="11" t="s">
        <v>47</v>
      </c>
      <c r="D6819" s="12">
        <v>45798</v>
      </c>
      <c r="E6819" s="11">
        <v>4761</v>
      </c>
      <c r="F6819" s="11" t="s">
        <v>33</v>
      </c>
      <c r="G6819" s="13">
        <v>540153</v>
      </c>
      <c r="H6819" s="14">
        <f t="shared" si="742"/>
        <v>2571668433</v>
      </c>
      <c r="I6819" s="14">
        <f>IF(F6819="GHS",H6819,H6819*Assumptions!$B$4)</f>
        <v>2571668433</v>
      </c>
      <c r="J6819" s="15" t="str">
        <f>INDEX(Assumptions!$B$8:$B$12,MATCH(B6819,Assumptions!$A$8:$A$12,0))</f>
        <v>Specific Identification</v>
      </c>
      <c r="K6819" s="16">
        <f>G6819/(1-INDEX(Assumptions!$D$8:$D$12,MATCH(B6819,Assumptions!$A$8:$A$12,0)))</f>
        <v>692503.84615384613</v>
      </c>
      <c r="L6819" s="16">
        <f t="shared" si="743"/>
        <v>16204.59</v>
      </c>
      <c r="M6819" s="16">
        <f t="shared" si="744"/>
        <v>34625.192307692305</v>
      </c>
      <c r="N6819" s="14">
        <f>E6819*(K6819-L6819-M6819)*IF(F6819="GHS",1,Assumptions!$B$4)</f>
        <v>3055010217.9715385</v>
      </c>
      <c r="O6819" s="15">
        <f t="shared" ca="1" si="745"/>
        <v>488</v>
      </c>
      <c r="P6819" s="15" t="str">
        <f t="shared" ca="1" si="746"/>
        <v>365d+</v>
      </c>
      <c r="Q6819" s="17">
        <f ca="1">IF(P6819="0-90d",0,IF(P6819="91-180d",INDEX(Assumptions!$F$8:$F$12,MATCH(B6819,Assumptions!$A$8:$A$12,0)),IF(P6819="181-365d",INDEX(Assumptions!$G$8:$G$12,MATCH(B6819,Assumptions!$A$8:$A$12,0)),INDEX(Assumptions!$H$8:$H$12,MATCH(B6819,Assumptions!$A$8:$A$12,0)))))</f>
        <v>0.15</v>
      </c>
      <c r="R6819" s="14">
        <f t="shared" ca="1" si="747"/>
        <v>385750264.94999999</v>
      </c>
      <c r="S6819" s="14">
        <f t="shared" ca="1" si="748"/>
        <v>2185918168.0500002</v>
      </c>
      <c r="T6819" s="11" t="s">
        <v>25</v>
      </c>
      <c r="U6819" s="18" t="s">
        <v>36</v>
      </c>
    </row>
    <row r="6820" spans="1:21" ht="15" customHeight="1" x14ac:dyDescent="0.15">
      <c r="A6820" s="10" t="s">
        <v>6868</v>
      </c>
      <c r="B6820" s="11" t="s">
        <v>41</v>
      </c>
      <c r="C6820" s="11" t="s">
        <v>42</v>
      </c>
      <c r="D6820" s="12">
        <v>45755</v>
      </c>
      <c r="E6820" s="11">
        <v>1406</v>
      </c>
      <c r="F6820" s="11" t="s">
        <v>33</v>
      </c>
      <c r="G6820" s="13">
        <v>719.03</v>
      </c>
      <c r="H6820" s="14">
        <f t="shared" si="742"/>
        <v>1010956.1799999999</v>
      </c>
      <c r="I6820" s="14">
        <f>IF(F6820="GHS",H6820,H6820*Assumptions!$B$4)</f>
        <v>1010956.1799999999</v>
      </c>
      <c r="J6820" s="15" t="str">
        <f>INDEX(Assumptions!$B$8:$B$12,MATCH(B6820,Assumptions!$A$8:$A$12,0))</f>
        <v>Weighted Average</v>
      </c>
      <c r="K6820" s="16">
        <f>G6820/(1-INDEX(Assumptions!$D$8:$D$12,MATCH(B6820,Assumptions!$A$8:$A$12,0)))</f>
        <v>1106.1999999999998</v>
      </c>
      <c r="L6820" s="16">
        <f t="shared" si="743"/>
        <v>21.570899999999998</v>
      </c>
      <c r="M6820" s="16">
        <f t="shared" si="744"/>
        <v>55.309999999999995</v>
      </c>
      <c r="N6820" s="14">
        <f>E6820*(K6820-L6820-M6820)*IF(F6820="GHS",1,Assumptions!$B$4)</f>
        <v>1447222.6546</v>
      </c>
      <c r="O6820" s="15">
        <f t="shared" ca="1" si="745"/>
        <v>531</v>
      </c>
      <c r="P6820" s="15" t="str">
        <f t="shared" ca="1" si="746"/>
        <v>365d+</v>
      </c>
      <c r="Q6820" s="17">
        <f ca="1">IF(P6820="0-90d",0,IF(P6820="91-180d",INDEX(Assumptions!$F$8:$F$12,MATCH(B6820,Assumptions!$A$8:$A$12,0)),IF(P6820="181-365d",INDEX(Assumptions!$G$8:$G$12,MATCH(B6820,Assumptions!$A$8:$A$12,0)),INDEX(Assumptions!$H$8:$H$12,MATCH(B6820,Assumptions!$A$8:$A$12,0)))))</f>
        <v>0.8</v>
      </c>
      <c r="R6820" s="14">
        <f t="shared" ca="1" si="747"/>
        <v>808764.94400000002</v>
      </c>
      <c r="S6820" s="14">
        <f t="shared" ca="1" si="748"/>
        <v>202191.23599999992</v>
      </c>
      <c r="T6820" s="11" t="s">
        <v>25</v>
      </c>
      <c r="U6820" s="18" t="s">
        <v>26</v>
      </c>
    </row>
    <row r="6821" spans="1:21" ht="15" customHeight="1" x14ac:dyDescent="0.15">
      <c r="A6821" s="10" t="s">
        <v>6869</v>
      </c>
      <c r="B6821" s="11" t="s">
        <v>41</v>
      </c>
      <c r="C6821" s="11" t="s">
        <v>42</v>
      </c>
      <c r="D6821" s="12">
        <v>45823</v>
      </c>
      <c r="E6821" s="11">
        <v>2050</v>
      </c>
      <c r="F6821" s="11" t="s">
        <v>33</v>
      </c>
      <c r="G6821" s="13">
        <v>1440</v>
      </c>
      <c r="H6821" s="14">
        <f t="shared" si="742"/>
        <v>2952000</v>
      </c>
      <c r="I6821" s="14">
        <f>IF(F6821="GHS",H6821,H6821*Assumptions!$B$4)</f>
        <v>2952000</v>
      </c>
      <c r="J6821" s="15" t="str">
        <f>INDEX(Assumptions!$B$8:$B$12,MATCH(B6821,Assumptions!$A$8:$A$12,0))</f>
        <v>Weighted Average</v>
      </c>
      <c r="K6821" s="16">
        <f>G6821/(1-INDEX(Assumptions!$D$8:$D$12,MATCH(B6821,Assumptions!$A$8:$A$12,0)))</f>
        <v>2215.3846153846152</v>
      </c>
      <c r="L6821" s="16">
        <f t="shared" si="743"/>
        <v>43.199999999999996</v>
      </c>
      <c r="M6821" s="16">
        <f t="shared" si="744"/>
        <v>110.76923076923077</v>
      </c>
      <c r="N6821" s="14">
        <f>E6821*(K6821-L6821-M6821)*IF(F6821="GHS",1,Assumptions!$B$4)</f>
        <v>4225901.538461538</v>
      </c>
      <c r="O6821" s="15">
        <f t="shared" ca="1" si="745"/>
        <v>463</v>
      </c>
      <c r="P6821" s="15" t="str">
        <f t="shared" ca="1" si="746"/>
        <v>365d+</v>
      </c>
      <c r="Q6821" s="17">
        <f ca="1">IF(P6821="0-90d",0,IF(P6821="91-180d",INDEX(Assumptions!$F$8:$F$12,MATCH(B6821,Assumptions!$A$8:$A$12,0)),IF(P6821="181-365d",INDEX(Assumptions!$G$8:$G$12,MATCH(B6821,Assumptions!$A$8:$A$12,0)),INDEX(Assumptions!$H$8:$H$12,MATCH(B6821,Assumptions!$A$8:$A$12,0)))))</f>
        <v>0.8</v>
      </c>
      <c r="R6821" s="14">
        <f t="shared" ca="1" si="747"/>
        <v>2361600</v>
      </c>
      <c r="S6821" s="14">
        <f t="shared" si="748"/>
        <v>0</v>
      </c>
      <c r="T6821" s="11" t="s">
        <v>39</v>
      </c>
      <c r="U6821" s="18" t="s">
        <v>26</v>
      </c>
    </row>
    <row r="6822" spans="1:21" ht="15" customHeight="1" x14ac:dyDescent="0.15">
      <c r="A6822" s="10" t="s">
        <v>6870</v>
      </c>
      <c r="B6822" s="11" t="s">
        <v>31</v>
      </c>
      <c r="C6822" s="11" t="s">
        <v>32</v>
      </c>
      <c r="D6822" s="12">
        <v>45791</v>
      </c>
      <c r="E6822" s="11">
        <v>1237</v>
      </c>
      <c r="F6822" s="11" t="s">
        <v>33</v>
      </c>
      <c r="G6822" s="13">
        <v>1976.44</v>
      </c>
      <c r="H6822" s="14">
        <f t="shared" si="742"/>
        <v>2444856.2800000003</v>
      </c>
      <c r="I6822" s="14">
        <f>IF(F6822="GHS",H6822,H6822*Assumptions!$B$4)</f>
        <v>2444856.2800000003</v>
      </c>
      <c r="J6822" s="15" t="str">
        <f>INDEX(Assumptions!$B$8:$B$12,MATCH(B6822,Assumptions!$A$8:$A$12,0))</f>
        <v>Weighted Average</v>
      </c>
      <c r="K6822" s="16">
        <f>G6822/(1-INDEX(Assumptions!$D$8:$D$12,MATCH(B6822,Assumptions!$A$8:$A$12,0)))</f>
        <v>2745.0555555555557</v>
      </c>
      <c r="L6822" s="16">
        <f t="shared" si="743"/>
        <v>59.293199999999999</v>
      </c>
      <c r="M6822" s="16">
        <f t="shared" si="744"/>
        <v>137.25277777777779</v>
      </c>
      <c r="N6822" s="14">
        <f>E6822*(K6822-L6822-M6822)*IF(F6822="GHS",1,Assumptions!$B$4)</f>
        <v>3152506.3477111114</v>
      </c>
      <c r="O6822" s="15">
        <f t="shared" ca="1" si="745"/>
        <v>495</v>
      </c>
      <c r="P6822" s="15" t="str">
        <f t="shared" ca="1" si="746"/>
        <v>365d+</v>
      </c>
      <c r="Q6822" s="17">
        <f ca="1">IF(P6822="0-90d",0,IF(P6822="91-180d",INDEX(Assumptions!$F$8:$F$12,MATCH(B6822,Assumptions!$A$8:$A$12,0)),IF(P6822="181-365d",INDEX(Assumptions!$G$8:$G$12,MATCH(B6822,Assumptions!$A$8:$A$12,0)),INDEX(Assumptions!$H$8:$H$12,MATCH(B6822,Assumptions!$A$8:$A$12,0)))))</f>
        <v>0.6</v>
      </c>
      <c r="R6822" s="14">
        <f t="shared" ca="1" si="747"/>
        <v>1466913.7680000002</v>
      </c>
      <c r="S6822" s="14">
        <f t="shared" ca="1" si="748"/>
        <v>977942.5120000001</v>
      </c>
      <c r="T6822" s="11" t="s">
        <v>25</v>
      </c>
      <c r="U6822" s="18" t="s">
        <v>26</v>
      </c>
    </row>
    <row r="6823" spans="1:21" ht="15" customHeight="1" x14ac:dyDescent="0.15">
      <c r="A6823" s="10" t="s">
        <v>6871</v>
      </c>
      <c r="B6823" s="11" t="s">
        <v>31</v>
      </c>
      <c r="C6823" s="11" t="s">
        <v>63</v>
      </c>
      <c r="D6823" s="12">
        <v>46017</v>
      </c>
      <c r="E6823" s="11">
        <v>4694</v>
      </c>
      <c r="F6823" s="11" t="s">
        <v>33</v>
      </c>
      <c r="G6823" s="13">
        <v>2361.9499999999998</v>
      </c>
      <c r="H6823" s="14">
        <f t="shared" si="742"/>
        <v>11086993.299999999</v>
      </c>
      <c r="I6823" s="14">
        <f>IF(F6823="GHS",H6823,H6823*Assumptions!$B$4)</f>
        <v>11086993.299999999</v>
      </c>
      <c r="J6823" s="15" t="str">
        <f>INDEX(Assumptions!$B$8:$B$12,MATCH(B6823,Assumptions!$A$8:$A$12,0))</f>
        <v>Weighted Average</v>
      </c>
      <c r="K6823" s="16">
        <f>G6823/(1-INDEX(Assumptions!$D$8:$D$12,MATCH(B6823,Assumptions!$A$8:$A$12,0)))</f>
        <v>3280.4861111111109</v>
      </c>
      <c r="L6823" s="16">
        <f t="shared" si="743"/>
        <v>70.858499999999992</v>
      </c>
      <c r="M6823" s="16">
        <f t="shared" si="744"/>
        <v>164.02430555555554</v>
      </c>
      <c r="N6823" s="14">
        <f>E6823*(K6823-L6823-M6823)*IF(F6823="GHS",1,Assumptions!$B$4)</f>
        <v>14296061.916277777</v>
      </c>
      <c r="O6823" s="15">
        <f t="shared" ca="1" si="745"/>
        <v>269</v>
      </c>
      <c r="P6823" s="15" t="str">
        <f t="shared" ca="1" si="746"/>
        <v>181-365d</v>
      </c>
      <c r="Q6823" s="17">
        <f ca="1">IF(P6823="0-90d",0,IF(P6823="91-180d",INDEX(Assumptions!$F$8:$F$12,MATCH(B6823,Assumptions!$A$8:$A$12,0)),IF(P6823="181-365d",INDEX(Assumptions!$G$8:$G$12,MATCH(B6823,Assumptions!$A$8:$A$12,0)),INDEX(Assumptions!$H$8:$H$12,MATCH(B6823,Assumptions!$A$8:$A$12,0)))))</f>
        <v>0.2</v>
      </c>
      <c r="R6823" s="14">
        <f t="shared" ca="1" si="747"/>
        <v>2217398.6599999997</v>
      </c>
      <c r="S6823" s="14">
        <f t="shared" ca="1" si="748"/>
        <v>8869594.6399999987</v>
      </c>
      <c r="T6823" s="11" t="s">
        <v>25</v>
      </c>
      <c r="U6823" s="18" t="s">
        <v>26</v>
      </c>
    </row>
    <row r="6824" spans="1:21" ht="15" customHeight="1" x14ac:dyDescent="0.15">
      <c r="A6824" s="10" t="s">
        <v>6872</v>
      </c>
      <c r="B6824" s="11" t="s">
        <v>46</v>
      </c>
      <c r="C6824" s="11" t="s">
        <v>47</v>
      </c>
      <c r="D6824" s="12">
        <v>45844</v>
      </c>
      <c r="E6824" s="11">
        <v>4545</v>
      </c>
      <c r="F6824" s="11" t="s">
        <v>33</v>
      </c>
      <c r="G6824" s="13">
        <v>806078.99</v>
      </c>
      <c r="H6824" s="14">
        <f t="shared" si="742"/>
        <v>3663629009.5500002</v>
      </c>
      <c r="I6824" s="14">
        <f>IF(F6824="GHS",H6824,H6824*Assumptions!$B$4)</f>
        <v>3663629009.5500002</v>
      </c>
      <c r="J6824" s="15" t="str">
        <f>INDEX(Assumptions!$B$8:$B$12,MATCH(B6824,Assumptions!$A$8:$A$12,0))</f>
        <v>Specific Identification</v>
      </c>
      <c r="K6824" s="16">
        <f>G6824/(1-INDEX(Assumptions!$D$8:$D$12,MATCH(B6824,Assumptions!$A$8:$A$12,0)))</f>
        <v>1033434.6025641025</v>
      </c>
      <c r="L6824" s="16">
        <f t="shared" si="743"/>
        <v>24182.369699999999</v>
      </c>
      <c r="M6824" s="16">
        <f t="shared" si="744"/>
        <v>51671.730128205127</v>
      </c>
      <c r="N6824" s="14">
        <f>E6824*(K6824-L6824-M6824)*IF(F6824="GHS",1,Assumptions!$B$4)</f>
        <v>4352203384.9346533</v>
      </c>
      <c r="O6824" s="15">
        <f t="shared" ca="1" si="745"/>
        <v>442</v>
      </c>
      <c r="P6824" s="15" t="str">
        <f t="shared" ca="1" si="746"/>
        <v>365d+</v>
      </c>
      <c r="Q6824" s="17">
        <f ca="1">IF(P6824="0-90d",0,IF(P6824="91-180d",INDEX(Assumptions!$F$8:$F$12,MATCH(B6824,Assumptions!$A$8:$A$12,0)),IF(P6824="181-365d",INDEX(Assumptions!$G$8:$G$12,MATCH(B6824,Assumptions!$A$8:$A$12,0)),INDEX(Assumptions!$H$8:$H$12,MATCH(B6824,Assumptions!$A$8:$A$12,0)))))</f>
        <v>0.15</v>
      </c>
      <c r="R6824" s="14">
        <f t="shared" ca="1" si="747"/>
        <v>549544351.4325</v>
      </c>
      <c r="S6824" s="14">
        <f t="shared" ca="1" si="748"/>
        <v>3114084658.1175003</v>
      </c>
      <c r="T6824" s="11" t="s">
        <v>25</v>
      </c>
      <c r="U6824" s="18" t="s">
        <v>26</v>
      </c>
    </row>
    <row r="6825" spans="1:21" ht="15" customHeight="1" x14ac:dyDescent="0.15">
      <c r="A6825" s="10" t="s">
        <v>6873</v>
      </c>
      <c r="B6825" s="11" t="s">
        <v>31</v>
      </c>
      <c r="C6825" s="11" t="s">
        <v>76</v>
      </c>
      <c r="D6825" s="12">
        <v>46083</v>
      </c>
      <c r="E6825" s="11">
        <v>4869</v>
      </c>
      <c r="F6825" s="11" t="s">
        <v>33</v>
      </c>
      <c r="G6825" s="13">
        <v>4553.3100000000004</v>
      </c>
      <c r="H6825" s="14">
        <f t="shared" si="742"/>
        <v>22170066.390000001</v>
      </c>
      <c r="I6825" s="14">
        <f>IF(F6825="GHS",H6825,H6825*Assumptions!$B$4)</f>
        <v>22170066.390000001</v>
      </c>
      <c r="J6825" s="15" t="str">
        <f>INDEX(Assumptions!$B$8:$B$12,MATCH(B6825,Assumptions!$A$8:$A$12,0))</f>
        <v>Weighted Average</v>
      </c>
      <c r="K6825" s="16">
        <f>G6825/(1-INDEX(Assumptions!$D$8:$D$12,MATCH(B6825,Assumptions!$A$8:$A$12,0)))</f>
        <v>6324.0416666666679</v>
      </c>
      <c r="L6825" s="16">
        <f t="shared" si="743"/>
        <v>136.5993</v>
      </c>
      <c r="M6825" s="16">
        <f t="shared" si="744"/>
        <v>316.20208333333341</v>
      </c>
      <c r="N6825" s="14">
        <f>E6825*(K6825-L6825-M6825)*IF(F6825="GHS",1,Assumptions!$B$4)</f>
        <v>28587068.939550005</v>
      </c>
      <c r="O6825" s="15">
        <f t="shared" ca="1" si="745"/>
        <v>203</v>
      </c>
      <c r="P6825" s="15" t="str">
        <f t="shared" ca="1" si="746"/>
        <v>181-365d</v>
      </c>
      <c r="Q6825" s="17">
        <f ca="1">IF(P6825="0-90d",0,IF(P6825="91-180d",INDEX(Assumptions!$F$8:$F$12,MATCH(B6825,Assumptions!$A$8:$A$12,0)),IF(P6825="181-365d",INDEX(Assumptions!$G$8:$G$12,MATCH(B6825,Assumptions!$A$8:$A$12,0)),INDEX(Assumptions!$H$8:$H$12,MATCH(B6825,Assumptions!$A$8:$A$12,0)))))</f>
        <v>0.2</v>
      </c>
      <c r="R6825" s="14">
        <f t="shared" ca="1" si="747"/>
        <v>4434013.2779999999</v>
      </c>
      <c r="S6825" s="14">
        <f t="shared" ca="1" si="748"/>
        <v>17736053.112</v>
      </c>
      <c r="T6825" s="11" t="s">
        <v>25</v>
      </c>
      <c r="U6825" s="18" t="s">
        <v>26</v>
      </c>
    </row>
    <row r="6826" spans="1:21" ht="15" customHeight="1" x14ac:dyDescent="0.15">
      <c r="A6826" s="10" t="s">
        <v>6874</v>
      </c>
      <c r="B6826" s="11" t="s">
        <v>31</v>
      </c>
      <c r="C6826" s="11" t="s">
        <v>32</v>
      </c>
      <c r="D6826" s="12">
        <v>46075</v>
      </c>
      <c r="E6826" s="11">
        <v>433</v>
      </c>
      <c r="F6826" s="11" t="s">
        <v>33</v>
      </c>
      <c r="G6826" s="13">
        <v>1483.06</v>
      </c>
      <c r="H6826" s="14">
        <f t="shared" si="742"/>
        <v>642164.98</v>
      </c>
      <c r="I6826" s="14">
        <f>IF(F6826="GHS",H6826,H6826*Assumptions!$B$4)</f>
        <v>642164.98</v>
      </c>
      <c r="J6826" s="15" t="str">
        <f>INDEX(Assumptions!$B$8:$B$12,MATCH(B6826,Assumptions!$A$8:$A$12,0))</f>
        <v>Weighted Average</v>
      </c>
      <c r="K6826" s="16">
        <f>G6826/(1-INDEX(Assumptions!$D$8:$D$12,MATCH(B6826,Assumptions!$A$8:$A$12,0)))</f>
        <v>2059.8055555555557</v>
      </c>
      <c r="L6826" s="16">
        <f t="shared" si="743"/>
        <v>44.491799999999998</v>
      </c>
      <c r="M6826" s="16">
        <f t="shared" si="744"/>
        <v>102.99027777777779</v>
      </c>
      <c r="N6826" s="14">
        <f>E6826*(K6826-L6826-M6826)*IF(F6826="GHS",1,Assumptions!$B$4)</f>
        <v>828036.06587777787</v>
      </c>
      <c r="O6826" s="15">
        <f t="shared" ca="1" si="745"/>
        <v>211</v>
      </c>
      <c r="P6826" s="15" t="str">
        <f t="shared" ca="1" si="746"/>
        <v>181-365d</v>
      </c>
      <c r="Q6826" s="17">
        <f ca="1">IF(P6826="0-90d",0,IF(P6826="91-180d",INDEX(Assumptions!$F$8:$F$12,MATCH(B6826,Assumptions!$A$8:$A$12,0)),IF(P6826="181-365d",INDEX(Assumptions!$G$8:$G$12,MATCH(B6826,Assumptions!$A$8:$A$12,0)),INDEX(Assumptions!$H$8:$H$12,MATCH(B6826,Assumptions!$A$8:$A$12,0)))))</f>
        <v>0.2</v>
      </c>
      <c r="R6826" s="14">
        <f t="shared" ca="1" si="747"/>
        <v>128432.996</v>
      </c>
      <c r="S6826" s="14">
        <f t="shared" ca="1" si="748"/>
        <v>513731.984</v>
      </c>
      <c r="T6826" s="11" t="s">
        <v>25</v>
      </c>
      <c r="U6826" s="18" t="s">
        <v>26</v>
      </c>
    </row>
    <row r="6827" spans="1:21" ht="15" customHeight="1" x14ac:dyDescent="0.15">
      <c r="A6827" s="10" t="s">
        <v>6875</v>
      </c>
      <c r="B6827" s="11" t="s">
        <v>46</v>
      </c>
      <c r="C6827" s="11" t="s">
        <v>47</v>
      </c>
      <c r="D6827" s="12">
        <v>45862</v>
      </c>
      <c r="E6827" s="11">
        <v>1580</v>
      </c>
      <c r="F6827" s="11" t="s">
        <v>33</v>
      </c>
      <c r="G6827" s="13">
        <v>155897.96</v>
      </c>
      <c r="H6827" s="14">
        <f t="shared" si="742"/>
        <v>246318776.79999998</v>
      </c>
      <c r="I6827" s="14">
        <f>IF(F6827="GHS",H6827,H6827*Assumptions!$B$4)</f>
        <v>246318776.79999998</v>
      </c>
      <c r="J6827" s="15" t="str">
        <f>INDEX(Assumptions!$B$8:$B$12,MATCH(B6827,Assumptions!$A$8:$A$12,0))</f>
        <v>Specific Identification</v>
      </c>
      <c r="K6827" s="16">
        <f>G6827/(1-INDEX(Assumptions!$D$8:$D$12,MATCH(B6827,Assumptions!$A$8:$A$12,0)))</f>
        <v>199869.17948717947</v>
      </c>
      <c r="L6827" s="16">
        <f t="shared" si="743"/>
        <v>4676.9387999999999</v>
      </c>
      <c r="M6827" s="16">
        <f t="shared" si="744"/>
        <v>9993.458974358975</v>
      </c>
      <c r="N6827" s="14">
        <f>E6827*(K6827-L6827-M6827)*IF(F6827="GHS",1,Assumptions!$B$4)</f>
        <v>292614075.10625637</v>
      </c>
      <c r="O6827" s="15">
        <f t="shared" ca="1" si="745"/>
        <v>424</v>
      </c>
      <c r="P6827" s="15" t="str">
        <f t="shared" ca="1" si="746"/>
        <v>365d+</v>
      </c>
      <c r="Q6827" s="17">
        <f ca="1">IF(P6827="0-90d",0,IF(P6827="91-180d",INDEX(Assumptions!$F$8:$F$12,MATCH(B6827,Assumptions!$A$8:$A$12,0)),IF(P6827="181-365d",INDEX(Assumptions!$G$8:$G$12,MATCH(B6827,Assumptions!$A$8:$A$12,0)),INDEX(Assumptions!$H$8:$H$12,MATCH(B6827,Assumptions!$A$8:$A$12,0)))))</f>
        <v>0.15</v>
      </c>
      <c r="R6827" s="14">
        <f t="shared" ca="1" si="747"/>
        <v>36947816.519999996</v>
      </c>
      <c r="S6827" s="14">
        <f t="shared" ca="1" si="748"/>
        <v>209370960.27999997</v>
      </c>
      <c r="T6827" s="11" t="s">
        <v>25</v>
      </c>
      <c r="U6827" s="18" t="s">
        <v>26</v>
      </c>
    </row>
    <row r="6828" spans="1:21" ht="15" customHeight="1" x14ac:dyDescent="0.15">
      <c r="A6828" s="10" t="s">
        <v>6876</v>
      </c>
      <c r="B6828" s="11" t="s">
        <v>22</v>
      </c>
      <c r="C6828" s="11" t="s">
        <v>23</v>
      </c>
      <c r="D6828" s="12">
        <v>45907</v>
      </c>
      <c r="E6828" s="11">
        <v>2266</v>
      </c>
      <c r="F6828" s="11" t="s">
        <v>24</v>
      </c>
      <c r="G6828" s="13">
        <v>16015.28</v>
      </c>
      <c r="H6828" s="14">
        <f t="shared" si="742"/>
        <v>36290624.480000004</v>
      </c>
      <c r="I6828" s="14">
        <f>IF(F6828="GHS",H6828,H6828*Assumptions!$B$4)</f>
        <v>391938744.38400006</v>
      </c>
      <c r="J6828" s="15" t="str">
        <f>INDEX(Assumptions!$B$8:$B$12,MATCH(B6828,Assumptions!$A$8:$A$12,0))</f>
        <v>FIFO</v>
      </c>
      <c r="K6828" s="16">
        <f>G6828/(1-INDEX(Assumptions!$D$8:$D$12,MATCH(B6828,Assumptions!$A$8:$A$12,0)))</f>
        <v>19530.829268292684</v>
      </c>
      <c r="L6828" s="16">
        <f t="shared" si="743"/>
        <v>480.45839999999998</v>
      </c>
      <c r="M6828" s="16">
        <f t="shared" si="744"/>
        <v>976.54146341463422</v>
      </c>
      <c r="N6828" s="14">
        <f>E6828*(K6828-L6828-M6828)*IF(F6828="GHS",1,Assumptions!$B$4)</f>
        <v>442317212.25969964</v>
      </c>
      <c r="O6828" s="15">
        <f t="shared" ca="1" si="745"/>
        <v>379</v>
      </c>
      <c r="P6828" s="15" t="str">
        <f t="shared" ca="1" si="746"/>
        <v>365d+</v>
      </c>
      <c r="Q6828" s="17">
        <f ca="1">IF(P6828="0-90d",0,IF(P6828="91-180d",INDEX(Assumptions!$F$8:$F$12,MATCH(B6828,Assumptions!$A$8:$A$12,0)),IF(P6828="181-365d",INDEX(Assumptions!$G$8:$G$12,MATCH(B6828,Assumptions!$A$8:$A$12,0)),INDEX(Assumptions!$H$8:$H$12,MATCH(B6828,Assumptions!$A$8:$A$12,0)))))</f>
        <v>0.5</v>
      </c>
      <c r="R6828" s="14">
        <f t="shared" ca="1" si="747"/>
        <v>195969372.19200003</v>
      </c>
      <c r="S6828" s="14">
        <f t="shared" ca="1" si="748"/>
        <v>195969372.19200003</v>
      </c>
      <c r="T6828" s="11" t="s">
        <v>25</v>
      </c>
      <c r="U6828" s="18" t="s">
        <v>26</v>
      </c>
    </row>
    <row r="6829" spans="1:21" ht="15" customHeight="1" x14ac:dyDescent="0.15">
      <c r="A6829" s="10" t="s">
        <v>6877</v>
      </c>
      <c r="B6829" s="11" t="s">
        <v>31</v>
      </c>
      <c r="C6829" s="11" t="s">
        <v>63</v>
      </c>
      <c r="D6829" s="12">
        <v>46012</v>
      </c>
      <c r="E6829" s="11">
        <v>3659</v>
      </c>
      <c r="F6829" s="11" t="s">
        <v>33</v>
      </c>
      <c r="G6829" s="13">
        <v>2237.29</v>
      </c>
      <c r="H6829" s="14">
        <f t="shared" si="742"/>
        <v>8186244.1099999994</v>
      </c>
      <c r="I6829" s="14">
        <f>IF(F6829="GHS",H6829,H6829*Assumptions!$B$4)</f>
        <v>8186244.1099999994</v>
      </c>
      <c r="J6829" s="15" t="str">
        <f>INDEX(Assumptions!$B$8:$B$12,MATCH(B6829,Assumptions!$A$8:$A$12,0))</f>
        <v>Weighted Average</v>
      </c>
      <c r="K6829" s="16">
        <f>G6829/(1-INDEX(Assumptions!$D$8:$D$12,MATCH(B6829,Assumptions!$A$8:$A$12,0)))</f>
        <v>3107.3472222222222</v>
      </c>
      <c r="L6829" s="16">
        <f t="shared" si="743"/>
        <v>67.11869999999999</v>
      </c>
      <c r="M6829" s="16">
        <f t="shared" si="744"/>
        <v>155.36736111111111</v>
      </c>
      <c r="N6829" s="14">
        <f>E6829*(K6829-L6829-M6829)*IF(F6829="GHS",1,Assumptions!$B$4)</f>
        <v>10555706.988505555</v>
      </c>
      <c r="O6829" s="15">
        <f t="shared" ca="1" si="745"/>
        <v>274</v>
      </c>
      <c r="P6829" s="15" t="str">
        <f t="shared" ca="1" si="746"/>
        <v>181-365d</v>
      </c>
      <c r="Q6829" s="17">
        <f ca="1">IF(P6829="0-90d",0,IF(P6829="91-180d",INDEX(Assumptions!$F$8:$F$12,MATCH(B6829,Assumptions!$A$8:$A$12,0)),IF(P6829="181-365d",INDEX(Assumptions!$G$8:$G$12,MATCH(B6829,Assumptions!$A$8:$A$12,0)),INDEX(Assumptions!$H$8:$H$12,MATCH(B6829,Assumptions!$A$8:$A$12,0)))))</f>
        <v>0.2</v>
      </c>
      <c r="R6829" s="14">
        <f t="shared" ca="1" si="747"/>
        <v>1637248.8219999999</v>
      </c>
      <c r="S6829" s="14">
        <f t="shared" ca="1" si="748"/>
        <v>6548995.2879999997</v>
      </c>
      <c r="T6829" s="11" t="s">
        <v>25</v>
      </c>
      <c r="U6829" s="18" t="s">
        <v>26</v>
      </c>
    </row>
    <row r="6830" spans="1:21" ht="15" customHeight="1" x14ac:dyDescent="0.15">
      <c r="A6830" s="10" t="s">
        <v>6878</v>
      </c>
      <c r="B6830" s="11" t="s">
        <v>28</v>
      </c>
      <c r="C6830" s="11" t="s">
        <v>29</v>
      </c>
      <c r="D6830" s="12">
        <v>45911</v>
      </c>
      <c r="E6830" s="11">
        <v>4888</v>
      </c>
      <c r="F6830" s="11" t="s">
        <v>24</v>
      </c>
      <c r="G6830" s="13">
        <v>4267.26</v>
      </c>
      <c r="H6830" s="14">
        <f t="shared" si="742"/>
        <v>20858366.880000003</v>
      </c>
      <c r="I6830" s="14">
        <f>IF(F6830="GHS",H6830,H6830*Assumptions!$B$4)</f>
        <v>225270362.30400005</v>
      </c>
      <c r="J6830" s="15" t="str">
        <f>INDEX(Assumptions!$B$8:$B$12,MATCH(B6830,Assumptions!$A$8:$A$12,0))</f>
        <v>Fair Value Less Costs to Sell</v>
      </c>
      <c r="K6830" s="16">
        <f>G6830/(1-INDEX(Assumptions!$D$8:$D$12,MATCH(B6830,Assumptions!$A$8:$A$12,0)))</f>
        <v>4849.159090909091</v>
      </c>
      <c r="L6830" s="16">
        <f t="shared" si="743"/>
        <v>128.01779999999999</v>
      </c>
      <c r="M6830" s="16">
        <f t="shared" si="744"/>
        <v>242.45795454545456</v>
      </c>
      <c r="N6830" s="14">
        <f>E6830*(K6830-L6830-M6830)*IF(F6830="GHS",1,Assumptions!$B$4)</f>
        <v>236431484.79997092</v>
      </c>
      <c r="O6830" s="15">
        <f t="shared" ca="1" si="745"/>
        <v>375</v>
      </c>
      <c r="P6830" s="15" t="str">
        <f t="shared" ca="1" si="746"/>
        <v>365d+</v>
      </c>
      <c r="Q6830" s="17">
        <f ca="1">IF(P6830="0-90d",0,IF(P6830="91-180d",INDEX(Assumptions!$F$8:$F$12,MATCH(B6830,Assumptions!$A$8:$A$12,0)),IF(P6830="181-365d",INDEX(Assumptions!$G$8:$G$12,MATCH(B6830,Assumptions!$A$8:$A$12,0)),INDEX(Assumptions!$H$8:$H$12,MATCH(B6830,Assumptions!$A$8:$A$12,0)))))</f>
        <v>0.4</v>
      </c>
      <c r="R6830" s="14">
        <f t="shared" ca="1" si="747"/>
        <v>90108144.921600029</v>
      </c>
      <c r="S6830" s="14">
        <f t="shared" ca="1" si="748"/>
        <v>135162217.38240004</v>
      </c>
      <c r="T6830" s="11" t="s">
        <v>25</v>
      </c>
      <c r="U6830" s="18" t="s">
        <v>36</v>
      </c>
    </row>
    <row r="6831" spans="1:21" ht="15" customHeight="1" x14ac:dyDescent="0.15">
      <c r="A6831" s="10" t="s">
        <v>6879</v>
      </c>
      <c r="B6831" s="11" t="s">
        <v>46</v>
      </c>
      <c r="C6831" s="11" t="s">
        <v>47</v>
      </c>
      <c r="D6831" s="12">
        <v>46063</v>
      </c>
      <c r="E6831" s="11">
        <v>2010</v>
      </c>
      <c r="F6831" s="11" t="s">
        <v>33</v>
      </c>
      <c r="G6831" s="13">
        <v>352586.15</v>
      </c>
      <c r="H6831" s="14">
        <f t="shared" si="742"/>
        <v>708698161.5</v>
      </c>
      <c r="I6831" s="14">
        <f>IF(F6831="GHS",H6831,H6831*Assumptions!$B$4)</f>
        <v>708698161.5</v>
      </c>
      <c r="J6831" s="15" t="str">
        <f>INDEX(Assumptions!$B$8:$B$12,MATCH(B6831,Assumptions!$A$8:$A$12,0))</f>
        <v>Specific Identification</v>
      </c>
      <c r="K6831" s="16">
        <f>G6831/(1-INDEX(Assumptions!$D$8:$D$12,MATCH(B6831,Assumptions!$A$8:$A$12,0)))</f>
        <v>452033.52564102568</v>
      </c>
      <c r="L6831" s="16">
        <f t="shared" si="743"/>
        <v>10577.584500000001</v>
      </c>
      <c r="M6831" s="16">
        <f t="shared" si="744"/>
        <v>22601.676282051285</v>
      </c>
      <c r="N6831" s="14">
        <f>E6831*(K6831-L6831-M6831)*IF(F6831="GHS",1,Assumptions!$B$4)</f>
        <v>841897072.36653852</v>
      </c>
      <c r="O6831" s="15">
        <f t="shared" ca="1" si="745"/>
        <v>223</v>
      </c>
      <c r="P6831" s="15" t="str">
        <f t="shared" ca="1" si="746"/>
        <v>181-365d</v>
      </c>
      <c r="Q6831" s="17">
        <f ca="1">IF(P6831="0-90d",0,IF(P6831="91-180d",INDEX(Assumptions!$F$8:$F$12,MATCH(B6831,Assumptions!$A$8:$A$12,0)),IF(P6831="181-365d",INDEX(Assumptions!$G$8:$G$12,MATCH(B6831,Assumptions!$A$8:$A$12,0)),INDEX(Assumptions!$H$8:$H$12,MATCH(B6831,Assumptions!$A$8:$A$12,0)))))</f>
        <v>0.05</v>
      </c>
      <c r="R6831" s="14">
        <f t="shared" ca="1" si="747"/>
        <v>35434908.075000003</v>
      </c>
      <c r="S6831" s="14">
        <f t="shared" ca="1" si="748"/>
        <v>673263253.42499995</v>
      </c>
      <c r="T6831" s="11" t="s">
        <v>25</v>
      </c>
      <c r="U6831" s="18" t="s">
        <v>26</v>
      </c>
    </row>
    <row r="6832" spans="1:21" ht="15" customHeight="1" x14ac:dyDescent="0.15">
      <c r="A6832" s="10" t="s">
        <v>6880</v>
      </c>
      <c r="B6832" s="11" t="s">
        <v>31</v>
      </c>
      <c r="C6832" s="11" t="s">
        <v>76</v>
      </c>
      <c r="D6832" s="12">
        <v>45777</v>
      </c>
      <c r="E6832" s="11">
        <v>228</v>
      </c>
      <c r="F6832" s="11" t="s">
        <v>33</v>
      </c>
      <c r="G6832" s="13">
        <v>2506.73</v>
      </c>
      <c r="H6832" s="14">
        <f t="shared" si="742"/>
        <v>571534.44000000006</v>
      </c>
      <c r="I6832" s="14">
        <f>IF(F6832="GHS",H6832,H6832*Assumptions!$B$4)</f>
        <v>571534.44000000006</v>
      </c>
      <c r="J6832" s="15" t="str">
        <f>INDEX(Assumptions!$B$8:$B$12,MATCH(B6832,Assumptions!$A$8:$A$12,0))</f>
        <v>Weighted Average</v>
      </c>
      <c r="K6832" s="16">
        <f>G6832/(1-INDEX(Assumptions!$D$8:$D$12,MATCH(B6832,Assumptions!$A$8:$A$12,0)))</f>
        <v>3481.5694444444448</v>
      </c>
      <c r="L6832" s="16">
        <f t="shared" si="743"/>
        <v>75.201899999999995</v>
      </c>
      <c r="M6832" s="16">
        <f t="shared" si="744"/>
        <v>174.07847222222225</v>
      </c>
      <c r="N6832" s="14">
        <f>E6832*(K6832-L6832-M6832)*IF(F6832="GHS",1,Assumptions!$B$4)</f>
        <v>736961.9084666667</v>
      </c>
      <c r="O6832" s="15">
        <f t="shared" ca="1" si="745"/>
        <v>509</v>
      </c>
      <c r="P6832" s="15" t="str">
        <f t="shared" ca="1" si="746"/>
        <v>365d+</v>
      </c>
      <c r="Q6832" s="17">
        <f ca="1">IF(P6832="0-90d",0,IF(P6832="91-180d",INDEX(Assumptions!$F$8:$F$12,MATCH(B6832,Assumptions!$A$8:$A$12,0)),IF(P6832="181-365d",INDEX(Assumptions!$G$8:$G$12,MATCH(B6832,Assumptions!$A$8:$A$12,0)),INDEX(Assumptions!$H$8:$H$12,MATCH(B6832,Assumptions!$A$8:$A$12,0)))))</f>
        <v>0.6</v>
      </c>
      <c r="R6832" s="14">
        <f t="shared" ca="1" si="747"/>
        <v>342920.66400000005</v>
      </c>
      <c r="S6832" s="14">
        <f t="shared" ca="1" si="748"/>
        <v>228613.77600000001</v>
      </c>
      <c r="T6832" s="11" t="s">
        <v>25</v>
      </c>
      <c r="U6832" s="18" t="s">
        <v>36</v>
      </c>
    </row>
    <row r="6833" spans="1:21" ht="15" customHeight="1" x14ac:dyDescent="0.15">
      <c r="A6833" s="10" t="s">
        <v>6881</v>
      </c>
      <c r="B6833" s="11" t="s">
        <v>22</v>
      </c>
      <c r="C6833" s="11" t="s">
        <v>61</v>
      </c>
      <c r="D6833" s="12">
        <v>45846</v>
      </c>
      <c r="E6833" s="11">
        <v>1508</v>
      </c>
      <c r="F6833" s="11" t="s">
        <v>24</v>
      </c>
      <c r="G6833" s="13">
        <v>34179.89</v>
      </c>
      <c r="H6833" s="14">
        <f t="shared" si="742"/>
        <v>51543274.119999997</v>
      </c>
      <c r="I6833" s="14">
        <f>IF(F6833="GHS",H6833,H6833*Assumptions!$B$4)</f>
        <v>556667360.49600005</v>
      </c>
      <c r="J6833" s="15" t="str">
        <f>INDEX(Assumptions!$B$8:$B$12,MATCH(B6833,Assumptions!$A$8:$A$12,0))</f>
        <v>FIFO</v>
      </c>
      <c r="K6833" s="16">
        <f>G6833/(1-INDEX(Assumptions!$D$8:$D$12,MATCH(B6833,Assumptions!$A$8:$A$12,0)))</f>
        <v>41682.792682926825</v>
      </c>
      <c r="L6833" s="16">
        <f t="shared" si="743"/>
        <v>1025.3967</v>
      </c>
      <c r="M6833" s="16">
        <f t="shared" si="744"/>
        <v>2084.1396341463415</v>
      </c>
      <c r="N6833" s="14">
        <f>E6833*(K6833-L6833-M6833)*IF(F6833="GHS",1,Assumptions!$B$4)</f>
        <v>628219482.19877851</v>
      </c>
      <c r="O6833" s="15">
        <f t="shared" ca="1" si="745"/>
        <v>440</v>
      </c>
      <c r="P6833" s="15" t="str">
        <f t="shared" ca="1" si="746"/>
        <v>365d+</v>
      </c>
      <c r="Q6833" s="17">
        <f ca="1">IF(P6833="0-90d",0,IF(P6833="91-180d",INDEX(Assumptions!$F$8:$F$12,MATCH(B6833,Assumptions!$A$8:$A$12,0)),IF(P6833="181-365d",INDEX(Assumptions!$G$8:$G$12,MATCH(B6833,Assumptions!$A$8:$A$12,0)),INDEX(Assumptions!$H$8:$H$12,MATCH(B6833,Assumptions!$A$8:$A$12,0)))))</f>
        <v>0.5</v>
      </c>
      <c r="R6833" s="14">
        <f t="shared" ca="1" si="747"/>
        <v>278333680.24800003</v>
      </c>
      <c r="S6833" s="14">
        <f t="shared" ca="1" si="748"/>
        <v>278333680.24800003</v>
      </c>
      <c r="T6833" s="11" t="s">
        <v>25</v>
      </c>
      <c r="U6833" s="18" t="s">
        <v>26</v>
      </c>
    </row>
    <row r="6834" spans="1:21" ht="15" customHeight="1" x14ac:dyDescent="0.15">
      <c r="A6834" s="10" t="s">
        <v>6882</v>
      </c>
      <c r="B6834" s="11" t="s">
        <v>31</v>
      </c>
      <c r="C6834" s="11" t="s">
        <v>76</v>
      </c>
      <c r="D6834" s="12">
        <v>46084</v>
      </c>
      <c r="E6834" s="11">
        <v>474</v>
      </c>
      <c r="F6834" s="11" t="s">
        <v>33</v>
      </c>
      <c r="G6834" s="13">
        <v>2811.79</v>
      </c>
      <c r="H6834" s="14">
        <f t="shared" si="742"/>
        <v>1332788.46</v>
      </c>
      <c r="I6834" s="14">
        <f>IF(F6834="GHS",H6834,H6834*Assumptions!$B$4)</f>
        <v>1332788.46</v>
      </c>
      <c r="J6834" s="15" t="str">
        <f>INDEX(Assumptions!$B$8:$B$12,MATCH(B6834,Assumptions!$A$8:$A$12,0))</f>
        <v>Weighted Average</v>
      </c>
      <c r="K6834" s="16">
        <f>G6834/(1-INDEX(Assumptions!$D$8:$D$12,MATCH(B6834,Assumptions!$A$8:$A$12,0)))</f>
        <v>3905.2638888888891</v>
      </c>
      <c r="L6834" s="16">
        <f t="shared" si="743"/>
        <v>84.353699999999989</v>
      </c>
      <c r="M6834" s="16">
        <f t="shared" si="744"/>
        <v>195.26319444444448</v>
      </c>
      <c r="N6834" s="14">
        <f>E6834*(K6834-L6834-M6834)*IF(F6834="GHS",1,Assumptions!$B$4)</f>
        <v>1718556.6753666666</v>
      </c>
      <c r="O6834" s="15">
        <f t="shared" ca="1" si="745"/>
        <v>202</v>
      </c>
      <c r="P6834" s="15" t="str">
        <f t="shared" ca="1" si="746"/>
        <v>181-365d</v>
      </c>
      <c r="Q6834" s="17">
        <f ca="1">IF(P6834="0-90d",0,IF(P6834="91-180d",INDEX(Assumptions!$F$8:$F$12,MATCH(B6834,Assumptions!$A$8:$A$12,0)),IF(P6834="181-365d",INDEX(Assumptions!$G$8:$G$12,MATCH(B6834,Assumptions!$A$8:$A$12,0)),INDEX(Assumptions!$H$8:$H$12,MATCH(B6834,Assumptions!$A$8:$A$12,0)))))</f>
        <v>0.2</v>
      </c>
      <c r="R6834" s="14">
        <f t="shared" ca="1" si="747"/>
        <v>266557.69199999998</v>
      </c>
      <c r="S6834" s="14">
        <f t="shared" ca="1" si="748"/>
        <v>1066230.7679999999</v>
      </c>
      <c r="T6834" s="11" t="s">
        <v>25</v>
      </c>
      <c r="U6834" s="18" t="s">
        <v>26</v>
      </c>
    </row>
    <row r="6835" spans="1:21" ht="15" customHeight="1" x14ac:dyDescent="0.15">
      <c r="A6835" s="10" t="s">
        <v>6883</v>
      </c>
      <c r="B6835" s="11" t="s">
        <v>28</v>
      </c>
      <c r="C6835" s="11" t="s">
        <v>55</v>
      </c>
      <c r="D6835" s="12">
        <v>45889</v>
      </c>
      <c r="E6835" s="11">
        <v>4040</v>
      </c>
      <c r="F6835" s="11" t="s">
        <v>24</v>
      </c>
      <c r="G6835" s="13">
        <v>4343.62</v>
      </c>
      <c r="H6835" s="14">
        <f t="shared" si="742"/>
        <v>17548224.800000001</v>
      </c>
      <c r="I6835" s="14">
        <f>IF(F6835="GHS",H6835,H6835*Assumptions!$B$4)</f>
        <v>189520827.84000003</v>
      </c>
      <c r="J6835" s="15" t="str">
        <f>INDEX(Assumptions!$B$8:$B$12,MATCH(B6835,Assumptions!$A$8:$A$12,0))</f>
        <v>Fair Value Less Costs to Sell</v>
      </c>
      <c r="K6835" s="16">
        <f>G6835/(1-INDEX(Assumptions!$D$8:$D$12,MATCH(B6835,Assumptions!$A$8:$A$12,0)))</f>
        <v>4935.931818181818</v>
      </c>
      <c r="L6835" s="16">
        <f t="shared" si="743"/>
        <v>130.30859999999998</v>
      </c>
      <c r="M6835" s="16">
        <f t="shared" si="744"/>
        <v>246.79659090909092</v>
      </c>
      <c r="N6835" s="14">
        <f>E6835*(K6835-L6835-M6835)*IF(F6835="GHS",1,Assumptions!$B$4)</f>
        <v>198910723.40116364</v>
      </c>
      <c r="O6835" s="15">
        <f t="shared" ca="1" si="745"/>
        <v>397</v>
      </c>
      <c r="P6835" s="15" t="str">
        <f t="shared" ca="1" si="746"/>
        <v>365d+</v>
      </c>
      <c r="Q6835" s="17">
        <f ca="1">IF(P6835="0-90d",0,IF(P6835="91-180d",INDEX(Assumptions!$F$8:$F$12,MATCH(B6835,Assumptions!$A$8:$A$12,0)),IF(P6835="181-365d",INDEX(Assumptions!$G$8:$G$12,MATCH(B6835,Assumptions!$A$8:$A$12,0)),INDEX(Assumptions!$H$8:$H$12,MATCH(B6835,Assumptions!$A$8:$A$12,0)))))</f>
        <v>0.4</v>
      </c>
      <c r="R6835" s="14">
        <f t="shared" ca="1" si="747"/>
        <v>75808331.136000022</v>
      </c>
      <c r="S6835" s="14">
        <f t="shared" ca="1" si="748"/>
        <v>113712496.70400001</v>
      </c>
      <c r="T6835" s="11" t="s">
        <v>25</v>
      </c>
      <c r="U6835" s="18" t="s">
        <v>26</v>
      </c>
    </row>
    <row r="6836" spans="1:21" ht="15" customHeight="1" x14ac:dyDescent="0.15">
      <c r="A6836" s="10" t="s">
        <v>6884</v>
      </c>
      <c r="B6836" s="11" t="s">
        <v>31</v>
      </c>
      <c r="C6836" s="11" t="s">
        <v>32</v>
      </c>
      <c r="D6836" s="12">
        <v>46089</v>
      </c>
      <c r="E6836" s="11">
        <v>1955</v>
      </c>
      <c r="F6836" s="11" t="s">
        <v>33</v>
      </c>
      <c r="G6836" s="13">
        <v>1570.52</v>
      </c>
      <c r="H6836" s="14">
        <f t="shared" si="742"/>
        <v>3070366.6</v>
      </c>
      <c r="I6836" s="14">
        <f>IF(F6836="GHS",H6836,H6836*Assumptions!$B$4)</f>
        <v>3070366.6</v>
      </c>
      <c r="J6836" s="15" t="str">
        <f>INDEX(Assumptions!$B$8:$B$12,MATCH(B6836,Assumptions!$A$8:$A$12,0))</f>
        <v>Weighted Average</v>
      </c>
      <c r="K6836" s="16">
        <f>G6836/(1-INDEX(Assumptions!$D$8:$D$12,MATCH(B6836,Assumptions!$A$8:$A$12,0)))</f>
        <v>2181.2777777777778</v>
      </c>
      <c r="L6836" s="16">
        <f t="shared" si="743"/>
        <v>47.115600000000001</v>
      </c>
      <c r="M6836" s="16">
        <f t="shared" si="744"/>
        <v>109.0638888888889</v>
      </c>
      <c r="N6836" s="14">
        <f>E6836*(K6836-L6836-M6836)*IF(F6836="GHS",1,Assumptions!$B$4)</f>
        <v>3959067.1547777778</v>
      </c>
      <c r="O6836" s="15">
        <f t="shared" ca="1" si="745"/>
        <v>197</v>
      </c>
      <c r="P6836" s="15" t="str">
        <f t="shared" ca="1" si="746"/>
        <v>181-365d</v>
      </c>
      <c r="Q6836" s="17">
        <f ca="1">IF(P6836="0-90d",0,IF(P6836="91-180d",INDEX(Assumptions!$F$8:$F$12,MATCH(B6836,Assumptions!$A$8:$A$12,0)),IF(P6836="181-365d",INDEX(Assumptions!$G$8:$G$12,MATCH(B6836,Assumptions!$A$8:$A$12,0)),INDEX(Assumptions!$H$8:$H$12,MATCH(B6836,Assumptions!$A$8:$A$12,0)))))</f>
        <v>0.2</v>
      </c>
      <c r="R6836" s="14">
        <f t="shared" ca="1" si="747"/>
        <v>614073.32000000007</v>
      </c>
      <c r="S6836" s="14">
        <f t="shared" ca="1" si="748"/>
        <v>2456293.2800000003</v>
      </c>
      <c r="T6836" s="11" t="s">
        <v>25</v>
      </c>
      <c r="U6836" s="18" t="s">
        <v>26</v>
      </c>
    </row>
    <row r="6837" spans="1:21" ht="15" customHeight="1" x14ac:dyDescent="0.15">
      <c r="A6837" s="10" t="s">
        <v>6885</v>
      </c>
      <c r="B6837" s="11" t="s">
        <v>41</v>
      </c>
      <c r="C6837" s="11" t="s">
        <v>44</v>
      </c>
      <c r="D6837" s="12">
        <v>45964</v>
      </c>
      <c r="E6837" s="11">
        <v>3999</v>
      </c>
      <c r="F6837" s="11" t="s">
        <v>33</v>
      </c>
      <c r="G6837" s="13">
        <v>418.72</v>
      </c>
      <c r="H6837" s="14">
        <f t="shared" si="742"/>
        <v>1674461.28</v>
      </c>
      <c r="I6837" s="14">
        <f>IF(F6837="GHS",H6837,H6837*Assumptions!$B$4)</f>
        <v>1674461.28</v>
      </c>
      <c r="J6837" s="15" t="str">
        <f>INDEX(Assumptions!$B$8:$B$12,MATCH(B6837,Assumptions!$A$8:$A$12,0))</f>
        <v>Weighted Average</v>
      </c>
      <c r="K6837" s="16">
        <f>G6837/(1-INDEX(Assumptions!$D$8:$D$12,MATCH(B6837,Assumptions!$A$8:$A$12,0)))</f>
        <v>644.18461538461543</v>
      </c>
      <c r="L6837" s="16">
        <f t="shared" si="743"/>
        <v>12.5616</v>
      </c>
      <c r="M6837" s="16">
        <f t="shared" si="744"/>
        <v>32.209230769230771</v>
      </c>
      <c r="N6837" s="14">
        <f>E6837*(K6837-L6837-M6837)*IF(F6837="GHS",1,Assumptions!$B$4)</f>
        <v>2397055.7246769234</v>
      </c>
      <c r="O6837" s="15">
        <f t="shared" ca="1" si="745"/>
        <v>322</v>
      </c>
      <c r="P6837" s="15" t="str">
        <f t="shared" ca="1" si="746"/>
        <v>181-365d</v>
      </c>
      <c r="Q6837" s="17">
        <f ca="1">IF(P6837="0-90d",0,IF(P6837="91-180d",INDEX(Assumptions!$F$8:$F$12,MATCH(B6837,Assumptions!$A$8:$A$12,0)),IF(P6837="181-365d",INDEX(Assumptions!$G$8:$G$12,MATCH(B6837,Assumptions!$A$8:$A$12,0)),INDEX(Assumptions!$H$8:$H$12,MATCH(B6837,Assumptions!$A$8:$A$12,0)))))</f>
        <v>0.35</v>
      </c>
      <c r="R6837" s="14">
        <f t="shared" ca="1" si="747"/>
        <v>586061.44799999997</v>
      </c>
      <c r="S6837" s="14">
        <f t="shared" ca="1" si="748"/>
        <v>1088399.8319999999</v>
      </c>
      <c r="T6837" s="11" t="s">
        <v>25</v>
      </c>
      <c r="U6837" s="18" t="s">
        <v>26</v>
      </c>
    </row>
    <row r="6838" spans="1:21" ht="15" customHeight="1" x14ac:dyDescent="0.15">
      <c r="A6838" s="10" t="s">
        <v>6886</v>
      </c>
      <c r="B6838" s="11" t="s">
        <v>41</v>
      </c>
      <c r="C6838" s="11" t="s">
        <v>49</v>
      </c>
      <c r="D6838" s="12">
        <v>46141</v>
      </c>
      <c r="E6838" s="11">
        <v>4489</v>
      </c>
      <c r="F6838" s="11" t="s">
        <v>33</v>
      </c>
      <c r="G6838" s="13">
        <v>530.52</v>
      </c>
      <c r="H6838" s="14">
        <f t="shared" si="742"/>
        <v>2381504.2799999998</v>
      </c>
      <c r="I6838" s="14">
        <f>IF(F6838="GHS",H6838,H6838*Assumptions!$B$4)</f>
        <v>2381504.2799999998</v>
      </c>
      <c r="J6838" s="15" t="str">
        <f>INDEX(Assumptions!$B$8:$B$12,MATCH(B6838,Assumptions!$A$8:$A$12,0))</f>
        <v>Weighted Average</v>
      </c>
      <c r="K6838" s="16">
        <f>G6838/(1-INDEX(Assumptions!$D$8:$D$12,MATCH(B6838,Assumptions!$A$8:$A$12,0)))</f>
        <v>816.18461538461531</v>
      </c>
      <c r="L6838" s="16">
        <f t="shared" si="743"/>
        <v>15.9156</v>
      </c>
      <c r="M6838" s="16">
        <f t="shared" si="744"/>
        <v>40.809230769230766</v>
      </c>
      <c r="N6838" s="14">
        <f>E6838*(K6838-L6838-M6838)*IF(F6838="GHS",1,Assumptions!$B$4)</f>
        <v>3409214.9731384609</v>
      </c>
      <c r="O6838" s="15">
        <f t="shared" ca="1" si="745"/>
        <v>145</v>
      </c>
      <c r="P6838" s="15" t="str">
        <f t="shared" ca="1" si="746"/>
        <v>91-180d</v>
      </c>
      <c r="Q6838" s="17">
        <f ca="1">IF(P6838="0-90d",0,IF(P6838="91-180d",INDEX(Assumptions!$F$8:$F$12,MATCH(B6838,Assumptions!$A$8:$A$12,0)),IF(P6838="181-365d",INDEX(Assumptions!$G$8:$G$12,MATCH(B6838,Assumptions!$A$8:$A$12,0)),INDEX(Assumptions!$H$8:$H$12,MATCH(B6838,Assumptions!$A$8:$A$12,0)))))</f>
        <v>0.1</v>
      </c>
      <c r="R6838" s="14">
        <f t="shared" ca="1" si="747"/>
        <v>238150.42799999999</v>
      </c>
      <c r="S6838" s="14">
        <f t="shared" ca="1" si="748"/>
        <v>2143353.852</v>
      </c>
      <c r="T6838" s="11" t="s">
        <v>25</v>
      </c>
      <c r="U6838" s="18" t="s">
        <v>36</v>
      </c>
    </row>
    <row r="6839" spans="1:21" ht="15" customHeight="1" x14ac:dyDescent="0.15">
      <c r="A6839" s="10" t="s">
        <v>6887</v>
      </c>
      <c r="B6839" s="11" t="s">
        <v>41</v>
      </c>
      <c r="C6839" s="11" t="s">
        <v>42</v>
      </c>
      <c r="D6839" s="12">
        <v>45856</v>
      </c>
      <c r="E6839" s="11">
        <v>3028</v>
      </c>
      <c r="F6839" s="11" t="s">
        <v>33</v>
      </c>
      <c r="G6839" s="13">
        <v>1440</v>
      </c>
      <c r="H6839" s="14">
        <f t="shared" si="742"/>
        <v>4360320</v>
      </c>
      <c r="I6839" s="14">
        <f>IF(F6839="GHS",H6839,H6839*Assumptions!$B$4)</f>
        <v>4360320</v>
      </c>
      <c r="J6839" s="15" t="str">
        <f>INDEX(Assumptions!$B$8:$B$12,MATCH(B6839,Assumptions!$A$8:$A$12,0))</f>
        <v>Weighted Average</v>
      </c>
      <c r="K6839" s="16">
        <f>G6839/(1-INDEX(Assumptions!$D$8:$D$12,MATCH(B6839,Assumptions!$A$8:$A$12,0)))</f>
        <v>2215.3846153846152</v>
      </c>
      <c r="L6839" s="16">
        <f t="shared" si="743"/>
        <v>43.199999999999996</v>
      </c>
      <c r="M6839" s="16">
        <f t="shared" si="744"/>
        <v>110.76923076923077</v>
      </c>
      <c r="N6839" s="14">
        <f>E6839*(K6839-L6839-M6839)*IF(F6839="GHS",1,Assumptions!$B$4)</f>
        <v>6241965.7846153844</v>
      </c>
      <c r="O6839" s="15">
        <f t="shared" ca="1" si="745"/>
        <v>430</v>
      </c>
      <c r="P6839" s="15" t="str">
        <f t="shared" ca="1" si="746"/>
        <v>365d+</v>
      </c>
      <c r="Q6839" s="17">
        <f ca="1">IF(P6839="0-90d",0,IF(P6839="91-180d",INDEX(Assumptions!$F$8:$F$12,MATCH(B6839,Assumptions!$A$8:$A$12,0)),IF(P6839="181-365d",INDEX(Assumptions!$G$8:$G$12,MATCH(B6839,Assumptions!$A$8:$A$12,0)),INDEX(Assumptions!$H$8:$H$12,MATCH(B6839,Assumptions!$A$8:$A$12,0)))))</f>
        <v>0.8</v>
      </c>
      <c r="R6839" s="14">
        <f t="shared" ca="1" si="747"/>
        <v>3488256</v>
      </c>
      <c r="S6839" s="14">
        <f t="shared" ca="1" si="748"/>
        <v>872064</v>
      </c>
      <c r="T6839" s="11" t="s">
        <v>25</v>
      </c>
      <c r="U6839" s="18" t="s">
        <v>26</v>
      </c>
    </row>
    <row r="6840" spans="1:21" ht="15" customHeight="1" x14ac:dyDescent="0.15">
      <c r="A6840" s="10" t="s">
        <v>6888</v>
      </c>
      <c r="B6840" s="11" t="s">
        <v>31</v>
      </c>
      <c r="C6840" s="11" t="s">
        <v>63</v>
      </c>
      <c r="D6840" s="12">
        <v>45802</v>
      </c>
      <c r="E6840" s="11">
        <v>2208</v>
      </c>
      <c r="F6840" s="11" t="s">
        <v>33</v>
      </c>
      <c r="G6840" s="13">
        <v>1845.5</v>
      </c>
      <c r="H6840" s="14">
        <f t="shared" si="742"/>
        <v>4074864</v>
      </c>
      <c r="I6840" s="14">
        <f>IF(F6840="GHS",H6840,H6840*Assumptions!$B$4)</f>
        <v>4074864</v>
      </c>
      <c r="J6840" s="15" t="str">
        <f>INDEX(Assumptions!$B$8:$B$12,MATCH(B6840,Assumptions!$A$8:$A$12,0))</f>
        <v>Weighted Average</v>
      </c>
      <c r="K6840" s="16">
        <f>G6840/(1-INDEX(Assumptions!$D$8:$D$12,MATCH(B6840,Assumptions!$A$8:$A$12,0)))</f>
        <v>2563.1944444444443</v>
      </c>
      <c r="L6840" s="16">
        <f t="shared" si="743"/>
        <v>55.364999999999995</v>
      </c>
      <c r="M6840" s="16">
        <f t="shared" si="744"/>
        <v>128.15972222222223</v>
      </c>
      <c r="N6840" s="14">
        <f>E6840*(K6840-L6840-M6840)*IF(F6840="GHS",1,Assumptions!$B$4)</f>
        <v>5254310.7466666671</v>
      </c>
      <c r="O6840" s="15">
        <f t="shared" ca="1" si="745"/>
        <v>484</v>
      </c>
      <c r="P6840" s="15" t="str">
        <f t="shared" ca="1" si="746"/>
        <v>365d+</v>
      </c>
      <c r="Q6840" s="17">
        <f ca="1">IF(P6840="0-90d",0,IF(P6840="91-180d",INDEX(Assumptions!$F$8:$F$12,MATCH(B6840,Assumptions!$A$8:$A$12,0)),IF(P6840="181-365d",INDEX(Assumptions!$G$8:$G$12,MATCH(B6840,Assumptions!$A$8:$A$12,0)),INDEX(Assumptions!$H$8:$H$12,MATCH(B6840,Assumptions!$A$8:$A$12,0)))))</f>
        <v>0.6</v>
      </c>
      <c r="R6840" s="14">
        <f t="shared" ca="1" si="747"/>
        <v>2444918.4</v>
      </c>
      <c r="S6840" s="14">
        <f t="shared" ca="1" si="748"/>
        <v>1629945.6</v>
      </c>
      <c r="T6840" s="11" t="s">
        <v>25</v>
      </c>
      <c r="U6840" s="18" t="s">
        <v>26</v>
      </c>
    </row>
    <row r="6841" spans="1:21" ht="15" customHeight="1" x14ac:dyDescent="0.15">
      <c r="A6841" s="10" t="s">
        <v>6889</v>
      </c>
      <c r="B6841" s="11" t="s">
        <v>41</v>
      </c>
      <c r="C6841" s="11" t="s">
        <v>44</v>
      </c>
      <c r="D6841" s="12">
        <v>45841</v>
      </c>
      <c r="E6841" s="11">
        <v>3766</v>
      </c>
      <c r="F6841" s="11" t="s">
        <v>33</v>
      </c>
      <c r="G6841" s="13">
        <v>747.82</v>
      </c>
      <c r="H6841" s="14">
        <f t="shared" si="742"/>
        <v>2816290.12</v>
      </c>
      <c r="I6841" s="14">
        <f>IF(F6841="GHS",H6841,H6841*Assumptions!$B$4)</f>
        <v>2816290.12</v>
      </c>
      <c r="J6841" s="15" t="str">
        <f>INDEX(Assumptions!$B$8:$B$12,MATCH(B6841,Assumptions!$A$8:$A$12,0))</f>
        <v>Weighted Average</v>
      </c>
      <c r="K6841" s="16">
        <f>G6841/(1-INDEX(Assumptions!$D$8:$D$12,MATCH(B6841,Assumptions!$A$8:$A$12,0)))</f>
        <v>1150.4923076923078</v>
      </c>
      <c r="L6841" s="16">
        <f t="shared" si="743"/>
        <v>22.4346</v>
      </c>
      <c r="M6841" s="16">
        <f t="shared" si="744"/>
        <v>57.524615384615394</v>
      </c>
      <c r="N6841" s="14">
        <f>E6841*(K6841-L6841-M6841)*IF(F6841="GHS",1,Assumptions!$B$4)</f>
        <v>4031627.6256307694</v>
      </c>
      <c r="O6841" s="15">
        <f t="shared" ca="1" si="745"/>
        <v>445</v>
      </c>
      <c r="P6841" s="15" t="str">
        <f t="shared" ca="1" si="746"/>
        <v>365d+</v>
      </c>
      <c r="Q6841" s="17">
        <f ca="1">IF(P6841="0-90d",0,IF(P6841="91-180d",INDEX(Assumptions!$F$8:$F$12,MATCH(B6841,Assumptions!$A$8:$A$12,0)),IF(P6841="181-365d",INDEX(Assumptions!$G$8:$G$12,MATCH(B6841,Assumptions!$A$8:$A$12,0)),INDEX(Assumptions!$H$8:$H$12,MATCH(B6841,Assumptions!$A$8:$A$12,0)))))</f>
        <v>0.8</v>
      </c>
      <c r="R6841" s="14">
        <f t="shared" ca="1" si="747"/>
        <v>2253032.0960000004</v>
      </c>
      <c r="S6841" s="14">
        <f t="shared" ca="1" si="748"/>
        <v>563258.02399999974</v>
      </c>
      <c r="T6841" s="11" t="s">
        <v>25</v>
      </c>
      <c r="U6841" s="18" t="s">
        <v>26</v>
      </c>
    </row>
    <row r="6842" spans="1:21" ht="15" customHeight="1" x14ac:dyDescent="0.15">
      <c r="A6842" s="10" t="s">
        <v>6890</v>
      </c>
      <c r="B6842" s="11" t="s">
        <v>31</v>
      </c>
      <c r="C6842" s="11" t="s">
        <v>63</v>
      </c>
      <c r="D6842" s="12">
        <v>45875</v>
      </c>
      <c r="E6842" s="11">
        <v>3884</v>
      </c>
      <c r="F6842" s="11" t="s">
        <v>33</v>
      </c>
      <c r="G6842" s="13">
        <v>1340.2</v>
      </c>
      <c r="H6842" s="14">
        <f t="shared" si="742"/>
        <v>5205336.8</v>
      </c>
      <c r="I6842" s="14">
        <f>IF(F6842="GHS",H6842,H6842*Assumptions!$B$4)</f>
        <v>5205336.8</v>
      </c>
      <c r="J6842" s="15" t="str">
        <f>INDEX(Assumptions!$B$8:$B$12,MATCH(B6842,Assumptions!$A$8:$A$12,0))</f>
        <v>Weighted Average</v>
      </c>
      <c r="K6842" s="16">
        <f>G6842/(1-INDEX(Assumptions!$D$8:$D$12,MATCH(B6842,Assumptions!$A$8:$A$12,0)))</f>
        <v>1861.3888888888889</v>
      </c>
      <c r="L6842" s="16">
        <f t="shared" si="743"/>
        <v>40.206000000000003</v>
      </c>
      <c r="M6842" s="16">
        <f t="shared" si="744"/>
        <v>93.069444444444457</v>
      </c>
      <c r="N6842" s="14">
        <f>E6842*(K6842-L6842-M6842)*IF(F6842="GHS",1,Assumptions!$B$4)</f>
        <v>6711992.6182222227</v>
      </c>
      <c r="O6842" s="15">
        <f t="shared" ca="1" si="745"/>
        <v>411</v>
      </c>
      <c r="P6842" s="15" t="str">
        <f t="shared" ca="1" si="746"/>
        <v>365d+</v>
      </c>
      <c r="Q6842" s="17">
        <f ca="1">IF(P6842="0-90d",0,IF(P6842="91-180d",INDEX(Assumptions!$F$8:$F$12,MATCH(B6842,Assumptions!$A$8:$A$12,0)),IF(P6842="181-365d",INDEX(Assumptions!$G$8:$G$12,MATCH(B6842,Assumptions!$A$8:$A$12,0)),INDEX(Assumptions!$H$8:$H$12,MATCH(B6842,Assumptions!$A$8:$A$12,0)))))</f>
        <v>0.6</v>
      </c>
      <c r="R6842" s="14">
        <f t="shared" ca="1" si="747"/>
        <v>3123202.0799999996</v>
      </c>
      <c r="S6842" s="14">
        <f t="shared" ca="1" si="748"/>
        <v>2082134.7200000002</v>
      </c>
      <c r="T6842" s="11" t="s">
        <v>25</v>
      </c>
      <c r="U6842" s="18" t="s">
        <v>26</v>
      </c>
    </row>
    <row r="6843" spans="1:21" ht="15" customHeight="1" x14ac:dyDescent="0.15">
      <c r="A6843" s="10" t="s">
        <v>6891</v>
      </c>
      <c r="B6843" s="11" t="s">
        <v>22</v>
      </c>
      <c r="C6843" s="11" t="s">
        <v>61</v>
      </c>
      <c r="D6843" s="12">
        <v>46219</v>
      </c>
      <c r="E6843" s="11">
        <v>1462</v>
      </c>
      <c r="F6843" s="11" t="s">
        <v>24</v>
      </c>
      <c r="G6843" s="13">
        <v>14787.42</v>
      </c>
      <c r="H6843" s="14">
        <f t="shared" si="742"/>
        <v>21619208.039999999</v>
      </c>
      <c r="I6843" s="14">
        <f>IF(F6843="GHS",H6843,H6843*Assumptions!$B$4)</f>
        <v>233487446.83200002</v>
      </c>
      <c r="J6843" s="15" t="str">
        <f>INDEX(Assumptions!$B$8:$B$12,MATCH(B6843,Assumptions!$A$8:$A$12,0))</f>
        <v>FIFO</v>
      </c>
      <c r="K6843" s="16">
        <f>G6843/(1-INDEX(Assumptions!$D$8:$D$12,MATCH(B6843,Assumptions!$A$8:$A$12,0)))</f>
        <v>18033.439024390242</v>
      </c>
      <c r="L6843" s="16">
        <f t="shared" si="743"/>
        <v>443.62259999999998</v>
      </c>
      <c r="M6843" s="16">
        <f t="shared" si="744"/>
        <v>901.67195121951215</v>
      </c>
      <c r="N6843" s="14">
        <f>E6843*(K6843-L6843-M6843)*IF(F6843="GHS",1,Assumptions!$B$4)</f>
        <v>263499125.97357661</v>
      </c>
      <c r="O6843" s="15">
        <f t="shared" ca="1" si="745"/>
        <v>67</v>
      </c>
      <c r="P6843" s="15" t="str">
        <f t="shared" ca="1" si="746"/>
        <v>0-90d</v>
      </c>
      <c r="Q6843" s="17">
        <f ca="1">IF(P6843="0-90d",0,IF(P6843="91-180d",INDEX(Assumptions!$F$8:$F$12,MATCH(B6843,Assumptions!$A$8:$A$12,0)),IF(P6843="181-365d",INDEX(Assumptions!$G$8:$G$12,MATCH(B6843,Assumptions!$A$8:$A$12,0)),INDEX(Assumptions!$H$8:$H$12,MATCH(B6843,Assumptions!$A$8:$A$12,0)))))</f>
        <v>0</v>
      </c>
      <c r="R6843" s="14">
        <f t="shared" ca="1" si="747"/>
        <v>0</v>
      </c>
      <c r="S6843" s="14">
        <f t="shared" ca="1" si="748"/>
        <v>233487446.83200002</v>
      </c>
      <c r="T6843" s="11" t="s">
        <v>25</v>
      </c>
      <c r="U6843" s="18" t="s">
        <v>26</v>
      </c>
    </row>
    <row r="6844" spans="1:21" ht="15" customHeight="1" x14ac:dyDescent="0.15">
      <c r="A6844" s="10" t="s">
        <v>6892</v>
      </c>
      <c r="B6844" s="11" t="s">
        <v>41</v>
      </c>
      <c r="C6844" s="11" t="s">
        <v>115</v>
      </c>
      <c r="D6844" s="12">
        <v>45873</v>
      </c>
      <c r="E6844" s="11">
        <v>4812</v>
      </c>
      <c r="F6844" s="11" t="s">
        <v>33</v>
      </c>
      <c r="G6844" s="13">
        <v>516.71</v>
      </c>
      <c r="H6844" s="14">
        <f t="shared" si="742"/>
        <v>2486408.52</v>
      </c>
      <c r="I6844" s="14">
        <f>IF(F6844="GHS",H6844,H6844*Assumptions!$B$4)</f>
        <v>2486408.52</v>
      </c>
      <c r="J6844" s="15" t="str">
        <f>INDEX(Assumptions!$B$8:$B$12,MATCH(B6844,Assumptions!$A$8:$A$12,0))</f>
        <v>Weighted Average</v>
      </c>
      <c r="K6844" s="16">
        <f>G6844/(1-INDEX(Assumptions!$D$8:$D$12,MATCH(B6844,Assumptions!$A$8:$A$12,0)))</f>
        <v>794.93846153846152</v>
      </c>
      <c r="L6844" s="16">
        <f t="shared" si="743"/>
        <v>15.501300000000001</v>
      </c>
      <c r="M6844" s="16">
        <f t="shared" si="744"/>
        <v>39.746923076923082</v>
      </c>
      <c r="N6844" s="14">
        <f>E6844*(K6844-L6844-M6844)*IF(F6844="GHS",1,Assumptions!$B$4)</f>
        <v>3559389.427476923</v>
      </c>
      <c r="O6844" s="15">
        <f t="shared" ca="1" si="745"/>
        <v>413</v>
      </c>
      <c r="P6844" s="15" t="str">
        <f t="shared" ca="1" si="746"/>
        <v>365d+</v>
      </c>
      <c r="Q6844" s="17">
        <f ca="1">IF(P6844="0-90d",0,IF(P6844="91-180d",INDEX(Assumptions!$F$8:$F$12,MATCH(B6844,Assumptions!$A$8:$A$12,0)),IF(P6844="181-365d",INDEX(Assumptions!$G$8:$G$12,MATCH(B6844,Assumptions!$A$8:$A$12,0)),INDEX(Assumptions!$H$8:$H$12,MATCH(B6844,Assumptions!$A$8:$A$12,0)))))</f>
        <v>0.8</v>
      </c>
      <c r="R6844" s="14">
        <f t="shared" ca="1" si="747"/>
        <v>1989126.8160000001</v>
      </c>
      <c r="S6844" s="14">
        <f t="shared" ca="1" si="748"/>
        <v>497281.70399999991</v>
      </c>
      <c r="T6844" s="11" t="s">
        <v>25</v>
      </c>
      <c r="U6844" s="18" t="s">
        <v>26</v>
      </c>
    </row>
    <row r="6845" spans="1:21" ht="15" customHeight="1" x14ac:dyDescent="0.15">
      <c r="A6845" s="10" t="s">
        <v>6893</v>
      </c>
      <c r="B6845" s="11" t="s">
        <v>41</v>
      </c>
      <c r="C6845" s="11" t="s">
        <v>49</v>
      </c>
      <c r="D6845" s="12">
        <v>45907</v>
      </c>
      <c r="E6845" s="11">
        <v>2167</v>
      </c>
      <c r="F6845" s="11" t="s">
        <v>33</v>
      </c>
      <c r="G6845" s="13">
        <v>263.12</v>
      </c>
      <c r="H6845" s="14">
        <f t="shared" si="742"/>
        <v>570181.04</v>
      </c>
      <c r="I6845" s="14">
        <f>IF(F6845="GHS",H6845,H6845*Assumptions!$B$4)</f>
        <v>570181.04</v>
      </c>
      <c r="J6845" s="15" t="str">
        <f>INDEX(Assumptions!$B$8:$B$12,MATCH(B6845,Assumptions!$A$8:$A$12,0))</f>
        <v>Weighted Average</v>
      </c>
      <c r="K6845" s="16">
        <f>G6845/(1-INDEX(Assumptions!$D$8:$D$12,MATCH(B6845,Assumptions!$A$8:$A$12,0)))</f>
        <v>404.8</v>
      </c>
      <c r="L6845" s="16">
        <f t="shared" si="743"/>
        <v>7.8936000000000002</v>
      </c>
      <c r="M6845" s="16">
        <f t="shared" si="744"/>
        <v>20.240000000000002</v>
      </c>
      <c r="N6845" s="14">
        <f>E6845*(K6845-L6845-M6845)*IF(F6845="GHS",1,Assumptions!$B$4)</f>
        <v>816236.08880000003</v>
      </c>
      <c r="O6845" s="15">
        <f t="shared" ca="1" si="745"/>
        <v>379</v>
      </c>
      <c r="P6845" s="15" t="str">
        <f t="shared" ca="1" si="746"/>
        <v>365d+</v>
      </c>
      <c r="Q6845" s="17">
        <f ca="1">IF(P6845="0-90d",0,IF(P6845="91-180d",INDEX(Assumptions!$F$8:$F$12,MATCH(B6845,Assumptions!$A$8:$A$12,0)),IF(P6845="181-365d",INDEX(Assumptions!$G$8:$G$12,MATCH(B6845,Assumptions!$A$8:$A$12,0)),INDEX(Assumptions!$H$8:$H$12,MATCH(B6845,Assumptions!$A$8:$A$12,0)))))</f>
        <v>0.8</v>
      </c>
      <c r="R6845" s="14">
        <f t="shared" ca="1" si="747"/>
        <v>456144.83200000005</v>
      </c>
      <c r="S6845" s="14">
        <f t="shared" ca="1" si="748"/>
        <v>114036.20799999998</v>
      </c>
      <c r="T6845" s="11" t="s">
        <v>25</v>
      </c>
      <c r="U6845" s="18" t="s">
        <v>36</v>
      </c>
    </row>
    <row r="6846" spans="1:21" ht="15" customHeight="1" x14ac:dyDescent="0.15">
      <c r="A6846" s="10" t="s">
        <v>6894</v>
      </c>
      <c r="B6846" s="11" t="s">
        <v>31</v>
      </c>
      <c r="C6846" s="11" t="s">
        <v>76</v>
      </c>
      <c r="D6846" s="12">
        <v>45761</v>
      </c>
      <c r="E6846" s="11">
        <v>1221</v>
      </c>
      <c r="F6846" s="11" t="s">
        <v>33</v>
      </c>
      <c r="G6846" s="13">
        <v>2610.69</v>
      </c>
      <c r="H6846" s="14">
        <f t="shared" si="742"/>
        <v>3187652.49</v>
      </c>
      <c r="I6846" s="14">
        <f>IF(F6846="GHS",H6846,H6846*Assumptions!$B$4)</f>
        <v>3187652.49</v>
      </c>
      <c r="J6846" s="15" t="str">
        <f>INDEX(Assumptions!$B$8:$B$12,MATCH(B6846,Assumptions!$A$8:$A$12,0))</f>
        <v>Weighted Average</v>
      </c>
      <c r="K6846" s="16">
        <f>G6846/(1-INDEX(Assumptions!$D$8:$D$12,MATCH(B6846,Assumptions!$A$8:$A$12,0)))</f>
        <v>3625.9583333333335</v>
      </c>
      <c r="L6846" s="16">
        <f t="shared" si="743"/>
        <v>78.320700000000002</v>
      </c>
      <c r="M6846" s="16">
        <f t="shared" si="744"/>
        <v>181.29791666666668</v>
      </c>
      <c r="N6846" s="14">
        <f>E6846*(K6846-L6846-M6846)*IF(F6846="GHS",1,Assumptions!$B$4)</f>
        <v>4110300.7940499997</v>
      </c>
      <c r="O6846" s="15">
        <f t="shared" ca="1" si="745"/>
        <v>525</v>
      </c>
      <c r="P6846" s="15" t="str">
        <f t="shared" ca="1" si="746"/>
        <v>365d+</v>
      </c>
      <c r="Q6846" s="17">
        <f ca="1">IF(P6846="0-90d",0,IF(P6846="91-180d",INDEX(Assumptions!$F$8:$F$12,MATCH(B6846,Assumptions!$A$8:$A$12,0)),IF(P6846="181-365d",INDEX(Assumptions!$G$8:$G$12,MATCH(B6846,Assumptions!$A$8:$A$12,0)),INDEX(Assumptions!$H$8:$H$12,MATCH(B6846,Assumptions!$A$8:$A$12,0)))))</f>
        <v>0.6</v>
      </c>
      <c r="R6846" s="14">
        <f t="shared" ca="1" si="747"/>
        <v>1912591.4939999999</v>
      </c>
      <c r="S6846" s="14">
        <f t="shared" ca="1" si="748"/>
        <v>1275060.9960000003</v>
      </c>
      <c r="T6846" s="11" t="s">
        <v>25</v>
      </c>
      <c r="U6846" s="18" t="s">
        <v>26</v>
      </c>
    </row>
    <row r="6847" spans="1:21" ht="15" customHeight="1" x14ac:dyDescent="0.15">
      <c r="A6847" s="10" t="s">
        <v>6895</v>
      </c>
      <c r="B6847" s="11" t="s">
        <v>31</v>
      </c>
      <c r="C6847" s="11" t="s">
        <v>63</v>
      </c>
      <c r="D6847" s="12">
        <v>45889</v>
      </c>
      <c r="E6847" s="11">
        <v>2633</v>
      </c>
      <c r="F6847" s="11" t="s">
        <v>33</v>
      </c>
      <c r="G6847" s="13">
        <v>1822.47</v>
      </c>
      <c r="H6847" s="14">
        <f t="shared" si="742"/>
        <v>4798563.51</v>
      </c>
      <c r="I6847" s="14">
        <f>IF(F6847="GHS",H6847,H6847*Assumptions!$B$4)</f>
        <v>4798563.51</v>
      </c>
      <c r="J6847" s="15" t="str">
        <f>INDEX(Assumptions!$B$8:$B$12,MATCH(B6847,Assumptions!$A$8:$A$12,0))</f>
        <v>Weighted Average</v>
      </c>
      <c r="K6847" s="16">
        <f>G6847/(1-INDEX(Assumptions!$D$8:$D$12,MATCH(B6847,Assumptions!$A$8:$A$12,0)))</f>
        <v>2531.2083333333335</v>
      </c>
      <c r="L6847" s="16">
        <f t="shared" si="743"/>
        <v>54.674099999999996</v>
      </c>
      <c r="M6847" s="16">
        <f t="shared" si="744"/>
        <v>126.56041666666668</v>
      </c>
      <c r="N6847" s="14">
        <f>E6847*(K6847-L6847-M6847)*IF(F6847="GHS",1,Assumptions!$B$4)</f>
        <v>6187481.0592833329</v>
      </c>
      <c r="O6847" s="15">
        <f t="shared" ca="1" si="745"/>
        <v>397</v>
      </c>
      <c r="P6847" s="15" t="str">
        <f t="shared" ca="1" si="746"/>
        <v>365d+</v>
      </c>
      <c r="Q6847" s="17">
        <f ca="1">IF(P6847="0-90d",0,IF(P6847="91-180d",INDEX(Assumptions!$F$8:$F$12,MATCH(B6847,Assumptions!$A$8:$A$12,0)),IF(P6847="181-365d",INDEX(Assumptions!$G$8:$G$12,MATCH(B6847,Assumptions!$A$8:$A$12,0)),INDEX(Assumptions!$H$8:$H$12,MATCH(B6847,Assumptions!$A$8:$A$12,0)))))</f>
        <v>0.6</v>
      </c>
      <c r="R6847" s="14">
        <f t="shared" ca="1" si="747"/>
        <v>2879138.1059999997</v>
      </c>
      <c r="S6847" s="14">
        <f t="shared" ca="1" si="748"/>
        <v>1919425.4040000001</v>
      </c>
      <c r="T6847" s="11" t="s">
        <v>25</v>
      </c>
      <c r="U6847" s="18" t="s">
        <v>26</v>
      </c>
    </row>
    <row r="6848" spans="1:21" ht="15" customHeight="1" x14ac:dyDescent="0.15">
      <c r="A6848" s="10" t="s">
        <v>6896</v>
      </c>
      <c r="B6848" s="11" t="s">
        <v>41</v>
      </c>
      <c r="C6848" s="11" t="s">
        <v>44</v>
      </c>
      <c r="D6848" s="12">
        <v>45869</v>
      </c>
      <c r="E6848" s="11">
        <v>2563</v>
      </c>
      <c r="F6848" s="11" t="s">
        <v>33</v>
      </c>
      <c r="G6848" s="13">
        <v>268.19</v>
      </c>
      <c r="H6848" s="14">
        <f t="shared" si="742"/>
        <v>687370.97</v>
      </c>
      <c r="I6848" s="14">
        <f>IF(F6848="GHS",H6848,H6848*Assumptions!$B$4)</f>
        <v>687370.97</v>
      </c>
      <c r="J6848" s="15" t="str">
        <f>INDEX(Assumptions!$B$8:$B$12,MATCH(B6848,Assumptions!$A$8:$A$12,0))</f>
        <v>Weighted Average</v>
      </c>
      <c r="K6848" s="16">
        <f>G6848/(1-INDEX(Assumptions!$D$8:$D$12,MATCH(B6848,Assumptions!$A$8:$A$12,0)))</f>
        <v>412.59999999999997</v>
      </c>
      <c r="L6848" s="16">
        <f t="shared" si="743"/>
        <v>8.0457000000000001</v>
      </c>
      <c r="M6848" s="16">
        <f t="shared" si="744"/>
        <v>20.63</v>
      </c>
      <c r="N6848" s="14">
        <f>E6848*(K6848-L6848-M6848)*IF(F6848="GHS",1,Assumptions!$B$4)</f>
        <v>983997.98089999985</v>
      </c>
      <c r="O6848" s="15">
        <f t="shared" ca="1" si="745"/>
        <v>417</v>
      </c>
      <c r="P6848" s="15" t="str">
        <f t="shared" ca="1" si="746"/>
        <v>365d+</v>
      </c>
      <c r="Q6848" s="17">
        <f ca="1">IF(P6848="0-90d",0,IF(P6848="91-180d",INDEX(Assumptions!$F$8:$F$12,MATCH(B6848,Assumptions!$A$8:$A$12,0)),IF(P6848="181-365d",INDEX(Assumptions!$G$8:$G$12,MATCH(B6848,Assumptions!$A$8:$A$12,0)),INDEX(Assumptions!$H$8:$H$12,MATCH(B6848,Assumptions!$A$8:$A$12,0)))))</f>
        <v>0.8</v>
      </c>
      <c r="R6848" s="14">
        <f t="shared" ca="1" si="747"/>
        <v>549896.77599999995</v>
      </c>
      <c r="S6848" s="14">
        <f t="shared" ca="1" si="748"/>
        <v>137474.19400000002</v>
      </c>
      <c r="T6848" s="11" t="s">
        <v>25</v>
      </c>
      <c r="U6848" s="18" t="s">
        <v>36</v>
      </c>
    </row>
    <row r="6849" spans="1:21" ht="15" customHeight="1" x14ac:dyDescent="0.15">
      <c r="A6849" s="10" t="s">
        <v>6897</v>
      </c>
      <c r="B6849" s="11" t="s">
        <v>31</v>
      </c>
      <c r="C6849" s="11" t="s">
        <v>76</v>
      </c>
      <c r="D6849" s="12">
        <v>46223</v>
      </c>
      <c r="E6849" s="11">
        <v>4586</v>
      </c>
      <c r="F6849" s="11" t="s">
        <v>33</v>
      </c>
      <c r="G6849" s="13">
        <v>3289.62</v>
      </c>
      <c r="H6849" s="14">
        <f t="shared" si="742"/>
        <v>15086197.32</v>
      </c>
      <c r="I6849" s="14">
        <f>IF(F6849="GHS",H6849,H6849*Assumptions!$B$4)</f>
        <v>15086197.32</v>
      </c>
      <c r="J6849" s="15" t="str">
        <f>INDEX(Assumptions!$B$8:$B$12,MATCH(B6849,Assumptions!$A$8:$A$12,0))</f>
        <v>Weighted Average</v>
      </c>
      <c r="K6849" s="16">
        <f>G6849/(1-INDEX(Assumptions!$D$8:$D$12,MATCH(B6849,Assumptions!$A$8:$A$12,0)))</f>
        <v>4568.916666666667</v>
      </c>
      <c r="L6849" s="16">
        <f t="shared" si="743"/>
        <v>98.688599999999994</v>
      </c>
      <c r="M6849" s="16">
        <f t="shared" si="744"/>
        <v>228.44583333333335</v>
      </c>
      <c r="N6849" s="14">
        <f>E6849*(K6849-L6849-M6849)*IF(F6849="GHS",1,Assumptions!$B$4)</f>
        <v>19452813.322066668</v>
      </c>
      <c r="O6849" s="15">
        <f t="shared" ca="1" si="745"/>
        <v>63</v>
      </c>
      <c r="P6849" s="15" t="str">
        <f t="shared" ca="1" si="746"/>
        <v>0-90d</v>
      </c>
      <c r="Q6849" s="17">
        <f ca="1">IF(P6849="0-90d",0,IF(P6849="91-180d",INDEX(Assumptions!$F$8:$F$12,MATCH(B6849,Assumptions!$A$8:$A$12,0)),IF(P6849="181-365d",INDEX(Assumptions!$G$8:$G$12,MATCH(B6849,Assumptions!$A$8:$A$12,0)),INDEX(Assumptions!$H$8:$H$12,MATCH(B6849,Assumptions!$A$8:$A$12,0)))))</f>
        <v>0</v>
      </c>
      <c r="R6849" s="14">
        <f t="shared" ca="1" si="747"/>
        <v>0</v>
      </c>
      <c r="S6849" s="14">
        <f t="shared" ca="1" si="748"/>
        <v>15086197.32</v>
      </c>
      <c r="T6849" s="11" t="s">
        <v>25</v>
      </c>
      <c r="U6849" s="18" t="s">
        <v>26</v>
      </c>
    </row>
    <row r="6850" spans="1:21" ht="15" customHeight="1" x14ac:dyDescent="0.15">
      <c r="A6850" s="10" t="s">
        <v>6898</v>
      </c>
      <c r="B6850" s="11" t="s">
        <v>46</v>
      </c>
      <c r="C6850" s="11" t="s">
        <v>52</v>
      </c>
      <c r="D6850" s="12">
        <v>46109</v>
      </c>
      <c r="E6850" s="11">
        <v>179</v>
      </c>
      <c r="F6850" s="11" t="s">
        <v>33</v>
      </c>
      <c r="G6850" s="13">
        <v>345144.36</v>
      </c>
      <c r="H6850" s="14">
        <f t="shared" ref="H6850:H6913" si="749">E6850*G6850</f>
        <v>61780840.439999998</v>
      </c>
      <c r="I6850" s="14">
        <f>IF(F6850="GHS",H6850,H6850*Assumptions!$B$4)</f>
        <v>61780840.439999998</v>
      </c>
      <c r="J6850" s="15" t="str">
        <f>INDEX(Assumptions!$B$8:$B$12,MATCH(B6850,Assumptions!$A$8:$A$12,0))</f>
        <v>Specific Identification</v>
      </c>
      <c r="K6850" s="16">
        <f>G6850/(1-INDEX(Assumptions!$D$8:$D$12,MATCH(B6850,Assumptions!$A$8:$A$12,0)))</f>
        <v>442492.76923076919</v>
      </c>
      <c r="L6850" s="16">
        <f t="shared" ref="L6850:L6913" si="750">G6850*0.03</f>
        <v>10354.3308</v>
      </c>
      <c r="M6850" s="16">
        <f t="shared" ref="M6850:M6913" si="751">K6850*0.05</f>
        <v>22124.63846153846</v>
      </c>
      <c r="N6850" s="14">
        <f>E6850*(K6850-L6850-M6850)*IF(F6850="GHS",1,Assumptions!$B$4)</f>
        <v>73392470.194492295</v>
      </c>
      <c r="O6850" s="15">
        <f t="shared" ref="O6850:O6913" ca="1" si="752">TODAY()-D6850</f>
        <v>177</v>
      </c>
      <c r="P6850" s="15" t="str">
        <f t="shared" ref="P6850:P6913" ca="1" si="753">IF(O6850&lt;=90,"0-90d",IF(O6850&lt;=180,"91-180d",IF(O6850&lt;=365,"181-365d","365d+")))</f>
        <v>91-180d</v>
      </c>
      <c r="Q6850" s="17">
        <f ca="1">IF(P6850="0-90d",0,IF(P6850="91-180d",INDEX(Assumptions!$F$8:$F$12,MATCH(B6850,Assumptions!$A$8:$A$12,0)),IF(P6850="181-365d",INDEX(Assumptions!$G$8:$G$12,MATCH(B6850,Assumptions!$A$8:$A$12,0)),INDEX(Assumptions!$H$8:$H$12,MATCH(B6850,Assumptions!$A$8:$A$12,0)))))</f>
        <v>0</v>
      </c>
      <c r="R6850" s="14">
        <f t="shared" ref="R6850:R6913" ca="1" si="754">I6850*Q6850</f>
        <v>0</v>
      </c>
      <c r="S6850" s="14">
        <f t="shared" ref="S6850:S6913" ca="1" si="755">IF(T6850="Held on Consignment (Not Owned)",0,MIN(I6850-R6850,N6850))</f>
        <v>61780840.439999998</v>
      </c>
      <c r="T6850" s="11" t="s">
        <v>25</v>
      </c>
      <c r="U6850" s="18" t="s">
        <v>26</v>
      </c>
    </row>
    <row r="6851" spans="1:21" ht="15" customHeight="1" x14ac:dyDescent="0.15">
      <c r="A6851" s="10" t="s">
        <v>6899</v>
      </c>
      <c r="B6851" s="11" t="s">
        <v>41</v>
      </c>
      <c r="C6851" s="11" t="s">
        <v>42</v>
      </c>
      <c r="D6851" s="12">
        <v>45985</v>
      </c>
      <c r="E6851" s="11">
        <v>1019</v>
      </c>
      <c r="F6851" s="11" t="s">
        <v>33</v>
      </c>
      <c r="G6851" s="13">
        <v>294.04000000000002</v>
      </c>
      <c r="H6851" s="14">
        <f t="shared" si="749"/>
        <v>299626.76</v>
      </c>
      <c r="I6851" s="14">
        <f>IF(F6851="GHS",H6851,H6851*Assumptions!$B$4)</f>
        <v>299626.76</v>
      </c>
      <c r="J6851" s="15" t="str">
        <f>INDEX(Assumptions!$B$8:$B$12,MATCH(B6851,Assumptions!$A$8:$A$12,0))</f>
        <v>Weighted Average</v>
      </c>
      <c r="K6851" s="16">
        <f>G6851/(1-INDEX(Assumptions!$D$8:$D$12,MATCH(B6851,Assumptions!$A$8:$A$12,0)))</f>
        <v>452.3692307692308</v>
      </c>
      <c r="L6851" s="16">
        <f t="shared" si="750"/>
        <v>8.821200000000001</v>
      </c>
      <c r="M6851" s="16">
        <f t="shared" si="751"/>
        <v>22.618461538461542</v>
      </c>
      <c r="N6851" s="14">
        <f>E6851*(K6851-L6851-M6851)*IF(F6851="GHS",1,Assumptions!$B$4)</f>
        <v>428927.23104615393</v>
      </c>
      <c r="O6851" s="15">
        <f t="shared" ca="1" si="752"/>
        <v>301</v>
      </c>
      <c r="P6851" s="15" t="str">
        <f t="shared" ca="1" si="753"/>
        <v>181-365d</v>
      </c>
      <c r="Q6851" s="17">
        <f ca="1">IF(P6851="0-90d",0,IF(P6851="91-180d",INDEX(Assumptions!$F$8:$F$12,MATCH(B6851,Assumptions!$A$8:$A$12,0)),IF(P6851="181-365d",INDEX(Assumptions!$G$8:$G$12,MATCH(B6851,Assumptions!$A$8:$A$12,0)),INDEX(Assumptions!$H$8:$H$12,MATCH(B6851,Assumptions!$A$8:$A$12,0)))))</f>
        <v>0.35</v>
      </c>
      <c r="R6851" s="14">
        <f t="shared" ca="1" si="754"/>
        <v>104869.36599999999</v>
      </c>
      <c r="S6851" s="14">
        <f t="shared" ca="1" si="755"/>
        <v>194757.39400000003</v>
      </c>
      <c r="T6851" s="11" t="s">
        <v>25</v>
      </c>
      <c r="U6851" s="18" t="s">
        <v>26</v>
      </c>
    </row>
    <row r="6852" spans="1:21" ht="15" customHeight="1" x14ac:dyDescent="0.15">
      <c r="A6852" s="10" t="s">
        <v>6900</v>
      </c>
      <c r="B6852" s="11" t="s">
        <v>41</v>
      </c>
      <c r="C6852" s="11" t="s">
        <v>115</v>
      </c>
      <c r="D6852" s="12">
        <v>46119</v>
      </c>
      <c r="E6852" s="11">
        <v>2017</v>
      </c>
      <c r="F6852" s="11" t="s">
        <v>33</v>
      </c>
      <c r="G6852" s="13">
        <v>773.96</v>
      </c>
      <c r="H6852" s="14">
        <f t="shared" si="749"/>
        <v>1561077.32</v>
      </c>
      <c r="I6852" s="14">
        <f>IF(F6852="GHS",H6852,H6852*Assumptions!$B$4)</f>
        <v>1561077.32</v>
      </c>
      <c r="J6852" s="15" t="str">
        <f>INDEX(Assumptions!$B$8:$B$12,MATCH(B6852,Assumptions!$A$8:$A$12,0))</f>
        <v>Weighted Average</v>
      </c>
      <c r="K6852" s="16">
        <f>G6852/(1-INDEX(Assumptions!$D$8:$D$12,MATCH(B6852,Assumptions!$A$8:$A$12,0)))</f>
        <v>1190.7076923076922</v>
      </c>
      <c r="L6852" s="16">
        <f t="shared" si="750"/>
        <v>23.218800000000002</v>
      </c>
      <c r="M6852" s="16">
        <f t="shared" si="751"/>
        <v>59.535384615384615</v>
      </c>
      <c r="N6852" s="14">
        <f>E6852*(K6852-L6852-M6852)*IF(F6852="GHS",1,Assumptions!$B$4)</f>
        <v>2234742.2250153841</v>
      </c>
      <c r="O6852" s="15">
        <f t="shared" ca="1" si="752"/>
        <v>167</v>
      </c>
      <c r="P6852" s="15" t="str">
        <f t="shared" ca="1" si="753"/>
        <v>91-180d</v>
      </c>
      <c r="Q6852" s="17">
        <f ca="1">IF(P6852="0-90d",0,IF(P6852="91-180d",INDEX(Assumptions!$F$8:$F$12,MATCH(B6852,Assumptions!$A$8:$A$12,0)),IF(P6852="181-365d",INDEX(Assumptions!$G$8:$G$12,MATCH(B6852,Assumptions!$A$8:$A$12,0)),INDEX(Assumptions!$H$8:$H$12,MATCH(B6852,Assumptions!$A$8:$A$12,0)))))</f>
        <v>0.1</v>
      </c>
      <c r="R6852" s="14">
        <f t="shared" ca="1" si="754"/>
        <v>156107.73200000002</v>
      </c>
      <c r="S6852" s="14">
        <f t="shared" ca="1" si="755"/>
        <v>1404969.588</v>
      </c>
      <c r="T6852" s="11" t="s">
        <v>25</v>
      </c>
      <c r="U6852" s="18" t="s">
        <v>26</v>
      </c>
    </row>
    <row r="6853" spans="1:21" ht="15" customHeight="1" x14ac:dyDescent="0.15">
      <c r="A6853" s="10" t="s">
        <v>6901</v>
      </c>
      <c r="B6853" s="11" t="s">
        <v>31</v>
      </c>
      <c r="C6853" s="11" t="s">
        <v>76</v>
      </c>
      <c r="D6853" s="12">
        <v>45829</v>
      </c>
      <c r="E6853" s="11">
        <v>3777</v>
      </c>
      <c r="F6853" s="11" t="s">
        <v>33</v>
      </c>
      <c r="G6853" s="13">
        <v>1771.16</v>
      </c>
      <c r="H6853" s="14">
        <f t="shared" si="749"/>
        <v>6689671.3200000003</v>
      </c>
      <c r="I6853" s="14">
        <f>IF(F6853="GHS",H6853,H6853*Assumptions!$B$4)</f>
        <v>6689671.3200000003</v>
      </c>
      <c r="J6853" s="15" t="str">
        <f>INDEX(Assumptions!$B$8:$B$12,MATCH(B6853,Assumptions!$A$8:$A$12,0))</f>
        <v>Weighted Average</v>
      </c>
      <c r="K6853" s="16">
        <f>G6853/(1-INDEX(Assumptions!$D$8:$D$12,MATCH(B6853,Assumptions!$A$8:$A$12,0)))</f>
        <v>2459.9444444444448</v>
      </c>
      <c r="L6853" s="16">
        <f t="shared" si="750"/>
        <v>53.134799999999998</v>
      </c>
      <c r="M6853" s="16">
        <f t="shared" si="751"/>
        <v>122.99722222222225</v>
      </c>
      <c r="N6853" s="14">
        <f>E6853*(K6853-L6853-M6853)*IF(F6853="GHS",1,Assumptions!$B$4)</f>
        <v>8625959.5187333357</v>
      </c>
      <c r="O6853" s="15">
        <f t="shared" ca="1" si="752"/>
        <v>457</v>
      </c>
      <c r="P6853" s="15" t="str">
        <f t="shared" ca="1" si="753"/>
        <v>365d+</v>
      </c>
      <c r="Q6853" s="17">
        <f ca="1">IF(P6853="0-90d",0,IF(P6853="91-180d",INDEX(Assumptions!$F$8:$F$12,MATCH(B6853,Assumptions!$A$8:$A$12,0)),IF(P6853="181-365d",INDEX(Assumptions!$G$8:$G$12,MATCH(B6853,Assumptions!$A$8:$A$12,0)),INDEX(Assumptions!$H$8:$H$12,MATCH(B6853,Assumptions!$A$8:$A$12,0)))))</f>
        <v>0.6</v>
      </c>
      <c r="R6853" s="14">
        <f t="shared" ca="1" si="754"/>
        <v>4013802.7919999999</v>
      </c>
      <c r="S6853" s="14">
        <f t="shared" ca="1" si="755"/>
        <v>2675868.5280000004</v>
      </c>
      <c r="T6853" s="11" t="s">
        <v>25</v>
      </c>
      <c r="U6853" s="18" t="s">
        <v>36</v>
      </c>
    </row>
    <row r="6854" spans="1:21" ht="15" customHeight="1" x14ac:dyDescent="0.15">
      <c r="A6854" s="10" t="s">
        <v>6902</v>
      </c>
      <c r="B6854" s="11" t="s">
        <v>41</v>
      </c>
      <c r="C6854" s="11" t="s">
        <v>42</v>
      </c>
      <c r="D6854" s="12">
        <v>45863</v>
      </c>
      <c r="E6854" s="11">
        <v>2522</v>
      </c>
      <c r="F6854" s="11" t="s">
        <v>33</v>
      </c>
      <c r="G6854" s="13">
        <v>393.36</v>
      </c>
      <c r="H6854" s="14">
        <f t="shared" si="749"/>
        <v>992053.92</v>
      </c>
      <c r="I6854" s="14">
        <f>IF(F6854="GHS",H6854,H6854*Assumptions!$B$4)</f>
        <v>992053.92</v>
      </c>
      <c r="J6854" s="15" t="str">
        <f>INDEX(Assumptions!$B$8:$B$12,MATCH(B6854,Assumptions!$A$8:$A$12,0))</f>
        <v>Weighted Average</v>
      </c>
      <c r="K6854" s="16">
        <f>G6854/(1-INDEX(Assumptions!$D$8:$D$12,MATCH(B6854,Assumptions!$A$8:$A$12,0)))</f>
        <v>605.16923076923081</v>
      </c>
      <c r="L6854" s="16">
        <f t="shared" si="750"/>
        <v>11.800800000000001</v>
      </c>
      <c r="M6854" s="16">
        <f t="shared" si="751"/>
        <v>30.258461538461543</v>
      </c>
      <c r="N6854" s="14">
        <f>E6854*(K6854-L6854-M6854)*IF(F6854="GHS",1,Assumptions!$B$4)</f>
        <v>1420163.3424</v>
      </c>
      <c r="O6854" s="15">
        <f t="shared" ca="1" si="752"/>
        <v>423</v>
      </c>
      <c r="P6854" s="15" t="str">
        <f t="shared" ca="1" si="753"/>
        <v>365d+</v>
      </c>
      <c r="Q6854" s="17">
        <f ca="1">IF(P6854="0-90d",0,IF(P6854="91-180d",INDEX(Assumptions!$F$8:$F$12,MATCH(B6854,Assumptions!$A$8:$A$12,0)),IF(P6854="181-365d",INDEX(Assumptions!$G$8:$G$12,MATCH(B6854,Assumptions!$A$8:$A$12,0)),INDEX(Assumptions!$H$8:$H$12,MATCH(B6854,Assumptions!$A$8:$A$12,0)))))</f>
        <v>0.8</v>
      </c>
      <c r="R6854" s="14">
        <f t="shared" ca="1" si="754"/>
        <v>793643.13600000006</v>
      </c>
      <c r="S6854" s="14">
        <f t="shared" ca="1" si="755"/>
        <v>198410.78399999999</v>
      </c>
      <c r="T6854" s="11" t="s">
        <v>25</v>
      </c>
      <c r="U6854" s="18" t="s">
        <v>36</v>
      </c>
    </row>
    <row r="6855" spans="1:21" ht="15" customHeight="1" x14ac:dyDescent="0.15">
      <c r="A6855" s="10" t="s">
        <v>6903</v>
      </c>
      <c r="B6855" s="11" t="s">
        <v>31</v>
      </c>
      <c r="C6855" s="11" t="s">
        <v>32</v>
      </c>
      <c r="D6855" s="12">
        <v>46173</v>
      </c>
      <c r="E6855" s="11">
        <v>4701</v>
      </c>
      <c r="F6855" s="11" t="s">
        <v>33</v>
      </c>
      <c r="G6855" s="13">
        <v>3003.33</v>
      </c>
      <c r="H6855" s="14">
        <f t="shared" si="749"/>
        <v>14118654.33</v>
      </c>
      <c r="I6855" s="14">
        <f>IF(F6855="GHS",H6855,H6855*Assumptions!$B$4)</f>
        <v>14118654.33</v>
      </c>
      <c r="J6855" s="15" t="str">
        <f>INDEX(Assumptions!$B$8:$B$12,MATCH(B6855,Assumptions!$A$8:$A$12,0))</f>
        <v>Weighted Average</v>
      </c>
      <c r="K6855" s="16">
        <f>G6855/(1-INDEX(Assumptions!$D$8:$D$12,MATCH(B6855,Assumptions!$A$8:$A$12,0)))</f>
        <v>4171.291666666667</v>
      </c>
      <c r="L6855" s="16">
        <f t="shared" si="750"/>
        <v>90.099899999999991</v>
      </c>
      <c r="M6855" s="16">
        <f t="shared" si="751"/>
        <v>208.56458333333336</v>
      </c>
      <c r="N6855" s="14">
        <f>E6855*(K6855-L6855-M6855)*IF(F6855="GHS",1,Assumptions!$B$4)</f>
        <v>18205220.38885</v>
      </c>
      <c r="O6855" s="15">
        <f t="shared" ca="1" si="752"/>
        <v>113</v>
      </c>
      <c r="P6855" s="15" t="str">
        <f t="shared" ca="1" si="753"/>
        <v>91-180d</v>
      </c>
      <c r="Q6855" s="17">
        <f ca="1">IF(P6855="0-90d",0,IF(P6855="91-180d",INDEX(Assumptions!$F$8:$F$12,MATCH(B6855,Assumptions!$A$8:$A$12,0)),IF(P6855="181-365d",INDEX(Assumptions!$G$8:$G$12,MATCH(B6855,Assumptions!$A$8:$A$12,0)),INDEX(Assumptions!$H$8:$H$12,MATCH(B6855,Assumptions!$A$8:$A$12,0)))))</f>
        <v>0.05</v>
      </c>
      <c r="R6855" s="14">
        <f t="shared" ca="1" si="754"/>
        <v>705932.7165000001</v>
      </c>
      <c r="S6855" s="14">
        <f t="shared" ca="1" si="755"/>
        <v>13412721.613499999</v>
      </c>
      <c r="T6855" s="11" t="s">
        <v>25</v>
      </c>
      <c r="U6855" s="18" t="s">
        <v>26</v>
      </c>
    </row>
    <row r="6856" spans="1:21" ht="15" customHeight="1" x14ac:dyDescent="0.15">
      <c r="A6856" s="10" t="s">
        <v>6904</v>
      </c>
      <c r="B6856" s="11" t="s">
        <v>41</v>
      </c>
      <c r="C6856" s="11" t="s">
        <v>115</v>
      </c>
      <c r="D6856" s="12">
        <v>46128</v>
      </c>
      <c r="E6856" s="11">
        <v>433</v>
      </c>
      <c r="F6856" s="11" t="s">
        <v>33</v>
      </c>
      <c r="G6856" s="13">
        <v>597.88</v>
      </c>
      <c r="H6856" s="14">
        <f t="shared" si="749"/>
        <v>258882.04</v>
      </c>
      <c r="I6856" s="14">
        <f>IF(F6856="GHS",H6856,H6856*Assumptions!$B$4)</f>
        <v>258882.04</v>
      </c>
      <c r="J6856" s="15" t="str">
        <f>INDEX(Assumptions!$B$8:$B$12,MATCH(B6856,Assumptions!$A$8:$A$12,0))</f>
        <v>Weighted Average</v>
      </c>
      <c r="K6856" s="16">
        <f>G6856/(1-INDEX(Assumptions!$D$8:$D$12,MATCH(B6856,Assumptions!$A$8:$A$12,0)))</f>
        <v>919.81538461538457</v>
      </c>
      <c r="L6856" s="16">
        <f t="shared" si="750"/>
        <v>17.936399999999999</v>
      </c>
      <c r="M6856" s="16">
        <f t="shared" si="751"/>
        <v>45.990769230769232</v>
      </c>
      <c r="N6856" s="14">
        <f>E6856*(K6856-L6856-M6856)*IF(F6856="GHS",1,Assumptions!$B$4)</f>
        <v>370599.59726153838</v>
      </c>
      <c r="O6856" s="15">
        <f t="shared" ca="1" si="752"/>
        <v>158</v>
      </c>
      <c r="P6856" s="15" t="str">
        <f t="shared" ca="1" si="753"/>
        <v>91-180d</v>
      </c>
      <c r="Q6856" s="17">
        <f ca="1">IF(P6856="0-90d",0,IF(P6856="91-180d",INDEX(Assumptions!$F$8:$F$12,MATCH(B6856,Assumptions!$A$8:$A$12,0)),IF(P6856="181-365d",INDEX(Assumptions!$G$8:$G$12,MATCH(B6856,Assumptions!$A$8:$A$12,0)),INDEX(Assumptions!$H$8:$H$12,MATCH(B6856,Assumptions!$A$8:$A$12,0)))))</f>
        <v>0.1</v>
      </c>
      <c r="R6856" s="14">
        <f t="shared" ca="1" si="754"/>
        <v>25888.204000000002</v>
      </c>
      <c r="S6856" s="14">
        <f t="shared" ca="1" si="755"/>
        <v>232993.83600000001</v>
      </c>
      <c r="T6856" s="11" t="s">
        <v>25</v>
      </c>
      <c r="U6856" s="18" t="s">
        <v>36</v>
      </c>
    </row>
    <row r="6857" spans="1:21" ht="15" customHeight="1" x14ac:dyDescent="0.15">
      <c r="A6857" s="10" t="s">
        <v>6905</v>
      </c>
      <c r="B6857" s="11" t="s">
        <v>41</v>
      </c>
      <c r="C6857" s="11" t="s">
        <v>49</v>
      </c>
      <c r="D6857" s="12">
        <v>45849</v>
      </c>
      <c r="E6857" s="11">
        <v>2562</v>
      </c>
      <c r="F6857" s="11" t="s">
        <v>33</v>
      </c>
      <c r="G6857" s="13">
        <v>473.07</v>
      </c>
      <c r="H6857" s="14">
        <f t="shared" si="749"/>
        <v>1212005.3400000001</v>
      </c>
      <c r="I6857" s="14">
        <f>IF(F6857="GHS",H6857,H6857*Assumptions!$B$4)</f>
        <v>1212005.3400000001</v>
      </c>
      <c r="J6857" s="15" t="str">
        <f>INDEX(Assumptions!$B$8:$B$12,MATCH(B6857,Assumptions!$A$8:$A$12,0))</f>
        <v>Weighted Average</v>
      </c>
      <c r="K6857" s="16">
        <f>G6857/(1-INDEX(Assumptions!$D$8:$D$12,MATCH(B6857,Assumptions!$A$8:$A$12,0)))</f>
        <v>727.8</v>
      </c>
      <c r="L6857" s="16">
        <f t="shared" si="750"/>
        <v>14.1921</v>
      </c>
      <c r="M6857" s="16">
        <f t="shared" si="751"/>
        <v>36.39</v>
      </c>
      <c r="N6857" s="14">
        <f>E6857*(K6857-L6857-M6857)*IF(F6857="GHS",1,Assumptions!$B$4)</f>
        <v>1735032.2597999999</v>
      </c>
      <c r="O6857" s="15">
        <f t="shared" ca="1" si="752"/>
        <v>437</v>
      </c>
      <c r="P6857" s="15" t="str">
        <f t="shared" ca="1" si="753"/>
        <v>365d+</v>
      </c>
      <c r="Q6857" s="17">
        <f ca="1">IF(P6857="0-90d",0,IF(P6857="91-180d",INDEX(Assumptions!$F$8:$F$12,MATCH(B6857,Assumptions!$A$8:$A$12,0)),IF(P6857="181-365d",INDEX(Assumptions!$G$8:$G$12,MATCH(B6857,Assumptions!$A$8:$A$12,0)),INDEX(Assumptions!$H$8:$H$12,MATCH(B6857,Assumptions!$A$8:$A$12,0)))))</f>
        <v>0.8</v>
      </c>
      <c r="R6857" s="14">
        <f t="shared" ca="1" si="754"/>
        <v>969604.27200000011</v>
      </c>
      <c r="S6857" s="14">
        <f t="shared" ca="1" si="755"/>
        <v>242401.06799999997</v>
      </c>
      <c r="T6857" s="11" t="s">
        <v>25</v>
      </c>
      <c r="U6857" s="18" t="s">
        <v>26</v>
      </c>
    </row>
    <row r="6858" spans="1:21" ht="15" customHeight="1" x14ac:dyDescent="0.15">
      <c r="A6858" s="10" t="s">
        <v>6906</v>
      </c>
      <c r="B6858" s="11" t="s">
        <v>41</v>
      </c>
      <c r="C6858" s="11" t="s">
        <v>115</v>
      </c>
      <c r="D6858" s="12">
        <v>46186</v>
      </c>
      <c r="E6858" s="11">
        <v>2980</v>
      </c>
      <c r="F6858" s="11" t="s">
        <v>33</v>
      </c>
      <c r="G6858" s="13">
        <v>692.01</v>
      </c>
      <c r="H6858" s="14">
        <f t="shared" si="749"/>
        <v>2062189.8</v>
      </c>
      <c r="I6858" s="14">
        <f>IF(F6858="GHS",H6858,H6858*Assumptions!$B$4)</f>
        <v>2062189.8</v>
      </c>
      <c r="J6858" s="15" t="str">
        <f>INDEX(Assumptions!$B$8:$B$12,MATCH(B6858,Assumptions!$A$8:$A$12,0))</f>
        <v>Weighted Average</v>
      </c>
      <c r="K6858" s="16">
        <f>G6858/(1-INDEX(Assumptions!$D$8:$D$12,MATCH(B6858,Assumptions!$A$8:$A$12,0)))</f>
        <v>1064.6307692307691</v>
      </c>
      <c r="L6858" s="16">
        <f t="shared" si="750"/>
        <v>20.760299999999997</v>
      </c>
      <c r="M6858" s="16">
        <f t="shared" si="751"/>
        <v>53.231538461538463</v>
      </c>
      <c r="N6858" s="14">
        <f>E6858*(K6858-L6858-M6858)*IF(F6858="GHS",1,Assumptions!$B$4)</f>
        <v>2952104.0136923078</v>
      </c>
      <c r="O6858" s="15">
        <f t="shared" ca="1" si="752"/>
        <v>100</v>
      </c>
      <c r="P6858" s="15" t="str">
        <f t="shared" ca="1" si="753"/>
        <v>91-180d</v>
      </c>
      <c r="Q6858" s="17">
        <f ca="1">IF(P6858="0-90d",0,IF(P6858="91-180d",INDEX(Assumptions!$F$8:$F$12,MATCH(B6858,Assumptions!$A$8:$A$12,0)),IF(P6858="181-365d",INDEX(Assumptions!$G$8:$G$12,MATCH(B6858,Assumptions!$A$8:$A$12,0)),INDEX(Assumptions!$H$8:$H$12,MATCH(B6858,Assumptions!$A$8:$A$12,0)))))</f>
        <v>0.1</v>
      </c>
      <c r="R6858" s="14">
        <f t="shared" ca="1" si="754"/>
        <v>206218.98</v>
      </c>
      <c r="S6858" s="14">
        <f t="shared" ca="1" si="755"/>
        <v>1855970.82</v>
      </c>
      <c r="T6858" s="11" t="s">
        <v>25</v>
      </c>
      <c r="U6858" s="18" t="s">
        <v>26</v>
      </c>
    </row>
    <row r="6859" spans="1:21" ht="15" customHeight="1" x14ac:dyDescent="0.15">
      <c r="A6859" s="10" t="s">
        <v>6907</v>
      </c>
      <c r="B6859" s="11" t="s">
        <v>28</v>
      </c>
      <c r="C6859" s="11" t="s">
        <v>38</v>
      </c>
      <c r="D6859" s="12">
        <v>46072</v>
      </c>
      <c r="E6859" s="11">
        <v>1729</v>
      </c>
      <c r="F6859" s="11" t="s">
        <v>24</v>
      </c>
      <c r="G6859" s="13">
        <v>21600</v>
      </c>
      <c r="H6859" s="14">
        <f t="shared" si="749"/>
        <v>37346400</v>
      </c>
      <c r="I6859" s="14">
        <f>IF(F6859="GHS",H6859,H6859*Assumptions!$B$4)</f>
        <v>403341120</v>
      </c>
      <c r="J6859" s="15" t="str">
        <f>INDEX(Assumptions!$B$8:$B$12,MATCH(B6859,Assumptions!$A$8:$A$12,0))</f>
        <v>Fair Value Less Costs to Sell</v>
      </c>
      <c r="K6859" s="16">
        <f>G6859/(1-INDEX(Assumptions!$D$8:$D$12,MATCH(B6859,Assumptions!$A$8:$A$12,0)))</f>
        <v>24545.454545454544</v>
      </c>
      <c r="L6859" s="16">
        <f t="shared" si="750"/>
        <v>648</v>
      </c>
      <c r="M6859" s="16">
        <f t="shared" si="751"/>
        <v>1227.2727272727273</v>
      </c>
      <c r="N6859" s="14">
        <f>E6859*(K6859-L6859-M6859)*IF(F6859="GHS",1,Assumptions!$B$4)</f>
        <v>423324839.12727273</v>
      </c>
      <c r="O6859" s="15">
        <f t="shared" ca="1" si="752"/>
        <v>214</v>
      </c>
      <c r="P6859" s="15" t="str">
        <f t="shared" ca="1" si="753"/>
        <v>181-365d</v>
      </c>
      <c r="Q6859" s="17">
        <f ca="1">IF(P6859="0-90d",0,IF(P6859="91-180d",INDEX(Assumptions!$F$8:$F$12,MATCH(B6859,Assumptions!$A$8:$A$12,0)),IF(P6859="181-365d",INDEX(Assumptions!$G$8:$G$12,MATCH(B6859,Assumptions!$A$8:$A$12,0)),INDEX(Assumptions!$H$8:$H$12,MATCH(B6859,Assumptions!$A$8:$A$12,0)))))</f>
        <v>0.1</v>
      </c>
      <c r="R6859" s="14">
        <f t="shared" ca="1" si="754"/>
        <v>40334112</v>
      </c>
      <c r="S6859" s="14">
        <f t="shared" ca="1" si="755"/>
        <v>363007008</v>
      </c>
      <c r="T6859" s="11" t="s">
        <v>25</v>
      </c>
      <c r="U6859" s="18" t="s">
        <v>26</v>
      </c>
    </row>
    <row r="6860" spans="1:21" ht="15" customHeight="1" x14ac:dyDescent="0.15">
      <c r="A6860" s="10" t="s">
        <v>6908</v>
      </c>
      <c r="B6860" s="11" t="s">
        <v>22</v>
      </c>
      <c r="C6860" s="11" t="s">
        <v>81</v>
      </c>
      <c r="D6860" s="12">
        <v>46037</v>
      </c>
      <c r="E6860" s="11">
        <v>1836</v>
      </c>
      <c r="F6860" s="11" t="s">
        <v>24</v>
      </c>
      <c r="G6860" s="13">
        <v>35113.03</v>
      </c>
      <c r="H6860" s="14">
        <f t="shared" si="749"/>
        <v>64467523.079999998</v>
      </c>
      <c r="I6860" s="14">
        <f>IF(F6860="GHS",H6860,H6860*Assumptions!$B$4)</f>
        <v>696249249.26400006</v>
      </c>
      <c r="J6860" s="15" t="str">
        <f>INDEX(Assumptions!$B$8:$B$12,MATCH(B6860,Assumptions!$A$8:$A$12,0))</f>
        <v>FIFO</v>
      </c>
      <c r="K6860" s="16">
        <f>G6860/(1-INDEX(Assumptions!$D$8:$D$12,MATCH(B6860,Assumptions!$A$8:$A$12,0)))</f>
        <v>42820.768292682922</v>
      </c>
      <c r="L6860" s="16">
        <f t="shared" si="750"/>
        <v>1053.3908999999999</v>
      </c>
      <c r="M6860" s="16">
        <f t="shared" si="751"/>
        <v>2141.0384146341462</v>
      </c>
      <c r="N6860" s="14">
        <f>E6860*(K6860-L6860-M6860)*IF(F6860="GHS",1,Assumptions!$B$4)</f>
        <v>785742750.32793367</v>
      </c>
      <c r="O6860" s="15">
        <f t="shared" ca="1" si="752"/>
        <v>249</v>
      </c>
      <c r="P6860" s="15" t="str">
        <f t="shared" ca="1" si="753"/>
        <v>181-365d</v>
      </c>
      <c r="Q6860" s="17">
        <f ca="1">IF(P6860="0-90d",0,IF(P6860="91-180d",INDEX(Assumptions!$F$8:$F$12,MATCH(B6860,Assumptions!$A$8:$A$12,0)),IF(P6860="181-365d",INDEX(Assumptions!$G$8:$G$12,MATCH(B6860,Assumptions!$A$8:$A$12,0)),INDEX(Assumptions!$H$8:$H$12,MATCH(B6860,Assumptions!$A$8:$A$12,0)))))</f>
        <v>0.15</v>
      </c>
      <c r="R6860" s="14">
        <f t="shared" ca="1" si="754"/>
        <v>104437387.38960001</v>
      </c>
      <c r="S6860" s="14">
        <f t="shared" ca="1" si="755"/>
        <v>591811861.87440002</v>
      </c>
      <c r="T6860" s="11" t="s">
        <v>25</v>
      </c>
      <c r="U6860" s="18" t="s">
        <v>26</v>
      </c>
    </row>
    <row r="6861" spans="1:21" ht="15" customHeight="1" x14ac:dyDescent="0.15">
      <c r="A6861" s="10" t="s">
        <v>6909</v>
      </c>
      <c r="B6861" s="11" t="s">
        <v>41</v>
      </c>
      <c r="C6861" s="11" t="s">
        <v>44</v>
      </c>
      <c r="D6861" s="12">
        <v>46137</v>
      </c>
      <c r="E6861" s="11">
        <v>1636</v>
      </c>
      <c r="F6861" s="11" t="s">
        <v>33</v>
      </c>
      <c r="G6861" s="13">
        <v>330.4</v>
      </c>
      <c r="H6861" s="14">
        <f t="shared" si="749"/>
        <v>540534.39999999991</v>
      </c>
      <c r="I6861" s="14">
        <f>IF(F6861="GHS",H6861,H6861*Assumptions!$B$4)</f>
        <v>540534.39999999991</v>
      </c>
      <c r="J6861" s="15" t="str">
        <f>INDEX(Assumptions!$B$8:$B$12,MATCH(B6861,Assumptions!$A$8:$A$12,0))</f>
        <v>Weighted Average</v>
      </c>
      <c r="K6861" s="16">
        <f>G6861/(1-INDEX(Assumptions!$D$8:$D$12,MATCH(B6861,Assumptions!$A$8:$A$12,0)))</f>
        <v>508.30769230769226</v>
      </c>
      <c r="L6861" s="16">
        <f t="shared" si="750"/>
        <v>9.911999999999999</v>
      </c>
      <c r="M6861" s="16">
        <f t="shared" si="751"/>
        <v>25.415384615384614</v>
      </c>
      <c r="N6861" s="14">
        <f>E6861*(K6861-L6861-M6861)*IF(F6861="GHS",1,Assumptions!$B$4)</f>
        <v>773795.78338461544</v>
      </c>
      <c r="O6861" s="15">
        <f t="shared" ca="1" si="752"/>
        <v>149</v>
      </c>
      <c r="P6861" s="15" t="str">
        <f t="shared" ca="1" si="753"/>
        <v>91-180d</v>
      </c>
      <c r="Q6861" s="17">
        <f ca="1">IF(P6861="0-90d",0,IF(P6861="91-180d",INDEX(Assumptions!$F$8:$F$12,MATCH(B6861,Assumptions!$A$8:$A$12,0)),IF(P6861="181-365d",INDEX(Assumptions!$G$8:$G$12,MATCH(B6861,Assumptions!$A$8:$A$12,0)),INDEX(Assumptions!$H$8:$H$12,MATCH(B6861,Assumptions!$A$8:$A$12,0)))))</f>
        <v>0.1</v>
      </c>
      <c r="R6861" s="14">
        <f t="shared" ca="1" si="754"/>
        <v>54053.439999999995</v>
      </c>
      <c r="S6861" s="14">
        <f t="shared" ca="1" si="755"/>
        <v>486480.9599999999</v>
      </c>
      <c r="T6861" s="11" t="s">
        <v>25</v>
      </c>
      <c r="U6861" s="18" t="s">
        <v>26</v>
      </c>
    </row>
    <row r="6862" spans="1:21" ht="15" customHeight="1" x14ac:dyDescent="0.15">
      <c r="A6862" s="10" t="s">
        <v>6910</v>
      </c>
      <c r="B6862" s="11" t="s">
        <v>41</v>
      </c>
      <c r="C6862" s="11" t="s">
        <v>44</v>
      </c>
      <c r="D6862" s="12">
        <v>45939</v>
      </c>
      <c r="E6862" s="11">
        <v>4699</v>
      </c>
      <c r="F6862" s="11" t="s">
        <v>33</v>
      </c>
      <c r="G6862" s="13">
        <v>287.57</v>
      </c>
      <c r="H6862" s="14">
        <f t="shared" si="749"/>
        <v>1351291.43</v>
      </c>
      <c r="I6862" s="14">
        <f>IF(F6862="GHS",H6862,H6862*Assumptions!$B$4)</f>
        <v>1351291.43</v>
      </c>
      <c r="J6862" s="15" t="str">
        <f>INDEX(Assumptions!$B$8:$B$12,MATCH(B6862,Assumptions!$A$8:$A$12,0))</f>
        <v>Weighted Average</v>
      </c>
      <c r="K6862" s="16">
        <f>G6862/(1-INDEX(Assumptions!$D$8:$D$12,MATCH(B6862,Assumptions!$A$8:$A$12,0)))</f>
        <v>442.4153846153846</v>
      </c>
      <c r="L6862" s="16">
        <f t="shared" si="750"/>
        <v>8.6270999999999987</v>
      </c>
      <c r="M6862" s="16">
        <f t="shared" si="751"/>
        <v>22.120769230769231</v>
      </c>
      <c r="N6862" s="14">
        <f>E6862*(K6862-L6862-M6862)*IF(F6862="GHS",1,Assumptions!$B$4)</f>
        <v>1934425.6547923079</v>
      </c>
      <c r="O6862" s="15">
        <f t="shared" ca="1" si="752"/>
        <v>347</v>
      </c>
      <c r="P6862" s="15" t="str">
        <f t="shared" ca="1" si="753"/>
        <v>181-365d</v>
      </c>
      <c r="Q6862" s="17">
        <f ca="1">IF(P6862="0-90d",0,IF(P6862="91-180d",INDEX(Assumptions!$F$8:$F$12,MATCH(B6862,Assumptions!$A$8:$A$12,0)),IF(P6862="181-365d",INDEX(Assumptions!$G$8:$G$12,MATCH(B6862,Assumptions!$A$8:$A$12,0)),INDEX(Assumptions!$H$8:$H$12,MATCH(B6862,Assumptions!$A$8:$A$12,0)))))</f>
        <v>0.35</v>
      </c>
      <c r="R6862" s="14">
        <f t="shared" ca="1" si="754"/>
        <v>472952.00049999997</v>
      </c>
      <c r="S6862" s="14">
        <f t="shared" ca="1" si="755"/>
        <v>878339.42949999997</v>
      </c>
      <c r="T6862" s="11" t="s">
        <v>25</v>
      </c>
      <c r="U6862" s="18" t="s">
        <v>26</v>
      </c>
    </row>
    <row r="6863" spans="1:21" ht="15" customHeight="1" x14ac:dyDescent="0.15">
      <c r="A6863" s="10" t="s">
        <v>6911</v>
      </c>
      <c r="B6863" s="11" t="s">
        <v>46</v>
      </c>
      <c r="C6863" s="11" t="s">
        <v>47</v>
      </c>
      <c r="D6863" s="12">
        <v>46065</v>
      </c>
      <c r="E6863" s="11">
        <v>2308</v>
      </c>
      <c r="F6863" s="11" t="s">
        <v>33</v>
      </c>
      <c r="G6863" s="13">
        <v>194655.22</v>
      </c>
      <c r="H6863" s="14">
        <f t="shared" si="749"/>
        <v>449264247.75999999</v>
      </c>
      <c r="I6863" s="14">
        <f>IF(F6863="GHS",H6863,H6863*Assumptions!$B$4)</f>
        <v>449264247.75999999</v>
      </c>
      <c r="J6863" s="15" t="str">
        <f>INDEX(Assumptions!$B$8:$B$12,MATCH(B6863,Assumptions!$A$8:$A$12,0))</f>
        <v>Specific Identification</v>
      </c>
      <c r="K6863" s="16">
        <f>G6863/(1-INDEX(Assumptions!$D$8:$D$12,MATCH(B6863,Assumptions!$A$8:$A$12,0)))</f>
        <v>249557.97435897434</v>
      </c>
      <c r="L6863" s="16">
        <f t="shared" si="750"/>
        <v>5839.6566000000003</v>
      </c>
      <c r="M6863" s="16">
        <f t="shared" si="751"/>
        <v>12477.898717948718</v>
      </c>
      <c r="N6863" s="14">
        <f>E6863*(K6863-L6863-M6863)*IF(F6863="GHS",1,Assumptions!$B$4)</f>
        <v>533702887.14668715</v>
      </c>
      <c r="O6863" s="15">
        <f t="shared" ca="1" si="752"/>
        <v>221</v>
      </c>
      <c r="P6863" s="15" t="str">
        <f t="shared" ca="1" si="753"/>
        <v>181-365d</v>
      </c>
      <c r="Q6863" s="17">
        <f ca="1">IF(P6863="0-90d",0,IF(P6863="91-180d",INDEX(Assumptions!$F$8:$F$12,MATCH(B6863,Assumptions!$A$8:$A$12,0)),IF(P6863="181-365d",INDEX(Assumptions!$G$8:$G$12,MATCH(B6863,Assumptions!$A$8:$A$12,0)),INDEX(Assumptions!$H$8:$H$12,MATCH(B6863,Assumptions!$A$8:$A$12,0)))))</f>
        <v>0.05</v>
      </c>
      <c r="R6863" s="14">
        <f t="shared" ca="1" si="754"/>
        <v>22463212.388</v>
      </c>
      <c r="S6863" s="14">
        <f t="shared" ca="1" si="755"/>
        <v>426801035.37199998</v>
      </c>
      <c r="T6863" s="11" t="s">
        <v>25</v>
      </c>
      <c r="U6863" s="18" t="s">
        <v>36</v>
      </c>
    </row>
    <row r="6864" spans="1:21" ht="15" customHeight="1" x14ac:dyDescent="0.15">
      <c r="A6864" s="10" t="s">
        <v>6912</v>
      </c>
      <c r="B6864" s="11" t="s">
        <v>31</v>
      </c>
      <c r="C6864" s="11" t="s">
        <v>32</v>
      </c>
      <c r="D6864" s="12">
        <v>46195</v>
      </c>
      <c r="E6864" s="11">
        <v>4809</v>
      </c>
      <c r="F6864" s="11" t="s">
        <v>33</v>
      </c>
      <c r="G6864" s="13">
        <v>1778.69</v>
      </c>
      <c r="H6864" s="14">
        <f t="shared" si="749"/>
        <v>8553720.2100000009</v>
      </c>
      <c r="I6864" s="14">
        <f>IF(F6864="GHS",H6864,H6864*Assumptions!$B$4)</f>
        <v>8553720.2100000009</v>
      </c>
      <c r="J6864" s="15" t="str">
        <f>INDEX(Assumptions!$B$8:$B$12,MATCH(B6864,Assumptions!$A$8:$A$12,0))</f>
        <v>Weighted Average</v>
      </c>
      <c r="K6864" s="16">
        <f>G6864/(1-INDEX(Assumptions!$D$8:$D$12,MATCH(B6864,Assumptions!$A$8:$A$12,0)))</f>
        <v>2470.4027777777778</v>
      </c>
      <c r="L6864" s="16">
        <f t="shared" si="750"/>
        <v>53.360700000000001</v>
      </c>
      <c r="M6864" s="16">
        <f t="shared" si="751"/>
        <v>123.52013888888889</v>
      </c>
      <c r="N6864" s="14">
        <f>E6864*(K6864-L6864-M6864)*IF(F6864="GHS",1,Assumptions!$B$4)</f>
        <v>11029547.004116666</v>
      </c>
      <c r="O6864" s="15">
        <f t="shared" ca="1" si="752"/>
        <v>91</v>
      </c>
      <c r="P6864" s="15" t="str">
        <f t="shared" ca="1" si="753"/>
        <v>91-180d</v>
      </c>
      <c r="Q6864" s="17">
        <f ca="1">IF(P6864="0-90d",0,IF(P6864="91-180d",INDEX(Assumptions!$F$8:$F$12,MATCH(B6864,Assumptions!$A$8:$A$12,0)),IF(P6864="181-365d",INDEX(Assumptions!$G$8:$G$12,MATCH(B6864,Assumptions!$A$8:$A$12,0)),INDEX(Assumptions!$H$8:$H$12,MATCH(B6864,Assumptions!$A$8:$A$12,0)))))</f>
        <v>0.05</v>
      </c>
      <c r="R6864" s="14">
        <f t="shared" ca="1" si="754"/>
        <v>427686.01050000009</v>
      </c>
      <c r="S6864" s="14">
        <f t="shared" ca="1" si="755"/>
        <v>8126034.199500001</v>
      </c>
      <c r="T6864" s="11" t="s">
        <v>25</v>
      </c>
      <c r="U6864" s="18" t="s">
        <v>26</v>
      </c>
    </row>
    <row r="6865" spans="1:21" ht="15" customHeight="1" x14ac:dyDescent="0.15">
      <c r="A6865" s="10" t="s">
        <v>6913</v>
      </c>
      <c r="B6865" s="11" t="s">
        <v>41</v>
      </c>
      <c r="C6865" s="11" t="s">
        <v>49</v>
      </c>
      <c r="D6865" s="12">
        <v>45887</v>
      </c>
      <c r="E6865" s="11">
        <v>1742</v>
      </c>
      <c r="F6865" s="11" t="s">
        <v>33</v>
      </c>
      <c r="G6865" s="13">
        <v>407.43</v>
      </c>
      <c r="H6865" s="14">
        <f t="shared" si="749"/>
        <v>709743.06</v>
      </c>
      <c r="I6865" s="14">
        <f>IF(F6865="GHS",H6865,H6865*Assumptions!$B$4)</f>
        <v>709743.06</v>
      </c>
      <c r="J6865" s="15" t="str">
        <f>INDEX(Assumptions!$B$8:$B$12,MATCH(B6865,Assumptions!$A$8:$A$12,0))</f>
        <v>Weighted Average</v>
      </c>
      <c r="K6865" s="16">
        <f>G6865/(1-INDEX(Assumptions!$D$8:$D$12,MATCH(B6865,Assumptions!$A$8:$A$12,0)))</f>
        <v>626.81538461538457</v>
      </c>
      <c r="L6865" s="16">
        <f t="shared" si="750"/>
        <v>12.222899999999999</v>
      </c>
      <c r="M6865" s="16">
        <f t="shared" si="751"/>
        <v>31.340769230769229</v>
      </c>
      <c r="N6865" s="14">
        <f>E6865*(K6865-L6865-M6865)*IF(F6865="GHS",1,Assumptions!$B$4)</f>
        <v>1016024.4882</v>
      </c>
      <c r="O6865" s="15">
        <f t="shared" ca="1" si="752"/>
        <v>399</v>
      </c>
      <c r="P6865" s="15" t="str">
        <f t="shared" ca="1" si="753"/>
        <v>365d+</v>
      </c>
      <c r="Q6865" s="17">
        <f ca="1">IF(P6865="0-90d",0,IF(P6865="91-180d",INDEX(Assumptions!$F$8:$F$12,MATCH(B6865,Assumptions!$A$8:$A$12,0)),IF(P6865="181-365d",INDEX(Assumptions!$G$8:$G$12,MATCH(B6865,Assumptions!$A$8:$A$12,0)),INDEX(Assumptions!$H$8:$H$12,MATCH(B6865,Assumptions!$A$8:$A$12,0)))))</f>
        <v>0.8</v>
      </c>
      <c r="R6865" s="14">
        <f t="shared" ca="1" si="754"/>
        <v>567794.44800000009</v>
      </c>
      <c r="S6865" s="14">
        <f t="shared" ca="1" si="755"/>
        <v>141948.61199999996</v>
      </c>
      <c r="T6865" s="11" t="s">
        <v>25</v>
      </c>
      <c r="U6865" s="18" t="s">
        <v>36</v>
      </c>
    </row>
    <row r="6866" spans="1:21" ht="15" customHeight="1" x14ac:dyDescent="0.15">
      <c r="A6866" s="10" t="s">
        <v>6914</v>
      </c>
      <c r="B6866" s="11" t="s">
        <v>31</v>
      </c>
      <c r="C6866" s="11" t="s">
        <v>63</v>
      </c>
      <c r="D6866" s="12">
        <v>46038</v>
      </c>
      <c r="E6866" s="11">
        <v>2593</v>
      </c>
      <c r="F6866" s="11" t="s">
        <v>33</v>
      </c>
      <c r="G6866" s="13">
        <v>1757.32</v>
      </c>
      <c r="H6866" s="14">
        <f t="shared" si="749"/>
        <v>4556730.76</v>
      </c>
      <c r="I6866" s="14">
        <f>IF(F6866="GHS",H6866,H6866*Assumptions!$B$4)</f>
        <v>4556730.76</v>
      </c>
      <c r="J6866" s="15" t="str">
        <f>INDEX(Assumptions!$B$8:$B$12,MATCH(B6866,Assumptions!$A$8:$A$12,0))</f>
        <v>Weighted Average</v>
      </c>
      <c r="K6866" s="16">
        <f>G6866/(1-INDEX(Assumptions!$D$8:$D$12,MATCH(B6866,Assumptions!$A$8:$A$12,0)))</f>
        <v>2440.7222222222222</v>
      </c>
      <c r="L6866" s="16">
        <f t="shared" si="750"/>
        <v>52.719599999999993</v>
      </c>
      <c r="M6866" s="16">
        <f t="shared" si="751"/>
        <v>122.03611111111111</v>
      </c>
      <c r="N6866" s="14">
        <f>E6866*(K6866-L6866-M6866)*IF(F6866="GHS",1,Assumptions!$B$4)</f>
        <v>5875651.1633111117</v>
      </c>
      <c r="O6866" s="15">
        <f t="shared" ca="1" si="752"/>
        <v>248</v>
      </c>
      <c r="P6866" s="15" t="str">
        <f t="shared" ca="1" si="753"/>
        <v>181-365d</v>
      </c>
      <c r="Q6866" s="17">
        <f ca="1">IF(P6866="0-90d",0,IF(P6866="91-180d",INDEX(Assumptions!$F$8:$F$12,MATCH(B6866,Assumptions!$A$8:$A$12,0)),IF(P6866="181-365d",INDEX(Assumptions!$G$8:$G$12,MATCH(B6866,Assumptions!$A$8:$A$12,0)),INDEX(Assumptions!$H$8:$H$12,MATCH(B6866,Assumptions!$A$8:$A$12,0)))))</f>
        <v>0.2</v>
      </c>
      <c r="R6866" s="14">
        <f t="shared" ca="1" si="754"/>
        <v>911346.152</v>
      </c>
      <c r="S6866" s="14">
        <f t="shared" ca="1" si="755"/>
        <v>3645384.608</v>
      </c>
      <c r="T6866" s="11" t="s">
        <v>25</v>
      </c>
      <c r="U6866" s="18" t="s">
        <v>36</v>
      </c>
    </row>
    <row r="6867" spans="1:21" ht="15" customHeight="1" x14ac:dyDescent="0.15">
      <c r="A6867" s="10" t="s">
        <v>6915</v>
      </c>
      <c r="B6867" s="11" t="s">
        <v>28</v>
      </c>
      <c r="C6867" s="11" t="s">
        <v>38</v>
      </c>
      <c r="D6867" s="12">
        <v>46187</v>
      </c>
      <c r="E6867" s="11">
        <v>3995</v>
      </c>
      <c r="F6867" s="11" t="s">
        <v>24</v>
      </c>
      <c r="G6867" s="13">
        <v>8086.86</v>
      </c>
      <c r="H6867" s="14">
        <f t="shared" si="749"/>
        <v>32307005.699999999</v>
      </c>
      <c r="I6867" s="14">
        <f>IF(F6867="GHS",H6867,H6867*Assumptions!$B$4)</f>
        <v>348915661.56</v>
      </c>
      <c r="J6867" s="15" t="str">
        <f>INDEX(Assumptions!$B$8:$B$12,MATCH(B6867,Assumptions!$A$8:$A$12,0))</f>
        <v>Fair Value Less Costs to Sell</v>
      </c>
      <c r="K6867" s="16">
        <f>G6867/(1-INDEX(Assumptions!$D$8:$D$12,MATCH(B6867,Assumptions!$A$8:$A$12,0)))</f>
        <v>9189.613636363636</v>
      </c>
      <c r="L6867" s="16">
        <f t="shared" si="750"/>
        <v>242.60579999999999</v>
      </c>
      <c r="M6867" s="16">
        <f t="shared" si="751"/>
        <v>459.48068181818184</v>
      </c>
      <c r="N6867" s="14">
        <f>E6867*(K6867-L6867-M6867)*IF(F6867="GHS",1,Assumptions!$B$4)</f>
        <v>366202846.61001819</v>
      </c>
      <c r="O6867" s="15">
        <f t="shared" ca="1" si="752"/>
        <v>99</v>
      </c>
      <c r="P6867" s="15" t="str">
        <f t="shared" ca="1" si="753"/>
        <v>91-180d</v>
      </c>
      <c r="Q6867" s="17">
        <f ca="1">IF(P6867="0-90d",0,IF(P6867="91-180d",INDEX(Assumptions!$F$8:$F$12,MATCH(B6867,Assumptions!$A$8:$A$12,0)),IF(P6867="181-365d",INDEX(Assumptions!$G$8:$G$12,MATCH(B6867,Assumptions!$A$8:$A$12,0)),INDEX(Assumptions!$H$8:$H$12,MATCH(B6867,Assumptions!$A$8:$A$12,0)))))</f>
        <v>0.02</v>
      </c>
      <c r="R6867" s="14">
        <f t="shared" ca="1" si="754"/>
        <v>6978313.2312000003</v>
      </c>
      <c r="S6867" s="14">
        <f t="shared" ca="1" si="755"/>
        <v>341937348.32880002</v>
      </c>
      <c r="T6867" s="11" t="s">
        <v>25</v>
      </c>
      <c r="U6867" s="18" t="s">
        <v>26</v>
      </c>
    </row>
    <row r="6868" spans="1:21" ht="15" customHeight="1" x14ac:dyDescent="0.15">
      <c r="A6868" s="10" t="s">
        <v>6916</v>
      </c>
      <c r="B6868" s="11" t="s">
        <v>31</v>
      </c>
      <c r="C6868" s="11" t="s">
        <v>63</v>
      </c>
      <c r="D6868" s="12">
        <v>46010</v>
      </c>
      <c r="E6868" s="11">
        <v>882</v>
      </c>
      <c r="F6868" s="11" t="s">
        <v>33</v>
      </c>
      <c r="G6868" s="13">
        <v>1420.35</v>
      </c>
      <c r="H6868" s="14">
        <f t="shared" si="749"/>
        <v>1252748.7</v>
      </c>
      <c r="I6868" s="14">
        <f>IF(F6868="GHS",H6868,H6868*Assumptions!$B$4)</f>
        <v>1252748.7</v>
      </c>
      <c r="J6868" s="15" t="str">
        <f>INDEX(Assumptions!$B$8:$B$12,MATCH(B6868,Assumptions!$A$8:$A$12,0))</f>
        <v>Weighted Average</v>
      </c>
      <c r="K6868" s="16">
        <f>G6868/(1-INDEX(Assumptions!$D$8:$D$12,MATCH(B6868,Assumptions!$A$8:$A$12,0)))</f>
        <v>1972.7083333333333</v>
      </c>
      <c r="L6868" s="16">
        <f t="shared" si="750"/>
        <v>42.610499999999995</v>
      </c>
      <c r="M6868" s="16">
        <f t="shared" si="751"/>
        <v>98.635416666666671</v>
      </c>
      <c r="N6868" s="14">
        <f>E6868*(K6868-L6868-M6868)*IF(F6868="GHS",1,Assumptions!$B$4)</f>
        <v>1615349.8514999999</v>
      </c>
      <c r="O6868" s="15">
        <f t="shared" ca="1" si="752"/>
        <v>276</v>
      </c>
      <c r="P6868" s="15" t="str">
        <f t="shared" ca="1" si="753"/>
        <v>181-365d</v>
      </c>
      <c r="Q6868" s="17">
        <f ca="1">IF(P6868="0-90d",0,IF(P6868="91-180d",INDEX(Assumptions!$F$8:$F$12,MATCH(B6868,Assumptions!$A$8:$A$12,0)),IF(P6868="181-365d",INDEX(Assumptions!$G$8:$G$12,MATCH(B6868,Assumptions!$A$8:$A$12,0)),INDEX(Assumptions!$H$8:$H$12,MATCH(B6868,Assumptions!$A$8:$A$12,0)))))</f>
        <v>0.2</v>
      </c>
      <c r="R6868" s="14">
        <f t="shared" ca="1" si="754"/>
        <v>250549.74</v>
      </c>
      <c r="S6868" s="14">
        <f t="shared" ca="1" si="755"/>
        <v>1002198.96</v>
      </c>
      <c r="T6868" s="11" t="s">
        <v>25</v>
      </c>
      <c r="U6868" s="18" t="s">
        <v>26</v>
      </c>
    </row>
    <row r="6869" spans="1:21" ht="15" customHeight="1" x14ac:dyDescent="0.15">
      <c r="A6869" s="10" t="s">
        <v>6917</v>
      </c>
      <c r="B6869" s="11" t="s">
        <v>31</v>
      </c>
      <c r="C6869" s="11" t="s">
        <v>63</v>
      </c>
      <c r="D6869" s="12">
        <v>46010</v>
      </c>
      <c r="E6869" s="11">
        <v>4023</v>
      </c>
      <c r="F6869" s="11" t="s">
        <v>33</v>
      </c>
      <c r="G6869" s="13">
        <v>1621.13</v>
      </c>
      <c r="H6869" s="14">
        <f t="shared" si="749"/>
        <v>6521805.9900000002</v>
      </c>
      <c r="I6869" s="14">
        <f>IF(F6869="GHS",H6869,H6869*Assumptions!$B$4)</f>
        <v>6521805.9900000002</v>
      </c>
      <c r="J6869" s="15" t="str">
        <f>INDEX(Assumptions!$B$8:$B$12,MATCH(B6869,Assumptions!$A$8:$A$12,0))</f>
        <v>Weighted Average</v>
      </c>
      <c r="K6869" s="16">
        <f>G6869/(1-INDEX(Assumptions!$D$8:$D$12,MATCH(B6869,Assumptions!$A$8:$A$12,0)))</f>
        <v>2251.5694444444448</v>
      </c>
      <c r="L6869" s="16">
        <f t="shared" si="750"/>
        <v>48.633900000000004</v>
      </c>
      <c r="M6869" s="16">
        <f t="shared" si="751"/>
        <v>112.57847222222225</v>
      </c>
      <c r="N6869" s="14">
        <f>E6869*(K6869-L6869-M6869)*IF(F6869="GHS",1,Assumptions!$B$4)</f>
        <v>8409506.501550002</v>
      </c>
      <c r="O6869" s="15">
        <f t="shared" ca="1" si="752"/>
        <v>276</v>
      </c>
      <c r="P6869" s="15" t="str">
        <f t="shared" ca="1" si="753"/>
        <v>181-365d</v>
      </c>
      <c r="Q6869" s="17">
        <f ca="1">IF(P6869="0-90d",0,IF(P6869="91-180d",INDEX(Assumptions!$F$8:$F$12,MATCH(B6869,Assumptions!$A$8:$A$12,0)),IF(P6869="181-365d",INDEX(Assumptions!$G$8:$G$12,MATCH(B6869,Assumptions!$A$8:$A$12,0)),INDEX(Assumptions!$H$8:$H$12,MATCH(B6869,Assumptions!$A$8:$A$12,0)))))</f>
        <v>0.2</v>
      </c>
      <c r="R6869" s="14">
        <f t="shared" ca="1" si="754"/>
        <v>1304361.1980000001</v>
      </c>
      <c r="S6869" s="14">
        <f t="shared" ca="1" si="755"/>
        <v>5217444.7920000004</v>
      </c>
      <c r="T6869" s="11" t="s">
        <v>25</v>
      </c>
      <c r="U6869" s="18" t="s">
        <v>36</v>
      </c>
    </row>
    <row r="6870" spans="1:21" ht="15" customHeight="1" x14ac:dyDescent="0.15">
      <c r="A6870" s="10" t="s">
        <v>6918</v>
      </c>
      <c r="B6870" s="11" t="s">
        <v>31</v>
      </c>
      <c r="C6870" s="11" t="s">
        <v>76</v>
      </c>
      <c r="D6870" s="12">
        <v>45831</v>
      </c>
      <c r="E6870" s="11">
        <v>1937</v>
      </c>
      <c r="F6870" s="11" t="s">
        <v>33</v>
      </c>
      <c r="G6870" s="13">
        <v>2035.59</v>
      </c>
      <c r="H6870" s="14">
        <f t="shared" si="749"/>
        <v>3942937.8299999996</v>
      </c>
      <c r="I6870" s="14">
        <f>IF(F6870="GHS",H6870,H6870*Assumptions!$B$4)</f>
        <v>3942937.8299999996</v>
      </c>
      <c r="J6870" s="15" t="str">
        <f>INDEX(Assumptions!$B$8:$B$12,MATCH(B6870,Assumptions!$A$8:$A$12,0))</f>
        <v>Weighted Average</v>
      </c>
      <c r="K6870" s="16">
        <f>G6870/(1-INDEX(Assumptions!$D$8:$D$12,MATCH(B6870,Assumptions!$A$8:$A$12,0)))</f>
        <v>2827.2083333333335</v>
      </c>
      <c r="L6870" s="16">
        <f t="shared" si="750"/>
        <v>61.067699999999995</v>
      </c>
      <c r="M6870" s="16">
        <f t="shared" si="751"/>
        <v>141.36041666666668</v>
      </c>
      <c r="N6870" s="14">
        <f>E6870*(K6870-L6870-M6870)*IF(F6870="GHS",1,Assumptions!$B$4)</f>
        <v>5084199.2796833329</v>
      </c>
      <c r="O6870" s="15">
        <f t="shared" ca="1" si="752"/>
        <v>455</v>
      </c>
      <c r="P6870" s="15" t="str">
        <f t="shared" ca="1" si="753"/>
        <v>365d+</v>
      </c>
      <c r="Q6870" s="17">
        <f ca="1">IF(P6870="0-90d",0,IF(P6870="91-180d",INDEX(Assumptions!$F$8:$F$12,MATCH(B6870,Assumptions!$A$8:$A$12,0)),IF(P6870="181-365d",INDEX(Assumptions!$G$8:$G$12,MATCH(B6870,Assumptions!$A$8:$A$12,0)),INDEX(Assumptions!$H$8:$H$12,MATCH(B6870,Assumptions!$A$8:$A$12,0)))))</f>
        <v>0.6</v>
      </c>
      <c r="R6870" s="14">
        <f t="shared" ca="1" si="754"/>
        <v>2365762.6979999999</v>
      </c>
      <c r="S6870" s="14">
        <f t="shared" ca="1" si="755"/>
        <v>1577175.1319999998</v>
      </c>
      <c r="T6870" s="11" t="s">
        <v>25</v>
      </c>
      <c r="U6870" s="18" t="s">
        <v>26</v>
      </c>
    </row>
    <row r="6871" spans="1:21" ht="15" customHeight="1" x14ac:dyDescent="0.15">
      <c r="A6871" s="10" t="s">
        <v>6919</v>
      </c>
      <c r="B6871" s="11" t="s">
        <v>41</v>
      </c>
      <c r="C6871" s="11" t="s">
        <v>44</v>
      </c>
      <c r="D6871" s="12">
        <v>46206</v>
      </c>
      <c r="E6871" s="11">
        <v>4436</v>
      </c>
      <c r="F6871" s="11" t="s">
        <v>33</v>
      </c>
      <c r="G6871" s="13">
        <v>318.2</v>
      </c>
      <c r="H6871" s="14">
        <f t="shared" si="749"/>
        <v>1411535.2</v>
      </c>
      <c r="I6871" s="14">
        <f>IF(F6871="GHS",H6871,H6871*Assumptions!$B$4)</f>
        <v>1411535.2</v>
      </c>
      <c r="J6871" s="15" t="str">
        <f>INDEX(Assumptions!$B$8:$B$12,MATCH(B6871,Assumptions!$A$8:$A$12,0))</f>
        <v>Weighted Average</v>
      </c>
      <c r="K6871" s="16">
        <f>G6871/(1-INDEX(Assumptions!$D$8:$D$12,MATCH(B6871,Assumptions!$A$8:$A$12,0)))</f>
        <v>489.53846153846149</v>
      </c>
      <c r="L6871" s="16">
        <f t="shared" si="750"/>
        <v>9.5459999999999994</v>
      </c>
      <c r="M6871" s="16">
        <f t="shared" si="751"/>
        <v>24.476923076923075</v>
      </c>
      <c r="N6871" s="14">
        <f>E6871*(K6871-L6871-M6871)*IF(F6871="GHS",1,Assumptions!$B$4)</f>
        <v>2020666.9286153845</v>
      </c>
      <c r="O6871" s="15">
        <f t="shared" ca="1" si="752"/>
        <v>80</v>
      </c>
      <c r="P6871" s="15" t="str">
        <f t="shared" ca="1" si="753"/>
        <v>0-90d</v>
      </c>
      <c r="Q6871" s="17">
        <f ca="1">IF(P6871="0-90d",0,IF(P6871="91-180d",INDEX(Assumptions!$F$8:$F$12,MATCH(B6871,Assumptions!$A$8:$A$12,0)),IF(P6871="181-365d",INDEX(Assumptions!$G$8:$G$12,MATCH(B6871,Assumptions!$A$8:$A$12,0)),INDEX(Assumptions!$H$8:$H$12,MATCH(B6871,Assumptions!$A$8:$A$12,0)))))</f>
        <v>0</v>
      </c>
      <c r="R6871" s="14">
        <f t="shared" ca="1" si="754"/>
        <v>0</v>
      </c>
      <c r="S6871" s="14">
        <f t="shared" ca="1" si="755"/>
        <v>1411535.2</v>
      </c>
      <c r="T6871" s="11" t="s">
        <v>25</v>
      </c>
      <c r="U6871" s="18" t="s">
        <v>26</v>
      </c>
    </row>
    <row r="6872" spans="1:21" ht="15" customHeight="1" x14ac:dyDescent="0.15">
      <c r="A6872" s="10" t="s">
        <v>6920</v>
      </c>
      <c r="B6872" s="11" t="s">
        <v>41</v>
      </c>
      <c r="C6872" s="11" t="s">
        <v>42</v>
      </c>
      <c r="D6872" s="12">
        <v>46029</v>
      </c>
      <c r="E6872" s="11">
        <v>3197</v>
      </c>
      <c r="F6872" s="11" t="s">
        <v>33</v>
      </c>
      <c r="G6872" s="13">
        <v>951.2</v>
      </c>
      <c r="H6872" s="14">
        <f t="shared" si="749"/>
        <v>3040986.4000000004</v>
      </c>
      <c r="I6872" s="14">
        <f>IF(F6872="GHS",H6872,H6872*Assumptions!$B$4)</f>
        <v>3040986.4000000004</v>
      </c>
      <c r="J6872" s="15" t="str">
        <f>INDEX(Assumptions!$B$8:$B$12,MATCH(B6872,Assumptions!$A$8:$A$12,0))</f>
        <v>Weighted Average</v>
      </c>
      <c r="K6872" s="16">
        <f>G6872/(1-INDEX(Assumptions!$D$8:$D$12,MATCH(B6872,Assumptions!$A$8:$A$12,0)))</f>
        <v>1463.3846153846155</v>
      </c>
      <c r="L6872" s="16">
        <f t="shared" si="750"/>
        <v>28.536000000000001</v>
      </c>
      <c r="M6872" s="16">
        <f t="shared" si="751"/>
        <v>73.169230769230779</v>
      </c>
      <c r="N6872" s="14">
        <f>E6872*(K6872-L6872-M6872)*IF(F6872="GHS",1,Assumptions!$B$4)</f>
        <v>4353288.992615385</v>
      </c>
      <c r="O6872" s="15">
        <f t="shared" ca="1" si="752"/>
        <v>257</v>
      </c>
      <c r="P6872" s="15" t="str">
        <f t="shared" ca="1" si="753"/>
        <v>181-365d</v>
      </c>
      <c r="Q6872" s="17">
        <f ca="1">IF(P6872="0-90d",0,IF(P6872="91-180d",INDEX(Assumptions!$F$8:$F$12,MATCH(B6872,Assumptions!$A$8:$A$12,0)),IF(P6872="181-365d",INDEX(Assumptions!$G$8:$G$12,MATCH(B6872,Assumptions!$A$8:$A$12,0)),INDEX(Assumptions!$H$8:$H$12,MATCH(B6872,Assumptions!$A$8:$A$12,0)))))</f>
        <v>0.35</v>
      </c>
      <c r="R6872" s="14">
        <f t="shared" ca="1" si="754"/>
        <v>1064345.24</v>
      </c>
      <c r="S6872" s="14">
        <f t="shared" ca="1" si="755"/>
        <v>1976641.1600000004</v>
      </c>
      <c r="T6872" s="11" t="s">
        <v>25</v>
      </c>
      <c r="U6872" s="18" t="s">
        <v>26</v>
      </c>
    </row>
    <row r="6873" spans="1:21" ht="15" customHeight="1" x14ac:dyDescent="0.15">
      <c r="A6873" s="10" t="s">
        <v>6921</v>
      </c>
      <c r="B6873" s="11" t="s">
        <v>41</v>
      </c>
      <c r="C6873" s="11" t="s">
        <v>44</v>
      </c>
      <c r="D6873" s="12">
        <v>46011</v>
      </c>
      <c r="E6873" s="11">
        <v>4942</v>
      </c>
      <c r="F6873" s="11" t="s">
        <v>33</v>
      </c>
      <c r="G6873" s="13">
        <v>534.70000000000005</v>
      </c>
      <c r="H6873" s="14">
        <f t="shared" si="749"/>
        <v>2642487.4000000004</v>
      </c>
      <c r="I6873" s="14">
        <f>IF(F6873="GHS",H6873,H6873*Assumptions!$B$4)</f>
        <v>2642487.4000000004</v>
      </c>
      <c r="J6873" s="15" t="str">
        <f>INDEX(Assumptions!$B$8:$B$12,MATCH(B6873,Assumptions!$A$8:$A$12,0))</f>
        <v>Weighted Average</v>
      </c>
      <c r="K6873" s="16">
        <f>G6873/(1-INDEX(Assumptions!$D$8:$D$12,MATCH(B6873,Assumptions!$A$8:$A$12,0)))</f>
        <v>822.61538461538464</v>
      </c>
      <c r="L6873" s="16">
        <f t="shared" si="750"/>
        <v>16.041</v>
      </c>
      <c r="M6873" s="16">
        <f t="shared" si="751"/>
        <v>41.130769230769232</v>
      </c>
      <c r="N6873" s="14">
        <f>E6873*(K6873-L6873-M6873)*IF(F6873="GHS",1,Assumptions!$B$4)</f>
        <v>3782822.3472307688</v>
      </c>
      <c r="O6873" s="15">
        <f t="shared" ca="1" si="752"/>
        <v>275</v>
      </c>
      <c r="P6873" s="15" t="str">
        <f t="shared" ca="1" si="753"/>
        <v>181-365d</v>
      </c>
      <c r="Q6873" s="17">
        <f ca="1">IF(P6873="0-90d",0,IF(P6873="91-180d",INDEX(Assumptions!$F$8:$F$12,MATCH(B6873,Assumptions!$A$8:$A$12,0)),IF(P6873="181-365d",INDEX(Assumptions!$G$8:$G$12,MATCH(B6873,Assumptions!$A$8:$A$12,0)),INDEX(Assumptions!$H$8:$H$12,MATCH(B6873,Assumptions!$A$8:$A$12,0)))))</f>
        <v>0.35</v>
      </c>
      <c r="R6873" s="14">
        <f t="shared" ca="1" si="754"/>
        <v>924870.59000000008</v>
      </c>
      <c r="S6873" s="14">
        <f t="shared" ca="1" si="755"/>
        <v>1717616.8100000003</v>
      </c>
      <c r="T6873" s="11" t="s">
        <v>25</v>
      </c>
      <c r="U6873" s="18" t="s">
        <v>26</v>
      </c>
    </row>
    <row r="6874" spans="1:21" ht="15" customHeight="1" x14ac:dyDescent="0.15">
      <c r="A6874" s="10" t="s">
        <v>6922</v>
      </c>
      <c r="B6874" s="11" t="s">
        <v>28</v>
      </c>
      <c r="C6874" s="11" t="s">
        <v>55</v>
      </c>
      <c r="D6874" s="12">
        <v>45746</v>
      </c>
      <c r="E6874" s="11">
        <v>2081</v>
      </c>
      <c r="F6874" s="11" t="s">
        <v>24</v>
      </c>
      <c r="G6874" s="13">
        <v>2915.24</v>
      </c>
      <c r="H6874" s="14">
        <f t="shared" si="749"/>
        <v>6066614.4399999995</v>
      </c>
      <c r="I6874" s="14">
        <f>IF(F6874="GHS",H6874,H6874*Assumptions!$B$4)</f>
        <v>65519435.952</v>
      </c>
      <c r="J6874" s="15" t="str">
        <f>INDEX(Assumptions!$B$8:$B$12,MATCH(B6874,Assumptions!$A$8:$A$12,0))</f>
        <v>Fair Value Less Costs to Sell</v>
      </c>
      <c r="K6874" s="16">
        <f>G6874/(1-INDEX(Assumptions!$D$8:$D$12,MATCH(B6874,Assumptions!$A$8:$A$12,0)))</f>
        <v>3312.772727272727</v>
      </c>
      <c r="L6874" s="16">
        <f t="shared" si="750"/>
        <v>87.457199999999986</v>
      </c>
      <c r="M6874" s="16">
        <f t="shared" si="751"/>
        <v>165.63863636363635</v>
      </c>
      <c r="N6874" s="14">
        <f>E6874*(K6874-L6874-M6874)*IF(F6874="GHS",1,Assumptions!$B$4)</f>
        <v>68765626.187803626</v>
      </c>
      <c r="O6874" s="15">
        <f t="shared" ca="1" si="752"/>
        <v>540</v>
      </c>
      <c r="P6874" s="15" t="str">
        <f t="shared" ca="1" si="753"/>
        <v>365d+</v>
      </c>
      <c r="Q6874" s="17">
        <f ca="1">IF(P6874="0-90d",0,IF(P6874="91-180d",INDEX(Assumptions!$F$8:$F$12,MATCH(B6874,Assumptions!$A$8:$A$12,0)),IF(P6874="181-365d",INDEX(Assumptions!$G$8:$G$12,MATCH(B6874,Assumptions!$A$8:$A$12,0)),INDEX(Assumptions!$H$8:$H$12,MATCH(B6874,Assumptions!$A$8:$A$12,0)))))</f>
        <v>0.4</v>
      </c>
      <c r="R6874" s="14">
        <f t="shared" ca="1" si="754"/>
        <v>26207774.380800001</v>
      </c>
      <c r="S6874" s="14">
        <f t="shared" si="755"/>
        <v>0</v>
      </c>
      <c r="T6874" s="11" t="s">
        <v>39</v>
      </c>
      <c r="U6874" s="18" t="s">
        <v>26</v>
      </c>
    </row>
    <row r="6875" spans="1:21" ht="15" customHeight="1" x14ac:dyDescent="0.15">
      <c r="A6875" s="10" t="s">
        <v>6923</v>
      </c>
      <c r="B6875" s="11" t="s">
        <v>28</v>
      </c>
      <c r="C6875" s="11" t="s">
        <v>35</v>
      </c>
      <c r="D6875" s="12">
        <v>45782</v>
      </c>
      <c r="E6875" s="11">
        <v>325</v>
      </c>
      <c r="F6875" s="11" t="s">
        <v>24</v>
      </c>
      <c r="G6875" s="13">
        <v>8770.75</v>
      </c>
      <c r="H6875" s="14">
        <f t="shared" si="749"/>
        <v>2850493.75</v>
      </c>
      <c r="I6875" s="14">
        <f>IF(F6875="GHS",H6875,H6875*Assumptions!$B$4)</f>
        <v>30785332.500000004</v>
      </c>
      <c r="J6875" s="15" t="str">
        <f>INDEX(Assumptions!$B$8:$B$12,MATCH(B6875,Assumptions!$A$8:$A$12,0))</f>
        <v>Fair Value Less Costs to Sell</v>
      </c>
      <c r="K6875" s="16">
        <f>G6875/(1-INDEX(Assumptions!$D$8:$D$12,MATCH(B6875,Assumptions!$A$8:$A$12,0)))</f>
        <v>9966.761363636364</v>
      </c>
      <c r="L6875" s="16">
        <f t="shared" si="750"/>
        <v>263.1225</v>
      </c>
      <c r="M6875" s="16">
        <f t="shared" si="751"/>
        <v>498.33806818181824</v>
      </c>
      <c r="N6875" s="14">
        <f>E6875*(K6875-L6875-M6875)*IF(F6875="GHS",1,Assumptions!$B$4)</f>
        <v>32310605.792045459</v>
      </c>
      <c r="O6875" s="15">
        <f t="shared" ca="1" si="752"/>
        <v>504</v>
      </c>
      <c r="P6875" s="15" t="str">
        <f t="shared" ca="1" si="753"/>
        <v>365d+</v>
      </c>
      <c r="Q6875" s="17">
        <f ca="1">IF(P6875="0-90d",0,IF(P6875="91-180d",INDEX(Assumptions!$F$8:$F$12,MATCH(B6875,Assumptions!$A$8:$A$12,0)),IF(P6875="181-365d",INDEX(Assumptions!$G$8:$G$12,MATCH(B6875,Assumptions!$A$8:$A$12,0)),INDEX(Assumptions!$H$8:$H$12,MATCH(B6875,Assumptions!$A$8:$A$12,0)))))</f>
        <v>0.4</v>
      </c>
      <c r="R6875" s="14">
        <f t="shared" ca="1" si="754"/>
        <v>12314133.000000002</v>
      </c>
      <c r="S6875" s="14">
        <f t="shared" si="755"/>
        <v>0</v>
      </c>
      <c r="T6875" s="11" t="s">
        <v>39</v>
      </c>
      <c r="U6875" s="18" t="s">
        <v>26</v>
      </c>
    </row>
    <row r="6876" spans="1:21" ht="15" customHeight="1" x14ac:dyDescent="0.15">
      <c r="A6876" s="10" t="s">
        <v>6924</v>
      </c>
      <c r="B6876" s="11" t="s">
        <v>41</v>
      </c>
      <c r="C6876" s="11" t="s">
        <v>42</v>
      </c>
      <c r="D6876" s="12">
        <v>46188</v>
      </c>
      <c r="E6876" s="11">
        <v>2593</v>
      </c>
      <c r="F6876" s="11" t="s">
        <v>33</v>
      </c>
      <c r="G6876" s="13">
        <v>480.56</v>
      </c>
      <c r="H6876" s="14">
        <f t="shared" si="749"/>
        <v>1246092.08</v>
      </c>
      <c r="I6876" s="14">
        <f>IF(F6876="GHS",H6876,H6876*Assumptions!$B$4)</f>
        <v>1246092.08</v>
      </c>
      <c r="J6876" s="15" t="str">
        <f>INDEX(Assumptions!$B$8:$B$12,MATCH(B6876,Assumptions!$A$8:$A$12,0))</f>
        <v>Weighted Average</v>
      </c>
      <c r="K6876" s="16">
        <f>G6876/(1-INDEX(Assumptions!$D$8:$D$12,MATCH(B6876,Assumptions!$A$8:$A$12,0)))</f>
        <v>739.32307692307688</v>
      </c>
      <c r="L6876" s="16">
        <f t="shared" si="750"/>
        <v>14.4168</v>
      </c>
      <c r="M6876" s="16">
        <f t="shared" si="751"/>
        <v>36.966153846153844</v>
      </c>
      <c r="N6876" s="14">
        <f>E6876*(K6876-L6876-M6876)*IF(F6876="GHS",1,Assumptions!$B$4)</f>
        <v>1783828.7391384616</v>
      </c>
      <c r="O6876" s="15">
        <f t="shared" ca="1" si="752"/>
        <v>98</v>
      </c>
      <c r="P6876" s="15" t="str">
        <f t="shared" ca="1" si="753"/>
        <v>91-180d</v>
      </c>
      <c r="Q6876" s="17">
        <f ca="1">IF(P6876="0-90d",0,IF(P6876="91-180d",INDEX(Assumptions!$F$8:$F$12,MATCH(B6876,Assumptions!$A$8:$A$12,0)),IF(P6876="181-365d",INDEX(Assumptions!$G$8:$G$12,MATCH(B6876,Assumptions!$A$8:$A$12,0)),INDEX(Assumptions!$H$8:$H$12,MATCH(B6876,Assumptions!$A$8:$A$12,0)))))</f>
        <v>0.1</v>
      </c>
      <c r="R6876" s="14">
        <f t="shared" ca="1" si="754"/>
        <v>124609.20800000001</v>
      </c>
      <c r="S6876" s="14">
        <f t="shared" ca="1" si="755"/>
        <v>1121482.872</v>
      </c>
      <c r="T6876" s="11" t="s">
        <v>25</v>
      </c>
      <c r="U6876" s="18" t="s">
        <v>26</v>
      </c>
    </row>
    <row r="6877" spans="1:21" ht="15" customHeight="1" x14ac:dyDescent="0.15">
      <c r="A6877" s="10" t="s">
        <v>6925</v>
      </c>
      <c r="B6877" s="11" t="s">
        <v>41</v>
      </c>
      <c r="C6877" s="11" t="s">
        <v>49</v>
      </c>
      <c r="D6877" s="12">
        <v>46086</v>
      </c>
      <c r="E6877" s="11">
        <v>2482</v>
      </c>
      <c r="F6877" s="11" t="s">
        <v>33</v>
      </c>
      <c r="G6877" s="13">
        <v>387.26</v>
      </c>
      <c r="H6877" s="14">
        <f t="shared" si="749"/>
        <v>961179.32</v>
      </c>
      <c r="I6877" s="14">
        <f>IF(F6877="GHS",H6877,H6877*Assumptions!$B$4)</f>
        <v>961179.32</v>
      </c>
      <c r="J6877" s="15" t="str">
        <f>INDEX(Assumptions!$B$8:$B$12,MATCH(B6877,Assumptions!$A$8:$A$12,0))</f>
        <v>Weighted Average</v>
      </c>
      <c r="K6877" s="16">
        <f>G6877/(1-INDEX(Assumptions!$D$8:$D$12,MATCH(B6877,Assumptions!$A$8:$A$12,0)))</f>
        <v>595.78461538461534</v>
      </c>
      <c r="L6877" s="16">
        <f t="shared" si="750"/>
        <v>11.617799999999999</v>
      </c>
      <c r="M6877" s="16">
        <f t="shared" si="751"/>
        <v>29.78923076923077</v>
      </c>
      <c r="N6877" s="14">
        <f>E6877*(K6877-L6877-M6877)*IF(F6877="GHS",1,Assumptions!$B$4)</f>
        <v>1375965.1650153843</v>
      </c>
      <c r="O6877" s="15">
        <f t="shared" ca="1" si="752"/>
        <v>200</v>
      </c>
      <c r="P6877" s="15" t="str">
        <f t="shared" ca="1" si="753"/>
        <v>181-365d</v>
      </c>
      <c r="Q6877" s="17">
        <f ca="1">IF(P6877="0-90d",0,IF(P6877="91-180d",INDEX(Assumptions!$F$8:$F$12,MATCH(B6877,Assumptions!$A$8:$A$12,0)),IF(P6877="181-365d",INDEX(Assumptions!$G$8:$G$12,MATCH(B6877,Assumptions!$A$8:$A$12,0)),INDEX(Assumptions!$H$8:$H$12,MATCH(B6877,Assumptions!$A$8:$A$12,0)))))</f>
        <v>0.35</v>
      </c>
      <c r="R6877" s="14">
        <f t="shared" ca="1" si="754"/>
        <v>336412.76199999999</v>
      </c>
      <c r="S6877" s="14">
        <f t="shared" ca="1" si="755"/>
        <v>624766.55799999996</v>
      </c>
      <c r="T6877" s="11" t="s">
        <v>25</v>
      </c>
      <c r="U6877" s="18" t="s">
        <v>36</v>
      </c>
    </row>
    <row r="6878" spans="1:21" ht="15" customHeight="1" x14ac:dyDescent="0.15">
      <c r="A6878" s="10" t="s">
        <v>6926</v>
      </c>
      <c r="B6878" s="11" t="s">
        <v>41</v>
      </c>
      <c r="C6878" s="11" t="s">
        <v>42</v>
      </c>
      <c r="D6878" s="12">
        <v>45873</v>
      </c>
      <c r="E6878" s="11">
        <v>1856</v>
      </c>
      <c r="F6878" s="11" t="s">
        <v>33</v>
      </c>
      <c r="G6878" s="13">
        <v>1005.15</v>
      </c>
      <c r="H6878" s="14">
        <f t="shared" si="749"/>
        <v>1865558.4</v>
      </c>
      <c r="I6878" s="14">
        <f>IF(F6878="GHS",H6878,H6878*Assumptions!$B$4)</f>
        <v>1865558.4</v>
      </c>
      <c r="J6878" s="15" t="str">
        <f>INDEX(Assumptions!$B$8:$B$12,MATCH(B6878,Assumptions!$A$8:$A$12,0))</f>
        <v>Weighted Average</v>
      </c>
      <c r="K6878" s="16">
        <f>G6878/(1-INDEX(Assumptions!$D$8:$D$12,MATCH(B6878,Assumptions!$A$8:$A$12,0)))</f>
        <v>1546.3846153846152</v>
      </c>
      <c r="L6878" s="16">
        <f t="shared" si="750"/>
        <v>30.154499999999999</v>
      </c>
      <c r="M6878" s="16">
        <f t="shared" si="751"/>
        <v>77.319230769230771</v>
      </c>
      <c r="N6878" s="14">
        <f>E6878*(K6878-L6878-M6878)*IF(F6878="GHS",1,Assumptions!$B$4)</f>
        <v>2670618.6018461534</v>
      </c>
      <c r="O6878" s="15">
        <f t="shared" ca="1" si="752"/>
        <v>413</v>
      </c>
      <c r="P6878" s="15" t="str">
        <f t="shared" ca="1" si="753"/>
        <v>365d+</v>
      </c>
      <c r="Q6878" s="17">
        <f ca="1">IF(P6878="0-90d",0,IF(P6878="91-180d",INDEX(Assumptions!$F$8:$F$12,MATCH(B6878,Assumptions!$A$8:$A$12,0)),IF(P6878="181-365d",INDEX(Assumptions!$G$8:$G$12,MATCH(B6878,Assumptions!$A$8:$A$12,0)),INDEX(Assumptions!$H$8:$H$12,MATCH(B6878,Assumptions!$A$8:$A$12,0)))))</f>
        <v>0.8</v>
      </c>
      <c r="R6878" s="14">
        <f t="shared" ca="1" si="754"/>
        <v>1492446.72</v>
      </c>
      <c r="S6878" s="14">
        <f t="shared" ca="1" si="755"/>
        <v>373111.67999999993</v>
      </c>
      <c r="T6878" s="11" t="s">
        <v>25</v>
      </c>
      <c r="U6878" s="18" t="s">
        <v>26</v>
      </c>
    </row>
    <row r="6879" spans="1:21" ht="15" customHeight="1" x14ac:dyDescent="0.15">
      <c r="A6879" s="10" t="s">
        <v>6927</v>
      </c>
      <c r="B6879" s="11" t="s">
        <v>41</v>
      </c>
      <c r="C6879" s="11" t="s">
        <v>49</v>
      </c>
      <c r="D6879" s="12">
        <v>45891</v>
      </c>
      <c r="E6879" s="11">
        <v>3126</v>
      </c>
      <c r="F6879" s="11" t="s">
        <v>33</v>
      </c>
      <c r="G6879" s="13">
        <v>422.3</v>
      </c>
      <c r="H6879" s="14">
        <f t="shared" si="749"/>
        <v>1320109.8</v>
      </c>
      <c r="I6879" s="14">
        <f>IF(F6879="GHS",H6879,H6879*Assumptions!$B$4)</f>
        <v>1320109.8</v>
      </c>
      <c r="J6879" s="15" t="str">
        <f>INDEX(Assumptions!$B$8:$B$12,MATCH(B6879,Assumptions!$A$8:$A$12,0))</f>
        <v>Weighted Average</v>
      </c>
      <c r="K6879" s="16">
        <f>G6879/(1-INDEX(Assumptions!$D$8:$D$12,MATCH(B6879,Assumptions!$A$8:$A$12,0)))</f>
        <v>649.69230769230774</v>
      </c>
      <c r="L6879" s="16">
        <f t="shared" si="750"/>
        <v>12.669</v>
      </c>
      <c r="M6879" s="16">
        <f t="shared" si="751"/>
        <v>32.484615384615388</v>
      </c>
      <c r="N6879" s="14">
        <f>E6879*(K6879-L6879-M6879)*IF(F6879="GHS",1,Assumptions!$B$4)</f>
        <v>1889787.9521538464</v>
      </c>
      <c r="O6879" s="15">
        <f t="shared" ca="1" si="752"/>
        <v>395</v>
      </c>
      <c r="P6879" s="15" t="str">
        <f t="shared" ca="1" si="753"/>
        <v>365d+</v>
      </c>
      <c r="Q6879" s="17">
        <f ca="1">IF(P6879="0-90d",0,IF(P6879="91-180d",INDEX(Assumptions!$F$8:$F$12,MATCH(B6879,Assumptions!$A$8:$A$12,0)),IF(P6879="181-365d",INDEX(Assumptions!$G$8:$G$12,MATCH(B6879,Assumptions!$A$8:$A$12,0)),INDEX(Assumptions!$H$8:$H$12,MATCH(B6879,Assumptions!$A$8:$A$12,0)))))</f>
        <v>0.8</v>
      </c>
      <c r="R6879" s="14">
        <f t="shared" ca="1" si="754"/>
        <v>1056087.8400000001</v>
      </c>
      <c r="S6879" s="14">
        <f t="shared" ca="1" si="755"/>
        <v>264021.95999999996</v>
      </c>
      <c r="T6879" s="11" t="s">
        <v>25</v>
      </c>
      <c r="U6879" s="18" t="s">
        <v>36</v>
      </c>
    </row>
    <row r="6880" spans="1:21" ht="15" customHeight="1" x14ac:dyDescent="0.15">
      <c r="A6880" s="10" t="s">
        <v>6928</v>
      </c>
      <c r="B6880" s="11" t="s">
        <v>31</v>
      </c>
      <c r="C6880" s="11" t="s">
        <v>32</v>
      </c>
      <c r="D6880" s="12">
        <v>45965</v>
      </c>
      <c r="E6880" s="11">
        <v>958</v>
      </c>
      <c r="F6880" s="11" t="s">
        <v>33</v>
      </c>
      <c r="G6880" s="13">
        <v>2887.24</v>
      </c>
      <c r="H6880" s="14">
        <f t="shared" si="749"/>
        <v>2765975.92</v>
      </c>
      <c r="I6880" s="14">
        <f>IF(F6880="GHS",H6880,H6880*Assumptions!$B$4)</f>
        <v>2765975.92</v>
      </c>
      <c r="J6880" s="15" t="str">
        <f>INDEX(Assumptions!$B$8:$B$12,MATCH(B6880,Assumptions!$A$8:$A$12,0))</f>
        <v>Weighted Average</v>
      </c>
      <c r="K6880" s="16">
        <f>G6880/(1-INDEX(Assumptions!$D$8:$D$12,MATCH(B6880,Assumptions!$A$8:$A$12,0)))</f>
        <v>4010.0555555555552</v>
      </c>
      <c r="L6880" s="16">
        <f t="shared" si="750"/>
        <v>86.617199999999997</v>
      </c>
      <c r="M6880" s="16">
        <f t="shared" si="751"/>
        <v>200.50277777777777</v>
      </c>
      <c r="N6880" s="14">
        <f>E6880*(K6880-L6880-M6880)*IF(F6880="GHS",1,Assumptions!$B$4)</f>
        <v>3566572.2835111106</v>
      </c>
      <c r="O6880" s="15">
        <f t="shared" ca="1" si="752"/>
        <v>321</v>
      </c>
      <c r="P6880" s="15" t="str">
        <f t="shared" ca="1" si="753"/>
        <v>181-365d</v>
      </c>
      <c r="Q6880" s="17">
        <f ca="1">IF(P6880="0-90d",0,IF(P6880="91-180d",INDEX(Assumptions!$F$8:$F$12,MATCH(B6880,Assumptions!$A$8:$A$12,0)),IF(P6880="181-365d",INDEX(Assumptions!$G$8:$G$12,MATCH(B6880,Assumptions!$A$8:$A$12,0)),INDEX(Assumptions!$H$8:$H$12,MATCH(B6880,Assumptions!$A$8:$A$12,0)))))</f>
        <v>0.2</v>
      </c>
      <c r="R6880" s="14">
        <f t="shared" ca="1" si="754"/>
        <v>553195.18400000001</v>
      </c>
      <c r="S6880" s="14">
        <f t="shared" ca="1" si="755"/>
        <v>2212780.736</v>
      </c>
      <c r="T6880" s="11" t="s">
        <v>25</v>
      </c>
      <c r="U6880" s="18" t="s">
        <v>26</v>
      </c>
    </row>
    <row r="6881" spans="1:21" ht="15" customHeight="1" x14ac:dyDescent="0.15">
      <c r="A6881" s="10" t="s">
        <v>6929</v>
      </c>
      <c r="B6881" s="11" t="s">
        <v>41</v>
      </c>
      <c r="C6881" s="11" t="s">
        <v>42</v>
      </c>
      <c r="D6881" s="12">
        <v>45994</v>
      </c>
      <c r="E6881" s="11">
        <v>1641</v>
      </c>
      <c r="F6881" s="11" t="s">
        <v>33</v>
      </c>
      <c r="G6881" s="13">
        <v>456.27</v>
      </c>
      <c r="H6881" s="14">
        <f t="shared" si="749"/>
        <v>748739.07</v>
      </c>
      <c r="I6881" s="14">
        <f>IF(F6881="GHS",H6881,H6881*Assumptions!$B$4)</f>
        <v>748739.07</v>
      </c>
      <c r="J6881" s="15" t="str">
        <f>INDEX(Assumptions!$B$8:$B$12,MATCH(B6881,Assumptions!$A$8:$A$12,0))</f>
        <v>Weighted Average</v>
      </c>
      <c r="K6881" s="16">
        <f>G6881/(1-INDEX(Assumptions!$D$8:$D$12,MATCH(B6881,Assumptions!$A$8:$A$12,0)))</f>
        <v>701.95384615384614</v>
      </c>
      <c r="L6881" s="16">
        <f t="shared" si="750"/>
        <v>13.688099999999999</v>
      </c>
      <c r="M6881" s="16">
        <f t="shared" si="751"/>
        <v>35.097692307692306</v>
      </c>
      <c r="N6881" s="14">
        <f>E6881*(K6881-L6881-M6881)*IF(F6881="GHS",1,Assumptions!$B$4)</f>
        <v>1071848.7763615386</v>
      </c>
      <c r="O6881" s="15">
        <f t="shared" ca="1" si="752"/>
        <v>292</v>
      </c>
      <c r="P6881" s="15" t="str">
        <f t="shared" ca="1" si="753"/>
        <v>181-365d</v>
      </c>
      <c r="Q6881" s="17">
        <f ca="1">IF(P6881="0-90d",0,IF(P6881="91-180d",INDEX(Assumptions!$F$8:$F$12,MATCH(B6881,Assumptions!$A$8:$A$12,0)),IF(P6881="181-365d",INDEX(Assumptions!$G$8:$G$12,MATCH(B6881,Assumptions!$A$8:$A$12,0)),INDEX(Assumptions!$H$8:$H$12,MATCH(B6881,Assumptions!$A$8:$A$12,0)))))</f>
        <v>0.35</v>
      </c>
      <c r="R6881" s="14">
        <f t="shared" ca="1" si="754"/>
        <v>262058.67449999996</v>
      </c>
      <c r="S6881" s="14">
        <f t="shared" ca="1" si="755"/>
        <v>486680.39549999998</v>
      </c>
      <c r="T6881" s="11" t="s">
        <v>25</v>
      </c>
      <c r="U6881" s="18" t="s">
        <v>26</v>
      </c>
    </row>
    <row r="6882" spans="1:21" ht="15" customHeight="1" x14ac:dyDescent="0.15">
      <c r="A6882" s="10" t="s">
        <v>6930</v>
      </c>
      <c r="B6882" s="11" t="s">
        <v>46</v>
      </c>
      <c r="C6882" s="11" t="s">
        <v>119</v>
      </c>
      <c r="D6882" s="12">
        <v>45906</v>
      </c>
      <c r="E6882" s="11">
        <v>4130</v>
      </c>
      <c r="F6882" s="11" t="s">
        <v>33</v>
      </c>
      <c r="G6882" s="13">
        <v>990789.15</v>
      </c>
      <c r="H6882" s="14">
        <f t="shared" si="749"/>
        <v>4091959189.5</v>
      </c>
      <c r="I6882" s="14">
        <f>IF(F6882="GHS",H6882,H6882*Assumptions!$B$4)</f>
        <v>4091959189.5</v>
      </c>
      <c r="J6882" s="15" t="str">
        <f>INDEX(Assumptions!$B$8:$B$12,MATCH(B6882,Assumptions!$A$8:$A$12,0))</f>
        <v>Specific Identification</v>
      </c>
      <c r="K6882" s="16">
        <f>G6882/(1-INDEX(Assumptions!$D$8:$D$12,MATCH(B6882,Assumptions!$A$8:$A$12,0)))</f>
        <v>1270242.5</v>
      </c>
      <c r="L6882" s="16">
        <f t="shared" si="750"/>
        <v>29723.674500000001</v>
      </c>
      <c r="M6882" s="16">
        <f t="shared" si="751"/>
        <v>63512.125</v>
      </c>
      <c r="N6882" s="14">
        <f>E6882*(K6882-L6882-M6882)*IF(F6882="GHS",1,Assumptions!$B$4)</f>
        <v>4861037673.0650005</v>
      </c>
      <c r="O6882" s="15">
        <f t="shared" ca="1" si="752"/>
        <v>380</v>
      </c>
      <c r="P6882" s="15" t="str">
        <f t="shared" ca="1" si="753"/>
        <v>365d+</v>
      </c>
      <c r="Q6882" s="17">
        <f ca="1">IF(P6882="0-90d",0,IF(P6882="91-180d",INDEX(Assumptions!$F$8:$F$12,MATCH(B6882,Assumptions!$A$8:$A$12,0)),IF(P6882="181-365d",INDEX(Assumptions!$G$8:$G$12,MATCH(B6882,Assumptions!$A$8:$A$12,0)),INDEX(Assumptions!$H$8:$H$12,MATCH(B6882,Assumptions!$A$8:$A$12,0)))))</f>
        <v>0.15</v>
      </c>
      <c r="R6882" s="14">
        <f t="shared" ca="1" si="754"/>
        <v>613793878.42499995</v>
      </c>
      <c r="S6882" s="14">
        <f t="shared" ca="1" si="755"/>
        <v>3478165311.0749998</v>
      </c>
      <c r="T6882" s="11" t="s">
        <v>25</v>
      </c>
      <c r="U6882" s="18" t="s">
        <v>26</v>
      </c>
    </row>
    <row r="6883" spans="1:21" ht="15" customHeight="1" x14ac:dyDescent="0.15">
      <c r="A6883" s="10" t="s">
        <v>6931</v>
      </c>
      <c r="B6883" s="11" t="s">
        <v>31</v>
      </c>
      <c r="C6883" s="11" t="s">
        <v>32</v>
      </c>
      <c r="D6883" s="12">
        <v>46153</v>
      </c>
      <c r="E6883" s="11">
        <v>3125</v>
      </c>
      <c r="F6883" s="11" t="s">
        <v>33</v>
      </c>
      <c r="G6883" s="13">
        <v>3583.39</v>
      </c>
      <c r="H6883" s="14">
        <f t="shared" si="749"/>
        <v>11198093.75</v>
      </c>
      <c r="I6883" s="14">
        <f>IF(F6883="GHS",H6883,H6883*Assumptions!$B$4)</f>
        <v>11198093.75</v>
      </c>
      <c r="J6883" s="15" t="str">
        <f>INDEX(Assumptions!$B$8:$B$12,MATCH(B6883,Assumptions!$A$8:$A$12,0))</f>
        <v>Weighted Average</v>
      </c>
      <c r="K6883" s="16">
        <f>G6883/(1-INDEX(Assumptions!$D$8:$D$12,MATCH(B6883,Assumptions!$A$8:$A$12,0)))</f>
        <v>4976.9305555555557</v>
      </c>
      <c r="L6883" s="16">
        <f t="shared" si="750"/>
        <v>107.50169999999999</v>
      </c>
      <c r="M6883" s="16">
        <f t="shared" si="751"/>
        <v>248.84652777777779</v>
      </c>
      <c r="N6883" s="14">
        <f>E6883*(K6883-L6883-M6883)*IF(F6883="GHS",1,Assumptions!$B$4)</f>
        <v>14439319.774305556</v>
      </c>
      <c r="O6883" s="15">
        <f t="shared" ca="1" si="752"/>
        <v>133</v>
      </c>
      <c r="P6883" s="15" t="str">
        <f t="shared" ca="1" si="753"/>
        <v>91-180d</v>
      </c>
      <c r="Q6883" s="17">
        <f ca="1">IF(P6883="0-90d",0,IF(P6883="91-180d",INDEX(Assumptions!$F$8:$F$12,MATCH(B6883,Assumptions!$A$8:$A$12,0)),IF(P6883="181-365d",INDEX(Assumptions!$G$8:$G$12,MATCH(B6883,Assumptions!$A$8:$A$12,0)),INDEX(Assumptions!$H$8:$H$12,MATCH(B6883,Assumptions!$A$8:$A$12,0)))))</f>
        <v>0.05</v>
      </c>
      <c r="R6883" s="14">
        <f t="shared" ca="1" si="754"/>
        <v>559904.6875</v>
      </c>
      <c r="S6883" s="14">
        <f t="shared" si="755"/>
        <v>0</v>
      </c>
      <c r="T6883" s="11" t="s">
        <v>39</v>
      </c>
      <c r="U6883" s="18" t="s">
        <v>26</v>
      </c>
    </row>
    <row r="6884" spans="1:21" ht="15" customHeight="1" x14ac:dyDescent="0.15">
      <c r="A6884" s="10" t="s">
        <v>6932</v>
      </c>
      <c r="B6884" s="11" t="s">
        <v>31</v>
      </c>
      <c r="C6884" s="11" t="s">
        <v>63</v>
      </c>
      <c r="D6884" s="12">
        <v>46113</v>
      </c>
      <c r="E6884" s="11">
        <v>1258</v>
      </c>
      <c r="F6884" s="11" t="s">
        <v>33</v>
      </c>
      <c r="G6884" s="13">
        <v>1029.0899999999999</v>
      </c>
      <c r="H6884" s="14">
        <f t="shared" si="749"/>
        <v>1294595.22</v>
      </c>
      <c r="I6884" s="14">
        <f>IF(F6884="GHS",H6884,H6884*Assumptions!$B$4)</f>
        <v>1294595.22</v>
      </c>
      <c r="J6884" s="15" t="str">
        <f>INDEX(Assumptions!$B$8:$B$12,MATCH(B6884,Assumptions!$A$8:$A$12,0))</f>
        <v>Weighted Average</v>
      </c>
      <c r="K6884" s="16">
        <f>G6884/(1-INDEX(Assumptions!$D$8:$D$12,MATCH(B6884,Assumptions!$A$8:$A$12,0)))</f>
        <v>1429.2916666666665</v>
      </c>
      <c r="L6884" s="16">
        <f t="shared" si="750"/>
        <v>30.872699999999995</v>
      </c>
      <c r="M6884" s="16">
        <f t="shared" si="751"/>
        <v>71.464583333333323</v>
      </c>
      <c r="N6884" s="14">
        <f>E6884*(K6884-L6884-M6884)*IF(F6884="GHS",1,Assumptions!$B$4)</f>
        <v>1669308.6142333332</v>
      </c>
      <c r="O6884" s="15">
        <f t="shared" ca="1" si="752"/>
        <v>173</v>
      </c>
      <c r="P6884" s="15" t="str">
        <f t="shared" ca="1" si="753"/>
        <v>91-180d</v>
      </c>
      <c r="Q6884" s="17">
        <f ca="1">IF(P6884="0-90d",0,IF(P6884="91-180d",INDEX(Assumptions!$F$8:$F$12,MATCH(B6884,Assumptions!$A$8:$A$12,0)),IF(P6884="181-365d",INDEX(Assumptions!$G$8:$G$12,MATCH(B6884,Assumptions!$A$8:$A$12,0)),INDEX(Assumptions!$H$8:$H$12,MATCH(B6884,Assumptions!$A$8:$A$12,0)))))</f>
        <v>0.05</v>
      </c>
      <c r="R6884" s="14">
        <f t="shared" ca="1" si="754"/>
        <v>64729.760999999999</v>
      </c>
      <c r="S6884" s="14">
        <f t="shared" ca="1" si="755"/>
        <v>1229865.459</v>
      </c>
      <c r="T6884" s="11" t="s">
        <v>25</v>
      </c>
      <c r="U6884" s="18" t="s">
        <v>26</v>
      </c>
    </row>
    <row r="6885" spans="1:21" ht="15" customHeight="1" x14ac:dyDescent="0.15">
      <c r="A6885" s="10" t="s">
        <v>6933</v>
      </c>
      <c r="B6885" s="11" t="s">
        <v>22</v>
      </c>
      <c r="C6885" s="11" t="s">
        <v>81</v>
      </c>
      <c r="D6885" s="12">
        <v>46170</v>
      </c>
      <c r="E6885" s="11">
        <v>2570</v>
      </c>
      <c r="F6885" s="11" t="s">
        <v>24</v>
      </c>
      <c r="G6885" s="13">
        <v>30533.05</v>
      </c>
      <c r="H6885" s="14">
        <f t="shared" si="749"/>
        <v>78469938.5</v>
      </c>
      <c r="I6885" s="14">
        <f>IF(F6885="GHS",H6885,H6885*Assumptions!$B$4)</f>
        <v>847475335.80000007</v>
      </c>
      <c r="J6885" s="15" t="str">
        <f>INDEX(Assumptions!$B$8:$B$12,MATCH(B6885,Assumptions!$A$8:$A$12,0))</f>
        <v>FIFO</v>
      </c>
      <c r="K6885" s="16">
        <f>G6885/(1-INDEX(Assumptions!$D$8:$D$12,MATCH(B6885,Assumptions!$A$8:$A$12,0)))</f>
        <v>37235.42682926829</v>
      </c>
      <c r="L6885" s="16">
        <f t="shared" si="750"/>
        <v>915.99149999999997</v>
      </c>
      <c r="M6885" s="16">
        <f t="shared" si="751"/>
        <v>1861.7713414634145</v>
      </c>
      <c r="N6885" s="14">
        <f>E6885*(K6885-L6885-M6885)*IF(F6885="GHS",1,Assumptions!$B$4)</f>
        <v>956406921.64551234</v>
      </c>
      <c r="O6885" s="15">
        <f t="shared" ca="1" si="752"/>
        <v>116</v>
      </c>
      <c r="P6885" s="15" t="str">
        <f t="shared" ca="1" si="753"/>
        <v>91-180d</v>
      </c>
      <c r="Q6885" s="17">
        <f ca="1">IF(P6885="0-90d",0,IF(P6885="91-180d",INDEX(Assumptions!$F$8:$F$12,MATCH(B6885,Assumptions!$A$8:$A$12,0)),IF(P6885="181-365d",INDEX(Assumptions!$G$8:$G$12,MATCH(B6885,Assumptions!$A$8:$A$12,0)),INDEX(Assumptions!$H$8:$H$12,MATCH(B6885,Assumptions!$A$8:$A$12,0)))))</f>
        <v>0.03</v>
      </c>
      <c r="R6885" s="14">
        <f t="shared" ca="1" si="754"/>
        <v>25424260.074000001</v>
      </c>
      <c r="S6885" s="14">
        <f t="shared" ca="1" si="755"/>
        <v>822051075.72600007</v>
      </c>
      <c r="T6885" s="11" t="s">
        <v>25</v>
      </c>
      <c r="U6885" s="18" t="s">
        <v>26</v>
      </c>
    </row>
    <row r="6886" spans="1:21" ht="15" customHeight="1" x14ac:dyDescent="0.15">
      <c r="A6886" s="10" t="s">
        <v>6934</v>
      </c>
      <c r="B6886" s="11" t="s">
        <v>31</v>
      </c>
      <c r="C6886" s="11" t="s">
        <v>76</v>
      </c>
      <c r="D6886" s="12">
        <v>46059</v>
      </c>
      <c r="E6886" s="11">
        <v>2718</v>
      </c>
      <c r="F6886" s="11" t="s">
        <v>33</v>
      </c>
      <c r="G6886" s="13">
        <v>3601.94</v>
      </c>
      <c r="H6886" s="14">
        <f t="shared" si="749"/>
        <v>9790072.9199999999</v>
      </c>
      <c r="I6886" s="14">
        <f>IF(F6886="GHS",H6886,H6886*Assumptions!$B$4)</f>
        <v>9790072.9199999999</v>
      </c>
      <c r="J6886" s="15" t="str">
        <f>INDEX(Assumptions!$B$8:$B$12,MATCH(B6886,Assumptions!$A$8:$A$12,0))</f>
        <v>Weighted Average</v>
      </c>
      <c r="K6886" s="16">
        <f>G6886/(1-INDEX(Assumptions!$D$8:$D$12,MATCH(B6886,Assumptions!$A$8:$A$12,0)))</f>
        <v>5002.6944444444443</v>
      </c>
      <c r="L6886" s="16">
        <f t="shared" si="750"/>
        <v>108.0582</v>
      </c>
      <c r="M6886" s="16">
        <f t="shared" si="751"/>
        <v>250.13472222222222</v>
      </c>
      <c r="N6886" s="14">
        <f>E6886*(K6886-L6886-M6886)*IF(F6886="GHS",1,Assumptions!$B$4)</f>
        <v>12623755.137399999</v>
      </c>
      <c r="O6886" s="15">
        <f t="shared" ca="1" si="752"/>
        <v>227</v>
      </c>
      <c r="P6886" s="15" t="str">
        <f t="shared" ca="1" si="753"/>
        <v>181-365d</v>
      </c>
      <c r="Q6886" s="17">
        <f ca="1">IF(P6886="0-90d",0,IF(P6886="91-180d",INDEX(Assumptions!$F$8:$F$12,MATCH(B6886,Assumptions!$A$8:$A$12,0)),IF(P6886="181-365d",INDEX(Assumptions!$G$8:$G$12,MATCH(B6886,Assumptions!$A$8:$A$12,0)),INDEX(Assumptions!$H$8:$H$12,MATCH(B6886,Assumptions!$A$8:$A$12,0)))))</f>
        <v>0.2</v>
      </c>
      <c r="R6886" s="14">
        <f t="shared" ca="1" si="754"/>
        <v>1958014.584</v>
      </c>
      <c r="S6886" s="14">
        <f t="shared" ca="1" si="755"/>
        <v>7832058.3360000001</v>
      </c>
      <c r="T6886" s="11" t="s">
        <v>25</v>
      </c>
      <c r="U6886" s="18" t="s">
        <v>26</v>
      </c>
    </row>
    <row r="6887" spans="1:21" ht="15" customHeight="1" x14ac:dyDescent="0.15">
      <c r="A6887" s="10" t="s">
        <v>6935</v>
      </c>
      <c r="B6887" s="11" t="s">
        <v>22</v>
      </c>
      <c r="C6887" s="11" t="s">
        <v>23</v>
      </c>
      <c r="D6887" s="12">
        <v>46091</v>
      </c>
      <c r="E6887" s="11">
        <v>496</v>
      </c>
      <c r="F6887" s="11" t="s">
        <v>24</v>
      </c>
      <c r="G6887" s="13">
        <v>27347.86</v>
      </c>
      <c r="H6887" s="14">
        <f t="shared" si="749"/>
        <v>13564538.560000001</v>
      </c>
      <c r="I6887" s="14">
        <f>IF(F6887="GHS",H6887,H6887*Assumptions!$B$4)</f>
        <v>146497016.44800001</v>
      </c>
      <c r="J6887" s="15" t="str">
        <f>INDEX(Assumptions!$B$8:$B$12,MATCH(B6887,Assumptions!$A$8:$A$12,0))</f>
        <v>FIFO</v>
      </c>
      <c r="K6887" s="16">
        <f>G6887/(1-INDEX(Assumptions!$D$8:$D$12,MATCH(B6887,Assumptions!$A$8:$A$12,0)))</f>
        <v>33351.048780487807</v>
      </c>
      <c r="L6887" s="16">
        <f t="shared" si="750"/>
        <v>820.43579999999997</v>
      </c>
      <c r="M6887" s="16">
        <f t="shared" si="751"/>
        <v>1667.5524390243904</v>
      </c>
      <c r="N6887" s="14">
        <f>E6887*(K6887-L6887-M6887)*IF(F6887="GHS",1,Assumptions!$B$4)</f>
        <v>165327242.70851123</v>
      </c>
      <c r="O6887" s="15">
        <f t="shared" ca="1" si="752"/>
        <v>195</v>
      </c>
      <c r="P6887" s="15" t="str">
        <f t="shared" ca="1" si="753"/>
        <v>181-365d</v>
      </c>
      <c r="Q6887" s="17">
        <f ca="1">IF(P6887="0-90d",0,IF(P6887="91-180d",INDEX(Assumptions!$F$8:$F$12,MATCH(B6887,Assumptions!$A$8:$A$12,0)),IF(P6887="181-365d",INDEX(Assumptions!$G$8:$G$12,MATCH(B6887,Assumptions!$A$8:$A$12,0)),INDEX(Assumptions!$H$8:$H$12,MATCH(B6887,Assumptions!$A$8:$A$12,0)))))</f>
        <v>0.15</v>
      </c>
      <c r="R6887" s="14">
        <f t="shared" ca="1" si="754"/>
        <v>21974552.4672</v>
      </c>
      <c r="S6887" s="14">
        <f t="shared" ca="1" si="755"/>
        <v>124522463.98080002</v>
      </c>
      <c r="T6887" s="11" t="s">
        <v>25</v>
      </c>
      <c r="U6887" s="18" t="s">
        <v>26</v>
      </c>
    </row>
    <row r="6888" spans="1:21" ht="15" customHeight="1" x14ac:dyDescent="0.15">
      <c r="A6888" s="10" t="s">
        <v>6936</v>
      </c>
      <c r="B6888" s="11" t="s">
        <v>31</v>
      </c>
      <c r="C6888" s="11" t="s">
        <v>63</v>
      </c>
      <c r="D6888" s="12">
        <v>45964</v>
      </c>
      <c r="E6888" s="11">
        <v>3601</v>
      </c>
      <c r="F6888" s="11" t="s">
        <v>33</v>
      </c>
      <c r="G6888" s="13">
        <v>3443.99</v>
      </c>
      <c r="H6888" s="14">
        <f t="shared" si="749"/>
        <v>12401807.989999998</v>
      </c>
      <c r="I6888" s="14">
        <f>IF(F6888="GHS",H6888,H6888*Assumptions!$B$4)</f>
        <v>12401807.989999998</v>
      </c>
      <c r="J6888" s="15" t="str">
        <f>INDEX(Assumptions!$B$8:$B$12,MATCH(B6888,Assumptions!$A$8:$A$12,0))</f>
        <v>Weighted Average</v>
      </c>
      <c r="K6888" s="16">
        <f>G6888/(1-INDEX(Assumptions!$D$8:$D$12,MATCH(B6888,Assumptions!$A$8:$A$12,0)))</f>
        <v>4783.3194444444443</v>
      </c>
      <c r="L6888" s="16">
        <f t="shared" si="750"/>
        <v>103.31969999999998</v>
      </c>
      <c r="M6888" s="16">
        <f t="shared" si="751"/>
        <v>239.16597222222222</v>
      </c>
      <c r="N6888" s="14">
        <f>E6888*(K6888-L6888-M6888)*IF(F6888="GHS",1,Assumptions!$B$4)</f>
        <v>15991442.413772222</v>
      </c>
      <c r="O6888" s="15">
        <f t="shared" ca="1" si="752"/>
        <v>322</v>
      </c>
      <c r="P6888" s="15" t="str">
        <f t="shared" ca="1" si="753"/>
        <v>181-365d</v>
      </c>
      <c r="Q6888" s="17">
        <f ca="1">IF(P6888="0-90d",0,IF(P6888="91-180d",INDEX(Assumptions!$F$8:$F$12,MATCH(B6888,Assumptions!$A$8:$A$12,0)),IF(P6888="181-365d",INDEX(Assumptions!$G$8:$G$12,MATCH(B6888,Assumptions!$A$8:$A$12,0)),INDEX(Assumptions!$H$8:$H$12,MATCH(B6888,Assumptions!$A$8:$A$12,0)))))</f>
        <v>0.2</v>
      </c>
      <c r="R6888" s="14">
        <f t="shared" ca="1" si="754"/>
        <v>2480361.5979999998</v>
      </c>
      <c r="S6888" s="14">
        <f t="shared" ca="1" si="755"/>
        <v>9921446.3919999991</v>
      </c>
      <c r="T6888" s="11" t="s">
        <v>25</v>
      </c>
      <c r="U6888" s="18" t="s">
        <v>26</v>
      </c>
    </row>
    <row r="6889" spans="1:21" ht="15" customHeight="1" x14ac:dyDescent="0.15">
      <c r="A6889" s="10" t="s">
        <v>6937</v>
      </c>
      <c r="B6889" s="11" t="s">
        <v>46</v>
      </c>
      <c r="C6889" s="11" t="s">
        <v>52</v>
      </c>
      <c r="D6889" s="12">
        <v>46112</v>
      </c>
      <c r="E6889" s="11">
        <v>2225</v>
      </c>
      <c r="F6889" s="11" t="s">
        <v>33</v>
      </c>
      <c r="G6889" s="13">
        <v>361894.34</v>
      </c>
      <c r="H6889" s="14">
        <f t="shared" si="749"/>
        <v>805214906.5</v>
      </c>
      <c r="I6889" s="14">
        <f>IF(F6889="GHS",H6889,H6889*Assumptions!$B$4)</f>
        <v>805214906.5</v>
      </c>
      <c r="J6889" s="15" t="str">
        <f>INDEX(Assumptions!$B$8:$B$12,MATCH(B6889,Assumptions!$A$8:$A$12,0))</f>
        <v>Specific Identification</v>
      </c>
      <c r="K6889" s="16">
        <f>G6889/(1-INDEX(Assumptions!$D$8:$D$12,MATCH(B6889,Assumptions!$A$8:$A$12,0)))</f>
        <v>463967.10256410256</v>
      </c>
      <c r="L6889" s="16">
        <f t="shared" si="750"/>
        <v>10856.8302</v>
      </c>
      <c r="M6889" s="16">
        <f t="shared" si="751"/>
        <v>23198.35512820513</v>
      </c>
      <c r="N6889" s="14">
        <f>E6889*(K6889-L6889-M6889)*IF(F6889="GHS",1,Assumptions!$B$4)</f>
        <v>956554015.84987164</v>
      </c>
      <c r="O6889" s="15">
        <f t="shared" ca="1" si="752"/>
        <v>174</v>
      </c>
      <c r="P6889" s="15" t="str">
        <f t="shared" ca="1" si="753"/>
        <v>91-180d</v>
      </c>
      <c r="Q6889" s="17">
        <f ca="1">IF(P6889="0-90d",0,IF(P6889="91-180d",INDEX(Assumptions!$F$8:$F$12,MATCH(B6889,Assumptions!$A$8:$A$12,0)),IF(P6889="181-365d",INDEX(Assumptions!$G$8:$G$12,MATCH(B6889,Assumptions!$A$8:$A$12,0)),INDEX(Assumptions!$H$8:$H$12,MATCH(B6889,Assumptions!$A$8:$A$12,0)))))</f>
        <v>0</v>
      </c>
      <c r="R6889" s="14">
        <f t="shared" ca="1" si="754"/>
        <v>0</v>
      </c>
      <c r="S6889" s="14">
        <f t="shared" ca="1" si="755"/>
        <v>805214906.5</v>
      </c>
      <c r="T6889" s="11" t="s">
        <v>25</v>
      </c>
      <c r="U6889" s="18" t="s">
        <v>26</v>
      </c>
    </row>
    <row r="6890" spans="1:21" ht="15" customHeight="1" x14ac:dyDescent="0.15">
      <c r="A6890" s="10" t="s">
        <v>6938</v>
      </c>
      <c r="B6890" s="11" t="s">
        <v>41</v>
      </c>
      <c r="C6890" s="11" t="s">
        <v>44</v>
      </c>
      <c r="D6890" s="12">
        <v>45974</v>
      </c>
      <c r="E6890" s="11">
        <v>1053</v>
      </c>
      <c r="F6890" s="11" t="s">
        <v>33</v>
      </c>
      <c r="G6890" s="13">
        <v>705.56</v>
      </c>
      <c r="H6890" s="14">
        <f t="shared" si="749"/>
        <v>742954.67999999993</v>
      </c>
      <c r="I6890" s="14">
        <f>IF(F6890="GHS",H6890,H6890*Assumptions!$B$4)</f>
        <v>742954.67999999993</v>
      </c>
      <c r="J6890" s="15" t="str">
        <f>INDEX(Assumptions!$B$8:$B$12,MATCH(B6890,Assumptions!$A$8:$A$12,0))</f>
        <v>Weighted Average</v>
      </c>
      <c r="K6890" s="16">
        <f>G6890/(1-INDEX(Assumptions!$D$8:$D$12,MATCH(B6890,Assumptions!$A$8:$A$12,0)))</f>
        <v>1085.476923076923</v>
      </c>
      <c r="L6890" s="16">
        <f t="shared" si="750"/>
        <v>21.166799999999999</v>
      </c>
      <c r="M6890" s="16">
        <f t="shared" si="751"/>
        <v>54.273846153846151</v>
      </c>
      <c r="N6890" s="14">
        <f>E6890*(K6890-L6890-M6890)*IF(F6890="GHS",1,Assumptions!$B$4)</f>
        <v>1063568.1995999999</v>
      </c>
      <c r="O6890" s="15">
        <f t="shared" ca="1" si="752"/>
        <v>312</v>
      </c>
      <c r="P6890" s="15" t="str">
        <f t="shared" ca="1" si="753"/>
        <v>181-365d</v>
      </c>
      <c r="Q6890" s="17">
        <f ca="1">IF(P6890="0-90d",0,IF(P6890="91-180d",INDEX(Assumptions!$F$8:$F$12,MATCH(B6890,Assumptions!$A$8:$A$12,0)),IF(P6890="181-365d",INDEX(Assumptions!$G$8:$G$12,MATCH(B6890,Assumptions!$A$8:$A$12,0)),INDEX(Assumptions!$H$8:$H$12,MATCH(B6890,Assumptions!$A$8:$A$12,0)))))</f>
        <v>0.35</v>
      </c>
      <c r="R6890" s="14">
        <f t="shared" ca="1" si="754"/>
        <v>260034.13799999995</v>
      </c>
      <c r="S6890" s="14">
        <f t="shared" ca="1" si="755"/>
        <v>482920.54200000002</v>
      </c>
      <c r="T6890" s="11" t="s">
        <v>25</v>
      </c>
      <c r="U6890" s="18" t="s">
        <v>26</v>
      </c>
    </row>
    <row r="6891" spans="1:21" ht="15" customHeight="1" x14ac:dyDescent="0.15">
      <c r="A6891" s="10" t="s">
        <v>6939</v>
      </c>
      <c r="B6891" s="11" t="s">
        <v>41</v>
      </c>
      <c r="C6891" s="11" t="s">
        <v>115</v>
      </c>
      <c r="D6891" s="12">
        <v>45798</v>
      </c>
      <c r="E6891" s="11">
        <v>2544</v>
      </c>
      <c r="F6891" s="11" t="s">
        <v>33</v>
      </c>
      <c r="G6891" s="13">
        <v>510.04</v>
      </c>
      <c r="H6891" s="14">
        <f t="shared" si="749"/>
        <v>1297541.76</v>
      </c>
      <c r="I6891" s="14">
        <f>IF(F6891="GHS",H6891,H6891*Assumptions!$B$4)</f>
        <v>1297541.76</v>
      </c>
      <c r="J6891" s="15" t="str">
        <f>INDEX(Assumptions!$B$8:$B$12,MATCH(B6891,Assumptions!$A$8:$A$12,0))</f>
        <v>Weighted Average</v>
      </c>
      <c r="K6891" s="16">
        <f>G6891/(1-INDEX(Assumptions!$D$8:$D$12,MATCH(B6891,Assumptions!$A$8:$A$12,0)))</f>
        <v>784.67692307692312</v>
      </c>
      <c r="L6891" s="16">
        <f t="shared" si="750"/>
        <v>15.3012</v>
      </c>
      <c r="M6891" s="16">
        <f t="shared" si="751"/>
        <v>39.233846153846159</v>
      </c>
      <c r="N6891" s="14">
        <f>E6891*(K6891-L6891-M6891)*IF(F6891="GHS",1,Assumptions!$B$4)</f>
        <v>1857480.934892308</v>
      </c>
      <c r="O6891" s="15">
        <f t="shared" ca="1" si="752"/>
        <v>488</v>
      </c>
      <c r="P6891" s="15" t="str">
        <f t="shared" ca="1" si="753"/>
        <v>365d+</v>
      </c>
      <c r="Q6891" s="17">
        <f ca="1">IF(P6891="0-90d",0,IF(P6891="91-180d",INDEX(Assumptions!$F$8:$F$12,MATCH(B6891,Assumptions!$A$8:$A$12,0)),IF(P6891="181-365d",INDEX(Assumptions!$G$8:$G$12,MATCH(B6891,Assumptions!$A$8:$A$12,0)),INDEX(Assumptions!$H$8:$H$12,MATCH(B6891,Assumptions!$A$8:$A$12,0)))))</f>
        <v>0.8</v>
      </c>
      <c r="R6891" s="14">
        <f t="shared" ca="1" si="754"/>
        <v>1038033.4080000001</v>
      </c>
      <c r="S6891" s="14">
        <f t="shared" ca="1" si="755"/>
        <v>259508.35199999996</v>
      </c>
      <c r="T6891" s="11" t="s">
        <v>25</v>
      </c>
      <c r="U6891" s="18" t="s">
        <v>26</v>
      </c>
    </row>
    <row r="6892" spans="1:21" ht="15" customHeight="1" x14ac:dyDescent="0.15">
      <c r="A6892" s="10" t="s">
        <v>6940</v>
      </c>
      <c r="B6892" s="11" t="s">
        <v>31</v>
      </c>
      <c r="C6892" s="11" t="s">
        <v>63</v>
      </c>
      <c r="D6892" s="12">
        <v>46109</v>
      </c>
      <c r="E6892" s="11">
        <v>593</v>
      </c>
      <c r="F6892" s="11" t="s">
        <v>33</v>
      </c>
      <c r="G6892" s="13">
        <v>2647.41</v>
      </c>
      <c r="H6892" s="14">
        <f t="shared" si="749"/>
        <v>1569914.13</v>
      </c>
      <c r="I6892" s="14">
        <f>IF(F6892="GHS",H6892,H6892*Assumptions!$B$4)</f>
        <v>1569914.13</v>
      </c>
      <c r="J6892" s="15" t="str">
        <f>INDEX(Assumptions!$B$8:$B$12,MATCH(B6892,Assumptions!$A$8:$A$12,0))</f>
        <v>Weighted Average</v>
      </c>
      <c r="K6892" s="16">
        <f>G6892/(1-INDEX(Assumptions!$D$8:$D$12,MATCH(B6892,Assumptions!$A$8:$A$12,0)))</f>
        <v>3676.9583333333335</v>
      </c>
      <c r="L6892" s="16">
        <f t="shared" si="750"/>
        <v>79.422299999999993</v>
      </c>
      <c r="M6892" s="16">
        <f t="shared" si="751"/>
        <v>183.84791666666669</v>
      </c>
      <c r="N6892" s="14">
        <f>E6892*(K6892-L6892-M6892)*IF(F6892="GHS",1,Assumptions!$B$4)</f>
        <v>2024317.0531833332</v>
      </c>
      <c r="O6892" s="15">
        <f t="shared" ca="1" si="752"/>
        <v>177</v>
      </c>
      <c r="P6892" s="15" t="str">
        <f t="shared" ca="1" si="753"/>
        <v>91-180d</v>
      </c>
      <c r="Q6892" s="17">
        <f ca="1">IF(P6892="0-90d",0,IF(P6892="91-180d",INDEX(Assumptions!$F$8:$F$12,MATCH(B6892,Assumptions!$A$8:$A$12,0)),IF(P6892="181-365d",INDEX(Assumptions!$G$8:$G$12,MATCH(B6892,Assumptions!$A$8:$A$12,0)),INDEX(Assumptions!$H$8:$H$12,MATCH(B6892,Assumptions!$A$8:$A$12,0)))))</f>
        <v>0.05</v>
      </c>
      <c r="R6892" s="14">
        <f t="shared" ca="1" si="754"/>
        <v>78495.7065</v>
      </c>
      <c r="S6892" s="14">
        <f t="shared" ca="1" si="755"/>
        <v>1491418.4234999998</v>
      </c>
      <c r="T6892" s="11" t="s">
        <v>25</v>
      </c>
      <c r="U6892" s="18" t="s">
        <v>26</v>
      </c>
    </row>
    <row r="6893" spans="1:21" ht="15" customHeight="1" x14ac:dyDescent="0.15">
      <c r="A6893" s="10" t="s">
        <v>6941</v>
      </c>
      <c r="B6893" s="11" t="s">
        <v>22</v>
      </c>
      <c r="C6893" s="11" t="s">
        <v>61</v>
      </c>
      <c r="D6893" s="12">
        <v>45989</v>
      </c>
      <c r="E6893" s="11">
        <v>4785</v>
      </c>
      <c r="F6893" s="11" t="s">
        <v>24</v>
      </c>
      <c r="G6893" s="13">
        <v>13523.02</v>
      </c>
      <c r="H6893" s="14">
        <f t="shared" si="749"/>
        <v>64707650.700000003</v>
      </c>
      <c r="I6893" s="14">
        <f>IF(F6893="GHS",H6893,H6893*Assumptions!$B$4)</f>
        <v>698842627.56000006</v>
      </c>
      <c r="J6893" s="15" t="str">
        <f>INDEX(Assumptions!$B$8:$B$12,MATCH(B6893,Assumptions!$A$8:$A$12,0))</f>
        <v>FIFO</v>
      </c>
      <c r="K6893" s="16">
        <f>G6893/(1-INDEX(Assumptions!$D$8:$D$12,MATCH(B6893,Assumptions!$A$8:$A$12,0)))</f>
        <v>16491.487804878048</v>
      </c>
      <c r="L6893" s="16">
        <f t="shared" si="750"/>
        <v>405.69060000000002</v>
      </c>
      <c r="M6893" s="16">
        <f t="shared" si="751"/>
        <v>824.57439024390249</v>
      </c>
      <c r="N6893" s="14">
        <f>E6893*(K6893-L6893-M6893)*IF(F6893="GHS",1,Assumptions!$B$4)</f>
        <v>788669472.61466348</v>
      </c>
      <c r="O6893" s="15">
        <f t="shared" ca="1" si="752"/>
        <v>297</v>
      </c>
      <c r="P6893" s="15" t="str">
        <f t="shared" ca="1" si="753"/>
        <v>181-365d</v>
      </c>
      <c r="Q6893" s="17">
        <f ca="1">IF(P6893="0-90d",0,IF(P6893="91-180d",INDEX(Assumptions!$F$8:$F$12,MATCH(B6893,Assumptions!$A$8:$A$12,0)),IF(P6893="181-365d",INDEX(Assumptions!$G$8:$G$12,MATCH(B6893,Assumptions!$A$8:$A$12,0)),INDEX(Assumptions!$H$8:$H$12,MATCH(B6893,Assumptions!$A$8:$A$12,0)))))</f>
        <v>0.15</v>
      </c>
      <c r="R6893" s="14">
        <f t="shared" ca="1" si="754"/>
        <v>104826394.134</v>
      </c>
      <c r="S6893" s="14">
        <f t="shared" ca="1" si="755"/>
        <v>594016233.42600012</v>
      </c>
      <c r="T6893" s="11" t="s">
        <v>50</v>
      </c>
      <c r="U6893" s="18" t="s">
        <v>26</v>
      </c>
    </row>
    <row r="6894" spans="1:21" ht="15" customHeight="1" x14ac:dyDescent="0.15">
      <c r="A6894" s="10" t="s">
        <v>6942</v>
      </c>
      <c r="B6894" s="11" t="s">
        <v>31</v>
      </c>
      <c r="C6894" s="11" t="s">
        <v>32</v>
      </c>
      <c r="D6894" s="12">
        <v>45780</v>
      </c>
      <c r="E6894" s="11">
        <v>4159</v>
      </c>
      <c r="F6894" s="11" t="s">
        <v>33</v>
      </c>
      <c r="G6894" s="13">
        <v>2245.2600000000002</v>
      </c>
      <c r="H6894" s="14">
        <f t="shared" si="749"/>
        <v>9338036.3400000017</v>
      </c>
      <c r="I6894" s="14">
        <f>IF(F6894="GHS",H6894,H6894*Assumptions!$B$4)</f>
        <v>9338036.3400000017</v>
      </c>
      <c r="J6894" s="15" t="str">
        <f>INDEX(Assumptions!$B$8:$B$12,MATCH(B6894,Assumptions!$A$8:$A$12,0))</f>
        <v>Weighted Average</v>
      </c>
      <c r="K6894" s="16">
        <f>G6894/(1-INDEX(Assumptions!$D$8:$D$12,MATCH(B6894,Assumptions!$A$8:$A$12,0)))</f>
        <v>3118.416666666667</v>
      </c>
      <c r="L6894" s="16">
        <f t="shared" si="750"/>
        <v>67.357799999999997</v>
      </c>
      <c r="M6894" s="16">
        <f t="shared" si="751"/>
        <v>155.92083333333335</v>
      </c>
      <c r="N6894" s="14">
        <f>E6894*(K6894-L6894-M6894)*IF(F6894="GHS",1,Assumptions!$B$4)</f>
        <v>12040879.080633335</v>
      </c>
      <c r="O6894" s="15">
        <f t="shared" ca="1" si="752"/>
        <v>506</v>
      </c>
      <c r="P6894" s="15" t="str">
        <f t="shared" ca="1" si="753"/>
        <v>365d+</v>
      </c>
      <c r="Q6894" s="17">
        <f ca="1">IF(P6894="0-90d",0,IF(P6894="91-180d",INDEX(Assumptions!$F$8:$F$12,MATCH(B6894,Assumptions!$A$8:$A$12,0)),IF(P6894="181-365d",INDEX(Assumptions!$G$8:$G$12,MATCH(B6894,Assumptions!$A$8:$A$12,0)),INDEX(Assumptions!$H$8:$H$12,MATCH(B6894,Assumptions!$A$8:$A$12,0)))))</f>
        <v>0.6</v>
      </c>
      <c r="R6894" s="14">
        <f t="shared" ca="1" si="754"/>
        <v>5602821.8040000005</v>
      </c>
      <c r="S6894" s="14">
        <f t="shared" ca="1" si="755"/>
        <v>3735214.5360000012</v>
      </c>
      <c r="T6894" s="11" t="s">
        <v>25</v>
      </c>
      <c r="U6894" s="18" t="s">
        <v>26</v>
      </c>
    </row>
    <row r="6895" spans="1:21" ht="15" customHeight="1" x14ac:dyDescent="0.15">
      <c r="A6895" s="10" t="s">
        <v>6943</v>
      </c>
      <c r="B6895" s="11" t="s">
        <v>41</v>
      </c>
      <c r="C6895" s="11" t="s">
        <v>49</v>
      </c>
      <c r="D6895" s="12">
        <v>46156</v>
      </c>
      <c r="E6895" s="11">
        <v>4482</v>
      </c>
      <c r="F6895" s="11" t="s">
        <v>33</v>
      </c>
      <c r="G6895" s="13">
        <v>221.35</v>
      </c>
      <c r="H6895" s="14">
        <f t="shared" si="749"/>
        <v>992090.7</v>
      </c>
      <c r="I6895" s="14">
        <f>IF(F6895="GHS",H6895,H6895*Assumptions!$B$4)</f>
        <v>992090.7</v>
      </c>
      <c r="J6895" s="15" t="str">
        <f>INDEX(Assumptions!$B$8:$B$12,MATCH(B6895,Assumptions!$A$8:$A$12,0))</f>
        <v>Weighted Average</v>
      </c>
      <c r="K6895" s="16">
        <f>G6895/(1-INDEX(Assumptions!$D$8:$D$12,MATCH(B6895,Assumptions!$A$8:$A$12,0)))</f>
        <v>340.53846153846149</v>
      </c>
      <c r="L6895" s="16">
        <f t="shared" si="750"/>
        <v>6.6404999999999994</v>
      </c>
      <c r="M6895" s="16">
        <f t="shared" si="751"/>
        <v>17.026923076923076</v>
      </c>
      <c r="N6895" s="14">
        <f>E6895*(K6895-L6895-M6895)*IF(F6895="GHS",1,Assumptions!$B$4)</f>
        <v>1420215.9943846152</v>
      </c>
      <c r="O6895" s="15">
        <f t="shared" ca="1" si="752"/>
        <v>130</v>
      </c>
      <c r="P6895" s="15" t="str">
        <f t="shared" ca="1" si="753"/>
        <v>91-180d</v>
      </c>
      <c r="Q6895" s="17">
        <f ca="1">IF(P6895="0-90d",0,IF(P6895="91-180d",INDEX(Assumptions!$F$8:$F$12,MATCH(B6895,Assumptions!$A$8:$A$12,0)),IF(P6895="181-365d",INDEX(Assumptions!$G$8:$G$12,MATCH(B6895,Assumptions!$A$8:$A$12,0)),INDEX(Assumptions!$H$8:$H$12,MATCH(B6895,Assumptions!$A$8:$A$12,0)))))</f>
        <v>0.1</v>
      </c>
      <c r="R6895" s="14">
        <f t="shared" ca="1" si="754"/>
        <v>99209.07</v>
      </c>
      <c r="S6895" s="14">
        <f t="shared" ca="1" si="755"/>
        <v>892881.62999999989</v>
      </c>
      <c r="T6895" s="11" t="s">
        <v>25</v>
      </c>
      <c r="U6895" s="18" t="s">
        <v>26</v>
      </c>
    </row>
    <row r="6896" spans="1:21" ht="15" customHeight="1" x14ac:dyDescent="0.15">
      <c r="A6896" s="10" t="s">
        <v>6944</v>
      </c>
      <c r="B6896" s="11" t="s">
        <v>22</v>
      </c>
      <c r="C6896" s="11" t="s">
        <v>81</v>
      </c>
      <c r="D6896" s="12">
        <v>46109</v>
      </c>
      <c r="E6896" s="11">
        <v>4369</v>
      </c>
      <c r="F6896" s="11" t="s">
        <v>24</v>
      </c>
      <c r="G6896" s="13">
        <v>17026</v>
      </c>
      <c r="H6896" s="14">
        <f t="shared" si="749"/>
        <v>74386594</v>
      </c>
      <c r="I6896" s="14">
        <f>IF(F6896="GHS",H6896,H6896*Assumptions!$B$4)</f>
        <v>803375215.20000005</v>
      </c>
      <c r="J6896" s="15" t="str">
        <f>INDEX(Assumptions!$B$8:$B$12,MATCH(B6896,Assumptions!$A$8:$A$12,0))</f>
        <v>FIFO</v>
      </c>
      <c r="K6896" s="16">
        <f>G6896/(1-INDEX(Assumptions!$D$8:$D$12,MATCH(B6896,Assumptions!$A$8:$A$12,0)))</f>
        <v>20763.414634146338</v>
      </c>
      <c r="L6896" s="16">
        <f t="shared" si="750"/>
        <v>510.78</v>
      </c>
      <c r="M6896" s="16">
        <f t="shared" si="751"/>
        <v>1038.1707317073169</v>
      </c>
      <c r="N6896" s="14">
        <f>E6896*(K6896-L6896-M6896)*IF(F6896="GHS",1,Assumptions!$B$4)</f>
        <v>906638322.1293658</v>
      </c>
      <c r="O6896" s="15">
        <f t="shared" ca="1" si="752"/>
        <v>177</v>
      </c>
      <c r="P6896" s="15" t="str">
        <f t="shared" ca="1" si="753"/>
        <v>91-180d</v>
      </c>
      <c r="Q6896" s="17">
        <f ca="1">IF(P6896="0-90d",0,IF(P6896="91-180d",INDEX(Assumptions!$F$8:$F$12,MATCH(B6896,Assumptions!$A$8:$A$12,0)),IF(P6896="181-365d",INDEX(Assumptions!$G$8:$G$12,MATCH(B6896,Assumptions!$A$8:$A$12,0)),INDEX(Assumptions!$H$8:$H$12,MATCH(B6896,Assumptions!$A$8:$A$12,0)))))</f>
        <v>0.03</v>
      </c>
      <c r="R6896" s="14">
        <f t="shared" ca="1" si="754"/>
        <v>24101256.456</v>
      </c>
      <c r="S6896" s="14">
        <f t="shared" ca="1" si="755"/>
        <v>779273958.74400008</v>
      </c>
      <c r="T6896" s="11" t="s">
        <v>25</v>
      </c>
      <c r="U6896" s="18" t="s">
        <v>26</v>
      </c>
    </row>
    <row r="6897" spans="1:21" ht="15" customHeight="1" x14ac:dyDescent="0.15">
      <c r="A6897" s="10" t="s">
        <v>6945</v>
      </c>
      <c r="B6897" s="11" t="s">
        <v>46</v>
      </c>
      <c r="C6897" s="11" t="s">
        <v>119</v>
      </c>
      <c r="D6897" s="12">
        <v>46027</v>
      </c>
      <c r="E6897" s="11">
        <v>4679</v>
      </c>
      <c r="F6897" s="11" t="s">
        <v>33</v>
      </c>
      <c r="G6897" s="13">
        <v>790225.08</v>
      </c>
      <c r="H6897" s="14">
        <f t="shared" si="749"/>
        <v>3697463149.3199997</v>
      </c>
      <c r="I6897" s="14">
        <f>IF(F6897="GHS",H6897,H6897*Assumptions!$B$4)</f>
        <v>3697463149.3199997</v>
      </c>
      <c r="J6897" s="15" t="str">
        <f>INDEX(Assumptions!$B$8:$B$12,MATCH(B6897,Assumptions!$A$8:$A$12,0))</f>
        <v>Specific Identification</v>
      </c>
      <c r="K6897" s="16">
        <f>G6897/(1-INDEX(Assumptions!$D$8:$D$12,MATCH(B6897,Assumptions!$A$8:$A$12,0)))</f>
        <v>1013109.0769230769</v>
      </c>
      <c r="L6897" s="16">
        <f t="shared" si="750"/>
        <v>23706.752399999998</v>
      </c>
      <c r="M6897" s="16">
        <f t="shared" si="751"/>
        <v>50655.453846153847</v>
      </c>
      <c r="N6897" s="14">
        <f>E6897*(K6897-L6897-M6897)*IF(F6897="GHS",1,Assumptions!$B$4)</f>
        <v>4392396607.8973227</v>
      </c>
      <c r="O6897" s="15">
        <f t="shared" ca="1" si="752"/>
        <v>259</v>
      </c>
      <c r="P6897" s="15" t="str">
        <f t="shared" ca="1" si="753"/>
        <v>181-365d</v>
      </c>
      <c r="Q6897" s="17">
        <f ca="1">IF(P6897="0-90d",0,IF(P6897="91-180d",INDEX(Assumptions!$F$8:$F$12,MATCH(B6897,Assumptions!$A$8:$A$12,0)),IF(P6897="181-365d",INDEX(Assumptions!$G$8:$G$12,MATCH(B6897,Assumptions!$A$8:$A$12,0)),INDEX(Assumptions!$H$8:$H$12,MATCH(B6897,Assumptions!$A$8:$A$12,0)))))</f>
        <v>0.05</v>
      </c>
      <c r="R6897" s="14">
        <f t="shared" ca="1" si="754"/>
        <v>184873157.46599999</v>
      </c>
      <c r="S6897" s="14">
        <f t="shared" ca="1" si="755"/>
        <v>3512589991.8539996</v>
      </c>
      <c r="T6897" s="11" t="s">
        <v>25</v>
      </c>
      <c r="U6897" s="18" t="s">
        <v>26</v>
      </c>
    </row>
    <row r="6898" spans="1:21" ht="15" customHeight="1" x14ac:dyDescent="0.15">
      <c r="A6898" s="10" t="s">
        <v>6946</v>
      </c>
      <c r="B6898" s="11" t="s">
        <v>31</v>
      </c>
      <c r="C6898" s="11" t="s">
        <v>76</v>
      </c>
      <c r="D6898" s="12">
        <v>45823</v>
      </c>
      <c r="E6898" s="11">
        <v>127</v>
      </c>
      <c r="F6898" s="11" t="s">
        <v>33</v>
      </c>
      <c r="G6898" s="13">
        <v>2180.23</v>
      </c>
      <c r="H6898" s="14">
        <f t="shared" si="749"/>
        <v>276889.21000000002</v>
      </c>
      <c r="I6898" s="14">
        <f>IF(F6898="GHS",H6898,H6898*Assumptions!$B$4)</f>
        <v>276889.21000000002</v>
      </c>
      <c r="J6898" s="15" t="str">
        <f>INDEX(Assumptions!$B$8:$B$12,MATCH(B6898,Assumptions!$A$8:$A$12,0))</f>
        <v>Weighted Average</v>
      </c>
      <c r="K6898" s="16">
        <f>G6898/(1-INDEX(Assumptions!$D$8:$D$12,MATCH(B6898,Assumptions!$A$8:$A$12,0)))</f>
        <v>3028.0972222222222</v>
      </c>
      <c r="L6898" s="16">
        <f t="shared" si="750"/>
        <v>65.406899999999993</v>
      </c>
      <c r="M6898" s="16">
        <f t="shared" si="751"/>
        <v>151.4048611111111</v>
      </c>
      <c r="N6898" s="14">
        <f>E6898*(K6898-L6898-M6898)*IF(F6898="GHS",1,Assumptions!$B$4)</f>
        <v>357033.25356111111</v>
      </c>
      <c r="O6898" s="15">
        <f t="shared" ca="1" si="752"/>
        <v>463</v>
      </c>
      <c r="P6898" s="15" t="str">
        <f t="shared" ca="1" si="753"/>
        <v>365d+</v>
      </c>
      <c r="Q6898" s="17">
        <f ca="1">IF(P6898="0-90d",0,IF(P6898="91-180d",INDEX(Assumptions!$F$8:$F$12,MATCH(B6898,Assumptions!$A$8:$A$12,0)),IF(P6898="181-365d",INDEX(Assumptions!$G$8:$G$12,MATCH(B6898,Assumptions!$A$8:$A$12,0)),INDEX(Assumptions!$H$8:$H$12,MATCH(B6898,Assumptions!$A$8:$A$12,0)))))</f>
        <v>0.6</v>
      </c>
      <c r="R6898" s="14">
        <f t="shared" ca="1" si="754"/>
        <v>166133.52600000001</v>
      </c>
      <c r="S6898" s="14">
        <f t="shared" ca="1" si="755"/>
        <v>110755.68400000001</v>
      </c>
      <c r="T6898" s="11" t="s">
        <v>25</v>
      </c>
      <c r="U6898" s="18" t="s">
        <v>26</v>
      </c>
    </row>
    <row r="6899" spans="1:21" ht="15" customHeight="1" x14ac:dyDescent="0.15">
      <c r="A6899" s="10" t="s">
        <v>6947</v>
      </c>
      <c r="B6899" s="11" t="s">
        <v>31</v>
      </c>
      <c r="C6899" s="11" t="s">
        <v>63</v>
      </c>
      <c r="D6899" s="12">
        <v>46164</v>
      </c>
      <c r="E6899" s="11">
        <v>1015</v>
      </c>
      <c r="F6899" s="11" t="s">
        <v>33</v>
      </c>
      <c r="G6899" s="13">
        <v>2693.18</v>
      </c>
      <c r="H6899" s="14">
        <f t="shared" si="749"/>
        <v>2733577.6999999997</v>
      </c>
      <c r="I6899" s="14">
        <f>IF(F6899="GHS",H6899,H6899*Assumptions!$B$4)</f>
        <v>2733577.6999999997</v>
      </c>
      <c r="J6899" s="15" t="str">
        <f>INDEX(Assumptions!$B$8:$B$12,MATCH(B6899,Assumptions!$A$8:$A$12,0))</f>
        <v>Weighted Average</v>
      </c>
      <c r="K6899" s="16">
        <f>G6899/(1-INDEX(Assumptions!$D$8:$D$12,MATCH(B6899,Assumptions!$A$8:$A$12,0)))</f>
        <v>3740.5277777777778</v>
      </c>
      <c r="L6899" s="16">
        <f t="shared" si="750"/>
        <v>80.795399999999987</v>
      </c>
      <c r="M6899" s="16">
        <f t="shared" si="751"/>
        <v>187.0263888888889</v>
      </c>
      <c r="N6899" s="14">
        <f>E6899*(K6899-L6899-M6899)*IF(F6899="GHS",1,Assumptions!$B$4)</f>
        <v>3524796.5787222222</v>
      </c>
      <c r="O6899" s="15">
        <f t="shared" ca="1" si="752"/>
        <v>122</v>
      </c>
      <c r="P6899" s="15" t="str">
        <f t="shared" ca="1" si="753"/>
        <v>91-180d</v>
      </c>
      <c r="Q6899" s="17">
        <f ca="1">IF(P6899="0-90d",0,IF(P6899="91-180d",INDEX(Assumptions!$F$8:$F$12,MATCH(B6899,Assumptions!$A$8:$A$12,0)),IF(P6899="181-365d",INDEX(Assumptions!$G$8:$G$12,MATCH(B6899,Assumptions!$A$8:$A$12,0)),INDEX(Assumptions!$H$8:$H$12,MATCH(B6899,Assumptions!$A$8:$A$12,0)))))</f>
        <v>0.05</v>
      </c>
      <c r="R6899" s="14">
        <f t="shared" ca="1" si="754"/>
        <v>136678.88499999998</v>
      </c>
      <c r="S6899" s="14">
        <f t="shared" ca="1" si="755"/>
        <v>2596898.8149999999</v>
      </c>
      <c r="T6899" s="11" t="s">
        <v>25</v>
      </c>
      <c r="U6899" s="18" t="s">
        <v>26</v>
      </c>
    </row>
    <row r="6900" spans="1:21" ht="15" customHeight="1" x14ac:dyDescent="0.15">
      <c r="A6900" s="10" t="s">
        <v>6948</v>
      </c>
      <c r="B6900" s="11" t="s">
        <v>28</v>
      </c>
      <c r="C6900" s="11" t="s">
        <v>38</v>
      </c>
      <c r="D6900" s="12">
        <v>45860</v>
      </c>
      <c r="E6900" s="11">
        <v>892</v>
      </c>
      <c r="F6900" s="11" t="s">
        <v>24</v>
      </c>
      <c r="G6900" s="13">
        <v>17674.41</v>
      </c>
      <c r="H6900" s="14">
        <f t="shared" si="749"/>
        <v>15765573.720000001</v>
      </c>
      <c r="I6900" s="14">
        <f>IF(F6900="GHS",H6900,H6900*Assumptions!$B$4)</f>
        <v>170268196.17600003</v>
      </c>
      <c r="J6900" s="15" t="str">
        <f>INDEX(Assumptions!$B$8:$B$12,MATCH(B6900,Assumptions!$A$8:$A$12,0))</f>
        <v>Fair Value Less Costs to Sell</v>
      </c>
      <c r="K6900" s="16">
        <f>G6900/(1-INDEX(Assumptions!$D$8:$D$12,MATCH(B6900,Assumptions!$A$8:$A$12,0)))</f>
        <v>20084.556818181816</v>
      </c>
      <c r="L6900" s="16">
        <f t="shared" si="750"/>
        <v>530.23230000000001</v>
      </c>
      <c r="M6900" s="16">
        <f t="shared" si="751"/>
        <v>1004.2278409090909</v>
      </c>
      <c r="N6900" s="14">
        <f>E6900*(K6900-L6900-M6900)*IF(F6900="GHS",1,Assumptions!$B$4)</f>
        <v>178704211.35017455</v>
      </c>
      <c r="O6900" s="15">
        <f t="shared" ca="1" si="752"/>
        <v>426</v>
      </c>
      <c r="P6900" s="15" t="str">
        <f t="shared" ca="1" si="753"/>
        <v>365d+</v>
      </c>
      <c r="Q6900" s="17">
        <f ca="1">IF(P6900="0-90d",0,IF(P6900="91-180d",INDEX(Assumptions!$F$8:$F$12,MATCH(B6900,Assumptions!$A$8:$A$12,0)),IF(P6900="181-365d",INDEX(Assumptions!$G$8:$G$12,MATCH(B6900,Assumptions!$A$8:$A$12,0)),INDEX(Assumptions!$H$8:$H$12,MATCH(B6900,Assumptions!$A$8:$A$12,0)))))</f>
        <v>0.4</v>
      </c>
      <c r="R6900" s="14">
        <f t="shared" ca="1" si="754"/>
        <v>68107278.47040002</v>
      </c>
      <c r="S6900" s="14">
        <f t="shared" ca="1" si="755"/>
        <v>102160917.70560001</v>
      </c>
      <c r="T6900" s="11" t="s">
        <v>25</v>
      </c>
      <c r="U6900" s="18" t="s">
        <v>26</v>
      </c>
    </row>
    <row r="6901" spans="1:21" ht="15" customHeight="1" x14ac:dyDescent="0.15">
      <c r="A6901" s="10" t="s">
        <v>6949</v>
      </c>
      <c r="B6901" s="11" t="s">
        <v>31</v>
      </c>
      <c r="C6901" s="11" t="s">
        <v>32</v>
      </c>
      <c r="D6901" s="12">
        <v>45846</v>
      </c>
      <c r="E6901" s="11">
        <v>2328</v>
      </c>
      <c r="F6901" s="11" t="s">
        <v>33</v>
      </c>
      <c r="G6901" s="13">
        <v>4690.0200000000004</v>
      </c>
      <c r="H6901" s="14">
        <f t="shared" si="749"/>
        <v>10918366.560000001</v>
      </c>
      <c r="I6901" s="14">
        <f>IF(F6901="GHS",H6901,H6901*Assumptions!$B$4)</f>
        <v>10918366.560000001</v>
      </c>
      <c r="J6901" s="15" t="str">
        <f>INDEX(Assumptions!$B$8:$B$12,MATCH(B6901,Assumptions!$A$8:$A$12,0))</f>
        <v>Weighted Average</v>
      </c>
      <c r="K6901" s="16">
        <f>G6901/(1-INDEX(Assumptions!$D$8:$D$12,MATCH(B6901,Assumptions!$A$8:$A$12,0)))</f>
        <v>6513.9166666666679</v>
      </c>
      <c r="L6901" s="16">
        <f t="shared" si="750"/>
        <v>140.70060000000001</v>
      </c>
      <c r="M6901" s="16">
        <f t="shared" si="751"/>
        <v>325.69583333333344</v>
      </c>
      <c r="N6901" s="14">
        <f>E6901*(K6901-L6901-M6901)*IF(F6901="GHS",1,Assumptions!$B$4)</f>
        <v>14078627.103200004</v>
      </c>
      <c r="O6901" s="15">
        <f t="shared" ca="1" si="752"/>
        <v>440</v>
      </c>
      <c r="P6901" s="15" t="str">
        <f t="shared" ca="1" si="753"/>
        <v>365d+</v>
      </c>
      <c r="Q6901" s="17">
        <f ca="1">IF(P6901="0-90d",0,IF(P6901="91-180d",INDEX(Assumptions!$F$8:$F$12,MATCH(B6901,Assumptions!$A$8:$A$12,0)),IF(P6901="181-365d",INDEX(Assumptions!$G$8:$G$12,MATCH(B6901,Assumptions!$A$8:$A$12,0)),INDEX(Assumptions!$H$8:$H$12,MATCH(B6901,Assumptions!$A$8:$A$12,0)))))</f>
        <v>0.6</v>
      </c>
      <c r="R6901" s="14">
        <f t="shared" ca="1" si="754"/>
        <v>6551019.9359999998</v>
      </c>
      <c r="S6901" s="14">
        <f t="shared" ca="1" si="755"/>
        <v>4367346.6240000008</v>
      </c>
      <c r="T6901" s="11" t="s">
        <v>25</v>
      </c>
      <c r="U6901" s="18" t="s">
        <v>36</v>
      </c>
    </row>
    <row r="6902" spans="1:21" ht="15" customHeight="1" x14ac:dyDescent="0.15">
      <c r="A6902" s="10" t="s">
        <v>6950</v>
      </c>
      <c r="B6902" s="11" t="s">
        <v>31</v>
      </c>
      <c r="C6902" s="11" t="s">
        <v>63</v>
      </c>
      <c r="D6902" s="12">
        <v>45988</v>
      </c>
      <c r="E6902" s="11">
        <v>3395</v>
      </c>
      <c r="F6902" s="11" t="s">
        <v>33</v>
      </c>
      <c r="G6902" s="13">
        <v>3700.22</v>
      </c>
      <c r="H6902" s="14">
        <f t="shared" si="749"/>
        <v>12562246.899999999</v>
      </c>
      <c r="I6902" s="14">
        <f>IF(F6902="GHS",H6902,H6902*Assumptions!$B$4)</f>
        <v>12562246.899999999</v>
      </c>
      <c r="J6902" s="15" t="str">
        <f>INDEX(Assumptions!$B$8:$B$12,MATCH(B6902,Assumptions!$A$8:$A$12,0))</f>
        <v>Weighted Average</v>
      </c>
      <c r="K6902" s="16">
        <f>G6902/(1-INDEX(Assumptions!$D$8:$D$12,MATCH(B6902,Assumptions!$A$8:$A$12,0)))</f>
        <v>5139.1944444444443</v>
      </c>
      <c r="L6902" s="16">
        <f t="shared" si="750"/>
        <v>111.00659999999999</v>
      </c>
      <c r="M6902" s="16">
        <f t="shared" si="751"/>
        <v>256.95972222222224</v>
      </c>
      <c r="N6902" s="14">
        <f>E6902*(K6902-L6902-M6902)*IF(F6902="GHS",1,Assumptions!$B$4)</f>
        <v>16198319.474944446</v>
      </c>
      <c r="O6902" s="15">
        <f t="shared" ca="1" si="752"/>
        <v>298</v>
      </c>
      <c r="P6902" s="15" t="str">
        <f t="shared" ca="1" si="753"/>
        <v>181-365d</v>
      </c>
      <c r="Q6902" s="17">
        <f ca="1">IF(P6902="0-90d",0,IF(P6902="91-180d",INDEX(Assumptions!$F$8:$F$12,MATCH(B6902,Assumptions!$A$8:$A$12,0)),IF(P6902="181-365d",INDEX(Assumptions!$G$8:$G$12,MATCH(B6902,Assumptions!$A$8:$A$12,0)),INDEX(Assumptions!$H$8:$H$12,MATCH(B6902,Assumptions!$A$8:$A$12,0)))))</f>
        <v>0.2</v>
      </c>
      <c r="R6902" s="14">
        <f t="shared" ca="1" si="754"/>
        <v>2512449.38</v>
      </c>
      <c r="S6902" s="14">
        <f t="shared" ca="1" si="755"/>
        <v>10049797.52</v>
      </c>
      <c r="T6902" s="11" t="s">
        <v>25</v>
      </c>
      <c r="U6902" s="18" t="s">
        <v>26</v>
      </c>
    </row>
    <row r="6903" spans="1:21" ht="15" customHeight="1" x14ac:dyDescent="0.15">
      <c r="A6903" s="10" t="s">
        <v>6951</v>
      </c>
      <c r="B6903" s="11" t="s">
        <v>41</v>
      </c>
      <c r="C6903" s="11" t="s">
        <v>44</v>
      </c>
      <c r="D6903" s="12">
        <v>45879</v>
      </c>
      <c r="E6903" s="11">
        <v>4500</v>
      </c>
      <c r="F6903" s="11" t="s">
        <v>33</v>
      </c>
      <c r="G6903" s="13">
        <v>306.41000000000003</v>
      </c>
      <c r="H6903" s="14">
        <f t="shared" si="749"/>
        <v>1378845</v>
      </c>
      <c r="I6903" s="14">
        <f>IF(F6903="GHS",H6903,H6903*Assumptions!$B$4)</f>
        <v>1378845</v>
      </c>
      <c r="J6903" s="15" t="str">
        <f>INDEX(Assumptions!$B$8:$B$12,MATCH(B6903,Assumptions!$A$8:$A$12,0))</f>
        <v>Weighted Average</v>
      </c>
      <c r="K6903" s="16">
        <f>G6903/(1-INDEX(Assumptions!$D$8:$D$12,MATCH(B6903,Assumptions!$A$8:$A$12,0)))</f>
        <v>471.40000000000003</v>
      </c>
      <c r="L6903" s="16">
        <f t="shared" si="750"/>
        <v>9.1923000000000012</v>
      </c>
      <c r="M6903" s="16">
        <f t="shared" si="751"/>
        <v>23.570000000000004</v>
      </c>
      <c r="N6903" s="14">
        <f>E6903*(K6903-L6903-M6903)*IF(F6903="GHS",1,Assumptions!$B$4)</f>
        <v>1973869.6500000001</v>
      </c>
      <c r="O6903" s="15">
        <f t="shared" ca="1" si="752"/>
        <v>407</v>
      </c>
      <c r="P6903" s="15" t="str">
        <f t="shared" ca="1" si="753"/>
        <v>365d+</v>
      </c>
      <c r="Q6903" s="17">
        <f ca="1">IF(P6903="0-90d",0,IF(P6903="91-180d",INDEX(Assumptions!$F$8:$F$12,MATCH(B6903,Assumptions!$A$8:$A$12,0)),IF(P6903="181-365d",INDEX(Assumptions!$G$8:$G$12,MATCH(B6903,Assumptions!$A$8:$A$12,0)),INDEX(Assumptions!$H$8:$H$12,MATCH(B6903,Assumptions!$A$8:$A$12,0)))))</f>
        <v>0.8</v>
      </c>
      <c r="R6903" s="14">
        <f t="shared" ca="1" si="754"/>
        <v>1103076</v>
      </c>
      <c r="S6903" s="14">
        <f t="shared" ca="1" si="755"/>
        <v>275769</v>
      </c>
      <c r="T6903" s="11" t="s">
        <v>25</v>
      </c>
      <c r="U6903" s="18" t="s">
        <v>26</v>
      </c>
    </row>
    <row r="6904" spans="1:21" ht="15" customHeight="1" x14ac:dyDescent="0.15">
      <c r="A6904" s="10" t="s">
        <v>6952</v>
      </c>
      <c r="B6904" s="11" t="s">
        <v>41</v>
      </c>
      <c r="C6904" s="11" t="s">
        <v>42</v>
      </c>
      <c r="D6904" s="12">
        <v>45859</v>
      </c>
      <c r="E6904" s="11">
        <v>3696</v>
      </c>
      <c r="F6904" s="11" t="s">
        <v>33</v>
      </c>
      <c r="G6904" s="13">
        <v>826.24</v>
      </c>
      <c r="H6904" s="14">
        <f t="shared" si="749"/>
        <v>3053783.04</v>
      </c>
      <c r="I6904" s="14">
        <f>IF(F6904="GHS",H6904,H6904*Assumptions!$B$4)</f>
        <v>3053783.04</v>
      </c>
      <c r="J6904" s="15" t="str">
        <f>INDEX(Assumptions!$B$8:$B$12,MATCH(B6904,Assumptions!$A$8:$A$12,0))</f>
        <v>Weighted Average</v>
      </c>
      <c r="K6904" s="16">
        <f>G6904/(1-INDEX(Assumptions!$D$8:$D$12,MATCH(B6904,Assumptions!$A$8:$A$12,0)))</f>
        <v>1271.1384615384616</v>
      </c>
      <c r="L6904" s="16">
        <f t="shared" si="750"/>
        <v>24.787199999999999</v>
      </c>
      <c r="M6904" s="16">
        <f t="shared" si="751"/>
        <v>63.556923076923084</v>
      </c>
      <c r="N6904" s="14">
        <f>E6904*(K6904-L6904-M6904)*IF(F6904="GHS",1,Assumptions!$B$4)</f>
        <v>4371607.8749538464</v>
      </c>
      <c r="O6904" s="15">
        <f t="shared" ca="1" si="752"/>
        <v>427</v>
      </c>
      <c r="P6904" s="15" t="str">
        <f t="shared" ca="1" si="753"/>
        <v>365d+</v>
      </c>
      <c r="Q6904" s="17">
        <f ca="1">IF(P6904="0-90d",0,IF(P6904="91-180d",INDEX(Assumptions!$F$8:$F$12,MATCH(B6904,Assumptions!$A$8:$A$12,0)),IF(P6904="181-365d",INDEX(Assumptions!$G$8:$G$12,MATCH(B6904,Assumptions!$A$8:$A$12,0)),INDEX(Assumptions!$H$8:$H$12,MATCH(B6904,Assumptions!$A$8:$A$12,0)))))</f>
        <v>0.8</v>
      </c>
      <c r="R6904" s="14">
        <f t="shared" ca="1" si="754"/>
        <v>2443026.432</v>
      </c>
      <c r="S6904" s="14">
        <f t="shared" ca="1" si="755"/>
        <v>610756.60800000001</v>
      </c>
      <c r="T6904" s="11" t="s">
        <v>25</v>
      </c>
      <c r="U6904" s="18" t="s">
        <v>26</v>
      </c>
    </row>
    <row r="6905" spans="1:21" ht="15" customHeight="1" x14ac:dyDescent="0.15">
      <c r="A6905" s="10" t="s">
        <v>6953</v>
      </c>
      <c r="B6905" s="11" t="s">
        <v>22</v>
      </c>
      <c r="C6905" s="11" t="s">
        <v>61</v>
      </c>
      <c r="D6905" s="12">
        <v>45808</v>
      </c>
      <c r="E6905" s="11">
        <v>2556</v>
      </c>
      <c r="F6905" s="11" t="s">
        <v>24</v>
      </c>
      <c r="G6905" s="13">
        <v>20276.310000000001</v>
      </c>
      <c r="H6905" s="14">
        <f t="shared" si="749"/>
        <v>51826248.360000007</v>
      </c>
      <c r="I6905" s="14">
        <f>IF(F6905="GHS",H6905,H6905*Assumptions!$B$4)</f>
        <v>559723482.28800011</v>
      </c>
      <c r="J6905" s="15" t="str">
        <f>INDEX(Assumptions!$B$8:$B$12,MATCH(B6905,Assumptions!$A$8:$A$12,0))</f>
        <v>FIFO</v>
      </c>
      <c r="K6905" s="16">
        <f>G6905/(1-INDEX(Assumptions!$D$8:$D$12,MATCH(B6905,Assumptions!$A$8:$A$12,0)))</f>
        <v>24727.207317073171</v>
      </c>
      <c r="L6905" s="16">
        <f t="shared" si="750"/>
        <v>608.28930000000003</v>
      </c>
      <c r="M6905" s="16">
        <f t="shared" si="751"/>
        <v>1236.3603658536585</v>
      </c>
      <c r="N6905" s="14">
        <f>E6905*(K6905-L6905-M6905)*IF(F6905="GHS",1,Assumptions!$B$4)</f>
        <v>631668427.45038438</v>
      </c>
      <c r="O6905" s="15">
        <f t="shared" ca="1" si="752"/>
        <v>478</v>
      </c>
      <c r="P6905" s="15" t="str">
        <f t="shared" ca="1" si="753"/>
        <v>365d+</v>
      </c>
      <c r="Q6905" s="17">
        <f ca="1">IF(P6905="0-90d",0,IF(P6905="91-180d",INDEX(Assumptions!$F$8:$F$12,MATCH(B6905,Assumptions!$A$8:$A$12,0)),IF(P6905="181-365d",INDEX(Assumptions!$G$8:$G$12,MATCH(B6905,Assumptions!$A$8:$A$12,0)),INDEX(Assumptions!$H$8:$H$12,MATCH(B6905,Assumptions!$A$8:$A$12,0)))))</f>
        <v>0.5</v>
      </c>
      <c r="R6905" s="14">
        <f t="shared" ca="1" si="754"/>
        <v>279861741.14400005</v>
      </c>
      <c r="S6905" s="14">
        <f t="shared" ca="1" si="755"/>
        <v>279861741.14400005</v>
      </c>
      <c r="T6905" s="11" t="s">
        <v>25</v>
      </c>
      <c r="U6905" s="18" t="s">
        <v>26</v>
      </c>
    </row>
    <row r="6906" spans="1:21" ht="15" customHeight="1" x14ac:dyDescent="0.15">
      <c r="A6906" s="10" t="s">
        <v>6954</v>
      </c>
      <c r="B6906" s="11" t="s">
        <v>41</v>
      </c>
      <c r="C6906" s="11" t="s">
        <v>44</v>
      </c>
      <c r="D6906" s="12">
        <v>46221</v>
      </c>
      <c r="E6906" s="11">
        <v>2656</v>
      </c>
      <c r="F6906" s="11" t="s">
        <v>33</v>
      </c>
      <c r="G6906" s="13">
        <v>434.42</v>
      </c>
      <c r="H6906" s="14">
        <f t="shared" si="749"/>
        <v>1153819.52</v>
      </c>
      <c r="I6906" s="14">
        <f>IF(F6906="GHS",H6906,H6906*Assumptions!$B$4)</f>
        <v>1153819.52</v>
      </c>
      <c r="J6906" s="15" t="str">
        <f>INDEX(Assumptions!$B$8:$B$12,MATCH(B6906,Assumptions!$A$8:$A$12,0))</f>
        <v>Weighted Average</v>
      </c>
      <c r="K6906" s="16">
        <f>G6906/(1-INDEX(Assumptions!$D$8:$D$12,MATCH(B6906,Assumptions!$A$8:$A$12,0)))</f>
        <v>668.3384615384615</v>
      </c>
      <c r="L6906" s="16">
        <f t="shared" si="750"/>
        <v>13.0326</v>
      </c>
      <c r="M6906" s="16">
        <f t="shared" si="751"/>
        <v>33.416923076923077</v>
      </c>
      <c r="N6906" s="14">
        <f>E6906*(K6906-L6906-M6906)*IF(F6906="GHS",1,Assumptions!$B$4)</f>
        <v>1651737.0205538459</v>
      </c>
      <c r="O6906" s="15">
        <f t="shared" ca="1" si="752"/>
        <v>65</v>
      </c>
      <c r="P6906" s="15" t="str">
        <f t="shared" ca="1" si="753"/>
        <v>0-90d</v>
      </c>
      <c r="Q6906" s="17">
        <f ca="1">IF(P6906="0-90d",0,IF(P6906="91-180d",INDEX(Assumptions!$F$8:$F$12,MATCH(B6906,Assumptions!$A$8:$A$12,0)),IF(P6906="181-365d",INDEX(Assumptions!$G$8:$G$12,MATCH(B6906,Assumptions!$A$8:$A$12,0)),INDEX(Assumptions!$H$8:$H$12,MATCH(B6906,Assumptions!$A$8:$A$12,0)))))</f>
        <v>0</v>
      </c>
      <c r="R6906" s="14">
        <f t="shared" ca="1" si="754"/>
        <v>0</v>
      </c>
      <c r="S6906" s="14">
        <f t="shared" ca="1" si="755"/>
        <v>1153819.52</v>
      </c>
      <c r="T6906" s="11" t="s">
        <v>25</v>
      </c>
      <c r="U6906" s="18" t="s">
        <v>26</v>
      </c>
    </row>
    <row r="6907" spans="1:21" ht="15" customHeight="1" x14ac:dyDescent="0.15">
      <c r="A6907" s="10" t="s">
        <v>6955</v>
      </c>
      <c r="B6907" s="11" t="s">
        <v>31</v>
      </c>
      <c r="C6907" s="11" t="s">
        <v>63</v>
      </c>
      <c r="D6907" s="12">
        <v>46122</v>
      </c>
      <c r="E6907" s="11">
        <v>1576</v>
      </c>
      <c r="F6907" s="11" t="s">
        <v>33</v>
      </c>
      <c r="G6907" s="13">
        <v>4830.53</v>
      </c>
      <c r="H6907" s="14">
        <f t="shared" si="749"/>
        <v>7612915.2799999993</v>
      </c>
      <c r="I6907" s="14">
        <f>IF(F6907="GHS",H6907,H6907*Assumptions!$B$4)</f>
        <v>7612915.2799999993</v>
      </c>
      <c r="J6907" s="15" t="str">
        <f>INDEX(Assumptions!$B$8:$B$12,MATCH(B6907,Assumptions!$A$8:$A$12,0))</f>
        <v>Weighted Average</v>
      </c>
      <c r="K6907" s="16">
        <f>G6907/(1-INDEX(Assumptions!$D$8:$D$12,MATCH(B6907,Assumptions!$A$8:$A$12,0)))</f>
        <v>6709.0694444444443</v>
      </c>
      <c r="L6907" s="16">
        <f t="shared" si="750"/>
        <v>144.91589999999999</v>
      </c>
      <c r="M6907" s="16">
        <f t="shared" si="751"/>
        <v>335.45347222222222</v>
      </c>
      <c r="N6907" s="14">
        <f>E6907*(K6907-L6907-M6907)*IF(F6907="GHS",1,Assumptions!$B$4)</f>
        <v>9816431.313822221</v>
      </c>
      <c r="O6907" s="15">
        <f t="shared" ca="1" si="752"/>
        <v>164</v>
      </c>
      <c r="P6907" s="15" t="str">
        <f t="shared" ca="1" si="753"/>
        <v>91-180d</v>
      </c>
      <c r="Q6907" s="17">
        <f ca="1">IF(P6907="0-90d",0,IF(P6907="91-180d",INDEX(Assumptions!$F$8:$F$12,MATCH(B6907,Assumptions!$A$8:$A$12,0)),IF(P6907="181-365d",INDEX(Assumptions!$G$8:$G$12,MATCH(B6907,Assumptions!$A$8:$A$12,0)),INDEX(Assumptions!$H$8:$H$12,MATCH(B6907,Assumptions!$A$8:$A$12,0)))))</f>
        <v>0.05</v>
      </c>
      <c r="R6907" s="14">
        <f t="shared" ca="1" si="754"/>
        <v>380645.76399999997</v>
      </c>
      <c r="S6907" s="14">
        <f t="shared" ca="1" si="755"/>
        <v>7232269.5159999989</v>
      </c>
      <c r="T6907" s="11" t="s">
        <v>25</v>
      </c>
      <c r="U6907" s="18" t="s">
        <v>26</v>
      </c>
    </row>
    <row r="6908" spans="1:21" ht="15" customHeight="1" x14ac:dyDescent="0.15">
      <c r="A6908" s="10" t="s">
        <v>6956</v>
      </c>
      <c r="B6908" s="11" t="s">
        <v>28</v>
      </c>
      <c r="C6908" s="11" t="s">
        <v>38</v>
      </c>
      <c r="D6908" s="12">
        <v>45986</v>
      </c>
      <c r="E6908" s="11">
        <v>1014</v>
      </c>
      <c r="F6908" s="11" t="s">
        <v>24</v>
      </c>
      <c r="G6908" s="13">
        <v>16019.39</v>
      </c>
      <c r="H6908" s="14">
        <f t="shared" si="749"/>
        <v>16243661.459999999</v>
      </c>
      <c r="I6908" s="14">
        <f>IF(F6908="GHS",H6908,H6908*Assumptions!$B$4)</f>
        <v>175431543.76800001</v>
      </c>
      <c r="J6908" s="15" t="str">
        <f>INDEX(Assumptions!$B$8:$B$12,MATCH(B6908,Assumptions!$A$8:$A$12,0))</f>
        <v>Fair Value Less Costs to Sell</v>
      </c>
      <c r="K6908" s="16">
        <f>G6908/(1-INDEX(Assumptions!$D$8:$D$12,MATCH(B6908,Assumptions!$A$8:$A$12,0)))</f>
        <v>18203.852272727272</v>
      </c>
      <c r="L6908" s="16">
        <f t="shared" si="750"/>
        <v>480.58169999999996</v>
      </c>
      <c r="M6908" s="16">
        <f t="shared" si="751"/>
        <v>910.1926136363636</v>
      </c>
      <c r="N6908" s="14">
        <f>E6908*(K6908-L6908-M6908)*IF(F6908="GHS",1,Assumptions!$B$4)</f>
        <v>184123379.34559637</v>
      </c>
      <c r="O6908" s="15">
        <f t="shared" ca="1" si="752"/>
        <v>300</v>
      </c>
      <c r="P6908" s="15" t="str">
        <f t="shared" ca="1" si="753"/>
        <v>181-365d</v>
      </c>
      <c r="Q6908" s="17">
        <f ca="1">IF(P6908="0-90d",0,IF(P6908="91-180d",INDEX(Assumptions!$F$8:$F$12,MATCH(B6908,Assumptions!$A$8:$A$12,0)),IF(P6908="181-365d",INDEX(Assumptions!$G$8:$G$12,MATCH(B6908,Assumptions!$A$8:$A$12,0)),INDEX(Assumptions!$H$8:$H$12,MATCH(B6908,Assumptions!$A$8:$A$12,0)))))</f>
        <v>0.1</v>
      </c>
      <c r="R6908" s="14">
        <f t="shared" ca="1" si="754"/>
        <v>17543154.376800001</v>
      </c>
      <c r="S6908" s="14">
        <f t="shared" ca="1" si="755"/>
        <v>157888389.39120001</v>
      </c>
      <c r="T6908" s="11" t="s">
        <v>25</v>
      </c>
      <c r="U6908" s="18" t="s">
        <v>26</v>
      </c>
    </row>
    <row r="6909" spans="1:21" ht="15" customHeight="1" x14ac:dyDescent="0.15">
      <c r="A6909" s="10" t="s">
        <v>6957</v>
      </c>
      <c r="B6909" s="11" t="s">
        <v>41</v>
      </c>
      <c r="C6909" s="11" t="s">
        <v>42</v>
      </c>
      <c r="D6909" s="12">
        <v>45948</v>
      </c>
      <c r="E6909" s="11">
        <v>1642</v>
      </c>
      <c r="F6909" s="11" t="s">
        <v>33</v>
      </c>
      <c r="G6909" s="13">
        <v>308.08</v>
      </c>
      <c r="H6909" s="14">
        <f t="shared" si="749"/>
        <v>505867.36</v>
      </c>
      <c r="I6909" s="14">
        <f>IF(F6909="GHS",H6909,H6909*Assumptions!$B$4)</f>
        <v>505867.36</v>
      </c>
      <c r="J6909" s="15" t="str">
        <f>INDEX(Assumptions!$B$8:$B$12,MATCH(B6909,Assumptions!$A$8:$A$12,0))</f>
        <v>Weighted Average</v>
      </c>
      <c r="K6909" s="16">
        <f>G6909/(1-INDEX(Assumptions!$D$8:$D$12,MATCH(B6909,Assumptions!$A$8:$A$12,0)))</f>
        <v>473.96923076923071</v>
      </c>
      <c r="L6909" s="16">
        <f t="shared" si="750"/>
        <v>9.2423999999999999</v>
      </c>
      <c r="M6909" s="16">
        <f t="shared" si="751"/>
        <v>23.698461538461537</v>
      </c>
      <c r="N6909" s="14">
        <f>E6909*(K6909-L6909-M6909)*IF(F6909="GHS",1,Assumptions!$B$4)</f>
        <v>724168.582276923</v>
      </c>
      <c r="O6909" s="15">
        <f t="shared" ca="1" si="752"/>
        <v>338</v>
      </c>
      <c r="P6909" s="15" t="str">
        <f t="shared" ca="1" si="753"/>
        <v>181-365d</v>
      </c>
      <c r="Q6909" s="17">
        <f ca="1">IF(P6909="0-90d",0,IF(P6909="91-180d",INDEX(Assumptions!$F$8:$F$12,MATCH(B6909,Assumptions!$A$8:$A$12,0)),IF(P6909="181-365d",INDEX(Assumptions!$G$8:$G$12,MATCH(B6909,Assumptions!$A$8:$A$12,0)),INDEX(Assumptions!$H$8:$H$12,MATCH(B6909,Assumptions!$A$8:$A$12,0)))))</f>
        <v>0.35</v>
      </c>
      <c r="R6909" s="14">
        <f t="shared" ca="1" si="754"/>
        <v>177053.57599999997</v>
      </c>
      <c r="S6909" s="14">
        <f t="shared" ca="1" si="755"/>
        <v>328813.78399999999</v>
      </c>
      <c r="T6909" s="11" t="s">
        <v>50</v>
      </c>
      <c r="U6909" s="18" t="s">
        <v>26</v>
      </c>
    </row>
    <row r="6910" spans="1:21" ht="15" customHeight="1" x14ac:dyDescent="0.15">
      <c r="A6910" s="10" t="s">
        <v>6958</v>
      </c>
      <c r="B6910" s="11" t="s">
        <v>28</v>
      </c>
      <c r="C6910" s="11" t="s">
        <v>35</v>
      </c>
      <c r="D6910" s="12">
        <v>46142</v>
      </c>
      <c r="E6910" s="11">
        <v>47</v>
      </c>
      <c r="F6910" s="11" t="s">
        <v>24</v>
      </c>
      <c r="G6910" s="13">
        <v>4426.18</v>
      </c>
      <c r="H6910" s="14">
        <f t="shared" si="749"/>
        <v>208030.46000000002</v>
      </c>
      <c r="I6910" s="14">
        <f>IF(F6910="GHS",H6910,H6910*Assumptions!$B$4)</f>
        <v>2246728.9680000003</v>
      </c>
      <c r="J6910" s="15" t="str">
        <f>INDEX(Assumptions!$B$8:$B$12,MATCH(B6910,Assumptions!$A$8:$A$12,0))</f>
        <v>Fair Value Less Costs to Sell</v>
      </c>
      <c r="K6910" s="16">
        <f>G6910/(1-INDEX(Assumptions!$D$8:$D$12,MATCH(B6910,Assumptions!$A$8:$A$12,0)))</f>
        <v>5029.75</v>
      </c>
      <c r="L6910" s="16">
        <f t="shared" si="750"/>
        <v>132.78540000000001</v>
      </c>
      <c r="M6910" s="16">
        <f t="shared" si="751"/>
        <v>251.48750000000001</v>
      </c>
      <c r="N6910" s="14">
        <f>E6910*(K6910-L6910-M6910)*IF(F6910="GHS",1,Assumptions!$B$4)</f>
        <v>2358044.1759600001</v>
      </c>
      <c r="O6910" s="15">
        <f t="shared" ca="1" si="752"/>
        <v>144</v>
      </c>
      <c r="P6910" s="15" t="str">
        <f t="shared" ca="1" si="753"/>
        <v>91-180d</v>
      </c>
      <c r="Q6910" s="17">
        <f ca="1">IF(P6910="0-90d",0,IF(P6910="91-180d",INDEX(Assumptions!$F$8:$F$12,MATCH(B6910,Assumptions!$A$8:$A$12,0)),IF(P6910="181-365d",INDEX(Assumptions!$G$8:$G$12,MATCH(B6910,Assumptions!$A$8:$A$12,0)),INDEX(Assumptions!$H$8:$H$12,MATCH(B6910,Assumptions!$A$8:$A$12,0)))))</f>
        <v>0.02</v>
      </c>
      <c r="R6910" s="14">
        <f t="shared" ca="1" si="754"/>
        <v>44934.579360000011</v>
      </c>
      <c r="S6910" s="14">
        <f t="shared" ca="1" si="755"/>
        <v>2201794.3886400005</v>
      </c>
      <c r="T6910" s="11" t="s">
        <v>25</v>
      </c>
      <c r="U6910" s="18" t="s">
        <v>36</v>
      </c>
    </row>
    <row r="6911" spans="1:21" ht="15" customHeight="1" x14ac:dyDescent="0.15">
      <c r="A6911" s="10" t="s">
        <v>6959</v>
      </c>
      <c r="B6911" s="11" t="s">
        <v>31</v>
      </c>
      <c r="C6911" s="11" t="s">
        <v>32</v>
      </c>
      <c r="D6911" s="12">
        <v>45848</v>
      </c>
      <c r="E6911" s="11">
        <v>4972</v>
      </c>
      <c r="F6911" s="11" t="s">
        <v>33</v>
      </c>
      <c r="G6911" s="13">
        <v>1854.58</v>
      </c>
      <c r="H6911" s="14">
        <f t="shared" si="749"/>
        <v>9220971.7599999998</v>
      </c>
      <c r="I6911" s="14">
        <f>IF(F6911="GHS",H6911,H6911*Assumptions!$B$4)</f>
        <v>9220971.7599999998</v>
      </c>
      <c r="J6911" s="15" t="str">
        <f>INDEX(Assumptions!$B$8:$B$12,MATCH(B6911,Assumptions!$A$8:$A$12,0))</f>
        <v>Weighted Average</v>
      </c>
      <c r="K6911" s="16">
        <f>G6911/(1-INDEX(Assumptions!$D$8:$D$12,MATCH(B6911,Assumptions!$A$8:$A$12,0)))</f>
        <v>2575.8055555555557</v>
      </c>
      <c r="L6911" s="16">
        <f t="shared" si="750"/>
        <v>55.637399999999992</v>
      </c>
      <c r="M6911" s="16">
        <f t="shared" si="751"/>
        <v>128.79027777777779</v>
      </c>
      <c r="N6911" s="14">
        <f>E6911*(K6911-L6911-M6911)*IF(F6911="GHS",1,Assumptions!$B$4)</f>
        <v>11889930.808311112</v>
      </c>
      <c r="O6911" s="15">
        <f t="shared" ca="1" si="752"/>
        <v>438</v>
      </c>
      <c r="P6911" s="15" t="str">
        <f t="shared" ca="1" si="753"/>
        <v>365d+</v>
      </c>
      <c r="Q6911" s="17">
        <f ca="1">IF(P6911="0-90d",0,IF(P6911="91-180d",INDEX(Assumptions!$F$8:$F$12,MATCH(B6911,Assumptions!$A$8:$A$12,0)),IF(P6911="181-365d",INDEX(Assumptions!$G$8:$G$12,MATCH(B6911,Assumptions!$A$8:$A$12,0)),INDEX(Assumptions!$H$8:$H$12,MATCH(B6911,Assumptions!$A$8:$A$12,0)))))</f>
        <v>0.6</v>
      </c>
      <c r="R6911" s="14">
        <f t="shared" ca="1" si="754"/>
        <v>5532583.0559999999</v>
      </c>
      <c r="S6911" s="14">
        <f t="shared" ca="1" si="755"/>
        <v>3688388.7039999999</v>
      </c>
      <c r="T6911" s="11" t="s">
        <v>25</v>
      </c>
      <c r="U6911" s="18" t="s">
        <v>26</v>
      </c>
    </row>
    <row r="6912" spans="1:21" ht="15" customHeight="1" x14ac:dyDescent="0.15">
      <c r="A6912" s="10" t="s">
        <v>6960</v>
      </c>
      <c r="B6912" s="11" t="s">
        <v>41</v>
      </c>
      <c r="C6912" s="11" t="s">
        <v>115</v>
      </c>
      <c r="D6912" s="12">
        <v>46210</v>
      </c>
      <c r="E6912" s="11">
        <v>1779</v>
      </c>
      <c r="F6912" s="11" t="s">
        <v>33</v>
      </c>
      <c r="G6912" s="13">
        <v>584.05999999999995</v>
      </c>
      <c r="H6912" s="14">
        <f t="shared" si="749"/>
        <v>1039042.7399999999</v>
      </c>
      <c r="I6912" s="14">
        <f>IF(F6912="GHS",H6912,H6912*Assumptions!$B$4)</f>
        <v>1039042.7399999999</v>
      </c>
      <c r="J6912" s="15" t="str">
        <f>INDEX(Assumptions!$B$8:$B$12,MATCH(B6912,Assumptions!$A$8:$A$12,0))</f>
        <v>Weighted Average</v>
      </c>
      <c r="K6912" s="16">
        <f>G6912/(1-INDEX(Assumptions!$D$8:$D$12,MATCH(B6912,Assumptions!$A$8:$A$12,0)))</f>
        <v>898.55384615384605</v>
      </c>
      <c r="L6912" s="16">
        <f t="shared" si="750"/>
        <v>17.521799999999999</v>
      </c>
      <c r="M6912" s="16">
        <f t="shared" si="751"/>
        <v>44.927692307692304</v>
      </c>
      <c r="N6912" s="14">
        <f>E6912*(K6912-L6912-M6912)*IF(F6912="GHS",1,Assumptions!$B$4)</f>
        <v>1487429.6454923076</v>
      </c>
      <c r="O6912" s="15">
        <f t="shared" ca="1" si="752"/>
        <v>76</v>
      </c>
      <c r="P6912" s="15" t="str">
        <f t="shared" ca="1" si="753"/>
        <v>0-90d</v>
      </c>
      <c r="Q6912" s="17">
        <f ca="1">IF(P6912="0-90d",0,IF(P6912="91-180d",INDEX(Assumptions!$F$8:$F$12,MATCH(B6912,Assumptions!$A$8:$A$12,0)),IF(P6912="181-365d",INDEX(Assumptions!$G$8:$G$12,MATCH(B6912,Assumptions!$A$8:$A$12,0)),INDEX(Assumptions!$H$8:$H$12,MATCH(B6912,Assumptions!$A$8:$A$12,0)))))</f>
        <v>0</v>
      </c>
      <c r="R6912" s="14">
        <f t="shared" ca="1" si="754"/>
        <v>0</v>
      </c>
      <c r="S6912" s="14">
        <f t="shared" ca="1" si="755"/>
        <v>1039042.7399999999</v>
      </c>
      <c r="T6912" s="11" t="s">
        <v>25</v>
      </c>
      <c r="U6912" s="18" t="s">
        <v>26</v>
      </c>
    </row>
    <row r="6913" spans="1:21" ht="15" customHeight="1" x14ac:dyDescent="0.15">
      <c r="A6913" s="10" t="s">
        <v>6961</v>
      </c>
      <c r="B6913" s="11" t="s">
        <v>31</v>
      </c>
      <c r="C6913" s="11" t="s">
        <v>63</v>
      </c>
      <c r="D6913" s="12">
        <v>46085</v>
      </c>
      <c r="E6913" s="11">
        <v>3275</v>
      </c>
      <c r="F6913" s="11" t="s">
        <v>33</v>
      </c>
      <c r="G6913" s="13">
        <v>2222.86</v>
      </c>
      <c r="H6913" s="14">
        <f t="shared" si="749"/>
        <v>7279866.5</v>
      </c>
      <c r="I6913" s="14">
        <f>IF(F6913="GHS",H6913,H6913*Assumptions!$B$4)</f>
        <v>7279866.5</v>
      </c>
      <c r="J6913" s="15" t="str">
        <f>INDEX(Assumptions!$B$8:$B$12,MATCH(B6913,Assumptions!$A$8:$A$12,0))</f>
        <v>Weighted Average</v>
      </c>
      <c r="K6913" s="16">
        <f>G6913/(1-INDEX(Assumptions!$D$8:$D$12,MATCH(B6913,Assumptions!$A$8:$A$12,0)))</f>
        <v>3087.3055555555557</v>
      </c>
      <c r="L6913" s="16">
        <f t="shared" si="750"/>
        <v>66.6858</v>
      </c>
      <c r="M6913" s="16">
        <f t="shared" si="751"/>
        <v>154.36527777777781</v>
      </c>
      <c r="N6913" s="14">
        <f>E6913*(K6913-L6913-M6913)*IF(F6913="GHS",1,Assumptions!$B$4)</f>
        <v>9386983.414722221</v>
      </c>
      <c r="O6913" s="15">
        <f t="shared" ca="1" si="752"/>
        <v>201</v>
      </c>
      <c r="P6913" s="15" t="str">
        <f t="shared" ca="1" si="753"/>
        <v>181-365d</v>
      </c>
      <c r="Q6913" s="17">
        <f ca="1">IF(P6913="0-90d",0,IF(P6913="91-180d",INDEX(Assumptions!$F$8:$F$12,MATCH(B6913,Assumptions!$A$8:$A$12,0)),IF(P6913="181-365d",INDEX(Assumptions!$G$8:$G$12,MATCH(B6913,Assumptions!$A$8:$A$12,0)),INDEX(Assumptions!$H$8:$H$12,MATCH(B6913,Assumptions!$A$8:$A$12,0)))))</f>
        <v>0.2</v>
      </c>
      <c r="R6913" s="14">
        <f t="shared" ca="1" si="754"/>
        <v>1455973.3</v>
      </c>
      <c r="S6913" s="14">
        <f t="shared" ca="1" si="755"/>
        <v>5823893.2000000002</v>
      </c>
      <c r="T6913" s="11" t="s">
        <v>25</v>
      </c>
      <c r="U6913" s="18" t="s">
        <v>26</v>
      </c>
    </row>
    <row r="6914" spans="1:21" ht="15" customHeight="1" x14ac:dyDescent="0.15">
      <c r="A6914" s="10" t="s">
        <v>6962</v>
      </c>
      <c r="B6914" s="11" t="s">
        <v>28</v>
      </c>
      <c r="C6914" s="11" t="s">
        <v>35</v>
      </c>
      <c r="D6914" s="12">
        <v>45914</v>
      </c>
      <c r="E6914" s="11">
        <v>3259</v>
      </c>
      <c r="F6914" s="11" t="s">
        <v>24</v>
      </c>
      <c r="G6914" s="13">
        <v>9389.57</v>
      </c>
      <c r="H6914" s="14">
        <f t="shared" ref="H6914:H6977" si="756">E6914*G6914</f>
        <v>30600608.629999999</v>
      </c>
      <c r="I6914" s="14">
        <f>IF(F6914="GHS",H6914,H6914*Assumptions!$B$4)</f>
        <v>330486573.204</v>
      </c>
      <c r="J6914" s="15" t="str">
        <f>INDEX(Assumptions!$B$8:$B$12,MATCH(B6914,Assumptions!$A$8:$A$12,0))</f>
        <v>Fair Value Less Costs to Sell</v>
      </c>
      <c r="K6914" s="16">
        <f>G6914/(1-INDEX(Assumptions!$D$8:$D$12,MATCH(B6914,Assumptions!$A$8:$A$12,0)))</f>
        <v>10669.965909090908</v>
      </c>
      <c r="L6914" s="16">
        <f t="shared" ref="L6914:L6977" si="757">G6914*0.03</f>
        <v>281.68709999999999</v>
      </c>
      <c r="M6914" s="16">
        <f t="shared" ref="M6914:M6977" si="758">K6914*0.05</f>
        <v>533.49829545454543</v>
      </c>
      <c r="N6914" s="14">
        <f>E6914*(K6914-L6914-M6914)*IF(F6914="GHS",1,Assumptions!$B$4)</f>
        <v>346860680.69456184</v>
      </c>
      <c r="O6914" s="15">
        <f t="shared" ref="O6914:O6977" ca="1" si="759">TODAY()-D6914</f>
        <v>372</v>
      </c>
      <c r="P6914" s="15" t="str">
        <f t="shared" ref="P6914:P6977" ca="1" si="760">IF(O6914&lt;=90,"0-90d",IF(O6914&lt;=180,"91-180d",IF(O6914&lt;=365,"181-365d","365d+")))</f>
        <v>365d+</v>
      </c>
      <c r="Q6914" s="17">
        <f ca="1">IF(P6914="0-90d",0,IF(P6914="91-180d",INDEX(Assumptions!$F$8:$F$12,MATCH(B6914,Assumptions!$A$8:$A$12,0)),IF(P6914="181-365d",INDEX(Assumptions!$G$8:$G$12,MATCH(B6914,Assumptions!$A$8:$A$12,0)),INDEX(Assumptions!$H$8:$H$12,MATCH(B6914,Assumptions!$A$8:$A$12,0)))))</f>
        <v>0.4</v>
      </c>
      <c r="R6914" s="14">
        <f t="shared" ref="R6914:R6977" ca="1" si="761">I6914*Q6914</f>
        <v>132194629.2816</v>
      </c>
      <c r="S6914" s="14">
        <f t="shared" ref="S6914:S6977" si="762">IF(T6914="Held on Consignment (Not Owned)",0,MIN(I6914-R6914,N6914))</f>
        <v>0</v>
      </c>
      <c r="T6914" s="11" t="s">
        <v>39</v>
      </c>
      <c r="U6914" s="18" t="s">
        <v>36</v>
      </c>
    </row>
    <row r="6915" spans="1:21" ht="15" customHeight="1" x14ac:dyDescent="0.15">
      <c r="A6915" s="10" t="s">
        <v>6963</v>
      </c>
      <c r="B6915" s="11" t="s">
        <v>22</v>
      </c>
      <c r="C6915" s="11" t="s">
        <v>81</v>
      </c>
      <c r="D6915" s="12">
        <v>45989</v>
      </c>
      <c r="E6915" s="11">
        <v>1426</v>
      </c>
      <c r="F6915" s="11" t="s">
        <v>24</v>
      </c>
      <c r="G6915" s="13">
        <v>25401.16</v>
      </c>
      <c r="H6915" s="14">
        <f t="shared" si="756"/>
        <v>36222054.159999996</v>
      </c>
      <c r="I6915" s="14">
        <f>IF(F6915="GHS",H6915,H6915*Assumptions!$B$4)</f>
        <v>391198184.92799997</v>
      </c>
      <c r="J6915" s="15" t="str">
        <f>INDEX(Assumptions!$B$8:$B$12,MATCH(B6915,Assumptions!$A$8:$A$12,0))</f>
        <v>FIFO</v>
      </c>
      <c r="K6915" s="16">
        <f>G6915/(1-INDEX(Assumptions!$D$8:$D$12,MATCH(B6915,Assumptions!$A$8:$A$12,0)))</f>
        <v>30977.0243902439</v>
      </c>
      <c r="L6915" s="16">
        <f t="shared" si="757"/>
        <v>762.03480000000002</v>
      </c>
      <c r="M6915" s="16">
        <f t="shared" si="758"/>
        <v>1548.851219512195</v>
      </c>
      <c r="N6915" s="14">
        <f>E6915*(K6915-L6915-M6915)*IF(F6915="GHS",1,Assumptions!$B$4)</f>
        <v>441481463.81996483</v>
      </c>
      <c r="O6915" s="15">
        <f t="shared" ca="1" si="759"/>
        <v>297</v>
      </c>
      <c r="P6915" s="15" t="str">
        <f t="shared" ca="1" si="760"/>
        <v>181-365d</v>
      </c>
      <c r="Q6915" s="17">
        <f ca="1">IF(P6915="0-90d",0,IF(P6915="91-180d",INDEX(Assumptions!$F$8:$F$12,MATCH(B6915,Assumptions!$A$8:$A$12,0)),IF(P6915="181-365d",INDEX(Assumptions!$G$8:$G$12,MATCH(B6915,Assumptions!$A$8:$A$12,0)),INDEX(Assumptions!$H$8:$H$12,MATCH(B6915,Assumptions!$A$8:$A$12,0)))))</f>
        <v>0.15</v>
      </c>
      <c r="R6915" s="14">
        <f t="shared" ca="1" si="761"/>
        <v>58679727.739199996</v>
      </c>
      <c r="S6915" s="14">
        <f t="shared" ca="1" si="762"/>
        <v>332518457.18879998</v>
      </c>
      <c r="T6915" s="11" t="s">
        <v>25</v>
      </c>
      <c r="U6915" s="18" t="s">
        <v>26</v>
      </c>
    </row>
    <row r="6916" spans="1:21" ht="15" customHeight="1" x14ac:dyDescent="0.15">
      <c r="A6916" s="10" t="s">
        <v>6964</v>
      </c>
      <c r="B6916" s="11" t="s">
        <v>41</v>
      </c>
      <c r="C6916" s="11" t="s">
        <v>44</v>
      </c>
      <c r="D6916" s="12">
        <v>45913</v>
      </c>
      <c r="E6916" s="11">
        <v>3825</v>
      </c>
      <c r="F6916" s="11" t="s">
        <v>33</v>
      </c>
      <c r="G6916" s="13">
        <v>270.49</v>
      </c>
      <c r="H6916" s="14">
        <f t="shared" si="756"/>
        <v>1034624.25</v>
      </c>
      <c r="I6916" s="14">
        <f>IF(F6916="GHS",H6916,H6916*Assumptions!$B$4)</f>
        <v>1034624.25</v>
      </c>
      <c r="J6916" s="15" t="str">
        <f>INDEX(Assumptions!$B$8:$B$12,MATCH(B6916,Assumptions!$A$8:$A$12,0))</f>
        <v>Weighted Average</v>
      </c>
      <c r="K6916" s="16">
        <f>G6916/(1-INDEX(Assumptions!$D$8:$D$12,MATCH(B6916,Assumptions!$A$8:$A$12,0)))</f>
        <v>416.13846153846151</v>
      </c>
      <c r="L6916" s="16">
        <f t="shared" si="757"/>
        <v>8.1146999999999991</v>
      </c>
      <c r="M6916" s="16">
        <f t="shared" si="758"/>
        <v>20.806923076923077</v>
      </c>
      <c r="N6916" s="14">
        <f>E6916*(K6916-L6916-M6916)*IF(F6916="GHS",1,Assumptions!$B$4)</f>
        <v>1481104.4071153845</v>
      </c>
      <c r="O6916" s="15">
        <f t="shared" ca="1" si="759"/>
        <v>373</v>
      </c>
      <c r="P6916" s="15" t="str">
        <f t="shared" ca="1" si="760"/>
        <v>365d+</v>
      </c>
      <c r="Q6916" s="17">
        <f ca="1">IF(P6916="0-90d",0,IF(P6916="91-180d",INDEX(Assumptions!$F$8:$F$12,MATCH(B6916,Assumptions!$A$8:$A$12,0)),IF(P6916="181-365d",INDEX(Assumptions!$G$8:$G$12,MATCH(B6916,Assumptions!$A$8:$A$12,0)),INDEX(Assumptions!$H$8:$H$12,MATCH(B6916,Assumptions!$A$8:$A$12,0)))))</f>
        <v>0.8</v>
      </c>
      <c r="R6916" s="14">
        <f t="shared" ca="1" si="761"/>
        <v>827699.4</v>
      </c>
      <c r="S6916" s="14">
        <f t="shared" ca="1" si="762"/>
        <v>206924.84999999998</v>
      </c>
      <c r="T6916" s="11" t="s">
        <v>25</v>
      </c>
      <c r="U6916" s="18" t="s">
        <v>26</v>
      </c>
    </row>
    <row r="6917" spans="1:21" ht="15" customHeight="1" x14ac:dyDescent="0.15">
      <c r="A6917" s="10" t="s">
        <v>6965</v>
      </c>
      <c r="B6917" s="11" t="s">
        <v>31</v>
      </c>
      <c r="C6917" s="11" t="s">
        <v>76</v>
      </c>
      <c r="D6917" s="12">
        <v>45808</v>
      </c>
      <c r="E6917" s="11">
        <v>4900</v>
      </c>
      <c r="F6917" s="11" t="s">
        <v>33</v>
      </c>
      <c r="G6917" s="13">
        <v>3162.93</v>
      </c>
      <c r="H6917" s="14">
        <f t="shared" si="756"/>
        <v>15498357</v>
      </c>
      <c r="I6917" s="14">
        <f>IF(F6917="GHS",H6917,H6917*Assumptions!$B$4)</f>
        <v>15498357</v>
      </c>
      <c r="J6917" s="15" t="str">
        <f>INDEX(Assumptions!$B$8:$B$12,MATCH(B6917,Assumptions!$A$8:$A$12,0))</f>
        <v>Weighted Average</v>
      </c>
      <c r="K6917" s="16">
        <f>G6917/(1-INDEX(Assumptions!$D$8:$D$12,MATCH(B6917,Assumptions!$A$8:$A$12,0)))</f>
        <v>4392.958333333333</v>
      </c>
      <c r="L6917" s="16">
        <f t="shared" si="757"/>
        <v>94.887899999999988</v>
      </c>
      <c r="M6917" s="16">
        <f t="shared" si="758"/>
        <v>219.64791666666667</v>
      </c>
      <c r="N6917" s="14">
        <f>E6917*(K6917-L6917-M6917)*IF(F6917="GHS",1,Assumptions!$B$4)</f>
        <v>19984270.331666667</v>
      </c>
      <c r="O6917" s="15">
        <f t="shared" ca="1" si="759"/>
        <v>478</v>
      </c>
      <c r="P6917" s="15" t="str">
        <f t="shared" ca="1" si="760"/>
        <v>365d+</v>
      </c>
      <c r="Q6917" s="17">
        <f ca="1">IF(P6917="0-90d",0,IF(P6917="91-180d",INDEX(Assumptions!$F$8:$F$12,MATCH(B6917,Assumptions!$A$8:$A$12,0)),IF(P6917="181-365d",INDEX(Assumptions!$G$8:$G$12,MATCH(B6917,Assumptions!$A$8:$A$12,0)),INDEX(Assumptions!$H$8:$H$12,MATCH(B6917,Assumptions!$A$8:$A$12,0)))))</f>
        <v>0.6</v>
      </c>
      <c r="R6917" s="14">
        <f t="shared" ca="1" si="761"/>
        <v>9299014.1999999993</v>
      </c>
      <c r="S6917" s="14">
        <f t="shared" ca="1" si="762"/>
        <v>6199342.8000000007</v>
      </c>
      <c r="T6917" s="11" t="s">
        <v>25</v>
      </c>
      <c r="U6917" s="18" t="s">
        <v>26</v>
      </c>
    </row>
    <row r="6918" spans="1:21" ht="15" customHeight="1" x14ac:dyDescent="0.15">
      <c r="A6918" s="10" t="s">
        <v>6966</v>
      </c>
      <c r="B6918" s="11" t="s">
        <v>31</v>
      </c>
      <c r="C6918" s="11" t="s">
        <v>32</v>
      </c>
      <c r="D6918" s="12">
        <v>45821</v>
      </c>
      <c r="E6918" s="11">
        <v>109</v>
      </c>
      <c r="F6918" s="11" t="s">
        <v>33</v>
      </c>
      <c r="G6918" s="13">
        <v>1894.14</v>
      </c>
      <c r="H6918" s="14">
        <f t="shared" si="756"/>
        <v>206461.26</v>
      </c>
      <c r="I6918" s="14">
        <f>IF(F6918="GHS",H6918,H6918*Assumptions!$B$4)</f>
        <v>206461.26</v>
      </c>
      <c r="J6918" s="15" t="str">
        <f>INDEX(Assumptions!$B$8:$B$12,MATCH(B6918,Assumptions!$A$8:$A$12,0))</f>
        <v>Weighted Average</v>
      </c>
      <c r="K6918" s="16">
        <f>G6918/(1-INDEX(Assumptions!$D$8:$D$12,MATCH(B6918,Assumptions!$A$8:$A$12,0)))</f>
        <v>2630.7500000000005</v>
      </c>
      <c r="L6918" s="16">
        <f t="shared" si="757"/>
        <v>56.824199999999998</v>
      </c>
      <c r="M6918" s="16">
        <f t="shared" si="758"/>
        <v>131.53750000000002</v>
      </c>
      <c r="N6918" s="14">
        <f>E6918*(K6918-L6918-M6918)*IF(F6918="GHS",1,Assumptions!$B$4)</f>
        <v>266220.32470000006</v>
      </c>
      <c r="O6918" s="15">
        <f t="shared" ca="1" si="759"/>
        <v>465</v>
      </c>
      <c r="P6918" s="15" t="str">
        <f t="shared" ca="1" si="760"/>
        <v>365d+</v>
      </c>
      <c r="Q6918" s="17">
        <f ca="1">IF(P6918="0-90d",0,IF(P6918="91-180d",INDEX(Assumptions!$F$8:$F$12,MATCH(B6918,Assumptions!$A$8:$A$12,0)),IF(P6918="181-365d",INDEX(Assumptions!$G$8:$G$12,MATCH(B6918,Assumptions!$A$8:$A$12,0)),INDEX(Assumptions!$H$8:$H$12,MATCH(B6918,Assumptions!$A$8:$A$12,0)))))</f>
        <v>0.6</v>
      </c>
      <c r="R6918" s="14">
        <f t="shared" ca="1" si="761"/>
        <v>123876.75599999999</v>
      </c>
      <c r="S6918" s="14">
        <f t="shared" ca="1" si="762"/>
        <v>82584.504000000015</v>
      </c>
      <c r="T6918" s="11" t="s">
        <v>25</v>
      </c>
      <c r="U6918" s="18" t="s">
        <v>26</v>
      </c>
    </row>
    <row r="6919" spans="1:21" ht="15" customHeight="1" x14ac:dyDescent="0.15">
      <c r="A6919" s="10" t="s">
        <v>6967</v>
      </c>
      <c r="B6919" s="11" t="s">
        <v>41</v>
      </c>
      <c r="C6919" s="11" t="s">
        <v>49</v>
      </c>
      <c r="D6919" s="12">
        <v>45900</v>
      </c>
      <c r="E6919" s="11">
        <v>1344</v>
      </c>
      <c r="F6919" s="11" t="s">
        <v>33</v>
      </c>
      <c r="G6919" s="13">
        <v>593.74</v>
      </c>
      <c r="H6919" s="14">
        <f t="shared" si="756"/>
        <v>797986.56</v>
      </c>
      <c r="I6919" s="14">
        <f>IF(F6919="GHS",H6919,H6919*Assumptions!$B$4)</f>
        <v>797986.56</v>
      </c>
      <c r="J6919" s="15" t="str">
        <f>INDEX(Assumptions!$B$8:$B$12,MATCH(B6919,Assumptions!$A$8:$A$12,0))</f>
        <v>Weighted Average</v>
      </c>
      <c r="K6919" s="16">
        <f>G6919/(1-INDEX(Assumptions!$D$8:$D$12,MATCH(B6919,Assumptions!$A$8:$A$12,0)))</f>
        <v>913.44615384615383</v>
      </c>
      <c r="L6919" s="16">
        <f t="shared" si="757"/>
        <v>17.812200000000001</v>
      </c>
      <c r="M6919" s="16">
        <f t="shared" si="758"/>
        <v>45.672307692307697</v>
      </c>
      <c r="N6919" s="14">
        <f>E6919*(K6919-L6919-M6919)*IF(F6919="GHS",1,Assumptions!$B$4)</f>
        <v>1142348.4524307693</v>
      </c>
      <c r="O6919" s="15">
        <f t="shared" ca="1" si="759"/>
        <v>386</v>
      </c>
      <c r="P6919" s="15" t="str">
        <f t="shared" ca="1" si="760"/>
        <v>365d+</v>
      </c>
      <c r="Q6919" s="17">
        <f ca="1">IF(P6919="0-90d",0,IF(P6919="91-180d",INDEX(Assumptions!$F$8:$F$12,MATCH(B6919,Assumptions!$A$8:$A$12,0)),IF(P6919="181-365d",INDEX(Assumptions!$G$8:$G$12,MATCH(B6919,Assumptions!$A$8:$A$12,0)),INDEX(Assumptions!$H$8:$H$12,MATCH(B6919,Assumptions!$A$8:$A$12,0)))))</f>
        <v>0.8</v>
      </c>
      <c r="R6919" s="14">
        <f t="shared" ca="1" si="761"/>
        <v>638389.24800000014</v>
      </c>
      <c r="S6919" s="14">
        <f t="shared" ca="1" si="762"/>
        <v>159597.31199999992</v>
      </c>
      <c r="T6919" s="11" t="s">
        <v>25</v>
      </c>
      <c r="U6919" s="18" t="s">
        <v>26</v>
      </c>
    </row>
    <row r="6920" spans="1:21" ht="15" customHeight="1" x14ac:dyDescent="0.15">
      <c r="A6920" s="10" t="s">
        <v>6968</v>
      </c>
      <c r="B6920" s="11" t="s">
        <v>31</v>
      </c>
      <c r="C6920" s="11" t="s">
        <v>76</v>
      </c>
      <c r="D6920" s="12">
        <v>45791</v>
      </c>
      <c r="E6920" s="11">
        <v>4875</v>
      </c>
      <c r="F6920" s="11" t="s">
        <v>33</v>
      </c>
      <c r="G6920" s="13">
        <v>4971.33</v>
      </c>
      <c r="H6920" s="14">
        <f t="shared" si="756"/>
        <v>24235233.75</v>
      </c>
      <c r="I6920" s="14">
        <f>IF(F6920="GHS",H6920,H6920*Assumptions!$B$4)</f>
        <v>24235233.75</v>
      </c>
      <c r="J6920" s="15" t="str">
        <f>INDEX(Assumptions!$B$8:$B$12,MATCH(B6920,Assumptions!$A$8:$A$12,0))</f>
        <v>Weighted Average</v>
      </c>
      <c r="K6920" s="16">
        <f>G6920/(1-INDEX(Assumptions!$D$8:$D$12,MATCH(B6920,Assumptions!$A$8:$A$12,0)))</f>
        <v>6904.625</v>
      </c>
      <c r="L6920" s="16">
        <f t="shared" si="757"/>
        <v>149.13989999999998</v>
      </c>
      <c r="M6920" s="16">
        <f t="shared" si="758"/>
        <v>345.23125000000005</v>
      </c>
      <c r="N6920" s="14">
        <f>E6920*(K6920-L6920-M6920)*IF(F6920="GHS",1,Assumptions!$B$4)</f>
        <v>31249987.518750001</v>
      </c>
      <c r="O6920" s="15">
        <f t="shared" ca="1" si="759"/>
        <v>495</v>
      </c>
      <c r="P6920" s="15" t="str">
        <f t="shared" ca="1" si="760"/>
        <v>365d+</v>
      </c>
      <c r="Q6920" s="17">
        <f ca="1">IF(P6920="0-90d",0,IF(P6920="91-180d",INDEX(Assumptions!$F$8:$F$12,MATCH(B6920,Assumptions!$A$8:$A$12,0)),IF(P6920="181-365d",INDEX(Assumptions!$G$8:$G$12,MATCH(B6920,Assumptions!$A$8:$A$12,0)),INDEX(Assumptions!$H$8:$H$12,MATCH(B6920,Assumptions!$A$8:$A$12,0)))))</f>
        <v>0.6</v>
      </c>
      <c r="R6920" s="14">
        <f t="shared" ca="1" si="761"/>
        <v>14541140.25</v>
      </c>
      <c r="S6920" s="14">
        <f t="shared" ca="1" si="762"/>
        <v>9694093.5</v>
      </c>
      <c r="T6920" s="11" t="s">
        <v>25</v>
      </c>
      <c r="U6920" s="18" t="s">
        <v>26</v>
      </c>
    </row>
    <row r="6921" spans="1:21" ht="15" customHeight="1" x14ac:dyDescent="0.15">
      <c r="A6921" s="10" t="s">
        <v>6969</v>
      </c>
      <c r="B6921" s="11" t="s">
        <v>41</v>
      </c>
      <c r="C6921" s="11" t="s">
        <v>115</v>
      </c>
      <c r="D6921" s="12">
        <v>46042</v>
      </c>
      <c r="E6921" s="11">
        <v>3449</v>
      </c>
      <c r="F6921" s="11" t="s">
        <v>33</v>
      </c>
      <c r="G6921" s="13">
        <v>482.89</v>
      </c>
      <c r="H6921" s="14">
        <f t="shared" si="756"/>
        <v>1665487.6099999999</v>
      </c>
      <c r="I6921" s="14">
        <f>IF(F6921="GHS",H6921,H6921*Assumptions!$B$4)</f>
        <v>1665487.6099999999</v>
      </c>
      <c r="J6921" s="15" t="str">
        <f>INDEX(Assumptions!$B$8:$B$12,MATCH(B6921,Assumptions!$A$8:$A$12,0))</f>
        <v>Weighted Average</v>
      </c>
      <c r="K6921" s="16">
        <f>G6921/(1-INDEX(Assumptions!$D$8:$D$12,MATCH(B6921,Assumptions!$A$8:$A$12,0)))</f>
        <v>742.90769230769229</v>
      </c>
      <c r="L6921" s="16">
        <f t="shared" si="757"/>
        <v>14.486699999999999</v>
      </c>
      <c r="M6921" s="16">
        <f t="shared" si="758"/>
        <v>37.145384615384614</v>
      </c>
      <c r="N6921" s="14">
        <f>E6921*(K6921-L6921-M6921)*IF(F6921="GHS",1,Assumptions!$B$4)</f>
        <v>2384209.5709307692</v>
      </c>
      <c r="O6921" s="15">
        <f t="shared" ca="1" si="759"/>
        <v>244</v>
      </c>
      <c r="P6921" s="15" t="str">
        <f t="shared" ca="1" si="760"/>
        <v>181-365d</v>
      </c>
      <c r="Q6921" s="17">
        <f ca="1">IF(P6921="0-90d",0,IF(P6921="91-180d",INDEX(Assumptions!$F$8:$F$12,MATCH(B6921,Assumptions!$A$8:$A$12,0)),IF(P6921="181-365d",INDEX(Assumptions!$G$8:$G$12,MATCH(B6921,Assumptions!$A$8:$A$12,0)),INDEX(Assumptions!$H$8:$H$12,MATCH(B6921,Assumptions!$A$8:$A$12,0)))))</f>
        <v>0.35</v>
      </c>
      <c r="R6921" s="14">
        <f t="shared" ca="1" si="761"/>
        <v>582920.66349999991</v>
      </c>
      <c r="S6921" s="14">
        <f t="shared" ca="1" si="762"/>
        <v>1082566.9465000001</v>
      </c>
      <c r="T6921" s="11" t="s">
        <v>25</v>
      </c>
      <c r="U6921" s="18" t="s">
        <v>26</v>
      </c>
    </row>
    <row r="6922" spans="1:21" ht="15" customHeight="1" x14ac:dyDescent="0.15">
      <c r="A6922" s="10" t="s">
        <v>6970</v>
      </c>
      <c r="B6922" s="11" t="s">
        <v>41</v>
      </c>
      <c r="C6922" s="11" t="s">
        <v>42</v>
      </c>
      <c r="D6922" s="12">
        <v>45956</v>
      </c>
      <c r="E6922" s="11">
        <v>1708</v>
      </c>
      <c r="F6922" s="11" t="s">
        <v>33</v>
      </c>
      <c r="G6922" s="13">
        <v>243.78</v>
      </c>
      <c r="H6922" s="14">
        <f t="shared" si="756"/>
        <v>416376.24</v>
      </c>
      <c r="I6922" s="14">
        <f>IF(F6922="GHS",H6922,H6922*Assumptions!$B$4)</f>
        <v>416376.24</v>
      </c>
      <c r="J6922" s="15" t="str">
        <f>INDEX(Assumptions!$B$8:$B$12,MATCH(B6922,Assumptions!$A$8:$A$12,0))</f>
        <v>Weighted Average</v>
      </c>
      <c r="K6922" s="16">
        <f>G6922/(1-INDEX(Assumptions!$D$8:$D$12,MATCH(B6922,Assumptions!$A$8:$A$12,0)))</f>
        <v>375.04615384615386</v>
      </c>
      <c r="L6922" s="16">
        <f t="shared" si="757"/>
        <v>7.3133999999999997</v>
      </c>
      <c r="M6922" s="16">
        <f t="shared" si="758"/>
        <v>18.752307692307692</v>
      </c>
      <c r="N6922" s="14">
        <f>E6922*(K6922-L6922-M6922)*IF(F6922="GHS",1,Assumptions!$B$4)</f>
        <v>596058.60203076922</v>
      </c>
      <c r="O6922" s="15">
        <f t="shared" ca="1" si="759"/>
        <v>330</v>
      </c>
      <c r="P6922" s="15" t="str">
        <f t="shared" ca="1" si="760"/>
        <v>181-365d</v>
      </c>
      <c r="Q6922" s="17">
        <f ca="1">IF(P6922="0-90d",0,IF(P6922="91-180d",INDEX(Assumptions!$F$8:$F$12,MATCH(B6922,Assumptions!$A$8:$A$12,0)),IF(P6922="181-365d",INDEX(Assumptions!$G$8:$G$12,MATCH(B6922,Assumptions!$A$8:$A$12,0)),INDEX(Assumptions!$H$8:$H$12,MATCH(B6922,Assumptions!$A$8:$A$12,0)))))</f>
        <v>0.35</v>
      </c>
      <c r="R6922" s="14">
        <f t="shared" ca="1" si="761"/>
        <v>145731.68399999998</v>
      </c>
      <c r="S6922" s="14">
        <f t="shared" ca="1" si="762"/>
        <v>270644.55599999998</v>
      </c>
      <c r="T6922" s="11" t="s">
        <v>25</v>
      </c>
      <c r="U6922" s="18" t="s">
        <v>26</v>
      </c>
    </row>
    <row r="6923" spans="1:21" ht="15" customHeight="1" x14ac:dyDescent="0.15">
      <c r="A6923" s="10" t="s">
        <v>6971</v>
      </c>
      <c r="B6923" s="11" t="s">
        <v>31</v>
      </c>
      <c r="C6923" s="11" t="s">
        <v>63</v>
      </c>
      <c r="D6923" s="12">
        <v>46059</v>
      </c>
      <c r="E6923" s="11">
        <v>733</v>
      </c>
      <c r="F6923" s="11" t="s">
        <v>33</v>
      </c>
      <c r="G6923" s="13">
        <v>1420.58</v>
      </c>
      <c r="H6923" s="14">
        <f t="shared" si="756"/>
        <v>1041285.1399999999</v>
      </c>
      <c r="I6923" s="14">
        <f>IF(F6923="GHS",H6923,H6923*Assumptions!$B$4)</f>
        <v>1041285.1399999999</v>
      </c>
      <c r="J6923" s="15" t="str">
        <f>INDEX(Assumptions!$B$8:$B$12,MATCH(B6923,Assumptions!$A$8:$A$12,0))</f>
        <v>Weighted Average</v>
      </c>
      <c r="K6923" s="16">
        <f>G6923/(1-INDEX(Assumptions!$D$8:$D$12,MATCH(B6923,Assumptions!$A$8:$A$12,0)))</f>
        <v>1973.0277777777778</v>
      </c>
      <c r="L6923" s="16">
        <f t="shared" si="757"/>
        <v>42.617399999999996</v>
      </c>
      <c r="M6923" s="16">
        <f t="shared" si="758"/>
        <v>98.651388888888903</v>
      </c>
      <c r="N6923" s="14">
        <f>E6923*(K6923-L6923-M6923)*IF(F6923="GHS",1,Assumptions!$B$4)</f>
        <v>1342679.3388555555</v>
      </c>
      <c r="O6923" s="15">
        <f t="shared" ca="1" si="759"/>
        <v>227</v>
      </c>
      <c r="P6923" s="15" t="str">
        <f t="shared" ca="1" si="760"/>
        <v>181-365d</v>
      </c>
      <c r="Q6923" s="17">
        <f ca="1">IF(P6923="0-90d",0,IF(P6923="91-180d",INDEX(Assumptions!$F$8:$F$12,MATCH(B6923,Assumptions!$A$8:$A$12,0)),IF(P6923="181-365d",INDEX(Assumptions!$G$8:$G$12,MATCH(B6923,Assumptions!$A$8:$A$12,0)),INDEX(Assumptions!$H$8:$H$12,MATCH(B6923,Assumptions!$A$8:$A$12,0)))))</f>
        <v>0.2</v>
      </c>
      <c r="R6923" s="14">
        <f t="shared" ca="1" si="761"/>
        <v>208257.02799999999</v>
      </c>
      <c r="S6923" s="14">
        <f t="shared" ca="1" si="762"/>
        <v>833028.11199999996</v>
      </c>
      <c r="T6923" s="11" t="s">
        <v>25</v>
      </c>
      <c r="U6923" s="18" t="s">
        <v>26</v>
      </c>
    </row>
    <row r="6924" spans="1:21" ht="15" customHeight="1" x14ac:dyDescent="0.15">
      <c r="A6924" s="10" t="s">
        <v>6972</v>
      </c>
      <c r="B6924" s="11" t="s">
        <v>22</v>
      </c>
      <c r="C6924" s="11" t="s">
        <v>23</v>
      </c>
      <c r="D6924" s="12">
        <v>46116</v>
      </c>
      <c r="E6924" s="11">
        <v>2281</v>
      </c>
      <c r="F6924" s="11" t="s">
        <v>24</v>
      </c>
      <c r="G6924" s="13">
        <v>45189.55</v>
      </c>
      <c r="H6924" s="14">
        <f t="shared" si="756"/>
        <v>103077363.55000001</v>
      </c>
      <c r="I6924" s="14">
        <f>IF(F6924="GHS",H6924,H6924*Assumptions!$B$4)</f>
        <v>1113235526.3400002</v>
      </c>
      <c r="J6924" s="15" t="str">
        <f>INDEX(Assumptions!$B$8:$B$12,MATCH(B6924,Assumptions!$A$8:$A$12,0))</f>
        <v>FIFO</v>
      </c>
      <c r="K6924" s="16">
        <f>G6924/(1-INDEX(Assumptions!$D$8:$D$12,MATCH(B6924,Assumptions!$A$8:$A$12,0)))</f>
        <v>55109.207317073167</v>
      </c>
      <c r="L6924" s="16">
        <f t="shared" si="757"/>
        <v>1355.6865</v>
      </c>
      <c r="M6924" s="16">
        <f t="shared" si="758"/>
        <v>2755.4603658536585</v>
      </c>
      <c r="N6924" s="14">
        <f>E6924*(K6924-L6924-M6924)*IF(F6924="GHS",1,Assumptions!$B$4)</f>
        <v>1256327019.6037023</v>
      </c>
      <c r="O6924" s="15">
        <f t="shared" ca="1" si="759"/>
        <v>170</v>
      </c>
      <c r="P6924" s="15" t="str">
        <f t="shared" ca="1" si="760"/>
        <v>91-180d</v>
      </c>
      <c r="Q6924" s="17">
        <f ca="1">IF(P6924="0-90d",0,IF(P6924="91-180d",INDEX(Assumptions!$F$8:$F$12,MATCH(B6924,Assumptions!$A$8:$A$12,0)),IF(P6924="181-365d",INDEX(Assumptions!$G$8:$G$12,MATCH(B6924,Assumptions!$A$8:$A$12,0)),INDEX(Assumptions!$H$8:$H$12,MATCH(B6924,Assumptions!$A$8:$A$12,0)))))</f>
        <v>0.03</v>
      </c>
      <c r="R6924" s="14">
        <f t="shared" ca="1" si="761"/>
        <v>33397065.790200002</v>
      </c>
      <c r="S6924" s="14">
        <f t="shared" ca="1" si="762"/>
        <v>1079838460.5498002</v>
      </c>
      <c r="T6924" s="11" t="s">
        <v>25</v>
      </c>
      <c r="U6924" s="18" t="s">
        <v>36</v>
      </c>
    </row>
    <row r="6925" spans="1:21" ht="15" customHeight="1" x14ac:dyDescent="0.15">
      <c r="A6925" s="10" t="s">
        <v>6973</v>
      </c>
      <c r="B6925" s="11" t="s">
        <v>31</v>
      </c>
      <c r="C6925" s="11" t="s">
        <v>76</v>
      </c>
      <c r="D6925" s="12">
        <v>45749</v>
      </c>
      <c r="E6925" s="11">
        <v>4371</v>
      </c>
      <c r="F6925" s="11" t="s">
        <v>33</v>
      </c>
      <c r="G6925" s="13">
        <v>993.3</v>
      </c>
      <c r="H6925" s="14">
        <f t="shared" si="756"/>
        <v>4341714.3</v>
      </c>
      <c r="I6925" s="14">
        <f>IF(F6925="GHS",H6925,H6925*Assumptions!$B$4)</f>
        <v>4341714.3</v>
      </c>
      <c r="J6925" s="15" t="str">
        <f>INDEX(Assumptions!$B$8:$B$12,MATCH(B6925,Assumptions!$A$8:$A$12,0))</f>
        <v>Weighted Average</v>
      </c>
      <c r="K6925" s="16">
        <f>G6925/(1-INDEX(Assumptions!$D$8:$D$12,MATCH(B6925,Assumptions!$A$8:$A$12,0)))</f>
        <v>1379.5833333333333</v>
      </c>
      <c r="L6925" s="16">
        <f t="shared" si="757"/>
        <v>29.798999999999996</v>
      </c>
      <c r="M6925" s="16">
        <f t="shared" si="758"/>
        <v>68.979166666666671</v>
      </c>
      <c r="N6925" s="14">
        <f>E6925*(K6925-L6925-M6925)*IF(F6925="GHS",1,Assumptions!$B$4)</f>
        <v>5598399.3834999995</v>
      </c>
      <c r="O6925" s="15">
        <f t="shared" ca="1" si="759"/>
        <v>537</v>
      </c>
      <c r="P6925" s="15" t="str">
        <f t="shared" ca="1" si="760"/>
        <v>365d+</v>
      </c>
      <c r="Q6925" s="17">
        <f ca="1">IF(P6925="0-90d",0,IF(P6925="91-180d",INDEX(Assumptions!$F$8:$F$12,MATCH(B6925,Assumptions!$A$8:$A$12,0)),IF(P6925="181-365d",INDEX(Assumptions!$G$8:$G$12,MATCH(B6925,Assumptions!$A$8:$A$12,0)),INDEX(Assumptions!$H$8:$H$12,MATCH(B6925,Assumptions!$A$8:$A$12,0)))))</f>
        <v>0.6</v>
      </c>
      <c r="R6925" s="14">
        <f t="shared" ca="1" si="761"/>
        <v>2605028.5799999996</v>
      </c>
      <c r="S6925" s="14">
        <f t="shared" ca="1" si="762"/>
        <v>1736685.7200000002</v>
      </c>
      <c r="T6925" s="11" t="s">
        <v>25</v>
      </c>
      <c r="U6925" s="18" t="s">
        <v>26</v>
      </c>
    </row>
    <row r="6926" spans="1:21" ht="15" customHeight="1" x14ac:dyDescent="0.15">
      <c r="A6926" s="10" t="s">
        <v>6974</v>
      </c>
      <c r="B6926" s="11" t="s">
        <v>41</v>
      </c>
      <c r="C6926" s="11" t="s">
        <v>44</v>
      </c>
      <c r="D6926" s="12">
        <v>45798</v>
      </c>
      <c r="E6926" s="11">
        <v>3576</v>
      </c>
      <c r="F6926" s="11" t="s">
        <v>33</v>
      </c>
      <c r="G6926" s="13">
        <v>728.6</v>
      </c>
      <c r="H6926" s="14">
        <f t="shared" si="756"/>
        <v>2605473.6</v>
      </c>
      <c r="I6926" s="14">
        <f>IF(F6926="GHS",H6926,H6926*Assumptions!$B$4)</f>
        <v>2605473.6</v>
      </c>
      <c r="J6926" s="15" t="str">
        <f>INDEX(Assumptions!$B$8:$B$12,MATCH(B6926,Assumptions!$A$8:$A$12,0))</f>
        <v>Weighted Average</v>
      </c>
      <c r="K6926" s="16">
        <f>G6926/(1-INDEX(Assumptions!$D$8:$D$12,MATCH(B6926,Assumptions!$A$8:$A$12,0)))</f>
        <v>1120.9230769230769</v>
      </c>
      <c r="L6926" s="16">
        <f t="shared" si="757"/>
        <v>21.858000000000001</v>
      </c>
      <c r="M6926" s="16">
        <f t="shared" si="758"/>
        <v>56.04615384615385</v>
      </c>
      <c r="N6926" s="14">
        <f>E6926*(K6926-L6926-M6926)*IF(F6926="GHS",1,Assumptions!$B$4)</f>
        <v>3729835.6689230772</v>
      </c>
      <c r="O6926" s="15">
        <f t="shared" ca="1" si="759"/>
        <v>488</v>
      </c>
      <c r="P6926" s="15" t="str">
        <f t="shared" ca="1" si="760"/>
        <v>365d+</v>
      </c>
      <c r="Q6926" s="17">
        <f ca="1">IF(P6926="0-90d",0,IF(P6926="91-180d",INDEX(Assumptions!$F$8:$F$12,MATCH(B6926,Assumptions!$A$8:$A$12,0)),IF(P6926="181-365d",INDEX(Assumptions!$G$8:$G$12,MATCH(B6926,Assumptions!$A$8:$A$12,0)),INDEX(Assumptions!$H$8:$H$12,MATCH(B6926,Assumptions!$A$8:$A$12,0)))))</f>
        <v>0.8</v>
      </c>
      <c r="R6926" s="14">
        <f t="shared" ca="1" si="761"/>
        <v>2084378.8800000001</v>
      </c>
      <c r="S6926" s="14">
        <f t="shared" ca="1" si="762"/>
        <v>521094.72</v>
      </c>
      <c r="T6926" s="11" t="s">
        <v>25</v>
      </c>
      <c r="U6926" s="18" t="s">
        <v>26</v>
      </c>
    </row>
    <row r="6927" spans="1:21" ht="15" customHeight="1" x14ac:dyDescent="0.15">
      <c r="A6927" s="10" t="s">
        <v>6975</v>
      </c>
      <c r="B6927" s="11" t="s">
        <v>41</v>
      </c>
      <c r="C6927" s="11" t="s">
        <v>44</v>
      </c>
      <c r="D6927" s="12">
        <v>46080</v>
      </c>
      <c r="E6927" s="11">
        <v>3884</v>
      </c>
      <c r="F6927" s="11" t="s">
        <v>33</v>
      </c>
      <c r="G6927" s="13">
        <v>1228.51</v>
      </c>
      <c r="H6927" s="14">
        <f t="shared" si="756"/>
        <v>4771532.84</v>
      </c>
      <c r="I6927" s="14">
        <f>IF(F6927="GHS",H6927,H6927*Assumptions!$B$4)</f>
        <v>4771532.84</v>
      </c>
      <c r="J6927" s="15" t="str">
        <f>INDEX(Assumptions!$B$8:$B$12,MATCH(B6927,Assumptions!$A$8:$A$12,0))</f>
        <v>Weighted Average</v>
      </c>
      <c r="K6927" s="16">
        <f>G6927/(1-INDEX(Assumptions!$D$8:$D$12,MATCH(B6927,Assumptions!$A$8:$A$12,0)))</f>
        <v>1890.0153846153846</v>
      </c>
      <c r="L6927" s="16">
        <f t="shared" si="757"/>
        <v>36.8553</v>
      </c>
      <c r="M6927" s="16">
        <f t="shared" si="758"/>
        <v>94.500769230769237</v>
      </c>
      <c r="N6927" s="14">
        <f>E6927*(K6927-L6927-M6927)*IF(F6927="GHS",1,Assumptions!$B$4)</f>
        <v>6830632.7809538459</v>
      </c>
      <c r="O6927" s="15">
        <f t="shared" ca="1" si="759"/>
        <v>206</v>
      </c>
      <c r="P6927" s="15" t="str">
        <f t="shared" ca="1" si="760"/>
        <v>181-365d</v>
      </c>
      <c r="Q6927" s="17">
        <f ca="1">IF(P6927="0-90d",0,IF(P6927="91-180d",INDEX(Assumptions!$F$8:$F$12,MATCH(B6927,Assumptions!$A$8:$A$12,0)),IF(P6927="181-365d",INDEX(Assumptions!$G$8:$G$12,MATCH(B6927,Assumptions!$A$8:$A$12,0)),INDEX(Assumptions!$H$8:$H$12,MATCH(B6927,Assumptions!$A$8:$A$12,0)))))</f>
        <v>0.35</v>
      </c>
      <c r="R6927" s="14">
        <f t="shared" ca="1" si="761"/>
        <v>1670036.4939999999</v>
      </c>
      <c r="S6927" s="14">
        <f t="shared" ca="1" si="762"/>
        <v>3101496.3459999999</v>
      </c>
      <c r="T6927" s="11" t="s">
        <v>25</v>
      </c>
      <c r="U6927" s="18" t="s">
        <v>36</v>
      </c>
    </row>
    <row r="6928" spans="1:21" ht="15" customHeight="1" x14ac:dyDescent="0.15">
      <c r="A6928" s="10" t="s">
        <v>6976</v>
      </c>
      <c r="B6928" s="11" t="s">
        <v>28</v>
      </c>
      <c r="C6928" s="11" t="s">
        <v>29</v>
      </c>
      <c r="D6928" s="12">
        <v>46201</v>
      </c>
      <c r="E6928" s="11">
        <v>2206</v>
      </c>
      <c r="F6928" s="11" t="s">
        <v>24</v>
      </c>
      <c r="G6928" s="13">
        <v>4834.24</v>
      </c>
      <c r="H6928" s="14">
        <f t="shared" si="756"/>
        <v>10664333.439999999</v>
      </c>
      <c r="I6928" s="14">
        <f>IF(F6928="GHS",H6928,H6928*Assumptions!$B$4)</f>
        <v>115174801.152</v>
      </c>
      <c r="J6928" s="15" t="str">
        <f>INDEX(Assumptions!$B$8:$B$12,MATCH(B6928,Assumptions!$A$8:$A$12,0))</f>
        <v>Fair Value Less Costs to Sell</v>
      </c>
      <c r="K6928" s="16">
        <f>G6928/(1-INDEX(Assumptions!$D$8:$D$12,MATCH(B6928,Assumptions!$A$8:$A$12,0)))</f>
        <v>5493.454545454545</v>
      </c>
      <c r="L6928" s="16">
        <f t="shared" si="757"/>
        <v>145.02719999999999</v>
      </c>
      <c r="M6928" s="16">
        <f t="shared" si="758"/>
        <v>274.67272727272729</v>
      </c>
      <c r="N6928" s="14">
        <f>E6928*(K6928-L6928-M6928)*IF(F6928="GHS",1,Assumptions!$B$4)</f>
        <v>120881189.02725819</v>
      </c>
      <c r="O6928" s="15">
        <f t="shared" ca="1" si="759"/>
        <v>85</v>
      </c>
      <c r="P6928" s="15" t="str">
        <f t="shared" ca="1" si="760"/>
        <v>0-90d</v>
      </c>
      <c r="Q6928" s="17">
        <f ca="1">IF(P6928="0-90d",0,IF(P6928="91-180d",INDEX(Assumptions!$F$8:$F$12,MATCH(B6928,Assumptions!$A$8:$A$12,0)),IF(P6928="181-365d",INDEX(Assumptions!$G$8:$G$12,MATCH(B6928,Assumptions!$A$8:$A$12,0)),INDEX(Assumptions!$H$8:$H$12,MATCH(B6928,Assumptions!$A$8:$A$12,0)))))</f>
        <v>0</v>
      </c>
      <c r="R6928" s="14">
        <f t="shared" ca="1" si="761"/>
        <v>0</v>
      </c>
      <c r="S6928" s="14">
        <f t="shared" ca="1" si="762"/>
        <v>115174801.152</v>
      </c>
      <c r="T6928" s="11" t="s">
        <v>25</v>
      </c>
      <c r="U6928" s="18" t="s">
        <v>26</v>
      </c>
    </row>
    <row r="6929" spans="1:21" ht="15" customHeight="1" x14ac:dyDescent="0.15">
      <c r="A6929" s="10" t="s">
        <v>6977</v>
      </c>
      <c r="B6929" s="11" t="s">
        <v>31</v>
      </c>
      <c r="C6929" s="11" t="s">
        <v>63</v>
      </c>
      <c r="D6929" s="12">
        <v>45749</v>
      </c>
      <c r="E6929" s="11">
        <v>3965</v>
      </c>
      <c r="F6929" s="11" t="s">
        <v>33</v>
      </c>
      <c r="G6929" s="13">
        <v>2615.21</v>
      </c>
      <c r="H6929" s="14">
        <f t="shared" si="756"/>
        <v>10369307.65</v>
      </c>
      <c r="I6929" s="14">
        <f>IF(F6929="GHS",H6929,H6929*Assumptions!$B$4)</f>
        <v>10369307.65</v>
      </c>
      <c r="J6929" s="15" t="str">
        <f>INDEX(Assumptions!$B$8:$B$12,MATCH(B6929,Assumptions!$A$8:$A$12,0))</f>
        <v>Weighted Average</v>
      </c>
      <c r="K6929" s="16">
        <f>G6929/(1-INDEX(Assumptions!$D$8:$D$12,MATCH(B6929,Assumptions!$A$8:$A$12,0)))</f>
        <v>3632.2361111111113</v>
      </c>
      <c r="L6929" s="16">
        <f t="shared" si="757"/>
        <v>78.456299999999999</v>
      </c>
      <c r="M6929" s="16">
        <f t="shared" si="758"/>
        <v>181.61180555555558</v>
      </c>
      <c r="N6929" s="14">
        <f>E6929*(K6929-L6929-M6929)*IF(F6929="GHS",1,Assumptions!$B$4)</f>
        <v>13370646.142027779</v>
      </c>
      <c r="O6929" s="15">
        <f t="shared" ca="1" si="759"/>
        <v>537</v>
      </c>
      <c r="P6929" s="15" t="str">
        <f t="shared" ca="1" si="760"/>
        <v>365d+</v>
      </c>
      <c r="Q6929" s="17">
        <f ca="1">IF(P6929="0-90d",0,IF(P6929="91-180d",INDEX(Assumptions!$F$8:$F$12,MATCH(B6929,Assumptions!$A$8:$A$12,0)),IF(P6929="181-365d",INDEX(Assumptions!$G$8:$G$12,MATCH(B6929,Assumptions!$A$8:$A$12,0)),INDEX(Assumptions!$H$8:$H$12,MATCH(B6929,Assumptions!$A$8:$A$12,0)))))</f>
        <v>0.6</v>
      </c>
      <c r="R6929" s="14">
        <f t="shared" ca="1" si="761"/>
        <v>6221584.5899999999</v>
      </c>
      <c r="S6929" s="14">
        <f t="shared" ca="1" si="762"/>
        <v>4147723.0600000005</v>
      </c>
      <c r="T6929" s="11" t="s">
        <v>25</v>
      </c>
      <c r="U6929" s="18" t="s">
        <v>26</v>
      </c>
    </row>
    <row r="6930" spans="1:21" ht="15" customHeight="1" x14ac:dyDescent="0.15">
      <c r="A6930" s="10" t="s">
        <v>6978</v>
      </c>
      <c r="B6930" s="11" t="s">
        <v>22</v>
      </c>
      <c r="C6930" s="11" t="s">
        <v>23</v>
      </c>
      <c r="D6930" s="12">
        <v>45769</v>
      </c>
      <c r="E6930" s="11">
        <v>2029</v>
      </c>
      <c r="F6930" s="11" t="s">
        <v>24</v>
      </c>
      <c r="G6930" s="13">
        <v>8826.43</v>
      </c>
      <c r="H6930" s="14">
        <f t="shared" si="756"/>
        <v>17908826.469999999</v>
      </c>
      <c r="I6930" s="14">
        <f>IF(F6930="GHS",H6930,H6930*Assumptions!$B$4)</f>
        <v>193415325.87599999</v>
      </c>
      <c r="J6930" s="15" t="str">
        <f>INDEX(Assumptions!$B$8:$B$12,MATCH(B6930,Assumptions!$A$8:$A$12,0))</f>
        <v>FIFO</v>
      </c>
      <c r="K6930" s="16">
        <f>G6930/(1-INDEX(Assumptions!$D$8:$D$12,MATCH(B6930,Assumptions!$A$8:$A$12,0)))</f>
        <v>10763.939024390244</v>
      </c>
      <c r="L6930" s="16">
        <f t="shared" si="757"/>
        <v>264.79289999999997</v>
      </c>
      <c r="M6930" s="16">
        <f t="shared" si="758"/>
        <v>538.19695121951224</v>
      </c>
      <c r="N6930" s="14">
        <f>E6930*(K6930-L6930-M6930)*IF(F6930="GHS",1,Assumptions!$B$4)</f>
        <v>218276271.42152488</v>
      </c>
      <c r="O6930" s="15">
        <f t="shared" ca="1" si="759"/>
        <v>517</v>
      </c>
      <c r="P6930" s="15" t="str">
        <f t="shared" ca="1" si="760"/>
        <v>365d+</v>
      </c>
      <c r="Q6930" s="17">
        <f ca="1">IF(P6930="0-90d",0,IF(P6930="91-180d",INDEX(Assumptions!$F$8:$F$12,MATCH(B6930,Assumptions!$A$8:$A$12,0)),IF(P6930="181-365d",INDEX(Assumptions!$G$8:$G$12,MATCH(B6930,Assumptions!$A$8:$A$12,0)),INDEX(Assumptions!$H$8:$H$12,MATCH(B6930,Assumptions!$A$8:$A$12,0)))))</f>
        <v>0.5</v>
      </c>
      <c r="R6930" s="14">
        <f t="shared" ca="1" si="761"/>
        <v>96707662.937999994</v>
      </c>
      <c r="S6930" s="14">
        <f t="shared" ca="1" si="762"/>
        <v>96707662.937999994</v>
      </c>
      <c r="T6930" s="11" t="s">
        <v>25</v>
      </c>
      <c r="U6930" s="18" t="s">
        <v>26</v>
      </c>
    </row>
    <row r="6931" spans="1:21" ht="15" customHeight="1" x14ac:dyDescent="0.15">
      <c r="A6931" s="10" t="s">
        <v>6979</v>
      </c>
      <c r="B6931" s="11" t="s">
        <v>28</v>
      </c>
      <c r="C6931" s="11" t="s">
        <v>55</v>
      </c>
      <c r="D6931" s="12">
        <v>46205</v>
      </c>
      <c r="E6931" s="11">
        <v>1318</v>
      </c>
      <c r="F6931" s="11" t="s">
        <v>24</v>
      </c>
      <c r="G6931" s="13">
        <v>6960.48</v>
      </c>
      <c r="H6931" s="14">
        <f t="shared" si="756"/>
        <v>9173912.6399999987</v>
      </c>
      <c r="I6931" s="14">
        <f>IF(F6931="GHS",H6931,H6931*Assumptions!$B$4)</f>
        <v>99078256.511999995</v>
      </c>
      <c r="J6931" s="15" t="str">
        <f>INDEX(Assumptions!$B$8:$B$12,MATCH(B6931,Assumptions!$A$8:$A$12,0))</f>
        <v>Fair Value Less Costs to Sell</v>
      </c>
      <c r="K6931" s="16">
        <f>G6931/(1-INDEX(Assumptions!$D$8:$D$12,MATCH(B6931,Assumptions!$A$8:$A$12,0)))</f>
        <v>7909.6363636363631</v>
      </c>
      <c r="L6931" s="16">
        <f t="shared" si="757"/>
        <v>208.81439999999998</v>
      </c>
      <c r="M6931" s="16">
        <f t="shared" si="758"/>
        <v>395.4818181818182</v>
      </c>
      <c r="N6931" s="14">
        <f>E6931*(K6931-L6931-M6931)*IF(F6931="GHS",1,Assumptions!$B$4)</f>
        <v>103987133.76645817</v>
      </c>
      <c r="O6931" s="15">
        <f t="shared" ca="1" si="759"/>
        <v>81</v>
      </c>
      <c r="P6931" s="15" t="str">
        <f t="shared" ca="1" si="760"/>
        <v>0-90d</v>
      </c>
      <c r="Q6931" s="17">
        <f ca="1">IF(P6931="0-90d",0,IF(P6931="91-180d",INDEX(Assumptions!$F$8:$F$12,MATCH(B6931,Assumptions!$A$8:$A$12,0)),IF(P6931="181-365d",INDEX(Assumptions!$G$8:$G$12,MATCH(B6931,Assumptions!$A$8:$A$12,0)),INDEX(Assumptions!$H$8:$H$12,MATCH(B6931,Assumptions!$A$8:$A$12,0)))))</f>
        <v>0</v>
      </c>
      <c r="R6931" s="14">
        <f t="shared" ca="1" si="761"/>
        <v>0</v>
      </c>
      <c r="S6931" s="14">
        <f t="shared" ca="1" si="762"/>
        <v>99078256.511999995</v>
      </c>
      <c r="T6931" s="11" t="s">
        <v>25</v>
      </c>
      <c r="U6931" s="18" t="s">
        <v>26</v>
      </c>
    </row>
    <row r="6932" spans="1:21" ht="15" customHeight="1" x14ac:dyDescent="0.15">
      <c r="A6932" s="10" t="s">
        <v>6980</v>
      </c>
      <c r="B6932" s="11" t="s">
        <v>31</v>
      </c>
      <c r="C6932" s="11" t="s">
        <v>76</v>
      </c>
      <c r="D6932" s="12">
        <v>46093</v>
      </c>
      <c r="E6932" s="11">
        <v>2213</v>
      </c>
      <c r="F6932" s="11" t="s">
        <v>33</v>
      </c>
      <c r="G6932" s="13">
        <v>2818.77</v>
      </c>
      <c r="H6932" s="14">
        <f t="shared" si="756"/>
        <v>6237938.0099999998</v>
      </c>
      <c r="I6932" s="14">
        <f>IF(F6932="GHS",H6932,H6932*Assumptions!$B$4)</f>
        <v>6237938.0099999998</v>
      </c>
      <c r="J6932" s="15" t="str">
        <f>INDEX(Assumptions!$B$8:$B$12,MATCH(B6932,Assumptions!$A$8:$A$12,0))</f>
        <v>Weighted Average</v>
      </c>
      <c r="K6932" s="16">
        <f>G6932/(1-INDEX(Assumptions!$D$8:$D$12,MATCH(B6932,Assumptions!$A$8:$A$12,0)))</f>
        <v>3914.9583333333335</v>
      </c>
      <c r="L6932" s="16">
        <f t="shared" si="757"/>
        <v>84.563099999999991</v>
      </c>
      <c r="M6932" s="16">
        <f t="shared" si="758"/>
        <v>195.7479166666667</v>
      </c>
      <c r="N6932" s="14">
        <f>E6932*(K6932-L6932-M6932)*IF(F6932="GHS",1,Assumptions!$B$4)</f>
        <v>8043474.5117833335</v>
      </c>
      <c r="O6932" s="15">
        <f t="shared" ca="1" si="759"/>
        <v>193</v>
      </c>
      <c r="P6932" s="15" t="str">
        <f t="shared" ca="1" si="760"/>
        <v>181-365d</v>
      </c>
      <c r="Q6932" s="17">
        <f ca="1">IF(P6932="0-90d",0,IF(P6932="91-180d",INDEX(Assumptions!$F$8:$F$12,MATCH(B6932,Assumptions!$A$8:$A$12,0)),IF(P6932="181-365d",INDEX(Assumptions!$G$8:$G$12,MATCH(B6932,Assumptions!$A$8:$A$12,0)),INDEX(Assumptions!$H$8:$H$12,MATCH(B6932,Assumptions!$A$8:$A$12,0)))))</f>
        <v>0.2</v>
      </c>
      <c r="R6932" s="14">
        <f t="shared" ca="1" si="761"/>
        <v>1247587.602</v>
      </c>
      <c r="S6932" s="14">
        <f t="shared" ca="1" si="762"/>
        <v>4990350.4079999998</v>
      </c>
      <c r="T6932" s="11" t="s">
        <v>25</v>
      </c>
      <c r="U6932" s="18" t="s">
        <v>26</v>
      </c>
    </row>
    <row r="6933" spans="1:21" ht="15" customHeight="1" x14ac:dyDescent="0.15">
      <c r="A6933" s="10" t="s">
        <v>6981</v>
      </c>
      <c r="B6933" s="11" t="s">
        <v>41</v>
      </c>
      <c r="C6933" s="11" t="s">
        <v>42</v>
      </c>
      <c r="D6933" s="12">
        <v>45999</v>
      </c>
      <c r="E6933" s="11">
        <v>3400</v>
      </c>
      <c r="F6933" s="11" t="s">
        <v>33</v>
      </c>
      <c r="G6933" s="13">
        <v>233.43</v>
      </c>
      <c r="H6933" s="14">
        <f t="shared" si="756"/>
        <v>793662</v>
      </c>
      <c r="I6933" s="14">
        <f>IF(F6933="GHS",H6933,H6933*Assumptions!$B$4)</f>
        <v>793662</v>
      </c>
      <c r="J6933" s="15" t="str">
        <f>INDEX(Assumptions!$B$8:$B$12,MATCH(B6933,Assumptions!$A$8:$A$12,0))</f>
        <v>Weighted Average</v>
      </c>
      <c r="K6933" s="16">
        <f>G6933/(1-INDEX(Assumptions!$D$8:$D$12,MATCH(B6933,Assumptions!$A$8:$A$12,0)))</f>
        <v>359.12307692307689</v>
      </c>
      <c r="L6933" s="16">
        <f t="shared" si="757"/>
        <v>7.0029000000000003</v>
      </c>
      <c r="M6933" s="16">
        <f t="shared" si="758"/>
        <v>17.956153846153846</v>
      </c>
      <c r="N6933" s="14">
        <f>E6933*(K6933-L6933-M6933)*IF(F6933="GHS",1,Assumptions!$B$4)</f>
        <v>1136157.6784615384</v>
      </c>
      <c r="O6933" s="15">
        <f t="shared" ca="1" si="759"/>
        <v>287</v>
      </c>
      <c r="P6933" s="15" t="str">
        <f t="shared" ca="1" si="760"/>
        <v>181-365d</v>
      </c>
      <c r="Q6933" s="17">
        <f ca="1">IF(P6933="0-90d",0,IF(P6933="91-180d",INDEX(Assumptions!$F$8:$F$12,MATCH(B6933,Assumptions!$A$8:$A$12,0)),IF(P6933="181-365d",INDEX(Assumptions!$G$8:$G$12,MATCH(B6933,Assumptions!$A$8:$A$12,0)),INDEX(Assumptions!$H$8:$H$12,MATCH(B6933,Assumptions!$A$8:$A$12,0)))))</f>
        <v>0.35</v>
      </c>
      <c r="R6933" s="14">
        <f t="shared" ca="1" si="761"/>
        <v>277781.69999999995</v>
      </c>
      <c r="S6933" s="14">
        <f t="shared" ca="1" si="762"/>
        <v>515880.30000000005</v>
      </c>
      <c r="T6933" s="11" t="s">
        <v>25</v>
      </c>
      <c r="U6933" s="18" t="s">
        <v>26</v>
      </c>
    </row>
    <row r="6934" spans="1:21" ht="15" customHeight="1" x14ac:dyDescent="0.15">
      <c r="A6934" s="10" t="s">
        <v>6982</v>
      </c>
      <c r="B6934" s="11" t="s">
        <v>31</v>
      </c>
      <c r="C6934" s="11" t="s">
        <v>76</v>
      </c>
      <c r="D6934" s="12">
        <v>46224</v>
      </c>
      <c r="E6934" s="11">
        <v>3458</v>
      </c>
      <c r="F6934" s="11" t="s">
        <v>33</v>
      </c>
      <c r="G6934" s="13">
        <v>4254.6899999999996</v>
      </c>
      <c r="H6934" s="14">
        <f t="shared" si="756"/>
        <v>14712718.019999998</v>
      </c>
      <c r="I6934" s="14">
        <f>IF(F6934="GHS",H6934,H6934*Assumptions!$B$4)</f>
        <v>14712718.019999998</v>
      </c>
      <c r="J6934" s="15" t="str">
        <f>INDEX(Assumptions!$B$8:$B$12,MATCH(B6934,Assumptions!$A$8:$A$12,0))</f>
        <v>Weighted Average</v>
      </c>
      <c r="K6934" s="16">
        <f>G6934/(1-INDEX(Assumptions!$D$8:$D$12,MATCH(B6934,Assumptions!$A$8:$A$12,0)))</f>
        <v>5909.2916666666661</v>
      </c>
      <c r="L6934" s="16">
        <f t="shared" si="757"/>
        <v>127.64069999999998</v>
      </c>
      <c r="M6934" s="16">
        <f t="shared" si="758"/>
        <v>295.46458333333334</v>
      </c>
      <c r="N6934" s="14">
        <f>E6934*(K6934-L6934-M6934)*IF(F6934="GHS",1,Assumptions!$B$4)</f>
        <v>18971232.513566665</v>
      </c>
      <c r="O6934" s="15">
        <f t="shared" ca="1" si="759"/>
        <v>62</v>
      </c>
      <c r="P6934" s="15" t="str">
        <f t="shared" ca="1" si="760"/>
        <v>0-90d</v>
      </c>
      <c r="Q6934" s="17">
        <f ca="1">IF(P6934="0-90d",0,IF(P6934="91-180d",INDEX(Assumptions!$F$8:$F$12,MATCH(B6934,Assumptions!$A$8:$A$12,0)),IF(P6934="181-365d",INDEX(Assumptions!$G$8:$G$12,MATCH(B6934,Assumptions!$A$8:$A$12,0)),INDEX(Assumptions!$H$8:$H$12,MATCH(B6934,Assumptions!$A$8:$A$12,0)))))</f>
        <v>0</v>
      </c>
      <c r="R6934" s="14">
        <f t="shared" ca="1" si="761"/>
        <v>0</v>
      </c>
      <c r="S6934" s="14">
        <f t="shared" ca="1" si="762"/>
        <v>14712718.019999998</v>
      </c>
      <c r="T6934" s="11" t="s">
        <v>25</v>
      </c>
      <c r="U6934" s="18" t="s">
        <v>26</v>
      </c>
    </row>
    <row r="6935" spans="1:21" ht="15" customHeight="1" x14ac:dyDescent="0.15">
      <c r="A6935" s="10" t="s">
        <v>6983</v>
      </c>
      <c r="B6935" s="11" t="s">
        <v>41</v>
      </c>
      <c r="C6935" s="11" t="s">
        <v>44</v>
      </c>
      <c r="D6935" s="12">
        <v>46173</v>
      </c>
      <c r="E6935" s="11">
        <v>3036</v>
      </c>
      <c r="F6935" s="11" t="s">
        <v>33</v>
      </c>
      <c r="G6935" s="13">
        <v>280.77999999999997</v>
      </c>
      <c r="H6935" s="14">
        <f t="shared" si="756"/>
        <v>852448.08</v>
      </c>
      <c r="I6935" s="14">
        <f>IF(F6935="GHS",H6935,H6935*Assumptions!$B$4)</f>
        <v>852448.08</v>
      </c>
      <c r="J6935" s="15" t="str">
        <f>INDEX(Assumptions!$B$8:$B$12,MATCH(B6935,Assumptions!$A$8:$A$12,0))</f>
        <v>Weighted Average</v>
      </c>
      <c r="K6935" s="16">
        <f>G6935/(1-INDEX(Assumptions!$D$8:$D$12,MATCH(B6935,Assumptions!$A$8:$A$12,0)))</f>
        <v>431.96923076923071</v>
      </c>
      <c r="L6935" s="16">
        <f t="shared" si="757"/>
        <v>8.4233999999999991</v>
      </c>
      <c r="M6935" s="16">
        <f t="shared" si="758"/>
        <v>21.598461538461535</v>
      </c>
      <c r="N6935" s="14">
        <f>E6935*(K6935-L6935-M6935)*IF(F6935="GHS",1,Assumptions!$B$4)</f>
        <v>1220312.212984615</v>
      </c>
      <c r="O6935" s="15">
        <f t="shared" ca="1" si="759"/>
        <v>113</v>
      </c>
      <c r="P6935" s="15" t="str">
        <f t="shared" ca="1" si="760"/>
        <v>91-180d</v>
      </c>
      <c r="Q6935" s="17">
        <f ca="1">IF(P6935="0-90d",0,IF(P6935="91-180d",INDEX(Assumptions!$F$8:$F$12,MATCH(B6935,Assumptions!$A$8:$A$12,0)),IF(P6935="181-365d",INDEX(Assumptions!$G$8:$G$12,MATCH(B6935,Assumptions!$A$8:$A$12,0)),INDEX(Assumptions!$H$8:$H$12,MATCH(B6935,Assumptions!$A$8:$A$12,0)))))</f>
        <v>0.1</v>
      </c>
      <c r="R6935" s="14">
        <f t="shared" ca="1" si="761"/>
        <v>85244.808000000005</v>
      </c>
      <c r="S6935" s="14">
        <f t="shared" ca="1" si="762"/>
        <v>767203.272</v>
      </c>
      <c r="T6935" s="11" t="s">
        <v>25</v>
      </c>
      <c r="U6935" s="18" t="s">
        <v>26</v>
      </c>
    </row>
    <row r="6936" spans="1:21" ht="15" customHeight="1" x14ac:dyDescent="0.15">
      <c r="A6936" s="10" t="s">
        <v>6984</v>
      </c>
      <c r="B6936" s="11" t="s">
        <v>41</v>
      </c>
      <c r="C6936" s="11" t="s">
        <v>49</v>
      </c>
      <c r="D6936" s="12">
        <v>45853</v>
      </c>
      <c r="E6936" s="11">
        <v>3945</v>
      </c>
      <c r="F6936" s="11" t="s">
        <v>33</v>
      </c>
      <c r="G6936" s="13">
        <v>373.01</v>
      </c>
      <c r="H6936" s="14">
        <f t="shared" si="756"/>
        <v>1471524.45</v>
      </c>
      <c r="I6936" s="14">
        <f>IF(F6936="GHS",H6936,H6936*Assumptions!$B$4)</f>
        <v>1471524.45</v>
      </c>
      <c r="J6936" s="15" t="str">
        <f>INDEX(Assumptions!$B$8:$B$12,MATCH(B6936,Assumptions!$A$8:$A$12,0))</f>
        <v>Weighted Average</v>
      </c>
      <c r="K6936" s="16">
        <f>G6936/(1-INDEX(Assumptions!$D$8:$D$12,MATCH(B6936,Assumptions!$A$8:$A$12,0)))</f>
        <v>573.86153846153843</v>
      </c>
      <c r="L6936" s="16">
        <f t="shared" si="757"/>
        <v>11.190299999999999</v>
      </c>
      <c r="M6936" s="16">
        <f t="shared" si="758"/>
        <v>28.693076923076923</v>
      </c>
      <c r="N6936" s="14">
        <f>E6936*(K6936-L6936-M6936)*IF(F6936="GHS",1,Assumptions!$B$4)</f>
        <v>2106543.847269231</v>
      </c>
      <c r="O6936" s="15">
        <f t="shared" ca="1" si="759"/>
        <v>433</v>
      </c>
      <c r="P6936" s="15" t="str">
        <f t="shared" ca="1" si="760"/>
        <v>365d+</v>
      </c>
      <c r="Q6936" s="17">
        <f ca="1">IF(P6936="0-90d",0,IF(P6936="91-180d",INDEX(Assumptions!$F$8:$F$12,MATCH(B6936,Assumptions!$A$8:$A$12,0)),IF(P6936="181-365d",INDEX(Assumptions!$G$8:$G$12,MATCH(B6936,Assumptions!$A$8:$A$12,0)),INDEX(Assumptions!$H$8:$H$12,MATCH(B6936,Assumptions!$A$8:$A$12,0)))))</f>
        <v>0.8</v>
      </c>
      <c r="R6936" s="14">
        <f t="shared" ca="1" si="761"/>
        <v>1177219.56</v>
      </c>
      <c r="S6936" s="14">
        <f t="shared" ca="1" si="762"/>
        <v>294304.8899999999</v>
      </c>
      <c r="T6936" s="11" t="s">
        <v>50</v>
      </c>
      <c r="U6936" s="18" t="s">
        <v>26</v>
      </c>
    </row>
    <row r="6937" spans="1:21" ht="15" customHeight="1" x14ac:dyDescent="0.15">
      <c r="A6937" s="10" t="s">
        <v>6985</v>
      </c>
      <c r="B6937" s="11" t="s">
        <v>28</v>
      </c>
      <c r="C6937" s="11" t="s">
        <v>35</v>
      </c>
      <c r="D6937" s="12">
        <v>46082</v>
      </c>
      <c r="E6937" s="11">
        <v>1886</v>
      </c>
      <c r="F6937" s="11" t="s">
        <v>24</v>
      </c>
      <c r="G6937" s="13">
        <v>3983.39</v>
      </c>
      <c r="H6937" s="14">
        <f t="shared" si="756"/>
        <v>7512673.54</v>
      </c>
      <c r="I6937" s="14">
        <f>IF(F6937="GHS",H6937,H6937*Assumptions!$B$4)</f>
        <v>81136874.232000008</v>
      </c>
      <c r="J6937" s="15" t="str">
        <f>INDEX(Assumptions!$B$8:$B$12,MATCH(B6937,Assumptions!$A$8:$A$12,0))</f>
        <v>Fair Value Less Costs to Sell</v>
      </c>
      <c r="K6937" s="16">
        <f>G6937/(1-INDEX(Assumptions!$D$8:$D$12,MATCH(B6937,Assumptions!$A$8:$A$12,0)))</f>
        <v>4526.579545454545</v>
      </c>
      <c r="L6937" s="16">
        <f t="shared" si="757"/>
        <v>119.50169999999999</v>
      </c>
      <c r="M6937" s="16">
        <f t="shared" si="758"/>
        <v>226.32897727272726</v>
      </c>
      <c r="N6937" s="14">
        <f>E6937*(K6937-L6937-M6937)*IF(F6937="GHS",1,Assumptions!$B$4)</f>
        <v>85156837.546221808</v>
      </c>
      <c r="O6937" s="15">
        <f t="shared" ca="1" si="759"/>
        <v>204</v>
      </c>
      <c r="P6937" s="15" t="str">
        <f t="shared" ca="1" si="760"/>
        <v>181-365d</v>
      </c>
      <c r="Q6937" s="17">
        <f ca="1">IF(P6937="0-90d",0,IF(P6937="91-180d",INDEX(Assumptions!$F$8:$F$12,MATCH(B6937,Assumptions!$A$8:$A$12,0)),IF(P6937="181-365d",INDEX(Assumptions!$G$8:$G$12,MATCH(B6937,Assumptions!$A$8:$A$12,0)),INDEX(Assumptions!$H$8:$H$12,MATCH(B6937,Assumptions!$A$8:$A$12,0)))))</f>
        <v>0.1</v>
      </c>
      <c r="R6937" s="14">
        <f t="shared" ca="1" si="761"/>
        <v>8113687.423200001</v>
      </c>
      <c r="S6937" s="14">
        <f t="shared" ca="1" si="762"/>
        <v>73023186.808800012</v>
      </c>
      <c r="T6937" s="11" t="s">
        <v>25</v>
      </c>
      <c r="U6937" s="18" t="s">
        <v>26</v>
      </c>
    </row>
    <row r="6938" spans="1:21" ht="15" customHeight="1" x14ac:dyDescent="0.15">
      <c r="A6938" s="10" t="s">
        <v>6986</v>
      </c>
      <c r="B6938" s="11" t="s">
        <v>31</v>
      </c>
      <c r="C6938" s="11" t="s">
        <v>76</v>
      </c>
      <c r="D6938" s="12">
        <v>45851</v>
      </c>
      <c r="E6938" s="11">
        <v>4737</v>
      </c>
      <c r="F6938" s="11" t="s">
        <v>33</v>
      </c>
      <c r="G6938" s="13">
        <v>2373.09</v>
      </c>
      <c r="H6938" s="14">
        <f t="shared" si="756"/>
        <v>11241327.33</v>
      </c>
      <c r="I6938" s="14">
        <f>IF(F6938="GHS",H6938,H6938*Assumptions!$B$4)</f>
        <v>11241327.33</v>
      </c>
      <c r="J6938" s="15" t="str">
        <f>INDEX(Assumptions!$B$8:$B$12,MATCH(B6938,Assumptions!$A$8:$A$12,0))</f>
        <v>Weighted Average</v>
      </c>
      <c r="K6938" s="16">
        <f>G6938/(1-INDEX(Assumptions!$D$8:$D$12,MATCH(B6938,Assumptions!$A$8:$A$12,0)))</f>
        <v>3295.9583333333335</v>
      </c>
      <c r="L6938" s="16">
        <f t="shared" si="757"/>
        <v>71.192700000000002</v>
      </c>
      <c r="M6938" s="16">
        <f t="shared" si="758"/>
        <v>164.79791666666668</v>
      </c>
      <c r="N6938" s="14">
        <f>E6938*(K6938-L6938-M6938)*IF(F6938="GHS",1,Assumptions!$B$4)</f>
        <v>14495067.07385</v>
      </c>
      <c r="O6938" s="15">
        <f t="shared" ca="1" si="759"/>
        <v>435</v>
      </c>
      <c r="P6938" s="15" t="str">
        <f t="shared" ca="1" si="760"/>
        <v>365d+</v>
      </c>
      <c r="Q6938" s="17">
        <f ca="1">IF(P6938="0-90d",0,IF(P6938="91-180d",INDEX(Assumptions!$F$8:$F$12,MATCH(B6938,Assumptions!$A$8:$A$12,0)),IF(P6938="181-365d",INDEX(Assumptions!$G$8:$G$12,MATCH(B6938,Assumptions!$A$8:$A$12,0)),INDEX(Assumptions!$H$8:$H$12,MATCH(B6938,Assumptions!$A$8:$A$12,0)))))</f>
        <v>0.6</v>
      </c>
      <c r="R6938" s="14">
        <f t="shared" ca="1" si="761"/>
        <v>6744796.398</v>
      </c>
      <c r="S6938" s="14">
        <f t="shared" ca="1" si="762"/>
        <v>4496530.932</v>
      </c>
      <c r="T6938" s="11" t="s">
        <v>25</v>
      </c>
      <c r="U6938" s="18" t="s">
        <v>26</v>
      </c>
    </row>
    <row r="6939" spans="1:21" ht="15" customHeight="1" x14ac:dyDescent="0.15">
      <c r="A6939" s="10" t="s">
        <v>6987</v>
      </c>
      <c r="B6939" s="11" t="s">
        <v>46</v>
      </c>
      <c r="C6939" s="11" t="s">
        <v>119</v>
      </c>
      <c r="D6939" s="12">
        <v>46053</v>
      </c>
      <c r="E6939" s="11">
        <v>3836</v>
      </c>
      <c r="F6939" s="11" t="s">
        <v>33</v>
      </c>
      <c r="G6939" s="13">
        <v>373448.69</v>
      </c>
      <c r="H6939" s="14">
        <f t="shared" si="756"/>
        <v>1432549174.8399999</v>
      </c>
      <c r="I6939" s="14">
        <f>IF(F6939="GHS",H6939,H6939*Assumptions!$B$4)</f>
        <v>1432549174.8399999</v>
      </c>
      <c r="J6939" s="15" t="str">
        <f>INDEX(Assumptions!$B$8:$B$12,MATCH(B6939,Assumptions!$A$8:$A$12,0))</f>
        <v>Specific Identification</v>
      </c>
      <c r="K6939" s="16">
        <f>G6939/(1-INDEX(Assumptions!$D$8:$D$12,MATCH(B6939,Assumptions!$A$8:$A$12,0)))</f>
        <v>478780.37179487175</v>
      </c>
      <c r="L6939" s="16">
        <f t="shared" si="757"/>
        <v>11203.4607</v>
      </c>
      <c r="M6939" s="16">
        <f t="shared" si="758"/>
        <v>23939.018589743588</v>
      </c>
      <c r="N6939" s="14">
        <f>E6939*(K6939-L6939-M6939)*IF(F6939="GHS",1,Assumptions!$B$4)</f>
        <v>1701794955.6496716</v>
      </c>
      <c r="O6939" s="15">
        <f t="shared" ca="1" si="759"/>
        <v>233</v>
      </c>
      <c r="P6939" s="15" t="str">
        <f t="shared" ca="1" si="760"/>
        <v>181-365d</v>
      </c>
      <c r="Q6939" s="17">
        <f ca="1">IF(P6939="0-90d",0,IF(P6939="91-180d",INDEX(Assumptions!$F$8:$F$12,MATCH(B6939,Assumptions!$A$8:$A$12,0)),IF(P6939="181-365d",INDEX(Assumptions!$G$8:$G$12,MATCH(B6939,Assumptions!$A$8:$A$12,0)),INDEX(Assumptions!$H$8:$H$12,MATCH(B6939,Assumptions!$A$8:$A$12,0)))))</f>
        <v>0.05</v>
      </c>
      <c r="R6939" s="14">
        <f t="shared" ca="1" si="761"/>
        <v>71627458.741999999</v>
      </c>
      <c r="S6939" s="14">
        <f t="shared" ca="1" si="762"/>
        <v>1360921716.0979998</v>
      </c>
      <c r="T6939" s="11" t="s">
        <v>25</v>
      </c>
      <c r="U6939" s="18" t="s">
        <v>26</v>
      </c>
    </row>
    <row r="6940" spans="1:21" ht="15" customHeight="1" x14ac:dyDescent="0.15">
      <c r="A6940" s="10" t="s">
        <v>6988</v>
      </c>
      <c r="B6940" s="11" t="s">
        <v>22</v>
      </c>
      <c r="C6940" s="11" t="s">
        <v>61</v>
      </c>
      <c r="D6940" s="12">
        <v>45851</v>
      </c>
      <c r="E6940" s="11">
        <v>1776</v>
      </c>
      <c r="F6940" s="11" t="s">
        <v>24</v>
      </c>
      <c r="G6940" s="13">
        <v>19597.23</v>
      </c>
      <c r="H6940" s="14">
        <f t="shared" si="756"/>
        <v>34804680.479999997</v>
      </c>
      <c r="I6940" s="14">
        <f>IF(F6940="GHS",H6940,H6940*Assumptions!$B$4)</f>
        <v>375890549.18400002</v>
      </c>
      <c r="J6940" s="15" t="str">
        <f>INDEX(Assumptions!$B$8:$B$12,MATCH(B6940,Assumptions!$A$8:$A$12,0))</f>
        <v>FIFO</v>
      </c>
      <c r="K6940" s="16">
        <f>G6940/(1-INDEX(Assumptions!$D$8:$D$12,MATCH(B6940,Assumptions!$A$8:$A$12,0)))</f>
        <v>23899.060975609755</v>
      </c>
      <c r="L6940" s="16">
        <f t="shared" si="757"/>
        <v>587.91689999999994</v>
      </c>
      <c r="M6940" s="16">
        <f t="shared" si="758"/>
        <v>1194.9530487804877</v>
      </c>
      <c r="N6940" s="14">
        <f>E6940*(K6940-L6940-M6940)*IF(F6940="GHS",1,Assumptions!$B$4)</f>
        <v>424206236.8474068</v>
      </c>
      <c r="O6940" s="15">
        <f t="shared" ca="1" si="759"/>
        <v>435</v>
      </c>
      <c r="P6940" s="15" t="str">
        <f t="shared" ca="1" si="760"/>
        <v>365d+</v>
      </c>
      <c r="Q6940" s="17">
        <f ca="1">IF(P6940="0-90d",0,IF(P6940="91-180d",INDEX(Assumptions!$F$8:$F$12,MATCH(B6940,Assumptions!$A$8:$A$12,0)),IF(P6940="181-365d",INDEX(Assumptions!$G$8:$G$12,MATCH(B6940,Assumptions!$A$8:$A$12,0)),INDEX(Assumptions!$H$8:$H$12,MATCH(B6940,Assumptions!$A$8:$A$12,0)))))</f>
        <v>0.5</v>
      </c>
      <c r="R6940" s="14">
        <f t="shared" ca="1" si="761"/>
        <v>187945274.59200001</v>
      </c>
      <c r="S6940" s="14">
        <f t="shared" ca="1" si="762"/>
        <v>187945274.59200001</v>
      </c>
      <c r="T6940" s="11" t="s">
        <v>25</v>
      </c>
      <c r="U6940" s="18" t="s">
        <v>26</v>
      </c>
    </row>
    <row r="6941" spans="1:21" ht="15" customHeight="1" x14ac:dyDescent="0.15">
      <c r="A6941" s="10" t="s">
        <v>6989</v>
      </c>
      <c r="B6941" s="11" t="s">
        <v>28</v>
      </c>
      <c r="C6941" s="11" t="s">
        <v>35</v>
      </c>
      <c r="D6941" s="12">
        <v>46079</v>
      </c>
      <c r="E6941" s="11">
        <v>175</v>
      </c>
      <c r="F6941" s="11" t="s">
        <v>24</v>
      </c>
      <c r="G6941" s="13">
        <v>20224.240000000002</v>
      </c>
      <c r="H6941" s="14">
        <f t="shared" si="756"/>
        <v>3539242.0000000005</v>
      </c>
      <c r="I6941" s="14">
        <f>IF(F6941="GHS",H6941,H6941*Assumptions!$B$4)</f>
        <v>38223813.600000009</v>
      </c>
      <c r="J6941" s="15" t="str">
        <f>INDEX(Assumptions!$B$8:$B$12,MATCH(B6941,Assumptions!$A$8:$A$12,0))</f>
        <v>Fair Value Less Costs to Sell</v>
      </c>
      <c r="K6941" s="16">
        <f>G6941/(1-INDEX(Assumptions!$D$8:$D$12,MATCH(B6941,Assumptions!$A$8:$A$12,0)))</f>
        <v>22982.090909090912</v>
      </c>
      <c r="L6941" s="16">
        <f t="shared" si="757"/>
        <v>606.72720000000004</v>
      </c>
      <c r="M6941" s="16">
        <f t="shared" si="758"/>
        <v>1149.1045454545456</v>
      </c>
      <c r="N6941" s="14">
        <f>E6941*(K6941-L6941-M6941)*IF(F6941="GHS",1,Assumptions!$B$4)</f>
        <v>40117629.819272734</v>
      </c>
      <c r="O6941" s="15">
        <f t="shared" ca="1" si="759"/>
        <v>207</v>
      </c>
      <c r="P6941" s="15" t="str">
        <f t="shared" ca="1" si="760"/>
        <v>181-365d</v>
      </c>
      <c r="Q6941" s="17">
        <f ca="1">IF(P6941="0-90d",0,IF(P6941="91-180d",INDEX(Assumptions!$F$8:$F$12,MATCH(B6941,Assumptions!$A$8:$A$12,0)),IF(P6941="181-365d",INDEX(Assumptions!$G$8:$G$12,MATCH(B6941,Assumptions!$A$8:$A$12,0)),INDEX(Assumptions!$H$8:$H$12,MATCH(B6941,Assumptions!$A$8:$A$12,0)))))</f>
        <v>0.1</v>
      </c>
      <c r="R6941" s="14">
        <f t="shared" ca="1" si="761"/>
        <v>3822381.3600000013</v>
      </c>
      <c r="S6941" s="14">
        <f t="shared" si="762"/>
        <v>0</v>
      </c>
      <c r="T6941" s="11" t="s">
        <v>39</v>
      </c>
      <c r="U6941" s="18" t="s">
        <v>26</v>
      </c>
    </row>
    <row r="6942" spans="1:21" ht="15" customHeight="1" x14ac:dyDescent="0.15">
      <c r="A6942" s="10" t="s">
        <v>6990</v>
      </c>
      <c r="B6942" s="11" t="s">
        <v>31</v>
      </c>
      <c r="C6942" s="11" t="s">
        <v>76</v>
      </c>
      <c r="D6942" s="12">
        <v>45898</v>
      </c>
      <c r="E6942" s="11">
        <v>2933</v>
      </c>
      <c r="F6942" s="11" t="s">
        <v>33</v>
      </c>
      <c r="G6942" s="13">
        <v>3501.49</v>
      </c>
      <c r="H6942" s="14">
        <f t="shared" si="756"/>
        <v>10269870.17</v>
      </c>
      <c r="I6942" s="14">
        <f>IF(F6942="GHS",H6942,H6942*Assumptions!$B$4)</f>
        <v>10269870.17</v>
      </c>
      <c r="J6942" s="15" t="str">
        <f>INDEX(Assumptions!$B$8:$B$12,MATCH(B6942,Assumptions!$A$8:$A$12,0))</f>
        <v>Weighted Average</v>
      </c>
      <c r="K6942" s="16">
        <f>G6942/(1-INDEX(Assumptions!$D$8:$D$12,MATCH(B6942,Assumptions!$A$8:$A$12,0)))</f>
        <v>4863.1805555555557</v>
      </c>
      <c r="L6942" s="16">
        <f t="shared" si="757"/>
        <v>105.04469999999999</v>
      </c>
      <c r="M6942" s="16">
        <f t="shared" si="758"/>
        <v>243.15902777777779</v>
      </c>
      <c r="N6942" s="14">
        <f>E6942*(K6942-L6942-M6942)*IF(F6942="GHS",1,Assumptions!$B$4)</f>
        <v>13242427.035872221</v>
      </c>
      <c r="O6942" s="15">
        <f t="shared" ca="1" si="759"/>
        <v>388</v>
      </c>
      <c r="P6942" s="15" t="str">
        <f t="shared" ca="1" si="760"/>
        <v>365d+</v>
      </c>
      <c r="Q6942" s="17">
        <f ca="1">IF(P6942="0-90d",0,IF(P6942="91-180d",INDEX(Assumptions!$F$8:$F$12,MATCH(B6942,Assumptions!$A$8:$A$12,0)),IF(P6942="181-365d",INDEX(Assumptions!$G$8:$G$12,MATCH(B6942,Assumptions!$A$8:$A$12,0)),INDEX(Assumptions!$H$8:$H$12,MATCH(B6942,Assumptions!$A$8:$A$12,0)))))</f>
        <v>0.6</v>
      </c>
      <c r="R6942" s="14">
        <f t="shared" ca="1" si="761"/>
        <v>6161922.102</v>
      </c>
      <c r="S6942" s="14">
        <f t="shared" ca="1" si="762"/>
        <v>4107948.068</v>
      </c>
      <c r="T6942" s="11" t="s">
        <v>25</v>
      </c>
      <c r="U6942" s="18" t="s">
        <v>36</v>
      </c>
    </row>
    <row r="6943" spans="1:21" ht="15" customHeight="1" x14ac:dyDescent="0.15">
      <c r="A6943" s="10" t="s">
        <v>6991</v>
      </c>
      <c r="B6943" s="11" t="s">
        <v>41</v>
      </c>
      <c r="C6943" s="11" t="s">
        <v>49</v>
      </c>
      <c r="D6943" s="12">
        <v>45835</v>
      </c>
      <c r="E6943" s="11">
        <v>1109</v>
      </c>
      <c r="F6943" s="11" t="s">
        <v>33</v>
      </c>
      <c r="G6943" s="13">
        <v>701.02</v>
      </c>
      <c r="H6943" s="14">
        <f t="shared" si="756"/>
        <v>777431.17999999993</v>
      </c>
      <c r="I6943" s="14">
        <f>IF(F6943="GHS",H6943,H6943*Assumptions!$B$4)</f>
        <v>777431.17999999993</v>
      </c>
      <c r="J6943" s="15" t="str">
        <f>INDEX(Assumptions!$B$8:$B$12,MATCH(B6943,Assumptions!$A$8:$A$12,0))</f>
        <v>Weighted Average</v>
      </c>
      <c r="K6943" s="16">
        <f>G6943/(1-INDEX(Assumptions!$D$8:$D$12,MATCH(B6943,Assumptions!$A$8:$A$12,0)))</f>
        <v>1078.4923076923076</v>
      </c>
      <c r="L6943" s="16">
        <f t="shared" si="757"/>
        <v>21.0306</v>
      </c>
      <c r="M6943" s="16">
        <f t="shared" si="758"/>
        <v>53.924615384615379</v>
      </c>
      <c r="N6943" s="14">
        <f>E6943*(K6943-L6943-M6943)*IF(F6943="GHS",1,Assumptions!$B$4)</f>
        <v>1112922.6353692305</v>
      </c>
      <c r="O6943" s="15">
        <f t="shared" ca="1" si="759"/>
        <v>451</v>
      </c>
      <c r="P6943" s="15" t="str">
        <f t="shared" ca="1" si="760"/>
        <v>365d+</v>
      </c>
      <c r="Q6943" s="17">
        <f ca="1">IF(P6943="0-90d",0,IF(P6943="91-180d",INDEX(Assumptions!$F$8:$F$12,MATCH(B6943,Assumptions!$A$8:$A$12,0)),IF(P6943="181-365d",INDEX(Assumptions!$G$8:$G$12,MATCH(B6943,Assumptions!$A$8:$A$12,0)),INDEX(Assumptions!$H$8:$H$12,MATCH(B6943,Assumptions!$A$8:$A$12,0)))))</f>
        <v>0.8</v>
      </c>
      <c r="R6943" s="14">
        <f t="shared" ca="1" si="761"/>
        <v>621944.94400000002</v>
      </c>
      <c r="S6943" s="14">
        <f t="shared" ca="1" si="762"/>
        <v>155486.23599999992</v>
      </c>
      <c r="T6943" s="11" t="s">
        <v>25</v>
      </c>
      <c r="U6943" s="18" t="s">
        <v>26</v>
      </c>
    </row>
    <row r="6944" spans="1:21" ht="15" customHeight="1" x14ac:dyDescent="0.15">
      <c r="A6944" s="10" t="s">
        <v>6992</v>
      </c>
      <c r="B6944" s="11" t="s">
        <v>41</v>
      </c>
      <c r="C6944" s="11" t="s">
        <v>49</v>
      </c>
      <c r="D6944" s="12">
        <v>46063</v>
      </c>
      <c r="E6944" s="11">
        <v>296</v>
      </c>
      <c r="F6944" s="11" t="s">
        <v>33</v>
      </c>
      <c r="G6944" s="13">
        <v>284.95999999999998</v>
      </c>
      <c r="H6944" s="14">
        <f t="shared" si="756"/>
        <v>84348.159999999989</v>
      </c>
      <c r="I6944" s="14">
        <f>IF(F6944="GHS",H6944,H6944*Assumptions!$B$4)</f>
        <v>84348.159999999989</v>
      </c>
      <c r="J6944" s="15" t="str">
        <f>INDEX(Assumptions!$B$8:$B$12,MATCH(B6944,Assumptions!$A$8:$A$12,0))</f>
        <v>Weighted Average</v>
      </c>
      <c r="K6944" s="16">
        <f>G6944/(1-INDEX(Assumptions!$D$8:$D$12,MATCH(B6944,Assumptions!$A$8:$A$12,0)))</f>
        <v>438.4</v>
      </c>
      <c r="L6944" s="16">
        <f t="shared" si="757"/>
        <v>8.5488</v>
      </c>
      <c r="M6944" s="16">
        <f t="shared" si="758"/>
        <v>21.92</v>
      </c>
      <c r="N6944" s="14">
        <f>E6944*(K6944-L6944-M6944)*IF(F6944="GHS",1,Assumptions!$B$4)</f>
        <v>120747.63519999998</v>
      </c>
      <c r="O6944" s="15">
        <f t="shared" ca="1" si="759"/>
        <v>223</v>
      </c>
      <c r="P6944" s="15" t="str">
        <f t="shared" ca="1" si="760"/>
        <v>181-365d</v>
      </c>
      <c r="Q6944" s="17">
        <f ca="1">IF(P6944="0-90d",0,IF(P6944="91-180d",INDEX(Assumptions!$F$8:$F$12,MATCH(B6944,Assumptions!$A$8:$A$12,0)),IF(P6944="181-365d",INDEX(Assumptions!$G$8:$G$12,MATCH(B6944,Assumptions!$A$8:$A$12,0)),INDEX(Assumptions!$H$8:$H$12,MATCH(B6944,Assumptions!$A$8:$A$12,0)))))</f>
        <v>0.35</v>
      </c>
      <c r="R6944" s="14">
        <f t="shared" ca="1" si="761"/>
        <v>29521.855999999992</v>
      </c>
      <c r="S6944" s="14">
        <f t="shared" ca="1" si="762"/>
        <v>54826.303999999996</v>
      </c>
      <c r="T6944" s="11" t="s">
        <v>25</v>
      </c>
      <c r="U6944" s="18" t="s">
        <v>26</v>
      </c>
    </row>
    <row r="6945" spans="1:21" ht="15" customHeight="1" x14ac:dyDescent="0.15">
      <c r="A6945" s="10" t="s">
        <v>6993</v>
      </c>
      <c r="B6945" s="11" t="s">
        <v>22</v>
      </c>
      <c r="C6945" s="11" t="s">
        <v>61</v>
      </c>
      <c r="D6945" s="12">
        <v>46024</v>
      </c>
      <c r="E6945" s="11">
        <v>593</v>
      </c>
      <c r="F6945" s="11" t="s">
        <v>24</v>
      </c>
      <c r="G6945" s="13">
        <v>26669.49</v>
      </c>
      <c r="H6945" s="14">
        <f t="shared" si="756"/>
        <v>15815007.57</v>
      </c>
      <c r="I6945" s="14">
        <f>IF(F6945="GHS",H6945,H6945*Assumptions!$B$4)</f>
        <v>170802081.75600001</v>
      </c>
      <c r="J6945" s="15" t="str">
        <f>INDEX(Assumptions!$B$8:$B$12,MATCH(B6945,Assumptions!$A$8:$A$12,0))</f>
        <v>FIFO</v>
      </c>
      <c r="K6945" s="16">
        <f>G6945/(1-INDEX(Assumptions!$D$8:$D$12,MATCH(B6945,Assumptions!$A$8:$A$12,0)))</f>
        <v>32523.768292682926</v>
      </c>
      <c r="L6945" s="16">
        <f t="shared" si="757"/>
        <v>800.0847</v>
      </c>
      <c r="M6945" s="16">
        <f t="shared" si="758"/>
        <v>1626.1884146341463</v>
      </c>
      <c r="N6945" s="14">
        <f>E6945*(K6945-L6945-M6945)*IF(F6945="GHS",1,Assumptions!$B$4)</f>
        <v>192756398.11829561</v>
      </c>
      <c r="O6945" s="15">
        <f t="shared" ca="1" si="759"/>
        <v>262</v>
      </c>
      <c r="P6945" s="15" t="str">
        <f t="shared" ca="1" si="760"/>
        <v>181-365d</v>
      </c>
      <c r="Q6945" s="17">
        <f ca="1">IF(P6945="0-90d",0,IF(P6945="91-180d",INDEX(Assumptions!$F$8:$F$12,MATCH(B6945,Assumptions!$A$8:$A$12,0)),IF(P6945="181-365d",INDEX(Assumptions!$G$8:$G$12,MATCH(B6945,Assumptions!$A$8:$A$12,0)),INDEX(Assumptions!$H$8:$H$12,MATCH(B6945,Assumptions!$A$8:$A$12,0)))))</f>
        <v>0.15</v>
      </c>
      <c r="R6945" s="14">
        <f t="shared" ca="1" si="761"/>
        <v>25620312.2634</v>
      </c>
      <c r="S6945" s="14">
        <f t="shared" ca="1" si="762"/>
        <v>145181769.49260002</v>
      </c>
      <c r="T6945" s="11" t="s">
        <v>25</v>
      </c>
      <c r="U6945" s="18" t="s">
        <v>36</v>
      </c>
    </row>
    <row r="6946" spans="1:21" ht="15" customHeight="1" x14ac:dyDescent="0.15">
      <c r="A6946" s="10" t="s">
        <v>6994</v>
      </c>
      <c r="B6946" s="11" t="s">
        <v>22</v>
      </c>
      <c r="C6946" s="11" t="s">
        <v>61</v>
      </c>
      <c r="D6946" s="12">
        <v>45998</v>
      </c>
      <c r="E6946" s="11">
        <v>2092</v>
      </c>
      <c r="F6946" s="11" t="s">
        <v>24</v>
      </c>
      <c r="G6946" s="13">
        <v>20994.67</v>
      </c>
      <c r="H6946" s="14">
        <f t="shared" si="756"/>
        <v>43920849.639999993</v>
      </c>
      <c r="I6946" s="14">
        <f>IF(F6946="GHS",H6946,H6946*Assumptions!$B$4)</f>
        <v>474345176.11199993</v>
      </c>
      <c r="J6946" s="15" t="str">
        <f>INDEX(Assumptions!$B$8:$B$12,MATCH(B6946,Assumptions!$A$8:$A$12,0))</f>
        <v>FIFO</v>
      </c>
      <c r="K6946" s="16">
        <f>G6946/(1-INDEX(Assumptions!$D$8:$D$12,MATCH(B6946,Assumptions!$A$8:$A$12,0)))</f>
        <v>25603.25609756097</v>
      </c>
      <c r="L6946" s="16">
        <f t="shared" si="757"/>
        <v>629.84009999999989</v>
      </c>
      <c r="M6946" s="16">
        <f t="shared" si="758"/>
        <v>1280.1628048780485</v>
      </c>
      <c r="N6946" s="14">
        <f>E6946*(K6946-L6946-M6946)*IF(F6946="GHS",1,Assumptions!$B$4)</f>
        <v>535315885.33420092</v>
      </c>
      <c r="O6946" s="15">
        <f t="shared" ca="1" si="759"/>
        <v>288</v>
      </c>
      <c r="P6946" s="15" t="str">
        <f t="shared" ca="1" si="760"/>
        <v>181-365d</v>
      </c>
      <c r="Q6946" s="17">
        <f ca="1">IF(P6946="0-90d",0,IF(P6946="91-180d",INDEX(Assumptions!$F$8:$F$12,MATCH(B6946,Assumptions!$A$8:$A$12,0)),IF(P6946="181-365d",INDEX(Assumptions!$G$8:$G$12,MATCH(B6946,Assumptions!$A$8:$A$12,0)),INDEX(Assumptions!$H$8:$H$12,MATCH(B6946,Assumptions!$A$8:$A$12,0)))))</f>
        <v>0.15</v>
      </c>
      <c r="R6946" s="14">
        <f t="shared" ca="1" si="761"/>
        <v>71151776.416799992</v>
      </c>
      <c r="S6946" s="14">
        <f t="shared" ca="1" si="762"/>
        <v>403193399.69519997</v>
      </c>
      <c r="T6946" s="11" t="s">
        <v>25</v>
      </c>
      <c r="U6946" s="18" t="s">
        <v>26</v>
      </c>
    </row>
    <row r="6947" spans="1:21" ht="15" customHeight="1" x14ac:dyDescent="0.15">
      <c r="A6947" s="10" t="s">
        <v>6995</v>
      </c>
      <c r="B6947" s="11" t="s">
        <v>41</v>
      </c>
      <c r="C6947" s="11" t="s">
        <v>115</v>
      </c>
      <c r="D6947" s="12">
        <v>46006</v>
      </c>
      <c r="E6947" s="11">
        <v>888</v>
      </c>
      <c r="F6947" s="11" t="s">
        <v>33</v>
      </c>
      <c r="G6947" s="13">
        <v>527.98</v>
      </c>
      <c r="H6947" s="14">
        <f t="shared" si="756"/>
        <v>468846.24</v>
      </c>
      <c r="I6947" s="14">
        <f>IF(F6947="GHS",H6947,H6947*Assumptions!$B$4)</f>
        <v>468846.24</v>
      </c>
      <c r="J6947" s="15" t="str">
        <f>INDEX(Assumptions!$B$8:$B$12,MATCH(B6947,Assumptions!$A$8:$A$12,0))</f>
        <v>Weighted Average</v>
      </c>
      <c r="K6947" s="16">
        <f>G6947/(1-INDEX(Assumptions!$D$8:$D$12,MATCH(B6947,Assumptions!$A$8:$A$12,0)))</f>
        <v>812.27692307692303</v>
      </c>
      <c r="L6947" s="16">
        <f t="shared" si="757"/>
        <v>15.839399999999999</v>
      </c>
      <c r="M6947" s="16">
        <f t="shared" si="758"/>
        <v>40.613846153846154</v>
      </c>
      <c r="N6947" s="14">
        <f>E6947*(K6947-L6947-M6947)*IF(F6947="GHS",1,Assumptions!$B$4)</f>
        <v>671171.42510769237</v>
      </c>
      <c r="O6947" s="15">
        <f t="shared" ca="1" si="759"/>
        <v>280</v>
      </c>
      <c r="P6947" s="15" t="str">
        <f t="shared" ca="1" si="760"/>
        <v>181-365d</v>
      </c>
      <c r="Q6947" s="17">
        <f ca="1">IF(P6947="0-90d",0,IF(P6947="91-180d",INDEX(Assumptions!$F$8:$F$12,MATCH(B6947,Assumptions!$A$8:$A$12,0)),IF(P6947="181-365d",INDEX(Assumptions!$G$8:$G$12,MATCH(B6947,Assumptions!$A$8:$A$12,0)),INDEX(Assumptions!$H$8:$H$12,MATCH(B6947,Assumptions!$A$8:$A$12,0)))))</f>
        <v>0.35</v>
      </c>
      <c r="R6947" s="14">
        <f t="shared" ca="1" si="761"/>
        <v>164096.18399999998</v>
      </c>
      <c r="S6947" s="14">
        <f t="shared" ca="1" si="762"/>
        <v>304750.05599999998</v>
      </c>
      <c r="T6947" s="11" t="s">
        <v>25</v>
      </c>
      <c r="U6947" s="18" t="s">
        <v>36</v>
      </c>
    </row>
    <row r="6948" spans="1:21" ht="15" customHeight="1" x14ac:dyDescent="0.15">
      <c r="A6948" s="10" t="s">
        <v>6996</v>
      </c>
      <c r="B6948" s="11" t="s">
        <v>46</v>
      </c>
      <c r="C6948" s="11" t="s">
        <v>52</v>
      </c>
      <c r="D6948" s="12">
        <v>45831</v>
      </c>
      <c r="E6948" s="11">
        <v>2065</v>
      </c>
      <c r="F6948" s="11" t="s">
        <v>33</v>
      </c>
      <c r="G6948" s="13">
        <v>710903.36</v>
      </c>
      <c r="H6948" s="14">
        <f t="shared" si="756"/>
        <v>1468015438.3999999</v>
      </c>
      <c r="I6948" s="14">
        <f>IF(F6948="GHS",H6948,H6948*Assumptions!$B$4)</f>
        <v>1468015438.3999999</v>
      </c>
      <c r="J6948" s="15" t="str">
        <f>INDEX(Assumptions!$B$8:$B$12,MATCH(B6948,Assumptions!$A$8:$A$12,0))</f>
        <v>Specific Identification</v>
      </c>
      <c r="K6948" s="16">
        <f>G6948/(1-INDEX(Assumptions!$D$8:$D$12,MATCH(B6948,Assumptions!$A$8:$A$12,0)))</f>
        <v>911414.56410256401</v>
      </c>
      <c r="L6948" s="16">
        <f t="shared" si="757"/>
        <v>21327.1008</v>
      </c>
      <c r="M6948" s="16">
        <f t="shared" si="758"/>
        <v>45570.728205128202</v>
      </c>
      <c r="N6948" s="14">
        <f>E6948*(K6948-L6948-M6948)*IF(F6948="GHS",1,Assumptions!$B$4)</f>
        <v>1743927057.9762049</v>
      </c>
      <c r="O6948" s="15">
        <f t="shared" ca="1" si="759"/>
        <v>455</v>
      </c>
      <c r="P6948" s="15" t="str">
        <f t="shared" ca="1" si="760"/>
        <v>365d+</v>
      </c>
      <c r="Q6948" s="17">
        <f ca="1">IF(P6948="0-90d",0,IF(P6948="91-180d",INDEX(Assumptions!$F$8:$F$12,MATCH(B6948,Assumptions!$A$8:$A$12,0)),IF(P6948="181-365d",INDEX(Assumptions!$G$8:$G$12,MATCH(B6948,Assumptions!$A$8:$A$12,0)),INDEX(Assumptions!$H$8:$H$12,MATCH(B6948,Assumptions!$A$8:$A$12,0)))))</f>
        <v>0.15</v>
      </c>
      <c r="R6948" s="14">
        <f t="shared" ca="1" si="761"/>
        <v>220202315.75999996</v>
      </c>
      <c r="S6948" s="14">
        <f t="shared" ca="1" si="762"/>
        <v>1247813122.6399999</v>
      </c>
      <c r="T6948" s="11" t="s">
        <v>25</v>
      </c>
      <c r="U6948" s="18" t="s">
        <v>26</v>
      </c>
    </row>
    <row r="6949" spans="1:21" ht="15" customHeight="1" x14ac:dyDescent="0.15">
      <c r="A6949" s="10" t="s">
        <v>6997</v>
      </c>
      <c r="B6949" s="11" t="s">
        <v>31</v>
      </c>
      <c r="C6949" s="11" t="s">
        <v>63</v>
      </c>
      <c r="D6949" s="12">
        <v>46104</v>
      </c>
      <c r="E6949" s="11">
        <v>3993</v>
      </c>
      <c r="F6949" s="11" t="s">
        <v>33</v>
      </c>
      <c r="G6949" s="13">
        <v>8100</v>
      </c>
      <c r="H6949" s="14">
        <f t="shared" si="756"/>
        <v>32343300</v>
      </c>
      <c r="I6949" s="14">
        <f>IF(F6949="GHS",H6949,H6949*Assumptions!$B$4)</f>
        <v>32343300</v>
      </c>
      <c r="J6949" s="15" t="str">
        <f>INDEX(Assumptions!$B$8:$B$12,MATCH(B6949,Assumptions!$A$8:$A$12,0))</f>
        <v>Weighted Average</v>
      </c>
      <c r="K6949" s="16">
        <f>G6949/(1-INDEX(Assumptions!$D$8:$D$12,MATCH(B6949,Assumptions!$A$8:$A$12,0)))</f>
        <v>11250</v>
      </c>
      <c r="L6949" s="16">
        <f t="shared" si="757"/>
        <v>243</v>
      </c>
      <c r="M6949" s="16">
        <f t="shared" si="758"/>
        <v>562.5</v>
      </c>
      <c r="N6949" s="14">
        <f>E6949*(K6949-L6949-M6949)*IF(F6949="GHS",1,Assumptions!$B$4)</f>
        <v>41704888.5</v>
      </c>
      <c r="O6949" s="15">
        <f t="shared" ca="1" si="759"/>
        <v>182</v>
      </c>
      <c r="P6949" s="15" t="str">
        <f t="shared" ca="1" si="760"/>
        <v>181-365d</v>
      </c>
      <c r="Q6949" s="17">
        <f ca="1">IF(P6949="0-90d",0,IF(P6949="91-180d",INDEX(Assumptions!$F$8:$F$12,MATCH(B6949,Assumptions!$A$8:$A$12,0)),IF(P6949="181-365d",INDEX(Assumptions!$G$8:$G$12,MATCH(B6949,Assumptions!$A$8:$A$12,0)),INDEX(Assumptions!$H$8:$H$12,MATCH(B6949,Assumptions!$A$8:$A$12,0)))))</f>
        <v>0.2</v>
      </c>
      <c r="R6949" s="14">
        <f t="shared" ca="1" si="761"/>
        <v>6468660</v>
      </c>
      <c r="S6949" s="14">
        <f t="shared" ca="1" si="762"/>
        <v>25874640</v>
      </c>
      <c r="T6949" s="11" t="s">
        <v>25</v>
      </c>
      <c r="U6949" s="18" t="s">
        <v>26</v>
      </c>
    </row>
    <row r="6950" spans="1:21" ht="15" customHeight="1" x14ac:dyDescent="0.15">
      <c r="A6950" s="10" t="s">
        <v>6998</v>
      </c>
      <c r="B6950" s="11" t="s">
        <v>31</v>
      </c>
      <c r="C6950" s="11" t="s">
        <v>63</v>
      </c>
      <c r="D6950" s="12">
        <v>46022</v>
      </c>
      <c r="E6950" s="11">
        <v>314</v>
      </c>
      <c r="F6950" s="11" t="s">
        <v>33</v>
      </c>
      <c r="G6950" s="13">
        <v>2589.7800000000002</v>
      </c>
      <c r="H6950" s="14">
        <f t="shared" si="756"/>
        <v>813190.92</v>
      </c>
      <c r="I6950" s="14">
        <f>IF(F6950="GHS",H6950,H6950*Assumptions!$B$4)</f>
        <v>813190.92</v>
      </c>
      <c r="J6950" s="15" t="str">
        <f>INDEX(Assumptions!$B$8:$B$12,MATCH(B6950,Assumptions!$A$8:$A$12,0))</f>
        <v>Weighted Average</v>
      </c>
      <c r="K6950" s="16">
        <f>G6950/(1-INDEX(Assumptions!$D$8:$D$12,MATCH(B6950,Assumptions!$A$8:$A$12,0)))</f>
        <v>3596.916666666667</v>
      </c>
      <c r="L6950" s="16">
        <f t="shared" si="757"/>
        <v>77.693399999999997</v>
      </c>
      <c r="M6950" s="16">
        <f t="shared" si="758"/>
        <v>179.84583333333336</v>
      </c>
      <c r="N6950" s="14">
        <f>E6950*(K6950-L6950-M6950)*IF(F6950="GHS",1,Assumptions!$B$4)</f>
        <v>1048564.5140666667</v>
      </c>
      <c r="O6950" s="15">
        <f t="shared" ca="1" si="759"/>
        <v>264</v>
      </c>
      <c r="P6950" s="15" t="str">
        <f t="shared" ca="1" si="760"/>
        <v>181-365d</v>
      </c>
      <c r="Q6950" s="17">
        <f ca="1">IF(P6950="0-90d",0,IF(P6950="91-180d",INDEX(Assumptions!$F$8:$F$12,MATCH(B6950,Assumptions!$A$8:$A$12,0)),IF(P6950="181-365d",INDEX(Assumptions!$G$8:$G$12,MATCH(B6950,Assumptions!$A$8:$A$12,0)),INDEX(Assumptions!$H$8:$H$12,MATCH(B6950,Assumptions!$A$8:$A$12,0)))))</f>
        <v>0.2</v>
      </c>
      <c r="R6950" s="14">
        <f t="shared" ca="1" si="761"/>
        <v>162638.18400000001</v>
      </c>
      <c r="S6950" s="14">
        <f t="shared" ca="1" si="762"/>
        <v>650552.73600000003</v>
      </c>
      <c r="T6950" s="11" t="s">
        <v>25</v>
      </c>
      <c r="U6950" s="18" t="s">
        <v>26</v>
      </c>
    </row>
    <row r="6951" spans="1:21" ht="15" customHeight="1" x14ac:dyDescent="0.15">
      <c r="A6951" s="10" t="s">
        <v>6999</v>
      </c>
      <c r="B6951" s="11" t="s">
        <v>28</v>
      </c>
      <c r="C6951" s="11" t="s">
        <v>35</v>
      </c>
      <c r="D6951" s="12">
        <v>45816</v>
      </c>
      <c r="E6951" s="11">
        <v>434</v>
      </c>
      <c r="F6951" s="11" t="s">
        <v>24</v>
      </c>
      <c r="G6951" s="13">
        <v>10361.85</v>
      </c>
      <c r="H6951" s="14">
        <f t="shared" si="756"/>
        <v>4497042.9000000004</v>
      </c>
      <c r="I6951" s="14">
        <f>IF(F6951="GHS",H6951,H6951*Assumptions!$B$4)</f>
        <v>48568063.320000008</v>
      </c>
      <c r="J6951" s="15" t="str">
        <f>INDEX(Assumptions!$B$8:$B$12,MATCH(B6951,Assumptions!$A$8:$A$12,0))</f>
        <v>Fair Value Less Costs to Sell</v>
      </c>
      <c r="K6951" s="16">
        <f>G6951/(1-INDEX(Assumptions!$D$8:$D$12,MATCH(B6951,Assumptions!$A$8:$A$12,0)))</f>
        <v>11774.829545454546</v>
      </c>
      <c r="L6951" s="16">
        <f t="shared" si="757"/>
        <v>310.85550000000001</v>
      </c>
      <c r="M6951" s="16">
        <f t="shared" si="758"/>
        <v>588.74147727272737</v>
      </c>
      <c r="N6951" s="14">
        <f>E6951*(K6951-L6951-M6951)*IF(F6951="GHS",1,Assumptions!$B$4)</f>
        <v>50974390.093581825</v>
      </c>
      <c r="O6951" s="15">
        <f t="shared" ca="1" si="759"/>
        <v>470</v>
      </c>
      <c r="P6951" s="15" t="str">
        <f t="shared" ca="1" si="760"/>
        <v>365d+</v>
      </c>
      <c r="Q6951" s="17">
        <f ca="1">IF(P6951="0-90d",0,IF(P6951="91-180d",INDEX(Assumptions!$F$8:$F$12,MATCH(B6951,Assumptions!$A$8:$A$12,0)),IF(P6951="181-365d",INDEX(Assumptions!$G$8:$G$12,MATCH(B6951,Assumptions!$A$8:$A$12,0)),INDEX(Assumptions!$H$8:$H$12,MATCH(B6951,Assumptions!$A$8:$A$12,0)))))</f>
        <v>0.4</v>
      </c>
      <c r="R6951" s="14">
        <f t="shared" ca="1" si="761"/>
        <v>19427225.328000005</v>
      </c>
      <c r="S6951" s="14">
        <f t="shared" ca="1" si="762"/>
        <v>29140837.992000002</v>
      </c>
      <c r="T6951" s="11" t="s">
        <v>25</v>
      </c>
      <c r="U6951" s="18" t="s">
        <v>26</v>
      </c>
    </row>
    <row r="6952" spans="1:21" ht="15" customHeight="1" x14ac:dyDescent="0.15">
      <c r="A6952" s="10" t="s">
        <v>7000</v>
      </c>
      <c r="B6952" s="11" t="s">
        <v>31</v>
      </c>
      <c r="C6952" s="11" t="s">
        <v>76</v>
      </c>
      <c r="D6952" s="12">
        <v>46158</v>
      </c>
      <c r="E6952" s="11">
        <v>95</v>
      </c>
      <c r="F6952" s="11" t="s">
        <v>33</v>
      </c>
      <c r="G6952" s="13">
        <v>1429.4</v>
      </c>
      <c r="H6952" s="14">
        <f t="shared" si="756"/>
        <v>135793</v>
      </c>
      <c r="I6952" s="14">
        <f>IF(F6952="GHS",H6952,H6952*Assumptions!$B$4)</f>
        <v>135793</v>
      </c>
      <c r="J6952" s="15" t="str">
        <f>INDEX(Assumptions!$B$8:$B$12,MATCH(B6952,Assumptions!$A$8:$A$12,0))</f>
        <v>Weighted Average</v>
      </c>
      <c r="K6952" s="16">
        <f>G6952/(1-INDEX(Assumptions!$D$8:$D$12,MATCH(B6952,Assumptions!$A$8:$A$12,0)))</f>
        <v>1985.2777777777781</v>
      </c>
      <c r="L6952" s="16">
        <f t="shared" si="757"/>
        <v>42.881999999999998</v>
      </c>
      <c r="M6952" s="16">
        <f t="shared" si="758"/>
        <v>99.263888888888914</v>
      </c>
      <c r="N6952" s="14">
        <f>E6952*(K6952-L6952-M6952)*IF(F6952="GHS",1,Assumptions!$B$4)</f>
        <v>175097.52944444446</v>
      </c>
      <c r="O6952" s="15">
        <f t="shared" ca="1" si="759"/>
        <v>128</v>
      </c>
      <c r="P6952" s="15" t="str">
        <f t="shared" ca="1" si="760"/>
        <v>91-180d</v>
      </c>
      <c r="Q6952" s="17">
        <f ca="1">IF(P6952="0-90d",0,IF(P6952="91-180d",INDEX(Assumptions!$F$8:$F$12,MATCH(B6952,Assumptions!$A$8:$A$12,0)),IF(P6952="181-365d",INDEX(Assumptions!$G$8:$G$12,MATCH(B6952,Assumptions!$A$8:$A$12,0)),INDEX(Assumptions!$H$8:$H$12,MATCH(B6952,Assumptions!$A$8:$A$12,0)))))</f>
        <v>0.05</v>
      </c>
      <c r="R6952" s="14">
        <f t="shared" ca="1" si="761"/>
        <v>6789.6500000000005</v>
      </c>
      <c r="S6952" s="14">
        <f t="shared" ca="1" si="762"/>
        <v>129003.35</v>
      </c>
      <c r="T6952" s="11" t="s">
        <v>25</v>
      </c>
      <c r="U6952" s="18" t="s">
        <v>26</v>
      </c>
    </row>
    <row r="6953" spans="1:21" ht="15" customHeight="1" x14ac:dyDescent="0.15">
      <c r="A6953" s="10" t="s">
        <v>7001</v>
      </c>
      <c r="B6953" s="11" t="s">
        <v>31</v>
      </c>
      <c r="C6953" s="11" t="s">
        <v>63</v>
      </c>
      <c r="D6953" s="12">
        <v>45926</v>
      </c>
      <c r="E6953" s="11">
        <v>3744</v>
      </c>
      <c r="F6953" s="11" t="s">
        <v>33</v>
      </c>
      <c r="G6953" s="13">
        <v>1434.6</v>
      </c>
      <c r="H6953" s="14">
        <f t="shared" si="756"/>
        <v>5371142.3999999994</v>
      </c>
      <c r="I6953" s="14">
        <f>IF(F6953="GHS",H6953,H6953*Assumptions!$B$4)</f>
        <v>5371142.3999999994</v>
      </c>
      <c r="J6953" s="15" t="str">
        <f>INDEX(Assumptions!$B$8:$B$12,MATCH(B6953,Assumptions!$A$8:$A$12,0))</f>
        <v>Weighted Average</v>
      </c>
      <c r="K6953" s="16">
        <f>G6953/(1-INDEX(Assumptions!$D$8:$D$12,MATCH(B6953,Assumptions!$A$8:$A$12,0)))</f>
        <v>1992.5</v>
      </c>
      <c r="L6953" s="16">
        <f t="shared" si="757"/>
        <v>43.037999999999997</v>
      </c>
      <c r="M6953" s="16">
        <f t="shared" si="758"/>
        <v>99.625</v>
      </c>
      <c r="N6953" s="14">
        <f>E6953*(K6953-L6953-M6953)*IF(F6953="GHS",1,Assumptions!$B$4)</f>
        <v>6925789.7280000001</v>
      </c>
      <c r="O6953" s="15">
        <f t="shared" ca="1" si="759"/>
        <v>360</v>
      </c>
      <c r="P6953" s="15" t="str">
        <f t="shared" ca="1" si="760"/>
        <v>181-365d</v>
      </c>
      <c r="Q6953" s="17">
        <f ca="1">IF(P6953="0-90d",0,IF(P6953="91-180d",INDEX(Assumptions!$F$8:$F$12,MATCH(B6953,Assumptions!$A$8:$A$12,0)),IF(P6953="181-365d",INDEX(Assumptions!$G$8:$G$12,MATCH(B6953,Assumptions!$A$8:$A$12,0)),INDEX(Assumptions!$H$8:$H$12,MATCH(B6953,Assumptions!$A$8:$A$12,0)))))</f>
        <v>0.2</v>
      </c>
      <c r="R6953" s="14">
        <f t="shared" ca="1" si="761"/>
        <v>1074228.48</v>
      </c>
      <c r="S6953" s="14">
        <f t="shared" ca="1" si="762"/>
        <v>4296913.92</v>
      </c>
      <c r="T6953" s="11" t="s">
        <v>25</v>
      </c>
      <c r="U6953" s="18" t="s">
        <v>26</v>
      </c>
    </row>
    <row r="6954" spans="1:21" ht="15" customHeight="1" x14ac:dyDescent="0.15">
      <c r="A6954" s="10" t="s">
        <v>7002</v>
      </c>
      <c r="B6954" s="11" t="s">
        <v>28</v>
      </c>
      <c r="C6954" s="11" t="s">
        <v>29</v>
      </c>
      <c r="D6954" s="12">
        <v>46151</v>
      </c>
      <c r="E6954" s="11">
        <v>602</v>
      </c>
      <c r="F6954" s="11" t="s">
        <v>24</v>
      </c>
      <c r="G6954" s="13">
        <v>4008.76</v>
      </c>
      <c r="H6954" s="14">
        <f t="shared" si="756"/>
        <v>2413273.52</v>
      </c>
      <c r="I6954" s="14">
        <f>IF(F6954="GHS",H6954,H6954*Assumptions!$B$4)</f>
        <v>26063354.016000003</v>
      </c>
      <c r="J6954" s="15" t="str">
        <f>INDEX(Assumptions!$B$8:$B$12,MATCH(B6954,Assumptions!$A$8:$A$12,0))</f>
        <v>Fair Value Less Costs to Sell</v>
      </c>
      <c r="K6954" s="16">
        <f>G6954/(1-INDEX(Assumptions!$D$8:$D$12,MATCH(B6954,Assumptions!$A$8:$A$12,0)))</f>
        <v>4555.409090909091</v>
      </c>
      <c r="L6954" s="16">
        <f t="shared" si="757"/>
        <v>120.2628</v>
      </c>
      <c r="M6954" s="16">
        <f t="shared" si="758"/>
        <v>227.77045454545456</v>
      </c>
      <c r="N6954" s="14">
        <f>E6954*(K6954-L6954-M6954)*IF(F6954="GHS",1,Assumptions!$B$4)</f>
        <v>27354674.737701818</v>
      </c>
      <c r="O6954" s="15">
        <f t="shared" ca="1" si="759"/>
        <v>135</v>
      </c>
      <c r="P6954" s="15" t="str">
        <f t="shared" ca="1" si="760"/>
        <v>91-180d</v>
      </c>
      <c r="Q6954" s="17">
        <f ca="1">IF(P6954="0-90d",0,IF(P6954="91-180d",INDEX(Assumptions!$F$8:$F$12,MATCH(B6954,Assumptions!$A$8:$A$12,0)),IF(P6954="181-365d",INDEX(Assumptions!$G$8:$G$12,MATCH(B6954,Assumptions!$A$8:$A$12,0)),INDEX(Assumptions!$H$8:$H$12,MATCH(B6954,Assumptions!$A$8:$A$12,0)))))</f>
        <v>0.02</v>
      </c>
      <c r="R6954" s="14">
        <f t="shared" ca="1" si="761"/>
        <v>521267.08032000007</v>
      </c>
      <c r="S6954" s="14">
        <f t="shared" ca="1" si="762"/>
        <v>25542086.935680002</v>
      </c>
      <c r="T6954" s="11" t="s">
        <v>25</v>
      </c>
      <c r="U6954" s="18" t="s">
        <v>26</v>
      </c>
    </row>
    <row r="6955" spans="1:21" ht="15" customHeight="1" x14ac:dyDescent="0.15">
      <c r="A6955" s="10" t="s">
        <v>7003</v>
      </c>
      <c r="B6955" s="11" t="s">
        <v>28</v>
      </c>
      <c r="C6955" s="11" t="s">
        <v>55</v>
      </c>
      <c r="D6955" s="12">
        <v>45880</v>
      </c>
      <c r="E6955" s="11">
        <v>658</v>
      </c>
      <c r="F6955" s="11" t="s">
        <v>24</v>
      </c>
      <c r="G6955" s="13">
        <v>4656.42</v>
      </c>
      <c r="H6955" s="14">
        <f t="shared" si="756"/>
        <v>3063924.36</v>
      </c>
      <c r="I6955" s="14">
        <f>IF(F6955="GHS",H6955,H6955*Assumptions!$B$4)</f>
        <v>33090383.088</v>
      </c>
      <c r="J6955" s="15" t="str">
        <f>INDEX(Assumptions!$B$8:$B$12,MATCH(B6955,Assumptions!$A$8:$A$12,0))</f>
        <v>Fair Value Less Costs to Sell</v>
      </c>
      <c r="K6955" s="16">
        <f>G6955/(1-INDEX(Assumptions!$D$8:$D$12,MATCH(B6955,Assumptions!$A$8:$A$12,0)))</f>
        <v>5291.386363636364</v>
      </c>
      <c r="L6955" s="16">
        <f t="shared" si="757"/>
        <v>139.6926</v>
      </c>
      <c r="M6955" s="16">
        <f t="shared" si="758"/>
        <v>264.56931818181823</v>
      </c>
      <c r="N6955" s="14">
        <f>E6955*(K6955-L6955-M6955)*IF(F6955="GHS",1,Assumptions!$B$4)</f>
        <v>34729861.15917819</v>
      </c>
      <c r="O6955" s="15">
        <f t="shared" ca="1" si="759"/>
        <v>406</v>
      </c>
      <c r="P6955" s="15" t="str">
        <f t="shared" ca="1" si="760"/>
        <v>365d+</v>
      </c>
      <c r="Q6955" s="17">
        <f ca="1">IF(P6955="0-90d",0,IF(P6955="91-180d",INDEX(Assumptions!$F$8:$F$12,MATCH(B6955,Assumptions!$A$8:$A$12,0)),IF(P6955="181-365d",INDEX(Assumptions!$G$8:$G$12,MATCH(B6955,Assumptions!$A$8:$A$12,0)),INDEX(Assumptions!$H$8:$H$12,MATCH(B6955,Assumptions!$A$8:$A$12,0)))))</f>
        <v>0.4</v>
      </c>
      <c r="R6955" s="14">
        <f t="shared" ca="1" si="761"/>
        <v>13236153.235200001</v>
      </c>
      <c r="S6955" s="14">
        <f t="shared" ca="1" si="762"/>
        <v>19854229.852799997</v>
      </c>
      <c r="T6955" s="11" t="s">
        <v>25</v>
      </c>
      <c r="U6955" s="18" t="s">
        <v>26</v>
      </c>
    </row>
    <row r="6956" spans="1:21" ht="15" customHeight="1" x14ac:dyDescent="0.15">
      <c r="A6956" s="10" t="s">
        <v>7004</v>
      </c>
      <c r="B6956" s="11" t="s">
        <v>41</v>
      </c>
      <c r="C6956" s="11" t="s">
        <v>42</v>
      </c>
      <c r="D6956" s="12">
        <v>46028</v>
      </c>
      <c r="E6956" s="11">
        <v>2611</v>
      </c>
      <c r="F6956" s="11" t="s">
        <v>33</v>
      </c>
      <c r="G6956" s="13">
        <v>326.3</v>
      </c>
      <c r="H6956" s="14">
        <f t="shared" si="756"/>
        <v>851969.3</v>
      </c>
      <c r="I6956" s="14">
        <f>IF(F6956="GHS",H6956,H6956*Assumptions!$B$4)</f>
        <v>851969.3</v>
      </c>
      <c r="J6956" s="15" t="str">
        <f>INDEX(Assumptions!$B$8:$B$12,MATCH(B6956,Assumptions!$A$8:$A$12,0))</f>
        <v>Weighted Average</v>
      </c>
      <c r="K6956" s="16">
        <f>G6956/(1-INDEX(Assumptions!$D$8:$D$12,MATCH(B6956,Assumptions!$A$8:$A$12,0)))</f>
        <v>502</v>
      </c>
      <c r="L6956" s="16">
        <f t="shared" si="757"/>
        <v>9.7889999999999997</v>
      </c>
      <c r="M6956" s="16">
        <f t="shared" si="758"/>
        <v>25.1</v>
      </c>
      <c r="N6956" s="14">
        <f>E6956*(K6956-L6956-M6956)*IF(F6956="GHS",1,Assumptions!$B$4)</f>
        <v>1219626.821</v>
      </c>
      <c r="O6956" s="15">
        <f t="shared" ca="1" si="759"/>
        <v>258</v>
      </c>
      <c r="P6956" s="15" t="str">
        <f t="shared" ca="1" si="760"/>
        <v>181-365d</v>
      </c>
      <c r="Q6956" s="17">
        <f ca="1">IF(P6956="0-90d",0,IF(P6956="91-180d",INDEX(Assumptions!$F$8:$F$12,MATCH(B6956,Assumptions!$A$8:$A$12,0)),IF(P6956="181-365d",INDEX(Assumptions!$G$8:$G$12,MATCH(B6956,Assumptions!$A$8:$A$12,0)),INDEX(Assumptions!$H$8:$H$12,MATCH(B6956,Assumptions!$A$8:$A$12,0)))))</f>
        <v>0.35</v>
      </c>
      <c r="R6956" s="14">
        <f t="shared" ca="1" si="761"/>
        <v>298189.255</v>
      </c>
      <c r="S6956" s="14">
        <f t="shared" ca="1" si="762"/>
        <v>553780.04500000004</v>
      </c>
      <c r="T6956" s="11" t="s">
        <v>25</v>
      </c>
      <c r="U6956" s="18" t="s">
        <v>26</v>
      </c>
    </row>
    <row r="6957" spans="1:21" ht="15" customHeight="1" x14ac:dyDescent="0.15">
      <c r="A6957" s="10" t="s">
        <v>7005</v>
      </c>
      <c r="B6957" s="11" t="s">
        <v>22</v>
      </c>
      <c r="C6957" s="11" t="s">
        <v>61</v>
      </c>
      <c r="D6957" s="12">
        <v>46107</v>
      </c>
      <c r="E6957" s="11">
        <v>903</v>
      </c>
      <c r="F6957" s="11" t="s">
        <v>24</v>
      </c>
      <c r="G6957" s="13">
        <v>31414.67</v>
      </c>
      <c r="H6957" s="14">
        <f t="shared" si="756"/>
        <v>28367447.009999998</v>
      </c>
      <c r="I6957" s="14">
        <f>IF(F6957="GHS",H6957,H6957*Assumptions!$B$4)</f>
        <v>306368427.708</v>
      </c>
      <c r="J6957" s="15" t="str">
        <f>INDEX(Assumptions!$B$8:$B$12,MATCH(B6957,Assumptions!$A$8:$A$12,0))</f>
        <v>FIFO</v>
      </c>
      <c r="K6957" s="16">
        <f>G6957/(1-INDEX(Assumptions!$D$8:$D$12,MATCH(B6957,Assumptions!$A$8:$A$12,0)))</f>
        <v>38310.573170731703</v>
      </c>
      <c r="L6957" s="16">
        <f t="shared" si="757"/>
        <v>942.44009999999992</v>
      </c>
      <c r="M6957" s="16">
        <f t="shared" si="758"/>
        <v>1915.5286585365852</v>
      </c>
      <c r="N6957" s="14">
        <f>E6957*(K6957-L6957-M6957)*IF(F6957="GHS",1,Assumptions!$B$4)</f>
        <v>345747979.26949173</v>
      </c>
      <c r="O6957" s="15">
        <f t="shared" ca="1" si="759"/>
        <v>179</v>
      </c>
      <c r="P6957" s="15" t="str">
        <f t="shared" ca="1" si="760"/>
        <v>91-180d</v>
      </c>
      <c r="Q6957" s="17">
        <f ca="1">IF(P6957="0-90d",0,IF(P6957="91-180d",INDEX(Assumptions!$F$8:$F$12,MATCH(B6957,Assumptions!$A$8:$A$12,0)),IF(P6957="181-365d",INDEX(Assumptions!$G$8:$G$12,MATCH(B6957,Assumptions!$A$8:$A$12,0)),INDEX(Assumptions!$H$8:$H$12,MATCH(B6957,Assumptions!$A$8:$A$12,0)))))</f>
        <v>0.03</v>
      </c>
      <c r="R6957" s="14">
        <f t="shared" ca="1" si="761"/>
        <v>9191052.8312400002</v>
      </c>
      <c r="S6957" s="14">
        <f t="shared" ca="1" si="762"/>
        <v>297177374.87676001</v>
      </c>
      <c r="T6957" s="11" t="s">
        <v>25</v>
      </c>
      <c r="U6957" s="18" t="s">
        <v>26</v>
      </c>
    </row>
    <row r="6958" spans="1:21" ht="15" customHeight="1" x14ac:dyDescent="0.15">
      <c r="A6958" s="10" t="s">
        <v>7006</v>
      </c>
      <c r="B6958" s="11" t="s">
        <v>41</v>
      </c>
      <c r="C6958" s="11" t="s">
        <v>44</v>
      </c>
      <c r="D6958" s="12">
        <v>45780</v>
      </c>
      <c r="E6958" s="11">
        <v>2404</v>
      </c>
      <c r="F6958" s="11" t="s">
        <v>33</v>
      </c>
      <c r="G6958" s="13">
        <v>761.01</v>
      </c>
      <c r="H6958" s="14">
        <f t="shared" si="756"/>
        <v>1829468.04</v>
      </c>
      <c r="I6958" s="14">
        <f>IF(F6958="GHS",H6958,H6958*Assumptions!$B$4)</f>
        <v>1829468.04</v>
      </c>
      <c r="J6958" s="15" t="str">
        <f>INDEX(Assumptions!$B$8:$B$12,MATCH(B6958,Assumptions!$A$8:$A$12,0))</f>
        <v>Weighted Average</v>
      </c>
      <c r="K6958" s="16">
        <f>G6958/(1-INDEX(Assumptions!$D$8:$D$12,MATCH(B6958,Assumptions!$A$8:$A$12,0)))</f>
        <v>1170.7846153846153</v>
      </c>
      <c r="L6958" s="16">
        <f t="shared" si="757"/>
        <v>22.830299999999998</v>
      </c>
      <c r="M6958" s="16">
        <f t="shared" si="758"/>
        <v>58.53923076923077</v>
      </c>
      <c r="N6958" s="14">
        <f>E6958*(K6958-L6958-M6958)*IF(F6958="GHS",1,Assumptions!$B$4)</f>
        <v>2618953.8634153847</v>
      </c>
      <c r="O6958" s="15">
        <f t="shared" ca="1" si="759"/>
        <v>506</v>
      </c>
      <c r="P6958" s="15" t="str">
        <f t="shared" ca="1" si="760"/>
        <v>365d+</v>
      </c>
      <c r="Q6958" s="17">
        <f ca="1">IF(P6958="0-90d",0,IF(P6958="91-180d",INDEX(Assumptions!$F$8:$F$12,MATCH(B6958,Assumptions!$A$8:$A$12,0)),IF(P6958="181-365d",INDEX(Assumptions!$G$8:$G$12,MATCH(B6958,Assumptions!$A$8:$A$12,0)),INDEX(Assumptions!$H$8:$H$12,MATCH(B6958,Assumptions!$A$8:$A$12,0)))))</f>
        <v>0.8</v>
      </c>
      <c r="R6958" s="14">
        <f t="shared" ca="1" si="761"/>
        <v>1463574.432</v>
      </c>
      <c r="S6958" s="14">
        <f t="shared" ca="1" si="762"/>
        <v>365893.60800000001</v>
      </c>
      <c r="T6958" s="11" t="s">
        <v>25</v>
      </c>
      <c r="U6958" s="18" t="s">
        <v>26</v>
      </c>
    </row>
    <row r="6959" spans="1:21" ht="15" customHeight="1" x14ac:dyDescent="0.15">
      <c r="A6959" s="10" t="s">
        <v>7007</v>
      </c>
      <c r="B6959" s="11" t="s">
        <v>28</v>
      </c>
      <c r="C6959" s="11" t="s">
        <v>29</v>
      </c>
      <c r="D6959" s="12">
        <v>45742</v>
      </c>
      <c r="E6959" s="11">
        <v>764</v>
      </c>
      <c r="F6959" s="11" t="s">
        <v>24</v>
      </c>
      <c r="G6959" s="13">
        <v>21014.91</v>
      </c>
      <c r="H6959" s="14">
        <f t="shared" si="756"/>
        <v>16055391.24</v>
      </c>
      <c r="I6959" s="14">
        <f>IF(F6959="GHS",H6959,H6959*Assumptions!$B$4)</f>
        <v>173398225.39200002</v>
      </c>
      <c r="J6959" s="15" t="str">
        <f>INDEX(Assumptions!$B$8:$B$12,MATCH(B6959,Assumptions!$A$8:$A$12,0))</f>
        <v>Fair Value Less Costs to Sell</v>
      </c>
      <c r="K6959" s="16">
        <f>G6959/(1-INDEX(Assumptions!$D$8:$D$12,MATCH(B6959,Assumptions!$A$8:$A$12,0)))</f>
        <v>23880.579545454544</v>
      </c>
      <c r="L6959" s="16">
        <f t="shared" si="757"/>
        <v>630.44729999999993</v>
      </c>
      <c r="M6959" s="16">
        <f t="shared" si="758"/>
        <v>1194.0289772727272</v>
      </c>
      <c r="N6959" s="14">
        <f>E6959*(K6959-L6959-M6959)*IF(F6959="GHS",1,Assumptions!$B$4)</f>
        <v>181989319.28642184</v>
      </c>
      <c r="O6959" s="15">
        <f t="shared" ca="1" si="759"/>
        <v>544</v>
      </c>
      <c r="P6959" s="15" t="str">
        <f t="shared" ca="1" si="760"/>
        <v>365d+</v>
      </c>
      <c r="Q6959" s="17">
        <f ca="1">IF(P6959="0-90d",0,IF(P6959="91-180d",INDEX(Assumptions!$F$8:$F$12,MATCH(B6959,Assumptions!$A$8:$A$12,0)),IF(P6959="181-365d",INDEX(Assumptions!$G$8:$G$12,MATCH(B6959,Assumptions!$A$8:$A$12,0)),INDEX(Assumptions!$H$8:$H$12,MATCH(B6959,Assumptions!$A$8:$A$12,0)))))</f>
        <v>0.4</v>
      </c>
      <c r="R6959" s="14">
        <f t="shared" ca="1" si="761"/>
        <v>69359290.156800017</v>
      </c>
      <c r="S6959" s="14">
        <f t="shared" ca="1" si="762"/>
        <v>104038935.2352</v>
      </c>
      <c r="T6959" s="11" t="s">
        <v>25</v>
      </c>
      <c r="U6959" s="18" t="s">
        <v>26</v>
      </c>
    </row>
    <row r="6960" spans="1:21" ht="15" customHeight="1" x14ac:dyDescent="0.15">
      <c r="A6960" s="10" t="s">
        <v>7008</v>
      </c>
      <c r="B6960" s="11" t="s">
        <v>41</v>
      </c>
      <c r="C6960" s="11" t="s">
        <v>44</v>
      </c>
      <c r="D6960" s="12">
        <v>46009</v>
      </c>
      <c r="E6960" s="11">
        <v>1982</v>
      </c>
      <c r="F6960" s="11" t="s">
        <v>33</v>
      </c>
      <c r="G6960" s="13">
        <v>504.9</v>
      </c>
      <c r="H6960" s="14">
        <f t="shared" si="756"/>
        <v>1000711.7999999999</v>
      </c>
      <c r="I6960" s="14">
        <f>IF(F6960="GHS",H6960,H6960*Assumptions!$B$4)</f>
        <v>1000711.7999999999</v>
      </c>
      <c r="J6960" s="15" t="str">
        <f>INDEX(Assumptions!$B$8:$B$12,MATCH(B6960,Assumptions!$A$8:$A$12,0))</f>
        <v>Weighted Average</v>
      </c>
      <c r="K6960" s="16">
        <f>G6960/(1-INDEX(Assumptions!$D$8:$D$12,MATCH(B6960,Assumptions!$A$8:$A$12,0)))</f>
        <v>776.76923076923072</v>
      </c>
      <c r="L6960" s="16">
        <f t="shared" si="757"/>
        <v>15.146999999999998</v>
      </c>
      <c r="M6960" s="16">
        <f t="shared" si="758"/>
        <v>38.838461538461537</v>
      </c>
      <c r="N6960" s="14">
        <f>E6960*(K6960-L6960-M6960)*IF(F6960="GHS",1,Assumptions!$B$4)</f>
        <v>1432557.4306153846</v>
      </c>
      <c r="O6960" s="15">
        <f t="shared" ca="1" si="759"/>
        <v>277</v>
      </c>
      <c r="P6960" s="15" t="str">
        <f t="shared" ca="1" si="760"/>
        <v>181-365d</v>
      </c>
      <c r="Q6960" s="17">
        <f ca="1">IF(P6960="0-90d",0,IF(P6960="91-180d",INDEX(Assumptions!$F$8:$F$12,MATCH(B6960,Assumptions!$A$8:$A$12,0)),IF(P6960="181-365d",INDEX(Assumptions!$G$8:$G$12,MATCH(B6960,Assumptions!$A$8:$A$12,0)),INDEX(Assumptions!$H$8:$H$12,MATCH(B6960,Assumptions!$A$8:$A$12,0)))))</f>
        <v>0.35</v>
      </c>
      <c r="R6960" s="14">
        <f t="shared" ca="1" si="761"/>
        <v>350249.12999999995</v>
      </c>
      <c r="S6960" s="14">
        <f t="shared" ca="1" si="762"/>
        <v>650462.66999999993</v>
      </c>
      <c r="T6960" s="11" t="s">
        <v>25</v>
      </c>
      <c r="U6960" s="18" t="s">
        <v>26</v>
      </c>
    </row>
    <row r="6961" spans="1:21" ht="15" customHeight="1" x14ac:dyDescent="0.15">
      <c r="A6961" s="10" t="s">
        <v>7009</v>
      </c>
      <c r="B6961" s="11" t="s">
        <v>41</v>
      </c>
      <c r="C6961" s="11" t="s">
        <v>49</v>
      </c>
      <c r="D6961" s="12">
        <v>45757</v>
      </c>
      <c r="E6961" s="11">
        <v>1585</v>
      </c>
      <c r="F6961" s="11" t="s">
        <v>33</v>
      </c>
      <c r="G6961" s="13">
        <v>1323.09</v>
      </c>
      <c r="H6961" s="14">
        <f t="shared" si="756"/>
        <v>2097097.65</v>
      </c>
      <c r="I6961" s="14">
        <f>IF(F6961="GHS",H6961,H6961*Assumptions!$B$4)</f>
        <v>2097097.65</v>
      </c>
      <c r="J6961" s="15" t="str">
        <f>INDEX(Assumptions!$B$8:$B$12,MATCH(B6961,Assumptions!$A$8:$A$12,0))</f>
        <v>Weighted Average</v>
      </c>
      <c r="K6961" s="16">
        <f>G6961/(1-INDEX(Assumptions!$D$8:$D$12,MATCH(B6961,Assumptions!$A$8:$A$12,0)))</f>
        <v>2035.5230769230768</v>
      </c>
      <c r="L6961" s="16">
        <f t="shared" si="757"/>
        <v>39.692699999999995</v>
      </c>
      <c r="M6961" s="16">
        <f t="shared" si="758"/>
        <v>101.77615384615385</v>
      </c>
      <c r="N6961" s="14">
        <f>E6961*(K6961-L6961-M6961)*IF(F6961="GHS",1,Assumptions!$B$4)</f>
        <v>3002075.9435769226</v>
      </c>
      <c r="O6961" s="15">
        <f t="shared" ca="1" si="759"/>
        <v>529</v>
      </c>
      <c r="P6961" s="15" t="str">
        <f t="shared" ca="1" si="760"/>
        <v>365d+</v>
      </c>
      <c r="Q6961" s="17">
        <f ca="1">IF(P6961="0-90d",0,IF(P6961="91-180d",INDEX(Assumptions!$F$8:$F$12,MATCH(B6961,Assumptions!$A$8:$A$12,0)),IF(P6961="181-365d",INDEX(Assumptions!$G$8:$G$12,MATCH(B6961,Assumptions!$A$8:$A$12,0)),INDEX(Assumptions!$H$8:$H$12,MATCH(B6961,Assumptions!$A$8:$A$12,0)))))</f>
        <v>0.8</v>
      </c>
      <c r="R6961" s="14">
        <f t="shared" ca="1" si="761"/>
        <v>1677678.12</v>
      </c>
      <c r="S6961" s="14">
        <f t="shared" ca="1" si="762"/>
        <v>419419.5299999998</v>
      </c>
      <c r="T6961" s="11" t="s">
        <v>25</v>
      </c>
      <c r="U6961" s="18" t="s">
        <v>26</v>
      </c>
    </row>
    <row r="6962" spans="1:21" ht="15" customHeight="1" x14ac:dyDescent="0.15">
      <c r="A6962" s="10" t="s">
        <v>7010</v>
      </c>
      <c r="B6962" s="11" t="s">
        <v>41</v>
      </c>
      <c r="C6962" s="11" t="s">
        <v>42</v>
      </c>
      <c r="D6962" s="12">
        <v>45842</v>
      </c>
      <c r="E6962" s="11">
        <v>2771</v>
      </c>
      <c r="F6962" s="11" t="s">
        <v>33</v>
      </c>
      <c r="G6962" s="13">
        <v>463.73</v>
      </c>
      <c r="H6962" s="14">
        <f t="shared" si="756"/>
        <v>1284995.83</v>
      </c>
      <c r="I6962" s="14">
        <f>IF(F6962="GHS",H6962,H6962*Assumptions!$B$4)</f>
        <v>1284995.83</v>
      </c>
      <c r="J6962" s="15" t="str">
        <f>INDEX(Assumptions!$B$8:$B$12,MATCH(B6962,Assumptions!$A$8:$A$12,0))</f>
        <v>Weighted Average</v>
      </c>
      <c r="K6962" s="16">
        <f>G6962/(1-INDEX(Assumptions!$D$8:$D$12,MATCH(B6962,Assumptions!$A$8:$A$12,0)))</f>
        <v>713.43076923076922</v>
      </c>
      <c r="L6962" s="16">
        <f t="shared" si="757"/>
        <v>13.911899999999999</v>
      </c>
      <c r="M6962" s="16">
        <f t="shared" si="758"/>
        <v>35.671538461538461</v>
      </c>
      <c r="N6962" s="14">
        <f>E6962*(K6962-L6962-M6962)*IF(F6962="GHS",1,Assumptions!$B$4)</f>
        <v>1839520.9535615386</v>
      </c>
      <c r="O6962" s="15">
        <f t="shared" ca="1" si="759"/>
        <v>444</v>
      </c>
      <c r="P6962" s="15" t="str">
        <f t="shared" ca="1" si="760"/>
        <v>365d+</v>
      </c>
      <c r="Q6962" s="17">
        <f ca="1">IF(P6962="0-90d",0,IF(P6962="91-180d",INDEX(Assumptions!$F$8:$F$12,MATCH(B6962,Assumptions!$A$8:$A$12,0)),IF(P6962="181-365d",INDEX(Assumptions!$G$8:$G$12,MATCH(B6962,Assumptions!$A$8:$A$12,0)),INDEX(Assumptions!$H$8:$H$12,MATCH(B6962,Assumptions!$A$8:$A$12,0)))))</f>
        <v>0.8</v>
      </c>
      <c r="R6962" s="14">
        <f t="shared" ca="1" si="761"/>
        <v>1027996.6640000001</v>
      </c>
      <c r="S6962" s="14">
        <f t="shared" ca="1" si="762"/>
        <v>256999.16599999997</v>
      </c>
      <c r="T6962" s="11" t="s">
        <v>25</v>
      </c>
      <c r="U6962" s="18" t="s">
        <v>26</v>
      </c>
    </row>
    <row r="6963" spans="1:21" ht="15" customHeight="1" x14ac:dyDescent="0.15">
      <c r="A6963" s="10" t="s">
        <v>7011</v>
      </c>
      <c r="B6963" s="11" t="s">
        <v>31</v>
      </c>
      <c r="C6963" s="11" t="s">
        <v>63</v>
      </c>
      <c r="D6963" s="12">
        <v>45932</v>
      </c>
      <c r="E6963" s="11">
        <v>2739</v>
      </c>
      <c r="F6963" s="11" t="s">
        <v>33</v>
      </c>
      <c r="G6963" s="13">
        <v>2504.46</v>
      </c>
      <c r="H6963" s="14">
        <f t="shared" si="756"/>
        <v>6859715.9400000004</v>
      </c>
      <c r="I6963" s="14">
        <f>IF(F6963="GHS",H6963,H6963*Assumptions!$B$4)</f>
        <v>6859715.9400000004</v>
      </c>
      <c r="J6963" s="15" t="str">
        <f>INDEX(Assumptions!$B$8:$B$12,MATCH(B6963,Assumptions!$A$8:$A$12,0))</f>
        <v>Weighted Average</v>
      </c>
      <c r="K6963" s="16">
        <f>G6963/(1-INDEX(Assumptions!$D$8:$D$12,MATCH(B6963,Assumptions!$A$8:$A$12,0)))</f>
        <v>3478.416666666667</v>
      </c>
      <c r="L6963" s="16">
        <f t="shared" si="757"/>
        <v>75.133799999999994</v>
      </c>
      <c r="M6963" s="16">
        <f t="shared" si="758"/>
        <v>173.92083333333335</v>
      </c>
      <c r="N6963" s="14">
        <f>E6963*(K6963-L6963-M6963)*IF(F6963="GHS",1,Assumptions!$B$4)</f>
        <v>8845222.6093000006</v>
      </c>
      <c r="O6963" s="15">
        <f t="shared" ca="1" si="759"/>
        <v>354</v>
      </c>
      <c r="P6963" s="15" t="str">
        <f t="shared" ca="1" si="760"/>
        <v>181-365d</v>
      </c>
      <c r="Q6963" s="17">
        <f ca="1">IF(P6963="0-90d",0,IF(P6963="91-180d",INDEX(Assumptions!$F$8:$F$12,MATCH(B6963,Assumptions!$A$8:$A$12,0)),IF(P6963="181-365d",INDEX(Assumptions!$G$8:$G$12,MATCH(B6963,Assumptions!$A$8:$A$12,0)),INDEX(Assumptions!$H$8:$H$12,MATCH(B6963,Assumptions!$A$8:$A$12,0)))))</f>
        <v>0.2</v>
      </c>
      <c r="R6963" s="14">
        <f t="shared" ca="1" si="761"/>
        <v>1371943.1880000001</v>
      </c>
      <c r="S6963" s="14">
        <f t="shared" ca="1" si="762"/>
        <v>5487772.7520000003</v>
      </c>
      <c r="T6963" s="11" t="s">
        <v>25</v>
      </c>
      <c r="U6963" s="18" t="s">
        <v>26</v>
      </c>
    </row>
    <row r="6964" spans="1:21" ht="15" customHeight="1" x14ac:dyDescent="0.15">
      <c r="A6964" s="10" t="s">
        <v>7012</v>
      </c>
      <c r="B6964" s="11" t="s">
        <v>28</v>
      </c>
      <c r="C6964" s="11" t="s">
        <v>35</v>
      </c>
      <c r="D6964" s="12">
        <v>45737</v>
      </c>
      <c r="E6964" s="11">
        <v>4873</v>
      </c>
      <c r="F6964" s="11" t="s">
        <v>24</v>
      </c>
      <c r="G6964" s="13">
        <v>2239.79</v>
      </c>
      <c r="H6964" s="14">
        <f t="shared" si="756"/>
        <v>10914496.67</v>
      </c>
      <c r="I6964" s="14">
        <f>IF(F6964="GHS",H6964,H6964*Assumptions!$B$4)</f>
        <v>117876564.03600001</v>
      </c>
      <c r="J6964" s="15" t="str">
        <f>INDEX(Assumptions!$B$8:$B$12,MATCH(B6964,Assumptions!$A$8:$A$12,0))</f>
        <v>Fair Value Less Costs to Sell</v>
      </c>
      <c r="K6964" s="16">
        <f>G6964/(1-INDEX(Assumptions!$D$8:$D$12,MATCH(B6964,Assumptions!$A$8:$A$12,0)))</f>
        <v>2545.215909090909</v>
      </c>
      <c r="L6964" s="16">
        <f t="shared" si="757"/>
        <v>67.193699999999993</v>
      </c>
      <c r="M6964" s="16">
        <f t="shared" si="758"/>
        <v>127.26079545454546</v>
      </c>
      <c r="N6964" s="14">
        <f>E6964*(K6964-L6964-M6964)*IF(F6964="GHS",1,Assumptions!$B$4)</f>
        <v>123716811.98142001</v>
      </c>
      <c r="O6964" s="15">
        <f t="shared" ca="1" si="759"/>
        <v>549</v>
      </c>
      <c r="P6964" s="15" t="str">
        <f t="shared" ca="1" si="760"/>
        <v>365d+</v>
      </c>
      <c r="Q6964" s="17">
        <f ca="1">IF(P6964="0-90d",0,IF(P6964="91-180d",INDEX(Assumptions!$F$8:$F$12,MATCH(B6964,Assumptions!$A$8:$A$12,0)),IF(P6964="181-365d",INDEX(Assumptions!$G$8:$G$12,MATCH(B6964,Assumptions!$A$8:$A$12,0)),INDEX(Assumptions!$H$8:$H$12,MATCH(B6964,Assumptions!$A$8:$A$12,0)))))</f>
        <v>0.4</v>
      </c>
      <c r="R6964" s="14">
        <f t="shared" ca="1" si="761"/>
        <v>47150625.614400007</v>
      </c>
      <c r="S6964" s="14">
        <f t="shared" ca="1" si="762"/>
        <v>70725938.421600014</v>
      </c>
      <c r="T6964" s="11" t="s">
        <v>25</v>
      </c>
      <c r="U6964" s="18" t="s">
        <v>26</v>
      </c>
    </row>
    <row r="6965" spans="1:21" ht="15" customHeight="1" x14ac:dyDescent="0.15">
      <c r="A6965" s="10" t="s">
        <v>7013</v>
      </c>
      <c r="B6965" s="11" t="s">
        <v>46</v>
      </c>
      <c r="C6965" s="11" t="s">
        <v>52</v>
      </c>
      <c r="D6965" s="12">
        <v>46078</v>
      </c>
      <c r="E6965" s="11">
        <v>3710</v>
      </c>
      <c r="F6965" s="11" t="s">
        <v>33</v>
      </c>
      <c r="G6965" s="13">
        <v>526622.26</v>
      </c>
      <c r="H6965" s="14">
        <f t="shared" si="756"/>
        <v>1953768584.6000001</v>
      </c>
      <c r="I6965" s="14">
        <f>IF(F6965="GHS",H6965,H6965*Assumptions!$B$4)</f>
        <v>1953768584.6000001</v>
      </c>
      <c r="J6965" s="15" t="str">
        <f>INDEX(Assumptions!$B$8:$B$12,MATCH(B6965,Assumptions!$A$8:$A$12,0))</f>
        <v>Specific Identification</v>
      </c>
      <c r="K6965" s="16">
        <f>G6965/(1-INDEX(Assumptions!$D$8:$D$12,MATCH(B6965,Assumptions!$A$8:$A$12,0)))</f>
        <v>675156.74358974362</v>
      </c>
      <c r="L6965" s="16">
        <f t="shared" si="757"/>
        <v>15798.667799999999</v>
      </c>
      <c r="M6965" s="16">
        <f t="shared" si="758"/>
        <v>33757.837179487185</v>
      </c>
      <c r="N6965" s="14">
        <f>E6965*(K6965-L6965-M6965)*IF(F6965="GHS",1,Assumptions!$B$4)</f>
        <v>2320976885.244051</v>
      </c>
      <c r="O6965" s="15">
        <f t="shared" ca="1" si="759"/>
        <v>208</v>
      </c>
      <c r="P6965" s="15" t="str">
        <f t="shared" ca="1" si="760"/>
        <v>181-365d</v>
      </c>
      <c r="Q6965" s="17">
        <f ca="1">IF(P6965="0-90d",0,IF(P6965="91-180d",INDEX(Assumptions!$F$8:$F$12,MATCH(B6965,Assumptions!$A$8:$A$12,0)),IF(P6965="181-365d",INDEX(Assumptions!$G$8:$G$12,MATCH(B6965,Assumptions!$A$8:$A$12,0)),INDEX(Assumptions!$H$8:$H$12,MATCH(B6965,Assumptions!$A$8:$A$12,0)))))</f>
        <v>0.05</v>
      </c>
      <c r="R6965" s="14">
        <f t="shared" ca="1" si="761"/>
        <v>97688429.230000019</v>
      </c>
      <c r="S6965" s="14">
        <f t="shared" ca="1" si="762"/>
        <v>1856080155.3700001</v>
      </c>
      <c r="T6965" s="11" t="s">
        <v>25</v>
      </c>
      <c r="U6965" s="18" t="s">
        <v>26</v>
      </c>
    </row>
    <row r="6966" spans="1:21" ht="15" customHeight="1" x14ac:dyDescent="0.15">
      <c r="A6966" s="10" t="s">
        <v>7014</v>
      </c>
      <c r="B6966" s="11" t="s">
        <v>31</v>
      </c>
      <c r="C6966" s="11" t="s">
        <v>76</v>
      </c>
      <c r="D6966" s="12">
        <v>46070</v>
      </c>
      <c r="E6966" s="11">
        <v>3547</v>
      </c>
      <c r="F6966" s="11" t="s">
        <v>33</v>
      </c>
      <c r="G6966" s="13">
        <v>3223.37</v>
      </c>
      <c r="H6966" s="14">
        <f t="shared" si="756"/>
        <v>11433293.389999999</v>
      </c>
      <c r="I6966" s="14">
        <f>IF(F6966="GHS",H6966,H6966*Assumptions!$B$4)</f>
        <v>11433293.389999999</v>
      </c>
      <c r="J6966" s="15" t="str">
        <f>INDEX(Assumptions!$B$8:$B$12,MATCH(B6966,Assumptions!$A$8:$A$12,0))</f>
        <v>Weighted Average</v>
      </c>
      <c r="K6966" s="16">
        <f>G6966/(1-INDEX(Assumptions!$D$8:$D$12,MATCH(B6966,Assumptions!$A$8:$A$12,0)))</f>
        <v>4476.9027777777774</v>
      </c>
      <c r="L6966" s="16">
        <f t="shared" si="757"/>
        <v>96.701099999999997</v>
      </c>
      <c r="M6966" s="16">
        <f t="shared" si="758"/>
        <v>223.84513888888887</v>
      </c>
      <c r="N6966" s="14">
        <f>E6966*(K6966-L6966-M6966)*IF(F6966="GHS",1,Assumptions!$B$4)</f>
        <v>14742596.643438887</v>
      </c>
      <c r="O6966" s="15">
        <f t="shared" ca="1" si="759"/>
        <v>216</v>
      </c>
      <c r="P6966" s="15" t="str">
        <f t="shared" ca="1" si="760"/>
        <v>181-365d</v>
      </c>
      <c r="Q6966" s="17">
        <f ca="1">IF(P6966="0-90d",0,IF(P6966="91-180d",INDEX(Assumptions!$F$8:$F$12,MATCH(B6966,Assumptions!$A$8:$A$12,0)),IF(P6966="181-365d",INDEX(Assumptions!$G$8:$G$12,MATCH(B6966,Assumptions!$A$8:$A$12,0)),INDEX(Assumptions!$H$8:$H$12,MATCH(B6966,Assumptions!$A$8:$A$12,0)))))</f>
        <v>0.2</v>
      </c>
      <c r="R6966" s="14">
        <f t="shared" ca="1" si="761"/>
        <v>2286658.6779999998</v>
      </c>
      <c r="S6966" s="14">
        <f t="shared" ca="1" si="762"/>
        <v>9146634.7119999994</v>
      </c>
      <c r="T6966" s="11" t="s">
        <v>25</v>
      </c>
      <c r="U6966" s="18" t="s">
        <v>26</v>
      </c>
    </row>
    <row r="6967" spans="1:21" ht="15" customHeight="1" x14ac:dyDescent="0.15">
      <c r="A6967" s="10" t="s">
        <v>7015</v>
      </c>
      <c r="B6967" s="11" t="s">
        <v>31</v>
      </c>
      <c r="C6967" s="11" t="s">
        <v>32</v>
      </c>
      <c r="D6967" s="12">
        <v>45823</v>
      </c>
      <c r="E6967" s="11">
        <v>628</v>
      </c>
      <c r="F6967" s="11" t="s">
        <v>33</v>
      </c>
      <c r="G6967" s="13">
        <v>2271.2199999999998</v>
      </c>
      <c r="H6967" s="14">
        <f t="shared" si="756"/>
        <v>1426326.16</v>
      </c>
      <c r="I6967" s="14">
        <f>IF(F6967="GHS",H6967,H6967*Assumptions!$B$4)</f>
        <v>1426326.16</v>
      </c>
      <c r="J6967" s="15" t="str">
        <f>INDEX(Assumptions!$B$8:$B$12,MATCH(B6967,Assumptions!$A$8:$A$12,0))</f>
        <v>Weighted Average</v>
      </c>
      <c r="K6967" s="16">
        <f>G6967/(1-INDEX(Assumptions!$D$8:$D$12,MATCH(B6967,Assumptions!$A$8:$A$12,0)))</f>
        <v>3154.4722222222222</v>
      </c>
      <c r="L6967" s="16">
        <f t="shared" si="757"/>
        <v>68.136599999999987</v>
      </c>
      <c r="M6967" s="16">
        <f t="shared" si="758"/>
        <v>157.72361111111113</v>
      </c>
      <c r="N6967" s="14">
        <f>E6967*(K6967-L6967-M6967)*IF(F6967="GHS",1,Assumptions!$B$4)</f>
        <v>1839168.3429777778</v>
      </c>
      <c r="O6967" s="15">
        <f t="shared" ca="1" si="759"/>
        <v>463</v>
      </c>
      <c r="P6967" s="15" t="str">
        <f t="shared" ca="1" si="760"/>
        <v>365d+</v>
      </c>
      <c r="Q6967" s="17">
        <f ca="1">IF(P6967="0-90d",0,IF(P6967="91-180d",INDEX(Assumptions!$F$8:$F$12,MATCH(B6967,Assumptions!$A$8:$A$12,0)),IF(P6967="181-365d",INDEX(Assumptions!$G$8:$G$12,MATCH(B6967,Assumptions!$A$8:$A$12,0)),INDEX(Assumptions!$H$8:$H$12,MATCH(B6967,Assumptions!$A$8:$A$12,0)))))</f>
        <v>0.6</v>
      </c>
      <c r="R6967" s="14">
        <f t="shared" ca="1" si="761"/>
        <v>855795.69599999988</v>
      </c>
      <c r="S6967" s="14">
        <f t="shared" ca="1" si="762"/>
        <v>570530.46400000004</v>
      </c>
      <c r="T6967" s="11" t="s">
        <v>25</v>
      </c>
      <c r="U6967" s="18" t="s">
        <v>26</v>
      </c>
    </row>
    <row r="6968" spans="1:21" ht="15" customHeight="1" x14ac:dyDescent="0.15">
      <c r="A6968" s="10" t="s">
        <v>7016</v>
      </c>
      <c r="B6968" s="11" t="s">
        <v>41</v>
      </c>
      <c r="C6968" s="11" t="s">
        <v>49</v>
      </c>
      <c r="D6968" s="12">
        <v>46163</v>
      </c>
      <c r="E6968" s="11">
        <v>3889</v>
      </c>
      <c r="F6968" s="11" t="s">
        <v>33</v>
      </c>
      <c r="G6968" s="13">
        <v>384.3</v>
      </c>
      <c r="H6968" s="14">
        <f t="shared" si="756"/>
        <v>1494542.7</v>
      </c>
      <c r="I6968" s="14">
        <f>IF(F6968="GHS",H6968,H6968*Assumptions!$B$4)</f>
        <v>1494542.7</v>
      </c>
      <c r="J6968" s="15" t="str">
        <f>INDEX(Assumptions!$B$8:$B$12,MATCH(B6968,Assumptions!$A$8:$A$12,0))</f>
        <v>Weighted Average</v>
      </c>
      <c r="K6968" s="16">
        <f>G6968/(1-INDEX(Assumptions!$D$8:$D$12,MATCH(B6968,Assumptions!$A$8:$A$12,0)))</f>
        <v>591.23076923076928</v>
      </c>
      <c r="L6968" s="16">
        <f t="shared" si="757"/>
        <v>11.529</v>
      </c>
      <c r="M6968" s="16">
        <f t="shared" si="758"/>
        <v>29.561538461538465</v>
      </c>
      <c r="N6968" s="14">
        <f>E6968*(K6968-L6968-M6968)*IF(F6968="GHS",1,Assumptions!$B$4)</f>
        <v>2139495.3574615386</v>
      </c>
      <c r="O6968" s="15">
        <f t="shared" ca="1" si="759"/>
        <v>123</v>
      </c>
      <c r="P6968" s="15" t="str">
        <f t="shared" ca="1" si="760"/>
        <v>91-180d</v>
      </c>
      <c r="Q6968" s="17">
        <f ca="1">IF(P6968="0-90d",0,IF(P6968="91-180d",INDEX(Assumptions!$F$8:$F$12,MATCH(B6968,Assumptions!$A$8:$A$12,0)),IF(P6968="181-365d",INDEX(Assumptions!$G$8:$G$12,MATCH(B6968,Assumptions!$A$8:$A$12,0)),INDEX(Assumptions!$H$8:$H$12,MATCH(B6968,Assumptions!$A$8:$A$12,0)))))</f>
        <v>0.1</v>
      </c>
      <c r="R6968" s="14">
        <f t="shared" ca="1" si="761"/>
        <v>149454.26999999999</v>
      </c>
      <c r="S6968" s="14">
        <f t="shared" ca="1" si="762"/>
        <v>1345088.43</v>
      </c>
      <c r="T6968" s="11" t="s">
        <v>25</v>
      </c>
      <c r="U6968" s="18" t="s">
        <v>26</v>
      </c>
    </row>
    <row r="6969" spans="1:21" ht="15" customHeight="1" x14ac:dyDescent="0.15">
      <c r="A6969" s="10" t="s">
        <v>7017</v>
      </c>
      <c r="B6969" s="11" t="s">
        <v>31</v>
      </c>
      <c r="C6969" s="11" t="s">
        <v>32</v>
      </c>
      <c r="D6969" s="12">
        <v>45908</v>
      </c>
      <c r="E6969" s="11">
        <v>1016</v>
      </c>
      <c r="F6969" s="11" t="s">
        <v>33</v>
      </c>
      <c r="G6969" s="13">
        <v>2396.12</v>
      </c>
      <c r="H6969" s="14">
        <f t="shared" si="756"/>
        <v>2434457.92</v>
      </c>
      <c r="I6969" s="14">
        <f>IF(F6969="GHS",H6969,H6969*Assumptions!$B$4)</f>
        <v>2434457.92</v>
      </c>
      <c r="J6969" s="15" t="str">
        <f>INDEX(Assumptions!$B$8:$B$12,MATCH(B6969,Assumptions!$A$8:$A$12,0))</f>
        <v>Weighted Average</v>
      </c>
      <c r="K6969" s="16">
        <f>G6969/(1-INDEX(Assumptions!$D$8:$D$12,MATCH(B6969,Assumptions!$A$8:$A$12,0)))</f>
        <v>3327.9444444444443</v>
      </c>
      <c r="L6969" s="16">
        <f t="shared" si="757"/>
        <v>71.883599999999987</v>
      </c>
      <c r="M6969" s="16">
        <f t="shared" si="758"/>
        <v>166.39722222222224</v>
      </c>
      <c r="N6969" s="14">
        <f>E6969*(K6969-L6969-M6969)*IF(F6969="GHS",1,Assumptions!$B$4)</f>
        <v>3139098.2401777776</v>
      </c>
      <c r="O6969" s="15">
        <f t="shared" ca="1" si="759"/>
        <v>378</v>
      </c>
      <c r="P6969" s="15" t="str">
        <f t="shared" ca="1" si="760"/>
        <v>365d+</v>
      </c>
      <c r="Q6969" s="17">
        <f ca="1">IF(P6969="0-90d",0,IF(P6969="91-180d",INDEX(Assumptions!$F$8:$F$12,MATCH(B6969,Assumptions!$A$8:$A$12,0)),IF(P6969="181-365d",INDEX(Assumptions!$G$8:$G$12,MATCH(B6969,Assumptions!$A$8:$A$12,0)),INDEX(Assumptions!$H$8:$H$12,MATCH(B6969,Assumptions!$A$8:$A$12,0)))))</f>
        <v>0.6</v>
      </c>
      <c r="R6969" s="14">
        <f t="shared" ca="1" si="761"/>
        <v>1460674.7519999999</v>
      </c>
      <c r="S6969" s="14">
        <f t="shared" ca="1" si="762"/>
        <v>973783.16800000006</v>
      </c>
      <c r="T6969" s="11" t="s">
        <v>50</v>
      </c>
      <c r="U6969" s="18" t="s">
        <v>26</v>
      </c>
    </row>
    <row r="6970" spans="1:21" ht="15" customHeight="1" x14ac:dyDescent="0.15">
      <c r="A6970" s="10" t="s">
        <v>7018</v>
      </c>
      <c r="B6970" s="11" t="s">
        <v>28</v>
      </c>
      <c r="C6970" s="11" t="s">
        <v>35</v>
      </c>
      <c r="D6970" s="12">
        <v>45813</v>
      </c>
      <c r="E6970" s="11">
        <v>687</v>
      </c>
      <c r="F6970" s="11" t="s">
        <v>24</v>
      </c>
      <c r="G6970" s="13">
        <v>3127.65</v>
      </c>
      <c r="H6970" s="14">
        <f t="shared" si="756"/>
        <v>2148695.5500000003</v>
      </c>
      <c r="I6970" s="14">
        <f>IF(F6970="GHS",H6970,H6970*Assumptions!$B$4)</f>
        <v>23205911.940000005</v>
      </c>
      <c r="J6970" s="15" t="str">
        <f>INDEX(Assumptions!$B$8:$B$12,MATCH(B6970,Assumptions!$A$8:$A$12,0))</f>
        <v>Fair Value Less Costs to Sell</v>
      </c>
      <c r="K6970" s="16">
        <f>G6970/(1-INDEX(Assumptions!$D$8:$D$12,MATCH(B6970,Assumptions!$A$8:$A$12,0)))</f>
        <v>3554.1477272727275</v>
      </c>
      <c r="L6970" s="16">
        <f t="shared" si="757"/>
        <v>93.829499999999996</v>
      </c>
      <c r="M6970" s="16">
        <f t="shared" si="758"/>
        <v>177.70738636363637</v>
      </c>
      <c r="N6970" s="14">
        <f>E6970*(K6970-L6970-M6970)*IF(F6970="GHS",1,Assumptions!$B$4)</f>
        <v>24355659.395209093</v>
      </c>
      <c r="O6970" s="15">
        <f t="shared" ca="1" si="759"/>
        <v>473</v>
      </c>
      <c r="P6970" s="15" t="str">
        <f t="shared" ca="1" si="760"/>
        <v>365d+</v>
      </c>
      <c r="Q6970" s="17">
        <f ca="1">IF(P6970="0-90d",0,IF(P6970="91-180d",INDEX(Assumptions!$F$8:$F$12,MATCH(B6970,Assumptions!$A$8:$A$12,0)),IF(P6970="181-365d",INDEX(Assumptions!$G$8:$G$12,MATCH(B6970,Assumptions!$A$8:$A$12,0)),INDEX(Assumptions!$H$8:$H$12,MATCH(B6970,Assumptions!$A$8:$A$12,0)))))</f>
        <v>0.4</v>
      </c>
      <c r="R6970" s="14">
        <f t="shared" ca="1" si="761"/>
        <v>9282364.7760000024</v>
      </c>
      <c r="S6970" s="14">
        <f t="shared" ca="1" si="762"/>
        <v>13923547.164000003</v>
      </c>
      <c r="T6970" s="11" t="s">
        <v>25</v>
      </c>
      <c r="U6970" s="18" t="s">
        <v>26</v>
      </c>
    </row>
    <row r="6971" spans="1:21" ht="15" customHeight="1" x14ac:dyDescent="0.15">
      <c r="A6971" s="10" t="s">
        <v>7019</v>
      </c>
      <c r="B6971" s="11" t="s">
        <v>31</v>
      </c>
      <c r="C6971" s="11" t="s">
        <v>63</v>
      </c>
      <c r="D6971" s="12">
        <v>46018</v>
      </c>
      <c r="E6971" s="11">
        <v>3981</v>
      </c>
      <c r="F6971" s="11" t="s">
        <v>33</v>
      </c>
      <c r="G6971" s="13">
        <v>2036.97</v>
      </c>
      <c r="H6971" s="14">
        <f t="shared" si="756"/>
        <v>8109177.5700000003</v>
      </c>
      <c r="I6971" s="14">
        <f>IF(F6971="GHS",H6971,H6971*Assumptions!$B$4)</f>
        <v>8109177.5700000003</v>
      </c>
      <c r="J6971" s="15" t="str">
        <f>INDEX(Assumptions!$B$8:$B$12,MATCH(B6971,Assumptions!$A$8:$A$12,0))</f>
        <v>Weighted Average</v>
      </c>
      <c r="K6971" s="16">
        <f>G6971/(1-INDEX(Assumptions!$D$8:$D$12,MATCH(B6971,Assumptions!$A$8:$A$12,0)))</f>
        <v>2829.125</v>
      </c>
      <c r="L6971" s="16">
        <f t="shared" si="757"/>
        <v>61.109099999999998</v>
      </c>
      <c r="M6971" s="16">
        <f t="shared" si="758"/>
        <v>141.45625000000001</v>
      </c>
      <c r="N6971" s="14">
        <f>E6971*(K6971-L6971-M6971)*IF(F6971="GHS",1,Assumptions!$B$4)</f>
        <v>10456333.966649998</v>
      </c>
      <c r="O6971" s="15">
        <f t="shared" ca="1" si="759"/>
        <v>268</v>
      </c>
      <c r="P6971" s="15" t="str">
        <f t="shared" ca="1" si="760"/>
        <v>181-365d</v>
      </c>
      <c r="Q6971" s="17">
        <f ca="1">IF(P6971="0-90d",0,IF(P6971="91-180d",INDEX(Assumptions!$F$8:$F$12,MATCH(B6971,Assumptions!$A$8:$A$12,0)),IF(P6971="181-365d",INDEX(Assumptions!$G$8:$G$12,MATCH(B6971,Assumptions!$A$8:$A$12,0)),INDEX(Assumptions!$H$8:$H$12,MATCH(B6971,Assumptions!$A$8:$A$12,0)))))</f>
        <v>0.2</v>
      </c>
      <c r="R6971" s="14">
        <f t="shared" ca="1" si="761"/>
        <v>1621835.5140000002</v>
      </c>
      <c r="S6971" s="14">
        <f t="shared" ca="1" si="762"/>
        <v>6487342.0559999999</v>
      </c>
      <c r="T6971" s="11" t="s">
        <v>25</v>
      </c>
      <c r="U6971" s="18" t="s">
        <v>26</v>
      </c>
    </row>
    <row r="6972" spans="1:21" ht="15" customHeight="1" x14ac:dyDescent="0.15">
      <c r="A6972" s="10" t="s">
        <v>7020</v>
      </c>
      <c r="B6972" s="11" t="s">
        <v>28</v>
      </c>
      <c r="C6972" s="11" t="s">
        <v>35</v>
      </c>
      <c r="D6972" s="12">
        <v>45992</v>
      </c>
      <c r="E6972" s="11">
        <v>4583</v>
      </c>
      <c r="F6972" s="11" t="s">
        <v>24</v>
      </c>
      <c r="G6972" s="13">
        <v>8018.44</v>
      </c>
      <c r="H6972" s="14">
        <f t="shared" si="756"/>
        <v>36748510.519999996</v>
      </c>
      <c r="I6972" s="14">
        <f>IF(F6972="GHS",H6972,H6972*Assumptions!$B$4)</f>
        <v>396883913.616</v>
      </c>
      <c r="J6972" s="15" t="str">
        <f>INDEX(Assumptions!$B$8:$B$12,MATCH(B6972,Assumptions!$A$8:$A$12,0))</f>
        <v>Fair Value Less Costs to Sell</v>
      </c>
      <c r="K6972" s="16">
        <f>G6972/(1-INDEX(Assumptions!$D$8:$D$12,MATCH(B6972,Assumptions!$A$8:$A$12,0)))</f>
        <v>9111.863636363636</v>
      </c>
      <c r="L6972" s="16">
        <f t="shared" si="757"/>
        <v>240.55319999999998</v>
      </c>
      <c r="M6972" s="16">
        <f t="shared" si="758"/>
        <v>455.59318181818185</v>
      </c>
      <c r="N6972" s="14">
        <f>E6972*(K6972-L6972-M6972)*IF(F6972="GHS",1,Assumptions!$B$4)</f>
        <v>416547707.51788366</v>
      </c>
      <c r="O6972" s="15">
        <f t="shared" ca="1" si="759"/>
        <v>294</v>
      </c>
      <c r="P6972" s="15" t="str">
        <f t="shared" ca="1" si="760"/>
        <v>181-365d</v>
      </c>
      <c r="Q6972" s="17">
        <f ca="1">IF(P6972="0-90d",0,IF(P6972="91-180d",INDEX(Assumptions!$F$8:$F$12,MATCH(B6972,Assumptions!$A$8:$A$12,0)),IF(P6972="181-365d",INDEX(Assumptions!$G$8:$G$12,MATCH(B6972,Assumptions!$A$8:$A$12,0)),INDEX(Assumptions!$H$8:$H$12,MATCH(B6972,Assumptions!$A$8:$A$12,0)))))</f>
        <v>0.1</v>
      </c>
      <c r="R6972" s="14">
        <f t="shared" ca="1" si="761"/>
        <v>39688391.361600004</v>
      </c>
      <c r="S6972" s="14">
        <f t="shared" ca="1" si="762"/>
        <v>357195522.25440001</v>
      </c>
      <c r="T6972" s="11" t="s">
        <v>25</v>
      </c>
      <c r="U6972" s="18" t="s">
        <v>26</v>
      </c>
    </row>
    <row r="6973" spans="1:21" ht="15" customHeight="1" x14ac:dyDescent="0.15">
      <c r="A6973" s="10" t="s">
        <v>7021</v>
      </c>
      <c r="B6973" s="11" t="s">
        <v>41</v>
      </c>
      <c r="C6973" s="11" t="s">
        <v>49</v>
      </c>
      <c r="D6973" s="12">
        <v>45743</v>
      </c>
      <c r="E6973" s="11">
        <v>4635</v>
      </c>
      <c r="F6973" s="11" t="s">
        <v>33</v>
      </c>
      <c r="G6973" s="13">
        <v>648.39</v>
      </c>
      <c r="H6973" s="14">
        <f t="shared" si="756"/>
        <v>3005287.65</v>
      </c>
      <c r="I6973" s="14">
        <f>IF(F6973="GHS",H6973,H6973*Assumptions!$B$4)</f>
        <v>3005287.65</v>
      </c>
      <c r="J6973" s="15" t="str">
        <f>INDEX(Assumptions!$B$8:$B$12,MATCH(B6973,Assumptions!$A$8:$A$12,0))</f>
        <v>Weighted Average</v>
      </c>
      <c r="K6973" s="16">
        <f>G6973/(1-INDEX(Assumptions!$D$8:$D$12,MATCH(B6973,Assumptions!$A$8:$A$12,0)))</f>
        <v>997.52307692307681</v>
      </c>
      <c r="L6973" s="16">
        <f t="shared" si="757"/>
        <v>19.451699999999999</v>
      </c>
      <c r="M6973" s="16">
        <f t="shared" si="758"/>
        <v>49.876153846153841</v>
      </c>
      <c r="N6973" s="14">
        <f>E6973*(K6973-L6973-M6973)*IF(F6973="GHS",1,Assumptions!$B$4)</f>
        <v>4302184.8589615375</v>
      </c>
      <c r="O6973" s="15">
        <f t="shared" ca="1" si="759"/>
        <v>543</v>
      </c>
      <c r="P6973" s="15" t="str">
        <f t="shared" ca="1" si="760"/>
        <v>365d+</v>
      </c>
      <c r="Q6973" s="17">
        <f ca="1">IF(P6973="0-90d",0,IF(P6973="91-180d",INDEX(Assumptions!$F$8:$F$12,MATCH(B6973,Assumptions!$A$8:$A$12,0)),IF(P6973="181-365d",INDEX(Assumptions!$G$8:$G$12,MATCH(B6973,Assumptions!$A$8:$A$12,0)),INDEX(Assumptions!$H$8:$H$12,MATCH(B6973,Assumptions!$A$8:$A$12,0)))))</f>
        <v>0.8</v>
      </c>
      <c r="R6973" s="14">
        <f t="shared" ca="1" si="761"/>
        <v>2404230.12</v>
      </c>
      <c r="S6973" s="14">
        <f t="shared" ca="1" si="762"/>
        <v>601057.5299999998</v>
      </c>
      <c r="T6973" s="11" t="s">
        <v>25</v>
      </c>
      <c r="U6973" s="18" t="s">
        <v>26</v>
      </c>
    </row>
    <row r="6974" spans="1:21" ht="15" customHeight="1" x14ac:dyDescent="0.15">
      <c r="A6974" s="10" t="s">
        <v>7022</v>
      </c>
      <c r="B6974" s="11" t="s">
        <v>28</v>
      </c>
      <c r="C6974" s="11" t="s">
        <v>38</v>
      </c>
      <c r="D6974" s="12">
        <v>46199</v>
      </c>
      <c r="E6974" s="11">
        <v>3658</v>
      </c>
      <c r="F6974" s="11" t="s">
        <v>24</v>
      </c>
      <c r="G6974" s="13">
        <v>8004.5</v>
      </c>
      <c r="H6974" s="14">
        <f t="shared" si="756"/>
        <v>29280461</v>
      </c>
      <c r="I6974" s="14">
        <f>IF(F6974="GHS",H6974,H6974*Assumptions!$B$4)</f>
        <v>316228978.80000001</v>
      </c>
      <c r="J6974" s="15" t="str">
        <f>INDEX(Assumptions!$B$8:$B$12,MATCH(B6974,Assumptions!$A$8:$A$12,0))</f>
        <v>Fair Value Less Costs to Sell</v>
      </c>
      <c r="K6974" s="16">
        <f>G6974/(1-INDEX(Assumptions!$D$8:$D$12,MATCH(B6974,Assumptions!$A$8:$A$12,0)))</f>
        <v>9096.0227272727279</v>
      </c>
      <c r="L6974" s="16">
        <f t="shared" si="757"/>
        <v>240.13499999999999</v>
      </c>
      <c r="M6974" s="16">
        <f t="shared" si="758"/>
        <v>454.80113636363643</v>
      </c>
      <c r="N6974" s="14">
        <f>E6974*(K6974-L6974-M6974)*IF(F6974="GHS",1,Assumptions!$B$4)</f>
        <v>331896687.29509097</v>
      </c>
      <c r="O6974" s="15">
        <f t="shared" ca="1" si="759"/>
        <v>87</v>
      </c>
      <c r="P6974" s="15" t="str">
        <f t="shared" ca="1" si="760"/>
        <v>0-90d</v>
      </c>
      <c r="Q6974" s="17">
        <f ca="1">IF(P6974="0-90d",0,IF(P6974="91-180d",INDEX(Assumptions!$F$8:$F$12,MATCH(B6974,Assumptions!$A$8:$A$12,0)),IF(P6974="181-365d",INDEX(Assumptions!$G$8:$G$12,MATCH(B6974,Assumptions!$A$8:$A$12,0)),INDEX(Assumptions!$H$8:$H$12,MATCH(B6974,Assumptions!$A$8:$A$12,0)))))</f>
        <v>0</v>
      </c>
      <c r="R6974" s="14">
        <f t="shared" ca="1" si="761"/>
        <v>0</v>
      </c>
      <c r="S6974" s="14">
        <f t="shared" ca="1" si="762"/>
        <v>316228978.80000001</v>
      </c>
      <c r="T6974" s="11" t="s">
        <v>25</v>
      </c>
      <c r="U6974" s="18" t="s">
        <v>26</v>
      </c>
    </row>
    <row r="6975" spans="1:21" ht="15" customHeight="1" x14ac:dyDescent="0.15">
      <c r="A6975" s="10" t="s">
        <v>7023</v>
      </c>
      <c r="B6975" s="11" t="s">
        <v>46</v>
      </c>
      <c r="C6975" s="11" t="s">
        <v>52</v>
      </c>
      <c r="D6975" s="12">
        <v>45953</v>
      </c>
      <c r="E6975" s="11">
        <v>180</v>
      </c>
      <c r="F6975" s="11" t="s">
        <v>33</v>
      </c>
      <c r="G6975" s="13">
        <v>765402.92</v>
      </c>
      <c r="H6975" s="14">
        <f t="shared" si="756"/>
        <v>137772525.59999999</v>
      </c>
      <c r="I6975" s="14">
        <f>IF(F6975="GHS",H6975,H6975*Assumptions!$B$4)</f>
        <v>137772525.59999999</v>
      </c>
      <c r="J6975" s="15" t="str">
        <f>INDEX(Assumptions!$B$8:$B$12,MATCH(B6975,Assumptions!$A$8:$A$12,0))</f>
        <v>Specific Identification</v>
      </c>
      <c r="K6975" s="16">
        <f>G6975/(1-INDEX(Assumptions!$D$8:$D$12,MATCH(B6975,Assumptions!$A$8:$A$12,0)))</f>
        <v>981285.79487179487</v>
      </c>
      <c r="L6975" s="16">
        <f t="shared" si="757"/>
        <v>22962.087599999999</v>
      </c>
      <c r="M6975" s="16">
        <f t="shared" si="758"/>
        <v>49064.289743589747</v>
      </c>
      <c r="N6975" s="14">
        <f>E6975*(K6975-L6975-M6975)*IF(F6975="GHS",1,Assumptions!$B$4)</f>
        <v>163666695.15507695</v>
      </c>
      <c r="O6975" s="15">
        <f t="shared" ca="1" si="759"/>
        <v>333</v>
      </c>
      <c r="P6975" s="15" t="str">
        <f t="shared" ca="1" si="760"/>
        <v>181-365d</v>
      </c>
      <c r="Q6975" s="17">
        <f ca="1">IF(P6975="0-90d",0,IF(P6975="91-180d",INDEX(Assumptions!$F$8:$F$12,MATCH(B6975,Assumptions!$A$8:$A$12,0)),IF(P6975="181-365d",INDEX(Assumptions!$G$8:$G$12,MATCH(B6975,Assumptions!$A$8:$A$12,0)),INDEX(Assumptions!$H$8:$H$12,MATCH(B6975,Assumptions!$A$8:$A$12,0)))))</f>
        <v>0.05</v>
      </c>
      <c r="R6975" s="14">
        <f t="shared" ca="1" si="761"/>
        <v>6888626.2800000003</v>
      </c>
      <c r="S6975" s="14">
        <f t="shared" ca="1" si="762"/>
        <v>130883899.31999999</v>
      </c>
      <c r="T6975" s="11" t="s">
        <v>50</v>
      </c>
      <c r="U6975" s="18" t="s">
        <v>26</v>
      </c>
    </row>
    <row r="6976" spans="1:21" ht="15" customHeight="1" x14ac:dyDescent="0.15">
      <c r="A6976" s="10" t="s">
        <v>7024</v>
      </c>
      <c r="B6976" s="11" t="s">
        <v>41</v>
      </c>
      <c r="C6976" s="11" t="s">
        <v>42</v>
      </c>
      <c r="D6976" s="12">
        <v>45836</v>
      </c>
      <c r="E6976" s="11">
        <v>3845</v>
      </c>
      <c r="F6976" s="11" t="s">
        <v>33</v>
      </c>
      <c r="G6976" s="13">
        <v>670.39</v>
      </c>
      <c r="H6976" s="14">
        <f t="shared" si="756"/>
        <v>2577649.5499999998</v>
      </c>
      <c r="I6976" s="14">
        <f>IF(F6976="GHS",H6976,H6976*Assumptions!$B$4)</f>
        <v>2577649.5499999998</v>
      </c>
      <c r="J6976" s="15" t="str">
        <f>INDEX(Assumptions!$B$8:$B$12,MATCH(B6976,Assumptions!$A$8:$A$12,0))</f>
        <v>Weighted Average</v>
      </c>
      <c r="K6976" s="16">
        <f>G6976/(1-INDEX(Assumptions!$D$8:$D$12,MATCH(B6976,Assumptions!$A$8:$A$12,0)))</f>
        <v>1031.3692307692306</v>
      </c>
      <c r="L6976" s="16">
        <f t="shared" si="757"/>
        <v>20.111699999999999</v>
      </c>
      <c r="M6976" s="16">
        <f t="shared" si="758"/>
        <v>51.568461538461534</v>
      </c>
      <c r="N6976" s="14">
        <f>E6976*(K6976-L6976-M6976)*IF(F6976="GHS",1,Assumptions!$B$4)</f>
        <v>3690004.4711923068</v>
      </c>
      <c r="O6976" s="15">
        <f t="shared" ca="1" si="759"/>
        <v>450</v>
      </c>
      <c r="P6976" s="15" t="str">
        <f t="shared" ca="1" si="760"/>
        <v>365d+</v>
      </c>
      <c r="Q6976" s="17">
        <f ca="1">IF(P6976="0-90d",0,IF(P6976="91-180d",INDEX(Assumptions!$F$8:$F$12,MATCH(B6976,Assumptions!$A$8:$A$12,0)),IF(P6976="181-365d",INDEX(Assumptions!$G$8:$G$12,MATCH(B6976,Assumptions!$A$8:$A$12,0)),INDEX(Assumptions!$H$8:$H$12,MATCH(B6976,Assumptions!$A$8:$A$12,0)))))</f>
        <v>0.8</v>
      </c>
      <c r="R6976" s="14">
        <f t="shared" ca="1" si="761"/>
        <v>2062119.64</v>
      </c>
      <c r="S6976" s="14">
        <f t="shared" ca="1" si="762"/>
        <v>515529.90999999992</v>
      </c>
      <c r="T6976" s="11" t="s">
        <v>25</v>
      </c>
      <c r="U6976" s="18" t="s">
        <v>26</v>
      </c>
    </row>
    <row r="6977" spans="1:21" ht="15" customHeight="1" x14ac:dyDescent="0.15">
      <c r="A6977" s="10" t="s">
        <v>7025</v>
      </c>
      <c r="B6977" s="11" t="s">
        <v>41</v>
      </c>
      <c r="C6977" s="11" t="s">
        <v>44</v>
      </c>
      <c r="D6977" s="12">
        <v>46163</v>
      </c>
      <c r="E6977" s="11">
        <v>2287</v>
      </c>
      <c r="F6977" s="11" t="s">
        <v>33</v>
      </c>
      <c r="G6977" s="13">
        <v>528.04</v>
      </c>
      <c r="H6977" s="14">
        <f t="shared" si="756"/>
        <v>1207627.48</v>
      </c>
      <c r="I6977" s="14">
        <f>IF(F6977="GHS",H6977,H6977*Assumptions!$B$4)</f>
        <v>1207627.48</v>
      </c>
      <c r="J6977" s="15" t="str">
        <f>INDEX(Assumptions!$B$8:$B$12,MATCH(B6977,Assumptions!$A$8:$A$12,0))</f>
        <v>Weighted Average</v>
      </c>
      <c r="K6977" s="16">
        <f>G6977/(1-INDEX(Assumptions!$D$8:$D$12,MATCH(B6977,Assumptions!$A$8:$A$12,0)))</f>
        <v>812.36923076923074</v>
      </c>
      <c r="L6977" s="16">
        <f t="shared" si="757"/>
        <v>15.841199999999999</v>
      </c>
      <c r="M6977" s="16">
        <f t="shared" si="758"/>
        <v>40.618461538461538</v>
      </c>
      <c r="N6977" s="14">
        <f>E6977*(K6977-L6977-M6977)*IF(F6977="GHS",1,Assumptions!$B$4)</f>
        <v>1728765.1848307692</v>
      </c>
      <c r="O6977" s="15">
        <f t="shared" ca="1" si="759"/>
        <v>123</v>
      </c>
      <c r="P6977" s="15" t="str">
        <f t="shared" ca="1" si="760"/>
        <v>91-180d</v>
      </c>
      <c r="Q6977" s="17">
        <f ca="1">IF(P6977="0-90d",0,IF(P6977="91-180d",INDEX(Assumptions!$F$8:$F$12,MATCH(B6977,Assumptions!$A$8:$A$12,0)),IF(P6977="181-365d",INDEX(Assumptions!$G$8:$G$12,MATCH(B6977,Assumptions!$A$8:$A$12,0)),INDEX(Assumptions!$H$8:$H$12,MATCH(B6977,Assumptions!$A$8:$A$12,0)))))</f>
        <v>0.1</v>
      </c>
      <c r="R6977" s="14">
        <f t="shared" ca="1" si="761"/>
        <v>120762.74800000001</v>
      </c>
      <c r="S6977" s="14">
        <f t="shared" ca="1" si="762"/>
        <v>1086864.7320000001</v>
      </c>
      <c r="T6977" s="11" t="s">
        <v>25</v>
      </c>
      <c r="U6977" s="18" t="s">
        <v>26</v>
      </c>
    </row>
    <row r="6978" spans="1:21" ht="15" customHeight="1" x14ac:dyDescent="0.15">
      <c r="A6978" s="10" t="s">
        <v>7026</v>
      </c>
      <c r="B6978" s="11" t="s">
        <v>31</v>
      </c>
      <c r="C6978" s="11" t="s">
        <v>63</v>
      </c>
      <c r="D6978" s="12">
        <v>46021</v>
      </c>
      <c r="E6978" s="11">
        <v>1790</v>
      </c>
      <c r="F6978" s="11" t="s">
        <v>33</v>
      </c>
      <c r="G6978" s="13">
        <v>1053.6600000000001</v>
      </c>
      <c r="H6978" s="14">
        <f t="shared" ref="H6978:H7041" si="763">E6978*G6978</f>
        <v>1886051.4000000001</v>
      </c>
      <c r="I6978" s="14">
        <f>IF(F6978="GHS",H6978,H6978*Assumptions!$B$4)</f>
        <v>1886051.4000000001</v>
      </c>
      <c r="J6978" s="15" t="str">
        <f>INDEX(Assumptions!$B$8:$B$12,MATCH(B6978,Assumptions!$A$8:$A$12,0))</f>
        <v>Weighted Average</v>
      </c>
      <c r="K6978" s="16">
        <f>G6978/(1-INDEX(Assumptions!$D$8:$D$12,MATCH(B6978,Assumptions!$A$8:$A$12,0)))</f>
        <v>1463.4166666666667</v>
      </c>
      <c r="L6978" s="16">
        <f t="shared" ref="L6978:L7041" si="764">G6978*0.03</f>
        <v>31.6098</v>
      </c>
      <c r="M6978" s="16">
        <f t="shared" ref="M6978:M7041" si="765">K6978*0.05</f>
        <v>73.170833333333334</v>
      </c>
      <c r="N6978" s="14">
        <f>E6978*(K6978-L6978-M6978)*IF(F6978="GHS",1,Assumptions!$B$4)</f>
        <v>2431958.4996666671</v>
      </c>
      <c r="O6978" s="15">
        <f t="shared" ref="O6978:O7041" ca="1" si="766">TODAY()-D6978</f>
        <v>265</v>
      </c>
      <c r="P6978" s="15" t="str">
        <f t="shared" ref="P6978:P7041" ca="1" si="767">IF(O6978&lt;=90,"0-90d",IF(O6978&lt;=180,"91-180d",IF(O6978&lt;=365,"181-365d","365d+")))</f>
        <v>181-365d</v>
      </c>
      <c r="Q6978" s="17">
        <f ca="1">IF(P6978="0-90d",0,IF(P6978="91-180d",INDEX(Assumptions!$F$8:$F$12,MATCH(B6978,Assumptions!$A$8:$A$12,0)),IF(P6978="181-365d",INDEX(Assumptions!$G$8:$G$12,MATCH(B6978,Assumptions!$A$8:$A$12,0)),INDEX(Assumptions!$H$8:$H$12,MATCH(B6978,Assumptions!$A$8:$A$12,0)))))</f>
        <v>0.2</v>
      </c>
      <c r="R6978" s="14">
        <f t="shared" ref="R6978:R7041" ca="1" si="768">I6978*Q6978</f>
        <v>377210.28</v>
      </c>
      <c r="S6978" s="14">
        <f t="shared" ref="S6978:S7041" ca="1" si="769">IF(T6978="Held on Consignment (Not Owned)",0,MIN(I6978-R6978,N6978))</f>
        <v>1508841.12</v>
      </c>
      <c r="T6978" s="11" t="s">
        <v>25</v>
      </c>
      <c r="U6978" s="18" t="s">
        <v>26</v>
      </c>
    </row>
    <row r="6979" spans="1:21" ht="15" customHeight="1" x14ac:dyDescent="0.15">
      <c r="A6979" s="10" t="s">
        <v>7027</v>
      </c>
      <c r="B6979" s="11" t="s">
        <v>31</v>
      </c>
      <c r="C6979" s="11" t="s">
        <v>76</v>
      </c>
      <c r="D6979" s="12">
        <v>46152</v>
      </c>
      <c r="E6979" s="11">
        <v>1583</v>
      </c>
      <c r="F6979" s="11" t="s">
        <v>33</v>
      </c>
      <c r="G6979" s="13">
        <v>1092.77</v>
      </c>
      <c r="H6979" s="14">
        <f t="shared" si="763"/>
        <v>1729854.91</v>
      </c>
      <c r="I6979" s="14">
        <f>IF(F6979="GHS",H6979,H6979*Assumptions!$B$4)</f>
        <v>1729854.91</v>
      </c>
      <c r="J6979" s="15" t="str">
        <f>INDEX(Assumptions!$B$8:$B$12,MATCH(B6979,Assumptions!$A$8:$A$12,0))</f>
        <v>Weighted Average</v>
      </c>
      <c r="K6979" s="16">
        <f>G6979/(1-INDEX(Assumptions!$D$8:$D$12,MATCH(B6979,Assumptions!$A$8:$A$12,0)))</f>
        <v>1517.7361111111111</v>
      </c>
      <c r="L6979" s="16">
        <f t="shared" si="764"/>
        <v>32.783099999999997</v>
      </c>
      <c r="M6979" s="16">
        <f t="shared" si="765"/>
        <v>75.886805555555554</v>
      </c>
      <c r="N6979" s="14">
        <f>E6979*(K6979-L6979-M6979)*IF(F6979="GHS",1,Assumptions!$B$4)</f>
        <v>2230551.8033944443</v>
      </c>
      <c r="O6979" s="15">
        <f t="shared" ca="1" si="766"/>
        <v>134</v>
      </c>
      <c r="P6979" s="15" t="str">
        <f t="shared" ca="1" si="767"/>
        <v>91-180d</v>
      </c>
      <c r="Q6979" s="17">
        <f ca="1">IF(P6979="0-90d",0,IF(P6979="91-180d",INDEX(Assumptions!$F$8:$F$12,MATCH(B6979,Assumptions!$A$8:$A$12,0)),IF(P6979="181-365d",INDEX(Assumptions!$G$8:$G$12,MATCH(B6979,Assumptions!$A$8:$A$12,0)),INDEX(Assumptions!$H$8:$H$12,MATCH(B6979,Assumptions!$A$8:$A$12,0)))))</f>
        <v>0.05</v>
      </c>
      <c r="R6979" s="14">
        <f t="shared" ca="1" si="768"/>
        <v>86492.745500000005</v>
      </c>
      <c r="S6979" s="14">
        <f t="shared" ca="1" si="769"/>
        <v>1643362.1645</v>
      </c>
      <c r="T6979" s="11" t="s">
        <v>25</v>
      </c>
      <c r="U6979" s="18" t="s">
        <v>36</v>
      </c>
    </row>
    <row r="6980" spans="1:21" ht="15" customHeight="1" x14ac:dyDescent="0.15">
      <c r="A6980" s="10" t="s">
        <v>7028</v>
      </c>
      <c r="B6980" s="11" t="s">
        <v>46</v>
      </c>
      <c r="C6980" s="11" t="s">
        <v>119</v>
      </c>
      <c r="D6980" s="12">
        <v>46189</v>
      </c>
      <c r="E6980" s="11">
        <v>209</v>
      </c>
      <c r="F6980" s="11" t="s">
        <v>33</v>
      </c>
      <c r="G6980" s="13">
        <v>600185.44999999995</v>
      </c>
      <c r="H6980" s="14">
        <f t="shared" si="763"/>
        <v>125438759.05</v>
      </c>
      <c r="I6980" s="14">
        <f>IF(F6980="GHS",H6980,H6980*Assumptions!$B$4)</f>
        <v>125438759.05</v>
      </c>
      <c r="J6980" s="15" t="str">
        <f>INDEX(Assumptions!$B$8:$B$12,MATCH(B6980,Assumptions!$A$8:$A$12,0))</f>
        <v>Specific Identification</v>
      </c>
      <c r="K6980" s="16">
        <f>G6980/(1-INDEX(Assumptions!$D$8:$D$12,MATCH(B6980,Assumptions!$A$8:$A$12,0)))</f>
        <v>769468.52564102551</v>
      </c>
      <c r="L6980" s="16">
        <f t="shared" si="764"/>
        <v>18005.563499999997</v>
      </c>
      <c r="M6980" s="16">
        <f t="shared" si="765"/>
        <v>38473.426282051274</v>
      </c>
      <c r="N6980" s="14">
        <f>E6980*(K6980-L6980-M6980)*IF(F6980="GHS",1,Assumptions!$B$4)</f>
        <v>149014812.99452561</v>
      </c>
      <c r="O6980" s="15">
        <f t="shared" ca="1" si="766"/>
        <v>97</v>
      </c>
      <c r="P6980" s="15" t="str">
        <f t="shared" ca="1" si="767"/>
        <v>91-180d</v>
      </c>
      <c r="Q6980" s="17">
        <f ca="1">IF(P6980="0-90d",0,IF(P6980="91-180d",INDEX(Assumptions!$F$8:$F$12,MATCH(B6980,Assumptions!$A$8:$A$12,0)),IF(P6980="181-365d",INDEX(Assumptions!$G$8:$G$12,MATCH(B6980,Assumptions!$A$8:$A$12,0)),INDEX(Assumptions!$H$8:$H$12,MATCH(B6980,Assumptions!$A$8:$A$12,0)))))</f>
        <v>0</v>
      </c>
      <c r="R6980" s="14">
        <f t="shared" ca="1" si="768"/>
        <v>0</v>
      </c>
      <c r="S6980" s="14">
        <f t="shared" ca="1" si="769"/>
        <v>125438759.05</v>
      </c>
      <c r="T6980" s="11" t="s">
        <v>50</v>
      </c>
      <c r="U6980" s="18" t="s">
        <v>36</v>
      </c>
    </row>
    <row r="6981" spans="1:21" ht="15" customHeight="1" x14ac:dyDescent="0.15">
      <c r="A6981" s="10" t="s">
        <v>7029</v>
      </c>
      <c r="B6981" s="11" t="s">
        <v>41</v>
      </c>
      <c r="C6981" s="11" t="s">
        <v>44</v>
      </c>
      <c r="D6981" s="12">
        <v>45978</v>
      </c>
      <c r="E6981" s="11">
        <v>1574</v>
      </c>
      <c r="F6981" s="11" t="s">
        <v>33</v>
      </c>
      <c r="G6981" s="13">
        <v>979.5</v>
      </c>
      <c r="H6981" s="14">
        <f t="shared" si="763"/>
        <v>1541733</v>
      </c>
      <c r="I6981" s="14">
        <f>IF(F6981="GHS",H6981,H6981*Assumptions!$B$4)</f>
        <v>1541733</v>
      </c>
      <c r="J6981" s="15" t="str">
        <f>INDEX(Assumptions!$B$8:$B$12,MATCH(B6981,Assumptions!$A$8:$A$12,0))</f>
        <v>Weighted Average</v>
      </c>
      <c r="K6981" s="16">
        <f>G6981/(1-INDEX(Assumptions!$D$8:$D$12,MATCH(B6981,Assumptions!$A$8:$A$12,0)))</f>
        <v>1506.9230769230769</v>
      </c>
      <c r="L6981" s="16">
        <f t="shared" si="764"/>
        <v>29.384999999999998</v>
      </c>
      <c r="M6981" s="16">
        <f t="shared" si="765"/>
        <v>75.346153846153854</v>
      </c>
      <c r="N6981" s="14">
        <f>E6981*(K6981-L6981-M6981)*IF(F6981="GHS",1,Assumptions!$B$4)</f>
        <v>2207050.0869230768</v>
      </c>
      <c r="O6981" s="15">
        <f t="shared" ca="1" si="766"/>
        <v>308</v>
      </c>
      <c r="P6981" s="15" t="str">
        <f t="shared" ca="1" si="767"/>
        <v>181-365d</v>
      </c>
      <c r="Q6981" s="17">
        <f ca="1">IF(P6981="0-90d",0,IF(P6981="91-180d",INDEX(Assumptions!$F$8:$F$12,MATCH(B6981,Assumptions!$A$8:$A$12,0)),IF(P6981="181-365d",INDEX(Assumptions!$G$8:$G$12,MATCH(B6981,Assumptions!$A$8:$A$12,0)),INDEX(Assumptions!$H$8:$H$12,MATCH(B6981,Assumptions!$A$8:$A$12,0)))))</f>
        <v>0.35</v>
      </c>
      <c r="R6981" s="14">
        <f t="shared" ca="1" si="768"/>
        <v>539606.54999999993</v>
      </c>
      <c r="S6981" s="14">
        <f t="shared" ca="1" si="769"/>
        <v>1002126.4500000001</v>
      </c>
      <c r="T6981" s="11" t="s">
        <v>25</v>
      </c>
      <c r="U6981" s="18" t="s">
        <v>36</v>
      </c>
    </row>
    <row r="6982" spans="1:21" ht="15" customHeight="1" x14ac:dyDescent="0.15">
      <c r="A6982" s="10" t="s">
        <v>7030</v>
      </c>
      <c r="B6982" s="11" t="s">
        <v>31</v>
      </c>
      <c r="C6982" s="11" t="s">
        <v>76</v>
      </c>
      <c r="D6982" s="12">
        <v>45975</v>
      </c>
      <c r="E6982" s="11">
        <v>4959</v>
      </c>
      <c r="F6982" s="11" t="s">
        <v>33</v>
      </c>
      <c r="G6982" s="13">
        <v>2057.33</v>
      </c>
      <c r="H6982" s="14">
        <f t="shared" si="763"/>
        <v>10202299.469999999</v>
      </c>
      <c r="I6982" s="14">
        <f>IF(F6982="GHS",H6982,H6982*Assumptions!$B$4)</f>
        <v>10202299.469999999</v>
      </c>
      <c r="J6982" s="15" t="str">
        <f>INDEX(Assumptions!$B$8:$B$12,MATCH(B6982,Assumptions!$A$8:$A$12,0))</f>
        <v>Weighted Average</v>
      </c>
      <c r="K6982" s="16">
        <f>G6982/(1-INDEX(Assumptions!$D$8:$D$12,MATCH(B6982,Assumptions!$A$8:$A$12,0)))</f>
        <v>2857.4027777777778</v>
      </c>
      <c r="L6982" s="16">
        <f t="shared" si="764"/>
        <v>61.719899999999996</v>
      </c>
      <c r="M6982" s="16">
        <f t="shared" si="765"/>
        <v>142.8701388888889</v>
      </c>
      <c r="N6982" s="14">
        <f>E6982*(K6982-L6982-M6982)*IF(F6982="GHS",1,Assumptions!$B$4)</f>
        <v>13155298.37215</v>
      </c>
      <c r="O6982" s="15">
        <f t="shared" ca="1" si="766"/>
        <v>311</v>
      </c>
      <c r="P6982" s="15" t="str">
        <f t="shared" ca="1" si="767"/>
        <v>181-365d</v>
      </c>
      <c r="Q6982" s="17">
        <f ca="1">IF(P6982="0-90d",0,IF(P6982="91-180d",INDEX(Assumptions!$F$8:$F$12,MATCH(B6982,Assumptions!$A$8:$A$12,0)),IF(P6982="181-365d",INDEX(Assumptions!$G$8:$G$12,MATCH(B6982,Assumptions!$A$8:$A$12,0)),INDEX(Assumptions!$H$8:$H$12,MATCH(B6982,Assumptions!$A$8:$A$12,0)))))</f>
        <v>0.2</v>
      </c>
      <c r="R6982" s="14">
        <f t="shared" ca="1" si="768"/>
        <v>2040459.8939999999</v>
      </c>
      <c r="S6982" s="14">
        <f t="shared" ca="1" si="769"/>
        <v>8161839.5759999994</v>
      </c>
      <c r="T6982" s="11" t="s">
        <v>25</v>
      </c>
      <c r="U6982" s="18" t="s">
        <v>26</v>
      </c>
    </row>
    <row r="6983" spans="1:21" ht="15" customHeight="1" x14ac:dyDescent="0.15">
      <c r="A6983" s="10" t="s">
        <v>7031</v>
      </c>
      <c r="B6983" s="11" t="s">
        <v>31</v>
      </c>
      <c r="C6983" s="11" t="s">
        <v>32</v>
      </c>
      <c r="D6983" s="12">
        <v>45976</v>
      </c>
      <c r="E6983" s="11">
        <v>4438</v>
      </c>
      <c r="F6983" s="11" t="s">
        <v>33</v>
      </c>
      <c r="G6983" s="13">
        <v>1432.95</v>
      </c>
      <c r="H6983" s="14">
        <f t="shared" si="763"/>
        <v>6359432.1000000006</v>
      </c>
      <c r="I6983" s="14">
        <f>IF(F6983="GHS",H6983,H6983*Assumptions!$B$4)</f>
        <v>6359432.1000000006</v>
      </c>
      <c r="J6983" s="15" t="str">
        <f>INDEX(Assumptions!$B$8:$B$12,MATCH(B6983,Assumptions!$A$8:$A$12,0))</f>
        <v>Weighted Average</v>
      </c>
      <c r="K6983" s="16">
        <f>G6983/(1-INDEX(Assumptions!$D$8:$D$12,MATCH(B6983,Assumptions!$A$8:$A$12,0)))</f>
        <v>1990.2083333333335</v>
      </c>
      <c r="L6983" s="16">
        <f t="shared" si="764"/>
        <v>42.988500000000002</v>
      </c>
      <c r="M6983" s="16">
        <f t="shared" si="765"/>
        <v>99.510416666666686</v>
      </c>
      <c r="N6983" s="14">
        <f>E6983*(K6983-L6983-M6983)*IF(F6983="GHS",1,Assumptions!$B$4)</f>
        <v>8200134.3911666675</v>
      </c>
      <c r="O6983" s="15">
        <f t="shared" ca="1" si="766"/>
        <v>310</v>
      </c>
      <c r="P6983" s="15" t="str">
        <f t="shared" ca="1" si="767"/>
        <v>181-365d</v>
      </c>
      <c r="Q6983" s="17">
        <f ca="1">IF(P6983="0-90d",0,IF(P6983="91-180d",INDEX(Assumptions!$F$8:$F$12,MATCH(B6983,Assumptions!$A$8:$A$12,0)),IF(P6983="181-365d",INDEX(Assumptions!$G$8:$G$12,MATCH(B6983,Assumptions!$A$8:$A$12,0)),INDEX(Assumptions!$H$8:$H$12,MATCH(B6983,Assumptions!$A$8:$A$12,0)))))</f>
        <v>0.2</v>
      </c>
      <c r="R6983" s="14">
        <f t="shared" ca="1" si="768"/>
        <v>1271886.4200000002</v>
      </c>
      <c r="S6983" s="14">
        <f t="shared" ca="1" si="769"/>
        <v>5087545.6800000006</v>
      </c>
      <c r="T6983" s="11" t="s">
        <v>25</v>
      </c>
      <c r="U6983" s="18" t="s">
        <v>26</v>
      </c>
    </row>
    <row r="6984" spans="1:21" ht="15" customHeight="1" x14ac:dyDescent="0.15">
      <c r="A6984" s="10" t="s">
        <v>7032</v>
      </c>
      <c r="B6984" s="11" t="s">
        <v>31</v>
      </c>
      <c r="C6984" s="11" t="s">
        <v>63</v>
      </c>
      <c r="D6984" s="12">
        <v>45733</v>
      </c>
      <c r="E6984" s="11">
        <v>4090</v>
      </c>
      <c r="F6984" s="11" t="s">
        <v>33</v>
      </c>
      <c r="G6984" s="13">
        <v>2612.56</v>
      </c>
      <c r="H6984" s="14">
        <f t="shared" si="763"/>
        <v>10685370.4</v>
      </c>
      <c r="I6984" s="14">
        <f>IF(F6984="GHS",H6984,H6984*Assumptions!$B$4)</f>
        <v>10685370.4</v>
      </c>
      <c r="J6984" s="15" t="str">
        <f>INDEX(Assumptions!$B$8:$B$12,MATCH(B6984,Assumptions!$A$8:$A$12,0))</f>
        <v>Weighted Average</v>
      </c>
      <c r="K6984" s="16">
        <f>G6984/(1-INDEX(Assumptions!$D$8:$D$12,MATCH(B6984,Assumptions!$A$8:$A$12,0)))</f>
        <v>3628.5555555555557</v>
      </c>
      <c r="L6984" s="16">
        <f t="shared" si="764"/>
        <v>78.376799999999989</v>
      </c>
      <c r="M6984" s="16">
        <f t="shared" si="765"/>
        <v>181.42777777777781</v>
      </c>
      <c r="N6984" s="14">
        <f>E6984*(K6984-L6984-M6984)*IF(F6984="GHS",1,Assumptions!$B$4)</f>
        <v>13778191.49911111</v>
      </c>
      <c r="O6984" s="15">
        <f t="shared" ca="1" si="766"/>
        <v>553</v>
      </c>
      <c r="P6984" s="15" t="str">
        <f t="shared" ca="1" si="767"/>
        <v>365d+</v>
      </c>
      <c r="Q6984" s="17">
        <f ca="1">IF(P6984="0-90d",0,IF(P6984="91-180d",INDEX(Assumptions!$F$8:$F$12,MATCH(B6984,Assumptions!$A$8:$A$12,0)),IF(P6984="181-365d",INDEX(Assumptions!$G$8:$G$12,MATCH(B6984,Assumptions!$A$8:$A$12,0)),INDEX(Assumptions!$H$8:$H$12,MATCH(B6984,Assumptions!$A$8:$A$12,0)))))</f>
        <v>0.6</v>
      </c>
      <c r="R6984" s="14">
        <f t="shared" ca="1" si="768"/>
        <v>6411222.2400000002</v>
      </c>
      <c r="S6984" s="14">
        <f t="shared" ca="1" si="769"/>
        <v>4274148.16</v>
      </c>
      <c r="T6984" s="11" t="s">
        <v>25</v>
      </c>
      <c r="U6984" s="18" t="s">
        <v>36</v>
      </c>
    </row>
    <row r="6985" spans="1:21" ht="15" customHeight="1" x14ac:dyDescent="0.15">
      <c r="A6985" s="10" t="s">
        <v>7033</v>
      </c>
      <c r="B6985" s="11" t="s">
        <v>31</v>
      </c>
      <c r="C6985" s="11" t="s">
        <v>76</v>
      </c>
      <c r="D6985" s="12">
        <v>45830</v>
      </c>
      <c r="E6985" s="11">
        <v>3898</v>
      </c>
      <c r="F6985" s="11" t="s">
        <v>33</v>
      </c>
      <c r="G6985" s="13">
        <v>2735.85</v>
      </c>
      <c r="H6985" s="14">
        <f t="shared" si="763"/>
        <v>10664343.299999999</v>
      </c>
      <c r="I6985" s="14">
        <f>IF(F6985="GHS",H6985,H6985*Assumptions!$B$4)</f>
        <v>10664343.299999999</v>
      </c>
      <c r="J6985" s="15" t="str">
        <f>INDEX(Assumptions!$B$8:$B$12,MATCH(B6985,Assumptions!$A$8:$A$12,0))</f>
        <v>Weighted Average</v>
      </c>
      <c r="K6985" s="16">
        <f>G6985/(1-INDEX(Assumptions!$D$8:$D$12,MATCH(B6985,Assumptions!$A$8:$A$12,0)))</f>
        <v>3799.7916666666665</v>
      </c>
      <c r="L6985" s="16">
        <f t="shared" si="764"/>
        <v>82.075499999999991</v>
      </c>
      <c r="M6985" s="16">
        <f t="shared" si="765"/>
        <v>189.98958333333334</v>
      </c>
      <c r="N6985" s="14">
        <f>E6985*(K6985-L6985-M6985)*IF(F6985="GHS",1,Assumptions!$B$4)</f>
        <v>13751078.221833333</v>
      </c>
      <c r="O6985" s="15">
        <f t="shared" ca="1" si="766"/>
        <v>456</v>
      </c>
      <c r="P6985" s="15" t="str">
        <f t="shared" ca="1" si="767"/>
        <v>365d+</v>
      </c>
      <c r="Q6985" s="17">
        <f ca="1">IF(P6985="0-90d",0,IF(P6985="91-180d",INDEX(Assumptions!$F$8:$F$12,MATCH(B6985,Assumptions!$A$8:$A$12,0)),IF(P6985="181-365d",INDEX(Assumptions!$G$8:$G$12,MATCH(B6985,Assumptions!$A$8:$A$12,0)),INDEX(Assumptions!$H$8:$H$12,MATCH(B6985,Assumptions!$A$8:$A$12,0)))))</f>
        <v>0.6</v>
      </c>
      <c r="R6985" s="14">
        <f t="shared" ca="1" si="768"/>
        <v>6398605.9799999995</v>
      </c>
      <c r="S6985" s="14">
        <f t="shared" ca="1" si="769"/>
        <v>4265737.3199999994</v>
      </c>
      <c r="T6985" s="11" t="s">
        <v>25</v>
      </c>
      <c r="U6985" s="18" t="s">
        <v>26</v>
      </c>
    </row>
    <row r="6986" spans="1:21" ht="15" customHeight="1" x14ac:dyDescent="0.15">
      <c r="A6986" s="10" t="s">
        <v>7034</v>
      </c>
      <c r="B6986" s="11" t="s">
        <v>41</v>
      </c>
      <c r="C6986" s="11" t="s">
        <v>44</v>
      </c>
      <c r="D6986" s="12">
        <v>46015</v>
      </c>
      <c r="E6986" s="11">
        <v>1969</v>
      </c>
      <c r="F6986" s="11" t="s">
        <v>33</v>
      </c>
      <c r="G6986" s="13">
        <v>192.77</v>
      </c>
      <c r="H6986" s="14">
        <f t="shared" si="763"/>
        <v>379564.13</v>
      </c>
      <c r="I6986" s="14">
        <f>IF(F6986="GHS",H6986,H6986*Assumptions!$B$4)</f>
        <v>379564.13</v>
      </c>
      <c r="J6986" s="15" t="str">
        <f>INDEX(Assumptions!$B$8:$B$12,MATCH(B6986,Assumptions!$A$8:$A$12,0))</f>
        <v>Weighted Average</v>
      </c>
      <c r="K6986" s="16">
        <f>G6986/(1-INDEX(Assumptions!$D$8:$D$12,MATCH(B6986,Assumptions!$A$8:$A$12,0)))</f>
        <v>296.56923076923078</v>
      </c>
      <c r="L6986" s="16">
        <f t="shared" si="764"/>
        <v>5.7831000000000001</v>
      </c>
      <c r="M6986" s="16">
        <f t="shared" si="765"/>
        <v>14.828461538461539</v>
      </c>
      <c r="N6986" s="14">
        <f>E6986*(K6986-L6986-M6986)*IF(F6986="GHS",1,Assumptions!$B$4)</f>
        <v>543360.65071538475</v>
      </c>
      <c r="O6986" s="15">
        <f t="shared" ca="1" si="766"/>
        <v>271</v>
      </c>
      <c r="P6986" s="15" t="str">
        <f t="shared" ca="1" si="767"/>
        <v>181-365d</v>
      </c>
      <c r="Q6986" s="17">
        <f ca="1">IF(P6986="0-90d",0,IF(P6986="91-180d",INDEX(Assumptions!$F$8:$F$12,MATCH(B6986,Assumptions!$A$8:$A$12,0)),IF(P6986="181-365d",INDEX(Assumptions!$G$8:$G$12,MATCH(B6986,Assumptions!$A$8:$A$12,0)),INDEX(Assumptions!$H$8:$H$12,MATCH(B6986,Assumptions!$A$8:$A$12,0)))))</f>
        <v>0.35</v>
      </c>
      <c r="R6986" s="14">
        <f t="shared" ca="1" si="768"/>
        <v>132847.4455</v>
      </c>
      <c r="S6986" s="14">
        <f t="shared" ca="1" si="769"/>
        <v>246716.6845</v>
      </c>
      <c r="T6986" s="11" t="s">
        <v>50</v>
      </c>
      <c r="U6986" s="18" t="s">
        <v>26</v>
      </c>
    </row>
    <row r="6987" spans="1:21" ht="15" customHeight="1" x14ac:dyDescent="0.15">
      <c r="A6987" s="10" t="s">
        <v>7035</v>
      </c>
      <c r="B6987" s="11" t="s">
        <v>28</v>
      </c>
      <c r="C6987" s="11" t="s">
        <v>29</v>
      </c>
      <c r="D6987" s="12">
        <v>46214</v>
      </c>
      <c r="E6987" s="11">
        <v>4142</v>
      </c>
      <c r="F6987" s="11" t="s">
        <v>24</v>
      </c>
      <c r="G6987" s="13">
        <v>4085.95</v>
      </c>
      <c r="H6987" s="14">
        <f t="shared" si="763"/>
        <v>16924004.899999999</v>
      </c>
      <c r="I6987" s="14">
        <f>IF(F6987="GHS",H6987,H6987*Assumptions!$B$4)</f>
        <v>182779252.91999999</v>
      </c>
      <c r="J6987" s="15" t="str">
        <f>INDEX(Assumptions!$B$8:$B$12,MATCH(B6987,Assumptions!$A$8:$A$12,0))</f>
        <v>Fair Value Less Costs to Sell</v>
      </c>
      <c r="K6987" s="16">
        <f>G6987/(1-INDEX(Assumptions!$D$8:$D$12,MATCH(B6987,Assumptions!$A$8:$A$12,0)))</f>
        <v>4643.125</v>
      </c>
      <c r="L6987" s="16">
        <f t="shared" si="764"/>
        <v>122.57849999999999</v>
      </c>
      <c r="M6987" s="16">
        <f t="shared" si="765"/>
        <v>232.15625</v>
      </c>
      <c r="N6987" s="14">
        <f>E6987*(K6987-L6987-M6987)*IF(F6987="GHS",1,Assumptions!$B$4)</f>
        <v>191835134.08740002</v>
      </c>
      <c r="O6987" s="15">
        <f t="shared" ca="1" si="766"/>
        <v>72</v>
      </c>
      <c r="P6987" s="15" t="str">
        <f t="shared" ca="1" si="767"/>
        <v>0-90d</v>
      </c>
      <c r="Q6987" s="17">
        <f ca="1">IF(P6987="0-90d",0,IF(P6987="91-180d",INDEX(Assumptions!$F$8:$F$12,MATCH(B6987,Assumptions!$A$8:$A$12,0)),IF(P6987="181-365d",INDEX(Assumptions!$G$8:$G$12,MATCH(B6987,Assumptions!$A$8:$A$12,0)),INDEX(Assumptions!$H$8:$H$12,MATCH(B6987,Assumptions!$A$8:$A$12,0)))))</f>
        <v>0</v>
      </c>
      <c r="R6987" s="14">
        <f t="shared" ca="1" si="768"/>
        <v>0</v>
      </c>
      <c r="S6987" s="14">
        <f t="shared" ca="1" si="769"/>
        <v>182779252.91999999</v>
      </c>
      <c r="T6987" s="11" t="s">
        <v>25</v>
      </c>
      <c r="U6987" s="18" t="s">
        <v>26</v>
      </c>
    </row>
    <row r="6988" spans="1:21" ht="15" customHeight="1" x14ac:dyDescent="0.15">
      <c r="A6988" s="10" t="s">
        <v>7036</v>
      </c>
      <c r="B6988" s="11" t="s">
        <v>46</v>
      </c>
      <c r="C6988" s="11" t="s">
        <v>47</v>
      </c>
      <c r="D6988" s="12">
        <v>45728</v>
      </c>
      <c r="E6988" s="11">
        <v>2872</v>
      </c>
      <c r="F6988" s="11" t="s">
        <v>33</v>
      </c>
      <c r="G6988" s="13">
        <v>795619.83999999997</v>
      </c>
      <c r="H6988" s="14">
        <f t="shared" si="763"/>
        <v>2285020180.48</v>
      </c>
      <c r="I6988" s="14">
        <f>IF(F6988="GHS",H6988,H6988*Assumptions!$B$4)</f>
        <v>2285020180.48</v>
      </c>
      <c r="J6988" s="15" t="str">
        <f>INDEX(Assumptions!$B$8:$B$12,MATCH(B6988,Assumptions!$A$8:$A$12,0))</f>
        <v>Specific Identification</v>
      </c>
      <c r="K6988" s="16">
        <f>G6988/(1-INDEX(Assumptions!$D$8:$D$12,MATCH(B6988,Assumptions!$A$8:$A$12,0)))</f>
        <v>1020025.4358974359</v>
      </c>
      <c r="L6988" s="16">
        <f t="shared" si="764"/>
        <v>23868.5952</v>
      </c>
      <c r="M6988" s="16">
        <f t="shared" si="765"/>
        <v>51001.271794871798</v>
      </c>
      <c r="N6988" s="14">
        <f>E6988*(K6988-L6988-M6988)*IF(F6988="GHS",1,Assumptions!$B$4)</f>
        <v>2714486793.888164</v>
      </c>
      <c r="O6988" s="15">
        <f t="shared" ca="1" si="766"/>
        <v>558</v>
      </c>
      <c r="P6988" s="15" t="str">
        <f t="shared" ca="1" si="767"/>
        <v>365d+</v>
      </c>
      <c r="Q6988" s="17">
        <f ca="1">IF(P6988="0-90d",0,IF(P6988="91-180d",INDEX(Assumptions!$F$8:$F$12,MATCH(B6988,Assumptions!$A$8:$A$12,0)),IF(P6988="181-365d",INDEX(Assumptions!$G$8:$G$12,MATCH(B6988,Assumptions!$A$8:$A$12,0)),INDEX(Assumptions!$H$8:$H$12,MATCH(B6988,Assumptions!$A$8:$A$12,0)))))</f>
        <v>0.15</v>
      </c>
      <c r="R6988" s="14">
        <f t="shared" ca="1" si="768"/>
        <v>342753027.07199997</v>
      </c>
      <c r="S6988" s="14">
        <f t="shared" ca="1" si="769"/>
        <v>1942267153.408</v>
      </c>
      <c r="T6988" s="11" t="s">
        <v>25</v>
      </c>
      <c r="U6988" s="18" t="s">
        <v>26</v>
      </c>
    </row>
    <row r="6989" spans="1:21" ht="15" customHeight="1" x14ac:dyDescent="0.15">
      <c r="A6989" s="10" t="s">
        <v>7037</v>
      </c>
      <c r="B6989" s="11" t="s">
        <v>31</v>
      </c>
      <c r="C6989" s="11" t="s">
        <v>32</v>
      </c>
      <c r="D6989" s="12">
        <v>45903</v>
      </c>
      <c r="E6989" s="11">
        <v>1423</v>
      </c>
      <c r="F6989" s="11" t="s">
        <v>33</v>
      </c>
      <c r="G6989" s="13">
        <v>2562.85</v>
      </c>
      <c r="H6989" s="14">
        <f t="shared" si="763"/>
        <v>3646935.55</v>
      </c>
      <c r="I6989" s="14">
        <f>IF(F6989="GHS",H6989,H6989*Assumptions!$B$4)</f>
        <v>3646935.55</v>
      </c>
      <c r="J6989" s="15" t="str">
        <f>INDEX(Assumptions!$B$8:$B$12,MATCH(B6989,Assumptions!$A$8:$A$12,0))</f>
        <v>Weighted Average</v>
      </c>
      <c r="K6989" s="16">
        <f>G6989/(1-INDEX(Assumptions!$D$8:$D$12,MATCH(B6989,Assumptions!$A$8:$A$12,0)))</f>
        <v>3559.5138888888887</v>
      </c>
      <c r="L6989" s="16">
        <f t="shared" si="764"/>
        <v>76.885499999999993</v>
      </c>
      <c r="M6989" s="16">
        <f t="shared" si="765"/>
        <v>177.97569444444446</v>
      </c>
      <c r="N6989" s="14">
        <f>E6989*(K6989-L6989-M6989)*IF(F6989="GHS",1,Assumptions!$B$4)</f>
        <v>4702520.7841944443</v>
      </c>
      <c r="O6989" s="15">
        <f t="shared" ca="1" si="766"/>
        <v>383</v>
      </c>
      <c r="P6989" s="15" t="str">
        <f t="shared" ca="1" si="767"/>
        <v>365d+</v>
      </c>
      <c r="Q6989" s="17">
        <f ca="1">IF(P6989="0-90d",0,IF(P6989="91-180d",INDEX(Assumptions!$F$8:$F$12,MATCH(B6989,Assumptions!$A$8:$A$12,0)),IF(P6989="181-365d",INDEX(Assumptions!$G$8:$G$12,MATCH(B6989,Assumptions!$A$8:$A$12,0)),INDEX(Assumptions!$H$8:$H$12,MATCH(B6989,Assumptions!$A$8:$A$12,0)))))</f>
        <v>0.6</v>
      </c>
      <c r="R6989" s="14">
        <f t="shared" ca="1" si="768"/>
        <v>2188161.3299999996</v>
      </c>
      <c r="S6989" s="14">
        <f t="shared" ca="1" si="769"/>
        <v>1458774.2200000002</v>
      </c>
      <c r="T6989" s="11" t="s">
        <v>25</v>
      </c>
      <c r="U6989" s="18" t="s">
        <v>26</v>
      </c>
    </row>
    <row r="6990" spans="1:21" ht="15" customHeight="1" x14ac:dyDescent="0.15">
      <c r="A6990" s="10" t="s">
        <v>7038</v>
      </c>
      <c r="B6990" s="11" t="s">
        <v>41</v>
      </c>
      <c r="C6990" s="11" t="s">
        <v>44</v>
      </c>
      <c r="D6990" s="12">
        <v>45862</v>
      </c>
      <c r="E6990" s="11">
        <v>4038</v>
      </c>
      <c r="F6990" s="11" t="s">
        <v>33</v>
      </c>
      <c r="G6990" s="13">
        <v>379.6</v>
      </c>
      <c r="H6990" s="14">
        <f t="shared" si="763"/>
        <v>1532824.8</v>
      </c>
      <c r="I6990" s="14">
        <f>IF(F6990="GHS",H6990,H6990*Assumptions!$B$4)</f>
        <v>1532824.8</v>
      </c>
      <c r="J6990" s="15" t="str">
        <f>INDEX(Assumptions!$B$8:$B$12,MATCH(B6990,Assumptions!$A$8:$A$12,0))</f>
        <v>Weighted Average</v>
      </c>
      <c r="K6990" s="16">
        <f>G6990/(1-INDEX(Assumptions!$D$8:$D$12,MATCH(B6990,Assumptions!$A$8:$A$12,0)))</f>
        <v>584</v>
      </c>
      <c r="L6990" s="16">
        <f t="shared" si="764"/>
        <v>11.388</v>
      </c>
      <c r="M6990" s="16">
        <f t="shared" si="765"/>
        <v>29.200000000000003</v>
      </c>
      <c r="N6990" s="14">
        <f>E6990*(K6990-L6990-M6990)*IF(F6990="GHS",1,Assumptions!$B$4)</f>
        <v>2194297.6559999995</v>
      </c>
      <c r="O6990" s="15">
        <f t="shared" ca="1" si="766"/>
        <v>424</v>
      </c>
      <c r="P6990" s="15" t="str">
        <f t="shared" ca="1" si="767"/>
        <v>365d+</v>
      </c>
      <c r="Q6990" s="17">
        <f ca="1">IF(P6990="0-90d",0,IF(P6990="91-180d",INDEX(Assumptions!$F$8:$F$12,MATCH(B6990,Assumptions!$A$8:$A$12,0)),IF(P6990="181-365d",INDEX(Assumptions!$G$8:$G$12,MATCH(B6990,Assumptions!$A$8:$A$12,0)),INDEX(Assumptions!$H$8:$H$12,MATCH(B6990,Assumptions!$A$8:$A$12,0)))))</f>
        <v>0.8</v>
      </c>
      <c r="R6990" s="14">
        <f t="shared" ca="1" si="768"/>
        <v>1226259.8400000001</v>
      </c>
      <c r="S6990" s="14">
        <f t="shared" ca="1" si="769"/>
        <v>306564.95999999996</v>
      </c>
      <c r="T6990" s="11" t="s">
        <v>25</v>
      </c>
      <c r="U6990" s="18" t="s">
        <v>26</v>
      </c>
    </row>
    <row r="6991" spans="1:21" ht="15" customHeight="1" x14ac:dyDescent="0.15">
      <c r="A6991" s="10" t="s">
        <v>7039</v>
      </c>
      <c r="B6991" s="11" t="s">
        <v>41</v>
      </c>
      <c r="C6991" s="11" t="s">
        <v>42</v>
      </c>
      <c r="D6991" s="12">
        <v>46088</v>
      </c>
      <c r="E6991" s="11">
        <v>3502</v>
      </c>
      <c r="F6991" s="11" t="s">
        <v>33</v>
      </c>
      <c r="G6991" s="13">
        <v>274.29000000000002</v>
      </c>
      <c r="H6991" s="14">
        <f t="shared" si="763"/>
        <v>960563.58000000007</v>
      </c>
      <c r="I6991" s="14">
        <f>IF(F6991="GHS",H6991,H6991*Assumptions!$B$4)</f>
        <v>960563.58000000007</v>
      </c>
      <c r="J6991" s="15" t="str">
        <f>INDEX(Assumptions!$B$8:$B$12,MATCH(B6991,Assumptions!$A$8:$A$12,0))</f>
        <v>Weighted Average</v>
      </c>
      <c r="K6991" s="16">
        <f>G6991/(1-INDEX(Assumptions!$D$8:$D$12,MATCH(B6991,Assumptions!$A$8:$A$12,0)))</f>
        <v>421.98461538461538</v>
      </c>
      <c r="L6991" s="16">
        <f t="shared" si="764"/>
        <v>8.2286999999999999</v>
      </c>
      <c r="M6991" s="16">
        <f t="shared" si="765"/>
        <v>21.099230769230772</v>
      </c>
      <c r="N6991" s="14">
        <f>E6991*(K6991-L6991-M6991)*IF(F6991="GHS",1,Assumptions!$B$4)</f>
        <v>1375083.7095230769</v>
      </c>
      <c r="O6991" s="15">
        <f t="shared" ca="1" si="766"/>
        <v>198</v>
      </c>
      <c r="P6991" s="15" t="str">
        <f t="shared" ca="1" si="767"/>
        <v>181-365d</v>
      </c>
      <c r="Q6991" s="17">
        <f ca="1">IF(P6991="0-90d",0,IF(P6991="91-180d",INDEX(Assumptions!$F$8:$F$12,MATCH(B6991,Assumptions!$A$8:$A$12,0)),IF(P6991="181-365d",INDEX(Assumptions!$G$8:$G$12,MATCH(B6991,Assumptions!$A$8:$A$12,0)),INDEX(Assumptions!$H$8:$H$12,MATCH(B6991,Assumptions!$A$8:$A$12,0)))))</f>
        <v>0.35</v>
      </c>
      <c r="R6991" s="14">
        <f t="shared" ca="1" si="768"/>
        <v>336197.25300000003</v>
      </c>
      <c r="S6991" s="14">
        <f t="shared" ca="1" si="769"/>
        <v>624366.32700000005</v>
      </c>
      <c r="T6991" s="11" t="s">
        <v>25</v>
      </c>
      <c r="U6991" s="18" t="s">
        <v>36</v>
      </c>
    </row>
    <row r="6992" spans="1:21" ht="15" customHeight="1" x14ac:dyDescent="0.15">
      <c r="A6992" s="10" t="s">
        <v>7040</v>
      </c>
      <c r="B6992" s="11" t="s">
        <v>22</v>
      </c>
      <c r="C6992" s="11" t="s">
        <v>81</v>
      </c>
      <c r="D6992" s="12">
        <v>45854</v>
      </c>
      <c r="E6992" s="11">
        <v>2138</v>
      </c>
      <c r="F6992" s="11" t="s">
        <v>24</v>
      </c>
      <c r="G6992" s="13">
        <v>18087.07</v>
      </c>
      <c r="H6992" s="14">
        <f t="shared" si="763"/>
        <v>38670155.659999996</v>
      </c>
      <c r="I6992" s="14">
        <f>IF(F6992="GHS",H6992,H6992*Assumptions!$B$4)</f>
        <v>417637681.12799996</v>
      </c>
      <c r="J6992" s="15" t="str">
        <f>INDEX(Assumptions!$B$8:$B$12,MATCH(B6992,Assumptions!$A$8:$A$12,0))</f>
        <v>FIFO</v>
      </c>
      <c r="K6992" s="16">
        <f>G6992/(1-INDEX(Assumptions!$D$8:$D$12,MATCH(B6992,Assumptions!$A$8:$A$12,0)))</f>
        <v>22057.402439024387</v>
      </c>
      <c r="L6992" s="16">
        <f t="shared" si="764"/>
        <v>542.61209999999994</v>
      </c>
      <c r="M6992" s="16">
        <f t="shared" si="765"/>
        <v>1102.8701219512193</v>
      </c>
      <c r="N6992" s="14">
        <f>E6992*(K6992-L6992-M6992)*IF(F6992="GHS",1,Assumptions!$B$4)</f>
        <v>471319402.58030629</v>
      </c>
      <c r="O6992" s="15">
        <f t="shared" ca="1" si="766"/>
        <v>432</v>
      </c>
      <c r="P6992" s="15" t="str">
        <f t="shared" ca="1" si="767"/>
        <v>365d+</v>
      </c>
      <c r="Q6992" s="17">
        <f ca="1">IF(P6992="0-90d",0,IF(P6992="91-180d",INDEX(Assumptions!$F$8:$F$12,MATCH(B6992,Assumptions!$A$8:$A$12,0)),IF(P6992="181-365d",INDEX(Assumptions!$G$8:$G$12,MATCH(B6992,Assumptions!$A$8:$A$12,0)),INDEX(Assumptions!$H$8:$H$12,MATCH(B6992,Assumptions!$A$8:$A$12,0)))))</f>
        <v>0.5</v>
      </c>
      <c r="R6992" s="14">
        <f t="shared" ca="1" si="768"/>
        <v>208818840.56399998</v>
      </c>
      <c r="S6992" s="14">
        <f t="shared" ca="1" si="769"/>
        <v>208818840.56399998</v>
      </c>
      <c r="T6992" s="11" t="s">
        <v>25</v>
      </c>
      <c r="U6992" s="18" t="s">
        <v>26</v>
      </c>
    </row>
    <row r="6993" spans="1:21" ht="15" customHeight="1" x14ac:dyDescent="0.15">
      <c r="A6993" s="10" t="s">
        <v>7041</v>
      </c>
      <c r="B6993" s="11" t="s">
        <v>41</v>
      </c>
      <c r="C6993" s="11" t="s">
        <v>42</v>
      </c>
      <c r="D6993" s="12">
        <v>46182</v>
      </c>
      <c r="E6993" s="11">
        <v>1372</v>
      </c>
      <c r="F6993" s="11" t="s">
        <v>33</v>
      </c>
      <c r="G6993" s="13">
        <v>694.3</v>
      </c>
      <c r="H6993" s="14">
        <f t="shared" si="763"/>
        <v>952579.6</v>
      </c>
      <c r="I6993" s="14">
        <f>IF(F6993="GHS",H6993,H6993*Assumptions!$B$4)</f>
        <v>952579.6</v>
      </c>
      <c r="J6993" s="15" t="str">
        <f>INDEX(Assumptions!$B$8:$B$12,MATCH(B6993,Assumptions!$A$8:$A$12,0))</f>
        <v>Weighted Average</v>
      </c>
      <c r="K6993" s="16">
        <f>G6993/(1-INDEX(Assumptions!$D$8:$D$12,MATCH(B6993,Assumptions!$A$8:$A$12,0)))</f>
        <v>1068.153846153846</v>
      </c>
      <c r="L6993" s="16">
        <f t="shared" si="764"/>
        <v>20.828999999999997</v>
      </c>
      <c r="M6993" s="16">
        <f t="shared" si="765"/>
        <v>53.407692307692301</v>
      </c>
      <c r="N6993" s="14">
        <f>E6993*(K6993-L6993-M6993)*IF(F6993="GHS",1,Assumptions!$B$4)</f>
        <v>1363654.335076923</v>
      </c>
      <c r="O6993" s="15">
        <f t="shared" ca="1" si="766"/>
        <v>104</v>
      </c>
      <c r="P6993" s="15" t="str">
        <f t="shared" ca="1" si="767"/>
        <v>91-180d</v>
      </c>
      <c r="Q6993" s="17">
        <f ca="1">IF(P6993="0-90d",0,IF(P6993="91-180d",INDEX(Assumptions!$F$8:$F$12,MATCH(B6993,Assumptions!$A$8:$A$12,0)),IF(P6993="181-365d",INDEX(Assumptions!$G$8:$G$12,MATCH(B6993,Assumptions!$A$8:$A$12,0)),INDEX(Assumptions!$H$8:$H$12,MATCH(B6993,Assumptions!$A$8:$A$12,0)))))</f>
        <v>0.1</v>
      </c>
      <c r="R6993" s="14">
        <f t="shared" ca="1" si="768"/>
        <v>95257.96</v>
      </c>
      <c r="S6993" s="14">
        <f t="shared" si="769"/>
        <v>0</v>
      </c>
      <c r="T6993" s="11" t="s">
        <v>39</v>
      </c>
      <c r="U6993" s="18" t="s">
        <v>26</v>
      </c>
    </row>
    <row r="6994" spans="1:21" ht="15" customHeight="1" x14ac:dyDescent="0.15">
      <c r="A6994" s="10" t="s">
        <v>7042</v>
      </c>
      <c r="B6994" s="11" t="s">
        <v>28</v>
      </c>
      <c r="C6994" s="11" t="s">
        <v>38</v>
      </c>
      <c r="D6994" s="12">
        <v>46015</v>
      </c>
      <c r="E6994" s="11">
        <v>1030</v>
      </c>
      <c r="F6994" s="11" t="s">
        <v>24</v>
      </c>
      <c r="G6994" s="13">
        <v>7833.27</v>
      </c>
      <c r="H6994" s="14">
        <f t="shared" si="763"/>
        <v>8068268.1000000006</v>
      </c>
      <c r="I6994" s="14">
        <f>IF(F6994="GHS",H6994,H6994*Assumptions!$B$4)</f>
        <v>87137295.480000019</v>
      </c>
      <c r="J6994" s="15" t="str">
        <f>INDEX(Assumptions!$B$8:$B$12,MATCH(B6994,Assumptions!$A$8:$A$12,0))</f>
        <v>Fair Value Less Costs to Sell</v>
      </c>
      <c r="K6994" s="16">
        <f>G6994/(1-INDEX(Assumptions!$D$8:$D$12,MATCH(B6994,Assumptions!$A$8:$A$12,0)))</f>
        <v>8901.443181818182</v>
      </c>
      <c r="L6994" s="16">
        <f t="shared" si="764"/>
        <v>234.99809999999999</v>
      </c>
      <c r="M6994" s="16">
        <f t="shared" si="765"/>
        <v>445.07215909090911</v>
      </c>
      <c r="N6994" s="14">
        <f>E6994*(K6994-L6994-M6994)*IF(F6994="GHS",1,Assumptions!$B$4)</f>
        <v>91454552.392418176</v>
      </c>
      <c r="O6994" s="15">
        <f t="shared" ca="1" si="766"/>
        <v>271</v>
      </c>
      <c r="P6994" s="15" t="str">
        <f t="shared" ca="1" si="767"/>
        <v>181-365d</v>
      </c>
      <c r="Q6994" s="17">
        <f ca="1">IF(P6994="0-90d",0,IF(P6994="91-180d",INDEX(Assumptions!$F$8:$F$12,MATCH(B6994,Assumptions!$A$8:$A$12,0)),IF(P6994="181-365d",INDEX(Assumptions!$G$8:$G$12,MATCH(B6994,Assumptions!$A$8:$A$12,0)),INDEX(Assumptions!$H$8:$H$12,MATCH(B6994,Assumptions!$A$8:$A$12,0)))))</f>
        <v>0.1</v>
      </c>
      <c r="R6994" s="14">
        <f t="shared" ca="1" si="768"/>
        <v>8713729.5480000023</v>
      </c>
      <c r="S6994" s="14">
        <f t="shared" ca="1" si="769"/>
        <v>78423565.932000011</v>
      </c>
      <c r="T6994" s="11" t="s">
        <v>25</v>
      </c>
      <c r="U6994" s="18" t="s">
        <v>26</v>
      </c>
    </row>
    <row r="6995" spans="1:21" ht="15" customHeight="1" x14ac:dyDescent="0.15">
      <c r="A6995" s="10" t="s">
        <v>7043</v>
      </c>
      <c r="B6995" s="11" t="s">
        <v>31</v>
      </c>
      <c r="C6995" s="11" t="s">
        <v>63</v>
      </c>
      <c r="D6995" s="12">
        <v>45816</v>
      </c>
      <c r="E6995" s="11">
        <v>427</v>
      </c>
      <c r="F6995" s="11" t="s">
        <v>33</v>
      </c>
      <c r="G6995" s="13">
        <v>3370.88</v>
      </c>
      <c r="H6995" s="14">
        <f t="shared" si="763"/>
        <v>1439365.76</v>
      </c>
      <c r="I6995" s="14">
        <f>IF(F6995="GHS",H6995,H6995*Assumptions!$B$4)</f>
        <v>1439365.76</v>
      </c>
      <c r="J6995" s="15" t="str">
        <f>INDEX(Assumptions!$B$8:$B$12,MATCH(B6995,Assumptions!$A$8:$A$12,0))</f>
        <v>Weighted Average</v>
      </c>
      <c r="K6995" s="16">
        <f>G6995/(1-INDEX(Assumptions!$D$8:$D$12,MATCH(B6995,Assumptions!$A$8:$A$12,0)))</f>
        <v>4681.7777777777783</v>
      </c>
      <c r="L6995" s="16">
        <f t="shared" si="764"/>
        <v>101.1264</v>
      </c>
      <c r="M6995" s="16">
        <f t="shared" si="765"/>
        <v>234.08888888888893</v>
      </c>
      <c r="N6995" s="14">
        <f>E6995*(K6995-L6995-M6995)*IF(F6995="GHS",1,Assumptions!$B$4)</f>
        <v>1855982.182755556</v>
      </c>
      <c r="O6995" s="15">
        <f t="shared" ca="1" si="766"/>
        <v>470</v>
      </c>
      <c r="P6995" s="15" t="str">
        <f t="shared" ca="1" si="767"/>
        <v>365d+</v>
      </c>
      <c r="Q6995" s="17">
        <f ca="1">IF(P6995="0-90d",0,IF(P6995="91-180d",INDEX(Assumptions!$F$8:$F$12,MATCH(B6995,Assumptions!$A$8:$A$12,0)),IF(P6995="181-365d",INDEX(Assumptions!$G$8:$G$12,MATCH(B6995,Assumptions!$A$8:$A$12,0)),INDEX(Assumptions!$H$8:$H$12,MATCH(B6995,Assumptions!$A$8:$A$12,0)))))</f>
        <v>0.6</v>
      </c>
      <c r="R6995" s="14">
        <f t="shared" ca="1" si="768"/>
        <v>863619.45600000001</v>
      </c>
      <c r="S6995" s="14">
        <f t="shared" ca="1" si="769"/>
        <v>575746.304</v>
      </c>
      <c r="T6995" s="11" t="s">
        <v>25</v>
      </c>
      <c r="U6995" s="18" t="s">
        <v>26</v>
      </c>
    </row>
    <row r="6996" spans="1:21" ht="15" customHeight="1" x14ac:dyDescent="0.15">
      <c r="A6996" s="10" t="s">
        <v>7044</v>
      </c>
      <c r="B6996" s="11" t="s">
        <v>31</v>
      </c>
      <c r="C6996" s="11" t="s">
        <v>32</v>
      </c>
      <c r="D6996" s="12">
        <v>45996</v>
      </c>
      <c r="E6996" s="11">
        <v>2959</v>
      </c>
      <c r="F6996" s="11" t="s">
        <v>33</v>
      </c>
      <c r="G6996" s="13">
        <v>2778.81</v>
      </c>
      <c r="H6996" s="14">
        <f t="shared" si="763"/>
        <v>8222498.79</v>
      </c>
      <c r="I6996" s="14">
        <f>IF(F6996="GHS",H6996,H6996*Assumptions!$B$4)</f>
        <v>8222498.79</v>
      </c>
      <c r="J6996" s="15" t="str">
        <f>INDEX(Assumptions!$B$8:$B$12,MATCH(B6996,Assumptions!$A$8:$A$12,0))</f>
        <v>Weighted Average</v>
      </c>
      <c r="K6996" s="16">
        <f>G6996/(1-INDEX(Assumptions!$D$8:$D$12,MATCH(B6996,Assumptions!$A$8:$A$12,0)))</f>
        <v>3859.4583333333335</v>
      </c>
      <c r="L6996" s="16">
        <f t="shared" si="764"/>
        <v>83.3643</v>
      </c>
      <c r="M6996" s="16">
        <f t="shared" si="765"/>
        <v>192.97291666666669</v>
      </c>
      <c r="N6996" s="14">
        <f>E6996*(K6996-L6996-M6996)*IF(F6996="GHS",1,Assumptions!$B$4)</f>
        <v>10602455.384216666</v>
      </c>
      <c r="O6996" s="15">
        <f t="shared" ca="1" si="766"/>
        <v>290</v>
      </c>
      <c r="P6996" s="15" t="str">
        <f t="shared" ca="1" si="767"/>
        <v>181-365d</v>
      </c>
      <c r="Q6996" s="17">
        <f ca="1">IF(P6996="0-90d",0,IF(P6996="91-180d",INDEX(Assumptions!$F$8:$F$12,MATCH(B6996,Assumptions!$A$8:$A$12,0)),IF(P6996="181-365d",INDEX(Assumptions!$G$8:$G$12,MATCH(B6996,Assumptions!$A$8:$A$12,0)),INDEX(Assumptions!$H$8:$H$12,MATCH(B6996,Assumptions!$A$8:$A$12,0)))))</f>
        <v>0.2</v>
      </c>
      <c r="R6996" s="14">
        <f t="shared" ca="1" si="768"/>
        <v>1644499.7580000001</v>
      </c>
      <c r="S6996" s="14">
        <f t="shared" ca="1" si="769"/>
        <v>6577999.0319999997</v>
      </c>
      <c r="T6996" s="11" t="s">
        <v>25</v>
      </c>
      <c r="U6996" s="18" t="s">
        <v>26</v>
      </c>
    </row>
    <row r="6997" spans="1:21" ht="15" customHeight="1" x14ac:dyDescent="0.15">
      <c r="A6997" s="10" t="s">
        <v>7045</v>
      </c>
      <c r="B6997" s="11" t="s">
        <v>22</v>
      </c>
      <c r="C6997" s="11" t="s">
        <v>61</v>
      </c>
      <c r="D6997" s="12">
        <v>46013</v>
      </c>
      <c r="E6997" s="11">
        <v>1265</v>
      </c>
      <c r="F6997" s="11" t="s">
        <v>24</v>
      </c>
      <c r="G6997" s="13">
        <v>32016.91</v>
      </c>
      <c r="H6997" s="14">
        <f t="shared" si="763"/>
        <v>40501391.149999999</v>
      </c>
      <c r="I6997" s="14">
        <f>IF(F6997="GHS",H6997,H6997*Assumptions!$B$4)</f>
        <v>437415024.42000002</v>
      </c>
      <c r="J6997" s="15" t="str">
        <f>INDEX(Assumptions!$B$8:$B$12,MATCH(B6997,Assumptions!$A$8:$A$12,0))</f>
        <v>FIFO</v>
      </c>
      <c r="K6997" s="16">
        <f>G6997/(1-INDEX(Assumptions!$D$8:$D$12,MATCH(B6997,Assumptions!$A$8:$A$12,0)))</f>
        <v>39045.012195121948</v>
      </c>
      <c r="L6997" s="16">
        <f t="shared" si="764"/>
        <v>960.50729999999999</v>
      </c>
      <c r="M6997" s="16">
        <f t="shared" si="765"/>
        <v>1952.2506097560974</v>
      </c>
      <c r="N6997" s="14">
        <f>E6997*(K6997-L6997-M6997)*IF(F6997="GHS",1,Assumptions!$B$4)</f>
        <v>493638858.04666829</v>
      </c>
      <c r="O6997" s="15">
        <f t="shared" ca="1" si="766"/>
        <v>273</v>
      </c>
      <c r="P6997" s="15" t="str">
        <f t="shared" ca="1" si="767"/>
        <v>181-365d</v>
      </c>
      <c r="Q6997" s="17">
        <f ca="1">IF(P6997="0-90d",0,IF(P6997="91-180d",INDEX(Assumptions!$F$8:$F$12,MATCH(B6997,Assumptions!$A$8:$A$12,0)),IF(P6997="181-365d",INDEX(Assumptions!$G$8:$G$12,MATCH(B6997,Assumptions!$A$8:$A$12,0)),INDEX(Assumptions!$H$8:$H$12,MATCH(B6997,Assumptions!$A$8:$A$12,0)))))</f>
        <v>0.15</v>
      </c>
      <c r="R6997" s="14">
        <f t="shared" ca="1" si="768"/>
        <v>65612253.663000003</v>
      </c>
      <c r="S6997" s="14">
        <f t="shared" ca="1" si="769"/>
        <v>371802770.75700003</v>
      </c>
      <c r="T6997" s="11" t="s">
        <v>25</v>
      </c>
      <c r="U6997" s="18" t="s">
        <v>26</v>
      </c>
    </row>
    <row r="6998" spans="1:21" ht="15" customHeight="1" x14ac:dyDescent="0.15">
      <c r="A6998" s="10" t="s">
        <v>7046</v>
      </c>
      <c r="B6998" s="11" t="s">
        <v>31</v>
      </c>
      <c r="C6998" s="11" t="s">
        <v>32</v>
      </c>
      <c r="D6998" s="12">
        <v>46007</v>
      </c>
      <c r="E6998" s="11">
        <v>2256</v>
      </c>
      <c r="F6998" s="11" t="s">
        <v>33</v>
      </c>
      <c r="G6998" s="13">
        <v>3173.65</v>
      </c>
      <c r="H6998" s="14">
        <f t="shared" si="763"/>
        <v>7159754.4000000004</v>
      </c>
      <c r="I6998" s="14">
        <f>IF(F6998="GHS",H6998,H6998*Assumptions!$B$4)</f>
        <v>7159754.4000000004</v>
      </c>
      <c r="J6998" s="15" t="str">
        <f>INDEX(Assumptions!$B$8:$B$12,MATCH(B6998,Assumptions!$A$8:$A$12,0))</f>
        <v>Weighted Average</v>
      </c>
      <c r="K6998" s="16">
        <f>G6998/(1-INDEX(Assumptions!$D$8:$D$12,MATCH(B6998,Assumptions!$A$8:$A$12,0)))</f>
        <v>4407.8472222222226</v>
      </c>
      <c r="L6998" s="16">
        <f t="shared" si="764"/>
        <v>95.209500000000006</v>
      </c>
      <c r="M6998" s="16">
        <f t="shared" si="765"/>
        <v>220.39236111111114</v>
      </c>
      <c r="N6998" s="14">
        <f>E6998*(K6998-L6998-M6998)*IF(F6998="GHS",1,Assumptions!$B$4)</f>
        <v>9232105.5346666668</v>
      </c>
      <c r="O6998" s="15">
        <f t="shared" ca="1" si="766"/>
        <v>279</v>
      </c>
      <c r="P6998" s="15" t="str">
        <f t="shared" ca="1" si="767"/>
        <v>181-365d</v>
      </c>
      <c r="Q6998" s="17">
        <f ca="1">IF(P6998="0-90d",0,IF(P6998="91-180d",INDEX(Assumptions!$F$8:$F$12,MATCH(B6998,Assumptions!$A$8:$A$12,0)),IF(P6998="181-365d",INDEX(Assumptions!$G$8:$G$12,MATCH(B6998,Assumptions!$A$8:$A$12,0)),INDEX(Assumptions!$H$8:$H$12,MATCH(B6998,Assumptions!$A$8:$A$12,0)))))</f>
        <v>0.2</v>
      </c>
      <c r="R6998" s="14">
        <f t="shared" ca="1" si="768"/>
        <v>1431950.8800000001</v>
      </c>
      <c r="S6998" s="14">
        <f t="shared" ca="1" si="769"/>
        <v>5727803.5200000005</v>
      </c>
      <c r="T6998" s="11" t="s">
        <v>25</v>
      </c>
      <c r="U6998" s="18" t="s">
        <v>26</v>
      </c>
    </row>
    <row r="6999" spans="1:21" ht="15" customHeight="1" x14ac:dyDescent="0.15">
      <c r="A6999" s="10" t="s">
        <v>7047</v>
      </c>
      <c r="B6999" s="11" t="s">
        <v>41</v>
      </c>
      <c r="C6999" s="11" t="s">
        <v>44</v>
      </c>
      <c r="D6999" s="12">
        <v>46086</v>
      </c>
      <c r="E6999" s="11">
        <v>3519</v>
      </c>
      <c r="F6999" s="11" t="s">
        <v>33</v>
      </c>
      <c r="G6999" s="13">
        <v>312.14</v>
      </c>
      <c r="H6999" s="14">
        <f t="shared" si="763"/>
        <v>1098420.6599999999</v>
      </c>
      <c r="I6999" s="14">
        <f>IF(F6999="GHS",H6999,H6999*Assumptions!$B$4)</f>
        <v>1098420.6599999999</v>
      </c>
      <c r="J6999" s="15" t="str">
        <f>INDEX(Assumptions!$B$8:$B$12,MATCH(B6999,Assumptions!$A$8:$A$12,0))</f>
        <v>Weighted Average</v>
      </c>
      <c r="K6999" s="16">
        <f>G6999/(1-INDEX(Assumptions!$D$8:$D$12,MATCH(B6999,Assumptions!$A$8:$A$12,0)))</f>
        <v>480.21538461538455</v>
      </c>
      <c r="L6999" s="16">
        <f t="shared" si="764"/>
        <v>9.3641999999999985</v>
      </c>
      <c r="M6999" s="16">
        <f t="shared" si="765"/>
        <v>24.010769230769228</v>
      </c>
      <c r="N6999" s="14">
        <f>E6999*(K6999-L6999-M6999)*IF(F6999="GHS",1,Assumptions!$B$4)</f>
        <v>1572431.4217384614</v>
      </c>
      <c r="O6999" s="15">
        <f t="shared" ca="1" si="766"/>
        <v>200</v>
      </c>
      <c r="P6999" s="15" t="str">
        <f t="shared" ca="1" si="767"/>
        <v>181-365d</v>
      </c>
      <c r="Q6999" s="17">
        <f ca="1">IF(P6999="0-90d",0,IF(P6999="91-180d",INDEX(Assumptions!$F$8:$F$12,MATCH(B6999,Assumptions!$A$8:$A$12,0)),IF(P6999="181-365d",INDEX(Assumptions!$G$8:$G$12,MATCH(B6999,Assumptions!$A$8:$A$12,0)),INDEX(Assumptions!$H$8:$H$12,MATCH(B6999,Assumptions!$A$8:$A$12,0)))))</f>
        <v>0.35</v>
      </c>
      <c r="R6999" s="14">
        <f t="shared" ca="1" si="768"/>
        <v>384447.23099999997</v>
      </c>
      <c r="S6999" s="14">
        <f t="shared" ca="1" si="769"/>
        <v>713973.429</v>
      </c>
      <c r="T6999" s="11" t="s">
        <v>25</v>
      </c>
      <c r="U6999" s="18" t="s">
        <v>26</v>
      </c>
    </row>
    <row r="7000" spans="1:21" ht="15" customHeight="1" x14ac:dyDescent="0.15">
      <c r="A7000" s="10" t="s">
        <v>7048</v>
      </c>
      <c r="B7000" s="11" t="s">
        <v>28</v>
      </c>
      <c r="C7000" s="11" t="s">
        <v>55</v>
      </c>
      <c r="D7000" s="12">
        <v>46170</v>
      </c>
      <c r="E7000" s="11">
        <v>1496</v>
      </c>
      <c r="F7000" s="11" t="s">
        <v>24</v>
      </c>
      <c r="G7000" s="13">
        <v>7529.16</v>
      </c>
      <c r="H7000" s="14">
        <f t="shared" si="763"/>
        <v>11263623.359999999</v>
      </c>
      <c r="I7000" s="14">
        <f>IF(F7000="GHS",H7000,H7000*Assumptions!$B$4)</f>
        <v>121647132.288</v>
      </c>
      <c r="J7000" s="15" t="str">
        <f>INDEX(Assumptions!$B$8:$B$12,MATCH(B7000,Assumptions!$A$8:$A$12,0))</f>
        <v>Fair Value Less Costs to Sell</v>
      </c>
      <c r="K7000" s="16">
        <f>G7000/(1-INDEX(Assumptions!$D$8:$D$12,MATCH(B7000,Assumptions!$A$8:$A$12,0)))</f>
        <v>8555.863636363636</v>
      </c>
      <c r="L7000" s="16">
        <f t="shared" si="764"/>
        <v>225.87479999999999</v>
      </c>
      <c r="M7000" s="16">
        <f t="shared" si="765"/>
        <v>427.79318181818184</v>
      </c>
      <c r="N7000" s="14">
        <f>E7000*(K7000-L7000-M7000)*IF(F7000="GHS",1,Assumptions!$B$4)</f>
        <v>127674194.75136001</v>
      </c>
      <c r="O7000" s="15">
        <f t="shared" ca="1" si="766"/>
        <v>116</v>
      </c>
      <c r="P7000" s="15" t="str">
        <f t="shared" ca="1" si="767"/>
        <v>91-180d</v>
      </c>
      <c r="Q7000" s="17">
        <f ca="1">IF(P7000="0-90d",0,IF(P7000="91-180d",INDEX(Assumptions!$F$8:$F$12,MATCH(B7000,Assumptions!$A$8:$A$12,0)),IF(P7000="181-365d",INDEX(Assumptions!$G$8:$G$12,MATCH(B7000,Assumptions!$A$8:$A$12,0)),INDEX(Assumptions!$H$8:$H$12,MATCH(B7000,Assumptions!$A$8:$A$12,0)))))</f>
        <v>0.02</v>
      </c>
      <c r="R7000" s="14">
        <f t="shared" ca="1" si="768"/>
        <v>2432942.6457600002</v>
      </c>
      <c r="S7000" s="14">
        <f t="shared" ca="1" si="769"/>
        <v>119214189.64224</v>
      </c>
      <c r="T7000" s="11" t="s">
        <v>25</v>
      </c>
      <c r="U7000" s="18" t="s">
        <v>36</v>
      </c>
    </row>
    <row r="7001" spans="1:21" ht="15" customHeight="1" x14ac:dyDescent="0.15">
      <c r="A7001" s="10" t="s">
        <v>7049</v>
      </c>
      <c r="B7001" s="11" t="s">
        <v>28</v>
      </c>
      <c r="C7001" s="11" t="s">
        <v>55</v>
      </c>
      <c r="D7001" s="12">
        <v>45831</v>
      </c>
      <c r="E7001" s="11">
        <v>853</v>
      </c>
      <c r="F7001" s="11" t="s">
        <v>24</v>
      </c>
      <c r="G7001" s="13">
        <v>7873.5</v>
      </c>
      <c r="H7001" s="14">
        <f t="shared" si="763"/>
        <v>6716095.5</v>
      </c>
      <c r="I7001" s="14">
        <f>IF(F7001="GHS",H7001,H7001*Assumptions!$B$4)</f>
        <v>72533831.400000006</v>
      </c>
      <c r="J7001" s="15" t="str">
        <f>INDEX(Assumptions!$B$8:$B$12,MATCH(B7001,Assumptions!$A$8:$A$12,0))</f>
        <v>Fair Value Less Costs to Sell</v>
      </c>
      <c r="K7001" s="16">
        <f>G7001/(1-INDEX(Assumptions!$D$8:$D$12,MATCH(B7001,Assumptions!$A$8:$A$12,0)))</f>
        <v>8947.1590909090901</v>
      </c>
      <c r="L7001" s="16">
        <f t="shared" si="764"/>
        <v>236.20499999999998</v>
      </c>
      <c r="M7001" s="16">
        <f t="shared" si="765"/>
        <v>447.3579545454545</v>
      </c>
      <c r="N7001" s="14">
        <f>E7001*(K7001-L7001-M7001)*IF(F7001="GHS",1,Assumptions!$B$4)</f>
        <v>76127553.046636358</v>
      </c>
      <c r="O7001" s="15">
        <f t="shared" ca="1" si="766"/>
        <v>455</v>
      </c>
      <c r="P7001" s="15" t="str">
        <f t="shared" ca="1" si="767"/>
        <v>365d+</v>
      </c>
      <c r="Q7001" s="17">
        <f ca="1">IF(P7001="0-90d",0,IF(P7001="91-180d",INDEX(Assumptions!$F$8:$F$12,MATCH(B7001,Assumptions!$A$8:$A$12,0)),IF(P7001="181-365d",INDEX(Assumptions!$G$8:$G$12,MATCH(B7001,Assumptions!$A$8:$A$12,0)),INDEX(Assumptions!$H$8:$H$12,MATCH(B7001,Assumptions!$A$8:$A$12,0)))))</f>
        <v>0.4</v>
      </c>
      <c r="R7001" s="14">
        <f t="shared" ca="1" si="768"/>
        <v>29013532.560000002</v>
      </c>
      <c r="S7001" s="14">
        <f t="shared" ca="1" si="769"/>
        <v>43520298.840000004</v>
      </c>
      <c r="T7001" s="11" t="s">
        <v>25</v>
      </c>
      <c r="U7001" s="18" t="s">
        <v>36</v>
      </c>
    </row>
    <row r="7002" spans="1:21" ht="15" customHeight="1" x14ac:dyDescent="0.15">
      <c r="A7002" s="10" t="s">
        <v>7050</v>
      </c>
      <c r="B7002" s="11" t="s">
        <v>41</v>
      </c>
      <c r="C7002" s="11" t="s">
        <v>44</v>
      </c>
      <c r="D7002" s="12">
        <v>45816</v>
      </c>
      <c r="E7002" s="11">
        <v>831</v>
      </c>
      <c r="F7002" s="11" t="s">
        <v>33</v>
      </c>
      <c r="G7002" s="13">
        <v>294.81</v>
      </c>
      <c r="H7002" s="14">
        <f t="shared" si="763"/>
        <v>244987.11000000002</v>
      </c>
      <c r="I7002" s="14">
        <f>IF(F7002="GHS",H7002,H7002*Assumptions!$B$4)</f>
        <v>244987.11000000002</v>
      </c>
      <c r="J7002" s="15" t="str">
        <f>INDEX(Assumptions!$B$8:$B$12,MATCH(B7002,Assumptions!$A$8:$A$12,0))</f>
        <v>Weighted Average</v>
      </c>
      <c r="K7002" s="16">
        <f>G7002/(1-INDEX(Assumptions!$D$8:$D$12,MATCH(B7002,Assumptions!$A$8:$A$12,0)))</f>
        <v>453.55384615384617</v>
      </c>
      <c r="L7002" s="16">
        <f t="shared" si="764"/>
        <v>8.8443000000000005</v>
      </c>
      <c r="M7002" s="16">
        <f t="shared" si="765"/>
        <v>22.677692307692311</v>
      </c>
      <c r="N7002" s="14">
        <f>E7002*(K7002-L7002-M7002)*IF(F7002="GHS",1,Assumptions!$B$4)</f>
        <v>350708.47054615384</v>
      </c>
      <c r="O7002" s="15">
        <f t="shared" ca="1" si="766"/>
        <v>470</v>
      </c>
      <c r="P7002" s="15" t="str">
        <f t="shared" ca="1" si="767"/>
        <v>365d+</v>
      </c>
      <c r="Q7002" s="17">
        <f ca="1">IF(P7002="0-90d",0,IF(P7002="91-180d",INDEX(Assumptions!$F$8:$F$12,MATCH(B7002,Assumptions!$A$8:$A$12,0)),IF(P7002="181-365d",INDEX(Assumptions!$G$8:$G$12,MATCH(B7002,Assumptions!$A$8:$A$12,0)),INDEX(Assumptions!$H$8:$H$12,MATCH(B7002,Assumptions!$A$8:$A$12,0)))))</f>
        <v>0.8</v>
      </c>
      <c r="R7002" s="14">
        <f t="shared" ca="1" si="768"/>
        <v>195989.68800000002</v>
      </c>
      <c r="S7002" s="14">
        <f t="shared" si="769"/>
        <v>0</v>
      </c>
      <c r="T7002" s="11" t="s">
        <v>39</v>
      </c>
      <c r="U7002" s="18" t="s">
        <v>26</v>
      </c>
    </row>
    <row r="7003" spans="1:21" ht="15" customHeight="1" x14ac:dyDescent="0.15">
      <c r="A7003" s="10" t="s">
        <v>7051</v>
      </c>
      <c r="B7003" s="11" t="s">
        <v>46</v>
      </c>
      <c r="C7003" s="11" t="s">
        <v>119</v>
      </c>
      <c r="D7003" s="12">
        <v>46067</v>
      </c>
      <c r="E7003" s="11">
        <v>4871</v>
      </c>
      <c r="F7003" s="11" t="s">
        <v>33</v>
      </c>
      <c r="G7003" s="13">
        <v>302278.09999999998</v>
      </c>
      <c r="H7003" s="14">
        <f t="shared" si="763"/>
        <v>1472396625.0999999</v>
      </c>
      <c r="I7003" s="14">
        <f>IF(F7003="GHS",H7003,H7003*Assumptions!$B$4)</f>
        <v>1472396625.0999999</v>
      </c>
      <c r="J7003" s="15" t="str">
        <f>INDEX(Assumptions!$B$8:$B$12,MATCH(B7003,Assumptions!$A$8:$A$12,0))</f>
        <v>Specific Identification</v>
      </c>
      <c r="K7003" s="16">
        <f>G7003/(1-INDEX(Assumptions!$D$8:$D$12,MATCH(B7003,Assumptions!$A$8:$A$12,0)))</f>
        <v>387536.02564102563</v>
      </c>
      <c r="L7003" s="16">
        <f t="shared" si="764"/>
        <v>9068.3429999999989</v>
      </c>
      <c r="M7003" s="16">
        <f t="shared" si="765"/>
        <v>19376.801282051281</v>
      </c>
      <c r="N7003" s="14">
        <f>E7003*(K7003-L7003-M7003)*IF(F7003="GHS",1,Assumptions!$B$4)</f>
        <v>1749131683.0995643</v>
      </c>
      <c r="O7003" s="15">
        <f t="shared" ca="1" si="766"/>
        <v>219</v>
      </c>
      <c r="P7003" s="15" t="str">
        <f t="shared" ca="1" si="767"/>
        <v>181-365d</v>
      </c>
      <c r="Q7003" s="17">
        <f ca="1">IF(P7003="0-90d",0,IF(P7003="91-180d",INDEX(Assumptions!$F$8:$F$12,MATCH(B7003,Assumptions!$A$8:$A$12,0)),IF(P7003="181-365d",INDEX(Assumptions!$G$8:$G$12,MATCH(B7003,Assumptions!$A$8:$A$12,0)),INDEX(Assumptions!$H$8:$H$12,MATCH(B7003,Assumptions!$A$8:$A$12,0)))))</f>
        <v>0.05</v>
      </c>
      <c r="R7003" s="14">
        <f t="shared" ca="1" si="768"/>
        <v>73619831.254999995</v>
      </c>
      <c r="S7003" s="14">
        <f t="shared" ca="1" si="769"/>
        <v>1398776793.8449998</v>
      </c>
      <c r="T7003" s="11" t="s">
        <v>25</v>
      </c>
      <c r="U7003" s="18" t="s">
        <v>26</v>
      </c>
    </row>
    <row r="7004" spans="1:21" ht="15" customHeight="1" x14ac:dyDescent="0.15">
      <c r="A7004" s="10" t="s">
        <v>7052</v>
      </c>
      <c r="B7004" s="11" t="s">
        <v>41</v>
      </c>
      <c r="C7004" s="11" t="s">
        <v>49</v>
      </c>
      <c r="D7004" s="12">
        <v>45954</v>
      </c>
      <c r="E7004" s="11">
        <v>1323</v>
      </c>
      <c r="F7004" s="11" t="s">
        <v>33</v>
      </c>
      <c r="G7004" s="13">
        <v>455.24</v>
      </c>
      <c r="H7004" s="14">
        <f t="shared" si="763"/>
        <v>602282.52</v>
      </c>
      <c r="I7004" s="14">
        <f>IF(F7004="GHS",H7004,H7004*Assumptions!$B$4)</f>
        <v>602282.52</v>
      </c>
      <c r="J7004" s="15" t="str">
        <f>INDEX(Assumptions!$B$8:$B$12,MATCH(B7004,Assumptions!$A$8:$A$12,0))</f>
        <v>Weighted Average</v>
      </c>
      <c r="K7004" s="16">
        <f>G7004/(1-INDEX(Assumptions!$D$8:$D$12,MATCH(B7004,Assumptions!$A$8:$A$12,0)))</f>
        <v>700.36923076923074</v>
      </c>
      <c r="L7004" s="16">
        <f t="shared" si="764"/>
        <v>13.6572</v>
      </c>
      <c r="M7004" s="16">
        <f t="shared" si="765"/>
        <v>35.018461538461537</v>
      </c>
      <c r="N7004" s="14">
        <f>E7004*(K7004-L7004-M7004)*IF(F7004="GHS",1,Assumptions!$B$4)</f>
        <v>862190.59209230763</v>
      </c>
      <c r="O7004" s="15">
        <f t="shared" ca="1" si="766"/>
        <v>332</v>
      </c>
      <c r="P7004" s="15" t="str">
        <f t="shared" ca="1" si="767"/>
        <v>181-365d</v>
      </c>
      <c r="Q7004" s="17">
        <f ca="1">IF(P7004="0-90d",0,IF(P7004="91-180d",INDEX(Assumptions!$F$8:$F$12,MATCH(B7004,Assumptions!$A$8:$A$12,0)),IF(P7004="181-365d",INDEX(Assumptions!$G$8:$G$12,MATCH(B7004,Assumptions!$A$8:$A$12,0)),INDEX(Assumptions!$H$8:$H$12,MATCH(B7004,Assumptions!$A$8:$A$12,0)))))</f>
        <v>0.35</v>
      </c>
      <c r="R7004" s="14">
        <f t="shared" ca="1" si="768"/>
        <v>210798.88199999998</v>
      </c>
      <c r="S7004" s="14">
        <f t="shared" ca="1" si="769"/>
        <v>391483.63800000004</v>
      </c>
      <c r="T7004" s="11" t="s">
        <v>25</v>
      </c>
      <c r="U7004" s="18" t="s">
        <v>26</v>
      </c>
    </row>
    <row r="7005" spans="1:21" ht="15" customHeight="1" x14ac:dyDescent="0.15">
      <c r="A7005" s="10" t="s">
        <v>7053</v>
      </c>
      <c r="B7005" s="11" t="s">
        <v>22</v>
      </c>
      <c r="C7005" s="11" t="s">
        <v>81</v>
      </c>
      <c r="D7005" s="12">
        <v>46149</v>
      </c>
      <c r="E7005" s="11">
        <v>3198</v>
      </c>
      <c r="F7005" s="11" t="s">
        <v>24</v>
      </c>
      <c r="G7005" s="13">
        <v>22128.93</v>
      </c>
      <c r="H7005" s="14">
        <f t="shared" si="763"/>
        <v>70768318.140000001</v>
      </c>
      <c r="I7005" s="14">
        <f>IF(F7005="GHS",H7005,H7005*Assumptions!$B$4)</f>
        <v>764297835.91200006</v>
      </c>
      <c r="J7005" s="15" t="str">
        <f>INDEX(Assumptions!$B$8:$B$12,MATCH(B7005,Assumptions!$A$8:$A$12,0))</f>
        <v>FIFO</v>
      </c>
      <c r="K7005" s="16">
        <f>G7005/(1-INDEX(Assumptions!$D$8:$D$12,MATCH(B7005,Assumptions!$A$8:$A$12,0)))</f>
        <v>26986.5</v>
      </c>
      <c r="L7005" s="16">
        <f t="shared" si="764"/>
        <v>663.86789999999996</v>
      </c>
      <c r="M7005" s="16">
        <f t="shared" si="765"/>
        <v>1349.325</v>
      </c>
      <c r="N7005" s="14">
        <f>E7005*(K7005-L7005-M7005)*IF(F7005="GHS",1,Assumptions!$B$4)</f>
        <v>862538069.94263995</v>
      </c>
      <c r="O7005" s="15">
        <f t="shared" ca="1" si="766"/>
        <v>137</v>
      </c>
      <c r="P7005" s="15" t="str">
        <f t="shared" ca="1" si="767"/>
        <v>91-180d</v>
      </c>
      <c r="Q7005" s="17">
        <f ca="1">IF(P7005="0-90d",0,IF(P7005="91-180d",INDEX(Assumptions!$F$8:$F$12,MATCH(B7005,Assumptions!$A$8:$A$12,0)),IF(P7005="181-365d",INDEX(Assumptions!$G$8:$G$12,MATCH(B7005,Assumptions!$A$8:$A$12,0)),INDEX(Assumptions!$H$8:$H$12,MATCH(B7005,Assumptions!$A$8:$A$12,0)))))</f>
        <v>0.03</v>
      </c>
      <c r="R7005" s="14">
        <f t="shared" ca="1" si="768"/>
        <v>22928935.07736</v>
      </c>
      <c r="S7005" s="14">
        <f t="shared" ca="1" si="769"/>
        <v>741368900.83464003</v>
      </c>
      <c r="T7005" s="11" t="s">
        <v>25</v>
      </c>
      <c r="U7005" s="18" t="s">
        <v>26</v>
      </c>
    </row>
    <row r="7006" spans="1:21" ht="15" customHeight="1" x14ac:dyDescent="0.15">
      <c r="A7006" s="10" t="s">
        <v>7054</v>
      </c>
      <c r="B7006" s="11" t="s">
        <v>31</v>
      </c>
      <c r="C7006" s="11" t="s">
        <v>63</v>
      </c>
      <c r="D7006" s="12">
        <v>46022</v>
      </c>
      <c r="E7006" s="11">
        <v>1813</v>
      </c>
      <c r="F7006" s="11" t="s">
        <v>33</v>
      </c>
      <c r="G7006" s="13">
        <v>4027.78</v>
      </c>
      <c r="H7006" s="14">
        <f t="shared" si="763"/>
        <v>7302365.1400000006</v>
      </c>
      <c r="I7006" s="14">
        <f>IF(F7006="GHS",H7006,H7006*Assumptions!$B$4)</f>
        <v>7302365.1400000006</v>
      </c>
      <c r="J7006" s="15" t="str">
        <f>INDEX(Assumptions!$B$8:$B$12,MATCH(B7006,Assumptions!$A$8:$A$12,0))</f>
        <v>Weighted Average</v>
      </c>
      <c r="K7006" s="16">
        <f>G7006/(1-INDEX(Assumptions!$D$8:$D$12,MATCH(B7006,Assumptions!$A$8:$A$12,0)))</f>
        <v>5594.1388888888896</v>
      </c>
      <c r="L7006" s="16">
        <f t="shared" si="764"/>
        <v>120.8334</v>
      </c>
      <c r="M7006" s="16">
        <f t="shared" si="765"/>
        <v>279.7069444444445</v>
      </c>
      <c r="N7006" s="14">
        <f>E7006*(K7006-L7006-M7006)*IF(F7006="GHS",1,Assumptions!$B$4)</f>
        <v>9415994.1610777788</v>
      </c>
      <c r="O7006" s="15">
        <f t="shared" ca="1" si="766"/>
        <v>264</v>
      </c>
      <c r="P7006" s="15" t="str">
        <f t="shared" ca="1" si="767"/>
        <v>181-365d</v>
      </c>
      <c r="Q7006" s="17">
        <f ca="1">IF(P7006="0-90d",0,IF(P7006="91-180d",INDEX(Assumptions!$F$8:$F$12,MATCH(B7006,Assumptions!$A$8:$A$12,0)),IF(P7006="181-365d",INDEX(Assumptions!$G$8:$G$12,MATCH(B7006,Assumptions!$A$8:$A$12,0)),INDEX(Assumptions!$H$8:$H$12,MATCH(B7006,Assumptions!$A$8:$A$12,0)))))</f>
        <v>0.2</v>
      </c>
      <c r="R7006" s="14">
        <f t="shared" ca="1" si="768"/>
        <v>1460473.0280000002</v>
      </c>
      <c r="S7006" s="14">
        <f t="shared" si="769"/>
        <v>0</v>
      </c>
      <c r="T7006" s="11" t="s">
        <v>39</v>
      </c>
      <c r="U7006" s="18" t="s">
        <v>36</v>
      </c>
    </row>
    <row r="7007" spans="1:21" ht="15" customHeight="1" x14ac:dyDescent="0.15">
      <c r="A7007" s="10" t="s">
        <v>7055</v>
      </c>
      <c r="B7007" s="11" t="s">
        <v>28</v>
      </c>
      <c r="C7007" s="11" t="s">
        <v>55</v>
      </c>
      <c r="D7007" s="12">
        <v>46148</v>
      </c>
      <c r="E7007" s="11">
        <v>4009</v>
      </c>
      <c r="F7007" s="11" t="s">
        <v>24</v>
      </c>
      <c r="G7007" s="13">
        <v>7292.35</v>
      </c>
      <c r="H7007" s="14">
        <f t="shared" si="763"/>
        <v>29235031.150000002</v>
      </c>
      <c r="I7007" s="14">
        <f>IF(F7007="GHS",H7007,H7007*Assumptions!$B$4)</f>
        <v>315738336.42000002</v>
      </c>
      <c r="J7007" s="15" t="str">
        <f>INDEX(Assumptions!$B$8:$B$12,MATCH(B7007,Assumptions!$A$8:$A$12,0))</f>
        <v>Fair Value Less Costs to Sell</v>
      </c>
      <c r="K7007" s="16">
        <f>G7007/(1-INDEX(Assumptions!$D$8:$D$12,MATCH(B7007,Assumptions!$A$8:$A$12,0)))</f>
        <v>8286.761363636364</v>
      </c>
      <c r="L7007" s="16">
        <f t="shared" si="764"/>
        <v>218.7705</v>
      </c>
      <c r="M7007" s="16">
        <f t="shared" si="765"/>
        <v>414.33806818181824</v>
      </c>
      <c r="N7007" s="14">
        <f>E7007*(K7007-L7007-M7007)*IF(F7007="GHS",1,Assumptions!$B$4)</f>
        <v>331381735.81535459</v>
      </c>
      <c r="O7007" s="15">
        <f t="shared" ca="1" si="766"/>
        <v>138</v>
      </c>
      <c r="P7007" s="15" t="str">
        <f t="shared" ca="1" si="767"/>
        <v>91-180d</v>
      </c>
      <c r="Q7007" s="17">
        <f ca="1">IF(P7007="0-90d",0,IF(P7007="91-180d",INDEX(Assumptions!$F$8:$F$12,MATCH(B7007,Assumptions!$A$8:$A$12,0)),IF(P7007="181-365d",INDEX(Assumptions!$G$8:$G$12,MATCH(B7007,Assumptions!$A$8:$A$12,0)),INDEX(Assumptions!$H$8:$H$12,MATCH(B7007,Assumptions!$A$8:$A$12,0)))))</f>
        <v>0.02</v>
      </c>
      <c r="R7007" s="14">
        <f t="shared" ca="1" si="768"/>
        <v>6314766.7284000004</v>
      </c>
      <c r="S7007" s="14">
        <f t="shared" ca="1" si="769"/>
        <v>309423569.69160002</v>
      </c>
      <c r="T7007" s="11" t="s">
        <v>25</v>
      </c>
      <c r="U7007" s="18" t="s">
        <v>26</v>
      </c>
    </row>
    <row r="7008" spans="1:21" ht="15" customHeight="1" x14ac:dyDescent="0.15">
      <c r="A7008" s="10" t="s">
        <v>7056</v>
      </c>
      <c r="B7008" s="11" t="s">
        <v>28</v>
      </c>
      <c r="C7008" s="11" t="s">
        <v>55</v>
      </c>
      <c r="D7008" s="12">
        <v>45921</v>
      </c>
      <c r="E7008" s="11">
        <v>2863</v>
      </c>
      <c r="F7008" s="11" t="s">
        <v>24</v>
      </c>
      <c r="G7008" s="13">
        <v>4607.72</v>
      </c>
      <c r="H7008" s="14">
        <f t="shared" si="763"/>
        <v>13191902.360000001</v>
      </c>
      <c r="I7008" s="14">
        <f>IF(F7008="GHS",H7008,H7008*Assumptions!$B$4)</f>
        <v>142472545.48800004</v>
      </c>
      <c r="J7008" s="15" t="str">
        <f>INDEX(Assumptions!$B$8:$B$12,MATCH(B7008,Assumptions!$A$8:$A$12,0))</f>
        <v>Fair Value Less Costs to Sell</v>
      </c>
      <c r="K7008" s="16">
        <f>G7008/(1-INDEX(Assumptions!$D$8:$D$12,MATCH(B7008,Assumptions!$A$8:$A$12,0)))</f>
        <v>5236.045454545455</v>
      </c>
      <c r="L7008" s="16">
        <f t="shared" si="764"/>
        <v>138.23160000000001</v>
      </c>
      <c r="M7008" s="16">
        <f t="shared" si="765"/>
        <v>261.80227272727274</v>
      </c>
      <c r="N7008" s="14">
        <f>E7008*(K7008-L7008-M7008)*IF(F7008="GHS",1,Assumptions!$B$4)</f>
        <v>149531412.51445091</v>
      </c>
      <c r="O7008" s="15">
        <f t="shared" ca="1" si="766"/>
        <v>365</v>
      </c>
      <c r="P7008" s="15" t="str">
        <f t="shared" ca="1" si="767"/>
        <v>181-365d</v>
      </c>
      <c r="Q7008" s="17">
        <f ca="1">IF(P7008="0-90d",0,IF(P7008="91-180d",INDEX(Assumptions!$F$8:$F$12,MATCH(B7008,Assumptions!$A$8:$A$12,0)),IF(P7008="181-365d",INDEX(Assumptions!$G$8:$G$12,MATCH(B7008,Assumptions!$A$8:$A$12,0)),INDEX(Assumptions!$H$8:$H$12,MATCH(B7008,Assumptions!$A$8:$A$12,0)))))</f>
        <v>0.1</v>
      </c>
      <c r="R7008" s="14">
        <f t="shared" ca="1" si="768"/>
        <v>14247254.548800005</v>
      </c>
      <c r="S7008" s="14">
        <f t="shared" ca="1" si="769"/>
        <v>128225290.93920003</v>
      </c>
      <c r="T7008" s="11" t="s">
        <v>25</v>
      </c>
      <c r="U7008" s="18" t="s">
        <v>26</v>
      </c>
    </row>
    <row r="7009" spans="1:21" ht="15" customHeight="1" x14ac:dyDescent="0.15">
      <c r="A7009" s="10" t="s">
        <v>7057</v>
      </c>
      <c r="B7009" s="11" t="s">
        <v>41</v>
      </c>
      <c r="C7009" s="11" t="s">
        <v>42</v>
      </c>
      <c r="D7009" s="12">
        <v>45928</v>
      </c>
      <c r="E7009" s="11">
        <v>4110</v>
      </c>
      <c r="F7009" s="11" t="s">
        <v>33</v>
      </c>
      <c r="G7009" s="13">
        <v>342.94</v>
      </c>
      <c r="H7009" s="14">
        <f t="shared" si="763"/>
        <v>1409483.4</v>
      </c>
      <c r="I7009" s="14">
        <f>IF(F7009="GHS",H7009,H7009*Assumptions!$B$4)</f>
        <v>1409483.4</v>
      </c>
      <c r="J7009" s="15" t="str">
        <f>INDEX(Assumptions!$B$8:$B$12,MATCH(B7009,Assumptions!$A$8:$A$12,0))</f>
        <v>Weighted Average</v>
      </c>
      <c r="K7009" s="16">
        <f>G7009/(1-INDEX(Assumptions!$D$8:$D$12,MATCH(B7009,Assumptions!$A$8:$A$12,0)))</f>
        <v>527.6</v>
      </c>
      <c r="L7009" s="16">
        <f t="shared" si="764"/>
        <v>10.2882</v>
      </c>
      <c r="M7009" s="16">
        <f t="shared" si="765"/>
        <v>26.380000000000003</v>
      </c>
      <c r="N7009" s="14">
        <f>E7009*(K7009-L7009-M7009)*IF(F7009="GHS",1,Assumptions!$B$4)</f>
        <v>2017729.6980000003</v>
      </c>
      <c r="O7009" s="15">
        <f t="shared" ca="1" si="766"/>
        <v>358</v>
      </c>
      <c r="P7009" s="15" t="str">
        <f t="shared" ca="1" si="767"/>
        <v>181-365d</v>
      </c>
      <c r="Q7009" s="17">
        <f ca="1">IF(P7009="0-90d",0,IF(P7009="91-180d",INDEX(Assumptions!$F$8:$F$12,MATCH(B7009,Assumptions!$A$8:$A$12,0)),IF(P7009="181-365d",INDEX(Assumptions!$G$8:$G$12,MATCH(B7009,Assumptions!$A$8:$A$12,0)),INDEX(Assumptions!$H$8:$H$12,MATCH(B7009,Assumptions!$A$8:$A$12,0)))))</f>
        <v>0.35</v>
      </c>
      <c r="R7009" s="14">
        <f t="shared" ca="1" si="768"/>
        <v>493319.18999999994</v>
      </c>
      <c r="S7009" s="14">
        <f t="shared" ca="1" si="769"/>
        <v>916164.21</v>
      </c>
      <c r="T7009" s="11" t="s">
        <v>25</v>
      </c>
      <c r="U7009" s="18" t="s">
        <v>26</v>
      </c>
    </row>
    <row r="7010" spans="1:21" ht="15" customHeight="1" x14ac:dyDescent="0.15">
      <c r="A7010" s="10" t="s">
        <v>7058</v>
      </c>
      <c r="B7010" s="11" t="s">
        <v>31</v>
      </c>
      <c r="C7010" s="11" t="s">
        <v>63</v>
      </c>
      <c r="D7010" s="12">
        <v>45768</v>
      </c>
      <c r="E7010" s="11">
        <v>2999</v>
      </c>
      <c r="F7010" s="11" t="s">
        <v>33</v>
      </c>
      <c r="G7010" s="13">
        <v>2812.8</v>
      </c>
      <c r="H7010" s="14">
        <f t="shared" si="763"/>
        <v>8435587.2000000011</v>
      </c>
      <c r="I7010" s="14">
        <f>IF(F7010="GHS",H7010,H7010*Assumptions!$B$4)</f>
        <v>8435587.2000000011</v>
      </c>
      <c r="J7010" s="15" t="str">
        <f>INDEX(Assumptions!$B$8:$B$12,MATCH(B7010,Assumptions!$A$8:$A$12,0))</f>
        <v>Weighted Average</v>
      </c>
      <c r="K7010" s="16">
        <f>G7010/(1-INDEX(Assumptions!$D$8:$D$12,MATCH(B7010,Assumptions!$A$8:$A$12,0)))</f>
        <v>3906.666666666667</v>
      </c>
      <c r="L7010" s="16">
        <f t="shared" si="764"/>
        <v>84.384</v>
      </c>
      <c r="M7010" s="16">
        <f t="shared" si="765"/>
        <v>195.33333333333337</v>
      </c>
      <c r="N7010" s="14">
        <f>E7010*(K7010-L7010-M7010)*IF(F7010="GHS",1,Assumptions!$B$4)</f>
        <v>10877221.050666668</v>
      </c>
      <c r="O7010" s="15">
        <f t="shared" ca="1" si="766"/>
        <v>518</v>
      </c>
      <c r="P7010" s="15" t="str">
        <f t="shared" ca="1" si="767"/>
        <v>365d+</v>
      </c>
      <c r="Q7010" s="17">
        <f ca="1">IF(P7010="0-90d",0,IF(P7010="91-180d",INDEX(Assumptions!$F$8:$F$12,MATCH(B7010,Assumptions!$A$8:$A$12,0)),IF(P7010="181-365d",INDEX(Assumptions!$G$8:$G$12,MATCH(B7010,Assumptions!$A$8:$A$12,0)),INDEX(Assumptions!$H$8:$H$12,MATCH(B7010,Assumptions!$A$8:$A$12,0)))))</f>
        <v>0.6</v>
      </c>
      <c r="R7010" s="14">
        <f t="shared" ca="1" si="768"/>
        <v>5061352.32</v>
      </c>
      <c r="S7010" s="14">
        <f t="shared" ca="1" si="769"/>
        <v>3374234.8800000008</v>
      </c>
      <c r="T7010" s="11" t="s">
        <v>25</v>
      </c>
      <c r="U7010" s="18" t="s">
        <v>26</v>
      </c>
    </row>
    <row r="7011" spans="1:21" ht="15" customHeight="1" x14ac:dyDescent="0.15">
      <c r="A7011" s="10" t="s">
        <v>7059</v>
      </c>
      <c r="B7011" s="11" t="s">
        <v>28</v>
      </c>
      <c r="C7011" s="11" t="s">
        <v>38</v>
      </c>
      <c r="D7011" s="12">
        <v>45867</v>
      </c>
      <c r="E7011" s="11">
        <v>2885</v>
      </c>
      <c r="F7011" s="11" t="s">
        <v>24</v>
      </c>
      <c r="G7011" s="13">
        <v>7783.29</v>
      </c>
      <c r="H7011" s="14">
        <f t="shared" si="763"/>
        <v>22454791.649999999</v>
      </c>
      <c r="I7011" s="14">
        <f>IF(F7011="GHS",H7011,H7011*Assumptions!$B$4)</f>
        <v>242511749.81999999</v>
      </c>
      <c r="J7011" s="15" t="str">
        <f>INDEX(Assumptions!$B$8:$B$12,MATCH(B7011,Assumptions!$A$8:$A$12,0))</f>
        <v>Fair Value Less Costs to Sell</v>
      </c>
      <c r="K7011" s="16">
        <f>G7011/(1-INDEX(Assumptions!$D$8:$D$12,MATCH(B7011,Assumptions!$A$8:$A$12,0)))</f>
        <v>8844.6477272727279</v>
      </c>
      <c r="L7011" s="16">
        <f t="shared" si="764"/>
        <v>233.49869999999999</v>
      </c>
      <c r="M7011" s="16">
        <f t="shared" si="765"/>
        <v>442.23238636363641</v>
      </c>
      <c r="N7011" s="14">
        <f>E7011*(K7011-L7011-M7011)*IF(F7011="GHS",1,Assumptions!$B$4)</f>
        <v>254527104.69744548</v>
      </c>
      <c r="O7011" s="15">
        <f t="shared" ca="1" si="766"/>
        <v>419</v>
      </c>
      <c r="P7011" s="15" t="str">
        <f t="shared" ca="1" si="767"/>
        <v>365d+</v>
      </c>
      <c r="Q7011" s="17">
        <f ca="1">IF(P7011="0-90d",0,IF(P7011="91-180d",INDEX(Assumptions!$F$8:$F$12,MATCH(B7011,Assumptions!$A$8:$A$12,0)),IF(P7011="181-365d",INDEX(Assumptions!$G$8:$G$12,MATCH(B7011,Assumptions!$A$8:$A$12,0)),INDEX(Assumptions!$H$8:$H$12,MATCH(B7011,Assumptions!$A$8:$A$12,0)))))</f>
        <v>0.4</v>
      </c>
      <c r="R7011" s="14">
        <f t="shared" ca="1" si="768"/>
        <v>97004699.928000003</v>
      </c>
      <c r="S7011" s="14">
        <f t="shared" ca="1" si="769"/>
        <v>145507049.89199999</v>
      </c>
      <c r="T7011" s="11" t="s">
        <v>25</v>
      </c>
      <c r="U7011" s="18" t="s">
        <v>36</v>
      </c>
    </row>
    <row r="7012" spans="1:21" ht="15" customHeight="1" x14ac:dyDescent="0.15">
      <c r="A7012" s="10" t="s">
        <v>7060</v>
      </c>
      <c r="B7012" s="11" t="s">
        <v>31</v>
      </c>
      <c r="C7012" s="11" t="s">
        <v>76</v>
      </c>
      <c r="D7012" s="12">
        <v>45893</v>
      </c>
      <c r="E7012" s="11">
        <v>1352</v>
      </c>
      <c r="F7012" s="11" t="s">
        <v>33</v>
      </c>
      <c r="G7012" s="13">
        <v>1978.41</v>
      </c>
      <c r="H7012" s="14">
        <f t="shared" si="763"/>
        <v>2674810.3200000003</v>
      </c>
      <c r="I7012" s="14">
        <f>IF(F7012="GHS",H7012,H7012*Assumptions!$B$4)</f>
        <v>2674810.3200000003</v>
      </c>
      <c r="J7012" s="15" t="str">
        <f>INDEX(Assumptions!$B$8:$B$12,MATCH(B7012,Assumptions!$A$8:$A$12,0))</f>
        <v>Weighted Average</v>
      </c>
      <c r="K7012" s="16">
        <f>G7012/(1-INDEX(Assumptions!$D$8:$D$12,MATCH(B7012,Assumptions!$A$8:$A$12,0)))</f>
        <v>2747.791666666667</v>
      </c>
      <c r="L7012" s="16">
        <f t="shared" si="764"/>
        <v>59.3523</v>
      </c>
      <c r="M7012" s="16">
        <f t="shared" si="765"/>
        <v>137.38958333333335</v>
      </c>
      <c r="N7012" s="14">
        <f>E7012*(K7012-L7012-M7012)*IF(F7012="GHS",1,Assumptions!$B$4)</f>
        <v>3449019.3070666674</v>
      </c>
      <c r="O7012" s="15">
        <f t="shared" ca="1" si="766"/>
        <v>393</v>
      </c>
      <c r="P7012" s="15" t="str">
        <f t="shared" ca="1" si="767"/>
        <v>365d+</v>
      </c>
      <c r="Q7012" s="17">
        <f ca="1">IF(P7012="0-90d",0,IF(P7012="91-180d",INDEX(Assumptions!$F$8:$F$12,MATCH(B7012,Assumptions!$A$8:$A$12,0)),IF(P7012="181-365d",INDEX(Assumptions!$G$8:$G$12,MATCH(B7012,Assumptions!$A$8:$A$12,0)),INDEX(Assumptions!$H$8:$H$12,MATCH(B7012,Assumptions!$A$8:$A$12,0)))))</f>
        <v>0.6</v>
      </c>
      <c r="R7012" s="14">
        <f t="shared" ca="1" si="768"/>
        <v>1604886.192</v>
      </c>
      <c r="S7012" s="14">
        <f t="shared" ca="1" si="769"/>
        <v>1069924.1280000003</v>
      </c>
      <c r="T7012" s="11" t="s">
        <v>25</v>
      </c>
      <c r="U7012" s="18" t="s">
        <v>26</v>
      </c>
    </row>
    <row r="7013" spans="1:21" ht="15" customHeight="1" x14ac:dyDescent="0.15">
      <c r="A7013" s="10" t="s">
        <v>7061</v>
      </c>
      <c r="B7013" s="11" t="s">
        <v>28</v>
      </c>
      <c r="C7013" s="11" t="s">
        <v>38</v>
      </c>
      <c r="D7013" s="12">
        <v>46067</v>
      </c>
      <c r="E7013" s="11">
        <v>1641</v>
      </c>
      <c r="F7013" s="11" t="s">
        <v>24</v>
      </c>
      <c r="G7013" s="13">
        <v>8473.6299999999992</v>
      </c>
      <c r="H7013" s="14">
        <f t="shared" si="763"/>
        <v>13905226.829999998</v>
      </c>
      <c r="I7013" s="14">
        <f>IF(F7013="GHS",H7013,H7013*Assumptions!$B$4)</f>
        <v>150176449.764</v>
      </c>
      <c r="J7013" s="15" t="str">
        <f>INDEX(Assumptions!$B$8:$B$12,MATCH(B7013,Assumptions!$A$8:$A$12,0))</f>
        <v>Fair Value Less Costs to Sell</v>
      </c>
      <c r="K7013" s="16">
        <f>G7013/(1-INDEX(Assumptions!$D$8:$D$12,MATCH(B7013,Assumptions!$A$8:$A$12,0)))</f>
        <v>9629.1249999999982</v>
      </c>
      <c r="L7013" s="16">
        <f t="shared" si="764"/>
        <v>254.20889999999997</v>
      </c>
      <c r="M7013" s="16">
        <f t="shared" si="765"/>
        <v>481.45624999999995</v>
      </c>
      <c r="N7013" s="14">
        <f>E7013*(K7013-L7013-M7013)*IF(F7013="GHS",1,Assumptions!$B$4)</f>
        <v>157617010.22958001</v>
      </c>
      <c r="O7013" s="15">
        <f t="shared" ca="1" si="766"/>
        <v>219</v>
      </c>
      <c r="P7013" s="15" t="str">
        <f t="shared" ca="1" si="767"/>
        <v>181-365d</v>
      </c>
      <c r="Q7013" s="17">
        <f ca="1">IF(P7013="0-90d",0,IF(P7013="91-180d",INDEX(Assumptions!$F$8:$F$12,MATCH(B7013,Assumptions!$A$8:$A$12,0)),IF(P7013="181-365d",INDEX(Assumptions!$G$8:$G$12,MATCH(B7013,Assumptions!$A$8:$A$12,0)),INDEX(Assumptions!$H$8:$H$12,MATCH(B7013,Assumptions!$A$8:$A$12,0)))))</f>
        <v>0.1</v>
      </c>
      <c r="R7013" s="14">
        <f t="shared" ca="1" si="768"/>
        <v>15017644.976400001</v>
      </c>
      <c r="S7013" s="14">
        <f t="shared" ca="1" si="769"/>
        <v>135158804.78760001</v>
      </c>
      <c r="T7013" s="11" t="s">
        <v>50</v>
      </c>
      <c r="U7013" s="18" t="s">
        <v>26</v>
      </c>
    </row>
    <row r="7014" spans="1:21" ht="15" customHeight="1" x14ac:dyDescent="0.15">
      <c r="A7014" s="10" t="s">
        <v>7062</v>
      </c>
      <c r="B7014" s="11" t="s">
        <v>28</v>
      </c>
      <c r="C7014" s="11" t="s">
        <v>29</v>
      </c>
      <c r="D7014" s="12">
        <v>46198</v>
      </c>
      <c r="E7014" s="11">
        <v>1880</v>
      </c>
      <c r="F7014" s="11" t="s">
        <v>24</v>
      </c>
      <c r="G7014" s="13">
        <v>15332.68</v>
      </c>
      <c r="H7014" s="14">
        <f t="shared" si="763"/>
        <v>28825438.400000002</v>
      </c>
      <c r="I7014" s="14">
        <f>IF(F7014="GHS",H7014,H7014*Assumptions!$B$4)</f>
        <v>311314734.72000003</v>
      </c>
      <c r="J7014" s="15" t="str">
        <f>INDEX(Assumptions!$B$8:$B$12,MATCH(B7014,Assumptions!$A$8:$A$12,0))</f>
        <v>Fair Value Less Costs to Sell</v>
      </c>
      <c r="K7014" s="16">
        <f>G7014/(1-INDEX(Assumptions!$D$8:$D$12,MATCH(B7014,Assumptions!$A$8:$A$12,0)))</f>
        <v>17423.5</v>
      </c>
      <c r="L7014" s="16">
        <f t="shared" si="764"/>
        <v>459.98039999999997</v>
      </c>
      <c r="M7014" s="16">
        <f t="shared" si="765"/>
        <v>871.17500000000007</v>
      </c>
      <c r="N7014" s="14">
        <f>E7014*(K7014-L7014-M7014)*IF(F7014="GHS",1,Assumptions!$B$4)</f>
        <v>326738964.75840002</v>
      </c>
      <c r="O7014" s="15">
        <f t="shared" ca="1" si="766"/>
        <v>88</v>
      </c>
      <c r="P7014" s="15" t="str">
        <f t="shared" ca="1" si="767"/>
        <v>0-90d</v>
      </c>
      <c r="Q7014" s="17">
        <f ca="1">IF(P7014="0-90d",0,IF(P7014="91-180d",INDEX(Assumptions!$F$8:$F$12,MATCH(B7014,Assumptions!$A$8:$A$12,0)),IF(P7014="181-365d",INDEX(Assumptions!$G$8:$G$12,MATCH(B7014,Assumptions!$A$8:$A$12,0)),INDEX(Assumptions!$H$8:$H$12,MATCH(B7014,Assumptions!$A$8:$A$12,0)))))</f>
        <v>0</v>
      </c>
      <c r="R7014" s="14">
        <f t="shared" ca="1" si="768"/>
        <v>0</v>
      </c>
      <c r="S7014" s="14">
        <f t="shared" ca="1" si="769"/>
        <v>311314734.72000003</v>
      </c>
      <c r="T7014" s="11" t="s">
        <v>25</v>
      </c>
      <c r="U7014" s="18" t="s">
        <v>26</v>
      </c>
    </row>
    <row r="7015" spans="1:21" ht="15" customHeight="1" x14ac:dyDescent="0.15">
      <c r="A7015" s="10" t="s">
        <v>7063</v>
      </c>
      <c r="B7015" s="11" t="s">
        <v>46</v>
      </c>
      <c r="C7015" s="11" t="s">
        <v>52</v>
      </c>
      <c r="D7015" s="12">
        <v>46003</v>
      </c>
      <c r="E7015" s="11">
        <v>4354</v>
      </c>
      <c r="F7015" s="11" t="s">
        <v>33</v>
      </c>
      <c r="G7015" s="13">
        <v>211270.37</v>
      </c>
      <c r="H7015" s="14">
        <f t="shared" si="763"/>
        <v>919871190.98000002</v>
      </c>
      <c r="I7015" s="14">
        <f>IF(F7015="GHS",H7015,H7015*Assumptions!$B$4)</f>
        <v>919871190.98000002</v>
      </c>
      <c r="J7015" s="15" t="str">
        <f>INDEX(Assumptions!$B$8:$B$12,MATCH(B7015,Assumptions!$A$8:$A$12,0))</f>
        <v>Specific Identification</v>
      </c>
      <c r="K7015" s="16">
        <f>G7015/(1-INDEX(Assumptions!$D$8:$D$12,MATCH(B7015,Assumptions!$A$8:$A$12,0)))</f>
        <v>270859.44871794869</v>
      </c>
      <c r="L7015" s="16">
        <f t="shared" si="764"/>
        <v>6338.1111000000001</v>
      </c>
      <c r="M7015" s="16">
        <f t="shared" si="765"/>
        <v>13542.972435897434</v>
      </c>
      <c r="N7015" s="14">
        <f>E7015*(K7015-L7015-M7015)*IF(F7015="GHS",1,Assumptions!$B$4)</f>
        <v>1092759802.0026512</v>
      </c>
      <c r="O7015" s="15">
        <f t="shared" ca="1" si="766"/>
        <v>283</v>
      </c>
      <c r="P7015" s="15" t="str">
        <f t="shared" ca="1" si="767"/>
        <v>181-365d</v>
      </c>
      <c r="Q7015" s="17">
        <f ca="1">IF(P7015="0-90d",0,IF(P7015="91-180d",INDEX(Assumptions!$F$8:$F$12,MATCH(B7015,Assumptions!$A$8:$A$12,0)),IF(P7015="181-365d",INDEX(Assumptions!$G$8:$G$12,MATCH(B7015,Assumptions!$A$8:$A$12,0)),INDEX(Assumptions!$H$8:$H$12,MATCH(B7015,Assumptions!$A$8:$A$12,0)))))</f>
        <v>0.05</v>
      </c>
      <c r="R7015" s="14">
        <f t="shared" ca="1" si="768"/>
        <v>45993559.549000002</v>
      </c>
      <c r="S7015" s="14">
        <f t="shared" ca="1" si="769"/>
        <v>873877631.43099999</v>
      </c>
      <c r="T7015" s="11" t="s">
        <v>25</v>
      </c>
      <c r="U7015" s="18" t="s">
        <v>36</v>
      </c>
    </row>
    <row r="7016" spans="1:21" ht="15" customHeight="1" x14ac:dyDescent="0.15">
      <c r="A7016" s="10" t="s">
        <v>7064</v>
      </c>
      <c r="B7016" s="11" t="s">
        <v>41</v>
      </c>
      <c r="C7016" s="11" t="s">
        <v>44</v>
      </c>
      <c r="D7016" s="12">
        <v>45974</v>
      </c>
      <c r="E7016" s="11">
        <v>1475</v>
      </c>
      <c r="F7016" s="11" t="s">
        <v>33</v>
      </c>
      <c r="G7016" s="13">
        <v>1284.98</v>
      </c>
      <c r="H7016" s="14">
        <f t="shared" si="763"/>
        <v>1895345.5</v>
      </c>
      <c r="I7016" s="14">
        <f>IF(F7016="GHS",H7016,H7016*Assumptions!$B$4)</f>
        <v>1895345.5</v>
      </c>
      <c r="J7016" s="15" t="str">
        <f>INDEX(Assumptions!$B$8:$B$12,MATCH(B7016,Assumptions!$A$8:$A$12,0))</f>
        <v>Weighted Average</v>
      </c>
      <c r="K7016" s="16">
        <f>G7016/(1-INDEX(Assumptions!$D$8:$D$12,MATCH(B7016,Assumptions!$A$8:$A$12,0)))</f>
        <v>1976.8923076923077</v>
      </c>
      <c r="L7016" s="16">
        <f t="shared" si="764"/>
        <v>38.549399999999999</v>
      </c>
      <c r="M7016" s="16">
        <f t="shared" si="765"/>
        <v>98.844615384615395</v>
      </c>
      <c r="N7016" s="14">
        <f>E7016*(K7016-L7016-M7016)*IF(F7016="GHS",1,Assumptions!$B$4)</f>
        <v>2713259.9811538463</v>
      </c>
      <c r="O7016" s="15">
        <f t="shared" ca="1" si="766"/>
        <v>312</v>
      </c>
      <c r="P7016" s="15" t="str">
        <f t="shared" ca="1" si="767"/>
        <v>181-365d</v>
      </c>
      <c r="Q7016" s="17">
        <f ca="1">IF(P7016="0-90d",0,IF(P7016="91-180d",INDEX(Assumptions!$F$8:$F$12,MATCH(B7016,Assumptions!$A$8:$A$12,0)),IF(P7016="181-365d",INDEX(Assumptions!$G$8:$G$12,MATCH(B7016,Assumptions!$A$8:$A$12,0)),INDEX(Assumptions!$H$8:$H$12,MATCH(B7016,Assumptions!$A$8:$A$12,0)))))</f>
        <v>0.35</v>
      </c>
      <c r="R7016" s="14">
        <f t="shared" ca="1" si="768"/>
        <v>663370.92499999993</v>
      </c>
      <c r="S7016" s="14">
        <f t="shared" ca="1" si="769"/>
        <v>1231974.5750000002</v>
      </c>
      <c r="T7016" s="11" t="s">
        <v>25</v>
      </c>
      <c r="U7016" s="18" t="s">
        <v>36</v>
      </c>
    </row>
    <row r="7017" spans="1:21" ht="15" customHeight="1" x14ac:dyDescent="0.15">
      <c r="A7017" s="10" t="s">
        <v>7065</v>
      </c>
      <c r="B7017" s="11" t="s">
        <v>41</v>
      </c>
      <c r="C7017" s="11" t="s">
        <v>42</v>
      </c>
      <c r="D7017" s="12">
        <v>45770</v>
      </c>
      <c r="E7017" s="11">
        <v>4660</v>
      </c>
      <c r="F7017" s="11" t="s">
        <v>33</v>
      </c>
      <c r="G7017" s="13">
        <v>390.19</v>
      </c>
      <c r="H7017" s="14">
        <f t="shared" si="763"/>
        <v>1818285.4</v>
      </c>
      <c r="I7017" s="14">
        <f>IF(F7017="GHS",H7017,H7017*Assumptions!$B$4)</f>
        <v>1818285.4</v>
      </c>
      <c r="J7017" s="15" t="str">
        <f>INDEX(Assumptions!$B$8:$B$12,MATCH(B7017,Assumptions!$A$8:$A$12,0))</f>
        <v>Weighted Average</v>
      </c>
      <c r="K7017" s="16">
        <f>G7017/(1-INDEX(Assumptions!$D$8:$D$12,MATCH(B7017,Assumptions!$A$8:$A$12,0)))</f>
        <v>600.29230769230765</v>
      </c>
      <c r="L7017" s="16">
        <f t="shared" si="764"/>
        <v>11.7057</v>
      </c>
      <c r="M7017" s="16">
        <f t="shared" si="765"/>
        <v>30.014615384615382</v>
      </c>
      <c r="N7017" s="14">
        <f>E7017*(K7017-L7017-M7017)*IF(F7017="GHS",1,Assumptions!$B$4)</f>
        <v>2602945.4841538463</v>
      </c>
      <c r="O7017" s="15">
        <f t="shared" ca="1" si="766"/>
        <v>516</v>
      </c>
      <c r="P7017" s="15" t="str">
        <f t="shared" ca="1" si="767"/>
        <v>365d+</v>
      </c>
      <c r="Q7017" s="17">
        <f ca="1">IF(P7017="0-90d",0,IF(P7017="91-180d",INDEX(Assumptions!$F$8:$F$12,MATCH(B7017,Assumptions!$A$8:$A$12,0)),IF(P7017="181-365d",INDEX(Assumptions!$G$8:$G$12,MATCH(B7017,Assumptions!$A$8:$A$12,0)),INDEX(Assumptions!$H$8:$H$12,MATCH(B7017,Assumptions!$A$8:$A$12,0)))))</f>
        <v>0.8</v>
      </c>
      <c r="R7017" s="14">
        <f t="shared" ca="1" si="768"/>
        <v>1454628.32</v>
      </c>
      <c r="S7017" s="14">
        <f t="shared" ca="1" si="769"/>
        <v>363657.07999999984</v>
      </c>
      <c r="T7017" s="11" t="s">
        <v>25</v>
      </c>
      <c r="U7017" s="18" t="s">
        <v>26</v>
      </c>
    </row>
    <row r="7018" spans="1:21" ht="15" customHeight="1" x14ac:dyDescent="0.15">
      <c r="A7018" s="10" t="s">
        <v>7066</v>
      </c>
      <c r="B7018" s="11" t="s">
        <v>31</v>
      </c>
      <c r="C7018" s="11" t="s">
        <v>76</v>
      </c>
      <c r="D7018" s="12">
        <v>46164</v>
      </c>
      <c r="E7018" s="11">
        <v>4652</v>
      </c>
      <c r="F7018" s="11" t="s">
        <v>33</v>
      </c>
      <c r="G7018" s="13">
        <v>4230.9399999999996</v>
      </c>
      <c r="H7018" s="14">
        <f t="shared" si="763"/>
        <v>19682332.879999999</v>
      </c>
      <c r="I7018" s="14">
        <f>IF(F7018="GHS",H7018,H7018*Assumptions!$B$4)</f>
        <v>19682332.879999999</v>
      </c>
      <c r="J7018" s="15" t="str">
        <f>INDEX(Assumptions!$B$8:$B$12,MATCH(B7018,Assumptions!$A$8:$A$12,0))</f>
        <v>Weighted Average</v>
      </c>
      <c r="K7018" s="16">
        <f>G7018/(1-INDEX(Assumptions!$D$8:$D$12,MATCH(B7018,Assumptions!$A$8:$A$12,0)))</f>
        <v>5876.3055555555557</v>
      </c>
      <c r="L7018" s="16">
        <f t="shared" si="764"/>
        <v>126.92819999999999</v>
      </c>
      <c r="M7018" s="16">
        <f t="shared" si="765"/>
        <v>293.81527777777779</v>
      </c>
      <c r="N7018" s="14">
        <f>E7018*(K7018-L7018-M7018)*IF(F7018="GHS",1,Assumptions!$B$4)</f>
        <v>25379274.78582222</v>
      </c>
      <c r="O7018" s="15">
        <f t="shared" ca="1" si="766"/>
        <v>122</v>
      </c>
      <c r="P7018" s="15" t="str">
        <f t="shared" ca="1" si="767"/>
        <v>91-180d</v>
      </c>
      <c r="Q7018" s="17">
        <f ca="1">IF(P7018="0-90d",0,IF(P7018="91-180d",INDEX(Assumptions!$F$8:$F$12,MATCH(B7018,Assumptions!$A$8:$A$12,0)),IF(P7018="181-365d",INDEX(Assumptions!$G$8:$G$12,MATCH(B7018,Assumptions!$A$8:$A$12,0)),INDEX(Assumptions!$H$8:$H$12,MATCH(B7018,Assumptions!$A$8:$A$12,0)))))</f>
        <v>0.05</v>
      </c>
      <c r="R7018" s="14">
        <f t="shared" ca="1" si="768"/>
        <v>984116.64399999997</v>
      </c>
      <c r="S7018" s="14">
        <f t="shared" ca="1" si="769"/>
        <v>18698216.235999998</v>
      </c>
      <c r="T7018" s="11" t="s">
        <v>25</v>
      </c>
      <c r="U7018" s="18" t="s">
        <v>26</v>
      </c>
    </row>
    <row r="7019" spans="1:21" ht="15" customHeight="1" x14ac:dyDescent="0.15">
      <c r="A7019" s="10" t="s">
        <v>7067</v>
      </c>
      <c r="B7019" s="11" t="s">
        <v>28</v>
      </c>
      <c r="C7019" s="11" t="s">
        <v>55</v>
      </c>
      <c r="D7019" s="12">
        <v>45770</v>
      </c>
      <c r="E7019" s="11">
        <v>2092</v>
      </c>
      <c r="F7019" s="11" t="s">
        <v>24</v>
      </c>
      <c r="G7019" s="13">
        <v>5709.13</v>
      </c>
      <c r="H7019" s="14">
        <f t="shared" si="763"/>
        <v>11943499.960000001</v>
      </c>
      <c r="I7019" s="14">
        <f>IF(F7019="GHS",H7019,H7019*Assumptions!$B$4)</f>
        <v>128989799.56800002</v>
      </c>
      <c r="J7019" s="15" t="str">
        <f>INDEX(Assumptions!$B$8:$B$12,MATCH(B7019,Assumptions!$A$8:$A$12,0))</f>
        <v>Fair Value Less Costs to Sell</v>
      </c>
      <c r="K7019" s="16">
        <f>G7019/(1-INDEX(Assumptions!$D$8:$D$12,MATCH(B7019,Assumptions!$A$8:$A$12,0)))</f>
        <v>6487.647727272727</v>
      </c>
      <c r="L7019" s="16">
        <f t="shared" si="764"/>
        <v>171.2739</v>
      </c>
      <c r="M7019" s="16">
        <f t="shared" si="765"/>
        <v>324.38238636363639</v>
      </c>
      <c r="N7019" s="14">
        <f>E7019*(K7019-L7019-M7019)*IF(F7019="GHS",1,Assumptions!$B$4)</f>
        <v>135380657.81932366</v>
      </c>
      <c r="O7019" s="15">
        <f t="shared" ca="1" si="766"/>
        <v>516</v>
      </c>
      <c r="P7019" s="15" t="str">
        <f t="shared" ca="1" si="767"/>
        <v>365d+</v>
      </c>
      <c r="Q7019" s="17">
        <f ca="1">IF(P7019="0-90d",0,IF(P7019="91-180d",INDEX(Assumptions!$F$8:$F$12,MATCH(B7019,Assumptions!$A$8:$A$12,0)),IF(P7019="181-365d",INDEX(Assumptions!$G$8:$G$12,MATCH(B7019,Assumptions!$A$8:$A$12,0)),INDEX(Assumptions!$H$8:$H$12,MATCH(B7019,Assumptions!$A$8:$A$12,0)))))</f>
        <v>0.4</v>
      </c>
      <c r="R7019" s="14">
        <f t="shared" ca="1" si="768"/>
        <v>51595919.82720001</v>
      </c>
      <c r="S7019" s="14">
        <f t="shared" ca="1" si="769"/>
        <v>77393879.740800008</v>
      </c>
      <c r="T7019" s="11" t="s">
        <v>25</v>
      </c>
      <c r="U7019" s="18" t="s">
        <v>26</v>
      </c>
    </row>
    <row r="7020" spans="1:21" ht="15" customHeight="1" x14ac:dyDescent="0.15">
      <c r="A7020" s="10" t="s">
        <v>7068</v>
      </c>
      <c r="B7020" s="11" t="s">
        <v>41</v>
      </c>
      <c r="C7020" s="11" t="s">
        <v>44</v>
      </c>
      <c r="D7020" s="12">
        <v>46002</v>
      </c>
      <c r="E7020" s="11">
        <v>1945</v>
      </c>
      <c r="F7020" s="11" t="s">
        <v>33</v>
      </c>
      <c r="G7020" s="13">
        <v>267.11</v>
      </c>
      <c r="H7020" s="14">
        <f t="shared" si="763"/>
        <v>519528.95</v>
      </c>
      <c r="I7020" s="14">
        <f>IF(F7020="GHS",H7020,H7020*Assumptions!$B$4)</f>
        <v>519528.95</v>
      </c>
      <c r="J7020" s="15" t="str">
        <f>INDEX(Assumptions!$B$8:$B$12,MATCH(B7020,Assumptions!$A$8:$A$12,0))</f>
        <v>Weighted Average</v>
      </c>
      <c r="K7020" s="16">
        <f>G7020/(1-INDEX(Assumptions!$D$8:$D$12,MATCH(B7020,Assumptions!$A$8:$A$12,0)))</f>
        <v>410.93846153846152</v>
      </c>
      <c r="L7020" s="16">
        <f t="shared" si="764"/>
        <v>8.013300000000001</v>
      </c>
      <c r="M7020" s="16">
        <f t="shared" si="765"/>
        <v>20.546923076923079</v>
      </c>
      <c r="N7020" s="14">
        <f>E7020*(K7020-L7020-M7020)*IF(F7020="GHS",1,Assumptions!$B$4)</f>
        <v>743725.67380769225</v>
      </c>
      <c r="O7020" s="15">
        <f t="shared" ca="1" si="766"/>
        <v>284</v>
      </c>
      <c r="P7020" s="15" t="str">
        <f t="shared" ca="1" si="767"/>
        <v>181-365d</v>
      </c>
      <c r="Q7020" s="17">
        <f ca="1">IF(P7020="0-90d",0,IF(P7020="91-180d",INDEX(Assumptions!$F$8:$F$12,MATCH(B7020,Assumptions!$A$8:$A$12,0)),IF(P7020="181-365d",INDEX(Assumptions!$G$8:$G$12,MATCH(B7020,Assumptions!$A$8:$A$12,0)),INDEX(Assumptions!$H$8:$H$12,MATCH(B7020,Assumptions!$A$8:$A$12,0)))))</f>
        <v>0.35</v>
      </c>
      <c r="R7020" s="14">
        <f t="shared" ca="1" si="768"/>
        <v>181835.13250000001</v>
      </c>
      <c r="S7020" s="14">
        <f t="shared" ca="1" si="769"/>
        <v>337693.8175</v>
      </c>
      <c r="T7020" s="11" t="s">
        <v>25</v>
      </c>
      <c r="U7020" s="18" t="s">
        <v>36</v>
      </c>
    </row>
    <row r="7021" spans="1:21" ht="15" customHeight="1" x14ac:dyDescent="0.15">
      <c r="A7021" s="10" t="s">
        <v>7069</v>
      </c>
      <c r="B7021" s="11" t="s">
        <v>22</v>
      </c>
      <c r="C7021" s="11" t="s">
        <v>23</v>
      </c>
      <c r="D7021" s="12">
        <v>45989</v>
      </c>
      <c r="E7021" s="11">
        <v>134</v>
      </c>
      <c r="F7021" s="11" t="s">
        <v>24</v>
      </c>
      <c r="G7021" s="13">
        <v>48235.91</v>
      </c>
      <c r="H7021" s="14">
        <f t="shared" si="763"/>
        <v>6463611.9400000004</v>
      </c>
      <c r="I7021" s="14">
        <f>IF(F7021="GHS",H7021,H7021*Assumptions!$B$4)</f>
        <v>69807008.952000007</v>
      </c>
      <c r="J7021" s="15" t="str">
        <f>INDEX(Assumptions!$B$8:$B$12,MATCH(B7021,Assumptions!$A$8:$A$12,0))</f>
        <v>FIFO</v>
      </c>
      <c r="K7021" s="16">
        <f>G7021/(1-INDEX(Assumptions!$D$8:$D$12,MATCH(B7021,Assumptions!$A$8:$A$12,0)))</f>
        <v>58824.280487804877</v>
      </c>
      <c r="L7021" s="16">
        <f t="shared" si="764"/>
        <v>1447.0773000000002</v>
      </c>
      <c r="M7021" s="16">
        <f t="shared" si="765"/>
        <v>2941.214024390244</v>
      </c>
      <c r="N7021" s="14">
        <f>E7021*(K7021-L7021-M7021)*IF(F7021="GHS",1,Assumptions!$B$4)</f>
        <v>78779763.517293662</v>
      </c>
      <c r="O7021" s="15">
        <f t="shared" ca="1" si="766"/>
        <v>297</v>
      </c>
      <c r="P7021" s="15" t="str">
        <f t="shared" ca="1" si="767"/>
        <v>181-365d</v>
      </c>
      <c r="Q7021" s="17">
        <f ca="1">IF(P7021="0-90d",0,IF(P7021="91-180d",INDEX(Assumptions!$F$8:$F$12,MATCH(B7021,Assumptions!$A$8:$A$12,0)),IF(P7021="181-365d",INDEX(Assumptions!$G$8:$G$12,MATCH(B7021,Assumptions!$A$8:$A$12,0)),INDEX(Assumptions!$H$8:$H$12,MATCH(B7021,Assumptions!$A$8:$A$12,0)))))</f>
        <v>0.15</v>
      </c>
      <c r="R7021" s="14">
        <f t="shared" ca="1" si="768"/>
        <v>10471051.342800001</v>
      </c>
      <c r="S7021" s="14">
        <f t="shared" ca="1" si="769"/>
        <v>59335957.609200008</v>
      </c>
      <c r="T7021" s="11" t="s">
        <v>25</v>
      </c>
      <c r="U7021" s="18" t="s">
        <v>26</v>
      </c>
    </row>
    <row r="7022" spans="1:21" ht="15" customHeight="1" x14ac:dyDescent="0.15">
      <c r="A7022" s="10" t="s">
        <v>7070</v>
      </c>
      <c r="B7022" s="11" t="s">
        <v>31</v>
      </c>
      <c r="C7022" s="11" t="s">
        <v>76</v>
      </c>
      <c r="D7022" s="12">
        <v>46212</v>
      </c>
      <c r="E7022" s="11">
        <v>3857</v>
      </c>
      <c r="F7022" s="11" t="s">
        <v>33</v>
      </c>
      <c r="G7022" s="13">
        <v>1092.69</v>
      </c>
      <c r="H7022" s="14">
        <f t="shared" si="763"/>
        <v>4214505.33</v>
      </c>
      <c r="I7022" s="14">
        <f>IF(F7022="GHS",H7022,H7022*Assumptions!$B$4)</f>
        <v>4214505.33</v>
      </c>
      <c r="J7022" s="15" t="str">
        <f>INDEX(Assumptions!$B$8:$B$12,MATCH(B7022,Assumptions!$A$8:$A$12,0))</f>
        <v>Weighted Average</v>
      </c>
      <c r="K7022" s="16">
        <f>G7022/(1-INDEX(Assumptions!$D$8:$D$12,MATCH(B7022,Assumptions!$A$8:$A$12,0)))</f>
        <v>1517.6250000000002</v>
      </c>
      <c r="L7022" s="16">
        <f t="shared" si="764"/>
        <v>32.780700000000003</v>
      </c>
      <c r="M7022" s="16">
        <f t="shared" si="765"/>
        <v>75.881250000000009</v>
      </c>
      <c r="N7022" s="14">
        <f>E7022*(K7022-L7022-M7022)*IF(F7022="GHS",1,Assumptions!$B$4)</f>
        <v>5434370.4838500014</v>
      </c>
      <c r="O7022" s="15">
        <f t="shared" ca="1" si="766"/>
        <v>74</v>
      </c>
      <c r="P7022" s="15" t="str">
        <f t="shared" ca="1" si="767"/>
        <v>0-90d</v>
      </c>
      <c r="Q7022" s="17">
        <f ca="1">IF(P7022="0-90d",0,IF(P7022="91-180d",INDEX(Assumptions!$F$8:$F$12,MATCH(B7022,Assumptions!$A$8:$A$12,0)),IF(P7022="181-365d",INDEX(Assumptions!$G$8:$G$12,MATCH(B7022,Assumptions!$A$8:$A$12,0)),INDEX(Assumptions!$H$8:$H$12,MATCH(B7022,Assumptions!$A$8:$A$12,0)))))</f>
        <v>0</v>
      </c>
      <c r="R7022" s="14">
        <f t="shared" ca="1" si="768"/>
        <v>0</v>
      </c>
      <c r="S7022" s="14">
        <f t="shared" ca="1" si="769"/>
        <v>4214505.33</v>
      </c>
      <c r="T7022" s="11" t="s">
        <v>25</v>
      </c>
      <c r="U7022" s="18" t="s">
        <v>36</v>
      </c>
    </row>
    <row r="7023" spans="1:21" ht="15" customHeight="1" x14ac:dyDescent="0.15">
      <c r="A7023" s="10" t="s">
        <v>7071</v>
      </c>
      <c r="B7023" s="11" t="s">
        <v>41</v>
      </c>
      <c r="C7023" s="11" t="s">
        <v>115</v>
      </c>
      <c r="D7023" s="12">
        <v>45879</v>
      </c>
      <c r="E7023" s="11">
        <v>2039</v>
      </c>
      <c r="F7023" s="11" t="s">
        <v>33</v>
      </c>
      <c r="G7023" s="13">
        <v>358.68</v>
      </c>
      <c r="H7023" s="14">
        <f t="shared" si="763"/>
        <v>731348.52</v>
      </c>
      <c r="I7023" s="14">
        <f>IF(F7023="GHS",H7023,H7023*Assumptions!$B$4)</f>
        <v>731348.52</v>
      </c>
      <c r="J7023" s="15" t="str">
        <f>INDEX(Assumptions!$B$8:$B$12,MATCH(B7023,Assumptions!$A$8:$A$12,0))</f>
        <v>Weighted Average</v>
      </c>
      <c r="K7023" s="16">
        <f>G7023/(1-INDEX(Assumptions!$D$8:$D$12,MATCH(B7023,Assumptions!$A$8:$A$12,0)))</f>
        <v>551.81538461538457</v>
      </c>
      <c r="L7023" s="16">
        <f t="shared" si="764"/>
        <v>10.760400000000001</v>
      </c>
      <c r="M7023" s="16">
        <f t="shared" si="765"/>
        <v>27.590769230769229</v>
      </c>
      <c r="N7023" s="14">
        <f>E7023*(K7023-L7023-M7023)*IF(F7023="GHS",1,Assumptions!$B$4)</f>
        <v>1046953.5351692308</v>
      </c>
      <c r="O7023" s="15">
        <f t="shared" ca="1" si="766"/>
        <v>407</v>
      </c>
      <c r="P7023" s="15" t="str">
        <f t="shared" ca="1" si="767"/>
        <v>365d+</v>
      </c>
      <c r="Q7023" s="17">
        <f ca="1">IF(P7023="0-90d",0,IF(P7023="91-180d",INDEX(Assumptions!$F$8:$F$12,MATCH(B7023,Assumptions!$A$8:$A$12,0)),IF(P7023="181-365d",INDEX(Assumptions!$G$8:$G$12,MATCH(B7023,Assumptions!$A$8:$A$12,0)),INDEX(Assumptions!$H$8:$H$12,MATCH(B7023,Assumptions!$A$8:$A$12,0)))))</f>
        <v>0.8</v>
      </c>
      <c r="R7023" s="14">
        <f t="shared" ca="1" si="768"/>
        <v>585078.81599999999</v>
      </c>
      <c r="S7023" s="14">
        <f t="shared" ca="1" si="769"/>
        <v>146269.70400000003</v>
      </c>
      <c r="T7023" s="11" t="s">
        <v>25</v>
      </c>
      <c r="U7023" s="18" t="s">
        <v>36</v>
      </c>
    </row>
    <row r="7024" spans="1:21" ht="15" customHeight="1" x14ac:dyDescent="0.15">
      <c r="A7024" s="10" t="s">
        <v>7072</v>
      </c>
      <c r="B7024" s="11" t="s">
        <v>31</v>
      </c>
      <c r="C7024" s="11" t="s">
        <v>76</v>
      </c>
      <c r="D7024" s="12">
        <v>46221</v>
      </c>
      <c r="E7024" s="11">
        <v>3902</v>
      </c>
      <c r="F7024" s="11" t="s">
        <v>33</v>
      </c>
      <c r="G7024" s="13">
        <v>2043.54</v>
      </c>
      <c r="H7024" s="14">
        <f t="shared" si="763"/>
        <v>7973893.0800000001</v>
      </c>
      <c r="I7024" s="14">
        <f>IF(F7024="GHS",H7024,H7024*Assumptions!$B$4)</f>
        <v>7973893.0800000001</v>
      </c>
      <c r="J7024" s="15" t="str">
        <f>INDEX(Assumptions!$B$8:$B$12,MATCH(B7024,Assumptions!$A$8:$A$12,0))</f>
        <v>Weighted Average</v>
      </c>
      <c r="K7024" s="16">
        <f>G7024/(1-INDEX(Assumptions!$D$8:$D$12,MATCH(B7024,Assumptions!$A$8:$A$12,0)))</f>
        <v>2838.25</v>
      </c>
      <c r="L7024" s="16">
        <f t="shared" si="764"/>
        <v>61.306199999999997</v>
      </c>
      <c r="M7024" s="16">
        <f t="shared" si="765"/>
        <v>141.91249999999999</v>
      </c>
      <c r="N7024" s="14">
        <f>E7024*(K7024-L7024-M7024)*IF(F7024="GHS",1,Assumptions!$B$4)</f>
        <v>10281892.1326</v>
      </c>
      <c r="O7024" s="15">
        <f t="shared" ca="1" si="766"/>
        <v>65</v>
      </c>
      <c r="P7024" s="15" t="str">
        <f t="shared" ca="1" si="767"/>
        <v>0-90d</v>
      </c>
      <c r="Q7024" s="17">
        <f ca="1">IF(P7024="0-90d",0,IF(P7024="91-180d",INDEX(Assumptions!$F$8:$F$12,MATCH(B7024,Assumptions!$A$8:$A$12,0)),IF(P7024="181-365d",INDEX(Assumptions!$G$8:$G$12,MATCH(B7024,Assumptions!$A$8:$A$12,0)),INDEX(Assumptions!$H$8:$H$12,MATCH(B7024,Assumptions!$A$8:$A$12,0)))))</f>
        <v>0</v>
      </c>
      <c r="R7024" s="14">
        <f t="shared" ca="1" si="768"/>
        <v>0</v>
      </c>
      <c r="S7024" s="14">
        <f t="shared" ca="1" si="769"/>
        <v>7973893.0800000001</v>
      </c>
      <c r="T7024" s="11" t="s">
        <v>25</v>
      </c>
      <c r="U7024" s="18" t="s">
        <v>26</v>
      </c>
    </row>
    <row r="7025" spans="1:21" ht="15" customHeight="1" x14ac:dyDescent="0.15">
      <c r="A7025" s="10" t="s">
        <v>7073</v>
      </c>
      <c r="B7025" s="11" t="s">
        <v>22</v>
      </c>
      <c r="C7025" s="11" t="s">
        <v>81</v>
      </c>
      <c r="D7025" s="12">
        <v>45768</v>
      </c>
      <c r="E7025" s="11">
        <v>97</v>
      </c>
      <c r="F7025" s="11" t="s">
        <v>24</v>
      </c>
      <c r="G7025" s="13">
        <v>32333.25</v>
      </c>
      <c r="H7025" s="14">
        <f t="shared" si="763"/>
        <v>3136325.25</v>
      </c>
      <c r="I7025" s="14">
        <f>IF(F7025="GHS",H7025,H7025*Assumptions!$B$4)</f>
        <v>33872312.700000003</v>
      </c>
      <c r="J7025" s="15" t="str">
        <f>INDEX(Assumptions!$B$8:$B$12,MATCH(B7025,Assumptions!$A$8:$A$12,0))</f>
        <v>FIFO</v>
      </c>
      <c r="K7025" s="16">
        <f>G7025/(1-INDEX(Assumptions!$D$8:$D$12,MATCH(B7025,Assumptions!$A$8:$A$12,0)))</f>
        <v>39430.792682926825</v>
      </c>
      <c r="L7025" s="16">
        <f t="shared" si="764"/>
        <v>969.99749999999995</v>
      </c>
      <c r="M7025" s="16">
        <f t="shared" si="765"/>
        <v>1971.5396341463413</v>
      </c>
      <c r="N7025" s="14">
        <f>E7025*(K7025-L7025-M7025)*IF(F7025="GHS",1,Assumptions!$B$4)</f>
        <v>38226144.11290244</v>
      </c>
      <c r="O7025" s="15">
        <f t="shared" ca="1" si="766"/>
        <v>518</v>
      </c>
      <c r="P7025" s="15" t="str">
        <f t="shared" ca="1" si="767"/>
        <v>365d+</v>
      </c>
      <c r="Q7025" s="17">
        <f ca="1">IF(P7025="0-90d",0,IF(P7025="91-180d",INDEX(Assumptions!$F$8:$F$12,MATCH(B7025,Assumptions!$A$8:$A$12,0)),IF(P7025="181-365d",INDEX(Assumptions!$G$8:$G$12,MATCH(B7025,Assumptions!$A$8:$A$12,0)),INDEX(Assumptions!$H$8:$H$12,MATCH(B7025,Assumptions!$A$8:$A$12,0)))))</f>
        <v>0.5</v>
      </c>
      <c r="R7025" s="14">
        <f t="shared" ca="1" si="768"/>
        <v>16936156.350000001</v>
      </c>
      <c r="S7025" s="14">
        <f t="shared" ca="1" si="769"/>
        <v>16936156.350000001</v>
      </c>
      <c r="T7025" s="11" t="s">
        <v>25</v>
      </c>
      <c r="U7025" s="18" t="s">
        <v>26</v>
      </c>
    </row>
    <row r="7026" spans="1:21" ht="15" customHeight="1" x14ac:dyDescent="0.15">
      <c r="A7026" s="10" t="s">
        <v>7074</v>
      </c>
      <c r="B7026" s="11" t="s">
        <v>41</v>
      </c>
      <c r="C7026" s="11" t="s">
        <v>115</v>
      </c>
      <c r="D7026" s="12">
        <v>46038</v>
      </c>
      <c r="E7026" s="11">
        <v>4984</v>
      </c>
      <c r="F7026" s="11" t="s">
        <v>33</v>
      </c>
      <c r="G7026" s="13">
        <v>1440</v>
      </c>
      <c r="H7026" s="14">
        <f t="shared" si="763"/>
        <v>7176960</v>
      </c>
      <c r="I7026" s="14">
        <f>IF(F7026="GHS",H7026,H7026*Assumptions!$B$4)</f>
        <v>7176960</v>
      </c>
      <c r="J7026" s="15" t="str">
        <f>INDEX(Assumptions!$B$8:$B$12,MATCH(B7026,Assumptions!$A$8:$A$12,0))</f>
        <v>Weighted Average</v>
      </c>
      <c r="K7026" s="16">
        <f>G7026/(1-INDEX(Assumptions!$D$8:$D$12,MATCH(B7026,Assumptions!$A$8:$A$12,0)))</f>
        <v>2215.3846153846152</v>
      </c>
      <c r="L7026" s="16">
        <f t="shared" si="764"/>
        <v>43.199999999999996</v>
      </c>
      <c r="M7026" s="16">
        <f t="shared" si="765"/>
        <v>110.76923076923077</v>
      </c>
      <c r="N7026" s="14">
        <f>E7026*(K7026-L7026-M7026)*IF(F7026="GHS",1,Assumptions!$B$4)</f>
        <v>10274094.276923077</v>
      </c>
      <c r="O7026" s="15">
        <f t="shared" ca="1" si="766"/>
        <v>248</v>
      </c>
      <c r="P7026" s="15" t="str">
        <f t="shared" ca="1" si="767"/>
        <v>181-365d</v>
      </c>
      <c r="Q7026" s="17">
        <f ca="1">IF(P7026="0-90d",0,IF(P7026="91-180d",INDEX(Assumptions!$F$8:$F$12,MATCH(B7026,Assumptions!$A$8:$A$12,0)),IF(P7026="181-365d",INDEX(Assumptions!$G$8:$G$12,MATCH(B7026,Assumptions!$A$8:$A$12,0)),INDEX(Assumptions!$H$8:$H$12,MATCH(B7026,Assumptions!$A$8:$A$12,0)))))</f>
        <v>0.35</v>
      </c>
      <c r="R7026" s="14">
        <f t="shared" ca="1" si="768"/>
        <v>2511936</v>
      </c>
      <c r="S7026" s="14">
        <f t="shared" ca="1" si="769"/>
        <v>4665024</v>
      </c>
      <c r="T7026" s="11" t="s">
        <v>25</v>
      </c>
      <c r="U7026" s="18" t="s">
        <v>26</v>
      </c>
    </row>
    <row r="7027" spans="1:21" ht="15" customHeight="1" x14ac:dyDescent="0.15">
      <c r="A7027" s="10" t="s">
        <v>7075</v>
      </c>
      <c r="B7027" s="11" t="s">
        <v>41</v>
      </c>
      <c r="C7027" s="11" t="s">
        <v>115</v>
      </c>
      <c r="D7027" s="12">
        <v>45826</v>
      </c>
      <c r="E7027" s="11">
        <v>319</v>
      </c>
      <c r="F7027" s="11" t="s">
        <v>33</v>
      </c>
      <c r="G7027" s="13">
        <v>595.53</v>
      </c>
      <c r="H7027" s="14">
        <f t="shared" si="763"/>
        <v>189974.06999999998</v>
      </c>
      <c r="I7027" s="14">
        <f>IF(F7027="GHS",H7027,H7027*Assumptions!$B$4)</f>
        <v>189974.06999999998</v>
      </c>
      <c r="J7027" s="15" t="str">
        <f>INDEX(Assumptions!$B$8:$B$12,MATCH(B7027,Assumptions!$A$8:$A$12,0))</f>
        <v>Weighted Average</v>
      </c>
      <c r="K7027" s="16">
        <f>G7027/(1-INDEX(Assumptions!$D$8:$D$12,MATCH(B7027,Assumptions!$A$8:$A$12,0)))</f>
        <v>916.19999999999993</v>
      </c>
      <c r="L7027" s="16">
        <f t="shared" si="764"/>
        <v>17.8659</v>
      </c>
      <c r="M7027" s="16">
        <f t="shared" si="765"/>
        <v>45.81</v>
      </c>
      <c r="N7027" s="14">
        <f>E7027*(K7027-L7027-M7027)*IF(F7027="GHS",1,Assumptions!$B$4)</f>
        <v>271955.18789999996</v>
      </c>
      <c r="O7027" s="15">
        <f t="shared" ca="1" si="766"/>
        <v>460</v>
      </c>
      <c r="P7027" s="15" t="str">
        <f t="shared" ca="1" si="767"/>
        <v>365d+</v>
      </c>
      <c r="Q7027" s="17">
        <f ca="1">IF(P7027="0-90d",0,IF(P7027="91-180d",INDEX(Assumptions!$F$8:$F$12,MATCH(B7027,Assumptions!$A$8:$A$12,0)),IF(P7027="181-365d",INDEX(Assumptions!$G$8:$G$12,MATCH(B7027,Assumptions!$A$8:$A$12,0)),INDEX(Assumptions!$H$8:$H$12,MATCH(B7027,Assumptions!$A$8:$A$12,0)))))</f>
        <v>0.8</v>
      </c>
      <c r="R7027" s="14">
        <f t="shared" ca="1" si="768"/>
        <v>151979.25599999999</v>
      </c>
      <c r="S7027" s="14">
        <f t="shared" ca="1" si="769"/>
        <v>37994.813999999984</v>
      </c>
      <c r="T7027" s="11" t="s">
        <v>25</v>
      </c>
      <c r="U7027" s="18" t="s">
        <v>36</v>
      </c>
    </row>
    <row r="7028" spans="1:21" ht="15" customHeight="1" x14ac:dyDescent="0.15">
      <c r="A7028" s="10" t="s">
        <v>7076</v>
      </c>
      <c r="B7028" s="11" t="s">
        <v>31</v>
      </c>
      <c r="C7028" s="11" t="s">
        <v>63</v>
      </c>
      <c r="D7028" s="12">
        <v>45827</v>
      </c>
      <c r="E7028" s="11">
        <v>4014</v>
      </c>
      <c r="F7028" s="11" t="s">
        <v>33</v>
      </c>
      <c r="G7028" s="13">
        <v>1336.91</v>
      </c>
      <c r="H7028" s="14">
        <f t="shared" si="763"/>
        <v>5366356.74</v>
      </c>
      <c r="I7028" s="14">
        <f>IF(F7028="GHS",H7028,H7028*Assumptions!$B$4)</f>
        <v>5366356.74</v>
      </c>
      <c r="J7028" s="15" t="str">
        <f>INDEX(Assumptions!$B$8:$B$12,MATCH(B7028,Assumptions!$A$8:$A$12,0))</f>
        <v>Weighted Average</v>
      </c>
      <c r="K7028" s="16">
        <f>G7028/(1-INDEX(Assumptions!$D$8:$D$12,MATCH(B7028,Assumptions!$A$8:$A$12,0)))</f>
        <v>1856.8194444444446</v>
      </c>
      <c r="L7028" s="16">
        <f t="shared" si="764"/>
        <v>40.107300000000002</v>
      </c>
      <c r="M7028" s="16">
        <f t="shared" si="765"/>
        <v>92.840972222222234</v>
      </c>
      <c r="N7028" s="14">
        <f>E7028*(K7028-L7028-M7028)*IF(F7028="GHS",1,Assumptions!$B$4)</f>
        <v>6919618.8853000011</v>
      </c>
      <c r="O7028" s="15">
        <f t="shared" ca="1" si="766"/>
        <v>459</v>
      </c>
      <c r="P7028" s="15" t="str">
        <f t="shared" ca="1" si="767"/>
        <v>365d+</v>
      </c>
      <c r="Q7028" s="17">
        <f ca="1">IF(P7028="0-90d",0,IF(P7028="91-180d",INDEX(Assumptions!$F$8:$F$12,MATCH(B7028,Assumptions!$A$8:$A$12,0)),IF(P7028="181-365d",INDEX(Assumptions!$G$8:$G$12,MATCH(B7028,Assumptions!$A$8:$A$12,0)),INDEX(Assumptions!$H$8:$H$12,MATCH(B7028,Assumptions!$A$8:$A$12,0)))))</f>
        <v>0.6</v>
      </c>
      <c r="R7028" s="14">
        <f t="shared" ca="1" si="768"/>
        <v>3219814.0440000002</v>
      </c>
      <c r="S7028" s="14">
        <f t="shared" ca="1" si="769"/>
        <v>2146542.696</v>
      </c>
      <c r="T7028" s="11" t="s">
        <v>25</v>
      </c>
      <c r="U7028" s="18" t="s">
        <v>26</v>
      </c>
    </row>
    <row r="7029" spans="1:21" ht="15" customHeight="1" x14ac:dyDescent="0.15">
      <c r="A7029" s="10" t="s">
        <v>7077</v>
      </c>
      <c r="B7029" s="11" t="s">
        <v>46</v>
      </c>
      <c r="C7029" s="11" t="s">
        <v>47</v>
      </c>
      <c r="D7029" s="12">
        <v>46172</v>
      </c>
      <c r="E7029" s="11">
        <v>2239</v>
      </c>
      <c r="F7029" s="11" t="s">
        <v>33</v>
      </c>
      <c r="G7029" s="13">
        <v>892682.9</v>
      </c>
      <c r="H7029" s="14">
        <f t="shared" si="763"/>
        <v>1998717013.1000001</v>
      </c>
      <c r="I7029" s="14">
        <f>IF(F7029="GHS",H7029,H7029*Assumptions!$B$4)</f>
        <v>1998717013.1000001</v>
      </c>
      <c r="J7029" s="15" t="str">
        <f>INDEX(Assumptions!$B$8:$B$12,MATCH(B7029,Assumptions!$A$8:$A$12,0))</f>
        <v>Specific Identification</v>
      </c>
      <c r="K7029" s="16">
        <f>G7029/(1-INDEX(Assumptions!$D$8:$D$12,MATCH(B7029,Assumptions!$A$8:$A$12,0)))</f>
        <v>1144465.2564102565</v>
      </c>
      <c r="L7029" s="16">
        <f t="shared" si="764"/>
        <v>26780.487000000001</v>
      </c>
      <c r="M7029" s="16">
        <f t="shared" si="765"/>
        <v>57223.262820512828</v>
      </c>
      <c r="N7029" s="14">
        <f>E7029*(K7029-L7029-M7029)*IF(F7029="GHS",1,Assumptions!$B$4)</f>
        <v>2374373313.2544365</v>
      </c>
      <c r="O7029" s="15">
        <f t="shared" ca="1" si="766"/>
        <v>114</v>
      </c>
      <c r="P7029" s="15" t="str">
        <f t="shared" ca="1" si="767"/>
        <v>91-180d</v>
      </c>
      <c r="Q7029" s="17">
        <f ca="1">IF(P7029="0-90d",0,IF(P7029="91-180d",INDEX(Assumptions!$F$8:$F$12,MATCH(B7029,Assumptions!$A$8:$A$12,0)),IF(P7029="181-365d",INDEX(Assumptions!$G$8:$G$12,MATCH(B7029,Assumptions!$A$8:$A$12,0)),INDEX(Assumptions!$H$8:$H$12,MATCH(B7029,Assumptions!$A$8:$A$12,0)))))</f>
        <v>0</v>
      </c>
      <c r="R7029" s="14">
        <f t="shared" ca="1" si="768"/>
        <v>0</v>
      </c>
      <c r="S7029" s="14">
        <f t="shared" ca="1" si="769"/>
        <v>1998717013.1000001</v>
      </c>
      <c r="T7029" s="11" t="s">
        <v>25</v>
      </c>
      <c r="U7029" s="18" t="s">
        <v>26</v>
      </c>
    </row>
    <row r="7030" spans="1:21" ht="15" customHeight="1" x14ac:dyDescent="0.15">
      <c r="A7030" s="10" t="s">
        <v>7078</v>
      </c>
      <c r="B7030" s="11" t="s">
        <v>41</v>
      </c>
      <c r="C7030" s="11" t="s">
        <v>115</v>
      </c>
      <c r="D7030" s="12">
        <v>45809</v>
      </c>
      <c r="E7030" s="11">
        <v>252</v>
      </c>
      <c r="F7030" s="11" t="s">
        <v>33</v>
      </c>
      <c r="G7030" s="13">
        <v>433.93</v>
      </c>
      <c r="H7030" s="14">
        <f t="shared" si="763"/>
        <v>109350.36</v>
      </c>
      <c r="I7030" s="14">
        <f>IF(F7030="GHS",H7030,H7030*Assumptions!$B$4)</f>
        <v>109350.36</v>
      </c>
      <c r="J7030" s="15" t="str">
        <f>INDEX(Assumptions!$B$8:$B$12,MATCH(B7030,Assumptions!$A$8:$A$12,0))</f>
        <v>Weighted Average</v>
      </c>
      <c r="K7030" s="16">
        <f>G7030/(1-INDEX(Assumptions!$D$8:$D$12,MATCH(B7030,Assumptions!$A$8:$A$12,0)))</f>
        <v>667.5846153846154</v>
      </c>
      <c r="L7030" s="16">
        <f t="shared" si="764"/>
        <v>13.017899999999999</v>
      </c>
      <c r="M7030" s="16">
        <f t="shared" si="765"/>
        <v>33.379230769230773</v>
      </c>
      <c r="N7030" s="14">
        <f>E7030*(K7030-L7030-M7030)*IF(F7030="GHS",1,Assumptions!$B$4)</f>
        <v>156539.24612307691</v>
      </c>
      <c r="O7030" s="15">
        <f t="shared" ca="1" si="766"/>
        <v>477</v>
      </c>
      <c r="P7030" s="15" t="str">
        <f t="shared" ca="1" si="767"/>
        <v>365d+</v>
      </c>
      <c r="Q7030" s="17">
        <f ca="1">IF(P7030="0-90d",0,IF(P7030="91-180d",INDEX(Assumptions!$F$8:$F$12,MATCH(B7030,Assumptions!$A$8:$A$12,0)),IF(P7030="181-365d",INDEX(Assumptions!$G$8:$G$12,MATCH(B7030,Assumptions!$A$8:$A$12,0)),INDEX(Assumptions!$H$8:$H$12,MATCH(B7030,Assumptions!$A$8:$A$12,0)))))</f>
        <v>0.8</v>
      </c>
      <c r="R7030" s="14">
        <f t="shared" ca="1" si="768"/>
        <v>87480.288</v>
      </c>
      <c r="S7030" s="14">
        <f t="shared" ca="1" si="769"/>
        <v>21870.072</v>
      </c>
      <c r="T7030" s="11" t="s">
        <v>25</v>
      </c>
      <c r="U7030" s="18" t="s">
        <v>26</v>
      </c>
    </row>
    <row r="7031" spans="1:21" ht="15" customHeight="1" x14ac:dyDescent="0.15">
      <c r="A7031" s="10" t="s">
        <v>7079</v>
      </c>
      <c r="B7031" s="11" t="s">
        <v>28</v>
      </c>
      <c r="C7031" s="11" t="s">
        <v>38</v>
      </c>
      <c r="D7031" s="12">
        <v>46130</v>
      </c>
      <c r="E7031" s="11">
        <v>2212</v>
      </c>
      <c r="F7031" s="11" t="s">
        <v>24</v>
      </c>
      <c r="G7031" s="13">
        <v>6551.13</v>
      </c>
      <c r="H7031" s="14">
        <f t="shared" si="763"/>
        <v>14491099.560000001</v>
      </c>
      <c r="I7031" s="14">
        <f>IF(F7031="GHS",H7031,H7031*Assumptions!$B$4)</f>
        <v>156503875.24800003</v>
      </c>
      <c r="J7031" s="15" t="str">
        <f>INDEX(Assumptions!$B$8:$B$12,MATCH(B7031,Assumptions!$A$8:$A$12,0))</f>
        <v>Fair Value Less Costs to Sell</v>
      </c>
      <c r="K7031" s="16">
        <f>G7031/(1-INDEX(Assumptions!$D$8:$D$12,MATCH(B7031,Assumptions!$A$8:$A$12,0)))</f>
        <v>7444.465909090909</v>
      </c>
      <c r="L7031" s="16">
        <f t="shared" si="764"/>
        <v>196.53389999999999</v>
      </c>
      <c r="M7031" s="16">
        <f t="shared" si="765"/>
        <v>372.22329545454545</v>
      </c>
      <c r="N7031" s="14">
        <f>E7031*(K7031-L7031-M7031)*IF(F7031="GHS",1,Assumptions!$B$4)</f>
        <v>164257930.88528728</v>
      </c>
      <c r="O7031" s="15">
        <f t="shared" ca="1" si="766"/>
        <v>156</v>
      </c>
      <c r="P7031" s="15" t="str">
        <f t="shared" ca="1" si="767"/>
        <v>91-180d</v>
      </c>
      <c r="Q7031" s="17">
        <f ca="1">IF(P7031="0-90d",0,IF(P7031="91-180d",INDEX(Assumptions!$F$8:$F$12,MATCH(B7031,Assumptions!$A$8:$A$12,0)),IF(P7031="181-365d",INDEX(Assumptions!$G$8:$G$12,MATCH(B7031,Assumptions!$A$8:$A$12,0)),INDEX(Assumptions!$H$8:$H$12,MATCH(B7031,Assumptions!$A$8:$A$12,0)))))</f>
        <v>0.02</v>
      </c>
      <c r="R7031" s="14">
        <f t="shared" ca="1" si="768"/>
        <v>3130077.5049600005</v>
      </c>
      <c r="S7031" s="14">
        <f t="shared" ca="1" si="769"/>
        <v>153373797.74304003</v>
      </c>
      <c r="T7031" s="11" t="s">
        <v>25</v>
      </c>
      <c r="U7031" s="18" t="s">
        <v>36</v>
      </c>
    </row>
    <row r="7032" spans="1:21" ht="15" customHeight="1" x14ac:dyDescent="0.15">
      <c r="A7032" s="10" t="s">
        <v>7080</v>
      </c>
      <c r="B7032" s="11" t="s">
        <v>31</v>
      </c>
      <c r="C7032" s="11" t="s">
        <v>63</v>
      </c>
      <c r="D7032" s="12">
        <v>45990</v>
      </c>
      <c r="E7032" s="11">
        <v>4711</v>
      </c>
      <c r="F7032" s="11" t="s">
        <v>33</v>
      </c>
      <c r="G7032" s="13">
        <v>1558.61</v>
      </c>
      <c r="H7032" s="14">
        <f t="shared" si="763"/>
        <v>7342611.71</v>
      </c>
      <c r="I7032" s="14">
        <f>IF(F7032="GHS",H7032,H7032*Assumptions!$B$4)</f>
        <v>7342611.71</v>
      </c>
      <c r="J7032" s="15" t="str">
        <f>INDEX(Assumptions!$B$8:$B$12,MATCH(B7032,Assumptions!$A$8:$A$12,0))</f>
        <v>Weighted Average</v>
      </c>
      <c r="K7032" s="16">
        <f>G7032/(1-INDEX(Assumptions!$D$8:$D$12,MATCH(B7032,Assumptions!$A$8:$A$12,0)))</f>
        <v>2164.7361111111109</v>
      </c>
      <c r="L7032" s="16">
        <f t="shared" si="764"/>
        <v>46.758299999999998</v>
      </c>
      <c r="M7032" s="16">
        <f t="shared" si="765"/>
        <v>108.23680555555555</v>
      </c>
      <c r="N7032" s="14">
        <f>E7032*(K7032-L7032-M7032)*IF(F7032="GHS",1,Assumptions!$B$4)</f>
        <v>9467889.8771722205</v>
      </c>
      <c r="O7032" s="15">
        <f t="shared" ca="1" si="766"/>
        <v>296</v>
      </c>
      <c r="P7032" s="15" t="str">
        <f t="shared" ca="1" si="767"/>
        <v>181-365d</v>
      </c>
      <c r="Q7032" s="17">
        <f ca="1">IF(P7032="0-90d",0,IF(P7032="91-180d",INDEX(Assumptions!$F$8:$F$12,MATCH(B7032,Assumptions!$A$8:$A$12,0)),IF(P7032="181-365d",INDEX(Assumptions!$G$8:$G$12,MATCH(B7032,Assumptions!$A$8:$A$12,0)),INDEX(Assumptions!$H$8:$H$12,MATCH(B7032,Assumptions!$A$8:$A$12,0)))))</f>
        <v>0.2</v>
      </c>
      <c r="R7032" s="14">
        <f t="shared" ca="1" si="768"/>
        <v>1468522.3420000002</v>
      </c>
      <c r="S7032" s="14">
        <f t="shared" ca="1" si="769"/>
        <v>5874089.3679999998</v>
      </c>
      <c r="T7032" s="11" t="s">
        <v>25</v>
      </c>
      <c r="U7032" s="18" t="s">
        <v>26</v>
      </c>
    </row>
    <row r="7033" spans="1:21" ht="15" customHeight="1" x14ac:dyDescent="0.15">
      <c r="A7033" s="10" t="s">
        <v>7081</v>
      </c>
      <c r="B7033" s="11" t="s">
        <v>41</v>
      </c>
      <c r="C7033" s="11" t="s">
        <v>44</v>
      </c>
      <c r="D7033" s="12">
        <v>45771</v>
      </c>
      <c r="E7033" s="11">
        <v>3750</v>
      </c>
      <c r="F7033" s="11" t="s">
        <v>33</v>
      </c>
      <c r="G7033" s="13">
        <v>250.38</v>
      </c>
      <c r="H7033" s="14">
        <f t="shared" si="763"/>
        <v>938925</v>
      </c>
      <c r="I7033" s="14">
        <f>IF(F7033="GHS",H7033,H7033*Assumptions!$B$4)</f>
        <v>938925</v>
      </c>
      <c r="J7033" s="15" t="str">
        <f>INDEX(Assumptions!$B$8:$B$12,MATCH(B7033,Assumptions!$A$8:$A$12,0))</f>
        <v>Weighted Average</v>
      </c>
      <c r="K7033" s="16">
        <f>G7033/(1-INDEX(Assumptions!$D$8:$D$12,MATCH(B7033,Assumptions!$A$8:$A$12,0)))</f>
        <v>385.2</v>
      </c>
      <c r="L7033" s="16">
        <f t="shared" si="764"/>
        <v>7.5113999999999992</v>
      </c>
      <c r="M7033" s="16">
        <f t="shared" si="765"/>
        <v>19.260000000000002</v>
      </c>
      <c r="N7033" s="14">
        <f>E7033*(K7033-L7033-M7033)*IF(F7033="GHS",1,Assumptions!$B$4)</f>
        <v>1344107.25</v>
      </c>
      <c r="O7033" s="15">
        <f t="shared" ca="1" si="766"/>
        <v>515</v>
      </c>
      <c r="P7033" s="15" t="str">
        <f t="shared" ca="1" si="767"/>
        <v>365d+</v>
      </c>
      <c r="Q7033" s="17">
        <f ca="1">IF(P7033="0-90d",0,IF(P7033="91-180d",INDEX(Assumptions!$F$8:$F$12,MATCH(B7033,Assumptions!$A$8:$A$12,0)),IF(P7033="181-365d",INDEX(Assumptions!$G$8:$G$12,MATCH(B7033,Assumptions!$A$8:$A$12,0)),INDEX(Assumptions!$H$8:$H$12,MATCH(B7033,Assumptions!$A$8:$A$12,0)))))</f>
        <v>0.8</v>
      </c>
      <c r="R7033" s="14">
        <f t="shared" ca="1" si="768"/>
        <v>751140</v>
      </c>
      <c r="S7033" s="14">
        <f t="shared" ca="1" si="769"/>
        <v>187785</v>
      </c>
      <c r="T7033" s="11" t="s">
        <v>25</v>
      </c>
      <c r="U7033" s="18" t="s">
        <v>36</v>
      </c>
    </row>
    <row r="7034" spans="1:21" ht="15" customHeight="1" x14ac:dyDescent="0.15">
      <c r="A7034" s="10" t="s">
        <v>7082</v>
      </c>
      <c r="B7034" s="11" t="s">
        <v>46</v>
      </c>
      <c r="C7034" s="11" t="s">
        <v>47</v>
      </c>
      <c r="D7034" s="12">
        <v>45761</v>
      </c>
      <c r="E7034" s="11">
        <v>4097</v>
      </c>
      <c r="F7034" s="11" t="s">
        <v>33</v>
      </c>
      <c r="G7034" s="13">
        <v>293318.48</v>
      </c>
      <c r="H7034" s="14">
        <f t="shared" si="763"/>
        <v>1201725812.5599999</v>
      </c>
      <c r="I7034" s="14">
        <f>IF(F7034="GHS",H7034,H7034*Assumptions!$B$4)</f>
        <v>1201725812.5599999</v>
      </c>
      <c r="J7034" s="15" t="str">
        <f>INDEX(Assumptions!$B$8:$B$12,MATCH(B7034,Assumptions!$A$8:$A$12,0))</f>
        <v>Specific Identification</v>
      </c>
      <c r="K7034" s="16">
        <f>G7034/(1-INDEX(Assumptions!$D$8:$D$12,MATCH(B7034,Assumptions!$A$8:$A$12,0)))</f>
        <v>376049.33333333331</v>
      </c>
      <c r="L7034" s="16">
        <f t="shared" si="764"/>
        <v>8799.5543999999991</v>
      </c>
      <c r="M7034" s="16">
        <f t="shared" si="765"/>
        <v>18802.466666666667</v>
      </c>
      <c r="N7034" s="14">
        <f>E7034*(K7034-L7034-M7034)*IF(F7034="GHS",1,Assumptions!$B$4)</f>
        <v>1427588638.3565331</v>
      </c>
      <c r="O7034" s="15">
        <f t="shared" ca="1" si="766"/>
        <v>525</v>
      </c>
      <c r="P7034" s="15" t="str">
        <f t="shared" ca="1" si="767"/>
        <v>365d+</v>
      </c>
      <c r="Q7034" s="17">
        <f ca="1">IF(P7034="0-90d",0,IF(P7034="91-180d",INDEX(Assumptions!$F$8:$F$12,MATCH(B7034,Assumptions!$A$8:$A$12,0)),IF(P7034="181-365d",INDEX(Assumptions!$G$8:$G$12,MATCH(B7034,Assumptions!$A$8:$A$12,0)),INDEX(Assumptions!$H$8:$H$12,MATCH(B7034,Assumptions!$A$8:$A$12,0)))))</f>
        <v>0.15</v>
      </c>
      <c r="R7034" s="14">
        <f t="shared" ca="1" si="768"/>
        <v>180258871.88399997</v>
      </c>
      <c r="S7034" s="14">
        <f t="shared" ca="1" si="769"/>
        <v>1021466940.676</v>
      </c>
      <c r="T7034" s="11" t="s">
        <v>25</v>
      </c>
      <c r="U7034" s="18" t="s">
        <v>26</v>
      </c>
    </row>
    <row r="7035" spans="1:21" ht="15" customHeight="1" x14ac:dyDescent="0.15">
      <c r="A7035" s="10" t="s">
        <v>7083</v>
      </c>
      <c r="B7035" s="11" t="s">
        <v>41</v>
      </c>
      <c r="C7035" s="11" t="s">
        <v>42</v>
      </c>
      <c r="D7035" s="12">
        <v>45908</v>
      </c>
      <c r="E7035" s="11">
        <v>3866</v>
      </c>
      <c r="F7035" s="11" t="s">
        <v>33</v>
      </c>
      <c r="G7035" s="13">
        <v>359.24</v>
      </c>
      <c r="H7035" s="14">
        <f t="shared" si="763"/>
        <v>1388821.84</v>
      </c>
      <c r="I7035" s="14">
        <f>IF(F7035="GHS",H7035,H7035*Assumptions!$B$4)</f>
        <v>1388821.84</v>
      </c>
      <c r="J7035" s="15" t="str">
        <f>INDEX(Assumptions!$B$8:$B$12,MATCH(B7035,Assumptions!$A$8:$A$12,0))</f>
        <v>Weighted Average</v>
      </c>
      <c r="K7035" s="16">
        <f>G7035/(1-INDEX(Assumptions!$D$8:$D$12,MATCH(B7035,Assumptions!$A$8:$A$12,0)))</f>
        <v>552.67692307692312</v>
      </c>
      <c r="L7035" s="16">
        <f t="shared" si="764"/>
        <v>10.777200000000001</v>
      </c>
      <c r="M7035" s="16">
        <f t="shared" si="765"/>
        <v>27.633846153846157</v>
      </c>
      <c r="N7035" s="14">
        <f>E7035*(K7035-L7035-M7035)*IF(F7035="GHS",1,Assumptions!$B$4)</f>
        <v>1988151.8801846153</v>
      </c>
      <c r="O7035" s="15">
        <f t="shared" ca="1" si="766"/>
        <v>378</v>
      </c>
      <c r="P7035" s="15" t="str">
        <f t="shared" ca="1" si="767"/>
        <v>365d+</v>
      </c>
      <c r="Q7035" s="17">
        <f ca="1">IF(P7035="0-90d",0,IF(P7035="91-180d",INDEX(Assumptions!$F$8:$F$12,MATCH(B7035,Assumptions!$A$8:$A$12,0)),IF(P7035="181-365d",INDEX(Assumptions!$G$8:$G$12,MATCH(B7035,Assumptions!$A$8:$A$12,0)),INDEX(Assumptions!$H$8:$H$12,MATCH(B7035,Assumptions!$A$8:$A$12,0)))))</f>
        <v>0.8</v>
      </c>
      <c r="R7035" s="14">
        <f t="shared" ca="1" si="768"/>
        <v>1111057.4720000001</v>
      </c>
      <c r="S7035" s="14">
        <f t="shared" ca="1" si="769"/>
        <v>277764.36800000002</v>
      </c>
      <c r="T7035" s="11" t="s">
        <v>25</v>
      </c>
      <c r="U7035" s="18" t="s">
        <v>26</v>
      </c>
    </row>
    <row r="7036" spans="1:21" ht="15" customHeight="1" x14ac:dyDescent="0.15">
      <c r="A7036" s="10" t="s">
        <v>7084</v>
      </c>
      <c r="B7036" s="11" t="s">
        <v>22</v>
      </c>
      <c r="C7036" s="11" t="s">
        <v>23</v>
      </c>
      <c r="D7036" s="12">
        <v>45731</v>
      </c>
      <c r="E7036" s="11">
        <v>2891</v>
      </c>
      <c r="F7036" s="11" t="s">
        <v>24</v>
      </c>
      <c r="G7036" s="13">
        <v>22217.06</v>
      </c>
      <c r="H7036" s="14">
        <f t="shared" si="763"/>
        <v>64229520.460000001</v>
      </c>
      <c r="I7036" s="14">
        <f>IF(F7036="GHS",H7036,H7036*Assumptions!$B$4)</f>
        <v>693678820.96800005</v>
      </c>
      <c r="J7036" s="15" t="str">
        <f>INDEX(Assumptions!$B$8:$B$12,MATCH(B7036,Assumptions!$A$8:$A$12,0))</f>
        <v>FIFO</v>
      </c>
      <c r="K7036" s="16">
        <f>G7036/(1-INDEX(Assumptions!$D$8:$D$12,MATCH(B7036,Assumptions!$A$8:$A$12,0)))</f>
        <v>27093.975609756097</v>
      </c>
      <c r="L7036" s="16">
        <f t="shared" si="764"/>
        <v>666.51179999999999</v>
      </c>
      <c r="M7036" s="16">
        <f t="shared" si="765"/>
        <v>1354.6987804878049</v>
      </c>
      <c r="N7036" s="14">
        <f>E7036*(K7036-L7036-M7036)*IF(F7036="GHS",1,Assumptions!$B$4)</f>
        <v>782841927.95583808</v>
      </c>
      <c r="O7036" s="15">
        <f t="shared" ca="1" si="766"/>
        <v>555</v>
      </c>
      <c r="P7036" s="15" t="str">
        <f t="shared" ca="1" si="767"/>
        <v>365d+</v>
      </c>
      <c r="Q7036" s="17">
        <f ca="1">IF(P7036="0-90d",0,IF(P7036="91-180d",INDEX(Assumptions!$F$8:$F$12,MATCH(B7036,Assumptions!$A$8:$A$12,0)),IF(P7036="181-365d",INDEX(Assumptions!$G$8:$G$12,MATCH(B7036,Assumptions!$A$8:$A$12,0)),INDEX(Assumptions!$H$8:$H$12,MATCH(B7036,Assumptions!$A$8:$A$12,0)))))</f>
        <v>0.5</v>
      </c>
      <c r="R7036" s="14">
        <f t="shared" ca="1" si="768"/>
        <v>346839410.48400003</v>
      </c>
      <c r="S7036" s="14">
        <f t="shared" si="769"/>
        <v>0</v>
      </c>
      <c r="T7036" s="11" t="s">
        <v>39</v>
      </c>
      <c r="U7036" s="18" t="s">
        <v>36</v>
      </c>
    </row>
    <row r="7037" spans="1:21" ht="15" customHeight="1" x14ac:dyDescent="0.15">
      <c r="A7037" s="10" t="s">
        <v>7085</v>
      </c>
      <c r="B7037" s="11" t="s">
        <v>31</v>
      </c>
      <c r="C7037" s="11" t="s">
        <v>76</v>
      </c>
      <c r="D7037" s="12">
        <v>46195</v>
      </c>
      <c r="E7037" s="11">
        <v>1559</v>
      </c>
      <c r="F7037" s="11" t="s">
        <v>33</v>
      </c>
      <c r="G7037" s="13">
        <v>2454.38</v>
      </c>
      <c r="H7037" s="14">
        <f t="shared" si="763"/>
        <v>3826378.4200000004</v>
      </c>
      <c r="I7037" s="14">
        <f>IF(F7037="GHS",H7037,H7037*Assumptions!$B$4)</f>
        <v>3826378.4200000004</v>
      </c>
      <c r="J7037" s="15" t="str">
        <f>INDEX(Assumptions!$B$8:$B$12,MATCH(B7037,Assumptions!$A$8:$A$12,0))</f>
        <v>Weighted Average</v>
      </c>
      <c r="K7037" s="16">
        <f>G7037/(1-INDEX(Assumptions!$D$8:$D$12,MATCH(B7037,Assumptions!$A$8:$A$12,0)))</f>
        <v>3408.8611111111113</v>
      </c>
      <c r="L7037" s="16">
        <f t="shared" si="764"/>
        <v>73.631399999999999</v>
      </c>
      <c r="M7037" s="16">
        <f t="shared" si="765"/>
        <v>170.44305555555559</v>
      </c>
      <c r="N7037" s="14">
        <f>E7037*(K7037-L7037-M7037)*IF(F7037="GHS",1,Assumptions!$B$4)</f>
        <v>4933902.3960111113</v>
      </c>
      <c r="O7037" s="15">
        <f t="shared" ca="1" si="766"/>
        <v>91</v>
      </c>
      <c r="P7037" s="15" t="str">
        <f t="shared" ca="1" si="767"/>
        <v>91-180d</v>
      </c>
      <c r="Q7037" s="17">
        <f ca="1">IF(P7037="0-90d",0,IF(P7037="91-180d",INDEX(Assumptions!$F$8:$F$12,MATCH(B7037,Assumptions!$A$8:$A$12,0)),IF(P7037="181-365d",INDEX(Assumptions!$G$8:$G$12,MATCH(B7037,Assumptions!$A$8:$A$12,0)),INDEX(Assumptions!$H$8:$H$12,MATCH(B7037,Assumptions!$A$8:$A$12,0)))))</f>
        <v>0.05</v>
      </c>
      <c r="R7037" s="14">
        <f t="shared" ca="1" si="768"/>
        <v>191318.92100000003</v>
      </c>
      <c r="S7037" s="14">
        <f t="shared" ca="1" si="769"/>
        <v>3635059.4990000003</v>
      </c>
      <c r="T7037" s="11" t="s">
        <v>25</v>
      </c>
      <c r="U7037" s="18" t="s">
        <v>26</v>
      </c>
    </row>
    <row r="7038" spans="1:21" ht="15" customHeight="1" x14ac:dyDescent="0.15">
      <c r="A7038" s="10" t="s">
        <v>7086</v>
      </c>
      <c r="B7038" s="11" t="s">
        <v>46</v>
      </c>
      <c r="C7038" s="11" t="s">
        <v>47</v>
      </c>
      <c r="D7038" s="12">
        <v>46226</v>
      </c>
      <c r="E7038" s="11">
        <v>3128</v>
      </c>
      <c r="F7038" s="11" t="s">
        <v>33</v>
      </c>
      <c r="G7038" s="13">
        <v>426847.25</v>
      </c>
      <c r="H7038" s="14">
        <f t="shared" si="763"/>
        <v>1335178198</v>
      </c>
      <c r="I7038" s="14">
        <f>IF(F7038="GHS",H7038,H7038*Assumptions!$B$4)</f>
        <v>1335178198</v>
      </c>
      <c r="J7038" s="15" t="str">
        <f>INDEX(Assumptions!$B$8:$B$12,MATCH(B7038,Assumptions!$A$8:$A$12,0))</f>
        <v>Specific Identification</v>
      </c>
      <c r="K7038" s="16">
        <f>G7038/(1-INDEX(Assumptions!$D$8:$D$12,MATCH(B7038,Assumptions!$A$8:$A$12,0)))</f>
        <v>547240.06410256412</v>
      </c>
      <c r="L7038" s="16">
        <f t="shared" si="764"/>
        <v>12805.4175</v>
      </c>
      <c r="M7038" s="16">
        <f t="shared" si="765"/>
        <v>27362.003205128207</v>
      </c>
      <c r="N7038" s="14">
        <f>E7038*(K7038-L7038-M7038)*IF(F7038="GHS",1,Assumptions!$B$4)</f>
        <v>1586123228.5471797</v>
      </c>
      <c r="O7038" s="15">
        <f t="shared" ca="1" si="766"/>
        <v>60</v>
      </c>
      <c r="P7038" s="15" t="str">
        <f t="shared" ca="1" si="767"/>
        <v>0-90d</v>
      </c>
      <c r="Q7038" s="17">
        <f ca="1">IF(P7038="0-90d",0,IF(P7038="91-180d",INDEX(Assumptions!$F$8:$F$12,MATCH(B7038,Assumptions!$A$8:$A$12,0)),IF(P7038="181-365d",INDEX(Assumptions!$G$8:$G$12,MATCH(B7038,Assumptions!$A$8:$A$12,0)),INDEX(Assumptions!$H$8:$H$12,MATCH(B7038,Assumptions!$A$8:$A$12,0)))))</f>
        <v>0</v>
      </c>
      <c r="R7038" s="14">
        <f t="shared" ca="1" si="768"/>
        <v>0</v>
      </c>
      <c r="S7038" s="14">
        <f t="shared" ca="1" si="769"/>
        <v>1335178198</v>
      </c>
      <c r="T7038" s="11" t="s">
        <v>25</v>
      </c>
      <c r="U7038" s="18" t="s">
        <v>26</v>
      </c>
    </row>
    <row r="7039" spans="1:21" ht="15" customHeight="1" x14ac:dyDescent="0.15">
      <c r="A7039" s="10" t="s">
        <v>7087</v>
      </c>
      <c r="B7039" s="11" t="s">
        <v>31</v>
      </c>
      <c r="C7039" s="11" t="s">
        <v>63</v>
      </c>
      <c r="D7039" s="12">
        <v>46114</v>
      </c>
      <c r="E7039" s="11">
        <v>2374</v>
      </c>
      <c r="F7039" s="11" t="s">
        <v>33</v>
      </c>
      <c r="G7039" s="13">
        <v>1437.81</v>
      </c>
      <c r="H7039" s="14">
        <f t="shared" si="763"/>
        <v>3413360.94</v>
      </c>
      <c r="I7039" s="14">
        <f>IF(F7039="GHS",H7039,H7039*Assumptions!$B$4)</f>
        <v>3413360.94</v>
      </c>
      <c r="J7039" s="15" t="str">
        <f>INDEX(Assumptions!$B$8:$B$12,MATCH(B7039,Assumptions!$A$8:$A$12,0))</f>
        <v>Weighted Average</v>
      </c>
      <c r="K7039" s="16">
        <f>G7039/(1-INDEX(Assumptions!$D$8:$D$12,MATCH(B7039,Assumptions!$A$8:$A$12,0)))</f>
        <v>1996.9583333333333</v>
      </c>
      <c r="L7039" s="16">
        <f t="shared" si="764"/>
        <v>43.134299999999996</v>
      </c>
      <c r="M7039" s="16">
        <f t="shared" si="765"/>
        <v>99.847916666666663</v>
      </c>
      <c r="N7039" s="14">
        <f>E7039*(K7039-L7039-M7039)*IF(F7039="GHS",1,Assumptions!$B$4)</f>
        <v>4401339.300966667</v>
      </c>
      <c r="O7039" s="15">
        <f t="shared" ca="1" si="766"/>
        <v>172</v>
      </c>
      <c r="P7039" s="15" t="str">
        <f t="shared" ca="1" si="767"/>
        <v>91-180d</v>
      </c>
      <c r="Q7039" s="17">
        <f ca="1">IF(P7039="0-90d",0,IF(P7039="91-180d",INDEX(Assumptions!$F$8:$F$12,MATCH(B7039,Assumptions!$A$8:$A$12,0)),IF(P7039="181-365d",INDEX(Assumptions!$G$8:$G$12,MATCH(B7039,Assumptions!$A$8:$A$12,0)),INDEX(Assumptions!$H$8:$H$12,MATCH(B7039,Assumptions!$A$8:$A$12,0)))))</f>
        <v>0.05</v>
      </c>
      <c r="R7039" s="14">
        <f t="shared" ca="1" si="768"/>
        <v>170668.04700000002</v>
      </c>
      <c r="S7039" s="14">
        <f t="shared" ca="1" si="769"/>
        <v>3242692.8930000002</v>
      </c>
      <c r="T7039" s="11" t="s">
        <v>25</v>
      </c>
      <c r="U7039" s="18" t="s">
        <v>26</v>
      </c>
    </row>
    <row r="7040" spans="1:21" ht="15" customHeight="1" x14ac:dyDescent="0.15">
      <c r="A7040" s="10" t="s">
        <v>7088</v>
      </c>
      <c r="B7040" s="11" t="s">
        <v>31</v>
      </c>
      <c r="C7040" s="11" t="s">
        <v>63</v>
      </c>
      <c r="D7040" s="12">
        <v>45891</v>
      </c>
      <c r="E7040" s="11">
        <v>1177</v>
      </c>
      <c r="F7040" s="11" t="s">
        <v>33</v>
      </c>
      <c r="G7040" s="13">
        <v>1958.66</v>
      </c>
      <c r="H7040" s="14">
        <f t="shared" si="763"/>
        <v>2305342.8200000003</v>
      </c>
      <c r="I7040" s="14">
        <f>IF(F7040="GHS",H7040,H7040*Assumptions!$B$4)</f>
        <v>2305342.8200000003</v>
      </c>
      <c r="J7040" s="15" t="str">
        <f>INDEX(Assumptions!$B$8:$B$12,MATCH(B7040,Assumptions!$A$8:$A$12,0))</f>
        <v>Weighted Average</v>
      </c>
      <c r="K7040" s="16">
        <f>G7040/(1-INDEX(Assumptions!$D$8:$D$12,MATCH(B7040,Assumptions!$A$8:$A$12,0)))</f>
        <v>2720.3611111111113</v>
      </c>
      <c r="L7040" s="16">
        <f t="shared" si="764"/>
        <v>58.759799999999998</v>
      </c>
      <c r="M7040" s="16">
        <f t="shared" si="765"/>
        <v>136.01805555555558</v>
      </c>
      <c r="N7040" s="14">
        <f>E7040*(K7040-L7040-M7040)*IF(F7040="GHS",1,Assumptions!$B$4)</f>
        <v>2972611.4917888893</v>
      </c>
      <c r="O7040" s="15">
        <f t="shared" ca="1" si="766"/>
        <v>395</v>
      </c>
      <c r="P7040" s="15" t="str">
        <f t="shared" ca="1" si="767"/>
        <v>365d+</v>
      </c>
      <c r="Q7040" s="17">
        <f ca="1">IF(P7040="0-90d",0,IF(P7040="91-180d",INDEX(Assumptions!$F$8:$F$12,MATCH(B7040,Assumptions!$A$8:$A$12,0)),IF(P7040="181-365d",INDEX(Assumptions!$G$8:$G$12,MATCH(B7040,Assumptions!$A$8:$A$12,0)),INDEX(Assumptions!$H$8:$H$12,MATCH(B7040,Assumptions!$A$8:$A$12,0)))))</f>
        <v>0.6</v>
      </c>
      <c r="R7040" s="14">
        <f t="shared" ca="1" si="768"/>
        <v>1383205.692</v>
      </c>
      <c r="S7040" s="14">
        <f t="shared" ca="1" si="769"/>
        <v>922137.12800000026</v>
      </c>
      <c r="T7040" s="11" t="s">
        <v>25</v>
      </c>
      <c r="U7040" s="18" t="s">
        <v>26</v>
      </c>
    </row>
    <row r="7041" spans="1:21" ht="15" customHeight="1" x14ac:dyDescent="0.15">
      <c r="A7041" s="10" t="s">
        <v>7089</v>
      </c>
      <c r="B7041" s="11" t="s">
        <v>28</v>
      </c>
      <c r="C7041" s="11" t="s">
        <v>29</v>
      </c>
      <c r="D7041" s="12">
        <v>45994</v>
      </c>
      <c r="E7041" s="11">
        <v>3514</v>
      </c>
      <c r="F7041" s="11" t="s">
        <v>24</v>
      </c>
      <c r="G7041" s="13">
        <v>3303.42</v>
      </c>
      <c r="H7041" s="14">
        <f t="shared" si="763"/>
        <v>11608217.880000001</v>
      </c>
      <c r="I7041" s="14">
        <f>IF(F7041="GHS",H7041,H7041*Assumptions!$B$4)</f>
        <v>125368753.10400002</v>
      </c>
      <c r="J7041" s="15" t="str">
        <f>INDEX(Assumptions!$B$8:$B$12,MATCH(B7041,Assumptions!$A$8:$A$12,0))</f>
        <v>Fair Value Less Costs to Sell</v>
      </c>
      <c r="K7041" s="16">
        <f>G7041/(1-INDEX(Assumptions!$D$8:$D$12,MATCH(B7041,Assumptions!$A$8:$A$12,0)))</f>
        <v>3753.8863636363635</v>
      </c>
      <c r="L7041" s="16">
        <f t="shared" si="764"/>
        <v>99.102599999999995</v>
      </c>
      <c r="M7041" s="16">
        <f t="shared" si="765"/>
        <v>187.69431818181818</v>
      </c>
      <c r="N7041" s="14">
        <f>E7041*(K7041-L7041-M7041)*IF(F7041="GHS",1,Assumptions!$B$4)</f>
        <v>131580204.96233454</v>
      </c>
      <c r="O7041" s="15">
        <f t="shared" ca="1" si="766"/>
        <v>292</v>
      </c>
      <c r="P7041" s="15" t="str">
        <f t="shared" ca="1" si="767"/>
        <v>181-365d</v>
      </c>
      <c r="Q7041" s="17">
        <f ca="1">IF(P7041="0-90d",0,IF(P7041="91-180d",INDEX(Assumptions!$F$8:$F$12,MATCH(B7041,Assumptions!$A$8:$A$12,0)),IF(P7041="181-365d",INDEX(Assumptions!$G$8:$G$12,MATCH(B7041,Assumptions!$A$8:$A$12,0)),INDEX(Assumptions!$H$8:$H$12,MATCH(B7041,Assumptions!$A$8:$A$12,0)))))</f>
        <v>0.1</v>
      </c>
      <c r="R7041" s="14">
        <f t="shared" ca="1" si="768"/>
        <v>12536875.310400002</v>
      </c>
      <c r="S7041" s="14">
        <f t="shared" ca="1" si="769"/>
        <v>112831877.79360002</v>
      </c>
      <c r="T7041" s="11" t="s">
        <v>25</v>
      </c>
      <c r="U7041" s="18" t="s">
        <v>36</v>
      </c>
    </row>
    <row r="7042" spans="1:21" ht="15" customHeight="1" x14ac:dyDescent="0.15">
      <c r="A7042" s="10" t="s">
        <v>7090</v>
      </c>
      <c r="B7042" s="11" t="s">
        <v>31</v>
      </c>
      <c r="C7042" s="11" t="s">
        <v>63</v>
      </c>
      <c r="D7042" s="12">
        <v>46221</v>
      </c>
      <c r="E7042" s="11">
        <v>3681</v>
      </c>
      <c r="F7042" s="11" t="s">
        <v>33</v>
      </c>
      <c r="G7042" s="13">
        <v>2008.23</v>
      </c>
      <c r="H7042" s="14">
        <f t="shared" ref="H7042:H7105" si="770">E7042*G7042</f>
        <v>7392294.6299999999</v>
      </c>
      <c r="I7042" s="14">
        <f>IF(F7042="GHS",H7042,H7042*Assumptions!$B$4)</f>
        <v>7392294.6299999999</v>
      </c>
      <c r="J7042" s="15" t="str">
        <f>INDEX(Assumptions!$B$8:$B$12,MATCH(B7042,Assumptions!$A$8:$A$12,0))</f>
        <v>Weighted Average</v>
      </c>
      <c r="K7042" s="16">
        <f>G7042/(1-INDEX(Assumptions!$D$8:$D$12,MATCH(B7042,Assumptions!$A$8:$A$12,0)))</f>
        <v>2789.2083333333335</v>
      </c>
      <c r="L7042" s="16">
        <f t="shared" ref="L7042:L7105" si="771">G7042*0.03</f>
        <v>60.246899999999997</v>
      </c>
      <c r="M7042" s="16">
        <f t="shared" ref="M7042:M7105" si="772">K7042*0.05</f>
        <v>139.46041666666667</v>
      </c>
      <c r="N7042" s="14">
        <f>E7042*(K7042-L7042-M7042)*IF(F7042="GHS",1,Assumptions!$B$4)</f>
        <v>9531953.242349999</v>
      </c>
      <c r="O7042" s="15">
        <f t="shared" ref="O7042:O7105" ca="1" si="773">TODAY()-D7042</f>
        <v>65</v>
      </c>
      <c r="P7042" s="15" t="str">
        <f t="shared" ref="P7042:P7105" ca="1" si="774">IF(O7042&lt;=90,"0-90d",IF(O7042&lt;=180,"91-180d",IF(O7042&lt;=365,"181-365d","365d+")))</f>
        <v>0-90d</v>
      </c>
      <c r="Q7042" s="17">
        <f ca="1">IF(P7042="0-90d",0,IF(P7042="91-180d",INDEX(Assumptions!$F$8:$F$12,MATCH(B7042,Assumptions!$A$8:$A$12,0)),IF(P7042="181-365d",INDEX(Assumptions!$G$8:$G$12,MATCH(B7042,Assumptions!$A$8:$A$12,0)),INDEX(Assumptions!$H$8:$H$12,MATCH(B7042,Assumptions!$A$8:$A$12,0)))))</f>
        <v>0</v>
      </c>
      <c r="R7042" s="14">
        <f t="shared" ref="R7042:R7105" ca="1" si="775">I7042*Q7042</f>
        <v>0</v>
      </c>
      <c r="S7042" s="14">
        <f t="shared" ref="S7042:S7105" ca="1" si="776">IF(T7042="Held on Consignment (Not Owned)",0,MIN(I7042-R7042,N7042))</f>
        <v>7392294.6299999999</v>
      </c>
      <c r="T7042" s="11" t="s">
        <v>25</v>
      </c>
      <c r="U7042" s="18" t="s">
        <v>26</v>
      </c>
    </row>
    <row r="7043" spans="1:21" ht="15" customHeight="1" x14ac:dyDescent="0.15">
      <c r="A7043" s="10" t="s">
        <v>7091</v>
      </c>
      <c r="B7043" s="11" t="s">
        <v>46</v>
      </c>
      <c r="C7043" s="11" t="s">
        <v>47</v>
      </c>
      <c r="D7043" s="12">
        <v>45902</v>
      </c>
      <c r="E7043" s="11">
        <v>1696</v>
      </c>
      <c r="F7043" s="11" t="s">
        <v>33</v>
      </c>
      <c r="G7043" s="13">
        <v>379777.3</v>
      </c>
      <c r="H7043" s="14">
        <f t="shared" si="770"/>
        <v>644102300.79999995</v>
      </c>
      <c r="I7043" s="14">
        <f>IF(F7043="GHS",H7043,H7043*Assumptions!$B$4)</f>
        <v>644102300.79999995</v>
      </c>
      <c r="J7043" s="15" t="str">
        <f>INDEX(Assumptions!$B$8:$B$12,MATCH(B7043,Assumptions!$A$8:$A$12,0))</f>
        <v>Specific Identification</v>
      </c>
      <c r="K7043" s="16">
        <f>G7043/(1-INDEX(Assumptions!$D$8:$D$12,MATCH(B7043,Assumptions!$A$8:$A$12,0)))</f>
        <v>486893.97435897432</v>
      </c>
      <c r="L7043" s="16">
        <f t="shared" si="771"/>
        <v>11393.319</v>
      </c>
      <c r="M7043" s="16">
        <f t="shared" si="772"/>
        <v>24344.698717948719</v>
      </c>
      <c r="N7043" s="14">
        <f>E7043*(K7043-L7043-M7043)*IF(F7043="GHS",1,Assumptions!$B$4)</f>
        <v>765160502.46317947</v>
      </c>
      <c r="O7043" s="15">
        <f t="shared" ca="1" si="773"/>
        <v>384</v>
      </c>
      <c r="P7043" s="15" t="str">
        <f t="shared" ca="1" si="774"/>
        <v>365d+</v>
      </c>
      <c r="Q7043" s="17">
        <f ca="1">IF(P7043="0-90d",0,IF(P7043="91-180d",INDEX(Assumptions!$F$8:$F$12,MATCH(B7043,Assumptions!$A$8:$A$12,0)),IF(P7043="181-365d",INDEX(Assumptions!$G$8:$G$12,MATCH(B7043,Assumptions!$A$8:$A$12,0)),INDEX(Assumptions!$H$8:$H$12,MATCH(B7043,Assumptions!$A$8:$A$12,0)))))</f>
        <v>0.15</v>
      </c>
      <c r="R7043" s="14">
        <f t="shared" ca="1" si="775"/>
        <v>96615345.11999999</v>
      </c>
      <c r="S7043" s="14">
        <f t="shared" ca="1" si="776"/>
        <v>547486955.67999995</v>
      </c>
      <c r="T7043" s="11" t="s">
        <v>25</v>
      </c>
      <c r="U7043" s="18" t="s">
        <v>26</v>
      </c>
    </row>
    <row r="7044" spans="1:21" ht="15" customHeight="1" x14ac:dyDescent="0.15">
      <c r="A7044" s="10" t="s">
        <v>7092</v>
      </c>
      <c r="B7044" s="11" t="s">
        <v>22</v>
      </c>
      <c r="C7044" s="11" t="s">
        <v>23</v>
      </c>
      <c r="D7044" s="12">
        <v>45886</v>
      </c>
      <c r="E7044" s="11">
        <v>3450</v>
      </c>
      <c r="F7044" s="11" t="s">
        <v>24</v>
      </c>
      <c r="G7044" s="13">
        <v>11454.94</v>
      </c>
      <c r="H7044" s="14">
        <f t="shared" si="770"/>
        <v>39519543</v>
      </c>
      <c r="I7044" s="14">
        <f>IF(F7044="GHS",H7044,H7044*Assumptions!$B$4)</f>
        <v>426811064.40000004</v>
      </c>
      <c r="J7044" s="15" t="str">
        <f>INDEX(Assumptions!$B$8:$B$12,MATCH(B7044,Assumptions!$A$8:$A$12,0))</f>
        <v>FIFO</v>
      </c>
      <c r="K7044" s="16">
        <f>G7044/(1-INDEX(Assumptions!$D$8:$D$12,MATCH(B7044,Assumptions!$A$8:$A$12,0)))</f>
        <v>13969.439024390244</v>
      </c>
      <c r="L7044" s="16">
        <f t="shared" si="771"/>
        <v>343.64819999999997</v>
      </c>
      <c r="M7044" s="16">
        <f t="shared" si="772"/>
        <v>698.47195121951222</v>
      </c>
      <c r="N7044" s="14">
        <f>E7044*(K7044-L7044-M7044)*IF(F7044="GHS",1,Assumptions!$B$4)</f>
        <v>481671901.21434152</v>
      </c>
      <c r="O7044" s="15">
        <f t="shared" ca="1" si="773"/>
        <v>400</v>
      </c>
      <c r="P7044" s="15" t="str">
        <f t="shared" ca="1" si="774"/>
        <v>365d+</v>
      </c>
      <c r="Q7044" s="17">
        <f ca="1">IF(P7044="0-90d",0,IF(P7044="91-180d",INDEX(Assumptions!$F$8:$F$12,MATCH(B7044,Assumptions!$A$8:$A$12,0)),IF(P7044="181-365d",INDEX(Assumptions!$G$8:$G$12,MATCH(B7044,Assumptions!$A$8:$A$12,0)),INDEX(Assumptions!$H$8:$H$12,MATCH(B7044,Assumptions!$A$8:$A$12,0)))))</f>
        <v>0.5</v>
      </c>
      <c r="R7044" s="14">
        <f t="shared" ca="1" si="775"/>
        <v>213405532.20000002</v>
      </c>
      <c r="S7044" s="14">
        <f t="shared" ca="1" si="776"/>
        <v>213405532.20000002</v>
      </c>
      <c r="T7044" s="11" t="s">
        <v>25</v>
      </c>
      <c r="U7044" s="18" t="s">
        <v>36</v>
      </c>
    </row>
    <row r="7045" spans="1:21" ht="15" customHeight="1" x14ac:dyDescent="0.15">
      <c r="A7045" s="10" t="s">
        <v>7093</v>
      </c>
      <c r="B7045" s="11" t="s">
        <v>46</v>
      </c>
      <c r="C7045" s="11" t="s">
        <v>52</v>
      </c>
      <c r="D7045" s="12">
        <v>46141</v>
      </c>
      <c r="E7045" s="11">
        <v>2108</v>
      </c>
      <c r="F7045" s="11" t="s">
        <v>33</v>
      </c>
      <c r="G7045" s="13">
        <v>377609.92</v>
      </c>
      <c r="H7045" s="14">
        <f t="shared" si="770"/>
        <v>796001711.36000001</v>
      </c>
      <c r="I7045" s="14">
        <f>IF(F7045="GHS",H7045,H7045*Assumptions!$B$4)</f>
        <v>796001711.36000001</v>
      </c>
      <c r="J7045" s="15" t="str">
        <f>INDEX(Assumptions!$B$8:$B$12,MATCH(B7045,Assumptions!$A$8:$A$12,0))</f>
        <v>Specific Identification</v>
      </c>
      <c r="K7045" s="16">
        <f>G7045/(1-INDEX(Assumptions!$D$8:$D$12,MATCH(B7045,Assumptions!$A$8:$A$12,0)))</f>
        <v>484115.282051282</v>
      </c>
      <c r="L7045" s="16">
        <f t="shared" si="771"/>
        <v>11328.2976</v>
      </c>
      <c r="M7045" s="16">
        <f t="shared" si="772"/>
        <v>24205.764102564102</v>
      </c>
      <c r="N7045" s="14">
        <f>E7045*(K7045-L7045-M7045)*IF(F7045="GHS",1,Assumptions!$B$4)</f>
        <v>945609212.4950974</v>
      </c>
      <c r="O7045" s="15">
        <f t="shared" ca="1" si="773"/>
        <v>145</v>
      </c>
      <c r="P7045" s="15" t="str">
        <f t="shared" ca="1" si="774"/>
        <v>91-180d</v>
      </c>
      <c r="Q7045" s="17">
        <f ca="1">IF(P7045="0-90d",0,IF(P7045="91-180d",INDEX(Assumptions!$F$8:$F$12,MATCH(B7045,Assumptions!$A$8:$A$12,0)),IF(P7045="181-365d",INDEX(Assumptions!$G$8:$G$12,MATCH(B7045,Assumptions!$A$8:$A$12,0)),INDEX(Assumptions!$H$8:$H$12,MATCH(B7045,Assumptions!$A$8:$A$12,0)))))</f>
        <v>0</v>
      </c>
      <c r="R7045" s="14">
        <f t="shared" ca="1" si="775"/>
        <v>0</v>
      </c>
      <c r="S7045" s="14">
        <f t="shared" ca="1" si="776"/>
        <v>796001711.36000001</v>
      </c>
      <c r="T7045" s="11" t="s">
        <v>25</v>
      </c>
      <c r="U7045" s="18" t="s">
        <v>26</v>
      </c>
    </row>
    <row r="7046" spans="1:21" ht="15" customHeight="1" x14ac:dyDescent="0.15">
      <c r="A7046" s="10" t="s">
        <v>7094</v>
      </c>
      <c r="B7046" s="11" t="s">
        <v>41</v>
      </c>
      <c r="C7046" s="11" t="s">
        <v>49</v>
      </c>
      <c r="D7046" s="12">
        <v>45863</v>
      </c>
      <c r="E7046" s="11">
        <v>2272</v>
      </c>
      <c r="F7046" s="11" t="s">
        <v>33</v>
      </c>
      <c r="G7046" s="13">
        <v>630.04999999999995</v>
      </c>
      <c r="H7046" s="14">
        <f t="shared" si="770"/>
        <v>1431473.5999999999</v>
      </c>
      <c r="I7046" s="14">
        <f>IF(F7046="GHS",H7046,H7046*Assumptions!$B$4)</f>
        <v>1431473.5999999999</v>
      </c>
      <c r="J7046" s="15" t="str">
        <f>INDEX(Assumptions!$B$8:$B$12,MATCH(B7046,Assumptions!$A$8:$A$12,0))</f>
        <v>Weighted Average</v>
      </c>
      <c r="K7046" s="16">
        <f>G7046/(1-INDEX(Assumptions!$D$8:$D$12,MATCH(B7046,Assumptions!$A$8:$A$12,0)))</f>
        <v>969.30769230769215</v>
      </c>
      <c r="L7046" s="16">
        <f t="shared" si="771"/>
        <v>18.901499999999999</v>
      </c>
      <c r="M7046" s="16">
        <f t="shared" si="772"/>
        <v>48.465384615384608</v>
      </c>
      <c r="N7046" s="14">
        <f>E7046*(K7046-L7046-M7046)*IF(F7046="GHS",1,Assumptions!$B$4)</f>
        <v>2049209.5150769227</v>
      </c>
      <c r="O7046" s="15">
        <f t="shared" ca="1" si="773"/>
        <v>423</v>
      </c>
      <c r="P7046" s="15" t="str">
        <f t="shared" ca="1" si="774"/>
        <v>365d+</v>
      </c>
      <c r="Q7046" s="17">
        <f ca="1">IF(P7046="0-90d",0,IF(P7046="91-180d",INDEX(Assumptions!$F$8:$F$12,MATCH(B7046,Assumptions!$A$8:$A$12,0)),IF(P7046="181-365d",INDEX(Assumptions!$G$8:$G$12,MATCH(B7046,Assumptions!$A$8:$A$12,0)),INDEX(Assumptions!$H$8:$H$12,MATCH(B7046,Assumptions!$A$8:$A$12,0)))))</f>
        <v>0.8</v>
      </c>
      <c r="R7046" s="14">
        <f t="shared" ca="1" si="775"/>
        <v>1145178.8799999999</v>
      </c>
      <c r="S7046" s="14">
        <f t="shared" ca="1" si="776"/>
        <v>286294.71999999997</v>
      </c>
      <c r="T7046" s="11" t="s">
        <v>25</v>
      </c>
      <c r="U7046" s="18" t="s">
        <v>26</v>
      </c>
    </row>
    <row r="7047" spans="1:21" ht="15" customHeight="1" x14ac:dyDescent="0.15">
      <c r="A7047" s="10" t="s">
        <v>7095</v>
      </c>
      <c r="B7047" s="11" t="s">
        <v>31</v>
      </c>
      <c r="C7047" s="11" t="s">
        <v>63</v>
      </c>
      <c r="D7047" s="12">
        <v>45773</v>
      </c>
      <c r="E7047" s="11">
        <v>2169</v>
      </c>
      <c r="F7047" s="11" t="s">
        <v>33</v>
      </c>
      <c r="G7047" s="13">
        <v>1923.16</v>
      </c>
      <c r="H7047" s="14">
        <f t="shared" si="770"/>
        <v>4171334.04</v>
      </c>
      <c r="I7047" s="14">
        <f>IF(F7047="GHS",H7047,H7047*Assumptions!$B$4)</f>
        <v>4171334.04</v>
      </c>
      <c r="J7047" s="15" t="str">
        <f>INDEX(Assumptions!$B$8:$B$12,MATCH(B7047,Assumptions!$A$8:$A$12,0))</f>
        <v>Weighted Average</v>
      </c>
      <c r="K7047" s="16">
        <f>G7047/(1-INDEX(Assumptions!$D$8:$D$12,MATCH(B7047,Assumptions!$A$8:$A$12,0)))</f>
        <v>2671.0555555555557</v>
      </c>
      <c r="L7047" s="16">
        <f t="shared" si="771"/>
        <v>57.694800000000001</v>
      </c>
      <c r="M7047" s="16">
        <f t="shared" si="772"/>
        <v>133.55277777777778</v>
      </c>
      <c r="N7047" s="14">
        <f>E7047*(K7047-L7047-M7047)*IF(F7047="GHS",1,Assumptions!$B$4)</f>
        <v>5378703.5037999991</v>
      </c>
      <c r="O7047" s="15">
        <f t="shared" ca="1" si="773"/>
        <v>513</v>
      </c>
      <c r="P7047" s="15" t="str">
        <f t="shared" ca="1" si="774"/>
        <v>365d+</v>
      </c>
      <c r="Q7047" s="17">
        <f ca="1">IF(P7047="0-90d",0,IF(P7047="91-180d",INDEX(Assumptions!$F$8:$F$12,MATCH(B7047,Assumptions!$A$8:$A$12,0)),IF(P7047="181-365d",INDEX(Assumptions!$G$8:$G$12,MATCH(B7047,Assumptions!$A$8:$A$12,0)),INDEX(Assumptions!$H$8:$H$12,MATCH(B7047,Assumptions!$A$8:$A$12,0)))))</f>
        <v>0.6</v>
      </c>
      <c r="R7047" s="14">
        <f t="shared" ca="1" si="775"/>
        <v>2502800.4240000001</v>
      </c>
      <c r="S7047" s="14">
        <f t="shared" ca="1" si="776"/>
        <v>1668533.6159999999</v>
      </c>
      <c r="T7047" s="11" t="s">
        <v>25</v>
      </c>
      <c r="U7047" s="18" t="s">
        <v>26</v>
      </c>
    </row>
    <row r="7048" spans="1:21" ht="15" customHeight="1" x14ac:dyDescent="0.15">
      <c r="A7048" s="10" t="s">
        <v>7096</v>
      </c>
      <c r="B7048" s="11" t="s">
        <v>41</v>
      </c>
      <c r="C7048" s="11" t="s">
        <v>44</v>
      </c>
      <c r="D7048" s="12">
        <v>46122</v>
      </c>
      <c r="E7048" s="11">
        <v>970</v>
      </c>
      <c r="F7048" s="11" t="s">
        <v>33</v>
      </c>
      <c r="G7048" s="13">
        <v>932.64</v>
      </c>
      <c r="H7048" s="14">
        <f t="shared" si="770"/>
        <v>904660.79999999993</v>
      </c>
      <c r="I7048" s="14">
        <f>IF(F7048="GHS",H7048,H7048*Assumptions!$B$4)</f>
        <v>904660.79999999993</v>
      </c>
      <c r="J7048" s="15" t="str">
        <f>INDEX(Assumptions!$B$8:$B$12,MATCH(B7048,Assumptions!$A$8:$A$12,0))</f>
        <v>Weighted Average</v>
      </c>
      <c r="K7048" s="16">
        <f>G7048/(1-INDEX(Assumptions!$D$8:$D$12,MATCH(B7048,Assumptions!$A$8:$A$12,0)))</f>
        <v>1434.8307692307692</v>
      </c>
      <c r="L7048" s="16">
        <f t="shared" si="771"/>
        <v>27.979199999999999</v>
      </c>
      <c r="M7048" s="16">
        <f t="shared" si="772"/>
        <v>71.741538461538468</v>
      </c>
      <c r="N7048" s="14">
        <f>E7048*(K7048-L7048-M7048)*IF(F7048="GHS",1,Assumptions!$B$4)</f>
        <v>1295056.7298461536</v>
      </c>
      <c r="O7048" s="15">
        <f t="shared" ca="1" si="773"/>
        <v>164</v>
      </c>
      <c r="P7048" s="15" t="str">
        <f t="shared" ca="1" si="774"/>
        <v>91-180d</v>
      </c>
      <c r="Q7048" s="17">
        <f ca="1">IF(P7048="0-90d",0,IF(P7048="91-180d",INDEX(Assumptions!$F$8:$F$12,MATCH(B7048,Assumptions!$A$8:$A$12,0)),IF(P7048="181-365d",INDEX(Assumptions!$G$8:$G$12,MATCH(B7048,Assumptions!$A$8:$A$12,0)),INDEX(Assumptions!$H$8:$H$12,MATCH(B7048,Assumptions!$A$8:$A$12,0)))))</f>
        <v>0.1</v>
      </c>
      <c r="R7048" s="14">
        <f t="shared" ca="1" si="775"/>
        <v>90466.08</v>
      </c>
      <c r="S7048" s="14">
        <f t="shared" ca="1" si="776"/>
        <v>814194.72</v>
      </c>
      <c r="T7048" s="11" t="s">
        <v>25</v>
      </c>
      <c r="U7048" s="18" t="s">
        <v>36</v>
      </c>
    </row>
    <row r="7049" spans="1:21" ht="15" customHeight="1" x14ac:dyDescent="0.15">
      <c r="A7049" s="10" t="s">
        <v>7097</v>
      </c>
      <c r="B7049" s="11" t="s">
        <v>22</v>
      </c>
      <c r="C7049" s="11" t="s">
        <v>23</v>
      </c>
      <c r="D7049" s="12">
        <v>45855</v>
      </c>
      <c r="E7049" s="11">
        <v>1045</v>
      </c>
      <c r="F7049" s="11" t="s">
        <v>24</v>
      </c>
      <c r="G7049" s="13">
        <v>30567.58</v>
      </c>
      <c r="H7049" s="14">
        <f t="shared" si="770"/>
        <v>31943121.100000001</v>
      </c>
      <c r="I7049" s="14">
        <f>IF(F7049="GHS",H7049,H7049*Assumptions!$B$4)</f>
        <v>344985707.88000005</v>
      </c>
      <c r="J7049" s="15" t="str">
        <f>INDEX(Assumptions!$B$8:$B$12,MATCH(B7049,Assumptions!$A$8:$A$12,0))</f>
        <v>FIFO</v>
      </c>
      <c r="K7049" s="16">
        <f>G7049/(1-INDEX(Assumptions!$D$8:$D$12,MATCH(B7049,Assumptions!$A$8:$A$12,0)))</f>
        <v>37277.536585365851</v>
      </c>
      <c r="L7049" s="16">
        <f t="shared" si="771"/>
        <v>917.02740000000006</v>
      </c>
      <c r="M7049" s="16">
        <f t="shared" si="772"/>
        <v>1863.8768292682926</v>
      </c>
      <c r="N7049" s="14">
        <f>E7049*(K7049-L7049-M7049)*IF(F7049="GHS",1,Assumptions!$B$4)</f>
        <v>389328992.77091706</v>
      </c>
      <c r="O7049" s="15">
        <f t="shared" ca="1" si="773"/>
        <v>431</v>
      </c>
      <c r="P7049" s="15" t="str">
        <f t="shared" ca="1" si="774"/>
        <v>365d+</v>
      </c>
      <c r="Q7049" s="17">
        <f ca="1">IF(P7049="0-90d",0,IF(P7049="91-180d",INDEX(Assumptions!$F$8:$F$12,MATCH(B7049,Assumptions!$A$8:$A$12,0)),IF(P7049="181-365d",INDEX(Assumptions!$G$8:$G$12,MATCH(B7049,Assumptions!$A$8:$A$12,0)),INDEX(Assumptions!$H$8:$H$12,MATCH(B7049,Assumptions!$A$8:$A$12,0)))))</f>
        <v>0.5</v>
      </c>
      <c r="R7049" s="14">
        <f t="shared" ca="1" si="775"/>
        <v>172492853.94000003</v>
      </c>
      <c r="S7049" s="14">
        <f t="shared" ca="1" si="776"/>
        <v>172492853.94000003</v>
      </c>
      <c r="T7049" s="11" t="s">
        <v>25</v>
      </c>
      <c r="U7049" s="18" t="s">
        <v>26</v>
      </c>
    </row>
    <row r="7050" spans="1:21" ht="15" customHeight="1" x14ac:dyDescent="0.15">
      <c r="A7050" s="10" t="s">
        <v>7098</v>
      </c>
      <c r="B7050" s="11" t="s">
        <v>46</v>
      </c>
      <c r="C7050" s="11" t="s">
        <v>47</v>
      </c>
      <c r="D7050" s="12">
        <v>46154</v>
      </c>
      <c r="E7050" s="11">
        <v>4502</v>
      </c>
      <c r="F7050" s="11" t="s">
        <v>33</v>
      </c>
      <c r="G7050" s="13">
        <v>232487.97</v>
      </c>
      <c r="H7050" s="14">
        <f t="shared" si="770"/>
        <v>1046660840.9400001</v>
      </c>
      <c r="I7050" s="14">
        <f>IF(F7050="GHS",H7050,H7050*Assumptions!$B$4)</f>
        <v>1046660840.9400001</v>
      </c>
      <c r="J7050" s="15" t="str">
        <f>INDEX(Assumptions!$B$8:$B$12,MATCH(B7050,Assumptions!$A$8:$A$12,0))</f>
        <v>Specific Identification</v>
      </c>
      <c r="K7050" s="16">
        <f>G7050/(1-INDEX(Assumptions!$D$8:$D$12,MATCH(B7050,Assumptions!$A$8:$A$12,0)))</f>
        <v>298061.5</v>
      </c>
      <c r="L7050" s="16">
        <f t="shared" si="771"/>
        <v>6974.6390999999994</v>
      </c>
      <c r="M7050" s="16">
        <f t="shared" si="772"/>
        <v>14903.075000000001</v>
      </c>
      <c r="N7050" s="14">
        <f>E7050*(K7050-L7050-M7050)*IF(F7050="GHS",1,Assumptions!$B$4)</f>
        <v>1243379404.1218002</v>
      </c>
      <c r="O7050" s="15">
        <f t="shared" ca="1" si="773"/>
        <v>132</v>
      </c>
      <c r="P7050" s="15" t="str">
        <f t="shared" ca="1" si="774"/>
        <v>91-180d</v>
      </c>
      <c r="Q7050" s="17">
        <f ca="1">IF(P7050="0-90d",0,IF(P7050="91-180d",INDEX(Assumptions!$F$8:$F$12,MATCH(B7050,Assumptions!$A$8:$A$12,0)),IF(P7050="181-365d",INDEX(Assumptions!$G$8:$G$12,MATCH(B7050,Assumptions!$A$8:$A$12,0)),INDEX(Assumptions!$H$8:$H$12,MATCH(B7050,Assumptions!$A$8:$A$12,0)))))</f>
        <v>0</v>
      </c>
      <c r="R7050" s="14">
        <f t="shared" ca="1" si="775"/>
        <v>0</v>
      </c>
      <c r="S7050" s="14">
        <f t="shared" si="776"/>
        <v>0</v>
      </c>
      <c r="T7050" s="11" t="s">
        <v>39</v>
      </c>
      <c r="U7050" s="18" t="s">
        <v>26</v>
      </c>
    </row>
    <row r="7051" spans="1:21" ht="15" customHeight="1" x14ac:dyDescent="0.15">
      <c r="A7051" s="10" t="s">
        <v>7099</v>
      </c>
      <c r="B7051" s="11" t="s">
        <v>46</v>
      </c>
      <c r="C7051" s="11" t="s">
        <v>52</v>
      </c>
      <c r="D7051" s="12">
        <v>46047</v>
      </c>
      <c r="E7051" s="11">
        <v>993</v>
      </c>
      <c r="F7051" s="11" t="s">
        <v>33</v>
      </c>
      <c r="G7051" s="13">
        <v>1232942.47</v>
      </c>
      <c r="H7051" s="14">
        <f t="shared" si="770"/>
        <v>1224311872.71</v>
      </c>
      <c r="I7051" s="14">
        <f>IF(F7051="GHS",H7051,H7051*Assumptions!$B$4)</f>
        <v>1224311872.71</v>
      </c>
      <c r="J7051" s="15" t="str">
        <f>INDEX(Assumptions!$B$8:$B$12,MATCH(B7051,Assumptions!$A$8:$A$12,0))</f>
        <v>Specific Identification</v>
      </c>
      <c r="K7051" s="16">
        <f>G7051/(1-INDEX(Assumptions!$D$8:$D$12,MATCH(B7051,Assumptions!$A$8:$A$12,0)))</f>
        <v>1580695.4743589743</v>
      </c>
      <c r="L7051" s="16">
        <f t="shared" si="771"/>
        <v>36988.274099999995</v>
      </c>
      <c r="M7051" s="16">
        <f t="shared" si="772"/>
        <v>79034.773717948716</v>
      </c>
      <c r="N7051" s="14">
        <f>E7051*(K7051-L7051-M7051)*IF(F7051="GHS",1,Assumptions!$B$4)</f>
        <v>1454419719.5552382</v>
      </c>
      <c r="O7051" s="15">
        <f t="shared" ca="1" si="773"/>
        <v>239</v>
      </c>
      <c r="P7051" s="15" t="str">
        <f t="shared" ca="1" si="774"/>
        <v>181-365d</v>
      </c>
      <c r="Q7051" s="17">
        <f ca="1">IF(P7051="0-90d",0,IF(P7051="91-180d",INDEX(Assumptions!$F$8:$F$12,MATCH(B7051,Assumptions!$A$8:$A$12,0)),IF(P7051="181-365d",INDEX(Assumptions!$G$8:$G$12,MATCH(B7051,Assumptions!$A$8:$A$12,0)),INDEX(Assumptions!$H$8:$H$12,MATCH(B7051,Assumptions!$A$8:$A$12,0)))))</f>
        <v>0.05</v>
      </c>
      <c r="R7051" s="14">
        <f t="shared" ca="1" si="775"/>
        <v>61215593.635500006</v>
      </c>
      <c r="S7051" s="14">
        <f t="shared" ca="1" si="776"/>
        <v>1163096279.0745001</v>
      </c>
      <c r="T7051" s="11" t="s">
        <v>25</v>
      </c>
      <c r="U7051" s="18" t="s">
        <v>26</v>
      </c>
    </row>
    <row r="7052" spans="1:21" ht="15" customHeight="1" x14ac:dyDescent="0.15">
      <c r="A7052" s="10" t="s">
        <v>7100</v>
      </c>
      <c r="B7052" s="11" t="s">
        <v>41</v>
      </c>
      <c r="C7052" s="11" t="s">
        <v>49</v>
      </c>
      <c r="D7052" s="12">
        <v>45964</v>
      </c>
      <c r="E7052" s="11">
        <v>968</v>
      </c>
      <c r="F7052" s="11" t="s">
        <v>33</v>
      </c>
      <c r="G7052" s="13">
        <v>302.68</v>
      </c>
      <c r="H7052" s="14">
        <f t="shared" si="770"/>
        <v>292994.24</v>
      </c>
      <c r="I7052" s="14">
        <f>IF(F7052="GHS",H7052,H7052*Assumptions!$B$4)</f>
        <v>292994.24</v>
      </c>
      <c r="J7052" s="15" t="str">
        <f>INDEX(Assumptions!$B$8:$B$12,MATCH(B7052,Assumptions!$A$8:$A$12,0))</f>
        <v>Weighted Average</v>
      </c>
      <c r="K7052" s="16">
        <f>G7052/(1-INDEX(Assumptions!$D$8:$D$12,MATCH(B7052,Assumptions!$A$8:$A$12,0)))</f>
        <v>465.66153846153844</v>
      </c>
      <c r="L7052" s="16">
        <f t="shared" si="771"/>
        <v>9.0803999999999991</v>
      </c>
      <c r="M7052" s="16">
        <f t="shared" si="772"/>
        <v>23.283076923076923</v>
      </c>
      <c r="N7052" s="14">
        <f>E7052*(K7052-L7052-M7052)*IF(F7052="GHS",1,Assumptions!$B$4)</f>
        <v>419432.52356923075</v>
      </c>
      <c r="O7052" s="15">
        <f t="shared" ca="1" si="773"/>
        <v>322</v>
      </c>
      <c r="P7052" s="15" t="str">
        <f t="shared" ca="1" si="774"/>
        <v>181-365d</v>
      </c>
      <c r="Q7052" s="17">
        <f ca="1">IF(P7052="0-90d",0,IF(P7052="91-180d",INDEX(Assumptions!$F$8:$F$12,MATCH(B7052,Assumptions!$A$8:$A$12,0)),IF(P7052="181-365d",INDEX(Assumptions!$G$8:$G$12,MATCH(B7052,Assumptions!$A$8:$A$12,0)),INDEX(Assumptions!$H$8:$H$12,MATCH(B7052,Assumptions!$A$8:$A$12,0)))))</f>
        <v>0.35</v>
      </c>
      <c r="R7052" s="14">
        <f t="shared" ca="1" si="775"/>
        <v>102547.984</v>
      </c>
      <c r="S7052" s="14">
        <f t="shared" ca="1" si="776"/>
        <v>190446.25599999999</v>
      </c>
      <c r="T7052" s="11" t="s">
        <v>25</v>
      </c>
      <c r="U7052" s="18" t="s">
        <v>26</v>
      </c>
    </row>
    <row r="7053" spans="1:21" ht="15" customHeight="1" x14ac:dyDescent="0.15">
      <c r="A7053" s="10" t="s">
        <v>7101</v>
      </c>
      <c r="B7053" s="11" t="s">
        <v>46</v>
      </c>
      <c r="C7053" s="11" t="s">
        <v>119</v>
      </c>
      <c r="D7053" s="12">
        <v>45958</v>
      </c>
      <c r="E7053" s="11">
        <v>2831</v>
      </c>
      <c r="F7053" s="11" t="s">
        <v>33</v>
      </c>
      <c r="G7053" s="13">
        <v>387539.42</v>
      </c>
      <c r="H7053" s="14">
        <f t="shared" si="770"/>
        <v>1097124098.02</v>
      </c>
      <c r="I7053" s="14">
        <f>IF(F7053="GHS",H7053,H7053*Assumptions!$B$4)</f>
        <v>1097124098.02</v>
      </c>
      <c r="J7053" s="15" t="str">
        <f>INDEX(Assumptions!$B$8:$B$12,MATCH(B7053,Assumptions!$A$8:$A$12,0))</f>
        <v>Specific Identification</v>
      </c>
      <c r="K7053" s="16">
        <f>G7053/(1-INDEX(Assumptions!$D$8:$D$12,MATCH(B7053,Assumptions!$A$8:$A$12,0)))</f>
        <v>496845.41025641019</v>
      </c>
      <c r="L7053" s="16">
        <f t="shared" si="771"/>
        <v>11626.182599999998</v>
      </c>
      <c r="M7053" s="16">
        <f t="shared" si="772"/>
        <v>24842.270512820513</v>
      </c>
      <c r="N7053" s="14">
        <f>E7053*(K7053-L7053-M7053)*IF(F7053="GHS",1,Assumptions!$B$4)</f>
        <v>1303327165.6735024</v>
      </c>
      <c r="O7053" s="15">
        <f t="shared" ca="1" si="773"/>
        <v>328</v>
      </c>
      <c r="P7053" s="15" t="str">
        <f t="shared" ca="1" si="774"/>
        <v>181-365d</v>
      </c>
      <c r="Q7053" s="17">
        <f ca="1">IF(P7053="0-90d",0,IF(P7053="91-180d",INDEX(Assumptions!$F$8:$F$12,MATCH(B7053,Assumptions!$A$8:$A$12,0)),IF(P7053="181-365d",INDEX(Assumptions!$G$8:$G$12,MATCH(B7053,Assumptions!$A$8:$A$12,0)),INDEX(Assumptions!$H$8:$H$12,MATCH(B7053,Assumptions!$A$8:$A$12,0)))))</f>
        <v>0.05</v>
      </c>
      <c r="R7053" s="14">
        <f t="shared" ca="1" si="775"/>
        <v>54856204.901000001</v>
      </c>
      <c r="S7053" s="14">
        <f t="shared" si="776"/>
        <v>0</v>
      </c>
      <c r="T7053" s="11" t="s">
        <v>39</v>
      </c>
      <c r="U7053" s="18" t="s">
        <v>26</v>
      </c>
    </row>
    <row r="7054" spans="1:21" ht="15" customHeight="1" x14ac:dyDescent="0.15">
      <c r="A7054" s="10" t="s">
        <v>7102</v>
      </c>
      <c r="B7054" s="11" t="s">
        <v>41</v>
      </c>
      <c r="C7054" s="11" t="s">
        <v>42</v>
      </c>
      <c r="D7054" s="12">
        <v>45938</v>
      </c>
      <c r="E7054" s="11">
        <v>1066</v>
      </c>
      <c r="F7054" s="11" t="s">
        <v>33</v>
      </c>
      <c r="G7054" s="13">
        <v>241.71</v>
      </c>
      <c r="H7054" s="14">
        <f t="shared" si="770"/>
        <v>257662.86000000002</v>
      </c>
      <c r="I7054" s="14">
        <f>IF(F7054="GHS",H7054,H7054*Assumptions!$B$4)</f>
        <v>257662.86000000002</v>
      </c>
      <c r="J7054" s="15" t="str">
        <f>INDEX(Assumptions!$B$8:$B$12,MATCH(B7054,Assumptions!$A$8:$A$12,0))</f>
        <v>Weighted Average</v>
      </c>
      <c r="K7054" s="16">
        <f>G7054/(1-INDEX(Assumptions!$D$8:$D$12,MATCH(B7054,Assumptions!$A$8:$A$12,0)))</f>
        <v>371.86153846153849</v>
      </c>
      <c r="L7054" s="16">
        <f t="shared" si="771"/>
        <v>7.2512999999999996</v>
      </c>
      <c r="M7054" s="16">
        <f t="shared" si="772"/>
        <v>18.593076923076925</v>
      </c>
      <c r="N7054" s="14">
        <f>E7054*(K7054-L7054-M7054)*IF(F7054="GHS",1,Assumptions!$B$4)</f>
        <v>368854.2942</v>
      </c>
      <c r="O7054" s="15">
        <f t="shared" ca="1" si="773"/>
        <v>348</v>
      </c>
      <c r="P7054" s="15" t="str">
        <f t="shared" ca="1" si="774"/>
        <v>181-365d</v>
      </c>
      <c r="Q7054" s="17">
        <f ca="1">IF(P7054="0-90d",0,IF(P7054="91-180d",INDEX(Assumptions!$F$8:$F$12,MATCH(B7054,Assumptions!$A$8:$A$12,0)),IF(P7054="181-365d",INDEX(Assumptions!$G$8:$G$12,MATCH(B7054,Assumptions!$A$8:$A$12,0)),INDEX(Assumptions!$H$8:$H$12,MATCH(B7054,Assumptions!$A$8:$A$12,0)))))</f>
        <v>0.35</v>
      </c>
      <c r="R7054" s="14">
        <f t="shared" ca="1" si="775"/>
        <v>90182.001000000004</v>
      </c>
      <c r="S7054" s="14">
        <f t="shared" ca="1" si="776"/>
        <v>167480.859</v>
      </c>
      <c r="T7054" s="11" t="s">
        <v>25</v>
      </c>
      <c r="U7054" s="18" t="s">
        <v>26</v>
      </c>
    </row>
    <row r="7055" spans="1:21" ht="15" customHeight="1" x14ac:dyDescent="0.15">
      <c r="A7055" s="10" t="s">
        <v>7103</v>
      </c>
      <c r="B7055" s="11" t="s">
        <v>28</v>
      </c>
      <c r="C7055" s="11" t="s">
        <v>35</v>
      </c>
      <c r="D7055" s="12">
        <v>46011</v>
      </c>
      <c r="E7055" s="11">
        <v>4861</v>
      </c>
      <c r="F7055" s="11" t="s">
        <v>24</v>
      </c>
      <c r="G7055" s="13">
        <v>15824.75</v>
      </c>
      <c r="H7055" s="14">
        <f t="shared" si="770"/>
        <v>76924109.75</v>
      </c>
      <c r="I7055" s="14">
        <f>IF(F7055="GHS",H7055,H7055*Assumptions!$B$4)</f>
        <v>830780385.30000007</v>
      </c>
      <c r="J7055" s="15" t="str">
        <f>INDEX(Assumptions!$B$8:$B$12,MATCH(B7055,Assumptions!$A$8:$A$12,0))</f>
        <v>Fair Value Less Costs to Sell</v>
      </c>
      <c r="K7055" s="16">
        <f>G7055/(1-INDEX(Assumptions!$D$8:$D$12,MATCH(B7055,Assumptions!$A$8:$A$12,0)))</f>
        <v>17982.670454545456</v>
      </c>
      <c r="L7055" s="16">
        <f t="shared" si="771"/>
        <v>474.74250000000001</v>
      </c>
      <c r="M7055" s="16">
        <f t="shared" si="772"/>
        <v>899.13352272727286</v>
      </c>
      <c r="N7055" s="14">
        <f>E7055*(K7055-L7055-M7055)*IF(F7055="GHS",1,Assumptions!$B$4)</f>
        <v>871941777.11713648</v>
      </c>
      <c r="O7055" s="15">
        <f t="shared" ca="1" si="773"/>
        <v>275</v>
      </c>
      <c r="P7055" s="15" t="str">
        <f t="shared" ca="1" si="774"/>
        <v>181-365d</v>
      </c>
      <c r="Q7055" s="17">
        <f ca="1">IF(P7055="0-90d",0,IF(P7055="91-180d",INDEX(Assumptions!$F$8:$F$12,MATCH(B7055,Assumptions!$A$8:$A$12,0)),IF(P7055="181-365d",INDEX(Assumptions!$G$8:$G$12,MATCH(B7055,Assumptions!$A$8:$A$12,0)),INDEX(Assumptions!$H$8:$H$12,MATCH(B7055,Assumptions!$A$8:$A$12,0)))))</f>
        <v>0.1</v>
      </c>
      <c r="R7055" s="14">
        <f t="shared" ca="1" si="775"/>
        <v>83078038.530000016</v>
      </c>
      <c r="S7055" s="14">
        <f t="shared" ca="1" si="776"/>
        <v>747702346.7700001</v>
      </c>
      <c r="T7055" s="11" t="s">
        <v>25</v>
      </c>
      <c r="U7055" s="18" t="s">
        <v>26</v>
      </c>
    </row>
    <row r="7056" spans="1:21" ht="15" customHeight="1" x14ac:dyDescent="0.15">
      <c r="A7056" s="10" t="s">
        <v>7104</v>
      </c>
      <c r="B7056" s="11" t="s">
        <v>28</v>
      </c>
      <c r="C7056" s="11" t="s">
        <v>55</v>
      </c>
      <c r="D7056" s="12">
        <v>46019</v>
      </c>
      <c r="E7056" s="11">
        <v>3324</v>
      </c>
      <c r="F7056" s="11" t="s">
        <v>24</v>
      </c>
      <c r="G7056" s="13">
        <v>13306</v>
      </c>
      <c r="H7056" s="14">
        <f t="shared" si="770"/>
        <v>44229144</v>
      </c>
      <c r="I7056" s="14">
        <f>IF(F7056="GHS",H7056,H7056*Assumptions!$B$4)</f>
        <v>477674755.20000005</v>
      </c>
      <c r="J7056" s="15" t="str">
        <f>INDEX(Assumptions!$B$8:$B$12,MATCH(B7056,Assumptions!$A$8:$A$12,0))</f>
        <v>Fair Value Less Costs to Sell</v>
      </c>
      <c r="K7056" s="16">
        <f>G7056/(1-INDEX(Assumptions!$D$8:$D$12,MATCH(B7056,Assumptions!$A$8:$A$12,0)))</f>
        <v>15120.454545454546</v>
      </c>
      <c r="L7056" s="16">
        <f t="shared" si="771"/>
        <v>399.18</v>
      </c>
      <c r="M7056" s="16">
        <f t="shared" si="772"/>
        <v>756.02272727272737</v>
      </c>
      <c r="N7056" s="14">
        <f>E7056*(K7056-L7056-M7056)*IF(F7056="GHS",1,Assumptions!$B$4)</f>
        <v>501341368.07127273</v>
      </c>
      <c r="O7056" s="15">
        <f t="shared" ca="1" si="773"/>
        <v>267</v>
      </c>
      <c r="P7056" s="15" t="str">
        <f t="shared" ca="1" si="774"/>
        <v>181-365d</v>
      </c>
      <c r="Q7056" s="17">
        <f ca="1">IF(P7056="0-90d",0,IF(P7056="91-180d",INDEX(Assumptions!$F$8:$F$12,MATCH(B7056,Assumptions!$A$8:$A$12,0)),IF(P7056="181-365d",INDEX(Assumptions!$G$8:$G$12,MATCH(B7056,Assumptions!$A$8:$A$12,0)),INDEX(Assumptions!$H$8:$H$12,MATCH(B7056,Assumptions!$A$8:$A$12,0)))))</f>
        <v>0.1</v>
      </c>
      <c r="R7056" s="14">
        <f t="shared" ca="1" si="775"/>
        <v>47767475.520000011</v>
      </c>
      <c r="S7056" s="14">
        <f t="shared" ca="1" si="776"/>
        <v>429907279.68000007</v>
      </c>
      <c r="T7056" s="11" t="s">
        <v>25</v>
      </c>
      <c r="U7056" s="18" t="s">
        <v>36</v>
      </c>
    </row>
    <row r="7057" spans="1:21" ht="15" customHeight="1" x14ac:dyDescent="0.15">
      <c r="A7057" s="10" t="s">
        <v>7105</v>
      </c>
      <c r="B7057" s="11" t="s">
        <v>31</v>
      </c>
      <c r="C7057" s="11" t="s">
        <v>63</v>
      </c>
      <c r="D7057" s="12">
        <v>46178</v>
      </c>
      <c r="E7057" s="11">
        <v>15</v>
      </c>
      <c r="F7057" s="11" t="s">
        <v>33</v>
      </c>
      <c r="G7057" s="13">
        <v>3441.78</v>
      </c>
      <c r="H7057" s="14">
        <f t="shared" si="770"/>
        <v>51626.700000000004</v>
      </c>
      <c r="I7057" s="14">
        <f>IF(F7057="GHS",H7057,H7057*Assumptions!$B$4)</f>
        <v>51626.700000000004</v>
      </c>
      <c r="J7057" s="15" t="str">
        <f>INDEX(Assumptions!$B$8:$B$12,MATCH(B7057,Assumptions!$A$8:$A$12,0))</f>
        <v>Weighted Average</v>
      </c>
      <c r="K7057" s="16">
        <f>G7057/(1-INDEX(Assumptions!$D$8:$D$12,MATCH(B7057,Assumptions!$A$8:$A$12,0)))</f>
        <v>4780.2500000000009</v>
      </c>
      <c r="L7057" s="16">
        <f t="shared" si="771"/>
        <v>103.2534</v>
      </c>
      <c r="M7057" s="16">
        <f t="shared" si="772"/>
        <v>239.01250000000005</v>
      </c>
      <c r="N7057" s="14">
        <f>E7057*(K7057-L7057-M7057)*IF(F7057="GHS",1,Assumptions!$B$4)</f>
        <v>66569.761500000022</v>
      </c>
      <c r="O7057" s="15">
        <f t="shared" ca="1" si="773"/>
        <v>108</v>
      </c>
      <c r="P7057" s="15" t="str">
        <f t="shared" ca="1" si="774"/>
        <v>91-180d</v>
      </c>
      <c r="Q7057" s="17">
        <f ca="1">IF(P7057="0-90d",0,IF(P7057="91-180d",INDEX(Assumptions!$F$8:$F$12,MATCH(B7057,Assumptions!$A$8:$A$12,0)),IF(P7057="181-365d",INDEX(Assumptions!$G$8:$G$12,MATCH(B7057,Assumptions!$A$8:$A$12,0)),INDEX(Assumptions!$H$8:$H$12,MATCH(B7057,Assumptions!$A$8:$A$12,0)))))</f>
        <v>0.05</v>
      </c>
      <c r="R7057" s="14">
        <f t="shared" ca="1" si="775"/>
        <v>2581.3350000000005</v>
      </c>
      <c r="S7057" s="14">
        <f t="shared" ca="1" si="776"/>
        <v>49045.365000000005</v>
      </c>
      <c r="T7057" s="11" t="s">
        <v>25</v>
      </c>
      <c r="U7057" s="18" t="s">
        <v>36</v>
      </c>
    </row>
    <row r="7058" spans="1:21" ht="15" customHeight="1" x14ac:dyDescent="0.15">
      <c r="A7058" s="10" t="s">
        <v>7106</v>
      </c>
      <c r="B7058" s="11" t="s">
        <v>28</v>
      </c>
      <c r="C7058" s="11" t="s">
        <v>38</v>
      </c>
      <c r="D7058" s="12">
        <v>45805</v>
      </c>
      <c r="E7058" s="11">
        <v>1469</v>
      </c>
      <c r="F7058" s="11" t="s">
        <v>24</v>
      </c>
      <c r="G7058" s="13">
        <v>9037.15</v>
      </c>
      <c r="H7058" s="14">
        <f t="shared" si="770"/>
        <v>13275573.35</v>
      </c>
      <c r="I7058" s="14">
        <f>IF(F7058="GHS",H7058,H7058*Assumptions!$B$4)</f>
        <v>143376192.18000001</v>
      </c>
      <c r="J7058" s="15" t="str">
        <f>INDEX(Assumptions!$B$8:$B$12,MATCH(B7058,Assumptions!$A$8:$A$12,0))</f>
        <v>Fair Value Less Costs to Sell</v>
      </c>
      <c r="K7058" s="16">
        <f>G7058/(1-INDEX(Assumptions!$D$8:$D$12,MATCH(B7058,Assumptions!$A$8:$A$12,0)))</f>
        <v>10269.488636363636</v>
      </c>
      <c r="L7058" s="16">
        <f t="shared" si="771"/>
        <v>271.11449999999996</v>
      </c>
      <c r="M7058" s="16">
        <f t="shared" si="772"/>
        <v>513.47443181818187</v>
      </c>
      <c r="N7058" s="14">
        <f>E7058*(K7058-L7058-M7058)*IF(F7058="GHS",1,Assumptions!$B$4)</f>
        <v>150479830.79255456</v>
      </c>
      <c r="O7058" s="15">
        <f t="shared" ca="1" si="773"/>
        <v>481</v>
      </c>
      <c r="P7058" s="15" t="str">
        <f t="shared" ca="1" si="774"/>
        <v>365d+</v>
      </c>
      <c r="Q7058" s="17">
        <f ca="1">IF(P7058="0-90d",0,IF(P7058="91-180d",INDEX(Assumptions!$F$8:$F$12,MATCH(B7058,Assumptions!$A$8:$A$12,0)),IF(P7058="181-365d",INDEX(Assumptions!$G$8:$G$12,MATCH(B7058,Assumptions!$A$8:$A$12,0)),INDEX(Assumptions!$H$8:$H$12,MATCH(B7058,Assumptions!$A$8:$A$12,0)))))</f>
        <v>0.4</v>
      </c>
      <c r="R7058" s="14">
        <f t="shared" ca="1" si="775"/>
        <v>57350476.872000009</v>
      </c>
      <c r="S7058" s="14">
        <f t="shared" ca="1" si="776"/>
        <v>86025715.307999998</v>
      </c>
      <c r="T7058" s="11" t="s">
        <v>25</v>
      </c>
      <c r="U7058" s="18" t="s">
        <v>26</v>
      </c>
    </row>
    <row r="7059" spans="1:21" ht="15" customHeight="1" x14ac:dyDescent="0.15">
      <c r="A7059" s="10" t="s">
        <v>7107</v>
      </c>
      <c r="B7059" s="11" t="s">
        <v>46</v>
      </c>
      <c r="C7059" s="11" t="s">
        <v>119</v>
      </c>
      <c r="D7059" s="12">
        <v>46136</v>
      </c>
      <c r="E7059" s="11">
        <v>554</v>
      </c>
      <c r="F7059" s="11" t="s">
        <v>33</v>
      </c>
      <c r="G7059" s="13">
        <v>521248.83</v>
      </c>
      <c r="H7059" s="14">
        <f t="shared" si="770"/>
        <v>288771851.81999999</v>
      </c>
      <c r="I7059" s="14">
        <f>IF(F7059="GHS",H7059,H7059*Assumptions!$B$4)</f>
        <v>288771851.81999999</v>
      </c>
      <c r="J7059" s="15" t="str">
        <f>INDEX(Assumptions!$B$8:$B$12,MATCH(B7059,Assumptions!$A$8:$A$12,0))</f>
        <v>Specific Identification</v>
      </c>
      <c r="K7059" s="16">
        <f>G7059/(1-INDEX(Assumptions!$D$8:$D$12,MATCH(B7059,Assumptions!$A$8:$A$12,0)))</f>
        <v>668267.73076923075</v>
      </c>
      <c r="L7059" s="16">
        <f t="shared" si="771"/>
        <v>15637.464899999999</v>
      </c>
      <c r="M7059" s="16">
        <f t="shared" si="772"/>
        <v>33413.386538461542</v>
      </c>
      <c r="N7059" s="14">
        <f>E7059*(K7059-L7059-M7059)*IF(F7059="GHS",1,Assumptions!$B$4)</f>
        <v>343046151.1492461</v>
      </c>
      <c r="O7059" s="15">
        <f t="shared" ca="1" si="773"/>
        <v>150</v>
      </c>
      <c r="P7059" s="15" t="str">
        <f t="shared" ca="1" si="774"/>
        <v>91-180d</v>
      </c>
      <c r="Q7059" s="17">
        <f ca="1">IF(P7059="0-90d",0,IF(P7059="91-180d",INDEX(Assumptions!$F$8:$F$12,MATCH(B7059,Assumptions!$A$8:$A$12,0)),IF(P7059="181-365d",INDEX(Assumptions!$G$8:$G$12,MATCH(B7059,Assumptions!$A$8:$A$12,0)),INDEX(Assumptions!$H$8:$H$12,MATCH(B7059,Assumptions!$A$8:$A$12,0)))))</f>
        <v>0</v>
      </c>
      <c r="R7059" s="14">
        <f t="shared" ca="1" si="775"/>
        <v>0</v>
      </c>
      <c r="S7059" s="14">
        <f t="shared" si="776"/>
        <v>0</v>
      </c>
      <c r="T7059" s="11" t="s">
        <v>39</v>
      </c>
      <c r="U7059" s="18" t="s">
        <v>36</v>
      </c>
    </row>
    <row r="7060" spans="1:21" ht="15" customHeight="1" x14ac:dyDescent="0.15">
      <c r="A7060" s="10" t="s">
        <v>7108</v>
      </c>
      <c r="B7060" s="11" t="s">
        <v>31</v>
      </c>
      <c r="C7060" s="11" t="s">
        <v>32</v>
      </c>
      <c r="D7060" s="12">
        <v>45863</v>
      </c>
      <c r="E7060" s="11">
        <v>4826</v>
      </c>
      <c r="F7060" s="11" t="s">
        <v>33</v>
      </c>
      <c r="G7060" s="13">
        <v>3154.47</v>
      </c>
      <c r="H7060" s="14">
        <f t="shared" si="770"/>
        <v>15223472.219999999</v>
      </c>
      <c r="I7060" s="14">
        <f>IF(F7060="GHS",H7060,H7060*Assumptions!$B$4)</f>
        <v>15223472.219999999</v>
      </c>
      <c r="J7060" s="15" t="str">
        <f>INDEX(Assumptions!$B$8:$B$12,MATCH(B7060,Assumptions!$A$8:$A$12,0))</f>
        <v>Weighted Average</v>
      </c>
      <c r="K7060" s="16">
        <f>G7060/(1-INDEX(Assumptions!$D$8:$D$12,MATCH(B7060,Assumptions!$A$8:$A$12,0)))</f>
        <v>4381.208333333333</v>
      </c>
      <c r="L7060" s="16">
        <f t="shared" si="771"/>
        <v>94.634099999999989</v>
      </c>
      <c r="M7060" s="16">
        <f t="shared" si="772"/>
        <v>219.06041666666667</v>
      </c>
      <c r="N7060" s="14">
        <f>E7060*(K7060-L7060-M7060)*IF(F7060="GHS",1,Assumptions!$B$4)</f>
        <v>19629821.679233331</v>
      </c>
      <c r="O7060" s="15">
        <f t="shared" ca="1" si="773"/>
        <v>423</v>
      </c>
      <c r="P7060" s="15" t="str">
        <f t="shared" ca="1" si="774"/>
        <v>365d+</v>
      </c>
      <c r="Q7060" s="17">
        <f ca="1">IF(P7060="0-90d",0,IF(P7060="91-180d",INDEX(Assumptions!$F$8:$F$12,MATCH(B7060,Assumptions!$A$8:$A$12,0)),IF(P7060="181-365d",INDEX(Assumptions!$G$8:$G$12,MATCH(B7060,Assumptions!$A$8:$A$12,0)),INDEX(Assumptions!$H$8:$H$12,MATCH(B7060,Assumptions!$A$8:$A$12,0)))))</f>
        <v>0.6</v>
      </c>
      <c r="R7060" s="14">
        <f t="shared" ca="1" si="775"/>
        <v>9134083.3319999985</v>
      </c>
      <c r="S7060" s="14">
        <f t="shared" ca="1" si="776"/>
        <v>6089388.8880000003</v>
      </c>
      <c r="T7060" s="11" t="s">
        <v>25</v>
      </c>
      <c r="U7060" s="18" t="s">
        <v>26</v>
      </c>
    </row>
    <row r="7061" spans="1:21" ht="15" customHeight="1" x14ac:dyDescent="0.15">
      <c r="A7061" s="10" t="s">
        <v>7109</v>
      </c>
      <c r="B7061" s="11" t="s">
        <v>46</v>
      </c>
      <c r="C7061" s="11" t="s">
        <v>52</v>
      </c>
      <c r="D7061" s="12">
        <v>46002</v>
      </c>
      <c r="E7061" s="11">
        <v>4120</v>
      </c>
      <c r="F7061" s="11" t="s">
        <v>33</v>
      </c>
      <c r="G7061" s="13">
        <v>411157.97</v>
      </c>
      <c r="H7061" s="14">
        <f t="shared" si="770"/>
        <v>1693970836.3999999</v>
      </c>
      <c r="I7061" s="14">
        <f>IF(F7061="GHS",H7061,H7061*Assumptions!$B$4)</f>
        <v>1693970836.3999999</v>
      </c>
      <c r="J7061" s="15" t="str">
        <f>INDEX(Assumptions!$B$8:$B$12,MATCH(B7061,Assumptions!$A$8:$A$12,0))</f>
        <v>Specific Identification</v>
      </c>
      <c r="K7061" s="16">
        <f>G7061/(1-INDEX(Assumptions!$D$8:$D$12,MATCH(B7061,Assumptions!$A$8:$A$12,0)))</f>
        <v>527125.6025641025</v>
      </c>
      <c r="L7061" s="16">
        <f t="shared" si="771"/>
        <v>12334.739099999999</v>
      </c>
      <c r="M7061" s="16">
        <f t="shared" si="772"/>
        <v>26356.280128205126</v>
      </c>
      <c r="N7061" s="14">
        <f>E7061*(K7061-L7061-M7061)*IF(F7061="GHS",1,Assumptions!$B$4)</f>
        <v>2012350483.3438971</v>
      </c>
      <c r="O7061" s="15">
        <f t="shared" ca="1" si="773"/>
        <v>284</v>
      </c>
      <c r="P7061" s="15" t="str">
        <f t="shared" ca="1" si="774"/>
        <v>181-365d</v>
      </c>
      <c r="Q7061" s="17">
        <f ca="1">IF(P7061="0-90d",0,IF(P7061="91-180d",INDEX(Assumptions!$F$8:$F$12,MATCH(B7061,Assumptions!$A$8:$A$12,0)),IF(P7061="181-365d",INDEX(Assumptions!$G$8:$G$12,MATCH(B7061,Assumptions!$A$8:$A$12,0)),INDEX(Assumptions!$H$8:$H$12,MATCH(B7061,Assumptions!$A$8:$A$12,0)))))</f>
        <v>0.05</v>
      </c>
      <c r="R7061" s="14">
        <f t="shared" ca="1" si="775"/>
        <v>84698541.819999993</v>
      </c>
      <c r="S7061" s="14">
        <f t="shared" ca="1" si="776"/>
        <v>1609272294.5799999</v>
      </c>
      <c r="T7061" s="11" t="s">
        <v>25</v>
      </c>
      <c r="U7061" s="18" t="s">
        <v>26</v>
      </c>
    </row>
    <row r="7062" spans="1:21" ht="15" customHeight="1" x14ac:dyDescent="0.15">
      <c r="A7062" s="10" t="s">
        <v>7110</v>
      </c>
      <c r="B7062" s="11" t="s">
        <v>28</v>
      </c>
      <c r="C7062" s="11" t="s">
        <v>38</v>
      </c>
      <c r="D7062" s="12">
        <v>46059</v>
      </c>
      <c r="E7062" s="11">
        <v>880</v>
      </c>
      <c r="F7062" s="11" t="s">
        <v>24</v>
      </c>
      <c r="G7062" s="13">
        <v>3543.15</v>
      </c>
      <c r="H7062" s="14">
        <f t="shared" si="770"/>
        <v>3117972</v>
      </c>
      <c r="I7062" s="14">
        <f>IF(F7062="GHS",H7062,H7062*Assumptions!$B$4)</f>
        <v>33674097.600000001</v>
      </c>
      <c r="J7062" s="15" t="str">
        <f>INDEX(Assumptions!$B$8:$B$12,MATCH(B7062,Assumptions!$A$8:$A$12,0))</f>
        <v>Fair Value Less Costs to Sell</v>
      </c>
      <c r="K7062" s="16">
        <f>G7062/(1-INDEX(Assumptions!$D$8:$D$12,MATCH(B7062,Assumptions!$A$8:$A$12,0)))</f>
        <v>4026.3068181818185</v>
      </c>
      <c r="L7062" s="16">
        <f t="shared" si="771"/>
        <v>106.2945</v>
      </c>
      <c r="M7062" s="16">
        <f t="shared" si="772"/>
        <v>201.31534090909093</v>
      </c>
      <c r="N7062" s="14">
        <f>E7062*(K7062-L7062-M7062)*IF(F7062="GHS",1,Assumptions!$B$4)</f>
        <v>35342496.072000004</v>
      </c>
      <c r="O7062" s="15">
        <f t="shared" ca="1" si="773"/>
        <v>227</v>
      </c>
      <c r="P7062" s="15" t="str">
        <f t="shared" ca="1" si="774"/>
        <v>181-365d</v>
      </c>
      <c r="Q7062" s="17">
        <f ca="1">IF(P7062="0-90d",0,IF(P7062="91-180d",INDEX(Assumptions!$F$8:$F$12,MATCH(B7062,Assumptions!$A$8:$A$12,0)),IF(P7062="181-365d",INDEX(Assumptions!$G$8:$G$12,MATCH(B7062,Assumptions!$A$8:$A$12,0)),INDEX(Assumptions!$H$8:$H$12,MATCH(B7062,Assumptions!$A$8:$A$12,0)))))</f>
        <v>0.1</v>
      </c>
      <c r="R7062" s="14">
        <f t="shared" ca="1" si="775"/>
        <v>3367409.7600000002</v>
      </c>
      <c r="S7062" s="14">
        <f t="shared" ca="1" si="776"/>
        <v>30306687.84</v>
      </c>
      <c r="T7062" s="11" t="s">
        <v>25</v>
      </c>
      <c r="U7062" s="18" t="s">
        <v>36</v>
      </c>
    </row>
    <row r="7063" spans="1:21" ht="15" customHeight="1" x14ac:dyDescent="0.15">
      <c r="A7063" s="10" t="s">
        <v>7111</v>
      </c>
      <c r="B7063" s="11" t="s">
        <v>41</v>
      </c>
      <c r="C7063" s="11" t="s">
        <v>115</v>
      </c>
      <c r="D7063" s="12">
        <v>45993</v>
      </c>
      <c r="E7063" s="11">
        <v>947</v>
      </c>
      <c r="F7063" s="11" t="s">
        <v>33</v>
      </c>
      <c r="G7063" s="13">
        <v>226.47</v>
      </c>
      <c r="H7063" s="14">
        <f t="shared" si="770"/>
        <v>214467.09</v>
      </c>
      <c r="I7063" s="14">
        <f>IF(F7063="GHS",H7063,H7063*Assumptions!$B$4)</f>
        <v>214467.09</v>
      </c>
      <c r="J7063" s="15" t="str">
        <f>INDEX(Assumptions!$B$8:$B$12,MATCH(B7063,Assumptions!$A$8:$A$12,0))</f>
        <v>Weighted Average</v>
      </c>
      <c r="K7063" s="16">
        <f>G7063/(1-INDEX(Assumptions!$D$8:$D$12,MATCH(B7063,Assumptions!$A$8:$A$12,0)))</f>
        <v>348.4153846153846</v>
      </c>
      <c r="L7063" s="16">
        <f t="shared" si="771"/>
        <v>6.7940999999999994</v>
      </c>
      <c r="M7063" s="16">
        <f t="shared" si="772"/>
        <v>17.420769230769231</v>
      </c>
      <c r="N7063" s="14">
        <f>E7063*(K7063-L7063-M7063)*IF(F7063="GHS",1,Assumptions!$B$4)</f>
        <v>307017.88806923077</v>
      </c>
      <c r="O7063" s="15">
        <f t="shared" ca="1" si="773"/>
        <v>293</v>
      </c>
      <c r="P7063" s="15" t="str">
        <f t="shared" ca="1" si="774"/>
        <v>181-365d</v>
      </c>
      <c r="Q7063" s="17">
        <f ca="1">IF(P7063="0-90d",0,IF(P7063="91-180d",INDEX(Assumptions!$F$8:$F$12,MATCH(B7063,Assumptions!$A$8:$A$12,0)),IF(P7063="181-365d",INDEX(Assumptions!$G$8:$G$12,MATCH(B7063,Assumptions!$A$8:$A$12,0)),INDEX(Assumptions!$H$8:$H$12,MATCH(B7063,Assumptions!$A$8:$A$12,0)))))</f>
        <v>0.35</v>
      </c>
      <c r="R7063" s="14">
        <f t="shared" ca="1" si="775"/>
        <v>75063.481499999994</v>
      </c>
      <c r="S7063" s="14">
        <f t="shared" ca="1" si="776"/>
        <v>139403.6085</v>
      </c>
      <c r="T7063" s="11" t="s">
        <v>25</v>
      </c>
      <c r="U7063" s="18" t="s">
        <v>26</v>
      </c>
    </row>
    <row r="7064" spans="1:21" ht="15" customHeight="1" x14ac:dyDescent="0.15">
      <c r="A7064" s="10" t="s">
        <v>7112</v>
      </c>
      <c r="B7064" s="11" t="s">
        <v>28</v>
      </c>
      <c r="C7064" s="11" t="s">
        <v>29</v>
      </c>
      <c r="D7064" s="12">
        <v>45999</v>
      </c>
      <c r="E7064" s="11">
        <v>2380</v>
      </c>
      <c r="F7064" s="11" t="s">
        <v>24</v>
      </c>
      <c r="G7064" s="13">
        <v>3629.46</v>
      </c>
      <c r="H7064" s="14">
        <f t="shared" si="770"/>
        <v>8638114.8000000007</v>
      </c>
      <c r="I7064" s="14">
        <f>IF(F7064="GHS",H7064,H7064*Assumptions!$B$4)</f>
        <v>93291639.840000018</v>
      </c>
      <c r="J7064" s="15" t="str">
        <f>INDEX(Assumptions!$B$8:$B$12,MATCH(B7064,Assumptions!$A$8:$A$12,0))</f>
        <v>Fair Value Less Costs to Sell</v>
      </c>
      <c r="K7064" s="16">
        <f>G7064/(1-INDEX(Assumptions!$D$8:$D$12,MATCH(B7064,Assumptions!$A$8:$A$12,0)))</f>
        <v>4124.386363636364</v>
      </c>
      <c r="L7064" s="16">
        <f t="shared" si="771"/>
        <v>108.88379999999999</v>
      </c>
      <c r="M7064" s="16">
        <f t="shared" si="772"/>
        <v>206.21931818181821</v>
      </c>
      <c r="N7064" s="14">
        <f>E7064*(K7064-L7064-M7064)*IF(F7064="GHS",1,Assumptions!$B$4)</f>
        <v>97913816.541163638</v>
      </c>
      <c r="O7064" s="15">
        <f t="shared" ca="1" si="773"/>
        <v>287</v>
      </c>
      <c r="P7064" s="15" t="str">
        <f t="shared" ca="1" si="774"/>
        <v>181-365d</v>
      </c>
      <c r="Q7064" s="17">
        <f ca="1">IF(P7064="0-90d",0,IF(P7064="91-180d",INDEX(Assumptions!$F$8:$F$12,MATCH(B7064,Assumptions!$A$8:$A$12,0)),IF(P7064="181-365d",INDEX(Assumptions!$G$8:$G$12,MATCH(B7064,Assumptions!$A$8:$A$12,0)),INDEX(Assumptions!$H$8:$H$12,MATCH(B7064,Assumptions!$A$8:$A$12,0)))))</f>
        <v>0.1</v>
      </c>
      <c r="R7064" s="14">
        <f t="shared" ca="1" si="775"/>
        <v>9329163.984000003</v>
      </c>
      <c r="S7064" s="14">
        <f t="shared" ca="1" si="776"/>
        <v>83962475.856000021</v>
      </c>
      <c r="T7064" s="11" t="s">
        <v>25</v>
      </c>
      <c r="U7064" s="18" t="s">
        <v>26</v>
      </c>
    </row>
    <row r="7065" spans="1:21" ht="15" customHeight="1" x14ac:dyDescent="0.15">
      <c r="A7065" s="10" t="s">
        <v>7113</v>
      </c>
      <c r="B7065" s="11" t="s">
        <v>31</v>
      </c>
      <c r="C7065" s="11" t="s">
        <v>63</v>
      </c>
      <c r="D7065" s="12">
        <v>46213</v>
      </c>
      <c r="E7065" s="11">
        <v>2254</v>
      </c>
      <c r="F7065" s="11" t="s">
        <v>33</v>
      </c>
      <c r="G7065" s="13">
        <v>4944.08</v>
      </c>
      <c r="H7065" s="14">
        <f t="shared" si="770"/>
        <v>11143956.32</v>
      </c>
      <c r="I7065" s="14">
        <f>IF(F7065="GHS",H7065,H7065*Assumptions!$B$4)</f>
        <v>11143956.32</v>
      </c>
      <c r="J7065" s="15" t="str">
        <f>INDEX(Assumptions!$B$8:$B$12,MATCH(B7065,Assumptions!$A$8:$A$12,0))</f>
        <v>Weighted Average</v>
      </c>
      <c r="K7065" s="16">
        <f>G7065/(1-INDEX(Assumptions!$D$8:$D$12,MATCH(B7065,Assumptions!$A$8:$A$12,0)))</f>
        <v>6866.7777777777783</v>
      </c>
      <c r="L7065" s="16">
        <f t="shared" si="771"/>
        <v>148.32239999999999</v>
      </c>
      <c r="M7065" s="16">
        <f t="shared" si="772"/>
        <v>343.33888888888896</v>
      </c>
      <c r="N7065" s="14">
        <f>E7065*(K7065-L7065-M7065)*IF(F7065="GHS",1,Assumptions!$B$4)</f>
        <v>14369512.565955555</v>
      </c>
      <c r="O7065" s="15">
        <f t="shared" ca="1" si="773"/>
        <v>73</v>
      </c>
      <c r="P7065" s="15" t="str">
        <f t="shared" ca="1" si="774"/>
        <v>0-90d</v>
      </c>
      <c r="Q7065" s="17">
        <f ca="1">IF(P7065="0-90d",0,IF(P7065="91-180d",INDEX(Assumptions!$F$8:$F$12,MATCH(B7065,Assumptions!$A$8:$A$12,0)),IF(P7065="181-365d",INDEX(Assumptions!$G$8:$G$12,MATCH(B7065,Assumptions!$A$8:$A$12,0)),INDEX(Assumptions!$H$8:$H$12,MATCH(B7065,Assumptions!$A$8:$A$12,0)))))</f>
        <v>0</v>
      </c>
      <c r="R7065" s="14">
        <f t="shared" ca="1" si="775"/>
        <v>0</v>
      </c>
      <c r="S7065" s="14">
        <f t="shared" ca="1" si="776"/>
        <v>11143956.32</v>
      </c>
      <c r="T7065" s="11" t="s">
        <v>25</v>
      </c>
      <c r="U7065" s="18" t="s">
        <v>36</v>
      </c>
    </row>
    <row r="7066" spans="1:21" ht="15" customHeight="1" x14ac:dyDescent="0.15">
      <c r="A7066" s="10" t="s">
        <v>7114</v>
      </c>
      <c r="B7066" s="11" t="s">
        <v>41</v>
      </c>
      <c r="C7066" s="11" t="s">
        <v>49</v>
      </c>
      <c r="D7066" s="12">
        <v>45755</v>
      </c>
      <c r="E7066" s="11">
        <v>4436</v>
      </c>
      <c r="F7066" s="11" t="s">
        <v>33</v>
      </c>
      <c r="G7066" s="13">
        <v>609.99</v>
      </c>
      <c r="H7066" s="14">
        <f t="shared" si="770"/>
        <v>2705915.64</v>
      </c>
      <c r="I7066" s="14">
        <f>IF(F7066="GHS",H7066,H7066*Assumptions!$B$4)</f>
        <v>2705915.64</v>
      </c>
      <c r="J7066" s="15" t="str">
        <f>INDEX(Assumptions!$B$8:$B$12,MATCH(B7066,Assumptions!$A$8:$A$12,0))</f>
        <v>Weighted Average</v>
      </c>
      <c r="K7066" s="16">
        <f>G7066/(1-INDEX(Assumptions!$D$8:$D$12,MATCH(B7066,Assumptions!$A$8:$A$12,0)))</f>
        <v>938.44615384615383</v>
      </c>
      <c r="L7066" s="16">
        <f t="shared" si="771"/>
        <v>18.299699999999998</v>
      </c>
      <c r="M7066" s="16">
        <f t="shared" si="772"/>
        <v>46.922307692307697</v>
      </c>
      <c r="N7066" s="14">
        <f>E7066*(K7066-L7066-M7066)*IF(F7066="GHS",1,Assumptions!$B$4)</f>
        <v>3873622.3123384612</v>
      </c>
      <c r="O7066" s="15">
        <f t="shared" ca="1" si="773"/>
        <v>531</v>
      </c>
      <c r="P7066" s="15" t="str">
        <f t="shared" ca="1" si="774"/>
        <v>365d+</v>
      </c>
      <c r="Q7066" s="17">
        <f ca="1">IF(P7066="0-90d",0,IF(P7066="91-180d",INDEX(Assumptions!$F$8:$F$12,MATCH(B7066,Assumptions!$A$8:$A$12,0)),IF(P7066="181-365d",INDEX(Assumptions!$G$8:$G$12,MATCH(B7066,Assumptions!$A$8:$A$12,0)),INDEX(Assumptions!$H$8:$H$12,MATCH(B7066,Assumptions!$A$8:$A$12,0)))))</f>
        <v>0.8</v>
      </c>
      <c r="R7066" s="14">
        <f t="shared" ca="1" si="775"/>
        <v>2164732.5120000001</v>
      </c>
      <c r="S7066" s="14">
        <f t="shared" ca="1" si="776"/>
        <v>541183.12800000003</v>
      </c>
      <c r="T7066" s="11" t="s">
        <v>25</v>
      </c>
      <c r="U7066" s="18" t="s">
        <v>26</v>
      </c>
    </row>
    <row r="7067" spans="1:21" ht="15" customHeight="1" x14ac:dyDescent="0.15">
      <c r="A7067" s="10" t="s">
        <v>7115</v>
      </c>
      <c r="B7067" s="11" t="s">
        <v>46</v>
      </c>
      <c r="C7067" s="11" t="s">
        <v>52</v>
      </c>
      <c r="D7067" s="12">
        <v>46089</v>
      </c>
      <c r="E7067" s="11">
        <v>937</v>
      </c>
      <c r="F7067" s="11" t="s">
        <v>33</v>
      </c>
      <c r="G7067" s="13">
        <v>493462.6</v>
      </c>
      <c r="H7067" s="14">
        <f t="shared" si="770"/>
        <v>462374456.19999999</v>
      </c>
      <c r="I7067" s="14">
        <f>IF(F7067="GHS",H7067,H7067*Assumptions!$B$4)</f>
        <v>462374456.19999999</v>
      </c>
      <c r="J7067" s="15" t="str">
        <f>INDEX(Assumptions!$B$8:$B$12,MATCH(B7067,Assumptions!$A$8:$A$12,0))</f>
        <v>Specific Identification</v>
      </c>
      <c r="K7067" s="16">
        <f>G7067/(1-INDEX(Assumptions!$D$8:$D$12,MATCH(B7067,Assumptions!$A$8:$A$12,0)))</f>
        <v>632644.35897435888</v>
      </c>
      <c r="L7067" s="16">
        <f t="shared" si="771"/>
        <v>14803.877999999999</v>
      </c>
      <c r="M7067" s="16">
        <f t="shared" si="772"/>
        <v>31632.217948717946</v>
      </c>
      <c r="N7067" s="14">
        <f>E7067*(K7067-L7067-M7067)*IF(F7067="GHS",1,Assumptions!$B$4)</f>
        <v>549277142.45502543</v>
      </c>
      <c r="O7067" s="15">
        <f t="shared" ca="1" si="773"/>
        <v>197</v>
      </c>
      <c r="P7067" s="15" t="str">
        <f t="shared" ca="1" si="774"/>
        <v>181-365d</v>
      </c>
      <c r="Q7067" s="17">
        <f ca="1">IF(P7067="0-90d",0,IF(P7067="91-180d",INDEX(Assumptions!$F$8:$F$12,MATCH(B7067,Assumptions!$A$8:$A$12,0)),IF(P7067="181-365d",INDEX(Assumptions!$G$8:$G$12,MATCH(B7067,Assumptions!$A$8:$A$12,0)),INDEX(Assumptions!$H$8:$H$12,MATCH(B7067,Assumptions!$A$8:$A$12,0)))))</f>
        <v>0.05</v>
      </c>
      <c r="R7067" s="14">
        <f t="shared" ca="1" si="775"/>
        <v>23118722.810000002</v>
      </c>
      <c r="S7067" s="14">
        <f t="shared" ca="1" si="776"/>
        <v>439255733.38999999</v>
      </c>
      <c r="T7067" s="11" t="s">
        <v>25</v>
      </c>
      <c r="U7067" s="18" t="s">
        <v>26</v>
      </c>
    </row>
    <row r="7068" spans="1:21" ht="15" customHeight="1" x14ac:dyDescent="0.15">
      <c r="A7068" s="10" t="s">
        <v>7116</v>
      </c>
      <c r="B7068" s="11" t="s">
        <v>28</v>
      </c>
      <c r="C7068" s="11" t="s">
        <v>38</v>
      </c>
      <c r="D7068" s="12">
        <v>45730</v>
      </c>
      <c r="E7068" s="11">
        <v>2609</v>
      </c>
      <c r="F7068" s="11" t="s">
        <v>24</v>
      </c>
      <c r="G7068" s="13">
        <v>6897.37</v>
      </c>
      <c r="H7068" s="14">
        <f t="shared" si="770"/>
        <v>17995238.329999998</v>
      </c>
      <c r="I7068" s="14">
        <f>IF(F7068="GHS",H7068,H7068*Assumptions!$B$4)</f>
        <v>194348573.96399999</v>
      </c>
      <c r="J7068" s="15" t="str">
        <f>INDEX(Assumptions!$B$8:$B$12,MATCH(B7068,Assumptions!$A$8:$A$12,0))</f>
        <v>Fair Value Less Costs to Sell</v>
      </c>
      <c r="K7068" s="16">
        <f>G7068/(1-INDEX(Assumptions!$D$8:$D$12,MATCH(B7068,Assumptions!$A$8:$A$12,0)))</f>
        <v>7837.920454545454</v>
      </c>
      <c r="L7068" s="16">
        <f t="shared" si="771"/>
        <v>206.9211</v>
      </c>
      <c r="M7068" s="16">
        <f t="shared" si="772"/>
        <v>391.89602272727274</v>
      </c>
      <c r="N7068" s="14">
        <f>E7068*(K7068-L7068-M7068)*IF(F7068="GHS",1,Assumptions!$B$4)</f>
        <v>203977662.40130728</v>
      </c>
      <c r="O7068" s="15">
        <f t="shared" ca="1" si="773"/>
        <v>556</v>
      </c>
      <c r="P7068" s="15" t="str">
        <f t="shared" ca="1" si="774"/>
        <v>365d+</v>
      </c>
      <c r="Q7068" s="17">
        <f ca="1">IF(P7068="0-90d",0,IF(P7068="91-180d",INDEX(Assumptions!$F$8:$F$12,MATCH(B7068,Assumptions!$A$8:$A$12,0)),IF(P7068="181-365d",INDEX(Assumptions!$G$8:$G$12,MATCH(B7068,Assumptions!$A$8:$A$12,0)),INDEX(Assumptions!$H$8:$H$12,MATCH(B7068,Assumptions!$A$8:$A$12,0)))))</f>
        <v>0.4</v>
      </c>
      <c r="R7068" s="14">
        <f t="shared" ca="1" si="775"/>
        <v>77739429.585600004</v>
      </c>
      <c r="S7068" s="14">
        <f t="shared" si="776"/>
        <v>0</v>
      </c>
      <c r="T7068" s="11" t="s">
        <v>39</v>
      </c>
      <c r="U7068" s="18" t="s">
        <v>26</v>
      </c>
    </row>
    <row r="7069" spans="1:21" ht="15" customHeight="1" x14ac:dyDescent="0.15">
      <c r="A7069" s="10" t="s">
        <v>7117</v>
      </c>
      <c r="B7069" s="11" t="s">
        <v>31</v>
      </c>
      <c r="C7069" s="11" t="s">
        <v>76</v>
      </c>
      <c r="D7069" s="12">
        <v>46129</v>
      </c>
      <c r="E7069" s="11">
        <v>1470</v>
      </c>
      <c r="F7069" s="11" t="s">
        <v>33</v>
      </c>
      <c r="G7069" s="13">
        <v>1679.89</v>
      </c>
      <c r="H7069" s="14">
        <f t="shared" si="770"/>
        <v>2469438.3000000003</v>
      </c>
      <c r="I7069" s="14">
        <f>IF(F7069="GHS",H7069,H7069*Assumptions!$B$4)</f>
        <v>2469438.3000000003</v>
      </c>
      <c r="J7069" s="15" t="str">
        <f>INDEX(Assumptions!$B$8:$B$12,MATCH(B7069,Assumptions!$A$8:$A$12,0))</f>
        <v>Weighted Average</v>
      </c>
      <c r="K7069" s="16">
        <f>G7069/(1-INDEX(Assumptions!$D$8:$D$12,MATCH(B7069,Assumptions!$A$8:$A$12,0)))</f>
        <v>2333.1805555555557</v>
      </c>
      <c r="L7069" s="16">
        <f t="shared" si="771"/>
        <v>50.396700000000003</v>
      </c>
      <c r="M7069" s="16">
        <f t="shared" si="772"/>
        <v>116.65902777777779</v>
      </c>
      <c r="N7069" s="14">
        <f>E7069*(K7069-L7069-M7069)*IF(F7069="GHS",1,Assumptions!$B$4)</f>
        <v>3184203.4968333337</v>
      </c>
      <c r="O7069" s="15">
        <f t="shared" ca="1" si="773"/>
        <v>157</v>
      </c>
      <c r="P7069" s="15" t="str">
        <f t="shared" ca="1" si="774"/>
        <v>91-180d</v>
      </c>
      <c r="Q7069" s="17">
        <f ca="1">IF(P7069="0-90d",0,IF(P7069="91-180d",INDEX(Assumptions!$F$8:$F$12,MATCH(B7069,Assumptions!$A$8:$A$12,0)),IF(P7069="181-365d",INDEX(Assumptions!$G$8:$G$12,MATCH(B7069,Assumptions!$A$8:$A$12,0)),INDEX(Assumptions!$H$8:$H$12,MATCH(B7069,Assumptions!$A$8:$A$12,0)))))</f>
        <v>0.05</v>
      </c>
      <c r="R7069" s="14">
        <f t="shared" ca="1" si="775"/>
        <v>123471.91500000002</v>
      </c>
      <c r="S7069" s="14">
        <f t="shared" ca="1" si="776"/>
        <v>2345966.3850000002</v>
      </c>
      <c r="T7069" s="11" t="s">
        <v>25</v>
      </c>
      <c r="U7069" s="18" t="s">
        <v>26</v>
      </c>
    </row>
    <row r="7070" spans="1:21" ht="15" customHeight="1" x14ac:dyDescent="0.15">
      <c r="A7070" s="10" t="s">
        <v>7118</v>
      </c>
      <c r="B7070" s="11" t="s">
        <v>28</v>
      </c>
      <c r="C7070" s="11" t="s">
        <v>35</v>
      </c>
      <c r="D7070" s="12">
        <v>46064</v>
      </c>
      <c r="E7070" s="11">
        <v>3454</v>
      </c>
      <c r="F7070" s="11" t="s">
        <v>24</v>
      </c>
      <c r="G7070" s="13">
        <v>5547.16</v>
      </c>
      <c r="H7070" s="14">
        <f t="shared" si="770"/>
        <v>19159890.640000001</v>
      </c>
      <c r="I7070" s="14">
        <f>IF(F7070="GHS",H7070,H7070*Assumptions!$B$4)</f>
        <v>206926818.91200003</v>
      </c>
      <c r="J7070" s="15" t="str">
        <f>INDEX(Assumptions!$B$8:$B$12,MATCH(B7070,Assumptions!$A$8:$A$12,0))</f>
        <v>Fair Value Less Costs to Sell</v>
      </c>
      <c r="K7070" s="16">
        <f>G7070/(1-INDEX(Assumptions!$D$8:$D$12,MATCH(B7070,Assumptions!$A$8:$A$12,0)))</f>
        <v>6303.590909090909</v>
      </c>
      <c r="L7070" s="16">
        <f t="shared" si="771"/>
        <v>166.41479999999999</v>
      </c>
      <c r="M7070" s="16">
        <f t="shared" si="772"/>
        <v>315.17954545454546</v>
      </c>
      <c r="N7070" s="14">
        <f>E7070*(K7070-L7070-M7070)*IF(F7070="GHS",1,Assumptions!$B$4)</f>
        <v>217179102.21264002</v>
      </c>
      <c r="O7070" s="15">
        <f t="shared" ca="1" si="773"/>
        <v>222</v>
      </c>
      <c r="P7070" s="15" t="str">
        <f t="shared" ca="1" si="774"/>
        <v>181-365d</v>
      </c>
      <c r="Q7070" s="17">
        <f ca="1">IF(P7070="0-90d",0,IF(P7070="91-180d",INDEX(Assumptions!$F$8:$F$12,MATCH(B7070,Assumptions!$A$8:$A$12,0)),IF(P7070="181-365d",INDEX(Assumptions!$G$8:$G$12,MATCH(B7070,Assumptions!$A$8:$A$12,0)),INDEX(Assumptions!$H$8:$H$12,MATCH(B7070,Assumptions!$A$8:$A$12,0)))))</f>
        <v>0.1</v>
      </c>
      <c r="R7070" s="14">
        <f t="shared" ca="1" si="775"/>
        <v>20692681.891200006</v>
      </c>
      <c r="S7070" s="14">
        <f t="shared" ca="1" si="776"/>
        <v>186234137.02080002</v>
      </c>
      <c r="T7070" s="11" t="s">
        <v>25</v>
      </c>
      <c r="U7070" s="18" t="s">
        <v>36</v>
      </c>
    </row>
    <row r="7071" spans="1:21" ht="15" customHeight="1" x14ac:dyDescent="0.15">
      <c r="A7071" s="10" t="s">
        <v>7119</v>
      </c>
      <c r="B7071" s="11" t="s">
        <v>41</v>
      </c>
      <c r="C7071" s="11" t="s">
        <v>49</v>
      </c>
      <c r="D7071" s="12">
        <v>45966</v>
      </c>
      <c r="E7071" s="11">
        <v>680</v>
      </c>
      <c r="F7071" s="11" t="s">
        <v>33</v>
      </c>
      <c r="G7071" s="13">
        <v>666.83</v>
      </c>
      <c r="H7071" s="14">
        <f t="shared" si="770"/>
        <v>453444.4</v>
      </c>
      <c r="I7071" s="14">
        <f>IF(F7071="GHS",H7071,H7071*Assumptions!$B$4)</f>
        <v>453444.4</v>
      </c>
      <c r="J7071" s="15" t="str">
        <f>INDEX(Assumptions!$B$8:$B$12,MATCH(B7071,Assumptions!$A$8:$A$12,0))</f>
        <v>Weighted Average</v>
      </c>
      <c r="K7071" s="16">
        <f>G7071/(1-INDEX(Assumptions!$D$8:$D$12,MATCH(B7071,Assumptions!$A$8:$A$12,0)))</f>
        <v>1025.8923076923077</v>
      </c>
      <c r="L7071" s="16">
        <f t="shared" si="771"/>
        <v>20.004899999999999</v>
      </c>
      <c r="M7071" s="16">
        <f t="shared" si="772"/>
        <v>51.294615384615383</v>
      </c>
      <c r="N7071" s="14">
        <f>E7071*(K7071-L7071-M7071)*IF(F7071="GHS",1,Assumptions!$B$4)</f>
        <v>649123.09876923065</v>
      </c>
      <c r="O7071" s="15">
        <f t="shared" ca="1" si="773"/>
        <v>320</v>
      </c>
      <c r="P7071" s="15" t="str">
        <f t="shared" ca="1" si="774"/>
        <v>181-365d</v>
      </c>
      <c r="Q7071" s="17">
        <f ca="1">IF(P7071="0-90d",0,IF(P7071="91-180d",INDEX(Assumptions!$F$8:$F$12,MATCH(B7071,Assumptions!$A$8:$A$12,0)),IF(P7071="181-365d",INDEX(Assumptions!$G$8:$G$12,MATCH(B7071,Assumptions!$A$8:$A$12,0)),INDEX(Assumptions!$H$8:$H$12,MATCH(B7071,Assumptions!$A$8:$A$12,0)))))</f>
        <v>0.35</v>
      </c>
      <c r="R7071" s="14">
        <f t="shared" ca="1" si="775"/>
        <v>158705.54</v>
      </c>
      <c r="S7071" s="14">
        <f t="shared" ca="1" si="776"/>
        <v>294738.86</v>
      </c>
      <c r="T7071" s="11" t="s">
        <v>25</v>
      </c>
      <c r="U7071" s="18" t="s">
        <v>26</v>
      </c>
    </row>
    <row r="7072" spans="1:21" ht="15" customHeight="1" x14ac:dyDescent="0.15">
      <c r="A7072" s="10" t="s">
        <v>7120</v>
      </c>
      <c r="B7072" s="11" t="s">
        <v>28</v>
      </c>
      <c r="C7072" s="11" t="s">
        <v>35</v>
      </c>
      <c r="D7072" s="12">
        <v>45965</v>
      </c>
      <c r="E7072" s="11">
        <v>462</v>
      </c>
      <c r="F7072" s="11" t="s">
        <v>24</v>
      </c>
      <c r="G7072" s="13">
        <v>7312.2</v>
      </c>
      <c r="H7072" s="14">
        <f t="shared" si="770"/>
        <v>3378236.4</v>
      </c>
      <c r="I7072" s="14">
        <f>IF(F7072="GHS",H7072,H7072*Assumptions!$B$4)</f>
        <v>36484953.120000005</v>
      </c>
      <c r="J7072" s="15" t="str">
        <f>INDEX(Assumptions!$B$8:$B$12,MATCH(B7072,Assumptions!$A$8:$A$12,0))</f>
        <v>Fair Value Less Costs to Sell</v>
      </c>
      <c r="K7072" s="16">
        <f>G7072/(1-INDEX(Assumptions!$D$8:$D$12,MATCH(B7072,Assumptions!$A$8:$A$12,0)))</f>
        <v>8309.318181818182</v>
      </c>
      <c r="L7072" s="16">
        <f t="shared" si="771"/>
        <v>219.36599999999999</v>
      </c>
      <c r="M7072" s="16">
        <f t="shared" si="772"/>
        <v>415.46590909090912</v>
      </c>
      <c r="N7072" s="14">
        <f>E7072*(K7072-L7072-M7072)*IF(F7072="GHS",1,Assumptions!$B$4)</f>
        <v>38292616.706400007</v>
      </c>
      <c r="O7072" s="15">
        <f t="shared" ca="1" si="773"/>
        <v>321</v>
      </c>
      <c r="P7072" s="15" t="str">
        <f t="shared" ca="1" si="774"/>
        <v>181-365d</v>
      </c>
      <c r="Q7072" s="17">
        <f ca="1">IF(P7072="0-90d",0,IF(P7072="91-180d",INDEX(Assumptions!$F$8:$F$12,MATCH(B7072,Assumptions!$A$8:$A$12,0)),IF(P7072="181-365d",INDEX(Assumptions!$G$8:$G$12,MATCH(B7072,Assumptions!$A$8:$A$12,0)),INDEX(Assumptions!$H$8:$H$12,MATCH(B7072,Assumptions!$A$8:$A$12,0)))))</f>
        <v>0.1</v>
      </c>
      <c r="R7072" s="14">
        <f t="shared" ca="1" si="775"/>
        <v>3648495.3120000008</v>
      </c>
      <c r="S7072" s="14">
        <f t="shared" ca="1" si="776"/>
        <v>32836457.808000006</v>
      </c>
      <c r="T7072" s="11" t="s">
        <v>25</v>
      </c>
      <c r="U7072" s="18" t="s">
        <v>26</v>
      </c>
    </row>
    <row r="7073" spans="1:21" ht="15" customHeight="1" x14ac:dyDescent="0.15">
      <c r="A7073" s="10" t="s">
        <v>7121</v>
      </c>
      <c r="B7073" s="11" t="s">
        <v>41</v>
      </c>
      <c r="C7073" s="11" t="s">
        <v>115</v>
      </c>
      <c r="D7073" s="12">
        <v>46026</v>
      </c>
      <c r="E7073" s="11">
        <v>2779</v>
      </c>
      <c r="F7073" s="11" t="s">
        <v>33</v>
      </c>
      <c r="G7073" s="13">
        <v>145.16</v>
      </c>
      <c r="H7073" s="14">
        <f t="shared" si="770"/>
        <v>403399.64</v>
      </c>
      <c r="I7073" s="14">
        <f>IF(F7073="GHS",H7073,H7073*Assumptions!$B$4)</f>
        <v>403399.64</v>
      </c>
      <c r="J7073" s="15" t="str">
        <f>INDEX(Assumptions!$B$8:$B$12,MATCH(B7073,Assumptions!$A$8:$A$12,0))</f>
        <v>Weighted Average</v>
      </c>
      <c r="K7073" s="16">
        <f>G7073/(1-INDEX(Assumptions!$D$8:$D$12,MATCH(B7073,Assumptions!$A$8:$A$12,0)))</f>
        <v>223.32307692307691</v>
      </c>
      <c r="L7073" s="16">
        <f t="shared" si="771"/>
        <v>4.3548</v>
      </c>
      <c r="M7073" s="16">
        <f t="shared" si="772"/>
        <v>11.166153846153847</v>
      </c>
      <c r="N7073" s="14">
        <f>E7073*(K7073-L7073-M7073)*IF(F7073="GHS",1,Assumptions!$B$4)</f>
        <v>577482.10003076924</v>
      </c>
      <c r="O7073" s="15">
        <f t="shared" ca="1" si="773"/>
        <v>260</v>
      </c>
      <c r="P7073" s="15" t="str">
        <f t="shared" ca="1" si="774"/>
        <v>181-365d</v>
      </c>
      <c r="Q7073" s="17">
        <f ca="1">IF(P7073="0-90d",0,IF(P7073="91-180d",INDEX(Assumptions!$F$8:$F$12,MATCH(B7073,Assumptions!$A$8:$A$12,0)),IF(P7073="181-365d",INDEX(Assumptions!$G$8:$G$12,MATCH(B7073,Assumptions!$A$8:$A$12,0)),INDEX(Assumptions!$H$8:$H$12,MATCH(B7073,Assumptions!$A$8:$A$12,0)))))</f>
        <v>0.35</v>
      </c>
      <c r="R7073" s="14">
        <f t="shared" ca="1" si="775"/>
        <v>141189.87399999998</v>
      </c>
      <c r="S7073" s="14">
        <f t="shared" ca="1" si="776"/>
        <v>262209.76600000006</v>
      </c>
      <c r="T7073" s="11" t="s">
        <v>25</v>
      </c>
      <c r="U7073" s="18" t="s">
        <v>36</v>
      </c>
    </row>
    <row r="7074" spans="1:21" ht="15" customHeight="1" x14ac:dyDescent="0.15">
      <c r="A7074" s="10" t="s">
        <v>7122</v>
      </c>
      <c r="B7074" s="11" t="s">
        <v>28</v>
      </c>
      <c r="C7074" s="11" t="s">
        <v>29</v>
      </c>
      <c r="D7074" s="12">
        <v>45822</v>
      </c>
      <c r="E7074" s="11">
        <v>1079</v>
      </c>
      <c r="F7074" s="11" t="s">
        <v>24</v>
      </c>
      <c r="G7074" s="13">
        <v>15283.46</v>
      </c>
      <c r="H7074" s="14">
        <f t="shared" si="770"/>
        <v>16490853.34</v>
      </c>
      <c r="I7074" s="14">
        <f>IF(F7074="GHS",H7074,H7074*Assumptions!$B$4)</f>
        <v>178101216.072</v>
      </c>
      <c r="J7074" s="15" t="str">
        <f>INDEX(Assumptions!$B$8:$B$12,MATCH(B7074,Assumptions!$A$8:$A$12,0))</f>
        <v>Fair Value Less Costs to Sell</v>
      </c>
      <c r="K7074" s="16">
        <f>G7074/(1-INDEX(Assumptions!$D$8:$D$12,MATCH(B7074,Assumptions!$A$8:$A$12,0)))</f>
        <v>17367.56818181818</v>
      </c>
      <c r="L7074" s="16">
        <f t="shared" si="771"/>
        <v>458.50379999999996</v>
      </c>
      <c r="M7074" s="16">
        <f t="shared" si="772"/>
        <v>868.37840909090903</v>
      </c>
      <c r="N7074" s="14">
        <f>E7074*(K7074-L7074-M7074)*IF(F7074="GHS",1,Assumptions!$B$4)</f>
        <v>186925321.77738547</v>
      </c>
      <c r="O7074" s="15">
        <f t="shared" ca="1" si="773"/>
        <v>464</v>
      </c>
      <c r="P7074" s="15" t="str">
        <f t="shared" ca="1" si="774"/>
        <v>365d+</v>
      </c>
      <c r="Q7074" s="17">
        <f ca="1">IF(P7074="0-90d",0,IF(P7074="91-180d",INDEX(Assumptions!$F$8:$F$12,MATCH(B7074,Assumptions!$A$8:$A$12,0)),IF(P7074="181-365d",INDEX(Assumptions!$G$8:$G$12,MATCH(B7074,Assumptions!$A$8:$A$12,0)),INDEX(Assumptions!$H$8:$H$12,MATCH(B7074,Assumptions!$A$8:$A$12,0)))))</f>
        <v>0.4</v>
      </c>
      <c r="R7074" s="14">
        <f t="shared" ca="1" si="775"/>
        <v>71240486.428800002</v>
      </c>
      <c r="S7074" s="14">
        <f t="shared" ca="1" si="776"/>
        <v>106860729.6432</v>
      </c>
      <c r="T7074" s="11" t="s">
        <v>25</v>
      </c>
      <c r="U7074" s="18" t="s">
        <v>26</v>
      </c>
    </row>
    <row r="7075" spans="1:21" ht="15" customHeight="1" x14ac:dyDescent="0.15">
      <c r="A7075" s="10" t="s">
        <v>7123</v>
      </c>
      <c r="B7075" s="11" t="s">
        <v>31</v>
      </c>
      <c r="C7075" s="11" t="s">
        <v>76</v>
      </c>
      <c r="D7075" s="12">
        <v>46194</v>
      </c>
      <c r="E7075" s="11">
        <v>1251</v>
      </c>
      <c r="F7075" s="11" t="s">
        <v>33</v>
      </c>
      <c r="G7075" s="13">
        <v>934.46</v>
      </c>
      <c r="H7075" s="14">
        <f t="shared" si="770"/>
        <v>1169009.46</v>
      </c>
      <c r="I7075" s="14">
        <f>IF(F7075="GHS",H7075,H7075*Assumptions!$B$4)</f>
        <v>1169009.46</v>
      </c>
      <c r="J7075" s="15" t="str">
        <f>INDEX(Assumptions!$B$8:$B$12,MATCH(B7075,Assumptions!$A$8:$A$12,0))</f>
        <v>Weighted Average</v>
      </c>
      <c r="K7075" s="16">
        <f>G7075/(1-INDEX(Assumptions!$D$8:$D$12,MATCH(B7075,Assumptions!$A$8:$A$12,0)))</f>
        <v>1297.8611111111113</v>
      </c>
      <c r="L7075" s="16">
        <f t="shared" si="771"/>
        <v>28.033799999999999</v>
      </c>
      <c r="M7075" s="16">
        <f t="shared" si="772"/>
        <v>64.893055555555563</v>
      </c>
      <c r="N7075" s="14">
        <f>E7075*(K7075-L7075-M7075)*IF(F7075="GHS",1,Assumptions!$B$4)</f>
        <v>1507372.7537000005</v>
      </c>
      <c r="O7075" s="15">
        <f t="shared" ca="1" si="773"/>
        <v>92</v>
      </c>
      <c r="P7075" s="15" t="str">
        <f t="shared" ca="1" si="774"/>
        <v>91-180d</v>
      </c>
      <c r="Q7075" s="17">
        <f ca="1">IF(P7075="0-90d",0,IF(P7075="91-180d",INDEX(Assumptions!$F$8:$F$12,MATCH(B7075,Assumptions!$A$8:$A$12,0)),IF(P7075="181-365d",INDEX(Assumptions!$G$8:$G$12,MATCH(B7075,Assumptions!$A$8:$A$12,0)),INDEX(Assumptions!$H$8:$H$12,MATCH(B7075,Assumptions!$A$8:$A$12,0)))))</f>
        <v>0.05</v>
      </c>
      <c r="R7075" s="14">
        <f t="shared" ca="1" si="775"/>
        <v>58450.472999999998</v>
      </c>
      <c r="S7075" s="14">
        <f t="shared" ca="1" si="776"/>
        <v>1110558.987</v>
      </c>
      <c r="T7075" s="11" t="s">
        <v>25</v>
      </c>
      <c r="U7075" s="18" t="s">
        <v>26</v>
      </c>
    </row>
    <row r="7076" spans="1:21" ht="15" customHeight="1" x14ac:dyDescent="0.15">
      <c r="A7076" s="10" t="s">
        <v>7124</v>
      </c>
      <c r="B7076" s="11" t="s">
        <v>28</v>
      </c>
      <c r="C7076" s="11" t="s">
        <v>38</v>
      </c>
      <c r="D7076" s="12">
        <v>46035</v>
      </c>
      <c r="E7076" s="11">
        <v>3439</v>
      </c>
      <c r="F7076" s="11" t="s">
        <v>24</v>
      </c>
      <c r="G7076" s="13">
        <v>6568.3</v>
      </c>
      <c r="H7076" s="14">
        <f t="shared" si="770"/>
        <v>22588383.699999999</v>
      </c>
      <c r="I7076" s="14">
        <f>IF(F7076="GHS",H7076,H7076*Assumptions!$B$4)</f>
        <v>243954543.96000001</v>
      </c>
      <c r="J7076" s="15" t="str">
        <f>INDEX(Assumptions!$B$8:$B$12,MATCH(B7076,Assumptions!$A$8:$A$12,0))</f>
        <v>Fair Value Less Costs to Sell</v>
      </c>
      <c r="K7076" s="16">
        <f>G7076/(1-INDEX(Assumptions!$D$8:$D$12,MATCH(B7076,Assumptions!$A$8:$A$12,0)))</f>
        <v>7463.977272727273</v>
      </c>
      <c r="L7076" s="16">
        <f t="shared" si="771"/>
        <v>197.04900000000001</v>
      </c>
      <c r="M7076" s="16">
        <f t="shared" si="772"/>
        <v>373.19886363636368</v>
      </c>
      <c r="N7076" s="14">
        <f>E7076*(K7076-L7076-M7076)*IF(F7076="GHS",1,Assumptions!$B$4)</f>
        <v>256041382.72892728</v>
      </c>
      <c r="O7076" s="15">
        <f t="shared" ca="1" si="773"/>
        <v>251</v>
      </c>
      <c r="P7076" s="15" t="str">
        <f t="shared" ca="1" si="774"/>
        <v>181-365d</v>
      </c>
      <c r="Q7076" s="17">
        <f ca="1">IF(P7076="0-90d",0,IF(P7076="91-180d",INDEX(Assumptions!$F$8:$F$12,MATCH(B7076,Assumptions!$A$8:$A$12,0)),IF(P7076="181-365d",INDEX(Assumptions!$G$8:$G$12,MATCH(B7076,Assumptions!$A$8:$A$12,0)),INDEX(Assumptions!$H$8:$H$12,MATCH(B7076,Assumptions!$A$8:$A$12,0)))))</f>
        <v>0.1</v>
      </c>
      <c r="R7076" s="14">
        <f t="shared" ca="1" si="775"/>
        <v>24395454.396000002</v>
      </c>
      <c r="S7076" s="14">
        <f t="shared" ca="1" si="776"/>
        <v>219559089.56400001</v>
      </c>
      <c r="T7076" s="11" t="s">
        <v>25</v>
      </c>
      <c r="U7076" s="18" t="s">
        <v>26</v>
      </c>
    </row>
    <row r="7077" spans="1:21" ht="15" customHeight="1" x14ac:dyDescent="0.15">
      <c r="A7077" s="10" t="s">
        <v>7125</v>
      </c>
      <c r="B7077" s="11" t="s">
        <v>31</v>
      </c>
      <c r="C7077" s="11" t="s">
        <v>32</v>
      </c>
      <c r="D7077" s="12">
        <v>46114</v>
      </c>
      <c r="E7077" s="11">
        <v>1210</v>
      </c>
      <c r="F7077" s="11" t="s">
        <v>33</v>
      </c>
      <c r="G7077" s="13">
        <v>2134.34</v>
      </c>
      <c r="H7077" s="14">
        <f t="shared" si="770"/>
        <v>2582551.4000000004</v>
      </c>
      <c r="I7077" s="14">
        <f>IF(F7077="GHS",H7077,H7077*Assumptions!$B$4)</f>
        <v>2582551.4000000004</v>
      </c>
      <c r="J7077" s="15" t="str">
        <f>INDEX(Assumptions!$B$8:$B$12,MATCH(B7077,Assumptions!$A$8:$A$12,0))</f>
        <v>Weighted Average</v>
      </c>
      <c r="K7077" s="16">
        <f>G7077/(1-INDEX(Assumptions!$D$8:$D$12,MATCH(B7077,Assumptions!$A$8:$A$12,0)))</f>
        <v>2964.3611111111113</v>
      </c>
      <c r="L7077" s="16">
        <f t="shared" si="771"/>
        <v>64.030200000000008</v>
      </c>
      <c r="M7077" s="16">
        <f t="shared" si="772"/>
        <v>148.21805555555557</v>
      </c>
      <c r="N7077" s="14">
        <f>E7077*(K7077-L7077-M7077)*IF(F7077="GHS",1,Assumptions!$B$4)</f>
        <v>3330056.5552222221</v>
      </c>
      <c r="O7077" s="15">
        <f t="shared" ca="1" si="773"/>
        <v>172</v>
      </c>
      <c r="P7077" s="15" t="str">
        <f t="shared" ca="1" si="774"/>
        <v>91-180d</v>
      </c>
      <c r="Q7077" s="17">
        <f ca="1">IF(P7077="0-90d",0,IF(P7077="91-180d",INDEX(Assumptions!$F$8:$F$12,MATCH(B7077,Assumptions!$A$8:$A$12,0)),IF(P7077="181-365d",INDEX(Assumptions!$G$8:$G$12,MATCH(B7077,Assumptions!$A$8:$A$12,0)),INDEX(Assumptions!$H$8:$H$12,MATCH(B7077,Assumptions!$A$8:$A$12,0)))))</f>
        <v>0.05</v>
      </c>
      <c r="R7077" s="14">
        <f t="shared" ca="1" si="775"/>
        <v>129127.57000000002</v>
      </c>
      <c r="S7077" s="14">
        <f t="shared" ca="1" si="776"/>
        <v>2453423.8300000005</v>
      </c>
      <c r="T7077" s="11" t="s">
        <v>25</v>
      </c>
      <c r="U7077" s="18" t="s">
        <v>26</v>
      </c>
    </row>
    <row r="7078" spans="1:21" ht="15" customHeight="1" x14ac:dyDescent="0.15">
      <c r="A7078" s="10" t="s">
        <v>7126</v>
      </c>
      <c r="B7078" s="11" t="s">
        <v>41</v>
      </c>
      <c r="C7078" s="11" t="s">
        <v>115</v>
      </c>
      <c r="D7078" s="12">
        <v>45796</v>
      </c>
      <c r="E7078" s="11">
        <v>683</v>
      </c>
      <c r="F7078" s="11" t="s">
        <v>33</v>
      </c>
      <c r="G7078" s="13">
        <v>292.31</v>
      </c>
      <c r="H7078" s="14">
        <f t="shared" si="770"/>
        <v>199647.73</v>
      </c>
      <c r="I7078" s="14">
        <f>IF(F7078="GHS",H7078,H7078*Assumptions!$B$4)</f>
        <v>199647.73</v>
      </c>
      <c r="J7078" s="15" t="str">
        <f>INDEX(Assumptions!$B$8:$B$12,MATCH(B7078,Assumptions!$A$8:$A$12,0))</f>
        <v>Weighted Average</v>
      </c>
      <c r="K7078" s="16">
        <f>G7078/(1-INDEX(Assumptions!$D$8:$D$12,MATCH(B7078,Assumptions!$A$8:$A$12,0)))</f>
        <v>449.7076923076923</v>
      </c>
      <c r="L7078" s="16">
        <f t="shared" si="771"/>
        <v>8.7692999999999994</v>
      </c>
      <c r="M7078" s="16">
        <f t="shared" si="772"/>
        <v>22.485384615384618</v>
      </c>
      <c r="N7078" s="14">
        <f>E7078*(K7078-L7078-M7078)*IF(F7078="GHS",1,Assumptions!$B$4)</f>
        <v>285803.40425384615</v>
      </c>
      <c r="O7078" s="15">
        <f t="shared" ca="1" si="773"/>
        <v>490</v>
      </c>
      <c r="P7078" s="15" t="str">
        <f t="shared" ca="1" si="774"/>
        <v>365d+</v>
      </c>
      <c r="Q7078" s="17">
        <f ca="1">IF(P7078="0-90d",0,IF(P7078="91-180d",INDEX(Assumptions!$F$8:$F$12,MATCH(B7078,Assumptions!$A$8:$A$12,0)),IF(P7078="181-365d",INDEX(Assumptions!$G$8:$G$12,MATCH(B7078,Assumptions!$A$8:$A$12,0)),INDEX(Assumptions!$H$8:$H$12,MATCH(B7078,Assumptions!$A$8:$A$12,0)))))</f>
        <v>0.8</v>
      </c>
      <c r="R7078" s="14">
        <f t="shared" ca="1" si="775"/>
        <v>159718.18400000001</v>
      </c>
      <c r="S7078" s="14">
        <f t="shared" ca="1" si="776"/>
        <v>39929.546000000002</v>
      </c>
      <c r="T7078" s="11" t="s">
        <v>25</v>
      </c>
      <c r="U7078" s="18" t="s">
        <v>26</v>
      </c>
    </row>
    <row r="7079" spans="1:21" ht="15" customHeight="1" x14ac:dyDescent="0.15">
      <c r="A7079" s="10" t="s">
        <v>7127</v>
      </c>
      <c r="B7079" s="11" t="s">
        <v>31</v>
      </c>
      <c r="C7079" s="11" t="s">
        <v>76</v>
      </c>
      <c r="D7079" s="12">
        <v>45816</v>
      </c>
      <c r="E7079" s="11">
        <v>3122</v>
      </c>
      <c r="F7079" s="11" t="s">
        <v>33</v>
      </c>
      <c r="G7079" s="13">
        <v>1549.74</v>
      </c>
      <c r="H7079" s="14">
        <f t="shared" si="770"/>
        <v>4838288.28</v>
      </c>
      <c r="I7079" s="14">
        <f>IF(F7079="GHS",H7079,H7079*Assumptions!$B$4)</f>
        <v>4838288.28</v>
      </c>
      <c r="J7079" s="15" t="str">
        <f>INDEX(Assumptions!$B$8:$B$12,MATCH(B7079,Assumptions!$A$8:$A$12,0))</f>
        <v>Weighted Average</v>
      </c>
      <c r="K7079" s="16">
        <f>G7079/(1-INDEX(Assumptions!$D$8:$D$12,MATCH(B7079,Assumptions!$A$8:$A$12,0)))</f>
        <v>2152.416666666667</v>
      </c>
      <c r="L7079" s="16">
        <f t="shared" si="771"/>
        <v>46.492199999999997</v>
      </c>
      <c r="M7079" s="16">
        <f t="shared" si="772"/>
        <v>107.62083333333335</v>
      </c>
      <c r="N7079" s="14">
        <f>E7079*(K7079-L7079-M7079)*IF(F7079="GHS",1,Assumptions!$B$4)</f>
        <v>6238703.9432666674</v>
      </c>
      <c r="O7079" s="15">
        <f t="shared" ca="1" si="773"/>
        <v>470</v>
      </c>
      <c r="P7079" s="15" t="str">
        <f t="shared" ca="1" si="774"/>
        <v>365d+</v>
      </c>
      <c r="Q7079" s="17">
        <f ca="1">IF(P7079="0-90d",0,IF(P7079="91-180d",INDEX(Assumptions!$F$8:$F$12,MATCH(B7079,Assumptions!$A$8:$A$12,0)),IF(P7079="181-365d",INDEX(Assumptions!$G$8:$G$12,MATCH(B7079,Assumptions!$A$8:$A$12,0)),INDEX(Assumptions!$H$8:$H$12,MATCH(B7079,Assumptions!$A$8:$A$12,0)))))</f>
        <v>0.6</v>
      </c>
      <c r="R7079" s="14">
        <f t="shared" ca="1" si="775"/>
        <v>2902972.9679999999</v>
      </c>
      <c r="S7079" s="14">
        <f t="shared" ca="1" si="776"/>
        <v>1935315.3120000004</v>
      </c>
      <c r="T7079" s="11" t="s">
        <v>25</v>
      </c>
      <c r="U7079" s="18" t="s">
        <v>26</v>
      </c>
    </row>
    <row r="7080" spans="1:21" ht="15" customHeight="1" x14ac:dyDescent="0.15">
      <c r="A7080" s="10" t="s">
        <v>7128</v>
      </c>
      <c r="B7080" s="11" t="s">
        <v>22</v>
      </c>
      <c r="C7080" s="11" t="s">
        <v>81</v>
      </c>
      <c r="D7080" s="12">
        <v>46160</v>
      </c>
      <c r="E7080" s="11">
        <v>151</v>
      </c>
      <c r="F7080" s="11" t="s">
        <v>24</v>
      </c>
      <c r="G7080" s="13">
        <v>8491.75</v>
      </c>
      <c r="H7080" s="14">
        <f t="shared" si="770"/>
        <v>1282254.25</v>
      </c>
      <c r="I7080" s="14">
        <f>IF(F7080="GHS",H7080,H7080*Assumptions!$B$4)</f>
        <v>13848345.9</v>
      </c>
      <c r="J7080" s="15" t="str">
        <f>INDEX(Assumptions!$B$8:$B$12,MATCH(B7080,Assumptions!$A$8:$A$12,0))</f>
        <v>FIFO</v>
      </c>
      <c r="K7080" s="16">
        <f>G7080/(1-INDEX(Assumptions!$D$8:$D$12,MATCH(B7080,Assumptions!$A$8:$A$12,0)))</f>
        <v>10355.792682926829</v>
      </c>
      <c r="L7080" s="16">
        <f t="shared" si="771"/>
        <v>254.7525</v>
      </c>
      <c r="M7080" s="16">
        <f t="shared" si="772"/>
        <v>517.78963414634143</v>
      </c>
      <c r="N7080" s="14">
        <f>E7080*(K7080-L7080-M7080)*IF(F7080="GHS",1,Assumptions!$B$4)</f>
        <v>15628364.99495122</v>
      </c>
      <c r="O7080" s="15">
        <f t="shared" ca="1" si="773"/>
        <v>126</v>
      </c>
      <c r="P7080" s="15" t="str">
        <f t="shared" ca="1" si="774"/>
        <v>91-180d</v>
      </c>
      <c r="Q7080" s="17">
        <f ca="1">IF(P7080="0-90d",0,IF(P7080="91-180d",INDEX(Assumptions!$F$8:$F$12,MATCH(B7080,Assumptions!$A$8:$A$12,0)),IF(P7080="181-365d",INDEX(Assumptions!$G$8:$G$12,MATCH(B7080,Assumptions!$A$8:$A$12,0)),INDEX(Assumptions!$H$8:$H$12,MATCH(B7080,Assumptions!$A$8:$A$12,0)))))</f>
        <v>0.03</v>
      </c>
      <c r="R7080" s="14">
        <f t="shared" ca="1" si="775"/>
        <v>415450.37699999998</v>
      </c>
      <c r="S7080" s="14">
        <f t="shared" ca="1" si="776"/>
        <v>13432895.523</v>
      </c>
      <c r="T7080" s="11" t="s">
        <v>25</v>
      </c>
      <c r="U7080" s="18" t="s">
        <v>26</v>
      </c>
    </row>
    <row r="7081" spans="1:21" ht="15" customHeight="1" x14ac:dyDescent="0.15">
      <c r="A7081" s="10" t="s">
        <v>7129</v>
      </c>
      <c r="B7081" s="11" t="s">
        <v>41</v>
      </c>
      <c r="C7081" s="11" t="s">
        <v>42</v>
      </c>
      <c r="D7081" s="12">
        <v>45797</v>
      </c>
      <c r="E7081" s="11">
        <v>3510</v>
      </c>
      <c r="F7081" s="11" t="s">
        <v>33</v>
      </c>
      <c r="G7081" s="13">
        <v>451.88</v>
      </c>
      <c r="H7081" s="14">
        <f t="shared" si="770"/>
        <v>1586098.8</v>
      </c>
      <c r="I7081" s="14">
        <f>IF(F7081="GHS",H7081,H7081*Assumptions!$B$4)</f>
        <v>1586098.8</v>
      </c>
      <c r="J7081" s="15" t="str">
        <f>INDEX(Assumptions!$B$8:$B$12,MATCH(B7081,Assumptions!$A$8:$A$12,0))</f>
        <v>Weighted Average</v>
      </c>
      <c r="K7081" s="16">
        <f>G7081/(1-INDEX(Assumptions!$D$8:$D$12,MATCH(B7081,Assumptions!$A$8:$A$12,0)))</f>
        <v>695.19999999999993</v>
      </c>
      <c r="L7081" s="16">
        <f t="shared" si="771"/>
        <v>13.5564</v>
      </c>
      <c r="M7081" s="16">
        <f t="shared" si="772"/>
        <v>34.76</v>
      </c>
      <c r="N7081" s="14">
        <f>E7081*(K7081-L7081-M7081)*IF(F7081="GHS",1,Assumptions!$B$4)</f>
        <v>2270561.4359999998</v>
      </c>
      <c r="O7081" s="15">
        <f t="shared" ca="1" si="773"/>
        <v>489</v>
      </c>
      <c r="P7081" s="15" t="str">
        <f t="shared" ca="1" si="774"/>
        <v>365d+</v>
      </c>
      <c r="Q7081" s="17">
        <f ca="1">IF(P7081="0-90d",0,IF(P7081="91-180d",INDEX(Assumptions!$F$8:$F$12,MATCH(B7081,Assumptions!$A$8:$A$12,0)),IF(P7081="181-365d",INDEX(Assumptions!$G$8:$G$12,MATCH(B7081,Assumptions!$A$8:$A$12,0)),INDEX(Assumptions!$H$8:$H$12,MATCH(B7081,Assumptions!$A$8:$A$12,0)))))</f>
        <v>0.8</v>
      </c>
      <c r="R7081" s="14">
        <f t="shared" ca="1" si="775"/>
        <v>1268879.04</v>
      </c>
      <c r="S7081" s="14">
        <f t="shared" ca="1" si="776"/>
        <v>317219.76</v>
      </c>
      <c r="T7081" s="11" t="s">
        <v>25</v>
      </c>
      <c r="U7081" s="18" t="s">
        <v>26</v>
      </c>
    </row>
    <row r="7082" spans="1:21" ht="15" customHeight="1" x14ac:dyDescent="0.15">
      <c r="A7082" s="10" t="s">
        <v>7130</v>
      </c>
      <c r="B7082" s="11" t="s">
        <v>41</v>
      </c>
      <c r="C7082" s="11" t="s">
        <v>44</v>
      </c>
      <c r="D7082" s="12">
        <v>46163</v>
      </c>
      <c r="E7082" s="11">
        <v>753</v>
      </c>
      <c r="F7082" s="11" t="s">
        <v>33</v>
      </c>
      <c r="G7082" s="13">
        <v>537.52</v>
      </c>
      <c r="H7082" s="14">
        <f t="shared" si="770"/>
        <v>404752.56</v>
      </c>
      <c r="I7082" s="14">
        <f>IF(F7082="GHS",H7082,H7082*Assumptions!$B$4)</f>
        <v>404752.56</v>
      </c>
      <c r="J7082" s="15" t="str">
        <f>INDEX(Assumptions!$B$8:$B$12,MATCH(B7082,Assumptions!$A$8:$A$12,0))</f>
        <v>Weighted Average</v>
      </c>
      <c r="K7082" s="16">
        <f>G7082/(1-INDEX(Assumptions!$D$8:$D$12,MATCH(B7082,Assumptions!$A$8:$A$12,0)))</f>
        <v>826.95384615384614</v>
      </c>
      <c r="L7082" s="16">
        <f t="shared" si="771"/>
        <v>16.125599999999999</v>
      </c>
      <c r="M7082" s="16">
        <f t="shared" si="772"/>
        <v>41.347692307692313</v>
      </c>
      <c r="N7082" s="14">
        <f>E7082*(K7082-L7082-M7082)*IF(F7082="GHS",1,Assumptions!$B$4)</f>
        <v>579418.85704615386</v>
      </c>
      <c r="O7082" s="15">
        <f t="shared" ca="1" si="773"/>
        <v>123</v>
      </c>
      <c r="P7082" s="15" t="str">
        <f t="shared" ca="1" si="774"/>
        <v>91-180d</v>
      </c>
      <c r="Q7082" s="17">
        <f ca="1">IF(P7082="0-90d",0,IF(P7082="91-180d",INDEX(Assumptions!$F$8:$F$12,MATCH(B7082,Assumptions!$A$8:$A$12,0)),IF(P7082="181-365d",INDEX(Assumptions!$G$8:$G$12,MATCH(B7082,Assumptions!$A$8:$A$12,0)),INDEX(Assumptions!$H$8:$H$12,MATCH(B7082,Assumptions!$A$8:$A$12,0)))))</f>
        <v>0.1</v>
      </c>
      <c r="R7082" s="14">
        <f t="shared" ca="1" si="775"/>
        <v>40475.256000000001</v>
      </c>
      <c r="S7082" s="14">
        <f t="shared" ca="1" si="776"/>
        <v>364277.304</v>
      </c>
      <c r="T7082" s="11" t="s">
        <v>25</v>
      </c>
      <c r="U7082" s="18" t="s">
        <v>26</v>
      </c>
    </row>
    <row r="7083" spans="1:21" ht="15" customHeight="1" x14ac:dyDescent="0.15">
      <c r="A7083" s="10" t="s">
        <v>7131</v>
      </c>
      <c r="B7083" s="11" t="s">
        <v>28</v>
      </c>
      <c r="C7083" s="11" t="s">
        <v>35</v>
      </c>
      <c r="D7083" s="12">
        <v>45843</v>
      </c>
      <c r="E7083" s="11">
        <v>1708</v>
      </c>
      <c r="F7083" s="11" t="s">
        <v>24</v>
      </c>
      <c r="G7083" s="13">
        <v>10284.790000000001</v>
      </c>
      <c r="H7083" s="14">
        <f t="shared" si="770"/>
        <v>17566421.32</v>
      </c>
      <c r="I7083" s="14">
        <f>IF(F7083="GHS",H7083,H7083*Assumptions!$B$4)</f>
        <v>189717350.25600001</v>
      </c>
      <c r="J7083" s="15" t="str">
        <f>INDEX(Assumptions!$B$8:$B$12,MATCH(B7083,Assumptions!$A$8:$A$12,0))</f>
        <v>Fair Value Less Costs to Sell</v>
      </c>
      <c r="K7083" s="16">
        <f>G7083/(1-INDEX(Assumptions!$D$8:$D$12,MATCH(B7083,Assumptions!$A$8:$A$12,0)))</f>
        <v>11687.261363636364</v>
      </c>
      <c r="L7083" s="16">
        <f t="shared" si="771"/>
        <v>308.5437</v>
      </c>
      <c r="M7083" s="16">
        <f t="shared" si="772"/>
        <v>584.36306818181822</v>
      </c>
      <c r="N7083" s="14">
        <f>E7083*(K7083-L7083-M7083)*IF(F7083="GHS",1,Assumptions!$B$4)</f>
        <v>199116982.60959277</v>
      </c>
      <c r="O7083" s="15">
        <f t="shared" ca="1" si="773"/>
        <v>443</v>
      </c>
      <c r="P7083" s="15" t="str">
        <f t="shared" ca="1" si="774"/>
        <v>365d+</v>
      </c>
      <c r="Q7083" s="17">
        <f ca="1">IF(P7083="0-90d",0,IF(P7083="91-180d",INDEX(Assumptions!$F$8:$F$12,MATCH(B7083,Assumptions!$A$8:$A$12,0)),IF(P7083="181-365d",INDEX(Assumptions!$G$8:$G$12,MATCH(B7083,Assumptions!$A$8:$A$12,0)),INDEX(Assumptions!$H$8:$H$12,MATCH(B7083,Assumptions!$A$8:$A$12,0)))))</f>
        <v>0.4</v>
      </c>
      <c r="R7083" s="14">
        <f t="shared" ca="1" si="775"/>
        <v>75886940.102400005</v>
      </c>
      <c r="S7083" s="14">
        <f t="shared" ca="1" si="776"/>
        <v>113830410.15360001</v>
      </c>
      <c r="T7083" s="11" t="s">
        <v>25</v>
      </c>
      <c r="U7083" s="18" t="s">
        <v>26</v>
      </c>
    </row>
    <row r="7084" spans="1:21" ht="15" customHeight="1" x14ac:dyDescent="0.15">
      <c r="A7084" s="10" t="s">
        <v>7132</v>
      </c>
      <c r="B7084" s="11" t="s">
        <v>41</v>
      </c>
      <c r="C7084" s="11" t="s">
        <v>42</v>
      </c>
      <c r="D7084" s="12">
        <v>46106</v>
      </c>
      <c r="E7084" s="11">
        <v>2555</v>
      </c>
      <c r="F7084" s="11" t="s">
        <v>33</v>
      </c>
      <c r="G7084" s="13">
        <v>194.33</v>
      </c>
      <c r="H7084" s="14">
        <f t="shared" si="770"/>
        <v>496513.15</v>
      </c>
      <c r="I7084" s="14">
        <f>IF(F7084="GHS",H7084,H7084*Assumptions!$B$4)</f>
        <v>496513.15</v>
      </c>
      <c r="J7084" s="15" t="str">
        <f>INDEX(Assumptions!$B$8:$B$12,MATCH(B7084,Assumptions!$A$8:$A$12,0))</f>
        <v>Weighted Average</v>
      </c>
      <c r="K7084" s="16">
        <f>G7084/(1-INDEX(Assumptions!$D$8:$D$12,MATCH(B7084,Assumptions!$A$8:$A$12,0)))</f>
        <v>298.96923076923076</v>
      </c>
      <c r="L7084" s="16">
        <f t="shared" si="771"/>
        <v>5.8299000000000003</v>
      </c>
      <c r="M7084" s="16">
        <f t="shared" si="772"/>
        <v>14.948461538461538</v>
      </c>
      <c r="N7084" s="14">
        <f>E7084*(K7084-L7084-M7084)*IF(F7084="GHS",1,Assumptions!$B$4)</f>
        <v>710777.67088461539</v>
      </c>
      <c r="O7084" s="15">
        <f t="shared" ca="1" si="773"/>
        <v>180</v>
      </c>
      <c r="P7084" s="15" t="str">
        <f t="shared" ca="1" si="774"/>
        <v>91-180d</v>
      </c>
      <c r="Q7084" s="17">
        <f ca="1">IF(P7084="0-90d",0,IF(P7084="91-180d",INDEX(Assumptions!$F$8:$F$12,MATCH(B7084,Assumptions!$A$8:$A$12,0)),IF(P7084="181-365d",INDEX(Assumptions!$G$8:$G$12,MATCH(B7084,Assumptions!$A$8:$A$12,0)),INDEX(Assumptions!$H$8:$H$12,MATCH(B7084,Assumptions!$A$8:$A$12,0)))))</f>
        <v>0.1</v>
      </c>
      <c r="R7084" s="14">
        <f t="shared" ca="1" si="775"/>
        <v>49651.315000000002</v>
      </c>
      <c r="S7084" s="14">
        <f t="shared" ca="1" si="776"/>
        <v>446861.83500000002</v>
      </c>
      <c r="T7084" s="11" t="s">
        <v>25</v>
      </c>
      <c r="U7084" s="18" t="s">
        <v>26</v>
      </c>
    </row>
    <row r="7085" spans="1:21" ht="15" customHeight="1" x14ac:dyDescent="0.15">
      <c r="A7085" s="10" t="s">
        <v>7133</v>
      </c>
      <c r="B7085" s="11" t="s">
        <v>46</v>
      </c>
      <c r="C7085" s="11" t="s">
        <v>119</v>
      </c>
      <c r="D7085" s="12">
        <v>45972</v>
      </c>
      <c r="E7085" s="11">
        <v>3310</v>
      </c>
      <c r="F7085" s="11" t="s">
        <v>33</v>
      </c>
      <c r="G7085" s="13">
        <v>437661.03</v>
      </c>
      <c r="H7085" s="14">
        <f t="shared" si="770"/>
        <v>1448658009.3000002</v>
      </c>
      <c r="I7085" s="14">
        <f>IF(F7085="GHS",H7085,H7085*Assumptions!$B$4)</f>
        <v>1448658009.3000002</v>
      </c>
      <c r="J7085" s="15" t="str">
        <f>INDEX(Assumptions!$B$8:$B$12,MATCH(B7085,Assumptions!$A$8:$A$12,0))</f>
        <v>Specific Identification</v>
      </c>
      <c r="K7085" s="16">
        <f>G7085/(1-INDEX(Assumptions!$D$8:$D$12,MATCH(B7085,Assumptions!$A$8:$A$12,0)))</f>
        <v>561103.88461538462</v>
      </c>
      <c r="L7085" s="16">
        <f t="shared" si="771"/>
        <v>13129.830900000001</v>
      </c>
      <c r="M7085" s="16">
        <f t="shared" si="772"/>
        <v>28055.194230769233</v>
      </c>
      <c r="N7085" s="14">
        <f>E7085*(K7085-L7085-M7085)*IF(F7085="GHS",1,Assumptions!$B$4)</f>
        <v>1720931424.8940768</v>
      </c>
      <c r="O7085" s="15">
        <f t="shared" ca="1" si="773"/>
        <v>314</v>
      </c>
      <c r="P7085" s="15" t="str">
        <f t="shared" ca="1" si="774"/>
        <v>181-365d</v>
      </c>
      <c r="Q7085" s="17">
        <f ca="1">IF(P7085="0-90d",0,IF(P7085="91-180d",INDEX(Assumptions!$F$8:$F$12,MATCH(B7085,Assumptions!$A$8:$A$12,0)),IF(P7085="181-365d",INDEX(Assumptions!$G$8:$G$12,MATCH(B7085,Assumptions!$A$8:$A$12,0)),INDEX(Assumptions!$H$8:$H$12,MATCH(B7085,Assumptions!$A$8:$A$12,0)))))</f>
        <v>0.05</v>
      </c>
      <c r="R7085" s="14">
        <f t="shared" ca="1" si="775"/>
        <v>72432900.465000018</v>
      </c>
      <c r="S7085" s="14">
        <f t="shared" ca="1" si="776"/>
        <v>1376225108.8350003</v>
      </c>
      <c r="T7085" s="11" t="s">
        <v>25</v>
      </c>
      <c r="U7085" s="18" t="s">
        <v>26</v>
      </c>
    </row>
    <row r="7086" spans="1:21" ht="15" customHeight="1" x14ac:dyDescent="0.15">
      <c r="A7086" s="10" t="s">
        <v>7134</v>
      </c>
      <c r="B7086" s="11" t="s">
        <v>31</v>
      </c>
      <c r="C7086" s="11" t="s">
        <v>32</v>
      </c>
      <c r="D7086" s="12">
        <v>45862</v>
      </c>
      <c r="E7086" s="11">
        <v>3684</v>
      </c>
      <c r="F7086" s="11" t="s">
        <v>33</v>
      </c>
      <c r="G7086" s="13">
        <v>2716.99</v>
      </c>
      <c r="H7086" s="14">
        <f t="shared" si="770"/>
        <v>10009391.159999998</v>
      </c>
      <c r="I7086" s="14">
        <f>IF(F7086="GHS",H7086,H7086*Assumptions!$B$4)</f>
        <v>10009391.159999998</v>
      </c>
      <c r="J7086" s="15" t="str">
        <f>INDEX(Assumptions!$B$8:$B$12,MATCH(B7086,Assumptions!$A$8:$A$12,0))</f>
        <v>Weighted Average</v>
      </c>
      <c r="K7086" s="16">
        <f>G7086/(1-INDEX(Assumptions!$D$8:$D$12,MATCH(B7086,Assumptions!$A$8:$A$12,0)))</f>
        <v>3773.5972222222222</v>
      </c>
      <c r="L7086" s="16">
        <f t="shared" si="771"/>
        <v>81.509699999999995</v>
      </c>
      <c r="M7086" s="16">
        <f t="shared" si="772"/>
        <v>188.67986111111111</v>
      </c>
      <c r="N7086" s="14">
        <f>E7086*(K7086-L7086-M7086)*IF(F7086="GHS",1,Assumptions!$B$4)</f>
        <v>12906553.823533332</v>
      </c>
      <c r="O7086" s="15">
        <f t="shared" ca="1" si="773"/>
        <v>424</v>
      </c>
      <c r="P7086" s="15" t="str">
        <f t="shared" ca="1" si="774"/>
        <v>365d+</v>
      </c>
      <c r="Q7086" s="17">
        <f ca="1">IF(P7086="0-90d",0,IF(P7086="91-180d",INDEX(Assumptions!$F$8:$F$12,MATCH(B7086,Assumptions!$A$8:$A$12,0)),IF(P7086="181-365d",INDEX(Assumptions!$G$8:$G$12,MATCH(B7086,Assumptions!$A$8:$A$12,0)),INDEX(Assumptions!$H$8:$H$12,MATCH(B7086,Assumptions!$A$8:$A$12,0)))))</f>
        <v>0.6</v>
      </c>
      <c r="R7086" s="14">
        <f t="shared" ca="1" si="775"/>
        <v>6005634.6959999986</v>
      </c>
      <c r="S7086" s="14">
        <f t="shared" ca="1" si="776"/>
        <v>4003756.4639999997</v>
      </c>
      <c r="T7086" s="11" t="s">
        <v>25</v>
      </c>
      <c r="U7086" s="18" t="s">
        <v>26</v>
      </c>
    </row>
    <row r="7087" spans="1:21" ht="15" customHeight="1" x14ac:dyDescent="0.15">
      <c r="A7087" s="10" t="s">
        <v>7135</v>
      </c>
      <c r="B7087" s="11" t="s">
        <v>46</v>
      </c>
      <c r="C7087" s="11" t="s">
        <v>119</v>
      </c>
      <c r="D7087" s="12">
        <v>46184</v>
      </c>
      <c r="E7087" s="11">
        <v>2644</v>
      </c>
      <c r="F7087" s="11" t="s">
        <v>33</v>
      </c>
      <c r="G7087" s="13">
        <v>570111.27</v>
      </c>
      <c r="H7087" s="14">
        <f t="shared" si="770"/>
        <v>1507374197.8800001</v>
      </c>
      <c r="I7087" s="14">
        <f>IF(F7087="GHS",H7087,H7087*Assumptions!$B$4)</f>
        <v>1507374197.8800001</v>
      </c>
      <c r="J7087" s="15" t="str">
        <f>INDEX(Assumptions!$B$8:$B$12,MATCH(B7087,Assumptions!$A$8:$A$12,0))</f>
        <v>Specific Identification</v>
      </c>
      <c r="K7087" s="16">
        <f>G7087/(1-INDEX(Assumptions!$D$8:$D$12,MATCH(B7087,Assumptions!$A$8:$A$12,0)))</f>
        <v>730911.88461538462</v>
      </c>
      <c r="L7087" s="16">
        <f t="shared" si="771"/>
        <v>17103.338100000001</v>
      </c>
      <c r="M7087" s="16">
        <f t="shared" si="772"/>
        <v>36545.594230769231</v>
      </c>
      <c r="N7087" s="14">
        <f>E7087*(K7087-L7087-M7087)*IF(F7087="GHS",1,Assumptions!$B$4)</f>
        <v>1790683245.840523</v>
      </c>
      <c r="O7087" s="15">
        <f t="shared" ca="1" si="773"/>
        <v>102</v>
      </c>
      <c r="P7087" s="15" t="str">
        <f t="shared" ca="1" si="774"/>
        <v>91-180d</v>
      </c>
      <c r="Q7087" s="17">
        <f ca="1">IF(P7087="0-90d",0,IF(P7087="91-180d",INDEX(Assumptions!$F$8:$F$12,MATCH(B7087,Assumptions!$A$8:$A$12,0)),IF(P7087="181-365d",INDEX(Assumptions!$G$8:$G$12,MATCH(B7087,Assumptions!$A$8:$A$12,0)),INDEX(Assumptions!$H$8:$H$12,MATCH(B7087,Assumptions!$A$8:$A$12,0)))))</f>
        <v>0</v>
      </c>
      <c r="R7087" s="14">
        <f t="shared" ca="1" si="775"/>
        <v>0</v>
      </c>
      <c r="S7087" s="14">
        <f t="shared" ca="1" si="776"/>
        <v>1507374197.8800001</v>
      </c>
      <c r="T7087" s="11" t="s">
        <v>25</v>
      </c>
      <c r="U7087" s="18" t="s">
        <v>26</v>
      </c>
    </row>
    <row r="7088" spans="1:21" ht="15" customHeight="1" x14ac:dyDescent="0.15">
      <c r="A7088" s="10" t="s">
        <v>7136</v>
      </c>
      <c r="B7088" s="11" t="s">
        <v>41</v>
      </c>
      <c r="C7088" s="11" t="s">
        <v>49</v>
      </c>
      <c r="D7088" s="12">
        <v>46224</v>
      </c>
      <c r="E7088" s="11">
        <v>896</v>
      </c>
      <c r="F7088" s="11" t="s">
        <v>33</v>
      </c>
      <c r="G7088" s="13">
        <v>813.43</v>
      </c>
      <c r="H7088" s="14">
        <f t="shared" si="770"/>
        <v>728833.27999999991</v>
      </c>
      <c r="I7088" s="14">
        <f>IF(F7088="GHS",H7088,H7088*Assumptions!$B$4)</f>
        <v>728833.27999999991</v>
      </c>
      <c r="J7088" s="15" t="str">
        <f>INDEX(Assumptions!$B$8:$B$12,MATCH(B7088,Assumptions!$A$8:$A$12,0))</f>
        <v>Weighted Average</v>
      </c>
      <c r="K7088" s="16">
        <f>G7088/(1-INDEX(Assumptions!$D$8:$D$12,MATCH(B7088,Assumptions!$A$8:$A$12,0)))</f>
        <v>1251.4307692307691</v>
      </c>
      <c r="L7088" s="16">
        <f t="shared" si="771"/>
        <v>24.402899999999999</v>
      </c>
      <c r="M7088" s="16">
        <f t="shared" si="772"/>
        <v>62.571538461538459</v>
      </c>
      <c r="N7088" s="14">
        <f>E7088*(K7088-L7088-M7088)*IF(F7088="GHS",1,Assumptions!$B$4)</f>
        <v>1043352.8723692306</v>
      </c>
      <c r="O7088" s="15">
        <f t="shared" ca="1" si="773"/>
        <v>62</v>
      </c>
      <c r="P7088" s="15" t="str">
        <f t="shared" ca="1" si="774"/>
        <v>0-90d</v>
      </c>
      <c r="Q7088" s="17">
        <f ca="1">IF(P7088="0-90d",0,IF(P7088="91-180d",INDEX(Assumptions!$F$8:$F$12,MATCH(B7088,Assumptions!$A$8:$A$12,0)),IF(P7088="181-365d",INDEX(Assumptions!$G$8:$G$12,MATCH(B7088,Assumptions!$A$8:$A$12,0)),INDEX(Assumptions!$H$8:$H$12,MATCH(B7088,Assumptions!$A$8:$A$12,0)))))</f>
        <v>0</v>
      </c>
      <c r="R7088" s="14">
        <f t="shared" ca="1" si="775"/>
        <v>0</v>
      </c>
      <c r="S7088" s="14">
        <f t="shared" ca="1" si="776"/>
        <v>728833.27999999991</v>
      </c>
      <c r="T7088" s="11" t="s">
        <v>25</v>
      </c>
      <c r="U7088" s="18" t="s">
        <v>26</v>
      </c>
    </row>
    <row r="7089" spans="1:21" ht="15" customHeight="1" x14ac:dyDescent="0.15">
      <c r="A7089" s="10" t="s">
        <v>7137</v>
      </c>
      <c r="B7089" s="11" t="s">
        <v>41</v>
      </c>
      <c r="C7089" s="11" t="s">
        <v>115</v>
      </c>
      <c r="D7089" s="12">
        <v>45899</v>
      </c>
      <c r="E7089" s="11">
        <v>4938</v>
      </c>
      <c r="F7089" s="11" t="s">
        <v>33</v>
      </c>
      <c r="G7089" s="13">
        <v>513.51</v>
      </c>
      <c r="H7089" s="14">
        <f t="shared" si="770"/>
        <v>2535712.38</v>
      </c>
      <c r="I7089" s="14">
        <f>IF(F7089="GHS",H7089,H7089*Assumptions!$B$4)</f>
        <v>2535712.38</v>
      </c>
      <c r="J7089" s="15" t="str">
        <f>INDEX(Assumptions!$B$8:$B$12,MATCH(B7089,Assumptions!$A$8:$A$12,0))</f>
        <v>Weighted Average</v>
      </c>
      <c r="K7089" s="16">
        <f>G7089/(1-INDEX(Assumptions!$D$8:$D$12,MATCH(B7089,Assumptions!$A$8:$A$12,0)))</f>
        <v>790.01538461538462</v>
      </c>
      <c r="L7089" s="16">
        <f t="shared" si="771"/>
        <v>15.405299999999999</v>
      </c>
      <c r="M7089" s="16">
        <f t="shared" si="772"/>
        <v>39.500769230769237</v>
      </c>
      <c r="N7089" s="14">
        <f>E7089*(K7089-L7089-M7089)*IF(F7089="GHS",1,Assumptions!$B$4)</f>
        <v>3629969.7993692304</v>
      </c>
      <c r="O7089" s="15">
        <f t="shared" ca="1" si="773"/>
        <v>387</v>
      </c>
      <c r="P7089" s="15" t="str">
        <f t="shared" ca="1" si="774"/>
        <v>365d+</v>
      </c>
      <c r="Q7089" s="17">
        <f ca="1">IF(P7089="0-90d",0,IF(P7089="91-180d",INDEX(Assumptions!$F$8:$F$12,MATCH(B7089,Assumptions!$A$8:$A$12,0)),IF(P7089="181-365d",INDEX(Assumptions!$G$8:$G$12,MATCH(B7089,Assumptions!$A$8:$A$12,0)),INDEX(Assumptions!$H$8:$H$12,MATCH(B7089,Assumptions!$A$8:$A$12,0)))))</f>
        <v>0.8</v>
      </c>
      <c r="R7089" s="14">
        <f t="shared" ca="1" si="775"/>
        <v>2028569.9040000001</v>
      </c>
      <c r="S7089" s="14">
        <f t="shared" si="776"/>
        <v>0</v>
      </c>
      <c r="T7089" s="11" t="s">
        <v>39</v>
      </c>
      <c r="U7089" s="18" t="s">
        <v>26</v>
      </c>
    </row>
    <row r="7090" spans="1:21" ht="15" customHeight="1" x14ac:dyDescent="0.15">
      <c r="A7090" s="10" t="s">
        <v>7138</v>
      </c>
      <c r="B7090" s="11" t="s">
        <v>31</v>
      </c>
      <c r="C7090" s="11" t="s">
        <v>63</v>
      </c>
      <c r="D7090" s="12">
        <v>45957</v>
      </c>
      <c r="E7090" s="11">
        <v>2402</v>
      </c>
      <c r="F7090" s="11" t="s">
        <v>33</v>
      </c>
      <c r="G7090" s="13">
        <v>1231.1600000000001</v>
      </c>
      <c r="H7090" s="14">
        <f t="shared" si="770"/>
        <v>2957246.3200000003</v>
      </c>
      <c r="I7090" s="14">
        <f>IF(F7090="GHS",H7090,H7090*Assumptions!$B$4)</f>
        <v>2957246.3200000003</v>
      </c>
      <c r="J7090" s="15" t="str">
        <f>INDEX(Assumptions!$B$8:$B$12,MATCH(B7090,Assumptions!$A$8:$A$12,0))</f>
        <v>Weighted Average</v>
      </c>
      <c r="K7090" s="16">
        <f>G7090/(1-INDEX(Assumptions!$D$8:$D$12,MATCH(B7090,Assumptions!$A$8:$A$12,0)))</f>
        <v>1709.9444444444446</v>
      </c>
      <c r="L7090" s="16">
        <f t="shared" si="771"/>
        <v>36.934800000000003</v>
      </c>
      <c r="M7090" s="16">
        <f t="shared" si="772"/>
        <v>85.497222222222234</v>
      </c>
      <c r="N7090" s="14">
        <f>E7090*(K7090-L7090-M7090)*IF(F7090="GHS",1,Assumptions!$B$4)</f>
        <v>3813204.8381777778</v>
      </c>
      <c r="O7090" s="15">
        <f t="shared" ca="1" si="773"/>
        <v>329</v>
      </c>
      <c r="P7090" s="15" t="str">
        <f t="shared" ca="1" si="774"/>
        <v>181-365d</v>
      </c>
      <c r="Q7090" s="17">
        <f ca="1">IF(P7090="0-90d",0,IF(P7090="91-180d",INDEX(Assumptions!$F$8:$F$12,MATCH(B7090,Assumptions!$A$8:$A$12,0)),IF(P7090="181-365d",INDEX(Assumptions!$G$8:$G$12,MATCH(B7090,Assumptions!$A$8:$A$12,0)),INDEX(Assumptions!$H$8:$H$12,MATCH(B7090,Assumptions!$A$8:$A$12,0)))))</f>
        <v>0.2</v>
      </c>
      <c r="R7090" s="14">
        <f t="shared" ca="1" si="775"/>
        <v>591449.26400000008</v>
      </c>
      <c r="S7090" s="14">
        <f t="shared" ca="1" si="776"/>
        <v>2365797.0560000003</v>
      </c>
      <c r="T7090" s="11" t="s">
        <v>25</v>
      </c>
      <c r="U7090" s="18" t="s">
        <v>26</v>
      </c>
    </row>
    <row r="7091" spans="1:21" ht="15" customHeight="1" x14ac:dyDescent="0.15">
      <c r="A7091" s="10" t="s">
        <v>7139</v>
      </c>
      <c r="B7091" s="11" t="s">
        <v>31</v>
      </c>
      <c r="C7091" s="11" t="s">
        <v>76</v>
      </c>
      <c r="D7091" s="12">
        <v>46042</v>
      </c>
      <c r="E7091" s="11">
        <v>3378</v>
      </c>
      <c r="F7091" s="11" t="s">
        <v>33</v>
      </c>
      <c r="G7091" s="13">
        <v>1712.78</v>
      </c>
      <c r="H7091" s="14">
        <f t="shared" si="770"/>
        <v>5785770.8399999999</v>
      </c>
      <c r="I7091" s="14">
        <f>IF(F7091="GHS",H7091,H7091*Assumptions!$B$4)</f>
        <v>5785770.8399999999</v>
      </c>
      <c r="J7091" s="15" t="str">
        <f>INDEX(Assumptions!$B$8:$B$12,MATCH(B7091,Assumptions!$A$8:$A$12,0))</f>
        <v>Weighted Average</v>
      </c>
      <c r="K7091" s="16">
        <f>G7091/(1-INDEX(Assumptions!$D$8:$D$12,MATCH(B7091,Assumptions!$A$8:$A$12,0)))</f>
        <v>2378.8611111111113</v>
      </c>
      <c r="L7091" s="16">
        <f t="shared" si="771"/>
        <v>51.383399999999995</v>
      </c>
      <c r="M7091" s="16">
        <f t="shared" si="772"/>
        <v>118.94305555555557</v>
      </c>
      <c r="N7091" s="14">
        <f>E7091*(K7091-L7091-M7091)*IF(F7091="GHS",1,Assumptions!$B$4)</f>
        <v>7460430.0664666668</v>
      </c>
      <c r="O7091" s="15">
        <f t="shared" ca="1" si="773"/>
        <v>244</v>
      </c>
      <c r="P7091" s="15" t="str">
        <f t="shared" ca="1" si="774"/>
        <v>181-365d</v>
      </c>
      <c r="Q7091" s="17">
        <f ca="1">IF(P7091="0-90d",0,IF(P7091="91-180d",INDEX(Assumptions!$F$8:$F$12,MATCH(B7091,Assumptions!$A$8:$A$12,0)),IF(P7091="181-365d",INDEX(Assumptions!$G$8:$G$12,MATCH(B7091,Assumptions!$A$8:$A$12,0)),INDEX(Assumptions!$H$8:$H$12,MATCH(B7091,Assumptions!$A$8:$A$12,0)))))</f>
        <v>0.2</v>
      </c>
      <c r="R7091" s="14">
        <f t="shared" ca="1" si="775"/>
        <v>1157154.1680000001</v>
      </c>
      <c r="S7091" s="14">
        <f t="shared" ca="1" si="776"/>
        <v>4628616.6720000003</v>
      </c>
      <c r="T7091" s="11" t="s">
        <v>25</v>
      </c>
      <c r="U7091" s="18" t="s">
        <v>26</v>
      </c>
    </row>
    <row r="7092" spans="1:21" ht="15" customHeight="1" x14ac:dyDescent="0.15">
      <c r="A7092" s="10" t="s">
        <v>7140</v>
      </c>
      <c r="B7092" s="11" t="s">
        <v>28</v>
      </c>
      <c r="C7092" s="11" t="s">
        <v>38</v>
      </c>
      <c r="D7092" s="12">
        <v>46170</v>
      </c>
      <c r="E7092" s="11">
        <v>4311</v>
      </c>
      <c r="F7092" s="11" t="s">
        <v>24</v>
      </c>
      <c r="G7092" s="13">
        <v>4698.92</v>
      </c>
      <c r="H7092" s="14">
        <f t="shared" si="770"/>
        <v>20257044.120000001</v>
      </c>
      <c r="I7092" s="14">
        <f>IF(F7092="GHS",H7092,H7092*Assumptions!$B$4)</f>
        <v>218776076.49600002</v>
      </c>
      <c r="J7092" s="15" t="str">
        <f>INDEX(Assumptions!$B$8:$B$12,MATCH(B7092,Assumptions!$A$8:$A$12,0))</f>
        <v>Fair Value Less Costs to Sell</v>
      </c>
      <c r="K7092" s="16">
        <f>G7092/(1-INDEX(Assumptions!$D$8:$D$12,MATCH(B7092,Assumptions!$A$8:$A$12,0)))</f>
        <v>5339.681818181818</v>
      </c>
      <c r="L7092" s="16">
        <f t="shared" si="771"/>
        <v>140.9676</v>
      </c>
      <c r="M7092" s="16">
        <f t="shared" si="772"/>
        <v>266.98409090909092</v>
      </c>
      <c r="N7092" s="14">
        <f>E7092*(K7092-L7092-M7092)*IF(F7092="GHS",1,Assumptions!$B$4)</f>
        <v>229615436.64966545</v>
      </c>
      <c r="O7092" s="15">
        <f t="shared" ca="1" si="773"/>
        <v>116</v>
      </c>
      <c r="P7092" s="15" t="str">
        <f t="shared" ca="1" si="774"/>
        <v>91-180d</v>
      </c>
      <c r="Q7092" s="17">
        <f ca="1">IF(P7092="0-90d",0,IF(P7092="91-180d",INDEX(Assumptions!$F$8:$F$12,MATCH(B7092,Assumptions!$A$8:$A$12,0)),IF(P7092="181-365d",INDEX(Assumptions!$G$8:$G$12,MATCH(B7092,Assumptions!$A$8:$A$12,0)),INDEX(Assumptions!$H$8:$H$12,MATCH(B7092,Assumptions!$A$8:$A$12,0)))))</f>
        <v>0.02</v>
      </c>
      <c r="R7092" s="14">
        <f t="shared" ca="1" si="775"/>
        <v>4375521.5299200006</v>
      </c>
      <c r="S7092" s="14">
        <f t="shared" ca="1" si="776"/>
        <v>214400554.96608001</v>
      </c>
      <c r="T7092" s="11" t="s">
        <v>25</v>
      </c>
      <c r="U7092" s="18" t="s">
        <v>26</v>
      </c>
    </row>
    <row r="7093" spans="1:21" ht="15" customHeight="1" x14ac:dyDescent="0.15">
      <c r="A7093" s="10" t="s">
        <v>7141</v>
      </c>
      <c r="B7093" s="11" t="s">
        <v>46</v>
      </c>
      <c r="C7093" s="11" t="s">
        <v>52</v>
      </c>
      <c r="D7093" s="12">
        <v>46081</v>
      </c>
      <c r="E7093" s="11">
        <v>3104</v>
      </c>
      <c r="F7093" s="11" t="s">
        <v>33</v>
      </c>
      <c r="G7093" s="13">
        <v>526512.26</v>
      </c>
      <c r="H7093" s="14">
        <f t="shared" si="770"/>
        <v>1634294055.04</v>
      </c>
      <c r="I7093" s="14">
        <f>IF(F7093="GHS",H7093,H7093*Assumptions!$B$4)</f>
        <v>1634294055.04</v>
      </c>
      <c r="J7093" s="15" t="str">
        <f>INDEX(Assumptions!$B$8:$B$12,MATCH(B7093,Assumptions!$A$8:$A$12,0))</f>
        <v>Specific Identification</v>
      </c>
      <c r="K7093" s="16">
        <f>G7093/(1-INDEX(Assumptions!$D$8:$D$12,MATCH(B7093,Assumptions!$A$8:$A$12,0)))</f>
        <v>675015.71794871788</v>
      </c>
      <c r="L7093" s="16">
        <f t="shared" si="771"/>
        <v>15795.3678</v>
      </c>
      <c r="M7093" s="16">
        <f t="shared" si="772"/>
        <v>33750.785897435897</v>
      </c>
      <c r="N7093" s="14">
        <f>E7093*(K7093-L7093-M7093)*IF(F7093="GHS",1,Assumptions!$B$4)</f>
        <v>1941457527.4359794</v>
      </c>
      <c r="O7093" s="15">
        <f t="shared" ca="1" si="773"/>
        <v>205</v>
      </c>
      <c r="P7093" s="15" t="str">
        <f t="shared" ca="1" si="774"/>
        <v>181-365d</v>
      </c>
      <c r="Q7093" s="17">
        <f ca="1">IF(P7093="0-90d",0,IF(P7093="91-180d",INDEX(Assumptions!$F$8:$F$12,MATCH(B7093,Assumptions!$A$8:$A$12,0)),IF(P7093="181-365d",INDEX(Assumptions!$G$8:$G$12,MATCH(B7093,Assumptions!$A$8:$A$12,0)),INDEX(Assumptions!$H$8:$H$12,MATCH(B7093,Assumptions!$A$8:$A$12,0)))))</f>
        <v>0.05</v>
      </c>
      <c r="R7093" s="14">
        <f t="shared" ca="1" si="775"/>
        <v>81714702.752000004</v>
      </c>
      <c r="S7093" s="14">
        <f t="shared" ca="1" si="776"/>
        <v>1552579352.2879999</v>
      </c>
      <c r="T7093" s="11" t="s">
        <v>25</v>
      </c>
      <c r="U7093" s="18" t="s">
        <v>26</v>
      </c>
    </row>
    <row r="7094" spans="1:21" ht="15" customHeight="1" x14ac:dyDescent="0.15">
      <c r="A7094" s="10" t="s">
        <v>7142</v>
      </c>
      <c r="B7094" s="11" t="s">
        <v>31</v>
      </c>
      <c r="C7094" s="11" t="s">
        <v>32</v>
      </c>
      <c r="D7094" s="12">
        <v>46112</v>
      </c>
      <c r="E7094" s="11">
        <v>402</v>
      </c>
      <c r="F7094" s="11" t="s">
        <v>33</v>
      </c>
      <c r="G7094" s="13">
        <v>2277.37</v>
      </c>
      <c r="H7094" s="14">
        <f t="shared" si="770"/>
        <v>915502.74</v>
      </c>
      <c r="I7094" s="14">
        <f>IF(F7094="GHS",H7094,H7094*Assumptions!$B$4)</f>
        <v>915502.74</v>
      </c>
      <c r="J7094" s="15" t="str">
        <f>INDEX(Assumptions!$B$8:$B$12,MATCH(B7094,Assumptions!$A$8:$A$12,0))</f>
        <v>Weighted Average</v>
      </c>
      <c r="K7094" s="16">
        <f>G7094/(1-INDEX(Assumptions!$D$8:$D$12,MATCH(B7094,Assumptions!$A$8:$A$12,0)))</f>
        <v>3163.0138888888887</v>
      </c>
      <c r="L7094" s="16">
        <f t="shared" si="771"/>
        <v>68.321100000000001</v>
      </c>
      <c r="M7094" s="16">
        <f t="shared" si="772"/>
        <v>158.15069444444444</v>
      </c>
      <c r="N7094" s="14">
        <f>E7094*(K7094-L7094-M7094)*IF(F7094="GHS",1,Assumptions!$B$4)</f>
        <v>1180489.9219666666</v>
      </c>
      <c r="O7094" s="15">
        <f t="shared" ca="1" si="773"/>
        <v>174</v>
      </c>
      <c r="P7094" s="15" t="str">
        <f t="shared" ca="1" si="774"/>
        <v>91-180d</v>
      </c>
      <c r="Q7094" s="17">
        <f ca="1">IF(P7094="0-90d",0,IF(P7094="91-180d",INDEX(Assumptions!$F$8:$F$12,MATCH(B7094,Assumptions!$A$8:$A$12,0)),IF(P7094="181-365d",INDEX(Assumptions!$G$8:$G$12,MATCH(B7094,Assumptions!$A$8:$A$12,0)),INDEX(Assumptions!$H$8:$H$12,MATCH(B7094,Assumptions!$A$8:$A$12,0)))))</f>
        <v>0.05</v>
      </c>
      <c r="R7094" s="14">
        <f t="shared" ca="1" si="775"/>
        <v>45775.137000000002</v>
      </c>
      <c r="S7094" s="14">
        <f t="shared" ca="1" si="776"/>
        <v>869727.603</v>
      </c>
      <c r="T7094" s="11" t="s">
        <v>25</v>
      </c>
      <c r="U7094" s="18" t="s">
        <v>26</v>
      </c>
    </row>
    <row r="7095" spans="1:21" ht="15" customHeight="1" x14ac:dyDescent="0.15">
      <c r="A7095" s="10" t="s">
        <v>7143</v>
      </c>
      <c r="B7095" s="11" t="s">
        <v>28</v>
      </c>
      <c r="C7095" s="11" t="s">
        <v>35</v>
      </c>
      <c r="D7095" s="12">
        <v>46112</v>
      </c>
      <c r="E7095" s="11">
        <v>4687</v>
      </c>
      <c r="F7095" s="11" t="s">
        <v>24</v>
      </c>
      <c r="G7095" s="13">
        <v>4055.39</v>
      </c>
      <c r="H7095" s="14">
        <f t="shared" si="770"/>
        <v>19007612.93</v>
      </c>
      <c r="I7095" s="14">
        <f>IF(F7095="GHS",H7095,H7095*Assumptions!$B$4)</f>
        <v>205282219.64400002</v>
      </c>
      <c r="J7095" s="15" t="str">
        <f>INDEX(Assumptions!$B$8:$B$12,MATCH(B7095,Assumptions!$A$8:$A$12,0))</f>
        <v>Fair Value Less Costs to Sell</v>
      </c>
      <c r="K7095" s="16">
        <f>G7095/(1-INDEX(Assumptions!$D$8:$D$12,MATCH(B7095,Assumptions!$A$8:$A$12,0)))</f>
        <v>4608.397727272727</v>
      </c>
      <c r="L7095" s="16">
        <f t="shared" si="771"/>
        <v>121.6617</v>
      </c>
      <c r="M7095" s="16">
        <f t="shared" si="772"/>
        <v>230.41988636363635</v>
      </c>
      <c r="N7095" s="14">
        <f>E7095*(K7095-L7095-M7095)*IF(F7095="GHS",1,Assumptions!$B$4)</f>
        <v>215453020.52636182</v>
      </c>
      <c r="O7095" s="15">
        <f t="shared" ca="1" si="773"/>
        <v>174</v>
      </c>
      <c r="P7095" s="15" t="str">
        <f t="shared" ca="1" si="774"/>
        <v>91-180d</v>
      </c>
      <c r="Q7095" s="17">
        <f ca="1">IF(P7095="0-90d",0,IF(P7095="91-180d",INDEX(Assumptions!$F$8:$F$12,MATCH(B7095,Assumptions!$A$8:$A$12,0)),IF(P7095="181-365d",INDEX(Assumptions!$G$8:$G$12,MATCH(B7095,Assumptions!$A$8:$A$12,0)),INDEX(Assumptions!$H$8:$H$12,MATCH(B7095,Assumptions!$A$8:$A$12,0)))))</f>
        <v>0.02</v>
      </c>
      <c r="R7095" s="14">
        <f t="shared" ca="1" si="775"/>
        <v>4105644.3928800006</v>
      </c>
      <c r="S7095" s="14">
        <f t="shared" ca="1" si="776"/>
        <v>201176575.25112003</v>
      </c>
      <c r="T7095" s="11" t="s">
        <v>25</v>
      </c>
      <c r="U7095" s="18" t="s">
        <v>26</v>
      </c>
    </row>
    <row r="7096" spans="1:21" ht="15" customHeight="1" x14ac:dyDescent="0.15">
      <c r="A7096" s="10" t="s">
        <v>7144</v>
      </c>
      <c r="B7096" s="11" t="s">
        <v>31</v>
      </c>
      <c r="C7096" s="11" t="s">
        <v>63</v>
      </c>
      <c r="D7096" s="12">
        <v>45988</v>
      </c>
      <c r="E7096" s="11">
        <v>2317</v>
      </c>
      <c r="F7096" s="11" t="s">
        <v>33</v>
      </c>
      <c r="G7096" s="13">
        <v>3514.4</v>
      </c>
      <c r="H7096" s="14">
        <f t="shared" si="770"/>
        <v>8142864.7999999998</v>
      </c>
      <c r="I7096" s="14">
        <f>IF(F7096="GHS",H7096,H7096*Assumptions!$B$4)</f>
        <v>8142864.7999999998</v>
      </c>
      <c r="J7096" s="15" t="str">
        <f>INDEX(Assumptions!$B$8:$B$12,MATCH(B7096,Assumptions!$A$8:$A$12,0))</f>
        <v>Weighted Average</v>
      </c>
      <c r="K7096" s="16">
        <f>G7096/(1-INDEX(Assumptions!$D$8:$D$12,MATCH(B7096,Assumptions!$A$8:$A$12,0)))</f>
        <v>4881.1111111111113</v>
      </c>
      <c r="L7096" s="16">
        <f t="shared" si="771"/>
        <v>105.432</v>
      </c>
      <c r="M7096" s="16">
        <f t="shared" si="772"/>
        <v>244.05555555555557</v>
      </c>
      <c r="N7096" s="14">
        <f>E7096*(K7096-L7096-M7096)*IF(F7096="GHS",1,Assumptions!$B$4)</f>
        <v>10499771.778222224</v>
      </c>
      <c r="O7096" s="15">
        <f t="shared" ca="1" si="773"/>
        <v>298</v>
      </c>
      <c r="P7096" s="15" t="str">
        <f t="shared" ca="1" si="774"/>
        <v>181-365d</v>
      </c>
      <c r="Q7096" s="17">
        <f ca="1">IF(P7096="0-90d",0,IF(P7096="91-180d",INDEX(Assumptions!$F$8:$F$12,MATCH(B7096,Assumptions!$A$8:$A$12,0)),IF(P7096="181-365d",INDEX(Assumptions!$G$8:$G$12,MATCH(B7096,Assumptions!$A$8:$A$12,0)),INDEX(Assumptions!$H$8:$H$12,MATCH(B7096,Assumptions!$A$8:$A$12,0)))))</f>
        <v>0.2</v>
      </c>
      <c r="R7096" s="14">
        <f t="shared" ca="1" si="775"/>
        <v>1628572.96</v>
      </c>
      <c r="S7096" s="14">
        <f t="shared" ca="1" si="776"/>
        <v>6514291.8399999999</v>
      </c>
      <c r="T7096" s="11" t="s">
        <v>25</v>
      </c>
      <c r="U7096" s="18" t="s">
        <v>26</v>
      </c>
    </row>
    <row r="7097" spans="1:21" ht="15" customHeight="1" x14ac:dyDescent="0.15">
      <c r="A7097" s="10" t="s">
        <v>7145</v>
      </c>
      <c r="B7097" s="11" t="s">
        <v>28</v>
      </c>
      <c r="C7097" s="11" t="s">
        <v>38</v>
      </c>
      <c r="D7097" s="12">
        <v>46012</v>
      </c>
      <c r="E7097" s="11">
        <v>886</v>
      </c>
      <c r="F7097" s="11" t="s">
        <v>24</v>
      </c>
      <c r="G7097" s="13">
        <v>1731.4</v>
      </c>
      <c r="H7097" s="14">
        <f t="shared" si="770"/>
        <v>1534020.4000000001</v>
      </c>
      <c r="I7097" s="14">
        <f>IF(F7097="GHS",H7097,H7097*Assumptions!$B$4)</f>
        <v>16567420.320000002</v>
      </c>
      <c r="J7097" s="15" t="str">
        <f>INDEX(Assumptions!$B$8:$B$12,MATCH(B7097,Assumptions!$A$8:$A$12,0))</f>
        <v>Fair Value Less Costs to Sell</v>
      </c>
      <c r="K7097" s="16">
        <f>G7097/(1-INDEX(Assumptions!$D$8:$D$12,MATCH(B7097,Assumptions!$A$8:$A$12,0)))</f>
        <v>1967.5</v>
      </c>
      <c r="L7097" s="16">
        <f t="shared" si="771"/>
        <v>51.942</v>
      </c>
      <c r="M7097" s="16">
        <f t="shared" si="772"/>
        <v>98.375</v>
      </c>
      <c r="N7097" s="14">
        <f>E7097*(K7097-L7097-M7097)*IF(F7097="GHS",1,Assumptions!$B$4)</f>
        <v>17388260.690400001</v>
      </c>
      <c r="O7097" s="15">
        <f t="shared" ca="1" si="773"/>
        <v>274</v>
      </c>
      <c r="P7097" s="15" t="str">
        <f t="shared" ca="1" si="774"/>
        <v>181-365d</v>
      </c>
      <c r="Q7097" s="17">
        <f ca="1">IF(P7097="0-90d",0,IF(P7097="91-180d",INDEX(Assumptions!$F$8:$F$12,MATCH(B7097,Assumptions!$A$8:$A$12,0)),IF(P7097="181-365d",INDEX(Assumptions!$G$8:$G$12,MATCH(B7097,Assumptions!$A$8:$A$12,0)),INDEX(Assumptions!$H$8:$H$12,MATCH(B7097,Assumptions!$A$8:$A$12,0)))))</f>
        <v>0.1</v>
      </c>
      <c r="R7097" s="14">
        <f t="shared" ca="1" si="775"/>
        <v>1656742.0320000004</v>
      </c>
      <c r="S7097" s="14">
        <f t="shared" ca="1" si="776"/>
        <v>14910678.288000003</v>
      </c>
      <c r="T7097" s="11" t="s">
        <v>25</v>
      </c>
      <c r="U7097" s="18" t="s">
        <v>26</v>
      </c>
    </row>
    <row r="7098" spans="1:21" ht="15" customHeight="1" x14ac:dyDescent="0.15">
      <c r="A7098" s="10" t="s">
        <v>7146</v>
      </c>
      <c r="B7098" s="11" t="s">
        <v>28</v>
      </c>
      <c r="C7098" s="11" t="s">
        <v>29</v>
      </c>
      <c r="D7098" s="12">
        <v>45933</v>
      </c>
      <c r="E7098" s="11">
        <v>4928</v>
      </c>
      <c r="F7098" s="11" t="s">
        <v>24</v>
      </c>
      <c r="G7098" s="13">
        <v>7966.76</v>
      </c>
      <c r="H7098" s="14">
        <f t="shared" si="770"/>
        <v>39260193.280000001</v>
      </c>
      <c r="I7098" s="14">
        <f>IF(F7098="GHS",H7098,H7098*Assumptions!$B$4)</f>
        <v>424010087.42400002</v>
      </c>
      <c r="J7098" s="15" t="str">
        <f>INDEX(Assumptions!$B$8:$B$12,MATCH(B7098,Assumptions!$A$8:$A$12,0))</f>
        <v>Fair Value Less Costs to Sell</v>
      </c>
      <c r="K7098" s="16">
        <f>G7098/(1-INDEX(Assumptions!$D$8:$D$12,MATCH(B7098,Assumptions!$A$8:$A$12,0)))</f>
        <v>9053.136363636364</v>
      </c>
      <c r="L7098" s="16">
        <f t="shared" si="771"/>
        <v>239.00280000000001</v>
      </c>
      <c r="M7098" s="16">
        <f t="shared" si="772"/>
        <v>452.65681818181821</v>
      </c>
      <c r="N7098" s="14">
        <f>E7098*(K7098-L7098-M7098)*IF(F7098="GHS",1,Assumptions!$B$4)</f>
        <v>445017859.93728006</v>
      </c>
      <c r="O7098" s="15">
        <f t="shared" ca="1" si="773"/>
        <v>353</v>
      </c>
      <c r="P7098" s="15" t="str">
        <f t="shared" ca="1" si="774"/>
        <v>181-365d</v>
      </c>
      <c r="Q7098" s="17">
        <f ca="1">IF(P7098="0-90d",0,IF(P7098="91-180d",INDEX(Assumptions!$F$8:$F$12,MATCH(B7098,Assumptions!$A$8:$A$12,0)),IF(P7098="181-365d",INDEX(Assumptions!$G$8:$G$12,MATCH(B7098,Assumptions!$A$8:$A$12,0)),INDEX(Assumptions!$H$8:$H$12,MATCH(B7098,Assumptions!$A$8:$A$12,0)))))</f>
        <v>0.1</v>
      </c>
      <c r="R7098" s="14">
        <f t="shared" ca="1" si="775"/>
        <v>42401008.742400005</v>
      </c>
      <c r="S7098" s="14">
        <f t="shared" ca="1" si="776"/>
        <v>381609078.68160003</v>
      </c>
      <c r="T7098" s="11" t="s">
        <v>25</v>
      </c>
      <c r="U7098" s="18" t="s">
        <v>26</v>
      </c>
    </row>
    <row r="7099" spans="1:21" ht="15" customHeight="1" x14ac:dyDescent="0.15">
      <c r="A7099" s="10" t="s">
        <v>7147</v>
      </c>
      <c r="B7099" s="11" t="s">
        <v>31</v>
      </c>
      <c r="C7099" s="11" t="s">
        <v>32</v>
      </c>
      <c r="D7099" s="12">
        <v>46152</v>
      </c>
      <c r="E7099" s="11">
        <v>3381</v>
      </c>
      <c r="F7099" s="11" t="s">
        <v>33</v>
      </c>
      <c r="G7099" s="13">
        <v>3407.12</v>
      </c>
      <c r="H7099" s="14">
        <f t="shared" si="770"/>
        <v>11519472.719999999</v>
      </c>
      <c r="I7099" s="14">
        <f>IF(F7099="GHS",H7099,H7099*Assumptions!$B$4)</f>
        <v>11519472.719999999</v>
      </c>
      <c r="J7099" s="15" t="str">
        <f>INDEX(Assumptions!$B$8:$B$12,MATCH(B7099,Assumptions!$A$8:$A$12,0))</f>
        <v>Weighted Average</v>
      </c>
      <c r="K7099" s="16">
        <f>G7099/(1-INDEX(Assumptions!$D$8:$D$12,MATCH(B7099,Assumptions!$A$8:$A$12,0)))</f>
        <v>4732.1111111111113</v>
      </c>
      <c r="L7099" s="16">
        <f t="shared" si="771"/>
        <v>102.2136</v>
      </c>
      <c r="M7099" s="16">
        <f t="shared" si="772"/>
        <v>236.60555555555558</v>
      </c>
      <c r="N7099" s="14">
        <f>E7099*(K7099-L7099-M7099)*IF(F7099="GHS",1,Assumptions!$B$4)</f>
        <v>14853720.101733332</v>
      </c>
      <c r="O7099" s="15">
        <f t="shared" ca="1" si="773"/>
        <v>134</v>
      </c>
      <c r="P7099" s="15" t="str">
        <f t="shared" ca="1" si="774"/>
        <v>91-180d</v>
      </c>
      <c r="Q7099" s="17">
        <f ca="1">IF(P7099="0-90d",0,IF(P7099="91-180d",INDEX(Assumptions!$F$8:$F$12,MATCH(B7099,Assumptions!$A$8:$A$12,0)),IF(P7099="181-365d",INDEX(Assumptions!$G$8:$G$12,MATCH(B7099,Assumptions!$A$8:$A$12,0)),INDEX(Assumptions!$H$8:$H$12,MATCH(B7099,Assumptions!$A$8:$A$12,0)))))</f>
        <v>0.05</v>
      </c>
      <c r="R7099" s="14">
        <f t="shared" ca="1" si="775"/>
        <v>575973.63599999994</v>
      </c>
      <c r="S7099" s="14">
        <f t="shared" ca="1" si="776"/>
        <v>10943499.083999999</v>
      </c>
      <c r="T7099" s="11" t="s">
        <v>25</v>
      </c>
      <c r="U7099" s="18" t="s">
        <v>26</v>
      </c>
    </row>
    <row r="7100" spans="1:21" ht="15" customHeight="1" x14ac:dyDescent="0.15">
      <c r="A7100" s="10" t="s">
        <v>7148</v>
      </c>
      <c r="B7100" s="11" t="s">
        <v>41</v>
      </c>
      <c r="C7100" s="11" t="s">
        <v>44</v>
      </c>
      <c r="D7100" s="12">
        <v>46029</v>
      </c>
      <c r="E7100" s="11">
        <v>3174</v>
      </c>
      <c r="F7100" s="11" t="s">
        <v>33</v>
      </c>
      <c r="G7100" s="13">
        <v>458.34</v>
      </c>
      <c r="H7100" s="14">
        <f t="shared" si="770"/>
        <v>1454771.16</v>
      </c>
      <c r="I7100" s="14">
        <f>IF(F7100="GHS",H7100,H7100*Assumptions!$B$4)</f>
        <v>1454771.16</v>
      </c>
      <c r="J7100" s="15" t="str">
        <f>INDEX(Assumptions!$B$8:$B$12,MATCH(B7100,Assumptions!$A$8:$A$12,0))</f>
        <v>Weighted Average</v>
      </c>
      <c r="K7100" s="16">
        <f>G7100/(1-INDEX(Assumptions!$D$8:$D$12,MATCH(B7100,Assumptions!$A$8:$A$12,0)))</f>
        <v>705.13846153846146</v>
      </c>
      <c r="L7100" s="16">
        <f t="shared" si="771"/>
        <v>13.7502</v>
      </c>
      <c r="M7100" s="16">
        <f t="shared" si="772"/>
        <v>35.256923076923073</v>
      </c>
      <c r="N7100" s="14">
        <f>E7100*(K7100-L7100-M7100)*IF(F7100="GHS",1,Assumptions!$B$4)</f>
        <v>2082560.868276923</v>
      </c>
      <c r="O7100" s="15">
        <f t="shared" ca="1" si="773"/>
        <v>257</v>
      </c>
      <c r="P7100" s="15" t="str">
        <f t="shared" ca="1" si="774"/>
        <v>181-365d</v>
      </c>
      <c r="Q7100" s="17">
        <f ca="1">IF(P7100="0-90d",0,IF(P7100="91-180d",INDEX(Assumptions!$F$8:$F$12,MATCH(B7100,Assumptions!$A$8:$A$12,0)),IF(P7100="181-365d",INDEX(Assumptions!$G$8:$G$12,MATCH(B7100,Assumptions!$A$8:$A$12,0)),INDEX(Assumptions!$H$8:$H$12,MATCH(B7100,Assumptions!$A$8:$A$12,0)))))</f>
        <v>0.35</v>
      </c>
      <c r="R7100" s="14">
        <f t="shared" ca="1" si="775"/>
        <v>509169.90599999996</v>
      </c>
      <c r="S7100" s="14">
        <f t="shared" ca="1" si="776"/>
        <v>945601.25399999996</v>
      </c>
      <c r="T7100" s="11" t="s">
        <v>25</v>
      </c>
      <c r="U7100" s="18" t="s">
        <v>36</v>
      </c>
    </row>
    <row r="7101" spans="1:21" ht="15" customHeight="1" x14ac:dyDescent="0.15">
      <c r="A7101" s="10" t="s">
        <v>7149</v>
      </c>
      <c r="B7101" s="11" t="s">
        <v>41</v>
      </c>
      <c r="C7101" s="11" t="s">
        <v>44</v>
      </c>
      <c r="D7101" s="12">
        <v>45737</v>
      </c>
      <c r="E7101" s="11">
        <v>4485</v>
      </c>
      <c r="F7101" s="11" t="s">
        <v>33</v>
      </c>
      <c r="G7101" s="13">
        <v>147.97999999999999</v>
      </c>
      <c r="H7101" s="14">
        <f t="shared" si="770"/>
        <v>663690.29999999993</v>
      </c>
      <c r="I7101" s="14">
        <f>IF(F7101="GHS",H7101,H7101*Assumptions!$B$4)</f>
        <v>663690.29999999993</v>
      </c>
      <c r="J7101" s="15" t="str">
        <f>INDEX(Assumptions!$B$8:$B$12,MATCH(B7101,Assumptions!$A$8:$A$12,0))</f>
        <v>Weighted Average</v>
      </c>
      <c r="K7101" s="16">
        <f>G7101/(1-INDEX(Assumptions!$D$8:$D$12,MATCH(B7101,Assumptions!$A$8:$A$12,0)))</f>
        <v>227.66153846153844</v>
      </c>
      <c r="L7101" s="16">
        <f t="shared" si="771"/>
        <v>4.4393999999999991</v>
      </c>
      <c r="M7101" s="16">
        <f t="shared" si="772"/>
        <v>11.383076923076922</v>
      </c>
      <c r="N7101" s="14">
        <f>E7101*(K7101-L7101-M7101)*IF(F7101="GHS",1,Assumptions!$B$4)</f>
        <v>950098.19099999988</v>
      </c>
      <c r="O7101" s="15">
        <f t="shared" ca="1" si="773"/>
        <v>549</v>
      </c>
      <c r="P7101" s="15" t="str">
        <f t="shared" ca="1" si="774"/>
        <v>365d+</v>
      </c>
      <c r="Q7101" s="17">
        <f ca="1">IF(P7101="0-90d",0,IF(P7101="91-180d",INDEX(Assumptions!$F$8:$F$12,MATCH(B7101,Assumptions!$A$8:$A$12,0)),IF(P7101="181-365d",INDEX(Assumptions!$G$8:$G$12,MATCH(B7101,Assumptions!$A$8:$A$12,0)),INDEX(Assumptions!$H$8:$H$12,MATCH(B7101,Assumptions!$A$8:$A$12,0)))))</f>
        <v>0.8</v>
      </c>
      <c r="R7101" s="14">
        <f t="shared" ca="1" si="775"/>
        <v>530952.24</v>
      </c>
      <c r="S7101" s="14">
        <f t="shared" si="776"/>
        <v>0</v>
      </c>
      <c r="T7101" s="11" t="s">
        <v>39</v>
      </c>
      <c r="U7101" s="18" t="s">
        <v>36</v>
      </c>
    </row>
    <row r="7102" spans="1:21" ht="15" customHeight="1" x14ac:dyDescent="0.15">
      <c r="A7102" s="10" t="s">
        <v>7150</v>
      </c>
      <c r="B7102" s="11" t="s">
        <v>31</v>
      </c>
      <c r="C7102" s="11" t="s">
        <v>76</v>
      </c>
      <c r="D7102" s="12">
        <v>45761</v>
      </c>
      <c r="E7102" s="11">
        <v>4284</v>
      </c>
      <c r="F7102" s="11" t="s">
        <v>33</v>
      </c>
      <c r="G7102" s="13">
        <v>2068.9299999999998</v>
      </c>
      <c r="H7102" s="14">
        <f t="shared" si="770"/>
        <v>8863296.1199999992</v>
      </c>
      <c r="I7102" s="14">
        <f>IF(F7102="GHS",H7102,H7102*Assumptions!$B$4)</f>
        <v>8863296.1199999992</v>
      </c>
      <c r="J7102" s="15" t="str">
        <f>INDEX(Assumptions!$B$8:$B$12,MATCH(B7102,Assumptions!$A$8:$A$12,0))</f>
        <v>Weighted Average</v>
      </c>
      <c r="K7102" s="16">
        <f>G7102/(1-INDEX(Assumptions!$D$8:$D$12,MATCH(B7102,Assumptions!$A$8:$A$12,0)))</f>
        <v>2873.5138888888887</v>
      </c>
      <c r="L7102" s="16">
        <f t="shared" si="771"/>
        <v>62.067899999999995</v>
      </c>
      <c r="M7102" s="16">
        <f t="shared" si="772"/>
        <v>143.67569444444445</v>
      </c>
      <c r="N7102" s="14">
        <f>E7102*(K7102-L7102-M7102)*IF(F7102="GHS",1,Assumptions!$B$4)</f>
        <v>11428727.941399999</v>
      </c>
      <c r="O7102" s="15">
        <f t="shared" ca="1" si="773"/>
        <v>525</v>
      </c>
      <c r="P7102" s="15" t="str">
        <f t="shared" ca="1" si="774"/>
        <v>365d+</v>
      </c>
      <c r="Q7102" s="17">
        <f ca="1">IF(P7102="0-90d",0,IF(P7102="91-180d",INDEX(Assumptions!$F$8:$F$12,MATCH(B7102,Assumptions!$A$8:$A$12,0)),IF(P7102="181-365d",INDEX(Assumptions!$G$8:$G$12,MATCH(B7102,Assumptions!$A$8:$A$12,0)),INDEX(Assumptions!$H$8:$H$12,MATCH(B7102,Assumptions!$A$8:$A$12,0)))))</f>
        <v>0.6</v>
      </c>
      <c r="R7102" s="14">
        <f t="shared" ca="1" si="775"/>
        <v>5317977.6719999993</v>
      </c>
      <c r="S7102" s="14">
        <f t="shared" ca="1" si="776"/>
        <v>3545318.4479999999</v>
      </c>
      <c r="T7102" s="11" t="s">
        <v>25</v>
      </c>
      <c r="U7102" s="18" t="s">
        <v>26</v>
      </c>
    </row>
    <row r="7103" spans="1:21" ht="15" customHeight="1" x14ac:dyDescent="0.15">
      <c r="A7103" s="10" t="s">
        <v>7151</v>
      </c>
      <c r="B7103" s="11" t="s">
        <v>46</v>
      </c>
      <c r="C7103" s="11" t="s">
        <v>119</v>
      </c>
      <c r="D7103" s="12">
        <v>45966</v>
      </c>
      <c r="E7103" s="11">
        <v>4778</v>
      </c>
      <c r="F7103" s="11" t="s">
        <v>33</v>
      </c>
      <c r="G7103" s="13">
        <v>506322.33</v>
      </c>
      <c r="H7103" s="14">
        <f t="shared" si="770"/>
        <v>2419208092.7400002</v>
      </c>
      <c r="I7103" s="14">
        <f>IF(F7103="GHS",H7103,H7103*Assumptions!$B$4)</f>
        <v>2419208092.7400002</v>
      </c>
      <c r="J7103" s="15" t="str">
        <f>INDEX(Assumptions!$B$8:$B$12,MATCH(B7103,Assumptions!$A$8:$A$12,0))</f>
        <v>Specific Identification</v>
      </c>
      <c r="K7103" s="16">
        <f>G7103/(1-INDEX(Assumptions!$D$8:$D$12,MATCH(B7103,Assumptions!$A$8:$A$12,0)))</f>
        <v>649131.19230769225</v>
      </c>
      <c r="L7103" s="16">
        <f t="shared" si="771"/>
        <v>15189.669900000001</v>
      </c>
      <c r="M7103" s="16">
        <f t="shared" si="772"/>
        <v>32456.559615384613</v>
      </c>
      <c r="N7103" s="14">
        <f>E7103*(K7103-L7103-M7103)*IF(F7103="GHS",1,Assumptions!$B$4)</f>
        <v>2873895152.2216458</v>
      </c>
      <c r="O7103" s="15">
        <f t="shared" ca="1" si="773"/>
        <v>320</v>
      </c>
      <c r="P7103" s="15" t="str">
        <f t="shared" ca="1" si="774"/>
        <v>181-365d</v>
      </c>
      <c r="Q7103" s="17">
        <f ca="1">IF(P7103="0-90d",0,IF(P7103="91-180d",INDEX(Assumptions!$F$8:$F$12,MATCH(B7103,Assumptions!$A$8:$A$12,0)),IF(P7103="181-365d",INDEX(Assumptions!$G$8:$G$12,MATCH(B7103,Assumptions!$A$8:$A$12,0)),INDEX(Assumptions!$H$8:$H$12,MATCH(B7103,Assumptions!$A$8:$A$12,0)))))</f>
        <v>0.05</v>
      </c>
      <c r="R7103" s="14">
        <f t="shared" ca="1" si="775"/>
        <v>120960404.63700002</v>
      </c>
      <c r="S7103" s="14">
        <f t="shared" ca="1" si="776"/>
        <v>2298247688.1030002</v>
      </c>
      <c r="T7103" s="11" t="s">
        <v>25</v>
      </c>
      <c r="U7103" s="18" t="s">
        <v>26</v>
      </c>
    </row>
    <row r="7104" spans="1:21" ht="15" customHeight="1" x14ac:dyDescent="0.15">
      <c r="A7104" s="10" t="s">
        <v>7152</v>
      </c>
      <c r="B7104" s="11" t="s">
        <v>31</v>
      </c>
      <c r="C7104" s="11" t="s">
        <v>76</v>
      </c>
      <c r="D7104" s="12">
        <v>46046</v>
      </c>
      <c r="E7104" s="11">
        <v>528</v>
      </c>
      <c r="F7104" s="11" t="s">
        <v>33</v>
      </c>
      <c r="G7104" s="13">
        <v>1482.49</v>
      </c>
      <c r="H7104" s="14">
        <f t="shared" si="770"/>
        <v>782754.72</v>
      </c>
      <c r="I7104" s="14">
        <f>IF(F7104="GHS",H7104,H7104*Assumptions!$B$4)</f>
        <v>782754.72</v>
      </c>
      <c r="J7104" s="15" t="str">
        <f>INDEX(Assumptions!$B$8:$B$12,MATCH(B7104,Assumptions!$A$8:$A$12,0))</f>
        <v>Weighted Average</v>
      </c>
      <c r="K7104" s="16">
        <f>G7104/(1-INDEX(Assumptions!$D$8:$D$12,MATCH(B7104,Assumptions!$A$8:$A$12,0)))</f>
        <v>2059.0138888888891</v>
      </c>
      <c r="L7104" s="16">
        <f t="shared" si="771"/>
        <v>44.474699999999999</v>
      </c>
      <c r="M7104" s="16">
        <f t="shared" si="772"/>
        <v>102.95069444444447</v>
      </c>
      <c r="N7104" s="14">
        <f>E7104*(K7104-L7104-M7104)*IF(F7104="GHS",1,Assumptions!$B$4)</f>
        <v>1009318.7250666668</v>
      </c>
      <c r="O7104" s="15">
        <f t="shared" ca="1" si="773"/>
        <v>240</v>
      </c>
      <c r="P7104" s="15" t="str">
        <f t="shared" ca="1" si="774"/>
        <v>181-365d</v>
      </c>
      <c r="Q7104" s="17">
        <f ca="1">IF(P7104="0-90d",0,IF(P7104="91-180d",INDEX(Assumptions!$F$8:$F$12,MATCH(B7104,Assumptions!$A$8:$A$12,0)),IF(P7104="181-365d",INDEX(Assumptions!$G$8:$G$12,MATCH(B7104,Assumptions!$A$8:$A$12,0)),INDEX(Assumptions!$H$8:$H$12,MATCH(B7104,Assumptions!$A$8:$A$12,0)))))</f>
        <v>0.2</v>
      </c>
      <c r="R7104" s="14">
        <f t="shared" ca="1" si="775"/>
        <v>156550.94399999999</v>
      </c>
      <c r="S7104" s="14">
        <f t="shared" ca="1" si="776"/>
        <v>626203.77599999995</v>
      </c>
      <c r="T7104" s="11" t="s">
        <v>25</v>
      </c>
      <c r="U7104" s="18" t="s">
        <v>26</v>
      </c>
    </row>
    <row r="7105" spans="1:21" ht="15" customHeight="1" x14ac:dyDescent="0.15">
      <c r="A7105" s="10" t="s">
        <v>7153</v>
      </c>
      <c r="B7105" s="11" t="s">
        <v>28</v>
      </c>
      <c r="C7105" s="11" t="s">
        <v>35</v>
      </c>
      <c r="D7105" s="12">
        <v>46198</v>
      </c>
      <c r="E7105" s="11">
        <v>1519</v>
      </c>
      <c r="F7105" s="11" t="s">
        <v>24</v>
      </c>
      <c r="G7105" s="13">
        <v>3756.09</v>
      </c>
      <c r="H7105" s="14">
        <f t="shared" si="770"/>
        <v>5705500.71</v>
      </c>
      <c r="I7105" s="14">
        <f>IF(F7105="GHS",H7105,H7105*Assumptions!$B$4)</f>
        <v>61619407.668000005</v>
      </c>
      <c r="J7105" s="15" t="str">
        <f>INDEX(Assumptions!$B$8:$B$12,MATCH(B7105,Assumptions!$A$8:$A$12,0))</f>
        <v>Fair Value Less Costs to Sell</v>
      </c>
      <c r="K7105" s="16">
        <f>G7105/(1-INDEX(Assumptions!$D$8:$D$12,MATCH(B7105,Assumptions!$A$8:$A$12,0)))</f>
        <v>4268.284090909091</v>
      </c>
      <c r="L7105" s="16">
        <f t="shared" si="771"/>
        <v>112.6827</v>
      </c>
      <c r="M7105" s="16">
        <f t="shared" si="772"/>
        <v>213.41420454545457</v>
      </c>
      <c r="N7105" s="14">
        <f>E7105*(K7105-L7105-M7105)*IF(F7105="GHS",1,Assumptions!$B$4)</f>
        <v>64672369.229732729</v>
      </c>
      <c r="O7105" s="15">
        <f t="shared" ca="1" si="773"/>
        <v>88</v>
      </c>
      <c r="P7105" s="15" t="str">
        <f t="shared" ca="1" si="774"/>
        <v>0-90d</v>
      </c>
      <c r="Q7105" s="17">
        <f ca="1">IF(P7105="0-90d",0,IF(P7105="91-180d",INDEX(Assumptions!$F$8:$F$12,MATCH(B7105,Assumptions!$A$8:$A$12,0)),IF(P7105="181-365d",INDEX(Assumptions!$G$8:$G$12,MATCH(B7105,Assumptions!$A$8:$A$12,0)),INDEX(Assumptions!$H$8:$H$12,MATCH(B7105,Assumptions!$A$8:$A$12,0)))))</f>
        <v>0</v>
      </c>
      <c r="R7105" s="14">
        <f t="shared" ca="1" si="775"/>
        <v>0</v>
      </c>
      <c r="S7105" s="14">
        <f t="shared" ca="1" si="776"/>
        <v>61619407.668000005</v>
      </c>
      <c r="T7105" s="11" t="s">
        <v>25</v>
      </c>
      <c r="U7105" s="18" t="s">
        <v>26</v>
      </c>
    </row>
    <row r="7106" spans="1:21" ht="15" customHeight="1" x14ac:dyDescent="0.15">
      <c r="A7106" s="10" t="s">
        <v>7154</v>
      </c>
      <c r="B7106" s="11" t="s">
        <v>28</v>
      </c>
      <c r="C7106" s="11" t="s">
        <v>38</v>
      </c>
      <c r="D7106" s="12">
        <v>45978</v>
      </c>
      <c r="E7106" s="11">
        <v>1924</v>
      </c>
      <c r="F7106" s="11" t="s">
        <v>24</v>
      </c>
      <c r="G7106" s="13">
        <v>17914.21</v>
      </c>
      <c r="H7106" s="14">
        <f t="shared" ref="H7106:H7169" si="777">E7106*G7106</f>
        <v>34466940.039999999</v>
      </c>
      <c r="I7106" s="14">
        <f>IF(F7106="GHS",H7106,H7106*Assumptions!$B$4)</f>
        <v>372242952.43200004</v>
      </c>
      <c r="J7106" s="15" t="str">
        <f>INDEX(Assumptions!$B$8:$B$12,MATCH(B7106,Assumptions!$A$8:$A$12,0))</f>
        <v>Fair Value Less Costs to Sell</v>
      </c>
      <c r="K7106" s="16">
        <f>G7106/(1-INDEX(Assumptions!$D$8:$D$12,MATCH(B7106,Assumptions!$A$8:$A$12,0)))</f>
        <v>20357.056818181816</v>
      </c>
      <c r="L7106" s="16">
        <f t="shared" ref="L7106:L7169" si="778">G7106*0.03</f>
        <v>537.42629999999997</v>
      </c>
      <c r="M7106" s="16">
        <f t="shared" ref="M7106:M7169" si="779">K7106*0.05</f>
        <v>1017.8528409090909</v>
      </c>
      <c r="N7106" s="14">
        <f>E7106*(K7106-L7106-M7106)*IF(F7106="GHS",1,Assumptions!$B$4)</f>
        <v>390685898.71158546</v>
      </c>
      <c r="O7106" s="15">
        <f t="shared" ref="O7106:O7169" ca="1" si="780">TODAY()-D7106</f>
        <v>308</v>
      </c>
      <c r="P7106" s="15" t="str">
        <f t="shared" ref="P7106:P7169" ca="1" si="781">IF(O7106&lt;=90,"0-90d",IF(O7106&lt;=180,"91-180d",IF(O7106&lt;=365,"181-365d","365d+")))</f>
        <v>181-365d</v>
      </c>
      <c r="Q7106" s="17">
        <f ca="1">IF(P7106="0-90d",0,IF(P7106="91-180d",INDEX(Assumptions!$F$8:$F$12,MATCH(B7106,Assumptions!$A$8:$A$12,0)),IF(P7106="181-365d",INDEX(Assumptions!$G$8:$G$12,MATCH(B7106,Assumptions!$A$8:$A$12,0)),INDEX(Assumptions!$H$8:$H$12,MATCH(B7106,Assumptions!$A$8:$A$12,0)))))</f>
        <v>0.1</v>
      </c>
      <c r="R7106" s="14">
        <f t="shared" ref="R7106:R7169" ca="1" si="782">I7106*Q7106</f>
        <v>37224295.243200004</v>
      </c>
      <c r="S7106" s="14">
        <f t="shared" ref="S7106:S7169" ca="1" si="783">IF(T7106="Held on Consignment (Not Owned)",0,MIN(I7106-R7106,N7106))</f>
        <v>335018657.18880004</v>
      </c>
      <c r="T7106" s="11" t="s">
        <v>25</v>
      </c>
      <c r="U7106" s="18" t="s">
        <v>26</v>
      </c>
    </row>
    <row r="7107" spans="1:21" ht="15" customHeight="1" x14ac:dyDescent="0.15">
      <c r="A7107" s="10" t="s">
        <v>7155</v>
      </c>
      <c r="B7107" s="11" t="s">
        <v>28</v>
      </c>
      <c r="C7107" s="11" t="s">
        <v>38</v>
      </c>
      <c r="D7107" s="12">
        <v>46165</v>
      </c>
      <c r="E7107" s="11">
        <v>1199</v>
      </c>
      <c r="F7107" s="11" t="s">
        <v>24</v>
      </c>
      <c r="G7107" s="13">
        <v>11233.35</v>
      </c>
      <c r="H7107" s="14">
        <f t="shared" si="777"/>
        <v>13468786.65</v>
      </c>
      <c r="I7107" s="14">
        <f>IF(F7107="GHS",H7107,H7107*Assumptions!$B$4)</f>
        <v>145462895.82000002</v>
      </c>
      <c r="J7107" s="15" t="str">
        <f>INDEX(Assumptions!$B$8:$B$12,MATCH(B7107,Assumptions!$A$8:$A$12,0))</f>
        <v>Fair Value Less Costs to Sell</v>
      </c>
      <c r="K7107" s="16">
        <f>G7107/(1-INDEX(Assumptions!$D$8:$D$12,MATCH(B7107,Assumptions!$A$8:$A$12,0)))</f>
        <v>12765.170454545454</v>
      </c>
      <c r="L7107" s="16">
        <f t="shared" si="778"/>
        <v>337.00049999999999</v>
      </c>
      <c r="M7107" s="16">
        <f t="shared" si="779"/>
        <v>638.25852272727275</v>
      </c>
      <c r="N7107" s="14">
        <f>E7107*(K7107-L7107-M7107)*IF(F7107="GHS",1,Assumptions!$B$4)</f>
        <v>152669921.11290002</v>
      </c>
      <c r="O7107" s="15">
        <f t="shared" ca="1" si="780"/>
        <v>121</v>
      </c>
      <c r="P7107" s="15" t="str">
        <f t="shared" ca="1" si="781"/>
        <v>91-180d</v>
      </c>
      <c r="Q7107" s="17">
        <f ca="1">IF(P7107="0-90d",0,IF(P7107="91-180d",INDEX(Assumptions!$F$8:$F$12,MATCH(B7107,Assumptions!$A$8:$A$12,0)),IF(P7107="181-365d",INDEX(Assumptions!$G$8:$G$12,MATCH(B7107,Assumptions!$A$8:$A$12,0)),INDEX(Assumptions!$H$8:$H$12,MATCH(B7107,Assumptions!$A$8:$A$12,0)))))</f>
        <v>0.02</v>
      </c>
      <c r="R7107" s="14">
        <f t="shared" ca="1" si="782"/>
        <v>2909257.9164000005</v>
      </c>
      <c r="S7107" s="14">
        <f t="shared" ca="1" si="783"/>
        <v>142553637.90360004</v>
      </c>
      <c r="T7107" s="11" t="s">
        <v>25</v>
      </c>
      <c r="U7107" s="18" t="s">
        <v>26</v>
      </c>
    </row>
    <row r="7108" spans="1:21" ht="15" customHeight="1" x14ac:dyDescent="0.15">
      <c r="A7108" s="10" t="s">
        <v>7156</v>
      </c>
      <c r="B7108" s="11" t="s">
        <v>22</v>
      </c>
      <c r="C7108" s="11" t="s">
        <v>61</v>
      </c>
      <c r="D7108" s="12">
        <v>45889</v>
      </c>
      <c r="E7108" s="11">
        <v>3653</v>
      </c>
      <c r="F7108" s="11" t="s">
        <v>24</v>
      </c>
      <c r="G7108" s="13">
        <v>28683.25</v>
      </c>
      <c r="H7108" s="14">
        <f t="shared" si="777"/>
        <v>104779912.25</v>
      </c>
      <c r="I7108" s="14">
        <f>IF(F7108="GHS",H7108,H7108*Assumptions!$B$4)</f>
        <v>1131623052.3000002</v>
      </c>
      <c r="J7108" s="15" t="str">
        <f>INDEX(Assumptions!$B$8:$B$12,MATCH(B7108,Assumptions!$A$8:$A$12,0))</f>
        <v>FIFO</v>
      </c>
      <c r="K7108" s="16">
        <f>G7108/(1-INDEX(Assumptions!$D$8:$D$12,MATCH(B7108,Assumptions!$A$8:$A$12,0)))</f>
        <v>34979.573170731703</v>
      </c>
      <c r="L7108" s="16">
        <f t="shared" si="778"/>
        <v>860.49749999999995</v>
      </c>
      <c r="M7108" s="16">
        <f t="shared" si="779"/>
        <v>1748.9786585365853</v>
      </c>
      <c r="N7108" s="14">
        <f>E7108*(K7108-L7108-M7108)*IF(F7108="GHS",1,Assumptions!$B$4)</f>
        <v>1277078015.3639269</v>
      </c>
      <c r="O7108" s="15">
        <f t="shared" ca="1" si="780"/>
        <v>397</v>
      </c>
      <c r="P7108" s="15" t="str">
        <f t="shared" ca="1" si="781"/>
        <v>365d+</v>
      </c>
      <c r="Q7108" s="17">
        <f ca="1">IF(P7108="0-90d",0,IF(P7108="91-180d",INDEX(Assumptions!$F$8:$F$12,MATCH(B7108,Assumptions!$A$8:$A$12,0)),IF(P7108="181-365d",INDEX(Assumptions!$G$8:$G$12,MATCH(B7108,Assumptions!$A$8:$A$12,0)),INDEX(Assumptions!$H$8:$H$12,MATCH(B7108,Assumptions!$A$8:$A$12,0)))))</f>
        <v>0.5</v>
      </c>
      <c r="R7108" s="14">
        <f t="shared" ca="1" si="782"/>
        <v>565811526.1500001</v>
      </c>
      <c r="S7108" s="14">
        <f t="shared" ca="1" si="783"/>
        <v>565811526.1500001</v>
      </c>
      <c r="T7108" s="11" t="s">
        <v>25</v>
      </c>
      <c r="U7108" s="18" t="s">
        <v>36</v>
      </c>
    </row>
    <row r="7109" spans="1:21" ht="15" customHeight="1" x14ac:dyDescent="0.15">
      <c r="A7109" s="10" t="s">
        <v>7157</v>
      </c>
      <c r="B7109" s="11" t="s">
        <v>28</v>
      </c>
      <c r="C7109" s="11" t="s">
        <v>55</v>
      </c>
      <c r="D7109" s="12">
        <v>46075</v>
      </c>
      <c r="E7109" s="11">
        <v>2582</v>
      </c>
      <c r="F7109" s="11" t="s">
        <v>24</v>
      </c>
      <c r="G7109" s="13">
        <v>17000.150000000001</v>
      </c>
      <c r="H7109" s="14">
        <f t="shared" si="777"/>
        <v>43894387.300000004</v>
      </c>
      <c r="I7109" s="14">
        <f>IF(F7109="GHS",H7109,H7109*Assumptions!$B$4)</f>
        <v>474059382.84000009</v>
      </c>
      <c r="J7109" s="15" t="str">
        <f>INDEX(Assumptions!$B$8:$B$12,MATCH(B7109,Assumptions!$A$8:$A$12,0))</f>
        <v>Fair Value Less Costs to Sell</v>
      </c>
      <c r="K7109" s="16">
        <f>G7109/(1-INDEX(Assumptions!$D$8:$D$12,MATCH(B7109,Assumptions!$A$8:$A$12,0)))</f>
        <v>19318.352272727276</v>
      </c>
      <c r="L7109" s="16">
        <f t="shared" si="778"/>
        <v>510.00450000000001</v>
      </c>
      <c r="M7109" s="16">
        <f t="shared" si="779"/>
        <v>965.91761363636385</v>
      </c>
      <c r="N7109" s="14">
        <f>E7109*(K7109-L7109-M7109)*IF(F7109="GHS",1,Assumptions!$B$4)</f>
        <v>497546870.44434559</v>
      </c>
      <c r="O7109" s="15">
        <f t="shared" ca="1" si="780"/>
        <v>211</v>
      </c>
      <c r="P7109" s="15" t="str">
        <f t="shared" ca="1" si="781"/>
        <v>181-365d</v>
      </c>
      <c r="Q7109" s="17">
        <f ca="1">IF(P7109="0-90d",0,IF(P7109="91-180d",INDEX(Assumptions!$F$8:$F$12,MATCH(B7109,Assumptions!$A$8:$A$12,0)),IF(P7109="181-365d",INDEX(Assumptions!$G$8:$G$12,MATCH(B7109,Assumptions!$A$8:$A$12,0)),INDEX(Assumptions!$H$8:$H$12,MATCH(B7109,Assumptions!$A$8:$A$12,0)))))</f>
        <v>0.1</v>
      </c>
      <c r="R7109" s="14">
        <f t="shared" ca="1" si="782"/>
        <v>47405938.284000009</v>
      </c>
      <c r="S7109" s="14">
        <f t="shared" ca="1" si="783"/>
        <v>426653444.55600011</v>
      </c>
      <c r="T7109" s="11" t="s">
        <v>25</v>
      </c>
      <c r="U7109" s="18" t="s">
        <v>26</v>
      </c>
    </row>
    <row r="7110" spans="1:21" ht="15" customHeight="1" x14ac:dyDescent="0.15">
      <c r="A7110" s="10" t="s">
        <v>7158</v>
      </c>
      <c r="B7110" s="11" t="s">
        <v>28</v>
      </c>
      <c r="C7110" s="11" t="s">
        <v>38</v>
      </c>
      <c r="D7110" s="12">
        <v>45928</v>
      </c>
      <c r="E7110" s="11">
        <v>2634</v>
      </c>
      <c r="F7110" s="11" t="s">
        <v>24</v>
      </c>
      <c r="G7110" s="13">
        <v>9183.07</v>
      </c>
      <c r="H7110" s="14">
        <f t="shared" si="777"/>
        <v>24188206.379999999</v>
      </c>
      <c r="I7110" s="14">
        <f>IF(F7110="GHS",H7110,H7110*Assumptions!$B$4)</f>
        <v>261232628.90400001</v>
      </c>
      <c r="J7110" s="15" t="str">
        <f>INDEX(Assumptions!$B$8:$B$12,MATCH(B7110,Assumptions!$A$8:$A$12,0))</f>
        <v>Fair Value Less Costs to Sell</v>
      </c>
      <c r="K7110" s="16">
        <f>G7110/(1-INDEX(Assumptions!$D$8:$D$12,MATCH(B7110,Assumptions!$A$8:$A$12,0)))</f>
        <v>10435.306818181818</v>
      </c>
      <c r="L7110" s="16">
        <f t="shared" si="778"/>
        <v>275.49209999999999</v>
      </c>
      <c r="M7110" s="16">
        <f t="shared" si="779"/>
        <v>521.76534090909092</v>
      </c>
      <c r="N7110" s="14">
        <f>E7110*(K7110-L7110-M7110)*IF(F7110="GHS",1,Assumptions!$B$4)</f>
        <v>274175518.24515277</v>
      </c>
      <c r="O7110" s="15">
        <f t="shared" ca="1" si="780"/>
        <v>358</v>
      </c>
      <c r="P7110" s="15" t="str">
        <f t="shared" ca="1" si="781"/>
        <v>181-365d</v>
      </c>
      <c r="Q7110" s="17">
        <f ca="1">IF(P7110="0-90d",0,IF(P7110="91-180d",INDEX(Assumptions!$F$8:$F$12,MATCH(B7110,Assumptions!$A$8:$A$12,0)),IF(P7110="181-365d",INDEX(Assumptions!$G$8:$G$12,MATCH(B7110,Assumptions!$A$8:$A$12,0)),INDEX(Assumptions!$H$8:$H$12,MATCH(B7110,Assumptions!$A$8:$A$12,0)))))</f>
        <v>0.1</v>
      </c>
      <c r="R7110" s="14">
        <f t="shared" ca="1" si="782"/>
        <v>26123262.890400004</v>
      </c>
      <c r="S7110" s="14">
        <f t="shared" ca="1" si="783"/>
        <v>235109366.01360002</v>
      </c>
      <c r="T7110" s="11" t="s">
        <v>25</v>
      </c>
      <c r="U7110" s="18" t="s">
        <v>26</v>
      </c>
    </row>
    <row r="7111" spans="1:21" ht="15" customHeight="1" x14ac:dyDescent="0.15">
      <c r="A7111" s="10" t="s">
        <v>7159</v>
      </c>
      <c r="B7111" s="11" t="s">
        <v>28</v>
      </c>
      <c r="C7111" s="11" t="s">
        <v>35</v>
      </c>
      <c r="D7111" s="12">
        <v>46110</v>
      </c>
      <c r="E7111" s="11">
        <v>3073</v>
      </c>
      <c r="F7111" s="11" t="s">
        <v>24</v>
      </c>
      <c r="G7111" s="13">
        <v>5815.98</v>
      </c>
      <c r="H7111" s="14">
        <f t="shared" si="777"/>
        <v>17872506.539999999</v>
      </c>
      <c r="I7111" s="14">
        <f>IF(F7111="GHS",H7111,H7111*Assumptions!$B$4)</f>
        <v>193023070.632</v>
      </c>
      <c r="J7111" s="15" t="str">
        <f>INDEX(Assumptions!$B$8:$B$12,MATCH(B7111,Assumptions!$A$8:$A$12,0))</f>
        <v>Fair Value Less Costs to Sell</v>
      </c>
      <c r="K7111" s="16">
        <f>G7111/(1-INDEX(Assumptions!$D$8:$D$12,MATCH(B7111,Assumptions!$A$8:$A$12,0)))</f>
        <v>6609.0681818181811</v>
      </c>
      <c r="L7111" s="16">
        <f t="shared" si="778"/>
        <v>174.47939999999997</v>
      </c>
      <c r="M7111" s="16">
        <f t="shared" si="779"/>
        <v>330.45340909090908</v>
      </c>
      <c r="N7111" s="14">
        <f>E7111*(K7111-L7111-M7111)*IF(F7111="GHS",1,Assumptions!$B$4)</f>
        <v>202586486.4042218</v>
      </c>
      <c r="O7111" s="15">
        <f t="shared" ca="1" si="780"/>
        <v>176</v>
      </c>
      <c r="P7111" s="15" t="str">
        <f t="shared" ca="1" si="781"/>
        <v>91-180d</v>
      </c>
      <c r="Q7111" s="17">
        <f ca="1">IF(P7111="0-90d",0,IF(P7111="91-180d",INDEX(Assumptions!$F$8:$F$12,MATCH(B7111,Assumptions!$A$8:$A$12,0)),IF(P7111="181-365d",INDEX(Assumptions!$G$8:$G$12,MATCH(B7111,Assumptions!$A$8:$A$12,0)),INDEX(Assumptions!$H$8:$H$12,MATCH(B7111,Assumptions!$A$8:$A$12,0)))))</f>
        <v>0.02</v>
      </c>
      <c r="R7111" s="14">
        <f t="shared" ca="1" si="782"/>
        <v>3860461.4126400002</v>
      </c>
      <c r="S7111" s="14">
        <f t="shared" ca="1" si="783"/>
        <v>189162609.21935999</v>
      </c>
      <c r="T7111" s="11" t="s">
        <v>25</v>
      </c>
      <c r="U7111" s="18" t="s">
        <v>36</v>
      </c>
    </row>
    <row r="7112" spans="1:21" ht="15" customHeight="1" x14ac:dyDescent="0.15">
      <c r="A7112" s="10" t="s">
        <v>7160</v>
      </c>
      <c r="B7112" s="11" t="s">
        <v>41</v>
      </c>
      <c r="C7112" s="11" t="s">
        <v>44</v>
      </c>
      <c r="D7112" s="12">
        <v>45761</v>
      </c>
      <c r="E7112" s="11">
        <v>4154</v>
      </c>
      <c r="F7112" s="11" t="s">
        <v>33</v>
      </c>
      <c r="G7112" s="13">
        <v>435.68</v>
      </c>
      <c r="H7112" s="14">
        <f t="shared" si="777"/>
        <v>1809814.72</v>
      </c>
      <c r="I7112" s="14">
        <f>IF(F7112="GHS",H7112,H7112*Assumptions!$B$4)</f>
        <v>1809814.72</v>
      </c>
      <c r="J7112" s="15" t="str">
        <f>INDEX(Assumptions!$B$8:$B$12,MATCH(B7112,Assumptions!$A$8:$A$12,0))</f>
        <v>Weighted Average</v>
      </c>
      <c r="K7112" s="16">
        <f>G7112/(1-INDEX(Assumptions!$D$8:$D$12,MATCH(B7112,Assumptions!$A$8:$A$12,0)))</f>
        <v>670.27692307692303</v>
      </c>
      <c r="L7112" s="16">
        <f t="shared" si="778"/>
        <v>13.070399999999999</v>
      </c>
      <c r="M7112" s="16">
        <f t="shared" si="779"/>
        <v>33.513846153846153</v>
      </c>
      <c r="N7112" s="14">
        <f>E7112*(K7112-L7112-M7112)*IF(F7112="GHS",1,Assumptions!$B$4)</f>
        <v>2590819.3799384614</v>
      </c>
      <c r="O7112" s="15">
        <f t="shared" ca="1" si="780"/>
        <v>525</v>
      </c>
      <c r="P7112" s="15" t="str">
        <f t="shared" ca="1" si="781"/>
        <v>365d+</v>
      </c>
      <c r="Q7112" s="17">
        <f ca="1">IF(P7112="0-90d",0,IF(P7112="91-180d",INDEX(Assumptions!$F$8:$F$12,MATCH(B7112,Assumptions!$A$8:$A$12,0)),IF(P7112="181-365d",INDEX(Assumptions!$G$8:$G$12,MATCH(B7112,Assumptions!$A$8:$A$12,0)),INDEX(Assumptions!$H$8:$H$12,MATCH(B7112,Assumptions!$A$8:$A$12,0)))))</f>
        <v>0.8</v>
      </c>
      <c r="R7112" s="14">
        <f t="shared" ca="1" si="782"/>
        <v>1447851.7760000001</v>
      </c>
      <c r="S7112" s="14">
        <f t="shared" ca="1" si="783"/>
        <v>361962.9439999999</v>
      </c>
      <c r="T7112" s="11" t="s">
        <v>25</v>
      </c>
      <c r="U7112" s="18" t="s">
        <v>26</v>
      </c>
    </row>
    <row r="7113" spans="1:21" ht="15" customHeight="1" x14ac:dyDescent="0.15">
      <c r="A7113" s="10" t="s">
        <v>7161</v>
      </c>
      <c r="B7113" s="11" t="s">
        <v>28</v>
      </c>
      <c r="C7113" s="11" t="s">
        <v>29</v>
      </c>
      <c r="D7113" s="12">
        <v>45741</v>
      </c>
      <c r="E7113" s="11">
        <v>2136</v>
      </c>
      <c r="F7113" s="11" t="s">
        <v>24</v>
      </c>
      <c r="G7113" s="13">
        <v>6659.51</v>
      </c>
      <c r="H7113" s="14">
        <f t="shared" si="777"/>
        <v>14224713.360000001</v>
      </c>
      <c r="I7113" s="14">
        <f>IF(F7113="GHS",H7113,H7113*Assumptions!$B$4)</f>
        <v>153626904.28800002</v>
      </c>
      <c r="J7113" s="15" t="str">
        <f>INDEX(Assumptions!$B$8:$B$12,MATCH(B7113,Assumptions!$A$8:$A$12,0))</f>
        <v>Fair Value Less Costs to Sell</v>
      </c>
      <c r="K7113" s="16">
        <f>G7113/(1-INDEX(Assumptions!$D$8:$D$12,MATCH(B7113,Assumptions!$A$8:$A$12,0)))</f>
        <v>7567.625</v>
      </c>
      <c r="L7113" s="16">
        <f t="shared" si="778"/>
        <v>199.78530000000001</v>
      </c>
      <c r="M7113" s="16">
        <f t="shared" si="779"/>
        <v>378.38125000000002</v>
      </c>
      <c r="N7113" s="14">
        <f>E7113*(K7113-L7113-M7113)*IF(F7113="GHS",1,Assumptions!$B$4)</f>
        <v>161238419.09136</v>
      </c>
      <c r="O7113" s="15">
        <f t="shared" ca="1" si="780"/>
        <v>545</v>
      </c>
      <c r="P7113" s="15" t="str">
        <f t="shared" ca="1" si="781"/>
        <v>365d+</v>
      </c>
      <c r="Q7113" s="17">
        <f ca="1">IF(P7113="0-90d",0,IF(P7113="91-180d",INDEX(Assumptions!$F$8:$F$12,MATCH(B7113,Assumptions!$A$8:$A$12,0)),IF(P7113="181-365d",INDEX(Assumptions!$G$8:$G$12,MATCH(B7113,Assumptions!$A$8:$A$12,0)),INDEX(Assumptions!$H$8:$H$12,MATCH(B7113,Assumptions!$A$8:$A$12,0)))))</f>
        <v>0.4</v>
      </c>
      <c r="R7113" s="14">
        <f t="shared" ca="1" si="782"/>
        <v>61450761.715200007</v>
      </c>
      <c r="S7113" s="14">
        <f t="shared" ca="1" si="783"/>
        <v>92176142.57280001</v>
      </c>
      <c r="T7113" s="11" t="s">
        <v>25</v>
      </c>
      <c r="U7113" s="18" t="s">
        <v>26</v>
      </c>
    </row>
    <row r="7114" spans="1:21" ht="15" customHeight="1" x14ac:dyDescent="0.15">
      <c r="A7114" s="10" t="s">
        <v>7162</v>
      </c>
      <c r="B7114" s="11" t="s">
        <v>31</v>
      </c>
      <c r="C7114" s="11" t="s">
        <v>32</v>
      </c>
      <c r="D7114" s="12">
        <v>46175</v>
      </c>
      <c r="E7114" s="11">
        <v>488</v>
      </c>
      <c r="F7114" s="11" t="s">
        <v>33</v>
      </c>
      <c r="G7114" s="13">
        <v>1872.94</v>
      </c>
      <c r="H7114" s="14">
        <f t="shared" si="777"/>
        <v>913994.72</v>
      </c>
      <c r="I7114" s="14">
        <f>IF(F7114="GHS",H7114,H7114*Assumptions!$B$4)</f>
        <v>913994.72</v>
      </c>
      <c r="J7114" s="15" t="str">
        <f>INDEX(Assumptions!$B$8:$B$12,MATCH(B7114,Assumptions!$A$8:$A$12,0))</f>
        <v>Weighted Average</v>
      </c>
      <c r="K7114" s="16">
        <f>G7114/(1-INDEX(Assumptions!$D$8:$D$12,MATCH(B7114,Assumptions!$A$8:$A$12,0)))</f>
        <v>2601.3055555555557</v>
      </c>
      <c r="L7114" s="16">
        <f t="shared" si="778"/>
        <v>56.188200000000002</v>
      </c>
      <c r="M7114" s="16">
        <f t="shared" si="779"/>
        <v>130.06527777777779</v>
      </c>
      <c r="N7114" s="14">
        <f>E7114*(K7114-L7114-M7114)*IF(F7114="GHS",1,Assumptions!$B$4)</f>
        <v>1178545.4139555555</v>
      </c>
      <c r="O7114" s="15">
        <f t="shared" ca="1" si="780"/>
        <v>111</v>
      </c>
      <c r="P7114" s="15" t="str">
        <f t="shared" ca="1" si="781"/>
        <v>91-180d</v>
      </c>
      <c r="Q7114" s="17">
        <f ca="1">IF(P7114="0-90d",0,IF(P7114="91-180d",INDEX(Assumptions!$F$8:$F$12,MATCH(B7114,Assumptions!$A$8:$A$12,0)),IF(P7114="181-365d",INDEX(Assumptions!$G$8:$G$12,MATCH(B7114,Assumptions!$A$8:$A$12,0)),INDEX(Assumptions!$H$8:$H$12,MATCH(B7114,Assumptions!$A$8:$A$12,0)))))</f>
        <v>0.05</v>
      </c>
      <c r="R7114" s="14">
        <f t="shared" ca="1" si="782"/>
        <v>45699.736000000004</v>
      </c>
      <c r="S7114" s="14">
        <f t="shared" ca="1" si="783"/>
        <v>868294.98399999994</v>
      </c>
      <c r="T7114" s="11" t="s">
        <v>25</v>
      </c>
      <c r="U7114" s="18" t="s">
        <v>26</v>
      </c>
    </row>
    <row r="7115" spans="1:21" ht="15" customHeight="1" x14ac:dyDescent="0.15">
      <c r="A7115" s="10" t="s">
        <v>7163</v>
      </c>
      <c r="B7115" s="11" t="s">
        <v>41</v>
      </c>
      <c r="C7115" s="11" t="s">
        <v>115</v>
      </c>
      <c r="D7115" s="12">
        <v>45941</v>
      </c>
      <c r="E7115" s="11">
        <v>2851</v>
      </c>
      <c r="F7115" s="11" t="s">
        <v>33</v>
      </c>
      <c r="G7115" s="13">
        <v>347.27</v>
      </c>
      <c r="H7115" s="14">
        <f t="shared" si="777"/>
        <v>990066.7699999999</v>
      </c>
      <c r="I7115" s="14">
        <f>IF(F7115="GHS",H7115,H7115*Assumptions!$B$4)</f>
        <v>990066.7699999999</v>
      </c>
      <c r="J7115" s="15" t="str">
        <f>INDEX(Assumptions!$B$8:$B$12,MATCH(B7115,Assumptions!$A$8:$A$12,0))</f>
        <v>Weighted Average</v>
      </c>
      <c r="K7115" s="16">
        <f>G7115/(1-INDEX(Assumptions!$D$8:$D$12,MATCH(B7115,Assumptions!$A$8:$A$12,0)))</f>
        <v>534.26153846153841</v>
      </c>
      <c r="L7115" s="16">
        <f t="shared" si="778"/>
        <v>10.418099999999999</v>
      </c>
      <c r="M7115" s="16">
        <f t="shared" si="779"/>
        <v>26.713076923076922</v>
      </c>
      <c r="N7115" s="14">
        <f>E7115*(K7115-L7115-M7115)*IF(F7115="GHS",1,Assumptions!$B$4)</f>
        <v>1417318.6607461537</v>
      </c>
      <c r="O7115" s="15">
        <f t="shared" ca="1" si="780"/>
        <v>345</v>
      </c>
      <c r="P7115" s="15" t="str">
        <f t="shared" ca="1" si="781"/>
        <v>181-365d</v>
      </c>
      <c r="Q7115" s="17">
        <f ca="1">IF(P7115="0-90d",0,IF(P7115="91-180d",INDEX(Assumptions!$F$8:$F$12,MATCH(B7115,Assumptions!$A$8:$A$12,0)),IF(P7115="181-365d",INDEX(Assumptions!$G$8:$G$12,MATCH(B7115,Assumptions!$A$8:$A$12,0)),INDEX(Assumptions!$H$8:$H$12,MATCH(B7115,Assumptions!$A$8:$A$12,0)))))</f>
        <v>0.35</v>
      </c>
      <c r="R7115" s="14">
        <f t="shared" ca="1" si="782"/>
        <v>346523.36949999997</v>
      </c>
      <c r="S7115" s="14">
        <f t="shared" ca="1" si="783"/>
        <v>643543.40049999999</v>
      </c>
      <c r="T7115" s="11" t="s">
        <v>25</v>
      </c>
      <c r="U7115" s="18" t="s">
        <v>36</v>
      </c>
    </row>
    <row r="7116" spans="1:21" ht="15" customHeight="1" x14ac:dyDescent="0.15">
      <c r="A7116" s="10" t="s">
        <v>7164</v>
      </c>
      <c r="B7116" s="11" t="s">
        <v>41</v>
      </c>
      <c r="C7116" s="11" t="s">
        <v>49</v>
      </c>
      <c r="D7116" s="12">
        <v>45872</v>
      </c>
      <c r="E7116" s="11">
        <v>4259</v>
      </c>
      <c r="F7116" s="11" t="s">
        <v>33</v>
      </c>
      <c r="G7116" s="13">
        <v>606.91</v>
      </c>
      <c r="H7116" s="14">
        <f t="shared" si="777"/>
        <v>2584829.69</v>
      </c>
      <c r="I7116" s="14">
        <f>IF(F7116="GHS",H7116,H7116*Assumptions!$B$4)</f>
        <v>2584829.69</v>
      </c>
      <c r="J7116" s="15" t="str">
        <f>INDEX(Assumptions!$B$8:$B$12,MATCH(B7116,Assumptions!$A$8:$A$12,0))</f>
        <v>Weighted Average</v>
      </c>
      <c r="K7116" s="16">
        <f>G7116/(1-INDEX(Assumptions!$D$8:$D$12,MATCH(B7116,Assumptions!$A$8:$A$12,0)))</f>
        <v>933.70769230769224</v>
      </c>
      <c r="L7116" s="16">
        <f t="shared" si="778"/>
        <v>18.2073</v>
      </c>
      <c r="M7116" s="16">
        <f t="shared" si="779"/>
        <v>46.685384615384613</v>
      </c>
      <c r="N7116" s="14">
        <f>E7116*(K7116-L7116-M7116)*IF(F7116="GHS",1,Assumptions!$B$4)</f>
        <v>3700283.1177615384</v>
      </c>
      <c r="O7116" s="15">
        <f t="shared" ca="1" si="780"/>
        <v>414</v>
      </c>
      <c r="P7116" s="15" t="str">
        <f t="shared" ca="1" si="781"/>
        <v>365d+</v>
      </c>
      <c r="Q7116" s="17">
        <f ca="1">IF(P7116="0-90d",0,IF(P7116="91-180d",INDEX(Assumptions!$F$8:$F$12,MATCH(B7116,Assumptions!$A$8:$A$12,0)),IF(P7116="181-365d",INDEX(Assumptions!$G$8:$G$12,MATCH(B7116,Assumptions!$A$8:$A$12,0)),INDEX(Assumptions!$H$8:$H$12,MATCH(B7116,Assumptions!$A$8:$A$12,0)))))</f>
        <v>0.8</v>
      </c>
      <c r="R7116" s="14">
        <f t="shared" ca="1" si="782"/>
        <v>2067863.7520000001</v>
      </c>
      <c r="S7116" s="14">
        <f t="shared" ca="1" si="783"/>
        <v>516965.93799999985</v>
      </c>
      <c r="T7116" s="11" t="s">
        <v>25</v>
      </c>
      <c r="U7116" s="18" t="s">
        <v>26</v>
      </c>
    </row>
    <row r="7117" spans="1:21" ht="15" customHeight="1" x14ac:dyDescent="0.15">
      <c r="A7117" s="10" t="s">
        <v>7165</v>
      </c>
      <c r="B7117" s="11" t="s">
        <v>28</v>
      </c>
      <c r="C7117" s="11" t="s">
        <v>55</v>
      </c>
      <c r="D7117" s="12">
        <v>45843</v>
      </c>
      <c r="E7117" s="11">
        <v>4431</v>
      </c>
      <c r="F7117" s="11" t="s">
        <v>24</v>
      </c>
      <c r="G7117" s="13">
        <v>6956.82</v>
      </c>
      <c r="H7117" s="14">
        <f t="shared" si="777"/>
        <v>30825669.419999998</v>
      </c>
      <c r="I7117" s="14">
        <f>IF(F7117="GHS",H7117,H7117*Assumptions!$B$4)</f>
        <v>332917229.736</v>
      </c>
      <c r="J7117" s="15" t="str">
        <f>INDEX(Assumptions!$B$8:$B$12,MATCH(B7117,Assumptions!$A$8:$A$12,0))</f>
        <v>Fair Value Less Costs to Sell</v>
      </c>
      <c r="K7117" s="16">
        <f>G7117/(1-INDEX(Assumptions!$D$8:$D$12,MATCH(B7117,Assumptions!$A$8:$A$12,0)))</f>
        <v>7905.4772727272721</v>
      </c>
      <c r="L7117" s="16">
        <f t="shared" si="778"/>
        <v>208.70459999999997</v>
      </c>
      <c r="M7117" s="16">
        <f t="shared" si="779"/>
        <v>395.27386363636361</v>
      </c>
      <c r="N7117" s="14">
        <f>E7117*(K7117-L7117-M7117)*IF(F7117="GHS",1,Assumptions!$B$4)</f>
        <v>349411765.20928365</v>
      </c>
      <c r="O7117" s="15">
        <f t="shared" ca="1" si="780"/>
        <v>443</v>
      </c>
      <c r="P7117" s="15" t="str">
        <f t="shared" ca="1" si="781"/>
        <v>365d+</v>
      </c>
      <c r="Q7117" s="17">
        <f ca="1">IF(P7117="0-90d",0,IF(P7117="91-180d",INDEX(Assumptions!$F$8:$F$12,MATCH(B7117,Assumptions!$A$8:$A$12,0)),IF(P7117="181-365d",INDEX(Assumptions!$G$8:$G$12,MATCH(B7117,Assumptions!$A$8:$A$12,0)),INDEX(Assumptions!$H$8:$H$12,MATCH(B7117,Assumptions!$A$8:$A$12,0)))))</f>
        <v>0.4</v>
      </c>
      <c r="R7117" s="14">
        <f t="shared" ca="1" si="782"/>
        <v>133166891.8944</v>
      </c>
      <c r="S7117" s="14">
        <f t="shared" ca="1" si="783"/>
        <v>199750337.8416</v>
      </c>
      <c r="T7117" s="11" t="s">
        <v>25</v>
      </c>
      <c r="U7117" s="18" t="s">
        <v>36</v>
      </c>
    </row>
    <row r="7118" spans="1:21" ht="15" customHeight="1" x14ac:dyDescent="0.15">
      <c r="A7118" s="10" t="s">
        <v>7166</v>
      </c>
      <c r="B7118" s="11" t="s">
        <v>28</v>
      </c>
      <c r="C7118" s="11" t="s">
        <v>55</v>
      </c>
      <c r="D7118" s="12">
        <v>45770</v>
      </c>
      <c r="E7118" s="11">
        <v>397</v>
      </c>
      <c r="F7118" s="11" t="s">
        <v>24</v>
      </c>
      <c r="G7118" s="13">
        <v>7098.91</v>
      </c>
      <c r="H7118" s="14">
        <f t="shared" si="777"/>
        <v>2818267.27</v>
      </c>
      <c r="I7118" s="14">
        <f>IF(F7118="GHS",H7118,H7118*Assumptions!$B$4)</f>
        <v>30437286.516000003</v>
      </c>
      <c r="J7118" s="15" t="str">
        <f>INDEX(Assumptions!$B$8:$B$12,MATCH(B7118,Assumptions!$A$8:$A$12,0))</f>
        <v>Fair Value Less Costs to Sell</v>
      </c>
      <c r="K7118" s="16">
        <f>G7118/(1-INDEX(Assumptions!$D$8:$D$12,MATCH(B7118,Assumptions!$A$8:$A$12,0)))</f>
        <v>8066.943181818182</v>
      </c>
      <c r="L7118" s="16">
        <f t="shared" si="778"/>
        <v>212.96729999999999</v>
      </c>
      <c r="M7118" s="16">
        <f t="shared" si="779"/>
        <v>403.34715909090914</v>
      </c>
      <c r="N7118" s="14">
        <f>E7118*(K7118-L7118-M7118)*IF(F7118="GHS",1,Assumptions!$B$4)</f>
        <v>31945315.711565457</v>
      </c>
      <c r="O7118" s="15">
        <f t="shared" ca="1" si="780"/>
        <v>516</v>
      </c>
      <c r="P7118" s="15" t="str">
        <f t="shared" ca="1" si="781"/>
        <v>365d+</v>
      </c>
      <c r="Q7118" s="17">
        <f ca="1">IF(P7118="0-90d",0,IF(P7118="91-180d",INDEX(Assumptions!$F$8:$F$12,MATCH(B7118,Assumptions!$A$8:$A$12,0)),IF(P7118="181-365d",INDEX(Assumptions!$G$8:$G$12,MATCH(B7118,Assumptions!$A$8:$A$12,0)),INDEX(Assumptions!$H$8:$H$12,MATCH(B7118,Assumptions!$A$8:$A$12,0)))))</f>
        <v>0.4</v>
      </c>
      <c r="R7118" s="14">
        <f t="shared" ca="1" si="782"/>
        <v>12174914.606400002</v>
      </c>
      <c r="S7118" s="14">
        <f t="shared" ca="1" si="783"/>
        <v>18262371.909600001</v>
      </c>
      <c r="T7118" s="11" t="s">
        <v>25</v>
      </c>
      <c r="U7118" s="18" t="s">
        <v>26</v>
      </c>
    </row>
    <row r="7119" spans="1:21" ht="15" customHeight="1" x14ac:dyDescent="0.15">
      <c r="A7119" s="10" t="s">
        <v>7167</v>
      </c>
      <c r="B7119" s="11" t="s">
        <v>46</v>
      </c>
      <c r="C7119" s="11" t="s">
        <v>119</v>
      </c>
      <c r="D7119" s="12">
        <v>45826</v>
      </c>
      <c r="E7119" s="11">
        <v>1730</v>
      </c>
      <c r="F7119" s="11" t="s">
        <v>33</v>
      </c>
      <c r="G7119" s="13">
        <v>230401.95</v>
      </c>
      <c r="H7119" s="14">
        <f t="shared" si="777"/>
        <v>398595373.5</v>
      </c>
      <c r="I7119" s="14">
        <f>IF(F7119="GHS",H7119,H7119*Assumptions!$B$4)</f>
        <v>398595373.5</v>
      </c>
      <c r="J7119" s="15" t="str">
        <f>INDEX(Assumptions!$B$8:$B$12,MATCH(B7119,Assumptions!$A$8:$A$12,0))</f>
        <v>Specific Identification</v>
      </c>
      <c r="K7119" s="16">
        <f>G7119/(1-INDEX(Assumptions!$D$8:$D$12,MATCH(B7119,Assumptions!$A$8:$A$12,0)))</f>
        <v>295387.11538461538</v>
      </c>
      <c r="L7119" s="16">
        <f t="shared" si="778"/>
        <v>6912.0585000000001</v>
      </c>
      <c r="M7119" s="16">
        <f t="shared" si="779"/>
        <v>14769.35576923077</v>
      </c>
      <c r="N7119" s="14">
        <f>E7119*(K7119-L7119-M7119)*IF(F7119="GHS",1,Assumptions!$B$4)</f>
        <v>473510862.92961544</v>
      </c>
      <c r="O7119" s="15">
        <f t="shared" ca="1" si="780"/>
        <v>460</v>
      </c>
      <c r="P7119" s="15" t="str">
        <f t="shared" ca="1" si="781"/>
        <v>365d+</v>
      </c>
      <c r="Q7119" s="17">
        <f ca="1">IF(P7119="0-90d",0,IF(P7119="91-180d",INDEX(Assumptions!$F$8:$F$12,MATCH(B7119,Assumptions!$A$8:$A$12,0)),IF(P7119="181-365d",INDEX(Assumptions!$G$8:$G$12,MATCH(B7119,Assumptions!$A$8:$A$12,0)),INDEX(Assumptions!$H$8:$H$12,MATCH(B7119,Assumptions!$A$8:$A$12,0)))))</f>
        <v>0.15</v>
      </c>
      <c r="R7119" s="14">
        <f t="shared" ca="1" si="782"/>
        <v>59789306.024999999</v>
      </c>
      <c r="S7119" s="14">
        <f t="shared" ca="1" si="783"/>
        <v>338806067.47500002</v>
      </c>
      <c r="T7119" s="11" t="s">
        <v>25</v>
      </c>
      <c r="U7119" s="18" t="s">
        <v>26</v>
      </c>
    </row>
    <row r="7120" spans="1:21" ht="15" customHeight="1" x14ac:dyDescent="0.15">
      <c r="A7120" s="10" t="s">
        <v>7168</v>
      </c>
      <c r="B7120" s="11" t="s">
        <v>22</v>
      </c>
      <c r="C7120" s="11" t="s">
        <v>23</v>
      </c>
      <c r="D7120" s="12">
        <v>45845</v>
      </c>
      <c r="E7120" s="11">
        <v>1201</v>
      </c>
      <c r="F7120" s="11" t="s">
        <v>24</v>
      </c>
      <c r="G7120" s="13">
        <v>37862.949999999997</v>
      </c>
      <c r="H7120" s="14">
        <f t="shared" si="777"/>
        <v>45473402.949999996</v>
      </c>
      <c r="I7120" s="14">
        <f>IF(F7120="GHS",H7120,H7120*Assumptions!$B$4)</f>
        <v>491112751.85999995</v>
      </c>
      <c r="J7120" s="15" t="str">
        <f>INDEX(Assumptions!$B$8:$B$12,MATCH(B7120,Assumptions!$A$8:$A$12,0))</f>
        <v>FIFO</v>
      </c>
      <c r="K7120" s="16">
        <f>G7120/(1-INDEX(Assumptions!$D$8:$D$12,MATCH(B7120,Assumptions!$A$8:$A$12,0)))</f>
        <v>46174.329268292677</v>
      </c>
      <c r="L7120" s="16">
        <f t="shared" si="778"/>
        <v>1135.8884999999998</v>
      </c>
      <c r="M7120" s="16">
        <f t="shared" si="779"/>
        <v>2308.7164634146338</v>
      </c>
      <c r="N7120" s="14">
        <f>E7120*(K7120-L7120-M7120)*IF(F7120="GHS",1,Assumptions!$B$4)</f>
        <v>554238708.01371217</v>
      </c>
      <c r="O7120" s="15">
        <f t="shared" ca="1" si="780"/>
        <v>441</v>
      </c>
      <c r="P7120" s="15" t="str">
        <f t="shared" ca="1" si="781"/>
        <v>365d+</v>
      </c>
      <c r="Q7120" s="17">
        <f ca="1">IF(P7120="0-90d",0,IF(P7120="91-180d",INDEX(Assumptions!$F$8:$F$12,MATCH(B7120,Assumptions!$A$8:$A$12,0)),IF(P7120="181-365d",INDEX(Assumptions!$G$8:$G$12,MATCH(B7120,Assumptions!$A$8:$A$12,0)),INDEX(Assumptions!$H$8:$H$12,MATCH(B7120,Assumptions!$A$8:$A$12,0)))))</f>
        <v>0.5</v>
      </c>
      <c r="R7120" s="14">
        <f t="shared" ca="1" si="782"/>
        <v>245556375.92999998</v>
      </c>
      <c r="S7120" s="14">
        <f t="shared" si="783"/>
        <v>0</v>
      </c>
      <c r="T7120" s="11" t="s">
        <v>39</v>
      </c>
      <c r="U7120" s="18" t="s">
        <v>26</v>
      </c>
    </row>
    <row r="7121" spans="1:21" ht="15" customHeight="1" x14ac:dyDescent="0.15">
      <c r="A7121" s="10" t="s">
        <v>7169</v>
      </c>
      <c r="B7121" s="11" t="s">
        <v>41</v>
      </c>
      <c r="C7121" s="11" t="s">
        <v>115</v>
      </c>
      <c r="D7121" s="12">
        <v>45756</v>
      </c>
      <c r="E7121" s="11">
        <v>3890</v>
      </c>
      <c r="F7121" s="11" t="s">
        <v>33</v>
      </c>
      <c r="G7121" s="13">
        <v>591.09</v>
      </c>
      <c r="H7121" s="14">
        <f t="shared" si="777"/>
        <v>2299340.1</v>
      </c>
      <c r="I7121" s="14">
        <f>IF(F7121="GHS",H7121,H7121*Assumptions!$B$4)</f>
        <v>2299340.1</v>
      </c>
      <c r="J7121" s="15" t="str">
        <f>INDEX(Assumptions!$B$8:$B$12,MATCH(B7121,Assumptions!$A$8:$A$12,0))</f>
        <v>Weighted Average</v>
      </c>
      <c r="K7121" s="16">
        <f>G7121/(1-INDEX(Assumptions!$D$8:$D$12,MATCH(B7121,Assumptions!$A$8:$A$12,0)))</f>
        <v>909.36923076923074</v>
      </c>
      <c r="L7121" s="16">
        <f t="shared" si="778"/>
        <v>17.732700000000001</v>
      </c>
      <c r="M7121" s="16">
        <f t="shared" si="779"/>
        <v>45.46846153846154</v>
      </c>
      <c r="N7121" s="14">
        <f>E7121*(K7121-L7121-M7121)*IF(F7121="GHS",1,Assumptions!$B$4)</f>
        <v>3291593.7893076921</v>
      </c>
      <c r="O7121" s="15">
        <f t="shared" ca="1" si="780"/>
        <v>530</v>
      </c>
      <c r="P7121" s="15" t="str">
        <f t="shared" ca="1" si="781"/>
        <v>365d+</v>
      </c>
      <c r="Q7121" s="17">
        <f ca="1">IF(P7121="0-90d",0,IF(P7121="91-180d",INDEX(Assumptions!$F$8:$F$12,MATCH(B7121,Assumptions!$A$8:$A$12,0)),IF(P7121="181-365d",INDEX(Assumptions!$G$8:$G$12,MATCH(B7121,Assumptions!$A$8:$A$12,0)),INDEX(Assumptions!$H$8:$H$12,MATCH(B7121,Assumptions!$A$8:$A$12,0)))))</f>
        <v>0.8</v>
      </c>
      <c r="R7121" s="14">
        <f t="shared" ca="1" si="782"/>
        <v>1839472.08</v>
      </c>
      <c r="S7121" s="14">
        <f t="shared" ca="1" si="783"/>
        <v>459868.02</v>
      </c>
      <c r="T7121" s="11" t="s">
        <v>25</v>
      </c>
      <c r="U7121" s="18" t="s">
        <v>26</v>
      </c>
    </row>
    <row r="7122" spans="1:21" ht="15" customHeight="1" x14ac:dyDescent="0.15">
      <c r="A7122" s="10" t="s">
        <v>7170</v>
      </c>
      <c r="B7122" s="11" t="s">
        <v>31</v>
      </c>
      <c r="C7122" s="11" t="s">
        <v>32</v>
      </c>
      <c r="D7122" s="12">
        <v>45834</v>
      </c>
      <c r="E7122" s="11">
        <v>2161</v>
      </c>
      <c r="F7122" s="11" t="s">
        <v>33</v>
      </c>
      <c r="G7122" s="13">
        <v>1686.6</v>
      </c>
      <c r="H7122" s="14">
        <f t="shared" si="777"/>
        <v>3644742.5999999996</v>
      </c>
      <c r="I7122" s="14">
        <f>IF(F7122="GHS",H7122,H7122*Assumptions!$B$4)</f>
        <v>3644742.5999999996</v>
      </c>
      <c r="J7122" s="15" t="str">
        <f>INDEX(Assumptions!$B$8:$B$12,MATCH(B7122,Assumptions!$A$8:$A$12,0))</f>
        <v>Weighted Average</v>
      </c>
      <c r="K7122" s="16">
        <f>G7122/(1-INDEX(Assumptions!$D$8:$D$12,MATCH(B7122,Assumptions!$A$8:$A$12,0)))</f>
        <v>2342.5</v>
      </c>
      <c r="L7122" s="16">
        <f t="shared" si="778"/>
        <v>50.597999999999992</v>
      </c>
      <c r="M7122" s="16">
        <f t="shared" si="779"/>
        <v>117.125</v>
      </c>
      <c r="N7122" s="14">
        <f>E7122*(K7122-L7122-M7122)*IF(F7122="GHS",1,Assumptions!$B$4)</f>
        <v>4699693.0970000001</v>
      </c>
      <c r="O7122" s="15">
        <f t="shared" ca="1" si="780"/>
        <v>452</v>
      </c>
      <c r="P7122" s="15" t="str">
        <f t="shared" ca="1" si="781"/>
        <v>365d+</v>
      </c>
      <c r="Q7122" s="17">
        <f ca="1">IF(P7122="0-90d",0,IF(P7122="91-180d",INDEX(Assumptions!$F$8:$F$12,MATCH(B7122,Assumptions!$A$8:$A$12,0)),IF(P7122="181-365d",INDEX(Assumptions!$G$8:$G$12,MATCH(B7122,Assumptions!$A$8:$A$12,0)),INDEX(Assumptions!$H$8:$H$12,MATCH(B7122,Assumptions!$A$8:$A$12,0)))))</f>
        <v>0.6</v>
      </c>
      <c r="R7122" s="14">
        <f t="shared" ca="1" si="782"/>
        <v>2186845.5599999996</v>
      </c>
      <c r="S7122" s="14">
        <f t="shared" ca="1" si="783"/>
        <v>1457897.04</v>
      </c>
      <c r="T7122" s="11" t="s">
        <v>25</v>
      </c>
      <c r="U7122" s="18" t="s">
        <v>26</v>
      </c>
    </row>
    <row r="7123" spans="1:21" ht="15" customHeight="1" x14ac:dyDescent="0.15">
      <c r="A7123" s="10" t="s">
        <v>7171</v>
      </c>
      <c r="B7123" s="11" t="s">
        <v>31</v>
      </c>
      <c r="C7123" s="11" t="s">
        <v>76</v>
      </c>
      <c r="D7123" s="12">
        <v>46128</v>
      </c>
      <c r="E7123" s="11">
        <v>1070</v>
      </c>
      <c r="F7123" s="11" t="s">
        <v>33</v>
      </c>
      <c r="G7123" s="13">
        <v>3047.38</v>
      </c>
      <c r="H7123" s="14">
        <f t="shared" si="777"/>
        <v>3260696.6</v>
      </c>
      <c r="I7123" s="14">
        <f>IF(F7123="GHS",H7123,H7123*Assumptions!$B$4)</f>
        <v>3260696.6</v>
      </c>
      <c r="J7123" s="15" t="str">
        <f>INDEX(Assumptions!$B$8:$B$12,MATCH(B7123,Assumptions!$A$8:$A$12,0))</f>
        <v>Weighted Average</v>
      </c>
      <c r="K7123" s="16">
        <f>G7123/(1-INDEX(Assumptions!$D$8:$D$12,MATCH(B7123,Assumptions!$A$8:$A$12,0)))</f>
        <v>4232.4722222222226</v>
      </c>
      <c r="L7123" s="16">
        <f t="shared" si="778"/>
        <v>91.421400000000006</v>
      </c>
      <c r="M7123" s="16">
        <f t="shared" si="779"/>
        <v>211.62361111111113</v>
      </c>
      <c r="N7123" s="14">
        <f>E7123*(K7123-L7123-M7123)*IF(F7123="GHS",1,Assumptions!$B$4)</f>
        <v>4204487.1158888889</v>
      </c>
      <c r="O7123" s="15">
        <f t="shared" ca="1" si="780"/>
        <v>158</v>
      </c>
      <c r="P7123" s="15" t="str">
        <f t="shared" ca="1" si="781"/>
        <v>91-180d</v>
      </c>
      <c r="Q7123" s="17">
        <f ca="1">IF(P7123="0-90d",0,IF(P7123="91-180d",INDEX(Assumptions!$F$8:$F$12,MATCH(B7123,Assumptions!$A$8:$A$12,0)),IF(P7123="181-365d",INDEX(Assumptions!$G$8:$G$12,MATCH(B7123,Assumptions!$A$8:$A$12,0)),INDEX(Assumptions!$H$8:$H$12,MATCH(B7123,Assumptions!$A$8:$A$12,0)))))</f>
        <v>0.05</v>
      </c>
      <c r="R7123" s="14">
        <f t="shared" ca="1" si="782"/>
        <v>163034.83000000002</v>
      </c>
      <c r="S7123" s="14">
        <f t="shared" si="783"/>
        <v>0</v>
      </c>
      <c r="T7123" s="11" t="s">
        <v>39</v>
      </c>
      <c r="U7123" s="18" t="s">
        <v>26</v>
      </c>
    </row>
    <row r="7124" spans="1:21" ht="15" customHeight="1" x14ac:dyDescent="0.15">
      <c r="A7124" s="10" t="s">
        <v>7172</v>
      </c>
      <c r="B7124" s="11" t="s">
        <v>46</v>
      </c>
      <c r="C7124" s="11" t="s">
        <v>52</v>
      </c>
      <c r="D7124" s="12">
        <v>46183</v>
      </c>
      <c r="E7124" s="11">
        <v>1643</v>
      </c>
      <c r="F7124" s="11" t="s">
        <v>33</v>
      </c>
      <c r="G7124" s="13">
        <v>304527.52</v>
      </c>
      <c r="H7124" s="14">
        <f t="shared" si="777"/>
        <v>500338715.36000001</v>
      </c>
      <c r="I7124" s="14">
        <f>IF(F7124="GHS",H7124,H7124*Assumptions!$B$4)</f>
        <v>500338715.36000001</v>
      </c>
      <c r="J7124" s="15" t="str">
        <f>INDEX(Assumptions!$B$8:$B$12,MATCH(B7124,Assumptions!$A$8:$A$12,0))</f>
        <v>Specific Identification</v>
      </c>
      <c r="K7124" s="16">
        <f>G7124/(1-INDEX(Assumptions!$D$8:$D$12,MATCH(B7124,Assumptions!$A$8:$A$12,0)))</f>
        <v>390419.89743589744</v>
      </c>
      <c r="L7124" s="16">
        <f t="shared" si="778"/>
        <v>9135.8256000000001</v>
      </c>
      <c r="M7124" s="16">
        <f t="shared" si="779"/>
        <v>19520.994871794872</v>
      </c>
      <c r="N7124" s="14">
        <f>E7124*(K7124-L7124-M7124)*IF(F7124="GHS",1,Assumptions!$B$4)</f>
        <v>594376735.45202053</v>
      </c>
      <c r="O7124" s="15">
        <f t="shared" ca="1" si="780"/>
        <v>103</v>
      </c>
      <c r="P7124" s="15" t="str">
        <f t="shared" ca="1" si="781"/>
        <v>91-180d</v>
      </c>
      <c r="Q7124" s="17">
        <f ca="1">IF(P7124="0-90d",0,IF(P7124="91-180d",INDEX(Assumptions!$F$8:$F$12,MATCH(B7124,Assumptions!$A$8:$A$12,0)),IF(P7124="181-365d",INDEX(Assumptions!$G$8:$G$12,MATCH(B7124,Assumptions!$A$8:$A$12,0)),INDEX(Assumptions!$H$8:$H$12,MATCH(B7124,Assumptions!$A$8:$A$12,0)))))</f>
        <v>0</v>
      </c>
      <c r="R7124" s="14">
        <f t="shared" ca="1" si="782"/>
        <v>0</v>
      </c>
      <c r="S7124" s="14">
        <f t="shared" ca="1" si="783"/>
        <v>500338715.36000001</v>
      </c>
      <c r="T7124" s="11" t="s">
        <v>25</v>
      </c>
      <c r="U7124" s="18" t="s">
        <v>26</v>
      </c>
    </row>
    <row r="7125" spans="1:21" ht="15" customHeight="1" x14ac:dyDescent="0.15">
      <c r="A7125" s="10" t="s">
        <v>7173</v>
      </c>
      <c r="B7125" s="11" t="s">
        <v>31</v>
      </c>
      <c r="C7125" s="11" t="s">
        <v>76</v>
      </c>
      <c r="D7125" s="12">
        <v>45911</v>
      </c>
      <c r="E7125" s="11">
        <v>1415</v>
      </c>
      <c r="F7125" s="11" t="s">
        <v>33</v>
      </c>
      <c r="G7125" s="13">
        <v>3116.52</v>
      </c>
      <c r="H7125" s="14">
        <f t="shared" si="777"/>
        <v>4409875.8</v>
      </c>
      <c r="I7125" s="14">
        <f>IF(F7125="GHS",H7125,H7125*Assumptions!$B$4)</f>
        <v>4409875.8</v>
      </c>
      <c r="J7125" s="15" t="str">
        <f>INDEX(Assumptions!$B$8:$B$12,MATCH(B7125,Assumptions!$A$8:$A$12,0))</f>
        <v>Weighted Average</v>
      </c>
      <c r="K7125" s="16">
        <f>G7125/(1-INDEX(Assumptions!$D$8:$D$12,MATCH(B7125,Assumptions!$A$8:$A$12,0)))</f>
        <v>4328.5</v>
      </c>
      <c r="L7125" s="16">
        <f t="shared" si="778"/>
        <v>93.495599999999996</v>
      </c>
      <c r="M7125" s="16">
        <f t="shared" si="779"/>
        <v>216.42500000000001</v>
      </c>
      <c r="N7125" s="14">
        <f>E7125*(K7125-L7125-M7125)*IF(F7125="GHS",1,Assumptions!$B$4)</f>
        <v>5686289.8509999998</v>
      </c>
      <c r="O7125" s="15">
        <f t="shared" ca="1" si="780"/>
        <v>375</v>
      </c>
      <c r="P7125" s="15" t="str">
        <f t="shared" ca="1" si="781"/>
        <v>365d+</v>
      </c>
      <c r="Q7125" s="17">
        <f ca="1">IF(P7125="0-90d",0,IF(P7125="91-180d",INDEX(Assumptions!$F$8:$F$12,MATCH(B7125,Assumptions!$A$8:$A$12,0)),IF(P7125="181-365d",INDEX(Assumptions!$G$8:$G$12,MATCH(B7125,Assumptions!$A$8:$A$12,0)),INDEX(Assumptions!$H$8:$H$12,MATCH(B7125,Assumptions!$A$8:$A$12,0)))))</f>
        <v>0.6</v>
      </c>
      <c r="R7125" s="14">
        <f t="shared" ca="1" si="782"/>
        <v>2645925.48</v>
      </c>
      <c r="S7125" s="14">
        <f t="shared" si="783"/>
        <v>0</v>
      </c>
      <c r="T7125" s="11" t="s">
        <v>39</v>
      </c>
      <c r="U7125" s="18" t="s">
        <v>36</v>
      </c>
    </row>
    <row r="7126" spans="1:21" ht="15" customHeight="1" x14ac:dyDescent="0.15">
      <c r="A7126" s="10" t="s">
        <v>7174</v>
      </c>
      <c r="B7126" s="11" t="s">
        <v>46</v>
      </c>
      <c r="C7126" s="11" t="s">
        <v>52</v>
      </c>
      <c r="D7126" s="12">
        <v>45955</v>
      </c>
      <c r="E7126" s="11">
        <v>3663</v>
      </c>
      <c r="F7126" s="11" t="s">
        <v>33</v>
      </c>
      <c r="G7126" s="13">
        <v>994837.31</v>
      </c>
      <c r="H7126" s="14">
        <f t="shared" si="777"/>
        <v>3644089066.5300002</v>
      </c>
      <c r="I7126" s="14">
        <f>IF(F7126="GHS",H7126,H7126*Assumptions!$B$4)</f>
        <v>3644089066.5300002</v>
      </c>
      <c r="J7126" s="15" t="str">
        <f>INDEX(Assumptions!$B$8:$B$12,MATCH(B7126,Assumptions!$A$8:$A$12,0))</f>
        <v>Specific Identification</v>
      </c>
      <c r="K7126" s="16">
        <f>G7126/(1-INDEX(Assumptions!$D$8:$D$12,MATCH(B7126,Assumptions!$A$8:$A$12,0)))</f>
        <v>1275432.4487179487</v>
      </c>
      <c r="L7126" s="16">
        <f t="shared" si="778"/>
        <v>29845.119300000002</v>
      </c>
      <c r="M7126" s="16">
        <f t="shared" si="779"/>
        <v>63771.622435897443</v>
      </c>
      <c r="N7126" s="14">
        <f>E7126*(K7126-L7126-M7126)*IF(F7126="GHS",1,Assumptions!$B$4)</f>
        <v>4328990934.6752548</v>
      </c>
      <c r="O7126" s="15">
        <f t="shared" ca="1" si="780"/>
        <v>331</v>
      </c>
      <c r="P7126" s="15" t="str">
        <f t="shared" ca="1" si="781"/>
        <v>181-365d</v>
      </c>
      <c r="Q7126" s="17">
        <f ca="1">IF(P7126="0-90d",0,IF(P7126="91-180d",INDEX(Assumptions!$F$8:$F$12,MATCH(B7126,Assumptions!$A$8:$A$12,0)),IF(P7126="181-365d",INDEX(Assumptions!$G$8:$G$12,MATCH(B7126,Assumptions!$A$8:$A$12,0)),INDEX(Assumptions!$H$8:$H$12,MATCH(B7126,Assumptions!$A$8:$A$12,0)))))</f>
        <v>0.05</v>
      </c>
      <c r="R7126" s="14">
        <f t="shared" ca="1" si="782"/>
        <v>182204453.32650003</v>
      </c>
      <c r="S7126" s="14">
        <f t="shared" ca="1" si="783"/>
        <v>3461884613.2035003</v>
      </c>
      <c r="T7126" s="11" t="s">
        <v>25</v>
      </c>
      <c r="U7126" s="18" t="s">
        <v>26</v>
      </c>
    </row>
    <row r="7127" spans="1:21" ht="15" customHeight="1" x14ac:dyDescent="0.15">
      <c r="A7127" s="10" t="s">
        <v>7175</v>
      </c>
      <c r="B7127" s="11" t="s">
        <v>28</v>
      </c>
      <c r="C7127" s="11" t="s">
        <v>38</v>
      </c>
      <c r="D7127" s="12">
        <v>46151</v>
      </c>
      <c r="E7127" s="11">
        <v>2527</v>
      </c>
      <c r="F7127" s="11" t="s">
        <v>24</v>
      </c>
      <c r="G7127" s="13">
        <v>6079.85</v>
      </c>
      <c r="H7127" s="14">
        <f t="shared" si="777"/>
        <v>15363780.950000001</v>
      </c>
      <c r="I7127" s="14">
        <f>IF(F7127="GHS",H7127,H7127*Assumptions!$B$4)</f>
        <v>165928834.26000002</v>
      </c>
      <c r="J7127" s="15" t="str">
        <f>INDEX(Assumptions!$B$8:$B$12,MATCH(B7127,Assumptions!$A$8:$A$12,0))</f>
        <v>Fair Value Less Costs to Sell</v>
      </c>
      <c r="K7127" s="16">
        <f>G7127/(1-INDEX(Assumptions!$D$8:$D$12,MATCH(B7127,Assumptions!$A$8:$A$12,0)))</f>
        <v>6908.920454545455</v>
      </c>
      <c r="L7127" s="16">
        <f t="shared" si="778"/>
        <v>182.3955</v>
      </c>
      <c r="M7127" s="16">
        <f t="shared" si="779"/>
        <v>345.44602272727275</v>
      </c>
      <c r="N7127" s="14">
        <f>E7127*(K7127-L7127-M7127)*IF(F7127="GHS",1,Assumptions!$B$4)</f>
        <v>174149853.77560911</v>
      </c>
      <c r="O7127" s="15">
        <f t="shared" ca="1" si="780"/>
        <v>135</v>
      </c>
      <c r="P7127" s="15" t="str">
        <f t="shared" ca="1" si="781"/>
        <v>91-180d</v>
      </c>
      <c r="Q7127" s="17">
        <f ca="1">IF(P7127="0-90d",0,IF(P7127="91-180d",INDEX(Assumptions!$F$8:$F$12,MATCH(B7127,Assumptions!$A$8:$A$12,0)),IF(P7127="181-365d",INDEX(Assumptions!$G$8:$G$12,MATCH(B7127,Assumptions!$A$8:$A$12,0)),INDEX(Assumptions!$H$8:$H$12,MATCH(B7127,Assumptions!$A$8:$A$12,0)))))</f>
        <v>0.02</v>
      </c>
      <c r="R7127" s="14">
        <f t="shared" ca="1" si="782"/>
        <v>3318576.6852000006</v>
      </c>
      <c r="S7127" s="14">
        <f t="shared" si="783"/>
        <v>0</v>
      </c>
      <c r="T7127" s="11" t="s">
        <v>39</v>
      </c>
      <c r="U7127" s="18" t="s">
        <v>26</v>
      </c>
    </row>
    <row r="7128" spans="1:21" ht="15" customHeight="1" x14ac:dyDescent="0.15">
      <c r="A7128" s="10" t="s">
        <v>7176</v>
      </c>
      <c r="B7128" s="11" t="s">
        <v>41</v>
      </c>
      <c r="C7128" s="11" t="s">
        <v>44</v>
      </c>
      <c r="D7128" s="12">
        <v>45838</v>
      </c>
      <c r="E7128" s="11">
        <v>167</v>
      </c>
      <c r="F7128" s="11" t="s">
        <v>33</v>
      </c>
      <c r="G7128" s="13">
        <v>296.77999999999997</v>
      </c>
      <c r="H7128" s="14">
        <f t="shared" si="777"/>
        <v>49562.259999999995</v>
      </c>
      <c r="I7128" s="14">
        <f>IF(F7128="GHS",H7128,H7128*Assumptions!$B$4)</f>
        <v>49562.259999999995</v>
      </c>
      <c r="J7128" s="15" t="str">
        <f>INDEX(Assumptions!$B$8:$B$12,MATCH(B7128,Assumptions!$A$8:$A$12,0))</f>
        <v>Weighted Average</v>
      </c>
      <c r="K7128" s="16">
        <f>G7128/(1-INDEX(Assumptions!$D$8:$D$12,MATCH(B7128,Assumptions!$A$8:$A$12,0)))</f>
        <v>456.58461538461535</v>
      </c>
      <c r="L7128" s="16">
        <f t="shared" si="778"/>
        <v>8.9033999999999995</v>
      </c>
      <c r="M7128" s="16">
        <f t="shared" si="779"/>
        <v>22.829230769230769</v>
      </c>
      <c r="N7128" s="14">
        <f>E7128*(K7128-L7128-M7128)*IF(F7128="GHS",1,Assumptions!$B$4)</f>
        <v>70950.281430769232</v>
      </c>
      <c r="O7128" s="15">
        <f t="shared" ca="1" si="780"/>
        <v>448</v>
      </c>
      <c r="P7128" s="15" t="str">
        <f t="shared" ca="1" si="781"/>
        <v>365d+</v>
      </c>
      <c r="Q7128" s="17">
        <f ca="1">IF(P7128="0-90d",0,IF(P7128="91-180d",INDEX(Assumptions!$F$8:$F$12,MATCH(B7128,Assumptions!$A$8:$A$12,0)),IF(P7128="181-365d",INDEX(Assumptions!$G$8:$G$12,MATCH(B7128,Assumptions!$A$8:$A$12,0)),INDEX(Assumptions!$H$8:$H$12,MATCH(B7128,Assumptions!$A$8:$A$12,0)))))</f>
        <v>0.8</v>
      </c>
      <c r="R7128" s="14">
        <f t="shared" ca="1" si="782"/>
        <v>39649.807999999997</v>
      </c>
      <c r="S7128" s="14">
        <f t="shared" ca="1" si="783"/>
        <v>9912.4519999999975</v>
      </c>
      <c r="T7128" s="11" t="s">
        <v>25</v>
      </c>
      <c r="U7128" s="18" t="s">
        <v>26</v>
      </c>
    </row>
    <row r="7129" spans="1:21" ht="15" customHeight="1" x14ac:dyDescent="0.15">
      <c r="A7129" s="10" t="s">
        <v>7177</v>
      </c>
      <c r="B7129" s="11" t="s">
        <v>28</v>
      </c>
      <c r="C7129" s="11" t="s">
        <v>38</v>
      </c>
      <c r="D7129" s="12">
        <v>46013</v>
      </c>
      <c r="E7129" s="11">
        <v>1957</v>
      </c>
      <c r="F7129" s="11" t="s">
        <v>24</v>
      </c>
      <c r="G7129" s="13">
        <v>8792.85</v>
      </c>
      <c r="H7129" s="14">
        <f t="shared" si="777"/>
        <v>17207607.449999999</v>
      </c>
      <c r="I7129" s="14">
        <f>IF(F7129="GHS",H7129,H7129*Assumptions!$B$4)</f>
        <v>185842160.46000001</v>
      </c>
      <c r="J7129" s="15" t="str">
        <f>INDEX(Assumptions!$B$8:$B$12,MATCH(B7129,Assumptions!$A$8:$A$12,0))</f>
        <v>Fair Value Less Costs to Sell</v>
      </c>
      <c r="K7129" s="16">
        <f>G7129/(1-INDEX(Assumptions!$D$8:$D$12,MATCH(B7129,Assumptions!$A$8:$A$12,0)))</f>
        <v>9991.875</v>
      </c>
      <c r="L7129" s="16">
        <f t="shared" si="778"/>
        <v>263.78550000000001</v>
      </c>
      <c r="M7129" s="16">
        <f t="shared" si="779"/>
        <v>499.59375</v>
      </c>
      <c r="N7129" s="14">
        <f>E7129*(K7129-L7129-M7129)*IF(F7129="GHS",1,Assumptions!$B$4)</f>
        <v>195049794.77370003</v>
      </c>
      <c r="O7129" s="15">
        <f t="shared" ca="1" si="780"/>
        <v>273</v>
      </c>
      <c r="P7129" s="15" t="str">
        <f t="shared" ca="1" si="781"/>
        <v>181-365d</v>
      </c>
      <c r="Q7129" s="17">
        <f ca="1">IF(P7129="0-90d",0,IF(P7129="91-180d",INDEX(Assumptions!$F$8:$F$12,MATCH(B7129,Assumptions!$A$8:$A$12,0)),IF(P7129="181-365d",INDEX(Assumptions!$G$8:$G$12,MATCH(B7129,Assumptions!$A$8:$A$12,0)),INDEX(Assumptions!$H$8:$H$12,MATCH(B7129,Assumptions!$A$8:$A$12,0)))))</f>
        <v>0.1</v>
      </c>
      <c r="R7129" s="14">
        <f t="shared" ca="1" si="782"/>
        <v>18584216.046</v>
      </c>
      <c r="S7129" s="14">
        <f t="shared" ca="1" si="783"/>
        <v>167257944.414</v>
      </c>
      <c r="T7129" s="11" t="s">
        <v>25</v>
      </c>
      <c r="U7129" s="18" t="s">
        <v>26</v>
      </c>
    </row>
    <row r="7130" spans="1:21" ht="15" customHeight="1" x14ac:dyDescent="0.15">
      <c r="A7130" s="10" t="s">
        <v>7178</v>
      </c>
      <c r="B7130" s="11" t="s">
        <v>31</v>
      </c>
      <c r="C7130" s="11" t="s">
        <v>76</v>
      </c>
      <c r="D7130" s="12">
        <v>45993</v>
      </c>
      <c r="E7130" s="11">
        <v>1867</v>
      </c>
      <c r="F7130" s="11" t="s">
        <v>33</v>
      </c>
      <c r="G7130" s="13">
        <v>2978.68</v>
      </c>
      <c r="H7130" s="14">
        <f t="shared" si="777"/>
        <v>5561195.5599999996</v>
      </c>
      <c r="I7130" s="14">
        <f>IF(F7130="GHS",H7130,H7130*Assumptions!$B$4)</f>
        <v>5561195.5599999996</v>
      </c>
      <c r="J7130" s="15" t="str">
        <f>INDEX(Assumptions!$B$8:$B$12,MATCH(B7130,Assumptions!$A$8:$A$12,0))</f>
        <v>Weighted Average</v>
      </c>
      <c r="K7130" s="16">
        <f>G7130/(1-INDEX(Assumptions!$D$8:$D$12,MATCH(B7130,Assumptions!$A$8:$A$12,0)))</f>
        <v>4137.0555555555557</v>
      </c>
      <c r="L7130" s="16">
        <f t="shared" si="778"/>
        <v>89.360399999999998</v>
      </c>
      <c r="M7130" s="16">
        <f t="shared" si="779"/>
        <v>206.85277777777779</v>
      </c>
      <c r="N7130" s="14">
        <f>E7130*(K7130-L7130-M7130)*IF(F7130="GHS",1,Assumptions!$B$4)</f>
        <v>7170852.7193111116</v>
      </c>
      <c r="O7130" s="15">
        <f t="shared" ca="1" si="780"/>
        <v>293</v>
      </c>
      <c r="P7130" s="15" t="str">
        <f t="shared" ca="1" si="781"/>
        <v>181-365d</v>
      </c>
      <c r="Q7130" s="17">
        <f ca="1">IF(P7130="0-90d",0,IF(P7130="91-180d",INDEX(Assumptions!$F$8:$F$12,MATCH(B7130,Assumptions!$A$8:$A$12,0)),IF(P7130="181-365d",INDEX(Assumptions!$G$8:$G$12,MATCH(B7130,Assumptions!$A$8:$A$12,0)),INDEX(Assumptions!$H$8:$H$12,MATCH(B7130,Assumptions!$A$8:$A$12,0)))))</f>
        <v>0.2</v>
      </c>
      <c r="R7130" s="14">
        <f t="shared" ca="1" si="782"/>
        <v>1112239.112</v>
      </c>
      <c r="S7130" s="14">
        <f t="shared" ca="1" si="783"/>
        <v>4448956.4479999999</v>
      </c>
      <c r="T7130" s="11" t="s">
        <v>25</v>
      </c>
      <c r="U7130" s="18" t="s">
        <v>26</v>
      </c>
    </row>
    <row r="7131" spans="1:21" ht="15" customHeight="1" x14ac:dyDescent="0.15">
      <c r="A7131" s="10" t="s">
        <v>7179</v>
      </c>
      <c r="B7131" s="11" t="s">
        <v>22</v>
      </c>
      <c r="C7131" s="11" t="s">
        <v>23</v>
      </c>
      <c r="D7131" s="12">
        <v>46145</v>
      </c>
      <c r="E7131" s="11">
        <v>3255</v>
      </c>
      <c r="F7131" s="11" t="s">
        <v>24</v>
      </c>
      <c r="G7131" s="13">
        <v>27975.3</v>
      </c>
      <c r="H7131" s="14">
        <f t="shared" si="777"/>
        <v>91059601.5</v>
      </c>
      <c r="I7131" s="14">
        <f>IF(F7131="GHS",H7131,H7131*Assumptions!$B$4)</f>
        <v>983443696.20000005</v>
      </c>
      <c r="J7131" s="15" t="str">
        <f>INDEX(Assumptions!$B$8:$B$12,MATCH(B7131,Assumptions!$A$8:$A$12,0))</f>
        <v>FIFO</v>
      </c>
      <c r="K7131" s="16">
        <f>G7131/(1-INDEX(Assumptions!$D$8:$D$12,MATCH(B7131,Assumptions!$A$8:$A$12,0)))</f>
        <v>34116.219512195115</v>
      </c>
      <c r="L7131" s="16">
        <f t="shared" si="778"/>
        <v>839.2589999999999</v>
      </c>
      <c r="M7131" s="16">
        <f t="shared" si="779"/>
        <v>1705.8109756097558</v>
      </c>
      <c r="N7131" s="14">
        <f>E7131*(K7131-L7131-M7131)*IF(F7131="GHS",1,Assumptions!$B$4)</f>
        <v>1109852190.8091218</v>
      </c>
      <c r="O7131" s="15">
        <f t="shared" ca="1" si="780"/>
        <v>141</v>
      </c>
      <c r="P7131" s="15" t="str">
        <f t="shared" ca="1" si="781"/>
        <v>91-180d</v>
      </c>
      <c r="Q7131" s="17">
        <f ca="1">IF(P7131="0-90d",0,IF(P7131="91-180d",INDEX(Assumptions!$F$8:$F$12,MATCH(B7131,Assumptions!$A$8:$A$12,0)),IF(P7131="181-365d",INDEX(Assumptions!$G$8:$G$12,MATCH(B7131,Assumptions!$A$8:$A$12,0)),INDEX(Assumptions!$H$8:$H$12,MATCH(B7131,Assumptions!$A$8:$A$12,0)))))</f>
        <v>0.03</v>
      </c>
      <c r="R7131" s="14">
        <f t="shared" ca="1" si="782"/>
        <v>29503310.886</v>
      </c>
      <c r="S7131" s="14">
        <f t="shared" ca="1" si="783"/>
        <v>953940385.31400001</v>
      </c>
      <c r="T7131" s="11" t="s">
        <v>25</v>
      </c>
      <c r="U7131" s="18" t="s">
        <v>26</v>
      </c>
    </row>
    <row r="7132" spans="1:21" ht="15" customHeight="1" x14ac:dyDescent="0.15">
      <c r="A7132" s="10" t="s">
        <v>7180</v>
      </c>
      <c r="B7132" s="11" t="s">
        <v>41</v>
      </c>
      <c r="C7132" s="11" t="s">
        <v>44</v>
      </c>
      <c r="D7132" s="12">
        <v>45854</v>
      </c>
      <c r="E7132" s="11">
        <v>3449</v>
      </c>
      <c r="F7132" s="11" t="s">
        <v>33</v>
      </c>
      <c r="G7132" s="13">
        <v>544.54999999999995</v>
      </c>
      <c r="H7132" s="14">
        <f t="shared" si="777"/>
        <v>1878152.95</v>
      </c>
      <c r="I7132" s="14">
        <f>IF(F7132="GHS",H7132,H7132*Assumptions!$B$4)</f>
        <v>1878152.95</v>
      </c>
      <c r="J7132" s="15" t="str">
        <f>INDEX(Assumptions!$B$8:$B$12,MATCH(B7132,Assumptions!$A$8:$A$12,0))</f>
        <v>Weighted Average</v>
      </c>
      <c r="K7132" s="16">
        <f>G7132/(1-INDEX(Assumptions!$D$8:$D$12,MATCH(B7132,Assumptions!$A$8:$A$12,0)))</f>
        <v>837.76923076923072</v>
      </c>
      <c r="L7132" s="16">
        <f t="shared" si="778"/>
        <v>16.336499999999997</v>
      </c>
      <c r="M7132" s="16">
        <f t="shared" si="779"/>
        <v>41.888461538461542</v>
      </c>
      <c r="N7132" s="14">
        <f>E7132*(K7132-L7132-M7132)*IF(F7132="GHS",1,Assumptions!$B$4)</f>
        <v>2688648.1845769226</v>
      </c>
      <c r="O7132" s="15">
        <f t="shared" ca="1" si="780"/>
        <v>432</v>
      </c>
      <c r="P7132" s="15" t="str">
        <f t="shared" ca="1" si="781"/>
        <v>365d+</v>
      </c>
      <c r="Q7132" s="17">
        <f ca="1">IF(P7132="0-90d",0,IF(P7132="91-180d",INDEX(Assumptions!$F$8:$F$12,MATCH(B7132,Assumptions!$A$8:$A$12,0)),IF(P7132="181-365d",INDEX(Assumptions!$G$8:$G$12,MATCH(B7132,Assumptions!$A$8:$A$12,0)),INDEX(Assumptions!$H$8:$H$12,MATCH(B7132,Assumptions!$A$8:$A$12,0)))))</f>
        <v>0.8</v>
      </c>
      <c r="R7132" s="14">
        <f t="shared" ca="1" si="782"/>
        <v>1502522.36</v>
      </c>
      <c r="S7132" s="14">
        <f t="shared" ca="1" si="783"/>
        <v>375630.58999999985</v>
      </c>
      <c r="T7132" s="11" t="s">
        <v>25</v>
      </c>
      <c r="U7132" s="18" t="s">
        <v>36</v>
      </c>
    </row>
    <row r="7133" spans="1:21" ht="15" customHeight="1" x14ac:dyDescent="0.15">
      <c r="A7133" s="10" t="s">
        <v>7181</v>
      </c>
      <c r="B7133" s="11" t="s">
        <v>46</v>
      </c>
      <c r="C7133" s="11" t="s">
        <v>47</v>
      </c>
      <c r="D7133" s="12">
        <v>46057</v>
      </c>
      <c r="E7133" s="11">
        <v>4733</v>
      </c>
      <c r="F7133" s="11" t="s">
        <v>33</v>
      </c>
      <c r="G7133" s="13">
        <v>880653.99</v>
      </c>
      <c r="H7133" s="14">
        <f t="shared" si="777"/>
        <v>4168135334.6700001</v>
      </c>
      <c r="I7133" s="14">
        <f>IF(F7133="GHS",H7133,H7133*Assumptions!$B$4)</f>
        <v>4168135334.6700001</v>
      </c>
      <c r="J7133" s="15" t="str">
        <f>INDEX(Assumptions!$B$8:$B$12,MATCH(B7133,Assumptions!$A$8:$A$12,0))</f>
        <v>Specific Identification</v>
      </c>
      <c r="K7133" s="16">
        <f>G7133/(1-INDEX(Assumptions!$D$8:$D$12,MATCH(B7133,Assumptions!$A$8:$A$12,0)))</f>
        <v>1129043.5769230768</v>
      </c>
      <c r="L7133" s="16">
        <f t="shared" si="778"/>
        <v>26419.619699999999</v>
      </c>
      <c r="M7133" s="16">
        <f t="shared" si="779"/>
        <v>56452.178846153838</v>
      </c>
      <c r="N7133" s="14">
        <f>E7133*(K7133-L7133-M7133)*IF(F7133="GHS",1,Assumptions!$B$4)</f>
        <v>4951531027.0579767</v>
      </c>
      <c r="O7133" s="15">
        <f t="shared" ca="1" si="780"/>
        <v>229</v>
      </c>
      <c r="P7133" s="15" t="str">
        <f t="shared" ca="1" si="781"/>
        <v>181-365d</v>
      </c>
      <c r="Q7133" s="17">
        <f ca="1">IF(P7133="0-90d",0,IF(P7133="91-180d",INDEX(Assumptions!$F$8:$F$12,MATCH(B7133,Assumptions!$A$8:$A$12,0)),IF(P7133="181-365d",INDEX(Assumptions!$G$8:$G$12,MATCH(B7133,Assumptions!$A$8:$A$12,0)),INDEX(Assumptions!$H$8:$H$12,MATCH(B7133,Assumptions!$A$8:$A$12,0)))))</f>
        <v>0.05</v>
      </c>
      <c r="R7133" s="14">
        <f t="shared" ca="1" si="782"/>
        <v>208406766.7335</v>
      </c>
      <c r="S7133" s="14">
        <f t="shared" ca="1" si="783"/>
        <v>3959728567.9365001</v>
      </c>
      <c r="T7133" s="11" t="s">
        <v>25</v>
      </c>
      <c r="U7133" s="18" t="s">
        <v>26</v>
      </c>
    </row>
    <row r="7134" spans="1:21" ht="15" customHeight="1" x14ac:dyDescent="0.15">
      <c r="A7134" s="10" t="s">
        <v>7182</v>
      </c>
      <c r="B7134" s="11" t="s">
        <v>41</v>
      </c>
      <c r="C7134" s="11" t="s">
        <v>42</v>
      </c>
      <c r="D7134" s="12">
        <v>45925</v>
      </c>
      <c r="E7134" s="11">
        <v>3925</v>
      </c>
      <c r="F7134" s="11" t="s">
        <v>33</v>
      </c>
      <c r="G7134" s="13">
        <v>379.62</v>
      </c>
      <c r="H7134" s="14">
        <f t="shared" si="777"/>
        <v>1490008.5</v>
      </c>
      <c r="I7134" s="14">
        <f>IF(F7134="GHS",H7134,H7134*Assumptions!$B$4)</f>
        <v>1490008.5</v>
      </c>
      <c r="J7134" s="15" t="str">
        <f>INDEX(Assumptions!$B$8:$B$12,MATCH(B7134,Assumptions!$A$8:$A$12,0))</f>
        <v>Weighted Average</v>
      </c>
      <c r="K7134" s="16">
        <f>G7134/(1-INDEX(Assumptions!$D$8:$D$12,MATCH(B7134,Assumptions!$A$8:$A$12,0)))</f>
        <v>584.03076923076924</v>
      </c>
      <c r="L7134" s="16">
        <f t="shared" si="778"/>
        <v>11.3886</v>
      </c>
      <c r="M7134" s="16">
        <f t="shared" si="779"/>
        <v>29.201538461538462</v>
      </c>
      <c r="N7134" s="14">
        <f>E7134*(K7134-L7134-M7134)*IF(F7134="GHS",1,Assumptions!$B$4)</f>
        <v>2133004.4757692306</v>
      </c>
      <c r="O7134" s="15">
        <f t="shared" ca="1" si="780"/>
        <v>361</v>
      </c>
      <c r="P7134" s="15" t="str">
        <f t="shared" ca="1" si="781"/>
        <v>181-365d</v>
      </c>
      <c r="Q7134" s="17">
        <f ca="1">IF(P7134="0-90d",0,IF(P7134="91-180d",INDEX(Assumptions!$F$8:$F$12,MATCH(B7134,Assumptions!$A$8:$A$12,0)),IF(P7134="181-365d",INDEX(Assumptions!$G$8:$G$12,MATCH(B7134,Assumptions!$A$8:$A$12,0)),INDEX(Assumptions!$H$8:$H$12,MATCH(B7134,Assumptions!$A$8:$A$12,0)))))</f>
        <v>0.35</v>
      </c>
      <c r="R7134" s="14">
        <f t="shared" ca="1" si="782"/>
        <v>521502.97499999998</v>
      </c>
      <c r="S7134" s="14">
        <f t="shared" ca="1" si="783"/>
        <v>968505.52500000002</v>
      </c>
      <c r="T7134" s="11" t="s">
        <v>25</v>
      </c>
      <c r="U7134" s="18" t="s">
        <v>26</v>
      </c>
    </row>
    <row r="7135" spans="1:21" ht="15" customHeight="1" x14ac:dyDescent="0.15">
      <c r="A7135" s="10" t="s">
        <v>7183</v>
      </c>
      <c r="B7135" s="11" t="s">
        <v>41</v>
      </c>
      <c r="C7135" s="11" t="s">
        <v>42</v>
      </c>
      <c r="D7135" s="12">
        <v>45792</v>
      </c>
      <c r="E7135" s="11">
        <v>3710</v>
      </c>
      <c r="F7135" s="11" t="s">
        <v>33</v>
      </c>
      <c r="G7135" s="13">
        <v>546.03</v>
      </c>
      <c r="H7135" s="14">
        <f t="shared" si="777"/>
        <v>2025771.2999999998</v>
      </c>
      <c r="I7135" s="14">
        <f>IF(F7135="GHS",H7135,H7135*Assumptions!$B$4)</f>
        <v>2025771.2999999998</v>
      </c>
      <c r="J7135" s="15" t="str">
        <f>INDEX(Assumptions!$B$8:$B$12,MATCH(B7135,Assumptions!$A$8:$A$12,0))</f>
        <v>Weighted Average</v>
      </c>
      <c r="K7135" s="16">
        <f>G7135/(1-INDEX(Assumptions!$D$8:$D$12,MATCH(B7135,Assumptions!$A$8:$A$12,0)))</f>
        <v>840.04615384615374</v>
      </c>
      <c r="L7135" s="16">
        <f t="shared" si="778"/>
        <v>16.380899999999997</v>
      </c>
      <c r="M7135" s="16">
        <f t="shared" si="779"/>
        <v>42.002307692307689</v>
      </c>
      <c r="N7135" s="14">
        <f>E7135*(K7135-L7135-M7135)*IF(F7135="GHS",1,Assumptions!$B$4)</f>
        <v>2899969.530230769</v>
      </c>
      <c r="O7135" s="15">
        <f t="shared" ca="1" si="780"/>
        <v>494</v>
      </c>
      <c r="P7135" s="15" t="str">
        <f t="shared" ca="1" si="781"/>
        <v>365d+</v>
      </c>
      <c r="Q7135" s="17">
        <f ca="1">IF(P7135="0-90d",0,IF(P7135="91-180d",INDEX(Assumptions!$F$8:$F$12,MATCH(B7135,Assumptions!$A$8:$A$12,0)),IF(P7135="181-365d",INDEX(Assumptions!$G$8:$G$12,MATCH(B7135,Assumptions!$A$8:$A$12,0)),INDEX(Assumptions!$H$8:$H$12,MATCH(B7135,Assumptions!$A$8:$A$12,0)))))</f>
        <v>0.8</v>
      </c>
      <c r="R7135" s="14">
        <f t="shared" ca="1" si="782"/>
        <v>1620617.04</v>
      </c>
      <c r="S7135" s="14">
        <f t="shared" ca="1" si="783"/>
        <v>405154.25999999978</v>
      </c>
      <c r="T7135" s="11" t="s">
        <v>25</v>
      </c>
      <c r="U7135" s="18" t="s">
        <v>26</v>
      </c>
    </row>
    <row r="7136" spans="1:21" ht="15" customHeight="1" x14ac:dyDescent="0.15">
      <c r="A7136" s="10" t="s">
        <v>7184</v>
      </c>
      <c r="B7136" s="11" t="s">
        <v>41</v>
      </c>
      <c r="C7136" s="11" t="s">
        <v>49</v>
      </c>
      <c r="D7136" s="12">
        <v>46223</v>
      </c>
      <c r="E7136" s="11">
        <v>3899</v>
      </c>
      <c r="F7136" s="11" t="s">
        <v>33</v>
      </c>
      <c r="G7136" s="13">
        <v>438.94</v>
      </c>
      <c r="H7136" s="14">
        <f t="shared" si="777"/>
        <v>1711427.06</v>
      </c>
      <c r="I7136" s="14">
        <f>IF(F7136="GHS",H7136,H7136*Assumptions!$B$4)</f>
        <v>1711427.06</v>
      </c>
      <c r="J7136" s="15" t="str">
        <f>INDEX(Assumptions!$B$8:$B$12,MATCH(B7136,Assumptions!$A$8:$A$12,0))</f>
        <v>Weighted Average</v>
      </c>
      <c r="K7136" s="16">
        <f>G7136/(1-INDEX(Assumptions!$D$8:$D$12,MATCH(B7136,Assumptions!$A$8:$A$12,0)))</f>
        <v>675.29230769230765</v>
      </c>
      <c r="L7136" s="16">
        <f t="shared" si="778"/>
        <v>13.168199999999999</v>
      </c>
      <c r="M7136" s="16">
        <f t="shared" si="779"/>
        <v>33.764615384615382</v>
      </c>
      <c r="N7136" s="14">
        <f>E7136*(K7136-L7136-M7136)*IF(F7136="GHS",1,Assumptions!$B$4)</f>
        <v>2449973.6605076925</v>
      </c>
      <c r="O7136" s="15">
        <f t="shared" ca="1" si="780"/>
        <v>63</v>
      </c>
      <c r="P7136" s="15" t="str">
        <f t="shared" ca="1" si="781"/>
        <v>0-90d</v>
      </c>
      <c r="Q7136" s="17">
        <f ca="1">IF(P7136="0-90d",0,IF(P7136="91-180d",INDEX(Assumptions!$F$8:$F$12,MATCH(B7136,Assumptions!$A$8:$A$12,0)),IF(P7136="181-365d",INDEX(Assumptions!$G$8:$G$12,MATCH(B7136,Assumptions!$A$8:$A$12,0)),INDEX(Assumptions!$H$8:$H$12,MATCH(B7136,Assumptions!$A$8:$A$12,0)))))</f>
        <v>0</v>
      </c>
      <c r="R7136" s="14">
        <f t="shared" ca="1" si="782"/>
        <v>0</v>
      </c>
      <c r="S7136" s="14">
        <f t="shared" ca="1" si="783"/>
        <v>1711427.06</v>
      </c>
      <c r="T7136" s="11" t="s">
        <v>25</v>
      </c>
      <c r="U7136" s="18" t="s">
        <v>26</v>
      </c>
    </row>
    <row r="7137" spans="1:21" ht="15" customHeight="1" x14ac:dyDescent="0.15">
      <c r="A7137" s="10" t="s">
        <v>7185</v>
      </c>
      <c r="B7137" s="11" t="s">
        <v>31</v>
      </c>
      <c r="C7137" s="11" t="s">
        <v>76</v>
      </c>
      <c r="D7137" s="12">
        <v>45932</v>
      </c>
      <c r="E7137" s="11">
        <v>1183</v>
      </c>
      <c r="F7137" s="11" t="s">
        <v>33</v>
      </c>
      <c r="G7137" s="13">
        <v>1051.1099999999999</v>
      </c>
      <c r="H7137" s="14">
        <f t="shared" si="777"/>
        <v>1243463.1299999999</v>
      </c>
      <c r="I7137" s="14">
        <f>IF(F7137="GHS",H7137,H7137*Assumptions!$B$4)</f>
        <v>1243463.1299999999</v>
      </c>
      <c r="J7137" s="15" t="str">
        <f>INDEX(Assumptions!$B$8:$B$12,MATCH(B7137,Assumptions!$A$8:$A$12,0))</f>
        <v>Weighted Average</v>
      </c>
      <c r="K7137" s="16">
        <f>G7137/(1-INDEX(Assumptions!$D$8:$D$12,MATCH(B7137,Assumptions!$A$8:$A$12,0)))</f>
        <v>1459.875</v>
      </c>
      <c r="L7137" s="16">
        <f t="shared" si="778"/>
        <v>31.533299999999997</v>
      </c>
      <c r="M7137" s="16">
        <f t="shared" si="779"/>
        <v>72.993750000000006</v>
      </c>
      <c r="N7137" s="14">
        <f>E7137*(K7137-L7137-M7137)*IF(F7137="GHS",1,Assumptions!$B$4)</f>
        <v>1603376.6248499998</v>
      </c>
      <c r="O7137" s="15">
        <f t="shared" ca="1" si="780"/>
        <v>354</v>
      </c>
      <c r="P7137" s="15" t="str">
        <f t="shared" ca="1" si="781"/>
        <v>181-365d</v>
      </c>
      <c r="Q7137" s="17">
        <f ca="1">IF(P7137="0-90d",0,IF(P7137="91-180d",INDEX(Assumptions!$F$8:$F$12,MATCH(B7137,Assumptions!$A$8:$A$12,0)),IF(P7137="181-365d",INDEX(Assumptions!$G$8:$G$12,MATCH(B7137,Assumptions!$A$8:$A$12,0)),INDEX(Assumptions!$H$8:$H$12,MATCH(B7137,Assumptions!$A$8:$A$12,0)))))</f>
        <v>0.2</v>
      </c>
      <c r="R7137" s="14">
        <f t="shared" ca="1" si="782"/>
        <v>248692.62599999999</v>
      </c>
      <c r="S7137" s="14">
        <f t="shared" ca="1" si="783"/>
        <v>994770.50399999996</v>
      </c>
      <c r="T7137" s="11" t="s">
        <v>25</v>
      </c>
      <c r="U7137" s="18" t="s">
        <v>26</v>
      </c>
    </row>
    <row r="7138" spans="1:21" ht="15" customHeight="1" x14ac:dyDescent="0.15">
      <c r="A7138" s="10" t="s">
        <v>7186</v>
      </c>
      <c r="B7138" s="11" t="s">
        <v>31</v>
      </c>
      <c r="C7138" s="11" t="s">
        <v>32</v>
      </c>
      <c r="D7138" s="12">
        <v>46087</v>
      </c>
      <c r="E7138" s="11">
        <v>3972</v>
      </c>
      <c r="F7138" s="11" t="s">
        <v>33</v>
      </c>
      <c r="G7138" s="13">
        <v>2266.34</v>
      </c>
      <c r="H7138" s="14">
        <f t="shared" si="777"/>
        <v>9001902.4800000004</v>
      </c>
      <c r="I7138" s="14">
        <f>IF(F7138="GHS",H7138,H7138*Assumptions!$B$4)</f>
        <v>9001902.4800000004</v>
      </c>
      <c r="J7138" s="15" t="str">
        <f>INDEX(Assumptions!$B$8:$B$12,MATCH(B7138,Assumptions!$A$8:$A$12,0))</f>
        <v>Weighted Average</v>
      </c>
      <c r="K7138" s="16">
        <f>G7138/(1-INDEX(Assumptions!$D$8:$D$12,MATCH(B7138,Assumptions!$A$8:$A$12,0)))</f>
        <v>3147.6944444444448</v>
      </c>
      <c r="L7138" s="16">
        <f t="shared" si="778"/>
        <v>67.990200000000002</v>
      </c>
      <c r="M7138" s="16">
        <f t="shared" si="779"/>
        <v>157.38472222222225</v>
      </c>
      <c r="N7138" s="14">
        <f>E7138*(K7138-L7138-M7138)*IF(F7138="GHS",1,Assumptions!$B$4)</f>
        <v>11607453.142266668</v>
      </c>
      <c r="O7138" s="15">
        <f t="shared" ca="1" si="780"/>
        <v>199</v>
      </c>
      <c r="P7138" s="15" t="str">
        <f t="shared" ca="1" si="781"/>
        <v>181-365d</v>
      </c>
      <c r="Q7138" s="17">
        <f ca="1">IF(P7138="0-90d",0,IF(P7138="91-180d",INDEX(Assumptions!$F$8:$F$12,MATCH(B7138,Assumptions!$A$8:$A$12,0)),IF(P7138="181-365d",INDEX(Assumptions!$G$8:$G$12,MATCH(B7138,Assumptions!$A$8:$A$12,0)),INDEX(Assumptions!$H$8:$H$12,MATCH(B7138,Assumptions!$A$8:$A$12,0)))))</f>
        <v>0.2</v>
      </c>
      <c r="R7138" s="14">
        <f t="shared" ca="1" si="782"/>
        <v>1800380.4960000003</v>
      </c>
      <c r="S7138" s="14">
        <f t="shared" si="783"/>
        <v>0</v>
      </c>
      <c r="T7138" s="11" t="s">
        <v>39</v>
      </c>
      <c r="U7138" s="18" t="s">
        <v>26</v>
      </c>
    </row>
    <row r="7139" spans="1:21" ht="15" customHeight="1" x14ac:dyDescent="0.15">
      <c r="A7139" s="10" t="s">
        <v>7187</v>
      </c>
      <c r="B7139" s="11" t="s">
        <v>41</v>
      </c>
      <c r="C7139" s="11" t="s">
        <v>44</v>
      </c>
      <c r="D7139" s="12">
        <v>46162</v>
      </c>
      <c r="E7139" s="11">
        <v>3058</v>
      </c>
      <c r="F7139" s="11" t="s">
        <v>33</v>
      </c>
      <c r="G7139" s="13">
        <v>667.94</v>
      </c>
      <c r="H7139" s="14">
        <f t="shared" si="777"/>
        <v>2042560.5200000003</v>
      </c>
      <c r="I7139" s="14">
        <f>IF(F7139="GHS",H7139,H7139*Assumptions!$B$4)</f>
        <v>2042560.5200000003</v>
      </c>
      <c r="J7139" s="15" t="str">
        <f>INDEX(Assumptions!$B$8:$B$12,MATCH(B7139,Assumptions!$A$8:$A$12,0))</f>
        <v>Weighted Average</v>
      </c>
      <c r="K7139" s="16">
        <f>G7139/(1-INDEX(Assumptions!$D$8:$D$12,MATCH(B7139,Assumptions!$A$8:$A$12,0)))</f>
        <v>1027.6000000000001</v>
      </c>
      <c r="L7139" s="16">
        <f t="shared" si="778"/>
        <v>20.0382</v>
      </c>
      <c r="M7139" s="16">
        <f t="shared" si="779"/>
        <v>51.38000000000001</v>
      </c>
      <c r="N7139" s="14">
        <f>E7139*(K7139-L7139-M7139)*IF(F7139="GHS",1,Assumptions!$B$4)</f>
        <v>2924003.9444000004</v>
      </c>
      <c r="O7139" s="15">
        <f t="shared" ca="1" si="780"/>
        <v>124</v>
      </c>
      <c r="P7139" s="15" t="str">
        <f t="shared" ca="1" si="781"/>
        <v>91-180d</v>
      </c>
      <c r="Q7139" s="17">
        <f ca="1">IF(P7139="0-90d",0,IF(P7139="91-180d",INDEX(Assumptions!$F$8:$F$12,MATCH(B7139,Assumptions!$A$8:$A$12,0)),IF(P7139="181-365d",INDEX(Assumptions!$G$8:$G$12,MATCH(B7139,Assumptions!$A$8:$A$12,0)),INDEX(Assumptions!$H$8:$H$12,MATCH(B7139,Assumptions!$A$8:$A$12,0)))))</f>
        <v>0.1</v>
      </c>
      <c r="R7139" s="14">
        <f t="shared" ca="1" si="782"/>
        <v>204256.05200000003</v>
      </c>
      <c r="S7139" s="14">
        <f t="shared" si="783"/>
        <v>0</v>
      </c>
      <c r="T7139" s="11" t="s">
        <v>39</v>
      </c>
      <c r="U7139" s="18" t="s">
        <v>26</v>
      </c>
    </row>
    <row r="7140" spans="1:21" ht="15" customHeight="1" x14ac:dyDescent="0.15">
      <c r="A7140" s="10" t="s">
        <v>7188</v>
      </c>
      <c r="B7140" s="11" t="s">
        <v>41</v>
      </c>
      <c r="C7140" s="11" t="s">
        <v>44</v>
      </c>
      <c r="D7140" s="12">
        <v>46131</v>
      </c>
      <c r="E7140" s="11">
        <v>4845</v>
      </c>
      <c r="F7140" s="11" t="s">
        <v>33</v>
      </c>
      <c r="G7140" s="13">
        <v>148.84</v>
      </c>
      <c r="H7140" s="14">
        <f t="shared" si="777"/>
        <v>721129.8</v>
      </c>
      <c r="I7140" s="14">
        <f>IF(F7140="GHS",H7140,H7140*Assumptions!$B$4)</f>
        <v>721129.8</v>
      </c>
      <c r="J7140" s="15" t="str">
        <f>INDEX(Assumptions!$B$8:$B$12,MATCH(B7140,Assumptions!$A$8:$A$12,0))</f>
        <v>Weighted Average</v>
      </c>
      <c r="K7140" s="16">
        <f>G7140/(1-INDEX(Assumptions!$D$8:$D$12,MATCH(B7140,Assumptions!$A$8:$A$12,0)))</f>
        <v>228.98461538461538</v>
      </c>
      <c r="L7140" s="16">
        <f t="shared" si="778"/>
        <v>4.4652000000000003</v>
      </c>
      <c r="M7140" s="16">
        <f t="shared" si="779"/>
        <v>11.44923076923077</v>
      </c>
      <c r="N7140" s="14">
        <f>E7140*(K7140-L7140-M7140)*IF(F7140="GHS",1,Assumptions!$B$4)</f>
        <v>1032325.0444615383</v>
      </c>
      <c r="O7140" s="15">
        <f t="shared" ca="1" si="780"/>
        <v>155</v>
      </c>
      <c r="P7140" s="15" t="str">
        <f t="shared" ca="1" si="781"/>
        <v>91-180d</v>
      </c>
      <c r="Q7140" s="17">
        <f ca="1">IF(P7140="0-90d",0,IF(P7140="91-180d",INDEX(Assumptions!$F$8:$F$12,MATCH(B7140,Assumptions!$A$8:$A$12,0)),IF(P7140="181-365d",INDEX(Assumptions!$G$8:$G$12,MATCH(B7140,Assumptions!$A$8:$A$12,0)),INDEX(Assumptions!$H$8:$H$12,MATCH(B7140,Assumptions!$A$8:$A$12,0)))))</f>
        <v>0.1</v>
      </c>
      <c r="R7140" s="14">
        <f t="shared" ca="1" si="782"/>
        <v>72112.98000000001</v>
      </c>
      <c r="S7140" s="14">
        <f t="shared" ca="1" si="783"/>
        <v>649016.82000000007</v>
      </c>
      <c r="T7140" s="11" t="s">
        <v>25</v>
      </c>
      <c r="U7140" s="18" t="s">
        <v>26</v>
      </c>
    </row>
    <row r="7141" spans="1:21" ht="15" customHeight="1" x14ac:dyDescent="0.15">
      <c r="A7141" s="10" t="s">
        <v>7189</v>
      </c>
      <c r="B7141" s="11" t="s">
        <v>31</v>
      </c>
      <c r="C7141" s="11" t="s">
        <v>76</v>
      </c>
      <c r="D7141" s="12">
        <v>46004</v>
      </c>
      <c r="E7141" s="11">
        <v>4379</v>
      </c>
      <c r="F7141" s="11" t="s">
        <v>33</v>
      </c>
      <c r="G7141" s="13">
        <v>2081.42</v>
      </c>
      <c r="H7141" s="14">
        <f t="shared" si="777"/>
        <v>9114538.1799999997</v>
      </c>
      <c r="I7141" s="14">
        <f>IF(F7141="GHS",H7141,H7141*Assumptions!$B$4)</f>
        <v>9114538.1799999997</v>
      </c>
      <c r="J7141" s="15" t="str">
        <f>INDEX(Assumptions!$B$8:$B$12,MATCH(B7141,Assumptions!$A$8:$A$12,0))</f>
        <v>Weighted Average</v>
      </c>
      <c r="K7141" s="16">
        <f>G7141/(1-INDEX(Assumptions!$D$8:$D$12,MATCH(B7141,Assumptions!$A$8:$A$12,0)))</f>
        <v>2890.8611111111113</v>
      </c>
      <c r="L7141" s="16">
        <f t="shared" si="778"/>
        <v>62.442599999999999</v>
      </c>
      <c r="M7141" s="16">
        <f t="shared" si="779"/>
        <v>144.54305555555558</v>
      </c>
      <c r="N7141" s="14">
        <f>E7141*(K7141-L7141-M7141)*IF(F7141="GHS",1,Assumptions!$B$4)</f>
        <v>11752690.61987778</v>
      </c>
      <c r="O7141" s="15">
        <f t="shared" ca="1" si="780"/>
        <v>282</v>
      </c>
      <c r="P7141" s="15" t="str">
        <f t="shared" ca="1" si="781"/>
        <v>181-365d</v>
      </c>
      <c r="Q7141" s="17">
        <f ca="1">IF(P7141="0-90d",0,IF(P7141="91-180d",INDEX(Assumptions!$F$8:$F$12,MATCH(B7141,Assumptions!$A$8:$A$12,0)),IF(P7141="181-365d",INDEX(Assumptions!$G$8:$G$12,MATCH(B7141,Assumptions!$A$8:$A$12,0)),INDEX(Assumptions!$H$8:$H$12,MATCH(B7141,Assumptions!$A$8:$A$12,0)))))</f>
        <v>0.2</v>
      </c>
      <c r="R7141" s="14">
        <f t="shared" ca="1" si="782"/>
        <v>1822907.6359999999</v>
      </c>
      <c r="S7141" s="14">
        <f t="shared" ca="1" si="783"/>
        <v>7291630.5439999998</v>
      </c>
      <c r="T7141" s="11" t="s">
        <v>25</v>
      </c>
      <c r="U7141" s="18" t="s">
        <v>26</v>
      </c>
    </row>
    <row r="7142" spans="1:21" ht="15" customHeight="1" x14ac:dyDescent="0.15">
      <c r="A7142" s="10" t="s">
        <v>7190</v>
      </c>
      <c r="B7142" s="11" t="s">
        <v>41</v>
      </c>
      <c r="C7142" s="11" t="s">
        <v>115</v>
      </c>
      <c r="D7142" s="12">
        <v>46008</v>
      </c>
      <c r="E7142" s="11">
        <v>4540</v>
      </c>
      <c r="F7142" s="11" t="s">
        <v>33</v>
      </c>
      <c r="G7142" s="13">
        <v>387.71</v>
      </c>
      <c r="H7142" s="14">
        <f t="shared" si="777"/>
        <v>1760203.4</v>
      </c>
      <c r="I7142" s="14">
        <f>IF(F7142="GHS",H7142,H7142*Assumptions!$B$4)</f>
        <v>1760203.4</v>
      </c>
      <c r="J7142" s="15" t="str">
        <f>INDEX(Assumptions!$B$8:$B$12,MATCH(B7142,Assumptions!$A$8:$A$12,0))</f>
        <v>Weighted Average</v>
      </c>
      <c r="K7142" s="16">
        <f>G7142/(1-INDEX(Assumptions!$D$8:$D$12,MATCH(B7142,Assumptions!$A$8:$A$12,0)))</f>
        <v>596.47692307692307</v>
      </c>
      <c r="L7142" s="16">
        <f t="shared" si="778"/>
        <v>11.6313</v>
      </c>
      <c r="M7142" s="16">
        <f t="shared" si="779"/>
        <v>29.823846153846155</v>
      </c>
      <c r="N7142" s="14">
        <f>E7142*(K7142-L7142-M7142)*IF(F7142="GHS",1,Assumptions!$B$4)</f>
        <v>2519798.8672307692</v>
      </c>
      <c r="O7142" s="15">
        <f t="shared" ca="1" si="780"/>
        <v>278</v>
      </c>
      <c r="P7142" s="15" t="str">
        <f t="shared" ca="1" si="781"/>
        <v>181-365d</v>
      </c>
      <c r="Q7142" s="17">
        <f ca="1">IF(P7142="0-90d",0,IF(P7142="91-180d",INDEX(Assumptions!$F$8:$F$12,MATCH(B7142,Assumptions!$A$8:$A$12,0)),IF(P7142="181-365d",INDEX(Assumptions!$G$8:$G$12,MATCH(B7142,Assumptions!$A$8:$A$12,0)),INDEX(Assumptions!$H$8:$H$12,MATCH(B7142,Assumptions!$A$8:$A$12,0)))))</f>
        <v>0.35</v>
      </c>
      <c r="R7142" s="14">
        <f t="shared" ca="1" si="782"/>
        <v>616071.18999999994</v>
      </c>
      <c r="S7142" s="14">
        <f t="shared" ca="1" si="783"/>
        <v>1144132.21</v>
      </c>
      <c r="T7142" s="11" t="s">
        <v>25</v>
      </c>
      <c r="U7142" s="18" t="s">
        <v>26</v>
      </c>
    </row>
    <row r="7143" spans="1:21" ht="15" customHeight="1" x14ac:dyDescent="0.15">
      <c r="A7143" s="10" t="s">
        <v>7191</v>
      </c>
      <c r="B7143" s="11" t="s">
        <v>41</v>
      </c>
      <c r="C7143" s="11" t="s">
        <v>42</v>
      </c>
      <c r="D7143" s="12">
        <v>46137</v>
      </c>
      <c r="E7143" s="11">
        <v>1528</v>
      </c>
      <c r="F7143" s="11" t="s">
        <v>33</v>
      </c>
      <c r="G7143" s="13">
        <v>122.34</v>
      </c>
      <c r="H7143" s="14">
        <f t="shared" si="777"/>
        <v>186935.52000000002</v>
      </c>
      <c r="I7143" s="14">
        <f>IF(F7143="GHS",H7143,H7143*Assumptions!$B$4)</f>
        <v>186935.52000000002</v>
      </c>
      <c r="J7143" s="15" t="str">
        <f>INDEX(Assumptions!$B$8:$B$12,MATCH(B7143,Assumptions!$A$8:$A$12,0))</f>
        <v>Weighted Average</v>
      </c>
      <c r="K7143" s="16">
        <f>G7143/(1-INDEX(Assumptions!$D$8:$D$12,MATCH(B7143,Assumptions!$A$8:$A$12,0)))</f>
        <v>188.21538461538461</v>
      </c>
      <c r="L7143" s="16">
        <f t="shared" si="778"/>
        <v>3.6701999999999999</v>
      </c>
      <c r="M7143" s="16">
        <f t="shared" si="779"/>
        <v>9.4107692307692314</v>
      </c>
      <c r="N7143" s="14">
        <f>E7143*(K7143-L7143-M7143)*IF(F7143="GHS",1,Assumptions!$B$4)</f>
        <v>267605.38670769229</v>
      </c>
      <c r="O7143" s="15">
        <f t="shared" ca="1" si="780"/>
        <v>149</v>
      </c>
      <c r="P7143" s="15" t="str">
        <f t="shared" ca="1" si="781"/>
        <v>91-180d</v>
      </c>
      <c r="Q7143" s="17">
        <f ca="1">IF(P7143="0-90d",0,IF(P7143="91-180d",INDEX(Assumptions!$F$8:$F$12,MATCH(B7143,Assumptions!$A$8:$A$12,0)),IF(P7143="181-365d",INDEX(Assumptions!$G$8:$G$12,MATCH(B7143,Assumptions!$A$8:$A$12,0)),INDEX(Assumptions!$H$8:$H$12,MATCH(B7143,Assumptions!$A$8:$A$12,0)))))</f>
        <v>0.1</v>
      </c>
      <c r="R7143" s="14">
        <f t="shared" ca="1" si="782"/>
        <v>18693.552000000003</v>
      </c>
      <c r="S7143" s="14">
        <f t="shared" ca="1" si="783"/>
        <v>168241.96800000002</v>
      </c>
      <c r="T7143" s="11" t="s">
        <v>25</v>
      </c>
      <c r="U7143" s="18" t="s">
        <v>26</v>
      </c>
    </row>
    <row r="7144" spans="1:21" ht="15" customHeight="1" x14ac:dyDescent="0.15">
      <c r="A7144" s="10" t="s">
        <v>7192</v>
      </c>
      <c r="B7144" s="11" t="s">
        <v>31</v>
      </c>
      <c r="C7144" s="11" t="s">
        <v>63</v>
      </c>
      <c r="D7144" s="12">
        <v>45842</v>
      </c>
      <c r="E7144" s="11">
        <v>1899</v>
      </c>
      <c r="F7144" s="11" t="s">
        <v>33</v>
      </c>
      <c r="G7144" s="13">
        <v>4306.84</v>
      </c>
      <c r="H7144" s="14">
        <f t="shared" si="777"/>
        <v>8178689.1600000001</v>
      </c>
      <c r="I7144" s="14">
        <f>IF(F7144="GHS",H7144,H7144*Assumptions!$B$4)</f>
        <v>8178689.1600000001</v>
      </c>
      <c r="J7144" s="15" t="str">
        <f>INDEX(Assumptions!$B$8:$B$12,MATCH(B7144,Assumptions!$A$8:$A$12,0))</f>
        <v>Weighted Average</v>
      </c>
      <c r="K7144" s="16">
        <f>G7144/(1-INDEX(Assumptions!$D$8:$D$12,MATCH(B7144,Assumptions!$A$8:$A$12,0)))</f>
        <v>5981.7222222222226</v>
      </c>
      <c r="L7144" s="16">
        <f t="shared" si="778"/>
        <v>129.20519999999999</v>
      </c>
      <c r="M7144" s="16">
        <f t="shared" si="779"/>
        <v>299.08611111111117</v>
      </c>
      <c r="N7144" s="14">
        <f>E7144*(K7144-L7144-M7144)*IF(F7144="GHS",1,Assumptions!$B$4)</f>
        <v>10545965.3002</v>
      </c>
      <c r="O7144" s="15">
        <f t="shared" ca="1" si="780"/>
        <v>444</v>
      </c>
      <c r="P7144" s="15" t="str">
        <f t="shared" ca="1" si="781"/>
        <v>365d+</v>
      </c>
      <c r="Q7144" s="17">
        <f ca="1">IF(P7144="0-90d",0,IF(P7144="91-180d",INDEX(Assumptions!$F$8:$F$12,MATCH(B7144,Assumptions!$A$8:$A$12,0)),IF(P7144="181-365d",INDEX(Assumptions!$G$8:$G$12,MATCH(B7144,Assumptions!$A$8:$A$12,0)),INDEX(Assumptions!$H$8:$H$12,MATCH(B7144,Assumptions!$A$8:$A$12,0)))))</f>
        <v>0.6</v>
      </c>
      <c r="R7144" s="14">
        <f t="shared" ca="1" si="782"/>
        <v>4907213.4960000003</v>
      </c>
      <c r="S7144" s="14">
        <f t="shared" ca="1" si="783"/>
        <v>3271475.6639999999</v>
      </c>
      <c r="T7144" s="11" t="s">
        <v>25</v>
      </c>
      <c r="U7144" s="18" t="s">
        <v>26</v>
      </c>
    </row>
    <row r="7145" spans="1:21" ht="15" customHeight="1" x14ac:dyDescent="0.15">
      <c r="A7145" s="10" t="s">
        <v>7193</v>
      </c>
      <c r="B7145" s="11" t="s">
        <v>41</v>
      </c>
      <c r="C7145" s="11" t="s">
        <v>115</v>
      </c>
      <c r="D7145" s="12">
        <v>46166</v>
      </c>
      <c r="E7145" s="11">
        <v>2423</v>
      </c>
      <c r="F7145" s="11" t="s">
        <v>33</v>
      </c>
      <c r="G7145" s="13">
        <v>463.14</v>
      </c>
      <c r="H7145" s="14">
        <f t="shared" si="777"/>
        <v>1122188.22</v>
      </c>
      <c r="I7145" s="14">
        <f>IF(F7145="GHS",H7145,H7145*Assumptions!$B$4)</f>
        <v>1122188.22</v>
      </c>
      <c r="J7145" s="15" t="str">
        <f>INDEX(Assumptions!$B$8:$B$12,MATCH(B7145,Assumptions!$A$8:$A$12,0))</f>
        <v>Weighted Average</v>
      </c>
      <c r="K7145" s="16">
        <f>G7145/(1-INDEX(Assumptions!$D$8:$D$12,MATCH(B7145,Assumptions!$A$8:$A$12,0)))</f>
        <v>712.52307692307693</v>
      </c>
      <c r="L7145" s="16">
        <f t="shared" si="778"/>
        <v>13.8942</v>
      </c>
      <c r="M7145" s="16">
        <f t="shared" si="779"/>
        <v>35.626153846153848</v>
      </c>
      <c r="N7145" s="14">
        <f>E7145*(K7145-L7145-M7145)*IF(F7145="GHS",1,Assumptions!$B$4)</f>
        <v>1606455.5980153845</v>
      </c>
      <c r="O7145" s="15">
        <f t="shared" ca="1" si="780"/>
        <v>120</v>
      </c>
      <c r="P7145" s="15" t="str">
        <f t="shared" ca="1" si="781"/>
        <v>91-180d</v>
      </c>
      <c r="Q7145" s="17">
        <f ca="1">IF(P7145="0-90d",0,IF(P7145="91-180d",INDEX(Assumptions!$F$8:$F$12,MATCH(B7145,Assumptions!$A$8:$A$12,0)),IF(P7145="181-365d",INDEX(Assumptions!$G$8:$G$12,MATCH(B7145,Assumptions!$A$8:$A$12,0)),INDEX(Assumptions!$H$8:$H$12,MATCH(B7145,Assumptions!$A$8:$A$12,0)))))</f>
        <v>0.1</v>
      </c>
      <c r="R7145" s="14">
        <f t="shared" ca="1" si="782"/>
        <v>112218.822</v>
      </c>
      <c r="S7145" s="14">
        <f t="shared" ca="1" si="783"/>
        <v>1009969.3979999999</v>
      </c>
      <c r="T7145" s="11" t="s">
        <v>25</v>
      </c>
      <c r="U7145" s="18" t="s">
        <v>26</v>
      </c>
    </row>
    <row r="7146" spans="1:21" ht="15" customHeight="1" x14ac:dyDescent="0.15">
      <c r="A7146" s="10" t="s">
        <v>7194</v>
      </c>
      <c r="B7146" s="11" t="s">
        <v>41</v>
      </c>
      <c r="C7146" s="11" t="s">
        <v>115</v>
      </c>
      <c r="D7146" s="12">
        <v>46204</v>
      </c>
      <c r="E7146" s="11">
        <v>2545</v>
      </c>
      <c r="F7146" s="11" t="s">
        <v>33</v>
      </c>
      <c r="G7146" s="13">
        <v>251.57</v>
      </c>
      <c r="H7146" s="14">
        <f t="shared" si="777"/>
        <v>640245.65</v>
      </c>
      <c r="I7146" s="14">
        <f>IF(F7146="GHS",H7146,H7146*Assumptions!$B$4)</f>
        <v>640245.65</v>
      </c>
      <c r="J7146" s="15" t="str">
        <f>INDEX(Assumptions!$B$8:$B$12,MATCH(B7146,Assumptions!$A$8:$A$12,0))</f>
        <v>Weighted Average</v>
      </c>
      <c r="K7146" s="16">
        <f>G7146/(1-INDEX(Assumptions!$D$8:$D$12,MATCH(B7146,Assumptions!$A$8:$A$12,0)))</f>
        <v>387.03076923076918</v>
      </c>
      <c r="L7146" s="16">
        <f t="shared" si="778"/>
        <v>7.5470999999999995</v>
      </c>
      <c r="M7146" s="16">
        <f t="shared" si="779"/>
        <v>19.35153846153846</v>
      </c>
      <c r="N7146" s="14">
        <f>E7146*(K7146-L7146-M7146)*IF(F7146="GHS",1,Assumptions!$B$4)</f>
        <v>916536.27280769229</v>
      </c>
      <c r="O7146" s="15">
        <f t="shared" ca="1" si="780"/>
        <v>82</v>
      </c>
      <c r="P7146" s="15" t="str">
        <f t="shared" ca="1" si="781"/>
        <v>0-90d</v>
      </c>
      <c r="Q7146" s="17">
        <f ca="1">IF(P7146="0-90d",0,IF(P7146="91-180d",INDEX(Assumptions!$F$8:$F$12,MATCH(B7146,Assumptions!$A$8:$A$12,0)),IF(P7146="181-365d",INDEX(Assumptions!$G$8:$G$12,MATCH(B7146,Assumptions!$A$8:$A$12,0)),INDEX(Assumptions!$H$8:$H$12,MATCH(B7146,Assumptions!$A$8:$A$12,0)))))</f>
        <v>0</v>
      </c>
      <c r="R7146" s="14">
        <f t="shared" ca="1" si="782"/>
        <v>0</v>
      </c>
      <c r="S7146" s="14">
        <f t="shared" ca="1" si="783"/>
        <v>640245.65</v>
      </c>
      <c r="T7146" s="11" t="s">
        <v>25</v>
      </c>
      <c r="U7146" s="18" t="s">
        <v>26</v>
      </c>
    </row>
    <row r="7147" spans="1:21" ht="15" customHeight="1" x14ac:dyDescent="0.15">
      <c r="A7147" s="10" t="s">
        <v>7195</v>
      </c>
      <c r="B7147" s="11" t="s">
        <v>41</v>
      </c>
      <c r="C7147" s="11" t="s">
        <v>42</v>
      </c>
      <c r="D7147" s="12">
        <v>45870</v>
      </c>
      <c r="E7147" s="11">
        <v>3709</v>
      </c>
      <c r="F7147" s="11" t="s">
        <v>33</v>
      </c>
      <c r="G7147" s="13">
        <v>138.21</v>
      </c>
      <c r="H7147" s="14">
        <f t="shared" si="777"/>
        <v>512620.89</v>
      </c>
      <c r="I7147" s="14">
        <f>IF(F7147="GHS",H7147,H7147*Assumptions!$B$4)</f>
        <v>512620.89</v>
      </c>
      <c r="J7147" s="15" t="str">
        <f>INDEX(Assumptions!$B$8:$B$12,MATCH(B7147,Assumptions!$A$8:$A$12,0))</f>
        <v>Weighted Average</v>
      </c>
      <c r="K7147" s="16">
        <f>G7147/(1-INDEX(Assumptions!$D$8:$D$12,MATCH(B7147,Assumptions!$A$8:$A$12,0)))</f>
        <v>212.63076923076923</v>
      </c>
      <c r="L7147" s="16">
        <f t="shared" si="778"/>
        <v>4.1463000000000001</v>
      </c>
      <c r="M7147" s="16">
        <f t="shared" si="779"/>
        <v>10.631538461538462</v>
      </c>
      <c r="N7147" s="14">
        <f>E7147*(K7147-L7147-M7147)*IF(F7147="GHS",1,Assumptions!$B$4)</f>
        <v>733836.52022307692</v>
      </c>
      <c r="O7147" s="15">
        <f t="shared" ca="1" si="780"/>
        <v>416</v>
      </c>
      <c r="P7147" s="15" t="str">
        <f t="shared" ca="1" si="781"/>
        <v>365d+</v>
      </c>
      <c r="Q7147" s="17">
        <f ca="1">IF(P7147="0-90d",0,IF(P7147="91-180d",INDEX(Assumptions!$F$8:$F$12,MATCH(B7147,Assumptions!$A$8:$A$12,0)),IF(P7147="181-365d",INDEX(Assumptions!$G$8:$G$12,MATCH(B7147,Assumptions!$A$8:$A$12,0)),INDEX(Assumptions!$H$8:$H$12,MATCH(B7147,Assumptions!$A$8:$A$12,0)))))</f>
        <v>0.8</v>
      </c>
      <c r="R7147" s="14">
        <f t="shared" ca="1" si="782"/>
        <v>410096.71200000006</v>
      </c>
      <c r="S7147" s="14">
        <f t="shared" ca="1" si="783"/>
        <v>102524.17799999996</v>
      </c>
      <c r="T7147" s="11" t="s">
        <v>25</v>
      </c>
      <c r="U7147" s="18" t="s">
        <v>26</v>
      </c>
    </row>
    <row r="7148" spans="1:21" ht="15" customHeight="1" x14ac:dyDescent="0.15">
      <c r="A7148" s="10" t="s">
        <v>7196</v>
      </c>
      <c r="B7148" s="11" t="s">
        <v>22</v>
      </c>
      <c r="C7148" s="11" t="s">
        <v>81</v>
      </c>
      <c r="D7148" s="12">
        <v>45947</v>
      </c>
      <c r="E7148" s="11">
        <v>3282</v>
      </c>
      <c r="F7148" s="11" t="s">
        <v>24</v>
      </c>
      <c r="G7148" s="13">
        <v>41705.85</v>
      </c>
      <c r="H7148" s="14">
        <f t="shared" si="777"/>
        <v>136878599.69999999</v>
      </c>
      <c r="I7148" s="14">
        <f>IF(F7148="GHS",H7148,H7148*Assumptions!$B$4)</f>
        <v>1478288876.76</v>
      </c>
      <c r="J7148" s="15" t="str">
        <f>INDEX(Assumptions!$B$8:$B$12,MATCH(B7148,Assumptions!$A$8:$A$12,0))</f>
        <v>FIFO</v>
      </c>
      <c r="K7148" s="16">
        <f>G7148/(1-INDEX(Assumptions!$D$8:$D$12,MATCH(B7148,Assumptions!$A$8:$A$12,0)))</f>
        <v>50860.792682926825</v>
      </c>
      <c r="L7148" s="16">
        <f t="shared" si="778"/>
        <v>1251.1754999999998</v>
      </c>
      <c r="M7148" s="16">
        <f t="shared" si="779"/>
        <v>2543.0396341463415</v>
      </c>
      <c r="N7148" s="14">
        <f>E7148*(K7148-L7148-M7148)*IF(F7148="GHS",1,Assumptions!$B$4)</f>
        <v>1668303081.1630538</v>
      </c>
      <c r="O7148" s="15">
        <f t="shared" ca="1" si="780"/>
        <v>339</v>
      </c>
      <c r="P7148" s="15" t="str">
        <f t="shared" ca="1" si="781"/>
        <v>181-365d</v>
      </c>
      <c r="Q7148" s="17">
        <f ca="1">IF(P7148="0-90d",0,IF(P7148="91-180d",INDEX(Assumptions!$F$8:$F$12,MATCH(B7148,Assumptions!$A$8:$A$12,0)),IF(P7148="181-365d",INDEX(Assumptions!$G$8:$G$12,MATCH(B7148,Assumptions!$A$8:$A$12,0)),INDEX(Assumptions!$H$8:$H$12,MATCH(B7148,Assumptions!$A$8:$A$12,0)))))</f>
        <v>0.15</v>
      </c>
      <c r="R7148" s="14">
        <f t="shared" ca="1" si="782"/>
        <v>221743331.514</v>
      </c>
      <c r="S7148" s="14">
        <f t="shared" ca="1" si="783"/>
        <v>1256545545.2460001</v>
      </c>
      <c r="T7148" s="11" t="s">
        <v>25</v>
      </c>
      <c r="U7148" s="18" t="s">
        <v>26</v>
      </c>
    </row>
    <row r="7149" spans="1:21" ht="15" customHeight="1" x14ac:dyDescent="0.15">
      <c r="A7149" s="10" t="s">
        <v>7197</v>
      </c>
      <c r="B7149" s="11" t="s">
        <v>31</v>
      </c>
      <c r="C7149" s="11" t="s">
        <v>76</v>
      </c>
      <c r="D7149" s="12">
        <v>45982</v>
      </c>
      <c r="E7149" s="11">
        <v>1439</v>
      </c>
      <c r="F7149" s="11" t="s">
        <v>33</v>
      </c>
      <c r="G7149" s="13">
        <v>2429.39</v>
      </c>
      <c r="H7149" s="14">
        <f t="shared" si="777"/>
        <v>3495892.21</v>
      </c>
      <c r="I7149" s="14">
        <f>IF(F7149="GHS",H7149,H7149*Assumptions!$B$4)</f>
        <v>3495892.21</v>
      </c>
      <c r="J7149" s="15" t="str">
        <f>INDEX(Assumptions!$B$8:$B$12,MATCH(B7149,Assumptions!$A$8:$A$12,0))</f>
        <v>Weighted Average</v>
      </c>
      <c r="K7149" s="16">
        <f>G7149/(1-INDEX(Assumptions!$D$8:$D$12,MATCH(B7149,Assumptions!$A$8:$A$12,0)))</f>
        <v>3374.1527777777778</v>
      </c>
      <c r="L7149" s="16">
        <f t="shared" si="778"/>
        <v>72.881699999999995</v>
      </c>
      <c r="M7149" s="16">
        <f t="shared" si="779"/>
        <v>168.70763888888891</v>
      </c>
      <c r="N7149" s="14">
        <f>E7149*(K7149-L7149-M7149)*IF(F7149="GHS",1,Assumptions!$B$4)</f>
        <v>4507758.7885611113</v>
      </c>
      <c r="O7149" s="15">
        <f t="shared" ca="1" si="780"/>
        <v>304</v>
      </c>
      <c r="P7149" s="15" t="str">
        <f t="shared" ca="1" si="781"/>
        <v>181-365d</v>
      </c>
      <c r="Q7149" s="17">
        <f ca="1">IF(P7149="0-90d",0,IF(P7149="91-180d",INDEX(Assumptions!$F$8:$F$12,MATCH(B7149,Assumptions!$A$8:$A$12,0)),IF(P7149="181-365d",INDEX(Assumptions!$G$8:$G$12,MATCH(B7149,Assumptions!$A$8:$A$12,0)),INDEX(Assumptions!$H$8:$H$12,MATCH(B7149,Assumptions!$A$8:$A$12,0)))))</f>
        <v>0.2</v>
      </c>
      <c r="R7149" s="14">
        <f t="shared" ca="1" si="782"/>
        <v>699178.44200000004</v>
      </c>
      <c r="S7149" s="14">
        <f t="shared" si="783"/>
        <v>0</v>
      </c>
      <c r="T7149" s="11" t="s">
        <v>39</v>
      </c>
      <c r="U7149" s="18" t="s">
        <v>26</v>
      </c>
    </row>
    <row r="7150" spans="1:21" ht="15" customHeight="1" x14ac:dyDescent="0.15">
      <c r="A7150" s="10" t="s">
        <v>7198</v>
      </c>
      <c r="B7150" s="11" t="s">
        <v>28</v>
      </c>
      <c r="C7150" s="11" t="s">
        <v>29</v>
      </c>
      <c r="D7150" s="12">
        <v>45788</v>
      </c>
      <c r="E7150" s="11">
        <v>2812</v>
      </c>
      <c r="F7150" s="11" t="s">
        <v>24</v>
      </c>
      <c r="G7150" s="13">
        <v>5758.68</v>
      </c>
      <c r="H7150" s="14">
        <f t="shared" si="777"/>
        <v>16193408.16</v>
      </c>
      <c r="I7150" s="14">
        <f>IF(F7150="GHS",H7150,H7150*Assumptions!$B$4)</f>
        <v>174888808.12800002</v>
      </c>
      <c r="J7150" s="15" t="str">
        <f>INDEX(Assumptions!$B$8:$B$12,MATCH(B7150,Assumptions!$A$8:$A$12,0))</f>
        <v>Fair Value Less Costs to Sell</v>
      </c>
      <c r="K7150" s="16">
        <f>G7150/(1-INDEX(Assumptions!$D$8:$D$12,MATCH(B7150,Assumptions!$A$8:$A$12,0)))</f>
        <v>6543.954545454546</v>
      </c>
      <c r="L7150" s="16">
        <f t="shared" si="778"/>
        <v>172.7604</v>
      </c>
      <c r="M7150" s="16">
        <f t="shared" si="779"/>
        <v>327.19772727272732</v>
      </c>
      <c r="N7150" s="14">
        <f>E7150*(K7150-L7150-M7150)*IF(F7150="GHS",1,Assumptions!$B$4)</f>
        <v>183553753.62161458</v>
      </c>
      <c r="O7150" s="15">
        <f t="shared" ca="1" si="780"/>
        <v>498</v>
      </c>
      <c r="P7150" s="15" t="str">
        <f t="shared" ca="1" si="781"/>
        <v>365d+</v>
      </c>
      <c r="Q7150" s="17">
        <f ca="1">IF(P7150="0-90d",0,IF(P7150="91-180d",INDEX(Assumptions!$F$8:$F$12,MATCH(B7150,Assumptions!$A$8:$A$12,0)),IF(P7150="181-365d",INDEX(Assumptions!$G$8:$G$12,MATCH(B7150,Assumptions!$A$8:$A$12,0)),INDEX(Assumptions!$H$8:$H$12,MATCH(B7150,Assumptions!$A$8:$A$12,0)))))</f>
        <v>0.4</v>
      </c>
      <c r="R7150" s="14">
        <f t="shared" ca="1" si="782"/>
        <v>69955523.251200005</v>
      </c>
      <c r="S7150" s="14">
        <f t="shared" ca="1" si="783"/>
        <v>104933284.87680002</v>
      </c>
      <c r="T7150" s="11" t="s">
        <v>25</v>
      </c>
      <c r="U7150" s="18" t="s">
        <v>26</v>
      </c>
    </row>
    <row r="7151" spans="1:21" ht="15" customHeight="1" x14ac:dyDescent="0.15">
      <c r="A7151" s="10" t="s">
        <v>7199</v>
      </c>
      <c r="B7151" s="11" t="s">
        <v>31</v>
      </c>
      <c r="C7151" s="11" t="s">
        <v>32</v>
      </c>
      <c r="D7151" s="12">
        <v>45963</v>
      </c>
      <c r="E7151" s="11">
        <v>2194</v>
      </c>
      <c r="F7151" s="11" t="s">
        <v>33</v>
      </c>
      <c r="G7151" s="13">
        <v>2125.33</v>
      </c>
      <c r="H7151" s="14">
        <f t="shared" si="777"/>
        <v>4662974.0199999996</v>
      </c>
      <c r="I7151" s="14">
        <f>IF(F7151="GHS",H7151,H7151*Assumptions!$B$4)</f>
        <v>4662974.0199999996</v>
      </c>
      <c r="J7151" s="15" t="str">
        <f>INDEX(Assumptions!$B$8:$B$12,MATCH(B7151,Assumptions!$A$8:$A$12,0))</f>
        <v>Weighted Average</v>
      </c>
      <c r="K7151" s="16">
        <f>G7151/(1-INDEX(Assumptions!$D$8:$D$12,MATCH(B7151,Assumptions!$A$8:$A$12,0)))</f>
        <v>2951.8472222222222</v>
      </c>
      <c r="L7151" s="16">
        <f t="shared" si="778"/>
        <v>63.759899999999995</v>
      </c>
      <c r="M7151" s="16">
        <f t="shared" si="779"/>
        <v>147.5923611111111</v>
      </c>
      <c r="N7151" s="14">
        <f>E7151*(K7151-L7151-M7151)*IF(F7151="GHS",1,Assumptions!$B$4)</f>
        <v>6012645.9446777776</v>
      </c>
      <c r="O7151" s="15">
        <f t="shared" ca="1" si="780"/>
        <v>323</v>
      </c>
      <c r="P7151" s="15" t="str">
        <f t="shared" ca="1" si="781"/>
        <v>181-365d</v>
      </c>
      <c r="Q7151" s="17">
        <f ca="1">IF(P7151="0-90d",0,IF(P7151="91-180d",INDEX(Assumptions!$F$8:$F$12,MATCH(B7151,Assumptions!$A$8:$A$12,0)),IF(P7151="181-365d",INDEX(Assumptions!$G$8:$G$12,MATCH(B7151,Assumptions!$A$8:$A$12,0)),INDEX(Assumptions!$H$8:$H$12,MATCH(B7151,Assumptions!$A$8:$A$12,0)))))</f>
        <v>0.2</v>
      </c>
      <c r="R7151" s="14">
        <f t="shared" ca="1" si="782"/>
        <v>932594.804</v>
      </c>
      <c r="S7151" s="14">
        <f t="shared" ca="1" si="783"/>
        <v>3730379.2159999995</v>
      </c>
      <c r="T7151" s="11" t="s">
        <v>25</v>
      </c>
      <c r="U7151" s="18" t="s">
        <v>26</v>
      </c>
    </row>
    <row r="7152" spans="1:21" ht="15" customHeight="1" x14ac:dyDescent="0.15">
      <c r="A7152" s="10" t="s">
        <v>7200</v>
      </c>
      <c r="B7152" s="11" t="s">
        <v>31</v>
      </c>
      <c r="C7152" s="11" t="s">
        <v>32</v>
      </c>
      <c r="D7152" s="12">
        <v>45795</v>
      </c>
      <c r="E7152" s="11">
        <v>4170</v>
      </c>
      <c r="F7152" s="11" t="s">
        <v>33</v>
      </c>
      <c r="G7152" s="13">
        <v>2025.9</v>
      </c>
      <c r="H7152" s="14">
        <f t="shared" si="777"/>
        <v>8448003</v>
      </c>
      <c r="I7152" s="14">
        <f>IF(F7152="GHS",H7152,H7152*Assumptions!$B$4)</f>
        <v>8448003</v>
      </c>
      <c r="J7152" s="15" t="str">
        <f>INDEX(Assumptions!$B$8:$B$12,MATCH(B7152,Assumptions!$A$8:$A$12,0))</f>
        <v>Weighted Average</v>
      </c>
      <c r="K7152" s="16">
        <f>G7152/(1-INDEX(Assumptions!$D$8:$D$12,MATCH(B7152,Assumptions!$A$8:$A$12,0)))</f>
        <v>2813.7500000000005</v>
      </c>
      <c r="L7152" s="16">
        <f t="shared" si="778"/>
        <v>60.777000000000001</v>
      </c>
      <c r="M7152" s="16">
        <f t="shared" si="779"/>
        <v>140.68750000000003</v>
      </c>
      <c r="N7152" s="14">
        <f>E7152*(K7152-L7152-M7152)*IF(F7152="GHS",1,Assumptions!$B$4)</f>
        <v>10893230.535000002</v>
      </c>
      <c r="O7152" s="15">
        <f t="shared" ca="1" si="780"/>
        <v>491</v>
      </c>
      <c r="P7152" s="15" t="str">
        <f t="shared" ca="1" si="781"/>
        <v>365d+</v>
      </c>
      <c r="Q7152" s="17">
        <f ca="1">IF(P7152="0-90d",0,IF(P7152="91-180d",INDEX(Assumptions!$F$8:$F$12,MATCH(B7152,Assumptions!$A$8:$A$12,0)),IF(P7152="181-365d",INDEX(Assumptions!$G$8:$G$12,MATCH(B7152,Assumptions!$A$8:$A$12,0)),INDEX(Assumptions!$H$8:$H$12,MATCH(B7152,Assumptions!$A$8:$A$12,0)))))</f>
        <v>0.6</v>
      </c>
      <c r="R7152" s="14">
        <f t="shared" ca="1" si="782"/>
        <v>5068801.8</v>
      </c>
      <c r="S7152" s="14">
        <f t="shared" ca="1" si="783"/>
        <v>3379201.2</v>
      </c>
      <c r="T7152" s="11" t="s">
        <v>25</v>
      </c>
      <c r="U7152" s="18" t="s">
        <v>26</v>
      </c>
    </row>
    <row r="7153" spans="1:21" ht="15" customHeight="1" x14ac:dyDescent="0.15">
      <c r="A7153" s="10" t="s">
        <v>7201</v>
      </c>
      <c r="B7153" s="11" t="s">
        <v>28</v>
      </c>
      <c r="C7153" s="11" t="s">
        <v>38</v>
      </c>
      <c r="D7153" s="12">
        <v>45937</v>
      </c>
      <c r="E7153" s="11">
        <v>4100</v>
      </c>
      <c r="F7153" s="11" t="s">
        <v>24</v>
      </c>
      <c r="G7153" s="13">
        <v>9323.07</v>
      </c>
      <c r="H7153" s="14">
        <f t="shared" si="777"/>
        <v>38224587</v>
      </c>
      <c r="I7153" s="14">
        <f>IF(F7153="GHS",H7153,H7153*Assumptions!$B$4)</f>
        <v>412825539.60000002</v>
      </c>
      <c r="J7153" s="15" t="str">
        <f>INDEX(Assumptions!$B$8:$B$12,MATCH(B7153,Assumptions!$A$8:$A$12,0))</f>
        <v>Fair Value Less Costs to Sell</v>
      </c>
      <c r="K7153" s="16">
        <f>G7153/(1-INDEX(Assumptions!$D$8:$D$12,MATCH(B7153,Assumptions!$A$8:$A$12,0)))</f>
        <v>10594.397727272726</v>
      </c>
      <c r="L7153" s="16">
        <f t="shared" si="778"/>
        <v>279.69209999999998</v>
      </c>
      <c r="M7153" s="16">
        <f t="shared" si="779"/>
        <v>529.71988636363631</v>
      </c>
      <c r="N7153" s="14">
        <f>E7153*(K7153-L7153-M7153)*IF(F7153="GHS",1,Assumptions!$B$4)</f>
        <v>433279168.60745448</v>
      </c>
      <c r="O7153" s="15">
        <f t="shared" ca="1" si="780"/>
        <v>349</v>
      </c>
      <c r="P7153" s="15" t="str">
        <f t="shared" ca="1" si="781"/>
        <v>181-365d</v>
      </c>
      <c r="Q7153" s="17">
        <f ca="1">IF(P7153="0-90d",0,IF(P7153="91-180d",INDEX(Assumptions!$F$8:$F$12,MATCH(B7153,Assumptions!$A$8:$A$12,0)),IF(P7153="181-365d",INDEX(Assumptions!$G$8:$G$12,MATCH(B7153,Assumptions!$A$8:$A$12,0)),INDEX(Assumptions!$H$8:$H$12,MATCH(B7153,Assumptions!$A$8:$A$12,0)))))</f>
        <v>0.1</v>
      </c>
      <c r="R7153" s="14">
        <f t="shared" ca="1" si="782"/>
        <v>41282553.960000008</v>
      </c>
      <c r="S7153" s="14">
        <f t="shared" ca="1" si="783"/>
        <v>371542985.63999999</v>
      </c>
      <c r="T7153" s="11" t="s">
        <v>25</v>
      </c>
      <c r="U7153" s="18" t="s">
        <v>26</v>
      </c>
    </row>
    <row r="7154" spans="1:21" ht="15" customHeight="1" x14ac:dyDescent="0.15">
      <c r="A7154" s="10" t="s">
        <v>7202</v>
      </c>
      <c r="B7154" s="11" t="s">
        <v>22</v>
      </c>
      <c r="C7154" s="11" t="s">
        <v>81</v>
      </c>
      <c r="D7154" s="12">
        <v>45775</v>
      </c>
      <c r="E7154" s="11">
        <v>3136</v>
      </c>
      <c r="F7154" s="11" t="s">
        <v>24</v>
      </c>
      <c r="G7154" s="13">
        <v>25158.17</v>
      </c>
      <c r="H7154" s="14">
        <f t="shared" si="777"/>
        <v>78896021.11999999</v>
      </c>
      <c r="I7154" s="14">
        <f>IF(F7154="GHS",H7154,H7154*Assumptions!$B$4)</f>
        <v>852077028.09599996</v>
      </c>
      <c r="J7154" s="15" t="str">
        <f>INDEX(Assumptions!$B$8:$B$12,MATCH(B7154,Assumptions!$A$8:$A$12,0))</f>
        <v>FIFO</v>
      </c>
      <c r="K7154" s="16">
        <f>G7154/(1-INDEX(Assumptions!$D$8:$D$12,MATCH(B7154,Assumptions!$A$8:$A$12,0)))</f>
        <v>30680.695121951216</v>
      </c>
      <c r="L7154" s="16">
        <f t="shared" si="778"/>
        <v>754.74509999999987</v>
      </c>
      <c r="M7154" s="16">
        <f t="shared" si="779"/>
        <v>1534.0347560975608</v>
      </c>
      <c r="N7154" s="14">
        <f>E7154*(K7154-L7154-M7154)*IF(F7154="GHS",1,Assumptions!$B$4)</f>
        <v>961600099.75614429</v>
      </c>
      <c r="O7154" s="15">
        <f t="shared" ca="1" si="780"/>
        <v>511</v>
      </c>
      <c r="P7154" s="15" t="str">
        <f t="shared" ca="1" si="781"/>
        <v>365d+</v>
      </c>
      <c r="Q7154" s="17">
        <f ca="1">IF(P7154="0-90d",0,IF(P7154="91-180d",INDEX(Assumptions!$F$8:$F$12,MATCH(B7154,Assumptions!$A$8:$A$12,0)),IF(P7154="181-365d",INDEX(Assumptions!$G$8:$G$12,MATCH(B7154,Assumptions!$A$8:$A$12,0)),INDEX(Assumptions!$H$8:$H$12,MATCH(B7154,Assumptions!$A$8:$A$12,0)))))</f>
        <v>0.5</v>
      </c>
      <c r="R7154" s="14">
        <f t="shared" ca="1" si="782"/>
        <v>426038514.04799998</v>
      </c>
      <c r="S7154" s="14">
        <f t="shared" ca="1" si="783"/>
        <v>426038514.04799998</v>
      </c>
      <c r="T7154" s="11" t="s">
        <v>25</v>
      </c>
      <c r="U7154" s="18" t="s">
        <v>26</v>
      </c>
    </row>
    <row r="7155" spans="1:21" ht="15" customHeight="1" x14ac:dyDescent="0.15">
      <c r="A7155" s="10" t="s">
        <v>7203</v>
      </c>
      <c r="B7155" s="11" t="s">
        <v>41</v>
      </c>
      <c r="C7155" s="11" t="s">
        <v>42</v>
      </c>
      <c r="D7155" s="12">
        <v>46111</v>
      </c>
      <c r="E7155" s="11">
        <v>823</v>
      </c>
      <c r="F7155" s="11" t="s">
        <v>33</v>
      </c>
      <c r="G7155" s="13">
        <v>329.54</v>
      </c>
      <c r="H7155" s="14">
        <f t="shared" si="777"/>
        <v>271211.42000000004</v>
      </c>
      <c r="I7155" s="14">
        <f>IF(F7155="GHS",H7155,H7155*Assumptions!$B$4)</f>
        <v>271211.42000000004</v>
      </c>
      <c r="J7155" s="15" t="str">
        <f>INDEX(Assumptions!$B$8:$B$12,MATCH(B7155,Assumptions!$A$8:$A$12,0))</f>
        <v>Weighted Average</v>
      </c>
      <c r="K7155" s="16">
        <f>G7155/(1-INDEX(Assumptions!$D$8:$D$12,MATCH(B7155,Assumptions!$A$8:$A$12,0)))</f>
        <v>506.98461538461538</v>
      </c>
      <c r="L7155" s="16">
        <f t="shared" si="778"/>
        <v>9.8862000000000005</v>
      </c>
      <c r="M7155" s="16">
        <f t="shared" si="779"/>
        <v>25.349230769230772</v>
      </c>
      <c r="N7155" s="14">
        <f>E7155*(K7155-L7155-M7155)*IF(F7155="GHS",1,Assumptions!$B$4)</f>
        <v>388249.57893846155</v>
      </c>
      <c r="O7155" s="15">
        <f t="shared" ca="1" si="780"/>
        <v>175</v>
      </c>
      <c r="P7155" s="15" t="str">
        <f t="shared" ca="1" si="781"/>
        <v>91-180d</v>
      </c>
      <c r="Q7155" s="17">
        <f ca="1">IF(P7155="0-90d",0,IF(P7155="91-180d",INDEX(Assumptions!$F$8:$F$12,MATCH(B7155,Assumptions!$A$8:$A$12,0)),IF(P7155="181-365d",INDEX(Assumptions!$G$8:$G$12,MATCH(B7155,Assumptions!$A$8:$A$12,0)),INDEX(Assumptions!$H$8:$H$12,MATCH(B7155,Assumptions!$A$8:$A$12,0)))))</f>
        <v>0.1</v>
      </c>
      <c r="R7155" s="14">
        <f t="shared" ca="1" si="782"/>
        <v>27121.142000000007</v>
      </c>
      <c r="S7155" s="14">
        <f t="shared" ca="1" si="783"/>
        <v>244090.27800000005</v>
      </c>
      <c r="T7155" s="11" t="s">
        <v>25</v>
      </c>
      <c r="U7155" s="18" t="s">
        <v>26</v>
      </c>
    </row>
    <row r="7156" spans="1:21" ht="15" customHeight="1" x14ac:dyDescent="0.15">
      <c r="A7156" s="10" t="s">
        <v>7204</v>
      </c>
      <c r="B7156" s="11" t="s">
        <v>28</v>
      </c>
      <c r="C7156" s="11" t="s">
        <v>29</v>
      </c>
      <c r="D7156" s="12">
        <v>46062</v>
      </c>
      <c r="E7156" s="11">
        <v>2605</v>
      </c>
      <c r="F7156" s="11" t="s">
        <v>24</v>
      </c>
      <c r="G7156" s="13">
        <v>11052.3</v>
      </c>
      <c r="H7156" s="14">
        <f t="shared" si="777"/>
        <v>28791241.499999996</v>
      </c>
      <c r="I7156" s="14">
        <f>IF(F7156="GHS",H7156,H7156*Assumptions!$B$4)</f>
        <v>310945408.19999999</v>
      </c>
      <c r="J7156" s="15" t="str">
        <f>INDEX(Assumptions!$B$8:$B$12,MATCH(B7156,Assumptions!$A$8:$A$12,0))</f>
        <v>Fair Value Less Costs to Sell</v>
      </c>
      <c r="K7156" s="16">
        <f>G7156/(1-INDEX(Assumptions!$D$8:$D$12,MATCH(B7156,Assumptions!$A$8:$A$12,0)))</f>
        <v>12559.431818181818</v>
      </c>
      <c r="L7156" s="16">
        <f t="shared" si="778"/>
        <v>331.56899999999996</v>
      </c>
      <c r="M7156" s="16">
        <f t="shared" si="779"/>
        <v>627.97159090909099</v>
      </c>
      <c r="N7156" s="14">
        <f>E7156*(K7156-L7156-M7156)*IF(F7156="GHS",1,Assumptions!$B$4)</f>
        <v>326351339.78809094</v>
      </c>
      <c r="O7156" s="15">
        <f t="shared" ca="1" si="780"/>
        <v>224</v>
      </c>
      <c r="P7156" s="15" t="str">
        <f t="shared" ca="1" si="781"/>
        <v>181-365d</v>
      </c>
      <c r="Q7156" s="17">
        <f ca="1">IF(P7156="0-90d",0,IF(P7156="91-180d",INDEX(Assumptions!$F$8:$F$12,MATCH(B7156,Assumptions!$A$8:$A$12,0)),IF(P7156="181-365d",INDEX(Assumptions!$G$8:$G$12,MATCH(B7156,Assumptions!$A$8:$A$12,0)),INDEX(Assumptions!$H$8:$H$12,MATCH(B7156,Assumptions!$A$8:$A$12,0)))))</f>
        <v>0.1</v>
      </c>
      <c r="R7156" s="14">
        <f t="shared" ca="1" si="782"/>
        <v>31094540.82</v>
      </c>
      <c r="S7156" s="14">
        <f t="shared" ca="1" si="783"/>
        <v>279850867.38</v>
      </c>
      <c r="T7156" s="11" t="s">
        <v>25</v>
      </c>
      <c r="U7156" s="18" t="s">
        <v>26</v>
      </c>
    </row>
    <row r="7157" spans="1:21" ht="15" customHeight="1" x14ac:dyDescent="0.15">
      <c r="A7157" s="10" t="s">
        <v>7205</v>
      </c>
      <c r="B7157" s="11" t="s">
        <v>41</v>
      </c>
      <c r="C7157" s="11" t="s">
        <v>42</v>
      </c>
      <c r="D7157" s="12">
        <v>45762</v>
      </c>
      <c r="E7157" s="11">
        <v>3173</v>
      </c>
      <c r="F7157" s="11" t="s">
        <v>33</v>
      </c>
      <c r="G7157" s="13">
        <v>305.45999999999998</v>
      </c>
      <c r="H7157" s="14">
        <f t="shared" si="777"/>
        <v>969224.58</v>
      </c>
      <c r="I7157" s="14">
        <f>IF(F7157="GHS",H7157,H7157*Assumptions!$B$4)</f>
        <v>969224.58</v>
      </c>
      <c r="J7157" s="15" t="str">
        <f>INDEX(Assumptions!$B$8:$B$12,MATCH(B7157,Assumptions!$A$8:$A$12,0))</f>
        <v>Weighted Average</v>
      </c>
      <c r="K7157" s="16">
        <f>G7157/(1-INDEX(Assumptions!$D$8:$D$12,MATCH(B7157,Assumptions!$A$8:$A$12,0)))</f>
        <v>469.93846153846147</v>
      </c>
      <c r="L7157" s="16">
        <f t="shared" si="778"/>
        <v>9.1637999999999984</v>
      </c>
      <c r="M7157" s="16">
        <f t="shared" si="779"/>
        <v>23.496923076923075</v>
      </c>
      <c r="N7157" s="14">
        <f>E7157*(K7157-L7157-M7157)*IF(F7157="GHS",1,Assumptions!$B$4)</f>
        <v>1387482.2641384616</v>
      </c>
      <c r="O7157" s="15">
        <f t="shared" ca="1" si="780"/>
        <v>524</v>
      </c>
      <c r="P7157" s="15" t="str">
        <f t="shared" ca="1" si="781"/>
        <v>365d+</v>
      </c>
      <c r="Q7157" s="17">
        <f ca="1">IF(P7157="0-90d",0,IF(P7157="91-180d",INDEX(Assumptions!$F$8:$F$12,MATCH(B7157,Assumptions!$A$8:$A$12,0)),IF(P7157="181-365d",INDEX(Assumptions!$G$8:$G$12,MATCH(B7157,Assumptions!$A$8:$A$12,0)),INDEX(Assumptions!$H$8:$H$12,MATCH(B7157,Assumptions!$A$8:$A$12,0)))))</f>
        <v>0.8</v>
      </c>
      <c r="R7157" s="14">
        <f t="shared" ca="1" si="782"/>
        <v>775379.66399999999</v>
      </c>
      <c r="S7157" s="14">
        <f t="shared" ca="1" si="783"/>
        <v>193844.91599999997</v>
      </c>
      <c r="T7157" s="11" t="s">
        <v>25</v>
      </c>
      <c r="U7157" s="18" t="s">
        <v>26</v>
      </c>
    </row>
    <row r="7158" spans="1:21" ht="15" customHeight="1" x14ac:dyDescent="0.15">
      <c r="A7158" s="10" t="s">
        <v>7206</v>
      </c>
      <c r="B7158" s="11" t="s">
        <v>46</v>
      </c>
      <c r="C7158" s="11" t="s">
        <v>47</v>
      </c>
      <c r="D7158" s="12">
        <v>45989</v>
      </c>
      <c r="E7158" s="11">
        <v>2143</v>
      </c>
      <c r="F7158" s="11" t="s">
        <v>33</v>
      </c>
      <c r="G7158" s="13">
        <v>388753.72</v>
      </c>
      <c r="H7158" s="14">
        <f t="shared" si="777"/>
        <v>833099221.95999992</v>
      </c>
      <c r="I7158" s="14">
        <f>IF(F7158="GHS",H7158,H7158*Assumptions!$B$4)</f>
        <v>833099221.95999992</v>
      </c>
      <c r="J7158" s="15" t="str">
        <f>INDEX(Assumptions!$B$8:$B$12,MATCH(B7158,Assumptions!$A$8:$A$12,0))</f>
        <v>Specific Identification</v>
      </c>
      <c r="K7158" s="16">
        <f>G7158/(1-INDEX(Assumptions!$D$8:$D$12,MATCH(B7158,Assumptions!$A$8:$A$12,0)))</f>
        <v>498402.20512820507</v>
      </c>
      <c r="L7158" s="16">
        <f t="shared" si="778"/>
        <v>11662.611599999998</v>
      </c>
      <c r="M7158" s="16">
        <f t="shared" si="779"/>
        <v>24920.110256410255</v>
      </c>
      <c r="N7158" s="14">
        <f>E7158*(K7158-L7158-M7158)*IF(F7158="GHS",1,Assumptions!$B$4)</f>
        <v>989679152.65145624</v>
      </c>
      <c r="O7158" s="15">
        <f t="shared" ca="1" si="780"/>
        <v>297</v>
      </c>
      <c r="P7158" s="15" t="str">
        <f t="shared" ca="1" si="781"/>
        <v>181-365d</v>
      </c>
      <c r="Q7158" s="17">
        <f ca="1">IF(P7158="0-90d",0,IF(P7158="91-180d",INDEX(Assumptions!$F$8:$F$12,MATCH(B7158,Assumptions!$A$8:$A$12,0)),IF(P7158="181-365d",INDEX(Assumptions!$G$8:$G$12,MATCH(B7158,Assumptions!$A$8:$A$12,0)),INDEX(Assumptions!$H$8:$H$12,MATCH(B7158,Assumptions!$A$8:$A$12,0)))))</f>
        <v>0.05</v>
      </c>
      <c r="R7158" s="14">
        <f t="shared" ca="1" si="782"/>
        <v>41654961.097999997</v>
      </c>
      <c r="S7158" s="14">
        <f t="shared" ca="1" si="783"/>
        <v>791444260.86199987</v>
      </c>
      <c r="T7158" s="11" t="s">
        <v>25</v>
      </c>
      <c r="U7158" s="18" t="s">
        <v>36</v>
      </c>
    </row>
    <row r="7159" spans="1:21" ht="15" customHeight="1" x14ac:dyDescent="0.15">
      <c r="A7159" s="10" t="s">
        <v>7207</v>
      </c>
      <c r="B7159" s="11" t="s">
        <v>31</v>
      </c>
      <c r="C7159" s="11" t="s">
        <v>32</v>
      </c>
      <c r="D7159" s="12">
        <v>46080</v>
      </c>
      <c r="E7159" s="11">
        <v>345</v>
      </c>
      <c r="F7159" s="11" t="s">
        <v>33</v>
      </c>
      <c r="G7159" s="13">
        <v>2181.73</v>
      </c>
      <c r="H7159" s="14">
        <f t="shared" si="777"/>
        <v>752696.85</v>
      </c>
      <c r="I7159" s="14">
        <f>IF(F7159="GHS",H7159,H7159*Assumptions!$B$4)</f>
        <v>752696.85</v>
      </c>
      <c r="J7159" s="15" t="str">
        <f>INDEX(Assumptions!$B$8:$B$12,MATCH(B7159,Assumptions!$A$8:$A$12,0))</f>
        <v>Weighted Average</v>
      </c>
      <c r="K7159" s="16">
        <f>G7159/(1-INDEX(Assumptions!$D$8:$D$12,MATCH(B7159,Assumptions!$A$8:$A$12,0)))</f>
        <v>3030.1805555555557</v>
      </c>
      <c r="L7159" s="16">
        <f t="shared" si="778"/>
        <v>65.451899999999995</v>
      </c>
      <c r="M7159" s="16">
        <f t="shared" si="779"/>
        <v>151.50902777777779</v>
      </c>
      <c r="N7159" s="14">
        <f>E7159*(K7159-L7159-M7159)*IF(F7159="GHS",1,Assumptions!$B$4)</f>
        <v>970560.77158333338</v>
      </c>
      <c r="O7159" s="15">
        <f t="shared" ca="1" si="780"/>
        <v>206</v>
      </c>
      <c r="P7159" s="15" t="str">
        <f t="shared" ca="1" si="781"/>
        <v>181-365d</v>
      </c>
      <c r="Q7159" s="17">
        <f ca="1">IF(P7159="0-90d",0,IF(P7159="91-180d",INDEX(Assumptions!$F$8:$F$12,MATCH(B7159,Assumptions!$A$8:$A$12,0)),IF(P7159="181-365d",INDEX(Assumptions!$G$8:$G$12,MATCH(B7159,Assumptions!$A$8:$A$12,0)),INDEX(Assumptions!$H$8:$H$12,MATCH(B7159,Assumptions!$A$8:$A$12,0)))))</f>
        <v>0.2</v>
      </c>
      <c r="R7159" s="14">
        <f t="shared" ca="1" si="782"/>
        <v>150539.37</v>
      </c>
      <c r="S7159" s="14">
        <f t="shared" ca="1" si="783"/>
        <v>602157.48</v>
      </c>
      <c r="T7159" s="11" t="s">
        <v>25</v>
      </c>
      <c r="U7159" s="18" t="s">
        <v>36</v>
      </c>
    </row>
    <row r="7160" spans="1:21" ht="15" customHeight="1" x14ac:dyDescent="0.15">
      <c r="A7160" s="10" t="s">
        <v>7208</v>
      </c>
      <c r="B7160" s="11" t="s">
        <v>31</v>
      </c>
      <c r="C7160" s="11" t="s">
        <v>32</v>
      </c>
      <c r="D7160" s="12">
        <v>45825</v>
      </c>
      <c r="E7160" s="11">
        <v>4403</v>
      </c>
      <c r="F7160" s="11" t="s">
        <v>33</v>
      </c>
      <c r="G7160" s="13">
        <v>5918.12</v>
      </c>
      <c r="H7160" s="14">
        <f t="shared" si="777"/>
        <v>26057482.359999999</v>
      </c>
      <c r="I7160" s="14">
        <f>IF(F7160="GHS",H7160,H7160*Assumptions!$B$4)</f>
        <v>26057482.359999999</v>
      </c>
      <c r="J7160" s="15" t="str">
        <f>INDEX(Assumptions!$B$8:$B$12,MATCH(B7160,Assumptions!$A$8:$A$12,0))</f>
        <v>Weighted Average</v>
      </c>
      <c r="K7160" s="16">
        <f>G7160/(1-INDEX(Assumptions!$D$8:$D$12,MATCH(B7160,Assumptions!$A$8:$A$12,0)))</f>
        <v>8219.6111111111113</v>
      </c>
      <c r="L7160" s="16">
        <f t="shared" si="778"/>
        <v>177.5436</v>
      </c>
      <c r="M7160" s="16">
        <f t="shared" si="779"/>
        <v>410.98055555555561</v>
      </c>
      <c r="N7160" s="14">
        <f>E7160*(K7160-L7160-M7160)*IF(F7160="GHS",1,Assumptions!$B$4)</f>
        <v>33599675.865311109</v>
      </c>
      <c r="O7160" s="15">
        <f t="shared" ca="1" si="780"/>
        <v>461</v>
      </c>
      <c r="P7160" s="15" t="str">
        <f t="shared" ca="1" si="781"/>
        <v>365d+</v>
      </c>
      <c r="Q7160" s="17">
        <f ca="1">IF(P7160="0-90d",0,IF(P7160="91-180d",INDEX(Assumptions!$F$8:$F$12,MATCH(B7160,Assumptions!$A$8:$A$12,0)),IF(P7160="181-365d",INDEX(Assumptions!$G$8:$G$12,MATCH(B7160,Assumptions!$A$8:$A$12,0)),INDEX(Assumptions!$H$8:$H$12,MATCH(B7160,Assumptions!$A$8:$A$12,0)))))</f>
        <v>0.6</v>
      </c>
      <c r="R7160" s="14">
        <f t="shared" ca="1" si="782"/>
        <v>15634489.415999999</v>
      </c>
      <c r="S7160" s="14">
        <f t="shared" ca="1" si="783"/>
        <v>10422992.944</v>
      </c>
      <c r="T7160" s="11" t="s">
        <v>25</v>
      </c>
      <c r="U7160" s="18" t="s">
        <v>26</v>
      </c>
    </row>
    <row r="7161" spans="1:21" ht="15" customHeight="1" x14ac:dyDescent="0.15">
      <c r="A7161" s="10" t="s">
        <v>7209</v>
      </c>
      <c r="B7161" s="11" t="s">
        <v>41</v>
      </c>
      <c r="C7161" s="11" t="s">
        <v>115</v>
      </c>
      <c r="D7161" s="12">
        <v>45757</v>
      </c>
      <c r="E7161" s="11">
        <v>1328</v>
      </c>
      <c r="F7161" s="11" t="s">
        <v>33</v>
      </c>
      <c r="G7161" s="13">
        <v>584.66</v>
      </c>
      <c r="H7161" s="14">
        <f t="shared" si="777"/>
        <v>776428.48</v>
      </c>
      <c r="I7161" s="14">
        <f>IF(F7161="GHS",H7161,H7161*Assumptions!$B$4)</f>
        <v>776428.48</v>
      </c>
      <c r="J7161" s="15" t="str">
        <f>INDEX(Assumptions!$B$8:$B$12,MATCH(B7161,Assumptions!$A$8:$A$12,0))</f>
        <v>Weighted Average</v>
      </c>
      <c r="K7161" s="16">
        <f>G7161/(1-INDEX(Assumptions!$D$8:$D$12,MATCH(B7161,Assumptions!$A$8:$A$12,0)))</f>
        <v>899.47692307692296</v>
      </c>
      <c r="L7161" s="16">
        <f t="shared" si="778"/>
        <v>17.5398</v>
      </c>
      <c r="M7161" s="16">
        <f t="shared" si="779"/>
        <v>44.973846153846154</v>
      </c>
      <c r="N7161" s="14">
        <f>E7161*(K7161-L7161-M7161)*IF(F7161="GHS",1,Assumptions!$B$4)</f>
        <v>1111487.2317538459</v>
      </c>
      <c r="O7161" s="15">
        <f t="shared" ca="1" si="780"/>
        <v>529</v>
      </c>
      <c r="P7161" s="15" t="str">
        <f t="shared" ca="1" si="781"/>
        <v>365d+</v>
      </c>
      <c r="Q7161" s="17">
        <f ca="1">IF(P7161="0-90d",0,IF(P7161="91-180d",INDEX(Assumptions!$F$8:$F$12,MATCH(B7161,Assumptions!$A$8:$A$12,0)),IF(P7161="181-365d",INDEX(Assumptions!$G$8:$G$12,MATCH(B7161,Assumptions!$A$8:$A$12,0)),INDEX(Assumptions!$H$8:$H$12,MATCH(B7161,Assumptions!$A$8:$A$12,0)))))</f>
        <v>0.8</v>
      </c>
      <c r="R7161" s="14">
        <f t="shared" ca="1" si="782"/>
        <v>621142.78399999999</v>
      </c>
      <c r="S7161" s="14">
        <f t="shared" ca="1" si="783"/>
        <v>155285.696</v>
      </c>
      <c r="T7161" s="11" t="s">
        <v>25</v>
      </c>
      <c r="U7161" s="18" t="s">
        <v>26</v>
      </c>
    </row>
    <row r="7162" spans="1:21" ht="15" customHeight="1" x14ac:dyDescent="0.15">
      <c r="A7162" s="10" t="s">
        <v>7210</v>
      </c>
      <c r="B7162" s="11" t="s">
        <v>31</v>
      </c>
      <c r="C7162" s="11" t="s">
        <v>32</v>
      </c>
      <c r="D7162" s="12">
        <v>45982</v>
      </c>
      <c r="E7162" s="11">
        <v>4773</v>
      </c>
      <c r="F7162" s="11" t="s">
        <v>33</v>
      </c>
      <c r="G7162" s="13">
        <v>932.84</v>
      </c>
      <c r="H7162" s="14">
        <f t="shared" si="777"/>
        <v>4452445.32</v>
      </c>
      <c r="I7162" s="14">
        <f>IF(F7162="GHS",H7162,H7162*Assumptions!$B$4)</f>
        <v>4452445.32</v>
      </c>
      <c r="J7162" s="15" t="str">
        <f>INDEX(Assumptions!$B$8:$B$12,MATCH(B7162,Assumptions!$A$8:$A$12,0))</f>
        <v>Weighted Average</v>
      </c>
      <c r="K7162" s="16">
        <f>G7162/(1-INDEX(Assumptions!$D$8:$D$12,MATCH(B7162,Assumptions!$A$8:$A$12,0)))</f>
        <v>1295.6111111111113</v>
      </c>
      <c r="L7162" s="16">
        <f t="shared" si="778"/>
        <v>27.985199999999999</v>
      </c>
      <c r="M7162" s="16">
        <f t="shared" si="779"/>
        <v>64.780555555555566</v>
      </c>
      <c r="N7162" s="14">
        <f>E7162*(K7162-L7162-M7162)*IF(F7162="GHS",1,Assumptions!$B$4)</f>
        <v>5741180.8820666671</v>
      </c>
      <c r="O7162" s="15">
        <f t="shared" ca="1" si="780"/>
        <v>304</v>
      </c>
      <c r="P7162" s="15" t="str">
        <f t="shared" ca="1" si="781"/>
        <v>181-365d</v>
      </c>
      <c r="Q7162" s="17">
        <f ca="1">IF(P7162="0-90d",0,IF(P7162="91-180d",INDEX(Assumptions!$F$8:$F$12,MATCH(B7162,Assumptions!$A$8:$A$12,0)),IF(P7162="181-365d",INDEX(Assumptions!$G$8:$G$12,MATCH(B7162,Assumptions!$A$8:$A$12,0)),INDEX(Assumptions!$H$8:$H$12,MATCH(B7162,Assumptions!$A$8:$A$12,0)))))</f>
        <v>0.2</v>
      </c>
      <c r="R7162" s="14">
        <f t="shared" ca="1" si="782"/>
        <v>890489.06400000013</v>
      </c>
      <c r="S7162" s="14">
        <f t="shared" ca="1" si="783"/>
        <v>3561956.2560000001</v>
      </c>
      <c r="T7162" s="11" t="s">
        <v>25</v>
      </c>
      <c r="U7162" s="18" t="s">
        <v>36</v>
      </c>
    </row>
    <row r="7163" spans="1:21" ht="15" customHeight="1" x14ac:dyDescent="0.15">
      <c r="A7163" s="10" t="s">
        <v>7211</v>
      </c>
      <c r="B7163" s="11" t="s">
        <v>46</v>
      </c>
      <c r="C7163" s="11" t="s">
        <v>47</v>
      </c>
      <c r="D7163" s="12">
        <v>46223</v>
      </c>
      <c r="E7163" s="11">
        <v>2912</v>
      </c>
      <c r="F7163" s="11" t="s">
        <v>33</v>
      </c>
      <c r="G7163" s="13">
        <v>557097.18999999994</v>
      </c>
      <c r="H7163" s="14">
        <f t="shared" si="777"/>
        <v>1622267017.2799997</v>
      </c>
      <c r="I7163" s="14">
        <f>IF(F7163="GHS",H7163,H7163*Assumptions!$B$4)</f>
        <v>1622267017.2799997</v>
      </c>
      <c r="J7163" s="15" t="str">
        <f>INDEX(Assumptions!$B$8:$B$12,MATCH(B7163,Assumptions!$A$8:$A$12,0))</f>
        <v>Specific Identification</v>
      </c>
      <c r="K7163" s="16">
        <f>G7163/(1-INDEX(Assumptions!$D$8:$D$12,MATCH(B7163,Assumptions!$A$8:$A$12,0)))</f>
        <v>714227.16666666663</v>
      </c>
      <c r="L7163" s="16">
        <f t="shared" si="778"/>
        <v>16712.915699999998</v>
      </c>
      <c r="M7163" s="16">
        <f t="shared" si="779"/>
        <v>35711.35833333333</v>
      </c>
      <c r="N7163" s="14">
        <f>E7163*(K7163-L7163-M7163)*IF(F7163="GHS",1,Assumptions!$B$4)</f>
        <v>1927170023.3482666</v>
      </c>
      <c r="O7163" s="15">
        <f t="shared" ca="1" si="780"/>
        <v>63</v>
      </c>
      <c r="P7163" s="15" t="str">
        <f t="shared" ca="1" si="781"/>
        <v>0-90d</v>
      </c>
      <c r="Q7163" s="17">
        <f ca="1">IF(P7163="0-90d",0,IF(P7163="91-180d",INDEX(Assumptions!$F$8:$F$12,MATCH(B7163,Assumptions!$A$8:$A$12,0)),IF(P7163="181-365d",INDEX(Assumptions!$G$8:$G$12,MATCH(B7163,Assumptions!$A$8:$A$12,0)),INDEX(Assumptions!$H$8:$H$12,MATCH(B7163,Assumptions!$A$8:$A$12,0)))))</f>
        <v>0</v>
      </c>
      <c r="R7163" s="14">
        <f t="shared" ca="1" si="782"/>
        <v>0</v>
      </c>
      <c r="S7163" s="14">
        <f t="shared" ca="1" si="783"/>
        <v>1622267017.2799997</v>
      </c>
      <c r="T7163" s="11" t="s">
        <v>25</v>
      </c>
      <c r="U7163" s="18" t="s">
        <v>26</v>
      </c>
    </row>
    <row r="7164" spans="1:21" ht="15" customHeight="1" x14ac:dyDescent="0.15">
      <c r="A7164" s="10" t="s">
        <v>7212</v>
      </c>
      <c r="B7164" s="11" t="s">
        <v>46</v>
      </c>
      <c r="C7164" s="11" t="s">
        <v>47</v>
      </c>
      <c r="D7164" s="12">
        <v>45770</v>
      </c>
      <c r="E7164" s="11">
        <v>3742</v>
      </c>
      <c r="F7164" s="11" t="s">
        <v>33</v>
      </c>
      <c r="G7164" s="13">
        <v>479308.31</v>
      </c>
      <c r="H7164" s="14">
        <f t="shared" si="777"/>
        <v>1793571696.02</v>
      </c>
      <c r="I7164" s="14">
        <f>IF(F7164="GHS",H7164,H7164*Assumptions!$B$4)</f>
        <v>1793571696.02</v>
      </c>
      <c r="J7164" s="15" t="str">
        <f>INDEX(Assumptions!$B$8:$B$12,MATCH(B7164,Assumptions!$A$8:$A$12,0))</f>
        <v>Specific Identification</v>
      </c>
      <c r="K7164" s="16">
        <f>G7164/(1-INDEX(Assumptions!$D$8:$D$12,MATCH(B7164,Assumptions!$A$8:$A$12,0)))</f>
        <v>614497.83333333326</v>
      </c>
      <c r="L7164" s="16">
        <f t="shared" si="778"/>
        <v>14379.249299999999</v>
      </c>
      <c r="M7164" s="16">
        <f t="shared" si="779"/>
        <v>30724.891666666663</v>
      </c>
      <c r="N7164" s="14">
        <f>E7164*(K7164-L7164-M7164)*IF(F7164="GHS",1,Assumptions!$B$4)</f>
        <v>2130671196.8360665</v>
      </c>
      <c r="O7164" s="15">
        <f t="shared" ca="1" si="780"/>
        <v>516</v>
      </c>
      <c r="P7164" s="15" t="str">
        <f t="shared" ca="1" si="781"/>
        <v>365d+</v>
      </c>
      <c r="Q7164" s="17">
        <f ca="1">IF(P7164="0-90d",0,IF(P7164="91-180d",INDEX(Assumptions!$F$8:$F$12,MATCH(B7164,Assumptions!$A$8:$A$12,0)),IF(P7164="181-365d",INDEX(Assumptions!$G$8:$G$12,MATCH(B7164,Assumptions!$A$8:$A$12,0)),INDEX(Assumptions!$H$8:$H$12,MATCH(B7164,Assumptions!$A$8:$A$12,0)))))</f>
        <v>0.15</v>
      </c>
      <c r="R7164" s="14">
        <f t="shared" ca="1" si="782"/>
        <v>269035754.403</v>
      </c>
      <c r="S7164" s="14">
        <f t="shared" ca="1" si="783"/>
        <v>1524535941.6170001</v>
      </c>
      <c r="T7164" s="11" t="s">
        <v>25</v>
      </c>
      <c r="U7164" s="18" t="s">
        <v>26</v>
      </c>
    </row>
    <row r="7165" spans="1:21" ht="15" customHeight="1" x14ac:dyDescent="0.15">
      <c r="A7165" s="10" t="s">
        <v>7213</v>
      </c>
      <c r="B7165" s="11" t="s">
        <v>41</v>
      </c>
      <c r="C7165" s="11" t="s">
        <v>44</v>
      </c>
      <c r="D7165" s="12">
        <v>45820</v>
      </c>
      <c r="E7165" s="11">
        <v>1712</v>
      </c>
      <c r="F7165" s="11" t="s">
        <v>33</v>
      </c>
      <c r="G7165" s="13">
        <v>299</v>
      </c>
      <c r="H7165" s="14">
        <f t="shared" si="777"/>
        <v>511888</v>
      </c>
      <c r="I7165" s="14">
        <f>IF(F7165="GHS",H7165,H7165*Assumptions!$B$4)</f>
        <v>511888</v>
      </c>
      <c r="J7165" s="15" t="str">
        <f>INDEX(Assumptions!$B$8:$B$12,MATCH(B7165,Assumptions!$A$8:$A$12,0))</f>
        <v>Weighted Average</v>
      </c>
      <c r="K7165" s="16">
        <f>G7165/(1-INDEX(Assumptions!$D$8:$D$12,MATCH(B7165,Assumptions!$A$8:$A$12,0)))</f>
        <v>460</v>
      </c>
      <c r="L7165" s="16">
        <f t="shared" si="778"/>
        <v>8.9699999999999989</v>
      </c>
      <c r="M7165" s="16">
        <f t="shared" si="779"/>
        <v>23</v>
      </c>
      <c r="N7165" s="14">
        <f>E7165*(K7165-L7165-M7165)*IF(F7165="GHS",1,Assumptions!$B$4)</f>
        <v>732787.36</v>
      </c>
      <c r="O7165" s="15">
        <f t="shared" ca="1" si="780"/>
        <v>466</v>
      </c>
      <c r="P7165" s="15" t="str">
        <f t="shared" ca="1" si="781"/>
        <v>365d+</v>
      </c>
      <c r="Q7165" s="17">
        <f ca="1">IF(P7165="0-90d",0,IF(P7165="91-180d",INDEX(Assumptions!$F$8:$F$12,MATCH(B7165,Assumptions!$A$8:$A$12,0)),IF(P7165="181-365d",INDEX(Assumptions!$G$8:$G$12,MATCH(B7165,Assumptions!$A$8:$A$12,0)),INDEX(Assumptions!$H$8:$H$12,MATCH(B7165,Assumptions!$A$8:$A$12,0)))))</f>
        <v>0.8</v>
      </c>
      <c r="R7165" s="14">
        <f t="shared" ca="1" si="782"/>
        <v>409510.40000000002</v>
      </c>
      <c r="S7165" s="14">
        <f t="shared" ca="1" si="783"/>
        <v>102377.59999999998</v>
      </c>
      <c r="T7165" s="11" t="s">
        <v>25</v>
      </c>
      <c r="U7165" s="18" t="s">
        <v>36</v>
      </c>
    </row>
    <row r="7166" spans="1:21" ht="15" customHeight="1" x14ac:dyDescent="0.15">
      <c r="A7166" s="10" t="s">
        <v>7214</v>
      </c>
      <c r="B7166" s="11" t="s">
        <v>41</v>
      </c>
      <c r="C7166" s="11" t="s">
        <v>115</v>
      </c>
      <c r="D7166" s="12">
        <v>46128</v>
      </c>
      <c r="E7166" s="11">
        <v>1628</v>
      </c>
      <c r="F7166" s="11" t="s">
        <v>33</v>
      </c>
      <c r="G7166" s="13">
        <v>762.94</v>
      </c>
      <c r="H7166" s="14">
        <f t="shared" si="777"/>
        <v>1242066.32</v>
      </c>
      <c r="I7166" s="14">
        <f>IF(F7166="GHS",H7166,H7166*Assumptions!$B$4)</f>
        <v>1242066.32</v>
      </c>
      <c r="J7166" s="15" t="str">
        <f>INDEX(Assumptions!$B$8:$B$12,MATCH(B7166,Assumptions!$A$8:$A$12,0))</f>
        <v>Weighted Average</v>
      </c>
      <c r="K7166" s="16">
        <f>G7166/(1-INDEX(Assumptions!$D$8:$D$12,MATCH(B7166,Assumptions!$A$8:$A$12,0)))</f>
        <v>1173.7538461538461</v>
      </c>
      <c r="L7166" s="16">
        <f t="shared" si="778"/>
        <v>22.888200000000001</v>
      </c>
      <c r="M7166" s="16">
        <f t="shared" si="779"/>
        <v>58.687692307692309</v>
      </c>
      <c r="N7166" s="14">
        <f>E7166*(K7166-L7166-M7166)*IF(F7166="GHS",1,Assumptions!$B$4)</f>
        <v>1778065.7088615382</v>
      </c>
      <c r="O7166" s="15">
        <f t="shared" ca="1" si="780"/>
        <v>158</v>
      </c>
      <c r="P7166" s="15" t="str">
        <f t="shared" ca="1" si="781"/>
        <v>91-180d</v>
      </c>
      <c r="Q7166" s="17">
        <f ca="1">IF(P7166="0-90d",0,IF(P7166="91-180d",INDEX(Assumptions!$F$8:$F$12,MATCH(B7166,Assumptions!$A$8:$A$12,0)),IF(P7166="181-365d",INDEX(Assumptions!$G$8:$G$12,MATCH(B7166,Assumptions!$A$8:$A$12,0)),INDEX(Assumptions!$H$8:$H$12,MATCH(B7166,Assumptions!$A$8:$A$12,0)))))</f>
        <v>0.1</v>
      </c>
      <c r="R7166" s="14">
        <f t="shared" ca="1" si="782"/>
        <v>124206.63200000001</v>
      </c>
      <c r="S7166" s="14">
        <f t="shared" ca="1" si="783"/>
        <v>1117859.6880000001</v>
      </c>
      <c r="T7166" s="11" t="s">
        <v>25</v>
      </c>
      <c r="U7166" s="18" t="s">
        <v>36</v>
      </c>
    </row>
    <row r="7167" spans="1:21" ht="15" customHeight="1" x14ac:dyDescent="0.15">
      <c r="A7167" s="10" t="s">
        <v>7215</v>
      </c>
      <c r="B7167" s="11" t="s">
        <v>22</v>
      </c>
      <c r="C7167" s="11" t="s">
        <v>23</v>
      </c>
      <c r="D7167" s="12">
        <v>45851</v>
      </c>
      <c r="E7167" s="11">
        <v>6</v>
      </c>
      <c r="F7167" s="11" t="s">
        <v>24</v>
      </c>
      <c r="G7167" s="13">
        <v>16318.01</v>
      </c>
      <c r="H7167" s="14">
        <f t="shared" si="777"/>
        <v>97908.06</v>
      </c>
      <c r="I7167" s="14">
        <f>IF(F7167="GHS",H7167,H7167*Assumptions!$B$4)</f>
        <v>1057407.048</v>
      </c>
      <c r="J7167" s="15" t="str">
        <f>INDEX(Assumptions!$B$8:$B$12,MATCH(B7167,Assumptions!$A$8:$A$12,0))</f>
        <v>FIFO</v>
      </c>
      <c r="K7167" s="16">
        <f>G7167/(1-INDEX(Assumptions!$D$8:$D$12,MATCH(B7167,Assumptions!$A$8:$A$12,0)))</f>
        <v>19900.012195121952</v>
      </c>
      <c r="L7167" s="16">
        <f t="shared" si="778"/>
        <v>489.5403</v>
      </c>
      <c r="M7167" s="16">
        <f t="shared" si="779"/>
        <v>995.00060975609767</v>
      </c>
      <c r="N7167" s="14">
        <f>E7167*(K7167-L7167-M7167)*IF(F7167="GHS",1,Assumptions!$B$4)</f>
        <v>1193322.5392917073</v>
      </c>
      <c r="O7167" s="15">
        <f t="shared" ca="1" si="780"/>
        <v>435</v>
      </c>
      <c r="P7167" s="15" t="str">
        <f t="shared" ca="1" si="781"/>
        <v>365d+</v>
      </c>
      <c r="Q7167" s="17">
        <f ca="1">IF(P7167="0-90d",0,IF(P7167="91-180d",INDEX(Assumptions!$F$8:$F$12,MATCH(B7167,Assumptions!$A$8:$A$12,0)),IF(P7167="181-365d",INDEX(Assumptions!$G$8:$G$12,MATCH(B7167,Assumptions!$A$8:$A$12,0)),INDEX(Assumptions!$H$8:$H$12,MATCH(B7167,Assumptions!$A$8:$A$12,0)))))</f>
        <v>0.5</v>
      </c>
      <c r="R7167" s="14">
        <f t="shared" ca="1" si="782"/>
        <v>528703.52399999998</v>
      </c>
      <c r="S7167" s="14">
        <f t="shared" ca="1" si="783"/>
        <v>528703.52399999998</v>
      </c>
      <c r="T7167" s="11" t="s">
        <v>25</v>
      </c>
      <c r="U7167" s="18" t="s">
        <v>26</v>
      </c>
    </row>
    <row r="7168" spans="1:21" ht="15" customHeight="1" x14ac:dyDescent="0.15">
      <c r="A7168" s="10" t="s">
        <v>7216</v>
      </c>
      <c r="B7168" s="11" t="s">
        <v>28</v>
      </c>
      <c r="C7168" s="11" t="s">
        <v>35</v>
      </c>
      <c r="D7168" s="12">
        <v>45788</v>
      </c>
      <c r="E7168" s="11">
        <v>2435</v>
      </c>
      <c r="F7168" s="11" t="s">
        <v>24</v>
      </c>
      <c r="G7168" s="13">
        <v>7095.21</v>
      </c>
      <c r="H7168" s="14">
        <f t="shared" si="777"/>
        <v>17276836.350000001</v>
      </c>
      <c r="I7168" s="14">
        <f>IF(F7168="GHS",H7168,H7168*Assumptions!$B$4)</f>
        <v>186589832.58000004</v>
      </c>
      <c r="J7168" s="15" t="str">
        <f>INDEX(Assumptions!$B$8:$B$12,MATCH(B7168,Assumptions!$A$8:$A$12,0))</f>
        <v>Fair Value Less Costs to Sell</v>
      </c>
      <c r="K7168" s="16">
        <f>G7168/(1-INDEX(Assumptions!$D$8:$D$12,MATCH(B7168,Assumptions!$A$8:$A$12,0)))</f>
        <v>8062.738636363636</v>
      </c>
      <c r="L7168" s="16">
        <f t="shared" si="778"/>
        <v>212.8563</v>
      </c>
      <c r="M7168" s="16">
        <f t="shared" si="779"/>
        <v>403.13693181818184</v>
      </c>
      <c r="N7168" s="14">
        <f>E7168*(K7168-L7168-M7168)*IF(F7168="GHS",1,Assumptions!$B$4)</f>
        <v>195834510.64873639</v>
      </c>
      <c r="O7168" s="15">
        <f t="shared" ca="1" si="780"/>
        <v>498</v>
      </c>
      <c r="P7168" s="15" t="str">
        <f t="shared" ca="1" si="781"/>
        <v>365d+</v>
      </c>
      <c r="Q7168" s="17">
        <f ca="1">IF(P7168="0-90d",0,IF(P7168="91-180d",INDEX(Assumptions!$F$8:$F$12,MATCH(B7168,Assumptions!$A$8:$A$12,0)),IF(P7168="181-365d",INDEX(Assumptions!$G$8:$G$12,MATCH(B7168,Assumptions!$A$8:$A$12,0)),INDEX(Assumptions!$H$8:$H$12,MATCH(B7168,Assumptions!$A$8:$A$12,0)))))</f>
        <v>0.4</v>
      </c>
      <c r="R7168" s="14">
        <f t="shared" ca="1" si="782"/>
        <v>74635933.03200002</v>
      </c>
      <c r="S7168" s="14">
        <f t="shared" si="783"/>
        <v>0</v>
      </c>
      <c r="T7168" s="11" t="s">
        <v>39</v>
      </c>
      <c r="U7168" s="18" t="s">
        <v>26</v>
      </c>
    </row>
    <row r="7169" spans="1:21" ht="15" customHeight="1" x14ac:dyDescent="0.15">
      <c r="A7169" s="10" t="s">
        <v>7217</v>
      </c>
      <c r="B7169" s="11" t="s">
        <v>31</v>
      </c>
      <c r="C7169" s="11" t="s">
        <v>32</v>
      </c>
      <c r="D7169" s="12">
        <v>46048</v>
      </c>
      <c r="E7169" s="11">
        <v>2649</v>
      </c>
      <c r="F7169" s="11" t="s">
        <v>33</v>
      </c>
      <c r="G7169" s="13">
        <v>2021.09</v>
      </c>
      <c r="H7169" s="14">
        <f t="shared" si="777"/>
        <v>5353867.41</v>
      </c>
      <c r="I7169" s="14">
        <f>IF(F7169="GHS",H7169,H7169*Assumptions!$B$4)</f>
        <v>5353867.41</v>
      </c>
      <c r="J7169" s="15" t="str">
        <f>INDEX(Assumptions!$B$8:$B$12,MATCH(B7169,Assumptions!$A$8:$A$12,0))</f>
        <v>Weighted Average</v>
      </c>
      <c r="K7169" s="16">
        <f>G7169/(1-INDEX(Assumptions!$D$8:$D$12,MATCH(B7169,Assumptions!$A$8:$A$12,0)))</f>
        <v>2807.0694444444443</v>
      </c>
      <c r="L7169" s="16">
        <f t="shared" si="778"/>
        <v>60.632699999999993</v>
      </c>
      <c r="M7169" s="16">
        <f t="shared" si="779"/>
        <v>140.35347222222222</v>
      </c>
      <c r="N7169" s="14">
        <f>E7169*(K7169-L7169-M7169)*IF(F7169="GHS",1,Assumptions!$B$4)</f>
        <v>6903514.5881166663</v>
      </c>
      <c r="O7169" s="15">
        <f t="shared" ca="1" si="780"/>
        <v>238</v>
      </c>
      <c r="P7169" s="15" t="str">
        <f t="shared" ca="1" si="781"/>
        <v>181-365d</v>
      </c>
      <c r="Q7169" s="17">
        <f ca="1">IF(P7169="0-90d",0,IF(P7169="91-180d",INDEX(Assumptions!$F$8:$F$12,MATCH(B7169,Assumptions!$A$8:$A$12,0)),IF(P7169="181-365d",INDEX(Assumptions!$G$8:$G$12,MATCH(B7169,Assumptions!$A$8:$A$12,0)),INDEX(Assumptions!$H$8:$H$12,MATCH(B7169,Assumptions!$A$8:$A$12,0)))))</f>
        <v>0.2</v>
      </c>
      <c r="R7169" s="14">
        <f t="shared" ca="1" si="782"/>
        <v>1070773.4820000001</v>
      </c>
      <c r="S7169" s="14">
        <f t="shared" si="783"/>
        <v>0</v>
      </c>
      <c r="T7169" s="11" t="s">
        <v>39</v>
      </c>
      <c r="U7169" s="18" t="s">
        <v>36</v>
      </c>
    </row>
    <row r="7170" spans="1:21" ht="15" customHeight="1" x14ac:dyDescent="0.15">
      <c r="A7170" s="10" t="s">
        <v>7218</v>
      </c>
      <c r="B7170" s="11" t="s">
        <v>31</v>
      </c>
      <c r="C7170" s="11" t="s">
        <v>63</v>
      </c>
      <c r="D7170" s="12">
        <v>46219</v>
      </c>
      <c r="E7170" s="11">
        <v>1880</v>
      </c>
      <c r="F7170" s="11" t="s">
        <v>33</v>
      </c>
      <c r="G7170" s="13">
        <v>1054.25</v>
      </c>
      <c r="H7170" s="14">
        <f t="shared" ref="H7170:H7233" si="784">E7170*G7170</f>
        <v>1981990</v>
      </c>
      <c r="I7170" s="14">
        <f>IF(F7170="GHS",H7170,H7170*Assumptions!$B$4)</f>
        <v>1981990</v>
      </c>
      <c r="J7170" s="15" t="str">
        <f>INDEX(Assumptions!$B$8:$B$12,MATCH(B7170,Assumptions!$A$8:$A$12,0))</f>
        <v>Weighted Average</v>
      </c>
      <c r="K7170" s="16">
        <f>G7170/(1-INDEX(Assumptions!$D$8:$D$12,MATCH(B7170,Assumptions!$A$8:$A$12,0)))</f>
        <v>1464.2361111111111</v>
      </c>
      <c r="L7170" s="16">
        <f t="shared" ref="L7170:L7233" si="785">G7170*0.03</f>
        <v>31.627499999999998</v>
      </c>
      <c r="M7170" s="16">
        <f t="shared" ref="M7170:M7233" si="786">K7170*0.05</f>
        <v>73.211805555555557</v>
      </c>
      <c r="N7170" s="14">
        <f>E7170*(K7170-L7170-M7170)*IF(F7170="GHS",1,Assumptions!$B$4)</f>
        <v>2555665.9944444443</v>
      </c>
      <c r="O7170" s="15">
        <f t="shared" ref="O7170:O7233" ca="1" si="787">TODAY()-D7170</f>
        <v>67</v>
      </c>
      <c r="P7170" s="15" t="str">
        <f t="shared" ref="P7170:P7233" ca="1" si="788">IF(O7170&lt;=90,"0-90d",IF(O7170&lt;=180,"91-180d",IF(O7170&lt;=365,"181-365d","365d+")))</f>
        <v>0-90d</v>
      </c>
      <c r="Q7170" s="17">
        <f ca="1">IF(P7170="0-90d",0,IF(P7170="91-180d",INDEX(Assumptions!$F$8:$F$12,MATCH(B7170,Assumptions!$A$8:$A$12,0)),IF(P7170="181-365d",INDEX(Assumptions!$G$8:$G$12,MATCH(B7170,Assumptions!$A$8:$A$12,0)),INDEX(Assumptions!$H$8:$H$12,MATCH(B7170,Assumptions!$A$8:$A$12,0)))))</f>
        <v>0</v>
      </c>
      <c r="R7170" s="14">
        <f t="shared" ref="R7170:R7233" ca="1" si="789">I7170*Q7170</f>
        <v>0</v>
      </c>
      <c r="S7170" s="14">
        <f t="shared" ref="S7170:S7233" ca="1" si="790">IF(T7170="Held on Consignment (Not Owned)",0,MIN(I7170-R7170,N7170))</f>
        <v>1981990</v>
      </c>
      <c r="T7170" s="11" t="s">
        <v>25</v>
      </c>
      <c r="U7170" s="18" t="s">
        <v>26</v>
      </c>
    </row>
    <row r="7171" spans="1:21" ht="15" customHeight="1" x14ac:dyDescent="0.15">
      <c r="A7171" s="10" t="s">
        <v>7219</v>
      </c>
      <c r="B7171" s="11" t="s">
        <v>28</v>
      </c>
      <c r="C7171" s="11" t="s">
        <v>35</v>
      </c>
      <c r="D7171" s="12">
        <v>45952</v>
      </c>
      <c r="E7171" s="11">
        <v>4830</v>
      </c>
      <c r="F7171" s="11" t="s">
        <v>24</v>
      </c>
      <c r="G7171" s="13">
        <v>9979.66</v>
      </c>
      <c r="H7171" s="14">
        <f t="shared" si="784"/>
        <v>48201757.799999997</v>
      </c>
      <c r="I7171" s="14">
        <f>IF(F7171="GHS",H7171,H7171*Assumptions!$B$4)</f>
        <v>520578984.24000001</v>
      </c>
      <c r="J7171" s="15" t="str">
        <f>INDEX(Assumptions!$B$8:$B$12,MATCH(B7171,Assumptions!$A$8:$A$12,0))</f>
        <v>Fair Value Less Costs to Sell</v>
      </c>
      <c r="K7171" s="16">
        <f>G7171/(1-INDEX(Assumptions!$D$8:$D$12,MATCH(B7171,Assumptions!$A$8:$A$12,0)))</f>
        <v>11340.522727272728</v>
      </c>
      <c r="L7171" s="16">
        <f t="shared" si="785"/>
        <v>299.38979999999998</v>
      </c>
      <c r="M7171" s="16">
        <f t="shared" si="786"/>
        <v>567.0261363636364</v>
      </c>
      <c r="N7171" s="14">
        <f>E7171*(K7171-L7171-M7171)*IF(F7171="GHS",1,Assumptions!$B$4)</f>
        <v>546371306.64098191</v>
      </c>
      <c r="O7171" s="15">
        <f t="shared" ca="1" si="787"/>
        <v>334</v>
      </c>
      <c r="P7171" s="15" t="str">
        <f t="shared" ca="1" si="788"/>
        <v>181-365d</v>
      </c>
      <c r="Q7171" s="17">
        <f ca="1">IF(P7171="0-90d",0,IF(P7171="91-180d",INDEX(Assumptions!$F$8:$F$12,MATCH(B7171,Assumptions!$A$8:$A$12,0)),IF(P7171="181-365d",INDEX(Assumptions!$G$8:$G$12,MATCH(B7171,Assumptions!$A$8:$A$12,0)),INDEX(Assumptions!$H$8:$H$12,MATCH(B7171,Assumptions!$A$8:$A$12,0)))))</f>
        <v>0.1</v>
      </c>
      <c r="R7171" s="14">
        <f t="shared" ca="1" si="789"/>
        <v>52057898.424000002</v>
      </c>
      <c r="S7171" s="14">
        <f t="shared" ca="1" si="790"/>
        <v>468521085.81599998</v>
      </c>
      <c r="T7171" s="11" t="s">
        <v>50</v>
      </c>
      <c r="U7171" s="18" t="s">
        <v>36</v>
      </c>
    </row>
    <row r="7172" spans="1:21" ht="15" customHeight="1" x14ac:dyDescent="0.15">
      <c r="A7172" s="10" t="s">
        <v>7220</v>
      </c>
      <c r="B7172" s="11" t="s">
        <v>46</v>
      </c>
      <c r="C7172" s="11" t="s">
        <v>47</v>
      </c>
      <c r="D7172" s="12">
        <v>45860</v>
      </c>
      <c r="E7172" s="11">
        <v>580</v>
      </c>
      <c r="F7172" s="11" t="s">
        <v>33</v>
      </c>
      <c r="G7172" s="13">
        <v>1365250.22</v>
      </c>
      <c r="H7172" s="14">
        <f t="shared" si="784"/>
        <v>791845127.60000002</v>
      </c>
      <c r="I7172" s="14">
        <f>IF(F7172="GHS",H7172,H7172*Assumptions!$B$4)</f>
        <v>791845127.60000002</v>
      </c>
      <c r="J7172" s="15" t="str">
        <f>INDEX(Assumptions!$B$8:$B$12,MATCH(B7172,Assumptions!$A$8:$A$12,0))</f>
        <v>Specific Identification</v>
      </c>
      <c r="K7172" s="16">
        <f>G7172/(1-INDEX(Assumptions!$D$8:$D$12,MATCH(B7172,Assumptions!$A$8:$A$12,0)))</f>
        <v>1750320.7948717948</v>
      </c>
      <c r="L7172" s="16">
        <f t="shared" si="785"/>
        <v>40957.506600000001</v>
      </c>
      <c r="M7172" s="16">
        <f t="shared" si="786"/>
        <v>87516.039743589747</v>
      </c>
      <c r="N7172" s="14">
        <f>E7172*(K7172-L7172-M7172)*IF(F7172="GHS",1,Assumptions!$B$4)</f>
        <v>940671404.14635897</v>
      </c>
      <c r="O7172" s="15">
        <f t="shared" ca="1" si="787"/>
        <v>426</v>
      </c>
      <c r="P7172" s="15" t="str">
        <f t="shared" ca="1" si="788"/>
        <v>365d+</v>
      </c>
      <c r="Q7172" s="17">
        <f ca="1">IF(P7172="0-90d",0,IF(P7172="91-180d",INDEX(Assumptions!$F$8:$F$12,MATCH(B7172,Assumptions!$A$8:$A$12,0)),IF(P7172="181-365d",INDEX(Assumptions!$G$8:$G$12,MATCH(B7172,Assumptions!$A$8:$A$12,0)),INDEX(Assumptions!$H$8:$H$12,MATCH(B7172,Assumptions!$A$8:$A$12,0)))))</f>
        <v>0.15</v>
      </c>
      <c r="R7172" s="14">
        <f t="shared" ca="1" si="789"/>
        <v>118776769.14</v>
      </c>
      <c r="S7172" s="14">
        <f t="shared" ca="1" si="790"/>
        <v>673068358.46000004</v>
      </c>
      <c r="T7172" s="11" t="s">
        <v>25</v>
      </c>
      <c r="U7172" s="18" t="s">
        <v>26</v>
      </c>
    </row>
    <row r="7173" spans="1:21" ht="15" customHeight="1" x14ac:dyDescent="0.15">
      <c r="A7173" s="10" t="s">
        <v>7221</v>
      </c>
      <c r="B7173" s="11" t="s">
        <v>31</v>
      </c>
      <c r="C7173" s="11" t="s">
        <v>63</v>
      </c>
      <c r="D7173" s="12">
        <v>46221</v>
      </c>
      <c r="E7173" s="11">
        <v>1802</v>
      </c>
      <c r="F7173" s="11" t="s">
        <v>33</v>
      </c>
      <c r="G7173" s="13">
        <v>2145.8000000000002</v>
      </c>
      <c r="H7173" s="14">
        <f t="shared" si="784"/>
        <v>3866731.6000000006</v>
      </c>
      <c r="I7173" s="14">
        <f>IF(F7173="GHS",H7173,H7173*Assumptions!$B$4)</f>
        <v>3866731.6000000006</v>
      </c>
      <c r="J7173" s="15" t="str">
        <f>INDEX(Assumptions!$B$8:$B$12,MATCH(B7173,Assumptions!$A$8:$A$12,0))</f>
        <v>Weighted Average</v>
      </c>
      <c r="K7173" s="16">
        <f>G7173/(1-INDEX(Assumptions!$D$8:$D$12,MATCH(B7173,Assumptions!$A$8:$A$12,0)))</f>
        <v>2980.2777777777783</v>
      </c>
      <c r="L7173" s="16">
        <f t="shared" si="785"/>
        <v>64.374000000000009</v>
      </c>
      <c r="M7173" s="16">
        <f t="shared" si="786"/>
        <v>149.01388888888891</v>
      </c>
      <c r="N7173" s="14">
        <f>E7173*(K7173-L7173-M7173)*IF(F7173="GHS",1,Assumptions!$B$4)</f>
        <v>4985935.5797777791</v>
      </c>
      <c r="O7173" s="15">
        <f t="shared" ca="1" si="787"/>
        <v>65</v>
      </c>
      <c r="P7173" s="15" t="str">
        <f t="shared" ca="1" si="788"/>
        <v>0-90d</v>
      </c>
      <c r="Q7173" s="17">
        <f ca="1">IF(P7173="0-90d",0,IF(P7173="91-180d",INDEX(Assumptions!$F$8:$F$12,MATCH(B7173,Assumptions!$A$8:$A$12,0)),IF(P7173="181-365d",INDEX(Assumptions!$G$8:$G$12,MATCH(B7173,Assumptions!$A$8:$A$12,0)),INDEX(Assumptions!$H$8:$H$12,MATCH(B7173,Assumptions!$A$8:$A$12,0)))))</f>
        <v>0</v>
      </c>
      <c r="R7173" s="14">
        <f t="shared" ca="1" si="789"/>
        <v>0</v>
      </c>
      <c r="S7173" s="14">
        <f t="shared" ca="1" si="790"/>
        <v>3866731.6000000006</v>
      </c>
      <c r="T7173" s="11" t="s">
        <v>25</v>
      </c>
      <c r="U7173" s="18" t="s">
        <v>36</v>
      </c>
    </row>
    <row r="7174" spans="1:21" ht="15" customHeight="1" x14ac:dyDescent="0.15">
      <c r="A7174" s="10" t="s">
        <v>7222</v>
      </c>
      <c r="B7174" s="11" t="s">
        <v>22</v>
      </c>
      <c r="C7174" s="11" t="s">
        <v>81</v>
      </c>
      <c r="D7174" s="12">
        <v>46125</v>
      </c>
      <c r="E7174" s="11">
        <v>116</v>
      </c>
      <c r="F7174" s="11" t="s">
        <v>24</v>
      </c>
      <c r="G7174" s="13">
        <v>19012.93</v>
      </c>
      <c r="H7174" s="14">
        <f t="shared" si="784"/>
        <v>2205499.88</v>
      </c>
      <c r="I7174" s="14">
        <f>IF(F7174="GHS",H7174,H7174*Assumptions!$B$4)</f>
        <v>23819398.704</v>
      </c>
      <c r="J7174" s="15" t="str">
        <f>INDEX(Assumptions!$B$8:$B$12,MATCH(B7174,Assumptions!$A$8:$A$12,0))</f>
        <v>FIFO</v>
      </c>
      <c r="K7174" s="16">
        <f>G7174/(1-INDEX(Assumptions!$D$8:$D$12,MATCH(B7174,Assumptions!$A$8:$A$12,0)))</f>
        <v>23186.5</v>
      </c>
      <c r="L7174" s="16">
        <f t="shared" si="785"/>
        <v>570.38789999999995</v>
      </c>
      <c r="M7174" s="16">
        <f t="shared" si="786"/>
        <v>1159.325</v>
      </c>
      <c r="N7174" s="14">
        <f>E7174*(K7174-L7174-M7174)*IF(F7174="GHS",1,Assumptions!$B$4)</f>
        <v>26881062.878879998</v>
      </c>
      <c r="O7174" s="15">
        <f t="shared" ca="1" si="787"/>
        <v>161</v>
      </c>
      <c r="P7174" s="15" t="str">
        <f t="shared" ca="1" si="788"/>
        <v>91-180d</v>
      </c>
      <c r="Q7174" s="17">
        <f ca="1">IF(P7174="0-90d",0,IF(P7174="91-180d",INDEX(Assumptions!$F$8:$F$12,MATCH(B7174,Assumptions!$A$8:$A$12,0)),IF(P7174="181-365d",INDEX(Assumptions!$G$8:$G$12,MATCH(B7174,Assumptions!$A$8:$A$12,0)),INDEX(Assumptions!$H$8:$H$12,MATCH(B7174,Assumptions!$A$8:$A$12,0)))))</f>
        <v>0.03</v>
      </c>
      <c r="R7174" s="14">
        <f t="shared" ca="1" si="789"/>
        <v>714581.96111999999</v>
      </c>
      <c r="S7174" s="14">
        <f t="shared" ca="1" si="790"/>
        <v>23104816.742880002</v>
      </c>
      <c r="T7174" s="11" t="s">
        <v>25</v>
      </c>
      <c r="U7174" s="18" t="s">
        <v>26</v>
      </c>
    </row>
    <row r="7175" spans="1:21" ht="15" customHeight="1" x14ac:dyDescent="0.15">
      <c r="A7175" s="10" t="s">
        <v>7223</v>
      </c>
      <c r="B7175" s="11" t="s">
        <v>22</v>
      </c>
      <c r="C7175" s="11" t="s">
        <v>23</v>
      </c>
      <c r="D7175" s="12">
        <v>45983</v>
      </c>
      <c r="E7175" s="11">
        <v>541</v>
      </c>
      <c r="F7175" s="11" t="s">
        <v>24</v>
      </c>
      <c r="G7175" s="13">
        <v>17433.77</v>
      </c>
      <c r="H7175" s="14">
        <f t="shared" si="784"/>
        <v>9431669.5700000003</v>
      </c>
      <c r="I7175" s="14">
        <f>IF(F7175="GHS",H7175,H7175*Assumptions!$B$4)</f>
        <v>101862031.35600001</v>
      </c>
      <c r="J7175" s="15" t="str">
        <f>INDEX(Assumptions!$B$8:$B$12,MATCH(B7175,Assumptions!$A$8:$A$12,0))</f>
        <v>FIFO</v>
      </c>
      <c r="K7175" s="16">
        <f>G7175/(1-INDEX(Assumptions!$D$8:$D$12,MATCH(B7175,Assumptions!$A$8:$A$12,0)))</f>
        <v>21260.695121951219</v>
      </c>
      <c r="L7175" s="16">
        <f t="shared" si="785"/>
        <v>523.01310000000001</v>
      </c>
      <c r="M7175" s="16">
        <f t="shared" si="786"/>
        <v>1063.0347560975611</v>
      </c>
      <c r="N7175" s="14">
        <f>E7175*(K7175-L7175-M7175)*IF(F7175="GHS",1,Assumptions!$B$4)</f>
        <v>114955029.04492977</v>
      </c>
      <c r="O7175" s="15">
        <f t="shared" ca="1" si="787"/>
        <v>303</v>
      </c>
      <c r="P7175" s="15" t="str">
        <f t="shared" ca="1" si="788"/>
        <v>181-365d</v>
      </c>
      <c r="Q7175" s="17">
        <f ca="1">IF(P7175="0-90d",0,IF(P7175="91-180d",INDEX(Assumptions!$F$8:$F$12,MATCH(B7175,Assumptions!$A$8:$A$12,0)),IF(P7175="181-365d",INDEX(Assumptions!$G$8:$G$12,MATCH(B7175,Assumptions!$A$8:$A$12,0)),INDEX(Assumptions!$H$8:$H$12,MATCH(B7175,Assumptions!$A$8:$A$12,0)))))</f>
        <v>0.15</v>
      </c>
      <c r="R7175" s="14">
        <f t="shared" ca="1" si="789"/>
        <v>15279304.703400001</v>
      </c>
      <c r="S7175" s="14">
        <f t="shared" ca="1" si="790"/>
        <v>86582726.652600005</v>
      </c>
      <c r="T7175" s="11" t="s">
        <v>25</v>
      </c>
      <c r="U7175" s="18" t="s">
        <v>26</v>
      </c>
    </row>
    <row r="7176" spans="1:21" ht="15" customHeight="1" x14ac:dyDescent="0.15">
      <c r="A7176" s="10" t="s">
        <v>7224</v>
      </c>
      <c r="B7176" s="11" t="s">
        <v>41</v>
      </c>
      <c r="C7176" s="11" t="s">
        <v>44</v>
      </c>
      <c r="D7176" s="12">
        <v>46185</v>
      </c>
      <c r="E7176" s="11">
        <v>4836</v>
      </c>
      <c r="F7176" s="11" t="s">
        <v>33</v>
      </c>
      <c r="G7176" s="13">
        <v>532.91</v>
      </c>
      <c r="H7176" s="14">
        <f t="shared" si="784"/>
        <v>2577152.7599999998</v>
      </c>
      <c r="I7176" s="14">
        <f>IF(F7176="GHS",H7176,H7176*Assumptions!$B$4)</f>
        <v>2577152.7599999998</v>
      </c>
      <c r="J7176" s="15" t="str">
        <f>INDEX(Assumptions!$B$8:$B$12,MATCH(B7176,Assumptions!$A$8:$A$12,0))</f>
        <v>Weighted Average</v>
      </c>
      <c r="K7176" s="16">
        <f>G7176/(1-INDEX(Assumptions!$D$8:$D$12,MATCH(B7176,Assumptions!$A$8:$A$12,0)))</f>
        <v>819.86153846153843</v>
      </c>
      <c r="L7176" s="16">
        <f t="shared" si="785"/>
        <v>15.987299999999998</v>
      </c>
      <c r="M7176" s="16">
        <f t="shared" si="786"/>
        <v>40.993076923076927</v>
      </c>
      <c r="N7176" s="14">
        <f>E7176*(K7176-L7176-M7176)*IF(F7176="GHS",1,Assumptions!$B$4)</f>
        <v>3689293.2971999994</v>
      </c>
      <c r="O7176" s="15">
        <f t="shared" ca="1" si="787"/>
        <v>101</v>
      </c>
      <c r="P7176" s="15" t="str">
        <f t="shared" ca="1" si="788"/>
        <v>91-180d</v>
      </c>
      <c r="Q7176" s="17">
        <f ca="1">IF(P7176="0-90d",0,IF(P7176="91-180d",INDEX(Assumptions!$F$8:$F$12,MATCH(B7176,Assumptions!$A$8:$A$12,0)),IF(P7176="181-365d",INDEX(Assumptions!$G$8:$G$12,MATCH(B7176,Assumptions!$A$8:$A$12,0)),INDEX(Assumptions!$H$8:$H$12,MATCH(B7176,Assumptions!$A$8:$A$12,0)))))</f>
        <v>0.1</v>
      </c>
      <c r="R7176" s="14">
        <f t="shared" ca="1" si="789"/>
        <v>257715.27599999998</v>
      </c>
      <c r="S7176" s="14">
        <f t="shared" ca="1" si="790"/>
        <v>2319437.4839999997</v>
      </c>
      <c r="T7176" s="11" t="s">
        <v>25</v>
      </c>
      <c r="U7176" s="18" t="s">
        <v>26</v>
      </c>
    </row>
    <row r="7177" spans="1:21" ht="15" customHeight="1" x14ac:dyDescent="0.15">
      <c r="A7177" s="10" t="s">
        <v>7225</v>
      </c>
      <c r="B7177" s="11" t="s">
        <v>31</v>
      </c>
      <c r="C7177" s="11" t="s">
        <v>32</v>
      </c>
      <c r="D7177" s="12">
        <v>46194</v>
      </c>
      <c r="E7177" s="11">
        <v>4075</v>
      </c>
      <c r="F7177" s="11" t="s">
        <v>33</v>
      </c>
      <c r="G7177" s="13">
        <v>1609.85</v>
      </c>
      <c r="H7177" s="14">
        <f t="shared" si="784"/>
        <v>6560138.75</v>
      </c>
      <c r="I7177" s="14">
        <f>IF(F7177="GHS",H7177,H7177*Assumptions!$B$4)</f>
        <v>6560138.75</v>
      </c>
      <c r="J7177" s="15" t="str">
        <f>INDEX(Assumptions!$B$8:$B$12,MATCH(B7177,Assumptions!$A$8:$A$12,0))</f>
        <v>Weighted Average</v>
      </c>
      <c r="K7177" s="16">
        <f>G7177/(1-INDEX(Assumptions!$D$8:$D$12,MATCH(B7177,Assumptions!$A$8:$A$12,0)))</f>
        <v>2235.9027777777778</v>
      </c>
      <c r="L7177" s="16">
        <f t="shared" si="785"/>
        <v>48.295499999999997</v>
      </c>
      <c r="M7177" s="16">
        <f t="shared" si="786"/>
        <v>111.7951388888889</v>
      </c>
      <c r="N7177" s="14">
        <f>E7177*(K7177-L7177-M7177)*IF(F7177="GHS",1,Assumptions!$B$4)</f>
        <v>8458934.4659722224</v>
      </c>
      <c r="O7177" s="15">
        <f t="shared" ca="1" si="787"/>
        <v>92</v>
      </c>
      <c r="P7177" s="15" t="str">
        <f t="shared" ca="1" si="788"/>
        <v>91-180d</v>
      </c>
      <c r="Q7177" s="17">
        <f ca="1">IF(P7177="0-90d",0,IF(P7177="91-180d",INDEX(Assumptions!$F$8:$F$12,MATCH(B7177,Assumptions!$A$8:$A$12,0)),IF(P7177="181-365d",INDEX(Assumptions!$G$8:$G$12,MATCH(B7177,Assumptions!$A$8:$A$12,0)),INDEX(Assumptions!$H$8:$H$12,MATCH(B7177,Assumptions!$A$8:$A$12,0)))))</f>
        <v>0.05</v>
      </c>
      <c r="R7177" s="14">
        <f t="shared" ca="1" si="789"/>
        <v>328006.9375</v>
      </c>
      <c r="S7177" s="14">
        <f t="shared" ca="1" si="790"/>
        <v>6232131.8125</v>
      </c>
      <c r="T7177" s="11" t="s">
        <v>25</v>
      </c>
      <c r="U7177" s="18" t="s">
        <v>26</v>
      </c>
    </row>
    <row r="7178" spans="1:21" ht="15" customHeight="1" x14ac:dyDescent="0.15">
      <c r="A7178" s="10" t="s">
        <v>7226</v>
      </c>
      <c r="B7178" s="11" t="s">
        <v>46</v>
      </c>
      <c r="C7178" s="11" t="s">
        <v>52</v>
      </c>
      <c r="D7178" s="12">
        <v>45840</v>
      </c>
      <c r="E7178" s="11">
        <v>620</v>
      </c>
      <c r="F7178" s="11" t="s">
        <v>33</v>
      </c>
      <c r="G7178" s="13">
        <v>535493.87</v>
      </c>
      <c r="H7178" s="14">
        <f t="shared" si="784"/>
        <v>332006199.39999998</v>
      </c>
      <c r="I7178" s="14">
        <f>IF(F7178="GHS",H7178,H7178*Assumptions!$B$4)</f>
        <v>332006199.39999998</v>
      </c>
      <c r="J7178" s="15" t="str">
        <f>INDEX(Assumptions!$B$8:$B$12,MATCH(B7178,Assumptions!$A$8:$A$12,0))</f>
        <v>Specific Identification</v>
      </c>
      <c r="K7178" s="16">
        <f>G7178/(1-INDEX(Assumptions!$D$8:$D$12,MATCH(B7178,Assumptions!$A$8:$A$12,0)))</f>
        <v>686530.6025641025</v>
      </c>
      <c r="L7178" s="16">
        <f t="shared" si="785"/>
        <v>16064.8161</v>
      </c>
      <c r="M7178" s="16">
        <f t="shared" si="786"/>
        <v>34326.53012820513</v>
      </c>
      <c r="N7178" s="14">
        <f>E7178*(K7178-L7178-M7178)*IF(F7178="GHS",1,Assumptions!$B$4)</f>
        <v>394406338.92825639</v>
      </c>
      <c r="O7178" s="15">
        <f t="shared" ca="1" si="787"/>
        <v>446</v>
      </c>
      <c r="P7178" s="15" t="str">
        <f t="shared" ca="1" si="788"/>
        <v>365d+</v>
      </c>
      <c r="Q7178" s="17">
        <f ca="1">IF(P7178="0-90d",0,IF(P7178="91-180d",INDEX(Assumptions!$F$8:$F$12,MATCH(B7178,Assumptions!$A$8:$A$12,0)),IF(P7178="181-365d",INDEX(Assumptions!$G$8:$G$12,MATCH(B7178,Assumptions!$A$8:$A$12,0)),INDEX(Assumptions!$H$8:$H$12,MATCH(B7178,Assumptions!$A$8:$A$12,0)))))</f>
        <v>0.15</v>
      </c>
      <c r="R7178" s="14">
        <f t="shared" ca="1" si="789"/>
        <v>49800929.909999996</v>
      </c>
      <c r="S7178" s="14">
        <f t="shared" ca="1" si="790"/>
        <v>282205269.49000001</v>
      </c>
      <c r="T7178" s="11" t="s">
        <v>25</v>
      </c>
      <c r="U7178" s="18" t="s">
        <v>26</v>
      </c>
    </row>
    <row r="7179" spans="1:21" ht="15" customHeight="1" x14ac:dyDescent="0.15">
      <c r="A7179" s="10" t="s">
        <v>7227</v>
      </c>
      <c r="B7179" s="11" t="s">
        <v>22</v>
      </c>
      <c r="C7179" s="11" t="s">
        <v>23</v>
      </c>
      <c r="D7179" s="12">
        <v>45813</v>
      </c>
      <c r="E7179" s="11">
        <v>3195</v>
      </c>
      <c r="F7179" s="11" t="s">
        <v>24</v>
      </c>
      <c r="G7179" s="13">
        <v>12993.44</v>
      </c>
      <c r="H7179" s="14">
        <f t="shared" si="784"/>
        <v>41514040.800000004</v>
      </c>
      <c r="I7179" s="14">
        <f>IF(F7179="GHS",H7179,H7179*Assumptions!$B$4)</f>
        <v>448351640.6400001</v>
      </c>
      <c r="J7179" s="15" t="str">
        <f>INDEX(Assumptions!$B$8:$B$12,MATCH(B7179,Assumptions!$A$8:$A$12,0))</f>
        <v>FIFO</v>
      </c>
      <c r="K7179" s="16">
        <f>G7179/(1-INDEX(Assumptions!$D$8:$D$12,MATCH(B7179,Assumptions!$A$8:$A$12,0)))</f>
        <v>15845.658536585366</v>
      </c>
      <c r="L7179" s="16">
        <f t="shared" si="785"/>
        <v>389.8032</v>
      </c>
      <c r="M7179" s="16">
        <f t="shared" si="786"/>
        <v>792.28292682926838</v>
      </c>
      <c r="N7179" s="14">
        <f>E7179*(K7179-L7179-M7179)*IF(F7179="GHS",1,Assumptions!$B$4)</f>
        <v>505981229.57104391</v>
      </c>
      <c r="O7179" s="15">
        <f t="shared" ca="1" si="787"/>
        <v>473</v>
      </c>
      <c r="P7179" s="15" t="str">
        <f t="shared" ca="1" si="788"/>
        <v>365d+</v>
      </c>
      <c r="Q7179" s="17">
        <f ca="1">IF(P7179="0-90d",0,IF(P7179="91-180d",INDEX(Assumptions!$F$8:$F$12,MATCH(B7179,Assumptions!$A$8:$A$12,0)),IF(P7179="181-365d",INDEX(Assumptions!$G$8:$G$12,MATCH(B7179,Assumptions!$A$8:$A$12,0)),INDEX(Assumptions!$H$8:$H$12,MATCH(B7179,Assumptions!$A$8:$A$12,0)))))</f>
        <v>0.5</v>
      </c>
      <c r="R7179" s="14">
        <f t="shared" ca="1" si="789"/>
        <v>224175820.32000005</v>
      </c>
      <c r="S7179" s="14">
        <f t="shared" ca="1" si="790"/>
        <v>224175820.32000005</v>
      </c>
      <c r="T7179" s="11" t="s">
        <v>25</v>
      </c>
      <c r="U7179" s="18" t="s">
        <v>26</v>
      </c>
    </row>
    <row r="7180" spans="1:21" ht="15" customHeight="1" x14ac:dyDescent="0.15">
      <c r="A7180" s="10" t="s">
        <v>7228</v>
      </c>
      <c r="B7180" s="11" t="s">
        <v>28</v>
      </c>
      <c r="C7180" s="11" t="s">
        <v>55</v>
      </c>
      <c r="D7180" s="12">
        <v>46207</v>
      </c>
      <c r="E7180" s="11">
        <v>4900</v>
      </c>
      <c r="F7180" s="11" t="s">
        <v>24</v>
      </c>
      <c r="G7180" s="13">
        <v>6277.55</v>
      </c>
      <c r="H7180" s="14">
        <f t="shared" si="784"/>
        <v>30759995</v>
      </c>
      <c r="I7180" s="14">
        <f>IF(F7180="GHS",H7180,H7180*Assumptions!$B$4)</f>
        <v>332207946</v>
      </c>
      <c r="J7180" s="15" t="str">
        <f>INDEX(Assumptions!$B$8:$B$12,MATCH(B7180,Assumptions!$A$8:$A$12,0))</f>
        <v>Fair Value Less Costs to Sell</v>
      </c>
      <c r="K7180" s="16">
        <f>G7180/(1-INDEX(Assumptions!$D$8:$D$12,MATCH(B7180,Assumptions!$A$8:$A$12,0)))</f>
        <v>7133.579545454546</v>
      </c>
      <c r="L7180" s="16">
        <f t="shared" si="785"/>
        <v>188.32650000000001</v>
      </c>
      <c r="M7180" s="16">
        <f t="shared" si="786"/>
        <v>356.67897727272731</v>
      </c>
      <c r="N7180" s="14">
        <f>E7180*(K7180-L7180-M7180)*IF(F7180="GHS",1,Assumptions!$B$4)</f>
        <v>348667339.68818188</v>
      </c>
      <c r="O7180" s="15">
        <f t="shared" ca="1" si="787"/>
        <v>79</v>
      </c>
      <c r="P7180" s="15" t="str">
        <f t="shared" ca="1" si="788"/>
        <v>0-90d</v>
      </c>
      <c r="Q7180" s="17">
        <f ca="1">IF(P7180="0-90d",0,IF(P7180="91-180d",INDEX(Assumptions!$F$8:$F$12,MATCH(B7180,Assumptions!$A$8:$A$12,0)),IF(P7180="181-365d",INDEX(Assumptions!$G$8:$G$12,MATCH(B7180,Assumptions!$A$8:$A$12,0)),INDEX(Assumptions!$H$8:$H$12,MATCH(B7180,Assumptions!$A$8:$A$12,0)))))</f>
        <v>0</v>
      </c>
      <c r="R7180" s="14">
        <f t="shared" ca="1" si="789"/>
        <v>0</v>
      </c>
      <c r="S7180" s="14">
        <f t="shared" ca="1" si="790"/>
        <v>332207946</v>
      </c>
      <c r="T7180" s="11" t="s">
        <v>25</v>
      </c>
      <c r="U7180" s="18" t="s">
        <v>26</v>
      </c>
    </row>
    <row r="7181" spans="1:21" ht="15" customHeight="1" x14ac:dyDescent="0.15">
      <c r="A7181" s="10" t="s">
        <v>7229</v>
      </c>
      <c r="B7181" s="11" t="s">
        <v>31</v>
      </c>
      <c r="C7181" s="11" t="s">
        <v>32</v>
      </c>
      <c r="D7181" s="12">
        <v>46226</v>
      </c>
      <c r="E7181" s="11">
        <v>2388</v>
      </c>
      <c r="F7181" s="11" t="s">
        <v>33</v>
      </c>
      <c r="G7181" s="13">
        <v>2202.33</v>
      </c>
      <c r="H7181" s="14">
        <f t="shared" si="784"/>
        <v>5259164.04</v>
      </c>
      <c r="I7181" s="14">
        <f>IF(F7181="GHS",H7181,H7181*Assumptions!$B$4)</f>
        <v>5259164.04</v>
      </c>
      <c r="J7181" s="15" t="str">
        <f>INDEX(Assumptions!$B$8:$B$12,MATCH(B7181,Assumptions!$A$8:$A$12,0))</f>
        <v>Weighted Average</v>
      </c>
      <c r="K7181" s="16">
        <f>G7181/(1-INDEX(Assumptions!$D$8:$D$12,MATCH(B7181,Assumptions!$A$8:$A$12,0)))</f>
        <v>3058.7916666666665</v>
      </c>
      <c r="L7181" s="16">
        <f t="shared" si="785"/>
        <v>66.06989999999999</v>
      </c>
      <c r="M7181" s="16">
        <f t="shared" si="786"/>
        <v>152.93958333333333</v>
      </c>
      <c r="N7181" s="14">
        <f>E7181*(K7181-L7181-M7181)*IF(F7181="GHS",1,Assumptions!$B$4)</f>
        <v>6781399.8537999997</v>
      </c>
      <c r="O7181" s="15">
        <f t="shared" ca="1" si="787"/>
        <v>60</v>
      </c>
      <c r="P7181" s="15" t="str">
        <f t="shared" ca="1" si="788"/>
        <v>0-90d</v>
      </c>
      <c r="Q7181" s="17">
        <f ca="1">IF(P7181="0-90d",0,IF(P7181="91-180d",INDEX(Assumptions!$F$8:$F$12,MATCH(B7181,Assumptions!$A$8:$A$12,0)),IF(P7181="181-365d",INDEX(Assumptions!$G$8:$G$12,MATCH(B7181,Assumptions!$A$8:$A$12,0)),INDEX(Assumptions!$H$8:$H$12,MATCH(B7181,Assumptions!$A$8:$A$12,0)))))</f>
        <v>0</v>
      </c>
      <c r="R7181" s="14">
        <f t="shared" ca="1" si="789"/>
        <v>0</v>
      </c>
      <c r="S7181" s="14">
        <f t="shared" ca="1" si="790"/>
        <v>5259164.04</v>
      </c>
      <c r="T7181" s="11" t="s">
        <v>25</v>
      </c>
      <c r="U7181" s="18" t="s">
        <v>36</v>
      </c>
    </row>
    <row r="7182" spans="1:21" ht="15" customHeight="1" x14ac:dyDescent="0.15">
      <c r="A7182" s="10" t="s">
        <v>7230</v>
      </c>
      <c r="B7182" s="11" t="s">
        <v>41</v>
      </c>
      <c r="C7182" s="11" t="s">
        <v>44</v>
      </c>
      <c r="D7182" s="12">
        <v>46042</v>
      </c>
      <c r="E7182" s="11">
        <v>4168</v>
      </c>
      <c r="F7182" s="11" t="s">
        <v>33</v>
      </c>
      <c r="G7182" s="13">
        <v>821.25</v>
      </c>
      <c r="H7182" s="14">
        <f t="shared" si="784"/>
        <v>3422970</v>
      </c>
      <c r="I7182" s="14">
        <f>IF(F7182="GHS",H7182,H7182*Assumptions!$B$4)</f>
        <v>3422970</v>
      </c>
      <c r="J7182" s="15" t="str">
        <f>INDEX(Assumptions!$B$8:$B$12,MATCH(B7182,Assumptions!$A$8:$A$12,0))</f>
        <v>Weighted Average</v>
      </c>
      <c r="K7182" s="16">
        <f>G7182/(1-INDEX(Assumptions!$D$8:$D$12,MATCH(B7182,Assumptions!$A$8:$A$12,0)))</f>
        <v>1263.4615384615383</v>
      </c>
      <c r="L7182" s="16">
        <f t="shared" si="785"/>
        <v>24.637499999999999</v>
      </c>
      <c r="M7182" s="16">
        <f t="shared" si="786"/>
        <v>63.17307692307692</v>
      </c>
      <c r="N7182" s="14">
        <f>E7182*(K7182-L7182-M7182)*IF(F7182="GHS",1,Assumptions!$B$4)</f>
        <v>4900113.2076923074</v>
      </c>
      <c r="O7182" s="15">
        <f t="shared" ca="1" si="787"/>
        <v>244</v>
      </c>
      <c r="P7182" s="15" t="str">
        <f t="shared" ca="1" si="788"/>
        <v>181-365d</v>
      </c>
      <c r="Q7182" s="17">
        <f ca="1">IF(P7182="0-90d",0,IF(P7182="91-180d",INDEX(Assumptions!$F$8:$F$12,MATCH(B7182,Assumptions!$A$8:$A$12,0)),IF(P7182="181-365d",INDEX(Assumptions!$G$8:$G$12,MATCH(B7182,Assumptions!$A$8:$A$12,0)),INDEX(Assumptions!$H$8:$H$12,MATCH(B7182,Assumptions!$A$8:$A$12,0)))))</f>
        <v>0.35</v>
      </c>
      <c r="R7182" s="14">
        <f t="shared" ca="1" si="789"/>
        <v>1198039.5</v>
      </c>
      <c r="S7182" s="14">
        <f t="shared" ca="1" si="790"/>
        <v>2224930.5</v>
      </c>
      <c r="T7182" s="11" t="s">
        <v>25</v>
      </c>
      <c r="U7182" s="18" t="s">
        <v>26</v>
      </c>
    </row>
    <row r="7183" spans="1:21" ht="15" customHeight="1" x14ac:dyDescent="0.15">
      <c r="A7183" s="10" t="s">
        <v>7231</v>
      </c>
      <c r="B7183" s="11" t="s">
        <v>31</v>
      </c>
      <c r="C7183" s="11" t="s">
        <v>32</v>
      </c>
      <c r="D7183" s="12">
        <v>45894</v>
      </c>
      <c r="E7183" s="11">
        <v>793</v>
      </c>
      <c r="F7183" s="11" t="s">
        <v>33</v>
      </c>
      <c r="G7183" s="13">
        <v>1521.56</v>
      </c>
      <c r="H7183" s="14">
        <f t="shared" si="784"/>
        <v>1206597.0799999998</v>
      </c>
      <c r="I7183" s="14">
        <f>IF(F7183="GHS",H7183,H7183*Assumptions!$B$4)</f>
        <v>1206597.0799999998</v>
      </c>
      <c r="J7183" s="15" t="str">
        <f>INDEX(Assumptions!$B$8:$B$12,MATCH(B7183,Assumptions!$A$8:$A$12,0))</f>
        <v>Weighted Average</v>
      </c>
      <c r="K7183" s="16">
        <f>G7183/(1-INDEX(Assumptions!$D$8:$D$12,MATCH(B7183,Assumptions!$A$8:$A$12,0)))</f>
        <v>2113.2777777777778</v>
      </c>
      <c r="L7183" s="16">
        <f t="shared" si="785"/>
        <v>45.646799999999999</v>
      </c>
      <c r="M7183" s="16">
        <f t="shared" si="786"/>
        <v>105.66388888888889</v>
      </c>
      <c r="N7183" s="14">
        <f>E7183*(K7183-L7183-M7183)*IF(F7183="GHS",1,Assumptions!$B$4)</f>
        <v>1555839.901488889</v>
      </c>
      <c r="O7183" s="15">
        <f t="shared" ca="1" si="787"/>
        <v>392</v>
      </c>
      <c r="P7183" s="15" t="str">
        <f t="shared" ca="1" si="788"/>
        <v>365d+</v>
      </c>
      <c r="Q7183" s="17">
        <f ca="1">IF(P7183="0-90d",0,IF(P7183="91-180d",INDEX(Assumptions!$F$8:$F$12,MATCH(B7183,Assumptions!$A$8:$A$12,0)),IF(P7183="181-365d",INDEX(Assumptions!$G$8:$G$12,MATCH(B7183,Assumptions!$A$8:$A$12,0)),INDEX(Assumptions!$H$8:$H$12,MATCH(B7183,Assumptions!$A$8:$A$12,0)))))</f>
        <v>0.6</v>
      </c>
      <c r="R7183" s="14">
        <f t="shared" ca="1" si="789"/>
        <v>723958.24799999991</v>
      </c>
      <c r="S7183" s="14">
        <f t="shared" ca="1" si="790"/>
        <v>482638.83199999994</v>
      </c>
      <c r="T7183" s="11" t="s">
        <v>25</v>
      </c>
      <c r="U7183" s="18" t="s">
        <v>26</v>
      </c>
    </row>
    <row r="7184" spans="1:21" ht="15" customHeight="1" x14ac:dyDescent="0.15">
      <c r="A7184" s="10" t="s">
        <v>7232</v>
      </c>
      <c r="B7184" s="11" t="s">
        <v>41</v>
      </c>
      <c r="C7184" s="11" t="s">
        <v>44</v>
      </c>
      <c r="D7184" s="12">
        <v>46105</v>
      </c>
      <c r="E7184" s="11">
        <v>4656</v>
      </c>
      <c r="F7184" s="11" t="s">
        <v>33</v>
      </c>
      <c r="G7184" s="13">
        <v>270.16000000000003</v>
      </c>
      <c r="H7184" s="14">
        <f t="shared" si="784"/>
        <v>1257864.9600000002</v>
      </c>
      <c r="I7184" s="14">
        <f>IF(F7184="GHS",H7184,H7184*Assumptions!$B$4)</f>
        <v>1257864.9600000002</v>
      </c>
      <c r="J7184" s="15" t="str">
        <f>INDEX(Assumptions!$B$8:$B$12,MATCH(B7184,Assumptions!$A$8:$A$12,0))</f>
        <v>Weighted Average</v>
      </c>
      <c r="K7184" s="16">
        <f>G7184/(1-INDEX(Assumptions!$D$8:$D$12,MATCH(B7184,Assumptions!$A$8:$A$12,0)))</f>
        <v>415.63076923076926</v>
      </c>
      <c r="L7184" s="16">
        <f t="shared" si="785"/>
        <v>8.1048000000000009</v>
      </c>
      <c r="M7184" s="16">
        <f t="shared" si="786"/>
        <v>20.781538461538464</v>
      </c>
      <c r="N7184" s="14">
        <f>E7184*(K7184-L7184-M7184)*IF(F7184="GHS",1,Assumptions!$B$4)</f>
        <v>1800682.0696615386</v>
      </c>
      <c r="O7184" s="15">
        <f t="shared" ca="1" si="787"/>
        <v>181</v>
      </c>
      <c r="P7184" s="15" t="str">
        <f t="shared" ca="1" si="788"/>
        <v>181-365d</v>
      </c>
      <c r="Q7184" s="17">
        <f ca="1">IF(P7184="0-90d",0,IF(P7184="91-180d",INDEX(Assumptions!$F$8:$F$12,MATCH(B7184,Assumptions!$A$8:$A$12,0)),IF(P7184="181-365d",INDEX(Assumptions!$G$8:$G$12,MATCH(B7184,Assumptions!$A$8:$A$12,0)),INDEX(Assumptions!$H$8:$H$12,MATCH(B7184,Assumptions!$A$8:$A$12,0)))))</f>
        <v>0.35</v>
      </c>
      <c r="R7184" s="14">
        <f t="shared" ca="1" si="789"/>
        <v>440252.73600000003</v>
      </c>
      <c r="S7184" s="14">
        <f t="shared" ca="1" si="790"/>
        <v>817612.22400000016</v>
      </c>
      <c r="T7184" s="11" t="s">
        <v>25</v>
      </c>
      <c r="U7184" s="18" t="s">
        <v>26</v>
      </c>
    </row>
    <row r="7185" spans="1:21" ht="15" customHeight="1" x14ac:dyDescent="0.15">
      <c r="A7185" s="10" t="s">
        <v>7233</v>
      </c>
      <c r="B7185" s="11" t="s">
        <v>22</v>
      </c>
      <c r="C7185" s="11" t="s">
        <v>81</v>
      </c>
      <c r="D7185" s="12">
        <v>46202</v>
      </c>
      <c r="E7185" s="11">
        <v>106</v>
      </c>
      <c r="F7185" s="11" t="s">
        <v>24</v>
      </c>
      <c r="G7185" s="13">
        <v>33641.949999999997</v>
      </c>
      <c r="H7185" s="14">
        <f t="shared" si="784"/>
        <v>3566046.6999999997</v>
      </c>
      <c r="I7185" s="14">
        <f>IF(F7185="GHS",H7185,H7185*Assumptions!$B$4)</f>
        <v>38513304.359999999</v>
      </c>
      <c r="J7185" s="15" t="str">
        <f>INDEX(Assumptions!$B$8:$B$12,MATCH(B7185,Assumptions!$A$8:$A$12,0))</f>
        <v>FIFO</v>
      </c>
      <c r="K7185" s="16">
        <f>G7185/(1-INDEX(Assumptions!$D$8:$D$12,MATCH(B7185,Assumptions!$A$8:$A$12,0)))</f>
        <v>41026.768292682922</v>
      </c>
      <c r="L7185" s="16">
        <f t="shared" si="785"/>
        <v>1009.2584999999999</v>
      </c>
      <c r="M7185" s="16">
        <f t="shared" si="786"/>
        <v>2051.3384146341464</v>
      </c>
      <c r="N7185" s="14">
        <f>E7185*(K7185-L7185-M7185)*IF(F7185="GHS",1,Assumptions!$B$4)</f>
        <v>43463672.993590236</v>
      </c>
      <c r="O7185" s="15">
        <f t="shared" ca="1" si="787"/>
        <v>84</v>
      </c>
      <c r="P7185" s="15" t="str">
        <f t="shared" ca="1" si="788"/>
        <v>0-90d</v>
      </c>
      <c r="Q7185" s="17">
        <f ca="1">IF(P7185="0-90d",0,IF(P7185="91-180d",INDEX(Assumptions!$F$8:$F$12,MATCH(B7185,Assumptions!$A$8:$A$12,0)),IF(P7185="181-365d",INDEX(Assumptions!$G$8:$G$12,MATCH(B7185,Assumptions!$A$8:$A$12,0)),INDEX(Assumptions!$H$8:$H$12,MATCH(B7185,Assumptions!$A$8:$A$12,0)))))</f>
        <v>0</v>
      </c>
      <c r="R7185" s="14">
        <f t="shared" ca="1" si="789"/>
        <v>0</v>
      </c>
      <c r="S7185" s="14">
        <f t="shared" ca="1" si="790"/>
        <v>38513304.359999999</v>
      </c>
      <c r="T7185" s="11" t="s">
        <v>25</v>
      </c>
      <c r="U7185" s="18" t="s">
        <v>26</v>
      </c>
    </row>
    <row r="7186" spans="1:21" ht="15" customHeight="1" x14ac:dyDescent="0.15">
      <c r="A7186" s="10" t="s">
        <v>7234</v>
      </c>
      <c r="B7186" s="11" t="s">
        <v>28</v>
      </c>
      <c r="C7186" s="11" t="s">
        <v>35</v>
      </c>
      <c r="D7186" s="12">
        <v>46171</v>
      </c>
      <c r="E7186" s="11">
        <v>1943</v>
      </c>
      <c r="F7186" s="11" t="s">
        <v>24</v>
      </c>
      <c r="G7186" s="13">
        <v>9655.7900000000009</v>
      </c>
      <c r="H7186" s="14">
        <f t="shared" si="784"/>
        <v>18761199.970000003</v>
      </c>
      <c r="I7186" s="14">
        <f>IF(F7186="GHS",H7186,H7186*Assumptions!$B$4)</f>
        <v>202620959.67600003</v>
      </c>
      <c r="J7186" s="15" t="str">
        <f>INDEX(Assumptions!$B$8:$B$12,MATCH(B7186,Assumptions!$A$8:$A$12,0))</f>
        <v>Fair Value Less Costs to Sell</v>
      </c>
      <c r="K7186" s="16">
        <f>G7186/(1-INDEX(Assumptions!$D$8:$D$12,MATCH(B7186,Assumptions!$A$8:$A$12,0)))</f>
        <v>10972.488636363638</v>
      </c>
      <c r="L7186" s="16">
        <f t="shared" si="785"/>
        <v>289.6737</v>
      </c>
      <c r="M7186" s="16">
        <f t="shared" si="786"/>
        <v>548.62443181818196</v>
      </c>
      <c r="N7186" s="14">
        <f>E7186*(K7186-L7186-M7186)*IF(F7186="GHS",1,Assumptions!$B$4)</f>
        <v>212659907.2235837</v>
      </c>
      <c r="O7186" s="15">
        <f t="shared" ca="1" si="787"/>
        <v>115</v>
      </c>
      <c r="P7186" s="15" t="str">
        <f t="shared" ca="1" si="788"/>
        <v>91-180d</v>
      </c>
      <c r="Q7186" s="17">
        <f ca="1">IF(P7186="0-90d",0,IF(P7186="91-180d",INDEX(Assumptions!$F$8:$F$12,MATCH(B7186,Assumptions!$A$8:$A$12,0)),IF(P7186="181-365d",INDEX(Assumptions!$G$8:$G$12,MATCH(B7186,Assumptions!$A$8:$A$12,0)),INDEX(Assumptions!$H$8:$H$12,MATCH(B7186,Assumptions!$A$8:$A$12,0)))))</f>
        <v>0.02</v>
      </c>
      <c r="R7186" s="14">
        <f t="shared" ca="1" si="789"/>
        <v>4052419.1935200007</v>
      </c>
      <c r="S7186" s="14">
        <f t="shared" ca="1" si="790"/>
        <v>198568540.48248002</v>
      </c>
      <c r="T7186" s="11" t="s">
        <v>25</v>
      </c>
      <c r="U7186" s="18" t="s">
        <v>26</v>
      </c>
    </row>
    <row r="7187" spans="1:21" ht="15" customHeight="1" x14ac:dyDescent="0.15">
      <c r="A7187" s="10" t="s">
        <v>7235</v>
      </c>
      <c r="B7187" s="11" t="s">
        <v>41</v>
      </c>
      <c r="C7187" s="11" t="s">
        <v>44</v>
      </c>
      <c r="D7187" s="12">
        <v>45835</v>
      </c>
      <c r="E7187" s="11">
        <v>2771</v>
      </c>
      <c r="F7187" s="11" t="s">
        <v>33</v>
      </c>
      <c r="G7187" s="13">
        <v>291.33999999999997</v>
      </c>
      <c r="H7187" s="14">
        <f t="shared" si="784"/>
        <v>807303.1399999999</v>
      </c>
      <c r="I7187" s="14">
        <f>IF(F7187="GHS",H7187,H7187*Assumptions!$B$4)</f>
        <v>807303.1399999999</v>
      </c>
      <c r="J7187" s="15" t="str">
        <f>INDEX(Assumptions!$B$8:$B$12,MATCH(B7187,Assumptions!$A$8:$A$12,0))</f>
        <v>Weighted Average</v>
      </c>
      <c r="K7187" s="16">
        <f>G7187/(1-INDEX(Assumptions!$D$8:$D$12,MATCH(B7187,Assumptions!$A$8:$A$12,0)))</f>
        <v>448.21538461538455</v>
      </c>
      <c r="L7187" s="16">
        <f t="shared" si="785"/>
        <v>8.7401999999999997</v>
      </c>
      <c r="M7187" s="16">
        <f t="shared" si="786"/>
        <v>22.41076923076923</v>
      </c>
      <c r="N7187" s="14">
        <f>E7187*(K7187-L7187-M7187)*IF(F7187="GHS",1,Assumptions!$B$4)</f>
        <v>1155685.4950307689</v>
      </c>
      <c r="O7187" s="15">
        <f t="shared" ca="1" si="787"/>
        <v>451</v>
      </c>
      <c r="P7187" s="15" t="str">
        <f t="shared" ca="1" si="788"/>
        <v>365d+</v>
      </c>
      <c r="Q7187" s="17">
        <f ca="1">IF(P7187="0-90d",0,IF(P7187="91-180d",INDEX(Assumptions!$F$8:$F$12,MATCH(B7187,Assumptions!$A$8:$A$12,0)),IF(P7187="181-365d",INDEX(Assumptions!$G$8:$G$12,MATCH(B7187,Assumptions!$A$8:$A$12,0)),INDEX(Assumptions!$H$8:$H$12,MATCH(B7187,Assumptions!$A$8:$A$12,0)))))</f>
        <v>0.8</v>
      </c>
      <c r="R7187" s="14">
        <f t="shared" ca="1" si="789"/>
        <v>645842.51199999999</v>
      </c>
      <c r="S7187" s="14">
        <f t="shared" ca="1" si="790"/>
        <v>161460.62799999991</v>
      </c>
      <c r="T7187" s="11" t="s">
        <v>25</v>
      </c>
      <c r="U7187" s="18" t="s">
        <v>26</v>
      </c>
    </row>
    <row r="7188" spans="1:21" ht="15" customHeight="1" x14ac:dyDescent="0.15">
      <c r="A7188" s="10" t="s">
        <v>7236</v>
      </c>
      <c r="B7188" s="11" t="s">
        <v>41</v>
      </c>
      <c r="C7188" s="11" t="s">
        <v>115</v>
      </c>
      <c r="D7188" s="12">
        <v>46014</v>
      </c>
      <c r="E7188" s="11">
        <v>533</v>
      </c>
      <c r="F7188" s="11" t="s">
        <v>33</v>
      </c>
      <c r="G7188" s="13">
        <v>648.71</v>
      </c>
      <c r="H7188" s="14">
        <f t="shared" si="784"/>
        <v>345762.43</v>
      </c>
      <c r="I7188" s="14">
        <f>IF(F7188="GHS",H7188,H7188*Assumptions!$B$4)</f>
        <v>345762.43</v>
      </c>
      <c r="J7188" s="15" t="str">
        <f>INDEX(Assumptions!$B$8:$B$12,MATCH(B7188,Assumptions!$A$8:$A$12,0))</f>
        <v>Weighted Average</v>
      </c>
      <c r="K7188" s="16">
        <f>G7188/(1-INDEX(Assumptions!$D$8:$D$12,MATCH(B7188,Assumptions!$A$8:$A$12,0)))</f>
        <v>998.01538461538462</v>
      </c>
      <c r="L7188" s="16">
        <f t="shared" si="785"/>
        <v>19.461300000000001</v>
      </c>
      <c r="M7188" s="16">
        <f t="shared" si="786"/>
        <v>49.900769230769235</v>
      </c>
      <c r="N7188" s="14">
        <f>E7188*(K7188-L7188-M7188)*IF(F7188="GHS",1,Assumptions!$B$4)</f>
        <v>494972.21709999995</v>
      </c>
      <c r="O7188" s="15">
        <f t="shared" ca="1" si="787"/>
        <v>272</v>
      </c>
      <c r="P7188" s="15" t="str">
        <f t="shared" ca="1" si="788"/>
        <v>181-365d</v>
      </c>
      <c r="Q7188" s="17">
        <f ca="1">IF(P7188="0-90d",0,IF(P7188="91-180d",INDEX(Assumptions!$F$8:$F$12,MATCH(B7188,Assumptions!$A$8:$A$12,0)),IF(P7188="181-365d",INDEX(Assumptions!$G$8:$G$12,MATCH(B7188,Assumptions!$A$8:$A$12,0)),INDEX(Assumptions!$H$8:$H$12,MATCH(B7188,Assumptions!$A$8:$A$12,0)))))</f>
        <v>0.35</v>
      </c>
      <c r="R7188" s="14">
        <f t="shared" ca="1" si="789"/>
        <v>121016.85049999999</v>
      </c>
      <c r="S7188" s="14">
        <f t="shared" ca="1" si="790"/>
        <v>224745.57949999999</v>
      </c>
      <c r="T7188" s="11" t="s">
        <v>25</v>
      </c>
      <c r="U7188" s="18" t="s">
        <v>26</v>
      </c>
    </row>
    <row r="7189" spans="1:21" ht="15" customHeight="1" x14ac:dyDescent="0.15">
      <c r="A7189" s="10" t="s">
        <v>7237</v>
      </c>
      <c r="B7189" s="11" t="s">
        <v>22</v>
      </c>
      <c r="C7189" s="11" t="s">
        <v>61</v>
      </c>
      <c r="D7189" s="12">
        <v>45854</v>
      </c>
      <c r="E7189" s="11">
        <v>183</v>
      </c>
      <c r="F7189" s="11" t="s">
        <v>24</v>
      </c>
      <c r="G7189" s="13">
        <v>48529.41</v>
      </c>
      <c r="H7189" s="14">
        <f t="shared" si="784"/>
        <v>8880882.0300000012</v>
      </c>
      <c r="I7189" s="14">
        <f>IF(F7189="GHS",H7189,H7189*Assumptions!$B$4)</f>
        <v>95913525.924000025</v>
      </c>
      <c r="J7189" s="15" t="str">
        <f>INDEX(Assumptions!$B$8:$B$12,MATCH(B7189,Assumptions!$A$8:$A$12,0))</f>
        <v>FIFO</v>
      </c>
      <c r="K7189" s="16">
        <f>G7189/(1-INDEX(Assumptions!$D$8:$D$12,MATCH(B7189,Assumptions!$A$8:$A$12,0)))</f>
        <v>59182.207317073167</v>
      </c>
      <c r="L7189" s="16">
        <f t="shared" si="785"/>
        <v>1455.8823</v>
      </c>
      <c r="M7189" s="16">
        <f t="shared" si="786"/>
        <v>2959.1103658536585</v>
      </c>
      <c r="N7189" s="14">
        <f>E7189*(K7189-L7189-M7189)*IF(F7189="GHS",1,Assumptions!$B$4)</f>
        <v>108241923.03667024</v>
      </c>
      <c r="O7189" s="15">
        <f t="shared" ca="1" si="787"/>
        <v>432</v>
      </c>
      <c r="P7189" s="15" t="str">
        <f t="shared" ca="1" si="788"/>
        <v>365d+</v>
      </c>
      <c r="Q7189" s="17">
        <f ca="1">IF(P7189="0-90d",0,IF(P7189="91-180d",INDEX(Assumptions!$F$8:$F$12,MATCH(B7189,Assumptions!$A$8:$A$12,0)),IF(P7189="181-365d",INDEX(Assumptions!$G$8:$G$12,MATCH(B7189,Assumptions!$A$8:$A$12,0)),INDEX(Assumptions!$H$8:$H$12,MATCH(B7189,Assumptions!$A$8:$A$12,0)))))</f>
        <v>0.5</v>
      </c>
      <c r="R7189" s="14">
        <f t="shared" ca="1" si="789"/>
        <v>47956762.962000012</v>
      </c>
      <c r="S7189" s="14">
        <f t="shared" ca="1" si="790"/>
        <v>47956762.962000012</v>
      </c>
      <c r="T7189" s="11" t="s">
        <v>25</v>
      </c>
      <c r="U7189" s="18" t="s">
        <v>26</v>
      </c>
    </row>
    <row r="7190" spans="1:21" ht="15" customHeight="1" x14ac:dyDescent="0.15">
      <c r="A7190" s="10" t="s">
        <v>7238</v>
      </c>
      <c r="B7190" s="11" t="s">
        <v>31</v>
      </c>
      <c r="C7190" s="11" t="s">
        <v>76</v>
      </c>
      <c r="D7190" s="12">
        <v>46157</v>
      </c>
      <c r="E7190" s="11">
        <v>2532</v>
      </c>
      <c r="F7190" s="11" t="s">
        <v>33</v>
      </c>
      <c r="G7190" s="13">
        <v>3344.65</v>
      </c>
      <c r="H7190" s="14">
        <f t="shared" si="784"/>
        <v>8468653.8000000007</v>
      </c>
      <c r="I7190" s="14">
        <f>IF(F7190="GHS",H7190,H7190*Assumptions!$B$4)</f>
        <v>8468653.8000000007</v>
      </c>
      <c r="J7190" s="15" t="str">
        <f>INDEX(Assumptions!$B$8:$B$12,MATCH(B7190,Assumptions!$A$8:$A$12,0))</f>
        <v>Weighted Average</v>
      </c>
      <c r="K7190" s="16">
        <f>G7190/(1-INDEX(Assumptions!$D$8:$D$12,MATCH(B7190,Assumptions!$A$8:$A$12,0)))</f>
        <v>4645.3472222222226</v>
      </c>
      <c r="L7190" s="16">
        <f t="shared" si="785"/>
        <v>100.3395</v>
      </c>
      <c r="M7190" s="16">
        <f t="shared" si="786"/>
        <v>232.26736111111114</v>
      </c>
      <c r="N7190" s="14">
        <f>E7190*(K7190-L7190-M7190)*IF(F7190="GHS",1,Assumptions!$B$4)</f>
        <v>10919858.594333334</v>
      </c>
      <c r="O7190" s="15">
        <f t="shared" ca="1" si="787"/>
        <v>129</v>
      </c>
      <c r="P7190" s="15" t="str">
        <f t="shared" ca="1" si="788"/>
        <v>91-180d</v>
      </c>
      <c r="Q7190" s="17">
        <f ca="1">IF(P7190="0-90d",0,IF(P7190="91-180d",INDEX(Assumptions!$F$8:$F$12,MATCH(B7190,Assumptions!$A$8:$A$12,0)),IF(P7190="181-365d",INDEX(Assumptions!$G$8:$G$12,MATCH(B7190,Assumptions!$A$8:$A$12,0)),INDEX(Assumptions!$H$8:$H$12,MATCH(B7190,Assumptions!$A$8:$A$12,0)))))</f>
        <v>0.05</v>
      </c>
      <c r="R7190" s="14">
        <f t="shared" ca="1" si="789"/>
        <v>423432.69000000006</v>
      </c>
      <c r="S7190" s="14">
        <f t="shared" ca="1" si="790"/>
        <v>8045221.1100000003</v>
      </c>
      <c r="T7190" s="11" t="s">
        <v>25</v>
      </c>
      <c r="U7190" s="18" t="s">
        <v>26</v>
      </c>
    </row>
    <row r="7191" spans="1:21" ht="15" customHeight="1" x14ac:dyDescent="0.15">
      <c r="A7191" s="10" t="s">
        <v>7239</v>
      </c>
      <c r="B7191" s="11" t="s">
        <v>46</v>
      </c>
      <c r="C7191" s="11" t="s">
        <v>119</v>
      </c>
      <c r="D7191" s="12">
        <v>45728</v>
      </c>
      <c r="E7191" s="11">
        <v>3282</v>
      </c>
      <c r="F7191" s="11" t="s">
        <v>33</v>
      </c>
      <c r="G7191" s="13">
        <v>558055.72</v>
      </c>
      <c r="H7191" s="14">
        <f t="shared" si="784"/>
        <v>1831538873.04</v>
      </c>
      <c r="I7191" s="14">
        <f>IF(F7191="GHS",H7191,H7191*Assumptions!$B$4)</f>
        <v>1831538873.04</v>
      </c>
      <c r="J7191" s="15" t="str">
        <f>INDEX(Assumptions!$B$8:$B$12,MATCH(B7191,Assumptions!$A$8:$A$12,0))</f>
        <v>Specific Identification</v>
      </c>
      <c r="K7191" s="16">
        <f>G7191/(1-INDEX(Assumptions!$D$8:$D$12,MATCH(B7191,Assumptions!$A$8:$A$12,0)))</f>
        <v>715456.05128205125</v>
      </c>
      <c r="L7191" s="16">
        <f t="shared" si="785"/>
        <v>16741.671599999998</v>
      </c>
      <c r="M7191" s="16">
        <f t="shared" si="786"/>
        <v>35772.802564102567</v>
      </c>
      <c r="N7191" s="14">
        <f>E7191*(K7191-L7191-M7191)*IF(F7191="GHS",1,Assumptions!$B$4)</f>
        <v>2175774256.1011076</v>
      </c>
      <c r="O7191" s="15">
        <f t="shared" ca="1" si="787"/>
        <v>558</v>
      </c>
      <c r="P7191" s="15" t="str">
        <f t="shared" ca="1" si="788"/>
        <v>365d+</v>
      </c>
      <c r="Q7191" s="17">
        <f ca="1">IF(P7191="0-90d",0,IF(P7191="91-180d",INDEX(Assumptions!$F$8:$F$12,MATCH(B7191,Assumptions!$A$8:$A$12,0)),IF(P7191="181-365d",INDEX(Assumptions!$G$8:$G$12,MATCH(B7191,Assumptions!$A$8:$A$12,0)),INDEX(Assumptions!$H$8:$H$12,MATCH(B7191,Assumptions!$A$8:$A$12,0)))))</f>
        <v>0.15</v>
      </c>
      <c r="R7191" s="14">
        <f t="shared" ca="1" si="789"/>
        <v>274730830.95599997</v>
      </c>
      <c r="S7191" s="14">
        <f t="shared" ca="1" si="790"/>
        <v>1556808042.0840001</v>
      </c>
      <c r="T7191" s="11" t="s">
        <v>25</v>
      </c>
      <c r="U7191" s="18" t="s">
        <v>26</v>
      </c>
    </row>
    <row r="7192" spans="1:21" ht="15" customHeight="1" x14ac:dyDescent="0.15">
      <c r="A7192" s="10" t="s">
        <v>7240</v>
      </c>
      <c r="B7192" s="11" t="s">
        <v>28</v>
      </c>
      <c r="C7192" s="11" t="s">
        <v>55</v>
      </c>
      <c r="D7192" s="12">
        <v>45908</v>
      </c>
      <c r="E7192" s="11">
        <v>3415</v>
      </c>
      <c r="F7192" s="11" t="s">
        <v>24</v>
      </c>
      <c r="G7192" s="13">
        <v>21600</v>
      </c>
      <c r="H7192" s="14">
        <f t="shared" si="784"/>
        <v>73764000</v>
      </c>
      <c r="I7192" s="14">
        <f>IF(F7192="GHS",H7192,H7192*Assumptions!$B$4)</f>
        <v>796651200</v>
      </c>
      <c r="J7192" s="15" t="str">
        <f>INDEX(Assumptions!$B$8:$B$12,MATCH(B7192,Assumptions!$A$8:$A$12,0))</f>
        <v>Fair Value Less Costs to Sell</v>
      </c>
      <c r="K7192" s="16">
        <f>G7192/(1-INDEX(Assumptions!$D$8:$D$12,MATCH(B7192,Assumptions!$A$8:$A$12,0)))</f>
        <v>24545.454545454544</v>
      </c>
      <c r="L7192" s="16">
        <f t="shared" si="785"/>
        <v>648</v>
      </c>
      <c r="M7192" s="16">
        <f t="shared" si="786"/>
        <v>1227.2727272727273</v>
      </c>
      <c r="N7192" s="14">
        <f>E7192*(K7192-L7192-M7192)*IF(F7192="GHS",1,Assumptions!$B$4)</f>
        <v>836121645.81818187</v>
      </c>
      <c r="O7192" s="15">
        <f t="shared" ca="1" si="787"/>
        <v>378</v>
      </c>
      <c r="P7192" s="15" t="str">
        <f t="shared" ca="1" si="788"/>
        <v>365d+</v>
      </c>
      <c r="Q7192" s="17">
        <f ca="1">IF(P7192="0-90d",0,IF(P7192="91-180d",INDEX(Assumptions!$F$8:$F$12,MATCH(B7192,Assumptions!$A$8:$A$12,0)),IF(P7192="181-365d",INDEX(Assumptions!$G$8:$G$12,MATCH(B7192,Assumptions!$A$8:$A$12,0)),INDEX(Assumptions!$H$8:$H$12,MATCH(B7192,Assumptions!$A$8:$A$12,0)))))</f>
        <v>0.4</v>
      </c>
      <c r="R7192" s="14">
        <f t="shared" ca="1" si="789"/>
        <v>318660480</v>
      </c>
      <c r="S7192" s="14">
        <f t="shared" ca="1" si="790"/>
        <v>477990720</v>
      </c>
      <c r="T7192" s="11" t="s">
        <v>25</v>
      </c>
      <c r="U7192" s="18" t="s">
        <v>36</v>
      </c>
    </row>
    <row r="7193" spans="1:21" ht="15" customHeight="1" x14ac:dyDescent="0.15">
      <c r="A7193" s="10" t="s">
        <v>7241</v>
      </c>
      <c r="B7193" s="11" t="s">
        <v>46</v>
      </c>
      <c r="C7193" s="11" t="s">
        <v>119</v>
      </c>
      <c r="D7193" s="12">
        <v>46042</v>
      </c>
      <c r="E7193" s="11">
        <v>1079</v>
      </c>
      <c r="F7193" s="11" t="s">
        <v>33</v>
      </c>
      <c r="G7193" s="13">
        <v>830928.14</v>
      </c>
      <c r="H7193" s="14">
        <f t="shared" si="784"/>
        <v>896571463.06000006</v>
      </c>
      <c r="I7193" s="14">
        <f>IF(F7193="GHS",H7193,H7193*Assumptions!$B$4)</f>
        <v>896571463.06000006</v>
      </c>
      <c r="J7193" s="15" t="str">
        <f>INDEX(Assumptions!$B$8:$B$12,MATCH(B7193,Assumptions!$A$8:$A$12,0))</f>
        <v>Specific Identification</v>
      </c>
      <c r="K7193" s="16">
        <f>G7193/(1-INDEX(Assumptions!$D$8:$D$12,MATCH(B7193,Assumptions!$A$8:$A$12,0)))</f>
        <v>1065292.4871794872</v>
      </c>
      <c r="L7193" s="16">
        <f t="shared" si="785"/>
        <v>24927.8442</v>
      </c>
      <c r="M7193" s="16">
        <f t="shared" si="786"/>
        <v>53264.624358974368</v>
      </c>
      <c r="N7193" s="14">
        <f>E7193*(K7193-L7193-M7193)*IF(F7193="GHS",1,Assumptions!$B$4)</f>
        <v>1065080920.0915333</v>
      </c>
      <c r="O7193" s="15">
        <f t="shared" ca="1" si="787"/>
        <v>244</v>
      </c>
      <c r="P7193" s="15" t="str">
        <f t="shared" ca="1" si="788"/>
        <v>181-365d</v>
      </c>
      <c r="Q7193" s="17">
        <f ca="1">IF(P7193="0-90d",0,IF(P7193="91-180d",INDEX(Assumptions!$F$8:$F$12,MATCH(B7193,Assumptions!$A$8:$A$12,0)),IF(P7193="181-365d",INDEX(Assumptions!$G$8:$G$12,MATCH(B7193,Assumptions!$A$8:$A$12,0)),INDEX(Assumptions!$H$8:$H$12,MATCH(B7193,Assumptions!$A$8:$A$12,0)))))</f>
        <v>0.05</v>
      </c>
      <c r="R7193" s="14">
        <f t="shared" ca="1" si="789"/>
        <v>44828573.153000005</v>
      </c>
      <c r="S7193" s="14">
        <f t="shared" ca="1" si="790"/>
        <v>851742889.90700006</v>
      </c>
      <c r="T7193" s="11" t="s">
        <v>25</v>
      </c>
      <c r="U7193" s="18" t="s">
        <v>36</v>
      </c>
    </row>
    <row r="7194" spans="1:21" ht="15" customHeight="1" x14ac:dyDescent="0.15">
      <c r="A7194" s="10" t="s">
        <v>7242</v>
      </c>
      <c r="B7194" s="11" t="s">
        <v>31</v>
      </c>
      <c r="C7194" s="11" t="s">
        <v>76</v>
      </c>
      <c r="D7194" s="12">
        <v>45788</v>
      </c>
      <c r="E7194" s="11">
        <v>2622</v>
      </c>
      <c r="F7194" s="11" t="s">
        <v>33</v>
      </c>
      <c r="G7194" s="13">
        <v>2592.52</v>
      </c>
      <c r="H7194" s="14">
        <f t="shared" si="784"/>
        <v>6797587.4400000004</v>
      </c>
      <c r="I7194" s="14">
        <f>IF(F7194="GHS",H7194,H7194*Assumptions!$B$4)</f>
        <v>6797587.4400000004</v>
      </c>
      <c r="J7194" s="15" t="str">
        <f>INDEX(Assumptions!$B$8:$B$12,MATCH(B7194,Assumptions!$A$8:$A$12,0))</f>
        <v>Weighted Average</v>
      </c>
      <c r="K7194" s="16">
        <f>G7194/(1-INDEX(Assumptions!$D$8:$D$12,MATCH(B7194,Assumptions!$A$8:$A$12,0)))</f>
        <v>3600.7222222222222</v>
      </c>
      <c r="L7194" s="16">
        <f t="shared" si="785"/>
        <v>77.775599999999997</v>
      </c>
      <c r="M7194" s="16">
        <f t="shared" si="786"/>
        <v>180.03611111111113</v>
      </c>
      <c r="N7194" s="14">
        <f>E7194*(K7194-L7194-M7194)*IF(F7194="GHS",1,Assumptions!$B$4)</f>
        <v>8765111.3601333331</v>
      </c>
      <c r="O7194" s="15">
        <f t="shared" ca="1" si="787"/>
        <v>498</v>
      </c>
      <c r="P7194" s="15" t="str">
        <f t="shared" ca="1" si="788"/>
        <v>365d+</v>
      </c>
      <c r="Q7194" s="17">
        <f ca="1">IF(P7194="0-90d",0,IF(P7194="91-180d",INDEX(Assumptions!$F$8:$F$12,MATCH(B7194,Assumptions!$A$8:$A$12,0)),IF(P7194="181-365d",INDEX(Assumptions!$G$8:$G$12,MATCH(B7194,Assumptions!$A$8:$A$12,0)),INDEX(Assumptions!$H$8:$H$12,MATCH(B7194,Assumptions!$A$8:$A$12,0)))))</f>
        <v>0.6</v>
      </c>
      <c r="R7194" s="14">
        <f t="shared" ca="1" si="789"/>
        <v>4078552.4640000002</v>
      </c>
      <c r="S7194" s="14">
        <f t="shared" ca="1" si="790"/>
        <v>2719034.9760000003</v>
      </c>
      <c r="T7194" s="11" t="s">
        <v>25</v>
      </c>
      <c r="U7194" s="18" t="s">
        <v>36</v>
      </c>
    </row>
    <row r="7195" spans="1:21" ht="15" customHeight="1" x14ac:dyDescent="0.15">
      <c r="A7195" s="10" t="s">
        <v>7243</v>
      </c>
      <c r="B7195" s="11" t="s">
        <v>22</v>
      </c>
      <c r="C7195" s="11" t="s">
        <v>23</v>
      </c>
      <c r="D7195" s="12">
        <v>45776</v>
      </c>
      <c r="E7195" s="11">
        <v>130</v>
      </c>
      <c r="F7195" s="11" t="s">
        <v>24</v>
      </c>
      <c r="G7195" s="13">
        <v>29870.83</v>
      </c>
      <c r="H7195" s="14">
        <f t="shared" si="784"/>
        <v>3883207.9000000004</v>
      </c>
      <c r="I7195" s="14">
        <f>IF(F7195="GHS",H7195,H7195*Assumptions!$B$4)</f>
        <v>41938645.320000008</v>
      </c>
      <c r="J7195" s="15" t="str">
        <f>INDEX(Assumptions!$B$8:$B$12,MATCH(B7195,Assumptions!$A$8:$A$12,0))</f>
        <v>FIFO</v>
      </c>
      <c r="K7195" s="16">
        <f>G7195/(1-INDEX(Assumptions!$D$8:$D$12,MATCH(B7195,Assumptions!$A$8:$A$12,0)))</f>
        <v>36427.841463414632</v>
      </c>
      <c r="L7195" s="16">
        <f t="shared" si="785"/>
        <v>896.12490000000003</v>
      </c>
      <c r="M7195" s="16">
        <f t="shared" si="786"/>
        <v>1821.3920731707317</v>
      </c>
      <c r="N7195" s="14">
        <f>E7195*(K7195-L7195-M7195)*IF(F7195="GHS",1,Assumptions!$B$4)</f>
        <v>47329295.58430244</v>
      </c>
      <c r="O7195" s="15">
        <f t="shared" ca="1" si="787"/>
        <v>510</v>
      </c>
      <c r="P7195" s="15" t="str">
        <f t="shared" ca="1" si="788"/>
        <v>365d+</v>
      </c>
      <c r="Q7195" s="17">
        <f ca="1">IF(P7195="0-90d",0,IF(P7195="91-180d",INDEX(Assumptions!$F$8:$F$12,MATCH(B7195,Assumptions!$A$8:$A$12,0)),IF(P7195="181-365d",INDEX(Assumptions!$G$8:$G$12,MATCH(B7195,Assumptions!$A$8:$A$12,0)),INDEX(Assumptions!$H$8:$H$12,MATCH(B7195,Assumptions!$A$8:$A$12,0)))))</f>
        <v>0.5</v>
      </c>
      <c r="R7195" s="14">
        <f t="shared" ca="1" si="789"/>
        <v>20969322.660000004</v>
      </c>
      <c r="S7195" s="14">
        <f t="shared" ca="1" si="790"/>
        <v>20969322.660000004</v>
      </c>
      <c r="T7195" s="11" t="s">
        <v>25</v>
      </c>
      <c r="U7195" s="18" t="s">
        <v>26</v>
      </c>
    </row>
    <row r="7196" spans="1:21" ht="15" customHeight="1" x14ac:dyDescent="0.15">
      <c r="A7196" s="10" t="s">
        <v>7244</v>
      </c>
      <c r="B7196" s="11" t="s">
        <v>22</v>
      </c>
      <c r="C7196" s="11" t="s">
        <v>61</v>
      </c>
      <c r="D7196" s="12">
        <v>45786</v>
      </c>
      <c r="E7196" s="11">
        <v>2040</v>
      </c>
      <c r="F7196" s="11" t="s">
        <v>24</v>
      </c>
      <c r="G7196" s="13">
        <v>22697.32</v>
      </c>
      <c r="H7196" s="14">
        <f t="shared" si="784"/>
        <v>46302532.799999997</v>
      </c>
      <c r="I7196" s="14">
        <f>IF(F7196="GHS",H7196,H7196*Assumptions!$B$4)</f>
        <v>500067354.24000001</v>
      </c>
      <c r="J7196" s="15" t="str">
        <f>INDEX(Assumptions!$B$8:$B$12,MATCH(B7196,Assumptions!$A$8:$A$12,0))</f>
        <v>FIFO</v>
      </c>
      <c r="K7196" s="16">
        <f>G7196/(1-INDEX(Assumptions!$D$8:$D$12,MATCH(B7196,Assumptions!$A$8:$A$12,0)))</f>
        <v>27679.658536585364</v>
      </c>
      <c r="L7196" s="16">
        <f t="shared" si="785"/>
        <v>680.91959999999995</v>
      </c>
      <c r="M7196" s="16">
        <f t="shared" si="786"/>
        <v>1383.9829268292683</v>
      </c>
      <c r="N7196" s="14">
        <f>E7196*(K7196-L7196-M7196)*IF(F7196="GHS",1,Assumptions!$B$4)</f>
        <v>564344304.40694642</v>
      </c>
      <c r="O7196" s="15">
        <f t="shared" ca="1" si="787"/>
        <v>500</v>
      </c>
      <c r="P7196" s="15" t="str">
        <f t="shared" ca="1" si="788"/>
        <v>365d+</v>
      </c>
      <c r="Q7196" s="17">
        <f ca="1">IF(P7196="0-90d",0,IF(P7196="91-180d",INDEX(Assumptions!$F$8:$F$12,MATCH(B7196,Assumptions!$A$8:$A$12,0)),IF(P7196="181-365d",INDEX(Assumptions!$G$8:$G$12,MATCH(B7196,Assumptions!$A$8:$A$12,0)),INDEX(Assumptions!$H$8:$H$12,MATCH(B7196,Assumptions!$A$8:$A$12,0)))))</f>
        <v>0.5</v>
      </c>
      <c r="R7196" s="14">
        <f t="shared" ca="1" si="789"/>
        <v>250033677.12</v>
      </c>
      <c r="S7196" s="14">
        <f t="shared" si="790"/>
        <v>0</v>
      </c>
      <c r="T7196" s="11" t="s">
        <v>39</v>
      </c>
      <c r="U7196" s="18" t="s">
        <v>26</v>
      </c>
    </row>
    <row r="7197" spans="1:21" ht="15" customHeight="1" x14ac:dyDescent="0.15">
      <c r="A7197" s="10" t="s">
        <v>7245</v>
      </c>
      <c r="B7197" s="11" t="s">
        <v>31</v>
      </c>
      <c r="C7197" s="11" t="s">
        <v>76</v>
      </c>
      <c r="D7197" s="12">
        <v>45904</v>
      </c>
      <c r="E7197" s="11">
        <v>2597</v>
      </c>
      <c r="F7197" s="11" t="s">
        <v>33</v>
      </c>
      <c r="G7197" s="13">
        <v>803.77</v>
      </c>
      <c r="H7197" s="14">
        <f t="shared" si="784"/>
        <v>2087390.69</v>
      </c>
      <c r="I7197" s="14">
        <f>IF(F7197="GHS",H7197,H7197*Assumptions!$B$4)</f>
        <v>2087390.69</v>
      </c>
      <c r="J7197" s="15" t="str">
        <f>INDEX(Assumptions!$B$8:$B$12,MATCH(B7197,Assumptions!$A$8:$A$12,0))</f>
        <v>Weighted Average</v>
      </c>
      <c r="K7197" s="16">
        <f>G7197/(1-INDEX(Assumptions!$D$8:$D$12,MATCH(B7197,Assumptions!$A$8:$A$12,0)))</f>
        <v>1116.3472222222222</v>
      </c>
      <c r="L7197" s="16">
        <f t="shared" si="785"/>
        <v>24.113099999999999</v>
      </c>
      <c r="M7197" s="16">
        <f t="shared" si="786"/>
        <v>55.817361111111111</v>
      </c>
      <c r="N7197" s="14">
        <f>E7197*(K7197-L7197-M7197)*IF(F7197="GHS",1,Assumptions!$B$4)</f>
        <v>2691574.3286055555</v>
      </c>
      <c r="O7197" s="15">
        <f t="shared" ca="1" si="787"/>
        <v>382</v>
      </c>
      <c r="P7197" s="15" t="str">
        <f t="shared" ca="1" si="788"/>
        <v>365d+</v>
      </c>
      <c r="Q7197" s="17">
        <f ca="1">IF(P7197="0-90d",0,IF(P7197="91-180d",INDEX(Assumptions!$F$8:$F$12,MATCH(B7197,Assumptions!$A$8:$A$12,0)),IF(P7197="181-365d",INDEX(Assumptions!$G$8:$G$12,MATCH(B7197,Assumptions!$A$8:$A$12,0)),INDEX(Assumptions!$H$8:$H$12,MATCH(B7197,Assumptions!$A$8:$A$12,0)))))</f>
        <v>0.6</v>
      </c>
      <c r="R7197" s="14">
        <f t="shared" ca="1" si="789"/>
        <v>1252434.4139999999</v>
      </c>
      <c r="S7197" s="14">
        <f t="shared" ca="1" si="790"/>
        <v>834956.27600000007</v>
      </c>
      <c r="T7197" s="11" t="s">
        <v>25</v>
      </c>
      <c r="U7197" s="18" t="s">
        <v>36</v>
      </c>
    </row>
    <row r="7198" spans="1:21" ht="15" customHeight="1" x14ac:dyDescent="0.15">
      <c r="A7198" s="10" t="s">
        <v>7246</v>
      </c>
      <c r="B7198" s="11" t="s">
        <v>28</v>
      </c>
      <c r="C7198" s="11" t="s">
        <v>35</v>
      </c>
      <c r="D7198" s="12">
        <v>46212</v>
      </c>
      <c r="E7198" s="11">
        <v>4206</v>
      </c>
      <c r="F7198" s="11" t="s">
        <v>24</v>
      </c>
      <c r="G7198" s="13">
        <v>8237</v>
      </c>
      <c r="H7198" s="14">
        <f t="shared" si="784"/>
        <v>34644822</v>
      </c>
      <c r="I7198" s="14">
        <f>IF(F7198="GHS",H7198,H7198*Assumptions!$B$4)</f>
        <v>374164077.60000002</v>
      </c>
      <c r="J7198" s="15" t="str">
        <f>INDEX(Assumptions!$B$8:$B$12,MATCH(B7198,Assumptions!$A$8:$A$12,0))</f>
        <v>Fair Value Less Costs to Sell</v>
      </c>
      <c r="K7198" s="16">
        <f>G7198/(1-INDEX(Assumptions!$D$8:$D$12,MATCH(B7198,Assumptions!$A$8:$A$12,0)))</f>
        <v>9360.2272727272721</v>
      </c>
      <c r="L7198" s="16">
        <f t="shared" si="785"/>
        <v>247.10999999999999</v>
      </c>
      <c r="M7198" s="16">
        <f t="shared" si="786"/>
        <v>468.01136363636363</v>
      </c>
      <c r="N7198" s="14">
        <f>E7198*(K7198-L7198-M7198)*IF(F7198="GHS",1,Assumptions!$B$4)</f>
        <v>392702206.89927268</v>
      </c>
      <c r="O7198" s="15">
        <f t="shared" ca="1" si="787"/>
        <v>74</v>
      </c>
      <c r="P7198" s="15" t="str">
        <f t="shared" ca="1" si="788"/>
        <v>0-90d</v>
      </c>
      <c r="Q7198" s="17">
        <f ca="1">IF(P7198="0-90d",0,IF(P7198="91-180d",INDEX(Assumptions!$F$8:$F$12,MATCH(B7198,Assumptions!$A$8:$A$12,0)),IF(P7198="181-365d",INDEX(Assumptions!$G$8:$G$12,MATCH(B7198,Assumptions!$A$8:$A$12,0)),INDEX(Assumptions!$H$8:$H$12,MATCH(B7198,Assumptions!$A$8:$A$12,0)))))</f>
        <v>0</v>
      </c>
      <c r="R7198" s="14">
        <f t="shared" ca="1" si="789"/>
        <v>0</v>
      </c>
      <c r="S7198" s="14">
        <f t="shared" ca="1" si="790"/>
        <v>374164077.60000002</v>
      </c>
      <c r="T7198" s="11" t="s">
        <v>25</v>
      </c>
      <c r="U7198" s="18" t="s">
        <v>26</v>
      </c>
    </row>
    <row r="7199" spans="1:21" ht="15" customHeight="1" x14ac:dyDescent="0.15">
      <c r="A7199" s="10" t="s">
        <v>7247</v>
      </c>
      <c r="B7199" s="11" t="s">
        <v>46</v>
      </c>
      <c r="C7199" s="11" t="s">
        <v>47</v>
      </c>
      <c r="D7199" s="12">
        <v>45831</v>
      </c>
      <c r="E7199" s="11">
        <v>336</v>
      </c>
      <c r="F7199" s="11" t="s">
        <v>33</v>
      </c>
      <c r="G7199" s="13">
        <v>398868.02</v>
      </c>
      <c r="H7199" s="14">
        <f t="shared" si="784"/>
        <v>134019654.72</v>
      </c>
      <c r="I7199" s="14">
        <f>IF(F7199="GHS",H7199,H7199*Assumptions!$B$4)</f>
        <v>134019654.72</v>
      </c>
      <c r="J7199" s="15" t="str">
        <f>INDEX(Assumptions!$B$8:$B$12,MATCH(B7199,Assumptions!$A$8:$A$12,0))</f>
        <v>Specific Identification</v>
      </c>
      <c r="K7199" s="16">
        <f>G7199/(1-INDEX(Assumptions!$D$8:$D$12,MATCH(B7199,Assumptions!$A$8:$A$12,0)))</f>
        <v>511369.25641025644</v>
      </c>
      <c r="L7199" s="16">
        <f t="shared" si="785"/>
        <v>11966.0406</v>
      </c>
      <c r="M7199" s="16">
        <f t="shared" si="786"/>
        <v>25568.462820512825</v>
      </c>
      <c r="N7199" s="14">
        <f>E7199*(K7199-L7199-M7199)*IF(F7199="GHS",1,Assumptions!$B$4)</f>
        <v>159208477.00455385</v>
      </c>
      <c r="O7199" s="15">
        <f t="shared" ca="1" si="787"/>
        <v>455</v>
      </c>
      <c r="P7199" s="15" t="str">
        <f t="shared" ca="1" si="788"/>
        <v>365d+</v>
      </c>
      <c r="Q7199" s="17">
        <f ca="1">IF(P7199="0-90d",0,IF(P7199="91-180d",INDEX(Assumptions!$F$8:$F$12,MATCH(B7199,Assumptions!$A$8:$A$12,0)),IF(P7199="181-365d",INDEX(Assumptions!$G$8:$G$12,MATCH(B7199,Assumptions!$A$8:$A$12,0)),INDEX(Assumptions!$H$8:$H$12,MATCH(B7199,Assumptions!$A$8:$A$12,0)))))</f>
        <v>0.15</v>
      </c>
      <c r="R7199" s="14">
        <f t="shared" ca="1" si="789"/>
        <v>20102948.208000001</v>
      </c>
      <c r="S7199" s="14">
        <f t="shared" ca="1" si="790"/>
        <v>113916706.51199999</v>
      </c>
      <c r="T7199" s="11" t="s">
        <v>25</v>
      </c>
      <c r="U7199" s="18" t="s">
        <v>26</v>
      </c>
    </row>
    <row r="7200" spans="1:21" ht="15" customHeight="1" x14ac:dyDescent="0.15">
      <c r="A7200" s="10" t="s">
        <v>7248</v>
      </c>
      <c r="B7200" s="11" t="s">
        <v>31</v>
      </c>
      <c r="C7200" s="11" t="s">
        <v>76</v>
      </c>
      <c r="D7200" s="12">
        <v>46000</v>
      </c>
      <c r="E7200" s="11">
        <v>476</v>
      </c>
      <c r="F7200" s="11" t="s">
        <v>33</v>
      </c>
      <c r="G7200" s="13">
        <v>5930.43</v>
      </c>
      <c r="H7200" s="14">
        <f t="shared" si="784"/>
        <v>2822884.68</v>
      </c>
      <c r="I7200" s="14">
        <f>IF(F7200="GHS",H7200,H7200*Assumptions!$B$4)</f>
        <v>2822884.68</v>
      </c>
      <c r="J7200" s="15" t="str">
        <f>INDEX(Assumptions!$B$8:$B$12,MATCH(B7200,Assumptions!$A$8:$A$12,0))</f>
        <v>Weighted Average</v>
      </c>
      <c r="K7200" s="16">
        <f>G7200/(1-INDEX(Assumptions!$D$8:$D$12,MATCH(B7200,Assumptions!$A$8:$A$12,0)))</f>
        <v>8236.7083333333339</v>
      </c>
      <c r="L7200" s="16">
        <f t="shared" si="785"/>
        <v>177.91290000000001</v>
      </c>
      <c r="M7200" s="16">
        <f t="shared" si="786"/>
        <v>411.83541666666673</v>
      </c>
      <c r="N7200" s="14">
        <f>E7200*(K7200-L7200-M7200)*IF(F7200="GHS",1,Assumptions!$B$4)</f>
        <v>3639952.9679333335</v>
      </c>
      <c r="O7200" s="15">
        <f t="shared" ca="1" si="787"/>
        <v>286</v>
      </c>
      <c r="P7200" s="15" t="str">
        <f t="shared" ca="1" si="788"/>
        <v>181-365d</v>
      </c>
      <c r="Q7200" s="17">
        <f ca="1">IF(P7200="0-90d",0,IF(P7200="91-180d",INDEX(Assumptions!$F$8:$F$12,MATCH(B7200,Assumptions!$A$8:$A$12,0)),IF(P7200="181-365d",INDEX(Assumptions!$G$8:$G$12,MATCH(B7200,Assumptions!$A$8:$A$12,0)),INDEX(Assumptions!$H$8:$H$12,MATCH(B7200,Assumptions!$A$8:$A$12,0)))))</f>
        <v>0.2</v>
      </c>
      <c r="R7200" s="14">
        <f t="shared" ca="1" si="789"/>
        <v>564576.9360000001</v>
      </c>
      <c r="S7200" s="14">
        <f t="shared" si="790"/>
        <v>0</v>
      </c>
      <c r="T7200" s="11" t="s">
        <v>39</v>
      </c>
      <c r="U7200" s="18" t="s">
        <v>26</v>
      </c>
    </row>
    <row r="7201" spans="1:21" ht="15" customHeight="1" x14ac:dyDescent="0.15">
      <c r="A7201" s="10" t="s">
        <v>7249</v>
      </c>
      <c r="B7201" s="11" t="s">
        <v>41</v>
      </c>
      <c r="C7201" s="11" t="s">
        <v>42</v>
      </c>
      <c r="D7201" s="12">
        <v>45807</v>
      </c>
      <c r="E7201" s="11">
        <v>109</v>
      </c>
      <c r="F7201" s="11" t="s">
        <v>33</v>
      </c>
      <c r="G7201" s="13">
        <v>717</v>
      </c>
      <c r="H7201" s="14">
        <f t="shared" si="784"/>
        <v>78153</v>
      </c>
      <c r="I7201" s="14">
        <f>IF(F7201="GHS",H7201,H7201*Assumptions!$B$4)</f>
        <v>78153</v>
      </c>
      <c r="J7201" s="15" t="str">
        <f>INDEX(Assumptions!$B$8:$B$12,MATCH(B7201,Assumptions!$A$8:$A$12,0))</f>
        <v>Weighted Average</v>
      </c>
      <c r="K7201" s="16">
        <f>G7201/(1-INDEX(Assumptions!$D$8:$D$12,MATCH(B7201,Assumptions!$A$8:$A$12,0)))</f>
        <v>1103.0769230769231</v>
      </c>
      <c r="L7201" s="16">
        <f t="shared" si="785"/>
        <v>21.509999999999998</v>
      </c>
      <c r="M7201" s="16">
        <f t="shared" si="786"/>
        <v>55.15384615384616</v>
      </c>
      <c r="N7201" s="14">
        <f>E7201*(K7201-L7201-M7201)*IF(F7201="GHS",1,Assumptions!$B$4)</f>
        <v>111879.02538461538</v>
      </c>
      <c r="O7201" s="15">
        <f t="shared" ca="1" si="787"/>
        <v>479</v>
      </c>
      <c r="P7201" s="15" t="str">
        <f t="shared" ca="1" si="788"/>
        <v>365d+</v>
      </c>
      <c r="Q7201" s="17">
        <f ca="1">IF(P7201="0-90d",0,IF(P7201="91-180d",INDEX(Assumptions!$F$8:$F$12,MATCH(B7201,Assumptions!$A$8:$A$12,0)),IF(P7201="181-365d",INDEX(Assumptions!$G$8:$G$12,MATCH(B7201,Assumptions!$A$8:$A$12,0)),INDEX(Assumptions!$H$8:$H$12,MATCH(B7201,Assumptions!$A$8:$A$12,0)))))</f>
        <v>0.8</v>
      </c>
      <c r="R7201" s="14">
        <f t="shared" ca="1" si="789"/>
        <v>62522.400000000001</v>
      </c>
      <c r="S7201" s="14">
        <f t="shared" ca="1" si="790"/>
        <v>15630.599999999999</v>
      </c>
      <c r="T7201" s="11" t="s">
        <v>25</v>
      </c>
      <c r="U7201" s="18" t="s">
        <v>36</v>
      </c>
    </row>
    <row r="7202" spans="1:21" ht="15" customHeight="1" x14ac:dyDescent="0.15">
      <c r="A7202" s="10" t="s">
        <v>7250</v>
      </c>
      <c r="B7202" s="11" t="s">
        <v>22</v>
      </c>
      <c r="C7202" s="11" t="s">
        <v>81</v>
      </c>
      <c r="D7202" s="12">
        <v>45735</v>
      </c>
      <c r="E7202" s="11">
        <v>2672</v>
      </c>
      <c r="F7202" s="11" t="s">
        <v>24</v>
      </c>
      <c r="G7202" s="13">
        <v>30186.5</v>
      </c>
      <c r="H7202" s="14">
        <f t="shared" si="784"/>
        <v>80658328</v>
      </c>
      <c r="I7202" s="14">
        <f>IF(F7202="GHS",H7202,H7202*Assumptions!$B$4)</f>
        <v>871109942.4000001</v>
      </c>
      <c r="J7202" s="15" t="str">
        <f>INDEX(Assumptions!$B$8:$B$12,MATCH(B7202,Assumptions!$A$8:$A$12,0))</f>
        <v>FIFO</v>
      </c>
      <c r="K7202" s="16">
        <f>G7202/(1-INDEX(Assumptions!$D$8:$D$12,MATCH(B7202,Assumptions!$A$8:$A$12,0)))</f>
        <v>36812.804878048781</v>
      </c>
      <c r="L7202" s="16">
        <f t="shared" si="785"/>
        <v>905.59499999999991</v>
      </c>
      <c r="M7202" s="16">
        <f t="shared" si="786"/>
        <v>1840.6402439024391</v>
      </c>
      <c r="N7202" s="14">
        <f>E7202*(K7202-L7202-M7202)*IF(F7202="GHS",1,Assumptions!$B$4)</f>
        <v>983079439.87434149</v>
      </c>
      <c r="O7202" s="15">
        <f t="shared" ca="1" si="787"/>
        <v>551</v>
      </c>
      <c r="P7202" s="15" t="str">
        <f t="shared" ca="1" si="788"/>
        <v>365d+</v>
      </c>
      <c r="Q7202" s="17">
        <f ca="1">IF(P7202="0-90d",0,IF(P7202="91-180d",INDEX(Assumptions!$F$8:$F$12,MATCH(B7202,Assumptions!$A$8:$A$12,0)),IF(P7202="181-365d",INDEX(Assumptions!$G$8:$G$12,MATCH(B7202,Assumptions!$A$8:$A$12,0)),INDEX(Assumptions!$H$8:$H$12,MATCH(B7202,Assumptions!$A$8:$A$12,0)))))</f>
        <v>0.5</v>
      </c>
      <c r="R7202" s="14">
        <f t="shared" ca="1" si="789"/>
        <v>435554971.20000005</v>
      </c>
      <c r="S7202" s="14">
        <f t="shared" ca="1" si="790"/>
        <v>435554971.20000005</v>
      </c>
      <c r="T7202" s="11" t="s">
        <v>25</v>
      </c>
      <c r="U7202" s="18" t="s">
        <v>26</v>
      </c>
    </row>
    <row r="7203" spans="1:21" ht="15" customHeight="1" x14ac:dyDescent="0.15">
      <c r="A7203" s="10" t="s">
        <v>7251</v>
      </c>
      <c r="B7203" s="11" t="s">
        <v>46</v>
      </c>
      <c r="C7203" s="11" t="s">
        <v>119</v>
      </c>
      <c r="D7203" s="12">
        <v>46026</v>
      </c>
      <c r="E7203" s="11">
        <v>4986</v>
      </c>
      <c r="F7203" s="11" t="s">
        <v>33</v>
      </c>
      <c r="G7203" s="13">
        <v>681698.2</v>
      </c>
      <c r="H7203" s="14">
        <f t="shared" si="784"/>
        <v>3398947225.1999998</v>
      </c>
      <c r="I7203" s="14">
        <f>IF(F7203="GHS",H7203,H7203*Assumptions!$B$4)</f>
        <v>3398947225.1999998</v>
      </c>
      <c r="J7203" s="15" t="str">
        <f>INDEX(Assumptions!$B$8:$B$12,MATCH(B7203,Assumptions!$A$8:$A$12,0))</f>
        <v>Specific Identification</v>
      </c>
      <c r="K7203" s="16">
        <f>G7203/(1-INDEX(Assumptions!$D$8:$D$12,MATCH(B7203,Assumptions!$A$8:$A$12,0)))</f>
        <v>873972.05128205114</v>
      </c>
      <c r="L7203" s="16">
        <f t="shared" si="785"/>
        <v>20450.945999999996</v>
      </c>
      <c r="M7203" s="16">
        <f t="shared" si="786"/>
        <v>43698.602564102563</v>
      </c>
      <c r="N7203" s="14">
        <f>E7203*(K7203-L7203-M7203)*IF(F7203="GHS",1,Assumptions!$B$4)</f>
        <v>4037774998.5516915</v>
      </c>
      <c r="O7203" s="15">
        <f t="shared" ca="1" si="787"/>
        <v>260</v>
      </c>
      <c r="P7203" s="15" t="str">
        <f t="shared" ca="1" si="788"/>
        <v>181-365d</v>
      </c>
      <c r="Q7203" s="17">
        <f ca="1">IF(P7203="0-90d",0,IF(P7203="91-180d",INDEX(Assumptions!$F$8:$F$12,MATCH(B7203,Assumptions!$A$8:$A$12,0)),IF(P7203="181-365d",INDEX(Assumptions!$G$8:$G$12,MATCH(B7203,Assumptions!$A$8:$A$12,0)),INDEX(Assumptions!$H$8:$H$12,MATCH(B7203,Assumptions!$A$8:$A$12,0)))))</f>
        <v>0.05</v>
      </c>
      <c r="R7203" s="14">
        <f t="shared" ca="1" si="789"/>
        <v>169947361.25999999</v>
      </c>
      <c r="S7203" s="14">
        <f t="shared" ca="1" si="790"/>
        <v>3228999863.9399996</v>
      </c>
      <c r="T7203" s="11" t="s">
        <v>25</v>
      </c>
      <c r="U7203" s="18" t="s">
        <v>26</v>
      </c>
    </row>
    <row r="7204" spans="1:21" ht="15" customHeight="1" x14ac:dyDescent="0.15">
      <c r="A7204" s="10" t="s">
        <v>7252</v>
      </c>
      <c r="B7204" s="11" t="s">
        <v>31</v>
      </c>
      <c r="C7204" s="11" t="s">
        <v>32</v>
      </c>
      <c r="D7204" s="12">
        <v>45783</v>
      </c>
      <c r="E7204" s="11">
        <v>4790</v>
      </c>
      <c r="F7204" s="11" t="s">
        <v>33</v>
      </c>
      <c r="G7204" s="13">
        <v>4663.67</v>
      </c>
      <c r="H7204" s="14">
        <f t="shared" si="784"/>
        <v>22338979.300000001</v>
      </c>
      <c r="I7204" s="14">
        <f>IF(F7204="GHS",H7204,H7204*Assumptions!$B$4)</f>
        <v>22338979.300000001</v>
      </c>
      <c r="J7204" s="15" t="str">
        <f>INDEX(Assumptions!$B$8:$B$12,MATCH(B7204,Assumptions!$A$8:$A$12,0))</f>
        <v>Weighted Average</v>
      </c>
      <c r="K7204" s="16">
        <f>G7204/(1-INDEX(Assumptions!$D$8:$D$12,MATCH(B7204,Assumptions!$A$8:$A$12,0)))</f>
        <v>6477.3194444444443</v>
      </c>
      <c r="L7204" s="16">
        <f t="shared" si="785"/>
        <v>139.9101</v>
      </c>
      <c r="M7204" s="16">
        <f t="shared" si="786"/>
        <v>323.86597222222224</v>
      </c>
      <c r="N7204" s="14">
        <f>E7204*(K7204-L7204-M7204)*IF(F7204="GHS",1,Assumptions!$B$4)</f>
        <v>28804872.752944447</v>
      </c>
      <c r="O7204" s="15">
        <f t="shared" ca="1" si="787"/>
        <v>503</v>
      </c>
      <c r="P7204" s="15" t="str">
        <f t="shared" ca="1" si="788"/>
        <v>365d+</v>
      </c>
      <c r="Q7204" s="17">
        <f ca="1">IF(P7204="0-90d",0,IF(P7204="91-180d",INDEX(Assumptions!$F$8:$F$12,MATCH(B7204,Assumptions!$A$8:$A$12,0)),IF(P7204="181-365d",INDEX(Assumptions!$G$8:$G$12,MATCH(B7204,Assumptions!$A$8:$A$12,0)),INDEX(Assumptions!$H$8:$H$12,MATCH(B7204,Assumptions!$A$8:$A$12,0)))))</f>
        <v>0.6</v>
      </c>
      <c r="R7204" s="14">
        <f t="shared" ca="1" si="789"/>
        <v>13403387.58</v>
      </c>
      <c r="S7204" s="14">
        <f t="shared" ca="1" si="790"/>
        <v>8935591.7200000007</v>
      </c>
      <c r="T7204" s="11" t="s">
        <v>25</v>
      </c>
      <c r="U7204" s="18" t="s">
        <v>26</v>
      </c>
    </row>
    <row r="7205" spans="1:21" ht="15" customHeight="1" x14ac:dyDescent="0.15">
      <c r="A7205" s="10" t="s">
        <v>7253</v>
      </c>
      <c r="B7205" s="11" t="s">
        <v>31</v>
      </c>
      <c r="C7205" s="11" t="s">
        <v>32</v>
      </c>
      <c r="D7205" s="12">
        <v>45872</v>
      </c>
      <c r="E7205" s="11">
        <v>2506</v>
      </c>
      <c r="F7205" s="11" t="s">
        <v>33</v>
      </c>
      <c r="G7205" s="13">
        <v>1069.96</v>
      </c>
      <c r="H7205" s="14">
        <f t="shared" si="784"/>
        <v>2681319.7600000002</v>
      </c>
      <c r="I7205" s="14">
        <f>IF(F7205="GHS",H7205,H7205*Assumptions!$B$4)</f>
        <v>2681319.7600000002</v>
      </c>
      <c r="J7205" s="15" t="str">
        <f>INDEX(Assumptions!$B$8:$B$12,MATCH(B7205,Assumptions!$A$8:$A$12,0))</f>
        <v>Weighted Average</v>
      </c>
      <c r="K7205" s="16">
        <f>G7205/(1-INDEX(Assumptions!$D$8:$D$12,MATCH(B7205,Assumptions!$A$8:$A$12,0)))</f>
        <v>1486.0555555555557</v>
      </c>
      <c r="L7205" s="16">
        <f t="shared" si="785"/>
        <v>32.098799999999997</v>
      </c>
      <c r="M7205" s="16">
        <f t="shared" si="786"/>
        <v>74.302777777777791</v>
      </c>
      <c r="N7205" s="14">
        <f>E7205*(K7205-L7205-M7205)*IF(F7205="GHS",1,Assumptions!$B$4)</f>
        <v>3457412.8683111118</v>
      </c>
      <c r="O7205" s="15">
        <f t="shared" ca="1" si="787"/>
        <v>414</v>
      </c>
      <c r="P7205" s="15" t="str">
        <f t="shared" ca="1" si="788"/>
        <v>365d+</v>
      </c>
      <c r="Q7205" s="17">
        <f ca="1">IF(P7205="0-90d",0,IF(P7205="91-180d",INDEX(Assumptions!$F$8:$F$12,MATCH(B7205,Assumptions!$A$8:$A$12,0)),IF(P7205="181-365d",INDEX(Assumptions!$G$8:$G$12,MATCH(B7205,Assumptions!$A$8:$A$12,0)),INDEX(Assumptions!$H$8:$H$12,MATCH(B7205,Assumptions!$A$8:$A$12,0)))))</f>
        <v>0.6</v>
      </c>
      <c r="R7205" s="14">
        <f t="shared" ca="1" si="789"/>
        <v>1608791.8560000001</v>
      </c>
      <c r="S7205" s="14">
        <f t="shared" ca="1" si="790"/>
        <v>1072527.9040000001</v>
      </c>
      <c r="T7205" s="11" t="s">
        <v>25</v>
      </c>
      <c r="U7205" s="18" t="s">
        <v>26</v>
      </c>
    </row>
    <row r="7206" spans="1:21" ht="15" customHeight="1" x14ac:dyDescent="0.15">
      <c r="A7206" s="10" t="s">
        <v>7254</v>
      </c>
      <c r="B7206" s="11" t="s">
        <v>22</v>
      </c>
      <c r="C7206" s="11" t="s">
        <v>81</v>
      </c>
      <c r="D7206" s="12">
        <v>45992</v>
      </c>
      <c r="E7206" s="11">
        <v>2146</v>
      </c>
      <c r="F7206" s="11" t="s">
        <v>24</v>
      </c>
      <c r="G7206" s="13">
        <v>14780.07</v>
      </c>
      <c r="H7206" s="14">
        <f t="shared" si="784"/>
        <v>31718030.219999999</v>
      </c>
      <c r="I7206" s="14">
        <f>IF(F7206="GHS",H7206,H7206*Assumptions!$B$4)</f>
        <v>342554726.37599999</v>
      </c>
      <c r="J7206" s="15" t="str">
        <f>INDEX(Assumptions!$B$8:$B$12,MATCH(B7206,Assumptions!$A$8:$A$12,0))</f>
        <v>FIFO</v>
      </c>
      <c r="K7206" s="16">
        <f>G7206/(1-INDEX(Assumptions!$D$8:$D$12,MATCH(B7206,Assumptions!$A$8:$A$12,0)))</f>
        <v>18024.475609756097</v>
      </c>
      <c r="L7206" s="16">
        <f t="shared" si="785"/>
        <v>443.40209999999996</v>
      </c>
      <c r="M7206" s="16">
        <f t="shared" si="786"/>
        <v>901.2237804878049</v>
      </c>
      <c r="N7206" s="14">
        <f>E7206*(K7206-L7206-M7206)*IF(F7206="GHS",1,Assumptions!$B$4)</f>
        <v>386585541.2053054</v>
      </c>
      <c r="O7206" s="15">
        <f t="shared" ca="1" si="787"/>
        <v>294</v>
      </c>
      <c r="P7206" s="15" t="str">
        <f t="shared" ca="1" si="788"/>
        <v>181-365d</v>
      </c>
      <c r="Q7206" s="17">
        <f ca="1">IF(P7206="0-90d",0,IF(P7206="91-180d",INDEX(Assumptions!$F$8:$F$12,MATCH(B7206,Assumptions!$A$8:$A$12,0)),IF(P7206="181-365d",INDEX(Assumptions!$G$8:$G$12,MATCH(B7206,Assumptions!$A$8:$A$12,0)),INDEX(Assumptions!$H$8:$H$12,MATCH(B7206,Assumptions!$A$8:$A$12,0)))))</f>
        <v>0.15</v>
      </c>
      <c r="R7206" s="14">
        <f t="shared" ca="1" si="789"/>
        <v>51383208.9564</v>
      </c>
      <c r="S7206" s="14">
        <f t="shared" ca="1" si="790"/>
        <v>291171517.41960001</v>
      </c>
      <c r="T7206" s="11" t="s">
        <v>25</v>
      </c>
      <c r="U7206" s="18" t="s">
        <v>26</v>
      </c>
    </row>
    <row r="7207" spans="1:21" ht="15" customHeight="1" x14ac:dyDescent="0.15">
      <c r="A7207" s="10" t="s">
        <v>7255</v>
      </c>
      <c r="B7207" s="11" t="s">
        <v>28</v>
      </c>
      <c r="C7207" s="11" t="s">
        <v>35</v>
      </c>
      <c r="D7207" s="12">
        <v>46084</v>
      </c>
      <c r="E7207" s="11">
        <v>4486</v>
      </c>
      <c r="F7207" s="11" t="s">
        <v>24</v>
      </c>
      <c r="G7207" s="13">
        <v>11222.38</v>
      </c>
      <c r="H7207" s="14">
        <f t="shared" si="784"/>
        <v>50343596.68</v>
      </c>
      <c r="I7207" s="14">
        <f>IF(F7207="GHS",H7207,H7207*Assumptions!$B$4)</f>
        <v>543710844.14400005</v>
      </c>
      <c r="J7207" s="15" t="str">
        <f>INDEX(Assumptions!$B$8:$B$12,MATCH(B7207,Assumptions!$A$8:$A$12,0))</f>
        <v>Fair Value Less Costs to Sell</v>
      </c>
      <c r="K7207" s="16">
        <f>G7207/(1-INDEX(Assumptions!$D$8:$D$12,MATCH(B7207,Assumptions!$A$8:$A$12,0)))</f>
        <v>12752.704545454544</v>
      </c>
      <c r="L7207" s="16">
        <f t="shared" si="785"/>
        <v>336.67139999999995</v>
      </c>
      <c r="M7207" s="16">
        <f t="shared" si="786"/>
        <v>637.63522727272721</v>
      </c>
      <c r="N7207" s="14">
        <f>E7207*(K7207-L7207-M7207)*IF(F7207="GHS",1,Assumptions!$B$4)</f>
        <v>570649245.05840731</v>
      </c>
      <c r="O7207" s="15">
        <f t="shared" ca="1" si="787"/>
        <v>202</v>
      </c>
      <c r="P7207" s="15" t="str">
        <f t="shared" ca="1" si="788"/>
        <v>181-365d</v>
      </c>
      <c r="Q7207" s="17">
        <f ca="1">IF(P7207="0-90d",0,IF(P7207="91-180d",INDEX(Assumptions!$F$8:$F$12,MATCH(B7207,Assumptions!$A$8:$A$12,0)),IF(P7207="181-365d",INDEX(Assumptions!$G$8:$G$12,MATCH(B7207,Assumptions!$A$8:$A$12,0)),INDEX(Assumptions!$H$8:$H$12,MATCH(B7207,Assumptions!$A$8:$A$12,0)))))</f>
        <v>0.1</v>
      </c>
      <c r="R7207" s="14">
        <f t="shared" ca="1" si="789"/>
        <v>54371084.414400011</v>
      </c>
      <c r="S7207" s="14">
        <f t="shared" ca="1" si="790"/>
        <v>489339759.72960007</v>
      </c>
      <c r="T7207" s="11" t="s">
        <v>25</v>
      </c>
      <c r="U7207" s="18" t="s">
        <v>26</v>
      </c>
    </row>
    <row r="7208" spans="1:21" ht="15" customHeight="1" x14ac:dyDescent="0.15">
      <c r="A7208" s="10" t="s">
        <v>7256</v>
      </c>
      <c r="B7208" s="11" t="s">
        <v>41</v>
      </c>
      <c r="C7208" s="11" t="s">
        <v>49</v>
      </c>
      <c r="D7208" s="12">
        <v>45952</v>
      </c>
      <c r="E7208" s="11">
        <v>1879</v>
      </c>
      <c r="F7208" s="11" t="s">
        <v>33</v>
      </c>
      <c r="G7208" s="13">
        <v>439.59</v>
      </c>
      <c r="H7208" s="14">
        <f t="shared" si="784"/>
        <v>825989.61</v>
      </c>
      <c r="I7208" s="14">
        <f>IF(F7208="GHS",H7208,H7208*Assumptions!$B$4)</f>
        <v>825989.61</v>
      </c>
      <c r="J7208" s="15" t="str">
        <f>INDEX(Assumptions!$B$8:$B$12,MATCH(B7208,Assumptions!$A$8:$A$12,0))</f>
        <v>Weighted Average</v>
      </c>
      <c r="K7208" s="16">
        <f>G7208/(1-INDEX(Assumptions!$D$8:$D$12,MATCH(B7208,Assumptions!$A$8:$A$12,0)))</f>
        <v>676.29230769230765</v>
      </c>
      <c r="L7208" s="16">
        <f t="shared" si="785"/>
        <v>13.1877</v>
      </c>
      <c r="M7208" s="16">
        <f t="shared" si="786"/>
        <v>33.814615384615387</v>
      </c>
      <c r="N7208" s="14">
        <f>E7208*(K7208-L7208-M7208)*IF(F7208="GHS",1,Assumptions!$B$4)</f>
        <v>1182435.8955461539</v>
      </c>
      <c r="O7208" s="15">
        <f t="shared" ca="1" si="787"/>
        <v>334</v>
      </c>
      <c r="P7208" s="15" t="str">
        <f t="shared" ca="1" si="788"/>
        <v>181-365d</v>
      </c>
      <c r="Q7208" s="17">
        <f ca="1">IF(P7208="0-90d",0,IF(P7208="91-180d",INDEX(Assumptions!$F$8:$F$12,MATCH(B7208,Assumptions!$A$8:$A$12,0)),IF(P7208="181-365d",INDEX(Assumptions!$G$8:$G$12,MATCH(B7208,Assumptions!$A$8:$A$12,0)),INDEX(Assumptions!$H$8:$H$12,MATCH(B7208,Assumptions!$A$8:$A$12,0)))))</f>
        <v>0.35</v>
      </c>
      <c r="R7208" s="14">
        <f t="shared" ca="1" si="789"/>
        <v>289096.36349999998</v>
      </c>
      <c r="S7208" s="14">
        <f t="shared" ca="1" si="790"/>
        <v>536893.24650000001</v>
      </c>
      <c r="T7208" s="11" t="s">
        <v>25</v>
      </c>
      <c r="U7208" s="18" t="s">
        <v>26</v>
      </c>
    </row>
    <row r="7209" spans="1:21" ht="15" customHeight="1" x14ac:dyDescent="0.15">
      <c r="A7209" s="10" t="s">
        <v>7257</v>
      </c>
      <c r="B7209" s="11" t="s">
        <v>31</v>
      </c>
      <c r="C7209" s="11" t="s">
        <v>76</v>
      </c>
      <c r="D7209" s="12">
        <v>45983</v>
      </c>
      <c r="E7209" s="11">
        <v>1836</v>
      </c>
      <c r="F7209" s="11" t="s">
        <v>33</v>
      </c>
      <c r="G7209" s="13">
        <v>3142.03</v>
      </c>
      <c r="H7209" s="14">
        <f t="shared" si="784"/>
        <v>5768767.0800000001</v>
      </c>
      <c r="I7209" s="14">
        <f>IF(F7209="GHS",H7209,H7209*Assumptions!$B$4)</f>
        <v>5768767.0800000001</v>
      </c>
      <c r="J7209" s="15" t="str">
        <f>INDEX(Assumptions!$B$8:$B$12,MATCH(B7209,Assumptions!$A$8:$A$12,0))</f>
        <v>Weighted Average</v>
      </c>
      <c r="K7209" s="16">
        <f>G7209/(1-INDEX(Assumptions!$D$8:$D$12,MATCH(B7209,Assumptions!$A$8:$A$12,0)))</f>
        <v>4363.9305555555557</v>
      </c>
      <c r="L7209" s="16">
        <f t="shared" si="785"/>
        <v>94.260900000000007</v>
      </c>
      <c r="M7209" s="16">
        <f t="shared" si="786"/>
        <v>218.19652777777779</v>
      </c>
      <c r="N7209" s="14">
        <f>E7209*(K7209-L7209-M7209)*IF(F7209="GHS",1,Assumptions!$B$4)</f>
        <v>7438504.6626000004</v>
      </c>
      <c r="O7209" s="15">
        <f t="shared" ca="1" si="787"/>
        <v>303</v>
      </c>
      <c r="P7209" s="15" t="str">
        <f t="shared" ca="1" si="788"/>
        <v>181-365d</v>
      </c>
      <c r="Q7209" s="17">
        <f ca="1">IF(P7209="0-90d",0,IF(P7209="91-180d",INDEX(Assumptions!$F$8:$F$12,MATCH(B7209,Assumptions!$A$8:$A$12,0)),IF(P7209="181-365d",INDEX(Assumptions!$G$8:$G$12,MATCH(B7209,Assumptions!$A$8:$A$12,0)),INDEX(Assumptions!$H$8:$H$12,MATCH(B7209,Assumptions!$A$8:$A$12,0)))))</f>
        <v>0.2</v>
      </c>
      <c r="R7209" s="14">
        <f t="shared" ca="1" si="789"/>
        <v>1153753.416</v>
      </c>
      <c r="S7209" s="14">
        <f t="shared" ca="1" si="790"/>
        <v>4615013.6639999999</v>
      </c>
      <c r="T7209" s="11" t="s">
        <v>25</v>
      </c>
      <c r="U7209" s="18" t="s">
        <v>26</v>
      </c>
    </row>
    <row r="7210" spans="1:21" ht="15" customHeight="1" x14ac:dyDescent="0.15">
      <c r="A7210" s="10" t="s">
        <v>7258</v>
      </c>
      <c r="B7210" s="11" t="s">
        <v>28</v>
      </c>
      <c r="C7210" s="11" t="s">
        <v>35</v>
      </c>
      <c r="D7210" s="12">
        <v>45788</v>
      </c>
      <c r="E7210" s="11">
        <v>642</v>
      </c>
      <c r="F7210" s="11" t="s">
        <v>24</v>
      </c>
      <c r="G7210" s="13">
        <v>6133.7</v>
      </c>
      <c r="H7210" s="14">
        <f t="shared" si="784"/>
        <v>3937835.4</v>
      </c>
      <c r="I7210" s="14">
        <f>IF(F7210="GHS",H7210,H7210*Assumptions!$B$4)</f>
        <v>42528622.32</v>
      </c>
      <c r="J7210" s="15" t="str">
        <f>INDEX(Assumptions!$B$8:$B$12,MATCH(B7210,Assumptions!$A$8:$A$12,0))</f>
        <v>Fair Value Less Costs to Sell</v>
      </c>
      <c r="K7210" s="16">
        <f>G7210/(1-INDEX(Assumptions!$D$8:$D$12,MATCH(B7210,Assumptions!$A$8:$A$12,0)))</f>
        <v>6970.113636363636</v>
      </c>
      <c r="L7210" s="16">
        <f t="shared" si="785"/>
        <v>184.011</v>
      </c>
      <c r="M7210" s="16">
        <f t="shared" si="786"/>
        <v>348.50568181818181</v>
      </c>
      <c r="N7210" s="14">
        <f>E7210*(K7210-L7210-M7210)*IF(F7210="GHS",1,Assumptions!$B$4)</f>
        <v>44635722.244036362</v>
      </c>
      <c r="O7210" s="15">
        <f t="shared" ca="1" si="787"/>
        <v>498</v>
      </c>
      <c r="P7210" s="15" t="str">
        <f t="shared" ca="1" si="788"/>
        <v>365d+</v>
      </c>
      <c r="Q7210" s="17">
        <f ca="1">IF(P7210="0-90d",0,IF(P7210="91-180d",INDEX(Assumptions!$F$8:$F$12,MATCH(B7210,Assumptions!$A$8:$A$12,0)),IF(P7210="181-365d",INDEX(Assumptions!$G$8:$G$12,MATCH(B7210,Assumptions!$A$8:$A$12,0)),INDEX(Assumptions!$H$8:$H$12,MATCH(B7210,Assumptions!$A$8:$A$12,0)))))</f>
        <v>0.4</v>
      </c>
      <c r="R7210" s="14">
        <f t="shared" ca="1" si="789"/>
        <v>17011448.927999999</v>
      </c>
      <c r="S7210" s="14">
        <f t="shared" ca="1" si="790"/>
        <v>25517173.392000001</v>
      </c>
      <c r="T7210" s="11" t="s">
        <v>25</v>
      </c>
      <c r="U7210" s="18" t="s">
        <v>36</v>
      </c>
    </row>
    <row r="7211" spans="1:21" ht="15" customHeight="1" x14ac:dyDescent="0.15">
      <c r="A7211" s="10" t="s">
        <v>7259</v>
      </c>
      <c r="B7211" s="11" t="s">
        <v>31</v>
      </c>
      <c r="C7211" s="11" t="s">
        <v>63</v>
      </c>
      <c r="D7211" s="12">
        <v>45833</v>
      </c>
      <c r="E7211" s="11">
        <v>829</v>
      </c>
      <c r="F7211" s="11" t="s">
        <v>33</v>
      </c>
      <c r="G7211" s="13">
        <v>1812.7</v>
      </c>
      <c r="H7211" s="14">
        <f t="shared" si="784"/>
        <v>1502728.3</v>
      </c>
      <c r="I7211" s="14">
        <f>IF(F7211="GHS",H7211,H7211*Assumptions!$B$4)</f>
        <v>1502728.3</v>
      </c>
      <c r="J7211" s="15" t="str">
        <f>INDEX(Assumptions!$B$8:$B$12,MATCH(B7211,Assumptions!$A$8:$A$12,0))</f>
        <v>Weighted Average</v>
      </c>
      <c r="K7211" s="16">
        <f>G7211/(1-INDEX(Assumptions!$D$8:$D$12,MATCH(B7211,Assumptions!$A$8:$A$12,0)))</f>
        <v>2517.6388888888891</v>
      </c>
      <c r="L7211" s="16">
        <f t="shared" si="785"/>
        <v>54.381</v>
      </c>
      <c r="M7211" s="16">
        <f t="shared" si="786"/>
        <v>125.88194444444446</v>
      </c>
      <c r="N7211" s="14">
        <f>E7211*(K7211-L7211-M7211)*IF(F7211="GHS",1,Assumptions!$B$4)</f>
        <v>1937684.6579444448</v>
      </c>
      <c r="O7211" s="15">
        <f t="shared" ca="1" si="787"/>
        <v>453</v>
      </c>
      <c r="P7211" s="15" t="str">
        <f t="shared" ca="1" si="788"/>
        <v>365d+</v>
      </c>
      <c r="Q7211" s="17">
        <f ca="1">IF(P7211="0-90d",0,IF(P7211="91-180d",INDEX(Assumptions!$F$8:$F$12,MATCH(B7211,Assumptions!$A$8:$A$12,0)),IF(P7211="181-365d",INDEX(Assumptions!$G$8:$G$12,MATCH(B7211,Assumptions!$A$8:$A$12,0)),INDEX(Assumptions!$H$8:$H$12,MATCH(B7211,Assumptions!$A$8:$A$12,0)))))</f>
        <v>0.6</v>
      </c>
      <c r="R7211" s="14">
        <f t="shared" ca="1" si="789"/>
        <v>901636.98</v>
      </c>
      <c r="S7211" s="14">
        <f t="shared" ca="1" si="790"/>
        <v>601091.32000000007</v>
      </c>
      <c r="T7211" s="11" t="s">
        <v>25</v>
      </c>
      <c r="U7211" s="18" t="s">
        <v>26</v>
      </c>
    </row>
    <row r="7212" spans="1:21" ht="15" customHeight="1" x14ac:dyDescent="0.15">
      <c r="A7212" s="10" t="s">
        <v>7260</v>
      </c>
      <c r="B7212" s="11" t="s">
        <v>46</v>
      </c>
      <c r="C7212" s="11" t="s">
        <v>119</v>
      </c>
      <c r="D7212" s="12">
        <v>46063</v>
      </c>
      <c r="E7212" s="11">
        <v>2879</v>
      </c>
      <c r="F7212" s="11" t="s">
        <v>33</v>
      </c>
      <c r="G7212" s="13">
        <v>633733.26</v>
      </c>
      <c r="H7212" s="14">
        <f t="shared" si="784"/>
        <v>1824518055.54</v>
      </c>
      <c r="I7212" s="14">
        <f>IF(F7212="GHS",H7212,H7212*Assumptions!$B$4)</f>
        <v>1824518055.54</v>
      </c>
      <c r="J7212" s="15" t="str">
        <f>INDEX(Assumptions!$B$8:$B$12,MATCH(B7212,Assumptions!$A$8:$A$12,0))</f>
        <v>Specific Identification</v>
      </c>
      <c r="K7212" s="16">
        <f>G7212/(1-INDEX(Assumptions!$D$8:$D$12,MATCH(B7212,Assumptions!$A$8:$A$12,0)))</f>
        <v>812478.5384615385</v>
      </c>
      <c r="L7212" s="16">
        <f t="shared" si="785"/>
        <v>19011.997800000001</v>
      </c>
      <c r="M7212" s="16">
        <f t="shared" si="786"/>
        <v>40623.926923076928</v>
      </c>
      <c r="N7212" s="14">
        <f>E7212*(K7212-L7212-M7212)*IF(F7212="GHS",1,Assumptions!$B$4)</f>
        <v>2167433884.9530306</v>
      </c>
      <c r="O7212" s="15">
        <f t="shared" ca="1" si="787"/>
        <v>223</v>
      </c>
      <c r="P7212" s="15" t="str">
        <f t="shared" ca="1" si="788"/>
        <v>181-365d</v>
      </c>
      <c r="Q7212" s="17">
        <f ca="1">IF(P7212="0-90d",0,IF(P7212="91-180d",INDEX(Assumptions!$F$8:$F$12,MATCH(B7212,Assumptions!$A$8:$A$12,0)),IF(P7212="181-365d",INDEX(Assumptions!$G$8:$G$12,MATCH(B7212,Assumptions!$A$8:$A$12,0)),INDEX(Assumptions!$H$8:$H$12,MATCH(B7212,Assumptions!$A$8:$A$12,0)))))</f>
        <v>0.05</v>
      </c>
      <c r="R7212" s="14">
        <f t="shared" ca="1" si="789"/>
        <v>91225902.77700001</v>
      </c>
      <c r="S7212" s="14">
        <f t="shared" ca="1" si="790"/>
        <v>1733292152.763</v>
      </c>
      <c r="T7212" s="11" t="s">
        <v>25</v>
      </c>
      <c r="U7212" s="18" t="s">
        <v>26</v>
      </c>
    </row>
    <row r="7213" spans="1:21" ht="15" customHeight="1" x14ac:dyDescent="0.15">
      <c r="A7213" s="10" t="s">
        <v>7261</v>
      </c>
      <c r="B7213" s="11" t="s">
        <v>31</v>
      </c>
      <c r="C7213" s="11" t="s">
        <v>32</v>
      </c>
      <c r="D7213" s="12">
        <v>46189</v>
      </c>
      <c r="E7213" s="11">
        <v>3348</v>
      </c>
      <c r="F7213" s="11" t="s">
        <v>33</v>
      </c>
      <c r="G7213" s="13">
        <v>5949.37</v>
      </c>
      <c r="H7213" s="14">
        <f t="shared" si="784"/>
        <v>19918490.759999998</v>
      </c>
      <c r="I7213" s="14">
        <f>IF(F7213="GHS",H7213,H7213*Assumptions!$B$4)</f>
        <v>19918490.759999998</v>
      </c>
      <c r="J7213" s="15" t="str">
        <f>INDEX(Assumptions!$B$8:$B$12,MATCH(B7213,Assumptions!$A$8:$A$12,0))</f>
        <v>Weighted Average</v>
      </c>
      <c r="K7213" s="16">
        <f>G7213/(1-INDEX(Assumptions!$D$8:$D$12,MATCH(B7213,Assumptions!$A$8:$A$12,0)))</f>
        <v>8263.0138888888887</v>
      </c>
      <c r="L7213" s="16">
        <f t="shared" si="785"/>
        <v>178.4811</v>
      </c>
      <c r="M7213" s="16">
        <f t="shared" si="786"/>
        <v>413.15069444444447</v>
      </c>
      <c r="N7213" s="14">
        <f>E7213*(K7213-L7213-M7213)*IF(F7213="GHS",1,Assumptions!$B$4)</f>
        <v>25683787.2522</v>
      </c>
      <c r="O7213" s="15">
        <f t="shared" ca="1" si="787"/>
        <v>97</v>
      </c>
      <c r="P7213" s="15" t="str">
        <f t="shared" ca="1" si="788"/>
        <v>91-180d</v>
      </c>
      <c r="Q7213" s="17">
        <f ca="1">IF(P7213="0-90d",0,IF(P7213="91-180d",INDEX(Assumptions!$F$8:$F$12,MATCH(B7213,Assumptions!$A$8:$A$12,0)),IF(P7213="181-365d",INDEX(Assumptions!$G$8:$G$12,MATCH(B7213,Assumptions!$A$8:$A$12,0)),INDEX(Assumptions!$H$8:$H$12,MATCH(B7213,Assumptions!$A$8:$A$12,0)))))</f>
        <v>0.05</v>
      </c>
      <c r="R7213" s="14">
        <f t="shared" ca="1" si="789"/>
        <v>995924.53799999994</v>
      </c>
      <c r="S7213" s="14">
        <f t="shared" ca="1" si="790"/>
        <v>18922566.221999999</v>
      </c>
      <c r="T7213" s="11" t="s">
        <v>25</v>
      </c>
      <c r="U7213" s="18" t="s">
        <v>26</v>
      </c>
    </row>
    <row r="7214" spans="1:21" ht="15" customHeight="1" x14ac:dyDescent="0.15">
      <c r="A7214" s="10" t="s">
        <v>7262</v>
      </c>
      <c r="B7214" s="11" t="s">
        <v>31</v>
      </c>
      <c r="C7214" s="11" t="s">
        <v>76</v>
      </c>
      <c r="D7214" s="12">
        <v>46065</v>
      </c>
      <c r="E7214" s="11">
        <v>2756</v>
      </c>
      <c r="F7214" s="11" t="s">
        <v>33</v>
      </c>
      <c r="G7214" s="13">
        <v>2941.21</v>
      </c>
      <c r="H7214" s="14">
        <f t="shared" si="784"/>
        <v>8105974.7599999998</v>
      </c>
      <c r="I7214" s="14">
        <f>IF(F7214="GHS",H7214,H7214*Assumptions!$B$4)</f>
        <v>8105974.7599999998</v>
      </c>
      <c r="J7214" s="15" t="str">
        <f>INDEX(Assumptions!$B$8:$B$12,MATCH(B7214,Assumptions!$A$8:$A$12,0))</f>
        <v>Weighted Average</v>
      </c>
      <c r="K7214" s="16">
        <f>G7214/(1-INDEX(Assumptions!$D$8:$D$12,MATCH(B7214,Assumptions!$A$8:$A$12,0)))</f>
        <v>4085.0138888888891</v>
      </c>
      <c r="L7214" s="16">
        <f t="shared" si="785"/>
        <v>88.2363</v>
      </c>
      <c r="M7214" s="16">
        <f t="shared" si="786"/>
        <v>204.25069444444446</v>
      </c>
      <c r="N7214" s="14">
        <f>E7214*(K7214-L7214-M7214)*IF(F7214="GHS",1,Assumptions!$B$4)</f>
        <v>10452204.12108889</v>
      </c>
      <c r="O7214" s="15">
        <f t="shared" ca="1" si="787"/>
        <v>221</v>
      </c>
      <c r="P7214" s="15" t="str">
        <f t="shared" ca="1" si="788"/>
        <v>181-365d</v>
      </c>
      <c r="Q7214" s="17">
        <f ca="1">IF(P7214="0-90d",0,IF(P7214="91-180d",INDEX(Assumptions!$F$8:$F$12,MATCH(B7214,Assumptions!$A$8:$A$12,0)),IF(P7214="181-365d",INDEX(Assumptions!$G$8:$G$12,MATCH(B7214,Assumptions!$A$8:$A$12,0)),INDEX(Assumptions!$H$8:$H$12,MATCH(B7214,Assumptions!$A$8:$A$12,0)))))</f>
        <v>0.2</v>
      </c>
      <c r="R7214" s="14">
        <f t="shared" ca="1" si="789"/>
        <v>1621194.952</v>
      </c>
      <c r="S7214" s="14">
        <f t="shared" ca="1" si="790"/>
        <v>6484779.8080000002</v>
      </c>
      <c r="T7214" s="11" t="s">
        <v>50</v>
      </c>
      <c r="U7214" s="18" t="s">
        <v>36</v>
      </c>
    </row>
    <row r="7215" spans="1:21" ht="15" customHeight="1" x14ac:dyDescent="0.15">
      <c r="A7215" s="10" t="s">
        <v>7263</v>
      </c>
      <c r="B7215" s="11" t="s">
        <v>41</v>
      </c>
      <c r="C7215" s="11" t="s">
        <v>42</v>
      </c>
      <c r="D7215" s="12">
        <v>46002</v>
      </c>
      <c r="E7215" s="11">
        <v>4482</v>
      </c>
      <c r="F7215" s="11" t="s">
        <v>33</v>
      </c>
      <c r="G7215" s="13">
        <v>321.02999999999997</v>
      </c>
      <c r="H7215" s="14">
        <f t="shared" si="784"/>
        <v>1438856.46</v>
      </c>
      <c r="I7215" s="14">
        <f>IF(F7215="GHS",H7215,H7215*Assumptions!$B$4)</f>
        <v>1438856.46</v>
      </c>
      <c r="J7215" s="15" t="str">
        <f>INDEX(Assumptions!$B$8:$B$12,MATCH(B7215,Assumptions!$A$8:$A$12,0))</f>
        <v>Weighted Average</v>
      </c>
      <c r="K7215" s="16">
        <f>G7215/(1-INDEX(Assumptions!$D$8:$D$12,MATCH(B7215,Assumptions!$A$8:$A$12,0)))</f>
        <v>493.89230769230761</v>
      </c>
      <c r="L7215" s="16">
        <f t="shared" si="785"/>
        <v>9.6308999999999987</v>
      </c>
      <c r="M7215" s="16">
        <f t="shared" si="786"/>
        <v>24.694615384615382</v>
      </c>
      <c r="N7215" s="14">
        <f>E7215*(K7215-L7215-M7215)*IF(F7215="GHS",1,Assumptions!$B$4)</f>
        <v>2059778.3631230767</v>
      </c>
      <c r="O7215" s="15">
        <f t="shared" ca="1" si="787"/>
        <v>284</v>
      </c>
      <c r="P7215" s="15" t="str">
        <f t="shared" ca="1" si="788"/>
        <v>181-365d</v>
      </c>
      <c r="Q7215" s="17">
        <f ca="1">IF(P7215="0-90d",0,IF(P7215="91-180d",INDEX(Assumptions!$F$8:$F$12,MATCH(B7215,Assumptions!$A$8:$A$12,0)),IF(P7215="181-365d",INDEX(Assumptions!$G$8:$G$12,MATCH(B7215,Assumptions!$A$8:$A$12,0)),INDEX(Assumptions!$H$8:$H$12,MATCH(B7215,Assumptions!$A$8:$A$12,0)))))</f>
        <v>0.35</v>
      </c>
      <c r="R7215" s="14">
        <f t="shared" ca="1" si="789"/>
        <v>503599.76099999994</v>
      </c>
      <c r="S7215" s="14">
        <f t="shared" ca="1" si="790"/>
        <v>935256.69900000002</v>
      </c>
      <c r="T7215" s="11" t="s">
        <v>25</v>
      </c>
      <c r="U7215" s="18" t="s">
        <v>36</v>
      </c>
    </row>
    <row r="7216" spans="1:21" ht="15" customHeight="1" x14ac:dyDescent="0.15">
      <c r="A7216" s="10" t="s">
        <v>7264</v>
      </c>
      <c r="B7216" s="11" t="s">
        <v>41</v>
      </c>
      <c r="C7216" s="11" t="s">
        <v>44</v>
      </c>
      <c r="D7216" s="12">
        <v>46162</v>
      </c>
      <c r="E7216" s="11">
        <v>1344</v>
      </c>
      <c r="F7216" s="11" t="s">
        <v>33</v>
      </c>
      <c r="G7216" s="13">
        <v>245.3</v>
      </c>
      <c r="H7216" s="14">
        <f t="shared" si="784"/>
        <v>329683.20000000001</v>
      </c>
      <c r="I7216" s="14">
        <f>IF(F7216="GHS",H7216,H7216*Assumptions!$B$4)</f>
        <v>329683.20000000001</v>
      </c>
      <c r="J7216" s="15" t="str">
        <f>INDEX(Assumptions!$B$8:$B$12,MATCH(B7216,Assumptions!$A$8:$A$12,0))</f>
        <v>Weighted Average</v>
      </c>
      <c r="K7216" s="16">
        <f>G7216/(1-INDEX(Assumptions!$D$8:$D$12,MATCH(B7216,Assumptions!$A$8:$A$12,0)))</f>
        <v>377.38461538461542</v>
      </c>
      <c r="L7216" s="16">
        <f t="shared" si="785"/>
        <v>7.359</v>
      </c>
      <c r="M7216" s="16">
        <f t="shared" si="786"/>
        <v>18.869230769230771</v>
      </c>
      <c r="N7216" s="14">
        <f>E7216*(K7216-L7216-M7216)*IF(F7216="GHS",1,Assumptions!$B$4)</f>
        <v>471954.18092307693</v>
      </c>
      <c r="O7216" s="15">
        <f t="shared" ca="1" si="787"/>
        <v>124</v>
      </c>
      <c r="P7216" s="15" t="str">
        <f t="shared" ca="1" si="788"/>
        <v>91-180d</v>
      </c>
      <c r="Q7216" s="17">
        <f ca="1">IF(P7216="0-90d",0,IF(P7216="91-180d",INDEX(Assumptions!$F$8:$F$12,MATCH(B7216,Assumptions!$A$8:$A$12,0)),IF(P7216="181-365d",INDEX(Assumptions!$G$8:$G$12,MATCH(B7216,Assumptions!$A$8:$A$12,0)),INDEX(Assumptions!$H$8:$H$12,MATCH(B7216,Assumptions!$A$8:$A$12,0)))))</f>
        <v>0.1</v>
      </c>
      <c r="R7216" s="14">
        <f t="shared" ca="1" si="789"/>
        <v>32968.32</v>
      </c>
      <c r="S7216" s="14">
        <f t="shared" ca="1" si="790"/>
        <v>296714.88</v>
      </c>
      <c r="T7216" s="11" t="s">
        <v>25</v>
      </c>
      <c r="U7216" s="18" t="s">
        <v>26</v>
      </c>
    </row>
    <row r="7217" spans="1:21" ht="15" customHeight="1" x14ac:dyDescent="0.15">
      <c r="A7217" s="10" t="s">
        <v>7265</v>
      </c>
      <c r="B7217" s="11" t="s">
        <v>31</v>
      </c>
      <c r="C7217" s="11" t="s">
        <v>76</v>
      </c>
      <c r="D7217" s="12">
        <v>46140</v>
      </c>
      <c r="E7217" s="11">
        <v>4604</v>
      </c>
      <c r="F7217" s="11" t="s">
        <v>33</v>
      </c>
      <c r="G7217" s="13">
        <v>7113.12</v>
      </c>
      <c r="H7217" s="14">
        <f t="shared" si="784"/>
        <v>32748804.48</v>
      </c>
      <c r="I7217" s="14">
        <f>IF(F7217="GHS",H7217,H7217*Assumptions!$B$4)</f>
        <v>32748804.48</v>
      </c>
      <c r="J7217" s="15" t="str">
        <f>INDEX(Assumptions!$B$8:$B$12,MATCH(B7217,Assumptions!$A$8:$A$12,0))</f>
        <v>Weighted Average</v>
      </c>
      <c r="K7217" s="16">
        <f>G7217/(1-INDEX(Assumptions!$D$8:$D$12,MATCH(B7217,Assumptions!$A$8:$A$12,0)))</f>
        <v>9879.3333333333339</v>
      </c>
      <c r="L7217" s="16">
        <f t="shared" si="785"/>
        <v>213.39359999999999</v>
      </c>
      <c r="M7217" s="16">
        <f t="shared" si="786"/>
        <v>493.9666666666667</v>
      </c>
      <c r="N7217" s="14">
        <f>E7217*(K7217-L7217-M7217)*IF(F7217="GHS",1,Assumptions!$B$4)</f>
        <v>42227763.998933338</v>
      </c>
      <c r="O7217" s="15">
        <f t="shared" ca="1" si="787"/>
        <v>146</v>
      </c>
      <c r="P7217" s="15" t="str">
        <f t="shared" ca="1" si="788"/>
        <v>91-180d</v>
      </c>
      <c r="Q7217" s="17">
        <f ca="1">IF(P7217="0-90d",0,IF(P7217="91-180d",INDEX(Assumptions!$F$8:$F$12,MATCH(B7217,Assumptions!$A$8:$A$12,0)),IF(P7217="181-365d",INDEX(Assumptions!$G$8:$G$12,MATCH(B7217,Assumptions!$A$8:$A$12,0)),INDEX(Assumptions!$H$8:$H$12,MATCH(B7217,Assumptions!$A$8:$A$12,0)))))</f>
        <v>0.05</v>
      </c>
      <c r="R7217" s="14">
        <f t="shared" ca="1" si="789"/>
        <v>1637440.2240000002</v>
      </c>
      <c r="S7217" s="14">
        <f t="shared" ca="1" si="790"/>
        <v>31111364.256000001</v>
      </c>
      <c r="T7217" s="11" t="s">
        <v>25</v>
      </c>
      <c r="U7217" s="18" t="s">
        <v>26</v>
      </c>
    </row>
    <row r="7218" spans="1:21" ht="15" customHeight="1" x14ac:dyDescent="0.15">
      <c r="A7218" s="10" t="s">
        <v>7266</v>
      </c>
      <c r="B7218" s="11" t="s">
        <v>31</v>
      </c>
      <c r="C7218" s="11" t="s">
        <v>63</v>
      </c>
      <c r="D7218" s="12">
        <v>45850</v>
      </c>
      <c r="E7218" s="11">
        <v>2042</v>
      </c>
      <c r="F7218" s="11" t="s">
        <v>33</v>
      </c>
      <c r="G7218" s="13">
        <v>3886.92</v>
      </c>
      <c r="H7218" s="14">
        <f t="shared" si="784"/>
        <v>7937090.6400000006</v>
      </c>
      <c r="I7218" s="14">
        <f>IF(F7218="GHS",H7218,H7218*Assumptions!$B$4)</f>
        <v>7937090.6400000006</v>
      </c>
      <c r="J7218" s="15" t="str">
        <f>INDEX(Assumptions!$B$8:$B$12,MATCH(B7218,Assumptions!$A$8:$A$12,0))</f>
        <v>Weighted Average</v>
      </c>
      <c r="K7218" s="16">
        <f>G7218/(1-INDEX(Assumptions!$D$8:$D$12,MATCH(B7218,Assumptions!$A$8:$A$12,0)))</f>
        <v>5398.5</v>
      </c>
      <c r="L7218" s="16">
        <f t="shared" si="785"/>
        <v>116.60759999999999</v>
      </c>
      <c r="M7218" s="16">
        <f t="shared" si="786"/>
        <v>269.92500000000001</v>
      </c>
      <c r="N7218" s="14">
        <f>E7218*(K7218-L7218-M7218)*IF(F7218="GHS",1,Assumptions!$B$4)</f>
        <v>10234437.430799998</v>
      </c>
      <c r="O7218" s="15">
        <f t="shared" ca="1" si="787"/>
        <v>436</v>
      </c>
      <c r="P7218" s="15" t="str">
        <f t="shared" ca="1" si="788"/>
        <v>365d+</v>
      </c>
      <c r="Q7218" s="17">
        <f ca="1">IF(P7218="0-90d",0,IF(P7218="91-180d",INDEX(Assumptions!$F$8:$F$12,MATCH(B7218,Assumptions!$A$8:$A$12,0)),IF(P7218="181-365d",INDEX(Assumptions!$G$8:$G$12,MATCH(B7218,Assumptions!$A$8:$A$12,0)),INDEX(Assumptions!$H$8:$H$12,MATCH(B7218,Assumptions!$A$8:$A$12,0)))))</f>
        <v>0.6</v>
      </c>
      <c r="R7218" s="14">
        <f t="shared" ca="1" si="789"/>
        <v>4762254.3840000005</v>
      </c>
      <c r="S7218" s="14">
        <f t="shared" ca="1" si="790"/>
        <v>3174836.2560000001</v>
      </c>
      <c r="T7218" s="11" t="s">
        <v>25</v>
      </c>
      <c r="U7218" s="18" t="s">
        <v>36</v>
      </c>
    </row>
    <row r="7219" spans="1:21" ht="15" customHeight="1" x14ac:dyDescent="0.15">
      <c r="A7219" s="10" t="s">
        <v>7267</v>
      </c>
      <c r="B7219" s="11" t="s">
        <v>22</v>
      </c>
      <c r="C7219" s="11" t="s">
        <v>23</v>
      </c>
      <c r="D7219" s="12">
        <v>45880</v>
      </c>
      <c r="E7219" s="11">
        <v>1783</v>
      </c>
      <c r="F7219" s="11" t="s">
        <v>24</v>
      </c>
      <c r="G7219" s="13">
        <v>18578.580000000002</v>
      </c>
      <c r="H7219" s="14">
        <f t="shared" si="784"/>
        <v>33125608.140000004</v>
      </c>
      <c r="I7219" s="14">
        <f>IF(F7219="GHS",H7219,H7219*Assumptions!$B$4)</f>
        <v>357756567.91200006</v>
      </c>
      <c r="J7219" s="15" t="str">
        <f>INDEX(Assumptions!$B$8:$B$12,MATCH(B7219,Assumptions!$A$8:$A$12,0))</f>
        <v>FIFO</v>
      </c>
      <c r="K7219" s="16">
        <f>G7219/(1-INDEX(Assumptions!$D$8:$D$12,MATCH(B7219,Assumptions!$A$8:$A$12,0)))</f>
        <v>22656.804878048781</v>
      </c>
      <c r="L7219" s="16">
        <f t="shared" si="785"/>
        <v>557.35739999999998</v>
      </c>
      <c r="M7219" s="16">
        <f t="shared" si="786"/>
        <v>1132.8402439024392</v>
      </c>
      <c r="N7219" s="14">
        <f>E7219*(K7219-L7219-M7219)*IF(F7219="GHS",1,Assumptions!$B$4)</f>
        <v>403741375.54361558</v>
      </c>
      <c r="O7219" s="15">
        <f t="shared" ca="1" si="787"/>
        <v>406</v>
      </c>
      <c r="P7219" s="15" t="str">
        <f t="shared" ca="1" si="788"/>
        <v>365d+</v>
      </c>
      <c r="Q7219" s="17">
        <f ca="1">IF(P7219="0-90d",0,IF(P7219="91-180d",INDEX(Assumptions!$F$8:$F$12,MATCH(B7219,Assumptions!$A$8:$A$12,0)),IF(P7219="181-365d",INDEX(Assumptions!$G$8:$G$12,MATCH(B7219,Assumptions!$A$8:$A$12,0)),INDEX(Assumptions!$H$8:$H$12,MATCH(B7219,Assumptions!$A$8:$A$12,0)))))</f>
        <v>0.5</v>
      </c>
      <c r="R7219" s="14">
        <f t="shared" ca="1" si="789"/>
        <v>178878283.95600003</v>
      </c>
      <c r="S7219" s="14">
        <f t="shared" ca="1" si="790"/>
        <v>178878283.95600003</v>
      </c>
      <c r="T7219" s="11" t="s">
        <v>25</v>
      </c>
      <c r="U7219" s="18" t="s">
        <v>26</v>
      </c>
    </row>
    <row r="7220" spans="1:21" ht="15" customHeight="1" x14ac:dyDescent="0.15">
      <c r="A7220" s="10" t="s">
        <v>7268</v>
      </c>
      <c r="B7220" s="11" t="s">
        <v>41</v>
      </c>
      <c r="C7220" s="11" t="s">
        <v>115</v>
      </c>
      <c r="D7220" s="12">
        <v>45922</v>
      </c>
      <c r="E7220" s="11">
        <v>1582</v>
      </c>
      <c r="F7220" s="11" t="s">
        <v>33</v>
      </c>
      <c r="G7220" s="13">
        <v>255.41</v>
      </c>
      <c r="H7220" s="14">
        <f t="shared" si="784"/>
        <v>404058.62</v>
      </c>
      <c r="I7220" s="14">
        <f>IF(F7220="GHS",H7220,H7220*Assumptions!$B$4)</f>
        <v>404058.62</v>
      </c>
      <c r="J7220" s="15" t="str">
        <f>INDEX(Assumptions!$B$8:$B$12,MATCH(B7220,Assumptions!$A$8:$A$12,0))</f>
        <v>Weighted Average</v>
      </c>
      <c r="K7220" s="16">
        <f>G7220/(1-INDEX(Assumptions!$D$8:$D$12,MATCH(B7220,Assumptions!$A$8:$A$12,0)))</f>
        <v>392.93846153846152</v>
      </c>
      <c r="L7220" s="16">
        <f t="shared" si="785"/>
        <v>7.6622999999999992</v>
      </c>
      <c r="M7220" s="16">
        <f t="shared" si="786"/>
        <v>19.646923076923077</v>
      </c>
      <c r="N7220" s="14">
        <f>E7220*(K7220-L7220-M7220)*IF(F7220="GHS",1,Assumptions!$B$4)</f>
        <v>578425.45524615375</v>
      </c>
      <c r="O7220" s="15">
        <f t="shared" ca="1" si="787"/>
        <v>364</v>
      </c>
      <c r="P7220" s="15" t="str">
        <f t="shared" ca="1" si="788"/>
        <v>181-365d</v>
      </c>
      <c r="Q7220" s="17">
        <f ca="1">IF(P7220="0-90d",0,IF(P7220="91-180d",INDEX(Assumptions!$F$8:$F$12,MATCH(B7220,Assumptions!$A$8:$A$12,0)),IF(P7220="181-365d",INDEX(Assumptions!$G$8:$G$12,MATCH(B7220,Assumptions!$A$8:$A$12,0)),INDEX(Assumptions!$H$8:$H$12,MATCH(B7220,Assumptions!$A$8:$A$12,0)))))</f>
        <v>0.35</v>
      </c>
      <c r="R7220" s="14">
        <f t="shared" ca="1" si="789"/>
        <v>141420.51699999999</v>
      </c>
      <c r="S7220" s="14">
        <f t="shared" ca="1" si="790"/>
        <v>262638.103</v>
      </c>
      <c r="T7220" s="11" t="s">
        <v>25</v>
      </c>
      <c r="U7220" s="18" t="s">
        <v>26</v>
      </c>
    </row>
    <row r="7221" spans="1:21" ht="15" customHeight="1" x14ac:dyDescent="0.15">
      <c r="A7221" s="10" t="s">
        <v>7269</v>
      </c>
      <c r="B7221" s="11" t="s">
        <v>31</v>
      </c>
      <c r="C7221" s="11" t="s">
        <v>32</v>
      </c>
      <c r="D7221" s="12">
        <v>45888</v>
      </c>
      <c r="E7221" s="11">
        <v>244</v>
      </c>
      <c r="F7221" s="11" t="s">
        <v>33</v>
      </c>
      <c r="G7221" s="13">
        <v>2214.11</v>
      </c>
      <c r="H7221" s="14">
        <f t="shared" si="784"/>
        <v>540242.84000000008</v>
      </c>
      <c r="I7221" s="14">
        <f>IF(F7221="GHS",H7221,H7221*Assumptions!$B$4)</f>
        <v>540242.84000000008</v>
      </c>
      <c r="J7221" s="15" t="str">
        <f>INDEX(Assumptions!$B$8:$B$12,MATCH(B7221,Assumptions!$A$8:$A$12,0))</f>
        <v>Weighted Average</v>
      </c>
      <c r="K7221" s="16">
        <f>G7221/(1-INDEX(Assumptions!$D$8:$D$12,MATCH(B7221,Assumptions!$A$8:$A$12,0)))</f>
        <v>3075.1527777777783</v>
      </c>
      <c r="L7221" s="16">
        <f t="shared" si="785"/>
        <v>66.423299999999998</v>
      </c>
      <c r="M7221" s="16">
        <f t="shared" si="786"/>
        <v>153.75763888888892</v>
      </c>
      <c r="N7221" s="14">
        <f>E7221*(K7221-L7221-M7221)*IF(F7221="GHS",1,Assumptions!$B$4)</f>
        <v>696613.12868888909</v>
      </c>
      <c r="O7221" s="15">
        <f t="shared" ca="1" si="787"/>
        <v>398</v>
      </c>
      <c r="P7221" s="15" t="str">
        <f t="shared" ca="1" si="788"/>
        <v>365d+</v>
      </c>
      <c r="Q7221" s="17">
        <f ca="1">IF(P7221="0-90d",0,IF(P7221="91-180d",INDEX(Assumptions!$F$8:$F$12,MATCH(B7221,Assumptions!$A$8:$A$12,0)),IF(P7221="181-365d",INDEX(Assumptions!$G$8:$G$12,MATCH(B7221,Assumptions!$A$8:$A$12,0)),INDEX(Assumptions!$H$8:$H$12,MATCH(B7221,Assumptions!$A$8:$A$12,0)))))</f>
        <v>0.6</v>
      </c>
      <c r="R7221" s="14">
        <f t="shared" ca="1" si="789"/>
        <v>324145.70400000003</v>
      </c>
      <c r="S7221" s="14">
        <f t="shared" ca="1" si="790"/>
        <v>216097.13600000006</v>
      </c>
      <c r="T7221" s="11" t="s">
        <v>25</v>
      </c>
      <c r="U7221" s="18" t="s">
        <v>26</v>
      </c>
    </row>
    <row r="7222" spans="1:21" ht="15" customHeight="1" x14ac:dyDescent="0.15">
      <c r="A7222" s="10" t="s">
        <v>7270</v>
      </c>
      <c r="B7222" s="11" t="s">
        <v>22</v>
      </c>
      <c r="C7222" s="11" t="s">
        <v>61</v>
      </c>
      <c r="D7222" s="12">
        <v>45918</v>
      </c>
      <c r="E7222" s="11">
        <v>1880</v>
      </c>
      <c r="F7222" s="11" t="s">
        <v>24</v>
      </c>
      <c r="G7222" s="13">
        <v>18230.810000000001</v>
      </c>
      <c r="H7222" s="14">
        <f t="shared" si="784"/>
        <v>34273922.800000004</v>
      </c>
      <c r="I7222" s="14">
        <f>IF(F7222="GHS",H7222,H7222*Assumptions!$B$4)</f>
        <v>370158366.24000007</v>
      </c>
      <c r="J7222" s="15" t="str">
        <f>INDEX(Assumptions!$B$8:$B$12,MATCH(B7222,Assumptions!$A$8:$A$12,0))</f>
        <v>FIFO</v>
      </c>
      <c r="K7222" s="16">
        <f>G7222/(1-INDEX(Assumptions!$D$8:$D$12,MATCH(B7222,Assumptions!$A$8:$A$12,0)))</f>
        <v>22232.695121951219</v>
      </c>
      <c r="L7222" s="16">
        <f t="shared" si="785"/>
        <v>546.92430000000002</v>
      </c>
      <c r="M7222" s="16">
        <f t="shared" si="786"/>
        <v>1111.634756097561</v>
      </c>
      <c r="N7222" s="14">
        <f>E7222*(K7222-L7222-M7222)*IF(F7222="GHS",1,Assumptions!$B$4)</f>
        <v>417737258.68109268</v>
      </c>
      <c r="O7222" s="15">
        <f t="shared" ca="1" si="787"/>
        <v>368</v>
      </c>
      <c r="P7222" s="15" t="str">
        <f t="shared" ca="1" si="788"/>
        <v>365d+</v>
      </c>
      <c r="Q7222" s="17">
        <f ca="1">IF(P7222="0-90d",0,IF(P7222="91-180d",INDEX(Assumptions!$F$8:$F$12,MATCH(B7222,Assumptions!$A$8:$A$12,0)),IF(P7222="181-365d",INDEX(Assumptions!$G$8:$G$12,MATCH(B7222,Assumptions!$A$8:$A$12,0)),INDEX(Assumptions!$H$8:$H$12,MATCH(B7222,Assumptions!$A$8:$A$12,0)))))</f>
        <v>0.5</v>
      </c>
      <c r="R7222" s="14">
        <f t="shared" ca="1" si="789"/>
        <v>185079183.12000003</v>
      </c>
      <c r="S7222" s="14">
        <f t="shared" ca="1" si="790"/>
        <v>185079183.12000003</v>
      </c>
      <c r="T7222" s="11" t="s">
        <v>25</v>
      </c>
      <c r="U7222" s="18" t="s">
        <v>26</v>
      </c>
    </row>
    <row r="7223" spans="1:21" ht="15" customHeight="1" x14ac:dyDescent="0.15">
      <c r="A7223" s="10" t="s">
        <v>7271</v>
      </c>
      <c r="B7223" s="11" t="s">
        <v>31</v>
      </c>
      <c r="C7223" s="11" t="s">
        <v>32</v>
      </c>
      <c r="D7223" s="12">
        <v>45983</v>
      </c>
      <c r="E7223" s="11">
        <v>1444</v>
      </c>
      <c r="F7223" s="11" t="s">
        <v>33</v>
      </c>
      <c r="G7223" s="13">
        <v>1125.96</v>
      </c>
      <c r="H7223" s="14">
        <f t="shared" si="784"/>
        <v>1625886.24</v>
      </c>
      <c r="I7223" s="14">
        <f>IF(F7223="GHS",H7223,H7223*Assumptions!$B$4)</f>
        <v>1625886.24</v>
      </c>
      <c r="J7223" s="15" t="str">
        <f>INDEX(Assumptions!$B$8:$B$12,MATCH(B7223,Assumptions!$A$8:$A$12,0))</f>
        <v>Weighted Average</v>
      </c>
      <c r="K7223" s="16">
        <f>G7223/(1-INDEX(Assumptions!$D$8:$D$12,MATCH(B7223,Assumptions!$A$8:$A$12,0)))</f>
        <v>1563.8333333333335</v>
      </c>
      <c r="L7223" s="16">
        <f t="shared" si="785"/>
        <v>33.778799999999997</v>
      </c>
      <c r="M7223" s="16">
        <f t="shared" si="786"/>
        <v>78.191666666666677</v>
      </c>
      <c r="N7223" s="14">
        <f>E7223*(K7223-L7223-M7223)*IF(F7223="GHS",1,Assumptions!$B$4)</f>
        <v>2096489.9794666669</v>
      </c>
      <c r="O7223" s="15">
        <f t="shared" ca="1" si="787"/>
        <v>303</v>
      </c>
      <c r="P7223" s="15" t="str">
        <f t="shared" ca="1" si="788"/>
        <v>181-365d</v>
      </c>
      <c r="Q7223" s="17">
        <f ca="1">IF(P7223="0-90d",0,IF(P7223="91-180d",INDEX(Assumptions!$F$8:$F$12,MATCH(B7223,Assumptions!$A$8:$A$12,0)),IF(P7223="181-365d",INDEX(Assumptions!$G$8:$G$12,MATCH(B7223,Assumptions!$A$8:$A$12,0)),INDEX(Assumptions!$H$8:$H$12,MATCH(B7223,Assumptions!$A$8:$A$12,0)))))</f>
        <v>0.2</v>
      </c>
      <c r="R7223" s="14">
        <f t="shared" ca="1" si="789"/>
        <v>325177.24800000002</v>
      </c>
      <c r="S7223" s="14">
        <f t="shared" ca="1" si="790"/>
        <v>1300708.9920000001</v>
      </c>
      <c r="T7223" s="11" t="s">
        <v>25</v>
      </c>
      <c r="U7223" s="18" t="s">
        <v>26</v>
      </c>
    </row>
    <row r="7224" spans="1:21" ht="15" customHeight="1" x14ac:dyDescent="0.15">
      <c r="A7224" s="10" t="s">
        <v>7272</v>
      </c>
      <c r="B7224" s="11" t="s">
        <v>41</v>
      </c>
      <c r="C7224" s="11" t="s">
        <v>44</v>
      </c>
      <c r="D7224" s="12">
        <v>45813</v>
      </c>
      <c r="E7224" s="11">
        <v>4852</v>
      </c>
      <c r="F7224" s="11" t="s">
        <v>33</v>
      </c>
      <c r="G7224" s="13">
        <v>161.27000000000001</v>
      </c>
      <c r="H7224" s="14">
        <f t="shared" si="784"/>
        <v>782482.04</v>
      </c>
      <c r="I7224" s="14">
        <f>IF(F7224="GHS",H7224,H7224*Assumptions!$B$4)</f>
        <v>782482.04</v>
      </c>
      <c r="J7224" s="15" t="str">
        <f>INDEX(Assumptions!$B$8:$B$12,MATCH(B7224,Assumptions!$A$8:$A$12,0))</f>
        <v>Weighted Average</v>
      </c>
      <c r="K7224" s="16">
        <f>G7224/(1-INDEX(Assumptions!$D$8:$D$12,MATCH(B7224,Assumptions!$A$8:$A$12,0)))</f>
        <v>248.1076923076923</v>
      </c>
      <c r="L7224" s="16">
        <f t="shared" si="785"/>
        <v>4.8380999999999998</v>
      </c>
      <c r="M7224" s="16">
        <f t="shared" si="786"/>
        <v>12.405384615384616</v>
      </c>
      <c r="N7224" s="14">
        <f>E7224*(K7224-L7224-M7224)*IF(F7224="GHS",1,Assumptions!$B$4)</f>
        <v>1120153.135723077</v>
      </c>
      <c r="O7224" s="15">
        <f t="shared" ca="1" si="787"/>
        <v>473</v>
      </c>
      <c r="P7224" s="15" t="str">
        <f t="shared" ca="1" si="788"/>
        <v>365d+</v>
      </c>
      <c r="Q7224" s="17">
        <f ca="1">IF(P7224="0-90d",0,IF(P7224="91-180d",INDEX(Assumptions!$F$8:$F$12,MATCH(B7224,Assumptions!$A$8:$A$12,0)),IF(P7224="181-365d",INDEX(Assumptions!$G$8:$G$12,MATCH(B7224,Assumptions!$A$8:$A$12,0)),INDEX(Assumptions!$H$8:$H$12,MATCH(B7224,Assumptions!$A$8:$A$12,0)))))</f>
        <v>0.8</v>
      </c>
      <c r="R7224" s="14">
        <f t="shared" ca="1" si="789"/>
        <v>625985.6320000001</v>
      </c>
      <c r="S7224" s="14">
        <f t="shared" ca="1" si="790"/>
        <v>156496.40799999994</v>
      </c>
      <c r="T7224" s="11" t="s">
        <v>25</v>
      </c>
      <c r="U7224" s="18" t="s">
        <v>26</v>
      </c>
    </row>
    <row r="7225" spans="1:21" ht="15" customHeight="1" x14ac:dyDescent="0.15">
      <c r="A7225" s="10" t="s">
        <v>7273</v>
      </c>
      <c r="B7225" s="11" t="s">
        <v>41</v>
      </c>
      <c r="C7225" s="11" t="s">
        <v>49</v>
      </c>
      <c r="D7225" s="12">
        <v>45732</v>
      </c>
      <c r="E7225" s="11">
        <v>552</v>
      </c>
      <c r="F7225" s="11" t="s">
        <v>33</v>
      </c>
      <c r="G7225" s="13">
        <v>280.93</v>
      </c>
      <c r="H7225" s="14">
        <f t="shared" si="784"/>
        <v>155073.36000000002</v>
      </c>
      <c r="I7225" s="14">
        <f>IF(F7225="GHS",H7225,H7225*Assumptions!$B$4)</f>
        <v>155073.36000000002</v>
      </c>
      <c r="J7225" s="15" t="str">
        <f>INDEX(Assumptions!$B$8:$B$12,MATCH(B7225,Assumptions!$A$8:$A$12,0))</f>
        <v>Weighted Average</v>
      </c>
      <c r="K7225" s="16">
        <f>G7225/(1-INDEX(Assumptions!$D$8:$D$12,MATCH(B7225,Assumptions!$A$8:$A$12,0)))</f>
        <v>432.2</v>
      </c>
      <c r="L7225" s="16">
        <f t="shared" si="785"/>
        <v>8.4278999999999993</v>
      </c>
      <c r="M7225" s="16">
        <f t="shared" si="786"/>
        <v>21.61</v>
      </c>
      <c r="N7225" s="14">
        <f>E7225*(K7225-L7225-M7225)*IF(F7225="GHS",1,Assumptions!$B$4)</f>
        <v>221993.47919999997</v>
      </c>
      <c r="O7225" s="15">
        <f t="shared" ca="1" si="787"/>
        <v>554</v>
      </c>
      <c r="P7225" s="15" t="str">
        <f t="shared" ca="1" si="788"/>
        <v>365d+</v>
      </c>
      <c r="Q7225" s="17">
        <f ca="1">IF(P7225="0-90d",0,IF(P7225="91-180d",INDEX(Assumptions!$F$8:$F$12,MATCH(B7225,Assumptions!$A$8:$A$12,0)),IF(P7225="181-365d",INDEX(Assumptions!$G$8:$G$12,MATCH(B7225,Assumptions!$A$8:$A$12,0)),INDEX(Assumptions!$H$8:$H$12,MATCH(B7225,Assumptions!$A$8:$A$12,0)))))</f>
        <v>0.8</v>
      </c>
      <c r="R7225" s="14">
        <f t="shared" ca="1" si="789"/>
        <v>124058.68800000002</v>
      </c>
      <c r="S7225" s="14">
        <f t="shared" ca="1" si="790"/>
        <v>31014.671999999991</v>
      </c>
      <c r="T7225" s="11" t="s">
        <v>25</v>
      </c>
      <c r="U7225" s="18" t="s">
        <v>26</v>
      </c>
    </row>
    <row r="7226" spans="1:21" ht="15" customHeight="1" x14ac:dyDescent="0.15">
      <c r="A7226" s="10" t="s">
        <v>7274</v>
      </c>
      <c r="B7226" s="11" t="s">
        <v>46</v>
      </c>
      <c r="C7226" s="11" t="s">
        <v>52</v>
      </c>
      <c r="D7226" s="12">
        <v>45737</v>
      </c>
      <c r="E7226" s="11">
        <v>480</v>
      </c>
      <c r="F7226" s="11" t="s">
        <v>33</v>
      </c>
      <c r="G7226" s="13">
        <v>787409.07</v>
      </c>
      <c r="H7226" s="14">
        <f t="shared" si="784"/>
        <v>377956353.59999996</v>
      </c>
      <c r="I7226" s="14">
        <f>IF(F7226="GHS",H7226,H7226*Assumptions!$B$4)</f>
        <v>377956353.59999996</v>
      </c>
      <c r="J7226" s="15" t="str">
        <f>INDEX(Assumptions!$B$8:$B$12,MATCH(B7226,Assumptions!$A$8:$A$12,0))</f>
        <v>Specific Identification</v>
      </c>
      <c r="K7226" s="16">
        <f>G7226/(1-INDEX(Assumptions!$D$8:$D$12,MATCH(B7226,Assumptions!$A$8:$A$12,0)))</f>
        <v>1009498.8076923076</v>
      </c>
      <c r="L7226" s="16">
        <f t="shared" si="785"/>
        <v>23622.272099999998</v>
      </c>
      <c r="M7226" s="16">
        <f t="shared" si="786"/>
        <v>50474.940384615387</v>
      </c>
      <c r="N7226" s="14">
        <f>E7226*(K7226-L7226-M7226)*IF(F7226="GHS",1,Assumptions!$B$4)</f>
        <v>448992765.69969231</v>
      </c>
      <c r="O7226" s="15">
        <f t="shared" ca="1" si="787"/>
        <v>549</v>
      </c>
      <c r="P7226" s="15" t="str">
        <f t="shared" ca="1" si="788"/>
        <v>365d+</v>
      </c>
      <c r="Q7226" s="17">
        <f ca="1">IF(P7226="0-90d",0,IF(P7226="91-180d",INDEX(Assumptions!$F$8:$F$12,MATCH(B7226,Assumptions!$A$8:$A$12,0)),IF(P7226="181-365d",INDEX(Assumptions!$G$8:$G$12,MATCH(B7226,Assumptions!$A$8:$A$12,0)),INDEX(Assumptions!$H$8:$H$12,MATCH(B7226,Assumptions!$A$8:$A$12,0)))))</f>
        <v>0.15</v>
      </c>
      <c r="R7226" s="14">
        <f t="shared" ca="1" si="789"/>
        <v>56693453.039999992</v>
      </c>
      <c r="S7226" s="14">
        <f t="shared" ca="1" si="790"/>
        <v>321262900.55999994</v>
      </c>
      <c r="T7226" s="11" t="s">
        <v>25</v>
      </c>
      <c r="U7226" s="18" t="s">
        <v>36</v>
      </c>
    </row>
    <row r="7227" spans="1:21" ht="15" customHeight="1" x14ac:dyDescent="0.15">
      <c r="A7227" s="10" t="s">
        <v>7275</v>
      </c>
      <c r="B7227" s="11" t="s">
        <v>31</v>
      </c>
      <c r="C7227" s="11" t="s">
        <v>76</v>
      </c>
      <c r="D7227" s="12">
        <v>46006</v>
      </c>
      <c r="E7227" s="11">
        <v>3024</v>
      </c>
      <c r="F7227" s="11" t="s">
        <v>33</v>
      </c>
      <c r="G7227" s="13">
        <v>1809.25</v>
      </c>
      <c r="H7227" s="14">
        <f t="shared" si="784"/>
        <v>5471172</v>
      </c>
      <c r="I7227" s="14">
        <f>IF(F7227="GHS",H7227,H7227*Assumptions!$B$4)</f>
        <v>5471172</v>
      </c>
      <c r="J7227" s="15" t="str">
        <f>INDEX(Assumptions!$B$8:$B$12,MATCH(B7227,Assumptions!$A$8:$A$12,0))</f>
        <v>Weighted Average</v>
      </c>
      <c r="K7227" s="16">
        <f>G7227/(1-INDEX(Assumptions!$D$8:$D$12,MATCH(B7227,Assumptions!$A$8:$A$12,0)))</f>
        <v>2512.8472222222222</v>
      </c>
      <c r="L7227" s="16">
        <f t="shared" si="785"/>
        <v>54.277499999999996</v>
      </c>
      <c r="M7227" s="16">
        <f t="shared" si="786"/>
        <v>125.64236111111111</v>
      </c>
      <c r="N7227" s="14">
        <f>E7227*(K7227-L7227-M7227)*IF(F7227="GHS",1,Assumptions!$B$4)</f>
        <v>7054772.3399999989</v>
      </c>
      <c r="O7227" s="15">
        <f t="shared" ca="1" si="787"/>
        <v>280</v>
      </c>
      <c r="P7227" s="15" t="str">
        <f t="shared" ca="1" si="788"/>
        <v>181-365d</v>
      </c>
      <c r="Q7227" s="17">
        <f ca="1">IF(P7227="0-90d",0,IF(P7227="91-180d",INDEX(Assumptions!$F$8:$F$12,MATCH(B7227,Assumptions!$A$8:$A$12,0)),IF(P7227="181-365d",INDEX(Assumptions!$G$8:$G$12,MATCH(B7227,Assumptions!$A$8:$A$12,0)),INDEX(Assumptions!$H$8:$H$12,MATCH(B7227,Assumptions!$A$8:$A$12,0)))))</f>
        <v>0.2</v>
      </c>
      <c r="R7227" s="14">
        <f t="shared" ca="1" si="789"/>
        <v>1094234.4000000001</v>
      </c>
      <c r="S7227" s="14">
        <f t="shared" ca="1" si="790"/>
        <v>4376937.5999999996</v>
      </c>
      <c r="T7227" s="11" t="s">
        <v>25</v>
      </c>
      <c r="U7227" s="18" t="s">
        <v>26</v>
      </c>
    </row>
    <row r="7228" spans="1:21" ht="15" customHeight="1" x14ac:dyDescent="0.15">
      <c r="A7228" s="10" t="s">
        <v>7276</v>
      </c>
      <c r="B7228" s="11" t="s">
        <v>41</v>
      </c>
      <c r="C7228" s="11" t="s">
        <v>115</v>
      </c>
      <c r="D7228" s="12">
        <v>45866</v>
      </c>
      <c r="E7228" s="11">
        <v>1252</v>
      </c>
      <c r="F7228" s="11" t="s">
        <v>33</v>
      </c>
      <c r="G7228" s="13">
        <v>587.5</v>
      </c>
      <c r="H7228" s="14">
        <f t="shared" si="784"/>
        <v>735550</v>
      </c>
      <c r="I7228" s="14">
        <f>IF(F7228="GHS",H7228,H7228*Assumptions!$B$4)</f>
        <v>735550</v>
      </c>
      <c r="J7228" s="15" t="str">
        <f>INDEX(Assumptions!$B$8:$B$12,MATCH(B7228,Assumptions!$A$8:$A$12,0))</f>
        <v>Weighted Average</v>
      </c>
      <c r="K7228" s="16">
        <f>G7228/(1-INDEX(Assumptions!$D$8:$D$12,MATCH(B7228,Assumptions!$A$8:$A$12,0)))</f>
        <v>903.84615384615381</v>
      </c>
      <c r="L7228" s="16">
        <f t="shared" si="785"/>
        <v>17.625</v>
      </c>
      <c r="M7228" s="16">
        <f t="shared" si="786"/>
        <v>45.192307692307693</v>
      </c>
      <c r="N7228" s="14">
        <f>E7228*(K7228-L7228-M7228)*IF(F7228="GHS",1,Assumptions!$B$4)</f>
        <v>1052968.1153846153</v>
      </c>
      <c r="O7228" s="15">
        <f t="shared" ca="1" si="787"/>
        <v>420</v>
      </c>
      <c r="P7228" s="15" t="str">
        <f t="shared" ca="1" si="788"/>
        <v>365d+</v>
      </c>
      <c r="Q7228" s="17">
        <f ca="1">IF(P7228="0-90d",0,IF(P7228="91-180d",INDEX(Assumptions!$F$8:$F$12,MATCH(B7228,Assumptions!$A$8:$A$12,0)),IF(P7228="181-365d",INDEX(Assumptions!$G$8:$G$12,MATCH(B7228,Assumptions!$A$8:$A$12,0)),INDEX(Assumptions!$H$8:$H$12,MATCH(B7228,Assumptions!$A$8:$A$12,0)))))</f>
        <v>0.8</v>
      </c>
      <c r="R7228" s="14">
        <f t="shared" ca="1" si="789"/>
        <v>588440</v>
      </c>
      <c r="S7228" s="14">
        <f t="shared" ca="1" si="790"/>
        <v>147110</v>
      </c>
      <c r="T7228" s="11" t="s">
        <v>25</v>
      </c>
      <c r="U7228" s="18" t="s">
        <v>26</v>
      </c>
    </row>
    <row r="7229" spans="1:21" ht="15" customHeight="1" x14ac:dyDescent="0.15">
      <c r="A7229" s="10" t="s">
        <v>7277</v>
      </c>
      <c r="B7229" s="11" t="s">
        <v>41</v>
      </c>
      <c r="C7229" s="11" t="s">
        <v>42</v>
      </c>
      <c r="D7229" s="12">
        <v>45777</v>
      </c>
      <c r="E7229" s="11">
        <v>323</v>
      </c>
      <c r="F7229" s="11" t="s">
        <v>33</v>
      </c>
      <c r="G7229" s="13">
        <v>153.80000000000001</v>
      </c>
      <c r="H7229" s="14">
        <f t="shared" si="784"/>
        <v>49677.4</v>
      </c>
      <c r="I7229" s="14">
        <f>IF(F7229="GHS",H7229,H7229*Assumptions!$B$4)</f>
        <v>49677.4</v>
      </c>
      <c r="J7229" s="15" t="str">
        <f>INDEX(Assumptions!$B$8:$B$12,MATCH(B7229,Assumptions!$A$8:$A$12,0))</f>
        <v>Weighted Average</v>
      </c>
      <c r="K7229" s="16">
        <f>G7229/(1-INDEX(Assumptions!$D$8:$D$12,MATCH(B7229,Assumptions!$A$8:$A$12,0)))</f>
        <v>236.61538461538461</v>
      </c>
      <c r="L7229" s="16">
        <f t="shared" si="785"/>
        <v>4.6139999999999999</v>
      </c>
      <c r="M7229" s="16">
        <f t="shared" si="786"/>
        <v>11.830769230769231</v>
      </c>
      <c r="N7229" s="14">
        <f>E7229*(K7229-L7229-M7229)*IF(F7229="GHS",1,Assumptions!$B$4)</f>
        <v>71115.108769230777</v>
      </c>
      <c r="O7229" s="15">
        <f t="shared" ca="1" si="787"/>
        <v>509</v>
      </c>
      <c r="P7229" s="15" t="str">
        <f t="shared" ca="1" si="788"/>
        <v>365d+</v>
      </c>
      <c r="Q7229" s="17">
        <f ca="1">IF(P7229="0-90d",0,IF(P7229="91-180d",INDEX(Assumptions!$F$8:$F$12,MATCH(B7229,Assumptions!$A$8:$A$12,0)),IF(P7229="181-365d",INDEX(Assumptions!$G$8:$G$12,MATCH(B7229,Assumptions!$A$8:$A$12,0)),INDEX(Assumptions!$H$8:$H$12,MATCH(B7229,Assumptions!$A$8:$A$12,0)))))</f>
        <v>0.8</v>
      </c>
      <c r="R7229" s="14">
        <f t="shared" ca="1" si="789"/>
        <v>39741.920000000006</v>
      </c>
      <c r="S7229" s="14">
        <f t="shared" ca="1" si="790"/>
        <v>9935.4799999999959</v>
      </c>
      <c r="T7229" s="11" t="s">
        <v>25</v>
      </c>
      <c r="U7229" s="18" t="s">
        <v>26</v>
      </c>
    </row>
    <row r="7230" spans="1:21" ht="15" customHeight="1" x14ac:dyDescent="0.15">
      <c r="A7230" s="10" t="s">
        <v>7278</v>
      </c>
      <c r="B7230" s="11" t="s">
        <v>31</v>
      </c>
      <c r="C7230" s="11" t="s">
        <v>32</v>
      </c>
      <c r="D7230" s="12">
        <v>46091</v>
      </c>
      <c r="E7230" s="11">
        <v>1279</v>
      </c>
      <c r="F7230" s="11" t="s">
        <v>33</v>
      </c>
      <c r="G7230" s="13">
        <v>1928.31</v>
      </c>
      <c r="H7230" s="14">
        <f t="shared" si="784"/>
        <v>2466308.4899999998</v>
      </c>
      <c r="I7230" s="14">
        <f>IF(F7230="GHS",H7230,H7230*Assumptions!$B$4)</f>
        <v>2466308.4899999998</v>
      </c>
      <c r="J7230" s="15" t="str">
        <f>INDEX(Assumptions!$B$8:$B$12,MATCH(B7230,Assumptions!$A$8:$A$12,0))</f>
        <v>Weighted Average</v>
      </c>
      <c r="K7230" s="16">
        <f>G7230/(1-INDEX(Assumptions!$D$8:$D$12,MATCH(B7230,Assumptions!$A$8:$A$12,0)))</f>
        <v>2678.2083333333335</v>
      </c>
      <c r="L7230" s="16">
        <f t="shared" si="785"/>
        <v>57.849299999999999</v>
      </c>
      <c r="M7230" s="16">
        <f t="shared" si="786"/>
        <v>133.91041666666669</v>
      </c>
      <c r="N7230" s="14">
        <f>E7230*(K7230-L7230-M7230)*IF(F7230="GHS",1,Assumptions!$B$4)</f>
        <v>3180167.780716667</v>
      </c>
      <c r="O7230" s="15">
        <f t="shared" ca="1" si="787"/>
        <v>195</v>
      </c>
      <c r="P7230" s="15" t="str">
        <f t="shared" ca="1" si="788"/>
        <v>181-365d</v>
      </c>
      <c r="Q7230" s="17">
        <f ca="1">IF(P7230="0-90d",0,IF(P7230="91-180d",INDEX(Assumptions!$F$8:$F$12,MATCH(B7230,Assumptions!$A$8:$A$12,0)),IF(P7230="181-365d",INDEX(Assumptions!$G$8:$G$12,MATCH(B7230,Assumptions!$A$8:$A$12,0)),INDEX(Assumptions!$H$8:$H$12,MATCH(B7230,Assumptions!$A$8:$A$12,0)))))</f>
        <v>0.2</v>
      </c>
      <c r="R7230" s="14">
        <f t="shared" ca="1" si="789"/>
        <v>493261.69799999997</v>
      </c>
      <c r="S7230" s="14">
        <f t="shared" ca="1" si="790"/>
        <v>1973046.7919999999</v>
      </c>
      <c r="T7230" s="11" t="s">
        <v>25</v>
      </c>
      <c r="U7230" s="18" t="s">
        <v>26</v>
      </c>
    </row>
    <row r="7231" spans="1:21" ht="15" customHeight="1" x14ac:dyDescent="0.15">
      <c r="A7231" s="10" t="s">
        <v>7279</v>
      </c>
      <c r="B7231" s="11" t="s">
        <v>41</v>
      </c>
      <c r="C7231" s="11" t="s">
        <v>49</v>
      </c>
      <c r="D7231" s="12">
        <v>45908</v>
      </c>
      <c r="E7231" s="11">
        <v>2486</v>
      </c>
      <c r="F7231" s="11" t="s">
        <v>33</v>
      </c>
      <c r="G7231" s="13">
        <v>308.51</v>
      </c>
      <c r="H7231" s="14">
        <f t="shared" si="784"/>
        <v>766955.86</v>
      </c>
      <c r="I7231" s="14">
        <f>IF(F7231="GHS",H7231,H7231*Assumptions!$B$4)</f>
        <v>766955.86</v>
      </c>
      <c r="J7231" s="15" t="str">
        <f>INDEX(Assumptions!$B$8:$B$12,MATCH(B7231,Assumptions!$A$8:$A$12,0))</f>
        <v>Weighted Average</v>
      </c>
      <c r="K7231" s="16">
        <f>G7231/(1-INDEX(Assumptions!$D$8:$D$12,MATCH(B7231,Assumptions!$A$8:$A$12,0)))</f>
        <v>474.6307692307692</v>
      </c>
      <c r="L7231" s="16">
        <f t="shared" si="785"/>
        <v>9.2553000000000001</v>
      </c>
      <c r="M7231" s="16">
        <f t="shared" si="786"/>
        <v>23.731538461538463</v>
      </c>
      <c r="N7231" s="14">
        <f>E7231*(K7231-L7231-M7231)*IF(F7231="GHS",1,Assumptions!$B$4)</f>
        <v>1097926.8118923078</v>
      </c>
      <c r="O7231" s="15">
        <f t="shared" ca="1" si="787"/>
        <v>378</v>
      </c>
      <c r="P7231" s="15" t="str">
        <f t="shared" ca="1" si="788"/>
        <v>365d+</v>
      </c>
      <c r="Q7231" s="17">
        <f ca="1">IF(P7231="0-90d",0,IF(P7231="91-180d",INDEX(Assumptions!$F$8:$F$12,MATCH(B7231,Assumptions!$A$8:$A$12,0)),IF(P7231="181-365d",INDEX(Assumptions!$G$8:$G$12,MATCH(B7231,Assumptions!$A$8:$A$12,0)),INDEX(Assumptions!$H$8:$H$12,MATCH(B7231,Assumptions!$A$8:$A$12,0)))))</f>
        <v>0.8</v>
      </c>
      <c r="R7231" s="14">
        <f t="shared" ca="1" si="789"/>
        <v>613564.68799999997</v>
      </c>
      <c r="S7231" s="14">
        <f t="shared" ca="1" si="790"/>
        <v>153391.17200000002</v>
      </c>
      <c r="T7231" s="11" t="s">
        <v>25</v>
      </c>
      <c r="U7231" s="18" t="s">
        <v>36</v>
      </c>
    </row>
    <row r="7232" spans="1:21" ht="15" customHeight="1" x14ac:dyDescent="0.15">
      <c r="A7232" s="10" t="s">
        <v>7280</v>
      </c>
      <c r="B7232" s="11" t="s">
        <v>46</v>
      </c>
      <c r="C7232" s="11" t="s">
        <v>47</v>
      </c>
      <c r="D7232" s="12">
        <v>46054</v>
      </c>
      <c r="E7232" s="11">
        <v>917</v>
      </c>
      <c r="F7232" s="11" t="s">
        <v>33</v>
      </c>
      <c r="G7232" s="13">
        <v>518171.56</v>
      </c>
      <c r="H7232" s="14">
        <f t="shared" si="784"/>
        <v>475163320.51999998</v>
      </c>
      <c r="I7232" s="14">
        <f>IF(F7232="GHS",H7232,H7232*Assumptions!$B$4)</f>
        <v>475163320.51999998</v>
      </c>
      <c r="J7232" s="15" t="str">
        <f>INDEX(Assumptions!$B$8:$B$12,MATCH(B7232,Assumptions!$A$8:$A$12,0))</f>
        <v>Specific Identification</v>
      </c>
      <c r="K7232" s="16">
        <f>G7232/(1-INDEX(Assumptions!$D$8:$D$12,MATCH(B7232,Assumptions!$A$8:$A$12,0)))</f>
        <v>664322.51282051275</v>
      </c>
      <c r="L7232" s="16">
        <f t="shared" si="785"/>
        <v>15545.146799999999</v>
      </c>
      <c r="M7232" s="16">
        <f t="shared" si="786"/>
        <v>33216.125641025639</v>
      </c>
      <c r="N7232" s="14">
        <f>E7232*(K7232-L7232-M7232)*IF(F7232="GHS",1,Assumptions!$B$4)</f>
        <v>564469657.42798972</v>
      </c>
      <c r="O7232" s="15">
        <f t="shared" ca="1" si="787"/>
        <v>232</v>
      </c>
      <c r="P7232" s="15" t="str">
        <f t="shared" ca="1" si="788"/>
        <v>181-365d</v>
      </c>
      <c r="Q7232" s="17">
        <f ca="1">IF(P7232="0-90d",0,IF(P7232="91-180d",INDEX(Assumptions!$F$8:$F$12,MATCH(B7232,Assumptions!$A$8:$A$12,0)),IF(P7232="181-365d",INDEX(Assumptions!$G$8:$G$12,MATCH(B7232,Assumptions!$A$8:$A$12,0)),INDEX(Assumptions!$H$8:$H$12,MATCH(B7232,Assumptions!$A$8:$A$12,0)))))</f>
        <v>0.05</v>
      </c>
      <c r="R7232" s="14">
        <f t="shared" ca="1" si="789"/>
        <v>23758166.026000001</v>
      </c>
      <c r="S7232" s="14">
        <f t="shared" ca="1" si="790"/>
        <v>451405154.49399996</v>
      </c>
      <c r="T7232" s="11" t="s">
        <v>25</v>
      </c>
      <c r="U7232" s="18" t="s">
        <v>26</v>
      </c>
    </row>
    <row r="7233" spans="1:21" ht="15" customHeight="1" x14ac:dyDescent="0.15">
      <c r="A7233" s="10" t="s">
        <v>7281</v>
      </c>
      <c r="B7233" s="11" t="s">
        <v>41</v>
      </c>
      <c r="C7233" s="11" t="s">
        <v>115</v>
      </c>
      <c r="D7233" s="12">
        <v>45906</v>
      </c>
      <c r="E7233" s="11">
        <v>4863</v>
      </c>
      <c r="F7233" s="11" t="s">
        <v>33</v>
      </c>
      <c r="G7233" s="13">
        <v>769.49</v>
      </c>
      <c r="H7233" s="14">
        <f t="shared" si="784"/>
        <v>3742029.87</v>
      </c>
      <c r="I7233" s="14">
        <f>IF(F7233="GHS",H7233,H7233*Assumptions!$B$4)</f>
        <v>3742029.87</v>
      </c>
      <c r="J7233" s="15" t="str">
        <f>INDEX(Assumptions!$B$8:$B$12,MATCH(B7233,Assumptions!$A$8:$A$12,0))</f>
        <v>Weighted Average</v>
      </c>
      <c r="K7233" s="16">
        <f>G7233/(1-INDEX(Assumptions!$D$8:$D$12,MATCH(B7233,Assumptions!$A$8:$A$12,0)))</f>
        <v>1183.8307692307692</v>
      </c>
      <c r="L7233" s="16">
        <f t="shared" si="785"/>
        <v>23.084699999999998</v>
      </c>
      <c r="M7233" s="16">
        <f t="shared" si="786"/>
        <v>59.191538461538464</v>
      </c>
      <c r="N7233" s="14">
        <f>E7233*(K7233-L7233-M7233)*IF(F7233="GHS",1,Assumptions!$B$4)</f>
        <v>5356859.6831307691</v>
      </c>
      <c r="O7233" s="15">
        <f t="shared" ca="1" si="787"/>
        <v>380</v>
      </c>
      <c r="P7233" s="15" t="str">
        <f t="shared" ca="1" si="788"/>
        <v>365d+</v>
      </c>
      <c r="Q7233" s="17">
        <f ca="1">IF(P7233="0-90d",0,IF(P7233="91-180d",INDEX(Assumptions!$F$8:$F$12,MATCH(B7233,Assumptions!$A$8:$A$12,0)),IF(P7233="181-365d",INDEX(Assumptions!$G$8:$G$12,MATCH(B7233,Assumptions!$A$8:$A$12,0)),INDEX(Assumptions!$H$8:$H$12,MATCH(B7233,Assumptions!$A$8:$A$12,0)))))</f>
        <v>0.8</v>
      </c>
      <c r="R7233" s="14">
        <f t="shared" ca="1" si="789"/>
        <v>2993623.8960000002</v>
      </c>
      <c r="S7233" s="14">
        <f t="shared" ca="1" si="790"/>
        <v>748405.97399999993</v>
      </c>
      <c r="T7233" s="11" t="s">
        <v>25</v>
      </c>
      <c r="U7233" s="18" t="s">
        <v>36</v>
      </c>
    </row>
    <row r="7234" spans="1:21" ht="15" customHeight="1" x14ac:dyDescent="0.15">
      <c r="A7234" s="10" t="s">
        <v>7282</v>
      </c>
      <c r="B7234" s="11" t="s">
        <v>41</v>
      </c>
      <c r="C7234" s="11" t="s">
        <v>115</v>
      </c>
      <c r="D7234" s="12">
        <v>46125</v>
      </c>
      <c r="E7234" s="11">
        <v>588</v>
      </c>
      <c r="F7234" s="11" t="s">
        <v>33</v>
      </c>
      <c r="G7234" s="13">
        <v>336.4</v>
      </c>
      <c r="H7234" s="14">
        <f t="shared" ref="H7234:H7297" si="791">E7234*G7234</f>
        <v>197803.19999999998</v>
      </c>
      <c r="I7234" s="14">
        <f>IF(F7234="GHS",H7234,H7234*Assumptions!$B$4)</f>
        <v>197803.19999999998</v>
      </c>
      <c r="J7234" s="15" t="str">
        <f>INDEX(Assumptions!$B$8:$B$12,MATCH(B7234,Assumptions!$A$8:$A$12,0))</f>
        <v>Weighted Average</v>
      </c>
      <c r="K7234" s="16">
        <f>G7234/(1-INDEX(Assumptions!$D$8:$D$12,MATCH(B7234,Assumptions!$A$8:$A$12,0)))</f>
        <v>517.53846153846143</v>
      </c>
      <c r="L7234" s="16">
        <f t="shared" ref="L7234:L7297" si="792">G7234*0.03</f>
        <v>10.091999999999999</v>
      </c>
      <c r="M7234" s="16">
        <f t="shared" ref="M7234:M7297" si="793">K7234*0.05</f>
        <v>25.876923076923074</v>
      </c>
      <c r="N7234" s="14">
        <f>E7234*(K7234-L7234-M7234)*IF(F7234="GHS",1,Assumptions!$B$4)</f>
        <v>283162.88861538458</v>
      </c>
      <c r="O7234" s="15">
        <f t="shared" ref="O7234:O7297" ca="1" si="794">TODAY()-D7234</f>
        <v>161</v>
      </c>
      <c r="P7234" s="15" t="str">
        <f t="shared" ref="P7234:P7297" ca="1" si="795">IF(O7234&lt;=90,"0-90d",IF(O7234&lt;=180,"91-180d",IF(O7234&lt;=365,"181-365d","365d+")))</f>
        <v>91-180d</v>
      </c>
      <c r="Q7234" s="17">
        <f ca="1">IF(P7234="0-90d",0,IF(P7234="91-180d",INDEX(Assumptions!$F$8:$F$12,MATCH(B7234,Assumptions!$A$8:$A$12,0)),IF(P7234="181-365d",INDEX(Assumptions!$G$8:$G$12,MATCH(B7234,Assumptions!$A$8:$A$12,0)),INDEX(Assumptions!$H$8:$H$12,MATCH(B7234,Assumptions!$A$8:$A$12,0)))))</f>
        <v>0.1</v>
      </c>
      <c r="R7234" s="14">
        <f t="shared" ref="R7234:R7297" ca="1" si="796">I7234*Q7234</f>
        <v>19780.32</v>
      </c>
      <c r="S7234" s="14">
        <f t="shared" ref="S7234:S7297" ca="1" si="797">IF(T7234="Held on Consignment (Not Owned)",0,MIN(I7234-R7234,N7234))</f>
        <v>178022.87999999998</v>
      </c>
      <c r="T7234" s="11" t="s">
        <v>25</v>
      </c>
      <c r="U7234" s="18" t="s">
        <v>26</v>
      </c>
    </row>
    <row r="7235" spans="1:21" ht="15" customHeight="1" x14ac:dyDescent="0.15">
      <c r="A7235" s="10" t="s">
        <v>7283</v>
      </c>
      <c r="B7235" s="11" t="s">
        <v>31</v>
      </c>
      <c r="C7235" s="11" t="s">
        <v>32</v>
      </c>
      <c r="D7235" s="12">
        <v>46123</v>
      </c>
      <c r="E7235" s="11">
        <v>3842</v>
      </c>
      <c r="F7235" s="11" t="s">
        <v>33</v>
      </c>
      <c r="G7235" s="13">
        <v>962.7</v>
      </c>
      <c r="H7235" s="14">
        <f t="shared" si="791"/>
        <v>3698693.4000000004</v>
      </c>
      <c r="I7235" s="14">
        <f>IF(F7235="GHS",H7235,H7235*Assumptions!$B$4)</f>
        <v>3698693.4000000004</v>
      </c>
      <c r="J7235" s="15" t="str">
        <f>INDEX(Assumptions!$B$8:$B$12,MATCH(B7235,Assumptions!$A$8:$A$12,0))</f>
        <v>Weighted Average</v>
      </c>
      <c r="K7235" s="16">
        <f>G7235/(1-INDEX(Assumptions!$D$8:$D$12,MATCH(B7235,Assumptions!$A$8:$A$12,0)))</f>
        <v>1337.0833333333335</v>
      </c>
      <c r="L7235" s="16">
        <f t="shared" si="792"/>
        <v>28.881</v>
      </c>
      <c r="M7235" s="16">
        <f t="shared" si="793"/>
        <v>66.854166666666671</v>
      </c>
      <c r="N7235" s="14">
        <f>E7235*(K7235-L7235-M7235)*IF(F7235="GHS",1,Assumptions!$B$4)</f>
        <v>4769259.6563333329</v>
      </c>
      <c r="O7235" s="15">
        <f t="shared" ca="1" si="794"/>
        <v>163</v>
      </c>
      <c r="P7235" s="15" t="str">
        <f t="shared" ca="1" si="795"/>
        <v>91-180d</v>
      </c>
      <c r="Q7235" s="17">
        <f ca="1">IF(P7235="0-90d",0,IF(P7235="91-180d",INDEX(Assumptions!$F$8:$F$12,MATCH(B7235,Assumptions!$A$8:$A$12,0)),IF(P7235="181-365d",INDEX(Assumptions!$G$8:$G$12,MATCH(B7235,Assumptions!$A$8:$A$12,0)),INDEX(Assumptions!$H$8:$H$12,MATCH(B7235,Assumptions!$A$8:$A$12,0)))))</f>
        <v>0.05</v>
      </c>
      <c r="R7235" s="14">
        <f t="shared" ca="1" si="796"/>
        <v>184934.67000000004</v>
      </c>
      <c r="S7235" s="14">
        <f t="shared" ca="1" si="797"/>
        <v>3513758.7300000004</v>
      </c>
      <c r="T7235" s="11" t="s">
        <v>25</v>
      </c>
      <c r="U7235" s="18" t="s">
        <v>26</v>
      </c>
    </row>
    <row r="7236" spans="1:21" ht="15" customHeight="1" x14ac:dyDescent="0.15">
      <c r="A7236" s="10" t="s">
        <v>7284</v>
      </c>
      <c r="B7236" s="11" t="s">
        <v>31</v>
      </c>
      <c r="C7236" s="11" t="s">
        <v>63</v>
      </c>
      <c r="D7236" s="12">
        <v>45891</v>
      </c>
      <c r="E7236" s="11">
        <v>604</v>
      </c>
      <c r="F7236" s="11" t="s">
        <v>33</v>
      </c>
      <c r="G7236" s="13">
        <v>3292.21</v>
      </c>
      <c r="H7236" s="14">
        <f t="shared" si="791"/>
        <v>1988494.84</v>
      </c>
      <c r="I7236" s="14">
        <f>IF(F7236="GHS",H7236,H7236*Assumptions!$B$4)</f>
        <v>1988494.84</v>
      </c>
      <c r="J7236" s="15" t="str">
        <f>INDEX(Assumptions!$B$8:$B$12,MATCH(B7236,Assumptions!$A$8:$A$12,0))</f>
        <v>Weighted Average</v>
      </c>
      <c r="K7236" s="16">
        <f>G7236/(1-INDEX(Assumptions!$D$8:$D$12,MATCH(B7236,Assumptions!$A$8:$A$12,0)))</f>
        <v>4572.5138888888887</v>
      </c>
      <c r="L7236" s="16">
        <f t="shared" si="792"/>
        <v>98.766300000000001</v>
      </c>
      <c r="M7236" s="16">
        <f t="shared" si="793"/>
        <v>228.62569444444443</v>
      </c>
      <c r="N7236" s="14">
        <f>E7236*(K7236-L7236-M7236)*IF(F7236="GHS",1,Assumptions!$B$4)</f>
        <v>2564053.6242444445</v>
      </c>
      <c r="O7236" s="15">
        <f t="shared" ca="1" si="794"/>
        <v>395</v>
      </c>
      <c r="P7236" s="15" t="str">
        <f t="shared" ca="1" si="795"/>
        <v>365d+</v>
      </c>
      <c r="Q7236" s="17">
        <f ca="1">IF(P7236="0-90d",0,IF(P7236="91-180d",INDEX(Assumptions!$F$8:$F$12,MATCH(B7236,Assumptions!$A$8:$A$12,0)),IF(P7236="181-365d",INDEX(Assumptions!$G$8:$G$12,MATCH(B7236,Assumptions!$A$8:$A$12,0)),INDEX(Assumptions!$H$8:$H$12,MATCH(B7236,Assumptions!$A$8:$A$12,0)))))</f>
        <v>0.6</v>
      </c>
      <c r="R7236" s="14">
        <f t="shared" ca="1" si="796"/>
        <v>1193096.9040000001</v>
      </c>
      <c r="S7236" s="14">
        <f t="shared" ca="1" si="797"/>
        <v>795397.93599999999</v>
      </c>
      <c r="T7236" s="11" t="s">
        <v>50</v>
      </c>
      <c r="U7236" s="18" t="s">
        <v>26</v>
      </c>
    </row>
    <row r="7237" spans="1:21" ht="15" customHeight="1" x14ac:dyDescent="0.15">
      <c r="A7237" s="10" t="s">
        <v>7285</v>
      </c>
      <c r="B7237" s="11" t="s">
        <v>22</v>
      </c>
      <c r="C7237" s="11" t="s">
        <v>23</v>
      </c>
      <c r="D7237" s="12">
        <v>46026</v>
      </c>
      <c r="E7237" s="11">
        <v>885</v>
      </c>
      <c r="F7237" s="11" t="s">
        <v>24</v>
      </c>
      <c r="G7237" s="13">
        <v>30194.22</v>
      </c>
      <c r="H7237" s="14">
        <f t="shared" si="791"/>
        <v>26721884.699999999</v>
      </c>
      <c r="I7237" s="14">
        <f>IF(F7237="GHS",H7237,H7237*Assumptions!$B$4)</f>
        <v>288596354.75999999</v>
      </c>
      <c r="J7237" s="15" t="str">
        <f>INDEX(Assumptions!$B$8:$B$12,MATCH(B7237,Assumptions!$A$8:$A$12,0))</f>
        <v>FIFO</v>
      </c>
      <c r="K7237" s="16">
        <f>G7237/(1-INDEX(Assumptions!$D$8:$D$12,MATCH(B7237,Assumptions!$A$8:$A$12,0)))</f>
        <v>36822.219512195123</v>
      </c>
      <c r="L7237" s="16">
        <f t="shared" si="792"/>
        <v>905.82659999999998</v>
      </c>
      <c r="M7237" s="16">
        <f t="shared" si="793"/>
        <v>1841.1109756097562</v>
      </c>
      <c r="N7237" s="14">
        <f>E7237*(K7237-L7237-M7237)*IF(F7237="GHS",1,Assumptions!$B$4)</f>
        <v>325691544.74988294</v>
      </c>
      <c r="O7237" s="15">
        <f t="shared" ca="1" si="794"/>
        <v>260</v>
      </c>
      <c r="P7237" s="15" t="str">
        <f t="shared" ca="1" si="795"/>
        <v>181-365d</v>
      </c>
      <c r="Q7237" s="17">
        <f ca="1">IF(P7237="0-90d",0,IF(P7237="91-180d",INDEX(Assumptions!$F$8:$F$12,MATCH(B7237,Assumptions!$A$8:$A$12,0)),IF(P7237="181-365d",INDEX(Assumptions!$G$8:$G$12,MATCH(B7237,Assumptions!$A$8:$A$12,0)),INDEX(Assumptions!$H$8:$H$12,MATCH(B7237,Assumptions!$A$8:$A$12,0)))))</f>
        <v>0.15</v>
      </c>
      <c r="R7237" s="14">
        <f t="shared" ca="1" si="796"/>
        <v>43289453.213999994</v>
      </c>
      <c r="S7237" s="14">
        <f t="shared" ca="1" si="797"/>
        <v>245306901.546</v>
      </c>
      <c r="T7237" s="11" t="s">
        <v>25</v>
      </c>
      <c r="U7237" s="18" t="s">
        <v>26</v>
      </c>
    </row>
    <row r="7238" spans="1:21" ht="15" customHeight="1" x14ac:dyDescent="0.15">
      <c r="A7238" s="10" t="s">
        <v>7286</v>
      </c>
      <c r="B7238" s="11" t="s">
        <v>41</v>
      </c>
      <c r="C7238" s="11" t="s">
        <v>44</v>
      </c>
      <c r="D7238" s="12">
        <v>45752</v>
      </c>
      <c r="E7238" s="11">
        <v>1639</v>
      </c>
      <c r="F7238" s="11" t="s">
        <v>33</v>
      </c>
      <c r="G7238" s="13">
        <v>876.73</v>
      </c>
      <c r="H7238" s="14">
        <f t="shared" si="791"/>
        <v>1436960.47</v>
      </c>
      <c r="I7238" s="14">
        <f>IF(F7238="GHS",H7238,H7238*Assumptions!$B$4)</f>
        <v>1436960.47</v>
      </c>
      <c r="J7238" s="15" t="str">
        <f>INDEX(Assumptions!$B$8:$B$12,MATCH(B7238,Assumptions!$A$8:$A$12,0))</f>
        <v>Weighted Average</v>
      </c>
      <c r="K7238" s="16">
        <f>G7238/(1-INDEX(Assumptions!$D$8:$D$12,MATCH(B7238,Assumptions!$A$8:$A$12,0)))</f>
        <v>1348.8153846153846</v>
      </c>
      <c r="L7238" s="16">
        <f t="shared" si="792"/>
        <v>26.3019</v>
      </c>
      <c r="M7238" s="16">
        <f t="shared" si="793"/>
        <v>67.440769230769234</v>
      </c>
      <c r="N7238" s="14">
        <f>E7238*(K7238-L7238-M7238)*IF(F7238="GHS",1,Assumptions!$B$4)</f>
        <v>2057064.1805153845</v>
      </c>
      <c r="O7238" s="15">
        <f t="shared" ca="1" si="794"/>
        <v>534</v>
      </c>
      <c r="P7238" s="15" t="str">
        <f t="shared" ca="1" si="795"/>
        <v>365d+</v>
      </c>
      <c r="Q7238" s="17">
        <f ca="1">IF(P7238="0-90d",0,IF(P7238="91-180d",INDEX(Assumptions!$F$8:$F$12,MATCH(B7238,Assumptions!$A$8:$A$12,0)),IF(P7238="181-365d",INDEX(Assumptions!$G$8:$G$12,MATCH(B7238,Assumptions!$A$8:$A$12,0)),INDEX(Assumptions!$H$8:$H$12,MATCH(B7238,Assumptions!$A$8:$A$12,0)))))</f>
        <v>0.8</v>
      </c>
      <c r="R7238" s="14">
        <f t="shared" ca="1" si="796"/>
        <v>1149568.3759999999</v>
      </c>
      <c r="S7238" s="14">
        <f t="shared" ca="1" si="797"/>
        <v>287392.09400000004</v>
      </c>
      <c r="T7238" s="11" t="s">
        <v>25</v>
      </c>
      <c r="U7238" s="18" t="s">
        <v>26</v>
      </c>
    </row>
    <row r="7239" spans="1:21" ht="15" customHeight="1" x14ac:dyDescent="0.15">
      <c r="A7239" s="10" t="s">
        <v>7287</v>
      </c>
      <c r="B7239" s="11" t="s">
        <v>31</v>
      </c>
      <c r="C7239" s="11" t="s">
        <v>76</v>
      </c>
      <c r="D7239" s="12">
        <v>46223</v>
      </c>
      <c r="E7239" s="11">
        <v>2870</v>
      </c>
      <c r="F7239" s="11" t="s">
        <v>33</v>
      </c>
      <c r="G7239" s="13">
        <v>2782.18</v>
      </c>
      <c r="H7239" s="14">
        <f t="shared" si="791"/>
        <v>7984856.5999999996</v>
      </c>
      <c r="I7239" s="14">
        <f>IF(F7239="GHS",H7239,H7239*Assumptions!$B$4)</f>
        <v>7984856.5999999996</v>
      </c>
      <c r="J7239" s="15" t="str">
        <f>INDEX(Assumptions!$B$8:$B$12,MATCH(B7239,Assumptions!$A$8:$A$12,0))</f>
        <v>Weighted Average</v>
      </c>
      <c r="K7239" s="16">
        <f>G7239/(1-INDEX(Assumptions!$D$8:$D$12,MATCH(B7239,Assumptions!$A$8:$A$12,0)))</f>
        <v>3864.1388888888887</v>
      </c>
      <c r="L7239" s="16">
        <f t="shared" si="792"/>
        <v>83.465399999999988</v>
      </c>
      <c r="M7239" s="16">
        <f t="shared" si="793"/>
        <v>193.20694444444445</v>
      </c>
      <c r="N7239" s="14">
        <f>E7239*(K7239-L7239-M7239)*IF(F7239="GHS",1,Assumptions!$B$4)</f>
        <v>10296028.982555555</v>
      </c>
      <c r="O7239" s="15">
        <f t="shared" ca="1" si="794"/>
        <v>63</v>
      </c>
      <c r="P7239" s="15" t="str">
        <f t="shared" ca="1" si="795"/>
        <v>0-90d</v>
      </c>
      <c r="Q7239" s="17">
        <f ca="1">IF(P7239="0-90d",0,IF(P7239="91-180d",INDEX(Assumptions!$F$8:$F$12,MATCH(B7239,Assumptions!$A$8:$A$12,0)),IF(P7239="181-365d",INDEX(Assumptions!$G$8:$G$12,MATCH(B7239,Assumptions!$A$8:$A$12,0)),INDEX(Assumptions!$H$8:$H$12,MATCH(B7239,Assumptions!$A$8:$A$12,0)))))</f>
        <v>0</v>
      </c>
      <c r="R7239" s="14">
        <f t="shared" ca="1" si="796"/>
        <v>0</v>
      </c>
      <c r="S7239" s="14">
        <f t="shared" ca="1" si="797"/>
        <v>7984856.5999999996</v>
      </c>
      <c r="T7239" s="11" t="s">
        <v>25</v>
      </c>
      <c r="U7239" s="18" t="s">
        <v>26</v>
      </c>
    </row>
    <row r="7240" spans="1:21" ht="15" customHeight="1" x14ac:dyDescent="0.15">
      <c r="A7240" s="10" t="s">
        <v>7288</v>
      </c>
      <c r="B7240" s="11" t="s">
        <v>41</v>
      </c>
      <c r="C7240" s="11" t="s">
        <v>42</v>
      </c>
      <c r="D7240" s="12">
        <v>46029</v>
      </c>
      <c r="E7240" s="11">
        <v>2908</v>
      </c>
      <c r="F7240" s="11" t="s">
        <v>33</v>
      </c>
      <c r="G7240" s="13">
        <v>247.09</v>
      </c>
      <c r="H7240" s="14">
        <f t="shared" si="791"/>
        <v>718537.72</v>
      </c>
      <c r="I7240" s="14">
        <f>IF(F7240="GHS",H7240,H7240*Assumptions!$B$4)</f>
        <v>718537.72</v>
      </c>
      <c r="J7240" s="15" t="str">
        <f>INDEX(Assumptions!$B$8:$B$12,MATCH(B7240,Assumptions!$A$8:$A$12,0))</f>
        <v>Weighted Average</v>
      </c>
      <c r="K7240" s="16">
        <f>G7240/(1-INDEX(Assumptions!$D$8:$D$12,MATCH(B7240,Assumptions!$A$8:$A$12,0)))</f>
        <v>380.13846153846151</v>
      </c>
      <c r="L7240" s="16">
        <f t="shared" si="792"/>
        <v>7.4127000000000001</v>
      </c>
      <c r="M7240" s="16">
        <f t="shared" si="793"/>
        <v>19.006923076923076</v>
      </c>
      <c r="N7240" s="14">
        <f>E7240*(K7240-L7240-M7240)*IF(F7240="GHS",1,Assumptions!$B$4)</f>
        <v>1028614.3822461538</v>
      </c>
      <c r="O7240" s="15">
        <f t="shared" ca="1" si="794"/>
        <v>257</v>
      </c>
      <c r="P7240" s="15" t="str">
        <f t="shared" ca="1" si="795"/>
        <v>181-365d</v>
      </c>
      <c r="Q7240" s="17">
        <f ca="1">IF(P7240="0-90d",0,IF(P7240="91-180d",INDEX(Assumptions!$F$8:$F$12,MATCH(B7240,Assumptions!$A$8:$A$12,0)),IF(P7240="181-365d",INDEX(Assumptions!$G$8:$G$12,MATCH(B7240,Assumptions!$A$8:$A$12,0)),INDEX(Assumptions!$H$8:$H$12,MATCH(B7240,Assumptions!$A$8:$A$12,0)))))</f>
        <v>0.35</v>
      </c>
      <c r="R7240" s="14">
        <f t="shared" ca="1" si="796"/>
        <v>251488.20199999996</v>
      </c>
      <c r="S7240" s="14">
        <f t="shared" ca="1" si="797"/>
        <v>467049.51800000004</v>
      </c>
      <c r="T7240" s="11" t="s">
        <v>25</v>
      </c>
      <c r="U7240" s="18" t="s">
        <v>26</v>
      </c>
    </row>
    <row r="7241" spans="1:21" ht="15" customHeight="1" x14ac:dyDescent="0.15">
      <c r="A7241" s="10" t="s">
        <v>7289</v>
      </c>
      <c r="B7241" s="11" t="s">
        <v>31</v>
      </c>
      <c r="C7241" s="11" t="s">
        <v>32</v>
      </c>
      <c r="D7241" s="12">
        <v>46118</v>
      </c>
      <c r="E7241" s="11">
        <v>2196</v>
      </c>
      <c r="F7241" s="11" t="s">
        <v>33</v>
      </c>
      <c r="G7241" s="13">
        <v>3657.55</v>
      </c>
      <c r="H7241" s="14">
        <f t="shared" si="791"/>
        <v>8031979.8000000007</v>
      </c>
      <c r="I7241" s="14">
        <f>IF(F7241="GHS",H7241,H7241*Assumptions!$B$4)</f>
        <v>8031979.8000000007</v>
      </c>
      <c r="J7241" s="15" t="str">
        <f>INDEX(Assumptions!$B$8:$B$12,MATCH(B7241,Assumptions!$A$8:$A$12,0))</f>
        <v>Weighted Average</v>
      </c>
      <c r="K7241" s="16">
        <f>G7241/(1-INDEX(Assumptions!$D$8:$D$12,MATCH(B7241,Assumptions!$A$8:$A$12,0)))</f>
        <v>5079.9305555555557</v>
      </c>
      <c r="L7241" s="16">
        <f t="shared" si="792"/>
        <v>109.7265</v>
      </c>
      <c r="M7241" s="16">
        <f t="shared" si="793"/>
        <v>253.9965277777778</v>
      </c>
      <c r="N7241" s="14">
        <f>E7241*(K7241-L7241-M7241)*IF(F7241="GHS",1,Assumptions!$B$4)</f>
        <v>10356791.731000002</v>
      </c>
      <c r="O7241" s="15">
        <f t="shared" ca="1" si="794"/>
        <v>168</v>
      </c>
      <c r="P7241" s="15" t="str">
        <f t="shared" ca="1" si="795"/>
        <v>91-180d</v>
      </c>
      <c r="Q7241" s="17">
        <f ca="1">IF(P7241="0-90d",0,IF(P7241="91-180d",INDEX(Assumptions!$F$8:$F$12,MATCH(B7241,Assumptions!$A$8:$A$12,0)),IF(P7241="181-365d",INDEX(Assumptions!$G$8:$G$12,MATCH(B7241,Assumptions!$A$8:$A$12,0)),INDEX(Assumptions!$H$8:$H$12,MATCH(B7241,Assumptions!$A$8:$A$12,0)))))</f>
        <v>0.05</v>
      </c>
      <c r="R7241" s="14">
        <f t="shared" ca="1" si="796"/>
        <v>401598.99000000005</v>
      </c>
      <c r="S7241" s="14">
        <f t="shared" ca="1" si="797"/>
        <v>7630380.8100000005</v>
      </c>
      <c r="T7241" s="11" t="s">
        <v>25</v>
      </c>
      <c r="U7241" s="18" t="s">
        <v>26</v>
      </c>
    </row>
    <row r="7242" spans="1:21" ht="15" customHeight="1" x14ac:dyDescent="0.15">
      <c r="A7242" s="10" t="s">
        <v>7290</v>
      </c>
      <c r="B7242" s="11" t="s">
        <v>41</v>
      </c>
      <c r="C7242" s="11" t="s">
        <v>49</v>
      </c>
      <c r="D7242" s="12">
        <v>45941</v>
      </c>
      <c r="E7242" s="11">
        <v>2787</v>
      </c>
      <c r="F7242" s="11" t="s">
        <v>33</v>
      </c>
      <c r="G7242" s="13">
        <v>243.01</v>
      </c>
      <c r="H7242" s="14">
        <f t="shared" si="791"/>
        <v>677268.87</v>
      </c>
      <c r="I7242" s="14">
        <f>IF(F7242="GHS",H7242,H7242*Assumptions!$B$4)</f>
        <v>677268.87</v>
      </c>
      <c r="J7242" s="15" t="str">
        <f>INDEX(Assumptions!$B$8:$B$12,MATCH(B7242,Assumptions!$A$8:$A$12,0))</f>
        <v>Weighted Average</v>
      </c>
      <c r="K7242" s="16">
        <f>G7242/(1-INDEX(Assumptions!$D$8:$D$12,MATCH(B7242,Assumptions!$A$8:$A$12,0)))</f>
        <v>373.86153846153843</v>
      </c>
      <c r="L7242" s="16">
        <f t="shared" si="792"/>
        <v>7.2902999999999993</v>
      </c>
      <c r="M7242" s="16">
        <f t="shared" si="793"/>
        <v>18.693076923076923</v>
      </c>
      <c r="N7242" s="14">
        <f>E7242*(K7242-L7242-M7242)*IF(F7242="GHS",1,Assumptions!$B$4)</f>
        <v>969536.43620769214</v>
      </c>
      <c r="O7242" s="15">
        <f t="shared" ca="1" si="794"/>
        <v>345</v>
      </c>
      <c r="P7242" s="15" t="str">
        <f t="shared" ca="1" si="795"/>
        <v>181-365d</v>
      </c>
      <c r="Q7242" s="17">
        <f ca="1">IF(P7242="0-90d",0,IF(P7242="91-180d",INDEX(Assumptions!$F$8:$F$12,MATCH(B7242,Assumptions!$A$8:$A$12,0)),IF(P7242="181-365d",INDEX(Assumptions!$G$8:$G$12,MATCH(B7242,Assumptions!$A$8:$A$12,0)),INDEX(Assumptions!$H$8:$H$12,MATCH(B7242,Assumptions!$A$8:$A$12,0)))))</f>
        <v>0.35</v>
      </c>
      <c r="R7242" s="14">
        <f t="shared" ca="1" si="796"/>
        <v>237044.10449999999</v>
      </c>
      <c r="S7242" s="14">
        <f t="shared" ca="1" si="797"/>
        <v>440224.76549999998</v>
      </c>
      <c r="T7242" s="11" t="s">
        <v>25</v>
      </c>
      <c r="U7242" s="18" t="s">
        <v>36</v>
      </c>
    </row>
    <row r="7243" spans="1:21" ht="15" customHeight="1" x14ac:dyDescent="0.15">
      <c r="A7243" s="10" t="s">
        <v>7291</v>
      </c>
      <c r="B7243" s="11" t="s">
        <v>31</v>
      </c>
      <c r="C7243" s="11" t="s">
        <v>32</v>
      </c>
      <c r="D7243" s="12">
        <v>46027</v>
      </c>
      <c r="E7243" s="11">
        <v>1662</v>
      </c>
      <c r="F7243" s="11" t="s">
        <v>33</v>
      </c>
      <c r="G7243" s="13">
        <v>1943.02</v>
      </c>
      <c r="H7243" s="14">
        <f t="shared" si="791"/>
        <v>3229299.2399999998</v>
      </c>
      <c r="I7243" s="14">
        <f>IF(F7243="GHS",H7243,H7243*Assumptions!$B$4)</f>
        <v>3229299.2399999998</v>
      </c>
      <c r="J7243" s="15" t="str">
        <f>INDEX(Assumptions!$B$8:$B$12,MATCH(B7243,Assumptions!$A$8:$A$12,0))</f>
        <v>Weighted Average</v>
      </c>
      <c r="K7243" s="16">
        <f>G7243/(1-INDEX(Assumptions!$D$8:$D$12,MATCH(B7243,Assumptions!$A$8:$A$12,0)))</f>
        <v>2698.6388888888891</v>
      </c>
      <c r="L7243" s="16">
        <f t="shared" si="792"/>
        <v>58.290599999999998</v>
      </c>
      <c r="M7243" s="16">
        <f t="shared" si="793"/>
        <v>134.93194444444447</v>
      </c>
      <c r="N7243" s="14">
        <f>E7243*(K7243-L7243-M7243)*IF(F7243="GHS",1,Assumptions!$B$4)</f>
        <v>4164001.9644666673</v>
      </c>
      <c r="O7243" s="15">
        <f t="shared" ca="1" si="794"/>
        <v>259</v>
      </c>
      <c r="P7243" s="15" t="str">
        <f t="shared" ca="1" si="795"/>
        <v>181-365d</v>
      </c>
      <c r="Q7243" s="17">
        <f ca="1">IF(P7243="0-90d",0,IF(P7243="91-180d",INDEX(Assumptions!$F$8:$F$12,MATCH(B7243,Assumptions!$A$8:$A$12,0)),IF(P7243="181-365d",INDEX(Assumptions!$G$8:$G$12,MATCH(B7243,Assumptions!$A$8:$A$12,0)),INDEX(Assumptions!$H$8:$H$12,MATCH(B7243,Assumptions!$A$8:$A$12,0)))))</f>
        <v>0.2</v>
      </c>
      <c r="R7243" s="14">
        <f t="shared" ca="1" si="796"/>
        <v>645859.848</v>
      </c>
      <c r="S7243" s="14">
        <f t="shared" ca="1" si="797"/>
        <v>2583439.392</v>
      </c>
      <c r="T7243" s="11" t="s">
        <v>25</v>
      </c>
      <c r="U7243" s="18" t="s">
        <v>26</v>
      </c>
    </row>
    <row r="7244" spans="1:21" ht="15" customHeight="1" x14ac:dyDescent="0.15">
      <c r="A7244" s="10" t="s">
        <v>7292</v>
      </c>
      <c r="B7244" s="11" t="s">
        <v>41</v>
      </c>
      <c r="C7244" s="11" t="s">
        <v>115</v>
      </c>
      <c r="D7244" s="12">
        <v>45959</v>
      </c>
      <c r="E7244" s="11">
        <v>4682</v>
      </c>
      <c r="F7244" s="11" t="s">
        <v>33</v>
      </c>
      <c r="G7244" s="13">
        <v>702.72</v>
      </c>
      <c r="H7244" s="14">
        <f t="shared" si="791"/>
        <v>3290135.04</v>
      </c>
      <c r="I7244" s="14">
        <f>IF(F7244="GHS",H7244,H7244*Assumptions!$B$4)</f>
        <v>3290135.04</v>
      </c>
      <c r="J7244" s="15" t="str">
        <f>INDEX(Assumptions!$B$8:$B$12,MATCH(B7244,Assumptions!$A$8:$A$12,0))</f>
        <v>Weighted Average</v>
      </c>
      <c r="K7244" s="16">
        <f>G7244/(1-INDEX(Assumptions!$D$8:$D$12,MATCH(B7244,Assumptions!$A$8:$A$12,0)))</f>
        <v>1081.1076923076923</v>
      </c>
      <c r="L7244" s="16">
        <f t="shared" si="792"/>
        <v>21.081600000000002</v>
      </c>
      <c r="M7244" s="16">
        <f t="shared" si="793"/>
        <v>54.055384615384618</v>
      </c>
      <c r="N7244" s="14">
        <f>E7244*(K7244-L7244-M7244)*IF(F7244="GHS",1,Assumptions!$B$4)</f>
        <v>4709954.8534153849</v>
      </c>
      <c r="O7244" s="15">
        <f t="shared" ca="1" si="794"/>
        <v>327</v>
      </c>
      <c r="P7244" s="15" t="str">
        <f t="shared" ca="1" si="795"/>
        <v>181-365d</v>
      </c>
      <c r="Q7244" s="17">
        <f ca="1">IF(P7244="0-90d",0,IF(P7244="91-180d",INDEX(Assumptions!$F$8:$F$12,MATCH(B7244,Assumptions!$A$8:$A$12,0)),IF(P7244="181-365d",INDEX(Assumptions!$G$8:$G$12,MATCH(B7244,Assumptions!$A$8:$A$12,0)),INDEX(Assumptions!$H$8:$H$12,MATCH(B7244,Assumptions!$A$8:$A$12,0)))))</f>
        <v>0.35</v>
      </c>
      <c r="R7244" s="14">
        <f t="shared" ca="1" si="796"/>
        <v>1151547.264</v>
      </c>
      <c r="S7244" s="14">
        <f t="shared" ca="1" si="797"/>
        <v>2138587.7760000001</v>
      </c>
      <c r="T7244" s="11" t="s">
        <v>25</v>
      </c>
      <c r="U7244" s="18" t="s">
        <v>26</v>
      </c>
    </row>
    <row r="7245" spans="1:21" ht="15" customHeight="1" x14ac:dyDescent="0.15">
      <c r="A7245" s="10" t="s">
        <v>7293</v>
      </c>
      <c r="B7245" s="11" t="s">
        <v>41</v>
      </c>
      <c r="C7245" s="11" t="s">
        <v>44</v>
      </c>
      <c r="D7245" s="12">
        <v>46202</v>
      </c>
      <c r="E7245" s="11">
        <v>2997</v>
      </c>
      <c r="F7245" s="11" t="s">
        <v>33</v>
      </c>
      <c r="G7245" s="13">
        <v>294.49</v>
      </c>
      <c r="H7245" s="14">
        <f t="shared" si="791"/>
        <v>882586.53</v>
      </c>
      <c r="I7245" s="14">
        <f>IF(F7245="GHS",H7245,H7245*Assumptions!$B$4)</f>
        <v>882586.53</v>
      </c>
      <c r="J7245" s="15" t="str">
        <f>INDEX(Assumptions!$B$8:$B$12,MATCH(B7245,Assumptions!$A$8:$A$12,0))</f>
        <v>Weighted Average</v>
      </c>
      <c r="K7245" s="16">
        <f>G7245/(1-INDEX(Assumptions!$D$8:$D$12,MATCH(B7245,Assumptions!$A$8:$A$12,0)))</f>
        <v>453.06153846153848</v>
      </c>
      <c r="L7245" s="16">
        <f t="shared" si="792"/>
        <v>8.8346999999999998</v>
      </c>
      <c r="M7245" s="16">
        <f t="shared" si="793"/>
        <v>22.653076923076924</v>
      </c>
      <c r="N7245" s="14">
        <f>E7245*(K7245-L7245-M7245)*IF(F7245="GHS",1,Assumptions!$B$4)</f>
        <v>1263456.5633307693</v>
      </c>
      <c r="O7245" s="15">
        <f t="shared" ca="1" si="794"/>
        <v>84</v>
      </c>
      <c r="P7245" s="15" t="str">
        <f t="shared" ca="1" si="795"/>
        <v>0-90d</v>
      </c>
      <c r="Q7245" s="17">
        <f ca="1">IF(P7245="0-90d",0,IF(P7245="91-180d",INDEX(Assumptions!$F$8:$F$12,MATCH(B7245,Assumptions!$A$8:$A$12,0)),IF(P7245="181-365d",INDEX(Assumptions!$G$8:$G$12,MATCH(B7245,Assumptions!$A$8:$A$12,0)),INDEX(Assumptions!$H$8:$H$12,MATCH(B7245,Assumptions!$A$8:$A$12,0)))))</f>
        <v>0</v>
      </c>
      <c r="R7245" s="14">
        <f t="shared" ca="1" si="796"/>
        <v>0</v>
      </c>
      <c r="S7245" s="14">
        <f t="shared" ca="1" si="797"/>
        <v>882586.53</v>
      </c>
      <c r="T7245" s="11" t="s">
        <v>25</v>
      </c>
      <c r="U7245" s="18" t="s">
        <v>26</v>
      </c>
    </row>
    <row r="7246" spans="1:21" ht="15" customHeight="1" x14ac:dyDescent="0.15">
      <c r="A7246" s="10" t="s">
        <v>7294</v>
      </c>
      <c r="B7246" s="11" t="s">
        <v>28</v>
      </c>
      <c r="C7246" s="11" t="s">
        <v>29</v>
      </c>
      <c r="D7246" s="12">
        <v>46179</v>
      </c>
      <c r="E7246" s="11">
        <v>2850</v>
      </c>
      <c r="F7246" s="11" t="s">
        <v>24</v>
      </c>
      <c r="G7246" s="13">
        <v>6898.69</v>
      </c>
      <c r="H7246" s="14">
        <f t="shared" si="791"/>
        <v>19661266.5</v>
      </c>
      <c r="I7246" s="14">
        <f>IF(F7246="GHS",H7246,H7246*Assumptions!$B$4)</f>
        <v>212341678.20000002</v>
      </c>
      <c r="J7246" s="15" t="str">
        <f>INDEX(Assumptions!$B$8:$B$12,MATCH(B7246,Assumptions!$A$8:$A$12,0))</f>
        <v>Fair Value Less Costs to Sell</v>
      </c>
      <c r="K7246" s="16">
        <f>G7246/(1-INDEX(Assumptions!$D$8:$D$12,MATCH(B7246,Assumptions!$A$8:$A$12,0)))</f>
        <v>7839.420454545454</v>
      </c>
      <c r="L7246" s="16">
        <f t="shared" si="792"/>
        <v>206.96069999999997</v>
      </c>
      <c r="M7246" s="16">
        <f t="shared" si="793"/>
        <v>391.97102272727273</v>
      </c>
      <c r="N7246" s="14">
        <f>E7246*(K7246-L7246-M7246)*IF(F7246="GHS",1,Assumptions!$B$4)</f>
        <v>222862243.16536367</v>
      </c>
      <c r="O7246" s="15">
        <f t="shared" ca="1" si="794"/>
        <v>107</v>
      </c>
      <c r="P7246" s="15" t="str">
        <f t="shared" ca="1" si="795"/>
        <v>91-180d</v>
      </c>
      <c r="Q7246" s="17">
        <f ca="1">IF(P7246="0-90d",0,IF(P7246="91-180d",INDEX(Assumptions!$F$8:$F$12,MATCH(B7246,Assumptions!$A$8:$A$12,0)),IF(P7246="181-365d",INDEX(Assumptions!$G$8:$G$12,MATCH(B7246,Assumptions!$A$8:$A$12,0)),INDEX(Assumptions!$H$8:$H$12,MATCH(B7246,Assumptions!$A$8:$A$12,0)))))</f>
        <v>0.02</v>
      </c>
      <c r="R7246" s="14">
        <f t="shared" ca="1" si="796"/>
        <v>4246833.5640000002</v>
      </c>
      <c r="S7246" s="14">
        <f t="shared" ca="1" si="797"/>
        <v>208094844.63600001</v>
      </c>
      <c r="T7246" s="11" t="s">
        <v>25</v>
      </c>
      <c r="U7246" s="18" t="s">
        <v>36</v>
      </c>
    </row>
    <row r="7247" spans="1:21" ht="15" customHeight="1" x14ac:dyDescent="0.15">
      <c r="A7247" s="10" t="s">
        <v>7295</v>
      </c>
      <c r="B7247" s="11" t="s">
        <v>41</v>
      </c>
      <c r="C7247" s="11" t="s">
        <v>49</v>
      </c>
      <c r="D7247" s="12">
        <v>46209</v>
      </c>
      <c r="E7247" s="11">
        <v>1936</v>
      </c>
      <c r="F7247" s="11" t="s">
        <v>33</v>
      </c>
      <c r="G7247" s="13">
        <v>824.95</v>
      </c>
      <c r="H7247" s="14">
        <f t="shared" si="791"/>
        <v>1597103.2000000002</v>
      </c>
      <c r="I7247" s="14">
        <f>IF(F7247="GHS",H7247,H7247*Assumptions!$B$4)</f>
        <v>1597103.2000000002</v>
      </c>
      <c r="J7247" s="15" t="str">
        <f>INDEX(Assumptions!$B$8:$B$12,MATCH(B7247,Assumptions!$A$8:$A$12,0))</f>
        <v>Weighted Average</v>
      </c>
      <c r="K7247" s="16">
        <f>G7247/(1-INDEX(Assumptions!$D$8:$D$12,MATCH(B7247,Assumptions!$A$8:$A$12,0)))</f>
        <v>1269.1538461538462</v>
      </c>
      <c r="L7247" s="16">
        <f t="shared" si="792"/>
        <v>24.7485</v>
      </c>
      <c r="M7247" s="16">
        <f t="shared" si="793"/>
        <v>63.457692307692312</v>
      </c>
      <c r="N7247" s="14">
        <f>E7247*(K7247-L7247-M7247)*IF(F7247="GHS",1,Assumptions!$B$4)</f>
        <v>2286314.6578461542</v>
      </c>
      <c r="O7247" s="15">
        <f t="shared" ca="1" si="794"/>
        <v>77</v>
      </c>
      <c r="P7247" s="15" t="str">
        <f t="shared" ca="1" si="795"/>
        <v>0-90d</v>
      </c>
      <c r="Q7247" s="17">
        <f ca="1">IF(P7247="0-90d",0,IF(P7247="91-180d",INDEX(Assumptions!$F$8:$F$12,MATCH(B7247,Assumptions!$A$8:$A$12,0)),IF(P7247="181-365d",INDEX(Assumptions!$G$8:$G$12,MATCH(B7247,Assumptions!$A$8:$A$12,0)),INDEX(Assumptions!$H$8:$H$12,MATCH(B7247,Assumptions!$A$8:$A$12,0)))))</f>
        <v>0</v>
      </c>
      <c r="R7247" s="14">
        <f t="shared" ca="1" si="796"/>
        <v>0</v>
      </c>
      <c r="S7247" s="14">
        <f t="shared" ca="1" si="797"/>
        <v>1597103.2000000002</v>
      </c>
      <c r="T7247" s="11" t="s">
        <v>25</v>
      </c>
      <c r="U7247" s="18" t="s">
        <v>26</v>
      </c>
    </row>
    <row r="7248" spans="1:21" ht="15" customHeight="1" x14ac:dyDescent="0.15">
      <c r="A7248" s="10" t="s">
        <v>7296</v>
      </c>
      <c r="B7248" s="11" t="s">
        <v>22</v>
      </c>
      <c r="C7248" s="11" t="s">
        <v>61</v>
      </c>
      <c r="D7248" s="12">
        <v>45759</v>
      </c>
      <c r="E7248" s="11">
        <v>4089</v>
      </c>
      <c r="F7248" s="11" t="s">
        <v>24</v>
      </c>
      <c r="G7248" s="13">
        <v>14182.08</v>
      </c>
      <c r="H7248" s="14">
        <f t="shared" si="791"/>
        <v>57990525.119999997</v>
      </c>
      <c r="I7248" s="14">
        <f>IF(F7248="GHS",H7248,H7248*Assumptions!$B$4)</f>
        <v>626297671.296</v>
      </c>
      <c r="J7248" s="15" t="str">
        <f>INDEX(Assumptions!$B$8:$B$12,MATCH(B7248,Assumptions!$A$8:$A$12,0))</f>
        <v>FIFO</v>
      </c>
      <c r="K7248" s="16">
        <f>G7248/(1-INDEX(Assumptions!$D$8:$D$12,MATCH(B7248,Assumptions!$A$8:$A$12,0)))</f>
        <v>17295.219512195119</v>
      </c>
      <c r="L7248" s="16">
        <f t="shared" si="792"/>
        <v>425.4624</v>
      </c>
      <c r="M7248" s="16">
        <f t="shared" si="793"/>
        <v>864.76097560975597</v>
      </c>
      <c r="N7248" s="14">
        <f>E7248*(K7248-L7248-M7248)*IF(F7248="GHS",1,Assumptions!$B$4)</f>
        <v>706799835.38697362</v>
      </c>
      <c r="O7248" s="15">
        <f t="shared" ca="1" si="794"/>
        <v>527</v>
      </c>
      <c r="P7248" s="15" t="str">
        <f t="shared" ca="1" si="795"/>
        <v>365d+</v>
      </c>
      <c r="Q7248" s="17">
        <f ca="1">IF(P7248="0-90d",0,IF(P7248="91-180d",INDEX(Assumptions!$F$8:$F$12,MATCH(B7248,Assumptions!$A$8:$A$12,0)),IF(P7248="181-365d",INDEX(Assumptions!$G$8:$G$12,MATCH(B7248,Assumptions!$A$8:$A$12,0)),INDEX(Assumptions!$H$8:$H$12,MATCH(B7248,Assumptions!$A$8:$A$12,0)))))</f>
        <v>0.5</v>
      </c>
      <c r="R7248" s="14">
        <f t="shared" ca="1" si="796"/>
        <v>313148835.648</v>
      </c>
      <c r="S7248" s="14">
        <f t="shared" ca="1" si="797"/>
        <v>313148835.648</v>
      </c>
      <c r="T7248" s="11" t="s">
        <v>25</v>
      </c>
      <c r="U7248" s="18" t="s">
        <v>26</v>
      </c>
    </row>
    <row r="7249" spans="1:21" ht="15" customHeight="1" x14ac:dyDescent="0.15">
      <c r="A7249" s="10" t="s">
        <v>7297</v>
      </c>
      <c r="B7249" s="11" t="s">
        <v>46</v>
      </c>
      <c r="C7249" s="11" t="s">
        <v>119</v>
      </c>
      <c r="D7249" s="12">
        <v>45947</v>
      </c>
      <c r="E7249" s="11">
        <v>1412</v>
      </c>
      <c r="F7249" s="11" t="s">
        <v>33</v>
      </c>
      <c r="G7249" s="13">
        <v>384318.26</v>
      </c>
      <c r="H7249" s="14">
        <f t="shared" si="791"/>
        <v>542657383.12</v>
      </c>
      <c r="I7249" s="14">
        <f>IF(F7249="GHS",H7249,H7249*Assumptions!$B$4)</f>
        <v>542657383.12</v>
      </c>
      <c r="J7249" s="15" t="str">
        <f>INDEX(Assumptions!$B$8:$B$12,MATCH(B7249,Assumptions!$A$8:$A$12,0))</f>
        <v>Specific Identification</v>
      </c>
      <c r="K7249" s="16">
        <f>G7249/(1-INDEX(Assumptions!$D$8:$D$12,MATCH(B7249,Assumptions!$A$8:$A$12,0)))</f>
        <v>492715.71794871794</v>
      </c>
      <c r="L7249" s="16">
        <f t="shared" si="792"/>
        <v>11529.5478</v>
      </c>
      <c r="M7249" s="16">
        <f t="shared" si="793"/>
        <v>24635.785897435897</v>
      </c>
      <c r="N7249" s="14">
        <f>E7249*(K7249-L7249-M7249)*IF(F7249="GHS",1,Assumptions!$B$4)</f>
        <v>644649142.56281018</v>
      </c>
      <c r="O7249" s="15">
        <f t="shared" ca="1" si="794"/>
        <v>339</v>
      </c>
      <c r="P7249" s="15" t="str">
        <f t="shared" ca="1" si="795"/>
        <v>181-365d</v>
      </c>
      <c r="Q7249" s="17">
        <f ca="1">IF(P7249="0-90d",0,IF(P7249="91-180d",INDEX(Assumptions!$F$8:$F$12,MATCH(B7249,Assumptions!$A$8:$A$12,0)),IF(P7249="181-365d",INDEX(Assumptions!$G$8:$G$12,MATCH(B7249,Assumptions!$A$8:$A$12,0)),INDEX(Assumptions!$H$8:$H$12,MATCH(B7249,Assumptions!$A$8:$A$12,0)))))</f>
        <v>0.05</v>
      </c>
      <c r="R7249" s="14">
        <f t="shared" ca="1" si="796"/>
        <v>27132869.156000003</v>
      </c>
      <c r="S7249" s="14">
        <f t="shared" ca="1" si="797"/>
        <v>515524513.96399999</v>
      </c>
      <c r="T7249" s="11" t="s">
        <v>25</v>
      </c>
      <c r="U7249" s="18" t="s">
        <v>36</v>
      </c>
    </row>
    <row r="7250" spans="1:21" ht="15" customHeight="1" x14ac:dyDescent="0.15">
      <c r="A7250" s="10" t="s">
        <v>7298</v>
      </c>
      <c r="B7250" s="11" t="s">
        <v>31</v>
      </c>
      <c r="C7250" s="11" t="s">
        <v>76</v>
      </c>
      <c r="D7250" s="12">
        <v>45852</v>
      </c>
      <c r="E7250" s="11">
        <v>1267</v>
      </c>
      <c r="F7250" s="11" t="s">
        <v>33</v>
      </c>
      <c r="G7250" s="13">
        <v>2196.94</v>
      </c>
      <c r="H7250" s="14">
        <f t="shared" si="791"/>
        <v>2783522.98</v>
      </c>
      <c r="I7250" s="14">
        <f>IF(F7250="GHS",H7250,H7250*Assumptions!$B$4)</f>
        <v>2783522.98</v>
      </c>
      <c r="J7250" s="15" t="str">
        <f>INDEX(Assumptions!$B$8:$B$12,MATCH(B7250,Assumptions!$A$8:$A$12,0))</f>
        <v>Weighted Average</v>
      </c>
      <c r="K7250" s="16">
        <f>G7250/(1-INDEX(Assumptions!$D$8:$D$12,MATCH(B7250,Assumptions!$A$8:$A$12,0)))</f>
        <v>3051.3055555555557</v>
      </c>
      <c r="L7250" s="16">
        <f t="shared" si="792"/>
        <v>65.908199999999994</v>
      </c>
      <c r="M7250" s="16">
        <f t="shared" si="793"/>
        <v>152.56527777777779</v>
      </c>
      <c r="N7250" s="14">
        <f>E7250*(K7250-L7250-M7250)*IF(F7250="GHS",1,Assumptions!$B$4)</f>
        <v>3589198.2425444447</v>
      </c>
      <c r="O7250" s="15">
        <f t="shared" ca="1" si="794"/>
        <v>434</v>
      </c>
      <c r="P7250" s="15" t="str">
        <f t="shared" ca="1" si="795"/>
        <v>365d+</v>
      </c>
      <c r="Q7250" s="17">
        <f ca="1">IF(P7250="0-90d",0,IF(P7250="91-180d",INDEX(Assumptions!$F$8:$F$12,MATCH(B7250,Assumptions!$A$8:$A$12,0)),IF(P7250="181-365d",INDEX(Assumptions!$G$8:$G$12,MATCH(B7250,Assumptions!$A$8:$A$12,0)),INDEX(Assumptions!$H$8:$H$12,MATCH(B7250,Assumptions!$A$8:$A$12,0)))))</f>
        <v>0.6</v>
      </c>
      <c r="R7250" s="14">
        <f t="shared" ca="1" si="796"/>
        <v>1670113.7879999999</v>
      </c>
      <c r="S7250" s="14">
        <f t="shared" ca="1" si="797"/>
        <v>1113409.192</v>
      </c>
      <c r="T7250" s="11" t="s">
        <v>25</v>
      </c>
      <c r="U7250" s="18" t="s">
        <v>26</v>
      </c>
    </row>
    <row r="7251" spans="1:21" ht="15" customHeight="1" x14ac:dyDescent="0.15">
      <c r="A7251" s="10" t="s">
        <v>7299</v>
      </c>
      <c r="B7251" s="11" t="s">
        <v>41</v>
      </c>
      <c r="C7251" s="11" t="s">
        <v>115</v>
      </c>
      <c r="D7251" s="12">
        <v>45740</v>
      </c>
      <c r="E7251" s="11">
        <v>1305</v>
      </c>
      <c r="F7251" s="11" t="s">
        <v>33</v>
      </c>
      <c r="G7251" s="13">
        <v>524.38</v>
      </c>
      <c r="H7251" s="14">
        <f t="shared" si="791"/>
        <v>684315.9</v>
      </c>
      <c r="I7251" s="14">
        <f>IF(F7251="GHS",H7251,H7251*Assumptions!$B$4)</f>
        <v>684315.9</v>
      </c>
      <c r="J7251" s="15" t="str">
        <f>INDEX(Assumptions!$B$8:$B$12,MATCH(B7251,Assumptions!$A$8:$A$12,0))</f>
        <v>Weighted Average</v>
      </c>
      <c r="K7251" s="16">
        <f>G7251/(1-INDEX(Assumptions!$D$8:$D$12,MATCH(B7251,Assumptions!$A$8:$A$12,0)))</f>
        <v>806.73846153846148</v>
      </c>
      <c r="L7251" s="16">
        <f t="shared" si="792"/>
        <v>15.731399999999999</v>
      </c>
      <c r="M7251" s="16">
        <f t="shared" si="793"/>
        <v>40.336923076923078</v>
      </c>
      <c r="N7251" s="14">
        <f>E7251*(K7251-L7251-M7251)*IF(F7251="GHS",1,Assumptions!$B$4)</f>
        <v>979624.53069230763</v>
      </c>
      <c r="O7251" s="15">
        <f t="shared" ca="1" si="794"/>
        <v>546</v>
      </c>
      <c r="P7251" s="15" t="str">
        <f t="shared" ca="1" si="795"/>
        <v>365d+</v>
      </c>
      <c r="Q7251" s="17">
        <f ca="1">IF(P7251="0-90d",0,IF(P7251="91-180d",INDEX(Assumptions!$F$8:$F$12,MATCH(B7251,Assumptions!$A$8:$A$12,0)),IF(P7251="181-365d",INDEX(Assumptions!$G$8:$G$12,MATCH(B7251,Assumptions!$A$8:$A$12,0)),INDEX(Assumptions!$H$8:$H$12,MATCH(B7251,Assumptions!$A$8:$A$12,0)))))</f>
        <v>0.8</v>
      </c>
      <c r="R7251" s="14">
        <f t="shared" ca="1" si="796"/>
        <v>547452.72000000009</v>
      </c>
      <c r="S7251" s="14">
        <f t="shared" ca="1" si="797"/>
        <v>136863.17999999993</v>
      </c>
      <c r="T7251" s="11" t="s">
        <v>25</v>
      </c>
      <c r="U7251" s="18" t="s">
        <v>36</v>
      </c>
    </row>
    <row r="7252" spans="1:21" ht="15" customHeight="1" x14ac:dyDescent="0.15">
      <c r="A7252" s="10" t="s">
        <v>7300</v>
      </c>
      <c r="B7252" s="11" t="s">
        <v>31</v>
      </c>
      <c r="C7252" s="11" t="s">
        <v>76</v>
      </c>
      <c r="D7252" s="12">
        <v>45873</v>
      </c>
      <c r="E7252" s="11">
        <v>2054</v>
      </c>
      <c r="F7252" s="11" t="s">
        <v>33</v>
      </c>
      <c r="G7252" s="13">
        <v>3151.41</v>
      </c>
      <c r="H7252" s="14">
        <f t="shared" si="791"/>
        <v>6472996.1399999997</v>
      </c>
      <c r="I7252" s="14">
        <f>IF(F7252="GHS",H7252,H7252*Assumptions!$B$4)</f>
        <v>6472996.1399999997</v>
      </c>
      <c r="J7252" s="15" t="str">
        <f>INDEX(Assumptions!$B$8:$B$12,MATCH(B7252,Assumptions!$A$8:$A$12,0))</f>
        <v>Weighted Average</v>
      </c>
      <c r="K7252" s="16">
        <f>G7252/(1-INDEX(Assumptions!$D$8:$D$12,MATCH(B7252,Assumptions!$A$8:$A$12,0)))</f>
        <v>4376.958333333333</v>
      </c>
      <c r="L7252" s="16">
        <f t="shared" si="792"/>
        <v>94.542299999999997</v>
      </c>
      <c r="M7252" s="16">
        <f t="shared" si="793"/>
        <v>218.84791666666666</v>
      </c>
      <c r="N7252" s="14">
        <f>E7252*(K7252-L7252-M7252)*IF(F7252="GHS",1,Assumptions!$B$4)</f>
        <v>8346568.9116333323</v>
      </c>
      <c r="O7252" s="15">
        <f t="shared" ca="1" si="794"/>
        <v>413</v>
      </c>
      <c r="P7252" s="15" t="str">
        <f t="shared" ca="1" si="795"/>
        <v>365d+</v>
      </c>
      <c r="Q7252" s="17">
        <f ca="1">IF(P7252="0-90d",0,IF(P7252="91-180d",INDEX(Assumptions!$F$8:$F$12,MATCH(B7252,Assumptions!$A$8:$A$12,0)),IF(P7252="181-365d",INDEX(Assumptions!$G$8:$G$12,MATCH(B7252,Assumptions!$A$8:$A$12,0)),INDEX(Assumptions!$H$8:$H$12,MATCH(B7252,Assumptions!$A$8:$A$12,0)))))</f>
        <v>0.6</v>
      </c>
      <c r="R7252" s="14">
        <f t="shared" ca="1" si="796"/>
        <v>3883797.6839999994</v>
      </c>
      <c r="S7252" s="14">
        <f t="shared" ca="1" si="797"/>
        <v>2589198.4560000002</v>
      </c>
      <c r="T7252" s="11" t="s">
        <v>25</v>
      </c>
      <c r="U7252" s="18" t="s">
        <v>26</v>
      </c>
    </row>
    <row r="7253" spans="1:21" ht="15" customHeight="1" x14ac:dyDescent="0.15">
      <c r="A7253" s="10" t="s">
        <v>7301</v>
      </c>
      <c r="B7253" s="11" t="s">
        <v>31</v>
      </c>
      <c r="C7253" s="11" t="s">
        <v>63</v>
      </c>
      <c r="D7253" s="12">
        <v>45759</v>
      </c>
      <c r="E7253" s="11">
        <v>4655</v>
      </c>
      <c r="F7253" s="11" t="s">
        <v>33</v>
      </c>
      <c r="G7253" s="13">
        <v>3350.58</v>
      </c>
      <c r="H7253" s="14">
        <f t="shared" si="791"/>
        <v>15596949.9</v>
      </c>
      <c r="I7253" s="14">
        <f>IF(F7253="GHS",H7253,H7253*Assumptions!$B$4)</f>
        <v>15596949.9</v>
      </c>
      <c r="J7253" s="15" t="str">
        <f>INDEX(Assumptions!$B$8:$B$12,MATCH(B7253,Assumptions!$A$8:$A$12,0))</f>
        <v>Weighted Average</v>
      </c>
      <c r="K7253" s="16">
        <f>G7253/(1-INDEX(Assumptions!$D$8:$D$12,MATCH(B7253,Assumptions!$A$8:$A$12,0)))</f>
        <v>4653.583333333333</v>
      </c>
      <c r="L7253" s="16">
        <f t="shared" si="792"/>
        <v>100.51739999999999</v>
      </c>
      <c r="M7253" s="16">
        <f t="shared" si="793"/>
        <v>232.67916666666667</v>
      </c>
      <c r="N7253" s="14">
        <f>E7253*(K7253-L7253-M7253)*IF(F7253="GHS",1,Assumptions!$B$4)</f>
        <v>20111400.398833334</v>
      </c>
      <c r="O7253" s="15">
        <f t="shared" ca="1" si="794"/>
        <v>527</v>
      </c>
      <c r="P7253" s="15" t="str">
        <f t="shared" ca="1" si="795"/>
        <v>365d+</v>
      </c>
      <c r="Q7253" s="17">
        <f ca="1">IF(P7253="0-90d",0,IF(P7253="91-180d",INDEX(Assumptions!$F$8:$F$12,MATCH(B7253,Assumptions!$A$8:$A$12,0)),IF(P7253="181-365d",INDEX(Assumptions!$G$8:$G$12,MATCH(B7253,Assumptions!$A$8:$A$12,0)),INDEX(Assumptions!$H$8:$H$12,MATCH(B7253,Assumptions!$A$8:$A$12,0)))))</f>
        <v>0.6</v>
      </c>
      <c r="R7253" s="14">
        <f t="shared" ca="1" si="796"/>
        <v>9358169.9399999995</v>
      </c>
      <c r="S7253" s="14">
        <f t="shared" ca="1" si="797"/>
        <v>6238779.9600000009</v>
      </c>
      <c r="T7253" s="11" t="s">
        <v>25</v>
      </c>
      <c r="U7253" s="18" t="s">
        <v>26</v>
      </c>
    </row>
    <row r="7254" spans="1:21" ht="15" customHeight="1" x14ac:dyDescent="0.15">
      <c r="A7254" s="10" t="s">
        <v>7302</v>
      </c>
      <c r="B7254" s="11" t="s">
        <v>31</v>
      </c>
      <c r="C7254" s="11" t="s">
        <v>63</v>
      </c>
      <c r="D7254" s="12">
        <v>45858</v>
      </c>
      <c r="E7254" s="11">
        <v>2920</v>
      </c>
      <c r="F7254" s="11" t="s">
        <v>33</v>
      </c>
      <c r="G7254" s="13">
        <v>2374.3000000000002</v>
      </c>
      <c r="H7254" s="14">
        <f t="shared" si="791"/>
        <v>6932956.0000000009</v>
      </c>
      <c r="I7254" s="14">
        <f>IF(F7254="GHS",H7254,H7254*Assumptions!$B$4)</f>
        <v>6932956.0000000009</v>
      </c>
      <c r="J7254" s="15" t="str">
        <f>INDEX(Assumptions!$B$8:$B$12,MATCH(B7254,Assumptions!$A$8:$A$12,0))</f>
        <v>Weighted Average</v>
      </c>
      <c r="K7254" s="16">
        <f>G7254/(1-INDEX(Assumptions!$D$8:$D$12,MATCH(B7254,Assumptions!$A$8:$A$12,0)))</f>
        <v>3297.6388888888891</v>
      </c>
      <c r="L7254" s="16">
        <f t="shared" si="792"/>
        <v>71.228999999999999</v>
      </c>
      <c r="M7254" s="16">
        <f t="shared" si="793"/>
        <v>164.88194444444446</v>
      </c>
      <c r="N7254" s="14">
        <f>E7254*(K7254-L7254-M7254)*IF(F7254="GHS",1,Assumptions!$B$4)</f>
        <v>8939661.5977777801</v>
      </c>
      <c r="O7254" s="15">
        <f t="shared" ca="1" si="794"/>
        <v>428</v>
      </c>
      <c r="P7254" s="15" t="str">
        <f t="shared" ca="1" si="795"/>
        <v>365d+</v>
      </c>
      <c r="Q7254" s="17">
        <f ca="1">IF(P7254="0-90d",0,IF(P7254="91-180d",INDEX(Assumptions!$F$8:$F$12,MATCH(B7254,Assumptions!$A$8:$A$12,0)),IF(P7254="181-365d",INDEX(Assumptions!$G$8:$G$12,MATCH(B7254,Assumptions!$A$8:$A$12,0)),INDEX(Assumptions!$H$8:$H$12,MATCH(B7254,Assumptions!$A$8:$A$12,0)))))</f>
        <v>0.6</v>
      </c>
      <c r="R7254" s="14">
        <f t="shared" ca="1" si="796"/>
        <v>4159773.6000000006</v>
      </c>
      <c r="S7254" s="14">
        <f t="shared" ca="1" si="797"/>
        <v>2773182.4000000004</v>
      </c>
      <c r="T7254" s="11" t="s">
        <v>25</v>
      </c>
      <c r="U7254" s="18" t="s">
        <v>36</v>
      </c>
    </row>
    <row r="7255" spans="1:21" ht="15" customHeight="1" x14ac:dyDescent="0.15">
      <c r="A7255" s="10" t="s">
        <v>7303</v>
      </c>
      <c r="B7255" s="11" t="s">
        <v>28</v>
      </c>
      <c r="C7255" s="11" t="s">
        <v>55</v>
      </c>
      <c r="D7255" s="12">
        <v>45974</v>
      </c>
      <c r="E7255" s="11">
        <v>3231</v>
      </c>
      <c r="F7255" s="11" t="s">
        <v>24</v>
      </c>
      <c r="G7255" s="13">
        <v>5548.01</v>
      </c>
      <c r="H7255" s="14">
        <f t="shared" si="791"/>
        <v>17925620.310000002</v>
      </c>
      <c r="I7255" s="14">
        <f>IF(F7255="GHS",H7255,H7255*Assumptions!$B$4)</f>
        <v>193596699.34800005</v>
      </c>
      <c r="J7255" s="15" t="str">
        <f>INDEX(Assumptions!$B$8:$B$12,MATCH(B7255,Assumptions!$A$8:$A$12,0))</f>
        <v>Fair Value Less Costs to Sell</v>
      </c>
      <c r="K7255" s="16">
        <f>G7255/(1-INDEX(Assumptions!$D$8:$D$12,MATCH(B7255,Assumptions!$A$8:$A$12,0)))</f>
        <v>6304.556818181818</v>
      </c>
      <c r="L7255" s="16">
        <f t="shared" si="792"/>
        <v>166.44030000000001</v>
      </c>
      <c r="M7255" s="16">
        <f t="shared" si="793"/>
        <v>315.2278409090909</v>
      </c>
      <c r="N7255" s="14">
        <f>E7255*(K7255-L7255-M7255)*IF(F7255="GHS",1,Assumptions!$B$4)</f>
        <v>203188535.81569639</v>
      </c>
      <c r="O7255" s="15">
        <f t="shared" ca="1" si="794"/>
        <v>312</v>
      </c>
      <c r="P7255" s="15" t="str">
        <f t="shared" ca="1" si="795"/>
        <v>181-365d</v>
      </c>
      <c r="Q7255" s="17">
        <f ca="1">IF(P7255="0-90d",0,IF(P7255="91-180d",INDEX(Assumptions!$F$8:$F$12,MATCH(B7255,Assumptions!$A$8:$A$12,0)),IF(P7255="181-365d",INDEX(Assumptions!$G$8:$G$12,MATCH(B7255,Assumptions!$A$8:$A$12,0)),INDEX(Assumptions!$H$8:$H$12,MATCH(B7255,Assumptions!$A$8:$A$12,0)))))</f>
        <v>0.1</v>
      </c>
      <c r="R7255" s="14">
        <f t="shared" ca="1" si="796"/>
        <v>19359669.934800006</v>
      </c>
      <c r="S7255" s="14">
        <f t="shared" ca="1" si="797"/>
        <v>174237029.41320005</v>
      </c>
      <c r="T7255" s="11" t="s">
        <v>25</v>
      </c>
      <c r="U7255" s="18" t="s">
        <v>26</v>
      </c>
    </row>
    <row r="7256" spans="1:21" ht="15" customHeight="1" x14ac:dyDescent="0.15">
      <c r="A7256" s="10" t="s">
        <v>7304</v>
      </c>
      <c r="B7256" s="11" t="s">
        <v>22</v>
      </c>
      <c r="C7256" s="11" t="s">
        <v>61</v>
      </c>
      <c r="D7256" s="12">
        <v>45775</v>
      </c>
      <c r="E7256" s="11">
        <v>4277</v>
      </c>
      <c r="F7256" s="11" t="s">
        <v>24</v>
      </c>
      <c r="G7256" s="13">
        <v>19530.18</v>
      </c>
      <c r="H7256" s="14">
        <f t="shared" si="791"/>
        <v>83530579.859999999</v>
      </c>
      <c r="I7256" s="14">
        <f>IF(F7256="GHS",H7256,H7256*Assumptions!$B$4)</f>
        <v>902130262.48800004</v>
      </c>
      <c r="J7256" s="15" t="str">
        <f>INDEX(Assumptions!$B$8:$B$12,MATCH(B7256,Assumptions!$A$8:$A$12,0))</f>
        <v>FIFO</v>
      </c>
      <c r="K7256" s="16">
        <f>G7256/(1-INDEX(Assumptions!$D$8:$D$12,MATCH(B7256,Assumptions!$A$8:$A$12,0)))</f>
        <v>23817.292682926829</v>
      </c>
      <c r="L7256" s="16">
        <f t="shared" si="792"/>
        <v>585.90539999999999</v>
      </c>
      <c r="M7256" s="16">
        <f t="shared" si="793"/>
        <v>1190.8646341463416</v>
      </c>
      <c r="N7256" s="14">
        <f>E7256*(K7256-L7256-M7256)*IF(F7256="GHS",1,Assumptions!$B$4)</f>
        <v>1018087005.9834088</v>
      </c>
      <c r="O7256" s="15">
        <f t="shared" ca="1" si="794"/>
        <v>511</v>
      </c>
      <c r="P7256" s="15" t="str">
        <f t="shared" ca="1" si="795"/>
        <v>365d+</v>
      </c>
      <c r="Q7256" s="17">
        <f ca="1">IF(P7256="0-90d",0,IF(P7256="91-180d",INDEX(Assumptions!$F$8:$F$12,MATCH(B7256,Assumptions!$A$8:$A$12,0)),IF(P7256="181-365d",INDEX(Assumptions!$G$8:$G$12,MATCH(B7256,Assumptions!$A$8:$A$12,0)),INDEX(Assumptions!$H$8:$H$12,MATCH(B7256,Assumptions!$A$8:$A$12,0)))))</f>
        <v>0.5</v>
      </c>
      <c r="R7256" s="14">
        <f t="shared" ca="1" si="796"/>
        <v>451065131.24400002</v>
      </c>
      <c r="S7256" s="14">
        <f t="shared" ca="1" si="797"/>
        <v>451065131.24400002</v>
      </c>
      <c r="T7256" s="11" t="s">
        <v>25</v>
      </c>
      <c r="U7256" s="18" t="s">
        <v>26</v>
      </c>
    </row>
    <row r="7257" spans="1:21" ht="15" customHeight="1" x14ac:dyDescent="0.15">
      <c r="A7257" s="10" t="s">
        <v>7305</v>
      </c>
      <c r="B7257" s="11" t="s">
        <v>41</v>
      </c>
      <c r="C7257" s="11" t="s">
        <v>42</v>
      </c>
      <c r="D7257" s="12">
        <v>45919</v>
      </c>
      <c r="E7257" s="11">
        <v>575</v>
      </c>
      <c r="F7257" s="11" t="s">
        <v>33</v>
      </c>
      <c r="G7257" s="13">
        <v>640.27</v>
      </c>
      <c r="H7257" s="14">
        <f t="shared" si="791"/>
        <v>368155.25</v>
      </c>
      <c r="I7257" s="14">
        <f>IF(F7257="GHS",H7257,H7257*Assumptions!$B$4)</f>
        <v>368155.25</v>
      </c>
      <c r="J7257" s="15" t="str">
        <f>INDEX(Assumptions!$B$8:$B$12,MATCH(B7257,Assumptions!$A$8:$A$12,0))</f>
        <v>Weighted Average</v>
      </c>
      <c r="K7257" s="16">
        <f>G7257/(1-INDEX(Assumptions!$D$8:$D$12,MATCH(B7257,Assumptions!$A$8:$A$12,0)))</f>
        <v>985.03076923076912</v>
      </c>
      <c r="L7257" s="16">
        <f t="shared" si="792"/>
        <v>19.208099999999998</v>
      </c>
      <c r="M7257" s="16">
        <f t="shared" si="793"/>
        <v>49.251538461538459</v>
      </c>
      <c r="N7257" s="14">
        <f>E7257*(K7257-L7257-M7257)*IF(F7257="GHS",1,Assumptions!$B$4)</f>
        <v>527028.40019230766</v>
      </c>
      <c r="O7257" s="15">
        <f t="shared" ca="1" si="794"/>
        <v>367</v>
      </c>
      <c r="P7257" s="15" t="str">
        <f t="shared" ca="1" si="795"/>
        <v>365d+</v>
      </c>
      <c r="Q7257" s="17">
        <f ca="1">IF(P7257="0-90d",0,IF(P7257="91-180d",INDEX(Assumptions!$F$8:$F$12,MATCH(B7257,Assumptions!$A$8:$A$12,0)),IF(P7257="181-365d",INDEX(Assumptions!$G$8:$G$12,MATCH(B7257,Assumptions!$A$8:$A$12,0)),INDEX(Assumptions!$H$8:$H$12,MATCH(B7257,Assumptions!$A$8:$A$12,0)))))</f>
        <v>0.8</v>
      </c>
      <c r="R7257" s="14">
        <f t="shared" ca="1" si="796"/>
        <v>294524.2</v>
      </c>
      <c r="S7257" s="14">
        <f t="shared" ca="1" si="797"/>
        <v>73631.049999999988</v>
      </c>
      <c r="T7257" s="11" t="s">
        <v>50</v>
      </c>
      <c r="U7257" s="18" t="s">
        <v>36</v>
      </c>
    </row>
    <row r="7258" spans="1:21" ht="15" customHeight="1" x14ac:dyDescent="0.15">
      <c r="A7258" s="10" t="s">
        <v>7306</v>
      </c>
      <c r="B7258" s="11" t="s">
        <v>31</v>
      </c>
      <c r="C7258" s="11" t="s">
        <v>32</v>
      </c>
      <c r="D7258" s="12">
        <v>45780</v>
      </c>
      <c r="E7258" s="11">
        <v>638</v>
      </c>
      <c r="F7258" s="11" t="s">
        <v>33</v>
      </c>
      <c r="G7258" s="13">
        <v>3269.61</v>
      </c>
      <c r="H7258" s="14">
        <f t="shared" si="791"/>
        <v>2086011.1800000002</v>
      </c>
      <c r="I7258" s="14">
        <f>IF(F7258="GHS",H7258,H7258*Assumptions!$B$4)</f>
        <v>2086011.1800000002</v>
      </c>
      <c r="J7258" s="15" t="str">
        <f>INDEX(Assumptions!$B$8:$B$12,MATCH(B7258,Assumptions!$A$8:$A$12,0))</f>
        <v>Weighted Average</v>
      </c>
      <c r="K7258" s="16">
        <f>G7258/(1-INDEX(Assumptions!$D$8:$D$12,MATCH(B7258,Assumptions!$A$8:$A$12,0)))</f>
        <v>4541.125</v>
      </c>
      <c r="L7258" s="16">
        <f t="shared" si="792"/>
        <v>98.088300000000004</v>
      </c>
      <c r="M7258" s="16">
        <f t="shared" si="793"/>
        <v>227.05625000000001</v>
      </c>
      <c r="N7258" s="14">
        <f>E7258*(K7258-L7258-M7258)*IF(F7258="GHS",1,Assumptions!$B$4)</f>
        <v>2689795.5271000001</v>
      </c>
      <c r="O7258" s="15">
        <f t="shared" ca="1" si="794"/>
        <v>506</v>
      </c>
      <c r="P7258" s="15" t="str">
        <f t="shared" ca="1" si="795"/>
        <v>365d+</v>
      </c>
      <c r="Q7258" s="17">
        <f ca="1">IF(P7258="0-90d",0,IF(P7258="91-180d",INDEX(Assumptions!$F$8:$F$12,MATCH(B7258,Assumptions!$A$8:$A$12,0)),IF(P7258="181-365d",INDEX(Assumptions!$G$8:$G$12,MATCH(B7258,Assumptions!$A$8:$A$12,0)),INDEX(Assumptions!$H$8:$H$12,MATCH(B7258,Assumptions!$A$8:$A$12,0)))))</f>
        <v>0.6</v>
      </c>
      <c r="R7258" s="14">
        <f t="shared" ca="1" si="796"/>
        <v>1251606.7080000001</v>
      </c>
      <c r="S7258" s="14">
        <f t="shared" ca="1" si="797"/>
        <v>834404.47200000007</v>
      </c>
      <c r="T7258" s="11" t="s">
        <v>25</v>
      </c>
      <c r="U7258" s="18" t="s">
        <v>26</v>
      </c>
    </row>
    <row r="7259" spans="1:21" ht="15" customHeight="1" x14ac:dyDescent="0.15">
      <c r="A7259" s="10" t="s">
        <v>7307</v>
      </c>
      <c r="B7259" s="11" t="s">
        <v>31</v>
      </c>
      <c r="C7259" s="11" t="s">
        <v>32</v>
      </c>
      <c r="D7259" s="12">
        <v>45899</v>
      </c>
      <c r="E7259" s="11">
        <v>2186</v>
      </c>
      <c r="F7259" s="11" t="s">
        <v>33</v>
      </c>
      <c r="G7259" s="13">
        <v>1522.33</v>
      </c>
      <c r="H7259" s="14">
        <f t="shared" si="791"/>
        <v>3327813.38</v>
      </c>
      <c r="I7259" s="14">
        <f>IF(F7259="GHS",H7259,H7259*Assumptions!$B$4)</f>
        <v>3327813.38</v>
      </c>
      <c r="J7259" s="15" t="str">
        <f>INDEX(Assumptions!$B$8:$B$12,MATCH(B7259,Assumptions!$A$8:$A$12,0))</f>
        <v>Weighted Average</v>
      </c>
      <c r="K7259" s="16">
        <f>G7259/(1-INDEX(Assumptions!$D$8:$D$12,MATCH(B7259,Assumptions!$A$8:$A$12,0)))</f>
        <v>2114.3472222222222</v>
      </c>
      <c r="L7259" s="16">
        <f t="shared" si="792"/>
        <v>45.669899999999998</v>
      </c>
      <c r="M7259" s="16">
        <f t="shared" si="793"/>
        <v>105.71736111111112</v>
      </c>
      <c r="N7259" s="14">
        <f>E7259*(K7259-L7259-M7259)*IF(F7259="GHS",1,Assumptions!$B$4)</f>
        <v>4291030.4749888889</v>
      </c>
      <c r="O7259" s="15">
        <f t="shared" ca="1" si="794"/>
        <v>387</v>
      </c>
      <c r="P7259" s="15" t="str">
        <f t="shared" ca="1" si="795"/>
        <v>365d+</v>
      </c>
      <c r="Q7259" s="17">
        <f ca="1">IF(P7259="0-90d",0,IF(P7259="91-180d",INDEX(Assumptions!$F$8:$F$12,MATCH(B7259,Assumptions!$A$8:$A$12,0)),IF(P7259="181-365d",INDEX(Assumptions!$G$8:$G$12,MATCH(B7259,Assumptions!$A$8:$A$12,0)),INDEX(Assumptions!$H$8:$H$12,MATCH(B7259,Assumptions!$A$8:$A$12,0)))))</f>
        <v>0.6</v>
      </c>
      <c r="R7259" s="14">
        <f t="shared" ca="1" si="796"/>
        <v>1996688.0279999999</v>
      </c>
      <c r="S7259" s="14">
        <f t="shared" ca="1" si="797"/>
        <v>1331125.352</v>
      </c>
      <c r="T7259" s="11" t="s">
        <v>25</v>
      </c>
      <c r="U7259" s="18" t="s">
        <v>26</v>
      </c>
    </row>
    <row r="7260" spans="1:21" ht="15" customHeight="1" x14ac:dyDescent="0.15">
      <c r="A7260" s="10" t="s">
        <v>7308</v>
      </c>
      <c r="B7260" s="11" t="s">
        <v>28</v>
      </c>
      <c r="C7260" s="11" t="s">
        <v>35</v>
      </c>
      <c r="D7260" s="12">
        <v>45820</v>
      </c>
      <c r="E7260" s="11">
        <v>3666</v>
      </c>
      <c r="F7260" s="11" t="s">
        <v>24</v>
      </c>
      <c r="G7260" s="13">
        <v>4776.18</v>
      </c>
      <c r="H7260" s="14">
        <f t="shared" si="791"/>
        <v>17509475.880000003</v>
      </c>
      <c r="I7260" s="14">
        <f>IF(F7260="GHS",H7260,H7260*Assumptions!$B$4)</f>
        <v>189102339.50400004</v>
      </c>
      <c r="J7260" s="15" t="str">
        <f>INDEX(Assumptions!$B$8:$B$12,MATCH(B7260,Assumptions!$A$8:$A$12,0))</f>
        <v>Fair Value Less Costs to Sell</v>
      </c>
      <c r="K7260" s="16">
        <f>G7260/(1-INDEX(Assumptions!$D$8:$D$12,MATCH(B7260,Assumptions!$A$8:$A$12,0)))</f>
        <v>5427.477272727273</v>
      </c>
      <c r="L7260" s="16">
        <f t="shared" si="792"/>
        <v>143.28540000000001</v>
      </c>
      <c r="M7260" s="16">
        <f t="shared" si="793"/>
        <v>271.37386363636364</v>
      </c>
      <c r="N7260" s="14">
        <f>E7260*(K7260-L7260-M7260)*IF(F7260="GHS",1,Assumptions!$B$4)</f>
        <v>198471500.8703346</v>
      </c>
      <c r="O7260" s="15">
        <f t="shared" ca="1" si="794"/>
        <v>466</v>
      </c>
      <c r="P7260" s="15" t="str">
        <f t="shared" ca="1" si="795"/>
        <v>365d+</v>
      </c>
      <c r="Q7260" s="17">
        <f ca="1">IF(P7260="0-90d",0,IF(P7260="91-180d",INDEX(Assumptions!$F$8:$F$12,MATCH(B7260,Assumptions!$A$8:$A$12,0)),IF(P7260="181-365d",INDEX(Assumptions!$G$8:$G$12,MATCH(B7260,Assumptions!$A$8:$A$12,0)),INDEX(Assumptions!$H$8:$H$12,MATCH(B7260,Assumptions!$A$8:$A$12,0)))))</f>
        <v>0.4</v>
      </c>
      <c r="R7260" s="14">
        <f t="shared" ca="1" si="796"/>
        <v>75640935.801600024</v>
      </c>
      <c r="S7260" s="14">
        <f t="shared" ca="1" si="797"/>
        <v>113461403.70240001</v>
      </c>
      <c r="T7260" s="11" t="s">
        <v>25</v>
      </c>
      <c r="U7260" s="18" t="s">
        <v>26</v>
      </c>
    </row>
    <row r="7261" spans="1:21" ht="15" customHeight="1" x14ac:dyDescent="0.15">
      <c r="A7261" s="10" t="s">
        <v>7309</v>
      </c>
      <c r="B7261" s="11" t="s">
        <v>41</v>
      </c>
      <c r="C7261" s="11" t="s">
        <v>49</v>
      </c>
      <c r="D7261" s="12">
        <v>46117</v>
      </c>
      <c r="E7261" s="11">
        <v>4551</v>
      </c>
      <c r="F7261" s="11" t="s">
        <v>33</v>
      </c>
      <c r="G7261" s="13">
        <v>348.97</v>
      </c>
      <c r="H7261" s="14">
        <f t="shared" si="791"/>
        <v>1588162.4700000002</v>
      </c>
      <c r="I7261" s="14">
        <f>IF(F7261="GHS",H7261,H7261*Assumptions!$B$4)</f>
        <v>1588162.4700000002</v>
      </c>
      <c r="J7261" s="15" t="str">
        <f>INDEX(Assumptions!$B$8:$B$12,MATCH(B7261,Assumptions!$A$8:$A$12,0))</f>
        <v>Weighted Average</v>
      </c>
      <c r="K7261" s="16">
        <f>G7261/(1-INDEX(Assumptions!$D$8:$D$12,MATCH(B7261,Assumptions!$A$8:$A$12,0)))</f>
        <v>536.87692307692305</v>
      </c>
      <c r="L7261" s="16">
        <f t="shared" si="792"/>
        <v>10.469100000000001</v>
      </c>
      <c r="M7261" s="16">
        <f t="shared" si="793"/>
        <v>26.843846153846155</v>
      </c>
      <c r="N7261" s="14">
        <f>E7261*(K7261-L7261-M7261)*IF(F7261="GHS",1,Assumptions!$B$4)</f>
        <v>2273515.6589769227</v>
      </c>
      <c r="O7261" s="15">
        <f t="shared" ca="1" si="794"/>
        <v>169</v>
      </c>
      <c r="P7261" s="15" t="str">
        <f t="shared" ca="1" si="795"/>
        <v>91-180d</v>
      </c>
      <c r="Q7261" s="17">
        <f ca="1">IF(P7261="0-90d",0,IF(P7261="91-180d",INDEX(Assumptions!$F$8:$F$12,MATCH(B7261,Assumptions!$A$8:$A$12,0)),IF(P7261="181-365d",INDEX(Assumptions!$G$8:$G$12,MATCH(B7261,Assumptions!$A$8:$A$12,0)),INDEX(Assumptions!$H$8:$H$12,MATCH(B7261,Assumptions!$A$8:$A$12,0)))))</f>
        <v>0.1</v>
      </c>
      <c r="R7261" s="14">
        <f t="shared" ca="1" si="796"/>
        <v>158816.24700000003</v>
      </c>
      <c r="S7261" s="14">
        <f t="shared" ca="1" si="797"/>
        <v>1429346.2230000002</v>
      </c>
      <c r="T7261" s="11" t="s">
        <v>25</v>
      </c>
      <c r="U7261" s="18" t="s">
        <v>26</v>
      </c>
    </row>
    <row r="7262" spans="1:21" ht="15" customHeight="1" x14ac:dyDescent="0.15">
      <c r="A7262" s="10" t="s">
        <v>7310</v>
      </c>
      <c r="B7262" s="11" t="s">
        <v>41</v>
      </c>
      <c r="C7262" s="11" t="s">
        <v>115</v>
      </c>
      <c r="D7262" s="12">
        <v>46040</v>
      </c>
      <c r="E7262" s="11">
        <v>2755</v>
      </c>
      <c r="F7262" s="11" t="s">
        <v>33</v>
      </c>
      <c r="G7262" s="13">
        <v>356</v>
      </c>
      <c r="H7262" s="14">
        <f t="shared" si="791"/>
        <v>980780</v>
      </c>
      <c r="I7262" s="14">
        <f>IF(F7262="GHS",H7262,H7262*Assumptions!$B$4)</f>
        <v>980780</v>
      </c>
      <c r="J7262" s="15" t="str">
        <f>INDEX(Assumptions!$B$8:$B$12,MATCH(B7262,Assumptions!$A$8:$A$12,0))</f>
        <v>Weighted Average</v>
      </c>
      <c r="K7262" s="16">
        <f>G7262/(1-INDEX(Assumptions!$D$8:$D$12,MATCH(B7262,Assumptions!$A$8:$A$12,0)))</f>
        <v>547.69230769230762</v>
      </c>
      <c r="L7262" s="16">
        <f t="shared" si="792"/>
        <v>10.68</v>
      </c>
      <c r="M7262" s="16">
        <f t="shared" si="793"/>
        <v>27.384615384615383</v>
      </c>
      <c r="N7262" s="14">
        <f>E7262*(K7262-L7262-M7262)*IF(F7262="GHS",1,Assumptions!$B$4)</f>
        <v>1404024.2923076923</v>
      </c>
      <c r="O7262" s="15">
        <f t="shared" ca="1" si="794"/>
        <v>246</v>
      </c>
      <c r="P7262" s="15" t="str">
        <f t="shared" ca="1" si="795"/>
        <v>181-365d</v>
      </c>
      <c r="Q7262" s="17">
        <f ca="1">IF(P7262="0-90d",0,IF(P7262="91-180d",INDEX(Assumptions!$F$8:$F$12,MATCH(B7262,Assumptions!$A$8:$A$12,0)),IF(P7262="181-365d",INDEX(Assumptions!$G$8:$G$12,MATCH(B7262,Assumptions!$A$8:$A$12,0)),INDEX(Assumptions!$H$8:$H$12,MATCH(B7262,Assumptions!$A$8:$A$12,0)))))</f>
        <v>0.35</v>
      </c>
      <c r="R7262" s="14">
        <f t="shared" ca="1" si="796"/>
        <v>343273</v>
      </c>
      <c r="S7262" s="14">
        <f t="shared" ca="1" si="797"/>
        <v>637507</v>
      </c>
      <c r="T7262" s="11" t="s">
        <v>25</v>
      </c>
      <c r="U7262" s="18" t="s">
        <v>26</v>
      </c>
    </row>
    <row r="7263" spans="1:21" ht="15" customHeight="1" x14ac:dyDescent="0.15">
      <c r="A7263" s="10" t="s">
        <v>7311</v>
      </c>
      <c r="B7263" s="11" t="s">
        <v>31</v>
      </c>
      <c r="C7263" s="11" t="s">
        <v>63</v>
      </c>
      <c r="D7263" s="12">
        <v>45932</v>
      </c>
      <c r="E7263" s="11">
        <v>1014</v>
      </c>
      <c r="F7263" s="11" t="s">
        <v>33</v>
      </c>
      <c r="G7263" s="13">
        <v>3280.16</v>
      </c>
      <c r="H7263" s="14">
        <f t="shared" si="791"/>
        <v>3326082.2399999998</v>
      </c>
      <c r="I7263" s="14">
        <f>IF(F7263="GHS",H7263,H7263*Assumptions!$B$4)</f>
        <v>3326082.2399999998</v>
      </c>
      <c r="J7263" s="15" t="str">
        <f>INDEX(Assumptions!$B$8:$B$12,MATCH(B7263,Assumptions!$A$8:$A$12,0))</f>
        <v>Weighted Average</v>
      </c>
      <c r="K7263" s="16">
        <f>G7263/(1-INDEX(Assumptions!$D$8:$D$12,MATCH(B7263,Assumptions!$A$8:$A$12,0)))</f>
        <v>4555.7777777777774</v>
      </c>
      <c r="L7263" s="16">
        <f t="shared" si="792"/>
        <v>98.404799999999994</v>
      </c>
      <c r="M7263" s="16">
        <f t="shared" si="793"/>
        <v>227.78888888888889</v>
      </c>
      <c r="N7263" s="14">
        <f>E7263*(K7263-L7263-M7263)*IF(F7263="GHS",1,Assumptions!$B$4)</f>
        <v>4288798.2661333326</v>
      </c>
      <c r="O7263" s="15">
        <f t="shared" ca="1" si="794"/>
        <v>354</v>
      </c>
      <c r="P7263" s="15" t="str">
        <f t="shared" ca="1" si="795"/>
        <v>181-365d</v>
      </c>
      <c r="Q7263" s="17">
        <f ca="1">IF(P7263="0-90d",0,IF(P7263="91-180d",INDEX(Assumptions!$F$8:$F$12,MATCH(B7263,Assumptions!$A$8:$A$12,0)),IF(P7263="181-365d",INDEX(Assumptions!$G$8:$G$12,MATCH(B7263,Assumptions!$A$8:$A$12,0)),INDEX(Assumptions!$H$8:$H$12,MATCH(B7263,Assumptions!$A$8:$A$12,0)))))</f>
        <v>0.2</v>
      </c>
      <c r="R7263" s="14">
        <f t="shared" ca="1" si="796"/>
        <v>665216.44799999997</v>
      </c>
      <c r="S7263" s="14">
        <f t="shared" ca="1" si="797"/>
        <v>2660865.7919999999</v>
      </c>
      <c r="T7263" s="11" t="s">
        <v>25</v>
      </c>
      <c r="U7263" s="18" t="s">
        <v>26</v>
      </c>
    </row>
    <row r="7264" spans="1:21" ht="15" customHeight="1" x14ac:dyDescent="0.15">
      <c r="A7264" s="10" t="s">
        <v>7312</v>
      </c>
      <c r="B7264" s="11" t="s">
        <v>22</v>
      </c>
      <c r="C7264" s="11" t="s">
        <v>23</v>
      </c>
      <c r="D7264" s="12">
        <v>45858</v>
      </c>
      <c r="E7264" s="11">
        <v>96</v>
      </c>
      <c r="F7264" s="11" t="s">
        <v>24</v>
      </c>
      <c r="G7264" s="13">
        <v>9296.7099999999991</v>
      </c>
      <c r="H7264" s="14">
        <f t="shared" si="791"/>
        <v>892484.15999999992</v>
      </c>
      <c r="I7264" s="14">
        <f>IF(F7264="GHS",H7264,H7264*Assumptions!$B$4)</f>
        <v>9638828.9279999994</v>
      </c>
      <c r="J7264" s="15" t="str">
        <f>INDEX(Assumptions!$B$8:$B$12,MATCH(B7264,Assumptions!$A$8:$A$12,0))</f>
        <v>FIFO</v>
      </c>
      <c r="K7264" s="16">
        <f>G7264/(1-INDEX(Assumptions!$D$8:$D$12,MATCH(B7264,Assumptions!$A$8:$A$12,0)))</f>
        <v>11337.451219512193</v>
      </c>
      <c r="L7264" s="16">
        <f t="shared" si="792"/>
        <v>278.90129999999994</v>
      </c>
      <c r="M7264" s="16">
        <f t="shared" si="793"/>
        <v>566.87256097560964</v>
      </c>
      <c r="N7264" s="14">
        <f>E7264*(K7264-L7264-M7264)*IF(F7264="GHS",1,Assumptions!$B$4)</f>
        <v>10877771.085330732</v>
      </c>
      <c r="O7264" s="15">
        <f t="shared" ca="1" si="794"/>
        <v>428</v>
      </c>
      <c r="P7264" s="15" t="str">
        <f t="shared" ca="1" si="795"/>
        <v>365d+</v>
      </c>
      <c r="Q7264" s="17">
        <f ca="1">IF(P7264="0-90d",0,IF(P7264="91-180d",INDEX(Assumptions!$F$8:$F$12,MATCH(B7264,Assumptions!$A$8:$A$12,0)),IF(P7264="181-365d",INDEX(Assumptions!$G$8:$G$12,MATCH(B7264,Assumptions!$A$8:$A$12,0)),INDEX(Assumptions!$H$8:$H$12,MATCH(B7264,Assumptions!$A$8:$A$12,0)))))</f>
        <v>0.5</v>
      </c>
      <c r="R7264" s="14">
        <f t="shared" ca="1" si="796"/>
        <v>4819414.4639999997</v>
      </c>
      <c r="S7264" s="14">
        <f t="shared" ca="1" si="797"/>
        <v>4819414.4639999997</v>
      </c>
      <c r="T7264" s="11" t="s">
        <v>25</v>
      </c>
      <c r="U7264" s="18" t="s">
        <v>26</v>
      </c>
    </row>
    <row r="7265" spans="1:21" ht="15" customHeight="1" x14ac:dyDescent="0.15">
      <c r="A7265" s="10" t="s">
        <v>7313</v>
      </c>
      <c r="B7265" s="11" t="s">
        <v>41</v>
      </c>
      <c r="C7265" s="11" t="s">
        <v>42</v>
      </c>
      <c r="D7265" s="12">
        <v>45776</v>
      </c>
      <c r="E7265" s="11">
        <v>3394</v>
      </c>
      <c r="F7265" s="11" t="s">
        <v>33</v>
      </c>
      <c r="G7265" s="13">
        <v>194.35</v>
      </c>
      <c r="H7265" s="14">
        <f t="shared" si="791"/>
        <v>659623.9</v>
      </c>
      <c r="I7265" s="14">
        <f>IF(F7265="GHS",H7265,H7265*Assumptions!$B$4)</f>
        <v>659623.9</v>
      </c>
      <c r="J7265" s="15" t="str">
        <f>INDEX(Assumptions!$B$8:$B$12,MATCH(B7265,Assumptions!$A$8:$A$12,0))</f>
        <v>Weighted Average</v>
      </c>
      <c r="K7265" s="16">
        <f>G7265/(1-INDEX(Assumptions!$D$8:$D$12,MATCH(B7265,Assumptions!$A$8:$A$12,0)))</f>
        <v>299</v>
      </c>
      <c r="L7265" s="16">
        <f t="shared" si="792"/>
        <v>5.8304999999999998</v>
      </c>
      <c r="M7265" s="16">
        <f t="shared" si="793"/>
        <v>14.950000000000001</v>
      </c>
      <c r="N7265" s="14">
        <f>E7265*(K7265-L7265-M7265)*IF(F7265="GHS",1,Assumptions!$B$4)</f>
        <v>944276.98300000012</v>
      </c>
      <c r="O7265" s="15">
        <f t="shared" ca="1" si="794"/>
        <v>510</v>
      </c>
      <c r="P7265" s="15" t="str">
        <f t="shared" ca="1" si="795"/>
        <v>365d+</v>
      </c>
      <c r="Q7265" s="17">
        <f ca="1">IF(P7265="0-90d",0,IF(P7265="91-180d",INDEX(Assumptions!$F$8:$F$12,MATCH(B7265,Assumptions!$A$8:$A$12,0)),IF(P7265="181-365d",INDEX(Assumptions!$G$8:$G$12,MATCH(B7265,Assumptions!$A$8:$A$12,0)),INDEX(Assumptions!$H$8:$H$12,MATCH(B7265,Assumptions!$A$8:$A$12,0)))))</f>
        <v>0.8</v>
      </c>
      <c r="R7265" s="14">
        <f t="shared" ca="1" si="796"/>
        <v>527699.12</v>
      </c>
      <c r="S7265" s="14">
        <f t="shared" si="797"/>
        <v>0</v>
      </c>
      <c r="T7265" s="11" t="s">
        <v>39</v>
      </c>
      <c r="U7265" s="18" t="s">
        <v>26</v>
      </c>
    </row>
    <row r="7266" spans="1:21" ht="15" customHeight="1" x14ac:dyDescent="0.15">
      <c r="A7266" s="10" t="s">
        <v>7314</v>
      </c>
      <c r="B7266" s="11" t="s">
        <v>41</v>
      </c>
      <c r="C7266" s="11" t="s">
        <v>44</v>
      </c>
      <c r="D7266" s="12">
        <v>45970</v>
      </c>
      <c r="E7266" s="11">
        <v>1797</v>
      </c>
      <c r="F7266" s="11" t="s">
        <v>33</v>
      </c>
      <c r="G7266" s="13">
        <v>350.82</v>
      </c>
      <c r="H7266" s="14">
        <f t="shared" si="791"/>
        <v>630423.54</v>
      </c>
      <c r="I7266" s="14">
        <f>IF(F7266="GHS",H7266,H7266*Assumptions!$B$4)</f>
        <v>630423.54</v>
      </c>
      <c r="J7266" s="15" t="str">
        <f>INDEX(Assumptions!$B$8:$B$12,MATCH(B7266,Assumptions!$A$8:$A$12,0))</f>
        <v>Weighted Average</v>
      </c>
      <c r="K7266" s="16">
        <f>G7266/(1-INDEX(Assumptions!$D$8:$D$12,MATCH(B7266,Assumptions!$A$8:$A$12,0)))</f>
        <v>539.72307692307686</v>
      </c>
      <c r="L7266" s="16">
        <f t="shared" si="792"/>
        <v>10.5246</v>
      </c>
      <c r="M7266" s="16">
        <f t="shared" si="793"/>
        <v>26.986153846153844</v>
      </c>
      <c r="N7266" s="14">
        <f>E7266*(K7266-L7266-M7266)*IF(F7266="GHS",1,Assumptions!$B$4)</f>
        <v>902475.54456923075</v>
      </c>
      <c r="O7266" s="15">
        <f t="shared" ca="1" si="794"/>
        <v>316</v>
      </c>
      <c r="P7266" s="15" t="str">
        <f t="shared" ca="1" si="795"/>
        <v>181-365d</v>
      </c>
      <c r="Q7266" s="17">
        <f ca="1">IF(P7266="0-90d",0,IF(P7266="91-180d",INDEX(Assumptions!$F$8:$F$12,MATCH(B7266,Assumptions!$A$8:$A$12,0)),IF(P7266="181-365d",INDEX(Assumptions!$G$8:$G$12,MATCH(B7266,Assumptions!$A$8:$A$12,0)),INDEX(Assumptions!$H$8:$H$12,MATCH(B7266,Assumptions!$A$8:$A$12,0)))))</f>
        <v>0.35</v>
      </c>
      <c r="R7266" s="14">
        <f t="shared" ca="1" si="796"/>
        <v>220648.239</v>
      </c>
      <c r="S7266" s="14">
        <f t="shared" ca="1" si="797"/>
        <v>409775.30100000004</v>
      </c>
      <c r="T7266" s="11" t="s">
        <v>25</v>
      </c>
      <c r="U7266" s="18" t="s">
        <v>26</v>
      </c>
    </row>
    <row r="7267" spans="1:21" ht="15" customHeight="1" x14ac:dyDescent="0.15">
      <c r="A7267" s="10" t="s">
        <v>7315</v>
      </c>
      <c r="B7267" s="11" t="s">
        <v>41</v>
      </c>
      <c r="C7267" s="11" t="s">
        <v>42</v>
      </c>
      <c r="D7267" s="12">
        <v>46217</v>
      </c>
      <c r="E7267" s="11">
        <v>91</v>
      </c>
      <c r="F7267" s="11" t="s">
        <v>33</v>
      </c>
      <c r="G7267" s="13">
        <v>202.14</v>
      </c>
      <c r="H7267" s="14">
        <f t="shared" si="791"/>
        <v>18394.739999999998</v>
      </c>
      <c r="I7267" s="14">
        <f>IF(F7267="GHS",H7267,H7267*Assumptions!$B$4)</f>
        <v>18394.739999999998</v>
      </c>
      <c r="J7267" s="15" t="str">
        <f>INDEX(Assumptions!$B$8:$B$12,MATCH(B7267,Assumptions!$A$8:$A$12,0))</f>
        <v>Weighted Average</v>
      </c>
      <c r="K7267" s="16">
        <f>G7267/(1-INDEX(Assumptions!$D$8:$D$12,MATCH(B7267,Assumptions!$A$8:$A$12,0)))</f>
        <v>310.98461538461538</v>
      </c>
      <c r="L7267" s="16">
        <f t="shared" si="792"/>
        <v>6.0641999999999996</v>
      </c>
      <c r="M7267" s="16">
        <f t="shared" si="793"/>
        <v>15.549230769230769</v>
      </c>
      <c r="N7267" s="14">
        <f>E7267*(K7267-L7267-M7267)*IF(F7267="GHS",1,Assumptions!$B$4)</f>
        <v>26332.7778</v>
      </c>
      <c r="O7267" s="15">
        <f t="shared" ca="1" si="794"/>
        <v>69</v>
      </c>
      <c r="P7267" s="15" t="str">
        <f t="shared" ca="1" si="795"/>
        <v>0-90d</v>
      </c>
      <c r="Q7267" s="17">
        <f ca="1">IF(P7267="0-90d",0,IF(P7267="91-180d",INDEX(Assumptions!$F$8:$F$12,MATCH(B7267,Assumptions!$A$8:$A$12,0)),IF(P7267="181-365d",INDEX(Assumptions!$G$8:$G$12,MATCH(B7267,Assumptions!$A$8:$A$12,0)),INDEX(Assumptions!$H$8:$H$12,MATCH(B7267,Assumptions!$A$8:$A$12,0)))))</f>
        <v>0</v>
      </c>
      <c r="R7267" s="14">
        <f t="shared" ca="1" si="796"/>
        <v>0</v>
      </c>
      <c r="S7267" s="14">
        <f t="shared" ca="1" si="797"/>
        <v>18394.739999999998</v>
      </c>
      <c r="T7267" s="11" t="s">
        <v>25</v>
      </c>
      <c r="U7267" s="18" t="s">
        <v>26</v>
      </c>
    </row>
    <row r="7268" spans="1:21" ht="15" customHeight="1" x14ac:dyDescent="0.15">
      <c r="A7268" s="10" t="s">
        <v>7316</v>
      </c>
      <c r="B7268" s="11" t="s">
        <v>22</v>
      </c>
      <c r="C7268" s="11" t="s">
        <v>81</v>
      </c>
      <c r="D7268" s="12">
        <v>45818</v>
      </c>
      <c r="E7268" s="11">
        <v>805</v>
      </c>
      <c r="F7268" s="11" t="s">
        <v>24</v>
      </c>
      <c r="G7268" s="13">
        <v>38815.25</v>
      </c>
      <c r="H7268" s="14">
        <f t="shared" si="791"/>
        <v>31246276.25</v>
      </c>
      <c r="I7268" s="14">
        <f>IF(F7268="GHS",H7268,H7268*Assumptions!$B$4)</f>
        <v>337459783.5</v>
      </c>
      <c r="J7268" s="15" t="str">
        <f>INDEX(Assumptions!$B$8:$B$12,MATCH(B7268,Assumptions!$A$8:$A$12,0))</f>
        <v>FIFO</v>
      </c>
      <c r="K7268" s="16">
        <f>G7268/(1-INDEX(Assumptions!$D$8:$D$12,MATCH(B7268,Assumptions!$A$8:$A$12,0)))</f>
        <v>47335.670731707316</v>
      </c>
      <c r="L7268" s="16">
        <f t="shared" si="792"/>
        <v>1164.4575</v>
      </c>
      <c r="M7268" s="16">
        <f t="shared" si="793"/>
        <v>2366.7835365853657</v>
      </c>
      <c r="N7268" s="14">
        <f>E7268*(K7268-L7268-M7268)*IF(F7268="GHS",1,Assumptions!$B$4)</f>
        <v>380835711.76939029</v>
      </c>
      <c r="O7268" s="15">
        <f t="shared" ca="1" si="794"/>
        <v>468</v>
      </c>
      <c r="P7268" s="15" t="str">
        <f t="shared" ca="1" si="795"/>
        <v>365d+</v>
      </c>
      <c r="Q7268" s="17">
        <f ca="1">IF(P7268="0-90d",0,IF(P7268="91-180d",INDEX(Assumptions!$F$8:$F$12,MATCH(B7268,Assumptions!$A$8:$A$12,0)),IF(P7268="181-365d",INDEX(Assumptions!$G$8:$G$12,MATCH(B7268,Assumptions!$A$8:$A$12,0)),INDEX(Assumptions!$H$8:$H$12,MATCH(B7268,Assumptions!$A$8:$A$12,0)))))</f>
        <v>0.5</v>
      </c>
      <c r="R7268" s="14">
        <f t="shared" ca="1" si="796"/>
        <v>168729891.75</v>
      </c>
      <c r="S7268" s="14">
        <f t="shared" ca="1" si="797"/>
        <v>168729891.75</v>
      </c>
      <c r="T7268" s="11" t="s">
        <v>25</v>
      </c>
      <c r="U7268" s="18" t="s">
        <v>26</v>
      </c>
    </row>
    <row r="7269" spans="1:21" ht="15" customHeight="1" x14ac:dyDescent="0.15">
      <c r="A7269" s="10" t="s">
        <v>7317</v>
      </c>
      <c r="B7269" s="11" t="s">
        <v>41</v>
      </c>
      <c r="C7269" s="11" t="s">
        <v>42</v>
      </c>
      <c r="D7269" s="12">
        <v>45900</v>
      </c>
      <c r="E7269" s="11">
        <v>3773</v>
      </c>
      <c r="F7269" s="11" t="s">
        <v>33</v>
      </c>
      <c r="G7269" s="13">
        <v>487.2</v>
      </c>
      <c r="H7269" s="14">
        <f t="shared" si="791"/>
        <v>1838205.5999999999</v>
      </c>
      <c r="I7269" s="14">
        <f>IF(F7269="GHS",H7269,H7269*Assumptions!$B$4)</f>
        <v>1838205.5999999999</v>
      </c>
      <c r="J7269" s="15" t="str">
        <f>INDEX(Assumptions!$B$8:$B$12,MATCH(B7269,Assumptions!$A$8:$A$12,0))</f>
        <v>Weighted Average</v>
      </c>
      <c r="K7269" s="16">
        <f>G7269/(1-INDEX(Assumptions!$D$8:$D$12,MATCH(B7269,Assumptions!$A$8:$A$12,0)))</f>
        <v>749.53846153846155</v>
      </c>
      <c r="L7269" s="16">
        <f t="shared" si="792"/>
        <v>14.616</v>
      </c>
      <c r="M7269" s="16">
        <f t="shared" si="793"/>
        <v>37.476923076923079</v>
      </c>
      <c r="N7269" s="14">
        <f>E7269*(K7269-L7269-M7269)*IF(F7269="GHS",1,Assumptions!$B$4)</f>
        <v>2631462.0166153847</v>
      </c>
      <c r="O7269" s="15">
        <f t="shared" ca="1" si="794"/>
        <v>386</v>
      </c>
      <c r="P7269" s="15" t="str">
        <f t="shared" ca="1" si="795"/>
        <v>365d+</v>
      </c>
      <c r="Q7269" s="17">
        <f ca="1">IF(P7269="0-90d",0,IF(P7269="91-180d",INDEX(Assumptions!$F$8:$F$12,MATCH(B7269,Assumptions!$A$8:$A$12,0)),IF(P7269="181-365d",INDEX(Assumptions!$G$8:$G$12,MATCH(B7269,Assumptions!$A$8:$A$12,0)),INDEX(Assumptions!$H$8:$H$12,MATCH(B7269,Assumptions!$A$8:$A$12,0)))))</f>
        <v>0.8</v>
      </c>
      <c r="R7269" s="14">
        <f t="shared" ca="1" si="796"/>
        <v>1470564.48</v>
      </c>
      <c r="S7269" s="14">
        <f t="shared" ca="1" si="797"/>
        <v>367641.11999999988</v>
      </c>
      <c r="T7269" s="11" t="s">
        <v>50</v>
      </c>
      <c r="U7269" s="18" t="s">
        <v>26</v>
      </c>
    </row>
    <row r="7270" spans="1:21" ht="15" customHeight="1" x14ac:dyDescent="0.15">
      <c r="A7270" s="10" t="s">
        <v>7318</v>
      </c>
      <c r="B7270" s="11" t="s">
        <v>22</v>
      </c>
      <c r="C7270" s="11" t="s">
        <v>81</v>
      </c>
      <c r="D7270" s="12">
        <v>45900</v>
      </c>
      <c r="E7270" s="11">
        <v>142</v>
      </c>
      <c r="F7270" s="11" t="s">
        <v>24</v>
      </c>
      <c r="G7270" s="13">
        <v>32845.919999999998</v>
      </c>
      <c r="H7270" s="14">
        <f t="shared" si="791"/>
        <v>4664120.6399999997</v>
      </c>
      <c r="I7270" s="14">
        <f>IF(F7270="GHS",H7270,H7270*Assumptions!$B$4)</f>
        <v>50372502.912</v>
      </c>
      <c r="J7270" s="15" t="str">
        <f>INDEX(Assumptions!$B$8:$B$12,MATCH(B7270,Assumptions!$A$8:$A$12,0))</f>
        <v>FIFO</v>
      </c>
      <c r="K7270" s="16">
        <f>G7270/(1-INDEX(Assumptions!$D$8:$D$12,MATCH(B7270,Assumptions!$A$8:$A$12,0)))</f>
        <v>40055.999999999993</v>
      </c>
      <c r="L7270" s="16">
        <f t="shared" si="792"/>
        <v>985.37759999999992</v>
      </c>
      <c r="M7270" s="16">
        <f t="shared" si="793"/>
        <v>2002.7999999999997</v>
      </c>
      <c r="N7270" s="14">
        <f>E7270*(K7270-L7270-M7270)*IF(F7270="GHS",1,Assumptions!$B$4)</f>
        <v>56847212.432639994</v>
      </c>
      <c r="O7270" s="15">
        <f t="shared" ca="1" si="794"/>
        <v>386</v>
      </c>
      <c r="P7270" s="15" t="str">
        <f t="shared" ca="1" si="795"/>
        <v>365d+</v>
      </c>
      <c r="Q7270" s="17">
        <f ca="1">IF(P7270="0-90d",0,IF(P7270="91-180d",INDEX(Assumptions!$F$8:$F$12,MATCH(B7270,Assumptions!$A$8:$A$12,0)),IF(P7270="181-365d",INDEX(Assumptions!$G$8:$G$12,MATCH(B7270,Assumptions!$A$8:$A$12,0)),INDEX(Assumptions!$H$8:$H$12,MATCH(B7270,Assumptions!$A$8:$A$12,0)))))</f>
        <v>0.5</v>
      </c>
      <c r="R7270" s="14">
        <f t="shared" ca="1" si="796"/>
        <v>25186251.456</v>
      </c>
      <c r="S7270" s="14">
        <f t="shared" si="797"/>
        <v>0</v>
      </c>
      <c r="T7270" s="11" t="s">
        <v>39</v>
      </c>
      <c r="U7270" s="18" t="s">
        <v>36</v>
      </c>
    </row>
    <row r="7271" spans="1:21" ht="15" customHeight="1" x14ac:dyDescent="0.15">
      <c r="A7271" s="10" t="s">
        <v>7319</v>
      </c>
      <c r="B7271" s="11" t="s">
        <v>31</v>
      </c>
      <c r="C7271" s="11" t="s">
        <v>32</v>
      </c>
      <c r="D7271" s="12">
        <v>45807</v>
      </c>
      <c r="E7271" s="11">
        <v>2139</v>
      </c>
      <c r="F7271" s="11" t="s">
        <v>33</v>
      </c>
      <c r="G7271" s="13">
        <v>1415.77</v>
      </c>
      <c r="H7271" s="14">
        <f t="shared" si="791"/>
        <v>3028332.03</v>
      </c>
      <c r="I7271" s="14">
        <f>IF(F7271="GHS",H7271,H7271*Assumptions!$B$4)</f>
        <v>3028332.03</v>
      </c>
      <c r="J7271" s="15" t="str">
        <f>INDEX(Assumptions!$B$8:$B$12,MATCH(B7271,Assumptions!$A$8:$A$12,0))</f>
        <v>Weighted Average</v>
      </c>
      <c r="K7271" s="16">
        <f>G7271/(1-INDEX(Assumptions!$D$8:$D$12,MATCH(B7271,Assumptions!$A$8:$A$12,0)))</f>
        <v>1966.3472222222222</v>
      </c>
      <c r="L7271" s="16">
        <f t="shared" si="792"/>
        <v>42.473099999999995</v>
      </c>
      <c r="M7271" s="16">
        <f t="shared" si="793"/>
        <v>98.317361111111111</v>
      </c>
      <c r="N7271" s="14">
        <f>E7271*(K7271-L7271-M7271)*IF(F7271="GHS",1,Assumptions!$B$4)</f>
        <v>3904865.912016667</v>
      </c>
      <c r="O7271" s="15">
        <f t="shared" ca="1" si="794"/>
        <v>479</v>
      </c>
      <c r="P7271" s="15" t="str">
        <f t="shared" ca="1" si="795"/>
        <v>365d+</v>
      </c>
      <c r="Q7271" s="17">
        <f ca="1">IF(P7271="0-90d",0,IF(P7271="91-180d",INDEX(Assumptions!$F$8:$F$12,MATCH(B7271,Assumptions!$A$8:$A$12,0)),IF(P7271="181-365d",INDEX(Assumptions!$G$8:$G$12,MATCH(B7271,Assumptions!$A$8:$A$12,0)),INDEX(Assumptions!$H$8:$H$12,MATCH(B7271,Assumptions!$A$8:$A$12,0)))))</f>
        <v>0.6</v>
      </c>
      <c r="R7271" s="14">
        <f t="shared" ca="1" si="796"/>
        <v>1816999.2179999999</v>
      </c>
      <c r="S7271" s="14">
        <f t="shared" ca="1" si="797"/>
        <v>1211332.8119999999</v>
      </c>
      <c r="T7271" s="11" t="s">
        <v>25</v>
      </c>
      <c r="U7271" s="18" t="s">
        <v>26</v>
      </c>
    </row>
    <row r="7272" spans="1:21" ht="15" customHeight="1" x14ac:dyDescent="0.15">
      <c r="A7272" s="10" t="s">
        <v>7320</v>
      </c>
      <c r="B7272" s="11" t="s">
        <v>31</v>
      </c>
      <c r="C7272" s="11" t="s">
        <v>63</v>
      </c>
      <c r="D7272" s="12">
        <v>46109</v>
      </c>
      <c r="E7272" s="11">
        <v>1646</v>
      </c>
      <c r="F7272" s="11" t="s">
        <v>33</v>
      </c>
      <c r="G7272" s="13">
        <v>2272.6799999999998</v>
      </c>
      <c r="H7272" s="14">
        <f t="shared" si="791"/>
        <v>3740831.28</v>
      </c>
      <c r="I7272" s="14">
        <f>IF(F7272="GHS",H7272,H7272*Assumptions!$B$4)</f>
        <v>3740831.28</v>
      </c>
      <c r="J7272" s="15" t="str">
        <f>INDEX(Assumptions!$B$8:$B$12,MATCH(B7272,Assumptions!$A$8:$A$12,0))</f>
        <v>Weighted Average</v>
      </c>
      <c r="K7272" s="16">
        <f>G7272/(1-INDEX(Assumptions!$D$8:$D$12,MATCH(B7272,Assumptions!$A$8:$A$12,0)))</f>
        <v>3156.5</v>
      </c>
      <c r="L7272" s="16">
        <f t="shared" si="792"/>
        <v>68.180399999999992</v>
      </c>
      <c r="M7272" s="16">
        <f t="shared" si="793"/>
        <v>157.82500000000002</v>
      </c>
      <c r="N7272" s="14">
        <f>E7272*(K7272-L7272-M7272)*IF(F7272="GHS",1,Assumptions!$B$4)</f>
        <v>4823594.1116000004</v>
      </c>
      <c r="O7272" s="15">
        <f t="shared" ca="1" si="794"/>
        <v>177</v>
      </c>
      <c r="P7272" s="15" t="str">
        <f t="shared" ca="1" si="795"/>
        <v>91-180d</v>
      </c>
      <c r="Q7272" s="17">
        <f ca="1">IF(P7272="0-90d",0,IF(P7272="91-180d",INDEX(Assumptions!$F$8:$F$12,MATCH(B7272,Assumptions!$A$8:$A$12,0)),IF(P7272="181-365d",INDEX(Assumptions!$G$8:$G$12,MATCH(B7272,Assumptions!$A$8:$A$12,0)),INDEX(Assumptions!$H$8:$H$12,MATCH(B7272,Assumptions!$A$8:$A$12,0)))))</f>
        <v>0.05</v>
      </c>
      <c r="R7272" s="14">
        <f t="shared" ca="1" si="796"/>
        <v>187041.56400000001</v>
      </c>
      <c r="S7272" s="14">
        <f t="shared" ca="1" si="797"/>
        <v>3553789.716</v>
      </c>
      <c r="T7272" s="11" t="s">
        <v>25</v>
      </c>
      <c r="U7272" s="18" t="s">
        <v>26</v>
      </c>
    </row>
    <row r="7273" spans="1:21" ht="15" customHeight="1" x14ac:dyDescent="0.15">
      <c r="A7273" s="10" t="s">
        <v>7321</v>
      </c>
      <c r="B7273" s="11" t="s">
        <v>28</v>
      </c>
      <c r="C7273" s="11" t="s">
        <v>35</v>
      </c>
      <c r="D7273" s="12">
        <v>45998</v>
      </c>
      <c r="E7273" s="11">
        <v>3699</v>
      </c>
      <c r="F7273" s="11" t="s">
        <v>24</v>
      </c>
      <c r="G7273" s="13">
        <v>8998.1299999999992</v>
      </c>
      <c r="H7273" s="14">
        <f t="shared" si="791"/>
        <v>33284082.869999997</v>
      </c>
      <c r="I7273" s="14">
        <f>IF(F7273="GHS",H7273,H7273*Assumptions!$B$4)</f>
        <v>359468094.99599999</v>
      </c>
      <c r="J7273" s="15" t="str">
        <f>INDEX(Assumptions!$B$8:$B$12,MATCH(B7273,Assumptions!$A$8:$A$12,0))</f>
        <v>Fair Value Less Costs to Sell</v>
      </c>
      <c r="K7273" s="16">
        <f>G7273/(1-INDEX(Assumptions!$D$8:$D$12,MATCH(B7273,Assumptions!$A$8:$A$12,0)))</f>
        <v>10225.147727272726</v>
      </c>
      <c r="L7273" s="16">
        <f t="shared" si="792"/>
        <v>269.94389999999999</v>
      </c>
      <c r="M7273" s="16">
        <f t="shared" si="793"/>
        <v>511.25738636363633</v>
      </c>
      <c r="N7273" s="14">
        <f>E7273*(K7273-L7273-M7273)*IF(F7273="GHS",1,Assumptions!$B$4)</f>
        <v>377278105.15716541</v>
      </c>
      <c r="O7273" s="15">
        <f t="shared" ca="1" si="794"/>
        <v>288</v>
      </c>
      <c r="P7273" s="15" t="str">
        <f t="shared" ca="1" si="795"/>
        <v>181-365d</v>
      </c>
      <c r="Q7273" s="17">
        <f ca="1">IF(P7273="0-90d",0,IF(P7273="91-180d",INDEX(Assumptions!$F$8:$F$12,MATCH(B7273,Assumptions!$A$8:$A$12,0)),IF(P7273="181-365d",INDEX(Assumptions!$G$8:$G$12,MATCH(B7273,Assumptions!$A$8:$A$12,0)),INDEX(Assumptions!$H$8:$H$12,MATCH(B7273,Assumptions!$A$8:$A$12,0)))))</f>
        <v>0.1</v>
      </c>
      <c r="R7273" s="14">
        <f t="shared" ca="1" si="796"/>
        <v>35946809.499600001</v>
      </c>
      <c r="S7273" s="14">
        <f t="shared" ca="1" si="797"/>
        <v>323521285.4964</v>
      </c>
      <c r="T7273" s="11" t="s">
        <v>25</v>
      </c>
      <c r="U7273" s="18" t="s">
        <v>26</v>
      </c>
    </row>
    <row r="7274" spans="1:21" ht="15" customHeight="1" x14ac:dyDescent="0.15">
      <c r="A7274" s="10" t="s">
        <v>7322</v>
      </c>
      <c r="B7274" s="11" t="s">
        <v>41</v>
      </c>
      <c r="C7274" s="11" t="s">
        <v>44</v>
      </c>
      <c r="D7274" s="12">
        <v>46078</v>
      </c>
      <c r="E7274" s="11">
        <v>2676</v>
      </c>
      <c r="F7274" s="11" t="s">
        <v>33</v>
      </c>
      <c r="G7274" s="13">
        <v>254.61</v>
      </c>
      <c r="H7274" s="14">
        <f t="shared" si="791"/>
        <v>681336.36</v>
      </c>
      <c r="I7274" s="14">
        <f>IF(F7274="GHS",H7274,H7274*Assumptions!$B$4)</f>
        <v>681336.36</v>
      </c>
      <c r="J7274" s="15" t="str">
        <f>INDEX(Assumptions!$B$8:$B$12,MATCH(B7274,Assumptions!$A$8:$A$12,0))</f>
        <v>Weighted Average</v>
      </c>
      <c r="K7274" s="16">
        <f>G7274/(1-INDEX(Assumptions!$D$8:$D$12,MATCH(B7274,Assumptions!$A$8:$A$12,0)))</f>
        <v>391.7076923076923</v>
      </c>
      <c r="L7274" s="16">
        <f t="shared" si="792"/>
        <v>7.6383000000000001</v>
      </c>
      <c r="M7274" s="16">
        <f t="shared" si="793"/>
        <v>19.585384615384616</v>
      </c>
      <c r="N7274" s="14">
        <f>E7274*(K7274-L7274-M7274)*IF(F7274="GHS",1,Assumptions!$B$4)</f>
        <v>975359.20458461531</v>
      </c>
      <c r="O7274" s="15">
        <f t="shared" ca="1" si="794"/>
        <v>208</v>
      </c>
      <c r="P7274" s="15" t="str">
        <f t="shared" ca="1" si="795"/>
        <v>181-365d</v>
      </c>
      <c r="Q7274" s="17">
        <f ca="1">IF(P7274="0-90d",0,IF(P7274="91-180d",INDEX(Assumptions!$F$8:$F$12,MATCH(B7274,Assumptions!$A$8:$A$12,0)),IF(P7274="181-365d",INDEX(Assumptions!$G$8:$G$12,MATCH(B7274,Assumptions!$A$8:$A$12,0)),INDEX(Assumptions!$H$8:$H$12,MATCH(B7274,Assumptions!$A$8:$A$12,0)))))</f>
        <v>0.35</v>
      </c>
      <c r="R7274" s="14">
        <f t="shared" ca="1" si="796"/>
        <v>238467.72599999997</v>
      </c>
      <c r="S7274" s="14">
        <f t="shared" ca="1" si="797"/>
        <v>442868.63400000002</v>
      </c>
      <c r="T7274" s="11" t="s">
        <v>25</v>
      </c>
      <c r="U7274" s="18" t="s">
        <v>36</v>
      </c>
    </row>
    <row r="7275" spans="1:21" ht="15" customHeight="1" x14ac:dyDescent="0.15">
      <c r="A7275" s="10" t="s">
        <v>7323</v>
      </c>
      <c r="B7275" s="11" t="s">
        <v>28</v>
      </c>
      <c r="C7275" s="11" t="s">
        <v>55</v>
      </c>
      <c r="D7275" s="12">
        <v>45863</v>
      </c>
      <c r="E7275" s="11">
        <v>3619</v>
      </c>
      <c r="F7275" s="11" t="s">
        <v>24</v>
      </c>
      <c r="G7275" s="13">
        <v>5602.47</v>
      </c>
      <c r="H7275" s="14">
        <f t="shared" si="791"/>
        <v>20275338.93</v>
      </c>
      <c r="I7275" s="14">
        <f>IF(F7275="GHS",H7275,H7275*Assumptions!$B$4)</f>
        <v>218973660.44400001</v>
      </c>
      <c r="J7275" s="15" t="str">
        <f>INDEX(Assumptions!$B$8:$B$12,MATCH(B7275,Assumptions!$A$8:$A$12,0))</f>
        <v>Fair Value Less Costs to Sell</v>
      </c>
      <c r="K7275" s="16">
        <f>G7275/(1-INDEX(Assumptions!$D$8:$D$12,MATCH(B7275,Assumptions!$A$8:$A$12,0)))</f>
        <v>6366.443181818182</v>
      </c>
      <c r="L7275" s="16">
        <f t="shared" si="792"/>
        <v>168.07410000000002</v>
      </c>
      <c r="M7275" s="16">
        <f t="shared" si="793"/>
        <v>318.32215909090911</v>
      </c>
      <c r="N7275" s="14">
        <f>E7275*(K7275-L7275-M7275)*IF(F7275="GHS",1,Assumptions!$B$4)</f>
        <v>229822809.98418006</v>
      </c>
      <c r="O7275" s="15">
        <f t="shared" ca="1" si="794"/>
        <v>423</v>
      </c>
      <c r="P7275" s="15" t="str">
        <f t="shared" ca="1" si="795"/>
        <v>365d+</v>
      </c>
      <c r="Q7275" s="17">
        <f ca="1">IF(P7275="0-90d",0,IF(P7275="91-180d",INDEX(Assumptions!$F$8:$F$12,MATCH(B7275,Assumptions!$A$8:$A$12,0)),IF(P7275="181-365d",INDEX(Assumptions!$G$8:$G$12,MATCH(B7275,Assumptions!$A$8:$A$12,0)),INDEX(Assumptions!$H$8:$H$12,MATCH(B7275,Assumptions!$A$8:$A$12,0)))))</f>
        <v>0.4</v>
      </c>
      <c r="R7275" s="14">
        <f t="shared" ca="1" si="796"/>
        <v>87589464.177600011</v>
      </c>
      <c r="S7275" s="14">
        <f t="shared" ca="1" si="797"/>
        <v>131384196.26639999</v>
      </c>
      <c r="T7275" s="11" t="s">
        <v>25</v>
      </c>
      <c r="U7275" s="18" t="s">
        <v>26</v>
      </c>
    </row>
    <row r="7276" spans="1:21" ht="15" customHeight="1" x14ac:dyDescent="0.15">
      <c r="A7276" s="10" t="s">
        <v>7324</v>
      </c>
      <c r="B7276" s="11" t="s">
        <v>41</v>
      </c>
      <c r="C7276" s="11" t="s">
        <v>115</v>
      </c>
      <c r="D7276" s="12">
        <v>45979</v>
      </c>
      <c r="E7276" s="11">
        <v>1382</v>
      </c>
      <c r="F7276" s="11" t="s">
        <v>33</v>
      </c>
      <c r="G7276" s="13">
        <v>424.6</v>
      </c>
      <c r="H7276" s="14">
        <f t="shared" si="791"/>
        <v>586797.20000000007</v>
      </c>
      <c r="I7276" s="14">
        <f>IF(F7276="GHS",H7276,H7276*Assumptions!$B$4)</f>
        <v>586797.20000000007</v>
      </c>
      <c r="J7276" s="15" t="str">
        <f>INDEX(Assumptions!$B$8:$B$12,MATCH(B7276,Assumptions!$A$8:$A$12,0))</f>
        <v>Weighted Average</v>
      </c>
      <c r="K7276" s="16">
        <f>G7276/(1-INDEX(Assumptions!$D$8:$D$12,MATCH(B7276,Assumptions!$A$8:$A$12,0)))</f>
        <v>653.23076923076928</v>
      </c>
      <c r="L7276" s="16">
        <f t="shared" si="792"/>
        <v>12.738</v>
      </c>
      <c r="M7276" s="16">
        <f t="shared" si="793"/>
        <v>32.661538461538463</v>
      </c>
      <c r="N7276" s="14">
        <f>E7276*(K7276-L7276-M7276)*IF(F7276="GHS",1,Assumptions!$B$4)</f>
        <v>840022.76092307689</v>
      </c>
      <c r="O7276" s="15">
        <f t="shared" ca="1" si="794"/>
        <v>307</v>
      </c>
      <c r="P7276" s="15" t="str">
        <f t="shared" ca="1" si="795"/>
        <v>181-365d</v>
      </c>
      <c r="Q7276" s="17">
        <f ca="1">IF(P7276="0-90d",0,IF(P7276="91-180d",INDEX(Assumptions!$F$8:$F$12,MATCH(B7276,Assumptions!$A$8:$A$12,0)),IF(P7276="181-365d",INDEX(Assumptions!$G$8:$G$12,MATCH(B7276,Assumptions!$A$8:$A$12,0)),INDEX(Assumptions!$H$8:$H$12,MATCH(B7276,Assumptions!$A$8:$A$12,0)))))</f>
        <v>0.35</v>
      </c>
      <c r="R7276" s="14">
        <f t="shared" ca="1" si="796"/>
        <v>205379.02000000002</v>
      </c>
      <c r="S7276" s="14">
        <f t="shared" ca="1" si="797"/>
        <v>381418.18000000005</v>
      </c>
      <c r="T7276" s="11" t="s">
        <v>25</v>
      </c>
      <c r="U7276" s="18" t="s">
        <v>26</v>
      </c>
    </row>
    <row r="7277" spans="1:21" ht="15" customHeight="1" x14ac:dyDescent="0.15">
      <c r="A7277" s="10" t="s">
        <v>7325</v>
      </c>
      <c r="B7277" s="11" t="s">
        <v>28</v>
      </c>
      <c r="C7277" s="11" t="s">
        <v>55</v>
      </c>
      <c r="D7277" s="12">
        <v>45773</v>
      </c>
      <c r="E7277" s="11">
        <v>1190</v>
      </c>
      <c r="F7277" s="11" t="s">
        <v>24</v>
      </c>
      <c r="G7277" s="13">
        <v>5684.79</v>
      </c>
      <c r="H7277" s="14">
        <f t="shared" si="791"/>
        <v>6764900.0999999996</v>
      </c>
      <c r="I7277" s="14">
        <f>IF(F7277="GHS",H7277,H7277*Assumptions!$B$4)</f>
        <v>73060921.079999998</v>
      </c>
      <c r="J7277" s="15" t="str">
        <f>INDEX(Assumptions!$B$8:$B$12,MATCH(B7277,Assumptions!$A$8:$A$12,0))</f>
        <v>Fair Value Less Costs to Sell</v>
      </c>
      <c r="K7277" s="16">
        <f>G7277/(1-INDEX(Assumptions!$D$8:$D$12,MATCH(B7277,Assumptions!$A$8:$A$12,0)))</f>
        <v>6459.988636363636</v>
      </c>
      <c r="L7277" s="16">
        <f t="shared" si="792"/>
        <v>170.5437</v>
      </c>
      <c r="M7277" s="16">
        <f t="shared" si="793"/>
        <v>322.99943181818185</v>
      </c>
      <c r="N7277" s="14">
        <f>E7277*(K7277-L7277-M7277)*IF(F7277="GHS",1,Assumptions!$B$4)</f>
        <v>76680757.624418184</v>
      </c>
      <c r="O7277" s="15">
        <f t="shared" ca="1" si="794"/>
        <v>513</v>
      </c>
      <c r="P7277" s="15" t="str">
        <f t="shared" ca="1" si="795"/>
        <v>365d+</v>
      </c>
      <c r="Q7277" s="17">
        <f ca="1">IF(P7277="0-90d",0,IF(P7277="91-180d",INDEX(Assumptions!$F$8:$F$12,MATCH(B7277,Assumptions!$A$8:$A$12,0)),IF(P7277="181-365d",INDEX(Assumptions!$G$8:$G$12,MATCH(B7277,Assumptions!$A$8:$A$12,0)),INDEX(Assumptions!$H$8:$H$12,MATCH(B7277,Assumptions!$A$8:$A$12,0)))))</f>
        <v>0.4</v>
      </c>
      <c r="R7277" s="14">
        <f t="shared" ca="1" si="796"/>
        <v>29224368.432</v>
      </c>
      <c r="S7277" s="14">
        <f t="shared" ca="1" si="797"/>
        <v>43836552.648000002</v>
      </c>
      <c r="T7277" s="11" t="s">
        <v>50</v>
      </c>
      <c r="U7277" s="18" t="s">
        <v>36</v>
      </c>
    </row>
    <row r="7278" spans="1:21" ht="15" customHeight="1" x14ac:dyDescent="0.15">
      <c r="A7278" s="10" t="s">
        <v>7326</v>
      </c>
      <c r="B7278" s="11" t="s">
        <v>41</v>
      </c>
      <c r="C7278" s="11" t="s">
        <v>49</v>
      </c>
      <c r="D7278" s="12">
        <v>45813</v>
      </c>
      <c r="E7278" s="11">
        <v>1264</v>
      </c>
      <c r="F7278" s="11" t="s">
        <v>33</v>
      </c>
      <c r="G7278" s="13">
        <v>290.10000000000002</v>
      </c>
      <c r="H7278" s="14">
        <f t="shared" si="791"/>
        <v>366686.4</v>
      </c>
      <c r="I7278" s="14">
        <f>IF(F7278="GHS",H7278,H7278*Assumptions!$B$4)</f>
        <v>366686.4</v>
      </c>
      <c r="J7278" s="15" t="str">
        <f>INDEX(Assumptions!$B$8:$B$12,MATCH(B7278,Assumptions!$A$8:$A$12,0))</f>
        <v>Weighted Average</v>
      </c>
      <c r="K7278" s="16">
        <f>G7278/(1-INDEX(Assumptions!$D$8:$D$12,MATCH(B7278,Assumptions!$A$8:$A$12,0)))</f>
        <v>446.30769230769232</v>
      </c>
      <c r="L7278" s="16">
        <f t="shared" si="792"/>
        <v>8.7030000000000012</v>
      </c>
      <c r="M7278" s="16">
        <f t="shared" si="793"/>
        <v>22.315384615384616</v>
      </c>
      <c r="N7278" s="14">
        <f>E7278*(K7278-L7278-M7278)*IF(F7278="GHS",1,Assumptions!$B$4)</f>
        <v>524925.684923077</v>
      </c>
      <c r="O7278" s="15">
        <f t="shared" ca="1" si="794"/>
        <v>473</v>
      </c>
      <c r="P7278" s="15" t="str">
        <f t="shared" ca="1" si="795"/>
        <v>365d+</v>
      </c>
      <c r="Q7278" s="17">
        <f ca="1">IF(P7278="0-90d",0,IF(P7278="91-180d",INDEX(Assumptions!$F$8:$F$12,MATCH(B7278,Assumptions!$A$8:$A$12,0)),IF(P7278="181-365d",INDEX(Assumptions!$G$8:$G$12,MATCH(B7278,Assumptions!$A$8:$A$12,0)),INDEX(Assumptions!$H$8:$H$12,MATCH(B7278,Assumptions!$A$8:$A$12,0)))))</f>
        <v>0.8</v>
      </c>
      <c r="R7278" s="14">
        <f t="shared" ca="1" si="796"/>
        <v>293349.12000000005</v>
      </c>
      <c r="S7278" s="14">
        <f t="shared" ca="1" si="797"/>
        <v>73337.27999999997</v>
      </c>
      <c r="T7278" s="11" t="s">
        <v>25</v>
      </c>
      <c r="U7278" s="18" t="s">
        <v>26</v>
      </c>
    </row>
    <row r="7279" spans="1:21" ht="15" customHeight="1" x14ac:dyDescent="0.15">
      <c r="A7279" s="10" t="s">
        <v>7327</v>
      </c>
      <c r="B7279" s="11" t="s">
        <v>28</v>
      </c>
      <c r="C7279" s="11" t="s">
        <v>29</v>
      </c>
      <c r="D7279" s="12">
        <v>45779</v>
      </c>
      <c r="E7279" s="11">
        <v>3409</v>
      </c>
      <c r="F7279" s="11" t="s">
        <v>24</v>
      </c>
      <c r="G7279" s="13">
        <v>8699.7000000000007</v>
      </c>
      <c r="H7279" s="14">
        <f t="shared" si="791"/>
        <v>29657277.300000001</v>
      </c>
      <c r="I7279" s="14">
        <f>IF(F7279="GHS",H7279,H7279*Assumptions!$B$4)</f>
        <v>320298594.84000003</v>
      </c>
      <c r="J7279" s="15" t="str">
        <f>INDEX(Assumptions!$B$8:$B$12,MATCH(B7279,Assumptions!$A$8:$A$12,0))</f>
        <v>Fair Value Less Costs to Sell</v>
      </c>
      <c r="K7279" s="16">
        <f>G7279/(1-INDEX(Assumptions!$D$8:$D$12,MATCH(B7279,Assumptions!$A$8:$A$12,0)))</f>
        <v>9886.0227272727279</v>
      </c>
      <c r="L7279" s="16">
        <f t="shared" si="792"/>
        <v>260.99099999999999</v>
      </c>
      <c r="M7279" s="16">
        <f t="shared" si="793"/>
        <v>494.30113636363643</v>
      </c>
      <c r="N7279" s="14">
        <f>E7279*(K7279-L7279-M7279)*IF(F7279="GHS",1,Assumptions!$B$4)</f>
        <v>336167934.31161827</v>
      </c>
      <c r="O7279" s="15">
        <f t="shared" ca="1" si="794"/>
        <v>507</v>
      </c>
      <c r="P7279" s="15" t="str">
        <f t="shared" ca="1" si="795"/>
        <v>365d+</v>
      </c>
      <c r="Q7279" s="17">
        <f ca="1">IF(P7279="0-90d",0,IF(P7279="91-180d",INDEX(Assumptions!$F$8:$F$12,MATCH(B7279,Assumptions!$A$8:$A$12,0)),IF(P7279="181-365d",INDEX(Assumptions!$G$8:$G$12,MATCH(B7279,Assumptions!$A$8:$A$12,0)),INDEX(Assumptions!$H$8:$H$12,MATCH(B7279,Assumptions!$A$8:$A$12,0)))))</f>
        <v>0.4</v>
      </c>
      <c r="R7279" s="14">
        <f t="shared" ca="1" si="796"/>
        <v>128119437.93600002</v>
      </c>
      <c r="S7279" s="14">
        <f t="shared" ca="1" si="797"/>
        <v>192179156.90400001</v>
      </c>
      <c r="T7279" s="11" t="s">
        <v>25</v>
      </c>
      <c r="U7279" s="18" t="s">
        <v>26</v>
      </c>
    </row>
    <row r="7280" spans="1:21" ht="15" customHeight="1" x14ac:dyDescent="0.15">
      <c r="A7280" s="10" t="s">
        <v>7328</v>
      </c>
      <c r="B7280" s="11" t="s">
        <v>41</v>
      </c>
      <c r="C7280" s="11" t="s">
        <v>44</v>
      </c>
      <c r="D7280" s="12">
        <v>46006</v>
      </c>
      <c r="E7280" s="11">
        <v>878</v>
      </c>
      <c r="F7280" s="11" t="s">
        <v>33</v>
      </c>
      <c r="G7280" s="13">
        <v>572.66999999999996</v>
      </c>
      <c r="H7280" s="14">
        <f t="shared" si="791"/>
        <v>502804.25999999995</v>
      </c>
      <c r="I7280" s="14">
        <f>IF(F7280="GHS",H7280,H7280*Assumptions!$B$4)</f>
        <v>502804.25999999995</v>
      </c>
      <c r="J7280" s="15" t="str">
        <f>INDEX(Assumptions!$B$8:$B$12,MATCH(B7280,Assumptions!$A$8:$A$12,0))</f>
        <v>Weighted Average</v>
      </c>
      <c r="K7280" s="16">
        <f>G7280/(1-INDEX(Assumptions!$D$8:$D$12,MATCH(B7280,Assumptions!$A$8:$A$12,0)))</f>
        <v>881.03076923076912</v>
      </c>
      <c r="L7280" s="16">
        <f t="shared" si="792"/>
        <v>17.180099999999999</v>
      </c>
      <c r="M7280" s="16">
        <f t="shared" si="793"/>
        <v>44.051538461538456</v>
      </c>
      <c r="N7280" s="14">
        <f>E7280*(K7280-L7280-M7280)*IF(F7280="GHS",1,Assumptions!$B$4)</f>
        <v>719783.6368153845</v>
      </c>
      <c r="O7280" s="15">
        <f t="shared" ca="1" si="794"/>
        <v>280</v>
      </c>
      <c r="P7280" s="15" t="str">
        <f t="shared" ca="1" si="795"/>
        <v>181-365d</v>
      </c>
      <c r="Q7280" s="17">
        <f ca="1">IF(P7280="0-90d",0,IF(P7280="91-180d",INDEX(Assumptions!$F$8:$F$12,MATCH(B7280,Assumptions!$A$8:$A$12,0)),IF(P7280="181-365d",INDEX(Assumptions!$G$8:$G$12,MATCH(B7280,Assumptions!$A$8:$A$12,0)),INDEX(Assumptions!$H$8:$H$12,MATCH(B7280,Assumptions!$A$8:$A$12,0)))))</f>
        <v>0.35</v>
      </c>
      <c r="R7280" s="14">
        <f t="shared" ca="1" si="796"/>
        <v>175981.49099999998</v>
      </c>
      <c r="S7280" s="14">
        <f t="shared" ca="1" si="797"/>
        <v>326822.76899999997</v>
      </c>
      <c r="T7280" s="11" t="s">
        <v>25</v>
      </c>
      <c r="U7280" s="18" t="s">
        <v>26</v>
      </c>
    </row>
    <row r="7281" spans="1:21" ht="15" customHeight="1" x14ac:dyDescent="0.15">
      <c r="A7281" s="10" t="s">
        <v>7329</v>
      </c>
      <c r="B7281" s="11" t="s">
        <v>31</v>
      </c>
      <c r="C7281" s="11" t="s">
        <v>76</v>
      </c>
      <c r="D7281" s="12">
        <v>46030</v>
      </c>
      <c r="E7281" s="11">
        <v>2699</v>
      </c>
      <c r="F7281" s="11" t="s">
        <v>33</v>
      </c>
      <c r="G7281" s="13">
        <v>2163.85</v>
      </c>
      <c r="H7281" s="14">
        <f t="shared" si="791"/>
        <v>5840231.1499999994</v>
      </c>
      <c r="I7281" s="14">
        <f>IF(F7281="GHS",H7281,H7281*Assumptions!$B$4)</f>
        <v>5840231.1499999994</v>
      </c>
      <c r="J7281" s="15" t="str">
        <f>INDEX(Assumptions!$B$8:$B$12,MATCH(B7281,Assumptions!$A$8:$A$12,0))</f>
        <v>Weighted Average</v>
      </c>
      <c r="K7281" s="16">
        <f>G7281/(1-INDEX(Assumptions!$D$8:$D$12,MATCH(B7281,Assumptions!$A$8:$A$12,0)))</f>
        <v>3005.3472222222222</v>
      </c>
      <c r="L7281" s="16">
        <f t="shared" si="792"/>
        <v>64.915499999999994</v>
      </c>
      <c r="M7281" s="16">
        <f t="shared" si="793"/>
        <v>150.26736111111111</v>
      </c>
      <c r="N7281" s="14">
        <f>E7281*(K7281-L7281-M7281)*IF(F7281="GHS",1,Assumptions!$B$4)</f>
        <v>7530653.6106388876</v>
      </c>
      <c r="O7281" s="15">
        <f t="shared" ca="1" si="794"/>
        <v>256</v>
      </c>
      <c r="P7281" s="15" t="str">
        <f t="shared" ca="1" si="795"/>
        <v>181-365d</v>
      </c>
      <c r="Q7281" s="17">
        <f ca="1">IF(P7281="0-90d",0,IF(P7281="91-180d",INDEX(Assumptions!$F$8:$F$12,MATCH(B7281,Assumptions!$A$8:$A$12,0)),IF(P7281="181-365d",INDEX(Assumptions!$G$8:$G$12,MATCH(B7281,Assumptions!$A$8:$A$12,0)),INDEX(Assumptions!$H$8:$H$12,MATCH(B7281,Assumptions!$A$8:$A$12,0)))))</f>
        <v>0.2</v>
      </c>
      <c r="R7281" s="14">
        <f t="shared" ca="1" si="796"/>
        <v>1168046.23</v>
      </c>
      <c r="S7281" s="14">
        <f t="shared" ca="1" si="797"/>
        <v>4672184.92</v>
      </c>
      <c r="T7281" s="11" t="s">
        <v>25</v>
      </c>
      <c r="U7281" s="18" t="s">
        <v>26</v>
      </c>
    </row>
    <row r="7282" spans="1:21" ht="15" customHeight="1" x14ac:dyDescent="0.15">
      <c r="A7282" s="10" t="s">
        <v>7330</v>
      </c>
      <c r="B7282" s="11" t="s">
        <v>28</v>
      </c>
      <c r="C7282" s="11" t="s">
        <v>38</v>
      </c>
      <c r="D7282" s="12">
        <v>45958</v>
      </c>
      <c r="E7282" s="11">
        <v>4446</v>
      </c>
      <c r="F7282" s="11" t="s">
        <v>24</v>
      </c>
      <c r="G7282" s="13">
        <v>10155.99</v>
      </c>
      <c r="H7282" s="14">
        <f t="shared" si="791"/>
        <v>45153531.539999999</v>
      </c>
      <c r="I7282" s="14">
        <f>IF(F7282="GHS",H7282,H7282*Assumptions!$B$4)</f>
        <v>487658140.63200003</v>
      </c>
      <c r="J7282" s="15" t="str">
        <f>INDEX(Assumptions!$B$8:$B$12,MATCH(B7282,Assumptions!$A$8:$A$12,0))</f>
        <v>Fair Value Less Costs to Sell</v>
      </c>
      <c r="K7282" s="16">
        <f>G7282/(1-INDEX(Assumptions!$D$8:$D$12,MATCH(B7282,Assumptions!$A$8:$A$12,0)))</f>
        <v>11540.897727272726</v>
      </c>
      <c r="L7282" s="16">
        <f t="shared" si="792"/>
        <v>304.67969999999997</v>
      </c>
      <c r="M7282" s="16">
        <f t="shared" si="793"/>
        <v>577.04488636363635</v>
      </c>
      <c r="N7282" s="14">
        <f>E7282*(K7282-L7282-M7282)*IF(F7282="GHS",1,Assumptions!$B$4)</f>
        <v>511819384.87240362</v>
      </c>
      <c r="O7282" s="15">
        <f t="shared" ca="1" si="794"/>
        <v>328</v>
      </c>
      <c r="P7282" s="15" t="str">
        <f t="shared" ca="1" si="795"/>
        <v>181-365d</v>
      </c>
      <c r="Q7282" s="17">
        <f ca="1">IF(P7282="0-90d",0,IF(P7282="91-180d",INDEX(Assumptions!$F$8:$F$12,MATCH(B7282,Assumptions!$A$8:$A$12,0)),IF(P7282="181-365d",INDEX(Assumptions!$G$8:$G$12,MATCH(B7282,Assumptions!$A$8:$A$12,0)),INDEX(Assumptions!$H$8:$H$12,MATCH(B7282,Assumptions!$A$8:$A$12,0)))))</f>
        <v>0.1</v>
      </c>
      <c r="R7282" s="14">
        <f t="shared" ca="1" si="796"/>
        <v>48765814.063200004</v>
      </c>
      <c r="S7282" s="14">
        <f t="shared" si="797"/>
        <v>0</v>
      </c>
      <c r="T7282" s="11" t="s">
        <v>39</v>
      </c>
      <c r="U7282" s="18" t="s">
        <v>26</v>
      </c>
    </row>
    <row r="7283" spans="1:21" ht="15" customHeight="1" x14ac:dyDescent="0.15">
      <c r="A7283" s="10" t="s">
        <v>7331</v>
      </c>
      <c r="B7283" s="11" t="s">
        <v>28</v>
      </c>
      <c r="C7283" s="11" t="s">
        <v>38</v>
      </c>
      <c r="D7283" s="12">
        <v>45797</v>
      </c>
      <c r="E7283" s="11">
        <v>2654</v>
      </c>
      <c r="F7283" s="11" t="s">
        <v>24</v>
      </c>
      <c r="G7283" s="13">
        <v>3897.1</v>
      </c>
      <c r="H7283" s="14">
        <f t="shared" si="791"/>
        <v>10342903.4</v>
      </c>
      <c r="I7283" s="14">
        <f>IF(F7283="GHS",H7283,H7283*Assumptions!$B$4)</f>
        <v>111703356.72000001</v>
      </c>
      <c r="J7283" s="15" t="str">
        <f>INDEX(Assumptions!$B$8:$B$12,MATCH(B7283,Assumptions!$A$8:$A$12,0))</f>
        <v>Fair Value Less Costs to Sell</v>
      </c>
      <c r="K7283" s="16">
        <f>G7283/(1-INDEX(Assumptions!$D$8:$D$12,MATCH(B7283,Assumptions!$A$8:$A$12,0)))</f>
        <v>4428.522727272727</v>
      </c>
      <c r="L7283" s="16">
        <f t="shared" si="792"/>
        <v>116.913</v>
      </c>
      <c r="M7283" s="16">
        <f t="shared" si="793"/>
        <v>221.42613636363637</v>
      </c>
      <c r="N7283" s="14">
        <f>E7283*(K7283-L7283-M7283)*IF(F7283="GHS",1,Assumptions!$B$4)</f>
        <v>117237750.30294545</v>
      </c>
      <c r="O7283" s="15">
        <f t="shared" ca="1" si="794"/>
        <v>489</v>
      </c>
      <c r="P7283" s="15" t="str">
        <f t="shared" ca="1" si="795"/>
        <v>365d+</v>
      </c>
      <c r="Q7283" s="17">
        <f ca="1">IF(P7283="0-90d",0,IF(P7283="91-180d",INDEX(Assumptions!$F$8:$F$12,MATCH(B7283,Assumptions!$A$8:$A$12,0)),IF(P7283="181-365d",INDEX(Assumptions!$G$8:$G$12,MATCH(B7283,Assumptions!$A$8:$A$12,0)),INDEX(Assumptions!$H$8:$H$12,MATCH(B7283,Assumptions!$A$8:$A$12,0)))))</f>
        <v>0.4</v>
      </c>
      <c r="R7283" s="14">
        <f t="shared" ca="1" si="796"/>
        <v>44681342.688000008</v>
      </c>
      <c r="S7283" s="14">
        <f t="shared" ca="1" si="797"/>
        <v>67022014.032000005</v>
      </c>
      <c r="T7283" s="11" t="s">
        <v>25</v>
      </c>
      <c r="U7283" s="18" t="s">
        <v>36</v>
      </c>
    </row>
    <row r="7284" spans="1:21" ht="15" customHeight="1" x14ac:dyDescent="0.15">
      <c r="A7284" s="10" t="s">
        <v>7332</v>
      </c>
      <c r="B7284" s="11" t="s">
        <v>41</v>
      </c>
      <c r="C7284" s="11" t="s">
        <v>42</v>
      </c>
      <c r="D7284" s="12">
        <v>45986</v>
      </c>
      <c r="E7284" s="11">
        <v>4747</v>
      </c>
      <c r="F7284" s="11" t="s">
        <v>33</v>
      </c>
      <c r="G7284" s="13">
        <v>460.71</v>
      </c>
      <c r="H7284" s="14">
        <f t="shared" si="791"/>
        <v>2186990.37</v>
      </c>
      <c r="I7284" s="14">
        <f>IF(F7284="GHS",H7284,H7284*Assumptions!$B$4)</f>
        <v>2186990.37</v>
      </c>
      <c r="J7284" s="15" t="str">
        <f>INDEX(Assumptions!$B$8:$B$12,MATCH(B7284,Assumptions!$A$8:$A$12,0))</f>
        <v>Weighted Average</v>
      </c>
      <c r="K7284" s="16">
        <f>G7284/(1-INDEX(Assumptions!$D$8:$D$12,MATCH(B7284,Assumptions!$A$8:$A$12,0)))</f>
        <v>708.78461538461534</v>
      </c>
      <c r="L7284" s="16">
        <f t="shared" si="792"/>
        <v>13.821299999999999</v>
      </c>
      <c r="M7284" s="16">
        <f t="shared" si="793"/>
        <v>35.439230769230768</v>
      </c>
      <c r="N7284" s="14">
        <f>E7284*(K7284-L7284-M7284)*IF(F7284="GHS",1,Assumptions!$B$4)</f>
        <v>3130760.8296692306</v>
      </c>
      <c r="O7284" s="15">
        <f t="shared" ca="1" si="794"/>
        <v>300</v>
      </c>
      <c r="P7284" s="15" t="str">
        <f t="shared" ca="1" si="795"/>
        <v>181-365d</v>
      </c>
      <c r="Q7284" s="17">
        <f ca="1">IF(P7284="0-90d",0,IF(P7284="91-180d",INDEX(Assumptions!$F$8:$F$12,MATCH(B7284,Assumptions!$A$8:$A$12,0)),IF(P7284="181-365d",INDEX(Assumptions!$G$8:$G$12,MATCH(B7284,Assumptions!$A$8:$A$12,0)),INDEX(Assumptions!$H$8:$H$12,MATCH(B7284,Assumptions!$A$8:$A$12,0)))))</f>
        <v>0.35</v>
      </c>
      <c r="R7284" s="14">
        <f t="shared" ca="1" si="796"/>
        <v>765446.62950000004</v>
      </c>
      <c r="S7284" s="14">
        <f t="shared" ca="1" si="797"/>
        <v>1421543.7405000001</v>
      </c>
      <c r="T7284" s="11" t="s">
        <v>25</v>
      </c>
      <c r="U7284" s="18" t="s">
        <v>26</v>
      </c>
    </row>
    <row r="7285" spans="1:21" ht="15" customHeight="1" x14ac:dyDescent="0.15">
      <c r="A7285" s="10" t="s">
        <v>7333</v>
      </c>
      <c r="B7285" s="11" t="s">
        <v>28</v>
      </c>
      <c r="C7285" s="11" t="s">
        <v>55</v>
      </c>
      <c r="D7285" s="12">
        <v>46212</v>
      </c>
      <c r="E7285" s="11">
        <v>2318</v>
      </c>
      <c r="F7285" s="11" t="s">
        <v>24</v>
      </c>
      <c r="G7285" s="13">
        <v>5636.59</v>
      </c>
      <c r="H7285" s="14">
        <f t="shared" si="791"/>
        <v>13065615.620000001</v>
      </c>
      <c r="I7285" s="14">
        <f>IF(F7285="GHS",H7285,H7285*Assumptions!$B$4)</f>
        <v>141108648.69600001</v>
      </c>
      <c r="J7285" s="15" t="str">
        <f>INDEX(Assumptions!$B$8:$B$12,MATCH(B7285,Assumptions!$A$8:$A$12,0))</f>
        <v>Fair Value Less Costs to Sell</v>
      </c>
      <c r="K7285" s="16">
        <f>G7285/(1-INDEX(Assumptions!$D$8:$D$12,MATCH(B7285,Assumptions!$A$8:$A$12,0)))</f>
        <v>6405.215909090909</v>
      </c>
      <c r="L7285" s="16">
        <f t="shared" si="792"/>
        <v>169.0977</v>
      </c>
      <c r="M7285" s="16">
        <f t="shared" si="793"/>
        <v>320.26079545454547</v>
      </c>
      <c r="N7285" s="14">
        <f>E7285*(K7285-L7285-M7285)*IF(F7285="GHS",1,Assumptions!$B$4)</f>
        <v>148099940.83593819</v>
      </c>
      <c r="O7285" s="15">
        <f t="shared" ca="1" si="794"/>
        <v>74</v>
      </c>
      <c r="P7285" s="15" t="str">
        <f t="shared" ca="1" si="795"/>
        <v>0-90d</v>
      </c>
      <c r="Q7285" s="17">
        <f ca="1">IF(P7285="0-90d",0,IF(P7285="91-180d",INDEX(Assumptions!$F$8:$F$12,MATCH(B7285,Assumptions!$A$8:$A$12,0)),IF(P7285="181-365d",INDEX(Assumptions!$G$8:$G$12,MATCH(B7285,Assumptions!$A$8:$A$12,0)),INDEX(Assumptions!$H$8:$H$12,MATCH(B7285,Assumptions!$A$8:$A$12,0)))))</f>
        <v>0</v>
      </c>
      <c r="R7285" s="14">
        <f t="shared" ca="1" si="796"/>
        <v>0</v>
      </c>
      <c r="S7285" s="14">
        <f t="shared" ca="1" si="797"/>
        <v>141108648.69600001</v>
      </c>
      <c r="T7285" s="11" t="s">
        <v>25</v>
      </c>
      <c r="U7285" s="18" t="s">
        <v>26</v>
      </c>
    </row>
    <row r="7286" spans="1:21" ht="15" customHeight="1" x14ac:dyDescent="0.15">
      <c r="A7286" s="10" t="s">
        <v>7334</v>
      </c>
      <c r="B7286" s="11" t="s">
        <v>46</v>
      </c>
      <c r="C7286" s="11" t="s">
        <v>52</v>
      </c>
      <c r="D7286" s="12">
        <v>46036</v>
      </c>
      <c r="E7286" s="11">
        <v>3366</v>
      </c>
      <c r="F7286" s="11" t="s">
        <v>33</v>
      </c>
      <c r="G7286" s="13">
        <v>373771.96</v>
      </c>
      <c r="H7286" s="14">
        <f t="shared" si="791"/>
        <v>1258116417.3600001</v>
      </c>
      <c r="I7286" s="14">
        <f>IF(F7286="GHS",H7286,H7286*Assumptions!$B$4)</f>
        <v>1258116417.3600001</v>
      </c>
      <c r="J7286" s="15" t="str">
        <f>INDEX(Assumptions!$B$8:$B$12,MATCH(B7286,Assumptions!$A$8:$A$12,0))</f>
        <v>Specific Identification</v>
      </c>
      <c r="K7286" s="16">
        <f>G7286/(1-INDEX(Assumptions!$D$8:$D$12,MATCH(B7286,Assumptions!$A$8:$A$12,0)))</f>
        <v>479194.8205128205</v>
      </c>
      <c r="L7286" s="16">
        <f t="shared" si="792"/>
        <v>11213.158800000001</v>
      </c>
      <c r="M7286" s="16">
        <f t="shared" si="793"/>
        <v>23959.741025641026</v>
      </c>
      <c r="N7286" s="14">
        <f>E7286*(K7286-L7286-M7286)*IF(F7286="GHS",1,Assumptions!$B$4)</f>
        <v>1494577785.0330462</v>
      </c>
      <c r="O7286" s="15">
        <f t="shared" ca="1" si="794"/>
        <v>250</v>
      </c>
      <c r="P7286" s="15" t="str">
        <f t="shared" ca="1" si="795"/>
        <v>181-365d</v>
      </c>
      <c r="Q7286" s="17">
        <f ca="1">IF(P7286="0-90d",0,IF(P7286="91-180d",INDEX(Assumptions!$F$8:$F$12,MATCH(B7286,Assumptions!$A$8:$A$12,0)),IF(P7286="181-365d",INDEX(Assumptions!$G$8:$G$12,MATCH(B7286,Assumptions!$A$8:$A$12,0)),INDEX(Assumptions!$H$8:$H$12,MATCH(B7286,Assumptions!$A$8:$A$12,0)))))</f>
        <v>0.05</v>
      </c>
      <c r="R7286" s="14">
        <f t="shared" ca="1" si="796"/>
        <v>62905820.868000008</v>
      </c>
      <c r="S7286" s="14">
        <f t="shared" ca="1" si="797"/>
        <v>1195210596.4920001</v>
      </c>
      <c r="T7286" s="11" t="s">
        <v>25</v>
      </c>
      <c r="U7286" s="18" t="s">
        <v>26</v>
      </c>
    </row>
    <row r="7287" spans="1:21" ht="15" customHeight="1" x14ac:dyDescent="0.15">
      <c r="A7287" s="10" t="s">
        <v>7335</v>
      </c>
      <c r="B7287" s="11" t="s">
        <v>28</v>
      </c>
      <c r="C7287" s="11" t="s">
        <v>35</v>
      </c>
      <c r="D7287" s="12">
        <v>46028</v>
      </c>
      <c r="E7287" s="11">
        <v>1991</v>
      </c>
      <c r="F7287" s="11" t="s">
        <v>24</v>
      </c>
      <c r="G7287" s="13">
        <v>4007.08</v>
      </c>
      <c r="H7287" s="14">
        <f t="shared" si="791"/>
        <v>7978096.2800000003</v>
      </c>
      <c r="I7287" s="14">
        <f>IF(F7287="GHS",H7287,H7287*Assumptions!$B$4)</f>
        <v>86163439.824000016</v>
      </c>
      <c r="J7287" s="15" t="str">
        <f>INDEX(Assumptions!$B$8:$B$12,MATCH(B7287,Assumptions!$A$8:$A$12,0))</f>
        <v>Fair Value Less Costs to Sell</v>
      </c>
      <c r="K7287" s="16">
        <f>G7287/(1-INDEX(Assumptions!$D$8:$D$12,MATCH(B7287,Assumptions!$A$8:$A$12,0)))</f>
        <v>4553.5</v>
      </c>
      <c r="L7287" s="16">
        <f t="shared" si="792"/>
        <v>120.21239999999999</v>
      </c>
      <c r="M7287" s="16">
        <f t="shared" si="793"/>
        <v>227.67500000000001</v>
      </c>
      <c r="N7287" s="14">
        <f>E7287*(K7287-L7287-M7287)*IF(F7287="GHS",1,Assumptions!$B$4)</f>
        <v>90432446.615279987</v>
      </c>
      <c r="O7287" s="15">
        <f t="shared" ca="1" si="794"/>
        <v>258</v>
      </c>
      <c r="P7287" s="15" t="str">
        <f t="shared" ca="1" si="795"/>
        <v>181-365d</v>
      </c>
      <c r="Q7287" s="17">
        <f ca="1">IF(P7287="0-90d",0,IF(P7287="91-180d",INDEX(Assumptions!$F$8:$F$12,MATCH(B7287,Assumptions!$A$8:$A$12,0)),IF(P7287="181-365d",INDEX(Assumptions!$G$8:$G$12,MATCH(B7287,Assumptions!$A$8:$A$12,0)),INDEX(Assumptions!$H$8:$H$12,MATCH(B7287,Assumptions!$A$8:$A$12,0)))))</f>
        <v>0.1</v>
      </c>
      <c r="R7287" s="14">
        <f t="shared" ca="1" si="796"/>
        <v>8616343.982400002</v>
      </c>
      <c r="S7287" s="14">
        <f t="shared" ca="1" si="797"/>
        <v>77547095.841600016</v>
      </c>
      <c r="T7287" s="11" t="s">
        <v>25</v>
      </c>
      <c r="U7287" s="18" t="s">
        <v>26</v>
      </c>
    </row>
    <row r="7288" spans="1:21" ht="15" customHeight="1" x14ac:dyDescent="0.15">
      <c r="A7288" s="10" t="s">
        <v>7336</v>
      </c>
      <c r="B7288" s="11" t="s">
        <v>41</v>
      </c>
      <c r="C7288" s="11" t="s">
        <v>44</v>
      </c>
      <c r="D7288" s="12">
        <v>45975</v>
      </c>
      <c r="E7288" s="11">
        <v>1129</v>
      </c>
      <c r="F7288" s="11" t="s">
        <v>33</v>
      </c>
      <c r="G7288" s="13">
        <v>429.2</v>
      </c>
      <c r="H7288" s="14">
        <f t="shared" si="791"/>
        <v>484566.8</v>
      </c>
      <c r="I7288" s="14">
        <f>IF(F7288="GHS",H7288,H7288*Assumptions!$B$4)</f>
        <v>484566.8</v>
      </c>
      <c r="J7288" s="15" t="str">
        <f>INDEX(Assumptions!$B$8:$B$12,MATCH(B7288,Assumptions!$A$8:$A$12,0))</f>
        <v>Weighted Average</v>
      </c>
      <c r="K7288" s="16">
        <f>G7288/(1-INDEX(Assumptions!$D$8:$D$12,MATCH(B7288,Assumptions!$A$8:$A$12,0)))</f>
        <v>660.30769230769226</v>
      </c>
      <c r="L7288" s="16">
        <f t="shared" si="792"/>
        <v>12.875999999999999</v>
      </c>
      <c r="M7288" s="16">
        <f t="shared" si="793"/>
        <v>33.015384615384612</v>
      </c>
      <c r="N7288" s="14">
        <f>E7288*(K7288-L7288-M7288)*IF(F7288="GHS",1,Assumptions!$B$4)</f>
        <v>693676.01138461533</v>
      </c>
      <c r="O7288" s="15">
        <f t="shared" ca="1" si="794"/>
        <v>311</v>
      </c>
      <c r="P7288" s="15" t="str">
        <f t="shared" ca="1" si="795"/>
        <v>181-365d</v>
      </c>
      <c r="Q7288" s="17">
        <f ca="1">IF(P7288="0-90d",0,IF(P7288="91-180d",INDEX(Assumptions!$F$8:$F$12,MATCH(B7288,Assumptions!$A$8:$A$12,0)),IF(P7288="181-365d",INDEX(Assumptions!$G$8:$G$12,MATCH(B7288,Assumptions!$A$8:$A$12,0)),INDEX(Assumptions!$H$8:$H$12,MATCH(B7288,Assumptions!$A$8:$A$12,0)))))</f>
        <v>0.35</v>
      </c>
      <c r="R7288" s="14">
        <f t="shared" ca="1" si="796"/>
        <v>169598.37999999998</v>
      </c>
      <c r="S7288" s="14">
        <f t="shared" ca="1" si="797"/>
        <v>314968.42000000004</v>
      </c>
      <c r="T7288" s="11" t="s">
        <v>25</v>
      </c>
      <c r="U7288" s="18" t="s">
        <v>26</v>
      </c>
    </row>
    <row r="7289" spans="1:21" ht="15" customHeight="1" x14ac:dyDescent="0.15">
      <c r="A7289" s="10" t="s">
        <v>7337</v>
      </c>
      <c r="B7289" s="11" t="s">
        <v>28</v>
      </c>
      <c r="C7289" s="11" t="s">
        <v>29</v>
      </c>
      <c r="D7289" s="12">
        <v>46155</v>
      </c>
      <c r="E7289" s="11">
        <v>2269</v>
      </c>
      <c r="F7289" s="11" t="s">
        <v>24</v>
      </c>
      <c r="G7289" s="13">
        <v>6150.6</v>
      </c>
      <c r="H7289" s="14">
        <f t="shared" si="791"/>
        <v>13955711.4</v>
      </c>
      <c r="I7289" s="14">
        <f>IF(F7289="GHS",H7289,H7289*Assumptions!$B$4)</f>
        <v>150721683.12</v>
      </c>
      <c r="J7289" s="15" t="str">
        <f>INDEX(Assumptions!$B$8:$B$12,MATCH(B7289,Assumptions!$A$8:$A$12,0))</f>
        <v>Fair Value Less Costs to Sell</v>
      </c>
      <c r="K7289" s="16">
        <f>G7289/(1-INDEX(Assumptions!$D$8:$D$12,MATCH(B7289,Assumptions!$A$8:$A$12,0)))</f>
        <v>6989.318181818182</v>
      </c>
      <c r="L7289" s="16">
        <f t="shared" si="792"/>
        <v>184.518</v>
      </c>
      <c r="M7289" s="16">
        <f t="shared" si="793"/>
        <v>349.46590909090912</v>
      </c>
      <c r="N7289" s="14">
        <f>E7289*(K7289-L7289-M7289)*IF(F7289="GHS",1,Assumptions!$B$4)</f>
        <v>158189257.42003638</v>
      </c>
      <c r="O7289" s="15">
        <f t="shared" ca="1" si="794"/>
        <v>131</v>
      </c>
      <c r="P7289" s="15" t="str">
        <f t="shared" ca="1" si="795"/>
        <v>91-180d</v>
      </c>
      <c r="Q7289" s="17">
        <f ca="1">IF(P7289="0-90d",0,IF(P7289="91-180d",INDEX(Assumptions!$F$8:$F$12,MATCH(B7289,Assumptions!$A$8:$A$12,0)),IF(P7289="181-365d",INDEX(Assumptions!$G$8:$G$12,MATCH(B7289,Assumptions!$A$8:$A$12,0)),INDEX(Assumptions!$H$8:$H$12,MATCH(B7289,Assumptions!$A$8:$A$12,0)))))</f>
        <v>0.02</v>
      </c>
      <c r="R7289" s="14">
        <f t="shared" ca="1" si="796"/>
        <v>3014433.6624000003</v>
      </c>
      <c r="S7289" s="14">
        <f t="shared" ca="1" si="797"/>
        <v>147707249.4576</v>
      </c>
      <c r="T7289" s="11" t="s">
        <v>25</v>
      </c>
      <c r="U7289" s="18" t="s">
        <v>26</v>
      </c>
    </row>
    <row r="7290" spans="1:21" ht="15" customHeight="1" x14ac:dyDescent="0.15">
      <c r="A7290" s="10" t="s">
        <v>7338</v>
      </c>
      <c r="B7290" s="11" t="s">
        <v>28</v>
      </c>
      <c r="C7290" s="11" t="s">
        <v>55</v>
      </c>
      <c r="D7290" s="12">
        <v>46159</v>
      </c>
      <c r="E7290" s="11">
        <v>4589</v>
      </c>
      <c r="F7290" s="11" t="s">
        <v>24</v>
      </c>
      <c r="G7290" s="13">
        <v>5391.2</v>
      </c>
      <c r="H7290" s="14">
        <f t="shared" si="791"/>
        <v>24740216.800000001</v>
      </c>
      <c r="I7290" s="14">
        <f>IF(F7290="GHS",H7290,H7290*Assumptions!$B$4)</f>
        <v>267194341.44000003</v>
      </c>
      <c r="J7290" s="15" t="str">
        <f>INDEX(Assumptions!$B$8:$B$12,MATCH(B7290,Assumptions!$A$8:$A$12,0))</f>
        <v>Fair Value Less Costs to Sell</v>
      </c>
      <c r="K7290" s="16">
        <f>G7290/(1-INDEX(Assumptions!$D$8:$D$12,MATCH(B7290,Assumptions!$A$8:$A$12,0)))</f>
        <v>6126.363636363636</v>
      </c>
      <c r="L7290" s="16">
        <f t="shared" si="792"/>
        <v>161.73599999999999</v>
      </c>
      <c r="M7290" s="16">
        <f t="shared" si="793"/>
        <v>306.31818181818181</v>
      </c>
      <c r="N7290" s="14">
        <f>E7290*(K7290-L7290-M7290)*IF(F7290="GHS",1,Assumptions!$B$4)</f>
        <v>280432606.53861821</v>
      </c>
      <c r="O7290" s="15">
        <f t="shared" ca="1" si="794"/>
        <v>127</v>
      </c>
      <c r="P7290" s="15" t="str">
        <f t="shared" ca="1" si="795"/>
        <v>91-180d</v>
      </c>
      <c r="Q7290" s="17">
        <f ca="1">IF(P7290="0-90d",0,IF(P7290="91-180d",INDEX(Assumptions!$F$8:$F$12,MATCH(B7290,Assumptions!$A$8:$A$12,0)),IF(P7290="181-365d",INDEX(Assumptions!$G$8:$G$12,MATCH(B7290,Assumptions!$A$8:$A$12,0)),INDEX(Assumptions!$H$8:$H$12,MATCH(B7290,Assumptions!$A$8:$A$12,0)))))</f>
        <v>0.02</v>
      </c>
      <c r="R7290" s="14">
        <f t="shared" ca="1" si="796"/>
        <v>5343886.8288000003</v>
      </c>
      <c r="S7290" s="14">
        <f t="shared" ca="1" si="797"/>
        <v>261850454.61120003</v>
      </c>
      <c r="T7290" s="11" t="s">
        <v>50</v>
      </c>
      <c r="U7290" s="18" t="s">
        <v>26</v>
      </c>
    </row>
    <row r="7291" spans="1:21" ht="15" customHeight="1" x14ac:dyDescent="0.15">
      <c r="A7291" s="10" t="s">
        <v>7339</v>
      </c>
      <c r="B7291" s="11" t="s">
        <v>22</v>
      </c>
      <c r="C7291" s="11" t="s">
        <v>23</v>
      </c>
      <c r="D7291" s="12">
        <v>45761</v>
      </c>
      <c r="E7291" s="11">
        <v>288</v>
      </c>
      <c r="F7291" s="11" t="s">
        <v>24</v>
      </c>
      <c r="G7291" s="13">
        <v>21704.53</v>
      </c>
      <c r="H7291" s="14">
        <f t="shared" si="791"/>
        <v>6250904.6399999997</v>
      </c>
      <c r="I7291" s="14">
        <f>IF(F7291="GHS",H7291,H7291*Assumptions!$B$4)</f>
        <v>67509770.112000003</v>
      </c>
      <c r="J7291" s="15" t="str">
        <f>INDEX(Assumptions!$B$8:$B$12,MATCH(B7291,Assumptions!$A$8:$A$12,0))</f>
        <v>FIFO</v>
      </c>
      <c r="K7291" s="16">
        <f>G7291/(1-INDEX(Assumptions!$D$8:$D$12,MATCH(B7291,Assumptions!$A$8:$A$12,0)))</f>
        <v>26468.939024390242</v>
      </c>
      <c r="L7291" s="16">
        <f t="shared" si="792"/>
        <v>651.13589999999999</v>
      </c>
      <c r="M7291" s="16">
        <f t="shared" si="793"/>
        <v>1323.4469512195121</v>
      </c>
      <c r="N7291" s="14">
        <f>E7291*(K7291-L7291-M7291)*IF(F7291="GHS",1,Assumptions!$B$4)</f>
        <v>76187245.441030234</v>
      </c>
      <c r="O7291" s="15">
        <f t="shared" ca="1" si="794"/>
        <v>525</v>
      </c>
      <c r="P7291" s="15" t="str">
        <f t="shared" ca="1" si="795"/>
        <v>365d+</v>
      </c>
      <c r="Q7291" s="17">
        <f ca="1">IF(P7291="0-90d",0,IF(P7291="91-180d",INDEX(Assumptions!$F$8:$F$12,MATCH(B7291,Assumptions!$A$8:$A$12,0)),IF(P7291="181-365d",INDEX(Assumptions!$G$8:$G$12,MATCH(B7291,Assumptions!$A$8:$A$12,0)),INDEX(Assumptions!$H$8:$H$12,MATCH(B7291,Assumptions!$A$8:$A$12,0)))))</f>
        <v>0.5</v>
      </c>
      <c r="R7291" s="14">
        <f t="shared" ca="1" si="796"/>
        <v>33754885.056000002</v>
      </c>
      <c r="S7291" s="14">
        <f t="shared" ca="1" si="797"/>
        <v>33754885.056000002</v>
      </c>
      <c r="T7291" s="11" t="s">
        <v>25</v>
      </c>
      <c r="U7291" s="18" t="s">
        <v>26</v>
      </c>
    </row>
    <row r="7292" spans="1:21" ht="15" customHeight="1" x14ac:dyDescent="0.15">
      <c r="A7292" s="10" t="s">
        <v>7340</v>
      </c>
      <c r="B7292" s="11" t="s">
        <v>41</v>
      </c>
      <c r="C7292" s="11" t="s">
        <v>115</v>
      </c>
      <c r="D7292" s="12">
        <v>46066</v>
      </c>
      <c r="E7292" s="11">
        <v>3329</v>
      </c>
      <c r="F7292" s="11" t="s">
        <v>33</v>
      </c>
      <c r="G7292" s="13">
        <v>396.24</v>
      </c>
      <c r="H7292" s="14">
        <f t="shared" si="791"/>
        <v>1319082.96</v>
      </c>
      <c r="I7292" s="14">
        <f>IF(F7292="GHS",H7292,H7292*Assumptions!$B$4)</f>
        <v>1319082.96</v>
      </c>
      <c r="J7292" s="15" t="str">
        <f>INDEX(Assumptions!$B$8:$B$12,MATCH(B7292,Assumptions!$A$8:$A$12,0))</f>
        <v>Weighted Average</v>
      </c>
      <c r="K7292" s="16">
        <f>G7292/(1-INDEX(Assumptions!$D$8:$D$12,MATCH(B7292,Assumptions!$A$8:$A$12,0)))</f>
        <v>609.6</v>
      </c>
      <c r="L7292" s="16">
        <f t="shared" si="792"/>
        <v>11.8872</v>
      </c>
      <c r="M7292" s="16">
        <f t="shared" si="793"/>
        <v>30.480000000000004</v>
      </c>
      <c r="N7292" s="14">
        <f>E7292*(K7292-L7292-M7292)*IF(F7292="GHS",1,Assumptions!$B$4)</f>
        <v>1888317.9912</v>
      </c>
      <c r="O7292" s="15">
        <f t="shared" ca="1" si="794"/>
        <v>220</v>
      </c>
      <c r="P7292" s="15" t="str">
        <f t="shared" ca="1" si="795"/>
        <v>181-365d</v>
      </c>
      <c r="Q7292" s="17">
        <f ca="1">IF(P7292="0-90d",0,IF(P7292="91-180d",INDEX(Assumptions!$F$8:$F$12,MATCH(B7292,Assumptions!$A$8:$A$12,0)),IF(P7292="181-365d",INDEX(Assumptions!$G$8:$G$12,MATCH(B7292,Assumptions!$A$8:$A$12,0)),INDEX(Assumptions!$H$8:$H$12,MATCH(B7292,Assumptions!$A$8:$A$12,0)))))</f>
        <v>0.35</v>
      </c>
      <c r="R7292" s="14">
        <f t="shared" ca="1" si="796"/>
        <v>461679.03599999996</v>
      </c>
      <c r="S7292" s="14">
        <f t="shared" ca="1" si="797"/>
        <v>857403.924</v>
      </c>
      <c r="T7292" s="11" t="s">
        <v>25</v>
      </c>
      <c r="U7292" s="18" t="s">
        <v>26</v>
      </c>
    </row>
    <row r="7293" spans="1:21" ht="15" customHeight="1" x14ac:dyDescent="0.15">
      <c r="A7293" s="10" t="s">
        <v>7341</v>
      </c>
      <c r="B7293" s="11" t="s">
        <v>22</v>
      </c>
      <c r="C7293" s="11" t="s">
        <v>23</v>
      </c>
      <c r="D7293" s="12">
        <v>46009</v>
      </c>
      <c r="E7293" s="11">
        <v>4663</v>
      </c>
      <c r="F7293" s="11" t="s">
        <v>24</v>
      </c>
      <c r="G7293" s="13">
        <v>25808.98</v>
      </c>
      <c r="H7293" s="14">
        <f t="shared" si="791"/>
        <v>120347273.73999999</v>
      </c>
      <c r="I7293" s="14">
        <f>IF(F7293="GHS",H7293,H7293*Assumptions!$B$4)</f>
        <v>1299750556.392</v>
      </c>
      <c r="J7293" s="15" t="str">
        <f>INDEX(Assumptions!$B$8:$B$12,MATCH(B7293,Assumptions!$A$8:$A$12,0))</f>
        <v>FIFO</v>
      </c>
      <c r="K7293" s="16">
        <f>G7293/(1-INDEX(Assumptions!$D$8:$D$12,MATCH(B7293,Assumptions!$A$8:$A$12,0)))</f>
        <v>31474.365853658535</v>
      </c>
      <c r="L7293" s="16">
        <f t="shared" si="792"/>
        <v>774.26939999999991</v>
      </c>
      <c r="M7293" s="16">
        <f t="shared" si="793"/>
        <v>1573.7182926829269</v>
      </c>
      <c r="N7293" s="14">
        <f>E7293*(K7293-L7293-M7293)*IF(F7293="GHS",1,Assumptions!$B$4)</f>
        <v>1466816054.7379961</v>
      </c>
      <c r="O7293" s="15">
        <f t="shared" ca="1" si="794"/>
        <v>277</v>
      </c>
      <c r="P7293" s="15" t="str">
        <f t="shared" ca="1" si="795"/>
        <v>181-365d</v>
      </c>
      <c r="Q7293" s="17">
        <f ca="1">IF(P7293="0-90d",0,IF(P7293="91-180d",INDEX(Assumptions!$F$8:$F$12,MATCH(B7293,Assumptions!$A$8:$A$12,0)),IF(P7293="181-365d",INDEX(Assumptions!$G$8:$G$12,MATCH(B7293,Assumptions!$A$8:$A$12,0)),INDEX(Assumptions!$H$8:$H$12,MATCH(B7293,Assumptions!$A$8:$A$12,0)))))</f>
        <v>0.15</v>
      </c>
      <c r="R7293" s="14">
        <f t="shared" ca="1" si="796"/>
        <v>194962583.45879999</v>
      </c>
      <c r="S7293" s="14">
        <f t="shared" si="797"/>
        <v>0</v>
      </c>
      <c r="T7293" s="11" t="s">
        <v>39</v>
      </c>
      <c r="U7293" s="18" t="s">
        <v>26</v>
      </c>
    </row>
    <row r="7294" spans="1:21" ht="15" customHeight="1" x14ac:dyDescent="0.15">
      <c r="A7294" s="10" t="s">
        <v>7342</v>
      </c>
      <c r="B7294" s="11" t="s">
        <v>31</v>
      </c>
      <c r="C7294" s="11" t="s">
        <v>32</v>
      </c>
      <c r="D7294" s="12">
        <v>46138</v>
      </c>
      <c r="E7294" s="11">
        <v>172</v>
      </c>
      <c r="F7294" s="11" t="s">
        <v>33</v>
      </c>
      <c r="G7294" s="13">
        <v>2227.81</v>
      </c>
      <c r="H7294" s="14">
        <f t="shared" si="791"/>
        <v>383183.32</v>
      </c>
      <c r="I7294" s="14">
        <f>IF(F7294="GHS",H7294,H7294*Assumptions!$B$4)</f>
        <v>383183.32</v>
      </c>
      <c r="J7294" s="15" t="str">
        <f>INDEX(Assumptions!$B$8:$B$12,MATCH(B7294,Assumptions!$A$8:$A$12,0))</f>
        <v>Weighted Average</v>
      </c>
      <c r="K7294" s="16">
        <f>G7294/(1-INDEX(Assumptions!$D$8:$D$12,MATCH(B7294,Assumptions!$A$8:$A$12,0)))</f>
        <v>3094.1805555555557</v>
      </c>
      <c r="L7294" s="16">
        <f t="shared" si="792"/>
        <v>66.834299999999999</v>
      </c>
      <c r="M7294" s="16">
        <f t="shared" si="793"/>
        <v>154.70902777777781</v>
      </c>
      <c r="N7294" s="14">
        <f>E7294*(K7294-L7294-M7294)*IF(F7294="GHS",1,Assumptions!$B$4)</f>
        <v>494093.60317777778</v>
      </c>
      <c r="O7294" s="15">
        <f t="shared" ca="1" si="794"/>
        <v>148</v>
      </c>
      <c r="P7294" s="15" t="str">
        <f t="shared" ca="1" si="795"/>
        <v>91-180d</v>
      </c>
      <c r="Q7294" s="17">
        <f ca="1">IF(P7294="0-90d",0,IF(P7294="91-180d",INDEX(Assumptions!$F$8:$F$12,MATCH(B7294,Assumptions!$A$8:$A$12,0)),IF(P7294="181-365d",INDEX(Assumptions!$G$8:$G$12,MATCH(B7294,Assumptions!$A$8:$A$12,0)),INDEX(Assumptions!$H$8:$H$12,MATCH(B7294,Assumptions!$A$8:$A$12,0)))))</f>
        <v>0.05</v>
      </c>
      <c r="R7294" s="14">
        <f t="shared" ca="1" si="796"/>
        <v>19159.166000000001</v>
      </c>
      <c r="S7294" s="14">
        <f t="shared" si="797"/>
        <v>0</v>
      </c>
      <c r="T7294" s="11" t="s">
        <v>39</v>
      </c>
      <c r="U7294" s="18" t="s">
        <v>26</v>
      </c>
    </row>
    <row r="7295" spans="1:21" ht="15" customHeight="1" x14ac:dyDescent="0.15">
      <c r="A7295" s="10" t="s">
        <v>7343</v>
      </c>
      <c r="B7295" s="11" t="s">
        <v>28</v>
      </c>
      <c r="C7295" s="11" t="s">
        <v>29</v>
      </c>
      <c r="D7295" s="12">
        <v>46056</v>
      </c>
      <c r="E7295" s="11">
        <v>825</v>
      </c>
      <c r="F7295" s="11" t="s">
        <v>24</v>
      </c>
      <c r="G7295" s="13">
        <v>15207.43</v>
      </c>
      <c r="H7295" s="14">
        <f t="shared" si="791"/>
        <v>12546129.75</v>
      </c>
      <c r="I7295" s="14">
        <f>IF(F7295="GHS",H7295,H7295*Assumptions!$B$4)</f>
        <v>135498201.30000001</v>
      </c>
      <c r="J7295" s="15" t="str">
        <f>INDEX(Assumptions!$B$8:$B$12,MATCH(B7295,Assumptions!$A$8:$A$12,0))</f>
        <v>Fair Value Less Costs to Sell</v>
      </c>
      <c r="K7295" s="16">
        <f>G7295/(1-INDEX(Assumptions!$D$8:$D$12,MATCH(B7295,Assumptions!$A$8:$A$12,0)))</f>
        <v>17281.170454545456</v>
      </c>
      <c r="L7295" s="16">
        <f t="shared" si="792"/>
        <v>456.22289999999998</v>
      </c>
      <c r="M7295" s="16">
        <f t="shared" si="793"/>
        <v>864.05852272727282</v>
      </c>
      <c r="N7295" s="14">
        <f>E7295*(K7295-L7295-M7295)*IF(F7295="GHS",1,Assumptions!$B$4)</f>
        <v>142211521.2735</v>
      </c>
      <c r="O7295" s="15">
        <f t="shared" ca="1" si="794"/>
        <v>230</v>
      </c>
      <c r="P7295" s="15" t="str">
        <f t="shared" ca="1" si="795"/>
        <v>181-365d</v>
      </c>
      <c r="Q7295" s="17">
        <f ca="1">IF(P7295="0-90d",0,IF(P7295="91-180d",INDEX(Assumptions!$F$8:$F$12,MATCH(B7295,Assumptions!$A$8:$A$12,0)),IF(P7295="181-365d",INDEX(Assumptions!$G$8:$G$12,MATCH(B7295,Assumptions!$A$8:$A$12,0)),INDEX(Assumptions!$H$8:$H$12,MATCH(B7295,Assumptions!$A$8:$A$12,0)))))</f>
        <v>0.1</v>
      </c>
      <c r="R7295" s="14">
        <f t="shared" ca="1" si="796"/>
        <v>13549820.130000003</v>
      </c>
      <c r="S7295" s="14">
        <f t="shared" ca="1" si="797"/>
        <v>121948381.17000002</v>
      </c>
      <c r="T7295" s="11" t="s">
        <v>25</v>
      </c>
      <c r="U7295" s="18" t="s">
        <v>26</v>
      </c>
    </row>
    <row r="7296" spans="1:21" ht="15" customHeight="1" x14ac:dyDescent="0.15">
      <c r="A7296" s="10" t="s">
        <v>7344</v>
      </c>
      <c r="B7296" s="11" t="s">
        <v>28</v>
      </c>
      <c r="C7296" s="11" t="s">
        <v>38</v>
      </c>
      <c r="D7296" s="12">
        <v>45871</v>
      </c>
      <c r="E7296" s="11">
        <v>1780</v>
      </c>
      <c r="F7296" s="11" t="s">
        <v>24</v>
      </c>
      <c r="G7296" s="13">
        <v>8099.99</v>
      </c>
      <c r="H7296" s="14">
        <f t="shared" si="791"/>
        <v>14417982.199999999</v>
      </c>
      <c r="I7296" s="14">
        <f>IF(F7296="GHS",H7296,H7296*Assumptions!$B$4)</f>
        <v>155714207.75999999</v>
      </c>
      <c r="J7296" s="15" t="str">
        <f>INDEX(Assumptions!$B$8:$B$12,MATCH(B7296,Assumptions!$A$8:$A$12,0))</f>
        <v>Fair Value Less Costs to Sell</v>
      </c>
      <c r="K7296" s="16">
        <f>G7296/(1-INDEX(Assumptions!$D$8:$D$12,MATCH(B7296,Assumptions!$A$8:$A$12,0)))</f>
        <v>9204.5340909090901</v>
      </c>
      <c r="L7296" s="16">
        <f t="shared" si="792"/>
        <v>242.99969999999999</v>
      </c>
      <c r="M7296" s="16">
        <f t="shared" si="793"/>
        <v>460.22670454545454</v>
      </c>
      <c r="N7296" s="14">
        <f>E7296*(K7296-L7296-M7296)*IF(F7296="GHS",1,Assumptions!$B$4)</f>
        <v>163429138.96265453</v>
      </c>
      <c r="O7296" s="15">
        <f t="shared" ca="1" si="794"/>
        <v>415</v>
      </c>
      <c r="P7296" s="15" t="str">
        <f t="shared" ca="1" si="795"/>
        <v>365d+</v>
      </c>
      <c r="Q7296" s="17">
        <f ca="1">IF(P7296="0-90d",0,IF(P7296="91-180d",INDEX(Assumptions!$F$8:$F$12,MATCH(B7296,Assumptions!$A$8:$A$12,0)),IF(P7296="181-365d",INDEX(Assumptions!$G$8:$G$12,MATCH(B7296,Assumptions!$A$8:$A$12,0)),INDEX(Assumptions!$H$8:$H$12,MATCH(B7296,Assumptions!$A$8:$A$12,0)))))</f>
        <v>0.4</v>
      </c>
      <c r="R7296" s="14">
        <f t="shared" ca="1" si="796"/>
        <v>62285683.104000002</v>
      </c>
      <c r="S7296" s="14">
        <f t="shared" ca="1" si="797"/>
        <v>93428524.655999988</v>
      </c>
      <c r="T7296" s="11" t="s">
        <v>25</v>
      </c>
      <c r="U7296" s="18" t="s">
        <v>26</v>
      </c>
    </row>
    <row r="7297" spans="1:21" ht="15" customHeight="1" x14ac:dyDescent="0.15">
      <c r="A7297" s="10" t="s">
        <v>7345</v>
      </c>
      <c r="B7297" s="11" t="s">
        <v>41</v>
      </c>
      <c r="C7297" s="11" t="s">
        <v>42</v>
      </c>
      <c r="D7297" s="12">
        <v>45969</v>
      </c>
      <c r="E7297" s="11">
        <v>1637</v>
      </c>
      <c r="F7297" s="11" t="s">
        <v>33</v>
      </c>
      <c r="G7297" s="13">
        <v>263.37</v>
      </c>
      <c r="H7297" s="14">
        <f t="shared" si="791"/>
        <v>431136.69</v>
      </c>
      <c r="I7297" s="14">
        <f>IF(F7297="GHS",H7297,H7297*Assumptions!$B$4)</f>
        <v>431136.69</v>
      </c>
      <c r="J7297" s="15" t="str">
        <f>INDEX(Assumptions!$B$8:$B$12,MATCH(B7297,Assumptions!$A$8:$A$12,0))</f>
        <v>Weighted Average</v>
      </c>
      <c r="K7297" s="16">
        <f>G7297/(1-INDEX(Assumptions!$D$8:$D$12,MATCH(B7297,Assumptions!$A$8:$A$12,0)))</f>
        <v>405.18461538461537</v>
      </c>
      <c r="L7297" s="16">
        <f t="shared" si="792"/>
        <v>7.9010999999999996</v>
      </c>
      <c r="M7297" s="16">
        <f t="shared" si="793"/>
        <v>20.259230769230768</v>
      </c>
      <c r="N7297" s="14">
        <f>E7297*(K7297-L7297-M7297)*IF(F7297="GHS",1,Assumptions!$B$4)</f>
        <v>617188.75391538464</v>
      </c>
      <c r="O7297" s="15">
        <f t="shared" ca="1" si="794"/>
        <v>317</v>
      </c>
      <c r="P7297" s="15" t="str">
        <f t="shared" ca="1" si="795"/>
        <v>181-365d</v>
      </c>
      <c r="Q7297" s="17">
        <f ca="1">IF(P7297="0-90d",0,IF(P7297="91-180d",INDEX(Assumptions!$F$8:$F$12,MATCH(B7297,Assumptions!$A$8:$A$12,0)),IF(P7297="181-365d",INDEX(Assumptions!$G$8:$G$12,MATCH(B7297,Assumptions!$A$8:$A$12,0)),INDEX(Assumptions!$H$8:$H$12,MATCH(B7297,Assumptions!$A$8:$A$12,0)))))</f>
        <v>0.35</v>
      </c>
      <c r="R7297" s="14">
        <f t="shared" ca="1" si="796"/>
        <v>150897.84149999998</v>
      </c>
      <c r="S7297" s="14">
        <f t="shared" ca="1" si="797"/>
        <v>280238.84850000002</v>
      </c>
      <c r="T7297" s="11" t="s">
        <v>25</v>
      </c>
      <c r="U7297" s="18" t="s">
        <v>26</v>
      </c>
    </row>
    <row r="7298" spans="1:21" ht="15" customHeight="1" x14ac:dyDescent="0.15">
      <c r="A7298" s="10" t="s">
        <v>7346</v>
      </c>
      <c r="B7298" s="11" t="s">
        <v>28</v>
      </c>
      <c r="C7298" s="11" t="s">
        <v>29</v>
      </c>
      <c r="D7298" s="12">
        <v>45777</v>
      </c>
      <c r="E7298" s="11">
        <v>586</v>
      </c>
      <c r="F7298" s="11" t="s">
        <v>24</v>
      </c>
      <c r="G7298" s="13">
        <v>12692.62</v>
      </c>
      <c r="H7298" s="14">
        <f t="shared" ref="H7298:H7361" si="798">E7298*G7298</f>
        <v>7437875.3200000003</v>
      </c>
      <c r="I7298" s="14">
        <f>IF(F7298="GHS",H7298,H7298*Assumptions!$B$4)</f>
        <v>80329053.456000015</v>
      </c>
      <c r="J7298" s="15" t="str">
        <f>INDEX(Assumptions!$B$8:$B$12,MATCH(B7298,Assumptions!$A$8:$A$12,0))</f>
        <v>Fair Value Less Costs to Sell</v>
      </c>
      <c r="K7298" s="16">
        <f>G7298/(1-INDEX(Assumptions!$D$8:$D$12,MATCH(B7298,Assumptions!$A$8:$A$12,0)))</f>
        <v>14423.43181818182</v>
      </c>
      <c r="L7298" s="16">
        <f t="shared" ref="L7298:L7361" si="799">G7298*0.03</f>
        <v>380.77859999999998</v>
      </c>
      <c r="M7298" s="16">
        <f t="shared" ref="M7298:M7361" si="800">K7298*0.05</f>
        <v>721.17159090909104</v>
      </c>
      <c r="N7298" s="14">
        <f>E7298*(K7298-L7298-M7298)*IF(F7298="GHS",1,Assumptions!$B$4)</f>
        <v>84308992.922683656</v>
      </c>
      <c r="O7298" s="15">
        <f t="shared" ref="O7298:O7361" ca="1" si="801">TODAY()-D7298</f>
        <v>509</v>
      </c>
      <c r="P7298" s="15" t="str">
        <f t="shared" ref="P7298:P7361" ca="1" si="802">IF(O7298&lt;=90,"0-90d",IF(O7298&lt;=180,"91-180d",IF(O7298&lt;=365,"181-365d","365d+")))</f>
        <v>365d+</v>
      </c>
      <c r="Q7298" s="17">
        <f ca="1">IF(P7298="0-90d",0,IF(P7298="91-180d",INDEX(Assumptions!$F$8:$F$12,MATCH(B7298,Assumptions!$A$8:$A$12,0)),IF(P7298="181-365d",INDEX(Assumptions!$G$8:$G$12,MATCH(B7298,Assumptions!$A$8:$A$12,0)),INDEX(Assumptions!$H$8:$H$12,MATCH(B7298,Assumptions!$A$8:$A$12,0)))))</f>
        <v>0.4</v>
      </c>
      <c r="R7298" s="14">
        <f t="shared" ref="R7298:R7361" ca="1" si="803">I7298*Q7298</f>
        <v>32131621.382400006</v>
      </c>
      <c r="S7298" s="14">
        <f t="shared" ref="S7298:S7361" si="804">IF(T7298="Held on Consignment (Not Owned)",0,MIN(I7298-R7298,N7298))</f>
        <v>0</v>
      </c>
      <c r="T7298" s="11" t="s">
        <v>39</v>
      </c>
      <c r="U7298" s="18" t="s">
        <v>26</v>
      </c>
    </row>
    <row r="7299" spans="1:21" ht="15" customHeight="1" x14ac:dyDescent="0.15">
      <c r="A7299" s="10" t="s">
        <v>7347</v>
      </c>
      <c r="B7299" s="11" t="s">
        <v>31</v>
      </c>
      <c r="C7299" s="11" t="s">
        <v>63</v>
      </c>
      <c r="D7299" s="12">
        <v>46142</v>
      </c>
      <c r="E7299" s="11">
        <v>4900</v>
      </c>
      <c r="F7299" s="11" t="s">
        <v>33</v>
      </c>
      <c r="G7299" s="13">
        <v>1078.58</v>
      </c>
      <c r="H7299" s="14">
        <f t="shared" si="798"/>
        <v>5285042</v>
      </c>
      <c r="I7299" s="14">
        <f>IF(F7299="GHS",H7299,H7299*Assumptions!$B$4)</f>
        <v>5285042</v>
      </c>
      <c r="J7299" s="15" t="str">
        <f>INDEX(Assumptions!$B$8:$B$12,MATCH(B7299,Assumptions!$A$8:$A$12,0))</f>
        <v>Weighted Average</v>
      </c>
      <c r="K7299" s="16">
        <f>G7299/(1-INDEX(Assumptions!$D$8:$D$12,MATCH(B7299,Assumptions!$A$8:$A$12,0)))</f>
        <v>1498.0277777777778</v>
      </c>
      <c r="L7299" s="16">
        <f t="shared" si="799"/>
        <v>32.357399999999998</v>
      </c>
      <c r="M7299" s="16">
        <f t="shared" si="800"/>
        <v>74.901388888888889</v>
      </c>
      <c r="N7299" s="14">
        <f>E7299*(K7299-L7299-M7299)*IF(F7299="GHS",1,Assumptions!$B$4)</f>
        <v>6814768.0455555553</v>
      </c>
      <c r="O7299" s="15">
        <f t="shared" ca="1" si="801"/>
        <v>144</v>
      </c>
      <c r="P7299" s="15" t="str">
        <f t="shared" ca="1" si="802"/>
        <v>91-180d</v>
      </c>
      <c r="Q7299" s="17">
        <f ca="1">IF(P7299="0-90d",0,IF(P7299="91-180d",INDEX(Assumptions!$F$8:$F$12,MATCH(B7299,Assumptions!$A$8:$A$12,0)),IF(P7299="181-365d",INDEX(Assumptions!$G$8:$G$12,MATCH(B7299,Assumptions!$A$8:$A$12,0)),INDEX(Assumptions!$H$8:$H$12,MATCH(B7299,Assumptions!$A$8:$A$12,0)))))</f>
        <v>0.05</v>
      </c>
      <c r="R7299" s="14">
        <f t="shared" ca="1" si="803"/>
        <v>264252.10000000003</v>
      </c>
      <c r="S7299" s="14">
        <f t="shared" ca="1" si="804"/>
        <v>5020789.9000000004</v>
      </c>
      <c r="T7299" s="11" t="s">
        <v>25</v>
      </c>
      <c r="U7299" s="18" t="s">
        <v>26</v>
      </c>
    </row>
    <row r="7300" spans="1:21" ht="15" customHeight="1" x14ac:dyDescent="0.15">
      <c r="A7300" s="10" t="s">
        <v>7348</v>
      </c>
      <c r="B7300" s="11" t="s">
        <v>41</v>
      </c>
      <c r="C7300" s="11" t="s">
        <v>42</v>
      </c>
      <c r="D7300" s="12">
        <v>45748</v>
      </c>
      <c r="E7300" s="11">
        <v>2958</v>
      </c>
      <c r="F7300" s="11" t="s">
        <v>33</v>
      </c>
      <c r="G7300" s="13">
        <v>356.39</v>
      </c>
      <c r="H7300" s="14">
        <f t="shared" si="798"/>
        <v>1054201.6199999999</v>
      </c>
      <c r="I7300" s="14">
        <f>IF(F7300="GHS",H7300,H7300*Assumptions!$B$4)</f>
        <v>1054201.6199999999</v>
      </c>
      <c r="J7300" s="15" t="str">
        <f>INDEX(Assumptions!$B$8:$B$12,MATCH(B7300,Assumptions!$A$8:$A$12,0))</f>
        <v>Weighted Average</v>
      </c>
      <c r="K7300" s="16">
        <f>G7300/(1-INDEX(Assumptions!$D$8:$D$12,MATCH(B7300,Assumptions!$A$8:$A$12,0)))</f>
        <v>548.29230769230765</v>
      </c>
      <c r="L7300" s="16">
        <f t="shared" si="799"/>
        <v>10.691699999999999</v>
      </c>
      <c r="M7300" s="16">
        <f t="shared" si="800"/>
        <v>27.414615384615384</v>
      </c>
      <c r="N7300" s="14">
        <f>E7300*(K7300-L7300-M7300)*IF(F7300="GHS",1,Assumptions!$B$4)</f>
        <v>1509130.1652461537</v>
      </c>
      <c r="O7300" s="15">
        <f t="shared" ca="1" si="801"/>
        <v>538</v>
      </c>
      <c r="P7300" s="15" t="str">
        <f t="shared" ca="1" si="802"/>
        <v>365d+</v>
      </c>
      <c r="Q7300" s="17">
        <f ca="1">IF(P7300="0-90d",0,IF(P7300="91-180d",INDEX(Assumptions!$F$8:$F$12,MATCH(B7300,Assumptions!$A$8:$A$12,0)),IF(P7300="181-365d",INDEX(Assumptions!$G$8:$G$12,MATCH(B7300,Assumptions!$A$8:$A$12,0)),INDEX(Assumptions!$H$8:$H$12,MATCH(B7300,Assumptions!$A$8:$A$12,0)))))</f>
        <v>0.8</v>
      </c>
      <c r="R7300" s="14">
        <f t="shared" ca="1" si="803"/>
        <v>843361.29599999997</v>
      </c>
      <c r="S7300" s="14">
        <f t="shared" ca="1" si="804"/>
        <v>210840.32399999991</v>
      </c>
      <c r="T7300" s="11" t="s">
        <v>25</v>
      </c>
      <c r="U7300" s="18" t="s">
        <v>26</v>
      </c>
    </row>
    <row r="7301" spans="1:21" ht="15" customHeight="1" x14ac:dyDescent="0.15">
      <c r="A7301" s="10" t="s">
        <v>7349</v>
      </c>
      <c r="B7301" s="11" t="s">
        <v>28</v>
      </c>
      <c r="C7301" s="11" t="s">
        <v>29</v>
      </c>
      <c r="D7301" s="12">
        <v>46009</v>
      </c>
      <c r="E7301" s="11">
        <v>2070</v>
      </c>
      <c r="F7301" s="11" t="s">
        <v>24</v>
      </c>
      <c r="G7301" s="13">
        <v>7875.33</v>
      </c>
      <c r="H7301" s="14">
        <f t="shared" si="798"/>
        <v>16301933.1</v>
      </c>
      <c r="I7301" s="14">
        <f>IF(F7301="GHS",H7301,H7301*Assumptions!$B$4)</f>
        <v>176060877.48000002</v>
      </c>
      <c r="J7301" s="15" t="str">
        <f>INDEX(Assumptions!$B$8:$B$12,MATCH(B7301,Assumptions!$A$8:$A$12,0))</f>
        <v>Fair Value Less Costs to Sell</v>
      </c>
      <c r="K7301" s="16">
        <f>G7301/(1-INDEX(Assumptions!$D$8:$D$12,MATCH(B7301,Assumptions!$A$8:$A$12,0)))</f>
        <v>8949.238636363636</v>
      </c>
      <c r="L7301" s="16">
        <f t="shared" si="799"/>
        <v>236.25989999999999</v>
      </c>
      <c r="M7301" s="16">
        <f t="shared" si="800"/>
        <v>447.46193181818182</v>
      </c>
      <c r="N7301" s="14">
        <f>E7301*(K7301-L7301-M7301)*IF(F7301="GHS",1,Assumptions!$B$4)</f>
        <v>184783893.68241823</v>
      </c>
      <c r="O7301" s="15">
        <f t="shared" ca="1" si="801"/>
        <v>277</v>
      </c>
      <c r="P7301" s="15" t="str">
        <f t="shared" ca="1" si="802"/>
        <v>181-365d</v>
      </c>
      <c r="Q7301" s="17">
        <f ca="1">IF(P7301="0-90d",0,IF(P7301="91-180d",INDEX(Assumptions!$F$8:$F$12,MATCH(B7301,Assumptions!$A$8:$A$12,0)),IF(P7301="181-365d",INDEX(Assumptions!$G$8:$G$12,MATCH(B7301,Assumptions!$A$8:$A$12,0)),INDEX(Assumptions!$H$8:$H$12,MATCH(B7301,Assumptions!$A$8:$A$12,0)))))</f>
        <v>0.1</v>
      </c>
      <c r="R7301" s="14">
        <f t="shared" ca="1" si="803"/>
        <v>17606087.748000003</v>
      </c>
      <c r="S7301" s="14">
        <f t="shared" ca="1" si="804"/>
        <v>158454789.73200002</v>
      </c>
      <c r="T7301" s="11" t="s">
        <v>25</v>
      </c>
      <c r="U7301" s="18" t="s">
        <v>26</v>
      </c>
    </row>
    <row r="7302" spans="1:21" ht="15" customHeight="1" x14ac:dyDescent="0.15">
      <c r="A7302" s="10" t="s">
        <v>7350</v>
      </c>
      <c r="B7302" s="11" t="s">
        <v>41</v>
      </c>
      <c r="C7302" s="11" t="s">
        <v>44</v>
      </c>
      <c r="D7302" s="12">
        <v>46019</v>
      </c>
      <c r="E7302" s="11">
        <v>2726</v>
      </c>
      <c r="F7302" s="11" t="s">
        <v>33</v>
      </c>
      <c r="G7302" s="13">
        <v>443.02</v>
      </c>
      <c r="H7302" s="14">
        <f t="shared" si="798"/>
        <v>1207672.52</v>
      </c>
      <c r="I7302" s="14">
        <f>IF(F7302="GHS",H7302,H7302*Assumptions!$B$4)</f>
        <v>1207672.52</v>
      </c>
      <c r="J7302" s="15" t="str">
        <f>INDEX(Assumptions!$B$8:$B$12,MATCH(B7302,Assumptions!$A$8:$A$12,0))</f>
        <v>Weighted Average</v>
      </c>
      <c r="K7302" s="16">
        <f>G7302/(1-INDEX(Assumptions!$D$8:$D$12,MATCH(B7302,Assumptions!$A$8:$A$12,0)))</f>
        <v>681.56923076923067</v>
      </c>
      <c r="L7302" s="16">
        <f t="shared" si="799"/>
        <v>13.2906</v>
      </c>
      <c r="M7302" s="16">
        <f t="shared" si="800"/>
        <v>34.078461538461532</v>
      </c>
      <c r="N7302" s="14">
        <f>E7302*(K7302-L7302-M7302)*IF(F7302="GHS",1,Assumptions!$B$4)</f>
        <v>1728829.6613230766</v>
      </c>
      <c r="O7302" s="15">
        <f t="shared" ca="1" si="801"/>
        <v>267</v>
      </c>
      <c r="P7302" s="15" t="str">
        <f t="shared" ca="1" si="802"/>
        <v>181-365d</v>
      </c>
      <c r="Q7302" s="17">
        <f ca="1">IF(P7302="0-90d",0,IF(P7302="91-180d",INDEX(Assumptions!$F$8:$F$12,MATCH(B7302,Assumptions!$A$8:$A$12,0)),IF(P7302="181-365d",INDEX(Assumptions!$G$8:$G$12,MATCH(B7302,Assumptions!$A$8:$A$12,0)),INDEX(Assumptions!$H$8:$H$12,MATCH(B7302,Assumptions!$A$8:$A$12,0)))))</f>
        <v>0.35</v>
      </c>
      <c r="R7302" s="14">
        <f t="shared" ca="1" si="803"/>
        <v>422685.38199999998</v>
      </c>
      <c r="S7302" s="14">
        <f t="shared" ca="1" si="804"/>
        <v>784987.13800000004</v>
      </c>
      <c r="T7302" s="11" t="s">
        <v>25</v>
      </c>
      <c r="U7302" s="18" t="s">
        <v>26</v>
      </c>
    </row>
    <row r="7303" spans="1:21" ht="15" customHeight="1" x14ac:dyDescent="0.15">
      <c r="A7303" s="10" t="s">
        <v>7351</v>
      </c>
      <c r="B7303" s="11" t="s">
        <v>41</v>
      </c>
      <c r="C7303" s="11" t="s">
        <v>44</v>
      </c>
      <c r="D7303" s="12">
        <v>46122</v>
      </c>
      <c r="E7303" s="11">
        <v>3517</v>
      </c>
      <c r="F7303" s="11" t="s">
        <v>33</v>
      </c>
      <c r="G7303" s="13">
        <v>1029.8499999999999</v>
      </c>
      <c r="H7303" s="14">
        <f t="shared" si="798"/>
        <v>3621982.4499999997</v>
      </c>
      <c r="I7303" s="14">
        <f>IF(F7303="GHS",H7303,H7303*Assumptions!$B$4)</f>
        <v>3621982.4499999997</v>
      </c>
      <c r="J7303" s="15" t="str">
        <f>INDEX(Assumptions!$B$8:$B$12,MATCH(B7303,Assumptions!$A$8:$A$12,0))</f>
        <v>Weighted Average</v>
      </c>
      <c r="K7303" s="16">
        <f>G7303/(1-INDEX(Assumptions!$D$8:$D$12,MATCH(B7303,Assumptions!$A$8:$A$12,0)))</f>
        <v>1584.3846153846152</v>
      </c>
      <c r="L7303" s="16">
        <f t="shared" si="799"/>
        <v>30.895499999999995</v>
      </c>
      <c r="M7303" s="16">
        <f t="shared" si="800"/>
        <v>79.219230769230762</v>
      </c>
      <c r="N7303" s="14">
        <f>E7303*(K7303-L7303-M7303)*IF(F7303="GHS",1,Assumptions!$B$4)</f>
        <v>5185007.1841923073</v>
      </c>
      <c r="O7303" s="15">
        <f t="shared" ca="1" si="801"/>
        <v>164</v>
      </c>
      <c r="P7303" s="15" t="str">
        <f t="shared" ca="1" si="802"/>
        <v>91-180d</v>
      </c>
      <c r="Q7303" s="17">
        <f ca="1">IF(P7303="0-90d",0,IF(P7303="91-180d",INDEX(Assumptions!$F$8:$F$12,MATCH(B7303,Assumptions!$A$8:$A$12,0)),IF(P7303="181-365d",INDEX(Assumptions!$G$8:$G$12,MATCH(B7303,Assumptions!$A$8:$A$12,0)),INDEX(Assumptions!$H$8:$H$12,MATCH(B7303,Assumptions!$A$8:$A$12,0)))))</f>
        <v>0.1</v>
      </c>
      <c r="R7303" s="14">
        <f t="shared" ca="1" si="803"/>
        <v>362198.245</v>
      </c>
      <c r="S7303" s="14">
        <f t="shared" ca="1" si="804"/>
        <v>3259784.2049999996</v>
      </c>
      <c r="T7303" s="11" t="s">
        <v>25</v>
      </c>
      <c r="U7303" s="18" t="s">
        <v>26</v>
      </c>
    </row>
    <row r="7304" spans="1:21" ht="15" customHeight="1" x14ac:dyDescent="0.15">
      <c r="A7304" s="10" t="s">
        <v>7352</v>
      </c>
      <c r="B7304" s="11" t="s">
        <v>31</v>
      </c>
      <c r="C7304" s="11" t="s">
        <v>76</v>
      </c>
      <c r="D7304" s="12">
        <v>45804</v>
      </c>
      <c r="E7304" s="11">
        <v>1662</v>
      </c>
      <c r="F7304" s="11" t="s">
        <v>33</v>
      </c>
      <c r="G7304" s="13">
        <v>1644.65</v>
      </c>
      <c r="H7304" s="14">
        <f t="shared" si="798"/>
        <v>2733408.3000000003</v>
      </c>
      <c r="I7304" s="14">
        <f>IF(F7304="GHS",H7304,H7304*Assumptions!$B$4)</f>
        <v>2733408.3000000003</v>
      </c>
      <c r="J7304" s="15" t="str">
        <f>INDEX(Assumptions!$B$8:$B$12,MATCH(B7304,Assumptions!$A$8:$A$12,0))</f>
        <v>Weighted Average</v>
      </c>
      <c r="K7304" s="16">
        <f>G7304/(1-INDEX(Assumptions!$D$8:$D$12,MATCH(B7304,Assumptions!$A$8:$A$12,0)))</f>
        <v>2284.2361111111113</v>
      </c>
      <c r="L7304" s="16">
        <f t="shared" si="799"/>
        <v>49.339500000000001</v>
      </c>
      <c r="M7304" s="16">
        <f t="shared" si="800"/>
        <v>114.21180555555557</v>
      </c>
      <c r="N7304" s="14">
        <f>E7304*(K7304-L7304-M7304)*IF(F7304="GHS",1,Assumptions!$B$4)</f>
        <v>3524578.1468333337</v>
      </c>
      <c r="O7304" s="15">
        <f t="shared" ca="1" si="801"/>
        <v>482</v>
      </c>
      <c r="P7304" s="15" t="str">
        <f t="shared" ca="1" si="802"/>
        <v>365d+</v>
      </c>
      <c r="Q7304" s="17">
        <f ca="1">IF(P7304="0-90d",0,IF(P7304="91-180d",INDEX(Assumptions!$F$8:$F$12,MATCH(B7304,Assumptions!$A$8:$A$12,0)),IF(P7304="181-365d",INDEX(Assumptions!$G$8:$G$12,MATCH(B7304,Assumptions!$A$8:$A$12,0)),INDEX(Assumptions!$H$8:$H$12,MATCH(B7304,Assumptions!$A$8:$A$12,0)))))</f>
        <v>0.6</v>
      </c>
      <c r="R7304" s="14">
        <f t="shared" ca="1" si="803"/>
        <v>1640044.9800000002</v>
      </c>
      <c r="S7304" s="14">
        <f t="shared" ca="1" si="804"/>
        <v>1093363.32</v>
      </c>
      <c r="T7304" s="11" t="s">
        <v>25</v>
      </c>
      <c r="U7304" s="18" t="s">
        <v>26</v>
      </c>
    </row>
    <row r="7305" spans="1:21" ht="15" customHeight="1" x14ac:dyDescent="0.15">
      <c r="A7305" s="10" t="s">
        <v>7353</v>
      </c>
      <c r="B7305" s="11" t="s">
        <v>31</v>
      </c>
      <c r="C7305" s="11" t="s">
        <v>32</v>
      </c>
      <c r="D7305" s="12">
        <v>45890</v>
      </c>
      <c r="E7305" s="11">
        <v>2898</v>
      </c>
      <c r="F7305" s="11" t="s">
        <v>33</v>
      </c>
      <c r="G7305" s="13">
        <v>1421.33</v>
      </c>
      <c r="H7305" s="14">
        <f t="shared" si="798"/>
        <v>4119014.34</v>
      </c>
      <c r="I7305" s="14">
        <f>IF(F7305="GHS",H7305,H7305*Assumptions!$B$4)</f>
        <v>4119014.34</v>
      </c>
      <c r="J7305" s="15" t="str">
        <f>INDEX(Assumptions!$B$8:$B$12,MATCH(B7305,Assumptions!$A$8:$A$12,0))</f>
        <v>Weighted Average</v>
      </c>
      <c r="K7305" s="16">
        <f>G7305/(1-INDEX(Assumptions!$D$8:$D$12,MATCH(B7305,Assumptions!$A$8:$A$12,0)))</f>
        <v>1974.0694444444443</v>
      </c>
      <c r="L7305" s="16">
        <f t="shared" si="799"/>
        <v>42.639899999999997</v>
      </c>
      <c r="M7305" s="16">
        <f t="shared" si="800"/>
        <v>98.703472222222217</v>
      </c>
      <c r="N7305" s="14">
        <f>E7305*(K7305-L7305-M7305)*IF(F7305="GHS",1,Assumptions!$B$4)</f>
        <v>5311240.1573000001</v>
      </c>
      <c r="O7305" s="15">
        <f t="shared" ca="1" si="801"/>
        <v>396</v>
      </c>
      <c r="P7305" s="15" t="str">
        <f t="shared" ca="1" si="802"/>
        <v>365d+</v>
      </c>
      <c r="Q7305" s="17">
        <f ca="1">IF(P7305="0-90d",0,IF(P7305="91-180d",INDEX(Assumptions!$F$8:$F$12,MATCH(B7305,Assumptions!$A$8:$A$12,0)),IF(P7305="181-365d",INDEX(Assumptions!$G$8:$G$12,MATCH(B7305,Assumptions!$A$8:$A$12,0)),INDEX(Assumptions!$H$8:$H$12,MATCH(B7305,Assumptions!$A$8:$A$12,0)))))</f>
        <v>0.6</v>
      </c>
      <c r="R7305" s="14">
        <f t="shared" ca="1" si="803"/>
        <v>2471408.6039999998</v>
      </c>
      <c r="S7305" s="14">
        <f t="shared" ca="1" si="804"/>
        <v>1647605.736</v>
      </c>
      <c r="T7305" s="11" t="s">
        <v>25</v>
      </c>
      <c r="U7305" s="18" t="s">
        <v>36</v>
      </c>
    </row>
    <row r="7306" spans="1:21" ht="15" customHeight="1" x14ac:dyDescent="0.15">
      <c r="A7306" s="10" t="s">
        <v>7354</v>
      </c>
      <c r="B7306" s="11" t="s">
        <v>31</v>
      </c>
      <c r="C7306" s="11" t="s">
        <v>76</v>
      </c>
      <c r="D7306" s="12">
        <v>45781</v>
      </c>
      <c r="E7306" s="11">
        <v>4744</v>
      </c>
      <c r="F7306" s="11" t="s">
        <v>33</v>
      </c>
      <c r="G7306" s="13">
        <v>3751.91</v>
      </c>
      <c r="H7306" s="14">
        <f t="shared" si="798"/>
        <v>17799061.039999999</v>
      </c>
      <c r="I7306" s="14">
        <f>IF(F7306="GHS",H7306,H7306*Assumptions!$B$4)</f>
        <v>17799061.039999999</v>
      </c>
      <c r="J7306" s="15" t="str">
        <f>INDEX(Assumptions!$B$8:$B$12,MATCH(B7306,Assumptions!$A$8:$A$12,0))</f>
        <v>Weighted Average</v>
      </c>
      <c r="K7306" s="16">
        <f>G7306/(1-INDEX(Assumptions!$D$8:$D$12,MATCH(B7306,Assumptions!$A$8:$A$12,0)))</f>
        <v>5210.9861111111113</v>
      </c>
      <c r="L7306" s="16">
        <f t="shared" si="799"/>
        <v>112.5573</v>
      </c>
      <c r="M7306" s="16">
        <f t="shared" si="800"/>
        <v>260.54930555555558</v>
      </c>
      <c r="N7306" s="14">
        <f>E7306*(K7306-L7306-M7306)*IF(F7306="GHS",1,Assumptions!$B$4)</f>
        <v>22950900.374355555</v>
      </c>
      <c r="O7306" s="15">
        <f t="shared" ca="1" si="801"/>
        <v>505</v>
      </c>
      <c r="P7306" s="15" t="str">
        <f t="shared" ca="1" si="802"/>
        <v>365d+</v>
      </c>
      <c r="Q7306" s="17">
        <f ca="1">IF(P7306="0-90d",0,IF(P7306="91-180d",INDEX(Assumptions!$F$8:$F$12,MATCH(B7306,Assumptions!$A$8:$A$12,0)),IF(P7306="181-365d",INDEX(Assumptions!$G$8:$G$12,MATCH(B7306,Assumptions!$A$8:$A$12,0)),INDEX(Assumptions!$H$8:$H$12,MATCH(B7306,Assumptions!$A$8:$A$12,0)))))</f>
        <v>0.6</v>
      </c>
      <c r="R7306" s="14">
        <f t="shared" ca="1" si="803"/>
        <v>10679436.624</v>
      </c>
      <c r="S7306" s="14">
        <f t="shared" ca="1" si="804"/>
        <v>7119624.4159999993</v>
      </c>
      <c r="T7306" s="11" t="s">
        <v>25</v>
      </c>
      <c r="U7306" s="18" t="s">
        <v>26</v>
      </c>
    </row>
    <row r="7307" spans="1:21" ht="15" customHeight="1" x14ac:dyDescent="0.15">
      <c r="A7307" s="10" t="s">
        <v>7355</v>
      </c>
      <c r="B7307" s="11" t="s">
        <v>41</v>
      </c>
      <c r="C7307" s="11" t="s">
        <v>115</v>
      </c>
      <c r="D7307" s="12">
        <v>45876</v>
      </c>
      <c r="E7307" s="11">
        <v>145</v>
      </c>
      <c r="F7307" s="11" t="s">
        <v>33</v>
      </c>
      <c r="G7307" s="13">
        <v>561.47</v>
      </c>
      <c r="H7307" s="14">
        <f t="shared" si="798"/>
        <v>81413.150000000009</v>
      </c>
      <c r="I7307" s="14">
        <f>IF(F7307="GHS",H7307,H7307*Assumptions!$B$4)</f>
        <v>81413.150000000009</v>
      </c>
      <c r="J7307" s="15" t="str">
        <f>INDEX(Assumptions!$B$8:$B$12,MATCH(B7307,Assumptions!$A$8:$A$12,0))</f>
        <v>Weighted Average</v>
      </c>
      <c r="K7307" s="16">
        <f>G7307/(1-INDEX(Assumptions!$D$8:$D$12,MATCH(B7307,Assumptions!$A$8:$A$12,0)))</f>
        <v>863.80000000000007</v>
      </c>
      <c r="L7307" s="16">
        <f t="shared" si="799"/>
        <v>16.844100000000001</v>
      </c>
      <c r="M7307" s="16">
        <f t="shared" si="800"/>
        <v>43.190000000000005</v>
      </c>
      <c r="N7307" s="14">
        <f>E7307*(K7307-L7307-M7307)*IF(F7307="GHS",1,Assumptions!$B$4)</f>
        <v>116546.0555</v>
      </c>
      <c r="O7307" s="15">
        <f t="shared" ca="1" si="801"/>
        <v>410</v>
      </c>
      <c r="P7307" s="15" t="str">
        <f t="shared" ca="1" si="802"/>
        <v>365d+</v>
      </c>
      <c r="Q7307" s="17">
        <f ca="1">IF(P7307="0-90d",0,IF(P7307="91-180d",INDEX(Assumptions!$F$8:$F$12,MATCH(B7307,Assumptions!$A$8:$A$12,0)),IF(P7307="181-365d",INDEX(Assumptions!$G$8:$G$12,MATCH(B7307,Assumptions!$A$8:$A$12,0)),INDEX(Assumptions!$H$8:$H$12,MATCH(B7307,Assumptions!$A$8:$A$12,0)))))</f>
        <v>0.8</v>
      </c>
      <c r="R7307" s="14">
        <f t="shared" ca="1" si="803"/>
        <v>65130.520000000011</v>
      </c>
      <c r="S7307" s="14">
        <f t="shared" ca="1" si="804"/>
        <v>16282.629999999997</v>
      </c>
      <c r="T7307" s="11" t="s">
        <v>25</v>
      </c>
      <c r="U7307" s="18" t="s">
        <v>26</v>
      </c>
    </row>
    <row r="7308" spans="1:21" ht="15" customHeight="1" x14ac:dyDescent="0.15">
      <c r="A7308" s="10" t="s">
        <v>7356</v>
      </c>
      <c r="B7308" s="11" t="s">
        <v>22</v>
      </c>
      <c r="C7308" s="11" t="s">
        <v>81</v>
      </c>
      <c r="D7308" s="12">
        <v>46188</v>
      </c>
      <c r="E7308" s="11">
        <v>4845</v>
      </c>
      <c r="F7308" s="11" t="s">
        <v>24</v>
      </c>
      <c r="G7308" s="13">
        <v>26925.79</v>
      </c>
      <c r="H7308" s="14">
        <f t="shared" si="798"/>
        <v>130455452.55</v>
      </c>
      <c r="I7308" s="14">
        <f>IF(F7308="GHS",H7308,H7308*Assumptions!$B$4)</f>
        <v>1408918887.54</v>
      </c>
      <c r="J7308" s="15" t="str">
        <f>INDEX(Assumptions!$B$8:$B$12,MATCH(B7308,Assumptions!$A$8:$A$12,0))</f>
        <v>FIFO</v>
      </c>
      <c r="K7308" s="16">
        <f>G7308/(1-INDEX(Assumptions!$D$8:$D$12,MATCH(B7308,Assumptions!$A$8:$A$12,0)))</f>
        <v>32836.329268292684</v>
      </c>
      <c r="L7308" s="16">
        <f t="shared" si="799"/>
        <v>807.77369999999996</v>
      </c>
      <c r="M7308" s="16">
        <f t="shared" si="800"/>
        <v>1641.8164634146342</v>
      </c>
      <c r="N7308" s="14">
        <f>E7308*(K7308-L7308-M7308)*IF(F7308="GHS",1,Assumptions!$B$4)</f>
        <v>1590016510.4018488</v>
      </c>
      <c r="O7308" s="15">
        <f t="shared" ca="1" si="801"/>
        <v>98</v>
      </c>
      <c r="P7308" s="15" t="str">
        <f t="shared" ca="1" si="802"/>
        <v>91-180d</v>
      </c>
      <c r="Q7308" s="17">
        <f ca="1">IF(P7308="0-90d",0,IF(P7308="91-180d",INDEX(Assumptions!$F$8:$F$12,MATCH(B7308,Assumptions!$A$8:$A$12,0)),IF(P7308="181-365d",INDEX(Assumptions!$G$8:$G$12,MATCH(B7308,Assumptions!$A$8:$A$12,0)),INDEX(Assumptions!$H$8:$H$12,MATCH(B7308,Assumptions!$A$8:$A$12,0)))))</f>
        <v>0.03</v>
      </c>
      <c r="R7308" s="14">
        <f t="shared" ca="1" si="803"/>
        <v>42267566.626199998</v>
      </c>
      <c r="S7308" s="14">
        <f t="shared" ca="1" si="804"/>
        <v>1366651320.9138</v>
      </c>
      <c r="T7308" s="11" t="s">
        <v>25</v>
      </c>
      <c r="U7308" s="18" t="s">
        <v>36</v>
      </c>
    </row>
    <row r="7309" spans="1:21" ht="15" customHeight="1" x14ac:dyDescent="0.15">
      <c r="A7309" s="10" t="s">
        <v>7357</v>
      </c>
      <c r="B7309" s="11" t="s">
        <v>31</v>
      </c>
      <c r="C7309" s="11" t="s">
        <v>63</v>
      </c>
      <c r="D7309" s="12">
        <v>45770</v>
      </c>
      <c r="E7309" s="11">
        <v>1861</v>
      </c>
      <c r="F7309" s="11" t="s">
        <v>33</v>
      </c>
      <c r="G7309" s="13">
        <v>1545.83</v>
      </c>
      <c r="H7309" s="14">
        <f t="shared" si="798"/>
        <v>2876789.63</v>
      </c>
      <c r="I7309" s="14">
        <f>IF(F7309="GHS",H7309,H7309*Assumptions!$B$4)</f>
        <v>2876789.63</v>
      </c>
      <c r="J7309" s="15" t="str">
        <f>INDEX(Assumptions!$B$8:$B$12,MATCH(B7309,Assumptions!$A$8:$A$12,0))</f>
        <v>Weighted Average</v>
      </c>
      <c r="K7309" s="16">
        <f>G7309/(1-INDEX(Assumptions!$D$8:$D$12,MATCH(B7309,Assumptions!$A$8:$A$12,0)))</f>
        <v>2146.9861111111113</v>
      </c>
      <c r="L7309" s="16">
        <f t="shared" si="799"/>
        <v>46.374899999999997</v>
      </c>
      <c r="M7309" s="16">
        <f t="shared" si="800"/>
        <v>107.34930555555557</v>
      </c>
      <c r="N7309" s="14">
        <f>E7309*(K7309-L7309-M7309)*IF(F7309="GHS",1,Assumptions!$B$4)</f>
        <v>3709460.4062388898</v>
      </c>
      <c r="O7309" s="15">
        <f t="shared" ca="1" si="801"/>
        <v>516</v>
      </c>
      <c r="P7309" s="15" t="str">
        <f t="shared" ca="1" si="802"/>
        <v>365d+</v>
      </c>
      <c r="Q7309" s="17">
        <f ca="1">IF(P7309="0-90d",0,IF(P7309="91-180d",INDEX(Assumptions!$F$8:$F$12,MATCH(B7309,Assumptions!$A$8:$A$12,0)),IF(P7309="181-365d",INDEX(Assumptions!$G$8:$G$12,MATCH(B7309,Assumptions!$A$8:$A$12,0)),INDEX(Assumptions!$H$8:$H$12,MATCH(B7309,Assumptions!$A$8:$A$12,0)))))</f>
        <v>0.6</v>
      </c>
      <c r="R7309" s="14">
        <f t="shared" ca="1" si="803"/>
        <v>1726073.7779999999</v>
      </c>
      <c r="S7309" s="14">
        <f t="shared" si="804"/>
        <v>0</v>
      </c>
      <c r="T7309" s="11" t="s">
        <v>39</v>
      </c>
      <c r="U7309" s="18" t="s">
        <v>26</v>
      </c>
    </row>
    <row r="7310" spans="1:21" ht="15" customHeight="1" x14ac:dyDescent="0.15">
      <c r="A7310" s="10" t="s">
        <v>7358</v>
      </c>
      <c r="B7310" s="11" t="s">
        <v>46</v>
      </c>
      <c r="C7310" s="11" t="s">
        <v>119</v>
      </c>
      <c r="D7310" s="12">
        <v>45973</v>
      </c>
      <c r="E7310" s="11">
        <v>4168</v>
      </c>
      <c r="F7310" s="11" t="s">
        <v>33</v>
      </c>
      <c r="G7310" s="13">
        <v>1058622.1299999999</v>
      </c>
      <c r="H7310" s="14">
        <f t="shared" si="798"/>
        <v>4412337037.8399992</v>
      </c>
      <c r="I7310" s="14">
        <f>IF(F7310="GHS",H7310,H7310*Assumptions!$B$4)</f>
        <v>4412337037.8399992</v>
      </c>
      <c r="J7310" s="15" t="str">
        <f>INDEX(Assumptions!$B$8:$B$12,MATCH(B7310,Assumptions!$A$8:$A$12,0))</f>
        <v>Specific Identification</v>
      </c>
      <c r="K7310" s="16">
        <f>G7310/(1-INDEX(Assumptions!$D$8:$D$12,MATCH(B7310,Assumptions!$A$8:$A$12,0)))</f>
        <v>1357207.8589743588</v>
      </c>
      <c r="L7310" s="16">
        <f t="shared" si="799"/>
        <v>31758.663899999996</v>
      </c>
      <c r="M7310" s="16">
        <f t="shared" si="800"/>
        <v>67860.392948717941</v>
      </c>
      <c r="N7310" s="14">
        <f>E7310*(K7310-L7310-M7310)*IF(F7310="GHS",1,Assumptions!$B$4)</f>
        <v>5241630127.2596703</v>
      </c>
      <c r="O7310" s="15">
        <f t="shared" ca="1" si="801"/>
        <v>313</v>
      </c>
      <c r="P7310" s="15" t="str">
        <f t="shared" ca="1" si="802"/>
        <v>181-365d</v>
      </c>
      <c r="Q7310" s="17">
        <f ca="1">IF(P7310="0-90d",0,IF(P7310="91-180d",INDEX(Assumptions!$F$8:$F$12,MATCH(B7310,Assumptions!$A$8:$A$12,0)),IF(P7310="181-365d",INDEX(Assumptions!$G$8:$G$12,MATCH(B7310,Assumptions!$A$8:$A$12,0)),INDEX(Assumptions!$H$8:$H$12,MATCH(B7310,Assumptions!$A$8:$A$12,0)))))</f>
        <v>0.05</v>
      </c>
      <c r="R7310" s="14">
        <f t="shared" ca="1" si="803"/>
        <v>220616851.89199996</v>
      </c>
      <c r="S7310" s="14">
        <f t="shared" ca="1" si="804"/>
        <v>4191720185.947999</v>
      </c>
      <c r="T7310" s="11" t="s">
        <v>25</v>
      </c>
      <c r="U7310" s="18" t="s">
        <v>26</v>
      </c>
    </row>
    <row r="7311" spans="1:21" ht="15" customHeight="1" x14ac:dyDescent="0.15">
      <c r="A7311" s="10" t="s">
        <v>7359</v>
      </c>
      <c r="B7311" s="11" t="s">
        <v>31</v>
      </c>
      <c r="C7311" s="11" t="s">
        <v>76</v>
      </c>
      <c r="D7311" s="12">
        <v>46086</v>
      </c>
      <c r="E7311" s="11">
        <v>3239</v>
      </c>
      <c r="F7311" s="11" t="s">
        <v>33</v>
      </c>
      <c r="G7311" s="13">
        <v>2985.13</v>
      </c>
      <c r="H7311" s="14">
        <f t="shared" si="798"/>
        <v>9668836.0700000003</v>
      </c>
      <c r="I7311" s="14">
        <f>IF(F7311="GHS",H7311,H7311*Assumptions!$B$4)</f>
        <v>9668836.0700000003</v>
      </c>
      <c r="J7311" s="15" t="str">
        <f>INDEX(Assumptions!$B$8:$B$12,MATCH(B7311,Assumptions!$A$8:$A$12,0))</f>
        <v>Weighted Average</v>
      </c>
      <c r="K7311" s="16">
        <f>G7311/(1-INDEX(Assumptions!$D$8:$D$12,MATCH(B7311,Assumptions!$A$8:$A$12,0)))</f>
        <v>4146.0138888888896</v>
      </c>
      <c r="L7311" s="16">
        <f t="shared" si="799"/>
        <v>89.553899999999999</v>
      </c>
      <c r="M7311" s="16">
        <f t="shared" si="800"/>
        <v>207.3006944444445</v>
      </c>
      <c r="N7311" s="14">
        <f>E7311*(K7311-L7311-M7311)*IF(F7311="GHS",1,Assumptions!$B$4)</f>
        <v>12467426.954705557</v>
      </c>
      <c r="O7311" s="15">
        <f t="shared" ca="1" si="801"/>
        <v>200</v>
      </c>
      <c r="P7311" s="15" t="str">
        <f t="shared" ca="1" si="802"/>
        <v>181-365d</v>
      </c>
      <c r="Q7311" s="17">
        <f ca="1">IF(P7311="0-90d",0,IF(P7311="91-180d",INDEX(Assumptions!$F$8:$F$12,MATCH(B7311,Assumptions!$A$8:$A$12,0)),IF(P7311="181-365d",INDEX(Assumptions!$G$8:$G$12,MATCH(B7311,Assumptions!$A$8:$A$12,0)),INDEX(Assumptions!$H$8:$H$12,MATCH(B7311,Assumptions!$A$8:$A$12,0)))))</f>
        <v>0.2</v>
      </c>
      <c r="R7311" s="14">
        <f t="shared" ca="1" si="803"/>
        <v>1933767.2140000002</v>
      </c>
      <c r="S7311" s="14">
        <f t="shared" ca="1" si="804"/>
        <v>7735068.8560000006</v>
      </c>
      <c r="T7311" s="11" t="s">
        <v>25</v>
      </c>
      <c r="U7311" s="18" t="s">
        <v>26</v>
      </c>
    </row>
    <row r="7312" spans="1:21" ht="15" customHeight="1" x14ac:dyDescent="0.15">
      <c r="A7312" s="10" t="s">
        <v>7360</v>
      </c>
      <c r="B7312" s="11" t="s">
        <v>28</v>
      </c>
      <c r="C7312" s="11" t="s">
        <v>35</v>
      </c>
      <c r="D7312" s="12">
        <v>45846</v>
      </c>
      <c r="E7312" s="11">
        <v>4518</v>
      </c>
      <c r="F7312" s="11" t="s">
        <v>24</v>
      </c>
      <c r="G7312" s="13">
        <v>5127.01</v>
      </c>
      <c r="H7312" s="14">
        <f t="shared" si="798"/>
        <v>23163831.18</v>
      </c>
      <c r="I7312" s="14">
        <f>IF(F7312="GHS",H7312,H7312*Assumptions!$B$4)</f>
        <v>250169376.74400002</v>
      </c>
      <c r="J7312" s="15" t="str">
        <f>INDEX(Assumptions!$B$8:$B$12,MATCH(B7312,Assumptions!$A$8:$A$12,0))</f>
        <v>Fair Value Less Costs to Sell</v>
      </c>
      <c r="K7312" s="16">
        <f>G7312/(1-INDEX(Assumptions!$D$8:$D$12,MATCH(B7312,Assumptions!$A$8:$A$12,0)))</f>
        <v>5826.1477272727279</v>
      </c>
      <c r="L7312" s="16">
        <f t="shared" si="799"/>
        <v>153.81030000000001</v>
      </c>
      <c r="M7312" s="16">
        <f t="shared" si="800"/>
        <v>291.3073863636364</v>
      </c>
      <c r="N7312" s="14">
        <f>E7312*(K7312-L7312-M7312)*IF(F7312="GHS",1,Assumptions!$B$4)</f>
        <v>262564132.22813457</v>
      </c>
      <c r="O7312" s="15">
        <f t="shared" ca="1" si="801"/>
        <v>440</v>
      </c>
      <c r="P7312" s="15" t="str">
        <f t="shared" ca="1" si="802"/>
        <v>365d+</v>
      </c>
      <c r="Q7312" s="17">
        <f ca="1">IF(P7312="0-90d",0,IF(P7312="91-180d",INDEX(Assumptions!$F$8:$F$12,MATCH(B7312,Assumptions!$A$8:$A$12,0)),IF(P7312="181-365d",INDEX(Assumptions!$G$8:$G$12,MATCH(B7312,Assumptions!$A$8:$A$12,0)),INDEX(Assumptions!$H$8:$H$12,MATCH(B7312,Assumptions!$A$8:$A$12,0)))))</f>
        <v>0.4</v>
      </c>
      <c r="R7312" s="14">
        <f t="shared" ca="1" si="803"/>
        <v>100067750.69760001</v>
      </c>
      <c r="S7312" s="14">
        <f t="shared" ca="1" si="804"/>
        <v>150101626.04640001</v>
      </c>
      <c r="T7312" s="11" t="s">
        <v>25</v>
      </c>
      <c r="U7312" s="18" t="s">
        <v>26</v>
      </c>
    </row>
    <row r="7313" spans="1:21" ht="15" customHeight="1" x14ac:dyDescent="0.15">
      <c r="A7313" s="10" t="s">
        <v>7361</v>
      </c>
      <c r="B7313" s="11" t="s">
        <v>41</v>
      </c>
      <c r="C7313" s="11" t="s">
        <v>115</v>
      </c>
      <c r="D7313" s="12">
        <v>46092</v>
      </c>
      <c r="E7313" s="11">
        <v>1431</v>
      </c>
      <c r="F7313" s="11" t="s">
        <v>33</v>
      </c>
      <c r="G7313" s="13">
        <v>680.29</v>
      </c>
      <c r="H7313" s="14">
        <f t="shared" si="798"/>
        <v>973494.99</v>
      </c>
      <c r="I7313" s="14">
        <f>IF(F7313="GHS",H7313,H7313*Assumptions!$B$4)</f>
        <v>973494.99</v>
      </c>
      <c r="J7313" s="15" t="str">
        <f>INDEX(Assumptions!$B$8:$B$12,MATCH(B7313,Assumptions!$A$8:$A$12,0))</f>
        <v>Weighted Average</v>
      </c>
      <c r="K7313" s="16">
        <f>G7313/(1-INDEX(Assumptions!$D$8:$D$12,MATCH(B7313,Assumptions!$A$8:$A$12,0)))</f>
        <v>1046.5999999999999</v>
      </c>
      <c r="L7313" s="16">
        <f t="shared" si="799"/>
        <v>20.4087</v>
      </c>
      <c r="M7313" s="16">
        <f t="shared" si="800"/>
        <v>52.33</v>
      </c>
      <c r="N7313" s="14">
        <f>E7313*(K7313-L7313-M7313)*IF(F7313="GHS",1,Assumptions!$B$4)</f>
        <v>1393595.5203</v>
      </c>
      <c r="O7313" s="15">
        <f t="shared" ca="1" si="801"/>
        <v>194</v>
      </c>
      <c r="P7313" s="15" t="str">
        <f t="shared" ca="1" si="802"/>
        <v>181-365d</v>
      </c>
      <c r="Q7313" s="17">
        <f ca="1">IF(P7313="0-90d",0,IF(P7313="91-180d",INDEX(Assumptions!$F$8:$F$12,MATCH(B7313,Assumptions!$A$8:$A$12,0)),IF(P7313="181-365d",INDEX(Assumptions!$G$8:$G$12,MATCH(B7313,Assumptions!$A$8:$A$12,0)),INDEX(Assumptions!$H$8:$H$12,MATCH(B7313,Assumptions!$A$8:$A$12,0)))))</f>
        <v>0.35</v>
      </c>
      <c r="R7313" s="14">
        <f t="shared" ca="1" si="803"/>
        <v>340723.24649999995</v>
      </c>
      <c r="S7313" s="14">
        <f t="shared" ca="1" si="804"/>
        <v>632771.7435000001</v>
      </c>
      <c r="T7313" s="11" t="s">
        <v>25</v>
      </c>
      <c r="U7313" s="18" t="s">
        <v>26</v>
      </c>
    </row>
    <row r="7314" spans="1:21" ht="15" customHeight="1" x14ac:dyDescent="0.15">
      <c r="A7314" s="10" t="s">
        <v>7362</v>
      </c>
      <c r="B7314" s="11" t="s">
        <v>41</v>
      </c>
      <c r="C7314" s="11" t="s">
        <v>49</v>
      </c>
      <c r="D7314" s="12">
        <v>45816</v>
      </c>
      <c r="E7314" s="11">
        <v>2460</v>
      </c>
      <c r="F7314" s="11" t="s">
        <v>33</v>
      </c>
      <c r="G7314" s="13">
        <v>228.09</v>
      </c>
      <c r="H7314" s="14">
        <f t="shared" si="798"/>
        <v>561101.4</v>
      </c>
      <c r="I7314" s="14">
        <f>IF(F7314="GHS",H7314,H7314*Assumptions!$B$4)</f>
        <v>561101.4</v>
      </c>
      <c r="J7314" s="15" t="str">
        <f>INDEX(Assumptions!$B$8:$B$12,MATCH(B7314,Assumptions!$A$8:$A$12,0))</f>
        <v>Weighted Average</v>
      </c>
      <c r="K7314" s="16">
        <f>G7314/(1-INDEX(Assumptions!$D$8:$D$12,MATCH(B7314,Assumptions!$A$8:$A$12,0)))</f>
        <v>350.90769230769229</v>
      </c>
      <c r="L7314" s="16">
        <f t="shared" si="799"/>
        <v>6.8426999999999998</v>
      </c>
      <c r="M7314" s="16">
        <f t="shared" si="800"/>
        <v>17.545384615384616</v>
      </c>
      <c r="N7314" s="14">
        <f>E7314*(K7314-L7314-M7314)*IF(F7314="GHS",1,Assumptions!$B$4)</f>
        <v>803238.23492307693</v>
      </c>
      <c r="O7314" s="15">
        <f t="shared" ca="1" si="801"/>
        <v>470</v>
      </c>
      <c r="P7314" s="15" t="str">
        <f t="shared" ca="1" si="802"/>
        <v>365d+</v>
      </c>
      <c r="Q7314" s="17">
        <f ca="1">IF(P7314="0-90d",0,IF(P7314="91-180d",INDEX(Assumptions!$F$8:$F$12,MATCH(B7314,Assumptions!$A$8:$A$12,0)),IF(P7314="181-365d",INDEX(Assumptions!$G$8:$G$12,MATCH(B7314,Assumptions!$A$8:$A$12,0)),INDEX(Assumptions!$H$8:$H$12,MATCH(B7314,Assumptions!$A$8:$A$12,0)))))</f>
        <v>0.8</v>
      </c>
      <c r="R7314" s="14">
        <f t="shared" ca="1" si="803"/>
        <v>448881.12000000005</v>
      </c>
      <c r="S7314" s="14">
        <f t="shared" ca="1" si="804"/>
        <v>112220.27999999997</v>
      </c>
      <c r="T7314" s="11" t="s">
        <v>25</v>
      </c>
      <c r="U7314" s="18" t="s">
        <v>26</v>
      </c>
    </row>
    <row r="7315" spans="1:21" ht="15" customHeight="1" x14ac:dyDescent="0.15">
      <c r="A7315" s="10" t="s">
        <v>7363</v>
      </c>
      <c r="B7315" s="11" t="s">
        <v>31</v>
      </c>
      <c r="C7315" s="11" t="s">
        <v>32</v>
      </c>
      <c r="D7315" s="12">
        <v>46202</v>
      </c>
      <c r="E7315" s="11">
        <v>574</v>
      </c>
      <c r="F7315" s="11" t="s">
        <v>33</v>
      </c>
      <c r="G7315" s="13">
        <v>2842.6</v>
      </c>
      <c r="H7315" s="14">
        <f t="shared" si="798"/>
        <v>1631652.4</v>
      </c>
      <c r="I7315" s="14">
        <f>IF(F7315="GHS",H7315,H7315*Assumptions!$B$4)</f>
        <v>1631652.4</v>
      </c>
      <c r="J7315" s="15" t="str">
        <f>INDEX(Assumptions!$B$8:$B$12,MATCH(B7315,Assumptions!$A$8:$A$12,0))</f>
        <v>Weighted Average</v>
      </c>
      <c r="K7315" s="16">
        <f>G7315/(1-INDEX(Assumptions!$D$8:$D$12,MATCH(B7315,Assumptions!$A$8:$A$12,0)))</f>
        <v>3948.0555555555557</v>
      </c>
      <c r="L7315" s="16">
        <f t="shared" si="799"/>
        <v>85.277999999999992</v>
      </c>
      <c r="M7315" s="16">
        <f t="shared" si="800"/>
        <v>197.4027777777778</v>
      </c>
      <c r="N7315" s="14">
        <f>E7315*(K7315-L7315-M7315)*IF(F7315="GHS",1,Assumptions!$B$4)</f>
        <v>2103925.1224444448</v>
      </c>
      <c r="O7315" s="15">
        <f t="shared" ca="1" si="801"/>
        <v>84</v>
      </c>
      <c r="P7315" s="15" t="str">
        <f t="shared" ca="1" si="802"/>
        <v>0-90d</v>
      </c>
      <c r="Q7315" s="17">
        <f ca="1">IF(P7315="0-90d",0,IF(P7315="91-180d",INDEX(Assumptions!$F$8:$F$12,MATCH(B7315,Assumptions!$A$8:$A$12,0)),IF(P7315="181-365d",INDEX(Assumptions!$G$8:$G$12,MATCH(B7315,Assumptions!$A$8:$A$12,0)),INDEX(Assumptions!$H$8:$H$12,MATCH(B7315,Assumptions!$A$8:$A$12,0)))))</f>
        <v>0</v>
      </c>
      <c r="R7315" s="14">
        <f t="shared" ca="1" si="803"/>
        <v>0</v>
      </c>
      <c r="S7315" s="14">
        <f t="shared" ca="1" si="804"/>
        <v>1631652.4</v>
      </c>
      <c r="T7315" s="11" t="s">
        <v>25</v>
      </c>
      <c r="U7315" s="18" t="s">
        <v>36</v>
      </c>
    </row>
    <row r="7316" spans="1:21" ht="15" customHeight="1" x14ac:dyDescent="0.15">
      <c r="A7316" s="10" t="s">
        <v>7364</v>
      </c>
      <c r="B7316" s="11" t="s">
        <v>31</v>
      </c>
      <c r="C7316" s="11" t="s">
        <v>32</v>
      </c>
      <c r="D7316" s="12">
        <v>46034</v>
      </c>
      <c r="E7316" s="11">
        <v>4927</v>
      </c>
      <c r="F7316" s="11" t="s">
        <v>33</v>
      </c>
      <c r="G7316" s="13">
        <v>4886.75</v>
      </c>
      <c r="H7316" s="14">
        <f t="shared" si="798"/>
        <v>24077017.25</v>
      </c>
      <c r="I7316" s="14">
        <f>IF(F7316="GHS",H7316,H7316*Assumptions!$B$4)</f>
        <v>24077017.25</v>
      </c>
      <c r="J7316" s="15" t="str">
        <f>INDEX(Assumptions!$B$8:$B$12,MATCH(B7316,Assumptions!$A$8:$A$12,0))</f>
        <v>Weighted Average</v>
      </c>
      <c r="K7316" s="16">
        <f>G7316/(1-INDEX(Assumptions!$D$8:$D$12,MATCH(B7316,Assumptions!$A$8:$A$12,0)))</f>
        <v>6787.1527777777783</v>
      </c>
      <c r="L7316" s="16">
        <f t="shared" si="799"/>
        <v>146.60249999999999</v>
      </c>
      <c r="M7316" s="16">
        <f t="shared" si="800"/>
        <v>339.35763888888891</v>
      </c>
      <c r="N7316" s="14">
        <f>E7316*(K7316-L7316-M7316)*IF(F7316="GHS",1,Assumptions!$B$4)</f>
        <v>31045976.131805558</v>
      </c>
      <c r="O7316" s="15">
        <f t="shared" ca="1" si="801"/>
        <v>252</v>
      </c>
      <c r="P7316" s="15" t="str">
        <f t="shared" ca="1" si="802"/>
        <v>181-365d</v>
      </c>
      <c r="Q7316" s="17">
        <f ca="1">IF(P7316="0-90d",0,IF(P7316="91-180d",INDEX(Assumptions!$F$8:$F$12,MATCH(B7316,Assumptions!$A$8:$A$12,0)),IF(P7316="181-365d",INDEX(Assumptions!$G$8:$G$12,MATCH(B7316,Assumptions!$A$8:$A$12,0)),INDEX(Assumptions!$H$8:$H$12,MATCH(B7316,Assumptions!$A$8:$A$12,0)))))</f>
        <v>0.2</v>
      </c>
      <c r="R7316" s="14">
        <f t="shared" ca="1" si="803"/>
        <v>4815403.45</v>
      </c>
      <c r="S7316" s="14">
        <f t="shared" ca="1" si="804"/>
        <v>19261613.800000001</v>
      </c>
      <c r="T7316" s="11" t="s">
        <v>25</v>
      </c>
      <c r="U7316" s="18" t="s">
        <v>26</v>
      </c>
    </row>
    <row r="7317" spans="1:21" ht="15" customHeight="1" x14ac:dyDescent="0.15">
      <c r="A7317" s="10" t="s">
        <v>7365</v>
      </c>
      <c r="B7317" s="11" t="s">
        <v>46</v>
      </c>
      <c r="C7317" s="11" t="s">
        <v>52</v>
      </c>
      <c r="D7317" s="12">
        <v>46028</v>
      </c>
      <c r="E7317" s="11">
        <v>1392</v>
      </c>
      <c r="F7317" s="11" t="s">
        <v>33</v>
      </c>
      <c r="G7317" s="13">
        <v>622004.24</v>
      </c>
      <c r="H7317" s="14">
        <f t="shared" si="798"/>
        <v>865829902.08000004</v>
      </c>
      <c r="I7317" s="14">
        <f>IF(F7317="GHS",H7317,H7317*Assumptions!$B$4)</f>
        <v>865829902.08000004</v>
      </c>
      <c r="J7317" s="15" t="str">
        <f>INDEX(Assumptions!$B$8:$B$12,MATCH(B7317,Assumptions!$A$8:$A$12,0))</f>
        <v>Specific Identification</v>
      </c>
      <c r="K7317" s="16">
        <f>G7317/(1-INDEX(Assumptions!$D$8:$D$12,MATCH(B7317,Assumptions!$A$8:$A$12,0)))</f>
        <v>797441.33333333326</v>
      </c>
      <c r="L7317" s="16">
        <f t="shared" si="799"/>
        <v>18660.127199999999</v>
      </c>
      <c r="M7317" s="16">
        <f t="shared" si="800"/>
        <v>39872.066666666666</v>
      </c>
      <c r="N7317" s="14">
        <f>E7317*(K7317-L7317-M7317)*IF(F7317="GHS",1,Assumptions!$B$4)</f>
        <v>1028561522.1375999</v>
      </c>
      <c r="O7317" s="15">
        <f t="shared" ca="1" si="801"/>
        <v>258</v>
      </c>
      <c r="P7317" s="15" t="str">
        <f t="shared" ca="1" si="802"/>
        <v>181-365d</v>
      </c>
      <c r="Q7317" s="17">
        <f ca="1">IF(P7317="0-90d",0,IF(P7317="91-180d",INDEX(Assumptions!$F$8:$F$12,MATCH(B7317,Assumptions!$A$8:$A$12,0)),IF(P7317="181-365d",INDEX(Assumptions!$G$8:$G$12,MATCH(B7317,Assumptions!$A$8:$A$12,0)),INDEX(Assumptions!$H$8:$H$12,MATCH(B7317,Assumptions!$A$8:$A$12,0)))))</f>
        <v>0.05</v>
      </c>
      <c r="R7317" s="14">
        <f t="shared" ca="1" si="803"/>
        <v>43291495.104000002</v>
      </c>
      <c r="S7317" s="14">
        <f t="shared" ca="1" si="804"/>
        <v>822538406.97600007</v>
      </c>
      <c r="T7317" s="11" t="s">
        <v>25</v>
      </c>
      <c r="U7317" s="18" t="s">
        <v>26</v>
      </c>
    </row>
    <row r="7318" spans="1:21" ht="15" customHeight="1" x14ac:dyDescent="0.15">
      <c r="A7318" s="10" t="s">
        <v>7366</v>
      </c>
      <c r="B7318" s="11" t="s">
        <v>41</v>
      </c>
      <c r="C7318" s="11" t="s">
        <v>44</v>
      </c>
      <c r="D7318" s="12">
        <v>45954</v>
      </c>
      <c r="E7318" s="11">
        <v>1156</v>
      </c>
      <c r="F7318" s="11" t="s">
        <v>33</v>
      </c>
      <c r="G7318" s="13">
        <v>157.36000000000001</v>
      </c>
      <c r="H7318" s="14">
        <f t="shared" si="798"/>
        <v>181908.16</v>
      </c>
      <c r="I7318" s="14">
        <f>IF(F7318="GHS",H7318,H7318*Assumptions!$B$4)</f>
        <v>181908.16</v>
      </c>
      <c r="J7318" s="15" t="str">
        <f>INDEX(Assumptions!$B$8:$B$12,MATCH(B7318,Assumptions!$A$8:$A$12,0))</f>
        <v>Weighted Average</v>
      </c>
      <c r="K7318" s="16">
        <f>G7318/(1-INDEX(Assumptions!$D$8:$D$12,MATCH(B7318,Assumptions!$A$8:$A$12,0)))</f>
        <v>242.09230769230771</v>
      </c>
      <c r="L7318" s="16">
        <f t="shared" si="799"/>
        <v>4.7208000000000006</v>
      </c>
      <c r="M7318" s="16">
        <f t="shared" si="800"/>
        <v>12.104615384615386</v>
      </c>
      <c r="N7318" s="14">
        <f>E7318*(K7318-L7318-M7318)*IF(F7318="GHS",1,Assumptions!$B$4)</f>
        <v>260408.52750769234</v>
      </c>
      <c r="O7318" s="15">
        <f t="shared" ca="1" si="801"/>
        <v>332</v>
      </c>
      <c r="P7318" s="15" t="str">
        <f t="shared" ca="1" si="802"/>
        <v>181-365d</v>
      </c>
      <c r="Q7318" s="17">
        <f ca="1">IF(P7318="0-90d",0,IF(P7318="91-180d",INDEX(Assumptions!$F$8:$F$12,MATCH(B7318,Assumptions!$A$8:$A$12,0)),IF(P7318="181-365d",INDEX(Assumptions!$G$8:$G$12,MATCH(B7318,Assumptions!$A$8:$A$12,0)),INDEX(Assumptions!$H$8:$H$12,MATCH(B7318,Assumptions!$A$8:$A$12,0)))))</f>
        <v>0.35</v>
      </c>
      <c r="R7318" s="14">
        <f t="shared" ca="1" si="803"/>
        <v>63667.856</v>
      </c>
      <c r="S7318" s="14">
        <f t="shared" ca="1" si="804"/>
        <v>118240.304</v>
      </c>
      <c r="T7318" s="11" t="s">
        <v>25</v>
      </c>
      <c r="U7318" s="18" t="s">
        <v>26</v>
      </c>
    </row>
    <row r="7319" spans="1:21" ht="15" customHeight="1" x14ac:dyDescent="0.15">
      <c r="A7319" s="10" t="s">
        <v>7367</v>
      </c>
      <c r="B7319" s="11" t="s">
        <v>28</v>
      </c>
      <c r="C7319" s="11" t="s">
        <v>55</v>
      </c>
      <c r="D7319" s="12">
        <v>45935</v>
      </c>
      <c r="E7319" s="11">
        <v>1761</v>
      </c>
      <c r="F7319" s="11" t="s">
        <v>24</v>
      </c>
      <c r="G7319" s="13">
        <v>4894.3500000000004</v>
      </c>
      <c r="H7319" s="14">
        <f t="shared" si="798"/>
        <v>8618950.3500000015</v>
      </c>
      <c r="I7319" s="14">
        <f>IF(F7319="GHS",H7319,H7319*Assumptions!$B$4)</f>
        <v>93084663.780000016</v>
      </c>
      <c r="J7319" s="15" t="str">
        <f>INDEX(Assumptions!$B$8:$B$12,MATCH(B7319,Assumptions!$A$8:$A$12,0))</f>
        <v>Fair Value Less Costs to Sell</v>
      </c>
      <c r="K7319" s="16">
        <f>G7319/(1-INDEX(Assumptions!$D$8:$D$12,MATCH(B7319,Assumptions!$A$8:$A$12,0)))</f>
        <v>5561.761363636364</v>
      </c>
      <c r="L7319" s="16">
        <f t="shared" si="799"/>
        <v>146.8305</v>
      </c>
      <c r="M7319" s="16">
        <f t="shared" si="800"/>
        <v>278.08806818181819</v>
      </c>
      <c r="N7319" s="14">
        <f>E7319*(K7319-L7319-M7319)*IF(F7319="GHS",1,Assumptions!$B$4)</f>
        <v>97696585.75819093</v>
      </c>
      <c r="O7319" s="15">
        <f t="shared" ca="1" si="801"/>
        <v>351</v>
      </c>
      <c r="P7319" s="15" t="str">
        <f t="shared" ca="1" si="802"/>
        <v>181-365d</v>
      </c>
      <c r="Q7319" s="17">
        <f ca="1">IF(P7319="0-90d",0,IF(P7319="91-180d",INDEX(Assumptions!$F$8:$F$12,MATCH(B7319,Assumptions!$A$8:$A$12,0)),IF(P7319="181-365d",INDEX(Assumptions!$G$8:$G$12,MATCH(B7319,Assumptions!$A$8:$A$12,0)),INDEX(Assumptions!$H$8:$H$12,MATCH(B7319,Assumptions!$A$8:$A$12,0)))))</f>
        <v>0.1</v>
      </c>
      <c r="R7319" s="14">
        <f t="shared" ca="1" si="803"/>
        <v>9308466.3780000024</v>
      </c>
      <c r="S7319" s="14">
        <f t="shared" ca="1" si="804"/>
        <v>83776197.40200001</v>
      </c>
      <c r="T7319" s="11" t="s">
        <v>25</v>
      </c>
      <c r="U7319" s="18" t="s">
        <v>36</v>
      </c>
    </row>
    <row r="7320" spans="1:21" ht="15" customHeight="1" x14ac:dyDescent="0.15">
      <c r="A7320" s="10" t="s">
        <v>7368</v>
      </c>
      <c r="B7320" s="11" t="s">
        <v>28</v>
      </c>
      <c r="C7320" s="11" t="s">
        <v>35</v>
      </c>
      <c r="D7320" s="12">
        <v>46094</v>
      </c>
      <c r="E7320" s="11">
        <v>1182</v>
      </c>
      <c r="F7320" s="11" t="s">
        <v>24</v>
      </c>
      <c r="G7320" s="13">
        <v>7825.38</v>
      </c>
      <c r="H7320" s="14">
        <f t="shared" si="798"/>
        <v>9249599.1600000001</v>
      </c>
      <c r="I7320" s="14">
        <f>IF(F7320="GHS",H7320,H7320*Assumptions!$B$4)</f>
        <v>99895670.928000003</v>
      </c>
      <c r="J7320" s="15" t="str">
        <f>INDEX(Assumptions!$B$8:$B$12,MATCH(B7320,Assumptions!$A$8:$A$12,0))</f>
        <v>Fair Value Less Costs to Sell</v>
      </c>
      <c r="K7320" s="16">
        <f>G7320/(1-INDEX(Assumptions!$D$8:$D$12,MATCH(B7320,Assumptions!$A$8:$A$12,0)))</f>
        <v>8892.4772727272721</v>
      </c>
      <c r="L7320" s="16">
        <f t="shared" si="799"/>
        <v>234.76139999999998</v>
      </c>
      <c r="M7320" s="16">
        <f t="shared" si="800"/>
        <v>444.62386363636364</v>
      </c>
      <c r="N7320" s="14">
        <f>E7320*(K7320-L7320-M7320)*IF(F7320="GHS",1,Assumptions!$B$4)</f>
        <v>104845047.35125093</v>
      </c>
      <c r="O7320" s="15">
        <f t="shared" ca="1" si="801"/>
        <v>192</v>
      </c>
      <c r="P7320" s="15" t="str">
        <f t="shared" ca="1" si="802"/>
        <v>181-365d</v>
      </c>
      <c r="Q7320" s="17">
        <f ca="1">IF(P7320="0-90d",0,IF(P7320="91-180d",INDEX(Assumptions!$F$8:$F$12,MATCH(B7320,Assumptions!$A$8:$A$12,0)),IF(P7320="181-365d",INDEX(Assumptions!$G$8:$G$12,MATCH(B7320,Assumptions!$A$8:$A$12,0)),INDEX(Assumptions!$H$8:$H$12,MATCH(B7320,Assumptions!$A$8:$A$12,0)))))</f>
        <v>0.1</v>
      </c>
      <c r="R7320" s="14">
        <f t="shared" ca="1" si="803"/>
        <v>9989567.0928000007</v>
      </c>
      <c r="S7320" s="14">
        <f t="shared" ca="1" si="804"/>
        <v>89906103.835199997</v>
      </c>
      <c r="T7320" s="11" t="s">
        <v>25</v>
      </c>
      <c r="U7320" s="18" t="s">
        <v>26</v>
      </c>
    </row>
    <row r="7321" spans="1:21" ht="15" customHeight="1" x14ac:dyDescent="0.15">
      <c r="A7321" s="10" t="s">
        <v>7369</v>
      </c>
      <c r="B7321" s="11" t="s">
        <v>22</v>
      </c>
      <c r="C7321" s="11" t="s">
        <v>23</v>
      </c>
      <c r="D7321" s="12">
        <v>45930</v>
      </c>
      <c r="E7321" s="11">
        <v>1096</v>
      </c>
      <c r="F7321" s="11" t="s">
        <v>24</v>
      </c>
      <c r="G7321" s="13">
        <v>19838.52</v>
      </c>
      <c r="H7321" s="14">
        <f t="shared" si="798"/>
        <v>21743017.920000002</v>
      </c>
      <c r="I7321" s="14">
        <f>IF(F7321="GHS",H7321,H7321*Assumptions!$B$4)</f>
        <v>234824593.53600004</v>
      </c>
      <c r="J7321" s="15" t="str">
        <f>INDEX(Assumptions!$B$8:$B$12,MATCH(B7321,Assumptions!$A$8:$A$12,0))</f>
        <v>FIFO</v>
      </c>
      <c r="K7321" s="16">
        <f>G7321/(1-INDEX(Assumptions!$D$8:$D$12,MATCH(B7321,Assumptions!$A$8:$A$12,0)))</f>
        <v>24193.317073170729</v>
      </c>
      <c r="L7321" s="16">
        <f t="shared" si="799"/>
        <v>595.15559999999994</v>
      </c>
      <c r="M7321" s="16">
        <f t="shared" si="800"/>
        <v>1209.6658536585364</v>
      </c>
      <c r="N7321" s="14">
        <f>E7321*(K7321-L7321-M7321)*IF(F7321="GHS",1,Assumptions!$B$4)</f>
        <v>265008144.94904196</v>
      </c>
      <c r="O7321" s="15">
        <f t="shared" ca="1" si="801"/>
        <v>356</v>
      </c>
      <c r="P7321" s="15" t="str">
        <f t="shared" ca="1" si="802"/>
        <v>181-365d</v>
      </c>
      <c r="Q7321" s="17">
        <f ca="1">IF(P7321="0-90d",0,IF(P7321="91-180d",INDEX(Assumptions!$F$8:$F$12,MATCH(B7321,Assumptions!$A$8:$A$12,0)),IF(P7321="181-365d",INDEX(Assumptions!$G$8:$G$12,MATCH(B7321,Assumptions!$A$8:$A$12,0)),INDEX(Assumptions!$H$8:$H$12,MATCH(B7321,Assumptions!$A$8:$A$12,0)))))</f>
        <v>0.15</v>
      </c>
      <c r="R7321" s="14">
        <f t="shared" ca="1" si="803"/>
        <v>35223689.030400008</v>
      </c>
      <c r="S7321" s="14">
        <f t="shared" si="804"/>
        <v>0</v>
      </c>
      <c r="T7321" s="11" t="s">
        <v>39</v>
      </c>
      <c r="U7321" s="18" t="s">
        <v>26</v>
      </c>
    </row>
    <row r="7322" spans="1:21" ht="15" customHeight="1" x14ac:dyDescent="0.15">
      <c r="A7322" s="10" t="s">
        <v>7370</v>
      </c>
      <c r="B7322" s="11" t="s">
        <v>46</v>
      </c>
      <c r="C7322" s="11" t="s">
        <v>119</v>
      </c>
      <c r="D7322" s="12">
        <v>46127</v>
      </c>
      <c r="E7322" s="11">
        <v>2142</v>
      </c>
      <c r="F7322" s="11" t="s">
        <v>33</v>
      </c>
      <c r="G7322" s="13">
        <v>445237.93</v>
      </c>
      <c r="H7322" s="14">
        <f t="shared" si="798"/>
        <v>953699646.05999994</v>
      </c>
      <c r="I7322" s="14">
        <f>IF(F7322="GHS",H7322,H7322*Assumptions!$B$4)</f>
        <v>953699646.05999994</v>
      </c>
      <c r="J7322" s="15" t="str">
        <f>INDEX(Assumptions!$B$8:$B$12,MATCH(B7322,Assumptions!$A$8:$A$12,0))</f>
        <v>Specific Identification</v>
      </c>
      <c r="K7322" s="16">
        <f>G7322/(1-INDEX(Assumptions!$D$8:$D$12,MATCH(B7322,Assumptions!$A$8:$A$12,0)))</f>
        <v>570817.858974359</v>
      </c>
      <c r="L7322" s="16">
        <f t="shared" si="799"/>
        <v>13357.1379</v>
      </c>
      <c r="M7322" s="16">
        <f t="shared" si="800"/>
        <v>28540.892948717952</v>
      </c>
      <c r="N7322" s="14">
        <f>E7322*(K7322-L7322-M7322)*IF(F7322="GHS",1,Assumptions!$B$4)</f>
        <v>1132946271.8451233</v>
      </c>
      <c r="O7322" s="15">
        <f t="shared" ca="1" si="801"/>
        <v>159</v>
      </c>
      <c r="P7322" s="15" t="str">
        <f t="shared" ca="1" si="802"/>
        <v>91-180d</v>
      </c>
      <c r="Q7322" s="17">
        <f ca="1">IF(P7322="0-90d",0,IF(P7322="91-180d",INDEX(Assumptions!$F$8:$F$12,MATCH(B7322,Assumptions!$A$8:$A$12,0)),IF(P7322="181-365d",INDEX(Assumptions!$G$8:$G$12,MATCH(B7322,Assumptions!$A$8:$A$12,0)),INDEX(Assumptions!$H$8:$H$12,MATCH(B7322,Assumptions!$A$8:$A$12,0)))))</f>
        <v>0</v>
      </c>
      <c r="R7322" s="14">
        <f t="shared" ca="1" si="803"/>
        <v>0</v>
      </c>
      <c r="S7322" s="14">
        <f t="shared" ca="1" si="804"/>
        <v>953699646.05999994</v>
      </c>
      <c r="T7322" s="11" t="s">
        <v>25</v>
      </c>
      <c r="U7322" s="18" t="s">
        <v>26</v>
      </c>
    </row>
    <row r="7323" spans="1:21" ht="15" customHeight="1" x14ac:dyDescent="0.15">
      <c r="A7323" s="10" t="s">
        <v>7371</v>
      </c>
      <c r="B7323" s="11" t="s">
        <v>41</v>
      </c>
      <c r="C7323" s="11" t="s">
        <v>44</v>
      </c>
      <c r="D7323" s="12">
        <v>45767</v>
      </c>
      <c r="E7323" s="11">
        <v>1342</v>
      </c>
      <c r="F7323" s="11" t="s">
        <v>33</v>
      </c>
      <c r="G7323" s="13">
        <v>475.75</v>
      </c>
      <c r="H7323" s="14">
        <f t="shared" si="798"/>
        <v>638456.5</v>
      </c>
      <c r="I7323" s="14">
        <f>IF(F7323="GHS",H7323,H7323*Assumptions!$B$4)</f>
        <v>638456.5</v>
      </c>
      <c r="J7323" s="15" t="str">
        <f>INDEX(Assumptions!$B$8:$B$12,MATCH(B7323,Assumptions!$A$8:$A$12,0))</f>
        <v>Weighted Average</v>
      </c>
      <c r="K7323" s="16">
        <f>G7323/(1-INDEX(Assumptions!$D$8:$D$12,MATCH(B7323,Assumptions!$A$8:$A$12,0)))</f>
        <v>731.92307692307691</v>
      </c>
      <c r="L7323" s="16">
        <f t="shared" si="799"/>
        <v>14.272499999999999</v>
      </c>
      <c r="M7323" s="16">
        <f t="shared" si="800"/>
        <v>36.596153846153847</v>
      </c>
      <c r="N7323" s="14">
        <f>E7323*(K7323-L7323-M7323)*IF(F7323="GHS",1,Assumptions!$B$4)</f>
        <v>913975.03576923069</v>
      </c>
      <c r="O7323" s="15">
        <f t="shared" ca="1" si="801"/>
        <v>519</v>
      </c>
      <c r="P7323" s="15" t="str">
        <f t="shared" ca="1" si="802"/>
        <v>365d+</v>
      </c>
      <c r="Q7323" s="17">
        <f ca="1">IF(P7323="0-90d",0,IF(P7323="91-180d",INDEX(Assumptions!$F$8:$F$12,MATCH(B7323,Assumptions!$A$8:$A$12,0)),IF(P7323="181-365d",INDEX(Assumptions!$G$8:$G$12,MATCH(B7323,Assumptions!$A$8:$A$12,0)),INDEX(Assumptions!$H$8:$H$12,MATCH(B7323,Assumptions!$A$8:$A$12,0)))))</f>
        <v>0.8</v>
      </c>
      <c r="R7323" s="14">
        <f t="shared" ca="1" si="803"/>
        <v>510765.2</v>
      </c>
      <c r="S7323" s="14">
        <f t="shared" ca="1" si="804"/>
        <v>127691.29999999999</v>
      </c>
      <c r="T7323" s="11" t="s">
        <v>25</v>
      </c>
      <c r="U7323" s="18" t="s">
        <v>26</v>
      </c>
    </row>
    <row r="7324" spans="1:21" ht="15" customHeight="1" x14ac:dyDescent="0.15">
      <c r="A7324" s="10" t="s">
        <v>7372</v>
      </c>
      <c r="B7324" s="11" t="s">
        <v>31</v>
      </c>
      <c r="C7324" s="11" t="s">
        <v>32</v>
      </c>
      <c r="D7324" s="12">
        <v>46087</v>
      </c>
      <c r="E7324" s="11">
        <v>1618</v>
      </c>
      <c r="F7324" s="11" t="s">
        <v>33</v>
      </c>
      <c r="G7324" s="13">
        <v>4875.0600000000004</v>
      </c>
      <c r="H7324" s="14">
        <f t="shared" si="798"/>
        <v>7887847.080000001</v>
      </c>
      <c r="I7324" s="14">
        <f>IF(F7324="GHS",H7324,H7324*Assumptions!$B$4)</f>
        <v>7887847.080000001</v>
      </c>
      <c r="J7324" s="15" t="str">
        <f>INDEX(Assumptions!$B$8:$B$12,MATCH(B7324,Assumptions!$A$8:$A$12,0))</f>
        <v>Weighted Average</v>
      </c>
      <c r="K7324" s="16">
        <f>G7324/(1-INDEX(Assumptions!$D$8:$D$12,MATCH(B7324,Assumptions!$A$8:$A$12,0)))</f>
        <v>6770.9166666666679</v>
      </c>
      <c r="L7324" s="16">
        <f t="shared" si="799"/>
        <v>146.2518</v>
      </c>
      <c r="M7324" s="16">
        <f t="shared" si="800"/>
        <v>338.54583333333341</v>
      </c>
      <c r="N7324" s="14">
        <f>E7324*(K7324-L7324-M7324)*IF(F7324="GHS",1,Assumptions!$B$4)</f>
        <v>10170940.595933335</v>
      </c>
      <c r="O7324" s="15">
        <f t="shared" ca="1" si="801"/>
        <v>199</v>
      </c>
      <c r="P7324" s="15" t="str">
        <f t="shared" ca="1" si="802"/>
        <v>181-365d</v>
      </c>
      <c r="Q7324" s="17">
        <f ca="1">IF(P7324="0-90d",0,IF(P7324="91-180d",INDEX(Assumptions!$F$8:$F$12,MATCH(B7324,Assumptions!$A$8:$A$12,0)),IF(P7324="181-365d",INDEX(Assumptions!$G$8:$G$12,MATCH(B7324,Assumptions!$A$8:$A$12,0)),INDEX(Assumptions!$H$8:$H$12,MATCH(B7324,Assumptions!$A$8:$A$12,0)))))</f>
        <v>0.2</v>
      </c>
      <c r="R7324" s="14">
        <f t="shared" ca="1" si="803"/>
        <v>1577569.4160000002</v>
      </c>
      <c r="S7324" s="14">
        <f t="shared" ca="1" si="804"/>
        <v>6310277.6640000008</v>
      </c>
      <c r="T7324" s="11" t="s">
        <v>25</v>
      </c>
      <c r="U7324" s="18" t="s">
        <v>36</v>
      </c>
    </row>
    <row r="7325" spans="1:21" ht="15" customHeight="1" x14ac:dyDescent="0.15">
      <c r="A7325" s="10" t="s">
        <v>7373</v>
      </c>
      <c r="B7325" s="11" t="s">
        <v>22</v>
      </c>
      <c r="C7325" s="11" t="s">
        <v>61</v>
      </c>
      <c r="D7325" s="12">
        <v>45766</v>
      </c>
      <c r="E7325" s="11">
        <v>481</v>
      </c>
      <c r="F7325" s="11" t="s">
        <v>24</v>
      </c>
      <c r="G7325" s="13">
        <v>25062.5</v>
      </c>
      <c r="H7325" s="14">
        <f t="shared" si="798"/>
        <v>12055062.5</v>
      </c>
      <c r="I7325" s="14">
        <f>IF(F7325="GHS",H7325,H7325*Assumptions!$B$4)</f>
        <v>130194675.00000001</v>
      </c>
      <c r="J7325" s="15" t="str">
        <f>INDEX(Assumptions!$B$8:$B$12,MATCH(B7325,Assumptions!$A$8:$A$12,0))</f>
        <v>FIFO</v>
      </c>
      <c r="K7325" s="16">
        <f>G7325/(1-INDEX(Assumptions!$D$8:$D$12,MATCH(B7325,Assumptions!$A$8:$A$12,0)))</f>
        <v>30564.0243902439</v>
      </c>
      <c r="L7325" s="16">
        <f t="shared" si="799"/>
        <v>751.875</v>
      </c>
      <c r="M7325" s="16">
        <f t="shared" si="800"/>
        <v>1528.2012195121952</v>
      </c>
      <c r="N7325" s="14">
        <f>E7325*(K7325-L7325-M7325)*IF(F7325="GHS",1,Assumptions!$B$4)</f>
        <v>146929453.95731705</v>
      </c>
      <c r="O7325" s="15">
        <f t="shared" ca="1" si="801"/>
        <v>520</v>
      </c>
      <c r="P7325" s="15" t="str">
        <f t="shared" ca="1" si="802"/>
        <v>365d+</v>
      </c>
      <c r="Q7325" s="17">
        <f ca="1">IF(P7325="0-90d",0,IF(P7325="91-180d",INDEX(Assumptions!$F$8:$F$12,MATCH(B7325,Assumptions!$A$8:$A$12,0)),IF(P7325="181-365d",INDEX(Assumptions!$G$8:$G$12,MATCH(B7325,Assumptions!$A$8:$A$12,0)),INDEX(Assumptions!$H$8:$H$12,MATCH(B7325,Assumptions!$A$8:$A$12,0)))))</f>
        <v>0.5</v>
      </c>
      <c r="R7325" s="14">
        <f t="shared" ca="1" si="803"/>
        <v>65097337.500000007</v>
      </c>
      <c r="S7325" s="14">
        <f t="shared" ca="1" si="804"/>
        <v>65097337.500000007</v>
      </c>
      <c r="T7325" s="11" t="s">
        <v>25</v>
      </c>
      <c r="U7325" s="18" t="s">
        <v>26</v>
      </c>
    </row>
    <row r="7326" spans="1:21" ht="15" customHeight="1" x14ac:dyDescent="0.15">
      <c r="A7326" s="10" t="s">
        <v>7374</v>
      </c>
      <c r="B7326" s="11" t="s">
        <v>31</v>
      </c>
      <c r="C7326" s="11" t="s">
        <v>63</v>
      </c>
      <c r="D7326" s="12">
        <v>45833</v>
      </c>
      <c r="E7326" s="11">
        <v>2466</v>
      </c>
      <c r="F7326" s="11" t="s">
        <v>33</v>
      </c>
      <c r="G7326" s="13">
        <v>3521.8</v>
      </c>
      <c r="H7326" s="14">
        <f t="shared" si="798"/>
        <v>8684758.8000000007</v>
      </c>
      <c r="I7326" s="14">
        <f>IF(F7326="GHS",H7326,H7326*Assumptions!$B$4)</f>
        <v>8684758.8000000007</v>
      </c>
      <c r="J7326" s="15" t="str">
        <f>INDEX(Assumptions!$B$8:$B$12,MATCH(B7326,Assumptions!$A$8:$A$12,0))</f>
        <v>Weighted Average</v>
      </c>
      <c r="K7326" s="16">
        <f>G7326/(1-INDEX(Assumptions!$D$8:$D$12,MATCH(B7326,Assumptions!$A$8:$A$12,0)))</f>
        <v>4891.3888888888896</v>
      </c>
      <c r="L7326" s="16">
        <f t="shared" si="799"/>
        <v>105.654</v>
      </c>
      <c r="M7326" s="16">
        <f t="shared" si="800"/>
        <v>244.56944444444449</v>
      </c>
      <c r="N7326" s="14">
        <f>E7326*(K7326-L7326-M7326)*IF(F7326="GHS",1,Assumptions!$B$4)</f>
        <v>11198513.986000003</v>
      </c>
      <c r="O7326" s="15">
        <f t="shared" ca="1" si="801"/>
        <v>453</v>
      </c>
      <c r="P7326" s="15" t="str">
        <f t="shared" ca="1" si="802"/>
        <v>365d+</v>
      </c>
      <c r="Q7326" s="17">
        <f ca="1">IF(P7326="0-90d",0,IF(P7326="91-180d",INDEX(Assumptions!$F$8:$F$12,MATCH(B7326,Assumptions!$A$8:$A$12,0)),IF(P7326="181-365d",INDEX(Assumptions!$G$8:$G$12,MATCH(B7326,Assumptions!$A$8:$A$12,0)),INDEX(Assumptions!$H$8:$H$12,MATCH(B7326,Assumptions!$A$8:$A$12,0)))))</f>
        <v>0.6</v>
      </c>
      <c r="R7326" s="14">
        <f t="shared" ca="1" si="803"/>
        <v>5210855.28</v>
      </c>
      <c r="S7326" s="14">
        <f t="shared" ca="1" si="804"/>
        <v>3473903.5200000005</v>
      </c>
      <c r="T7326" s="11" t="s">
        <v>25</v>
      </c>
      <c r="U7326" s="18" t="s">
        <v>26</v>
      </c>
    </row>
    <row r="7327" spans="1:21" ht="15" customHeight="1" x14ac:dyDescent="0.15">
      <c r="A7327" s="10" t="s">
        <v>7375</v>
      </c>
      <c r="B7327" s="11" t="s">
        <v>22</v>
      </c>
      <c r="C7327" s="11" t="s">
        <v>23</v>
      </c>
      <c r="D7327" s="12">
        <v>45990</v>
      </c>
      <c r="E7327" s="11">
        <v>4132</v>
      </c>
      <c r="F7327" s="11" t="s">
        <v>24</v>
      </c>
      <c r="G7327" s="13">
        <v>23492.75</v>
      </c>
      <c r="H7327" s="14">
        <f t="shared" si="798"/>
        <v>97072043</v>
      </c>
      <c r="I7327" s="14">
        <f>IF(F7327="GHS",H7327,H7327*Assumptions!$B$4)</f>
        <v>1048378064.4000001</v>
      </c>
      <c r="J7327" s="15" t="str">
        <f>INDEX(Assumptions!$B$8:$B$12,MATCH(B7327,Assumptions!$A$8:$A$12,0))</f>
        <v>FIFO</v>
      </c>
      <c r="K7327" s="16">
        <f>G7327/(1-INDEX(Assumptions!$D$8:$D$12,MATCH(B7327,Assumptions!$A$8:$A$12,0)))</f>
        <v>28649.695121951216</v>
      </c>
      <c r="L7327" s="16">
        <f t="shared" si="799"/>
        <v>704.78250000000003</v>
      </c>
      <c r="M7327" s="16">
        <f t="shared" si="800"/>
        <v>1432.4847560975609</v>
      </c>
      <c r="N7327" s="14">
        <f>E7327*(K7327-L7327-M7327)*IF(F7327="GHS",1,Assumptions!$B$4)</f>
        <v>1183133000.970439</v>
      </c>
      <c r="O7327" s="15">
        <f t="shared" ca="1" si="801"/>
        <v>296</v>
      </c>
      <c r="P7327" s="15" t="str">
        <f t="shared" ca="1" si="802"/>
        <v>181-365d</v>
      </c>
      <c r="Q7327" s="17">
        <f ca="1">IF(P7327="0-90d",0,IF(P7327="91-180d",INDEX(Assumptions!$F$8:$F$12,MATCH(B7327,Assumptions!$A$8:$A$12,0)),IF(P7327="181-365d",INDEX(Assumptions!$G$8:$G$12,MATCH(B7327,Assumptions!$A$8:$A$12,0)),INDEX(Assumptions!$H$8:$H$12,MATCH(B7327,Assumptions!$A$8:$A$12,0)))))</f>
        <v>0.15</v>
      </c>
      <c r="R7327" s="14">
        <f t="shared" ca="1" si="803"/>
        <v>157256709.66</v>
      </c>
      <c r="S7327" s="14">
        <f t="shared" ca="1" si="804"/>
        <v>891121354.74000013</v>
      </c>
      <c r="T7327" s="11" t="s">
        <v>25</v>
      </c>
      <c r="U7327" s="18" t="s">
        <v>26</v>
      </c>
    </row>
    <row r="7328" spans="1:21" ht="15" customHeight="1" x14ac:dyDescent="0.15">
      <c r="A7328" s="10" t="s">
        <v>7376</v>
      </c>
      <c r="B7328" s="11" t="s">
        <v>41</v>
      </c>
      <c r="C7328" s="11" t="s">
        <v>115</v>
      </c>
      <c r="D7328" s="12">
        <v>46090</v>
      </c>
      <c r="E7328" s="11">
        <v>36</v>
      </c>
      <c r="F7328" s="11" t="s">
        <v>33</v>
      </c>
      <c r="G7328" s="13">
        <v>164.69</v>
      </c>
      <c r="H7328" s="14">
        <f t="shared" si="798"/>
        <v>5928.84</v>
      </c>
      <c r="I7328" s="14">
        <f>IF(F7328="GHS",H7328,H7328*Assumptions!$B$4)</f>
        <v>5928.84</v>
      </c>
      <c r="J7328" s="15" t="str">
        <f>INDEX(Assumptions!$B$8:$B$12,MATCH(B7328,Assumptions!$A$8:$A$12,0))</f>
        <v>Weighted Average</v>
      </c>
      <c r="K7328" s="16">
        <f>G7328/(1-INDEX(Assumptions!$D$8:$D$12,MATCH(B7328,Assumptions!$A$8:$A$12,0)))</f>
        <v>253.36923076923077</v>
      </c>
      <c r="L7328" s="16">
        <f t="shared" si="799"/>
        <v>4.9406999999999996</v>
      </c>
      <c r="M7328" s="16">
        <f t="shared" si="800"/>
        <v>12.668461538461539</v>
      </c>
      <c r="N7328" s="14">
        <f>E7328*(K7328-L7328-M7328)*IF(F7328="GHS",1,Assumptions!$B$4)</f>
        <v>8487.3624923076932</v>
      </c>
      <c r="O7328" s="15">
        <f t="shared" ca="1" si="801"/>
        <v>196</v>
      </c>
      <c r="P7328" s="15" t="str">
        <f t="shared" ca="1" si="802"/>
        <v>181-365d</v>
      </c>
      <c r="Q7328" s="17">
        <f ca="1">IF(P7328="0-90d",0,IF(P7328="91-180d",INDEX(Assumptions!$F$8:$F$12,MATCH(B7328,Assumptions!$A$8:$A$12,0)),IF(P7328="181-365d",INDEX(Assumptions!$G$8:$G$12,MATCH(B7328,Assumptions!$A$8:$A$12,0)),INDEX(Assumptions!$H$8:$H$12,MATCH(B7328,Assumptions!$A$8:$A$12,0)))))</f>
        <v>0.35</v>
      </c>
      <c r="R7328" s="14">
        <f t="shared" ca="1" si="803"/>
        <v>2075.0940000000001</v>
      </c>
      <c r="S7328" s="14">
        <f t="shared" ca="1" si="804"/>
        <v>3853.7460000000001</v>
      </c>
      <c r="T7328" s="11" t="s">
        <v>25</v>
      </c>
      <c r="U7328" s="18" t="s">
        <v>26</v>
      </c>
    </row>
    <row r="7329" spans="1:21" ht="15" customHeight="1" x14ac:dyDescent="0.15">
      <c r="A7329" s="10" t="s">
        <v>7377</v>
      </c>
      <c r="B7329" s="11" t="s">
        <v>41</v>
      </c>
      <c r="C7329" s="11" t="s">
        <v>42</v>
      </c>
      <c r="D7329" s="12">
        <v>45955</v>
      </c>
      <c r="E7329" s="11">
        <v>4983</v>
      </c>
      <c r="F7329" s="11" t="s">
        <v>33</v>
      </c>
      <c r="G7329" s="13">
        <v>180.54</v>
      </c>
      <c r="H7329" s="14">
        <f t="shared" si="798"/>
        <v>899630.82</v>
      </c>
      <c r="I7329" s="14">
        <f>IF(F7329="GHS",H7329,H7329*Assumptions!$B$4)</f>
        <v>899630.82</v>
      </c>
      <c r="J7329" s="15" t="str">
        <f>INDEX(Assumptions!$B$8:$B$12,MATCH(B7329,Assumptions!$A$8:$A$12,0))</f>
        <v>Weighted Average</v>
      </c>
      <c r="K7329" s="16">
        <f>G7329/(1-INDEX(Assumptions!$D$8:$D$12,MATCH(B7329,Assumptions!$A$8:$A$12,0)))</f>
        <v>277.75384615384615</v>
      </c>
      <c r="L7329" s="16">
        <f t="shared" si="799"/>
        <v>5.4161999999999999</v>
      </c>
      <c r="M7329" s="16">
        <f t="shared" si="800"/>
        <v>13.887692307692308</v>
      </c>
      <c r="N7329" s="14">
        <f>E7329*(K7329-L7329-M7329)*IF(F7329="GHS",1,Assumptions!$B$4)</f>
        <v>1287856.1200153846</v>
      </c>
      <c r="O7329" s="15">
        <f t="shared" ca="1" si="801"/>
        <v>331</v>
      </c>
      <c r="P7329" s="15" t="str">
        <f t="shared" ca="1" si="802"/>
        <v>181-365d</v>
      </c>
      <c r="Q7329" s="17">
        <f ca="1">IF(P7329="0-90d",0,IF(P7329="91-180d",INDEX(Assumptions!$F$8:$F$12,MATCH(B7329,Assumptions!$A$8:$A$12,0)),IF(P7329="181-365d",INDEX(Assumptions!$G$8:$G$12,MATCH(B7329,Assumptions!$A$8:$A$12,0)),INDEX(Assumptions!$H$8:$H$12,MATCH(B7329,Assumptions!$A$8:$A$12,0)))))</f>
        <v>0.35</v>
      </c>
      <c r="R7329" s="14">
        <f t="shared" ca="1" si="803"/>
        <v>314870.78699999995</v>
      </c>
      <c r="S7329" s="14">
        <f t="shared" ca="1" si="804"/>
        <v>584760.03300000005</v>
      </c>
      <c r="T7329" s="11" t="s">
        <v>25</v>
      </c>
      <c r="U7329" s="18" t="s">
        <v>36</v>
      </c>
    </row>
    <row r="7330" spans="1:21" ht="15" customHeight="1" x14ac:dyDescent="0.15">
      <c r="A7330" s="10" t="s">
        <v>7378</v>
      </c>
      <c r="B7330" s="11" t="s">
        <v>28</v>
      </c>
      <c r="C7330" s="11" t="s">
        <v>38</v>
      </c>
      <c r="D7330" s="12">
        <v>45999</v>
      </c>
      <c r="E7330" s="11">
        <v>1280</v>
      </c>
      <c r="F7330" s="11" t="s">
        <v>24</v>
      </c>
      <c r="G7330" s="13">
        <v>4274.4799999999996</v>
      </c>
      <c r="H7330" s="14">
        <f t="shared" si="798"/>
        <v>5471334.3999999994</v>
      </c>
      <c r="I7330" s="14">
        <f>IF(F7330="GHS",H7330,H7330*Assumptions!$B$4)</f>
        <v>59090411.519999996</v>
      </c>
      <c r="J7330" s="15" t="str">
        <f>INDEX(Assumptions!$B$8:$B$12,MATCH(B7330,Assumptions!$A$8:$A$12,0))</f>
        <v>Fair Value Less Costs to Sell</v>
      </c>
      <c r="K7330" s="16">
        <f>G7330/(1-INDEX(Assumptions!$D$8:$D$12,MATCH(B7330,Assumptions!$A$8:$A$12,0)))</f>
        <v>4857.363636363636</v>
      </c>
      <c r="L7330" s="16">
        <f t="shared" si="799"/>
        <v>128.23439999999999</v>
      </c>
      <c r="M7330" s="16">
        <f t="shared" si="800"/>
        <v>242.86818181818182</v>
      </c>
      <c r="N7330" s="14">
        <f>E7330*(K7330-L7330-M7330)*IF(F7330="GHS",1,Assumptions!$B$4)</f>
        <v>62018072.818036348</v>
      </c>
      <c r="O7330" s="15">
        <f t="shared" ca="1" si="801"/>
        <v>287</v>
      </c>
      <c r="P7330" s="15" t="str">
        <f t="shared" ca="1" si="802"/>
        <v>181-365d</v>
      </c>
      <c r="Q7330" s="17">
        <f ca="1">IF(P7330="0-90d",0,IF(P7330="91-180d",INDEX(Assumptions!$F$8:$F$12,MATCH(B7330,Assumptions!$A$8:$A$12,0)),IF(P7330="181-365d",INDEX(Assumptions!$G$8:$G$12,MATCH(B7330,Assumptions!$A$8:$A$12,0)),INDEX(Assumptions!$H$8:$H$12,MATCH(B7330,Assumptions!$A$8:$A$12,0)))))</f>
        <v>0.1</v>
      </c>
      <c r="R7330" s="14">
        <f t="shared" ca="1" si="803"/>
        <v>5909041.1519999998</v>
      </c>
      <c r="S7330" s="14">
        <f t="shared" ca="1" si="804"/>
        <v>53181370.367999993</v>
      </c>
      <c r="T7330" s="11" t="s">
        <v>25</v>
      </c>
      <c r="U7330" s="18" t="s">
        <v>36</v>
      </c>
    </row>
    <row r="7331" spans="1:21" ht="15" customHeight="1" x14ac:dyDescent="0.15">
      <c r="A7331" s="10" t="s">
        <v>7379</v>
      </c>
      <c r="B7331" s="11" t="s">
        <v>31</v>
      </c>
      <c r="C7331" s="11" t="s">
        <v>32</v>
      </c>
      <c r="D7331" s="12">
        <v>45971</v>
      </c>
      <c r="E7331" s="11">
        <v>4788</v>
      </c>
      <c r="F7331" s="11" t="s">
        <v>33</v>
      </c>
      <c r="G7331" s="13">
        <v>1281.98</v>
      </c>
      <c r="H7331" s="14">
        <f t="shared" si="798"/>
        <v>6138120.2400000002</v>
      </c>
      <c r="I7331" s="14">
        <f>IF(F7331="GHS",H7331,H7331*Assumptions!$B$4)</f>
        <v>6138120.2400000002</v>
      </c>
      <c r="J7331" s="15" t="str">
        <f>INDEX(Assumptions!$B$8:$B$12,MATCH(B7331,Assumptions!$A$8:$A$12,0))</f>
        <v>Weighted Average</v>
      </c>
      <c r="K7331" s="16">
        <f>G7331/(1-INDEX(Assumptions!$D$8:$D$12,MATCH(B7331,Assumptions!$A$8:$A$12,0)))</f>
        <v>1780.5277777777778</v>
      </c>
      <c r="L7331" s="16">
        <f t="shared" si="799"/>
        <v>38.459400000000002</v>
      </c>
      <c r="M7331" s="16">
        <f t="shared" si="800"/>
        <v>89.026388888888903</v>
      </c>
      <c r="N7331" s="14">
        <f>E7331*(K7331-L7331-M7331)*IF(F7331="GHS",1,Assumptions!$B$4)</f>
        <v>7914765.0427999999</v>
      </c>
      <c r="O7331" s="15">
        <f t="shared" ca="1" si="801"/>
        <v>315</v>
      </c>
      <c r="P7331" s="15" t="str">
        <f t="shared" ca="1" si="802"/>
        <v>181-365d</v>
      </c>
      <c r="Q7331" s="17">
        <f ca="1">IF(P7331="0-90d",0,IF(P7331="91-180d",INDEX(Assumptions!$F$8:$F$12,MATCH(B7331,Assumptions!$A$8:$A$12,0)),IF(P7331="181-365d",INDEX(Assumptions!$G$8:$G$12,MATCH(B7331,Assumptions!$A$8:$A$12,0)),INDEX(Assumptions!$H$8:$H$12,MATCH(B7331,Assumptions!$A$8:$A$12,0)))))</f>
        <v>0.2</v>
      </c>
      <c r="R7331" s="14">
        <f t="shared" ca="1" si="803"/>
        <v>1227624.0480000002</v>
      </c>
      <c r="S7331" s="14">
        <f t="shared" ca="1" si="804"/>
        <v>4910496.1919999998</v>
      </c>
      <c r="T7331" s="11" t="s">
        <v>50</v>
      </c>
      <c r="U7331" s="18" t="s">
        <v>36</v>
      </c>
    </row>
    <row r="7332" spans="1:21" ht="15" customHeight="1" x14ac:dyDescent="0.15">
      <c r="A7332" s="10" t="s">
        <v>7380</v>
      </c>
      <c r="B7332" s="11" t="s">
        <v>41</v>
      </c>
      <c r="C7332" s="11" t="s">
        <v>42</v>
      </c>
      <c r="D7332" s="12">
        <v>45974</v>
      </c>
      <c r="E7332" s="11">
        <v>3425</v>
      </c>
      <c r="F7332" s="11" t="s">
        <v>33</v>
      </c>
      <c r="G7332" s="13">
        <v>573.05999999999995</v>
      </c>
      <c r="H7332" s="14">
        <f t="shared" si="798"/>
        <v>1962730.4999999998</v>
      </c>
      <c r="I7332" s="14">
        <f>IF(F7332="GHS",H7332,H7332*Assumptions!$B$4)</f>
        <v>1962730.4999999998</v>
      </c>
      <c r="J7332" s="15" t="str">
        <f>INDEX(Assumptions!$B$8:$B$12,MATCH(B7332,Assumptions!$A$8:$A$12,0))</f>
        <v>Weighted Average</v>
      </c>
      <c r="K7332" s="16">
        <f>G7332/(1-INDEX(Assumptions!$D$8:$D$12,MATCH(B7332,Assumptions!$A$8:$A$12,0)))</f>
        <v>881.63076923076915</v>
      </c>
      <c r="L7332" s="16">
        <f t="shared" si="799"/>
        <v>17.191799999999997</v>
      </c>
      <c r="M7332" s="16">
        <f t="shared" si="800"/>
        <v>44.081538461538457</v>
      </c>
      <c r="N7332" s="14">
        <f>E7332*(K7332-L7332-M7332)*IF(F7332="GHS",1,Assumptions!$B$4)</f>
        <v>2809724.2003846155</v>
      </c>
      <c r="O7332" s="15">
        <f t="shared" ca="1" si="801"/>
        <v>312</v>
      </c>
      <c r="P7332" s="15" t="str">
        <f t="shared" ca="1" si="802"/>
        <v>181-365d</v>
      </c>
      <c r="Q7332" s="17">
        <f ca="1">IF(P7332="0-90d",0,IF(P7332="91-180d",INDEX(Assumptions!$F$8:$F$12,MATCH(B7332,Assumptions!$A$8:$A$12,0)),IF(P7332="181-365d",INDEX(Assumptions!$G$8:$G$12,MATCH(B7332,Assumptions!$A$8:$A$12,0)),INDEX(Assumptions!$H$8:$H$12,MATCH(B7332,Assumptions!$A$8:$A$12,0)))))</f>
        <v>0.35</v>
      </c>
      <c r="R7332" s="14">
        <f t="shared" ca="1" si="803"/>
        <v>686955.67499999993</v>
      </c>
      <c r="S7332" s="14">
        <f t="shared" ca="1" si="804"/>
        <v>1275774.8249999997</v>
      </c>
      <c r="T7332" s="11" t="s">
        <v>25</v>
      </c>
      <c r="U7332" s="18" t="s">
        <v>26</v>
      </c>
    </row>
    <row r="7333" spans="1:21" ht="15" customHeight="1" x14ac:dyDescent="0.15">
      <c r="A7333" s="10" t="s">
        <v>7381</v>
      </c>
      <c r="B7333" s="11" t="s">
        <v>22</v>
      </c>
      <c r="C7333" s="11" t="s">
        <v>23</v>
      </c>
      <c r="D7333" s="12">
        <v>45823</v>
      </c>
      <c r="E7333" s="11">
        <v>2463</v>
      </c>
      <c r="F7333" s="11" t="s">
        <v>24</v>
      </c>
      <c r="G7333" s="13">
        <v>37346.29</v>
      </c>
      <c r="H7333" s="14">
        <f t="shared" si="798"/>
        <v>91983912.269999996</v>
      </c>
      <c r="I7333" s="14">
        <f>IF(F7333="GHS",H7333,H7333*Assumptions!$B$4)</f>
        <v>993426252.51600003</v>
      </c>
      <c r="J7333" s="15" t="str">
        <f>INDEX(Assumptions!$B$8:$B$12,MATCH(B7333,Assumptions!$A$8:$A$12,0))</f>
        <v>FIFO</v>
      </c>
      <c r="K7333" s="16">
        <f>G7333/(1-INDEX(Assumptions!$D$8:$D$12,MATCH(B7333,Assumptions!$A$8:$A$12,0)))</f>
        <v>45544.256097560974</v>
      </c>
      <c r="L7333" s="16">
        <f t="shared" si="799"/>
        <v>1120.3887</v>
      </c>
      <c r="M7333" s="16">
        <f t="shared" si="800"/>
        <v>2277.2128048780487</v>
      </c>
      <c r="N7333" s="14">
        <f>E7333*(K7333-L7333-M7333)*IF(F7333="GHS",1,Assumptions!$B$4)</f>
        <v>1121117870.8272028</v>
      </c>
      <c r="O7333" s="15">
        <f t="shared" ca="1" si="801"/>
        <v>463</v>
      </c>
      <c r="P7333" s="15" t="str">
        <f t="shared" ca="1" si="802"/>
        <v>365d+</v>
      </c>
      <c r="Q7333" s="17">
        <f ca="1">IF(P7333="0-90d",0,IF(P7333="91-180d",INDEX(Assumptions!$F$8:$F$12,MATCH(B7333,Assumptions!$A$8:$A$12,0)),IF(P7333="181-365d",INDEX(Assumptions!$G$8:$G$12,MATCH(B7333,Assumptions!$A$8:$A$12,0)),INDEX(Assumptions!$H$8:$H$12,MATCH(B7333,Assumptions!$A$8:$A$12,0)))))</f>
        <v>0.5</v>
      </c>
      <c r="R7333" s="14">
        <f t="shared" ca="1" si="803"/>
        <v>496713126.25800002</v>
      </c>
      <c r="S7333" s="14">
        <f t="shared" ca="1" si="804"/>
        <v>496713126.25800002</v>
      </c>
      <c r="T7333" s="11" t="s">
        <v>25</v>
      </c>
      <c r="U7333" s="18" t="s">
        <v>26</v>
      </c>
    </row>
    <row r="7334" spans="1:21" ht="15" customHeight="1" x14ac:dyDescent="0.15">
      <c r="A7334" s="10" t="s">
        <v>7382</v>
      </c>
      <c r="B7334" s="11" t="s">
        <v>28</v>
      </c>
      <c r="C7334" s="11" t="s">
        <v>35</v>
      </c>
      <c r="D7334" s="12">
        <v>46051</v>
      </c>
      <c r="E7334" s="11">
        <v>891</v>
      </c>
      <c r="F7334" s="11" t="s">
        <v>24</v>
      </c>
      <c r="G7334" s="13">
        <v>3337.42</v>
      </c>
      <c r="H7334" s="14">
        <f t="shared" si="798"/>
        <v>2973641.22</v>
      </c>
      <c r="I7334" s="14">
        <f>IF(F7334="GHS",H7334,H7334*Assumptions!$B$4)</f>
        <v>32115325.176000003</v>
      </c>
      <c r="J7334" s="15" t="str">
        <f>INDEX(Assumptions!$B$8:$B$12,MATCH(B7334,Assumptions!$A$8:$A$12,0))</f>
        <v>Fair Value Less Costs to Sell</v>
      </c>
      <c r="K7334" s="16">
        <f>G7334/(1-INDEX(Assumptions!$D$8:$D$12,MATCH(B7334,Assumptions!$A$8:$A$12,0)))</f>
        <v>3792.5227272727275</v>
      </c>
      <c r="L7334" s="16">
        <f t="shared" si="799"/>
        <v>100.12259999999999</v>
      </c>
      <c r="M7334" s="16">
        <f t="shared" si="800"/>
        <v>189.62613636363639</v>
      </c>
      <c r="N7334" s="14">
        <f>E7334*(K7334-L7334-M7334)*IF(F7334="GHS",1,Assumptions!$B$4)</f>
        <v>33706493.559720002</v>
      </c>
      <c r="O7334" s="15">
        <f t="shared" ca="1" si="801"/>
        <v>235</v>
      </c>
      <c r="P7334" s="15" t="str">
        <f t="shared" ca="1" si="802"/>
        <v>181-365d</v>
      </c>
      <c r="Q7334" s="17">
        <f ca="1">IF(P7334="0-90d",0,IF(P7334="91-180d",INDEX(Assumptions!$F$8:$F$12,MATCH(B7334,Assumptions!$A$8:$A$12,0)),IF(P7334="181-365d",INDEX(Assumptions!$G$8:$G$12,MATCH(B7334,Assumptions!$A$8:$A$12,0)),INDEX(Assumptions!$H$8:$H$12,MATCH(B7334,Assumptions!$A$8:$A$12,0)))))</f>
        <v>0.1</v>
      </c>
      <c r="R7334" s="14">
        <f t="shared" ca="1" si="803"/>
        <v>3211532.5176000004</v>
      </c>
      <c r="S7334" s="14">
        <f t="shared" ca="1" si="804"/>
        <v>28903792.658400003</v>
      </c>
      <c r="T7334" s="11" t="s">
        <v>25</v>
      </c>
      <c r="U7334" s="18" t="s">
        <v>26</v>
      </c>
    </row>
    <row r="7335" spans="1:21" ht="15" customHeight="1" x14ac:dyDescent="0.15">
      <c r="A7335" s="10" t="s">
        <v>7383</v>
      </c>
      <c r="B7335" s="11" t="s">
        <v>46</v>
      </c>
      <c r="C7335" s="11" t="s">
        <v>119</v>
      </c>
      <c r="D7335" s="12">
        <v>46154</v>
      </c>
      <c r="E7335" s="11">
        <v>3822</v>
      </c>
      <c r="F7335" s="11" t="s">
        <v>33</v>
      </c>
      <c r="G7335" s="13">
        <v>463423.65</v>
      </c>
      <c r="H7335" s="14">
        <f t="shared" si="798"/>
        <v>1771205190.3000002</v>
      </c>
      <c r="I7335" s="14">
        <f>IF(F7335="GHS",H7335,H7335*Assumptions!$B$4)</f>
        <v>1771205190.3000002</v>
      </c>
      <c r="J7335" s="15" t="str">
        <f>INDEX(Assumptions!$B$8:$B$12,MATCH(B7335,Assumptions!$A$8:$A$12,0))</f>
        <v>Specific Identification</v>
      </c>
      <c r="K7335" s="16">
        <f>G7335/(1-INDEX(Assumptions!$D$8:$D$12,MATCH(B7335,Assumptions!$A$8:$A$12,0)))</f>
        <v>594132.88461538462</v>
      </c>
      <c r="L7335" s="16">
        <f t="shared" si="799"/>
        <v>13902.709500000001</v>
      </c>
      <c r="M7335" s="16">
        <f t="shared" si="800"/>
        <v>29706.644230769234</v>
      </c>
      <c r="N7335" s="14">
        <f>E7335*(K7335-L7335-M7335)*IF(F7335="GHS",1,Assumptions!$B$4)</f>
        <v>2104100935.0409999</v>
      </c>
      <c r="O7335" s="15">
        <f t="shared" ca="1" si="801"/>
        <v>132</v>
      </c>
      <c r="P7335" s="15" t="str">
        <f t="shared" ca="1" si="802"/>
        <v>91-180d</v>
      </c>
      <c r="Q7335" s="17">
        <f ca="1">IF(P7335="0-90d",0,IF(P7335="91-180d",INDEX(Assumptions!$F$8:$F$12,MATCH(B7335,Assumptions!$A$8:$A$12,0)),IF(P7335="181-365d",INDEX(Assumptions!$G$8:$G$12,MATCH(B7335,Assumptions!$A$8:$A$12,0)),INDEX(Assumptions!$H$8:$H$12,MATCH(B7335,Assumptions!$A$8:$A$12,0)))))</f>
        <v>0</v>
      </c>
      <c r="R7335" s="14">
        <f t="shared" ca="1" si="803"/>
        <v>0</v>
      </c>
      <c r="S7335" s="14">
        <f t="shared" ca="1" si="804"/>
        <v>1771205190.3000002</v>
      </c>
      <c r="T7335" s="11" t="s">
        <v>25</v>
      </c>
      <c r="U7335" s="18" t="s">
        <v>26</v>
      </c>
    </row>
    <row r="7336" spans="1:21" ht="15" customHeight="1" x14ac:dyDescent="0.15">
      <c r="A7336" s="10" t="s">
        <v>7384</v>
      </c>
      <c r="B7336" s="11" t="s">
        <v>41</v>
      </c>
      <c r="C7336" s="11" t="s">
        <v>44</v>
      </c>
      <c r="D7336" s="12">
        <v>45906</v>
      </c>
      <c r="E7336" s="11">
        <v>4340</v>
      </c>
      <c r="F7336" s="11" t="s">
        <v>33</v>
      </c>
      <c r="G7336" s="13">
        <v>572.26</v>
      </c>
      <c r="H7336" s="14">
        <f t="shared" si="798"/>
        <v>2483608.4</v>
      </c>
      <c r="I7336" s="14">
        <f>IF(F7336="GHS",H7336,H7336*Assumptions!$B$4)</f>
        <v>2483608.4</v>
      </c>
      <c r="J7336" s="15" t="str">
        <f>INDEX(Assumptions!$B$8:$B$12,MATCH(B7336,Assumptions!$A$8:$A$12,0))</f>
        <v>Weighted Average</v>
      </c>
      <c r="K7336" s="16">
        <f>G7336/(1-INDEX(Assumptions!$D$8:$D$12,MATCH(B7336,Assumptions!$A$8:$A$12,0)))</f>
        <v>880.4</v>
      </c>
      <c r="L7336" s="16">
        <f t="shared" si="799"/>
        <v>17.1678</v>
      </c>
      <c r="M7336" s="16">
        <f t="shared" si="800"/>
        <v>44.02</v>
      </c>
      <c r="N7336" s="14">
        <f>E7336*(K7336-L7336-M7336)*IF(F7336="GHS",1,Assumptions!$B$4)</f>
        <v>3555380.9479999999</v>
      </c>
      <c r="O7336" s="15">
        <f t="shared" ca="1" si="801"/>
        <v>380</v>
      </c>
      <c r="P7336" s="15" t="str">
        <f t="shared" ca="1" si="802"/>
        <v>365d+</v>
      </c>
      <c r="Q7336" s="17">
        <f ca="1">IF(P7336="0-90d",0,IF(P7336="91-180d",INDEX(Assumptions!$F$8:$F$12,MATCH(B7336,Assumptions!$A$8:$A$12,0)),IF(P7336="181-365d",INDEX(Assumptions!$G$8:$G$12,MATCH(B7336,Assumptions!$A$8:$A$12,0)),INDEX(Assumptions!$H$8:$H$12,MATCH(B7336,Assumptions!$A$8:$A$12,0)))))</f>
        <v>0.8</v>
      </c>
      <c r="R7336" s="14">
        <f t="shared" ca="1" si="803"/>
        <v>1986886.72</v>
      </c>
      <c r="S7336" s="14">
        <f t="shared" ca="1" si="804"/>
        <v>496721.67999999993</v>
      </c>
      <c r="T7336" s="11" t="s">
        <v>25</v>
      </c>
      <c r="U7336" s="18" t="s">
        <v>26</v>
      </c>
    </row>
    <row r="7337" spans="1:21" ht="15" customHeight="1" x14ac:dyDescent="0.15">
      <c r="A7337" s="10" t="s">
        <v>7385</v>
      </c>
      <c r="B7337" s="11" t="s">
        <v>22</v>
      </c>
      <c r="C7337" s="11" t="s">
        <v>61</v>
      </c>
      <c r="D7337" s="12">
        <v>46087</v>
      </c>
      <c r="E7337" s="11">
        <v>2477</v>
      </c>
      <c r="F7337" s="11" t="s">
        <v>24</v>
      </c>
      <c r="G7337" s="13">
        <v>26771.25</v>
      </c>
      <c r="H7337" s="14">
        <f t="shared" si="798"/>
        <v>66312386.25</v>
      </c>
      <c r="I7337" s="14">
        <f>IF(F7337="GHS",H7337,H7337*Assumptions!$B$4)</f>
        <v>716173771.5</v>
      </c>
      <c r="J7337" s="15" t="str">
        <f>INDEX(Assumptions!$B$8:$B$12,MATCH(B7337,Assumptions!$A$8:$A$12,0))</f>
        <v>FIFO</v>
      </c>
      <c r="K7337" s="16">
        <f>G7337/(1-INDEX(Assumptions!$D$8:$D$12,MATCH(B7337,Assumptions!$A$8:$A$12,0)))</f>
        <v>32647.865853658535</v>
      </c>
      <c r="L7337" s="16">
        <f t="shared" si="799"/>
        <v>803.13749999999993</v>
      </c>
      <c r="M7337" s="16">
        <f t="shared" si="800"/>
        <v>1632.3932926829268</v>
      </c>
      <c r="N7337" s="14">
        <f>E7337*(K7337-L7337-M7337)*IF(F7337="GHS",1,Assumptions!$B$4)</f>
        <v>808228302.61719513</v>
      </c>
      <c r="O7337" s="15">
        <f t="shared" ca="1" si="801"/>
        <v>199</v>
      </c>
      <c r="P7337" s="15" t="str">
        <f t="shared" ca="1" si="802"/>
        <v>181-365d</v>
      </c>
      <c r="Q7337" s="17">
        <f ca="1">IF(P7337="0-90d",0,IF(P7337="91-180d",INDEX(Assumptions!$F$8:$F$12,MATCH(B7337,Assumptions!$A$8:$A$12,0)),IF(P7337="181-365d",INDEX(Assumptions!$G$8:$G$12,MATCH(B7337,Assumptions!$A$8:$A$12,0)),INDEX(Assumptions!$H$8:$H$12,MATCH(B7337,Assumptions!$A$8:$A$12,0)))))</f>
        <v>0.15</v>
      </c>
      <c r="R7337" s="14">
        <f t="shared" ca="1" si="803"/>
        <v>107426065.72499999</v>
      </c>
      <c r="S7337" s="14">
        <f t="shared" ca="1" si="804"/>
        <v>608747705.77499998</v>
      </c>
      <c r="T7337" s="11" t="s">
        <v>25</v>
      </c>
      <c r="U7337" s="18" t="s">
        <v>26</v>
      </c>
    </row>
    <row r="7338" spans="1:21" ht="15" customHeight="1" x14ac:dyDescent="0.15">
      <c r="A7338" s="10" t="s">
        <v>7386</v>
      </c>
      <c r="B7338" s="11" t="s">
        <v>28</v>
      </c>
      <c r="C7338" s="11" t="s">
        <v>35</v>
      </c>
      <c r="D7338" s="12">
        <v>46042</v>
      </c>
      <c r="E7338" s="11">
        <v>2228</v>
      </c>
      <c r="F7338" s="11" t="s">
        <v>24</v>
      </c>
      <c r="G7338" s="13">
        <v>3007.45</v>
      </c>
      <c r="H7338" s="14">
        <f t="shared" si="798"/>
        <v>6700598.5999999996</v>
      </c>
      <c r="I7338" s="14">
        <f>IF(F7338="GHS",H7338,H7338*Assumptions!$B$4)</f>
        <v>72366464.879999995</v>
      </c>
      <c r="J7338" s="15" t="str">
        <f>INDEX(Assumptions!$B$8:$B$12,MATCH(B7338,Assumptions!$A$8:$A$12,0))</f>
        <v>Fair Value Less Costs to Sell</v>
      </c>
      <c r="K7338" s="16">
        <f>G7338/(1-INDEX(Assumptions!$D$8:$D$12,MATCH(B7338,Assumptions!$A$8:$A$12,0)))</f>
        <v>3417.556818181818</v>
      </c>
      <c r="L7338" s="16">
        <f t="shared" si="799"/>
        <v>90.223499999999987</v>
      </c>
      <c r="M7338" s="16">
        <f t="shared" si="800"/>
        <v>170.87784090909091</v>
      </c>
      <c r="N7338" s="14">
        <f>E7338*(K7338-L7338-M7338)*IF(F7338="GHS",1,Assumptions!$B$4)</f>
        <v>75951894.276327282</v>
      </c>
      <c r="O7338" s="15">
        <f t="shared" ca="1" si="801"/>
        <v>244</v>
      </c>
      <c r="P7338" s="15" t="str">
        <f t="shared" ca="1" si="802"/>
        <v>181-365d</v>
      </c>
      <c r="Q7338" s="17">
        <f ca="1">IF(P7338="0-90d",0,IF(P7338="91-180d",INDEX(Assumptions!$F$8:$F$12,MATCH(B7338,Assumptions!$A$8:$A$12,0)),IF(P7338="181-365d",INDEX(Assumptions!$G$8:$G$12,MATCH(B7338,Assumptions!$A$8:$A$12,0)),INDEX(Assumptions!$H$8:$H$12,MATCH(B7338,Assumptions!$A$8:$A$12,0)))))</f>
        <v>0.1</v>
      </c>
      <c r="R7338" s="14">
        <f t="shared" ca="1" si="803"/>
        <v>7236646.4879999999</v>
      </c>
      <c r="S7338" s="14">
        <f t="shared" ca="1" si="804"/>
        <v>65129818.391999997</v>
      </c>
      <c r="T7338" s="11" t="s">
        <v>50</v>
      </c>
      <c r="U7338" s="18" t="s">
        <v>26</v>
      </c>
    </row>
    <row r="7339" spans="1:21" ht="15" customHeight="1" x14ac:dyDescent="0.15">
      <c r="A7339" s="10" t="s">
        <v>7387</v>
      </c>
      <c r="B7339" s="11" t="s">
        <v>28</v>
      </c>
      <c r="C7339" s="11" t="s">
        <v>35</v>
      </c>
      <c r="D7339" s="12">
        <v>46064</v>
      </c>
      <c r="E7339" s="11">
        <v>2862</v>
      </c>
      <c r="F7339" s="11" t="s">
        <v>24</v>
      </c>
      <c r="G7339" s="13">
        <v>4525.2299999999996</v>
      </c>
      <c r="H7339" s="14">
        <f t="shared" si="798"/>
        <v>12951208.259999998</v>
      </c>
      <c r="I7339" s="14">
        <f>IF(F7339="GHS",H7339,H7339*Assumptions!$B$4)</f>
        <v>139873049.20799997</v>
      </c>
      <c r="J7339" s="15" t="str">
        <f>INDEX(Assumptions!$B$8:$B$12,MATCH(B7339,Assumptions!$A$8:$A$12,0))</f>
        <v>Fair Value Less Costs to Sell</v>
      </c>
      <c r="K7339" s="16">
        <f>G7339/(1-INDEX(Assumptions!$D$8:$D$12,MATCH(B7339,Assumptions!$A$8:$A$12,0)))</f>
        <v>5142.306818181818</v>
      </c>
      <c r="L7339" s="16">
        <f t="shared" si="799"/>
        <v>135.75689999999997</v>
      </c>
      <c r="M7339" s="16">
        <f t="shared" si="800"/>
        <v>257.11534090909089</v>
      </c>
      <c r="N7339" s="14">
        <f>E7339*(K7339-L7339-M7339)*IF(F7339="GHS",1,Assumptions!$B$4)</f>
        <v>146803123.00966907</v>
      </c>
      <c r="O7339" s="15">
        <f t="shared" ca="1" si="801"/>
        <v>222</v>
      </c>
      <c r="P7339" s="15" t="str">
        <f t="shared" ca="1" si="802"/>
        <v>181-365d</v>
      </c>
      <c r="Q7339" s="17">
        <f ca="1">IF(P7339="0-90d",0,IF(P7339="91-180d",INDEX(Assumptions!$F$8:$F$12,MATCH(B7339,Assumptions!$A$8:$A$12,0)),IF(P7339="181-365d",INDEX(Assumptions!$G$8:$G$12,MATCH(B7339,Assumptions!$A$8:$A$12,0)),INDEX(Assumptions!$H$8:$H$12,MATCH(B7339,Assumptions!$A$8:$A$12,0)))))</f>
        <v>0.1</v>
      </c>
      <c r="R7339" s="14">
        <f t="shared" ca="1" si="803"/>
        <v>13987304.920799999</v>
      </c>
      <c r="S7339" s="14">
        <f t="shared" ca="1" si="804"/>
        <v>125885744.28719997</v>
      </c>
      <c r="T7339" s="11" t="s">
        <v>25</v>
      </c>
      <c r="U7339" s="18" t="s">
        <v>26</v>
      </c>
    </row>
    <row r="7340" spans="1:21" ht="15" customHeight="1" x14ac:dyDescent="0.15">
      <c r="A7340" s="10" t="s">
        <v>7388</v>
      </c>
      <c r="B7340" s="11" t="s">
        <v>22</v>
      </c>
      <c r="C7340" s="11" t="s">
        <v>23</v>
      </c>
      <c r="D7340" s="12">
        <v>46072</v>
      </c>
      <c r="E7340" s="11">
        <v>2177</v>
      </c>
      <c r="F7340" s="11" t="s">
        <v>24</v>
      </c>
      <c r="G7340" s="13">
        <v>30223.54</v>
      </c>
      <c r="H7340" s="14">
        <f t="shared" si="798"/>
        <v>65796646.579999998</v>
      </c>
      <c r="I7340" s="14">
        <f>IF(F7340="GHS",H7340,H7340*Assumptions!$B$4)</f>
        <v>710603783.06400001</v>
      </c>
      <c r="J7340" s="15" t="str">
        <f>INDEX(Assumptions!$B$8:$B$12,MATCH(B7340,Assumptions!$A$8:$A$12,0))</f>
        <v>FIFO</v>
      </c>
      <c r="K7340" s="16">
        <f>G7340/(1-INDEX(Assumptions!$D$8:$D$12,MATCH(B7340,Assumptions!$A$8:$A$12,0)))</f>
        <v>36857.975609756097</v>
      </c>
      <c r="L7340" s="16">
        <f t="shared" si="799"/>
        <v>906.70619999999997</v>
      </c>
      <c r="M7340" s="16">
        <f t="shared" si="800"/>
        <v>1842.898780487805</v>
      </c>
      <c r="N7340" s="14">
        <f>E7340*(K7340-L7340-M7340)*IF(F7340="GHS",1,Assumptions!$B$4)</f>
        <v>801942366.88710451</v>
      </c>
      <c r="O7340" s="15">
        <f t="shared" ca="1" si="801"/>
        <v>214</v>
      </c>
      <c r="P7340" s="15" t="str">
        <f t="shared" ca="1" si="802"/>
        <v>181-365d</v>
      </c>
      <c r="Q7340" s="17">
        <f ca="1">IF(P7340="0-90d",0,IF(P7340="91-180d",INDEX(Assumptions!$F$8:$F$12,MATCH(B7340,Assumptions!$A$8:$A$12,0)),IF(P7340="181-365d",INDEX(Assumptions!$G$8:$G$12,MATCH(B7340,Assumptions!$A$8:$A$12,0)),INDEX(Assumptions!$H$8:$H$12,MATCH(B7340,Assumptions!$A$8:$A$12,0)))))</f>
        <v>0.15</v>
      </c>
      <c r="R7340" s="14">
        <f t="shared" ca="1" si="803"/>
        <v>106590567.4596</v>
      </c>
      <c r="S7340" s="14">
        <f t="shared" si="804"/>
        <v>0</v>
      </c>
      <c r="T7340" s="11" t="s">
        <v>39</v>
      </c>
      <c r="U7340" s="18" t="s">
        <v>26</v>
      </c>
    </row>
    <row r="7341" spans="1:21" ht="15" customHeight="1" x14ac:dyDescent="0.15">
      <c r="A7341" s="10" t="s">
        <v>7389</v>
      </c>
      <c r="B7341" s="11" t="s">
        <v>46</v>
      </c>
      <c r="C7341" s="11" t="s">
        <v>52</v>
      </c>
      <c r="D7341" s="12">
        <v>45887</v>
      </c>
      <c r="E7341" s="11">
        <v>2362</v>
      </c>
      <c r="F7341" s="11" t="s">
        <v>33</v>
      </c>
      <c r="G7341" s="13">
        <v>295473.5</v>
      </c>
      <c r="H7341" s="14">
        <f t="shared" si="798"/>
        <v>697908407</v>
      </c>
      <c r="I7341" s="14">
        <f>IF(F7341="GHS",H7341,H7341*Assumptions!$B$4)</f>
        <v>697908407</v>
      </c>
      <c r="J7341" s="15" t="str">
        <f>INDEX(Assumptions!$B$8:$B$12,MATCH(B7341,Assumptions!$A$8:$A$12,0))</f>
        <v>Specific Identification</v>
      </c>
      <c r="K7341" s="16">
        <f>G7341/(1-INDEX(Assumptions!$D$8:$D$12,MATCH(B7341,Assumptions!$A$8:$A$12,0)))</f>
        <v>378812.1794871795</v>
      </c>
      <c r="L7341" s="16">
        <f t="shared" si="799"/>
        <v>8864.2049999999999</v>
      </c>
      <c r="M7341" s="16">
        <f t="shared" si="800"/>
        <v>18940.608974358976</v>
      </c>
      <c r="N7341" s="14">
        <f>E7341*(K7341-L7341-M7341)*IF(F7341="GHS",1,Assumptions!$B$4)</f>
        <v>829079397.34128201</v>
      </c>
      <c r="O7341" s="15">
        <f t="shared" ca="1" si="801"/>
        <v>399</v>
      </c>
      <c r="P7341" s="15" t="str">
        <f t="shared" ca="1" si="802"/>
        <v>365d+</v>
      </c>
      <c r="Q7341" s="17">
        <f ca="1">IF(P7341="0-90d",0,IF(P7341="91-180d",INDEX(Assumptions!$F$8:$F$12,MATCH(B7341,Assumptions!$A$8:$A$12,0)),IF(P7341="181-365d",INDEX(Assumptions!$G$8:$G$12,MATCH(B7341,Assumptions!$A$8:$A$12,0)),INDEX(Assumptions!$H$8:$H$12,MATCH(B7341,Assumptions!$A$8:$A$12,0)))))</f>
        <v>0.15</v>
      </c>
      <c r="R7341" s="14">
        <f t="shared" ca="1" si="803"/>
        <v>104686261.05</v>
      </c>
      <c r="S7341" s="14">
        <f t="shared" si="804"/>
        <v>0</v>
      </c>
      <c r="T7341" s="11" t="s">
        <v>39</v>
      </c>
      <c r="U7341" s="18" t="s">
        <v>26</v>
      </c>
    </row>
    <row r="7342" spans="1:21" ht="15" customHeight="1" x14ac:dyDescent="0.15">
      <c r="A7342" s="10" t="s">
        <v>7390</v>
      </c>
      <c r="B7342" s="11" t="s">
        <v>22</v>
      </c>
      <c r="C7342" s="11" t="s">
        <v>61</v>
      </c>
      <c r="D7342" s="12">
        <v>46163</v>
      </c>
      <c r="E7342" s="11">
        <v>116</v>
      </c>
      <c r="F7342" s="11" t="s">
        <v>24</v>
      </c>
      <c r="G7342" s="13">
        <v>53405.08</v>
      </c>
      <c r="H7342" s="14">
        <f t="shared" si="798"/>
        <v>6194989.2800000003</v>
      </c>
      <c r="I7342" s="14">
        <f>IF(F7342="GHS",H7342,H7342*Assumptions!$B$4)</f>
        <v>66905884.224000007</v>
      </c>
      <c r="J7342" s="15" t="str">
        <f>INDEX(Assumptions!$B$8:$B$12,MATCH(B7342,Assumptions!$A$8:$A$12,0))</f>
        <v>FIFO</v>
      </c>
      <c r="K7342" s="16">
        <f>G7342/(1-INDEX(Assumptions!$D$8:$D$12,MATCH(B7342,Assumptions!$A$8:$A$12,0)))</f>
        <v>65128.146341463413</v>
      </c>
      <c r="L7342" s="16">
        <f t="shared" si="799"/>
        <v>1602.1523999999999</v>
      </c>
      <c r="M7342" s="16">
        <f t="shared" si="800"/>
        <v>3256.4073170731708</v>
      </c>
      <c r="N7342" s="14">
        <f>E7342*(K7342-L7342-M7342)*IF(F7342="GHS",1,Assumptions!$B$4)</f>
        <v>75505738.123036101</v>
      </c>
      <c r="O7342" s="15">
        <f t="shared" ca="1" si="801"/>
        <v>123</v>
      </c>
      <c r="P7342" s="15" t="str">
        <f t="shared" ca="1" si="802"/>
        <v>91-180d</v>
      </c>
      <c r="Q7342" s="17">
        <f ca="1">IF(P7342="0-90d",0,IF(P7342="91-180d",INDEX(Assumptions!$F$8:$F$12,MATCH(B7342,Assumptions!$A$8:$A$12,0)),IF(P7342="181-365d",INDEX(Assumptions!$G$8:$G$12,MATCH(B7342,Assumptions!$A$8:$A$12,0)),INDEX(Assumptions!$H$8:$H$12,MATCH(B7342,Assumptions!$A$8:$A$12,0)))))</f>
        <v>0.03</v>
      </c>
      <c r="R7342" s="14">
        <f t="shared" ca="1" si="803"/>
        <v>2007176.5267200002</v>
      </c>
      <c r="S7342" s="14">
        <f t="shared" ca="1" si="804"/>
        <v>64898707.697280005</v>
      </c>
      <c r="T7342" s="11" t="s">
        <v>50</v>
      </c>
      <c r="U7342" s="18" t="s">
        <v>26</v>
      </c>
    </row>
    <row r="7343" spans="1:21" ht="15" customHeight="1" x14ac:dyDescent="0.15">
      <c r="A7343" s="10" t="s">
        <v>7391</v>
      </c>
      <c r="B7343" s="11" t="s">
        <v>28</v>
      </c>
      <c r="C7343" s="11" t="s">
        <v>55</v>
      </c>
      <c r="D7343" s="12">
        <v>46122</v>
      </c>
      <c r="E7343" s="11">
        <v>4807</v>
      </c>
      <c r="F7343" s="11" t="s">
        <v>24</v>
      </c>
      <c r="G7343" s="13">
        <v>11322.36</v>
      </c>
      <c r="H7343" s="14">
        <f t="shared" si="798"/>
        <v>54426584.520000003</v>
      </c>
      <c r="I7343" s="14">
        <f>IF(F7343="GHS",H7343,H7343*Assumptions!$B$4)</f>
        <v>587807112.8160001</v>
      </c>
      <c r="J7343" s="15" t="str">
        <f>INDEX(Assumptions!$B$8:$B$12,MATCH(B7343,Assumptions!$A$8:$A$12,0))</f>
        <v>Fair Value Less Costs to Sell</v>
      </c>
      <c r="K7343" s="16">
        <f>G7343/(1-INDEX(Assumptions!$D$8:$D$12,MATCH(B7343,Assumptions!$A$8:$A$12,0)))</f>
        <v>12866.318181818182</v>
      </c>
      <c r="L7343" s="16">
        <f t="shared" si="799"/>
        <v>339.67079999999999</v>
      </c>
      <c r="M7343" s="16">
        <f t="shared" si="800"/>
        <v>643.31590909090914</v>
      </c>
      <c r="N7343" s="14">
        <f>E7343*(K7343-L7343-M7343)*IF(F7343="GHS",1,Assumptions!$B$4)</f>
        <v>616930283.40552008</v>
      </c>
      <c r="O7343" s="15">
        <f t="shared" ca="1" si="801"/>
        <v>164</v>
      </c>
      <c r="P7343" s="15" t="str">
        <f t="shared" ca="1" si="802"/>
        <v>91-180d</v>
      </c>
      <c r="Q7343" s="17">
        <f ca="1">IF(P7343="0-90d",0,IF(P7343="91-180d",INDEX(Assumptions!$F$8:$F$12,MATCH(B7343,Assumptions!$A$8:$A$12,0)),IF(P7343="181-365d",INDEX(Assumptions!$G$8:$G$12,MATCH(B7343,Assumptions!$A$8:$A$12,0)),INDEX(Assumptions!$H$8:$H$12,MATCH(B7343,Assumptions!$A$8:$A$12,0)))))</f>
        <v>0.02</v>
      </c>
      <c r="R7343" s="14">
        <f t="shared" ca="1" si="803"/>
        <v>11756142.256320002</v>
      </c>
      <c r="S7343" s="14">
        <f t="shared" ca="1" si="804"/>
        <v>576050970.5596801</v>
      </c>
      <c r="T7343" s="11" t="s">
        <v>25</v>
      </c>
      <c r="U7343" s="18" t="s">
        <v>26</v>
      </c>
    </row>
    <row r="7344" spans="1:21" ht="15" customHeight="1" x14ac:dyDescent="0.15">
      <c r="A7344" s="10" t="s">
        <v>7392</v>
      </c>
      <c r="B7344" s="11" t="s">
        <v>41</v>
      </c>
      <c r="C7344" s="11" t="s">
        <v>44</v>
      </c>
      <c r="D7344" s="12">
        <v>46169</v>
      </c>
      <c r="E7344" s="11">
        <v>2622</v>
      </c>
      <c r="F7344" s="11" t="s">
        <v>33</v>
      </c>
      <c r="G7344" s="13">
        <v>555.58000000000004</v>
      </c>
      <c r="H7344" s="14">
        <f t="shared" si="798"/>
        <v>1456730.76</v>
      </c>
      <c r="I7344" s="14">
        <f>IF(F7344="GHS",H7344,H7344*Assumptions!$B$4)</f>
        <v>1456730.76</v>
      </c>
      <c r="J7344" s="15" t="str">
        <f>INDEX(Assumptions!$B$8:$B$12,MATCH(B7344,Assumptions!$A$8:$A$12,0))</f>
        <v>Weighted Average</v>
      </c>
      <c r="K7344" s="16">
        <f>G7344/(1-INDEX(Assumptions!$D$8:$D$12,MATCH(B7344,Assumptions!$A$8:$A$12,0)))</f>
        <v>854.73846153846159</v>
      </c>
      <c r="L7344" s="16">
        <f t="shared" si="799"/>
        <v>16.667400000000001</v>
      </c>
      <c r="M7344" s="16">
        <f t="shared" si="800"/>
        <v>42.736923076923084</v>
      </c>
      <c r="N7344" s="14">
        <f>E7344*(K7344-L7344-M7344)*IF(F7344="GHS",1,Assumptions!$B$4)</f>
        <v>2085366.1110461538</v>
      </c>
      <c r="O7344" s="15">
        <f t="shared" ca="1" si="801"/>
        <v>117</v>
      </c>
      <c r="P7344" s="15" t="str">
        <f t="shared" ca="1" si="802"/>
        <v>91-180d</v>
      </c>
      <c r="Q7344" s="17">
        <f ca="1">IF(P7344="0-90d",0,IF(P7344="91-180d",INDEX(Assumptions!$F$8:$F$12,MATCH(B7344,Assumptions!$A$8:$A$12,0)),IF(P7344="181-365d",INDEX(Assumptions!$G$8:$G$12,MATCH(B7344,Assumptions!$A$8:$A$12,0)),INDEX(Assumptions!$H$8:$H$12,MATCH(B7344,Assumptions!$A$8:$A$12,0)))))</f>
        <v>0.1</v>
      </c>
      <c r="R7344" s="14">
        <f t="shared" ca="1" si="803"/>
        <v>145673.076</v>
      </c>
      <c r="S7344" s="14">
        <f t="shared" ca="1" si="804"/>
        <v>1311057.6839999999</v>
      </c>
      <c r="T7344" s="11" t="s">
        <v>25</v>
      </c>
      <c r="U7344" s="18" t="s">
        <v>26</v>
      </c>
    </row>
    <row r="7345" spans="1:21" ht="15" customHeight="1" x14ac:dyDescent="0.15">
      <c r="A7345" s="10" t="s">
        <v>7393</v>
      </c>
      <c r="B7345" s="11" t="s">
        <v>41</v>
      </c>
      <c r="C7345" s="11" t="s">
        <v>49</v>
      </c>
      <c r="D7345" s="12">
        <v>46125</v>
      </c>
      <c r="E7345" s="11">
        <v>4483</v>
      </c>
      <c r="F7345" s="11" t="s">
        <v>33</v>
      </c>
      <c r="G7345" s="13">
        <v>758.8</v>
      </c>
      <c r="H7345" s="14">
        <f t="shared" si="798"/>
        <v>3401700.4</v>
      </c>
      <c r="I7345" s="14">
        <f>IF(F7345="GHS",H7345,H7345*Assumptions!$B$4)</f>
        <v>3401700.4</v>
      </c>
      <c r="J7345" s="15" t="str">
        <f>INDEX(Assumptions!$B$8:$B$12,MATCH(B7345,Assumptions!$A$8:$A$12,0))</f>
        <v>Weighted Average</v>
      </c>
      <c r="K7345" s="16">
        <f>G7345/(1-INDEX(Assumptions!$D$8:$D$12,MATCH(B7345,Assumptions!$A$8:$A$12,0)))</f>
        <v>1167.3846153846152</v>
      </c>
      <c r="L7345" s="16">
        <f t="shared" si="799"/>
        <v>22.763999999999999</v>
      </c>
      <c r="M7345" s="16">
        <f t="shared" si="800"/>
        <v>58.369230769230768</v>
      </c>
      <c r="N7345" s="14">
        <f>E7345*(K7345-L7345-M7345)*IF(F7345="GHS",1,Assumptions!$B$4)</f>
        <v>4869664.9572307691</v>
      </c>
      <c r="O7345" s="15">
        <f t="shared" ca="1" si="801"/>
        <v>161</v>
      </c>
      <c r="P7345" s="15" t="str">
        <f t="shared" ca="1" si="802"/>
        <v>91-180d</v>
      </c>
      <c r="Q7345" s="17">
        <f ca="1">IF(P7345="0-90d",0,IF(P7345="91-180d",INDEX(Assumptions!$F$8:$F$12,MATCH(B7345,Assumptions!$A$8:$A$12,0)),IF(P7345="181-365d",INDEX(Assumptions!$G$8:$G$12,MATCH(B7345,Assumptions!$A$8:$A$12,0)),INDEX(Assumptions!$H$8:$H$12,MATCH(B7345,Assumptions!$A$8:$A$12,0)))))</f>
        <v>0.1</v>
      </c>
      <c r="R7345" s="14">
        <f t="shared" ca="1" si="803"/>
        <v>340170.04000000004</v>
      </c>
      <c r="S7345" s="14">
        <f t="shared" ca="1" si="804"/>
        <v>3061530.36</v>
      </c>
      <c r="T7345" s="11" t="s">
        <v>25</v>
      </c>
      <c r="U7345" s="18" t="s">
        <v>26</v>
      </c>
    </row>
    <row r="7346" spans="1:21" ht="15" customHeight="1" x14ac:dyDescent="0.15">
      <c r="A7346" s="10" t="s">
        <v>7394</v>
      </c>
      <c r="B7346" s="11" t="s">
        <v>41</v>
      </c>
      <c r="C7346" s="11" t="s">
        <v>42</v>
      </c>
      <c r="D7346" s="12">
        <v>46156</v>
      </c>
      <c r="E7346" s="11">
        <v>1625</v>
      </c>
      <c r="F7346" s="11" t="s">
        <v>33</v>
      </c>
      <c r="G7346" s="13">
        <v>389.28</v>
      </c>
      <c r="H7346" s="14">
        <f t="shared" si="798"/>
        <v>632580</v>
      </c>
      <c r="I7346" s="14">
        <f>IF(F7346="GHS",H7346,H7346*Assumptions!$B$4)</f>
        <v>632580</v>
      </c>
      <c r="J7346" s="15" t="str">
        <f>INDEX(Assumptions!$B$8:$B$12,MATCH(B7346,Assumptions!$A$8:$A$12,0))</f>
        <v>Weighted Average</v>
      </c>
      <c r="K7346" s="16">
        <f>G7346/(1-INDEX(Assumptions!$D$8:$D$12,MATCH(B7346,Assumptions!$A$8:$A$12,0)))</f>
        <v>598.89230769230767</v>
      </c>
      <c r="L7346" s="16">
        <f t="shared" si="799"/>
        <v>11.678399999999998</v>
      </c>
      <c r="M7346" s="16">
        <f t="shared" si="800"/>
        <v>29.944615384615386</v>
      </c>
      <c r="N7346" s="14">
        <f>E7346*(K7346-L7346-M7346)*IF(F7346="GHS",1,Assumptions!$B$4)</f>
        <v>905562.59999999986</v>
      </c>
      <c r="O7346" s="15">
        <f t="shared" ca="1" si="801"/>
        <v>130</v>
      </c>
      <c r="P7346" s="15" t="str">
        <f t="shared" ca="1" si="802"/>
        <v>91-180d</v>
      </c>
      <c r="Q7346" s="17">
        <f ca="1">IF(P7346="0-90d",0,IF(P7346="91-180d",INDEX(Assumptions!$F$8:$F$12,MATCH(B7346,Assumptions!$A$8:$A$12,0)),IF(P7346="181-365d",INDEX(Assumptions!$G$8:$G$12,MATCH(B7346,Assumptions!$A$8:$A$12,0)),INDEX(Assumptions!$H$8:$H$12,MATCH(B7346,Assumptions!$A$8:$A$12,0)))))</f>
        <v>0.1</v>
      </c>
      <c r="R7346" s="14">
        <f t="shared" ca="1" si="803"/>
        <v>63258</v>
      </c>
      <c r="S7346" s="14">
        <f t="shared" ca="1" si="804"/>
        <v>569322</v>
      </c>
      <c r="T7346" s="11" t="s">
        <v>25</v>
      </c>
      <c r="U7346" s="18" t="s">
        <v>36</v>
      </c>
    </row>
    <row r="7347" spans="1:21" ht="15" customHeight="1" x14ac:dyDescent="0.15">
      <c r="A7347" s="10" t="s">
        <v>7395</v>
      </c>
      <c r="B7347" s="11" t="s">
        <v>28</v>
      </c>
      <c r="C7347" s="11" t="s">
        <v>35</v>
      </c>
      <c r="D7347" s="12">
        <v>46060</v>
      </c>
      <c r="E7347" s="11">
        <v>4785</v>
      </c>
      <c r="F7347" s="11" t="s">
        <v>24</v>
      </c>
      <c r="G7347" s="13">
        <v>18442.810000000001</v>
      </c>
      <c r="H7347" s="14">
        <f t="shared" si="798"/>
        <v>88248845.850000009</v>
      </c>
      <c r="I7347" s="14">
        <f>IF(F7347="GHS",H7347,H7347*Assumptions!$B$4)</f>
        <v>953087535.18000019</v>
      </c>
      <c r="J7347" s="15" t="str">
        <f>INDEX(Assumptions!$B$8:$B$12,MATCH(B7347,Assumptions!$A$8:$A$12,0))</f>
        <v>Fair Value Less Costs to Sell</v>
      </c>
      <c r="K7347" s="16">
        <f>G7347/(1-INDEX(Assumptions!$D$8:$D$12,MATCH(B7347,Assumptions!$A$8:$A$12,0)))</f>
        <v>20957.738636363636</v>
      </c>
      <c r="L7347" s="16">
        <f t="shared" si="799"/>
        <v>553.28430000000003</v>
      </c>
      <c r="M7347" s="16">
        <f t="shared" si="800"/>
        <v>1047.8869318181819</v>
      </c>
      <c r="N7347" s="14">
        <f>E7347*(K7347-L7347-M7347)*IF(F7347="GHS",1,Assumptions!$B$4)</f>
        <v>1000308690.3321002</v>
      </c>
      <c r="O7347" s="15">
        <f t="shared" ca="1" si="801"/>
        <v>226</v>
      </c>
      <c r="P7347" s="15" t="str">
        <f t="shared" ca="1" si="802"/>
        <v>181-365d</v>
      </c>
      <c r="Q7347" s="17">
        <f ca="1">IF(P7347="0-90d",0,IF(P7347="91-180d",INDEX(Assumptions!$F$8:$F$12,MATCH(B7347,Assumptions!$A$8:$A$12,0)),IF(P7347="181-365d",INDEX(Assumptions!$G$8:$G$12,MATCH(B7347,Assumptions!$A$8:$A$12,0)),INDEX(Assumptions!$H$8:$H$12,MATCH(B7347,Assumptions!$A$8:$A$12,0)))))</f>
        <v>0.1</v>
      </c>
      <c r="R7347" s="14">
        <f t="shared" ca="1" si="803"/>
        <v>95308753.518000022</v>
      </c>
      <c r="S7347" s="14">
        <f t="shared" ca="1" si="804"/>
        <v>857778781.66200018</v>
      </c>
      <c r="T7347" s="11" t="s">
        <v>25</v>
      </c>
      <c r="U7347" s="18" t="s">
        <v>26</v>
      </c>
    </row>
    <row r="7348" spans="1:21" ht="15" customHeight="1" x14ac:dyDescent="0.15">
      <c r="A7348" s="10" t="s">
        <v>7396</v>
      </c>
      <c r="B7348" s="11" t="s">
        <v>22</v>
      </c>
      <c r="C7348" s="11" t="s">
        <v>81</v>
      </c>
      <c r="D7348" s="12">
        <v>46110</v>
      </c>
      <c r="E7348" s="11">
        <v>2909</v>
      </c>
      <c r="F7348" s="11" t="s">
        <v>24</v>
      </c>
      <c r="G7348" s="13">
        <v>30119.14</v>
      </c>
      <c r="H7348" s="14">
        <f t="shared" si="798"/>
        <v>87616578.260000005</v>
      </c>
      <c r="I7348" s="14">
        <f>IF(F7348="GHS",H7348,H7348*Assumptions!$B$4)</f>
        <v>946259045.20800006</v>
      </c>
      <c r="J7348" s="15" t="str">
        <f>INDEX(Assumptions!$B$8:$B$12,MATCH(B7348,Assumptions!$A$8:$A$12,0))</f>
        <v>FIFO</v>
      </c>
      <c r="K7348" s="16">
        <f>G7348/(1-INDEX(Assumptions!$D$8:$D$12,MATCH(B7348,Assumptions!$A$8:$A$12,0)))</f>
        <v>36730.658536585361</v>
      </c>
      <c r="L7348" s="16">
        <f t="shared" si="799"/>
        <v>903.57419999999991</v>
      </c>
      <c r="M7348" s="16">
        <f t="shared" si="800"/>
        <v>1836.532926829268</v>
      </c>
      <c r="N7348" s="14">
        <f>E7348*(K7348-L7348-M7348)*IF(F7348="GHS",1,Assumptions!$B$4)</f>
        <v>1067887951.7505891</v>
      </c>
      <c r="O7348" s="15">
        <f t="shared" ca="1" si="801"/>
        <v>176</v>
      </c>
      <c r="P7348" s="15" t="str">
        <f t="shared" ca="1" si="802"/>
        <v>91-180d</v>
      </c>
      <c r="Q7348" s="17">
        <f ca="1">IF(P7348="0-90d",0,IF(P7348="91-180d",INDEX(Assumptions!$F$8:$F$12,MATCH(B7348,Assumptions!$A$8:$A$12,0)),IF(P7348="181-365d",INDEX(Assumptions!$G$8:$G$12,MATCH(B7348,Assumptions!$A$8:$A$12,0)),INDEX(Assumptions!$H$8:$H$12,MATCH(B7348,Assumptions!$A$8:$A$12,0)))))</f>
        <v>0.03</v>
      </c>
      <c r="R7348" s="14">
        <f t="shared" ca="1" si="803"/>
        <v>28387771.356240001</v>
      </c>
      <c r="S7348" s="14">
        <f t="shared" ca="1" si="804"/>
        <v>917871273.85176003</v>
      </c>
      <c r="T7348" s="11" t="s">
        <v>25</v>
      </c>
      <c r="U7348" s="18" t="s">
        <v>26</v>
      </c>
    </row>
    <row r="7349" spans="1:21" ht="15" customHeight="1" x14ac:dyDescent="0.15">
      <c r="A7349" s="10" t="s">
        <v>7397</v>
      </c>
      <c r="B7349" s="11" t="s">
        <v>41</v>
      </c>
      <c r="C7349" s="11" t="s">
        <v>49</v>
      </c>
      <c r="D7349" s="12">
        <v>46198</v>
      </c>
      <c r="E7349" s="11">
        <v>327</v>
      </c>
      <c r="F7349" s="11" t="s">
        <v>33</v>
      </c>
      <c r="G7349" s="13">
        <v>590.27</v>
      </c>
      <c r="H7349" s="14">
        <f t="shared" si="798"/>
        <v>193018.29</v>
      </c>
      <c r="I7349" s="14">
        <f>IF(F7349="GHS",H7349,H7349*Assumptions!$B$4)</f>
        <v>193018.29</v>
      </c>
      <c r="J7349" s="15" t="str">
        <f>INDEX(Assumptions!$B$8:$B$12,MATCH(B7349,Assumptions!$A$8:$A$12,0))</f>
        <v>Weighted Average</v>
      </c>
      <c r="K7349" s="16">
        <f>G7349/(1-INDEX(Assumptions!$D$8:$D$12,MATCH(B7349,Assumptions!$A$8:$A$12,0)))</f>
        <v>908.10769230769222</v>
      </c>
      <c r="L7349" s="16">
        <f t="shared" si="799"/>
        <v>17.708099999999998</v>
      </c>
      <c r="M7349" s="16">
        <f t="shared" si="800"/>
        <v>45.405384615384612</v>
      </c>
      <c r="N7349" s="14">
        <f>E7349*(K7349-L7349-M7349)*IF(F7349="GHS",1,Assumptions!$B$4)</f>
        <v>276313.1059153846</v>
      </c>
      <c r="O7349" s="15">
        <f t="shared" ca="1" si="801"/>
        <v>88</v>
      </c>
      <c r="P7349" s="15" t="str">
        <f t="shared" ca="1" si="802"/>
        <v>0-90d</v>
      </c>
      <c r="Q7349" s="17">
        <f ca="1">IF(P7349="0-90d",0,IF(P7349="91-180d",INDEX(Assumptions!$F$8:$F$12,MATCH(B7349,Assumptions!$A$8:$A$12,0)),IF(P7349="181-365d",INDEX(Assumptions!$G$8:$G$12,MATCH(B7349,Assumptions!$A$8:$A$12,0)),INDEX(Assumptions!$H$8:$H$12,MATCH(B7349,Assumptions!$A$8:$A$12,0)))))</f>
        <v>0</v>
      </c>
      <c r="R7349" s="14">
        <f t="shared" ca="1" si="803"/>
        <v>0</v>
      </c>
      <c r="S7349" s="14">
        <f t="shared" ca="1" si="804"/>
        <v>193018.29</v>
      </c>
      <c r="T7349" s="11" t="s">
        <v>25</v>
      </c>
      <c r="U7349" s="18" t="s">
        <v>26</v>
      </c>
    </row>
    <row r="7350" spans="1:21" ht="15" customHeight="1" x14ac:dyDescent="0.15">
      <c r="A7350" s="10" t="s">
        <v>7398</v>
      </c>
      <c r="B7350" s="11" t="s">
        <v>31</v>
      </c>
      <c r="C7350" s="11" t="s">
        <v>76</v>
      </c>
      <c r="D7350" s="12">
        <v>45934</v>
      </c>
      <c r="E7350" s="11">
        <v>4165</v>
      </c>
      <c r="F7350" s="11" t="s">
        <v>33</v>
      </c>
      <c r="G7350" s="13">
        <v>2398.64</v>
      </c>
      <c r="H7350" s="14">
        <f t="shared" si="798"/>
        <v>9990335.5999999996</v>
      </c>
      <c r="I7350" s="14">
        <f>IF(F7350="GHS",H7350,H7350*Assumptions!$B$4)</f>
        <v>9990335.5999999996</v>
      </c>
      <c r="J7350" s="15" t="str">
        <f>INDEX(Assumptions!$B$8:$B$12,MATCH(B7350,Assumptions!$A$8:$A$12,0))</f>
        <v>Weighted Average</v>
      </c>
      <c r="K7350" s="16">
        <f>G7350/(1-INDEX(Assumptions!$D$8:$D$12,MATCH(B7350,Assumptions!$A$8:$A$12,0)))</f>
        <v>3331.4444444444443</v>
      </c>
      <c r="L7350" s="16">
        <f t="shared" si="799"/>
        <v>71.959199999999996</v>
      </c>
      <c r="M7350" s="16">
        <f t="shared" si="800"/>
        <v>166.57222222222222</v>
      </c>
      <c r="N7350" s="14">
        <f>E7350*(K7350-L7350-M7350)*IF(F7350="GHS",1,Assumptions!$B$4)</f>
        <v>12881982.737555556</v>
      </c>
      <c r="O7350" s="15">
        <f t="shared" ca="1" si="801"/>
        <v>352</v>
      </c>
      <c r="P7350" s="15" t="str">
        <f t="shared" ca="1" si="802"/>
        <v>181-365d</v>
      </c>
      <c r="Q7350" s="17">
        <f ca="1">IF(P7350="0-90d",0,IF(P7350="91-180d",INDEX(Assumptions!$F$8:$F$12,MATCH(B7350,Assumptions!$A$8:$A$12,0)),IF(P7350="181-365d",INDEX(Assumptions!$G$8:$G$12,MATCH(B7350,Assumptions!$A$8:$A$12,0)),INDEX(Assumptions!$H$8:$H$12,MATCH(B7350,Assumptions!$A$8:$A$12,0)))))</f>
        <v>0.2</v>
      </c>
      <c r="R7350" s="14">
        <f t="shared" ca="1" si="803"/>
        <v>1998067.12</v>
      </c>
      <c r="S7350" s="14">
        <f t="shared" ca="1" si="804"/>
        <v>7992268.4799999995</v>
      </c>
      <c r="T7350" s="11" t="s">
        <v>25</v>
      </c>
      <c r="U7350" s="18" t="s">
        <v>26</v>
      </c>
    </row>
    <row r="7351" spans="1:21" ht="15" customHeight="1" x14ac:dyDescent="0.15">
      <c r="A7351" s="10" t="s">
        <v>7399</v>
      </c>
      <c r="B7351" s="11" t="s">
        <v>41</v>
      </c>
      <c r="C7351" s="11" t="s">
        <v>42</v>
      </c>
      <c r="D7351" s="12">
        <v>46019</v>
      </c>
      <c r="E7351" s="11">
        <v>2745</v>
      </c>
      <c r="F7351" s="11" t="s">
        <v>33</v>
      </c>
      <c r="G7351" s="13">
        <v>230.73</v>
      </c>
      <c r="H7351" s="14">
        <f t="shared" si="798"/>
        <v>633353.85</v>
      </c>
      <c r="I7351" s="14">
        <f>IF(F7351="GHS",H7351,H7351*Assumptions!$B$4)</f>
        <v>633353.85</v>
      </c>
      <c r="J7351" s="15" t="str">
        <f>INDEX(Assumptions!$B$8:$B$12,MATCH(B7351,Assumptions!$A$8:$A$12,0))</f>
        <v>Weighted Average</v>
      </c>
      <c r="K7351" s="16">
        <f>G7351/(1-INDEX(Assumptions!$D$8:$D$12,MATCH(B7351,Assumptions!$A$8:$A$12,0)))</f>
        <v>354.96923076923076</v>
      </c>
      <c r="L7351" s="16">
        <f t="shared" si="799"/>
        <v>6.9218999999999991</v>
      </c>
      <c r="M7351" s="16">
        <f t="shared" si="800"/>
        <v>17.748461538461537</v>
      </c>
      <c r="N7351" s="14">
        <f>E7351*(K7351-L7351-M7351)*IF(F7351="GHS",1,Assumptions!$B$4)</f>
        <v>906670.39603846159</v>
      </c>
      <c r="O7351" s="15">
        <f t="shared" ca="1" si="801"/>
        <v>267</v>
      </c>
      <c r="P7351" s="15" t="str">
        <f t="shared" ca="1" si="802"/>
        <v>181-365d</v>
      </c>
      <c r="Q7351" s="17">
        <f ca="1">IF(P7351="0-90d",0,IF(P7351="91-180d",INDEX(Assumptions!$F$8:$F$12,MATCH(B7351,Assumptions!$A$8:$A$12,0)),IF(P7351="181-365d",INDEX(Assumptions!$G$8:$G$12,MATCH(B7351,Assumptions!$A$8:$A$12,0)),INDEX(Assumptions!$H$8:$H$12,MATCH(B7351,Assumptions!$A$8:$A$12,0)))))</f>
        <v>0.35</v>
      </c>
      <c r="R7351" s="14">
        <f t="shared" ca="1" si="803"/>
        <v>221673.84749999997</v>
      </c>
      <c r="S7351" s="14">
        <f t="shared" ca="1" si="804"/>
        <v>411680.0025</v>
      </c>
      <c r="T7351" s="11" t="s">
        <v>25</v>
      </c>
      <c r="U7351" s="18" t="s">
        <v>26</v>
      </c>
    </row>
    <row r="7352" spans="1:21" ht="15" customHeight="1" x14ac:dyDescent="0.15">
      <c r="A7352" s="10" t="s">
        <v>7400</v>
      </c>
      <c r="B7352" s="11" t="s">
        <v>31</v>
      </c>
      <c r="C7352" s="11" t="s">
        <v>32</v>
      </c>
      <c r="D7352" s="12">
        <v>45766</v>
      </c>
      <c r="E7352" s="11">
        <v>4370</v>
      </c>
      <c r="F7352" s="11" t="s">
        <v>33</v>
      </c>
      <c r="G7352" s="13">
        <v>4923.59</v>
      </c>
      <c r="H7352" s="14">
        <f t="shared" si="798"/>
        <v>21516088.300000001</v>
      </c>
      <c r="I7352" s="14">
        <f>IF(F7352="GHS",H7352,H7352*Assumptions!$B$4)</f>
        <v>21516088.300000001</v>
      </c>
      <c r="J7352" s="15" t="str">
        <f>INDEX(Assumptions!$B$8:$B$12,MATCH(B7352,Assumptions!$A$8:$A$12,0))</f>
        <v>Weighted Average</v>
      </c>
      <c r="K7352" s="16">
        <f>G7352/(1-INDEX(Assumptions!$D$8:$D$12,MATCH(B7352,Assumptions!$A$8:$A$12,0)))</f>
        <v>6838.3194444444453</v>
      </c>
      <c r="L7352" s="16">
        <f t="shared" si="799"/>
        <v>147.70769999999999</v>
      </c>
      <c r="M7352" s="16">
        <f t="shared" si="800"/>
        <v>341.91597222222231</v>
      </c>
      <c r="N7352" s="14">
        <f>E7352*(K7352-L7352-M7352)*IF(F7352="GHS",1,Assumptions!$B$4)</f>
        <v>27743800.524611115</v>
      </c>
      <c r="O7352" s="15">
        <f t="shared" ca="1" si="801"/>
        <v>520</v>
      </c>
      <c r="P7352" s="15" t="str">
        <f t="shared" ca="1" si="802"/>
        <v>365d+</v>
      </c>
      <c r="Q7352" s="17">
        <f ca="1">IF(P7352="0-90d",0,IF(P7352="91-180d",INDEX(Assumptions!$F$8:$F$12,MATCH(B7352,Assumptions!$A$8:$A$12,0)),IF(P7352="181-365d",INDEX(Assumptions!$G$8:$G$12,MATCH(B7352,Assumptions!$A$8:$A$12,0)),INDEX(Assumptions!$H$8:$H$12,MATCH(B7352,Assumptions!$A$8:$A$12,0)))))</f>
        <v>0.6</v>
      </c>
      <c r="R7352" s="14">
        <f t="shared" ca="1" si="803"/>
        <v>12909652.98</v>
      </c>
      <c r="S7352" s="14">
        <f t="shared" ca="1" si="804"/>
        <v>8606435.3200000003</v>
      </c>
      <c r="T7352" s="11" t="s">
        <v>25</v>
      </c>
      <c r="U7352" s="18" t="s">
        <v>26</v>
      </c>
    </row>
    <row r="7353" spans="1:21" ht="15" customHeight="1" x14ac:dyDescent="0.15">
      <c r="A7353" s="10" t="s">
        <v>7401</v>
      </c>
      <c r="B7353" s="11" t="s">
        <v>22</v>
      </c>
      <c r="C7353" s="11" t="s">
        <v>23</v>
      </c>
      <c r="D7353" s="12">
        <v>46037</v>
      </c>
      <c r="E7353" s="11">
        <v>981</v>
      </c>
      <c r="F7353" s="11" t="s">
        <v>24</v>
      </c>
      <c r="G7353" s="13">
        <v>42220.43</v>
      </c>
      <c r="H7353" s="14">
        <f t="shared" si="798"/>
        <v>41418241.829999998</v>
      </c>
      <c r="I7353" s="14">
        <f>IF(F7353="GHS",H7353,H7353*Assumptions!$B$4)</f>
        <v>447317011.764</v>
      </c>
      <c r="J7353" s="15" t="str">
        <f>INDEX(Assumptions!$B$8:$B$12,MATCH(B7353,Assumptions!$A$8:$A$12,0))</f>
        <v>FIFO</v>
      </c>
      <c r="K7353" s="16">
        <f>G7353/(1-INDEX(Assumptions!$D$8:$D$12,MATCH(B7353,Assumptions!$A$8:$A$12,0)))</f>
        <v>51488.329268292677</v>
      </c>
      <c r="L7353" s="16">
        <f t="shared" si="799"/>
        <v>1266.6128999999999</v>
      </c>
      <c r="M7353" s="16">
        <f t="shared" si="800"/>
        <v>2574.4164634146341</v>
      </c>
      <c r="N7353" s="14">
        <f>E7353*(K7353-L7353-M7353)*IF(F7353="GHS",1,Assumptions!$B$4)</f>
        <v>504813613.03220189</v>
      </c>
      <c r="O7353" s="15">
        <f t="shared" ca="1" si="801"/>
        <v>249</v>
      </c>
      <c r="P7353" s="15" t="str">
        <f t="shared" ca="1" si="802"/>
        <v>181-365d</v>
      </c>
      <c r="Q7353" s="17">
        <f ca="1">IF(P7353="0-90d",0,IF(P7353="91-180d",INDEX(Assumptions!$F$8:$F$12,MATCH(B7353,Assumptions!$A$8:$A$12,0)),IF(P7353="181-365d",INDEX(Assumptions!$G$8:$G$12,MATCH(B7353,Assumptions!$A$8:$A$12,0)),INDEX(Assumptions!$H$8:$H$12,MATCH(B7353,Assumptions!$A$8:$A$12,0)))))</f>
        <v>0.15</v>
      </c>
      <c r="R7353" s="14">
        <f t="shared" ca="1" si="803"/>
        <v>67097551.764599994</v>
      </c>
      <c r="S7353" s="14">
        <f t="shared" ca="1" si="804"/>
        <v>380219459.99940002</v>
      </c>
      <c r="T7353" s="11" t="s">
        <v>50</v>
      </c>
      <c r="U7353" s="18" t="s">
        <v>26</v>
      </c>
    </row>
    <row r="7354" spans="1:21" ht="15" customHeight="1" x14ac:dyDescent="0.15">
      <c r="A7354" s="10" t="s">
        <v>7402</v>
      </c>
      <c r="B7354" s="11" t="s">
        <v>41</v>
      </c>
      <c r="C7354" s="11" t="s">
        <v>115</v>
      </c>
      <c r="D7354" s="12">
        <v>45745</v>
      </c>
      <c r="E7354" s="11">
        <v>2537</v>
      </c>
      <c r="F7354" s="11" t="s">
        <v>33</v>
      </c>
      <c r="G7354" s="13">
        <v>115.53</v>
      </c>
      <c r="H7354" s="14">
        <f t="shared" si="798"/>
        <v>293099.61</v>
      </c>
      <c r="I7354" s="14">
        <f>IF(F7354="GHS",H7354,H7354*Assumptions!$B$4)</f>
        <v>293099.61</v>
      </c>
      <c r="J7354" s="15" t="str">
        <f>INDEX(Assumptions!$B$8:$B$12,MATCH(B7354,Assumptions!$A$8:$A$12,0))</f>
        <v>Weighted Average</v>
      </c>
      <c r="K7354" s="16">
        <f>G7354/(1-INDEX(Assumptions!$D$8:$D$12,MATCH(B7354,Assumptions!$A$8:$A$12,0)))</f>
        <v>177.73846153846154</v>
      </c>
      <c r="L7354" s="16">
        <f t="shared" si="799"/>
        <v>3.4659</v>
      </c>
      <c r="M7354" s="16">
        <f t="shared" si="800"/>
        <v>8.8869230769230771</v>
      </c>
      <c r="N7354" s="14">
        <f>E7354*(K7354-L7354-M7354)*IF(F7354="GHS",1,Assumptions!$B$4)</f>
        <v>419583.36477692309</v>
      </c>
      <c r="O7354" s="15">
        <f t="shared" ca="1" si="801"/>
        <v>541</v>
      </c>
      <c r="P7354" s="15" t="str">
        <f t="shared" ca="1" si="802"/>
        <v>365d+</v>
      </c>
      <c r="Q7354" s="17">
        <f ca="1">IF(P7354="0-90d",0,IF(P7354="91-180d",INDEX(Assumptions!$F$8:$F$12,MATCH(B7354,Assumptions!$A$8:$A$12,0)),IF(P7354="181-365d",INDEX(Assumptions!$G$8:$G$12,MATCH(B7354,Assumptions!$A$8:$A$12,0)),INDEX(Assumptions!$H$8:$H$12,MATCH(B7354,Assumptions!$A$8:$A$12,0)))))</f>
        <v>0.8</v>
      </c>
      <c r="R7354" s="14">
        <f t="shared" ca="1" si="803"/>
        <v>234479.68799999999</v>
      </c>
      <c r="S7354" s="14">
        <f t="shared" ca="1" si="804"/>
        <v>58619.921999999991</v>
      </c>
      <c r="T7354" s="11" t="s">
        <v>25</v>
      </c>
      <c r="U7354" s="18" t="s">
        <v>26</v>
      </c>
    </row>
    <row r="7355" spans="1:21" ht="15" customHeight="1" x14ac:dyDescent="0.15">
      <c r="A7355" s="10" t="s">
        <v>7403</v>
      </c>
      <c r="B7355" s="11" t="s">
        <v>31</v>
      </c>
      <c r="C7355" s="11" t="s">
        <v>32</v>
      </c>
      <c r="D7355" s="12">
        <v>45947</v>
      </c>
      <c r="E7355" s="11">
        <v>1596</v>
      </c>
      <c r="F7355" s="11" t="s">
        <v>33</v>
      </c>
      <c r="G7355" s="13">
        <v>2262.13</v>
      </c>
      <c r="H7355" s="14">
        <f t="shared" si="798"/>
        <v>3610359.48</v>
      </c>
      <c r="I7355" s="14">
        <f>IF(F7355="GHS",H7355,H7355*Assumptions!$B$4)</f>
        <v>3610359.48</v>
      </c>
      <c r="J7355" s="15" t="str">
        <f>INDEX(Assumptions!$B$8:$B$12,MATCH(B7355,Assumptions!$A$8:$A$12,0))</f>
        <v>Weighted Average</v>
      </c>
      <c r="K7355" s="16">
        <f>G7355/(1-INDEX(Assumptions!$D$8:$D$12,MATCH(B7355,Assumptions!$A$8:$A$12,0)))</f>
        <v>3141.8472222222226</v>
      </c>
      <c r="L7355" s="16">
        <f t="shared" si="799"/>
        <v>67.863900000000001</v>
      </c>
      <c r="M7355" s="16">
        <f t="shared" si="800"/>
        <v>157.09236111111113</v>
      </c>
      <c r="N7355" s="14">
        <f>E7355*(K7355-L7355-M7355)*IF(F7355="GHS",1,Assumptions!$B$4)</f>
        <v>4655357.9739333345</v>
      </c>
      <c r="O7355" s="15">
        <f t="shared" ca="1" si="801"/>
        <v>339</v>
      </c>
      <c r="P7355" s="15" t="str">
        <f t="shared" ca="1" si="802"/>
        <v>181-365d</v>
      </c>
      <c r="Q7355" s="17">
        <f ca="1">IF(P7355="0-90d",0,IF(P7355="91-180d",INDEX(Assumptions!$F$8:$F$12,MATCH(B7355,Assumptions!$A$8:$A$12,0)),IF(P7355="181-365d",INDEX(Assumptions!$G$8:$G$12,MATCH(B7355,Assumptions!$A$8:$A$12,0)),INDEX(Assumptions!$H$8:$H$12,MATCH(B7355,Assumptions!$A$8:$A$12,0)))))</f>
        <v>0.2</v>
      </c>
      <c r="R7355" s="14">
        <f t="shared" ca="1" si="803"/>
        <v>722071.89600000007</v>
      </c>
      <c r="S7355" s="14">
        <f t="shared" ca="1" si="804"/>
        <v>2888287.5839999998</v>
      </c>
      <c r="T7355" s="11" t="s">
        <v>25</v>
      </c>
      <c r="U7355" s="18" t="s">
        <v>26</v>
      </c>
    </row>
    <row r="7356" spans="1:21" ht="15" customHeight="1" x14ac:dyDescent="0.15">
      <c r="A7356" s="10" t="s">
        <v>7404</v>
      </c>
      <c r="B7356" s="11" t="s">
        <v>41</v>
      </c>
      <c r="C7356" s="11" t="s">
        <v>42</v>
      </c>
      <c r="D7356" s="12">
        <v>46219</v>
      </c>
      <c r="E7356" s="11">
        <v>625</v>
      </c>
      <c r="F7356" s="11" t="s">
        <v>33</v>
      </c>
      <c r="G7356" s="13">
        <v>1027.8</v>
      </c>
      <c r="H7356" s="14">
        <f t="shared" si="798"/>
        <v>642375</v>
      </c>
      <c r="I7356" s="14">
        <f>IF(F7356="GHS",H7356,H7356*Assumptions!$B$4)</f>
        <v>642375</v>
      </c>
      <c r="J7356" s="15" t="str">
        <f>INDEX(Assumptions!$B$8:$B$12,MATCH(B7356,Assumptions!$A$8:$A$12,0))</f>
        <v>Weighted Average</v>
      </c>
      <c r="K7356" s="16">
        <f>G7356/(1-INDEX(Assumptions!$D$8:$D$12,MATCH(B7356,Assumptions!$A$8:$A$12,0)))</f>
        <v>1581.2307692307691</v>
      </c>
      <c r="L7356" s="16">
        <f t="shared" si="799"/>
        <v>30.833999999999996</v>
      </c>
      <c r="M7356" s="16">
        <f t="shared" si="800"/>
        <v>79.061538461538461</v>
      </c>
      <c r="N7356" s="14">
        <f>E7356*(K7356-L7356-M7356)*IF(F7356="GHS",1,Assumptions!$B$4)</f>
        <v>919584.51923076913</v>
      </c>
      <c r="O7356" s="15">
        <f t="shared" ca="1" si="801"/>
        <v>67</v>
      </c>
      <c r="P7356" s="15" t="str">
        <f t="shared" ca="1" si="802"/>
        <v>0-90d</v>
      </c>
      <c r="Q7356" s="17">
        <f ca="1">IF(P7356="0-90d",0,IF(P7356="91-180d",INDEX(Assumptions!$F$8:$F$12,MATCH(B7356,Assumptions!$A$8:$A$12,0)),IF(P7356="181-365d",INDEX(Assumptions!$G$8:$G$12,MATCH(B7356,Assumptions!$A$8:$A$12,0)),INDEX(Assumptions!$H$8:$H$12,MATCH(B7356,Assumptions!$A$8:$A$12,0)))))</f>
        <v>0</v>
      </c>
      <c r="R7356" s="14">
        <f t="shared" ca="1" si="803"/>
        <v>0</v>
      </c>
      <c r="S7356" s="14">
        <f t="shared" ca="1" si="804"/>
        <v>642375</v>
      </c>
      <c r="T7356" s="11" t="s">
        <v>25</v>
      </c>
      <c r="U7356" s="18" t="s">
        <v>26</v>
      </c>
    </row>
    <row r="7357" spans="1:21" ht="15" customHeight="1" x14ac:dyDescent="0.15">
      <c r="A7357" s="10" t="s">
        <v>7405</v>
      </c>
      <c r="B7357" s="11" t="s">
        <v>41</v>
      </c>
      <c r="C7357" s="11" t="s">
        <v>49</v>
      </c>
      <c r="D7357" s="12">
        <v>45762</v>
      </c>
      <c r="E7357" s="11">
        <v>3721</v>
      </c>
      <c r="F7357" s="11" t="s">
        <v>33</v>
      </c>
      <c r="G7357" s="13">
        <v>164.88</v>
      </c>
      <c r="H7357" s="14">
        <f t="shared" si="798"/>
        <v>613518.48</v>
      </c>
      <c r="I7357" s="14">
        <f>IF(F7357="GHS",H7357,H7357*Assumptions!$B$4)</f>
        <v>613518.48</v>
      </c>
      <c r="J7357" s="15" t="str">
        <f>INDEX(Assumptions!$B$8:$B$12,MATCH(B7357,Assumptions!$A$8:$A$12,0))</f>
        <v>Weighted Average</v>
      </c>
      <c r="K7357" s="16">
        <f>G7357/(1-INDEX(Assumptions!$D$8:$D$12,MATCH(B7357,Assumptions!$A$8:$A$12,0)))</f>
        <v>253.66153846153844</v>
      </c>
      <c r="L7357" s="16">
        <f t="shared" si="799"/>
        <v>4.9463999999999997</v>
      </c>
      <c r="M7357" s="16">
        <f t="shared" si="800"/>
        <v>12.683076923076923</v>
      </c>
      <c r="N7357" s="14">
        <f>E7357*(K7357-L7357-M7357)*IF(F7357="GHS",1,Assumptions!$B$4)</f>
        <v>878275.30098461523</v>
      </c>
      <c r="O7357" s="15">
        <f t="shared" ca="1" si="801"/>
        <v>524</v>
      </c>
      <c r="P7357" s="15" t="str">
        <f t="shared" ca="1" si="802"/>
        <v>365d+</v>
      </c>
      <c r="Q7357" s="17">
        <f ca="1">IF(P7357="0-90d",0,IF(P7357="91-180d",INDEX(Assumptions!$F$8:$F$12,MATCH(B7357,Assumptions!$A$8:$A$12,0)),IF(P7357="181-365d",INDEX(Assumptions!$G$8:$G$12,MATCH(B7357,Assumptions!$A$8:$A$12,0)),INDEX(Assumptions!$H$8:$H$12,MATCH(B7357,Assumptions!$A$8:$A$12,0)))))</f>
        <v>0.8</v>
      </c>
      <c r="R7357" s="14">
        <f t="shared" ca="1" si="803"/>
        <v>490814.78399999999</v>
      </c>
      <c r="S7357" s="14">
        <f t="shared" ca="1" si="804"/>
        <v>122703.696</v>
      </c>
      <c r="T7357" s="11" t="s">
        <v>25</v>
      </c>
      <c r="U7357" s="18" t="s">
        <v>26</v>
      </c>
    </row>
    <row r="7358" spans="1:21" ht="15" customHeight="1" x14ac:dyDescent="0.15">
      <c r="A7358" s="10" t="s">
        <v>7406</v>
      </c>
      <c r="B7358" s="11" t="s">
        <v>41</v>
      </c>
      <c r="C7358" s="11" t="s">
        <v>49</v>
      </c>
      <c r="D7358" s="12">
        <v>45734</v>
      </c>
      <c r="E7358" s="11">
        <v>4973</v>
      </c>
      <c r="F7358" s="11" t="s">
        <v>33</v>
      </c>
      <c r="G7358" s="13">
        <v>1080.93</v>
      </c>
      <c r="H7358" s="14">
        <f t="shared" si="798"/>
        <v>5375464.8900000006</v>
      </c>
      <c r="I7358" s="14">
        <f>IF(F7358="GHS",H7358,H7358*Assumptions!$B$4)</f>
        <v>5375464.8900000006</v>
      </c>
      <c r="J7358" s="15" t="str">
        <f>INDEX(Assumptions!$B$8:$B$12,MATCH(B7358,Assumptions!$A$8:$A$12,0))</f>
        <v>Weighted Average</v>
      </c>
      <c r="K7358" s="16">
        <f>G7358/(1-INDEX(Assumptions!$D$8:$D$12,MATCH(B7358,Assumptions!$A$8:$A$12,0)))</f>
        <v>1662.9692307692308</v>
      </c>
      <c r="L7358" s="16">
        <f t="shared" si="799"/>
        <v>32.427900000000001</v>
      </c>
      <c r="M7358" s="16">
        <f t="shared" si="800"/>
        <v>83.148461538461547</v>
      </c>
      <c r="N7358" s="14">
        <f>E7358*(K7358-L7358-M7358)*IF(F7358="GHS",1,Assumptions!$B$4)</f>
        <v>7695184.7386846161</v>
      </c>
      <c r="O7358" s="15">
        <f t="shared" ca="1" si="801"/>
        <v>552</v>
      </c>
      <c r="P7358" s="15" t="str">
        <f t="shared" ca="1" si="802"/>
        <v>365d+</v>
      </c>
      <c r="Q7358" s="17">
        <f ca="1">IF(P7358="0-90d",0,IF(P7358="91-180d",INDEX(Assumptions!$F$8:$F$12,MATCH(B7358,Assumptions!$A$8:$A$12,0)),IF(P7358="181-365d",INDEX(Assumptions!$G$8:$G$12,MATCH(B7358,Assumptions!$A$8:$A$12,0)),INDEX(Assumptions!$H$8:$H$12,MATCH(B7358,Assumptions!$A$8:$A$12,0)))))</f>
        <v>0.8</v>
      </c>
      <c r="R7358" s="14">
        <f t="shared" ca="1" si="803"/>
        <v>4300371.9120000005</v>
      </c>
      <c r="S7358" s="14">
        <f t="shared" ca="1" si="804"/>
        <v>1075092.9780000001</v>
      </c>
      <c r="T7358" s="11" t="s">
        <v>25</v>
      </c>
      <c r="U7358" s="18" t="s">
        <v>26</v>
      </c>
    </row>
    <row r="7359" spans="1:21" ht="15" customHeight="1" x14ac:dyDescent="0.15">
      <c r="A7359" s="10" t="s">
        <v>7407</v>
      </c>
      <c r="B7359" s="11" t="s">
        <v>31</v>
      </c>
      <c r="C7359" s="11" t="s">
        <v>76</v>
      </c>
      <c r="D7359" s="12">
        <v>45869</v>
      </c>
      <c r="E7359" s="11">
        <v>706</v>
      </c>
      <c r="F7359" s="11" t="s">
        <v>33</v>
      </c>
      <c r="G7359" s="13">
        <v>3944.67</v>
      </c>
      <c r="H7359" s="14">
        <f t="shared" si="798"/>
        <v>2784937.02</v>
      </c>
      <c r="I7359" s="14">
        <f>IF(F7359="GHS",H7359,H7359*Assumptions!$B$4)</f>
        <v>2784937.02</v>
      </c>
      <c r="J7359" s="15" t="str">
        <f>INDEX(Assumptions!$B$8:$B$12,MATCH(B7359,Assumptions!$A$8:$A$12,0))</f>
        <v>Weighted Average</v>
      </c>
      <c r="K7359" s="16">
        <f>G7359/(1-INDEX(Assumptions!$D$8:$D$12,MATCH(B7359,Assumptions!$A$8:$A$12,0)))</f>
        <v>5478.7083333333339</v>
      </c>
      <c r="L7359" s="16">
        <f t="shared" si="799"/>
        <v>118.34009999999999</v>
      </c>
      <c r="M7359" s="16">
        <f t="shared" si="800"/>
        <v>273.9354166666667</v>
      </c>
      <c r="N7359" s="14">
        <f>E7359*(K7359-L7359-M7359)*IF(F7359="GHS",1,Assumptions!$B$4)</f>
        <v>3591021.5685666669</v>
      </c>
      <c r="O7359" s="15">
        <f t="shared" ca="1" si="801"/>
        <v>417</v>
      </c>
      <c r="P7359" s="15" t="str">
        <f t="shared" ca="1" si="802"/>
        <v>365d+</v>
      </c>
      <c r="Q7359" s="17">
        <f ca="1">IF(P7359="0-90d",0,IF(P7359="91-180d",INDEX(Assumptions!$F$8:$F$12,MATCH(B7359,Assumptions!$A$8:$A$12,0)),IF(P7359="181-365d",INDEX(Assumptions!$G$8:$G$12,MATCH(B7359,Assumptions!$A$8:$A$12,0)),INDEX(Assumptions!$H$8:$H$12,MATCH(B7359,Assumptions!$A$8:$A$12,0)))))</f>
        <v>0.6</v>
      </c>
      <c r="R7359" s="14">
        <f t="shared" ca="1" si="803"/>
        <v>1670962.2120000001</v>
      </c>
      <c r="S7359" s="14">
        <f t="shared" si="804"/>
        <v>0</v>
      </c>
      <c r="T7359" s="11" t="s">
        <v>39</v>
      </c>
      <c r="U7359" s="18" t="s">
        <v>26</v>
      </c>
    </row>
    <row r="7360" spans="1:21" ht="15" customHeight="1" x14ac:dyDescent="0.15">
      <c r="A7360" s="10" t="s">
        <v>7408</v>
      </c>
      <c r="B7360" s="11" t="s">
        <v>31</v>
      </c>
      <c r="C7360" s="11" t="s">
        <v>76</v>
      </c>
      <c r="D7360" s="12">
        <v>45900</v>
      </c>
      <c r="E7360" s="11">
        <v>1057</v>
      </c>
      <c r="F7360" s="11" t="s">
        <v>33</v>
      </c>
      <c r="G7360" s="13">
        <v>6488.66</v>
      </c>
      <c r="H7360" s="14">
        <f t="shared" si="798"/>
        <v>6858513.6200000001</v>
      </c>
      <c r="I7360" s="14">
        <f>IF(F7360="GHS",H7360,H7360*Assumptions!$B$4)</f>
        <v>6858513.6200000001</v>
      </c>
      <c r="J7360" s="15" t="str">
        <f>INDEX(Assumptions!$B$8:$B$12,MATCH(B7360,Assumptions!$A$8:$A$12,0))</f>
        <v>Weighted Average</v>
      </c>
      <c r="K7360" s="16">
        <f>G7360/(1-INDEX(Assumptions!$D$8:$D$12,MATCH(B7360,Assumptions!$A$8:$A$12,0)))</f>
        <v>9012.0277777777774</v>
      </c>
      <c r="L7360" s="16">
        <f t="shared" si="799"/>
        <v>194.65979999999999</v>
      </c>
      <c r="M7360" s="16">
        <f t="shared" si="800"/>
        <v>450.60138888888889</v>
      </c>
      <c r="N7360" s="14">
        <f>E7360*(K7360-L7360-M7360)*IF(F7360="GHS",1,Assumptions!$B$4)</f>
        <v>8843672.2844555564</v>
      </c>
      <c r="O7360" s="15">
        <f t="shared" ca="1" si="801"/>
        <v>386</v>
      </c>
      <c r="P7360" s="15" t="str">
        <f t="shared" ca="1" si="802"/>
        <v>365d+</v>
      </c>
      <c r="Q7360" s="17">
        <f ca="1">IF(P7360="0-90d",0,IF(P7360="91-180d",INDEX(Assumptions!$F$8:$F$12,MATCH(B7360,Assumptions!$A$8:$A$12,0)),IF(P7360="181-365d",INDEX(Assumptions!$G$8:$G$12,MATCH(B7360,Assumptions!$A$8:$A$12,0)),INDEX(Assumptions!$H$8:$H$12,MATCH(B7360,Assumptions!$A$8:$A$12,0)))))</f>
        <v>0.6</v>
      </c>
      <c r="R7360" s="14">
        <f t="shared" ca="1" si="803"/>
        <v>4115108.1719999998</v>
      </c>
      <c r="S7360" s="14">
        <f t="shared" ca="1" si="804"/>
        <v>2743405.4480000003</v>
      </c>
      <c r="T7360" s="11" t="s">
        <v>25</v>
      </c>
      <c r="U7360" s="18" t="s">
        <v>26</v>
      </c>
    </row>
    <row r="7361" spans="1:21" ht="15" customHeight="1" x14ac:dyDescent="0.15">
      <c r="A7361" s="10" t="s">
        <v>7409</v>
      </c>
      <c r="B7361" s="11" t="s">
        <v>41</v>
      </c>
      <c r="C7361" s="11" t="s">
        <v>115</v>
      </c>
      <c r="D7361" s="12">
        <v>45857</v>
      </c>
      <c r="E7361" s="11">
        <v>1606</v>
      </c>
      <c r="F7361" s="11" t="s">
        <v>33</v>
      </c>
      <c r="G7361" s="13">
        <v>667.59</v>
      </c>
      <c r="H7361" s="14">
        <f t="shared" si="798"/>
        <v>1072149.54</v>
      </c>
      <c r="I7361" s="14">
        <f>IF(F7361="GHS",H7361,H7361*Assumptions!$B$4)</f>
        <v>1072149.54</v>
      </c>
      <c r="J7361" s="15" t="str">
        <f>INDEX(Assumptions!$B$8:$B$12,MATCH(B7361,Assumptions!$A$8:$A$12,0))</f>
        <v>Weighted Average</v>
      </c>
      <c r="K7361" s="16">
        <f>G7361/(1-INDEX(Assumptions!$D$8:$D$12,MATCH(B7361,Assumptions!$A$8:$A$12,0)))</f>
        <v>1027.0615384615385</v>
      </c>
      <c r="L7361" s="16">
        <f t="shared" si="799"/>
        <v>20.027699999999999</v>
      </c>
      <c r="M7361" s="16">
        <f t="shared" si="800"/>
        <v>51.353076923076927</v>
      </c>
      <c r="N7361" s="14">
        <f>E7361*(K7361-L7361-M7361)*IF(F7361="GHS",1,Assumptions!$B$4)</f>
        <v>1534823.3030307691</v>
      </c>
      <c r="O7361" s="15">
        <f t="shared" ca="1" si="801"/>
        <v>429</v>
      </c>
      <c r="P7361" s="15" t="str">
        <f t="shared" ca="1" si="802"/>
        <v>365d+</v>
      </c>
      <c r="Q7361" s="17">
        <f ca="1">IF(P7361="0-90d",0,IF(P7361="91-180d",INDEX(Assumptions!$F$8:$F$12,MATCH(B7361,Assumptions!$A$8:$A$12,0)),IF(P7361="181-365d",INDEX(Assumptions!$G$8:$G$12,MATCH(B7361,Assumptions!$A$8:$A$12,0)),INDEX(Assumptions!$H$8:$H$12,MATCH(B7361,Assumptions!$A$8:$A$12,0)))))</f>
        <v>0.8</v>
      </c>
      <c r="R7361" s="14">
        <f t="shared" ca="1" si="803"/>
        <v>857719.6320000001</v>
      </c>
      <c r="S7361" s="14">
        <f t="shared" ca="1" si="804"/>
        <v>214429.90799999994</v>
      </c>
      <c r="T7361" s="11" t="s">
        <v>25</v>
      </c>
      <c r="U7361" s="18" t="s">
        <v>26</v>
      </c>
    </row>
    <row r="7362" spans="1:21" ht="15" customHeight="1" x14ac:dyDescent="0.15">
      <c r="A7362" s="10" t="s">
        <v>7410</v>
      </c>
      <c r="B7362" s="11" t="s">
        <v>31</v>
      </c>
      <c r="C7362" s="11" t="s">
        <v>32</v>
      </c>
      <c r="D7362" s="12">
        <v>45740</v>
      </c>
      <c r="E7362" s="11">
        <v>3017</v>
      </c>
      <c r="F7362" s="11" t="s">
        <v>33</v>
      </c>
      <c r="G7362" s="13">
        <v>2593.73</v>
      </c>
      <c r="H7362" s="14">
        <f t="shared" ref="H7362:H7425" si="805">E7362*G7362</f>
        <v>7825283.4100000001</v>
      </c>
      <c r="I7362" s="14">
        <f>IF(F7362="GHS",H7362,H7362*Assumptions!$B$4)</f>
        <v>7825283.4100000001</v>
      </c>
      <c r="J7362" s="15" t="str">
        <f>INDEX(Assumptions!$B$8:$B$12,MATCH(B7362,Assumptions!$A$8:$A$12,0))</f>
        <v>Weighted Average</v>
      </c>
      <c r="K7362" s="16">
        <f>G7362/(1-INDEX(Assumptions!$D$8:$D$12,MATCH(B7362,Assumptions!$A$8:$A$12,0)))</f>
        <v>3602.4027777777778</v>
      </c>
      <c r="L7362" s="16">
        <f t="shared" ref="L7362:L7425" si="806">G7362*0.03</f>
        <v>77.811899999999994</v>
      </c>
      <c r="M7362" s="16">
        <f t="shared" ref="M7362:M7425" si="807">K7362*0.05</f>
        <v>180.1201388888889</v>
      </c>
      <c r="N7362" s="14">
        <f>E7362*(K7362-L7362-M7362)*IF(F7362="GHS",1,Assumptions!$B$4)</f>
        <v>10090268.219227778</v>
      </c>
      <c r="O7362" s="15">
        <f t="shared" ref="O7362:O7425" ca="1" si="808">TODAY()-D7362</f>
        <v>546</v>
      </c>
      <c r="P7362" s="15" t="str">
        <f t="shared" ref="P7362:P7425" ca="1" si="809">IF(O7362&lt;=90,"0-90d",IF(O7362&lt;=180,"91-180d",IF(O7362&lt;=365,"181-365d","365d+")))</f>
        <v>365d+</v>
      </c>
      <c r="Q7362" s="17">
        <f ca="1">IF(P7362="0-90d",0,IF(P7362="91-180d",INDEX(Assumptions!$F$8:$F$12,MATCH(B7362,Assumptions!$A$8:$A$12,0)),IF(P7362="181-365d",INDEX(Assumptions!$G$8:$G$12,MATCH(B7362,Assumptions!$A$8:$A$12,0)),INDEX(Assumptions!$H$8:$H$12,MATCH(B7362,Assumptions!$A$8:$A$12,0)))))</f>
        <v>0.6</v>
      </c>
      <c r="R7362" s="14">
        <f t="shared" ref="R7362:R7425" ca="1" si="810">I7362*Q7362</f>
        <v>4695170.0460000001</v>
      </c>
      <c r="S7362" s="14">
        <f t="shared" ref="S7362:S7425" ca="1" si="811">IF(T7362="Held on Consignment (Not Owned)",0,MIN(I7362-R7362,N7362))</f>
        <v>3130113.3640000001</v>
      </c>
      <c r="T7362" s="11" t="s">
        <v>25</v>
      </c>
      <c r="U7362" s="18" t="s">
        <v>36</v>
      </c>
    </row>
    <row r="7363" spans="1:21" ht="15" customHeight="1" x14ac:dyDescent="0.15">
      <c r="A7363" s="10" t="s">
        <v>7411</v>
      </c>
      <c r="B7363" s="11" t="s">
        <v>28</v>
      </c>
      <c r="C7363" s="11" t="s">
        <v>38</v>
      </c>
      <c r="D7363" s="12">
        <v>46210</v>
      </c>
      <c r="E7363" s="11">
        <v>4690</v>
      </c>
      <c r="F7363" s="11" t="s">
        <v>24</v>
      </c>
      <c r="G7363" s="13">
        <v>3572.56</v>
      </c>
      <c r="H7363" s="14">
        <f t="shared" si="805"/>
        <v>16755306.4</v>
      </c>
      <c r="I7363" s="14">
        <f>IF(F7363="GHS",H7363,H7363*Assumptions!$B$4)</f>
        <v>180957309.12</v>
      </c>
      <c r="J7363" s="15" t="str">
        <f>INDEX(Assumptions!$B$8:$B$12,MATCH(B7363,Assumptions!$A$8:$A$12,0))</f>
        <v>Fair Value Less Costs to Sell</v>
      </c>
      <c r="K7363" s="16">
        <f>G7363/(1-INDEX(Assumptions!$D$8:$D$12,MATCH(B7363,Assumptions!$A$8:$A$12,0)))</f>
        <v>4059.7272727272725</v>
      </c>
      <c r="L7363" s="16">
        <f t="shared" si="806"/>
        <v>107.1768</v>
      </c>
      <c r="M7363" s="16">
        <f t="shared" si="807"/>
        <v>202.98636363636365</v>
      </c>
      <c r="N7363" s="14">
        <f>E7363*(K7363-L7363-M7363)*IF(F7363="GHS",1,Assumptions!$B$4)</f>
        <v>189922921.25367272</v>
      </c>
      <c r="O7363" s="15">
        <f t="shared" ca="1" si="808"/>
        <v>76</v>
      </c>
      <c r="P7363" s="15" t="str">
        <f t="shared" ca="1" si="809"/>
        <v>0-90d</v>
      </c>
      <c r="Q7363" s="17">
        <f ca="1">IF(P7363="0-90d",0,IF(P7363="91-180d",INDEX(Assumptions!$F$8:$F$12,MATCH(B7363,Assumptions!$A$8:$A$12,0)),IF(P7363="181-365d",INDEX(Assumptions!$G$8:$G$12,MATCH(B7363,Assumptions!$A$8:$A$12,0)),INDEX(Assumptions!$H$8:$H$12,MATCH(B7363,Assumptions!$A$8:$A$12,0)))))</f>
        <v>0</v>
      </c>
      <c r="R7363" s="14">
        <f t="shared" ca="1" si="810"/>
        <v>0</v>
      </c>
      <c r="S7363" s="14">
        <f t="shared" ca="1" si="811"/>
        <v>180957309.12</v>
      </c>
      <c r="T7363" s="11" t="s">
        <v>25</v>
      </c>
      <c r="U7363" s="18" t="s">
        <v>26</v>
      </c>
    </row>
    <row r="7364" spans="1:21" ht="15" customHeight="1" x14ac:dyDescent="0.15">
      <c r="A7364" s="10" t="s">
        <v>7412</v>
      </c>
      <c r="B7364" s="11" t="s">
        <v>22</v>
      </c>
      <c r="C7364" s="11" t="s">
        <v>61</v>
      </c>
      <c r="D7364" s="12">
        <v>45937</v>
      </c>
      <c r="E7364" s="11">
        <v>2980</v>
      </c>
      <c r="F7364" s="11" t="s">
        <v>24</v>
      </c>
      <c r="G7364" s="13">
        <v>29587.14</v>
      </c>
      <c r="H7364" s="14">
        <f t="shared" si="805"/>
        <v>88169677.200000003</v>
      </c>
      <c r="I7364" s="14">
        <f>IF(F7364="GHS",H7364,H7364*Assumptions!$B$4)</f>
        <v>952232513.76000011</v>
      </c>
      <c r="J7364" s="15" t="str">
        <f>INDEX(Assumptions!$B$8:$B$12,MATCH(B7364,Assumptions!$A$8:$A$12,0))</f>
        <v>FIFO</v>
      </c>
      <c r="K7364" s="16">
        <f>G7364/(1-INDEX(Assumptions!$D$8:$D$12,MATCH(B7364,Assumptions!$A$8:$A$12,0)))</f>
        <v>36081.878048780483</v>
      </c>
      <c r="L7364" s="16">
        <f t="shared" si="806"/>
        <v>887.61419999999998</v>
      </c>
      <c r="M7364" s="16">
        <f t="shared" si="807"/>
        <v>1804.0939024390243</v>
      </c>
      <c r="N7364" s="14">
        <f>E7364*(K7364-L7364-M7364)*IF(F7364="GHS",1,Assumptions!$B$4)</f>
        <v>1074629229.5530536</v>
      </c>
      <c r="O7364" s="15">
        <f t="shared" ca="1" si="808"/>
        <v>349</v>
      </c>
      <c r="P7364" s="15" t="str">
        <f t="shared" ca="1" si="809"/>
        <v>181-365d</v>
      </c>
      <c r="Q7364" s="17">
        <f ca="1">IF(P7364="0-90d",0,IF(P7364="91-180d",INDEX(Assumptions!$F$8:$F$12,MATCH(B7364,Assumptions!$A$8:$A$12,0)),IF(P7364="181-365d",INDEX(Assumptions!$G$8:$G$12,MATCH(B7364,Assumptions!$A$8:$A$12,0)),INDEX(Assumptions!$H$8:$H$12,MATCH(B7364,Assumptions!$A$8:$A$12,0)))))</f>
        <v>0.15</v>
      </c>
      <c r="R7364" s="14">
        <f t="shared" ca="1" si="810"/>
        <v>142834877.06400001</v>
      </c>
      <c r="S7364" s="14">
        <f t="shared" ca="1" si="811"/>
        <v>809397636.6960001</v>
      </c>
      <c r="T7364" s="11" t="s">
        <v>25</v>
      </c>
      <c r="U7364" s="18" t="s">
        <v>36</v>
      </c>
    </row>
    <row r="7365" spans="1:21" ht="15" customHeight="1" x14ac:dyDescent="0.15">
      <c r="A7365" s="10" t="s">
        <v>7413</v>
      </c>
      <c r="B7365" s="11" t="s">
        <v>31</v>
      </c>
      <c r="C7365" s="11" t="s">
        <v>63</v>
      </c>
      <c r="D7365" s="12">
        <v>46001</v>
      </c>
      <c r="E7365" s="11">
        <v>421</v>
      </c>
      <c r="F7365" s="11" t="s">
        <v>33</v>
      </c>
      <c r="G7365" s="13">
        <v>4850.55</v>
      </c>
      <c r="H7365" s="14">
        <f t="shared" si="805"/>
        <v>2042081.55</v>
      </c>
      <c r="I7365" s="14">
        <f>IF(F7365="GHS",H7365,H7365*Assumptions!$B$4)</f>
        <v>2042081.55</v>
      </c>
      <c r="J7365" s="15" t="str">
        <f>INDEX(Assumptions!$B$8:$B$12,MATCH(B7365,Assumptions!$A$8:$A$12,0))</f>
        <v>Weighted Average</v>
      </c>
      <c r="K7365" s="16">
        <f>G7365/(1-INDEX(Assumptions!$D$8:$D$12,MATCH(B7365,Assumptions!$A$8:$A$12,0)))</f>
        <v>6736.8750000000009</v>
      </c>
      <c r="L7365" s="16">
        <f t="shared" si="806"/>
        <v>145.51650000000001</v>
      </c>
      <c r="M7365" s="16">
        <f t="shared" si="807"/>
        <v>336.84375000000006</v>
      </c>
      <c r="N7365" s="14">
        <f>E7365*(K7365-L7365-M7365)*IF(F7365="GHS",1,Assumptions!$B$4)</f>
        <v>2633150.7097500004</v>
      </c>
      <c r="O7365" s="15">
        <f t="shared" ca="1" si="808"/>
        <v>285</v>
      </c>
      <c r="P7365" s="15" t="str">
        <f t="shared" ca="1" si="809"/>
        <v>181-365d</v>
      </c>
      <c r="Q7365" s="17">
        <f ca="1">IF(P7365="0-90d",0,IF(P7365="91-180d",INDEX(Assumptions!$F$8:$F$12,MATCH(B7365,Assumptions!$A$8:$A$12,0)),IF(P7365="181-365d",INDEX(Assumptions!$G$8:$G$12,MATCH(B7365,Assumptions!$A$8:$A$12,0)),INDEX(Assumptions!$H$8:$H$12,MATCH(B7365,Assumptions!$A$8:$A$12,0)))))</f>
        <v>0.2</v>
      </c>
      <c r="R7365" s="14">
        <f t="shared" ca="1" si="810"/>
        <v>408416.31000000006</v>
      </c>
      <c r="S7365" s="14">
        <f t="shared" ca="1" si="811"/>
        <v>1633665.24</v>
      </c>
      <c r="T7365" s="11" t="s">
        <v>25</v>
      </c>
      <c r="U7365" s="18" t="s">
        <v>26</v>
      </c>
    </row>
    <row r="7366" spans="1:21" ht="15" customHeight="1" x14ac:dyDescent="0.15">
      <c r="A7366" s="10" t="s">
        <v>7414</v>
      </c>
      <c r="B7366" s="11" t="s">
        <v>22</v>
      </c>
      <c r="C7366" s="11" t="s">
        <v>81</v>
      </c>
      <c r="D7366" s="12">
        <v>46087</v>
      </c>
      <c r="E7366" s="11">
        <v>165</v>
      </c>
      <c r="F7366" s="11" t="s">
        <v>24</v>
      </c>
      <c r="G7366" s="13">
        <v>21726.14</v>
      </c>
      <c r="H7366" s="14">
        <f t="shared" si="805"/>
        <v>3584813.1</v>
      </c>
      <c r="I7366" s="14">
        <f>IF(F7366="GHS",H7366,H7366*Assumptions!$B$4)</f>
        <v>38715981.480000004</v>
      </c>
      <c r="J7366" s="15" t="str">
        <f>INDEX(Assumptions!$B$8:$B$12,MATCH(B7366,Assumptions!$A$8:$A$12,0))</f>
        <v>FIFO</v>
      </c>
      <c r="K7366" s="16">
        <f>G7366/(1-INDEX(Assumptions!$D$8:$D$12,MATCH(B7366,Assumptions!$A$8:$A$12,0)))</f>
        <v>26495.292682926825</v>
      </c>
      <c r="L7366" s="16">
        <f t="shared" si="806"/>
        <v>651.78419999999994</v>
      </c>
      <c r="M7366" s="16">
        <f t="shared" si="807"/>
        <v>1324.7646341463415</v>
      </c>
      <c r="N7366" s="14">
        <f>E7366*(K7366-L7366-M7366)*IF(F7366="GHS",1,Assumptions!$B$4)</f>
        <v>43692401.538526826</v>
      </c>
      <c r="O7366" s="15">
        <f t="shared" ca="1" si="808"/>
        <v>199</v>
      </c>
      <c r="P7366" s="15" t="str">
        <f t="shared" ca="1" si="809"/>
        <v>181-365d</v>
      </c>
      <c r="Q7366" s="17">
        <f ca="1">IF(P7366="0-90d",0,IF(P7366="91-180d",INDEX(Assumptions!$F$8:$F$12,MATCH(B7366,Assumptions!$A$8:$A$12,0)),IF(P7366="181-365d",INDEX(Assumptions!$G$8:$G$12,MATCH(B7366,Assumptions!$A$8:$A$12,0)),INDEX(Assumptions!$H$8:$H$12,MATCH(B7366,Assumptions!$A$8:$A$12,0)))))</f>
        <v>0.15</v>
      </c>
      <c r="R7366" s="14">
        <f t="shared" ca="1" si="810"/>
        <v>5807397.2220000001</v>
      </c>
      <c r="S7366" s="14">
        <f t="shared" ca="1" si="811"/>
        <v>32908584.258000005</v>
      </c>
      <c r="T7366" s="11" t="s">
        <v>25</v>
      </c>
      <c r="U7366" s="18" t="s">
        <v>26</v>
      </c>
    </row>
    <row r="7367" spans="1:21" ht="15" customHeight="1" x14ac:dyDescent="0.15">
      <c r="A7367" s="10" t="s">
        <v>7415</v>
      </c>
      <c r="B7367" s="11" t="s">
        <v>46</v>
      </c>
      <c r="C7367" s="11" t="s">
        <v>119</v>
      </c>
      <c r="D7367" s="12">
        <v>45965</v>
      </c>
      <c r="E7367" s="11">
        <v>1724</v>
      </c>
      <c r="F7367" s="11" t="s">
        <v>33</v>
      </c>
      <c r="G7367" s="13">
        <v>688486.03</v>
      </c>
      <c r="H7367" s="14">
        <f t="shared" si="805"/>
        <v>1186949915.72</v>
      </c>
      <c r="I7367" s="14">
        <f>IF(F7367="GHS",H7367,H7367*Assumptions!$B$4)</f>
        <v>1186949915.72</v>
      </c>
      <c r="J7367" s="15" t="str">
        <f>INDEX(Assumptions!$B$8:$B$12,MATCH(B7367,Assumptions!$A$8:$A$12,0))</f>
        <v>Specific Identification</v>
      </c>
      <c r="K7367" s="16">
        <f>G7367/(1-INDEX(Assumptions!$D$8:$D$12,MATCH(B7367,Assumptions!$A$8:$A$12,0)))</f>
        <v>882674.3974358975</v>
      </c>
      <c r="L7367" s="16">
        <f t="shared" si="806"/>
        <v>20654.580900000001</v>
      </c>
      <c r="M7367" s="16">
        <f t="shared" si="807"/>
        <v>44133.719871794878</v>
      </c>
      <c r="N7367" s="14">
        <f>E7367*(K7367-L7367-M7367)*IF(F7367="GHS",1,Assumptions!$B$4)</f>
        <v>1410035630.6489129</v>
      </c>
      <c r="O7367" s="15">
        <f t="shared" ca="1" si="808"/>
        <v>321</v>
      </c>
      <c r="P7367" s="15" t="str">
        <f t="shared" ca="1" si="809"/>
        <v>181-365d</v>
      </c>
      <c r="Q7367" s="17">
        <f ca="1">IF(P7367="0-90d",0,IF(P7367="91-180d",INDEX(Assumptions!$F$8:$F$12,MATCH(B7367,Assumptions!$A$8:$A$12,0)),IF(P7367="181-365d",INDEX(Assumptions!$G$8:$G$12,MATCH(B7367,Assumptions!$A$8:$A$12,0)),INDEX(Assumptions!$H$8:$H$12,MATCH(B7367,Assumptions!$A$8:$A$12,0)))))</f>
        <v>0.05</v>
      </c>
      <c r="R7367" s="14">
        <f t="shared" ca="1" si="810"/>
        <v>59347495.786000006</v>
      </c>
      <c r="S7367" s="14">
        <f t="shared" ca="1" si="811"/>
        <v>1127602419.934</v>
      </c>
      <c r="T7367" s="11" t="s">
        <v>25</v>
      </c>
      <c r="U7367" s="18" t="s">
        <v>36</v>
      </c>
    </row>
    <row r="7368" spans="1:21" ht="15" customHeight="1" x14ac:dyDescent="0.15">
      <c r="A7368" s="10" t="s">
        <v>7416</v>
      </c>
      <c r="B7368" s="11" t="s">
        <v>31</v>
      </c>
      <c r="C7368" s="11" t="s">
        <v>63</v>
      </c>
      <c r="D7368" s="12">
        <v>45837</v>
      </c>
      <c r="E7368" s="11">
        <v>3288</v>
      </c>
      <c r="F7368" s="11" t="s">
        <v>33</v>
      </c>
      <c r="G7368" s="13">
        <v>1182.44</v>
      </c>
      <c r="H7368" s="14">
        <f t="shared" si="805"/>
        <v>3887862.72</v>
      </c>
      <c r="I7368" s="14">
        <f>IF(F7368="GHS",H7368,H7368*Assumptions!$B$4)</f>
        <v>3887862.72</v>
      </c>
      <c r="J7368" s="15" t="str">
        <f>INDEX(Assumptions!$B$8:$B$12,MATCH(B7368,Assumptions!$A$8:$A$12,0))</f>
        <v>Weighted Average</v>
      </c>
      <c r="K7368" s="16">
        <f>G7368/(1-INDEX(Assumptions!$D$8:$D$12,MATCH(B7368,Assumptions!$A$8:$A$12,0)))</f>
        <v>1642.2777777777778</v>
      </c>
      <c r="L7368" s="16">
        <f t="shared" si="806"/>
        <v>35.473199999999999</v>
      </c>
      <c r="M7368" s="16">
        <f t="shared" si="807"/>
        <v>82.113888888888894</v>
      </c>
      <c r="N7368" s="14">
        <f>E7368*(K7368-L7368-M7368)*IF(F7368="GHS",1,Assumptions!$B$4)</f>
        <v>5013182.9850666672</v>
      </c>
      <c r="O7368" s="15">
        <f t="shared" ca="1" si="808"/>
        <v>449</v>
      </c>
      <c r="P7368" s="15" t="str">
        <f t="shared" ca="1" si="809"/>
        <v>365d+</v>
      </c>
      <c r="Q7368" s="17">
        <f ca="1">IF(P7368="0-90d",0,IF(P7368="91-180d",INDEX(Assumptions!$F$8:$F$12,MATCH(B7368,Assumptions!$A$8:$A$12,0)),IF(P7368="181-365d",INDEX(Assumptions!$G$8:$G$12,MATCH(B7368,Assumptions!$A$8:$A$12,0)),INDEX(Assumptions!$H$8:$H$12,MATCH(B7368,Assumptions!$A$8:$A$12,0)))))</f>
        <v>0.6</v>
      </c>
      <c r="R7368" s="14">
        <f t="shared" ca="1" si="810"/>
        <v>2332717.6320000002</v>
      </c>
      <c r="S7368" s="14">
        <f t="shared" ca="1" si="811"/>
        <v>1555145.088</v>
      </c>
      <c r="T7368" s="11" t="s">
        <v>25</v>
      </c>
      <c r="U7368" s="18" t="s">
        <v>26</v>
      </c>
    </row>
    <row r="7369" spans="1:21" ht="15" customHeight="1" x14ac:dyDescent="0.15">
      <c r="A7369" s="10" t="s">
        <v>7417</v>
      </c>
      <c r="B7369" s="11" t="s">
        <v>41</v>
      </c>
      <c r="C7369" s="11" t="s">
        <v>42</v>
      </c>
      <c r="D7369" s="12">
        <v>46179</v>
      </c>
      <c r="E7369" s="11">
        <v>4125</v>
      </c>
      <c r="F7369" s="11" t="s">
        <v>33</v>
      </c>
      <c r="G7369" s="13">
        <v>842.72</v>
      </c>
      <c r="H7369" s="14">
        <f t="shared" si="805"/>
        <v>3476220</v>
      </c>
      <c r="I7369" s="14">
        <f>IF(F7369="GHS",H7369,H7369*Assumptions!$B$4)</f>
        <v>3476220</v>
      </c>
      <c r="J7369" s="15" t="str">
        <f>INDEX(Assumptions!$B$8:$B$12,MATCH(B7369,Assumptions!$A$8:$A$12,0))</f>
        <v>Weighted Average</v>
      </c>
      <c r="K7369" s="16">
        <f>G7369/(1-INDEX(Assumptions!$D$8:$D$12,MATCH(B7369,Assumptions!$A$8:$A$12,0)))</f>
        <v>1296.4923076923076</v>
      </c>
      <c r="L7369" s="16">
        <f t="shared" si="806"/>
        <v>25.281600000000001</v>
      </c>
      <c r="M7369" s="16">
        <f t="shared" si="807"/>
        <v>64.824615384615385</v>
      </c>
      <c r="N7369" s="14">
        <f>E7369*(K7369-L7369-M7369)*IF(F7369="GHS",1,Assumptions!$B$4)</f>
        <v>4976342.6307692304</v>
      </c>
      <c r="O7369" s="15">
        <f t="shared" ca="1" si="808"/>
        <v>107</v>
      </c>
      <c r="P7369" s="15" t="str">
        <f t="shared" ca="1" si="809"/>
        <v>91-180d</v>
      </c>
      <c r="Q7369" s="17">
        <f ca="1">IF(P7369="0-90d",0,IF(P7369="91-180d",INDEX(Assumptions!$F$8:$F$12,MATCH(B7369,Assumptions!$A$8:$A$12,0)),IF(P7369="181-365d",INDEX(Assumptions!$G$8:$G$12,MATCH(B7369,Assumptions!$A$8:$A$12,0)),INDEX(Assumptions!$H$8:$H$12,MATCH(B7369,Assumptions!$A$8:$A$12,0)))))</f>
        <v>0.1</v>
      </c>
      <c r="R7369" s="14">
        <f t="shared" ca="1" si="810"/>
        <v>347622</v>
      </c>
      <c r="S7369" s="14">
        <f t="shared" ca="1" si="811"/>
        <v>3128598</v>
      </c>
      <c r="T7369" s="11" t="s">
        <v>25</v>
      </c>
      <c r="U7369" s="18" t="s">
        <v>36</v>
      </c>
    </row>
    <row r="7370" spans="1:21" ht="15" customHeight="1" x14ac:dyDescent="0.15">
      <c r="A7370" s="10" t="s">
        <v>7418</v>
      </c>
      <c r="B7370" s="11" t="s">
        <v>46</v>
      </c>
      <c r="C7370" s="11" t="s">
        <v>119</v>
      </c>
      <c r="D7370" s="12">
        <v>46057</v>
      </c>
      <c r="E7370" s="11">
        <v>1881</v>
      </c>
      <c r="F7370" s="11" t="s">
        <v>33</v>
      </c>
      <c r="G7370" s="13">
        <v>445577.15</v>
      </c>
      <c r="H7370" s="14">
        <f t="shared" si="805"/>
        <v>838130619.1500001</v>
      </c>
      <c r="I7370" s="14">
        <f>IF(F7370="GHS",H7370,H7370*Assumptions!$B$4)</f>
        <v>838130619.1500001</v>
      </c>
      <c r="J7370" s="15" t="str">
        <f>INDEX(Assumptions!$B$8:$B$12,MATCH(B7370,Assumptions!$A$8:$A$12,0))</f>
        <v>Specific Identification</v>
      </c>
      <c r="K7370" s="16">
        <f>G7370/(1-INDEX(Assumptions!$D$8:$D$12,MATCH(B7370,Assumptions!$A$8:$A$12,0)))</f>
        <v>571252.75641025638</v>
      </c>
      <c r="L7370" s="16">
        <f t="shared" si="806"/>
        <v>13367.3145</v>
      </c>
      <c r="M7370" s="16">
        <f t="shared" si="807"/>
        <v>28562.63782051282</v>
      </c>
      <c r="N7370" s="14">
        <f>E7370*(K7370-L7370-M7370)*IF(F7370="GHS",1,Assumptions!$B$4)</f>
        <v>995656194.49280763</v>
      </c>
      <c r="O7370" s="15">
        <f t="shared" ca="1" si="808"/>
        <v>229</v>
      </c>
      <c r="P7370" s="15" t="str">
        <f t="shared" ca="1" si="809"/>
        <v>181-365d</v>
      </c>
      <c r="Q7370" s="17">
        <f ca="1">IF(P7370="0-90d",0,IF(P7370="91-180d",INDEX(Assumptions!$F$8:$F$12,MATCH(B7370,Assumptions!$A$8:$A$12,0)),IF(P7370="181-365d",INDEX(Assumptions!$G$8:$G$12,MATCH(B7370,Assumptions!$A$8:$A$12,0)),INDEX(Assumptions!$H$8:$H$12,MATCH(B7370,Assumptions!$A$8:$A$12,0)))))</f>
        <v>0.05</v>
      </c>
      <c r="R7370" s="14">
        <f t="shared" ca="1" si="810"/>
        <v>41906530.957500011</v>
      </c>
      <c r="S7370" s="14">
        <f t="shared" ca="1" si="811"/>
        <v>796224088.19250011</v>
      </c>
      <c r="T7370" s="11" t="s">
        <v>25</v>
      </c>
      <c r="U7370" s="18" t="s">
        <v>36</v>
      </c>
    </row>
    <row r="7371" spans="1:21" ht="15" customHeight="1" x14ac:dyDescent="0.15">
      <c r="A7371" s="10" t="s">
        <v>7419</v>
      </c>
      <c r="B7371" s="11" t="s">
        <v>41</v>
      </c>
      <c r="C7371" s="11" t="s">
        <v>115</v>
      </c>
      <c r="D7371" s="12">
        <v>46107</v>
      </c>
      <c r="E7371" s="11">
        <v>1806</v>
      </c>
      <c r="F7371" s="11" t="s">
        <v>33</v>
      </c>
      <c r="G7371" s="13">
        <v>1440</v>
      </c>
      <c r="H7371" s="14">
        <f t="shared" si="805"/>
        <v>2600640</v>
      </c>
      <c r="I7371" s="14">
        <f>IF(F7371="GHS",H7371,H7371*Assumptions!$B$4)</f>
        <v>2600640</v>
      </c>
      <c r="J7371" s="15" t="str">
        <f>INDEX(Assumptions!$B$8:$B$12,MATCH(B7371,Assumptions!$A$8:$A$12,0))</f>
        <v>Weighted Average</v>
      </c>
      <c r="K7371" s="16">
        <f>G7371/(1-INDEX(Assumptions!$D$8:$D$12,MATCH(B7371,Assumptions!$A$8:$A$12,0)))</f>
        <v>2215.3846153846152</v>
      </c>
      <c r="L7371" s="16">
        <f t="shared" si="806"/>
        <v>43.199999999999996</v>
      </c>
      <c r="M7371" s="16">
        <f t="shared" si="807"/>
        <v>110.76923076923077</v>
      </c>
      <c r="N7371" s="14">
        <f>E7371*(K7371-L7371-M7371)*IF(F7371="GHS",1,Assumptions!$B$4)</f>
        <v>3722916.1846153843</v>
      </c>
      <c r="O7371" s="15">
        <f t="shared" ca="1" si="808"/>
        <v>179</v>
      </c>
      <c r="P7371" s="15" t="str">
        <f t="shared" ca="1" si="809"/>
        <v>91-180d</v>
      </c>
      <c r="Q7371" s="17">
        <f ca="1">IF(P7371="0-90d",0,IF(P7371="91-180d",INDEX(Assumptions!$F$8:$F$12,MATCH(B7371,Assumptions!$A$8:$A$12,0)),IF(P7371="181-365d",INDEX(Assumptions!$G$8:$G$12,MATCH(B7371,Assumptions!$A$8:$A$12,0)),INDEX(Assumptions!$H$8:$H$12,MATCH(B7371,Assumptions!$A$8:$A$12,0)))))</f>
        <v>0.1</v>
      </c>
      <c r="R7371" s="14">
        <f t="shared" ca="1" si="810"/>
        <v>260064</v>
      </c>
      <c r="S7371" s="14">
        <f t="shared" si="811"/>
        <v>0</v>
      </c>
      <c r="T7371" s="11" t="s">
        <v>39</v>
      </c>
      <c r="U7371" s="18" t="s">
        <v>26</v>
      </c>
    </row>
    <row r="7372" spans="1:21" ht="15" customHeight="1" x14ac:dyDescent="0.15">
      <c r="A7372" s="10" t="s">
        <v>7420</v>
      </c>
      <c r="B7372" s="11" t="s">
        <v>31</v>
      </c>
      <c r="C7372" s="11" t="s">
        <v>63</v>
      </c>
      <c r="D7372" s="12">
        <v>45733</v>
      </c>
      <c r="E7372" s="11">
        <v>1157</v>
      </c>
      <c r="F7372" s="11" t="s">
        <v>33</v>
      </c>
      <c r="G7372" s="13">
        <v>1933.55</v>
      </c>
      <c r="H7372" s="14">
        <f t="shared" si="805"/>
        <v>2237117.35</v>
      </c>
      <c r="I7372" s="14">
        <f>IF(F7372="GHS",H7372,H7372*Assumptions!$B$4)</f>
        <v>2237117.35</v>
      </c>
      <c r="J7372" s="15" t="str">
        <f>INDEX(Assumptions!$B$8:$B$12,MATCH(B7372,Assumptions!$A$8:$A$12,0))</f>
        <v>Weighted Average</v>
      </c>
      <c r="K7372" s="16">
        <f>G7372/(1-INDEX(Assumptions!$D$8:$D$12,MATCH(B7372,Assumptions!$A$8:$A$12,0)))</f>
        <v>2685.4861111111113</v>
      </c>
      <c r="L7372" s="16">
        <f t="shared" si="806"/>
        <v>58.006499999999996</v>
      </c>
      <c r="M7372" s="16">
        <f t="shared" si="807"/>
        <v>134.27430555555557</v>
      </c>
      <c r="N7372" s="14">
        <f>E7372*(K7372-L7372-M7372)*IF(F7372="GHS",1,Assumptions!$B$4)</f>
        <v>2884638.5385277779</v>
      </c>
      <c r="O7372" s="15">
        <f t="shared" ca="1" si="808"/>
        <v>553</v>
      </c>
      <c r="P7372" s="15" t="str">
        <f t="shared" ca="1" si="809"/>
        <v>365d+</v>
      </c>
      <c r="Q7372" s="17">
        <f ca="1">IF(P7372="0-90d",0,IF(P7372="91-180d",INDEX(Assumptions!$F$8:$F$12,MATCH(B7372,Assumptions!$A$8:$A$12,0)),IF(P7372="181-365d",INDEX(Assumptions!$G$8:$G$12,MATCH(B7372,Assumptions!$A$8:$A$12,0)),INDEX(Assumptions!$H$8:$H$12,MATCH(B7372,Assumptions!$A$8:$A$12,0)))))</f>
        <v>0.6</v>
      </c>
      <c r="R7372" s="14">
        <f t="shared" ca="1" si="810"/>
        <v>1342270.41</v>
      </c>
      <c r="S7372" s="14">
        <f t="shared" ca="1" si="811"/>
        <v>894846.94000000018</v>
      </c>
      <c r="T7372" s="11" t="s">
        <v>25</v>
      </c>
      <c r="U7372" s="18" t="s">
        <v>26</v>
      </c>
    </row>
    <row r="7373" spans="1:21" ht="15" customHeight="1" x14ac:dyDescent="0.15">
      <c r="A7373" s="10" t="s">
        <v>7421</v>
      </c>
      <c r="B7373" s="11" t="s">
        <v>41</v>
      </c>
      <c r="C7373" s="11" t="s">
        <v>115</v>
      </c>
      <c r="D7373" s="12">
        <v>46140</v>
      </c>
      <c r="E7373" s="11">
        <v>2194</v>
      </c>
      <c r="F7373" s="11" t="s">
        <v>33</v>
      </c>
      <c r="G7373" s="13">
        <v>509.04</v>
      </c>
      <c r="H7373" s="14">
        <f t="shared" si="805"/>
        <v>1116833.76</v>
      </c>
      <c r="I7373" s="14">
        <f>IF(F7373="GHS",H7373,H7373*Assumptions!$B$4)</f>
        <v>1116833.76</v>
      </c>
      <c r="J7373" s="15" t="str">
        <f>INDEX(Assumptions!$B$8:$B$12,MATCH(B7373,Assumptions!$A$8:$A$12,0))</f>
        <v>Weighted Average</v>
      </c>
      <c r="K7373" s="16">
        <f>G7373/(1-INDEX(Assumptions!$D$8:$D$12,MATCH(B7373,Assumptions!$A$8:$A$12,0)))</f>
        <v>783.13846153846157</v>
      </c>
      <c r="L7373" s="16">
        <f t="shared" si="806"/>
        <v>15.2712</v>
      </c>
      <c r="M7373" s="16">
        <f t="shared" si="807"/>
        <v>39.156923076923078</v>
      </c>
      <c r="N7373" s="14">
        <f>E7373*(K7373-L7373-M7373)*IF(F7373="GHS",1,Assumptions!$B$4)</f>
        <v>1598790.4825846152</v>
      </c>
      <c r="O7373" s="15">
        <f t="shared" ca="1" si="808"/>
        <v>146</v>
      </c>
      <c r="P7373" s="15" t="str">
        <f t="shared" ca="1" si="809"/>
        <v>91-180d</v>
      </c>
      <c r="Q7373" s="17">
        <f ca="1">IF(P7373="0-90d",0,IF(P7373="91-180d",INDEX(Assumptions!$F$8:$F$12,MATCH(B7373,Assumptions!$A$8:$A$12,0)),IF(P7373="181-365d",INDEX(Assumptions!$G$8:$G$12,MATCH(B7373,Assumptions!$A$8:$A$12,0)),INDEX(Assumptions!$H$8:$H$12,MATCH(B7373,Assumptions!$A$8:$A$12,0)))))</f>
        <v>0.1</v>
      </c>
      <c r="R7373" s="14">
        <f t="shared" ca="1" si="810"/>
        <v>111683.376</v>
      </c>
      <c r="S7373" s="14">
        <f t="shared" ca="1" si="811"/>
        <v>1005150.384</v>
      </c>
      <c r="T7373" s="11" t="s">
        <v>25</v>
      </c>
      <c r="U7373" s="18" t="s">
        <v>26</v>
      </c>
    </row>
    <row r="7374" spans="1:21" ht="15" customHeight="1" x14ac:dyDescent="0.15">
      <c r="A7374" s="10" t="s">
        <v>7422</v>
      </c>
      <c r="B7374" s="11" t="s">
        <v>46</v>
      </c>
      <c r="C7374" s="11" t="s">
        <v>52</v>
      </c>
      <c r="D7374" s="12">
        <v>46187</v>
      </c>
      <c r="E7374" s="11">
        <v>1991</v>
      </c>
      <c r="F7374" s="11" t="s">
        <v>33</v>
      </c>
      <c r="G7374" s="13">
        <v>504605.49</v>
      </c>
      <c r="H7374" s="14">
        <f t="shared" si="805"/>
        <v>1004669530.59</v>
      </c>
      <c r="I7374" s="14">
        <f>IF(F7374="GHS",H7374,H7374*Assumptions!$B$4)</f>
        <v>1004669530.59</v>
      </c>
      <c r="J7374" s="15" t="str">
        <f>INDEX(Assumptions!$B$8:$B$12,MATCH(B7374,Assumptions!$A$8:$A$12,0))</f>
        <v>Specific Identification</v>
      </c>
      <c r="K7374" s="16">
        <f>G7374/(1-INDEX(Assumptions!$D$8:$D$12,MATCH(B7374,Assumptions!$A$8:$A$12,0)))</f>
        <v>646930.11538461538</v>
      </c>
      <c r="L7374" s="16">
        <f t="shared" si="806"/>
        <v>15138.164699999999</v>
      </c>
      <c r="M7374" s="16">
        <f t="shared" si="807"/>
        <v>32346.505769230771</v>
      </c>
      <c r="N7374" s="14">
        <f>E7374*(K7374-L7374-M7374)*IF(F7374="GHS",1,Assumptions!$B$4)</f>
        <v>1193495880.8265307</v>
      </c>
      <c r="O7374" s="15">
        <f t="shared" ca="1" si="808"/>
        <v>99</v>
      </c>
      <c r="P7374" s="15" t="str">
        <f t="shared" ca="1" si="809"/>
        <v>91-180d</v>
      </c>
      <c r="Q7374" s="17">
        <f ca="1">IF(P7374="0-90d",0,IF(P7374="91-180d",INDEX(Assumptions!$F$8:$F$12,MATCH(B7374,Assumptions!$A$8:$A$12,0)),IF(P7374="181-365d",INDEX(Assumptions!$G$8:$G$12,MATCH(B7374,Assumptions!$A$8:$A$12,0)),INDEX(Assumptions!$H$8:$H$12,MATCH(B7374,Assumptions!$A$8:$A$12,0)))))</f>
        <v>0</v>
      </c>
      <c r="R7374" s="14">
        <f t="shared" ca="1" si="810"/>
        <v>0</v>
      </c>
      <c r="S7374" s="14">
        <f t="shared" ca="1" si="811"/>
        <v>1004669530.59</v>
      </c>
      <c r="T7374" s="11" t="s">
        <v>25</v>
      </c>
      <c r="U7374" s="18" t="s">
        <v>26</v>
      </c>
    </row>
    <row r="7375" spans="1:21" ht="15" customHeight="1" x14ac:dyDescent="0.15">
      <c r="A7375" s="10" t="s">
        <v>7423</v>
      </c>
      <c r="B7375" s="11" t="s">
        <v>31</v>
      </c>
      <c r="C7375" s="11" t="s">
        <v>32</v>
      </c>
      <c r="D7375" s="12">
        <v>46209</v>
      </c>
      <c r="E7375" s="11">
        <v>4471</v>
      </c>
      <c r="F7375" s="11" t="s">
        <v>33</v>
      </c>
      <c r="G7375" s="13">
        <v>1183.6400000000001</v>
      </c>
      <c r="H7375" s="14">
        <f t="shared" si="805"/>
        <v>5292054.4400000004</v>
      </c>
      <c r="I7375" s="14">
        <f>IF(F7375="GHS",H7375,H7375*Assumptions!$B$4)</f>
        <v>5292054.4400000004</v>
      </c>
      <c r="J7375" s="15" t="str">
        <f>INDEX(Assumptions!$B$8:$B$12,MATCH(B7375,Assumptions!$A$8:$A$12,0))</f>
        <v>Weighted Average</v>
      </c>
      <c r="K7375" s="16">
        <f>G7375/(1-INDEX(Assumptions!$D$8:$D$12,MATCH(B7375,Assumptions!$A$8:$A$12,0)))</f>
        <v>1643.9444444444446</v>
      </c>
      <c r="L7375" s="16">
        <f t="shared" si="806"/>
        <v>35.5092</v>
      </c>
      <c r="M7375" s="16">
        <f t="shared" si="807"/>
        <v>82.197222222222237</v>
      </c>
      <c r="N7375" s="14">
        <f>E7375*(K7375-L7375-M7375)*IF(F7375="GHS",1,Assumptions!$B$4)</f>
        <v>6823810.1973555563</v>
      </c>
      <c r="O7375" s="15">
        <f t="shared" ca="1" si="808"/>
        <v>77</v>
      </c>
      <c r="P7375" s="15" t="str">
        <f t="shared" ca="1" si="809"/>
        <v>0-90d</v>
      </c>
      <c r="Q7375" s="17">
        <f ca="1">IF(P7375="0-90d",0,IF(P7375="91-180d",INDEX(Assumptions!$F$8:$F$12,MATCH(B7375,Assumptions!$A$8:$A$12,0)),IF(P7375="181-365d",INDEX(Assumptions!$G$8:$G$12,MATCH(B7375,Assumptions!$A$8:$A$12,0)),INDEX(Assumptions!$H$8:$H$12,MATCH(B7375,Assumptions!$A$8:$A$12,0)))))</f>
        <v>0</v>
      </c>
      <c r="R7375" s="14">
        <f t="shared" ca="1" si="810"/>
        <v>0</v>
      </c>
      <c r="S7375" s="14">
        <f t="shared" ca="1" si="811"/>
        <v>5292054.4400000004</v>
      </c>
      <c r="T7375" s="11" t="s">
        <v>25</v>
      </c>
      <c r="U7375" s="18" t="s">
        <v>36</v>
      </c>
    </row>
    <row r="7376" spans="1:21" ht="15" customHeight="1" x14ac:dyDescent="0.15">
      <c r="A7376" s="10" t="s">
        <v>7424</v>
      </c>
      <c r="B7376" s="11" t="s">
        <v>31</v>
      </c>
      <c r="C7376" s="11" t="s">
        <v>76</v>
      </c>
      <c r="D7376" s="12">
        <v>46225</v>
      </c>
      <c r="E7376" s="11">
        <v>2513</v>
      </c>
      <c r="F7376" s="11" t="s">
        <v>33</v>
      </c>
      <c r="G7376" s="13">
        <v>806.29</v>
      </c>
      <c r="H7376" s="14">
        <f t="shared" si="805"/>
        <v>2026206.77</v>
      </c>
      <c r="I7376" s="14">
        <f>IF(F7376="GHS",H7376,H7376*Assumptions!$B$4)</f>
        <v>2026206.77</v>
      </c>
      <c r="J7376" s="15" t="str">
        <f>INDEX(Assumptions!$B$8:$B$12,MATCH(B7376,Assumptions!$A$8:$A$12,0))</f>
        <v>Weighted Average</v>
      </c>
      <c r="K7376" s="16">
        <f>G7376/(1-INDEX(Assumptions!$D$8:$D$12,MATCH(B7376,Assumptions!$A$8:$A$12,0)))</f>
        <v>1119.8472222222222</v>
      </c>
      <c r="L7376" s="16">
        <f t="shared" si="806"/>
        <v>24.188699999999997</v>
      </c>
      <c r="M7376" s="16">
        <f t="shared" si="807"/>
        <v>55.992361111111109</v>
      </c>
      <c r="N7376" s="14">
        <f>E7376*(K7376-L7376-M7376)*IF(F7376="GHS",1,Assumptions!$B$4)</f>
        <v>2612681.0628722226</v>
      </c>
      <c r="O7376" s="15">
        <f t="shared" ca="1" si="808"/>
        <v>61</v>
      </c>
      <c r="P7376" s="15" t="str">
        <f t="shared" ca="1" si="809"/>
        <v>0-90d</v>
      </c>
      <c r="Q7376" s="17">
        <f ca="1">IF(P7376="0-90d",0,IF(P7376="91-180d",INDEX(Assumptions!$F$8:$F$12,MATCH(B7376,Assumptions!$A$8:$A$12,0)),IF(P7376="181-365d",INDEX(Assumptions!$G$8:$G$12,MATCH(B7376,Assumptions!$A$8:$A$12,0)),INDEX(Assumptions!$H$8:$H$12,MATCH(B7376,Assumptions!$A$8:$A$12,0)))))</f>
        <v>0</v>
      </c>
      <c r="R7376" s="14">
        <f t="shared" ca="1" si="810"/>
        <v>0</v>
      </c>
      <c r="S7376" s="14">
        <f t="shared" ca="1" si="811"/>
        <v>2026206.77</v>
      </c>
      <c r="T7376" s="11" t="s">
        <v>25</v>
      </c>
      <c r="U7376" s="18" t="s">
        <v>36</v>
      </c>
    </row>
    <row r="7377" spans="1:21" ht="15" customHeight="1" x14ac:dyDescent="0.15">
      <c r="A7377" s="10" t="s">
        <v>7425</v>
      </c>
      <c r="B7377" s="11" t="s">
        <v>46</v>
      </c>
      <c r="C7377" s="11" t="s">
        <v>47</v>
      </c>
      <c r="D7377" s="12">
        <v>46222</v>
      </c>
      <c r="E7377" s="11">
        <v>4939</v>
      </c>
      <c r="F7377" s="11" t="s">
        <v>33</v>
      </c>
      <c r="G7377" s="13">
        <v>580428.80000000005</v>
      </c>
      <c r="H7377" s="14">
        <f t="shared" si="805"/>
        <v>2866737843.2000003</v>
      </c>
      <c r="I7377" s="14">
        <f>IF(F7377="GHS",H7377,H7377*Assumptions!$B$4)</f>
        <v>2866737843.2000003</v>
      </c>
      <c r="J7377" s="15" t="str">
        <f>INDEX(Assumptions!$B$8:$B$12,MATCH(B7377,Assumptions!$A$8:$A$12,0))</f>
        <v>Specific Identification</v>
      </c>
      <c r="K7377" s="16">
        <f>G7377/(1-INDEX(Assumptions!$D$8:$D$12,MATCH(B7377,Assumptions!$A$8:$A$12,0)))</f>
        <v>744139.48717948725</v>
      </c>
      <c r="L7377" s="16">
        <f t="shared" si="806"/>
        <v>17412.864000000001</v>
      </c>
      <c r="M7377" s="16">
        <f t="shared" si="807"/>
        <v>37206.974358974367</v>
      </c>
      <c r="N7377" s="14">
        <f>E7377*(K7377-L7377-M7377)*IF(F7377="GHS",1,Assumptions!$B$4)</f>
        <v>3405537545.5245128</v>
      </c>
      <c r="O7377" s="15">
        <f t="shared" ca="1" si="808"/>
        <v>64</v>
      </c>
      <c r="P7377" s="15" t="str">
        <f t="shared" ca="1" si="809"/>
        <v>0-90d</v>
      </c>
      <c r="Q7377" s="17">
        <f ca="1">IF(P7377="0-90d",0,IF(P7377="91-180d",INDEX(Assumptions!$F$8:$F$12,MATCH(B7377,Assumptions!$A$8:$A$12,0)),IF(P7377="181-365d",INDEX(Assumptions!$G$8:$G$12,MATCH(B7377,Assumptions!$A$8:$A$12,0)),INDEX(Assumptions!$H$8:$H$12,MATCH(B7377,Assumptions!$A$8:$A$12,0)))))</f>
        <v>0</v>
      </c>
      <c r="R7377" s="14">
        <f t="shared" ca="1" si="810"/>
        <v>0</v>
      </c>
      <c r="S7377" s="14">
        <f t="shared" ca="1" si="811"/>
        <v>2866737843.2000003</v>
      </c>
      <c r="T7377" s="11" t="s">
        <v>25</v>
      </c>
      <c r="U7377" s="18" t="s">
        <v>26</v>
      </c>
    </row>
    <row r="7378" spans="1:21" ht="15" customHeight="1" x14ac:dyDescent="0.15">
      <c r="A7378" s="10" t="s">
        <v>7426</v>
      </c>
      <c r="B7378" s="11" t="s">
        <v>41</v>
      </c>
      <c r="C7378" s="11" t="s">
        <v>42</v>
      </c>
      <c r="D7378" s="12">
        <v>46202</v>
      </c>
      <c r="E7378" s="11">
        <v>40</v>
      </c>
      <c r="F7378" s="11" t="s">
        <v>33</v>
      </c>
      <c r="G7378" s="13">
        <v>313.3</v>
      </c>
      <c r="H7378" s="14">
        <f t="shared" si="805"/>
        <v>12532</v>
      </c>
      <c r="I7378" s="14">
        <f>IF(F7378="GHS",H7378,H7378*Assumptions!$B$4)</f>
        <v>12532</v>
      </c>
      <c r="J7378" s="15" t="str">
        <f>INDEX(Assumptions!$B$8:$B$12,MATCH(B7378,Assumptions!$A$8:$A$12,0))</f>
        <v>Weighted Average</v>
      </c>
      <c r="K7378" s="16">
        <f>G7378/(1-INDEX(Assumptions!$D$8:$D$12,MATCH(B7378,Assumptions!$A$8:$A$12,0)))</f>
        <v>482</v>
      </c>
      <c r="L7378" s="16">
        <f t="shared" si="806"/>
        <v>9.3989999999999991</v>
      </c>
      <c r="M7378" s="16">
        <f t="shared" si="807"/>
        <v>24.1</v>
      </c>
      <c r="N7378" s="14">
        <f>E7378*(K7378-L7378-M7378)*IF(F7378="GHS",1,Assumptions!$B$4)</f>
        <v>17940.04</v>
      </c>
      <c r="O7378" s="15">
        <f t="shared" ca="1" si="808"/>
        <v>84</v>
      </c>
      <c r="P7378" s="15" t="str">
        <f t="shared" ca="1" si="809"/>
        <v>0-90d</v>
      </c>
      <c r="Q7378" s="17">
        <f ca="1">IF(P7378="0-90d",0,IF(P7378="91-180d",INDEX(Assumptions!$F$8:$F$12,MATCH(B7378,Assumptions!$A$8:$A$12,0)),IF(P7378="181-365d",INDEX(Assumptions!$G$8:$G$12,MATCH(B7378,Assumptions!$A$8:$A$12,0)),INDEX(Assumptions!$H$8:$H$12,MATCH(B7378,Assumptions!$A$8:$A$12,0)))))</f>
        <v>0</v>
      </c>
      <c r="R7378" s="14">
        <f t="shared" ca="1" si="810"/>
        <v>0</v>
      </c>
      <c r="S7378" s="14">
        <f t="shared" ca="1" si="811"/>
        <v>12532</v>
      </c>
      <c r="T7378" s="11" t="s">
        <v>25</v>
      </c>
      <c r="U7378" s="18" t="s">
        <v>26</v>
      </c>
    </row>
    <row r="7379" spans="1:21" ht="15" customHeight="1" x14ac:dyDescent="0.15">
      <c r="A7379" s="10" t="s">
        <v>7427</v>
      </c>
      <c r="B7379" s="11" t="s">
        <v>22</v>
      </c>
      <c r="C7379" s="11" t="s">
        <v>81</v>
      </c>
      <c r="D7379" s="12">
        <v>46132</v>
      </c>
      <c r="E7379" s="11">
        <v>2775</v>
      </c>
      <c r="F7379" s="11" t="s">
        <v>24</v>
      </c>
      <c r="G7379" s="13">
        <v>20578.43</v>
      </c>
      <c r="H7379" s="14">
        <f t="shared" si="805"/>
        <v>57105143.25</v>
      </c>
      <c r="I7379" s="14">
        <f>IF(F7379="GHS",H7379,H7379*Assumptions!$B$4)</f>
        <v>616735547.10000002</v>
      </c>
      <c r="J7379" s="15" t="str">
        <f>INDEX(Assumptions!$B$8:$B$12,MATCH(B7379,Assumptions!$A$8:$A$12,0))</f>
        <v>FIFO</v>
      </c>
      <c r="K7379" s="16">
        <f>G7379/(1-INDEX(Assumptions!$D$8:$D$12,MATCH(B7379,Assumptions!$A$8:$A$12,0)))</f>
        <v>25095.646341463413</v>
      </c>
      <c r="L7379" s="16">
        <f t="shared" si="806"/>
        <v>617.35289999999998</v>
      </c>
      <c r="M7379" s="16">
        <f t="shared" si="807"/>
        <v>1254.7823170731708</v>
      </c>
      <c r="N7379" s="14">
        <f>E7379*(K7379-L7379-M7379)*IF(F7379="GHS",1,Assumptions!$B$4)</f>
        <v>696008628.39797556</v>
      </c>
      <c r="O7379" s="15">
        <f t="shared" ca="1" si="808"/>
        <v>154</v>
      </c>
      <c r="P7379" s="15" t="str">
        <f t="shared" ca="1" si="809"/>
        <v>91-180d</v>
      </c>
      <c r="Q7379" s="17">
        <f ca="1">IF(P7379="0-90d",0,IF(P7379="91-180d",INDEX(Assumptions!$F$8:$F$12,MATCH(B7379,Assumptions!$A$8:$A$12,0)),IF(P7379="181-365d",INDEX(Assumptions!$G$8:$G$12,MATCH(B7379,Assumptions!$A$8:$A$12,0)),INDEX(Assumptions!$H$8:$H$12,MATCH(B7379,Assumptions!$A$8:$A$12,0)))))</f>
        <v>0.03</v>
      </c>
      <c r="R7379" s="14">
        <f t="shared" ca="1" si="810"/>
        <v>18502066.412999999</v>
      </c>
      <c r="S7379" s="14">
        <f t="shared" ca="1" si="811"/>
        <v>598233480.68700004</v>
      </c>
      <c r="T7379" s="11" t="s">
        <v>25</v>
      </c>
      <c r="U7379" s="18" t="s">
        <v>26</v>
      </c>
    </row>
    <row r="7380" spans="1:21" ht="15" customHeight="1" x14ac:dyDescent="0.15">
      <c r="A7380" s="10" t="s">
        <v>7428</v>
      </c>
      <c r="B7380" s="11" t="s">
        <v>46</v>
      </c>
      <c r="C7380" s="11" t="s">
        <v>119</v>
      </c>
      <c r="D7380" s="12">
        <v>45827</v>
      </c>
      <c r="E7380" s="11">
        <v>4077</v>
      </c>
      <c r="F7380" s="11" t="s">
        <v>33</v>
      </c>
      <c r="G7380" s="13">
        <v>470533.95</v>
      </c>
      <c r="H7380" s="14">
        <f t="shared" si="805"/>
        <v>1918366914.1500001</v>
      </c>
      <c r="I7380" s="14">
        <f>IF(F7380="GHS",H7380,H7380*Assumptions!$B$4)</f>
        <v>1918366914.1500001</v>
      </c>
      <c r="J7380" s="15" t="str">
        <f>INDEX(Assumptions!$B$8:$B$12,MATCH(B7380,Assumptions!$A$8:$A$12,0))</f>
        <v>Specific Identification</v>
      </c>
      <c r="K7380" s="16">
        <f>G7380/(1-INDEX(Assumptions!$D$8:$D$12,MATCH(B7380,Assumptions!$A$8:$A$12,0)))</f>
        <v>603248.65384615387</v>
      </c>
      <c r="L7380" s="16">
        <f t="shared" si="806"/>
        <v>14116.0185</v>
      </c>
      <c r="M7380" s="16">
        <f t="shared" si="807"/>
        <v>30162.432692307695</v>
      </c>
      <c r="N7380" s="14">
        <f>E7380*(K7380-L7380-M7380)*IF(F7380="GHS",1,Assumptions!$B$4)</f>
        <v>2278921516.2197309</v>
      </c>
      <c r="O7380" s="15">
        <f t="shared" ca="1" si="808"/>
        <v>459</v>
      </c>
      <c r="P7380" s="15" t="str">
        <f t="shared" ca="1" si="809"/>
        <v>365d+</v>
      </c>
      <c r="Q7380" s="17">
        <f ca="1">IF(P7380="0-90d",0,IF(P7380="91-180d",INDEX(Assumptions!$F$8:$F$12,MATCH(B7380,Assumptions!$A$8:$A$12,0)),IF(P7380="181-365d",INDEX(Assumptions!$G$8:$G$12,MATCH(B7380,Assumptions!$A$8:$A$12,0)),INDEX(Assumptions!$H$8:$H$12,MATCH(B7380,Assumptions!$A$8:$A$12,0)))))</f>
        <v>0.15</v>
      </c>
      <c r="R7380" s="14">
        <f t="shared" ca="1" si="810"/>
        <v>287755037.1225</v>
      </c>
      <c r="S7380" s="14">
        <f t="shared" ca="1" si="811"/>
        <v>1630611877.0275002</v>
      </c>
      <c r="T7380" s="11" t="s">
        <v>25</v>
      </c>
      <c r="U7380" s="18" t="s">
        <v>26</v>
      </c>
    </row>
    <row r="7381" spans="1:21" ht="15" customHeight="1" x14ac:dyDescent="0.15">
      <c r="A7381" s="10" t="s">
        <v>7429</v>
      </c>
      <c r="B7381" s="11" t="s">
        <v>46</v>
      </c>
      <c r="C7381" s="11" t="s">
        <v>47</v>
      </c>
      <c r="D7381" s="12">
        <v>46013</v>
      </c>
      <c r="E7381" s="11">
        <v>486</v>
      </c>
      <c r="F7381" s="11" t="s">
        <v>33</v>
      </c>
      <c r="G7381" s="13">
        <v>478044.91</v>
      </c>
      <c r="H7381" s="14">
        <f t="shared" si="805"/>
        <v>232329826.25999999</v>
      </c>
      <c r="I7381" s="14">
        <f>IF(F7381="GHS",H7381,H7381*Assumptions!$B$4)</f>
        <v>232329826.25999999</v>
      </c>
      <c r="J7381" s="15" t="str">
        <f>INDEX(Assumptions!$B$8:$B$12,MATCH(B7381,Assumptions!$A$8:$A$12,0))</f>
        <v>Specific Identification</v>
      </c>
      <c r="K7381" s="16">
        <f>G7381/(1-INDEX(Assumptions!$D$8:$D$12,MATCH(B7381,Assumptions!$A$8:$A$12,0)))</f>
        <v>612878.08974358963</v>
      </c>
      <c r="L7381" s="16">
        <f t="shared" si="806"/>
        <v>14341.347299999999</v>
      </c>
      <c r="M7381" s="16">
        <f t="shared" si="807"/>
        <v>30643.904487179483</v>
      </c>
      <c r="N7381" s="14">
        <f>E7381*(K7381-L7381-M7381)*IF(F7381="GHS",1,Assumptions!$B$4)</f>
        <v>275995919.24681532</v>
      </c>
      <c r="O7381" s="15">
        <f t="shared" ca="1" si="808"/>
        <v>273</v>
      </c>
      <c r="P7381" s="15" t="str">
        <f t="shared" ca="1" si="809"/>
        <v>181-365d</v>
      </c>
      <c r="Q7381" s="17">
        <f ca="1">IF(P7381="0-90d",0,IF(P7381="91-180d",INDEX(Assumptions!$F$8:$F$12,MATCH(B7381,Assumptions!$A$8:$A$12,0)),IF(P7381="181-365d",INDEX(Assumptions!$G$8:$G$12,MATCH(B7381,Assumptions!$A$8:$A$12,0)),INDEX(Assumptions!$H$8:$H$12,MATCH(B7381,Assumptions!$A$8:$A$12,0)))))</f>
        <v>0.05</v>
      </c>
      <c r="R7381" s="14">
        <f t="shared" ca="1" si="810"/>
        <v>11616491.313000001</v>
      </c>
      <c r="S7381" s="14">
        <f t="shared" ca="1" si="811"/>
        <v>220713334.947</v>
      </c>
      <c r="T7381" s="11" t="s">
        <v>25</v>
      </c>
      <c r="U7381" s="18" t="s">
        <v>36</v>
      </c>
    </row>
    <row r="7382" spans="1:21" ht="15" customHeight="1" x14ac:dyDescent="0.15">
      <c r="A7382" s="10" t="s">
        <v>7430</v>
      </c>
      <c r="B7382" s="11" t="s">
        <v>28</v>
      </c>
      <c r="C7382" s="11" t="s">
        <v>29</v>
      </c>
      <c r="D7382" s="12">
        <v>46224</v>
      </c>
      <c r="E7382" s="11">
        <v>2707</v>
      </c>
      <c r="F7382" s="11" t="s">
        <v>24</v>
      </c>
      <c r="G7382" s="13">
        <v>4874.6899999999996</v>
      </c>
      <c r="H7382" s="14">
        <f t="shared" si="805"/>
        <v>13195785.829999998</v>
      </c>
      <c r="I7382" s="14">
        <f>IF(F7382="GHS",H7382,H7382*Assumptions!$B$4)</f>
        <v>142514486.96399999</v>
      </c>
      <c r="J7382" s="15" t="str">
        <f>INDEX(Assumptions!$B$8:$B$12,MATCH(B7382,Assumptions!$A$8:$A$12,0))</f>
        <v>Fair Value Less Costs to Sell</v>
      </c>
      <c r="K7382" s="16">
        <f>G7382/(1-INDEX(Assumptions!$D$8:$D$12,MATCH(B7382,Assumptions!$A$8:$A$12,0)))</f>
        <v>5539.420454545454</v>
      </c>
      <c r="L7382" s="16">
        <f t="shared" si="806"/>
        <v>146.24069999999998</v>
      </c>
      <c r="M7382" s="16">
        <f t="shared" si="807"/>
        <v>276.97102272727273</v>
      </c>
      <c r="N7382" s="14">
        <f>E7382*(K7382-L7382-M7382)*IF(F7382="GHS",1,Assumptions!$B$4)</f>
        <v>149575431.99994361</v>
      </c>
      <c r="O7382" s="15">
        <f t="shared" ca="1" si="808"/>
        <v>62</v>
      </c>
      <c r="P7382" s="15" t="str">
        <f t="shared" ca="1" si="809"/>
        <v>0-90d</v>
      </c>
      <c r="Q7382" s="17">
        <f ca="1">IF(P7382="0-90d",0,IF(P7382="91-180d",INDEX(Assumptions!$F$8:$F$12,MATCH(B7382,Assumptions!$A$8:$A$12,0)),IF(P7382="181-365d",INDEX(Assumptions!$G$8:$G$12,MATCH(B7382,Assumptions!$A$8:$A$12,0)),INDEX(Assumptions!$H$8:$H$12,MATCH(B7382,Assumptions!$A$8:$A$12,0)))))</f>
        <v>0</v>
      </c>
      <c r="R7382" s="14">
        <f t="shared" ca="1" si="810"/>
        <v>0</v>
      </c>
      <c r="S7382" s="14">
        <f t="shared" ca="1" si="811"/>
        <v>142514486.96399999</v>
      </c>
      <c r="T7382" s="11" t="s">
        <v>25</v>
      </c>
      <c r="U7382" s="18" t="s">
        <v>26</v>
      </c>
    </row>
    <row r="7383" spans="1:21" ht="15" customHeight="1" x14ac:dyDescent="0.15">
      <c r="A7383" s="10" t="s">
        <v>7431</v>
      </c>
      <c r="B7383" s="11" t="s">
        <v>22</v>
      </c>
      <c r="C7383" s="11" t="s">
        <v>81</v>
      </c>
      <c r="D7383" s="12">
        <v>45810</v>
      </c>
      <c r="E7383" s="11">
        <v>4396</v>
      </c>
      <c r="F7383" s="11" t="s">
        <v>24</v>
      </c>
      <c r="G7383" s="13">
        <v>40149.11</v>
      </c>
      <c r="H7383" s="14">
        <f t="shared" si="805"/>
        <v>176495487.56</v>
      </c>
      <c r="I7383" s="14">
        <f>IF(F7383="GHS",H7383,H7383*Assumptions!$B$4)</f>
        <v>1906151265.6480002</v>
      </c>
      <c r="J7383" s="15" t="str">
        <f>INDEX(Assumptions!$B$8:$B$12,MATCH(B7383,Assumptions!$A$8:$A$12,0))</f>
        <v>FIFO</v>
      </c>
      <c r="K7383" s="16">
        <f>G7383/(1-INDEX(Assumptions!$D$8:$D$12,MATCH(B7383,Assumptions!$A$8:$A$12,0)))</f>
        <v>48962.329268292677</v>
      </c>
      <c r="L7383" s="16">
        <f t="shared" si="806"/>
        <v>1204.4732999999999</v>
      </c>
      <c r="M7383" s="16">
        <f t="shared" si="807"/>
        <v>2448.1164634146339</v>
      </c>
      <c r="N7383" s="14">
        <f>E7383*(K7383-L7383-M7383)*IF(F7383="GHS",1,Assumptions!$B$4)</f>
        <v>2151161440.5251942</v>
      </c>
      <c r="O7383" s="15">
        <f t="shared" ca="1" si="808"/>
        <v>476</v>
      </c>
      <c r="P7383" s="15" t="str">
        <f t="shared" ca="1" si="809"/>
        <v>365d+</v>
      </c>
      <c r="Q7383" s="17">
        <f ca="1">IF(P7383="0-90d",0,IF(P7383="91-180d",INDEX(Assumptions!$F$8:$F$12,MATCH(B7383,Assumptions!$A$8:$A$12,0)),IF(P7383="181-365d",INDEX(Assumptions!$G$8:$G$12,MATCH(B7383,Assumptions!$A$8:$A$12,0)),INDEX(Assumptions!$H$8:$H$12,MATCH(B7383,Assumptions!$A$8:$A$12,0)))))</f>
        <v>0.5</v>
      </c>
      <c r="R7383" s="14">
        <f t="shared" ca="1" si="810"/>
        <v>953075632.82400012</v>
      </c>
      <c r="S7383" s="14">
        <f t="shared" ca="1" si="811"/>
        <v>953075632.82400012</v>
      </c>
      <c r="T7383" s="11" t="s">
        <v>50</v>
      </c>
      <c r="U7383" s="18" t="s">
        <v>26</v>
      </c>
    </row>
    <row r="7384" spans="1:21" ht="15" customHeight="1" x14ac:dyDescent="0.15">
      <c r="A7384" s="10" t="s">
        <v>7432</v>
      </c>
      <c r="B7384" s="11" t="s">
        <v>41</v>
      </c>
      <c r="C7384" s="11" t="s">
        <v>44</v>
      </c>
      <c r="D7384" s="12">
        <v>45767</v>
      </c>
      <c r="E7384" s="11">
        <v>4463</v>
      </c>
      <c r="F7384" s="11" t="s">
        <v>33</v>
      </c>
      <c r="G7384" s="13">
        <v>316.38</v>
      </c>
      <c r="H7384" s="14">
        <f t="shared" si="805"/>
        <v>1412003.94</v>
      </c>
      <c r="I7384" s="14">
        <f>IF(F7384="GHS",H7384,H7384*Assumptions!$B$4)</f>
        <v>1412003.94</v>
      </c>
      <c r="J7384" s="15" t="str">
        <f>INDEX(Assumptions!$B$8:$B$12,MATCH(B7384,Assumptions!$A$8:$A$12,0))</f>
        <v>Weighted Average</v>
      </c>
      <c r="K7384" s="16">
        <f>G7384/(1-INDEX(Assumptions!$D$8:$D$12,MATCH(B7384,Assumptions!$A$8:$A$12,0)))</f>
        <v>486.73846153846154</v>
      </c>
      <c r="L7384" s="16">
        <f t="shared" si="806"/>
        <v>9.4913999999999987</v>
      </c>
      <c r="M7384" s="16">
        <f t="shared" si="807"/>
        <v>24.336923076923078</v>
      </c>
      <c r="N7384" s="14">
        <f>E7384*(K7384-L7384-M7384)*IF(F7384="GHS",1,Assumptions!$B$4)</f>
        <v>2021337.9479538461</v>
      </c>
      <c r="O7384" s="15">
        <f t="shared" ca="1" si="808"/>
        <v>519</v>
      </c>
      <c r="P7384" s="15" t="str">
        <f t="shared" ca="1" si="809"/>
        <v>365d+</v>
      </c>
      <c r="Q7384" s="17">
        <f ca="1">IF(P7384="0-90d",0,IF(P7384="91-180d",INDEX(Assumptions!$F$8:$F$12,MATCH(B7384,Assumptions!$A$8:$A$12,0)),IF(P7384="181-365d",INDEX(Assumptions!$G$8:$G$12,MATCH(B7384,Assumptions!$A$8:$A$12,0)),INDEX(Assumptions!$H$8:$H$12,MATCH(B7384,Assumptions!$A$8:$A$12,0)))))</f>
        <v>0.8</v>
      </c>
      <c r="R7384" s="14">
        <f t="shared" ca="1" si="810"/>
        <v>1129603.152</v>
      </c>
      <c r="S7384" s="14">
        <f t="shared" ca="1" si="811"/>
        <v>282400.78799999994</v>
      </c>
      <c r="T7384" s="11" t="s">
        <v>25</v>
      </c>
      <c r="U7384" s="18" t="s">
        <v>36</v>
      </c>
    </row>
    <row r="7385" spans="1:21" ht="15" customHeight="1" x14ac:dyDescent="0.15">
      <c r="A7385" s="10" t="s">
        <v>7433</v>
      </c>
      <c r="B7385" s="11" t="s">
        <v>31</v>
      </c>
      <c r="C7385" s="11" t="s">
        <v>76</v>
      </c>
      <c r="D7385" s="12">
        <v>45893</v>
      </c>
      <c r="E7385" s="11">
        <v>3485</v>
      </c>
      <c r="F7385" s="11" t="s">
        <v>33</v>
      </c>
      <c r="G7385" s="13">
        <v>5920.99</v>
      </c>
      <c r="H7385" s="14">
        <f t="shared" si="805"/>
        <v>20634650.149999999</v>
      </c>
      <c r="I7385" s="14">
        <f>IF(F7385="GHS",H7385,H7385*Assumptions!$B$4)</f>
        <v>20634650.149999999</v>
      </c>
      <c r="J7385" s="15" t="str">
        <f>INDEX(Assumptions!$B$8:$B$12,MATCH(B7385,Assumptions!$A$8:$A$12,0))</f>
        <v>Weighted Average</v>
      </c>
      <c r="K7385" s="16">
        <f>G7385/(1-INDEX(Assumptions!$D$8:$D$12,MATCH(B7385,Assumptions!$A$8:$A$12,0)))</f>
        <v>8223.5972222222226</v>
      </c>
      <c r="L7385" s="16">
        <f t="shared" si="806"/>
        <v>177.62969999999999</v>
      </c>
      <c r="M7385" s="16">
        <f t="shared" si="807"/>
        <v>411.17986111111117</v>
      </c>
      <c r="N7385" s="14">
        <f>E7385*(K7385-L7385-M7385)*IF(F7385="GHS",1,Assumptions!$B$4)</f>
        <v>26607234.998972222</v>
      </c>
      <c r="O7385" s="15">
        <f t="shared" ca="1" si="808"/>
        <v>393</v>
      </c>
      <c r="P7385" s="15" t="str">
        <f t="shared" ca="1" si="809"/>
        <v>365d+</v>
      </c>
      <c r="Q7385" s="17">
        <f ca="1">IF(P7385="0-90d",0,IF(P7385="91-180d",INDEX(Assumptions!$F$8:$F$12,MATCH(B7385,Assumptions!$A$8:$A$12,0)),IF(P7385="181-365d",INDEX(Assumptions!$G$8:$G$12,MATCH(B7385,Assumptions!$A$8:$A$12,0)),INDEX(Assumptions!$H$8:$H$12,MATCH(B7385,Assumptions!$A$8:$A$12,0)))))</f>
        <v>0.6</v>
      </c>
      <c r="R7385" s="14">
        <f t="shared" ca="1" si="810"/>
        <v>12380790.089999998</v>
      </c>
      <c r="S7385" s="14">
        <f t="shared" ca="1" si="811"/>
        <v>8253860.0600000005</v>
      </c>
      <c r="T7385" s="11" t="s">
        <v>25</v>
      </c>
      <c r="U7385" s="18" t="s">
        <v>26</v>
      </c>
    </row>
    <row r="7386" spans="1:21" ht="15" customHeight="1" x14ac:dyDescent="0.15">
      <c r="A7386" s="10" t="s">
        <v>7434</v>
      </c>
      <c r="B7386" s="11" t="s">
        <v>28</v>
      </c>
      <c r="C7386" s="11" t="s">
        <v>35</v>
      </c>
      <c r="D7386" s="12">
        <v>45857</v>
      </c>
      <c r="E7386" s="11">
        <v>1561</v>
      </c>
      <c r="F7386" s="11" t="s">
        <v>24</v>
      </c>
      <c r="G7386" s="13">
        <v>9014.5300000000007</v>
      </c>
      <c r="H7386" s="14">
        <f t="shared" si="805"/>
        <v>14071681.330000002</v>
      </c>
      <c r="I7386" s="14">
        <f>IF(F7386="GHS",H7386,H7386*Assumptions!$B$4)</f>
        <v>151974158.36400002</v>
      </c>
      <c r="J7386" s="15" t="str">
        <f>INDEX(Assumptions!$B$8:$B$12,MATCH(B7386,Assumptions!$A$8:$A$12,0))</f>
        <v>Fair Value Less Costs to Sell</v>
      </c>
      <c r="K7386" s="16">
        <f>G7386/(1-INDEX(Assumptions!$D$8:$D$12,MATCH(B7386,Assumptions!$A$8:$A$12,0)))</f>
        <v>10243.784090909092</v>
      </c>
      <c r="L7386" s="16">
        <f t="shared" si="806"/>
        <v>270.4359</v>
      </c>
      <c r="M7386" s="16">
        <f t="shared" si="807"/>
        <v>512.18920454545457</v>
      </c>
      <c r="N7386" s="14">
        <f>E7386*(K7386-L7386-M7386)*IF(F7386="GHS",1,Assumptions!$B$4)</f>
        <v>159503787.11930728</v>
      </c>
      <c r="O7386" s="15">
        <f t="shared" ca="1" si="808"/>
        <v>429</v>
      </c>
      <c r="P7386" s="15" t="str">
        <f t="shared" ca="1" si="809"/>
        <v>365d+</v>
      </c>
      <c r="Q7386" s="17">
        <f ca="1">IF(P7386="0-90d",0,IF(P7386="91-180d",INDEX(Assumptions!$F$8:$F$12,MATCH(B7386,Assumptions!$A$8:$A$12,0)),IF(P7386="181-365d",INDEX(Assumptions!$G$8:$G$12,MATCH(B7386,Assumptions!$A$8:$A$12,0)),INDEX(Assumptions!$H$8:$H$12,MATCH(B7386,Assumptions!$A$8:$A$12,0)))))</f>
        <v>0.4</v>
      </c>
      <c r="R7386" s="14">
        <f t="shared" ca="1" si="810"/>
        <v>60789663.345600009</v>
      </c>
      <c r="S7386" s="14">
        <f t="shared" ca="1" si="811"/>
        <v>91184495.018400013</v>
      </c>
      <c r="T7386" s="11" t="s">
        <v>25</v>
      </c>
      <c r="U7386" s="18" t="s">
        <v>26</v>
      </c>
    </row>
    <row r="7387" spans="1:21" ht="15" customHeight="1" x14ac:dyDescent="0.15">
      <c r="A7387" s="10" t="s">
        <v>7435</v>
      </c>
      <c r="B7387" s="11" t="s">
        <v>31</v>
      </c>
      <c r="C7387" s="11" t="s">
        <v>63</v>
      </c>
      <c r="D7387" s="12">
        <v>46042</v>
      </c>
      <c r="E7387" s="11">
        <v>3420</v>
      </c>
      <c r="F7387" s="11" t="s">
        <v>33</v>
      </c>
      <c r="G7387" s="13">
        <v>6147.65</v>
      </c>
      <c r="H7387" s="14">
        <f t="shared" si="805"/>
        <v>21024963</v>
      </c>
      <c r="I7387" s="14">
        <f>IF(F7387="GHS",H7387,H7387*Assumptions!$B$4)</f>
        <v>21024963</v>
      </c>
      <c r="J7387" s="15" t="str">
        <f>INDEX(Assumptions!$B$8:$B$12,MATCH(B7387,Assumptions!$A$8:$A$12,0))</f>
        <v>Weighted Average</v>
      </c>
      <c r="K7387" s="16">
        <f>G7387/(1-INDEX(Assumptions!$D$8:$D$12,MATCH(B7387,Assumptions!$A$8:$A$12,0)))</f>
        <v>8538.4027777777774</v>
      </c>
      <c r="L7387" s="16">
        <f t="shared" si="806"/>
        <v>184.42949999999999</v>
      </c>
      <c r="M7387" s="16">
        <f t="shared" si="807"/>
        <v>426.92013888888891</v>
      </c>
      <c r="N7387" s="14">
        <f>E7387*(K7387-L7387-M7387)*IF(F7387="GHS",1,Assumptions!$B$4)</f>
        <v>27110521.734999999</v>
      </c>
      <c r="O7387" s="15">
        <f t="shared" ca="1" si="808"/>
        <v>244</v>
      </c>
      <c r="P7387" s="15" t="str">
        <f t="shared" ca="1" si="809"/>
        <v>181-365d</v>
      </c>
      <c r="Q7387" s="17">
        <f ca="1">IF(P7387="0-90d",0,IF(P7387="91-180d",INDEX(Assumptions!$F$8:$F$12,MATCH(B7387,Assumptions!$A$8:$A$12,0)),IF(P7387="181-365d",INDEX(Assumptions!$G$8:$G$12,MATCH(B7387,Assumptions!$A$8:$A$12,0)),INDEX(Assumptions!$H$8:$H$12,MATCH(B7387,Assumptions!$A$8:$A$12,0)))))</f>
        <v>0.2</v>
      </c>
      <c r="R7387" s="14">
        <f t="shared" ca="1" si="810"/>
        <v>4204992.6000000006</v>
      </c>
      <c r="S7387" s="14">
        <f t="shared" ca="1" si="811"/>
        <v>16819970.399999999</v>
      </c>
      <c r="T7387" s="11" t="s">
        <v>25</v>
      </c>
      <c r="U7387" s="18" t="s">
        <v>26</v>
      </c>
    </row>
    <row r="7388" spans="1:21" ht="15" customHeight="1" x14ac:dyDescent="0.15">
      <c r="A7388" s="10" t="s">
        <v>7436</v>
      </c>
      <c r="B7388" s="11" t="s">
        <v>31</v>
      </c>
      <c r="C7388" s="11" t="s">
        <v>63</v>
      </c>
      <c r="D7388" s="12">
        <v>45737</v>
      </c>
      <c r="E7388" s="11">
        <v>29</v>
      </c>
      <c r="F7388" s="11" t="s">
        <v>33</v>
      </c>
      <c r="G7388" s="13">
        <v>5418</v>
      </c>
      <c r="H7388" s="14">
        <f t="shared" si="805"/>
        <v>157122</v>
      </c>
      <c r="I7388" s="14">
        <f>IF(F7388="GHS",H7388,H7388*Assumptions!$B$4)</f>
        <v>157122</v>
      </c>
      <c r="J7388" s="15" t="str">
        <f>INDEX(Assumptions!$B$8:$B$12,MATCH(B7388,Assumptions!$A$8:$A$12,0))</f>
        <v>Weighted Average</v>
      </c>
      <c r="K7388" s="16">
        <f>G7388/(1-INDEX(Assumptions!$D$8:$D$12,MATCH(B7388,Assumptions!$A$8:$A$12,0)))</f>
        <v>7525</v>
      </c>
      <c r="L7388" s="16">
        <f t="shared" si="806"/>
        <v>162.54</v>
      </c>
      <c r="M7388" s="16">
        <f t="shared" si="807"/>
        <v>376.25</v>
      </c>
      <c r="N7388" s="14">
        <f>E7388*(K7388-L7388-M7388)*IF(F7388="GHS",1,Assumptions!$B$4)</f>
        <v>202600.09</v>
      </c>
      <c r="O7388" s="15">
        <f t="shared" ca="1" si="808"/>
        <v>549</v>
      </c>
      <c r="P7388" s="15" t="str">
        <f t="shared" ca="1" si="809"/>
        <v>365d+</v>
      </c>
      <c r="Q7388" s="17">
        <f ca="1">IF(P7388="0-90d",0,IF(P7388="91-180d",INDEX(Assumptions!$F$8:$F$12,MATCH(B7388,Assumptions!$A$8:$A$12,0)),IF(P7388="181-365d",INDEX(Assumptions!$G$8:$G$12,MATCH(B7388,Assumptions!$A$8:$A$12,0)),INDEX(Assumptions!$H$8:$H$12,MATCH(B7388,Assumptions!$A$8:$A$12,0)))))</f>
        <v>0.6</v>
      </c>
      <c r="R7388" s="14">
        <f t="shared" ca="1" si="810"/>
        <v>94273.2</v>
      </c>
      <c r="S7388" s="14">
        <f t="shared" ca="1" si="811"/>
        <v>62848.800000000003</v>
      </c>
      <c r="T7388" s="11" t="s">
        <v>25</v>
      </c>
      <c r="U7388" s="18" t="s">
        <v>36</v>
      </c>
    </row>
    <row r="7389" spans="1:21" ht="15" customHeight="1" x14ac:dyDescent="0.15">
      <c r="A7389" s="10" t="s">
        <v>7437</v>
      </c>
      <c r="B7389" s="11" t="s">
        <v>31</v>
      </c>
      <c r="C7389" s="11" t="s">
        <v>63</v>
      </c>
      <c r="D7389" s="12">
        <v>45799</v>
      </c>
      <c r="E7389" s="11">
        <v>3542</v>
      </c>
      <c r="F7389" s="11" t="s">
        <v>33</v>
      </c>
      <c r="G7389" s="13">
        <v>992.19</v>
      </c>
      <c r="H7389" s="14">
        <f t="shared" si="805"/>
        <v>3514336.98</v>
      </c>
      <c r="I7389" s="14">
        <f>IF(F7389="GHS",H7389,H7389*Assumptions!$B$4)</f>
        <v>3514336.98</v>
      </c>
      <c r="J7389" s="15" t="str">
        <f>INDEX(Assumptions!$B$8:$B$12,MATCH(B7389,Assumptions!$A$8:$A$12,0))</f>
        <v>Weighted Average</v>
      </c>
      <c r="K7389" s="16">
        <f>G7389/(1-INDEX(Assumptions!$D$8:$D$12,MATCH(B7389,Assumptions!$A$8:$A$12,0)))</f>
        <v>1378.0416666666667</v>
      </c>
      <c r="L7389" s="16">
        <f t="shared" si="806"/>
        <v>29.765699999999999</v>
      </c>
      <c r="M7389" s="16">
        <f t="shared" si="807"/>
        <v>68.902083333333337</v>
      </c>
      <c r="N7389" s="14">
        <f>E7389*(K7389-L7389-M7389)*IF(F7389="GHS",1,Assumptions!$B$4)</f>
        <v>4531542.2947666673</v>
      </c>
      <c r="O7389" s="15">
        <f t="shared" ca="1" si="808"/>
        <v>487</v>
      </c>
      <c r="P7389" s="15" t="str">
        <f t="shared" ca="1" si="809"/>
        <v>365d+</v>
      </c>
      <c r="Q7389" s="17">
        <f ca="1">IF(P7389="0-90d",0,IF(P7389="91-180d",INDEX(Assumptions!$F$8:$F$12,MATCH(B7389,Assumptions!$A$8:$A$12,0)),IF(P7389="181-365d",INDEX(Assumptions!$G$8:$G$12,MATCH(B7389,Assumptions!$A$8:$A$12,0)),INDEX(Assumptions!$H$8:$H$12,MATCH(B7389,Assumptions!$A$8:$A$12,0)))))</f>
        <v>0.6</v>
      </c>
      <c r="R7389" s="14">
        <f t="shared" ca="1" si="810"/>
        <v>2108602.1880000001</v>
      </c>
      <c r="S7389" s="14">
        <f t="shared" ca="1" si="811"/>
        <v>1405734.7919999999</v>
      </c>
      <c r="T7389" s="11" t="s">
        <v>50</v>
      </c>
      <c r="U7389" s="18" t="s">
        <v>26</v>
      </c>
    </row>
    <row r="7390" spans="1:21" ht="15" customHeight="1" x14ac:dyDescent="0.15">
      <c r="A7390" s="10" t="s">
        <v>7438</v>
      </c>
      <c r="B7390" s="11" t="s">
        <v>22</v>
      </c>
      <c r="C7390" s="11" t="s">
        <v>23</v>
      </c>
      <c r="D7390" s="12">
        <v>45963</v>
      </c>
      <c r="E7390" s="11">
        <v>4318</v>
      </c>
      <c r="F7390" s="11" t="s">
        <v>24</v>
      </c>
      <c r="G7390" s="13">
        <v>26219.83</v>
      </c>
      <c r="H7390" s="14">
        <f t="shared" si="805"/>
        <v>113217225.94000001</v>
      </c>
      <c r="I7390" s="14">
        <f>IF(F7390="GHS",H7390,H7390*Assumptions!$B$4)</f>
        <v>1222746040.1520002</v>
      </c>
      <c r="J7390" s="15" t="str">
        <f>INDEX(Assumptions!$B$8:$B$12,MATCH(B7390,Assumptions!$A$8:$A$12,0))</f>
        <v>FIFO</v>
      </c>
      <c r="K7390" s="16">
        <f>G7390/(1-INDEX(Assumptions!$D$8:$D$12,MATCH(B7390,Assumptions!$A$8:$A$12,0)))</f>
        <v>31975.40243902439</v>
      </c>
      <c r="L7390" s="16">
        <f t="shared" si="806"/>
        <v>786.59490000000005</v>
      </c>
      <c r="M7390" s="16">
        <f t="shared" si="807"/>
        <v>1598.7701219512196</v>
      </c>
      <c r="N7390" s="14">
        <f>E7390*(K7390-L7390-M7390)*IF(F7390="GHS",1,Assumptions!$B$4)</f>
        <v>1379913640.9227571</v>
      </c>
      <c r="O7390" s="15">
        <f t="shared" ca="1" si="808"/>
        <v>323</v>
      </c>
      <c r="P7390" s="15" t="str">
        <f t="shared" ca="1" si="809"/>
        <v>181-365d</v>
      </c>
      <c r="Q7390" s="17">
        <f ca="1">IF(P7390="0-90d",0,IF(P7390="91-180d",INDEX(Assumptions!$F$8:$F$12,MATCH(B7390,Assumptions!$A$8:$A$12,0)),IF(P7390="181-365d",INDEX(Assumptions!$G$8:$G$12,MATCH(B7390,Assumptions!$A$8:$A$12,0)),INDEX(Assumptions!$H$8:$H$12,MATCH(B7390,Assumptions!$A$8:$A$12,0)))))</f>
        <v>0.15</v>
      </c>
      <c r="R7390" s="14">
        <f t="shared" ca="1" si="810"/>
        <v>183411906.02280003</v>
      </c>
      <c r="S7390" s="14">
        <f t="shared" ca="1" si="811"/>
        <v>1039334134.1292002</v>
      </c>
      <c r="T7390" s="11" t="s">
        <v>25</v>
      </c>
      <c r="U7390" s="18" t="s">
        <v>26</v>
      </c>
    </row>
    <row r="7391" spans="1:21" ht="15" customHeight="1" x14ac:dyDescent="0.15">
      <c r="A7391" s="10" t="s">
        <v>7439</v>
      </c>
      <c r="B7391" s="11" t="s">
        <v>41</v>
      </c>
      <c r="C7391" s="11" t="s">
        <v>44</v>
      </c>
      <c r="D7391" s="12">
        <v>45949</v>
      </c>
      <c r="E7391" s="11">
        <v>4926</v>
      </c>
      <c r="F7391" s="11" t="s">
        <v>33</v>
      </c>
      <c r="G7391" s="13">
        <v>461.63</v>
      </c>
      <c r="H7391" s="14">
        <f t="shared" si="805"/>
        <v>2273989.38</v>
      </c>
      <c r="I7391" s="14">
        <f>IF(F7391="GHS",H7391,H7391*Assumptions!$B$4)</f>
        <v>2273989.38</v>
      </c>
      <c r="J7391" s="15" t="str">
        <f>INDEX(Assumptions!$B$8:$B$12,MATCH(B7391,Assumptions!$A$8:$A$12,0))</f>
        <v>Weighted Average</v>
      </c>
      <c r="K7391" s="16">
        <f>G7391/(1-INDEX(Assumptions!$D$8:$D$12,MATCH(B7391,Assumptions!$A$8:$A$12,0)))</f>
        <v>710.19999999999993</v>
      </c>
      <c r="L7391" s="16">
        <f t="shared" si="806"/>
        <v>13.848899999999999</v>
      </c>
      <c r="M7391" s="16">
        <f t="shared" si="807"/>
        <v>35.51</v>
      </c>
      <c r="N7391" s="14">
        <f>E7391*(K7391-L7391-M7391)*IF(F7391="GHS",1,Assumptions!$B$4)</f>
        <v>3255303.2585999998</v>
      </c>
      <c r="O7391" s="15">
        <f t="shared" ca="1" si="808"/>
        <v>337</v>
      </c>
      <c r="P7391" s="15" t="str">
        <f t="shared" ca="1" si="809"/>
        <v>181-365d</v>
      </c>
      <c r="Q7391" s="17">
        <f ca="1">IF(P7391="0-90d",0,IF(P7391="91-180d",INDEX(Assumptions!$F$8:$F$12,MATCH(B7391,Assumptions!$A$8:$A$12,0)),IF(P7391="181-365d",INDEX(Assumptions!$G$8:$G$12,MATCH(B7391,Assumptions!$A$8:$A$12,0)),INDEX(Assumptions!$H$8:$H$12,MATCH(B7391,Assumptions!$A$8:$A$12,0)))))</f>
        <v>0.35</v>
      </c>
      <c r="R7391" s="14">
        <f t="shared" ca="1" si="810"/>
        <v>795896.28299999994</v>
      </c>
      <c r="S7391" s="14">
        <f t="shared" ca="1" si="811"/>
        <v>1478093.0970000001</v>
      </c>
      <c r="T7391" s="11" t="s">
        <v>25</v>
      </c>
      <c r="U7391" s="18" t="s">
        <v>26</v>
      </c>
    </row>
    <row r="7392" spans="1:21" ht="15" customHeight="1" x14ac:dyDescent="0.15">
      <c r="A7392" s="10" t="s">
        <v>7440</v>
      </c>
      <c r="B7392" s="11" t="s">
        <v>28</v>
      </c>
      <c r="C7392" s="11" t="s">
        <v>38</v>
      </c>
      <c r="D7392" s="12">
        <v>46053</v>
      </c>
      <c r="E7392" s="11">
        <v>1585</v>
      </c>
      <c r="F7392" s="11" t="s">
        <v>24</v>
      </c>
      <c r="G7392" s="13">
        <v>6727.26</v>
      </c>
      <c r="H7392" s="14">
        <f t="shared" si="805"/>
        <v>10662707.1</v>
      </c>
      <c r="I7392" s="14">
        <f>IF(F7392="GHS",H7392,H7392*Assumptions!$B$4)</f>
        <v>115157236.68000001</v>
      </c>
      <c r="J7392" s="15" t="str">
        <f>INDEX(Assumptions!$B$8:$B$12,MATCH(B7392,Assumptions!$A$8:$A$12,0))</f>
        <v>Fair Value Less Costs to Sell</v>
      </c>
      <c r="K7392" s="16">
        <f>G7392/(1-INDEX(Assumptions!$D$8:$D$12,MATCH(B7392,Assumptions!$A$8:$A$12,0)))</f>
        <v>7644.6136363636369</v>
      </c>
      <c r="L7392" s="16">
        <f t="shared" si="806"/>
        <v>201.81780000000001</v>
      </c>
      <c r="M7392" s="16">
        <f t="shared" si="807"/>
        <v>382.23068181818189</v>
      </c>
      <c r="N7392" s="14">
        <f>E7392*(K7392-L7392-M7392)*IF(F7392="GHS",1,Assumptions!$B$4)</f>
        <v>120862754.3155091</v>
      </c>
      <c r="O7392" s="15">
        <f t="shared" ca="1" si="808"/>
        <v>233</v>
      </c>
      <c r="P7392" s="15" t="str">
        <f t="shared" ca="1" si="809"/>
        <v>181-365d</v>
      </c>
      <c r="Q7392" s="17">
        <f ca="1">IF(P7392="0-90d",0,IF(P7392="91-180d",INDEX(Assumptions!$F$8:$F$12,MATCH(B7392,Assumptions!$A$8:$A$12,0)),IF(P7392="181-365d",INDEX(Assumptions!$G$8:$G$12,MATCH(B7392,Assumptions!$A$8:$A$12,0)),INDEX(Assumptions!$H$8:$H$12,MATCH(B7392,Assumptions!$A$8:$A$12,0)))))</f>
        <v>0.1</v>
      </c>
      <c r="R7392" s="14">
        <f t="shared" ca="1" si="810"/>
        <v>11515723.668000001</v>
      </c>
      <c r="S7392" s="14">
        <f t="shared" ca="1" si="811"/>
        <v>103641513.01200001</v>
      </c>
      <c r="T7392" s="11" t="s">
        <v>25</v>
      </c>
      <c r="U7392" s="18" t="s">
        <v>26</v>
      </c>
    </row>
    <row r="7393" spans="1:21" ht="15" customHeight="1" x14ac:dyDescent="0.15">
      <c r="A7393" s="10" t="s">
        <v>7441</v>
      </c>
      <c r="B7393" s="11" t="s">
        <v>28</v>
      </c>
      <c r="C7393" s="11" t="s">
        <v>55</v>
      </c>
      <c r="D7393" s="12">
        <v>45932</v>
      </c>
      <c r="E7393" s="11">
        <v>4171</v>
      </c>
      <c r="F7393" s="11" t="s">
        <v>24</v>
      </c>
      <c r="G7393" s="13">
        <v>17755.13</v>
      </c>
      <c r="H7393" s="14">
        <f t="shared" si="805"/>
        <v>74056647.230000004</v>
      </c>
      <c r="I7393" s="14">
        <f>IF(F7393="GHS",H7393,H7393*Assumptions!$B$4)</f>
        <v>799811790.08400011</v>
      </c>
      <c r="J7393" s="15" t="str">
        <f>INDEX(Assumptions!$B$8:$B$12,MATCH(B7393,Assumptions!$A$8:$A$12,0))</f>
        <v>Fair Value Less Costs to Sell</v>
      </c>
      <c r="K7393" s="16">
        <f>G7393/(1-INDEX(Assumptions!$D$8:$D$12,MATCH(B7393,Assumptions!$A$8:$A$12,0)))</f>
        <v>20176.284090909092</v>
      </c>
      <c r="L7393" s="16">
        <f t="shared" si="806"/>
        <v>532.65390000000002</v>
      </c>
      <c r="M7393" s="16">
        <f t="shared" si="807"/>
        <v>1008.8142045454547</v>
      </c>
      <c r="N7393" s="14">
        <f>E7393*(K7393-L7393-M7393)*IF(F7393="GHS",1,Assumptions!$B$4)</f>
        <v>839438828.77452552</v>
      </c>
      <c r="O7393" s="15">
        <f t="shared" ca="1" si="808"/>
        <v>354</v>
      </c>
      <c r="P7393" s="15" t="str">
        <f t="shared" ca="1" si="809"/>
        <v>181-365d</v>
      </c>
      <c r="Q7393" s="17">
        <f ca="1">IF(P7393="0-90d",0,IF(P7393="91-180d",INDEX(Assumptions!$F$8:$F$12,MATCH(B7393,Assumptions!$A$8:$A$12,0)),IF(P7393="181-365d",INDEX(Assumptions!$G$8:$G$12,MATCH(B7393,Assumptions!$A$8:$A$12,0)),INDEX(Assumptions!$H$8:$H$12,MATCH(B7393,Assumptions!$A$8:$A$12,0)))))</f>
        <v>0.1</v>
      </c>
      <c r="R7393" s="14">
        <f t="shared" ca="1" si="810"/>
        <v>79981179.008400008</v>
      </c>
      <c r="S7393" s="14">
        <f t="shared" ca="1" si="811"/>
        <v>719830611.07560015</v>
      </c>
      <c r="T7393" s="11" t="s">
        <v>25</v>
      </c>
      <c r="U7393" s="18" t="s">
        <v>26</v>
      </c>
    </row>
    <row r="7394" spans="1:21" ht="15" customHeight="1" x14ac:dyDescent="0.15">
      <c r="A7394" s="10" t="s">
        <v>7442</v>
      </c>
      <c r="B7394" s="11" t="s">
        <v>22</v>
      </c>
      <c r="C7394" s="11" t="s">
        <v>23</v>
      </c>
      <c r="D7394" s="12">
        <v>45774</v>
      </c>
      <c r="E7394" s="11">
        <v>1064</v>
      </c>
      <c r="F7394" s="11" t="s">
        <v>24</v>
      </c>
      <c r="G7394" s="13">
        <v>25690.35</v>
      </c>
      <c r="H7394" s="14">
        <f t="shared" si="805"/>
        <v>27334532.399999999</v>
      </c>
      <c r="I7394" s="14">
        <f>IF(F7394="GHS",H7394,H7394*Assumptions!$B$4)</f>
        <v>295212949.92000002</v>
      </c>
      <c r="J7394" s="15" t="str">
        <f>INDEX(Assumptions!$B$8:$B$12,MATCH(B7394,Assumptions!$A$8:$A$12,0))</f>
        <v>FIFO</v>
      </c>
      <c r="K7394" s="16">
        <f>G7394/(1-INDEX(Assumptions!$D$8:$D$12,MATCH(B7394,Assumptions!$A$8:$A$12,0)))</f>
        <v>31329.695121951216</v>
      </c>
      <c r="L7394" s="16">
        <f t="shared" si="806"/>
        <v>770.71049999999991</v>
      </c>
      <c r="M7394" s="16">
        <f t="shared" si="807"/>
        <v>1566.4847560975609</v>
      </c>
      <c r="N7394" s="14">
        <f>E7394*(K7394-L7394-M7394)*IF(F7394="GHS",1,Assumptions!$B$4)</f>
        <v>333158614.45849752</v>
      </c>
      <c r="O7394" s="15">
        <f t="shared" ca="1" si="808"/>
        <v>512</v>
      </c>
      <c r="P7394" s="15" t="str">
        <f t="shared" ca="1" si="809"/>
        <v>365d+</v>
      </c>
      <c r="Q7394" s="17">
        <f ca="1">IF(P7394="0-90d",0,IF(P7394="91-180d",INDEX(Assumptions!$F$8:$F$12,MATCH(B7394,Assumptions!$A$8:$A$12,0)),IF(P7394="181-365d",INDEX(Assumptions!$G$8:$G$12,MATCH(B7394,Assumptions!$A$8:$A$12,0)),INDEX(Assumptions!$H$8:$H$12,MATCH(B7394,Assumptions!$A$8:$A$12,0)))))</f>
        <v>0.5</v>
      </c>
      <c r="R7394" s="14">
        <f t="shared" ca="1" si="810"/>
        <v>147606474.96000001</v>
      </c>
      <c r="S7394" s="14">
        <f t="shared" ca="1" si="811"/>
        <v>147606474.96000001</v>
      </c>
      <c r="T7394" s="11" t="s">
        <v>25</v>
      </c>
      <c r="U7394" s="18" t="s">
        <v>36</v>
      </c>
    </row>
    <row r="7395" spans="1:21" ht="15" customHeight="1" x14ac:dyDescent="0.15">
      <c r="A7395" s="10" t="s">
        <v>7443</v>
      </c>
      <c r="B7395" s="11" t="s">
        <v>31</v>
      </c>
      <c r="C7395" s="11" t="s">
        <v>32</v>
      </c>
      <c r="D7395" s="12">
        <v>45809</v>
      </c>
      <c r="E7395" s="11">
        <v>987</v>
      </c>
      <c r="F7395" s="11" t="s">
        <v>33</v>
      </c>
      <c r="G7395" s="13">
        <v>2852.63</v>
      </c>
      <c r="H7395" s="14">
        <f t="shared" si="805"/>
        <v>2815545.81</v>
      </c>
      <c r="I7395" s="14">
        <f>IF(F7395="GHS",H7395,H7395*Assumptions!$B$4)</f>
        <v>2815545.81</v>
      </c>
      <c r="J7395" s="15" t="str">
        <f>INDEX(Assumptions!$B$8:$B$12,MATCH(B7395,Assumptions!$A$8:$A$12,0))</f>
        <v>Weighted Average</v>
      </c>
      <c r="K7395" s="16">
        <f>G7395/(1-INDEX(Assumptions!$D$8:$D$12,MATCH(B7395,Assumptions!$A$8:$A$12,0)))</f>
        <v>3961.9861111111113</v>
      </c>
      <c r="L7395" s="16">
        <f t="shared" si="806"/>
        <v>85.578900000000004</v>
      </c>
      <c r="M7395" s="16">
        <f t="shared" si="807"/>
        <v>198.09930555555559</v>
      </c>
      <c r="N7395" s="14">
        <f>E7395*(K7395-L7395-M7395)*IF(F7395="GHS",1,Assumptions!$B$4)</f>
        <v>3630489.9027833338</v>
      </c>
      <c r="O7395" s="15">
        <f t="shared" ca="1" si="808"/>
        <v>477</v>
      </c>
      <c r="P7395" s="15" t="str">
        <f t="shared" ca="1" si="809"/>
        <v>365d+</v>
      </c>
      <c r="Q7395" s="17">
        <f ca="1">IF(P7395="0-90d",0,IF(P7395="91-180d",INDEX(Assumptions!$F$8:$F$12,MATCH(B7395,Assumptions!$A$8:$A$12,0)),IF(P7395="181-365d",INDEX(Assumptions!$G$8:$G$12,MATCH(B7395,Assumptions!$A$8:$A$12,0)),INDEX(Assumptions!$H$8:$H$12,MATCH(B7395,Assumptions!$A$8:$A$12,0)))))</f>
        <v>0.6</v>
      </c>
      <c r="R7395" s="14">
        <f t="shared" ca="1" si="810"/>
        <v>1689327.486</v>
      </c>
      <c r="S7395" s="14">
        <f t="shared" ca="1" si="811"/>
        <v>1126218.324</v>
      </c>
      <c r="T7395" s="11" t="s">
        <v>25</v>
      </c>
      <c r="U7395" s="18" t="s">
        <v>26</v>
      </c>
    </row>
    <row r="7396" spans="1:21" ht="15" customHeight="1" x14ac:dyDescent="0.15">
      <c r="A7396" s="10" t="s">
        <v>7444</v>
      </c>
      <c r="B7396" s="11" t="s">
        <v>31</v>
      </c>
      <c r="C7396" s="11" t="s">
        <v>63</v>
      </c>
      <c r="D7396" s="12">
        <v>46083</v>
      </c>
      <c r="E7396" s="11">
        <v>3379</v>
      </c>
      <c r="F7396" s="11" t="s">
        <v>33</v>
      </c>
      <c r="G7396" s="13">
        <v>2368.9499999999998</v>
      </c>
      <c r="H7396" s="14">
        <f t="shared" si="805"/>
        <v>8004682.0499999998</v>
      </c>
      <c r="I7396" s="14">
        <f>IF(F7396="GHS",H7396,H7396*Assumptions!$B$4)</f>
        <v>8004682.0499999998</v>
      </c>
      <c r="J7396" s="15" t="str">
        <f>INDEX(Assumptions!$B$8:$B$12,MATCH(B7396,Assumptions!$A$8:$A$12,0))</f>
        <v>Weighted Average</v>
      </c>
      <c r="K7396" s="16">
        <f>G7396/(1-INDEX(Assumptions!$D$8:$D$12,MATCH(B7396,Assumptions!$A$8:$A$12,0)))</f>
        <v>3290.208333333333</v>
      </c>
      <c r="L7396" s="16">
        <f t="shared" si="806"/>
        <v>71.068499999999986</v>
      </c>
      <c r="M7396" s="16">
        <f t="shared" si="807"/>
        <v>164.51041666666666</v>
      </c>
      <c r="N7396" s="14">
        <f>E7396*(K7396-L7396-M7396)*IF(F7396="GHS",1,Assumptions!$B$4)</f>
        <v>10321592.798916666</v>
      </c>
      <c r="O7396" s="15">
        <f t="shared" ca="1" si="808"/>
        <v>203</v>
      </c>
      <c r="P7396" s="15" t="str">
        <f t="shared" ca="1" si="809"/>
        <v>181-365d</v>
      </c>
      <c r="Q7396" s="17">
        <f ca="1">IF(P7396="0-90d",0,IF(P7396="91-180d",INDEX(Assumptions!$F$8:$F$12,MATCH(B7396,Assumptions!$A$8:$A$12,0)),IF(P7396="181-365d",INDEX(Assumptions!$G$8:$G$12,MATCH(B7396,Assumptions!$A$8:$A$12,0)),INDEX(Assumptions!$H$8:$H$12,MATCH(B7396,Assumptions!$A$8:$A$12,0)))))</f>
        <v>0.2</v>
      </c>
      <c r="R7396" s="14">
        <f t="shared" ca="1" si="810"/>
        <v>1600936.4100000001</v>
      </c>
      <c r="S7396" s="14">
        <f t="shared" ca="1" si="811"/>
        <v>6403745.6399999997</v>
      </c>
      <c r="T7396" s="11" t="s">
        <v>25</v>
      </c>
      <c r="U7396" s="18" t="s">
        <v>36</v>
      </c>
    </row>
    <row r="7397" spans="1:21" ht="15" customHeight="1" x14ac:dyDescent="0.15">
      <c r="A7397" s="10" t="s">
        <v>7445</v>
      </c>
      <c r="B7397" s="11" t="s">
        <v>41</v>
      </c>
      <c r="C7397" s="11" t="s">
        <v>44</v>
      </c>
      <c r="D7397" s="12">
        <v>46098</v>
      </c>
      <c r="E7397" s="11">
        <v>4841</v>
      </c>
      <c r="F7397" s="11" t="s">
        <v>33</v>
      </c>
      <c r="G7397" s="13">
        <v>179.99</v>
      </c>
      <c r="H7397" s="14">
        <f t="shared" si="805"/>
        <v>871331.59000000008</v>
      </c>
      <c r="I7397" s="14">
        <f>IF(F7397="GHS",H7397,H7397*Assumptions!$B$4)</f>
        <v>871331.59000000008</v>
      </c>
      <c r="J7397" s="15" t="str">
        <f>INDEX(Assumptions!$B$8:$B$12,MATCH(B7397,Assumptions!$A$8:$A$12,0))</f>
        <v>Weighted Average</v>
      </c>
      <c r="K7397" s="16">
        <f>G7397/(1-INDEX(Assumptions!$D$8:$D$12,MATCH(B7397,Assumptions!$A$8:$A$12,0)))</f>
        <v>276.90769230769229</v>
      </c>
      <c r="L7397" s="16">
        <f t="shared" si="806"/>
        <v>5.3997000000000002</v>
      </c>
      <c r="M7397" s="16">
        <f t="shared" si="807"/>
        <v>13.845384615384615</v>
      </c>
      <c r="N7397" s="14">
        <f>E7397*(K7397-L7397-M7397)*IF(F7397="GHS",1,Assumptions!$B$4)</f>
        <v>1247344.6838384615</v>
      </c>
      <c r="O7397" s="15">
        <f t="shared" ca="1" si="808"/>
        <v>188</v>
      </c>
      <c r="P7397" s="15" t="str">
        <f t="shared" ca="1" si="809"/>
        <v>181-365d</v>
      </c>
      <c r="Q7397" s="17">
        <f ca="1">IF(P7397="0-90d",0,IF(P7397="91-180d",INDEX(Assumptions!$F$8:$F$12,MATCH(B7397,Assumptions!$A$8:$A$12,0)),IF(P7397="181-365d",INDEX(Assumptions!$G$8:$G$12,MATCH(B7397,Assumptions!$A$8:$A$12,0)),INDEX(Assumptions!$H$8:$H$12,MATCH(B7397,Assumptions!$A$8:$A$12,0)))))</f>
        <v>0.35</v>
      </c>
      <c r="R7397" s="14">
        <f t="shared" ca="1" si="810"/>
        <v>304966.05650000001</v>
      </c>
      <c r="S7397" s="14">
        <f t="shared" ca="1" si="811"/>
        <v>566365.53350000014</v>
      </c>
      <c r="T7397" s="11" t="s">
        <v>25</v>
      </c>
      <c r="U7397" s="18" t="s">
        <v>26</v>
      </c>
    </row>
    <row r="7398" spans="1:21" ht="15" customHeight="1" x14ac:dyDescent="0.15">
      <c r="A7398" s="10" t="s">
        <v>7446</v>
      </c>
      <c r="B7398" s="11" t="s">
        <v>28</v>
      </c>
      <c r="C7398" s="11" t="s">
        <v>38</v>
      </c>
      <c r="D7398" s="12">
        <v>45921</v>
      </c>
      <c r="E7398" s="11">
        <v>1909</v>
      </c>
      <c r="F7398" s="11" t="s">
        <v>24</v>
      </c>
      <c r="G7398" s="13">
        <v>5597.53</v>
      </c>
      <c r="H7398" s="14">
        <f t="shared" si="805"/>
        <v>10685684.77</v>
      </c>
      <c r="I7398" s="14">
        <f>IF(F7398="GHS",H7398,H7398*Assumptions!$B$4)</f>
        <v>115405395.516</v>
      </c>
      <c r="J7398" s="15" t="str">
        <f>INDEX(Assumptions!$B$8:$B$12,MATCH(B7398,Assumptions!$A$8:$A$12,0))</f>
        <v>Fair Value Less Costs to Sell</v>
      </c>
      <c r="K7398" s="16">
        <f>G7398/(1-INDEX(Assumptions!$D$8:$D$12,MATCH(B7398,Assumptions!$A$8:$A$12,0)))</f>
        <v>6360.829545454545</v>
      </c>
      <c r="L7398" s="16">
        <f t="shared" si="806"/>
        <v>167.92589999999998</v>
      </c>
      <c r="M7398" s="16">
        <f t="shared" si="807"/>
        <v>318.04147727272726</v>
      </c>
      <c r="N7398" s="14">
        <f>E7398*(K7398-L7398-M7398)*IF(F7398="GHS",1,Assumptions!$B$4)</f>
        <v>121123208.29383817</v>
      </c>
      <c r="O7398" s="15">
        <f t="shared" ca="1" si="808"/>
        <v>365</v>
      </c>
      <c r="P7398" s="15" t="str">
        <f t="shared" ca="1" si="809"/>
        <v>181-365d</v>
      </c>
      <c r="Q7398" s="17">
        <f ca="1">IF(P7398="0-90d",0,IF(P7398="91-180d",INDEX(Assumptions!$F$8:$F$12,MATCH(B7398,Assumptions!$A$8:$A$12,0)),IF(P7398="181-365d",INDEX(Assumptions!$G$8:$G$12,MATCH(B7398,Assumptions!$A$8:$A$12,0)),INDEX(Assumptions!$H$8:$H$12,MATCH(B7398,Assumptions!$A$8:$A$12,0)))))</f>
        <v>0.1</v>
      </c>
      <c r="R7398" s="14">
        <f t="shared" ca="1" si="810"/>
        <v>11540539.551600002</v>
      </c>
      <c r="S7398" s="14">
        <f t="shared" ca="1" si="811"/>
        <v>103864855.96439999</v>
      </c>
      <c r="T7398" s="11" t="s">
        <v>25</v>
      </c>
      <c r="U7398" s="18" t="s">
        <v>36</v>
      </c>
    </row>
    <row r="7399" spans="1:21" ht="15" customHeight="1" x14ac:dyDescent="0.15">
      <c r="A7399" s="10" t="s">
        <v>7447</v>
      </c>
      <c r="B7399" s="11" t="s">
        <v>31</v>
      </c>
      <c r="C7399" s="11" t="s">
        <v>63</v>
      </c>
      <c r="D7399" s="12">
        <v>45855</v>
      </c>
      <c r="E7399" s="11">
        <v>2430</v>
      </c>
      <c r="F7399" s="11" t="s">
        <v>33</v>
      </c>
      <c r="G7399" s="13">
        <v>3192.45</v>
      </c>
      <c r="H7399" s="14">
        <f t="shared" si="805"/>
        <v>7757653.5</v>
      </c>
      <c r="I7399" s="14">
        <f>IF(F7399="GHS",H7399,H7399*Assumptions!$B$4)</f>
        <v>7757653.5</v>
      </c>
      <c r="J7399" s="15" t="str">
        <f>INDEX(Assumptions!$B$8:$B$12,MATCH(B7399,Assumptions!$A$8:$A$12,0))</f>
        <v>Weighted Average</v>
      </c>
      <c r="K7399" s="16">
        <f>G7399/(1-INDEX(Assumptions!$D$8:$D$12,MATCH(B7399,Assumptions!$A$8:$A$12,0)))</f>
        <v>4433.958333333333</v>
      </c>
      <c r="L7399" s="16">
        <f t="shared" si="806"/>
        <v>95.773499999999984</v>
      </c>
      <c r="M7399" s="16">
        <f t="shared" si="807"/>
        <v>221.69791666666666</v>
      </c>
      <c r="N7399" s="14">
        <f>E7399*(K7399-L7399-M7399)*IF(F7399="GHS",1,Assumptions!$B$4)</f>
        <v>10003063.207499998</v>
      </c>
      <c r="O7399" s="15">
        <f t="shared" ca="1" si="808"/>
        <v>431</v>
      </c>
      <c r="P7399" s="15" t="str">
        <f t="shared" ca="1" si="809"/>
        <v>365d+</v>
      </c>
      <c r="Q7399" s="17">
        <f ca="1">IF(P7399="0-90d",0,IF(P7399="91-180d",INDEX(Assumptions!$F$8:$F$12,MATCH(B7399,Assumptions!$A$8:$A$12,0)),IF(P7399="181-365d",INDEX(Assumptions!$G$8:$G$12,MATCH(B7399,Assumptions!$A$8:$A$12,0)),INDEX(Assumptions!$H$8:$H$12,MATCH(B7399,Assumptions!$A$8:$A$12,0)))))</f>
        <v>0.6</v>
      </c>
      <c r="R7399" s="14">
        <f t="shared" ca="1" si="810"/>
        <v>4654592.0999999996</v>
      </c>
      <c r="S7399" s="14">
        <f t="shared" ca="1" si="811"/>
        <v>3103061.4000000004</v>
      </c>
      <c r="T7399" s="11" t="s">
        <v>25</v>
      </c>
      <c r="U7399" s="18" t="s">
        <v>26</v>
      </c>
    </row>
    <row r="7400" spans="1:21" ht="15" customHeight="1" x14ac:dyDescent="0.15">
      <c r="A7400" s="10" t="s">
        <v>7448</v>
      </c>
      <c r="B7400" s="11" t="s">
        <v>41</v>
      </c>
      <c r="C7400" s="11" t="s">
        <v>49</v>
      </c>
      <c r="D7400" s="12">
        <v>46015</v>
      </c>
      <c r="E7400" s="11">
        <v>2797</v>
      </c>
      <c r="F7400" s="11" t="s">
        <v>33</v>
      </c>
      <c r="G7400" s="13">
        <v>436.61</v>
      </c>
      <c r="H7400" s="14">
        <f t="shared" si="805"/>
        <v>1221198.17</v>
      </c>
      <c r="I7400" s="14">
        <f>IF(F7400="GHS",H7400,H7400*Assumptions!$B$4)</f>
        <v>1221198.17</v>
      </c>
      <c r="J7400" s="15" t="str">
        <f>INDEX(Assumptions!$B$8:$B$12,MATCH(B7400,Assumptions!$A$8:$A$12,0))</f>
        <v>Weighted Average</v>
      </c>
      <c r="K7400" s="16">
        <f>G7400/(1-INDEX(Assumptions!$D$8:$D$12,MATCH(B7400,Assumptions!$A$8:$A$12,0)))</f>
        <v>671.70769230769235</v>
      </c>
      <c r="L7400" s="16">
        <f t="shared" si="806"/>
        <v>13.0983</v>
      </c>
      <c r="M7400" s="16">
        <f t="shared" si="807"/>
        <v>33.585384615384619</v>
      </c>
      <c r="N7400" s="14">
        <f>E7400*(K7400-L7400-M7400)*IF(F7400="GHS",1,Assumptions!$B$4)</f>
        <v>1748192.1495153846</v>
      </c>
      <c r="O7400" s="15">
        <f t="shared" ca="1" si="808"/>
        <v>271</v>
      </c>
      <c r="P7400" s="15" t="str">
        <f t="shared" ca="1" si="809"/>
        <v>181-365d</v>
      </c>
      <c r="Q7400" s="17">
        <f ca="1">IF(P7400="0-90d",0,IF(P7400="91-180d",INDEX(Assumptions!$F$8:$F$12,MATCH(B7400,Assumptions!$A$8:$A$12,0)),IF(P7400="181-365d",INDEX(Assumptions!$G$8:$G$12,MATCH(B7400,Assumptions!$A$8:$A$12,0)),INDEX(Assumptions!$H$8:$H$12,MATCH(B7400,Assumptions!$A$8:$A$12,0)))))</f>
        <v>0.35</v>
      </c>
      <c r="R7400" s="14">
        <f t="shared" ca="1" si="810"/>
        <v>427419.35949999996</v>
      </c>
      <c r="S7400" s="14">
        <f t="shared" ca="1" si="811"/>
        <v>793778.81049999991</v>
      </c>
      <c r="T7400" s="11" t="s">
        <v>25</v>
      </c>
      <c r="U7400" s="18" t="s">
        <v>26</v>
      </c>
    </row>
    <row r="7401" spans="1:21" ht="15" customHeight="1" x14ac:dyDescent="0.15">
      <c r="A7401" s="10" t="s">
        <v>7449</v>
      </c>
      <c r="B7401" s="11" t="s">
        <v>46</v>
      </c>
      <c r="C7401" s="11" t="s">
        <v>52</v>
      </c>
      <c r="D7401" s="12">
        <v>46202</v>
      </c>
      <c r="E7401" s="11">
        <v>1126</v>
      </c>
      <c r="F7401" s="11" t="s">
        <v>33</v>
      </c>
      <c r="G7401" s="13">
        <v>460066.72</v>
      </c>
      <c r="H7401" s="14">
        <f t="shared" si="805"/>
        <v>518035126.71999997</v>
      </c>
      <c r="I7401" s="14">
        <f>IF(F7401="GHS",H7401,H7401*Assumptions!$B$4)</f>
        <v>518035126.71999997</v>
      </c>
      <c r="J7401" s="15" t="str">
        <f>INDEX(Assumptions!$B$8:$B$12,MATCH(B7401,Assumptions!$A$8:$A$12,0))</f>
        <v>Specific Identification</v>
      </c>
      <c r="K7401" s="16">
        <f>G7401/(1-INDEX(Assumptions!$D$8:$D$12,MATCH(B7401,Assumptions!$A$8:$A$12,0)))</f>
        <v>589829.12820512813</v>
      </c>
      <c r="L7401" s="16">
        <f t="shared" si="806"/>
        <v>13802.001599999998</v>
      </c>
      <c r="M7401" s="16">
        <f t="shared" si="807"/>
        <v>29491.456410256407</v>
      </c>
      <c r="N7401" s="14">
        <f>E7401*(K7401-L7401-M7401)*IF(F7401="GHS",1,Assumptions!$B$4)</f>
        <v>615399164.63942552</v>
      </c>
      <c r="O7401" s="15">
        <f t="shared" ca="1" si="808"/>
        <v>84</v>
      </c>
      <c r="P7401" s="15" t="str">
        <f t="shared" ca="1" si="809"/>
        <v>0-90d</v>
      </c>
      <c r="Q7401" s="17">
        <f ca="1">IF(P7401="0-90d",0,IF(P7401="91-180d",INDEX(Assumptions!$F$8:$F$12,MATCH(B7401,Assumptions!$A$8:$A$12,0)),IF(P7401="181-365d",INDEX(Assumptions!$G$8:$G$12,MATCH(B7401,Assumptions!$A$8:$A$12,0)),INDEX(Assumptions!$H$8:$H$12,MATCH(B7401,Assumptions!$A$8:$A$12,0)))))</f>
        <v>0</v>
      </c>
      <c r="R7401" s="14">
        <f t="shared" ca="1" si="810"/>
        <v>0</v>
      </c>
      <c r="S7401" s="14">
        <f t="shared" ca="1" si="811"/>
        <v>518035126.71999997</v>
      </c>
      <c r="T7401" s="11" t="s">
        <v>50</v>
      </c>
      <c r="U7401" s="18" t="s">
        <v>26</v>
      </c>
    </row>
    <row r="7402" spans="1:21" ht="15" customHeight="1" x14ac:dyDescent="0.15">
      <c r="A7402" s="10" t="s">
        <v>7450</v>
      </c>
      <c r="B7402" s="11" t="s">
        <v>31</v>
      </c>
      <c r="C7402" s="11" t="s">
        <v>76</v>
      </c>
      <c r="D7402" s="12">
        <v>45974</v>
      </c>
      <c r="E7402" s="11">
        <v>3042</v>
      </c>
      <c r="F7402" s="11" t="s">
        <v>33</v>
      </c>
      <c r="G7402" s="13">
        <v>1239.32</v>
      </c>
      <c r="H7402" s="14">
        <f t="shared" si="805"/>
        <v>3770011.44</v>
      </c>
      <c r="I7402" s="14">
        <f>IF(F7402="GHS",H7402,H7402*Assumptions!$B$4)</f>
        <v>3770011.44</v>
      </c>
      <c r="J7402" s="15" t="str">
        <f>INDEX(Assumptions!$B$8:$B$12,MATCH(B7402,Assumptions!$A$8:$A$12,0))</f>
        <v>Weighted Average</v>
      </c>
      <c r="K7402" s="16">
        <f>G7402/(1-INDEX(Assumptions!$D$8:$D$12,MATCH(B7402,Assumptions!$A$8:$A$12,0)))</f>
        <v>1721.2777777777778</v>
      </c>
      <c r="L7402" s="16">
        <f t="shared" si="806"/>
        <v>37.179599999999994</v>
      </c>
      <c r="M7402" s="16">
        <f t="shared" si="807"/>
        <v>86.063888888888897</v>
      </c>
      <c r="N7402" s="14">
        <f>E7402*(K7402-L7402-M7402)*IF(F7402="GHS",1,Assumptions!$B$4)</f>
        <v>4861220.3068000004</v>
      </c>
      <c r="O7402" s="15">
        <f t="shared" ca="1" si="808"/>
        <v>312</v>
      </c>
      <c r="P7402" s="15" t="str">
        <f t="shared" ca="1" si="809"/>
        <v>181-365d</v>
      </c>
      <c r="Q7402" s="17">
        <f ca="1">IF(P7402="0-90d",0,IF(P7402="91-180d",INDEX(Assumptions!$F$8:$F$12,MATCH(B7402,Assumptions!$A$8:$A$12,0)),IF(P7402="181-365d",INDEX(Assumptions!$G$8:$G$12,MATCH(B7402,Assumptions!$A$8:$A$12,0)),INDEX(Assumptions!$H$8:$H$12,MATCH(B7402,Assumptions!$A$8:$A$12,0)))))</f>
        <v>0.2</v>
      </c>
      <c r="R7402" s="14">
        <f t="shared" ca="1" si="810"/>
        <v>754002.28800000006</v>
      </c>
      <c r="S7402" s="14">
        <f t="shared" ca="1" si="811"/>
        <v>3016009.1519999998</v>
      </c>
      <c r="T7402" s="11" t="s">
        <v>25</v>
      </c>
      <c r="U7402" s="18" t="s">
        <v>36</v>
      </c>
    </row>
    <row r="7403" spans="1:21" ht="15" customHeight="1" x14ac:dyDescent="0.15">
      <c r="A7403" s="10" t="s">
        <v>7451</v>
      </c>
      <c r="B7403" s="11" t="s">
        <v>22</v>
      </c>
      <c r="C7403" s="11" t="s">
        <v>61</v>
      </c>
      <c r="D7403" s="12">
        <v>46135</v>
      </c>
      <c r="E7403" s="11">
        <v>1374</v>
      </c>
      <c r="F7403" s="11" t="s">
        <v>24</v>
      </c>
      <c r="G7403" s="13">
        <v>20028.11</v>
      </c>
      <c r="H7403" s="14">
        <f t="shared" si="805"/>
        <v>27518623.140000001</v>
      </c>
      <c r="I7403" s="14">
        <f>IF(F7403="GHS",H7403,H7403*Assumptions!$B$4)</f>
        <v>297201129.912</v>
      </c>
      <c r="J7403" s="15" t="str">
        <f>INDEX(Assumptions!$B$8:$B$12,MATCH(B7403,Assumptions!$A$8:$A$12,0))</f>
        <v>FIFO</v>
      </c>
      <c r="K7403" s="16">
        <f>G7403/(1-INDEX(Assumptions!$D$8:$D$12,MATCH(B7403,Assumptions!$A$8:$A$12,0)))</f>
        <v>24424.5243902439</v>
      </c>
      <c r="L7403" s="16">
        <f t="shared" si="806"/>
        <v>600.8433</v>
      </c>
      <c r="M7403" s="16">
        <f t="shared" si="807"/>
        <v>1221.226219512195</v>
      </c>
      <c r="N7403" s="14">
        <f>E7403*(K7403-L7403-M7403)*IF(F7403="GHS",1,Assumptions!$B$4)</f>
        <v>335402348.3177619</v>
      </c>
      <c r="O7403" s="15">
        <f t="shared" ca="1" si="808"/>
        <v>151</v>
      </c>
      <c r="P7403" s="15" t="str">
        <f t="shared" ca="1" si="809"/>
        <v>91-180d</v>
      </c>
      <c r="Q7403" s="17">
        <f ca="1">IF(P7403="0-90d",0,IF(P7403="91-180d",INDEX(Assumptions!$F$8:$F$12,MATCH(B7403,Assumptions!$A$8:$A$12,0)),IF(P7403="181-365d",INDEX(Assumptions!$G$8:$G$12,MATCH(B7403,Assumptions!$A$8:$A$12,0)),INDEX(Assumptions!$H$8:$H$12,MATCH(B7403,Assumptions!$A$8:$A$12,0)))))</f>
        <v>0.03</v>
      </c>
      <c r="R7403" s="14">
        <f t="shared" ca="1" si="810"/>
        <v>8916033.8973599989</v>
      </c>
      <c r="S7403" s="14">
        <f t="shared" ca="1" si="811"/>
        <v>288285096.01463997</v>
      </c>
      <c r="T7403" s="11" t="s">
        <v>25</v>
      </c>
      <c r="U7403" s="18" t="s">
        <v>36</v>
      </c>
    </row>
    <row r="7404" spans="1:21" ht="15" customHeight="1" x14ac:dyDescent="0.15">
      <c r="A7404" s="10" t="s">
        <v>7452</v>
      </c>
      <c r="B7404" s="11" t="s">
        <v>41</v>
      </c>
      <c r="C7404" s="11" t="s">
        <v>49</v>
      </c>
      <c r="D7404" s="12">
        <v>46191</v>
      </c>
      <c r="E7404" s="11">
        <v>4789</v>
      </c>
      <c r="F7404" s="11" t="s">
        <v>33</v>
      </c>
      <c r="G7404" s="13">
        <v>715.48</v>
      </c>
      <c r="H7404" s="14">
        <f t="shared" si="805"/>
        <v>3426433.72</v>
      </c>
      <c r="I7404" s="14">
        <f>IF(F7404="GHS",H7404,H7404*Assumptions!$B$4)</f>
        <v>3426433.72</v>
      </c>
      <c r="J7404" s="15" t="str">
        <f>INDEX(Assumptions!$B$8:$B$12,MATCH(B7404,Assumptions!$A$8:$A$12,0))</f>
        <v>Weighted Average</v>
      </c>
      <c r="K7404" s="16">
        <f>G7404/(1-INDEX(Assumptions!$D$8:$D$12,MATCH(B7404,Assumptions!$A$8:$A$12,0)))</f>
        <v>1100.7384615384615</v>
      </c>
      <c r="L7404" s="16">
        <f t="shared" si="806"/>
        <v>21.464400000000001</v>
      </c>
      <c r="M7404" s="16">
        <f t="shared" si="807"/>
        <v>55.036923076923074</v>
      </c>
      <c r="N7404" s="14">
        <f>E7404*(K7404-L7404-M7404)*IF(F7404="GHS",1,Assumptions!$B$4)</f>
        <v>4905071.6560923066</v>
      </c>
      <c r="O7404" s="15">
        <f t="shared" ca="1" si="808"/>
        <v>95</v>
      </c>
      <c r="P7404" s="15" t="str">
        <f t="shared" ca="1" si="809"/>
        <v>91-180d</v>
      </c>
      <c r="Q7404" s="17">
        <f ca="1">IF(P7404="0-90d",0,IF(P7404="91-180d",INDEX(Assumptions!$F$8:$F$12,MATCH(B7404,Assumptions!$A$8:$A$12,0)),IF(P7404="181-365d",INDEX(Assumptions!$G$8:$G$12,MATCH(B7404,Assumptions!$A$8:$A$12,0)),INDEX(Assumptions!$H$8:$H$12,MATCH(B7404,Assumptions!$A$8:$A$12,0)))))</f>
        <v>0.1</v>
      </c>
      <c r="R7404" s="14">
        <f t="shared" ca="1" si="810"/>
        <v>342643.37200000003</v>
      </c>
      <c r="S7404" s="14">
        <f t="shared" ca="1" si="811"/>
        <v>3083790.3480000002</v>
      </c>
      <c r="T7404" s="11" t="s">
        <v>25</v>
      </c>
      <c r="U7404" s="18" t="s">
        <v>26</v>
      </c>
    </row>
    <row r="7405" spans="1:21" ht="15" customHeight="1" x14ac:dyDescent="0.15">
      <c r="A7405" s="10" t="s">
        <v>7453</v>
      </c>
      <c r="B7405" s="11" t="s">
        <v>41</v>
      </c>
      <c r="C7405" s="11" t="s">
        <v>44</v>
      </c>
      <c r="D7405" s="12">
        <v>45784</v>
      </c>
      <c r="E7405" s="11">
        <v>2133</v>
      </c>
      <c r="F7405" s="11" t="s">
        <v>33</v>
      </c>
      <c r="G7405" s="13">
        <v>315.49</v>
      </c>
      <c r="H7405" s="14">
        <f t="shared" si="805"/>
        <v>672940.17</v>
      </c>
      <c r="I7405" s="14">
        <f>IF(F7405="GHS",H7405,H7405*Assumptions!$B$4)</f>
        <v>672940.17</v>
      </c>
      <c r="J7405" s="15" t="str">
        <f>INDEX(Assumptions!$B$8:$B$12,MATCH(B7405,Assumptions!$A$8:$A$12,0))</f>
        <v>Weighted Average</v>
      </c>
      <c r="K7405" s="16">
        <f>G7405/(1-INDEX(Assumptions!$D$8:$D$12,MATCH(B7405,Assumptions!$A$8:$A$12,0)))</f>
        <v>485.36923076923074</v>
      </c>
      <c r="L7405" s="16">
        <f t="shared" si="806"/>
        <v>9.4647000000000006</v>
      </c>
      <c r="M7405" s="16">
        <f t="shared" si="807"/>
        <v>24.268461538461537</v>
      </c>
      <c r="N7405" s="14">
        <f>E7405*(K7405-L7405-M7405)*IF(F7405="GHS",1,Assumptions!$B$4)</f>
        <v>963339.73566923069</v>
      </c>
      <c r="O7405" s="15">
        <f t="shared" ca="1" si="808"/>
        <v>502</v>
      </c>
      <c r="P7405" s="15" t="str">
        <f t="shared" ca="1" si="809"/>
        <v>365d+</v>
      </c>
      <c r="Q7405" s="17">
        <f ca="1">IF(P7405="0-90d",0,IF(P7405="91-180d",INDEX(Assumptions!$F$8:$F$12,MATCH(B7405,Assumptions!$A$8:$A$12,0)),IF(P7405="181-365d",INDEX(Assumptions!$G$8:$G$12,MATCH(B7405,Assumptions!$A$8:$A$12,0)),INDEX(Assumptions!$H$8:$H$12,MATCH(B7405,Assumptions!$A$8:$A$12,0)))))</f>
        <v>0.8</v>
      </c>
      <c r="R7405" s="14">
        <f t="shared" ca="1" si="810"/>
        <v>538352.13600000006</v>
      </c>
      <c r="S7405" s="14">
        <f t="shared" ca="1" si="811"/>
        <v>134588.03399999999</v>
      </c>
      <c r="T7405" s="11" t="s">
        <v>25</v>
      </c>
      <c r="U7405" s="18" t="s">
        <v>26</v>
      </c>
    </row>
    <row r="7406" spans="1:21" ht="15" customHeight="1" x14ac:dyDescent="0.15">
      <c r="A7406" s="10" t="s">
        <v>7454</v>
      </c>
      <c r="B7406" s="11" t="s">
        <v>41</v>
      </c>
      <c r="C7406" s="11" t="s">
        <v>44</v>
      </c>
      <c r="D7406" s="12">
        <v>45873</v>
      </c>
      <c r="E7406" s="11">
        <v>526</v>
      </c>
      <c r="F7406" s="11" t="s">
        <v>33</v>
      </c>
      <c r="G7406" s="13">
        <v>200.02</v>
      </c>
      <c r="H7406" s="14">
        <f t="shared" si="805"/>
        <v>105210.52</v>
      </c>
      <c r="I7406" s="14">
        <f>IF(F7406="GHS",H7406,H7406*Assumptions!$B$4)</f>
        <v>105210.52</v>
      </c>
      <c r="J7406" s="15" t="str">
        <f>INDEX(Assumptions!$B$8:$B$12,MATCH(B7406,Assumptions!$A$8:$A$12,0))</f>
        <v>Weighted Average</v>
      </c>
      <c r="K7406" s="16">
        <f>G7406/(1-INDEX(Assumptions!$D$8:$D$12,MATCH(B7406,Assumptions!$A$8:$A$12,0)))</f>
        <v>307.72307692307692</v>
      </c>
      <c r="L7406" s="16">
        <f t="shared" si="806"/>
        <v>6.0006000000000004</v>
      </c>
      <c r="M7406" s="16">
        <f t="shared" si="807"/>
        <v>15.386153846153846</v>
      </c>
      <c r="N7406" s="14">
        <f>E7406*(K7406-L7406-M7406)*IF(F7406="GHS",1,Assumptions!$B$4)</f>
        <v>150612.90593846154</v>
      </c>
      <c r="O7406" s="15">
        <f t="shared" ca="1" si="808"/>
        <v>413</v>
      </c>
      <c r="P7406" s="15" t="str">
        <f t="shared" ca="1" si="809"/>
        <v>365d+</v>
      </c>
      <c r="Q7406" s="17">
        <f ca="1">IF(P7406="0-90d",0,IF(P7406="91-180d",INDEX(Assumptions!$F$8:$F$12,MATCH(B7406,Assumptions!$A$8:$A$12,0)),IF(P7406="181-365d",INDEX(Assumptions!$G$8:$G$12,MATCH(B7406,Assumptions!$A$8:$A$12,0)),INDEX(Assumptions!$H$8:$H$12,MATCH(B7406,Assumptions!$A$8:$A$12,0)))))</f>
        <v>0.8</v>
      </c>
      <c r="R7406" s="14">
        <f t="shared" ca="1" si="810"/>
        <v>84168.416000000012</v>
      </c>
      <c r="S7406" s="14">
        <f t="shared" ca="1" si="811"/>
        <v>21042.103999999992</v>
      </c>
      <c r="T7406" s="11" t="s">
        <v>25</v>
      </c>
      <c r="U7406" s="18" t="s">
        <v>26</v>
      </c>
    </row>
    <row r="7407" spans="1:21" ht="15" customHeight="1" x14ac:dyDescent="0.15">
      <c r="A7407" s="10" t="s">
        <v>7455</v>
      </c>
      <c r="B7407" s="11" t="s">
        <v>41</v>
      </c>
      <c r="C7407" s="11" t="s">
        <v>49</v>
      </c>
      <c r="D7407" s="12">
        <v>45940</v>
      </c>
      <c r="E7407" s="11">
        <v>3537</v>
      </c>
      <c r="F7407" s="11" t="s">
        <v>33</v>
      </c>
      <c r="G7407" s="13">
        <v>1170.6400000000001</v>
      </c>
      <c r="H7407" s="14">
        <f t="shared" si="805"/>
        <v>4140553.68</v>
      </c>
      <c r="I7407" s="14">
        <f>IF(F7407="GHS",H7407,H7407*Assumptions!$B$4)</f>
        <v>4140553.68</v>
      </c>
      <c r="J7407" s="15" t="str">
        <f>INDEX(Assumptions!$B$8:$B$12,MATCH(B7407,Assumptions!$A$8:$A$12,0))</f>
        <v>Weighted Average</v>
      </c>
      <c r="K7407" s="16">
        <f>G7407/(1-INDEX(Assumptions!$D$8:$D$12,MATCH(B7407,Assumptions!$A$8:$A$12,0)))</f>
        <v>1800.9846153846154</v>
      </c>
      <c r="L7407" s="16">
        <f t="shared" si="806"/>
        <v>35.119199999999999</v>
      </c>
      <c r="M7407" s="16">
        <f t="shared" si="807"/>
        <v>90.049230769230775</v>
      </c>
      <c r="N7407" s="14">
        <f>E7407*(K7407-L7407-M7407)*IF(F7407="GHS",1,Assumptions!$B$4)</f>
        <v>5927361.8449846152</v>
      </c>
      <c r="O7407" s="15">
        <f t="shared" ca="1" si="808"/>
        <v>346</v>
      </c>
      <c r="P7407" s="15" t="str">
        <f t="shared" ca="1" si="809"/>
        <v>181-365d</v>
      </c>
      <c r="Q7407" s="17">
        <f ca="1">IF(P7407="0-90d",0,IF(P7407="91-180d",INDEX(Assumptions!$F$8:$F$12,MATCH(B7407,Assumptions!$A$8:$A$12,0)),IF(P7407="181-365d",INDEX(Assumptions!$G$8:$G$12,MATCH(B7407,Assumptions!$A$8:$A$12,0)),INDEX(Assumptions!$H$8:$H$12,MATCH(B7407,Assumptions!$A$8:$A$12,0)))))</f>
        <v>0.35</v>
      </c>
      <c r="R7407" s="14">
        <f t="shared" ca="1" si="810"/>
        <v>1449193.7879999999</v>
      </c>
      <c r="S7407" s="14">
        <f t="shared" ca="1" si="811"/>
        <v>2691359.892</v>
      </c>
      <c r="T7407" s="11" t="s">
        <v>50</v>
      </c>
      <c r="U7407" s="18" t="s">
        <v>26</v>
      </c>
    </row>
    <row r="7408" spans="1:21" ht="15" customHeight="1" x14ac:dyDescent="0.15">
      <c r="A7408" s="10" t="s">
        <v>7456</v>
      </c>
      <c r="B7408" s="11" t="s">
        <v>46</v>
      </c>
      <c r="C7408" s="11" t="s">
        <v>47</v>
      </c>
      <c r="D7408" s="12">
        <v>46081</v>
      </c>
      <c r="E7408" s="11">
        <v>2367</v>
      </c>
      <c r="F7408" s="11" t="s">
        <v>33</v>
      </c>
      <c r="G7408" s="13">
        <v>408188.38</v>
      </c>
      <c r="H7408" s="14">
        <f t="shared" si="805"/>
        <v>966181895.46000004</v>
      </c>
      <c r="I7408" s="14">
        <f>IF(F7408="GHS",H7408,H7408*Assumptions!$B$4)</f>
        <v>966181895.46000004</v>
      </c>
      <c r="J7408" s="15" t="str">
        <f>INDEX(Assumptions!$B$8:$B$12,MATCH(B7408,Assumptions!$A$8:$A$12,0))</f>
        <v>Specific Identification</v>
      </c>
      <c r="K7408" s="16">
        <f>G7408/(1-INDEX(Assumptions!$D$8:$D$12,MATCH(B7408,Assumptions!$A$8:$A$12,0)))</f>
        <v>523318.43589743588</v>
      </c>
      <c r="L7408" s="16">
        <f t="shared" si="806"/>
        <v>12245.651399999999</v>
      </c>
      <c r="M7408" s="16">
        <f t="shared" si="807"/>
        <v>26165.921794871796</v>
      </c>
      <c r="N7408" s="14">
        <f>E7408*(K7408-L7408-M7408)*IF(F7408="GHS",1,Assumptions!$B$4)</f>
        <v>1147774544.0169692</v>
      </c>
      <c r="O7408" s="15">
        <f t="shared" ca="1" si="808"/>
        <v>205</v>
      </c>
      <c r="P7408" s="15" t="str">
        <f t="shared" ca="1" si="809"/>
        <v>181-365d</v>
      </c>
      <c r="Q7408" s="17">
        <f ca="1">IF(P7408="0-90d",0,IF(P7408="91-180d",INDEX(Assumptions!$F$8:$F$12,MATCH(B7408,Assumptions!$A$8:$A$12,0)),IF(P7408="181-365d",INDEX(Assumptions!$G$8:$G$12,MATCH(B7408,Assumptions!$A$8:$A$12,0)),INDEX(Assumptions!$H$8:$H$12,MATCH(B7408,Assumptions!$A$8:$A$12,0)))))</f>
        <v>0.05</v>
      </c>
      <c r="R7408" s="14">
        <f t="shared" ca="1" si="810"/>
        <v>48309094.773000002</v>
      </c>
      <c r="S7408" s="14">
        <f t="shared" ca="1" si="811"/>
        <v>917872800.68700004</v>
      </c>
      <c r="T7408" s="11" t="s">
        <v>25</v>
      </c>
      <c r="U7408" s="18" t="s">
        <v>36</v>
      </c>
    </row>
    <row r="7409" spans="1:21" ht="15" customHeight="1" x14ac:dyDescent="0.15">
      <c r="A7409" s="10" t="s">
        <v>7457</v>
      </c>
      <c r="B7409" s="11" t="s">
        <v>31</v>
      </c>
      <c r="C7409" s="11" t="s">
        <v>32</v>
      </c>
      <c r="D7409" s="12">
        <v>45753</v>
      </c>
      <c r="E7409" s="11">
        <v>3122</v>
      </c>
      <c r="F7409" s="11" t="s">
        <v>33</v>
      </c>
      <c r="G7409" s="13">
        <v>4190.68</v>
      </c>
      <c r="H7409" s="14">
        <f t="shared" si="805"/>
        <v>13083302.960000001</v>
      </c>
      <c r="I7409" s="14">
        <f>IF(F7409="GHS",H7409,H7409*Assumptions!$B$4)</f>
        <v>13083302.960000001</v>
      </c>
      <c r="J7409" s="15" t="str">
        <f>INDEX(Assumptions!$B$8:$B$12,MATCH(B7409,Assumptions!$A$8:$A$12,0))</f>
        <v>Weighted Average</v>
      </c>
      <c r="K7409" s="16">
        <f>G7409/(1-INDEX(Assumptions!$D$8:$D$12,MATCH(B7409,Assumptions!$A$8:$A$12,0)))</f>
        <v>5820.3888888888896</v>
      </c>
      <c r="L7409" s="16">
        <f t="shared" si="806"/>
        <v>125.7204</v>
      </c>
      <c r="M7409" s="16">
        <f t="shared" si="807"/>
        <v>291.0194444444445</v>
      </c>
      <c r="N7409" s="14">
        <f>E7409*(K7409-L7409-M7409)*IF(F7409="GHS",1,Assumptions!$B$4)</f>
        <v>16870192.316755559</v>
      </c>
      <c r="O7409" s="15">
        <f t="shared" ca="1" si="808"/>
        <v>533</v>
      </c>
      <c r="P7409" s="15" t="str">
        <f t="shared" ca="1" si="809"/>
        <v>365d+</v>
      </c>
      <c r="Q7409" s="17">
        <f ca="1">IF(P7409="0-90d",0,IF(P7409="91-180d",INDEX(Assumptions!$F$8:$F$12,MATCH(B7409,Assumptions!$A$8:$A$12,0)),IF(P7409="181-365d",INDEX(Assumptions!$G$8:$G$12,MATCH(B7409,Assumptions!$A$8:$A$12,0)),INDEX(Assumptions!$H$8:$H$12,MATCH(B7409,Assumptions!$A$8:$A$12,0)))))</f>
        <v>0.6</v>
      </c>
      <c r="R7409" s="14">
        <f t="shared" ca="1" si="810"/>
        <v>7849981.7760000005</v>
      </c>
      <c r="S7409" s="14">
        <f t="shared" ca="1" si="811"/>
        <v>5233321.1840000004</v>
      </c>
      <c r="T7409" s="11" t="s">
        <v>25</v>
      </c>
      <c r="U7409" s="18" t="s">
        <v>36</v>
      </c>
    </row>
    <row r="7410" spans="1:21" ht="15" customHeight="1" x14ac:dyDescent="0.15">
      <c r="A7410" s="10" t="s">
        <v>7458</v>
      </c>
      <c r="B7410" s="11" t="s">
        <v>41</v>
      </c>
      <c r="C7410" s="11" t="s">
        <v>42</v>
      </c>
      <c r="D7410" s="12">
        <v>46197</v>
      </c>
      <c r="E7410" s="11">
        <v>1320</v>
      </c>
      <c r="F7410" s="11" t="s">
        <v>33</v>
      </c>
      <c r="G7410" s="13">
        <v>369.18</v>
      </c>
      <c r="H7410" s="14">
        <f t="shared" si="805"/>
        <v>487317.60000000003</v>
      </c>
      <c r="I7410" s="14">
        <f>IF(F7410="GHS",H7410,H7410*Assumptions!$B$4)</f>
        <v>487317.60000000003</v>
      </c>
      <c r="J7410" s="15" t="str">
        <f>INDEX(Assumptions!$B$8:$B$12,MATCH(B7410,Assumptions!$A$8:$A$12,0))</f>
        <v>Weighted Average</v>
      </c>
      <c r="K7410" s="16">
        <f>G7410/(1-INDEX(Assumptions!$D$8:$D$12,MATCH(B7410,Assumptions!$A$8:$A$12,0)))</f>
        <v>567.96923076923076</v>
      </c>
      <c r="L7410" s="16">
        <f t="shared" si="806"/>
        <v>11.0754</v>
      </c>
      <c r="M7410" s="16">
        <f t="shared" si="807"/>
        <v>28.39846153846154</v>
      </c>
      <c r="N7410" s="14">
        <f>E7410*(K7410-L7410-M7410)*IF(F7410="GHS",1,Assumptions!$B$4)</f>
        <v>697613.88738461537</v>
      </c>
      <c r="O7410" s="15">
        <f t="shared" ca="1" si="808"/>
        <v>89</v>
      </c>
      <c r="P7410" s="15" t="str">
        <f t="shared" ca="1" si="809"/>
        <v>0-90d</v>
      </c>
      <c r="Q7410" s="17">
        <f ca="1">IF(P7410="0-90d",0,IF(P7410="91-180d",INDEX(Assumptions!$F$8:$F$12,MATCH(B7410,Assumptions!$A$8:$A$12,0)),IF(P7410="181-365d",INDEX(Assumptions!$G$8:$G$12,MATCH(B7410,Assumptions!$A$8:$A$12,0)),INDEX(Assumptions!$H$8:$H$12,MATCH(B7410,Assumptions!$A$8:$A$12,0)))))</f>
        <v>0</v>
      </c>
      <c r="R7410" s="14">
        <f t="shared" ca="1" si="810"/>
        <v>0</v>
      </c>
      <c r="S7410" s="14">
        <f t="shared" ca="1" si="811"/>
        <v>487317.60000000003</v>
      </c>
      <c r="T7410" s="11" t="s">
        <v>25</v>
      </c>
      <c r="U7410" s="18" t="s">
        <v>26</v>
      </c>
    </row>
    <row r="7411" spans="1:21" ht="15" customHeight="1" x14ac:dyDescent="0.15">
      <c r="A7411" s="10" t="s">
        <v>7459</v>
      </c>
      <c r="B7411" s="11" t="s">
        <v>41</v>
      </c>
      <c r="C7411" s="11" t="s">
        <v>115</v>
      </c>
      <c r="D7411" s="12">
        <v>46011</v>
      </c>
      <c r="E7411" s="11">
        <v>68</v>
      </c>
      <c r="F7411" s="11" t="s">
        <v>33</v>
      </c>
      <c r="G7411" s="13">
        <v>365.6</v>
      </c>
      <c r="H7411" s="14">
        <f t="shared" si="805"/>
        <v>24860.800000000003</v>
      </c>
      <c r="I7411" s="14">
        <f>IF(F7411="GHS",H7411,H7411*Assumptions!$B$4)</f>
        <v>24860.800000000003</v>
      </c>
      <c r="J7411" s="15" t="str">
        <f>INDEX(Assumptions!$B$8:$B$12,MATCH(B7411,Assumptions!$A$8:$A$12,0))</f>
        <v>Weighted Average</v>
      </c>
      <c r="K7411" s="16">
        <f>G7411/(1-INDEX(Assumptions!$D$8:$D$12,MATCH(B7411,Assumptions!$A$8:$A$12,0)))</f>
        <v>562.46153846153845</v>
      </c>
      <c r="L7411" s="16">
        <f t="shared" si="806"/>
        <v>10.968</v>
      </c>
      <c r="M7411" s="16">
        <f t="shared" si="807"/>
        <v>28.123076923076923</v>
      </c>
      <c r="N7411" s="14">
        <f>E7411*(K7411-L7411-M7411)*IF(F7411="GHS",1,Assumptions!$B$4)</f>
        <v>35589.191384615384</v>
      </c>
      <c r="O7411" s="15">
        <f t="shared" ca="1" si="808"/>
        <v>275</v>
      </c>
      <c r="P7411" s="15" t="str">
        <f t="shared" ca="1" si="809"/>
        <v>181-365d</v>
      </c>
      <c r="Q7411" s="17">
        <f ca="1">IF(P7411="0-90d",0,IF(P7411="91-180d",INDEX(Assumptions!$F$8:$F$12,MATCH(B7411,Assumptions!$A$8:$A$12,0)),IF(P7411="181-365d",INDEX(Assumptions!$G$8:$G$12,MATCH(B7411,Assumptions!$A$8:$A$12,0)),INDEX(Assumptions!$H$8:$H$12,MATCH(B7411,Assumptions!$A$8:$A$12,0)))))</f>
        <v>0.35</v>
      </c>
      <c r="R7411" s="14">
        <f t="shared" ca="1" si="810"/>
        <v>8701.2800000000007</v>
      </c>
      <c r="S7411" s="14">
        <f t="shared" si="811"/>
        <v>0</v>
      </c>
      <c r="T7411" s="11" t="s">
        <v>39</v>
      </c>
      <c r="U7411" s="18" t="s">
        <v>26</v>
      </c>
    </row>
    <row r="7412" spans="1:21" ht="15" customHeight="1" x14ac:dyDescent="0.15">
      <c r="A7412" s="10" t="s">
        <v>7460</v>
      </c>
      <c r="B7412" s="11" t="s">
        <v>41</v>
      </c>
      <c r="C7412" s="11" t="s">
        <v>44</v>
      </c>
      <c r="D7412" s="12">
        <v>45852</v>
      </c>
      <c r="E7412" s="11">
        <v>1964</v>
      </c>
      <c r="F7412" s="11" t="s">
        <v>33</v>
      </c>
      <c r="G7412" s="13">
        <v>334.21</v>
      </c>
      <c r="H7412" s="14">
        <f t="shared" si="805"/>
        <v>656388.43999999994</v>
      </c>
      <c r="I7412" s="14">
        <f>IF(F7412="GHS",H7412,H7412*Assumptions!$B$4)</f>
        <v>656388.43999999994</v>
      </c>
      <c r="J7412" s="15" t="str">
        <f>INDEX(Assumptions!$B$8:$B$12,MATCH(B7412,Assumptions!$A$8:$A$12,0))</f>
        <v>Weighted Average</v>
      </c>
      <c r="K7412" s="16">
        <f>G7412/(1-INDEX(Assumptions!$D$8:$D$12,MATCH(B7412,Assumptions!$A$8:$A$12,0)))</f>
        <v>514.16923076923069</v>
      </c>
      <c r="L7412" s="16">
        <f t="shared" si="806"/>
        <v>10.026299999999999</v>
      </c>
      <c r="M7412" s="16">
        <f t="shared" si="807"/>
        <v>25.708461538461535</v>
      </c>
      <c r="N7412" s="14">
        <f>E7412*(K7412-L7412-M7412)*IF(F7412="GHS",1,Assumptions!$B$4)</f>
        <v>939645.29756923066</v>
      </c>
      <c r="O7412" s="15">
        <f t="shared" ca="1" si="808"/>
        <v>434</v>
      </c>
      <c r="P7412" s="15" t="str">
        <f t="shared" ca="1" si="809"/>
        <v>365d+</v>
      </c>
      <c r="Q7412" s="17">
        <f ca="1">IF(P7412="0-90d",0,IF(P7412="91-180d",INDEX(Assumptions!$F$8:$F$12,MATCH(B7412,Assumptions!$A$8:$A$12,0)),IF(P7412="181-365d",INDEX(Assumptions!$G$8:$G$12,MATCH(B7412,Assumptions!$A$8:$A$12,0)),INDEX(Assumptions!$H$8:$H$12,MATCH(B7412,Assumptions!$A$8:$A$12,0)))))</f>
        <v>0.8</v>
      </c>
      <c r="R7412" s="14">
        <f t="shared" ca="1" si="810"/>
        <v>525110.75199999998</v>
      </c>
      <c r="S7412" s="14">
        <f t="shared" ca="1" si="811"/>
        <v>131277.68799999997</v>
      </c>
      <c r="T7412" s="11" t="s">
        <v>25</v>
      </c>
      <c r="U7412" s="18" t="s">
        <v>26</v>
      </c>
    </row>
    <row r="7413" spans="1:21" ht="15" customHeight="1" x14ac:dyDescent="0.15">
      <c r="A7413" s="10" t="s">
        <v>7461</v>
      </c>
      <c r="B7413" s="11" t="s">
        <v>28</v>
      </c>
      <c r="C7413" s="11" t="s">
        <v>35</v>
      </c>
      <c r="D7413" s="12">
        <v>46198</v>
      </c>
      <c r="E7413" s="11">
        <v>117</v>
      </c>
      <c r="F7413" s="11" t="s">
        <v>24</v>
      </c>
      <c r="G7413" s="13">
        <v>5038.6000000000004</v>
      </c>
      <c r="H7413" s="14">
        <f t="shared" si="805"/>
        <v>589516.20000000007</v>
      </c>
      <c r="I7413" s="14">
        <f>IF(F7413="GHS",H7413,H7413*Assumptions!$B$4)</f>
        <v>6366774.9600000009</v>
      </c>
      <c r="J7413" s="15" t="str">
        <f>INDEX(Assumptions!$B$8:$B$12,MATCH(B7413,Assumptions!$A$8:$A$12,0))</f>
        <v>Fair Value Less Costs to Sell</v>
      </c>
      <c r="K7413" s="16">
        <f>G7413/(1-INDEX(Assumptions!$D$8:$D$12,MATCH(B7413,Assumptions!$A$8:$A$12,0)))</f>
        <v>5725.6818181818189</v>
      </c>
      <c r="L7413" s="16">
        <f t="shared" si="806"/>
        <v>151.15800000000002</v>
      </c>
      <c r="M7413" s="16">
        <f t="shared" si="807"/>
        <v>286.28409090909093</v>
      </c>
      <c r="N7413" s="14">
        <f>E7413*(K7413-L7413-M7413)*IF(F7413="GHS",1,Assumptions!$B$4)</f>
        <v>6682219.7193818195</v>
      </c>
      <c r="O7413" s="15">
        <f t="shared" ca="1" si="808"/>
        <v>88</v>
      </c>
      <c r="P7413" s="15" t="str">
        <f t="shared" ca="1" si="809"/>
        <v>0-90d</v>
      </c>
      <c r="Q7413" s="17">
        <f ca="1">IF(P7413="0-90d",0,IF(P7413="91-180d",INDEX(Assumptions!$F$8:$F$12,MATCH(B7413,Assumptions!$A$8:$A$12,0)),IF(P7413="181-365d",INDEX(Assumptions!$G$8:$G$12,MATCH(B7413,Assumptions!$A$8:$A$12,0)),INDEX(Assumptions!$H$8:$H$12,MATCH(B7413,Assumptions!$A$8:$A$12,0)))))</f>
        <v>0</v>
      </c>
      <c r="R7413" s="14">
        <f t="shared" ca="1" si="810"/>
        <v>0</v>
      </c>
      <c r="S7413" s="14">
        <f t="shared" ca="1" si="811"/>
        <v>6366774.9600000009</v>
      </c>
      <c r="T7413" s="11" t="s">
        <v>25</v>
      </c>
      <c r="U7413" s="18" t="s">
        <v>26</v>
      </c>
    </row>
    <row r="7414" spans="1:21" ht="15" customHeight="1" x14ac:dyDescent="0.15">
      <c r="A7414" s="10" t="s">
        <v>7462</v>
      </c>
      <c r="B7414" s="11" t="s">
        <v>41</v>
      </c>
      <c r="C7414" s="11" t="s">
        <v>49</v>
      </c>
      <c r="D7414" s="12">
        <v>45851</v>
      </c>
      <c r="E7414" s="11">
        <v>1258</v>
      </c>
      <c r="F7414" s="11" t="s">
        <v>33</v>
      </c>
      <c r="G7414" s="13">
        <v>385.84</v>
      </c>
      <c r="H7414" s="14">
        <f t="shared" si="805"/>
        <v>485386.72</v>
      </c>
      <c r="I7414" s="14">
        <f>IF(F7414="GHS",H7414,H7414*Assumptions!$B$4)</f>
        <v>485386.72</v>
      </c>
      <c r="J7414" s="15" t="str">
        <f>INDEX(Assumptions!$B$8:$B$12,MATCH(B7414,Assumptions!$A$8:$A$12,0))</f>
        <v>Weighted Average</v>
      </c>
      <c r="K7414" s="16">
        <f>G7414/(1-INDEX(Assumptions!$D$8:$D$12,MATCH(B7414,Assumptions!$A$8:$A$12,0)))</f>
        <v>593.59999999999991</v>
      </c>
      <c r="L7414" s="16">
        <f t="shared" si="806"/>
        <v>11.575199999999999</v>
      </c>
      <c r="M7414" s="16">
        <f t="shared" si="807"/>
        <v>29.679999999999996</v>
      </c>
      <c r="N7414" s="14">
        <f>E7414*(K7414-L7414-M7414)*IF(F7414="GHS",1,Assumptions!$B$4)</f>
        <v>694849.75839999993</v>
      </c>
      <c r="O7414" s="15">
        <f t="shared" ca="1" si="808"/>
        <v>435</v>
      </c>
      <c r="P7414" s="15" t="str">
        <f t="shared" ca="1" si="809"/>
        <v>365d+</v>
      </c>
      <c r="Q7414" s="17">
        <f ca="1">IF(P7414="0-90d",0,IF(P7414="91-180d",INDEX(Assumptions!$F$8:$F$12,MATCH(B7414,Assumptions!$A$8:$A$12,0)),IF(P7414="181-365d",INDEX(Assumptions!$G$8:$G$12,MATCH(B7414,Assumptions!$A$8:$A$12,0)),INDEX(Assumptions!$H$8:$H$12,MATCH(B7414,Assumptions!$A$8:$A$12,0)))))</f>
        <v>0.8</v>
      </c>
      <c r="R7414" s="14">
        <f t="shared" ca="1" si="810"/>
        <v>388309.37599999999</v>
      </c>
      <c r="S7414" s="14">
        <f t="shared" ca="1" si="811"/>
        <v>97077.343999999983</v>
      </c>
      <c r="T7414" s="11" t="s">
        <v>25</v>
      </c>
      <c r="U7414" s="18" t="s">
        <v>26</v>
      </c>
    </row>
    <row r="7415" spans="1:21" ht="15" customHeight="1" x14ac:dyDescent="0.15">
      <c r="A7415" s="10" t="s">
        <v>7463</v>
      </c>
      <c r="B7415" s="11" t="s">
        <v>41</v>
      </c>
      <c r="C7415" s="11" t="s">
        <v>115</v>
      </c>
      <c r="D7415" s="12">
        <v>45916</v>
      </c>
      <c r="E7415" s="11">
        <v>3268</v>
      </c>
      <c r="F7415" s="11" t="s">
        <v>33</v>
      </c>
      <c r="G7415" s="13">
        <v>882.37</v>
      </c>
      <c r="H7415" s="14">
        <f t="shared" si="805"/>
        <v>2883585.16</v>
      </c>
      <c r="I7415" s="14">
        <f>IF(F7415="GHS",H7415,H7415*Assumptions!$B$4)</f>
        <v>2883585.16</v>
      </c>
      <c r="J7415" s="15" t="str">
        <f>INDEX(Assumptions!$B$8:$B$12,MATCH(B7415,Assumptions!$A$8:$A$12,0))</f>
        <v>Weighted Average</v>
      </c>
      <c r="K7415" s="16">
        <f>G7415/(1-INDEX(Assumptions!$D$8:$D$12,MATCH(B7415,Assumptions!$A$8:$A$12,0)))</f>
        <v>1357.4923076923076</v>
      </c>
      <c r="L7415" s="16">
        <f t="shared" si="806"/>
        <v>26.4711</v>
      </c>
      <c r="M7415" s="16">
        <f t="shared" si="807"/>
        <v>67.874615384615382</v>
      </c>
      <c r="N7415" s="14">
        <f>E7415*(K7415-L7415-M7415)*IF(F7415="GHS",1,Assumptions!$B$4)</f>
        <v>4127963.0636615381</v>
      </c>
      <c r="O7415" s="15">
        <f t="shared" ca="1" si="808"/>
        <v>370</v>
      </c>
      <c r="P7415" s="15" t="str">
        <f t="shared" ca="1" si="809"/>
        <v>365d+</v>
      </c>
      <c r="Q7415" s="17">
        <f ca="1">IF(P7415="0-90d",0,IF(P7415="91-180d",INDEX(Assumptions!$F$8:$F$12,MATCH(B7415,Assumptions!$A$8:$A$12,0)),IF(P7415="181-365d",INDEX(Assumptions!$G$8:$G$12,MATCH(B7415,Assumptions!$A$8:$A$12,0)),INDEX(Assumptions!$H$8:$H$12,MATCH(B7415,Assumptions!$A$8:$A$12,0)))))</f>
        <v>0.8</v>
      </c>
      <c r="R7415" s="14">
        <f t="shared" ca="1" si="810"/>
        <v>2306868.128</v>
      </c>
      <c r="S7415" s="14">
        <f t="shared" ca="1" si="811"/>
        <v>576717.03200000012</v>
      </c>
      <c r="T7415" s="11" t="s">
        <v>25</v>
      </c>
      <c r="U7415" s="18" t="s">
        <v>26</v>
      </c>
    </row>
    <row r="7416" spans="1:21" ht="15" customHeight="1" x14ac:dyDescent="0.15">
      <c r="A7416" s="10" t="s">
        <v>7464</v>
      </c>
      <c r="B7416" s="11" t="s">
        <v>28</v>
      </c>
      <c r="C7416" s="11" t="s">
        <v>35</v>
      </c>
      <c r="D7416" s="12">
        <v>45925</v>
      </c>
      <c r="E7416" s="11">
        <v>3069</v>
      </c>
      <c r="F7416" s="11" t="s">
        <v>24</v>
      </c>
      <c r="G7416" s="13">
        <v>3672.44</v>
      </c>
      <c r="H7416" s="14">
        <f t="shared" si="805"/>
        <v>11270718.359999999</v>
      </c>
      <c r="I7416" s="14">
        <f>IF(F7416="GHS",H7416,H7416*Assumptions!$B$4)</f>
        <v>121723758.288</v>
      </c>
      <c r="J7416" s="15" t="str">
        <f>INDEX(Assumptions!$B$8:$B$12,MATCH(B7416,Assumptions!$A$8:$A$12,0))</f>
        <v>Fair Value Less Costs to Sell</v>
      </c>
      <c r="K7416" s="16">
        <f>G7416/(1-INDEX(Assumptions!$D$8:$D$12,MATCH(B7416,Assumptions!$A$8:$A$12,0)))</f>
        <v>4173.227272727273</v>
      </c>
      <c r="L7416" s="16">
        <f t="shared" si="806"/>
        <v>110.17319999999999</v>
      </c>
      <c r="M7416" s="16">
        <f t="shared" si="807"/>
        <v>208.66136363636366</v>
      </c>
      <c r="N7416" s="14">
        <f>E7416*(K7416-L7416-M7416)*IF(F7416="GHS",1,Assumptions!$B$4)</f>
        <v>127754617.22136001</v>
      </c>
      <c r="O7416" s="15">
        <f t="shared" ca="1" si="808"/>
        <v>361</v>
      </c>
      <c r="P7416" s="15" t="str">
        <f t="shared" ca="1" si="809"/>
        <v>181-365d</v>
      </c>
      <c r="Q7416" s="17">
        <f ca="1">IF(P7416="0-90d",0,IF(P7416="91-180d",INDEX(Assumptions!$F$8:$F$12,MATCH(B7416,Assumptions!$A$8:$A$12,0)),IF(P7416="181-365d",INDEX(Assumptions!$G$8:$G$12,MATCH(B7416,Assumptions!$A$8:$A$12,0)),INDEX(Assumptions!$H$8:$H$12,MATCH(B7416,Assumptions!$A$8:$A$12,0)))))</f>
        <v>0.1</v>
      </c>
      <c r="R7416" s="14">
        <f t="shared" ca="1" si="810"/>
        <v>12172375.8288</v>
      </c>
      <c r="S7416" s="14">
        <f t="shared" ca="1" si="811"/>
        <v>109551382.45919999</v>
      </c>
      <c r="T7416" s="11" t="s">
        <v>25</v>
      </c>
      <c r="U7416" s="18" t="s">
        <v>26</v>
      </c>
    </row>
    <row r="7417" spans="1:21" ht="15" customHeight="1" x14ac:dyDescent="0.15">
      <c r="A7417" s="10" t="s">
        <v>7465</v>
      </c>
      <c r="B7417" s="11" t="s">
        <v>31</v>
      </c>
      <c r="C7417" s="11" t="s">
        <v>63</v>
      </c>
      <c r="D7417" s="12">
        <v>46219</v>
      </c>
      <c r="E7417" s="11">
        <v>4537</v>
      </c>
      <c r="F7417" s="11" t="s">
        <v>33</v>
      </c>
      <c r="G7417" s="13">
        <v>1135.06</v>
      </c>
      <c r="H7417" s="14">
        <f t="shared" si="805"/>
        <v>5149767.22</v>
      </c>
      <c r="I7417" s="14">
        <f>IF(F7417="GHS",H7417,H7417*Assumptions!$B$4)</f>
        <v>5149767.22</v>
      </c>
      <c r="J7417" s="15" t="str">
        <f>INDEX(Assumptions!$B$8:$B$12,MATCH(B7417,Assumptions!$A$8:$A$12,0))</f>
        <v>Weighted Average</v>
      </c>
      <c r="K7417" s="16">
        <f>G7417/(1-INDEX(Assumptions!$D$8:$D$12,MATCH(B7417,Assumptions!$A$8:$A$12,0)))</f>
        <v>1576.4722222222222</v>
      </c>
      <c r="L7417" s="16">
        <f t="shared" si="806"/>
        <v>34.0518</v>
      </c>
      <c r="M7417" s="16">
        <f t="shared" si="807"/>
        <v>78.82361111111112</v>
      </c>
      <c r="N7417" s="14">
        <f>E7417*(K7417-L7417-M7417)*IF(F7417="GHS",1,Assumptions!$B$4)</f>
        <v>6640338.7320111105</v>
      </c>
      <c r="O7417" s="15">
        <f t="shared" ca="1" si="808"/>
        <v>67</v>
      </c>
      <c r="P7417" s="15" t="str">
        <f t="shared" ca="1" si="809"/>
        <v>0-90d</v>
      </c>
      <c r="Q7417" s="17">
        <f ca="1">IF(P7417="0-90d",0,IF(P7417="91-180d",INDEX(Assumptions!$F$8:$F$12,MATCH(B7417,Assumptions!$A$8:$A$12,0)),IF(P7417="181-365d",INDEX(Assumptions!$G$8:$G$12,MATCH(B7417,Assumptions!$A$8:$A$12,0)),INDEX(Assumptions!$H$8:$H$12,MATCH(B7417,Assumptions!$A$8:$A$12,0)))))</f>
        <v>0</v>
      </c>
      <c r="R7417" s="14">
        <f t="shared" ca="1" si="810"/>
        <v>0</v>
      </c>
      <c r="S7417" s="14">
        <f t="shared" ca="1" si="811"/>
        <v>5149767.22</v>
      </c>
      <c r="T7417" s="11" t="s">
        <v>25</v>
      </c>
      <c r="U7417" s="18" t="s">
        <v>26</v>
      </c>
    </row>
    <row r="7418" spans="1:21" ht="15" customHeight="1" x14ac:dyDescent="0.15">
      <c r="A7418" s="10" t="s">
        <v>7466</v>
      </c>
      <c r="B7418" s="11" t="s">
        <v>31</v>
      </c>
      <c r="C7418" s="11" t="s">
        <v>63</v>
      </c>
      <c r="D7418" s="12">
        <v>45789</v>
      </c>
      <c r="E7418" s="11">
        <v>3127</v>
      </c>
      <c r="F7418" s="11" t="s">
        <v>33</v>
      </c>
      <c r="G7418" s="13">
        <v>3842.64</v>
      </c>
      <c r="H7418" s="14">
        <f t="shared" si="805"/>
        <v>12015935.279999999</v>
      </c>
      <c r="I7418" s="14">
        <f>IF(F7418="GHS",H7418,H7418*Assumptions!$B$4)</f>
        <v>12015935.279999999</v>
      </c>
      <c r="J7418" s="15" t="str">
        <f>INDEX(Assumptions!$B$8:$B$12,MATCH(B7418,Assumptions!$A$8:$A$12,0))</f>
        <v>Weighted Average</v>
      </c>
      <c r="K7418" s="16">
        <f>G7418/(1-INDEX(Assumptions!$D$8:$D$12,MATCH(B7418,Assumptions!$A$8:$A$12,0)))</f>
        <v>5337</v>
      </c>
      <c r="L7418" s="16">
        <f t="shared" si="806"/>
        <v>115.27919999999999</v>
      </c>
      <c r="M7418" s="16">
        <f t="shared" si="807"/>
        <v>266.85000000000002</v>
      </c>
      <c r="N7418" s="14">
        <f>E7418*(K7418-L7418-M7418)*IF(F7418="GHS",1,Assumptions!$B$4)</f>
        <v>15493880.991599999</v>
      </c>
      <c r="O7418" s="15">
        <f t="shared" ca="1" si="808"/>
        <v>497</v>
      </c>
      <c r="P7418" s="15" t="str">
        <f t="shared" ca="1" si="809"/>
        <v>365d+</v>
      </c>
      <c r="Q7418" s="17">
        <f ca="1">IF(P7418="0-90d",0,IF(P7418="91-180d",INDEX(Assumptions!$F$8:$F$12,MATCH(B7418,Assumptions!$A$8:$A$12,0)),IF(P7418="181-365d",INDEX(Assumptions!$G$8:$G$12,MATCH(B7418,Assumptions!$A$8:$A$12,0)),INDEX(Assumptions!$H$8:$H$12,MATCH(B7418,Assumptions!$A$8:$A$12,0)))))</f>
        <v>0.6</v>
      </c>
      <c r="R7418" s="14">
        <f t="shared" ca="1" si="810"/>
        <v>7209561.1679999996</v>
      </c>
      <c r="S7418" s="14">
        <f t="shared" ca="1" si="811"/>
        <v>4806374.1119999997</v>
      </c>
      <c r="T7418" s="11" t="s">
        <v>25</v>
      </c>
      <c r="U7418" s="18" t="s">
        <v>36</v>
      </c>
    </row>
    <row r="7419" spans="1:21" ht="15" customHeight="1" x14ac:dyDescent="0.15">
      <c r="A7419" s="10" t="s">
        <v>7467</v>
      </c>
      <c r="B7419" s="11" t="s">
        <v>31</v>
      </c>
      <c r="C7419" s="11" t="s">
        <v>63</v>
      </c>
      <c r="D7419" s="12">
        <v>46187</v>
      </c>
      <c r="E7419" s="11">
        <v>774</v>
      </c>
      <c r="F7419" s="11" t="s">
        <v>33</v>
      </c>
      <c r="G7419" s="13">
        <v>2615.5</v>
      </c>
      <c r="H7419" s="14">
        <f t="shared" si="805"/>
        <v>2024397</v>
      </c>
      <c r="I7419" s="14">
        <f>IF(F7419="GHS",H7419,H7419*Assumptions!$B$4)</f>
        <v>2024397</v>
      </c>
      <c r="J7419" s="15" t="str">
        <f>INDEX(Assumptions!$B$8:$B$12,MATCH(B7419,Assumptions!$A$8:$A$12,0))</f>
        <v>Weighted Average</v>
      </c>
      <c r="K7419" s="16">
        <f>G7419/(1-INDEX(Assumptions!$D$8:$D$12,MATCH(B7419,Assumptions!$A$8:$A$12,0)))</f>
        <v>3632.6388888888891</v>
      </c>
      <c r="L7419" s="16">
        <f t="shared" si="806"/>
        <v>78.465000000000003</v>
      </c>
      <c r="M7419" s="16">
        <f t="shared" si="807"/>
        <v>181.63194444444446</v>
      </c>
      <c r="N7419" s="14">
        <f>E7419*(K7419-L7419-M7419)*IF(F7419="GHS",1,Assumptions!$B$4)</f>
        <v>2610347.4650000003</v>
      </c>
      <c r="O7419" s="15">
        <f t="shared" ca="1" si="808"/>
        <v>99</v>
      </c>
      <c r="P7419" s="15" t="str">
        <f t="shared" ca="1" si="809"/>
        <v>91-180d</v>
      </c>
      <c r="Q7419" s="17">
        <f ca="1">IF(P7419="0-90d",0,IF(P7419="91-180d",INDEX(Assumptions!$F$8:$F$12,MATCH(B7419,Assumptions!$A$8:$A$12,0)),IF(P7419="181-365d",INDEX(Assumptions!$G$8:$G$12,MATCH(B7419,Assumptions!$A$8:$A$12,0)),INDEX(Assumptions!$H$8:$H$12,MATCH(B7419,Assumptions!$A$8:$A$12,0)))))</f>
        <v>0.05</v>
      </c>
      <c r="R7419" s="14">
        <f t="shared" ca="1" si="810"/>
        <v>101219.85</v>
      </c>
      <c r="S7419" s="14">
        <f t="shared" ca="1" si="811"/>
        <v>1923177.15</v>
      </c>
      <c r="T7419" s="11" t="s">
        <v>25</v>
      </c>
      <c r="U7419" s="18" t="s">
        <v>26</v>
      </c>
    </row>
    <row r="7420" spans="1:21" ht="15" customHeight="1" x14ac:dyDescent="0.15">
      <c r="A7420" s="10" t="s">
        <v>7468</v>
      </c>
      <c r="B7420" s="11" t="s">
        <v>28</v>
      </c>
      <c r="C7420" s="11" t="s">
        <v>38</v>
      </c>
      <c r="D7420" s="12">
        <v>45997</v>
      </c>
      <c r="E7420" s="11">
        <v>1033</v>
      </c>
      <c r="F7420" s="11" t="s">
        <v>24</v>
      </c>
      <c r="G7420" s="13">
        <v>3938.75</v>
      </c>
      <c r="H7420" s="14">
        <f t="shared" si="805"/>
        <v>4068728.75</v>
      </c>
      <c r="I7420" s="14">
        <f>IF(F7420="GHS",H7420,H7420*Assumptions!$B$4)</f>
        <v>43942270.5</v>
      </c>
      <c r="J7420" s="15" t="str">
        <f>INDEX(Assumptions!$B$8:$B$12,MATCH(B7420,Assumptions!$A$8:$A$12,0))</f>
        <v>Fair Value Less Costs to Sell</v>
      </c>
      <c r="K7420" s="16">
        <f>G7420/(1-INDEX(Assumptions!$D$8:$D$12,MATCH(B7420,Assumptions!$A$8:$A$12,0)))</f>
        <v>4475.852272727273</v>
      </c>
      <c r="L7420" s="16">
        <f t="shared" si="806"/>
        <v>118.16249999999999</v>
      </c>
      <c r="M7420" s="16">
        <f t="shared" si="807"/>
        <v>223.79261363636365</v>
      </c>
      <c r="N7420" s="14">
        <f>E7420*(K7420-L7420-M7420)*IF(F7420="GHS",1,Assumptions!$B$4)</f>
        <v>46119410.265681811</v>
      </c>
      <c r="O7420" s="15">
        <f t="shared" ca="1" si="808"/>
        <v>289</v>
      </c>
      <c r="P7420" s="15" t="str">
        <f t="shared" ca="1" si="809"/>
        <v>181-365d</v>
      </c>
      <c r="Q7420" s="17">
        <f ca="1">IF(P7420="0-90d",0,IF(P7420="91-180d",INDEX(Assumptions!$F$8:$F$12,MATCH(B7420,Assumptions!$A$8:$A$12,0)),IF(P7420="181-365d",INDEX(Assumptions!$G$8:$G$12,MATCH(B7420,Assumptions!$A$8:$A$12,0)),INDEX(Assumptions!$H$8:$H$12,MATCH(B7420,Assumptions!$A$8:$A$12,0)))))</f>
        <v>0.1</v>
      </c>
      <c r="R7420" s="14">
        <f t="shared" ca="1" si="810"/>
        <v>4394227.05</v>
      </c>
      <c r="S7420" s="14">
        <f t="shared" ca="1" si="811"/>
        <v>39548043.450000003</v>
      </c>
      <c r="T7420" s="11" t="s">
        <v>25</v>
      </c>
      <c r="U7420" s="18" t="s">
        <v>26</v>
      </c>
    </row>
    <row r="7421" spans="1:21" ht="15" customHeight="1" x14ac:dyDescent="0.15">
      <c r="A7421" s="10" t="s">
        <v>7469</v>
      </c>
      <c r="B7421" s="11" t="s">
        <v>41</v>
      </c>
      <c r="C7421" s="11" t="s">
        <v>44</v>
      </c>
      <c r="D7421" s="12">
        <v>45920</v>
      </c>
      <c r="E7421" s="11">
        <v>3878</v>
      </c>
      <c r="F7421" s="11" t="s">
        <v>33</v>
      </c>
      <c r="G7421" s="13">
        <v>141.54</v>
      </c>
      <c r="H7421" s="14">
        <f t="shared" si="805"/>
        <v>548892.12</v>
      </c>
      <c r="I7421" s="14">
        <f>IF(F7421="GHS",H7421,H7421*Assumptions!$B$4)</f>
        <v>548892.12</v>
      </c>
      <c r="J7421" s="15" t="str">
        <f>INDEX(Assumptions!$B$8:$B$12,MATCH(B7421,Assumptions!$A$8:$A$12,0))</f>
        <v>Weighted Average</v>
      </c>
      <c r="K7421" s="16">
        <f>G7421/(1-INDEX(Assumptions!$D$8:$D$12,MATCH(B7421,Assumptions!$A$8:$A$12,0)))</f>
        <v>217.75384615384613</v>
      </c>
      <c r="L7421" s="16">
        <f t="shared" si="806"/>
        <v>4.2462</v>
      </c>
      <c r="M7421" s="16">
        <f t="shared" si="807"/>
        <v>10.887692307692307</v>
      </c>
      <c r="N7421" s="14">
        <f>E7421*(K7421-L7421-M7421)*IF(F7421="GHS",1,Assumptions!$B$4)</f>
        <v>785760.18101538462</v>
      </c>
      <c r="O7421" s="15">
        <f t="shared" ca="1" si="808"/>
        <v>366</v>
      </c>
      <c r="P7421" s="15" t="str">
        <f t="shared" ca="1" si="809"/>
        <v>365d+</v>
      </c>
      <c r="Q7421" s="17">
        <f ca="1">IF(P7421="0-90d",0,IF(P7421="91-180d",INDEX(Assumptions!$F$8:$F$12,MATCH(B7421,Assumptions!$A$8:$A$12,0)),IF(P7421="181-365d",INDEX(Assumptions!$G$8:$G$12,MATCH(B7421,Assumptions!$A$8:$A$12,0)),INDEX(Assumptions!$H$8:$H$12,MATCH(B7421,Assumptions!$A$8:$A$12,0)))))</f>
        <v>0.8</v>
      </c>
      <c r="R7421" s="14">
        <f t="shared" ca="1" si="810"/>
        <v>439113.696</v>
      </c>
      <c r="S7421" s="14">
        <f t="shared" ca="1" si="811"/>
        <v>109778.424</v>
      </c>
      <c r="T7421" s="11" t="s">
        <v>25</v>
      </c>
      <c r="U7421" s="18" t="s">
        <v>26</v>
      </c>
    </row>
    <row r="7422" spans="1:21" ht="15" customHeight="1" x14ac:dyDescent="0.15">
      <c r="A7422" s="10" t="s">
        <v>7470</v>
      </c>
      <c r="B7422" s="11" t="s">
        <v>22</v>
      </c>
      <c r="C7422" s="11" t="s">
        <v>81</v>
      </c>
      <c r="D7422" s="12">
        <v>46161</v>
      </c>
      <c r="E7422" s="11">
        <v>1767</v>
      </c>
      <c r="F7422" s="11" t="s">
        <v>24</v>
      </c>
      <c r="G7422" s="13">
        <v>18918.439999999999</v>
      </c>
      <c r="H7422" s="14">
        <f t="shared" si="805"/>
        <v>33428883.479999997</v>
      </c>
      <c r="I7422" s="14">
        <f>IF(F7422="GHS",H7422,H7422*Assumptions!$B$4)</f>
        <v>361031941.58399999</v>
      </c>
      <c r="J7422" s="15" t="str">
        <f>INDEX(Assumptions!$B$8:$B$12,MATCH(B7422,Assumptions!$A$8:$A$12,0))</f>
        <v>FIFO</v>
      </c>
      <c r="K7422" s="16">
        <f>G7422/(1-INDEX(Assumptions!$D$8:$D$12,MATCH(B7422,Assumptions!$A$8:$A$12,0)))</f>
        <v>23071.268292682922</v>
      </c>
      <c r="L7422" s="16">
        <f t="shared" si="806"/>
        <v>567.55319999999995</v>
      </c>
      <c r="M7422" s="16">
        <f t="shared" si="807"/>
        <v>1153.5634146341461</v>
      </c>
      <c r="N7422" s="14">
        <f>E7422*(K7422-L7422-M7422)*IF(F7422="GHS",1,Assumptions!$B$4)</f>
        <v>407437754.56321168</v>
      </c>
      <c r="O7422" s="15">
        <f t="shared" ca="1" si="808"/>
        <v>125</v>
      </c>
      <c r="P7422" s="15" t="str">
        <f t="shared" ca="1" si="809"/>
        <v>91-180d</v>
      </c>
      <c r="Q7422" s="17">
        <f ca="1">IF(P7422="0-90d",0,IF(P7422="91-180d",INDEX(Assumptions!$F$8:$F$12,MATCH(B7422,Assumptions!$A$8:$A$12,0)),IF(P7422="181-365d",INDEX(Assumptions!$G$8:$G$12,MATCH(B7422,Assumptions!$A$8:$A$12,0)),INDEX(Assumptions!$H$8:$H$12,MATCH(B7422,Assumptions!$A$8:$A$12,0)))))</f>
        <v>0.03</v>
      </c>
      <c r="R7422" s="14">
        <f t="shared" ca="1" si="810"/>
        <v>10830958.24752</v>
      </c>
      <c r="S7422" s="14">
        <f t="shared" ca="1" si="811"/>
        <v>350200983.33648002</v>
      </c>
      <c r="T7422" s="11" t="s">
        <v>25</v>
      </c>
      <c r="U7422" s="18" t="s">
        <v>26</v>
      </c>
    </row>
    <row r="7423" spans="1:21" ht="15" customHeight="1" x14ac:dyDescent="0.15">
      <c r="A7423" s="10" t="s">
        <v>7471</v>
      </c>
      <c r="B7423" s="11" t="s">
        <v>41</v>
      </c>
      <c r="C7423" s="11" t="s">
        <v>42</v>
      </c>
      <c r="D7423" s="12">
        <v>46055</v>
      </c>
      <c r="E7423" s="11">
        <v>2459</v>
      </c>
      <c r="F7423" s="11" t="s">
        <v>33</v>
      </c>
      <c r="G7423" s="13">
        <v>808.31</v>
      </c>
      <c r="H7423" s="14">
        <f t="shared" si="805"/>
        <v>1987634.2899999998</v>
      </c>
      <c r="I7423" s="14">
        <f>IF(F7423="GHS",H7423,H7423*Assumptions!$B$4)</f>
        <v>1987634.2899999998</v>
      </c>
      <c r="J7423" s="15" t="str">
        <f>INDEX(Assumptions!$B$8:$B$12,MATCH(B7423,Assumptions!$A$8:$A$12,0))</f>
        <v>Weighted Average</v>
      </c>
      <c r="K7423" s="16">
        <f>G7423/(1-INDEX(Assumptions!$D$8:$D$12,MATCH(B7423,Assumptions!$A$8:$A$12,0)))</f>
        <v>1243.5538461538461</v>
      </c>
      <c r="L7423" s="16">
        <f t="shared" si="806"/>
        <v>24.249299999999998</v>
      </c>
      <c r="M7423" s="16">
        <f t="shared" si="807"/>
        <v>62.177692307692304</v>
      </c>
      <c r="N7423" s="14">
        <f>E7423*(K7423-L7423-M7423)*IF(F7423="GHS",1,Assumptions!$B$4)</f>
        <v>2845374.9336076924</v>
      </c>
      <c r="O7423" s="15">
        <f t="shared" ca="1" si="808"/>
        <v>231</v>
      </c>
      <c r="P7423" s="15" t="str">
        <f t="shared" ca="1" si="809"/>
        <v>181-365d</v>
      </c>
      <c r="Q7423" s="17">
        <f ca="1">IF(P7423="0-90d",0,IF(P7423="91-180d",INDEX(Assumptions!$F$8:$F$12,MATCH(B7423,Assumptions!$A$8:$A$12,0)),IF(P7423="181-365d",INDEX(Assumptions!$G$8:$G$12,MATCH(B7423,Assumptions!$A$8:$A$12,0)),INDEX(Assumptions!$H$8:$H$12,MATCH(B7423,Assumptions!$A$8:$A$12,0)))))</f>
        <v>0.35</v>
      </c>
      <c r="R7423" s="14">
        <f t="shared" ca="1" si="810"/>
        <v>695672.0014999999</v>
      </c>
      <c r="S7423" s="14">
        <f t="shared" ca="1" si="811"/>
        <v>1291962.2884999998</v>
      </c>
      <c r="T7423" s="11" t="s">
        <v>25</v>
      </c>
      <c r="U7423" s="18" t="s">
        <v>26</v>
      </c>
    </row>
    <row r="7424" spans="1:21" ht="15" customHeight="1" x14ac:dyDescent="0.15">
      <c r="A7424" s="10" t="s">
        <v>7472</v>
      </c>
      <c r="B7424" s="11" t="s">
        <v>41</v>
      </c>
      <c r="C7424" s="11" t="s">
        <v>42</v>
      </c>
      <c r="D7424" s="12">
        <v>45951</v>
      </c>
      <c r="E7424" s="11">
        <v>3874</v>
      </c>
      <c r="F7424" s="11" t="s">
        <v>33</v>
      </c>
      <c r="G7424" s="13">
        <v>589.45000000000005</v>
      </c>
      <c r="H7424" s="14">
        <f t="shared" si="805"/>
        <v>2283529.3000000003</v>
      </c>
      <c r="I7424" s="14">
        <f>IF(F7424="GHS",H7424,H7424*Assumptions!$B$4)</f>
        <v>2283529.3000000003</v>
      </c>
      <c r="J7424" s="15" t="str">
        <f>INDEX(Assumptions!$B$8:$B$12,MATCH(B7424,Assumptions!$A$8:$A$12,0))</f>
        <v>Weighted Average</v>
      </c>
      <c r="K7424" s="16">
        <f>G7424/(1-INDEX(Assumptions!$D$8:$D$12,MATCH(B7424,Assumptions!$A$8:$A$12,0)))</f>
        <v>906.84615384615392</v>
      </c>
      <c r="L7424" s="16">
        <f t="shared" si="806"/>
        <v>17.683500000000002</v>
      </c>
      <c r="M7424" s="16">
        <f t="shared" si="807"/>
        <v>45.342307692307699</v>
      </c>
      <c r="N7424" s="14">
        <f>E7424*(K7424-L7424-M7424)*IF(F7424="GHS",1,Assumptions!$B$4)</f>
        <v>3268960.0210000002</v>
      </c>
      <c r="O7424" s="15">
        <f t="shared" ca="1" si="808"/>
        <v>335</v>
      </c>
      <c r="P7424" s="15" t="str">
        <f t="shared" ca="1" si="809"/>
        <v>181-365d</v>
      </c>
      <c r="Q7424" s="17">
        <f ca="1">IF(P7424="0-90d",0,IF(P7424="91-180d",INDEX(Assumptions!$F$8:$F$12,MATCH(B7424,Assumptions!$A$8:$A$12,0)),IF(P7424="181-365d",INDEX(Assumptions!$G$8:$G$12,MATCH(B7424,Assumptions!$A$8:$A$12,0)),INDEX(Assumptions!$H$8:$H$12,MATCH(B7424,Assumptions!$A$8:$A$12,0)))))</f>
        <v>0.35</v>
      </c>
      <c r="R7424" s="14">
        <f t="shared" ca="1" si="810"/>
        <v>799235.255</v>
      </c>
      <c r="S7424" s="14">
        <f t="shared" ca="1" si="811"/>
        <v>1484294.0450000004</v>
      </c>
      <c r="T7424" s="11" t="s">
        <v>25</v>
      </c>
      <c r="U7424" s="18" t="s">
        <v>36</v>
      </c>
    </row>
    <row r="7425" spans="1:21" ht="15" customHeight="1" x14ac:dyDescent="0.15">
      <c r="A7425" s="10" t="s">
        <v>7473</v>
      </c>
      <c r="B7425" s="11" t="s">
        <v>41</v>
      </c>
      <c r="C7425" s="11" t="s">
        <v>49</v>
      </c>
      <c r="D7425" s="12">
        <v>45933</v>
      </c>
      <c r="E7425" s="11">
        <v>814</v>
      </c>
      <c r="F7425" s="11" t="s">
        <v>33</v>
      </c>
      <c r="G7425" s="13">
        <v>447.36</v>
      </c>
      <c r="H7425" s="14">
        <f t="shared" si="805"/>
        <v>364151.04000000004</v>
      </c>
      <c r="I7425" s="14">
        <f>IF(F7425="GHS",H7425,H7425*Assumptions!$B$4)</f>
        <v>364151.04000000004</v>
      </c>
      <c r="J7425" s="15" t="str">
        <f>INDEX(Assumptions!$B$8:$B$12,MATCH(B7425,Assumptions!$A$8:$A$12,0))</f>
        <v>Weighted Average</v>
      </c>
      <c r="K7425" s="16">
        <f>G7425/(1-INDEX(Assumptions!$D$8:$D$12,MATCH(B7425,Assumptions!$A$8:$A$12,0)))</f>
        <v>688.24615384615379</v>
      </c>
      <c r="L7425" s="16">
        <f t="shared" si="806"/>
        <v>13.4208</v>
      </c>
      <c r="M7425" s="16">
        <f t="shared" si="807"/>
        <v>34.412307692307692</v>
      </c>
      <c r="N7425" s="14">
        <f>E7425*(K7425-L7425-M7425)*IF(F7425="GHS",1,Assumptions!$B$4)</f>
        <v>521296.21956923074</v>
      </c>
      <c r="O7425" s="15">
        <f t="shared" ca="1" si="808"/>
        <v>353</v>
      </c>
      <c r="P7425" s="15" t="str">
        <f t="shared" ca="1" si="809"/>
        <v>181-365d</v>
      </c>
      <c r="Q7425" s="17">
        <f ca="1">IF(P7425="0-90d",0,IF(P7425="91-180d",INDEX(Assumptions!$F$8:$F$12,MATCH(B7425,Assumptions!$A$8:$A$12,0)),IF(P7425="181-365d",INDEX(Assumptions!$G$8:$G$12,MATCH(B7425,Assumptions!$A$8:$A$12,0)),INDEX(Assumptions!$H$8:$H$12,MATCH(B7425,Assumptions!$A$8:$A$12,0)))))</f>
        <v>0.35</v>
      </c>
      <c r="R7425" s="14">
        <f t="shared" ca="1" si="810"/>
        <v>127452.864</v>
      </c>
      <c r="S7425" s="14">
        <f t="shared" ca="1" si="811"/>
        <v>236698.17600000004</v>
      </c>
      <c r="T7425" s="11" t="s">
        <v>25</v>
      </c>
      <c r="U7425" s="18" t="s">
        <v>36</v>
      </c>
    </row>
    <row r="7426" spans="1:21" ht="15" customHeight="1" x14ac:dyDescent="0.15">
      <c r="A7426" s="10" t="s">
        <v>7474</v>
      </c>
      <c r="B7426" s="11" t="s">
        <v>31</v>
      </c>
      <c r="C7426" s="11" t="s">
        <v>76</v>
      </c>
      <c r="D7426" s="12">
        <v>45864</v>
      </c>
      <c r="E7426" s="11">
        <v>4902</v>
      </c>
      <c r="F7426" s="11" t="s">
        <v>33</v>
      </c>
      <c r="G7426" s="13">
        <v>4234.79</v>
      </c>
      <c r="H7426" s="14">
        <f t="shared" ref="H7426:H7489" si="812">E7426*G7426</f>
        <v>20758940.579999998</v>
      </c>
      <c r="I7426" s="14">
        <f>IF(F7426="GHS",H7426,H7426*Assumptions!$B$4)</f>
        <v>20758940.579999998</v>
      </c>
      <c r="J7426" s="15" t="str">
        <f>INDEX(Assumptions!$B$8:$B$12,MATCH(B7426,Assumptions!$A$8:$A$12,0))</f>
        <v>Weighted Average</v>
      </c>
      <c r="K7426" s="16">
        <f>G7426/(1-INDEX(Assumptions!$D$8:$D$12,MATCH(B7426,Assumptions!$A$8:$A$12,0)))</f>
        <v>5881.6527777777783</v>
      </c>
      <c r="L7426" s="16">
        <f t="shared" ref="L7426:L7489" si="813">G7426*0.03</f>
        <v>127.0437</v>
      </c>
      <c r="M7426" s="16">
        <f t="shared" ref="M7426:M7489" si="814">K7426*0.05</f>
        <v>294.08263888888894</v>
      </c>
      <c r="N7426" s="14">
        <f>E7426*(K7426-L7426-M7426)*IF(F7426="GHS",1,Assumptions!$B$4)</f>
        <v>26767500.603433333</v>
      </c>
      <c r="O7426" s="15">
        <f t="shared" ref="O7426:O7489" ca="1" si="815">TODAY()-D7426</f>
        <v>422</v>
      </c>
      <c r="P7426" s="15" t="str">
        <f t="shared" ref="P7426:P7489" ca="1" si="816">IF(O7426&lt;=90,"0-90d",IF(O7426&lt;=180,"91-180d",IF(O7426&lt;=365,"181-365d","365d+")))</f>
        <v>365d+</v>
      </c>
      <c r="Q7426" s="17">
        <f ca="1">IF(P7426="0-90d",0,IF(P7426="91-180d",INDEX(Assumptions!$F$8:$F$12,MATCH(B7426,Assumptions!$A$8:$A$12,0)),IF(P7426="181-365d",INDEX(Assumptions!$G$8:$G$12,MATCH(B7426,Assumptions!$A$8:$A$12,0)),INDEX(Assumptions!$H$8:$H$12,MATCH(B7426,Assumptions!$A$8:$A$12,0)))))</f>
        <v>0.6</v>
      </c>
      <c r="R7426" s="14">
        <f t="shared" ref="R7426:R7489" ca="1" si="817">I7426*Q7426</f>
        <v>12455364.347999999</v>
      </c>
      <c r="S7426" s="14">
        <f t="shared" ref="S7426:S7489" ca="1" si="818">IF(T7426="Held on Consignment (Not Owned)",0,MIN(I7426-R7426,N7426))</f>
        <v>8303576.2319999989</v>
      </c>
      <c r="T7426" s="11" t="s">
        <v>25</v>
      </c>
      <c r="U7426" s="18" t="s">
        <v>36</v>
      </c>
    </row>
    <row r="7427" spans="1:21" ht="15" customHeight="1" x14ac:dyDescent="0.15">
      <c r="A7427" s="10" t="s">
        <v>7475</v>
      </c>
      <c r="B7427" s="11" t="s">
        <v>31</v>
      </c>
      <c r="C7427" s="11" t="s">
        <v>32</v>
      </c>
      <c r="D7427" s="12">
        <v>46146</v>
      </c>
      <c r="E7427" s="11">
        <v>3538</v>
      </c>
      <c r="F7427" s="11" t="s">
        <v>33</v>
      </c>
      <c r="G7427" s="13">
        <v>2335.3200000000002</v>
      </c>
      <c r="H7427" s="14">
        <f t="shared" si="812"/>
        <v>8262362.1600000001</v>
      </c>
      <c r="I7427" s="14">
        <f>IF(F7427="GHS",H7427,H7427*Assumptions!$B$4)</f>
        <v>8262362.1600000001</v>
      </c>
      <c r="J7427" s="15" t="str">
        <f>INDEX(Assumptions!$B$8:$B$12,MATCH(B7427,Assumptions!$A$8:$A$12,0))</f>
        <v>Weighted Average</v>
      </c>
      <c r="K7427" s="16">
        <f>G7427/(1-INDEX(Assumptions!$D$8:$D$12,MATCH(B7427,Assumptions!$A$8:$A$12,0)))</f>
        <v>3243.5000000000005</v>
      </c>
      <c r="L7427" s="16">
        <f t="shared" si="813"/>
        <v>70.059600000000003</v>
      </c>
      <c r="M7427" s="16">
        <f t="shared" si="814"/>
        <v>162.17500000000004</v>
      </c>
      <c r="N7427" s="14">
        <f>E7427*(K7427-L7427-M7427)*IF(F7427="GHS",1,Assumptions!$B$4)</f>
        <v>10653856.985200001</v>
      </c>
      <c r="O7427" s="15">
        <f t="shared" ca="1" si="815"/>
        <v>140</v>
      </c>
      <c r="P7427" s="15" t="str">
        <f t="shared" ca="1" si="816"/>
        <v>91-180d</v>
      </c>
      <c r="Q7427" s="17">
        <f ca="1">IF(P7427="0-90d",0,IF(P7427="91-180d",INDEX(Assumptions!$F$8:$F$12,MATCH(B7427,Assumptions!$A$8:$A$12,0)),IF(P7427="181-365d",INDEX(Assumptions!$G$8:$G$12,MATCH(B7427,Assumptions!$A$8:$A$12,0)),INDEX(Assumptions!$H$8:$H$12,MATCH(B7427,Assumptions!$A$8:$A$12,0)))))</f>
        <v>0.05</v>
      </c>
      <c r="R7427" s="14">
        <f t="shared" ca="1" si="817"/>
        <v>413118.10800000001</v>
      </c>
      <c r="S7427" s="14">
        <f t="shared" ca="1" si="818"/>
        <v>7849244.0520000001</v>
      </c>
      <c r="T7427" s="11" t="s">
        <v>25</v>
      </c>
      <c r="U7427" s="18" t="s">
        <v>26</v>
      </c>
    </row>
    <row r="7428" spans="1:21" ht="15" customHeight="1" x14ac:dyDescent="0.15">
      <c r="A7428" s="10" t="s">
        <v>7476</v>
      </c>
      <c r="B7428" s="11" t="s">
        <v>22</v>
      </c>
      <c r="C7428" s="11" t="s">
        <v>23</v>
      </c>
      <c r="D7428" s="12">
        <v>45732</v>
      </c>
      <c r="E7428" s="11">
        <v>2395</v>
      </c>
      <c r="F7428" s="11" t="s">
        <v>24</v>
      </c>
      <c r="G7428" s="13">
        <v>25549.39</v>
      </c>
      <c r="H7428" s="14">
        <f t="shared" si="812"/>
        <v>61190789.049999997</v>
      </c>
      <c r="I7428" s="14">
        <f>IF(F7428="GHS",H7428,H7428*Assumptions!$B$4)</f>
        <v>660860521.74000001</v>
      </c>
      <c r="J7428" s="15" t="str">
        <f>INDEX(Assumptions!$B$8:$B$12,MATCH(B7428,Assumptions!$A$8:$A$12,0))</f>
        <v>FIFO</v>
      </c>
      <c r="K7428" s="16">
        <f>G7428/(1-INDEX(Assumptions!$D$8:$D$12,MATCH(B7428,Assumptions!$A$8:$A$12,0)))</f>
        <v>31157.792682926825</v>
      </c>
      <c r="L7428" s="16">
        <f t="shared" si="813"/>
        <v>766.48169999999993</v>
      </c>
      <c r="M7428" s="16">
        <f t="shared" si="814"/>
        <v>1557.8896341463415</v>
      </c>
      <c r="N7428" s="14">
        <f>E7428*(K7428-L7428-M7428)*IF(F7428="GHS",1,Assumptions!$B$4)</f>
        <v>745805276.6075561</v>
      </c>
      <c r="O7428" s="15">
        <f t="shared" ca="1" si="815"/>
        <v>554</v>
      </c>
      <c r="P7428" s="15" t="str">
        <f t="shared" ca="1" si="816"/>
        <v>365d+</v>
      </c>
      <c r="Q7428" s="17">
        <f ca="1">IF(P7428="0-90d",0,IF(P7428="91-180d",INDEX(Assumptions!$F$8:$F$12,MATCH(B7428,Assumptions!$A$8:$A$12,0)),IF(P7428="181-365d",INDEX(Assumptions!$G$8:$G$12,MATCH(B7428,Assumptions!$A$8:$A$12,0)),INDEX(Assumptions!$H$8:$H$12,MATCH(B7428,Assumptions!$A$8:$A$12,0)))))</f>
        <v>0.5</v>
      </c>
      <c r="R7428" s="14">
        <f t="shared" ca="1" si="817"/>
        <v>330430260.87</v>
      </c>
      <c r="S7428" s="14">
        <f t="shared" ca="1" si="818"/>
        <v>330430260.87</v>
      </c>
      <c r="T7428" s="11" t="s">
        <v>25</v>
      </c>
      <c r="U7428" s="18" t="s">
        <v>26</v>
      </c>
    </row>
    <row r="7429" spans="1:21" ht="15" customHeight="1" x14ac:dyDescent="0.15">
      <c r="A7429" s="10" t="s">
        <v>7477</v>
      </c>
      <c r="B7429" s="11" t="s">
        <v>41</v>
      </c>
      <c r="C7429" s="11" t="s">
        <v>42</v>
      </c>
      <c r="D7429" s="12">
        <v>45966</v>
      </c>
      <c r="E7429" s="11">
        <v>295</v>
      </c>
      <c r="F7429" s="11" t="s">
        <v>33</v>
      </c>
      <c r="G7429" s="13">
        <v>311.45999999999998</v>
      </c>
      <c r="H7429" s="14">
        <f t="shared" si="812"/>
        <v>91880.7</v>
      </c>
      <c r="I7429" s="14">
        <f>IF(F7429="GHS",H7429,H7429*Assumptions!$B$4)</f>
        <v>91880.7</v>
      </c>
      <c r="J7429" s="15" t="str">
        <f>INDEX(Assumptions!$B$8:$B$12,MATCH(B7429,Assumptions!$A$8:$A$12,0))</f>
        <v>Weighted Average</v>
      </c>
      <c r="K7429" s="16">
        <f>G7429/(1-INDEX(Assumptions!$D$8:$D$12,MATCH(B7429,Assumptions!$A$8:$A$12,0)))</f>
        <v>479.16923076923069</v>
      </c>
      <c r="L7429" s="16">
        <f t="shared" si="813"/>
        <v>9.3437999999999999</v>
      </c>
      <c r="M7429" s="16">
        <f t="shared" si="814"/>
        <v>23.958461538461535</v>
      </c>
      <c r="N7429" s="14">
        <f>E7429*(K7429-L7429-M7429)*IF(F7429="GHS",1,Assumptions!$B$4)</f>
        <v>131530.75592307691</v>
      </c>
      <c r="O7429" s="15">
        <f t="shared" ca="1" si="815"/>
        <v>320</v>
      </c>
      <c r="P7429" s="15" t="str">
        <f t="shared" ca="1" si="816"/>
        <v>181-365d</v>
      </c>
      <c r="Q7429" s="17">
        <f ca="1">IF(P7429="0-90d",0,IF(P7429="91-180d",INDEX(Assumptions!$F$8:$F$12,MATCH(B7429,Assumptions!$A$8:$A$12,0)),IF(P7429="181-365d",INDEX(Assumptions!$G$8:$G$12,MATCH(B7429,Assumptions!$A$8:$A$12,0)),INDEX(Assumptions!$H$8:$H$12,MATCH(B7429,Assumptions!$A$8:$A$12,0)))))</f>
        <v>0.35</v>
      </c>
      <c r="R7429" s="14">
        <f t="shared" ca="1" si="817"/>
        <v>32158.244999999995</v>
      </c>
      <c r="S7429" s="14">
        <f t="shared" ca="1" si="818"/>
        <v>59722.455000000002</v>
      </c>
      <c r="T7429" s="11" t="s">
        <v>25</v>
      </c>
      <c r="U7429" s="18" t="s">
        <v>26</v>
      </c>
    </row>
    <row r="7430" spans="1:21" ht="15" customHeight="1" x14ac:dyDescent="0.15">
      <c r="A7430" s="10" t="s">
        <v>7478</v>
      </c>
      <c r="B7430" s="11" t="s">
        <v>28</v>
      </c>
      <c r="C7430" s="11" t="s">
        <v>55</v>
      </c>
      <c r="D7430" s="12">
        <v>46222</v>
      </c>
      <c r="E7430" s="11">
        <v>1022</v>
      </c>
      <c r="F7430" s="11" t="s">
        <v>24</v>
      </c>
      <c r="G7430" s="13">
        <v>7118.24</v>
      </c>
      <c r="H7430" s="14">
        <f t="shared" si="812"/>
        <v>7274841.2799999993</v>
      </c>
      <c r="I7430" s="14">
        <f>IF(F7430="GHS",H7430,H7430*Assumptions!$B$4)</f>
        <v>78568285.824000001</v>
      </c>
      <c r="J7430" s="15" t="str">
        <f>INDEX(Assumptions!$B$8:$B$12,MATCH(B7430,Assumptions!$A$8:$A$12,0))</f>
        <v>Fair Value Less Costs to Sell</v>
      </c>
      <c r="K7430" s="16">
        <f>G7430/(1-INDEX(Assumptions!$D$8:$D$12,MATCH(B7430,Assumptions!$A$8:$A$12,0)))</f>
        <v>8088.909090909091</v>
      </c>
      <c r="L7430" s="16">
        <f t="shared" si="813"/>
        <v>213.54719999999998</v>
      </c>
      <c r="M7430" s="16">
        <f t="shared" si="814"/>
        <v>404.4454545454546</v>
      </c>
      <c r="N7430" s="14">
        <f>E7430*(K7430-L7430-M7430)*IF(F7430="GHS",1,Assumptions!$B$4)</f>
        <v>82460987.258007288</v>
      </c>
      <c r="O7430" s="15">
        <f t="shared" ca="1" si="815"/>
        <v>64</v>
      </c>
      <c r="P7430" s="15" t="str">
        <f t="shared" ca="1" si="816"/>
        <v>0-90d</v>
      </c>
      <c r="Q7430" s="17">
        <f ca="1">IF(P7430="0-90d",0,IF(P7430="91-180d",INDEX(Assumptions!$F$8:$F$12,MATCH(B7430,Assumptions!$A$8:$A$12,0)),IF(P7430="181-365d",INDEX(Assumptions!$G$8:$G$12,MATCH(B7430,Assumptions!$A$8:$A$12,0)),INDEX(Assumptions!$H$8:$H$12,MATCH(B7430,Assumptions!$A$8:$A$12,0)))))</f>
        <v>0</v>
      </c>
      <c r="R7430" s="14">
        <f t="shared" ca="1" si="817"/>
        <v>0</v>
      </c>
      <c r="S7430" s="14">
        <f t="shared" ca="1" si="818"/>
        <v>78568285.824000001</v>
      </c>
      <c r="T7430" s="11" t="s">
        <v>25</v>
      </c>
      <c r="U7430" s="18" t="s">
        <v>36</v>
      </c>
    </row>
    <row r="7431" spans="1:21" ht="15" customHeight="1" x14ac:dyDescent="0.15">
      <c r="A7431" s="10" t="s">
        <v>7479</v>
      </c>
      <c r="B7431" s="11" t="s">
        <v>31</v>
      </c>
      <c r="C7431" s="11" t="s">
        <v>63</v>
      </c>
      <c r="D7431" s="12">
        <v>46187</v>
      </c>
      <c r="E7431" s="11">
        <v>251</v>
      </c>
      <c r="F7431" s="11" t="s">
        <v>33</v>
      </c>
      <c r="G7431" s="13">
        <v>2141.2600000000002</v>
      </c>
      <c r="H7431" s="14">
        <f t="shared" si="812"/>
        <v>537456.26</v>
      </c>
      <c r="I7431" s="14">
        <f>IF(F7431="GHS",H7431,H7431*Assumptions!$B$4)</f>
        <v>537456.26</v>
      </c>
      <c r="J7431" s="15" t="str">
        <f>INDEX(Assumptions!$B$8:$B$12,MATCH(B7431,Assumptions!$A$8:$A$12,0))</f>
        <v>Weighted Average</v>
      </c>
      <c r="K7431" s="16">
        <f>G7431/(1-INDEX(Assumptions!$D$8:$D$12,MATCH(B7431,Assumptions!$A$8:$A$12,0)))</f>
        <v>2973.9722222222226</v>
      </c>
      <c r="L7431" s="16">
        <f t="shared" si="813"/>
        <v>64.237800000000007</v>
      </c>
      <c r="M7431" s="16">
        <f t="shared" si="814"/>
        <v>148.69861111111115</v>
      </c>
      <c r="N7431" s="14">
        <f>E7431*(K7431-L7431-M7431)*IF(F7431="GHS",1,Assumptions!$B$4)</f>
        <v>693019.98858888901</v>
      </c>
      <c r="O7431" s="15">
        <f t="shared" ca="1" si="815"/>
        <v>99</v>
      </c>
      <c r="P7431" s="15" t="str">
        <f t="shared" ca="1" si="816"/>
        <v>91-180d</v>
      </c>
      <c r="Q7431" s="17">
        <f ca="1">IF(P7431="0-90d",0,IF(P7431="91-180d",INDEX(Assumptions!$F$8:$F$12,MATCH(B7431,Assumptions!$A$8:$A$12,0)),IF(P7431="181-365d",INDEX(Assumptions!$G$8:$G$12,MATCH(B7431,Assumptions!$A$8:$A$12,0)),INDEX(Assumptions!$H$8:$H$12,MATCH(B7431,Assumptions!$A$8:$A$12,0)))))</f>
        <v>0.05</v>
      </c>
      <c r="R7431" s="14">
        <f t="shared" ca="1" si="817"/>
        <v>26872.813000000002</v>
      </c>
      <c r="S7431" s="14">
        <f t="shared" ca="1" si="818"/>
        <v>510583.44699999999</v>
      </c>
      <c r="T7431" s="11" t="s">
        <v>25</v>
      </c>
      <c r="U7431" s="18" t="s">
        <v>26</v>
      </c>
    </row>
    <row r="7432" spans="1:21" ht="15" customHeight="1" x14ac:dyDescent="0.15">
      <c r="A7432" s="10" t="s">
        <v>7480</v>
      </c>
      <c r="B7432" s="11" t="s">
        <v>41</v>
      </c>
      <c r="C7432" s="11" t="s">
        <v>49</v>
      </c>
      <c r="D7432" s="12">
        <v>45881</v>
      </c>
      <c r="E7432" s="11">
        <v>1072</v>
      </c>
      <c r="F7432" s="11" t="s">
        <v>33</v>
      </c>
      <c r="G7432" s="13">
        <v>624.53</v>
      </c>
      <c r="H7432" s="14">
        <f t="shared" si="812"/>
        <v>669496.15999999992</v>
      </c>
      <c r="I7432" s="14">
        <f>IF(F7432="GHS",H7432,H7432*Assumptions!$B$4)</f>
        <v>669496.15999999992</v>
      </c>
      <c r="J7432" s="15" t="str">
        <f>INDEX(Assumptions!$B$8:$B$12,MATCH(B7432,Assumptions!$A$8:$A$12,0))</f>
        <v>Weighted Average</v>
      </c>
      <c r="K7432" s="16">
        <f>G7432/(1-INDEX(Assumptions!$D$8:$D$12,MATCH(B7432,Assumptions!$A$8:$A$12,0)))</f>
        <v>960.81538461538457</v>
      </c>
      <c r="L7432" s="16">
        <f t="shared" si="813"/>
        <v>18.735899999999997</v>
      </c>
      <c r="M7432" s="16">
        <f t="shared" si="814"/>
        <v>48.040769230769229</v>
      </c>
      <c r="N7432" s="14">
        <f>E7432*(K7432-L7432-M7432)*IF(F7432="GHS",1,Assumptions!$B$4)</f>
        <v>958409.50289230759</v>
      </c>
      <c r="O7432" s="15">
        <f t="shared" ca="1" si="815"/>
        <v>405</v>
      </c>
      <c r="P7432" s="15" t="str">
        <f t="shared" ca="1" si="816"/>
        <v>365d+</v>
      </c>
      <c r="Q7432" s="17">
        <f ca="1">IF(P7432="0-90d",0,IF(P7432="91-180d",INDEX(Assumptions!$F$8:$F$12,MATCH(B7432,Assumptions!$A$8:$A$12,0)),IF(P7432="181-365d",INDEX(Assumptions!$G$8:$G$12,MATCH(B7432,Assumptions!$A$8:$A$12,0)),INDEX(Assumptions!$H$8:$H$12,MATCH(B7432,Assumptions!$A$8:$A$12,0)))))</f>
        <v>0.8</v>
      </c>
      <c r="R7432" s="14">
        <f t="shared" ca="1" si="817"/>
        <v>535596.92799999996</v>
      </c>
      <c r="S7432" s="14">
        <f t="shared" ca="1" si="818"/>
        <v>133899.23199999996</v>
      </c>
      <c r="T7432" s="11" t="s">
        <v>25</v>
      </c>
      <c r="U7432" s="18" t="s">
        <v>26</v>
      </c>
    </row>
    <row r="7433" spans="1:21" ht="15" customHeight="1" x14ac:dyDescent="0.15">
      <c r="A7433" s="10" t="s">
        <v>7481</v>
      </c>
      <c r="B7433" s="11" t="s">
        <v>28</v>
      </c>
      <c r="C7433" s="11" t="s">
        <v>35</v>
      </c>
      <c r="D7433" s="12">
        <v>45857</v>
      </c>
      <c r="E7433" s="11">
        <v>3996</v>
      </c>
      <c r="F7433" s="11" t="s">
        <v>24</v>
      </c>
      <c r="G7433" s="13">
        <v>6801.82</v>
      </c>
      <c r="H7433" s="14">
        <f t="shared" si="812"/>
        <v>27180072.719999999</v>
      </c>
      <c r="I7433" s="14">
        <f>IF(F7433="GHS",H7433,H7433*Assumptions!$B$4)</f>
        <v>293544785.37599999</v>
      </c>
      <c r="J7433" s="15" t="str">
        <f>INDEX(Assumptions!$B$8:$B$12,MATCH(B7433,Assumptions!$A$8:$A$12,0))</f>
        <v>Fair Value Less Costs to Sell</v>
      </c>
      <c r="K7433" s="16">
        <f>G7433/(1-INDEX(Assumptions!$D$8:$D$12,MATCH(B7433,Assumptions!$A$8:$A$12,0)))</f>
        <v>7729.340909090909</v>
      </c>
      <c r="L7433" s="16">
        <f t="shared" si="813"/>
        <v>204.05459999999999</v>
      </c>
      <c r="M7433" s="16">
        <f t="shared" si="814"/>
        <v>386.46704545454548</v>
      </c>
      <c r="N7433" s="14">
        <f>E7433*(K7433-L7433-M7433)*IF(F7433="GHS",1,Assumptions!$B$4)</f>
        <v>308088595.1969018</v>
      </c>
      <c r="O7433" s="15">
        <f t="shared" ca="1" si="815"/>
        <v>429</v>
      </c>
      <c r="P7433" s="15" t="str">
        <f t="shared" ca="1" si="816"/>
        <v>365d+</v>
      </c>
      <c r="Q7433" s="17">
        <f ca="1">IF(P7433="0-90d",0,IF(P7433="91-180d",INDEX(Assumptions!$F$8:$F$12,MATCH(B7433,Assumptions!$A$8:$A$12,0)),IF(P7433="181-365d",INDEX(Assumptions!$G$8:$G$12,MATCH(B7433,Assumptions!$A$8:$A$12,0)),INDEX(Assumptions!$H$8:$H$12,MATCH(B7433,Assumptions!$A$8:$A$12,0)))))</f>
        <v>0.4</v>
      </c>
      <c r="R7433" s="14">
        <f t="shared" ca="1" si="817"/>
        <v>117417914.1504</v>
      </c>
      <c r="S7433" s="14">
        <f t="shared" ca="1" si="818"/>
        <v>176126871.2256</v>
      </c>
      <c r="T7433" s="11" t="s">
        <v>25</v>
      </c>
      <c r="U7433" s="18" t="s">
        <v>26</v>
      </c>
    </row>
    <row r="7434" spans="1:21" ht="15" customHeight="1" x14ac:dyDescent="0.15">
      <c r="A7434" s="10" t="s">
        <v>7482</v>
      </c>
      <c r="B7434" s="11" t="s">
        <v>28</v>
      </c>
      <c r="C7434" s="11" t="s">
        <v>29</v>
      </c>
      <c r="D7434" s="12">
        <v>46184</v>
      </c>
      <c r="E7434" s="11">
        <v>2202</v>
      </c>
      <c r="F7434" s="11" t="s">
        <v>24</v>
      </c>
      <c r="G7434" s="13">
        <v>5635.49</v>
      </c>
      <c r="H7434" s="14">
        <f t="shared" si="812"/>
        <v>12409348.98</v>
      </c>
      <c r="I7434" s="14">
        <f>IF(F7434="GHS",H7434,H7434*Assumptions!$B$4)</f>
        <v>134020968.98400001</v>
      </c>
      <c r="J7434" s="15" t="str">
        <f>INDEX(Assumptions!$B$8:$B$12,MATCH(B7434,Assumptions!$A$8:$A$12,0))</f>
        <v>Fair Value Less Costs to Sell</v>
      </c>
      <c r="K7434" s="16">
        <f>G7434/(1-INDEX(Assumptions!$D$8:$D$12,MATCH(B7434,Assumptions!$A$8:$A$12,0)))</f>
        <v>6403.965909090909</v>
      </c>
      <c r="L7434" s="16">
        <f t="shared" si="813"/>
        <v>169.06469999999999</v>
      </c>
      <c r="M7434" s="16">
        <f t="shared" si="814"/>
        <v>320.19829545454547</v>
      </c>
      <c r="N7434" s="14">
        <f>E7434*(K7434-L7434-M7434)*IF(F7434="GHS",1,Assumptions!$B$4)</f>
        <v>140661098.81093454</v>
      </c>
      <c r="O7434" s="15">
        <f t="shared" ca="1" si="815"/>
        <v>102</v>
      </c>
      <c r="P7434" s="15" t="str">
        <f t="shared" ca="1" si="816"/>
        <v>91-180d</v>
      </c>
      <c r="Q7434" s="17">
        <f ca="1">IF(P7434="0-90d",0,IF(P7434="91-180d",INDEX(Assumptions!$F$8:$F$12,MATCH(B7434,Assumptions!$A$8:$A$12,0)),IF(P7434="181-365d",INDEX(Assumptions!$G$8:$G$12,MATCH(B7434,Assumptions!$A$8:$A$12,0)),INDEX(Assumptions!$H$8:$H$12,MATCH(B7434,Assumptions!$A$8:$A$12,0)))))</f>
        <v>0.02</v>
      </c>
      <c r="R7434" s="14">
        <f t="shared" ca="1" si="817"/>
        <v>2680419.3796800002</v>
      </c>
      <c r="S7434" s="14">
        <f t="shared" ca="1" si="818"/>
        <v>131340549.60432002</v>
      </c>
      <c r="T7434" s="11" t="s">
        <v>25</v>
      </c>
      <c r="U7434" s="18" t="s">
        <v>26</v>
      </c>
    </row>
    <row r="7435" spans="1:21" ht="15" customHeight="1" x14ac:dyDescent="0.15">
      <c r="A7435" s="10" t="s">
        <v>7483</v>
      </c>
      <c r="B7435" s="11" t="s">
        <v>31</v>
      </c>
      <c r="C7435" s="11" t="s">
        <v>63</v>
      </c>
      <c r="D7435" s="12">
        <v>45989</v>
      </c>
      <c r="E7435" s="11">
        <v>203</v>
      </c>
      <c r="F7435" s="11" t="s">
        <v>33</v>
      </c>
      <c r="G7435" s="13">
        <v>3550.72</v>
      </c>
      <c r="H7435" s="14">
        <f t="shared" si="812"/>
        <v>720796.15999999992</v>
      </c>
      <c r="I7435" s="14">
        <f>IF(F7435="GHS",H7435,H7435*Assumptions!$B$4)</f>
        <v>720796.15999999992</v>
      </c>
      <c r="J7435" s="15" t="str">
        <f>INDEX(Assumptions!$B$8:$B$12,MATCH(B7435,Assumptions!$A$8:$A$12,0))</f>
        <v>Weighted Average</v>
      </c>
      <c r="K7435" s="16">
        <f>G7435/(1-INDEX(Assumptions!$D$8:$D$12,MATCH(B7435,Assumptions!$A$8:$A$12,0)))</f>
        <v>4931.5555555555557</v>
      </c>
      <c r="L7435" s="16">
        <f t="shared" si="813"/>
        <v>106.52159999999999</v>
      </c>
      <c r="M7435" s="16">
        <f t="shared" si="814"/>
        <v>246.57777777777778</v>
      </c>
      <c r="N7435" s="14">
        <f>E7435*(K7435-L7435-M7435)*IF(F7435="GHS",1,Assumptions!$B$4)</f>
        <v>929426.60408888897</v>
      </c>
      <c r="O7435" s="15">
        <f t="shared" ca="1" si="815"/>
        <v>297</v>
      </c>
      <c r="P7435" s="15" t="str">
        <f t="shared" ca="1" si="816"/>
        <v>181-365d</v>
      </c>
      <c r="Q7435" s="17">
        <f ca="1">IF(P7435="0-90d",0,IF(P7435="91-180d",INDEX(Assumptions!$F$8:$F$12,MATCH(B7435,Assumptions!$A$8:$A$12,0)),IF(P7435="181-365d",INDEX(Assumptions!$G$8:$G$12,MATCH(B7435,Assumptions!$A$8:$A$12,0)),INDEX(Assumptions!$H$8:$H$12,MATCH(B7435,Assumptions!$A$8:$A$12,0)))))</f>
        <v>0.2</v>
      </c>
      <c r="R7435" s="14">
        <f t="shared" ca="1" si="817"/>
        <v>144159.23199999999</v>
      </c>
      <c r="S7435" s="14">
        <f t="shared" ca="1" si="818"/>
        <v>576636.92799999996</v>
      </c>
      <c r="T7435" s="11" t="s">
        <v>50</v>
      </c>
      <c r="U7435" s="18" t="s">
        <v>26</v>
      </c>
    </row>
    <row r="7436" spans="1:21" ht="15" customHeight="1" x14ac:dyDescent="0.15">
      <c r="A7436" s="10" t="s">
        <v>7484</v>
      </c>
      <c r="B7436" s="11" t="s">
        <v>41</v>
      </c>
      <c r="C7436" s="11" t="s">
        <v>42</v>
      </c>
      <c r="D7436" s="12">
        <v>45969</v>
      </c>
      <c r="E7436" s="11">
        <v>586</v>
      </c>
      <c r="F7436" s="11" t="s">
        <v>33</v>
      </c>
      <c r="G7436" s="13">
        <v>417.54</v>
      </c>
      <c r="H7436" s="14">
        <f t="shared" si="812"/>
        <v>244678.44</v>
      </c>
      <c r="I7436" s="14">
        <f>IF(F7436="GHS",H7436,H7436*Assumptions!$B$4)</f>
        <v>244678.44</v>
      </c>
      <c r="J7436" s="15" t="str">
        <f>INDEX(Assumptions!$B$8:$B$12,MATCH(B7436,Assumptions!$A$8:$A$12,0))</f>
        <v>Weighted Average</v>
      </c>
      <c r="K7436" s="16">
        <f>G7436/(1-INDEX(Assumptions!$D$8:$D$12,MATCH(B7436,Assumptions!$A$8:$A$12,0)))</f>
        <v>642.36923076923074</v>
      </c>
      <c r="L7436" s="16">
        <f t="shared" si="813"/>
        <v>12.526199999999999</v>
      </c>
      <c r="M7436" s="16">
        <f t="shared" si="814"/>
        <v>32.118461538461538</v>
      </c>
      <c r="N7436" s="14">
        <f>E7436*(K7436-L7436-M7436)*IF(F7436="GHS",1,Assumptions!$B$4)</f>
        <v>350266.59756923071</v>
      </c>
      <c r="O7436" s="15">
        <f t="shared" ca="1" si="815"/>
        <v>317</v>
      </c>
      <c r="P7436" s="15" t="str">
        <f t="shared" ca="1" si="816"/>
        <v>181-365d</v>
      </c>
      <c r="Q7436" s="17">
        <f ca="1">IF(P7436="0-90d",0,IF(P7436="91-180d",INDEX(Assumptions!$F$8:$F$12,MATCH(B7436,Assumptions!$A$8:$A$12,0)),IF(P7436="181-365d",INDEX(Assumptions!$G$8:$G$12,MATCH(B7436,Assumptions!$A$8:$A$12,0)),INDEX(Assumptions!$H$8:$H$12,MATCH(B7436,Assumptions!$A$8:$A$12,0)))))</f>
        <v>0.35</v>
      </c>
      <c r="R7436" s="14">
        <f t="shared" ca="1" si="817"/>
        <v>85637.453999999998</v>
      </c>
      <c r="S7436" s="14">
        <f t="shared" ca="1" si="818"/>
        <v>159040.986</v>
      </c>
      <c r="T7436" s="11" t="s">
        <v>25</v>
      </c>
      <c r="U7436" s="18" t="s">
        <v>26</v>
      </c>
    </row>
    <row r="7437" spans="1:21" ht="15" customHeight="1" x14ac:dyDescent="0.15">
      <c r="A7437" s="10" t="s">
        <v>7485</v>
      </c>
      <c r="B7437" s="11" t="s">
        <v>41</v>
      </c>
      <c r="C7437" s="11" t="s">
        <v>49</v>
      </c>
      <c r="D7437" s="12">
        <v>46114</v>
      </c>
      <c r="E7437" s="11">
        <v>3495</v>
      </c>
      <c r="F7437" s="11" t="s">
        <v>33</v>
      </c>
      <c r="G7437" s="13">
        <v>725.25</v>
      </c>
      <c r="H7437" s="14">
        <f t="shared" si="812"/>
        <v>2534748.75</v>
      </c>
      <c r="I7437" s="14">
        <f>IF(F7437="GHS",H7437,H7437*Assumptions!$B$4)</f>
        <v>2534748.75</v>
      </c>
      <c r="J7437" s="15" t="str">
        <f>INDEX(Assumptions!$B$8:$B$12,MATCH(B7437,Assumptions!$A$8:$A$12,0))</f>
        <v>Weighted Average</v>
      </c>
      <c r="K7437" s="16">
        <f>G7437/(1-INDEX(Assumptions!$D$8:$D$12,MATCH(B7437,Assumptions!$A$8:$A$12,0)))</f>
        <v>1115.7692307692307</v>
      </c>
      <c r="L7437" s="16">
        <f t="shared" si="813"/>
        <v>21.7575</v>
      </c>
      <c r="M7437" s="16">
        <f t="shared" si="814"/>
        <v>55.78846153846154</v>
      </c>
      <c r="N7437" s="14">
        <f>E7437*(K7437-L7437-M7437)*IF(F7437="GHS",1,Assumptions!$B$4)</f>
        <v>3628590.3259615391</v>
      </c>
      <c r="O7437" s="15">
        <f t="shared" ca="1" si="815"/>
        <v>172</v>
      </c>
      <c r="P7437" s="15" t="str">
        <f t="shared" ca="1" si="816"/>
        <v>91-180d</v>
      </c>
      <c r="Q7437" s="17">
        <f ca="1">IF(P7437="0-90d",0,IF(P7437="91-180d",INDEX(Assumptions!$F$8:$F$12,MATCH(B7437,Assumptions!$A$8:$A$12,0)),IF(P7437="181-365d",INDEX(Assumptions!$G$8:$G$12,MATCH(B7437,Assumptions!$A$8:$A$12,0)),INDEX(Assumptions!$H$8:$H$12,MATCH(B7437,Assumptions!$A$8:$A$12,0)))))</f>
        <v>0.1</v>
      </c>
      <c r="R7437" s="14">
        <f t="shared" ca="1" si="817"/>
        <v>253474.875</v>
      </c>
      <c r="S7437" s="14">
        <f t="shared" ca="1" si="818"/>
        <v>2281273.875</v>
      </c>
      <c r="T7437" s="11" t="s">
        <v>25</v>
      </c>
      <c r="U7437" s="18" t="s">
        <v>26</v>
      </c>
    </row>
    <row r="7438" spans="1:21" ht="15" customHeight="1" x14ac:dyDescent="0.15">
      <c r="A7438" s="10" t="s">
        <v>7486</v>
      </c>
      <c r="B7438" s="11" t="s">
        <v>28</v>
      </c>
      <c r="C7438" s="11" t="s">
        <v>35</v>
      </c>
      <c r="D7438" s="12">
        <v>46153</v>
      </c>
      <c r="E7438" s="11">
        <v>4864</v>
      </c>
      <c r="F7438" s="11" t="s">
        <v>24</v>
      </c>
      <c r="G7438" s="13">
        <v>5553.07</v>
      </c>
      <c r="H7438" s="14">
        <f t="shared" si="812"/>
        <v>27010132.479999997</v>
      </c>
      <c r="I7438" s="14">
        <f>IF(F7438="GHS",H7438,H7438*Assumptions!$B$4)</f>
        <v>291709430.78399998</v>
      </c>
      <c r="J7438" s="15" t="str">
        <f>INDEX(Assumptions!$B$8:$B$12,MATCH(B7438,Assumptions!$A$8:$A$12,0))</f>
        <v>Fair Value Less Costs to Sell</v>
      </c>
      <c r="K7438" s="16">
        <f>G7438/(1-INDEX(Assumptions!$D$8:$D$12,MATCH(B7438,Assumptions!$A$8:$A$12,0)))</f>
        <v>6310.306818181818</v>
      </c>
      <c r="L7438" s="16">
        <f t="shared" si="813"/>
        <v>166.59209999999999</v>
      </c>
      <c r="M7438" s="16">
        <f t="shared" si="814"/>
        <v>315.51534090909092</v>
      </c>
      <c r="N7438" s="14">
        <f>E7438*(K7438-L7438-M7438)*IF(F7438="GHS",1,Assumptions!$B$4)</f>
        <v>306162307.12738913</v>
      </c>
      <c r="O7438" s="15">
        <f t="shared" ca="1" si="815"/>
        <v>133</v>
      </c>
      <c r="P7438" s="15" t="str">
        <f t="shared" ca="1" si="816"/>
        <v>91-180d</v>
      </c>
      <c r="Q7438" s="17">
        <f ca="1">IF(P7438="0-90d",0,IF(P7438="91-180d",INDEX(Assumptions!$F$8:$F$12,MATCH(B7438,Assumptions!$A$8:$A$12,0)),IF(P7438="181-365d",INDEX(Assumptions!$G$8:$G$12,MATCH(B7438,Assumptions!$A$8:$A$12,0)),INDEX(Assumptions!$H$8:$H$12,MATCH(B7438,Assumptions!$A$8:$A$12,0)))))</f>
        <v>0.02</v>
      </c>
      <c r="R7438" s="14">
        <f t="shared" ca="1" si="817"/>
        <v>5834188.6156799998</v>
      </c>
      <c r="S7438" s="14">
        <f t="shared" ca="1" si="818"/>
        <v>285875242.16832</v>
      </c>
      <c r="T7438" s="11" t="s">
        <v>25</v>
      </c>
      <c r="U7438" s="18" t="s">
        <v>26</v>
      </c>
    </row>
    <row r="7439" spans="1:21" ht="15" customHeight="1" x14ac:dyDescent="0.15">
      <c r="A7439" s="10" t="s">
        <v>7487</v>
      </c>
      <c r="B7439" s="11" t="s">
        <v>28</v>
      </c>
      <c r="C7439" s="11" t="s">
        <v>38</v>
      </c>
      <c r="D7439" s="12">
        <v>45910</v>
      </c>
      <c r="E7439" s="11">
        <v>973</v>
      </c>
      <c r="F7439" s="11" t="s">
        <v>24</v>
      </c>
      <c r="G7439" s="13">
        <v>8219.9699999999993</v>
      </c>
      <c r="H7439" s="14">
        <f t="shared" si="812"/>
        <v>7998030.8099999996</v>
      </c>
      <c r="I7439" s="14">
        <f>IF(F7439="GHS",H7439,H7439*Assumptions!$B$4)</f>
        <v>86378732.747999996</v>
      </c>
      <c r="J7439" s="15" t="str">
        <f>INDEX(Assumptions!$B$8:$B$12,MATCH(B7439,Assumptions!$A$8:$A$12,0))</f>
        <v>Fair Value Less Costs to Sell</v>
      </c>
      <c r="K7439" s="16">
        <f>G7439/(1-INDEX(Assumptions!$D$8:$D$12,MATCH(B7439,Assumptions!$A$8:$A$12,0)))</f>
        <v>9340.875</v>
      </c>
      <c r="L7439" s="16">
        <f t="shared" si="813"/>
        <v>246.59909999999996</v>
      </c>
      <c r="M7439" s="16">
        <f t="shared" si="814"/>
        <v>467.04375000000005</v>
      </c>
      <c r="N7439" s="14">
        <f>E7439*(K7439-L7439-M7439)*IF(F7439="GHS",1,Assumptions!$B$4)</f>
        <v>90658406.32506001</v>
      </c>
      <c r="O7439" s="15">
        <f t="shared" ca="1" si="815"/>
        <v>376</v>
      </c>
      <c r="P7439" s="15" t="str">
        <f t="shared" ca="1" si="816"/>
        <v>365d+</v>
      </c>
      <c r="Q7439" s="17">
        <f ca="1">IF(P7439="0-90d",0,IF(P7439="91-180d",INDEX(Assumptions!$F$8:$F$12,MATCH(B7439,Assumptions!$A$8:$A$12,0)),IF(P7439="181-365d",INDEX(Assumptions!$G$8:$G$12,MATCH(B7439,Assumptions!$A$8:$A$12,0)),INDEX(Assumptions!$H$8:$H$12,MATCH(B7439,Assumptions!$A$8:$A$12,0)))))</f>
        <v>0.4</v>
      </c>
      <c r="R7439" s="14">
        <f t="shared" ca="1" si="817"/>
        <v>34551493.099200003</v>
      </c>
      <c r="S7439" s="14">
        <f t="shared" si="818"/>
        <v>0</v>
      </c>
      <c r="T7439" s="11" t="s">
        <v>39</v>
      </c>
      <c r="U7439" s="18" t="s">
        <v>26</v>
      </c>
    </row>
    <row r="7440" spans="1:21" ht="15" customHeight="1" x14ac:dyDescent="0.15">
      <c r="A7440" s="10" t="s">
        <v>7488</v>
      </c>
      <c r="B7440" s="11" t="s">
        <v>22</v>
      </c>
      <c r="C7440" s="11" t="s">
        <v>61</v>
      </c>
      <c r="D7440" s="12">
        <v>45932</v>
      </c>
      <c r="E7440" s="11">
        <v>3527</v>
      </c>
      <c r="F7440" s="11" t="s">
        <v>24</v>
      </c>
      <c r="G7440" s="13">
        <v>23922.43</v>
      </c>
      <c r="H7440" s="14">
        <f t="shared" si="812"/>
        <v>84374410.609999999</v>
      </c>
      <c r="I7440" s="14">
        <f>IF(F7440="GHS",H7440,H7440*Assumptions!$B$4)</f>
        <v>911243634.58800006</v>
      </c>
      <c r="J7440" s="15" t="str">
        <f>INDEX(Assumptions!$B$8:$B$12,MATCH(B7440,Assumptions!$A$8:$A$12,0))</f>
        <v>FIFO</v>
      </c>
      <c r="K7440" s="16">
        <f>G7440/(1-INDEX(Assumptions!$D$8:$D$12,MATCH(B7440,Assumptions!$A$8:$A$12,0)))</f>
        <v>29173.695121951219</v>
      </c>
      <c r="L7440" s="16">
        <f t="shared" si="813"/>
        <v>717.67290000000003</v>
      </c>
      <c r="M7440" s="16">
        <f t="shared" si="814"/>
        <v>1458.6847560975611</v>
      </c>
      <c r="N7440" s="14">
        <f>E7440*(K7440-L7440-M7440)*IF(F7440="GHS",1,Assumptions!$B$4)</f>
        <v>1028371779.8143113</v>
      </c>
      <c r="O7440" s="15">
        <f t="shared" ca="1" si="815"/>
        <v>354</v>
      </c>
      <c r="P7440" s="15" t="str">
        <f t="shared" ca="1" si="816"/>
        <v>181-365d</v>
      </c>
      <c r="Q7440" s="17">
        <f ca="1">IF(P7440="0-90d",0,IF(P7440="91-180d",INDEX(Assumptions!$F$8:$F$12,MATCH(B7440,Assumptions!$A$8:$A$12,0)),IF(P7440="181-365d",INDEX(Assumptions!$G$8:$G$12,MATCH(B7440,Assumptions!$A$8:$A$12,0)),INDEX(Assumptions!$H$8:$H$12,MATCH(B7440,Assumptions!$A$8:$A$12,0)))))</f>
        <v>0.15</v>
      </c>
      <c r="R7440" s="14">
        <f t="shared" ca="1" si="817"/>
        <v>136686545.1882</v>
      </c>
      <c r="S7440" s="14">
        <f t="shared" ca="1" si="818"/>
        <v>774557089.39980006</v>
      </c>
      <c r="T7440" s="11" t="s">
        <v>25</v>
      </c>
      <c r="U7440" s="18" t="s">
        <v>26</v>
      </c>
    </row>
    <row r="7441" spans="1:21" ht="15" customHeight="1" x14ac:dyDescent="0.15">
      <c r="A7441" s="10" t="s">
        <v>7489</v>
      </c>
      <c r="B7441" s="11" t="s">
        <v>46</v>
      </c>
      <c r="C7441" s="11" t="s">
        <v>119</v>
      </c>
      <c r="D7441" s="12">
        <v>45908</v>
      </c>
      <c r="E7441" s="11">
        <v>4528</v>
      </c>
      <c r="F7441" s="11" t="s">
        <v>33</v>
      </c>
      <c r="G7441" s="13">
        <v>361891.52</v>
      </c>
      <c r="H7441" s="14">
        <f t="shared" si="812"/>
        <v>1638644802.5600002</v>
      </c>
      <c r="I7441" s="14">
        <f>IF(F7441="GHS",H7441,H7441*Assumptions!$B$4)</f>
        <v>1638644802.5600002</v>
      </c>
      <c r="J7441" s="15" t="str">
        <f>INDEX(Assumptions!$B$8:$B$12,MATCH(B7441,Assumptions!$A$8:$A$12,0))</f>
        <v>Specific Identification</v>
      </c>
      <c r="K7441" s="16">
        <f>G7441/(1-INDEX(Assumptions!$D$8:$D$12,MATCH(B7441,Assumptions!$A$8:$A$12,0)))</f>
        <v>463963.48717948719</v>
      </c>
      <c r="L7441" s="16">
        <f t="shared" si="813"/>
        <v>10856.7456</v>
      </c>
      <c r="M7441" s="16">
        <f t="shared" si="814"/>
        <v>23198.17435897436</v>
      </c>
      <c r="N7441" s="14">
        <f>E7441*(K7441-L7441-M7441)*IF(F7441="GHS",1,Assumptions!$B$4)</f>
        <v>1946625992.3744819</v>
      </c>
      <c r="O7441" s="15">
        <f t="shared" ca="1" si="815"/>
        <v>378</v>
      </c>
      <c r="P7441" s="15" t="str">
        <f t="shared" ca="1" si="816"/>
        <v>365d+</v>
      </c>
      <c r="Q7441" s="17">
        <f ca="1">IF(P7441="0-90d",0,IF(P7441="91-180d",INDEX(Assumptions!$F$8:$F$12,MATCH(B7441,Assumptions!$A$8:$A$12,0)),IF(P7441="181-365d",INDEX(Assumptions!$G$8:$G$12,MATCH(B7441,Assumptions!$A$8:$A$12,0)),INDEX(Assumptions!$H$8:$H$12,MATCH(B7441,Assumptions!$A$8:$A$12,0)))))</f>
        <v>0.15</v>
      </c>
      <c r="R7441" s="14">
        <f t="shared" ca="1" si="817"/>
        <v>245796720.384</v>
      </c>
      <c r="S7441" s="14">
        <f t="shared" ca="1" si="818"/>
        <v>1392848082.1760001</v>
      </c>
      <c r="T7441" s="11" t="s">
        <v>25</v>
      </c>
      <c r="U7441" s="18" t="s">
        <v>26</v>
      </c>
    </row>
    <row r="7442" spans="1:21" ht="15" customHeight="1" x14ac:dyDescent="0.15">
      <c r="A7442" s="10" t="s">
        <v>7490</v>
      </c>
      <c r="B7442" s="11" t="s">
        <v>46</v>
      </c>
      <c r="C7442" s="11" t="s">
        <v>119</v>
      </c>
      <c r="D7442" s="12">
        <v>46209</v>
      </c>
      <c r="E7442" s="11">
        <v>4549</v>
      </c>
      <c r="F7442" s="11" t="s">
        <v>33</v>
      </c>
      <c r="G7442" s="13">
        <v>108933.79</v>
      </c>
      <c r="H7442" s="14">
        <f t="shared" si="812"/>
        <v>495539810.70999998</v>
      </c>
      <c r="I7442" s="14">
        <f>IF(F7442="GHS",H7442,H7442*Assumptions!$B$4)</f>
        <v>495539810.70999998</v>
      </c>
      <c r="J7442" s="15" t="str">
        <f>INDEX(Assumptions!$B$8:$B$12,MATCH(B7442,Assumptions!$A$8:$A$12,0))</f>
        <v>Specific Identification</v>
      </c>
      <c r="K7442" s="16">
        <f>G7442/(1-INDEX(Assumptions!$D$8:$D$12,MATCH(B7442,Assumptions!$A$8:$A$12,0)))</f>
        <v>139658.70512820513</v>
      </c>
      <c r="L7442" s="16">
        <f t="shared" si="813"/>
        <v>3268.0136999999995</v>
      </c>
      <c r="M7442" s="16">
        <f t="shared" si="814"/>
        <v>6982.9352564102564</v>
      </c>
      <c r="N7442" s="14">
        <f>E7442*(K7442-L7442-M7442)*IF(F7442="GHS",1,Assumptions!$B$4)</f>
        <v>588675882.82549477</v>
      </c>
      <c r="O7442" s="15">
        <f t="shared" ca="1" si="815"/>
        <v>77</v>
      </c>
      <c r="P7442" s="15" t="str">
        <f t="shared" ca="1" si="816"/>
        <v>0-90d</v>
      </c>
      <c r="Q7442" s="17">
        <f ca="1">IF(P7442="0-90d",0,IF(P7442="91-180d",INDEX(Assumptions!$F$8:$F$12,MATCH(B7442,Assumptions!$A$8:$A$12,0)),IF(P7442="181-365d",INDEX(Assumptions!$G$8:$G$12,MATCH(B7442,Assumptions!$A$8:$A$12,0)),INDEX(Assumptions!$H$8:$H$12,MATCH(B7442,Assumptions!$A$8:$A$12,0)))))</f>
        <v>0</v>
      </c>
      <c r="R7442" s="14">
        <f t="shared" ca="1" si="817"/>
        <v>0</v>
      </c>
      <c r="S7442" s="14">
        <f t="shared" ca="1" si="818"/>
        <v>495539810.70999998</v>
      </c>
      <c r="T7442" s="11" t="s">
        <v>25</v>
      </c>
      <c r="U7442" s="18" t="s">
        <v>36</v>
      </c>
    </row>
    <row r="7443" spans="1:21" ht="15" customHeight="1" x14ac:dyDescent="0.15">
      <c r="A7443" s="10" t="s">
        <v>7491</v>
      </c>
      <c r="B7443" s="11" t="s">
        <v>41</v>
      </c>
      <c r="C7443" s="11" t="s">
        <v>42</v>
      </c>
      <c r="D7443" s="12">
        <v>46173</v>
      </c>
      <c r="E7443" s="11">
        <v>2596</v>
      </c>
      <c r="F7443" s="11" t="s">
        <v>33</v>
      </c>
      <c r="G7443" s="13">
        <v>292.60000000000002</v>
      </c>
      <c r="H7443" s="14">
        <f t="shared" si="812"/>
        <v>759589.60000000009</v>
      </c>
      <c r="I7443" s="14">
        <f>IF(F7443="GHS",H7443,H7443*Assumptions!$B$4)</f>
        <v>759589.60000000009</v>
      </c>
      <c r="J7443" s="15" t="str">
        <f>INDEX(Assumptions!$B$8:$B$12,MATCH(B7443,Assumptions!$A$8:$A$12,0))</f>
        <v>Weighted Average</v>
      </c>
      <c r="K7443" s="16">
        <f>G7443/(1-INDEX(Assumptions!$D$8:$D$12,MATCH(B7443,Assumptions!$A$8:$A$12,0)))</f>
        <v>450.15384615384619</v>
      </c>
      <c r="L7443" s="16">
        <f t="shared" si="813"/>
        <v>8.7780000000000005</v>
      </c>
      <c r="M7443" s="16">
        <f t="shared" si="814"/>
        <v>22.507692307692309</v>
      </c>
      <c r="N7443" s="14">
        <f>E7443*(K7443-L7443-M7443)*IF(F7443="GHS",1,Assumptions!$B$4)</f>
        <v>1087381.7273846155</v>
      </c>
      <c r="O7443" s="15">
        <f t="shared" ca="1" si="815"/>
        <v>113</v>
      </c>
      <c r="P7443" s="15" t="str">
        <f t="shared" ca="1" si="816"/>
        <v>91-180d</v>
      </c>
      <c r="Q7443" s="17">
        <f ca="1">IF(P7443="0-90d",0,IF(P7443="91-180d",INDEX(Assumptions!$F$8:$F$12,MATCH(B7443,Assumptions!$A$8:$A$12,0)),IF(P7443="181-365d",INDEX(Assumptions!$G$8:$G$12,MATCH(B7443,Assumptions!$A$8:$A$12,0)),INDEX(Assumptions!$H$8:$H$12,MATCH(B7443,Assumptions!$A$8:$A$12,0)))))</f>
        <v>0.1</v>
      </c>
      <c r="R7443" s="14">
        <f t="shared" ca="1" si="817"/>
        <v>75958.960000000006</v>
      </c>
      <c r="S7443" s="14">
        <f t="shared" ca="1" si="818"/>
        <v>683630.64000000013</v>
      </c>
      <c r="T7443" s="11" t="s">
        <v>25</v>
      </c>
      <c r="U7443" s="18" t="s">
        <v>26</v>
      </c>
    </row>
    <row r="7444" spans="1:21" ht="15" customHeight="1" x14ac:dyDescent="0.15">
      <c r="A7444" s="10" t="s">
        <v>7492</v>
      </c>
      <c r="B7444" s="11" t="s">
        <v>41</v>
      </c>
      <c r="C7444" s="11" t="s">
        <v>44</v>
      </c>
      <c r="D7444" s="12">
        <v>46218</v>
      </c>
      <c r="E7444" s="11">
        <v>3520</v>
      </c>
      <c r="F7444" s="11" t="s">
        <v>33</v>
      </c>
      <c r="G7444" s="13">
        <v>259.08999999999997</v>
      </c>
      <c r="H7444" s="14">
        <f t="shared" si="812"/>
        <v>911996.79999999993</v>
      </c>
      <c r="I7444" s="14">
        <f>IF(F7444="GHS",H7444,H7444*Assumptions!$B$4)</f>
        <v>911996.79999999993</v>
      </c>
      <c r="J7444" s="15" t="str">
        <f>INDEX(Assumptions!$B$8:$B$12,MATCH(B7444,Assumptions!$A$8:$A$12,0))</f>
        <v>Weighted Average</v>
      </c>
      <c r="K7444" s="16">
        <f>G7444/(1-INDEX(Assumptions!$D$8:$D$12,MATCH(B7444,Assumptions!$A$8:$A$12,0)))</f>
        <v>398.59999999999997</v>
      </c>
      <c r="L7444" s="16">
        <f t="shared" si="813"/>
        <v>7.7726999999999986</v>
      </c>
      <c r="M7444" s="16">
        <f t="shared" si="814"/>
        <v>19.93</v>
      </c>
      <c r="N7444" s="14">
        <f>E7444*(K7444-L7444-M7444)*IF(F7444="GHS",1,Assumptions!$B$4)</f>
        <v>1305558.4959999998</v>
      </c>
      <c r="O7444" s="15">
        <f t="shared" ca="1" si="815"/>
        <v>68</v>
      </c>
      <c r="P7444" s="15" t="str">
        <f t="shared" ca="1" si="816"/>
        <v>0-90d</v>
      </c>
      <c r="Q7444" s="17">
        <f ca="1">IF(P7444="0-90d",0,IF(P7444="91-180d",INDEX(Assumptions!$F$8:$F$12,MATCH(B7444,Assumptions!$A$8:$A$12,0)),IF(P7444="181-365d",INDEX(Assumptions!$G$8:$G$12,MATCH(B7444,Assumptions!$A$8:$A$12,0)),INDEX(Assumptions!$H$8:$H$12,MATCH(B7444,Assumptions!$A$8:$A$12,0)))))</f>
        <v>0</v>
      </c>
      <c r="R7444" s="14">
        <f t="shared" ca="1" si="817"/>
        <v>0</v>
      </c>
      <c r="S7444" s="14">
        <f t="shared" ca="1" si="818"/>
        <v>911996.79999999993</v>
      </c>
      <c r="T7444" s="11" t="s">
        <v>25</v>
      </c>
      <c r="U7444" s="18" t="s">
        <v>26</v>
      </c>
    </row>
    <row r="7445" spans="1:21" ht="15" customHeight="1" x14ac:dyDescent="0.15">
      <c r="A7445" s="10" t="s">
        <v>7493</v>
      </c>
      <c r="B7445" s="11" t="s">
        <v>22</v>
      </c>
      <c r="C7445" s="11" t="s">
        <v>61</v>
      </c>
      <c r="D7445" s="12">
        <v>46069</v>
      </c>
      <c r="E7445" s="11">
        <v>499</v>
      </c>
      <c r="F7445" s="11" t="s">
        <v>24</v>
      </c>
      <c r="G7445" s="13">
        <v>37108.300000000003</v>
      </c>
      <c r="H7445" s="14">
        <f t="shared" si="812"/>
        <v>18517041.700000003</v>
      </c>
      <c r="I7445" s="14">
        <f>IF(F7445="GHS",H7445,H7445*Assumptions!$B$4)</f>
        <v>199984050.36000004</v>
      </c>
      <c r="J7445" s="15" t="str">
        <f>INDEX(Assumptions!$B$8:$B$12,MATCH(B7445,Assumptions!$A$8:$A$12,0))</f>
        <v>FIFO</v>
      </c>
      <c r="K7445" s="16">
        <f>G7445/(1-INDEX(Assumptions!$D$8:$D$12,MATCH(B7445,Assumptions!$A$8:$A$12,0)))</f>
        <v>45254.024390243903</v>
      </c>
      <c r="L7445" s="16">
        <f t="shared" si="813"/>
        <v>1113.249</v>
      </c>
      <c r="M7445" s="16">
        <f t="shared" si="814"/>
        <v>2262.7012195121952</v>
      </c>
      <c r="N7445" s="14">
        <f>E7445*(K7445-L7445-M7445)*IF(F7445="GHS",1,Assumptions!$B$4)</f>
        <v>225689317.32090735</v>
      </c>
      <c r="O7445" s="15">
        <f t="shared" ca="1" si="815"/>
        <v>217</v>
      </c>
      <c r="P7445" s="15" t="str">
        <f t="shared" ca="1" si="816"/>
        <v>181-365d</v>
      </c>
      <c r="Q7445" s="17">
        <f ca="1">IF(P7445="0-90d",0,IF(P7445="91-180d",INDEX(Assumptions!$F$8:$F$12,MATCH(B7445,Assumptions!$A$8:$A$12,0)),IF(P7445="181-365d",INDEX(Assumptions!$G$8:$G$12,MATCH(B7445,Assumptions!$A$8:$A$12,0)),INDEX(Assumptions!$H$8:$H$12,MATCH(B7445,Assumptions!$A$8:$A$12,0)))))</f>
        <v>0.15</v>
      </c>
      <c r="R7445" s="14">
        <f t="shared" ca="1" si="817"/>
        <v>29997607.554000005</v>
      </c>
      <c r="S7445" s="14">
        <f t="shared" ca="1" si="818"/>
        <v>169986442.80600005</v>
      </c>
      <c r="T7445" s="11" t="s">
        <v>25</v>
      </c>
      <c r="U7445" s="18" t="s">
        <v>26</v>
      </c>
    </row>
    <row r="7446" spans="1:21" ht="15" customHeight="1" x14ac:dyDescent="0.15">
      <c r="A7446" s="10" t="s">
        <v>7494</v>
      </c>
      <c r="B7446" s="11" t="s">
        <v>31</v>
      </c>
      <c r="C7446" s="11" t="s">
        <v>32</v>
      </c>
      <c r="D7446" s="12">
        <v>46127</v>
      </c>
      <c r="E7446" s="11">
        <v>3315</v>
      </c>
      <c r="F7446" s="11" t="s">
        <v>33</v>
      </c>
      <c r="G7446" s="13">
        <v>2452.9</v>
      </c>
      <c r="H7446" s="14">
        <f t="shared" si="812"/>
        <v>8131363.5</v>
      </c>
      <c r="I7446" s="14">
        <f>IF(F7446="GHS",H7446,H7446*Assumptions!$B$4)</f>
        <v>8131363.5</v>
      </c>
      <c r="J7446" s="15" t="str">
        <f>INDEX(Assumptions!$B$8:$B$12,MATCH(B7446,Assumptions!$A$8:$A$12,0))</f>
        <v>Weighted Average</v>
      </c>
      <c r="K7446" s="16">
        <f>G7446/(1-INDEX(Assumptions!$D$8:$D$12,MATCH(B7446,Assumptions!$A$8:$A$12,0)))</f>
        <v>3406.8055555555557</v>
      </c>
      <c r="L7446" s="16">
        <f t="shared" si="813"/>
        <v>73.587000000000003</v>
      </c>
      <c r="M7446" s="16">
        <f t="shared" si="814"/>
        <v>170.3402777777778</v>
      </c>
      <c r="N7446" s="14">
        <f>E7446*(K7446-L7446-M7446)*IF(F7446="GHS",1,Assumptions!$B$4)</f>
        <v>10484941.490833333</v>
      </c>
      <c r="O7446" s="15">
        <f t="shared" ca="1" si="815"/>
        <v>159</v>
      </c>
      <c r="P7446" s="15" t="str">
        <f t="shared" ca="1" si="816"/>
        <v>91-180d</v>
      </c>
      <c r="Q7446" s="17">
        <f ca="1">IF(P7446="0-90d",0,IF(P7446="91-180d",INDEX(Assumptions!$F$8:$F$12,MATCH(B7446,Assumptions!$A$8:$A$12,0)),IF(P7446="181-365d",INDEX(Assumptions!$G$8:$G$12,MATCH(B7446,Assumptions!$A$8:$A$12,0)),INDEX(Assumptions!$H$8:$H$12,MATCH(B7446,Assumptions!$A$8:$A$12,0)))))</f>
        <v>0.05</v>
      </c>
      <c r="R7446" s="14">
        <f t="shared" ca="1" si="817"/>
        <v>406568.17500000005</v>
      </c>
      <c r="S7446" s="14">
        <f t="shared" ca="1" si="818"/>
        <v>7724795.3250000002</v>
      </c>
      <c r="T7446" s="11" t="s">
        <v>25</v>
      </c>
      <c r="U7446" s="18" t="s">
        <v>26</v>
      </c>
    </row>
    <row r="7447" spans="1:21" ht="15" customHeight="1" x14ac:dyDescent="0.15">
      <c r="A7447" s="10" t="s">
        <v>7495</v>
      </c>
      <c r="B7447" s="11" t="s">
        <v>31</v>
      </c>
      <c r="C7447" s="11" t="s">
        <v>76</v>
      </c>
      <c r="D7447" s="12">
        <v>45904</v>
      </c>
      <c r="E7447" s="11">
        <v>3985</v>
      </c>
      <c r="F7447" s="11" t="s">
        <v>33</v>
      </c>
      <c r="G7447" s="13">
        <v>4388.57</v>
      </c>
      <c r="H7447" s="14">
        <f t="shared" si="812"/>
        <v>17488451.449999999</v>
      </c>
      <c r="I7447" s="14">
        <f>IF(F7447="GHS",H7447,H7447*Assumptions!$B$4)</f>
        <v>17488451.449999999</v>
      </c>
      <c r="J7447" s="15" t="str">
        <f>INDEX(Assumptions!$B$8:$B$12,MATCH(B7447,Assumptions!$A$8:$A$12,0))</f>
        <v>Weighted Average</v>
      </c>
      <c r="K7447" s="16">
        <f>G7447/(1-INDEX(Assumptions!$D$8:$D$12,MATCH(B7447,Assumptions!$A$8:$A$12,0)))</f>
        <v>6095.2361111111113</v>
      </c>
      <c r="L7447" s="16">
        <f t="shared" si="813"/>
        <v>131.65709999999999</v>
      </c>
      <c r="M7447" s="16">
        <f t="shared" si="814"/>
        <v>304.76180555555555</v>
      </c>
      <c r="N7447" s="14">
        <f>E7447*(K7447-L7447-M7447)*IF(F7447="GHS",1,Assumptions!$B$4)</f>
        <v>22550386.564138886</v>
      </c>
      <c r="O7447" s="15">
        <f t="shared" ca="1" si="815"/>
        <v>382</v>
      </c>
      <c r="P7447" s="15" t="str">
        <f t="shared" ca="1" si="816"/>
        <v>365d+</v>
      </c>
      <c r="Q7447" s="17">
        <f ca="1">IF(P7447="0-90d",0,IF(P7447="91-180d",INDEX(Assumptions!$F$8:$F$12,MATCH(B7447,Assumptions!$A$8:$A$12,0)),IF(P7447="181-365d",INDEX(Assumptions!$G$8:$G$12,MATCH(B7447,Assumptions!$A$8:$A$12,0)),INDEX(Assumptions!$H$8:$H$12,MATCH(B7447,Assumptions!$A$8:$A$12,0)))))</f>
        <v>0.6</v>
      </c>
      <c r="R7447" s="14">
        <f t="shared" ca="1" si="817"/>
        <v>10493070.869999999</v>
      </c>
      <c r="S7447" s="14">
        <f t="shared" ca="1" si="818"/>
        <v>6995380.5800000001</v>
      </c>
      <c r="T7447" s="11" t="s">
        <v>25</v>
      </c>
      <c r="U7447" s="18" t="s">
        <v>36</v>
      </c>
    </row>
    <row r="7448" spans="1:21" ht="15" customHeight="1" x14ac:dyDescent="0.15">
      <c r="A7448" s="10" t="s">
        <v>7496</v>
      </c>
      <c r="B7448" s="11" t="s">
        <v>31</v>
      </c>
      <c r="C7448" s="11" t="s">
        <v>63</v>
      </c>
      <c r="D7448" s="12">
        <v>46225</v>
      </c>
      <c r="E7448" s="11">
        <v>3689</v>
      </c>
      <c r="F7448" s="11" t="s">
        <v>33</v>
      </c>
      <c r="G7448" s="13">
        <v>2543.91</v>
      </c>
      <c r="H7448" s="14">
        <f t="shared" si="812"/>
        <v>9384483.9900000002</v>
      </c>
      <c r="I7448" s="14">
        <f>IF(F7448="GHS",H7448,H7448*Assumptions!$B$4)</f>
        <v>9384483.9900000002</v>
      </c>
      <c r="J7448" s="15" t="str">
        <f>INDEX(Assumptions!$B$8:$B$12,MATCH(B7448,Assumptions!$A$8:$A$12,0))</f>
        <v>Weighted Average</v>
      </c>
      <c r="K7448" s="16">
        <f>G7448/(1-INDEX(Assumptions!$D$8:$D$12,MATCH(B7448,Assumptions!$A$8:$A$12,0)))</f>
        <v>3533.2083333333335</v>
      </c>
      <c r="L7448" s="16">
        <f t="shared" si="813"/>
        <v>76.317299999999989</v>
      </c>
      <c r="M7448" s="16">
        <f t="shared" si="814"/>
        <v>176.66041666666669</v>
      </c>
      <c r="N7448" s="14">
        <f>E7448*(K7448-L7448-M7448)*IF(F7448="GHS",1,Assumptions!$B$4)</f>
        <v>12100770.744883334</v>
      </c>
      <c r="O7448" s="15">
        <f t="shared" ca="1" si="815"/>
        <v>61</v>
      </c>
      <c r="P7448" s="15" t="str">
        <f t="shared" ca="1" si="816"/>
        <v>0-90d</v>
      </c>
      <c r="Q7448" s="17">
        <f ca="1">IF(P7448="0-90d",0,IF(P7448="91-180d",INDEX(Assumptions!$F$8:$F$12,MATCH(B7448,Assumptions!$A$8:$A$12,0)),IF(P7448="181-365d",INDEX(Assumptions!$G$8:$G$12,MATCH(B7448,Assumptions!$A$8:$A$12,0)),INDEX(Assumptions!$H$8:$H$12,MATCH(B7448,Assumptions!$A$8:$A$12,0)))))</f>
        <v>0</v>
      </c>
      <c r="R7448" s="14">
        <f t="shared" ca="1" si="817"/>
        <v>0</v>
      </c>
      <c r="S7448" s="14">
        <f t="shared" ca="1" si="818"/>
        <v>9384483.9900000002</v>
      </c>
      <c r="T7448" s="11" t="s">
        <v>25</v>
      </c>
      <c r="U7448" s="18" t="s">
        <v>26</v>
      </c>
    </row>
    <row r="7449" spans="1:21" ht="15" customHeight="1" x14ac:dyDescent="0.15">
      <c r="A7449" s="10" t="s">
        <v>7497</v>
      </c>
      <c r="B7449" s="11" t="s">
        <v>46</v>
      </c>
      <c r="C7449" s="11" t="s">
        <v>119</v>
      </c>
      <c r="D7449" s="12">
        <v>45933</v>
      </c>
      <c r="E7449" s="11">
        <v>2246</v>
      </c>
      <c r="F7449" s="11" t="s">
        <v>33</v>
      </c>
      <c r="G7449" s="13">
        <v>290467.3</v>
      </c>
      <c r="H7449" s="14">
        <f t="shared" si="812"/>
        <v>652389555.79999995</v>
      </c>
      <c r="I7449" s="14">
        <f>IF(F7449="GHS",H7449,H7449*Assumptions!$B$4)</f>
        <v>652389555.79999995</v>
      </c>
      <c r="J7449" s="15" t="str">
        <f>INDEX(Assumptions!$B$8:$B$12,MATCH(B7449,Assumptions!$A$8:$A$12,0))</f>
        <v>Specific Identification</v>
      </c>
      <c r="K7449" s="16">
        <f>G7449/(1-INDEX(Assumptions!$D$8:$D$12,MATCH(B7449,Assumptions!$A$8:$A$12,0)))</f>
        <v>372393.97435897432</v>
      </c>
      <c r="L7449" s="16">
        <f t="shared" si="813"/>
        <v>8714.0190000000002</v>
      </c>
      <c r="M7449" s="16">
        <f t="shared" si="814"/>
        <v>18619.698717948715</v>
      </c>
      <c r="N7449" s="14">
        <f>E7449*(K7449-L7449-M7449)*IF(F7449="GHS",1,Assumptions!$B$4)</f>
        <v>775005336.41574347</v>
      </c>
      <c r="O7449" s="15">
        <f t="shared" ca="1" si="815"/>
        <v>353</v>
      </c>
      <c r="P7449" s="15" t="str">
        <f t="shared" ca="1" si="816"/>
        <v>181-365d</v>
      </c>
      <c r="Q7449" s="17">
        <f ca="1">IF(P7449="0-90d",0,IF(P7449="91-180d",INDEX(Assumptions!$F$8:$F$12,MATCH(B7449,Assumptions!$A$8:$A$12,0)),IF(P7449="181-365d",INDEX(Assumptions!$G$8:$G$12,MATCH(B7449,Assumptions!$A$8:$A$12,0)),INDEX(Assumptions!$H$8:$H$12,MATCH(B7449,Assumptions!$A$8:$A$12,0)))))</f>
        <v>0.05</v>
      </c>
      <c r="R7449" s="14">
        <f t="shared" ca="1" si="817"/>
        <v>32619477.789999999</v>
      </c>
      <c r="S7449" s="14">
        <f t="shared" ca="1" si="818"/>
        <v>619770078.00999999</v>
      </c>
      <c r="T7449" s="11" t="s">
        <v>25</v>
      </c>
      <c r="U7449" s="18" t="s">
        <v>36</v>
      </c>
    </row>
    <row r="7450" spans="1:21" ht="15" customHeight="1" x14ac:dyDescent="0.15">
      <c r="A7450" s="10" t="s">
        <v>7498</v>
      </c>
      <c r="B7450" s="11" t="s">
        <v>41</v>
      </c>
      <c r="C7450" s="11" t="s">
        <v>44</v>
      </c>
      <c r="D7450" s="12">
        <v>45752</v>
      </c>
      <c r="E7450" s="11">
        <v>21</v>
      </c>
      <c r="F7450" s="11" t="s">
        <v>33</v>
      </c>
      <c r="G7450" s="13">
        <v>249.21</v>
      </c>
      <c r="H7450" s="14">
        <f t="shared" si="812"/>
        <v>5233.41</v>
      </c>
      <c r="I7450" s="14">
        <f>IF(F7450="GHS",H7450,H7450*Assumptions!$B$4)</f>
        <v>5233.41</v>
      </c>
      <c r="J7450" s="15" t="str">
        <f>INDEX(Assumptions!$B$8:$B$12,MATCH(B7450,Assumptions!$A$8:$A$12,0))</f>
        <v>Weighted Average</v>
      </c>
      <c r="K7450" s="16">
        <f>G7450/(1-INDEX(Assumptions!$D$8:$D$12,MATCH(B7450,Assumptions!$A$8:$A$12,0)))</f>
        <v>383.4</v>
      </c>
      <c r="L7450" s="16">
        <f t="shared" si="813"/>
        <v>7.4763000000000002</v>
      </c>
      <c r="M7450" s="16">
        <f t="shared" si="814"/>
        <v>19.169999999999998</v>
      </c>
      <c r="N7450" s="14">
        <f>E7450*(K7450-L7450-M7450)*IF(F7450="GHS",1,Assumptions!$B$4)</f>
        <v>7491.8276999999998</v>
      </c>
      <c r="O7450" s="15">
        <f t="shared" ca="1" si="815"/>
        <v>534</v>
      </c>
      <c r="P7450" s="15" t="str">
        <f t="shared" ca="1" si="816"/>
        <v>365d+</v>
      </c>
      <c r="Q7450" s="17">
        <f ca="1">IF(P7450="0-90d",0,IF(P7450="91-180d",INDEX(Assumptions!$F$8:$F$12,MATCH(B7450,Assumptions!$A$8:$A$12,0)),IF(P7450="181-365d",INDEX(Assumptions!$G$8:$G$12,MATCH(B7450,Assumptions!$A$8:$A$12,0)),INDEX(Assumptions!$H$8:$H$12,MATCH(B7450,Assumptions!$A$8:$A$12,0)))))</f>
        <v>0.8</v>
      </c>
      <c r="R7450" s="14">
        <f t="shared" ca="1" si="817"/>
        <v>4186.7280000000001</v>
      </c>
      <c r="S7450" s="14">
        <f t="shared" ca="1" si="818"/>
        <v>1046.6819999999998</v>
      </c>
      <c r="T7450" s="11" t="s">
        <v>25</v>
      </c>
      <c r="U7450" s="18" t="s">
        <v>36</v>
      </c>
    </row>
    <row r="7451" spans="1:21" ht="15" customHeight="1" x14ac:dyDescent="0.15">
      <c r="A7451" s="10" t="s">
        <v>7499</v>
      </c>
      <c r="B7451" s="11" t="s">
        <v>41</v>
      </c>
      <c r="C7451" s="11" t="s">
        <v>42</v>
      </c>
      <c r="D7451" s="12">
        <v>46053</v>
      </c>
      <c r="E7451" s="11">
        <v>3821</v>
      </c>
      <c r="F7451" s="11" t="s">
        <v>33</v>
      </c>
      <c r="G7451" s="13">
        <v>453.45</v>
      </c>
      <c r="H7451" s="14">
        <f t="shared" si="812"/>
        <v>1732632.45</v>
      </c>
      <c r="I7451" s="14">
        <f>IF(F7451="GHS",H7451,H7451*Assumptions!$B$4)</f>
        <v>1732632.45</v>
      </c>
      <c r="J7451" s="15" t="str">
        <f>INDEX(Assumptions!$B$8:$B$12,MATCH(B7451,Assumptions!$A$8:$A$12,0))</f>
        <v>Weighted Average</v>
      </c>
      <c r="K7451" s="16">
        <f>G7451/(1-INDEX(Assumptions!$D$8:$D$12,MATCH(B7451,Assumptions!$A$8:$A$12,0)))</f>
        <v>697.61538461538453</v>
      </c>
      <c r="L7451" s="16">
        <f t="shared" si="813"/>
        <v>13.603499999999999</v>
      </c>
      <c r="M7451" s="16">
        <f t="shared" si="814"/>
        <v>34.880769230769225</v>
      </c>
      <c r="N7451" s="14">
        <f>E7451*(K7451-L7451-M7451)*IF(F7451="GHS",1,Assumptions!$B$4)</f>
        <v>2480329.9918846148</v>
      </c>
      <c r="O7451" s="15">
        <f t="shared" ca="1" si="815"/>
        <v>233</v>
      </c>
      <c r="P7451" s="15" t="str">
        <f t="shared" ca="1" si="816"/>
        <v>181-365d</v>
      </c>
      <c r="Q7451" s="17">
        <f ca="1">IF(P7451="0-90d",0,IF(P7451="91-180d",INDEX(Assumptions!$F$8:$F$12,MATCH(B7451,Assumptions!$A$8:$A$12,0)),IF(P7451="181-365d",INDEX(Assumptions!$G$8:$G$12,MATCH(B7451,Assumptions!$A$8:$A$12,0)),INDEX(Assumptions!$H$8:$H$12,MATCH(B7451,Assumptions!$A$8:$A$12,0)))))</f>
        <v>0.35</v>
      </c>
      <c r="R7451" s="14">
        <f t="shared" ca="1" si="817"/>
        <v>606421.35749999993</v>
      </c>
      <c r="S7451" s="14">
        <f t="shared" ca="1" si="818"/>
        <v>1126211.0925</v>
      </c>
      <c r="T7451" s="11" t="s">
        <v>25</v>
      </c>
      <c r="U7451" s="18" t="s">
        <v>26</v>
      </c>
    </row>
    <row r="7452" spans="1:21" ht="15" customHeight="1" x14ac:dyDescent="0.15">
      <c r="A7452" s="10" t="s">
        <v>7500</v>
      </c>
      <c r="B7452" s="11" t="s">
        <v>22</v>
      </c>
      <c r="C7452" s="11" t="s">
        <v>23</v>
      </c>
      <c r="D7452" s="12">
        <v>46193</v>
      </c>
      <c r="E7452" s="11">
        <v>1067</v>
      </c>
      <c r="F7452" s="11" t="s">
        <v>24</v>
      </c>
      <c r="G7452" s="13">
        <v>40949.53</v>
      </c>
      <c r="H7452" s="14">
        <f t="shared" si="812"/>
        <v>43693148.509999998</v>
      </c>
      <c r="I7452" s="14">
        <f>IF(F7452="GHS",H7452,H7452*Assumptions!$B$4)</f>
        <v>471886003.90799999</v>
      </c>
      <c r="J7452" s="15" t="str">
        <f>INDEX(Assumptions!$B$8:$B$12,MATCH(B7452,Assumptions!$A$8:$A$12,0))</f>
        <v>FIFO</v>
      </c>
      <c r="K7452" s="16">
        <f>G7452/(1-INDEX(Assumptions!$D$8:$D$12,MATCH(B7452,Assumptions!$A$8:$A$12,0)))</f>
        <v>49938.451219512193</v>
      </c>
      <c r="L7452" s="16">
        <f t="shared" si="813"/>
        <v>1228.4858999999999</v>
      </c>
      <c r="M7452" s="16">
        <f t="shared" si="814"/>
        <v>2496.9225609756099</v>
      </c>
      <c r="N7452" s="14">
        <f>E7452*(K7452-L7452-M7452)*IF(F7452="GHS",1,Assumptions!$B$4)</f>
        <v>532540619.53227216</v>
      </c>
      <c r="O7452" s="15">
        <f t="shared" ca="1" si="815"/>
        <v>93</v>
      </c>
      <c r="P7452" s="15" t="str">
        <f t="shared" ca="1" si="816"/>
        <v>91-180d</v>
      </c>
      <c r="Q7452" s="17">
        <f ca="1">IF(P7452="0-90d",0,IF(P7452="91-180d",INDEX(Assumptions!$F$8:$F$12,MATCH(B7452,Assumptions!$A$8:$A$12,0)),IF(P7452="181-365d",INDEX(Assumptions!$G$8:$G$12,MATCH(B7452,Assumptions!$A$8:$A$12,0)),INDEX(Assumptions!$H$8:$H$12,MATCH(B7452,Assumptions!$A$8:$A$12,0)))))</f>
        <v>0.03</v>
      </c>
      <c r="R7452" s="14">
        <f t="shared" ca="1" si="817"/>
        <v>14156580.117239999</v>
      </c>
      <c r="S7452" s="14">
        <f t="shared" ca="1" si="818"/>
        <v>457729423.79075998</v>
      </c>
      <c r="T7452" s="11" t="s">
        <v>25</v>
      </c>
      <c r="U7452" s="18" t="s">
        <v>26</v>
      </c>
    </row>
    <row r="7453" spans="1:21" ht="15" customHeight="1" x14ac:dyDescent="0.15">
      <c r="A7453" s="10" t="s">
        <v>7501</v>
      </c>
      <c r="B7453" s="11" t="s">
        <v>41</v>
      </c>
      <c r="C7453" s="11" t="s">
        <v>42</v>
      </c>
      <c r="D7453" s="12">
        <v>46103</v>
      </c>
      <c r="E7453" s="11">
        <v>314</v>
      </c>
      <c r="F7453" s="11" t="s">
        <v>33</v>
      </c>
      <c r="G7453" s="13">
        <v>269.04000000000002</v>
      </c>
      <c r="H7453" s="14">
        <f t="shared" si="812"/>
        <v>84478.560000000012</v>
      </c>
      <c r="I7453" s="14">
        <f>IF(F7453="GHS",H7453,H7453*Assumptions!$B$4)</f>
        <v>84478.560000000012</v>
      </c>
      <c r="J7453" s="15" t="str">
        <f>INDEX(Assumptions!$B$8:$B$12,MATCH(B7453,Assumptions!$A$8:$A$12,0))</f>
        <v>Weighted Average</v>
      </c>
      <c r="K7453" s="16">
        <f>G7453/(1-INDEX(Assumptions!$D$8:$D$12,MATCH(B7453,Assumptions!$A$8:$A$12,0)))</f>
        <v>413.90769230769234</v>
      </c>
      <c r="L7453" s="16">
        <f t="shared" si="813"/>
        <v>8.071200000000001</v>
      </c>
      <c r="M7453" s="16">
        <f t="shared" si="814"/>
        <v>20.695384615384619</v>
      </c>
      <c r="N7453" s="14">
        <f>E7453*(K7453-L7453-M7453)*IF(F7453="GHS",1,Assumptions!$B$4)</f>
        <v>120934.30781538463</v>
      </c>
      <c r="O7453" s="15">
        <f t="shared" ca="1" si="815"/>
        <v>183</v>
      </c>
      <c r="P7453" s="15" t="str">
        <f t="shared" ca="1" si="816"/>
        <v>181-365d</v>
      </c>
      <c r="Q7453" s="17">
        <f ca="1">IF(P7453="0-90d",0,IF(P7453="91-180d",INDEX(Assumptions!$F$8:$F$12,MATCH(B7453,Assumptions!$A$8:$A$12,0)),IF(P7453="181-365d",INDEX(Assumptions!$G$8:$G$12,MATCH(B7453,Assumptions!$A$8:$A$12,0)),INDEX(Assumptions!$H$8:$H$12,MATCH(B7453,Assumptions!$A$8:$A$12,0)))))</f>
        <v>0.35</v>
      </c>
      <c r="R7453" s="14">
        <f t="shared" ca="1" si="817"/>
        <v>29567.496000000003</v>
      </c>
      <c r="S7453" s="14">
        <f t="shared" ca="1" si="818"/>
        <v>54911.064000000013</v>
      </c>
      <c r="T7453" s="11" t="s">
        <v>25</v>
      </c>
      <c r="U7453" s="18" t="s">
        <v>26</v>
      </c>
    </row>
    <row r="7454" spans="1:21" ht="15" customHeight="1" x14ac:dyDescent="0.15">
      <c r="A7454" s="10" t="s">
        <v>7502</v>
      </c>
      <c r="B7454" s="11" t="s">
        <v>41</v>
      </c>
      <c r="C7454" s="11" t="s">
        <v>44</v>
      </c>
      <c r="D7454" s="12">
        <v>46152</v>
      </c>
      <c r="E7454" s="11">
        <v>219</v>
      </c>
      <c r="F7454" s="11" t="s">
        <v>33</v>
      </c>
      <c r="G7454" s="13">
        <v>434.86</v>
      </c>
      <c r="H7454" s="14">
        <f t="shared" si="812"/>
        <v>95234.34</v>
      </c>
      <c r="I7454" s="14">
        <f>IF(F7454="GHS",H7454,H7454*Assumptions!$B$4)</f>
        <v>95234.34</v>
      </c>
      <c r="J7454" s="15" t="str">
        <f>INDEX(Assumptions!$B$8:$B$12,MATCH(B7454,Assumptions!$A$8:$A$12,0))</f>
        <v>Weighted Average</v>
      </c>
      <c r="K7454" s="16">
        <f>G7454/(1-INDEX(Assumptions!$D$8:$D$12,MATCH(B7454,Assumptions!$A$8:$A$12,0)))</f>
        <v>669.01538461538462</v>
      </c>
      <c r="L7454" s="16">
        <f t="shared" si="813"/>
        <v>13.0458</v>
      </c>
      <c r="M7454" s="16">
        <f t="shared" si="814"/>
        <v>33.450769230769232</v>
      </c>
      <c r="N7454" s="14">
        <f>E7454*(K7454-L7454-M7454)*IF(F7454="GHS",1,Assumptions!$B$4)</f>
        <v>136331.62056923078</v>
      </c>
      <c r="O7454" s="15">
        <f t="shared" ca="1" si="815"/>
        <v>134</v>
      </c>
      <c r="P7454" s="15" t="str">
        <f t="shared" ca="1" si="816"/>
        <v>91-180d</v>
      </c>
      <c r="Q7454" s="17">
        <f ca="1">IF(P7454="0-90d",0,IF(P7454="91-180d",INDEX(Assumptions!$F$8:$F$12,MATCH(B7454,Assumptions!$A$8:$A$12,0)),IF(P7454="181-365d",INDEX(Assumptions!$G$8:$G$12,MATCH(B7454,Assumptions!$A$8:$A$12,0)),INDEX(Assumptions!$H$8:$H$12,MATCH(B7454,Assumptions!$A$8:$A$12,0)))))</f>
        <v>0.1</v>
      </c>
      <c r="R7454" s="14">
        <f t="shared" ca="1" si="817"/>
        <v>9523.4339999999993</v>
      </c>
      <c r="S7454" s="14">
        <f t="shared" ca="1" si="818"/>
        <v>85710.906000000003</v>
      </c>
      <c r="T7454" s="11" t="s">
        <v>25</v>
      </c>
      <c r="U7454" s="18" t="s">
        <v>36</v>
      </c>
    </row>
    <row r="7455" spans="1:21" ht="15" customHeight="1" x14ac:dyDescent="0.15">
      <c r="A7455" s="10" t="s">
        <v>7503</v>
      </c>
      <c r="B7455" s="11" t="s">
        <v>41</v>
      </c>
      <c r="C7455" s="11" t="s">
        <v>42</v>
      </c>
      <c r="D7455" s="12">
        <v>45846</v>
      </c>
      <c r="E7455" s="11">
        <v>2236</v>
      </c>
      <c r="F7455" s="11" t="s">
        <v>33</v>
      </c>
      <c r="G7455" s="13">
        <v>342.16</v>
      </c>
      <c r="H7455" s="14">
        <f t="shared" si="812"/>
        <v>765069.76</v>
      </c>
      <c r="I7455" s="14">
        <f>IF(F7455="GHS",H7455,H7455*Assumptions!$B$4)</f>
        <v>765069.76</v>
      </c>
      <c r="J7455" s="15" t="str">
        <f>INDEX(Assumptions!$B$8:$B$12,MATCH(B7455,Assumptions!$A$8:$A$12,0))</f>
        <v>Weighted Average</v>
      </c>
      <c r="K7455" s="16">
        <f>G7455/(1-INDEX(Assumptions!$D$8:$D$12,MATCH(B7455,Assumptions!$A$8:$A$12,0)))</f>
        <v>526.4</v>
      </c>
      <c r="L7455" s="16">
        <f t="shared" si="813"/>
        <v>10.264800000000001</v>
      </c>
      <c r="M7455" s="16">
        <f t="shared" si="814"/>
        <v>26.32</v>
      </c>
      <c r="N7455" s="14">
        <f>E7455*(K7455-L7455-M7455)*IF(F7455="GHS",1,Assumptions!$B$4)</f>
        <v>1095226.7871999999</v>
      </c>
      <c r="O7455" s="15">
        <f t="shared" ca="1" si="815"/>
        <v>440</v>
      </c>
      <c r="P7455" s="15" t="str">
        <f t="shared" ca="1" si="816"/>
        <v>365d+</v>
      </c>
      <c r="Q7455" s="17">
        <f ca="1">IF(P7455="0-90d",0,IF(P7455="91-180d",INDEX(Assumptions!$F$8:$F$12,MATCH(B7455,Assumptions!$A$8:$A$12,0)),IF(P7455="181-365d",INDEX(Assumptions!$G$8:$G$12,MATCH(B7455,Assumptions!$A$8:$A$12,0)),INDEX(Assumptions!$H$8:$H$12,MATCH(B7455,Assumptions!$A$8:$A$12,0)))))</f>
        <v>0.8</v>
      </c>
      <c r="R7455" s="14">
        <f t="shared" ca="1" si="817"/>
        <v>612055.80800000008</v>
      </c>
      <c r="S7455" s="14">
        <f t="shared" ca="1" si="818"/>
        <v>153013.95199999993</v>
      </c>
      <c r="T7455" s="11" t="s">
        <v>25</v>
      </c>
      <c r="U7455" s="18" t="s">
        <v>26</v>
      </c>
    </row>
    <row r="7456" spans="1:21" ht="15" customHeight="1" x14ac:dyDescent="0.15">
      <c r="A7456" s="10" t="s">
        <v>7504</v>
      </c>
      <c r="B7456" s="11" t="s">
        <v>41</v>
      </c>
      <c r="C7456" s="11" t="s">
        <v>49</v>
      </c>
      <c r="D7456" s="12">
        <v>45728</v>
      </c>
      <c r="E7456" s="11">
        <v>3680</v>
      </c>
      <c r="F7456" s="11" t="s">
        <v>33</v>
      </c>
      <c r="G7456" s="13">
        <v>359.12</v>
      </c>
      <c r="H7456" s="14">
        <f t="shared" si="812"/>
        <v>1321561.6000000001</v>
      </c>
      <c r="I7456" s="14">
        <f>IF(F7456="GHS",H7456,H7456*Assumptions!$B$4)</f>
        <v>1321561.6000000001</v>
      </c>
      <c r="J7456" s="15" t="str">
        <f>INDEX(Assumptions!$B$8:$B$12,MATCH(B7456,Assumptions!$A$8:$A$12,0))</f>
        <v>Weighted Average</v>
      </c>
      <c r="K7456" s="16">
        <f>G7456/(1-INDEX(Assumptions!$D$8:$D$12,MATCH(B7456,Assumptions!$A$8:$A$12,0)))</f>
        <v>552.49230769230769</v>
      </c>
      <c r="L7456" s="16">
        <f t="shared" si="813"/>
        <v>10.7736</v>
      </c>
      <c r="M7456" s="16">
        <f t="shared" si="814"/>
        <v>27.624615384615385</v>
      </c>
      <c r="N7456" s="14">
        <f>E7456*(K7456-L7456-M7456)*IF(F7456="GHS",1,Assumptions!$B$4)</f>
        <v>1891866.2596923078</v>
      </c>
      <c r="O7456" s="15">
        <f t="shared" ca="1" si="815"/>
        <v>558</v>
      </c>
      <c r="P7456" s="15" t="str">
        <f t="shared" ca="1" si="816"/>
        <v>365d+</v>
      </c>
      <c r="Q7456" s="17">
        <f ca="1">IF(P7456="0-90d",0,IF(P7456="91-180d",INDEX(Assumptions!$F$8:$F$12,MATCH(B7456,Assumptions!$A$8:$A$12,0)),IF(P7456="181-365d",INDEX(Assumptions!$G$8:$G$12,MATCH(B7456,Assumptions!$A$8:$A$12,0)),INDEX(Assumptions!$H$8:$H$12,MATCH(B7456,Assumptions!$A$8:$A$12,0)))))</f>
        <v>0.8</v>
      </c>
      <c r="R7456" s="14">
        <f t="shared" ca="1" si="817"/>
        <v>1057249.28</v>
      </c>
      <c r="S7456" s="14">
        <f t="shared" ca="1" si="818"/>
        <v>264312.32000000007</v>
      </c>
      <c r="T7456" s="11" t="s">
        <v>25</v>
      </c>
      <c r="U7456" s="18" t="s">
        <v>26</v>
      </c>
    </row>
    <row r="7457" spans="1:21" ht="15" customHeight="1" x14ac:dyDescent="0.15">
      <c r="A7457" s="10" t="s">
        <v>7505</v>
      </c>
      <c r="B7457" s="11" t="s">
        <v>22</v>
      </c>
      <c r="C7457" s="11" t="s">
        <v>23</v>
      </c>
      <c r="D7457" s="12">
        <v>45891</v>
      </c>
      <c r="E7457" s="11">
        <v>91</v>
      </c>
      <c r="F7457" s="11" t="s">
        <v>24</v>
      </c>
      <c r="G7457" s="13">
        <v>22922.720000000001</v>
      </c>
      <c r="H7457" s="14">
        <f t="shared" si="812"/>
        <v>2085967.52</v>
      </c>
      <c r="I7457" s="14">
        <f>IF(F7457="GHS",H7457,H7457*Assumptions!$B$4)</f>
        <v>22528449.216000002</v>
      </c>
      <c r="J7457" s="15" t="str">
        <f>INDEX(Assumptions!$B$8:$B$12,MATCH(B7457,Assumptions!$A$8:$A$12,0))</f>
        <v>FIFO</v>
      </c>
      <c r="K7457" s="16">
        <f>G7457/(1-INDEX(Assumptions!$D$8:$D$12,MATCH(B7457,Assumptions!$A$8:$A$12,0)))</f>
        <v>27954.536585365851</v>
      </c>
      <c r="L7457" s="16">
        <f t="shared" si="813"/>
        <v>687.6816</v>
      </c>
      <c r="M7457" s="16">
        <f t="shared" si="814"/>
        <v>1397.7268292682927</v>
      </c>
      <c r="N7457" s="14">
        <f>E7457*(K7457-L7457-M7457)*IF(F7457="GHS",1,Assumptions!$B$4)</f>
        <v>25424179.151812684</v>
      </c>
      <c r="O7457" s="15">
        <f t="shared" ca="1" si="815"/>
        <v>395</v>
      </c>
      <c r="P7457" s="15" t="str">
        <f t="shared" ca="1" si="816"/>
        <v>365d+</v>
      </c>
      <c r="Q7457" s="17">
        <f ca="1">IF(P7457="0-90d",0,IF(P7457="91-180d",INDEX(Assumptions!$F$8:$F$12,MATCH(B7457,Assumptions!$A$8:$A$12,0)),IF(P7457="181-365d",INDEX(Assumptions!$G$8:$G$12,MATCH(B7457,Assumptions!$A$8:$A$12,0)),INDEX(Assumptions!$H$8:$H$12,MATCH(B7457,Assumptions!$A$8:$A$12,0)))))</f>
        <v>0.5</v>
      </c>
      <c r="R7457" s="14">
        <f t="shared" ca="1" si="817"/>
        <v>11264224.608000001</v>
      </c>
      <c r="S7457" s="14">
        <f t="shared" ca="1" si="818"/>
        <v>11264224.608000001</v>
      </c>
      <c r="T7457" s="11" t="s">
        <v>25</v>
      </c>
      <c r="U7457" s="18" t="s">
        <v>26</v>
      </c>
    </row>
    <row r="7458" spans="1:21" ht="15" customHeight="1" x14ac:dyDescent="0.15">
      <c r="A7458" s="10" t="s">
        <v>7506</v>
      </c>
      <c r="B7458" s="11" t="s">
        <v>31</v>
      </c>
      <c r="C7458" s="11" t="s">
        <v>32</v>
      </c>
      <c r="D7458" s="12">
        <v>45806</v>
      </c>
      <c r="E7458" s="11">
        <v>4579</v>
      </c>
      <c r="F7458" s="11" t="s">
        <v>33</v>
      </c>
      <c r="G7458" s="13">
        <v>8100</v>
      </c>
      <c r="H7458" s="14">
        <f t="shared" si="812"/>
        <v>37089900</v>
      </c>
      <c r="I7458" s="14">
        <f>IF(F7458="GHS",H7458,H7458*Assumptions!$B$4)</f>
        <v>37089900</v>
      </c>
      <c r="J7458" s="15" t="str">
        <f>INDEX(Assumptions!$B$8:$B$12,MATCH(B7458,Assumptions!$A$8:$A$12,0))</f>
        <v>Weighted Average</v>
      </c>
      <c r="K7458" s="16">
        <f>G7458/(1-INDEX(Assumptions!$D$8:$D$12,MATCH(B7458,Assumptions!$A$8:$A$12,0)))</f>
        <v>11250</v>
      </c>
      <c r="L7458" s="16">
        <f t="shared" si="813"/>
        <v>243</v>
      </c>
      <c r="M7458" s="16">
        <f t="shared" si="814"/>
        <v>562.5</v>
      </c>
      <c r="N7458" s="14">
        <f>E7458*(K7458-L7458-M7458)*IF(F7458="GHS",1,Assumptions!$B$4)</f>
        <v>47825365.5</v>
      </c>
      <c r="O7458" s="15">
        <f t="shared" ca="1" si="815"/>
        <v>480</v>
      </c>
      <c r="P7458" s="15" t="str">
        <f t="shared" ca="1" si="816"/>
        <v>365d+</v>
      </c>
      <c r="Q7458" s="17">
        <f ca="1">IF(P7458="0-90d",0,IF(P7458="91-180d",INDEX(Assumptions!$F$8:$F$12,MATCH(B7458,Assumptions!$A$8:$A$12,0)),IF(P7458="181-365d",INDEX(Assumptions!$G$8:$G$12,MATCH(B7458,Assumptions!$A$8:$A$12,0)),INDEX(Assumptions!$H$8:$H$12,MATCH(B7458,Assumptions!$A$8:$A$12,0)))))</f>
        <v>0.6</v>
      </c>
      <c r="R7458" s="14">
        <f t="shared" ca="1" si="817"/>
        <v>22253940</v>
      </c>
      <c r="S7458" s="14">
        <f t="shared" ca="1" si="818"/>
        <v>14835960</v>
      </c>
      <c r="T7458" s="11" t="s">
        <v>25</v>
      </c>
      <c r="U7458" s="18" t="s">
        <v>26</v>
      </c>
    </row>
    <row r="7459" spans="1:21" ht="15" customHeight="1" x14ac:dyDescent="0.15">
      <c r="A7459" s="10" t="s">
        <v>7507</v>
      </c>
      <c r="B7459" s="11" t="s">
        <v>28</v>
      </c>
      <c r="C7459" s="11" t="s">
        <v>29</v>
      </c>
      <c r="D7459" s="12">
        <v>46057</v>
      </c>
      <c r="E7459" s="11">
        <v>4465</v>
      </c>
      <c r="F7459" s="11" t="s">
        <v>24</v>
      </c>
      <c r="G7459" s="13">
        <v>11639.6</v>
      </c>
      <c r="H7459" s="14">
        <f t="shared" si="812"/>
        <v>51970814</v>
      </c>
      <c r="I7459" s="14">
        <f>IF(F7459="GHS",H7459,H7459*Assumptions!$B$4)</f>
        <v>561284791.20000005</v>
      </c>
      <c r="J7459" s="15" t="str">
        <f>INDEX(Assumptions!$B$8:$B$12,MATCH(B7459,Assumptions!$A$8:$A$12,0))</f>
        <v>Fair Value Less Costs to Sell</v>
      </c>
      <c r="K7459" s="16">
        <f>G7459/(1-INDEX(Assumptions!$D$8:$D$12,MATCH(B7459,Assumptions!$A$8:$A$12,0)))</f>
        <v>13226.818181818182</v>
      </c>
      <c r="L7459" s="16">
        <f t="shared" si="813"/>
        <v>349.18799999999999</v>
      </c>
      <c r="M7459" s="16">
        <f t="shared" si="814"/>
        <v>661.34090909090912</v>
      </c>
      <c r="N7459" s="14">
        <f>E7459*(K7459-L7459-M7459)*IF(F7459="GHS",1,Assumptions!$B$4)</f>
        <v>589093901.30945456</v>
      </c>
      <c r="O7459" s="15">
        <f t="shared" ca="1" si="815"/>
        <v>229</v>
      </c>
      <c r="P7459" s="15" t="str">
        <f t="shared" ca="1" si="816"/>
        <v>181-365d</v>
      </c>
      <c r="Q7459" s="17">
        <f ca="1">IF(P7459="0-90d",0,IF(P7459="91-180d",INDEX(Assumptions!$F$8:$F$12,MATCH(B7459,Assumptions!$A$8:$A$12,0)),IF(P7459="181-365d",INDEX(Assumptions!$G$8:$G$12,MATCH(B7459,Assumptions!$A$8:$A$12,0)),INDEX(Assumptions!$H$8:$H$12,MATCH(B7459,Assumptions!$A$8:$A$12,0)))))</f>
        <v>0.1</v>
      </c>
      <c r="R7459" s="14">
        <f t="shared" ca="1" si="817"/>
        <v>56128479.120000005</v>
      </c>
      <c r="S7459" s="14">
        <f t="shared" ca="1" si="818"/>
        <v>505156312.08000004</v>
      </c>
      <c r="T7459" s="11" t="s">
        <v>25</v>
      </c>
      <c r="U7459" s="18" t="s">
        <v>26</v>
      </c>
    </row>
    <row r="7460" spans="1:21" ht="15" customHeight="1" x14ac:dyDescent="0.15">
      <c r="A7460" s="10" t="s">
        <v>7508</v>
      </c>
      <c r="B7460" s="11" t="s">
        <v>41</v>
      </c>
      <c r="C7460" s="11" t="s">
        <v>44</v>
      </c>
      <c r="D7460" s="12">
        <v>46090</v>
      </c>
      <c r="E7460" s="11">
        <v>4334</v>
      </c>
      <c r="F7460" s="11" t="s">
        <v>33</v>
      </c>
      <c r="G7460" s="13">
        <v>349.54</v>
      </c>
      <c r="H7460" s="14">
        <f t="shared" si="812"/>
        <v>1514906.36</v>
      </c>
      <c r="I7460" s="14">
        <f>IF(F7460="GHS",H7460,H7460*Assumptions!$B$4)</f>
        <v>1514906.36</v>
      </c>
      <c r="J7460" s="15" t="str">
        <f>INDEX(Assumptions!$B$8:$B$12,MATCH(B7460,Assumptions!$A$8:$A$12,0))</f>
        <v>Weighted Average</v>
      </c>
      <c r="K7460" s="16">
        <f>G7460/(1-INDEX(Assumptions!$D$8:$D$12,MATCH(B7460,Assumptions!$A$8:$A$12,0)))</f>
        <v>537.75384615384621</v>
      </c>
      <c r="L7460" s="16">
        <f t="shared" si="813"/>
        <v>10.4862</v>
      </c>
      <c r="M7460" s="16">
        <f t="shared" si="814"/>
        <v>26.887692307692312</v>
      </c>
      <c r="N7460" s="14">
        <f>E7460*(K7460-L7460-M7460)*IF(F7460="GHS",1,Assumptions!$B$4)</f>
        <v>2168646.7199692307</v>
      </c>
      <c r="O7460" s="15">
        <f t="shared" ca="1" si="815"/>
        <v>196</v>
      </c>
      <c r="P7460" s="15" t="str">
        <f t="shared" ca="1" si="816"/>
        <v>181-365d</v>
      </c>
      <c r="Q7460" s="17">
        <f ca="1">IF(P7460="0-90d",0,IF(P7460="91-180d",INDEX(Assumptions!$F$8:$F$12,MATCH(B7460,Assumptions!$A$8:$A$12,0)),IF(P7460="181-365d",INDEX(Assumptions!$G$8:$G$12,MATCH(B7460,Assumptions!$A$8:$A$12,0)),INDEX(Assumptions!$H$8:$H$12,MATCH(B7460,Assumptions!$A$8:$A$12,0)))))</f>
        <v>0.35</v>
      </c>
      <c r="R7460" s="14">
        <f t="shared" ca="1" si="817"/>
        <v>530217.22600000002</v>
      </c>
      <c r="S7460" s="14">
        <f t="shared" ca="1" si="818"/>
        <v>984689.13400000008</v>
      </c>
      <c r="T7460" s="11" t="s">
        <v>25</v>
      </c>
      <c r="U7460" s="18" t="s">
        <v>26</v>
      </c>
    </row>
    <row r="7461" spans="1:21" ht="15" customHeight="1" x14ac:dyDescent="0.15">
      <c r="A7461" s="10" t="s">
        <v>7509</v>
      </c>
      <c r="B7461" s="11" t="s">
        <v>28</v>
      </c>
      <c r="C7461" s="11" t="s">
        <v>55</v>
      </c>
      <c r="D7461" s="12">
        <v>45925</v>
      </c>
      <c r="E7461" s="11">
        <v>239</v>
      </c>
      <c r="F7461" s="11" t="s">
        <v>24</v>
      </c>
      <c r="G7461" s="13">
        <v>13065.21</v>
      </c>
      <c r="H7461" s="14">
        <f t="shared" si="812"/>
        <v>3122585.19</v>
      </c>
      <c r="I7461" s="14">
        <f>IF(F7461="GHS",H7461,H7461*Assumptions!$B$4)</f>
        <v>33723920.052000001</v>
      </c>
      <c r="J7461" s="15" t="str">
        <f>INDEX(Assumptions!$B$8:$B$12,MATCH(B7461,Assumptions!$A$8:$A$12,0))</f>
        <v>Fair Value Less Costs to Sell</v>
      </c>
      <c r="K7461" s="16">
        <f>G7461/(1-INDEX(Assumptions!$D$8:$D$12,MATCH(B7461,Assumptions!$A$8:$A$12,0)))</f>
        <v>14846.829545454544</v>
      </c>
      <c r="L7461" s="16">
        <f t="shared" si="813"/>
        <v>391.95629999999994</v>
      </c>
      <c r="M7461" s="16">
        <f t="shared" si="814"/>
        <v>742.34147727272727</v>
      </c>
      <c r="N7461" s="14">
        <f>E7461*(K7461-L7461-M7461)*IF(F7461="GHS",1,Assumptions!$B$4)</f>
        <v>35394787.000030912</v>
      </c>
      <c r="O7461" s="15">
        <f t="shared" ca="1" si="815"/>
        <v>361</v>
      </c>
      <c r="P7461" s="15" t="str">
        <f t="shared" ca="1" si="816"/>
        <v>181-365d</v>
      </c>
      <c r="Q7461" s="17">
        <f ca="1">IF(P7461="0-90d",0,IF(P7461="91-180d",INDEX(Assumptions!$F$8:$F$12,MATCH(B7461,Assumptions!$A$8:$A$12,0)),IF(P7461="181-365d",INDEX(Assumptions!$G$8:$G$12,MATCH(B7461,Assumptions!$A$8:$A$12,0)),INDEX(Assumptions!$H$8:$H$12,MATCH(B7461,Assumptions!$A$8:$A$12,0)))))</f>
        <v>0.1</v>
      </c>
      <c r="R7461" s="14">
        <f t="shared" ca="1" si="817"/>
        <v>3372392.0052000005</v>
      </c>
      <c r="S7461" s="14">
        <f t="shared" ca="1" si="818"/>
        <v>30351528.046800002</v>
      </c>
      <c r="T7461" s="11" t="s">
        <v>25</v>
      </c>
      <c r="U7461" s="18" t="s">
        <v>26</v>
      </c>
    </row>
    <row r="7462" spans="1:21" ht="15" customHeight="1" x14ac:dyDescent="0.15">
      <c r="A7462" s="10" t="s">
        <v>7510</v>
      </c>
      <c r="B7462" s="11" t="s">
        <v>41</v>
      </c>
      <c r="C7462" s="11" t="s">
        <v>115</v>
      </c>
      <c r="D7462" s="12">
        <v>45759</v>
      </c>
      <c r="E7462" s="11">
        <v>4857</v>
      </c>
      <c r="F7462" s="11" t="s">
        <v>33</v>
      </c>
      <c r="G7462" s="13">
        <v>436.28</v>
      </c>
      <c r="H7462" s="14">
        <f t="shared" si="812"/>
        <v>2119011.96</v>
      </c>
      <c r="I7462" s="14">
        <f>IF(F7462="GHS",H7462,H7462*Assumptions!$B$4)</f>
        <v>2119011.96</v>
      </c>
      <c r="J7462" s="15" t="str">
        <f>INDEX(Assumptions!$B$8:$B$12,MATCH(B7462,Assumptions!$A$8:$A$12,0))</f>
        <v>Weighted Average</v>
      </c>
      <c r="K7462" s="16">
        <f>G7462/(1-INDEX(Assumptions!$D$8:$D$12,MATCH(B7462,Assumptions!$A$8:$A$12,0)))</f>
        <v>671.19999999999993</v>
      </c>
      <c r="L7462" s="16">
        <f t="shared" si="813"/>
        <v>13.088399999999998</v>
      </c>
      <c r="M7462" s="16">
        <f t="shared" si="814"/>
        <v>33.559999999999995</v>
      </c>
      <c r="N7462" s="14">
        <f>E7462*(K7462-L7462-M7462)*IF(F7462="GHS",1,Assumptions!$B$4)</f>
        <v>3033447.1211999999</v>
      </c>
      <c r="O7462" s="15">
        <f t="shared" ca="1" si="815"/>
        <v>527</v>
      </c>
      <c r="P7462" s="15" t="str">
        <f t="shared" ca="1" si="816"/>
        <v>365d+</v>
      </c>
      <c r="Q7462" s="17">
        <f ca="1">IF(P7462="0-90d",0,IF(P7462="91-180d",INDEX(Assumptions!$F$8:$F$12,MATCH(B7462,Assumptions!$A$8:$A$12,0)),IF(P7462="181-365d",INDEX(Assumptions!$G$8:$G$12,MATCH(B7462,Assumptions!$A$8:$A$12,0)),INDEX(Assumptions!$H$8:$H$12,MATCH(B7462,Assumptions!$A$8:$A$12,0)))))</f>
        <v>0.8</v>
      </c>
      <c r="R7462" s="14">
        <f t="shared" ca="1" si="817"/>
        <v>1695209.568</v>
      </c>
      <c r="S7462" s="14">
        <f t="shared" ca="1" si="818"/>
        <v>423802.39199999999</v>
      </c>
      <c r="T7462" s="11" t="s">
        <v>25</v>
      </c>
      <c r="U7462" s="18" t="s">
        <v>26</v>
      </c>
    </row>
    <row r="7463" spans="1:21" ht="15" customHeight="1" x14ac:dyDescent="0.15">
      <c r="A7463" s="10" t="s">
        <v>7511</v>
      </c>
      <c r="B7463" s="11" t="s">
        <v>31</v>
      </c>
      <c r="C7463" s="11" t="s">
        <v>76</v>
      </c>
      <c r="D7463" s="12">
        <v>45757</v>
      </c>
      <c r="E7463" s="11">
        <v>3964</v>
      </c>
      <c r="F7463" s="11" t="s">
        <v>33</v>
      </c>
      <c r="G7463" s="13">
        <v>4532.07</v>
      </c>
      <c r="H7463" s="14">
        <f t="shared" si="812"/>
        <v>17965125.48</v>
      </c>
      <c r="I7463" s="14">
        <f>IF(F7463="GHS",H7463,H7463*Assumptions!$B$4)</f>
        <v>17965125.48</v>
      </c>
      <c r="J7463" s="15" t="str">
        <f>INDEX(Assumptions!$B$8:$B$12,MATCH(B7463,Assumptions!$A$8:$A$12,0))</f>
        <v>Weighted Average</v>
      </c>
      <c r="K7463" s="16">
        <f>G7463/(1-INDEX(Assumptions!$D$8:$D$12,MATCH(B7463,Assumptions!$A$8:$A$12,0)))</f>
        <v>6294.5416666666661</v>
      </c>
      <c r="L7463" s="16">
        <f t="shared" si="813"/>
        <v>135.96209999999999</v>
      </c>
      <c r="M7463" s="16">
        <f t="shared" si="814"/>
        <v>314.72708333333333</v>
      </c>
      <c r="N7463" s="14">
        <f>E7463*(K7463-L7463-M7463)*IF(F7463="GHS",1,Assumptions!$B$4)</f>
        <v>23165031.243933331</v>
      </c>
      <c r="O7463" s="15">
        <f t="shared" ca="1" si="815"/>
        <v>529</v>
      </c>
      <c r="P7463" s="15" t="str">
        <f t="shared" ca="1" si="816"/>
        <v>365d+</v>
      </c>
      <c r="Q7463" s="17">
        <f ca="1">IF(P7463="0-90d",0,IF(P7463="91-180d",INDEX(Assumptions!$F$8:$F$12,MATCH(B7463,Assumptions!$A$8:$A$12,0)),IF(P7463="181-365d",INDEX(Assumptions!$G$8:$G$12,MATCH(B7463,Assumptions!$A$8:$A$12,0)),INDEX(Assumptions!$H$8:$H$12,MATCH(B7463,Assumptions!$A$8:$A$12,0)))))</f>
        <v>0.6</v>
      </c>
      <c r="R7463" s="14">
        <f t="shared" ca="1" si="817"/>
        <v>10779075.288000001</v>
      </c>
      <c r="S7463" s="14">
        <f t="shared" ca="1" si="818"/>
        <v>7186050.1919999998</v>
      </c>
      <c r="T7463" s="11" t="s">
        <v>25</v>
      </c>
      <c r="U7463" s="18" t="s">
        <v>26</v>
      </c>
    </row>
    <row r="7464" spans="1:21" ht="15" customHeight="1" x14ac:dyDescent="0.15">
      <c r="A7464" s="10" t="s">
        <v>7512</v>
      </c>
      <c r="B7464" s="11" t="s">
        <v>28</v>
      </c>
      <c r="C7464" s="11" t="s">
        <v>55</v>
      </c>
      <c r="D7464" s="12">
        <v>45924</v>
      </c>
      <c r="E7464" s="11">
        <v>1900</v>
      </c>
      <c r="F7464" s="11" t="s">
        <v>24</v>
      </c>
      <c r="G7464" s="13">
        <v>3004.85</v>
      </c>
      <c r="H7464" s="14">
        <f t="shared" si="812"/>
        <v>5709215</v>
      </c>
      <c r="I7464" s="14">
        <f>IF(F7464="GHS",H7464,H7464*Assumptions!$B$4)</f>
        <v>61659522.000000007</v>
      </c>
      <c r="J7464" s="15" t="str">
        <f>INDEX(Assumptions!$B$8:$B$12,MATCH(B7464,Assumptions!$A$8:$A$12,0))</f>
        <v>Fair Value Less Costs to Sell</v>
      </c>
      <c r="K7464" s="16">
        <f>G7464/(1-INDEX(Assumptions!$D$8:$D$12,MATCH(B7464,Assumptions!$A$8:$A$12,0)))</f>
        <v>3414.6022727272725</v>
      </c>
      <c r="L7464" s="16">
        <f t="shared" si="813"/>
        <v>90.145499999999998</v>
      </c>
      <c r="M7464" s="16">
        <f t="shared" si="814"/>
        <v>170.73011363636363</v>
      </c>
      <c r="N7464" s="14">
        <f>E7464*(K7464-L7464-M7464)*IF(F7464="GHS",1,Assumptions!$B$4)</f>
        <v>64714471.044545457</v>
      </c>
      <c r="O7464" s="15">
        <f t="shared" ca="1" si="815"/>
        <v>362</v>
      </c>
      <c r="P7464" s="15" t="str">
        <f t="shared" ca="1" si="816"/>
        <v>181-365d</v>
      </c>
      <c r="Q7464" s="17">
        <f ca="1">IF(P7464="0-90d",0,IF(P7464="91-180d",INDEX(Assumptions!$F$8:$F$12,MATCH(B7464,Assumptions!$A$8:$A$12,0)),IF(P7464="181-365d",INDEX(Assumptions!$G$8:$G$12,MATCH(B7464,Assumptions!$A$8:$A$12,0)),INDEX(Assumptions!$H$8:$H$12,MATCH(B7464,Assumptions!$A$8:$A$12,0)))))</f>
        <v>0.1</v>
      </c>
      <c r="R7464" s="14">
        <f t="shared" ca="1" si="817"/>
        <v>6165952.2000000011</v>
      </c>
      <c r="S7464" s="14">
        <f t="shared" ca="1" si="818"/>
        <v>55493569.800000004</v>
      </c>
      <c r="T7464" s="11" t="s">
        <v>25</v>
      </c>
      <c r="U7464" s="18" t="s">
        <v>26</v>
      </c>
    </row>
    <row r="7465" spans="1:21" ht="15" customHeight="1" x14ac:dyDescent="0.15">
      <c r="A7465" s="10" t="s">
        <v>7513</v>
      </c>
      <c r="B7465" s="11" t="s">
        <v>41</v>
      </c>
      <c r="C7465" s="11" t="s">
        <v>115</v>
      </c>
      <c r="D7465" s="12">
        <v>45931</v>
      </c>
      <c r="E7465" s="11">
        <v>4182</v>
      </c>
      <c r="F7465" s="11" t="s">
        <v>33</v>
      </c>
      <c r="G7465" s="13">
        <v>536.46</v>
      </c>
      <c r="H7465" s="14">
        <f t="shared" si="812"/>
        <v>2243475.7200000002</v>
      </c>
      <c r="I7465" s="14">
        <f>IF(F7465="GHS",H7465,H7465*Assumptions!$B$4)</f>
        <v>2243475.7200000002</v>
      </c>
      <c r="J7465" s="15" t="str">
        <f>INDEX(Assumptions!$B$8:$B$12,MATCH(B7465,Assumptions!$A$8:$A$12,0))</f>
        <v>Weighted Average</v>
      </c>
      <c r="K7465" s="16">
        <f>G7465/(1-INDEX(Assumptions!$D$8:$D$12,MATCH(B7465,Assumptions!$A$8:$A$12,0)))</f>
        <v>825.323076923077</v>
      </c>
      <c r="L7465" s="16">
        <f t="shared" si="813"/>
        <v>16.093800000000002</v>
      </c>
      <c r="M7465" s="16">
        <f t="shared" si="814"/>
        <v>41.266153846153856</v>
      </c>
      <c r="N7465" s="14">
        <f>E7465*(K7465-L7465-M7465)*IF(F7465="GHS",1,Assumptions!$B$4)</f>
        <v>3211621.7807076927</v>
      </c>
      <c r="O7465" s="15">
        <f t="shared" ca="1" si="815"/>
        <v>355</v>
      </c>
      <c r="P7465" s="15" t="str">
        <f t="shared" ca="1" si="816"/>
        <v>181-365d</v>
      </c>
      <c r="Q7465" s="17">
        <f ca="1">IF(P7465="0-90d",0,IF(P7465="91-180d",INDEX(Assumptions!$F$8:$F$12,MATCH(B7465,Assumptions!$A$8:$A$12,0)),IF(P7465="181-365d",INDEX(Assumptions!$G$8:$G$12,MATCH(B7465,Assumptions!$A$8:$A$12,0)),INDEX(Assumptions!$H$8:$H$12,MATCH(B7465,Assumptions!$A$8:$A$12,0)))))</f>
        <v>0.35</v>
      </c>
      <c r="R7465" s="14">
        <f t="shared" ca="1" si="817"/>
        <v>785216.50199999998</v>
      </c>
      <c r="S7465" s="14">
        <f t="shared" ca="1" si="818"/>
        <v>1458259.2180000003</v>
      </c>
      <c r="T7465" s="11" t="s">
        <v>25</v>
      </c>
      <c r="U7465" s="18" t="s">
        <v>26</v>
      </c>
    </row>
    <row r="7466" spans="1:21" ht="15" customHeight="1" x14ac:dyDescent="0.15">
      <c r="A7466" s="10" t="s">
        <v>7514</v>
      </c>
      <c r="B7466" s="11" t="s">
        <v>28</v>
      </c>
      <c r="C7466" s="11" t="s">
        <v>38</v>
      </c>
      <c r="D7466" s="12">
        <v>46139</v>
      </c>
      <c r="E7466" s="11">
        <v>4600</v>
      </c>
      <c r="F7466" s="11" t="s">
        <v>24</v>
      </c>
      <c r="G7466" s="13">
        <v>5754.54</v>
      </c>
      <c r="H7466" s="14">
        <f t="shared" si="812"/>
        <v>26470884</v>
      </c>
      <c r="I7466" s="14">
        <f>IF(F7466="GHS",H7466,H7466*Assumptions!$B$4)</f>
        <v>285885547.20000005</v>
      </c>
      <c r="J7466" s="15" t="str">
        <f>INDEX(Assumptions!$B$8:$B$12,MATCH(B7466,Assumptions!$A$8:$A$12,0))</f>
        <v>Fair Value Less Costs to Sell</v>
      </c>
      <c r="K7466" s="16">
        <f>G7466/(1-INDEX(Assumptions!$D$8:$D$12,MATCH(B7466,Assumptions!$A$8:$A$12,0)))</f>
        <v>6539.25</v>
      </c>
      <c r="L7466" s="16">
        <f t="shared" si="813"/>
        <v>172.6362</v>
      </c>
      <c r="M7466" s="16">
        <f t="shared" si="814"/>
        <v>326.96250000000003</v>
      </c>
      <c r="N7466" s="14">
        <f>E7466*(K7466-L7466-M7466)*IF(F7466="GHS",1,Assumptions!$B$4)</f>
        <v>300049876.58400005</v>
      </c>
      <c r="O7466" s="15">
        <f t="shared" ca="1" si="815"/>
        <v>147</v>
      </c>
      <c r="P7466" s="15" t="str">
        <f t="shared" ca="1" si="816"/>
        <v>91-180d</v>
      </c>
      <c r="Q7466" s="17">
        <f ca="1">IF(P7466="0-90d",0,IF(P7466="91-180d",INDEX(Assumptions!$F$8:$F$12,MATCH(B7466,Assumptions!$A$8:$A$12,0)),IF(P7466="181-365d",INDEX(Assumptions!$G$8:$G$12,MATCH(B7466,Assumptions!$A$8:$A$12,0)),INDEX(Assumptions!$H$8:$H$12,MATCH(B7466,Assumptions!$A$8:$A$12,0)))))</f>
        <v>0.02</v>
      </c>
      <c r="R7466" s="14">
        <f t="shared" ca="1" si="817"/>
        <v>5717710.9440000011</v>
      </c>
      <c r="S7466" s="14">
        <f t="shared" ca="1" si="818"/>
        <v>280167836.25600004</v>
      </c>
      <c r="T7466" s="11" t="s">
        <v>25</v>
      </c>
      <c r="U7466" s="18" t="s">
        <v>26</v>
      </c>
    </row>
    <row r="7467" spans="1:21" ht="15" customHeight="1" x14ac:dyDescent="0.15">
      <c r="A7467" s="10" t="s">
        <v>7515</v>
      </c>
      <c r="B7467" s="11" t="s">
        <v>41</v>
      </c>
      <c r="C7467" s="11" t="s">
        <v>49</v>
      </c>
      <c r="D7467" s="12">
        <v>45911</v>
      </c>
      <c r="E7467" s="11">
        <v>22</v>
      </c>
      <c r="F7467" s="11" t="s">
        <v>33</v>
      </c>
      <c r="G7467" s="13">
        <v>796.89</v>
      </c>
      <c r="H7467" s="14">
        <f t="shared" si="812"/>
        <v>17531.579999999998</v>
      </c>
      <c r="I7467" s="14">
        <f>IF(F7467="GHS",H7467,H7467*Assumptions!$B$4)</f>
        <v>17531.579999999998</v>
      </c>
      <c r="J7467" s="15" t="str">
        <f>INDEX(Assumptions!$B$8:$B$12,MATCH(B7467,Assumptions!$A$8:$A$12,0))</f>
        <v>Weighted Average</v>
      </c>
      <c r="K7467" s="16">
        <f>G7467/(1-INDEX(Assumptions!$D$8:$D$12,MATCH(B7467,Assumptions!$A$8:$A$12,0)))</f>
        <v>1225.9846153846154</v>
      </c>
      <c r="L7467" s="16">
        <f t="shared" si="813"/>
        <v>23.906699999999997</v>
      </c>
      <c r="M7467" s="16">
        <f t="shared" si="814"/>
        <v>61.299230769230775</v>
      </c>
      <c r="N7467" s="14">
        <f>E7467*(K7467-L7467-M7467)*IF(F7467="GHS",1,Assumptions!$B$4)</f>
        <v>25097.131061538465</v>
      </c>
      <c r="O7467" s="15">
        <f t="shared" ca="1" si="815"/>
        <v>375</v>
      </c>
      <c r="P7467" s="15" t="str">
        <f t="shared" ca="1" si="816"/>
        <v>365d+</v>
      </c>
      <c r="Q7467" s="17">
        <f ca="1">IF(P7467="0-90d",0,IF(P7467="91-180d",INDEX(Assumptions!$F$8:$F$12,MATCH(B7467,Assumptions!$A$8:$A$12,0)),IF(P7467="181-365d",INDEX(Assumptions!$G$8:$G$12,MATCH(B7467,Assumptions!$A$8:$A$12,0)),INDEX(Assumptions!$H$8:$H$12,MATCH(B7467,Assumptions!$A$8:$A$12,0)))))</f>
        <v>0.8</v>
      </c>
      <c r="R7467" s="14">
        <f t="shared" ca="1" si="817"/>
        <v>14025.263999999999</v>
      </c>
      <c r="S7467" s="14">
        <f t="shared" ca="1" si="818"/>
        <v>3506.3159999999989</v>
      </c>
      <c r="T7467" s="11" t="s">
        <v>25</v>
      </c>
      <c r="U7467" s="18" t="s">
        <v>26</v>
      </c>
    </row>
    <row r="7468" spans="1:21" ht="15" customHeight="1" x14ac:dyDescent="0.15">
      <c r="A7468" s="10" t="s">
        <v>7516</v>
      </c>
      <c r="B7468" s="11" t="s">
        <v>31</v>
      </c>
      <c r="C7468" s="11" t="s">
        <v>63</v>
      </c>
      <c r="D7468" s="12">
        <v>46132</v>
      </c>
      <c r="E7468" s="11">
        <v>2429</v>
      </c>
      <c r="F7468" s="11" t="s">
        <v>33</v>
      </c>
      <c r="G7468" s="13">
        <v>1466.17</v>
      </c>
      <c r="H7468" s="14">
        <f t="shared" si="812"/>
        <v>3561326.93</v>
      </c>
      <c r="I7468" s="14">
        <f>IF(F7468="GHS",H7468,H7468*Assumptions!$B$4)</f>
        <v>3561326.93</v>
      </c>
      <c r="J7468" s="15" t="str">
        <f>INDEX(Assumptions!$B$8:$B$12,MATCH(B7468,Assumptions!$A$8:$A$12,0))</f>
        <v>Weighted Average</v>
      </c>
      <c r="K7468" s="16">
        <f>G7468/(1-INDEX(Assumptions!$D$8:$D$12,MATCH(B7468,Assumptions!$A$8:$A$12,0)))</f>
        <v>2036.3472222222224</v>
      </c>
      <c r="L7468" s="16">
        <f t="shared" si="813"/>
        <v>43.985100000000003</v>
      </c>
      <c r="M7468" s="16">
        <f t="shared" si="814"/>
        <v>101.81736111111113</v>
      </c>
      <c r="N7468" s="14">
        <f>E7468*(K7468-L7468-M7468)*IF(F7468="GHS",1,Assumptions!$B$4)</f>
        <v>4592133.2247388894</v>
      </c>
      <c r="O7468" s="15">
        <f t="shared" ca="1" si="815"/>
        <v>154</v>
      </c>
      <c r="P7468" s="15" t="str">
        <f t="shared" ca="1" si="816"/>
        <v>91-180d</v>
      </c>
      <c r="Q7468" s="17">
        <f ca="1">IF(P7468="0-90d",0,IF(P7468="91-180d",INDEX(Assumptions!$F$8:$F$12,MATCH(B7468,Assumptions!$A$8:$A$12,0)),IF(P7468="181-365d",INDEX(Assumptions!$G$8:$G$12,MATCH(B7468,Assumptions!$A$8:$A$12,0)),INDEX(Assumptions!$H$8:$H$12,MATCH(B7468,Assumptions!$A$8:$A$12,0)))))</f>
        <v>0.05</v>
      </c>
      <c r="R7468" s="14">
        <f t="shared" ca="1" si="817"/>
        <v>178066.34650000001</v>
      </c>
      <c r="S7468" s="14">
        <f t="shared" ca="1" si="818"/>
        <v>3383260.5835000002</v>
      </c>
      <c r="T7468" s="11" t="s">
        <v>50</v>
      </c>
      <c r="U7468" s="18" t="s">
        <v>26</v>
      </c>
    </row>
    <row r="7469" spans="1:21" ht="15" customHeight="1" x14ac:dyDescent="0.15">
      <c r="A7469" s="10" t="s">
        <v>7517</v>
      </c>
      <c r="B7469" s="11" t="s">
        <v>46</v>
      </c>
      <c r="C7469" s="11" t="s">
        <v>47</v>
      </c>
      <c r="D7469" s="12">
        <v>46222</v>
      </c>
      <c r="E7469" s="11">
        <v>298</v>
      </c>
      <c r="F7469" s="11" t="s">
        <v>33</v>
      </c>
      <c r="G7469" s="13">
        <v>292176.67</v>
      </c>
      <c r="H7469" s="14">
        <f t="shared" si="812"/>
        <v>87068647.659999996</v>
      </c>
      <c r="I7469" s="14">
        <f>IF(F7469="GHS",H7469,H7469*Assumptions!$B$4)</f>
        <v>87068647.659999996</v>
      </c>
      <c r="J7469" s="15" t="str">
        <f>INDEX(Assumptions!$B$8:$B$12,MATCH(B7469,Assumptions!$A$8:$A$12,0))</f>
        <v>Specific Identification</v>
      </c>
      <c r="K7469" s="16">
        <f>G7469/(1-INDEX(Assumptions!$D$8:$D$12,MATCH(B7469,Assumptions!$A$8:$A$12,0)))</f>
        <v>374585.47435897432</v>
      </c>
      <c r="L7469" s="16">
        <f t="shared" si="813"/>
        <v>8765.3000999999986</v>
      </c>
      <c r="M7469" s="16">
        <f t="shared" si="814"/>
        <v>18729.273717948716</v>
      </c>
      <c r="N7469" s="14">
        <f>E7469*(K7469-L7469-M7469)*IF(F7469="GHS",1,Assumptions!$B$4)</f>
        <v>103433088.36122563</v>
      </c>
      <c r="O7469" s="15">
        <f t="shared" ca="1" si="815"/>
        <v>64</v>
      </c>
      <c r="P7469" s="15" t="str">
        <f t="shared" ca="1" si="816"/>
        <v>0-90d</v>
      </c>
      <c r="Q7469" s="17">
        <f ca="1">IF(P7469="0-90d",0,IF(P7469="91-180d",INDEX(Assumptions!$F$8:$F$12,MATCH(B7469,Assumptions!$A$8:$A$12,0)),IF(P7469="181-365d",INDEX(Assumptions!$G$8:$G$12,MATCH(B7469,Assumptions!$A$8:$A$12,0)),INDEX(Assumptions!$H$8:$H$12,MATCH(B7469,Assumptions!$A$8:$A$12,0)))))</f>
        <v>0</v>
      </c>
      <c r="R7469" s="14">
        <f t="shared" ca="1" si="817"/>
        <v>0</v>
      </c>
      <c r="S7469" s="14">
        <f t="shared" ca="1" si="818"/>
        <v>87068647.659999996</v>
      </c>
      <c r="T7469" s="11" t="s">
        <v>25</v>
      </c>
      <c r="U7469" s="18" t="s">
        <v>26</v>
      </c>
    </row>
    <row r="7470" spans="1:21" ht="15" customHeight="1" x14ac:dyDescent="0.15">
      <c r="A7470" s="10" t="s">
        <v>7518</v>
      </c>
      <c r="B7470" s="11" t="s">
        <v>31</v>
      </c>
      <c r="C7470" s="11" t="s">
        <v>32</v>
      </c>
      <c r="D7470" s="12">
        <v>45778</v>
      </c>
      <c r="E7470" s="11">
        <v>1948</v>
      </c>
      <c r="F7470" s="11" t="s">
        <v>33</v>
      </c>
      <c r="G7470" s="13">
        <v>2672.92</v>
      </c>
      <c r="H7470" s="14">
        <f t="shared" si="812"/>
        <v>5206848.16</v>
      </c>
      <c r="I7470" s="14">
        <f>IF(F7470="GHS",H7470,H7470*Assumptions!$B$4)</f>
        <v>5206848.16</v>
      </c>
      <c r="J7470" s="15" t="str">
        <f>INDEX(Assumptions!$B$8:$B$12,MATCH(B7470,Assumptions!$A$8:$A$12,0))</f>
        <v>Weighted Average</v>
      </c>
      <c r="K7470" s="16">
        <f>G7470/(1-INDEX(Assumptions!$D$8:$D$12,MATCH(B7470,Assumptions!$A$8:$A$12,0)))</f>
        <v>3712.3888888888891</v>
      </c>
      <c r="L7470" s="16">
        <f t="shared" si="813"/>
        <v>80.187600000000003</v>
      </c>
      <c r="M7470" s="16">
        <f t="shared" si="814"/>
        <v>185.61944444444447</v>
      </c>
      <c r="N7470" s="14">
        <f>E7470*(K7470-L7470-M7470)*IF(F7470="GHS",1,Assumptions!$B$4)</f>
        <v>6713941.4329777779</v>
      </c>
      <c r="O7470" s="15">
        <f t="shared" ca="1" si="815"/>
        <v>508</v>
      </c>
      <c r="P7470" s="15" t="str">
        <f t="shared" ca="1" si="816"/>
        <v>365d+</v>
      </c>
      <c r="Q7470" s="17">
        <f ca="1">IF(P7470="0-90d",0,IF(P7470="91-180d",INDEX(Assumptions!$F$8:$F$12,MATCH(B7470,Assumptions!$A$8:$A$12,0)),IF(P7470="181-365d",INDEX(Assumptions!$G$8:$G$12,MATCH(B7470,Assumptions!$A$8:$A$12,0)),INDEX(Assumptions!$H$8:$H$12,MATCH(B7470,Assumptions!$A$8:$A$12,0)))))</f>
        <v>0.6</v>
      </c>
      <c r="R7470" s="14">
        <f t="shared" ca="1" si="817"/>
        <v>3124108.8960000002</v>
      </c>
      <c r="S7470" s="14">
        <f t="shared" ca="1" si="818"/>
        <v>2082739.264</v>
      </c>
      <c r="T7470" s="11" t="s">
        <v>25</v>
      </c>
      <c r="U7470" s="18" t="s">
        <v>26</v>
      </c>
    </row>
    <row r="7471" spans="1:21" ht="15" customHeight="1" x14ac:dyDescent="0.15">
      <c r="A7471" s="10" t="s">
        <v>7519</v>
      </c>
      <c r="B7471" s="11" t="s">
        <v>46</v>
      </c>
      <c r="C7471" s="11" t="s">
        <v>119</v>
      </c>
      <c r="D7471" s="12">
        <v>45981</v>
      </c>
      <c r="E7471" s="11">
        <v>3714</v>
      </c>
      <c r="F7471" s="11" t="s">
        <v>33</v>
      </c>
      <c r="G7471" s="13">
        <v>895303.12</v>
      </c>
      <c r="H7471" s="14">
        <f t="shared" si="812"/>
        <v>3325155787.6799998</v>
      </c>
      <c r="I7471" s="14">
        <f>IF(F7471="GHS",H7471,H7471*Assumptions!$B$4)</f>
        <v>3325155787.6799998</v>
      </c>
      <c r="J7471" s="15" t="str">
        <f>INDEX(Assumptions!$B$8:$B$12,MATCH(B7471,Assumptions!$A$8:$A$12,0))</f>
        <v>Specific Identification</v>
      </c>
      <c r="K7471" s="16">
        <f>G7471/(1-INDEX(Assumptions!$D$8:$D$12,MATCH(B7471,Assumptions!$A$8:$A$12,0)))</f>
        <v>1147824.5128205128</v>
      </c>
      <c r="L7471" s="16">
        <f t="shared" si="813"/>
        <v>26859.0936</v>
      </c>
      <c r="M7471" s="16">
        <f t="shared" si="814"/>
        <v>57391.225641025638</v>
      </c>
      <c r="N7471" s="14">
        <f>E7471*(K7471-L7471-M7471)*IF(F7471="GHS",1,Assumptions!$B$4)</f>
        <v>3950114554.954215</v>
      </c>
      <c r="O7471" s="15">
        <f t="shared" ca="1" si="815"/>
        <v>305</v>
      </c>
      <c r="P7471" s="15" t="str">
        <f t="shared" ca="1" si="816"/>
        <v>181-365d</v>
      </c>
      <c r="Q7471" s="17">
        <f ca="1">IF(P7471="0-90d",0,IF(P7471="91-180d",INDEX(Assumptions!$F$8:$F$12,MATCH(B7471,Assumptions!$A$8:$A$12,0)),IF(P7471="181-365d",INDEX(Assumptions!$G$8:$G$12,MATCH(B7471,Assumptions!$A$8:$A$12,0)),INDEX(Assumptions!$H$8:$H$12,MATCH(B7471,Assumptions!$A$8:$A$12,0)))))</f>
        <v>0.05</v>
      </c>
      <c r="R7471" s="14">
        <f t="shared" ca="1" si="817"/>
        <v>166257789.384</v>
      </c>
      <c r="S7471" s="14">
        <f t="shared" ca="1" si="818"/>
        <v>3158897998.296</v>
      </c>
      <c r="T7471" s="11" t="s">
        <v>25</v>
      </c>
      <c r="U7471" s="18" t="s">
        <v>26</v>
      </c>
    </row>
    <row r="7472" spans="1:21" ht="15" customHeight="1" x14ac:dyDescent="0.15">
      <c r="A7472" s="10" t="s">
        <v>7520</v>
      </c>
      <c r="B7472" s="11" t="s">
        <v>41</v>
      </c>
      <c r="C7472" s="11" t="s">
        <v>115</v>
      </c>
      <c r="D7472" s="12">
        <v>45786</v>
      </c>
      <c r="E7472" s="11">
        <v>2768</v>
      </c>
      <c r="F7472" s="11" t="s">
        <v>33</v>
      </c>
      <c r="G7472" s="13">
        <v>517.75</v>
      </c>
      <c r="H7472" s="14">
        <f t="shared" si="812"/>
        <v>1433132</v>
      </c>
      <c r="I7472" s="14">
        <f>IF(F7472="GHS",H7472,H7472*Assumptions!$B$4)</f>
        <v>1433132</v>
      </c>
      <c r="J7472" s="15" t="str">
        <f>INDEX(Assumptions!$B$8:$B$12,MATCH(B7472,Assumptions!$A$8:$A$12,0))</f>
        <v>Weighted Average</v>
      </c>
      <c r="K7472" s="16">
        <f>G7472/(1-INDEX(Assumptions!$D$8:$D$12,MATCH(B7472,Assumptions!$A$8:$A$12,0)))</f>
        <v>796.53846153846155</v>
      </c>
      <c r="L7472" s="16">
        <f t="shared" si="813"/>
        <v>15.532499999999999</v>
      </c>
      <c r="M7472" s="16">
        <f t="shared" si="814"/>
        <v>39.82692307692308</v>
      </c>
      <c r="N7472" s="14">
        <f>E7472*(K7472-L7472-M7472)*IF(F7472="GHS",1,Assumptions!$B$4)</f>
        <v>2051583.5784615383</v>
      </c>
      <c r="O7472" s="15">
        <f t="shared" ca="1" si="815"/>
        <v>500</v>
      </c>
      <c r="P7472" s="15" t="str">
        <f t="shared" ca="1" si="816"/>
        <v>365d+</v>
      </c>
      <c r="Q7472" s="17">
        <f ca="1">IF(P7472="0-90d",0,IF(P7472="91-180d",INDEX(Assumptions!$F$8:$F$12,MATCH(B7472,Assumptions!$A$8:$A$12,0)),IF(P7472="181-365d",INDEX(Assumptions!$G$8:$G$12,MATCH(B7472,Assumptions!$A$8:$A$12,0)),INDEX(Assumptions!$H$8:$H$12,MATCH(B7472,Assumptions!$A$8:$A$12,0)))))</f>
        <v>0.8</v>
      </c>
      <c r="R7472" s="14">
        <f t="shared" ca="1" si="817"/>
        <v>1146505.6000000001</v>
      </c>
      <c r="S7472" s="14">
        <f t="shared" si="818"/>
        <v>0</v>
      </c>
      <c r="T7472" s="11" t="s">
        <v>39</v>
      </c>
      <c r="U7472" s="18" t="s">
        <v>26</v>
      </c>
    </row>
    <row r="7473" spans="1:21" ht="15" customHeight="1" x14ac:dyDescent="0.15">
      <c r="A7473" s="10" t="s">
        <v>7521</v>
      </c>
      <c r="B7473" s="11" t="s">
        <v>41</v>
      </c>
      <c r="C7473" s="11" t="s">
        <v>49</v>
      </c>
      <c r="D7473" s="12">
        <v>46094</v>
      </c>
      <c r="E7473" s="11">
        <v>634</v>
      </c>
      <c r="F7473" s="11" t="s">
        <v>33</v>
      </c>
      <c r="G7473" s="13">
        <v>391.48</v>
      </c>
      <c r="H7473" s="14">
        <f t="shared" si="812"/>
        <v>248198.32</v>
      </c>
      <c r="I7473" s="14">
        <f>IF(F7473="GHS",H7473,H7473*Assumptions!$B$4)</f>
        <v>248198.32</v>
      </c>
      <c r="J7473" s="15" t="str">
        <f>INDEX(Assumptions!$B$8:$B$12,MATCH(B7473,Assumptions!$A$8:$A$12,0))</f>
        <v>Weighted Average</v>
      </c>
      <c r="K7473" s="16">
        <f>G7473/(1-INDEX(Assumptions!$D$8:$D$12,MATCH(B7473,Assumptions!$A$8:$A$12,0)))</f>
        <v>602.27692307692314</v>
      </c>
      <c r="L7473" s="16">
        <f t="shared" si="813"/>
        <v>11.744400000000001</v>
      </c>
      <c r="M7473" s="16">
        <f t="shared" si="814"/>
        <v>30.113846153846158</v>
      </c>
      <c r="N7473" s="14">
        <f>E7473*(K7473-L7473-M7473)*IF(F7473="GHS",1,Assumptions!$B$4)</f>
        <v>355305.44116923079</v>
      </c>
      <c r="O7473" s="15">
        <f t="shared" ca="1" si="815"/>
        <v>192</v>
      </c>
      <c r="P7473" s="15" t="str">
        <f t="shared" ca="1" si="816"/>
        <v>181-365d</v>
      </c>
      <c r="Q7473" s="17">
        <f ca="1">IF(P7473="0-90d",0,IF(P7473="91-180d",INDEX(Assumptions!$F$8:$F$12,MATCH(B7473,Assumptions!$A$8:$A$12,0)),IF(P7473="181-365d",INDEX(Assumptions!$G$8:$G$12,MATCH(B7473,Assumptions!$A$8:$A$12,0)),INDEX(Assumptions!$H$8:$H$12,MATCH(B7473,Assumptions!$A$8:$A$12,0)))))</f>
        <v>0.35</v>
      </c>
      <c r="R7473" s="14">
        <f t="shared" ca="1" si="817"/>
        <v>86869.411999999997</v>
      </c>
      <c r="S7473" s="14">
        <f t="shared" ca="1" si="818"/>
        <v>161328.908</v>
      </c>
      <c r="T7473" s="11" t="s">
        <v>25</v>
      </c>
      <c r="U7473" s="18" t="s">
        <v>26</v>
      </c>
    </row>
    <row r="7474" spans="1:21" ht="15" customHeight="1" x14ac:dyDescent="0.15">
      <c r="A7474" s="10" t="s">
        <v>7522</v>
      </c>
      <c r="B7474" s="11" t="s">
        <v>22</v>
      </c>
      <c r="C7474" s="11" t="s">
        <v>23</v>
      </c>
      <c r="D7474" s="12">
        <v>46021</v>
      </c>
      <c r="E7474" s="11">
        <v>4797</v>
      </c>
      <c r="F7474" s="11" t="s">
        <v>24</v>
      </c>
      <c r="G7474" s="13">
        <v>10736.62</v>
      </c>
      <c r="H7474" s="14">
        <f t="shared" si="812"/>
        <v>51503566.140000001</v>
      </c>
      <c r="I7474" s="14">
        <f>IF(F7474="GHS",H7474,H7474*Assumptions!$B$4)</f>
        <v>556238514.31200004</v>
      </c>
      <c r="J7474" s="15" t="str">
        <f>INDEX(Assumptions!$B$8:$B$12,MATCH(B7474,Assumptions!$A$8:$A$12,0))</f>
        <v>FIFO</v>
      </c>
      <c r="K7474" s="16">
        <f>G7474/(1-INDEX(Assumptions!$D$8:$D$12,MATCH(B7474,Assumptions!$A$8:$A$12,0)))</f>
        <v>13093.439024390244</v>
      </c>
      <c r="L7474" s="16">
        <f t="shared" si="813"/>
        <v>322.09860000000003</v>
      </c>
      <c r="M7474" s="16">
        <f t="shared" si="814"/>
        <v>654.67195121951227</v>
      </c>
      <c r="N7474" s="14">
        <f>E7474*(K7474-L7474-M7474)*IF(F7474="GHS",1,Assumptions!$B$4)</f>
        <v>627735513.59064007</v>
      </c>
      <c r="O7474" s="15">
        <f t="shared" ca="1" si="815"/>
        <v>265</v>
      </c>
      <c r="P7474" s="15" t="str">
        <f t="shared" ca="1" si="816"/>
        <v>181-365d</v>
      </c>
      <c r="Q7474" s="17">
        <f ca="1">IF(P7474="0-90d",0,IF(P7474="91-180d",INDEX(Assumptions!$F$8:$F$12,MATCH(B7474,Assumptions!$A$8:$A$12,0)),IF(P7474="181-365d",INDEX(Assumptions!$G$8:$G$12,MATCH(B7474,Assumptions!$A$8:$A$12,0)),INDEX(Assumptions!$H$8:$H$12,MATCH(B7474,Assumptions!$A$8:$A$12,0)))))</f>
        <v>0.15</v>
      </c>
      <c r="R7474" s="14">
        <f t="shared" ca="1" si="817"/>
        <v>83435777.146799996</v>
      </c>
      <c r="S7474" s="14">
        <f t="shared" ca="1" si="818"/>
        <v>472802737.16520005</v>
      </c>
      <c r="T7474" s="11" t="s">
        <v>25</v>
      </c>
      <c r="U7474" s="18" t="s">
        <v>26</v>
      </c>
    </row>
    <row r="7475" spans="1:21" ht="15" customHeight="1" x14ac:dyDescent="0.15">
      <c r="A7475" s="10" t="s">
        <v>7523</v>
      </c>
      <c r="B7475" s="11" t="s">
        <v>28</v>
      </c>
      <c r="C7475" s="11" t="s">
        <v>55</v>
      </c>
      <c r="D7475" s="12">
        <v>45798</v>
      </c>
      <c r="E7475" s="11">
        <v>1527</v>
      </c>
      <c r="F7475" s="11" t="s">
        <v>24</v>
      </c>
      <c r="G7475" s="13">
        <v>3663.27</v>
      </c>
      <c r="H7475" s="14">
        <f t="shared" si="812"/>
        <v>5593813.29</v>
      </c>
      <c r="I7475" s="14">
        <f>IF(F7475="GHS",H7475,H7475*Assumptions!$B$4)</f>
        <v>60413183.532000005</v>
      </c>
      <c r="J7475" s="15" t="str">
        <f>INDEX(Assumptions!$B$8:$B$12,MATCH(B7475,Assumptions!$A$8:$A$12,0))</f>
        <v>Fair Value Less Costs to Sell</v>
      </c>
      <c r="K7475" s="16">
        <f>G7475/(1-INDEX(Assumptions!$D$8:$D$12,MATCH(B7475,Assumptions!$A$8:$A$12,0)))</f>
        <v>4162.806818181818</v>
      </c>
      <c r="L7475" s="16">
        <f t="shared" si="813"/>
        <v>109.8981</v>
      </c>
      <c r="M7475" s="16">
        <f t="shared" si="814"/>
        <v>208.14034090909092</v>
      </c>
      <c r="N7475" s="14">
        <f>E7475*(K7475-L7475-M7475)*IF(F7475="GHS",1,Assumptions!$B$4)</f>
        <v>63406382.170630917</v>
      </c>
      <c r="O7475" s="15">
        <f t="shared" ca="1" si="815"/>
        <v>488</v>
      </c>
      <c r="P7475" s="15" t="str">
        <f t="shared" ca="1" si="816"/>
        <v>365d+</v>
      </c>
      <c r="Q7475" s="17">
        <f ca="1">IF(P7475="0-90d",0,IF(P7475="91-180d",INDEX(Assumptions!$F$8:$F$12,MATCH(B7475,Assumptions!$A$8:$A$12,0)),IF(P7475="181-365d",INDEX(Assumptions!$G$8:$G$12,MATCH(B7475,Assumptions!$A$8:$A$12,0)),INDEX(Assumptions!$H$8:$H$12,MATCH(B7475,Assumptions!$A$8:$A$12,0)))))</f>
        <v>0.4</v>
      </c>
      <c r="R7475" s="14">
        <f t="shared" ca="1" si="817"/>
        <v>24165273.412800003</v>
      </c>
      <c r="S7475" s="14">
        <f t="shared" ca="1" si="818"/>
        <v>36247910.119200006</v>
      </c>
      <c r="T7475" s="11" t="s">
        <v>25</v>
      </c>
      <c r="U7475" s="18" t="s">
        <v>36</v>
      </c>
    </row>
    <row r="7476" spans="1:21" ht="15" customHeight="1" x14ac:dyDescent="0.15">
      <c r="A7476" s="10" t="s">
        <v>7524</v>
      </c>
      <c r="B7476" s="11" t="s">
        <v>41</v>
      </c>
      <c r="C7476" s="11" t="s">
        <v>115</v>
      </c>
      <c r="D7476" s="12">
        <v>45826</v>
      </c>
      <c r="E7476" s="11">
        <v>1387</v>
      </c>
      <c r="F7476" s="11" t="s">
        <v>33</v>
      </c>
      <c r="G7476" s="13">
        <v>585.79999999999995</v>
      </c>
      <c r="H7476" s="14">
        <f t="shared" si="812"/>
        <v>812504.6</v>
      </c>
      <c r="I7476" s="14">
        <f>IF(F7476="GHS",H7476,H7476*Assumptions!$B$4)</f>
        <v>812504.6</v>
      </c>
      <c r="J7476" s="15" t="str">
        <f>INDEX(Assumptions!$B$8:$B$12,MATCH(B7476,Assumptions!$A$8:$A$12,0))</f>
        <v>Weighted Average</v>
      </c>
      <c r="K7476" s="16">
        <f>G7476/(1-INDEX(Assumptions!$D$8:$D$12,MATCH(B7476,Assumptions!$A$8:$A$12,0)))</f>
        <v>901.23076923076917</v>
      </c>
      <c r="L7476" s="16">
        <f t="shared" si="813"/>
        <v>17.573999999999998</v>
      </c>
      <c r="M7476" s="16">
        <f t="shared" si="814"/>
        <v>45.061538461538461</v>
      </c>
      <c r="N7476" s="14">
        <f>E7476*(K7476-L7476-M7476)*IF(F7476="GHS",1,Assumptions!$B$4)</f>
        <v>1163131.585076923</v>
      </c>
      <c r="O7476" s="15">
        <f t="shared" ca="1" si="815"/>
        <v>460</v>
      </c>
      <c r="P7476" s="15" t="str">
        <f t="shared" ca="1" si="816"/>
        <v>365d+</v>
      </c>
      <c r="Q7476" s="17">
        <f ca="1">IF(P7476="0-90d",0,IF(P7476="91-180d",INDEX(Assumptions!$F$8:$F$12,MATCH(B7476,Assumptions!$A$8:$A$12,0)),IF(P7476="181-365d",INDEX(Assumptions!$G$8:$G$12,MATCH(B7476,Assumptions!$A$8:$A$12,0)),INDEX(Assumptions!$H$8:$H$12,MATCH(B7476,Assumptions!$A$8:$A$12,0)))))</f>
        <v>0.8</v>
      </c>
      <c r="R7476" s="14">
        <f t="shared" ca="1" si="817"/>
        <v>650003.68000000005</v>
      </c>
      <c r="S7476" s="14">
        <f t="shared" ca="1" si="818"/>
        <v>162500.91999999993</v>
      </c>
      <c r="T7476" s="11" t="s">
        <v>25</v>
      </c>
      <c r="U7476" s="18" t="s">
        <v>26</v>
      </c>
    </row>
    <row r="7477" spans="1:21" ht="15" customHeight="1" x14ac:dyDescent="0.15">
      <c r="A7477" s="10" t="s">
        <v>7525</v>
      </c>
      <c r="B7477" s="11" t="s">
        <v>41</v>
      </c>
      <c r="C7477" s="11" t="s">
        <v>115</v>
      </c>
      <c r="D7477" s="12">
        <v>45963</v>
      </c>
      <c r="E7477" s="11">
        <v>465</v>
      </c>
      <c r="F7477" s="11" t="s">
        <v>33</v>
      </c>
      <c r="G7477" s="13">
        <v>274.75</v>
      </c>
      <c r="H7477" s="14">
        <f t="shared" si="812"/>
        <v>127758.75</v>
      </c>
      <c r="I7477" s="14">
        <f>IF(F7477="GHS",H7477,H7477*Assumptions!$B$4)</f>
        <v>127758.75</v>
      </c>
      <c r="J7477" s="15" t="str">
        <f>INDEX(Assumptions!$B$8:$B$12,MATCH(B7477,Assumptions!$A$8:$A$12,0))</f>
        <v>Weighted Average</v>
      </c>
      <c r="K7477" s="16">
        <f>G7477/(1-INDEX(Assumptions!$D$8:$D$12,MATCH(B7477,Assumptions!$A$8:$A$12,0)))</f>
        <v>422.69230769230768</v>
      </c>
      <c r="L7477" s="16">
        <f t="shared" si="813"/>
        <v>8.2424999999999997</v>
      </c>
      <c r="M7477" s="16">
        <f t="shared" si="814"/>
        <v>21.134615384615387</v>
      </c>
      <c r="N7477" s="14">
        <f>E7477*(K7477-L7477-M7477)*IF(F7477="GHS",1,Assumptions!$B$4)</f>
        <v>182891.56442307692</v>
      </c>
      <c r="O7477" s="15">
        <f t="shared" ca="1" si="815"/>
        <v>323</v>
      </c>
      <c r="P7477" s="15" t="str">
        <f t="shared" ca="1" si="816"/>
        <v>181-365d</v>
      </c>
      <c r="Q7477" s="17">
        <f ca="1">IF(P7477="0-90d",0,IF(P7477="91-180d",INDEX(Assumptions!$F$8:$F$12,MATCH(B7477,Assumptions!$A$8:$A$12,0)),IF(P7477="181-365d",INDEX(Assumptions!$G$8:$G$12,MATCH(B7477,Assumptions!$A$8:$A$12,0)),INDEX(Assumptions!$H$8:$H$12,MATCH(B7477,Assumptions!$A$8:$A$12,0)))))</f>
        <v>0.35</v>
      </c>
      <c r="R7477" s="14">
        <f t="shared" ca="1" si="817"/>
        <v>44715.5625</v>
      </c>
      <c r="S7477" s="14">
        <f t="shared" ca="1" si="818"/>
        <v>83043.1875</v>
      </c>
      <c r="T7477" s="11" t="s">
        <v>25</v>
      </c>
      <c r="U7477" s="18" t="s">
        <v>26</v>
      </c>
    </row>
    <row r="7478" spans="1:21" ht="15" customHeight="1" x14ac:dyDescent="0.15">
      <c r="A7478" s="10" t="s">
        <v>7526</v>
      </c>
      <c r="B7478" s="11" t="s">
        <v>41</v>
      </c>
      <c r="C7478" s="11" t="s">
        <v>44</v>
      </c>
      <c r="D7478" s="12">
        <v>45753</v>
      </c>
      <c r="E7478" s="11">
        <v>3048</v>
      </c>
      <c r="F7478" s="11" t="s">
        <v>33</v>
      </c>
      <c r="G7478" s="13">
        <v>395.82</v>
      </c>
      <c r="H7478" s="14">
        <f t="shared" si="812"/>
        <v>1206459.3599999999</v>
      </c>
      <c r="I7478" s="14">
        <f>IF(F7478="GHS",H7478,H7478*Assumptions!$B$4)</f>
        <v>1206459.3599999999</v>
      </c>
      <c r="J7478" s="15" t="str">
        <f>INDEX(Assumptions!$B$8:$B$12,MATCH(B7478,Assumptions!$A$8:$A$12,0))</f>
        <v>Weighted Average</v>
      </c>
      <c r="K7478" s="16">
        <f>G7478/(1-INDEX(Assumptions!$D$8:$D$12,MATCH(B7478,Assumptions!$A$8:$A$12,0)))</f>
        <v>608.95384615384614</v>
      </c>
      <c r="L7478" s="16">
        <f t="shared" si="813"/>
        <v>11.874599999999999</v>
      </c>
      <c r="M7478" s="16">
        <f t="shared" si="814"/>
        <v>30.447692307692307</v>
      </c>
      <c r="N7478" s="14">
        <f>E7478*(K7478-L7478-M7478)*IF(F7478="GHS",1,Assumptions!$B$4)</f>
        <v>1727092.9761230769</v>
      </c>
      <c r="O7478" s="15">
        <f t="shared" ca="1" si="815"/>
        <v>533</v>
      </c>
      <c r="P7478" s="15" t="str">
        <f t="shared" ca="1" si="816"/>
        <v>365d+</v>
      </c>
      <c r="Q7478" s="17">
        <f ca="1">IF(P7478="0-90d",0,IF(P7478="91-180d",INDEX(Assumptions!$F$8:$F$12,MATCH(B7478,Assumptions!$A$8:$A$12,0)),IF(P7478="181-365d",INDEX(Assumptions!$G$8:$G$12,MATCH(B7478,Assumptions!$A$8:$A$12,0)),INDEX(Assumptions!$H$8:$H$12,MATCH(B7478,Assumptions!$A$8:$A$12,0)))))</f>
        <v>0.8</v>
      </c>
      <c r="R7478" s="14">
        <f t="shared" ca="1" si="817"/>
        <v>965167.4879999999</v>
      </c>
      <c r="S7478" s="14">
        <f t="shared" ca="1" si="818"/>
        <v>241291.87199999997</v>
      </c>
      <c r="T7478" s="11" t="s">
        <v>25</v>
      </c>
      <c r="U7478" s="18" t="s">
        <v>26</v>
      </c>
    </row>
    <row r="7479" spans="1:21" ht="15" customHeight="1" x14ac:dyDescent="0.15">
      <c r="A7479" s="10" t="s">
        <v>7527</v>
      </c>
      <c r="B7479" s="11" t="s">
        <v>41</v>
      </c>
      <c r="C7479" s="11" t="s">
        <v>49</v>
      </c>
      <c r="D7479" s="12">
        <v>45956</v>
      </c>
      <c r="E7479" s="11">
        <v>1253</v>
      </c>
      <c r="F7479" s="11" t="s">
        <v>33</v>
      </c>
      <c r="G7479" s="13">
        <v>916.24</v>
      </c>
      <c r="H7479" s="14">
        <f t="shared" si="812"/>
        <v>1148048.72</v>
      </c>
      <c r="I7479" s="14">
        <f>IF(F7479="GHS",H7479,H7479*Assumptions!$B$4)</f>
        <v>1148048.72</v>
      </c>
      <c r="J7479" s="15" t="str">
        <f>INDEX(Assumptions!$B$8:$B$12,MATCH(B7479,Assumptions!$A$8:$A$12,0))</f>
        <v>Weighted Average</v>
      </c>
      <c r="K7479" s="16">
        <f>G7479/(1-INDEX(Assumptions!$D$8:$D$12,MATCH(B7479,Assumptions!$A$8:$A$12,0)))</f>
        <v>1409.6</v>
      </c>
      <c r="L7479" s="16">
        <f t="shared" si="813"/>
        <v>27.487199999999998</v>
      </c>
      <c r="M7479" s="16">
        <f t="shared" si="814"/>
        <v>70.48</v>
      </c>
      <c r="N7479" s="14">
        <f>E7479*(K7479-L7479-M7479)*IF(F7479="GHS",1,Assumptions!$B$4)</f>
        <v>1643475.8983999998</v>
      </c>
      <c r="O7479" s="15">
        <f t="shared" ca="1" si="815"/>
        <v>330</v>
      </c>
      <c r="P7479" s="15" t="str">
        <f t="shared" ca="1" si="816"/>
        <v>181-365d</v>
      </c>
      <c r="Q7479" s="17">
        <f ca="1">IF(P7479="0-90d",0,IF(P7479="91-180d",INDEX(Assumptions!$F$8:$F$12,MATCH(B7479,Assumptions!$A$8:$A$12,0)),IF(P7479="181-365d",INDEX(Assumptions!$G$8:$G$12,MATCH(B7479,Assumptions!$A$8:$A$12,0)),INDEX(Assumptions!$H$8:$H$12,MATCH(B7479,Assumptions!$A$8:$A$12,0)))))</f>
        <v>0.35</v>
      </c>
      <c r="R7479" s="14">
        <f t="shared" ca="1" si="817"/>
        <v>401817.05199999997</v>
      </c>
      <c r="S7479" s="14">
        <f t="shared" ca="1" si="818"/>
        <v>746231.66800000006</v>
      </c>
      <c r="T7479" s="11" t="s">
        <v>25</v>
      </c>
      <c r="U7479" s="18" t="s">
        <v>26</v>
      </c>
    </row>
    <row r="7480" spans="1:21" ht="15" customHeight="1" x14ac:dyDescent="0.15">
      <c r="A7480" s="10" t="s">
        <v>7528</v>
      </c>
      <c r="B7480" s="11" t="s">
        <v>28</v>
      </c>
      <c r="C7480" s="11" t="s">
        <v>55</v>
      </c>
      <c r="D7480" s="12">
        <v>46126</v>
      </c>
      <c r="E7480" s="11">
        <v>302</v>
      </c>
      <c r="F7480" s="11" t="s">
        <v>24</v>
      </c>
      <c r="G7480" s="13">
        <v>6427.36</v>
      </c>
      <c r="H7480" s="14">
        <f t="shared" si="812"/>
        <v>1941062.72</v>
      </c>
      <c r="I7480" s="14">
        <f>IF(F7480="GHS",H7480,H7480*Assumptions!$B$4)</f>
        <v>20963477.376000002</v>
      </c>
      <c r="J7480" s="15" t="str">
        <f>INDEX(Assumptions!$B$8:$B$12,MATCH(B7480,Assumptions!$A$8:$A$12,0))</f>
        <v>Fair Value Less Costs to Sell</v>
      </c>
      <c r="K7480" s="16">
        <f>G7480/(1-INDEX(Assumptions!$D$8:$D$12,MATCH(B7480,Assumptions!$A$8:$A$12,0)))</f>
        <v>7303.8181818181811</v>
      </c>
      <c r="L7480" s="16">
        <f t="shared" si="813"/>
        <v>192.82079999999999</v>
      </c>
      <c r="M7480" s="16">
        <f t="shared" si="814"/>
        <v>365.19090909090909</v>
      </c>
      <c r="N7480" s="14">
        <f>E7480*(K7480-L7480-M7480)*IF(F7480="GHS",1,Assumptions!$B$4)</f>
        <v>22002122.391447268</v>
      </c>
      <c r="O7480" s="15">
        <f t="shared" ca="1" si="815"/>
        <v>160</v>
      </c>
      <c r="P7480" s="15" t="str">
        <f t="shared" ca="1" si="816"/>
        <v>91-180d</v>
      </c>
      <c r="Q7480" s="17">
        <f ca="1">IF(P7480="0-90d",0,IF(P7480="91-180d",INDEX(Assumptions!$F$8:$F$12,MATCH(B7480,Assumptions!$A$8:$A$12,0)),IF(P7480="181-365d",INDEX(Assumptions!$G$8:$G$12,MATCH(B7480,Assumptions!$A$8:$A$12,0)),INDEX(Assumptions!$H$8:$H$12,MATCH(B7480,Assumptions!$A$8:$A$12,0)))))</f>
        <v>0.02</v>
      </c>
      <c r="R7480" s="14">
        <f t="shared" ca="1" si="817"/>
        <v>419269.54752000002</v>
      </c>
      <c r="S7480" s="14">
        <f t="shared" ca="1" si="818"/>
        <v>20544207.828480002</v>
      </c>
      <c r="T7480" s="11" t="s">
        <v>25</v>
      </c>
      <c r="U7480" s="18" t="s">
        <v>26</v>
      </c>
    </row>
    <row r="7481" spans="1:21" ht="15" customHeight="1" x14ac:dyDescent="0.15">
      <c r="A7481" s="10" t="s">
        <v>7529</v>
      </c>
      <c r="B7481" s="11" t="s">
        <v>28</v>
      </c>
      <c r="C7481" s="11" t="s">
        <v>29</v>
      </c>
      <c r="D7481" s="12">
        <v>46209</v>
      </c>
      <c r="E7481" s="11">
        <v>2919</v>
      </c>
      <c r="F7481" s="11" t="s">
        <v>24</v>
      </c>
      <c r="G7481" s="13">
        <v>3921.05</v>
      </c>
      <c r="H7481" s="14">
        <f t="shared" si="812"/>
        <v>11445544.950000001</v>
      </c>
      <c r="I7481" s="14">
        <f>IF(F7481="GHS",H7481,H7481*Assumptions!$B$4)</f>
        <v>123611885.46000002</v>
      </c>
      <c r="J7481" s="15" t="str">
        <f>INDEX(Assumptions!$B$8:$B$12,MATCH(B7481,Assumptions!$A$8:$A$12,0))</f>
        <v>Fair Value Less Costs to Sell</v>
      </c>
      <c r="K7481" s="16">
        <f>G7481/(1-INDEX(Assumptions!$D$8:$D$12,MATCH(B7481,Assumptions!$A$8:$A$12,0)))</f>
        <v>4455.7386363636369</v>
      </c>
      <c r="L7481" s="16">
        <f t="shared" si="813"/>
        <v>117.6315</v>
      </c>
      <c r="M7481" s="16">
        <f t="shared" si="814"/>
        <v>222.78693181818187</v>
      </c>
      <c r="N7481" s="14">
        <f>E7481*(K7481-L7481-M7481)*IF(F7481="GHS",1,Assumptions!$B$4)</f>
        <v>129736292.51233637</v>
      </c>
      <c r="O7481" s="15">
        <f t="shared" ca="1" si="815"/>
        <v>77</v>
      </c>
      <c r="P7481" s="15" t="str">
        <f t="shared" ca="1" si="816"/>
        <v>0-90d</v>
      </c>
      <c r="Q7481" s="17">
        <f ca="1">IF(P7481="0-90d",0,IF(P7481="91-180d",INDEX(Assumptions!$F$8:$F$12,MATCH(B7481,Assumptions!$A$8:$A$12,0)),IF(P7481="181-365d",INDEX(Assumptions!$G$8:$G$12,MATCH(B7481,Assumptions!$A$8:$A$12,0)),INDEX(Assumptions!$H$8:$H$12,MATCH(B7481,Assumptions!$A$8:$A$12,0)))))</f>
        <v>0</v>
      </c>
      <c r="R7481" s="14">
        <f t="shared" ca="1" si="817"/>
        <v>0</v>
      </c>
      <c r="S7481" s="14">
        <f t="shared" ca="1" si="818"/>
        <v>123611885.46000002</v>
      </c>
      <c r="T7481" s="11" t="s">
        <v>25</v>
      </c>
      <c r="U7481" s="18" t="s">
        <v>26</v>
      </c>
    </row>
    <row r="7482" spans="1:21" ht="15" customHeight="1" x14ac:dyDescent="0.15">
      <c r="A7482" s="10" t="s">
        <v>7530</v>
      </c>
      <c r="B7482" s="11" t="s">
        <v>31</v>
      </c>
      <c r="C7482" s="11" t="s">
        <v>63</v>
      </c>
      <c r="D7482" s="12">
        <v>46003</v>
      </c>
      <c r="E7482" s="11">
        <v>3272</v>
      </c>
      <c r="F7482" s="11" t="s">
        <v>33</v>
      </c>
      <c r="G7482" s="13">
        <v>3032.13</v>
      </c>
      <c r="H7482" s="14">
        <f t="shared" si="812"/>
        <v>9921129.3600000013</v>
      </c>
      <c r="I7482" s="14">
        <f>IF(F7482="GHS",H7482,H7482*Assumptions!$B$4)</f>
        <v>9921129.3600000013</v>
      </c>
      <c r="J7482" s="15" t="str">
        <f>INDEX(Assumptions!$B$8:$B$12,MATCH(B7482,Assumptions!$A$8:$A$12,0))</f>
        <v>Weighted Average</v>
      </c>
      <c r="K7482" s="16">
        <f>G7482/(1-INDEX(Assumptions!$D$8:$D$12,MATCH(B7482,Assumptions!$A$8:$A$12,0)))</f>
        <v>4211.291666666667</v>
      </c>
      <c r="L7482" s="16">
        <f t="shared" si="813"/>
        <v>90.963899999999995</v>
      </c>
      <c r="M7482" s="16">
        <f t="shared" si="814"/>
        <v>210.56458333333336</v>
      </c>
      <c r="N7482" s="14">
        <f>E7482*(K7482-L7482-M7482)*IF(F7482="GHS",1,Assumptions!$B$4)</f>
        <v>12792745.135866668</v>
      </c>
      <c r="O7482" s="15">
        <f t="shared" ca="1" si="815"/>
        <v>283</v>
      </c>
      <c r="P7482" s="15" t="str">
        <f t="shared" ca="1" si="816"/>
        <v>181-365d</v>
      </c>
      <c r="Q7482" s="17">
        <f ca="1">IF(P7482="0-90d",0,IF(P7482="91-180d",INDEX(Assumptions!$F$8:$F$12,MATCH(B7482,Assumptions!$A$8:$A$12,0)),IF(P7482="181-365d",INDEX(Assumptions!$G$8:$G$12,MATCH(B7482,Assumptions!$A$8:$A$12,0)),INDEX(Assumptions!$H$8:$H$12,MATCH(B7482,Assumptions!$A$8:$A$12,0)))))</f>
        <v>0.2</v>
      </c>
      <c r="R7482" s="14">
        <f t="shared" ca="1" si="817"/>
        <v>1984225.8720000004</v>
      </c>
      <c r="S7482" s="14">
        <f t="shared" ca="1" si="818"/>
        <v>7936903.4880000008</v>
      </c>
      <c r="T7482" s="11" t="s">
        <v>25</v>
      </c>
      <c r="U7482" s="18" t="s">
        <v>26</v>
      </c>
    </row>
    <row r="7483" spans="1:21" ht="15" customHeight="1" x14ac:dyDescent="0.15">
      <c r="A7483" s="10" t="s">
        <v>7531</v>
      </c>
      <c r="B7483" s="11" t="s">
        <v>46</v>
      </c>
      <c r="C7483" s="11" t="s">
        <v>52</v>
      </c>
      <c r="D7483" s="12">
        <v>45801</v>
      </c>
      <c r="E7483" s="11">
        <v>387</v>
      </c>
      <c r="F7483" s="11" t="s">
        <v>33</v>
      </c>
      <c r="G7483" s="13">
        <v>862987.89</v>
      </c>
      <c r="H7483" s="14">
        <f t="shared" si="812"/>
        <v>333976313.43000001</v>
      </c>
      <c r="I7483" s="14">
        <f>IF(F7483="GHS",H7483,H7483*Assumptions!$B$4)</f>
        <v>333976313.43000001</v>
      </c>
      <c r="J7483" s="15" t="str">
        <f>INDEX(Assumptions!$B$8:$B$12,MATCH(B7483,Assumptions!$A$8:$A$12,0))</f>
        <v>Specific Identification</v>
      </c>
      <c r="K7483" s="16">
        <f>G7483/(1-INDEX(Assumptions!$D$8:$D$12,MATCH(B7483,Assumptions!$A$8:$A$12,0)))</f>
        <v>1106394.7307692308</v>
      </c>
      <c r="L7483" s="16">
        <f t="shared" si="813"/>
        <v>25889.636699999999</v>
      </c>
      <c r="M7483" s="16">
        <f t="shared" si="814"/>
        <v>55319.73653846154</v>
      </c>
      <c r="N7483" s="14">
        <f>E7483*(K7483-L7483-M7483)*IF(F7483="GHS",1,Assumptions!$B$4)</f>
        <v>396746733.36440772</v>
      </c>
      <c r="O7483" s="15">
        <f t="shared" ca="1" si="815"/>
        <v>485</v>
      </c>
      <c r="P7483" s="15" t="str">
        <f t="shared" ca="1" si="816"/>
        <v>365d+</v>
      </c>
      <c r="Q7483" s="17">
        <f ca="1">IF(P7483="0-90d",0,IF(P7483="91-180d",INDEX(Assumptions!$F$8:$F$12,MATCH(B7483,Assumptions!$A$8:$A$12,0)),IF(P7483="181-365d",INDEX(Assumptions!$G$8:$G$12,MATCH(B7483,Assumptions!$A$8:$A$12,0)),INDEX(Assumptions!$H$8:$H$12,MATCH(B7483,Assumptions!$A$8:$A$12,0)))))</f>
        <v>0.15</v>
      </c>
      <c r="R7483" s="14">
        <f t="shared" ca="1" si="817"/>
        <v>50096447.0145</v>
      </c>
      <c r="S7483" s="14">
        <f t="shared" si="818"/>
        <v>0</v>
      </c>
      <c r="T7483" s="11" t="s">
        <v>39</v>
      </c>
      <c r="U7483" s="18" t="s">
        <v>26</v>
      </c>
    </row>
    <row r="7484" spans="1:21" ht="15" customHeight="1" x14ac:dyDescent="0.15">
      <c r="A7484" s="10" t="s">
        <v>7532</v>
      </c>
      <c r="B7484" s="11" t="s">
        <v>31</v>
      </c>
      <c r="C7484" s="11" t="s">
        <v>76</v>
      </c>
      <c r="D7484" s="12">
        <v>46107</v>
      </c>
      <c r="E7484" s="11">
        <v>3584</v>
      </c>
      <c r="F7484" s="11" t="s">
        <v>33</v>
      </c>
      <c r="G7484" s="13">
        <v>2659.9</v>
      </c>
      <c r="H7484" s="14">
        <f t="shared" si="812"/>
        <v>9533081.5999999996</v>
      </c>
      <c r="I7484" s="14">
        <f>IF(F7484="GHS",H7484,H7484*Assumptions!$B$4)</f>
        <v>9533081.5999999996</v>
      </c>
      <c r="J7484" s="15" t="str">
        <f>INDEX(Assumptions!$B$8:$B$12,MATCH(B7484,Assumptions!$A$8:$A$12,0))</f>
        <v>Weighted Average</v>
      </c>
      <c r="K7484" s="16">
        <f>G7484/(1-INDEX(Assumptions!$D$8:$D$12,MATCH(B7484,Assumptions!$A$8:$A$12,0)))</f>
        <v>3694.3055555555557</v>
      </c>
      <c r="L7484" s="16">
        <f t="shared" si="813"/>
        <v>79.796999999999997</v>
      </c>
      <c r="M7484" s="16">
        <f t="shared" si="814"/>
        <v>184.7152777777778</v>
      </c>
      <c r="N7484" s="14">
        <f>E7484*(K7484-L7484-M7484)*IF(F7484="GHS",1,Assumptions!$B$4)</f>
        <v>12292379.107555555</v>
      </c>
      <c r="O7484" s="15">
        <f t="shared" ca="1" si="815"/>
        <v>179</v>
      </c>
      <c r="P7484" s="15" t="str">
        <f t="shared" ca="1" si="816"/>
        <v>91-180d</v>
      </c>
      <c r="Q7484" s="17">
        <f ca="1">IF(P7484="0-90d",0,IF(P7484="91-180d",INDEX(Assumptions!$F$8:$F$12,MATCH(B7484,Assumptions!$A$8:$A$12,0)),IF(P7484="181-365d",INDEX(Assumptions!$G$8:$G$12,MATCH(B7484,Assumptions!$A$8:$A$12,0)),INDEX(Assumptions!$H$8:$H$12,MATCH(B7484,Assumptions!$A$8:$A$12,0)))))</f>
        <v>0.05</v>
      </c>
      <c r="R7484" s="14">
        <f t="shared" ca="1" si="817"/>
        <v>476654.08000000002</v>
      </c>
      <c r="S7484" s="14">
        <f t="shared" ca="1" si="818"/>
        <v>9056427.5199999996</v>
      </c>
      <c r="T7484" s="11" t="s">
        <v>25</v>
      </c>
      <c r="U7484" s="18" t="s">
        <v>26</v>
      </c>
    </row>
    <row r="7485" spans="1:21" ht="15" customHeight="1" x14ac:dyDescent="0.15">
      <c r="A7485" s="10" t="s">
        <v>7533</v>
      </c>
      <c r="B7485" s="11" t="s">
        <v>31</v>
      </c>
      <c r="C7485" s="11" t="s">
        <v>63</v>
      </c>
      <c r="D7485" s="12">
        <v>45775</v>
      </c>
      <c r="E7485" s="11">
        <v>1532</v>
      </c>
      <c r="F7485" s="11" t="s">
        <v>33</v>
      </c>
      <c r="G7485" s="13">
        <v>2090.77</v>
      </c>
      <c r="H7485" s="14">
        <f t="shared" si="812"/>
        <v>3203059.64</v>
      </c>
      <c r="I7485" s="14">
        <f>IF(F7485="GHS",H7485,H7485*Assumptions!$B$4)</f>
        <v>3203059.64</v>
      </c>
      <c r="J7485" s="15" t="str">
        <f>INDEX(Assumptions!$B$8:$B$12,MATCH(B7485,Assumptions!$A$8:$A$12,0))</f>
        <v>Weighted Average</v>
      </c>
      <c r="K7485" s="16">
        <f>G7485/(1-INDEX(Assumptions!$D$8:$D$12,MATCH(B7485,Assumptions!$A$8:$A$12,0)))</f>
        <v>2903.8472222222222</v>
      </c>
      <c r="L7485" s="16">
        <f t="shared" si="813"/>
        <v>62.723099999999995</v>
      </c>
      <c r="M7485" s="16">
        <f t="shared" si="814"/>
        <v>145.19236111111113</v>
      </c>
      <c r="N7485" s="14">
        <f>E7485*(K7485-L7485-M7485)*IF(F7485="GHS",1,Assumptions!$B$4)</f>
        <v>4130167.4580222219</v>
      </c>
      <c r="O7485" s="15">
        <f t="shared" ca="1" si="815"/>
        <v>511</v>
      </c>
      <c r="P7485" s="15" t="str">
        <f t="shared" ca="1" si="816"/>
        <v>365d+</v>
      </c>
      <c r="Q7485" s="17">
        <f ca="1">IF(P7485="0-90d",0,IF(P7485="91-180d",INDEX(Assumptions!$F$8:$F$12,MATCH(B7485,Assumptions!$A$8:$A$12,0)),IF(P7485="181-365d",INDEX(Assumptions!$G$8:$G$12,MATCH(B7485,Assumptions!$A$8:$A$12,0)),INDEX(Assumptions!$H$8:$H$12,MATCH(B7485,Assumptions!$A$8:$A$12,0)))))</f>
        <v>0.6</v>
      </c>
      <c r="R7485" s="14">
        <f t="shared" ca="1" si="817"/>
        <v>1921835.784</v>
      </c>
      <c r="S7485" s="14">
        <f t="shared" ca="1" si="818"/>
        <v>1281223.8560000001</v>
      </c>
      <c r="T7485" s="11" t="s">
        <v>25</v>
      </c>
      <c r="U7485" s="18" t="s">
        <v>26</v>
      </c>
    </row>
    <row r="7486" spans="1:21" ht="15" customHeight="1" x14ac:dyDescent="0.15">
      <c r="A7486" s="10" t="s">
        <v>7534</v>
      </c>
      <c r="B7486" s="11" t="s">
        <v>31</v>
      </c>
      <c r="C7486" s="11" t="s">
        <v>76</v>
      </c>
      <c r="D7486" s="12">
        <v>45916</v>
      </c>
      <c r="E7486" s="11">
        <v>4210</v>
      </c>
      <c r="F7486" s="11" t="s">
        <v>33</v>
      </c>
      <c r="G7486" s="13">
        <v>1483.62</v>
      </c>
      <c r="H7486" s="14">
        <f t="shared" si="812"/>
        <v>6246040.1999999993</v>
      </c>
      <c r="I7486" s="14">
        <f>IF(F7486="GHS",H7486,H7486*Assumptions!$B$4)</f>
        <v>6246040.1999999993</v>
      </c>
      <c r="J7486" s="15" t="str">
        <f>INDEX(Assumptions!$B$8:$B$12,MATCH(B7486,Assumptions!$A$8:$A$12,0))</f>
        <v>Weighted Average</v>
      </c>
      <c r="K7486" s="16">
        <f>G7486/(1-INDEX(Assumptions!$D$8:$D$12,MATCH(B7486,Assumptions!$A$8:$A$12,0)))</f>
        <v>2060.5833333333335</v>
      </c>
      <c r="L7486" s="16">
        <f t="shared" si="813"/>
        <v>44.508599999999994</v>
      </c>
      <c r="M7486" s="16">
        <f t="shared" si="814"/>
        <v>103.02916666666668</v>
      </c>
      <c r="N7486" s="14">
        <f>E7486*(K7486-L7486-M7486)*IF(F7486="GHS",1,Assumptions!$B$4)</f>
        <v>8053921.8356666677</v>
      </c>
      <c r="O7486" s="15">
        <f t="shared" ca="1" si="815"/>
        <v>370</v>
      </c>
      <c r="P7486" s="15" t="str">
        <f t="shared" ca="1" si="816"/>
        <v>365d+</v>
      </c>
      <c r="Q7486" s="17">
        <f ca="1">IF(P7486="0-90d",0,IF(P7486="91-180d",INDEX(Assumptions!$F$8:$F$12,MATCH(B7486,Assumptions!$A$8:$A$12,0)),IF(P7486="181-365d",INDEX(Assumptions!$G$8:$G$12,MATCH(B7486,Assumptions!$A$8:$A$12,0)),INDEX(Assumptions!$H$8:$H$12,MATCH(B7486,Assumptions!$A$8:$A$12,0)))))</f>
        <v>0.6</v>
      </c>
      <c r="R7486" s="14">
        <f t="shared" ca="1" si="817"/>
        <v>3747624.1199999996</v>
      </c>
      <c r="S7486" s="14">
        <f t="shared" ca="1" si="818"/>
        <v>2498416.0799999996</v>
      </c>
      <c r="T7486" s="11" t="s">
        <v>25</v>
      </c>
      <c r="U7486" s="18" t="s">
        <v>26</v>
      </c>
    </row>
    <row r="7487" spans="1:21" ht="15" customHeight="1" x14ac:dyDescent="0.15">
      <c r="A7487" s="10" t="s">
        <v>7535</v>
      </c>
      <c r="B7487" s="11" t="s">
        <v>46</v>
      </c>
      <c r="C7487" s="11" t="s">
        <v>52</v>
      </c>
      <c r="D7487" s="12">
        <v>45947</v>
      </c>
      <c r="E7487" s="11">
        <v>1012</v>
      </c>
      <c r="F7487" s="11" t="s">
        <v>33</v>
      </c>
      <c r="G7487" s="13">
        <v>487150.46</v>
      </c>
      <c r="H7487" s="14">
        <f t="shared" si="812"/>
        <v>492996265.52000004</v>
      </c>
      <c r="I7487" s="14">
        <f>IF(F7487="GHS",H7487,H7487*Assumptions!$B$4)</f>
        <v>492996265.52000004</v>
      </c>
      <c r="J7487" s="15" t="str">
        <f>INDEX(Assumptions!$B$8:$B$12,MATCH(B7487,Assumptions!$A$8:$A$12,0))</f>
        <v>Specific Identification</v>
      </c>
      <c r="K7487" s="16">
        <f>G7487/(1-INDEX(Assumptions!$D$8:$D$12,MATCH(B7487,Assumptions!$A$8:$A$12,0)))</f>
        <v>624551.87179487175</v>
      </c>
      <c r="L7487" s="16">
        <f t="shared" si="813"/>
        <v>14614.513800000001</v>
      </c>
      <c r="M7487" s="16">
        <f t="shared" si="814"/>
        <v>31227.593589743588</v>
      </c>
      <c r="N7487" s="14">
        <f>E7487*(K7487-L7487-M7487)*IF(F7487="GHS",1,Assumptions!$B$4)</f>
        <v>585654281.5779897</v>
      </c>
      <c r="O7487" s="15">
        <f t="shared" ca="1" si="815"/>
        <v>339</v>
      </c>
      <c r="P7487" s="15" t="str">
        <f t="shared" ca="1" si="816"/>
        <v>181-365d</v>
      </c>
      <c r="Q7487" s="17">
        <f ca="1">IF(P7487="0-90d",0,IF(P7487="91-180d",INDEX(Assumptions!$F$8:$F$12,MATCH(B7487,Assumptions!$A$8:$A$12,0)),IF(P7487="181-365d",INDEX(Assumptions!$G$8:$G$12,MATCH(B7487,Assumptions!$A$8:$A$12,0)),INDEX(Assumptions!$H$8:$H$12,MATCH(B7487,Assumptions!$A$8:$A$12,0)))))</f>
        <v>0.05</v>
      </c>
      <c r="R7487" s="14">
        <f t="shared" ca="1" si="817"/>
        <v>24649813.276000004</v>
      </c>
      <c r="S7487" s="14">
        <f t="shared" ca="1" si="818"/>
        <v>468346452.24400002</v>
      </c>
      <c r="T7487" s="11" t="s">
        <v>25</v>
      </c>
      <c r="U7487" s="18" t="s">
        <v>26</v>
      </c>
    </row>
    <row r="7488" spans="1:21" ht="15" customHeight="1" x14ac:dyDescent="0.15">
      <c r="A7488" s="10" t="s">
        <v>7536</v>
      </c>
      <c r="B7488" s="11" t="s">
        <v>31</v>
      </c>
      <c r="C7488" s="11" t="s">
        <v>76</v>
      </c>
      <c r="D7488" s="12">
        <v>46005</v>
      </c>
      <c r="E7488" s="11">
        <v>3599</v>
      </c>
      <c r="F7488" s="11" t="s">
        <v>33</v>
      </c>
      <c r="G7488" s="13">
        <v>1034.6600000000001</v>
      </c>
      <c r="H7488" s="14">
        <f t="shared" si="812"/>
        <v>3723741.3400000003</v>
      </c>
      <c r="I7488" s="14">
        <f>IF(F7488="GHS",H7488,H7488*Assumptions!$B$4)</f>
        <v>3723741.3400000003</v>
      </c>
      <c r="J7488" s="15" t="str">
        <f>INDEX(Assumptions!$B$8:$B$12,MATCH(B7488,Assumptions!$A$8:$A$12,0))</f>
        <v>Weighted Average</v>
      </c>
      <c r="K7488" s="16">
        <f>G7488/(1-INDEX(Assumptions!$D$8:$D$12,MATCH(B7488,Assumptions!$A$8:$A$12,0)))</f>
        <v>1437.0277777777781</v>
      </c>
      <c r="L7488" s="16">
        <f t="shared" si="813"/>
        <v>31.0398</v>
      </c>
      <c r="M7488" s="16">
        <f t="shared" si="814"/>
        <v>71.851388888888906</v>
      </c>
      <c r="N7488" s="14">
        <f>E7488*(K7488-L7488-M7488)*IF(F7488="GHS",1,Assumptions!$B$4)</f>
        <v>4801557.5834111115</v>
      </c>
      <c r="O7488" s="15">
        <f t="shared" ca="1" si="815"/>
        <v>281</v>
      </c>
      <c r="P7488" s="15" t="str">
        <f t="shared" ca="1" si="816"/>
        <v>181-365d</v>
      </c>
      <c r="Q7488" s="17">
        <f ca="1">IF(P7488="0-90d",0,IF(P7488="91-180d",INDEX(Assumptions!$F$8:$F$12,MATCH(B7488,Assumptions!$A$8:$A$12,0)),IF(P7488="181-365d",INDEX(Assumptions!$G$8:$G$12,MATCH(B7488,Assumptions!$A$8:$A$12,0)),INDEX(Assumptions!$H$8:$H$12,MATCH(B7488,Assumptions!$A$8:$A$12,0)))))</f>
        <v>0.2</v>
      </c>
      <c r="R7488" s="14">
        <f t="shared" ca="1" si="817"/>
        <v>744748.26800000016</v>
      </c>
      <c r="S7488" s="14">
        <f t="shared" ca="1" si="818"/>
        <v>2978993.0720000002</v>
      </c>
      <c r="T7488" s="11" t="s">
        <v>25</v>
      </c>
      <c r="U7488" s="18" t="s">
        <v>26</v>
      </c>
    </row>
    <row r="7489" spans="1:21" ht="15" customHeight="1" x14ac:dyDescent="0.15">
      <c r="A7489" s="10" t="s">
        <v>7537</v>
      </c>
      <c r="B7489" s="11" t="s">
        <v>31</v>
      </c>
      <c r="C7489" s="11" t="s">
        <v>63</v>
      </c>
      <c r="D7489" s="12">
        <v>46048</v>
      </c>
      <c r="E7489" s="11">
        <v>3868</v>
      </c>
      <c r="F7489" s="11" t="s">
        <v>33</v>
      </c>
      <c r="G7489" s="13">
        <v>2987.79</v>
      </c>
      <c r="H7489" s="14">
        <f t="shared" si="812"/>
        <v>11556771.720000001</v>
      </c>
      <c r="I7489" s="14">
        <f>IF(F7489="GHS",H7489,H7489*Assumptions!$B$4)</f>
        <v>11556771.720000001</v>
      </c>
      <c r="J7489" s="15" t="str">
        <f>INDEX(Assumptions!$B$8:$B$12,MATCH(B7489,Assumptions!$A$8:$A$12,0))</f>
        <v>Weighted Average</v>
      </c>
      <c r="K7489" s="16">
        <f>G7489/(1-INDEX(Assumptions!$D$8:$D$12,MATCH(B7489,Assumptions!$A$8:$A$12,0)))</f>
        <v>4149.708333333333</v>
      </c>
      <c r="L7489" s="16">
        <f t="shared" si="813"/>
        <v>89.63369999999999</v>
      </c>
      <c r="M7489" s="16">
        <f t="shared" si="814"/>
        <v>207.48541666666665</v>
      </c>
      <c r="N7489" s="14">
        <f>E7489*(K7489-L7489-M7489)*IF(F7489="GHS",1,Assumptions!$B$4)</f>
        <v>14901815.090066666</v>
      </c>
      <c r="O7489" s="15">
        <f t="shared" ca="1" si="815"/>
        <v>238</v>
      </c>
      <c r="P7489" s="15" t="str">
        <f t="shared" ca="1" si="816"/>
        <v>181-365d</v>
      </c>
      <c r="Q7489" s="17">
        <f ca="1">IF(P7489="0-90d",0,IF(P7489="91-180d",INDEX(Assumptions!$F$8:$F$12,MATCH(B7489,Assumptions!$A$8:$A$12,0)),IF(P7489="181-365d",INDEX(Assumptions!$G$8:$G$12,MATCH(B7489,Assumptions!$A$8:$A$12,0)),INDEX(Assumptions!$H$8:$H$12,MATCH(B7489,Assumptions!$A$8:$A$12,0)))))</f>
        <v>0.2</v>
      </c>
      <c r="R7489" s="14">
        <f t="shared" ca="1" si="817"/>
        <v>2311354.344</v>
      </c>
      <c r="S7489" s="14">
        <f t="shared" ca="1" si="818"/>
        <v>9245417.3760000002</v>
      </c>
      <c r="T7489" s="11" t="s">
        <v>25</v>
      </c>
      <c r="U7489" s="18" t="s">
        <v>26</v>
      </c>
    </row>
    <row r="7490" spans="1:21" ht="15" customHeight="1" x14ac:dyDescent="0.15">
      <c r="A7490" s="10" t="s">
        <v>7538</v>
      </c>
      <c r="B7490" s="11" t="s">
        <v>31</v>
      </c>
      <c r="C7490" s="11" t="s">
        <v>32</v>
      </c>
      <c r="D7490" s="12">
        <v>46045</v>
      </c>
      <c r="E7490" s="11">
        <v>3585</v>
      </c>
      <c r="F7490" s="11" t="s">
        <v>33</v>
      </c>
      <c r="G7490" s="13">
        <v>2436.5500000000002</v>
      </c>
      <c r="H7490" s="14">
        <f t="shared" ref="H7490:H7553" si="819">E7490*G7490</f>
        <v>8735031.75</v>
      </c>
      <c r="I7490" s="14">
        <f>IF(F7490="GHS",H7490,H7490*Assumptions!$B$4)</f>
        <v>8735031.75</v>
      </c>
      <c r="J7490" s="15" t="str">
        <f>INDEX(Assumptions!$B$8:$B$12,MATCH(B7490,Assumptions!$A$8:$A$12,0))</f>
        <v>Weighted Average</v>
      </c>
      <c r="K7490" s="16">
        <f>G7490/(1-INDEX(Assumptions!$D$8:$D$12,MATCH(B7490,Assumptions!$A$8:$A$12,0)))</f>
        <v>3384.0972222222226</v>
      </c>
      <c r="L7490" s="16">
        <f t="shared" ref="L7490:L7553" si="820">G7490*0.03</f>
        <v>73.096500000000006</v>
      </c>
      <c r="M7490" s="16">
        <f t="shared" ref="M7490:M7553" si="821">K7490*0.05</f>
        <v>169.20486111111114</v>
      </c>
      <c r="N7490" s="14">
        <f>E7490*(K7490-L7490-M7490)*IF(F7490="GHS",1,Assumptions!$B$4)</f>
        <v>11263338.162083333</v>
      </c>
      <c r="O7490" s="15">
        <f t="shared" ref="O7490:O7553" ca="1" si="822">TODAY()-D7490</f>
        <v>241</v>
      </c>
      <c r="P7490" s="15" t="str">
        <f t="shared" ref="P7490:P7553" ca="1" si="823">IF(O7490&lt;=90,"0-90d",IF(O7490&lt;=180,"91-180d",IF(O7490&lt;=365,"181-365d","365d+")))</f>
        <v>181-365d</v>
      </c>
      <c r="Q7490" s="17">
        <f ca="1">IF(P7490="0-90d",0,IF(P7490="91-180d",INDEX(Assumptions!$F$8:$F$12,MATCH(B7490,Assumptions!$A$8:$A$12,0)),IF(P7490="181-365d",INDEX(Assumptions!$G$8:$G$12,MATCH(B7490,Assumptions!$A$8:$A$12,0)),INDEX(Assumptions!$H$8:$H$12,MATCH(B7490,Assumptions!$A$8:$A$12,0)))))</f>
        <v>0.2</v>
      </c>
      <c r="R7490" s="14">
        <f t="shared" ref="R7490:R7553" ca="1" si="824">I7490*Q7490</f>
        <v>1747006.35</v>
      </c>
      <c r="S7490" s="14">
        <f t="shared" ref="S7490:S7553" ca="1" si="825">IF(T7490="Held on Consignment (Not Owned)",0,MIN(I7490-R7490,N7490))</f>
        <v>6988025.4000000004</v>
      </c>
      <c r="T7490" s="11" t="s">
        <v>25</v>
      </c>
      <c r="U7490" s="18" t="s">
        <v>36</v>
      </c>
    </row>
    <row r="7491" spans="1:21" ht="15" customHeight="1" x14ac:dyDescent="0.15">
      <c r="A7491" s="10" t="s">
        <v>7539</v>
      </c>
      <c r="B7491" s="11" t="s">
        <v>31</v>
      </c>
      <c r="C7491" s="11" t="s">
        <v>63</v>
      </c>
      <c r="D7491" s="12">
        <v>45961</v>
      </c>
      <c r="E7491" s="11">
        <v>54</v>
      </c>
      <c r="F7491" s="11" t="s">
        <v>33</v>
      </c>
      <c r="G7491" s="13">
        <v>2100.09</v>
      </c>
      <c r="H7491" s="14">
        <f t="shared" si="819"/>
        <v>113404.86000000002</v>
      </c>
      <c r="I7491" s="14">
        <f>IF(F7491="GHS",H7491,H7491*Assumptions!$B$4)</f>
        <v>113404.86000000002</v>
      </c>
      <c r="J7491" s="15" t="str">
        <f>INDEX(Assumptions!$B$8:$B$12,MATCH(B7491,Assumptions!$A$8:$A$12,0))</f>
        <v>Weighted Average</v>
      </c>
      <c r="K7491" s="16">
        <f>G7491/(1-INDEX(Assumptions!$D$8:$D$12,MATCH(B7491,Assumptions!$A$8:$A$12,0)))</f>
        <v>2916.791666666667</v>
      </c>
      <c r="L7491" s="16">
        <f t="shared" si="820"/>
        <v>63.002700000000004</v>
      </c>
      <c r="M7491" s="16">
        <f t="shared" si="821"/>
        <v>145.83958333333337</v>
      </c>
      <c r="N7491" s="14">
        <f>E7491*(K7491-L7491-M7491)*IF(F7491="GHS",1,Assumptions!$B$4)</f>
        <v>146229.26670000001</v>
      </c>
      <c r="O7491" s="15">
        <f t="shared" ca="1" si="822"/>
        <v>325</v>
      </c>
      <c r="P7491" s="15" t="str">
        <f t="shared" ca="1" si="823"/>
        <v>181-365d</v>
      </c>
      <c r="Q7491" s="17">
        <f ca="1">IF(P7491="0-90d",0,IF(P7491="91-180d",INDEX(Assumptions!$F$8:$F$12,MATCH(B7491,Assumptions!$A$8:$A$12,0)),IF(P7491="181-365d",INDEX(Assumptions!$G$8:$G$12,MATCH(B7491,Assumptions!$A$8:$A$12,0)),INDEX(Assumptions!$H$8:$H$12,MATCH(B7491,Assumptions!$A$8:$A$12,0)))))</f>
        <v>0.2</v>
      </c>
      <c r="R7491" s="14">
        <f t="shared" ca="1" si="824"/>
        <v>22680.972000000005</v>
      </c>
      <c r="S7491" s="14">
        <f t="shared" ca="1" si="825"/>
        <v>90723.888000000006</v>
      </c>
      <c r="T7491" s="11" t="s">
        <v>25</v>
      </c>
      <c r="U7491" s="18" t="s">
        <v>26</v>
      </c>
    </row>
    <row r="7492" spans="1:21" ht="15" customHeight="1" x14ac:dyDescent="0.15">
      <c r="A7492" s="10" t="s">
        <v>7540</v>
      </c>
      <c r="B7492" s="11" t="s">
        <v>31</v>
      </c>
      <c r="C7492" s="11" t="s">
        <v>76</v>
      </c>
      <c r="D7492" s="12">
        <v>45981</v>
      </c>
      <c r="E7492" s="11">
        <v>1501</v>
      </c>
      <c r="F7492" s="11" t="s">
        <v>33</v>
      </c>
      <c r="G7492" s="13">
        <v>1853.02</v>
      </c>
      <c r="H7492" s="14">
        <f t="shared" si="819"/>
        <v>2781383.02</v>
      </c>
      <c r="I7492" s="14">
        <f>IF(F7492="GHS",H7492,H7492*Assumptions!$B$4)</f>
        <v>2781383.02</v>
      </c>
      <c r="J7492" s="15" t="str">
        <f>INDEX(Assumptions!$B$8:$B$12,MATCH(B7492,Assumptions!$A$8:$A$12,0))</f>
        <v>Weighted Average</v>
      </c>
      <c r="K7492" s="16">
        <f>G7492/(1-INDEX(Assumptions!$D$8:$D$12,MATCH(B7492,Assumptions!$A$8:$A$12,0)))</f>
        <v>2573.6388888888891</v>
      </c>
      <c r="L7492" s="16">
        <f t="shared" si="820"/>
        <v>55.590599999999995</v>
      </c>
      <c r="M7492" s="16">
        <f t="shared" si="821"/>
        <v>128.68194444444447</v>
      </c>
      <c r="N7492" s="14">
        <f>E7492*(K7492-L7492-M7492)*IF(F7492="GHS",1,Assumptions!$B$4)</f>
        <v>3586438.8830111115</v>
      </c>
      <c r="O7492" s="15">
        <f t="shared" ca="1" si="822"/>
        <v>305</v>
      </c>
      <c r="P7492" s="15" t="str">
        <f t="shared" ca="1" si="823"/>
        <v>181-365d</v>
      </c>
      <c r="Q7492" s="17">
        <f ca="1">IF(P7492="0-90d",0,IF(P7492="91-180d",INDEX(Assumptions!$F$8:$F$12,MATCH(B7492,Assumptions!$A$8:$A$12,0)),IF(P7492="181-365d",INDEX(Assumptions!$G$8:$G$12,MATCH(B7492,Assumptions!$A$8:$A$12,0)),INDEX(Assumptions!$H$8:$H$12,MATCH(B7492,Assumptions!$A$8:$A$12,0)))))</f>
        <v>0.2</v>
      </c>
      <c r="R7492" s="14">
        <f t="shared" ca="1" si="824"/>
        <v>556276.60400000005</v>
      </c>
      <c r="S7492" s="14">
        <f t="shared" ca="1" si="825"/>
        <v>2225106.4160000002</v>
      </c>
      <c r="T7492" s="11" t="s">
        <v>25</v>
      </c>
      <c r="U7492" s="18" t="s">
        <v>26</v>
      </c>
    </row>
    <row r="7493" spans="1:21" ht="15" customHeight="1" x14ac:dyDescent="0.15">
      <c r="A7493" s="10" t="s">
        <v>7541</v>
      </c>
      <c r="B7493" s="11" t="s">
        <v>28</v>
      </c>
      <c r="C7493" s="11" t="s">
        <v>38</v>
      </c>
      <c r="D7493" s="12">
        <v>46108</v>
      </c>
      <c r="E7493" s="11">
        <v>4420</v>
      </c>
      <c r="F7493" s="11" t="s">
        <v>24</v>
      </c>
      <c r="G7493" s="13">
        <v>5703.23</v>
      </c>
      <c r="H7493" s="14">
        <f t="shared" si="819"/>
        <v>25208276.599999998</v>
      </c>
      <c r="I7493" s="14">
        <f>IF(F7493="GHS",H7493,H7493*Assumptions!$B$4)</f>
        <v>272249387.27999997</v>
      </c>
      <c r="J7493" s="15" t="str">
        <f>INDEX(Assumptions!$B$8:$B$12,MATCH(B7493,Assumptions!$A$8:$A$12,0))</f>
        <v>Fair Value Less Costs to Sell</v>
      </c>
      <c r="K7493" s="16">
        <f>G7493/(1-INDEX(Assumptions!$D$8:$D$12,MATCH(B7493,Assumptions!$A$8:$A$12,0)))</f>
        <v>6480.9431818181811</v>
      </c>
      <c r="L7493" s="16">
        <f t="shared" si="820"/>
        <v>171.09689999999998</v>
      </c>
      <c r="M7493" s="16">
        <f t="shared" si="821"/>
        <v>324.04715909090908</v>
      </c>
      <c r="N7493" s="14">
        <f>E7493*(K7493-L7493-M7493)*IF(F7493="GHS",1,Assumptions!$B$4)</f>
        <v>285738106.92250907</v>
      </c>
      <c r="O7493" s="15">
        <f t="shared" ca="1" si="822"/>
        <v>178</v>
      </c>
      <c r="P7493" s="15" t="str">
        <f t="shared" ca="1" si="823"/>
        <v>91-180d</v>
      </c>
      <c r="Q7493" s="17">
        <f ca="1">IF(P7493="0-90d",0,IF(P7493="91-180d",INDEX(Assumptions!$F$8:$F$12,MATCH(B7493,Assumptions!$A$8:$A$12,0)),IF(P7493="181-365d",INDEX(Assumptions!$G$8:$G$12,MATCH(B7493,Assumptions!$A$8:$A$12,0)),INDEX(Assumptions!$H$8:$H$12,MATCH(B7493,Assumptions!$A$8:$A$12,0)))))</f>
        <v>0.02</v>
      </c>
      <c r="R7493" s="14">
        <f t="shared" ca="1" si="824"/>
        <v>5444987.7455999991</v>
      </c>
      <c r="S7493" s="14">
        <f t="shared" ca="1" si="825"/>
        <v>266804399.53439999</v>
      </c>
      <c r="T7493" s="11" t="s">
        <v>25</v>
      </c>
      <c r="U7493" s="18" t="s">
        <v>26</v>
      </c>
    </row>
    <row r="7494" spans="1:21" ht="15" customHeight="1" x14ac:dyDescent="0.15">
      <c r="A7494" s="10" t="s">
        <v>7542</v>
      </c>
      <c r="B7494" s="11" t="s">
        <v>22</v>
      </c>
      <c r="C7494" s="11" t="s">
        <v>61</v>
      </c>
      <c r="D7494" s="12">
        <v>45962</v>
      </c>
      <c r="E7494" s="11">
        <v>688</v>
      </c>
      <c r="F7494" s="11" t="s">
        <v>24</v>
      </c>
      <c r="G7494" s="13">
        <v>17554.89</v>
      </c>
      <c r="H7494" s="14">
        <f t="shared" si="819"/>
        <v>12077764.32</v>
      </c>
      <c r="I7494" s="14">
        <f>IF(F7494="GHS",H7494,H7494*Assumptions!$B$4)</f>
        <v>130439854.65600002</v>
      </c>
      <c r="J7494" s="15" t="str">
        <f>INDEX(Assumptions!$B$8:$B$12,MATCH(B7494,Assumptions!$A$8:$A$12,0))</f>
        <v>FIFO</v>
      </c>
      <c r="K7494" s="16">
        <f>G7494/(1-INDEX(Assumptions!$D$8:$D$12,MATCH(B7494,Assumptions!$A$8:$A$12,0)))</f>
        <v>21408.402439024387</v>
      </c>
      <c r="L7494" s="16">
        <f t="shared" si="820"/>
        <v>526.64670000000001</v>
      </c>
      <c r="M7494" s="16">
        <f t="shared" si="821"/>
        <v>1070.4201219512195</v>
      </c>
      <c r="N7494" s="14">
        <f>E7494*(K7494-L7494-M7494)*IF(F7494="GHS",1,Assumptions!$B$4)</f>
        <v>147206148.16910046</v>
      </c>
      <c r="O7494" s="15">
        <f t="shared" ca="1" si="822"/>
        <v>324</v>
      </c>
      <c r="P7494" s="15" t="str">
        <f t="shared" ca="1" si="823"/>
        <v>181-365d</v>
      </c>
      <c r="Q7494" s="17">
        <f ca="1">IF(P7494="0-90d",0,IF(P7494="91-180d",INDEX(Assumptions!$F$8:$F$12,MATCH(B7494,Assumptions!$A$8:$A$12,0)),IF(P7494="181-365d",INDEX(Assumptions!$G$8:$G$12,MATCH(B7494,Assumptions!$A$8:$A$12,0)),INDEX(Assumptions!$H$8:$H$12,MATCH(B7494,Assumptions!$A$8:$A$12,0)))))</f>
        <v>0.15</v>
      </c>
      <c r="R7494" s="14">
        <f t="shared" ca="1" si="824"/>
        <v>19565978.198400002</v>
      </c>
      <c r="S7494" s="14">
        <f t="shared" ca="1" si="825"/>
        <v>110873876.45760001</v>
      </c>
      <c r="T7494" s="11" t="s">
        <v>25</v>
      </c>
      <c r="U7494" s="18" t="s">
        <v>26</v>
      </c>
    </row>
    <row r="7495" spans="1:21" ht="15" customHeight="1" x14ac:dyDescent="0.15">
      <c r="A7495" s="10" t="s">
        <v>7543</v>
      </c>
      <c r="B7495" s="11" t="s">
        <v>41</v>
      </c>
      <c r="C7495" s="11" t="s">
        <v>115</v>
      </c>
      <c r="D7495" s="12">
        <v>45733</v>
      </c>
      <c r="E7495" s="11">
        <v>2182</v>
      </c>
      <c r="F7495" s="11" t="s">
        <v>33</v>
      </c>
      <c r="G7495" s="13">
        <v>407.88</v>
      </c>
      <c r="H7495" s="14">
        <f t="shared" si="819"/>
        <v>889994.16</v>
      </c>
      <c r="I7495" s="14">
        <f>IF(F7495="GHS",H7495,H7495*Assumptions!$B$4)</f>
        <v>889994.16</v>
      </c>
      <c r="J7495" s="15" t="str">
        <f>INDEX(Assumptions!$B$8:$B$12,MATCH(B7495,Assumptions!$A$8:$A$12,0))</f>
        <v>Weighted Average</v>
      </c>
      <c r="K7495" s="16">
        <f>G7495/(1-INDEX(Assumptions!$D$8:$D$12,MATCH(B7495,Assumptions!$A$8:$A$12,0)))</f>
        <v>627.50769230769231</v>
      </c>
      <c r="L7495" s="16">
        <f t="shared" si="820"/>
        <v>12.2364</v>
      </c>
      <c r="M7495" s="16">
        <f t="shared" si="821"/>
        <v>31.375384615384618</v>
      </c>
      <c r="N7495" s="14">
        <f>E7495*(K7495-L7495-M7495)*IF(F7495="GHS",1,Assumptions!$B$4)</f>
        <v>1274060.8705846153</v>
      </c>
      <c r="O7495" s="15">
        <f t="shared" ca="1" si="822"/>
        <v>553</v>
      </c>
      <c r="P7495" s="15" t="str">
        <f t="shared" ca="1" si="823"/>
        <v>365d+</v>
      </c>
      <c r="Q7495" s="17">
        <f ca="1">IF(P7495="0-90d",0,IF(P7495="91-180d",INDEX(Assumptions!$F$8:$F$12,MATCH(B7495,Assumptions!$A$8:$A$12,0)),IF(P7495="181-365d",INDEX(Assumptions!$G$8:$G$12,MATCH(B7495,Assumptions!$A$8:$A$12,0)),INDEX(Assumptions!$H$8:$H$12,MATCH(B7495,Assumptions!$A$8:$A$12,0)))))</f>
        <v>0.8</v>
      </c>
      <c r="R7495" s="14">
        <f t="shared" ca="1" si="824"/>
        <v>711995.3280000001</v>
      </c>
      <c r="S7495" s="14">
        <f t="shared" ca="1" si="825"/>
        <v>177998.83199999994</v>
      </c>
      <c r="T7495" s="11" t="s">
        <v>25</v>
      </c>
      <c r="U7495" s="18" t="s">
        <v>26</v>
      </c>
    </row>
    <row r="7496" spans="1:21" ht="15" customHeight="1" x14ac:dyDescent="0.15">
      <c r="A7496" s="10" t="s">
        <v>7544</v>
      </c>
      <c r="B7496" s="11" t="s">
        <v>41</v>
      </c>
      <c r="C7496" s="11" t="s">
        <v>44</v>
      </c>
      <c r="D7496" s="12">
        <v>45949</v>
      </c>
      <c r="E7496" s="11">
        <v>2518</v>
      </c>
      <c r="F7496" s="11" t="s">
        <v>33</v>
      </c>
      <c r="G7496" s="13">
        <v>399.32</v>
      </c>
      <c r="H7496" s="14">
        <f t="shared" si="819"/>
        <v>1005487.76</v>
      </c>
      <c r="I7496" s="14">
        <f>IF(F7496="GHS",H7496,H7496*Assumptions!$B$4)</f>
        <v>1005487.76</v>
      </c>
      <c r="J7496" s="15" t="str">
        <f>INDEX(Assumptions!$B$8:$B$12,MATCH(B7496,Assumptions!$A$8:$A$12,0))</f>
        <v>Weighted Average</v>
      </c>
      <c r="K7496" s="16">
        <f>G7496/(1-INDEX(Assumptions!$D$8:$D$12,MATCH(B7496,Assumptions!$A$8:$A$12,0)))</f>
        <v>614.3384615384615</v>
      </c>
      <c r="L7496" s="16">
        <f t="shared" si="820"/>
        <v>11.9796</v>
      </c>
      <c r="M7496" s="16">
        <f t="shared" si="821"/>
        <v>30.716923076923077</v>
      </c>
      <c r="N7496" s="14">
        <f>E7496*(K7496-L7496-M7496)*IF(F7496="GHS",1,Assumptions!$B$4)</f>
        <v>1439394.4010461536</v>
      </c>
      <c r="O7496" s="15">
        <f t="shared" ca="1" si="822"/>
        <v>337</v>
      </c>
      <c r="P7496" s="15" t="str">
        <f t="shared" ca="1" si="823"/>
        <v>181-365d</v>
      </c>
      <c r="Q7496" s="17">
        <f ca="1">IF(P7496="0-90d",0,IF(P7496="91-180d",INDEX(Assumptions!$F$8:$F$12,MATCH(B7496,Assumptions!$A$8:$A$12,0)),IF(P7496="181-365d",INDEX(Assumptions!$G$8:$G$12,MATCH(B7496,Assumptions!$A$8:$A$12,0)),INDEX(Assumptions!$H$8:$H$12,MATCH(B7496,Assumptions!$A$8:$A$12,0)))))</f>
        <v>0.35</v>
      </c>
      <c r="R7496" s="14">
        <f t="shared" ca="1" si="824"/>
        <v>351920.71599999996</v>
      </c>
      <c r="S7496" s="14">
        <f t="shared" ca="1" si="825"/>
        <v>653567.04399999999</v>
      </c>
      <c r="T7496" s="11" t="s">
        <v>25</v>
      </c>
      <c r="U7496" s="18" t="s">
        <v>26</v>
      </c>
    </row>
    <row r="7497" spans="1:21" ht="15" customHeight="1" x14ac:dyDescent="0.15">
      <c r="A7497" s="10" t="s">
        <v>7545</v>
      </c>
      <c r="B7497" s="11" t="s">
        <v>31</v>
      </c>
      <c r="C7497" s="11" t="s">
        <v>63</v>
      </c>
      <c r="D7497" s="12">
        <v>45890</v>
      </c>
      <c r="E7497" s="11">
        <v>1878</v>
      </c>
      <c r="F7497" s="11" t="s">
        <v>33</v>
      </c>
      <c r="G7497" s="13">
        <v>1293.83</v>
      </c>
      <c r="H7497" s="14">
        <f t="shared" si="819"/>
        <v>2429812.7399999998</v>
      </c>
      <c r="I7497" s="14">
        <f>IF(F7497="GHS",H7497,H7497*Assumptions!$B$4)</f>
        <v>2429812.7399999998</v>
      </c>
      <c r="J7497" s="15" t="str">
        <f>INDEX(Assumptions!$B$8:$B$12,MATCH(B7497,Assumptions!$A$8:$A$12,0))</f>
        <v>Weighted Average</v>
      </c>
      <c r="K7497" s="16">
        <f>G7497/(1-INDEX(Assumptions!$D$8:$D$12,MATCH(B7497,Assumptions!$A$8:$A$12,0)))</f>
        <v>1796.9861111111111</v>
      </c>
      <c r="L7497" s="16">
        <f t="shared" si="820"/>
        <v>38.814899999999994</v>
      </c>
      <c r="M7497" s="16">
        <f t="shared" si="821"/>
        <v>89.84930555555556</v>
      </c>
      <c r="N7497" s="14">
        <f>E7497*(K7497-L7497-M7497)*IF(F7497="GHS",1,Assumptions!$B$4)</f>
        <v>3133108.5386333335</v>
      </c>
      <c r="O7497" s="15">
        <f t="shared" ca="1" si="822"/>
        <v>396</v>
      </c>
      <c r="P7497" s="15" t="str">
        <f t="shared" ca="1" si="823"/>
        <v>365d+</v>
      </c>
      <c r="Q7497" s="17">
        <f ca="1">IF(P7497="0-90d",0,IF(P7497="91-180d",INDEX(Assumptions!$F$8:$F$12,MATCH(B7497,Assumptions!$A$8:$A$12,0)),IF(P7497="181-365d",INDEX(Assumptions!$G$8:$G$12,MATCH(B7497,Assumptions!$A$8:$A$12,0)),INDEX(Assumptions!$H$8:$H$12,MATCH(B7497,Assumptions!$A$8:$A$12,0)))))</f>
        <v>0.6</v>
      </c>
      <c r="R7497" s="14">
        <f t="shared" ca="1" si="824"/>
        <v>1457887.6439999999</v>
      </c>
      <c r="S7497" s="14">
        <f t="shared" ca="1" si="825"/>
        <v>971925.0959999999</v>
      </c>
      <c r="T7497" s="11" t="s">
        <v>25</v>
      </c>
      <c r="U7497" s="18" t="s">
        <v>36</v>
      </c>
    </row>
    <row r="7498" spans="1:21" ht="15" customHeight="1" x14ac:dyDescent="0.15">
      <c r="A7498" s="10" t="s">
        <v>7546</v>
      </c>
      <c r="B7498" s="11" t="s">
        <v>41</v>
      </c>
      <c r="C7498" s="11" t="s">
        <v>49</v>
      </c>
      <c r="D7498" s="12">
        <v>45812</v>
      </c>
      <c r="E7498" s="11">
        <v>440</v>
      </c>
      <c r="F7498" s="11" t="s">
        <v>33</v>
      </c>
      <c r="G7498" s="13">
        <v>342.14</v>
      </c>
      <c r="H7498" s="14">
        <f t="shared" si="819"/>
        <v>150541.6</v>
      </c>
      <c r="I7498" s="14">
        <f>IF(F7498="GHS",H7498,H7498*Assumptions!$B$4)</f>
        <v>150541.6</v>
      </c>
      <c r="J7498" s="15" t="str">
        <f>INDEX(Assumptions!$B$8:$B$12,MATCH(B7498,Assumptions!$A$8:$A$12,0))</f>
        <v>Weighted Average</v>
      </c>
      <c r="K7498" s="16">
        <f>G7498/(1-INDEX(Assumptions!$D$8:$D$12,MATCH(B7498,Assumptions!$A$8:$A$12,0)))</f>
        <v>526.36923076923074</v>
      </c>
      <c r="L7498" s="16">
        <f t="shared" si="820"/>
        <v>10.264199999999999</v>
      </c>
      <c r="M7498" s="16">
        <f t="shared" si="821"/>
        <v>26.318461538461538</v>
      </c>
      <c r="N7498" s="14">
        <f>E7498*(K7498-L7498-M7498)*IF(F7498="GHS",1,Assumptions!$B$4)</f>
        <v>215506.09046153846</v>
      </c>
      <c r="O7498" s="15">
        <f t="shared" ca="1" si="822"/>
        <v>474</v>
      </c>
      <c r="P7498" s="15" t="str">
        <f t="shared" ca="1" si="823"/>
        <v>365d+</v>
      </c>
      <c r="Q7498" s="17">
        <f ca="1">IF(P7498="0-90d",0,IF(P7498="91-180d",INDEX(Assumptions!$F$8:$F$12,MATCH(B7498,Assumptions!$A$8:$A$12,0)),IF(P7498="181-365d",INDEX(Assumptions!$G$8:$G$12,MATCH(B7498,Assumptions!$A$8:$A$12,0)),INDEX(Assumptions!$H$8:$H$12,MATCH(B7498,Assumptions!$A$8:$A$12,0)))))</f>
        <v>0.8</v>
      </c>
      <c r="R7498" s="14">
        <f t="shared" ca="1" si="824"/>
        <v>120433.28000000001</v>
      </c>
      <c r="S7498" s="14">
        <f t="shared" ca="1" si="825"/>
        <v>30108.319999999992</v>
      </c>
      <c r="T7498" s="11" t="s">
        <v>25</v>
      </c>
      <c r="U7498" s="18" t="s">
        <v>26</v>
      </c>
    </row>
    <row r="7499" spans="1:21" ht="15" customHeight="1" x14ac:dyDescent="0.15">
      <c r="A7499" s="10" t="s">
        <v>7547</v>
      </c>
      <c r="B7499" s="11" t="s">
        <v>31</v>
      </c>
      <c r="C7499" s="11" t="s">
        <v>76</v>
      </c>
      <c r="D7499" s="12">
        <v>45946</v>
      </c>
      <c r="E7499" s="11">
        <v>948</v>
      </c>
      <c r="F7499" s="11" t="s">
        <v>33</v>
      </c>
      <c r="G7499" s="13">
        <v>2821.58</v>
      </c>
      <c r="H7499" s="14">
        <f t="shared" si="819"/>
        <v>2674857.84</v>
      </c>
      <c r="I7499" s="14">
        <f>IF(F7499="GHS",H7499,H7499*Assumptions!$B$4)</f>
        <v>2674857.84</v>
      </c>
      <c r="J7499" s="15" t="str">
        <f>INDEX(Assumptions!$B$8:$B$12,MATCH(B7499,Assumptions!$A$8:$A$12,0))</f>
        <v>Weighted Average</v>
      </c>
      <c r="K7499" s="16">
        <f>G7499/(1-INDEX(Assumptions!$D$8:$D$12,MATCH(B7499,Assumptions!$A$8:$A$12,0)))</f>
        <v>3918.8611111111113</v>
      </c>
      <c r="L7499" s="16">
        <f t="shared" si="820"/>
        <v>84.64739999999999</v>
      </c>
      <c r="M7499" s="16">
        <f t="shared" si="821"/>
        <v>195.94305555555559</v>
      </c>
      <c r="N7499" s="14">
        <f>E7499*(K7499-L7499-M7499)*IF(F7499="GHS",1,Assumptions!$B$4)</f>
        <v>3449080.5814666669</v>
      </c>
      <c r="O7499" s="15">
        <f t="shared" ca="1" si="822"/>
        <v>340</v>
      </c>
      <c r="P7499" s="15" t="str">
        <f t="shared" ca="1" si="823"/>
        <v>181-365d</v>
      </c>
      <c r="Q7499" s="17">
        <f ca="1">IF(P7499="0-90d",0,IF(P7499="91-180d",INDEX(Assumptions!$F$8:$F$12,MATCH(B7499,Assumptions!$A$8:$A$12,0)),IF(P7499="181-365d",INDEX(Assumptions!$G$8:$G$12,MATCH(B7499,Assumptions!$A$8:$A$12,0)),INDEX(Assumptions!$H$8:$H$12,MATCH(B7499,Assumptions!$A$8:$A$12,0)))))</f>
        <v>0.2</v>
      </c>
      <c r="R7499" s="14">
        <f t="shared" ca="1" si="824"/>
        <v>534971.56799999997</v>
      </c>
      <c r="S7499" s="14">
        <f t="shared" ca="1" si="825"/>
        <v>2139886.2719999999</v>
      </c>
      <c r="T7499" s="11" t="s">
        <v>25</v>
      </c>
      <c r="U7499" s="18" t="s">
        <v>26</v>
      </c>
    </row>
    <row r="7500" spans="1:21" ht="15" customHeight="1" x14ac:dyDescent="0.15">
      <c r="A7500" s="10" t="s">
        <v>7548</v>
      </c>
      <c r="B7500" s="11" t="s">
        <v>41</v>
      </c>
      <c r="C7500" s="11" t="s">
        <v>44</v>
      </c>
      <c r="D7500" s="12">
        <v>46018</v>
      </c>
      <c r="E7500" s="11">
        <v>2106</v>
      </c>
      <c r="F7500" s="11" t="s">
        <v>33</v>
      </c>
      <c r="G7500" s="13">
        <v>399.84</v>
      </c>
      <c r="H7500" s="14">
        <f t="shared" si="819"/>
        <v>842063.03999999992</v>
      </c>
      <c r="I7500" s="14">
        <f>IF(F7500="GHS",H7500,H7500*Assumptions!$B$4)</f>
        <v>842063.03999999992</v>
      </c>
      <c r="J7500" s="15" t="str">
        <f>INDEX(Assumptions!$B$8:$B$12,MATCH(B7500,Assumptions!$A$8:$A$12,0))</f>
        <v>Weighted Average</v>
      </c>
      <c r="K7500" s="16">
        <f>G7500/(1-INDEX(Assumptions!$D$8:$D$12,MATCH(B7500,Assumptions!$A$8:$A$12,0)))</f>
        <v>615.13846153846146</v>
      </c>
      <c r="L7500" s="16">
        <f t="shared" si="820"/>
        <v>11.995199999999999</v>
      </c>
      <c r="M7500" s="16">
        <f t="shared" si="821"/>
        <v>30.756923076923073</v>
      </c>
      <c r="N7500" s="14">
        <f>E7500*(K7500-L7500-M7500)*IF(F7500="GHS",1,Assumptions!$B$4)</f>
        <v>1205445.6288000001</v>
      </c>
      <c r="O7500" s="15">
        <f t="shared" ca="1" si="822"/>
        <v>268</v>
      </c>
      <c r="P7500" s="15" t="str">
        <f t="shared" ca="1" si="823"/>
        <v>181-365d</v>
      </c>
      <c r="Q7500" s="17">
        <f ca="1">IF(P7500="0-90d",0,IF(P7500="91-180d",INDEX(Assumptions!$F$8:$F$12,MATCH(B7500,Assumptions!$A$8:$A$12,0)),IF(P7500="181-365d",INDEX(Assumptions!$G$8:$G$12,MATCH(B7500,Assumptions!$A$8:$A$12,0)),INDEX(Assumptions!$H$8:$H$12,MATCH(B7500,Assumptions!$A$8:$A$12,0)))))</f>
        <v>0.35</v>
      </c>
      <c r="R7500" s="14">
        <f t="shared" ca="1" si="824"/>
        <v>294722.06399999995</v>
      </c>
      <c r="S7500" s="14">
        <f t="shared" ca="1" si="825"/>
        <v>547340.97600000002</v>
      </c>
      <c r="T7500" s="11" t="s">
        <v>25</v>
      </c>
      <c r="U7500" s="18" t="s">
        <v>26</v>
      </c>
    </row>
    <row r="7501" spans="1:21" ht="15" customHeight="1" x14ac:dyDescent="0.15">
      <c r="A7501" s="10" t="s">
        <v>7549</v>
      </c>
      <c r="B7501" s="11" t="s">
        <v>31</v>
      </c>
      <c r="C7501" s="11" t="s">
        <v>63</v>
      </c>
      <c r="D7501" s="12">
        <v>46184</v>
      </c>
      <c r="E7501" s="11">
        <v>3109</v>
      </c>
      <c r="F7501" s="11" t="s">
        <v>33</v>
      </c>
      <c r="G7501" s="13">
        <v>1026.18</v>
      </c>
      <c r="H7501" s="14">
        <f t="shared" si="819"/>
        <v>3190393.62</v>
      </c>
      <c r="I7501" s="14">
        <f>IF(F7501="GHS",H7501,H7501*Assumptions!$B$4)</f>
        <v>3190393.62</v>
      </c>
      <c r="J7501" s="15" t="str">
        <f>INDEX(Assumptions!$B$8:$B$12,MATCH(B7501,Assumptions!$A$8:$A$12,0))</f>
        <v>Weighted Average</v>
      </c>
      <c r="K7501" s="16">
        <f>G7501/(1-INDEX(Assumptions!$D$8:$D$12,MATCH(B7501,Assumptions!$A$8:$A$12,0)))</f>
        <v>1425.2500000000002</v>
      </c>
      <c r="L7501" s="16">
        <f t="shared" si="820"/>
        <v>30.785399999999999</v>
      </c>
      <c r="M7501" s="16">
        <f t="shared" si="821"/>
        <v>71.262500000000017</v>
      </c>
      <c r="N7501" s="14">
        <f>E7501*(K7501-L7501-M7501)*IF(F7501="GHS",1,Assumptions!$B$4)</f>
        <v>4113835.3289000005</v>
      </c>
      <c r="O7501" s="15">
        <f t="shared" ca="1" si="822"/>
        <v>102</v>
      </c>
      <c r="P7501" s="15" t="str">
        <f t="shared" ca="1" si="823"/>
        <v>91-180d</v>
      </c>
      <c r="Q7501" s="17">
        <f ca="1">IF(P7501="0-90d",0,IF(P7501="91-180d",INDEX(Assumptions!$F$8:$F$12,MATCH(B7501,Assumptions!$A$8:$A$12,0)),IF(P7501="181-365d",INDEX(Assumptions!$G$8:$G$12,MATCH(B7501,Assumptions!$A$8:$A$12,0)),INDEX(Assumptions!$H$8:$H$12,MATCH(B7501,Assumptions!$A$8:$A$12,0)))))</f>
        <v>0.05</v>
      </c>
      <c r="R7501" s="14">
        <f t="shared" ca="1" si="824"/>
        <v>159519.68100000001</v>
      </c>
      <c r="S7501" s="14">
        <f t="shared" ca="1" si="825"/>
        <v>3030873.9390000002</v>
      </c>
      <c r="T7501" s="11" t="s">
        <v>25</v>
      </c>
      <c r="U7501" s="18" t="s">
        <v>26</v>
      </c>
    </row>
    <row r="7502" spans="1:21" ht="15" customHeight="1" x14ac:dyDescent="0.15">
      <c r="A7502" s="10" t="s">
        <v>7550</v>
      </c>
      <c r="B7502" s="11" t="s">
        <v>31</v>
      </c>
      <c r="C7502" s="11" t="s">
        <v>76</v>
      </c>
      <c r="D7502" s="12">
        <v>46178</v>
      </c>
      <c r="E7502" s="11">
        <v>2933</v>
      </c>
      <c r="F7502" s="11" t="s">
        <v>33</v>
      </c>
      <c r="G7502" s="13">
        <v>3358.3</v>
      </c>
      <c r="H7502" s="14">
        <f t="shared" si="819"/>
        <v>9849893.9000000004</v>
      </c>
      <c r="I7502" s="14">
        <f>IF(F7502="GHS",H7502,H7502*Assumptions!$B$4)</f>
        <v>9849893.9000000004</v>
      </c>
      <c r="J7502" s="15" t="str">
        <f>INDEX(Assumptions!$B$8:$B$12,MATCH(B7502,Assumptions!$A$8:$A$12,0))</f>
        <v>Weighted Average</v>
      </c>
      <c r="K7502" s="16">
        <f>G7502/(1-INDEX(Assumptions!$D$8:$D$12,MATCH(B7502,Assumptions!$A$8:$A$12,0)))</f>
        <v>4664.3055555555557</v>
      </c>
      <c r="L7502" s="16">
        <f t="shared" si="820"/>
        <v>100.749</v>
      </c>
      <c r="M7502" s="16">
        <f t="shared" si="821"/>
        <v>233.2152777777778</v>
      </c>
      <c r="N7502" s="14">
        <f>E7502*(K7502-L7502-M7502)*IF(F7502="GHS",1,Assumptions!$B$4)</f>
        <v>12700890.967722224</v>
      </c>
      <c r="O7502" s="15">
        <f t="shared" ca="1" si="822"/>
        <v>108</v>
      </c>
      <c r="P7502" s="15" t="str">
        <f t="shared" ca="1" si="823"/>
        <v>91-180d</v>
      </c>
      <c r="Q7502" s="17">
        <f ca="1">IF(P7502="0-90d",0,IF(P7502="91-180d",INDEX(Assumptions!$F$8:$F$12,MATCH(B7502,Assumptions!$A$8:$A$12,0)),IF(P7502="181-365d",INDEX(Assumptions!$G$8:$G$12,MATCH(B7502,Assumptions!$A$8:$A$12,0)),INDEX(Assumptions!$H$8:$H$12,MATCH(B7502,Assumptions!$A$8:$A$12,0)))))</f>
        <v>0.05</v>
      </c>
      <c r="R7502" s="14">
        <f t="shared" ca="1" si="824"/>
        <v>492494.69500000007</v>
      </c>
      <c r="S7502" s="14">
        <f t="shared" ca="1" si="825"/>
        <v>9357399.2050000001</v>
      </c>
      <c r="T7502" s="11" t="s">
        <v>25</v>
      </c>
      <c r="U7502" s="18" t="s">
        <v>26</v>
      </c>
    </row>
    <row r="7503" spans="1:21" ht="15" customHeight="1" x14ac:dyDescent="0.15">
      <c r="A7503" s="10" t="s">
        <v>7551</v>
      </c>
      <c r="B7503" s="11" t="s">
        <v>41</v>
      </c>
      <c r="C7503" s="11" t="s">
        <v>49</v>
      </c>
      <c r="D7503" s="12">
        <v>46077</v>
      </c>
      <c r="E7503" s="11">
        <v>1803</v>
      </c>
      <c r="F7503" s="11" t="s">
        <v>33</v>
      </c>
      <c r="G7503" s="13">
        <v>1440</v>
      </c>
      <c r="H7503" s="14">
        <f t="shared" si="819"/>
        <v>2596320</v>
      </c>
      <c r="I7503" s="14">
        <f>IF(F7503="GHS",H7503,H7503*Assumptions!$B$4)</f>
        <v>2596320</v>
      </c>
      <c r="J7503" s="15" t="str">
        <f>INDEX(Assumptions!$B$8:$B$12,MATCH(B7503,Assumptions!$A$8:$A$12,0))</f>
        <v>Weighted Average</v>
      </c>
      <c r="K7503" s="16">
        <f>G7503/(1-INDEX(Assumptions!$D$8:$D$12,MATCH(B7503,Assumptions!$A$8:$A$12,0)))</f>
        <v>2215.3846153846152</v>
      </c>
      <c r="L7503" s="16">
        <f t="shared" si="820"/>
        <v>43.199999999999996</v>
      </c>
      <c r="M7503" s="16">
        <f t="shared" si="821"/>
        <v>110.76923076923077</v>
      </c>
      <c r="N7503" s="14">
        <f>E7503*(K7503-L7503-M7503)*IF(F7503="GHS",1,Assumptions!$B$4)</f>
        <v>3716731.9384615384</v>
      </c>
      <c r="O7503" s="15">
        <f t="shared" ca="1" si="822"/>
        <v>209</v>
      </c>
      <c r="P7503" s="15" t="str">
        <f t="shared" ca="1" si="823"/>
        <v>181-365d</v>
      </c>
      <c r="Q7503" s="17">
        <f ca="1">IF(P7503="0-90d",0,IF(P7503="91-180d",INDEX(Assumptions!$F$8:$F$12,MATCH(B7503,Assumptions!$A$8:$A$12,0)),IF(P7503="181-365d",INDEX(Assumptions!$G$8:$G$12,MATCH(B7503,Assumptions!$A$8:$A$12,0)),INDEX(Assumptions!$H$8:$H$12,MATCH(B7503,Assumptions!$A$8:$A$12,0)))))</f>
        <v>0.35</v>
      </c>
      <c r="R7503" s="14">
        <f t="shared" ca="1" si="824"/>
        <v>908712</v>
      </c>
      <c r="S7503" s="14">
        <f t="shared" ca="1" si="825"/>
        <v>1687608</v>
      </c>
      <c r="T7503" s="11" t="s">
        <v>25</v>
      </c>
      <c r="U7503" s="18" t="s">
        <v>26</v>
      </c>
    </row>
    <row r="7504" spans="1:21" ht="15" customHeight="1" x14ac:dyDescent="0.15">
      <c r="A7504" s="10" t="s">
        <v>7552</v>
      </c>
      <c r="B7504" s="11" t="s">
        <v>22</v>
      </c>
      <c r="C7504" s="11" t="s">
        <v>61</v>
      </c>
      <c r="D7504" s="12">
        <v>46021</v>
      </c>
      <c r="E7504" s="11">
        <v>4170</v>
      </c>
      <c r="F7504" s="11" t="s">
        <v>24</v>
      </c>
      <c r="G7504" s="13">
        <v>59447.68</v>
      </c>
      <c r="H7504" s="14">
        <f t="shared" si="819"/>
        <v>247896825.59999999</v>
      </c>
      <c r="I7504" s="14">
        <f>IF(F7504="GHS",H7504,H7504*Assumptions!$B$4)</f>
        <v>2677285716.48</v>
      </c>
      <c r="J7504" s="15" t="str">
        <f>INDEX(Assumptions!$B$8:$B$12,MATCH(B7504,Assumptions!$A$8:$A$12,0))</f>
        <v>FIFO</v>
      </c>
      <c r="K7504" s="16">
        <f>G7504/(1-INDEX(Assumptions!$D$8:$D$12,MATCH(B7504,Assumptions!$A$8:$A$12,0)))</f>
        <v>72497.170731707316</v>
      </c>
      <c r="L7504" s="16">
        <f t="shared" si="820"/>
        <v>1783.4304</v>
      </c>
      <c r="M7504" s="16">
        <f t="shared" si="821"/>
        <v>3624.858536585366</v>
      </c>
      <c r="N7504" s="14">
        <f>E7504*(K7504-L7504-M7504)*IF(F7504="GHS",1,Assumptions!$B$4)</f>
        <v>3021414880.5251126</v>
      </c>
      <c r="O7504" s="15">
        <f t="shared" ca="1" si="822"/>
        <v>265</v>
      </c>
      <c r="P7504" s="15" t="str">
        <f t="shared" ca="1" si="823"/>
        <v>181-365d</v>
      </c>
      <c r="Q7504" s="17">
        <f ca="1">IF(P7504="0-90d",0,IF(P7504="91-180d",INDEX(Assumptions!$F$8:$F$12,MATCH(B7504,Assumptions!$A$8:$A$12,0)),IF(P7504="181-365d",INDEX(Assumptions!$G$8:$G$12,MATCH(B7504,Assumptions!$A$8:$A$12,0)),INDEX(Assumptions!$H$8:$H$12,MATCH(B7504,Assumptions!$A$8:$A$12,0)))))</f>
        <v>0.15</v>
      </c>
      <c r="R7504" s="14">
        <f t="shared" ca="1" si="824"/>
        <v>401592857.472</v>
      </c>
      <c r="S7504" s="14">
        <f t="shared" ca="1" si="825"/>
        <v>2275692859.0079999</v>
      </c>
      <c r="T7504" s="11" t="s">
        <v>25</v>
      </c>
      <c r="U7504" s="18" t="s">
        <v>26</v>
      </c>
    </row>
    <row r="7505" spans="1:21" ht="15" customHeight="1" x14ac:dyDescent="0.15">
      <c r="A7505" s="10" t="s">
        <v>7553</v>
      </c>
      <c r="B7505" s="11" t="s">
        <v>41</v>
      </c>
      <c r="C7505" s="11" t="s">
        <v>44</v>
      </c>
      <c r="D7505" s="12">
        <v>45804</v>
      </c>
      <c r="E7505" s="11">
        <v>4495</v>
      </c>
      <c r="F7505" s="11" t="s">
        <v>33</v>
      </c>
      <c r="G7505" s="13">
        <v>198.37</v>
      </c>
      <c r="H7505" s="14">
        <f t="shared" si="819"/>
        <v>891673.15</v>
      </c>
      <c r="I7505" s="14">
        <f>IF(F7505="GHS",H7505,H7505*Assumptions!$B$4)</f>
        <v>891673.15</v>
      </c>
      <c r="J7505" s="15" t="str">
        <f>INDEX(Assumptions!$B$8:$B$12,MATCH(B7505,Assumptions!$A$8:$A$12,0))</f>
        <v>Weighted Average</v>
      </c>
      <c r="K7505" s="16">
        <f>G7505/(1-INDEX(Assumptions!$D$8:$D$12,MATCH(B7505,Assumptions!$A$8:$A$12,0)))</f>
        <v>305.18461538461537</v>
      </c>
      <c r="L7505" s="16">
        <f t="shared" si="820"/>
        <v>5.9511000000000003</v>
      </c>
      <c r="M7505" s="16">
        <f t="shared" si="821"/>
        <v>15.259230769230768</v>
      </c>
      <c r="N7505" s="14">
        <f>E7505*(K7505-L7505-M7505)*IF(F7505="GHS",1,Assumptions!$B$4)</f>
        <v>1276464.4093461537</v>
      </c>
      <c r="O7505" s="15">
        <f t="shared" ca="1" si="822"/>
        <v>482</v>
      </c>
      <c r="P7505" s="15" t="str">
        <f t="shared" ca="1" si="823"/>
        <v>365d+</v>
      </c>
      <c r="Q7505" s="17">
        <f ca="1">IF(P7505="0-90d",0,IF(P7505="91-180d",INDEX(Assumptions!$F$8:$F$12,MATCH(B7505,Assumptions!$A$8:$A$12,0)),IF(P7505="181-365d",INDEX(Assumptions!$G$8:$G$12,MATCH(B7505,Assumptions!$A$8:$A$12,0)),INDEX(Assumptions!$H$8:$H$12,MATCH(B7505,Assumptions!$A$8:$A$12,0)))))</f>
        <v>0.8</v>
      </c>
      <c r="R7505" s="14">
        <f t="shared" ca="1" si="824"/>
        <v>713338.52</v>
      </c>
      <c r="S7505" s="14">
        <f t="shared" ca="1" si="825"/>
        <v>178334.63</v>
      </c>
      <c r="T7505" s="11" t="s">
        <v>25</v>
      </c>
      <c r="U7505" s="18" t="s">
        <v>26</v>
      </c>
    </row>
    <row r="7506" spans="1:21" ht="15" customHeight="1" x14ac:dyDescent="0.15">
      <c r="A7506" s="10" t="s">
        <v>7554</v>
      </c>
      <c r="B7506" s="11" t="s">
        <v>22</v>
      </c>
      <c r="C7506" s="11" t="s">
        <v>61</v>
      </c>
      <c r="D7506" s="12">
        <v>45971</v>
      </c>
      <c r="E7506" s="11">
        <v>2550</v>
      </c>
      <c r="F7506" s="11" t="s">
        <v>24</v>
      </c>
      <c r="G7506" s="13">
        <v>11424.09</v>
      </c>
      <c r="H7506" s="14">
        <f t="shared" si="819"/>
        <v>29131429.5</v>
      </c>
      <c r="I7506" s="14">
        <f>IF(F7506="GHS",H7506,H7506*Assumptions!$B$4)</f>
        <v>314619438.60000002</v>
      </c>
      <c r="J7506" s="15" t="str">
        <f>INDEX(Assumptions!$B$8:$B$12,MATCH(B7506,Assumptions!$A$8:$A$12,0))</f>
        <v>FIFO</v>
      </c>
      <c r="K7506" s="16">
        <f>G7506/(1-INDEX(Assumptions!$D$8:$D$12,MATCH(B7506,Assumptions!$A$8:$A$12,0)))</f>
        <v>13931.817073170731</v>
      </c>
      <c r="L7506" s="16">
        <f t="shared" si="820"/>
        <v>342.72269999999997</v>
      </c>
      <c r="M7506" s="16">
        <f t="shared" si="821"/>
        <v>696.59085365853662</v>
      </c>
      <c r="N7506" s="14">
        <f>E7506*(K7506-L7506-M7506)*IF(F7506="GHS",1,Assumptions!$B$4)</f>
        <v>355059546.92736584</v>
      </c>
      <c r="O7506" s="15">
        <f t="shared" ca="1" si="822"/>
        <v>315</v>
      </c>
      <c r="P7506" s="15" t="str">
        <f t="shared" ca="1" si="823"/>
        <v>181-365d</v>
      </c>
      <c r="Q7506" s="17">
        <f ca="1">IF(P7506="0-90d",0,IF(P7506="91-180d",INDEX(Assumptions!$F$8:$F$12,MATCH(B7506,Assumptions!$A$8:$A$12,0)),IF(P7506="181-365d",INDEX(Assumptions!$G$8:$G$12,MATCH(B7506,Assumptions!$A$8:$A$12,0)),INDEX(Assumptions!$H$8:$H$12,MATCH(B7506,Assumptions!$A$8:$A$12,0)))))</f>
        <v>0.15</v>
      </c>
      <c r="R7506" s="14">
        <f t="shared" ca="1" si="824"/>
        <v>47192915.789999999</v>
      </c>
      <c r="S7506" s="14">
        <f t="shared" ca="1" si="825"/>
        <v>267426522.81000003</v>
      </c>
      <c r="T7506" s="11" t="s">
        <v>25</v>
      </c>
      <c r="U7506" s="18" t="s">
        <v>26</v>
      </c>
    </row>
    <row r="7507" spans="1:21" ht="15" customHeight="1" x14ac:dyDescent="0.15">
      <c r="A7507" s="10" t="s">
        <v>7555</v>
      </c>
      <c r="B7507" s="11" t="s">
        <v>31</v>
      </c>
      <c r="C7507" s="11" t="s">
        <v>63</v>
      </c>
      <c r="D7507" s="12">
        <v>45763</v>
      </c>
      <c r="E7507" s="11">
        <v>3530</v>
      </c>
      <c r="F7507" s="11" t="s">
        <v>33</v>
      </c>
      <c r="G7507" s="13">
        <v>4087.88</v>
      </c>
      <c r="H7507" s="14">
        <f t="shared" si="819"/>
        <v>14430216.4</v>
      </c>
      <c r="I7507" s="14">
        <f>IF(F7507="GHS",H7507,H7507*Assumptions!$B$4)</f>
        <v>14430216.4</v>
      </c>
      <c r="J7507" s="15" t="str">
        <f>INDEX(Assumptions!$B$8:$B$12,MATCH(B7507,Assumptions!$A$8:$A$12,0))</f>
        <v>Weighted Average</v>
      </c>
      <c r="K7507" s="16">
        <f>G7507/(1-INDEX(Assumptions!$D$8:$D$12,MATCH(B7507,Assumptions!$A$8:$A$12,0)))</f>
        <v>5677.6111111111113</v>
      </c>
      <c r="L7507" s="16">
        <f t="shared" si="820"/>
        <v>122.63639999999999</v>
      </c>
      <c r="M7507" s="16">
        <f t="shared" si="821"/>
        <v>283.88055555555559</v>
      </c>
      <c r="N7507" s="14">
        <f>E7507*(K7507-L7507-M7507)*IF(F7507="GHS",1,Assumptions!$B$4)</f>
        <v>18606962.36911111</v>
      </c>
      <c r="O7507" s="15">
        <f t="shared" ca="1" si="822"/>
        <v>523</v>
      </c>
      <c r="P7507" s="15" t="str">
        <f t="shared" ca="1" si="823"/>
        <v>365d+</v>
      </c>
      <c r="Q7507" s="17">
        <f ca="1">IF(P7507="0-90d",0,IF(P7507="91-180d",INDEX(Assumptions!$F$8:$F$12,MATCH(B7507,Assumptions!$A$8:$A$12,0)),IF(P7507="181-365d",INDEX(Assumptions!$G$8:$G$12,MATCH(B7507,Assumptions!$A$8:$A$12,0)),INDEX(Assumptions!$H$8:$H$12,MATCH(B7507,Assumptions!$A$8:$A$12,0)))))</f>
        <v>0.6</v>
      </c>
      <c r="R7507" s="14">
        <f t="shared" ca="1" si="824"/>
        <v>8658129.8399999999</v>
      </c>
      <c r="S7507" s="14">
        <f t="shared" ca="1" si="825"/>
        <v>5772086.5600000005</v>
      </c>
      <c r="T7507" s="11" t="s">
        <v>50</v>
      </c>
      <c r="U7507" s="18" t="s">
        <v>36</v>
      </c>
    </row>
    <row r="7508" spans="1:21" ht="15" customHeight="1" x14ac:dyDescent="0.15">
      <c r="A7508" s="10" t="s">
        <v>7556</v>
      </c>
      <c r="B7508" s="11" t="s">
        <v>28</v>
      </c>
      <c r="C7508" s="11" t="s">
        <v>55</v>
      </c>
      <c r="D7508" s="12">
        <v>45894</v>
      </c>
      <c r="E7508" s="11">
        <v>2297</v>
      </c>
      <c r="F7508" s="11" t="s">
        <v>24</v>
      </c>
      <c r="G7508" s="13">
        <v>7375.34</v>
      </c>
      <c r="H7508" s="14">
        <f t="shared" si="819"/>
        <v>16941155.98</v>
      </c>
      <c r="I7508" s="14">
        <f>IF(F7508="GHS",H7508,H7508*Assumptions!$B$4)</f>
        <v>182964484.58400002</v>
      </c>
      <c r="J7508" s="15" t="str">
        <f>INDEX(Assumptions!$B$8:$B$12,MATCH(B7508,Assumptions!$A$8:$A$12,0))</f>
        <v>Fair Value Less Costs to Sell</v>
      </c>
      <c r="K7508" s="16">
        <f>G7508/(1-INDEX(Assumptions!$D$8:$D$12,MATCH(B7508,Assumptions!$A$8:$A$12,0)))</f>
        <v>8381.068181818182</v>
      </c>
      <c r="L7508" s="16">
        <f t="shared" si="820"/>
        <v>221.2602</v>
      </c>
      <c r="M7508" s="16">
        <f t="shared" si="821"/>
        <v>419.0534090909091</v>
      </c>
      <c r="N7508" s="14">
        <f>E7508*(K7508-L7508-M7508)*IF(F7508="GHS",1,Assumptions!$B$4)</f>
        <v>192029543.13838914</v>
      </c>
      <c r="O7508" s="15">
        <f t="shared" ca="1" si="822"/>
        <v>392</v>
      </c>
      <c r="P7508" s="15" t="str">
        <f t="shared" ca="1" si="823"/>
        <v>365d+</v>
      </c>
      <c r="Q7508" s="17">
        <f ca="1">IF(P7508="0-90d",0,IF(P7508="91-180d",INDEX(Assumptions!$F$8:$F$12,MATCH(B7508,Assumptions!$A$8:$A$12,0)),IF(P7508="181-365d",INDEX(Assumptions!$G$8:$G$12,MATCH(B7508,Assumptions!$A$8:$A$12,0)),INDEX(Assumptions!$H$8:$H$12,MATCH(B7508,Assumptions!$A$8:$A$12,0)))))</f>
        <v>0.4</v>
      </c>
      <c r="R7508" s="14">
        <f t="shared" ca="1" si="824"/>
        <v>73185793.833600014</v>
      </c>
      <c r="S7508" s="14">
        <f t="shared" ca="1" si="825"/>
        <v>109778690.75040001</v>
      </c>
      <c r="T7508" s="11" t="s">
        <v>25</v>
      </c>
      <c r="U7508" s="18" t="s">
        <v>26</v>
      </c>
    </row>
    <row r="7509" spans="1:21" ht="15" customHeight="1" x14ac:dyDescent="0.15">
      <c r="A7509" s="10" t="s">
        <v>7557</v>
      </c>
      <c r="B7509" s="11" t="s">
        <v>22</v>
      </c>
      <c r="C7509" s="11" t="s">
        <v>23</v>
      </c>
      <c r="D7509" s="12">
        <v>45794</v>
      </c>
      <c r="E7509" s="11">
        <v>2365</v>
      </c>
      <c r="F7509" s="11" t="s">
        <v>24</v>
      </c>
      <c r="G7509" s="13">
        <v>57259.62</v>
      </c>
      <c r="H7509" s="14">
        <f t="shared" si="819"/>
        <v>135419001.30000001</v>
      </c>
      <c r="I7509" s="14">
        <f>IF(F7509="GHS",H7509,H7509*Assumptions!$B$4)</f>
        <v>1462525214.0400002</v>
      </c>
      <c r="J7509" s="15" t="str">
        <f>INDEX(Assumptions!$B$8:$B$12,MATCH(B7509,Assumptions!$A$8:$A$12,0))</f>
        <v>FIFO</v>
      </c>
      <c r="K7509" s="16">
        <f>G7509/(1-INDEX(Assumptions!$D$8:$D$12,MATCH(B7509,Assumptions!$A$8:$A$12,0)))</f>
        <v>69828.804878048773</v>
      </c>
      <c r="L7509" s="16">
        <f t="shared" si="820"/>
        <v>1717.7886000000001</v>
      </c>
      <c r="M7509" s="16">
        <f t="shared" si="821"/>
        <v>3491.4402439024389</v>
      </c>
      <c r="N7509" s="14">
        <f>E7509*(K7509-L7509-M7509)*IF(F7509="GHS",1,Assumptions!$B$4)</f>
        <v>1650513211.0641658</v>
      </c>
      <c r="O7509" s="15">
        <f t="shared" ca="1" si="822"/>
        <v>492</v>
      </c>
      <c r="P7509" s="15" t="str">
        <f t="shared" ca="1" si="823"/>
        <v>365d+</v>
      </c>
      <c r="Q7509" s="17">
        <f ca="1">IF(P7509="0-90d",0,IF(P7509="91-180d",INDEX(Assumptions!$F$8:$F$12,MATCH(B7509,Assumptions!$A$8:$A$12,0)),IF(P7509="181-365d",INDEX(Assumptions!$G$8:$G$12,MATCH(B7509,Assumptions!$A$8:$A$12,0)),INDEX(Assumptions!$H$8:$H$12,MATCH(B7509,Assumptions!$A$8:$A$12,0)))))</f>
        <v>0.5</v>
      </c>
      <c r="R7509" s="14">
        <f t="shared" ca="1" si="824"/>
        <v>731262607.0200001</v>
      </c>
      <c r="S7509" s="14">
        <f t="shared" ca="1" si="825"/>
        <v>731262607.0200001</v>
      </c>
      <c r="T7509" s="11" t="s">
        <v>50</v>
      </c>
      <c r="U7509" s="18" t="s">
        <v>26</v>
      </c>
    </row>
    <row r="7510" spans="1:21" ht="15" customHeight="1" x14ac:dyDescent="0.15">
      <c r="A7510" s="10" t="s">
        <v>7558</v>
      </c>
      <c r="B7510" s="11" t="s">
        <v>31</v>
      </c>
      <c r="C7510" s="11" t="s">
        <v>76</v>
      </c>
      <c r="D7510" s="12">
        <v>46219</v>
      </c>
      <c r="E7510" s="11">
        <v>3286</v>
      </c>
      <c r="F7510" s="11" t="s">
        <v>33</v>
      </c>
      <c r="G7510" s="13">
        <v>4622.43</v>
      </c>
      <c r="H7510" s="14">
        <f t="shared" si="819"/>
        <v>15189304.98</v>
      </c>
      <c r="I7510" s="14">
        <f>IF(F7510="GHS",H7510,H7510*Assumptions!$B$4)</f>
        <v>15189304.98</v>
      </c>
      <c r="J7510" s="15" t="str">
        <f>INDEX(Assumptions!$B$8:$B$12,MATCH(B7510,Assumptions!$A$8:$A$12,0))</f>
        <v>Weighted Average</v>
      </c>
      <c r="K7510" s="16">
        <f>G7510/(1-INDEX(Assumptions!$D$8:$D$12,MATCH(B7510,Assumptions!$A$8:$A$12,0)))</f>
        <v>6420.041666666667</v>
      </c>
      <c r="L7510" s="16">
        <f t="shared" si="820"/>
        <v>138.6729</v>
      </c>
      <c r="M7510" s="16">
        <f t="shared" si="821"/>
        <v>321.00208333333336</v>
      </c>
      <c r="N7510" s="14">
        <f>E7510*(K7510-L7510-M7510)*IF(F7510="GHS",1,Assumptions!$B$4)</f>
        <v>19585764.921433333</v>
      </c>
      <c r="O7510" s="15">
        <f t="shared" ca="1" si="822"/>
        <v>67</v>
      </c>
      <c r="P7510" s="15" t="str">
        <f t="shared" ca="1" si="823"/>
        <v>0-90d</v>
      </c>
      <c r="Q7510" s="17">
        <f ca="1">IF(P7510="0-90d",0,IF(P7510="91-180d",INDEX(Assumptions!$F$8:$F$12,MATCH(B7510,Assumptions!$A$8:$A$12,0)),IF(P7510="181-365d",INDEX(Assumptions!$G$8:$G$12,MATCH(B7510,Assumptions!$A$8:$A$12,0)),INDEX(Assumptions!$H$8:$H$12,MATCH(B7510,Assumptions!$A$8:$A$12,0)))))</f>
        <v>0</v>
      </c>
      <c r="R7510" s="14">
        <f t="shared" ca="1" si="824"/>
        <v>0</v>
      </c>
      <c r="S7510" s="14">
        <f t="shared" ca="1" si="825"/>
        <v>15189304.98</v>
      </c>
      <c r="T7510" s="11" t="s">
        <v>25</v>
      </c>
      <c r="U7510" s="18" t="s">
        <v>36</v>
      </c>
    </row>
    <row r="7511" spans="1:21" ht="15" customHeight="1" x14ac:dyDescent="0.15">
      <c r="A7511" s="10" t="s">
        <v>7559</v>
      </c>
      <c r="B7511" s="11" t="s">
        <v>41</v>
      </c>
      <c r="C7511" s="11" t="s">
        <v>42</v>
      </c>
      <c r="D7511" s="12">
        <v>45794</v>
      </c>
      <c r="E7511" s="11">
        <v>792</v>
      </c>
      <c r="F7511" s="11" t="s">
        <v>33</v>
      </c>
      <c r="G7511" s="13">
        <v>384.22</v>
      </c>
      <c r="H7511" s="14">
        <f t="shared" si="819"/>
        <v>304302.24000000005</v>
      </c>
      <c r="I7511" s="14">
        <f>IF(F7511="GHS",H7511,H7511*Assumptions!$B$4)</f>
        <v>304302.24000000005</v>
      </c>
      <c r="J7511" s="15" t="str">
        <f>INDEX(Assumptions!$B$8:$B$12,MATCH(B7511,Assumptions!$A$8:$A$12,0))</f>
        <v>Weighted Average</v>
      </c>
      <c r="K7511" s="16">
        <f>G7511/(1-INDEX(Assumptions!$D$8:$D$12,MATCH(B7511,Assumptions!$A$8:$A$12,0)))</f>
        <v>591.10769230769233</v>
      </c>
      <c r="L7511" s="16">
        <f t="shared" si="820"/>
        <v>11.5266</v>
      </c>
      <c r="M7511" s="16">
        <f t="shared" si="821"/>
        <v>29.555384615384618</v>
      </c>
      <c r="N7511" s="14">
        <f>E7511*(K7511-L7511-M7511)*IF(F7511="GHS",1,Assumptions!$B$4)</f>
        <v>435620.36049230769</v>
      </c>
      <c r="O7511" s="15">
        <f t="shared" ca="1" si="822"/>
        <v>492</v>
      </c>
      <c r="P7511" s="15" t="str">
        <f t="shared" ca="1" si="823"/>
        <v>365d+</v>
      </c>
      <c r="Q7511" s="17">
        <f ca="1">IF(P7511="0-90d",0,IF(P7511="91-180d",INDEX(Assumptions!$F$8:$F$12,MATCH(B7511,Assumptions!$A$8:$A$12,0)),IF(P7511="181-365d",INDEX(Assumptions!$G$8:$G$12,MATCH(B7511,Assumptions!$A$8:$A$12,0)),INDEX(Assumptions!$H$8:$H$12,MATCH(B7511,Assumptions!$A$8:$A$12,0)))))</f>
        <v>0.8</v>
      </c>
      <c r="R7511" s="14">
        <f t="shared" ca="1" si="824"/>
        <v>243441.79200000004</v>
      </c>
      <c r="S7511" s="14">
        <f t="shared" ca="1" si="825"/>
        <v>60860.448000000004</v>
      </c>
      <c r="T7511" s="11" t="s">
        <v>25</v>
      </c>
      <c r="U7511" s="18" t="s">
        <v>36</v>
      </c>
    </row>
    <row r="7512" spans="1:21" ht="15" customHeight="1" x14ac:dyDescent="0.15">
      <c r="A7512" s="10" t="s">
        <v>7560</v>
      </c>
      <c r="B7512" s="11" t="s">
        <v>46</v>
      </c>
      <c r="C7512" s="11" t="s">
        <v>47</v>
      </c>
      <c r="D7512" s="12">
        <v>46056</v>
      </c>
      <c r="E7512" s="11">
        <v>2468</v>
      </c>
      <c r="F7512" s="11" t="s">
        <v>33</v>
      </c>
      <c r="G7512" s="13">
        <v>205141.01</v>
      </c>
      <c r="H7512" s="14">
        <f t="shared" si="819"/>
        <v>506288012.68000001</v>
      </c>
      <c r="I7512" s="14">
        <f>IF(F7512="GHS",H7512,H7512*Assumptions!$B$4)</f>
        <v>506288012.68000001</v>
      </c>
      <c r="J7512" s="15" t="str">
        <f>INDEX(Assumptions!$B$8:$B$12,MATCH(B7512,Assumptions!$A$8:$A$12,0))</f>
        <v>Specific Identification</v>
      </c>
      <c r="K7512" s="16">
        <f>G7512/(1-INDEX(Assumptions!$D$8:$D$12,MATCH(B7512,Assumptions!$A$8:$A$12,0)))</f>
        <v>263001.29487179487</v>
      </c>
      <c r="L7512" s="16">
        <f t="shared" si="820"/>
        <v>6154.2303000000002</v>
      </c>
      <c r="M7512" s="16">
        <f t="shared" si="821"/>
        <v>13150.064743589744</v>
      </c>
      <c r="N7512" s="14">
        <f>E7512*(K7512-L7512-M7512)*IF(F7512="GHS",1,Assumptions!$B$4)</f>
        <v>601444195.57601023</v>
      </c>
      <c r="O7512" s="15">
        <f t="shared" ca="1" si="822"/>
        <v>230</v>
      </c>
      <c r="P7512" s="15" t="str">
        <f t="shared" ca="1" si="823"/>
        <v>181-365d</v>
      </c>
      <c r="Q7512" s="17">
        <f ca="1">IF(P7512="0-90d",0,IF(P7512="91-180d",INDEX(Assumptions!$F$8:$F$12,MATCH(B7512,Assumptions!$A$8:$A$12,0)),IF(P7512="181-365d",INDEX(Assumptions!$G$8:$G$12,MATCH(B7512,Assumptions!$A$8:$A$12,0)),INDEX(Assumptions!$H$8:$H$12,MATCH(B7512,Assumptions!$A$8:$A$12,0)))))</f>
        <v>0.05</v>
      </c>
      <c r="R7512" s="14">
        <f t="shared" ca="1" si="824"/>
        <v>25314400.634000003</v>
      </c>
      <c r="S7512" s="14">
        <f t="shared" ca="1" si="825"/>
        <v>480973612.046</v>
      </c>
      <c r="T7512" s="11" t="s">
        <v>25</v>
      </c>
      <c r="U7512" s="18" t="s">
        <v>36</v>
      </c>
    </row>
    <row r="7513" spans="1:21" ht="15" customHeight="1" x14ac:dyDescent="0.15">
      <c r="A7513" s="10" t="s">
        <v>7561</v>
      </c>
      <c r="B7513" s="11" t="s">
        <v>22</v>
      </c>
      <c r="C7513" s="11" t="s">
        <v>81</v>
      </c>
      <c r="D7513" s="12">
        <v>45966</v>
      </c>
      <c r="E7513" s="11">
        <v>1276</v>
      </c>
      <c r="F7513" s="11" t="s">
        <v>24</v>
      </c>
      <c r="G7513" s="13">
        <v>36707.81</v>
      </c>
      <c r="H7513" s="14">
        <f t="shared" si="819"/>
        <v>46839165.559999995</v>
      </c>
      <c r="I7513" s="14">
        <f>IF(F7513="GHS",H7513,H7513*Assumptions!$B$4)</f>
        <v>505862988.04799998</v>
      </c>
      <c r="J7513" s="15" t="str">
        <f>INDEX(Assumptions!$B$8:$B$12,MATCH(B7513,Assumptions!$A$8:$A$12,0))</f>
        <v>FIFO</v>
      </c>
      <c r="K7513" s="16">
        <f>G7513/(1-INDEX(Assumptions!$D$8:$D$12,MATCH(B7513,Assumptions!$A$8:$A$12,0)))</f>
        <v>44765.621951219509</v>
      </c>
      <c r="L7513" s="16">
        <f t="shared" si="820"/>
        <v>1101.2342999999998</v>
      </c>
      <c r="M7513" s="16">
        <f t="shared" si="821"/>
        <v>2238.2810975609755</v>
      </c>
      <c r="N7513" s="14">
        <f>E7513*(K7513-L7513-M7513)*IF(F7513="GHS",1,Assumptions!$B$4)</f>
        <v>570884889.19465768</v>
      </c>
      <c r="O7513" s="15">
        <f t="shared" ca="1" si="822"/>
        <v>320</v>
      </c>
      <c r="P7513" s="15" t="str">
        <f t="shared" ca="1" si="823"/>
        <v>181-365d</v>
      </c>
      <c r="Q7513" s="17">
        <f ca="1">IF(P7513="0-90d",0,IF(P7513="91-180d",INDEX(Assumptions!$F$8:$F$12,MATCH(B7513,Assumptions!$A$8:$A$12,0)),IF(P7513="181-365d",INDEX(Assumptions!$G$8:$G$12,MATCH(B7513,Assumptions!$A$8:$A$12,0)),INDEX(Assumptions!$H$8:$H$12,MATCH(B7513,Assumptions!$A$8:$A$12,0)))))</f>
        <v>0.15</v>
      </c>
      <c r="R7513" s="14">
        <f t="shared" ca="1" si="824"/>
        <v>75879448.207199991</v>
      </c>
      <c r="S7513" s="14">
        <f t="shared" ca="1" si="825"/>
        <v>429983539.84079999</v>
      </c>
      <c r="T7513" s="11" t="s">
        <v>25</v>
      </c>
      <c r="U7513" s="18" t="s">
        <v>26</v>
      </c>
    </row>
    <row r="7514" spans="1:21" ht="15" customHeight="1" x14ac:dyDescent="0.15">
      <c r="A7514" s="10" t="s">
        <v>7562</v>
      </c>
      <c r="B7514" s="11" t="s">
        <v>28</v>
      </c>
      <c r="C7514" s="11" t="s">
        <v>55</v>
      </c>
      <c r="D7514" s="12">
        <v>46211</v>
      </c>
      <c r="E7514" s="11">
        <v>642</v>
      </c>
      <c r="F7514" s="11" t="s">
        <v>24</v>
      </c>
      <c r="G7514" s="13">
        <v>6459.09</v>
      </c>
      <c r="H7514" s="14">
        <f t="shared" si="819"/>
        <v>4146735.7800000003</v>
      </c>
      <c r="I7514" s="14">
        <f>IF(F7514="GHS",H7514,H7514*Assumptions!$B$4)</f>
        <v>44784746.424000002</v>
      </c>
      <c r="J7514" s="15" t="str">
        <f>INDEX(Assumptions!$B$8:$B$12,MATCH(B7514,Assumptions!$A$8:$A$12,0))</f>
        <v>Fair Value Less Costs to Sell</v>
      </c>
      <c r="K7514" s="16">
        <f>G7514/(1-INDEX(Assumptions!$D$8:$D$12,MATCH(B7514,Assumptions!$A$8:$A$12,0)))</f>
        <v>7339.875</v>
      </c>
      <c r="L7514" s="16">
        <f t="shared" si="820"/>
        <v>193.77269999999999</v>
      </c>
      <c r="M7514" s="16">
        <f t="shared" si="821"/>
        <v>366.99375000000003</v>
      </c>
      <c r="N7514" s="14">
        <f>E7514*(K7514-L7514-M7514)*IF(F7514="GHS",1,Assumptions!$B$4)</f>
        <v>47003627.042280003</v>
      </c>
      <c r="O7514" s="15">
        <f t="shared" ca="1" si="822"/>
        <v>75</v>
      </c>
      <c r="P7514" s="15" t="str">
        <f t="shared" ca="1" si="823"/>
        <v>0-90d</v>
      </c>
      <c r="Q7514" s="17">
        <f ca="1">IF(P7514="0-90d",0,IF(P7514="91-180d",INDEX(Assumptions!$F$8:$F$12,MATCH(B7514,Assumptions!$A$8:$A$12,0)),IF(P7514="181-365d",INDEX(Assumptions!$G$8:$G$12,MATCH(B7514,Assumptions!$A$8:$A$12,0)),INDEX(Assumptions!$H$8:$H$12,MATCH(B7514,Assumptions!$A$8:$A$12,0)))))</f>
        <v>0</v>
      </c>
      <c r="R7514" s="14">
        <f t="shared" ca="1" si="824"/>
        <v>0</v>
      </c>
      <c r="S7514" s="14">
        <f t="shared" ca="1" si="825"/>
        <v>44784746.424000002</v>
      </c>
      <c r="T7514" s="11" t="s">
        <v>25</v>
      </c>
      <c r="U7514" s="18" t="s">
        <v>26</v>
      </c>
    </row>
    <row r="7515" spans="1:21" ht="15" customHeight="1" x14ac:dyDescent="0.15">
      <c r="A7515" s="10" t="s">
        <v>7563</v>
      </c>
      <c r="B7515" s="11" t="s">
        <v>41</v>
      </c>
      <c r="C7515" s="11" t="s">
        <v>44</v>
      </c>
      <c r="D7515" s="12">
        <v>45891</v>
      </c>
      <c r="E7515" s="11">
        <v>903</v>
      </c>
      <c r="F7515" s="11" t="s">
        <v>33</v>
      </c>
      <c r="G7515" s="13">
        <v>270.43</v>
      </c>
      <c r="H7515" s="14">
        <f t="shared" si="819"/>
        <v>244198.29</v>
      </c>
      <c r="I7515" s="14">
        <f>IF(F7515="GHS",H7515,H7515*Assumptions!$B$4)</f>
        <v>244198.29</v>
      </c>
      <c r="J7515" s="15" t="str">
        <f>INDEX(Assumptions!$B$8:$B$12,MATCH(B7515,Assumptions!$A$8:$A$12,0))</f>
        <v>Weighted Average</v>
      </c>
      <c r="K7515" s="16">
        <f>G7515/(1-INDEX(Assumptions!$D$8:$D$12,MATCH(B7515,Assumptions!$A$8:$A$12,0)))</f>
        <v>416.04615384615386</v>
      </c>
      <c r="L7515" s="16">
        <f t="shared" si="820"/>
        <v>8.1128999999999998</v>
      </c>
      <c r="M7515" s="16">
        <f t="shared" si="821"/>
        <v>20.802307692307693</v>
      </c>
      <c r="N7515" s="14">
        <f>E7515*(K7515-L7515-M7515)*IF(F7515="GHS",1,Assumptions!$B$4)</f>
        <v>349579.24437692307</v>
      </c>
      <c r="O7515" s="15">
        <f t="shared" ca="1" si="822"/>
        <v>395</v>
      </c>
      <c r="P7515" s="15" t="str">
        <f t="shared" ca="1" si="823"/>
        <v>365d+</v>
      </c>
      <c r="Q7515" s="17">
        <f ca="1">IF(P7515="0-90d",0,IF(P7515="91-180d",INDEX(Assumptions!$F$8:$F$12,MATCH(B7515,Assumptions!$A$8:$A$12,0)),IF(P7515="181-365d",INDEX(Assumptions!$G$8:$G$12,MATCH(B7515,Assumptions!$A$8:$A$12,0)),INDEX(Assumptions!$H$8:$H$12,MATCH(B7515,Assumptions!$A$8:$A$12,0)))))</f>
        <v>0.8</v>
      </c>
      <c r="R7515" s="14">
        <f t="shared" ca="1" si="824"/>
        <v>195358.63200000001</v>
      </c>
      <c r="S7515" s="14">
        <f t="shared" ca="1" si="825"/>
        <v>48839.657999999996</v>
      </c>
      <c r="T7515" s="11" t="s">
        <v>25</v>
      </c>
      <c r="U7515" s="18" t="s">
        <v>26</v>
      </c>
    </row>
    <row r="7516" spans="1:21" ht="15" customHeight="1" x14ac:dyDescent="0.15">
      <c r="A7516" s="10" t="s">
        <v>7564</v>
      </c>
      <c r="B7516" s="11" t="s">
        <v>41</v>
      </c>
      <c r="C7516" s="11" t="s">
        <v>44</v>
      </c>
      <c r="D7516" s="12">
        <v>45928</v>
      </c>
      <c r="E7516" s="11">
        <v>4260</v>
      </c>
      <c r="F7516" s="11" t="s">
        <v>33</v>
      </c>
      <c r="G7516" s="13">
        <v>219.36</v>
      </c>
      <c r="H7516" s="14">
        <f t="shared" si="819"/>
        <v>934473.60000000009</v>
      </c>
      <c r="I7516" s="14">
        <f>IF(F7516="GHS",H7516,H7516*Assumptions!$B$4)</f>
        <v>934473.60000000009</v>
      </c>
      <c r="J7516" s="15" t="str">
        <f>INDEX(Assumptions!$B$8:$B$12,MATCH(B7516,Assumptions!$A$8:$A$12,0))</f>
        <v>Weighted Average</v>
      </c>
      <c r="K7516" s="16">
        <f>G7516/(1-INDEX(Assumptions!$D$8:$D$12,MATCH(B7516,Assumptions!$A$8:$A$12,0)))</f>
        <v>337.47692307692307</v>
      </c>
      <c r="L7516" s="16">
        <f t="shared" si="820"/>
        <v>6.5808</v>
      </c>
      <c r="M7516" s="16">
        <f t="shared" si="821"/>
        <v>16.873846153846156</v>
      </c>
      <c r="N7516" s="14">
        <f>E7516*(K7516-L7516-M7516)*IF(F7516="GHS",1,Assumptions!$B$4)</f>
        <v>1337734.8996923077</v>
      </c>
      <c r="O7516" s="15">
        <f t="shared" ca="1" si="822"/>
        <v>358</v>
      </c>
      <c r="P7516" s="15" t="str">
        <f t="shared" ca="1" si="823"/>
        <v>181-365d</v>
      </c>
      <c r="Q7516" s="17">
        <f ca="1">IF(P7516="0-90d",0,IF(P7516="91-180d",INDEX(Assumptions!$F$8:$F$12,MATCH(B7516,Assumptions!$A$8:$A$12,0)),IF(P7516="181-365d",INDEX(Assumptions!$G$8:$G$12,MATCH(B7516,Assumptions!$A$8:$A$12,0)),INDEX(Assumptions!$H$8:$H$12,MATCH(B7516,Assumptions!$A$8:$A$12,0)))))</f>
        <v>0.35</v>
      </c>
      <c r="R7516" s="14">
        <f t="shared" ca="1" si="824"/>
        <v>327065.76</v>
      </c>
      <c r="S7516" s="14">
        <f t="shared" ca="1" si="825"/>
        <v>607407.84000000008</v>
      </c>
      <c r="T7516" s="11" t="s">
        <v>25</v>
      </c>
      <c r="U7516" s="18" t="s">
        <v>36</v>
      </c>
    </row>
    <row r="7517" spans="1:21" ht="15" customHeight="1" x14ac:dyDescent="0.15">
      <c r="A7517" s="10" t="s">
        <v>7565</v>
      </c>
      <c r="B7517" s="11" t="s">
        <v>41</v>
      </c>
      <c r="C7517" s="11" t="s">
        <v>42</v>
      </c>
      <c r="D7517" s="12">
        <v>45885</v>
      </c>
      <c r="E7517" s="11">
        <v>995</v>
      </c>
      <c r="F7517" s="11" t="s">
        <v>33</v>
      </c>
      <c r="G7517" s="13">
        <v>637.19000000000005</v>
      </c>
      <c r="H7517" s="14">
        <f t="shared" si="819"/>
        <v>634004.05000000005</v>
      </c>
      <c r="I7517" s="14">
        <f>IF(F7517="GHS",H7517,H7517*Assumptions!$B$4)</f>
        <v>634004.05000000005</v>
      </c>
      <c r="J7517" s="15" t="str">
        <f>INDEX(Assumptions!$B$8:$B$12,MATCH(B7517,Assumptions!$A$8:$A$12,0))</f>
        <v>Weighted Average</v>
      </c>
      <c r="K7517" s="16">
        <f>G7517/(1-INDEX(Assumptions!$D$8:$D$12,MATCH(B7517,Assumptions!$A$8:$A$12,0)))</f>
        <v>980.29230769230776</v>
      </c>
      <c r="L7517" s="16">
        <f t="shared" si="820"/>
        <v>19.1157</v>
      </c>
      <c r="M7517" s="16">
        <f t="shared" si="821"/>
        <v>49.014615384615389</v>
      </c>
      <c r="N7517" s="14">
        <f>E7517*(K7517-L7517-M7517)*IF(F7517="GHS",1,Assumptions!$B$4)</f>
        <v>907601.182346154</v>
      </c>
      <c r="O7517" s="15">
        <f t="shared" ca="1" si="822"/>
        <v>401</v>
      </c>
      <c r="P7517" s="15" t="str">
        <f t="shared" ca="1" si="823"/>
        <v>365d+</v>
      </c>
      <c r="Q7517" s="17">
        <f ca="1">IF(P7517="0-90d",0,IF(P7517="91-180d",INDEX(Assumptions!$F$8:$F$12,MATCH(B7517,Assumptions!$A$8:$A$12,0)),IF(P7517="181-365d",INDEX(Assumptions!$G$8:$G$12,MATCH(B7517,Assumptions!$A$8:$A$12,0)),INDEX(Assumptions!$H$8:$H$12,MATCH(B7517,Assumptions!$A$8:$A$12,0)))))</f>
        <v>0.8</v>
      </c>
      <c r="R7517" s="14">
        <f t="shared" ca="1" si="824"/>
        <v>507203.24000000005</v>
      </c>
      <c r="S7517" s="14">
        <f t="shared" ca="1" si="825"/>
        <v>126800.81</v>
      </c>
      <c r="T7517" s="11" t="s">
        <v>25</v>
      </c>
      <c r="U7517" s="18" t="s">
        <v>26</v>
      </c>
    </row>
    <row r="7518" spans="1:21" ht="15" customHeight="1" x14ac:dyDescent="0.15">
      <c r="A7518" s="10" t="s">
        <v>7566</v>
      </c>
      <c r="B7518" s="11" t="s">
        <v>31</v>
      </c>
      <c r="C7518" s="11" t="s">
        <v>63</v>
      </c>
      <c r="D7518" s="12">
        <v>46167</v>
      </c>
      <c r="E7518" s="11">
        <v>1247</v>
      </c>
      <c r="F7518" s="11" t="s">
        <v>33</v>
      </c>
      <c r="G7518" s="13">
        <v>1282.1600000000001</v>
      </c>
      <c r="H7518" s="14">
        <f t="shared" si="819"/>
        <v>1598853.52</v>
      </c>
      <c r="I7518" s="14">
        <f>IF(F7518="GHS",H7518,H7518*Assumptions!$B$4)</f>
        <v>1598853.52</v>
      </c>
      <c r="J7518" s="15" t="str">
        <f>INDEX(Assumptions!$B$8:$B$12,MATCH(B7518,Assumptions!$A$8:$A$12,0))</f>
        <v>Weighted Average</v>
      </c>
      <c r="K7518" s="16">
        <f>G7518/(1-INDEX(Assumptions!$D$8:$D$12,MATCH(B7518,Assumptions!$A$8:$A$12,0)))</f>
        <v>1780.7777777777781</v>
      </c>
      <c r="L7518" s="16">
        <f t="shared" si="820"/>
        <v>38.464800000000004</v>
      </c>
      <c r="M7518" s="16">
        <f t="shared" si="821"/>
        <v>89.038888888888906</v>
      </c>
      <c r="N7518" s="14">
        <f>E7518*(K7518-L7518-M7518)*IF(F7518="GHS",1,Assumptions!$B$4)</f>
        <v>2061632.7888444448</v>
      </c>
      <c r="O7518" s="15">
        <f t="shared" ca="1" si="822"/>
        <v>119</v>
      </c>
      <c r="P7518" s="15" t="str">
        <f t="shared" ca="1" si="823"/>
        <v>91-180d</v>
      </c>
      <c r="Q7518" s="17">
        <f ca="1">IF(P7518="0-90d",0,IF(P7518="91-180d",INDEX(Assumptions!$F$8:$F$12,MATCH(B7518,Assumptions!$A$8:$A$12,0)),IF(P7518="181-365d",INDEX(Assumptions!$G$8:$G$12,MATCH(B7518,Assumptions!$A$8:$A$12,0)),INDEX(Assumptions!$H$8:$H$12,MATCH(B7518,Assumptions!$A$8:$A$12,0)))))</f>
        <v>0.05</v>
      </c>
      <c r="R7518" s="14">
        <f t="shared" ca="1" si="824"/>
        <v>79942.676000000007</v>
      </c>
      <c r="S7518" s="14">
        <f t="shared" ca="1" si="825"/>
        <v>1518910.844</v>
      </c>
      <c r="T7518" s="11" t="s">
        <v>25</v>
      </c>
      <c r="U7518" s="18" t="s">
        <v>26</v>
      </c>
    </row>
    <row r="7519" spans="1:21" ht="15" customHeight="1" x14ac:dyDescent="0.15">
      <c r="A7519" s="10" t="s">
        <v>7567</v>
      </c>
      <c r="B7519" s="11" t="s">
        <v>31</v>
      </c>
      <c r="C7519" s="11" t="s">
        <v>63</v>
      </c>
      <c r="D7519" s="12">
        <v>46097</v>
      </c>
      <c r="E7519" s="11">
        <v>3336</v>
      </c>
      <c r="F7519" s="11" t="s">
        <v>33</v>
      </c>
      <c r="G7519" s="13">
        <v>2071.65</v>
      </c>
      <c r="H7519" s="14">
        <f t="shared" si="819"/>
        <v>6911024.4000000004</v>
      </c>
      <c r="I7519" s="14">
        <f>IF(F7519="GHS",H7519,H7519*Assumptions!$B$4)</f>
        <v>6911024.4000000004</v>
      </c>
      <c r="J7519" s="15" t="str">
        <f>INDEX(Assumptions!$B$8:$B$12,MATCH(B7519,Assumptions!$A$8:$A$12,0))</f>
        <v>Weighted Average</v>
      </c>
      <c r="K7519" s="16">
        <f>G7519/(1-INDEX(Assumptions!$D$8:$D$12,MATCH(B7519,Assumptions!$A$8:$A$12,0)))</f>
        <v>2877.291666666667</v>
      </c>
      <c r="L7519" s="16">
        <f t="shared" si="820"/>
        <v>62.149500000000003</v>
      </c>
      <c r="M7519" s="16">
        <f t="shared" si="821"/>
        <v>143.86458333333334</v>
      </c>
      <c r="N7519" s="14">
        <f>E7519*(K7519-L7519-M7519)*IF(F7519="GHS",1,Assumptions!$B$4)</f>
        <v>8911382.0180000011</v>
      </c>
      <c r="O7519" s="15">
        <f t="shared" ca="1" si="822"/>
        <v>189</v>
      </c>
      <c r="P7519" s="15" t="str">
        <f t="shared" ca="1" si="823"/>
        <v>181-365d</v>
      </c>
      <c r="Q7519" s="17">
        <f ca="1">IF(P7519="0-90d",0,IF(P7519="91-180d",INDEX(Assumptions!$F$8:$F$12,MATCH(B7519,Assumptions!$A$8:$A$12,0)),IF(P7519="181-365d",INDEX(Assumptions!$G$8:$G$12,MATCH(B7519,Assumptions!$A$8:$A$12,0)),INDEX(Assumptions!$H$8:$H$12,MATCH(B7519,Assumptions!$A$8:$A$12,0)))))</f>
        <v>0.2</v>
      </c>
      <c r="R7519" s="14">
        <f t="shared" ca="1" si="824"/>
        <v>1382204.8800000001</v>
      </c>
      <c r="S7519" s="14">
        <f t="shared" ca="1" si="825"/>
        <v>5528819.5200000005</v>
      </c>
      <c r="T7519" s="11" t="s">
        <v>25</v>
      </c>
      <c r="U7519" s="18" t="s">
        <v>26</v>
      </c>
    </row>
    <row r="7520" spans="1:21" ht="15" customHeight="1" x14ac:dyDescent="0.15">
      <c r="A7520" s="10" t="s">
        <v>7568</v>
      </c>
      <c r="B7520" s="11" t="s">
        <v>41</v>
      </c>
      <c r="C7520" s="11" t="s">
        <v>42</v>
      </c>
      <c r="D7520" s="12">
        <v>46204</v>
      </c>
      <c r="E7520" s="11">
        <v>443</v>
      </c>
      <c r="F7520" s="11" t="s">
        <v>33</v>
      </c>
      <c r="G7520" s="13">
        <v>284.14</v>
      </c>
      <c r="H7520" s="14">
        <f t="shared" si="819"/>
        <v>125874.01999999999</v>
      </c>
      <c r="I7520" s="14">
        <f>IF(F7520="GHS",H7520,H7520*Assumptions!$B$4)</f>
        <v>125874.01999999999</v>
      </c>
      <c r="J7520" s="15" t="str">
        <f>INDEX(Assumptions!$B$8:$B$12,MATCH(B7520,Assumptions!$A$8:$A$12,0))</f>
        <v>Weighted Average</v>
      </c>
      <c r="K7520" s="16">
        <f>G7520/(1-INDEX(Assumptions!$D$8:$D$12,MATCH(B7520,Assumptions!$A$8:$A$12,0)))</f>
        <v>437.13846153846151</v>
      </c>
      <c r="L7520" s="16">
        <f t="shared" si="820"/>
        <v>8.5241999999999987</v>
      </c>
      <c r="M7520" s="16">
        <f t="shared" si="821"/>
        <v>21.856923076923078</v>
      </c>
      <c r="N7520" s="14">
        <f>E7520*(K7520-L7520-M7520)*IF(F7520="GHS",1,Assumptions!$B$4)</f>
        <v>180193.50093846154</v>
      </c>
      <c r="O7520" s="15">
        <f t="shared" ca="1" si="822"/>
        <v>82</v>
      </c>
      <c r="P7520" s="15" t="str">
        <f t="shared" ca="1" si="823"/>
        <v>0-90d</v>
      </c>
      <c r="Q7520" s="17">
        <f ca="1">IF(P7520="0-90d",0,IF(P7520="91-180d",INDEX(Assumptions!$F$8:$F$12,MATCH(B7520,Assumptions!$A$8:$A$12,0)),IF(P7520="181-365d",INDEX(Assumptions!$G$8:$G$12,MATCH(B7520,Assumptions!$A$8:$A$12,0)),INDEX(Assumptions!$H$8:$H$12,MATCH(B7520,Assumptions!$A$8:$A$12,0)))))</f>
        <v>0</v>
      </c>
      <c r="R7520" s="14">
        <f t="shared" ca="1" si="824"/>
        <v>0</v>
      </c>
      <c r="S7520" s="14">
        <f t="shared" ca="1" si="825"/>
        <v>125874.01999999999</v>
      </c>
      <c r="T7520" s="11" t="s">
        <v>25</v>
      </c>
      <c r="U7520" s="18" t="s">
        <v>26</v>
      </c>
    </row>
    <row r="7521" spans="1:21" ht="15" customHeight="1" x14ac:dyDescent="0.15">
      <c r="A7521" s="10" t="s">
        <v>7569</v>
      </c>
      <c r="B7521" s="11" t="s">
        <v>31</v>
      </c>
      <c r="C7521" s="11" t="s">
        <v>76</v>
      </c>
      <c r="D7521" s="12">
        <v>46211</v>
      </c>
      <c r="E7521" s="11">
        <v>1369</v>
      </c>
      <c r="F7521" s="11" t="s">
        <v>33</v>
      </c>
      <c r="G7521" s="13">
        <v>5924.11</v>
      </c>
      <c r="H7521" s="14">
        <f t="shared" si="819"/>
        <v>8110106.5899999999</v>
      </c>
      <c r="I7521" s="14">
        <f>IF(F7521="GHS",H7521,H7521*Assumptions!$B$4)</f>
        <v>8110106.5899999999</v>
      </c>
      <c r="J7521" s="15" t="str">
        <f>INDEX(Assumptions!$B$8:$B$12,MATCH(B7521,Assumptions!$A$8:$A$12,0))</f>
        <v>Weighted Average</v>
      </c>
      <c r="K7521" s="16">
        <f>G7521/(1-INDEX(Assumptions!$D$8:$D$12,MATCH(B7521,Assumptions!$A$8:$A$12,0)))</f>
        <v>8227.9305555555547</v>
      </c>
      <c r="L7521" s="16">
        <f t="shared" si="820"/>
        <v>177.72329999999999</v>
      </c>
      <c r="M7521" s="16">
        <f t="shared" si="821"/>
        <v>411.39652777777775</v>
      </c>
      <c r="N7521" s="14">
        <f>E7521*(K7521-L7521-M7521)*IF(F7521="GHS",1,Assumptions!$B$4)</f>
        <v>10457531.886327777</v>
      </c>
      <c r="O7521" s="15">
        <f t="shared" ca="1" si="822"/>
        <v>75</v>
      </c>
      <c r="P7521" s="15" t="str">
        <f t="shared" ca="1" si="823"/>
        <v>0-90d</v>
      </c>
      <c r="Q7521" s="17">
        <f ca="1">IF(P7521="0-90d",0,IF(P7521="91-180d",INDEX(Assumptions!$F$8:$F$12,MATCH(B7521,Assumptions!$A$8:$A$12,0)),IF(P7521="181-365d",INDEX(Assumptions!$G$8:$G$12,MATCH(B7521,Assumptions!$A$8:$A$12,0)),INDEX(Assumptions!$H$8:$H$12,MATCH(B7521,Assumptions!$A$8:$A$12,0)))))</f>
        <v>0</v>
      </c>
      <c r="R7521" s="14">
        <f t="shared" ca="1" si="824"/>
        <v>0</v>
      </c>
      <c r="S7521" s="14">
        <f t="shared" si="825"/>
        <v>0</v>
      </c>
      <c r="T7521" s="11" t="s">
        <v>39</v>
      </c>
      <c r="U7521" s="18" t="s">
        <v>36</v>
      </c>
    </row>
    <row r="7522" spans="1:21" ht="15" customHeight="1" x14ac:dyDescent="0.15">
      <c r="A7522" s="10" t="s">
        <v>7570</v>
      </c>
      <c r="B7522" s="11" t="s">
        <v>46</v>
      </c>
      <c r="C7522" s="11" t="s">
        <v>52</v>
      </c>
      <c r="D7522" s="12">
        <v>46156</v>
      </c>
      <c r="E7522" s="11">
        <v>3154</v>
      </c>
      <c r="F7522" s="11" t="s">
        <v>33</v>
      </c>
      <c r="G7522" s="13">
        <v>523911.62</v>
      </c>
      <c r="H7522" s="14">
        <f t="shared" si="819"/>
        <v>1652417249.48</v>
      </c>
      <c r="I7522" s="14">
        <f>IF(F7522="GHS",H7522,H7522*Assumptions!$B$4)</f>
        <v>1652417249.48</v>
      </c>
      <c r="J7522" s="15" t="str">
        <f>INDEX(Assumptions!$B$8:$B$12,MATCH(B7522,Assumptions!$A$8:$A$12,0))</f>
        <v>Specific Identification</v>
      </c>
      <c r="K7522" s="16">
        <f>G7522/(1-INDEX(Assumptions!$D$8:$D$12,MATCH(B7522,Assumptions!$A$8:$A$12,0)))</f>
        <v>671681.56410256412</v>
      </c>
      <c r="L7522" s="16">
        <f t="shared" si="820"/>
        <v>15717.348599999999</v>
      </c>
      <c r="M7522" s="16">
        <f t="shared" si="821"/>
        <v>33584.078205128208</v>
      </c>
      <c r="N7522" s="14">
        <f>E7522*(K7522-L7522-M7522)*IF(F7522="GHS",1,Assumptions!$B$4)</f>
        <v>1962986953.0361128</v>
      </c>
      <c r="O7522" s="15">
        <f t="shared" ca="1" si="822"/>
        <v>130</v>
      </c>
      <c r="P7522" s="15" t="str">
        <f t="shared" ca="1" si="823"/>
        <v>91-180d</v>
      </c>
      <c r="Q7522" s="17">
        <f ca="1">IF(P7522="0-90d",0,IF(P7522="91-180d",INDEX(Assumptions!$F$8:$F$12,MATCH(B7522,Assumptions!$A$8:$A$12,0)),IF(P7522="181-365d",INDEX(Assumptions!$G$8:$G$12,MATCH(B7522,Assumptions!$A$8:$A$12,0)),INDEX(Assumptions!$H$8:$H$12,MATCH(B7522,Assumptions!$A$8:$A$12,0)))))</f>
        <v>0</v>
      </c>
      <c r="R7522" s="14">
        <f t="shared" ca="1" si="824"/>
        <v>0</v>
      </c>
      <c r="S7522" s="14">
        <f t="shared" ca="1" si="825"/>
        <v>1652417249.48</v>
      </c>
      <c r="T7522" s="11" t="s">
        <v>25</v>
      </c>
      <c r="U7522" s="18" t="s">
        <v>26</v>
      </c>
    </row>
    <row r="7523" spans="1:21" ht="15" customHeight="1" x14ac:dyDescent="0.15">
      <c r="A7523" s="10" t="s">
        <v>7571</v>
      </c>
      <c r="B7523" s="11" t="s">
        <v>41</v>
      </c>
      <c r="C7523" s="11" t="s">
        <v>44</v>
      </c>
      <c r="D7523" s="12">
        <v>46075</v>
      </c>
      <c r="E7523" s="11">
        <v>474</v>
      </c>
      <c r="F7523" s="11" t="s">
        <v>33</v>
      </c>
      <c r="G7523" s="13">
        <v>389.25</v>
      </c>
      <c r="H7523" s="14">
        <f t="shared" si="819"/>
        <v>184504.5</v>
      </c>
      <c r="I7523" s="14">
        <f>IF(F7523="GHS",H7523,H7523*Assumptions!$B$4)</f>
        <v>184504.5</v>
      </c>
      <c r="J7523" s="15" t="str">
        <f>INDEX(Assumptions!$B$8:$B$12,MATCH(B7523,Assumptions!$A$8:$A$12,0))</f>
        <v>Weighted Average</v>
      </c>
      <c r="K7523" s="16">
        <f>G7523/(1-INDEX(Assumptions!$D$8:$D$12,MATCH(B7523,Assumptions!$A$8:$A$12,0)))</f>
        <v>598.84615384615381</v>
      </c>
      <c r="L7523" s="16">
        <f t="shared" si="820"/>
        <v>11.6775</v>
      </c>
      <c r="M7523" s="16">
        <f t="shared" si="821"/>
        <v>29.942307692307693</v>
      </c>
      <c r="N7523" s="14">
        <f>E7523*(K7523-L7523-M7523)*IF(F7523="GHS",1,Assumptions!$B$4)</f>
        <v>264125.28807692305</v>
      </c>
      <c r="O7523" s="15">
        <f t="shared" ca="1" si="822"/>
        <v>211</v>
      </c>
      <c r="P7523" s="15" t="str">
        <f t="shared" ca="1" si="823"/>
        <v>181-365d</v>
      </c>
      <c r="Q7523" s="17">
        <f ca="1">IF(P7523="0-90d",0,IF(P7523="91-180d",INDEX(Assumptions!$F$8:$F$12,MATCH(B7523,Assumptions!$A$8:$A$12,0)),IF(P7523="181-365d",INDEX(Assumptions!$G$8:$G$12,MATCH(B7523,Assumptions!$A$8:$A$12,0)),INDEX(Assumptions!$H$8:$H$12,MATCH(B7523,Assumptions!$A$8:$A$12,0)))))</f>
        <v>0.35</v>
      </c>
      <c r="R7523" s="14">
        <f t="shared" ca="1" si="824"/>
        <v>64576.574999999997</v>
      </c>
      <c r="S7523" s="14">
        <f t="shared" ca="1" si="825"/>
        <v>119927.925</v>
      </c>
      <c r="T7523" s="11" t="s">
        <v>25</v>
      </c>
      <c r="U7523" s="18" t="s">
        <v>36</v>
      </c>
    </row>
    <row r="7524" spans="1:21" ht="15" customHeight="1" x14ac:dyDescent="0.15">
      <c r="A7524" s="10" t="s">
        <v>7572</v>
      </c>
      <c r="B7524" s="11" t="s">
        <v>28</v>
      </c>
      <c r="C7524" s="11" t="s">
        <v>55</v>
      </c>
      <c r="D7524" s="12">
        <v>46199</v>
      </c>
      <c r="E7524" s="11">
        <v>531</v>
      </c>
      <c r="F7524" s="11" t="s">
        <v>24</v>
      </c>
      <c r="G7524" s="13">
        <v>8001.15</v>
      </c>
      <c r="H7524" s="14">
        <f t="shared" si="819"/>
        <v>4248610.6499999994</v>
      </c>
      <c r="I7524" s="14">
        <f>IF(F7524="GHS",H7524,H7524*Assumptions!$B$4)</f>
        <v>45884995.019999996</v>
      </c>
      <c r="J7524" s="15" t="str">
        <f>INDEX(Assumptions!$B$8:$B$12,MATCH(B7524,Assumptions!$A$8:$A$12,0))</f>
        <v>Fair Value Less Costs to Sell</v>
      </c>
      <c r="K7524" s="16">
        <f>G7524/(1-INDEX(Assumptions!$D$8:$D$12,MATCH(B7524,Assumptions!$A$8:$A$12,0)))</f>
        <v>9092.2159090909081</v>
      </c>
      <c r="L7524" s="16">
        <f t="shared" si="820"/>
        <v>240.03449999999998</v>
      </c>
      <c r="M7524" s="16">
        <f t="shared" si="821"/>
        <v>454.61079545454544</v>
      </c>
      <c r="N7524" s="14">
        <f>E7524*(K7524-L7524-M7524)*IF(F7524="GHS",1,Assumptions!$B$4)</f>
        <v>48158387.955081813</v>
      </c>
      <c r="O7524" s="15">
        <f t="shared" ca="1" si="822"/>
        <v>87</v>
      </c>
      <c r="P7524" s="15" t="str">
        <f t="shared" ca="1" si="823"/>
        <v>0-90d</v>
      </c>
      <c r="Q7524" s="17">
        <f ca="1">IF(P7524="0-90d",0,IF(P7524="91-180d",INDEX(Assumptions!$F$8:$F$12,MATCH(B7524,Assumptions!$A$8:$A$12,0)),IF(P7524="181-365d",INDEX(Assumptions!$G$8:$G$12,MATCH(B7524,Assumptions!$A$8:$A$12,0)),INDEX(Assumptions!$H$8:$H$12,MATCH(B7524,Assumptions!$A$8:$A$12,0)))))</f>
        <v>0</v>
      </c>
      <c r="R7524" s="14">
        <f t="shared" ca="1" si="824"/>
        <v>0</v>
      </c>
      <c r="S7524" s="14">
        <f t="shared" ca="1" si="825"/>
        <v>45884995.019999996</v>
      </c>
      <c r="T7524" s="11" t="s">
        <v>25</v>
      </c>
      <c r="U7524" s="18" t="s">
        <v>36</v>
      </c>
    </row>
    <row r="7525" spans="1:21" ht="15" customHeight="1" x14ac:dyDescent="0.15">
      <c r="A7525" s="10" t="s">
        <v>7573</v>
      </c>
      <c r="B7525" s="11" t="s">
        <v>41</v>
      </c>
      <c r="C7525" s="11" t="s">
        <v>44</v>
      </c>
      <c r="D7525" s="12">
        <v>46028</v>
      </c>
      <c r="E7525" s="11">
        <v>3796</v>
      </c>
      <c r="F7525" s="11" t="s">
        <v>33</v>
      </c>
      <c r="G7525" s="13">
        <v>661.81</v>
      </c>
      <c r="H7525" s="14">
        <f t="shared" si="819"/>
        <v>2512230.7599999998</v>
      </c>
      <c r="I7525" s="14">
        <f>IF(F7525="GHS",H7525,H7525*Assumptions!$B$4)</f>
        <v>2512230.7599999998</v>
      </c>
      <c r="J7525" s="15" t="str">
        <f>INDEX(Assumptions!$B$8:$B$12,MATCH(B7525,Assumptions!$A$8:$A$12,0))</f>
        <v>Weighted Average</v>
      </c>
      <c r="K7525" s="16">
        <f>G7525/(1-INDEX(Assumptions!$D$8:$D$12,MATCH(B7525,Assumptions!$A$8:$A$12,0)))</f>
        <v>1018.1692307692307</v>
      </c>
      <c r="L7525" s="16">
        <f t="shared" si="820"/>
        <v>19.854299999999999</v>
      </c>
      <c r="M7525" s="16">
        <f t="shared" si="821"/>
        <v>50.908461538461538</v>
      </c>
      <c r="N7525" s="14">
        <f>E7525*(K7525-L7525-M7525)*IF(F7525="GHS",1,Assumptions!$B$4)</f>
        <v>3596354.9571999996</v>
      </c>
      <c r="O7525" s="15">
        <f t="shared" ca="1" si="822"/>
        <v>258</v>
      </c>
      <c r="P7525" s="15" t="str">
        <f t="shared" ca="1" si="823"/>
        <v>181-365d</v>
      </c>
      <c r="Q7525" s="17">
        <f ca="1">IF(P7525="0-90d",0,IF(P7525="91-180d",INDEX(Assumptions!$F$8:$F$12,MATCH(B7525,Assumptions!$A$8:$A$12,0)),IF(P7525="181-365d",INDEX(Assumptions!$G$8:$G$12,MATCH(B7525,Assumptions!$A$8:$A$12,0)),INDEX(Assumptions!$H$8:$H$12,MATCH(B7525,Assumptions!$A$8:$A$12,0)))))</f>
        <v>0.35</v>
      </c>
      <c r="R7525" s="14">
        <f t="shared" ca="1" si="824"/>
        <v>879280.76599999983</v>
      </c>
      <c r="S7525" s="14">
        <f t="shared" ca="1" si="825"/>
        <v>1632949.9939999999</v>
      </c>
      <c r="T7525" s="11" t="s">
        <v>25</v>
      </c>
      <c r="U7525" s="18" t="s">
        <v>26</v>
      </c>
    </row>
    <row r="7526" spans="1:21" ht="15" customHeight="1" x14ac:dyDescent="0.15">
      <c r="A7526" s="10" t="s">
        <v>7574</v>
      </c>
      <c r="B7526" s="11" t="s">
        <v>28</v>
      </c>
      <c r="C7526" s="11" t="s">
        <v>29</v>
      </c>
      <c r="D7526" s="12">
        <v>46018</v>
      </c>
      <c r="E7526" s="11">
        <v>1984</v>
      </c>
      <c r="F7526" s="11" t="s">
        <v>24</v>
      </c>
      <c r="G7526" s="13">
        <v>11189.24</v>
      </c>
      <c r="H7526" s="14">
        <f t="shared" si="819"/>
        <v>22199452.16</v>
      </c>
      <c r="I7526" s="14">
        <f>IF(F7526="GHS",H7526,H7526*Assumptions!$B$4)</f>
        <v>239754083.32800001</v>
      </c>
      <c r="J7526" s="15" t="str">
        <f>INDEX(Assumptions!$B$8:$B$12,MATCH(B7526,Assumptions!$A$8:$A$12,0))</f>
        <v>Fair Value Less Costs to Sell</v>
      </c>
      <c r="K7526" s="16">
        <f>G7526/(1-INDEX(Assumptions!$D$8:$D$12,MATCH(B7526,Assumptions!$A$8:$A$12,0)))</f>
        <v>12715.045454545454</v>
      </c>
      <c r="L7526" s="16">
        <f t="shared" si="820"/>
        <v>335.67719999999997</v>
      </c>
      <c r="M7526" s="16">
        <f t="shared" si="821"/>
        <v>635.75227272727273</v>
      </c>
      <c r="N7526" s="14">
        <f>E7526*(K7526-L7526-M7526)*IF(F7526="GHS",1,Assumptions!$B$4)</f>
        <v>251632808.36561453</v>
      </c>
      <c r="O7526" s="15">
        <f t="shared" ca="1" si="822"/>
        <v>268</v>
      </c>
      <c r="P7526" s="15" t="str">
        <f t="shared" ca="1" si="823"/>
        <v>181-365d</v>
      </c>
      <c r="Q7526" s="17">
        <f ca="1">IF(P7526="0-90d",0,IF(P7526="91-180d",INDEX(Assumptions!$F$8:$F$12,MATCH(B7526,Assumptions!$A$8:$A$12,0)),IF(P7526="181-365d",INDEX(Assumptions!$G$8:$G$12,MATCH(B7526,Assumptions!$A$8:$A$12,0)),INDEX(Assumptions!$H$8:$H$12,MATCH(B7526,Assumptions!$A$8:$A$12,0)))))</f>
        <v>0.1</v>
      </c>
      <c r="R7526" s="14">
        <f t="shared" ca="1" si="824"/>
        <v>23975408.332800001</v>
      </c>
      <c r="S7526" s="14">
        <f t="shared" ca="1" si="825"/>
        <v>215778674.99520001</v>
      </c>
      <c r="T7526" s="11" t="s">
        <v>25</v>
      </c>
      <c r="U7526" s="18" t="s">
        <v>26</v>
      </c>
    </row>
    <row r="7527" spans="1:21" ht="15" customHeight="1" x14ac:dyDescent="0.15">
      <c r="A7527" s="10" t="s">
        <v>7575</v>
      </c>
      <c r="B7527" s="11" t="s">
        <v>31</v>
      </c>
      <c r="C7527" s="11" t="s">
        <v>32</v>
      </c>
      <c r="D7527" s="12">
        <v>45769</v>
      </c>
      <c r="E7527" s="11">
        <v>2035</v>
      </c>
      <c r="F7527" s="11" t="s">
        <v>33</v>
      </c>
      <c r="G7527" s="13">
        <v>2969.33</v>
      </c>
      <c r="H7527" s="14">
        <f t="shared" si="819"/>
        <v>6042586.5499999998</v>
      </c>
      <c r="I7527" s="14">
        <f>IF(F7527="GHS",H7527,H7527*Assumptions!$B$4)</f>
        <v>6042586.5499999998</v>
      </c>
      <c r="J7527" s="15" t="str">
        <f>INDEX(Assumptions!$B$8:$B$12,MATCH(B7527,Assumptions!$A$8:$A$12,0))</f>
        <v>Weighted Average</v>
      </c>
      <c r="K7527" s="16">
        <f>G7527/(1-INDEX(Assumptions!$D$8:$D$12,MATCH(B7527,Assumptions!$A$8:$A$12,0)))</f>
        <v>4124.0694444444443</v>
      </c>
      <c r="L7527" s="16">
        <f t="shared" si="820"/>
        <v>89.079899999999995</v>
      </c>
      <c r="M7527" s="16">
        <f t="shared" si="821"/>
        <v>206.20347222222222</v>
      </c>
      <c r="N7527" s="14">
        <f>E7527*(K7527-L7527-M7527)*IF(F7527="GHS",1,Assumptions!$B$4)</f>
        <v>7791579.656972222</v>
      </c>
      <c r="O7527" s="15">
        <f t="shared" ca="1" si="822"/>
        <v>517</v>
      </c>
      <c r="P7527" s="15" t="str">
        <f t="shared" ca="1" si="823"/>
        <v>365d+</v>
      </c>
      <c r="Q7527" s="17">
        <f ca="1">IF(P7527="0-90d",0,IF(P7527="91-180d",INDEX(Assumptions!$F$8:$F$12,MATCH(B7527,Assumptions!$A$8:$A$12,0)),IF(P7527="181-365d",INDEX(Assumptions!$G$8:$G$12,MATCH(B7527,Assumptions!$A$8:$A$12,0)),INDEX(Assumptions!$H$8:$H$12,MATCH(B7527,Assumptions!$A$8:$A$12,0)))))</f>
        <v>0.6</v>
      </c>
      <c r="R7527" s="14">
        <f t="shared" ca="1" si="824"/>
        <v>3625551.9299999997</v>
      </c>
      <c r="S7527" s="14">
        <f t="shared" si="825"/>
        <v>0</v>
      </c>
      <c r="T7527" s="11" t="s">
        <v>39</v>
      </c>
      <c r="U7527" s="18" t="s">
        <v>26</v>
      </c>
    </row>
    <row r="7528" spans="1:21" ht="15" customHeight="1" x14ac:dyDescent="0.15">
      <c r="A7528" s="10" t="s">
        <v>7576</v>
      </c>
      <c r="B7528" s="11" t="s">
        <v>22</v>
      </c>
      <c r="C7528" s="11" t="s">
        <v>23</v>
      </c>
      <c r="D7528" s="12">
        <v>45910</v>
      </c>
      <c r="E7528" s="11">
        <v>3927</v>
      </c>
      <c r="F7528" s="11" t="s">
        <v>24</v>
      </c>
      <c r="G7528" s="13">
        <v>25379.29</v>
      </c>
      <c r="H7528" s="14">
        <f t="shared" si="819"/>
        <v>99664471.829999998</v>
      </c>
      <c r="I7528" s="14">
        <f>IF(F7528="GHS",H7528,H7528*Assumptions!$B$4)</f>
        <v>1076376295.7639999</v>
      </c>
      <c r="J7528" s="15" t="str">
        <f>INDEX(Assumptions!$B$8:$B$12,MATCH(B7528,Assumptions!$A$8:$A$12,0))</f>
        <v>FIFO</v>
      </c>
      <c r="K7528" s="16">
        <f>G7528/(1-INDEX(Assumptions!$D$8:$D$12,MATCH(B7528,Assumptions!$A$8:$A$12,0)))</f>
        <v>30950.353658536584</v>
      </c>
      <c r="L7528" s="16">
        <f t="shared" si="820"/>
        <v>761.37869999999998</v>
      </c>
      <c r="M7528" s="16">
        <f t="shared" si="821"/>
        <v>1547.5176829268294</v>
      </c>
      <c r="N7528" s="14">
        <f>E7528*(K7528-L7528-M7528)*IF(F7528="GHS",1,Assumptions!$B$4)</f>
        <v>1214730029.3902509</v>
      </c>
      <c r="O7528" s="15">
        <f t="shared" ca="1" si="822"/>
        <v>376</v>
      </c>
      <c r="P7528" s="15" t="str">
        <f t="shared" ca="1" si="823"/>
        <v>365d+</v>
      </c>
      <c r="Q7528" s="17">
        <f ca="1">IF(P7528="0-90d",0,IF(P7528="91-180d",INDEX(Assumptions!$F$8:$F$12,MATCH(B7528,Assumptions!$A$8:$A$12,0)),IF(P7528="181-365d",INDEX(Assumptions!$G$8:$G$12,MATCH(B7528,Assumptions!$A$8:$A$12,0)),INDEX(Assumptions!$H$8:$H$12,MATCH(B7528,Assumptions!$A$8:$A$12,0)))))</f>
        <v>0.5</v>
      </c>
      <c r="R7528" s="14">
        <f t="shared" ca="1" si="824"/>
        <v>538188147.88199997</v>
      </c>
      <c r="S7528" s="14">
        <f t="shared" ca="1" si="825"/>
        <v>538188147.88199997</v>
      </c>
      <c r="T7528" s="11" t="s">
        <v>25</v>
      </c>
      <c r="U7528" s="18" t="s">
        <v>26</v>
      </c>
    </row>
    <row r="7529" spans="1:21" ht="15" customHeight="1" x14ac:dyDescent="0.15">
      <c r="A7529" s="10" t="s">
        <v>7577</v>
      </c>
      <c r="B7529" s="11" t="s">
        <v>31</v>
      </c>
      <c r="C7529" s="11" t="s">
        <v>63</v>
      </c>
      <c r="D7529" s="12">
        <v>45803</v>
      </c>
      <c r="E7529" s="11">
        <v>3734</v>
      </c>
      <c r="F7529" s="11" t="s">
        <v>33</v>
      </c>
      <c r="G7529" s="13">
        <v>2686.29</v>
      </c>
      <c r="H7529" s="14">
        <f t="shared" si="819"/>
        <v>10030606.859999999</v>
      </c>
      <c r="I7529" s="14">
        <f>IF(F7529="GHS",H7529,H7529*Assumptions!$B$4)</f>
        <v>10030606.859999999</v>
      </c>
      <c r="J7529" s="15" t="str">
        <f>INDEX(Assumptions!$B$8:$B$12,MATCH(B7529,Assumptions!$A$8:$A$12,0))</f>
        <v>Weighted Average</v>
      </c>
      <c r="K7529" s="16">
        <f>G7529/(1-INDEX(Assumptions!$D$8:$D$12,MATCH(B7529,Assumptions!$A$8:$A$12,0)))</f>
        <v>3730.9583333333335</v>
      </c>
      <c r="L7529" s="16">
        <f t="shared" si="820"/>
        <v>80.588700000000003</v>
      </c>
      <c r="M7529" s="16">
        <f t="shared" si="821"/>
        <v>186.54791666666668</v>
      </c>
      <c r="N7529" s="14">
        <f>E7529*(K7529-L7529-M7529)*IF(F7529="GHS",1,Assumptions!$B$4)</f>
        <v>12933910.290033333</v>
      </c>
      <c r="O7529" s="15">
        <f t="shared" ca="1" si="822"/>
        <v>483</v>
      </c>
      <c r="P7529" s="15" t="str">
        <f t="shared" ca="1" si="823"/>
        <v>365d+</v>
      </c>
      <c r="Q7529" s="17">
        <f ca="1">IF(P7529="0-90d",0,IF(P7529="91-180d",INDEX(Assumptions!$F$8:$F$12,MATCH(B7529,Assumptions!$A$8:$A$12,0)),IF(P7529="181-365d",INDEX(Assumptions!$G$8:$G$12,MATCH(B7529,Assumptions!$A$8:$A$12,0)),INDEX(Assumptions!$H$8:$H$12,MATCH(B7529,Assumptions!$A$8:$A$12,0)))))</f>
        <v>0.6</v>
      </c>
      <c r="R7529" s="14">
        <f t="shared" ca="1" si="824"/>
        <v>6018364.1159999995</v>
      </c>
      <c r="S7529" s="14">
        <f t="shared" ca="1" si="825"/>
        <v>4012242.7439999999</v>
      </c>
      <c r="T7529" s="11" t="s">
        <v>25</v>
      </c>
      <c r="U7529" s="18" t="s">
        <v>26</v>
      </c>
    </row>
    <row r="7530" spans="1:21" ht="15" customHeight="1" x14ac:dyDescent="0.15">
      <c r="A7530" s="10" t="s">
        <v>7578</v>
      </c>
      <c r="B7530" s="11" t="s">
        <v>31</v>
      </c>
      <c r="C7530" s="11" t="s">
        <v>32</v>
      </c>
      <c r="D7530" s="12">
        <v>46190</v>
      </c>
      <c r="E7530" s="11">
        <v>1912</v>
      </c>
      <c r="F7530" s="11" t="s">
        <v>33</v>
      </c>
      <c r="G7530" s="13">
        <v>3593.2</v>
      </c>
      <c r="H7530" s="14">
        <f t="shared" si="819"/>
        <v>6870198.3999999994</v>
      </c>
      <c r="I7530" s="14">
        <f>IF(F7530="GHS",H7530,H7530*Assumptions!$B$4)</f>
        <v>6870198.3999999994</v>
      </c>
      <c r="J7530" s="15" t="str">
        <f>INDEX(Assumptions!$B$8:$B$12,MATCH(B7530,Assumptions!$A$8:$A$12,0))</f>
        <v>Weighted Average</v>
      </c>
      <c r="K7530" s="16">
        <f>G7530/(1-INDEX(Assumptions!$D$8:$D$12,MATCH(B7530,Assumptions!$A$8:$A$12,0)))</f>
        <v>4990.5555555555557</v>
      </c>
      <c r="L7530" s="16">
        <f t="shared" si="820"/>
        <v>107.79599999999999</v>
      </c>
      <c r="M7530" s="16">
        <f t="shared" si="821"/>
        <v>249.5277777777778</v>
      </c>
      <c r="N7530" s="14">
        <f>E7530*(K7530-L7530-M7530)*IF(F7530="GHS",1,Assumptions!$B$4)</f>
        <v>8858739.1591111124</v>
      </c>
      <c r="O7530" s="15">
        <f t="shared" ca="1" si="822"/>
        <v>96</v>
      </c>
      <c r="P7530" s="15" t="str">
        <f t="shared" ca="1" si="823"/>
        <v>91-180d</v>
      </c>
      <c r="Q7530" s="17">
        <f ca="1">IF(P7530="0-90d",0,IF(P7530="91-180d",INDEX(Assumptions!$F$8:$F$12,MATCH(B7530,Assumptions!$A$8:$A$12,0)),IF(P7530="181-365d",INDEX(Assumptions!$G$8:$G$12,MATCH(B7530,Assumptions!$A$8:$A$12,0)),INDEX(Assumptions!$H$8:$H$12,MATCH(B7530,Assumptions!$A$8:$A$12,0)))))</f>
        <v>0.05</v>
      </c>
      <c r="R7530" s="14">
        <f t="shared" ca="1" si="824"/>
        <v>343509.92</v>
      </c>
      <c r="S7530" s="14">
        <f t="shared" si="825"/>
        <v>0</v>
      </c>
      <c r="T7530" s="11" t="s">
        <v>39</v>
      </c>
      <c r="U7530" s="18" t="s">
        <v>26</v>
      </c>
    </row>
    <row r="7531" spans="1:21" ht="15" customHeight="1" x14ac:dyDescent="0.15">
      <c r="A7531" s="10" t="s">
        <v>7579</v>
      </c>
      <c r="B7531" s="11" t="s">
        <v>22</v>
      </c>
      <c r="C7531" s="11" t="s">
        <v>61</v>
      </c>
      <c r="D7531" s="12">
        <v>45790</v>
      </c>
      <c r="E7531" s="11">
        <v>4659</v>
      </c>
      <c r="F7531" s="11" t="s">
        <v>24</v>
      </c>
      <c r="G7531" s="13">
        <v>28635.46</v>
      </c>
      <c r="H7531" s="14">
        <f t="shared" si="819"/>
        <v>133412608.14</v>
      </c>
      <c r="I7531" s="14">
        <f>IF(F7531="GHS",H7531,H7531*Assumptions!$B$4)</f>
        <v>1440856167.9120002</v>
      </c>
      <c r="J7531" s="15" t="str">
        <f>INDEX(Assumptions!$B$8:$B$12,MATCH(B7531,Assumptions!$A$8:$A$12,0))</f>
        <v>FIFO</v>
      </c>
      <c r="K7531" s="16">
        <f>G7531/(1-INDEX(Assumptions!$D$8:$D$12,MATCH(B7531,Assumptions!$A$8:$A$12,0)))</f>
        <v>34921.292682926825</v>
      </c>
      <c r="L7531" s="16">
        <f t="shared" si="820"/>
        <v>859.0637999999999</v>
      </c>
      <c r="M7531" s="16">
        <f t="shared" si="821"/>
        <v>1746.0646341463414</v>
      </c>
      <c r="N7531" s="14">
        <f>E7531*(K7531-L7531-M7531)*IF(F7531="GHS",1,Assumptions!$B$4)</f>
        <v>1626058899.7387373</v>
      </c>
      <c r="O7531" s="15">
        <f t="shared" ca="1" si="822"/>
        <v>496</v>
      </c>
      <c r="P7531" s="15" t="str">
        <f t="shared" ca="1" si="823"/>
        <v>365d+</v>
      </c>
      <c r="Q7531" s="17">
        <f ca="1">IF(P7531="0-90d",0,IF(P7531="91-180d",INDEX(Assumptions!$F$8:$F$12,MATCH(B7531,Assumptions!$A$8:$A$12,0)),IF(P7531="181-365d",INDEX(Assumptions!$G$8:$G$12,MATCH(B7531,Assumptions!$A$8:$A$12,0)),INDEX(Assumptions!$H$8:$H$12,MATCH(B7531,Assumptions!$A$8:$A$12,0)))))</f>
        <v>0.5</v>
      </c>
      <c r="R7531" s="14">
        <f t="shared" ca="1" si="824"/>
        <v>720428083.95600009</v>
      </c>
      <c r="S7531" s="14">
        <f t="shared" ca="1" si="825"/>
        <v>720428083.95600009</v>
      </c>
      <c r="T7531" s="11" t="s">
        <v>25</v>
      </c>
      <c r="U7531" s="18" t="s">
        <v>26</v>
      </c>
    </row>
    <row r="7532" spans="1:21" ht="15" customHeight="1" x14ac:dyDescent="0.15">
      <c r="A7532" s="10" t="s">
        <v>7580</v>
      </c>
      <c r="B7532" s="11" t="s">
        <v>31</v>
      </c>
      <c r="C7532" s="11" t="s">
        <v>76</v>
      </c>
      <c r="D7532" s="12">
        <v>45934</v>
      </c>
      <c r="E7532" s="11">
        <v>1789</v>
      </c>
      <c r="F7532" s="11" t="s">
        <v>33</v>
      </c>
      <c r="G7532" s="13">
        <v>3324.8</v>
      </c>
      <c r="H7532" s="14">
        <f t="shared" si="819"/>
        <v>5948067.2000000002</v>
      </c>
      <c r="I7532" s="14">
        <f>IF(F7532="GHS",H7532,H7532*Assumptions!$B$4)</f>
        <v>5948067.2000000002</v>
      </c>
      <c r="J7532" s="15" t="str">
        <f>INDEX(Assumptions!$B$8:$B$12,MATCH(B7532,Assumptions!$A$8:$A$12,0))</f>
        <v>Weighted Average</v>
      </c>
      <c r="K7532" s="16">
        <f>G7532/(1-INDEX(Assumptions!$D$8:$D$12,MATCH(B7532,Assumptions!$A$8:$A$12,0)))</f>
        <v>4617.7777777777783</v>
      </c>
      <c r="L7532" s="16">
        <f t="shared" si="820"/>
        <v>99.744</v>
      </c>
      <c r="M7532" s="16">
        <f t="shared" si="821"/>
        <v>230.88888888888891</v>
      </c>
      <c r="N7532" s="14">
        <f>E7532*(K7532-L7532-M7532)*IF(F7532="GHS",1,Assumptions!$B$4)</f>
        <v>7669702.206222224</v>
      </c>
      <c r="O7532" s="15">
        <f t="shared" ca="1" si="822"/>
        <v>352</v>
      </c>
      <c r="P7532" s="15" t="str">
        <f t="shared" ca="1" si="823"/>
        <v>181-365d</v>
      </c>
      <c r="Q7532" s="17">
        <f ca="1">IF(P7532="0-90d",0,IF(P7532="91-180d",INDEX(Assumptions!$F$8:$F$12,MATCH(B7532,Assumptions!$A$8:$A$12,0)),IF(P7532="181-365d",INDEX(Assumptions!$G$8:$G$12,MATCH(B7532,Assumptions!$A$8:$A$12,0)),INDEX(Assumptions!$H$8:$H$12,MATCH(B7532,Assumptions!$A$8:$A$12,0)))))</f>
        <v>0.2</v>
      </c>
      <c r="R7532" s="14">
        <f t="shared" ca="1" si="824"/>
        <v>1189613.4400000002</v>
      </c>
      <c r="S7532" s="14">
        <f t="shared" ca="1" si="825"/>
        <v>4758453.76</v>
      </c>
      <c r="T7532" s="11" t="s">
        <v>25</v>
      </c>
      <c r="U7532" s="18" t="s">
        <v>26</v>
      </c>
    </row>
    <row r="7533" spans="1:21" ht="15" customHeight="1" x14ac:dyDescent="0.15">
      <c r="A7533" s="10" t="s">
        <v>7581</v>
      </c>
      <c r="B7533" s="11" t="s">
        <v>41</v>
      </c>
      <c r="C7533" s="11" t="s">
        <v>115</v>
      </c>
      <c r="D7533" s="12">
        <v>45970</v>
      </c>
      <c r="E7533" s="11">
        <v>2039</v>
      </c>
      <c r="F7533" s="11" t="s">
        <v>33</v>
      </c>
      <c r="G7533" s="13">
        <v>285.31</v>
      </c>
      <c r="H7533" s="14">
        <f t="shared" si="819"/>
        <v>581747.09</v>
      </c>
      <c r="I7533" s="14">
        <f>IF(F7533="GHS",H7533,H7533*Assumptions!$B$4)</f>
        <v>581747.09</v>
      </c>
      <c r="J7533" s="15" t="str">
        <f>INDEX(Assumptions!$B$8:$B$12,MATCH(B7533,Assumptions!$A$8:$A$12,0))</f>
        <v>Weighted Average</v>
      </c>
      <c r="K7533" s="16">
        <f>G7533/(1-INDEX(Assumptions!$D$8:$D$12,MATCH(B7533,Assumptions!$A$8:$A$12,0)))</f>
        <v>438.93846153846152</v>
      </c>
      <c r="L7533" s="16">
        <f t="shared" si="820"/>
        <v>8.5593000000000004</v>
      </c>
      <c r="M7533" s="16">
        <f t="shared" si="821"/>
        <v>21.946923076923078</v>
      </c>
      <c r="N7533" s="14">
        <f>E7533*(K7533-L7533-M7533)*IF(F7533="GHS",1,Assumptions!$B$4)</f>
        <v>832793.33422307682</v>
      </c>
      <c r="O7533" s="15">
        <f t="shared" ca="1" si="822"/>
        <v>316</v>
      </c>
      <c r="P7533" s="15" t="str">
        <f t="shared" ca="1" si="823"/>
        <v>181-365d</v>
      </c>
      <c r="Q7533" s="17">
        <f ca="1">IF(P7533="0-90d",0,IF(P7533="91-180d",INDEX(Assumptions!$F$8:$F$12,MATCH(B7533,Assumptions!$A$8:$A$12,0)),IF(P7533="181-365d",INDEX(Assumptions!$G$8:$G$12,MATCH(B7533,Assumptions!$A$8:$A$12,0)),INDEX(Assumptions!$H$8:$H$12,MATCH(B7533,Assumptions!$A$8:$A$12,0)))))</f>
        <v>0.35</v>
      </c>
      <c r="R7533" s="14">
        <f t="shared" ca="1" si="824"/>
        <v>203611.48149999997</v>
      </c>
      <c r="S7533" s="14">
        <f t="shared" ca="1" si="825"/>
        <v>378135.60849999997</v>
      </c>
      <c r="T7533" s="11" t="s">
        <v>25</v>
      </c>
      <c r="U7533" s="18" t="s">
        <v>36</v>
      </c>
    </row>
    <row r="7534" spans="1:21" ht="15" customHeight="1" x14ac:dyDescent="0.15">
      <c r="A7534" s="10" t="s">
        <v>7582</v>
      </c>
      <c r="B7534" s="11" t="s">
        <v>28</v>
      </c>
      <c r="C7534" s="11" t="s">
        <v>38</v>
      </c>
      <c r="D7534" s="12">
        <v>45872</v>
      </c>
      <c r="E7534" s="11">
        <v>55</v>
      </c>
      <c r="F7534" s="11" t="s">
        <v>24</v>
      </c>
      <c r="G7534" s="13">
        <v>15860.88</v>
      </c>
      <c r="H7534" s="14">
        <f t="shared" si="819"/>
        <v>872348.39999999991</v>
      </c>
      <c r="I7534" s="14">
        <f>IF(F7534="GHS",H7534,H7534*Assumptions!$B$4)</f>
        <v>9421362.7199999988</v>
      </c>
      <c r="J7534" s="15" t="str">
        <f>INDEX(Assumptions!$B$8:$B$12,MATCH(B7534,Assumptions!$A$8:$A$12,0))</f>
        <v>Fair Value Less Costs to Sell</v>
      </c>
      <c r="K7534" s="16">
        <f>G7534/(1-INDEX(Assumptions!$D$8:$D$12,MATCH(B7534,Assumptions!$A$8:$A$12,0)))</f>
        <v>18023.727272727272</v>
      </c>
      <c r="L7534" s="16">
        <f t="shared" si="820"/>
        <v>475.82639999999998</v>
      </c>
      <c r="M7534" s="16">
        <f t="shared" si="821"/>
        <v>901.18636363636369</v>
      </c>
      <c r="N7534" s="14">
        <f>E7534*(K7534-L7534-M7534)*IF(F7534="GHS",1,Assumptions!$B$4)</f>
        <v>9888148.4183999989</v>
      </c>
      <c r="O7534" s="15">
        <f t="shared" ca="1" si="822"/>
        <v>414</v>
      </c>
      <c r="P7534" s="15" t="str">
        <f t="shared" ca="1" si="823"/>
        <v>365d+</v>
      </c>
      <c r="Q7534" s="17">
        <f ca="1">IF(P7534="0-90d",0,IF(P7534="91-180d",INDEX(Assumptions!$F$8:$F$12,MATCH(B7534,Assumptions!$A$8:$A$12,0)),IF(P7534="181-365d",INDEX(Assumptions!$G$8:$G$12,MATCH(B7534,Assumptions!$A$8:$A$12,0)),INDEX(Assumptions!$H$8:$H$12,MATCH(B7534,Assumptions!$A$8:$A$12,0)))))</f>
        <v>0.4</v>
      </c>
      <c r="R7534" s="14">
        <f t="shared" ca="1" si="824"/>
        <v>3768545.0879999995</v>
      </c>
      <c r="S7534" s="14">
        <f t="shared" ca="1" si="825"/>
        <v>5652817.6319999993</v>
      </c>
      <c r="T7534" s="11" t="s">
        <v>25</v>
      </c>
      <c r="U7534" s="18" t="s">
        <v>26</v>
      </c>
    </row>
    <row r="7535" spans="1:21" ht="15" customHeight="1" x14ac:dyDescent="0.15">
      <c r="A7535" s="10" t="s">
        <v>7583</v>
      </c>
      <c r="B7535" s="11" t="s">
        <v>28</v>
      </c>
      <c r="C7535" s="11" t="s">
        <v>35</v>
      </c>
      <c r="D7535" s="12">
        <v>45868</v>
      </c>
      <c r="E7535" s="11">
        <v>728</v>
      </c>
      <c r="F7535" s="11" t="s">
        <v>24</v>
      </c>
      <c r="G7535" s="13">
        <v>5339.33</v>
      </c>
      <c r="H7535" s="14">
        <f t="shared" si="819"/>
        <v>3887032.2399999998</v>
      </c>
      <c r="I7535" s="14">
        <f>IF(F7535="GHS",H7535,H7535*Assumptions!$B$4)</f>
        <v>41979948.192000002</v>
      </c>
      <c r="J7535" s="15" t="str">
        <f>INDEX(Assumptions!$B$8:$B$12,MATCH(B7535,Assumptions!$A$8:$A$12,0))</f>
        <v>Fair Value Less Costs to Sell</v>
      </c>
      <c r="K7535" s="16">
        <f>G7535/(1-INDEX(Assumptions!$D$8:$D$12,MATCH(B7535,Assumptions!$A$8:$A$12,0)))</f>
        <v>6067.420454545454</v>
      </c>
      <c r="L7535" s="16">
        <f t="shared" si="820"/>
        <v>160.1799</v>
      </c>
      <c r="M7535" s="16">
        <f t="shared" si="821"/>
        <v>303.3710227272727</v>
      </c>
      <c r="N7535" s="14">
        <f>E7535*(K7535-L7535-M7535)*IF(F7535="GHS",1,Assumptions!$B$4)</f>
        <v>44059863.806967273</v>
      </c>
      <c r="O7535" s="15">
        <f t="shared" ca="1" si="822"/>
        <v>418</v>
      </c>
      <c r="P7535" s="15" t="str">
        <f t="shared" ca="1" si="823"/>
        <v>365d+</v>
      </c>
      <c r="Q7535" s="17">
        <f ca="1">IF(P7535="0-90d",0,IF(P7535="91-180d",INDEX(Assumptions!$F$8:$F$12,MATCH(B7535,Assumptions!$A$8:$A$12,0)),IF(P7535="181-365d",INDEX(Assumptions!$G$8:$G$12,MATCH(B7535,Assumptions!$A$8:$A$12,0)),INDEX(Assumptions!$H$8:$H$12,MATCH(B7535,Assumptions!$A$8:$A$12,0)))))</f>
        <v>0.4</v>
      </c>
      <c r="R7535" s="14">
        <f t="shared" ca="1" si="824"/>
        <v>16791979.276800003</v>
      </c>
      <c r="S7535" s="14">
        <f t="shared" ca="1" si="825"/>
        <v>25187968.915199999</v>
      </c>
      <c r="T7535" s="11" t="s">
        <v>25</v>
      </c>
      <c r="U7535" s="18" t="s">
        <v>26</v>
      </c>
    </row>
    <row r="7536" spans="1:21" ht="15" customHeight="1" x14ac:dyDescent="0.15">
      <c r="A7536" s="10" t="s">
        <v>7584</v>
      </c>
      <c r="B7536" s="11" t="s">
        <v>31</v>
      </c>
      <c r="C7536" s="11" t="s">
        <v>63</v>
      </c>
      <c r="D7536" s="12">
        <v>45872</v>
      </c>
      <c r="E7536" s="11">
        <v>2424</v>
      </c>
      <c r="F7536" s="11" t="s">
        <v>33</v>
      </c>
      <c r="G7536" s="13">
        <v>965.79</v>
      </c>
      <c r="H7536" s="14">
        <f t="shared" si="819"/>
        <v>2341074.96</v>
      </c>
      <c r="I7536" s="14">
        <f>IF(F7536="GHS",H7536,H7536*Assumptions!$B$4)</f>
        <v>2341074.96</v>
      </c>
      <c r="J7536" s="15" t="str">
        <f>INDEX(Assumptions!$B$8:$B$12,MATCH(B7536,Assumptions!$A$8:$A$12,0))</f>
        <v>Weighted Average</v>
      </c>
      <c r="K7536" s="16">
        <f>G7536/(1-INDEX(Assumptions!$D$8:$D$12,MATCH(B7536,Assumptions!$A$8:$A$12,0)))</f>
        <v>1341.375</v>
      </c>
      <c r="L7536" s="16">
        <f t="shared" si="820"/>
        <v>28.973699999999997</v>
      </c>
      <c r="M7536" s="16">
        <f t="shared" si="821"/>
        <v>67.068750000000009</v>
      </c>
      <c r="N7536" s="14">
        <f>E7536*(K7536-L7536-M7536)*IF(F7536="GHS",1,Assumptions!$B$4)</f>
        <v>3018686.1012000004</v>
      </c>
      <c r="O7536" s="15">
        <f t="shared" ca="1" si="822"/>
        <v>414</v>
      </c>
      <c r="P7536" s="15" t="str">
        <f t="shared" ca="1" si="823"/>
        <v>365d+</v>
      </c>
      <c r="Q7536" s="17">
        <f ca="1">IF(P7536="0-90d",0,IF(P7536="91-180d",INDEX(Assumptions!$F$8:$F$12,MATCH(B7536,Assumptions!$A$8:$A$12,0)),IF(P7536="181-365d",INDEX(Assumptions!$G$8:$G$12,MATCH(B7536,Assumptions!$A$8:$A$12,0)),INDEX(Assumptions!$H$8:$H$12,MATCH(B7536,Assumptions!$A$8:$A$12,0)))))</f>
        <v>0.6</v>
      </c>
      <c r="R7536" s="14">
        <f t="shared" ca="1" si="824"/>
        <v>1404644.976</v>
      </c>
      <c r="S7536" s="14">
        <f t="shared" si="825"/>
        <v>0</v>
      </c>
      <c r="T7536" s="11" t="s">
        <v>39</v>
      </c>
      <c r="U7536" s="18" t="s">
        <v>26</v>
      </c>
    </row>
    <row r="7537" spans="1:21" ht="15" customHeight="1" x14ac:dyDescent="0.15">
      <c r="A7537" s="10" t="s">
        <v>7585</v>
      </c>
      <c r="B7537" s="11" t="s">
        <v>31</v>
      </c>
      <c r="C7537" s="11" t="s">
        <v>76</v>
      </c>
      <c r="D7537" s="12">
        <v>46118</v>
      </c>
      <c r="E7537" s="11">
        <v>4230</v>
      </c>
      <c r="F7537" s="11" t="s">
        <v>33</v>
      </c>
      <c r="G7537" s="13">
        <v>2156.42</v>
      </c>
      <c r="H7537" s="14">
        <f t="shared" si="819"/>
        <v>9121656.5999999996</v>
      </c>
      <c r="I7537" s="14">
        <f>IF(F7537="GHS",H7537,H7537*Assumptions!$B$4)</f>
        <v>9121656.5999999996</v>
      </c>
      <c r="J7537" s="15" t="str">
        <f>INDEX(Assumptions!$B$8:$B$12,MATCH(B7537,Assumptions!$A$8:$A$12,0))</f>
        <v>Weighted Average</v>
      </c>
      <c r="K7537" s="16">
        <f>G7537/(1-INDEX(Assumptions!$D$8:$D$12,MATCH(B7537,Assumptions!$A$8:$A$12,0)))</f>
        <v>2995.0277777777778</v>
      </c>
      <c r="L7537" s="16">
        <f t="shared" si="820"/>
        <v>64.692599999999999</v>
      </c>
      <c r="M7537" s="16">
        <f t="shared" si="821"/>
        <v>149.7513888888889</v>
      </c>
      <c r="N7537" s="14">
        <f>E7537*(K7537-L7537-M7537)*IF(F7537="GHS",1,Assumptions!$B$4)</f>
        <v>11761869.427000001</v>
      </c>
      <c r="O7537" s="15">
        <f t="shared" ca="1" si="822"/>
        <v>168</v>
      </c>
      <c r="P7537" s="15" t="str">
        <f t="shared" ca="1" si="823"/>
        <v>91-180d</v>
      </c>
      <c r="Q7537" s="17">
        <f ca="1">IF(P7537="0-90d",0,IF(P7537="91-180d",INDEX(Assumptions!$F$8:$F$12,MATCH(B7537,Assumptions!$A$8:$A$12,0)),IF(P7537="181-365d",INDEX(Assumptions!$G$8:$G$12,MATCH(B7537,Assumptions!$A$8:$A$12,0)),INDEX(Assumptions!$H$8:$H$12,MATCH(B7537,Assumptions!$A$8:$A$12,0)))))</f>
        <v>0.05</v>
      </c>
      <c r="R7537" s="14">
        <f t="shared" ca="1" si="824"/>
        <v>456082.83</v>
      </c>
      <c r="S7537" s="14">
        <f t="shared" ca="1" si="825"/>
        <v>8665573.7699999996</v>
      </c>
      <c r="T7537" s="11" t="s">
        <v>25</v>
      </c>
      <c r="U7537" s="18" t="s">
        <v>26</v>
      </c>
    </row>
    <row r="7538" spans="1:21" ht="15" customHeight="1" x14ac:dyDescent="0.15">
      <c r="A7538" s="10" t="s">
        <v>7586</v>
      </c>
      <c r="B7538" s="11" t="s">
        <v>28</v>
      </c>
      <c r="C7538" s="11" t="s">
        <v>35</v>
      </c>
      <c r="D7538" s="12">
        <v>46113</v>
      </c>
      <c r="E7538" s="11">
        <v>1467</v>
      </c>
      <c r="F7538" s="11" t="s">
        <v>24</v>
      </c>
      <c r="G7538" s="13">
        <v>5172.96</v>
      </c>
      <c r="H7538" s="14">
        <f t="shared" si="819"/>
        <v>7588732.3200000003</v>
      </c>
      <c r="I7538" s="14">
        <f>IF(F7538="GHS",H7538,H7538*Assumptions!$B$4)</f>
        <v>81958309.056000009</v>
      </c>
      <c r="J7538" s="15" t="str">
        <f>INDEX(Assumptions!$B$8:$B$12,MATCH(B7538,Assumptions!$A$8:$A$12,0))</f>
        <v>Fair Value Less Costs to Sell</v>
      </c>
      <c r="K7538" s="16">
        <f>G7538/(1-INDEX(Assumptions!$D$8:$D$12,MATCH(B7538,Assumptions!$A$8:$A$12,0)))</f>
        <v>5878.363636363636</v>
      </c>
      <c r="L7538" s="16">
        <f t="shared" si="820"/>
        <v>155.18879999999999</v>
      </c>
      <c r="M7538" s="16">
        <f t="shared" si="821"/>
        <v>293.91818181818184</v>
      </c>
      <c r="N7538" s="14">
        <f>E7538*(K7538-L7538-M7538)*IF(F7538="GHS",1,Assumptions!$B$4)</f>
        <v>86018970.731956378</v>
      </c>
      <c r="O7538" s="15">
        <f t="shared" ca="1" si="822"/>
        <v>173</v>
      </c>
      <c r="P7538" s="15" t="str">
        <f t="shared" ca="1" si="823"/>
        <v>91-180d</v>
      </c>
      <c r="Q7538" s="17">
        <f ca="1">IF(P7538="0-90d",0,IF(P7538="91-180d",INDEX(Assumptions!$F$8:$F$12,MATCH(B7538,Assumptions!$A$8:$A$12,0)),IF(P7538="181-365d",INDEX(Assumptions!$G$8:$G$12,MATCH(B7538,Assumptions!$A$8:$A$12,0)),INDEX(Assumptions!$H$8:$H$12,MATCH(B7538,Assumptions!$A$8:$A$12,0)))))</f>
        <v>0.02</v>
      </c>
      <c r="R7538" s="14">
        <f t="shared" ca="1" si="824"/>
        <v>1639166.1811200003</v>
      </c>
      <c r="S7538" s="14">
        <f t="shared" ca="1" si="825"/>
        <v>80319142.874880016</v>
      </c>
      <c r="T7538" s="11" t="s">
        <v>25</v>
      </c>
      <c r="U7538" s="18" t="s">
        <v>26</v>
      </c>
    </row>
    <row r="7539" spans="1:21" ht="15" customHeight="1" x14ac:dyDescent="0.15">
      <c r="A7539" s="10" t="s">
        <v>7587</v>
      </c>
      <c r="B7539" s="11" t="s">
        <v>22</v>
      </c>
      <c r="C7539" s="11" t="s">
        <v>23</v>
      </c>
      <c r="D7539" s="12">
        <v>45927</v>
      </c>
      <c r="E7539" s="11">
        <v>1673</v>
      </c>
      <c r="F7539" s="11" t="s">
        <v>24</v>
      </c>
      <c r="G7539" s="13">
        <v>17516.54</v>
      </c>
      <c r="H7539" s="14">
        <f t="shared" si="819"/>
        <v>29305171.420000002</v>
      </c>
      <c r="I7539" s="14">
        <f>IF(F7539="GHS",H7539,H7539*Assumptions!$B$4)</f>
        <v>316495851.33600003</v>
      </c>
      <c r="J7539" s="15" t="str">
        <f>INDEX(Assumptions!$B$8:$B$12,MATCH(B7539,Assumptions!$A$8:$A$12,0))</f>
        <v>FIFO</v>
      </c>
      <c r="K7539" s="16">
        <f>G7539/(1-INDEX(Assumptions!$D$8:$D$12,MATCH(B7539,Assumptions!$A$8:$A$12,0)))</f>
        <v>21361.634146341465</v>
      </c>
      <c r="L7539" s="16">
        <f t="shared" si="820"/>
        <v>525.49620000000004</v>
      </c>
      <c r="M7539" s="16">
        <f t="shared" si="821"/>
        <v>1068.0817073170733</v>
      </c>
      <c r="N7539" s="14">
        <f>E7539*(K7539-L7539-M7539)*IF(F7539="GHS",1,Assumptions!$B$4)</f>
        <v>357177147.34918833</v>
      </c>
      <c r="O7539" s="15">
        <f t="shared" ca="1" si="822"/>
        <v>359</v>
      </c>
      <c r="P7539" s="15" t="str">
        <f t="shared" ca="1" si="823"/>
        <v>181-365d</v>
      </c>
      <c r="Q7539" s="17">
        <f ca="1">IF(P7539="0-90d",0,IF(P7539="91-180d",INDEX(Assumptions!$F$8:$F$12,MATCH(B7539,Assumptions!$A$8:$A$12,0)),IF(P7539="181-365d",INDEX(Assumptions!$G$8:$G$12,MATCH(B7539,Assumptions!$A$8:$A$12,0)),INDEX(Assumptions!$H$8:$H$12,MATCH(B7539,Assumptions!$A$8:$A$12,0)))))</f>
        <v>0.15</v>
      </c>
      <c r="R7539" s="14">
        <f t="shared" ca="1" si="824"/>
        <v>47474377.700400002</v>
      </c>
      <c r="S7539" s="14">
        <f t="shared" ca="1" si="825"/>
        <v>269021473.63560003</v>
      </c>
      <c r="T7539" s="11" t="s">
        <v>25</v>
      </c>
      <c r="U7539" s="18" t="s">
        <v>26</v>
      </c>
    </row>
    <row r="7540" spans="1:21" ht="15" customHeight="1" x14ac:dyDescent="0.15">
      <c r="A7540" s="10" t="s">
        <v>7588</v>
      </c>
      <c r="B7540" s="11" t="s">
        <v>31</v>
      </c>
      <c r="C7540" s="11" t="s">
        <v>63</v>
      </c>
      <c r="D7540" s="12">
        <v>46112</v>
      </c>
      <c r="E7540" s="11">
        <v>960</v>
      </c>
      <c r="F7540" s="11" t="s">
        <v>33</v>
      </c>
      <c r="G7540" s="13">
        <v>1095.3699999999999</v>
      </c>
      <c r="H7540" s="14">
        <f t="shared" si="819"/>
        <v>1051555.2</v>
      </c>
      <c r="I7540" s="14">
        <f>IF(F7540="GHS",H7540,H7540*Assumptions!$B$4)</f>
        <v>1051555.2</v>
      </c>
      <c r="J7540" s="15" t="str">
        <f>INDEX(Assumptions!$B$8:$B$12,MATCH(B7540,Assumptions!$A$8:$A$12,0))</f>
        <v>Weighted Average</v>
      </c>
      <c r="K7540" s="16">
        <f>G7540/(1-INDEX(Assumptions!$D$8:$D$12,MATCH(B7540,Assumptions!$A$8:$A$12,0)))</f>
        <v>1521.3472222222222</v>
      </c>
      <c r="L7540" s="16">
        <f t="shared" si="820"/>
        <v>32.861099999999993</v>
      </c>
      <c r="M7540" s="16">
        <f t="shared" si="821"/>
        <v>76.067361111111111</v>
      </c>
      <c r="N7540" s="14">
        <f>E7540*(K7540-L7540-M7540)*IF(F7540="GHS",1,Assumptions!$B$4)</f>
        <v>1355922.0106666666</v>
      </c>
      <c r="O7540" s="15">
        <f t="shared" ca="1" si="822"/>
        <v>174</v>
      </c>
      <c r="P7540" s="15" t="str">
        <f t="shared" ca="1" si="823"/>
        <v>91-180d</v>
      </c>
      <c r="Q7540" s="17">
        <f ca="1">IF(P7540="0-90d",0,IF(P7540="91-180d",INDEX(Assumptions!$F$8:$F$12,MATCH(B7540,Assumptions!$A$8:$A$12,0)),IF(P7540="181-365d",INDEX(Assumptions!$G$8:$G$12,MATCH(B7540,Assumptions!$A$8:$A$12,0)),INDEX(Assumptions!$H$8:$H$12,MATCH(B7540,Assumptions!$A$8:$A$12,0)))))</f>
        <v>0.05</v>
      </c>
      <c r="R7540" s="14">
        <f t="shared" ca="1" si="824"/>
        <v>52577.760000000002</v>
      </c>
      <c r="S7540" s="14">
        <f t="shared" ca="1" si="825"/>
        <v>998977.44</v>
      </c>
      <c r="T7540" s="11" t="s">
        <v>25</v>
      </c>
      <c r="U7540" s="18" t="s">
        <v>26</v>
      </c>
    </row>
    <row r="7541" spans="1:21" ht="15" customHeight="1" x14ac:dyDescent="0.15">
      <c r="A7541" s="10" t="s">
        <v>7589</v>
      </c>
      <c r="B7541" s="11" t="s">
        <v>31</v>
      </c>
      <c r="C7541" s="11" t="s">
        <v>63</v>
      </c>
      <c r="D7541" s="12">
        <v>46191</v>
      </c>
      <c r="E7541" s="11">
        <v>891</v>
      </c>
      <c r="F7541" s="11" t="s">
        <v>33</v>
      </c>
      <c r="G7541" s="13">
        <v>1303.8</v>
      </c>
      <c r="H7541" s="14">
        <f t="shared" si="819"/>
        <v>1161685.8</v>
      </c>
      <c r="I7541" s="14">
        <f>IF(F7541="GHS",H7541,H7541*Assumptions!$B$4)</f>
        <v>1161685.8</v>
      </c>
      <c r="J7541" s="15" t="str">
        <f>INDEX(Assumptions!$B$8:$B$12,MATCH(B7541,Assumptions!$A$8:$A$12,0))</f>
        <v>Weighted Average</v>
      </c>
      <c r="K7541" s="16">
        <f>G7541/(1-INDEX(Assumptions!$D$8:$D$12,MATCH(B7541,Assumptions!$A$8:$A$12,0)))</f>
        <v>1810.8333333333333</v>
      </c>
      <c r="L7541" s="16">
        <f t="shared" si="820"/>
        <v>39.113999999999997</v>
      </c>
      <c r="M7541" s="16">
        <f t="shared" si="821"/>
        <v>90.541666666666671</v>
      </c>
      <c r="N7541" s="14">
        <f>E7541*(K7541-L7541-M7541)*IF(F7541="GHS",1,Assumptions!$B$4)</f>
        <v>1497929.3009999997</v>
      </c>
      <c r="O7541" s="15">
        <f t="shared" ca="1" si="822"/>
        <v>95</v>
      </c>
      <c r="P7541" s="15" t="str">
        <f t="shared" ca="1" si="823"/>
        <v>91-180d</v>
      </c>
      <c r="Q7541" s="17">
        <f ca="1">IF(P7541="0-90d",0,IF(P7541="91-180d",INDEX(Assumptions!$F$8:$F$12,MATCH(B7541,Assumptions!$A$8:$A$12,0)),IF(P7541="181-365d",INDEX(Assumptions!$G$8:$G$12,MATCH(B7541,Assumptions!$A$8:$A$12,0)),INDEX(Assumptions!$H$8:$H$12,MATCH(B7541,Assumptions!$A$8:$A$12,0)))))</f>
        <v>0.05</v>
      </c>
      <c r="R7541" s="14">
        <f t="shared" ca="1" si="824"/>
        <v>58084.290000000008</v>
      </c>
      <c r="S7541" s="14">
        <f t="shared" ca="1" si="825"/>
        <v>1103601.51</v>
      </c>
      <c r="T7541" s="11" t="s">
        <v>25</v>
      </c>
      <c r="U7541" s="18" t="s">
        <v>26</v>
      </c>
    </row>
    <row r="7542" spans="1:21" ht="15" customHeight="1" x14ac:dyDescent="0.15">
      <c r="A7542" s="10" t="s">
        <v>7590</v>
      </c>
      <c r="B7542" s="11" t="s">
        <v>22</v>
      </c>
      <c r="C7542" s="11" t="s">
        <v>81</v>
      </c>
      <c r="D7542" s="12">
        <v>46003</v>
      </c>
      <c r="E7542" s="11">
        <v>4356</v>
      </c>
      <c r="F7542" s="11" t="s">
        <v>24</v>
      </c>
      <c r="G7542" s="13">
        <v>16653.57</v>
      </c>
      <c r="H7542" s="14">
        <f t="shared" si="819"/>
        <v>72542950.920000002</v>
      </c>
      <c r="I7542" s="14">
        <f>IF(F7542="GHS",H7542,H7542*Assumptions!$B$4)</f>
        <v>783463869.93600011</v>
      </c>
      <c r="J7542" s="15" t="str">
        <f>INDEX(Assumptions!$B$8:$B$12,MATCH(B7542,Assumptions!$A$8:$A$12,0))</f>
        <v>FIFO</v>
      </c>
      <c r="K7542" s="16">
        <f>G7542/(1-INDEX(Assumptions!$D$8:$D$12,MATCH(B7542,Assumptions!$A$8:$A$12,0)))</f>
        <v>20309.231707317071</v>
      </c>
      <c r="L7542" s="16">
        <f t="shared" si="820"/>
        <v>499.60709999999995</v>
      </c>
      <c r="M7542" s="16">
        <f t="shared" si="821"/>
        <v>1015.4615853658536</v>
      </c>
      <c r="N7542" s="14">
        <f>E7542*(K7542-L7542-M7542)*IF(F7542="GHS",1,Assumptions!$B$4)</f>
        <v>884167640.53509057</v>
      </c>
      <c r="O7542" s="15">
        <f t="shared" ca="1" si="822"/>
        <v>283</v>
      </c>
      <c r="P7542" s="15" t="str">
        <f t="shared" ca="1" si="823"/>
        <v>181-365d</v>
      </c>
      <c r="Q7542" s="17">
        <f ca="1">IF(P7542="0-90d",0,IF(P7542="91-180d",INDEX(Assumptions!$F$8:$F$12,MATCH(B7542,Assumptions!$A$8:$A$12,0)),IF(P7542="181-365d",INDEX(Assumptions!$G$8:$G$12,MATCH(B7542,Assumptions!$A$8:$A$12,0)),INDEX(Assumptions!$H$8:$H$12,MATCH(B7542,Assumptions!$A$8:$A$12,0)))))</f>
        <v>0.15</v>
      </c>
      <c r="R7542" s="14">
        <f t="shared" ca="1" si="824"/>
        <v>117519580.49040002</v>
      </c>
      <c r="S7542" s="14">
        <f t="shared" ca="1" si="825"/>
        <v>665944289.44560003</v>
      </c>
      <c r="T7542" s="11" t="s">
        <v>25</v>
      </c>
      <c r="U7542" s="18" t="s">
        <v>26</v>
      </c>
    </row>
    <row r="7543" spans="1:21" ht="15" customHeight="1" x14ac:dyDescent="0.15">
      <c r="A7543" s="10" t="s">
        <v>7591</v>
      </c>
      <c r="B7543" s="11" t="s">
        <v>31</v>
      </c>
      <c r="C7543" s="11" t="s">
        <v>76</v>
      </c>
      <c r="D7543" s="12">
        <v>45857</v>
      </c>
      <c r="E7543" s="11">
        <v>3126</v>
      </c>
      <c r="F7543" s="11" t="s">
        <v>33</v>
      </c>
      <c r="G7543" s="13">
        <v>1322.28</v>
      </c>
      <c r="H7543" s="14">
        <f t="shared" si="819"/>
        <v>4133447.28</v>
      </c>
      <c r="I7543" s="14">
        <f>IF(F7543="GHS",H7543,H7543*Assumptions!$B$4)</f>
        <v>4133447.28</v>
      </c>
      <c r="J7543" s="15" t="str">
        <f>INDEX(Assumptions!$B$8:$B$12,MATCH(B7543,Assumptions!$A$8:$A$12,0))</f>
        <v>Weighted Average</v>
      </c>
      <c r="K7543" s="16">
        <f>G7543/(1-INDEX(Assumptions!$D$8:$D$12,MATCH(B7543,Assumptions!$A$8:$A$12,0)))</f>
        <v>1836.5</v>
      </c>
      <c r="L7543" s="16">
        <f t="shared" si="820"/>
        <v>39.668399999999998</v>
      </c>
      <c r="M7543" s="16">
        <f t="shared" si="821"/>
        <v>91.825000000000003</v>
      </c>
      <c r="N7543" s="14">
        <f>E7543*(K7543-L7543-M7543)*IF(F7543="GHS",1,Assumptions!$B$4)</f>
        <v>5329850.6316</v>
      </c>
      <c r="O7543" s="15">
        <f t="shared" ca="1" si="822"/>
        <v>429</v>
      </c>
      <c r="P7543" s="15" t="str">
        <f t="shared" ca="1" si="823"/>
        <v>365d+</v>
      </c>
      <c r="Q7543" s="17">
        <f ca="1">IF(P7543="0-90d",0,IF(P7543="91-180d",INDEX(Assumptions!$F$8:$F$12,MATCH(B7543,Assumptions!$A$8:$A$12,0)),IF(P7543="181-365d",INDEX(Assumptions!$G$8:$G$12,MATCH(B7543,Assumptions!$A$8:$A$12,0)),INDEX(Assumptions!$H$8:$H$12,MATCH(B7543,Assumptions!$A$8:$A$12,0)))))</f>
        <v>0.6</v>
      </c>
      <c r="R7543" s="14">
        <f t="shared" ca="1" si="824"/>
        <v>2480068.3679999998</v>
      </c>
      <c r="S7543" s="14">
        <f t="shared" ca="1" si="825"/>
        <v>1653378.912</v>
      </c>
      <c r="T7543" s="11" t="s">
        <v>25</v>
      </c>
      <c r="U7543" s="18" t="s">
        <v>26</v>
      </c>
    </row>
    <row r="7544" spans="1:21" ht="15" customHeight="1" x14ac:dyDescent="0.15">
      <c r="A7544" s="10" t="s">
        <v>7592</v>
      </c>
      <c r="B7544" s="11" t="s">
        <v>46</v>
      </c>
      <c r="C7544" s="11" t="s">
        <v>47</v>
      </c>
      <c r="D7544" s="12">
        <v>46001</v>
      </c>
      <c r="E7544" s="11">
        <v>1553</v>
      </c>
      <c r="F7544" s="11" t="s">
        <v>33</v>
      </c>
      <c r="G7544" s="13">
        <v>1154589.6000000001</v>
      </c>
      <c r="H7544" s="14">
        <f t="shared" si="819"/>
        <v>1793077648.8000002</v>
      </c>
      <c r="I7544" s="14">
        <f>IF(F7544="GHS",H7544,H7544*Assumptions!$B$4)</f>
        <v>1793077648.8000002</v>
      </c>
      <c r="J7544" s="15" t="str">
        <f>INDEX(Assumptions!$B$8:$B$12,MATCH(B7544,Assumptions!$A$8:$A$12,0))</f>
        <v>Specific Identification</v>
      </c>
      <c r="K7544" s="16">
        <f>G7544/(1-INDEX(Assumptions!$D$8:$D$12,MATCH(B7544,Assumptions!$A$8:$A$12,0)))</f>
        <v>1480243.076923077</v>
      </c>
      <c r="L7544" s="16">
        <f t="shared" si="820"/>
        <v>34637.688000000002</v>
      </c>
      <c r="M7544" s="16">
        <f t="shared" si="821"/>
        <v>74012.153846153858</v>
      </c>
      <c r="N7544" s="14">
        <f>E7544*(K7544-L7544-M7544)*IF(F7544="GHS",1,Assumptions!$B$4)</f>
        <v>2130084294.0744617</v>
      </c>
      <c r="O7544" s="15">
        <f t="shared" ca="1" si="822"/>
        <v>285</v>
      </c>
      <c r="P7544" s="15" t="str">
        <f t="shared" ca="1" si="823"/>
        <v>181-365d</v>
      </c>
      <c r="Q7544" s="17">
        <f ca="1">IF(P7544="0-90d",0,IF(P7544="91-180d",INDEX(Assumptions!$F$8:$F$12,MATCH(B7544,Assumptions!$A$8:$A$12,0)),IF(P7544="181-365d",INDEX(Assumptions!$G$8:$G$12,MATCH(B7544,Assumptions!$A$8:$A$12,0)),INDEX(Assumptions!$H$8:$H$12,MATCH(B7544,Assumptions!$A$8:$A$12,0)))))</f>
        <v>0.05</v>
      </c>
      <c r="R7544" s="14">
        <f t="shared" ca="1" si="824"/>
        <v>89653882.440000013</v>
      </c>
      <c r="S7544" s="14">
        <f t="shared" ca="1" si="825"/>
        <v>1703423766.3600001</v>
      </c>
      <c r="T7544" s="11" t="s">
        <v>25</v>
      </c>
      <c r="U7544" s="18" t="s">
        <v>26</v>
      </c>
    </row>
    <row r="7545" spans="1:21" ht="15" customHeight="1" x14ac:dyDescent="0.15">
      <c r="A7545" s="10" t="s">
        <v>7593</v>
      </c>
      <c r="B7545" s="11" t="s">
        <v>41</v>
      </c>
      <c r="C7545" s="11" t="s">
        <v>42</v>
      </c>
      <c r="D7545" s="12">
        <v>45982</v>
      </c>
      <c r="E7545" s="11">
        <v>2197</v>
      </c>
      <c r="F7545" s="11" t="s">
        <v>33</v>
      </c>
      <c r="G7545" s="13">
        <v>781.85</v>
      </c>
      <c r="H7545" s="14">
        <f t="shared" si="819"/>
        <v>1717724.45</v>
      </c>
      <c r="I7545" s="14">
        <f>IF(F7545="GHS",H7545,H7545*Assumptions!$B$4)</f>
        <v>1717724.45</v>
      </c>
      <c r="J7545" s="15" t="str">
        <f>INDEX(Assumptions!$B$8:$B$12,MATCH(B7545,Assumptions!$A$8:$A$12,0))</f>
        <v>Weighted Average</v>
      </c>
      <c r="K7545" s="16">
        <f>G7545/(1-INDEX(Assumptions!$D$8:$D$12,MATCH(B7545,Assumptions!$A$8:$A$12,0)))</f>
        <v>1202.8461538461538</v>
      </c>
      <c r="L7545" s="16">
        <f t="shared" si="820"/>
        <v>23.455500000000001</v>
      </c>
      <c r="M7545" s="16">
        <f t="shared" si="821"/>
        <v>60.142307692307696</v>
      </c>
      <c r="N7545" s="14">
        <f>E7545*(K7545-L7545-M7545)*IF(F7545="GHS",1,Assumptions!$B$4)</f>
        <v>2458988.6165</v>
      </c>
      <c r="O7545" s="15">
        <f t="shared" ca="1" si="822"/>
        <v>304</v>
      </c>
      <c r="P7545" s="15" t="str">
        <f t="shared" ca="1" si="823"/>
        <v>181-365d</v>
      </c>
      <c r="Q7545" s="17">
        <f ca="1">IF(P7545="0-90d",0,IF(P7545="91-180d",INDEX(Assumptions!$F$8:$F$12,MATCH(B7545,Assumptions!$A$8:$A$12,0)),IF(P7545="181-365d",INDEX(Assumptions!$G$8:$G$12,MATCH(B7545,Assumptions!$A$8:$A$12,0)),INDEX(Assumptions!$H$8:$H$12,MATCH(B7545,Assumptions!$A$8:$A$12,0)))))</f>
        <v>0.35</v>
      </c>
      <c r="R7545" s="14">
        <f t="shared" ca="1" si="824"/>
        <v>601203.5575</v>
      </c>
      <c r="S7545" s="14">
        <f t="shared" ca="1" si="825"/>
        <v>1116520.8925000001</v>
      </c>
      <c r="T7545" s="11" t="s">
        <v>25</v>
      </c>
      <c r="U7545" s="18" t="s">
        <v>26</v>
      </c>
    </row>
    <row r="7546" spans="1:21" ht="15" customHeight="1" x14ac:dyDescent="0.15">
      <c r="A7546" s="10" t="s">
        <v>7594</v>
      </c>
      <c r="B7546" s="11" t="s">
        <v>46</v>
      </c>
      <c r="C7546" s="11" t="s">
        <v>47</v>
      </c>
      <c r="D7546" s="12">
        <v>46006</v>
      </c>
      <c r="E7546" s="11">
        <v>67</v>
      </c>
      <c r="F7546" s="11" t="s">
        <v>33</v>
      </c>
      <c r="G7546" s="13">
        <v>620505.43000000005</v>
      </c>
      <c r="H7546" s="14">
        <f t="shared" si="819"/>
        <v>41573863.810000002</v>
      </c>
      <c r="I7546" s="14">
        <f>IF(F7546="GHS",H7546,H7546*Assumptions!$B$4)</f>
        <v>41573863.810000002</v>
      </c>
      <c r="J7546" s="15" t="str">
        <f>INDEX(Assumptions!$B$8:$B$12,MATCH(B7546,Assumptions!$A$8:$A$12,0))</f>
        <v>Specific Identification</v>
      </c>
      <c r="K7546" s="16">
        <f>G7546/(1-INDEX(Assumptions!$D$8:$D$12,MATCH(B7546,Assumptions!$A$8:$A$12,0)))</f>
        <v>795519.78205128212</v>
      </c>
      <c r="L7546" s="16">
        <f t="shared" si="820"/>
        <v>18615.162899999999</v>
      </c>
      <c r="M7546" s="16">
        <f t="shared" si="821"/>
        <v>39775.989102564112</v>
      </c>
      <c r="N7546" s="14">
        <f>E7546*(K7546-L7546-M7546)*IF(F7546="GHS",1,Assumptions!$B$4)</f>
        <v>49387618.213264108</v>
      </c>
      <c r="O7546" s="15">
        <f t="shared" ca="1" si="822"/>
        <v>280</v>
      </c>
      <c r="P7546" s="15" t="str">
        <f t="shared" ca="1" si="823"/>
        <v>181-365d</v>
      </c>
      <c r="Q7546" s="17">
        <f ca="1">IF(P7546="0-90d",0,IF(P7546="91-180d",INDEX(Assumptions!$F$8:$F$12,MATCH(B7546,Assumptions!$A$8:$A$12,0)),IF(P7546="181-365d",INDEX(Assumptions!$G$8:$G$12,MATCH(B7546,Assumptions!$A$8:$A$12,0)),INDEX(Assumptions!$H$8:$H$12,MATCH(B7546,Assumptions!$A$8:$A$12,0)))))</f>
        <v>0.05</v>
      </c>
      <c r="R7546" s="14">
        <f t="shared" ca="1" si="824"/>
        <v>2078693.1905000003</v>
      </c>
      <c r="S7546" s="14">
        <f t="shared" ca="1" si="825"/>
        <v>39495170.619500004</v>
      </c>
      <c r="T7546" s="11" t="s">
        <v>25</v>
      </c>
      <c r="U7546" s="18" t="s">
        <v>26</v>
      </c>
    </row>
    <row r="7547" spans="1:21" ht="15" customHeight="1" x14ac:dyDescent="0.15">
      <c r="A7547" s="10" t="s">
        <v>7595</v>
      </c>
      <c r="B7547" s="11" t="s">
        <v>28</v>
      </c>
      <c r="C7547" s="11" t="s">
        <v>55</v>
      </c>
      <c r="D7547" s="12">
        <v>46140</v>
      </c>
      <c r="E7547" s="11">
        <v>2865</v>
      </c>
      <c r="F7547" s="11" t="s">
        <v>24</v>
      </c>
      <c r="G7547" s="13">
        <v>11541.75</v>
      </c>
      <c r="H7547" s="14">
        <f t="shared" si="819"/>
        <v>33067113.75</v>
      </c>
      <c r="I7547" s="14">
        <f>IF(F7547="GHS",H7547,H7547*Assumptions!$B$4)</f>
        <v>357124828.5</v>
      </c>
      <c r="J7547" s="15" t="str">
        <f>INDEX(Assumptions!$B$8:$B$12,MATCH(B7547,Assumptions!$A$8:$A$12,0))</f>
        <v>Fair Value Less Costs to Sell</v>
      </c>
      <c r="K7547" s="16">
        <f>G7547/(1-INDEX(Assumptions!$D$8:$D$12,MATCH(B7547,Assumptions!$A$8:$A$12,0)))</f>
        <v>13115.625</v>
      </c>
      <c r="L7547" s="16">
        <f t="shared" si="820"/>
        <v>346.2525</v>
      </c>
      <c r="M7547" s="16">
        <f t="shared" si="821"/>
        <v>655.78125</v>
      </c>
      <c r="N7547" s="14">
        <f>E7547*(K7547-L7547-M7547)*IF(F7547="GHS",1,Assumptions!$B$4)</f>
        <v>374818740.45749998</v>
      </c>
      <c r="O7547" s="15">
        <f t="shared" ca="1" si="822"/>
        <v>146</v>
      </c>
      <c r="P7547" s="15" t="str">
        <f t="shared" ca="1" si="823"/>
        <v>91-180d</v>
      </c>
      <c r="Q7547" s="17">
        <f ca="1">IF(P7547="0-90d",0,IF(P7547="91-180d",INDEX(Assumptions!$F$8:$F$12,MATCH(B7547,Assumptions!$A$8:$A$12,0)),IF(P7547="181-365d",INDEX(Assumptions!$G$8:$G$12,MATCH(B7547,Assumptions!$A$8:$A$12,0)),INDEX(Assumptions!$H$8:$H$12,MATCH(B7547,Assumptions!$A$8:$A$12,0)))))</f>
        <v>0.02</v>
      </c>
      <c r="R7547" s="14">
        <f t="shared" ca="1" si="824"/>
        <v>7142496.5700000003</v>
      </c>
      <c r="S7547" s="14">
        <f t="shared" ca="1" si="825"/>
        <v>349982331.93000001</v>
      </c>
      <c r="T7547" s="11" t="s">
        <v>25</v>
      </c>
      <c r="U7547" s="18" t="s">
        <v>26</v>
      </c>
    </row>
    <row r="7548" spans="1:21" ht="15" customHeight="1" x14ac:dyDescent="0.15">
      <c r="A7548" s="10" t="s">
        <v>7596</v>
      </c>
      <c r="B7548" s="11" t="s">
        <v>41</v>
      </c>
      <c r="C7548" s="11" t="s">
        <v>42</v>
      </c>
      <c r="D7548" s="12">
        <v>46154</v>
      </c>
      <c r="E7548" s="11">
        <v>3628</v>
      </c>
      <c r="F7548" s="11" t="s">
        <v>33</v>
      </c>
      <c r="G7548" s="13">
        <v>336.24</v>
      </c>
      <c r="H7548" s="14">
        <f t="shared" si="819"/>
        <v>1219878.72</v>
      </c>
      <c r="I7548" s="14">
        <f>IF(F7548="GHS",H7548,H7548*Assumptions!$B$4)</f>
        <v>1219878.72</v>
      </c>
      <c r="J7548" s="15" t="str">
        <f>INDEX(Assumptions!$B$8:$B$12,MATCH(B7548,Assumptions!$A$8:$A$12,0))</f>
        <v>Weighted Average</v>
      </c>
      <c r="K7548" s="16">
        <f>G7548/(1-INDEX(Assumptions!$D$8:$D$12,MATCH(B7548,Assumptions!$A$8:$A$12,0)))</f>
        <v>517.29230769230765</v>
      </c>
      <c r="L7548" s="16">
        <f t="shared" si="820"/>
        <v>10.087199999999999</v>
      </c>
      <c r="M7548" s="16">
        <f t="shared" si="821"/>
        <v>25.864615384615384</v>
      </c>
      <c r="N7548" s="14">
        <f>E7548*(K7548-L7548-M7548)*IF(F7548="GHS",1,Assumptions!$B$4)</f>
        <v>1746303.3060923077</v>
      </c>
      <c r="O7548" s="15">
        <f t="shared" ca="1" si="822"/>
        <v>132</v>
      </c>
      <c r="P7548" s="15" t="str">
        <f t="shared" ca="1" si="823"/>
        <v>91-180d</v>
      </c>
      <c r="Q7548" s="17">
        <f ca="1">IF(P7548="0-90d",0,IF(P7548="91-180d",INDEX(Assumptions!$F$8:$F$12,MATCH(B7548,Assumptions!$A$8:$A$12,0)),IF(P7548="181-365d",INDEX(Assumptions!$G$8:$G$12,MATCH(B7548,Assumptions!$A$8:$A$12,0)),INDEX(Assumptions!$H$8:$H$12,MATCH(B7548,Assumptions!$A$8:$A$12,0)))))</f>
        <v>0.1</v>
      </c>
      <c r="R7548" s="14">
        <f t="shared" ca="1" si="824"/>
        <v>121987.872</v>
      </c>
      <c r="S7548" s="14">
        <f t="shared" ca="1" si="825"/>
        <v>1097890.848</v>
      </c>
      <c r="T7548" s="11" t="s">
        <v>50</v>
      </c>
      <c r="U7548" s="18" t="s">
        <v>26</v>
      </c>
    </row>
    <row r="7549" spans="1:21" ht="15" customHeight="1" x14ac:dyDescent="0.15">
      <c r="A7549" s="10" t="s">
        <v>7597</v>
      </c>
      <c r="B7549" s="11" t="s">
        <v>41</v>
      </c>
      <c r="C7549" s="11" t="s">
        <v>49</v>
      </c>
      <c r="D7549" s="12">
        <v>46117</v>
      </c>
      <c r="E7549" s="11">
        <v>1949</v>
      </c>
      <c r="F7549" s="11" t="s">
        <v>33</v>
      </c>
      <c r="G7549" s="13">
        <v>708.4</v>
      </c>
      <c r="H7549" s="14">
        <f t="shared" si="819"/>
        <v>1380671.5999999999</v>
      </c>
      <c r="I7549" s="14">
        <f>IF(F7549="GHS",H7549,H7549*Assumptions!$B$4)</f>
        <v>1380671.5999999999</v>
      </c>
      <c r="J7549" s="15" t="str">
        <f>INDEX(Assumptions!$B$8:$B$12,MATCH(B7549,Assumptions!$A$8:$A$12,0))</f>
        <v>Weighted Average</v>
      </c>
      <c r="K7549" s="16">
        <f>G7549/(1-INDEX(Assumptions!$D$8:$D$12,MATCH(B7549,Assumptions!$A$8:$A$12,0)))</f>
        <v>1089.8461538461538</v>
      </c>
      <c r="L7549" s="16">
        <f t="shared" si="820"/>
        <v>21.251999999999999</v>
      </c>
      <c r="M7549" s="16">
        <f t="shared" si="821"/>
        <v>54.492307692307691</v>
      </c>
      <c r="N7549" s="14">
        <f>E7549*(K7549-L7549-M7549)*IF(F7549="GHS",1,Assumptions!$B$4)</f>
        <v>1976484.4981538462</v>
      </c>
      <c r="O7549" s="15">
        <f t="shared" ca="1" si="822"/>
        <v>169</v>
      </c>
      <c r="P7549" s="15" t="str">
        <f t="shared" ca="1" si="823"/>
        <v>91-180d</v>
      </c>
      <c r="Q7549" s="17">
        <f ca="1">IF(P7549="0-90d",0,IF(P7549="91-180d",INDEX(Assumptions!$F$8:$F$12,MATCH(B7549,Assumptions!$A$8:$A$12,0)),IF(P7549="181-365d",INDEX(Assumptions!$G$8:$G$12,MATCH(B7549,Assumptions!$A$8:$A$12,0)),INDEX(Assumptions!$H$8:$H$12,MATCH(B7549,Assumptions!$A$8:$A$12,0)))))</f>
        <v>0.1</v>
      </c>
      <c r="R7549" s="14">
        <f t="shared" ca="1" si="824"/>
        <v>138067.16</v>
      </c>
      <c r="S7549" s="14">
        <f t="shared" ca="1" si="825"/>
        <v>1242604.44</v>
      </c>
      <c r="T7549" s="11" t="s">
        <v>25</v>
      </c>
      <c r="U7549" s="18" t="s">
        <v>36</v>
      </c>
    </row>
    <row r="7550" spans="1:21" ht="15" customHeight="1" x14ac:dyDescent="0.15">
      <c r="A7550" s="10" t="s">
        <v>7598</v>
      </c>
      <c r="B7550" s="11" t="s">
        <v>46</v>
      </c>
      <c r="C7550" s="11" t="s">
        <v>52</v>
      </c>
      <c r="D7550" s="12">
        <v>46023</v>
      </c>
      <c r="E7550" s="11">
        <v>961</v>
      </c>
      <c r="F7550" s="11" t="s">
        <v>33</v>
      </c>
      <c r="G7550" s="13">
        <v>243913.01</v>
      </c>
      <c r="H7550" s="14">
        <f t="shared" si="819"/>
        <v>234400402.61000001</v>
      </c>
      <c r="I7550" s="14">
        <f>IF(F7550="GHS",H7550,H7550*Assumptions!$B$4)</f>
        <v>234400402.61000001</v>
      </c>
      <c r="J7550" s="15" t="str">
        <f>INDEX(Assumptions!$B$8:$B$12,MATCH(B7550,Assumptions!$A$8:$A$12,0))</f>
        <v>Specific Identification</v>
      </c>
      <c r="K7550" s="16">
        <f>G7550/(1-INDEX(Assumptions!$D$8:$D$12,MATCH(B7550,Assumptions!$A$8:$A$12,0)))</f>
        <v>312708.98717948719</v>
      </c>
      <c r="L7550" s="16">
        <f t="shared" si="820"/>
        <v>7317.3903</v>
      </c>
      <c r="M7550" s="16">
        <f t="shared" si="821"/>
        <v>15635.44935897436</v>
      </c>
      <c r="N7550" s="14">
        <f>E7550*(K7550-L7550-M7550)*IF(F7550="GHS",1,Assumptions!$B$4)</f>
        <v>278455657.76721281</v>
      </c>
      <c r="O7550" s="15">
        <f t="shared" ca="1" si="822"/>
        <v>263</v>
      </c>
      <c r="P7550" s="15" t="str">
        <f t="shared" ca="1" si="823"/>
        <v>181-365d</v>
      </c>
      <c r="Q7550" s="17">
        <f ca="1">IF(P7550="0-90d",0,IF(P7550="91-180d",INDEX(Assumptions!$F$8:$F$12,MATCH(B7550,Assumptions!$A$8:$A$12,0)),IF(P7550="181-365d",INDEX(Assumptions!$G$8:$G$12,MATCH(B7550,Assumptions!$A$8:$A$12,0)),INDEX(Assumptions!$H$8:$H$12,MATCH(B7550,Assumptions!$A$8:$A$12,0)))))</f>
        <v>0.05</v>
      </c>
      <c r="R7550" s="14">
        <f t="shared" ca="1" si="824"/>
        <v>11720020.130500002</v>
      </c>
      <c r="S7550" s="14">
        <f t="shared" ca="1" si="825"/>
        <v>222680382.47950003</v>
      </c>
      <c r="T7550" s="11" t="s">
        <v>25</v>
      </c>
      <c r="U7550" s="18" t="s">
        <v>26</v>
      </c>
    </row>
    <row r="7551" spans="1:21" ht="15" customHeight="1" x14ac:dyDescent="0.15">
      <c r="A7551" s="10" t="s">
        <v>7599</v>
      </c>
      <c r="B7551" s="11" t="s">
        <v>31</v>
      </c>
      <c r="C7551" s="11" t="s">
        <v>63</v>
      </c>
      <c r="D7551" s="12">
        <v>45904</v>
      </c>
      <c r="E7551" s="11">
        <v>731</v>
      </c>
      <c r="F7551" s="11" t="s">
        <v>33</v>
      </c>
      <c r="G7551" s="13">
        <v>3240</v>
      </c>
      <c r="H7551" s="14">
        <f t="shared" si="819"/>
        <v>2368440</v>
      </c>
      <c r="I7551" s="14">
        <f>IF(F7551="GHS",H7551,H7551*Assumptions!$B$4)</f>
        <v>2368440</v>
      </c>
      <c r="J7551" s="15" t="str">
        <f>INDEX(Assumptions!$B$8:$B$12,MATCH(B7551,Assumptions!$A$8:$A$12,0))</f>
        <v>Weighted Average</v>
      </c>
      <c r="K7551" s="16">
        <f>G7551/(1-INDEX(Assumptions!$D$8:$D$12,MATCH(B7551,Assumptions!$A$8:$A$12,0)))</f>
        <v>4500</v>
      </c>
      <c r="L7551" s="16">
        <f t="shared" si="820"/>
        <v>97.2</v>
      </c>
      <c r="M7551" s="16">
        <f t="shared" si="821"/>
        <v>225</v>
      </c>
      <c r="N7551" s="14">
        <f>E7551*(K7551-L7551-M7551)*IF(F7551="GHS",1,Assumptions!$B$4)</f>
        <v>3053971.8000000003</v>
      </c>
      <c r="O7551" s="15">
        <f t="shared" ca="1" si="822"/>
        <v>382</v>
      </c>
      <c r="P7551" s="15" t="str">
        <f t="shared" ca="1" si="823"/>
        <v>365d+</v>
      </c>
      <c r="Q7551" s="17">
        <f ca="1">IF(P7551="0-90d",0,IF(P7551="91-180d",INDEX(Assumptions!$F$8:$F$12,MATCH(B7551,Assumptions!$A$8:$A$12,0)),IF(P7551="181-365d",INDEX(Assumptions!$G$8:$G$12,MATCH(B7551,Assumptions!$A$8:$A$12,0)),INDEX(Assumptions!$H$8:$H$12,MATCH(B7551,Assumptions!$A$8:$A$12,0)))))</f>
        <v>0.6</v>
      </c>
      <c r="R7551" s="14">
        <f t="shared" ca="1" si="824"/>
        <v>1421064</v>
      </c>
      <c r="S7551" s="14">
        <f t="shared" ca="1" si="825"/>
        <v>947376</v>
      </c>
      <c r="T7551" s="11" t="s">
        <v>25</v>
      </c>
      <c r="U7551" s="18" t="s">
        <v>26</v>
      </c>
    </row>
    <row r="7552" spans="1:21" ht="15" customHeight="1" x14ac:dyDescent="0.15">
      <c r="A7552" s="10" t="s">
        <v>7600</v>
      </c>
      <c r="B7552" s="11" t="s">
        <v>46</v>
      </c>
      <c r="C7552" s="11" t="s">
        <v>52</v>
      </c>
      <c r="D7552" s="12">
        <v>45907</v>
      </c>
      <c r="E7552" s="11">
        <v>4539</v>
      </c>
      <c r="F7552" s="11" t="s">
        <v>33</v>
      </c>
      <c r="G7552" s="13">
        <v>286766</v>
      </c>
      <c r="H7552" s="14">
        <f t="shared" si="819"/>
        <v>1301630874</v>
      </c>
      <c r="I7552" s="14">
        <f>IF(F7552="GHS",H7552,H7552*Assumptions!$B$4)</f>
        <v>1301630874</v>
      </c>
      <c r="J7552" s="15" t="str">
        <f>INDEX(Assumptions!$B$8:$B$12,MATCH(B7552,Assumptions!$A$8:$A$12,0))</f>
        <v>Specific Identification</v>
      </c>
      <c r="K7552" s="16">
        <f>G7552/(1-INDEX(Assumptions!$D$8:$D$12,MATCH(B7552,Assumptions!$A$8:$A$12,0)))</f>
        <v>367648.71794871794</v>
      </c>
      <c r="L7552" s="16">
        <f t="shared" si="820"/>
        <v>8602.98</v>
      </c>
      <c r="M7552" s="16">
        <f t="shared" si="821"/>
        <v>18382.435897435898</v>
      </c>
      <c r="N7552" s="14">
        <f>E7552*(K7552-L7552-M7552)*IF(F7552="GHS",1,Assumptions!$B$4)</f>
        <v>1546270728.0107694</v>
      </c>
      <c r="O7552" s="15">
        <f t="shared" ca="1" si="822"/>
        <v>379</v>
      </c>
      <c r="P7552" s="15" t="str">
        <f t="shared" ca="1" si="823"/>
        <v>365d+</v>
      </c>
      <c r="Q7552" s="17">
        <f ca="1">IF(P7552="0-90d",0,IF(P7552="91-180d",INDEX(Assumptions!$F$8:$F$12,MATCH(B7552,Assumptions!$A$8:$A$12,0)),IF(P7552="181-365d",INDEX(Assumptions!$G$8:$G$12,MATCH(B7552,Assumptions!$A$8:$A$12,0)),INDEX(Assumptions!$H$8:$H$12,MATCH(B7552,Assumptions!$A$8:$A$12,0)))))</f>
        <v>0.15</v>
      </c>
      <c r="R7552" s="14">
        <f t="shared" ca="1" si="824"/>
        <v>195244631.09999999</v>
      </c>
      <c r="S7552" s="14">
        <f t="shared" ca="1" si="825"/>
        <v>1106386242.9000001</v>
      </c>
      <c r="T7552" s="11" t="s">
        <v>25</v>
      </c>
      <c r="U7552" s="18" t="s">
        <v>26</v>
      </c>
    </row>
    <row r="7553" spans="1:21" ht="15" customHeight="1" x14ac:dyDescent="0.15">
      <c r="A7553" s="10" t="s">
        <v>7601</v>
      </c>
      <c r="B7553" s="11" t="s">
        <v>41</v>
      </c>
      <c r="C7553" s="11" t="s">
        <v>42</v>
      </c>
      <c r="D7553" s="12">
        <v>45948</v>
      </c>
      <c r="E7553" s="11">
        <v>4852</v>
      </c>
      <c r="F7553" s="11" t="s">
        <v>33</v>
      </c>
      <c r="G7553" s="13">
        <v>368.66</v>
      </c>
      <c r="H7553" s="14">
        <f t="shared" si="819"/>
        <v>1788738.32</v>
      </c>
      <c r="I7553" s="14">
        <f>IF(F7553="GHS",H7553,H7553*Assumptions!$B$4)</f>
        <v>1788738.32</v>
      </c>
      <c r="J7553" s="15" t="str">
        <f>INDEX(Assumptions!$B$8:$B$12,MATCH(B7553,Assumptions!$A$8:$A$12,0))</f>
        <v>Weighted Average</v>
      </c>
      <c r="K7553" s="16">
        <f>G7553/(1-INDEX(Assumptions!$D$8:$D$12,MATCH(B7553,Assumptions!$A$8:$A$12,0)))</f>
        <v>567.16923076923081</v>
      </c>
      <c r="L7553" s="16">
        <f t="shared" si="820"/>
        <v>11.059800000000001</v>
      </c>
      <c r="M7553" s="16">
        <f t="shared" si="821"/>
        <v>28.35846153846154</v>
      </c>
      <c r="N7553" s="14">
        <f>E7553*(K7553-L7553-M7553)*IF(F7553="GHS",1,Assumptions!$B$4)</f>
        <v>2560647.702707692</v>
      </c>
      <c r="O7553" s="15">
        <f t="shared" ca="1" si="822"/>
        <v>338</v>
      </c>
      <c r="P7553" s="15" t="str">
        <f t="shared" ca="1" si="823"/>
        <v>181-365d</v>
      </c>
      <c r="Q7553" s="17">
        <f ca="1">IF(P7553="0-90d",0,IF(P7553="91-180d",INDEX(Assumptions!$F$8:$F$12,MATCH(B7553,Assumptions!$A$8:$A$12,0)),IF(P7553="181-365d",INDEX(Assumptions!$G$8:$G$12,MATCH(B7553,Assumptions!$A$8:$A$12,0)),INDEX(Assumptions!$H$8:$H$12,MATCH(B7553,Assumptions!$A$8:$A$12,0)))))</f>
        <v>0.35</v>
      </c>
      <c r="R7553" s="14">
        <f t="shared" ca="1" si="824"/>
        <v>626058.41200000001</v>
      </c>
      <c r="S7553" s="14">
        <f t="shared" ca="1" si="825"/>
        <v>1162679.9080000001</v>
      </c>
      <c r="T7553" s="11" t="s">
        <v>25</v>
      </c>
      <c r="U7553" s="18" t="s">
        <v>36</v>
      </c>
    </row>
    <row r="7554" spans="1:21" ht="15" customHeight="1" x14ac:dyDescent="0.15">
      <c r="A7554" s="10" t="s">
        <v>7602</v>
      </c>
      <c r="B7554" s="11" t="s">
        <v>41</v>
      </c>
      <c r="C7554" s="11" t="s">
        <v>115</v>
      </c>
      <c r="D7554" s="12">
        <v>45859</v>
      </c>
      <c r="E7554" s="11">
        <v>3210</v>
      </c>
      <c r="F7554" s="11" t="s">
        <v>33</v>
      </c>
      <c r="G7554" s="13">
        <v>308.89</v>
      </c>
      <c r="H7554" s="14">
        <f t="shared" ref="H7554:H7617" si="826">E7554*G7554</f>
        <v>991536.89999999991</v>
      </c>
      <c r="I7554" s="14">
        <f>IF(F7554="GHS",H7554,H7554*Assumptions!$B$4)</f>
        <v>991536.89999999991</v>
      </c>
      <c r="J7554" s="15" t="str">
        <f>INDEX(Assumptions!$B$8:$B$12,MATCH(B7554,Assumptions!$A$8:$A$12,0))</f>
        <v>Weighted Average</v>
      </c>
      <c r="K7554" s="16">
        <f>G7554/(1-INDEX(Assumptions!$D$8:$D$12,MATCH(B7554,Assumptions!$A$8:$A$12,0)))</f>
        <v>475.21538461538455</v>
      </c>
      <c r="L7554" s="16">
        <f t="shared" ref="L7554:L7617" si="827">G7554*0.03</f>
        <v>9.2666999999999984</v>
      </c>
      <c r="M7554" s="16">
        <f t="shared" ref="M7554:M7617" si="828">K7554*0.05</f>
        <v>23.760769230769228</v>
      </c>
      <c r="N7554" s="14">
        <f>E7554*(K7554-L7554-M7554)*IF(F7554="GHS",1,Assumptions!$B$4)</f>
        <v>1419423.2083846151</v>
      </c>
      <c r="O7554" s="15">
        <f t="shared" ref="O7554:O7617" ca="1" si="829">TODAY()-D7554</f>
        <v>427</v>
      </c>
      <c r="P7554" s="15" t="str">
        <f t="shared" ref="P7554:P7617" ca="1" si="830">IF(O7554&lt;=90,"0-90d",IF(O7554&lt;=180,"91-180d",IF(O7554&lt;=365,"181-365d","365d+")))</f>
        <v>365d+</v>
      </c>
      <c r="Q7554" s="17">
        <f ca="1">IF(P7554="0-90d",0,IF(P7554="91-180d",INDEX(Assumptions!$F$8:$F$12,MATCH(B7554,Assumptions!$A$8:$A$12,0)),IF(P7554="181-365d",INDEX(Assumptions!$G$8:$G$12,MATCH(B7554,Assumptions!$A$8:$A$12,0)),INDEX(Assumptions!$H$8:$H$12,MATCH(B7554,Assumptions!$A$8:$A$12,0)))))</f>
        <v>0.8</v>
      </c>
      <c r="R7554" s="14">
        <f t="shared" ref="R7554:R7617" ca="1" si="831">I7554*Q7554</f>
        <v>793229.52</v>
      </c>
      <c r="S7554" s="14">
        <f t="shared" ref="S7554:S7617" ca="1" si="832">IF(T7554="Held on Consignment (Not Owned)",0,MIN(I7554-R7554,N7554))</f>
        <v>198307.37999999989</v>
      </c>
      <c r="T7554" s="11" t="s">
        <v>25</v>
      </c>
      <c r="U7554" s="18" t="s">
        <v>36</v>
      </c>
    </row>
    <row r="7555" spans="1:21" ht="15" customHeight="1" x14ac:dyDescent="0.15">
      <c r="A7555" s="10" t="s">
        <v>7603</v>
      </c>
      <c r="B7555" s="11" t="s">
        <v>31</v>
      </c>
      <c r="C7555" s="11" t="s">
        <v>32</v>
      </c>
      <c r="D7555" s="12">
        <v>45954</v>
      </c>
      <c r="E7555" s="11">
        <v>4147</v>
      </c>
      <c r="F7555" s="11" t="s">
        <v>33</v>
      </c>
      <c r="G7555" s="13">
        <v>1284.93</v>
      </c>
      <c r="H7555" s="14">
        <f t="shared" si="826"/>
        <v>5328604.71</v>
      </c>
      <c r="I7555" s="14">
        <f>IF(F7555="GHS",H7555,H7555*Assumptions!$B$4)</f>
        <v>5328604.71</v>
      </c>
      <c r="J7555" s="15" t="str">
        <f>INDEX(Assumptions!$B$8:$B$12,MATCH(B7555,Assumptions!$A$8:$A$12,0))</f>
        <v>Weighted Average</v>
      </c>
      <c r="K7555" s="16">
        <f>G7555/(1-INDEX(Assumptions!$D$8:$D$12,MATCH(B7555,Assumptions!$A$8:$A$12,0)))</f>
        <v>1784.6250000000002</v>
      </c>
      <c r="L7555" s="16">
        <f t="shared" si="827"/>
        <v>38.547899999999998</v>
      </c>
      <c r="M7555" s="16">
        <f t="shared" si="828"/>
        <v>89.231250000000017</v>
      </c>
      <c r="N7555" s="14">
        <f>E7555*(K7555-L7555-M7555)*IF(F7555="GHS",1,Assumptions!$B$4)</f>
        <v>6870939.7399500003</v>
      </c>
      <c r="O7555" s="15">
        <f t="shared" ca="1" si="829"/>
        <v>332</v>
      </c>
      <c r="P7555" s="15" t="str">
        <f t="shared" ca="1" si="830"/>
        <v>181-365d</v>
      </c>
      <c r="Q7555" s="17">
        <f ca="1">IF(P7555="0-90d",0,IF(P7555="91-180d",INDEX(Assumptions!$F$8:$F$12,MATCH(B7555,Assumptions!$A$8:$A$12,0)),IF(P7555="181-365d",INDEX(Assumptions!$G$8:$G$12,MATCH(B7555,Assumptions!$A$8:$A$12,0)),INDEX(Assumptions!$H$8:$H$12,MATCH(B7555,Assumptions!$A$8:$A$12,0)))))</f>
        <v>0.2</v>
      </c>
      <c r="R7555" s="14">
        <f t="shared" ca="1" si="831"/>
        <v>1065720.942</v>
      </c>
      <c r="S7555" s="14">
        <f t="shared" ca="1" si="832"/>
        <v>4262883.7680000002</v>
      </c>
      <c r="T7555" s="11" t="s">
        <v>25</v>
      </c>
      <c r="U7555" s="18" t="s">
        <v>36</v>
      </c>
    </row>
    <row r="7556" spans="1:21" ht="15" customHeight="1" x14ac:dyDescent="0.15">
      <c r="A7556" s="10" t="s">
        <v>7604</v>
      </c>
      <c r="B7556" s="11" t="s">
        <v>41</v>
      </c>
      <c r="C7556" s="11" t="s">
        <v>42</v>
      </c>
      <c r="D7556" s="12">
        <v>46118</v>
      </c>
      <c r="E7556" s="11">
        <v>3591</v>
      </c>
      <c r="F7556" s="11" t="s">
        <v>33</v>
      </c>
      <c r="G7556" s="13">
        <v>264.82</v>
      </c>
      <c r="H7556" s="14">
        <f t="shared" si="826"/>
        <v>950968.62</v>
      </c>
      <c r="I7556" s="14">
        <f>IF(F7556="GHS",H7556,H7556*Assumptions!$B$4)</f>
        <v>950968.62</v>
      </c>
      <c r="J7556" s="15" t="str">
        <f>INDEX(Assumptions!$B$8:$B$12,MATCH(B7556,Assumptions!$A$8:$A$12,0))</f>
        <v>Weighted Average</v>
      </c>
      <c r="K7556" s="16">
        <f>G7556/(1-INDEX(Assumptions!$D$8:$D$12,MATCH(B7556,Assumptions!$A$8:$A$12,0)))</f>
        <v>407.4153846153846</v>
      </c>
      <c r="L7556" s="16">
        <f t="shared" si="827"/>
        <v>7.9445999999999994</v>
      </c>
      <c r="M7556" s="16">
        <f t="shared" si="828"/>
        <v>20.370769230769231</v>
      </c>
      <c r="N7556" s="14">
        <f>E7556*(K7556-L7556-M7556)*IF(F7556="GHS",1,Assumptions!$B$4)</f>
        <v>1361348.1552461539</v>
      </c>
      <c r="O7556" s="15">
        <f t="shared" ca="1" si="829"/>
        <v>168</v>
      </c>
      <c r="P7556" s="15" t="str">
        <f t="shared" ca="1" si="830"/>
        <v>91-180d</v>
      </c>
      <c r="Q7556" s="17">
        <f ca="1">IF(P7556="0-90d",0,IF(P7556="91-180d",INDEX(Assumptions!$F$8:$F$12,MATCH(B7556,Assumptions!$A$8:$A$12,0)),IF(P7556="181-365d",INDEX(Assumptions!$G$8:$G$12,MATCH(B7556,Assumptions!$A$8:$A$12,0)),INDEX(Assumptions!$H$8:$H$12,MATCH(B7556,Assumptions!$A$8:$A$12,0)))))</f>
        <v>0.1</v>
      </c>
      <c r="R7556" s="14">
        <f t="shared" ca="1" si="831"/>
        <v>95096.862000000008</v>
      </c>
      <c r="S7556" s="14">
        <f t="shared" ca="1" si="832"/>
        <v>855871.75800000003</v>
      </c>
      <c r="T7556" s="11" t="s">
        <v>25</v>
      </c>
      <c r="U7556" s="18" t="s">
        <v>26</v>
      </c>
    </row>
    <row r="7557" spans="1:21" ht="15" customHeight="1" x14ac:dyDescent="0.15">
      <c r="A7557" s="10" t="s">
        <v>7605</v>
      </c>
      <c r="B7557" s="11" t="s">
        <v>28</v>
      </c>
      <c r="C7557" s="11" t="s">
        <v>38</v>
      </c>
      <c r="D7557" s="12">
        <v>46184</v>
      </c>
      <c r="E7557" s="11">
        <v>3911</v>
      </c>
      <c r="F7557" s="11" t="s">
        <v>24</v>
      </c>
      <c r="G7557" s="13">
        <v>7117.15</v>
      </c>
      <c r="H7557" s="14">
        <f t="shared" si="826"/>
        <v>27835173.649999999</v>
      </c>
      <c r="I7557" s="14">
        <f>IF(F7557="GHS",H7557,H7557*Assumptions!$B$4)</f>
        <v>300619875.42000002</v>
      </c>
      <c r="J7557" s="15" t="str">
        <f>INDEX(Assumptions!$B$8:$B$12,MATCH(B7557,Assumptions!$A$8:$A$12,0))</f>
        <v>Fair Value Less Costs to Sell</v>
      </c>
      <c r="K7557" s="16">
        <f>G7557/(1-INDEX(Assumptions!$D$8:$D$12,MATCH(B7557,Assumptions!$A$8:$A$12,0)))</f>
        <v>8087.670454545454</v>
      </c>
      <c r="L7557" s="16">
        <f t="shared" si="827"/>
        <v>213.51449999999997</v>
      </c>
      <c r="M7557" s="16">
        <f t="shared" si="828"/>
        <v>404.38352272727275</v>
      </c>
      <c r="N7557" s="14">
        <f>E7557*(K7557-L7557-M7557)*IF(F7557="GHS",1,Assumptions!$B$4)</f>
        <v>315514223.79308182</v>
      </c>
      <c r="O7557" s="15">
        <f t="shared" ca="1" si="829"/>
        <v>102</v>
      </c>
      <c r="P7557" s="15" t="str">
        <f t="shared" ca="1" si="830"/>
        <v>91-180d</v>
      </c>
      <c r="Q7557" s="17">
        <f ca="1">IF(P7557="0-90d",0,IF(P7557="91-180d",INDEX(Assumptions!$F$8:$F$12,MATCH(B7557,Assumptions!$A$8:$A$12,0)),IF(P7557="181-365d",INDEX(Assumptions!$G$8:$G$12,MATCH(B7557,Assumptions!$A$8:$A$12,0)),INDEX(Assumptions!$H$8:$H$12,MATCH(B7557,Assumptions!$A$8:$A$12,0)))))</f>
        <v>0.02</v>
      </c>
      <c r="R7557" s="14">
        <f t="shared" ca="1" si="831"/>
        <v>6012397.5084000006</v>
      </c>
      <c r="S7557" s="14">
        <f t="shared" ca="1" si="832"/>
        <v>294607477.91159999</v>
      </c>
      <c r="T7557" s="11" t="s">
        <v>25</v>
      </c>
      <c r="U7557" s="18" t="s">
        <v>26</v>
      </c>
    </row>
    <row r="7558" spans="1:21" ht="15" customHeight="1" x14ac:dyDescent="0.15">
      <c r="A7558" s="10" t="s">
        <v>7606</v>
      </c>
      <c r="B7558" s="11" t="s">
        <v>41</v>
      </c>
      <c r="C7558" s="11" t="s">
        <v>115</v>
      </c>
      <c r="D7558" s="12">
        <v>46130</v>
      </c>
      <c r="E7558" s="11">
        <v>2409</v>
      </c>
      <c r="F7558" s="11" t="s">
        <v>33</v>
      </c>
      <c r="G7558" s="13">
        <v>679.41</v>
      </c>
      <c r="H7558" s="14">
        <f t="shared" si="826"/>
        <v>1636698.69</v>
      </c>
      <c r="I7558" s="14">
        <f>IF(F7558="GHS",H7558,H7558*Assumptions!$B$4)</f>
        <v>1636698.69</v>
      </c>
      <c r="J7558" s="15" t="str">
        <f>INDEX(Assumptions!$B$8:$B$12,MATCH(B7558,Assumptions!$A$8:$A$12,0))</f>
        <v>Weighted Average</v>
      </c>
      <c r="K7558" s="16">
        <f>G7558/(1-INDEX(Assumptions!$D$8:$D$12,MATCH(B7558,Assumptions!$A$8:$A$12,0)))</f>
        <v>1045.2461538461537</v>
      </c>
      <c r="L7558" s="16">
        <f t="shared" si="827"/>
        <v>20.382299999999997</v>
      </c>
      <c r="M7558" s="16">
        <f t="shared" si="828"/>
        <v>52.262307692307687</v>
      </c>
      <c r="N7558" s="14">
        <f>E7558*(K7558-L7558-M7558)*IF(F7558="GHS",1,Assumptions!$B$4)</f>
        <v>2342997.1246846151</v>
      </c>
      <c r="O7558" s="15">
        <f t="shared" ca="1" si="829"/>
        <v>156</v>
      </c>
      <c r="P7558" s="15" t="str">
        <f t="shared" ca="1" si="830"/>
        <v>91-180d</v>
      </c>
      <c r="Q7558" s="17">
        <f ca="1">IF(P7558="0-90d",0,IF(P7558="91-180d",INDEX(Assumptions!$F$8:$F$12,MATCH(B7558,Assumptions!$A$8:$A$12,0)),IF(P7558="181-365d",INDEX(Assumptions!$G$8:$G$12,MATCH(B7558,Assumptions!$A$8:$A$12,0)),INDEX(Assumptions!$H$8:$H$12,MATCH(B7558,Assumptions!$A$8:$A$12,0)))))</f>
        <v>0.1</v>
      </c>
      <c r="R7558" s="14">
        <f t="shared" ca="1" si="831"/>
        <v>163669.86900000001</v>
      </c>
      <c r="S7558" s="14">
        <f t="shared" ca="1" si="832"/>
        <v>1473028.821</v>
      </c>
      <c r="T7558" s="11" t="s">
        <v>25</v>
      </c>
      <c r="U7558" s="18" t="s">
        <v>26</v>
      </c>
    </row>
    <row r="7559" spans="1:21" ht="15" customHeight="1" x14ac:dyDescent="0.15">
      <c r="A7559" s="10" t="s">
        <v>7607</v>
      </c>
      <c r="B7559" s="11" t="s">
        <v>28</v>
      </c>
      <c r="C7559" s="11" t="s">
        <v>35</v>
      </c>
      <c r="D7559" s="12">
        <v>45844</v>
      </c>
      <c r="E7559" s="11">
        <v>510</v>
      </c>
      <c r="F7559" s="11" t="s">
        <v>24</v>
      </c>
      <c r="G7559" s="13">
        <v>3149.9</v>
      </c>
      <c r="H7559" s="14">
        <f t="shared" si="826"/>
        <v>1606449</v>
      </c>
      <c r="I7559" s="14">
        <f>IF(F7559="GHS",H7559,H7559*Assumptions!$B$4)</f>
        <v>17349649.200000003</v>
      </c>
      <c r="J7559" s="15" t="str">
        <f>INDEX(Assumptions!$B$8:$B$12,MATCH(B7559,Assumptions!$A$8:$A$12,0))</f>
        <v>Fair Value Less Costs to Sell</v>
      </c>
      <c r="K7559" s="16">
        <f>G7559/(1-INDEX(Assumptions!$D$8:$D$12,MATCH(B7559,Assumptions!$A$8:$A$12,0)))</f>
        <v>3579.4318181818185</v>
      </c>
      <c r="L7559" s="16">
        <f t="shared" si="827"/>
        <v>94.497</v>
      </c>
      <c r="M7559" s="16">
        <f t="shared" si="828"/>
        <v>178.97159090909093</v>
      </c>
      <c r="N7559" s="14">
        <f>E7559*(K7559-L7559-M7559)*IF(F7559="GHS",1,Assumptions!$B$4)</f>
        <v>18209245.455818184</v>
      </c>
      <c r="O7559" s="15">
        <f t="shared" ca="1" si="829"/>
        <v>442</v>
      </c>
      <c r="P7559" s="15" t="str">
        <f t="shared" ca="1" si="830"/>
        <v>365d+</v>
      </c>
      <c r="Q7559" s="17">
        <f ca="1">IF(P7559="0-90d",0,IF(P7559="91-180d",INDEX(Assumptions!$F$8:$F$12,MATCH(B7559,Assumptions!$A$8:$A$12,0)),IF(P7559="181-365d",INDEX(Assumptions!$G$8:$G$12,MATCH(B7559,Assumptions!$A$8:$A$12,0)),INDEX(Assumptions!$H$8:$H$12,MATCH(B7559,Assumptions!$A$8:$A$12,0)))))</f>
        <v>0.4</v>
      </c>
      <c r="R7559" s="14">
        <f t="shared" ca="1" si="831"/>
        <v>6939859.6800000016</v>
      </c>
      <c r="S7559" s="14">
        <f t="shared" ca="1" si="832"/>
        <v>10409789.520000001</v>
      </c>
      <c r="T7559" s="11" t="s">
        <v>25</v>
      </c>
      <c r="U7559" s="18" t="s">
        <v>36</v>
      </c>
    </row>
    <row r="7560" spans="1:21" ht="15" customHeight="1" x14ac:dyDescent="0.15">
      <c r="A7560" s="10" t="s">
        <v>7608</v>
      </c>
      <c r="B7560" s="11" t="s">
        <v>41</v>
      </c>
      <c r="C7560" s="11" t="s">
        <v>115</v>
      </c>
      <c r="D7560" s="12">
        <v>45991</v>
      </c>
      <c r="E7560" s="11">
        <v>4317</v>
      </c>
      <c r="F7560" s="11" t="s">
        <v>33</v>
      </c>
      <c r="G7560" s="13">
        <v>212.37</v>
      </c>
      <c r="H7560" s="14">
        <f t="shared" si="826"/>
        <v>916801.29</v>
      </c>
      <c r="I7560" s="14">
        <f>IF(F7560="GHS",H7560,H7560*Assumptions!$B$4)</f>
        <v>916801.29</v>
      </c>
      <c r="J7560" s="15" t="str">
        <f>INDEX(Assumptions!$B$8:$B$12,MATCH(B7560,Assumptions!$A$8:$A$12,0))</f>
        <v>Weighted Average</v>
      </c>
      <c r="K7560" s="16">
        <f>G7560/(1-INDEX(Assumptions!$D$8:$D$12,MATCH(B7560,Assumptions!$A$8:$A$12,0)))</f>
        <v>326.72307692307692</v>
      </c>
      <c r="L7560" s="16">
        <f t="shared" si="827"/>
        <v>6.3711000000000002</v>
      </c>
      <c r="M7560" s="16">
        <f t="shared" si="828"/>
        <v>16.336153846153845</v>
      </c>
      <c r="N7560" s="14">
        <f>E7560*(K7560-L7560-M7560)*IF(F7560="GHS",1,Assumptions!$B$4)</f>
        <v>1312436.3082230769</v>
      </c>
      <c r="O7560" s="15">
        <f t="shared" ca="1" si="829"/>
        <v>295</v>
      </c>
      <c r="P7560" s="15" t="str">
        <f t="shared" ca="1" si="830"/>
        <v>181-365d</v>
      </c>
      <c r="Q7560" s="17">
        <f ca="1">IF(P7560="0-90d",0,IF(P7560="91-180d",INDEX(Assumptions!$F$8:$F$12,MATCH(B7560,Assumptions!$A$8:$A$12,0)),IF(P7560="181-365d",INDEX(Assumptions!$G$8:$G$12,MATCH(B7560,Assumptions!$A$8:$A$12,0)),INDEX(Assumptions!$H$8:$H$12,MATCH(B7560,Assumptions!$A$8:$A$12,0)))))</f>
        <v>0.35</v>
      </c>
      <c r="R7560" s="14">
        <f t="shared" ca="1" si="831"/>
        <v>320880.45149999997</v>
      </c>
      <c r="S7560" s="14">
        <f t="shared" ca="1" si="832"/>
        <v>595920.83850000007</v>
      </c>
      <c r="T7560" s="11" t="s">
        <v>25</v>
      </c>
      <c r="U7560" s="18" t="s">
        <v>26</v>
      </c>
    </row>
    <row r="7561" spans="1:21" ht="15" customHeight="1" x14ac:dyDescent="0.15">
      <c r="A7561" s="10" t="s">
        <v>7609</v>
      </c>
      <c r="B7561" s="11" t="s">
        <v>22</v>
      </c>
      <c r="C7561" s="11" t="s">
        <v>23</v>
      </c>
      <c r="D7561" s="12">
        <v>45800</v>
      </c>
      <c r="E7561" s="11">
        <v>1678</v>
      </c>
      <c r="F7561" s="11" t="s">
        <v>24</v>
      </c>
      <c r="G7561" s="13">
        <v>12508.35</v>
      </c>
      <c r="H7561" s="14">
        <f t="shared" si="826"/>
        <v>20989011.300000001</v>
      </c>
      <c r="I7561" s="14">
        <f>IF(F7561="GHS",H7561,H7561*Assumptions!$B$4)</f>
        <v>226681322.04000002</v>
      </c>
      <c r="J7561" s="15" t="str">
        <f>INDEX(Assumptions!$B$8:$B$12,MATCH(B7561,Assumptions!$A$8:$A$12,0))</f>
        <v>FIFO</v>
      </c>
      <c r="K7561" s="16">
        <f>G7561/(1-INDEX(Assumptions!$D$8:$D$12,MATCH(B7561,Assumptions!$A$8:$A$12,0)))</f>
        <v>15254.085365853658</v>
      </c>
      <c r="L7561" s="16">
        <f t="shared" si="827"/>
        <v>375.25049999999999</v>
      </c>
      <c r="M7561" s="16">
        <f t="shared" si="828"/>
        <v>762.70426829268297</v>
      </c>
      <c r="N7561" s="14">
        <f>E7561*(K7561-L7561-M7561)*IF(F7561="GHS",1,Assumptions!$B$4)</f>
        <v>255818165.14123905</v>
      </c>
      <c r="O7561" s="15">
        <f t="shared" ca="1" si="829"/>
        <v>486</v>
      </c>
      <c r="P7561" s="15" t="str">
        <f t="shared" ca="1" si="830"/>
        <v>365d+</v>
      </c>
      <c r="Q7561" s="17">
        <f ca="1">IF(P7561="0-90d",0,IF(P7561="91-180d",INDEX(Assumptions!$F$8:$F$12,MATCH(B7561,Assumptions!$A$8:$A$12,0)),IF(P7561="181-365d",INDEX(Assumptions!$G$8:$G$12,MATCH(B7561,Assumptions!$A$8:$A$12,0)),INDEX(Assumptions!$H$8:$H$12,MATCH(B7561,Assumptions!$A$8:$A$12,0)))))</f>
        <v>0.5</v>
      </c>
      <c r="R7561" s="14">
        <f t="shared" ca="1" si="831"/>
        <v>113340661.02000001</v>
      </c>
      <c r="S7561" s="14">
        <f t="shared" ca="1" si="832"/>
        <v>113340661.02000001</v>
      </c>
      <c r="T7561" s="11" t="s">
        <v>25</v>
      </c>
      <c r="U7561" s="18" t="s">
        <v>36</v>
      </c>
    </row>
    <row r="7562" spans="1:21" ht="15" customHeight="1" x14ac:dyDescent="0.15">
      <c r="A7562" s="10" t="s">
        <v>7610</v>
      </c>
      <c r="B7562" s="11" t="s">
        <v>28</v>
      </c>
      <c r="C7562" s="11" t="s">
        <v>35</v>
      </c>
      <c r="D7562" s="12">
        <v>45755</v>
      </c>
      <c r="E7562" s="11">
        <v>4046</v>
      </c>
      <c r="F7562" s="11" t="s">
        <v>24</v>
      </c>
      <c r="G7562" s="13">
        <v>6670.83</v>
      </c>
      <c r="H7562" s="14">
        <f t="shared" si="826"/>
        <v>26990178.18</v>
      </c>
      <c r="I7562" s="14">
        <f>IF(F7562="GHS",H7562,H7562*Assumptions!$B$4)</f>
        <v>291493924.34400004</v>
      </c>
      <c r="J7562" s="15" t="str">
        <f>INDEX(Assumptions!$B$8:$B$12,MATCH(B7562,Assumptions!$A$8:$A$12,0))</f>
        <v>Fair Value Less Costs to Sell</v>
      </c>
      <c r="K7562" s="16">
        <f>G7562/(1-INDEX(Assumptions!$D$8:$D$12,MATCH(B7562,Assumptions!$A$8:$A$12,0)))</f>
        <v>7580.488636363636</v>
      </c>
      <c r="L7562" s="16">
        <f t="shared" si="827"/>
        <v>200.1249</v>
      </c>
      <c r="M7562" s="16">
        <f t="shared" si="828"/>
        <v>379.02443181818182</v>
      </c>
      <c r="N7562" s="14">
        <f>E7562*(K7562-L7562-M7562)*IF(F7562="GHS",1,Assumptions!$B$4)</f>
        <v>305936123.32286185</v>
      </c>
      <c r="O7562" s="15">
        <f t="shared" ca="1" si="829"/>
        <v>531</v>
      </c>
      <c r="P7562" s="15" t="str">
        <f t="shared" ca="1" si="830"/>
        <v>365d+</v>
      </c>
      <c r="Q7562" s="17">
        <f ca="1">IF(P7562="0-90d",0,IF(P7562="91-180d",INDEX(Assumptions!$F$8:$F$12,MATCH(B7562,Assumptions!$A$8:$A$12,0)),IF(P7562="181-365d",INDEX(Assumptions!$G$8:$G$12,MATCH(B7562,Assumptions!$A$8:$A$12,0)),INDEX(Assumptions!$H$8:$H$12,MATCH(B7562,Assumptions!$A$8:$A$12,0)))))</f>
        <v>0.4</v>
      </c>
      <c r="R7562" s="14">
        <f t="shared" ca="1" si="831"/>
        <v>116597569.73760003</v>
      </c>
      <c r="S7562" s="14">
        <f t="shared" ca="1" si="832"/>
        <v>174896354.60640001</v>
      </c>
      <c r="T7562" s="11" t="s">
        <v>25</v>
      </c>
      <c r="U7562" s="18" t="s">
        <v>26</v>
      </c>
    </row>
    <row r="7563" spans="1:21" ht="15" customHeight="1" x14ac:dyDescent="0.15">
      <c r="A7563" s="10" t="s">
        <v>7611</v>
      </c>
      <c r="B7563" s="11" t="s">
        <v>41</v>
      </c>
      <c r="C7563" s="11" t="s">
        <v>115</v>
      </c>
      <c r="D7563" s="12">
        <v>45987</v>
      </c>
      <c r="E7563" s="11">
        <v>3843</v>
      </c>
      <c r="F7563" s="11" t="s">
        <v>33</v>
      </c>
      <c r="G7563" s="13">
        <v>496.45</v>
      </c>
      <c r="H7563" s="14">
        <f t="shared" si="826"/>
        <v>1907857.3499999999</v>
      </c>
      <c r="I7563" s="14">
        <f>IF(F7563="GHS",H7563,H7563*Assumptions!$B$4)</f>
        <v>1907857.3499999999</v>
      </c>
      <c r="J7563" s="15" t="str">
        <f>INDEX(Assumptions!$B$8:$B$12,MATCH(B7563,Assumptions!$A$8:$A$12,0))</f>
        <v>Weighted Average</v>
      </c>
      <c r="K7563" s="16">
        <f>G7563/(1-INDEX(Assumptions!$D$8:$D$12,MATCH(B7563,Assumptions!$A$8:$A$12,0)))</f>
        <v>763.76923076923072</v>
      </c>
      <c r="L7563" s="16">
        <f t="shared" si="827"/>
        <v>14.8935</v>
      </c>
      <c r="M7563" s="16">
        <f t="shared" si="828"/>
        <v>38.188461538461539</v>
      </c>
      <c r="N7563" s="14">
        <f>E7563*(K7563-L7563-M7563)*IF(F7563="GHS",1,Assumptions!$B$4)</f>
        <v>2731171.175653846</v>
      </c>
      <c r="O7563" s="15">
        <f t="shared" ca="1" si="829"/>
        <v>299</v>
      </c>
      <c r="P7563" s="15" t="str">
        <f t="shared" ca="1" si="830"/>
        <v>181-365d</v>
      </c>
      <c r="Q7563" s="17">
        <f ca="1">IF(P7563="0-90d",0,IF(P7563="91-180d",INDEX(Assumptions!$F$8:$F$12,MATCH(B7563,Assumptions!$A$8:$A$12,0)),IF(P7563="181-365d",INDEX(Assumptions!$G$8:$G$12,MATCH(B7563,Assumptions!$A$8:$A$12,0)),INDEX(Assumptions!$H$8:$H$12,MATCH(B7563,Assumptions!$A$8:$A$12,0)))))</f>
        <v>0.35</v>
      </c>
      <c r="R7563" s="14">
        <f t="shared" ca="1" si="831"/>
        <v>667750.07249999989</v>
      </c>
      <c r="S7563" s="14">
        <f t="shared" ca="1" si="832"/>
        <v>1240107.2774999999</v>
      </c>
      <c r="T7563" s="11" t="s">
        <v>25</v>
      </c>
      <c r="U7563" s="18" t="s">
        <v>26</v>
      </c>
    </row>
    <row r="7564" spans="1:21" ht="15" customHeight="1" x14ac:dyDescent="0.15">
      <c r="A7564" s="10" t="s">
        <v>7612</v>
      </c>
      <c r="B7564" s="11" t="s">
        <v>31</v>
      </c>
      <c r="C7564" s="11" t="s">
        <v>32</v>
      </c>
      <c r="D7564" s="12">
        <v>46040</v>
      </c>
      <c r="E7564" s="11">
        <v>1096</v>
      </c>
      <c r="F7564" s="11" t="s">
        <v>33</v>
      </c>
      <c r="G7564" s="13">
        <v>1146.73</v>
      </c>
      <c r="H7564" s="14">
        <f t="shared" si="826"/>
        <v>1256816.08</v>
      </c>
      <c r="I7564" s="14">
        <f>IF(F7564="GHS",H7564,H7564*Assumptions!$B$4)</f>
        <v>1256816.08</v>
      </c>
      <c r="J7564" s="15" t="str">
        <f>INDEX(Assumptions!$B$8:$B$12,MATCH(B7564,Assumptions!$A$8:$A$12,0))</f>
        <v>Weighted Average</v>
      </c>
      <c r="K7564" s="16">
        <f>G7564/(1-INDEX(Assumptions!$D$8:$D$12,MATCH(B7564,Assumptions!$A$8:$A$12,0)))</f>
        <v>1592.6805555555557</v>
      </c>
      <c r="L7564" s="16">
        <f t="shared" si="827"/>
        <v>34.401899999999998</v>
      </c>
      <c r="M7564" s="16">
        <f t="shared" si="828"/>
        <v>79.634027777777789</v>
      </c>
      <c r="N7564" s="14">
        <f>E7564*(K7564-L7564-M7564)*IF(F7564="GHS",1,Assumptions!$B$4)</f>
        <v>1620594.5120444444</v>
      </c>
      <c r="O7564" s="15">
        <f t="shared" ca="1" si="829"/>
        <v>246</v>
      </c>
      <c r="P7564" s="15" t="str">
        <f t="shared" ca="1" si="830"/>
        <v>181-365d</v>
      </c>
      <c r="Q7564" s="17">
        <f ca="1">IF(P7564="0-90d",0,IF(P7564="91-180d",INDEX(Assumptions!$F$8:$F$12,MATCH(B7564,Assumptions!$A$8:$A$12,0)),IF(P7564="181-365d",INDEX(Assumptions!$G$8:$G$12,MATCH(B7564,Assumptions!$A$8:$A$12,0)),INDEX(Assumptions!$H$8:$H$12,MATCH(B7564,Assumptions!$A$8:$A$12,0)))))</f>
        <v>0.2</v>
      </c>
      <c r="R7564" s="14">
        <f t="shared" ca="1" si="831"/>
        <v>251363.21600000001</v>
      </c>
      <c r="S7564" s="14">
        <f t="shared" ca="1" si="832"/>
        <v>1005452.8640000001</v>
      </c>
      <c r="T7564" s="11" t="s">
        <v>25</v>
      </c>
      <c r="U7564" s="18" t="s">
        <v>36</v>
      </c>
    </row>
    <row r="7565" spans="1:21" ht="15" customHeight="1" x14ac:dyDescent="0.15">
      <c r="A7565" s="10" t="s">
        <v>7613</v>
      </c>
      <c r="B7565" s="11" t="s">
        <v>41</v>
      </c>
      <c r="C7565" s="11" t="s">
        <v>44</v>
      </c>
      <c r="D7565" s="12">
        <v>46102</v>
      </c>
      <c r="E7565" s="11">
        <v>2683</v>
      </c>
      <c r="F7565" s="11" t="s">
        <v>33</v>
      </c>
      <c r="G7565" s="13">
        <v>358.16</v>
      </c>
      <c r="H7565" s="14">
        <f t="shared" si="826"/>
        <v>960943.28</v>
      </c>
      <c r="I7565" s="14">
        <f>IF(F7565="GHS",H7565,H7565*Assumptions!$B$4)</f>
        <v>960943.28</v>
      </c>
      <c r="J7565" s="15" t="str">
        <f>INDEX(Assumptions!$B$8:$B$12,MATCH(B7565,Assumptions!$A$8:$A$12,0))</f>
        <v>Weighted Average</v>
      </c>
      <c r="K7565" s="16">
        <f>G7565/(1-INDEX(Assumptions!$D$8:$D$12,MATCH(B7565,Assumptions!$A$8:$A$12,0)))</f>
        <v>551.01538461538462</v>
      </c>
      <c r="L7565" s="16">
        <f t="shared" si="827"/>
        <v>10.7448</v>
      </c>
      <c r="M7565" s="16">
        <f t="shared" si="828"/>
        <v>27.550769230769234</v>
      </c>
      <c r="N7565" s="14">
        <f>E7565*(K7565-L7565-M7565)*IF(F7565="GHS",1,Assumptions!$B$4)</f>
        <v>1375627.2646769229</v>
      </c>
      <c r="O7565" s="15">
        <f t="shared" ca="1" si="829"/>
        <v>184</v>
      </c>
      <c r="P7565" s="15" t="str">
        <f t="shared" ca="1" si="830"/>
        <v>181-365d</v>
      </c>
      <c r="Q7565" s="17">
        <f ca="1">IF(P7565="0-90d",0,IF(P7565="91-180d",INDEX(Assumptions!$F$8:$F$12,MATCH(B7565,Assumptions!$A$8:$A$12,0)),IF(P7565="181-365d",INDEX(Assumptions!$G$8:$G$12,MATCH(B7565,Assumptions!$A$8:$A$12,0)),INDEX(Assumptions!$H$8:$H$12,MATCH(B7565,Assumptions!$A$8:$A$12,0)))))</f>
        <v>0.35</v>
      </c>
      <c r="R7565" s="14">
        <f t="shared" ca="1" si="831"/>
        <v>336330.14799999999</v>
      </c>
      <c r="S7565" s="14">
        <f t="shared" ca="1" si="832"/>
        <v>624613.13199999998</v>
      </c>
      <c r="T7565" s="11" t="s">
        <v>50</v>
      </c>
      <c r="U7565" s="18" t="s">
        <v>36</v>
      </c>
    </row>
    <row r="7566" spans="1:21" ht="15" customHeight="1" x14ac:dyDescent="0.15">
      <c r="A7566" s="10" t="s">
        <v>7614</v>
      </c>
      <c r="B7566" s="11" t="s">
        <v>31</v>
      </c>
      <c r="C7566" s="11" t="s">
        <v>32</v>
      </c>
      <c r="D7566" s="12">
        <v>45968</v>
      </c>
      <c r="E7566" s="11">
        <v>4235</v>
      </c>
      <c r="F7566" s="11" t="s">
        <v>33</v>
      </c>
      <c r="G7566" s="13">
        <v>2901.18</v>
      </c>
      <c r="H7566" s="14">
        <f t="shared" si="826"/>
        <v>12286497.299999999</v>
      </c>
      <c r="I7566" s="14">
        <f>IF(F7566="GHS",H7566,H7566*Assumptions!$B$4)</f>
        <v>12286497.299999999</v>
      </c>
      <c r="J7566" s="15" t="str">
        <f>INDEX(Assumptions!$B$8:$B$12,MATCH(B7566,Assumptions!$A$8:$A$12,0))</f>
        <v>Weighted Average</v>
      </c>
      <c r="K7566" s="16">
        <f>G7566/(1-INDEX(Assumptions!$D$8:$D$12,MATCH(B7566,Assumptions!$A$8:$A$12,0)))</f>
        <v>4029.4166666666665</v>
      </c>
      <c r="L7566" s="16">
        <f t="shared" si="827"/>
        <v>87.035399999999996</v>
      </c>
      <c r="M7566" s="16">
        <f t="shared" si="828"/>
        <v>201.47083333333333</v>
      </c>
      <c r="N7566" s="14">
        <f>E7566*(K7566-L7566-M7566)*IF(F7566="GHS",1,Assumptions!$B$4)</f>
        <v>15842755.685166664</v>
      </c>
      <c r="O7566" s="15">
        <f t="shared" ca="1" si="829"/>
        <v>318</v>
      </c>
      <c r="P7566" s="15" t="str">
        <f t="shared" ca="1" si="830"/>
        <v>181-365d</v>
      </c>
      <c r="Q7566" s="17">
        <f ca="1">IF(P7566="0-90d",0,IF(P7566="91-180d",INDEX(Assumptions!$F$8:$F$12,MATCH(B7566,Assumptions!$A$8:$A$12,0)),IF(P7566="181-365d",INDEX(Assumptions!$G$8:$G$12,MATCH(B7566,Assumptions!$A$8:$A$12,0)),INDEX(Assumptions!$H$8:$H$12,MATCH(B7566,Assumptions!$A$8:$A$12,0)))))</f>
        <v>0.2</v>
      </c>
      <c r="R7566" s="14">
        <f t="shared" ca="1" si="831"/>
        <v>2457299.46</v>
      </c>
      <c r="S7566" s="14">
        <f t="shared" ca="1" si="832"/>
        <v>9829197.8399999999</v>
      </c>
      <c r="T7566" s="11" t="s">
        <v>25</v>
      </c>
      <c r="U7566" s="18" t="s">
        <v>26</v>
      </c>
    </row>
    <row r="7567" spans="1:21" ht="15" customHeight="1" x14ac:dyDescent="0.15">
      <c r="A7567" s="10" t="s">
        <v>7615</v>
      </c>
      <c r="B7567" s="11" t="s">
        <v>41</v>
      </c>
      <c r="C7567" s="11" t="s">
        <v>42</v>
      </c>
      <c r="D7567" s="12">
        <v>46074</v>
      </c>
      <c r="E7567" s="11">
        <v>1823</v>
      </c>
      <c r="F7567" s="11" t="s">
        <v>33</v>
      </c>
      <c r="G7567" s="13">
        <v>372.09</v>
      </c>
      <c r="H7567" s="14">
        <f t="shared" si="826"/>
        <v>678320.07</v>
      </c>
      <c r="I7567" s="14">
        <f>IF(F7567="GHS",H7567,H7567*Assumptions!$B$4)</f>
        <v>678320.07</v>
      </c>
      <c r="J7567" s="15" t="str">
        <f>INDEX(Assumptions!$B$8:$B$12,MATCH(B7567,Assumptions!$A$8:$A$12,0))</f>
        <v>Weighted Average</v>
      </c>
      <c r="K7567" s="16">
        <f>G7567/(1-INDEX(Assumptions!$D$8:$D$12,MATCH(B7567,Assumptions!$A$8:$A$12,0)))</f>
        <v>572.44615384615383</v>
      </c>
      <c r="L7567" s="16">
        <f t="shared" si="827"/>
        <v>11.162699999999999</v>
      </c>
      <c r="M7567" s="16">
        <f t="shared" si="828"/>
        <v>28.622307692307693</v>
      </c>
      <c r="N7567" s="14">
        <f>E7567*(K7567-L7567-M7567)*IF(F7567="GHS",1,Assumptions!$B$4)</f>
        <v>971041.26943846163</v>
      </c>
      <c r="O7567" s="15">
        <f t="shared" ca="1" si="829"/>
        <v>212</v>
      </c>
      <c r="P7567" s="15" t="str">
        <f t="shared" ca="1" si="830"/>
        <v>181-365d</v>
      </c>
      <c r="Q7567" s="17">
        <f ca="1">IF(P7567="0-90d",0,IF(P7567="91-180d",INDEX(Assumptions!$F$8:$F$12,MATCH(B7567,Assumptions!$A$8:$A$12,0)),IF(P7567="181-365d",INDEX(Assumptions!$G$8:$G$12,MATCH(B7567,Assumptions!$A$8:$A$12,0)),INDEX(Assumptions!$H$8:$H$12,MATCH(B7567,Assumptions!$A$8:$A$12,0)))))</f>
        <v>0.35</v>
      </c>
      <c r="R7567" s="14">
        <f t="shared" ca="1" si="831"/>
        <v>237412.02449999997</v>
      </c>
      <c r="S7567" s="14">
        <f t="shared" ca="1" si="832"/>
        <v>440908.04550000001</v>
      </c>
      <c r="T7567" s="11" t="s">
        <v>25</v>
      </c>
      <c r="U7567" s="18" t="s">
        <v>26</v>
      </c>
    </row>
    <row r="7568" spans="1:21" ht="15" customHeight="1" x14ac:dyDescent="0.15">
      <c r="A7568" s="10" t="s">
        <v>7616</v>
      </c>
      <c r="B7568" s="11" t="s">
        <v>41</v>
      </c>
      <c r="C7568" s="11" t="s">
        <v>49</v>
      </c>
      <c r="D7568" s="12">
        <v>46008</v>
      </c>
      <c r="E7568" s="11">
        <v>65</v>
      </c>
      <c r="F7568" s="11" t="s">
        <v>33</v>
      </c>
      <c r="G7568" s="13">
        <v>668.03</v>
      </c>
      <c r="H7568" s="14">
        <f t="shared" si="826"/>
        <v>43421.95</v>
      </c>
      <c r="I7568" s="14">
        <f>IF(F7568="GHS",H7568,H7568*Assumptions!$B$4)</f>
        <v>43421.95</v>
      </c>
      <c r="J7568" s="15" t="str">
        <f>INDEX(Assumptions!$B$8:$B$12,MATCH(B7568,Assumptions!$A$8:$A$12,0))</f>
        <v>Weighted Average</v>
      </c>
      <c r="K7568" s="16">
        <f>G7568/(1-INDEX(Assumptions!$D$8:$D$12,MATCH(B7568,Assumptions!$A$8:$A$12,0)))</f>
        <v>1027.7384615384615</v>
      </c>
      <c r="L7568" s="16">
        <f t="shared" si="827"/>
        <v>20.040899999999997</v>
      </c>
      <c r="M7568" s="16">
        <f t="shared" si="828"/>
        <v>51.386923076923075</v>
      </c>
      <c r="N7568" s="14">
        <f>E7568*(K7568-L7568-M7568)*IF(F7568="GHS",1,Assumptions!$B$4)</f>
        <v>62160.191500000001</v>
      </c>
      <c r="O7568" s="15">
        <f t="shared" ca="1" si="829"/>
        <v>278</v>
      </c>
      <c r="P7568" s="15" t="str">
        <f t="shared" ca="1" si="830"/>
        <v>181-365d</v>
      </c>
      <c r="Q7568" s="17">
        <f ca="1">IF(P7568="0-90d",0,IF(P7568="91-180d",INDEX(Assumptions!$F$8:$F$12,MATCH(B7568,Assumptions!$A$8:$A$12,0)),IF(P7568="181-365d",INDEX(Assumptions!$G$8:$G$12,MATCH(B7568,Assumptions!$A$8:$A$12,0)),INDEX(Assumptions!$H$8:$H$12,MATCH(B7568,Assumptions!$A$8:$A$12,0)))))</f>
        <v>0.35</v>
      </c>
      <c r="R7568" s="14">
        <f t="shared" ca="1" si="831"/>
        <v>15197.682499999997</v>
      </c>
      <c r="S7568" s="14">
        <f t="shared" ca="1" si="832"/>
        <v>28224.267500000002</v>
      </c>
      <c r="T7568" s="11" t="s">
        <v>25</v>
      </c>
      <c r="U7568" s="18" t="s">
        <v>26</v>
      </c>
    </row>
    <row r="7569" spans="1:21" ht="15" customHeight="1" x14ac:dyDescent="0.15">
      <c r="A7569" s="10" t="s">
        <v>7617</v>
      </c>
      <c r="B7569" s="11" t="s">
        <v>31</v>
      </c>
      <c r="C7569" s="11" t="s">
        <v>63</v>
      </c>
      <c r="D7569" s="12">
        <v>45888</v>
      </c>
      <c r="E7569" s="11">
        <v>2548</v>
      </c>
      <c r="F7569" s="11" t="s">
        <v>33</v>
      </c>
      <c r="G7569" s="13">
        <v>1951.74</v>
      </c>
      <c r="H7569" s="14">
        <f t="shared" si="826"/>
        <v>4973033.5200000005</v>
      </c>
      <c r="I7569" s="14">
        <f>IF(F7569="GHS",H7569,H7569*Assumptions!$B$4)</f>
        <v>4973033.5200000005</v>
      </c>
      <c r="J7569" s="15" t="str">
        <f>INDEX(Assumptions!$B$8:$B$12,MATCH(B7569,Assumptions!$A$8:$A$12,0))</f>
        <v>Weighted Average</v>
      </c>
      <c r="K7569" s="16">
        <f>G7569/(1-INDEX(Assumptions!$D$8:$D$12,MATCH(B7569,Assumptions!$A$8:$A$12,0)))</f>
        <v>2710.75</v>
      </c>
      <c r="L7569" s="16">
        <f t="shared" si="827"/>
        <v>58.552199999999999</v>
      </c>
      <c r="M7569" s="16">
        <f t="shared" si="828"/>
        <v>135.53749999999999</v>
      </c>
      <c r="N7569" s="14">
        <f>E7569*(K7569-L7569-M7569)*IF(F7569="GHS",1,Assumptions!$B$4)</f>
        <v>6412450.4444000004</v>
      </c>
      <c r="O7569" s="15">
        <f t="shared" ca="1" si="829"/>
        <v>398</v>
      </c>
      <c r="P7569" s="15" t="str">
        <f t="shared" ca="1" si="830"/>
        <v>365d+</v>
      </c>
      <c r="Q7569" s="17">
        <f ca="1">IF(P7569="0-90d",0,IF(P7569="91-180d",INDEX(Assumptions!$F$8:$F$12,MATCH(B7569,Assumptions!$A$8:$A$12,0)),IF(P7569="181-365d",INDEX(Assumptions!$G$8:$G$12,MATCH(B7569,Assumptions!$A$8:$A$12,0)),INDEX(Assumptions!$H$8:$H$12,MATCH(B7569,Assumptions!$A$8:$A$12,0)))))</f>
        <v>0.6</v>
      </c>
      <c r="R7569" s="14">
        <f t="shared" ca="1" si="831"/>
        <v>2983820.1120000002</v>
      </c>
      <c r="S7569" s="14">
        <f t="shared" ca="1" si="832"/>
        <v>1989213.4080000003</v>
      </c>
      <c r="T7569" s="11" t="s">
        <v>50</v>
      </c>
      <c r="U7569" s="18" t="s">
        <v>26</v>
      </c>
    </row>
    <row r="7570" spans="1:21" ht="15" customHeight="1" x14ac:dyDescent="0.15">
      <c r="A7570" s="10" t="s">
        <v>7618</v>
      </c>
      <c r="B7570" s="11" t="s">
        <v>28</v>
      </c>
      <c r="C7570" s="11" t="s">
        <v>35</v>
      </c>
      <c r="D7570" s="12">
        <v>46011</v>
      </c>
      <c r="E7570" s="11">
        <v>3790</v>
      </c>
      <c r="F7570" s="11" t="s">
        <v>24</v>
      </c>
      <c r="G7570" s="13">
        <v>11388.05</v>
      </c>
      <c r="H7570" s="14">
        <f t="shared" si="826"/>
        <v>43160709.5</v>
      </c>
      <c r="I7570" s="14">
        <f>IF(F7570="GHS",H7570,H7570*Assumptions!$B$4)</f>
        <v>466135662.60000002</v>
      </c>
      <c r="J7570" s="15" t="str">
        <f>INDEX(Assumptions!$B$8:$B$12,MATCH(B7570,Assumptions!$A$8:$A$12,0))</f>
        <v>Fair Value Less Costs to Sell</v>
      </c>
      <c r="K7570" s="16">
        <f>G7570/(1-INDEX(Assumptions!$D$8:$D$12,MATCH(B7570,Assumptions!$A$8:$A$12,0)))</f>
        <v>12940.965909090908</v>
      </c>
      <c r="L7570" s="16">
        <f t="shared" si="827"/>
        <v>341.64149999999995</v>
      </c>
      <c r="M7570" s="16">
        <f t="shared" si="828"/>
        <v>647.0482954545455</v>
      </c>
      <c r="N7570" s="14">
        <f>E7570*(K7570-L7570-M7570)*IF(F7570="GHS",1,Assumptions!$B$4)</f>
        <v>489230565.88336366</v>
      </c>
      <c r="O7570" s="15">
        <f t="shared" ca="1" si="829"/>
        <v>275</v>
      </c>
      <c r="P7570" s="15" t="str">
        <f t="shared" ca="1" si="830"/>
        <v>181-365d</v>
      </c>
      <c r="Q7570" s="17">
        <f ca="1">IF(P7570="0-90d",0,IF(P7570="91-180d",INDEX(Assumptions!$F$8:$F$12,MATCH(B7570,Assumptions!$A$8:$A$12,0)),IF(P7570="181-365d",INDEX(Assumptions!$G$8:$G$12,MATCH(B7570,Assumptions!$A$8:$A$12,0)),INDEX(Assumptions!$H$8:$H$12,MATCH(B7570,Assumptions!$A$8:$A$12,0)))))</f>
        <v>0.1</v>
      </c>
      <c r="R7570" s="14">
        <f t="shared" ca="1" si="831"/>
        <v>46613566.260000005</v>
      </c>
      <c r="S7570" s="14">
        <f t="shared" si="832"/>
        <v>0</v>
      </c>
      <c r="T7570" s="11" t="s">
        <v>39</v>
      </c>
      <c r="U7570" s="18" t="s">
        <v>26</v>
      </c>
    </row>
    <row r="7571" spans="1:21" ht="15" customHeight="1" x14ac:dyDescent="0.15">
      <c r="A7571" s="10" t="s">
        <v>7619</v>
      </c>
      <c r="B7571" s="11" t="s">
        <v>28</v>
      </c>
      <c r="C7571" s="11" t="s">
        <v>55</v>
      </c>
      <c r="D7571" s="12">
        <v>46035</v>
      </c>
      <c r="E7571" s="11">
        <v>4368</v>
      </c>
      <c r="F7571" s="11" t="s">
        <v>24</v>
      </c>
      <c r="G7571" s="13">
        <v>3617.47</v>
      </c>
      <c r="H7571" s="14">
        <f t="shared" si="826"/>
        <v>15801108.959999999</v>
      </c>
      <c r="I7571" s="14">
        <f>IF(F7571="GHS",H7571,H7571*Assumptions!$B$4)</f>
        <v>170651976.76800001</v>
      </c>
      <c r="J7571" s="15" t="str">
        <f>INDEX(Assumptions!$B$8:$B$12,MATCH(B7571,Assumptions!$A$8:$A$12,0))</f>
        <v>Fair Value Less Costs to Sell</v>
      </c>
      <c r="K7571" s="16">
        <f>G7571/(1-INDEX(Assumptions!$D$8:$D$12,MATCH(B7571,Assumptions!$A$8:$A$12,0)))</f>
        <v>4110.7613636363631</v>
      </c>
      <c r="L7571" s="16">
        <f t="shared" si="827"/>
        <v>108.52409999999999</v>
      </c>
      <c r="M7571" s="16">
        <f t="shared" si="828"/>
        <v>205.53806818181818</v>
      </c>
      <c r="N7571" s="14">
        <f>E7571*(K7571-L7571-M7571)*IF(F7571="GHS",1,Assumptions!$B$4)</f>
        <v>179107006.5260509</v>
      </c>
      <c r="O7571" s="15">
        <f t="shared" ca="1" si="829"/>
        <v>251</v>
      </c>
      <c r="P7571" s="15" t="str">
        <f t="shared" ca="1" si="830"/>
        <v>181-365d</v>
      </c>
      <c r="Q7571" s="17">
        <f ca="1">IF(P7571="0-90d",0,IF(P7571="91-180d",INDEX(Assumptions!$F$8:$F$12,MATCH(B7571,Assumptions!$A$8:$A$12,0)),IF(P7571="181-365d",INDEX(Assumptions!$G$8:$G$12,MATCH(B7571,Assumptions!$A$8:$A$12,0)),INDEX(Assumptions!$H$8:$H$12,MATCH(B7571,Assumptions!$A$8:$A$12,0)))))</f>
        <v>0.1</v>
      </c>
      <c r="R7571" s="14">
        <f t="shared" ca="1" si="831"/>
        <v>17065197.676800001</v>
      </c>
      <c r="S7571" s="14">
        <f t="shared" ca="1" si="832"/>
        <v>153586779.09119999</v>
      </c>
      <c r="T7571" s="11" t="s">
        <v>25</v>
      </c>
      <c r="U7571" s="18" t="s">
        <v>26</v>
      </c>
    </row>
    <row r="7572" spans="1:21" ht="15" customHeight="1" x14ac:dyDescent="0.15">
      <c r="A7572" s="10" t="s">
        <v>7620</v>
      </c>
      <c r="B7572" s="11" t="s">
        <v>46</v>
      </c>
      <c r="C7572" s="11" t="s">
        <v>47</v>
      </c>
      <c r="D7572" s="12">
        <v>45799</v>
      </c>
      <c r="E7572" s="11">
        <v>4985</v>
      </c>
      <c r="F7572" s="11" t="s">
        <v>33</v>
      </c>
      <c r="G7572" s="13">
        <v>580958.1</v>
      </c>
      <c r="H7572" s="14">
        <f t="shared" si="826"/>
        <v>2896076128.5</v>
      </c>
      <c r="I7572" s="14">
        <f>IF(F7572="GHS",H7572,H7572*Assumptions!$B$4)</f>
        <v>2896076128.5</v>
      </c>
      <c r="J7572" s="15" t="str">
        <f>INDEX(Assumptions!$B$8:$B$12,MATCH(B7572,Assumptions!$A$8:$A$12,0))</f>
        <v>Specific Identification</v>
      </c>
      <c r="K7572" s="16">
        <f>G7572/(1-INDEX(Assumptions!$D$8:$D$12,MATCH(B7572,Assumptions!$A$8:$A$12,0)))</f>
        <v>744818.07692307688</v>
      </c>
      <c r="L7572" s="16">
        <f t="shared" si="827"/>
        <v>17428.742999999999</v>
      </c>
      <c r="M7572" s="16">
        <f t="shared" si="828"/>
        <v>37240.903846153844</v>
      </c>
      <c r="N7572" s="14">
        <f>E7572*(K7572-L7572-M7572)*IF(F7572="GHS",1,Assumptions!$B$4)</f>
        <v>3440389923.9334612</v>
      </c>
      <c r="O7572" s="15">
        <f t="shared" ca="1" si="829"/>
        <v>487</v>
      </c>
      <c r="P7572" s="15" t="str">
        <f t="shared" ca="1" si="830"/>
        <v>365d+</v>
      </c>
      <c r="Q7572" s="17">
        <f ca="1">IF(P7572="0-90d",0,IF(P7572="91-180d",INDEX(Assumptions!$F$8:$F$12,MATCH(B7572,Assumptions!$A$8:$A$12,0)),IF(P7572="181-365d",INDEX(Assumptions!$G$8:$G$12,MATCH(B7572,Assumptions!$A$8:$A$12,0)),INDEX(Assumptions!$H$8:$H$12,MATCH(B7572,Assumptions!$A$8:$A$12,0)))))</f>
        <v>0.15</v>
      </c>
      <c r="R7572" s="14">
        <f t="shared" ca="1" si="831"/>
        <v>434411419.27499998</v>
      </c>
      <c r="S7572" s="14">
        <f t="shared" ca="1" si="832"/>
        <v>2461664709.2249999</v>
      </c>
      <c r="T7572" s="11" t="s">
        <v>25</v>
      </c>
      <c r="U7572" s="18" t="s">
        <v>26</v>
      </c>
    </row>
    <row r="7573" spans="1:21" ht="15" customHeight="1" x14ac:dyDescent="0.15">
      <c r="A7573" s="10" t="s">
        <v>7621</v>
      </c>
      <c r="B7573" s="11" t="s">
        <v>41</v>
      </c>
      <c r="C7573" s="11" t="s">
        <v>44</v>
      </c>
      <c r="D7573" s="12">
        <v>45791</v>
      </c>
      <c r="E7573" s="11">
        <v>1423</v>
      </c>
      <c r="F7573" s="11" t="s">
        <v>33</v>
      </c>
      <c r="G7573" s="13">
        <v>458.46</v>
      </c>
      <c r="H7573" s="14">
        <f t="shared" si="826"/>
        <v>652388.57999999996</v>
      </c>
      <c r="I7573" s="14">
        <f>IF(F7573="GHS",H7573,H7573*Assumptions!$B$4)</f>
        <v>652388.57999999996</v>
      </c>
      <c r="J7573" s="15" t="str">
        <f>INDEX(Assumptions!$B$8:$B$12,MATCH(B7573,Assumptions!$A$8:$A$12,0))</f>
        <v>Weighted Average</v>
      </c>
      <c r="K7573" s="16">
        <f>G7573/(1-INDEX(Assumptions!$D$8:$D$12,MATCH(B7573,Assumptions!$A$8:$A$12,0)))</f>
        <v>705.32307692307688</v>
      </c>
      <c r="L7573" s="16">
        <f t="shared" si="827"/>
        <v>13.753799999999998</v>
      </c>
      <c r="M7573" s="16">
        <f t="shared" si="828"/>
        <v>35.266153846153848</v>
      </c>
      <c r="N7573" s="14">
        <f>E7573*(K7573-L7573-M7573)*IF(F7573="GHS",1,Assumptions!$B$4)</f>
        <v>933919.34413846151</v>
      </c>
      <c r="O7573" s="15">
        <f t="shared" ca="1" si="829"/>
        <v>495</v>
      </c>
      <c r="P7573" s="15" t="str">
        <f t="shared" ca="1" si="830"/>
        <v>365d+</v>
      </c>
      <c r="Q7573" s="17">
        <f ca="1">IF(P7573="0-90d",0,IF(P7573="91-180d",INDEX(Assumptions!$F$8:$F$12,MATCH(B7573,Assumptions!$A$8:$A$12,0)),IF(P7573="181-365d",INDEX(Assumptions!$G$8:$G$12,MATCH(B7573,Assumptions!$A$8:$A$12,0)),INDEX(Assumptions!$H$8:$H$12,MATCH(B7573,Assumptions!$A$8:$A$12,0)))))</f>
        <v>0.8</v>
      </c>
      <c r="R7573" s="14">
        <f t="shared" ca="1" si="831"/>
        <v>521910.864</v>
      </c>
      <c r="S7573" s="14">
        <f t="shared" ca="1" si="832"/>
        <v>130477.71599999996</v>
      </c>
      <c r="T7573" s="11" t="s">
        <v>25</v>
      </c>
      <c r="U7573" s="18" t="s">
        <v>26</v>
      </c>
    </row>
    <row r="7574" spans="1:21" ht="15" customHeight="1" x14ac:dyDescent="0.15">
      <c r="A7574" s="10" t="s">
        <v>7622</v>
      </c>
      <c r="B7574" s="11" t="s">
        <v>41</v>
      </c>
      <c r="C7574" s="11" t="s">
        <v>115</v>
      </c>
      <c r="D7574" s="12">
        <v>45806</v>
      </c>
      <c r="E7574" s="11">
        <v>2818</v>
      </c>
      <c r="F7574" s="11" t="s">
        <v>33</v>
      </c>
      <c r="G7574" s="13">
        <v>508.26</v>
      </c>
      <c r="H7574" s="14">
        <f t="shared" si="826"/>
        <v>1432276.68</v>
      </c>
      <c r="I7574" s="14">
        <f>IF(F7574="GHS",H7574,H7574*Assumptions!$B$4)</f>
        <v>1432276.68</v>
      </c>
      <c r="J7574" s="15" t="str">
        <f>INDEX(Assumptions!$B$8:$B$12,MATCH(B7574,Assumptions!$A$8:$A$12,0))</f>
        <v>Weighted Average</v>
      </c>
      <c r="K7574" s="16">
        <f>G7574/(1-INDEX(Assumptions!$D$8:$D$12,MATCH(B7574,Assumptions!$A$8:$A$12,0)))</f>
        <v>781.93846153846152</v>
      </c>
      <c r="L7574" s="16">
        <f t="shared" si="827"/>
        <v>15.2478</v>
      </c>
      <c r="M7574" s="16">
        <f t="shared" si="828"/>
        <v>39.096923076923076</v>
      </c>
      <c r="N7574" s="14">
        <f>E7574*(K7574-L7574-M7574)*IF(F7574="GHS",1,Assumptions!$B$4)</f>
        <v>2050359.1549846153</v>
      </c>
      <c r="O7574" s="15">
        <f t="shared" ca="1" si="829"/>
        <v>480</v>
      </c>
      <c r="P7574" s="15" t="str">
        <f t="shared" ca="1" si="830"/>
        <v>365d+</v>
      </c>
      <c r="Q7574" s="17">
        <f ca="1">IF(P7574="0-90d",0,IF(P7574="91-180d",INDEX(Assumptions!$F$8:$F$12,MATCH(B7574,Assumptions!$A$8:$A$12,0)),IF(P7574="181-365d",INDEX(Assumptions!$G$8:$G$12,MATCH(B7574,Assumptions!$A$8:$A$12,0)),INDEX(Assumptions!$H$8:$H$12,MATCH(B7574,Assumptions!$A$8:$A$12,0)))))</f>
        <v>0.8</v>
      </c>
      <c r="R7574" s="14">
        <f t="shared" ca="1" si="831"/>
        <v>1145821.344</v>
      </c>
      <c r="S7574" s="14">
        <f t="shared" ca="1" si="832"/>
        <v>286455.33599999989</v>
      </c>
      <c r="T7574" s="11" t="s">
        <v>25</v>
      </c>
      <c r="U7574" s="18" t="s">
        <v>26</v>
      </c>
    </row>
    <row r="7575" spans="1:21" ht="15" customHeight="1" x14ac:dyDescent="0.15">
      <c r="A7575" s="10" t="s">
        <v>7623</v>
      </c>
      <c r="B7575" s="11" t="s">
        <v>46</v>
      </c>
      <c r="C7575" s="11" t="s">
        <v>47</v>
      </c>
      <c r="D7575" s="12">
        <v>45913</v>
      </c>
      <c r="E7575" s="11">
        <v>432</v>
      </c>
      <c r="F7575" s="11" t="s">
        <v>33</v>
      </c>
      <c r="G7575" s="13">
        <v>541083.62</v>
      </c>
      <c r="H7575" s="14">
        <f t="shared" si="826"/>
        <v>233748123.84</v>
      </c>
      <c r="I7575" s="14">
        <f>IF(F7575="GHS",H7575,H7575*Assumptions!$B$4)</f>
        <v>233748123.84</v>
      </c>
      <c r="J7575" s="15" t="str">
        <f>INDEX(Assumptions!$B$8:$B$12,MATCH(B7575,Assumptions!$A$8:$A$12,0))</f>
        <v>Specific Identification</v>
      </c>
      <c r="K7575" s="16">
        <f>G7575/(1-INDEX(Assumptions!$D$8:$D$12,MATCH(B7575,Assumptions!$A$8:$A$12,0)))</f>
        <v>693696.94871794863</v>
      </c>
      <c r="L7575" s="16">
        <f t="shared" si="827"/>
        <v>16232.508599999999</v>
      </c>
      <c r="M7575" s="16">
        <f t="shared" si="828"/>
        <v>34684.847435897434</v>
      </c>
      <c r="N7575" s="14">
        <f>E7575*(K7575-L7575-M7575)*IF(F7575="GHS",1,Assumptions!$B$4)</f>
        <v>277680784.03864616</v>
      </c>
      <c r="O7575" s="15">
        <f t="shared" ca="1" si="829"/>
        <v>373</v>
      </c>
      <c r="P7575" s="15" t="str">
        <f t="shared" ca="1" si="830"/>
        <v>365d+</v>
      </c>
      <c r="Q7575" s="17">
        <f ca="1">IF(P7575="0-90d",0,IF(P7575="91-180d",INDEX(Assumptions!$F$8:$F$12,MATCH(B7575,Assumptions!$A$8:$A$12,0)),IF(P7575="181-365d",INDEX(Assumptions!$G$8:$G$12,MATCH(B7575,Assumptions!$A$8:$A$12,0)),INDEX(Assumptions!$H$8:$H$12,MATCH(B7575,Assumptions!$A$8:$A$12,0)))))</f>
        <v>0.15</v>
      </c>
      <c r="R7575" s="14">
        <f t="shared" ca="1" si="831"/>
        <v>35062218.575999998</v>
      </c>
      <c r="S7575" s="14">
        <f t="shared" ca="1" si="832"/>
        <v>198685905.264</v>
      </c>
      <c r="T7575" s="11" t="s">
        <v>25</v>
      </c>
      <c r="U7575" s="18" t="s">
        <v>26</v>
      </c>
    </row>
    <row r="7576" spans="1:21" ht="15" customHeight="1" x14ac:dyDescent="0.15">
      <c r="A7576" s="10" t="s">
        <v>7624</v>
      </c>
      <c r="B7576" s="11" t="s">
        <v>46</v>
      </c>
      <c r="C7576" s="11" t="s">
        <v>52</v>
      </c>
      <c r="D7576" s="12">
        <v>46133</v>
      </c>
      <c r="E7576" s="11">
        <v>208</v>
      </c>
      <c r="F7576" s="11" t="s">
        <v>33</v>
      </c>
      <c r="G7576" s="13">
        <v>602452.61</v>
      </c>
      <c r="H7576" s="14">
        <f t="shared" si="826"/>
        <v>125310142.88</v>
      </c>
      <c r="I7576" s="14">
        <f>IF(F7576="GHS",H7576,H7576*Assumptions!$B$4)</f>
        <v>125310142.88</v>
      </c>
      <c r="J7576" s="15" t="str">
        <f>INDEX(Assumptions!$B$8:$B$12,MATCH(B7576,Assumptions!$A$8:$A$12,0))</f>
        <v>Specific Identification</v>
      </c>
      <c r="K7576" s="16">
        <f>G7576/(1-INDEX(Assumptions!$D$8:$D$12,MATCH(B7576,Assumptions!$A$8:$A$12,0)))</f>
        <v>772375.141025641</v>
      </c>
      <c r="L7576" s="16">
        <f t="shared" si="827"/>
        <v>18073.578299999997</v>
      </c>
      <c r="M7576" s="16">
        <f t="shared" si="828"/>
        <v>38618.757051282053</v>
      </c>
      <c r="N7576" s="14">
        <f>E7576*(K7576-L7576-M7576)*IF(F7576="GHS",1,Assumptions!$B$4)</f>
        <v>148862023.58026665</v>
      </c>
      <c r="O7576" s="15">
        <f t="shared" ca="1" si="829"/>
        <v>153</v>
      </c>
      <c r="P7576" s="15" t="str">
        <f t="shared" ca="1" si="830"/>
        <v>91-180d</v>
      </c>
      <c r="Q7576" s="17">
        <f ca="1">IF(P7576="0-90d",0,IF(P7576="91-180d",INDEX(Assumptions!$F$8:$F$12,MATCH(B7576,Assumptions!$A$8:$A$12,0)),IF(P7576="181-365d",INDEX(Assumptions!$G$8:$G$12,MATCH(B7576,Assumptions!$A$8:$A$12,0)),INDEX(Assumptions!$H$8:$H$12,MATCH(B7576,Assumptions!$A$8:$A$12,0)))))</f>
        <v>0</v>
      </c>
      <c r="R7576" s="14">
        <f t="shared" ca="1" si="831"/>
        <v>0</v>
      </c>
      <c r="S7576" s="14">
        <f t="shared" ca="1" si="832"/>
        <v>125310142.88</v>
      </c>
      <c r="T7576" s="11" t="s">
        <v>25</v>
      </c>
      <c r="U7576" s="18" t="s">
        <v>26</v>
      </c>
    </row>
    <row r="7577" spans="1:21" ht="15" customHeight="1" x14ac:dyDescent="0.15">
      <c r="A7577" s="10" t="s">
        <v>7625</v>
      </c>
      <c r="B7577" s="11" t="s">
        <v>46</v>
      </c>
      <c r="C7577" s="11" t="s">
        <v>52</v>
      </c>
      <c r="D7577" s="12">
        <v>46153</v>
      </c>
      <c r="E7577" s="11">
        <v>3679</v>
      </c>
      <c r="F7577" s="11" t="s">
        <v>33</v>
      </c>
      <c r="G7577" s="13">
        <v>248065.93</v>
      </c>
      <c r="H7577" s="14">
        <f t="shared" si="826"/>
        <v>912634556.47000003</v>
      </c>
      <c r="I7577" s="14">
        <f>IF(F7577="GHS",H7577,H7577*Assumptions!$B$4)</f>
        <v>912634556.47000003</v>
      </c>
      <c r="J7577" s="15" t="str">
        <f>INDEX(Assumptions!$B$8:$B$12,MATCH(B7577,Assumptions!$A$8:$A$12,0))</f>
        <v>Specific Identification</v>
      </c>
      <c r="K7577" s="16">
        <f>G7577/(1-INDEX(Assumptions!$D$8:$D$12,MATCH(B7577,Assumptions!$A$8:$A$12,0)))</f>
        <v>318033.24358974356</v>
      </c>
      <c r="L7577" s="16">
        <f t="shared" si="827"/>
        <v>7441.9778999999999</v>
      </c>
      <c r="M7577" s="16">
        <f t="shared" si="828"/>
        <v>15901.662179487179</v>
      </c>
      <c r="N7577" s="14">
        <f>E7577*(K7577-L7577-M7577)*IF(F7577="GHS",1,Assumptions!$B$4)</f>
        <v>1084163051.3142333</v>
      </c>
      <c r="O7577" s="15">
        <f t="shared" ca="1" si="829"/>
        <v>133</v>
      </c>
      <c r="P7577" s="15" t="str">
        <f t="shared" ca="1" si="830"/>
        <v>91-180d</v>
      </c>
      <c r="Q7577" s="17">
        <f ca="1">IF(P7577="0-90d",0,IF(P7577="91-180d",INDEX(Assumptions!$F$8:$F$12,MATCH(B7577,Assumptions!$A$8:$A$12,0)),IF(P7577="181-365d",INDEX(Assumptions!$G$8:$G$12,MATCH(B7577,Assumptions!$A$8:$A$12,0)),INDEX(Assumptions!$H$8:$H$12,MATCH(B7577,Assumptions!$A$8:$A$12,0)))))</f>
        <v>0</v>
      </c>
      <c r="R7577" s="14">
        <f t="shared" ca="1" si="831"/>
        <v>0</v>
      </c>
      <c r="S7577" s="14">
        <f t="shared" ca="1" si="832"/>
        <v>912634556.47000003</v>
      </c>
      <c r="T7577" s="11" t="s">
        <v>25</v>
      </c>
      <c r="U7577" s="18" t="s">
        <v>26</v>
      </c>
    </row>
    <row r="7578" spans="1:21" ht="15" customHeight="1" x14ac:dyDescent="0.15">
      <c r="A7578" s="10" t="s">
        <v>7626</v>
      </c>
      <c r="B7578" s="11" t="s">
        <v>41</v>
      </c>
      <c r="C7578" s="11" t="s">
        <v>42</v>
      </c>
      <c r="D7578" s="12">
        <v>46183</v>
      </c>
      <c r="E7578" s="11">
        <v>2894</v>
      </c>
      <c r="F7578" s="11" t="s">
        <v>33</v>
      </c>
      <c r="G7578" s="13">
        <v>790.23</v>
      </c>
      <c r="H7578" s="14">
        <f t="shared" si="826"/>
        <v>2286925.62</v>
      </c>
      <c r="I7578" s="14">
        <f>IF(F7578="GHS",H7578,H7578*Assumptions!$B$4)</f>
        <v>2286925.62</v>
      </c>
      <c r="J7578" s="15" t="str">
        <f>INDEX(Assumptions!$B$8:$B$12,MATCH(B7578,Assumptions!$A$8:$A$12,0))</f>
        <v>Weighted Average</v>
      </c>
      <c r="K7578" s="16">
        <f>G7578/(1-INDEX(Assumptions!$D$8:$D$12,MATCH(B7578,Assumptions!$A$8:$A$12,0)))</f>
        <v>1215.7384615384615</v>
      </c>
      <c r="L7578" s="16">
        <f t="shared" si="827"/>
        <v>23.706900000000001</v>
      </c>
      <c r="M7578" s="16">
        <f t="shared" si="828"/>
        <v>60.786923076923074</v>
      </c>
      <c r="N7578" s="14">
        <f>E7578*(K7578-L7578-M7578)*IF(F7578="GHS",1,Assumptions!$B$4)</f>
        <v>3273821.9837076925</v>
      </c>
      <c r="O7578" s="15">
        <f t="shared" ca="1" si="829"/>
        <v>103</v>
      </c>
      <c r="P7578" s="15" t="str">
        <f t="shared" ca="1" si="830"/>
        <v>91-180d</v>
      </c>
      <c r="Q7578" s="17">
        <f ca="1">IF(P7578="0-90d",0,IF(P7578="91-180d",INDEX(Assumptions!$F$8:$F$12,MATCH(B7578,Assumptions!$A$8:$A$12,0)),IF(P7578="181-365d",INDEX(Assumptions!$G$8:$G$12,MATCH(B7578,Assumptions!$A$8:$A$12,0)),INDEX(Assumptions!$H$8:$H$12,MATCH(B7578,Assumptions!$A$8:$A$12,0)))))</f>
        <v>0.1</v>
      </c>
      <c r="R7578" s="14">
        <f t="shared" ca="1" si="831"/>
        <v>228692.56200000003</v>
      </c>
      <c r="S7578" s="14">
        <f t="shared" ca="1" si="832"/>
        <v>2058233.0580000002</v>
      </c>
      <c r="T7578" s="11" t="s">
        <v>25</v>
      </c>
      <c r="U7578" s="18" t="s">
        <v>26</v>
      </c>
    </row>
    <row r="7579" spans="1:21" ht="15" customHeight="1" x14ac:dyDescent="0.15">
      <c r="A7579" s="10" t="s">
        <v>7627</v>
      </c>
      <c r="B7579" s="11" t="s">
        <v>31</v>
      </c>
      <c r="C7579" s="11" t="s">
        <v>63</v>
      </c>
      <c r="D7579" s="12">
        <v>45833</v>
      </c>
      <c r="E7579" s="11">
        <v>3173</v>
      </c>
      <c r="F7579" s="11" t="s">
        <v>33</v>
      </c>
      <c r="G7579" s="13">
        <v>3806.28</v>
      </c>
      <c r="H7579" s="14">
        <f t="shared" si="826"/>
        <v>12077326.440000001</v>
      </c>
      <c r="I7579" s="14">
        <f>IF(F7579="GHS",H7579,H7579*Assumptions!$B$4)</f>
        <v>12077326.440000001</v>
      </c>
      <c r="J7579" s="15" t="str">
        <f>INDEX(Assumptions!$B$8:$B$12,MATCH(B7579,Assumptions!$A$8:$A$12,0))</f>
        <v>Weighted Average</v>
      </c>
      <c r="K7579" s="16">
        <f>G7579/(1-INDEX(Assumptions!$D$8:$D$12,MATCH(B7579,Assumptions!$A$8:$A$12,0)))</f>
        <v>5286.5000000000009</v>
      </c>
      <c r="L7579" s="16">
        <f t="shared" si="827"/>
        <v>114.1884</v>
      </c>
      <c r="M7579" s="16">
        <f t="shared" si="828"/>
        <v>264.32500000000005</v>
      </c>
      <c r="N7579" s="14">
        <f>E7579*(K7579-L7579-M7579)*IF(F7579="GHS",1,Assumptions!$B$4)</f>
        <v>15573041.481800003</v>
      </c>
      <c r="O7579" s="15">
        <f t="shared" ca="1" si="829"/>
        <v>453</v>
      </c>
      <c r="P7579" s="15" t="str">
        <f t="shared" ca="1" si="830"/>
        <v>365d+</v>
      </c>
      <c r="Q7579" s="17">
        <f ca="1">IF(P7579="0-90d",0,IF(P7579="91-180d",INDEX(Assumptions!$F$8:$F$12,MATCH(B7579,Assumptions!$A$8:$A$12,0)),IF(P7579="181-365d",INDEX(Assumptions!$G$8:$G$12,MATCH(B7579,Assumptions!$A$8:$A$12,0)),INDEX(Assumptions!$H$8:$H$12,MATCH(B7579,Assumptions!$A$8:$A$12,0)))))</f>
        <v>0.6</v>
      </c>
      <c r="R7579" s="14">
        <f t="shared" ca="1" si="831"/>
        <v>7246395.864000001</v>
      </c>
      <c r="S7579" s="14">
        <f t="shared" ca="1" si="832"/>
        <v>4830930.5760000004</v>
      </c>
      <c r="T7579" s="11" t="s">
        <v>25</v>
      </c>
      <c r="U7579" s="18" t="s">
        <v>26</v>
      </c>
    </row>
    <row r="7580" spans="1:21" ht="15" customHeight="1" x14ac:dyDescent="0.15">
      <c r="A7580" s="10" t="s">
        <v>7628</v>
      </c>
      <c r="B7580" s="11" t="s">
        <v>31</v>
      </c>
      <c r="C7580" s="11" t="s">
        <v>32</v>
      </c>
      <c r="D7580" s="12">
        <v>46079</v>
      </c>
      <c r="E7580" s="11">
        <v>793</v>
      </c>
      <c r="F7580" s="11" t="s">
        <v>33</v>
      </c>
      <c r="G7580" s="13">
        <v>2846.95</v>
      </c>
      <c r="H7580" s="14">
        <f t="shared" si="826"/>
        <v>2257631.3499999996</v>
      </c>
      <c r="I7580" s="14">
        <f>IF(F7580="GHS",H7580,H7580*Assumptions!$B$4)</f>
        <v>2257631.3499999996</v>
      </c>
      <c r="J7580" s="15" t="str">
        <f>INDEX(Assumptions!$B$8:$B$12,MATCH(B7580,Assumptions!$A$8:$A$12,0))</f>
        <v>Weighted Average</v>
      </c>
      <c r="K7580" s="16">
        <f>G7580/(1-INDEX(Assumptions!$D$8:$D$12,MATCH(B7580,Assumptions!$A$8:$A$12,0)))</f>
        <v>3954.0972222222222</v>
      </c>
      <c r="L7580" s="16">
        <f t="shared" si="827"/>
        <v>85.408499999999989</v>
      </c>
      <c r="M7580" s="16">
        <f t="shared" si="828"/>
        <v>197.70486111111111</v>
      </c>
      <c r="N7580" s="14">
        <f>E7580*(K7580-L7580-M7580)*IF(F7580="GHS",1,Assumptions!$B$4)</f>
        <v>2911090.201861111</v>
      </c>
      <c r="O7580" s="15">
        <f t="shared" ca="1" si="829"/>
        <v>207</v>
      </c>
      <c r="P7580" s="15" t="str">
        <f t="shared" ca="1" si="830"/>
        <v>181-365d</v>
      </c>
      <c r="Q7580" s="17">
        <f ca="1">IF(P7580="0-90d",0,IF(P7580="91-180d",INDEX(Assumptions!$F$8:$F$12,MATCH(B7580,Assumptions!$A$8:$A$12,0)),IF(P7580="181-365d",INDEX(Assumptions!$G$8:$G$12,MATCH(B7580,Assumptions!$A$8:$A$12,0)),INDEX(Assumptions!$H$8:$H$12,MATCH(B7580,Assumptions!$A$8:$A$12,0)))))</f>
        <v>0.2</v>
      </c>
      <c r="R7580" s="14">
        <f t="shared" ca="1" si="831"/>
        <v>451526.26999999996</v>
      </c>
      <c r="S7580" s="14">
        <f t="shared" ca="1" si="832"/>
        <v>1806105.0799999996</v>
      </c>
      <c r="T7580" s="11" t="s">
        <v>25</v>
      </c>
      <c r="U7580" s="18" t="s">
        <v>26</v>
      </c>
    </row>
    <row r="7581" spans="1:21" ht="15" customHeight="1" x14ac:dyDescent="0.15">
      <c r="A7581" s="10" t="s">
        <v>7629</v>
      </c>
      <c r="B7581" s="11" t="s">
        <v>41</v>
      </c>
      <c r="C7581" s="11" t="s">
        <v>42</v>
      </c>
      <c r="D7581" s="12">
        <v>46212</v>
      </c>
      <c r="E7581" s="11">
        <v>4239</v>
      </c>
      <c r="F7581" s="11" t="s">
        <v>33</v>
      </c>
      <c r="G7581" s="13">
        <v>597.38</v>
      </c>
      <c r="H7581" s="14">
        <f t="shared" si="826"/>
        <v>2532293.8199999998</v>
      </c>
      <c r="I7581" s="14">
        <f>IF(F7581="GHS",H7581,H7581*Assumptions!$B$4)</f>
        <v>2532293.8199999998</v>
      </c>
      <c r="J7581" s="15" t="str">
        <f>INDEX(Assumptions!$B$8:$B$12,MATCH(B7581,Assumptions!$A$8:$A$12,0))</f>
        <v>Weighted Average</v>
      </c>
      <c r="K7581" s="16">
        <f>G7581/(1-INDEX(Assumptions!$D$8:$D$12,MATCH(B7581,Assumptions!$A$8:$A$12,0)))</f>
        <v>919.04615384615386</v>
      </c>
      <c r="L7581" s="16">
        <f t="shared" si="827"/>
        <v>17.921399999999998</v>
      </c>
      <c r="M7581" s="16">
        <f t="shared" si="828"/>
        <v>45.952307692307699</v>
      </c>
      <c r="N7581" s="14">
        <f>E7581*(K7581-L7581-M7581)*IF(F7581="GHS",1,Assumptions!$B$4)</f>
        <v>3625075.999246154</v>
      </c>
      <c r="O7581" s="15">
        <f t="shared" ca="1" si="829"/>
        <v>74</v>
      </c>
      <c r="P7581" s="15" t="str">
        <f t="shared" ca="1" si="830"/>
        <v>0-90d</v>
      </c>
      <c r="Q7581" s="17">
        <f ca="1">IF(P7581="0-90d",0,IF(P7581="91-180d",INDEX(Assumptions!$F$8:$F$12,MATCH(B7581,Assumptions!$A$8:$A$12,0)),IF(P7581="181-365d",INDEX(Assumptions!$G$8:$G$12,MATCH(B7581,Assumptions!$A$8:$A$12,0)),INDEX(Assumptions!$H$8:$H$12,MATCH(B7581,Assumptions!$A$8:$A$12,0)))))</f>
        <v>0</v>
      </c>
      <c r="R7581" s="14">
        <f t="shared" ca="1" si="831"/>
        <v>0</v>
      </c>
      <c r="S7581" s="14">
        <f t="shared" si="832"/>
        <v>0</v>
      </c>
      <c r="T7581" s="11" t="s">
        <v>39</v>
      </c>
      <c r="U7581" s="18" t="s">
        <v>26</v>
      </c>
    </row>
    <row r="7582" spans="1:21" ht="15" customHeight="1" x14ac:dyDescent="0.15">
      <c r="A7582" s="10" t="s">
        <v>7630</v>
      </c>
      <c r="B7582" s="11" t="s">
        <v>31</v>
      </c>
      <c r="C7582" s="11" t="s">
        <v>76</v>
      </c>
      <c r="D7582" s="12">
        <v>46018</v>
      </c>
      <c r="E7582" s="11">
        <v>2423</v>
      </c>
      <c r="F7582" s="11" t="s">
        <v>33</v>
      </c>
      <c r="G7582" s="13">
        <v>3988.71</v>
      </c>
      <c r="H7582" s="14">
        <f t="shared" si="826"/>
        <v>9664644.3300000001</v>
      </c>
      <c r="I7582" s="14">
        <f>IF(F7582="GHS",H7582,H7582*Assumptions!$B$4)</f>
        <v>9664644.3300000001</v>
      </c>
      <c r="J7582" s="15" t="str">
        <f>INDEX(Assumptions!$B$8:$B$12,MATCH(B7582,Assumptions!$A$8:$A$12,0))</f>
        <v>Weighted Average</v>
      </c>
      <c r="K7582" s="16">
        <f>G7582/(1-INDEX(Assumptions!$D$8:$D$12,MATCH(B7582,Assumptions!$A$8:$A$12,0)))</f>
        <v>5539.875</v>
      </c>
      <c r="L7582" s="16">
        <f t="shared" si="827"/>
        <v>119.6613</v>
      </c>
      <c r="M7582" s="16">
        <f t="shared" si="828"/>
        <v>276.99375000000003</v>
      </c>
      <c r="N7582" s="14">
        <f>E7582*(K7582-L7582-M7582)*IF(F7582="GHS",1,Assumptions!$B$4)</f>
        <v>12462021.938850002</v>
      </c>
      <c r="O7582" s="15">
        <f t="shared" ca="1" si="829"/>
        <v>268</v>
      </c>
      <c r="P7582" s="15" t="str">
        <f t="shared" ca="1" si="830"/>
        <v>181-365d</v>
      </c>
      <c r="Q7582" s="17">
        <f ca="1">IF(P7582="0-90d",0,IF(P7582="91-180d",INDEX(Assumptions!$F$8:$F$12,MATCH(B7582,Assumptions!$A$8:$A$12,0)),IF(P7582="181-365d",INDEX(Assumptions!$G$8:$G$12,MATCH(B7582,Assumptions!$A$8:$A$12,0)),INDEX(Assumptions!$H$8:$H$12,MATCH(B7582,Assumptions!$A$8:$A$12,0)))))</f>
        <v>0.2</v>
      </c>
      <c r="R7582" s="14">
        <f t="shared" ca="1" si="831"/>
        <v>1932928.8660000002</v>
      </c>
      <c r="S7582" s="14">
        <f t="shared" ca="1" si="832"/>
        <v>7731715.4639999997</v>
      </c>
      <c r="T7582" s="11" t="s">
        <v>25</v>
      </c>
      <c r="U7582" s="18" t="s">
        <v>26</v>
      </c>
    </row>
    <row r="7583" spans="1:21" ht="15" customHeight="1" x14ac:dyDescent="0.15">
      <c r="A7583" s="10" t="s">
        <v>7631</v>
      </c>
      <c r="B7583" s="11" t="s">
        <v>22</v>
      </c>
      <c r="C7583" s="11" t="s">
        <v>81</v>
      </c>
      <c r="D7583" s="12">
        <v>45783</v>
      </c>
      <c r="E7583" s="11">
        <v>474</v>
      </c>
      <c r="F7583" s="11" t="s">
        <v>24</v>
      </c>
      <c r="G7583" s="13">
        <v>34613.08</v>
      </c>
      <c r="H7583" s="14">
        <f t="shared" si="826"/>
        <v>16406599.92</v>
      </c>
      <c r="I7583" s="14">
        <f>IF(F7583="GHS",H7583,H7583*Assumptions!$B$4)</f>
        <v>177191279.13600001</v>
      </c>
      <c r="J7583" s="15" t="str">
        <f>INDEX(Assumptions!$B$8:$B$12,MATCH(B7583,Assumptions!$A$8:$A$12,0))</f>
        <v>FIFO</v>
      </c>
      <c r="K7583" s="16">
        <f>G7583/(1-INDEX(Assumptions!$D$8:$D$12,MATCH(B7583,Assumptions!$A$8:$A$12,0)))</f>
        <v>42211.073170731703</v>
      </c>
      <c r="L7583" s="16">
        <f t="shared" si="827"/>
        <v>1038.3924</v>
      </c>
      <c r="M7583" s="16">
        <f t="shared" si="828"/>
        <v>2110.5536585365853</v>
      </c>
      <c r="N7583" s="14">
        <f>E7583*(K7583-L7583-M7583)*IF(F7583="GHS",1,Assumptions!$B$4)</f>
        <v>199966841.11274928</v>
      </c>
      <c r="O7583" s="15">
        <f t="shared" ca="1" si="829"/>
        <v>503</v>
      </c>
      <c r="P7583" s="15" t="str">
        <f t="shared" ca="1" si="830"/>
        <v>365d+</v>
      </c>
      <c r="Q7583" s="17">
        <f ca="1">IF(P7583="0-90d",0,IF(P7583="91-180d",INDEX(Assumptions!$F$8:$F$12,MATCH(B7583,Assumptions!$A$8:$A$12,0)),IF(P7583="181-365d",INDEX(Assumptions!$G$8:$G$12,MATCH(B7583,Assumptions!$A$8:$A$12,0)),INDEX(Assumptions!$H$8:$H$12,MATCH(B7583,Assumptions!$A$8:$A$12,0)))))</f>
        <v>0.5</v>
      </c>
      <c r="R7583" s="14">
        <f t="shared" ca="1" si="831"/>
        <v>88595639.568000004</v>
      </c>
      <c r="S7583" s="14">
        <f t="shared" ca="1" si="832"/>
        <v>88595639.568000004</v>
      </c>
      <c r="T7583" s="11" t="s">
        <v>25</v>
      </c>
      <c r="U7583" s="18" t="s">
        <v>26</v>
      </c>
    </row>
    <row r="7584" spans="1:21" ht="15" customHeight="1" x14ac:dyDescent="0.15">
      <c r="A7584" s="10" t="s">
        <v>7632</v>
      </c>
      <c r="B7584" s="11" t="s">
        <v>22</v>
      </c>
      <c r="C7584" s="11" t="s">
        <v>23</v>
      </c>
      <c r="D7584" s="12">
        <v>46144</v>
      </c>
      <c r="E7584" s="11">
        <v>2776</v>
      </c>
      <c r="F7584" s="11" t="s">
        <v>24</v>
      </c>
      <c r="G7584" s="13">
        <v>16719.5</v>
      </c>
      <c r="H7584" s="14">
        <f t="shared" si="826"/>
        <v>46413332</v>
      </c>
      <c r="I7584" s="14">
        <f>IF(F7584="GHS",H7584,H7584*Assumptions!$B$4)</f>
        <v>501263985.60000002</v>
      </c>
      <c r="J7584" s="15" t="str">
        <f>INDEX(Assumptions!$B$8:$B$12,MATCH(B7584,Assumptions!$A$8:$A$12,0))</f>
        <v>FIFO</v>
      </c>
      <c r="K7584" s="16">
        <f>G7584/(1-INDEX(Assumptions!$D$8:$D$12,MATCH(B7584,Assumptions!$A$8:$A$12,0)))</f>
        <v>20389.634146341461</v>
      </c>
      <c r="L7584" s="16">
        <f t="shared" si="827"/>
        <v>501.58499999999998</v>
      </c>
      <c r="M7584" s="16">
        <f t="shared" si="828"/>
        <v>1019.4817073170731</v>
      </c>
      <c r="N7584" s="14">
        <f>E7584*(K7584-L7584-M7584)*IF(F7584="GHS",1,Assumptions!$B$4)</f>
        <v>565694746.67590237</v>
      </c>
      <c r="O7584" s="15">
        <f t="shared" ca="1" si="829"/>
        <v>142</v>
      </c>
      <c r="P7584" s="15" t="str">
        <f t="shared" ca="1" si="830"/>
        <v>91-180d</v>
      </c>
      <c r="Q7584" s="17">
        <f ca="1">IF(P7584="0-90d",0,IF(P7584="91-180d",INDEX(Assumptions!$F$8:$F$12,MATCH(B7584,Assumptions!$A$8:$A$12,0)),IF(P7584="181-365d",INDEX(Assumptions!$G$8:$G$12,MATCH(B7584,Assumptions!$A$8:$A$12,0)),INDEX(Assumptions!$H$8:$H$12,MATCH(B7584,Assumptions!$A$8:$A$12,0)))))</f>
        <v>0.03</v>
      </c>
      <c r="R7584" s="14">
        <f t="shared" ca="1" si="831"/>
        <v>15037919.568</v>
      </c>
      <c r="S7584" s="14">
        <f t="shared" ca="1" si="832"/>
        <v>486226066.03200001</v>
      </c>
      <c r="T7584" s="11" t="s">
        <v>25</v>
      </c>
      <c r="U7584" s="18" t="s">
        <v>26</v>
      </c>
    </row>
    <row r="7585" spans="1:21" ht="15" customHeight="1" x14ac:dyDescent="0.15">
      <c r="A7585" s="10" t="s">
        <v>7633</v>
      </c>
      <c r="B7585" s="11" t="s">
        <v>41</v>
      </c>
      <c r="C7585" s="11" t="s">
        <v>49</v>
      </c>
      <c r="D7585" s="12">
        <v>46035</v>
      </c>
      <c r="E7585" s="11">
        <v>322</v>
      </c>
      <c r="F7585" s="11" t="s">
        <v>33</v>
      </c>
      <c r="G7585" s="13">
        <v>294.69</v>
      </c>
      <c r="H7585" s="14">
        <f t="shared" si="826"/>
        <v>94890.18</v>
      </c>
      <c r="I7585" s="14">
        <f>IF(F7585="GHS",H7585,H7585*Assumptions!$B$4)</f>
        <v>94890.18</v>
      </c>
      <c r="J7585" s="15" t="str">
        <f>INDEX(Assumptions!$B$8:$B$12,MATCH(B7585,Assumptions!$A$8:$A$12,0))</f>
        <v>Weighted Average</v>
      </c>
      <c r="K7585" s="16">
        <f>G7585/(1-INDEX(Assumptions!$D$8:$D$12,MATCH(B7585,Assumptions!$A$8:$A$12,0)))</f>
        <v>453.36923076923074</v>
      </c>
      <c r="L7585" s="16">
        <f t="shared" si="827"/>
        <v>8.8407</v>
      </c>
      <c r="M7585" s="16">
        <f t="shared" si="828"/>
        <v>22.668461538461539</v>
      </c>
      <c r="N7585" s="14">
        <f>E7585*(K7585-L7585-M7585)*IF(F7585="GHS",1,Assumptions!$B$4)</f>
        <v>135838.94229230768</v>
      </c>
      <c r="O7585" s="15">
        <f t="shared" ca="1" si="829"/>
        <v>251</v>
      </c>
      <c r="P7585" s="15" t="str">
        <f t="shared" ca="1" si="830"/>
        <v>181-365d</v>
      </c>
      <c r="Q7585" s="17">
        <f ca="1">IF(P7585="0-90d",0,IF(P7585="91-180d",INDEX(Assumptions!$F$8:$F$12,MATCH(B7585,Assumptions!$A$8:$A$12,0)),IF(P7585="181-365d",INDEX(Assumptions!$G$8:$G$12,MATCH(B7585,Assumptions!$A$8:$A$12,0)),INDEX(Assumptions!$H$8:$H$12,MATCH(B7585,Assumptions!$A$8:$A$12,0)))))</f>
        <v>0.35</v>
      </c>
      <c r="R7585" s="14">
        <f t="shared" ca="1" si="831"/>
        <v>33211.562999999995</v>
      </c>
      <c r="S7585" s="14">
        <f t="shared" ca="1" si="832"/>
        <v>61678.616999999998</v>
      </c>
      <c r="T7585" s="11" t="s">
        <v>25</v>
      </c>
      <c r="U7585" s="18" t="s">
        <v>26</v>
      </c>
    </row>
    <row r="7586" spans="1:21" ht="15" customHeight="1" x14ac:dyDescent="0.15">
      <c r="A7586" s="10" t="s">
        <v>7634</v>
      </c>
      <c r="B7586" s="11" t="s">
        <v>22</v>
      </c>
      <c r="C7586" s="11" t="s">
        <v>61</v>
      </c>
      <c r="D7586" s="12">
        <v>46120</v>
      </c>
      <c r="E7586" s="11">
        <v>2358</v>
      </c>
      <c r="F7586" s="11" t="s">
        <v>24</v>
      </c>
      <c r="G7586" s="13">
        <v>47876.86</v>
      </c>
      <c r="H7586" s="14">
        <f t="shared" si="826"/>
        <v>112893635.88</v>
      </c>
      <c r="I7586" s="14">
        <f>IF(F7586="GHS",H7586,H7586*Assumptions!$B$4)</f>
        <v>1219251267.5039999</v>
      </c>
      <c r="J7586" s="15" t="str">
        <f>INDEX(Assumptions!$B$8:$B$12,MATCH(B7586,Assumptions!$A$8:$A$12,0))</f>
        <v>FIFO</v>
      </c>
      <c r="K7586" s="16">
        <f>G7586/(1-INDEX(Assumptions!$D$8:$D$12,MATCH(B7586,Assumptions!$A$8:$A$12,0)))</f>
        <v>58386.414634146335</v>
      </c>
      <c r="L7586" s="16">
        <f t="shared" si="827"/>
        <v>1436.3057999999999</v>
      </c>
      <c r="M7586" s="16">
        <f t="shared" si="828"/>
        <v>2919.320731707317</v>
      </c>
      <c r="N7586" s="14">
        <f>E7586*(K7586-L7586-M7586)*IF(F7586="GHS",1,Assumptions!$B$4)</f>
        <v>1375969662.131953</v>
      </c>
      <c r="O7586" s="15">
        <f t="shared" ca="1" si="829"/>
        <v>166</v>
      </c>
      <c r="P7586" s="15" t="str">
        <f t="shared" ca="1" si="830"/>
        <v>91-180d</v>
      </c>
      <c r="Q7586" s="17">
        <f ca="1">IF(P7586="0-90d",0,IF(P7586="91-180d",INDEX(Assumptions!$F$8:$F$12,MATCH(B7586,Assumptions!$A$8:$A$12,0)),IF(P7586="181-365d",INDEX(Assumptions!$G$8:$G$12,MATCH(B7586,Assumptions!$A$8:$A$12,0)),INDEX(Assumptions!$H$8:$H$12,MATCH(B7586,Assumptions!$A$8:$A$12,0)))))</f>
        <v>0.03</v>
      </c>
      <c r="R7586" s="14">
        <f t="shared" ca="1" si="831"/>
        <v>36577538.025119998</v>
      </c>
      <c r="S7586" s="14">
        <f t="shared" ca="1" si="832"/>
        <v>1182673729.4788799</v>
      </c>
      <c r="T7586" s="11" t="s">
        <v>25</v>
      </c>
      <c r="U7586" s="18" t="s">
        <v>26</v>
      </c>
    </row>
    <row r="7587" spans="1:21" ht="15" customHeight="1" x14ac:dyDescent="0.15">
      <c r="A7587" s="10" t="s">
        <v>7635</v>
      </c>
      <c r="B7587" s="11" t="s">
        <v>31</v>
      </c>
      <c r="C7587" s="11" t="s">
        <v>63</v>
      </c>
      <c r="D7587" s="12">
        <v>46162</v>
      </c>
      <c r="E7587" s="11">
        <v>1862</v>
      </c>
      <c r="F7587" s="11" t="s">
        <v>33</v>
      </c>
      <c r="G7587" s="13">
        <v>1151.68</v>
      </c>
      <c r="H7587" s="14">
        <f t="shared" si="826"/>
        <v>2144428.16</v>
      </c>
      <c r="I7587" s="14">
        <f>IF(F7587="GHS",H7587,H7587*Assumptions!$B$4)</f>
        <v>2144428.16</v>
      </c>
      <c r="J7587" s="15" t="str">
        <f>INDEX(Assumptions!$B$8:$B$12,MATCH(B7587,Assumptions!$A$8:$A$12,0))</f>
        <v>Weighted Average</v>
      </c>
      <c r="K7587" s="16">
        <f>G7587/(1-INDEX(Assumptions!$D$8:$D$12,MATCH(B7587,Assumptions!$A$8:$A$12,0)))</f>
        <v>1599.5555555555557</v>
      </c>
      <c r="L7587" s="16">
        <f t="shared" si="827"/>
        <v>34.550400000000003</v>
      </c>
      <c r="M7587" s="16">
        <f t="shared" si="828"/>
        <v>79.977777777777789</v>
      </c>
      <c r="N7587" s="14">
        <f>E7587*(K7587-L7587-M7587)*IF(F7587="GHS",1,Assumptions!$B$4)</f>
        <v>2765120.977422222</v>
      </c>
      <c r="O7587" s="15">
        <f t="shared" ca="1" si="829"/>
        <v>124</v>
      </c>
      <c r="P7587" s="15" t="str">
        <f t="shared" ca="1" si="830"/>
        <v>91-180d</v>
      </c>
      <c r="Q7587" s="17">
        <f ca="1">IF(P7587="0-90d",0,IF(P7587="91-180d",INDEX(Assumptions!$F$8:$F$12,MATCH(B7587,Assumptions!$A$8:$A$12,0)),IF(P7587="181-365d",INDEX(Assumptions!$G$8:$G$12,MATCH(B7587,Assumptions!$A$8:$A$12,0)),INDEX(Assumptions!$H$8:$H$12,MATCH(B7587,Assumptions!$A$8:$A$12,0)))))</f>
        <v>0.05</v>
      </c>
      <c r="R7587" s="14">
        <f t="shared" ca="1" si="831"/>
        <v>107221.40800000001</v>
      </c>
      <c r="S7587" s="14">
        <f t="shared" ca="1" si="832"/>
        <v>2037206.7520000001</v>
      </c>
      <c r="T7587" s="11" t="s">
        <v>25</v>
      </c>
      <c r="U7587" s="18" t="s">
        <v>26</v>
      </c>
    </row>
    <row r="7588" spans="1:21" ht="15" customHeight="1" x14ac:dyDescent="0.15">
      <c r="A7588" s="10" t="s">
        <v>7636</v>
      </c>
      <c r="B7588" s="11" t="s">
        <v>46</v>
      </c>
      <c r="C7588" s="11" t="s">
        <v>119</v>
      </c>
      <c r="D7588" s="12">
        <v>45750</v>
      </c>
      <c r="E7588" s="11">
        <v>2222</v>
      </c>
      <c r="F7588" s="11" t="s">
        <v>33</v>
      </c>
      <c r="G7588" s="13">
        <v>837172.23</v>
      </c>
      <c r="H7588" s="14">
        <f t="shared" si="826"/>
        <v>1860196695.0599999</v>
      </c>
      <c r="I7588" s="14">
        <f>IF(F7588="GHS",H7588,H7588*Assumptions!$B$4)</f>
        <v>1860196695.0599999</v>
      </c>
      <c r="J7588" s="15" t="str">
        <f>INDEX(Assumptions!$B$8:$B$12,MATCH(B7588,Assumptions!$A$8:$A$12,0))</f>
        <v>Specific Identification</v>
      </c>
      <c r="K7588" s="16">
        <f>G7588/(1-INDEX(Assumptions!$D$8:$D$12,MATCH(B7588,Assumptions!$A$8:$A$12,0)))</f>
        <v>1073297.7307692308</v>
      </c>
      <c r="L7588" s="16">
        <f t="shared" si="827"/>
        <v>25115.1669</v>
      </c>
      <c r="M7588" s="16">
        <f t="shared" si="828"/>
        <v>53664.886538461542</v>
      </c>
      <c r="N7588" s="14">
        <f>E7588*(K7588-L7588-M7588)*IF(F7588="GHS",1,Assumptions!$B$4)</f>
        <v>2209818279.0289693</v>
      </c>
      <c r="O7588" s="15">
        <f t="shared" ca="1" si="829"/>
        <v>536</v>
      </c>
      <c r="P7588" s="15" t="str">
        <f t="shared" ca="1" si="830"/>
        <v>365d+</v>
      </c>
      <c r="Q7588" s="17">
        <f ca="1">IF(P7588="0-90d",0,IF(P7588="91-180d",INDEX(Assumptions!$F$8:$F$12,MATCH(B7588,Assumptions!$A$8:$A$12,0)),IF(P7588="181-365d",INDEX(Assumptions!$G$8:$G$12,MATCH(B7588,Assumptions!$A$8:$A$12,0)),INDEX(Assumptions!$H$8:$H$12,MATCH(B7588,Assumptions!$A$8:$A$12,0)))))</f>
        <v>0.15</v>
      </c>
      <c r="R7588" s="14">
        <f t="shared" ca="1" si="831"/>
        <v>279029504.259</v>
      </c>
      <c r="S7588" s="14">
        <f t="shared" ca="1" si="832"/>
        <v>1581167190.8009999</v>
      </c>
      <c r="T7588" s="11" t="s">
        <v>25</v>
      </c>
      <c r="U7588" s="18" t="s">
        <v>26</v>
      </c>
    </row>
    <row r="7589" spans="1:21" ht="15" customHeight="1" x14ac:dyDescent="0.15">
      <c r="A7589" s="10" t="s">
        <v>7637</v>
      </c>
      <c r="B7589" s="11" t="s">
        <v>41</v>
      </c>
      <c r="C7589" s="11" t="s">
        <v>115</v>
      </c>
      <c r="D7589" s="12">
        <v>45830</v>
      </c>
      <c r="E7589" s="11">
        <v>4170</v>
      </c>
      <c r="F7589" s="11" t="s">
        <v>33</v>
      </c>
      <c r="G7589" s="13">
        <v>719.77</v>
      </c>
      <c r="H7589" s="14">
        <f t="shared" si="826"/>
        <v>3001440.9</v>
      </c>
      <c r="I7589" s="14">
        <f>IF(F7589="GHS",H7589,H7589*Assumptions!$B$4)</f>
        <v>3001440.9</v>
      </c>
      <c r="J7589" s="15" t="str">
        <f>INDEX(Assumptions!$B$8:$B$12,MATCH(B7589,Assumptions!$A$8:$A$12,0))</f>
        <v>Weighted Average</v>
      </c>
      <c r="K7589" s="16">
        <f>G7589/(1-INDEX(Assumptions!$D$8:$D$12,MATCH(B7589,Assumptions!$A$8:$A$12,0)))</f>
        <v>1107.3384615384614</v>
      </c>
      <c r="L7589" s="16">
        <f t="shared" si="827"/>
        <v>21.5931</v>
      </c>
      <c r="M7589" s="16">
        <f t="shared" si="828"/>
        <v>55.366923076923072</v>
      </c>
      <c r="N7589" s="14">
        <f>E7589*(K7589-L7589-M7589)*IF(F7589="GHS",1,Assumptions!$B$4)</f>
        <v>4296678.0883846143</v>
      </c>
      <c r="O7589" s="15">
        <f t="shared" ca="1" si="829"/>
        <v>456</v>
      </c>
      <c r="P7589" s="15" t="str">
        <f t="shared" ca="1" si="830"/>
        <v>365d+</v>
      </c>
      <c r="Q7589" s="17">
        <f ca="1">IF(P7589="0-90d",0,IF(P7589="91-180d",INDEX(Assumptions!$F$8:$F$12,MATCH(B7589,Assumptions!$A$8:$A$12,0)),IF(P7589="181-365d",INDEX(Assumptions!$G$8:$G$12,MATCH(B7589,Assumptions!$A$8:$A$12,0)),INDEX(Assumptions!$H$8:$H$12,MATCH(B7589,Assumptions!$A$8:$A$12,0)))))</f>
        <v>0.8</v>
      </c>
      <c r="R7589" s="14">
        <f t="shared" ca="1" si="831"/>
        <v>2401152.7200000002</v>
      </c>
      <c r="S7589" s="14">
        <f t="shared" ca="1" si="832"/>
        <v>600288.1799999997</v>
      </c>
      <c r="T7589" s="11" t="s">
        <v>25</v>
      </c>
      <c r="U7589" s="18" t="s">
        <v>26</v>
      </c>
    </row>
    <row r="7590" spans="1:21" ht="15" customHeight="1" x14ac:dyDescent="0.15">
      <c r="A7590" s="10" t="s">
        <v>7638</v>
      </c>
      <c r="B7590" s="11" t="s">
        <v>41</v>
      </c>
      <c r="C7590" s="11" t="s">
        <v>44</v>
      </c>
      <c r="D7590" s="12">
        <v>45918</v>
      </c>
      <c r="E7590" s="11">
        <v>2020</v>
      </c>
      <c r="F7590" s="11" t="s">
        <v>33</v>
      </c>
      <c r="G7590" s="13">
        <v>130.03</v>
      </c>
      <c r="H7590" s="14">
        <f t="shared" si="826"/>
        <v>262660.59999999998</v>
      </c>
      <c r="I7590" s="14">
        <f>IF(F7590="GHS",H7590,H7590*Assumptions!$B$4)</f>
        <v>262660.59999999998</v>
      </c>
      <c r="J7590" s="15" t="str">
        <f>INDEX(Assumptions!$B$8:$B$12,MATCH(B7590,Assumptions!$A$8:$A$12,0))</f>
        <v>Weighted Average</v>
      </c>
      <c r="K7590" s="16">
        <f>G7590/(1-INDEX(Assumptions!$D$8:$D$12,MATCH(B7590,Assumptions!$A$8:$A$12,0)))</f>
        <v>200.04615384615383</v>
      </c>
      <c r="L7590" s="16">
        <f t="shared" si="827"/>
        <v>3.9009</v>
      </c>
      <c r="M7590" s="16">
        <f t="shared" si="828"/>
        <v>10.002307692307692</v>
      </c>
      <c r="N7590" s="14">
        <f>E7590*(K7590-L7590-M7590)*IF(F7590="GHS",1,Assumptions!$B$4)</f>
        <v>376008.75123076921</v>
      </c>
      <c r="O7590" s="15">
        <f t="shared" ca="1" si="829"/>
        <v>368</v>
      </c>
      <c r="P7590" s="15" t="str">
        <f t="shared" ca="1" si="830"/>
        <v>365d+</v>
      </c>
      <c r="Q7590" s="17">
        <f ca="1">IF(P7590="0-90d",0,IF(P7590="91-180d",INDEX(Assumptions!$F$8:$F$12,MATCH(B7590,Assumptions!$A$8:$A$12,0)),IF(P7590="181-365d",INDEX(Assumptions!$G$8:$G$12,MATCH(B7590,Assumptions!$A$8:$A$12,0)),INDEX(Assumptions!$H$8:$H$12,MATCH(B7590,Assumptions!$A$8:$A$12,0)))))</f>
        <v>0.8</v>
      </c>
      <c r="R7590" s="14">
        <f t="shared" ca="1" si="831"/>
        <v>210128.47999999998</v>
      </c>
      <c r="S7590" s="14">
        <f t="shared" ca="1" si="832"/>
        <v>52532.119999999995</v>
      </c>
      <c r="T7590" s="11" t="s">
        <v>25</v>
      </c>
      <c r="U7590" s="18" t="s">
        <v>26</v>
      </c>
    </row>
    <row r="7591" spans="1:21" ht="15" customHeight="1" x14ac:dyDescent="0.15">
      <c r="A7591" s="10" t="s">
        <v>7639</v>
      </c>
      <c r="B7591" s="11" t="s">
        <v>41</v>
      </c>
      <c r="C7591" s="11" t="s">
        <v>44</v>
      </c>
      <c r="D7591" s="12">
        <v>45784</v>
      </c>
      <c r="E7591" s="11">
        <v>67</v>
      </c>
      <c r="F7591" s="11" t="s">
        <v>33</v>
      </c>
      <c r="G7591" s="13">
        <v>270.97000000000003</v>
      </c>
      <c r="H7591" s="14">
        <f t="shared" si="826"/>
        <v>18154.990000000002</v>
      </c>
      <c r="I7591" s="14">
        <f>IF(F7591="GHS",H7591,H7591*Assumptions!$B$4)</f>
        <v>18154.990000000002</v>
      </c>
      <c r="J7591" s="15" t="str">
        <f>INDEX(Assumptions!$B$8:$B$12,MATCH(B7591,Assumptions!$A$8:$A$12,0))</f>
        <v>Weighted Average</v>
      </c>
      <c r="K7591" s="16">
        <f>G7591/(1-INDEX(Assumptions!$D$8:$D$12,MATCH(B7591,Assumptions!$A$8:$A$12,0)))</f>
        <v>416.87692307692311</v>
      </c>
      <c r="L7591" s="16">
        <f t="shared" si="827"/>
        <v>8.1291000000000011</v>
      </c>
      <c r="M7591" s="16">
        <f t="shared" si="828"/>
        <v>20.843846153846158</v>
      </c>
      <c r="N7591" s="14">
        <f>E7591*(K7591-L7591-M7591)*IF(F7591="GHS",1,Assumptions!$B$4)</f>
        <v>25989.566453846153</v>
      </c>
      <c r="O7591" s="15">
        <f t="shared" ca="1" si="829"/>
        <v>502</v>
      </c>
      <c r="P7591" s="15" t="str">
        <f t="shared" ca="1" si="830"/>
        <v>365d+</v>
      </c>
      <c r="Q7591" s="17">
        <f ca="1">IF(P7591="0-90d",0,IF(P7591="91-180d",INDEX(Assumptions!$F$8:$F$12,MATCH(B7591,Assumptions!$A$8:$A$12,0)),IF(P7591="181-365d",INDEX(Assumptions!$G$8:$G$12,MATCH(B7591,Assumptions!$A$8:$A$12,0)),INDEX(Assumptions!$H$8:$H$12,MATCH(B7591,Assumptions!$A$8:$A$12,0)))))</f>
        <v>0.8</v>
      </c>
      <c r="R7591" s="14">
        <f t="shared" ca="1" si="831"/>
        <v>14523.992000000002</v>
      </c>
      <c r="S7591" s="14">
        <f t="shared" ca="1" si="832"/>
        <v>3630.9979999999996</v>
      </c>
      <c r="T7591" s="11" t="s">
        <v>25</v>
      </c>
      <c r="U7591" s="18" t="s">
        <v>26</v>
      </c>
    </row>
    <row r="7592" spans="1:21" ht="15" customHeight="1" x14ac:dyDescent="0.15">
      <c r="A7592" s="10" t="s">
        <v>7640</v>
      </c>
      <c r="B7592" s="11" t="s">
        <v>22</v>
      </c>
      <c r="C7592" s="11" t="s">
        <v>23</v>
      </c>
      <c r="D7592" s="12">
        <v>45930</v>
      </c>
      <c r="E7592" s="11">
        <v>3144</v>
      </c>
      <c r="F7592" s="11" t="s">
        <v>24</v>
      </c>
      <c r="G7592" s="13">
        <v>12609.11</v>
      </c>
      <c r="H7592" s="14">
        <f t="shared" si="826"/>
        <v>39643041.840000004</v>
      </c>
      <c r="I7592" s="14">
        <f>IF(F7592="GHS",H7592,H7592*Assumptions!$B$4)</f>
        <v>428144851.87200004</v>
      </c>
      <c r="J7592" s="15" t="str">
        <f>INDEX(Assumptions!$B$8:$B$12,MATCH(B7592,Assumptions!$A$8:$A$12,0))</f>
        <v>FIFO</v>
      </c>
      <c r="K7592" s="16">
        <f>G7592/(1-INDEX(Assumptions!$D$8:$D$12,MATCH(B7592,Assumptions!$A$8:$A$12,0)))</f>
        <v>15376.963414634145</v>
      </c>
      <c r="L7592" s="16">
        <f t="shared" si="827"/>
        <v>378.27330000000001</v>
      </c>
      <c r="M7592" s="16">
        <f t="shared" si="828"/>
        <v>768.84817073170734</v>
      </c>
      <c r="N7592" s="14">
        <f>E7592*(K7592-L7592-M7592)*IF(F7592="GHS",1,Assumptions!$B$4)</f>
        <v>483177129.17359608</v>
      </c>
      <c r="O7592" s="15">
        <f t="shared" ca="1" si="829"/>
        <v>356</v>
      </c>
      <c r="P7592" s="15" t="str">
        <f t="shared" ca="1" si="830"/>
        <v>181-365d</v>
      </c>
      <c r="Q7592" s="17">
        <f ca="1">IF(P7592="0-90d",0,IF(P7592="91-180d",INDEX(Assumptions!$F$8:$F$12,MATCH(B7592,Assumptions!$A$8:$A$12,0)),IF(P7592="181-365d",INDEX(Assumptions!$G$8:$G$12,MATCH(B7592,Assumptions!$A$8:$A$12,0)),INDEX(Assumptions!$H$8:$H$12,MATCH(B7592,Assumptions!$A$8:$A$12,0)))))</f>
        <v>0.15</v>
      </c>
      <c r="R7592" s="14">
        <f t="shared" ca="1" si="831"/>
        <v>64221727.7808</v>
      </c>
      <c r="S7592" s="14">
        <f t="shared" ca="1" si="832"/>
        <v>363923124.09120005</v>
      </c>
      <c r="T7592" s="11" t="s">
        <v>25</v>
      </c>
      <c r="U7592" s="18" t="s">
        <v>26</v>
      </c>
    </row>
    <row r="7593" spans="1:21" ht="15" customHeight="1" x14ac:dyDescent="0.15">
      <c r="A7593" s="10" t="s">
        <v>7641</v>
      </c>
      <c r="B7593" s="11" t="s">
        <v>41</v>
      </c>
      <c r="C7593" s="11" t="s">
        <v>44</v>
      </c>
      <c r="D7593" s="12">
        <v>46097</v>
      </c>
      <c r="E7593" s="11">
        <v>1588</v>
      </c>
      <c r="F7593" s="11" t="s">
        <v>33</v>
      </c>
      <c r="G7593" s="13">
        <v>738.75</v>
      </c>
      <c r="H7593" s="14">
        <f t="shared" si="826"/>
        <v>1173135</v>
      </c>
      <c r="I7593" s="14">
        <f>IF(F7593="GHS",H7593,H7593*Assumptions!$B$4)</f>
        <v>1173135</v>
      </c>
      <c r="J7593" s="15" t="str">
        <f>INDEX(Assumptions!$B$8:$B$12,MATCH(B7593,Assumptions!$A$8:$A$12,0))</f>
        <v>Weighted Average</v>
      </c>
      <c r="K7593" s="16">
        <f>G7593/(1-INDEX(Assumptions!$D$8:$D$12,MATCH(B7593,Assumptions!$A$8:$A$12,0)))</f>
        <v>1136.5384615384614</v>
      </c>
      <c r="L7593" s="16">
        <f t="shared" si="827"/>
        <v>22.162499999999998</v>
      </c>
      <c r="M7593" s="16">
        <f t="shared" si="828"/>
        <v>56.826923076923073</v>
      </c>
      <c r="N7593" s="14">
        <f>E7593*(K7593-L7593-M7593)*IF(F7593="GHS",1,Assumptions!$B$4)</f>
        <v>1679387.873076923</v>
      </c>
      <c r="O7593" s="15">
        <f t="shared" ca="1" si="829"/>
        <v>189</v>
      </c>
      <c r="P7593" s="15" t="str">
        <f t="shared" ca="1" si="830"/>
        <v>181-365d</v>
      </c>
      <c r="Q7593" s="17">
        <f ca="1">IF(P7593="0-90d",0,IF(P7593="91-180d",INDEX(Assumptions!$F$8:$F$12,MATCH(B7593,Assumptions!$A$8:$A$12,0)),IF(P7593="181-365d",INDEX(Assumptions!$G$8:$G$12,MATCH(B7593,Assumptions!$A$8:$A$12,0)),INDEX(Assumptions!$H$8:$H$12,MATCH(B7593,Assumptions!$A$8:$A$12,0)))))</f>
        <v>0.35</v>
      </c>
      <c r="R7593" s="14">
        <f t="shared" ca="1" si="831"/>
        <v>410597.25</v>
      </c>
      <c r="S7593" s="14">
        <f t="shared" ca="1" si="832"/>
        <v>762537.75</v>
      </c>
      <c r="T7593" s="11" t="s">
        <v>25</v>
      </c>
      <c r="U7593" s="18" t="s">
        <v>36</v>
      </c>
    </row>
    <row r="7594" spans="1:21" ht="15" customHeight="1" x14ac:dyDescent="0.15">
      <c r="A7594" s="10" t="s">
        <v>7642</v>
      </c>
      <c r="B7594" s="11" t="s">
        <v>22</v>
      </c>
      <c r="C7594" s="11" t="s">
        <v>61</v>
      </c>
      <c r="D7594" s="12">
        <v>45876</v>
      </c>
      <c r="E7594" s="11">
        <v>2713</v>
      </c>
      <c r="F7594" s="11" t="s">
        <v>24</v>
      </c>
      <c r="G7594" s="13">
        <v>39892.400000000001</v>
      </c>
      <c r="H7594" s="14">
        <f t="shared" si="826"/>
        <v>108228081.2</v>
      </c>
      <c r="I7594" s="14">
        <f>IF(F7594="GHS",H7594,H7594*Assumptions!$B$4)</f>
        <v>1168863276.96</v>
      </c>
      <c r="J7594" s="15" t="str">
        <f>INDEX(Assumptions!$B$8:$B$12,MATCH(B7594,Assumptions!$A$8:$A$12,0))</f>
        <v>FIFO</v>
      </c>
      <c r="K7594" s="16">
        <f>G7594/(1-INDEX(Assumptions!$D$8:$D$12,MATCH(B7594,Assumptions!$A$8:$A$12,0)))</f>
        <v>48649.268292682922</v>
      </c>
      <c r="L7594" s="16">
        <f t="shared" si="827"/>
        <v>1196.7719999999999</v>
      </c>
      <c r="M7594" s="16">
        <f t="shared" si="828"/>
        <v>2432.4634146341464</v>
      </c>
      <c r="N7594" s="14">
        <f>E7594*(K7594-L7594-M7594)*IF(F7594="GHS",1,Assumptions!$B$4)</f>
        <v>1319104971.3399804</v>
      </c>
      <c r="O7594" s="15">
        <f t="shared" ca="1" si="829"/>
        <v>410</v>
      </c>
      <c r="P7594" s="15" t="str">
        <f t="shared" ca="1" si="830"/>
        <v>365d+</v>
      </c>
      <c r="Q7594" s="17">
        <f ca="1">IF(P7594="0-90d",0,IF(P7594="91-180d",INDEX(Assumptions!$F$8:$F$12,MATCH(B7594,Assumptions!$A$8:$A$12,0)),IF(P7594="181-365d",INDEX(Assumptions!$G$8:$G$12,MATCH(B7594,Assumptions!$A$8:$A$12,0)),INDEX(Assumptions!$H$8:$H$12,MATCH(B7594,Assumptions!$A$8:$A$12,0)))))</f>
        <v>0.5</v>
      </c>
      <c r="R7594" s="14">
        <f t="shared" ca="1" si="831"/>
        <v>584431638.48000002</v>
      </c>
      <c r="S7594" s="14">
        <f t="shared" ca="1" si="832"/>
        <v>584431638.48000002</v>
      </c>
      <c r="T7594" s="11" t="s">
        <v>25</v>
      </c>
      <c r="U7594" s="18" t="s">
        <v>26</v>
      </c>
    </row>
    <row r="7595" spans="1:21" ht="15" customHeight="1" x14ac:dyDescent="0.15">
      <c r="A7595" s="10" t="s">
        <v>7643</v>
      </c>
      <c r="B7595" s="11" t="s">
        <v>31</v>
      </c>
      <c r="C7595" s="11" t="s">
        <v>32</v>
      </c>
      <c r="D7595" s="12">
        <v>45865</v>
      </c>
      <c r="E7595" s="11">
        <v>3780</v>
      </c>
      <c r="F7595" s="11" t="s">
        <v>33</v>
      </c>
      <c r="G7595" s="13">
        <v>1275.1600000000001</v>
      </c>
      <c r="H7595" s="14">
        <f t="shared" si="826"/>
        <v>4820104.8000000007</v>
      </c>
      <c r="I7595" s="14">
        <f>IF(F7595="GHS",H7595,H7595*Assumptions!$B$4)</f>
        <v>4820104.8000000007</v>
      </c>
      <c r="J7595" s="15" t="str">
        <f>INDEX(Assumptions!$B$8:$B$12,MATCH(B7595,Assumptions!$A$8:$A$12,0))</f>
        <v>Weighted Average</v>
      </c>
      <c r="K7595" s="16">
        <f>G7595/(1-INDEX(Assumptions!$D$8:$D$12,MATCH(B7595,Assumptions!$A$8:$A$12,0)))</f>
        <v>1771.0555555555557</v>
      </c>
      <c r="L7595" s="16">
        <f t="shared" si="827"/>
        <v>38.254800000000003</v>
      </c>
      <c r="M7595" s="16">
        <f t="shared" si="828"/>
        <v>88.552777777777791</v>
      </c>
      <c r="N7595" s="14">
        <f>E7595*(K7595-L7595-M7595)*IF(F7595="GHS",1,Assumptions!$B$4)</f>
        <v>6215257.3560000006</v>
      </c>
      <c r="O7595" s="15">
        <f t="shared" ca="1" si="829"/>
        <v>421</v>
      </c>
      <c r="P7595" s="15" t="str">
        <f t="shared" ca="1" si="830"/>
        <v>365d+</v>
      </c>
      <c r="Q7595" s="17">
        <f ca="1">IF(P7595="0-90d",0,IF(P7595="91-180d",INDEX(Assumptions!$F$8:$F$12,MATCH(B7595,Assumptions!$A$8:$A$12,0)),IF(P7595="181-365d",INDEX(Assumptions!$G$8:$G$12,MATCH(B7595,Assumptions!$A$8:$A$12,0)),INDEX(Assumptions!$H$8:$H$12,MATCH(B7595,Assumptions!$A$8:$A$12,0)))))</f>
        <v>0.6</v>
      </c>
      <c r="R7595" s="14">
        <f t="shared" ca="1" si="831"/>
        <v>2892062.8800000004</v>
      </c>
      <c r="S7595" s="14">
        <f t="shared" ca="1" si="832"/>
        <v>1928041.9200000004</v>
      </c>
      <c r="T7595" s="11" t="s">
        <v>25</v>
      </c>
      <c r="U7595" s="18" t="s">
        <v>26</v>
      </c>
    </row>
    <row r="7596" spans="1:21" ht="15" customHeight="1" x14ac:dyDescent="0.15">
      <c r="A7596" s="10" t="s">
        <v>7644</v>
      </c>
      <c r="B7596" s="11" t="s">
        <v>46</v>
      </c>
      <c r="C7596" s="11" t="s">
        <v>47</v>
      </c>
      <c r="D7596" s="12">
        <v>45924</v>
      </c>
      <c r="E7596" s="11">
        <v>2756</v>
      </c>
      <c r="F7596" s="11" t="s">
        <v>33</v>
      </c>
      <c r="G7596" s="13">
        <v>553348.18999999994</v>
      </c>
      <c r="H7596" s="14">
        <f t="shared" si="826"/>
        <v>1525027611.6399999</v>
      </c>
      <c r="I7596" s="14">
        <f>IF(F7596="GHS",H7596,H7596*Assumptions!$B$4)</f>
        <v>1525027611.6399999</v>
      </c>
      <c r="J7596" s="15" t="str">
        <f>INDEX(Assumptions!$B$8:$B$12,MATCH(B7596,Assumptions!$A$8:$A$12,0))</f>
        <v>Specific Identification</v>
      </c>
      <c r="K7596" s="16">
        <f>G7596/(1-INDEX(Assumptions!$D$8:$D$12,MATCH(B7596,Assumptions!$A$8:$A$12,0)))</f>
        <v>709420.75641025626</v>
      </c>
      <c r="L7596" s="16">
        <f t="shared" si="827"/>
        <v>16600.445699999997</v>
      </c>
      <c r="M7596" s="16">
        <f t="shared" si="828"/>
        <v>35471.037820512815</v>
      </c>
      <c r="N7596" s="14">
        <f>E7596*(K7596-L7596-M7596)*IF(F7596="GHS",1,Assumptions!$B$4)</f>
        <v>1811654596.0841329</v>
      </c>
      <c r="O7596" s="15">
        <f t="shared" ca="1" si="829"/>
        <v>362</v>
      </c>
      <c r="P7596" s="15" t="str">
        <f t="shared" ca="1" si="830"/>
        <v>181-365d</v>
      </c>
      <c r="Q7596" s="17">
        <f ca="1">IF(P7596="0-90d",0,IF(P7596="91-180d",INDEX(Assumptions!$F$8:$F$12,MATCH(B7596,Assumptions!$A$8:$A$12,0)),IF(P7596="181-365d",INDEX(Assumptions!$G$8:$G$12,MATCH(B7596,Assumptions!$A$8:$A$12,0)),INDEX(Assumptions!$H$8:$H$12,MATCH(B7596,Assumptions!$A$8:$A$12,0)))))</f>
        <v>0.05</v>
      </c>
      <c r="R7596" s="14">
        <f t="shared" ca="1" si="831"/>
        <v>76251380.582000002</v>
      </c>
      <c r="S7596" s="14">
        <f t="shared" ca="1" si="832"/>
        <v>1448776231.0579998</v>
      </c>
      <c r="T7596" s="11" t="s">
        <v>25</v>
      </c>
      <c r="U7596" s="18" t="s">
        <v>26</v>
      </c>
    </row>
    <row r="7597" spans="1:21" ht="15" customHeight="1" x14ac:dyDescent="0.15">
      <c r="A7597" s="10" t="s">
        <v>7645</v>
      </c>
      <c r="B7597" s="11" t="s">
        <v>28</v>
      </c>
      <c r="C7597" s="11" t="s">
        <v>35</v>
      </c>
      <c r="D7597" s="12">
        <v>46083</v>
      </c>
      <c r="E7597" s="11">
        <v>1400</v>
      </c>
      <c r="F7597" s="11" t="s">
        <v>24</v>
      </c>
      <c r="G7597" s="13">
        <v>7618.94</v>
      </c>
      <c r="H7597" s="14">
        <f t="shared" si="826"/>
        <v>10666516</v>
      </c>
      <c r="I7597" s="14">
        <f>IF(F7597="GHS",H7597,H7597*Assumptions!$B$4)</f>
        <v>115198372.80000001</v>
      </c>
      <c r="J7597" s="15" t="str">
        <f>INDEX(Assumptions!$B$8:$B$12,MATCH(B7597,Assumptions!$A$8:$A$12,0))</f>
        <v>Fair Value Less Costs to Sell</v>
      </c>
      <c r="K7597" s="16">
        <f>G7597/(1-INDEX(Assumptions!$D$8:$D$12,MATCH(B7597,Assumptions!$A$8:$A$12,0)))</f>
        <v>8657.886363636364</v>
      </c>
      <c r="L7597" s="16">
        <f t="shared" si="827"/>
        <v>228.56819999999999</v>
      </c>
      <c r="M7597" s="16">
        <f t="shared" si="828"/>
        <v>432.89431818181822</v>
      </c>
      <c r="N7597" s="14">
        <f>E7597*(K7597-L7597-M7597)*IF(F7597="GHS",1,Assumptions!$B$4)</f>
        <v>120905928.54327275</v>
      </c>
      <c r="O7597" s="15">
        <f t="shared" ca="1" si="829"/>
        <v>203</v>
      </c>
      <c r="P7597" s="15" t="str">
        <f t="shared" ca="1" si="830"/>
        <v>181-365d</v>
      </c>
      <c r="Q7597" s="17">
        <f ca="1">IF(P7597="0-90d",0,IF(P7597="91-180d",INDEX(Assumptions!$F$8:$F$12,MATCH(B7597,Assumptions!$A$8:$A$12,0)),IF(P7597="181-365d",INDEX(Assumptions!$G$8:$G$12,MATCH(B7597,Assumptions!$A$8:$A$12,0)),INDEX(Assumptions!$H$8:$H$12,MATCH(B7597,Assumptions!$A$8:$A$12,0)))))</f>
        <v>0.1</v>
      </c>
      <c r="R7597" s="14">
        <f t="shared" ca="1" si="831"/>
        <v>11519837.280000001</v>
      </c>
      <c r="S7597" s="14">
        <f t="shared" si="832"/>
        <v>0</v>
      </c>
      <c r="T7597" s="11" t="s">
        <v>39</v>
      </c>
      <c r="U7597" s="18" t="s">
        <v>26</v>
      </c>
    </row>
    <row r="7598" spans="1:21" ht="15" customHeight="1" x14ac:dyDescent="0.15">
      <c r="A7598" s="10" t="s">
        <v>7646</v>
      </c>
      <c r="B7598" s="11" t="s">
        <v>31</v>
      </c>
      <c r="C7598" s="11" t="s">
        <v>63</v>
      </c>
      <c r="D7598" s="12">
        <v>46072</v>
      </c>
      <c r="E7598" s="11">
        <v>1361</v>
      </c>
      <c r="F7598" s="11" t="s">
        <v>33</v>
      </c>
      <c r="G7598" s="13">
        <v>4434.9399999999996</v>
      </c>
      <c r="H7598" s="14">
        <f t="shared" si="826"/>
        <v>6035953.3399999999</v>
      </c>
      <c r="I7598" s="14">
        <f>IF(F7598="GHS",H7598,H7598*Assumptions!$B$4)</f>
        <v>6035953.3399999999</v>
      </c>
      <c r="J7598" s="15" t="str">
        <f>INDEX(Assumptions!$B$8:$B$12,MATCH(B7598,Assumptions!$A$8:$A$12,0))</f>
        <v>Weighted Average</v>
      </c>
      <c r="K7598" s="16">
        <f>G7598/(1-INDEX(Assumptions!$D$8:$D$12,MATCH(B7598,Assumptions!$A$8:$A$12,0)))</f>
        <v>6159.6388888888887</v>
      </c>
      <c r="L7598" s="16">
        <f t="shared" si="827"/>
        <v>133.04819999999998</v>
      </c>
      <c r="M7598" s="16">
        <f t="shared" si="828"/>
        <v>307.98194444444448</v>
      </c>
      <c r="N7598" s="14">
        <f>E7598*(K7598-L7598-M7598)*IF(F7598="GHS",1,Assumptions!$B$4)</f>
        <v>7783026.5011888882</v>
      </c>
      <c r="O7598" s="15">
        <f t="shared" ca="1" si="829"/>
        <v>214</v>
      </c>
      <c r="P7598" s="15" t="str">
        <f t="shared" ca="1" si="830"/>
        <v>181-365d</v>
      </c>
      <c r="Q7598" s="17">
        <f ca="1">IF(P7598="0-90d",0,IF(P7598="91-180d",INDEX(Assumptions!$F$8:$F$12,MATCH(B7598,Assumptions!$A$8:$A$12,0)),IF(P7598="181-365d",INDEX(Assumptions!$G$8:$G$12,MATCH(B7598,Assumptions!$A$8:$A$12,0)),INDEX(Assumptions!$H$8:$H$12,MATCH(B7598,Assumptions!$A$8:$A$12,0)))))</f>
        <v>0.2</v>
      </c>
      <c r="R7598" s="14">
        <f t="shared" ca="1" si="831"/>
        <v>1207190.6680000001</v>
      </c>
      <c r="S7598" s="14">
        <f t="shared" ca="1" si="832"/>
        <v>4828762.6720000003</v>
      </c>
      <c r="T7598" s="11" t="s">
        <v>25</v>
      </c>
      <c r="U7598" s="18" t="s">
        <v>36</v>
      </c>
    </row>
    <row r="7599" spans="1:21" ht="15" customHeight="1" x14ac:dyDescent="0.15">
      <c r="A7599" s="10" t="s">
        <v>7647</v>
      </c>
      <c r="B7599" s="11" t="s">
        <v>41</v>
      </c>
      <c r="C7599" s="11" t="s">
        <v>115</v>
      </c>
      <c r="D7599" s="12">
        <v>46119</v>
      </c>
      <c r="E7599" s="11">
        <v>1206</v>
      </c>
      <c r="F7599" s="11" t="s">
        <v>33</v>
      </c>
      <c r="G7599" s="13">
        <v>623.29</v>
      </c>
      <c r="H7599" s="14">
        <f t="shared" si="826"/>
        <v>751687.74</v>
      </c>
      <c r="I7599" s="14">
        <f>IF(F7599="GHS",H7599,H7599*Assumptions!$B$4)</f>
        <v>751687.74</v>
      </c>
      <c r="J7599" s="15" t="str">
        <f>INDEX(Assumptions!$B$8:$B$12,MATCH(B7599,Assumptions!$A$8:$A$12,0))</f>
        <v>Weighted Average</v>
      </c>
      <c r="K7599" s="16">
        <f>G7599/(1-INDEX(Assumptions!$D$8:$D$12,MATCH(B7599,Assumptions!$A$8:$A$12,0)))</f>
        <v>958.90769230769217</v>
      </c>
      <c r="L7599" s="16">
        <f t="shared" si="827"/>
        <v>18.698699999999999</v>
      </c>
      <c r="M7599" s="16">
        <f t="shared" si="828"/>
        <v>47.945384615384611</v>
      </c>
      <c r="N7599" s="14">
        <f>E7599*(K7599-L7599-M7599)*IF(F7599="GHS",1,Assumptions!$B$4)</f>
        <v>1076069.910876923</v>
      </c>
      <c r="O7599" s="15">
        <f t="shared" ca="1" si="829"/>
        <v>167</v>
      </c>
      <c r="P7599" s="15" t="str">
        <f t="shared" ca="1" si="830"/>
        <v>91-180d</v>
      </c>
      <c r="Q7599" s="17">
        <f ca="1">IF(P7599="0-90d",0,IF(P7599="91-180d",INDEX(Assumptions!$F$8:$F$12,MATCH(B7599,Assumptions!$A$8:$A$12,0)),IF(P7599="181-365d",INDEX(Assumptions!$G$8:$G$12,MATCH(B7599,Assumptions!$A$8:$A$12,0)),INDEX(Assumptions!$H$8:$H$12,MATCH(B7599,Assumptions!$A$8:$A$12,0)))))</f>
        <v>0.1</v>
      </c>
      <c r="R7599" s="14">
        <f t="shared" ca="1" si="831"/>
        <v>75168.774000000005</v>
      </c>
      <c r="S7599" s="14">
        <f t="shared" ca="1" si="832"/>
        <v>676518.96600000001</v>
      </c>
      <c r="T7599" s="11" t="s">
        <v>50</v>
      </c>
      <c r="U7599" s="18" t="s">
        <v>26</v>
      </c>
    </row>
    <row r="7600" spans="1:21" ht="15" customHeight="1" x14ac:dyDescent="0.15">
      <c r="A7600" s="10" t="s">
        <v>7648</v>
      </c>
      <c r="B7600" s="11" t="s">
        <v>28</v>
      </c>
      <c r="C7600" s="11" t="s">
        <v>29</v>
      </c>
      <c r="D7600" s="12">
        <v>46004</v>
      </c>
      <c r="E7600" s="11">
        <v>2874</v>
      </c>
      <c r="F7600" s="11" t="s">
        <v>24</v>
      </c>
      <c r="G7600" s="13">
        <v>7590.93</v>
      </c>
      <c r="H7600" s="14">
        <f t="shared" si="826"/>
        <v>21816332.82</v>
      </c>
      <c r="I7600" s="14">
        <f>IF(F7600="GHS",H7600,H7600*Assumptions!$B$4)</f>
        <v>235616394.45600003</v>
      </c>
      <c r="J7600" s="15" t="str">
        <f>INDEX(Assumptions!$B$8:$B$12,MATCH(B7600,Assumptions!$A$8:$A$12,0))</f>
        <v>Fair Value Less Costs to Sell</v>
      </c>
      <c r="K7600" s="16">
        <f>G7600/(1-INDEX(Assumptions!$D$8:$D$12,MATCH(B7600,Assumptions!$A$8:$A$12,0)))</f>
        <v>8626.056818181818</v>
      </c>
      <c r="L7600" s="16">
        <f t="shared" si="827"/>
        <v>227.72790000000001</v>
      </c>
      <c r="M7600" s="16">
        <f t="shared" si="828"/>
        <v>431.30284090909095</v>
      </c>
      <c r="N7600" s="14">
        <f>E7600*(K7600-L7600-M7600)*IF(F7600="GHS",1,Assumptions!$B$4)</f>
        <v>247290115.81768364</v>
      </c>
      <c r="O7600" s="15">
        <f t="shared" ca="1" si="829"/>
        <v>282</v>
      </c>
      <c r="P7600" s="15" t="str">
        <f t="shared" ca="1" si="830"/>
        <v>181-365d</v>
      </c>
      <c r="Q7600" s="17">
        <f ca="1">IF(P7600="0-90d",0,IF(P7600="91-180d",INDEX(Assumptions!$F$8:$F$12,MATCH(B7600,Assumptions!$A$8:$A$12,0)),IF(P7600="181-365d",INDEX(Assumptions!$G$8:$G$12,MATCH(B7600,Assumptions!$A$8:$A$12,0)),INDEX(Assumptions!$H$8:$H$12,MATCH(B7600,Assumptions!$A$8:$A$12,0)))))</f>
        <v>0.1</v>
      </c>
      <c r="R7600" s="14">
        <f t="shared" ca="1" si="831"/>
        <v>23561639.445600003</v>
      </c>
      <c r="S7600" s="14">
        <f t="shared" ca="1" si="832"/>
        <v>212054755.01040003</v>
      </c>
      <c r="T7600" s="11" t="s">
        <v>25</v>
      </c>
      <c r="U7600" s="18" t="s">
        <v>26</v>
      </c>
    </row>
    <row r="7601" spans="1:21" ht="15" customHeight="1" x14ac:dyDescent="0.15">
      <c r="A7601" s="10" t="s">
        <v>7649</v>
      </c>
      <c r="B7601" s="11" t="s">
        <v>41</v>
      </c>
      <c r="C7601" s="11" t="s">
        <v>49</v>
      </c>
      <c r="D7601" s="12">
        <v>46085</v>
      </c>
      <c r="E7601" s="11">
        <v>188</v>
      </c>
      <c r="F7601" s="11" t="s">
        <v>33</v>
      </c>
      <c r="G7601" s="13">
        <v>564.54</v>
      </c>
      <c r="H7601" s="14">
        <f t="shared" si="826"/>
        <v>106133.51999999999</v>
      </c>
      <c r="I7601" s="14">
        <f>IF(F7601="GHS",H7601,H7601*Assumptions!$B$4)</f>
        <v>106133.51999999999</v>
      </c>
      <c r="J7601" s="15" t="str">
        <f>INDEX(Assumptions!$B$8:$B$12,MATCH(B7601,Assumptions!$A$8:$A$12,0))</f>
        <v>Weighted Average</v>
      </c>
      <c r="K7601" s="16">
        <f>G7601/(1-INDEX(Assumptions!$D$8:$D$12,MATCH(B7601,Assumptions!$A$8:$A$12,0)))</f>
        <v>868.52307692307681</v>
      </c>
      <c r="L7601" s="16">
        <f t="shared" si="827"/>
        <v>16.936199999999999</v>
      </c>
      <c r="M7601" s="16">
        <f t="shared" si="828"/>
        <v>43.426153846153845</v>
      </c>
      <c r="N7601" s="14">
        <f>E7601*(K7601-L7601-M7601)*IF(F7601="GHS",1,Assumptions!$B$4)</f>
        <v>151934.21593846151</v>
      </c>
      <c r="O7601" s="15">
        <f t="shared" ca="1" si="829"/>
        <v>201</v>
      </c>
      <c r="P7601" s="15" t="str">
        <f t="shared" ca="1" si="830"/>
        <v>181-365d</v>
      </c>
      <c r="Q7601" s="17">
        <f ca="1">IF(P7601="0-90d",0,IF(P7601="91-180d",INDEX(Assumptions!$F$8:$F$12,MATCH(B7601,Assumptions!$A$8:$A$12,0)),IF(P7601="181-365d",INDEX(Assumptions!$G$8:$G$12,MATCH(B7601,Assumptions!$A$8:$A$12,0)),INDEX(Assumptions!$H$8:$H$12,MATCH(B7601,Assumptions!$A$8:$A$12,0)))))</f>
        <v>0.35</v>
      </c>
      <c r="R7601" s="14">
        <f t="shared" ca="1" si="831"/>
        <v>37146.731999999996</v>
      </c>
      <c r="S7601" s="14">
        <f t="shared" ca="1" si="832"/>
        <v>68986.788</v>
      </c>
      <c r="T7601" s="11" t="s">
        <v>25</v>
      </c>
      <c r="U7601" s="18" t="s">
        <v>26</v>
      </c>
    </row>
    <row r="7602" spans="1:21" ht="15" customHeight="1" x14ac:dyDescent="0.15">
      <c r="A7602" s="10" t="s">
        <v>7650</v>
      </c>
      <c r="B7602" s="11" t="s">
        <v>46</v>
      </c>
      <c r="C7602" s="11" t="s">
        <v>52</v>
      </c>
      <c r="D7602" s="12">
        <v>46004</v>
      </c>
      <c r="E7602" s="11">
        <v>4467</v>
      </c>
      <c r="F7602" s="11" t="s">
        <v>33</v>
      </c>
      <c r="G7602" s="13">
        <v>783001.46</v>
      </c>
      <c r="H7602" s="14">
        <f t="shared" si="826"/>
        <v>3497667521.8199997</v>
      </c>
      <c r="I7602" s="14">
        <f>IF(F7602="GHS",H7602,H7602*Assumptions!$B$4)</f>
        <v>3497667521.8199997</v>
      </c>
      <c r="J7602" s="15" t="str">
        <f>INDEX(Assumptions!$B$8:$B$12,MATCH(B7602,Assumptions!$A$8:$A$12,0))</f>
        <v>Specific Identification</v>
      </c>
      <c r="K7602" s="16">
        <f>G7602/(1-INDEX(Assumptions!$D$8:$D$12,MATCH(B7602,Assumptions!$A$8:$A$12,0)))</f>
        <v>1003848.0256410255</v>
      </c>
      <c r="L7602" s="16">
        <f t="shared" si="827"/>
        <v>23490.043799999999</v>
      </c>
      <c r="M7602" s="16">
        <f t="shared" si="828"/>
        <v>50192.40128205128</v>
      </c>
      <c r="N7602" s="14">
        <f>E7602*(K7602-L7602-M7602)*IF(F7602="GHS",1,Assumptions!$B$4)</f>
        <v>4155049648.3569384</v>
      </c>
      <c r="O7602" s="15">
        <f t="shared" ca="1" si="829"/>
        <v>282</v>
      </c>
      <c r="P7602" s="15" t="str">
        <f t="shared" ca="1" si="830"/>
        <v>181-365d</v>
      </c>
      <c r="Q7602" s="17">
        <f ca="1">IF(P7602="0-90d",0,IF(P7602="91-180d",INDEX(Assumptions!$F$8:$F$12,MATCH(B7602,Assumptions!$A$8:$A$12,0)),IF(P7602="181-365d",INDEX(Assumptions!$G$8:$G$12,MATCH(B7602,Assumptions!$A$8:$A$12,0)),INDEX(Assumptions!$H$8:$H$12,MATCH(B7602,Assumptions!$A$8:$A$12,0)))))</f>
        <v>0.05</v>
      </c>
      <c r="R7602" s="14">
        <f t="shared" ca="1" si="831"/>
        <v>174883376.09099999</v>
      </c>
      <c r="S7602" s="14">
        <f t="shared" ca="1" si="832"/>
        <v>3322784145.7289996</v>
      </c>
      <c r="T7602" s="11" t="s">
        <v>25</v>
      </c>
      <c r="U7602" s="18" t="s">
        <v>26</v>
      </c>
    </row>
    <row r="7603" spans="1:21" ht="15" customHeight="1" x14ac:dyDescent="0.15">
      <c r="A7603" s="10" t="s">
        <v>7651</v>
      </c>
      <c r="B7603" s="11" t="s">
        <v>28</v>
      </c>
      <c r="C7603" s="11" t="s">
        <v>55</v>
      </c>
      <c r="D7603" s="12">
        <v>46182</v>
      </c>
      <c r="E7603" s="11">
        <v>2603</v>
      </c>
      <c r="F7603" s="11" t="s">
        <v>24</v>
      </c>
      <c r="G7603" s="13">
        <v>8516.14</v>
      </c>
      <c r="H7603" s="14">
        <f t="shared" si="826"/>
        <v>22167512.419999998</v>
      </c>
      <c r="I7603" s="14">
        <f>IF(F7603="GHS",H7603,H7603*Assumptions!$B$4)</f>
        <v>239409134.13600001</v>
      </c>
      <c r="J7603" s="15" t="str">
        <f>INDEX(Assumptions!$B$8:$B$12,MATCH(B7603,Assumptions!$A$8:$A$12,0))</f>
        <v>Fair Value Less Costs to Sell</v>
      </c>
      <c r="K7603" s="16">
        <f>G7603/(1-INDEX(Assumptions!$D$8:$D$12,MATCH(B7603,Assumptions!$A$8:$A$12,0)))</f>
        <v>9677.431818181818</v>
      </c>
      <c r="L7603" s="16">
        <f t="shared" si="827"/>
        <v>255.48419999999999</v>
      </c>
      <c r="M7603" s="16">
        <f t="shared" si="828"/>
        <v>483.87159090909091</v>
      </c>
      <c r="N7603" s="14">
        <f>E7603*(K7603-L7603-M7603)*IF(F7603="GHS",1,Assumptions!$B$4)</f>
        <v>251270768.50910181</v>
      </c>
      <c r="O7603" s="15">
        <f t="shared" ca="1" si="829"/>
        <v>104</v>
      </c>
      <c r="P7603" s="15" t="str">
        <f t="shared" ca="1" si="830"/>
        <v>91-180d</v>
      </c>
      <c r="Q7603" s="17">
        <f ca="1">IF(P7603="0-90d",0,IF(P7603="91-180d",INDEX(Assumptions!$F$8:$F$12,MATCH(B7603,Assumptions!$A$8:$A$12,0)),IF(P7603="181-365d",INDEX(Assumptions!$G$8:$G$12,MATCH(B7603,Assumptions!$A$8:$A$12,0)),INDEX(Assumptions!$H$8:$H$12,MATCH(B7603,Assumptions!$A$8:$A$12,0)))))</f>
        <v>0.02</v>
      </c>
      <c r="R7603" s="14">
        <f t="shared" ca="1" si="831"/>
        <v>4788182.6827199999</v>
      </c>
      <c r="S7603" s="14">
        <f t="shared" ca="1" si="832"/>
        <v>234620951.45328</v>
      </c>
      <c r="T7603" s="11" t="s">
        <v>25</v>
      </c>
      <c r="U7603" s="18" t="s">
        <v>36</v>
      </c>
    </row>
    <row r="7604" spans="1:21" ht="15" customHeight="1" x14ac:dyDescent="0.15">
      <c r="A7604" s="10" t="s">
        <v>7652</v>
      </c>
      <c r="B7604" s="11" t="s">
        <v>28</v>
      </c>
      <c r="C7604" s="11" t="s">
        <v>38</v>
      </c>
      <c r="D7604" s="12">
        <v>45777</v>
      </c>
      <c r="E7604" s="11">
        <v>169</v>
      </c>
      <c r="F7604" s="11" t="s">
        <v>24</v>
      </c>
      <c r="G7604" s="13">
        <v>17874.68</v>
      </c>
      <c r="H7604" s="14">
        <f t="shared" si="826"/>
        <v>3020820.92</v>
      </c>
      <c r="I7604" s="14">
        <f>IF(F7604="GHS",H7604,H7604*Assumptions!$B$4)</f>
        <v>32624865.936000001</v>
      </c>
      <c r="J7604" s="15" t="str">
        <f>INDEX(Assumptions!$B$8:$B$12,MATCH(B7604,Assumptions!$A$8:$A$12,0))</f>
        <v>Fair Value Less Costs to Sell</v>
      </c>
      <c r="K7604" s="16">
        <f>G7604/(1-INDEX(Assumptions!$D$8:$D$12,MATCH(B7604,Assumptions!$A$8:$A$12,0)))</f>
        <v>20312.136363636364</v>
      </c>
      <c r="L7604" s="16">
        <f t="shared" si="827"/>
        <v>536.24040000000002</v>
      </c>
      <c r="M7604" s="16">
        <f t="shared" si="828"/>
        <v>1015.6068181818182</v>
      </c>
      <c r="N7604" s="14">
        <f>E7604*(K7604-L7604-M7604)*IF(F7604="GHS",1,Assumptions!$B$4)</f>
        <v>34241279.74828364</v>
      </c>
      <c r="O7604" s="15">
        <f t="shared" ca="1" si="829"/>
        <v>509</v>
      </c>
      <c r="P7604" s="15" t="str">
        <f t="shared" ca="1" si="830"/>
        <v>365d+</v>
      </c>
      <c r="Q7604" s="17">
        <f ca="1">IF(P7604="0-90d",0,IF(P7604="91-180d",INDEX(Assumptions!$F$8:$F$12,MATCH(B7604,Assumptions!$A$8:$A$12,0)),IF(P7604="181-365d",INDEX(Assumptions!$G$8:$G$12,MATCH(B7604,Assumptions!$A$8:$A$12,0)),INDEX(Assumptions!$H$8:$H$12,MATCH(B7604,Assumptions!$A$8:$A$12,0)))))</f>
        <v>0.4</v>
      </c>
      <c r="R7604" s="14">
        <f t="shared" ca="1" si="831"/>
        <v>13049946.374400001</v>
      </c>
      <c r="S7604" s="14">
        <f t="shared" ca="1" si="832"/>
        <v>19574919.5616</v>
      </c>
      <c r="T7604" s="11" t="s">
        <v>25</v>
      </c>
      <c r="U7604" s="18" t="s">
        <v>26</v>
      </c>
    </row>
    <row r="7605" spans="1:21" ht="15" customHeight="1" x14ac:dyDescent="0.15">
      <c r="A7605" s="10" t="s">
        <v>7653</v>
      </c>
      <c r="B7605" s="11" t="s">
        <v>41</v>
      </c>
      <c r="C7605" s="11" t="s">
        <v>44</v>
      </c>
      <c r="D7605" s="12">
        <v>46117</v>
      </c>
      <c r="E7605" s="11">
        <v>4333</v>
      </c>
      <c r="F7605" s="11" t="s">
        <v>33</v>
      </c>
      <c r="G7605" s="13">
        <v>451.29</v>
      </c>
      <c r="H7605" s="14">
        <f t="shared" si="826"/>
        <v>1955439.57</v>
      </c>
      <c r="I7605" s="14">
        <f>IF(F7605="GHS",H7605,H7605*Assumptions!$B$4)</f>
        <v>1955439.57</v>
      </c>
      <c r="J7605" s="15" t="str">
        <f>INDEX(Assumptions!$B$8:$B$12,MATCH(B7605,Assumptions!$A$8:$A$12,0))</f>
        <v>Weighted Average</v>
      </c>
      <c r="K7605" s="16">
        <f>G7605/(1-INDEX(Assumptions!$D$8:$D$12,MATCH(B7605,Assumptions!$A$8:$A$12,0)))</f>
        <v>694.29230769230765</v>
      </c>
      <c r="L7605" s="16">
        <f t="shared" si="827"/>
        <v>13.5387</v>
      </c>
      <c r="M7605" s="16">
        <f t="shared" si="828"/>
        <v>34.714615384615385</v>
      </c>
      <c r="N7605" s="14">
        <f>E7605*(K7605-L7605-M7605)*IF(F7605="GHS",1,Assumptions!$B$4)</f>
        <v>2799286.9536692309</v>
      </c>
      <c r="O7605" s="15">
        <f t="shared" ca="1" si="829"/>
        <v>169</v>
      </c>
      <c r="P7605" s="15" t="str">
        <f t="shared" ca="1" si="830"/>
        <v>91-180d</v>
      </c>
      <c r="Q7605" s="17">
        <f ca="1">IF(P7605="0-90d",0,IF(P7605="91-180d",INDEX(Assumptions!$F$8:$F$12,MATCH(B7605,Assumptions!$A$8:$A$12,0)),IF(P7605="181-365d",INDEX(Assumptions!$G$8:$G$12,MATCH(B7605,Assumptions!$A$8:$A$12,0)),INDEX(Assumptions!$H$8:$H$12,MATCH(B7605,Assumptions!$A$8:$A$12,0)))))</f>
        <v>0.1</v>
      </c>
      <c r="R7605" s="14">
        <f t="shared" ca="1" si="831"/>
        <v>195543.95700000002</v>
      </c>
      <c r="S7605" s="14">
        <f t="shared" ca="1" si="832"/>
        <v>1759895.6130000001</v>
      </c>
      <c r="T7605" s="11" t="s">
        <v>25</v>
      </c>
      <c r="U7605" s="18" t="s">
        <v>26</v>
      </c>
    </row>
    <row r="7606" spans="1:21" ht="15" customHeight="1" x14ac:dyDescent="0.15">
      <c r="A7606" s="10" t="s">
        <v>7654</v>
      </c>
      <c r="B7606" s="11" t="s">
        <v>31</v>
      </c>
      <c r="C7606" s="11" t="s">
        <v>76</v>
      </c>
      <c r="D7606" s="12">
        <v>46103</v>
      </c>
      <c r="E7606" s="11">
        <v>330</v>
      </c>
      <c r="F7606" s="11" t="s">
        <v>33</v>
      </c>
      <c r="G7606" s="13">
        <v>4085.87</v>
      </c>
      <c r="H7606" s="14">
        <f t="shared" si="826"/>
        <v>1348337.0999999999</v>
      </c>
      <c r="I7606" s="14">
        <f>IF(F7606="GHS",H7606,H7606*Assumptions!$B$4)</f>
        <v>1348337.0999999999</v>
      </c>
      <c r="J7606" s="15" t="str">
        <f>INDEX(Assumptions!$B$8:$B$12,MATCH(B7606,Assumptions!$A$8:$A$12,0))</f>
        <v>Weighted Average</v>
      </c>
      <c r="K7606" s="16">
        <f>G7606/(1-INDEX(Assumptions!$D$8:$D$12,MATCH(B7606,Assumptions!$A$8:$A$12,0)))</f>
        <v>5674.8194444444443</v>
      </c>
      <c r="L7606" s="16">
        <f t="shared" si="827"/>
        <v>122.5761</v>
      </c>
      <c r="M7606" s="16">
        <f t="shared" si="828"/>
        <v>283.74097222222224</v>
      </c>
      <c r="N7606" s="14">
        <f>E7606*(K7606-L7606-M7606)*IF(F7606="GHS",1,Assumptions!$B$4)</f>
        <v>1738605.7828333334</v>
      </c>
      <c r="O7606" s="15">
        <f t="shared" ca="1" si="829"/>
        <v>183</v>
      </c>
      <c r="P7606" s="15" t="str">
        <f t="shared" ca="1" si="830"/>
        <v>181-365d</v>
      </c>
      <c r="Q7606" s="17">
        <f ca="1">IF(P7606="0-90d",0,IF(P7606="91-180d",INDEX(Assumptions!$F$8:$F$12,MATCH(B7606,Assumptions!$A$8:$A$12,0)),IF(P7606="181-365d",INDEX(Assumptions!$G$8:$G$12,MATCH(B7606,Assumptions!$A$8:$A$12,0)),INDEX(Assumptions!$H$8:$H$12,MATCH(B7606,Assumptions!$A$8:$A$12,0)))))</f>
        <v>0.2</v>
      </c>
      <c r="R7606" s="14">
        <f t="shared" ca="1" si="831"/>
        <v>269667.42</v>
      </c>
      <c r="S7606" s="14">
        <f t="shared" ca="1" si="832"/>
        <v>1078669.68</v>
      </c>
      <c r="T7606" s="11" t="s">
        <v>25</v>
      </c>
      <c r="U7606" s="18" t="s">
        <v>36</v>
      </c>
    </row>
    <row r="7607" spans="1:21" ht="15" customHeight="1" x14ac:dyDescent="0.15">
      <c r="A7607" s="10" t="s">
        <v>7655</v>
      </c>
      <c r="B7607" s="11" t="s">
        <v>22</v>
      </c>
      <c r="C7607" s="11" t="s">
        <v>23</v>
      </c>
      <c r="D7607" s="12">
        <v>46017</v>
      </c>
      <c r="E7607" s="11">
        <v>3360</v>
      </c>
      <c r="F7607" s="11" t="s">
        <v>24</v>
      </c>
      <c r="G7607" s="13">
        <v>6074.44</v>
      </c>
      <c r="H7607" s="14">
        <f t="shared" si="826"/>
        <v>20410118.399999999</v>
      </c>
      <c r="I7607" s="14">
        <f>IF(F7607="GHS",H7607,H7607*Assumptions!$B$4)</f>
        <v>220429278.72</v>
      </c>
      <c r="J7607" s="15" t="str">
        <f>INDEX(Assumptions!$B$8:$B$12,MATCH(B7607,Assumptions!$A$8:$A$12,0))</f>
        <v>FIFO</v>
      </c>
      <c r="K7607" s="16">
        <f>G7607/(1-INDEX(Assumptions!$D$8:$D$12,MATCH(B7607,Assumptions!$A$8:$A$12,0)))</f>
        <v>7407.8536585365846</v>
      </c>
      <c r="L7607" s="16">
        <f t="shared" si="827"/>
        <v>182.23319999999998</v>
      </c>
      <c r="M7607" s="16">
        <f t="shared" si="828"/>
        <v>370.39268292682925</v>
      </c>
      <c r="N7607" s="14">
        <f>E7607*(K7607-L7607-M7607)*IF(F7607="GHS",1,Assumptions!$B$4)</f>
        <v>248762505.52132684</v>
      </c>
      <c r="O7607" s="15">
        <f t="shared" ca="1" si="829"/>
        <v>269</v>
      </c>
      <c r="P7607" s="15" t="str">
        <f t="shared" ca="1" si="830"/>
        <v>181-365d</v>
      </c>
      <c r="Q7607" s="17">
        <f ca="1">IF(P7607="0-90d",0,IF(P7607="91-180d",INDEX(Assumptions!$F$8:$F$12,MATCH(B7607,Assumptions!$A$8:$A$12,0)),IF(P7607="181-365d",INDEX(Assumptions!$G$8:$G$12,MATCH(B7607,Assumptions!$A$8:$A$12,0)),INDEX(Assumptions!$H$8:$H$12,MATCH(B7607,Assumptions!$A$8:$A$12,0)))))</f>
        <v>0.15</v>
      </c>
      <c r="R7607" s="14">
        <f t="shared" ca="1" si="831"/>
        <v>33064391.807999998</v>
      </c>
      <c r="S7607" s="14">
        <f t="shared" ca="1" si="832"/>
        <v>187364886.912</v>
      </c>
      <c r="T7607" s="11" t="s">
        <v>25</v>
      </c>
      <c r="U7607" s="18" t="s">
        <v>26</v>
      </c>
    </row>
    <row r="7608" spans="1:21" ht="15" customHeight="1" x14ac:dyDescent="0.15">
      <c r="A7608" s="10" t="s">
        <v>7656</v>
      </c>
      <c r="B7608" s="11" t="s">
        <v>31</v>
      </c>
      <c r="C7608" s="11" t="s">
        <v>32</v>
      </c>
      <c r="D7608" s="12">
        <v>45867</v>
      </c>
      <c r="E7608" s="11">
        <v>4869</v>
      </c>
      <c r="F7608" s="11" t="s">
        <v>33</v>
      </c>
      <c r="G7608" s="13">
        <v>1992.5</v>
      </c>
      <c r="H7608" s="14">
        <f t="shared" si="826"/>
        <v>9701482.5</v>
      </c>
      <c r="I7608" s="14">
        <f>IF(F7608="GHS",H7608,H7608*Assumptions!$B$4)</f>
        <v>9701482.5</v>
      </c>
      <c r="J7608" s="15" t="str">
        <f>INDEX(Assumptions!$B$8:$B$12,MATCH(B7608,Assumptions!$A$8:$A$12,0))</f>
        <v>Weighted Average</v>
      </c>
      <c r="K7608" s="16">
        <f>G7608/(1-INDEX(Assumptions!$D$8:$D$12,MATCH(B7608,Assumptions!$A$8:$A$12,0)))</f>
        <v>2767.3611111111113</v>
      </c>
      <c r="L7608" s="16">
        <f t="shared" si="827"/>
        <v>59.774999999999999</v>
      </c>
      <c r="M7608" s="16">
        <f t="shared" si="828"/>
        <v>138.36805555555557</v>
      </c>
      <c r="N7608" s="14">
        <f>E7608*(K7608-L7608-M7608)*IF(F7608="GHS",1,Assumptions!$B$4)</f>
        <v>12509522.7125</v>
      </c>
      <c r="O7608" s="15">
        <f t="shared" ca="1" si="829"/>
        <v>419</v>
      </c>
      <c r="P7608" s="15" t="str">
        <f t="shared" ca="1" si="830"/>
        <v>365d+</v>
      </c>
      <c r="Q7608" s="17">
        <f ca="1">IF(P7608="0-90d",0,IF(P7608="91-180d",INDEX(Assumptions!$F$8:$F$12,MATCH(B7608,Assumptions!$A$8:$A$12,0)),IF(P7608="181-365d",INDEX(Assumptions!$G$8:$G$12,MATCH(B7608,Assumptions!$A$8:$A$12,0)),INDEX(Assumptions!$H$8:$H$12,MATCH(B7608,Assumptions!$A$8:$A$12,0)))))</f>
        <v>0.6</v>
      </c>
      <c r="R7608" s="14">
        <f t="shared" ca="1" si="831"/>
        <v>5820889.5</v>
      </c>
      <c r="S7608" s="14">
        <f t="shared" ca="1" si="832"/>
        <v>3880593</v>
      </c>
      <c r="T7608" s="11" t="s">
        <v>25</v>
      </c>
      <c r="U7608" s="18" t="s">
        <v>26</v>
      </c>
    </row>
    <row r="7609" spans="1:21" ht="15" customHeight="1" x14ac:dyDescent="0.15">
      <c r="A7609" s="10" t="s">
        <v>7657</v>
      </c>
      <c r="B7609" s="11" t="s">
        <v>31</v>
      </c>
      <c r="C7609" s="11" t="s">
        <v>76</v>
      </c>
      <c r="D7609" s="12">
        <v>45899</v>
      </c>
      <c r="E7609" s="11">
        <v>3059</v>
      </c>
      <c r="F7609" s="11" t="s">
        <v>33</v>
      </c>
      <c r="G7609" s="13">
        <v>3675.95</v>
      </c>
      <c r="H7609" s="14">
        <f t="shared" si="826"/>
        <v>11244731.049999999</v>
      </c>
      <c r="I7609" s="14">
        <f>IF(F7609="GHS",H7609,H7609*Assumptions!$B$4)</f>
        <v>11244731.049999999</v>
      </c>
      <c r="J7609" s="15" t="str">
        <f>INDEX(Assumptions!$B$8:$B$12,MATCH(B7609,Assumptions!$A$8:$A$12,0))</f>
        <v>Weighted Average</v>
      </c>
      <c r="K7609" s="16">
        <f>G7609/(1-INDEX(Assumptions!$D$8:$D$12,MATCH(B7609,Assumptions!$A$8:$A$12,0)))</f>
        <v>5105.4861111111113</v>
      </c>
      <c r="L7609" s="16">
        <f t="shared" si="827"/>
        <v>110.27849999999999</v>
      </c>
      <c r="M7609" s="16">
        <f t="shared" si="828"/>
        <v>255.27430555555557</v>
      </c>
      <c r="N7609" s="14">
        <f>E7609*(K7609-L7609-M7609)*IF(F7609="GHS",1,Assumptions!$B$4)</f>
        <v>14499455.981694443</v>
      </c>
      <c r="O7609" s="15">
        <f t="shared" ca="1" si="829"/>
        <v>387</v>
      </c>
      <c r="P7609" s="15" t="str">
        <f t="shared" ca="1" si="830"/>
        <v>365d+</v>
      </c>
      <c r="Q7609" s="17">
        <f ca="1">IF(P7609="0-90d",0,IF(P7609="91-180d",INDEX(Assumptions!$F$8:$F$12,MATCH(B7609,Assumptions!$A$8:$A$12,0)),IF(P7609="181-365d",INDEX(Assumptions!$G$8:$G$12,MATCH(B7609,Assumptions!$A$8:$A$12,0)),INDEX(Assumptions!$H$8:$H$12,MATCH(B7609,Assumptions!$A$8:$A$12,0)))))</f>
        <v>0.6</v>
      </c>
      <c r="R7609" s="14">
        <f t="shared" ca="1" si="831"/>
        <v>6746838.629999999</v>
      </c>
      <c r="S7609" s="14">
        <f t="shared" ca="1" si="832"/>
        <v>4497892.42</v>
      </c>
      <c r="T7609" s="11" t="s">
        <v>25</v>
      </c>
      <c r="U7609" s="18" t="s">
        <v>26</v>
      </c>
    </row>
    <row r="7610" spans="1:21" ht="15" customHeight="1" x14ac:dyDescent="0.15">
      <c r="A7610" s="10" t="s">
        <v>7658</v>
      </c>
      <c r="B7610" s="11" t="s">
        <v>41</v>
      </c>
      <c r="C7610" s="11" t="s">
        <v>49</v>
      </c>
      <c r="D7610" s="12">
        <v>46175</v>
      </c>
      <c r="E7610" s="11">
        <v>1828</v>
      </c>
      <c r="F7610" s="11" t="s">
        <v>33</v>
      </c>
      <c r="G7610" s="13">
        <v>577.82000000000005</v>
      </c>
      <c r="H7610" s="14">
        <f t="shared" si="826"/>
        <v>1056254.9600000002</v>
      </c>
      <c r="I7610" s="14">
        <f>IF(F7610="GHS",H7610,H7610*Assumptions!$B$4)</f>
        <v>1056254.9600000002</v>
      </c>
      <c r="J7610" s="15" t="str">
        <f>INDEX(Assumptions!$B$8:$B$12,MATCH(B7610,Assumptions!$A$8:$A$12,0))</f>
        <v>Weighted Average</v>
      </c>
      <c r="K7610" s="16">
        <f>G7610/(1-INDEX(Assumptions!$D$8:$D$12,MATCH(B7610,Assumptions!$A$8:$A$12,0)))</f>
        <v>888.95384615384626</v>
      </c>
      <c r="L7610" s="16">
        <f t="shared" si="827"/>
        <v>17.334600000000002</v>
      </c>
      <c r="M7610" s="16">
        <f t="shared" si="828"/>
        <v>44.447692307692314</v>
      </c>
      <c r="N7610" s="14">
        <f>E7610*(K7610-L7610-M7610)*IF(F7610="GHS",1,Assumptions!$B$4)</f>
        <v>1512069.6004307694</v>
      </c>
      <c r="O7610" s="15">
        <f t="shared" ca="1" si="829"/>
        <v>111</v>
      </c>
      <c r="P7610" s="15" t="str">
        <f t="shared" ca="1" si="830"/>
        <v>91-180d</v>
      </c>
      <c r="Q7610" s="17">
        <f ca="1">IF(P7610="0-90d",0,IF(P7610="91-180d",INDEX(Assumptions!$F$8:$F$12,MATCH(B7610,Assumptions!$A$8:$A$12,0)),IF(P7610="181-365d",INDEX(Assumptions!$G$8:$G$12,MATCH(B7610,Assumptions!$A$8:$A$12,0)),INDEX(Assumptions!$H$8:$H$12,MATCH(B7610,Assumptions!$A$8:$A$12,0)))))</f>
        <v>0.1</v>
      </c>
      <c r="R7610" s="14">
        <f t="shared" ca="1" si="831"/>
        <v>105625.49600000003</v>
      </c>
      <c r="S7610" s="14">
        <f t="shared" ca="1" si="832"/>
        <v>950629.46400000015</v>
      </c>
      <c r="T7610" s="11" t="s">
        <v>25</v>
      </c>
      <c r="U7610" s="18" t="s">
        <v>26</v>
      </c>
    </row>
    <row r="7611" spans="1:21" ht="15" customHeight="1" x14ac:dyDescent="0.15">
      <c r="A7611" s="10" t="s">
        <v>7659</v>
      </c>
      <c r="B7611" s="11" t="s">
        <v>28</v>
      </c>
      <c r="C7611" s="11" t="s">
        <v>55</v>
      </c>
      <c r="D7611" s="12">
        <v>45838</v>
      </c>
      <c r="E7611" s="11">
        <v>157</v>
      </c>
      <c r="F7611" s="11" t="s">
        <v>24</v>
      </c>
      <c r="G7611" s="13">
        <v>6853.92</v>
      </c>
      <c r="H7611" s="14">
        <f t="shared" si="826"/>
        <v>1076065.44</v>
      </c>
      <c r="I7611" s="14">
        <f>IF(F7611="GHS",H7611,H7611*Assumptions!$B$4)</f>
        <v>11621506.752</v>
      </c>
      <c r="J7611" s="15" t="str">
        <f>INDEX(Assumptions!$B$8:$B$12,MATCH(B7611,Assumptions!$A$8:$A$12,0))</f>
        <v>Fair Value Less Costs to Sell</v>
      </c>
      <c r="K7611" s="16">
        <f>G7611/(1-INDEX(Assumptions!$D$8:$D$12,MATCH(B7611,Assumptions!$A$8:$A$12,0)))</f>
        <v>7788.545454545455</v>
      </c>
      <c r="L7611" s="16">
        <f t="shared" si="827"/>
        <v>205.61759999999998</v>
      </c>
      <c r="M7611" s="16">
        <f t="shared" si="828"/>
        <v>389.42727272727279</v>
      </c>
      <c r="N7611" s="14">
        <f>E7611*(K7611-L7611-M7611)*IF(F7611="GHS",1,Assumptions!$B$4)</f>
        <v>12197299.586530911</v>
      </c>
      <c r="O7611" s="15">
        <f t="shared" ca="1" si="829"/>
        <v>448</v>
      </c>
      <c r="P7611" s="15" t="str">
        <f t="shared" ca="1" si="830"/>
        <v>365d+</v>
      </c>
      <c r="Q7611" s="17">
        <f ca="1">IF(P7611="0-90d",0,IF(P7611="91-180d",INDEX(Assumptions!$F$8:$F$12,MATCH(B7611,Assumptions!$A$8:$A$12,0)),IF(P7611="181-365d",INDEX(Assumptions!$G$8:$G$12,MATCH(B7611,Assumptions!$A$8:$A$12,0)),INDEX(Assumptions!$H$8:$H$12,MATCH(B7611,Assumptions!$A$8:$A$12,0)))))</f>
        <v>0.4</v>
      </c>
      <c r="R7611" s="14">
        <f t="shared" ca="1" si="831"/>
        <v>4648602.7008000007</v>
      </c>
      <c r="S7611" s="14">
        <f t="shared" ca="1" si="832"/>
        <v>6972904.0511999996</v>
      </c>
      <c r="T7611" s="11" t="s">
        <v>25</v>
      </c>
      <c r="U7611" s="18" t="s">
        <v>26</v>
      </c>
    </row>
    <row r="7612" spans="1:21" ht="15" customHeight="1" x14ac:dyDescent="0.15">
      <c r="A7612" s="10" t="s">
        <v>7660</v>
      </c>
      <c r="B7612" s="11" t="s">
        <v>41</v>
      </c>
      <c r="C7612" s="11" t="s">
        <v>42</v>
      </c>
      <c r="D7612" s="12">
        <v>46019</v>
      </c>
      <c r="E7612" s="11">
        <v>1635</v>
      </c>
      <c r="F7612" s="11" t="s">
        <v>33</v>
      </c>
      <c r="G7612" s="13">
        <v>428.42</v>
      </c>
      <c r="H7612" s="14">
        <f t="shared" si="826"/>
        <v>700466.70000000007</v>
      </c>
      <c r="I7612" s="14">
        <f>IF(F7612="GHS",H7612,H7612*Assumptions!$B$4)</f>
        <v>700466.70000000007</v>
      </c>
      <c r="J7612" s="15" t="str">
        <f>INDEX(Assumptions!$B$8:$B$12,MATCH(B7612,Assumptions!$A$8:$A$12,0))</f>
        <v>Weighted Average</v>
      </c>
      <c r="K7612" s="16">
        <f>G7612/(1-INDEX(Assumptions!$D$8:$D$12,MATCH(B7612,Assumptions!$A$8:$A$12,0)))</f>
        <v>659.10769230769233</v>
      </c>
      <c r="L7612" s="16">
        <f t="shared" si="827"/>
        <v>12.852600000000001</v>
      </c>
      <c r="M7612" s="16">
        <f t="shared" si="828"/>
        <v>32.955384615384617</v>
      </c>
      <c r="N7612" s="14">
        <f>E7612*(K7612-L7612-M7612)*IF(F7612="GHS",1,Assumptions!$B$4)</f>
        <v>1002745.0220769232</v>
      </c>
      <c r="O7612" s="15">
        <f t="shared" ca="1" si="829"/>
        <v>267</v>
      </c>
      <c r="P7612" s="15" t="str">
        <f t="shared" ca="1" si="830"/>
        <v>181-365d</v>
      </c>
      <c r="Q7612" s="17">
        <f ca="1">IF(P7612="0-90d",0,IF(P7612="91-180d",INDEX(Assumptions!$F$8:$F$12,MATCH(B7612,Assumptions!$A$8:$A$12,0)),IF(P7612="181-365d",INDEX(Assumptions!$G$8:$G$12,MATCH(B7612,Assumptions!$A$8:$A$12,0)),INDEX(Assumptions!$H$8:$H$12,MATCH(B7612,Assumptions!$A$8:$A$12,0)))))</f>
        <v>0.35</v>
      </c>
      <c r="R7612" s="14">
        <f t="shared" ca="1" si="831"/>
        <v>245163.345</v>
      </c>
      <c r="S7612" s="14">
        <f t="shared" ca="1" si="832"/>
        <v>455303.3550000001</v>
      </c>
      <c r="T7612" s="11" t="s">
        <v>25</v>
      </c>
      <c r="U7612" s="18" t="s">
        <v>26</v>
      </c>
    </row>
    <row r="7613" spans="1:21" ht="15" customHeight="1" x14ac:dyDescent="0.15">
      <c r="A7613" s="10" t="s">
        <v>7661</v>
      </c>
      <c r="B7613" s="11" t="s">
        <v>22</v>
      </c>
      <c r="C7613" s="11" t="s">
        <v>23</v>
      </c>
      <c r="D7613" s="12">
        <v>46205</v>
      </c>
      <c r="E7613" s="11">
        <v>1794</v>
      </c>
      <c r="F7613" s="11" t="s">
        <v>24</v>
      </c>
      <c r="G7613" s="13">
        <v>64456.06</v>
      </c>
      <c r="H7613" s="14">
        <f t="shared" si="826"/>
        <v>115634171.64</v>
      </c>
      <c r="I7613" s="14">
        <f>IF(F7613="GHS",H7613,H7613*Assumptions!$B$4)</f>
        <v>1248849053.7120001</v>
      </c>
      <c r="J7613" s="15" t="str">
        <f>INDEX(Assumptions!$B$8:$B$12,MATCH(B7613,Assumptions!$A$8:$A$12,0))</f>
        <v>FIFO</v>
      </c>
      <c r="K7613" s="16">
        <f>G7613/(1-INDEX(Assumptions!$D$8:$D$12,MATCH(B7613,Assumptions!$A$8:$A$12,0)))</f>
        <v>78604.951219512193</v>
      </c>
      <c r="L7613" s="16">
        <f t="shared" si="827"/>
        <v>1933.6817999999998</v>
      </c>
      <c r="M7613" s="16">
        <f t="shared" si="828"/>
        <v>3930.2475609756098</v>
      </c>
      <c r="N7613" s="14">
        <f>E7613*(K7613-L7613-M7613)*IF(F7613="GHS",1,Assumptions!$B$4)</f>
        <v>1409371846.7135179</v>
      </c>
      <c r="O7613" s="15">
        <f t="shared" ca="1" si="829"/>
        <v>81</v>
      </c>
      <c r="P7613" s="15" t="str">
        <f t="shared" ca="1" si="830"/>
        <v>0-90d</v>
      </c>
      <c r="Q7613" s="17">
        <f ca="1">IF(P7613="0-90d",0,IF(P7613="91-180d",INDEX(Assumptions!$F$8:$F$12,MATCH(B7613,Assumptions!$A$8:$A$12,0)),IF(P7613="181-365d",INDEX(Assumptions!$G$8:$G$12,MATCH(B7613,Assumptions!$A$8:$A$12,0)),INDEX(Assumptions!$H$8:$H$12,MATCH(B7613,Assumptions!$A$8:$A$12,0)))))</f>
        <v>0</v>
      </c>
      <c r="R7613" s="14">
        <f t="shared" ca="1" si="831"/>
        <v>0</v>
      </c>
      <c r="S7613" s="14">
        <f t="shared" ca="1" si="832"/>
        <v>1248849053.7120001</v>
      </c>
      <c r="T7613" s="11" t="s">
        <v>25</v>
      </c>
      <c r="U7613" s="18" t="s">
        <v>26</v>
      </c>
    </row>
    <row r="7614" spans="1:21" ht="15" customHeight="1" x14ac:dyDescent="0.15">
      <c r="A7614" s="10" t="s">
        <v>7662</v>
      </c>
      <c r="B7614" s="11" t="s">
        <v>41</v>
      </c>
      <c r="C7614" s="11" t="s">
        <v>42</v>
      </c>
      <c r="D7614" s="12">
        <v>46216</v>
      </c>
      <c r="E7614" s="11">
        <v>997</v>
      </c>
      <c r="F7614" s="11" t="s">
        <v>33</v>
      </c>
      <c r="G7614" s="13">
        <v>334.34</v>
      </c>
      <c r="H7614" s="14">
        <f t="shared" si="826"/>
        <v>333336.98</v>
      </c>
      <c r="I7614" s="14">
        <f>IF(F7614="GHS",H7614,H7614*Assumptions!$B$4)</f>
        <v>333336.98</v>
      </c>
      <c r="J7614" s="15" t="str">
        <f>INDEX(Assumptions!$B$8:$B$12,MATCH(B7614,Assumptions!$A$8:$A$12,0))</f>
        <v>Weighted Average</v>
      </c>
      <c r="K7614" s="16">
        <f>G7614/(1-INDEX(Assumptions!$D$8:$D$12,MATCH(B7614,Assumptions!$A$8:$A$12,0)))</f>
        <v>514.36923076923074</v>
      </c>
      <c r="L7614" s="16">
        <f t="shared" si="827"/>
        <v>10.030199999999999</v>
      </c>
      <c r="M7614" s="16">
        <f t="shared" si="828"/>
        <v>25.71846153846154</v>
      </c>
      <c r="N7614" s="14">
        <f>E7614*(K7614-L7614-M7614)*IF(F7614="GHS",1,Assumptions!$B$4)</f>
        <v>477184.70752307691</v>
      </c>
      <c r="O7614" s="15">
        <f t="shared" ca="1" si="829"/>
        <v>70</v>
      </c>
      <c r="P7614" s="15" t="str">
        <f t="shared" ca="1" si="830"/>
        <v>0-90d</v>
      </c>
      <c r="Q7614" s="17">
        <f ca="1">IF(P7614="0-90d",0,IF(P7614="91-180d",INDEX(Assumptions!$F$8:$F$12,MATCH(B7614,Assumptions!$A$8:$A$12,0)),IF(P7614="181-365d",INDEX(Assumptions!$G$8:$G$12,MATCH(B7614,Assumptions!$A$8:$A$12,0)),INDEX(Assumptions!$H$8:$H$12,MATCH(B7614,Assumptions!$A$8:$A$12,0)))))</f>
        <v>0</v>
      </c>
      <c r="R7614" s="14">
        <f t="shared" ca="1" si="831"/>
        <v>0</v>
      </c>
      <c r="S7614" s="14">
        <f t="shared" ca="1" si="832"/>
        <v>333336.98</v>
      </c>
      <c r="T7614" s="11" t="s">
        <v>25</v>
      </c>
      <c r="U7614" s="18" t="s">
        <v>26</v>
      </c>
    </row>
    <row r="7615" spans="1:21" ht="15" customHeight="1" x14ac:dyDescent="0.15">
      <c r="A7615" s="10" t="s">
        <v>7663</v>
      </c>
      <c r="B7615" s="11" t="s">
        <v>41</v>
      </c>
      <c r="C7615" s="11" t="s">
        <v>115</v>
      </c>
      <c r="D7615" s="12">
        <v>45961</v>
      </c>
      <c r="E7615" s="11">
        <v>4933</v>
      </c>
      <c r="F7615" s="11" t="s">
        <v>33</v>
      </c>
      <c r="G7615" s="13">
        <v>464.64</v>
      </c>
      <c r="H7615" s="14">
        <f t="shared" si="826"/>
        <v>2292069.12</v>
      </c>
      <c r="I7615" s="14">
        <f>IF(F7615="GHS",H7615,H7615*Assumptions!$B$4)</f>
        <v>2292069.12</v>
      </c>
      <c r="J7615" s="15" t="str">
        <f>INDEX(Assumptions!$B$8:$B$12,MATCH(B7615,Assumptions!$A$8:$A$12,0))</f>
        <v>Weighted Average</v>
      </c>
      <c r="K7615" s="16">
        <f>G7615/(1-INDEX(Assumptions!$D$8:$D$12,MATCH(B7615,Assumptions!$A$8:$A$12,0)))</f>
        <v>714.83076923076919</v>
      </c>
      <c r="L7615" s="16">
        <f t="shared" si="827"/>
        <v>13.9392</v>
      </c>
      <c r="M7615" s="16">
        <f t="shared" si="828"/>
        <v>35.741538461538461</v>
      </c>
      <c r="N7615" s="14">
        <f>E7615*(K7615-L7615-M7615)*IF(F7615="GHS",1,Assumptions!$B$4)</f>
        <v>3281185.1017846153</v>
      </c>
      <c r="O7615" s="15">
        <f t="shared" ca="1" si="829"/>
        <v>325</v>
      </c>
      <c r="P7615" s="15" t="str">
        <f t="shared" ca="1" si="830"/>
        <v>181-365d</v>
      </c>
      <c r="Q7615" s="17">
        <f ca="1">IF(P7615="0-90d",0,IF(P7615="91-180d",INDEX(Assumptions!$F$8:$F$12,MATCH(B7615,Assumptions!$A$8:$A$12,0)),IF(P7615="181-365d",INDEX(Assumptions!$G$8:$G$12,MATCH(B7615,Assumptions!$A$8:$A$12,0)),INDEX(Assumptions!$H$8:$H$12,MATCH(B7615,Assumptions!$A$8:$A$12,0)))))</f>
        <v>0.35</v>
      </c>
      <c r="R7615" s="14">
        <f t="shared" ca="1" si="831"/>
        <v>802224.19200000004</v>
      </c>
      <c r="S7615" s="14">
        <f t="shared" ca="1" si="832"/>
        <v>1489844.9280000001</v>
      </c>
      <c r="T7615" s="11" t="s">
        <v>25</v>
      </c>
      <c r="U7615" s="18" t="s">
        <v>26</v>
      </c>
    </row>
    <row r="7616" spans="1:21" ht="15" customHeight="1" x14ac:dyDescent="0.15">
      <c r="A7616" s="10" t="s">
        <v>7664</v>
      </c>
      <c r="B7616" s="11" t="s">
        <v>31</v>
      </c>
      <c r="C7616" s="11" t="s">
        <v>63</v>
      </c>
      <c r="D7616" s="12">
        <v>46116</v>
      </c>
      <c r="E7616" s="11">
        <v>4922</v>
      </c>
      <c r="F7616" s="11" t="s">
        <v>33</v>
      </c>
      <c r="G7616" s="13">
        <v>1854.41</v>
      </c>
      <c r="H7616" s="14">
        <f t="shared" si="826"/>
        <v>9127406.0199999996</v>
      </c>
      <c r="I7616" s="14">
        <f>IF(F7616="GHS",H7616,H7616*Assumptions!$B$4)</f>
        <v>9127406.0199999996</v>
      </c>
      <c r="J7616" s="15" t="str">
        <f>INDEX(Assumptions!$B$8:$B$12,MATCH(B7616,Assumptions!$A$8:$A$12,0))</f>
        <v>Weighted Average</v>
      </c>
      <c r="K7616" s="16">
        <f>G7616/(1-INDEX(Assumptions!$D$8:$D$12,MATCH(B7616,Assumptions!$A$8:$A$12,0)))</f>
        <v>2575.5694444444448</v>
      </c>
      <c r="L7616" s="16">
        <f t="shared" si="827"/>
        <v>55.632300000000001</v>
      </c>
      <c r="M7616" s="16">
        <f t="shared" si="828"/>
        <v>128.77847222222223</v>
      </c>
      <c r="N7616" s="14">
        <f>E7616*(K7616-L7616-M7616)*IF(F7616="GHS",1,Assumptions!$B$4)</f>
        <v>11769282.984677779</v>
      </c>
      <c r="O7616" s="15">
        <f t="shared" ca="1" si="829"/>
        <v>170</v>
      </c>
      <c r="P7616" s="15" t="str">
        <f t="shared" ca="1" si="830"/>
        <v>91-180d</v>
      </c>
      <c r="Q7616" s="17">
        <f ca="1">IF(P7616="0-90d",0,IF(P7616="91-180d",INDEX(Assumptions!$F$8:$F$12,MATCH(B7616,Assumptions!$A$8:$A$12,0)),IF(P7616="181-365d",INDEX(Assumptions!$G$8:$G$12,MATCH(B7616,Assumptions!$A$8:$A$12,0)),INDEX(Assumptions!$H$8:$H$12,MATCH(B7616,Assumptions!$A$8:$A$12,0)))))</f>
        <v>0.05</v>
      </c>
      <c r="R7616" s="14">
        <f t="shared" ca="1" si="831"/>
        <v>456370.30099999998</v>
      </c>
      <c r="S7616" s="14">
        <f t="shared" ca="1" si="832"/>
        <v>8671035.7190000005</v>
      </c>
      <c r="T7616" s="11" t="s">
        <v>25</v>
      </c>
      <c r="U7616" s="18" t="s">
        <v>26</v>
      </c>
    </row>
    <row r="7617" spans="1:21" ht="15" customHeight="1" x14ac:dyDescent="0.15">
      <c r="A7617" s="10" t="s">
        <v>7665</v>
      </c>
      <c r="B7617" s="11" t="s">
        <v>41</v>
      </c>
      <c r="C7617" s="11" t="s">
        <v>42</v>
      </c>
      <c r="D7617" s="12">
        <v>46098</v>
      </c>
      <c r="E7617" s="11">
        <v>3417</v>
      </c>
      <c r="F7617" s="11" t="s">
        <v>33</v>
      </c>
      <c r="G7617" s="13">
        <v>264.72000000000003</v>
      </c>
      <c r="H7617" s="14">
        <f t="shared" si="826"/>
        <v>904548.24000000011</v>
      </c>
      <c r="I7617" s="14">
        <f>IF(F7617="GHS",H7617,H7617*Assumptions!$B$4)</f>
        <v>904548.24000000011</v>
      </c>
      <c r="J7617" s="15" t="str">
        <f>INDEX(Assumptions!$B$8:$B$12,MATCH(B7617,Assumptions!$A$8:$A$12,0))</f>
        <v>Weighted Average</v>
      </c>
      <c r="K7617" s="16">
        <f>G7617/(1-INDEX(Assumptions!$D$8:$D$12,MATCH(B7617,Assumptions!$A$8:$A$12,0)))</f>
        <v>407.26153846153846</v>
      </c>
      <c r="L7617" s="16">
        <f t="shared" si="827"/>
        <v>7.9416000000000002</v>
      </c>
      <c r="M7617" s="16">
        <f t="shared" si="828"/>
        <v>20.363076923076925</v>
      </c>
      <c r="N7617" s="14">
        <f>E7617*(K7617-L7617-M7617)*IF(F7617="GHS",1,Assumptions!$B$4)</f>
        <v>1294895.5958769231</v>
      </c>
      <c r="O7617" s="15">
        <f t="shared" ca="1" si="829"/>
        <v>188</v>
      </c>
      <c r="P7617" s="15" t="str">
        <f t="shared" ca="1" si="830"/>
        <v>181-365d</v>
      </c>
      <c r="Q7617" s="17">
        <f ca="1">IF(P7617="0-90d",0,IF(P7617="91-180d",INDEX(Assumptions!$F$8:$F$12,MATCH(B7617,Assumptions!$A$8:$A$12,0)),IF(P7617="181-365d",INDEX(Assumptions!$G$8:$G$12,MATCH(B7617,Assumptions!$A$8:$A$12,0)),INDEX(Assumptions!$H$8:$H$12,MATCH(B7617,Assumptions!$A$8:$A$12,0)))))</f>
        <v>0.35</v>
      </c>
      <c r="R7617" s="14">
        <f t="shared" ca="1" si="831"/>
        <v>316591.88400000002</v>
      </c>
      <c r="S7617" s="14">
        <f t="shared" ca="1" si="832"/>
        <v>587956.35600000015</v>
      </c>
      <c r="T7617" s="11" t="s">
        <v>25</v>
      </c>
      <c r="U7617" s="18" t="s">
        <v>26</v>
      </c>
    </row>
    <row r="7618" spans="1:21" ht="15" customHeight="1" x14ac:dyDescent="0.15">
      <c r="A7618" s="10" t="s">
        <v>7666</v>
      </c>
      <c r="B7618" s="11" t="s">
        <v>46</v>
      </c>
      <c r="C7618" s="11" t="s">
        <v>52</v>
      </c>
      <c r="D7618" s="12">
        <v>46152</v>
      </c>
      <c r="E7618" s="11">
        <v>4281</v>
      </c>
      <c r="F7618" s="11" t="s">
        <v>33</v>
      </c>
      <c r="G7618" s="13">
        <v>546015.31999999995</v>
      </c>
      <c r="H7618" s="14">
        <f t="shared" ref="H7618:H7681" si="833">E7618*G7618</f>
        <v>2337491584.9199996</v>
      </c>
      <c r="I7618" s="14">
        <f>IF(F7618="GHS",H7618,H7618*Assumptions!$B$4)</f>
        <v>2337491584.9199996</v>
      </c>
      <c r="J7618" s="15" t="str">
        <f>INDEX(Assumptions!$B$8:$B$12,MATCH(B7618,Assumptions!$A$8:$A$12,0))</f>
        <v>Specific Identification</v>
      </c>
      <c r="K7618" s="16">
        <f>G7618/(1-INDEX(Assumptions!$D$8:$D$12,MATCH(B7618,Assumptions!$A$8:$A$12,0)))</f>
        <v>700019.64102564089</v>
      </c>
      <c r="L7618" s="16">
        <f t="shared" ref="L7618:L7681" si="834">G7618*0.03</f>
        <v>16380.459599999998</v>
      </c>
      <c r="M7618" s="16">
        <f t="shared" ref="M7618:M7681" si="835">K7618*0.05</f>
        <v>35000.982051282044</v>
      </c>
      <c r="N7618" s="14">
        <f>E7618*(K7618-L7618-M7618)*IF(F7618="GHS",1,Assumptions!$B$4)</f>
        <v>2776820131.5216303</v>
      </c>
      <c r="O7618" s="15">
        <f t="shared" ref="O7618:O7681" ca="1" si="836">TODAY()-D7618</f>
        <v>134</v>
      </c>
      <c r="P7618" s="15" t="str">
        <f t="shared" ref="P7618:P7681" ca="1" si="837">IF(O7618&lt;=90,"0-90d",IF(O7618&lt;=180,"91-180d",IF(O7618&lt;=365,"181-365d","365d+")))</f>
        <v>91-180d</v>
      </c>
      <c r="Q7618" s="17">
        <f ca="1">IF(P7618="0-90d",0,IF(P7618="91-180d",INDEX(Assumptions!$F$8:$F$12,MATCH(B7618,Assumptions!$A$8:$A$12,0)),IF(P7618="181-365d",INDEX(Assumptions!$G$8:$G$12,MATCH(B7618,Assumptions!$A$8:$A$12,0)),INDEX(Assumptions!$H$8:$H$12,MATCH(B7618,Assumptions!$A$8:$A$12,0)))))</f>
        <v>0</v>
      </c>
      <c r="R7618" s="14">
        <f t="shared" ref="R7618:R7681" ca="1" si="838">I7618*Q7618</f>
        <v>0</v>
      </c>
      <c r="S7618" s="14">
        <f t="shared" ref="S7618:S7681" ca="1" si="839">IF(T7618="Held on Consignment (Not Owned)",0,MIN(I7618-R7618,N7618))</f>
        <v>2337491584.9199996</v>
      </c>
      <c r="T7618" s="11" t="s">
        <v>50</v>
      </c>
      <c r="U7618" s="18" t="s">
        <v>26</v>
      </c>
    </row>
    <row r="7619" spans="1:21" ht="15" customHeight="1" x14ac:dyDescent="0.15">
      <c r="A7619" s="10" t="s">
        <v>7667</v>
      </c>
      <c r="B7619" s="11" t="s">
        <v>41</v>
      </c>
      <c r="C7619" s="11" t="s">
        <v>42</v>
      </c>
      <c r="D7619" s="12">
        <v>45926</v>
      </c>
      <c r="E7619" s="11">
        <v>106</v>
      </c>
      <c r="F7619" s="11" t="s">
        <v>33</v>
      </c>
      <c r="G7619" s="13">
        <v>396.44</v>
      </c>
      <c r="H7619" s="14">
        <f t="shared" si="833"/>
        <v>42022.64</v>
      </c>
      <c r="I7619" s="14">
        <f>IF(F7619="GHS",H7619,H7619*Assumptions!$B$4)</f>
        <v>42022.64</v>
      </c>
      <c r="J7619" s="15" t="str">
        <f>INDEX(Assumptions!$B$8:$B$12,MATCH(B7619,Assumptions!$A$8:$A$12,0))</f>
        <v>Weighted Average</v>
      </c>
      <c r="K7619" s="16">
        <f>G7619/(1-INDEX(Assumptions!$D$8:$D$12,MATCH(B7619,Assumptions!$A$8:$A$12,0)))</f>
        <v>609.90769230769229</v>
      </c>
      <c r="L7619" s="16">
        <f t="shared" si="834"/>
        <v>11.8932</v>
      </c>
      <c r="M7619" s="16">
        <f t="shared" si="835"/>
        <v>30.495384615384616</v>
      </c>
      <c r="N7619" s="14">
        <f>E7619*(K7619-L7619-M7619)*IF(F7619="GHS",1,Assumptions!$B$4)</f>
        <v>60157.025415384611</v>
      </c>
      <c r="O7619" s="15">
        <f t="shared" ca="1" si="836"/>
        <v>360</v>
      </c>
      <c r="P7619" s="15" t="str">
        <f t="shared" ca="1" si="837"/>
        <v>181-365d</v>
      </c>
      <c r="Q7619" s="17">
        <f ca="1">IF(P7619="0-90d",0,IF(P7619="91-180d",INDEX(Assumptions!$F$8:$F$12,MATCH(B7619,Assumptions!$A$8:$A$12,0)),IF(P7619="181-365d",INDEX(Assumptions!$G$8:$G$12,MATCH(B7619,Assumptions!$A$8:$A$12,0)),INDEX(Assumptions!$H$8:$H$12,MATCH(B7619,Assumptions!$A$8:$A$12,0)))))</f>
        <v>0.35</v>
      </c>
      <c r="R7619" s="14">
        <f t="shared" ca="1" si="838"/>
        <v>14707.923999999999</v>
      </c>
      <c r="S7619" s="14">
        <f t="shared" ca="1" si="839"/>
        <v>27314.716</v>
      </c>
      <c r="T7619" s="11" t="s">
        <v>25</v>
      </c>
      <c r="U7619" s="18" t="s">
        <v>26</v>
      </c>
    </row>
    <row r="7620" spans="1:21" ht="15" customHeight="1" x14ac:dyDescent="0.15">
      <c r="A7620" s="10" t="s">
        <v>7668</v>
      </c>
      <c r="B7620" s="11" t="s">
        <v>41</v>
      </c>
      <c r="C7620" s="11" t="s">
        <v>44</v>
      </c>
      <c r="D7620" s="12">
        <v>45834</v>
      </c>
      <c r="E7620" s="11">
        <v>1368</v>
      </c>
      <c r="F7620" s="11" t="s">
        <v>33</v>
      </c>
      <c r="G7620" s="13">
        <v>451.08</v>
      </c>
      <c r="H7620" s="14">
        <f t="shared" si="833"/>
        <v>617077.43999999994</v>
      </c>
      <c r="I7620" s="14">
        <f>IF(F7620="GHS",H7620,H7620*Assumptions!$B$4)</f>
        <v>617077.43999999994</v>
      </c>
      <c r="J7620" s="15" t="str">
        <f>INDEX(Assumptions!$B$8:$B$12,MATCH(B7620,Assumptions!$A$8:$A$12,0))</f>
        <v>Weighted Average</v>
      </c>
      <c r="K7620" s="16">
        <f>G7620/(1-INDEX(Assumptions!$D$8:$D$12,MATCH(B7620,Assumptions!$A$8:$A$12,0)))</f>
        <v>693.96923076923076</v>
      </c>
      <c r="L7620" s="16">
        <f t="shared" si="834"/>
        <v>13.532399999999999</v>
      </c>
      <c r="M7620" s="16">
        <f t="shared" si="835"/>
        <v>34.698461538461537</v>
      </c>
      <c r="N7620" s="14">
        <f>E7620*(K7620-L7620-M7620)*IF(F7620="GHS",1,Assumptions!$B$4)</f>
        <v>883370.08910769224</v>
      </c>
      <c r="O7620" s="15">
        <f t="shared" ca="1" si="836"/>
        <v>452</v>
      </c>
      <c r="P7620" s="15" t="str">
        <f t="shared" ca="1" si="837"/>
        <v>365d+</v>
      </c>
      <c r="Q7620" s="17">
        <f ca="1">IF(P7620="0-90d",0,IF(P7620="91-180d",INDEX(Assumptions!$F$8:$F$12,MATCH(B7620,Assumptions!$A$8:$A$12,0)),IF(P7620="181-365d",INDEX(Assumptions!$G$8:$G$12,MATCH(B7620,Assumptions!$A$8:$A$12,0)),INDEX(Assumptions!$H$8:$H$12,MATCH(B7620,Assumptions!$A$8:$A$12,0)))))</f>
        <v>0.8</v>
      </c>
      <c r="R7620" s="14">
        <f t="shared" ca="1" si="838"/>
        <v>493661.95199999999</v>
      </c>
      <c r="S7620" s="14">
        <f t="shared" ca="1" si="839"/>
        <v>123415.48799999995</v>
      </c>
      <c r="T7620" s="11" t="s">
        <v>25</v>
      </c>
      <c r="U7620" s="18" t="s">
        <v>26</v>
      </c>
    </row>
    <row r="7621" spans="1:21" ht="15" customHeight="1" x14ac:dyDescent="0.15">
      <c r="A7621" s="10" t="s">
        <v>7669</v>
      </c>
      <c r="B7621" s="11" t="s">
        <v>41</v>
      </c>
      <c r="C7621" s="11" t="s">
        <v>44</v>
      </c>
      <c r="D7621" s="12">
        <v>46220</v>
      </c>
      <c r="E7621" s="11">
        <v>227</v>
      </c>
      <c r="F7621" s="11" t="s">
        <v>33</v>
      </c>
      <c r="G7621" s="13">
        <v>465.64</v>
      </c>
      <c r="H7621" s="14">
        <f t="shared" si="833"/>
        <v>105700.28</v>
      </c>
      <c r="I7621" s="14">
        <f>IF(F7621="GHS",H7621,H7621*Assumptions!$B$4)</f>
        <v>105700.28</v>
      </c>
      <c r="J7621" s="15" t="str">
        <f>INDEX(Assumptions!$B$8:$B$12,MATCH(B7621,Assumptions!$A$8:$A$12,0))</f>
        <v>Weighted Average</v>
      </c>
      <c r="K7621" s="16">
        <f>G7621/(1-INDEX(Assumptions!$D$8:$D$12,MATCH(B7621,Assumptions!$A$8:$A$12,0)))</f>
        <v>716.36923076923074</v>
      </c>
      <c r="L7621" s="16">
        <f t="shared" si="834"/>
        <v>13.969199999999999</v>
      </c>
      <c r="M7621" s="16">
        <f t="shared" si="835"/>
        <v>35.818461538461541</v>
      </c>
      <c r="N7621" s="14">
        <f>E7621*(K7621-L7621-M7621)*IF(F7621="GHS",1,Assumptions!$B$4)</f>
        <v>151314.01621538462</v>
      </c>
      <c r="O7621" s="15">
        <f t="shared" ca="1" si="836"/>
        <v>66</v>
      </c>
      <c r="P7621" s="15" t="str">
        <f t="shared" ca="1" si="837"/>
        <v>0-90d</v>
      </c>
      <c r="Q7621" s="17">
        <f ca="1">IF(P7621="0-90d",0,IF(P7621="91-180d",INDEX(Assumptions!$F$8:$F$12,MATCH(B7621,Assumptions!$A$8:$A$12,0)),IF(P7621="181-365d",INDEX(Assumptions!$G$8:$G$12,MATCH(B7621,Assumptions!$A$8:$A$12,0)),INDEX(Assumptions!$H$8:$H$12,MATCH(B7621,Assumptions!$A$8:$A$12,0)))))</f>
        <v>0</v>
      </c>
      <c r="R7621" s="14">
        <f t="shared" ca="1" si="838"/>
        <v>0</v>
      </c>
      <c r="S7621" s="14">
        <f t="shared" ca="1" si="839"/>
        <v>105700.28</v>
      </c>
      <c r="T7621" s="11" t="s">
        <v>25</v>
      </c>
      <c r="U7621" s="18" t="s">
        <v>26</v>
      </c>
    </row>
    <row r="7622" spans="1:21" ht="15" customHeight="1" x14ac:dyDescent="0.15">
      <c r="A7622" s="10" t="s">
        <v>7670</v>
      </c>
      <c r="B7622" s="11" t="s">
        <v>41</v>
      </c>
      <c r="C7622" s="11" t="s">
        <v>42</v>
      </c>
      <c r="D7622" s="12">
        <v>46033</v>
      </c>
      <c r="E7622" s="11">
        <v>818</v>
      </c>
      <c r="F7622" s="11" t="s">
        <v>33</v>
      </c>
      <c r="G7622" s="13">
        <v>893.91</v>
      </c>
      <c r="H7622" s="14">
        <f t="shared" si="833"/>
        <v>731218.38</v>
      </c>
      <c r="I7622" s="14">
        <f>IF(F7622="GHS",H7622,H7622*Assumptions!$B$4)</f>
        <v>731218.38</v>
      </c>
      <c r="J7622" s="15" t="str">
        <f>INDEX(Assumptions!$B$8:$B$12,MATCH(B7622,Assumptions!$A$8:$A$12,0))</f>
        <v>Weighted Average</v>
      </c>
      <c r="K7622" s="16">
        <f>G7622/(1-INDEX(Assumptions!$D$8:$D$12,MATCH(B7622,Assumptions!$A$8:$A$12,0)))</f>
        <v>1375.2461538461537</v>
      </c>
      <c r="L7622" s="16">
        <f t="shared" si="834"/>
        <v>26.817299999999999</v>
      </c>
      <c r="M7622" s="16">
        <f t="shared" si="835"/>
        <v>68.762307692307687</v>
      </c>
      <c r="N7622" s="14">
        <f>E7622*(K7622-L7622-M7622)*IF(F7622="GHS",1,Assumptions!$B$4)</f>
        <v>1046767.234753846</v>
      </c>
      <c r="O7622" s="15">
        <f t="shared" ca="1" si="836"/>
        <v>253</v>
      </c>
      <c r="P7622" s="15" t="str">
        <f t="shared" ca="1" si="837"/>
        <v>181-365d</v>
      </c>
      <c r="Q7622" s="17">
        <f ca="1">IF(P7622="0-90d",0,IF(P7622="91-180d",INDEX(Assumptions!$F$8:$F$12,MATCH(B7622,Assumptions!$A$8:$A$12,0)),IF(P7622="181-365d",INDEX(Assumptions!$G$8:$G$12,MATCH(B7622,Assumptions!$A$8:$A$12,0)),INDEX(Assumptions!$H$8:$H$12,MATCH(B7622,Assumptions!$A$8:$A$12,0)))))</f>
        <v>0.35</v>
      </c>
      <c r="R7622" s="14">
        <f t="shared" ca="1" si="838"/>
        <v>255926.43299999999</v>
      </c>
      <c r="S7622" s="14">
        <f t="shared" ca="1" si="839"/>
        <v>475291.94700000004</v>
      </c>
      <c r="T7622" s="11" t="s">
        <v>25</v>
      </c>
      <c r="U7622" s="18" t="s">
        <v>36</v>
      </c>
    </row>
    <row r="7623" spans="1:21" ht="15" customHeight="1" x14ac:dyDescent="0.15">
      <c r="A7623" s="10" t="s">
        <v>7671</v>
      </c>
      <c r="B7623" s="11" t="s">
        <v>41</v>
      </c>
      <c r="C7623" s="11" t="s">
        <v>44</v>
      </c>
      <c r="D7623" s="12">
        <v>45822</v>
      </c>
      <c r="E7623" s="11">
        <v>1054</v>
      </c>
      <c r="F7623" s="11" t="s">
        <v>33</v>
      </c>
      <c r="G7623" s="13">
        <v>291.89</v>
      </c>
      <c r="H7623" s="14">
        <f t="shared" si="833"/>
        <v>307652.06</v>
      </c>
      <c r="I7623" s="14">
        <f>IF(F7623="GHS",H7623,H7623*Assumptions!$B$4)</f>
        <v>307652.06</v>
      </c>
      <c r="J7623" s="15" t="str">
        <f>INDEX(Assumptions!$B$8:$B$12,MATCH(B7623,Assumptions!$A$8:$A$12,0))</f>
        <v>Weighted Average</v>
      </c>
      <c r="K7623" s="16">
        <f>G7623/(1-INDEX(Assumptions!$D$8:$D$12,MATCH(B7623,Assumptions!$A$8:$A$12,0)))</f>
        <v>449.06153846153842</v>
      </c>
      <c r="L7623" s="16">
        <f t="shared" si="834"/>
        <v>8.7566999999999986</v>
      </c>
      <c r="M7623" s="16">
        <f t="shared" si="835"/>
        <v>22.453076923076921</v>
      </c>
      <c r="N7623" s="14">
        <f>E7623*(K7623-L7623-M7623)*IF(F7623="GHS",1,Assumptions!$B$4)</f>
        <v>440415.75666153838</v>
      </c>
      <c r="O7623" s="15">
        <f t="shared" ca="1" si="836"/>
        <v>464</v>
      </c>
      <c r="P7623" s="15" t="str">
        <f t="shared" ca="1" si="837"/>
        <v>365d+</v>
      </c>
      <c r="Q7623" s="17">
        <f ca="1">IF(P7623="0-90d",0,IF(P7623="91-180d",INDEX(Assumptions!$F$8:$F$12,MATCH(B7623,Assumptions!$A$8:$A$12,0)),IF(P7623="181-365d",INDEX(Assumptions!$G$8:$G$12,MATCH(B7623,Assumptions!$A$8:$A$12,0)),INDEX(Assumptions!$H$8:$H$12,MATCH(B7623,Assumptions!$A$8:$A$12,0)))))</f>
        <v>0.8</v>
      </c>
      <c r="R7623" s="14">
        <f t="shared" ca="1" si="838"/>
        <v>246121.64800000002</v>
      </c>
      <c r="S7623" s="14">
        <f t="shared" ca="1" si="839"/>
        <v>61530.411999999982</v>
      </c>
      <c r="T7623" s="11" t="s">
        <v>25</v>
      </c>
      <c r="U7623" s="18" t="s">
        <v>26</v>
      </c>
    </row>
    <row r="7624" spans="1:21" ht="15" customHeight="1" x14ac:dyDescent="0.15">
      <c r="A7624" s="10" t="s">
        <v>7672</v>
      </c>
      <c r="B7624" s="11" t="s">
        <v>28</v>
      </c>
      <c r="C7624" s="11" t="s">
        <v>35</v>
      </c>
      <c r="D7624" s="12">
        <v>45995</v>
      </c>
      <c r="E7624" s="11">
        <v>2744</v>
      </c>
      <c r="F7624" s="11" t="s">
        <v>24</v>
      </c>
      <c r="G7624" s="13">
        <v>4787.18</v>
      </c>
      <c r="H7624" s="14">
        <f t="shared" si="833"/>
        <v>13136021.92</v>
      </c>
      <c r="I7624" s="14">
        <f>IF(F7624="GHS",H7624,H7624*Assumptions!$B$4)</f>
        <v>141869036.736</v>
      </c>
      <c r="J7624" s="15" t="str">
        <f>INDEX(Assumptions!$B$8:$B$12,MATCH(B7624,Assumptions!$A$8:$A$12,0))</f>
        <v>Fair Value Less Costs to Sell</v>
      </c>
      <c r="K7624" s="16">
        <f>G7624/(1-INDEX(Assumptions!$D$8:$D$12,MATCH(B7624,Assumptions!$A$8:$A$12,0)))</f>
        <v>5439.977272727273</v>
      </c>
      <c r="L7624" s="16">
        <f t="shared" si="834"/>
        <v>143.61539999999999</v>
      </c>
      <c r="M7624" s="16">
        <f t="shared" si="835"/>
        <v>271.99886363636364</v>
      </c>
      <c r="N7624" s="14">
        <f>E7624*(K7624-L7624-M7624)*IF(F7624="GHS",1,Assumptions!$B$4)</f>
        <v>148898002.64701095</v>
      </c>
      <c r="O7624" s="15">
        <f t="shared" ca="1" si="836"/>
        <v>291</v>
      </c>
      <c r="P7624" s="15" t="str">
        <f t="shared" ca="1" si="837"/>
        <v>181-365d</v>
      </c>
      <c r="Q7624" s="17">
        <f ca="1">IF(P7624="0-90d",0,IF(P7624="91-180d",INDEX(Assumptions!$F$8:$F$12,MATCH(B7624,Assumptions!$A$8:$A$12,0)),IF(P7624="181-365d",INDEX(Assumptions!$G$8:$G$12,MATCH(B7624,Assumptions!$A$8:$A$12,0)),INDEX(Assumptions!$H$8:$H$12,MATCH(B7624,Assumptions!$A$8:$A$12,0)))))</f>
        <v>0.1</v>
      </c>
      <c r="R7624" s="14">
        <f t="shared" ca="1" si="838"/>
        <v>14186903.673600001</v>
      </c>
      <c r="S7624" s="14">
        <f t="shared" ca="1" si="839"/>
        <v>127682133.0624</v>
      </c>
      <c r="T7624" s="11" t="s">
        <v>25</v>
      </c>
      <c r="U7624" s="18" t="s">
        <v>26</v>
      </c>
    </row>
    <row r="7625" spans="1:21" ht="15" customHeight="1" x14ac:dyDescent="0.15">
      <c r="A7625" s="10" t="s">
        <v>7673</v>
      </c>
      <c r="B7625" s="11" t="s">
        <v>28</v>
      </c>
      <c r="C7625" s="11" t="s">
        <v>29</v>
      </c>
      <c r="D7625" s="12">
        <v>45761</v>
      </c>
      <c r="E7625" s="11">
        <v>707</v>
      </c>
      <c r="F7625" s="11" t="s">
        <v>24</v>
      </c>
      <c r="G7625" s="13">
        <v>12620.12</v>
      </c>
      <c r="H7625" s="14">
        <f t="shared" si="833"/>
        <v>8922424.8399999999</v>
      </c>
      <c r="I7625" s="14">
        <f>IF(F7625="GHS",H7625,H7625*Assumptions!$B$4)</f>
        <v>96362188.272</v>
      </c>
      <c r="J7625" s="15" t="str">
        <f>INDEX(Assumptions!$B$8:$B$12,MATCH(B7625,Assumptions!$A$8:$A$12,0))</f>
        <v>Fair Value Less Costs to Sell</v>
      </c>
      <c r="K7625" s="16">
        <f>G7625/(1-INDEX(Assumptions!$D$8:$D$12,MATCH(B7625,Assumptions!$A$8:$A$12,0)))</f>
        <v>14341.045454545456</v>
      </c>
      <c r="L7625" s="16">
        <f t="shared" si="834"/>
        <v>378.60360000000003</v>
      </c>
      <c r="M7625" s="16">
        <f t="shared" si="835"/>
        <v>717.05227272727279</v>
      </c>
      <c r="N7625" s="14">
        <f>E7625*(K7625-L7625-M7625)*IF(F7625="GHS",1,Assumptions!$B$4)</f>
        <v>101136496.69093093</v>
      </c>
      <c r="O7625" s="15">
        <f t="shared" ca="1" si="836"/>
        <v>525</v>
      </c>
      <c r="P7625" s="15" t="str">
        <f t="shared" ca="1" si="837"/>
        <v>365d+</v>
      </c>
      <c r="Q7625" s="17">
        <f ca="1">IF(P7625="0-90d",0,IF(P7625="91-180d",INDEX(Assumptions!$F$8:$F$12,MATCH(B7625,Assumptions!$A$8:$A$12,0)),IF(P7625="181-365d",INDEX(Assumptions!$G$8:$G$12,MATCH(B7625,Assumptions!$A$8:$A$12,0)),INDEX(Assumptions!$H$8:$H$12,MATCH(B7625,Assumptions!$A$8:$A$12,0)))))</f>
        <v>0.4</v>
      </c>
      <c r="R7625" s="14">
        <f t="shared" ca="1" si="838"/>
        <v>38544875.308800004</v>
      </c>
      <c r="S7625" s="14">
        <f t="shared" ca="1" si="839"/>
        <v>57817312.963199995</v>
      </c>
      <c r="T7625" s="11" t="s">
        <v>25</v>
      </c>
      <c r="U7625" s="18" t="s">
        <v>26</v>
      </c>
    </row>
    <row r="7626" spans="1:21" ht="15" customHeight="1" x14ac:dyDescent="0.15">
      <c r="A7626" s="10" t="s">
        <v>7674</v>
      </c>
      <c r="B7626" s="11" t="s">
        <v>41</v>
      </c>
      <c r="C7626" s="11" t="s">
        <v>115</v>
      </c>
      <c r="D7626" s="12">
        <v>45933</v>
      </c>
      <c r="E7626" s="11">
        <v>807</v>
      </c>
      <c r="F7626" s="11" t="s">
        <v>33</v>
      </c>
      <c r="G7626" s="13">
        <v>519.41999999999996</v>
      </c>
      <c r="H7626" s="14">
        <f t="shared" si="833"/>
        <v>419171.93999999994</v>
      </c>
      <c r="I7626" s="14">
        <f>IF(F7626="GHS",H7626,H7626*Assumptions!$B$4)</f>
        <v>419171.93999999994</v>
      </c>
      <c r="J7626" s="15" t="str">
        <f>INDEX(Assumptions!$B$8:$B$12,MATCH(B7626,Assumptions!$A$8:$A$12,0))</f>
        <v>Weighted Average</v>
      </c>
      <c r="K7626" s="16">
        <f>G7626/(1-INDEX(Assumptions!$D$8:$D$12,MATCH(B7626,Assumptions!$A$8:$A$12,0)))</f>
        <v>799.10769230769222</v>
      </c>
      <c r="L7626" s="16">
        <f t="shared" si="834"/>
        <v>15.582599999999998</v>
      </c>
      <c r="M7626" s="16">
        <f t="shared" si="835"/>
        <v>39.955384615384617</v>
      </c>
      <c r="N7626" s="14">
        <f>E7626*(K7626-L7626-M7626)*IF(F7626="GHS",1,Assumptions!$B$4)</f>
        <v>600060.75410769228</v>
      </c>
      <c r="O7626" s="15">
        <f t="shared" ca="1" si="836"/>
        <v>353</v>
      </c>
      <c r="P7626" s="15" t="str">
        <f t="shared" ca="1" si="837"/>
        <v>181-365d</v>
      </c>
      <c r="Q7626" s="17">
        <f ca="1">IF(P7626="0-90d",0,IF(P7626="91-180d",INDEX(Assumptions!$F$8:$F$12,MATCH(B7626,Assumptions!$A$8:$A$12,0)),IF(P7626="181-365d",INDEX(Assumptions!$G$8:$G$12,MATCH(B7626,Assumptions!$A$8:$A$12,0)),INDEX(Assumptions!$H$8:$H$12,MATCH(B7626,Assumptions!$A$8:$A$12,0)))))</f>
        <v>0.35</v>
      </c>
      <c r="R7626" s="14">
        <f t="shared" ca="1" si="838"/>
        <v>146710.17899999997</v>
      </c>
      <c r="S7626" s="14">
        <f t="shared" ca="1" si="839"/>
        <v>272461.76099999994</v>
      </c>
      <c r="T7626" s="11" t="s">
        <v>50</v>
      </c>
      <c r="U7626" s="18" t="s">
        <v>26</v>
      </c>
    </row>
    <row r="7627" spans="1:21" ht="15" customHeight="1" x14ac:dyDescent="0.15">
      <c r="A7627" s="10" t="s">
        <v>7675</v>
      </c>
      <c r="B7627" s="11" t="s">
        <v>31</v>
      </c>
      <c r="C7627" s="11" t="s">
        <v>32</v>
      </c>
      <c r="D7627" s="12">
        <v>46199</v>
      </c>
      <c r="E7627" s="11">
        <v>2806</v>
      </c>
      <c r="F7627" s="11" t="s">
        <v>33</v>
      </c>
      <c r="G7627" s="13">
        <v>1149.52</v>
      </c>
      <c r="H7627" s="14">
        <f t="shared" si="833"/>
        <v>3225553.12</v>
      </c>
      <c r="I7627" s="14">
        <f>IF(F7627="GHS",H7627,H7627*Assumptions!$B$4)</f>
        <v>3225553.12</v>
      </c>
      <c r="J7627" s="15" t="str">
        <f>INDEX(Assumptions!$B$8:$B$12,MATCH(B7627,Assumptions!$A$8:$A$12,0))</f>
        <v>Weighted Average</v>
      </c>
      <c r="K7627" s="16">
        <f>G7627/(1-INDEX(Assumptions!$D$8:$D$12,MATCH(B7627,Assumptions!$A$8:$A$12,0)))</f>
        <v>1596.5555555555557</v>
      </c>
      <c r="L7627" s="16">
        <f t="shared" si="834"/>
        <v>34.485599999999998</v>
      </c>
      <c r="M7627" s="16">
        <f t="shared" si="835"/>
        <v>79.827777777777783</v>
      </c>
      <c r="N7627" s="14">
        <f>E7627*(K7627-L7627-M7627)*IF(F7627="GHS",1,Assumptions!$B$4)</f>
        <v>4159171.5508444449</v>
      </c>
      <c r="O7627" s="15">
        <f t="shared" ca="1" si="836"/>
        <v>87</v>
      </c>
      <c r="P7627" s="15" t="str">
        <f t="shared" ca="1" si="837"/>
        <v>0-90d</v>
      </c>
      <c r="Q7627" s="17">
        <f ca="1">IF(P7627="0-90d",0,IF(P7627="91-180d",INDEX(Assumptions!$F$8:$F$12,MATCH(B7627,Assumptions!$A$8:$A$12,0)),IF(P7627="181-365d",INDEX(Assumptions!$G$8:$G$12,MATCH(B7627,Assumptions!$A$8:$A$12,0)),INDEX(Assumptions!$H$8:$H$12,MATCH(B7627,Assumptions!$A$8:$A$12,0)))))</f>
        <v>0</v>
      </c>
      <c r="R7627" s="14">
        <f t="shared" ca="1" si="838"/>
        <v>0</v>
      </c>
      <c r="S7627" s="14">
        <f t="shared" ca="1" si="839"/>
        <v>3225553.12</v>
      </c>
      <c r="T7627" s="11" t="s">
        <v>25</v>
      </c>
      <c r="U7627" s="18" t="s">
        <v>26</v>
      </c>
    </row>
    <row r="7628" spans="1:21" ht="15" customHeight="1" x14ac:dyDescent="0.15">
      <c r="A7628" s="10" t="s">
        <v>7676</v>
      </c>
      <c r="B7628" s="11" t="s">
        <v>41</v>
      </c>
      <c r="C7628" s="11" t="s">
        <v>42</v>
      </c>
      <c r="D7628" s="12">
        <v>46174</v>
      </c>
      <c r="E7628" s="11">
        <v>4442</v>
      </c>
      <c r="F7628" s="11" t="s">
        <v>33</v>
      </c>
      <c r="G7628" s="13">
        <v>459.83</v>
      </c>
      <c r="H7628" s="14">
        <f t="shared" si="833"/>
        <v>2042564.8599999999</v>
      </c>
      <c r="I7628" s="14">
        <f>IF(F7628="GHS",H7628,H7628*Assumptions!$B$4)</f>
        <v>2042564.8599999999</v>
      </c>
      <c r="J7628" s="15" t="str">
        <f>INDEX(Assumptions!$B$8:$B$12,MATCH(B7628,Assumptions!$A$8:$A$12,0))</f>
        <v>Weighted Average</v>
      </c>
      <c r="K7628" s="16">
        <f>G7628/(1-INDEX(Assumptions!$D$8:$D$12,MATCH(B7628,Assumptions!$A$8:$A$12,0)))</f>
        <v>707.43076923076922</v>
      </c>
      <c r="L7628" s="16">
        <f t="shared" si="834"/>
        <v>13.794899999999998</v>
      </c>
      <c r="M7628" s="16">
        <f t="shared" si="835"/>
        <v>35.371538461538464</v>
      </c>
      <c r="N7628" s="14">
        <f>E7628*(K7628-L7628-M7628)*IF(F7628="GHS",1,Assumptions!$B$4)</f>
        <v>2924010.1572769233</v>
      </c>
      <c r="O7628" s="15">
        <f t="shared" ca="1" si="836"/>
        <v>112</v>
      </c>
      <c r="P7628" s="15" t="str">
        <f t="shared" ca="1" si="837"/>
        <v>91-180d</v>
      </c>
      <c r="Q7628" s="17">
        <f ca="1">IF(P7628="0-90d",0,IF(P7628="91-180d",INDEX(Assumptions!$F$8:$F$12,MATCH(B7628,Assumptions!$A$8:$A$12,0)),IF(P7628="181-365d",INDEX(Assumptions!$G$8:$G$12,MATCH(B7628,Assumptions!$A$8:$A$12,0)),INDEX(Assumptions!$H$8:$H$12,MATCH(B7628,Assumptions!$A$8:$A$12,0)))))</f>
        <v>0.1</v>
      </c>
      <c r="R7628" s="14">
        <f t="shared" ca="1" si="838"/>
        <v>204256.486</v>
      </c>
      <c r="S7628" s="14">
        <f t="shared" ca="1" si="839"/>
        <v>1838308.3739999998</v>
      </c>
      <c r="T7628" s="11" t="s">
        <v>25</v>
      </c>
      <c r="U7628" s="18" t="s">
        <v>26</v>
      </c>
    </row>
    <row r="7629" spans="1:21" ht="15" customHeight="1" x14ac:dyDescent="0.15">
      <c r="A7629" s="10" t="s">
        <v>7677</v>
      </c>
      <c r="B7629" s="11" t="s">
        <v>46</v>
      </c>
      <c r="C7629" s="11" t="s">
        <v>47</v>
      </c>
      <c r="D7629" s="12">
        <v>45896</v>
      </c>
      <c r="E7629" s="11">
        <v>4133</v>
      </c>
      <c r="F7629" s="11" t="s">
        <v>33</v>
      </c>
      <c r="G7629" s="13">
        <v>370719.15</v>
      </c>
      <c r="H7629" s="14">
        <f t="shared" si="833"/>
        <v>1532182246.95</v>
      </c>
      <c r="I7629" s="14">
        <f>IF(F7629="GHS",H7629,H7629*Assumptions!$B$4)</f>
        <v>1532182246.95</v>
      </c>
      <c r="J7629" s="15" t="str">
        <f>INDEX(Assumptions!$B$8:$B$12,MATCH(B7629,Assumptions!$A$8:$A$12,0))</f>
        <v>Specific Identification</v>
      </c>
      <c r="K7629" s="16">
        <f>G7629/(1-INDEX(Assumptions!$D$8:$D$12,MATCH(B7629,Assumptions!$A$8:$A$12,0)))</f>
        <v>475280.96153846156</v>
      </c>
      <c r="L7629" s="16">
        <f t="shared" si="834"/>
        <v>11121.574500000001</v>
      </c>
      <c r="M7629" s="16">
        <f t="shared" si="835"/>
        <v>23764.048076923078</v>
      </c>
      <c r="N7629" s="14">
        <f>E7629*(K7629-L7629-M7629)*IF(F7629="GHS",1,Assumptions!$B$4)</f>
        <v>1820153935.9280386</v>
      </c>
      <c r="O7629" s="15">
        <f t="shared" ca="1" si="836"/>
        <v>390</v>
      </c>
      <c r="P7629" s="15" t="str">
        <f t="shared" ca="1" si="837"/>
        <v>365d+</v>
      </c>
      <c r="Q7629" s="17">
        <f ca="1">IF(P7629="0-90d",0,IF(P7629="91-180d",INDEX(Assumptions!$F$8:$F$12,MATCH(B7629,Assumptions!$A$8:$A$12,0)),IF(P7629="181-365d",INDEX(Assumptions!$G$8:$G$12,MATCH(B7629,Assumptions!$A$8:$A$12,0)),INDEX(Assumptions!$H$8:$H$12,MATCH(B7629,Assumptions!$A$8:$A$12,0)))))</f>
        <v>0.15</v>
      </c>
      <c r="R7629" s="14">
        <f t="shared" ca="1" si="838"/>
        <v>229827337.04249999</v>
      </c>
      <c r="S7629" s="14">
        <f t="shared" ca="1" si="839"/>
        <v>1302354909.9075</v>
      </c>
      <c r="T7629" s="11" t="s">
        <v>25</v>
      </c>
      <c r="U7629" s="18" t="s">
        <v>26</v>
      </c>
    </row>
    <row r="7630" spans="1:21" ht="15" customHeight="1" x14ac:dyDescent="0.15">
      <c r="A7630" s="10" t="s">
        <v>7678</v>
      </c>
      <c r="B7630" s="11" t="s">
        <v>41</v>
      </c>
      <c r="C7630" s="11" t="s">
        <v>49</v>
      </c>
      <c r="D7630" s="12">
        <v>46225</v>
      </c>
      <c r="E7630" s="11">
        <v>3533</v>
      </c>
      <c r="F7630" s="11" t="s">
        <v>33</v>
      </c>
      <c r="G7630" s="13">
        <v>224.67</v>
      </c>
      <c r="H7630" s="14">
        <f t="shared" si="833"/>
        <v>793759.11</v>
      </c>
      <c r="I7630" s="14">
        <f>IF(F7630="GHS",H7630,H7630*Assumptions!$B$4)</f>
        <v>793759.11</v>
      </c>
      <c r="J7630" s="15" t="str">
        <f>INDEX(Assumptions!$B$8:$B$12,MATCH(B7630,Assumptions!$A$8:$A$12,0))</f>
        <v>Weighted Average</v>
      </c>
      <c r="K7630" s="16">
        <f>G7630/(1-INDEX(Assumptions!$D$8:$D$12,MATCH(B7630,Assumptions!$A$8:$A$12,0)))</f>
        <v>345.64615384615382</v>
      </c>
      <c r="L7630" s="16">
        <f t="shared" si="834"/>
        <v>6.7400999999999991</v>
      </c>
      <c r="M7630" s="16">
        <f t="shared" si="835"/>
        <v>17.282307692307693</v>
      </c>
      <c r="N7630" s="14">
        <f>E7630*(K7630-L7630-M7630)*IF(F7630="GHS",1,Assumptions!$B$4)</f>
        <v>1136296.6951615384</v>
      </c>
      <c r="O7630" s="15">
        <f t="shared" ca="1" si="836"/>
        <v>61</v>
      </c>
      <c r="P7630" s="15" t="str">
        <f t="shared" ca="1" si="837"/>
        <v>0-90d</v>
      </c>
      <c r="Q7630" s="17">
        <f ca="1">IF(P7630="0-90d",0,IF(P7630="91-180d",INDEX(Assumptions!$F$8:$F$12,MATCH(B7630,Assumptions!$A$8:$A$12,0)),IF(P7630="181-365d",INDEX(Assumptions!$G$8:$G$12,MATCH(B7630,Assumptions!$A$8:$A$12,0)),INDEX(Assumptions!$H$8:$H$12,MATCH(B7630,Assumptions!$A$8:$A$12,0)))))</f>
        <v>0</v>
      </c>
      <c r="R7630" s="14">
        <f t="shared" ca="1" si="838"/>
        <v>0</v>
      </c>
      <c r="S7630" s="14">
        <f t="shared" ca="1" si="839"/>
        <v>793759.11</v>
      </c>
      <c r="T7630" s="11" t="s">
        <v>25</v>
      </c>
      <c r="U7630" s="18" t="s">
        <v>36</v>
      </c>
    </row>
    <row r="7631" spans="1:21" ht="15" customHeight="1" x14ac:dyDescent="0.15">
      <c r="A7631" s="10" t="s">
        <v>7679</v>
      </c>
      <c r="B7631" s="11" t="s">
        <v>41</v>
      </c>
      <c r="C7631" s="11" t="s">
        <v>42</v>
      </c>
      <c r="D7631" s="12">
        <v>45792</v>
      </c>
      <c r="E7631" s="11">
        <v>3087</v>
      </c>
      <c r="F7631" s="11" t="s">
        <v>33</v>
      </c>
      <c r="G7631" s="13">
        <v>293.58999999999997</v>
      </c>
      <c r="H7631" s="14">
        <f t="shared" si="833"/>
        <v>906312.33</v>
      </c>
      <c r="I7631" s="14">
        <f>IF(F7631="GHS",H7631,H7631*Assumptions!$B$4)</f>
        <v>906312.33</v>
      </c>
      <c r="J7631" s="15" t="str">
        <f>INDEX(Assumptions!$B$8:$B$12,MATCH(B7631,Assumptions!$A$8:$A$12,0))</f>
        <v>Weighted Average</v>
      </c>
      <c r="K7631" s="16">
        <f>G7631/(1-INDEX(Assumptions!$D$8:$D$12,MATCH(B7631,Assumptions!$A$8:$A$12,0)))</f>
        <v>451.676923076923</v>
      </c>
      <c r="L7631" s="16">
        <f t="shared" si="834"/>
        <v>8.8076999999999988</v>
      </c>
      <c r="M7631" s="16">
        <f t="shared" si="835"/>
        <v>22.583846153846153</v>
      </c>
      <c r="N7631" s="14">
        <f>E7631*(K7631-L7631-M7631)*IF(F7631="GHS",1,Assumptions!$B$4)</f>
        <v>1297420.9585615383</v>
      </c>
      <c r="O7631" s="15">
        <f t="shared" ca="1" si="836"/>
        <v>494</v>
      </c>
      <c r="P7631" s="15" t="str">
        <f t="shared" ca="1" si="837"/>
        <v>365d+</v>
      </c>
      <c r="Q7631" s="17">
        <f ca="1">IF(P7631="0-90d",0,IF(P7631="91-180d",INDEX(Assumptions!$F$8:$F$12,MATCH(B7631,Assumptions!$A$8:$A$12,0)),IF(P7631="181-365d",INDEX(Assumptions!$G$8:$G$12,MATCH(B7631,Assumptions!$A$8:$A$12,0)),INDEX(Assumptions!$H$8:$H$12,MATCH(B7631,Assumptions!$A$8:$A$12,0)))))</f>
        <v>0.8</v>
      </c>
      <c r="R7631" s="14">
        <f t="shared" ca="1" si="838"/>
        <v>725049.86400000006</v>
      </c>
      <c r="S7631" s="14">
        <f t="shared" ca="1" si="839"/>
        <v>181262.4659999999</v>
      </c>
      <c r="T7631" s="11" t="s">
        <v>25</v>
      </c>
      <c r="U7631" s="18" t="s">
        <v>26</v>
      </c>
    </row>
    <row r="7632" spans="1:21" ht="15" customHeight="1" x14ac:dyDescent="0.15">
      <c r="A7632" s="10" t="s">
        <v>7680</v>
      </c>
      <c r="B7632" s="11" t="s">
        <v>31</v>
      </c>
      <c r="C7632" s="11" t="s">
        <v>63</v>
      </c>
      <c r="D7632" s="12">
        <v>45780</v>
      </c>
      <c r="E7632" s="11">
        <v>1547</v>
      </c>
      <c r="F7632" s="11" t="s">
        <v>33</v>
      </c>
      <c r="G7632" s="13">
        <v>2020.98</v>
      </c>
      <c r="H7632" s="14">
        <f t="shared" si="833"/>
        <v>3126456.06</v>
      </c>
      <c r="I7632" s="14">
        <f>IF(F7632="GHS",H7632,H7632*Assumptions!$B$4)</f>
        <v>3126456.06</v>
      </c>
      <c r="J7632" s="15" t="str">
        <f>INDEX(Assumptions!$B$8:$B$12,MATCH(B7632,Assumptions!$A$8:$A$12,0))</f>
        <v>Weighted Average</v>
      </c>
      <c r="K7632" s="16">
        <f>G7632/(1-INDEX(Assumptions!$D$8:$D$12,MATCH(B7632,Assumptions!$A$8:$A$12,0)))</f>
        <v>2806.916666666667</v>
      </c>
      <c r="L7632" s="16">
        <f t="shared" si="834"/>
        <v>60.629399999999997</v>
      </c>
      <c r="M7632" s="16">
        <f t="shared" si="835"/>
        <v>140.34583333333336</v>
      </c>
      <c r="N7632" s="14">
        <f>E7632*(K7632-L7632-M7632)*IF(F7632="GHS",1,Assumptions!$B$4)</f>
        <v>4031391.3973666676</v>
      </c>
      <c r="O7632" s="15">
        <f t="shared" ca="1" si="836"/>
        <v>506</v>
      </c>
      <c r="P7632" s="15" t="str">
        <f t="shared" ca="1" si="837"/>
        <v>365d+</v>
      </c>
      <c r="Q7632" s="17">
        <f ca="1">IF(P7632="0-90d",0,IF(P7632="91-180d",INDEX(Assumptions!$F$8:$F$12,MATCH(B7632,Assumptions!$A$8:$A$12,0)),IF(P7632="181-365d",INDEX(Assumptions!$G$8:$G$12,MATCH(B7632,Assumptions!$A$8:$A$12,0)),INDEX(Assumptions!$H$8:$H$12,MATCH(B7632,Assumptions!$A$8:$A$12,0)))))</f>
        <v>0.6</v>
      </c>
      <c r="R7632" s="14">
        <f t="shared" ca="1" si="838"/>
        <v>1875873.6359999999</v>
      </c>
      <c r="S7632" s="14">
        <f t="shared" si="839"/>
        <v>0</v>
      </c>
      <c r="T7632" s="11" t="s">
        <v>39</v>
      </c>
      <c r="U7632" s="18" t="s">
        <v>26</v>
      </c>
    </row>
    <row r="7633" spans="1:21" ht="15" customHeight="1" x14ac:dyDescent="0.15">
      <c r="A7633" s="10" t="s">
        <v>7681</v>
      </c>
      <c r="B7633" s="11" t="s">
        <v>46</v>
      </c>
      <c r="C7633" s="11" t="s">
        <v>47</v>
      </c>
      <c r="D7633" s="12">
        <v>45989</v>
      </c>
      <c r="E7633" s="11">
        <v>1005</v>
      </c>
      <c r="F7633" s="11" t="s">
        <v>33</v>
      </c>
      <c r="G7633" s="13">
        <v>444619.88</v>
      </c>
      <c r="H7633" s="14">
        <f t="shared" si="833"/>
        <v>446842979.39999998</v>
      </c>
      <c r="I7633" s="14">
        <f>IF(F7633="GHS",H7633,H7633*Assumptions!$B$4)</f>
        <v>446842979.39999998</v>
      </c>
      <c r="J7633" s="15" t="str">
        <f>INDEX(Assumptions!$B$8:$B$12,MATCH(B7633,Assumptions!$A$8:$A$12,0))</f>
        <v>Specific Identification</v>
      </c>
      <c r="K7633" s="16">
        <f>G7633/(1-INDEX(Assumptions!$D$8:$D$12,MATCH(B7633,Assumptions!$A$8:$A$12,0)))</f>
        <v>570025.48717948713</v>
      </c>
      <c r="L7633" s="16">
        <f t="shared" si="834"/>
        <v>13338.5964</v>
      </c>
      <c r="M7633" s="16">
        <f t="shared" si="835"/>
        <v>28501.274358974359</v>
      </c>
      <c r="N7633" s="14">
        <f>E7633*(K7633-L7633-M7633)*IF(F7633="GHS",1,Assumptions!$B$4)</f>
        <v>530826544.50261533</v>
      </c>
      <c r="O7633" s="15">
        <f t="shared" ca="1" si="836"/>
        <v>297</v>
      </c>
      <c r="P7633" s="15" t="str">
        <f t="shared" ca="1" si="837"/>
        <v>181-365d</v>
      </c>
      <c r="Q7633" s="17">
        <f ca="1">IF(P7633="0-90d",0,IF(P7633="91-180d",INDEX(Assumptions!$F$8:$F$12,MATCH(B7633,Assumptions!$A$8:$A$12,0)),IF(P7633="181-365d",INDEX(Assumptions!$G$8:$G$12,MATCH(B7633,Assumptions!$A$8:$A$12,0)),INDEX(Assumptions!$H$8:$H$12,MATCH(B7633,Assumptions!$A$8:$A$12,0)))))</f>
        <v>0.05</v>
      </c>
      <c r="R7633" s="14">
        <f t="shared" ca="1" si="838"/>
        <v>22342148.969999999</v>
      </c>
      <c r="S7633" s="14">
        <f t="shared" ca="1" si="839"/>
        <v>424500830.42999995</v>
      </c>
      <c r="T7633" s="11" t="s">
        <v>25</v>
      </c>
      <c r="U7633" s="18" t="s">
        <v>26</v>
      </c>
    </row>
    <row r="7634" spans="1:21" ht="15" customHeight="1" x14ac:dyDescent="0.15">
      <c r="A7634" s="10" t="s">
        <v>7682</v>
      </c>
      <c r="B7634" s="11" t="s">
        <v>28</v>
      </c>
      <c r="C7634" s="11" t="s">
        <v>29</v>
      </c>
      <c r="D7634" s="12">
        <v>46084</v>
      </c>
      <c r="E7634" s="11">
        <v>3181</v>
      </c>
      <c r="F7634" s="11" t="s">
        <v>24</v>
      </c>
      <c r="G7634" s="13">
        <v>12712.23</v>
      </c>
      <c r="H7634" s="14">
        <f t="shared" si="833"/>
        <v>40437603.629999995</v>
      </c>
      <c r="I7634" s="14">
        <f>IF(F7634="GHS",H7634,H7634*Assumptions!$B$4)</f>
        <v>436726119.204</v>
      </c>
      <c r="J7634" s="15" t="str">
        <f>INDEX(Assumptions!$B$8:$B$12,MATCH(B7634,Assumptions!$A$8:$A$12,0))</f>
        <v>Fair Value Less Costs to Sell</v>
      </c>
      <c r="K7634" s="16">
        <f>G7634/(1-INDEX(Assumptions!$D$8:$D$12,MATCH(B7634,Assumptions!$A$8:$A$12,0)))</f>
        <v>14445.715909090908</v>
      </c>
      <c r="L7634" s="16">
        <f t="shared" si="834"/>
        <v>381.36689999999999</v>
      </c>
      <c r="M7634" s="16">
        <f t="shared" si="835"/>
        <v>722.28579545454545</v>
      </c>
      <c r="N7634" s="14">
        <f>E7634*(K7634-L7634-M7634)*IF(F7634="GHS",1,Assumptions!$B$4)</f>
        <v>458363913.29183447</v>
      </c>
      <c r="O7634" s="15">
        <f t="shared" ca="1" si="836"/>
        <v>202</v>
      </c>
      <c r="P7634" s="15" t="str">
        <f t="shared" ca="1" si="837"/>
        <v>181-365d</v>
      </c>
      <c r="Q7634" s="17">
        <f ca="1">IF(P7634="0-90d",0,IF(P7634="91-180d",INDEX(Assumptions!$F$8:$F$12,MATCH(B7634,Assumptions!$A$8:$A$12,0)),IF(P7634="181-365d",INDEX(Assumptions!$G$8:$G$12,MATCH(B7634,Assumptions!$A$8:$A$12,0)),INDEX(Assumptions!$H$8:$H$12,MATCH(B7634,Assumptions!$A$8:$A$12,0)))))</f>
        <v>0.1</v>
      </c>
      <c r="R7634" s="14">
        <f t="shared" ca="1" si="838"/>
        <v>43672611.920400001</v>
      </c>
      <c r="S7634" s="14">
        <f t="shared" ca="1" si="839"/>
        <v>393053507.28359997</v>
      </c>
      <c r="T7634" s="11" t="s">
        <v>25</v>
      </c>
      <c r="U7634" s="18" t="s">
        <v>26</v>
      </c>
    </row>
    <row r="7635" spans="1:21" ht="15" customHeight="1" x14ac:dyDescent="0.15">
      <c r="A7635" s="10" t="s">
        <v>7683</v>
      </c>
      <c r="B7635" s="11" t="s">
        <v>28</v>
      </c>
      <c r="C7635" s="11" t="s">
        <v>29</v>
      </c>
      <c r="D7635" s="12">
        <v>45731</v>
      </c>
      <c r="E7635" s="11">
        <v>2809</v>
      </c>
      <c r="F7635" s="11" t="s">
        <v>24</v>
      </c>
      <c r="G7635" s="13">
        <v>9954.26</v>
      </c>
      <c r="H7635" s="14">
        <f t="shared" si="833"/>
        <v>27961516.34</v>
      </c>
      <c r="I7635" s="14">
        <f>IF(F7635="GHS",H7635,H7635*Assumptions!$B$4)</f>
        <v>301984376.472</v>
      </c>
      <c r="J7635" s="15" t="str">
        <f>INDEX(Assumptions!$B$8:$B$12,MATCH(B7635,Assumptions!$A$8:$A$12,0))</f>
        <v>Fair Value Less Costs to Sell</v>
      </c>
      <c r="K7635" s="16">
        <f>G7635/(1-INDEX(Assumptions!$D$8:$D$12,MATCH(B7635,Assumptions!$A$8:$A$12,0)))</f>
        <v>11311.659090909092</v>
      </c>
      <c r="L7635" s="16">
        <f t="shared" si="834"/>
        <v>298.62779999999998</v>
      </c>
      <c r="M7635" s="16">
        <f t="shared" si="835"/>
        <v>565.58295454545464</v>
      </c>
      <c r="N7635" s="14">
        <f>E7635*(K7635-L7635-M7635)*IF(F7635="GHS",1,Assumptions!$B$4)</f>
        <v>316946329.66993093</v>
      </c>
      <c r="O7635" s="15">
        <f t="shared" ca="1" si="836"/>
        <v>555</v>
      </c>
      <c r="P7635" s="15" t="str">
        <f t="shared" ca="1" si="837"/>
        <v>365d+</v>
      </c>
      <c r="Q7635" s="17">
        <f ca="1">IF(P7635="0-90d",0,IF(P7635="91-180d",INDEX(Assumptions!$F$8:$F$12,MATCH(B7635,Assumptions!$A$8:$A$12,0)),IF(P7635="181-365d",INDEX(Assumptions!$G$8:$G$12,MATCH(B7635,Assumptions!$A$8:$A$12,0)),INDEX(Assumptions!$H$8:$H$12,MATCH(B7635,Assumptions!$A$8:$A$12,0)))))</f>
        <v>0.4</v>
      </c>
      <c r="R7635" s="14">
        <f t="shared" ca="1" si="838"/>
        <v>120793750.58880001</v>
      </c>
      <c r="S7635" s="14">
        <f t="shared" ca="1" si="839"/>
        <v>181190625.88319999</v>
      </c>
      <c r="T7635" s="11" t="s">
        <v>25</v>
      </c>
      <c r="U7635" s="18" t="s">
        <v>26</v>
      </c>
    </row>
    <row r="7636" spans="1:21" ht="15" customHeight="1" x14ac:dyDescent="0.15">
      <c r="A7636" s="10" t="s">
        <v>7684</v>
      </c>
      <c r="B7636" s="11" t="s">
        <v>41</v>
      </c>
      <c r="C7636" s="11" t="s">
        <v>44</v>
      </c>
      <c r="D7636" s="12">
        <v>45906</v>
      </c>
      <c r="E7636" s="11">
        <v>2726</v>
      </c>
      <c r="F7636" s="11" t="s">
        <v>33</v>
      </c>
      <c r="G7636" s="13">
        <v>317.57</v>
      </c>
      <c r="H7636" s="14">
        <f t="shared" si="833"/>
        <v>865695.82</v>
      </c>
      <c r="I7636" s="14">
        <f>IF(F7636="GHS",H7636,H7636*Assumptions!$B$4)</f>
        <v>865695.82</v>
      </c>
      <c r="J7636" s="15" t="str">
        <f>INDEX(Assumptions!$B$8:$B$12,MATCH(B7636,Assumptions!$A$8:$A$12,0))</f>
        <v>Weighted Average</v>
      </c>
      <c r="K7636" s="16">
        <f>G7636/(1-INDEX(Assumptions!$D$8:$D$12,MATCH(B7636,Assumptions!$A$8:$A$12,0)))</f>
        <v>488.56923076923073</v>
      </c>
      <c r="L7636" s="16">
        <f t="shared" si="834"/>
        <v>9.527099999999999</v>
      </c>
      <c r="M7636" s="16">
        <f t="shared" si="835"/>
        <v>24.428461538461537</v>
      </c>
      <c r="N7636" s="14">
        <f>E7636*(K7636-L7636-M7636)*IF(F7636="GHS",1,Assumptions!$B$4)</f>
        <v>1239276.8623230767</v>
      </c>
      <c r="O7636" s="15">
        <f t="shared" ca="1" si="836"/>
        <v>380</v>
      </c>
      <c r="P7636" s="15" t="str">
        <f t="shared" ca="1" si="837"/>
        <v>365d+</v>
      </c>
      <c r="Q7636" s="17">
        <f ca="1">IF(P7636="0-90d",0,IF(P7636="91-180d",INDEX(Assumptions!$F$8:$F$12,MATCH(B7636,Assumptions!$A$8:$A$12,0)),IF(P7636="181-365d",INDEX(Assumptions!$G$8:$G$12,MATCH(B7636,Assumptions!$A$8:$A$12,0)),INDEX(Assumptions!$H$8:$H$12,MATCH(B7636,Assumptions!$A$8:$A$12,0)))))</f>
        <v>0.8</v>
      </c>
      <c r="R7636" s="14">
        <f t="shared" ca="1" si="838"/>
        <v>692556.65599999996</v>
      </c>
      <c r="S7636" s="14">
        <f t="shared" si="839"/>
        <v>0</v>
      </c>
      <c r="T7636" s="11" t="s">
        <v>39</v>
      </c>
      <c r="U7636" s="18" t="s">
        <v>26</v>
      </c>
    </row>
    <row r="7637" spans="1:21" ht="15" customHeight="1" x14ac:dyDescent="0.15">
      <c r="A7637" s="10" t="s">
        <v>7685</v>
      </c>
      <c r="B7637" s="11" t="s">
        <v>22</v>
      </c>
      <c r="C7637" s="11" t="s">
        <v>61</v>
      </c>
      <c r="D7637" s="12">
        <v>46140</v>
      </c>
      <c r="E7637" s="11">
        <v>2959</v>
      </c>
      <c r="F7637" s="11" t="s">
        <v>24</v>
      </c>
      <c r="G7637" s="13">
        <v>20283.16</v>
      </c>
      <c r="H7637" s="14">
        <f t="shared" si="833"/>
        <v>60017870.439999998</v>
      </c>
      <c r="I7637" s="14">
        <f>IF(F7637="GHS",H7637,H7637*Assumptions!$B$4)</f>
        <v>648193000.75199997</v>
      </c>
      <c r="J7637" s="15" t="str">
        <f>INDEX(Assumptions!$B$8:$B$12,MATCH(B7637,Assumptions!$A$8:$A$12,0))</f>
        <v>FIFO</v>
      </c>
      <c r="K7637" s="16">
        <f>G7637/(1-INDEX(Assumptions!$D$8:$D$12,MATCH(B7637,Assumptions!$A$8:$A$12,0)))</f>
        <v>24735.560975609755</v>
      </c>
      <c r="L7637" s="16">
        <f t="shared" si="834"/>
        <v>608.49479999999994</v>
      </c>
      <c r="M7637" s="16">
        <f t="shared" si="835"/>
        <v>1236.7780487804878</v>
      </c>
      <c r="N7637" s="14">
        <f>E7637*(K7637-L7637-M7637)*IF(F7637="GHS",1,Assumptions!$B$4)</f>
        <v>731509515.72670829</v>
      </c>
      <c r="O7637" s="15">
        <f t="shared" ca="1" si="836"/>
        <v>146</v>
      </c>
      <c r="P7637" s="15" t="str">
        <f t="shared" ca="1" si="837"/>
        <v>91-180d</v>
      </c>
      <c r="Q7637" s="17">
        <f ca="1">IF(P7637="0-90d",0,IF(P7637="91-180d",INDEX(Assumptions!$F$8:$F$12,MATCH(B7637,Assumptions!$A$8:$A$12,0)),IF(P7637="181-365d",INDEX(Assumptions!$G$8:$G$12,MATCH(B7637,Assumptions!$A$8:$A$12,0)),INDEX(Assumptions!$H$8:$H$12,MATCH(B7637,Assumptions!$A$8:$A$12,0)))))</f>
        <v>0.03</v>
      </c>
      <c r="R7637" s="14">
        <f t="shared" ca="1" si="838"/>
        <v>19445790.022559997</v>
      </c>
      <c r="S7637" s="14">
        <f t="shared" ca="1" si="839"/>
        <v>628747210.72943997</v>
      </c>
      <c r="T7637" s="11" t="s">
        <v>25</v>
      </c>
      <c r="U7637" s="18" t="s">
        <v>36</v>
      </c>
    </row>
    <row r="7638" spans="1:21" ht="15" customHeight="1" x14ac:dyDescent="0.15">
      <c r="A7638" s="10" t="s">
        <v>7686</v>
      </c>
      <c r="B7638" s="11" t="s">
        <v>28</v>
      </c>
      <c r="C7638" s="11" t="s">
        <v>29</v>
      </c>
      <c r="D7638" s="12">
        <v>46078</v>
      </c>
      <c r="E7638" s="11">
        <v>4528</v>
      </c>
      <c r="F7638" s="11" t="s">
        <v>24</v>
      </c>
      <c r="G7638" s="13">
        <v>8891.42</v>
      </c>
      <c r="H7638" s="14">
        <f t="shared" si="833"/>
        <v>40260349.759999998</v>
      </c>
      <c r="I7638" s="14">
        <f>IF(F7638="GHS",H7638,H7638*Assumptions!$B$4)</f>
        <v>434811777.40799999</v>
      </c>
      <c r="J7638" s="15" t="str">
        <f>INDEX(Assumptions!$B$8:$B$12,MATCH(B7638,Assumptions!$A$8:$A$12,0))</f>
        <v>Fair Value Less Costs to Sell</v>
      </c>
      <c r="K7638" s="16">
        <f>G7638/(1-INDEX(Assumptions!$D$8:$D$12,MATCH(B7638,Assumptions!$A$8:$A$12,0)))</f>
        <v>10103.886363636364</v>
      </c>
      <c r="L7638" s="16">
        <f t="shared" si="834"/>
        <v>266.74259999999998</v>
      </c>
      <c r="M7638" s="16">
        <f t="shared" si="835"/>
        <v>505.19431818181823</v>
      </c>
      <c r="N7638" s="14">
        <f>E7638*(K7638-L7638-M7638)*IF(F7638="GHS",1,Assumptions!$B$4)</f>
        <v>456354724.56139636</v>
      </c>
      <c r="O7638" s="15">
        <f t="shared" ca="1" si="836"/>
        <v>208</v>
      </c>
      <c r="P7638" s="15" t="str">
        <f t="shared" ca="1" si="837"/>
        <v>181-365d</v>
      </c>
      <c r="Q7638" s="17">
        <f ca="1">IF(P7638="0-90d",0,IF(P7638="91-180d",INDEX(Assumptions!$F$8:$F$12,MATCH(B7638,Assumptions!$A$8:$A$12,0)),IF(P7638="181-365d",INDEX(Assumptions!$G$8:$G$12,MATCH(B7638,Assumptions!$A$8:$A$12,0)),INDEX(Assumptions!$H$8:$H$12,MATCH(B7638,Assumptions!$A$8:$A$12,0)))))</f>
        <v>0.1</v>
      </c>
      <c r="R7638" s="14">
        <f t="shared" ca="1" si="838"/>
        <v>43481177.740800001</v>
      </c>
      <c r="S7638" s="14">
        <f t="shared" ca="1" si="839"/>
        <v>391330599.66719997</v>
      </c>
      <c r="T7638" s="11" t="s">
        <v>25</v>
      </c>
      <c r="U7638" s="18" t="s">
        <v>26</v>
      </c>
    </row>
    <row r="7639" spans="1:21" ht="15" customHeight="1" x14ac:dyDescent="0.15">
      <c r="A7639" s="10" t="s">
        <v>7687</v>
      </c>
      <c r="B7639" s="11" t="s">
        <v>22</v>
      </c>
      <c r="C7639" s="11" t="s">
        <v>81</v>
      </c>
      <c r="D7639" s="12">
        <v>45976</v>
      </c>
      <c r="E7639" s="11">
        <v>436</v>
      </c>
      <c r="F7639" s="11" t="s">
        <v>24</v>
      </c>
      <c r="G7639" s="13">
        <v>19984.240000000002</v>
      </c>
      <c r="H7639" s="14">
        <f t="shared" si="833"/>
        <v>8713128.6400000006</v>
      </c>
      <c r="I7639" s="14">
        <f>IF(F7639="GHS",H7639,H7639*Assumptions!$B$4)</f>
        <v>94101789.312000006</v>
      </c>
      <c r="J7639" s="15" t="str">
        <f>INDEX(Assumptions!$B$8:$B$12,MATCH(B7639,Assumptions!$A$8:$A$12,0))</f>
        <v>FIFO</v>
      </c>
      <c r="K7639" s="16">
        <f>G7639/(1-INDEX(Assumptions!$D$8:$D$12,MATCH(B7639,Assumptions!$A$8:$A$12,0)))</f>
        <v>24371.024390243903</v>
      </c>
      <c r="L7639" s="16">
        <f t="shared" si="834"/>
        <v>599.52719999999999</v>
      </c>
      <c r="M7639" s="16">
        <f t="shared" si="835"/>
        <v>1218.5512195121953</v>
      </c>
      <c r="N7639" s="14">
        <f>E7639*(K7639-L7639-M7639)*IF(F7639="GHS",1,Assumptions!$B$4)</f>
        <v>106197311.98698147</v>
      </c>
      <c r="O7639" s="15">
        <f t="shared" ca="1" si="836"/>
        <v>310</v>
      </c>
      <c r="P7639" s="15" t="str">
        <f t="shared" ca="1" si="837"/>
        <v>181-365d</v>
      </c>
      <c r="Q7639" s="17">
        <f ca="1">IF(P7639="0-90d",0,IF(P7639="91-180d",INDEX(Assumptions!$F$8:$F$12,MATCH(B7639,Assumptions!$A$8:$A$12,0)),IF(P7639="181-365d",INDEX(Assumptions!$G$8:$G$12,MATCH(B7639,Assumptions!$A$8:$A$12,0)),INDEX(Assumptions!$H$8:$H$12,MATCH(B7639,Assumptions!$A$8:$A$12,0)))))</f>
        <v>0.15</v>
      </c>
      <c r="R7639" s="14">
        <f t="shared" ca="1" si="838"/>
        <v>14115268.3968</v>
      </c>
      <c r="S7639" s="14">
        <f t="shared" ca="1" si="839"/>
        <v>79986520.91520001</v>
      </c>
      <c r="T7639" s="11" t="s">
        <v>25</v>
      </c>
      <c r="U7639" s="18" t="s">
        <v>26</v>
      </c>
    </row>
    <row r="7640" spans="1:21" ht="15" customHeight="1" x14ac:dyDescent="0.15">
      <c r="A7640" s="10" t="s">
        <v>7688</v>
      </c>
      <c r="B7640" s="11" t="s">
        <v>28</v>
      </c>
      <c r="C7640" s="11" t="s">
        <v>55</v>
      </c>
      <c r="D7640" s="12">
        <v>45832</v>
      </c>
      <c r="E7640" s="11">
        <v>1718</v>
      </c>
      <c r="F7640" s="11" t="s">
        <v>24</v>
      </c>
      <c r="G7640" s="13">
        <v>10070.209999999999</v>
      </c>
      <c r="H7640" s="14">
        <f t="shared" si="833"/>
        <v>17300620.779999997</v>
      </c>
      <c r="I7640" s="14">
        <f>IF(F7640="GHS",H7640,H7640*Assumptions!$B$4)</f>
        <v>186846704.42399999</v>
      </c>
      <c r="J7640" s="15" t="str">
        <f>INDEX(Assumptions!$B$8:$B$12,MATCH(B7640,Assumptions!$A$8:$A$12,0))</f>
        <v>Fair Value Less Costs to Sell</v>
      </c>
      <c r="K7640" s="16">
        <f>G7640/(1-INDEX(Assumptions!$D$8:$D$12,MATCH(B7640,Assumptions!$A$8:$A$12,0)))</f>
        <v>11443.420454545454</v>
      </c>
      <c r="L7640" s="16">
        <f t="shared" si="834"/>
        <v>302.10629999999998</v>
      </c>
      <c r="M7640" s="16">
        <f t="shared" si="835"/>
        <v>572.17102272727277</v>
      </c>
      <c r="N7640" s="14">
        <f>E7640*(K7640-L7640-M7640)*IF(F7640="GHS",1,Assumptions!$B$4)</f>
        <v>196104109.32500729</v>
      </c>
      <c r="O7640" s="15">
        <f t="shared" ca="1" si="836"/>
        <v>454</v>
      </c>
      <c r="P7640" s="15" t="str">
        <f t="shared" ca="1" si="837"/>
        <v>365d+</v>
      </c>
      <c r="Q7640" s="17">
        <f ca="1">IF(P7640="0-90d",0,IF(P7640="91-180d",INDEX(Assumptions!$F$8:$F$12,MATCH(B7640,Assumptions!$A$8:$A$12,0)),IF(P7640="181-365d",INDEX(Assumptions!$G$8:$G$12,MATCH(B7640,Assumptions!$A$8:$A$12,0)),INDEX(Assumptions!$H$8:$H$12,MATCH(B7640,Assumptions!$A$8:$A$12,0)))))</f>
        <v>0.4</v>
      </c>
      <c r="R7640" s="14">
        <f t="shared" ca="1" si="838"/>
        <v>74738681.769600004</v>
      </c>
      <c r="S7640" s="14">
        <f t="shared" ca="1" si="839"/>
        <v>112108022.65439999</v>
      </c>
      <c r="T7640" s="11" t="s">
        <v>25</v>
      </c>
      <c r="U7640" s="18" t="s">
        <v>26</v>
      </c>
    </row>
    <row r="7641" spans="1:21" ht="15" customHeight="1" x14ac:dyDescent="0.15">
      <c r="A7641" s="10" t="s">
        <v>7689</v>
      </c>
      <c r="B7641" s="11" t="s">
        <v>31</v>
      </c>
      <c r="C7641" s="11" t="s">
        <v>63</v>
      </c>
      <c r="D7641" s="12">
        <v>45752</v>
      </c>
      <c r="E7641" s="11">
        <v>810</v>
      </c>
      <c r="F7641" s="11" t="s">
        <v>33</v>
      </c>
      <c r="G7641" s="13">
        <v>3724.26</v>
      </c>
      <c r="H7641" s="14">
        <f t="shared" si="833"/>
        <v>3016650.6</v>
      </c>
      <c r="I7641" s="14">
        <f>IF(F7641="GHS",H7641,H7641*Assumptions!$B$4)</f>
        <v>3016650.6</v>
      </c>
      <c r="J7641" s="15" t="str">
        <f>INDEX(Assumptions!$B$8:$B$12,MATCH(B7641,Assumptions!$A$8:$A$12,0))</f>
        <v>Weighted Average</v>
      </c>
      <c r="K7641" s="16">
        <f>G7641/(1-INDEX(Assumptions!$D$8:$D$12,MATCH(B7641,Assumptions!$A$8:$A$12,0)))</f>
        <v>5172.5833333333339</v>
      </c>
      <c r="L7641" s="16">
        <f t="shared" si="834"/>
        <v>111.7278</v>
      </c>
      <c r="M7641" s="16">
        <f t="shared" si="835"/>
        <v>258.62916666666672</v>
      </c>
      <c r="N7641" s="14">
        <f>E7641*(K7641-L7641-M7641)*IF(F7641="GHS",1,Assumptions!$B$4)</f>
        <v>3889803.3570000008</v>
      </c>
      <c r="O7641" s="15">
        <f t="shared" ca="1" si="836"/>
        <v>534</v>
      </c>
      <c r="P7641" s="15" t="str">
        <f t="shared" ca="1" si="837"/>
        <v>365d+</v>
      </c>
      <c r="Q7641" s="17">
        <f ca="1">IF(P7641="0-90d",0,IF(P7641="91-180d",INDEX(Assumptions!$F$8:$F$12,MATCH(B7641,Assumptions!$A$8:$A$12,0)),IF(P7641="181-365d",INDEX(Assumptions!$G$8:$G$12,MATCH(B7641,Assumptions!$A$8:$A$12,0)),INDEX(Assumptions!$H$8:$H$12,MATCH(B7641,Assumptions!$A$8:$A$12,0)))))</f>
        <v>0.6</v>
      </c>
      <c r="R7641" s="14">
        <f t="shared" ca="1" si="838"/>
        <v>1809990.36</v>
      </c>
      <c r="S7641" s="14">
        <f t="shared" ca="1" si="839"/>
        <v>1206660.24</v>
      </c>
      <c r="T7641" s="11" t="s">
        <v>25</v>
      </c>
      <c r="U7641" s="18" t="s">
        <v>36</v>
      </c>
    </row>
    <row r="7642" spans="1:21" ht="15" customHeight="1" x14ac:dyDescent="0.15">
      <c r="A7642" s="10" t="s">
        <v>7690</v>
      </c>
      <c r="B7642" s="11" t="s">
        <v>28</v>
      </c>
      <c r="C7642" s="11" t="s">
        <v>29</v>
      </c>
      <c r="D7642" s="12">
        <v>46212</v>
      </c>
      <c r="E7642" s="11">
        <v>3060</v>
      </c>
      <c r="F7642" s="11" t="s">
        <v>24</v>
      </c>
      <c r="G7642" s="13">
        <v>6916.02</v>
      </c>
      <c r="H7642" s="14">
        <f t="shared" si="833"/>
        <v>21163021.200000003</v>
      </c>
      <c r="I7642" s="14">
        <f>IF(F7642="GHS",H7642,H7642*Assumptions!$B$4)</f>
        <v>228560628.96000004</v>
      </c>
      <c r="J7642" s="15" t="str">
        <f>INDEX(Assumptions!$B$8:$B$12,MATCH(B7642,Assumptions!$A$8:$A$12,0))</f>
        <v>Fair Value Less Costs to Sell</v>
      </c>
      <c r="K7642" s="16">
        <f>G7642/(1-INDEX(Assumptions!$D$8:$D$12,MATCH(B7642,Assumptions!$A$8:$A$12,0)))</f>
        <v>7859.1136363636369</v>
      </c>
      <c r="L7642" s="16">
        <f t="shared" si="834"/>
        <v>207.48060000000001</v>
      </c>
      <c r="M7642" s="16">
        <f t="shared" si="835"/>
        <v>392.95568181818186</v>
      </c>
      <c r="N7642" s="14">
        <f>E7642*(K7642-L7642-M7642)*IF(F7642="GHS",1,Assumptions!$B$4)</f>
        <v>239884769.21301824</v>
      </c>
      <c r="O7642" s="15">
        <f t="shared" ca="1" si="836"/>
        <v>74</v>
      </c>
      <c r="P7642" s="15" t="str">
        <f t="shared" ca="1" si="837"/>
        <v>0-90d</v>
      </c>
      <c r="Q7642" s="17">
        <f ca="1">IF(P7642="0-90d",0,IF(P7642="91-180d",INDEX(Assumptions!$F$8:$F$12,MATCH(B7642,Assumptions!$A$8:$A$12,0)),IF(P7642="181-365d",INDEX(Assumptions!$G$8:$G$12,MATCH(B7642,Assumptions!$A$8:$A$12,0)),INDEX(Assumptions!$H$8:$H$12,MATCH(B7642,Assumptions!$A$8:$A$12,0)))))</f>
        <v>0</v>
      </c>
      <c r="R7642" s="14">
        <f t="shared" ca="1" si="838"/>
        <v>0</v>
      </c>
      <c r="S7642" s="14">
        <f t="shared" ca="1" si="839"/>
        <v>228560628.96000004</v>
      </c>
      <c r="T7642" s="11" t="s">
        <v>25</v>
      </c>
      <c r="U7642" s="18" t="s">
        <v>26</v>
      </c>
    </row>
    <row r="7643" spans="1:21" ht="15" customHeight="1" x14ac:dyDescent="0.15">
      <c r="A7643" s="10" t="s">
        <v>7691</v>
      </c>
      <c r="B7643" s="11" t="s">
        <v>22</v>
      </c>
      <c r="C7643" s="11" t="s">
        <v>23</v>
      </c>
      <c r="D7643" s="12">
        <v>45942</v>
      </c>
      <c r="E7643" s="11">
        <v>4940</v>
      </c>
      <c r="F7643" s="11" t="s">
        <v>24</v>
      </c>
      <c r="G7643" s="13">
        <v>22359.77</v>
      </c>
      <c r="H7643" s="14">
        <f t="shared" si="833"/>
        <v>110457263.8</v>
      </c>
      <c r="I7643" s="14">
        <f>IF(F7643="GHS",H7643,H7643*Assumptions!$B$4)</f>
        <v>1192938449.04</v>
      </c>
      <c r="J7643" s="15" t="str">
        <f>INDEX(Assumptions!$B$8:$B$12,MATCH(B7643,Assumptions!$A$8:$A$12,0))</f>
        <v>FIFO</v>
      </c>
      <c r="K7643" s="16">
        <f>G7643/(1-INDEX(Assumptions!$D$8:$D$12,MATCH(B7643,Assumptions!$A$8:$A$12,0)))</f>
        <v>27268.012195121948</v>
      </c>
      <c r="L7643" s="16">
        <f t="shared" si="834"/>
        <v>670.79309999999998</v>
      </c>
      <c r="M7643" s="16">
        <f t="shared" si="835"/>
        <v>1363.4006097560975</v>
      </c>
      <c r="N7643" s="14">
        <f>E7643*(K7643-L7643-M7643)*IF(F7643="GHS",1,Assumptions!$B$4)</f>
        <v>1346274683.831239</v>
      </c>
      <c r="O7643" s="15">
        <f t="shared" ca="1" si="836"/>
        <v>344</v>
      </c>
      <c r="P7643" s="15" t="str">
        <f t="shared" ca="1" si="837"/>
        <v>181-365d</v>
      </c>
      <c r="Q7643" s="17">
        <f ca="1">IF(P7643="0-90d",0,IF(P7643="91-180d",INDEX(Assumptions!$F$8:$F$12,MATCH(B7643,Assumptions!$A$8:$A$12,0)),IF(P7643="181-365d",INDEX(Assumptions!$G$8:$G$12,MATCH(B7643,Assumptions!$A$8:$A$12,0)),INDEX(Assumptions!$H$8:$H$12,MATCH(B7643,Assumptions!$A$8:$A$12,0)))))</f>
        <v>0.15</v>
      </c>
      <c r="R7643" s="14">
        <f t="shared" ca="1" si="838"/>
        <v>178940767.35599998</v>
      </c>
      <c r="S7643" s="14">
        <f t="shared" ca="1" si="839"/>
        <v>1013997681.684</v>
      </c>
      <c r="T7643" s="11" t="s">
        <v>50</v>
      </c>
      <c r="U7643" s="18" t="s">
        <v>36</v>
      </c>
    </row>
    <row r="7644" spans="1:21" ht="15" customHeight="1" x14ac:dyDescent="0.15">
      <c r="A7644" s="10" t="s">
        <v>7692</v>
      </c>
      <c r="B7644" s="11" t="s">
        <v>31</v>
      </c>
      <c r="C7644" s="11" t="s">
        <v>32</v>
      </c>
      <c r="D7644" s="12">
        <v>45955</v>
      </c>
      <c r="E7644" s="11">
        <v>2730</v>
      </c>
      <c r="F7644" s="11" t="s">
        <v>33</v>
      </c>
      <c r="G7644" s="13">
        <v>3029.59</v>
      </c>
      <c r="H7644" s="14">
        <f t="shared" si="833"/>
        <v>8270780.7000000002</v>
      </c>
      <c r="I7644" s="14">
        <f>IF(F7644="GHS",H7644,H7644*Assumptions!$B$4)</f>
        <v>8270780.7000000002</v>
      </c>
      <c r="J7644" s="15" t="str">
        <f>INDEX(Assumptions!$B$8:$B$12,MATCH(B7644,Assumptions!$A$8:$A$12,0))</f>
        <v>Weighted Average</v>
      </c>
      <c r="K7644" s="16">
        <f>G7644/(1-INDEX(Assumptions!$D$8:$D$12,MATCH(B7644,Assumptions!$A$8:$A$12,0)))</f>
        <v>4207.7638888888896</v>
      </c>
      <c r="L7644" s="16">
        <f t="shared" si="834"/>
        <v>90.887699999999995</v>
      </c>
      <c r="M7644" s="16">
        <f t="shared" si="835"/>
        <v>210.38819444444448</v>
      </c>
      <c r="N7644" s="14">
        <f>E7644*(K7644-L7644-M7644)*IF(F7644="GHS",1,Assumptions!$B$4)</f>
        <v>10664712.224833334</v>
      </c>
      <c r="O7644" s="15">
        <f t="shared" ca="1" si="836"/>
        <v>331</v>
      </c>
      <c r="P7644" s="15" t="str">
        <f t="shared" ca="1" si="837"/>
        <v>181-365d</v>
      </c>
      <c r="Q7644" s="17">
        <f ca="1">IF(P7644="0-90d",0,IF(P7644="91-180d",INDEX(Assumptions!$F$8:$F$12,MATCH(B7644,Assumptions!$A$8:$A$12,0)),IF(P7644="181-365d",INDEX(Assumptions!$G$8:$G$12,MATCH(B7644,Assumptions!$A$8:$A$12,0)),INDEX(Assumptions!$H$8:$H$12,MATCH(B7644,Assumptions!$A$8:$A$12,0)))))</f>
        <v>0.2</v>
      </c>
      <c r="R7644" s="14">
        <f t="shared" ca="1" si="838"/>
        <v>1654156.1400000001</v>
      </c>
      <c r="S7644" s="14">
        <f t="shared" ca="1" si="839"/>
        <v>6616624.5600000005</v>
      </c>
      <c r="T7644" s="11" t="s">
        <v>25</v>
      </c>
      <c r="U7644" s="18" t="s">
        <v>26</v>
      </c>
    </row>
    <row r="7645" spans="1:21" ht="15" customHeight="1" x14ac:dyDescent="0.15">
      <c r="A7645" s="10" t="s">
        <v>7693</v>
      </c>
      <c r="B7645" s="11" t="s">
        <v>41</v>
      </c>
      <c r="C7645" s="11" t="s">
        <v>42</v>
      </c>
      <c r="D7645" s="12">
        <v>45751</v>
      </c>
      <c r="E7645" s="11">
        <v>222</v>
      </c>
      <c r="F7645" s="11" t="s">
        <v>33</v>
      </c>
      <c r="G7645" s="13">
        <v>273.45999999999998</v>
      </c>
      <c r="H7645" s="14">
        <f t="shared" si="833"/>
        <v>60708.119999999995</v>
      </c>
      <c r="I7645" s="14">
        <f>IF(F7645="GHS",H7645,H7645*Assumptions!$B$4)</f>
        <v>60708.119999999995</v>
      </c>
      <c r="J7645" s="15" t="str">
        <f>INDEX(Assumptions!$B$8:$B$12,MATCH(B7645,Assumptions!$A$8:$A$12,0))</f>
        <v>Weighted Average</v>
      </c>
      <c r="K7645" s="16">
        <f>G7645/(1-INDEX(Assumptions!$D$8:$D$12,MATCH(B7645,Assumptions!$A$8:$A$12,0)))</f>
        <v>420.70769230769224</v>
      </c>
      <c r="L7645" s="16">
        <f t="shared" si="834"/>
        <v>8.2037999999999993</v>
      </c>
      <c r="M7645" s="16">
        <f t="shared" si="835"/>
        <v>21.035384615384615</v>
      </c>
      <c r="N7645" s="14">
        <f>E7645*(K7645-L7645-M7645)*IF(F7645="GHS",1,Assumptions!$B$4)</f>
        <v>86906.008707692294</v>
      </c>
      <c r="O7645" s="15">
        <f t="shared" ca="1" si="836"/>
        <v>535</v>
      </c>
      <c r="P7645" s="15" t="str">
        <f t="shared" ca="1" si="837"/>
        <v>365d+</v>
      </c>
      <c r="Q7645" s="17">
        <f ca="1">IF(P7645="0-90d",0,IF(P7645="91-180d",INDEX(Assumptions!$F$8:$F$12,MATCH(B7645,Assumptions!$A$8:$A$12,0)),IF(P7645="181-365d",INDEX(Assumptions!$G$8:$G$12,MATCH(B7645,Assumptions!$A$8:$A$12,0)),INDEX(Assumptions!$H$8:$H$12,MATCH(B7645,Assumptions!$A$8:$A$12,0)))))</f>
        <v>0.8</v>
      </c>
      <c r="R7645" s="14">
        <f t="shared" ca="1" si="838"/>
        <v>48566.495999999999</v>
      </c>
      <c r="S7645" s="14">
        <f t="shared" ca="1" si="839"/>
        <v>12141.623999999996</v>
      </c>
      <c r="T7645" s="11" t="s">
        <v>25</v>
      </c>
      <c r="U7645" s="18" t="s">
        <v>36</v>
      </c>
    </row>
    <row r="7646" spans="1:21" ht="15" customHeight="1" x14ac:dyDescent="0.15">
      <c r="A7646" s="10" t="s">
        <v>7694</v>
      </c>
      <c r="B7646" s="11" t="s">
        <v>41</v>
      </c>
      <c r="C7646" s="11" t="s">
        <v>42</v>
      </c>
      <c r="D7646" s="12">
        <v>45961</v>
      </c>
      <c r="E7646" s="11">
        <v>392</v>
      </c>
      <c r="F7646" s="11" t="s">
        <v>33</v>
      </c>
      <c r="G7646" s="13">
        <v>552.17999999999995</v>
      </c>
      <c r="H7646" s="14">
        <f t="shared" si="833"/>
        <v>216454.55999999997</v>
      </c>
      <c r="I7646" s="14">
        <f>IF(F7646="GHS",H7646,H7646*Assumptions!$B$4)</f>
        <v>216454.55999999997</v>
      </c>
      <c r="J7646" s="15" t="str">
        <f>INDEX(Assumptions!$B$8:$B$12,MATCH(B7646,Assumptions!$A$8:$A$12,0))</f>
        <v>Weighted Average</v>
      </c>
      <c r="K7646" s="16">
        <f>G7646/(1-INDEX(Assumptions!$D$8:$D$12,MATCH(B7646,Assumptions!$A$8:$A$12,0)))</f>
        <v>849.5076923076922</v>
      </c>
      <c r="L7646" s="16">
        <f t="shared" si="834"/>
        <v>16.565399999999997</v>
      </c>
      <c r="M7646" s="16">
        <f t="shared" si="835"/>
        <v>42.475384615384613</v>
      </c>
      <c r="N7646" s="14">
        <f>E7646*(K7646-L7646-M7646)*IF(F7646="GHS",1,Assumptions!$B$4)</f>
        <v>309863.02781538456</v>
      </c>
      <c r="O7646" s="15">
        <f t="shared" ca="1" si="836"/>
        <v>325</v>
      </c>
      <c r="P7646" s="15" t="str">
        <f t="shared" ca="1" si="837"/>
        <v>181-365d</v>
      </c>
      <c r="Q7646" s="17">
        <f ca="1">IF(P7646="0-90d",0,IF(P7646="91-180d",INDEX(Assumptions!$F$8:$F$12,MATCH(B7646,Assumptions!$A$8:$A$12,0)),IF(P7646="181-365d",INDEX(Assumptions!$G$8:$G$12,MATCH(B7646,Assumptions!$A$8:$A$12,0)),INDEX(Assumptions!$H$8:$H$12,MATCH(B7646,Assumptions!$A$8:$A$12,0)))))</f>
        <v>0.35</v>
      </c>
      <c r="R7646" s="14">
        <f t="shared" ca="1" si="838"/>
        <v>75759.09599999999</v>
      </c>
      <c r="S7646" s="14">
        <f t="shared" ca="1" si="839"/>
        <v>140695.46399999998</v>
      </c>
      <c r="T7646" s="11" t="s">
        <v>25</v>
      </c>
      <c r="U7646" s="18" t="s">
        <v>26</v>
      </c>
    </row>
    <row r="7647" spans="1:21" ht="15" customHeight="1" x14ac:dyDescent="0.15">
      <c r="A7647" s="10" t="s">
        <v>7695</v>
      </c>
      <c r="B7647" s="11" t="s">
        <v>31</v>
      </c>
      <c r="C7647" s="11" t="s">
        <v>32</v>
      </c>
      <c r="D7647" s="12">
        <v>45913</v>
      </c>
      <c r="E7647" s="11">
        <v>709</v>
      </c>
      <c r="F7647" s="11" t="s">
        <v>33</v>
      </c>
      <c r="G7647" s="13">
        <v>2189.8000000000002</v>
      </c>
      <c r="H7647" s="14">
        <f t="shared" si="833"/>
        <v>1552568.2000000002</v>
      </c>
      <c r="I7647" s="14">
        <f>IF(F7647="GHS",H7647,H7647*Assumptions!$B$4)</f>
        <v>1552568.2000000002</v>
      </c>
      <c r="J7647" s="15" t="str">
        <f>INDEX(Assumptions!$B$8:$B$12,MATCH(B7647,Assumptions!$A$8:$A$12,0))</f>
        <v>Weighted Average</v>
      </c>
      <c r="K7647" s="16">
        <f>G7647/(1-INDEX(Assumptions!$D$8:$D$12,MATCH(B7647,Assumptions!$A$8:$A$12,0)))</f>
        <v>3041.3888888888891</v>
      </c>
      <c r="L7647" s="16">
        <f t="shared" si="834"/>
        <v>65.694000000000003</v>
      </c>
      <c r="M7647" s="16">
        <f t="shared" si="835"/>
        <v>152.06944444444446</v>
      </c>
      <c r="N7647" s="14">
        <f>E7647*(K7647-L7647-M7647)*IF(F7647="GHS",1,Assumptions!$B$4)</f>
        <v>2001950.4401111114</v>
      </c>
      <c r="O7647" s="15">
        <f t="shared" ca="1" si="836"/>
        <v>373</v>
      </c>
      <c r="P7647" s="15" t="str">
        <f t="shared" ca="1" si="837"/>
        <v>365d+</v>
      </c>
      <c r="Q7647" s="17">
        <f ca="1">IF(P7647="0-90d",0,IF(P7647="91-180d",INDEX(Assumptions!$F$8:$F$12,MATCH(B7647,Assumptions!$A$8:$A$12,0)),IF(P7647="181-365d",INDEX(Assumptions!$G$8:$G$12,MATCH(B7647,Assumptions!$A$8:$A$12,0)),INDEX(Assumptions!$H$8:$H$12,MATCH(B7647,Assumptions!$A$8:$A$12,0)))))</f>
        <v>0.6</v>
      </c>
      <c r="R7647" s="14">
        <f t="shared" ca="1" si="838"/>
        <v>931540.92</v>
      </c>
      <c r="S7647" s="14">
        <f t="shared" ca="1" si="839"/>
        <v>621027.28000000014</v>
      </c>
      <c r="T7647" s="11" t="s">
        <v>25</v>
      </c>
      <c r="U7647" s="18" t="s">
        <v>26</v>
      </c>
    </row>
    <row r="7648" spans="1:21" ht="15" customHeight="1" x14ac:dyDescent="0.15">
      <c r="A7648" s="10" t="s">
        <v>7696</v>
      </c>
      <c r="B7648" s="11" t="s">
        <v>46</v>
      </c>
      <c r="C7648" s="11" t="s">
        <v>119</v>
      </c>
      <c r="D7648" s="12">
        <v>46143</v>
      </c>
      <c r="E7648" s="11">
        <v>4511</v>
      </c>
      <c r="F7648" s="11" t="s">
        <v>33</v>
      </c>
      <c r="G7648" s="13">
        <v>545164.61</v>
      </c>
      <c r="H7648" s="14">
        <f t="shared" si="833"/>
        <v>2459237555.71</v>
      </c>
      <c r="I7648" s="14">
        <f>IF(F7648="GHS",H7648,H7648*Assumptions!$B$4)</f>
        <v>2459237555.71</v>
      </c>
      <c r="J7648" s="15" t="str">
        <f>INDEX(Assumptions!$B$8:$B$12,MATCH(B7648,Assumptions!$A$8:$A$12,0))</f>
        <v>Specific Identification</v>
      </c>
      <c r="K7648" s="16">
        <f>G7648/(1-INDEX(Assumptions!$D$8:$D$12,MATCH(B7648,Assumptions!$A$8:$A$12,0)))</f>
        <v>698928.98717948713</v>
      </c>
      <c r="L7648" s="16">
        <f t="shared" si="834"/>
        <v>16354.9383</v>
      </c>
      <c r="M7648" s="16">
        <f t="shared" si="835"/>
        <v>34946.449358974358</v>
      </c>
      <c r="N7648" s="14">
        <f>E7648*(K7648-L7648-M7648)*IF(F7648="GHS",1,Assumptions!$B$4)</f>
        <v>2921448101.4370332</v>
      </c>
      <c r="O7648" s="15">
        <f t="shared" ca="1" si="836"/>
        <v>143</v>
      </c>
      <c r="P7648" s="15" t="str">
        <f t="shared" ca="1" si="837"/>
        <v>91-180d</v>
      </c>
      <c r="Q7648" s="17">
        <f ca="1">IF(P7648="0-90d",0,IF(P7648="91-180d",INDEX(Assumptions!$F$8:$F$12,MATCH(B7648,Assumptions!$A$8:$A$12,0)),IF(P7648="181-365d",INDEX(Assumptions!$G$8:$G$12,MATCH(B7648,Assumptions!$A$8:$A$12,0)),INDEX(Assumptions!$H$8:$H$12,MATCH(B7648,Assumptions!$A$8:$A$12,0)))))</f>
        <v>0</v>
      </c>
      <c r="R7648" s="14">
        <f t="shared" ca="1" si="838"/>
        <v>0</v>
      </c>
      <c r="S7648" s="14">
        <f t="shared" ca="1" si="839"/>
        <v>2459237555.71</v>
      </c>
      <c r="T7648" s="11" t="s">
        <v>25</v>
      </c>
      <c r="U7648" s="18" t="s">
        <v>36</v>
      </c>
    </row>
    <row r="7649" spans="1:21" ht="15" customHeight="1" x14ac:dyDescent="0.15">
      <c r="A7649" s="10" t="s">
        <v>7697</v>
      </c>
      <c r="B7649" s="11" t="s">
        <v>41</v>
      </c>
      <c r="C7649" s="11" t="s">
        <v>42</v>
      </c>
      <c r="D7649" s="12">
        <v>46143</v>
      </c>
      <c r="E7649" s="11">
        <v>878</v>
      </c>
      <c r="F7649" s="11" t="s">
        <v>33</v>
      </c>
      <c r="G7649" s="13">
        <v>396.82</v>
      </c>
      <c r="H7649" s="14">
        <f t="shared" si="833"/>
        <v>348407.96</v>
      </c>
      <c r="I7649" s="14">
        <f>IF(F7649="GHS",H7649,H7649*Assumptions!$B$4)</f>
        <v>348407.96</v>
      </c>
      <c r="J7649" s="15" t="str">
        <f>INDEX(Assumptions!$B$8:$B$12,MATCH(B7649,Assumptions!$A$8:$A$12,0))</f>
        <v>Weighted Average</v>
      </c>
      <c r="K7649" s="16">
        <f>G7649/(1-INDEX(Assumptions!$D$8:$D$12,MATCH(B7649,Assumptions!$A$8:$A$12,0)))</f>
        <v>610.49230769230769</v>
      </c>
      <c r="L7649" s="16">
        <f t="shared" si="834"/>
        <v>11.904599999999999</v>
      </c>
      <c r="M7649" s="16">
        <f t="shared" si="835"/>
        <v>30.524615384615387</v>
      </c>
      <c r="N7649" s="14">
        <f>E7649*(K7649-L7649-M7649)*IF(F7649="GHS",1,Assumptions!$B$4)</f>
        <v>498759.39504615392</v>
      </c>
      <c r="O7649" s="15">
        <f t="shared" ca="1" si="836"/>
        <v>143</v>
      </c>
      <c r="P7649" s="15" t="str">
        <f t="shared" ca="1" si="837"/>
        <v>91-180d</v>
      </c>
      <c r="Q7649" s="17">
        <f ca="1">IF(P7649="0-90d",0,IF(P7649="91-180d",INDEX(Assumptions!$F$8:$F$12,MATCH(B7649,Assumptions!$A$8:$A$12,0)),IF(P7649="181-365d",INDEX(Assumptions!$G$8:$G$12,MATCH(B7649,Assumptions!$A$8:$A$12,0)),INDEX(Assumptions!$H$8:$H$12,MATCH(B7649,Assumptions!$A$8:$A$12,0)))))</f>
        <v>0.1</v>
      </c>
      <c r="R7649" s="14">
        <f t="shared" ca="1" si="838"/>
        <v>34840.796000000002</v>
      </c>
      <c r="S7649" s="14">
        <f t="shared" ca="1" si="839"/>
        <v>313567.16399999999</v>
      </c>
      <c r="T7649" s="11" t="s">
        <v>25</v>
      </c>
      <c r="U7649" s="18" t="s">
        <v>36</v>
      </c>
    </row>
    <row r="7650" spans="1:21" ht="15" customHeight="1" x14ac:dyDescent="0.15">
      <c r="A7650" s="10" t="s">
        <v>7698</v>
      </c>
      <c r="B7650" s="11" t="s">
        <v>41</v>
      </c>
      <c r="C7650" s="11" t="s">
        <v>44</v>
      </c>
      <c r="D7650" s="12">
        <v>45864</v>
      </c>
      <c r="E7650" s="11">
        <v>4276</v>
      </c>
      <c r="F7650" s="11" t="s">
        <v>33</v>
      </c>
      <c r="G7650" s="13">
        <v>184.17</v>
      </c>
      <c r="H7650" s="14">
        <f t="shared" si="833"/>
        <v>787510.91999999993</v>
      </c>
      <c r="I7650" s="14">
        <f>IF(F7650="GHS",H7650,H7650*Assumptions!$B$4)</f>
        <v>787510.91999999993</v>
      </c>
      <c r="J7650" s="15" t="str">
        <f>INDEX(Assumptions!$B$8:$B$12,MATCH(B7650,Assumptions!$A$8:$A$12,0))</f>
        <v>Weighted Average</v>
      </c>
      <c r="K7650" s="16">
        <f>G7650/(1-INDEX(Assumptions!$D$8:$D$12,MATCH(B7650,Assumptions!$A$8:$A$12,0)))</f>
        <v>283.3384615384615</v>
      </c>
      <c r="L7650" s="16">
        <f t="shared" si="834"/>
        <v>5.5250999999999992</v>
      </c>
      <c r="M7650" s="16">
        <f t="shared" si="835"/>
        <v>14.166923076923077</v>
      </c>
      <c r="N7650" s="14">
        <f>E7650*(K7650-L7650-M7650)*IF(F7650="GHS",1,Assumptions!$B$4)</f>
        <v>1127352.1708615383</v>
      </c>
      <c r="O7650" s="15">
        <f t="shared" ca="1" si="836"/>
        <v>422</v>
      </c>
      <c r="P7650" s="15" t="str">
        <f t="shared" ca="1" si="837"/>
        <v>365d+</v>
      </c>
      <c r="Q7650" s="17">
        <f ca="1">IF(P7650="0-90d",0,IF(P7650="91-180d",INDEX(Assumptions!$F$8:$F$12,MATCH(B7650,Assumptions!$A$8:$A$12,0)),IF(P7650="181-365d",INDEX(Assumptions!$G$8:$G$12,MATCH(B7650,Assumptions!$A$8:$A$12,0)),INDEX(Assumptions!$H$8:$H$12,MATCH(B7650,Assumptions!$A$8:$A$12,0)))))</f>
        <v>0.8</v>
      </c>
      <c r="R7650" s="14">
        <f t="shared" ca="1" si="838"/>
        <v>630008.73600000003</v>
      </c>
      <c r="S7650" s="14">
        <f t="shared" ca="1" si="839"/>
        <v>157502.18399999989</v>
      </c>
      <c r="T7650" s="11" t="s">
        <v>25</v>
      </c>
      <c r="U7650" s="18" t="s">
        <v>26</v>
      </c>
    </row>
    <row r="7651" spans="1:21" ht="15" customHeight="1" x14ac:dyDescent="0.15">
      <c r="A7651" s="10" t="s">
        <v>7699</v>
      </c>
      <c r="B7651" s="11" t="s">
        <v>41</v>
      </c>
      <c r="C7651" s="11" t="s">
        <v>49</v>
      </c>
      <c r="D7651" s="12">
        <v>46045</v>
      </c>
      <c r="E7651" s="11">
        <v>1172</v>
      </c>
      <c r="F7651" s="11" t="s">
        <v>33</v>
      </c>
      <c r="G7651" s="13">
        <v>861.22</v>
      </c>
      <c r="H7651" s="14">
        <f t="shared" si="833"/>
        <v>1009349.8400000001</v>
      </c>
      <c r="I7651" s="14">
        <f>IF(F7651="GHS",H7651,H7651*Assumptions!$B$4)</f>
        <v>1009349.8400000001</v>
      </c>
      <c r="J7651" s="15" t="str">
        <f>INDEX(Assumptions!$B$8:$B$12,MATCH(B7651,Assumptions!$A$8:$A$12,0))</f>
        <v>Weighted Average</v>
      </c>
      <c r="K7651" s="16">
        <f>G7651/(1-INDEX(Assumptions!$D$8:$D$12,MATCH(B7651,Assumptions!$A$8:$A$12,0)))</f>
        <v>1324.9538461538461</v>
      </c>
      <c r="L7651" s="16">
        <f t="shared" si="834"/>
        <v>25.836600000000001</v>
      </c>
      <c r="M7651" s="16">
        <f t="shared" si="835"/>
        <v>66.247692307692304</v>
      </c>
      <c r="N7651" s="14">
        <f>E7651*(K7651-L7651-M7651)*IF(F7651="GHS",1,Assumptions!$B$4)</f>
        <v>1444923.1171076924</v>
      </c>
      <c r="O7651" s="15">
        <f t="shared" ca="1" si="836"/>
        <v>241</v>
      </c>
      <c r="P7651" s="15" t="str">
        <f t="shared" ca="1" si="837"/>
        <v>181-365d</v>
      </c>
      <c r="Q7651" s="17">
        <f ca="1">IF(P7651="0-90d",0,IF(P7651="91-180d",INDEX(Assumptions!$F$8:$F$12,MATCH(B7651,Assumptions!$A$8:$A$12,0)),IF(P7651="181-365d",INDEX(Assumptions!$G$8:$G$12,MATCH(B7651,Assumptions!$A$8:$A$12,0)),INDEX(Assumptions!$H$8:$H$12,MATCH(B7651,Assumptions!$A$8:$A$12,0)))))</f>
        <v>0.35</v>
      </c>
      <c r="R7651" s="14">
        <f t="shared" ca="1" si="838"/>
        <v>353272.44400000002</v>
      </c>
      <c r="S7651" s="14">
        <f t="shared" ca="1" si="839"/>
        <v>656077.39600000007</v>
      </c>
      <c r="T7651" s="11" t="s">
        <v>50</v>
      </c>
      <c r="U7651" s="18" t="s">
        <v>36</v>
      </c>
    </row>
    <row r="7652" spans="1:21" ht="15" customHeight="1" x14ac:dyDescent="0.15">
      <c r="A7652" s="10" t="s">
        <v>7700</v>
      </c>
      <c r="B7652" s="11" t="s">
        <v>41</v>
      </c>
      <c r="C7652" s="11" t="s">
        <v>115</v>
      </c>
      <c r="D7652" s="12">
        <v>46126</v>
      </c>
      <c r="E7652" s="11">
        <v>4349</v>
      </c>
      <c r="F7652" s="11" t="s">
        <v>33</v>
      </c>
      <c r="G7652" s="13">
        <v>552.73</v>
      </c>
      <c r="H7652" s="14">
        <f t="shared" si="833"/>
        <v>2403822.77</v>
      </c>
      <c r="I7652" s="14">
        <f>IF(F7652="GHS",H7652,H7652*Assumptions!$B$4)</f>
        <v>2403822.77</v>
      </c>
      <c r="J7652" s="15" t="str">
        <f>INDEX(Assumptions!$B$8:$B$12,MATCH(B7652,Assumptions!$A$8:$A$12,0))</f>
        <v>Weighted Average</v>
      </c>
      <c r="K7652" s="16">
        <f>G7652/(1-INDEX(Assumptions!$D$8:$D$12,MATCH(B7652,Assumptions!$A$8:$A$12,0)))</f>
        <v>850.35384615384612</v>
      </c>
      <c r="L7652" s="16">
        <f t="shared" si="834"/>
        <v>16.581900000000001</v>
      </c>
      <c r="M7652" s="16">
        <f t="shared" si="835"/>
        <v>42.517692307692307</v>
      </c>
      <c r="N7652" s="14">
        <f>E7652*(K7652-L7652-M7652)*IF(F7652="GHS",1,Assumptions!$B$4)</f>
        <v>3441164.7499769228</v>
      </c>
      <c r="O7652" s="15">
        <f t="shared" ca="1" si="836"/>
        <v>160</v>
      </c>
      <c r="P7652" s="15" t="str">
        <f t="shared" ca="1" si="837"/>
        <v>91-180d</v>
      </c>
      <c r="Q7652" s="17">
        <f ca="1">IF(P7652="0-90d",0,IF(P7652="91-180d",INDEX(Assumptions!$F$8:$F$12,MATCH(B7652,Assumptions!$A$8:$A$12,0)),IF(P7652="181-365d",INDEX(Assumptions!$G$8:$G$12,MATCH(B7652,Assumptions!$A$8:$A$12,0)),INDEX(Assumptions!$H$8:$H$12,MATCH(B7652,Assumptions!$A$8:$A$12,0)))))</f>
        <v>0.1</v>
      </c>
      <c r="R7652" s="14">
        <f t="shared" ca="1" si="838"/>
        <v>240382.277</v>
      </c>
      <c r="S7652" s="14">
        <f t="shared" ca="1" si="839"/>
        <v>2163440.4929999998</v>
      </c>
      <c r="T7652" s="11" t="s">
        <v>25</v>
      </c>
      <c r="U7652" s="18" t="s">
        <v>26</v>
      </c>
    </row>
    <row r="7653" spans="1:21" ht="15" customHeight="1" x14ac:dyDescent="0.15">
      <c r="A7653" s="10" t="s">
        <v>7701</v>
      </c>
      <c r="B7653" s="11" t="s">
        <v>22</v>
      </c>
      <c r="C7653" s="11" t="s">
        <v>61</v>
      </c>
      <c r="D7653" s="12">
        <v>46196</v>
      </c>
      <c r="E7653" s="11">
        <v>4852</v>
      </c>
      <c r="F7653" s="11" t="s">
        <v>24</v>
      </c>
      <c r="G7653" s="13">
        <v>29640.32</v>
      </c>
      <c r="H7653" s="14">
        <f t="shared" si="833"/>
        <v>143814832.63999999</v>
      </c>
      <c r="I7653" s="14">
        <f>IF(F7653="GHS",H7653,H7653*Assumptions!$B$4)</f>
        <v>1553200192.5119998</v>
      </c>
      <c r="J7653" s="15" t="str">
        <f>INDEX(Assumptions!$B$8:$B$12,MATCH(B7653,Assumptions!$A$8:$A$12,0))</f>
        <v>FIFO</v>
      </c>
      <c r="K7653" s="16">
        <f>G7653/(1-INDEX(Assumptions!$D$8:$D$12,MATCH(B7653,Assumptions!$A$8:$A$12,0)))</f>
        <v>36146.731707317071</v>
      </c>
      <c r="L7653" s="16">
        <f t="shared" si="834"/>
        <v>889.20959999999991</v>
      </c>
      <c r="M7653" s="16">
        <f t="shared" si="835"/>
        <v>1807.3365853658536</v>
      </c>
      <c r="N7653" s="14">
        <f>E7653*(K7653-L7653-M7653)*IF(F7653="GHS",1,Assumptions!$B$4)</f>
        <v>1752843241.647079</v>
      </c>
      <c r="O7653" s="15">
        <f t="shared" ca="1" si="836"/>
        <v>90</v>
      </c>
      <c r="P7653" s="15" t="str">
        <f t="shared" ca="1" si="837"/>
        <v>0-90d</v>
      </c>
      <c r="Q7653" s="17">
        <f ca="1">IF(P7653="0-90d",0,IF(P7653="91-180d",INDEX(Assumptions!$F$8:$F$12,MATCH(B7653,Assumptions!$A$8:$A$12,0)),IF(P7653="181-365d",INDEX(Assumptions!$G$8:$G$12,MATCH(B7653,Assumptions!$A$8:$A$12,0)),INDEX(Assumptions!$H$8:$H$12,MATCH(B7653,Assumptions!$A$8:$A$12,0)))))</f>
        <v>0</v>
      </c>
      <c r="R7653" s="14">
        <f t="shared" ca="1" si="838"/>
        <v>0</v>
      </c>
      <c r="S7653" s="14">
        <f t="shared" ca="1" si="839"/>
        <v>1553200192.5119998</v>
      </c>
      <c r="T7653" s="11" t="s">
        <v>25</v>
      </c>
      <c r="U7653" s="18" t="s">
        <v>26</v>
      </c>
    </row>
    <row r="7654" spans="1:21" ht="15" customHeight="1" x14ac:dyDescent="0.15">
      <c r="A7654" s="10" t="s">
        <v>7702</v>
      </c>
      <c r="B7654" s="11" t="s">
        <v>31</v>
      </c>
      <c r="C7654" s="11" t="s">
        <v>76</v>
      </c>
      <c r="D7654" s="12">
        <v>46066</v>
      </c>
      <c r="E7654" s="11">
        <v>3074</v>
      </c>
      <c r="F7654" s="11" t="s">
        <v>33</v>
      </c>
      <c r="G7654" s="13">
        <v>3501.39</v>
      </c>
      <c r="H7654" s="14">
        <f t="shared" si="833"/>
        <v>10763272.859999999</v>
      </c>
      <c r="I7654" s="14">
        <f>IF(F7654="GHS",H7654,H7654*Assumptions!$B$4)</f>
        <v>10763272.859999999</v>
      </c>
      <c r="J7654" s="15" t="str">
        <f>INDEX(Assumptions!$B$8:$B$12,MATCH(B7654,Assumptions!$A$8:$A$12,0))</f>
        <v>Weighted Average</v>
      </c>
      <c r="K7654" s="16">
        <f>G7654/(1-INDEX(Assumptions!$D$8:$D$12,MATCH(B7654,Assumptions!$A$8:$A$12,0)))</f>
        <v>4863.041666666667</v>
      </c>
      <c r="L7654" s="16">
        <f t="shared" si="834"/>
        <v>105.04169999999999</v>
      </c>
      <c r="M7654" s="16">
        <f t="shared" si="835"/>
        <v>243.15208333333337</v>
      </c>
      <c r="N7654" s="14">
        <f>E7654*(K7654-L7654-M7654)*IF(F7654="GHS",1,Assumptions!$B$4)</f>
        <v>13878642.393366668</v>
      </c>
      <c r="O7654" s="15">
        <f t="shared" ca="1" si="836"/>
        <v>220</v>
      </c>
      <c r="P7654" s="15" t="str">
        <f t="shared" ca="1" si="837"/>
        <v>181-365d</v>
      </c>
      <c r="Q7654" s="17">
        <f ca="1">IF(P7654="0-90d",0,IF(P7654="91-180d",INDEX(Assumptions!$F$8:$F$12,MATCH(B7654,Assumptions!$A$8:$A$12,0)),IF(P7654="181-365d",INDEX(Assumptions!$G$8:$G$12,MATCH(B7654,Assumptions!$A$8:$A$12,0)),INDEX(Assumptions!$H$8:$H$12,MATCH(B7654,Assumptions!$A$8:$A$12,0)))))</f>
        <v>0.2</v>
      </c>
      <c r="R7654" s="14">
        <f t="shared" ca="1" si="838"/>
        <v>2152654.5720000002</v>
      </c>
      <c r="S7654" s="14">
        <f t="shared" ca="1" si="839"/>
        <v>8610618.2879999988</v>
      </c>
      <c r="T7654" s="11" t="s">
        <v>25</v>
      </c>
      <c r="U7654" s="18" t="s">
        <v>26</v>
      </c>
    </row>
    <row r="7655" spans="1:21" ht="15" customHeight="1" x14ac:dyDescent="0.15">
      <c r="A7655" s="10" t="s">
        <v>7703</v>
      </c>
      <c r="B7655" s="11" t="s">
        <v>28</v>
      </c>
      <c r="C7655" s="11" t="s">
        <v>55</v>
      </c>
      <c r="D7655" s="12">
        <v>45751</v>
      </c>
      <c r="E7655" s="11">
        <v>4120</v>
      </c>
      <c r="F7655" s="11" t="s">
        <v>24</v>
      </c>
      <c r="G7655" s="13">
        <v>7950.51</v>
      </c>
      <c r="H7655" s="14">
        <f t="shared" si="833"/>
        <v>32756101.199999999</v>
      </c>
      <c r="I7655" s="14">
        <f>IF(F7655="GHS",H7655,H7655*Assumptions!$B$4)</f>
        <v>353765892.96000004</v>
      </c>
      <c r="J7655" s="15" t="str">
        <f>INDEX(Assumptions!$B$8:$B$12,MATCH(B7655,Assumptions!$A$8:$A$12,0))</f>
        <v>Fair Value Less Costs to Sell</v>
      </c>
      <c r="K7655" s="16">
        <f>G7655/(1-INDEX(Assumptions!$D$8:$D$12,MATCH(B7655,Assumptions!$A$8:$A$12,0)))</f>
        <v>9034.670454545454</v>
      </c>
      <c r="L7655" s="16">
        <f t="shared" si="834"/>
        <v>238.5153</v>
      </c>
      <c r="M7655" s="16">
        <f t="shared" si="835"/>
        <v>451.73352272727271</v>
      </c>
      <c r="N7655" s="14">
        <f>E7655*(K7655-L7655-M7655)*IF(F7655="GHS",1,Assumptions!$B$4)</f>
        <v>371293384.92938191</v>
      </c>
      <c r="O7655" s="15">
        <f t="shared" ca="1" si="836"/>
        <v>535</v>
      </c>
      <c r="P7655" s="15" t="str">
        <f t="shared" ca="1" si="837"/>
        <v>365d+</v>
      </c>
      <c r="Q7655" s="17">
        <f ca="1">IF(P7655="0-90d",0,IF(P7655="91-180d",INDEX(Assumptions!$F$8:$F$12,MATCH(B7655,Assumptions!$A$8:$A$12,0)),IF(P7655="181-365d",INDEX(Assumptions!$G$8:$G$12,MATCH(B7655,Assumptions!$A$8:$A$12,0)),INDEX(Assumptions!$H$8:$H$12,MATCH(B7655,Assumptions!$A$8:$A$12,0)))))</f>
        <v>0.4</v>
      </c>
      <c r="R7655" s="14">
        <f t="shared" ca="1" si="838"/>
        <v>141506357.18400002</v>
      </c>
      <c r="S7655" s="14">
        <f t="shared" ca="1" si="839"/>
        <v>212259535.77600002</v>
      </c>
      <c r="T7655" s="11" t="s">
        <v>25</v>
      </c>
      <c r="U7655" s="18" t="s">
        <v>36</v>
      </c>
    </row>
    <row r="7656" spans="1:21" ht="15" customHeight="1" x14ac:dyDescent="0.15">
      <c r="A7656" s="10" t="s">
        <v>7704</v>
      </c>
      <c r="B7656" s="11" t="s">
        <v>41</v>
      </c>
      <c r="C7656" s="11" t="s">
        <v>49</v>
      </c>
      <c r="D7656" s="12">
        <v>45924</v>
      </c>
      <c r="E7656" s="11">
        <v>896</v>
      </c>
      <c r="F7656" s="11" t="s">
        <v>33</v>
      </c>
      <c r="G7656" s="13">
        <v>205.1</v>
      </c>
      <c r="H7656" s="14">
        <f t="shared" si="833"/>
        <v>183769.60000000001</v>
      </c>
      <c r="I7656" s="14">
        <f>IF(F7656="GHS",H7656,H7656*Assumptions!$B$4)</f>
        <v>183769.60000000001</v>
      </c>
      <c r="J7656" s="15" t="str">
        <f>INDEX(Assumptions!$B$8:$B$12,MATCH(B7656,Assumptions!$A$8:$A$12,0))</f>
        <v>Weighted Average</v>
      </c>
      <c r="K7656" s="16">
        <f>G7656/(1-INDEX(Assumptions!$D$8:$D$12,MATCH(B7656,Assumptions!$A$8:$A$12,0)))</f>
        <v>315.53846153846155</v>
      </c>
      <c r="L7656" s="16">
        <f t="shared" si="834"/>
        <v>6.1529999999999996</v>
      </c>
      <c r="M7656" s="16">
        <f t="shared" si="835"/>
        <v>15.776923076923078</v>
      </c>
      <c r="N7656" s="14">
        <f>E7656*(K7656-L7656-M7656)*IF(F7656="GHS",1,Assumptions!$B$4)</f>
        <v>263073.25046153844</v>
      </c>
      <c r="O7656" s="15">
        <f t="shared" ca="1" si="836"/>
        <v>362</v>
      </c>
      <c r="P7656" s="15" t="str">
        <f t="shared" ca="1" si="837"/>
        <v>181-365d</v>
      </c>
      <c r="Q7656" s="17">
        <f ca="1">IF(P7656="0-90d",0,IF(P7656="91-180d",INDEX(Assumptions!$F$8:$F$12,MATCH(B7656,Assumptions!$A$8:$A$12,0)),IF(P7656="181-365d",INDEX(Assumptions!$G$8:$G$12,MATCH(B7656,Assumptions!$A$8:$A$12,0)),INDEX(Assumptions!$H$8:$H$12,MATCH(B7656,Assumptions!$A$8:$A$12,0)))))</f>
        <v>0.35</v>
      </c>
      <c r="R7656" s="14">
        <f t="shared" ca="1" si="838"/>
        <v>64319.360000000001</v>
      </c>
      <c r="S7656" s="14">
        <f t="shared" ca="1" si="839"/>
        <v>119450.24000000001</v>
      </c>
      <c r="T7656" s="11" t="s">
        <v>25</v>
      </c>
      <c r="U7656" s="18" t="s">
        <v>26</v>
      </c>
    </row>
    <row r="7657" spans="1:21" ht="15" customHeight="1" x14ac:dyDescent="0.15">
      <c r="A7657" s="10" t="s">
        <v>7705</v>
      </c>
      <c r="B7657" s="11" t="s">
        <v>41</v>
      </c>
      <c r="C7657" s="11" t="s">
        <v>49</v>
      </c>
      <c r="D7657" s="12">
        <v>46111</v>
      </c>
      <c r="E7657" s="11">
        <v>23</v>
      </c>
      <c r="F7657" s="11" t="s">
        <v>33</v>
      </c>
      <c r="G7657" s="13">
        <v>560.74</v>
      </c>
      <c r="H7657" s="14">
        <f t="shared" si="833"/>
        <v>12897.02</v>
      </c>
      <c r="I7657" s="14">
        <f>IF(F7657="GHS",H7657,H7657*Assumptions!$B$4)</f>
        <v>12897.02</v>
      </c>
      <c r="J7657" s="15" t="str">
        <f>INDEX(Assumptions!$B$8:$B$12,MATCH(B7657,Assumptions!$A$8:$A$12,0))</f>
        <v>Weighted Average</v>
      </c>
      <c r="K7657" s="16">
        <f>G7657/(1-INDEX(Assumptions!$D$8:$D$12,MATCH(B7657,Assumptions!$A$8:$A$12,0)))</f>
        <v>862.67692307692312</v>
      </c>
      <c r="L7657" s="16">
        <f t="shared" si="834"/>
        <v>16.822199999999999</v>
      </c>
      <c r="M7657" s="16">
        <f t="shared" si="835"/>
        <v>43.133846153846157</v>
      </c>
      <c r="N7657" s="14">
        <f>E7657*(K7657-L7657-M7657)*IF(F7657="GHS",1,Assumptions!$B$4)</f>
        <v>18462.580169230769</v>
      </c>
      <c r="O7657" s="15">
        <f t="shared" ca="1" si="836"/>
        <v>175</v>
      </c>
      <c r="P7657" s="15" t="str">
        <f t="shared" ca="1" si="837"/>
        <v>91-180d</v>
      </c>
      <c r="Q7657" s="17">
        <f ca="1">IF(P7657="0-90d",0,IF(P7657="91-180d",INDEX(Assumptions!$F$8:$F$12,MATCH(B7657,Assumptions!$A$8:$A$12,0)),IF(P7657="181-365d",INDEX(Assumptions!$G$8:$G$12,MATCH(B7657,Assumptions!$A$8:$A$12,0)),INDEX(Assumptions!$H$8:$H$12,MATCH(B7657,Assumptions!$A$8:$A$12,0)))))</f>
        <v>0.1</v>
      </c>
      <c r="R7657" s="14">
        <f t="shared" ca="1" si="838"/>
        <v>1289.7020000000002</v>
      </c>
      <c r="S7657" s="14">
        <f t="shared" ca="1" si="839"/>
        <v>11607.317999999999</v>
      </c>
      <c r="T7657" s="11" t="s">
        <v>25</v>
      </c>
      <c r="U7657" s="18" t="s">
        <v>26</v>
      </c>
    </row>
    <row r="7658" spans="1:21" ht="15" customHeight="1" x14ac:dyDescent="0.15">
      <c r="A7658" s="10" t="s">
        <v>7706</v>
      </c>
      <c r="B7658" s="11" t="s">
        <v>28</v>
      </c>
      <c r="C7658" s="11" t="s">
        <v>55</v>
      </c>
      <c r="D7658" s="12">
        <v>45757</v>
      </c>
      <c r="E7658" s="11">
        <v>85</v>
      </c>
      <c r="F7658" s="11" t="s">
        <v>24</v>
      </c>
      <c r="G7658" s="13">
        <v>7479.01</v>
      </c>
      <c r="H7658" s="14">
        <f t="shared" si="833"/>
        <v>635715.85</v>
      </c>
      <c r="I7658" s="14">
        <f>IF(F7658="GHS",H7658,H7658*Assumptions!$B$4)</f>
        <v>6865731.1800000006</v>
      </c>
      <c r="J7658" s="15" t="str">
        <f>INDEX(Assumptions!$B$8:$B$12,MATCH(B7658,Assumptions!$A$8:$A$12,0))</f>
        <v>Fair Value Less Costs to Sell</v>
      </c>
      <c r="K7658" s="16">
        <f>G7658/(1-INDEX(Assumptions!$D$8:$D$12,MATCH(B7658,Assumptions!$A$8:$A$12,0)))</f>
        <v>8498.875</v>
      </c>
      <c r="L7658" s="16">
        <f t="shared" si="834"/>
        <v>224.37029999999999</v>
      </c>
      <c r="M7658" s="16">
        <f t="shared" si="835"/>
        <v>424.94375000000002</v>
      </c>
      <c r="N7658" s="14">
        <f>E7658*(K7658-L7658-M7658)*IF(F7658="GHS",1,Assumptions!$B$4)</f>
        <v>7205896.9520999994</v>
      </c>
      <c r="O7658" s="15">
        <f t="shared" ca="1" si="836"/>
        <v>529</v>
      </c>
      <c r="P7658" s="15" t="str">
        <f t="shared" ca="1" si="837"/>
        <v>365d+</v>
      </c>
      <c r="Q7658" s="17">
        <f ca="1">IF(P7658="0-90d",0,IF(P7658="91-180d",INDEX(Assumptions!$F$8:$F$12,MATCH(B7658,Assumptions!$A$8:$A$12,0)),IF(P7658="181-365d",INDEX(Assumptions!$G$8:$G$12,MATCH(B7658,Assumptions!$A$8:$A$12,0)),INDEX(Assumptions!$H$8:$H$12,MATCH(B7658,Assumptions!$A$8:$A$12,0)))))</f>
        <v>0.4</v>
      </c>
      <c r="R7658" s="14">
        <f t="shared" ca="1" si="838"/>
        <v>2746292.4720000005</v>
      </c>
      <c r="S7658" s="14">
        <f t="shared" ca="1" si="839"/>
        <v>4119438.7080000001</v>
      </c>
      <c r="T7658" s="11" t="s">
        <v>25</v>
      </c>
      <c r="U7658" s="18" t="s">
        <v>26</v>
      </c>
    </row>
    <row r="7659" spans="1:21" ht="15" customHeight="1" x14ac:dyDescent="0.15">
      <c r="A7659" s="10" t="s">
        <v>7707</v>
      </c>
      <c r="B7659" s="11" t="s">
        <v>41</v>
      </c>
      <c r="C7659" s="11" t="s">
        <v>49</v>
      </c>
      <c r="D7659" s="12">
        <v>46052</v>
      </c>
      <c r="E7659" s="11">
        <v>637</v>
      </c>
      <c r="F7659" s="11" t="s">
        <v>33</v>
      </c>
      <c r="G7659" s="13">
        <v>876.83</v>
      </c>
      <c r="H7659" s="14">
        <f t="shared" si="833"/>
        <v>558540.71000000008</v>
      </c>
      <c r="I7659" s="14">
        <f>IF(F7659="GHS",H7659,H7659*Assumptions!$B$4)</f>
        <v>558540.71000000008</v>
      </c>
      <c r="J7659" s="15" t="str">
        <f>INDEX(Assumptions!$B$8:$B$12,MATCH(B7659,Assumptions!$A$8:$A$12,0))</f>
        <v>Weighted Average</v>
      </c>
      <c r="K7659" s="16">
        <f>G7659/(1-INDEX(Assumptions!$D$8:$D$12,MATCH(B7659,Assumptions!$A$8:$A$12,0)))</f>
        <v>1348.9692307692308</v>
      </c>
      <c r="L7659" s="16">
        <f t="shared" si="834"/>
        <v>26.3049</v>
      </c>
      <c r="M7659" s="16">
        <f t="shared" si="835"/>
        <v>67.448461538461544</v>
      </c>
      <c r="N7659" s="14">
        <f>E7659*(K7659-L7659-M7659)*IF(F7659="GHS",1,Assumptions!$B$4)</f>
        <v>799572.50870000001</v>
      </c>
      <c r="O7659" s="15">
        <f t="shared" ca="1" si="836"/>
        <v>234</v>
      </c>
      <c r="P7659" s="15" t="str">
        <f t="shared" ca="1" si="837"/>
        <v>181-365d</v>
      </c>
      <c r="Q7659" s="17">
        <f ca="1">IF(P7659="0-90d",0,IF(P7659="91-180d",INDEX(Assumptions!$F$8:$F$12,MATCH(B7659,Assumptions!$A$8:$A$12,0)),IF(P7659="181-365d",INDEX(Assumptions!$G$8:$G$12,MATCH(B7659,Assumptions!$A$8:$A$12,0)),INDEX(Assumptions!$H$8:$H$12,MATCH(B7659,Assumptions!$A$8:$A$12,0)))))</f>
        <v>0.35</v>
      </c>
      <c r="R7659" s="14">
        <f t="shared" ca="1" si="838"/>
        <v>195489.24850000002</v>
      </c>
      <c r="S7659" s="14">
        <f t="shared" ca="1" si="839"/>
        <v>363051.46150000009</v>
      </c>
      <c r="T7659" s="11" t="s">
        <v>25</v>
      </c>
      <c r="U7659" s="18" t="s">
        <v>26</v>
      </c>
    </row>
    <row r="7660" spans="1:21" ht="15" customHeight="1" x14ac:dyDescent="0.15">
      <c r="A7660" s="10" t="s">
        <v>7708</v>
      </c>
      <c r="B7660" s="11" t="s">
        <v>31</v>
      </c>
      <c r="C7660" s="11" t="s">
        <v>76</v>
      </c>
      <c r="D7660" s="12">
        <v>45976</v>
      </c>
      <c r="E7660" s="11">
        <v>1766</v>
      </c>
      <c r="F7660" s="11" t="s">
        <v>33</v>
      </c>
      <c r="G7660" s="13">
        <v>1508.53</v>
      </c>
      <c r="H7660" s="14">
        <f t="shared" si="833"/>
        <v>2664063.98</v>
      </c>
      <c r="I7660" s="14">
        <f>IF(F7660="GHS",H7660,H7660*Assumptions!$B$4)</f>
        <v>2664063.98</v>
      </c>
      <c r="J7660" s="15" t="str">
        <f>INDEX(Assumptions!$B$8:$B$12,MATCH(B7660,Assumptions!$A$8:$A$12,0))</f>
        <v>Weighted Average</v>
      </c>
      <c r="K7660" s="16">
        <f>G7660/(1-INDEX(Assumptions!$D$8:$D$12,MATCH(B7660,Assumptions!$A$8:$A$12,0)))</f>
        <v>2095.1805555555557</v>
      </c>
      <c r="L7660" s="16">
        <f t="shared" si="834"/>
        <v>45.255899999999997</v>
      </c>
      <c r="M7660" s="16">
        <f t="shared" si="835"/>
        <v>104.75902777777779</v>
      </c>
      <c r="N7660" s="14">
        <f>E7660*(K7660-L7660-M7660)*IF(F7660="GHS",1,Assumptions!$B$4)</f>
        <v>3435162.4986555553</v>
      </c>
      <c r="O7660" s="15">
        <f t="shared" ca="1" si="836"/>
        <v>310</v>
      </c>
      <c r="P7660" s="15" t="str">
        <f t="shared" ca="1" si="837"/>
        <v>181-365d</v>
      </c>
      <c r="Q7660" s="17">
        <f ca="1">IF(P7660="0-90d",0,IF(P7660="91-180d",INDEX(Assumptions!$F$8:$F$12,MATCH(B7660,Assumptions!$A$8:$A$12,0)),IF(P7660="181-365d",INDEX(Assumptions!$G$8:$G$12,MATCH(B7660,Assumptions!$A$8:$A$12,0)),INDEX(Assumptions!$H$8:$H$12,MATCH(B7660,Assumptions!$A$8:$A$12,0)))))</f>
        <v>0.2</v>
      </c>
      <c r="R7660" s="14">
        <f t="shared" ca="1" si="838"/>
        <v>532812.79599999997</v>
      </c>
      <c r="S7660" s="14">
        <f t="shared" ca="1" si="839"/>
        <v>2131251.1839999999</v>
      </c>
      <c r="T7660" s="11" t="s">
        <v>25</v>
      </c>
      <c r="U7660" s="18" t="s">
        <v>26</v>
      </c>
    </row>
    <row r="7661" spans="1:21" ht="15" customHeight="1" x14ac:dyDescent="0.15">
      <c r="A7661" s="10" t="s">
        <v>7709</v>
      </c>
      <c r="B7661" s="11" t="s">
        <v>31</v>
      </c>
      <c r="C7661" s="11" t="s">
        <v>63</v>
      </c>
      <c r="D7661" s="12">
        <v>45886</v>
      </c>
      <c r="E7661" s="11">
        <v>100</v>
      </c>
      <c r="F7661" s="11" t="s">
        <v>33</v>
      </c>
      <c r="G7661" s="13">
        <v>1160.67</v>
      </c>
      <c r="H7661" s="14">
        <f t="shared" si="833"/>
        <v>116067</v>
      </c>
      <c r="I7661" s="14">
        <f>IF(F7661="GHS",H7661,H7661*Assumptions!$B$4)</f>
        <v>116067</v>
      </c>
      <c r="J7661" s="15" t="str">
        <f>INDEX(Assumptions!$B$8:$B$12,MATCH(B7661,Assumptions!$A$8:$A$12,0))</f>
        <v>Weighted Average</v>
      </c>
      <c r="K7661" s="16">
        <f>G7661/(1-INDEX(Assumptions!$D$8:$D$12,MATCH(B7661,Assumptions!$A$8:$A$12,0)))</f>
        <v>1612.0416666666667</v>
      </c>
      <c r="L7661" s="16">
        <f t="shared" si="834"/>
        <v>34.820100000000004</v>
      </c>
      <c r="M7661" s="16">
        <f t="shared" si="835"/>
        <v>80.60208333333334</v>
      </c>
      <c r="N7661" s="14">
        <f>E7661*(K7661-L7661-M7661)*IF(F7661="GHS",1,Assumptions!$B$4)</f>
        <v>149661.94833333333</v>
      </c>
      <c r="O7661" s="15">
        <f t="shared" ca="1" si="836"/>
        <v>400</v>
      </c>
      <c r="P7661" s="15" t="str">
        <f t="shared" ca="1" si="837"/>
        <v>365d+</v>
      </c>
      <c r="Q7661" s="17">
        <f ca="1">IF(P7661="0-90d",0,IF(P7661="91-180d",INDEX(Assumptions!$F$8:$F$12,MATCH(B7661,Assumptions!$A$8:$A$12,0)),IF(P7661="181-365d",INDEX(Assumptions!$G$8:$G$12,MATCH(B7661,Assumptions!$A$8:$A$12,0)),INDEX(Assumptions!$H$8:$H$12,MATCH(B7661,Assumptions!$A$8:$A$12,0)))))</f>
        <v>0.6</v>
      </c>
      <c r="R7661" s="14">
        <f t="shared" ca="1" si="838"/>
        <v>69640.2</v>
      </c>
      <c r="S7661" s="14">
        <f t="shared" ca="1" si="839"/>
        <v>46426.8</v>
      </c>
      <c r="T7661" s="11" t="s">
        <v>25</v>
      </c>
      <c r="U7661" s="18" t="s">
        <v>26</v>
      </c>
    </row>
    <row r="7662" spans="1:21" ht="15" customHeight="1" x14ac:dyDescent="0.15">
      <c r="A7662" s="10" t="s">
        <v>7710</v>
      </c>
      <c r="B7662" s="11" t="s">
        <v>31</v>
      </c>
      <c r="C7662" s="11" t="s">
        <v>32</v>
      </c>
      <c r="D7662" s="12">
        <v>45914</v>
      </c>
      <c r="E7662" s="11">
        <v>167</v>
      </c>
      <c r="F7662" s="11" t="s">
        <v>33</v>
      </c>
      <c r="G7662" s="13">
        <v>3199.01</v>
      </c>
      <c r="H7662" s="14">
        <f t="shared" si="833"/>
        <v>534234.67000000004</v>
      </c>
      <c r="I7662" s="14">
        <f>IF(F7662="GHS",H7662,H7662*Assumptions!$B$4)</f>
        <v>534234.67000000004</v>
      </c>
      <c r="J7662" s="15" t="str">
        <f>INDEX(Assumptions!$B$8:$B$12,MATCH(B7662,Assumptions!$A$8:$A$12,0))</f>
        <v>Weighted Average</v>
      </c>
      <c r="K7662" s="16">
        <f>G7662/(1-INDEX(Assumptions!$D$8:$D$12,MATCH(B7662,Assumptions!$A$8:$A$12,0)))</f>
        <v>4443.0694444444453</v>
      </c>
      <c r="L7662" s="16">
        <f t="shared" si="834"/>
        <v>95.970300000000009</v>
      </c>
      <c r="M7662" s="16">
        <f t="shared" si="835"/>
        <v>222.15347222222226</v>
      </c>
      <c r="N7662" s="14">
        <f>E7662*(K7662-L7662-M7662)*IF(F7662="GHS",1,Assumptions!$B$4)</f>
        <v>688865.92726111121</v>
      </c>
      <c r="O7662" s="15">
        <f t="shared" ca="1" si="836"/>
        <v>372</v>
      </c>
      <c r="P7662" s="15" t="str">
        <f t="shared" ca="1" si="837"/>
        <v>365d+</v>
      </c>
      <c r="Q7662" s="17">
        <f ca="1">IF(P7662="0-90d",0,IF(P7662="91-180d",INDEX(Assumptions!$F$8:$F$12,MATCH(B7662,Assumptions!$A$8:$A$12,0)),IF(P7662="181-365d",INDEX(Assumptions!$G$8:$G$12,MATCH(B7662,Assumptions!$A$8:$A$12,0)),INDEX(Assumptions!$H$8:$H$12,MATCH(B7662,Assumptions!$A$8:$A$12,0)))))</f>
        <v>0.6</v>
      </c>
      <c r="R7662" s="14">
        <f t="shared" ca="1" si="838"/>
        <v>320540.80200000003</v>
      </c>
      <c r="S7662" s="14">
        <f t="shared" ca="1" si="839"/>
        <v>213693.86800000002</v>
      </c>
      <c r="T7662" s="11" t="s">
        <v>25</v>
      </c>
      <c r="U7662" s="18" t="s">
        <v>26</v>
      </c>
    </row>
    <row r="7663" spans="1:21" ht="15" customHeight="1" x14ac:dyDescent="0.15">
      <c r="A7663" s="10" t="s">
        <v>7711</v>
      </c>
      <c r="B7663" s="11" t="s">
        <v>28</v>
      </c>
      <c r="C7663" s="11" t="s">
        <v>38</v>
      </c>
      <c r="D7663" s="12">
        <v>45984</v>
      </c>
      <c r="E7663" s="11">
        <v>4114</v>
      </c>
      <c r="F7663" s="11" t="s">
        <v>24</v>
      </c>
      <c r="G7663" s="13">
        <v>12735.19</v>
      </c>
      <c r="H7663" s="14">
        <f t="shared" si="833"/>
        <v>52392571.660000004</v>
      </c>
      <c r="I7663" s="14">
        <f>IF(F7663="GHS",H7663,H7663*Assumptions!$B$4)</f>
        <v>565839773.92800009</v>
      </c>
      <c r="J7663" s="15" t="str">
        <f>INDEX(Assumptions!$B$8:$B$12,MATCH(B7663,Assumptions!$A$8:$A$12,0))</f>
        <v>Fair Value Less Costs to Sell</v>
      </c>
      <c r="K7663" s="16">
        <f>G7663/(1-INDEX(Assumptions!$D$8:$D$12,MATCH(B7663,Assumptions!$A$8:$A$12,0)))</f>
        <v>14471.806818181818</v>
      </c>
      <c r="L7663" s="16">
        <f t="shared" si="834"/>
        <v>382.0557</v>
      </c>
      <c r="M7663" s="16">
        <f t="shared" si="835"/>
        <v>723.59034090909097</v>
      </c>
      <c r="N7663" s="14">
        <f>E7663*(K7663-L7663-M7663)*IF(F7663="GHS",1,Assumptions!$B$4)</f>
        <v>593874562.72715998</v>
      </c>
      <c r="O7663" s="15">
        <f t="shared" ca="1" si="836"/>
        <v>302</v>
      </c>
      <c r="P7663" s="15" t="str">
        <f t="shared" ca="1" si="837"/>
        <v>181-365d</v>
      </c>
      <c r="Q7663" s="17">
        <f ca="1">IF(P7663="0-90d",0,IF(P7663="91-180d",INDEX(Assumptions!$F$8:$F$12,MATCH(B7663,Assumptions!$A$8:$A$12,0)),IF(P7663="181-365d",INDEX(Assumptions!$G$8:$G$12,MATCH(B7663,Assumptions!$A$8:$A$12,0)),INDEX(Assumptions!$H$8:$H$12,MATCH(B7663,Assumptions!$A$8:$A$12,0)))))</f>
        <v>0.1</v>
      </c>
      <c r="R7663" s="14">
        <f t="shared" ca="1" si="838"/>
        <v>56583977.392800011</v>
      </c>
      <c r="S7663" s="14">
        <f t="shared" ca="1" si="839"/>
        <v>509255796.53520006</v>
      </c>
      <c r="T7663" s="11" t="s">
        <v>25</v>
      </c>
      <c r="U7663" s="18" t="s">
        <v>26</v>
      </c>
    </row>
    <row r="7664" spans="1:21" ht="15" customHeight="1" x14ac:dyDescent="0.15">
      <c r="A7664" s="10" t="s">
        <v>7712</v>
      </c>
      <c r="B7664" s="11" t="s">
        <v>31</v>
      </c>
      <c r="C7664" s="11" t="s">
        <v>76</v>
      </c>
      <c r="D7664" s="12">
        <v>45794</v>
      </c>
      <c r="E7664" s="11">
        <v>2634</v>
      </c>
      <c r="F7664" s="11" t="s">
        <v>33</v>
      </c>
      <c r="G7664" s="13">
        <v>3778.99</v>
      </c>
      <c r="H7664" s="14">
        <f t="shared" si="833"/>
        <v>9953859.6600000001</v>
      </c>
      <c r="I7664" s="14">
        <f>IF(F7664="GHS",H7664,H7664*Assumptions!$B$4)</f>
        <v>9953859.6600000001</v>
      </c>
      <c r="J7664" s="15" t="str">
        <f>INDEX(Assumptions!$B$8:$B$12,MATCH(B7664,Assumptions!$A$8:$A$12,0))</f>
        <v>Weighted Average</v>
      </c>
      <c r="K7664" s="16">
        <f>G7664/(1-INDEX(Assumptions!$D$8:$D$12,MATCH(B7664,Assumptions!$A$8:$A$12,0)))</f>
        <v>5248.5972222222217</v>
      </c>
      <c r="L7664" s="16">
        <f t="shared" si="834"/>
        <v>113.36969999999999</v>
      </c>
      <c r="M7664" s="16">
        <f t="shared" si="835"/>
        <v>262.42986111111111</v>
      </c>
      <c r="N7664" s="14">
        <f>E7664*(K7664-L7664-M7664)*IF(F7664="GHS",1,Assumptions!$B$4)</f>
        <v>12834949.039366666</v>
      </c>
      <c r="O7664" s="15">
        <f t="shared" ca="1" si="836"/>
        <v>492</v>
      </c>
      <c r="P7664" s="15" t="str">
        <f t="shared" ca="1" si="837"/>
        <v>365d+</v>
      </c>
      <c r="Q7664" s="17">
        <f ca="1">IF(P7664="0-90d",0,IF(P7664="91-180d",INDEX(Assumptions!$F$8:$F$12,MATCH(B7664,Assumptions!$A$8:$A$12,0)),IF(P7664="181-365d",INDEX(Assumptions!$G$8:$G$12,MATCH(B7664,Assumptions!$A$8:$A$12,0)),INDEX(Assumptions!$H$8:$H$12,MATCH(B7664,Assumptions!$A$8:$A$12,0)))))</f>
        <v>0.6</v>
      </c>
      <c r="R7664" s="14">
        <f t="shared" ca="1" si="838"/>
        <v>5972315.7960000001</v>
      </c>
      <c r="S7664" s="14">
        <f t="shared" ca="1" si="839"/>
        <v>3981543.8640000001</v>
      </c>
      <c r="T7664" s="11" t="s">
        <v>25</v>
      </c>
      <c r="U7664" s="18" t="s">
        <v>26</v>
      </c>
    </row>
    <row r="7665" spans="1:21" ht="15" customHeight="1" x14ac:dyDescent="0.15">
      <c r="A7665" s="10" t="s">
        <v>7713</v>
      </c>
      <c r="B7665" s="11" t="s">
        <v>46</v>
      </c>
      <c r="C7665" s="11" t="s">
        <v>119</v>
      </c>
      <c r="D7665" s="12">
        <v>45986</v>
      </c>
      <c r="E7665" s="11">
        <v>3141</v>
      </c>
      <c r="F7665" s="11" t="s">
        <v>33</v>
      </c>
      <c r="G7665" s="13">
        <v>425517.94</v>
      </c>
      <c r="H7665" s="14">
        <f t="shared" si="833"/>
        <v>1336551849.54</v>
      </c>
      <c r="I7665" s="14">
        <f>IF(F7665="GHS",H7665,H7665*Assumptions!$B$4)</f>
        <v>1336551849.54</v>
      </c>
      <c r="J7665" s="15" t="str">
        <f>INDEX(Assumptions!$B$8:$B$12,MATCH(B7665,Assumptions!$A$8:$A$12,0))</f>
        <v>Specific Identification</v>
      </c>
      <c r="K7665" s="16">
        <f>G7665/(1-INDEX(Assumptions!$D$8:$D$12,MATCH(B7665,Assumptions!$A$8:$A$12,0)))</f>
        <v>545535.8205128205</v>
      </c>
      <c r="L7665" s="16">
        <f t="shared" si="834"/>
        <v>12765.538199999999</v>
      </c>
      <c r="M7665" s="16">
        <f t="shared" si="835"/>
        <v>27276.791025641025</v>
      </c>
      <c r="N7665" s="14">
        <f>E7665*(K7665-L7665-M7665)*IF(F7665="GHS",1,Assumptions!$B$4)</f>
        <v>1587755056.1330309</v>
      </c>
      <c r="O7665" s="15">
        <f t="shared" ca="1" si="836"/>
        <v>300</v>
      </c>
      <c r="P7665" s="15" t="str">
        <f t="shared" ca="1" si="837"/>
        <v>181-365d</v>
      </c>
      <c r="Q7665" s="17">
        <f ca="1">IF(P7665="0-90d",0,IF(P7665="91-180d",INDEX(Assumptions!$F$8:$F$12,MATCH(B7665,Assumptions!$A$8:$A$12,0)),IF(P7665="181-365d",INDEX(Assumptions!$G$8:$G$12,MATCH(B7665,Assumptions!$A$8:$A$12,0)),INDEX(Assumptions!$H$8:$H$12,MATCH(B7665,Assumptions!$A$8:$A$12,0)))))</f>
        <v>0.05</v>
      </c>
      <c r="R7665" s="14">
        <f t="shared" ca="1" si="838"/>
        <v>66827592.476999998</v>
      </c>
      <c r="S7665" s="14">
        <f t="shared" ca="1" si="839"/>
        <v>1269724257.063</v>
      </c>
      <c r="T7665" s="11" t="s">
        <v>25</v>
      </c>
      <c r="U7665" s="18" t="s">
        <v>26</v>
      </c>
    </row>
    <row r="7666" spans="1:21" ht="15" customHeight="1" x14ac:dyDescent="0.15">
      <c r="A7666" s="10" t="s">
        <v>7714</v>
      </c>
      <c r="B7666" s="11" t="s">
        <v>41</v>
      </c>
      <c r="C7666" s="11" t="s">
        <v>44</v>
      </c>
      <c r="D7666" s="12">
        <v>46042</v>
      </c>
      <c r="E7666" s="11">
        <v>1460</v>
      </c>
      <c r="F7666" s="11" t="s">
        <v>33</v>
      </c>
      <c r="G7666" s="13">
        <v>337.4</v>
      </c>
      <c r="H7666" s="14">
        <f t="shared" si="833"/>
        <v>492603.99999999994</v>
      </c>
      <c r="I7666" s="14">
        <f>IF(F7666="GHS",H7666,H7666*Assumptions!$B$4)</f>
        <v>492603.99999999994</v>
      </c>
      <c r="J7666" s="15" t="str">
        <f>INDEX(Assumptions!$B$8:$B$12,MATCH(B7666,Assumptions!$A$8:$A$12,0))</f>
        <v>Weighted Average</v>
      </c>
      <c r="K7666" s="16">
        <f>G7666/(1-INDEX(Assumptions!$D$8:$D$12,MATCH(B7666,Assumptions!$A$8:$A$12,0)))</f>
        <v>519.07692307692298</v>
      </c>
      <c r="L7666" s="16">
        <f t="shared" si="834"/>
        <v>10.121999999999998</v>
      </c>
      <c r="M7666" s="16">
        <f t="shared" si="835"/>
        <v>25.95384615384615</v>
      </c>
      <c r="N7666" s="14">
        <f>E7666*(K7666-L7666-M7666)*IF(F7666="GHS",1,Assumptions!$B$4)</f>
        <v>705181.57230769214</v>
      </c>
      <c r="O7666" s="15">
        <f t="shared" ca="1" si="836"/>
        <v>244</v>
      </c>
      <c r="P7666" s="15" t="str">
        <f t="shared" ca="1" si="837"/>
        <v>181-365d</v>
      </c>
      <c r="Q7666" s="17">
        <f ca="1">IF(P7666="0-90d",0,IF(P7666="91-180d",INDEX(Assumptions!$F$8:$F$12,MATCH(B7666,Assumptions!$A$8:$A$12,0)),IF(P7666="181-365d",INDEX(Assumptions!$G$8:$G$12,MATCH(B7666,Assumptions!$A$8:$A$12,0)),INDEX(Assumptions!$H$8:$H$12,MATCH(B7666,Assumptions!$A$8:$A$12,0)))))</f>
        <v>0.35</v>
      </c>
      <c r="R7666" s="14">
        <f t="shared" ca="1" si="838"/>
        <v>172411.39999999997</v>
      </c>
      <c r="S7666" s="14">
        <f t="shared" ca="1" si="839"/>
        <v>320192.59999999998</v>
      </c>
      <c r="T7666" s="11" t="s">
        <v>25</v>
      </c>
      <c r="U7666" s="18" t="s">
        <v>26</v>
      </c>
    </row>
    <row r="7667" spans="1:21" ht="15" customHeight="1" x14ac:dyDescent="0.15">
      <c r="A7667" s="10" t="s">
        <v>7715</v>
      </c>
      <c r="B7667" s="11" t="s">
        <v>22</v>
      </c>
      <c r="C7667" s="11" t="s">
        <v>81</v>
      </c>
      <c r="D7667" s="12">
        <v>45882</v>
      </c>
      <c r="E7667" s="11">
        <v>4686</v>
      </c>
      <c r="F7667" s="11" t="s">
        <v>24</v>
      </c>
      <c r="G7667" s="13">
        <v>29758.15</v>
      </c>
      <c r="H7667" s="14">
        <f t="shared" si="833"/>
        <v>139446690.90000001</v>
      </c>
      <c r="I7667" s="14">
        <f>IF(F7667="GHS",H7667,H7667*Assumptions!$B$4)</f>
        <v>1506024261.7200003</v>
      </c>
      <c r="J7667" s="15" t="str">
        <f>INDEX(Assumptions!$B$8:$B$12,MATCH(B7667,Assumptions!$A$8:$A$12,0))</f>
        <v>FIFO</v>
      </c>
      <c r="K7667" s="16">
        <f>G7667/(1-INDEX(Assumptions!$D$8:$D$12,MATCH(B7667,Assumptions!$A$8:$A$12,0)))</f>
        <v>36290.42682926829</v>
      </c>
      <c r="L7667" s="16">
        <f t="shared" si="834"/>
        <v>892.74450000000002</v>
      </c>
      <c r="M7667" s="16">
        <f t="shared" si="835"/>
        <v>1814.5213414634145</v>
      </c>
      <c r="N7667" s="14">
        <f>E7667*(K7667-L7667-M7667)*IF(F7667="GHS",1,Assumptions!$B$4)</f>
        <v>1699603477.7996194</v>
      </c>
      <c r="O7667" s="15">
        <f t="shared" ca="1" si="836"/>
        <v>404</v>
      </c>
      <c r="P7667" s="15" t="str">
        <f t="shared" ca="1" si="837"/>
        <v>365d+</v>
      </c>
      <c r="Q7667" s="17">
        <f ca="1">IF(P7667="0-90d",0,IF(P7667="91-180d",INDEX(Assumptions!$F$8:$F$12,MATCH(B7667,Assumptions!$A$8:$A$12,0)),IF(P7667="181-365d",INDEX(Assumptions!$G$8:$G$12,MATCH(B7667,Assumptions!$A$8:$A$12,0)),INDEX(Assumptions!$H$8:$H$12,MATCH(B7667,Assumptions!$A$8:$A$12,0)))))</f>
        <v>0.5</v>
      </c>
      <c r="R7667" s="14">
        <f t="shared" ca="1" si="838"/>
        <v>753012130.86000013</v>
      </c>
      <c r="S7667" s="14">
        <f t="shared" ca="1" si="839"/>
        <v>753012130.86000013</v>
      </c>
      <c r="T7667" s="11" t="s">
        <v>25</v>
      </c>
      <c r="U7667" s="18" t="s">
        <v>26</v>
      </c>
    </row>
    <row r="7668" spans="1:21" ht="15" customHeight="1" x14ac:dyDescent="0.15">
      <c r="A7668" s="10" t="s">
        <v>7716</v>
      </c>
      <c r="B7668" s="11" t="s">
        <v>41</v>
      </c>
      <c r="C7668" s="11" t="s">
        <v>49</v>
      </c>
      <c r="D7668" s="12">
        <v>45809</v>
      </c>
      <c r="E7668" s="11">
        <v>4636</v>
      </c>
      <c r="F7668" s="11" t="s">
        <v>33</v>
      </c>
      <c r="G7668" s="13">
        <v>542.04999999999995</v>
      </c>
      <c r="H7668" s="14">
        <f t="shared" si="833"/>
        <v>2512943.7999999998</v>
      </c>
      <c r="I7668" s="14">
        <f>IF(F7668="GHS",H7668,H7668*Assumptions!$B$4)</f>
        <v>2512943.7999999998</v>
      </c>
      <c r="J7668" s="15" t="str">
        <f>INDEX(Assumptions!$B$8:$B$12,MATCH(B7668,Assumptions!$A$8:$A$12,0))</f>
        <v>Weighted Average</v>
      </c>
      <c r="K7668" s="16">
        <f>G7668/(1-INDEX(Assumptions!$D$8:$D$12,MATCH(B7668,Assumptions!$A$8:$A$12,0)))</f>
        <v>833.92307692307679</v>
      </c>
      <c r="L7668" s="16">
        <f t="shared" si="834"/>
        <v>16.261499999999998</v>
      </c>
      <c r="M7668" s="16">
        <f t="shared" si="835"/>
        <v>41.696153846153841</v>
      </c>
      <c r="N7668" s="14">
        <f>E7668*(K7668-L7668-M7668)*IF(F7668="GHS",1,Assumptions!$B$4)</f>
        <v>3597375.7013846152</v>
      </c>
      <c r="O7668" s="15">
        <f t="shared" ca="1" si="836"/>
        <v>477</v>
      </c>
      <c r="P7668" s="15" t="str">
        <f t="shared" ca="1" si="837"/>
        <v>365d+</v>
      </c>
      <c r="Q7668" s="17">
        <f ca="1">IF(P7668="0-90d",0,IF(P7668="91-180d",INDEX(Assumptions!$F$8:$F$12,MATCH(B7668,Assumptions!$A$8:$A$12,0)),IF(P7668="181-365d",INDEX(Assumptions!$G$8:$G$12,MATCH(B7668,Assumptions!$A$8:$A$12,0)),INDEX(Assumptions!$H$8:$H$12,MATCH(B7668,Assumptions!$A$8:$A$12,0)))))</f>
        <v>0.8</v>
      </c>
      <c r="R7668" s="14">
        <f t="shared" ca="1" si="838"/>
        <v>2010355.04</v>
      </c>
      <c r="S7668" s="14">
        <f t="shared" ca="1" si="839"/>
        <v>502588.75999999978</v>
      </c>
      <c r="T7668" s="11" t="s">
        <v>50</v>
      </c>
      <c r="U7668" s="18" t="s">
        <v>36</v>
      </c>
    </row>
    <row r="7669" spans="1:21" ht="15" customHeight="1" x14ac:dyDescent="0.15">
      <c r="A7669" s="10" t="s">
        <v>7717</v>
      </c>
      <c r="B7669" s="11" t="s">
        <v>46</v>
      </c>
      <c r="C7669" s="11" t="s">
        <v>119</v>
      </c>
      <c r="D7669" s="12">
        <v>45912</v>
      </c>
      <c r="E7669" s="11">
        <v>2782</v>
      </c>
      <c r="F7669" s="11" t="s">
        <v>33</v>
      </c>
      <c r="G7669" s="13">
        <v>527666.54</v>
      </c>
      <c r="H7669" s="14">
        <f t="shared" si="833"/>
        <v>1467968314.2800002</v>
      </c>
      <c r="I7669" s="14">
        <f>IF(F7669="GHS",H7669,H7669*Assumptions!$B$4)</f>
        <v>1467968314.2800002</v>
      </c>
      <c r="J7669" s="15" t="str">
        <f>INDEX(Assumptions!$B$8:$B$12,MATCH(B7669,Assumptions!$A$8:$A$12,0))</f>
        <v>Specific Identification</v>
      </c>
      <c r="K7669" s="16">
        <f>G7669/(1-INDEX(Assumptions!$D$8:$D$12,MATCH(B7669,Assumptions!$A$8:$A$12,0)))</f>
        <v>676495.56410256412</v>
      </c>
      <c r="L7669" s="16">
        <f t="shared" si="834"/>
        <v>15829.996200000001</v>
      </c>
      <c r="M7669" s="16">
        <f t="shared" si="835"/>
        <v>33824.778205128205</v>
      </c>
      <c r="N7669" s="14">
        <f>E7669*(K7669-L7669-M7669)*IF(F7669="GHS",1,Assumptions!$B$4)</f>
        <v>1743871076.9382668</v>
      </c>
      <c r="O7669" s="15">
        <f t="shared" ca="1" si="836"/>
        <v>374</v>
      </c>
      <c r="P7669" s="15" t="str">
        <f t="shared" ca="1" si="837"/>
        <v>365d+</v>
      </c>
      <c r="Q7669" s="17">
        <f ca="1">IF(P7669="0-90d",0,IF(P7669="91-180d",INDEX(Assumptions!$F$8:$F$12,MATCH(B7669,Assumptions!$A$8:$A$12,0)),IF(P7669="181-365d",INDEX(Assumptions!$G$8:$G$12,MATCH(B7669,Assumptions!$A$8:$A$12,0)),INDEX(Assumptions!$H$8:$H$12,MATCH(B7669,Assumptions!$A$8:$A$12,0)))))</f>
        <v>0.15</v>
      </c>
      <c r="R7669" s="14">
        <f t="shared" ca="1" si="838"/>
        <v>220195247.14200002</v>
      </c>
      <c r="S7669" s="14">
        <f t="shared" ca="1" si="839"/>
        <v>1247773067.1380002</v>
      </c>
      <c r="T7669" s="11" t="s">
        <v>25</v>
      </c>
      <c r="U7669" s="18" t="s">
        <v>26</v>
      </c>
    </row>
    <row r="7670" spans="1:21" ht="15" customHeight="1" x14ac:dyDescent="0.15">
      <c r="A7670" s="10" t="s">
        <v>7718</v>
      </c>
      <c r="B7670" s="11" t="s">
        <v>31</v>
      </c>
      <c r="C7670" s="11" t="s">
        <v>76</v>
      </c>
      <c r="D7670" s="12">
        <v>46115</v>
      </c>
      <c r="E7670" s="11">
        <v>1748</v>
      </c>
      <c r="F7670" s="11" t="s">
        <v>33</v>
      </c>
      <c r="G7670" s="13">
        <v>2481.4699999999998</v>
      </c>
      <c r="H7670" s="14">
        <f t="shared" si="833"/>
        <v>4337609.5599999996</v>
      </c>
      <c r="I7670" s="14">
        <f>IF(F7670="GHS",H7670,H7670*Assumptions!$B$4)</f>
        <v>4337609.5599999996</v>
      </c>
      <c r="J7670" s="15" t="str">
        <f>INDEX(Assumptions!$B$8:$B$12,MATCH(B7670,Assumptions!$A$8:$A$12,0))</f>
        <v>Weighted Average</v>
      </c>
      <c r="K7670" s="16">
        <f>G7670/(1-INDEX(Assumptions!$D$8:$D$12,MATCH(B7670,Assumptions!$A$8:$A$12,0)))</f>
        <v>3446.4861111111109</v>
      </c>
      <c r="L7670" s="16">
        <f t="shared" si="834"/>
        <v>74.444099999999992</v>
      </c>
      <c r="M7670" s="16">
        <f t="shared" si="835"/>
        <v>172.32430555555555</v>
      </c>
      <c r="N7670" s="14">
        <f>E7670*(K7670-L7670-M7670)*IF(F7670="GHS",1,Assumptions!$B$4)</f>
        <v>5593106.5493111107</v>
      </c>
      <c r="O7670" s="15">
        <f t="shared" ca="1" si="836"/>
        <v>171</v>
      </c>
      <c r="P7670" s="15" t="str">
        <f t="shared" ca="1" si="837"/>
        <v>91-180d</v>
      </c>
      <c r="Q7670" s="17">
        <f ca="1">IF(P7670="0-90d",0,IF(P7670="91-180d",INDEX(Assumptions!$F$8:$F$12,MATCH(B7670,Assumptions!$A$8:$A$12,0)),IF(P7670="181-365d",INDEX(Assumptions!$G$8:$G$12,MATCH(B7670,Assumptions!$A$8:$A$12,0)),INDEX(Assumptions!$H$8:$H$12,MATCH(B7670,Assumptions!$A$8:$A$12,0)))))</f>
        <v>0.05</v>
      </c>
      <c r="R7670" s="14">
        <f t="shared" ca="1" si="838"/>
        <v>216880.478</v>
      </c>
      <c r="S7670" s="14">
        <f t="shared" ca="1" si="839"/>
        <v>4120729.0819999995</v>
      </c>
      <c r="T7670" s="11" t="s">
        <v>25</v>
      </c>
      <c r="U7670" s="18" t="s">
        <v>26</v>
      </c>
    </row>
    <row r="7671" spans="1:21" ht="15" customHeight="1" x14ac:dyDescent="0.15">
      <c r="A7671" s="10" t="s">
        <v>7719</v>
      </c>
      <c r="B7671" s="11" t="s">
        <v>31</v>
      </c>
      <c r="C7671" s="11" t="s">
        <v>32</v>
      </c>
      <c r="D7671" s="12">
        <v>46092</v>
      </c>
      <c r="E7671" s="11">
        <v>77</v>
      </c>
      <c r="F7671" s="11" t="s">
        <v>33</v>
      </c>
      <c r="G7671" s="13">
        <v>4667.01</v>
      </c>
      <c r="H7671" s="14">
        <f t="shared" si="833"/>
        <v>359359.77</v>
      </c>
      <c r="I7671" s="14">
        <f>IF(F7671="GHS",H7671,H7671*Assumptions!$B$4)</f>
        <v>359359.77</v>
      </c>
      <c r="J7671" s="15" t="str">
        <f>INDEX(Assumptions!$B$8:$B$12,MATCH(B7671,Assumptions!$A$8:$A$12,0))</f>
        <v>Weighted Average</v>
      </c>
      <c r="K7671" s="16">
        <f>G7671/(1-INDEX(Assumptions!$D$8:$D$12,MATCH(B7671,Assumptions!$A$8:$A$12,0)))</f>
        <v>6481.9583333333339</v>
      </c>
      <c r="L7671" s="16">
        <f t="shared" si="834"/>
        <v>140.0103</v>
      </c>
      <c r="M7671" s="16">
        <f t="shared" si="835"/>
        <v>324.09791666666672</v>
      </c>
      <c r="N7671" s="14">
        <f>E7671*(K7671-L7671-M7671)*IF(F7671="GHS",1,Assumptions!$B$4)</f>
        <v>463374.45898333337</v>
      </c>
      <c r="O7671" s="15">
        <f t="shared" ca="1" si="836"/>
        <v>194</v>
      </c>
      <c r="P7671" s="15" t="str">
        <f t="shared" ca="1" si="837"/>
        <v>181-365d</v>
      </c>
      <c r="Q7671" s="17">
        <f ca="1">IF(P7671="0-90d",0,IF(P7671="91-180d",INDEX(Assumptions!$F$8:$F$12,MATCH(B7671,Assumptions!$A$8:$A$12,0)),IF(P7671="181-365d",INDEX(Assumptions!$G$8:$G$12,MATCH(B7671,Assumptions!$A$8:$A$12,0)),INDEX(Assumptions!$H$8:$H$12,MATCH(B7671,Assumptions!$A$8:$A$12,0)))))</f>
        <v>0.2</v>
      </c>
      <c r="R7671" s="14">
        <f t="shared" ca="1" si="838"/>
        <v>71871.954000000012</v>
      </c>
      <c r="S7671" s="14">
        <f t="shared" ca="1" si="839"/>
        <v>287487.81599999999</v>
      </c>
      <c r="T7671" s="11" t="s">
        <v>25</v>
      </c>
      <c r="U7671" s="18" t="s">
        <v>26</v>
      </c>
    </row>
    <row r="7672" spans="1:21" ht="15" customHeight="1" x14ac:dyDescent="0.15">
      <c r="A7672" s="10" t="s">
        <v>7720</v>
      </c>
      <c r="B7672" s="11" t="s">
        <v>31</v>
      </c>
      <c r="C7672" s="11" t="s">
        <v>63</v>
      </c>
      <c r="D7672" s="12">
        <v>46143</v>
      </c>
      <c r="E7672" s="11">
        <v>3317</v>
      </c>
      <c r="F7672" s="11" t="s">
        <v>33</v>
      </c>
      <c r="G7672" s="13">
        <v>4333.2299999999996</v>
      </c>
      <c r="H7672" s="14">
        <f t="shared" si="833"/>
        <v>14373323.909999998</v>
      </c>
      <c r="I7672" s="14">
        <f>IF(F7672="GHS",H7672,H7672*Assumptions!$B$4)</f>
        <v>14373323.909999998</v>
      </c>
      <c r="J7672" s="15" t="str">
        <f>INDEX(Assumptions!$B$8:$B$12,MATCH(B7672,Assumptions!$A$8:$A$12,0))</f>
        <v>Weighted Average</v>
      </c>
      <c r="K7672" s="16">
        <f>G7672/(1-INDEX(Assumptions!$D$8:$D$12,MATCH(B7672,Assumptions!$A$8:$A$12,0)))</f>
        <v>6018.375</v>
      </c>
      <c r="L7672" s="16">
        <f t="shared" si="834"/>
        <v>129.99689999999998</v>
      </c>
      <c r="M7672" s="16">
        <f t="shared" si="835"/>
        <v>300.91874999999999</v>
      </c>
      <c r="N7672" s="14">
        <f>E7672*(K7672-L7672-M7672)*IF(F7672="GHS",1,Assumptions!$B$4)</f>
        <v>18533602.66395</v>
      </c>
      <c r="O7672" s="15">
        <f t="shared" ca="1" si="836"/>
        <v>143</v>
      </c>
      <c r="P7672" s="15" t="str">
        <f t="shared" ca="1" si="837"/>
        <v>91-180d</v>
      </c>
      <c r="Q7672" s="17">
        <f ca="1">IF(P7672="0-90d",0,IF(P7672="91-180d",INDEX(Assumptions!$F$8:$F$12,MATCH(B7672,Assumptions!$A$8:$A$12,0)),IF(P7672="181-365d",INDEX(Assumptions!$G$8:$G$12,MATCH(B7672,Assumptions!$A$8:$A$12,0)),INDEX(Assumptions!$H$8:$H$12,MATCH(B7672,Assumptions!$A$8:$A$12,0)))))</f>
        <v>0.05</v>
      </c>
      <c r="R7672" s="14">
        <f t="shared" ca="1" si="838"/>
        <v>718666.19549999991</v>
      </c>
      <c r="S7672" s="14">
        <f t="shared" ca="1" si="839"/>
        <v>13654657.714499999</v>
      </c>
      <c r="T7672" s="11" t="s">
        <v>25</v>
      </c>
      <c r="U7672" s="18" t="s">
        <v>26</v>
      </c>
    </row>
    <row r="7673" spans="1:21" ht="15" customHeight="1" x14ac:dyDescent="0.15">
      <c r="A7673" s="10" t="s">
        <v>7721</v>
      </c>
      <c r="B7673" s="11" t="s">
        <v>41</v>
      </c>
      <c r="C7673" s="11" t="s">
        <v>42</v>
      </c>
      <c r="D7673" s="12">
        <v>45978</v>
      </c>
      <c r="E7673" s="11">
        <v>2137</v>
      </c>
      <c r="F7673" s="11" t="s">
        <v>33</v>
      </c>
      <c r="G7673" s="13">
        <v>618.46</v>
      </c>
      <c r="H7673" s="14">
        <f t="shared" si="833"/>
        <v>1321649.02</v>
      </c>
      <c r="I7673" s="14">
        <f>IF(F7673="GHS",H7673,H7673*Assumptions!$B$4)</f>
        <v>1321649.02</v>
      </c>
      <c r="J7673" s="15" t="str">
        <f>INDEX(Assumptions!$B$8:$B$12,MATCH(B7673,Assumptions!$A$8:$A$12,0))</f>
        <v>Weighted Average</v>
      </c>
      <c r="K7673" s="16">
        <f>G7673/(1-INDEX(Assumptions!$D$8:$D$12,MATCH(B7673,Assumptions!$A$8:$A$12,0)))</f>
        <v>951.47692307692307</v>
      </c>
      <c r="L7673" s="16">
        <f t="shared" si="834"/>
        <v>18.553799999999999</v>
      </c>
      <c r="M7673" s="16">
        <f t="shared" si="835"/>
        <v>47.573846153846155</v>
      </c>
      <c r="N7673" s="14">
        <f>E7673*(K7673-L7673-M7673)*IF(F7673="GHS",1,Assumptions!$B$4)</f>
        <v>1891991.4047846154</v>
      </c>
      <c r="O7673" s="15">
        <f t="shared" ca="1" si="836"/>
        <v>308</v>
      </c>
      <c r="P7673" s="15" t="str">
        <f t="shared" ca="1" si="837"/>
        <v>181-365d</v>
      </c>
      <c r="Q7673" s="17">
        <f ca="1">IF(P7673="0-90d",0,IF(P7673="91-180d",INDEX(Assumptions!$F$8:$F$12,MATCH(B7673,Assumptions!$A$8:$A$12,0)),IF(P7673="181-365d",INDEX(Assumptions!$G$8:$G$12,MATCH(B7673,Assumptions!$A$8:$A$12,0)),INDEX(Assumptions!$H$8:$H$12,MATCH(B7673,Assumptions!$A$8:$A$12,0)))))</f>
        <v>0.35</v>
      </c>
      <c r="R7673" s="14">
        <f t="shared" ca="1" si="838"/>
        <v>462577.15699999995</v>
      </c>
      <c r="S7673" s="14">
        <f t="shared" ca="1" si="839"/>
        <v>859071.86300000013</v>
      </c>
      <c r="T7673" s="11" t="s">
        <v>25</v>
      </c>
      <c r="U7673" s="18" t="s">
        <v>36</v>
      </c>
    </row>
    <row r="7674" spans="1:21" ht="15" customHeight="1" x14ac:dyDescent="0.15">
      <c r="A7674" s="10" t="s">
        <v>7722</v>
      </c>
      <c r="B7674" s="11" t="s">
        <v>41</v>
      </c>
      <c r="C7674" s="11" t="s">
        <v>49</v>
      </c>
      <c r="D7674" s="12">
        <v>46116</v>
      </c>
      <c r="E7674" s="11">
        <v>2915</v>
      </c>
      <c r="F7674" s="11" t="s">
        <v>33</v>
      </c>
      <c r="G7674" s="13">
        <v>648.86</v>
      </c>
      <c r="H7674" s="14">
        <f t="shared" si="833"/>
        <v>1891426.9000000001</v>
      </c>
      <c r="I7674" s="14">
        <f>IF(F7674="GHS",H7674,H7674*Assumptions!$B$4)</f>
        <v>1891426.9000000001</v>
      </c>
      <c r="J7674" s="15" t="str">
        <f>INDEX(Assumptions!$B$8:$B$12,MATCH(B7674,Assumptions!$A$8:$A$12,0))</f>
        <v>Weighted Average</v>
      </c>
      <c r="K7674" s="16">
        <f>G7674/(1-INDEX(Assumptions!$D$8:$D$12,MATCH(B7674,Assumptions!$A$8:$A$12,0)))</f>
        <v>998.24615384615379</v>
      </c>
      <c r="L7674" s="16">
        <f t="shared" si="834"/>
        <v>19.465799999999998</v>
      </c>
      <c r="M7674" s="16">
        <f t="shared" si="835"/>
        <v>49.912307692307692</v>
      </c>
      <c r="N7674" s="14">
        <f>E7674*(K7674-L7674-M7674)*IF(F7674="GHS",1,Assumptions!$B$4)</f>
        <v>2707650.3545384617</v>
      </c>
      <c r="O7674" s="15">
        <f t="shared" ca="1" si="836"/>
        <v>170</v>
      </c>
      <c r="P7674" s="15" t="str">
        <f t="shared" ca="1" si="837"/>
        <v>91-180d</v>
      </c>
      <c r="Q7674" s="17">
        <f ca="1">IF(P7674="0-90d",0,IF(P7674="91-180d",INDEX(Assumptions!$F$8:$F$12,MATCH(B7674,Assumptions!$A$8:$A$12,0)),IF(P7674="181-365d",INDEX(Assumptions!$G$8:$G$12,MATCH(B7674,Assumptions!$A$8:$A$12,0)),INDEX(Assumptions!$H$8:$H$12,MATCH(B7674,Assumptions!$A$8:$A$12,0)))))</f>
        <v>0.1</v>
      </c>
      <c r="R7674" s="14">
        <f t="shared" ca="1" si="838"/>
        <v>189142.69000000003</v>
      </c>
      <c r="S7674" s="14">
        <f t="shared" ca="1" si="839"/>
        <v>1702284.2100000002</v>
      </c>
      <c r="T7674" s="11" t="s">
        <v>50</v>
      </c>
      <c r="U7674" s="18" t="s">
        <v>26</v>
      </c>
    </row>
    <row r="7675" spans="1:21" ht="15" customHeight="1" x14ac:dyDescent="0.15">
      <c r="A7675" s="10" t="s">
        <v>7723</v>
      </c>
      <c r="B7675" s="11" t="s">
        <v>22</v>
      </c>
      <c r="C7675" s="11" t="s">
        <v>23</v>
      </c>
      <c r="D7675" s="12">
        <v>46137</v>
      </c>
      <c r="E7675" s="11">
        <v>4430</v>
      </c>
      <c r="F7675" s="11" t="s">
        <v>24</v>
      </c>
      <c r="G7675" s="13">
        <v>44622.8</v>
      </c>
      <c r="H7675" s="14">
        <f t="shared" si="833"/>
        <v>197679004</v>
      </c>
      <c r="I7675" s="14">
        <f>IF(F7675="GHS",H7675,H7675*Assumptions!$B$4)</f>
        <v>2134933243.2</v>
      </c>
      <c r="J7675" s="15" t="str">
        <f>INDEX(Assumptions!$B$8:$B$12,MATCH(B7675,Assumptions!$A$8:$A$12,0))</f>
        <v>FIFO</v>
      </c>
      <c r="K7675" s="16">
        <f>G7675/(1-INDEX(Assumptions!$D$8:$D$12,MATCH(B7675,Assumptions!$A$8:$A$12,0)))</f>
        <v>54418.048780487807</v>
      </c>
      <c r="L7675" s="16">
        <f t="shared" si="834"/>
        <v>1338.684</v>
      </c>
      <c r="M7675" s="16">
        <f t="shared" si="835"/>
        <v>2720.9024390243903</v>
      </c>
      <c r="N7675" s="14">
        <f>E7675*(K7675-L7675-M7675)*IF(F7675="GHS",1,Assumptions!$B$4)</f>
        <v>2409350272.2649755</v>
      </c>
      <c r="O7675" s="15">
        <f t="shared" ca="1" si="836"/>
        <v>149</v>
      </c>
      <c r="P7675" s="15" t="str">
        <f t="shared" ca="1" si="837"/>
        <v>91-180d</v>
      </c>
      <c r="Q7675" s="17">
        <f ca="1">IF(P7675="0-90d",0,IF(P7675="91-180d",INDEX(Assumptions!$F$8:$F$12,MATCH(B7675,Assumptions!$A$8:$A$12,0)),IF(P7675="181-365d",INDEX(Assumptions!$G$8:$G$12,MATCH(B7675,Assumptions!$A$8:$A$12,0)),INDEX(Assumptions!$H$8:$H$12,MATCH(B7675,Assumptions!$A$8:$A$12,0)))))</f>
        <v>0.03</v>
      </c>
      <c r="R7675" s="14">
        <f t="shared" ca="1" si="838"/>
        <v>64047997.295999996</v>
      </c>
      <c r="S7675" s="14">
        <f t="shared" ca="1" si="839"/>
        <v>2070885245.904</v>
      </c>
      <c r="T7675" s="11" t="s">
        <v>25</v>
      </c>
      <c r="U7675" s="18" t="s">
        <v>26</v>
      </c>
    </row>
    <row r="7676" spans="1:21" ht="15" customHeight="1" x14ac:dyDescent="0.15">
      <c r="A7676" s="10" t="s">
        <v>7724</v>
      </c>
      <c r="B7676" s="11" t="s">
        <v>41</v>
      </c>
      <c r="C7676" s="11" t="s">
        <v>44</v>
      </c>
      <c r="D7676" s="12">
        <v>46175</v>
      </c>
      <c r="E7676" s="11">
        <v>4410</v>
      </c>
      <c r="F7676" s="11" t="s">
        <v>33</v>
      </c>
      <c r="G7676" s="13">
        <v>741.39</v>
      </c>
      <c r="H7676" s="14">
        <f t="shared" si="833"/>
        <v>3269529.9</v>
      </c>
      <c r="I7676" s="14">
        <f>IF(F7676="GHS",H7676,H7676*Assumptions!$B$4)</f>
        <v>3269529.9</v>
      </c>
      <c r="J7676" s="15" t="str">
        <f>INDEX(Assumptions!$B$8:$B$12,MATCH(B7676,Assumptions!$A$8:$A$12,0))</f>
        <v>Weighted Average</v>
      </c>
      <c r="K7676" s="16">
        <f>G7676/(1-INDEX(Assumptions!$D$8:$D$12,MATCH(B7676,Assumptions!$A$8:$A$12,0)))</f>
        <v>1140.5999999999999</v>
      </c>
      <c r="L7676" s="16">
        <f t="shared" si="834"/>
        <v>22.241699999999998</v>
      </c>
      <c r="M7676" s="16">
        <f t="shared" si="835"/>
        <v>57.03</v>
      </c>
      <c r="N7676" s="14">
        <f>E7676*(K7676-L7676-M7676)*IF(F7676="GHS",1,Assumptions!$B$4)</f>
        <v>4680457.8029999994</v>
      </c>
      <c r="O7676" s="15">
        <f t="shared" ca="1" si="836"/>
        <v>111</v>
      </c>
      <c r="P7676" s="15" t="str">
        <f t="shared" ca="1" si="837"/>
        <v>91-180d</v>
      </c>
      <c r="Q7676" s="17">
        <f ca="1">IF(P7676="0-90d",0,IF(P7676="91-180d",INDEX(Assumptions!$F$8:$F$12,MATCH(B7676,Assumptions!$A$8:$A$12,0)),IF(P7676="181-365d",INDEX(Assumptions!$G$8:$G$12,MATCH(B7676,Assumptions!$A$8:$A$12,0)),INDEX(Assumptions!$H$8:$H$12,MATCH(B7676,Assumptions!$A$8:$A$12,0)))))</f>
        <v>0.1</v>
      </c>
      <c r="R7676" s="14">
        <f t="shared" ca="1" si="838"/>
        <v>326952.99</v>
      </c>
      <c r="S7676" s="14">
        <f t="shared" ca="1" si="839"/>
        <v>2942576.91</v>
      </c>
      <c r="T7676" s="11" t="s">
        <v>50</v>
      </c>
      <c r="U7676" s="18" t="s">
        <v>26</v>
      </c>
    </row>
    <row r="7677" spans="1:21" ht="15" customHeight="1" x14ac:dyDescent="0.15">
      <c r="A7677" s="10" t="s">
        <v>7725</v>
      </c>
      <c r="B7677" s="11" t="s">
        <v>31</v>
      </c>
      <c r="C7677" s="11" t="s">
        <v>76</v>
      </c>
      <c r="D7677" s="12">
        <v>45930</v>
      </c>
      <c r="E7677" s="11">
        <v>1193</v>
      </c>
      <c r="F7677" s="11" t="s">
        <v>33</v>
      </c>
      <c r="G7677" s="13">
        <v>2346.02</v>
      </c>
      <c r="H7677" s="14">
        <f t="shared" si="833"/>
        <v>2798801.86</v>
      </c>
      <c r="I7677" s="14">
        <f>IF(F7677="GHS",H7677,H7677*Assumptions!$B$4)</f>
        <v>2798801.86</v>
      </c>
      <c r="J7677" s="15" t="str">
        <f>INDEX(Assumptions!$B$8:$B$12,MATCH(B7677,Assumptions!$A$8:$A$12,0))</f>
        <v>Weighted Average</v>
      </c>
      <c r="K7677" s="16">
        <f>G7677/(1-INDEX(Assumptions!$D$8:$D$12,MATCH(B7677,Assumptions!$A$8:$A$12,0)))</f>
        <v>3258.3611111111113</v>
      </c>
      <c r="L7677" s="16">
        <f t="shared" si="834"/>
        <v>70.380600000000001</v>
      </c>
      <c r="M7677" s="16">
        <f t="shared" si="835"/>
        <v>162.91805555555558</v>
      </c>
      <c r="N7677" s="14">
        <f>E7677*(K7677-L7677-M7677)*IF(F7677="GHS",1,Assumptions!$B$4)</f>
        <v>3608899.5094777783</v>
      </c>
      <c r="O7677" s="15">
        <f t="shared" ca="1" si="836"/>
        <v>356</v>
      </c>
      <c r="P7677" s="15" t="str">
        <f t="shared" ca="1" si="837"/>
        <v>181-365d</v>
      </c>
      <c r="Q7677" s="17">
        <f ca="1">IF(P7677="0-90d",0,IF(P7677="91-180d",INDEX(Assumptions!$F$8:$F$12,MATCH(B7677,Assumptions!$A$8:$A$12,0)),IF(P7677="181-365d",INDEX(Assumptions!$G$8:$G$12,MATCH(B7677,Assumptions!$A$8:$A$12,0)),INDEX(Assumptions!$H$8:$H$12,MATCH(B7677,Assumptions!$A$8:$A$12,0)))))</f>
        <v>0.2</v>
      </c>
      <c r="R7677" s="14">
        <f t="shared" ca="1" si="838"/>
        <v>559760.37199999997</v>
      </c>
      <c r="S7677" s="14">
        <f t="shared" ca="1" si="839"/>
        <v>2239041.4879999999</v>
      </c>
      <c r="T7677" s="11" t="s">
        <v>25</v>
      </c>
      <c r="U7677" s="18" t="s">
        <v>26</v>
      </c>
    </row>
    <row r="7678" spans="1:21" ht="15" customHeight="1" x14ac:dyDescent="0.15">
      <c r="A7678" s="10" t="s">
        <v>7726</v>
      </c>
      <c r="B7678" s="11" t="s">
        <v>31</v>
      </c>
      <c r="C7678" s="11" t="s">
        <v>76</v>
      </c>
      <c r="D7678" s="12">
        <v>45908</v>
      </c>
      <c r="E7678" s="11">
        <v>3844</v>
      </c>
      <c r="F7678" s="11" t="s">
        <v>33</v>
      </c>
      <c r="G7678" s="13">
        <v>2141.6</v>
      </c>
      <c r="H7678" s="14">
        <f t="shared" si="833"/>
        <v>8232310.3999999994</v>
      </c>
      <c r="I7678" s="14">
        <f>IF(F7678="GHS",H7678,H7678*Assumptions!$B$4)</f>
        <v>8232310.3999999994</v>
      </c>
      <c r="J7678" s="15" t="str">
        <f>INDEX(Assumptions!$B$8:$B$12,MATCH(B7678,Assumptions!$A$8:$A$12,0))</f>
        <v>Weighted Average</v>
      </c>
      <c r="K7678" s="16">
        <f>G7678/(1-INDEX(Assumptions!$D$8:$D$12,MATCH(B7678,Assumptions!$A$8:$A$12,0)))</f>
        <v>2974.4444444444443</v>
      </c>
      <c r="L7678" s="16">
        <f t="shared" si="834"/>
        <v>64.24799999999999</v>
      </c>
      <c r="M7678" s="16">
        <f t="shared" si="835"/>
        <v>148.72222222222223</v>
      </c>
      <c r="N7678" s="14">
        <f>E7678*(K7678-L7678-M7678)*IF(F7678="GHS",1,Assumptions!$B$4)</f>
        <v>10615106.910222221</v>
      </c>
      <c r="O7678" s="15">
        <f t="shared" ca="1" si="836"/>
        <v>378</v>
      </c>
      <c r="P7678" s="15" t="str">
        <f t="shared" ca="1" si="837"/>
        <v>365d+</v>
      </c>
      <c r="Q7678" s="17">
        <f ca="1">IF(P7678="0-90d",0,IF(P7678="91-180d",INDEX(Assumptions!$F$8:$F$12,MATCH(B7678,Assumptions!$A$8:$A$12,0)),IF(P7678="181-365d",INDEX(Assumptions!$G$8:$G$12,MATCH(B7678,Assumptions!$A$8:$A$12,0)),INDEX(Assumptions!$H$8:$H$12,MATCH(B7678,Assumptions!$A$8:$A$12,0)))))</f>
        <v>0.6</v>
      </c>
      <c r="R7678" s="14">
        <f t="shared" ca="1" si="838"/>
        <v>4939386.2399999993</v>
      </c>
      <c r="S7678" s="14">
        <f t="shared" ca="1" si="839"/>
        <v>3292924.16</v>
      </c>
      <c r="T7678" s="11" t="s">
        <v>25</v>
      </c>
      <c r="U7678" s="18" t="s">
        <v>26</v>
      </c>
    </row>
    <row r="7679" spans="1:21" ht="15" customHeight="1" x14ac:dyDescent="0.15">
      <c r="A7679" s="10" t="s">
        <v>7727</v>
      </c>
      <c r="B7679" s="11" t="s">
        <v>31</v>
      </c>
      <c r="C7679" s="11" t="s">
        <v>32</v>
      </c>
      <c r="D7679" s="12">
        <v>46043</v>
      </c>
      <c r="E7679" s="11">
        <v>1808</v>
      </c>
      <c r="F7679" s="11" t="s">
        <v>33</v>
      </c>
      <c r="G7679" s="13">
        <v>1048.3</v>
      </c>
      <c r="H7679" s="14">
        <f t="shared" si="833"/>
        <v>1895326.4</v>
      </c>
      <c r="I7679" s="14">
        <f>IF(F7679="GHS",H7679,H7679*Assumptions!$B$4)</f>
        <v>1895326.4</v>
      </c>
      <c r="J7679" s="15" t="str">
        <f>INDEX(Assumptions!$B$8:$B$12,MATCH(B7679,Assumptions!$A$8:$A$12,0))</f>
        <v>Weighted Average</v>
      </c>
      <c r="K7679" s="16">
        <f>G7679/(1-INDEX(Assumptions!$D$8:$D$12,MATCH(B7679,Assumptions!$A$8:$A$12,0)))</f>
        <v>1455.9722222222222</v>
      </c>
      <c r="L7679" s="16">
        <f t="shared" si="834"/>
        <v>31.448999999999998</v>
      </c>
      <c r="M7679" s="16">
        <f t="shared" si="835"/>
        <v>72.798611111111114</v>
      </c>
      <c r="N7679" s="14">
        <f>E7679*(K7679-L7679-M7679)*IF(F7679="GHS",1,Assumptions!$B$4)</f>
        <v>2443918.0968888886</v>
      </c>
      <c r="O7679" s="15">
        <f t="shared" ca="1" si="836"/>
        <v>243</v>
      </c>
      <c r="P7679" s="15" t="str">
        <f t="shared" ca="1" si="837"/>
        <v>181-365d</v>
      </c>
      <c r="Q7679" s="17">
        <f ca="1">IF(P7679="0-90d",0,IF(P7679="91-180d",INDEX(Assumptions!$F$8:$F$12,MATCH(B7679,Assumptions!$A$8:$A$12,0)),IF(P7679="181-365d",INDEX(Assumptions!$G$8:$G$12,MATCH(B7679,Assumptions!$A$8:$A$12,0)),INDEX(Assumptions!$H$8:$H$12,MATCH(B7679,Assumptions!$A$8:$A$12,0)))))</f>
        <v>0.2</v>
      </c>
      <c r="R7679" s="14">
        <f t="shared" ca="1" si="838"/>
        <v>379065.28</v>
      </c>
      <c r="S7679" s="14">
        <f t="shared" ca="1" si="839"/>
        <v>1516261.1199999999</v>
      </c>
      <c r="T7679" s="11" t="s">
        <v>25</v>
      </c>
      <c r="U7679" s="18" t="s">
        <v>26</v>
      </c>
    </row>
    <row r="7680" spans="1:21" ht="15" customHeight="1" x14ac:dyDescent="0.15">
      <c r="A7680" s="10" t="s">
        <v>7728</v>
      </c>
      <c r="B7680" s="11" t="s">
        <v>46</v>
      </c>
      <c r="C7680" s="11" t="s">
        <v>47</v>
      </c>
      <c r="D7680" s="12">
        <v>46116</v>
      </c>
      <c r="E7680" s="11">
        <v>3187</v>
      </c>
      <c r="F7680" s="11" t="s">
        <v>33</v>
      </c>
      <c r="G7680" s="13">
        <v>1089314.1100000001</v>
      </c>
      <c r="H7680" s="14">
        <f t="shared" si="833"/>
        <v>3471644068.5700002</v>
      </c>
      <c r="I7680" s="14">
        <f>IF(F7680="GHS",H7680,H7680*Assumptions!$B$4)</f>
        <v>3471644068.5700002</v>
      </c>
      <c r="J7680" s="15" t="str">
        <f>INDEX(Assumptions!$B$8:$B$12,MATCH(B7680,Assumptions!$A$8:$A$12,0))</f>
        <v>Specific Identification</v>
      </c>
      <c r="K7680" s="16">
        <f>G7680/(1-INDEX(Assumptions!$D$8:$D$12,MATCH(B7680,Assumptions!$A$8:$A$12,0)))</f>
        <v>1396556.5512820513</v>
      </c>
      <c r="L7680" s="16">
        <f t="shared" si="834"/>
        <v>32679.423300000002</v>
      </c>
      <c r="M7680" s="16">
        <f t="shared" si="835"/>
        <v>69827.827564102568</v>
      </c>
      <c r="N7680" s="14">
        <f>E7680*(K7680-L7680-M7680)*IF(F7680="GHS",1,Assumptions!$B$4)</f>
        <v>4124135120.4320025</v>
      </c>
      <c r="O7680" s="15">
        <f t="shared" ca="1" si="836"/>
        <v>170</v>
      </c>
      <c r="P7680" s="15" t="str">
        <f t="shared" ca="1" si="837"/>
        <v>91-180d</v>
      </c>
      <c r="Q7680" s="17">
        <f ca="1">IF(P7680="0-90d",0,IF(P7680="91-180d",INDEX(Assumptions!$F$8:$F$12,MATCH(B7680,Assumptions!$A$8:$A$12,0)),IF(P7680="181-365d",INDEX(Assumptions!$G$8:$G$12,MATCH(B7680,Assumptions!$A$8:$A$12,0)),INDEX(Assumptions!$H$8:$H$12,MATCH(B7680,Assumptions!$A$8:$A$12,0)))))</f>
        <v>0</v>
      </c>
      <c r="R7680" s="14">
        <f t="shared" ca="1" si="838"/>
        <v>0</v>
      </c>
      <c r="S7680" s="14">
        <f t="shared" ca="1" si="839"/>
        <v>3471644068.5700002</v>
      </c>
      <c r="T7680" s="11" t="s">
        <v>25</v>
      </c>
      <c r="U7680" s="18" t="s">
        <v>26</v>
      </c>
    </row>
    <row r="7681" spans="1:21" ht="15" customHeight="1" x14ac:dyDescent="0.15">
      <c r="A7681" s="10" t="s">
        <v>7729</v>
      </c>
      <c r="B7681" s="11" t="s">
        <v>31</v>
      </c>
      <c r="C7681" s="11" t="s">
        <v>76</v>
      </c>
      <c r="D7681" s="12">
        <v>46056</v>
      </c>
      <c r="E7681" s="11">
        <v>1405</v>
      </c>
      <c r="F7681" s="11" t="s">
        <v>33</v>
      </c>
      <c r="G7681" s="13">
        <v>1441.4</v>
      </c>
      <c r="H7681" s="14">
        <f t="shared" si="833"/>
        <v>2025167.0000000002</v>
      </c>
      <c r="I7681" s="14">
        <f>IF(F7681="GHS",H7681,H7681*Assumptions!$B$4)</f>
        <v>2025167.0000000002</v>
      </c>
      <c r="J7681" s="15" t="str">
        <f>INDEX(Assumptions!$B$8:$B$12,MATCH(B7681,Assumptions!$A$8:$A$12,0))</f>
        <v>Weighted Average</v>
      </c>
      <c r="K7681" s="16">
        <f>G7681/(1-INDEX(Assumptions!$D$8:$D$12,MATCH(B7681,Assumptions!$A$8:$A$12,0)))</f>
        <v>2001.9444444444446</v>
      </c>
      <c r="L7681" s="16">
        <f t="shared" si="834"/>
        <v>43.242000000000004</v>
      </c>
      <c r="M7681" s="16">
        <f t="shared" si="835"/>
        <v>100.09722222222223</v>
      </c>
      <c r="N7681" s="14">
        <f>E7681*(K7681-L7681-M7681)*IF(F7681="GHS",1,Assumptions!$B$4)</f>
        <v>2611340.3372222227</v>
      </c>
      <c r="O7681" s="15">
        <f t="shared" ca="1" si="836"/>
        <v>230</v>
      </c>
      <c r="P7681" s="15" t="str">
        <f t="shared" ca="1" si="837"/>
        <v>181-365d</v>
      </c>
      <c r="Q7681" s="17">
        <f ca="1">IF(P7681="0-90d",0,IF(P7681="91-180d",INDEX(Assumptions!$F$8:$F$12,MATCH(B7681,Assumptions!$A$8:$A$12,0)),IF(P7681="181-365d",INDEX(Assumptions!$G$8:$G$12,MATCH(B7681,Assumptions!$A$8:$A$12,0)),INDEX(Assumptions!$H$8:$H$12,MATCH(B7681,Assumptions!$A$8:$A$12,0)))))</f>
        <v>0.2</v>
      </c>
      <c r="R7681" s="14">
        <f t="shared" ca="1" si="838"/>
        <v>405033.40000000008</v>
      </c>
      <c r="S7681" s="14">
        <f t="shared" ca="1" si="839"/>
        <v>1620133.6</v>
      </c>
      <c r="T7681" s="11" t="s">
        <v>25</v>
      </c>
      <c r="U7681" s="18" t="s">
        <v>26</v>
      </c>
    </row>
    <row r="7682" spans="1:21" ht="15" customHeight="1" x14ac:dyDescent="0.15">
      <c r="A7682" s="10" t="s">
        <v>7730</v>
      </c>
      <c r="B7682" s="11" t="s">
        <v>41</v>
      </c>
      <c r="C7682" s="11" t="s">
        <v>49</v>
      </c>
      <c r="D7682" s="12">
        <v>46099</v>
      </c>
      <c r="E7682" s="11">
        <v>3607</v>
      </c>
      <c r="F7682" s="11" t="s">
        <v>33</v>
      </c>
      <c r="G7682" s="13">
        <v>591.41999999999996</v>
      </c>
      <c r="H7682" s="14">
        <f t="shared" ref="H7682:H7745" si="840">E7682*G7682</f>
        <v>2133251.94</v>
      </c>
      <c r="I7682" s="14">
        <f>IF(F7682="GHS",H7682,H7682*Assumptions!$B$4)</f>
        <v>2133251.94</v>
      </c>
      <c r="J7682" s="15" t="str">
        <f>INDEX(Assumptions!$B$8:$B$12,MATCH(B7682,Assumptions!$A$8:$A$12,0))</f>
        <v>Weighted Average</v>
      </c>
      <c r="K7682" s="16">
        <f>G7682/(1-INDEX(Assumptions!$D$8:$D$12,MATCH(B7682,Assumptions!$A$8:$A$12,0)))</f>
        <v>909.87692307692294</v>
      </c>
      <c r="L7682" s="16">
        <f t="shared" ref="L7682:L7745" si="841">G7682*0.03</f>
        <v>17.742599999999999</v>
      </c>
      <c r="M7682" s="16">
        <f t="shared" ref="M7682:M7745" si="842">K7682*0.05</f>
        <v>45.49384615384615</v>
      </c>
      <c r="N7682" s="14">
        <f>E7682*(K7682-L7682-M7682)*IF(F7682="GHS",1,Assumptions!$B$4)</f>
        <v>3053832.2002615379</v>
      </c>
      <c r="O7682" s="15">
        <f t="shared" ref="O7682:O7745" ca="1" si="843">TODAY()-D7682</f>
        <v>187</v>
      </c>
      <c r="P7682" s="15" t="str">
        <f t="shared" ref="P7682:P7745" ca="1" si="844">IF(O7682&lt;=90,"0-90d",IF(O7682&lt;=180,"91-180d",IF(O7682&lt;=365,"181-365d","365d+")))</f>
        <v>181-365d</v>
      </c>
      <c r="Q7682" s="17">
        <f ca="1">IF(P7682="0-90d",0,IF(P7682="91-180d",INDEX(Assumptions!$F$8:$F$12,MATCH(B7682,Assumptions!$A$8:$A$12,0)),IF(P7682="181-365d",INDEX(Assumptions!$G$8:$G$12,MATCH(B7682,Assumptions!$A$8:$A$12,0)),INDEX(Assumptions!$H$8:$H$12,MATCH(B7682,Assumptions!$A$8:$A$12,0)))))</f>
        <v>0.35</v>
      </c>
      <c r="R7682" s="14">
        <f t="shared" ref="R7682:R7745" ca="1" si="845">I7682*Q7682</f>
        <v>746638.17899999989</v>
      </c>
      <c r="S7682" s="14">
        <f t="shared" ref="S7682:S7745" ca="1" si="846">IF(T7682="Held on Consignment (Not Owned)",0,MIN(I7682-R7682,N7682))</f>
        <v>1386613.7609999999</v>
      </c>
      <c r="T7682" s="11" t="s">
        <v>25</v>
      </c>
      <c r="U7682" s="18" t="s">
        <v>36</v>
      </c>
    </row>
    <row r="7683" spans="1:21" ht="15" customHeight="1" x14ac:dyDescent="0.15">
      <c r="A7683" s="10" t="s">
        <v>7731</v>
      </c>
      <c r="B7683" s="11" t="s">
        <v>41</v>
      </c>
      <c r="C7683" s="11" t="s">
        <v>42</v>
      </c>
      <c r="D7683" s="12">
        <v>45946</v>
      </c>
      <c r="E7683" s="11">
        <v>4196</v>
      </c>
      <c r="F7683" s="11" t="s">
        <v>33</v>
      </c>
      <c r="G7683" s="13">
        <v>1081.4000000000001</v>
      </c>
      <c r="H7683" s="14">
        <f t="shared" si="840"/>
        <v>4537554.4000000004</v>
      </c>
      <c r="I7683" s="14">
        <f>IF(F7683="GHS",H7683,H7683*Assumptions!$B$4)</f>
        <v>4537554.4000000004</v>
      </c>
      <c r="J7683" s="15" t="str">
        <f>INDEX(Assumptions!$B$8:$B$12,MATCH(B7683,Assumptions!$A$8:$A$12,0))</f>
        <v>Weighted Average</v>
      </c>
      <c r="K7683" s="16">
        <f>G7683/(1-INDEX(Assumptions!$D$8:$D$12,MATCH(B7683,Assumptions!$A$8:$A$12,0)))</f>
        <v>1663.6923076923078</v>
      </c>
      <c r="L7683" s="16">
        <f t="shared" si="841"/>
        <v>32.442</v>
      </c>
      <c r="M7683" s="16">
        <f t="shared" si="842"/>
        <v>83.184615384615398</v>
      </c>
      <c r="N7683" s="14">
        <f>E7683*(K7683-L7683-M7683)*IF(F7683="GHS",1,Assumptions!$B$4)</f>
        <v>6495683.644923077</v>
      </c>
      <c r="O7683" s="15">
        <f t="shared" ca="1" si="843"/>
        <v>340</v>
      </c>
      <c r="P7683" s="15" t="str">
        <f t="shared" ca="1" si="844"/>
        <v>181-365d</v>
      </c>
      <c r="Q7683" s="17">
        <f ca="1">IF(P7683="0-90d",0,IF(P7683="91-180d",INDEX(Assumptions!$F$8:$F$12,MATCH(B7683,Assumptions!$A$8:$A$12,0)),IF(P7683="181-365d",INDEX(Assumptions!$G$8:$G$12,MATCH(B7683,Assumptions!$A$8:$A$12,0)),INDEX(Assumptions!$H$8:$H$12,MATCH(B7683,Assumptions!$A$8:$A$12,0)))))</f>
        <v>0.35</v>
      </c>
      <c r="R7683" s="14">
        <f t="shared" ca="1" si="845"/>
        <v>1588144.04</v>
      </c>
      <c r="S7683" s="14">
        <f t="shared" ca="1" si="846"/>
        <v>2949410.3600000003</v>
      </c>
      <c r="T7683" s="11" t="s">
        <v>25</v>
      </c>
      <c r="U7683" s="18" t="s">
        <v>26</v>
      </c>
    </row>
    <row r="7684" spans="1:21" ht="15" customHeight="1" x14ac:dyDescent="0.15">
      <c r="A7684" s="10" t="s">
        <v>7732</v>
      </c>
      <c r="B7684" s="11" t="s">
        <v>28</v>
      </c>
      <c r="C7684" s="11" t="s">
        <v>35</v>
      </c>
      <c r="D7684" s="12">
        <v>45802</v>
      </c>
      <c r="E7684" s="11">
        <v>3297</v>
      </c>
      <c r="F7684" s="11" t="s">
        <v>24</v>
      </c>
      <c r="G7684" s="13">
        <v>11298.1</v>
      </c>
      <c r="H7684" s="14">
        <f t="shared" si="840"/>
        <v>37249835.700000003</v>
      </c>
      <c r="I7684" s="14">
        <f>IF(F7684="GHS",H7684,H7684*Assumptions!$B$4)</f>
        <v>402298225.56000006</v>
      </c>
      <c r="J7684" s="15" t="str">
        <f>INDEX(Assumptions!$B$8:$B$12,MATCH(B7684,Assumptions!$A$8:$A$12,0))</f>
        <v>Fair Value Less Costs to Sell</v>
      </c>
      <c r="K7684" s="16">
        <f>G7684/(1-INDEX(Assumptions!$D$8:$D$12,MATCH(B7684,Assumptions!$A$8:$A$12,0)))</f>
        <v>12838.75</v>
      </c>
      <c r="L7684" s="16">
        <f t="shared" si="841"/>
        <v>338.94299999999998</v>
      </c>
      <c r="M7684" s="16">
        <f t="shared" si="842"/>
        <v>641.9375</v>
      </c>
      <c r="N7684" s="14">
        <f>E7684*(K7684-L7684-M7684)*IF(F7684="GHS",1,Assumptions!$B$4)</f>
        <v>422230274.00820011</v>
      </c>
      <c r="O7684" s="15">
        <f t="shared" ca="1" si="843"/>
        <v>484</v>
      </c>
      <c r="P7684" s="15" t="str">
        <f t="shared" ca="1" si="844"/>
        <v>365d+</v>
      </c>
      <c r="Q7684" s="17">
        <f ca="1">IF(P7684="0-90d",0,IF(P7684="91-180d",INDEX(Assumptions!$F$8:$F$12,MATCH(B7684,Assumptions!$A$8:$A$12,0)),IF(P7684="181-365d",INDEX(Assumptions!$G$8:$G$12,MATCH(B7684,Assumptions!$A$8:$A$12,0)),INDEX(Assumptions!$H$8:$H$12,MATCH(B7684,Assumptions!$A$8:$A$12,0)))))</f>
        <v>0.4</v>
      </c>
      <c r="R7684" s="14">
        <f t="shared" ca="1" si="845"/>
        <v>160919290.22400004</v>
      </c>
      <c r="S7684" s="14">
        <f t="shared" ca="1" si="846"/>
        <v>241378935.33600003</v>
      </c>
      <c r="T7684" s="11" t="s">
        <v>50</v>
      </c>
      <c r="U7684" s="18" t="s">
        <v>26</v>
      </c>
    </row>
    <row r="7685" spans="1:21" ht="15" customHeight="1" x14ac:dyDescent="0.15">
      <c r="A7685" s="10" t="s">
        <v>7733</v>
      </c>
      <c r="B7685" s="11" t="s">
        <v>28</v>
      </c>
      <c r="C7685" s="11" t="s">
        <v>55</v>
      </c>
      <c r="D7685" s="12">
        <v>46184</v>
      </c>
      <c r="E7685" s="11">
        <v>3704</v>
      </c>
      <c r="F7685" s="11" t="s">
        <v>24</v>
      </c>
      <c r="G7685" s="13">
        <v>12449.27</v>
      </c>
      <c r="H7685" s="14">
        <f t="shared" si="840"/>
        <v>46112096.079999998</v>
      </c>
      <c r="I7685" s="14">
        <f>IF(F7685="GHS",H7685,H7685*Assumptions!$B$4)</f>
        <v>498010637.66400003</v>
      </c>
      <c r="J7685" s="15" t="str">
        <f>INDEX(Assumptions!$B$8:$B$12,MATCH(B7685,Assumptions!$A$8:$A$12,0))</f>
        <v>Fair Value Less Costs to Sell</v>
      </c>
      <c r="K7685" s="16">
        <f>G7685/(1-INDEX(Assumptions!$D$8:$D$12,MATCH(B7685,Assumptions!$A$8:$A$12,0)))</f>
        <v>14146.897727272728</v>
      </c>
      <c r="L7685" s="16">
        <f t="shared" si="841"/>
        <v>373.47809999999998</v>
      </c>
      <c r="M7685" s="16">
        <f t="shared" si="842"/>
        <v>707.34488636363642</v>
      </c>
      <c r="N7685" s="14">
        <f>E7685*(K7685-L7685-M7685)*IF(F7685="GHS",1,Assumptions!$B$4)</f>
        <v>522684801.07553458</v>
      </c>
      <c r="O7685" s="15">
        <f t="shared" ca="1" si="843"/>
        <v>102</v>
      </c>
      <c r="P7685" s="15" t="str">
        <f t="shared" ca="1" si="844"/>
        <v>91-180d</v>
      </c>
      <c r="Q7685" s="17">
        <f ca="1">IF(P7685="0-90d",0,IF(P7685="91-180d",INDEX(Assumptions!$F$8:$F$12,MATCH(B7685,Assumptions!$A$8:$A$12,0)),IF(P7685="181-365d",INDEX(Assumptions!$G$8:$G$12,MATCH(B7685,Assumptions!$A$8:$A$12,0)),INDEX(Assumptions!$H$8:$H$12,MATCH(B7685,Assumptions!$A$8:$A$12,0)))))</f>
        <v>0.02</v>
      </c>
      <c r="R7685" s="14">
        <f t="shared" ca="1" si="845"/>
        <v>9960212.7532800008</v>
      </c>
      <c r="S7685" s="14">
        <f t="shared" ca="1" si="846"/>
        <v>488050424.91072005</v>
      </c>
      <c r="T7685" s="11" t="s">
        <v>25</v>
      </c>
      <c r="U7685" s="18" t="s">
        <v>26</v>
      </c>
    </row>
    <row r="7686" spans="1:21" ht="15" customHeight="1" x14ac:dyDescent="0.15">
      <c r="A7686" s="10" t="s">
        <v>7734</v>
      </c>
      <c r="B7686" s="11" t="s">
        <v>41</v>
      </c>
      <c r="C7686" s="11" t="s">
        <v>49</v>
      </c>
      <c r="D7686" s="12">
        <v>46094</v>
      </c>
      <c r="E7686" s="11">
        <v>2017</v>
      </c>
      <c r="F7686" s="11" t="s">
        <v>33</v>
      </c>
      <c r="G7686" s="13">
        <v>270.26</v>
      </c>
      <c r="H7686" s="14">
        <f t="shared" si="840"/>
        <v>545114.41999999993</v>
      </c>
      <c r="I7686" s="14">
        <f>IF(F7686="GHS",H7686,H7686*Assumptions!$B$4)</f>
        <v>545114.41999999993</v>
      </c>
      <c r="J7686" s="15" t="str">
        <f>INDEX(Assumptions!$B$8:$B$12,MATCH(B7686,Assumptions!$A$8:$A$12,0))</f>
        <v>Weighted Average</v>
      </c>
      <c r="K7686" s="16">
        <f>G7686/(1-INDEX(Assumptions!$D$8:$D$12,MATCH(B7686,Assumptions!$A$8:$A$12,0)))</f>
        <v>415.78461538461534</v>
      </c>
      <c r="L7686" s="16">
        <f t="shared" si="841"/>
        <v>8.1077999999999992</v>
      </c>
      <c r="M7686" s="16">
        <f t="shared" si="842"/>
        <v>20.78923076923077</v>
      </c>
      <c r="N7686" s="14">
        <f>E7686*(K7686-L7686-M7686)*IF(F7686="GHS",1,Assumptions!$B$4)</f>
        <v>780352.25816923066</v>
      </c>
      <c r="O7686" s="15">
        <f t="shared" ca="1" si="843"/>
        <v>192</v>
      </c>
      <c r="P7686" s="15" t="str">
        <f t="shared" ca="1" si="844"/>
        <v>181-365d</v>
      </c>
      <c r="Q7686" s="17">
        <f ca="1">IF(P7686="0-90d",0,IF(P7686="91-180d",INDEX(Assumptions!$F$8:$F$12,MATCH(B7686,Assumptions!$A$8:$A$12,0)),IF(P7686="181-365d",INDEX(Assumptions!$G$8:$G$12,MATCH(B7686,Assumptions!$A$8:$A$12,0)),INDEX(Assumptions!$H$8:$H$12,MATCH(B7686,Assumptions!$A$8:$A$12,0)))))</f>
        <v>0.35</v>
      </c>
      <c r="R7686" s="14">
        <f t="shared" ca="1" si="845"/>
        <v>190790.04699999996</v>
      </c>
      <c r="S7686" s="14">
        <f t="shared" ca="1" si="846"/>
        <v>354324.37299999996</v>
      </c>
      <c r="T7686" s="11" t="s">
        <v>25</v>
      </c>
      <c r="U7686" s="18" t="s">
        <v>26</v>
      </c>
    </row>
    <row r="7687" spans="1:21" ht="15" customHeight="1" x14ac:dyDescent="0.15">
      <c r="A7687" s="10" t="s">
        <v>7735</v>
      </c>
      <c r="B7687" s="11" t="s">
        <v>31</v>
      </c>
      <c r="C7687" s="11" t="s">
        <v>76</v>
      </c>
      <c r="D7687" s="12">
        <v>45962</v>
      </c>
      <c r="E7687" s="11">
        <v>374</v>
      </c>
      <c r="F7687" s="11" t="s">
        <v>33</v>
      </c>
      <c r="G7687" s="13">
        <v>3631.43</v>
      </c>
      <c r="H7687" s="14">
        <f t="shared" si="840"/>
        <v>1358154.8199999998</v>
      </c>
      <c r="I7687" s="14">
        <f>IF(F7687="GHS",H7687,H7687*Assumptions!$B$4)</f>
        <v>1358154.8199999998</v>
      </c>
      <c r="J7687" s="15" t="str">
        <f>INDEX(Assumptions!$B$8:$B$12,MATCH(B7687,Assumptions!$A$8:$A$12,0))</f>
        <v>Weighted Average</v>
      </c>
      <c r="K7687" s="16">
        <f>G7687/(1-INDEX(Assumptions!$D$8:$D$12,MATCH(B7687,Assumptions!$A$8:$A$12,0)))</f>
        <v>5043.6527777777774</v>
      </c>
      <c r="L7687" s="16">
        <f t="shared" si="841"/>
        <v>108.94289999999999</v>
      </c>
      <c r="M7687" s="16">
        <f t="shared" si="842"/>
        <v>252.18263888888887</v>
      </c>
      <c r="N7687" s="14">
        <f>E7687*(K7687-L7687-M7687)*IF(F7687="GHS",1,Assumptions!$B$4)</f>
        <v>1751265.1873444444</v>
      </c>
      <c r="O7687" s="15">
        <f t="shared" ca="1" si="843"/>
        <v>324</v>
      </c>
      <c r="P7687" s="15" t="str">
        <f t="shared" ca="1" si="844"/>
        <v>181-365d</v>
      </c>
      <c r="Q7687" s="17">
        <f ca="1">IF(P7687="0-90d",0,IF(P7687="91-180d",INDEX(Assumptions!$F$8:$F$12,MATCH(B7687,Assumptions!$A$8:$A$12,0)),IF(P7687="181-365d",INDEX(Assumptions!$G$8:$G$12,MATCH(B7687,Assumptions!$A$8:$A$12,0)),INDEX(Assumptions!$H$8:$H$12,MATCH(B7687,Assumptions!$A$8:$A$12,0)))))</f>
        <v>0.2</v>
      </c>
      <c r="R7687" s="14">
        <f t="shared" ca="1" si="845"/>
        <v>271630.96399999998</v>
      </c>
      <c r="S7687" s="14">
        <f t="shared" ca="1" si="846"/>
        <v>1086523.8559999999</v>
      </c>
      <c r="T7687" s="11" t="s">
        <v>25</v>
      </c>
      <c r="U7687" s="18" t="s">
        <v>26</v>
      </c>
    </row>
    <row r="7688" spans="1:21" ht="15" customHeight="1" x14ac:dyDescent="0.15">
      <c r="A7688" s="10" t="s">
        <v>7736</v>
      </c>
      <c r="B7688" s="11" t="s">
        <v>31</v>
      </c>
      <c r="C7688" s="11" t="s">
        <v>76</v>
      </c>
      <c r="D7688" s="12">
        <v>46058</v>
      </c>
      <c r="E7688" s="11">
        <v>2275</v>
      </c>
      <c r="F7688" s="11" t="s">
        <v>33</v>
      </c>
      <c r="G7688" s="13">
        <v>4305.6499999999996</v>
      </c>
      <c r="H7688" s="14">
        <f t="shared" si="840"/>
        <v>9795353.75</v>
      </c>
      <c r="I7688" s="14">
        <f>IF(F7688="GHS",H7688,H7688*Assumptions!$B$4)</f>
        <v>9795353.75</v>
      </c>
      <c r="J7688" s="15" t="str">
        <f>INDEX(Assumptions!$B$8:$B$12,MATCH(B7688,Assumptions!$A$8:$A$12,0))</f>
        <v>Weighted Average</v>
      </c>
      <c r="K7688" s="16">
        <f>G7688/(1-INDEX(Assumptions!$D$8:$D$12,MATCH(B7688,Assumptions!$A$8:$A$12,0)))</f>
        <v>5980.0694444444443</v>
      </c>
      <c r="L7688" s="16">
        <f t="shared" si="841"/>
        <v>129.16949999999997</v>
      </c>
      <c r="M7688" s="16">
        <f t="shared" si="842"/>
        <v>299.00347222222223</v>
      </c>
      <c r="N7688" s="14">
        <f>E7688*(K7688-L7688-M7688)*IF(F7688="GHS",1,Assumptions!$B$4)</f>
        <v>12630564.474305555</v>
      </c>
      <c r="O7688" s="15">
        <f t="shared" ca="1" si="843"/>
        <v>228</v>
      </c>
      <c r="P7688" s="15" t="str">
        <f t="shared" ca="1" si="844"/>
        <v>181-365d</v>
      </c>
      <c r="Q7688" s="17">
        <f ca="1">IF(P7688="0-90d",0,IF(P7688="91-180d",INDEX(Assumptions!$F$8:$F$12,MATCH(B7688,Assumptions!$A$8:$A$12,0)),IF(P7688="181-365d",INDEX(Assumptions!$G$8:$G$12,MATCH(B7688,Assumptions!$A$8:$A$12,0)),INDEX(Assumptions!$H$8:$H$12,MATCH(B7688,Assumptions!$A$8:$A$12,0)))))</f>
        <v>0.2</v>
      </c>
      <c r="R7688" s="14">
        <f t="shared" ca="1" si="845"/>
        <v>1959070.75</v>
      </c>
      <c r="S7688" s="14">
        <f t="shared" ca="1" si="846"/>
        <v>7836283</v>
      </c>
      <c r="T7688" s="11" t="s">
        <v>25</v>
      </c>
      <c r="U7688" s="18" t="s">
        <v>36</v>
      </c>
    </row>
    <row r="7689" spans="1:21" ht="15" customHeight="1" x14ac:dyDescent="0.15">
      <c r="A7689" s="10" t="s">
        <v>7737</v>
      </c>
      <c r="B7689" s="11" t="s">
        <v>31</v>
      </c>
      <c r="C7689" s="11" t="s">
        <v>63</v>
      </c>
      <c r="D7689" s="12">
        <v>45788</v>
      </c>
      <c r="E7689" s="11">
        <v>1675</v>
      </c>
      <c r="F7689" s="11" t="s">
        <v>33</v>
      </c>
      <c r="G7689" s="13">
        <v>6912.77</v>
      </c>
      <c r="H7689" s="14">
        <f t="shared" si="840"/>
        <v>11578889.75</v>
      </c>
      <c r="I7689" s="14">
        <f>IF(F7689="GHS",H7689,H7689*Assumptions!$B$4)</f>
        <v>11578889.75</v>
      </c>
      <c r="J7689" s="15" t="str">
        <f>INDEX(Assumptions!$B$8:$B$12,MATCH(B7689,Assumptions!$A$8:$A$12,0))</f>
        <v>Weighted Average</v>
      </c>
      <c r="K7689" s="16">
        <f>G7689/(1-INDEX(Assumptions!$D$8:$D$12,MATCH(B7689,Assumptions!$A$8:$A$12,0)))</f>
        <v>9601.0694444444453</v>
      </c>
      <c r="L7689" s="16">
        <f t="shared" si="841"/>
        <v>207.38310000000001</v>
      </c>
      <c r="M7689" s="16">
        <f t="shared" si="842"/>
        <v>480.0534722222223</v>
      </c>
      <c r="N7689" s="14">
        <f>E7689*(K7689-L7689-M7689)*IF(F7689="GHS",1,Assumptions!$B$4)</f>
        <v>14930335.060972225</v>
      </c>
      <c r="O7689" s="15">
        <f t="shared" ca="1" si="843"/>
        <v>498</v>
      </c>
      <c r="P7689" s="15" t="str">
        <f t="shared" ca="1" si="844"/>
        <v>365d+</v>
      </c>
      <c r="Q7689" s="17">
        <f ca="1">IF(P7689="0-90d",0,IF(P7689="91-180d",INDEX(Assumptions!$F$8:$F$12,MATCH(B7689,Assumptions!$A$8:$A$12,0)),IF(P7689="181-365d",INDEX(Assumptions!$G$8:$G$12,MATCH(B7689,Assumptions!$A$8:$A$12,0)),INDEX(Assumptions!$H$8:$H$12,MATCH(B7689,Assumptions!$A$8:$A$12,0)))))</f>
        <v>0.6</v>
      </c>
      <c r="R7689" s="14">
        <f t="shared" ca="1" si="845"/>
        <v>6947333.8499999996</v>
      </c>
      <c r="S7689" s="14">
        <f t="shared" ca="1" si="846"/>
        <v>4631555.9000000004</v>
      </c>
      <c r="T7689" s="11" t="s">
        <v>50</v>
      </c>
      <c r="U7689" s="18" t="s">
        <v>26</v>
      </c>
    </row>
    <row r="7690" spans="1:21" ht="15" customHeight="1" x14ac:dyDescent="0.15">
      <c r="A7690" s="10" t="s">
        <v>7738</v>
      </c>
      <c r="B7690" s="11" t="s">
        <v>31</v>
      </c>
      <c r="C7690" s="11" t="s">
        <v>32</v>
      </c>
      <c r="D7690" s="12">
        <v>46156</v>
      </c>
      <c r="E7690" s="11">
        <v>3515</v>
      </c>
      <c r="F7690" s="11" t="s">
        <v>33</v>
      </c>
      <c r="G7690" s="13">
        <v>2531.4299999999998</v>
      </c>
      <c r="H7690" s="14">
        <f t="shared" si="840"/>
        <v>8897976.4499999993</v>
      </c>
      <c r="I7690" s="14">
        <f>IF(F7690="GHS",H7690,H7690*Assumptions!$B$4)</f>
        <v>8897976.4499999993</v>
      </c>
      <c r="J7690" s="15" t="str">
        <f>INDEX(Assumptions!$B$8:$B$12,MATCH(B7690,Assumptions!$A$8:$A$12,0))</f>
        <v>Weighted Average</v>
      </c>
      <c r="K7690" s="16">
        <f>G7690/(1-INDEX(Assumptions!$D$8:$D$12,MATCH(B7690,Assumptions!$A$8:$A$12,0)))</f>
        <v>3515.875</v>
      </c>
      <c r="L7690" s="16">
        <f t="shared" si="841"/>
        <v>75.942899999999995</v>
      </c>
      <c r="M7690" s="16">
        <f t="shared" si="842"/>
        <v>175.79375000000002</v>
      </c>
      <c r="N7690" s="14">
        <f>E7690*(K7690-L7690-M7690)*IF(F7690="GHS",1,Assumptions!$B$4)</f>
        <v>11473446.300250001</v>
      </c>
      <c r="O7690" s="15">
        <f t="shared" ca="1" si="843"/>
        <v>130</v>
      </c>
      <c r="P7690" s="15" t="str">
        <f t="shared" ca="1" si="844"/>
        <v>91-180d</v>
      </c>
      <c r="Q7690" s="17">
        <f ca="1">IF(P7690="0-90d",0,IF(P7690="91-180d",INDEX(Assumptions!$F$8:$F$12,MATCH(B7690,Assumptions!$A$8:$A$12,0)),IF(P7690="181-365d",INDEX(Assumptions!$G$8:$G$12,MATCH(B7690,Assumptions!$A$8:$A$12,0)),INDEX(Assumptions!$H$8:$H$12,MATCH(B7690,Assumptions!$A$8:$A$12,0)))))</f>
        <v>0.05</v>
      </c>
      <c r="R7690" s="14">
        <f t="shared" ca="1" si="845"/>
        <v>444898.82250000001</v>
      </c>
      <c r="S7690" s="14">
        <f t="shared" ca="1" si="846"/>
        <v>8453077.6274999995</v>
      </c>
      <c r="T7690" s="11" t="s">
        <v>25</v>
      </c>
      <c r="U7690" s="18" t="s">
        <v>26</v>
      </c>
    </row>
    <row r="7691" spans="1:21" ht="15" customHeight="1" x14ac:dyDescent="0.15">
      <c r="A7691" s="10" t="s">
        <v>7739</v>
      </c>
      <c r="B7691" s="11" t="s">
        <v>41</v>
      </c>
      <c r="C7691" s="11" t="s">
        <v>115</v>
      </c>
      <c r="D7691" s="12">
        <v>45871</v>
      </c>
      <c r="E7691" s="11">
        <v>4100</v>
      </c>
      <c r="F7691" s="11" t="s">
        <v>33</v>
      </c>
      <c r="G7691" s="13">
        <v>637.54</v>
      </c>
      <c r="H7691" s="14">
        <f t="shared" si="840"/>
        <v>2613914</v>
      </c>
      <c r="I7691" s="14">
        <f>IF(F7691="GHS",H7691,H7691*Assumptions!$B$4)</f>
        <v>2613914</v>
      </c>
      <c r="J7691" s="15" t="str">
        <f>INDEX(Assumptions!$B$8:$B$12,MATCH(B7691,Assumptions!$A$8:$A$12,0))</f>
        <v>Weighted Average</v>
      </c>
      <c r="K7691" s="16">
        <f>G7691/(1-INDEX(Assumptions!$D$8:$D$12,MATCH(B7691,Assumptions!$A$8:$A$12,0)))</f>
        <v>980.83076923076919</v>
      </c>
      <c r="L7691" s="16">
        <f t="shared" si="841"/>
        <v>19.126199999999997</v>
      </c>
      <c r="M7691" s="16">
        <f t="shared" si="842"/>
        <v>49.041538461538465</v>
      </c>
      <c r="N7691" s="14">
        <f>E7691*(K7691-L7691-M7691)*IF(F7691="GHS",1,Assumptions!$B$4)</f>
        <v>3741918.4261538456</v>
      </c>
      <c r="O7691" s="15">
        <f t="shared" ca="1" si="843"/>
        <v>415</v>
      </c>
      <c r="P7691" s="15" t="str">
        <f t="shared" ca="1" si="844"/>
        <v>365d+</v>
      </c>
      <c r="Q7691" s="17">
        <f ca="1">IF(P7691="0-90d",0,IF(P7691="91-180d",INDEX(Assumptions!$F$8:$F$12,MATCH(B7691,Assumptions!$A$8:$A$12,0)),IF(P7691="181-365d",INDEX(Assumptions!$G$8:$G$12,MATCH(B7691,Assumptions!$A$8:$A$12,0)),INDEX(Assumptions!$H$8:$H$12,MATCH(B7691,Assumptions!$A$8:$A$12,0)))))</f>
        <v>0.8</v>
      </c>
      <c r="R7691" s="14">
        <f t="shared" ca="1" si="845"/>
        <v>2091131.2000000002</v>
      </c>
      <c r="S7691" s="14">
        <f t="shared" ca="1" si="846"/>
        <v>522782.79999999981</v>
      </c>
      <c r="T7691" s="11" t="s">
        <v>25</v>
      </c>
      <c r="U7691" s="18" t="s">
        <v>36</v>
      </c>
    </row>
    <row r="7692" spans="1:21" ht="15" customHeight="1" x14ac:dyDescent="0.15">
      <c r="A7692" s="10" t="s">
        <v>7740</v>
      </c>
      <c r="B7692" s="11" t="s">
        <v>31</v>
      </c>
      <c r="C7692" s="11" t="s">
        <v>32</v>
      </c>
      <c r="D7692" s="12">
        <v>46155</v>
      </c>
      <c r="E7692" s="11">
        <v>4793</v>
      </c>
      <c r="F7692" s="11" t="s">
        <v>33</v>
      </c>
      <c r="G7692" s="13">
        <v>3079.36</v>
      </c>
      <c r="H7692" s="14">
        <f t="shared" si="840"/>
        <v>14759372.48</v>
      </c>
      <c r="I7692" s="14">
        <f>IF(F7692="GHS",H7692,H7692*Assumptions!$B$4)</f>
        <v>14759372.48</v>
      </c>
      <c r="J7692" s="15" t="str">
        <f>INDEX(Assumptions!$B$8:$B$12,MATCH(B7692,Assumptions!$A$8:$A$12,0))</f>
        <v>Weighted Average</v>
      </c>
      <c r="K7692" s="16">
        <f>G7692/(1-INDEX(Assumptions!$D$8:$D$12,MATCH(B7692,Assumptions!$A$8:$A$12,0)))</f>
        <v>4276.8888888888896</v>
      </c>
      <c r="L7692" s="16">
        <f t="shared" si="841"/>
        <v>92.380799999999994</v>
      </c>
      <c r="M7692" s="16">
        <f t="shared" si="842"/>
        <v>213.84444444444449</v>
      </c>
      <c r="N7692" s="14">
        <f>E7692*(K7692-L7692-M7692)*IF(F7692="GHS",1,Assumptions!$B$4)</f>
        <v>19031390.847822227</v>
      </c>
      <c r="O7692" s="15">
        <f t="shared" ca="1" si="843"/>
        <v>131</v>
      </c>
      <c r="P7692" s="15" t="str">
        <f t="shared" ca="1" si="844"/>
        <v>91-180d</v>
      </c>
      <c r="Q7692" s="17">
        <f ca="1">IF(P7692="0-90d",0,IF(P7692="91-180d",INDEX(Assumptions!$F$8:$F$12,MATCH(B7692,Assumptions!$A$8:$A$12,0)),IF(P7692="181-365d",INDEX(Assumptions!$G$8:$G$12,MATCH(B7692,Assumptions!$A$8:$A$12,0)),INDEX(Assumptions!$H$8:$H$12,MATCH(B7692,Assumptions!$A$8:$A$12,0)))))</f>
        <v>0.05</v>
      </c>
      <c r="R7692" s="14">
        <f t="shared" ca="1" si="845"/>
        <v>737968.62400000007</v>
      </c>
      <c r="S7692" s="14">
        <f t="shared" ca="1" si="846"/>
        <v>14021403.856000001</v>
      </c>
      <c r="T7692" s="11" t="s">
        <v>25</v>
      </c>
      <c r="U7692" s="18" t="s">
        <v>26</v>
      </c>
    </row>
    <row r="7693" spans="1:21" ht="15" customHeight="1" x14ac:dyDescent="0.15">
      <c r="A7693" s="10" t="s">
        <v>7741</v>
      </c>
      <c r="B7693" s="11" t="s">
        <v>46</v>
      </c>
      <c r="C7693" s="11" t="s">
        <v>119</v>
      </c>
      <c r="D7693" s="12">
        <v>45760</v>
      </c>
      <c r="E7693" s="11">
        <v>4651</v>
      </c>
      <c r="F7693" s="11" t="s">
        <v>33</v>
      </c>
      <c r="G7693" s="13">
        <v>463125.66</v>
      </c>
      <c r="H7693" s="14">
        <f t="shared" si="840"/>
        <v>2153997444.6599998</v>
      </c>
      <c r="I7693" s="14">
        <f>IF(F7693="GHS",H7693,H7693*Assumptions!$B$4)</f>
        <v>2153997444.6599998</v>
      </c>
      <c r="J7693" s="15" t="str">
        <f>INDEX(Assumptions!$B$8:$B$12,MATCH(B7693,Assumptions!$A$8:$A$12,0))</f>
        <v>Specific Identification</v>
      </c>
      <c r="K7693" s="16">
        <f>G7693/(1-INDEX(Assumptions!$D$8:$D$12,MATCH(B7693,Assumptions!$A$8:$A$12,0)))</f>
        <v>593750.84615384613</v>
      </c>
      <c r="L7693" s="16">
        <f t="shared" si="841"/>
        <v>13893.769799999998</v>
      </c>
      <c r="M7693" s="16">
        <f t="shared" si="842"/>
        <v>29687.542307692307</v>
      </c>
      <c r="N7693" s="14">
        <f>E7693*(K7693-L7693-M7693)*IF(F7693="GHS",1,Assumptions!$B$4)</f>
        <v>2558838502.8486614</v>
      </c>
      <c r="O7693" s="15">
        <f t="shared" ca="1" si="843"/>
        <v>526</v>
      </c>
      <c r="P7693" s="15" t="str">
        <f t="shared" ca="1" si="844"/>
        <v>365d+</v>
      </c>
      <c r="Q7693" s="17">
        <f ca="1">IF(P7693="0-90d",0,IF(P7693="91-180d",INDEX(Assumptions!$F$8:$F$12,MATCH(B7693,Assumptions!$A$8:$A$12,0)),IF(P7693="181-365d",INDEX(Assumptions!$G$8:$G$12,MATCH(B7693,Assumptions!$A$8:$A$12,0)),INDEX(Assumptions!$H$8:$H$12,MATCH(B7693,Assumptions!$A$8:$A$12,0)))))</f>
        <v>0.15</v>
      </c>
      <c r="R7693" s="14">
        <f t="shared" ca="1" si="845"/>
        <v>323099616.69899994</v>
      </c>
      <c r="S7693" s="14">
        <f t="shared" ca="1" si="846"/>
        <v>1830897827.961</v>
      </c>
      <c r="T7693" s="11" t="s">
        <v>25</v>
      </c>
      <c r="U7693" s="18" t="s">
        <v>26</v>
      </c>
    </row>
    <row r="7694" spans="1:21" ht="15" customHeight="1" x14ac:dyDescent="0.15">
      <c r="A7694" s="10" t="s">
        <v>7742</v>
      </c>
      <c r="B7694" s="11" t="s">
        <v>22</v>
      </c>
      <c r="C7694" s="11" t="s">
        <v>81</v>
      </c>
      <c r="D7694" s="12">
        <v>45765</v>
      </c>
      <c r="E7694" s="11">
        <v>15</v>
      </c>
      <c r="F7694" s="11" t="s">
        <v>24</v>
      </c>
      <c r="G7694" s="13">
        <v>24354.47</v>
      </c>
      <c r="H7694" s="14">
        <f t="shared" si="840"/>
        <v>365317.05000000005</v>
      </c>
      <c r="I7694" s="14">
        <f>IF(F7694="GHS",H7694,H7694*Assumptions!$B$4)</f>
        <v>3945424.1400000006</v>
      </c>
      <c r="J7694" s="15" t="str">
        <f>INDEX(Assumptions!$B$8:$B$12,MATCH(B7694,Assumptions!$A$8:$A$12,0))</f>
        <v>FIFO</v>
      </c>
      <c r="K7694" s="16">
        <f>G7694/(1-INDEX(Assumptions!$D$8:$D$12,MATCH(B7694,Assumptions!$A$8:$A$12,0)))</f>
        <v>29700.573170731706</v>
      </c>
      <c r="L7694" s="16">
        <f t="shared" si="841"/>
        <v>730.63409999999999</v>
      </c>
      <c r="M7694" s="16">
        <f t="shared" si="842"/>
        <v>1485.0286585365855</v>
      </c>
      <c r="N7694" s="14">
        <f>E7694*(K7694-L7694-M7694)*IF(F7694="GHS",1,Assumptions!$B$4)</f>
        <v>4452555.4867756097</v>
      </c>
      <c r="O7694" s="15">
        <f t="shared" ca="1" si="843"/>
        <v>521</v>
      </c>
      <c r="P7694" s="15" t="str">
        <f t="shared" ca="1" si="844"/>
        <v>365d+</v>
      </c>
      <c r="Q7694" s="17">
        <f ca="1">IF(P7694="0-90d",0,IF(P7694="91-180d",INDEX(Assumptions!$F$8:$F$12,MATCH(B7694,Assumptions!$A$8:$A$12,0)),IF(P7694="181-365d",INDEX(Assumptions!$G$8:$G$12,MATCH(B7694,Assumptions!$A$8:$A$12,0)),INDEX(Assumptions!$H$8:$H$12,MATCH(B7694,Assumptions!$A$8:$A$12,0)))))</f>
        <v>0.5</v>
      </c>
      <c r="R7694" s="14">
        <f t="shared" ca="1" si="845"/>
        <v>1972712.0700000003</v>
      </c>
      <c r="S7694" s="14">
        <f t="shared" ca="1" si="846"/>
        <v>1972712.0700000003</v>
      </c>
      <c r="T7694" s="11" t="s">
        <v>25</v>
      </c>
      <c r="U7694" s="18" t="s">
        <v>36</v>
      </c>
    </row>
    <row r="7695" spans="1:21" ht="15" customHeight="1" x14ac:dyDescent="0.15">
      <c r="A7695" s="10" t="s">
        <v>7743</v>
      </c>
      <c r="B7695" s="11" t="s">
        <v>41</v>
      </c>
      <c r="C7695" s="11" t="s">
        <v>42</v>
      </c>
      <c r="D7695" s="12">
        <v>46180</v>
      </c>
      <c r="E7695" s="11">
        <v>3537</v>
      </c>
      <c r="F7695" s="11" t="s">
        <v>33</v>
      </c>
      <c r="G7695" s="13">
        <v>268.39999999999998</v>
      </c>
      <c r="H7695" s="14">
        <f t="shared" si="840"/>
        <v>949330.79999999993</v>
      </c>
      <c r="I7695" s="14">
        <f>IF(F7695="GHS",H7695,H7695*Assumptions!$B$4)</f>
        <v>949330.79999999993</v>
      </c>
      <c r="J7695" s="15" t="str">
        <f>INDEX(Assumptions!$B$8:$B$12,MATCH(B7695,Assumptions!$A$8:$A$12,0))</f>
        <v>Weighted Average</v>
      </c>
      <c r="K7695" s="16">
        <f>G7695/(1-INDEX(Assumptions!$D$8:$D$12,MATCH(B7695,Assumptions!$A$8:$A$12,0)))</f>
        <v>412.92307692307685</v>
      </c>
      <c r="L7695" s="16">
        <f t="shared" si="841"/>
        <v>8.0519999999999996</v>
      </c>
      <c r="M7695" s="16">
        <f t="shared" si="842"/>
        <v>20.646153846153844</v>
      </c>
      <c r="N7695" s="14">
        <f>E7695*(K7695-L7695-M7695)*IF(F7695="GHS",1,Assumptions!$B$4)</f>
        <v>1359003.5529230768</v>
      </c>
      <c r="O7695" s="15">
        <f t="shared" ca="1" si="843"/>
        <v>106</v>
      </c>
      <c r="P7695" s="15" t="str">
        <f t="shared" ca="1" si="844"/>
        <v>91-180d</v>
      </c>
      <c r="Q7695" s="17">
        <f ca="1">IF(P7695="0-90d",0,IF(P7695="91-180d",INDEX(Assumptions!$F$8:$F$12,MATCH(B7695,Assumptions!$A$8:$A$12,0)),IF(P7695="181-365d",INDEX(Assumptions!$G$8:$G$12,MATCH(B7695,Assumptions!$A$8:$A$12,0)),INDEX(Assumptions!$H$8:$H$12,MATCH(B7695,Assumptions!$A$8:$A$12,0)))))</f>
        <v>0.1</v>
      </c>
      <c r="R7695" s="14">
        <f t="shared" ca="1" si="845"/>
        <v>94933.08</v>
      </c>
      <c r="S7695" s="14">
        <f t="shared" ca="1" si="846"/>
        <v>854397.72</v>
      </c>
      <c r="T7695" s="11" t="s">
        <v>25</v>
      </c>
      <c r="U7695" s="18" t="s">
        <v>26</v>
      </c>
    </row>
    <row r="7696" spans="1:21" ht="15" customHeight="1" x14ac:dyDescent="0.15">
      <c r="A7696" s="10" t="s">
        <v>7744</v>
      </c>
      <c r="B7696" s="11" t="s">
        <v>41</v>
      </c>
      <c r="C7696" s="11" t="s">
        <v>115</v>
      </c>
      <c r="D7696" s="12">
        <v>46111</v>
      </c>
      <c r="E7696" s="11">
        <v>193</v>
      </c>
      <c r="F7696" s="11" t="s">
        <v>33</v>
      </c>
      <c r="G7696" s="13">
        <v>619.92999999999995</v>
      </c>
      <c r="H7696" s="14">
        <f t="shared" si="840"/>
        <v>119646.48999999999</v>
      </c>
      <c r="I7696" s="14">
        <f>IF(F7696="GHS",H7696,H7696*Assumptions!$B$4)</f>
        <v>119646.48999999999</v>
      </c>
      <c r="J7696" s="15" t="str">
        <f>INDEX(Assumptions!$B$8:$B$12,MATCH(B7696,Assumptions!$A$8:$A$12,0))</f>
        <v>Weighted Average</v>
      </c>
      <c r="K7696" s="16">
        <f>G7696/(1-INDEX(Assumptions!$D$8:$D$12,MATCH(B7696,Assumptions!$A$8:$A$12,0)))</f>
        <v>953.73846153846148</v>
      </c>
      <c r="L7696" s="16">
        <f t="shared" si="841"/>
        <v>18.597899999999999</v>
      </c>
      <c r="M7696" s="16">
        <f t="shared" si="842"/>
        <v>47.68692307692308</v>
      </c>
      <c r="N7696" s="14">
        <f>E7696*(K7696-L7696-M7696)*IF(F7696="GHS",1,Assumptions!$B$4)</f>
        <v>171278.5522230769</v>
      </c>
      <c r="O7696" s="15">
        <f t="shared" ca="1" si="843"/>
        <v>175</v>
      </c>
      <c r="P7696" s="15" t="str">
        <f t="shared" ca="1" si="844"/>
        <v>91-180d</v>
      </c>
      <c r="Q7696" s="17">
        <f ca="1">IF(P7696="0-90d",0,IF(P7696="91-180d",INDEX(Assumptions!$F$8:$F$12,MATCH(B7696,Assumptions!$A$8:$A$12,0)),IF(P7696="181-365d",INDEX(Assumptions!$G$8:$G$12,MATCH(B7696,Assumptions!$A$8:$A$12,0)),INDEX(Assumptions!$H$8:$H$12,MATCH(B7696,Assumptions!$A$8:$A$12,0)))))</f>
        <v>0.1</v>
      </c>
      <c r="R7696" s="14">
        <f t="shared" ca="1" si="845"/>
        <v>11964.648999999999</v>
      </c>
      <c r="S7696" s="14">
        <f t="shared" ca="1" si="846"/>
        <v>107681.84099999999</v>
      </c>
      <c r="T7696" s="11" t="s">
        <v>25</v>
      </c>
      <c r="U7696" s="18" t="s">
        <v>26</v>
      </c>
    </row>
    <row r="7697" spans="1:21" ht="15" customHeight="1" x14ac:dyDescent="0.15">
      <c r="A7697" s="10" t="s">
        <v>7745</v>
      </c>
      <c r="B7697" s="11" t="s">
        <v>41</v>
      </c>
      <c r="C7697" s="11" t="s">
        <v>49</v>
      </c>
      <c r="D7697" s="12">
        <v>45964</v>
      </c>
      <c r="E7697" s="11">
        <v>3485</v>
      </c>
      <c r="F7697" s="11" t="s">
        <v>33</v>
      </c>
      <c r="G7697" s="13">
        <v>518.85</v>
      </c>
      <c r="H7697" s="14">
        <f t="shared" si="840"/>
        <v>1808192.25</v>
      </c>
      <c r="I7697" s="14">
        <f>IF(F7697="GHS",H7697,H7697*Assumptions!$B$4)</f>
        <v>1808192.25</v>
      </c>
      <c r="J7697" s="15" t="str">
        <f>INDEX(Assumptions!$B$8:$B$12,MATCH(B7697,Assumptions!$A$8:$A$12,0))</f>
        <v>Weighted Average</v>
      </c>
      <c r="K7697" s="16">
        <f>G7697/(1-INDEX(Assumptions!$D$8:$D$12,MATCH(B7697,Assumptions!$A$8:$A$12,0)))</f>
        <v>798.23076923076928</v>
      </c>
      <c r="L7697" s="16">
        <f t="shared" si="841"/>
        <v>15.5655</v>
      </c>
      <c r="M7697" s="16">
        <f t="shared" si="842"/>
        <v>39.91153846153847</v>
      </c>
      <c r="N7697" s="14">
        <f>E7697*(K7697-L7697-M7697)*IF(F7697="GHS",1,Assumptions!$B$4)</f>
        <v>2588496.7517307689</v>
      </c>
      <c r="O7697" s="15">
        <f t="shared" ca="1" si="843"/>
        <v>322</v>
      </c>
      <c r="P7697" s="15" t="str">
        <f t="shared" ca="1" si="844"/>
        <v>181-365d</v>
      </c>
      <c r="Q7697" s="17">
        <f ca="1">IF(P7697="0-90d",0,IF(P7697="91-180d",INDEX(Assumptions!$F$8:$F$12,MATCH(B7697,Assumptions!$A$8:$A$12,0)),IF(P7697="181-365d",INDEX(Assumptions!$G$8:$G$12,MATCH(B7697,Assumptions!$A$8:$A$12,0)),INDEX(Assumptions!$H$8:$H$12,MATCH(B7697,Assumptions!$A$8:$A$12,0)))))</f>
        <v>0.35</v>
      </c>
      <c r="R7697" s="14">
        <f t="shared" ca="1" si="845"/>
        <v>632867.28749999998</v>
      </c>
      <c r="S7697" s="14">
        <f t="shared" ca="1" si="846"/>
        <v>1175324.9624999999</v>
      </c>
      <c r="T7697" s="11" t="s">
        <v>25</v>
      </c>
      <c r="U7697" s="18" t="s">
        <v>26</v>
      </c>
    </row>
    <row r="7698" spans="1:21" ht="15" customHeight="1" x14ac:dyDescent="0.15">
      <c r="A7698" s="10" t="s">
        <v>7746</v>
      </c>
      <c r="B7698" s="11" t="s">
        <v>22</v>
      </c>
      <c r="C7698" s="11" t="s">
        <v>23</v>
      </c>
      <c r="D7698" s="12">
        <v>45947</v>
      </c>
      <c r="E7698" s="11">
        <v>4844</v>
      </c>
      <c r="F7698" s="11" t="s">
        <v>24</v>
      </c>
      <c r="G7698" s="13">
        <v>20512.759999999998</v>
      </c>
      <c r="H7698" s="14">
        <f t="shared" si="840"/>
        <v>99363809.439999998</v>
      </c>
      <c r="I7698" s="14">
        <f>IF(F7698="GHS",H7698,H7698*Assumptions!$B$4)</f>
        <v>1073129141.952</v>
      </c>
      <c r="J7698" s="15" t="str">
        <f>INDEX(Assumptions!$B$8:$B$12,MATCH(B7698,Assumptions!$A$8:$A$12,0))</f>
        <v>FIFO</v>
      </c>
      <c r="K7698" s="16">
        <f>G7698/(1-INDEX(Assumptions!$D$8:$D$12,MATCH(B7698,Assumptions!$A$8:$A$12,0)))</f>
        <v>25015.560975609751</v>
      </c>
      <c r="L7698" s="16">
        <f t="shared" si="841"/>
        <v>615.38279999999997</v>
      </c>
      <c r="M7698" s="16">
        <f t="shared" si="842"/>
        <v>1250.7780487804876</v>
      </c>
      <c r="N7698" s="14">
        <f>E7698*(K7698-L7698-M7698)*IF(F7698="GHS",1,Assumptions!$B$4)</f>
        <v>1211065497.5150983</v>
      </c>
      <c r="O7698" s="15">
        <f t="shared" ca="1" si="843"/>
        <v>339</v>
      </c>
      <c r="P7698" s="15" t="str">
        <f t="shared" ca="1" si="844"/>
        <v>181-365d</v>
      </c>
      <c r="Q7698" s="17">
        <f ca="1">IF(P7698="0-90d",0,IF(P7698="91-180d",INDEX(Assumptions!$F$8:$F$12,MATCH(B7698,Assumptions!$A$8:$A$12,0)),IF(P7698="181-365d",INDEX(Assumptions!$G$8:$G$12,MATCH(B7698,Assumptions!$A$8:$A$12,0)),INDEX(Assumptions!$H$8:$H$12,MATCH(B7698,Assumptions!$A$8:$A$12,0)))))</f>
        <v>0.15</v>
      </c>
      <c r="R7698" s="14">
        <f t="shared" ca="1" si="845"/>
        <v>160969371.29280001</v>
      </c>
      <c r="S7698" s="14">
        <f t="shared" ca="1" si="846"/>
        <v>912159770.65919995</v>
      </c>
      <c r="T7698" s="11" t="s">
        <v>25</v>
      </c>
      <c r="U7698" s="18" t="s">
        <v>26</v>
      </c>
    </row>
    <row r="7699" spans="1:21" ht="15" customHeight="1" x14ac:dyDescent="0.15">
      <c r="A7699" s="10" t="s">
        <v>7747</v>
      </c>
      <c r="B7699" s="11" t="s">
        <v>41</v>
      </c>
      <c r="C7699" s="11" t="s">
        <v>115</v>
      </c>
      <c r="D7699" s="12">
        <v>45905</v>
      </c>
      <c r="E7699" s="11">
        <v>1262</v>
      </c>
      <c r="F7699" s="11" t="s">
        <v>33</v>
      </c>
      <c r="G7699" s="13">
        <v>248.16</v>
      </c>
      <c r="H7699" s="14">
        <f t="shared" si="840"/>
        <v>313177.92</v>
      </c>
      <c r="I7699" s="14">
        <f>IF(F7699="GHS",H7699,H7699*Assumptions!$B$4)</f>
        <v>313177.92</v>
      </c>
      <c r="J7699" s="15" t="str">
        <f>INDEX(Assumptions!$B$8:$B$12,MATCH(B7699,Assumptions!$A$8:$A$12,0))</f>
        <v>Weighted Average</v>
      </c>
      <c r="K7699" s="16">
        <f>G7699/(1-INDEX(Assumptions!$D$8:$D$12,MATCH(B7699,Assumptions!$A$8:$A$12,0)))</f>
        <v>381.78461538461539</v>
      </c>
      <c r="L7699" s="16">
        <f t="shared" si="841"/>
        <v>7.4447999999999999</v>
      </c>
      <c r="M7699" s="16">
        <f t="shared" si="842"/>
        <v>19.08923076923077</v>
      </c>
      <c r="N7699" s="14">
        <f>E7699*(K7699-L7699-M7699)*IF(F7699="GHS",1,Assumptions!$B$4)</f>
        <v>448326.23778461543</v>
      </c>
      <c r="O7699" s="15">
        <f t="shared" ca="1" si="843"/>
        <v>381</v>
      </c>
      <c r="P7699" s="15" t="str">
        <f t="shared" ca="1" si="844"/>
        <v>365d+</v>
      </c>
      <c r="Q7699" s="17">
        <f ca="1">IF(P7699="0-90d",0,IF(P7699="91-180d",INDEX(Assumptions!$F$8:$F$12,MATCH(B7699,Assumptions!$A$8:$A$12,0)),IF(P7699="181-365d",INDEX(Assumptions!$G$8:$G$12,MATCH(B7699,Assumptions!$A$8:$A$12,0)),INDEX(Assumptions!$H$8:$H$12,MATCH(B7699,Assumptions!$A$8:$A$12,0)))))</f>
        <v>0.8</v>
      </c>
      <c r="R7699" s="14">
        <f t="shared" ca="1" si="845"/>
        <v>250542.33600000001</v>
      </c>
      <c r="S7699" s="14">
        <f t="shared" ca="1" si="846"/>
        <v>62635.583999999973</v>
      </c>
      <c r="T7699" s="11" t="s">
        <v>25</v>
      </c>
      <c r="U7699" s="18" t="s">
        <v>26</v>
      </c>
    </row>
    <row r="7700" spans="1:21" ht="15" customHeight="1" x14ac:dyDescent="0.15">
      <c r="A7700" s="10" t="s">
        <v>7748</v>
      </c>
      <c r="B7700" s="11" t="s">
        <v>41</v>
      </c>
      <c r="C7700" s="11" t="s">
        <v>49</v>
      </c>
      <c r="D7700" s="12">
        <v>46082</v>
      </c>
      <c r="E7700" s="11">
        <v>582</v>
      </c>
      <c r="F7700" s="11" t="s">
        <v>33</v>
      </c>
      <c r="G7700" s="13">
        <v>1151.47</v>
      </c>
      <c r="H7700" s="14">
        <f t="shared" si="840"/>
        <v>670155.54</v>
      </c>
      <c r="I7700" s="14">
        <f>IF(F7700="GHS",H7700,H7700*Assumptions!$B$4)</f>
        <v>670155.54</v>
      </c>
      <c r="J7700" s="15" t="str">
        <f>INDEX(Assumptions!$B$8:$B$12,MATCH(B7700,Assumptions!$A$8:$A$12,0))</f>
        <v>Weighted Average</v>
      </c>
      <c r="K7700" s="16">
        <f>G7700/(1-INDEX(Assumptions!$D$8:$D$12,MATCH(B7700,Assumptions!$A$8:$A$12,0)))</f>
        <v>1771.4923076923076</v>
      </c>
      <c r="L7700" s="16">
        <f t="shared" si="841"/>
        <v>34.5441</v>
      </c>
      <c r="M7700" s="16">
        <f t="shared" si="842"/>
        <v>88.574615384615385</v>
      </c>
      <c r="N7700" s="14">
        <f>E7700*(K7700-L7700-M7700)*IF(F7700="GHS",1,Assumptions!$B$4)</f>
        <v>959353.43072307692</v>
      </c>
      <c r="O7700" s="15">
        <f t="shared" ca="1" si="843"/>
        <v>204</v>
      </c>
      <c r="P7700" s="15" t="str">
        <f t="shared" ca="1" si="844"/>
        <v>181-365d</v>
      </c>
      <c r="Q7700" s="17">
        <f ca="1">IF(P7700="0-90d",0,IF(P7700="91-180d",INDEX(Assumptions!$F$8:$F$12,MATCH(B7700,Assumptions!$A$8:$A$12,0)),IF(P7700="181-365d",INDEX(Assumptions!$G$8:$G$12,MATCH(B7700,Assumptions!$A$8:$A$12,0)),INDEX(Assumptions!$H$8:$H$12,MATCH(B7700,Assumptions!$A$8:$A$12,0)))))</f>
        <v>0.35</v>
      </c>
      <c r="R7700" s="14">
        <f t="shared" ca="1" si="845"/>
        <v>234554.43899999998</v>
      </c>
      <c r="S7700" s="14">
        <f t="shared" ca="1" si="846"/>
        <v>435601.10100000002</v>
      </c>
      <c r="T7700" s="11" t="s">
        <v>25</v>
      </c>
      <c r="U7700" s="18" t="s">
        <v>26</v>
      </c>
    </row>
    <row r="7701" spans="1:21" ht="15" customHeight="1" x14ac:dyDescent="0.15">
      <c r="A7701" s="10" t="s">
        <v>7749</v>
      </c>
      <c r="B7701" s="11" t="s">
        <v>31</v>
      </c>
      <c r="C7701" s="11" t="s">
        <v>63</v>
      </c>
      <c r="D7701" s="12">
        <v>45810</v>
      </c>
      <c r="E7701" s="11">
        <v>1112</v>
      </c>
      <c r="F7701" s="11" t="s">
        <v>33</v>
      </c>
      <c r="G7701" s="13">
        <v>901.74</v>
      </c>
      <c r="H7701" s="14">
        <f t="shared" si="840"/>
        <v>1002734.88</v>
      </c>
      <c r="I7701" s="14">
        <f>IF(F7701="GHS",H7701,H7701*Assumptions!$B$4)</f>
        <v>1002734.88</v>
      </c>
      <c r="J7701" s="15" t="str">
        <f>INDEX(Assumptions!$B$8:$B$12,MATCH(B7701,Assumptions!$A$8:$A$12,0))</f>
        <v>Weighted Average</v>
      </c>
      <c r="K7701" s="16">
        <f>G7701/(1-INDEX(Assumptions!$D$8:$D$12,MATCH(B7701,Assumptions!$A$8:$A$12,0)))</f>
        <v>1252.4166666666667</v>
      </c>
      <c r="L7701" s="16">
        <f t="shared" si="841"/>
        <v>27.052199999999999</v>
      </c>
      <c r="M7701" s="16">
        <f t="shared" si="842"/>
        <v>62.620833333333337</v>
      </c>
      <c r="N7701" s="14">
        <f>E7701*(K7701-L7701-M7701)*IF(F7701="GHS",1,Assumptions!$B$4)</f>
        <v>1292970.9202666667</v>
      </c>
      <c r="O7701" s="15">
        <f t="shared" ca="1" si="843"/>
        <v>476</v>
      </c>
      <c r="P7701" s="15" t="str">
        <f t="shared" ca="1" si="844"/>
        <v>365d+</v>
      </c>
      <c r="Q7701" s="17">
        <f ca="1">IF(P7701="0-90d",0,IF(P7701="91-180d",INDEX(Assumptions!$F$8:$F$12,MATCH(B7701,Assumptions!$A$8:$A$12,0)),IF(P7701="181-365d",INDEX(Assumptions!$G$8:$G$12,MATCH(B7701,Assumptions!$A$8:$A$12,0)),INDEX(Assumptions!$H$8:$H$12,MATCH(B7701,Assumptions!$A$8:$A$12,0)))))</f>
        <v>0.6</v>
      </c>
      <c r="R7701" s="14">
        <f t="shared" ca="1" si="845"/>
        <v>601640.92799999996</v>
      </c>
      <c r="S7701" s="14">
        <f t="shared" ca="1" si="846"/>
        <v>401093.95200000005</v>
      </c>
      <c r="T7701" s="11" t="s">
        <v>50</v>
      </c>
      <c r="U7701" s="18" t="s">
        <v>36</v>
      </c>
    </row>
    <row r="7702" spans="1:21" ht="15" customHeight="1" x14ac:dyDescent="0.15">
      <c r="A7702" s="10" t="s">
        <v>7750</v>
      </c>
      <c r="B7702" s="11" t="s">
        <v>41</v>
      </c>
      <c r="C7702" s="11" t="s">
        <v>115</v>
      </c>
      <c r="D7702" s="12">
        <v>45744</v>
      </c>
      <c r="E7702" s="11">
        <v>3978</v>
      </c>
      <c r="F7702" s="11" t="s">
        <v>33</v>
      </c>
      <c r="G7702" s="13">
        <v>244.6</v>
      </c>
      <c r="H7702" s="14">
        <f t="shared" si="840"/>
        <v>973018.79999999993</v>
      </c>
      <c r="I7702" s="14">
        <f>IF(F7702="GHS",H7702,H7702*Assumptions!$B$4)</f>
        <v>973018.79999999993</v>
      </c>
      <c r="J7702" s="15" t="str">
        <f>INDEX(Assumptions!$B$8:$B$12,MATCH(B7702,Assumptions!$A$8:$A$12,0))</f>
        <v>Weighted Average</v>
      </c>
      <c r="K7702" s="16">
        <f>G7702/(1-INDEX(Assumptions!$D$8:$D$12,MATCH(B7702,Assumptions!$A$8:$A$12,0)))</f>
        <v>376.30769230769226</v>
      </c>
      <c r="L7702" s="16">
        <f t="shared" si="841"/>
        <v>7.3379999999999992</v>
      </c>
      <c r="M7702" s="16">
        <f t="shared" si="842"/>
        <v>18.815384615384612</v>
      </c>
      <c r="N7702" s="14">
        <f>E7702*(K7702-L7702-M7702)*IF(F7702="GHS",1,Assumptions!$B$4)</f>
        <v>1392913.8359999997</v>
      </c>
      <c r="O7702" s="15">
        <f t="shared" ca="1" si="843"/>
        <v>542</v>
      </c>
      <c r="P7702" s="15" t="str">
        <f t="shared" ca="1" si="844"/>
        <v>365d+</v>
      </c>
      <c r="Q7702" s="17">
        <f ca="1">IF(P7702="0-90d",0,IF(P7702="91-180d",INDEX(Assumptions!$F$8:$F$12,MATCH(B7702,Assumptions!$A$8:$A$12,0)),IF(P7702="181-365d",INDEX(Assumptions!$G$8:$G$12,MATCH(B7702,Assumptions!$A$8:$A$12,0)),INDEX(Assumptions!$H$8:$H$12,MATCH(B7702,Assumptions!$A$8:$A$12,0)))))</f>
        <v>0.8</v>
      </c>
      <c r="R7702" s="14">
        <f t="shared" ca="1" si="845"/>
        <v>778415.04</v>
      </c>
      <c r="S7702" s="14">
        <f t="shared" ca="1" si="846"/>
        <v>194603.75999999989</v>
      </c>
      <c r="T7702" s="11" t="s">
        <v>50</v>
      </c>
      <c r="U7702" s="18" t="s">
        <v>26</v>
      </c>
    </row>
    <row r="7703" spans="1:21" ht="15" customHeight="1" x14ac:dyDescent="0.15">
      <c r="A7703" s="10" t="s">
        <v>7751</v>
      </c>
      <c r="B7703" s="11" t="s">
        <v>41</v>
      </c>
      <c r="C7703" s="11" t="s">
        <v>115</v>
      </c>
      <c r="D7703" s="12">
        <v>45981</v>
      </c>
      <c r="E7703" s="11">
        <v>3381</v>
      </c>
      <c r="F7703" s="11" t="s">
        <v>33</v>
      </c>
      <c r="G7703" s="13">
        <v>174.47</v>
      </c>
      <c r="H7703" s="14">
        <f t="shared" si="840"/>
        <v>589883.06999999995</v>
      </c>
      <c r="I7703" s="14">
        <f>IF(F7703="GHS",H7703,H7703*Assumptions!$B$4)</f>
        <v>589883.06999999995</v>
      </c>
      <c r="J7703" s="15" t="str">
        <f>INDEX(Assumptions!$B$8:$B$12,MATCH(B7703,Assumptions!$A$8:$A$12,0))</f>
        <v>Weighted Average</v>
      </c>
      <c r="K7703" s="16">
        <f>G7703/(1-INDEX(Assumptions!$D$8:$D$12,MATCH(B7703,Assumptions!$A$8:$A$12,0)))</f>
        <v>268.4153846153846</v>
      </c>
      <c r="L7703" s="16">
        <f t="shared" si="841"/>
        <v>5.2340999999999998</v>
      </c>
      <c r="M7703" s="16">
        <f t="shared" si="842"/>
        <v>13.420769230769231</v>
      </c>
      <c r="N7703" s="14">
        <f>E7703*(K7703-L7703-M7703)*IF(F7703="GHS",1,Assumptions!$B$4)</f>
        <v>844440.30251538451</v>
      </c>
      <c r="O7703" s="15">
        <f t="shared" ca="1" si="843"/>
        <v>305</v>
      </c>
      <c r="P7703" s="15" t="str">
        <f t="shared" ca="1" si="844"/>
        <v>181-365d</v>
      </c>
      <c r="Q7703" s="17">
        <f ca="1">IF(P7703="0-90d",0,IF(P7703="91-180d",INDEX(Assumptions!$F$8:$F$12,MATCH(B7703,Assumptions!$A$8:$A$12,0)),IF(P7703="181-365d",INDEX(Assumptions!$G$8:$G$12,MATCH(B7703,Assumptions!$A$8:$A$12,0)),INDEX(Assumptions!$H$8:$H$12,MATCH(B7703,Assumptions!$A$8:$A$12,0)))))</f>
        <v>0.35</v>
      </c>
      <c r="R7703" s="14">
        <f t="shared" ca="1" si="845"/>
        <v>206459.07449999996</v>
      </c>
      <c r="S7703" s="14">
        <f t="shared" ca="1" si="846"/>
        <v>383423.99549999996</v>
      </c>
      <c r="T7703" s="11" t="s">
        <v>25</v>
      </c>
      <c r="U7703" s="18" t="s">
        <v>36</v>
      </c>
    </row>
    <row r="7704" spans="1:21" ht="15" customHeight="1" x14ac:dyDescent="0.15">
      <c r="A7704" s="10" t="s">
        <v>7752</v>
      </c>
      <c r="B7704" s="11" t="s">
        <v>31</v>
      </c>
      <c r="C7704" s="11" t="s">
        <v>32</v>
      </c>
      <c r="D7704" s="12">
        <v>45779</v>
      </c>
      <c r="E7704" s="11">
        <v>1191</v>
      </c>
      <c r="F7704" s="11" t="s">
        <v>33</v>
      </c>
      <c r="G7704" s="13">
        <v>1140.71</v>
      </c>
      <c r="H7704" s="14">
        <f t="shared" si="840"/>
        <v>1358585.61</v>
      </c>
      <c r="I7704" s="14">
        <f>IF(F7704="GHS",H7704,H7704*Assumptions!$B$4)</f>
        <v>1358585.61</v>
      </c>
      <c r="J7704" s="15" t="str">
        <f>INDEX(Assumptions!$B$8:$B$12,MATCH(B7704,Assumptions!$A$8:$A$12,0))</f>
        <v>Weighted Average</v>
      </c>
      <c r="K7704" s="16">
        <f>G7704/(1-INDEX(Assumptions!$D$8:$D$12,MATCH(B7704,Assumptions!$A$8:$A$12,0)))</f>
        <v>1584.3194444444446</v>
      </c>
      <c r="L7704" s="16">
        <f t="shared" si="841"/>
        <v>34.221299999999999</v>
      </c>
      <c r="M7704" s="16">
        <f t="shared" si="842"/>
        <v>79.215972222222234</v>
      </c>
      <c r="N7704" s="14">
        <f>E7704*(K7704-L7704-M7704)*IF(F7704="GHS",1,Assumptions!$B$4)</f>
        <v>1751820.6671166669</v>
      </c>
      <c r="O7704" s="15">
        <f t="shared" ca="1" si="843"/>
        <v>507</v>
      </c>
      <c r="P7704" s="15" t="str">
        <f t="shared" ca="1" si="844"/>
        <v>365d+</v>
      </c>
      <c r="Q7704" s="17">
        <f ca="1">IF(P7704="0-90d",0,IF(P7704="91-180d",INDEX(Assumptions!$F$8:$F$12,MATCH(B7704,Assumptions!$A$8:$A$12,0)),IF(P7704="181-365d",INDEX(Assumptions!$G$8:$G$12,MATCH(B7704,Assumptions!$A$8:$A$12,0)),INDEX(Assumptions!$H$8:$H$12,MATCH(B7704,Assumptions!$A$8:$A$12,0)))))</f>
        <v>0.6</v>
      </c>
      <c r="R7704" s="14">
        <f t="shared" ca="1" si="845"/>
        <v>815151.36600000004</v>
      </c>
      <c r="S7704" s="14">
        <f t="shared" ca="1" si="846"/>
        <v>543434.24400000006</v>
      </c>
      <c r="T7704" s="11" t="s">
        <v>25</v>
      </c>
      <c r="U7704" s="18" t="s">
        <v>26</v>
      </c>
    </row>
    <row r="7705" spans="1:21" ht="15" customHeight="1" x14ac:dyDescent="0.15">
      <c r="A7705" s="10" t="s">
        <v>7753</v>
      </c>
      <c r="B7705" s="11" t="s">
        <v>46</v>
      </c>
      <c r="C7705" s="11" t="s">
        <v>47</v>
      </c>
      <c r="D7705" s="12">
        <v>45836</v>
      </c>
      <c r="E7705" s="11">
        <v>1993</v>
      </c>
      <c r="F7705" s="11" t="s">
        <v>33</v>
      </c>
      <c r="G7705" s="13">
        <v>461205.89</v>
      </c>
      <c r="H7705" s="14">
        <f t="shared" si="840"/>
        <v>919183338.76999998</v>
      </c>
      <c r="I7705" s="14">
        <f>IF(F7705="GHS",H7705,H7705*Assumptions!$B$4)</f>
        <v>919183338.76999998</v>
      </c>
      <c r="J7705" s="15" t="str">
        <f>INDEX(Assumptions!$B$8:$B$12,MATCH(B7705,Assumptions!$A$8:$A$12,0))</f>
        <v>Specific Identification</v>
      </c>
      <c r="K7705" s="16">
        <f>G7705/(1-INDEX(Assumptions!$D$8:$D$12,MATCH(B7705,Assumptions!$A$8:$A$12,0)))</f>
        <v>591289.6025641025</v>
      </c>
      <c r="L7705" s="16">
        <f t="shared" si="841"/>
        <v>13836.1767</v>
      </c>
      <c r="M7705" s="16">
        <f t="shared" si="842"/>
        <v>29564.480128205127</v>
      </c>
      <c r="N7705" s="14">
        <f>E7705*(K7705-L7705-M7705)*IF(F7705="GHS",1,Assumptions!$B$4)</f>
        <v>1091942668.8516436</v>
      </c>
      <c r="O7705" s="15">
        <f t="shared" ca="1" si="843"/>
        <v>450</v>
      </c>
      <c r="P7705" s="15" t="str">
        <f t="shared" ca="1" si="844"/>
        <v>365d+</v>
      </c>
      <c r="Q7705" s="17">
        <f ca="1">IF(P7705="0-90d",0,IF(P7705="91-180d",INDEX(Assumptions!$F$8:$F$12,MATCH(B7705,Assumptions!$A$8:$A$12,0)),IF(P7705="181-365d",INDEX(Assumptions!$G$8:$G$12,MATCH(B7705,Assumptions!$A$8:$A$12,0)),INDEX(Assumptions!$H$8:$H$12,MATCH(B7705,Assumptions!$A$8:$A$12,0)))))</f>
        <v>0.15</v>
      </c>
      <c r="R7705" s="14">
        <f t="shared" ca="1" si="845"/>
        <v>137877500.81549999</v>
      </c>
      <c r="S7705" s="14">
        <f t="shared" ca="1" si="846"/>
        <v>781305837.95449996</v>
      </c>
      <c r="T7705" s="11" t="s">
        <v>50</v>
      </c>
      <c r="U7705" s="18" t="s">
        <v>26</v>
      </c>
    </row>
    <row r="7706" spans="1:21" ht="15" customHeight="1" x14ac:dyDescent="0.15">
      <c r="A7706" s="10" t="s">
        <v>7754</v>
      </c>
      <c r="B7706" s="11" t="s">
        <v>46</v>
      </c>
      <c r="C7706" s="11" t="s">
        <v>47</v>
      </c>
      <c r="D7706" s="12">
        <v>46176</v>
      </c>
      <c r="E7706" s="11">
        <v>1724</v>
      </c>
      <c r="F7706" s="11" t="s">
        <v>33</v>
      </c>
      <c r="G7706" s="13">
        <v>585012.34</v>
      </c>
      <c r="H7706" s="14">
        <f t="shared" si="840"/>
        <v>1008561274.16</v>
      </c>
      <c r="I7706" s="14">
        <f>IF(F7706="GHS",H7706,H7706*Assumptions!$B$4)</f>
        <v>1008561274.16</v>
      </c>
      <c r="J7706" s="15" t="str">
        <f>INDEX(Assumptions!$B$8:$B$12,MATCH(B7706,Assumptions!$A$8:$A$12,0))</f>
        <v>Specific Identification</v>
      </c>
      <c r="K7706" s="16">
        <f>G7706/(1-INDEX(Assumptions!$D$8:$D$12,MATCH(B7706,Assumptions!$A$8:$A$12,0)))</f>
        <v>750015.8205128205</v>
      </c>
      <c r="L7706" s="16">
        <f t="shared" si="841"/>
        <v>17550.370199999998</v>
      </c>
      <c r="M7706" s="16">
        <f t="shared" si="842"/>
        <v>37500.791025641025</v>
      </c>
      <c r="N7706" s="14">
        <f>E7706*(K7706-L7706-M7706)*IF(F7706="GHS",1,Assumptions!$B$4)</f>
        <v>1198119072.6110973</v>
      </c>
      <c r="O7706" s="15">
        <f t="shared" ca="1" si="843"/>
        <v>110</v>
      </c>
      <c r="P7706" s="15" t="str">
        <f t="shared" ca="1" si="844"/>
        <v>91-180d</v>
      </c>
      <c r="Q7706" s="17">
        <f ca="1">IF(P7706="0-90d",0,IF(P7706="91-180d",INDEX(Assumptions!$F$8:$F$12,MATCH(B7706,Assumptions!$A$8:$A$12,0)),IF(P7706="181-365d",INDEX(Assumptions!$G$8:$G$12,MATCH(B7706,Assumptions!$A$8:$A$12,0)),INDEX(Assumptions!$H$8:$H$12,MATCH(B7706,Assumptions!$A$8:$A$12,0)))))</f>
        <v>0</v>
      </c>
      <c r="R7706" s="14">
        <f t="shared" ca="1" si="845"/>
        <v>0</v>
      </c>
      <c r="S7706" s="14">
        <f t="shared" ca="1" si="846"/>
        <v>1008561274.16</v>
      </c>
      <c r="T7706" s="11" t="s">
        <v>25</v>
      </c>
      <c r="U7706" s="18" t="s">
        <v>26</v>
      </c>
    </row>
    <row r="7707" spans="1:21" ht="15" customHeight="1" x14ac:dyDescent="0.15">
      <c r="A7707" s="10" t="s">
        <v>7755</v>
      </c>
      <c r="B7707" s="11" t="s">
        <v>41</v>
      </c>
      <c r="C7707" s="11" t="s">
        <v>49</v>
      </c>
      <c r="D7707" s="12">
        <v>46033</v>
      </c>
      <c r="E7707" s="11">
        <v>3522</v>
      </c>
      <c r="F7707" s="11" t="s">
        <v>33</v>
      </c>
      <c r="G7707" s="13">
        <v>356.73</v>
      </c>
      <c r="H7707" s="14">
        <f t="shared" si="840"/>
        <v>1256403.06</v>
      </c>
      <c r="I7707" s="14">
        <f>IF(F7707="GHS",H7707,H7707*Assumptions!$B$4)</f>
        <v>1256403.06</v>
      </c>
      <c r="J7707" s="15" t="str">
        <f>INDEX(Assumptions!$B$8:$B$12,MATCH(B7707,Assumptions!$A$8:$A$12,0))</f>
        <v>Weighted Average</v>
      </c>
      <c r="K7707" s="16">
        <f>G7707/(1-INDEX(Assumptions!$D$8:$D$12,MATCH(B7707,Assumptions!$A$8:$A$12,0)))</f>
        <v>548.81538461538457</v>
      </c>
      <c r="L7707" s="16">
        <f t="shared" si="841"/>
        <v>10.7019</v>
      </c>
      <c r="M7707" s="16">
        <f t="shared" si="842"/>
        <v>27.440769230769231</v>
      </c>
      <c r="N7707" s="14">
        <f>E7707*(K7707-L7707-M7707)*IF(F7707="GHS",1,Assumptions!$B$4)</f>
        <v>1798589.3035846152</v>
      </c>
      <c r="O7707" s="15">
        <f t="shared" ca="1" si="843"/>
        <v>253</v>
      </c>
      <c r="P7707" s="15" t="str">
        <f t="shared" ca="1" si="844"/>
        <v>181-365d</v>
      </c>
      <c r="Q7707" s="17">
        <f ca="1">IF(P7707="0-90d",0,IF(P7707="91-180d",INDEX(Assumptions!$F$8:$F$12,MATCH(B7707,Assumptions!$A$8:$A$12,0)),IF(P7707="181-365d",INDEX(Assumptions!$G$8:$G$12,MATCH(B7707,Assumptions!$A$8:$A$12,0)),INDEX(Assumptions!$H$8:$H$12,MATCH(B7707,Assumptions!$A$8:$A$12,0)))))</f>
        <v>0.35</v>
      </c>
      <c r="R7707" s="14">
        <f t="shared" ca="1" si="845"/>
        <v>439741.071</v>
      </c>
      <c r="S7707" s="14">
        <f t="shared" ca="1" si="846"/>
        <v>816661.98900000006</v>
      </c>
      <c r="T7707" s="11" t="s">
        <v>25</v>
      </c>
      <c r="U7707" s="18" t="s">
        <v>26</v>
      </c>
    </row>
    <row r="7708" spans="1:21" ht="15" customHeight="1" x14ac:dyDescent="0.15">
      <c r="A7708" s="10" t="s">
        <v>7756</v>
      </c>
      <c r="B7708" s="11" t="s">
        <v>46</v>
      </c>
      <c r="C7708" s="11" t="s">
        <v>119</v>
      </c>
      <c r="D7708" s="12">
        <v>45883</v>
      </c>
      <c r="E7708" s="11">
        <v>4689</v>
      </c>
      <c r="F7708" s="11" t="s">
        <v>33</v>
      </c>
      <c r="G7708" s="13">
        <v>1314444.8</v>
      </c>
      <c r="H7708" s="14">
        <f t="shared" si="840"/>
        <v>6163431667.1999998</v>
      </c>
      <c r="I7708" s="14">
        <f>IF(F7708="GHS",H7708,H7708*Assumptions!$B$4)</f>
        <v>6163431667.1999998</v>
      </c>
      <c r="J7708" s="15" t="str">
        <f>INDEX(Assumptions!$B$8:$B$12,MATCH(B7708,Assumptions!$A$8:$A$12,0))</f>
        <v>Specific Identification</v>
      </c>
      <c r="K7708" s="16">
        <f>G7708/(1-INDEX(Assumptions!$D$8:$D$12,MATCH(B7708,Assumptions!$A$8:$A$12,0)))</f>
        <v>1685185.641025641</v>
      </c>
      <c r="L7708" s="16">
        <f t="shared" si="841"/>
        <v>39433.343999999997</v>
      </c>
      <c r="M7708" s="16">
        <f t="shared" si="842"/>
        <v>84259.282051282062</v>
      </c>
      <c r="N7708" s="14">
        <f>E7708*(K7708-L7708-M7708)*IF(F7708="GHS",1,Assumptions!$B$4)</f>
        <v>7321840747.2147694</v>
      </c>
      <c r="O7708" s="15">
        <f t="shared" ca="1" si="843"/>
        <v>403</v>
      </c>
      <c r="P7708" s="15" t="str">
        <f t="shared" ca="1" si="844"/>
        <v>365d+</v>
      </c>
      <c r="Q7708" s="17">
        <f ca="1">IF(P7708="0-90d",0,IF(P7708="91-180d",INDEX(Assumptions!$F$8:$F$12,MATCH(B7708,Assumptions!$A$8:$A$12,0)),IF(P7708="181-365d",INDEX(Assumptions!$G$8:$G$12,MATCH(B7708,Assumptions!$A$8:$A$12,0)),INDEX(Assumptions!$H$8:$H$12,MATCH(B7708,Assumptions!$A$8:$A$12,0)))))</f>
        <v>0.15</v>
      </c>
      <c r="R7708" s="14">
        <f t="shared" ca="1" si="845"/>
        <v>924514750.07999992</v>
      </c>
      <c r="S7708" s="14">
        <f t="shared" ca="1" si="846"/>
        <v>5238916917.1199999</v>
      </c>
      <c r="T7708" s="11" t="s">
        <v>25</v>
      </c>
      <c r="U7708" s="18" t="s">
        <v>26</v>
      </c>
    </row>
    <row r="7709" spans="1:21" ht="15" customHeight="1" x14ac:dyDescent="0.15">
      <c r="A7709" s="10" t="s">
        <v>7757</v>
      </c>
      <c r="B7709" s="11" t="s">
        <v>28</v>
      </c>
      <c r="C7709" s="11" t="s">
        <v>55</v>
      </c>
      <c r="D7709" s="12">
        <v>45928</v>
      </c>
      <c r="E7709" s="11">
        <v>2559</v>
      </c>
      <c r="F7709" s="11" t="s">
        <v>24</v>
      </c>
      <c r="G7709" s="13">
        <v>6490.57</v>
      </c>
      <c r="H7709" s="14">
        <f t="shared" si="840"/>
        <v>16609368.629999999</v>
      </c>
      <c r="I7709" s="14">
        <f>IF(F7709="GHS",H7709,H7709*Assumptions!$B$4)</f>
        <v>179381181.204</v>
      </c>
      <c r="J7709" s="15" t="str">
        <f>INDEX(Assumptions!$B$8:$B$12,MATCH(B7709,Assumptions!$A$8:$A$12,0))</f>
        <v>Fair Value Less Costs to Sell</v>
      </c>
      <c r="K7709" s="16">
        <f>G7709/(1-INDEX(Assumptions!$D$8:$D$12,MATCH(B7709,Assumptions!$A$8:$A$12,0)))</f>
        <v>7375.647727272727</v>
      </c>
      <c r="L7709" s="16">
        <f t="shared" si="841"/>
        <v>194.71709999999999</v>
      </c>
      <c r="M7709" s="16">
        <f t="shared" si="842"/>
        <v>368.78238636363636</v>
      </c>
      <c r="N7709" s="14">
        <f>E7709*(K7709-L7709-M7709)*IF(F7709="GHS",1,Assumptions!$B$4)</f>
        <v>188268703.36365274</v>
      </c>
      <c r="O7709" s="15">
        <f t="shared" ca="1" si="843"/>
        <v>358</v>
      </c>
      <c r="P7709" s="15" t="str">
        <f t="shared" ca="1" si="844"/>
        <v>181-365d</v>
      </c>
      <c r="Q7709" s="17">
        <f ca="1">IF(P7709="0-90d",0,IF(P7709="91-180d",INDEX(Assumptions!$F$8:$F$12,MATCH(B7709,Assumptions!$A$8:$A$12,0)),IF(P7709="181-365d",INDEX(Assumptions!$G$8:$G$12,MATCH(B7709,Assumptions!$A$8:$A$12,0)),INDEX(Assumptions!$H$8:$H$12,MATCH(B7709,Assumptions!$A$8:$A$12,0)))))</f>
        <v>0.1</v>
      </c>
      <c r="R7709" s="14">
        <f t="shared" ca="1" si="845"/>
        <v>17938118.1204</v>
      </c>
      <c r="S7709" s="14">
        <f t="shared" ca="1" si="846"/>
        <v>161443063.08359998</v>
      </c>
      <c r="T7709" s="11" t="s">
        <v>25</v>
      </c>
      <c r="U7709" s="18" t="s">
        <v>26</v>
      </c>
    </row>
    <row r="7710" spans="1:21" ht="15" customHeight="1" x14ac:dyDescent="0.15">
      <c r="A7710" s="10" t="s">
        <v>7758</v>
      </c>
      <c r="B7710" s="11" t="s">
        <v>41</v>
      </c>
      <c r="C7710" s="11" t="s">
        <v>42</v>
      </c>
      <c r="D7710" s="12">
        <v>46121</v>
      </c>
      <c r="E7710" s="11">
        <v>1651</v>
      </c>
      <c r="F7710" s="11" t="s">
        <v>33</v>
      </c>
      <c r="G7710" s="13">
        <v>552.71</v>
      </c>
      <c r="H7710" s="14">
        <f t="shared" si="840"/>
        <v>912524.21000000008</v>
      </c>
      <c r="I7710" s="14">
        <f>IF(F7710="GHS",H7710,H7710*Assumptions!$B$4)</f>
        <v>912524.21000000008</v>
      </c>
      <c r="J7710" s="15" t="str">
        <f>INDEX(Assumptions!$B$8:$B$12,MATCH(B7710,Assumptions!$A$8:$A$12,0))</f>
        <v>Weighted Average</v>
      </c>
      <c r="K7710" s="16">
        <f>G7710/(1-INDEX(Assumptions!$D$8:$D$12,MATCH(B7710,Assumptions!$A$8:$A$12,0)))</f>
        <v>850.323076923077</v>
      </c>
      <c r="L7710" s="16">
        <f t="shared" si="841"/>
        <v>16.581299999999999</v>
      </c>
      <c r="M7710" s="16">
        <f t="shared" si="842"/>
        <v>42.516153846153856</v>
      </c>
      <c r="N7710" s="14">
        <f>E7710*(K7710-L7710-M7710)*IF(F7710="GHS",1,Assumptions!$B$4)</f>
        <v>1306313.5037</v>
      </c>
      <c r="O7710" s="15">
        <f t="shared" ca="1" si="843"/>
        <v>165</v>
      </c>
      <c r="P7710" s="15" t="str">
        <f t="shared" ca="1" si="844"/>
        <v>91-180d</v>
      </c>
      <c r="Q7710" s="17">
        <f ca="1">IF(P7710="0-90d",0,IF(P7710="91-180d",INDEX(Assumptions!$F$8:$F$12,MATCH(B7710,Assumptions!$A$8:$A$12,0)),IF(P7710="181-365d",INDEX(Assumptions!$G$8:$G$12,MATCH(B7710,Assumptions!$A$8:$A$12,0)),INDEX(Assumptions!$H$8:$H$12,MATCH(B7710,Assumptions!$A$8:$A$12,0)))))</f>
        <v>0.1</v>
      </c>
      <c r="R7710" s="14">
        <f t="shared" ca="1" si="845"/>
        <v>91252.421000000017</v>
      </c>
      <c r="S7710" s="14">
        <f t="shared" ca="1" si="846"/>
        <v>821271.78900000011</v>
      </c>
      <c r="T7710" s="11" t="s">
        <v>25</v>
      </c>
      <c r="U7710" s="18" t="s">
        <v>26</v>
      </c>
    </row>
    <row r="7711" spans="1:21" ht="15" customHeight="1" x14ac:dyDescent="0.15">
      <c r="A7711" s="10" t="s">
        <v>7759</v>
      </c>
      <c r="B7711" s="11" t="s">
        <v>31</v>
      </c>
      <c r="C7711" s="11" t="s">
        <v>32</v>
      </c>
      <c r="D7711" s="12">
        <v>46148</v>
      </c>
      <c r="E7711" s="11">
        <v>1185</v>
      </c>
      <c r="F7711" s="11" t="s">
        <v>33</v>
      </c>
      <c r="G7711" s="13">
        <v>2057.17</v>
      </c>
      <c r="H7711" s="14">
        <f t="shared" si="840"/>
        <v>2437746.4500000002</v>
      </c>
      <c r="I7711" s="14">
        <f>IF(F7711="GHS",H7711,H7711*Assumptions!$B$4)</f>
        <v>2437746.4500000002</v>
      </c>
      <c r="J7711" s="15" t="str">
        <f>INDEX(Assumptions!$B$8:$B$12,MATCH(B7711,Assumptions!$A$8:$A$12,0))</f>
        <v>Weighted Average</v>
      </c>
      <c r="K7711" s="16">
        <f>G7711/(1-INDEX(Assumptions!$D$8:$D$12,MATCH(B7711,Assumptions!$A$8:$A$12,0)))</f>
        <v>2857.1805555555557</v>
      </c>
      <c r="L7711" s="16">
        <f t="shared" si="841"/>
        <v>61.7151</v>
      </c>
      <c r="M7711" s="16">
        <f t="shared" si="842"/>
        <v>142.85902777777778</v>
      </c>
      <c r="N7711" s="14">
        <f>E7711*(K7711-L7711-M7711)*IF(F7711="GHS",1,Assumptions!$B$4)</f>
        <v>3143338.6169166667</v>
      </c>
      <c r="O7711" s="15">
        <f t="shared" ca="1" si="843"/>
        <v>138</v>
      </c>
      <c r="P7711" s="15" t="str">
        <f t="shared" ca="1" si="844"/>
        <v>91-180d</v>
      </c>
      <c r="Q7711" s="17">
        <f ca="1">IF(P7711="0-90d",0,IF(P7711="91-180d",INDEX(Assumptions!$F$8:$F$12,MATCH(B7711,Assumptions!$A$8:$A$12,0)),IF(P7711="181-365d",INDEX(Assumptions!$G$8:$G$12,MATCH(B7711,Assumptions!$A$8:$A$12,0)),INDEX(Assumptions!$H$8:$H$12,MATCH(B7711,Assumptions!$A$8:$A$12,0)))))</f>
        <v>0.05</v>
      </c>
      <c r="R7711" s="14">
        <f t="shared" ca="1" si="845"/>
        <v>121887.32250000001</v>
      </c>
      <c r="S7711" s="14">
        <f t="shared" ca="1" si="846"/>
        <v>2315859.1275000004</v>
      </c>
      <c r="T7711" s="11" t="s">
        <v>25</v>
      </c>
      <c r="U7711" s="18" t="s">
        <v>26</v>
      </c>
    </row>
    <row r="7712" spans="1:21" ht="15" customHeight="1" x14ac:dyDescent="0.15">
      <c r="A7712" s="10" t="s">
        <v>7760</v>
      </c>
      <c r="B7712" s="11" t="s">
        <v>31</v>
      </c>
      <c r="C7712" s="11" t="s">
        <v>76</v>
      </c>
      <c r="D7712" s="12">
        <v>45768</v>
      </c>
      <c r="E7712" s="11">
        <v>268</v>
      </c>
      <c r="F7712" s="11" t="s">
        <v>33</v>
      </c>
      <c r="G7712" s="13">
        <v>4065.32</v>
      </c>
      <c r="H7712" s="14">
        <f t="shared" si="840"/>
        <v>1089505.76</v>
      </c>
      <c r="I7712" s="14">
        <f>IF(F7712="GHS",H7712,H7712*Assumptions!$B$4)</f>
        <v>1089505.76</v>
      </c>
      <c r="J7712" s="15" t="str">
        <f>INDEX(Assumptions!$B$8:$B$12,MATCH(B7712,Assumptions!$A$8:$A$12,0))</f>
        <v>Weighted Average</v>
      </c>
      <c r="K7712" s="16">
        <f>G7712/(1-INDEX(Assumptions!$D$8:$D$12,MATCH(B7712,Assumptions!$A$8:$A$12,0)))</f>
        <v>5646.2777777777783</v>
      </c>
      <c r="L7712" s="16">
        <f t="shared" si="841"/>
        <v>121.95959999999999</v>
      </c>
      <c r="M7712" s="16">
        <f t="shared" si="842"/>
        <v>282.31388888888893</v>
      </c>
      <c r="N7712" s="14">
        <f>E7712*(K7712-L7712-M7712)*IF(F7712="GHS",1,Assumptions!$B$4)</f>
        <v>1404857.1494222223</v>
      </c>
      <c r="O7712" s="15">
        <f t="shared" ca="1" si="843"/>
        <v>518</v>
      </c>
      <c r="P7712" s="15" t="str">
        <f t="shared" ca="1" si="844"/>
        <v>365d+</v>
      </c>
      <c r="Q7712" s="17">
        <f ca="1">IF(P7712="0-90d",0,IF(P7712="91-180d",INDEX(Assumptions!$F$8:$F$12,MATCH(B7712,Assumptions!$A$8:$A$12,0)),IF(P7712="181-365d",INDEX(Assumptions!$G$8:$G$12,MATCH(B7712,Assumptions!$A$8:$A$12,0)),INDEX(Assumptions!$H$8:$H$12,MATCH(B7712,Assumptions!$A$8:$A$12,0)))))</f>
        <v>0.6</v>
      </c>
      <c r="R7712" s="14">
        <f t="shared" ca="1" si="845"/>
        <v>653703.45600000001</v>
      </c>
      <c r="S7712" s="14">
        <f t="shared" ca="1" si="846"/>
        <v>435802.304</v>
      </c>
      <c r="T7712" s="11" t="s">
        <v>25</v>
      </c>
      <c r="U7712" s="18" t="s">
        <v>26</v>
      </c>
    </row>
    <row r="7713" spans="1:21" ht="15" customHeight="1" x14ac:dyDescent="0.15">
      <c r="A7713" s="10" t="s">
        <v>7761</v>
      </c>
      <c r="B7713" s="11" t="s">
        <v>46</v>
      </c>
      <c r="C7713" s="11" t="s">
        <v>52</v>
      </c>
      <c r="D7713" s="12">
        <v>45827</v>
      </c>
      <c r="E7713" s="11">
        <v>4009</v>
      </c>
      <c r="F7713" s="11" t="s">
        <v>33</v>
      </c>
      <c r="G7713" s="13">
        <v>384584.85</v>
      </c>
      <c r="H7713" s="14">
        <f t="shared" si="840"/>
        <v>1541800663.6499999</v>
      </c>
      <c r="I7713" s="14">
        <f>IF(F7713="GHS",H7713,H7713*Assumptions!$B$4)</f>
        <v>1541800663.6499999</v>
      </c>
      <c r="J7713" s="15" t="str">
        <f>INDEX(Assumptions!$B$8:$B$12,MATCH(B7713,Assumptions!$A$8:$A$12,0))</f>
        <v>Specific Identification</v>
      </c>
      <c r="K7713" s="16">
        <f>G7713/(1-INDEX(Assumptions!$D$8:$D$12,MATCH(B7713,Assumptions!$A$8:$A$12,0)))</f>
        <v>493057.49999999994</v>
      </c>
      <c r="L7713" s="16">
        <f t="shared" si="841"/>
        <v>11537.545499999998</v>
      </c>
      <c r="M7713" s="16">
        <f t="shared" si="842"/>
        <v>24652.875</v>
      </c>
      <c r="N7713" s="14">
        <f>E7713*(K7713-L7713-M7713)*IF(F7713="GHS",1,Assumptions!$B$4)</f>
        <v>1831580121.7154996</v>
      </c>
      <c r="O7713" s="15">
        <f t="shared" ca="1" si="843"/>
        <v>459</v>
      </c>
      <c r="P7713" s="15" t="str">
        <f t="shared" ca="1" si="844"/>
        <v>365d+</v>
      </c>
      <c r="Q7713" s="17">
        <f ca="1">IF(P7713="0-90d",0,IF(P7713="91-180d",INDEX(Assumptions!$F$8:$F$12,MATCH(B7713,Assumptions!$A$8:$A$12,0)),IF(P7713="181-365d",INDEX(Assumptions!$G$8:$G$12,MATCH(B7713,Assumptions!$A$8:$A$12,0)),INDEX(Assumptions!$H$8:$H$12,MATCH(B7713,Assumptions!$A$8:$A$12,0)))))</f>
        <v>0.15</v>
      </c>
      <c r="R7713" s="14">
        <f t="shared" ca="1" si="845"/>
        <v>231270099.54749998</v>
      </c>
      <c r="S7713" s="14">
        <f t="shared" ca="1" si="846"/>
        <v>1310530564.1025</v>
      </c>
      <c r="T7713" s="11" t="s">
        <v>25</v>
      </c>
      <c r="U7713" s="18" t="s">
        <v>36</v>
      </c>
    </row>
    <row r="7714" spans="1:21" ht="15" customHeight="1" x14ac:dyDescent="0.15">
      <c r="A7714" s="10" t="s">
        <v>7762</v>
      </c>
      <c r="B7714" s="11" t="s">
        <v>31</v>
      </c>
      <c r="C7714" s="11" t="s">
        <v>76</v>
      </c>
      <c r="D7714" s="12">
        <v>45914</v>
      </c>
      <c r="E7714" s="11">
        <v>2232</v>
      </c>
      <c r="F7714" s="11" t="s">
        <v>33</v>
      </c>
      <c r="G7714" s="13">
        <v>2282.38</v>
      </c>
      <c r="H7714" s="14">
        <f t="shared" si="840"/>
        <v>5094272.16</v>
      </c>
      <c r="I7714" s="14">
        <f>IF(F7714="GHS",H7714,H7714*Assumptions!$B$4)</f>
        <v>5094272.16</v>
      </c>
      <c r="J7714" s="15" t="str">
        <f>INDEX(Assumptions!$B$8:$B$12,MATCH(B7714,Assumptions!$A$8:$A$12,0))</f>
        <v>Weighted Average</v>
      </c>
      <c r="K7714" s="16">
        <f>G7714/(1-INDEX(Assumptions!$D$8:$D$12,MATCH(B7714,Assumptions!$A$8:$A$12,0)))</f>
        <v>3169.9722222222226</v>
      </c>
      <c r="L7714" s="16">
        <f t="shared" si="841"/>
        <v>68.471400000000003</v>
      </c>
      <c r="M7714" s="16">
        <f t="shared" si="842"/>
        <v>158.49861111111113</v>
      </c>
      <c r="N7714" s="14">
        <f>E7714*(K7714-L7714-M7714)*IF(F7714="GHS",1,Assumptions!$B$4)</f>
        <v>6568780.9352000011</v>
      </c>
      <c r="O7714" s="15">
        <f t="shared" ca="1" si="843"/>
        <v>372</v>
      </c>
      <c r="P7714" s="15" t="str">
        <f t="shared" ca="1" si="844"/>
        <v>365d+</v>
      </c>
      <c r="Q7714" s="17">
        <f ca="1">IF(P7714="0-90d",0,IF(P7714="91-180d",INDEX(Assumptions!$F$8:$F$12,MATCH(B7714,Assumptions!$A$8:$A$12,0)),IF(P7714="181-365d",INDEX(Assumptions!$G$8:$G$12,MATCH(B7714,Assumptions!$A$8:$A$12,0)),INDEX(Assumptions!$H$8:$H$12,MATCH(B7714,Assumptions!$A$8:$A$12,0)))))</f>
        <v>0.6</v>
      </c>
      <c r="R7714" s="14">
        <f t="shared" ca="1" si="845"/>
        <v>3056563.2960000001</v>
      </c>
      <c r="S7714" s="14">
        <f t="shared" ca="1" si="846"/>
        <v>2037708.8640000001</v>
      </c>
      <c r="T7714" s="11" t="s">
        <v>25</v>
      </c>
      <c r="U7714" s="18" t="s">
        <v>36</v>
      </c>
    </row>
    <row r="7715" spans="1:21" ht="15" customHeight="1" x14ac:dyDescent="0.15">
      <c r="A7715" s="10" t="s">
        <v>7763</v>
      </c>
      <c r="B7715" s="11" t="s">
        <v>41</v>
      </c>
      <c r="C7715" s="11" t="s">
        <v>49</v>
      </c>
      <c r="D7715" s="12">
        <v>46106</v>
      </c>
      <c r="E7715" s="11">
        <v>4487</v>
      </c>
      <c r="F7715" s="11" t="s">
        <v>33</v>
      </c>
      <c r="G7715" s="13">
        <v>489.67</v>
      </c>
      <c r="H7715" s="14">
        <f t="shared" si="840"/>
        <v>2197149.29</v>
      </c>
      <c r="I7715" s="14">
        <f>IF(F7715="GHS",H7715,H7715*Assumptions!$B$4)</f>
        <v>2197149.29</v>
      </c>
      <c r="J7715" s="15" t="str">
        <f>INDEX(Assumptions!$B$8:$B$12,MATCH(B7715,Assumptions!$A$8:$A$12,0))</f>
        <v>Weighted Average</v>
      </c>
      <c r="K7715" s="16">
        <f>G7715/(1-INDEX(Assumptions!$D$8:$D$12,MATCH(B7715,Assumptions!$A$8:$A$12,0)))</f>
        <v>753.3384615384615</v>
      </c>
      <c r="L7715" s="16">
        <f t="shared" si="841"/>
        <v>14.690099999999999</v>
      </c>
      <c r="M7715" s="16">
        <f t="shared" si="842"/>
        <v>37.666923076923077</v>
      </c>
      <c r="N7715" s="14">
        <f>E7715*(K7715-L7715-M7715)*IF(F7715="GHS",1,Assumptions!$B$4)</f>
        <v>3145303.7143769227</v>
      </c>
      <c r="O7715" s="15">
        <f t="shared" ca="1" si="843"/>
        <v>180</v>
      </c>
      <c r="P7715" s="15" t="str">
        <f t="shared" ca="1" si="844"/>
        <v>91-180d</v>
      </c>
      <c r="Q7715" s="17">
        <f ca="1">IF(P7715="0-90d",0,IF(P7715="91-180d",INDEX(Assumptions!$F$8:$F$12,MATCH(B7715,Assumptions!$A$8:$A$12,0)),IF(P7715="181-365d",INDEX(Assumptions!$G$8:$G$12,MATCH(B7715,Assumptions!$A$8:$A$12,0)),INDEX(Assumptions!$H$8:$H$12,MATCH(B7715,Assumptions!$A$8:$A$12,0)))))</f>
        <v>0.1</v>
      </c>
      <c r="R7715" s="14">
        <f t="shared" ca="1" si="845"/>
        <v>219714.929</v>
      </c>
      <c r="S7715" s="14">
        <f t="shared" ca="1" si="846"/>
        <v>1977434.361</v>
      </c>
      <c r="T7715" s="11" t="s">
        <v>25</v>
      </c>
      <c r="U7715" s="18" t="s">
        <v>26</v>
      </c>
    </row>
    <row r="7716" spans="1:21" ht="15" customHeight="1" x14ac:dyDescent="0.15">
      <c r="A7716" s="10" t="s">
        <v>7764</v>
      </c>
      <c r="B7716" s="11" t="s">
        <v>31</v>
      </c>
      <c r="C7716" s="11" t="s">
        <v>63</v>
      </c>
      <c r="D7716" s="12">
        <v>46053</v>
      </c>
      <c r="E7716" s="11">
        <v>3075</v>
      </c>
      <c r="F7716" s="11" t="s">
        <v>33</v>
      </c>
      <c r="G7716" s="13">
        <v>2511.09</v>
      </c>
      <c r="H7716" s="14">
        <f t="shared" si="840"/>
        <v>7721601.75</v>
      </c>
      <c r="I7716" s="14">
        <f>IF(F7716="GHS",H7716,H7716*Assumptions!$B$4)</f>
        <v>7721601.75</v>
      </c>
      <c r="J7716" s="15" t="str">
        <f>INDEX(Assumptions!$B$8:$B$12,MATCH(B7716,Assumptions!$A$8:$A$12,0))</f>
        <v>Weighted Average</v>
      </c>
      <c r="K7716" s="16">
        <f>G7716/(1-INDEX(Assumptions!$D$8:$D$12,MATCH(B7716,Assumptions!$A$8:$A$12,0)))</f>
        <v>3487.6250000000005</v>
      </c>
      <c r="L7716" s="16">
        <f t="shared" si="841"/>
        <v>75.332700000000003</v>
      </c>
      <c r="M7716" s="16">
        <f t="shared" si="842"/>
        <v>174.38125000000002</v>
      </c>
      <c r="N7716" s="14">
        <f>E7716*(K7716-L7716-M7716)*IF(F7716="GHS",1,Assumptions!$B$4)</f>
        <v>9956576.4787500016</v>
      </c>
      <c r="O7716" s="15">
        <f t="shared" ca="1" si="843"/>
        <v>233</v>
      </c>
      <c r="P7716" s="15" t="str">
        <f t="shared" ca="1" si="844"/>
        <v>181-365d</v>
      </c>
      <c r="Q7716" s="17">
        <f ca="1">IF(P7716="0-90d",0,IF(P7716="91-180d",INDEX(Assumptions!$F$8:$F$12,MATCH(B7716,Assumptions!$A$8:$A$12,0)),IF(P7716="181-365d",INDEX(Assumptions!$G$8:$G$12,MATCH(B7716,Assumptions!$A$8:$A$12,0)),INDEX(Assumptions!$H$8:$H$12,MATCH(B7716,Assumptions!$A$8:$A$12,0)))))</f>
        <v>0.2</v>
      </c>
      <c r="R7716" s="14">
        <f t="shared" ca="1" si="845"/>
        <v>1544320.35</v>
      </c>
      <c r="S7716" s="14">
        <f t="shared" ca="1" si="846"/>
        <v>6177281.4000000004</v>
      </c>
      <c r="T7716" s="11" t="s">
        <v>25</v>
      </c>
      <c r="U7716" s="18" t="s">
        <v>36</v>
      </c>
    </row>
    <row r="7717" spans="1:21" ht="15" customHeight="1" x14ac:dyDescent="0.15">
      <c r="A7717" s="10" t="s">
        <v>7765</v>
      </c>
      <c r="B7717" s="11" t="s">
        <v>28</v>
      </c>
      <c r="C7717" s="11" t="s">
        <v>29</v>
      </c>
      <c r="D7717" s="12">
        <v>46219</v>
      </c>
      <c r="E7717" s="11">
        <v>3310</v>
      </c>
      <c r="F7717" s="11" t="s">
        <v>24</v>
      </c>
      <c r="G7717" s="13">
        <v>7491.54</v>
      </c>
      <c r="H7717" s="14">
        <f t="shared" si="840"/>
        <v>24796997.399999999</v>
      </c>
      <c r="I7717" s="14">
        <f>IF(F7717="GHS",H7717,H7717*Assumptions!$B$4)</f>
        <v>267807571.91999999</v>
      </c>
      <c r="J7717" s="15" t="str">
        <f>INDEX(Assumptions!$B$8:$B$12,MATCH(B7717,Assumptions!$A$8:$A$12,0))</f>
        <v>Fair Value Less Costs to Sell</v>
      </c>
      <c r="K7717" s="16">
        <f>G7717/(1-INDEX(Assumptions!$D$8:$D$12,MATCH(B7717,Assumptions!$A$8:$A$12,0)))</f>
        <v>8513.113636363636</v>
      </c>
      <c r="L7717" s="16">
        <f t="shared" si="841"/>
        <v>224.74619999999999</v>
      </c>
      <c r="M7717" s="16">
        <f t="shared" si="842"/>
        <v>425.65568181818185</v>
      </c>
      <c r="N7717" s="14">
        <f>E7717*(K7717-L7717-M7717)*IF(F7717="GHS",1,Assumptions!$B$4)</f>
        <v>281076219.8014909</v>
      </c>
      <c r="O7717" s="15">
        <f t="shared" ca="1" si="843"/>
        <v>67</v>
      </c>
      <c r="P7717" s="15" t="str">
        <f t="shared" ca="1" si="844"/>
        <v>0-90d</v>
      </c>
      <c r="Q7717" s="17">
        <f ca="1">IF(P7717="0-90d",0,IF(P7717="91-180d",INDEX(Assumptions!$F$8:$F$12,MATCH(B7717,Assumptions!$A$8:$A$12,0)),IF(P7717="181-365d",INDEX(Assumptions!$G$8:$G$12,MATCH(B7717,Assumptions!$A$8:$A$12,0)),INDEX(Assumptions!$H$8:$H$12,MATCH(B7717,Assumptions!$A$8:$A$12,0)))))</f>
        <v>0</v>
      </c>
      <c r="R7717" s="14">
        <f t="shared" ca="1" si="845"/>
        <v>0</v>
      </c>
      <c r="S7717" s="14">
        <f t="shared" ca="1" si="846"/>
        <v>267807571.91999999</v>
      </c>
      <c r="T7717" s="11" t="s">
        <v>25</v>
      </c>
      <c r="U7717" s="18" t="s">
        <v>36</v>
      </c>
    </row>
    <row r="7718" spans="1:21" ht="15" customHeight="1" x14ac:dyDescent="0.15">
      <c r="A7718" s="10" t="s">
        <v>7766</v>
      </c>
      <c r="B7718" s="11" t="s">
        <v>31</v>
      </c>
      <c r="C7718" s="11" t="s">
        <v>32</v>
      </c>
      <c r="D7718" s="12">
        <v>45960</v>
      </c>
      <c r="E7718" s="11">
        <v>33</v>
      </c>
      <c r="F7718" s="11" t="s">
        <v>33</v>
      </c>
      <c r="G7718" s="13">
        <v>2239.08</v>
      </c>
      <c r="H7718" s="14">
        <f t="shared" si="840"/>
        <v>73889.64</v>
      </c>
      <c r="I7718" s="14">
        <f>IF(F7718="GHS",H7718,H7718*Assumptions!$B$4)</f>
        <v>73889.64</v>
      </c>
      <c r="J7718" s="15" t="str">
        <f>INDEX(Assumptions!$B$8:$B$12,MATCH(B7718,Assumptions!$A$8:$A$12,0))</f>
        <v>Weighted Average</v>
      </c>
      <c r="K7718" s="16">
        <f>G7718/(1-INDEX(Assumptions!$D$8:$D$12,MATCH(B7718,Assumptions!$A$8:$A$12,0)))</f>
        <v>3109.8333333333335</v>
      </c>
      <c r="L7718" s="16">
        <f t="shared" si="841"/>
        <v>67.172399999999996</v>
      </c>
      <c r="M7718" s="16">
        <f t="shared" si="842"/>
        <v>155.49166666666667</v>
      </c>
      <c r="N7718" s="14">
        <f>E7718*(K7718-L7718-M7718)*IF(F7718="GHS",1,Assumptions!$B$4)</f>
        <v>95276.585800000001</v>
      </c>
      <c r="O7718" s="15">
        <f t="shared" ca="1" si="843"/>
        <v>326</v>
      </c>
      <c r="P7718" s="15" t="str">
        <f t="shared" ca="1" si="844"/>
        <v>181-365d</v>
      </c>
      <c r="Q7718" s="17">
        <f ca="1">IF(P7718="0-90d",0,IF(P7718="91-180d",INDEX(Assumptions!$F$8:$F$12,MATCH(B7718,Assumptions!$A$8:$A$12,0)),IF(P7718="181-365d",INDEX(Assumptions!$G$8:$G$12,MATCH(B7718,Assumptions!$A$8:$A$12,0)),INDEX(Assumptions!$H$8:$H$12,MATCH(B7718,Assumptions!$A$8:$A$12,0)))))</f>
        <v>0.2</v>
      </c>
      <c r="R7718" s="14">
        <f t="shared" ca="1" si="845"/>
        <v>14777.928</v>
      </c>
      <c r="S7718" s="14">
        <f t="shared" ca="1" si="846"/>
        <v>59111.712</v>
      </c>
      <c r="T7718" s="11" t="s">
        <v>25</v>
      </c>
      <c r="U7718" s="18" t="s">
        <v>36</v>
      </c>
    </row>
    <row r="7719" spans="1:21" ht="15" customHeight="1" x14ac:dyDescent="0.15">
      <c r="A7719" s="10" t="s">
        <v>7767</v>
      </c>
      <c r="B7719" s="11" t="s">
        <v>22</v>
      </c>
      <c r="C7719" s="11" t="s">
        <v>81</v>
      </c>
      <c r="D7719" s="12">
        <v>46060</v>
      </c>
      <c r="E7719" s="11">
        <v>4250</v>
      </c>
      <c r="F7719" s="11" t="s">
        <v>24</v>
      </c>
      <c r="G7719" s="13">
        <v>43616.79</v>
      </c>
      <c r="H7719" s="14">
        <f t="shared" si="840"/>
        <v>185371357.5</v>
      </c>
      <c r="I7719" s="14">
        <f>IF(F7719="GHS",H7719,H7719*Assumptions!$B$4)</f>
        <v>2002010661.0000002</v>
      </c>
      <c r="J7719" s="15" t="str">
        <f>INDEX(Assumptions!$B$8:$B$12,MATCH(B7719,Assumptions!$A$8:$A$12,0))</f>
        <v>FIFO</v>
      </c>
      <c r="K7719" s="16">
        <f>G7719/(1-INDEX(Assumptions!$D$8:$D$12,MATCH(B7719,Assumptions!$A$8:$A$12,0)))</f>
        <v>53191.207317073167</v>
      </c>
      <c r="L7719" s="16">
        <f t="shared" si="841"/>
        <v>1308.5037</v>
      </c>
      <c r="M7719" s="16">
        <f t="shared" si="842"/>
        <v>2659.5603658536584</v>
      </c>
      <c r="N7719" s="14">
        <f>E7719*(K7719-L7719-M7719)*IF(F7719="GHS",1,Assumptions!$B$4)</f>
        <v>2259342275.2309756</v>
      </c>
      <c r="O7719" s="15">
        <f t="shared" ca="1" si="843"/>
        <v>226</v>
      </c>
      <c r="P7719" s="15" t="str">
        <f t="shared" ca="1" si="844"/>
        <v>181-365d</v>
      </c>
      <c r="Q7719" s="17">
        <f ca="1">IF(P7719="0-90d",0,IF(P7719="91-180d",INDEX(Assumptions!$F$8:$F$12,MATCH(B7719,Assumptions!$A$8:$A$12,0)),IF(P7719="181-365d",INDEX(Assumptions!$G$8:$G$12,MATCH(B7719,Assumptions!$A$8:$A$12,0)),INDEX(Assumptions!$H$8:$H$12,MATCH(B7719,Assumptions!$A$8:$A$12,0)))))</f>
        <v>0.15</v>
      </c>
      <c r="R7719" s="14">
        <f t="shared" ca="1" si="845"/>
        <v>300301599.15000004</v>
      </c>
      <c r="S7719" s="14">
        <f t="shared" ca="1" si="846"/>
        <v>1701709061.8500001</v>
      </c>
      <c r="T7719" s="11" t="s">
        <v>25</v>
      </c>
      <c r="U7719" s="18" t="s">
        <v>26</v>
      </c>
    </row>
    <row r="7720" spans="1:21" ht="15" customHeight="1" x14ac:dyDescent="0.15">
      <c r="A7720" s="10" t="s">
        <v>7768</v>
      </c>
      <c r="B7720" s="11" t="s">
        <v>41</v>
      </c>
      <c r="C7720" s="11" t="s">
        <v>42</v>
      </c>
      <c r="D7720" s="12">
        <v>46138</v>
      </c>
      <c r="E7720" s="11">
        <v>3670</v>
      </c>
      <c r="F7720" s="11" t="s">
        <v>33</v>
      </c>
      <c r="G7720" s="13">
        <v>505.05</v>
      </c>
      <c r="H7720" s="14">
        <f t="shared" si="840"/>
        <v>1853533.5</v>
      </c>
      <c r="I7720" s="14">
        <f>IF(F7720="GHS",H7720,H7720*Assumptions!$B$4)</f>
        <v>1853533.5</v>
      </c>
      <c r="J7720" s="15" t="str">
        <f>INDEX(Assumptions!$B$8:$B$12,MATCH(B7720,Assumptions!$A$8:$A$12,0))</f>
        <v>Weighted Average</v>
      </c>
      <c r="K7720" s="16">
        <f>G7720/(1-INDEX(Assumptions!$D$8:$D$12,MATCH(B7720,Assumptions!$A$8:$A$12,0)))</f>
        <v>777</v>
      </c>
      <c r="L7720" s="16">
        <f t="shared" si="841"/>
        <v>15.1515</v>
      </c>
      <c r="M7720" s="16">
        <f t="shared" si="842"/>
        <v>38.85</v>
      </c>
      <c r="N7720" s="14">
        <f>E7720*(K7720-L7720-M7720)*IF(F7720="GHS",1,Assumptions!$B$4)</f>
        <v>2653404.4949999996</v>
      </c>
      <c r="O7720" s="15">
        <f t="shared" ca="1" si="843"/>
        <v>148</v>
      </c>
      <c r="P7720" s="15" t="str">
        <f t="shared" ca="1" si="844"/>
        <v>91-180d</v>
      </c>
      <c r="Q7720" s="17">
        <f ca="1">IF(P7720="0-90d",0,IF(P7720="91-180d",INDEX(Assumptions!$F$8:$F$12,MATCH(B7720,Assumptions!$A$8:$A$12,0)),IF(P7720="181-365d",INDEX(Assumptions!$G$8:$G$12,MATCH(B7720,Assumptions!$A$8:$A$12,0)),INDEX(Assumptions!$H$8:$H$12,MATCH(B7720,Assumptions!$A$8:$A$12,0)))))</f>
        <v>0.1</v>
      </c>
      <c r="R7720" s="14">
        <f t="shared" ca="1" si="845"/>
        <v>185353.35</v>
      </c>
      <c r="S7720" s="14">
        <f t="shared" si="846"/>
        <v>0</v>
      </c>
      <c r="T7720" s="11" t="s">
        <v>39</v>
      </c>
      <c r="U7720" s="18" t="s">
        <v>26</v>
      </c>
    </row>
    <row r="7721" spans="1:21" ht="15" customHeight="1" x14ac:dyDescent="0.15">
      <c r="A7721" s="10" t="s">
        <v>7769</v>
      </c>
      <c r="B7721" s="11" t="s">
        <v>41</v>
      </c>
      <c r="C7721" s="11" t="s">
        <v>49</v>
      </c>
      <c r="D7721" s="12">
        <v>45965</v>
      </c>
      <c r="E7721" s="11">
        <v>613</v>
      </c>
      <c r="F7721" s="11" t="s">
        <v>33</v>
      </c>
      <c r="G7721" s="13">
        <v>243.76</v>
      </c>
      <c r="H7721" s="14">
        <f t="shared" si="840"/>
        <v>149424.88</v>
      </c>
      <c r="I7721" s="14">
        <f>IF(F7721="GHS",H7721,H7721*Assumptions!$B$4)</f>
        <v>149424.88</v>
      </c>
      <c r="J7721" s="15" t="str">
        <f>INDEX(Assumptions!$B$8:$B$12,MATCH(B7721,Assumptions!$A$8:$A$12,0))</f>
        <v>Weighted Average</v>
      </c>
      <c r="K7721" s="16">
        <f>G7721/(1-INDEX(Assumptions!$D$8:$D$12,MATCH(B7721,Assumptions!$A$8:$A$12,0)))</f>
        <v>375.01538461538456</v>
      </c>
      <c r="L7721" s="16">
        <f t="shared" si="841"/>
        <v>7.3127999999999993</v>
      </c>
      <c r="M7721" s="16">
        <f t="shared" si="842"/>
        <v>18.75076923076923</v>
      </c>
      <c r="N7721" s="14">
        <f>E7721*(K7721-L7721-M7721)*IF(F7721="GHS",1,Assumptions!$B$4)</f>
        <v>213907.46283076922</v>
      </c>
      <c r="O7721" s="15">
        <f t="shared" ca="1" si="843"/>
        <v>321</v>
      </c>
      <c r="P7721" s="15" t="str">
        <f t="shared" ca="1" si="844"/>
        <v>181-365d</v>
      </c>
      <c r="Q7721" s="17">
        <f ca="1">IF(P7721="0-90d",0,IF(P7721="91-180d",INDEX(Assumptions!$F$8:$F$12,MATCH(B7721,Assumptions!$A$8:$A$12,0)),IF(P7721="181-365d",INDEX(Assumptions!$G$8:$G$12,MATCH(B7721,Assumptions!$A$8:$A$12,0)),INDEX(Assumptions!$H$8:$H$12,MATCH(B7721,Assumptions!$A$8:$A$12,0)))))</f>
        <v>0.35</v>
      </c>
      <c r="R7721" s="14">
        <f t="shared" ca="1" si="845"/>
        <v>52298.707999999999</v>
      </c>
      <c r="S7721" s="14">
        <f t="shared" ca="1" si="846"/>
        <v>97126.172000000006</v>
      </c>
      <c r="T7721" s="11" t="s">
        <v>25</v>
      </c>
      <c r="U7721" s="18" t="s">
        <v>26</v>
      </c>
    </row>
    <row r="7722" spans="1:21" ht="15" customHeight="1" x14ac:dyDescent="0.15">
      <c r="A7722" s="10" t="s">
        <v>7770</v>
      </c>
      <c r="B7722" s="11" t="s">
        <v>41</v>
      </c>
      <c r="C7722" s="11" t="s">
        <v>115</v>
      </c>
      <c r="D7722" s="12">
        <v>46087</v>
      </c>
      <c r="E7722" s="11">
        <v>2574</v>
      </c>
      <c r="F7722" s="11" t="s">
        <v>33</v>
      </c>
      <c r="G7722" s="13">
        <v>506.48</v>
      </c>
      <c r="H7722" s="14">
        <f t="shared" si="840"/>
        <v>1303679.52</v>
      </c>
      <c r="I7722" s="14">
        <f>IF(F7722="GHS",H7722,H7722*Assumptions!$B$4)</f>
        <v>1303679.52</v>
      </c>
      <c r="J7722" s="15" t="str">
        <f>INDEX(Assumptions!$B$8:$B$12,MATCH(B7722,Assumptions!$A$8:$A$12,0))</f>
        <v>Weighted Average</v>
      </c>
      <c r="K7722" s="16">
        <f>G7722/(1-INDEX(Assumptions!$D$8:$D$12,MATCH(B7722,Assumptions!$A$8:$A$12,0)))</f>
        <v>779.2</v>
      </c>
      <c r="L7722" s="16">
        <f t="shared" si="841"/>
        <v>15.1944</v>
      </c>
      <c r="M7722" s="16">
        <f t="shared" si="842"/>
        <v>38.960000000000008</v>
      </c>
      <c r="N7722" s="14">
        <f>E7722*(K7722-L7722-M7722)*IF(F7722="GHS",1,Assumptions!$B$4)</f>
        <v>1866267.3744000001</v>
      </c>
      <c r="O7722" s="15">
        <f t="shared" ca="1" si="843"/>
        <v>199</v>
      </c>
      <c r="P7722" s="15" t="str">
        <f t="shared" ca="1" si="844"/>
        <v>181-365d</v>
      </c>
      <c r="Q7722" s="17">
        <f ca="1">IF(P7722="0-90d",0,IF(P7722="91-180d",INDEX(Assumptions!$F$8:$F$12,MATCH(B7722,Assumptions!$A$8:$A$12,0)),IF(P7722="181-365d",INDEX(Assumptions!$G$8:$G$12,MATCH(B7722,Assumptions!$A$8:$A$12,0)),INDEX(Assumptions!$H$8:$H$12,MATCH(B7722,Assumptions!$A$8:$A$12,0)))))</f>
        <v>0.35</v>
      </c>
      <c r="R7722" s="14">
        <f t="shared" ca="1" si="845"/>
        <v>456287.83199999999</v>
      </c>
      <c r="S7722" s="14">
        <f t="shared" ca="1" si="846"/>
        <v>847391.68800000008</v>
      </c>
      <c r="T7722" s="11" t="s">
        <v>25</v>
      </c>
      <c r="U7722" s="18" t="s">
        <v>26</v>
      </c>
    </row>
    <row r="7723" spans="1:21" ht="15" customHeight="1" x14ac:dyDescent="0.15">
      <c r="A7723" s="10" t="s">
        <v>7771</v>
      </c>
      <c r="B7723" s="11" t="s">
        <v>41</v>
      </c>
      <c r="C7723" s="11" t="s">
        <v>49</v>
      </c>
      <c r="D7723" s="12">
        <v>45802</v>
      </c>
      <c r="E7723" s="11">
        <v>2884</v>
      </c>
      <c r="F7723" s="11" t="s">
        <v>33</v>
      </c>
      <c r="G7723" s="13">
        <v>463.2</v>
      </c>
      <c r="H7723" s="14">
        <f t="shared" si="840"/>
        <v>1335868.8</v>
      </c>
      <c r="I7723" s="14">
        <f>IF(F7723="GHS",H7723,H7723*Assumptions!$B$4)</f>
        <v>1335868.8</v>
      </c>
      <c r="J7723" s="15" t="str">
        <f>INDEX(Assumptions!$B$8:$B$12,MATCH(B7723,Assumptions!$A$8:$A$12,0))</f>
        <v>Weighted Average</v>
      </c>
      <c r="K7723" s="16">
        <f>G7723/(1-INDEX(Assumptions!$D$8:$D$12,MATCH(B7723,Assumptions!$A$8:$A$12,0)))</f>
        <v>712.61538461538453</v>
      </c>
      <c r="L7723" s="16">
        <f t="shared" si="841"/>
        <v>13.895999999999999</v>
      </c>
      <c r="M7723" s="16">
        <f t="shared" si="842"/>
        <v>35.630769230769225</v>
      </c>
      <c r="N7723" s="14">
        <f>E7723*(K7723-L7723-M7723)*IF(F7723="GHS",1,Assumptions!$B$4)</f>
        <v>1912347.5667692306</v>
      </c>
      <c r="O7723" s="15">
        <f t="shared" ca="1" si="843"/>
        <v>484</v>
      </c>
      <c r="P7723" s="15" t="str">
        <f t="shared" ca="1" si="844"/>
        <v>365d+</v>
      </c>
      <c r="Q7723" s="17">
        <f ca="1">IF(P7723="0-90d",0,IF(P7723="91-180d",INDEX(Assumptions!$F$8:$F$12,MATCH(B7723,Assumptions!$A$8:$A$12,0)),IF(P7723="181-365d",INDEX(Assumptions!$G$8:$G$12,MATCH(B7723,Assumptions!$A$8:$A$12,0)),INDEX(Assumptions!$H$8:$H$12,MATCH(B7723,Assumptions!$A$8:$A$12,0)))))</f>
        <v>0.8</v>
      </c>
      <c r="R7723" s="14">
        <f t="shared" ca="1" si="845"/>
        <v>1068695.04</v>
      </c>
      <c r="S7723" s="14">
        <f t="shared" ca="1" si="846"/>
        <v>267173.76000000001</v>
      </c>
      <c r="T7723" s="11" t="s">
        <v>25</v>
      </c>
      <c r="U7723" s="18" t="s">
        <v>26</v>
      </c>
    </row>
    <row r="7724" spans="1:21" ht="15" customHeight="1" x14ac:dyDescent="0.15">
      <c r="A7724" s="10" t="s">
        <v>7772</v>
      </c>
      <c r="B7724" s="11" t="s">
        <v>41</v>
      </c>
      <c r="C7724" s="11" t="s">
        <v>42</v>
      </c>
      <c r="D7724" s="12">
        <v>45937</v>
      </c>
      <c r="E7724" s="11">
        <v>1613</v>
      </c>
      <c r="F7724" s="11" t="s">
        <v>33</v>
      </c>
      <c r="G7724" s="13">
        <v>113.35</v>
      </c>
      <c r="H7724" s="14">
        <f t="shared" si="840"/>
        <v>182833.55</v>
      </c>
      <c r="I7724" s="14">
        <f>IF(F7724="GHS",H7724,H7724*Assumptions!$B$4)</f>
        <v>182833.55</v>
      </c>
      <c r="J7724" s="15" t="str">
        <f>INDEX(Assumptions!$B$8:$B$12,MATCH(B7724,Assumptions!$A$8:$A$12,0))</f>
        <v>Weighted Average</v>
      </c>
      <c r="K7724" s="16">
        <f>G7724/(1-INDEX(Assumptions!$D$8:$D$12,MATCH(B7724,Assumptions!$A$8:$A$12,0)))</f>
        <v>174.38461538461536</v>
      </c>
      <c r="L7724" s="16">
        <f t="shared" si="841"/>
        <v>3.4004999999999996</v>
      </c>
      <c r="M7724" s="16">
        <f t="shared" si="842"/>
        <v>8.7192307692307676</v>
      </c>
      <c r="N7724" s="14">
        <f>E7724*(K7724-L7724-M7724)*IF(F7724="GHS",1,Assumptions!$B$4)</f>
        <v>261733.25888461535</v>
      </c>
      <c r="O7724" s="15">
        <f t="shared" ca="1" si="843"/>
        <v>349</v>
      </c>
      <c r="P7724" s="15" t="str">
        <f t="shared" ca="1" si="844"/>
        <v>181-365d</v>
      </c>
      <c r="Q7724" s="17">
        <f ca="1">IF(P7724="0-90d",0,IF(P7724="91-180d",INDEX(Assumptions!$F$8:$F$12,MATCH(B7724,Assumptions!$A$8:$A$12,0)),IF(P7724="181-365d",INDEX(Assumptions!$G$8:$G$12,MATCH(B7724,Assumptions!$A$8:$A$12,0)),INDEX(Assumptions!$H$8:$H$12,MATCH(B7724,Assumptions!$A$8:$A$12,0)))))</f>
        <v>0.35</v>
      </c>
      <c r="R7724" s="14">
        <f t="shared" ca="1" si="845"/>
        <v>63991.742499999993</v>
      </c>
      <c r="S7724" s="14">
        <f t="shared" ca="1" si="846"/>
        <v>118841.8075</v>
      </c>
      <c r="T7724" s="11" t="s">
        <v>25</v>
      </c>
      <c r="U7724" s="18" t="s">
        <v>36</v>
      </c>
    </row>
    <row r="7725" spans="1:21" ht="15" customHeight="1" x14ac:dyDescent="0.15">
      <c r="A7725" s="10" t="s">
        <v>7773</v>
      </c>
      <c r="B7725" s="11" t="s">
        <v>31</v>
      </c>
      <c r="C7725" s="11" t="s">
        <v>76</v>
      </c>
      <c r="D7725" s="12">
        <v>46126</v>
      </c>
      <c r="E7725" s="11">
        <v>3542</v>
      </c>
      <c r="F7725" s="11" t="s">
        <v>33</v>
      </c>
      <c r="G7725" s="13">
        <v>6819.39</v>
      </c>
      <c r="H7725" s="14">
        <f t="shared" si="840"/>
        <v>24154279.380000003</v>
      </c>
      <c r="I7725" s="14">
        <f>IF(F7725="GHS",H7725,H7725*Assumptions!$B$4)</f>
        <v>24154279.380000003</v>
      </c>
      <c r="J7725" s="15" t="str">
        <f>INDEX(Assumptions!$B$8:$B$12,MATCH(B7725,Assumptions!$A$8:$A$12,0))</f>
        <v>Weighted Average</v>
      </c>
      <c r="K7725" s="16">
        <f>G7725/(1-INDEX(Assumptions!$D$8:$D$12,MATCH(B7725,Assumptions!$A$8:$A$12,0)))</f>
        <v>9471.375</v>
      </c>
      <c r="L7725" s="16">
        <f t="shared" si="841"/>
        <v>204.58170000000001</v>
      </c>
      <c r="M7725" s="16">
        <f t="shared" si="842"/>
        <v>473.56875000000002</v>
      </c>
      <c r="N7725" s="14">
        <f>E7725*(K7725-L7725-M7725)*IF(F7725="GHS",1,Assumptions!$B$4)</f>
        <v>31145601.356099997</v>
      </c>
      <c r="O7725" s="15">
        <f t="shared" ca="1" si="843"/>
        <v>160</v>
      </c>
      <c r="P7725" s="15" t="str">
        <f t="shared" ca="1" si="844"/>
        <v>91-180d</v>
      </c>
      <c r="Q7725" s="17">
        <f ca="1">IF(P7725="0-90d",0,IF(P7725="91-180d",INDEX(Assumptions!$F$8:$F$12,MATCH(B7725,Assumptions!$A$8:$A$12,0)),IF(P7725="181-365d",INDEX(Assumptions!$G$8:$G$12,MATCH(B7725,Assumptions!$A$8:$A$12,0)),INDEX(Assumptions!$H$8:$H$12,MATCH(B7725,Assumptions!$A$8:$A$12,0)))))</f>
        <v>0.05</v>
      </c>
      <c r="R7725" s="14">
        <f t="shared" ca="1" si="845"/>
        <v>1207713.9690000003</v>
      </c>
      <c r="S7725" s="14">
        <f t="shared" ca="1" si="846"/>
        <v>22946565.411000002</v>
      </c>
      <c r="T7725" s="11" t="s">
        <v>25</v>
      </c>
      <c r="U7725" s="18" t="s">
        <v>26</v>
      </c>
    </row>
    <row r="7726" spans="1:21" ht="15" customHeight="1" x14ac:dyDescent="0.15">
      <c r="A7726" s="10" t="s">
        <v>7774</v>
      </c>
      <c r="B7726" s="11" t="s">
        <v>41</v>
      </c>
      <c r="C7726" s="11" t="s">
        <v>115</v>
      </c>
      <c r="D7726" s="12">
        <v>46166</v>
      </c>
      <c r="E7726" s="11">
        <v>2894</v>
      </c>
      <c r="F7726" s="11" t="s">
        <v>33</v>
      </c>
      <c r="G7726" s="13">
        <v>483.8</v>
      </c>
      <c r="H7726" s="14">
        <f t="shared" si="840"/>
        <v>1400117.2</v>
      </c>
      <c r="I7726" s="14">
        <f>IF(F7726="GHS",H7726,H7726*Assumptions!$B$4)</f>
        <v>1400117.2</v>
      </c>
      <c r="J7726" s="15" t="str">
        <f>INDEX(Assumptions!$B$8:$B$12,MATCH(B7726,Assumptions!$A$8:$A$12,0))</f>
        <v>Weighted Average</v>
      </c>
      <c r="K7726" s="16">
        <f>G7726/(1-INDEX(Assumptions!$D$8:$D$12,MATCH(B7726,Assumptions!$A$8:$A$12,0)))</f>
        <v>744.30769230769226</v>
      </c>
      <c r="L7726" s="16">
        <f t="shared" si="841"/>
        <v>14.513999999999999</v>
      </c>
      <c r="M7726" s="16">
        <f t="shared" si="842"/>
        <v>37.215384615384615</v>
      </c>
      <c r="N7726" s="14">
        <f>E7726*(K7726-L7726-M7726)*IF(F7726="GHS",1,Assumptions!$B$4)</f>
        <v>2004321.6224615381</v>
      </c>
      <c r="O7726" s="15">
        <f t="shared" ca="1" si="843"/>
        <v>120</v>
      </c>
      <c r="P7726" s="15" t="str">
        <f t="shared" ca="1" si="844"/>
        <v>91-180d</v>
      </c>
      <c r="Q7726" s="17">
        <f ca="1">IF(P7726="0-90d",0,IF(P7726="91-180d",INDEX(Assumptions!$F$8:$F$12,MATCH(B7726,Assumptions!$A$8:$A$12,0)),IF(P7726="181-365d",INDEX(Assumptions!$G$8:$G$12,MATCH(B7726,Assumptions!$A$8:$A$12,0)),INDEX(Assumptions!$H$8:$H$12,MATCH(B7726,Assumptions!$A$8:$A$12,0)))))</f>
        <v>0.1</v>
      </c>
      <c r="R7726" s="14">
        <f t="shared" ca="1" si="845"/>
        <v>140011.72</v>
      </c>
      <c r="S7726" s="14">
        <f t="shared" ca="1" si="846"/>
        <v>1260105.48</v>
      </c>
      <c r="T7726" s="11" t="s">
        <v>25</v>
      </c>
      <c r="U7726" s="18" t="s">
        <v>26</v>
      </c>
    </row>
    <row r="7727" spans="1:21" ht="15" customHeight="1" x14ac:dyDescent="0.15">
      <c r="A7727" s="10" t="s">
        <v>7775</v>
      </c>
      <c r="B7727" s="11" t="s">
        <v>31</v>
      </c>
      <c r="C7727" s="11" t="s">
        <v>76</v>
      </c>
      <c r="D7727" s="12">
        <v>46161</v>
      </c>
      <c r="E7727" s="11">
        <v>694</v>
      </c>
      <c r="F7727" s="11" t="s">
        <v>33</v>
      </c>
      <c r="G7727" s="13">
        <v>2063.81</v>
      </c>
      <c r="H7727" s="14">
        <f t="shared" si="840"/>
        <v>1432284.14</v>
      </c>
      <c r="I7727" s="14">
        <f>IF(F7727="GHS",H7727,H7727*Assumptions!$B$4)</f>
        <v>1432284.14</v>
      </c>
      <c r="J7727" s="15" t="str">
        <f>INDEX(Assumptions!$B$8:$B$12,MATCH(B7727,Assumptions!$A$8:$A$12,0))</f>
        <v>Weighted Average</v>
      </c>
      <c r="K7727" s="16">
        <f>G7727/(1-INDEX(Assumptions!$D$8:$D$12,MATCH(B7727,Assumptions!$A$8:$A$12,0)))</f>
        <v>2866.4027777777778</v>
      </c>
      <c r="L7727" s="16">
        <f t="shared" si="841"/>
        <v>61.914299999999997</v>
      </c>
      <c r="M7727" s="16">
        <f t="shared" si="842"/>
        <v>143.32013888888889</v>
      </c>
      <c r="N7727" s="14">
        <f>E7727*(K7727-L7727-M7727)*IF(F7727="GHS",1,Assumptions!$B$4)</f>
        <v>1846850.827188889</v>
      </c>
      <c r="O7727" s="15">
        <f t="shared" ca="1" si="843"/>
        <v>125</v>
      </c>
      <c r="P7727" s="15" t="str">
        <f t="shared" ca="1" si="844"/>
        <v>91-180d</v>
      </c>
      <c r="Q7727" s="17">
        <f ca="1">IF(P7727="0-90d",0,IF(P7727="91-180d",INDEX(Assumptions!$F$8:$F$12,MATCH(B7727,Assumptions!$A$8:$A$12,0)),IF(P7727="181-365d",INDEX(Assumptions!$G$8:$G$12,MATCH(B7727,Assumptions!$A$8:$A$12,0)),INDEX(Assumptions!$H$8:$H$12,MATCH(B7727,Assumptions!$A$8:$A$12,0)))))</f>
        <v>0.05</v>
      </c>
      <c r="R7727" s="14">
        <f t="shared" ca="1" si="845"/>
        <v>71614.206999999995</v>
      </c>
      <c r="S7727" s="14">
        <f t="shared" ca="1" si="846"/>
        <v>1360669.933</v>
      </c>
      <c r="T7727" s="11" t="s">
        <v>25</v>
      </c>
      <c r="U7727" s="18" t="s">
        <v>26</v>
      </c>
    </row>
    <row r="7728" spans="1:21" ht="15" customHeight="1" x14ac:dyDescent="0.15">
      <c r="A7728" s="10" t="s">
        <v>7776</v>
      </c>
      <c r="B7728" s="11" t="s">
        <v>46</v>
      </c>
      <c r="C7728" s="11" t="s">
        <v>119</v>
      </c>
      <c r="D7728" s="12">
        <v>45749</v>
      </c>
      <c r="E7728" s="11">
        <v>58</v>
      </c>
      <c r="F7728" s="11" t="s">
        <v>33</v>
      </c>
      <c r="G7728" s="13">
        <v>832763.52</v>
      </c>
      <c r="H7728" s="14">
        <f t="shared" si="840"/>
        <v>48300284.160000004</v>
      </c>
      <c r="I7728" s="14">
        <f>IF(F7728="GHS",H7728,H7728*Assumptions!$B$4)</f>
        <v>48300284.160000004</v>
      </c>
      <c r="J7728" s="15" t="str">
        <f>INDEX(Assumptions!$B$8:$B$12,MATCH(B7728,Assumptions!$A$8:$A$12,0))</f>
        <v>Specific Identification</v>
      </c>
      <c r="K7728" s="16">
        <f>G7728/(1-INDEX(Assumptions!$D$8:$D$12,MATCH(B7728,Assumptions!$A$8:$A$12,0)))</f>
        <v>1067645.5384615385</v>
      </c>
      <c r="L7728" s="16">
        <f t="shared" si="841"/>
        <v>24982.905599999998</v>
      </c>
      <c r="M7728" s="16">
        <f t="shared" si="842"/>
        <v>53382.276923076926</v>
      </c>
      <c r="N7728" s="14">
        <f>E7728*(K7728-L7728-M7728)*IF(F7728="GHS",1,Assumptions!$B$4)</f>
        <v>57378260.644430771</v>
      </c>
      <c r="O7728" s="15">
        <f t="shared" ca="1" si="843"/>
        <v>537</v>
      </c>
      <c r="P7728" s="15" t="str">
        <f t="shared" ca="1" si="844"/>
        <v>365d+</v>
      </c>
      <c r="Q7728" s="17">
        <f ca="1">IF(P7728="0-90d",0,IF(P7728="91-180d",INDEX(Assumptions!$F$8:$F$12,MATCH(B7728,Assumptions!$A$8:$A$12,0)),IF(P7728="181-365d",INDEX(Assumptions!$G$8:$G$12,MATCH(B7728,Assumptions!$A$8:$A$12,0)),INDEX(Assumptions!$H$8:$H$12,MATCH(B7728,Assumptions!$A$8:$A$12,0)))))</f>
        <v>0.15</v>
      </c>
      <c r="R7728" s="14">
        <f t="shared" ca="1" si="845"/>
        <v>7245042.6240000008</v>
      </c>
      <c r="S7728" s="14">
        <f t="shared" ca="1" si="846"/>
        <v>41055241.536000006</v>
      </c>
      <c r="T7728" s="11" t="s">
        <v>25</v>
      </c>
      <c r="U7728" s="18" t="s">
        <v>26</v>
      </c>
    </row>
    <row r="7729" spans="1:21" ht="15" customHeight="1" x14ac:dyDescent="0.15">
      <c r="A7729" s="10" t="s">
        <v>7777</v>
      </c>
      <c r="B7729" s="11" t="s">
        <v>46</v>
      </c>
      <c r="C7729" s="11" t="s">
        <v>52</v>
      </c>
      <c r="D7729" s="12">
        <v>45748</v>
      </c>
      <c r="E7729" s="11">
        <v>4003</v>
      </c>
      <c r="F7729" s="11" t="s">
        <v>33</v>
      </c>
      <c r="G7729" s="13">
        <v>191108.68</v>
      </c>
      <c r="H7729" s="14">
        <f t="shared" si="840"/>
        <v>765008046.03999996</v>
      </c>
      <c r="I7729" s="14">
        <f>IF(F7729="GHS",H7729,H7729*Assumptions!$B$4)</f>
        <v>765008046.03999996</v>
      </c>
      <c r="J7729" s="15" t="str">
        <f>INDEX(Assumptions!$B$8:$B$12,MATCH(B7729,Assumptions!$A$8:$A$12,0))</f>
        <v>Specific Identification</v>
      </c>
      <c r="K7729" s="16">
        <f>G7729/(1-INDEX(Assumptions!$D$8:$D$12,MATCH(B7729,Assumptions!$A$8:$A$12,0)))</f>
        <v>245011.12820512819</v>
      </c>
      <c r="L7729" s="16">
        <f t="shared" si="841"/>
        <v>5733.2603999999992</v>
      </c>
      <c r="M7729" s="16">
        <f t="shared" si="842"/>
        <v>12250.556410256409</v>
      </c>
      <c r="N7729" s="14">
        <f>E7729*(K7729-L7729-M7729)*IF(F7729="GHS",1,Assumptions!$B$4)</f>
        <v>908790327.51367176</v>
      </c>
      <c r="O7729" s="15">
        <f t="shared" ca="1" si="843"/>
        <v>538</v>
      </c>
      <c r="P7729" s="15" t="str">
        <f t="shared" ca="1" si="844"/>
        <v>365d+</v>
      </c>
      <c r="Q7729" s="17">
        <f ca="1">IF(P7729="0-90d",0,IF(P7729="91-180d",INDEX(Assumptions!$F$8:$F$12,MATCH(B7729,Assumptions!$A$8:$A$12,0)),IF(P7729="181-365d",INDEX(Assumptions!$G$8:$G$12,MATCH(B7729,Assumptions!$A$8:$A$12,0)),INDEX(Assumptions!$H$8:$H$12,MATCH(B7729,Assumptions!$A$8:$A$12,0)))))</f>
        <v>0.15</v>
      </c>
      <c r="R7729" s="14">
        <f t="shared" ca="1" si="845"/>
        <v>114751206.90599999</v>
      </c>
      <c r="S7729" s="14">
        <f t="shared" ca="1" si="846"/>
        <v>650256839.13399994</v>
      </c>
      <c r="T7729" s="11" t="s">
        <v>25</v>
      </c>
      <c r="U7729" s="18" t="s">
        <v>26</v>
      </c>
    </row>
    <row r="7730" spans="1:21" ht="15" customHeight="1" x14ac:dyDescent="0.15">
      <c r="A7730" s="10" t="s">
        <v>7778</v>
      </c>
      <c r="B7730" s="11" t="s">
        <v>31</v>
      </c>
      <c r="C7730" s="11" t="s">
        <v>32</v>
      </c>
      <c r="D7730" s="12">
        <v>45915</v>
      </c>
      <c r="E7730" s="11">
        <v>3061</v>
      </c>
      <c r="F7730" s="11" t="s">
        <v>33</v>
      </c>
      <c r="G7730" s="13">
        <v>2886.2</v>
      </c>
      <c r="H7730" s="14">
        <f t="shared" si="840"/>
        <v>8834658.1999999993</v>
      </c>
      <c r="I7730" s="14">
        <f>IF(F7730="GHS",H7730,H7730*Assumptions!$B$4)</f>
        <v>8834658.1999999993</v>
      </c>
      <c r="J7730" s="15" t="str">
        <f>INDEX(Assumptions!$B$8:$B$12,MATCH(B7730,Assumptions!$A$8:$A$12,0))</f>
        <v>Weighted Average</v>
      </c>
      <c r="K7730" s="16">
        <f>G7730/(1-INDEX(Assumptions!$D$8:$D$12,MATCH(B7730,Assumptions!$A$8:$A$12,0)))</f>
        <v>4008.6111111111109</v>
      </c>
      <c r="L7730" s="16">
        <f t="shared" si="841"/>
        <v>86.585999999999984</v>
      </c>
      <c r="M7730" s="16">
        <f t="shared" si="842"/>
        <v>200.43055555555554</v>
      </c>
      <c r="N7730" s="14">
        <f>E7730*(K7730-L7730-M7730)*IF(F7730="GHS",1,Assumptions!$B$4)</f>
        <v>11391800.934555555</v>
      </c>
      <c r="O7730" s="15">
        <f t="shared" ca="1" si="843"/>
        <v>371</v>
      </c>
      <c r="P7730" s="15" t="str">
        <f t="shared" ca="1" si="844"/>
        <v>365d+</v>
      </c>
      <c r="Q7730" s="17">
        <f ca="1">IF(P7730="0-90d",0,IF(P7730="91-180d",INDEX(Assumptions!$F$8:$F$12,MATCH(B7730,Assumptions!$A$8:$A$12,0)),IF(P7730="181-365d",INDEX(Assumptions!$G$8:$G$12,MATCH(B7730,Assumptions!$A$8:$A$12,0)),INDEX(Assumptions!$H$8:$H$12,MATCH(B7730,Assumptions!$A$8:$A$12,0)))))</f>
        <v>0.6</v>
      </c>
      <c r="R7730" s="14">
        <f t="shared" ca="1" si="845"/>
        <v>5300794.919999999</v>
      </c>
      <c r="S7730" s="14">
        <f t="shared" ca="1" si="846"/>
        <v>3533863.2800000003</v>
      </c>
      <c r="T7730" s="11" t="s">
        <v>25</v>
      </c>
      <c r="U7730" s="18" t="s">
        <v>26</v>
      </c>
    </row>
    <row r="7731" spans="1:21" ht="15" customHeight="1" x14ac:dyDescent="0.15">
      <c r="A7731" s="10" t="s">
        <v>7779</v>
      </c>
      <c r="B7731" s="11" t="s">
        <v>41</v>
      </c>
      <c r="C7731" s="11" t="s">
        <v>115</v>
      </c>
      <c r="D7731" s="12">
        <v>46144</v>
      </c>
      <c r="E7731" s="11">
        <v>2450</v>
      </c>
      <c r="F7731" s="11" t="s">
        <v>33</v>
      </c>
      <c r="G7731" s="13">
        <v>299.06</v>
      </c>
      <c r="H7731" s="14">
        <f t="shared" si="840"/>
        <v>732697</v>
      </c>
      <c r="I7731" s="14">
        <f>IF(F7731="GHS",H7731,H7731*Assumptions!$B$4)</f>
        <v>732697</v>
      </c>
      <c r="J7731" s="15" t="str">
        <f>INDEX(Assumptions!$B$8:$B$12,MATCH(B7731,Assumptions!$A$8:$A$12,0))</f>
        <v>Weighted Average</v>
      </c>
      <c r="K7731" s="16">
        <f>G7731/(1-INDEX(Assumptions!$D$8:$D$12,MATCH(B7731,Assumptions!$A$8:$A$12,0)))</f>
        <v>460.09230769230766</v>
      </c>
      <c r="L7731" s="16">
        <f t="shared" si="841"/>
        <v>8.9718</v>
      </c>
      <c r="M7731" s="16">
        <f t="shared" si="842"/>
        <v>23.004615384615384</v>
      </c>
      <c r="N7731" s="14">
        <f>E7731*(K7731-L7731-M7731)*IF(F7731="GHS",1,Assumptions!$B$4)</f>
        <v>1048883.9361538461</v>
      </c>
      <c r="O7731" s="15">
        <f t="shared" ca="1" si="843"/>
        <v>142</v>
      </c>
      <c r="P7731" s="15" t="str">
        <f t="shared" ca="1" si="844"/>
        <v>91-180d</v>
      </c>
      <c r="Q7731" s="17">
        <f ca="1">IF(P7731="0-90d",0,IF(P7731="91-180d",INDEX(Assumptions!$F$8:$F$12,MATCH(B7731,Assumptions!$A$8:$A$12,0)),IF(P7731="181-365d",INDEX(Assumptions!$G$8:$G$12,MATCH(B7731,Assumptions!$A$8:$A$12,0)),INDEX(Assumptions!$H$8:$H$12,MATCH(B7731,Assumptions!$A$8:$A$12,0)))))</f>
        <v>0.1</v>
      </c>
      <c r="R7731" s="14">
        <f t="shared" ca="1" si="845"/>
        <v>73269.7</v>
      </c>
      <c r="S7731" s="14">
        <f t="shared" ca="1" si="846"/>
        <v>659427.30000000005</v>
      </c>
      <c r="T7731" s="11" t="s">
        <v>50</v>
      </c>
      <c r="U7731" s="18" t="s">
        <v>26</v>
      </c>
    </row>
    <row r="7732" spans="1:21" ht="15" customHeight="1" x14ac:dyDescent="0.15">
      <c r="A7732" s="10" t="s">
        <v>7780</v>
      </c>
      <c r="B7732" s="11" t="s">
        <v>28</v>
      </c>
      <c r="C7732" s="11" t="s">
        <v>35</v>
      </c>
      <c r="D7732" s="12">
        <v>45956</v>
      </c>
      <c r="E7732" s="11">
        <v>14</v>
      </c>
      <c r="F7732" s="11" t="s">
        <v>24</v>
      </c>
      <c r="G7732" s="13">
        <v>4118.6000000000004</v>
      </c>
      <c r="H7732" s="14">
        <f t="shared" si="840"/>
        <v>57660.400000000009</v>
      </c>
      <c r="I7732" s="14">
        <f>IF(F7732="GHS",H7732,H7732*Assumptions!$B$4)</f>
        <v>622732.32000000018</v>
      </c>
      <c r="J7732" s="15" t="str">
        <f>INDEX(Assumptions!$B$8:$B$12,MATCH(B7732,Assumptions!$A$8:$A$12,0))</f>
        <v>Fair Value Less Costs to Sell</v>
      </c>
      <c r="K7732" s="16">
        <f>G7732/(1-INDEX(Assumptions!$D$8:$D$12,MATCH(B7732,Assumptions!$A$8:$A$12,0)))</f>
        <v>4680.227272727273</v>
      </c>
      <c r="L7732" s="16">
        <f t="shared" si="841"/>
        <v>123.55800000000001</v>
      </c>
      <c r="M7732" s="16">
        <f t="shared" si="842"/>
        <v>234.01136363636365</v>
      </c>
      <c r="N7732" s="14">
        <f>E7732*(K7732-L7732-M7732)*IF(F7732="GHS",1,Assumptions!$B$4)</f>
        <v>653585.87585454551</v>
      </c>
      <c r="O7732" s="15">
        <f t="shared" ca="1" si="843"/>
        <v>330</v>
      </c>
      <c r="P7732" s="15" t="str">
        <f t="shared" ca="1" si="844"/>
        <v>181-365d</v>
      </c>
      <c r="Q7732" s="17">
        <f ca="1">IF(P7732="0-90d",0,IF(P7732="91-180d",INDEX(Assumptions!$F$8:$F$12,MATCH(B7732,Assumptions!$A$8:$A$12,0)),IF(P7732="181-365d",INDEX(Assumptions!$G$8:$G$12,MATCH(B7732,Assumptions!$A$8:$A$12,0)),INDEX(Assumptions!$H$8:$H$12,MATCH(B7732,Assumptions!$A$8:$A$12,0)))))</f>
        <v>0.1</v>
      </c>
      <c r="R7732" s="14">
        <f t="shared" ca="1" si="845"/>
        <v>62273.232000000018</v>
      </c>
      <c r="S7732" s="14">
        <f t="shared" ca="1" si="846"/>
        <v>560459.08800000022</v>
      </c>
      <c r="T7732" s="11" t="s">
        <v>25</v>
      </c>
      <c r="U7732" s="18" t="s">
        <v>26</v>
      </c>
    </row>
    <row r="7733" spans="1:21" ht="15" customHeight="1" x14ac:dyDescent="0.15">
      <c r="A7733" s="10" t="s">
        <v>7781</v>
      </c>
      <c r="B7733" s="11" t="s">
        <v>31</v>
      </c>
      <c r="C7733" s="11" t="s">
        <v>63</v>
      </c>
      <c r="D7733" s="12">
        <v>45868</v>
      </c>
      <c r="E7733" s="11">
        <v>2715</v>
      </c>
      <c r="F7733" s="11" t="s">
        <v>33</v>
      </c>
      <c r="G7733" s="13">
        <v>2213.63</v>
      </c>
      <c r="H7733" s="14">
        <f t="shared" si="840"/>
        <v>6010005.4500000002</v>
      </c>
      <c r="I7733" s="14">
        <f>IF(F7733="GHS",H7733,H7733*Assumptions!$B$4)</f>
        <v>6010005.4500000002</v>
      </c>
      <c r="J7733" s="15" t="str">
        <f>INDEX(Assumptions!$B$8:$B$12,MATCH(B7733,Assumptions!$A$8:$A$12,0))</f>
        <v>Weighted Average</v>
      </c>
      <c r="K7733" s="16">
        <f>G7733/(1-INDEX(Assumptions!$D$8:$D$12,MATCH(B7733,Assumptions!$A$8:$A$12,0)))</f>
        <v>3074.4861111111113</v>
      </c>
      <c r="L7733" s="16">
        <f t="shared" si="841"/>
        <v>66.408900000000003</v>
      </c>
      <c r="M7733" s="16">
        <f t="shared" si="842"/>
        <v>153.72430555555559</v>
      </c>
      <c r="N7733" s="14">
        <f>E7733*(K7733-L7733-M7733)*IF(F7733="GHS",1,Assumptions!$B$4)</f>
        <v>7749568.1385833342</v>
      </c>
      <c r="O7733" s="15">
        <f t="shared" ca="1" si="843"/>
        <v>418</v>
      </c>
      <c r="P7733" s="15" t="str">
        <f t="shared" ca="1" si="844"/>
        <v>365d+</v>
      </c>
      <c r="Q7733" s="17">
        <f ca="1">IF(P7733="0-90d",0,IF(P7733="91-180d",INDEX(Assumptions!$F$8:$F$12,MATCH(B7733,Assumptions!$A$8:$A$12,0)),IF(P7733="181-365d",INDEX(Assumptions!$G$8:$G$12,MATCH(B7733,Assumptions!$A$8:$A$12,0)),INDEX(Assumptions!$H$8:$H$12,MATCH(B7733,Assumptions!$A$8:$A$12,0)))))</f>
        <v>0.6</v>
      </c>
      <c r="R7733" s="14">
        <f t="shared" ca="1" si="845"/>
        <v>3606003.27</v>
      </c>
      <c r="S7733" s="14">
        <f t="shared" ca="1" si="846"/>
        <v>2404002.1800000002</v>
      </c>
      <c r="T7733" s="11" t="s">
        <v>25</v>
      </c>
      <c r="U7733" s="18" t="s">
        <v>26</v>
      </c>
    </row>
    <row r="7734" spans="1:21" ht="15" customHeight="1" x14ac:dyDescent="0.15">
      <c r="A7734" s="10" t="s">
        <v>7782</v>
      </c>
      <c r="B7734" s="11" t="s">
        <v>41</v>
      </c>
      <c r="C7734" s="11" t="s">
        <v>44</v>
      </c>
      <c r="D7734" s="12">
        <v>46144</v>
      </c>
      <c r="E7734" s="11">
        <v>1023</v>
      </c>
      <c r="F7734" s="11" t="s">
        <v>33</v>
      </c>
      <c r="G7734" s="13">
        <v>578.70000000000005</v>
      </c>
      <c r="H7734" s="14">
        <f t="shared" si="840"/>
        <v>592010.10000000009</v>
      </c>
      <c r="I7734" s="14">
        <f>IF(F7734="GHS",H7734,H7734*Assumptions!$B$4)</f>
        <v>592010.10000000009</v>
      </c>
      <c r="J7734" s="15" t="str">
        <f>INDEX(Assumptions!$B$8:$B$12,MATCH(B7734,Assumptions!$A$8:$A$12,0))</f>
        <v>Weighted Average</v>
      </c>
      <c r="K7734" s="16">
        <f>G7734/(1-INDEX(Assumptions!$D$8:$D$12,MATCH(B7734,Assumptions!$A$8:$A$12,0)))</f>
        <v>890.30769230769238</v>
      </c>
      <c r="L7734" s="16">
        <f t="shared" si="841"/>
        <v>17.361000000000001</v>
      </c>
      <c r="M7734" s="16">
        <f t="shared" si="842"/>
        <v>44.515384615384619</v>
      </c>
      <c r="N7734" s="14">
        <f>E7734*(K7734-L7734-M7734)*IF(F7734="GHS",1,Assumptions!$B$4)</f>
        <v>847485.22776923084</v>
      </c>
      <c r="O7734" s="15">
        <f t="shared" ca="1" si="843"/>
        <v>142</v>
      </c>
      <c r="P7734" s="15" t="str">
        <f t="shared" ca="1" si="844"/>
        <v>91-180d</v>
      </c>
      <c r="Q7734" s="17">
        <f ca="1">IF(P7734="0-90d",0,IF(P7734="91-180d",INDEX(Assumptions!$F$8:$F$12,MATCH(B7734,Assumptions!$A$8:$A$12,0)),IF(P7734="181-365d",INDEX(Assumptions!$G$8:$G$12,MATCH(B7734,Assumptions!$A$8:$A$12,0)),INDEX(Assumptions!$H$8:$H$12,MATCH(B7734,Assumptions!$A$8:$A$12,0)))))</f>
        <v>0.1</v>
      </c>
      <c r="R7734" s="14">
        <f t="shared" ca="1" si="845"/>
        <v>59201.010000000009</v>
      </c>
      <c r="S7734" s="14">
        <f t="shared" ca="1" si="846"/>
        <v>532809.09000000008</v>
      </c>
      <c r="T7734" s="11" t="s">
        <v>25</v>
      </c>
      <c r="U7734" s="18" t="s">
        <v>26</v>
      </c>
    </row>
    <row r="7735" spans="1:21" ht="15" customHeight="1" x14ac:dyDescent="0.15">
      <c r="A7735" s="10" t="s">
        <v>7783</v>
      </c>
      <c r="B7735" s="11" t="s">
        <v>41</v>
      </c>
      <c r="C7735" s="11" t="s">
        <v>42</v>
      </c>
      <c r="D7735" s="12">
        <v>46027</v>
      </c>
      <c r="E7735" s="11">
        <v>3760</v>
      </c>
      <c r="F7735" s="11" t="s">
        <v>33</v>
      </c>
      <c r="G7735" s="13">
        <v>293.22000000000003</v>
      </c>
      <c r="H7735" s="14">
        <f t="shared" si="840"/>
        <v>1102507.2000000002</v>
      </c>
      <c r="I7735" s="14">
        <f>IF(F7735="GHS",H7735,H7735*Assumptions!$B$4)</f>
        <v>1102507.2000000002</v>
      </c>
      <c r="J7735" s="15" t="str">
        <f>INDEX(Assumptions!$B$8:$B$12,MATCH(B7735,Assumptions!$A$8:$A$12,0))</f>
        <v>Weighted Average</v>
      </c>
      <c r="K7735" s="16">
        <f>G7735/(1-INDEX(Assumptions!$D$8:$D$12,MATCH(B7735,Assumptions!$A$8:$A$12,0)))</f>
        <v>451.10769230769233</v>
      </c>
      <c r="L7735" s="16">
        <f t="shared" si="841"/>
        <v>8.7965999999999998</v>
      </c>
      <c r="M7735" s="16">
        <f t="shared" si="842"/>
        <v>22.555384615384618</v>
      </c>
      <c r="N7735" s="14">
        <f>E7735*(K7735-L7735-M7735)*IF(F7735="GHS",1,Assumptions!$B$4)</f>
        <v>1578281.4609230768</v>
      </c>
      <c r="O7735" s="15">
        <f t="shared" ca="1" si="843"/>
        <v>259</v>
      </c>
      <c r="P7735" s="15" t="str">
        <f t="shared" ca="1" si="844"/>
        <v>181-365d</v>
      </c>
      <c r="Q7735" s="17">
        <f ca="1">IF(P7735="0-90d",0,IF(P7735="91-180d",INDEX(Assumptions!$F$8:$F$12,MATCH(B7735,Assumptions!$A$8:$A$12,0)),IF(P7735="181-365d",INDEX(Assumptions!$G$8:$G$12,MATCH(B7735,Assumptions!$A$8:$A$12,0)),INDEX(Assumptions!$H$8:$H$12,MATCH(B7735,Assumptions!$A$8:$A$12,0)))))</f>
        <v>0.35</v>
      </c>
      <c r="R7735" s="14">
        <f t="shared" ca="1" si="845"/>
        <v>385877.52</v>
      </c>
      <c r="S7735" s="14">
        <f t="shared" ca="1" si="846"/>
        <v>716629.68000000017</v>
      </c>
      <c r="T7735" s="11" t="s">
        <v>25</v>
      </c>
      <c r="U7735" s="18" t="s">
        <v>26</v>
      </c>
    </row>
    <row r="7736" spans="1:21" ht="15" customHeight="1" x14ac:dyDescent="0.15">
      <c r="A7736" s="10" t="s">
        <v>7784</v>
      </c>
      <c r="B7736" s="11" t="s">
        <v>31</v>
      </c>
      <c r="C7736" s="11" t="s">
        <v>63</v>
      </c>
      <c r="D7736" s="12">
        <v>45949</v>
      </c>
      <c r="E7736" s="11">
        <v>38</v>
      </c>
      <c r="F7736" s="11" t="s">
        <v>33</v>
      </c>
      <c r="G7736" s="13">
        <v>3294.82</v>
      </c>
      <c r="H7736" s="14">
        <f t="shared" si="840"/>
        <v>125203.16</v>
      </c>
      <c r="I7736" s="14">
        <f>IF(F7736="GHS",H7736,H7736*Assumptions!$B$4)</f>
        <v>125203.16</v>
      </c>
      <c r="J7736" s="15" t="str">
        <f>INDEX(Assumptions!$B$8:$B$12,MATCH(B7736,Assumptions!$A$8:$A$12,0))</f>
        <v>Weighted Average</v>
      </c>
      <c r="K7736" s="16">
        <f>G7736/(1-INDEX(Assumptions!$D$8:$D$12,MATCH(B7736,Assumptions!$A$8:$A$12,0)))</f>
        <v>4576.1388888888896</v>
      </c>
      <c r="L7736" s="16">
        <f t="shared" si="841"/>
        <v>98.8446</v>
      </c>
      <c r="M7736" s="16">
        <f t="shared" si="842"/>
        <v>228.8069444444445</v>
      </c>
      <c r="N7736" s="14">
        <f>E7736*(K7736-L7736-M7736)*IF(F7736="GHS",1,Assumptions!$B$4)</f>
        <v>161442.51908888889</v>
      </c>
      <c r="O7736" s="15">
        <f t="shared" ca="1" si="843"/>
        <v>337</v>
      </c>
      <c r="P7736" s="15" t="str">
        <f t="shared" ca="1" si="844"/>
        <v>181-365d</v>
      </c>
      <c r="Q7736" s="17">
        <f ca="1">IF(P7736="0-90d",0,IF(P7736="91-180d",INDEX(Assumptions!$F$8:$F$12,MATCH(B7736,Assumptions!$A$8:$A$12,0)),IF(P7736="181-365d",INDEX(Assumptions!$G$8:$G$12,MATCH(B7736,Assumptions!$A$8:$A$12,0)),INDEX(Assumptions!$H$8:$H$12,MATCH(B7736,Assumptions!$A$8:$A$12,0)))))</f>
        <v>0.2</v>
      </c>
      <c r="R7736" s="14">
        <f t="shared" ca="1" si="845"/>
        <v>25040.632000000001</v>
      </c>
      <c r="S7736" s="14">
        <f t="shared" ca="1" si="846"/>
        <v>100162.52800000001</v>
      </c>
      <c r="T7736" s="11" t="s">
        <v>25</v>
      </c>
      <c r="U7736" s="18" t="s">
        <v>26</v>
      </c>
    </row>
    <row r="7737" spans="1:21" ht="15" customHeight="1" x14ac:dyDescent="0.15">
      <c r="A7737" s="10" t="s">
        <v>7785</v>
      </c>
      <c r="B7737" s="11" t="s">
        <v>41</v>
      </c>
      <c r="C7737" s="11" t="s">
        <v>49</v>
      </c>
      <c r="D7737" s="12">
        <v>45799</v>
      </c>
      <c r="E7737" s="11">
        <v>395</v>
      </c>
      <c r="F7737" s="11" t="s">
        <v>33</v>
      </c>
      <c r="G7737" s="13">
        <v>511.5</v>
      </c>
      <c r="H7737" s="14">
        <f t="shared" si="840"/>
        <v>202042.5</v>
      </c>
      <c r="I7737" s="14">
        <f>IF(F7737="GHS",H7737,H7737*Assumptions!$B$4)</f>
        <v>202042.5</v>
      </c>
      <c r="J7737" s="15" t="str">
        <f>INDEX(Assumptions!$B$8:$B$12,MATCH(B7737,Assumptions!$A$8:$A$12,0))</f>
        <v>Weighted Average</v>
      </c>
      <c r="K7737" s="16">
        <f>G7737/(1-INDEX(Assumptions!$D$8:$D$12,MATCH(B7737,Assumptions!$A$8:$A$12,0)))</f>
        <v>786.92307692307691</v>
      </c>
      <c r="L7737" s="16">
        <f t="shared" si="841"/>
        <v>15.344999999999999</v>
      </c>
      <c r="M7737" s="16">
        <f t="shared" si="842"/>
        <v>39.346153846153847</v>
      </c>
      <c r="N7737" s="14">
        <f>E7737*(K7737-L7737-M7737)*IF(F7737="GHS",1,Assumptions!$B$4)</f>
        <v>289231.6096153846</v>
      </c>
      <c r="O7737" s="15">
        <f t="shared" ca="1" si="843"/>
        <v>487</v>
      </c>
      <c r="P7737" s="15" t="str">
        <f t="shared" ca="1" si="844"/>
        <v>365d+</v>
      </c>
      <c r="Q7737" s="17">
        <f ca="1">IF(P7737="0-90d",0,IF(P7737="91-180d",INDEX(Assumptions!$F$8:$F$12,MATCH(B7737,Assumptions!$A$8:$A$12,0)),IF(P7737="181-365d",INDEX(Assumptions!$G$8:$G$12,MATCH(B7737,Assumptions!$A$8:$A$12,0)),INDEX(Assumptions!$H$8:$H$12,MATCH(B7737,Assumptions!$A$8:$A$12,0)))))</f>
        <v>0.8</v>
      </c>
      <c r="R7737" s="14">
        <f t="shared" ca="1" si="845"/>
        <v>161634</v>
      </c>
      <c r="S7737" s="14">
        <f t="shared" si="846"/>
        <v>0</v>
      </c>
      <c r="T7737" s="11" t="s">
        <v>39</v>
      </c>
      <c r="U7737" s="18" t="s">
        <v>26</v>
      </c>
    </row>
    <row r="7738" spans="1:21" ht="15" customHeight="1" x14ac:dyDescent="0.15">
      <c r="A7738" s="10" t="s">
        <v>7786</v>
      </c>
      <c r="B7738" s="11" t="s">
        <v>28</v>
      </c>
      <c r="C7738" s="11" t="s">
        <v>55</v>
      </c>
      <c r="D7738" s="12">
        <v>45916</v>
      </c>
      <c r="E7738" s="11">
        <v>2654</v>
      </c>
      <c r="F7738" s="11" t="s">
        <v>24</v>
      </c>
      <c r="G7738" s="13">
        <v>10303.67</v>
      </c>
      <c r="H7738" s="14">
        <f t="shared" si="840"/>
        <v>27345940.18</v>
      </c>
      <c r="I7738" s="14">
        <f>IF(F7738="GHS",H7738,H7738*Assumptions!$B$4)</f>
        <v>295336153.94400001</v>
      </c>
      <c r="J7738" s="15" t="str">
        <f>INDEX(Assumptions!$B$8:$B$12,MATCH(B7738,Assumptions!$A$8:$A$12,0))</f>
        <v>Fair Value Less Costs to Sell</v>
      </c>
      <c r="K7738" s="16">
        <f>G7738/(1-INDEX(Assumptions!$D$8:$D$12,MATCH(B7738,Assumptions!$A$8:$A$12,0)))</f>
        <v>11708.71590909091</v>
      </c>
      <c r="L7738" s="16">
        <f t="shared" si="841"/>
        <v>309.11009999999999</v>
      </c>
      <c r="M7738" s="16">
        <f t="shared" si="842"/>
        <v>585.43579545454554</v>
      </c>
      <c r="N7738" s="14">
        <f>E7738*(K7738-L7738-M7738)*IF(F7738="GHS",1,Assumptions!$B$4)</f>
        <v>309968717.93486184</v>
      </c>
      <c r="O7738" s="15">
        <f t="shared" ca="1" si="843"/>
        <v>370</v>
      </c>
      <c r="P7738" s="15" t="str">
        <f t="shared" ca="1" si="844"/>
        <v>365d+</v>
      </c>
      <c r="Q7738" s="17">
        <f ca="1">IF(P7738="0-90d",0,IF(P7738="91-180d",INDEX(Assumptions!$F$8:$F$12,MATCH(B7738,Assumptions!$A$8:$A$12,0)),IF(P7738="181-365d",INDEX(Assumptions!$G$8:$G$12,MATCH(B7738,Assumptions!$A$8:$A$12,0)),INDEX(Assumptions!$H$8:$H$12,MATCH(B7738,Assumptions!$A$8:$A$12,0)))))</f>
        <v>0.4</v>
      </c>
      <c r="R7738" s="14">
        <f t="shared" ca="1" si="845"/>
        <v>118134461.5776</v>
      </c>
      <c r="S7738" s="14">
        <f t="shared" ca="1" si="846"/>
        <v>177201692.3664</v>
      </c>
      <c r="T7738" s="11" t="s">
        <v>25</v>
      </c>
      <c r="U7738" s="18" t="s">
        <v>26</v>
      </c>
    </row>
    <row r="7739" spans="1:21" ht="15" customHeight="1" x14ac:dyDescent="0.15">
      <c r="A7739" s="10" t="s">
        <v>7787</v>
      </c>
      <c r="B7739" s="11" t="s">
        <v>22</v>
      </c>
      <c r="C7739" s="11" t="s">
        <v>61</v>
      </c>
      <c r="D7739" s="12">
        <v>46199</v>
      </c>
      <c r="E7739" s="11">
        <v>4126</v>
      </c>
      <c r="F7739" s="11" t="s">
        <v>24</v>
      </c>
      <c r="G7739" s="13">
        <v>32525.85</v>
      </c>
      <c r="H7739" s="14">
        <f t="shared" si="840"/>
        <v>134201657.09999999</v>
      </c>
      <c r="I7739" s="14">
        <f>IF(F7739="GHS",H7739,H7739*Assumptions!$B$4)</f>
        <v>1449377896.6800001</v>
      </c>
      <c r="J7739" s="15" t="str">
        <f>INDEX(Assumptions!$B$8:$B$12,MATCH(B7739,Assumptions!$A$8:$A$12,0))</f>
        <v>FIFO</v>
      </c>
      <c r="K7739" s="16">
        <f>G7739/(1-INDEX(Assumptions!$D$8:$D$12,MATCH(B7739,Assumptions!$A$8:$A$12,0)))</f>
        <v>39665.670731707309</v>
      </c>
      <c r="L7739" s="16">
        <f t="shared" si="841"/>
        <v>975.77549999999997</v>
      </c>
      <c r="M7739" s="16">
        <f t="shared" si="842"/>
        <v>1983.2835365853655</v>
      </c>
      <c r="N7739" s="14">
        <f>E7739*(K7739-L7739-M7739)*IF(F7739="GHS",1,Assumptions!$B$4)</f>
        <v>1635675982.4239898</v>
      </c>
      <c r="O7739" s="15">
        <f t="shared" ca="1" si="843"/>
        <v>87</v>
      </c>
      <c r="P7739" s="15" t="str">
        <f t="shared" ca="1" si="844"/>
        <v>0-90d</v>
      </c>
      <c r="Q7739" s="17">
        <f ca="1">IF(P7739="0-90d",0,IF(P7739="91-180d",INDEX(Assumptions!$F$8:$F$12,MATCH(B7739,Assumptions!$A$8:$A$12,0)),IF(P7739="181-365d",INDEX(Assumptions!$G$8:$G$12,MATCH(B7739,Assumptions!$A$8:$A$12,0)),INDEX(Assumptions!$H$8:$H$12,MATCH(B7739,Assumptions!$A$8:$A$12,0)))))</f>
        <v>0</v>
      </c>
      <c r="R7739" s="14">
        <f t="shared" ca="1" si="845"/>
        <v>0</v>
      </c>
      <c r="S7739" s="14">
        <f t="shared" ca="1" si="846"/>
        <v>1449377896.6800001</v>
      </c>
      <c r="T7739" s="11" t="s">
        <v>25</v>
      </c>
      <c r="U7739" s="18" t="s">
        <v>26</v>
      </c>
    </row>
    <row r="7740" spans="1:21" ht="15" customHeight="1" x14ac:dyDescent="0.15">
      <c r="A7740" s="10" t="s">
        <v>7788</v>
      </c>
      <c r="B7740" s="11" t="s">
        <v>41</v>
      </c>
      <c r="C7740" s="11" t="s">
        <v>42</v>
      </c>
      <c r="D7740" s="12">
        <v>45882</v>
      </c>
      <c r="E7740" s="11">
        <v>4877</v>
      </c>
      <c r="F7740" s="11" t="s">
        <v>33</v>
      </c>
      <c r="G7740" s="13">
        <v>251.83</v>
      </c>
      <c r="H7740" s="14">
        <f t="shared" si="840"/>
        <v>1228174.9100000001</v>
      </c>
      <c r="I7740" s="14">
        <f>IF(F7740="GHS",H7740,H7740*Assumptions!$B$4)</f>
        <v>1228174.9100000001</v>
      </c>
      <c r="J7740" s="15" t="str">
        <f>INDEX(Assumptions!$B$8:$B$12,MATCH(B7740,Assumptions!$A$8:$A$12,0))</f>
        <v>Weighted Average</v>
      </c>
      <c r="K7740" s="16">
        <f>G7740/(1-INDEX(Assumptions!$D$8:$D$12,MATCH(B7740,Assumptions!$A$8:$A$12,0)))</f>
        <v>387.43076923076922</v>
      </c>
      <c r="L7740" s="16">
        <f t="shared" si="841"/>
        <v>7.5548999999999999</v>
      </c>
      <c r="M7740" s="16">
        <f t="shared" si="842"/>
        <v>19.371538461538464</v>
      </c>
      <c r="N7740" s="14">
        <f>E7740*(K7740-L7740-M7740)*IF(F7740="GHS",1,Assumptions!$B$4)</f>
        <v>1758179.6211615384</v>
      </c>
      <c r="O7740" s="15">
        <f t="shared" ca="1" si="843"/>
        <v>404</v>
      </c>
      <c r="P7740" s="15" t="str">
        <f t="shared" ca="1" si="844"/>
        <v>365d+</v>
      </c>
      <c r="Q7740" s="17">
        <f ca="1">IF(P7740="0-90d",0,IF(P7740="91-180d",INDEX(Assumptions!$F$8:$F$12,MATCH(B7740,Assumptions!$A$8:$A$12,0)),IF(P7740="181-365d",INDEX(Assumptions!$G$8:$G$12,MATCH(B7740,Assumptions!$A$8:$A$12,0)),INDEX(Assumptions!$H$8:$H$12,MATCH(B7740,Assumptions!$A$8:$A$12,0)))))</f>
        <v>0.8</v>
      </c>
      <c r="R7740" s="14">
        <f t="shared" ca="1" si="845"/>
        <v>982539.92800000019</v>
      </c>
      <c r="S7740" s="14">
        <f t="shared" ca="1" si="846"/>
        <v>245634.98199999996</v>
      </c>
      <c r="T7740" s="11" t="s">
        <v>25</v>
      </c>
      <c r="U7740" s="18" t="s">
        <v>26</v>
      </c>
    </row>
    <row r="7741" spans="1:21" ht="15" customHeight="1" x14ac:dyDescent="0.15">
      <c r="A7741" s="10" t="s">
        <v>7789</v>
      </c>
      <c r="B7741" s="11" t="s">
        <v>28</v>
      </c>
      <c r="C7741" s="11" t="s">
        <v>38</v>
      </c>
      <c r="D7741" s="12">
        <v>45967</v>
      </c>
      <c r="E7741" s="11">
        <v>1734</v>
      </c>
      <c r="F7741" s="11" t="s">
        <v>24</v>
      </c>
      <c r="G7741" s="13">
        <v>13537.55</v>
      </c>
      <c r="H7741" s="14">
        <f t="shared" si="840"/>
        <v>23474111.699999999</v>
      </c>
      <c r="I7741" s="14">
        <f>IF(F7741="GHS",H7741,H7741*Assumptions!$B$4)</f>
        <v>253520406.36000001</v>
      </c>
      <c r="J7741" s="15" t="str">
        <f>INDEX(Assumptions!$B$8:$B$12,MATCH(B7741,Assumptions!$A$8:$A$12,0))</f>
        <v>Fair Value Less Costs to Sell</v>
      </c>
      <c r="K7741" s="16">
        <f>G7741/(1-INDEX(Assumptions!$D$8:$D$12,MATCH(B7741,Assumptions!$A$8:$A$12,0)))</f>
        <v>15383.579545454544</v>
      </c>
      <c r="L7741" s="16">
        <f t="shared" si="841"/>
        <v>406.12649999999996</v>
      </c>
      <c r="M7741" s="16">
        <f t="shared" si="842"/>
        <v>769.17897727272725</v>
      </c>
      <c r="N7741" s="14">
        <f>E7741*(K7741-L7741-M7741)*IF(F7741="GHS",1,Assumptions!$B$4)</f>
        <v>266081190.12965453</v>
      </c>
      <c r="O7741" s="15">
        <f t="shared" ca="1" si="843"/>
        <v>319</v>
      </c>
      <c r="P7741" s="15" t="str">
        <f t="shared" ca="1" si="844"/>
        <v>181-365d</v>
      </c>
      <c r="Q7741" s="17">
        <f ca="1">IF(P7741="0-90d",0,IF(P7741="91-180d",INDEX(Assumptions!$F$8:$F$12,MATCH(B7741,Assumptions!$A$8:$A$12,0)),IF(P7741="181-365d",INDEX(Assumptions!$G$8:$G$12,MATCH(B7741,Assumptions!$A$8:$A$12,0)),INDEX(Assumptions!$H$8:$H$12,MATCH(B7741,Assumptions!$A$8:$A$12,0)))))</f>
        <v>0.1</v>
      </c>
      <c r="R7741" s="14">
        <f t="shared" ca="1" si="845"/>
        <v>25352040.636000004</v>
      </c>
      <c r="S7741" s="14">
        <f t="shared" ca="1" si="846"/>
        <v>228168365.72400001</v>
      </c>
      <c r="T7741" s="11" t="s">
        <v>25</v>
      </c>
      <c r="U7741" s="18" t="s">
        <v>36</v>
      </c>
    </row>
    <row r="7742" spans="1:21" ht="15" customHeight="1" x14ac:dyDescent="0.15">
      <c r="A7742" s="10" t="s">
        <v>7790</v>
      </c>
      <c r="B7742" s="11" t="s">
        <v>31</v>
      </c>
      <c r="C7742" s="11" t="s">
        <v>32</v>
      </c>
      <c r="D7742" s="12">
        <v>46179</v>
      </c>
      <c r="E7742" s="11">
        <v>3474</v>
      </c>
      <c r="F7742" s="11" t="s">
        <v>33</v>
      </c>
      <c r="G7742" s="13">
        <v>1155.17</v>
      </c>
      <c r="H7742" s="14">
        <f t="shared" si="840"/>
        <v>4013060.58</v>
      </c>
      <c r="I7742" s="14">
        <f>IF(F7742="GHS",H7742,H7742*Assumptions!$B$4)</f>
        <v>4013060.58</v>
      </c>
      <c r="J7742" s="15" t="str">
        <f>INDEX(Assumptions!$B$8:$B$12,MATCH(B7742,Assumptions!$A$8:$A$12,0))</f>
        <v>Weighted Average</v>
      </c>
      <c r="K7742" s="16">
        <f>G7742/(1-INDEX(Assumptions!$D$8:$D$12,MATCH(B7742,Assumptions!$A$8:$A$12,0)))</f>
        <v>1604.4027777777778</v>
      </c>
      <c r="L7742" s="16">
        <f t="shared" si="841"/>
        <v>34.655099999999997</v>
      </c>
      <c r="M7742" s="16">
        <f t="shared" si="842"/>
        <v>80.220138888888897</v>
      </c>
      <c r="N7742" s="14">
        <f>E7742*(K7742-L7742-M7742)*IF(F7742="GHS",1,Assumptions!$B$4)</f>
        <v>5174618.6701000007</v>
      </c>
      <c r="O7742" s="15">
        <f t="shared" ca="1" si="843"/>
        <v>107</v>
      </c>
      <c r="P7742" s="15" t="str">
        <f t="shared" ca="1" si="844"/>
        <v>91-180d</v>
      </c>
      <c r="Q7742" s="17">
        <f ca="1">IF(P7742="0-90d",0,IF(P7742="91-180d",INDEX(Assumptions!$F$8:$F$12,MATCH(B7742,Assumptions!$A$8:$A$12,0)),IF(P7742="181-365d",INDEX(Assumptions!$G$8:$G$12,MATCH(B7742,Assumptions!$A$8:$A$12,0)),INDEX(Assumptions!$H$8:$H$12,MATCH(B7742,Assumptions!$A$8:$A$12,0)))))</f>
        <v>0.05</v>
      </c>
      <c r="R7742" s="14">
        <f t="shared" ca="1" si="845"/>
        <v>200653.02900000001</v>
      </c>
      <c r="S7742" s="14">
        <f t="shared" ca="1" si="846"/>
        <v>3812407.551</v>
      </c>
      <c r="T7742" s="11" t="s">
        <v>25</v>
      </c>
      <c r="U7742" s="18" t="s">
        <v>26</v>
      </c>
    </row>
    <row r="7743" spans="1:21" ht="15" customHeight="1" x14ac:dyDescent="0.15">
      <c r="A7743" s="10" t="s">
        <v>7791</v>
      </c>
      <c r="B7743" s="11" t="s">
        <v>22</v>
      </c>
      <c r="C7743" s="11" t="s">
        <v>61</v>
      </c>
      <c r="D7743" s="12">
        <v>45994</v>
      </c>
      <c r="E7743" s="11">
        <v>4767</v>
      </c>
      <c r="F7743" s="11" t="s">
        <v>24</v>
      </c>
      <c r="G7743" s="13">
        <v>25688.32</v>
      </c>
      <c r="H7743" s="14">
        <f t="shared" si="840"/>
        <v>122456221.44</v>
      </c>
      <c r="I7743" s="14">
        <f>IF(F7743="GHS",H7743,H7743*Assumptions!$B$4)</f>
        <v>1322527191.552</v>
      </c>
      <c r="J7743" s="15" t="str">
        <f>INDEX(Assumptions!$B$8:$B$12,MATCH(B7743,Assumptions!$A$8:$A$12,0))</f>
        <v>FIFO</v>
      </c>
      <c r="K7743" s="16">
        <f>G7743/(1-INDEX(Assumptions!$D$8:$D$12,MATCH(B7743,Assumptions!$A$8:$A$12,0)))</f>
        <v>31327.219512195119</v>
      </c>
      <c r="L7743" s="16">
        <f t="shared" si="841"/>
        <v>770.64959999999996</v>
      </c>
      <c r="M7743" s="16">
        <f t="shared" si="842"/>
        <v>1566.360975609756</v>
      </c>
      <c r="N7743" s="14">
        <f>E7743*(K7743-L7743-M7743)*IF(F7743="GHS",1,Assumptions!$B$4)</f>
        <v>1492520320.8075862</v>
      </c>
      <c r="O7743" s="15">
        <f t="shared" ca="1" si="843"/>
        <v>292</v>
      </c>
      <c r="P7743" s="15" t="str">
        <f t="shared" ca="1" si="844"/>
        <v>181-365d</v>
      </c>
      <c r="Q7743" s="17">
        <f ca="1">IF(P7743="0-90d",0,IF(P7743="91-180d",INDEX(Assumptions!$F$8:$F$12,MATCH(B7743,Assumptions!$A$8:$A$12,0)),IF(P7743="181-365d",INDEX(Assumptions!$G$8:$G$12,MATCH(B7743,Assumptions!$A$8:$A$12,0)),INDEX(Assumptions!$H$8:$H$12,MATCH(B7743,Assumptions!$A$8:$A$12,0)))))</f>
        <v>0.15</v>
      </c>
      <c r="R7743" s="14">
        <f t="shared" ca="1" si="845"/>
        <v>198379078.73280001</v>
      </c>
      <c r="S7743" s="14">
        <f t="shared" ca="1" si="846"/>
        <v>1124148112.8192</v>
      </c>
      <c r="T7743" s="11" t="s">
        <v>50</v>
      </c>
      <c r="U7743" s="18" t="s">
        <v>36</v>
      </c>
    </row>
    <row r="7744" spans="1:21" ht="15" customHeight="1" x14ac:dyDescent="0.15">
      <c r="A7744" s="10" t="s">
        <v>7792</v>
      </c>
      <c r="B7744" s="11" t="s">
        <v>41</v>
      </c>
      <c r="C7744" s="11" t="s">
        <v>44</v>
      </c>
      <c r="D7744" s="12">
        <v>45807</v>
      </c>
      <c r="E7744" s="11">
        <v>1658</v>
      </c>
      <c r="F7744" s="11" t="s">
        <v>33</v>
      </c>
      <c r="G7744" s="13">
        <v>236.83</v>
      </c>
      <c r="H7744" s="14">
        <f t="shared" si="840"/>
        <v>392664.14</v>
      </c>
      <c r="I7744" s="14">
        <f>IF(F7744="GHS",H7744,H7744*Assumptions!$B$4)</f>
        <v>392664.14</v>
      </c>
      <c r="J7744" s="15" t="str">
        <f>INDEX(Assumptions!$B$8:$B$12,MATCH(B7744,Assumptions!$A$8:$A$12,0))</f>
        <v>Weighted Average</v>
      </c>
      <c r="K7744" s="16">
        <f>G7744/(1-INDEX(Assumptions!$D$8:$D$12,MATCH(B7744,Assumptions!$A$8:$A$12,0)))</f>
        <v>364.35384615384618</v>
      </c>
      <c r="L7744" s="16">
        <f t="shared" si="841"/>
        <v>7.1048999999999998</v>
      </c>
      <c r="M7744" s="16">
        <f t="shared" si="842"/>
        <v>18.21769230769231</v>
      </c>
      <c r="N7744" s="14">
        <f>E7744*(K7744-L7744-M7744)*IF(F7744="GHS",1,Assumptions!$B$4)</f>
        <v>562113.81887692318</v>
      </c>
      <c r="O7744" s="15">
        <f t="shared" ca="1" si="843"/>
        <v>479</v>
      </c>
      <c r="P7744" s="15" t="str">
        <f t="shared" ca="1" si="844"/>
        <v>365d+</v>
      </c>
      <c r="Q7744" s="17">
        <f ca="1">IF(P7744="0-90d",0,IF(P7744="91-180d",INDEX(Assumptions!$F$8:$F$12,MATCH(B7744,Assumptions!$A$8:$A$12,0)),IF(P7744="181-365d",INDEX(Assumptions!$G$8:$G$12,MATCH(B7744,Assumptions!$A$8:$A$12,0)),INDEX(Assumptions!$H$8:$H$12,MATCH(B7744,Assumptions!$A$8:$A$12,0)))))</f>
        <v>0.8</v>
      </c>
      <c r="R7744" s="14">
        <f t="shared" ca="1" si="845"/>
        <v>314131.31200000003</v>
      </c>
      <c r="S7744" s="14">
        <f t="shared" ca="1" si="846"/>
        <v>78532.82799999998</v>
      </c>
      <c r="T7744" s="11" t="s">
        <v>25</v>
      </c>
      <c r="U7744" s="18" t="s">
        <v>26</v>
      </c>
    </row>
    <row r="7745" spans="1:21" ht="15" customHeight="1" x14ac:dyDescent="0.15">
      <c r="A7745" s="10" t="s">
        <v>7793</v>
      </c>
      <c r="B7745" s="11" t="s">
        <v>28</v>
      </c>
      <c r="C7745" s="11" t="s">
        <v>29</v>
      </c>
      <c r="D7745" s="12">
        <v>46112</v>
      </c>
      <c r="E7745" s="11">
        <v>39</v>
      </c>
      <c r="F7745" s="11" t="s">
        <v>24</v>
      </c>
      <c r="G7745" s="13">
        <v>4953.13</v>
      </c>
      <c r="H7745" s="14">
        <f t="shared" si="840"/>
        <v>193172.07</v>
      </c>
      <c r="I7745" s="14">
        <f>IF(F7745="GHS",H7745,H7745*Assumptions!$B$4)</f>
        <v>2086258.3560000001</v>
      </c>
      <c r="J7745" s="15" t="str">
        <f>INDEX(Assumptions!$B$8:$B$12,MATCH(B7745,Assumptions!$A$8:$A$12,0))</f>
        <v>Fair Value Less Costs to Sell</v>
      </c>
      <c r="K7745" s="16">
        <f>G7745/(1-INDEX(Assumptions!$D$8:$D$12,MATCH(B7745,Assumptions!$A$8:$A$12,0)))</f>
        <v>5628.556818181818</v>
      </c>
      <c r="L7745" s="16">
        <f t="shared" si="841"/>
        <v>148.59389999999999</v>
      </c>
      <c r="M7745" s="16">
        <f t="shared" si="842"/>
        <v>281.42784090909089</v>
      </c>
      <c r="N7745" s="14">
        <f>E7745*(K7745-L7745-M7745)*IF(F7745="GHS",1,Assumptions!$B$4)</f>
        <v>2189622.9745472725</v>
      </c>
      <c r="O7745" s="15">
        <f t="shared" ca="1" si="843"/>
        <v>174</v>
      </c>
      <c r="P7745" s="15" t="str">
        <f t="shared" ca="1" si="844"/>
        <v>91-180d</v>
      </c>
      <c r="Q7745" s="17">
        <f ca="1">IF(P7745="0-90d",0,IF(P7745="91-180d",INDEX(Assumptions!$F$8:$F$12,MATCH(B7745,Assumptions!$A$8:$A$12,0)),IF(P7745="181-365d",INDEX(Assumptions!$G$8:$G$12,MATCH(B7745,Assumptions!$A$8:$A$12,0)),INDEX(Assumptions!$H$8:$H$12,MATCH(B7745,Assumptions!$A$8:$A$12,0)))))</f>
        <v>0.02</v>
      </c>
      <c r="R7745" s="14">
        <f t="shared" ca="1" si="845"/>
        <v>41725.167120000006</v>
      </c>
      <c r="S7745" s="14">
        <f t="shared" ca="1" si="846"/>
        <v>2044533.18888</v>
      </c>
      <c r="T7745" s="11" t="s">
        <v>25</v>
      </c>
      <c r="U7745" s="18" t="s">
        <v>26</v>
      </c>
    </row>
    <row r="7746" spans="1:21" ht="15" customHeight="1" x14ac:dyDescent="0.15">
      <c r="A7746" s="10" t="s">
        <v>7794</v>
      </c>
      <c r="B7746" s="11" t="s">
        <v>46</v>
      </c>
      <c r="C7746" s="11" t="s">
        <v>52</v>
      </c>
      <c r="D7746" s="12">
        <v>45983</v>
      </c>
      <c r="E7746" s="11">
        <v>4758</v>
      </c>
      <c r="F7746" s="11" t="s">
        <v>33</v>
      </c>
      <c r="G7746" s="13">
        <v>640916.05000000005</v>
      </c>
      <c r="H7746" s="14">
        <f t="shared" ref="H7746:H7809" si="847">E7746*G7746</f>
        <v>3049478565.9000001</v>
      </c>
      <c r="I7746" s="14">
        <f>IF(F7746="GHS",H7746,H7746*Assumptions!$B$4)</f>
        <v>3049478565.9000001</v>
      </c>
      <c r="J7746" s="15" t="str">
        <f>INDEX(Assumptions!$B$8:$B$12,MATCH(B7746,Assumptions!$A$8:$A$12,0))</f>
        <v>Specific Identification</v>
      </c>
      <c r="K7746" s="16">
        <f>G7746/(1-INDEX(Assumptions!$D$8:$D$12,MATCH(B7746,Assumptions!$A$8:$A$12,0)))</f>
        <v>821687.24358974362</v>
      </c>
      <c r="L7746" s="16">
        <f t="shared" ref="L7746:L7809" si="848">G7746*0.03</f>
        <v>19227.481500000002</v>
      </c>
      <c r="M7746" s="16">
        <f t="shared" ref="M7746:M7809" si="849">K7746*0.05</f>
        <v>41084.362179487187</v>
      </c>
      <c r="N7746" s="14">
        <f>E7746*(K7746-L7746-M7746)*IF(F7746="GHS",1,Assumptions!$B$4)</f>
        <v>3622624152.7730002</v>
      </c>
      <c r="O7746" s="15">
        <f t="shared" ref="O7746:O7809" ca="1" si="850">TODAY()-D7746</f>
        <v>303</v>
      </c>
      <c r="P7746" s="15" t="str">
        <f t="shared" ref="P7746:P7809" ca="1" si="851">IF(O7746&lt;=90,"0-90d",IF(O7746&lt;=180,"91-180d",IF(O7746&lt;=365,"181-365d","365d+")))</f>
        <v>181-365d</v>
      </c>
      <c r="Q7746" s="17">
        <f ca="1">IF(P7746="0-90d",0,IF(P7746="91-180d",INDEX(Assumptions!$F$8:$F$12,MATCH(B7746,Assumptions!$A$8:$A$12,0)),IF(P7746="181-365d",INDEX(Assumptions!$G$8:$G$12,MATCH(B7746,Assumptions!$A$8:$A$12,0)),INDEX(Assumptions!$H$8:$H$12,MATCH(B7746,Assumptions!$A$8:$A$12,0)))))</f>
        <v>0.05</v>
      </c>
      <c r="R7746" s="14">
        <f t="shared" ref="R7746:R7809" ca="1" si="852">I7746*Q7746</f>
        <v>152473928.29500002</v>
      </c>
      <c r="S7746" s="14">
        <f t="shared" ref="S7746:S7809" ca="1" si="853">IF(T7746="Held on Consignment (Not Owned)",0,MIN(I7746-R7746,N7746))</f>
        <v>2897004637.605</v>
      </c>
      <c r="T7746" s="11" t="s">
        <v>25</v>
      </c>
      <c r="U7746" s="18" t="s">
        <v>36</v>
      </c>
    </row>
    <row r="7747" spans="1:21" ht="15" customHeight="1" x14ac:dyDescent="0.15">
      <c r="A7747" s="10" t="s">
        <v>7795</v>
      </c>
      <c r="B7747" s="11" t="s">
        <v>31</v>
      </c>
      <c r="C7747" s="11" t="s">
        <v>32</v>
      </c>
      <c r="D7747" s="12">
        <v>46026</v>
      </c>
      <c r="E7747" s="11">
        <v>81</v>
      </c>
      <c r="F7747" s="11" t="s">
        <v>33</v>
      </c>
      <c r="G7747" s="13">
        <v>1354.55</v>
      </c>
      <c r="H7747" s="14">
        <f t="shared" si="847"/>
        <v>109718.55</v>
      </c>
      <c r="I7747" s="14">
        <f>IF(F7747="GHS",H7747,H7747*Assumptions!$B$4)</f>
        <v>109718.55</v>
      </c>
      <c r="J7747" s="15" t="str">
        <f>INDEX(Assumptions!$B$8:$B$12,MATCH(B7747,Assumptions!$A$8:$A$12,0))</f>
        <v>Weighted Average</v>
      </c>
      <c r="K7747" s="16">
        <f>G7747/(1-INDEX(Assumptions!$D$8:$D$12,MATCH(B7747,Assumptions!$A$8:$A$12,0)))</f>
        <v>1881.3194444444443</v>
      </c>
      <c r="L7747" s="16">
        <f t="shared" si="848"/>
        <v>40.636499999999998</v>
      </c>
      <c r="M7747" s="16">
        <f t="shared" si="849"/>
        <v>94.065972222222229</v>
      </c>
      <c r="N7747" s="14">
        <f>E7747*(K7747-L7747-M7747)*IF(F7747="GHS",1,Assumptions!$B$4)</f>
        <v>141475.97474999999</v>
      </c>
      <c r="O7747" s="15">
        <f t="shared" ca="1" si="850"/>
        <v>260</v>
      </c>
      <c r="P7747" s="15" t="str">
        <f t="shared" ca="1" si="851"/>
        <v>181-365d</v>
      </c>
      <c r="Q7747" s="17">
        <f ca="1">IF(P7747="0-90d",0,IF(P7747="91-180d",INDEX(Assumptions!$F$8:$F$12,MATCH(B7747,Assumptions!$A$8:$A$12,0)),IF(P7747="181-365d",INDEX(Assumptions!$G$8:$G$12,MATCH(B7747,Assumptions!$A$8:$A$12,0)),INDEX(Assumptions!$H$8:$H$12,MATCH(B7747,Assumptions!$A$8:$A$12,0)))))</f>
        <v>0.2</v>
      </c>
      <c r="R7747" s="14">
        <f t="shared" ca="1" si="852"/>
        <v>21943.710000000003</v>
      </c>
      <c r="S7747" s="14">
        <f t="shared" ca="1" si="853"/>
        <v>87774.84</v>
      </c>
      <c r="T7747" s="11" t="s">
        <v>25</v>
      </c>
      <c r="U7747" s="18" t="s">
        <v>26</v>
      </c>
    </row>
    <row r="7748" spans="1:21" ht="15" customHeight="1" x14ac:dyDescent="0.15">
      <c r="A7748" s="10" t="s">
        <v>7796</v>
      </c>
      <c r="B7748" s="11" t="s">
        <v>46</v>
      </c>
      <c r="C7748" s="11" t="s">
        <v>52</v>
      </c>
      <c r="D7748" s="12">
        <v>46222</v>
      </c>
      <c r="E7748" s="11">
        <v>2020</v>
      </c>
      <c r="F7748" s="11" t="s">
        <v>33</v>
      </c>
      <c r="G7748" s="13">
        <v>516348.46</v>
      </c>
      <c r="H7748" s="14">
        <f t="shared" si="847"/>
        <v>1043023889.2</v>
      </c>
      <c r="I7748" s="14">
        <f>IF(F7748="GHS",H7748,H7748*Assumptions!$B$4)</f>
        <v>1043023889.2</v>
      </c>
      <c r="J7748" s="15" t="str">
        <f>INDEX(Assumptions!$B$8:$B$12,MATCH(B7748,Assumptions!$A$8:$A$12,0))</f>
        <v>Specific Identification</v>
      </c>
      <c r="K7748" s="16">
        <f>G7748/(1-INDEX(Assumptions!$D$8:$D$12,MATCH(B7748,Assumptions!$A$8:$A$12,0)))</f>
        <v>661985.20512820513</v>
      </c>
      <c r="L7748" s="16">
        <f t="shared" si="848"/>
        <v>15490.453799999999</v>
      </c>
      <c r="M7748" s="16">
        <f t="shared" si="849"/>
        <v>33099.260256410256</v>
      </c>
      <c r="N7748" s="14">
        <f>E7748*(K7748-L7748-M7748)*IF(F7748="GHS",1,Assumptions!$B$4)</f>
        <v>1239058891.9650257</v>
      </c>
      <c r="O7748" s="15">
        <f t="shared" ca="1" si="850"/>
        <v>64</v>
      </c>
      <c r="P7748" s="15" t="str">
        <f t="shared" ca="1" si="851"/>
        <v>0-90d</v>
      </c>
      <c r="Q7748" s="17">
        <f ca="1">IF(P7748="0-90d",0,IF(P7748="91-180d",INDEX(Assumptions!$F$8:$F$12,MATCH(B7748,Assumptions!$A$8:$A$12,0)),IF(P7748="181-365d",INDEX(Assumptions!$G$8:$G$12,MATCH(B7748,Assumptions!$A$8:$A$12,0)),INDEX(Assumptions!$H$8:$H$12,MATCH(B7748,Assumptions!$A$8:$A$12,0)))))</f>
        <v>0</v>
      </c>
      <c r="R7748" s="14">
        <f t="shared" ca="1" si="852"/>
        <v>0</v>
      </c>
      <c r="S7748" s="14">
        <f t="shared" ca="1" si="853"/>
        <v>1043023889.2</v>
      </c>
      <c r="T7748" s="11" t="s">
        <v>25</v>
      </c>
      <c r="U7748" s="18" t="s">
        <v>26</v>
      </c>
    </row>
    <row r="7749" spans="1:21" ht="15" customHeight="1" x14ac:dyDescent="0.15">
      <c r="A7749" s="10" t="s">
        <v>7797</v>
      </c>
      <c r="B7749" s="11" t="s">
        <v>28</v>
      </c>
      <c r="C7749" s="11" t="s">
        <v>29</v>
      </c>
      <c r="D7749" s="12">
        <v>45837</v>
      </c>
      <c r="E7749" s="11">
        <v>3110</v>
      </c>
      <c r="F7749" s="11" t="s">
        <v>24</v>
      </c>
      <c r="G7749" s="13">
        <v>5537.21</v>
      </c>
      <c r="H7749" s="14">
        <f t="shared" si="847"/>
        <v>17220723.100000001</v>
      </c>
      <c r="I7749" s="14">
        <f>IF(F7749="GHS",H7749,H7749*Assumptions!$B$4)</f>
        <v>185983809.48000002</v>
      </c>
      <c r="J7749" s="15" t="str">
        <f>INDEX(Assumptions!$B$8:$B$12,MATCH(B7749,Assumptions!$A$8:$A$12,0))</f>
        <v>Fair Value Less Costs to Sell</v>
      </c>
      <c r="K7749" s="16">
        <f>G7749/(1-INDEX(Assumptions!$D$8:$D$12,MATCH(B7749,Assumptions!$A$8:$A$12,0)))</f>
        <v>6292.284090909091</v>
      </c>
      <c r="L7749" s="16">
        <f t="shared" si="848"/>
        <v>166.1163</v>
      </c>
      <c r="M7749" s="16">
        <f t="shared" si="849"/>
        <v>314.61420454545458</v>
      </c>
      <c r="N7749" s="14">
        <f>E7749*(K7749-L7749-M7749)*IF(F7749="GHS",1,Assumptions!$B$4)</f>
        <v>195198461.85878184</v>
      </c>
      <c r="O7749" s="15">
        <f t="shared" ca="1" si="850"/>
        <v>449</v>
      </c>
      <c r="P7749" s="15" t="str">
        <f t="shared" ca="1" si="851"/>
        <v>365d+</v>
      </c>
      <c r="Q7749" s="17">
        <f ca="1">IF(P7749="0-90d",0,IF(P7749="91-180d",INDEX(Assumptions!$F$8:$F$12,MATCH(B7749,Assumptions!$A$8:$A$12,0)),IF(P7749="181-365d",INDEX(Assumptions!$G$8:$G$12,MATCH(B7749,Assumptions!$A$8:$A$12,0)),INDEX(Assumptions!$H$8:$H$12,MATCH(B7749,Assumptions!$A$8:$A$12,0)))))</f>
        <v>0.4</v>
      </c>
      <c r="R7749" s="14">
        <f t="shared" ca="1" si="852"/>
        <v>74393523.792000011</v>
      </c>
      <c r="S7749" s="14">
        <f t="shared" ca="1" si="853"/>
        <v>111590285.68800001</v>
      </c>
      <c r="T7749" s="11" t="s">
        <v>25</v>
      </c>
      <c r="U7749" s="18" t="s">
        <v>26</v>
      </c>
    </row>
    <row r="7750" spans="1:21" ht="15" customHeight="1" x14ac:dyDescent="0.15">
      <c r="A7750" s="10" t="s">
        <v>7798</v>
      </c>
      <c r="B7750" s="11" t="s">
        <v>22</v>
      </c>
      <c r="C7750" s="11" t="s">
        <v>61</v>
      </c>
      <c r="D7750" s="12">
        <v>46045</v>
      </c>
      <c r="E7750" s="11">
        <v>2114</v>
      </c>
      <c r="F7750" s="11" t="s">
        <v>24</v>
      </c>
      <c r="G7750" s="13">
        <v>13570.55</v>
      </c>
      <c r="H7750" s="14">
        <f t="shared" si="847"/>
        <v>28688142.699999999</v>
      </c>
      <c r="I7750" s="14">
        <f>IF(F7750="GHS",H7750,H7750*Assumptions!$B$4)</f>
        <v>309831941.16000003</v>
      </c>
      <c r="J7750" s="15" t="str">
        <f>INDEX(Assumptions!$B$8:$B$12,MATCH(B7750,Assumptions!$A$8:$A$12,0))</f>
        <v>FIFO</v>
      </c>
      <c r="K7750" s="16">
        <f>G7750/(1-INDEX(Assumptions!$D$8:$D$12,MATCH(B7750,Assumptions!$A$8:$A$12,0)))</f>
        <v>16549.451219512193</v>
      </c>
      <c r="L7750" s="16">
        <f t="shared" si="848"/>
        <v>407.11649999999997</v>
      </c>
      <c r="M7750" s="16">
        <f t="shared" si="849"/>
        <v>827.47256097560967</v>
      </c>
      <c r="N7750" s="14">
        <f>E7750*(K7750-L7750-M7750)*IF(F7750="GHS",1,Assumptions!$B$4)</f>
        <v>349656680.91398048</v>
      </c>
      <c r="O7750" s="15">
        <f t="shared" ca="1" si="850"/>
        <v>241</v>
      </c>
      <c r="P7750" s="15" t="str">
        <f t="shared" ca="1" si="851"/>
        <v>181-365d</v>
      </c>
      <c r="Q7750" s="17">
        <f ca="1">IF(P7750="0-90d",0,IF(P7750="91-180d",INDEX(Assumptions!$F$8:$F$12,MATCH(B7750,Assumptions!$A$8:$A$12,0)),IF(P7750="181-365d",INDEX(Assumptions!$G$8:$G$12,MATCH(B7750,Assumptions!$A$8:$A$12,0)),INDEX(Assumptions!$H$8:$H$12,MATCH(B7750,Assumptions!$A$8:$A$12,0)))))</f>
        <v>0.15</v>
      </c>
      <c r="R7750" s="14">
        <f t="shared" ca="1" si="852"/>
        <v>46474791.174000002</v>
      </c>
      <c r="S7750" s="14">
        <f t="shared" ca="1" si="853"/>
        <v>263357149.98600003</v>
      </c>
      <c r="T7750" s="11" t="s">
        <v>25</v>
      </c>
      <c r="U7750" s="18" t="s">
        <v>26</v>
      </c>
    </row>
    <row r="7751" spans="1:21" ht="15" customHeight="1" x14ac:dyDescent="0.15">
      <c r="A7751" s="10" t="s">
        <v>7799</v>
      </c>
      <c r="B7751" s="11" t="s">
        <v>31</v>
      </c>
      <c r="C7751" s="11" t="s">
        <v>63</v>
      </c>
      <c r="D7751" s="12">
        <v>45977</v>
      </c>
      <c r="E7751" s="11">
        <v>2902</v>
      </c>
      <c r="F7751" s="11" t="s">
        <v>33</v>
      </c>
      <c r="G7751" s="13">
        <v>2546.21</v>
      </c>
      <c r="H7751" s="14">
        <f t="shared" si="847"/>
        <v>7389101.4199999999</v>
      </c>
      <c r="I7751" s="14">
        <f>IF(F7751="GHS",H7751,H7751*Assumptions!$B$4)</f>
        <v>7389101.4199999999</v>
      </c>
      <c r="J7751" s="15" t="str">
        <f>INDEX(Assumptions!$B$8:$B$12,MATCH(B7751,Assumptions!$A$8:$A$12,0))</f>
        <v>Weighted Average</v>
      </c>
      <c r="K7751" s="16">
        <f>G7751/(1-INDEX(Assumptions!$D$8:$D$12,MATCH(B7751,Assumptions!$A$8:$A$12,0)))</f>
        <v>3536.4027777777778</v>
      </c>
      <c r="L7751" s="16">
        <f t="shared" si="848"/>
        <v>76.386299999999991</v>
      </c>
      <c r="M7751" s="16">
        <f t="shared" si="849"/>
        <v>176.82013888888889</v>
      </c>
      <c r="N7751" s="14">
        <f>E7751*(K7751-L7751-M7751)*IF(F7751="GHS",1,Assumptions!$B$4)</f>
        <v>9527835.7754555549</v>
      </c>
      <c r="O7751" s="15">
        <f t="shared" ca="1" si="850"/>
        <v>309</v>
      </c>
      <c r="P7751" s="15" t="str">
        <f t="shared" ca="1" si="851"/>
        <v>181-365d</v>
      </c>
      <c r="Q7751" s="17">
        <f ca="1">IF(P7751="0-90d",0,IF(P7751="91-180d",INDEX(Assumptions!$F$8:$F$12,MATCH(B7751,Assumptions!$A$8:$A$12,0)),IF(P7751="181-365d",INDEX(Assumptions!$G$8:$G$12,MATCH(B7751,Assumptions!$A$8:$A$12,0)),INDEX(Assumptions!$H$8:$H$12,MATCH(B7751,Assumptions!$A$8:$A$12,0)))))</f>
        <v>0.2</v>
      </c>
      <c r="R7751" s="14">
        <f t="shared" ca="1" si="852"/>
        <v>1477820.284</v>
      </c>
      <c r="S7751" s="14">
        <f t="shared" ca="1" si="853"/>
        <v>5911281.1359999999</v>
      </c>
      <c r="T7751" s="11" t="s">
        <v>25</v>
      </c>
      <c r="U7751" s="18" t="s">
        <v>26</v>
      </c>
    </row>
    <row r="7752" spans="1:21" ht="15" customHeight="1" x14ac:dyDescent="0.15">
      <c r="A7752" s="10" t="s">
        <v>7800</v>
      </c>
      <c r="B7752" s="11" t="s">
        <v>41</v>
      </c>
      <c r="C7752" s="11" t="s">
        <v>42</v>
      </c>
      <c r="D7752" s="12">
        <v>45969</v>
      </c>
      <c r="E7752" s="11">
        <v>129</v>
      </c>
      <c r="F7752" s="11" t="s">
        <v>33</v>
      </c>
      <c r="G7752" s="13">
        <v>225.84</v>
      </c>
      <c r="H7752" s="14">
        <f t="shared" si="847"/>
        <v>29133.360000000001</v>
      </c>
      <c r="I7752" s="14">
        <f>IF(F7752="GHS",H7752,H7752*Assumptions!$B$4)</f>
        <v>29133.360000000001</v>
      </c>
      <c r="J7752" s="15" t="str">
        <f>INDEX(Assumptions!$B$8:$B$12,MATCH(B7752,Assumptions!$A$8:$A$12,0))</f>
        <v>Weighted Average</v>
      </c>
      <c r="K7752" s="16">
        <f>G7752/(1-INDEX(Assumptions!$D$8:$D$12,MATCH(B7752,Assumptions!$A$8:$A$12,0)))</f>
        <v>347.44615384615383</v>
      </c>
      <c r="L7752" s="16">
        <f t="shared" si="848"/>
        <v>6.7751999999999999</v>
      </c>
      <c r="M7752" s="16">
        <f t="shared" si="849"/>
        <v>17.372307692307693</v>
      </c>
      <c r="N7752" s="14">
        <f>E7752*(K7752-L7752-M7752)*IF(F7752="GHS",1,Assumptions!$B$4)</f>
        <v>41705.525353846155</v>
      </c>
      <c r="O7752" s="15">
        <f t="shared" ca="1" si="850"/>
        <v>317</v>
      </c>
      <c r="P7752" s="15" t="str">
        <f t="shared" ca="1" si="851"/>
        <v>181-365d</v>
      </c>
      <c r="Q7752" s="17">
        <f ca="1">IF(P7752="0-90d",0,IF(P7752="91-180d",INDEX(Assumptions!$F$8:$F$12,MATCH(B7752,Assumptions!$A$8:$A$12,0)),IF(P7752="181-365d",INDEX(Assumptions!$G$8:$G$12,MATCH(B7752,Assumptions!$A$8:$A$12,0)),INDEX(Assumptions!$H$8:$H$12,MATCH(B7752,Assumptions!$A$8:$A$12,0)))))</f>
        <v>0.35</v>
      </c>
      <c r="R7752" s="14">
        <f t="shared" ca="1" si="852"/>
        <v>10196.675999999999</v>
      </c>
      <c r="S7752" s="14">
        <f t="shared" ca="1" si="853"/>
        <v>18936.684000000001</v>
      </c>
      <c r="T7752" s="11" t="s">
        <v>25</v>
      </c>
      <c r="U7752" s="18" t="s">
        <v>26</v>
      </c>
    </row>
    <row r="7753" spans="1:21" ht="15" customHeight="1" x14ac:dyDescent="0.15">
      <c r="A7753" s="10" t="s">
        <v>7801</v>
      </c>
      <c r="B7753" s="11" t="s">
        <v>28</v>
      </c>
      <c r="C7753" s="11" t="s">
        <v>29</v>
      </c>
      <c r="D7753" s="12">
        <v>45916</v>
      </c>
      <c r="E7753" s="11">
        <v>4723</v>
      </c>
      <c r="F7753" s="11" t="s">
        <v>24</v>
      </c>
      <c r="G7753" s="13">
        <v>7358.17</v>
      </c>
      <c r="H7753" s="14">
        <f t="shared" si="847"/>
        <v>34752636.910000004</v>
      </c>
      <c r="I7753" s="14">
        <f>IF(F7753="GHS",H7753,H7753*Assumptions!$B$4)</f>
        <v>375328478.62800008</v>
      </c>
      <c r="J7753" s="15" t="str">
        <f>INDEX(Assumptions!$B$8:$B$12,MATCH(B7753,Assumptions!$A$8:$A$12,0))</f>
        <v>Fair Value Less Costs to Sell</v>
      </c>
      <c r="K7753" s="16">
        <f>G7753/(1-INDEX(Assumptions!$D$8:$D$12,MATCH(B7753,Assumptions!$A$8:$A$12,0)))</f>
        <v>8361.556818181818</v>
      </c>
      <c r="L7753" s="16">
        <f t="shared" si="848"/>
        <v>220.74510000000001</v>
      </c>
      <c r="M7753" s="16">
        <f t="shared" si="849"/>
        <v>418.07784090909092</v>
      </c>
      <c r="N7753" s="14">
        <f>E7753*(K7753-L7753-M7753)*IF(F7753="GHS",1,Assumptions!$B$4)</f>
        <v>393924298.70547825</v>
      </c>
      <c r="O7753" s="15">
        <f t="shared" ca="1" si="850"/>
        <v>370</v>
      </c>
      <c r="P7753" s="15" t="str">
        <f t="shared" ca="1" si="851"/>
        <v>365d+</v>
      </c>
      <c r="Q7753" s="17">
        <f ca="1">IF(P7753="0-90d",0,IF(P7753="91-180d",INDEX(Assumptions!$F$8:$F$12,MATCH(B7753,Assumptions!$A$8:$A$12,0)),IF(P7753="181-365d",INDEX(Assumptions!$G$8:$G$12,MATCH(B7753,Assumptions!$A$8:$A$12,0)),INDEX(Assumptions!$H$8:$H$12,MATCH(B7753,Assumptions!$A$8:$A$12,0)))))</f>
        <v>0.4</v>
      </c>
      <c r="R7753" s="14">
        <f t="shared" ca="1" si="852"/>
        <v>150131391.45120004</v>
      </c>
      <c r="S7753" s="14">
        <f t="shared" si="853"/>
        <v>0</v>
      </c>
      <c r="T7753" s="11" t="s">
        <v>39</v>
      </c>
      <c r="U7753" s="18" t="s">
        <v>26</v>
      </c>
    </row>
    <row r="7754" spans="1:21" ht="15" customHeight="1" x14ac:dyDescent="0.15">
      <c r="A7754" s="10" t="s">
        <v>7802</v>
      </c>
      <c r="B7754" s="11" t="s">
        <v>22</v>
      </c>
      <c r="C7754" s="11" t="s">
        <v>61</v>
      </c>
      <c r="D7754" s="12">
        <v>46183</v>
      </c>
      <c r="E7754" s="11">
        <v>2804</v>
      </c>
      <c r="F7754" s="11" t="s">
        <v>24</v>
      </c>
      <c r="G7754" s="13">
        <v>7747.29</v>
      </c>
      <c r="H7754" s="14">
        <f t="shared" si="847"/>
        <v>21723401.16</v>
      </c>
      <c r="I7754" s="14">
        <f>IF(F7754="GHS",H7754,H7754*Assumptions!$B$4)</f>
        <v>234612732.52800003</v>
      </c>
      <c r="J7754" s="15" t="str">
        <f>INDEX(Assumptions!$B$8:$B$12,MATCH(B7754,Assumptions!$A$8:$A$12,0))</f>
        <v>FIFO</v>
      </c>
      <c r="K7754" s="16">
        <f>G7754/(1-INDEX(Assumptions!$D$8:$D$12,MATCH(B7754,Assumptions!$A$8:$A$12,0)))</f>
        <v>9447.9146341463402</v>
      </c>
      <c r="L7754" s="16">
        <f t="shared" si="848"/>
        <v>232.4187</v>
      </c>
      <c r="M7754" s="16">
        <f t="shared" si="849"/>
        <v>472.39573170731705</v>
      </c>
      <c r="N7754" s="14">
        <f>E7754*(K7754-L7754-M7754)*IF(F7754="GHS",1,Assumptions!$B$4)</f>
        <v>264769052.05050144</v>
      </c>
      <c r="O7754" s="15">
        <f t="shared" ca="1" si="850"/>
        <v>103</v>
      </c>
      <c r="P7754" s="15" t="str">
        <f t="shared" ca="1" si="851"/>
        <v>91-180d</v>
      </c>
      <c r="Q7754" s="17">
        <f ca="1">IF(P7754="0-90d",0,IF(P7754="91-180d",INDEX(Assumptions!$F$8:$F$12,MATCH(B7754,Assumptions!$A$8:$A$12,0)),IF(P7754="181-365d",INDEX(Assumptions!$G$8:$G$12,MATCH(B7754,Assumptions!$A$8:$A$12,0)),INDEX(Assumptions!$H$8:$H$12,MATCH(B7754,Assumptions!$A$8:$A$12,0)))))</f>
        <v>0.03</v>
      </c>
      <c r="R7754" s="14">
        <f t="shared" ca="1" si="852"/>
        <v>7038381.9758400004</v>
      </c>
      <c r="S7754" s="14">
        <f t="shared" ca="1" si="853"/>
        <v>227574350.55216002</v>
      </c>
      <c r="T7754" s="11" t="s">
        <v>25</v>
      </c>
      <c r="U7754" s="18" t="s">
        <v>26</v>
      </c>
    </row>
    <row r="7755" spans="1:21" ht="15" customHeight="1" x14ac:dyDescent="0.15">
      <c r="A7755" s="10" t="s">
        <v>7803</v>
      </c>
      <c r="B7755" s="11" t="s">
        <v>41</v>
      </c>
      <c r="C7755" s="11" t="s">
        <v>42</v>
      </c>
      <c r="D7755" s="12">
        <v>45973</v>
      </c>
      <c r="E7755" s="11">
        <v>3307</v>
      </c>
      <c r="F7755" s="11" t="s">
        <v>33</v>
      </c>
      <c r="G7755" s="13">
        <v>540.03</v>
      </c>
      <c r="H7755" s="14">
        <f t="shared" si="847"/>
        <v>1785879.21</v>
      </c>
      <c r="I7755" s="14">
        <f>IF(F7755="GHS",H7755,H7755*Assumptions!$B$4)</f>
        <v>1785879.21</v>
      </c>
      <c r="J7755" s="15" t="str">
        <f>INDEX(Assumptions!$B$8:$B$12,MATCH(B7755,Assumptions!$A$8:$A$12,0))</f>
        <v>Weighted Average</v>
      </c>
      <c r="K7755" s="16">
        <f>G7755/(1-INDEX(Assumptions!$D$8:$D$12,MATCH(B7755,Assumptions!$A$8:$A$12,0)))</f>
        <v>830.81538461538457</v>
      </c>
      <c r="L7755" s="16">
        <f t="shared" si="848"/>
        <v>16.200899999999997</v>
      </c>
      <c r="M7755" s="16">
        <f t="shared" si="849"/>
        <v>41.540769230769229</v>
      </c>
      <c r="N7755" s="14">
        <f>E7755*(K7755-L7755-M7755)*IF(F7755="GHS",1,Assumptions!$B$4)</f>
        <v>2556554.7767769229</v>
      </c>
      <c r="O7755" s="15">
        <f t="shared" ca="1" si="850"/>
        <v>313</v>
      </c>
      <c r="P7755" s="15" t="str">
        <f t="shared" ca="1" si="851"/>
        <v>181-365d</v>
      </c>
      <c r="Q7755" s="17">
        <f ca="1">IF(P7755="0-90d",0,IF(P7755="91-180d",INDEX(Assumptions!$F$8:$F$12,MATCH(B7755,Assumptions!$A$8:$A$12,0)),IF(P7755="181-365d",INDEX(Assumptions!$G$8:$G$12,MATCH(B7755,Assumptions!$A$8:$A$12,0)),INDEX(Assumptions!$H$8:$H$12,MATCH(B7755,Assumptions!$A$8:$A$12,0)))))</f>
        <v>0.35</v>
      </c>
      <c r="R7755" s="14">
        <f t="shared" ca="1" si="852"/>
        <v>625057.72349999996</v>
      </c>
      <c r="S7755" s="14">
        <f t="shared" ca="1" si="853"/>
        <v>1160821.4865000001</v>
      </c>
      <c r="T7755" s="11" t="s">
        <v>25</v>
      </c>
      <c r="U7755" s="18" t="s">
        <v>26</v>
      </c>
    </row>
    <row r="7756" spans="1:21" ht="15" customHeight="1" x14ac:dyDescent="0.15">
      <c r="A7756" s="10" t="s">
        <v>7804</v>
      </c>
      <c r="B7756" s="11" t="s">
        <v>41</v>
      </c>
      <c r="C7756" s="11" t="s">
        <v>115</v>
      </c>
      <c r="D7756" s="12">
        <v>46063</v>
      </c>
      <c r="E7756" s="11">
        <v>544</v>
      </c>
      <c r="F7756" s="11" t="s">
        <v>33</v>
      </c>
      <c r="G7756" s="13">
        <v>1307.1500000000001</v>
      </c>
      <c r="H7756" s="14">
        <f t="shared" si="847"/>
        <v>711089.60000000009</v>
      </c>
      <c r="I7756" s="14">
        <f>IF(F7756="GHS",H7756,H7756*Assumptions!$B$4)</f>
        <v>711089.60000000009</v>
      </c>
      <c r="J7756" s="15" t="str">
        <f>INDEX(Assumptions!$B$8:$B$12,MATCH(B7756,Assumptions!$A$8:$A$12,0))</f>
        <v>Weighted Average</v>
      </c>
      <c r="K7756" s="16">
        <f>G7756/(1-INDEX(Assumptions!$D$8:$D$12,MATCH(B7756,Assumptions!$A$8:$A$12,0)))</f>
        <v>2011</v>
      </c>
      <c r="L7756" s="16">
        <f t="shared" si="848"/>
        <v>39.214500000000001</v>
      </c>
      <c r="M7756" s="16">
        <f t="shared" si="849"/>
        <v>100.55000000000001</v>
      </c>
      <c r="N7756" s="14">
        <f>E7756*(K7756-L7756-M7756)*IF(F7756="GHS",1,Assumptions!$B$4)</f>
        <v>1017952.112</v>
      </c>
      <c r="O7756" s="15">
        <f t="shared" ca="1" si="850"/>
        <v>223</v>
      </c>
      <c r="P7756" s="15" t="str">
        <f t="shared" ca="1" si="851"/>
        <v>181-365d</v>
      </c>
      <c r="Q7756" s="17">
        <f ca="1">IF(P7756="0-90d",0,IF(P7756="91-180d",INDEX(Assumptions!$F$8:$F$12,MATCH(B7756,Assumptions!$A$8:$A$12,0)),IF(P7756="181-365d",INDEX(Assumptions!$G$8:$G$12,MATCH(B7756,Assumptions!$A$8:$A$12,0)),INDEX(Assumptions!$H$8:$H$12,MATCH(B7756,Assumptions!$A$8:$A$12,0)))))</f>
        <v>0.35</v>
      </c>
      <c r="R7756" s="14">
        <f t="shared" ca="1" si="852"/>
        <v>248881.36000000002</v>
      </c>
      <c r="S7756" s="14">
        <f t="shared" ca="1" si="853"/>
        <v>462208.24000000011</v>
      </c>
      <c r="T7756" s="11" t="s">
        <v>25</v>
      </c>
      <c r="U7756" s="18" t="s">
        <v>36</v>
      </c>
    </row>
    <row r="7757" spans="1:21" ht="15" customHeight="1" x14ac:dyDescent="0.15">
      <c r="A7757" s="10" t="s">
        <v>7805</v>
      </c>
      <c r="B7757" s="11" t="s">
        <v>28</v>
      </c>
      <c r="C7757" s="11" t="s">
        <v>38</v>
      </c>
      <c r="D7757" s="12">
        <v>45900</v>
      </c>
      <c r="E7757" s="11">
        <v>3623</v>
      </c>
      <c r="F7757" s="11" t="s">
        <v>24</v>
      </c>
      <c r="G7757" s="13">
        <v>2227.5100000000002</v>
      </c>
      <c r="H7757" s="14">
        <f t="shared" si="847"/>
        <v>8070268.7300000004</v>
      </c>
      <c r="I7757" s="14">
        <f>IF(F7757="GHS",H7757,H7757*Assumptions!$B$4)</f>
        <v>87158902.284000009</v>
      </c>
      <c r="J7757" s="15" t="str">
        <f>INDEX(Assumptions!$B$8:$B$12,MATCH(B7757,Assumptions!$A$8:$A$12,0))</f>
        <v>Fair Value Less Costs to Sell</v>
      </c>
      <c r="K7757" s="16">
        <f>G7757/(1-INDEX(Assumptions!$D$8:$D$12,MATCH(B7757,Assumptions!$A$8:$A$12,0)))</f>
        <v>2531.261363636364</v>
      </c>
      <c r="L7757" s="16">
        <f t="shared" si="848"/>
        <v>66.825299999999999</v>
      </c>
      <c r="M7757" s="16">
        <f t="shared" si="849"/>
        <v>126.56306818181821</v>
      </c>
      <c r="N7757" s="14">
        <f>E7757*(K7757-L7757-M7757)*IF(F7757="GHS",1,Assumptions!$B$4)</f>
        <v>91477229.715343639</v>
      </c>
      <c r="O7757" s="15">
        <f t="shared" ca="1" si="850"/>
        <v>386</v>
      </c>
      <c r="P7757" s="15" t="str">
        <f t="shared" ca="1" si="851"/>
        <v>365d+</v>
      </c>
      <c r="Q7757" s="17">
        <f ca="1">IF(P7757="0-90d",0,IF(P7757="91-180d",INDEX(Assumptions!$F$8:$F$12,MATCH(B7757,Assumptions!$A$8:$A$12,0)),IF(P7757="181-365d",INDEX(Assumptions!$G$8:$G$12,MATCH(B7757,Assumptions!$A$8:$A$12,0)),INDEX(Assumptions!$H$8:$H$12,MATCH(B7757,Assumptions!$A$8:$A$12,0)))))</f>
        <v>0.4</v>
      </c>
      <c r="R7757" s="14">
        <f t="shared" ca="1" si="852"/>
        <v>34863560.913600005</v>
      </c>
      <c r="S7757" s="14">
        <f t="shared" ca="1" si="853"/>
        <v>52295341.370400004</v>
      </c>
      <c r="T7757" s="11" t="s">
        <v>25</v>
      </c>
      <c r="U7757" s="18" t="s">
        <v>36</v>
      </c>
    </row>
    <row r="7758" spans="1:21" ht="15" customHeight="1" x14ac:dyDescent="0.15">
      <c r="A7758" s="10" t="s">
        <v>7806</v>
      </c>
      <c r="B7758" s="11" t="s">
        <v>31</v>
      </c>
      <c r="C7758" s="11" t="s">
        <v>63</v>
      </c>
      <c r="D7758" s="12">
        <v>46046</v>
      </c>
      <c r="E7758" s="11">
        <v>4428</v>
      </c>
      <c r="F7758" s="11" t="s">
        <v>33</v>
      </c>
      <c r="G7758" s="13">
        <v>1304.1600000000001</v>
      </c>
      <c r="H7758" s="14">
        <f t="shared" si="847"/>
        <v>5774820.4800000004</v>
      </c>
      <c r="I7758" s="14">
        <f>IF(F7758="GHS",H7758,H7758*Assumptions!$B$4)</f>
        <v>5774820.4800000004</v>
      </c>
      <c r="J7758" s="15" t="str">
        <f>INDEX(Assumptions!$B$8:$B$12,MATCH(B7758,Assumptions!$A$8:$A$12,0))</f>
        <v>Weighted Average</v>
      </c>
      <c r="K7758" s="16">
        <f>G7758/(1-INDEX(Assumptions!$D$8:$D$12,MATCH(B7758,Assumptions!$A$8:$A$12,0)))</f>
        <v>1811.3333333333335</v>
      </c>
      <c r="L7758" s="16">
        <f t="shared" si="848"/>
        <v>39.1248</v>
      </c>
      <c r="M7758" s="16">
        <f t="shared" si="849"/>
        <v>90.566666666666677</v>
      </c>
      <c r="N7758" s="14">
        <f>E7758*(K7758-L7758-M7758)*IF(F7758="GHS",1,Assumptions!$B$4)</f>
        <v>7446310.1856000004</v>
      </c>
      <c r="O7758" s="15">
        <f t="shared" ca="1" si="850"/>
        <v>240</v>
      </c>
      <c r="P7758" s="15" t="str">
        <f t="shared" ca="1" si="851"/>
        <v>181-365d</v>
      </c>
      <c r="Q7758" s="17">
        <f ca="1">IF(P7758="0-90d",0,IF(P7758="91-180d",INDEX(Assumptions!$F$8:$F$12,MATCH(B7758,Assumptions!$A$8:$A$12,0)),IF(P7758="181-365d",INDEX(Assumptions!$G$8:$G$12,MATCH(B7758,Assumptions!$A$8:$A$12,0)),INDEX(Assumptions!$H$8:$H$12,MATCH(B7758,Assumptions!$A$8:$A$12,0)))))</f>
        <v>0.2</v>
      </c>
      <c r="R7758" s="14">
        <f t="shared" ca="1" si="852"/>
        <v>1154964.0960000001</v>
      </c>
      <c r="S7758" s="14">
        <f t="shared" ca="1" si="853"/>
        <v>4619856.3840000005</v>
      </c>
      <c r="T7758" s="11" t="s">
        <v>25</v>
      </c>
      <c r="U7758" s="18" t="s">
        <v>26</v>
      </c>
    </row>
    <row r="7759" spans="1:21" ht="15" customHeight="1" x14ac:dyDescent="0.15">
      <c r="A7759" s="10" t="s">
        <v>7807</v>
      </c>
      <c r="B7759" s="11" t="s">
        <v>31</v>
      </c>
      <c r="C7759" s="11" t="s">
        <v>63</v>
      </c>
      <c r="D7759" s="12">
        <v>46187</v>
      </c>
      <c r="E7759" s="11">
        <v>4516</v>
      </c>
      <c r="F7759" s="11" t="s">
        <v>33</v>
      </c>
      <c r="G7759" s="13">
        <v>1813.26</v>
      </c>
      <c r="H7759" s="14">
        <f t="shared" si="847"/>
        <v>8188682.1600000001</v>
      </c>
      <c r="I7759" s="14">
        <f>IF(F7759="GHS",H7759,H7759*Assumptions!$B$4)</f>
        <v>8188682.1600000001</v>
      </c>
      <c r="J7759" s="15" t="str">
        <f>INDEX(Assumptions!$B$8:$B$12,MATCH(B7759,Assumptions!$A$8:$A$12,0))</f>
        <v>Weighted Average</v>
      </c>
      <c r="K7759" s="16">
        <f>G7759/(1-INDEX(Assumptions!$D$8:$D$12,MATCH(B7759,Assumptions!$A$8:$A$12,0)))</f>
        <v>2518.416666666667</v>
      </c>
      <c r="L7759" s="16">
        <f t="shared" si="848"/>
        <v>54.397799999999997</v>
      </c>
      <c r="M7759" s="16">
        <f t="shared" si="849"/>
        <v>125.92083333333335</v>
      </c>
      <c r="N7759" s="14">
        <f>E7759*(K7759-L7759-M7759)*IF(F7759="GHS",1,Assumptions!$B$4)</f>
        <v>10558850.718533335</v>
      </c>
      <c r="O7759" s="15">
        <f t="shared" ca="1" si="850"/>
        <v>99</v>
      </c>
      <c r="P7759" s="15" t="str">
        <f t="shared" ca="1" si="851"/>
        <v>91-180d</v>
      </c>
      <c r="Q7759" s="17">
        <f ca="1">IF(P7759="0-90d",0,IF(P7759="91-180d",INDEX(Assumptions!$F$8:$F$12,MATCH(B7759,Assumptions!$A$8:$A$12,0)),IF(P7759="181-365d",INDEX(Assumptions!$G$8:$G$12,MATCH(B7759,Assumptions!$A$8:$A$12,0)),INDEX(Assumptions!$H$8:$H$12,MATCH(B7759,Assumptions!$A$8:$A$12,0)))))</f>
        <v>0.05</v>
      </c>
      <c r="R7759" s="14">
        <f t="shared" ca="1" si="852"/>
        <v>409434.10800000001</v>
      </c>
      <c r="S7759" s="14">
        <f t="shared" ca="1" si="853"/>
        <v>7779248.0520000001</v>
      </c>
      <c r="T7759" s="11" t="s">
        <v>25</v>
      </c>
      <c r="U7759" s="18" t="s">
        <v>26</v>
      </c>
    </row>
    <row r="7760" spans="1:21" ht="15" customHeight="1" x14ac:dyDescent="0.15">
      <c r="A7760" s="10" t="s">
        <v>7808</v>
      </c>
      <c r="B7760" s="11" t="s">
        <v>31</v>
      </c>
      <c r="C7760" s="11" t="s">
        <v>63</v>
      </c>
      <c r="D7760" s="12">
        <v>45983</v>
      </c>
      <c r="E7760" s="11">
        <v>4798</v>
      </c>
      <c r="F7760" s="11" t="s">
        <v>33</v>
      </c>
      <c r="G7760" s="13">
        <v>2333.13</v>
      </c>
      <c r="H7760" s="14">
        <f t="shared" si="847"/>
        <v>11194357.74</v>
      </c>
      <c r="I7760" s="14">
        <f>IF(F7760="GHS",H7760,H7760*Assumptions!$B$4)</f>
        <v>11194357.74</v>
      </c>
      <c r="J7760" s="15" t="str">
        <f>INDEX(Assumptions!$B$8:$B$12,MATCH(B7760,Assumptions!$A$8:$A$12,0))</f>
        <v>Weighted Average</v>
      </c>
      <c r="K7760" s="16">
        <f>G7760/(1-INDEX(Assumptions!$D$8:$D$12,MATCH(B7760,Assumptions!$A$8:$A$12,0)))</f>
        <v>3240.4583333333335</v>
      </c>
      <c r="L7760" s="16">
        <f t="shared" si="848"/>
        <v>69.993899999999996</v>
      </c>
      <c r="M7760" s="16">
        <f t="shared" si="849"/>
        <v>162.02291666666667</v>
      </c>
      <c r="N7760" s="14">
        <f>E7760*(K7760-L7760-M7760)*IF(F7760="GHS",1,Assumptions!$B$4)</f>
        <v>14434502.396966668</v>
      </c>
      <c r="O7760" s="15">
        <f t="shared" ca="1" si="850"/>
        <v>303</v>
      </c>
      <c r="P7760" s="15" t="str">
        <f t="shared" ca="1" si="851"/>
        <v>181-365d</v>
      </c>
      <c r="Q7760" s="17">
        <f ca="1">IF(P7760="0-90d",0,IF(P7760="91-180d",INDEX(Assumptions!$F$8:$F$12,MATCH(B7760,Assumptions!$A$8:$A$12,0)),IF(P7760="181-365d",INDEX(Assumptions!$G$8:$G$12,MATCH(B7760,Assumptions!$A$8:$A$12,0)),INDEX(Assumptions!$H$8:$H$12,MATCH(B7760,Assumptions!$A$8:$A$12,0)))))</f>
        <v>0.2</v>
      </c>
      <c r="R7760" s="14">
        <f t="shared" ca="1" si="852"/>
        <v>2238871.548</v>
      </c>
      <c r="S7760" s="14">
        <f t="shared" ca="1" si="853"/>
        <v>8955486.1919999998</v>
      </c>
      <c r="T7760" s="11" t="s">
        <v>25</v>
      </c>
      <c r="U7760" s="18" t="s">
        <v>26</v>
      </c>
    </row>
    <row r="7761" spans="1:21" ht="15" customHeight="1" x14ac:dyDescent="0.15">
      <c r="A7761" s="10" t="s">
        <v>7809</v>
      </c>
      <c r="B7761" s="11" t="s">
        <v>46</v>
      </c>
      <c r="C7761" s="11" t="s">
        <v>52</v>
      </c>
      <c r="D7761" s="12">
        <v>45986</v>
      </c>
      <c r="E7761" s="11">
        <v>4255</v>
      </c>
      <c r="F7761" s="11" t="s">
        <v>33</v>
      </c>
      <c r="G7761" s="13">
        <v>408577.13</v>
      </c>
      <c r="H7761" s="14">
        <f t="shared" si="847"/>
        <v>1738495688.1500001</v>
      </c>
      <c r="I7761" s="14">
        <f>IF(F7761="GHS",H7761,H7761*Assumptions!$B$4)</f>
        <v>1738495688.1500001</v>
      </c>
      <c r="J7761" s="15" t="str">
        <f>INDEX(Assumptions!$B$8:$B$12,MATCH(B7761,Assumptions!$A$8:$A$12,0))</f>
        <v>Specific Identification</v>
      </c>
      <c r="K7761" s="16">
        <f>G7761/(1-INDEX(Assumptions!$D$8:$D$12,MATCH(B7761,Assumptions!$A$8:$A$12,0)))</f>
        <v>523816.83333333331</v>
      </c>
      <c r="L7761" s="16">
        <f t="shared" si="848"/>
        <v>12257.313899999999</v>
      </c>
      <c r="M7761" s="16">
        <f t="shared" si="849"/>
        <v>26190.841666666667</v>
      </c>
      <c r="N7761" s="14">
        <f>E7761*(K7761-L7761-M7761)*IF(F7761="GHS",1,Assumptions!$B$4)</f>
        <v>2065243723.8971665</v>
      </c>
      <c r="O7761" s="15">
        <f t="shared" ca="1" si="850"/>
        <v>300</v>
      </c>
      <c r="P7761" s="15" t="str">
        <f t="shared" ca="1" si="851"/>
        <v>181-365d</v>
      </c>
      <c r="Q7761" s="17">
        <f ca="1">IF(P7761="0-90d",0,IF(P7761="91-180d",INDEX(Assumptions!$F$8:$F$12,MATCH(B7761,Assumptions!$A$8:$A$12,0)),IF(P7761="181-365d",INDEX(Assumptions!$G$8:$G$12,MATCH(B7761,Assumptions!$A$8:$A$12,0)),INDEX(Assumptions!$H$8:$H$12,MATCH(B7761,Assumptions!$A$8:$A$12,0)))))</f>
        <v>0.05</v>
      </c>
      <c r="R7761" s="14">
        <f t="shared" ca="1" si="852"/>
        <v>86924784.407500014</v>
      </c>
      <c r="S7761" s="14">
        <f t="shared" ca="1" si="853"/>
        <v>1651570903.7425001</v>
      </c>
      <c r="T7761" s="11" t="s">
        <v>25</v>
      </c>
      <c r="U7761" s="18" t="s">
        <v>26</v>
      </c>
    </row>
    <row r="7762" spans="1:21" ht="15" customHeight="1" x14ac:dyDescent="0.15">
      <c r="A7762" s="10" t="s">
        <v>7810</v>
      </c>
      <c r="B7762" s="11" t="s">
        <v>31</v>
      </c>
      <c r="C7762" s="11" t="s">
        <v>32</v>
      </c>
      <c r="D7762" s="12">
        <v>46072</v>
      </c>
      <c r="E7762" s="11">
        <v>4316</v>
      </c>
      <c r="F7762" s="11" t="s">
        <v>33</v>
      </c>
      <c r="G7762" s="13">
        <v>1420.17</v>
      </c>
      <c r="H7762" s="14">
        <f t="shared" si="847"/>
        <v>6129453.7200000007</v>
      </c>
      <c r="I7762" s="14">
        <f>IF(F7762="GHS",H7762,H7762*Assumptions!$B$4)</f>
        <v>6129453.7200000007</v>
      </c>
      <c r="J7762" s="15" t="str">
        <f>INDEX(Assumptions!$B$8:$B$12,MATCH(B7762,Assumptions!$A$8:$A$12,0))</f>
        <v>Weighted Average</v>
      </c>
      <c r="K7762" s="16">
        <f>G7762/(1-INDEX(Assumptions!$D$8:$D$12,MATCH(B7762,Assumptions!$A$8:$A$12,0)))</f>
        <v>1972.4583333333335</v>
      </c>
      <c r="L7762" s="16">
        <f t="shared" si="848"/>
        <v>42.6051</v>
      </c>
      <c r="M7762" s="16">
        <f t="shared" si="849"/>
        <v>98.622916666666683</v>
      </c>
      <c r="N7762" s="14">
        <f>E7762*(K7762-L7762-M7762)*IF(F7762="GHS",1,Assumptions!$B$4)</f>
        <v>7903590.0467333337</v>
      </c>
      <c r="O7762" s="15">
        <f t="shared" ca="1" si="850"/>
        <v>214</v>
      </c>
      <c r="P7762" s="15" t="str">
        <f t="shared" ca="1" si="851"/>
        <v>181-365d</v>
      </c>
      <c r="Q7762" s="17">
        <f ca="1">IF(P7762="0-90d",0,IF(P7762="91-180d",INDEX(Assumptions!$F$8:$F$12,MATCH(B7762,Assumptions!$A$8:$A$12,0)),IF(P7762="181-365d",INDEX(Assumptions!$G$8:$G$12,MATCH(B7762,Assumptions!$A$8:$A$12,0)),INDEX(Assumptions!$H$8:$H$12,MATCH(B7762,Assumptions!$A$8:$A$12,0)))))</f>
        <v>0.2</v>
      </c>
      <c r="R7762" s="14">
        <f t="shared" ca="1" si="852"/>
        <v>1225890.7440000002</v>
      </c>
      <c r="S7762" s="14">
        <f t="shared" ca="1" si="853"/>
        <v>4903562.9760000007</v>
      </c>
      <c r="T7762" s="11" t="s">
        <v>25</v>
      </c>
      <c r="U7762" s="18" t="s">
        <v>26</v>
      </c>
    </row>
    <row r="7763" spans="1:21" ht="15" customHeight="1" x14ac:dyDescent="0.15">
      <c r="A7763" s="10" t="s">
        <v>7811</v>
      </c>
      <c r="B7763" s="11" t="s">
        <v>22</v>
      </c>
      <c r="C7763" s="11" t="s">
        <v>23</v>
      </c>
      <c r="D7763" s="12">
        <v>46103</v>
      </c>
      <c r="E7763" s="11">
        <v>908</v>
      </c>
      <c r="F7763" s="11" t="s">
        <v>24</v>
      </c>
      <c r="G7763" s="13">
        <v>23671.02</v>
      </c>
      <c r="H7763" s="14">
        <f t="shared" si="847"/>
        <v>21493286.16</v>
      </c>
      <c r="I7763" s="14">
        <f>IF(F7763="GHS",H7763,H7763*Assumptions!$B$4)</f>
        <v>232127490.52800003</v>
      </c>
      <c r="J7763" s="15" t="str">
        <f>INDEX(Assumptions!$B$8:$B$12,MATCH(B7763,Assumptions!$A$8:$A$12,0))</f>
        <v>FIFO</v>
      </c>
      <c r="K7763" s="16">
        <f>G7763/(1-INDEX(Assumptions!$D$8:$D$12,MATCH(B7763,Assumptions!$A$8:$A$12,0)))</f>
        <v>28867.09756097561</v>
      </c>
      <c r="L7763" s="16">
        <f t="shared" si="848"/>
        <v>710.13059999999996</v>
      </c>
      <c r="M7763" s="16">
        <f t="shared" si="849"/>
        <v>1443.3548780487806</v>
      </c>
      <c r="N7763" s="14">
        <f>E7763*(K7763-L7763-M7763)*IF(F7763="GHS",1,Assumptions!$B$4)</f>
        <v>261964365.53001371</v>
      </c>
      <c r="O7763" s="15">
        <f t="shared" ca="1" si="850"/>
        <v>183</v>
      </c>
      <c r="P7763" s="15" t="str">
        <f t="shared" ca="1" si="851"/>
        <v>181-365d</v>
      </c>
      <c r="Q7763" s="17">
        <f ca="1">IF(P7763="0-90d",0,IF(P7763="91-180d",INDEX(Assumptions!$F$8:$F$12,MATCH(B7763,Assumptions!$A$8:$A$12,0)),IF(P7763="181-365d",INDEX(Assumptions!$G$8:$G$12,MATCH(B7763,Assumptions!$A$8:$A$12,0)),INDEX(Assumptions!$H$8:$H$12,MATCH(B7763,Assumptions!$A$8:$A$12,0)))))</f>
        <v>0.15</v>
      </c>
      <c r="R7763" s="14">
        <f t="shared" ca="1" si="852"/>
        <v>34819123.5792</v>
      </c>
      <c r="S7763" s="14">
        <f t="shared" si="853"/>
        <v>0</v>
      </c>
      <c r="T7763" s="11" t="s">
        <v>39</v>
      </c>
      <c r="U7763" s="18" t="s">
        <v>26</v>
      </c>
    </row>
    <row r="7764" spans="1:21" ht="15" customHeight="1" x14ac:dyDescent="0.15">
      <c r="A7764" s="10" t="s">
        <v>7812</v>
      </c>
      <c r="B7764" s="11" t="s">
        <v>41</v>
      </c>
      <c r="C7764" s="11" t="s">
        <v>42</v>
      </c>
      <c r="D7764" s="12">
        <v>46095</v>
      </c>
      <c r="E7764" s="11">
        <v>1552</v>
      </c>
      <c r="F7764" s="11" t="s">
        <v>33</v>
      </c>
      <c r="G7764" s="13">
        <v>368.53</v>
      </c>
      <c r="H7764" s="14">
        <f t="shared" si="847"/>
        <v>571958.55999999994</v>
      </c>
      <c r="I7764" s="14">
        <f>IF(F7764="GHS",H7764,H7764*Assumptions!$B$4)</f>
        <v>571958.55999999994</v>
      </c>
      <c r="J7764" s="15" t="str">
        <f>INDEX(Assumptions!$B$8:$B$12,MATCH(B7764,Assumptions!$A$8:$A$12,0))</f>
        <v>Weighted Average</v>
      </c>
      <c r="K7764" s="16">
        <f>G7764/(1-INDEX(Assumptions!$D$8:$D$12,MATCH(B7764,Assumptions!$A$8:$A$12,0)))</f>
        <v>566.96923076923076</v>
      </c>
      <c r="L7764" s="16">
        <f t="shared" si="848"/>
        <v>11.055899999999999</v>
      </c>
      <c r="M7764" s="16">
        <f t="shared" si="849"/>
        <v>28.348461538461539</v>
      </c>
      <c r="N7764" s="14">
        <f>E7764*(K7764-L7764-M7764)*IF(F7764="GHS",1,Assumptions!$B$4)</f>
        <v>818780.67704615393</v>
      </c>
      <c r="O7764" s="15">
        <f t="shared" ca="1" si="850"/>
        <v>191</v>
      </c>
      <c r="P7764" s="15" t="str">
        <f t="shared" ca="1" si="851"/>
        <v>181-365d</v>
      </c>
      <c r="Q7764" s="17">
        <f ca="1">IF(P7764="0-90d",0,IF(P7764="91-180d",INDEX(Assumptions!$F$8:$F$12,MATCH(B7764,Assumptions!$A$8:$A$12,0)),IF(P7764="181-365d",INDEX(Assumptions!$G$8:$G$12,MATCH(B7764,Assumptions!$A$8:$A$12,0)),INDEX(Assumptions!$H$8:$H$12,MATCH(B7764,Assumptions!$A$8:$A$12,0)))))</f>
        <v>0.35</v>
      </c>
      <c r="R7764" s="14">
        <f t="shared" ca="1" si="852"/>
        <v>200185.49599999996</v>
      </c>
      <c r="S7764" s="14">
        <f t="shared" ca="1" si="853"/>
        <v>371773.06400000001</v>
      </c>
      <c r="T7764" s="11" t="s">
        <v>25</v>
      </c>
      <c r="U7764" s="18" t="s">
        <v>26</v>
      </c>
    </row>
    <row r="7765" spans="1:21" ht="15" customHeight="1" x14ac:dyDescent="0.15">
      <c r="A7765" s="10" t="s">
        <v>7813</v>
      </c>
      <c r="B7765" s="11" t="s">
        <v>28</v>
      </c>
      <c r="C7765" s="11" t="s">
        <v>38</v>
      </c>
      <c r="D7765" s="12">
        <v>45842</v>
      </c>
      <c r="E7765" s="11">
        <v>2839</v>
      </c>
      <c r="F7765" s="11" t="s">
        <v>24</v>
      </c>
      <c r="G7765" s="13">
        <v>11876.44</v>
      </c>
      <c r="H7765" s="14">
        <f t="shared" si="847"/>
        <v>33717213.160000004</v>
      </c>
      <c r="I7765" s="14">
        <f>IF(F7765="GHS",H7765,H7765*Assumptions!$B$4)</f>
        <v>364145902.12800008</v>
      </c>
      <c r="J7765" s="15" t="str">
        <f>INDEX(Assumptions!$B$8:$B$12,MATCH(B7765,Assumptions!$A$8:$A$12,0))</f>
        <v>Fair Value Less Costs to Sell</v>
      </c>
      <c r="K7765" s="16">
        <f>G7765/(1-INDEX(Assumptions!$D$8:$D$12,MATCH(B7765,Assumptions!$A$8:$A$12,0)))</f>
        <v>13495.954545454546</v>
      </c>
      <c r="L7765" s="16">
        <f t="shared" si="848"/>
        <v>356.29320000000001</v>
      </c>
      <c r="M7765" s="16">
        <f t="shared" si="849"/>
        <v>674.79772727272734</v>
      </c>
      <c r="N7765" s="14">
        <f>E7765*(K7765-L7765-M7765)*IF(F7765="GHS",1,Assumptions!$B$4)</f>
        <v>382187676.36979645</v>
      </c>
      <c r="O7765" s="15">
        <f t="shared" ca="1" si="850"/>
        <v>444</v>
      </c>
      <c r="P7765" s="15" t="str">
        <f t="shared" ca="1" si="851"/>
        <v>365d+</v>
      </c>
      <c r="Q7765" s="17">
        <f ca="1">IF(P7765="0-90d",0,IF(P7765="91-180d",INDEX(Assumptions!$F$8:$F$12,MATCH(B7765,Assumptions!$A$8:$A$12,0)),IF(P7765="181-365d",INDEX(Assumptions!$G$8:$G$12,MATCH(B7765,Assumptions!$A$8:$A$12,0)),INDEX(Assumptions!$H$8:$H$12,MATCH(B7765,Assumptions!$A$8:$A$12,0)))))</f>
        <v>0.4</v>
      </c>
      <c r="R7765" s="14">
        <f t="shared" ca="1" si="852"/>
        <v>145658360.85120004</v>
      </c>
      <c r="S7765" s="14">
        <f t="shared" ca="1" si="853"/>
        <v>218487541.27680004</v>
      </c>
      <c r="T7765" s="11" t="s">
        <v>25</v>
      </c>
      <c r="U7765" s="18" t="s">
        <v>26</v>
      </c>
    </row>
    <row r="7766" spans="1:21" ht="15" customHeight="1" x14ac:dyDescent="0.15">
      <c r="A7766" s="10" t="s">
        <v>7814</v>
      </c>
      <c r="B7766" s="11" t="s">
        <v>41</v>
      </c>
      <c r="C7766" s="11" t="s">
        <v>44</v>
      </c>
      <c r="D7766" s="12">
        <v>46093</v>
      </c>
      <c r="E7766" s="11">
        <v>3007</v>
      </c>
      <c r="F7766" s="11" t="s">
        <v>33</v>
      </c>
      <c r="G7766" s="13">
        <v>620.59</v>
      </c>
      <c r="H7766" s="14">
        <f t="shared" si="847"/>
        <v>1866114.1300000001</v>
      </c>
      <c r="I7766" s="14">
        <f>IF(F7766="GHS",H7766,H7766*Assumptions!$B$4)</f>
        <v>1866114.1300000001</v>
      </c>
      <c r="J7766" s="15" t="str">
        <f>INDEX(Assumptions!$B$8:$B$12,MATCH(B7766,Assumptions!$A$8:$A$12,0))</f>
        <v>Weighted Average</v>
      </c>
      <c r="K7766" s="16">
        <f>G7766/(1-INDEX(Assumptions!$D$8:$D$12,MATCH(B7766,Assumptions!$A$8:$A$12,0)))</f>
        <v>954.75384615384621</v>
      </c>
      <c r="L7766" s="16">
        <f t="shared" si="848"/>
        <v>18.617699999999999</v>
      </c>
      <c r="M7766" s="16">
        <f t="shared" si="849"/>
        <v>47.737692307692313</v>
      </c>
      <c r="N7766" s="14">
        <f>E7766*(K7766-L7766-M7766)*IF(F7766="GHS",1,Assumptions!$B$4)</f>
        <v>2671414.1507153846</v>
      </c>
      <c r="O7766" s="15">
        <f t="shared" ca="1" si="850"/>
        <v>193</v>
      </c>
      <c r="P7766" s="15" t="str">
        <f t="shared" ca="1" si="851"/>
        <v>181-365d</v>
      </c>
      <c r="Q7766" s="17">
        <f ca="1">IF(P7766="0-90d",0,IF(P7766="91-180d",INDEX(Assumptions!$F$8:$F$12,MATCH(B7766,Assumptions!$A$8:$A$12,0)),IF(P7766="181-365d",INDEX(Assumptions!$G$8:$G$12,MATCH(B7766,Assumptions!$A$8:$A$12,0)),INDEX(Assumptions!$H$8:$H$12,MATCH(B7766,Assumptions!$A$8:$A$12,0)))))</f>
        <v>0.35</v>
      </c>
      <c r="R7766" s="14">
        <f t="shared" ca="1" si="852"/>
        <v>653139.94550000003</v>
      </c>
      <c r="S7766" s="14">
        <f t="shared" ca="1" si="853"/>
        <v>1212974.1845</v>
      </c>
      <c r="T7766" s="11" t="s">
        <v>25</v>
      </c>
      <c r="U7766" s="18" t="s">
        <v>26</v>
      </c>
    </row>
    <row r="7767" spans="1:21" ht="15" customHeight="1" x14ac:dyDescent="0.15">
      <c r="A7767" s="10" t="s">
        <v>7815</v>
      </c>
      <c r="B7767" s="11" t="s">
        <v>41</v>
      </c>
      <c r="C7767" s="11" t="s">
        <v>42</v>
      </c>
      <c r="D7767" s="12">
        <v>46156</v>
      </c>
      <c r="E7767" s="11">
        <v>4982</v>
      </c>
      <c r="F7767" s="11" t="s">
        <v>33</v>
      </c>
      <c r="G7767" s="13">
        <v>282.55</v>
      </c>
      <c r="H7767" s="14">
        <f t="shared" si="847"/>
        <v>1407664.1</v>
      </c>
      <c r="I7767" s="14">
        <f>IF(F7767="GHS",H7767,H7767*Assumptions!$B$4)</f>
        <v>1407664.1</v>
      </c>
      <c r="J7767" s="15" t="str">
        <f>INDEX(Assumptions!$B$8:$B$12,MATCH(B7767,Assumptions!$A$8:$A$12,0))</f>
        <v>Weighted Average</v>
      </c>
      <c r="K7767" s="16">
        <f>G7767/(1-INDEX(Assumptions!$D$8:$D$12,MATCH(B7767,Assumptions!$A$8:$A$12,0)))</f>
        <v>434.69230769230768</v>
      </c>
      <c r="L7767" s="16">
        <f t="shared" si="848"/>
        <v>8.4764999999999997</v>
      </c>
      <c r="M7767" s="16">
        <f t="shared" si="849"/>
        <v>21.734615384615385</v>
      </c>
      <c r="N7767" s="14">
        <f>E7767*(K7767-L7767-M7767)*IF(F7767="GHS",1,Assumptions!$B$4)</f>
        <v>2015125.3000769231</v>
      </c>
      <c r="O7767" s="15">
        <f t="shared" ca="1" si="850"/>
        <v>130</v>
      </c>
      <c r="P7767" s="15" t="str">
        <f t="shared" ca="1" si="851"/>
        <v>91-180d</v>
      </c>
      <c r="Q7767" s="17">
        <f ca="1">IF(P7767="0-90d",0,IF(P7767="91-180d",INDEX(Assumptions!$F$8:$F$12,MATCH(B7767,Assumptions!$A$8:$A$12,0)),IF(P7767="181-365d",INDEX(Assumptions!$G$8:$G$12,MATCH(B7767,Assumptions!$A$8:$A$12,0)),INDEX(Assumptions!$H$8:$H$12,MATCH(B7767,Assumptions!$A$8:$A$12,0)))))</f>
        <v>0.1</v>
      </c>
      <c r="R7767" s="14">
        <f t="shared" ca="1" si="852"/>
        <v>140766.41</v>
      </c>
      <c r="S7767" s="14">
        <f t="shared" ca="1" si="853"/>
        <v>1266897.6900000002</v>
      </c>
      <c r="T7767" s="11" t="s">
        <v>25</v>
      </c>
      <c r="U7767" s="18" t="s">
        <v>26</v>
      </c>
    </row>
    <row r="7768" spans="1:21" ht="15" customHeight="1" x14ac:dyDescent="0.15">
      <c r="A7768" s="10" t="s">
        <v>7816</v>
      </c>
      <c r="B7768" s="11" t="s">
        <v>41</v>
      </c>
      <c r="C7768" s="11" t="s">
        <v>49</v>
      </c>
      <c r="D7768" s="12">
        <v>45830</v>
      </c>
      <c r="E7768" s="11">
        <v>4656</v>
      </c>
      <c r="F7768" s="11" t="s">
        <v>33</v>
      </c>
      <c r="G7768" s="13">
        <v>264.91000000000003</v>
      </c>
      <c r="H7768" s="14">
        <f t="shared" si="847"/>
        <v>1233420.9600000002</v>
      </c>
      <c r="I7768" s="14">
        <f>IF(F7768="GHS",H7768,H7768*Assumptions!$B$4)</f>
        <v>1233420.9600000002</v>
      </c>
      <c r="J7768" s="15" t="str">
        <f>INDEX(Assumptions!$B$8:$B$12,MATCH(B7768,Assumptions!$A$8:$A$12,0))</f>
        <v>Weighted Average</v>
      </c>
      <c r="K7768" s="16">
        <f>G7768/(1-INDEX(Assumptions!$D$8:$D$12,MATCH(B7768,Assumptions!$A$8:$A$12,0)))</f>
        <v>407.55384615384617</v>
      </c>
      <c r="L7768" s="16">
        <f t="shared" si="848"/>
        <v>7.9473000000000003</v>
      </c>
      <c r="M7768" s="16">
        <f t="shared" si="849"/>
        <v>20.37769230769231</v>
      </c>
      <c r="N7768" s="14">
        <f>E7768*(K7768-L7768-M7768)*IF(F7768="GHS",1,Assumptions!$B$4)</f>
        <v>1765689.5435076924</v>
      </c>
      <c r="O7768" s="15">
        <f t="shared" ca="1" si="850"/>
        <v>456</v>
      </c>
      <c r="P7768" s="15" t="str">
        <f t="shared" ca="1" si="851"/>
        <v>365d+</v>
      </c>
      <c r="Q7768" s="17">
        <f ca="1">IF(P7768="0-90d",0,IF(P7768="91-180d",INDEX(Assumptions!$F$8:$F$12,MATCH(B7768,Assumptions!$A$8:$A$12,0)),IF(P7768="181-365d",INDEX(Assumptions!$G$8:$G$12,MATCH(B7768,Assumptions!$A$8:$A$12,0)),INDEX(Assumptions!$H$8:$H$12,MATCH(B7768,Assumptions!$A$8:$A$12,0)))))</f>
        <v>0.8</v>
      </c>
      <c r="R7768" s="14">
        <f t="shared" ca="1" si="852"/>
        <v>986736.76800000016</v>
      </c>
      <c r="S7768" s="14">
        <f t="shared" ca="1" si="853"/>
        <v>246684.19200000004</v>
      </c>
      <c r="T7768" s="11" t="s">
        <v>25</v>
      </c>
      <c r="U7768" s="18" t="s">
        <v>36</v>
      </c>
    </row>
    <row r="7769" spans="1:21" ht="15" customHeight="1" x14ac:dyDescent="0.15">
      <c r="A7769" s="10" t="s">
        <v>7817</v>
      </c>
      <c r="B7769" s="11" t="s">
        <v>28</v>
      </c>
      <c r="C7769" s="11" t="s">
        <v>29</v>
      </c>
      <c r="D7769" s="12">
        <v>45990</v>
      </c>
      <c r="E7769" s="11">
        <v>656</v>
      </c>
      <c r="F7769" s="11" t="s">
        <v>24</v>
      </c>
      <c r="G7769" s="13">
        <v>15358.15</v>
      </c>
      <c r="H7769" s="14">
        <f t="shared" si="847"/>
        <v>10074946.4</v>
      </c>
      <c r="I7769" s="14">
        <f>IF(F7769="GHS",H7769,H7769*Assumptions!$B$4)</f>
        <v>108809421.12</v>
      </c>
      <c r="J7769" s="15" t="str">
        <f>INDEX(Assumptions!$B$8:$B$12,MATCH(B7769,Assumptions!$A$8:$A$12,0))</f>
        <v>Fair Value Less Costs to Sell</v>
      </c>
      <c r="K7769" s="16">
        <f>G7769/(1-INDEX(Assumptions!$D$8:$D$12,MATCH(B7769,Assumptions!$A$8:$A$12,0)))</f>
        <v>17452.44318181818</v>
      </c>
      <c r="L7769" s="16">
        <f t="shared" si="848"/>
        <v>460.74449999999996</v>
      </c>
      <c r="M7769" s="16">
        <f t="shared" si="849"/>
        <v>872.62215909090901</v>
      </c>
      <c r="N7769" s="14">
        <f>E7769*(K7769-L7769-M7769)*IF(F7769="GHS",1,Assumptions!$B$4)</f>
        <v>114200433.34821819</v>
      </c>
      <c r="O7769" s="15">
        <f t="shared" ca="1" si="850"/>
        <v>296</v>
      </c>
      <c r="P7769" s="15" t="str">
        <f t="shared" ca="1" si="851"/>
        <v>181-365d</v>
      </c>
      <c r="Q7769" s="17">
        <f ca="1">IF(P7769="0-90d",0,IF(P7769="91-180d",INDEX(Assumptions!$F$8:$F$12,MATCH(B7769,Assumptions!$A$8:$A$12,0)),IF(P7769="181-365d",INDEX(Assumptions!$G$8:$G$12,MATCH(B7769,Assumptions!$A$8:$A$12,0)),INDEX(Assumptions!$H$8:$H$12,MATCH(B7769,Assumptions!$A$8:$A$12,0)))))</f>
        <v>0.1</v>
      </c>
      <c r="R7769" s="14">
        <f t="shared" ca="1" si="852"/>
        <v>10880942.112000002</v>
      </c>
      <c r="S7769" s="14">
        <f t="shared" ca="1" si="853"/>
        <v>97928479.008000001</v>
      </c>
      <c r="T7769" s="11" t="s">
        <v>25</v>
      </c>
      <c r="U7769" s="18" t="s">
        <v>26</v>
      </c>
    </row>
    <row r="7770" spans="1:21" ht="15" customHeight="1" x14ac:dyDescent="0.15">
      <c r="A7770" s="10" t="s">
        <v>7818</v>
      </c>
      <c r="B7770" s="11" t="s">
        <v>41</v>
      </c>
      <c r="C7770" s="11" t="s">
        <v>44</v>
      </c>
      <c r="D7770" s="12">
        <v>45923</v>
      </c>
      <c r="E7770" s="11">
        <v>4800</v>
      </c>
      <c r="F7770" s="11" t="s">
        <v>33</v>
      </c>
      <c r="G7770" s="13">
        <v>340.42</v>
      </c>
      <c r="H7770" s="14">
        <f t="shared" si="847"/>
        <v>1634016</v>
      </c>
      <c r="I7770" s="14">
        <f>IF(F7770="GHS",H7770,H7770*Assumptions!$B$4)</f>
        <v>1634016</v>
      </c>
      <c r="J7770" s="15" t="str">
        <f>INDEX(Assumptions!$B$8:$B$12,MATCH(B7770,Assumptions!$A$8:$A$12,0))</f>
        <v>Weighted Average</v>
      </c>
      <c r="K7770" s="16">
        <f>G7770/(1-INDEX(Assumptions!$D$8:$D$12,MATCH(B7770,Assumptions!$A$8:$A$12,0)))</f>
        <v>523.72307692307697</v>
      </c>
      <c r="L7770" s="16">
        <f t="shared" si="848"/>
        <v>10.2126</v>
      </c>
      <c r="M7770" s="16">
        <f t="shared" si="849"/>
        <v>26.18615384615385</v>
      </c>
      <c r="N7770" s="14">
        <f>E7770*(K7770-L7770-M7770)*IF(F7770="GHS",1,Assumptions!$B$4)</f>
        <v>2339156.7507692315</v>
      </c>
      <c r="O7770" s="15">
        <f t="shared" ca="1" si="850"/>
        <v>363</v>
      </c>
      <c r="P7770" s="15" t="str">
        <f t="shared" ca="1" si="851"/>
        <v>181-365d</v>
      </c>
      <c r="Q7770" s="17">
        <f ca="1">IF(P7770="0-90d",0,IF(P7770="91-180d",INDEX(Assumptions!$F$8:$F$12,MATCH(B7770,Assumptions!$A$8:$A$12,0)),IF(P7770="181-365d",INDEX(Assumptions!$G$8:$G$12,MATCH(B7770,Assumptions!$A$8:$A$12,0)),INDEX(Assumptions!$H$8:$H$12,MATCH(B7770,Assumptions!$A$8:$A$12,0)))))</f>
        <v>0.35</v>
      </c>
      <c r="R7770" s="14">
        <f t="shared" ca="1" si="852"/>
        <v>571905.6</v>
      </c>
      <c r="S7770" s="14">
        <f t="shared" ca="1" si="853"/>
        <v>1062110.3999999999</v>
      </c>
      <c r="T7770" s="11" t="s">
        <v>25</v>
      </c>
      <c r="U7770" s="18" t="s">
        <v>26</v>
      </c>
    </row>
    <row r="7771" spans="1:21" ht="15" customHeight="1" x14ac:dyDescent="0.15">
      <c r="A7771" s="10" t="s">
        <v>7819</v>
      </c>
      <c r="B7771" s="11" t="s">
        <v>31</v>
      </c>
      <c r="C7771" s="11" t="s">
        <v>76</v>
      </c>
      <c r="D7771" s="12">
        <v>46125</v>
      </c>
      <c r="E7771" s="11">
        <v>1738</v>
      </c>
      <c r="F7771" s="11" t="s">
        <v>33</v>
      </c>
      <c r="G7771" s="13">
        <v>996.33</v>
      </c>
      <c r="H7771" s="14">
        <f t="shared" si="847"/>
        <v>1731621.54</v>
      </c>
      <c r="I7771" s="14">
        <f>IF(F7771="GHS",H7771,H7771*Assumptions!$B$4)</f>
        <v>1731621.54</v>
      </c>
      <c r="J7771" s="15" t="str">
        <f>INDEX(Assumptions!$B$8:$B$12,MATCH(B7771,Assumptions!$A$8:$A$12,0))</f>
        <v>Weighted Average</v>
      </c>
      <c r="K7771" s="16">
        <f>G7771/(1-INDEX(Assumptions!$D$8:$D$12,MATCH(B7771,Assumptions!$A$8:$A$12,0)))</f>
        <v>1383.7916666666667</v>
      </c>
      <c r="L7771" s="16">
        <f t="shared" si="848"/>
        <v>29.889900000000001</v>
      </c>
      <c r="M7771" s="16">
        <f t="shared" si="849"/>
        <v>69.189583333333346</v>
      </c>
      <c r="N7771" s="14">
        <f>E7771*(K7771-L7771-M7771)*IF(F7771="GHS",1,Assumptions!$B$4)</f>
        <v>2232829.7746333336</v>
      </c>
      <c r="O7771" s="15">
        <f t="shared" ca="1" si="850"/>
        <v>161</v>
      </c>
      <c r="P7771" s="15" t="str">
        <f t="shared" ca="1" si="851"/>
        <v>91-180d</v>
      </c>
      <c r="Q7771" s="17">
        <f ca="1">IF(P7771="0-90d",0,IF(P7771="91-180d",INDEX(Assumptions!$F$8:$F$12,MATCH(B7771,Assumptions!$A$8:$A$12,0)),IF(P7771="181-365d",INDEX(Assumptions!$G$8:$G$12,MATCH(B7771,Assumptions!$A$8:$A$12,0)),INDEX(Assumptions!$H$8:$H$12,MATCH(B7771,Assumptions!$A$8:$A$12,0)))))</f>
        <v>0.05</v>
      </c>
      <c r="R7771" s="14">
        <f t="shared" ca="1" si="852"/>
        <v>86581.077000000005</v>
      </c>
      <c r="S7771" s="14">
        <f t="shared" ca="1" si="853"/>
        <v>1645040.463</v>
      </c>
      <c r="T7771" s="11" t="s">
        <v>25</v>
      </c>
      <c r="U7771" s="18" t="s">
        <v>36</v>
      </c>
    </row>
    <row r="7772" spans="1:21" ht="15" customHeight="1" x14ac:dyDescent="0.15">
      <c r="A7772" s="10" t="s">
        <v>7820</v>
      </c>
      <c r="B7772" s="11" t="s">
        <v>31</v>
      </c>
      <c r="C7772" s="11" t="s">
        <v>32</v>
      </c>
      <c r="D7772" s="12">
        <v>46226</v>
      </c>
      <c r="E7772" s="11">
        <v>2804</v>
      </c>
      <c r="F7772" s="11" t="s">
        <v>33</v>
      </c>
      <c r="G7772" s="13">
        <v>1605.12</v>
      </c>
      <c r="H7772" s="14">
        <f t="shared" si="847"/>
        <v>4500756.4799999995</v>
      </c>
      <c r="I7772" s="14">
        <f>IF(F7772="GHS",H7772,H7772*Assumptions!$B$4)</f>
        <v>4500756.4799999995</v>
      </c>
      <c r="J7772" s="15" t="str">
        <f>INDEX(Assumptions!$B$8:$B$12,MATCH(B7772,Assumptions!$A$8:$A$12,0))</f>
        <v>Weighted Average</v>
      </c>
      <c r="K7772" s="16">
        <f>G7772/(1-INDEX(Assumptions!$D$8:$D$12,MATCH(B7772,Assumptions!$A$8:$A$12,0)))</f>
        <v>2229.3333333333335</v>
      </c>
      <c r="L7772" s="16">
        <f t="shared" si="848"/>
        <v>48.153599999999997</v>
      </c>
      <c r="M7772" s="16">
        <f t="shared" si="849"/>
        <v>111.46666666666668</v>
      </c>
      <c r="N7772" s="14">
        <f>E7772*(K7772-L7772-M7772)*IF(F7772="GHS",1,Assumptions!$B$4)</f>
        <v>5803475.4389333334</v>
      </c>
      <c r="O7772" s="15">
        <f t="shared" ca="1" si="850"/>
        <v>60</v>
      </c>
      <c r="P7772" s="15" t="str">
        <f t="shared" ca="1" si="851"/>
        <v>0-90d</v>
      </c>
      <c r="Q7772" s="17">
        <f ca="1">IF(P7772="0-90d",0,IF(P7772="91-180d",INDEX(Assumptions!$F$8:$F$12,MATCH(B7772,Assumptions!$A$8:$A$12,0)),IF(P7772="181-365d",INDEX(Assumptions!$G$8:$G$12,MATCH(B7772,Assumptions!$A$8:$A$12,0)),INDEX(Assumptions!$H$8:$H$12,MATCH(B7772,Assumptions!$A$8:$A$12,0)))))</f>
        <v>0</v>
      </c>
      <c r="R7772" s="14">
        <f t="shared" ca="1" si="852"/>
        <v>0</v>
      </c>
      <c r="S7772" s="14">
        <f t="shared" ca="1" si="853"/>
        <v>4500756.4799999995</v>
      </c>
      <c r="T7772" s="11" t="s">
        <v>25</v>
      </c>
      <c r="U7772" s="18" t="s">
        <v>26</v>
      </c>
    </row>
    <row r="7773" spans="1:21" ht="15" customHeight="1" x14ac:dyDescent="0.15">
      <c r="A7773" s="10" t="s">
        <v>7821</v>
      </c>
      <c r="B7773" s="11" t="s">
        <v>28</v>
      </c>
      <c r="C7773" s="11" t="s">
        <v>35</v>
      </c>
      <c r="D7773" s="12">
        <v>45945</v>
      </c>
      <c r="E7773" s="11">
        <v>2796</v>
      </c>
      <c r="F7773" s="11" t="s">
        <v>24</v>
      </c>
      <c r="G7773" s="13">
        <v>13443.84</v>
      </c>
      <c r="H7773" s="14">
        <f t="shared" si="847"/>
        <v>37588976.640000001</v>
      </c>
      <c r="I7773" s="14">
        <f>IF(F7773="GHS",H7773,H7773*Assumptions!$B$4)</f>
        <v>405960947.71200001</v>
      </c>
      <c r="J7773" s="15" t="str">
        <f>INDEX(Assumptions!$B$8:$B$12,MATCH(B7773,Assumptions!$A$8:$A$12,0))</f>
        <v>Fair Value Less Costs to Sell</v>
      </c>
      <c r="K7773" s="16">
        <f>G7773/(1-INDEX(Assumptions!$D$8:$D$12,MATCH(B7773,Assumptions!$A$8:$A$12,0)))</f>
        <v>15277.09090909091</v>
      </c>
      <c r="L7773" s="16">
        <f t="shared" si="848"/>
        <v>403.3152</v>
      </c>
      <c r="M7773" s="16">
        <f t="shared" si="849"/>
        <v>763.85454545454559</v>
      </c>
      <c r="N7773" s="14">
        <f>E7773*(K7773-L7773-M7773)*IF(F7773="GHS",1,Assumptions!$B$4)</f>
        <v>426074467.39409459</v>
      </c>
      <c r="O7773" s="15">
        <f t="shared" ca="1" si="850"/>
        <v>341</v>
      </c>
      <c r="P7773" s="15" t="str">
        <f t="shared" ca="1" si="851"/>
        <v>181-365d</v>
      </c>
      <c r="Q7773" s="17">
        <f ca="1">IF(P7773="0-90d",0,IF(P7773="91-180d",INDEX(Assumptions!$F$8:$F$12,MATCH(B7773,Assumptions!$A$8:$A$12,0)),IF(P7773="181-365d",INDEX(Assumptions!$G$8:$G$12,MATCH(B7773,Assumptions!$A$8:$A$12,0)),INDEX(Assumptions!$H$8:$H$12,MATCH(B7773,Assumptions!$A$8:$A$12,0)))))</f>
        <v>0.1</v>
      </c>
      <c r="R7773" s="14">
        <f t="shared" ca="1" si="852"/>
        <v>40596094.771200001</v>
      </c>
      <c r="S7773" s="14">
        <f t="shared" ca="1" si="853"/>
        <v>365364852.94080001</v>
      </c>
      <c r="T7773" s="11" t="s">
        <v>25</v>
      </c>
      <c r="U7773" s="18" t="s">
        <v>26</v>
      </c>
    </row>
    <row r="7774" spans="1:21" ht="15" customHeight="1" x14ac:dyDescent="0.15">
      <c r="A7774" s="10" t="s">
        <v>7822</v>
      </c>
      <c r="B7774" s="11" t="s">
        <v>22</v>
      </c>
      <c r="C7774" s="11" t="s">
        <v>61</v>
      </c>
      <c r="D7774" s="12">
        <v>45826</v>
      </c>
      <c r="E7774" s="11">
        <v>2901</v>
      </c>
      <c r="F7774" s="11" t="s">
        <v>24</v>
      </c>
      <c r="G7774" s="13">
        <v>16424.21</v>
      </c>
      <c r="H7774" s="14">
        <f t="shared" si="847"/>
        <v>47646633.210000001</v>
      </c>
      <c r="I7774" s="14">
        <f>IF(F7774="GHS",H7774,H7774*Assumptions!$B$4)</f>
        <v>514583638.66800004</v>
      </c>
      <c r="J7774" s="15" t="str">
        <f>INDEX(Assumptions!$B$8:$B$12,MATCH(B7774,Assumptions!$A$8:$A$12,0))</f>
        <v>FIFO</v>
      </c>
      <c r="K7774" s="16">
        <f>G7774/(1-INDEX(Assumptions!$D$8:$D$12,MATCH(B7774,Assumptions!$A$8:$A$12,0)))</f>
        <v>20029.5243902439</v>
      </c>
      <c r="L7774" s="16">
        <f t="shared" si="848"/>
        <v>492.72629999999998</v>
      </c>
      <c r="M7774" s="16">
        <f t="shared" si="849"/>
        <v>1001.476219512195</v>
      </c>
      <c r="N7774" s="14">
        <f>E7774*(K7774-L7774-M7774)*IF(F7774="GHS",1,Assumptions!$B$4)</f>
        <v>580726462.46752095</v>
      </c>
      <c r="O7774" s="15">
        <f t="shared" ca="1" si="850"/>
        <v>460</v>
      </c>
      <c r="P7774" s="15" t="str">
        <f t="shared" ca="1" si="851"/>
        <v>365d+</v>
      </c>
      <c r="Q7774" s="17">
        <f ca="1">IF(P7774="0-90d",0,IF(P7774="91-180d",INDEX(Assumptions!$F$8:$F$12,MATCH(B7774,Assumptions!$A$8:$A$12,0)),IF(P7774="181-365d",INDEX(Assumptions!$G$8:$G$12,MATCH(B7774,Assumptions!$A$8:$A$12,0)),INDEX(Assumptions!$H$8:$H$12,MATCH(B7774,Assumptions!$A$8:$A$12,0)))))</f>
        <v>0.5</v>
      </c>
      <c r="R7774" s="14">
        <f t="shared" ca="1" si="852"/>
        <v>257291819.33400002</v>
      </c>
      <c r="S7774" s="14">
        <f t="shared" ca="1" si="853"/>
        <v>257291819.33400002</v>
      </c>
      <c r="T7774" s="11" t="s">
        <v>25</v>
      </c>
      <c r="U7774" s="18" t="s">
        <v>26</v>
      </c>
    </row>
    <row r="7775" spans="1:21" ht="15" customHeight="1" x14ac:dyDescent="0.15">
      <c r="A7775" s="10" t="s">
        <v>7823</v>
      </c>
      <c r="B7775" s="11" t="s">
        <v>22</v>
      </c>
      <c r="C7775" s="11" t="s">
        <v>61</v>
      </c>
      <c r="D7775" s="12">
        <v>45922</v>
      </c>
      <c r="E7775" s="11">
        <v>4535</v>
      </c>
      <c r="F7775" s="11" t="s">
        <v>24</v>
      </c>
      <c r="G7775" s="13">
        <v>18368.189999999999</v>
      </c>
      <c r="H7775" s="14">
        <f t="shared" si="847"/>
        <v>83299741.649999991</v>
      </c>
      <c r="I7775" s="14">
        <f>IF(F7775="GHS",H7775,H7775*Assumptions!$B$4)</f>
        <v>899637209.81999993</v>
      </c>
      <c r="J7775" s="15" t="str">
        <f>INDEX(Assumptions!$B$8:$B$12,MATCH(B7775,Assumptions!$A$8:$A$12,0))</f>
        <v>FIFO</v>
      </c>
      <c r="K7775" s="16">
        <f>G7775/(1-INDEX(Assumptions!$D$8:$D$12,MATCH(B7775,Assumptions!$A$8:$A$12,0)))</f>
        <v>22400.231707317071</v>
      </c>
      <c r="L7775" s="16">
        <f t="shared" si="848"/>
        <v>551.0456999999999</v>
      </c>
      <c r="M7775" s="16">
        <f t="shared" si="849"/>
        <v>1120.0115853658535</v>
      </c>
      <c r="N7775" s="14">
        <f>E7775*(K7775-L7775-M7775)*IF(F7775="GHS",1,Assumptions!$B$4)</f>
        <v>1015273504.8383268</v>
      </c>
      <c r="O7775" s="15">
        <f t="shared" ca="1" si="850"/>
        <v>364</v>
      </c>
      <c r="P7775" s="15" t="str">
        <f t="shared" ca="1" si="851"/>
        <v>181-365d</v>
      </c>
      <c r="Q7775" s="17">
        <f ca="1">IF(P7775="0-90d",0,IF(P7775="91-180d",INDEX(Assumptions!$F$8:$F$12,MATCH(B7775,Assumptions!$A$8:$A$12,0)),IF(P7775="181-365d",INDEX(Assumptions!$G$8:$G$12,MATCH(B7775,Assumptions!$A$8:$A$12,0)),INDEX(Assumptions!$H$8:$H$12,MATCH(B7775,Assumptions!$A$8:$A$12,0)))))</f>
        <v>0.15</v>
      </c>
      <c r="R7775" s="14">
        <f t="shared" ca="1" si="852"/>
        <v>134945581.47299999</v>
      </c>
      <c r="S7775" s="14">
        <f t="shared" ca="1" si="853"/>
        <v>764691628.34699988</v>
      </c>
      <c r="T7775" s="11" t="s">
        <v>25</v>
      </c>
      <c r="U7775" s="18" t="s">
        <v>26</v>
      </c>
    </row>
    <row r="7776" spans="1:21" ht="15" customHeight="1" x14ac:dyDescent="0.15">
      <c r="A7776" s="10" t="s">
        <v>7824</v>
      </c>
      <c r="B7776" s="11" t="s">
        <v>22</v>
      </c>
      <c r="C7776" s="11" t="s">
        <v>81</v>
      </c>
      <c r="D7776" s="12">
        <v>45929</v>
      </c>
      <c r="E7776" s="11">
        <v>171</v>
      </c>
      <c r="F7776" s="11" t="s">
        <v>24</v>
      </c>
      <c r="G7776" s="13">
        <v>44716.58</v>
      </c>
      <c r="H7776" s="14">
        <f t="shared" si="847"/>
        <v>7646535.1800000006</v>
      </c>
      <c r="I7776" s="14">
        <f>IF(F7776="GHS",H7776,H7776*Assumptions!$B$4)</f>
        <v>82582579.944000006</v>
      </c>
      <c r="J7776" s="15" t="str">
        <f>INDEX(Assumptions!$B$8:$B$12,MATCH(B7776,Assumptions!$A$8:$A$12,0))</f>
        <v>FIFO</v>
      </c>
      <c r="K7776" s="16">
        <f>G7776/(1-INDEX(Assumptions!$D$8:$D$12,MATCH(B7776,Assumptions!$A$8:$A$12,0)))</f>
        <v>54532.414634146342</v>
      </c>
      <c r="L7776" s="16">
        <f t="shared" si="848"/>
        <v>1341.4974</v>
      </c>
      <c r="M7776" s="16">
        <f t="shared" si="849"/>
        <v>2726.6207317073172</v>
      </c>
      <c r="N7776" s="14">
        <f>E7776*(K7776-L7776-M7776)*IF(F7776="GHS",1,Assumptions!$B$4)</f>
        <v>93197462.780704394</v>
      </c>
      <c r="O7776" s="15">
        <f t="shared" ca="1" si="850"/>
        <v>357</v>
      </c>
      <c r="P7776" s="15" t="str">
        <f t="shared" ca="1" si="851"/>
        <v>181-365d</v>
      </c>
      <c r="Q7776" s="17">
        <f ca="1">IF(P7776="0-90d",0,IF(P7776="91-180d",INDEX(Assumptions!$F$8:$F$12,MATCH(B7776,Assumptions!$A$8:$A$12,0)),IF(P7776="181-365d",INDEX(Assumptions!$G$8:$G$12,MATCH(B7776,Assumptions!$A$8:$A$12,0)),INDEX(Assumptions!$H$8:$H$12,MATCH(B7776,Assumptions!$A$8:$A$12,0)))))</f>
        <v>0.15</v>
      </c>
      <c r="R7776" s="14">
        <f t="shared" ca="1" si="852"/>
        <v>12387386.991600001</v>
      </c>
      <c r="S7776" s="14">
        <f t="shared" ca="1" si="853"/>
        <v>70195192.952399999</v>
      </c>
      <c r="T7776" s="11" t="s">
        <v>25</v>
      </c>
      <c r="U7776" s="18" t="s">
        <v>26</v>
      </c>
    </row>
    <row r="7777" spans="1:21" ht="15" customHeight="1" x14ac:dyDescent="0.15">
      <c r="A7777" s="10" t="s">
        <v>7825</v>
      </c>
      <c r="B7777" s="11" t="s">
        <v>22</v>
      </c>
      <c r="C7777" s="11" t="s">
        <v>81</v>
      </c>
      <c r="D7777" s="12">
        <v>45824</v>
      </c>
      <c r="E7777" s="11">
        <v>2888</v>
      </c>
      <c r="F7777" s="11" t="s">
        <v>24</v>
      </c>
      <c r="G7777" s="13">
        <v>28921.8</v>
      </c>
      <c r="H7777" s="14">
        <f t="shared" si="847"/>
        <v>83526158.399999991</v>
      </c>
      <c r="I7777" s="14">
        <f>IF(F7777="GHS",H7777,H7777*Assumptions!$B$4)</f>
        <v>902082510.71999991</v>
      </c>
      <c r="J7777" s="15" t="str">
        <f>INDEX(Assumptions!$B$8:$B$12,MATCH(B7777,Assumptions!$A$8:$A$12,0))</f>
        <v>FIFO</v>
      </c>
      <c r="K7777" s="16">
        <f>G7777/(1-INDEX(Assumptions!$D$8:$D$12,MATCH(B7777,Assumptions!$A$8:$A$12,0)))</f>
        <v>35270.487804878045</v>
      </c>
      <c r="L7777" s="16">
        <f t="shared" si="848"/>
        <v>867.654</v>
      </c>
      <c r="M7777" s="16">
        <f t="shared" si="849"/>
        <v>1763.5243902439024</v>
      </c>
      <c r="N7777" s="14">
        <f>E7777*(K7777-L7777-M7777)*IF(F7777="GHS",1,Assumptions!$B$4)</f>
        <v>1018033116.3662047</v>
      </c>
      <c r="O7777" s="15">
        <f t="shared" ca="1" si="850"/>
        <v>462</v>
      </c>
      <c r="P7777" s="15" t="str">
        <f t="shared" ca="1" si="851"/>
        <v>365d+</v>
      </c>
      <c r="Q7777" s="17">
        <f ca="1">IF(P7777="0-90d",0,IF(P7777="91-180d",INDEX(Assumptions!$F$8:$F$12,MATCH(B7777,Assumptions!$A$8:$A$12,0)),IF(P7777="181-365d",INDEX(Assumptions!$G$8:$G$12,MATCH(B7777,Assumptions!$A$8:$A$12,0)),INDEX(Assumptions!$H$8:$H$12,MATCH(B7777,Assumptions!$A$8:$A$12,0)))))</f>
        <v>0.5</v>
      </c>
      <c r="R7777" s="14">
        <f t="shared" ca="1" si="852"/>
        <v>451041255.35999995</v>
      </c>
      <c r="S7777" s="14">
        <f t="shared" ca="1" si="853"/>
        <v>451041255.35999995</v>
      </c>
      <c r="T7777" s="11" t="s">
        <v>25</v>
      </c>
      <c r="U7777" s="18" t="s">
        <v>26</v>
      </c>
    </row>
    <row r="7778" spans="1:21" ht="15" customHeight="1" x14ac:dyDescent="0.15">
      <c r="A7778" s="10" t="s">
        <v>7826</v>
      </c>
      <c r="B7778" s="11" t="s">
        <v>31</v>
      </c>
      <c r="C7778" s="11" t="s">
        <v>63</v>
      </c>
      <c r="D7778" s="12">
        <v>46052</v>
      </c>
      <c r="E7778" s="11">
        <v>2909</v>
      </c>
      <c r="F7778" s="11" t="s">
        <v>33</v>
      </c>
      <c r="G7778" s="13">
        <v>2491.2600000000002</v>
      </c>
      <c r="H7778" s="14">
        <f t="shared" si="847"/>
        <v>7247075.3400000008</v>
      </c>
      <c r="I7778" s="14">
        <f>IF(F7778="GHS",H7778,H7778*Assumptions!$B$4)</f>
        <v>7247075.3400000008</v>
      </c>
      <c r="J7778" s="15" t="str">
        <f>INDEX(Assumptions!$B$8:$B$12,MATCH(B7778,Assumptions!$A$8:$A$12,0))</f>
        <v>Weighted Average</v>
      </c>
      <c r="K7778" s="16">
        <f>G7778/(1-INDEX(Assumptions!$D$8:$D$12,MATCH(B7778,Assumptions!$A$8:$A$12,0)))</f>
        <v>3460.0833333333339</v>
      </c>
      <c r="L7778" s="16">
        <f t="shared" si="848"/>
        <v>74.737800000000007</v>
      </c>
      <c r="M7778" s="16">
        <f t="shared" si="849"/>
        <v>173.00416666666672</v>
      </c>
      <c r="N7778" s="14">
        <f>E7778*(K7778-L7778-M7778)*IF(F7778="GHS",1,Assumptions!$B$4)</f>
        <v>9344701.0356333349</v>
      </c>
      <c r="O7778" s="15">
        <f t="shared" ca="1" si="850"/>
        <v>234</v>
      </c>
      <c r="P7778" s="15" t="str">
        <f t="shared" ca="1" si="851"/>
        <v>181-365d</v>
      </c>
      <c r="Q7778" s="17">
        <f ca="1">IF(P7778="0-90d",0,IF(P7778="91-180d",INDEX(Assumptions!$F$8:$F$12,MATCH(B7778,Assumptions!$A$8:$A$12,0)),IF(P7778="181-365d",INDEX(Assumptions!$G$8:$G$12,MATCH(B7778,Assumptions!$A$8:$A$12,0)),INDEX(Assumptions!$H$8:$H$12,MATCH(B7778,Assumptions!$A$8:$A$12,0)))))</f>
        <v>0.2</v>
      </c>
      <c r="R7778" s="14">
        <f t="shared" ca="1" si="852"/>
        <v>1449415.0680000002</v>
      </c>
      <c r="S7778" s="14">
        <f t="shared" ca="1" si="853"/>
        <v>5797660.2720000008</v>
      </c>
      <c r="T7778" s="11" t="s">
        <v>25</v>
      </c>
      <c r="U7778" s="18" t="s">
        <v>26</v>
      </c>
    </row>
    <row r="7779" spans="1:21" ht="15" customHeight="1" x14ac:dyDescent="0.15">
      <c r="A7779" s="10" t="s">
        <v>7827</v>
      </c>
      <c r="B7779" s="11" t="s">
        <v>41</v>
      </c>
      <c r="C7779" s="11" t="s">
        <v>115</v>
      </c>
      <c r="D7779" s="12">
        <v>46072</v>
      </c>
      <c r="E7779" s="11">
        <v>3478</v>
      </c>
      <c r="F7779" s="11" t="s">
        <v>33</v>
      </c>
      <c r="G7779" s="13">
        <v>265.47000000000003</v>
      </c>
      <c r="H7779" s="14">
        <f t="shared" si="847"/>
        <v>923304.66000000015</v>
      </c>
      <c r="I7779" s="14">
        <f>IF(F7779="GHS",H7779,H7779*Assumptions!$B$4)</f>
        <v>923304.66000000015</v>
      </c>
      <c r="J7779" s="15" t="str">
        <f>INDEX(Assumptions!$B$8:$B$12,MATCH(B7779,Assumptions!$A$8:$A$12,0))</f>
        <v>Weighted Average</v>
      </c>
      <c r="K7779" s="16">
        <f>G7779/(1-INDEX(Assumptions!$D$8:$D$12,MATCH(B7779,Assumptions!$A$8:$A$12,0)))</f>
        <v>408.41538461538465</v>
      </c>
      <c r="L7779" s="16">
        <f t="shared" si="848"/>
        <v>7.9641000000000002</v>
      </c>
      <c r="M7779" s="16">
        <f t="shared" si="849"/>
        <v>20.420769230769235</v>
      </c>
      <c r="N7779" s="14">
        <f>E7779*(K7779-L7779-M7779)*IF(F7779="GHS",1,Assumptions!$B$4)</f>
        <v>1321746.1325076926</v>
      </c>
      <c r="O7779" s="15">
        <f t="shared" ca="1" si="850"/>
        <v>214</v>
      </c>
      <c r="P7779" s="15" t="str">
        <f t="shared" ca="1" si="851"/>
        <v>181-365d</v>
      </c>
      <c r="Q7779" s="17">
        <f ca="1">IF(P7779="0-90d",0,IF(P7779="91-180d",INDEX(Assumptions!$F$8:$F$12,MATCH(B7779,Assumptions!$A$8:$A$12,0)),IF(P7779="181-365d",INDEX(Assumptions!$G$8:$G$12,MATCH(B7779,Assumptions!$A$8:$A$12,0)),INDEX(Assumptions!$H$8:$H$12,MATCH(B7779,Assumptions!$A$8:$A$12,0)))))</f>
        <v>0.35</v>
      </c>
      <c r="R7779" s="14">
        <f t="shared" ca="1" si="852"/>
        <v>323156.63100000005</v>
      </c>
      <c r="S7779" s="14">
        <f t="shared" ca="1" si="853"/>
        <v>600148.0290000001</v>
      </c>
      <c r="T7779" s="11" t="s">
        <v>25</v>
      </c>
      <c r="U7779" s="18" t="s">
        <v>26</v>
      </c>
    </row>
    <row r="7780" spans="1:21" ht="15" customHeight="1" x14ac:dyDescent="0.15">
      <c r="A7780" s="10" t="s">
        <v>7828</v>
      </c>
      <c r="B7780" s="11" t="s">
        <v>41</v>
      </c>
      <c r="C7780" s="11" t="s">
        <v>44</v>
      </c>
      <c r="D7780" s="12">
        <v>46161</v>
      </c>
      <c r="E7780" s="11">
        <v>157</v>
      </c>
      <c r="F7780" s="11" t="s">
        <v>33</v>
      </c>
      <c r="G7780" s="13">
        <v>429.29</v>
      </c>
      <c r="H7780" s="14">
        <f t="shared" si="847"/>
        <v>67398.53</v>
      </c>
      <c r="I7780" s="14">
        <f>IF(F7780="GHS",H7780,H7780*Assumptions!$B$4)</f>
        <v>67398.53</v>
      </c>
      <c r="J7780" s="15" t="str">
        <f>INDEX(Assumptions!$B$8:$B$12,MATCH(B7780,Assumptions!$A$8:$A$12,0))</f>
        <v>Weighted Average</v>
      </c>
      <c r="K7780" s="16">
        <f>G7780/(1-INDEX(Assumptions!$D$8:$D$12,MATCH(B7780,Assumptions!$A$8:$A$12,0)))</f>
        <v>660.44615384615383</v>
      </c>
      <c r="L7780" s="16">
        <f t="shared" si="848"/>
        <v>12.8787</v>
      </c>
      <c r="M7780" s="16">
        <f t="shared" si="849"/>
        <v>33.022307692307692</v>
      </c>
      <c r="N7780" s="14">
        <f>E7780*(K7780-L7780-M7780)*IF(F7780="GHS",1,Assumptions!$B$4)</f>
        <v>96483.587946153857</v>
      </c>
      <c r="O7780" s="15">
        <f t="shared" ca="1" si="850"/>
        <v>125</v>
      </c>
      <c r="P7780" s="15" t="str">
        <f t="shared" ca="1" si="851"/>
        <v>91-180d</v>
      </c>
      <c r="Q7780" s="17">
        <f ca="1">IF(P7780="0-90d",0,IF(P7780="91-180d",INDEX(Assumptions!$F$8:$F$12,MATCH(B7780,Assumptions!$A$8:$A$12,0)),IF(P7780="181-365d",INDEX(Assumptions!$G$8:$G$12,MATCH(B7780,Assumptions!$A$8:$A$12,0)),INDEX(Assumptions!$H$8:$H$12,MATCH(B7780,Assumptions!$A$8:$A$12,0)))))</f>
        <v>0.1</v>
      </c>
      <c r="R7780" s="14">
        <f t="shared" ca="1" si="852"/>
        <v>6739.8530000000001</v>
      </c>
      <c r="S7780" s="14">
        <f t="shared" ca="1" si="853"/>
        <v>60658.676999999996</v>
      </c>
      <c r="T7780" s="11" t="s">
        <v>25</v>
      </c>
      <c r="U7780" s="18" t="s">
        <v>26</v>
      </c>
    </row>
    <row r="7781" spans="1:21" ht="15" customHeight="1" x14ac:dyDescent="0.15">
      <c r="A7781" s="10" t="s">
        <v>7829</v>
      </c>
      <c r="B7781" s="11" t="s">
        <v>46</v>
      </c>
      <c r="C7781" s="11" t="s">
        <v>119</v>
      </c>
      <c r="D7781" s="12">
        <v>45877</v>
      </c>
      <c r="E7781" s="11">
        <v>4261</v>
      </c>
      <c r="F7781" s="11" t="s">
        <v>33</v>
      </c>
      <c r="G7781" s="13">
        <v>544352.65</v>
      </c>
      <c r="H7781" s="14">
        <f t="shared" si="847"/>
        <v>2319486641.6500001</v>
      </c>
      <c r="I7781" s="14">
        <f>IF(F7781="GHS",H7781,H7781*Assumptions!$B$4)</f>
        <v>2319486641.6500001</v>
      </c>
      <c r="J7781" s="15" t="str">
        <f>INDEX(Assumptions!$B$8:$B$12,MATCH(B7781,Assumptions!$A$8:$A$12,0))</f>
        <v>Specific Identification</v>
      </c>
      <c r="K7781" s="16">
        <f>G7781/(1-INDEX(Assumptions!$D$8:$D$12,MATCH(B7781,Assumptions!$A$8:$A$12,0)))</f>
        <v>697888.01282051287</v>
      </c>
      <c r="L7781" s="16">
        <f t="shared" si="848"/>
        <v>16330.5795</v>
      </c>
      <c r="M7781" s="16">
        <f t="shared" si="849"/>
        <v>34894.400641025648</v>
      </c>
      <c r="N7781" s="14">
        <f>E7781*(K7781-L7781-M7781)*IF(F7781="GHS",1,Assumptions!$B$4)</f>
        <v>2755431182.2472954</v>
      </c>
      <c r="O7781" s="15">
        <f t="shared" ca="1" si="850"/>
        <v>409</v>
      </c>
      <c r="P7781" s="15" t="str">
        <f t="shared" ca="1" si="851"/>
        <v>365d+</v>
      </c>
      <c r="Q7781" s="17">
        <f ca="1">IF(P7781="0-90d",0,IF(P7781="91-180d",INDEX(Assumptions!$F$8:$F$12,MATCH(B7781,Assumptions!$A$8:$A$12,0)),IF(P7781="181-365d",INDEX(Assumptions!$G$8:$G$12,MATCH(B7781,Assumptions!$A$8:$A$12,0)),INDEX(Assumptions!$H$8:$H$12,MATCH(B7781,Assumptions!$A$8:$A$12,0)))))</f>
        <v>0.15</v>
      </c>
      <c r="R7781" s="14">
        <f t="shared" ca="1" si="852"/>
        <v>347922996.2475</v>
      </c>
      <c r="S7781" s="14">
        <f t="shared" ca="1" si="853"/>
        <v>1971563645.4025002</v>
      </c>
      <c r="T7781" s="11" t="s">
        <v>25</v>
      </c>
      <c r="U7781" s="18" t="s">
        <v>26</v>
      </c>
    </row>
    <row r="7782" spans="1:21" ht="15" customHeight="1" x14ac:dyDescent="0.15">
      <c r="A7782" s="10" t="s">
        <v>7830</v>
      </c>
      <c r="B7782" s="11" t="s">
        <v>41</v>
      </c>
      <c r="C7782" s="11" t="s">
        <v>44</v>
      </c>
      <c r="D7782" s="12">
        <v>46177</v>
      </c>
      <c r="E7782" s="11">
        <v>1667</v>
      </c>
      <c r="F7782" s="11" t="s">
        <v>33</v>
      </c>
      <c r="G7782" s="13">
        <v>537.35</v>
      </c>
      <c r="H7782" s="14">
        <f t="shared" si="847"/>
        <v>895762.45000000007</v>
      </c>
      <c r="I7782" s="14">
        <f>IF(F7782="GHS",H7782,H7782*Assumptions!$B$4)</f>
        <v>895762.45000000007</v>
      </c>
      <c r="J7782" s="15" t="str">
        <f>INDEX(Assumptions!$B$8:$B$12,MATCH(B7782,Assumptions!$A$8:$A$12,0))</f>
        <v>Weighted Average</v>
      </c>
      <c r="K7782" s="16">
        <f>G7782/(1-INDEX(Assumptions!$D$8:$D$12,MATCH(B7782,Assumptions!$A$8:$A$12,0)))</f>
        <v>826.69230769230774</v>
      </c>
      <c r="L7782" s="16">
        <f t="shared" si="848"/>
        <v>16.1205</v>
      </c>
      <c r="M7782" s="16">
        <f t="shared" si="849"/>
        <v>41.33461538461539</v>
      </c>
      <c r="N7782" s="14">
        <f>E7782*(K7782-L7782-M7782)*IF(F7782="GHS",1,Assumptions!$B$4)</f>
        <v>1282318.3995769231</v>
      </c>
      <c r="O7782" s="15">
        <f t="shared" ca="1" si="850"/>
        <v>109</v>
      </c>
      <c r="P7782" s="15" t="str">
        <f t="shared" ca="1" si="851"/>
        <v>91-180d</v>
      </c>
      <c r="Q7782" s="17">
        <f ca="1">IF(P7782="0-90d",0,IF(P7782="91-180d",INDEX(Assumptions!$F$8:$F$12,MATCH(B7782,Assumptions!$A$8:$A$12,0)),IF(P7782="181-365d",INDEX(Assumptions!$G$8:$G$12,MATCH(B7782,Assumptions!$A$8:$A$12,0)),INDEX(Assumptions!$H$8:$H$12,MATCH(B7782,Assumptions!$A$8:$A$12,0)))))</f>
        <v>0.1</v>
      </c>
      <c r="R7782" s="14">
        <f t="shared" ca="1" si="852"/>
        <v>89576.24500000001</v>
      </c>
      <c r="S7782" s="14">
        <f t="shared" ca="1" si="853"/>
        <v>806186.20500000007</v>
      </c>
      <c r="T7782" s="11" t="s">
        <v>25</v>
      </c>
      <c r="U7782" s="18" t="s">
        <v>26</v>
      </c>
    </row>
    <row r="7783" spans="1:21" ht="15" customHeight="1" x14ac:dyDescent="0.15">
      <c r="A7783" s="10" t="s">
        <v>7831</v>
      </c>
      <c r="B7783" s="11" t="s">
        <v>41</v>
      </c>
      <c r="C7783" s="11" t="s">
        <v>42</v>
      </c>
      <c r="D7783" s="12">
        <v>46206</v>
      </c>
      <c r="E7783" s="11">
        <v>4764</v>
      </c>
      <c r="F7783" s="11" t="s">
        <v>33</v>
      </c>
      <c r="G7783" s="13">
        <v>643.17999999999995</v>
      </c>
      <c r="H7783" s="14">
        <f t="shared" si="847"/>
        <v>3064109.5199999996</v>
      </c>
      <c r="I7783" s="14">
        <f>IF(F7783="GHS",H7783,H7783*Assumptions!$B$4)</f>
        <v>3064109.5199999996</v>
      </c>
      <c r="J7783" s="15" t="str">
        <f>INDEX(Assumptions!$B$8:$B$12,MATCH(B7783,Assumptions!$A$8:$A$12,0))</f>
        <v>Weighted Average</v>
      </c>
      <c r="K7783" s="16">
        <f>G7783/(1-INDEX(Assumptions!$D$8:$D$12,MATCH(B7783,Assumptions!$A$8:$A$12,0)))</f>
        <v>989.5076923076922</v>
      </c>
      <c r="L7783" s="16">
        <f t="shared" si="848"/>
        <v>19.295399999999997</v>
      </c>
      <c r="M7783" s="16">
        <f t="shared" si="849"/>
        <v>49.475384615384613</v>
      </c>
      <c r="N7783" s="14">
        <f>E7783*(K7783-L7783-M7783)*IF(F7783="GHS",1,Assumptions!$B$4)</f>
        <v>4386390.6282461537</v>
      </c>
      <c r="O7783" s="15">
        <f t="shared" ca="1" si="850"/>
        <v>80</v>
      </c>
      <c r="P7783" s="15" t="str">
        <f t="shared" ca="1" si="851"/>
        <v>0-90d</v>
      </c>
      <c r="Q7783" s="17">
        <f ca="1">IF(P7783="0-90d",0,IF(P7783="91-180d",INDEX(Assumptions!$F$8:$F$12,MATCH(B7783,Assumptions!$A$8:$A$12,0)),IF(P7783="181-365d",INDEX(Assumptions!$G$8:$G$12,MATCH(B7783,Assumptions!$A$8:$A$12,0)),INDEX(Assumptions!$H$8:$H$12,MATCH(B7783,Assumptions!$A$8:$A$12,0)))))</f>
        <v>0</v>
      </c>
      <c r="R7783" s="14">
        <f t="shared" ca="1" si="852"/>
        <v>0</v>
      </c>
      <c r="S7783" s="14">
        <f t="shared" ca="1" si="853"/>
        <v>3064109.5199999996</v>
      </c>
      <c r="T7783" s="11" t="s">
        <v>25</v>
      </c>
      <c r="U7783" s="18" t="s">
        <v>26</v>
      </c>
    </row>
    <row r="7784" spans="1:21" ht="15" customHeight="1" x14ac:dyDescent="0.15">
      <c r="A7784" s="10" t="s">
        <v>7832</v>
      </c>
      <c r="B7784" s="11" t="s">
        <v>41</v>
      </c>
      <c r="C7784" s="11" t="s">
        <v>44</v>
      </c>
      <c r="D7784" s="12">
        <v>46179</v>
      </c>
      <c r="E7784" s="11">
        <v>1558</v>
      </c>
      <c r="F7784" s="11" t="s">
        <v>33</v>
      </c>
      <c r="G7784" s="13">
        <v>841.29</v>
      </c>
      <c r="H7784" s="14">
        <f t="shared" si="847"/>
        <v>1310729.8199999998</v>
      </c>
      <c r="I7784" s="14">
        <f>IF(F7784="GHS",H7784,H7784*Assumptions!$B$4)</f>
        <v>1310729.8199999998</v>
      </c>
      <c r="J7784" s="15" t="str">
        <f>INDEX(Assumptions!$B$8:$B$12,MATCH(B7784,Assumptions!$A$8:$A$12,0))</f>
        <v>Weighted Average</v>
      </c>
      <c r="K7784" s="16">
        <f>G7784/(1-INDEX(Assumptions!$D$8:$D$12,MATCH(B7784,Assumptions!$A$8:$A$12,0)))</f>
        <v>1294.2923076923075</v>
      </c>
      <c r="L7784" s="16">
        <f t="shared" si="848"/>
        <v>25.238699999999998</v>
      </c>
      <c r="M7784" s="16">
        <f t="shared" si="849"/>
        <v>64.714615384615385</v>
      </c>
      <c r="N7784" s="14">
        <f>E7784*(K7784-L7784-M7784)*IF(F7784="GHS",1,Assumptions!$B$4)</f>
        <v>1876360.1500153842</v>
      </c>
      <c r="O7784" s="15">
        <f t="shared" ca="1" si="850"/>
        <v>107</v>
      </c>
      <c r="P7784" s="15" t="str">
        <f t="shared" ca="1" si="851"/>
        <v>91-180d</v>
      </c>
      <c r="Q7784" s="17">
        <f ca="1">IF(P7784="0-90d",0,IF(P7784="91-180d",INDEX(Assumptions!$F$8:$F$12,MATCH(B7784,Assumptions!$A$8:$A$12,0)),IF(P7784="181-365d",INDEX(Assumptions!$G$8:$G$12,MATCH(B7784,Assumptions!$A$8:$A$12,0)),INDEX(Assumptions!$H$8:$H$12,MATCH(B7784,Assumptions!$A$8:$A$12,0)))))</f>
        <v>0.1</v>
      </c>
      <c r="R7784" s="14">
        <f t="shared" ca="1" si="852"/>
        <v>131072.98199999999</v>
      </c>
      <c r="S7784" s="14">
        <f t="shared" ca="1" si="853"/>
        <v>1179656.8379999998</v>
      </c>
      <c r="T7784" s="11" t="s">
        <v>25</v>
      </c>
      <c r="U7784" s="18" t="s">
        <v>26</v>
      </c>
    </row>
    <row r="7785" spans="1:21" ht="15" customHeight="1" x14ac:dyDescent="0.15">
      <c r="A7785" s="10" t="s">
        <v>7833</v>
      </c>
      <c r="B7785" s="11" t="s">
        <v>31</v>
      </c>
      <c r="C7785" s="11" t="s">
        <v>63</v>
      </c>
      <c r="D7785" s="12">
        <v>45921</v>
      </c>
      <c r="E7785" s="11">
        <v>2219</v>
      </c>
      <c r="F7785" s="11" t="s">
        <v>33</v>
      </c>
      <c r="G7785" s="13">
        <v>3280.04</v>
      </c>
      <c r="H7785" s="14">
        <f t="shared" si="847"/>
        <v>7278408.7599999998</v>
      </c>
      <c r="I7785" s="14">
        <f>IF(F7785="GHS",H7785,H7785*Assumptions!$B$4)</f>
        <v>7278408.7599999998</v>
      </c>
      <c r="J7785" s="15" t="str">
        <f>INDEX(Assumptions!$B$8:$B$12,MATCH(B7785,Assumptions!$A$8:$A$12,0))</f>
        <v>Weighted Average</v>
      </c>
      <c r="K7785" s="16">
        <f>G7785/(1-INDEX(Assumptions!$D$8:$D$12,MATCH(B7785,Assumptions!$A$8:$A$12,0)))</f>
        <v>4555.6111111111113</v>
      </c>
      <c r="L7785" s="16">
        <f t="shared" si="848"/>
        <v>98.401199999999989</v>
      </c>
      <c r="M7785" s="16">
        <f t="shared" si="849"/>
        <v>227.78055555555557</v>
      </c>
      <c r="N7785" s="14">
        <f>E7785*(K7785-L7785-M7785)*IF(F7785="GHS",1,Assumptions!$B$4)</f>
        <v>9385103.7399777789</v>
      </c>
      <c r="O7785" s="15">
        <f t="shared" ca="1" si="850"/>
        <v>365</v>
      </c>
      <c r="P7785" s="15" t="str">
        <f t="shared" ca="1" si="851"/>
        <v>181-365d</v>
      </c>
      <c r="Q7785" s="17">
        <f ca="1">IF(P7785="0-90d",0,IF(P7785="91-180d",INDEX(Assumptions!$F$8:$F$12,MATCH(B7785,Assumptions!$A$8:$A$12,0)),IF(P7785="181-365d",INDEX(Assumptions!$G$8:$G$12,MATCH(B7785,Assumptions!$A$8:$A$12,0)),INDEX(Assumptions!$H$8:$H$12,MATCH(B7785,Assumptions!$A$8:$A$12,0)))))</f>
        <v>0.2</v>
      </c>
      <c r="R7785" s="14">
        <f t="shared" ca="1" si="852"/>
        <v>1455681.7520000001</v>
      </c>
      <c r="S7785" s="14">
        <f t="shared" ca="1" si="853"/>
        <v>5822727.0079999994</v>
      </c>
      <c r="T7785" s="11" t="s">
        <v>25</v>
      </c>
      <c r="U7785" s="18" t="s">
        <v>26</v>
      </c>
    </row>
    <row r="7786" spans="1:21" ht="15" customHeight="1" x14ac:dyDescent="0.15">
      <c r="A7786" s="10" t="s">
        <v>7834</v>
      </c>
      <c r="B7786" s="11" t="s">
        <v>41</v>
      </c>
      <c r="C7786" s="11" t="s">
        <v>42</v>
      </c>
      <c r="D7786" s="12">
        <v>46067</v>
      </c>
      <c r="E7786" s="11">
        <v>3082</v>
      </c>
      <c r="F7786" s="11" t="s">
        <v>33</v>
      </c>
      <c r="G7786" s="13">
        <v>184.95</v>
      </c>
      <c r="H7786" s="14">
        <f t="shared" si="847"/>
        <v>570015.89999999991</v>
      </c>
      <c r="I7786" s="14">
        <f>IF(F7786="GHS",H7786,H7786*Assumptions!$B$4)</f>
        <v>570015.89999999991</v>
      </c>
      <c r="J7786" s="15" t="str">
        <f>INDEX(Assumptions!$B$8:$B$12,MATCH(B7786,Assumptions!$A$8:$A$12,0))</f>
        <v>Weighted Average</v>
      </c>
      <c r="K7786" s="16">
        <f>G7786/(1-INDEX(Assumptions!$D$8:$D$12,MATCH(B7786,Assumptions!$A$8:$A$12,0)))</f>
        <v>284.53846153846149</v>
      </c>
      <c r="L7786" s="16">
        <f t="shared" si="848"/>
        <v>5.5484999999999998</v>
      </c>
      <c r="M7786" s="16">
        <f t="shared" si="849"/>
        <v>14.226923076923075</v>
      </c>
      <c r="N7786" s="14">
        <f>E7786*(K7786-L7786-M7786)*IF(F7786="GHS",1,Assumptions!$B$4)</f>
        <v>815999.68453846138</v>
      </c>
      <c r="O7786" s="15">
        <f t="shared" ca="1" si="850"/>
        <v>219</v>
      </c>
      <c r="P7786" s="15" t="str">
        <f t="shared" ca="1" si="851"/>
        <v>181-365d</v>
      </c>
      <c r="Q7786" s="17">
        <f ca="1">IF(P7786="0-90d",0,IF(P7786="91-180d",INDEX(Assumptions!$F$8:$F$12,MATCH(B7786,Assumptions!$A$8:$A$12,0)),IF(P7786="181-365d",INDEX(Assumptions!$G$8:$G$12,MATCH(B7786,Assumptions!$A$8:$A$12,0)),INDEX(Assumptions!$H$8:$H$12,MATCH(B7786,Assumptions!$A$8:$A$12,0)))))</f>
        <v>0.35</v>
      </c>
      <c r="R7786" s="14">
        <f t="shared" ca="1" si="852"/>
        <v>199505.56499999994</v>
      </c>
      <c r="S7786" s="14">
        <f t="shared" ca="1" si="853"/>
        <v>370510.33499999996</v>
      </c>
      <c r="T7786" s="11" t="s">
        <v>25</v>
      </c>
      <c r="U7786" s="18" t="s">
        <v>26</v>
      </c>
    </row>
    <row r="7787" spans="1:21" ht="15" customHeight="1" x14ac:dyDescent="0.15">
      <c r="A7787" s="10" t="s">
        <v>7835</v>
      </c>
      <c r="B7787" s="11" t="s">
        <v>41</v>
      </c>
      <c r="C7787" s="11" t="s">
        <v>49</v>
      </c>
      <c r="D7787" s="12">
        <v>45987</v>
      </c>
      <c r="E7787" s="11">
        <v>3706</v>
      </c>
      <c r="F7787" s="11" t="s">
        <v>33</v>
      </c>
      <c r="G7787" s="13">
        <v>392.22</v>
      </c>
      <c r="H7787" s="14">
        <f t="shared" si="847"/>
        <v>1453567.32</v>
      </c>
      <c r="I7787" s="14">
        <f>IF(F7787="GHS",H7787,H7787*Assumptions!$B$4)</f>
        <v>1453567.32</v>
      </c>
      <c r="J7787" s="15" t="str">
        <f>INDEX(Assumptions!$B$8:$B$12,MATCH(B7787,Assumptions!$A$8:$A$12,0))</f>
        <v>Weighted Average</v>
      </c>
      <c r="K7787" s="16">
        <f>G7787/(1-INDEX(Assumptions!$D$8:$D$12,MATCH(B7787,Assumptions!$A$8:$A$12,0)))</f>
        <v>603.4153846153846</v>
      </c>
      <c r="L7787" s="16">
        <f t="shared" si="848"/>
        <v>11.7666</v>
      </c>
      <c r="M7787" s="16">
        <f t="shared" si="849"/>
        <v>30.170769230769231</v>
      </c>
      <c r="N7787" s="14">
        <f>E7787*(K7787-L7787-M7787)*IF(F7787="GHS",1,Assumptions!$B$4)</f>
        <v>2080837.5250153844</v>
      </c>
      <c r="O7787" s="15">
        <f t="shared" ca="1" si="850"/>
        <v>299</v>
      </c>
      <c r="P7787" s="15" t="str">
        <f t="shared" ca="1" si="851"/>
        <v>181-365d</v>
      </c>
      <c r="Q7787" s="17">
        <f ca="1">IF(P7787="0-90d",0,IF(P7787="91-180d",INDEX(Assumptions!$F$8:$F$12,MATCH(B7787,Assumptions!$A$8:$A$12,0)),IF(P7787="181-365d",INDEX(Assumptions!$G$8:$G$12,MATCH(B7787,Assumptions!$A$8:$A$12,0)),INDEX(Assumptions!$H$8:$H$12,MATCH(B7787,Assumptions!$A$8:$A$12,0)))))</f>
        <v>0.35</v>
      </c>
      <c r="R7787" s="14">
        <f t="shared" ca="1" si="852"/>
        <v>508748.56199999998</v>
      </c>
      <c r="S7787" s="14">
        <f t="shared" ca="1" si="853"/>
        <v>944818.75800000015</v>
      </c>
      <c r="T7787" s="11" t="s">
        <v>25</v>
      </c>
      <c r="U7787" s="18" t="s">
        <v>26</v>
      </c>
    </row>
    <row r="7788" spans="1:21" ht="15" customHeight="1" x14ac:dyDescent="0.15">
      <c r="A7788" s="10" t="s">
        <v>7836</v>
      </c>
      <c r="B7788" s="11" t="s">
        <v>41</v>
      </c>
      <c r="C7788" s="11" t="s">
        <v>49</v>
      </c>
      <c r="D7788" s="12">
        <v>46050</v>
      </c>
      <c r="E7788" s="11">
        <v>2038</v>
      </c>
      <c r="F7788" s="11" t="s">
        <v>33</v>
      </c>
      <c r="G7788" s="13">
        <v>377.52</v>
      </c>
      <c r="H7788" s="14">
        <f t="shared" si="847"/>
        <v>769385.76</v>
      </c>
      <c r="I7788" s="14">
        <f>IF(F7788="GHS",H7788,H7788*Assumptions!$B$4)</f>
        <v>769385.76</v>
      </c>
      <c r="J7788" s="15" t="str">
        <f>INDEX(Assumptions!$B$8:$B$12,MATCH(B7788,Assumptions!$A$8:$A$12,0))</f>
        <v>Weighted Average</v>
      </c>
      <c r="K7788" s="16">
        <f>G7788/(1-INDEX(Assumptions!$D$8:$D$12,MATCH(B7788,Assumptions!$A$8:$A$12,0)))</f>
        <v>580.79999999999995</v>
      </c>
      <c r="L7788" s="16">
        <f t="shared" si="848"/>
        <v>11.3256</v>
      </c>
      <c r="M7788" s="16">
        <f t="shared" si="849"/>
        <v>29.04</v>
      </c>
      <c r="N7788" s="14">
        <f>E7788*(K7788-L7788-M7788)*IF(F7788="GHS",1,Assumptions!$B$4)</f>
        <v>1101405.3071999999</v>
      </c>
      <c r="O7788" s="15">
        <f t="shared" ca="1" si="850"/>
        <v>236</v>
      </c>
      <c r="P7788" s="15" t="str">
        <f t="shared" ca="1" si="851"/>
        <v>181-365d</v>
      </c>
      <c r="Q7788" s="17">
        <f ca="1">IF(P7788="0-90d",0,IF(P7788="91-180d",INDEX(Assumptions!$F$8:$F$12,MATCH(B7788,Assumptions!$A$8:$A$12,0)),IF(P7788="181-365d",INDEX(Assumptions!$G$8:$G$12,MATCH(B7788,Assumptions!$A$8:$A$12,0)),INDEX(Assumptions!$H$8:$H$12,MATCH(B7788,Assumptions!$A$8:$A$12,0)))))</f>
        <v>0.35</v>
      </c>
      <c r="R7788" s="14">
        <f t="shared" ca="1" si="852"/>
        <v>269285.016</v>
      </c>
      <c r="S7788" s="14">
        <f t="shared" ca="1" si="853"/>
        <v>500100.74400000001</v>
      </c>
      <c r="T7788" s="11" t="s">
        <v>25</v>
      </c>
      <c r="U7788" s="18" t="s">
        <v>26</v>
      </c>
    </row>
    <row r="7789" spans="1:21" ht="15" customHeight="1" x14ac:dyDescent="0.15">
      <c r="A7789" s="10" t="s">
        <v>7837</v>
      </c>
      <c r="B7789" s="11" t="s">
        <v>41</v>
      </c>
      <c r="C7789" s="11" t="s">
        <v>49</v>
      </c>
      <c r="D7789" s="12">
        <v>45872</v>
      </c>
      <c r="E7789" s="11">
        <v>1457</v>
      </c>
      <c r="F7789" s="11" t="s">
        <v>33</v>
      </c>
      <c r="G7789" s="13">
        <v>222.9</v>
      </c>
      <c r="H7789" s="14">
        <f t="shared" si="847"/>
        <v>324765.3</v>
      </c>
      <c r="I7789" s="14">
        <f>IF(F7789="GHS",H7789,H7789*Assumptions!$B$4)</f>
        <v>324765.3</v>
      </c>
      <c r="J7789" s="15" t="str">
        <f>INDEX(Assumptions!$B$8:$B$12,MATCH(B7789,Assumptions!$A$8:$A$12,0))</f>
        <v>Weighted Average</v>
      </c>
      <c r="K7789" s="16">
        <f>G7789/(1-INDEX(Assumptions!$D$8:$D$12,MATCH(B7789,Assumptions!$A$8:$A$12,0)))</f>
        <v>342.92307692307691</v>
      </c>
      <c r="L7789" s="16">
        <f t="shared" si="848"/>
        <v>6.6870000000000003</v>
      </c>
      <c r="M7789" s="16">
        <f t="shared" si="849"/>
        <v>17.146153846153847</v>
      </c>
      <c r="N7789" s="14">
        <f>E7789*(K7789-L7789-M7789)*IF(F7789="GHS",1,Assumptions!$B$4)</f>
        <v>464914.01792307693</v>
      </c>
      <c r="O7789" s="15">
        <f t="shared" ca="1" si="850"/>
        <v>414</v>
      </c>
      <c r="P7789" s="15" t="str">
        <f t="shared" ca="1" si="851"/>
        <v>365d+</v>
      </c>
      <c r="Q7789" s="17">
        <f ca="1">IF(P7789="0-90d",0,IF(P7789="91-180d",INDEX(Assumptions!$F$8:$F$12,MATCH(B7789,Assumptions!$A$8:$A$12,0)),IF(P7789="181-365d",INDEX(Assumptions!$G$8:$G$12,MATCH(B7789,Assumptions!$A$8:$A$12,0)),INDEX(Assumptions!$H$8:$H$12,MATCH(B7789,Assumptions!$A$8:$A$12,0)))))</f>
        <v>0.8</v>
      </c>
      <c r="R7789" s="14">
        <f t="shared" ca="1" si="852"/>
        <v>259812.24</v>
      </c>
      <c r="S7789" s="14">
        <f t="shared" si="853"/>
        <v>0</v>
      </c>
      <c r="T7789" s="11" t="s">
        <v>39</v>
      </c>
      <c r="U7789" s="18" t="s">
        <v>26</v>
      </c>
    </row>
    <row r="7790" spans="1:21" ht="15" customHeight="1" x14ac:dyDescent="0.15">
      <c r="A7790" s="10" t="s">
        <v>7838</v>
      </c>
      <c r="B7790" s="11" t="s">
        <v>22</v>
      </c>
      <c r="C7790" s="11" t="s">
        <v>61</v>
      </c>
      <c r="D7790" s="12">
        <v>45944</v>
      </c>
      <c r="E7790" s="11">
        <v>3487</v>
      </c>
      <c r="F7790" s="11" t="s">
        <v>24</v>
      </c>
      <c r="G7790" s="13">
        <v>27169.759999999998</v>
      </c>
      <c r="H7790" s="14">
        <f t="shared" si="847"/>
        <v>94740953.11999999</v>
      </c>
      <c r="I7790" s="14">
        <f>IF(F7790="GHS",H7790,H7790*Assumptions!$B$4)</f>
        <v>1023202293.696</v>
      </c>
      <c r="J7790" s="15" t="str">
        <f>INDEX(Assumptions!$B$8:$B$12,MATCH(B7790,Assumptions!$A$8:$A$12,0))</f>
        <v>FIFO</v>
      </c>
      <c r="K7790" s="16">
        <f>G7790/(1-INDEX(Assumptions!$D$8:$D$12,MATCH(B7790,Assumptions!$A$8:$A$12,0)))</f>
        <v>33133.85365853658</v>
      </c>
      <c r="L7790" s="16">
        <f t="shared" si="848"/>
        <v>815.0927999999999</v>
      </c>
      <c r="M7790" s="16">
        <f t="shared" si="849"/>
        <v>1656.6926829268291</v>
      </c>
      <c r="N7790" s="14">
        <f>E7790*(K7790-L7790-M7790)*IF(F7790="GHS",1,Assumptions!$B$4)</f>
        <v>1154721222.666193</v>
      </c>
      <c r="O7790" s="15">
        <f t="shared" ca="1" si="850"/>
        <v>342</v>
      </c>
      <c r="P7790" s="15" t="str">
        <f t="shared" ca="1" si="851"/>
        <v>181-365d</v>
      </c>
      <c r="Q7790" s="17">
        <f ca="1">IF(P7790="0-90d",0,IF(P7790="91-180d",INDEX(Assumptions!$F$8:$F$12,MATCH(B7790,Assumptions!$A$8:$A$12,0)),IF(P7790="181-365d",INDEX(Assumptions!$G$8:$G$12,MATCH(B7790,Assumptions!$A$8:$A$12,0)),INDEX(Assumptions!$H$8:$H$12,MATCH(B7790,Assumptions!$A$8:$A$12,0)))))</f>
        <v>0.15</v>
      </c>
      <c r="R7790" s="14">
        <f t="shared" ca="1" si="852"/>
        <v>153480344.0544</v>
      </c>
      <c r="S7790" s="14">
        <f t="shared" ca="1" si="853"/>
        <v>869721949.64160001</v>
      </c>
      <c r="T7790" s="11" t="s">
        <v>25</v>
      </c>
      <c r="U7790" s="18" t="s">
        <v>26</v>
      </c>
    </row>
    <row r="7791" spans="1:21" ht="15" customHeight="1" x14ac:dyDescent="0.15">
      <c r="A7791" s="10" t="s">
        <v>7839</v>
      </c>
      <c r="B7791" s="11" t="s">
        <v>22</v>
      </c>
      <c r="C7791" s="11" t="s">
        <v>61</v>
      </c>
      <c r="D7791" s="12">
        <v>45943</v>
      </c>
      <c r="E7791" s="11">
        <v>4290</v>
      </c>
      <c r="F7791" s="11" t="s">
        <v>24</v>
      </c>
      <c r="G7791" s="13">
        <v>28138.85</v>
      </c>
      <c r="H7791" s="14">
        <f t="shared" si="847"/>
        <v>120715666.5</v>
      </c>
      <c r="I7791" s="14">
        <f>IF(F7791="GHS",H7791,H7791*Assumptions!$B$4)</f>
        <v>1303729198.2</v>
      </c>
      <c r="J7791" s="15" t="str">
        <f>INDEX(Assumptions!$B$8:$B$12,MATCH(B7791,Assumptions!$A$8:$A$12,0))</f>
        <v>FIFO</v>
      </c>
      <c r="K7791" s="16">
        <f>G7791/(1-INDEX(Assumptions!$D$8:$D$12,MATCH(B7791,Assumptions!$A$8:$A$12,0)))</f>
        <v>34315.670731707316</v>
      </c>
      <c r="L7791" s="16">
        <f t="shared" si="848"/>
        <v>844.16549999999995</v>
      </c>
      <c r="M7791" s="16">
        <f t="shared" si="849"/>
        <v>1715.7835365853659</v>
      </c>
      <c r="N7791" s="14">
        <f>E7791*(K7791-L7791-M7791)*IF(F7791="GHS",1,Assumptions!$B$4)</f>
        <v>1471306097.5783904</v>
      </c>
      <c r="O7791" s="15">
        <f t="shared" ca="1" si="850"/>
        <v>343</v>
      </c>
      <c r="P7791" s="15" t="str">
        <f t="shared" ca="1" si="851"/>
        <v>181-365d</v>
      </c>
      <c r="Q7791" s="17">
        <f ca="1">IF(P7791="0-90d",0,IF(P7791="91-180d",INDEX(Assumptions!$F$8:$F$12,MATCH(B7791,Assumptions!$A$8:$A$12,0)),IF(P7791="181-365d",INDEX(Assumptions!$G$8:$G$12,MATCH(B7791,Assumptions!$A$8:$A$12,0)),INDEX(Assumptions!$H$8:$H$12,MATCH(B7791,Assumptions!$A$8:$A$12,0)))))</f>
        <v>0.15</v>
      </c>
      <c r="R7791" s="14">
        <f t="shared" ca="1" si="852"/>
        <v>195559379.72999999</v>
      </c>
      <c r="S7791" s="14">
        <f t="shared" ca="1" si="853"/>
        <v>1108169818.47</v>
      </c>
      <c r="T7791" s="11" t="s">
        <v>25</v>
      </c>
      <c r="U7791" s="18" t="s">
        <v>26</v>
      </c>
    </row>
    <row r="7792" spans="1:21" ht="15" customHeight="1" x14ac:dyDescent="0.15">
      <c r="A7792" s="10" t="s">
        <v>7840</v>
      </c>
      <c r="B7792" s="11" t="s">
        <v>28</v>
      </c>
      <c r="C7792" s="11" t="s">
        <v>55</v>
      </c>
      <c r="D7792" s="12">
        <v>46025</v>
      </c>
      <c r="E7792" s="11">
        <v>2762</v>
      </c>
      <c r="F7792" s="11" t="s">
        <v>24</v>
      </c>
      <c r="G7792" s="13">
        <v>17668.490000000002</v>
      </c>
      <c r="H7792" s="14">
        <f t="shared" si="847"/>
        <v>48800369.380000003</v>
      </c>
      <c r="I7792" s="14">
        <f>IF(F7792="GHS",H7792,H7792*Assumptions!$B$4)</f>
        <v>527043989.30400008</v>
      </c>
      <c r="J7792" s="15" t="str">
        <f>INDEX(Assumptions!$B$8:$B$12,MATCH(B7792,Assumptions!$A$8:$A$12,0))</f>
        <v>Fair Value Less Costs to Sell</v>
      </c>
      <c r="K7792" s="16">
        <f>G7792/(1-INDEX(Assumptions!$D$8:$D$12,MATCH(B7792,Assumptions!$A$8:$A$12,0)))</f>
        <v>20077.829545454548</v>
      </c>
      <c r="L7792" s="16">
        <f t="shared" si="848"/>
        <v>530.05470000000003</v>
      </c>
      <c r="M7792" s="16">
        <f t="shared" si="849"/>
        <v>1003.8914772727275</v>
      </c>
      <c r="N7792" s="14">
        <f>E7792*(K7792-L7792-M7792)*IF(F7792="GHS",1,Assumptions!$B$4)</f>
        <v>553156623.31951654</v>
      </c>
      <c r="O7792" s="15">
        <f t="shared" ca="1" si="850"/>
        <v>261</v>
      </c>
      <c r="P7792" s="15" t="str">
        <f t="shared" ca="1" si="851"/>
        <v>181-365d</v>
      </c>
      <c r="Q7792" s="17">
        <f ca="1">IF(P7792="0-90d",0,IF(P7792="91-180d",INDEX(Assumptions!$F$8:$F$12,MATCH(B7792,Assumptions!$A$8:$A$12,0)),IF(P7792="181-365d",INDEX(Assumptions!$G$8:$G$12,MATCH(B7792,Assumptions!$A$8:$A$12,0)),INDEX(Assumptions!$H$8:$H$12,MATCH(B7792,Assumptions!$A$8:$A$12,0)))))</f>
        <v>0.1</v>
      </c>
      <c r="R7792" s="14">
        <f t="shared" ca="1" si="852"/>
        <v>52704398.930400014</v>
      </c>
      <c r="S7792" s="14">
        <f t="shared" ca="1" si="853"/>
        <v>474339590.37360007</v>
      </c>
      <c r="T7792" s="11" t="s">
        <v>25</v>
      </c>
      <c r="U7792" s="18" t="s">
        <v>26</v>
      </c>
    </row>
    <row r="7793" spans="1:21" ht="15" customHeight="1" x14ac:dyDescent="0.15">
      <c r="A7793" s="10" t="s">
        <v>7841</v>
      </c>
      <c r="B7793" s="11" t="s">
        <v>22</v>
      </c>
      <c r="C7793" s="11" t="s">
        <v>81</v>
      </c>
      <c r="D7793" s="12">
        <v>46045</v>
      </c>
      <c r="E7793" s="11">
        <v>1204</v>
      </c>
      <c r="F7793" s="11" t="s">
        <v>24</v>
      </c>
      <c r="G7793" s="13">
        <v>37822.239999999998</v>
      </c>
      <c r="H7793" s="14">
        <f t="shared" si="847"/>
        <v>45537976.960000001</v>
      </c>
      <c r="I7793" s="14">
        <f>IF(F7793="GHS",H7793,H7793*Assumptions!$B$4)</f>
        <v>491810151.16800004</v>
      </c>
      <c r="J7793" s="15" t="str">
        <f>INDEX(Assumptions!$B$8:$B$12,MATCH(B7793,Assumptions!$A$8:$A$12,0))</f>
        <v>FIFO</v>
      </c>
      <c r="K7793" s="16">
        <f>G7793/(1-INDEX(Assumptions!$D$8:$D$12,MATCH(B7793,Assumptions!$A$8:$A$12,0)))</f>
        <v>46124.682926829264</v>
      </c>
      <c r="L7793" s="16">
        <f t="shared" si="848"/>
        <v>1134.6671999999999</v>
      </c>
      <c r="M7793" s="16">
        <f t="shared" si="849"/>
        <v>2306.2341463414632</v>
      </c>
      <c r="N7793" s="14">
        <f>E7793*(K7793-L7793-M7793)*IF(F7793="GHS",1,Assumptions!$B$4)</f>
        <v>555025748.64739907</v>
      </c>
      <c r="O7793" s="15">
        <f t="shared" ca="1" si="850"/>
        <v>241</v>
      </c>
      <c r="P7793" s="15" t="str">
        <f t="shared" ca="1" si="851"/>
        <v>181-365d</v>
      </c>
      <c r="Q7793" s="17">
        <f ca="1">IF(P7793="0-90d",0,IF(P7793="91-180d",INDEX(Assumptions!$F$8:$F$12,MATCH(B7793,Assumptions!$A$8:$A$12,0)),IF(P7793="181-365d",INDEX(Assumptions!$G$8:$G$12,MATCH(B7793,Assumptions!$A$8:$A$12,0)),INDEX(Assumptions!$H$8:$H$12,MATCH(B7793,Assumptions!$A$8:$A$12,0)))))</f>
        <v>0.15</v>
      </c>
      <c r="R7793" s="14">
        <f t="shared" ca="1" si="852"/>
        <v>73771522.6752</v>
      </c>
      <c r="S7793" s="14">
        <f t="shared" ca="1" si="853"/>
        <v>418038628.49280006</v>
      </c>
      <c r="T7793" s="11" t="s">
        <v>25</v>
      </c>
      <c r="U7793" s="18" t="s">
        <v>36</v>
      </c>
    </row>
    <row r="7794" spans="1:21" ht="15" customHeight="1" x14ac:dyDescent="0.15">
      <c r="A7794" s="10" t="s">
        <v>7842</v>
      </c>
      <c r="B7794" s="11" t="s">
        <v>28</v>
      </c>
      <c r="C7794" s="11" t="s">
        <v>29</v>
      </c>
      <c r="D7794" s="12">
        <v>46184</v>
      </c>
      <c r="E7794" s="11">
        <v>4055</v>
      </c>
      <c r="F7794" s="11" t="s">
        <v>24</v>
      </c>
      <c r="G7794" s="13">
        <v>4293.24</v>
      </c>
      <c r="H7794" s="14">
        <f t="shared" si="847"/>
        <v>17409088.199999999</v>
      </c>
      <c r="I7794" s="14">
        <f>IF(F7794="GHS",H7794,H7794*Assumptions!$B$4)</f>
        <v>188018152.56</v>
      </c>
      <c r="J7794" s="15" t="str">
        <f>INDEX(Assumptions!$B$8:$B$12,MATCH(B7794,Assumptions!$A$8:$A$12,0))</f>
        <v>Fair Value Less Costs to Sell</v>
      </c>
      <c r="K7794" s="16">
        <f>G7794/(1-INDEX(Assumptions!$D$8:$D$12,MATCH(B7794,Assumptions!$A$8:$A$12,0)))</f>
        <v>4878.681818181818</v>
      </c>
      <c r="L7794" s="16">
        <f t="shared" si="848"/>
        <v>128.79719999999998</v>
      </c>
      <c r="M7794" s="16">
        <f t="shared" si="849"/>
        <v>243.93409090909091</v>
      </c>
      <c r="N7794" s="14">
        <f>E7794*(K7794-L7794-M7794)*IF(F7794="GHS",1,Assumptions!$B$4)</f>
        <v>197333597.39138183</v>
      </c>
      <c r="O7794" s="15">
        <f t="shared" ca="1" si="850"/>
        <v>102</v>
      </c>
      <c r="P7794" s="15" t="str">
        <f t="shared" ca="1" si="851"/>
        <v>91-180d</v>
      </c>
      <c r="Q7794" s="17">
        <f ca="1">IF(P7794="0-90d",0,IF(P7794="91-180d",INDEX(Assumptions!$F$8:$F$12,MATCH(B7794,Assumptions!$A$8:$A$12,0)),IF(P7794="181-365d",INDEX(Assumptions!$G$8:$G$12,MATCH(B7794,Assumptions!$A$8:$A$12,0)),INDEX(Assumptions!$H$8:$H$12,MATCH(B7794,Assumptions!$A$8:$A$12,0)))))</f>
        <v>0.02</v>
      </c>
      <c r="R7794" s="14">
        <f t="shared" ca="1" si="852"/>
        <v>3760363.0512000001</v>
      </c>
      <c r="S7794" s="14">
        <f t="shared" ca="1" si="853"/>
        <v>184257789.5088</v>
      </c>
      <c r="T7794" s="11" t="s">
        <v>25</v>
      </c>
      <c r="U7794" s="18" t="s">
        <v>26</v>
      </c>
    </row>
    <row r="7795" spans="1:21" ht="15" customHeight="1" x14ac:dyDescent="0.15">
      <c r="A7795" s="10" t="s">
        <v>7843</v>
      </c>
      <c r="B7795" s="11" t="s">
        <v>41</v>
      </c>
      <c r="C7795" s="11" t="s">
        <v>49</v>
      </c>
      <c r="D7795" s="12">
        <v>45984</v>
      </c>
      <c r="E7795" s="11">
        <v>1492</v>
      </c>
      <c r="F7795" s="11" t="s">
        <v>33</v>
      </c>
      <c r="G7795" s="13">
        <v>312.38</v>
      </c>
      <c r="H7795" s="14">
        <f t="shared" si="847"/>
        <v>466070.96</v>
      </c>
      <c r="I7795" s="14">
        <f>IF(F7795="GHS",H7795,H7795*Assumptions!$B$4)</f>
        <v>466070.96</v>
      </c>
      <c r="J7795" s="15" t="str">
        <f>INDEX(Assumptions!$B$8:$B$12,MATCH(B7795,Assumptions!$A$8:$A$12,0))</f>
        <v>Weighted Average</v>
      </c>
      <c r="K7795" s="16">
        <f>G7795/(1-INDEX(Assumptions!$D$8:$D$12,MATCH(B7795,Assumptions!$A$8:$A$12,0)))</f>
        <v>480.58461538461535</v>
      </c>
      <c r="L7795" s="16">
        <f t="shared" si="848"/>
        <v>9.3713999999999995</v>
      </c>
      <c r="M7795" s="16">
        <f t="shared" si="849"/>
        <v>24.029230769230768</v>
      </c>
      <c r="N7795" s="14">
        <f>E7795*(K7795-L7795-M7795)*IF(F7795="GHS",1,Assumptions!$B$4)</f>
        <v>667198.50504615379</v>
      </c>
      <c r="O7795" s="15">
        <f t="shared" ca="1" si="850"/>
        <v>302</v>
      </c>
      <c r="P7795" s="15" t="str">
        <f t="shared" ca="1" si="851"/>
        <v>181-365d</v>
      </c>
      <c r="Q7795" s="17">
        <f ca="1">IF(P7795="0-90d",0,IF(P7795="91-180d",INDEX(Assumptions!$F$8:$F$12,MATCH(B7795,Assumptions!$A$8:$A$12,0)),IF(P7795="181-365d",INDEX(Assumptions!$G$8:$G$12,MATCH(B7795,Assumptions!$A$8:$A$12,0)),INDEX(Assumptions!$H$8:$H$12,MATCH(B7795,Assumptions!$A$8:$A$12,0)))))</f>
        <v>0.35</v>
      </c>
      <c r="R7795" s="14">
        <f t="shared" ca="1" si="852"/>
        <v>163124.83600000001</v>
      </c>
      <c r="S7795" s="14">
        <f t="shared" ca="1" si="853"/>
        <v>302946.12400000001</v>
      </c>
      <c r="T7795" s="11" t="s">
        <v>25</v>
      </c>
      <c r="U7795" s="18" t="s">
        <v>26</v>
      </c>
    </row>
    <row r="7796" spans="1:21" ht="15" customHeight="1" x14ac:dyDescent="0.15">
      <c r="A7796" s="10" t="s">
        <v>7844</v>
      </c>
      <c r="B7796" s="11" t="s">
        <v>22</v>
      </c>
      <c r="C7796" s="11" t="s">
        <v>81</v>
      </c>
      <c r="D7796" s="12">
        <v>45787</v>
      </c>
      <c r="E7796" s="11">
        <v>632</v>
      </c>
      <c r="F7796" s="11" t="s">
        <v>24</v>
      </c>
      <c r="G7796" s="13">
        <v>8546.2099999999991</v>
      </c>
      <c r="H7796" s="14">
        <f t="shared" si="847"/>
        <v>5401204.7199999997</v>
      </c>
      <c r="I7796" s="14">
        <f>IF(F7796="GHS",H7796,H7796*Assumptions!$B$4)</f>
        <v>58333010.976000004</v>
      </c>
      <c r="J7796" s="15" t="str">
        <f>INDEX(Assumptions!$B$8:$B$12,MATCH(B7796,Assumptions!$A$8:$A$12,0))</f>
        <v>FIFO</v>
      </c>
      <c r="K7796" s="16">
        <f>G7796/(1-INDEX(Assumptions!$D$8:$D$12,MATCH(B7796,Assumptions!$A$8:$A$12,0)))</f>
        <v>10422.207317073169</v>
      </c>
      <c r="L7796" s="16">
        <f t="shared" si="848"/>
        <v>256.38629999999995</v>
      </c>
      <c r="M7796" s="16">
        <f t="shared" si="849"/>
        <v>521.11036585365844</v>
      </c>
      <c r="N7796" s="14">
        <f>E7796*(K7796-L7796-M7796)*IF(F7796="GHS",1,Assumptions!$B$4)</f>
        <v>65830937.0209639</v>
      </c>
      <c r="O7796" s="15">
        <f t="shared" ca="1" si="850"/>
        <v>499</v>
      </c>
      <c r="P7796" s="15" t="str">
        <f t="shared" ca="1" si="851"/>
        <v>365d+</v>
      </c>
      <c r="Q7796" s="17">
        <f ca="1">IF(P7796="0-90d",0,IF(P7796="91-180d",INDEX(Assumptions!$F$8:$F$12,MATCH(B7796,Assumptions!$A$8:$A$12,0)),IF(P7796="181-365d",INDEX(Assumptions!$G$8:$G$12,MATCH(B7796,Assumptions!$A$8:$A$12,0)),INDEX(Assumptions!$H$8:$H$12,MATCH(B7796,Assumptions!$A$8:$A$12,0)))))</f>
        <v>0.5</v>
      </c>
      <c r="R7796" s="14">
        <f t="shared" ca="1" si="852"/>
        <v>29166505.488000002</v>
      </c>
      <c r="S7796" s="14">
        <f t="shared" ca="1" si="853"/>
        <v>29166505.488000002</v>
      </c>
      <c r="T7796" s="11" t="s">
        <v>25</v>
      </c>
      <c r="U7796" s="18" t="s">
        <v>26</v>
      </c>
    </row>
    <row r="7797" spans="1:21" ht="15" customHeight="1" x14ac:dyDescent="0.15">
      <c r="A7797" s="10" t="s">
        <v>7845</v>
      </c>
      <c r="B7797" s="11" t="s">
        <v>46</v>
      </c>
      <c r="C7797" s="11" t="s">
        <v>47</v>
      </c>
      <c r="D7797" s="12">
        <v>46141</v>
      </c>
      <c r="E7797" s="11">
        <v>1301</v>
      </c>
      <c r="F7797" s="11" t="s">
        <v>33</v>
      </c>
      <c r="G7797" s="13">
        <v>408513.08</v>
      </c>
      <c r="H7797" s="14">
        <f t="shared" si="847"/>
        <v>531475517.08000004</v>
      </c>
      <c r="I7797" s="14">
        <f>IF(F7797="GHS",H7797,H7797*Assumptions!$B$4)</f>
        <v>531475517.08000004</v>
      </c>
      <c r="J7797" s="15" t="str">
        <f>INDEX(Assumptions!$B$8:$B$12,MATCH(B7797,Assumptions!$A$8:$A$12,0))</f>
        <v>Specific Identification</v>
      </c>
      <c r="K7797" s="16">
        <f>G7797/(1-INDEX(Assumptions!$D$8:$D$12,MATCH(B7797,Assumptions!$A$8:$A$12,0)))</f>
        <v>523734.71794871794</v>
      </c>
      <c r="L7797" s="16">
        <f t="shared" si="848"/>
        <v>12255.392400000001</v>
      </c>
      <c r="M7797" s="16">
        <f t="shared" si="849"/>
        <v>26186.735897435898</v>
      </c>
      <c r="N7797" s="14">
        <f>E7797*(K7797-L7797-M7797)*IF(F7797="GHS",1,Assumptions!$B$4)</f>
        <v>631365659.13631785</v>
      </c>
      <c r="O7797" s="15">
        <f t="shared" ca="1" si="850"/>
        <v>145</v>
      </c>
      <c r="P7797" s="15" t="str">
        <f t="shared" ca="1" si="851"/>
        <v>91-180d</v>
      </c>
      <c r="Q7797" s="17">
        <f ca="1">IF(P7797="0-90d",0,IF(P7797="91-180d",INDEX(Assumptions!$F$8:$F$12,MATCH(B7797,Assumptions!$A$8:$A$12,0)),IF(P7797="181-365d",INDEX(Assumptions!$G$8:$G$12,MATCH(B7797,Assumptions!$A$8:$A$12,0)),INDEX(Assumptions!$H$8:$H$12,MATCH(B7797,Assumptions!$A$8:$A$12,0)))))</f>
        <v>0</v>
      </c>
      <c r="R7797" s="14">
        <f t="shared" ca="1" si="852"/>
        <v>0</v>
      </c>
      <c r="S7797" s="14">
        <f t="shared" ca="1" si="853"/>
        <v>531475517.08000004</v>
      </c>
      <c r="T7797" s="11" t="s">
        <v>25</v>
      </c>
      <c r="U7797" s="18" t="s">
        <v>26</v>
      </c>
    </row>
    <row r="7798" spans="1:21" ht="15" customHeight="1" x14ac:dyDescent="0.15">
      <c r="A7798" s="10" t="s">
        <v>7846</v>
      </c>
      <c r="B7798" s="11" t="s">
        <v>22</v>
      </c>
      <c r="C7798" s="11" t="s">
        <v>23</v>
      </c>
      <c r="D7798" s="12">
        <v>45967</v>
      </c>
      <c r="E7798" s="11">
        <v>4970</v>
      </c>
      <c r="F7798" s="11" t="s">
        <v>24</v>
      </c>
      <c r="G7798" s="13">
        <v>55395.68</v>
      </c>
      <c r="H7798" s="14">
        <f t="shared" si="847"/>
        <v>275316529.60000002</v>
      </c>
      <c r="I7798" s="14">
        <f>IF(F7798="GHS",H7798,H7798*Assumptions!$B$4)</f>
        <v>2973418519.6800003</v>
      </c>
      <c r="J7798" s="15" t="str">
        <f>INDEX(Assumptions!$B$8:$B$12,MATCH(B7798,Assumptions!$A$8:$A$12,0))</f>
        <v>FIFO</v>
      </c>
      <c r="K7798" s="16">
        <f>G7798/(1-INDEX(Assumptions!$D$8:$D$12,MATCH(B7798,Assumptions!$A$8:$A$12,0)))</f>
        <v>67555.70731707316</v>
      </c>
      <c r="L7798" s="16">
        <f t="shared" si="848"/>
        <v>1661.8704</v>
      </c>
      <c r="M7798" s="16">
        <f t="shared" si="849"/>
        <v>3377.7853658536583</v>
      </c>
      <c r="N7798" s="14">
        <f>E7798*(K7798-L7798-M7798)*IF(F7798="GHS",1,Assumptions!$B$4)</f>
        <v>3355611583.0632582</v>
      </c>
      <c r="O7798" s="15">
        <f t="shared" ca="1" si="850"/>
        <v>319</v>
      </c>
      <c r="P7798" s="15" t="str">
        <f t="shared" ca="1" si="851"/>
        <v>181-365d</v>
      </c>
      <c r="Q7798" s="17">
        <f ca="1">IF(P7798="0-90d",0,IF(P7798="91-180d",INDEX(Assumptions!$F$8:$F$12,MATCH(B7798,Assumptions!$A$8:$A$12,0)),IF(P7798="181-365d",INDEX(Assumptions!$G$8:$G$12,MATCH(B7798,Assumptions!$A$8:$A$12,0)),INDEX(Assumptions!$H$8:$H$12,MATCH(B7798,Assumptions!$A$8:$A$12,0)))))</f>
        <v>0.15</v>
      </c>
      <c r="R7798" s="14">
        <f t="shared" ca="1" si="852"/>
        <v>446012777.95200002</v>
      </c>
      <c r="S7798" s="14">
        <f t="shared" ca="1" si="853"/>
        <v>2527405741.7280002</v>
      </c>
      <c r="T7798" s="11" t="s">
        <v>25</v>
      </c>
      <c r="U7798" s="18" t="s">
        <v>26</v>
      </c>
    </row>
    <row r="7799" spans="1:21" ht="15" customHeight="1" x14ac:dyDescent="0.15">
      <c r="A7799" s="10" t="s">
        <v>7847</v>
      </c>
      <c r="B7799" s="11" t="s">
        <v>41</v>
      </c>
      <c r="C7799" s="11" t="s">
        <v>44</v>
      </c>
      <c r="D7799" s="12">
        <v>46179</v>
      </c>
      <c r="E7799" s="11">
        <v>3185</v>
      </c>
      <c r="F7799" s="11" t="s">
        <v>33</v>
      </c>
      <c r="G7799" s="13">
        <v>1070.1300000000001</v>
      </c>
      <c r="H7799" s="14">
        <f t="shared" si="847"/>
        <v>3408364.0500000003</v>
      </c>
      <c r="I7799" s="14">
        <f>IF(F7799="GHS",H7799,H7799*Assumptions!$B$4)</f>
        <v>3408364.0500000003</v>
      </c>
      <c r="J7799" s="15" t="str">
        <f>INDEX(Assumptions!$B$8:$B$12,MATCH(B7799,Assumptions!$A$8:$A$12,0))</f>
        <v>Weighted Average</v>
      </c>
      <c r="K7799" s="16">
        <f>G7799/(1-INDEX(Assumptions!$D$8:$D$12,MATCH(B7799,Assumptions!$A$8:$A$12,0)))</f>
        <v>1646.3538461538462</v>
      </c>
      <c r="L7799" s="16">
        <f t="shared" si="848"/>
        <v>32.103900000000003</v>
      </c>
      <c r="M7799" s="16">
        <f t="shared" si="849"/>
        <v>82.317692307692312</v>
      </c>
      <c r="N7799" s="14">
        <f>E7799*(K7799-L7799-M7799)*IF(F7799="GHS",1,Assumptions!$B$4)</f>
        <v>4879204.2285000002</v>
      </c>
      <c r="O7799" s="15">
        <f t="shared" ca="1" si="850"/>
        <v>107</v>
      </c>
      <c r="P7799" s="15" t="str">
        <f t="shared" ca="1" si="851"/>
        <v>91-180d</v>
      </c>
      <c r="Q7799" s="17">
        <f ca="1">IF(P7799="0-90d",0,IF(P7799="91-180d",INDEX(Assumptions!$F$8:$F$12,MATCH(B7799,Assumptions!$A$8:$A$12,0)),IF(P7799="181-365d",INDEX(Assumptions!$G$8:$G$12,MATCH(B7799,Assumptions!$A$8:$A$12,0)),INDEX(Assumptions!$H$8:$H$12,MATCH(B7799,Assumptions!$A$8:$A$12,0)))))</f>
        <v>0.1</v>
      </c>
      <c r="R7799" s="14">
        <f t="shared" ca="1" si="852"/>
        <v>340836.40500000003</v>
      </c>
      <c r="S7799" s="14">
        <f t="shared" ca="1" si="853"/>
        <v>3067527.6450000005</v>
      </c>
      <c r="T7799" s="11" t="s">
        <v>25</v>
      </c>
      <c r="U7799" s="18" t="s">
        <v>36</v>
      </c>
    </row>
    <row r="7800" spans="1:21" ht="15" customHeight="1" x14ac:dyDescent="0.15">
      <c r="A7800" s="10" t="s">
        <v>7848</v>
      </c>
      <c r="B7800" s="11" t="s">
        <v>41</v>
      </c>
      <c r="C7800" s="11" t="s">
        <v>42</v>
      </c>
      <c r="D7800" s="12">
        <v>46052</v>
      </c>
      <c r="E7800" s="11">
        <v>322</v>
      </c>
      <c r="F7800" s="11" t="s">
        <v>33</v>
      </c>
      <c r="G7800" s="13">
        <v>241.87</v>
      </c>
      <c r="H7800" s="14">
        <f t="shared" si="847"/>
        <v>77882.14</v>
      </c>
      <c r="I7800" s="14">
        <f>IF(F7800="GHS",H7800,H7800*Assumptions!$B$4)</f>
        <v>77882.14</v>
      </c>
      <c r="J7800" s="15" t="str">
        <f>INDEX(Assumptions!$B$8:$B$12,MATCH(B7800,Assumptions!$A$8:$A$12,0))</f>
        <v>Weighted Average</v>
      </c>
      <c r="K7800" s="16">
        <f>G7800/(1-INDEX(Assumptions!$D$8:$D$12,MATCH(B7800,Assumptions!$A$8:$A$12,0)))</f>
        <v>372.10769230769228</v>
      </c>
      <c r="L7800" s="16">
        <f t="shared" si="848"/>
        <v>7.2561</v>
      </c>
      <c r="M7800" s="16">
        <f t="shared" si="849"/>
        <v>18.605384615384615</v>
      </c>
      <c r="N7800" s="14">
        <f>E7800*(K7800-L7800-M7800)*IF(F7800="GHS",1,Assumptions!$B$4)</f>
        <v>111491.27887692307</v>
      </c>
      <c r="O7800" s="15">
        <f t="shared" ca="1" si="850"/>
        <v>234</v>
      </c>
      <c r="P7800" s="15" t="str">
        <f t="shared" ca="1" si="851"/>
        <v>181-365d</v>
      </c>
      <c r="Q7800" s="17">
        <f ca="1">IF(P7800="0-90d",0,IF(P7800="91-180d",INDEX(Assumptions!$F$8:$F$12,MATCH(B7800,Assumptions!$A$8:$A$12,0)),IF(P7800="181-365d",INDEX(Assumptions!$G$8:$G$12,MATCH(B7800,Assumptions!$A$8:$A$12,0)),INDEX(Assumptions!$H$8:$H$12,MATCH(B7800,Assumptions!$A$8:$A$12,0)))))</f>
        <v>0.35</v>
      </c>
      <c r="R7800" s="14">
        <f t="shared" ca="1" si="852"/>
        <v>27258.749</v>
      </c>
      <c r="S7800" s="14">
        <f t="shared" ca="1" si="853"/>
        <v>50623.391000000003</v>
      </c>
      <c r="T7800" s="11" t="s">
        <v>25</v>
      </c>
      <c r="U7800" s="18" t="s">
        <v>26</v>
      </c>
    </row>
    <row r="7801" spans="1:21" ht="15" customHeight="1" x14ac:dyDescent="0.15">
      <c r="A7801" s="10" t="s">
        <v>7849</v>
      </c>
      <c r="B7801" s="11" t="s">
        <v>41</v>
      </c>
      <c r="C7801" s="11" t="s">
        <v>115</v>
      </c>
      <c r="D7801" s="12">
        <v>45857</v>
      </c>
      <c r="E7801" s="11">
        <v>4873</v>
      </c>
      <c r="F7801" s="11" t="s">
        <v>33</v>
      </c>
      <c r="G7801" s="13">
        <v>347.39</v>
      </c>
      <c r="H7801" s="14">
        <f t="shared" si="847"/>
        <v>1692831.47</v>
      </c>
      <c r="I7801" s="14">
        <f>IF(F7801="GHS",H7801,H7801*Assumptions!$B$4)</f>
        <v>1692831.47</v>
      </c>
      <c r="J7801" s="15" t="str">
        <f>INDEX(Assumptions!$B$8:$B$12,MATCH(B7801,Assumptions!$A$8:$A$12,0))</f>
        <v>Weighted Average</v>
      </c>
      <c r="K7801" s="16">
        <f>G7801/(1-INDEX(Assumptions!$D$8:$D$12,MATCH(B7801,Assumptions!$A$8:$A$12,0)))</f>
        <v>534.44615384615383</v>
      </c>
      <c r="L7801" s="16">
        <f t="shared" si="848"/>
        <v>10.4217</v>
      </c>
      <c r="M7801" s="16">
        <f t="shared" si="849"/>
        <v>26.722307692307695</v>
      </c>
      <c r="N7801" s="14">
        <f>E7801*(K7801-L7801-M7801)*IF(F7801="GHS",1,Assumptions!$B$4)</f>
        <v>2423353.3582076924</v>
      </c>
      <c r="O7801" s="15">
        <f t="shared" ca="1" si="850"/>
        <v>429</v>
      </c>
      <c r="P7801" s="15" t="str">
        <f t="shared" ca="1" si="851"/>
        <v>365d+</v>
      </c>
      <c r="Q7801" s="17">
        <f ca="1">IF(P7801="0-90d",0,IF(P7801="91-180d",INDEX(Assumptions!$F$8:$F$12,MATCH(B7801,Assumptions!$A$8:$A$12,0)),IF(P7801="181-365d",INDEX(Assumptions!$G$8:$G$12,MATCH(B7801,Assumptions!$A$8:$A$12,0)),INDEX(Assumptions!$H$8:$H$12,MATCH(B7801,Assumptions!$A$8:$A$12,0)))))</f>
        <v>0.8</v>
      </c>
      <c r="R7801" s="14">
        <f t="shared" ca="1" si="852"/>
        <v>1354265.176</v>
      </c>
      <c r="S7801" s="14">
        <f t="shared" si="853"/>
        <v>0</v>
      </c>
      <c r="T7801" s="11" t="s">
        <v>39</v>
      </c>
      <c r="U7801" s="18" t="s">
        <v>26</v>
      </c>
    </row>
    <row r="7802" spans="1:21" ht="15" customHeight="1" x14ac:dyDescent="0.15">
      <c r="A7802" s="10" t="s">
        <v>7850</v>
      </c>
      <c r="B7802" s="11" t="s">
        <v>31</v>
      </c>
      <c r="C7802" s="11" t="s">
        <v>32</v>
      </c>
      <c r="D7802" s="12">
        <v>45854</v>
      </c>
      <c r="E7802" s="11">
        <v>2581</v>
      </c>
      <c r="F7802" s="11" t="s">
        <v>33</v>
      </c>
      <c r="G7802" s="13">
        <v>2452.33</v>
      </c>
      <c r="H7802" s="14">
        <f t="shared" si="847"/>
        <v>6329463.7299999995</v>
      </c>
      <c r="I7802" s="14">
        <f>IF(F7802="GHS",H7802,H7802*Assumptions!$B$4)</f>
        <v>6329463.7299999995</v>
      </c>
      <c r="J7802" s="15" t="str">
        <f>INDEX(Assumptions!$B$8:$B$12,MATCH(B7802,Assumptions!$A$8:$A$12,0))</f>
        <v>Weighted Average</v>
      </c>
      <c r="K7802" s="16">
        <f>G7802/(1-INDEX(Assumptions!$D$8:$D$12,MATCH(B7802,Assumptions!$A$8:$A$12,0)))</f>
        <v>3406.0138888888887</v>
      </c>
      <c r="L7802" s="16">
        <f t="shared" si="848"/>
        <v>73.56989999999999</v>
      </c>
      <c r="M7802" s="16">
        <f t="shared" si="849"/>
        <v>170.30069444444445</v>
      </c>
      <c r="N7802" s="14">
        <f>E7802*(K7802-L7802-M7802)*IF(F7802="GHS",1,Assumptions!$B$4)</f>
        <v>8161491.8429611102</v>
      </c>
      <c r="O7802" s="15">
        <f t="shared" ca="1" si="850"/>
        <v>432</v>
      </c>
      <c r="P7802" s="15" t="str">
        <f t="shared" ca="1" si="851"/>
        <v>365d+</v>
      </c>
      <c r="Q7802" s="17">
        <f ca="1">IF(P7802="0-90d",0,IF(P7802="91-180d",INDEX(Assumptions!$F$8:$F$12,MATCH(B7802,Assumptions!$A$8:$A$12,0)),IF(P7802="181-365d",INDEX(Assumptions!$G$8:$G$12,MATCH(B7802,Assumptions!$A$8:$A$12,0)),INDEX(Assumptions!$H$8:$H$12,MATCH(B7802,Assumptions!$A$8:$A$12,0)))))</f>
        <v>0.6</v>
      </c>
      <c r="R7802" s="14">
        <f t="shared" ca="1" si="852"/>
        <v>3797678.2379999994</v>
      </c>
      <c r="S7802" s="14">
        <f t="shared" ca="1" si="853"/>
        <v>2531785.4920000001</v>
      </c>
      <c r="T7802" s="11" t="s">
        <v>25</v>
      </c>
      <c r="U7802" s="18" t="s">
        <v>26</v>
      </c>
    </row>
    <row r="7803" spans="1:21" ht="15" customHeight="1" x14ac:dyDescent="0.15">
      <c r="A7803" s="10" t="s">
        <v>7851</v>
      </c>
      <c r="B7803" s="11" t="s">
        <v>31</v>
      </c>
      <c r="C7803" s="11" t="s">
        <v>32</v>
      </c>
      <c r="D7803" s="12">
        <v>46175</v>
      </c>
      <c r="E7803" s="11">
        <v>3337</v>
      </c>
      <c r="F7803" s="11" t="s">
        <v>33</v>
      </c>
      <c r="G7803" s="13">
        <v>2278.29</v>
      </c>
      <c r="H7803" s="14">
        <f t="shared" si="847"/>
        <v>7602653.7299999995</v>
      </c>
      <c r="I7803" s="14">
        <f>IF(F7803="GHS",H7803,H7803*Assumptions!$B$4)</f>
        <v>7602653.7299999995</v>
      </c>
      <c r="J7803" s="15" t="str">
        <f>INDEX(Assumptions!$B$8:$B$12,MATCH(B7803,Assumptions!$A$8:$A$12,0))</f>
        <v>Weighted Average</v>
      </c>
      <c r="K7803" s="16">
        <f>G7803/(1-INDEX(Assumptions!$D$8:$D$12,MATCH(B7803,Assumptions!$A$8:$A$12,0)))</f>
        <v>3164.2916666666665</v>
      </c>
      <c r="L7803" s="16">
        <f t="shared" si="848"/>
        <v>68.348699999999994</v>
      </c>
      <c r="M7803" s="16">
        <f t="shared" si="849"/>
        <v>158.21458333333334</v>
      </c>
      <c r="N7803" s="14">
        <f>E7803*(K7803-L7803-M7803)*IF(F7803="GHS",1,Assumptions!$B$4)</f>
        <v>9803199.6151833329</v>
      </c>
      <c r="O7803" s="15">
        <f t="shared" ca="1" si="850"/>
        <v>111</v>
      </c>
      <c r="P7803" s="15" t="str">
        <f t="shared" ca="1" si="851"/>
        <v>91-180d</v>
      </c>
      <c r="Q7803" s="17">
        <f ca="1">IF(P7803="0-90d",0,IF(P7803="91-180d",INDEX(Assumptions!$F$8:$F$12,MATCH(B7803,Assumptions!$A$8:$A$12,0)),IF(P7803="181-365d",INDEX(Assumptions!$G$8:$G$12,MATCH(B7803,Assumptions!$A$8:$A$12,0)),INDEX(Assumptions!$H$8:$H$12,MATCH(B7803,Assumptions!$A$8:$A$12,0)))))</f>
        <v>0.05</v>
      </c>
      <c r="R7803" s="14">
        <f t="shared" ca="1" si="852"/>
        <v>380132.68650000001</v>
      </c>
      <c r="S7803" s="14">
        <f t="shared" ca="1" si="853"/>
        <v>7222521.0434999997</v>
      </c>
      <c r="T7803" s="11" t="s">
        <v>25</v>
      </c>
      <c r="U7803" s="18" t="s">
        <v>26</v>
      </c>
    </row>
    <row r="7804" spans="1:21" ht="15" customHeight="1" x14ac:dyDescent="0.15">
      <c r="A7804" s="10" t="s">
        <v>7852</v>
      </c>
      <c r="B7804" s="11" t="s">
        <v>41</v>
      </c>
      <c r="C7804" s="11" t="s">
        <v>49</v>
      </c>
      <c r="D7804" s="12">
        <v>45814</v>
      </c>
      <c r="E7804" s="11">
        <v>4130</v>
      </c>
      <c r="F7804" s="11" t="s">
        <v>33</v>
      </c>
      <c r="G7804" s="13">
        <v>377.37</v>
      </c>
      <c r="H7804" s="14">
        <f t="shared" si="847"/>
        <v>1558538.1</v>
      </c>
      <c r="I7804" s="14">
        <f>IF(F7804="GHS",H7804,H7804*Assumptions!$B$4)</f>
        <v>1558538.1</v>
      </c>
      <c r="J7804" s="15" t="str">
        <f>INDEX(Assumptions!$B$8:$B$12,MATCH(B7804,Assumptions!$A$8:$A$12,0))</f>
        <v>Weighted Average</v>
      </c>
      <c r="K7804" s="16">
        <f>G7804/(1-INDEX(Assumptions!$D$8:$D$12,MATCH(B7804,Assumptions!$A$8:$A$12,0)))</f>
        <v>580.56923076923078</v>
      </c>
      <c r="L7804" s="16">
        <f t="shared" si="848"/>
        <v>11.321099999999999</v>
      </c>
      <c r="M7804" s="16">
        <f t="shared" si="849"/>
        <v>29.028461538461542</v>
      </c>
      <c r="N7804" s="14">
        <f>E7804*(K7804-L7804-M7804)*IF(F7804="GHS",1,Assumptions!$B$4)</f>
        <v>2231107.2339230771</v>
      </c>
      <c r="O7804" s="15">
        <f t="shared" ca="1" si="850"/>
        <v>472</v>
      </c>
      <c r="P7804" s="15" t="str">
        <f t="shared" ca="1" si="851"/>
        <v>365d+</v>
      </c>
      <c r="Q7804" s="17">
        <f ca="1">IF(P7804="0-90d",0,IF(P7804="91-180d",INDEX(Assumptions!$F$8:$F$12,MATCH(B7804,Assumptions!$A$8:$A$12,0)),IF(P7804="181-365d",INDEX(Assumptions!$G$8:$G$12,MATCH(B7804,Assumptions!$A$8:$A$12,0)),INDEX(Assumptions!$H$8:$H$12,MATCH(B7804,Assumptions!$A$8:$A$12,0)))))</f>
        <v>0.8</v>
      </c>
      <c r="R7804" s="14">
        <f t="shared" ca="1" si="852"/>
        <v>1246830.4800000002</v>
      </c>
      <c r="S7804" s="14">
        <f t="shared" ca="1" si="853"/>
        <v>311707.61999999988</v>
      </c>
      <c r="T7804" s="11" t="s">
        <v>25</v>
      </c>
      <c r="U7804" s="18" t="s">
        <v>26</v>
      </c>
    </row>
    <row r="7805" spans="1:21" ht="15" customHeight="1" x14ac:dyDescent="0.15">
      <c r="A7805" s="10" t="s">
        <v>7853</v>
      </c>
      <c r="B7805" s="11" t="s">
        <v>28</v>
      </c>
      <c r="C7805" s="11" t="s">
        <v>55</v>
      </c>
      <c r="D7805" s="12">
        <v>46094</v>
      </c>
      <c r="E7805" s="11">
        <v>2572</v>
      </c>
      <c r="F7805" s="11" t="s">
        <v>24</v>
      </c>
      <c r="G7805" s="13">
        <v>7210.51</v>
      </c>
      <c r="H7805" s="14">
        <f t="shared" si="847"/>
        <v>18545431.719999999</v>
      </c>
      <c r="I7805" s="14">
        <f>IF(F7805="GHS",H7805,H7805*Assumptions!$B$4)</f>
        <v>200290662.57600001</v>
      </c>
      <c r="J7805" s="15" t="str">
        <f>INDEX(Assumptions!$B$8:$B$12,MATCH(B7805,Assumptions!$A$8:$A$12,0))</f>
        <v>Fair Value Less Costs to Sell</v>
      </c>
      <c r="K7805" s="16">
        <f>G7805/(1-INDEX(Assumptions!$D$8:$D$12,MATCH(B7805,Assumptions!$A$8:$A$12,0)))</f>
        <v>8193.761363636364</v>
      </c>
      <c r="L7805" s="16">
        <f t="shared" si="848"/>
        <v>216.31530000000001</v>
      </c>
      <c r="M7805" s="16">
        <f t="shared" si="849"/>
        <v>409.68806818181821</v>
      </c>
      <c r="N7805" s="14">
        <f>E7805*(K7805-L7805-M7805)*IF(F7805="GHS",1,Assumptions!$B$4)</f>
        <v>210214154.49453819</v>
      </c>
      <c r="O7805" s="15">
        <f t="shared" ca="1" si="850"/>
        <v>192</v>
      </c>
      <c r="P7805" s="15" t="str">
        <f t="shared" ca="1" si="851"/>
        <v>181-365d</v>
      </c>
      <c r="Q7805" s="17">
        <f ca="1">IF(P7805="0-90d",0,IF(P7805="91-180d",INDEX(Assumptions!$F$8:$F$12,MATCH(B7805,Assumptions!$A$8:$A$12,0)),IF(P7805="181-365d",INDEX(Assumptions!$G$8:$G$12,MATCH(B7805,Assumptions!$A$8:$A$12,0)),INDEX(Assumptions!$H$8:$H$12,MATCH(B7805,Assumptions!$A$8:$A$12,0)))))</f>
        <v>0.1</v>
      </c>
      <c r="R7805" s="14">
        <f t="shared" ca="1" si="852"/>
        <v>20029066.257600002</v>
      </c>
      <c r="S7805" s="14">
        <f t="shared" ca="1" si="853"/>
        <v>180261596.3184</v>
      </c>
      <c r="T7805" s="11" t="s">
        <v>25</v>
      </c>
      <c r="U7805" s="18" t="s">
        <v>26</v>
      </c>
    </row>
    <row r="7806" spans="1:21" ht="15" customHeight="1" x14ac:dyDescent="0.15">
      <c r="A7806" s="10" t="s">
        <v>7854</v>
      </c>
      <c r="B7806" s="11" t="s">
        <v>41</v>
      </c>
      <c r="C7806" s="11" t="s">
        <v>44</v>
      </c>
      <c r="D7806" s="12">
        <v>46090</v>
      </c>
      <c r="E7806" s="11">
        <v>1399</v>
      </c>
      <c r="F7806" s="11" t="s">
        <v>33</v>
      </c>
      <c r="G7806" s="13">
        <v>487.53</v>
      </c>
      <c r="H7806" s="14">
        <f t="shared" si="847"/>
        <v>682054.47</v>
      </c>
      <c r="I7806" s="14">
        <f>IF(F7806="GHS",H7806,H7806*Assumptions!$B$4)</f>
        <v>682054.47</v>
      </c>
      <c r="J7806" s="15" t="str">
        <f>INDEX(Assumptions!$B$8:$B$12,MATCH(B7806,Assumptions!$A$8:$A$12,0))</f>
        <v>Weighted Average</v>
      </c>
      <c r="K7806" s="16">
        <f>G7806/(1-INDEX(Assumptions!$D$8:$D$12,MATCH(B7806,Assumptions!$A$8:$A$12,0)))</f>
        <v>750.04615384615374</v>
      </c>
      <c r="L7806" s="16">
        <f t="shared" si="848"/>
        <v>14.625899999999998</v>
      </c>
      <c r="M7806" s="16">
        <f t="shared" si="849"/>
        <v>37.502307692307689</v>
      </c>
      <c r="N7806" s="14">
        <f>E7806*(K7806-L7806-M7806)*IF(F7806="GHS",1,Assumptions!$B$4)</f>
        <v>976387.2066692306</v>
      </c>
      <c r="O7806" s="15">
        <f t="shared" ca="1" si="850"/>
        <v>196</v>
      </c>
      <c r="P7806" s="15" t="str">
        <f t="shared" ca="1" si="851"/>
        <v>181-365d</v>
      </c>
      <c r="Q7806" s="17">
        <f ca="1">IF(P7806="0-90d",0,IF(P7806="91-180d",INDEX(Assumptions!$F$8:$F$12,MATCH(B7806,Assumptions!$A$8:$A$12,0)),IF(P7806="181-365d",INDEX(Assumptions!$G$8:$G$12,MATCH(B7806,Assumptions!$A$8:$A$12,0)),INDEX(Assumptions!$H$8:$H$12,MATCH(B7806,Assumptions!$A$8:$A$12,0)))))</f>
        <v>0.35</v>
      </c>
      <c r="R7806" s="14">
        <f t="shared" ca="1" si="852"/>
        <v>238719.06449999998</v>
      </c>
      <c r="S7806" s="14">
        <f t="shared" ca="1" si="853"/>
        <v>443335.40549999999</v>
      </c>
      <c r="T7806" s="11" t="s">
        <v>25</v>
      </c>
      <c r="U7806" s="18" t="s">
        <v>26</v>
      </c>
    </row>
    <row r="7807" spans="1:21" ht="15" customHeight="1" x14ac:dyDescent="0.15">
      <c r="A7807" s="10" t="s">
        <v>7855</v>
      </c>
      <c r="B7807" s="11" t="s">
        <v>31</v>
      </c>
      <c r="C7807" s="11" t="s">
        <v>63</v>
      </c>
      <c r="D7807" s="12">
        <v>46019</v>
      </c>
      <c r="E7807" s="11">
        <v>2790</v>
      </c>
      <c r="F7807" s="11" t="s">
        <v>33</v>
      </c>
      <c r="G7807" s="13">
        <v>2123.46</v>
      </c>
      <c r="H7807" s="14">
        <f t="shared" si="847"/>
        <v>5924453.4000000004</v>
      </c>
      <c r="I7807" s="14">
        <f>IF(F7807="GHS",H7807,H7807*Assumptions!$B$4)</f>
        <v>5924453.4000000004</v>
      </c>
      <c r="J7807" s="15" t="str">
        <f>INDEX(Assumptions!$B$8:$B$12,MATCH(B7807,Assumptions!$A$8:$A$12,0))</f>
        <v>Weighted Average</v>
      </c>
      <c r="K7807" s="16">
        <f>G7807/(1-INDEX(Assumptions!$D$8:$D$12,MATCH(B7807,Assumptions!$A$8:$A$12,0)))</f>
        <v>2949.25</v>
      </c>
      <c r="L7807" s="16">
        <f t="shared" si="848"/>
        <v>63.703800000000001</v>
      </c>
      <c r="M7807" s="16">
        <f t="shared" si="849"/>
        <v>147.46250000000001</v>
      </c>
      <c r="N7807" s="14">
        <f>E7807*(K7807-L7807-M7807)*IF(F7807="GHS",1,Assumptions!$B$4)</f>
        <v>7639253.5229999991</v>
      </c>
      <c r="O7807" s="15">
        <f t="shared" ca="1" si="850"/>
        <v>267</v>
      </c>
      <c r="P7807" s="15" t="str">
        <f t="shared" ca="1" si="851"/>
        <v>181-365d</v>
      </c>
      <c r="Q7807" s="17">
        <f ca="1">IF(P7807="0-90d",0,IF(P7807="91-180d",INDEX(Assumptions!$F$8:$F$12,MATCH(B7807,Assumptions!$A$8:$A$12,0)),IF(P7807="181-365d",INDEX(Assumptions!$G$8:$G$12,MATCH(B7807,Assumptions!$A$8:$A$12,0)),INDEX(Assumptions!$H$8:$H$12,MATCH(B7807,Assumptions!$A$8:$A$12,0)))))</f>
        <v>0.2</v>
      </c>
      <c r="R7807" s="14">
        <f t="shared" ca="1" si="852"/>
        <v>1184890.6800000002</v>
      </c>
      <c r="S7807" s="14">
        <f t="shared" ca="1" si="853"/>
        <v>4739562.7200000007</v>
      </c>
      <c r="T7807" s="11" t="s">
        <v>25</v>
      </c>
      <c r="U7807" s="18" t="s">
        <v>36</v>
      </c>
    </row>
    <row r="7808" spans="1:21" ht="15" customHeight="1" x14ac:dyDescent="0.15">
      <c r="A7808" s="10" t="s">
        <v>7856</v>
      </c>
      <c r="B7808" s="11" t="s">
        <v>28</v>
      </c>
      <c r="C7808" s="11" t="s">
        <v>35</v>
      </c>
      <c r="D7808" s="12">
        <v>45837</v>
      </c>
      <c r="E7808" s="11">
        <v>2096</v>
      </c>
      <c r="F7808" s="11" t="s">
        <v>24</v>
      </c>
      <c r="G7808" s="13">
        <v>3673.95</v>
      </c>
      <c r="H7808" s="14">
        <f t="shared" si="847"/>
        <v>7700599.1999999993</v>
      </c>
      <c r="I7808" s="14">
        <f>IF(F7808="GHS",H7808,H7808*Assumptions!$B$4)</f>
        <v>83166471.359999999</v>
      </c>
      <c r="J7808" s="15" t="str">
        <f>INDEX(Assumptions!$B$8:$B$12,MATCH(B7808,Assumptions!$A$8:$A$12,0))</f>
        <v>Fair Value Less Costs to Sell</v>
      </c>
      <c r="K7808" s="16">
        <f>G7808/(1-INDEX(Assumptions!$D$8:$D$12,MATCH(B7808,Assumptions!$A$8:$A$12,0)))</f>
        <v>4174.943181818182</v>
      </c>
      <c r="L7808" s="16">
        <f t="shared" si="848"/>
        <v>110.21849999999999</v>
      </c>
      <c r="M7808" s="16">
        <f t="shared" si="849"/>
        <v>208.74715909090912</v>
      </c>
      <c r="N7808" s="14">
        <f>E7808*(K7808-L7808-M7808)*IF(F7808="GHS",1,Assumptions!$B$4)</f>
        <v>87286991.986472741</v>
      </c>
      <c r="O7808" s="15">
        <f t="shared" ca="1" si="850"/>
        <v>449</v>
      </c>
      <c r="P7808" s="15" t="str">
        <f t="shared" ca="1" si="851"/>
        <v>365d+</v>
      </c>
      <c r="Q7808" s="17">
        <f ca="1">IF(P7808="0-90d",0,IF(P7808="91-180d",INDEX(Assumptions!$F$8:$F$12,MATCH(B7808,Assumptions!$A$8:$A$12,0)),IF(P7808="181-365d",INDEX(Assumptions!$G$8:$G$12,MATCH(B7808,Assumptions!$A$8:$A$12,0)),INDEX(Assumptions!$H$8:$H$12,MATCH(B7808,Assumptions!$A$8:$A$12,0)))))</f>
        <v>0.4</v>
      </c>
      <c r="R7808" s="14">
        <f t="shared" ca="1" si="852"/>
        <v>33266588.544</v>
      </c>
      <c r="S7808" s="14">
        <f t="shared" ca="1" si="853"/>
        <v>49899882.816</v>
      </c>
      <c r="T7808" s="11" t="s">
        <v>25</v>
      </c>
      <c r="U7808" s="18" t="s">
        <v>36</v>
      </c>
    </row>
    <row r="7809" spans="1:21" ht="15" customHeight="1" x14ac:dyDescent="0.15">
      <c r="A7809" s="10" t="s">
        <v>7857</v>
      </c>
      <c r="B7809" s="11" t="s">
        <v>41</v>
      </c>
      <c r="C7809" s="11" t="s">
        <v>44</v>
      </c>
      <c r="D7809" s="12">
        <v>45778</v>
      </c>
      <c r="E7809" s="11">
        <v>2316</v>
      </c>
      <c r="F7809" s="11" t="s">
        <v>33</v>
      </c>
      <c r="G7809" s="13">
        <v>382.61</v>
      </c>
      <c r="H7809" s="14">
        <f t="shared" si="847"/>
        <v>886124.76</v>
      </c>
      <c r="I7809" s="14">
        <f>IF(F7809="GHS",H7809,H7809*Assumptions!$B$4)</f>
        <v>886124.76</v>
      </c>
      <c r="J7809" s="15" t="str">
        <f>INDEX(Assumptions!$B$8:$B$12,MATCH(B7809,Assumptions!$A$8:$A$12,0))</f>
        <v>Weighted Average</v>
      </c>
      <c r="K7809" s="16">
        <f>G7809/(1-INDEX(Assumptions!$D$8:$D$12,MATCH(B7809,Assumptions!$A$8:$A$12,0)))</f>
        <v>588.63076923076926</v>
      </c>
      <c r="L7809" s="16">
        <f t="shared" si="848"/>
        <v>11.478300000000001</v>
      </c>
      <c r="M7809" s="16">
        <f t="shared" si="849"/>
        <v>29.431538461538466</v>
      </c>
      <c r="N7809" s="14">
        <f>E7809*(K7809-L7809-M7809)*IF(F7809="GHS",1,Assumptions!$B$4)</f>
        <v>1268521.6756615385</v>
      </c>
      <c r="O7809" s="15">
        <f t="shared" ca="1" si="850"/>
        <v>508</v>
      </c>
      <c r="P7809" s="15" t="str">
        <f t="shared" ca="1" si="851"/>
        <v>365d+</v>
      </c>
      <c r="Q7809" s="17">
        <f ca="1">IF(P7809="0-90d",0,IF(P7809="91-180d",INDEX(Assumptions!$F$8:$F$12,MATCH(B7809,Assumptions!$A$8:$A$12,0)),IF(P7809="181-365d",INDEX(Assumptions!$G$8:$G$12,MATCH(B7809,Assumptions!$A$8:$A$12,0)),INDEX(Assumptions!$H$8:$H$12,MATCH(B7809,Assumptions!$A$8:$A$12,0)))))</f>
        <v>0.8</v>
      </c>
      <c r="R7809" s="14">
        <f t="shared" ca="1" si="852"/>
        <v>708899.80800000008</v>
      </c>
      <c r="S7809" s="14">
        <f t="shared" ca="1" si="853"/>
        <v>177224.95199999993</v>
      </c>
      <c r="T7809" s="11" t="s">
        <v>25</v>
      </c>
      <c r="U7809" s="18" t="s">
        <v>26</v>
      </c>
    </row>
    <row r="7810" spans="1:21" ht="15" customHeight="1" x14ac:dyDescent="0.15">
      <c r="A7810" s="10" t="s">
        <v>7858</v>
      </c>
      <c r="B7810" s="11" t="s">
        <v>41</v>
      </c>
      <c r="C7810" s="11" t="s">
        <v>49</v>
      </c>
      <c r="D7810" s="12">
        <v>45774</v>
      </c>
      <c r="E7810" s="11">
        <v>383</v>
      </c>
      <c r="F7810" s="11" t="s">
        <v>33</v>
      </c>
      <c r="G7810" s="13">
        <v>321.22000000000003</v>
      </c>
      <c r="H7810" s="14">
        <f t="shared" ref="H7810:H7873" si="854">E7810*G7810</f>
        <v>123027.26000000001</v>
      </c>
      <c r="I7810" s="14">
        <f>IF(F7810="GHS",H7810,H7810*Assumptions!$B$4)</f>
        <v>123027.26000000001</v>
      </c>
      <c r="J7810" s="15" t="str">
        <f>INDEX(Assumptions!$B$8:$B$12,MATCH(B7810,Assumptions!$A$8:$A$12,0))</f>
        <v>Weighted Average</v>
      </c>
      <c r="K7810" s="16">
        <f>G7810/(1-INDEX(Assumptions!$D$8:$D$12,MATCH(B7810,Assumptions!$A$8:$A$12,0)))</f>
        <v>494.18461538461543</v>
      </c>
      <c r="L7810" s="16">
        <f t="shared" ref="L7810:L7873" si="855">G7810*0.03</f>
        <v>9.6365999999999996</v>
      </c>
      <c r="M7810" s="16">
        <f t="shared" ref="M7810:M7873" si="856">K7810*0.05</f>
        <v>24.709230769230771</v>
      </c>
      <c r="N7810" s="14">
        <f>E7810*(K7810-L7810-M7810)*IF(F7810="GHS",1,Assumptions!$B$4)</f>
        <v>176118.25450769233</v>
      </c>
      <c r="O7810" s="15">
        <f t="shared" ref="O7810:O7873" ca="1" si="857">TODAY()-D7810</f>
        <v>512</v>
      </c>
      <c r="P7810" s="15" t="str">
        <f t="shared" ref="P7810:P7873" ca="1" si="858">IF(O7810&lt;=90,"0-90d",IF(O7810&lt;=180,"91-180d",IF(O7810&lt;=365,"181-365d","365d+")))</f>
        <v>365d+</v>
      </c>
      <c r="Q7810" s="17">
        <f ca="1">IF(P7810="0-90d",0,IF(P7810="91-180d",INDEX(Assumptions!$F$8:$F$12,MATCH(B7810,Assumptions!$A$8:$A$12,0)),IF(P7810="181-365d",INDEX(Assumptions!$G$8:$G$12,MATCH(B7810,Assumptions!$A$8:$A$12,0)),INDEX(Assumptions!$H$8:$H$12,MATCH(B7810,Assumptions!$A$8:$A$12,0)))))</f>
        <v>0.8</v>
      </c>
      <c r="R7810" s="14">
        <f t="shared" ref="R7810:R7873" ca="1" si="859">I7810*Q7810</f>
        <v>98421.808000000019</v>
      </c>
      <c r="S7810" s="14">
        <f t="shared" ref="S7810:S7873" ca="1" si="860">IF(T7810="Held on Consignment (Not Owned)",0,MIN(I7810-R7810,N7810))</f>
        <v>24605.45199999999</v>
      </c>
      <c r="T7810" s="11" t="s">
        <v>25</v>
      </c>
      <c r="U7810" s="18" t="s">
        <v>36</v>
      </c>
    </row>
    <row r="7811" spans="1:21" ht="15" customHeight="1" x14ac:dyDescent="0.15">
      <c r="A7811" s="10" t="s">
        <v>7859</v>
      </c>
      <c r="B7811" s="11" t="s">
        <v>41</v>
      </c>
      <c r="C7811" s="11" t="s">
        <v>44</v>
      </c>
      <c r="D7811" s="12">
        <v>46068</v>
      </c>
      <c r="E7811" s="11">
        <v>1998</v>
      </c>
      <c r="F7811" s="11" t="s">
        <v>33</v>
      </c>
      <c r="G7811" s="13">
        <v>180.13</v>
      </c>
      <c r="H7811" s="14">
        <f t="shared" si="854"/>
        <v>359899.74</v>
      </c>
      <c r="I7811" s="14">
        <f>IF(F7811="GHS",H7811,H7811*Assumptions!$B$4)</f>
        <v>359899.74</v>
      </c>
      <c r="J7811" s="15" t="str">
        <f>INDEX(Assumptions!$B$8:$B$12,MATCH(B7811,Assumptions!$A$8:$A$12,0))</f>
        <v>Weighted Average</v>
      </c>
      <c r="K7811" s="16">
        <f>G7811/(1-INDEX(Assumptions!$D$8:$D$12,MATCH(B7811,Assumptions!$A$8:$A$12,0)))</f>
        <v>277.12307692307689</v>
      </c>
      <c r="L7811" s="16">
        <f t="shared" si="855"/>
        <v>5.4038999999999993</v>
      </c>
      <c r="M7811" s="16">
        <f t="shared" si="856"/>
        <v>13.856153846153845</v>
      </c>
      <c r="N7811" s="14">
        <f>E7811*(K7811-L7811-M7811)*IF(F7811="GHS",1,Assumptions!$B$4)</f>
        <v>515210.32010769215</v>
      </c>
      <c r="O7811" s="15">
        <f t="shared" ca="1" si="857"/>
        <v>218</v>
      </c>
      <c r="P7811" s="15" t="str">
        <f t="shared" ca="1" si="858"/>
        <v>181-365d</v>
      </c>
      <c r="Q7811" s="17">
        <f ca="1">IF(P7811="0-90d",0,IF(P7811="91-180d",INDEX(Assumptions!$F$8:$F$12,MATCH(B7811,Assumptions!$A$8:$A$12,0)),IF(P7811="181-365d",INDEX(Assumptions!$G$8:$G$12,MATCH(B7811,Assumptions!$A$8:$A$12,0)),INDEX(Assumptions!$H$8:$H$12,MATCH(B7811,Assumptions!$A$8:$A$12,0)))))</f>
        <v>0.35</v>
      </c>
      <c r="R7811" s="14">
        <f t="shared" ca="1" si="859"/>
        <v>125964.90899999999</v>
      </c>
      <c r="S7811" s="14">
        <f t="shared" ca="1" si="860"/>
        <v>233934.83100000001</v>
      </c>
      <c r="T7811" s="11" t="s">
        <v>25</v>
      </c>
      <c r="U7811" s="18" t="s">
        <v>26</v>
      </c>
    </row>
    <row r="7812" spans="1:21" ht="15" customHeight="1" x14ac:dyDescent="0.15">
      <c r="A7812" s="10" t="s">
        <v>7860</v>
      </c>
      <c r="B7812" s="11" t="s">
        <v>28</v>
      </c>
      <c r="C7812" s="11" t="s">
        <v>29</v>
      </c>
      <c r="D7812" s="12">
        <v>45764</v>
      </c>
      <c r="E7812" s="11">
        <v>1418</v>
      </c>
      <c r="F7812" s="11" t="s">
        <v>24</v>
      </c>
      <c r="G7812" s="13">
        <v>8805.0499999999993</v>
      </c>
      <c r="H7812" s="14">
        <f t="shared" si="854"/>
        <v>12485560.899999999</v>
      </c>
      <c r="I7812" s="14">
        <f>IF(F7812="GHS",H7812,H7812*Assumptions!$B$4)</f>
        <v>134844057.72</v>
      </c>
      <c r="J7812" s="15" t="str">
        <f>INDEX(Assumptions!$B$8:$B$12,MATCH(B7812,Assumptions!$A$8:$A$12,0))</f>
        <v>Fair Value Less Costs to Sell</v>
      </c>
      <c r="K7812" s="16">
        <f>G7812/(1-INDEX(Assumptions!$D$8:$D$12,MATCH(B7812,Assumptions!$A$8:$A$12,0)))</f>
        <v>10005.738636363636</v>
      </c>
      <c r="L7812" s="16">
        <f t="shared" si="855"/>
        <v>264.15149999999994</v>
      </c>
      <c r="M7812" s="16">
        <f t="shared" si="856"/>
        <v>500.28693181818181</v>
      </c>
      <c r="N7812" s="14">
        <f>E7812*(K7812-L7812-M7812)*IF(F7812="GHS",1,Assumptions!$B$4)</f>
        <v>141524967.8524909</v>
      </c>
      <c r="O7812" s="15">
        <f t="shared" ca="1" si="857"/>
        <v>522</v>
      </c>
      <c r="P7812" s="15" t="str">
        <f t="shared" ca="1" si="858"/>
        <v>365d+</v>
      </c>
      <c r="Q7812" s="17">
        <f ca="1">IF(P7812="0-90d",0,IF(P7812="91-180d",INDEX(Assumptions!$F$8:$F$12,MATCH(B7812,Assumptions!$A$8:$A$12,0)),IF(P7812="181-365d",INDEX(Assumptions!$G$8:$G$12,MATCH(B7812,Assumptions!$A$8:$A$12,0)),INDEX(Assumptions!$H$8:$H$12,MATCH(B7812,Assumptions!$A$8:$A$12,0)))))</f>
        <v>0.4</v>
      </c>
      <c r="R7812" s="14">
        <f t="shared" ca="1" si="859"/>
        <v>53937623.088</v>
      </c>
      <c r="S7812" s="14">
        <f t="shared" ca="1" si="860"/>
        <v>80906434.631999999</v>
      </c>
      <c r="T7812" s="11" t="s">
        <v>25</v>
      </c>
      <c r="U7812" s="18" t="s">
        <v>26</v>
      </c>
    </row>
    <row r="7813" spans="1:21" ht="15" customHeight="1" x14ac:dyDescent="0.15">
      <c r="A7813" s="10" t="s">
        <v>7861</v>
      </c>
      <c r="B7813" s="11" t="s">
        <v>28</v>
      </c>
      <c r="C7813" s="11" t="s">
        <v>38</v>
      </c>
      <c r="D7813" s="12">
        <v>45843</v>
      </c>
      <c r="E7813" s="11">
        <v>806</v>
      </c>
      <c r="F7813" s="11" t="s">
        <v>24</v>
      </c>
      <c r="G7813" s="13">
        <v>8884.7999999999993</v>
      </c>
      <c r="H7813" s="14">
        <f t="shared" si="854"/>
        <v>7161148.7999999998</v>
      </c>
      <c r="I7813" s="14">
        <f>IF(F7813="GHS",H7813,H7813*Assumptions!$B$4)</f>
        <v>77340407.040000007</v>
      </c>
      <c r="J7813" s="15" t="str">
        <f>INDEX(Assumptions!$B$8:$B$12,MATCH(B7813,Assumptions!$A$8:$A$12,0))</f>
        <v>Fair Value Less Costs to Sell</v>
      </c>
      <c r="K7813" s="16">
        <f>G7813/(1-INDEX(Assumptions!$D$8:$D$12,MATCH(B7813,Assumptions!$A$8:$A$12,0)))</f>
        <v>10096.363636363636</v>
      </c>
      <c r="L7813" s="16">
        <f t="shared" si="855"/>
        <v>266.54399999999998</v>
      </c>
      <c r="M7813" s="16">
        <f t="shared" si="856"/>
        <v>504.81818181818181</v>
      </c>
      <c r="N7813" s="14">
        <f>E7813*(K7813-L7813-M7813)*IF(F7813="GHS",1,Assumptions!$B$4)</f>
        <v>81172272.661527276</v>
      </c>
      <c r="O7813" s="15">
        <f t="shared" ca="1" si="857"/>
        <v>443</v>
      </c>
      <c r="P7813" s="15" t="str">
        <f t="shared" ca="1" si="858"/>
        <v>365d+</v>
      </c>
      <c r="Q7813" s="17">
        <f ca="1">IF(P7813="0-90d",0,IF(P7813="91-180d",INDEX(Assumptions!$F$8:$F$12,MATCH(B7813,Assumptions!$A$8:$A$12,0)),IF(P7813="181-365d",INDEX(Assumptions!$G$8:$G$12,MATCH(B7813,Assumptions!$A$8:$A$12,0)),INDEX(Assumptions!$H$8:$H$12,MATCH(B7813,Assumptions!$A$8:$A$12,0)))))</f>
        <v>0.4</v>
      </c>
      <c r="R7813" s="14">
        <f t="shared" ca="1" si="859"/>
        <v>30936162.816000003</v>
      </c>
      <c r="S7813" s="14">
        <f t="shared" ca="1" si="860"/>
        <v>46404244.224000007</v>
      </c>
      <c r="T7813" s="11" t="s">
        <v>25</v>
      </c>
      <c r="U7813" s="18" t="s">
        <v>26</v>
      </c>
    </row>
    <row r="7814" spans="1:21" ht="15" customHeight="1" x14ac:dyDescent="0.15">
      <c r="A7814" s="10" t="s">
        <v>7862</v>
      </c>
      <c r="B7814" s="11" t="s">
        <v>28</v>
      </c>
      <c r="C7814" s="11" t="s">
        <v>38</v>
      </c>
      <c r="D7814" s="12">
        <v>45803</v>
      </c>
      <c r="E7814" s="11">
        <v>2427</v>
      </c>
      <c r="F7814" s="11" t="s">
        <v>24</v>
      </c>
      <c r="G7814" s="13">
        <v>9981.75</v>
      </c>
      <c r="H7814" s="14">
        <f t="shared" si="854"/>
        <v>24225707.25</v>
      </c>
      <c r="I7814" s="14">
        <f>IF(F7814="GHS",H7814,H7814*Assumptions!$B$4)</f>
        <v>261637638.30000001</v>
      </c>
      <c r="J7814" s="15" t="str">
        <f>INDEX(Assumptions!$B$8:$B$12,MATCH(B7814,Assumptions!$A$8:$A$12,0))</f>
        <v>Fair Value Less Costs to Sell</v>
      </c>
      <c r="K7814" s="16">
        <f>G7814/(1-INDEX(Assumptions!$D$8:$D$12,MATCH(B7814,Assumptions!$A$8:$A$12,0)))</f>
        <v>11342.897727272728</v>
      </c>
      <c r="L7814" s="16">
        <f t="shared" si="855"/>
        <v>299.45249999999999</v>
      </c>
      <c r="M7814" s="16">
        <f t="shared" si="856"/>
        <v>567.14488636363637</v>
      </c>
      <c r="N7814" s="14">
        <f>E7814*(K7814-L7814-M7814)*IF(F7814="GHS",1,Assumptions!$B$4)</f>
        <v>274600594.01577276</v>
      </c>
      <c r="O7814" s="15">
        <f t="shared" ca="1" si="857"/>
        <v>483</v>
      </c>
      <c r="P7814" s="15" t="str">
        <f t="shared" ca="1" si="858"/>
        <v>365d+</v>
      </c>
      <c r="Q7814" s="17">
        <f ca="1">IF(P7814="0-90d",0,IF(P7814="91-180d",INDEX(Assumptions!$F$8:$F$12,MATCH(B7814,Assumptions!$A$8:$A$12,0)),IF(P7814="181-365d",INDEX(Assumptions!$G$8:$G$12,MATCH(B7814,Assumptions!$A$8:$A$12,0)),INDEX(Assumptions!$H$8:$H$12,MATCH(B7814,Assumptions!$A$8:$A$12,0)))))</f>
        <v>0.4</v>
      </c>
      <c r="R7814" s="14">
        <f t="shared" ca="1" si="859"/>
        <v>104655055.32000001</v>
      </c>
      <c r="S7814" s="14">
        <f t="shared" ca="1" si="860"/>
        <v>156982582.98000002</v>
      </c>
      <c r="T7814" s="11" t="s">
        <v>25</v>
      </c>
      <c r="U7814" s="18" t="s">
        <v>26</v>
      </c>
    </row>
    <row r="7815" spans="1:21" ht="15" customHeight="1" x14ac:dyDescent="0.15">
      <c r="A7815" s="10" t="s">
        <v>7863</v>
      </c>
      <c r="B7815" s="11" t="s">
        <v>31</v>
      </c>
      <c r="C7815" s="11" t="s">
        <v>63</v>
      </c>
      <c r="D7815" s="12">
        <v>45750</v>
      </c>
      <c r="E7815" s="11">
        <v>42</v>
      </c>
      <c r="F7815" s="11" t="s">
        <v>33</v>
      </c>
      <c r="G7815" s="13">
        <v>8100</v>
      </c>
      <c r="H7815" s="14">
        <f t="shared" si="854"/>
        <v>340200</v>
      </c>
      <c r="I7815" s="14">
        <f>IF(F7815="GHS",H7815,H7815*Assumptions!$B$4)</f>
        <v>340200</v>
      </c>
      <c r="J7815" s="15" t="str">
        <f>INDEX(Assumptions!$B$8:$B$12,MATCH(B7815,Assumptions!$A$8:$A$12,0))</f>
        <v>Weighted Average</v>
      </c>
      <c r="K7815" s="16">
        <f>G7815/(1-INDEX(Assumptions!$D$8:$D$12,MATCH(B7815,Assumptions!$A$8:$A$12,0)))</f>
        <v>11250</v>
      </c>
      <c r="L7815" s="16">
        <f t="shared" si="855"/>
        <v>243</v>
      </c>
      <c r="M7815" s="16">
        <f t="shared" si="856"/>
        <v>562.5</v>
      </c>
      <c r="N7815" s="14">
        <f>E7815*(K7815-L7815-M7815)*IF(F7815="GHS",1,Assumptions!$B$4)</f>
        <v>438669</v>
      </c>
      <c r="O7815" s="15">
        <f t="shared" ca="1" si="857"/>
        <v>536</v>
      </c>
      <c r="P7815" s="15" t="str">
        <f t="shared" ca="1" si="858"/>
        <v>365d+</v>
      </c>
      <c r="Q7815" s="17">
        <f ca="1">IF(P7815="0-90d",0,IF(P7815="91-180d",INDEX(Assumptions!$F$8:$F$12,MATCH(B7815,Assumptions!$A$8:$A$12,0)),IF(P7815="181-365d",INDEX(Assumptions!$G$8:$G$12,MATCH(B7815,Assumptions!$A$8:$A$12,0)),INDEX(Assumptions!$H$8:$H$12,MATCH(B7815,Assumptions!$A$8:$A$12,0)))))</f>
        <v>0.6</v>
      </c>
      <c r="R7815" s="14">
        <f t="shared" ca="1" si="859"/>
        <v>204120</v>
      </c>
      <c r="S7815" s="14">
        <f t="shared" si="860"/>
        <v>0</v>
      </c>
      <c r="T7815" s="11" t="s">
        <v>39</v>
      </c>
      <c r="U7815" s="18" t="s">
        <v>26</v>
      </c>
    </row>
    <row r="7816" spans="1:21" ht="15" customHeight="1" x14ac:dyDescent="0.15">
      <c r="A7816" s="10" t="s">
        <v>7864</v>
      </c>
      <c r="B7816" s="11" t="s">
        <v>41</v>
      </c>
      <c r="C7816" s="11" t="s">
        <v>115</v>
      </c>
      <c r="D7816" s="12">
        <v>45947</v>
      </c>
      <c r="E7816" s="11">
        <v>3169</v>
      </c>
      <c r="F7816" s="11" t="s">
        <v>33</v>
      </c>
      <c r="G7816" s="13">
        <v>547.51</v>
      </c>
      <c r="H7816" s="14">
        <f t="shared" si="854"/>
        <v>1735059.19</v>
      </c>
      <c r="I7816" s="14">
        <f>IF(F7816="GHS",H7816,H7816*Assumptions!$B$4)</f>
        <v>1735059.19</v>
      </c>
      <c r="J7816" s="15" t="str">
        <f>INDEX(Assumptions!$B$8:$B$12,MATCH(B7816,Assumptions!$A$8:$A$12,0))</f>
        <v>Weighted Average</v>
      </c>
      <c r="K7816" s="16">
        <f>G7816/(1-INDEX(Assumptions!$D$8:$D$12,MATCH(B7816,Assumptions!$A$8:$A$12,0)))</f>
        <v>842.32307692307688</v>
      </c>
      <c r="L7816" s="16">
        <f t="shared" si="855"/>
        <v>16.4253</v>
      </c>
      <c r="M7816" s="16">
        <f t="shared" si="856"/>
        <v>42.11615384615385</v>
      </c>
      <c r="N7816" s="14">
        <f>E7816*(K7816-L7816-M7816)*IF(F7816="GHS",1,Assumptions!$B$4)</f>
        <v>2483803.9635307691</v>
      </c>
      <c r="O7816" s="15">
        <f t="shared" ca="1" si="857"/>
        <v>339</v>
      </c>
      <c r="P7816" s="15" t="str">
        <f t="shared" ca="1" si="858"/>
        <v>181-365d</v>
      </c>
      <c r="Q7816" s="17">
        <f ca="1">IF(P7816="0-90d",0,IF(P7816="91-180d",INDEX(Assumptions!$F$8:$F$12,MATCH(B7816,Assumptions!$A$8:$A$12,0)),IF(P7816="181-365d",INDEX(Assumptions!$G$8:$G$12,MATCH(B7816,Assumptions!$A$8:$A$12,0)),INDEX(Assumptions!$H$8:$H$12,MATCH(B7816,Assumptions!$A$8:$A$12,0)))))</f>
        <v>0.35</v>
      </c>
      <c r="R7816" s="14">
        <f t="shared" ca="1" si="859"/>
        <v>607270.71649999998</v>
      </c>
      <c r="S7816" s="14">
        <f t="shared" ca="1" si="860"/>
        <v>1127788.4734999998</v>
      </c>
      <c r="T7816" s="11" t="s">
        <v>25</v>
      </c>
      <c r="U7816" s="18" t="s">
        <v>26</v>
      </c>
    </row>
    <row r="7817" spans="1:21" ht="15" customHeight="1" x14ac:dyDescent="0.15">
      <c r="A7817" s="10" t="s">
        <v>7865</v>
      </c>
      <c r="B7817" s="11" t="s">
        <v>31</v>
      </c>
      <c r="C7817" s="11" t="s">
        <v>63</v>
      </c>
      <c r="D7817" s="12">
        <v>46219</v>
      </c>
      <c r="E7817" s="11">
        <v>327</v>
      </c>
      <c r="F7817" s="11" t="s">
        <v>33</v>
      </c>
      <c r="G7817" s="13">
        <v>1428.89</v>
      </c>
      <c r="H7817" s="14">
        <f t="shared" si="854"/>
        <v>467247.03</v>
      </c>
      <c r="I7817" s="14">
        <f>IF(F7817="GHS",H7817,H7817*Assumptions!$B$4)</f>
        <v>467247.03</v>
      </c>
      <c r="J7817" s="15" t="str">
        <f>INDEX(Assumptions!$B$8:$B$12,MATCH(B7817,Assumptions!$A$8:$A$12,0))</f>
        <v>Weighted Average</v>
      </c>
      <c r="K7817" s="16">
        <f>G7817/(1-INDEX(Assumptions!$D$8:$D$12,MATCH(B7817,Assumptions!$A$8:$A$12,0)))</f>
        <v>1984.5694444444446</v>
      </c>
      <c r="L7817" s="16">
        <f t="shared" si="855"/>
        <v>42.866700000000002</v>
      </c>
      <c r="M7817" s="16">
        <f t="shared" si="856"/>
        <v>99.228472222222237</v>
      </c>
      <c r="N7817" s="14">
        <f>E7817*(K7817-L7817-M7817)*IF(F7817="GHS",1,Assumptions!$B$4)</f>
        <v>602489.08701666666</v>
      </c>
      <c r="O7817" s="15">
        <f t="shared" ca="1" si="857"/>
        <v>67</v>
      </c>
      <c r="P7817" s="15" t="str">
        <f t="shared" ca="1" si="858"/>
        <v>0-90d</v>
      </c>
      <c r="Q7817" s="17">
        <f ca="1">IF(P7817="0-90d",0,IF(P7817="91-180d",INDEX(Assumptions!$F$8:$F$12,MATCH(B7817,Assumptions!$A$8:$A$12,0)),IF(P7817="181-365d",INDEX(Assumptions!$G$8:$G$12,MATCH(B7817,Assumptions!$A$8:$A$12,0)),INDEX(Assumptions!$H$8:$H$12,MATCH(B7817,Assumptions!$A$8:$A$12,0)))))</f>
        <v>0</v>
      </c>
      <c r="R7817" s="14">
        <f t="shared" ca="1" si="859"/>
        <v>0</v>
      </c>
      <c r="S7817" s="14">
        <f t="shared" ca="1" si="860"/>
        <v>467247.03</v>
      </c>
      <c r="T7817" s="11" t="s">
        <v>25</v>
      </c>
      <c r="U7817" s="18" t="s">
        <v>36</v>
      </c>
    </row>
    <row r="7818" spans="1:21" ht="15" customHeight="1" x14ac:dyDescent="0.15">
      <c r="A7818" s="10" t="s">
        <v>7866</v>
      </c>
      <c r="B7818" s="11" t="s">
        <v>31</v>
      </c>
      <c r="C7818" s="11" t="s">
        <v>63</v>
      </c>
      <c r="D7818" s="12">
        <v>45962</v>
      </c>
      <c r="E7818" s="11">
        <v>4226</v>
      </c>
      <c r="F7818" s="11" t="s">
        <v>33</v>
      </c>
      <c r="G7818" s="13">
        <v>1912.69</v>
      </c>
      <c r="H7818" s="14">
        <f t="shared" si="854"/>
        <v>8083027.9400000004</v>
      </c>
      <c r="I7818" s="14">
        <f>IF(F7818="GHS",H7818,H7818*Assumptions!$B$4)</f>
        <v>8083027.9400000004</v>
      </c>
      <c r="J7818" s="15" t="str">
        <f>INDEX(Assumptions!$B$8:$B$12,MATCH(B7818,Assumptions!$A$8:$A$12,0))</f>
        <v>Weighted Average</v>
      </c>
      <c r="K7818" s="16">
        <f>G7818/(1-INDEX(Assumptions!$D$8:$D$12,MATCH(B7818,Assumptions!$A$8:$A$12,0)))</f>
        <v>2656.5138888888891</v>
      </c>
      <c r="L7818" s="16">
        <f t="shared" si="855"/>
        <v>57.380699999999997</v>
      </c>
      <c r="M7818" s="16">
        <f t="shared" si="856"/>
        <v>132.82569444444445</v>
      </c>
      <c r="N7818" s="14">
        <f>E7818*(K7818-L7818-M7818)*IF(F7818="GHS",1,Assumptions!$B$4)</f>
        <v>10422615.471522223</v>
      </c>
      <c r="O7818" s="15">
        <f t="shared" ca="1" si="857"/>
        <v>324</v>
      </c>
      <c r="P7818" s="15" t="str">
        <f t="shared" ca="1" si="858"/>
        <v>181-365d</v>
      </c>
      <c r="Q7818" s="17">
        <f ca="1">IF(P7818="0-90d",0,IF(P7818="91-180d",INDEX(Assumptions!$F$8:$F$12,MATCH(B7818,Assumptions!$A$8:$A$12,0)),IF(P7818="181-365d",INDEX(Assumptions!$G$8:$G$12,MATCH(B7818,Assumptions!$A$8:$A$12,0)),INDEX(Assumptions!$H$8:$H$12,MATCH(B7818,Assumptions!$A$8:$A$12,0)))))</f>
        <v>0.2</v>
      </c>
      <c r="R7818" s="14">
        <f t="shared" ca="1" si="859"/>
        <v>1616605.5880000002</v>
      </c>
      <c r="S7818" s="14">
        <f t="shared" ca="1" si="860"/>
        <v>6466422.352</v>
      </c>
      <c r="T7818" s="11" t="s">
        <v>25</v>
      </c>
      <c r="U7818" s="18" t="s">
        <v>26</v>
      </c>
    </row>
    <row r="7819" spans="1:21" ht="15" customHeight="1" x14ac:dyDescent="0.15">
      <c r="A7819" s="10" t="s">
        <v>7867</v>
      </c>
      <c r="B7819" s="11" t="s">
        <v>31</v>
      </c>
      <c r="C7819" s="11" t="s">
        <v>76</v>
      </c>
      <c r="D7819" s="12">
        <v>46082</v>
      </c>
      <c r="E7819" s="11">
        <v>1776</v>
      </c>
      <c r="F7819" s="11" t="s">
        <v>33</v>
      </c>
      <c r="G7819" s="13">
        <v>920.99</v>
      </c>
      <c r="H7819" s="14">
        <f t="shared" si="854"/>
        <v>1635678.24</v>
      </c>
      <c r="I7819" s="14">
        <f>IF(F7819="GHS",H7819,H7819*Assumptions!$B$4)</f>
        <v>1635678.24</v>
      </c>
      <c r="J7819" s="15" t="str">
        <f>INDEX(Assumptions!$B$8:$B$12,MATCH(B7819,Assumptions!$A$8:$A$12,0))</f>
        <v>Weighted Average</v>
      </c>
      <c r="K7819" s="16">
        <f>G7819/(1-INDEX(Assumptions!$D$8:$D$12,MATCH(B7819,Assumptions!$A$8:$A$12,0)))</f>
        <v>1279.1527777777778</v>
      </c>
      <c r="L7819" s="16">
        <f t="shared" si="855"/>
        <v>27.6297</v>
      </c>
      <c r="M7819" s="16">
        <f t="shared" si="856"/>
        <v>63.957638888888894</v>
      </c>
      <c r="N7819" s="14">
        <f>E7819*(K7819-L7819-M7819)*IF(F7819="GHS",1,Assumptions!$B$4)</f>
        <v>2109116.2194666672</v>
      </c>
      <c r="O7819" s="15">
        <f t="shared" ca="1" si="857"/>
        <v>204</v>
      </c>
      <c r="P7819" s="15" t="str">
        <f t="shared" ca="1" si="858"/>
        <v>181-365d</v>
      </c>
      <c r="Q7819" s="17">
        <f ca="1">IF(P7819="0-90d",0,IF(P7819="91-180d",INDEX(Assumptions!$F$8:$F$12,MATCH(B7819,Assumptions!$A$8:$A$12,0)),IF(P7819="181-365d",INDEX(Assumptions!$G$8:$G$12,MATCH(B7819,Assumptions!$A$8:$A$12,0)),INDEX(Assumptions!$H$8:$H$12,MATCH(B7819,Assumptions!$A$8:$A$12,0)))))</f>
        <v>0.2</v>
      </c>
      <c r="R7819" s="14">
        <f t="shared" ca="1" si="859"/>
        <v>327135.64800000004</v>
      </c>
      <c r="S7819" s="14">
        <f t="shared" si="860"/>
        <v>0</v>
      </c>
      <c r="T7819" s="11" t="s">
        <v>39</v>
      </c>
      <c r="U7819" s="18" t="s">
        <v>26</v>
      </c>
    </row>
    <row r="7820" spans="1:21" ht="15" customHeight="1" x14ac:dyDescent="0.15">
      <c r="A7820" s="10" t="s">
        <v>7868</v>
      </c>
      <c r="B7820" s="11" t="s">
        <v>31</v>
      </c>
      <c r="C7820" s="11" t="s">
        <v>63</v>
      </c>
      <c r="D7820" s="12">
        <v>45747</v>
      </c>
      <c r="E7820" s="11">
        <v>2588</v>
      </c>
      <c r="F7820" s="11" t="s">
        <v>33</v>
      </c>
      <c r="G7820" s="13">
        <v>3240.34</v>
      </c>
      <c r="H7820" s="14">
        <f t="shared" si="854"/>
        <v>8385999.9199999999</v>
      </c>
      <c r="I7820" s="14">
        <f>IF(F7820="GHS",H7820,H7820*Assumptions!$B$4)</f>
        <v>8385999.9199999999</v>
      </c>
      <c r="J7820" s="15" t="str">
        <f>INDEX(Assumptions!$B$8:$B$12,MATCH(B7820,Assumptions!$A$8:$A$12,0))</f>
        <v>Weighted Average</v>
      </c>
      <c r="K7820" s="16">
        <f>G7820/(1-INDEX(Assumptions!$D$8:$D$12,MATCH(B7820,Assumptions!$A$8:$A$12,0)))</f>
        <v>4500.4722222222226</v>
      </c>
      <c r="L7820" s="16">
        <f t="shared" si="855"/>
        <v>97.2102</v>
      </c>
      <c r="M7820" s="16">
        <f t="shared" si="856"/>
        <v>225.02361111111114</v>
      </c>
      <c r="N7820" s="14">
        <f>E7820*(K7820-L7820-M7820)*IF(F7820="GHS",1,Assumptions!$B$4)</f>
        <v>10813281.007955557</v>
      </c>
      <c r="O7820" s="15">
        <f t="shared" ca="1" si="857"/>
        <v>539</v>
      </c>
      <c r="P7820" s="15" t="str">
        <f t="shared" ca="1" si="858"/>
        <v>365d+</v>
      </c>
      <c r="Q7820" s="17">
        <f ca="1">IF(P7820="0-90d",0,IF(P7820="91-180d",INDEX(Assumptions!$F$8:$F$12,MATCH(B7820,Assumptions!$A$8:$A$12,0)),IF(P7820="181-365d",INDEX(Assumptions!$G$8:$G$12,MATCH(B7820,Assumptions!$A$8:$A$12,0)),INDEX(Assumptions!$H$8:$H$12,MATCH(B7820,Assumptions!$A$8:$A$12,0)))))</f>
        <v>0.6</v>
      </c>
      <c r="R7820" s="14">
        <f t="shared" ca="1" si="859"/>
        <v>5031599.9519999996</v>
      </c>
      <c r="S7820" s="14">
        <f t="shared" ca="1" si="860"/>
        <v>3354399.9680000003</v>
      </c>
      <c r="T7820" s="11" t="s">
        <v>25</v>
      </c>
      <c r="U7820" s="18" t="s">
        <v>26</v>
      </c>
    </row>
    <row r="7821" spans="1:21" ht="15" customHeight="1" x14ac:dyDescent="0.15">
      <c r="A7821" s="10" t="s">
        <v>7869</v>
      </c>
      <c r="B7821" s="11" t="s">
        <v>28</v>
      </c>
      <c r="C7821" s="11" t="s">
        <v>35</v>
      </c>
      <c r="D7821" s="12">
        <v>45852</v>
      </c>
      <c r="E7821" s="11">
        <v>813</v>
      </c>
      <c r="F7821" s="11" t="s">
        <v>24</v>
      </c>
      <c r="G7821" s="13">
        <v>6370.66</v>
      </c>
      <c r="H7821" s="14">
        <f t="shared" si="854"/>
        <v>5179346.58</v>
      </c>
      <c r="I7821" s="14">
        <f>IF(F7821="GHS",H7821,H7821*Assumptions!$B$4)</f>
        <v>55936943.064000003</v>
      </c>
      <c r="J7821" s="15" t="str">
        <f>INDEX(Assumptions!$B$8:$B$12,MATCH(B7821,Assumptions!$A$8:$A$12,0))</f>
        <v>Fair Value Less Costs to Sell</v>
      </c>
      <c r="K7821" s="16">
        <f>G7821/(1-INDEX(Assumptions!$D$8:$D$12,MATCH(B7821,Assumptions!$A$8:$A$12,0)))</f>
        <v>7239.3863636363631</v>
      </c>
      <c r="L7821" s="16">
        <f t="shared" si="855"/>
        <v>191.1198</v>
      </c>
      <c r="M7821" s="16">
        <f t="shared" si="856"/>
        <v>361.96931818181815</v>
      </c>
      <c r="N7821" s="14">
        <f>E7821*(K7821-L7821-M7821)*IF(F7821="GHS",1,Assumptions!$B$4)</f>
        <v>58708364.333989076</v>
      </c>
      <c r="O7821" s="15">
        <f t="shared" ca="1" si="857"/>
        <v>434</v>
      </c>
      <c r="P7821" s="15" t="str">
        <f t="shared" ca="1" si="858"/>
        <v>365d+</v>
      </c>
      <c r="Q7821" s="17">
        <f ca="1">IF(P7821="0-90d",0,IF(P7821="91-180d",INDEX(Assumptions!$F$8:$F$12,MATCH(B7821,Assumptions!$A$8:$A$12,0)),IF(P7821="181-365d",INDEX(Assumptions!$G$8:$G$12,MATCH(B7821,Assumptions!$A$8:$A$12,0)),INDEX(Assumptions!$H$8:$H$12,MATCH(B7821,Assumptions!$A$8:$A$12,0)))))</f>
        <v>0.4</v>
      </c>
      <c r="R7821" s="14">
        <f t="shared" ca="1" si="859"/>
        <v>22374777.225600004</v>
      </c>
      <c r="S7821" s="14">
        <f t="shared" ca="1" si="860"/>
        <v>33562165.838399999</v>
      </c>
      <c r="T7821" s="11" t="s">
        <v>25</v>
      </c>
      <c r="U7821" s="18" t="s">
        <v>26</v>
      </c>
    </row>
    <row r="7822" spans="1:21" ht="15" customHeight="1" x14ac:dyDescent="0.15">
      <c r="A7822" s="10" t="s">
        <v>7870</v>
      </c>
      <c r="B7822" s="11" t="s">
        <v>41</v>
      </c>
      <c r="C7822" s="11" t="s">
        <v>44</v>
      </c>
      <c r="D7822" s="12">
        <v>46202</v>
      </c>
      <c r="E7822" s="11">
        <v>4011</v>
      </c>
      <c r="F7822" s="11" t="s">
        <v>33</v>
      </c>
      <c r="G7822" s="13">
        <v>303.63</v>
      </c>
      <c r="H7822" s="14">
        <f t="shared" si="854"/>
        <v>1217859.93</v>
      </c>
      <c r="I7822" s="14">
        <f>IF(F7822="GHS",H7822,H7822*Assumptions!$B$4)</f>
        <v>1217859.93</v>
      </c>
      <c r="J7822" s="15" t="str">
        <f>INDEX(Assumptions!$B$8:$B$12,MATCH(B7822,Assumptions!$A$8:$A$12,0))</f>
        <v>Weighted Average</v>
      </c>
      <c r="K7822" s="16">
        <f>G7822/(1-INDEX(Assumptions!$D$8:$D$12,MATCH(B7822,Assumptions!$A$8:$A$12,0)))</f>
        <v>467.12307692307689</v>
      </c>
      <c r="L7822" s="16">
        <f t="shared" si="855"/>
        <v>9.1089000000000002</v>
      </c>
      <c r="M7822" s="16">
        <f t="shared" si="856"/>
        <v>23.356153846153845</v>
      </c>
      <c r="N7822" s="14">
        <f>E7822*(K7822-L7822-M7822)*IF(F7822="GHS",1,Assumptions!$B$4)</f>
        <v>1743413.3305615382</v>
      </c>
      <c r="O7822" s="15">
        <f t="shared" ca="1" si="857"/>
        <v>84</v>
      </c>
      <c r="P7822" s="15" t="str">
        <f t="shared" ca="1" si="858"/>
        <v>0-90d</v>
      </c>
      <c r="Q7822" s="17">
        <f ca="1">IF(P7822="0-90d",0,IF(P7822="91-180d",INDEX(Assumptions!$F$8:$F$12,MATCH(B7822,Assumptions!$A$8:$A$12,0)),IF(P7822="181-365d",INDEX(Assumptions!$G$8:$G$12,MATCH(B7822,Assumptions!$A$8:$A$12,0)),INDEX(Assumptions!$H$8:$H$12,MATCH(B7822,Assumptions!$A$8:$A$12,0)))))</f>
        <v>0</v>
      </c>
      <c r="R7822" s="14">
        <f t="shared" ca="1" si="859"/>
        <v>0</v>
      </c>
      <c r="S7822" s="14">
        <f t="shared" ca="1" si="860"/>
        <v>1217859.93</v>
      </c>
      <c r="T7822" s="11" t="s">
        <v>25</v>
      </c>
      <c r="U7822" s="18" t="s">
        <v>26</v>
      </c>
    </row>
    <row r="7823" spans="1:21" ht="15" customHeight="1" x14ac:dyDescent="0.15">
      <c r="A7823" s="10" t="s">
        <v>7871</v>
      </c>
      <c r="B7823" s="11" t="s">
        <v>31</v>
      </c>
      <c r="C7823" s="11" t="s">
        <v>76</v>
      </c>
      <c r="D7823" s="12">
        <v>45821</v>
      </c>
      <c r="E7823" s="11">
        <v>1341</v>
      </c>
      <c r="F7823" s="11" t="s">
        <v>33</v>
      </c>
      <c r="G7823" s="13">
        <v>3932.62</v>
      </c>
      <c r="H7823" s="14">
        <f t="shared" si="854"/>
        <v>5273643.42</v>
      </c>
      <c r="I7823" s="14">
        <f>IF(F7823="GHS",H7823,H7823*Assumptions!$B$4)</f>
        <v>5273643.42</v>
      </c>
      <c r="J7823" s="15" t="str">
        <f>INDEX(Assumptions!$B$8:$B$12,MATCH(B7823,Assumptions!$A$8:$A$12,0))</f>
        <v>Weighted Average</v>
      </c>
      <c r="K7823" s="16">
        <f>G7823/(1-INDEX(Assumptions!$D$8:$D$12,MATCH(B7823,Assumptions!$A$8:$A$12,0)))</f>
        <v>5461.9722222222226</v>
      </c>
      <c r="L7823" s="16">
        <f t="shared" si="855"/>
        <v>117.97859999999999</v>
      </c>
      <c r="M7823" s="16">
        <f t="shared" si="856"/>
        <v>273.09861111111115</v>
      </c>
      <c r="N7823" s="14">
        <f>E7823*(K7823-L7823-M7823)*IF(F7823="GHS",1,Assumptions!$B$4)</f>
        <v>6800070.2098999992</v>
      </c>
      <c r="O7823" s="15">
        <f t="shared" ca="1" si="857"/>
        <v>465</v>
      </c>
      <c r="P7823" s="15" t="str">
        <f t="shared" ca="1" si="858"/>
        <v>365d+</v>
      </c>
      <c r="Q7823" s="17">
        <f ca="1">IF(P7823="0-90d",0,IF(P7823="91-180d",INDEX(Assumptions!$F$8:$F$12,MATCH(B7823,Assumptions!$A$8:$A$12,0)),IF(P7823="181-365d",INDEX(Assumptions!$G$8:$G$12,MATCH(B7823,Assumptions!$A$8:$A$12,0)),INDEX(Assumptions!$H$8:$H$12,MATCH(B7823,Assumptions!$A$8:$A$12,0)))))</f>
        <v>0.6</v>
      </c>
      <c r="R7823" s="14">
        <f t="shared" ca="1" si="859"/>
        <v>3164186.0519999997</v>
      </c>
      <c r="S7823" s="14">
        <f t="shared" ca="1" si="860"/>
        <v>2109457.3680000002</v>
      </c>
      <c r="T7823" s="11" t="s">
        <v>25</v>
      </c>
      <c r="U7823" s="18" t="s">
        <v>26</v>
      </c>
    </row>
    <row r="7824" spans="1:21" ht="15" customHeight="1" x14ac:dyDescent="0.15">
      <c r="A7824" s="10" t="s">
        <v>7872</v>
      </c>
      <c r="B7824" s="11" t="s">
        <v>41</v>
      </c>
      <c r="C7824" s="11" t="s">
        <v>44</v>
      </c>
      <c r="D7824" s="12">
        <v>45739</v>
      </c>
      <c r="E7824" s="11">
        <v>2194</v>
      </c>
      <c r="F7824" s="11" t="s">
        <v>33</v>
      </c>
      <c r="G7824" s="13">
        <v>176.44</v>
      </c>
      <c r="H7824" s="14">
        <f t="shared" si="854"/>
        <v>387109.36</v>
      </c>
      <c r="I7824" s="14">
        <f>IF(F7824="GHS",H7824,H7824*Assumptions!$B$4)</f>
        <v>387109.36</v>
      </c>
      <c r="J7824" s="15" t="str">
        <f>INDEX(Assumptions!$B$8:$B$12,MATCH(B7824,Assumptions!$A$8:$A$12,0))</f>
        <v>Weighted Average</v>
      </c>
      <c r="K7824" s="16">
        <f>G7824/(1-INDEX(Assumptions!$D$8:$D$12,MATCH(B7824,Assumptions!$A$8:$A$12,0)))</f>
        <v>271.44615384615383</v>
      </c>
      <c r="L7824" s="16">
        <f t="shared" si="855"/>
        <v>5.2931999999999997</v>
      </c>
      <c r="M7824" s="16">
        <f t="shared" si="856"/>
        <v>13.572307692307692</v>
      </c>
      <c r="N7824" s="14">
        <f>E7824*(K7824-L7824-M7824)*IF(F7824="GHS",1,Assumptions!$B$4)</f>
        <v>554161.93766153837</v>
      </c>
      <c r="O7824" s="15">
        <f t="shared" ca="1" si="857"/>
        <v>547</v>
      </c>
      <c r="P7824" s="15" t="str">
        <f t="shared" ca="1" si="858"/>
        <v>365d+</v>
      </c>
      <c r="Q7824" s="17">
        <f ca="1">IF(P7824="0-90d",0,IF(P7824="91-180d",INDEX(Assumptions!$F$8:$F$12,MATCH(B7824,Assumptions!$A$8:$A$12,0)),IF(P7824="181-365d",INDEX(Assumptions!$G$8:$G$12,MATCH(B7824,Assumptions!$A$8:$A$12,0)),INDEX(Assumptions!$H$8:$H$12,MATCH(B7824,Assumptions!$A$8:$A$12,0)))))</f>
        <v>0.8</v>
      </c>
      <c r="R7824" s="14">
        <f t="shared" ca="1" si="859"/>
        <v>309687.48800000001</v>
      </c>
      <c r="S7824" s="14">
        <f t="shared" ca="1" si="860"/>
        <v>77421.871999999974</v>
      </c>
      <c r="T7824" s="11" t="s">
        <v>25</v>
      </c>
      <c r="U7824" s="18" t="s">
        <v>26</v>
      </c>
    </row>
    <row r="7825" spans="1:21" ht="15" customHeight="1" x14ac:dyDescent="0.15">
      <c r="A7825" s="10" t="s">
        <v>7873</v>
      </c>
      <c r="B7825" s="11" t="s">
        <v>22</v>
      </c>
      <c r="C7825" s="11" t="s">
        <v>61</v>
      </c>
      <c r="D7825" s="12">
        <v>45854</v>
      </c>
      <c r="E7825" s="11">
        <v>3079</v>
      </c>
      <c r="F7825" s="11" t="s">
        <v>24</v>
      </c>
      <c r="G7825" s="13">
        <v>12532.57</v>
      </c>
      <c r="H7825" s="14">
        <f t="shared" si="854"/>
        <v>38587783.030000001</v>
      </c>
      <c r="I7825" s="14">
        <f>IF(F7825="GHS",H7825,H7825*Assumptions!$B$4)</f>
        <v>416748056.72400004</v>
      </c>
      <c r="J7825" s="15" t="str">
        <f>INDEX(Assumptions!$B$8:$B$12,MATCH(B7825,Assumptions!$A$8:$A$12,0))</f>
        <v>FIFO</v>
      </c>
      <c r="K7825" s="16">
        <f>G7825/(1-INDEX(Assumptions!$D$8:$D$12,MATCH(B7825,Assumptions!$A$8:$A$12,0)))</f>
        <v>15283.621951219511</v>
      </c>
      <c r="L7825" s="16">
        <f t="shared" si="855"/>
        <v>375.97709999999995</v>
      </c>
      <c r="M7825" s="16">
        <f t="shared" si="856"/>
        <v>764.18109756097556</v>
      </c>
      <c r="N7825" s="14">
        <f>E7825*(K7825-L7825-M7825)*IF(F7825="GHS",1,Assumptions!$B$4)</f>
        <v>470315428.89315808</v>
      </c>
      <c r="O7825" s="15">
        <f t="shared" ca="1" si="857"/>
        <v>432</v>
      </c>
      <c r="P7825" s="15" t="str">
        <f t="shared" ca="1" si="858"/>
        <v>365d+</v>
      </c>
      <c r="Q7825" s="17">
        <f ca="1">IF(P7825="0-90d",0,IF(P7825="91-180d",INDEX(Assumptions!$F$8:$F$12,MATCH(B7825,Assumptions!$A$8:$A$12,0)),IF(P7825="181-365d",INDEX(Assumptions!$G$8:$G$12,MATCH(B7825,Assumptions!$A$8:$A$12,0)),INDEX(Assumptions!$H$8:$H$12,MATCH(B7825,Assumptions!$A$8:$A$12,0)))))</f>
        <v>0.5</v>
      </c>
      <c r="R7825" s="14">
        <f t="shared" ca="1" si="859"/>
        <v>208374028.36200002</v>
      </c>
      <c r="S7825" s="14">
        <f t="shared" ca="1" si="860"/>
        <v>208374028.36200002</v>
      </c>
      <c r="T7825" s="11" t="s">
        <v>25</v>
      </c>
      <c r="U7825" s="18" t="s">
        <v>26</v>
      </c>
    </row>
    <row r="7826" spans="1:21" ht="15" customHeight="1" x14ac:dyDescent="0.15">
      <c r="A7826" s="10" t="s">
        <v>7874</v>
      </c>
      <c r="B7826" s="11" t="s">
        <v>41</v>
      </c>
      <c r="C7826" s="11" t="s">
        <v>115</v>
      </c>
      <c r="D7826" s="12">
        <v>45810</v>
      </c>
      <c r="E7826" s="11">
        <v>2453</v>
      </c>
      <c r="F7826" s="11" t="s">
        <v>33</v>
      </c>
      <c r="G7826" s="13">
        <v>412</v>
      </c>
      <c r="H7826" s="14">
        <f t="shared" si="854"/>
        <v>1010636</v>
      </c>
      <c r="I7826" s="14">
        <f>IF(F7826="GHS",H7826,H7826*Assumptions!$B$4)</f>
        <v>1010636</v>
      </c>
      <c r="J7826" s="15" t="str">
        <f>INDEX(Assumptions!$B$8:$B$12,MATCH(B7826,Assumptions!$A$8:$A$12,0))</f>
        <v>Weighted Average</v>
      </c>
      <c r="K7826" s="16">
        <f>G7826/(1-INDEX(Assumptions!$D$8:$D$12,MATCH(B7826,Assumptions!$A$8:$A$12,0)))</f>
        <v>633.84615384615381</v>
      </c>
      <c r="L7826" s="16">
        <f t="shared" si="855"/>
        <v>12.36</v>
      </c>
      <c r="M7826" s="16">
        <f t="shared" si="856"/>
        <v>31.692307692307693</v>
      </c>
      <c r="N7826" s="14">
        <f>E7826*(K7826-L7826-M7826)*IF(F7826="GHS",1,Assumptions!$B$4)</f>
        <v>1446764.3046153844</v>
      </c>
      <c r="O7826" s="15">
        <f t="shared" ca="1" si="857"/>
        <v>476</v>
      </c>
      <c r="P7826" s="15" t="str">
        <f t="shared" ca="1" si="858"/>
        <v>365d+</v>
      </c>
      <c r="Q7826" s="17">
        <f ca="1">IF(P7826="0-90d",0,IF(P7826="91-180d",INDEX(Assumptions!$F$8:$F$12,MATCH(B7826,Assumptions!$A$8:$A$12,0)),IF(P7826="181-365d",INDEX(Assumptions!$G$8:$G$12,MATCH(B7826,Assumptions!$A$8:$A$12,0)),INDEX(Assumptions!$H$8:$H$12,MATCH(B7826,Assumptions!$A$8:$A$12,0)))))</f>
        <v>0.8</v>
      </c>
      <c r="R7826" s="14">
        <f t="shared" ca="1" si="859"/>
        <v>808508.8</v>
      </c>
      <c r="S7826" s="14">
        <f t="shared" ca="1" si="860"/>
        <v>202127.19999999995</v>
      </c>
      <c r="T7826" s="11" t="s">
        <v>25</v>
      </c>
      <c r="U7826" s="18" t="s">
        <v>36</v>
      </c>
    </row>
    <row r="7827" spans="1:21" ht="15" customHeight="1" x14ac:dyDescent="0.15">
      <c r="A7827" s="10" t="s">
        <v>7875</v>
      </c>
      <c r="B7827" s="11" t="s">
        <v>31</v>
      </c>
      <c r="C7827" s="11" t="s">
        <v>63</v>
      </c>
      <c r="D7827" s="12">
        <v>46135</v>
      </c>
      <c r="E7827" s="11">
        <v>440</v>
      </c>
      <c r="F7827" s="11" t="s">
        <v>33</v>
      </c>
      <c r="G7827" s="13">
        <v>2407.66</v>
      </c>
      <c r="H7827" s="14">
        <f t="shared" si="854"/>
        <v>1059370.3999999999</v>
      </c>
      <c r="I7827" s="14">
        <f>IF(F7827="GHS",H7827,H7827*Assumptions!$B$4)</f>
        <v>1059370.3999999999</v>
      </c>
      <c r="J7827" s="15" t="str">
        <f>INDEX(Assumptions!$B$8:$B$12,MATCH(B7827,Assumptions!$A$8:$A$12,0))</f>
        <v>Weighted Average</v>
      </c>
      <c r="K7827" s="16">
        <f>G7827/(1-INDEX(Assumptions!$D$8:$D$12,MATCH(B7827,Assumptions!$A$8:$A$12,0)))</f>
        <v>3343.9722222222222</v>
      </c>
      <c r="L7827" s="16">
        <f t="shared" si="855"/>
        <v>72.229799999999997</v>
      </c>
      <c r="M7827" s="16">
        <f t="shared" si="856"/>
        <v>167.19861111111112</v>
      </c>
      <c r="N7827" s="14">
        <f>E7827*(K7827-L7827-M7827)*IF(F7827="GHS",1,Assumptions!$B$4)</f>
        <v>1365999.2768888888</v>
      </c>
      <c r="O7827" s="15">
        <f t="shared" ca="1" si="857"/>
        <v>151</v>
      </c>
      <c r="P7827" s="15" t="str">
        <f t="shared" ca="1" si="858"/>
        <v>91-180d</v>
      </c>
      <c r="Q7827" s="17">
        <f ca="1">IF(P7827="0-90d",0,IF(P7827="91-180d",INDEX(Assumptions!$F$8:$F$12,MATCH(B7827,Assumptions!$A$8:$A$12,0)),IF(P7827="181-365d",INDEX(Assumptions!$G$8:$G$12,MATCH(B7827,Assumptions!$A$8:$A$12,0)),INDEX(Assumptions!$H$8:$H$12,MATCH(B7827,Assumptions!$A$8:$A$12,0)))))</f>
        <v>0.05</v>
      </c>
      <c r="R7827" s="14">
        <f t="shared" ca="1" si="859"/>
        <v>52968.52</v>
      </c>
      <c r="S7827" s="14">
        <f t="shared" ca="1" si="860"/>
        <v>1006401.8799999999</v>
      </c>
      <c r="T7827" s="11" t="s">
        <v>25</v>
      </c>
      <c r="U7827" s="18" t="s">
        <v>26</v>
      </c>
    </row>
    <row r="7828" spans="1:21" ht="15" customHeight="1" x14ac:dyDescent="0.15">
      <c r="A7828" s="10" t="s">
        <v>7876</v>
      </c>
      <c r="B7828" s="11" t="s">
        <v>28</v>
      </c>
      <c r="C7828" s="11" t="s">
        <v>35</v>
      </c>
      <c r="D7828" s="12">
        <v>45768</v>
      </c>
      <c r="E7828" s="11">
        <v>4270</v>
      </c>
      <c r="F7828" s="11" t="s">
        <v>24</v>
      </c>
      <c r="G7828" s="13">
        <v>5180.5600000000004</v>
      </c>
      <c r="H7828" s="14">
        <f t="shared" si="854"/>
        <v>22120991.200000003</v>
      </c>
      <c r="I7828" s="14">
        <f>IF(F7828="GHS",H7828,H7828*Assumptions!$B$4)</f>
        <v>238906704.96000004</v>
      </c>
      <c r="J7828" s="15" t="str">
        <f>INDEX(Assumptions!$B$8:$B$12,MATCH(B7828,Assumptions!$A$8:$A$12,0))</f>
        <v>Fair Value Less Costs to Sell</v>
      </c>
      <c r="K7828" s="16">
        <f>G7828/(1-INDEX(Assumptions!$D$8:$D$12,MATCH(B7828,Assumptions!$A$8:$A$12,0)))</f>
        <v>5887</v>
      </c>
      <c r="L7828" s="16">
        <f t="shared" si="855"/>
        <v>155.41679999999999</v>
      </c>
      <c r="M7828" s="16">
        <f t="shared" si="856"/>
        <v>294.35000000000002</v>
      </c>
      <c r="N7828" s="14">
        <f>E7828*(K7828-L7828-M7828)*IF(F7828="GHS",1,Assumptions!$B$4)</f>
        <v>250743446.25119999</v>
      </c>
      <c r="O7828" s="15">
        <f t="shared" ca="1" si="857"/>
        <v>518</v>
      </c>
      <c r="P7828" s="15" t="str">
        <f t="shared" ca="1" si="858"/>
        <v>365d+</v>
      </c>
      <c r="Q7828" s="17">
        <f ca="1">IF(P7828="0-90d",0,IF(P7828="91-180d",INDEX(Assumptions!$F$8:$F$12,MATCH(B7828,Assumptions!$A$8:$A$12,0)),IF(P7828="181-365d",INDEX(Assumptions!$G$8:$G$12,MATCH(B7828,Assumptions!$A$8:$A$12,0)),INDEX(Assumptions!$H$8:$H$12,MATCH(B7828,Assumptions!$A$8:$A$12,0)))))</f>
        <v>0.4</v>
      </c>
      <c r="R7828" s="14">
        <f t="shared" ca="1" si="859"/>
        <v>95562681.984000027</v>
      </c>
      <c r="S7828" s="14">
        <f t="shared" ca="1" si="860"/>
        <v>143344022.97600001</v>
      </c>
      <c r="T7828" s="11" t="s">
        <v>25</v>
      </c>
      <c r="U7828" s="18" t="s">
        <v>26</v>
      </c>
    </row>
    <row r="7829" spans="1:21" ht="15" customHeight="1" x14ac:dyDescent="0.15">
      <c r="A7829" s="10" t="s">
        <v>7877</v>
      </c>
      <c r="B7829" s="11" t="s">
        <v>41</v>
      </c>
      <c r="C7829" s="11" t="s">
        <v>42</v>
      </c>
      <c r="D7829" s="12">
        <v>45867</v>
      </c>
      <c r="E7829" s="11">
        <v>4508</v>
      </c>
      <c r="F7829" s="11" t="s">
        <v>33</v>
      </c>
      <c r="G7829" s="13">
        <v>197.72</v>
      </c>
      <c r="H7829" s="14">
        <f t="shared" si="854"/>
        <v>891321.76</v>
      </c>
      <c r="I7829" s="14">
        <f>IF(F7829="GHS",H7829,H7829*Assumptions!$B$4)</f>
        <v>891321.76</v>
      </c>
      <c r="J7829" s="15" t="str">
        <f>INDEX(Assumptions!$B$8:$B$12,MATCH(B7829,Assumptions!$A$8:$A$12,0))</f>
        <v>Weighted Average</v>
      </c>
      <c r="K7829" s="16">
        <f>G7829/(1-INDEX(Assumptions!$D$8:$D$12,MATCH(B7829,Assumptions!$A$8:$A$12,0)))</f>
        <v>304.18461538461537</v>
      </c>
      <c r="L7829" s="16">
        <f t="shared" si="855"/>
        <v>5.9315999999999995</v>
      </c>
      <c r="M7829" s="16">
        <f t="shared" si="856"/>
        <v>15.20923076923077</v>
      </c>
      <c r="N7829" s="14">
        <f>E7829*(K7829-L7829-M7829)*IF(F7829="GHS",1,Assumptions!$B$4)</f>
        <v>1275961.3810461538</v>
      </c>
      <c r="O7829" s="15">
        <f t="shared" ca="1" si="857"/>
        <v>419</v>
      </c>
      <c r="P7829" s="15" t="str">
        <f t="shared" ca="1" si="858"/>
        <v>365d+</v>
      </c>
      <c r="Q7829" s="17">
        <f ca="1">IF(P7829="0-90d",0,IF(P7829="91-180d",INDEX(Assumptions!$F$8:$F$12,MATCH(B7829,Assumptions!$A$8:$A$12,0)),IF(P7829="181-365d",INDEX(Assumptions!$G$8:$G$12,MATCH(B7829,Assumptions!$A$8:$A$12,0)),INDEX(Assumptions!$H$8:$H$12,MATCH(B7829,Assumptions!$A$8:$A$12,0)))))</f>
        <v>0.8</v>
      </c>
      <c r="R7829" s="14">
        <f t="shared" ca="1" si="859"/>
        <v>713057.40800000005</v>
      </c>
      <c r="S7829" s="14">
        <f t="shared" ca="1" si="860"/>
        <v>178264.35199999996</v>
      </c>
      <c r="T7829" s="11" t="s">
        <v>25</v>
      </c>
      <c r="U7829" s="18" t="s">
        <v>36</v>
      </c>
    </row>
    <row r="7830" spans="1:21" ht="15" customHeight="1" x14ac:dyDescent="0.15">
      <c r="A7830" s="10" t="s">
        <v>7878</v>
      </c>
      <c r="B7830" s="11" t="s">
        <v>28</v>
      </c>
      <c r="C7830" s="11" t="s">
        <v>29</v>
      </c>
      <c r="D7830" s="12">
        <v>45846</v>
      </c>
      <c r="E7830" s="11">
        <v>3995</v>
      </c>
      <c r="F7830" s="11" t="s">
        <v>24</v>
      </c>
      <c r="G7830" s="13">
        <v>8863.35</v>
      </c>
      <c r="H7830" s="14">
        <f t="shared" si="854"/>
        <v>35409083.25</v>
      </c>
      <c r="I7830" s="14">
        <f>IF(F7830="GHS",H7830,H7830*Assumptions!$B$4)</f>
        <v>382418099.10000002</v>
      </c>
      <c r="J7830" s="15" t="str">
        <f>INDEX(Assumptions!$B$8:$B$12,MATCH(B7830,Assumptions!$A$8:$A$12,0))</f>
        <v>Fair Value Less Costs to Sell</v>
      </c>
      <c r="K7830" s="16">
        <f>G7830/(1-INDEX(Assumptions!$D$8:$D$12,MATCH(B7830,Assumptions!$A$8:$A$12,0)))</f>
        <v>10071.988636363636</v>
      </c>
      <c r="L7830" s="16">
        <f t="shared" si="855"/>
        <v>265.90050000000002</v>
      </c>
      <c r="M7830" s="16">
        <f t="shared" si="856"/>
        <v>503.59943181818181</v>
      </c>
      <c r="N7830" s="14">
        <f>E7830*(K7830-L7830-M7830)*IF(F7830="GHS",1,Assumptions!$B$4)</f>
        <v>401365177.6463182</v>
      </c>
      <c r="O7830" s="15">
        <f t="shared" ca="1" si="857"/>
        <v>440</v>
      </c>
      <c r="P7830" s="15" t="str">
        <f t="shared" ca="1" si="858"/>
        <v>365d+</v>
      </c>
      <c r="Q7830" s="17">
        <f ca="1">IF(P7830="0-90d",0,IF(P7830="91-180d",INDEX(Assumptions!$F$8:$F$12,MATCH(B7830,Assumptions!$A$8:$A$12,0)),IF(P7830="181-365d",INDEX(Assumptions!$G$8:$G$12,MATCH(B7830,Assumptions!$A$8:$A$12,0)),INDEX(Assumptions!$H$8:$H$12,MATCH(B7830,Assumptions!$A$8:$A$12,0)))))</f>
        <v>0.4</v>
      </c>
      <c r="R7830" s="14">
        <f t="shared" ca="1" si="859"/>
        <v>152967239.64000002</v>
      </c>
      <c r="S7830" s="14">
        <f t="shared" ca="1" si="860"/>
        <v>229450859.46000001</v>
      </c>
      <c r="T7830" s="11" t="s">
        <v>25</v>
      </c>
      <c r="U7830" s="18" t="s">
        <v>26</v>
      </c>
    </row>
    <row r="7831" spans="1:21" ht="15" customHeight="1" x14ac:dyDescent="0.15">
      <c r="A7831" s="10" t="s">
        <v>7879</v>
      </c>
      <c r="B7831" s="11" t="s">
        <v>28</v>
      </c>
      <c r="C7831" s="11" t="s">
        <v>35</v>
      </c>
      <c r="D7831" s="12">
        <v>45740</v>
      </c>
      <c r="E7831" s="11">
        <v>326</v>
      </c>
      <c r="F7831" s="11" t="s">
        <v>24</v>
      </c>
      <c r="G7831" s="13">
        <v>7023.33</v>
      </c>
      <c r="H7831" s="14">
        <f t="shared" si="854"/>
        <v>2289605.58</v>
      </c>
      <c r="I7831" s="14">
        <f>IF(F7831="GHS",H7831,H7831*Assumptions!$B$4)</f>
        <v>24727740.264000002</v>
      </c>
      <c r="J7831" s="15" t="str">
        <f>INDEX(Assumptions!$B$8:$B$12,MATCH(B7831,Assumptions!$A$8:$A$12,0))</f>
        <v>Fair Value Less Costs to Sell</v>
      </c>
      <c r="K7831" s="16">
        <f>G7831/(1-INDEX(Assumptions!$D$8:$D$12,MATCH(B7831,Assumptions!$A$8:$A$12,0)))</f>
        <v>7981.056818181818</v>
      </c>
      <c r="L7831" s="16">
        <f t="shared" si="855"/>
        <v>210.69989999999999</v>
      </c>
      <c r="M7831" s="16">
        <f t="shared" si="856"/>
        <v>399.05284090909095</v>
      </c>
      <c r="N7831" s="14">
        <f>E7831*(K7831-L7831-M7831)*IF(F7831="GHS",1,Assumptions!$B$4)</f>
        <v>25952887.39526182</v>
      </c>
      <c r="O7831" s="15">
        <f t="shared" ca="1" si="857"/>
        <v>546</v>
      </c>
      <c r="P7831" s="15" t="str">
        <f t="shared" ca="1" si="858"/>
        <v>365d+</v>
      </c>
      <c r="Q7831" s="17">
        <f ca="1">IF(P7831="0-90d",0,IF(P7831="91-180d",INDEX(Assumptions!$F$8:$F$12,MATCH(B7831,Assumptions!$A$8:$A$12,0)),IF(P7831="181-365d",INDEX(Assumptions!$G$8:$G$12,MATCH(B7831,Assumptions!$A$8:$A$12,0)),INDEX(Assumptions!$H$8:$H$12,MATCH(B7831,Assumptions!$A$8:$A$12,0)))))</f>
        <v>0.4</v>
      </c>
      <c r="R7831" s="14">
        <f t="shared" ca="1" si="859"/>
        <v>9891096.1056000013</v>
      </c>
      <c r="S7831" s="14">
        <f t="shared" ca="1" si="860"/>
        <v>14836644.158400001</v>
      </c>
      <c r="T7831" s="11" t="s">
        <v>25</v>
      </c>
      <c r="U7831" s="18" t="s">
        <v>26</v>
      </c>
    </row>
    <row r="7832" spans="1:21" ht="15" customHeight="1" x14ac:dyDescent="0.15">
      <c r="A7832" s="10" t="s">
        <v>7880</v>
      </c>
      <c r="B7832" s="11" t="s">
        <v>31</v>
      </c>
      <c r="C7832" s="11" t="s">
        <v>63</v>
      </c>
      <c r="D7832" s="12">
        <v>45926</v>
      </c>
      <c r="E7832" s="11">
        <v>2370</v>
      </c>
      <c r="F7832" s="11" t="s">
        <v>33</v>
      </c>
      <c r="G7832" s="13">
        <v>1671.75</v>
      </c>
      <c r="H7832" s="14">
        <f t="shared" si="854"/>
        <v>3962047.5</v>
      </c>
      <c r="I7832" s="14">
        <f>IF(F7832="GHS",H7832,H7832*Assumptions!$B$4)</f>
        <v>3962047.5</v>
      </c>
      <c r="J7832" s="15" t="str">
        <f>INDEX(Assumptions!$B$8:$B$12,MATCH(B7832,Assumptions!$A$8:$A$12,0))</f>
        <v>Weighted Average</v>
      </c>
      <c r="K7832" s="16">
        <f>G7832/(1-INDEX(Assumptions!$D$8:$D$12,MATCH(B7832,Assumptions!$A$8:$A$12,0)))</f>
        <v>2321.875</v>
      </c>
      <c r="L7832" s="16">
        <f t="shared" si="855"/>
        <v>50.152499999999996</v>
      </c>
      <c r="M7832" s="16">
        <f t="shared" si="856"/>
        <v>116.09375</v>
      </c>
      <c r="N7832" s="14">
        <f>E7832*(K7832-L7832-M7832)*IF(F7832="GHS",1,Assumptions!$B$4)</f>
        <v>5108840.1374999993</v>
      </c>
      <c r="O7832" s="15">
        <f t="shared" ca="1" si="857"/>
        <v>360</v>
      </c>
      <c r="P7832" s="15" t="str">
        <f t="shared" ca="1" si="858"/>
        <v>181-365d</v>
      </c>
      <c r="Q7832" s="17">
        <f ca="1">IF(P7832="0-90d",0,IF(P7832="91-180d",INDEX(Assumptions!$F$8:$F$12,MATCH(B7832,Assumptions!$A$8:$A$12,0)),IF(P7832="181-365d",INDEX(Assumptions!$G$8:$G$12,MATCH(B7832,Assumptions!$A$8:$A$12,0)),INDEX(Assumptions!$H$8:$H$12,MATCH(B7832,Assumptions!$A$8:$A$12,0)))))</f>
        <v>0.2</v>
      </c>
      <c r="R7832" s="14">
        <f t="shared" ca="1" si="859"/>
        <v>792409.5</v>
      </c>
      <c r="S7832" s="14">
        <f t="shared" ca="1" si="860"/>
        <v>3169638</v>
      </c>
      <c r="T7832" s="11" t="s">
        <v>25</v>
      </c>
      <c r="U7832" s="18" t="s">
        <v>36</v>
      </c>
    </row>
    <row r="7833" spans="1:21" ht="15" customHeight="1" x14ac:dyDescent="0.15">
      <c r="A7833" s="10" t="s">
        <v>7881</v>
      </c>
      <c r="B7833" s="11" t="s">
        <v>41</v>
      </c>
      <c r="C7833" s="11" t="s">
        <v>49</v>
      </c>
      <c r="D7833" s="12">
        <v>45938</v>
      </c>
      <c r="E7833" s="11">
        <v>1924</v>
      </c>
      <c r="F7833" s="11" t="s">
        <v>33</v>
      </c>
      <c r="G7833" s="13">
        <v>691.11</v>
      </c>
      <c r="H7833" s="14">
        <f t="shared" si="854"/>
        <v>1329695.6400000001</v>
      </c>
      <c r="I7833" s="14">
        <f>IF(F7833="GHS",H7833,H7833*Assumptions!$B$4)</f>
        <v>1329695.6400000001</v>
      </c>
      <c r="J7833" s="15" t="str">
        <f>INDEX(Assumptions!$B$8:$B$12,MATCH(B7833,Assumptions!$A$8:$A$12,0))</f>
        <v>Weighted Average</v>
      </c>
      <c r="K7833" s="16">
        <f>G7833/(1-INDEX(Assumptions!$D$8:$D$12,MATCH(B7833,Assumptions!$A$8:$A$12,0)))</f>
        <v>1063.2461538461539</v>
      </c>
      <c r="L7833" s="16">
        <f t="shared" si="855"/>
        <v>20.7333</v>
      </c>
      <c r="M7833" s="16">
        <f t="shared" si="856"/>
        <v>53.162307692307699</v>
      </c>
      <c r="N7833" s="14">
        <f>E7833*(K7833-L7833-M7833)*IF(F7833="GHS",1,Assumptions!$B$4)</f>
        <v>1903510.4508</v>
      </c>
      <c r="O7833" s="15">
        <f t="shared" ca="1" si="857"/>
        <v>348</v>
      </c>
      <c r="P7833" s="15" t="str">
        <f t="shared" ca="1" si="858"/>
        <v>181-365d</v>
      </c>
      <c r="Q7833" s="17">
        <f ca="1">IF(P7833="0-90d",0,IF(P7833="91-180d",INDEX(Assumptions!$F$8:$F$12,MATCH(B7833,Assumptions!$A$8:$A$12,0)),IF(P7833="181-365d",INDEX(Assumptions!$G$8:$G$12,MATCH(B7833,Assumptions!$A$8:$A$12,0)),INDEX(Assumptions!$H$8:$H$12,MATCH(B7833,Assumptions!$A$8:$A$12,0)))))</f>
        <v>0.35</v>
      </c>
      <c r="R7833" s="14">
        <f t="shared" ca="1" si="859"/>
        <v>465393.47399999999</v>
      </c>
      <c r="S7833" s="14">
        <f t="shared" si="860"/>
        <v>0</v>
      </c>
      <c r="T7833" s="11" t="s">
        <v>39</v>
      </c>
      <c r="U7833" s="18" t="s">
        <v>36</v>
      </c>
    </row>
    <row r="7834" spans="1:21" ht="15" customHeight="1" x14ac:dyDescent="0.15">
      <c r="A7834" s="10" t="s">
        <v>7882</v>
      </c>
      <c r="B7834" s="11" t="s">
        <v>41</v>
      </c>
      <c r="C7834" s="11" t="s">
        <v>49</v>
      </c>
      <c r="D7834" s="12">
        <v>45866</v>
      </c>
      <c r="E7834" s="11">
        <v>278</v>
      </c>
      <c r="F7834" s="11" t="s">
        <v>33</v>
      </c>
      <c r="G7834" s="13">
        <v>407.03</v>
      </c>
      <c r="H7834" s="14">
        <f t="shared" si="854"/>
        <v>113154.34</v>
      </c>
      <c r="I7834" s="14">
        <f>IF(F7834="GHS",H7834,H7834*Assumptions!$B$4)</f>
        <v>113154.34</v>
      </c>
      <c r="J7834" s="15" t="str">
        <f>INDEX(Assumptions!$B$8:$B$12,MATCH(B7834,Assumptions!$A$8:$A$12,0))</f>
        <v>Weighted Average</v>
      </c>
      <c r="K7834" s="16">
        <f>G7834/(1-INDEX(Assumptions!$D$8:$D$12,MATCH(B7834,Assumptions!$A$8:$A$12,0)))</f>
        <v>626.19999999999993</v>
      </c>
      <c r="L7834" s="16">
        <f t="shared" si="855"/>
        <v>12.210899999999999</v>
      </c>
      <c r="M7834" s="16">
        <f t="shared" si="856"/>
        <v>31.31</v>
      </c>
      <c r="N7834" s="14">
        <f>E7834*(K7834-L7834-M7834)*IF(F7834="GHS",1,Assumptions!$B$4)</f>
        <v>161984.7898</v>
      </c>
      <c r="O7834" s="15">
        <f t="shared" ca="1" si="857"/>
        <v>420</v>
      </c>
      <c r="P7834" s="15" t="str">
        <f t="shared" ca="1" si="858"/>
        <v>365d+</v>
      </c>
      <c r="Q7834" s="17">
        <f ca="1">IF(P7834="0-90d",0,IF(P7834="91-180d",INDEX(Assumptions!$F$8:$F$12,MATCH(B7834,Assumptions!$A$8:$A$12,0)),IF(P7834="181-365d",INDEX(Assumptions!$G$8:$G$12,MATCH(B7834,Assumptions!$A$8:$A$12,0)),INDEX(Assumptions!$H$8:$H$12,MATCH(B7834,Assumptions!$A$8:$A$12,0)))))</f>
        <v>0.8</v>
      </c>
      <c r="R7834" s="14">
        <f t="shared" ca="1" si="859"/>
        <v>90523.472000000009</v>
      </c>
      <c r="S7834" s="14">
        <f t="shared" si="860"/>
        <v>0</v>
      </c>
      <c r="T7834" s="11" t="s">
        <v>39</v>
      </c>
      <c r="U7834" s="18" t="s">
        <v>26</v>
      </c>
    </row>
    <row r="7835" spans="1:21" ht="15" customHeight="1" x14ac:dyDescent="0.15">
      <c r="A7835" s="10" t="s">
        <v>7883</v>
      </c>
      <c r="B7835" s="11" t="s">
        <v>41</v>
      </c>
      <c r="C7835" s="11" t="s">
        <v>44</v>
      </c>
      <c r="D7835" s="12">
        <v>45742</v>
      </c>
      <c r="E7835" s="11">
        <v>193</v>
      </c>
      <c r="F7835" s="11" t="s">
        <v>33</v>
      </c>
      <c r="G7835" s="13">
        <v>432.38</v>
      </c>
      <c r="H7835" s="14">
        <f t="shared" si="854"/>
        <v>83449.34</v>
      </c>
      <c r="I7835" s="14">
        <f>IF(F7835="GHS",H7835,H7835*Assumptions!$B$4)</f>
        <v>83449.34</v>
      </c>
      <c r="J7835" s="15" t="str">
        <f>INDEX(Assumptions!$B$8:$B$12,MATCH(B7835,Assumptions!$A$8:$A$12,0))</f>
        <v>Weighted Average</v>
      </c>
      <c r="K7835" s="16">
        <f>G7835/(1-INDEX(Assumptions!$D$8:$D$12,MATCH(B7835,Assumptions!$A$8:$A$12,0)))</f>
        <v>665.19999999999993</v>
      </c>
      <c r="L7835" s="16">
        <f t="shared" si="855"/>
        <v>12.971399999999999</v>
      </c>
      <c r="M7835" s="16">
        <f t="shared" si="856"/>
        <v>33.26</v>
      </c>
      <c r="N7835" s="14">
        <f>E7835*(K7835-L7835-M7835)*IF(F7835="GHS",1,Assumptions!$B$4)</f>
        <v>119460.93979999998</v>
      </c>
      <c r="O7835" s="15">
        <f t="shared" ca="1" si="857"/>
        <v>544</v>
      </c>
      <c r="P7835" s="15" t="str">
        <f t="shared" ca="1" si="858"/>
        <v>365d+</v>
      </c>
      <c r="Q7835" s="17">
        <f ca="1">IF(P7835="0-90d",0,IF(P7835="91-180d",INDEX(Assumptions!$F$8:$F$12,MATCH(B7835,Assumptions!$A$8:$A$12,0)),IF(P7835="181-365d",INDEX(Assumptions!$G$8:$G$12,MATCH(B7835,Assumptions!$A$8:$A$12,0)),INDEX(Assumptions!$H$8:$H$12,MATCH(B7835,Assumptions!$A$8:$A$12,0)))))</f>
        <v>0.8</v>
      </c>
      <c r="R7835" s="14">
        <f t="shared" ca="1" si="859"/>
        <v>66759.471999999994</v>
      </c>
      <c r="S7835" s="14">
        <f t="shared" ca="1" si="860"/>
        <v>16689.868000000002</v>
      </c>
      <c r="T7835" s="11" t="s">
        <v>25</v>
      </c>
      <c r="U7835" s="18" t="s">
        <v>26</v>
      </c>
    </row>
    <row r="7836" spans="1:21" ht="15" customHeight="1" x14ac:dyDescent="0.15">
      <c r="A7836" s="10" t="s">
        <v>7884</v>
      </c>
      <c r="B7836" s="11" t="s">
        <v>41</v>
      </c>
      <c r="C7836" s="11" t="s">
        <v>115</v>
      </c>
      <c r="D7836" s="12">
        <v>45863</v>
      </c>
      <c r="E7836" s="11">
        <v>1012</v>
      </c>
      <c r="F7836" s="11" t="s">
        <v>33</v>
      </c>
      <c r="G7836" s="13">
        <v>1116.93</v>
      </c>
      <c r="H7836" s="14">
        <f t="shared" si="854"/>
        <v>1130333.1600000001</v>
      </c>
      <c r="I7836" s="14">
        <f>IF(F7836="GHS",H7836,H7836*Assumptions!$B$4)</f>
        <v>1130333.1600000001</v>
      </c>
      <c r="J7836" s="15" t="str">
        <f>INDEX(Assumptions!$B$8:$B$12,MATCH(B7836,Assumptions!$A$8:$A$12,0))</f>
        <v>Weighted Average</v>
      </c>
      <c r="K7836" s="16">
        <f>G7836/(1-INDEX(Assumptions!$D$8:$D$12,MATCH(B7836,Assumptions!$A$8:$A$12,0)))</f>
        <v>1718.3538461538462</v>
      </c>
      <c r="L7836" s="16">
        <f t="shared" si="855"/>
        <v>33.507899999999999</v>
      </c>
      <c r="M7836" s="16">
        <f t="shared" si="856"/>
        <v>85.91769230769232</v>
      </c>
      <c r="N7836" s="14">
        <f>E7836*(K7836-L7836-M7836)*IF(F7836="GHS",1,Assumptions!$B$4)</f>
        <v>1618115.3928923078</v>
      </c>
      <c r="O7836" s="15">
        <f t="shared" ca="1" si="857"/>
        <v>423</v>
      </c>
      <c r="P7836" s="15" t="str">
        <f t="shared" ca="1" si="858"/>
        <v>365d+</v>
      </c>
      <c r="Q7836" s="17">
        <f ca="1">IF(P7836="0-90d",0,IF(P7836="91-180d",INDEX(Assumptions!$F$8:$F$12,MATCH(B7836,Assumptions!$A$8:$A$12,0)),IF(P7836="181-365d",INDEX(Assumptions!$G$8:$G$12,MATCH(B7836,Assumptions!$A$8:$A$12,0)),INDEX(Assumptions!$H$8:$H$12,MATCH(B7836,Assumptions!$A$8:$A$12,0)))))</f>
        <v>0.8</v>
      </c>
      <c r="R7836" s="14">
        <f t="shared" ca="1" si="859"/>
        <v>904266.52800000017</v>
      </c>
      <c r="S7836" s="14">
        <f t="shared" ca="1" si="860"/>
        <v>226066.63199999998</v>
      </c>
      <c r="T7836" s="11" t="s">
        <v>25</v>
      </c>
      <c r="U7836" s="18" t="s">
        <v>26</v>
      </c>
    </row>
    <row r="7837" spans="1:21" ht="15" customHeight="1" x14ac:dyDescent="0.15">
      <c r="A7837" s="10" t="s">
        <v>7885</v>
      </c>
      <c r="B7837" s="11" t="s">
        <v>22</v>
      </c>
      <c r="C7837" s="11" t="s">
        <v>23</v>
      </c>
      <c r="D7837" s="12">
        <v>46167</v>
      </c>
      <c r="E7837" s="11">
        <v>1837</v>
      </c>
      <c r="F7837" s="11" t="s">
        <v>24</v>
      </c>
      <c r="G7837" s="13">
        <v>13858.27</v>
      </c>
      <c r="H7837" s="14">
        <f t="shared" si="854"/>
        <v>25457641.990000002</v>
      </c>
      <c r="I7837" s="14">
        <f>IF(F7837="GHS",H7837,H7837*Assumptions!$B$4)</f>
        <v>274942533.49200004</v>
      </c>
      <c r="J7837" s="15" t="str">
        <f>INDEX(Assumptions!$B$8:$B$12,MATCH(B7837,Assumptions!$A$8:$A$12,0))</f>
        <v>FIFO</v>
      </c>
      <c r="K7837" s="16">
        <f>G7837/(1-INDEX(Assumptions!$D$8:$D$12,MATCH(B7837,Assumptions!$A$8:$A$12,0)))</f>
        <v>16900.329268292684</v>
      </c>
      <c r="L7837" s="16">
        <f t="shared" si="855"/>
        <v>415.74810000000002</v>
      </c>
      <c r="M7837" s="16">
        <f t="shared" si="856"/>
        <v>845.01646341463425</v>
      </c>
      <c r="N7837" s="14">
        <f>E7837*(K7837-L7837-M7837)*IF(F7837="GHS",1,Assumptions!$B$4)</f>
        <v>310282707.91889852</v>
      </c>
      <c r="O7837" s="15">
        <f t="shared" ca="1" si="857"/>
        <v>119</v>
      </c>
      <c r="P7837" s="15" t="str">
        <f t="shared" ca="1" si="858"/>
        <v>91-180d</v>
      </c>
      <c r="Q7837" s="17">
        <f ca="1">IF(P7837="0-90d",0,IF(P7837="91-180d",INDEX(Assumptions!$F$8:$F$12,MATCH(B7837,Assumptions!$A$8:$A$12,0)),IF(P7837="181-365d",INDEX(Assumptions!$G$8:$G$12,MATCH(B7837,Assumptions!$A$8:$A$12,0)),INDEX(Assumptions!$H$8:$H$12,MATCH(B7837,Assumptions!$A$8:$A$12,0)))))</f>
        <v>0.03</v>
      </c>
      <c r="R7837" s="14">
        <f t="shared" ca="1" si="859"/>
        <v>8248276.0047600009</v>
      </c>
      <c r="S7837" s="14">
        <f t="shared" ca="1" si="860"/>
        <v>266694257.48724005</v>
      </c>
      <c r="T7837" s="11" t="s">
        <v>25</v>
      </c>
      <c r="U7837" s="18" t="s">
        <v>26</v>
      </c>
    </row>
    <row r="7838" spans="1:21" ht="15" customHeight="1" x14ac:dyDescent="0.15">
      <c r="A7838" s="10" t="s">
        <v>7886</v>
      </c>
      <c r="B7838" s="11" t="s">
        <v>28</v>
      </c>
      <c r="C7838" s="11" t="s">
        <v>29</v>
      </c>
      <c r="D7838" s="12">
        <v>45915</v>
      </c>
      <c r="E7838" s="11">
        <v>1006</v>
      </c>
      <c r="F7838" s="11" t="s">
        <v>24</v>
      </c>
      <c r="G7838" s="13">
        <v>4150.04</v>
      </c>
      <c r="H7838" s="14">
        <f t="shared" si="854"/>
        <v>4174940.2399999998</v>
      </c>
      <c r="I7838" s="14">
        <f>IF(F7838="GHS",H7838,H7838*Assumptions!$B$4)</f>
        <v>45089354.592</v>
      </c>
      <c r="J7838" s="15" t="str">
        <f>INDEX(Assumptions!$B$8:$B$12,MATCH(B7838,Assumptions!$A$8:$A$12,0))</f>
        <v>Fair Value Less Costs to Sell</v>
      </c>
      <c r="K7838" s="16">
        <f>G7838/(1-INDEX(Assumptions!$D$8:$D$12,MATCH(B7838,Assumptions!$A$8:$A$12,0)))</f>
        <v>4715.954545454545</v>
      </c>
      <c r="L7838" s="16">
        <f t="shared" si="855"/>
        <v>124.5012</v>
      </c>
      <c r="M7838" s="16">
        <f t="shared" si="856"/>
        <v>235.79772727272726</v>
      </c>
      <c r="N7838" s="14">
        <f>E7838*(K7838-L7838-M7838)*IF(F7838="GHS",1,Assumptions!$B$4)</f>
        <v>47323327.160421818</v>
      </c>
      <c r="O7838" s="15">
        <f t="shared" ca="1" si="857"/>
        <v>371</v>
      </c>
      <c r="P7838" s="15" t="str">
        <f t="shared" ca="1" si="858"/>
        <v>365d+</v>
      </c>
      <c r="Q7838" s="17">
        <f ca="1">IF(P7838="0-90d",0,IF(P7838="91-180d",INDEX(Assumptions!$F$8:$F$12,MATCH(B7838,Assumptions!$A$8:$A$12,0)),IF(P7838="181-365d",INDEX(Assumptions!$G$8:$G$12,MATCH(B7838,Assumptions!$A$8:$A$12,0)),INDEX(Assumptions!$H$8:$H$12,MATCH(B7838,Assumptions!$A$8:$A$12,0)))))</f>
        <v>0.4</v>
      </c>
      <c r="R7838" s="14">
        <f t="shared" ca="1" si="859"/>
        <v>18035741.836800002</v>
      </c>
      <c r="S7838" s="14">
        <f t="shared" ca="1" si="860"/>
        <v>27053612.755199999</v>
      </c>
      <c r="T7838" s="11" t="s">
        <v>25</v>
      </c>
      <c r="U7838" s="18" t="s">
        <v>26</v>
      </c>
    </row>
    <row r="7839" spans="1:21" ht="15" customHeight="1" x14ac:dyDescent="0.15">
      <c r="A7839" s="10" t="s">
        <v>7887</v>
      </c>
      <c r="B7839" s="11" t="s">
        <v>41</v>
      </c>
      <c r="C7839" s="11" t="s">
        <v>115</v>
      </c>
      <c r="D7839" s="12">
        <v>46118</v>
      </c>
      <c r="E7839" s="11">
        <v>4405</v>
      </c>
      <c r="F7839" s="11" t="s">
        <v>33</v>
      </c>
      <c r="G7839" s="13">
        <v>663.52</v>
      </c>
      <c r="H7839" s="14">
        <f t="shared" si="854"/>
        <v>2922805.6</v>
      </c>
      <c r="I7839" s="14">
        <f>IF(F7839="GHS",H7839,H7839*Assumptions!$B$4)</f>
        <v>2922805.6</v>
      </c>
      <c r="J7839" s="15" t="str">
        <f>INDEX(Assumptions!$B$8:$B$12,MATCH(B7839,Assumptions!$A$8:$A$12,0))</f>
        <v>Weighted Average</v>
      </c>
      <c r="K7839" s="16">
        <f>G7839/(1-INDEX(Assumptions!$D$8:$D$12,MATCH(B7839,Assumptions!$A$8:$A$12,0)))</f>
        <v>1020.8</v>
      </c>
      <c r="L7839" s="16">
        <f t="shared" si="855"/>
        <v>19.9056</v>
      </c>
      <c r="M7839" s="16">
        <f t="shared" si="856"/>
        <v>51.04</v>
      </c>
      <c r="N7839" s="14">
        <f>E7839*(K7839-L7839-M7839)*IF(F7839="GHS",1,Assumptions!$B$4)</f>
        <v>4184108.6319999998</v>
      </c>
      <c r="O7839" s="15">
        <f t="shared" ca="1" si="857"/>
        <v>168</v>
      </c>
      <c r="P7839" s="15" t="str">
        <f t="shared" ca="1" si="858"/>
        <v>91-180d</v>
      </c>
      <c r="Q7839" s="17">
        <f ca="1">IF(P7839="0-90d",0,IF(P7839="91-180d",INDEX(Assumptions!$F$8:$F$12,MATCH(B7839,Assumptions!$A$8:$A$12,0)),IF(P7839="181-365d",INDEX(Assumptions!$G$8:$G$12,MATCH(B7839,Assumptions!$A$8:$A$12,0)),INDEX(Assumptions!$H$8:$H$12,MATCH(B7839,Assumptions!$A$8:$A$12,0)))))</f>
        <v>0.1</v>
      </c>
      <c r="R7839" s="14">
        <f t="shared" ca="1" si="859"/>
        <v>292280.56</v>
      </c>
      <c r="S7839" s="14">
        <f t="shared" ca="1" si="860"/>
        <v>2630525.04</v>
      </c>
      <c r="T7839" s="11" t="s">
        <v>25</v>
      </c>
      <c r="U7839" s="18" t="s">
        <v>26</v>
      </c>
    </row>
    <row r="7840" spans="1:21" ht="15" customHeight="1" x14ac:dyDescent="0.15">
      <c r="A7840" s="10" t="s">
        <v>7888</v>
      </c>
      <c r="B7840" s="11" t="s">
        <v>41</v>
      </c>
      <c r="C7840" s="11" t="s">
        <v>49</v>
      </c>
      <c r="D7840" s="12">
        <v>45758</v>
      </c>
      <c r="E7840" s="11">
        <v>191</v>
      </c>
      <c r="F7840" s="11" t="s">
        <v>33</v>
      </c>
      <c r="G7840" s="13">
        <v>429.01</v>
      </c>
      <c r="H7840" s="14">
        <f t="shared" si="854"/>
        <v>81940.91</v>
      </c>
      <c r="I7840" s="14">
        <f>IF(F7840="GHS",H7840,H7840*Assumptions!$B$4)</f>
        <v>81940.91</v>
      </c>
      <c r="J7840" s="15" t="str">
        <f>INDEX(Assumptions!$B$8:$B$12,MATCH(B7840,Assumptions!$A$8:$A$12,0))</f>
        <v>Weighted Average</v>
      </c>
      <c r="K7840" s="16">
        <f>G7840/(1-INDEX(Assumptions!$D$8:$D$12,MATCH(B7840,Assumptions!$A$8:$A$12,0)))</f>
        <v>660.01538461538462</v>
      </c>
      <c r="L7840" s="16">
        <f t="shared" si="855"/>
        <v>12.870299999999999</v>
      </c>
      <c r="M7840" s="16">
        <f t="shared" si="856"/>
        <v>33.00076923076923</v>
      </c>
      <c r="N7840" s="14">
        <f>E7840*(K7840-L7840-M7840)*IF(F7840="GHS",1,Assumptions!$B$4)</f>
        <v>117301.56423846152</v>
      </c>
      <c r="O7840" s="15">
        <f t="shared" ca="1" si="857"/>
        <v>528</v>
      </c>
      <c r="P7840" s="15" t="str">
        <f t="shared" ca="1" si="858"/>
        <v>365d+</v>
      </c>
      <c r="Q7840" s="17">
        <f ca="1">IF(P7840="0-90d",0,IF(P7840="91-180d",INDEX(Assumptions!$F$8:$F$12,MATCH(B7840,Assumptions!$A$8:$A$12,0)),IF(P7840="181-365d",INDEX(Assumptions!$G$8:$G$12,MATCH(B7840,Assumptions!$A$8:$A$12,0)),INDEX(Assumptions!$H$8:$H$12,MATCH(B7840,Assumptions!$A$8:$A$12,0)))))</f>
        <v>0.8</v>
      </c>
      <c r="R7840" s="14">
        <f t="shared" ca="1" si="859"/>
        <v>65552.728000000003</v>
      </c>
      <c r="S7840" s="14">
        <f t="shared" ca="1" si="860"/>
        <v>16388.182000000001</v>
      </c>
      <c r="T7840" s="11" t="s">
        <v>25</v>
      </c>
      <c r="U7840" s="18" t="s">
        <v>26</v>
      </c>
    </row>
    <row r="7841" spans="1:21" ht="15" customHeight="1" x14ac:dyDescent="0.15">
      <c r="A7841" s="10" t="s">
        <v>7889</v>
      </c>
      <c r="B7841" s="11" t="s">
        <v>31</v>
      </c>
      <c r="C7841" s="11" t="s">
        <v>76</v>
      </c>
      <c r="D7841" s="12">
        <v>45900</v>
      </c>
      <c r="E7841" s="11">
        <v>1740</v>
      </c>
      <c r="F7841" s="11" t="s">
        <v>33</v>
      </c>
      <c r="G7841" s="13">
        <v>2444.4499999999998</v>
      </c>
      <c r="H7841" s="14">
        <f t="shared" si="854"/>
        <v>4253343</v>
      </c>
      <c r="I7841" s="14">
        <f>IF(F7841="GHS",H7841,H7841*Assumptions!$B$4)</f>
        <v>4253343</v>
      </c>
      <c r="J7841" s="15" t="str">
        <f>INDEX(Assumptions!$B$8:$B$12,MATCH(B7841,Assumptions!$A$8:$A$12,0))</f>
        <v>Weighted Average</v>
      </c>
      <c r="K7841" s="16">
        <f>G7841/(1-INDEX(Assumptions!$D$8:$D$12,MATCH(B7841,Assumptions!$A$8:$A$12,0)))</f>
        <v>3395.0694444444443</v>
      </c>
      <c r="L7841" s="16">
        <f t="shared" si="855"/>
        <v>73.333499999999987</v>
      </c>
      <c r="M7841" s="16">
        <f t="shared" si="856"/>
        <v>169.75347222222223</v>
      </c>
      <c r="N7841" s="14">
        <f>E7841*(K7841-L7841-M7841)*IF(F7841="GHS",1,Assumptions!$B$4)</f>
        <v>5484449.501666666</v>
      </c>
      <c r="O7841" s="15">
        <f t="shared" ca="1" si="857"/>
        <v>386</v>
      </c>
      <c r="P7841" s="15" t="str">
        <f t="shared" ca="1" si="858"/>
        <v>365d+</v>
      </c>
      <c r="Q7841" s="17">
        <f ca="1">IF(P7841="0-90d",0,IF(P7841="91-180d",INDEX(Assumptions!$F$8:$F$12,MATCH(B7841,Assumptions!$A$8:$A$12,0)),IF(P7841="181-365d",INDEX(Assumptions!$G$8:$G$12,MATCH(B7841,Assumptions!$A$8:$A$12,0)),INDEX(Assumptions!$H$8:$H$12,MATCH(B7841,Assumptions!$A$8:$A$12,0)))))</f>
        <v>0.6</v>
      </c>
      <c r="R7841" s="14">
        <f t="shared" ca="1" si="859"/>
        <v>2552005.7999999998</v>
      </c>
      <c r="S7841" s="14">
        <f t="shared" ca="1" si="860"/>
        <v>1701337.2000000002</v>
      </c>
      <c r="T7841" s="11" t="s">
        <v>25</v>
      </c>
      <c r="U7841" s="18" t="s">
        <v>26</v>
      </c>
    </row>
    <row r="7842" spans="1:21" ht="15" customHeight="1" x14ac:dyDescent="0.15">
      <c r="A7842" s="10" t="s">
        <v>7890</v>
      </c>
      <c r="B7842" s="11" t="s">
        <v>31</v>
      </c>
      <c r="C7842" s="11" t="s">
        <v>63</v>
      </c>
      <c r="D7842" s="12">
        <v>46154</v>
      </c>
      <c r="E7842" s="11">
        <v>1964</v>
      </c>
      <c r="F7842" s="11" t="s">
        <v>33</v>
      </c>
      <c r="G7842" s="13">
        <v>1315.42</v>
      </c>
      <c r="H7842" s="14">
        <f t="shared" si="854"/>
        <v>2583484.8800000004</v>
      </c>
      <c r="I7842" s="14">
        <f>IF(F7842="GHS",H7842,H7842*Assumptions!$B$4)</f>
        <v>2583484.8800000004</v>
      </c>
      <c r="J7842" s="15" t="str">
        <f>INDEX(Assumptions!$B$8:$B$12,MATCH(B7842,Assumptions!$A$8:$A$12,0))</f>
        <v>Weighted Average</v>
      </c>
      <c r="K7842" s="16">
        <f>G7842/(1-INDEX(Assumptions!$D$8:$D$12,MATCH(B7842,Assumptions!$A$8:$A$12,0)))</f>
        <v>1826.9722222222224</v>
      </c>
      <c r="L7842" s="16">
        <f t="shared" si="855"/>
        <v>39.462600000000002</v>
      </c>
      <c r="M7842" s="16">
        <f t="shared" si="856"/>
        <v>91.348611111111126</v>
      </c>
      <c r="N7842" s="14">
        <f>E7842*(K7842-L7842-M7842)*IF(F7842="GHS",1,Assumptions!$B$4)</f>
        <v>3331260.2258222224</v>
      </c>
      <c r="O7842" s="15">
        <f t="shared" ca="1" si="857"/>
        <v>132</v>
      </c>
      <c r="P7842" s="15" t="str">
        <f t="shared" ca="1" si="858"/>
        <v>91-180d</v>
      </c>
      <c r="Q7842" s="17">
        <f ca="1">IF(P7842="0-90d",0,IF(P7842="91-180d",INDEX(Assumptions!$F$8:$F$12,MATCH(B7842,Assumptions!$A$8:$A$12,0)),IF(P7842="181-365d",INDEX(Assumptions!$G$8:$G$12,MATCH(B7842,Assumptions!$A$8:$A$12,0)),INDEX(Assumptions!$H$8:$H$12,MATCH(B7842,Assumptions!$A$8:$A$12,0)))))</f>
        <v>0.05</v>
      </c>
      <c r="R7842" s="14">
        <f t="shared" ca="1" si="859"/>
        <v>129174.24400000002</v>
      </c>
      <c r="S7842" s="14">
        <f t="shared" ca="1" si="860"/>
        <v>2454310.6360000004</v>
      </c>
      <c r="T7842" s="11" t="s">
        <v>50</v>
      </c>
      <c r="U7842" s="18" t="s">
        <v>36</v>
      </c>
    </row>
    <row r="7843" spans="1:21" ht="15" customHeight="1" x14ac:dyDescent="0.15">
      <c r="A7843" s="10" t="s">
        <v>7891</v>
      </c>
      <c r="B7843" s="11" t="s">
        <v>31</v>
      </c>
      <c r="C7843" s="11" t="s">
        <v>76</v>
      </c>
      <c r="D7843" s="12">
        <v>46161</v>
      </c>
      <c r="E7843" s="11">
        <v>201</v>
      </c>
      <c r="F7843" s="11" t="s">
        <v>33</v>
      </c>
      <c r="G7843" s="13">
        <v>2323.7399999999998</v>
      </c>
      <c r="H7843" s="14">
        <f t="shared" si="854"/>
        <v>467071.73999999993</v>
      </c>
      <c r="I7843" s="14">
        <f>IF(F7843="GHS",H7843,H7843*Assumptions!$B$4)</f>
        <v>467071.73999999993</v>
      </c>
      <c r="J7843" s="15" t="str">
        <f>INDEX(Assumptions!$B$8:$B$12,MATCH(B7843,Assumptions!$A$8:$A$12,0))</f>
        <v>Weighted Average</v>
      </c>
      <c r="K7843" s="16">
        <f>G7843/(1-INDEX(Assumptions!$D$8:$D$12,MATCH(B7843,Assumptions!$A$8:$A$12,0)))</f>
        <v>3227.4166666666665</v>
      </c>
      <c r="L7843" s="16">
        <f t="shared" si="855"/>
        <v>69.712199999999996</v>
      </c>
      <c r="M7843" s="16">
        <f t="shared" si="856"/>
        <v>161.37083333333334</v>
      </c>
      <c r="N7843" s="14">
        <f>E7843*(K7843-L7843-M7843)*IF(F7843="GHS",1,Assumptions!$B$4)</f>
        <v>602263.06030000001</v>
      </c>
      <c r="O7843" s="15">
        <f t="shared" ca="1" si="857"/>
        <v>125</v>
      </c>
      <c r="P7843" s="15" t="str">
        <f t="shared" ca="1" si="858"/>
        <v>91-180d</v>
      </c>
      <c r="Q7843" s="17">
        <f ca="1">IF(P7843="0-90d",0,IF(P7843="91-180d",INDEX(Assumptions!$F$8:$F$12,MATCH(B7843,Assumptions!$A$8:$A$12,0)),IF(P7843="181-365d",INDEX(Assumptions!$G$8:$G$12,MATCH(B7843,Assumptions!$A$8:$A$12,0)),INDEX(Assumptions!$H$8:$H$12,MATCH(B7843,Assumptions!$A$8:$A$12,0)))))</f>
        <v>0.05</v>
      </c>
      <c r="R7843" s="14">
        <f t="shared" ca="1" si="859"/>
        <v>23353.587</v>
      </c>
      <c r="S7843" s="14">
        <f t="shared" ca="1" si="860"/>
        <v>443718.15299999993</v>
      </c>
      <c r="T7843" s="11" t="s">
        <v>25</v>
      </c>
      <c r="U7843" s="18" t="s">
        <v>26</v>
      </c>
    </row>
    <row r="7844" spans="1:21" ht="15" customHeight="1" x14ac:dyDescent="0.15">
      <c r="A7844" s="10" t="s">
        <v>7892</v>
      </c>
      <c r="B7844" s="11" t="s">
        <v>41</v>
      </c>
      <c r="C7844" s="11" t="s">
        <v>49</v>
      </c>
      <c r="D7844" s="12">
        <v>46155</v>
      </c>
      <c r="E7844" s="11">
        <v>1121</v>
      </c>
      <c r="F7844" s="11" t="s">
        <v>33</v>
      </c>
      <c r="G7844" s="13">
        <v>104.67</v>
      </c>
      <c r="H7844" s="14">
        <f t="shared" si="854"/>
        <v>117335.07</v>
      </c>
      <c r="I7844" s="14">
        <f>IF(F7844="GHS",H7844,H7844*Assumptions!$B$4)</f>
        <v>117335.07</v>
      </c>
      <c r="J7844" s="15" t="str">
        <f>INDEX(Assumptions!$B$8:$B$12,MATCH(B7844,Assumptions!$A$8:$A$12,0))</f>
        <v>Weighted Average</v>
      </c>
      <c r="K7844" s="16">
        <f>G7844/(1-INDEX(Assumptions!$D$8:$D$12,MATCH(B7844,Assumptions!$A$8:$A$12,0)))</f>
        <v>161.03076923076924</v>
      </c>
      <c r="L7844" s="16">
        <f t="shared" si="855"/>
        <v>3.1400999999999999</v>
      </c>
      <c r="M7844" s="16">
        <f t="shared" si="856"/>
        <v>8.0515384615384615</v>
      </c>
      <c r="N7844" s="14">
        <f>E7844*(K7844-L7844-M7844)*IF(F7844="GHS",1,Assumptions!$B$4)</f>
        <v>167969.66559230772</v>
      </c>
      <c r="O7844" s="15">
        <f t="shared" ca="1" si="857"/>
        <v>131</v>
      </c>
      <c r="P7844" s="15" t="str">
        <f t="shared" ca="1" si="858"/>
        <v>91-180d</v>
      </c>
      <c r="Q7844" s="17">
        <f ca="1">IF(P7844="0-90d",0,IF(P7844="91-180d",INDEX(Assumptions!$F$8:$F$12,MATCH(B7844,Assumptions!$A$8:$A$12,0)),IF(P7844="181-365d",INDEX(Assumptions!$G$8:$G$12,MATCH(B7844,Assumptions!$A$8:$A$12,0)),INDEX(Assumptions!$H$8:$H$12,MATCH(B7844,Assumptions!$A$8:$A$12,0)))))</f>
        <v>0.1</v>
      </c>
      <c r="R7844" s="14">
        <f t="shared" ca="1" si="859"/>
        <v>11733.507000000001</v>
      </c>
      <c r="S7844" s="14">
        <f t="shared" ca="1" si="860"/>
        <v>105601.56300000001</v>
      </c>
      <c r="T7844" s="11" t="s">
        <v>25</v>
      </c>
      <c r="U7844" s="18" t="s">
        <v>26</v>
      </c>
    </row>
    <row r="7845" spans="1:21" ht="15" customHeight="1" x14ac:dyDescent="0.15">
      <c r="A7845" s="10" t="s">
        <v>7893</v>
      </c>
      <c r="B7845" s="11" t="s">
        <v>41</v>
      </c>
      <c r="C7845" s="11" t="s">
        <v>44</v>
      </c>
      <c r="D7845" s="12">
        <v>46125</v>
      </c>
      <c r="E7845" s="11">
        <v>139</v>
      </c>
      <c r="F7845" s="11" t="s">
        <v>33</v>
      </c>
      <c r="G7845" s="13">
        <v>310.48</v>
      </c>
      <c r="H7845" s="14">
        <f t="shared" si="854"/>
        <v>43156.72</v>
      </c>
      <c r="I7845" s="14">
        <f>IF(F7845="GHS",H7845,H7845*Assumptions!$B$4)</f>
        <v>43156.72</v>
      </c>
      <c r="J7845" s="15" t="str">
        <f>INDEX(Assumptions!$B$8:$B$12,MATCH(B7845,Assumptions!$A$8:$A$12,0))</f>
        <v>Weighted Average</v>
      </c>
      <c r="K7845" s="16">
        <f>G7845/(1-INDEX(Assumptions!$D$8:$D$12,MATCH(B7845,Assumptions!$A$8:$A$12,0)))</f>
        <v>477.6615384615385</v>
      </c>
      <c r="L7845" s="16">
        <f t="shared" si="855"/>
        <v>9.3144000000000009</v>
      </c>
      <c r="M7845" s="16">
        <f t="shared" si="856"/>
        <v>23.883076923076928</v>
      </c>
      <c r="N7845" s="14">
        <f>E7845*(K7845-L7845-M7845)*IF(F7845="GHS",1,Assumptions!$B$4)</f>
        <v>61780.504553846156</v>
      </c>
      <c r="O7845" s="15">
        <f t="shared" ca="1" si="857"/>
        <v>161</v>
      </c>
      <c r="P7845" s="15" t="str">
        <f t="shared" ca="1" si="858"/>
        <v>91-180d</v>
      </c>
      <c r="Q7845" s="17">
        <f ca="1">IF(P7845="0-90d",0,IF(P7845="91-180d",INDEX(Assumptions!$F$8:$F$12,MATCH(B7845,Assumptions!$A$8:$A$12,0)),IF(P7845="181-365d",INDEX(Assumptions!$G$8:$G$12,MATCH(B7845,Assumptions!$A$8:$A$12,0)),INDEX(Assumptions!$H$8:$H$12,MATCH(B7845,Assumptions!$A$8:$A$12,0)))))</f>
        <v>0.1</v>
      </c>
      <c r="R7845" s="14">
        <f t="shared" ca="1" si="859"/>
        <v>4315.6720000000005</v>
      </c>
      <c r="S7845" s="14">
        <f t="shared" si="860"/>
        <v>0</v>
      </c>
      <c r="T7845" s="11" t="s">
        <v>39</v>
      </c>
      <c r="U7845" s="18" t="s">
        <v>26</v>
      </c>
    </row>
    <row r="7846" spans="1:21" ht="15" customHeight="1" x14ac:dyDescent="0.15">
      <c r="A7846" s="10" t="s">
        <v>7894</v>
      </c>
      <c r="B7846" s="11" t="s">
        <v>28</v>
      </c>
      <c r="C7846" s="11" t="s">
        <v>55</v>
      </c>
      <c r="D7846" s="12">
        <v>46035</v>
      </c>
      <c r="E7846" s="11">
        <v>122</v>
      </c>
      <c r="F7846" s="11" t="s">
        <v>24</v>
      </c>
      <c r="G7846" s="13">
        <v>6358.43</v>
      </c>
      <c r="H7846" s="14">
        <f t="shared" si="854"/>
        <v>775728.46000000008</v>
      </c>
      <c r="I7846" s="14">
        <f>IF(F7846="GHS",H7846,H7846*Assumptions!$B$4)</f>
        <v>8377867.3680000016</v>
      </c>
      <c r="J7846" s="15" t="str">
        <f>INDEX(Assumptions!$B$8:$B$12,MATCH(B7846,Assumptions!$A$8:$A$12,0))</f>
        <v>Fair Value Less Costs to Sell</v>
      </c>
      <c r="K7846" s="16">
        <f>G7846/(1-INDEX(Assumptions!$D$8:$D$12,MATCH(B7846,Assumptions!$A$8:$A$12,0)))</f>
        <v>7225.4886363636369</v>
      </c>
      <c r="L7846" s="16">
        <f t="shared" si="855"/>
        <v>190.75290000000001</v>
      </c>
      <c r="M7846" s="16">
        <f t="shared" si="856"/>
        <v>361.27443181818188</v>
      </c>
      <c r="N7846" s="14">
        <f>E7846*(K7846-L7846-M7846)*IF(F7846="GHS",1,Assumptions!$B$4)</f>
        <v>8792952.6148690917</v>
      </c>
      <c r="O7846" s="15">
        <f t="shared" ca="1" si="857"/>
        <v>251</v>
      </c>
      <c r="P7846" s="15" t="str">
        <f t="shared" ca="1" si="858"/>
        <v>181-365d</v>
      </c>
      <c r="Q7846" s="17">
        <f ca="1">IF(P7846="0-90d",0,IF(P7846="91-180d",INDEX(Assumptions!$F$8:$F$12,MATCH(B7846,Assumptions!$A$8:$A$12,0)),IF(P7846="181-365d",INDEX(Assumptions!$G$8:$G$12,MATCH(B7846,Assumptions!$A$8:$A$12,0)),INDEX(Assumptions!$H$8:$H$12,MATCH(B7846,Assumptions!$A$8:$A$12,0)))))</f>
        <v>0.1</v>
      </c>
      <c r="R7846" s="14">
        <f t="shared" ca="1" si="859"/>
        <v>837786.73680000019</v>
      </c>
      <c r="S7846" s="14">
        <f t="shared" ca="1" si="860"/>
        <v>7540080.6312000016</v>
      </c>
      <c r="T7846" s="11" t="s">
        <v>25</v>
      </c>
      <c r="U7846" s="18" t="s">
        <v>36</v>
      </c>
    </row>
    <row r="7847" spans="1:21" ht="15" customHeight="1" x14ac:dyDescent="0.15">
      <c r="A7847" s="10" t="s">
        <v>7895</v>
      </c>
      <c r="B7847" s="11" t="s">
        <v>31</v>
      </c>
      <c r="C7847" s="11" t="s">
        <v>76</v>
      </c>
      <c r="D7847" s="12">
        <v>46001</v>
      </c>
      <c r="E7847" s="11">
        <v>3261</v>
      </c>
      <c r="F7847" s="11" t="s">
        <v>33</v>
      </c>
      <c r="G7847" s="13">
        <v>1660.51</v>
      </c>
      <c r="H7847" s="14">
        <f t="shared" si="854"/>
        <v>5414923.1100000003</v>
      </c>
      <c r="I7847" s="14">
        <f>IF(F7847="GHS",H7847,H7847*Assumptions!$B$4)</f>
        <v>5414923.1100000003</v>
      </c>
      <c r="J7847" s="15" t="str">
        <f>INDEX(Assumptions!$B$8:$B$12,MATCH(B7847,Assumptions!$A$8:$A$12,0))</f>
        <v>Weighted Average</v>
      </c>
      <c r="K7847" s="16">
        <f>G7847/(1-INDEX(Assumptions!$D$8:$D$12,MATCH(B7847,Assumptions!$A$8:$A$12,0)))</f>
        <v>2306.2638888888891</v>
      </c>
      <c r="L7847" s="16">
        <f t="shared" si="855"/>
        <v>49.815300000000001</v>
      </c>
      <c r="M7847" s="16">
        <f t="shared" si="856"/>
        <v>115.31319444444446</v>
      </c>
      <c r="N7847" s="14">
        <f>E7847*(K7847-L7847-M7847)*IF(F7847="GHS",1,Assumptions!$B$4)</f>
        <v>6982242.5212833332</v>
      </c>
      <c r="O7847" s="15">
        <f t="shared" ca="1" si="857"/>
        <v>285</v>
      </c>
      <c r="P7847" s="15" t="str">
        <f t="shared" ca="1" si="858"/>
        <v>181-365d</v>
      </c>
      <c r="Q7847" s="17">
        <f ca="1">IF(P7847="0-90d",0,IF(P7847="91-180d",INDEX(Assumptions!$F$8:$F$12,MATCH(B7847,Assumptions!$A$8:$A$12,0)),IF(P7847="181-365d",INDEX(Assumptions!$G$8:$G$12,MATCH(B7847,Assumptions!$A$8:$A$12,0)),INDEX(Assumptions!$H$8:$H$12,MATCH(B7847,Assumptions!$A$8:$A$12,0)))))</f>
        <v>0.2</v>
      </c>
      <c r="R7847" s="14">
        <f t="shared" ca="1" si="859"/>
        <v>1082984.6220000002</v>
      </c>
      <c r="S7847" s="14">
        <f t="shared" ca="1" si="860"/>
        <v>4331938.4879999999</v>
      </c>
      <c r="T7847" s="11" t="s">
        <v>25</v>
      </c>
      <c r="U7847" s="18" t="s">
        <v>26</v>
      </c>
    </row>
    <row r="7848" spans="1:21" ht="15" customHeight="1" x14ac:dyDescent="0.15">
      <c r="A7848" s="10" t="s">
        <v>7896</v>
      </c>
      <c r="B7848" s="11" t="s">
        <v>41</v>
      </c>
      <c r="C7848" s="11" t="s">
        <v>115</v>
      </c>
      <c r="D7848" s="12">
        <v>46060</v>
      </c>
      <c r="E7848" s="11">
        <v>2996</v>
      </c>
      <c r="F7848" s="11" t="s">
        <v>33</v>
      </c>
      <c r="G7848" s="13">
        <v>426.42</v>
      </c>
      <c r="H7848" s="14">
        <f t="shared" si="854"/>
        <v>1277554.32</v>
      </c>
      <c r="I7848" s="14">
        <f>IF(F7848="GHS",H7848,H7848*Assumptions!$B$4)</f>
        <v>1277554.32</v>
      </c>
      <c r="J7848" s="15" t="str">
        <f>INDEX(Assumptions!$B$8:$B$12,MATCH(B7848,Assumptions!$A$8:$A$12,0))</f>
        <v>Weighted Average</v>
      </c>
      <c r="K7848" s="16">
        <f>G7848/(1-INDEX(Assumptions!$D$8:$D$12,MATCH(B7848,Assumptions!$A$8:$A$12,0)))</f>
        <v>656.03076923076924</v>
      </c>
      <c r="L7848" s="16">
        <f t="shared" si="855"/>
        <v>12.7926</v>
      </c>
      <c r="M7848" s="16">
        <f t="shared" si="856"/>
        <v>32.801538461538463</v>
      </c>
      <c r="N7848" s="14">
        <f>E7848*(K7848-L7848-M7848)*IF(F7848="GHS",1,Assumptions!$B$4)</f>
        <v>1828868.1457846153</v>
      </c>
      <c r="O7848" s="15">
        <f t="shared" ca="1" si="857"/>
        <v>226</v>
      </c>
      <c r="P7848" s="15" t="str">
        <f t="shared" ca="1" si="858"/>
        <v>181-365d</v>
      </c>
      <c r="Q7848" s="17">
        <f ca="1">IF(P7848="0-90d",0,IF(P7848="91-180d",INDEX(Assumptions!$F$8:$F$12,MATCH(B7848,Assumptions!$A$8:$A$12,0)),IF(P7848="181-365d",INDEX(Assumptions!$G$8:$G$12,MATCH(B7848,Assumptions!$A$8:$A$12,0)),INDEX(Assumptions!$H$8:$H$12,MATCH(B7848,Assumptions!$A$8:$A$12,0)))))</f>
        <v>0.35</v>
      </c>
      <c r="R7848" s="14">
        <f t="shared" ca="1" si="859"/>
        <v>447144.01199999999</v>
      </c>
      <c r="S7848" s="14">
        <f t="shared" ca="1" si="860"/>
        <v>830410.30800000008</v>
      </c>
      <c r="T7848" s="11" t="s">
        <v>25</v>
      </c>
      <c r="U7848" s="18" t="s">
        <v>26</v>
      </c>
    </row>
    <row r="7849" spans="1:21" ht="15" customHeight="1" x14ac:dyDescent="0.15">
      <c r="A7849" s="10" t="s">
        <v>7897</v>
      </c>
      <c r="B7849" s="11" t="s">
        <v>41</v>
      </c>
      <c r="C7849" s="11" t="s">
        <v>115</v>
      </c>
      <c r="D7849" s="12">
        <v>46211</v>
      </c>
      <c r="E7849" s="11">
        <v>2992</v>
      </c>
      <c r="F7849" s="11" t="s">
        <v>33</v>
      </c>
      <c r="G7849" s="13">
        <v>347.61</v>
      </c>
      <c r="H7849" s="14">
        <f t="shared" si="854"/>
        <v>1040049.12</v>
      </c>
      <c r="I7849" s="14">
        <f>IF(F7849="GHS",H7849,H7849*Assumptions!$B$4)</f>
        <v>1040049.12</v>
      </c>
      <c r="J7849" s="15" t="str">
        <f>INDEX(Assumptions!$B$8:$B$12,MATCH(B7849,Assumptions!$A$8:$A$12,0))</f>
        <v>Weighted Average</v>
      </c>
      <c r="K7849" s="16">
        <f>G7849/(1-INDEX(Assumptions!$D$8:$D$12,MATCH(B7849,Assumptions!$A$8:$A$12,0)))</f>
        <v>534.78461538461534</v>
      </c>
      <c r="L7849" s="16">
        <f t="shared" si="855"/>
        <v>10.4283</v>
      </c>
      <c r="M7849" s="16">
        <f t="shared" si="856"/>
        <v>26.739230769230769</v>
      </c>
      <c r="N7849" s="14">
        <f>E7849*(K7849-L7849-M7849)*IF(F7849="GHS",1,Assumptions!$B$4)</f>
        <v>1488870.3171692307</v>
      </c>
      <c r="O7849" s="15">
        <f t="shared" ca="1" si="857"/>
        <v>75</v>
      </c>
      <c r="P7849" s="15" t="str">
        <f t="shared" ca="1" si="858"/>
        <v>0-90d</v>
      </c>
      <c r="Q7849" s="17">
        <f ca="1">IF(P7849="0-90d",0,IF(P7849="91-180d",INDEX(Assumptions!$F$8:$F$12,MATCH(B7849,Assumptions!$A$8:$A$12,0)),IF(P7849="181-365d",INDEX(Assumptions!$G$8:$G$12,MATCH(B7849,Assumptions!$A$8:$A$12,0)),INDEX(Assumptions!$H$8:$H$12,MATCH(B7849,Assumptions!$A$8:$A$12,0)))))</f>
        <v>0</v>
      </c>
      <c r="R7849" s="14">
        <f t="shared" ca="1" si="859"/>
        <v>0</v>
      </c>
      <c r="S7849" s="14">
        <f t="shared" ca="1" si="860"/>
        <v>1040049.12</v>
      </c>
      <c r="T7849" s="11" t="s">
        <v>25</v>
      </c>
      <c r="U7849" s="18" t="s">
        <v>26</v>
      </c>
    </row>
    <row r="7850" spans="1:21" ht="15" customHeight="1" x14ac:dyDescent="0.15">
      <c r="A7850" s="10" t="s">
        <v>7898</v>
      </c>
      <c r="B7850" s="11" t="s">
        <v>28</v>
      </c>
      <c r="C7850" s="11" t="s">
        <v>35</v>
      </c>
      <c r="D7850" s="12">
        <v>45966</v>
      </c>
      <c r="E7850" s="11">
        <v>250</v>
      </c>
      <c r="F7850" s="11" t="s">
        <v>24</v>
      </c>
      <c r="G7850" s="13">
        <v>10573.78</v>
      </c>
      <c r="H7850" s="14">
        <f t="shared" si="854"/>
        <v>2643445</v>
      </c>
      <c r="I7850" s="14">
        <f>IF(F7850="GHS",H7850,H7850*Assumptions!$B$4)</f>
        <v>28549206.000000004</v>
      </c>
      <c r="J7850" s="15" t="str">
        <f>INDEX(Assumptions!$B$8:$B$12,MATCH(B7850,Assumptions!$A$8:$A$12,0))</f>
        <v>Fair Value Less Costs to Sell</v>
      </c>
      <c r="K7850" s="16">
        <f>G7850/(1-INDEX(Assumptions!$D$8:$D$12,MATCH(B7850,Assumptions!$A$8:$A$12,0)))</f>
        <v>12015.659090909092</v>
      </c>
      <c r="L7850" s="16">
        <f t="shared" si="855"/>
        <v>317.21340000000004</v>
      </c>
      <c r="M7850" s="16">
        <f t="shared" si="856"/>
        <v>600.78295454545457</v>
      </c>
      <c r="N7850" s="14">
        <f>E7850*(K7850-L7850-M7850)*IF(F7850="GHS",1,Assumptions!$B$4)</f>
        <v>29963689.388181821</v>
      </c>
      <c r="O7850" s="15">
        <f t="shared" ca="1" si="857"/>
        <v>320</v>
      </c>
      <c r="P7850" s="15" t="str">
        <f t="shared" ca="1" si="858"/>
        <v>181-365d</v>
      </c>
      <c r="Q7850" s="17">
        <f ca="1">IF(P7850="0-90d",0,IF(P7850="91-180d",INDEX(Assumptions!$F$8:$F$12,MATCH(B7850,Assumptions!$A$8:$A$12,0)),IF(P7850="181-365d",INDEX(Assumptions!$G$8:$G$12,MATCH(B7850,Assumptions!$A$8:$A$12,0)),INDEX(Assumptions!$H$8:$H$12,MATCH(B7850,Assumptions!$A$8:$A$12,0)))))</f>
        <v>0.1</v>
      </c>
      <c r="R7850" s="14">
        <f t="shared" ca="1" si="859"/>
        <v>2854920.6000000006</v>
      </c>
      <c r="S7850" s="14">
        <f t="shared" ca="1" si="860"/>
        <v>25694285.400000002</v>
      </c>
      <c r="T7850" s="11" t="s">
        <v>25</v>
      </c>
      <c r="U7850" s="18" t="s">
        <v>26</v>
      </c>
    </row>
    <row r="7851" spans="1:21" ht="15" customHeight="1" x14ac:dyDescent="0.15">
      <c r="A7851" s="10" t="s">
        <v>7899</v>
      </c>
      <c r="B7851" s="11" t="s">
        <v>28</v>
      </c>
      <c r="C7851" s="11" t="s">
        <v>29</v>
      </c>
      <c r="D7851" s="12">
        <v>45751</v>
      </c>
      <c r="E7851" s="11">
        <v>913</v>
      </c>
      <c r="F7851" s="11" t="s">
        <v>24</v>
      </c>
      <c r="G7851" s="13">
        <v>17728.66</v>
      </c>
      <c r="H7851" s="14">
        <f t="shared" si="854"/>
        <v>16186266.58</v>
      </c>
      <c r="I7851" s="14">
        <f>IF(F7851="GHS",H7851,H7851*Assumptions!$B$4)</f>
        <v>174811679.06400001</v>
      </c>
      <c r="J7851" s="15" t="str">
        <f>INDEX(Assumptions!$B$8:$B$12,MATCH(B7851,Assumptions!$A$8:$A$12,0))</f>
        <v>Fair Value Less Costs to Sell</v>
      </c>
      <c r="K7851" s="16">
        <f>G7851/(1-INDEX(Assumptions!$D$8:$D$12,MATCH(B7851,Assumptions!$A$8:$A$12,0)))</f>
        <v>20146.204545454544</v>
      </c>
      <c r="L7851" s="16">
        <f t="shared" si="855"/>
        <v>531.85979999999995</v>
      </c>
      <c r="M7851" s="16">
        <f t="shared" si="856"/>
        <v>1007.3102272727273</v>
      </c>
      <c r="N7851" s="14">
        <f>E7851*(K7851-L7851-M7851)*IF(F7851="GHS",1,Assumptions!$B$4)</f>
        <v>183472803.16308004</v>
      </c>
      <c r="O7851" s="15">
        <f t="shared" ca="1" si="857"/>
        <v>535</v>
      </c>
      <c r="P7851" s="15" t="str">
        <f t="shared" ca="1" si="858"/>
        <v>365d+</v>
      </c>
      <c r="Q7851" s="17">
        <f ca="1">IF(P7851="0-90d",0,IF(P7851="91-180d",INDEX(Assumptions!$F$8:$F$12,MATCH(B7851,Assumptions!$A$8:$A$12,0)),IF(P7851="181-365d",INDEX(Assumptions!$G$8:$G$12,MATCH(B7851,Assumptions!$A$8:$A$12,0)),INDEX(Assumptions!$H$8:$H$12,MATCH(B7851,Assumptions!$A$8:$A$12,0)))))</f>
        <v>0.4</v>
      </c>
      <c r="R7851" s="14">
        <f t="shared" ca="1" si="859"/>
        <v>69924671.62560001</v>
      </c>
      <c r="S7851" s="14">
        <f t="shared" si="860"/>
        <v>0</v>
      </c>
      <c r="T7851" s="11" t="s">
        <v>39</v>
      </c>
      <c r="U7851" s="18" t="s">
        <v>26</v>
      </c>
    </row>
    <row r="7852" spans="1:21" ht="15" customHeight="1" x14ac:dyDescent="0.15">
      <c r="A7852" s="10" t="s">
        <v>7900</v>
      </c>
      <c r="B7852" s="11" t="s">
        <v>41</v>
      </c>
      <c r="C7852" s="11" t="s">
        <v>44</v>
      </c>
      <c r="D7852" s="12">
        <v>46016</v>
      </c>
      <c r="E7852" s="11">
        <v>1388</v>
      </c>
      <c r="F7852" s="11" t="s">
        <v>33</v>
      </c>
      <c r="G7852" s="13">
        <v>548.54999999999995</v>
      </c>
      <c r="H7852" s="14">
        <f t="shared" si="854"/>
        <v>761387.39999999991</v>
      </c>
      <c r="I7852" s="14">
        <f>IF(F7852="GHS",H7852,H7852*Assumptions!$B$4)</f>
        <v>761387.39999999991</v>
      </c>
      <c r="J7852" s="15" t="str">
        <f>INDEX(Assumptions!$B$8:$B$12,MATCH(B7852,Assumptions!$A$8:$A$12,0))</f>
        <v>Weighted Average</v>
      </c>
      <c r="K7852" s="16">
        <f>G7852/(1-INDEX(Assumptions!$D$8:$D$12,MATCH(B7852,Assumptions!$A$8:$A$12,0)))</f>
        <v>843.92307692307679</v>
      </c>
      <c r="L7852" s="16">
        <f t="shared" si="855"/>
        <v>16.456499999999998</v>
      </c>
      <c r="M7852" s="16">
        <f t="shared" si="856"/>
        <v>42.196153846153841</v>
      </c>
      <c r="N7852" s="14">
        <f>E7852*(K7852-L7852-M7852)*IF(F7852="GHS",1,Assumptions!$B$4)</f>
        <v>1089955.347230769</v>
      </c>
      <c r="O7852" s="15">
        <f t="shared" ca="1" si="857"/>
        <v>270</v>
      </c>
      <c r="P7852" s="15" t="str">
        <f t="shared" ca="1" si="858"/>
        <v>181-365d</v>
      </c>
      <c r="Q7852" s="17">
        <f ca="1">IF(P7852="0-90d",0,IF(P7852="91-180d",INDEX(Assumptions!$F$8:$F$12,MATCH(B7852,Assumptions!$A$8:$A$12,0)),IF(P7852="181-365d",INDEX(Assumptions!$G$8:$G$12,MATCH(B7852,Assumptions!$A$8:$A$12,0)),INDEX(Assumptions!$H$8:$H$12,MATCH(B7852,Assumptions!$A$8:$A$12,0)))))</f>
        <v>0.35</v>
      </c>
      <c r="R7852" s="14">
        <f t="shared" ca="1" si="859"/>
        <v>266485.58999999997</v>
      </c>
      <c r="S7852" s="14">
        <f t="shared" ca="1" si="860"/>
        <v>494901.80999999994</v>
      </c>
      <c r="T7852" s="11" t="s">
        <v>50</v>
      </c>
      <c r="U7852" s="18" t="s">
        <v>26</v>
      </c>
    </row>
    <row r="7853" spans="1:21" ht="15" customHeight="1" x14ac:dyDescent="0.15">
      <c r="A7853" s="10" t="s">
        <v>7901</v>
      </c>
      <c r="B7853" s="11" t="s">
        <v>28</v>
      </c>
      <c r="C7853" s="11" t="s">
        <v>55</v>
      </c>
      <c r="D7853" s="12">
        <v>45990</v>
      </c>
      <c r="E7853" s="11">
        <v>4191</v>
      </c>
      <c r="F7853" s="11" t="s">
        <v>24</v>
      </c>
      <c r="G7853" s="13">
        <v>15880.95</v>
      </c>
      <c r="H7853" s="14">
        <f t="shared" si="854"/>
        <v>66557061.450000003</v>
      </c>
      <c r="I7853" s="14">
        <f>IF(F7853="GHS",H7853,H7853*Assumptions!$B$4)</f>
        <v>718816263.66000009</v>
      </c>
      <c r="J7853" s="15" t="str">
        <f>INDEX(Assumptions!$B$8:$B$12,MATCH(B7853,Assumptions!$A$8:$A$12,0))</f>
        <v>Fair Value Less Costs to Sell</v>
      </c>
      <c r="K7853" s="16">
        <f>G7853/(1-INDEX(Assumptions!$D$8:$D$12,MATCH(B7853,Assumptions!$A$8:$A$12,0)))</f>
        <v>18046.534090909092</v>
      </c>
      <c r="L7853" s="16">
        <f t="shared" si="855"/>
        <v>476.42849999999999</v>
      </c>
      <c r="M7853" s="16">
        <f t="shared" si="856"/>
        <v>902.32670454545462</v>
      </c>
      <c r="N7853" s="14">
        <f>E7853*(K7853-L7853-M7853)*IF(F7853="GHS",1,Assumptions!$B$4)</f>
        <v>754430342.17770016</v>
      </c>
      <c r="O7853" s="15">
        <f t="shared" ca="1" si="857"/>
        <v>296</v>
      </c>
      <c r="P7853" s="15" t="str">
        <f t="shared" ca="1" si="858"/>
        <v>181-365d</v>
      </c>
      <c r="Q7853" s="17">
        <f ca="1">IF(P7853="0-90d",0,IF(P7853="91-180d",INDEX(Assumptions!$F$8:$F$12,MATCH(B7853,Assumptions!$A$8:$A$12,0)),IF(P7853="181-365d",INDEX(Assumptions!$G$8:$G$12,MATCH(B7853,Assumptions!$A$8:$A$12,0)),INDEX(Assumptions!$H$8:$H$12,MATCH(B7853,Assumptions!$A$8:$A$12,0)))))</f>
        <v>0.1</v>
      </c>
      <c r="R7853" s="14">
        <f t="shared" ca="1" si="859"/>
        <v>71881626.366000012</v>
      </c>
      <c r="S7853" s="14">
        <f t="shared" ca="1" si="860"/>
        <v>646934637.29400003</v>
      </c>
      <c r="T7853" s="11" t="s">
        <v>25</v>
      </c>
      <c r="U7853" s="18" t="s">
        <v>26</v>
      </c>
    </row>
    <row r="7854" spans="1:21" ht="15" customHeight="1" x14ac:dyDescent="0.15">
      <c r="A7854" s="10" t="s">
        <v>7902</v>
      </c>
      <c r="B7854" s="11" t="s">
        <v>41</v>
      </c>
      <c r="C7854" s="11" t="s">
        <v>115</v>
      </c>
      <c r="D7854" s="12">
        <v>46178</v>
      </c>
      <c r="E7854" s="11">
        <v>916</v>
      </c>
      <c r="F7854" s="11" t="s">
        <v>33</v>
      </c>
      <c r="G7854" s="13">
        <v>766.72</v>
      </c>
      <c r="H7854" s="14">
        <f t="shared" si="854"/>
        <v>702315.52000000002</v>
      </c>
      <c r="I7854" s="14">
        <f>IF(F7854="GHS",H7854,H7854*Assumptions!$B$4)</f>
        <v>702315.52000000002</v>
      </c>
      <c r="J7854" s="15" t="str">
        <f>INDEX(Assumptions!$B$8:$B$12,MATCH(B7854,Assumptions!$A$8:$A$12,0))</f>
        <v>Weighted Average</v>
      </c>
      <c r="K7854" s="16">
        <f>G7854/(1-INDEX(Assumptions!$D$8:$D$12,MATCH(B7854,Assumptions!$A$8:$A$12,0)))</f>
        <v>1179.5692307692307</v>
      </c>
      <c r="L7854" s="16">
        <f t="shared" si="855"/>
        <v>23.0016</v>
      </c>
      <c r="M7854" s="16">
        <f t="shared" si="856"/>
        <v>58.978461538461538</v>
      </c>
      <c r="N7854" s="14">
        <f>E7854*(K7854-L7854-M7854)*IF(F7854="GHS",1,Assumptions!$B$4)</f>
        <v>1005391.6790153845</v>
      </c>
      <c r="O7854" s="15">
        <f t="shared" ca="1" si="857"/>
        <v>108</v>
      </c>
      <c r="P7854" s="15" t="str">
        <f t="shared" ca="1" si="858"/>
        <v>91-180d</v>
      </c>
      <c r="Q7854" s="17">
        <f ca="1">IF(P7854="0-90d",0,IF(P7854="91-180d",INDEX(Assumptions!$F$8:$F$12,MATCH(B7854,Assumptions!$A$8:$A$12,0)),IF(P7854="181-365d",INDEX(Assumptions!$G$8:$G$12,MATCH(B7854,Assumptions!$A$8:$A$12,0)),INDEX(Assumptions!$H$8:$H$12,MATCH(B7854,Assumptions!$A$8:$A$12,0)))))</f>
        <v>0.1</v>
      </c>
      <c r="R7854" s="14">
        <f t="shared" ca="1" si="859"/>
        <v>70231.552000000011</v>
      </c>
      <c r="S7854" s="14">
        <f t="shared" ca="1" si="860"/>
        <v>632083.96799999999</v>
      </c>
      <c r="T7854" s="11" t="s">
        <v>25</v>
      </c>
      <c r="U7854" s="18" t="s">
        <v>26</v>
      </c>
    </row>
    <row r="7855" spans="1:21" ht="15" customHeight="1" x14ac:dyDescent="0.15">
      <c r="A7855" s="10" t="s">
        <v>7903</v>
      </c>
      <c r="B7855" s="11" t="s">
        <v>28</v>
      </c>
      <c r="C7855" s="11" t="s">
        <v>35</v>
      </c>
      <c r="D7855" s="12">
        <v>45810</v>
      </c>
      <c r="E7855" s="11">
        <v>3679</v>
      </c>
      <c r="F7855" s="11" t="s">
        <v>24</v>
      </c>
      <c r="G7855" s="13">
        <v>6708.86</v>
      </c>
      <c r="H7855" s="14">
        <f t="shared" si="854"/>
        <v>24681895.939999998</v>
      </c>
      <c r="I7855" s="14">
        <f>IF(F7855="GHS",H7855,H7855*Assumptions!$B$4)</f>
        <v>266564476.15199998</v>
      </c>
      <c r="J7855" s="15" t="str">
        <f>INDEX(Assumptions!$B$8:$B$12,MATCH(B7855,Assumptions!$A$8:$A$12,0))</f>
        <v>Fair Value Less Costs to Sell</v>
      </c>
      <c r="K7855" s="16">
        <f>G7855/(1-INDEX(Assumptions!$D$8:$D$12,MATCH(B7855,Assumptions!$A$8:$A$12,0)))</f>
        <v>7623.704545454545</v>
      </c>
      <c r="L7855" s="16">
        <f t="shared" si="855"/>
        <v>201.26579999999998</v>
      </c>
      <c r="M7855" s="16">
        <f t="shared" si="856"/>
        <v>381.18522727272727</v>
      </c>
      <c r="N7855" s="14">
        <f>E7855*(K7855-L7855-M7855)*IF(F7855="GHS",1,Assumptions!$B$4)</f>
        <v>279771534.28862178</v>
      </c>
      <c r="O7855" s="15">
        <f t="shared" ca="1" si="857"/>
        <v>476</v>
      </c>
      <c r="P7855" s="15" t="str">
        <f t="shared" ca="1" si="858"/>
        <v>365d+</v>
      </c>
      <c r="Q7855" s="17">
        <f ca="1">IF(P7855="0-90d",0,IF(P7855="91-180d",INDEX(Assumptions!$F$8:$F$12,MATCH(B7855,Assumptions!$A$8:$A$12,0)),IF(P7855="181-365d",INDEX(Assumptions!$G$8:$G$12,MATCH(B7855,Assumptions!$A$8:$A$12,0)),INDEX(Assumptions!$H$8:$H$12,MATCH(B7855,Assumptions!$A$8:$A$12,0)))))</f>
        <v>0.4</v>
      </c>
      <c r="R7855" s="14">
        <f t="shared" ca="1" si="859"/>
        <v>106625790.46079999</v>
      </c>
      <c r="S7855" s="14">
        <f t="shared" ca="1" si="860"/>
        <v>159938685.69119999</v>
      </c>
      <c r="T7855" s="11" t="s">
        <v>25</v>
      </c>
      <c r="U7855" s="18" t="s">
        <v>36</v>
      </c>
    </row>
    <row r="7856" spans="1:21" ht="15" customHeight="1" x14ac:dyDescent="0.15">
      <c r="A7856" s="10" t="s">
        <v>7904</v>
      </c>
      <c r="B7856" s="11" t="s">
        <v>41</v>
      </c>
      <c r="C7856" s="11" t="s">
        <v>44</v>
      </c>
      <c r="D7856" s="12">
        <v>46085</v>
      </c>
      <c r="E7856" s="11">
        <v>2735</v>
      </c>
      <c r="F7856" s="11" t="s">
        <v>33</v>
      </c>
      <c r="G7856" s="13">
        <v>718.5</v>
      </c>
      <c r="H7856" s="14">
        <f t="shared" si="854"/>
        <v>1965097.5</v>
      </c>
      <c r="I7856" s="14">
        <f>IF(F7856="GHS",H7856,H7856*Assumptions!$B$4)</f>
        <v>1965097.5</v>
      </c>
      <c r="J7856" s="15" t="str">
        <f>INDEX(Assumptions!$B$8:$B$12,MATCH(B7856,Assumptions!$A$8:$A$12,0))</f>
        <v>Weighted Average</v>
      </c>
      <c r="K7856" s="16">
        <f>G7856/(1-INDEX(Assumptions!$D$8:$D$12,MATCH(B7856,Assumptions!$A$8:$A$12,0)))</f>
        <v>1105.3846153846152</v>
      </c>
      <c r="L7856" s="16">
        <f t="shared" si="855"/>
        <v>21.555</v>
      </c>
      <c r="M7856" s="16">
        <f t="shared" si="856"/>
        <v>55.269230769230766</v>
      </c>
      <c r="N7856" s="14">
        <f>E7856*(K7856-L7856-M7856)*IF(F7856="GHS",1,Assumptions!$B$4)</f>
        <v>2813112.6519230767</v>
      </c>
      <c r="O7856" s="15">
        <f t="shared" ca="1" si="857"/>
        <v>201</v>
      </c>
      <c r="P7856" s="15" t="str">
        <f t="shared" ca="1" si="858"/>
        <v>181-365d</v>
      </c>
      <c r="Q7856" s="17">
        <f ca="1">IF(P7856="0-90d",0,IF(P7856="91-180d",INDEX(Assumptions!$F$8:$F$12,MATCH(B7856,Assumptions!$A$8:$A$12,0)),IF(P7856="181-365d",INDEX(Assumptions!$G$8:$G$12,MATCH(B7856,Assumptions!$A$8:$A$12,0)),INDEX(Assumptions!$H$8:$H$12,MATCH(B7856,Assumptions!$A$8:$A$12,0)))))</f>
        <v>0.35</v>
      </c>
      <c r="R7856" s="14">
        <f t="shared" ca="1" si="859"/>
        <v>687784.125</v>
      </c>
      <c r="S7856" s="14">
        <f t="shared" ca="1" si="860"/>
        <v>1277313.375</v>
      </c>
      <c r="T7856" s="11" t="s">
        <v>25</v>
      </c>
      <c r="U7856" s="18" t="s">
        <v>26</v>
      </c>
    </row>
    <row r="7857" spans="1:21" ht="15" customHeight="1" x14ac:dyDescent="0.15">
      <c r="A7857" s="10" t="s">
        <v>7905</v>
      </c>
      <c r="B7857" s="11" t="s">
        <v>41</v>
      </c>
      <c r="C7857" s="11" t="s">
        <v>42</v>
      </c>
      <c r="D7857" s="12">
        <v>46136</v>
      </c>
      <c r="E7857" s="11">
        <v>1254</v>
      </c>
      <c r="F7857" s="11" t="s">
        <v>33</v>
      </c>
      <c r="G7857" s="13">
        <v>572.16999999999996</v>
      </c>
      <c r="H7857" s="14">
        <f t="shared" si="854"/>
        <v>717501.17999999993</v>
      </c>
      <c r="I7857" s="14">
        <f>IF(F7857="GHS",H7857,H7857*Assumptions!$B$4)</f>
        <v>717501.17999999993</v>
      </c>
      <c r="J7857" s="15" t="str">
        <f>INDEX(Assumptions!$B$8:$B$12,MATCH(B7857,Assumptions!$A$8:$A$12,0))</f>
        <v>Weighted Average</v>
      </c>
      <c r="K7857" s="16">
        <f>G7857/(1-INDEX(Assumptions!$D$8:$D$12,MATCH(B7857,Assumptions!$A$8:$A$12,0)))</f>
        <v>880.26153846153841</v>
      </c>
      <c r="L7857" s="16">
        <f t="shared" si="855"/>
        <v>17.165099999999999</v>
      </c>
      <c r="M7857" s="16">
        <f t="shared" si="856"/>
        <v>44.013076923076923</v>
      </c>
      <c r="N7857" s="14">
        <f>E7857*(K7857-L7857-M7857)*IF(F7857="GHS",1,Assumptions!$B$4)</f>
        <v>1027130.5353692307</v>
      </c>
      <c r="O7857" s="15">
        <f t="shared" ca="1" si="857"/>
        <v>150</v>
      </c>
      <c r="P7857" s="15" t="str">
        <f t="shared" ca="1" si="858"/>
        <v>91-180d</v>
      </c>
      <c r="Q7857" s="17">
        <f ca="1">IF(P7857="0-90d",0,IF(P7857="91-180d",INDEX(Assumptions!$F$8:$F$12,MATCH(B7857,Assumptions!$A$8:$A$12,0)),IF(P7857="181-365d",INDEX(Assumptions!$G$8:$G$12,MATCH(B7857,Assumptions!$A$8:$A$12,0)),INDEX(Assumptions!$H$8:$H$12,MATCH(B7857,Assumptions!$A$8:$A$12,0)))))</f>
        <v>0.1</v>
      </c>
      <c r="R7857" s="14">
        <f t="shared" ca="1" si="859"/>
        <v>71750.118000000002</v>
      </c>
      <c r="S7857" s="14">
        <f t="shared" ca="1" si="860"/>
        <v>645751.06199999992</v>
      </c>
      <c r="T7857" s="11" t="s">
        <v>25</v>
      </c>
      <c r="U7857" s="18" t="s">
        <v>26</v>
      </c>
    </row>
    <row r="7858" spans="1:21" ht="15" customHeight="1" x14ac:dyDescent="0.15">
      <c r="A7858" s="10" t="s">
        <v>7906</v>
      </c>
      <c r="B7858" s="11" t="s">
        <v>41</v>
      </c>
      <c r="C7858" s="11" t="s">
        <v>44</v>
      </c>
      <c r="D7858" s="12">
        <v>45845</v>
      </c>
      <c r="E7858" s="11">
        <v>3438</v>
      </c>
      <c r="F7858" s="11" t="s">
        <v>33</v>
      </c>
      <c r="G7858" s="13">
        <v>422.36</v>
      </c>
      <c r="H7858" s="14">
        <f t="shared" si="854"/>
        <v>1452073.68</v>
      </c>
      <c r="I7858" s="14">
        <f>IF(F7858="GHS",H7858,H7858*Assumptions!$B$4)</f>
        <v>1452073.68</v>
      </c>
      <c r="J7858" s="15" t="str">
        <f>INDEX(Assumptions!$B$8:$B$12,MATCH(B7858,Assumptions!$A$8:$A$12,0))</f>
        <v>Weighted Average</v>
      </c>
      <c r="K7858" s="16">
        <f>G7858/(1-INDEX(Assumptions!$D$8:$D$12,MATCH(B7858,Assumptions!$A$8:$A$12,0)))</f>
        <v>649.78461538461534</v>
      </c>
      <c r="L7858" s="16">
        <f t="shared" si="855"/>
        <v>12.6708</v>
      </c>
      <c r="M7858" s="16">
        <f t="shared" si="856"/>
        <v>32.489230769230765</v>
      </c>
      <c r="N7858" s="14">
        <f>E7858*(K7858-L7858-M7858)*IF(F7858="GHS",1,Assumptions!$B$4)</f>
        <v>2078699.3219076924</v>
      </c>
      <c r="O7858" s="15">
        <f t="shared" ca="1" si="857"/>
        <v>441</v>
      </c>
      <c r="P7858" s="15" t="str">
        <f t="shared" ca="1" si="858"/>
        <v>365d+</v>
      </c>
      <c r="Q7858" s="17">
        <f ca="1">IF(P7858="0-90d",0,IF(P7858="91-180d",INDEX(Assumptions!$F$8:$F$12,MATCH(B7858,Assumptions!$A$8:$A$12,0)),IF(P7858="181-365d",INDEX(Assumptions!$G$8:$G$12,MATCH(B7858,Assumptions!$A$8:$A$12,0)),INDEX(Assumptions!$H$8:$H$12,MATCH(B7858,Assumptions!$A$8:$A$12,0)))))</f>
        <v>0.8</v>
      </c>
      <c r="R7858" s="14">
        <f t="shared" ca="1" si="859"/>
        <v>1161658.9439999999</v>
      </c>
      <c r="S7858" s="14">
        <f t="shared" ca="1" si="860"/>
        <v>290414.73600000003</v>
      </c>
      <c r="T7858" s="11" t="s">
        <v>25</v>
      </c>
      <c r="U7858" s="18" t="s">
        <v>26</v>
      </c>
    </row>
    <row r="7859" spans="1:21" ht="15" customHeight="1" x14ac:dyDescent="0.15">
      <c r="A7859" s="10" t="s">
        <v>7907</v>
      </c>
      <c r="B7859" s="11" t="s">
        <v>22</v>
      </c>
      <c r="C7859" s="11" t="s">
        <v>61</v>
      </c>
      <c r="D7859" s="12">
        <v>46046</v>
      </c>
      <c r="E7859" s="11">
        <v>1951</v>
      </c>
      <c r="F7859" s="11" t="s">
        <v>24</v>
      </c>
      <c r="G7859" s="13">
        <v>12132.33</v>
      </c>
      <c r="H7859" s="14">
        <f t="shared" si="854"/>
        <v>23670175.829999998</v>
      </c>
      <c r="I7859" s="14">
        <f>IF(F7859="GHS",H7859,H7859*Assumptions!$B$4)</f>
        <v>255637898.96399999</v>
      </c>
      <c r="J7859" s="15" t="str">
        <f>INDEX(Assumptions!$B$8:$B$12,MATCH(B7859,Assumptions!$A$8:$A$12,0))</f>
        <v>FIFO</v>
      </c>
      <c r="K7859" s="16">
        <f>G7859/(1-INDEX(Assumptions!$D$8:$D$12,MATCH(B7859,Assumptions!$A$8:$A$12,0)))</f>
        <v>14795.524390243902</v>
      </c>
      <c r="L7859" s="16">
        <f t="shared" si="855"/>
        <v>363.9699</v>
      </c>
      <c r="M7859" s="16">
        <f t="shared" si="856"/>
        <v>739.7762195121951</v>
      </c>
      <c r="N7859" s="14">
        <f>E7859*(K7859-L7859-M7859)*IF(F7859="GHS",1,Assumptions!$B$4)</f>
        <v>288496721.58693367</v>
      </c>
      <c r="O7859" s="15">
        <f t="shared" ca="1" si="857"/>
        <v>240</v>
      </c>
      <c r="P7859" s="15" t="str">
        <f t="shared" ca="1" si="858"/>
        <v>181-365d</v>
      </c>
      <c r="Q7859" s="17">
        <f ca="1">IF(P7859="0-90d",0,IF(P7859="91-180d",INDEX(Assumptions!$F$8:$F$12,MATCH(B7859,Assumptions!$A$8:$A$12,0)),IF(P7859="181-365d",INDEX(Assumptions!$G$8:$G$12,MATCH(B7859,Assumptions!$A$8:$A$12,0)),INDEX(Assumptions!$H$8:$H$12,MATCH(B7859,Assumptions!$A$8:$A$12,0)))))</f>
        <v>0.15</v>
      </c>
      <c r="R7859" s="14">
        <f t="shared" ca="1" si="859"/>
        <v>38345684.844599999</v>
      </c>
      <c r="S7859" s="14">
        <f t="shared" ca="1" si="860"/>
        <v>217292214.11939999</v>
      </c>
      <c r="T7859" s="11" t="s">
        <v>25</v>
      </c>
      <c r="U7859" s="18" t="s">
        <v>26</v>
      </c>
    </row>
    <row r="7860" spans="1:21" ht="15" customHeight="1" x14ac:dyDescent="0.15">
      <c r="A7860" s="10" t="s">
        <v>7908</v>
      </c>
      <c r="B7860" s="11" t="s">
        <v>46</v>
      </c>
      <c r="C7860" s="11" t="s">
        <v>47</v>
      </c>
      <c r="D7860" s="12">
        <v>46062</v>
      </c>
      <c r="E7860" s="11">
        <v>3380</v>
      </c>
      <c r="F7860" s="11" t="s">
        <v>33</v>
      </c>
      <c r="G7860" s="13">
        <v>438471.17</v>
      </c>
      <c r="H7860" s="14">
        <f t="shared" si="854"/>
        <v>1482032554.5999999</v>
      </c>
      <c r="I7860" s="14">
        <f>IF(F7860="GHS",H7860,H7860*Assumptions!$B$4)</f>
        <v>1482032554.5999999</v>
      </c>
      <c r="J7860" s="15" t="str">
        <f>INDEX(Assumptions!$B$8:$B$12,MATCH(B7860,Assumptions!$A$8:$A$12,0))</f>
        <v>Specific Identification</v>
      </c>
      <c r="K7860" s="16">
        <f>G7860/(1-INDEX(Assumptions!$D$8:$D$12,MATCH(B7860,Assumptions!$A$8:$A$12,0)))</f>
        <v>562142.52564102563</v>
      </c>
      <c r="L7860" s="16">
        <f t="shared" si="855"/>
        <v>13154.1351</v>
      </c>
      <c r="M7860" s="16">
        <f t="shared" si="856"/>
        <v>28107.126282051282</v>
      </c>
      <c r="N7860" s="14">
        <f>E7860*(K7860-L7860-M7860)*IF(F7860="GHS",1,Assumptions!$B$4)</f>
        <v>1760578673.1953335</v>
      </c>
      <c r="O7860" s="15">
        <f t="shared" ca="1" si="857"/>
        <v>224</v>
      </c>
      <c r="P7860" s="15" t="str">
        <f t="shared" ca="1" si="858"/>
        <v>181-365d</v>
      </c>
      <c r="Q7860" s="17">
        <f ca="1">IF(P7860="0-90d",0,IF(P7860="91-180d",INDEX(Assumptions!$F$8:$F$12,MATCH(B7860,Assumptions!$A$8:$A$12,0)),IF(P7860="181-365d",INDEX(Assumptions!$G$8:$G$12,MATCH(B7860,Assumptions!$A$8:$A$12,0)),INDEX(Assumptions!$H$8:$H$12,MATCH(B7860,Assumptions!$A$8:$A$12,0)))))</f>
        <v>0.05</v>
      </c>
      <c r="R7860" s="14">
        <f t="shared" ca="1" si="859"/>
        <v>74101627.730000004</v>
      </c>
      <c r="S7860" s="14">
        <f t="shared" si="860"/>
        <v>0</v>
      </c>
      <c r="T7860" s="11" t="s">
        <v>39</v>
      </c>
      <c r="U7860" s="18" t="s">
        <v>36</v>
      </c>
    </row>
    <row r="7861" spans="1:21" ht="15" customHeight="1" x14ac:dyDescent="0.15">
      <c r="A7861" s="10" t="s">
        <v>7909</v>
      </c>
      <c r="B7861" s="11" t="s">
        <v>28</v>
      </c>
      <c r="C7861" s="11" t="s">
        <v>35</v>
      </c>
      <c r="D7861" s="12">
        <v>45991</v>
      </c>
      <c r="E7861" s="11">
        <v>3980</v>
      </c>
      <c r="F7861" s="11" t="s">
        <v>24</v>
      </c>
      <c r="G7861" s="13">
        <v>13615.39</v>
      </c>
      <c r="H7861" s="14">
        <f t="shared" si="854"/>
        <v>54189252.199999996</v>
      </c>
      <c r="I7861" s="14">
        <f>IF(F7861="GHS",H7861,H7861*Assumptions!$B$4)</f>
        <v>585243923.75999999</v>
      </c>
      <c r="J7861" s="15" t="str">
        <f>INDEX(Assumptions!$B$8:$B$12,MATCH(B7861,Assumptions!$A$8:$A$12,0))</f>
        <v>Fair Value Less Costs to Sell</v>
      </c>
      <c r="K7861" s="16">
        <f>G7861/(1-INDEX(Assumptions!$D$8:$D$12,MATCH(B7861,Assumptions!$A$8:$A$12,0)))</f>
        <v>15472.03409090909</v>
      </c>
      <c r="L7861" s="16">
        <f t="shared" si="855"/>
        <v>408.46169999999995</v>
      </c>
      <c r="M7861" s="16">
        <f t="shared" si="856"/>
        <v>773.6017045454546</v>
      </c>
      <c r="N7861" s="14">
        <f>E7861*(K7861-L7861-M7861)*IF(F7861="GHS",1,Assumptions!$B$4)</f>
        <v>614240099.98265457</v>
      </c>
      <c r="O7861" s="15">
        <f t="shared" ca="1" si="857"/>
        <v>295</v>
      </c>
      <c r="P7861" s="15" t="str">
        <f t="shared" ca="1" si="858"/>
        <v>181-365d</v>
      </c>
      <c r="Q7861" s="17">
        <f ca="1">IF(P7861="0-90d",0,IF(P7861="91-180d",INDEX(Assumptions!$F$8:$F$12,MATCH(B7861,Assumptions!$A$8:$A$12,0)),IF(P7861="181-365d",INDEX(Assumptions!$G$8:$G$12,MATCH(B7861,Assumptions!$A$8:$A$12,0)),INDEX(Assumptions!$H$8:$H$12,MATCH(B7861,Assumptions!$A$8:$A$12,0)))))</f>
        <v>0.1</v>
      </c>
      <c r="R7861" s="14">
        <f t="shared" ca="1" si="859"/>
        <v>58524392.376000002</v>
      </c>
      <c r="S7861" s="14">
        <f t="shared" ca="1" si="860"/>
        <v>526719531.384</v>
      </c>
      <c r="T7861" s="11" t="s">
        <v>25</v>
      </c>
      <c r="U7861" s="18" t="s">
        <v>36</v>
      </c>
    </row>
    <row r="7862" spans="1:21" ht="15" customHeight="1" x14ac:dyDescent="0.15">
      <c r="A7862" s="10" t="s">
        <v>7910</v>
      </c>
      <c r="B7862" s="11" t="s">
        <v>41</v>
      </c>
      <c r="C7862" s="11" t="s">
        <v>49</v>
      </c>
      <c r="D7862" s="12">
        <v>45925</v>
      </c>
      <c r="E7862" s="11">
        <v>3359</v>
      </c>
      <c r="F7862" s="11" t="s">
        <v>33</v>
      </c>
      <c r="G7862" s="13">
        <v>300.85000000000002</v>
      </c>
      <c r="H7862" s="14">
        <f t="shared" si="854"/>
        <v>1010555.15</v>
      </c>
      <c r="I7862" s="14">
        <f>IF(F7862="GHS",H7862,H7862*Assumptions!$B$4)</f>
        <v>1010555.15</v>
      </c>
      <c r="J7862" s="15" t="str">
        <f>INDEX(Assumptions!$B$8:$B$12,MATCH(B7862,Assumptions!$A$8:$A$12,0))</f>
        <v>Weighted Average</v>
      </c>
      <c r="K7862" s="16">
        <f>G7862/(1-INDEX(Assumptions!$D$8:$D$12,MATCH(B7862,Assumptions!$A$8:$A$12,0)))</f>
        <v>462.84615384615387</v>
      </c>
      <c r="L7862" s="16">
        <f t="shared" si="855"/>
        <v>9.025500000000001</v>
      </c>
      <c r="M7862" s="16">
        <f t="shared" si="856"/>
        <v>23.142307692307696</v>
      </c>
      <c r="N7862" s="14">
        <f>E7862*(K7862-L7862-M7862)*IF(F7862="GHS",1,Assumptions!$B$4)</f>
        <v>1446648.5647307693</v>
      </c>
      <c r="O7862" s="15">
        <f t="shared" ca="1" si="857"/>
        <v>361</v>
      </c>
      <c r="P7862" s="15" t="str">
        <f t="shared" ca="1" si="858"/>
        <v>181-365d</v>
      </c>
      <c r="Q7862" s="17">
        <f ca="1">IF(P7862="0-90d",0,IF(P7862="91-180d",INDEX(Assumptions!$F$8:$F$12,MATCH(B7862,Assumptions!$A$8:$A$12,0)),IF(P7862="181-365d",INDEX(Assumptions!$G$8:$G$12,MATCH(B7862,Assumptions!$A$8:$A$12,0)),INDEX(Assumptions!$H$8:$H$12,MATCH(B7862,Assumptions!$A$8:$A$12,0)))))</f>
        <v>0.35</v>
      </c>
      <c r="R7862" s="14">
        <f t="shared" ca="1" si="859"/>
        <v>353694.30249999999</v>
      </c>
      <c r="S7862" s="14">
        <f t="shared" ca="1" si="860"/>
        <v>656860.84750000003</v>
      </c>
      <c r="T7862" s="11" t="s">
        <v>25</v>
      </c>
      <c r="U7862" s="18" t="s">
        <v>26</v>
      </c>
    </row>
    <row r="7863" spans="1:21" ht="15" customHeight="1" x14ac:dyDescent="0.15">
      <c r="A7863" s="10" t="s">
        <v>7911</v>
      </c>
      <c r="B7863" s="11" t="s">
        <v>28</v>
      </c>
      <c r="C7863" s="11" t="s">
        <v>38</v>
      </c>
      <c r="D7863" s="12">
        <v>45771</v>
      </c>
      <c r="E7863" s="11">
        <v>4281</v>
      </c>
      <c r="F7863" s="11" t="s">
        <v>24</v>
      </c>
      <c r="G7863" s="13">
        <v>14333.13</v>
      </c>
      <c r="H7863" s="14">
        <f t="shared" si="854"/>
        <v>61360129.529999994</v>
      </c>
      <c r="I7863" s="14">
        <f>IF(F7863="GHS",H7863,H7863*Assumptions!$B$4)</f>
        <v>662689398.92400002</v>
      </c>
      <c r="J7863" s="15" t="str">
        <f>INDEX(Assumptions!$B$8:$B$12,MATCH(B7863,Assumptions!$A$8:$A$12,0))</f>
        <v>Fair Value Less Costs to Sell</v>
      </c>
      <c r="K7863" s="16">
        <f>G7863/(1-INDEX(Assumptions!$D$8:$D$12,MATCH(B7863,Assumptions!$A$8:$A$12,0)))</f>
        <v>16287.647727272726</v>
      </c>
      <c r="L7863" s="16">
        <f t="shared" si="855"/>
        <v>429.99389999999994</v>
      </c>
      <c r="M7863" s="16">
        <f t="shared" si="856"/>
        <v>814.38238636363633</v>
      </c>
      <c r="N7863" s="14">
        <f>E7863*(K7863-L7863-M7863)*IF(F7863="GHS",1,Assumptions!$B$4)</f>
        <v>695522646.41614354</v>
      </c>
      <c r="O7863" s="15">
        <f t="shared" ca="1" si="857"/>
        <v>515</v>
      </c>
      <c r="P7863" s="15" t="str">
        <f t="shared" ca="1" si="858"/>
        <v>365d+</v>
      </c>
      <c r="Q7863" s="17">
        <f ca="1">IF(P7863="0-90d",0,IF(P7863="91-180d",INDEX(Assumptions!$F$8:$F$12,MATCH(B7863,Assumptions!$A$8:$A$12,0)),IF(P7863="181-365d",INDEX(Assumptions!$G$8:$G$12,MATCH(B7863,Assumptions!$A$8:$A$12,0)),INDEX(Assumptions!$H$8:$H$12,MATCH(B7863,Assumptions!$A$8:$A$12,0)))))</f>
        <v>0.4</v>
      </c>
      <c r="R7863" s="14">
        <f t="shared" ca="1" si="859"/>
        <v>265075759.56960002</v>
      </c>
      <c r="S7863" s="14">
        <f t="shared" ca="1" si="860"/>
        <v>397613639.35440004</v>
      </c>
      <c r="T7863" s="11" t="s">
        <v>25</v>
      </c>
      <c r="U7863" s="18" t="s">
        <v>26</v>
      </c>
    </row>
    <row r="7864" spans="1:21" ht="15" customHeight="1" x14ac:dyDescent="0.15">
      <c r="A7864" s="10" t="s">
        <v>7912</v>
      </c>
      <c r="B7864" s="11" t="s">
        <v>22</v>
      </c>
      <c r="C7864" s="11" t="s">
        <v>81</v>
      </c>
      <c r="D7864" s="12">
        <v>45950</v>
      </c>
      <c r="E7864" s="11">
        <v>2107</v>
      </c>
      <c r="F7864" s="11" t="s">
        <v>24</v>
      </c>
      <c r="G7864" s="13">
        <v>35033.07</v>
      </c>
      <c r="H7864" s="14">
        <f t="shared" si="854"/>
        <v>73814678.489999995</v>
      </c>
      <c r="I7864" s="14">
        <f>IF(F7864="GHS",H7864,H7864*Assumptions!$B$4)</f>
        <v>797198527.69200003</v>
      </c>
      <c r="J7864" s="15" t="str">
        <f>INDEX(Assumptions!$B$8:$B$12,MATCH(B7864,Assumptions!$A$8:$A$12,0))</f>
        <v>FIFO</v>
      </c>
      <c r="K7864" s="16">
        <f>G7864/(1-INDEX(Assumptions!$D$8:$D$12,MATCH(B7864,Assumptions!$A$8:$A$12,0)))</f>
        <v>42723.256097560974</v>
      </c>
      <c r="L7864" s="16">
        <f t="shared" si="855"/>
        <v>1050.9920999999999</v>
      </c>
      <c r="M7864" s="16">
        <f t="shared" si="856"/>
        <v>2136.162804878049</v>
      </c>
      <c r="N7864" s="14">
        <f>E7864*(K7864-L7864-M7864)*IF(F7864="GHS",1,Assumptions!$B$4)</f>
        <v>899667704.3002156</v>
      </c>
      <c r="O7864" s="15">
        <f t="shared" ca="1" si="857"/>
        <v>336</v>
      </c>
      <c r="P7864" s="15" t="str">
        <f t="shared" ca="1" si="858"/>
        <v>181-365d</v>
      </c>
      <c r="Q7864" s="17">
        <f ca="1">IF(P7864="0-90d",0,IF(P7864="91-180d",INDEX(Assumptions!$F$8:$F$12,MATCH(B7864,Assumptions!$A$8:$A$12,0)),IF(P7864="181-365d",INDEX(Assumptions!$G$8:$G$12,MATCH(B7864,Assumptions!$A$8:$A$12,0)),INDEX(Assumptions!$H$8:$H$12,MATCH(B7864,Assumptions!$A$8:$A$12,0)))))</f>
        <v>0.15</v>
      </c>
      <c r="R7864" s="14">
        <f t="shared" ca="1" si="859"/>
        <v>119579779.1538</v>
      </c>
      <c r="S7864" s="14">
        <f t="shared" ca="1" si="860"/>
        <v>677618748.53820002</v>
      </c>
      <c r="T7864" s="11" t="s">
        <v>25</v>
      </c>
      <c r="U7864" s="18" t="s">
        <v>26</v>
      </c>
    </row>
    <row r="7865" spans="1:21" ht="15" customHeight="1" x14ac:dyDescent="0.15">
      <c r="A7865" s="10" t="s">
        <v>7913</v>
      </c>
      <c r="B7865" s="11" t="s">
        <v>46</v>
      </c>
      <c r="C7865" s="11" t="s">
        <v>119</v>
      </c>
      <c r="D7865" s="12">
        <v>45905</v>
      </c>
      <c r="E7865" s="11">
        <v>3001</v>
      </c>
      <c r="F7865" s="11" t="s">
        <v>33</v>
      </c>
      <c r="G7865" s="13">
        <v>513267.53</v>
      </c>
      <c r="H7865" s="14">
        <f t="shared" si="854"/>
        <v>1540315857.53</v>
      </c>
      <c r="I7865" s="14">
        <f>IF(F7865="GHS",H7865,H7865*Assumptions!$B$4)</f>
        <v>1540315857.53</v>
      </c>
      <c r="J7865" s="15" t="str">
        <f>INDEX(Assumptions!$B$8:$B$12,MATCH(B7865,Assumptions!$A$8:$A$12,0))</f>
        <v>Specific Identification</v>
      </c>
      <c r="K7865" s="16">
        <f>G7865/(1-INDEX(Assumptions!$D$8:$D$12,MATCH(B7865,Assumptions!$A$8:$A$12,0)))</f>
        <v>658035.29487179487</v>
      </c>
      <c r="L7865" s="16">
        <f t="shared" si="855"/>
        <v>15398.025900000001</v>
      </c>
      <c r="M7865" s="16">
        <f t="shared" si="856"/>
        <v>32901.764743589745</v>
      </c>
      <c r="N7865" s="14">
        <f>E7865*(K7865-L7865-M7865)*IF(F7865="GHS",1,Assumptions!$B$4)</f>
        <v>1829816248.1888435</v>
      </c>
      <c r="O7865" s="15">
        <f t="shared" ca="1" si="857"/>
        <v>381</v>
      </c>
      <c r="P7865" s="15" t="str">
        <f t="shared" ca="1" si="858"/>
        <v>365d+</v>
      </c>
      <c r="Q7865" s="17">
        <f ca="1">IF(P7865="0-90d",0,IF(P7865="91-180d",INDEX(Assumptions!$F$8:$F$12,MATCH(B7865,Assumptions!$A$8:$A$12,0)),IF(P7865="181-365d",INDEX(Assumptions!$G$8:$G$12,MATCH(B7865,Assumptions!$A$8:$A$12,0)),INDEX(Assumptions!$H$8:$H$12,MATCH(B7865,Assumptions!$A$8:$A$12,0)))))</f>
        <v>0.15</v>
      </c>
      <c r="R7865" s="14">
        <f t="shared" ca="1" si="859"/>
        <v>231047378.6295</v>
      </c>
      <c r="S7865" s="14">
        <f t="shared" ca="1" si="860"/>
        <v>1309268478.9005001</v>
      </c>
      <c r="T7865" s="11" t="s">
        <v>25</v>
      </c>
      <c r="U7865" s="18" t="s">
        <v>26</v>
      </c>
    </row>
    <row r="7866" spans="1:21" ht="15" customHeight="1" x14ac:dyDescent="0.15">
      <c r="A7866" s="10" t="s">
        <v>7914</v>
      </c>
      <c r="B7866" s="11" t="s">
        <v>41</v>
      </c>
      <c r="C7866" s="11" t="s">
        <v>44</v>
      </c>
      <c r="D7866" s="12">
        <v>46156</v>
      </c>
      <c r="E7866" s="11">
        <v>1817</v>
      </c>
      <c r="F7866" s="11" t="s">
        <v>33</v>
      </c>
      <c r="G7866" s="13">
        <v>534.88</v>
      </c>
      <c r="H7866" s="14">
        <f t="shared" si="854"/>
        <v>971876.96</v>
      </c>
      <c r="I7866" s="14">
        <f>IF(F7866="GHS",H7866,H7866*Assumptions!$B$4)</f>
        <v>971876.96</v>
      </c>
      <c r="J7866" s="15" t="str">
        <f>INDEX(Assumptions!$B$8:$B$12,MATCH(B7866,Assumptions!$A$8:$A$12,0))</f>
        <v>Weighted Average</v>
      </c>
      <c r="K7866" s="16">
        <f>G7866/(1-INDEX(Assumptions!$D$8:$D$12,MATCH(B7866,Assumptions!$A$8:$A$12,0)))</f>
        <v>822.89230769230767</v>
      </c>
      <c r="L7866" s="16">
        <f t="shared" si="855"/>
        <v>16.046399999999998</v>
      </c>
      <c r="M7866" s="16">
        <f t="shared" si="856"/>
        <v>41.144615384615385</v>
      </c>
      <c r="N7866" s="14">
        <f>E7866*(K7866-L7866-M7866)*IF(F7866="GHS",1,Assumptions!$B$4)</f>
        <v>1391279.248123077</v>
      </c>
      <c r="O7866" s="15">
        <f t="shared" ca="1" si="857"/>
        <v>130</v>
      </c>
      <c r="P7866" s="15" t="str">
        <f t="shared" ca="1" si="858"/>
        <v>91-180d</v>
      </c>
      <c r="Q7866" s="17">
        <f ca="1">IF(P7866="0-90d",0,IF(P7866="91-180d",INDEX(Assumptions!$F$8:$F$12,MATCH(B7866,Assumptions!$A$8:$A$12,0)),IF(P7866="181-365d",INDEX(Assumptions!$G$8:$G$12,MATCH(B7866,Assumptions!$A$8:$A$12,0)),INDEX(Assumptions!$H$8:$H$12,MATCH(B7866,Assumptions!$A$8:$A$12,0)))))</f>
        <v>0.1</v>
      </c>
      <c r="R7866" s="14">
        <f t="shared" ca="1" si="859"/>
        <v>97187.695999999996</v>
      </c>
      <c r="S7866" s="14">
        <f t="shared" ca="1" si="860"/>
        <v>874689.26399999997</v>
      </c>
      <c r="T7866" s="11" t="s">
        <v>25</v>
      </c>
      <c r="U7866" s="18" t="s">
        <v>26</v>
      </c>
    </row>
    <row r="7867" spans="1:21" ht="15" customHeight="1" x14ac:dyDescent="0.15">
      <c r="A7867" s="10" t="s">
        <v>7915</v>
      </c>
      <c r="B7867" s="11" t="s">
        <v>31</v>
      </c>
      <c r="C7867" s="11" t="s">
        <v>76</v>
      </c>
      <c r="D7867" s="12">
        <v>46090</v>
      </c>
      <c r="E7867" s="11">
        <v>729</v>
      </c>
      <c r="F7867" s="11" t="s">
        <v>33</v>
      </c>
      <c r="G7867" s="13">
        <v>2149.9899999999998</v>
      </c>
      <c r="H7867" s="14">
        <f t="shared" si="854"/>
        <v>1567342.7099999997</v>
      </c>
      <c r="I7867" s="14">
        <f>IF(F7867="GHS",H7867,H7867*Assumptions!$B$4)</f>
        <v>1567342.7099999997</v>
      </c>
      <c r="J7867" s="15" t="str">
        <f>INDEX(Assumptions!$B$8:$B$12,MATCH(B7867,Assumptions!$A$8:$A$12,0))</f>
        <v>Weighted Average</v>
      </c>
      <c r="K7867" s="16">
        <f>G7867/(1-INDEX(Assumptions!$D$8:$D$12,MATCH(B7867,Assumptions!$A$8:$A$12,0)))</f>
        <v>2986.0972222222222</v>
      </c>
      <c r="L7867" s="16">
        <f t="shared" si="855"/>
        <v>64.49969999999999</v>
      </c>
      <c r="M7867" s="16">
        <f t="shared" si="856"/>
        <v>149.30486111111111</v>
      </c>
      <c r="N7867" s="14">
        <f>E7867*(K7867-L7867-M7867)*IF(F7867="GHS",1,Assumptions!$B$4)</f>
        <v>2021001.3499499999</v>
      </c>
      <c r="O7867" s="15">
        <f t="shared" ca="1" si="857"/>
        <v>196</v>
      </c>
      <c r="P7867" s="15" t="str">
        <f t="shared" ca="1" si="858"/>
        <v>181-365d</v>
      </c>
      <c r="Q7867" s="17">
        <f ca="1">IF(P7867="0-90d",0,IF(P7867="91-180d",INDEX(Assumptions!$F$8:$F$12,MATCH(B7867,Assumptions!$A$8:$A$12,0)),IF(P7867="181-365d",INDEX(Assumptions!$G$8:$G$12,MATCH(B7867,Assumptions!$A$8:$A$12,0)),INDEX(Assumptions!$H$8:$H$12,MATCH(B7867,Assumptions!$A$8:$A$12,0)))))</f>
        <v>0.2</v>
      </c>
      <c r="R7867" s="14">
        <f t="shared" ca="1" si="859"/>
        <v>313468.54199999996</v>
      </c>
      <c r="S7867" s="14">
        <f t="shared" ca="1" si="860"/>
        <v>1253874.1679999998</v>
      </c>
      <c r="T7867" s="11" t="s">
        <v>25</v>
      </c>
      <c r="U7867" s="18" t="s">
        <v>26</v>
      </c>
    </row>
    <row r="7868" spans="1:21" ht="15" customHeight="1" x14ac:dyDescent="0.15">
      <c r="A7868" s="10" t="s">
        <v>7916</v>
      </c>
      <c r="B7868" s="11" t="s">
        <v>22</v>
      </c>
      <c r="C7868" s="11" t="s">
        <v>23</v>
      </c>
      <c r="D7868" s="12">
        <v>46125</v>
      </c>
      <c r="E7868" s="11">
        <v>3248</v>
      </c>
      <c r="F7868" s="11" t="s">
        <v>24</v>
      </c>
      <c r="G7868" s="13">
        <v>17941.5</v>
      </c>
      <c r="H7868" s="14">
        <f t="shared" si="854"/>
        <v>58273992</v>
      </c>
      <c r="I7868" s="14">
        <f>IF(F7868="GHS",H7868,H7868*Assumptions!$B$4)</f>
        <v>629359113.60000002</v>
      </c>
      <c r="J7868" s="15" t="str">
        <f>INDEX(Assumptions!$B$8:$B$12,MATCH(B7868,Assumptions!$A$8:$A$12,0))</f>
        <v>FIFO</v>
      </c>
      <c r="K7868" s="16">
        <f>G7868/(1-INDEX(Assumptions!$D$8:$D$12,MATCH(B7868,Assumptions!$A$8:$A$12,0)))</f>
        <v>21879.878048780487</v>
      </c>
      <c r="L7868" s="16">
        <f t="shared" si="855"/>
        <v>538.245</v>
      </c>
      <c r="M7868" s="16">
        <f t="shared" si="856"/>
        <v>1093.9939024390244</v>
      </c>
      <c r="N7868" s="14">
        <f>E7868*(K7868-L7868-M7868)*IF(F7868="GHS",1,Assumptions!$B$4)</f>
        <v>710254785.03102446</v>
      </c>
      <c r="O7868" s="15">
        <f t="shared" ca="1" si="857"/>
        <v>161</v>
      </c>
      <c r="P7868" s="15" t="str">
        <f t="shared" ca="1" si="858"/>
        <v>91-180d</v>
      </c>
      <c r="Q7868" s="17">
        <f ca="1">IF(P7868="0-90d",0,IF(P7868="91-180d",INDEX(Assumptions!$F$8:$F$12,MATCH(B7868,Assumptions!$A$8:$A$12,0)),IF(P7868="181-365d",INDEX(Assumptions!$G$8:$G$12,MATCH(B7868,Assumptions!$A$8:$A$12,0)),INDEX(Assumptions!$H$8:$H$12,MATCH(B7868,Assumptions!$A$8:$A$12,0)))))</f>
        <v>0.03</v>
      </c>
      <c r="R7868" s="14">
        <f t="shared" ca="1" si="859"/>
        <v>18880773.408</v>
      </c>
      <c r="S7868" s="14">
        <f t="shared" ca="1" si="860"/>
        <v>610478340.19200003</v>
      </c>
      <c r="T7868" s="11" t="s">
        <v>25</v>
      </c>
      <c r="U7868" s="18" t="s">
        <v>26</v>
      </c>
    </row>
    <row r="7869" spans="1:21" ht="15" customHeight="1" x14ac:dyDescent="0.15">
      <c r="A7869" s="10" t="s">
        <v>7917</v>
      </c>
      <c r="B7869" s="11" t="s">
        <v>28</v>
      </c>
      <c r="C7869" s="11" t="s">
        <v>38</v>
      </c>
      <c r="D7869" s="12">
        <v>45736</v>
      </c>
      <c r="E7869" s="11">
        <v>1081</v>
      </c>
      <c r="F7869" s="11" t="s">
        <v>24</v>
      </c>
      <c r="G7869" s="13">
        <v>17933.38</v>
      </c>
      <c r="H7869" s="14">
        <f t="shared" si="854"/>
        <v>19385983.780000001</v>
      </c>
      <c r="I7869" s="14">
        <f>IF(F7869="GHS",H7869,H7869*Assumptions!$B$4)</f>
        <v>209368624.82400003</v>
      </c>
      <c r="J7869" s="15" t="str">
        <f>INDEX(Assumptions!$B$8:$B$12,MATCH(B7869,Assumptions!$A$8:$A$12,0))</f>
        <v>Fair Value Less Costs to Sell</v>
      </c>
      <c r="K7869" s="16">
        <f>G7869/(1-INDEX(Assumptions!$D$8:$D$12,MATCH(B7869,Assumptions!$A$8:$A$12,0)))</f>
        <v>20378.840909090912</v>
      </c>
      <c r="L7869" s="16">
        <f t="shared" si="855"/>
        <v>538.00139999999999</v>
      </c>
      <c r="M7869" s="16">
        <f t="shared" si="856"/>
        <v>1018.9420454545457</v>
      </c>
      <c r="N7869" s="14">
        <f>E7869*(K7869-L7869-M7869)*IF(F7869="GHS",1,Assumptions!$B$4)</f>
        <v>219741888.50846183</v>
      </c>
      <c r="O7869" s="15">
        <f t="shared" ca="1" si="857"/>
        <v>550</v>
      </c>
      <c r="P7869" s="15" t="str">
        <f t="shared" ca="1" si="858"/>
        <v>365d+</v>
      </c>
      <c r="Q7869" s="17">
        <f ca="1">IF(P7869="0-90d",0,IF(P7869="91-180d",INDEX(Assumptions!$F$8:$F$12,MATCH(B7869,Assumptions!$A$8:$A$12,0)),IF(P7869="181-365d",INDEX(Assumptions!$G$8:$G$12,MATCH(B7869,Assumptions!$A$8:$A$12,0)),INDEX(Assumptions!$H$8:$H$12,MATCH(B7869,Assumptions!$A$8:$A$12,0)))))</f>
        <v>0.4</v>
      </c>
      <c r="R7869" s="14">
        <f t="shared" ca="1" si="859"/>
        <v>83747449.929600015</v>
      </c>
      <c r="S7869" s="14">
        <f t="shared" si="860"/>
        <v>0</v>
      </c>
      <c r="T7869" s="11" t="s">
        <v>39</v>
      </c>
      <c r="U7869" s="18" t="s">
        <v>26</v>
      </c>
    </row>
    <row r="7870" spans="1:21" ht="15" customHeight="1" x14ac:dyDescent="0.15">
      <c r="A7870" s="10" t="s">
        <v>7918</v>
      </c>
      <c r="B7870" s="11" t="s">
        <v>28</v>
      </c>
      <c r="C7870" s="11" t="s">
        <v>55</v>
      </c>
      <c r="D7870" s="12">
        <v>46119</v>
      </c>
      <c r="E7870" s="11">
        <v>2424</v>
      </c>
      <c r="F7870" s="11" t="s">
        <v>24</v>
      </c>
      <c r="G7870" s="13">
        <v>6988.8</v>
      </c>
      <c r="H7870" s="14">
        <f t="shared" si="854"/>
        <v>16940851.199999999</v>
      </c>
      <c r="I7870" s="14">
        <f>IF(F7870="GHS",H7870,H7870*Assumptions!$B$4)</f>
        <v>182961192.96000001</v>
      </c>
      <c r="J7870" s="15" t="str">
        <f>INDEX(Assumptions!$B$8:$B$12,MATCH(B7870,Assumptions!$A$8:$A$12,0))</f>
        <v>Fair Value Less Costs to Sell</v>
      </c>
      <c r="K7870" s="16">
        <f>G7870/(1-INDEX(Assumptions!$D$8:$D$12,MATCH(B7870,Assumptions!$A$8:$A$12,0)))</f>
        <v>7941.818181818182</v>
      </c>
      <c r="L7870" s="16">
        <f t="shared" si="855"/>
        <v>209.66399999999999</v>
      </c>
      <c r="M7870" s="16">
        <f t="shared" si="856"/>
        <v>397.09090909090912</v>
      </c>
      <c r="N7870" s="14">
        <f>E7870*(K7870-L7870-M7870)*IF(F7870="GHS",1,Assumptions!$B$4)</f>
        <v>192026088.42938185</v>
      </c>
      <c r="O7870" s="15">
        <f t="shared" ca="1" si="857"/>
        <v>167</v>
      </c>
      <c r="P7870" s="15" t="str">
        <f t="shared" ca="1" si="858"/>
        <v>91-180d</v>
      </c>
      <c r="Q7870" s="17">
        <f ca="1">IF(P7870="0-90d",0,IF(P7870="91-180d",INDEX(Assumptions!$F$8:$F$12,MATCH(B7870,Assumptions!$A$8:$A$12,0)),IF(P7870="181-365d",INDEX(Assumptions!$G$8:$G$12,MATCH(B7870,Assumptions!$A$8:$A$12,0)),INDEX(Assumptions!$H$8:$H$12,MATCH(B7870,Assumptions!$A$8:$A$12,0)))))</f>
        <v>0.02</v>
      </c>
      <c r="R7870" s="14">
        <f t="shared" ca="1" si="859"/>
        <v>3659223.8592000003</v>
      </c>
      <c r="S7870" s="14">
        <f t="shared" ca="1" si="860"/>
        <v>179301969.10080001</v>
      </c>
      <c r="T7870" s="11" t="s">
        <v>25</v>
      </c>
      <c r="U7870" s="18" t="s">
        <v>26</v>
      </c>
    </row>
    <row r="7871" spans="1:21" ht="15" customHeight="1" x14ac:dyDescent="0.15">
      <c r="A7871" s="10" t="s">
        <v>7919</v>
      </c>
      <c r="B7871" s="11" t="s">
        <v>22</v>
      </c>
      <c r="C7871" s="11" t="s">
        <v>81</v>
      </c>
      <c r="D7871" s="12">
        <v>45911</v>
      </c>
      <c r="E7871" s="11">
        <v>2156</v>
      </c>
      <c r="F7871" s="11" t="s">
        <v>24</v>
      </c>
      <c r="G7871" s="13">
        <v>13589.41</v>
      </c>
      <c r="H7871" s="14">
        <f t="shared" si="854"/>
        <v>29298767.960000001</v>
      </c>
      <c r="I7871" s="14">
        <f>IF(F7871="GHS",H7871,H7871*Assumptions!$B$4)</f>
        <v>316426693.96800005</v>
      </c>
      <c r="J7871" s="15" t="str">
        <f>INDEX(Assumptions!$B$8:$B$12,MATCH(B7871,Assumptions!$A$8:$A$12,0))</f>
        <v>FIFO</v>
      </c>
      <c r="K7871" s="16">
        <f>G7871/(1-INDEX(Assumptions!$D$8:$D$12,MATCH(B7871,Assumptions!$A$8:$A$12,0)))</f>
        <v>16572.451219512193</v>
      </c>
      <c r="L7871" s="16">
        <f t="shared" si="855"/>
        <v>407.6823</v>
      </c>
      <c r="M7871" s="16">
        <f t="shared" si="856"/>
        <v>828.62256097560976</v>
      </c>
      <c r="N7871" s="14">
        <f>E7871*(K7871-L7871-M7871)*IF(F7871="GHS",1,Assumptions!$B$4)</f>
        <v>357099100.7292527</v>
      </c>
      <c r="O7871" s="15">
        <f t="shared" ca="1" si="857"/>
        <v>375</v>
      </c>
      <c r="P7871" s="15" t="str">
        <f t="shared" ca="1" si="858"/>
        <v>365d+</v>
      </c>
      <c r="Q7871" s="17">
        <f ca="1">IF(P7871="0-90d",0,IF(P7871="91-180d",INDEX(Assumptions!$F$8:$F$12,MATCH(B7871,Assumptions!$A$8:$A$12,0)),IF(P7871="181-365d",INDEX(Assumptions!$G$8:$G$12,MATCH(B7871,Assumptions!$A$8:$A$12,0)),INDEX(Assumptions!$H$8:$H$12,MATCH(B7871,Assumptions!$A$8:$A$12,0)))))</f>
        <v>0.5</v>
      </c>
      <c r="R7871" s="14">
        <f t="shared" ca="1" si="859"/>
        <v>158213346.98400003</v>
      </c>
      <c r="S7871" s="14">
        <f t="shared" ca="1" si="860"/>
        <v>158213346.98400003</v>
      </c>
      <c r="T7871" s="11" t="s">
        <v>25</v>
      </c>
      <c r="U7871" s="18" t="s">
        <v>26</v>
      </c>
    </row>
    <row r="7872" spans="1:21" ht="15" customHeight="1" x14ac:dyDescent="0.15">
      <c r="A7872" s="10" t="s">
        <v>7920</v>
      </c>
      <c r="B7872" s="11" t="s">
        <v>22</v>
      </c>
      <c r="C7872" s="11" t="s">
        <v>23</v>
      </c>
      <c r="D7872" s="12">
        <v>46134</v>
      </c>
      <c r="E7872" s="11">
        <v>3213</v>
      </c>
      <c r="F7872" s="11" t="s">
        <v>24</v>
      </c>
      <c r="G7872" s="13">
        <v>29756.75</v>
      </c>
      <c r="H7872" s="14">
        <f t="shared" si="854"/>
        <v>95608437.75</v>
      </c>
      <c r="I7872" s="14">
        <f>IF(F7872="GHS",H7872,H7872*Assumptions!$B$4)</f>
        <v>1032571127.7</v>
      </c>
      <c r="J7872" s="15" t="str">
        <f>INDEX(Assumptions!$B$8:$B$12,MATCH(B7872,Assumptions!$A$8:$A$12,0))</f>
        <v>FIFO</v>
      </c>
      <c r="K7872" s="16">
        <f>G7872/(1-INDEX(Assumptions!$D$8:$D$12,MATCH(B7872,Assumptions!$A$8:$A$12,0)))</f>
        <v>36288.719512195123</v>
      </c>
      <c r="L7872" s="16">
        <f t="shared" si="855"/>
        <v>892.70249999999999</v>
      </c>
      <c r="M7872" s="16">
        <f t="shared" si="856"/>
        <v>1814.4359756097563</v>
      </c>
      <c r="N7872" s="14">
        <f>E7872*(K7872-L7872-M7872)*IF(F7872="GHS",1,Assumptions!$B$4)</f>
        <v>1165294294.601927</v>
      </c>
      <c r="O7872" s="15">
        <f t="shared" ca="1" si="857"/>
        <v>152</v>
      </c>
      <c r="P7872" s="15" t="str">
        <f t="shared" ca="1" si="858"/>
        <v>91-180d</v>
      </c>
      <c r="Q7872" s="17">
        <f ca="1">IF(P7872="0-90d",0,IF(P7872="91-180d",INDEX(Assumptions!$F$8:$F$12,MATCH(B7872,Assumptions!$A$8:$A$12,0)),IF(P7872="181-365d",INDEX(Assumptions!$G$8:$G$12,MATCH(B7872,Assumptions!$A$8:$A$12,0)),INDEX(Assumptions!$H$8:$H$12,MATCH(B7872,Assumptions!$A$8:$A$12,0)))))</f>
        <v>0.03</v>
      </c>
      <c r="R7872" s="14">
        <f t="shared" ca="1" si="859"/>
        <v>30977133.831</v>
      </c>
      <c r="S7872" s="14">
        <f t="shared" ca="1" si="860"/>
        <v>1001593993.8690001</v>
      </c>
      <c r="T7872" s="11" t="s">
        <v>25</v>
      </c>
      <c r="U7872" s="18" t="s">
        <v>26</v>
      </c>
    </row>
    <row r="7873" spans="1:21" ht="15" customHeight="1" x14ac:dyDescent="0.15">
      <c r="A7873" s="10" t="s">
        <v>7921</v>
      </c>
      <c r="B7873" s="11" t="s">
        <v>46</v>
      </c>
      <c r="C7873" s="11" t="s">
        <v>47</v>
      </c>
      <c r="D7873" s="12">
        <v>45775</v>
      </c>
      <c r="E7873" s="11">
        <v>3199</v>
      </c>
      <c r="F7873" s="11" t="s">
        <v>33</v>
      </c>
      <c r="G7873" s="13">
        <v>250390.12</v>
      </c>
      <c r="H7873" s="14">
        <f t="shared" si="854"/>
        <v>800997993.88</v>
      </c>
      <c r="I7873" s="14">
        <f>IF(F7873="GHS",H7873,H7873*Assumptions!$B$4)</f>
        <v>800997993.88</v>
      </c>
      <c r="J7873" s="15" t="str">
        <f>INDEX(Assumptions!$B$8:$B$12,MATCH(B7873,Assumptions!$A$8:$A$12,0))</f>
        <v>Specific Identification</v>
      </c>
      <c r="K7873" s="16">
        <f>G7873/(1-INDEX(Assumptions!$D$8:$D$12,MATCH(B7873,Assumptions!$A$8:$A$12,0)))</f>
        <v>321012.97435897432</v>
      </c>
      <c r="L7873" s="16">
        <f t="shared" si="855"/>
        <v>7511.7035999999998</v>
      </c>
      <c r="M7873" s="16">
        <f t="shared" si="856"/>
        <v>16050.648717948716</v>
      </c>
      <c r="N7873" s="14">
        <f>E7873*(K7873-L7873-M7873)*IF(F7873="GHS",1,Assumptions!$B$4)</f>
        <v>951544539.90924096</v>
      </c>
      <c r="O7873" s="15">
        <f t="shared" ca="1" si="857"/>
        <v>511</v>
      </c>
      <c r="P7873" s="15" t="str">
        <f t="shared" ca="1" si="858"/>
        <v>365d+</v>
      </c>
      <c r="Q7873" s="17">
        <f ca="1">IF(P7873="0-90d",0,IF(P7873="91-180d",INDEX(Assumptions!$F$8:$F$12,MATCH(B7873,Assumptions!$A$8:$A$12,0)),IF(P7873="181-365d",INDEX(Assumptions!$G$8:$G$12,MATCH(B7873,Assumptions!$A$8:$A$12,0)),INDEX(Assumptions!$H$8:$H$12,MATCH(B7873,Assumptions!$A$8:$A$12,0)))))</f>
        <v>0.15</v>
      </c>
      <c r="R7873" s="14">
        <f t="shared" ca="1" si="859"/>
        <v>120149699.082</v>
      </c>
      <c r="S7873" s="14">
        <f t="shared" ca="1" si="860"/>
        <v>680848294.79799998</v>
      </c>
      <c r="T7873" s="11" t="s">
        <v>25</v>
      </c>
      <c r="U7873" s="18" t="s">
        <v>26</v>
      </c>
    </row>
    <row r="7874" spans="1:21" ht="15" customHeight="1" x14ac:dyDescent="0.15">
      <c r="A7874" s="10" t="s">
        <v>7922</v>
      </c>
      <c r="B7874" s="11" t="s">
        <v>46</v>
      </c>
      <c r="C7874" s="11" t="s">
        <v>52</v>
      </c>
      <c r="D7874" s="12">
        <v>45875</v>
      </c>
      <c r="E7874" s="11">
        <v>3138</v>
      </c>
      <c r="F7874" s="11" t="s">
        <v>33</v>
      </c>
      <c r="G7874" s="13">
        <v>327319.88</v>
      </c>
      <c r="H7874" s="14">
        <f t="shared" ref="H7874:H7937" si="861">E7874*G7874</f>
        <v>1027129783.4400001</v>
      </c>
      <c r="I7874" s="14">
        <f>IF(F7874="GHS",H7874,H7874*Assumptions!$B$4)</f>
        <v>1027129783.4400001</v>
      </c>
      <c r="J7874" s="15" t="str">
        <f>INDEX(Assumptions!$B$8:$B$12,MATCH(B7874,Assumptions!$A$8:$A$12,0))</f>
        <v>Specific Identification</v>
      </c>
      <c r="K7874" s="16">
        <f>G7874/(1-INDEX(Assumptions!$D$8:$D$12,MATCH(B7874,Assumptions!$A$8:$A$12,0)))</f>
        <v>419640.87179487181</v>
      </c>
      <c r="L7874" s="16">
        <f t="shared" ref="L7874:L7937" si="862">G7874*0.03</f>
        <v>9819.5964000000004</v>
      </c>
      <c r="M7874" s="16">
        <f t="shared" ref="M7874:M7937" si="863">K7874*0.05</f>
        <v>20982.043589743593</v>
      </c>
      <c r="N7874" s="14">
        <f>E7874*(K7874-L7874-M7874)*IF(F7874="GHS",1,Assumptions!$B$4)</f>
        <v>1220177509.4044924</v>
      </c>
      <c r="O7874" s="15">
        <f t="shared" ref="O7874:O7937" ca="1" si="864">TODAY()-D7874</f>
        <v>411</v>
      </c>
      <c r="P7874" s="15" t="str">
        <f t="shared" ref="P7874:P7937" ca="1" si="865">IF(O7874&lt;=90,"0-90d",IF(O7874&lt;=180,"91-180d",IF(O7874&lt;=365,"181-365d","365d+")))</f>
        <v>365d+</v>
      </c>
      <c r="Q7874" s="17">
        <f ca="1">IF(P7874="0-90d",0,IF(P7874="91-180d",INDEX(Assumptions!$F$8:$F$12,MATCH(B7874,Assumptions!$A$8:$A$12,0)),IF(P7874="181-365d",INDEX(Assumptions!$G$8:$G$12,MATCH(B7874,Assumptions!$A$8:$A$12,0)),INDEX(Assumptions!$H$8:$H$12,MATCH(B7874,Assumptions!$A$8:$A$12,0)))))</f>
        <v>0.15</v>
      </c>
      <c r="R7874" s="14">
        <f t="shared" ref="R7874:R7937" ca="1" si="866">I7874*Q7874</f>
        <v>154069467.516</v>
      </c>
      <c r="S7874" s="14">
        <f t="shared" ref="S7874:S7937" si="867">IF(T7874="Held on Consignment (Not Owned)",0,MIN(I7874-R7874,N7874))</f>
        <v>0</v>
      </c>
      <c r="T7874" s="11" t="s">
        <v>39</v>
      </c>
      <c r="U7874" s="18" t="s">
        <v>26</v>
      </c>
    </row>
    <row r="7875" spans="1:21" ht="15" customHeight="1" x14ac:dyDescent="0.15">
      <c r="A7875" s="10" t="s">
        <v>7923</v>
      </c>
      <c r="B7875" s="11" t="s">
        <v>31</v>
      </c>
      <c r="C7875" s="11" t="s">
        <v>32</v>
      </c>
      <c r="D7875" s="12">
        <v>45934</v>
      </c>
      <c r="E7875" s="11">
        <v>4845</v>
      </c>
      <c r="F7875" s="11" t="s">
        <v>33</v>
      </c>
      <c r="G7875" s="13">
        <v>2976.23</v>
      </c>
      <c r="H7875" s="14">
        <f t="shared" si="861"/>
        <v>14419834.35</v>
      </c>
      <c r="I7875" s="14">
        <f>IF(F7875="GHS",H7875,H7875*Assumptions!$B$4)</f>
        <v>14419834.35</v>
      </c>
      <c r="J7875" s="15" t="str">
        <f>INDEX(Assumptions!$B$8:$B$12,MATCH(B7875,Assumptions!$A$8:$A$12,0))</f>
        <v>Weighted Average</v>
      </c>
      <c r="K7875" s="16">
        <f>G7875/(1-INDEX(Assumptions!$D$8:$D$12,MATCH(B7875,Assumptions!$A$8:$A$12,0)))</f>
        <v>4133.6527777777783</v>
      </c>
      <c r="L7875" s="16">
        <f t="shared" si="862"/>
        <v>89.286900000000003</v>
      </c>
      <c r="M7875" s="16">
        <f t="shared" si="863"/>
        <v>206.68263888888893</v>
      </c>
      <c r="N7875" s="14">
        <f>E7875*(K7875-L7875-M7875)*IF(F7875="GHS",1,Assumptions!$B$4)</f>
        <v>18593575.292416669</v>
      </c>
      <c r="O7875" s="15">
        <f t="shared" ca="1" si="864"/>
        <v>352</v>
      </c>
      <c r="P7875" s="15" t="str">
        <f t="shared" ca="1" si="865"/>
        <v>181-365d</v>
      </c>
      <c r="Q7875" s="17">
        <f ca="1">IF(P7875="0-90d",0,IF(P7875="91-180d",INDEX(Assumptions!$F$8:$F$12,MATCH(B7875,Assumptions!$A$8:$A$12,0)),IF(P7875="181-365d",INDEX(Assumptions!$G$8:$G$12,MATCH(B7875,Assumptions!$A$8:$A$12,0)),INDEX(Assumptions!$H$8:$H$12,MATCH(B7875,Assumptions!$A$8:$A$12,0)))))</f>
        <v>0.2</v>
      </c>
      <c r="R7875" s="14">
        <f t="shared" ca="1" si="866"/>
        <v>2883966.87</v>
      </c>
      <c r="S7875" s="14">
        <f t="shared" ca="1" si="867"/>
        <v>11535867.48</v>
      </c>
      <c r="T7875" s="11" t="s">
        <v>25</v>
      </c>
      <c r="U7875" s="18" t="s">
        <v>26</v>
      </c>
    </row>
    <row r="7876" spans="1:21" ht="15" customHeight="1" x14ac:dyDescent="0.15">
      <c r="A7876" s="10" t="s">
        <v>7924</v>
      </c>
      <c r="B7876" s="11" t="s">
        <v>28</v>
      </c>
      <c r="C7876" s="11" t="s">
        <v>55</v>
      </c>
      <c r="D7876" s="12">
        <v>45957</v>
      </c>
      <c r="E7876" s="11">
        <v>4259</v>
      </c>
      <c r="F7876" s="11" t="s">
        <v>24</v>
      </c>
      <c r="G7876" s="13">
        <v>12032.85</v>
      </c>
      <c r="H7876" s="14">
        <f t="shared" si="861"/>
        <v>51247908.149999999</v>
      </c>
      <c r="I7876" s="14">
        <f>IF(F7876="GHS",H7876,H7876*Assumptions!$B$4)</f>
        <v>553477408.01999998</v>
      </c>
      <c r="J7876" s="15" t="str">
        <f>INDEX(Assumptions!$B$8:$B$12,MATCH(B7876,Assumptions!$A$8:$A$12,0))</f>
        <v>Fair Value Less Costs to Sell</v>
      </c>
      <c r="K7876" s="16">
        <f>G7876/(1-INDEX(Assumptions!$D$8:$D$12,MATCH(B7876,Assumptions!$A$8:$A$12,0)))</f>
        <v>13673.693181818182</v>
      </c>
      <c r="L7876" s="16">
        <f t="shared" si="862"/>
        <v>360.9855</v>
      </c>
      <c r="M7876" s="16">
        <f t="shared" si="863"/>
        <v>683.68465909090912</v>
      </c>
      <c r="N7876" s="14">
        <f>E7876*(K7876-L7876-M7876)*IF(F7876="GHS",1,Assumptions!$B$4)</f>
        <v>580899697.78099084</v>
      </c>
      <c r="O7876" s="15">
        <f t="shared" ca="1" si="864"/>
        <v>329</v>
      </c>
      <c r="P7876" s="15" t="str">
        <f t="shared" ca="1" si="865"/>
        <v>181-365d</v>
      </c>
      <c r="Q7876" s="17">
        <f ca="1">IF(P7876="0-90d",0,IF(P7876="91-180d",INDEX(Assumptions!$F$8:$F$12,MATCH(B7876,Assumptions!$A$8:$A$12,0)),IF(P7876="181-365d",INDEX(Assumptions!$G$8:$G$12,MATCH(B7876,Assumptions!$A$8:$A$12,0)),INDEX(Assumptions!$H$8:$H$12,MATCH(B7876,Assumptions!$A$8:$A$12,0)))))</f>
        <v>0.1</v>
      </c>
      <c r="R7876" s="14">
        <f t="shared" ca="1" si="866"/>
        <v>55347740.802000001</v>
      </c>
      <c r="S7876" s="14">
        <f t="shared" ca="1" si="867"/>
        <v>498129667.21799999</v>
      </c>
      <c r="T7876" s="11" t="s">
        <v>25</v>
      </c>
      <c r="U7876" s="18" t="s">
        <v>26</v>
      </c>
    </row>
    <row r="7877" spans="1:21" ht="15" customHeight="1" x14ac:dyDescent="0.15">
      <c r="A7877" s="10" t="s">
        <v>7925</v>
      </c>
      <c r="B7877" s="11" t="s">
        <v>41</v>
      </c>
      <c r="C7877" s="11" t="s">
        <v>115</v>
      </c>
      <c r="D7877" s="12">
        <v>45933</v>
      </c>
      <c r="E7877" s="11">
        <v>4606</v>
      </c>
      <c r="F7877" s="11" t="s">
        <v>33</v>
      </c>
      <c r="G7877" s="13">
        <v>455.22</v>
      </c>
      <c r="H7877" s="14">
        <f t="shared" si="861"/>
        <v>2096743.32</v>
      </c>
      <c r="I7877" s="14">
        <f>IF(F7877="GHS",H7877,H7877*Assumptions!$B$4)</f>
        <v>2096743.32</v>
      </c>
      <c r="J7877" s="15" t="str">
        <f>INDEX(Assumptions!$B$8:$B$12,MATCH(B7877,Assumptions!$A$8:$A$12,0))</f>
        <v>Weighted Average</v>
      </c>
      <c r="K7877" s="16">
        <f>G7877/(1-INDEX(Assumptions!$D$8:$D$12,MATCH(B7877,Assumptions!$A$8:$A$12,0)))</f>
        <v>700.3384615384615</v>
      </c>
      <c r="L7877" s="16">
        <f t="shared" si="862"/>
        <v>13.656600000000001</v>
      </c>
      <c r="M7877" s="16">
        <f t="shared" si="863"/>
        <v>35.016923076923078</v>
      </c>
      <c r="N7877" s="14">
        <f>E7877*(K7877-L7877-M7877)*IF(F7877="GHS",1,Assumptions!$B$4)</f>
        <v>3001568.7065538461</v>
      </c>
      <c r="O7877" s="15">
        <f t="shared" ca="1" si="864"/>
        <v>353</v>
      </c>
      <c r="P7877" s="15" t="str">
        <f t="shared" ca="1" si="865"/>
        <v>181-365d</v>
      </c>
      <c r="Q7877" s="17">
        <f ca="1">IF(P7877="0-90d",0,IF(P7877="91-180d",INDEX(Assumptions!$F$8:$F$12,MATCH(B7877,Assumptions!$A$8:$A$12,0)),IF(P7877="181-365d",INDEX(Assumptions!$G$8:$G$12,MATCH(B7877,Assumptions!$A$8:$A$12,0)),INDEX(Assumptions!$H$8:$H$12,MATCH(B7877,Assumptions!$A$8:$A$12,0)))))</f>
        <v>0.35</v>
      </c>
      <c r="R7877" s="14">
        <f t="shared" ca="1" si="866"/>
        <v>733860.16200000001</v>
      </c>
      <c r="S7877" s="14">
        <f t="shared" si="867"/>
        <v>0</v>
      </c>
      <c r="T7877" s="11" t="s">
        <v>39</v>
      </c>
      <c r="U7877" s="18" t="s">
        <v>26</v>
      </c>
    </row>
    <row r="7878" spans="1:21" ht="15" customHeight="1" x14ac:dyDescent="0.15">
      <c r="A7878" s="10" t="s">
        <v>7926</v>
      </c>
      <c r="B7878" s="11" t="s">
        <v>31</v>
      </c>
      <c r="C7878" s="11" t="s">
        <v>32</v>
      </c>
      <c r="D7878" s="12">
        <v>45744</v>
      </c>
      <c r="E7878" s="11">
        <v>1967</v>
      </c>
      <c r="F7878" s="11" t="s">
        <v>33</v>
      </c>
      <c r="G7878" s="13">
        <v>1687.73</v>
      </c>
      <c r="H7878" s="14">
        <f t="shared" si="861"/>
        <v>3319764.91</v>
      </c>
      <c r="I7878" s="14">
        <f>IF(F7878="GHS",H7878,H7878*Assumptions!$B$4)</f>
        <v>3319764.91</v>
      </c>
      <c r="J7878" s="15" t="str">
        <f>INDEX(Assumptions!$B$8:$B$12,MATCH(B7878,Assumptions!$A$8:$A$12,0))</f>
        <v>Weighted Average</v>
      </c>
      <c r="K7878" s="16">
        <f>G7878/(1-INDEX(Assumptions!$D$8:$D$12,MATCH(B7878,Assumptions!$A$8:$A$12,0)))</f>
        <v>2344.0694444444443</v>
      </c>
      <c r="L7878" s="16">
        <f t="shared" si="862"/>
        <v>50.631900000000002</v>
      </c>
      <c r="M7878" s="16">
        <f t="shared" si="863"/>
        <v>117.20347222222222</v>
      </c>
      <c r="N7878" s="14">
        <f>E7878*(K7878-L7878-M7878)*IF(F7878="GHS",1,Assumptions!$B$4)</f>
        <v>4280652.4200611115</v>
      </c>
      <c r="O7878" s="15">
        <f t="shared" ca="1" si="864"/>
        <v>542</v>
      </c>
      <c r="P7878" s="15" t="str">
        <f t="shared" ca="1" si="865"/>
        <v>365d+</v>
      </c>
      <c r="Q7878" s="17">
        <f ca="1">IF(P7878="0-90d",0,IF(P7878="91-180d",INDEX(Assumptions!$F$8:$F$12,MATCH(B7878,Assumptions!$A$8:$A$12,0)),IF(P7878="181-365d",INDEX(Assumptions!$G$8:$G$12,MATCH(B7878,Assumptions!$A$8:$A$12,0)),INDEX(Assumptions!$H$8:$H$12,MATCH(B7878,Assumptions!$A$8:$A$12,0)))))</f>
        <v>0.6</v>
      </c>
      <c r="R7878" s="14">
        <f t="shared" ca="1" si="866"/>
        <v>1991858.946</v>
      </c>
      <c r="S7878" s="14">
        <f t="shared" ca="1" si="867"/>
        <v>1327905.9640000002</v>
      </c>
      <c r="T7878" s="11" t="s">
        <v>25</v>
      </c>
      <c r="U7878" s="18" t="s">
        <v>36</v>
      </c>
    </row>
    <row r="7879" spans="1:21" ht="15" customHeight="1" x14ac:dyDescent="0.15">
      <c r="A7879" s="10" t="s">
        <v>7927</v>
      </c>
      <c r="B7879" s="11" t="s">
        <v>28</v>
      </c>
      <c r="C7879" s="11" t="s">
        <v>38</v>
      </c>
      <c r="D7879" s="12">
        <v>45917</v>
      </c>
      <c r="E7879" s="11">
        <v>4055</v>
      </c>
      <c r="F7879" s="11" t="s">
        <v>24</v>
      </c>
      <c r="G7879" s="13">
        <v>19283.21</v>
      </c>
      <c r="H7879" s="14">
        <f t="shared" si="861"/>
        <v>78193416.549999997</v>
      </c>
      <c r="I7879" s="14">
        <f>IF(F7879="GHS",H7879,H7879*Assumptions!$B$4)</f>
        <v>844488898.74000001</v>
      </c>
      <c r="J7879" s="15" t="str">
        <f>INDEX(Assumptions!$B$8:$B$12,MATCH(B7879,Assumptions!$A$8:$A$12,0))</f>
        <v>Fair Value Less Costs to Sell</v>
      </c>
      <c r="K7879" s="16">
        <f>G7879/(1-INDEX(Assumptions!$D$8:$D$12,MATCH(B7879,Assumptions!$A$8:$A$12,0)))</f>
        <v>21912.738636363636</v>
      </c>
      <c r="L7879" s="16">
        <f t="shared" si="862"/>
        <v>578.49629999999991</v>
      </c>
      <c r="M7879" s="16">
        <f t="shared" si="863"/>
        <v>1095.6369318181819</v>
      </c>
      <c r="N7879" s="14">
        <f>E7879*(K7879-L7879-M7879)*IF(F7879="GHS",1,Assumptions!$B$4)</f>
        <v>886329485.0866636</v>
      </c>
      <c r="O7879" s="15">
        <f t="shared" ca="1" si="864"/>
        <v>369</v>
      </c>
      <c r="P7879" s="15" t="str">
        <f t="shared" ca="1" si="865"/>
        <v>365d+</v>
      </c>
      <c r="Q7879" s="17">
        <f ca="1">IF(P7879="0-90d",0,IF(P7879="91-180d",INDEX(Assumptions!$F$8:$F$12,MATCH(B7879,Assumptions!$A$8:$A$12,0)),IF(P7879="181-365d",INDEX(Assumptions!$G$8:$G$12,MATCH(B7879,Assumptions!$A$8:$A$12,0)),INDEX(Assumptions!$H$8:$H$12,MATCH(B7879,Assumptions!$A$8:$A$12,0)))))</f>
        <v>0.4</v>
      </c>
      <c r="R7879" s="14">
        <f t="shared" ca="1" si="866"/>
        <v>337795559.49600005</v>
      </c>
      <c r="S7879" s="14">
        <f t="shared" ca="1" si="867"/>
        <v>506693339.24399996</v>
      </c>
      <c r="T7879" s="11" t="s">
        <v>25</v>
      </c>
      <c r="U7879" s="18" t="s">
        <v>26</v>
      </c>
    </row>
    <row r="7880" spans="1:21" ht="15" customHeight="1" x14ac:dyDescent="0.15">
      <c r="A7880" s="10" t="s">
        <v>7928</v>
      </c>
      <c r="B7880" s="11" t="s">
        <v>41</v>
      </c>
      <c r="C7880" s="11" t="s">
        <v>42</v>
      </c>
      <c r="D7880" s="12">
        <v>46186</v>
      </c>
      <c r="E7880" s="11">
        <v>1149</v>
      </c>
      <c r="F7880" s="11" t="s">
        <v>33</v>
      </c>
      <c r="G7880" s="13">
        <v>802.21</v>
      </c>
      <c r="H7880" s="14">
        <f t="shared" si="861"/>
        <v>921739.29</v>
      </c>
      <c r="I7880" s="14">
        <f>IF(F7880="GHS",H7880,H7880*Assumptions!$B$4)</f>
        <v>921739.29</v>
      </c>
      <c r="J7880" s="15" t="str">
        <f>INDEX(Assumptions!$B$8:$B$12,MATCH(B7880,Assumptions!$A$8:$A$12,0))</f>
        <v>Weighted Average</v>
      </c>
      <c r="K7880" s="16">
        <f>G7880/(1-INDEX(Assumptions!$D$8:$D$12,MATCH(B7880,Assumptions!$A$8:$A$12,0)))</f>
        <v>1234.1692307692308</v>
      </c>
      <c r="L7880" s="16">
        <f t="shared" si="862"/>
        <v>24.066300000000002</v>
      </c>
      <c r="M7880" s="16">
        <f t="shared" si="863"/>
        <v>61.708461538461542</v>
      </c>
      <c r="N7880" s="14">
        <f>E7880*(K7880-L7880-M7880)*IF(F7880="GHS",1,Assumptions!$B$4)</f>
        <v>1319505.245146154</v>
      </c>
      <c r="O7880" s="15">
        <f t="shared" ca="1" si="864"/>
        <v>100</v>
      </c>
      <c r="P7880" s="15" t="str">
        <f t="shared" ca="1" si="865"/>
        <v>91-180d</v>
      </c>
      <c r="Q7880" s="17">
        <f ca="1">IF(P7880="0-90d",0,IF(P7880="91-180d",INDEX(Assumptions!$F$8:$F$12,MATCH(B7880,Assumptions!$A$8:$A$12,0)),IF(P7880="181-365d",INDEX(Assumptions!$G$8:$G$12,MATCH(B7880,Assumptions!$A$8:$A$12,0)),INDEX(Assumptions!$H$8:$H$12,MATCH(B7880,Assumptions!$A$8:$A$12,0)))))</f>
        <v>0.1</v>
      </c>
      <c r="R7880" s="14">
        <f t="shared" ca="1" si="866"/>
        <v>92173.929000000004</v>
      </c>
      <c r="S7880" s="14">
        <f t="shared" ca="1" si="867"/>
        <v>829565.36100000003</v>
      </c>
      <c r="T7880" s="11" t="s">
        <v>25</v>
      </c>
      <c r="U7880" s="18" t="s">
        <v>26</v>
      </c>
    </row>
    <row r="7881" spans="1:21" ht="15" customHeight="1" x14ac:dyDescent="0.15">
      <c r="A7881" s="10" t="s">
        <v>7929</v>
      </c>
      <c r="B7881" s="11" t="s">
        <v>46</v>
      </c>
      <c r="C7881" s="11" t="s">
        <v>47</v>
      </c>
      <c r="D7881" s="12">
        <v>46047</v>
      </c>
      <c r="E7881" s="11">
        <v>2665</v>
      </c>
      <c r="F7881" s="11" t="s">
        <v>33</v>
      </c>
      <c r="G7881" s="13">
        <v>363692.29</v>
      </c>
      <c r="H7881" s="14">
        <f t="shared" si="861"/>
        <v>969239952.8499999</v>
      </c>
      <c r="I7881" s="14">
        <f>IF(F7881="GHS",H7881,H7881*Assumptions!$B$4)</f>
        <v>969239952.8499999</v>
      </c>
      <c r="J7881" s="15" t="str">
        <f>INDEX(Assumptions!$B$8:$B$12,MATCH(B7881,Assumptions!$A$8:$A$12,0))</f>
        <v>Specific Identification</v>
      </c>
      <c r="K7881" s="16">
        <f>G7881/(1-INDEX(Assumptions!$D$8:$D$12,MATCH(B7881,Assumptions!$A$8:$A$12,0)))</f>
        <v>466272.16666666663</v>
      </c>
      <c r="L7881" s="16">
        <f t="shared" si="862"/>
        <v>10910.768699999999</v>
      </c>
      <c r="M7881" s="16">
        <f t="shared" si="863"/>
        <v>23313.608333333334</v>
      </c>
      <c r="N7881" s="14">
        <f>E7881*(K7881-L7881-M7881)*IF(F7881="GHS",1,Assumptions!$B$4)</f>
        <v>1151407359.3728333</v>
      </c>
      <c r="O7881" s="15">
        <f t="shared" ca="1" si="864"/>
        <v>239</v>
      </c>
      <c r="P7881" s="15" t="str">
        <f t="shared" ca="1" si="865"/>
        <v>181-365d</v>
      </c>
      <c r="Q7881" s="17">
        <f ca="1">IF(P7881="0-90d",0,IF(P7881="91-180d",INDEX(Assumptions!$F$8:$F$12,MATCH(B7881,Assumptions!$A$8:$A$12,0)),IF(P7881="181-365d",INDEX(Assumptions!$G$8:$G$12,MATCH(B7881,Assumptions!$A$8:$A$12,0)),INDEX(Assumptions!$H$8:$H$12,MATCH(B7881,Assumptions!$A$8:$A$12,0)))))</f>
        <v>0.05</v>
      </c>
      <c r="R7881" s="14">
        <f t="shared" ca="1" si="866"/>
        <v>48461997.642499998</v>
      </c>
      <c r="S7881" s="14">
        <f t="shared" ca="1" si="867"/>
        <v>920777955.20749986</v>
      </c>
      <c r="T7881" s="11" t="s">
        <v>25</v>
      </c>
      <c r="U7881" s="18" t="s">
        <v>26</v>
      </c>
    </row>
    <row r="7882" spans="1:21" ht="15" customHeight="1" x14ac:dyDescent="0.15">
      <c r="A7882" s="10" t="s">
        <v>7930</v>
      </c>
      <c r="B7882" s="11" t="s">
        <v>28</v>
      </c>
      <c r="C7882" s="11" t="s">
        <v>55</v>
      </c>
      <c r="D7882" s="12">
        <v>45902</v>
      </c>
      <c r="E7882" s="11">
        <v>3758</v>
      </c>
      <c r="F7882" s="11" t="s">
        <v>24</v>
      </c>
      <c r="G7882" s="13">
        <v>3509.94</v>
      </c>
      <c r="H7882" s="14">
        <f t="shared" si="861"/>
        <v>13190354.52</v>
      </c>
      <c r="I7882" s="14">
        <f>IF(F7882="GHS",H7882,H7882*Assumptions!$B$4)</f>
        <v>142455828.81600001</v>
      </c>
      <c r="J7882" s="15" t="str">
        <f>INDEX(Assumptions!$B$8:$B$12,MATCH(B7882,Assumptions!$A$8:$A$12,0))</f>
        <v>Fair Value Less Costs to Sell</v>
      </c>
      <c r="K7882" s="16">
        <f>G7882/(1-INDEX(Assumptions!$D$8:$D$12,MATCH(B7882,Assumptions!$A$8:$A$12,0)))</f>
        <v>3988.568181818182</v>
      </c>
      <c r="L7882" s="16">
        <f t="shared" si="862"/>
        <v>105.29819999999999</v>
      </c>
      <c r="M7882" s="16">
        <f t="shared" si="863"/>
        <v>199.4284090909091</v>
      </c>
      <c r="N7882" s="14">
        <f>E7882*(K7882-L7882-M7882)*IF(F7882="GHS",1,Assumptions!$B$4)</f>
        <v>149513867.60733819</v>
      </c>
      <c r="O7882" s="15">
        <f t="shared" ca="1" si="864"/>
        <v>384</v>
      </c>
      <c r="P7882" s="15" t="str">
        <f t="shared" ca="1" si="865"/>
        <v>365d+</v>
      </c>
      <c r="Q7882" s="17">
        <f ca="1">IF(P7882="0-90d",0,IF(P7882="91-180d",INDEX(Assumptions!$F$8:$F$12,MATCH(B7882,Assumptions!$A$8:$A$12,0)),IF(P7882="181-365d",INDEX(Assumptions!$G$8:$G$12,MATCH(B7882,Assumptions!$A$8:$A$12,0)),INDEX(Assumptions!$H$8:$H$12,MATCH(B7882,Assumptions!$A$8:$A$12,0)))))</f>
        <v>0.4</v>
      </c>
      <c r="R7882" s="14">
        <f t="shared" ca="1" si="866"/>
        <v>56982331.526400007</v>
      </c>
      <c r="S7882" s="14">
        <f t="shared" ca="1" si="867"/>
        <v>85473497.289600015</v>
      </c>
      <c r="T7882" s="11" t="s">
        <v>25</v>
      </c>
      <c r="U7882" s="18" t="s">
        <v>26</v>
      </c>
    </row>
    <row r="7883" spans="1:21" ht="15" customHeight="1" x14ac:dyDescent="0.15">
      <c r="A7883" s="10" t="s">
        <v>7931</v>
      </c>
      <c r="B7883" s="11" t="s">
        <v>46</v>
      </c>
      <c r="C7883" s="11" t="s">
        <v>52</v>
      </c>
      <c r="D7883" s="12">
        <v>46197</v>
      </c>
      <c r="E7883" s="11">
        <v>1016</v>
      </c>
      <c r="F7883" s="11" t="s">
        <v>33</v>
      </c>
      <c r="G7883" s="13">
        <v>628436.24</v>
      </c>
      <c r="H7883" s="14">
        <f t="shared" si="861"/>
        <v>638491219.84000003</v>
      </c>
      <c r="I7883" s="14">
        <f>IF(F7883="GHS",H7883,H7883*Assumptions!$B$4)</f>
        <v>638491219.84000003</v>
      </c>
      <c r="J7883" s="15" t="str">
        <f>INDEX(Assumptions!$B$8:$B$12,MATCH(B7883,Assumptions!$A$8:$A$12,0))</f>
        <v>Specific Identification</v>
      </c>
      <c r="K7883" s="16">
        <f>G7883/(1-INDEX(Assumptions!$D$8:$D$12,MATCH(B7883,Assumptions!$A$8:$A$12,0)))</f>
        <v>805687.48717948713</v>
      </c>
      <c r="L7883" s="16">
        <f t="shared" si="862"/>
        <v>18853.087199999998</v>
      </c>
      <c r="M7883" s="16">
        <f t="shared" si="863"/>
        <v>40284.374358974361</v>
      </c>
      <c r="N7883" s="14">
        <f>E7883*(K7883-L7883-M7883)*IF(F7883="GHS",1,Assumptions!$B$4)</f>
        <v>758494826.03044093</v>
      </c>
      <c r="O7883" s="15">
        <f t="shared" ca="1" si="864"/>
        <v>89</v>
      </c>
      <c r="P7883" s="15" t="str">
        <f t="shared" ca="1" si="865"/>
        <v>0-90d</v>
      </c>
      <c r="Q7883" s="17">
        <f ca="1">IF(P7883="0-90d",0,IF(P7883="91-180d",INDEX(Assumptions!$F$8:$F$12,MATCH(B7883,Assumptions!$A$8:$A$12,0)),IF(P7883="181-365d",INDEX(Assumptions!$G$8:$G$12,MATCH(B7883,Assumptions!$A$8:$A$12,0)),INDEX(Assumptions!$H$8:$H$12,MATCH(B7883,Assumptions!$A$8:$A$12,0)))))</f>
        <v>0</v>
      </c>
      <c r="R7883" s="14">
        <f t="shared" ca="1" si="866"/>
        <v>0</v>
      </c>
      <c r="S7883" s="14">
        <f t="shared" ca="1" si="867"/>
        <v>638491219.84000003</v>
      </c>
      <c r="T7883" s="11" t="s">
        <v>25</v>
      </c>
      <c r="U7883" s="18" t="s">
        <v>26</v>
      </c>
    </row>
    <row r="7884" spans="1:21" ht="15" customHeight="1" x14ac:dyDescent="0.15">
      <c r="A7884" s="10" t="s">
        <v>7932</v>
      </c>
      <c r="B7884" s="11" t="s">
        <v>28</v>
      </c>
      <c r="C7884" s="11" t="s">
        <v>55</v>
      </c>
      <c r="D7884" s="12">
        <v>46196</v>
      </c>
      <c r="E7884" s="11">
        <v>1792</v>
      </c>
      <c r="F7884" s="11" t="s">
        <v>24</v>
      </c>
      <c r="G7884" s="13">
        <v>6249.53</v>
      </c>
      <c r="H7884" s="14">
        <f t="shared" si="861"/>
        <v>11199157.76</v>
      </c>
      <c r="I7884" s="14">
        <f>IF(F7884="GHS",H7884,H7884*Assumptions!$B$4)</f>
        <v>120950903.808</v>
      </c>
      <c r="J7884" s="15" t="str">
        <f>INDEX(Assumptions!$B$8:$B$12,MATCH(B7884,Assumptions!$A$8:$A$12,0))</f>
        <v>Fair Value Less Costs to Sell</v>
      </c>
      <c r="K7884" s="16">
        <f>G7884/(1-INDEX(Assumptions!$D$8:$D$12,MATCH(B7884,Assumptions!$A$8:$A$12,0)))</f>
        <v>7101.738636363636</v>
      </c>
      <c r="L7884" s="16">
        <f t="shared" si="862"/>
        <v>187.48589999999999</v>
      </c>
      <c r="M7884" s="16">
        <f t="shared" si="863"/>
        <v>355.08693181818182</v>
      </c>
      <c r="N7884" s="14">
        <f>E7884*(K7884-L7884-M7884)*IF(F7884="GHS",1,Assumptions!$B$4)</f>
        <v>126943471.31485091</v>
      </c>
      <c r="O7884" s="15">
        <f t="shared" ca="1" si="864"/>
        <v>90</v>
      </c>
      <c r="P7884" s="15" t="str">
        <f t="shared" ca="1" si="865"/>
        <v>0-90d</v>
      </c>
      <c r="Q7884" s="17">
        <f ca="1">IF(P7884="0-90d",0,IF(P7884="91-180d",INDEX(Assumptions!$F$8:$F$12,MATCH(B7884,Assumptions!$A$8:$A$12,0)),IF(P7884="181-365d",INDEX(Assumptions!$G$8:$G$12,MATCH(B7884,Assumptions!$A$8:$A$12,0)),INDEX(Assumptions!$H$8:$H$12,MATCH(B7884,Assumptions!$A$8:$A$12,0)))))</f>
        <v>0</v>
      </c>
      <c r="R7884" s="14">
        <f t="shared" ca="1" si="866"/>
        <v>0</v>
      </c>
      <c r="S7884" s="14">
        <f t="shared" ca="1" si="867"/>
        <v>120950903.808</v>
      </c>
      <c r="T7884" s="11" t="s">
        <v>25</v>
      </c>
      <c r="U7884" s="18" t="s">
        <v>26</v>
      </c>
    </row>
    <row r="7885" spans="1:21" ht="15" customHeight="1" x14ac:dyDescent="0.15">
      <c r="A7885" s="10" t="s">
        <v>7933</v>
      </c>
      <c r="B7885" s="11" t="s">
        <v>41</v>
      </c>
      <c r="C7885" s="11" t="s">
        <v>42</v>
      </c>
      <c r="D7885" s="12">
        <v>45868</v>
      </c>
      <c r="E7885" s="11">
        <v>3759</v>
      </c>
      <c r="F7885" s="11" t="s">
        <v>33</v>
      </c>
      <c r="G7885" s="13">
        <v>562.64</v>
      </c>
      <c r="H7885" s="14">
        <f t="shared" si="861"/>
        <v>2114963.7599999998</v>
      </c>
      <c r="I7885" s="14">
        <f>IF(F7885="GHS",H7885,H7885*Assumptions!$B$4)</f>
        <v>2114963.7599999998</v>
      </c>
      <c r="J7885" s="15" t="str">
        <f>INDEX(Assumptions!$B$8:$B$12,MATCH(B7885,Assumptions!$A$8:$A$12,0))</f>
        <v>Weighted Average</v>
      </c>
      <c r="K7885" s="16">
        <f>G7885/(1-INDEX(Assumptions!$D$8:$D$12,MATCH(B7885,Assumptions!$A$8:$A$12,0)))</f>
        <v>865.59999999999991</v>
      </c>
      <c r="L7885" s="16">
        <f t="shared" si="862"/>
        <v>16.879199999999997</v>
      </c>
      <c r="M7885" s="16">
        <f t="shared" si="863"/>
        <v>43.28</v>
      </c>
      <c r="N7885" s="14">
        <f>E7885*(K7885-L7885-M7885)*IF(F7885="GHS",1,Assumptions!$B$4)</f>
        <v>3027651.9671999998</v>
      </c>
      <c r="O7885" s="15">
        <f t="shared" ca="1" si="864"/>
        <v>418</v>
      </c>
      <c r="P7885" s="15" t="str">
        <f t="shared" ca="1" si="865"/>
        <v>365d+</v>
      </c>
      <c r="Q7885" s="17">
        <f ca="1">IF(P7885="0-90d",0,IF(P7885="91-180d",INDEX(Assumptions!$F$8:$F$12,MATCH(B7885,Assumptions!$A$8:$A$12,0)),IF(P7885="181-365d",INDEX(Assumptions!$G$8:$G$12,MATCH(B7885,Assumptions!$A$8:$A$12,0)),INDEX(Assumptions!$H$8:$H$12,MATCH(B7885,Assumptions!$A$8:$A$12,0)))))</f>
        <v>0.8</v>
      </c>
      <c r="R7885" s="14">
        <f t="shared" ca="1" si="866"/>
        <v>1691971.0079999999</v>
      </c>
      <c r="S7885" s="14">
        <f t="shared" ca="1" si="867"/>
        <v>422992.75199999986</v>
      </c>
      <c r="T7885" s="11" t="s">
        <v>25</v>
      </c>
      <c r="U7885" s="18" t="s">
        <v>36</v>
      </c>
    </row>
    <row r="7886" spans="1:21" ht="15" customHeight="1" x14ac:dyDescent="0.15">
      <c r="A7886" s="10" t="s">
        <v>7934</v>
      </c>
      <c r="B7886" s="11" t="s">
        <v>28</v>
      </c>
      <c r="C7886" s="11" t="s">
        <v>35</v>
      </c>
      <c r="D7886" s="12">
        <v>45874</v>
      </c>
      <c r="E7886" s="11">
        <v>4028</v>
      </c>
      <c r="F7886" s="11" t="s">
        <v>24</v>
      </c>
      <c r="G7886" s="13">
        <v>11761.19</v>
      </c>
      <c r="H7886" s="14">
        <f t="shared" si="861"/>
        <v>47374073.32</v>
      </c>
      <c r="I7886" s="14">
        <f>IF(F7886="GHS",H7886,H7886*Assumptions!$B$4)</f>
        <v>511639991.85600007</v>
      </c>
      <c r="J7886" s="15" t="str">
        <f>INDEX(Assumptions!$B$8:$B$12,MATCH(B7886,Assumptions!$A$8:$A$12,0))</f>
        <v>Fair Value Less Costs to Sell</v>
      </c>
      <c r="K7886" s="16">
        <f>G7886/(1-INDEX(Assumptions!$D$8:$D$12,MATCH(B7886,Assumptions!$A$8:$A$12,0)))</f>
        <v>13364.988636363636</v>
      </c>
      <c r="L7886" s="16">
        <f t="shared" si="862"/>
        <v>352.83569999999997</v>
      </c>
      <c r="M7886" s="16">
        <f t="shared" si="863"/>
        <v>668.24943181818185</v>
      </c>
      <c r="N7886" s="14">
        <f>E7886*(K7886-L7886-M7886)*IF(F7886="GHS",1,Assumptions!$B$4)</f>
        <v>536989427.81613827</v>
      </c>
      <c r="O7886" s="15">
        <f t="shared" ca="1" si="864"/>
        <v>412</v>
      </c>
      <c r="P7886" s="15" t="str">
        <f t="shared" ca="1" si="865"/>
        <v>365d+</v>
      </c>
      <c r="Q7886" s="17">
        <f ca="1">IF(P7886="0-90d",0,IF(P7886="91-180d",INDEX(Assumptions!$F$8:$F$12,MATCH(B7886,Assumptions!$A$8:$A$12,0)),IF(P7886="181-365d",INDEX(Assumptions!$G$8:$G$12,MATCH(B7886,Assumptions!$A$8:$A$12,0)),INDEX(Assumptions!$H$8:$H$12,MATCH(B7886,Assumptions!$A$8:$A$12,0)))))</f>
        <v>0.4</v>
      </c>
      <c r="R7886" s="14">
        <f t="shared" ca="1" si="866"/>
        <v>204655996.74240005</v>
      </c>
      <c r="S7886" s="14">
        <f t="shared" si="867"/>
        <v>0</v>
      </c>
      <c r="T7886" s="11" t="s">
        <v>39</v>
      </c>
      <c r="U7886" s="18" t="s">
        <v>26</v>
      </c>
    </row>
    <row r="7887" spans="1:21" ht="15" customHeight="1" x14ac:dyDescent="0.15">
      <c r="A7887" s="10" t="s">
        <v>7935</v>
      </c>
      <c r="B7887" s="11" t="s">
        <v>41</v>
      </c>
      <c r="C7887" s="11" t="s">
        <v>44</v>
      </c>
      <c r="D7887" s="12">
        <v>45896</v>
      </c>
      <c r="E7887" s="11">
        <v>4784</v>
      </c>
      <c r="F7887" s="11" t="s">
        <v>33</v>
      </c>
      <c r="G7887" s="13">
        <v>303.18</v>
      </c>
      <c r="H7887" s="14">
        <f t="shared" si="861"/>
        <v>1450413.12</v>
      </c>
      <c r="I7887" s="14">
        <f>IF(F7887="GHS",H7887,H7887*Assumptions!$B$4)</f>
        <v>1450413.12</v>
      </c>
      <c r="J7887" s="15" t="str">
        <f>INDEX(Assumptions!$B$8:$B$12,MATCH(B7887,Assumptions!$A$8:$A$12,0))</f>
        <v>Weighted Average</v>
      </c>
      <c r="K7887" s="16">
        <f>G7887/(1-INDEX(Assumptions!$D$8:$D$12,MATCH(B7887,Assumptions!$A$8:$A$12,0)))</f>
        <v>466.43076923076922</v>
      </c>
      <c r="L7887" s="16">
        <f t="shared" si="862"/>
        <v>9.0953999999999997</v>
      </c>
      <c r="M7887" s="16">
        <f t="shared" si="863"/>
        <v>23.321538461538463</v>
      </c>
      <c r="N7887" s="14">
        <f>E7887*(K7887-L7887-M7887)*IF(F7887="GHS",1,Assumptions!$B$4)</f>
        <v>2076322.1664</v>
      </c>
      <c r="O7887" s="15">
        <f t="shared" ca="1" si="864"/>
        <v>390</v>
      </c>
      <c r="P7887" s="15" t="str">
        <f t="shared" ca="1" si="865"/>
        <v>365d+</v>
      </c>
      <c r="Q7887" s="17">
        <f ca="1">IF(P7887="0-90d",0,IF(P7887="91-180d",INDEX(Assumptions!$F$8:$F$12,MATCH(B7887,Assumptions!$A$8:$A$12,0)),IF(P7887="181-365d",INDEX(Assumptions!$G$8:$G$12,MATCH(B7887,Assumptions!$A$8:$A$12,0)),INDEX(Assumptions!$H$8:$H$12,MATCH(B7887,Assumptions!$A$8:$A$12,0)))))</f>
        <v>0.8</v>
      </c>
      <c r="R7887" s="14">
        <f t="shared" ca="1" si="866"/>
        <v>1160330.496</v>
      </c>
      <c r="S7887" s="14">
        <f t="shared" ca="1" si="867"/>
        <v>290082.62400000007</v>
      </c>
      <c r="T7887" s="11" t="s">
        <v>25</v>
      </c>
      <c r="U7887" s="18" t="s">
        <v>26</v>
      </c>
    </row>
    <row r="7888" spans="1:21" ht="15" customHeight="1" x14ac:dyDescent="0.15">
      <c r="A7888" s="10" t="s">
        <v>7936</v>
      </c>
      <c r="B7888" s="11" t="s">
        <v>22</v>
      </c>
      <c r="C7888" s="11" t="s">
        <v>81</v>
      </c>
      <c r="D7888" s="12">
        <v>46156</v>
      </c>
      <c r="E7888" s="11">
        <v>3650</v>
      </c>
      <c r="F7888" s="11" t="s">
        <v>24</v>
      </c>
      <c r="G7888" s="13">
        <v>20693.310000000001</v>
      </c>
      <c r="H7888" s="14">
        <f t="shared" si="861"/>
        <v>75530581.5</v>
      </c>
      <c r="I7888" s="14">
        <f>IF(F7888="GHS",H7888,H7888*Assumptions!$B$4)</f>
        <v>815730280.20000005</v>
      </c>
      <c r="J7888" s="15" t="str">
        <f>INDEX(Assumptions!$B$8:$B$12,MATCH(B7888,Assumptions!$A$8:$A$12,0))</f>
        <v>FIFO</v>
      </c>
      <c r="K7888" s="16">
        <f>G7888/(1-INDEX(Assumptions!$D$8:$D$12,MATCH(B7888,Assumptions!$A$8:$A$12,0)))</f>
        <v>25235.743902439022</v>
      </c>
      <c r="L7888" s="16">
        <f t="shared" si="862"/>
        <v>620.79930000000002</v>
      </c>
      <c r="M7888" s="16">
        <f t="shared" si="863"/>
        <v>1261.7871951219513</v>
      </c>
      <c r="N7888" s="14">
        <f>E7888*(K7888-L7888-M7888)*IF(F7888="GHS",1,Assumptions!$B$4)</f>
        <v>920581464.99643898</v>
      </c>
      <c r="O7888" s="15">
        <f t="shared" ca="1" si="864"/>
        <v>130</v>
      </c>
      <c r="P7888" s="15" t="str">
        <f t="shared" ca="1" si="865"/>
        <v>91-180d</v>
      </c>
      <c r="Q7888" s="17">
        <f ca="1">IF(P7888="0-90d",0,IF(P7888="91-180d",INDEX(Assumptions!$F$8:$F$12,MATCH(B7888,Assumptions!$A$8:$A$12,0)),IF(P7888="181-365d",INDEX(Assumptions!$G$8:$G$12,MATCH(B7888,Assumptions!$A$8:$A$12,0)),INDEX(Assumptions!$H$8:$H$12,MATCH(B7888,Assumptions!$A$8:$A$12,0)))))</f>
        <v>0.03</v>
      </c>
      <c r="R7888" s="14">
        <f t="shared" ca="1" si="866"/>
        <v>24471908.405999999</v>
      </c>
      <c r="S7888" s="14">
        <f t="shared" si="867"/>
        <v>0</v>
      </c>
      <c r="T7888" s="11" t="s">
        <v>39</v>
      </c>
      <c r="U7888" s="18" t="s">
        <v>26</v>
      </c>
    </row>
    <row r="7889" spans="1:21" ht="15" customHeight="1" x14ac:dyDescent="0.15">
      <c r="A7889" s="10" t="s">
        <v>7937</v>
      </c>
      <c r="B7889" s="11" t="s">
        <v>31</v>
      </c>
      <c r="C7889" s="11" t="s">
        <v>63</v>
      </c>
      <c r="D7889" s="12">
        <v>45917</v>
      </c>
      <c r="E7889" s="11">
        <v>4181</v>
      </c>
      <c r="F7889" s="11" t="s">
        <v>33</v>
      </c>
      <c r="G7889" s="13">
        <v>3667.22</v>
      </c>
      <c r="H7889" s="14">
        <f t="shared" si="861"/>
        <v>15332646.819999998</v>
      </c>
      <c r="I7889" s="14">
        <f>IF(F7889="GHS",H7889,H7889*Assumptions!$B$4)</f>
        <v>15332646.819999998</v>
      </c>
      <c r="J7889" s="15" t="str">
        <f>INDEX(Assumptions!$B$8:$B$12,MATCH(B7889,Assumptions!$A$8:$A$12,0))</f>
        <v>Weighted Average</v>
      </c>
      <c r="K7889" s="16">
        <f>G7889/(1-INDEX(Assumptions!$D$8:$D$12,MATCH(B7889,Assumptions!$A$8:$A$12,0)))</f>
        <v>5093.3611111111113</v>
      </c>
      <c r="L7889" s="16">
        <f t="shared" si="862"/>
        <v>110.0166</v>
      </c>
      <c r="M7889" s="16">
        <f t="shared" si="863"/>
        <v>254.66805555555558</v>
      </c>
      <c r="N7889" s="14">
        <f>E7889*(K7889-L7889-M7889)*IF(F7889="GHS",1,Assumptions!$B$4)</f>
        <v>19770596.260677777</v>
      </c>
      <c r="O7889" s="15">
        <f t="shared" ca="1" si="864"/>
        <v>369</v>
      </c>
      <c r="P7889" s="15" t="str">
        <f t="shared" ca="1" si="865"/>
        <v>365d+</v>
      </c>
      <c r="Q7889" s="17">
        <f ca="1">IF(P7889="0-90d",0,IF(P7889="91-180d",INDEX(Assumptions!$F$8:$F$12,MATCH(B7889,Assumptions!$A$8:$A$12,0)),IF(P7889="181-365d",INDEX(Assumptions!$G$8:$G$12,MATCH(B7889,Assumptions!$A$8:$A$12,0)),INDEX(Assumptions!$H$8:$H$12,MATCH(B7889,Assumptions!$A$8:$A$12,0)))))</f>
        <v>0.6</v>
      </c>
      <c r="R7889" s="14">
        <f t="shared" ca="1" si="866"/>
        <v>9199588.0919999983</v>
      </c>
      <c r="S7889" s="14">
        <f t="shared" ca="1" si="867"/>
        <v>6133058.7280000001</v>
      </c>
      <c r="T7889" s="11" t="s">
        <v>25</v>
      </c>
      <c r="U7889" s="18" t="s">
        <v>26</v>
      </c>
    </row>
    <row r="7890" spans="1:21" ht="15" customHeight="1" x14ac:dyDescent="0.15">
      <c r="A7890" s="10" t="s">
        <v>7938</v>
      </c>
      <c r="B7890" s="11" t="s">
        <v>31</v>
      </c>
      <c r="C7890" s="11" t="s">
        <v>32</v>
      </c>
      <c r="D7890" s="12">
        <v>46065</v>
      </c>
      <c r="E7890" s="11">
        <v>427</v>
      </c>
      <c r="F7890" s="11" t="s">
        <v>33</v>
      </c>
      <c r="G7890" s="13">
        <v>2708.4</v>
      </c>
      <c r="H7890" s="14">
        <f t="shared" si="861"/>
        <v>1156486.8</v>
      </c>
      <c r="I7890" s="14">
        <f>IF(F7890="GHS",H7890,H7890*Assumptions!$B$4)</f>
        <v>1156486.8</v>
      </c>
      <c r="J7890" s="15" t="str">
        <f>INDEX(Assumptions!$B$8:$B$12,MATCH(B7890,Assumptions!$A$8:$A$12,0))</f>
        <v>Weighted Average</v>
      </c>
      <c r="K7890" s="16">
        <f>G7890/(1-INDEX(Assumptions!$D$8:$D$12,MATCH(B7890,Assumptions!$A$8:$A$12,0)))</f>
        <v>3761.666666666667</v>
      </c>
      <c r="L7890" s="16">
        <f t="shared" si="862"/>
        <v>81.251999999999995</v>
      </c>
      <c r="M7890" s="16">
        <f t="shared" si="863"/>
        <v>188.08333333333337</v>
      </c>
      <c r="N7890" s="14">
        <f>E7890*(K7890-L7890-M7890)*IF(F7890="GHS",1,Assumptions!$B$4)</f>
        <v>1491225.4793333334</v>
      </c>
      <c r="O7890" s="15">
        <f t="shared" ca="1" si="864"/>
        <v>221</v>
      </c>
      <c r="P7890" s="15" t="str">
        <f t="shared" ca="1" si="865"/>
        <v>181-365d</v>
      </c>
      <c r="Q7890" s="17">
        <f ca="1">IF(P7890="0-90d",0,IF(P7890="91-180d",INDEX(Assumptions!$F$8:$F$12,MATCH(B7890,Assumptions!$A$8:$A$12,0)),IF(P7890="181-365d",INDEX(Assumptions!$G$8:$G$12,MATCH(B7890,Assumptions!$A$8:$A$12,0)),INDEX(Assumptions!$H$8:$H$12,MATCH(B7890,Assumptions!$A$8:$A$12,0)))))</f>
        <v>0.2</v>
      </c>
      <c r="R7890" s="14">
        <f t="shared" ca="1" si="866"/>
        <v>231297.36000000002</v>
      </c>
      <c r="S7890" s="14">
        <f t="shared" ca="1" si="867"/>
        <v>925189.44000000006</v>
      </c>
      <c r="T7890" s="11" t="s">
        <v>25</v>
      </c>
      <c r="U7890" s="18" t="s">
        <v>26</v>
      </c>
    </row>
    <row r="7891" spans="1:21" ht="15" customHeight="1" x14ac:dyDescent="0.15">
      <c r="A7891" s="10" t="s">
        <v>7939</v>
      </c>
      <c r="B7891" s="11" t="s">
        <v>28</v>
      </c>
      <c r="C7891" s="11" t="s">
        <v>38</v>
      </c>
      <c r="D7891" s="12">
        <v>46198</v>
      </c>
      <c r="E7891" s="11">
        <v>4651</v>
      </c>
      <c r="F7891" s="11" t="s">
        <v>24</v>
      </c>
      <c r="G7891" s="13">
        <v>11226.57</v>
      </c>
      <c r="H7891" s="14">
        <f t="shared" si="861"/>
        <v>52214777.07</v>
      </c>
      <c r="I7891" s="14">
        <f>IF(F7891="GHS",H7891,H7891*Assumptions!$B$4)</f>
        <v>563919592.35600007</v>
      </c>
      <c r="J7891" s="15" t="str">
        <f>INDEX(Assumptions!$B$8:$B$12,MATCH(B7891,Assumptions!$A$8:$A$12,0))</f>
        <v>Fair Value Less Costs to Sell</v>
      </c>
      <c r="K7891" s="16">
        <f>G7891/(1-INDEX(Assumptions!$D$8:$D$12,MATCH(B7891,Assumptions!$A$8:$A$12,0)))</f>
        <v>12757.465909090908</v>
      </c>
      <c r="L7891" s="16">
        <f t="shared" si="862"/>
        <v>336.7971</v>
      </c>
      <c r="M7891" s="16">
        <f t="shared" si="863"/>
        <v>637.87329545454543</v>
      </c>
      <c r="N7891" s="14">
        <f>E7891*(K7891-L7891-M7891)*IF(F7891="GHS",1,Assumptions!$B$4)</f>
        <v>591859244.88636541</v>
      </c>
      <c r="O7891" s="15">
        <f t="shared" ca="1" si="864"/>
        <v>88</v>
      </c>
      <c r="P7891" s="15" t="str">
        <f t="shared" ca="1" si="865"/>
        <v>0-90d</v>
      </c>
      <c r="Q7891" s="17">
        <f ca="1">IF(P7891="0-90d",0,IF(P7891="91-180d",INDEX(Assumptions!$F$8:$F$12,MATCH(B7891,Assumptions!$A$8:$A$12,0)),IF(P7891="181-365d",INDEX(Assumptions!$G$8:$G$12,MATCH(B7891,Assumptions!$A$8:$A$12,0)),INDEX(Assumptions!$H$8:$H$12,MATCH(B7891,Assumptions!$A$8:$A$12,0)))))</f>
        <v>0</v>
      </c>
      <c r="R7891" s="14">
        <f t="shared" ca="1" si="866"/>
        <v>0</v>
      </c>
      <c r="S7891" s="14">
        <f t="shared" ca="1" si="867"/>
        <v>563919592.35600007</v>
      </c>
      <c r="T7891" s="11" t="s">
        <v>25</v>
      </c>
      <c r="U7891" s="18" t="s">
        <v>26</v>
      </c>
    </row>
    <row r="7892" spans="1:21" ht="15" customHeight="1" x14ac:dyDescent="0.15">
      <c r="A7892" s="10" t="s">
        <v>7940</v>
      </c>
      <c r="B7892" s="11" t="s">
        <v>22</v>
      </c>
      <c r="C7892" s="11" t="s">
        <v>81</v>
      </c>
      <c r="D7892" s="12">
        <v>46152</v>
      </c>
      <c r="E7892" s="11">
        <v>4027</v>
      </c>
      <c r="F7892" s="11" t="s">
        <v>24</v>
      </c>
      <c r="G7892" s="13">
        <v>35360.04</v>
      </c>
      <c r="H7892" s="14">
        <f t="shared" si="861"/>
        <v>142394881.08000001</v>
      </c>
      <c r="I7892" s="14">
        <f>IF(F7892="GHS",H7892,H7892*Assumptions!$B$4)</f>
        <v>1537864715.6640003</v>
      </c>
      <c r="J7892" s="15" t="str">
        <f>INDEX(Assumptions!$B$8:$B$12,MATCH(B7892,Assumptions!$A$8:$A$12,0))</f>
        <v>FIFO</v>
      </c>
      <c r="K7892" s="16">
        <f>G7892/(1-INDEX(Assumptions!$D$8:$D$12,MATCH(B7892,Assumptions!$A$8:$A$12,0)))</f>
        <v>43122</v>
      </c>
      <c r="L7892" s="16">
        <f t="shared" si="862"/>
        <v>1060.8011999999999</v>
      </c>
      <c r="M7892" s="16">
        <f t="shared" si="863"/>
        <v>2156.1</v>
      </c>
      <c r="N7892" s="14">
        <f>E7892*(K7892-L7892-M7892)*IF(F7892="GHS",1,Assumptions!$B$4)</f>
        <v>1735536594.9700801</v>
      </c>
      <c r="O7892" s="15">
        <f t="shared" ca="1" si="864"/>
        <v>134</v>
      </c>
      <c r="P7892" s="15" t="str">
        <f t="shared" ca="1" si="865"/>
        <v>91-180d</v>
      </c>
      <c r="Q7892" s="17">
        <f ca="1">IF(P7892="0-90d",0,IF(P7892="91-180d",INDEX(Assumptions!$F$8:$F$12,MATCH(B7892,Assumptions!$A$8:$A$12,0)),IF(P7892="181-365d",INDEX(Assumptions!$G$8:$G$12,MATCH(B7892,Assumptions!$A$8:$A$12,0)),INDEX(Assumptions!$H$8:$H$12,MATCH(B7892,Assumptions!$A$8:$A$12,0)))))</f>
        <v>0.03</v>
      </c>
      <c r="R7892" s="14">
        <f t="shared" ca="1" si="866"/>
        <v>46135941.469920009</v>
      </c>
      <c r="S7892" s="14">
        <f t="shared" ca="1" si="867"/>
        <v>1491728774.1940804</v>
      </c>
      <c r="T7892" s="11" t="s">
        <v>25</v>
      </c>
      <c r="U7892" s="18" t="s">
        <v>26</v>
      </c>
    </row>
    <row r="7893" spans="1:21" ht="15" customHeight="1" x14ac:dyDescent="0.15">
      <c r="A7893" s="10" t="s">
        <v>7941</v>
      </c>
      <c r="B7893" s="11" t="s">
        <v>41</v>
      </c>
      <c r="C7893" s="11" t="s">
        <v>44</v>
      </c>
      <c r="D7893" s="12">
        <v>46094</v>
      </c>
      <c r="E7893" s="11">
        <v>2672</v>
      </c>
      <c r="F7893" s="11" t="s">
        <v>33</v>
      </c>
      <c r="G7893" s="13">
        <v>516.86</v>
      </c>
      <c r="H7893" s="14">
        <f t="shared" si="861"/>
        <v>1381049.92</v>
      </c>
      <c r="I7893" s="14">
        <f>IF(F7893="GHS",H7893,H7893*Assumptions!$B$4)</f>
        <v>1381049.92</v>
      </c>
      <c r="J7893" s="15" t="str">
        <f>INDEX(Assumptions!$B$8:$B$12,MATCH(B7893,Assumptions!$A$8:$A$12,0))</f>
        <v>Weighted Average</v>
      </c>
      <c r="K7893" s="16">
        <f>G7893/(1-INDEX(Assumptions!$D$8:$D$12,MATCH(B7893,Assumptions!$A$8:$A$12,0)))</f>
        <v>795.16923076923081</v>
      </c>
      <c r="L7893" s="16">
        <f t="shared" si="862"/>
        <v>15.505800000000001</v>
      </c>
      <c r="M7893" s="16">
        <f t="shared" si="863"/>
        <v>39.758461538461546</v>
      </c>
      <c r="N7893" s="14">
        <f>E7893*(K7893-L7893-M7893)*IF(F7893="GHS",1,Assumptions!$B$4)</f>
        <v>1977026.0777846153</v>
      </c>
      <c r="O7893" s="15">
        <f t="shared" ca="1" si="864"/>
        <v>192</v>
      </c>
      <c r="P7893" s="15" t="str">
        <f t="shared" ca="1" si="865"/>
        <v>181-365d</v>
      </c>
      <c r="Q7893" s="17">
        <f ca="1">IF(P7893="0-90d",0,IF(P7893="91-180d",INDEX(Assumptions!$F$8:$F$12,MATCH(B7893,Assumptions!$A$8:$A$12,0)),IF(P7893="181-365d",INDEX(Assumptions!$G$8:$G$12,MATCH(B7893,Assumptions!$A$8:$A$12,0)),INDEX(Assumptions!$H$8:$H$12,MATCH(B7893,Assumptions!$A$8:$A$12,0)))))</f>
        <v>0.35</v>
      </c>
      <c r="R7893" s="14">
        <f t="shared" ca="1" si="866"/>
        <v>483367.47199999995</v>
      </c>
      <c r="S7893" s="14">
        <f t="shared" ca="1" si="867"/>
        <v>897682.44799999997</v>
      </c>
      <c r="T7893" s="11" t="s">
        <v>25</v>
      </c>
      <c r="U7893" s="18" t="s">
        <v>26</v>
      </c>
    </row>
    <row r="7894" spans="1:21" ht="15" customHeight="1" x14ac:dyDescent="0.15">
      <c r="A7894" s="10" t="s">
        <v>7942</v>
      </c>
      <c r="B7894" s="11" t="s">
        <v>28</v>
      </c>
      <c r="C7894" s="11" t="s">
        <v>38</v>
      </c>
      <c r="D7894" s="12">
        <v>46098</v>
      </c>
      <c r="E7894" s="11">
        <v>1073</v>
      </c>
      <c r="F7894" s="11" t="s">
        <v>24</v>
      </c>
      <c r="G7894" s="13">
        <v>9102.9500000000007</v>
      </c>
      <c r="H7894" s="14">
        <f t="shared" si="861"/>
        <v>9767465.3500000015</v>
      </c>
      <c r="I7894" s="14">
        <f>IF(F7894="GHS",H7894,H7894*Assumptions!$B$4)</f>
        <v>105488625.78000002</v>
      </c>
      <c r="J7894" s="15" t="str">
        <f>INDEX(Assumptions!$B$8:$B$12,MATCH(B7894,Assumptions!$A$8:$A$12,0))</f>
        <v>Fair Value Less Costs to Sell</v>
      </c>
      <c r="K7894" s="16">
        <f>G7894/(1-INDEX(Assumptions!$D$8:$D$12,MATCH(B7894,Assumptions!$A$8:$A$12,0)))</f>
        <v>10344.261363636364</v>
      </c>
      <c r="L7894" s="16">
        <f t="shared" si="862"/>
        <v>273.08850000000001</v>
      </c>
      <c r="M7894" s="16">
        <f t="shared" si="863"/>
        <v>517.21306818181824</v>
      </c>
      <c r="N7894" s="14">
        <f>E7894*(K7894-L7894-M7894)*IF(F7894="GHS",1,Assumptions!$B$4)</f>
        <v>110715107.69364548</v>
      </c>
      <c r="O7894" s="15">
        <f t="shared" ca="1" si="864"/>
        <v>188</v>
      </c>
      <c r="P7894" s="15" t="str">
        <f t="shared" ca="1" si="865"/>
        <v>181-365d</v>
      </c>
      <c r="Q7894" s="17">
        <f ca="1">IF(P7894="0-90d",0,IF(P7894="91-180d",INDEX(Assumptions!$F$8:$F$12,MATCH(B7894,Assumptions!$A$8:$A$12,0)),IF(P7894="181-365d",INDEX(Assumptions!$G$8:$G$12,MATCH(B7894,Assumptions!$A$8:$A$12,0)),INDEX(Assumptions!$H$8:$H$12,MATCH(B7894,Assumptions!$A$8:$A$12,0)))))</f>
        <v>0.1</v>
      </c>
      <c r="R7894" s="14">
        <f t="shared" ca="1" si="866"/>
        <v>10548862.578000002</v>
      </c>
      <c r="S7894" s="14">
        <f t="shared" ca="1" si="867"/>
        <v>94939763.202000022</v>
      </c>
      <c r="T7894" s="11" t="s">
        <v>25</v>
      </c>
      <c r="U7894" s="18" t="s">
        <v>26</v>
      </c>
    </row>
    <row r="7895" spans="1:21" ht="15" customHeight="1" x14ac:dyDescent="0.15">
      <c r="A7895" s="10" t="s">
        <v>7943</v>
      </c>
      <c r="B7895" s="11" t="s">
        <v>41</v>
      </c>
      <c r="C7895" s="11" t="s">
        <v>49</v>
      </c>
      <c r="D7895" s="12">
        <v>45921</v>
      </c>
      <c r="E7895" s="11">
        <v>473</v>
      </c>
      <c r="F7895" s="11" t="s">
        <v>33</v>
      </c>
      <c r="G7895" s="13">
        <v>689.62</v>
      </c>
      <c r="H7895" s="14">
        <f t="shared" si="861"/>
        <v>326190.26</v>
      </c>
      <c r="I7895" s="14">
        <f>IF(F7895="GHS",H7895,H7895*Assumptions!$B$4)</f>
        <v>326190.26</v>
      </c>
      <c r="J7895" s="15" t="str">
        <f>INDEX(Assumptions!$B$8:$B$12,MATCH(B7895,Assumptions!$A$8:$A$12,0))</f>
        <v>Weighted Average</v>
      </c>
      <c r="K7895" s="16">
        <f>G7895/(1-INDEX(Assumptions!$D$8:$D$12,MATCH(B7895,Assumptions!$A$8:$A$12,0)))</f>
        <v>1060.9538461538461</v>
      </c>
      <c r="L7895" s="16">
        <f t="shared" si="862"/>
        <v>20.688600000000001</v>
      </c>
      <c r="M7895" s="16">
        <f t="shared" si="863"/>
        <v>53.047692307692309</v>
      </c>
      <c r="N7895" s="14">
        <f>E7895*(K7895-L7895-M7895)*IF(F7895="GHS",1,Assumptions!$B$4)</f>
        <v>466953.90296923078</v>
      </c>
      <c r="O7895" s="15">
        <f t="shared" ca="1" si="864"/>
        <v>365</v>
      </c>
      <c r="P7895" s="15" t="str">
        <f t="shared" ca="1" si="865"/>
        <v>181-365d</v>
      </c>
      <c r="Q7895" s="17">
        <f ca="1">IF(P7895="0-90d",0,IF(P7895="91-180d",INDEX(Assumptions!$F$8:$F$12,MATCH(B7895,Assumptions!$A$8:$A$12,0)),IF(P7895="181-365d",INDEX(Assumptions!$G$8:$G$12,MATCH(B7895,Assumptions!$A$8:$A$12,0)),INDEX(Assumptions!$H$8:$H$12,MATCH(B7895,Assumptions!$A$8:$A$12,0)))))</f>
        <v>0.35</v>
      </c>
      <c r="R7895" s="14">
        <f t="shared" ca="1" si="866"/>
        <v>114166.591</v>
      </c>
      <c r="S7895" s="14">
        <f t="shared" ca="1" si="867"/>
        <v>212023.66899999999</v>
      </c>
      <c r="T7895" s="11" t="s">
        <v>25</v>
      </c>
      <c r="U7895" s="18" t="s">
        <v>26</v>
      </c>
    </row>
    <row r="7896" spans="1:21" ht="15" customHeight="1" x14ac:dyDescent="0.15">
      <c r="A7896" s="10" t="s">
        <v>7944</v>
      </c>
      <c r="B7896" s="11" t="s">
        <v>31</v>
      </c>
      <c r="C7896" s="11" t="s">
        <v>32</v>
      </c>
      <c r="D7896" s="12">
        <v>45980</v>
      </c>
      <c r="E7896" s="11">
        <v>1800</v>
      </c>
      <c r="F7896" s="11" t="s">
        <v>33</v>
      </c>
      <c r="G7896" s="13">
        <v>1689.71</v>
      </c>
      <c r="H7896" s="14">
        <f t="shared" si="861"/>
        <v>3041478</v>
      </c>
      <c r="I7896" s="14">
        <f>IF(F7896="GHS",H7896,H7896*Assumptions!$B$4)</f>
        <v>3041478</v>
      </c>
      <c r="J7896" s="15" t="str">
        <f>INDEX(Assumptions!$B$8:$B$12,MATCH(B7896,Assumptions!$A$8:$A$12,0))</f>
        <v>Weighted Average</v>
      </c>
      <c r="K7896" s="16">
        <f>G7896/(1-INDEX(Assumptions!$D$8:$D$12,MATCH(B7896,Assumptions!$A$8:$A$12,0)))</f>
        <v>2346.8194444444448</v>
      </c>
      <c r="L7896" s="16">
        <f t="shared" si="862"/>
        <v>50.691299999999998</v>
      </c>
      <c r="M7896" s="16">
        <f t="shared" si="863"/>
        <v>117.34097222222225</v>
      </c>
      <c r="N7896" s="14">
        <f>E7896*(K7896-L7896-M7896)*IF(F7896="GHS",1,Assumptions!$B$4)</f>
        <v>3921816.9100000006</v>
      </c>
      <c r="O7896" s="15">
        <f t="shared" ca="1" si="864"/>
        <v>306</v>
      </c>
      <c r="P7896" s="15" t="str">
        <f t="shared" ca="1" si="865"/>
        <v>181-365d</v>
      </c>
      <c r="Q7896" s="17">
        <f ca="1">IF(P7896="0-90d",0,IF(P7896="91-180d",INDEX(Assumptions!$F$8:$F$12,MATCH(B7896,Assumptions!$A$8:$A$12,0)),IF(P7896="181-365d",INDEX(Assumptions!$G$8:$G$12,MATCH(B7896,Assumptions!$A$8:$A$12,0)),INDEX(Assumptions!$H$8:$H$12,MATCH(B7896,Assumptions!$A$8:$A$12,0)))))</f>
        <v>0.2</v>
      </c>
      <c r="R7896" s="14">
        <f t="shared" ca="1" si="866"/>
        <v>608295.6</v>
      </c>
      <c r="S7896" s="14">
        <f t="shared" ca="1" si="867"/>
        <v>2433182.4</v>
      </c>
      <c r="T7896" s="11" t="s">
        <v>25</v>
      </c>
      <c r="U7896" s="18" t="s">
        <v>26</v>
      </c>
    </row>
    <row r="7897" spans="1:21" ht="15" customHeight="1" x14ac:dyDescent="0.15">
      <c r="A7897" s="10" t="s">
        <v>7945</v>
      </c>
      <c r="B7897" s="11" t="s">
        <v>22</v>
      </c>
      <c r="C7897" s="11" t="s">
        <v>81</v>
      </c>
      <c r="D7897" s="12">
        <v>46093</v>
      </c>
      <c r="E7897" s="11">
        <v>638</v>
      </c>
      <c r="F7897" s="11" t="s">
        <v>24</v>
      </c>
      <c r="G7897" s="13">
        <v>12801.73</v>
      </c>
      <c r="H7897" s="14">
        <f t="shared" si="861"/>
        <v>8167503.7399999993</v>
      </c>
      <c r="I7897" s="14">
        <f>IF(F7897="GHS",H7897,H7897*Assumptions!$B$4)</f>
        <v>88209040.392000005</v>
      </c>
      <c r="J7897" s="15" t="str">
        <f>INDEX(Assumptions!$B$8:$B$12,MATCH(B7897,Assumptions!$A$8:$A$12,0))</f>
        <v>FIFO</v>
      </c>
      <c r="K7897" s="16">
        <f>G7897/(1-INDEX(Assumptions!$D$8:$D$12,MATCH(B7897,Assumptions!$A$8:$A$12,0)))</f>
        <v>15611.865853658535</v>
      </c>
      <c r="L7897" s="16">
        <f t="shared" si="862"/>
        <v>384.05189999999999</v>
      </c>
      <c r="M7897" s="16">
        <f t="shared" si="863"/>
        <v>780.59329268292686</v>
      </c>
      <c r="N7897" s="14">
        <f>E7897*(K7897-L7897-M7897)*IF(F7897="GHS",1,Assumptions!$B$4)</f>
        <v>99547129.242386341</v>
      </c>
      <c r="O7897" s="15">
        <f t="shared" ca="1" si="864"/>
        <v>193</v>
      </c>
      <c r="P7897" s="15" t="str">
        <f t="shared" ca="1" si="865"/>
        <v>181-365d</v>
      </c>
      <c r="Q7897" s="17">
        <f ca="1">IF(P7897="0-90d",0,IF(P7897="91-180d",INDEX(Assumptions!$F$8:$F$12,MATCH(B7897,Assumptions!$A$8:$A$12,0)),IF(P7897="181-365d",INDEX(Assumptions!$G$8:$G$12,MATCH(B7897,Assumptions!$A$8:$A$12,0)),INDEX(Assumptions!$H$8:$H$12,MATCH(B7897,Assumptions!$A$8:$A$12,0)))))</f>
        <v>0.15</v>
      </c>
      <c r="R7897" s="14">
        <f t="shared" ca="1" si="866"/>
        <v>13231356.058800001</v>
      </c>
      <c r="S7897" s="14">
        <f t="shared" ca="1" si="867"/>
        <v>74977684.333200008</v>
      </c>
      <c r="T7897" s="11" t="s">
        <v>25</v>
      </c>
      <c r="U7897" s="18" t="s">
        <v>26</v>
      </c>
    </row>
    <row r="7898" spans="1:21" ht="15" customHeight="1" x14ac:dyDescent="0.15">
      <c r="A7898" s="10" t="s">
        <v>7946</v>
      </c>
      <c r="B7898" s="11" t="s">
        <v>41</v>
      </c>
      <c r="C7898" s="11" t="s">
        <v>115</v>
      </c>
      <c r="D7898" s="12">
        <v>46091</v>
      </c>
      <c r="E7898" s="11">
        <v>489</v>
      </c>
      <c r="F7898" s="11" t="s">
        <v>33</v>
      </c>
      <c r="G7898" s="13">
        <v>168.6</v>
      </c>
      <c r="H7898" s="14">
        <f t="shared" si="861"/>
        <v>82445.399999999994</v>
      </c>
      <c r="I7898" s="14">
        <f>IF(F7898="GHS",H7898,H7898*Assumptions!$B$4)</f>
        <v>82445.399999999994</v>
      </c>
      <c r="J7898" s="15" t="str">
        <f>INDEX(Assumptions!$B$8:$B$12,MATCH(B7898,Assumptions!$A$8:$A$12,0))</f>
        <v>Weighted Average</v>
      </c>
      <c r="K7898" s="16">
        <f>G7898/(1-INDEX(Assumptions!$D$8:$D$12,MATCH(B7898,Assumptions!$A$8:$A$12,0)))</f>
        <v>259.38461538461536</v>
      </c>
      <c r="L7898" s="16">
        <f t="shared" si="862"/>
        <v>5.0579999999999998</v>
      </c>
      <c r="M7898" s="16">
        <f t="shared" si="863"/>
        <v>12.969230769230769</v>
      </c>
      <c r="N7898" s="14">
        <f>E7898*(K7898-L7898-M7898)*IF(F7898="GHS",1,Assumptions!$B$4)</f>
        <v>118023.76107692307</v>
      </c>
      <c r="O7898" s="15">
        <f t="shared" ca="1" si="864"/>
        <v>195</v>
      </c>
      <c r="P7898" s="15" t="str">
        <f t="shared" ca="1" si="865"/>
        <v>181-365d</v>
      </c>
      <c r="Q7898" s="17">
        <f ca="1">IF(P7898="0-90d",0,IF(P7898="91-180d",INDEX(Assumptions!$F$8:$F$12,MATCH(B7898,Assumptions!$A$8:$A$12,0)),IF(P7898="181-365d",INDEX(Assumptions!$G$8:$G$12,MATCH(B7898,Assumptions!$A$8:$A$12,0)),INDEX(Assumptions!$H$8:$H$12,MATCH(B7898,Assumptions!$A$8:$A$12,0)))))</f>
        <v>0.35</v>
      </c>
      <c r="R7898" s="14">
        <f t="shared" ca="1" si="866"/>
        <v>28855.889999999996</v>
      </c>
      <c r="S7898" s="14">
        <f t="shared" ca="1" si="867"/>
        <v>53589.509999999995</v>
      </c>
      <c r="T7898" s="11" t="s">
        <v>25</v>
      </c>
      <c r="U7898" s="18" t="s">
        <v>26</v>
      </c>
    </row>
    <row r="7899" spans="1:21" ht="15" customHeight="1" x14ac:dyDescent="0.15">
      <c r="A7899" s="10" t="s">
        <v>7947</v>
      </c>
      <c r="B7899" s="11" t="s">
        <v>41</v>
      </c>
      <c r="C7899" s="11" t="s">
        <v>115</v>
      </c>
      <c r="D7899" s="12">
        <v>45751</v>
      </c>
      <c r="E7899" s="11">
        <v>3775</v>
      </c>
      <c r="F7899" s="11" t="s">
        <v>33</v>
      </c>
      <c r="G7899" s="13">
        <v>430.12</v>
      </c>
      <c r="H7899" s="14">
        <f t="shared" si="861"/>
        <v>1623703</v>
      </c>
      <c r="I7899" s="14">
        <f>IF(F7899="GHS",H7899,H7899*Assumptions!$B$4)</f>
        <v>1623703</v>
      </c>
      <c r="J7899" s="15" t="str">
        <f>INDEX(Assumptions!$B$8:$B$12,MATCH(B7899,Assumptions!$A$8:$A$12,0))</f>
        <v>Weighted Average</v>
      </c>
      <c r="K7899" s="16">
        <f>G7899/(1-INDEX(Assumptions!$D$8:$D$12,MATCH(B7899,Assumptions!$A$8:$A$12,0)))</f>
        <v>661.72307692307686</v>
      </c>
      <c r="L7899" s="16">
        <f t="shared" si="862"/>
        <v>12.903599999999999</v>
      </c>
      <c r="M7899" s="16">
        <f t="shared" si="863"/>
        <v>33.086153846153842</v>
      </c>
      <c r="N7899" s="14">
        <f>E7899*(K7899-L7899-M7899)*IF(F7899="GHS",1,Assumptions!$B$4)</f>
        <v>2324393.2946153847</v>
      </c>
      <c r="O7899" s="15">
        <f t="shared" ca="1" si="864"/>
        <v>535</v>
      </c>
      <c r="P7899" s="15" t="str">
        <f t="shared" ca="1" si="865"/>
        <v>365d+</v>
      </c>
      <c r="Q7899" s="17">
        <f ca="1">IF(P7899="0-90d",0,IF(P7899="91-180d",INDEX(Assumptions!$F$8:$F$12,MATCH(B7899,Assumptions!$A$8:$A$12,0)),IF(P7899="181-365d",INDEX(Assumptions!$G$8:$G$12,MATCH(B7899,Assumptions!$A$8:$A$12,0)),INDEX(Assumptions!$H$8:$H$12,MATCH(B7899,Assumptions!$A$8:$A$12,0)))))</f>
        <v>0.8</v>
      </c>
      <c r="R7899" s="14">
        <f t="shared" ca="1" si="866"/>
        <v>1298962.4000000001</v>
      </c>
      <c r="S7899" s="14">
        <f t="shared" ca="1" si="867"/>
        <v>324740.59999999986</v>
      </c>
      <c r="T7899" s="11" t="s">
        <v>25</v>
      </c>
      <c r="U7899" s="18" t="s">
        <v>26</v>
      </c>
    </row>
    <row r="7900" spans="1:21" ht="15" customHeight="1" x14ac:dyDescent="0.15">
      <c r="A7900" s="10" t="s">
        <v>7948</v>
      </c>
      <c r="B7900" s="11" t="s">
        <v>41</v>
      </c>
      <c r="C7900" s="11" t="s">
        <v>44</v>
      </c>
      <c r="D7900" s="12">
        <v>45824</v>
      </c>
      <c r="E7900" s="11">
        <v>582</v>
      </c>
      <c r="F7900" s="11" t="s">
        <v>33</v>
      </c>
      <c r="G7900" s="13">
        <v>426.4</v>
      </c>
      <c r="H7900" s="14">
        <f t="shared" si="861"/>
        <v>248164.8</v>
      </c>
      <c r="I7900" s="14">
        <f>IF(F7900="GHS",H7900,H7900*Assumptions!$B$4)</f>
        <v>248164.8</v>
      </c>
      <c r="J7900" s="15" t="str">
        <f>INDEX(Assumptions!$B$8:$B$12,MATCH(B7900,Assumptions!$A$8:$A$12,0))</f>
        <v>Weighted Average</v>
      </c>
      <c r="K7900" s="16">
        <f>G7900/(1-INDEX(Assumptions!$D$8:$D$12,MATCH(B7900,Assumptions!$A$8:$A$12,0)))</f>
        <v>655.99999999999989</v>
      </c>
      <c r="L7900" s="16">
        <f t="shared" si="862"/>
        <v>12.791999999999998</v>
      </c>
      <c r="M7900" s="16">
        <f t="shared" si="863"/>
        <v>32.799999999999997</v>
      </c>
      <c r="N7900" s="14">
        <f>E7900*(K7900-L7900-M7900)*IF(F7900="GHS",1,Assumptions!$B$4)</f>
        <v>355257.45599999995</v>
      </c>
      <c r="O7900" s="15">
        <f t="shared" ca="1" si="864"/>
        <v>462</v>
      </c>
      <c r="P7900" s="15" t="str">
        <f t="shared" ca="1" si="865"/>
        <v>365d+</v>
      </c>
      <c r="Q7900" s="17">
        <f ca="1">IF(P7900="0-90d",0,IF(P7900="91-180d",INDEX(Assumptions!$F$8:$F$12,MATCH(B7900,Assumptions!$A$8:$A$12,0)),IF(P7900="181-365d",INDEX(Assumptions!$G$8:$G$12,MATCH(B7900,Assumptions!$A$8:$A$12,0)),INDEX(Assumptions!$H$8:$H$12,MATCH(B7900,Assumptions!$A$8:$A$12,0)))))</f>
        <v>0.8</v>
      </c>
      <c r="R7900" s="14">
        <f t="shared" ca="1" si="866"/>
        <v>198531.84</v>
      </c>
      <c r="S7900" s="14">
        <f t="shared" ca="1" si="867"/>
        <v>49632.959999999992</v>
      </c>
      <c r="T7900" s="11" t="s">
        <v>25</v>
      </c>
      <c r="U7900" s="18" t="s">
        <v>36</v>
      </c>
    </row>
    <row r="7901" spans="1:21" ht="15" customHeight="1" x14ac:dyDescent="0.15">
      <c r="A7901" s="10" t="s">
        <v>7949</v>
      </c>
      <c r="B7901" s="11" t="s">
        <v>46</v>
      </c>
      <c r="C7901" s="11" t="s">
        <v>119</v>
      </c>
      <c r="D7901" s="12">
        <v>45921</v>
      </c>
      <c r="E7901" s="11">
        <v>2296</v>
      </c>
      <c r="F7901" s="11" t="s">
        <v>33</v>
      </c>
      <c r="G7901" s="13">
        <v>376555</v>
      </c>
      <c r="H7901" s="14">
        <f t="shared" si="861"/>
        <v>864570280</v>
      </c>
      <c r="I7901" s="14">
        <f>IF(F7901="GHS",H7901,H7901*Assumptions!$B$4)</f>
        <v>864570280</v>
      </c>
      <c r="J7901" s="15" t="str">
        <f>INDEX(Assumptions!$B$8:$B$12,MATCH(B7901,Assumptions!$A$8:$A$12,0))</f>
        <v>Specific Identification</v>
      </c>
      <c r="K7901" s="16">
        <f>G7901/(1-INDEX(Assumptions!$D$8:$D$12,MATCH(B7901,Assumptions!$A$8:$A$12,0)))</f>
        <v>482762.8205128205</v>
      </c>
      <c r="L7901" s="16">
        <f t="shared" si="862"/>
        <v>11296.65</v>
      </c>
      <c r="M7901" s="16">
        <f t="shared" si="863"/>
        <v>24138.141025641027</v>
      </c>
      <c r="N7901" s="14">
        <f>E7901*(K7901-L7901-M7901)*IF(F7901="GHS",1,Assumptions!$B$4)</f>
        <v>1027065155.7025641</v>
      </c>
      <c r="O7901" s="15">
        <f t="shared" ca="1" si="864"/>
        <v>365</v>
      </c>
      <c r="P7901" s="15" t="str">
        <f t="shared" ca="1" si="865"/>
        <v>181-365d</v>
      </c>
      <c r="Q7901" s="17">
        <f ca="1">IF(P7901="0-90d",0,IF(P7901="91-180d",INDEX(Assumptions!$F$8:$F$12,MATCH(B7901,Assumptions!$A$8:$A$12,0)),IF(P7901="181-365d",INDEX(Assumptions!$G$8:$G$12,MATCH(B7901,Assumptions!$A$8:$A$12,0)),INDEX(Assumptions!$H$8:$H$12,MATCH(B7901,Assumptions!$A$8:$A$12,0)))))</f>
        <v>0.05</v>
      </c>
      <c r="R7901" s="14">
        <f t="shared" ca="1" si="866"/>
        <v>43228514</v>
      </c>
      <c r="S7901" s="14">
        <f t="shared" ca="1" si="867"/>
        <v>821341766</v>
      </c>
      <c r="T7901" s="11" t="s">
        <v>25</v>
      </c>
      <c r="U7901" s="18" t="s">
        <v>36</v>
      </c>
    </row>
    <row r="7902" spans="1:21" ht="15" customHeight="1" x14ac:dyDescent="0.15">
      <c r="A7902" s="10" t="s">
        <v>7950</v>
      </c>
      <c r="B7902" s="11" t="s">
        <v>28</v>
      </c>
      <c r="C7902" s="11" t="s">
        <v>55</v>
      </c>
      <c r="D7902" s="12">
        <v>45976</v>
      </c>
      <c r="E7902" s="11">
        <v>2511</v>
      </c>
      <c r="F7902" s="11" t="s">
        <v>24</v>
      </c>
      <c r="G7902" s="13">
        <v>10195.799999999999</v>
      </c>
      <c r="H7902" s="14">
        <f t="shared" si="861"/>
        <v>25601653.799999997</v>
      </c>
      <c r="I7902" s="14">
        <f>IF(F7902="GHS",H7902,H7902*Assumptions!$B$4)</f>
        <v>276497861.03999996</v>
      </c>
      <c r="J7902" s="15" t="str">
        <f>INDEX(Assumptions!$B$8:$B$12,MATCH(B7902,Assumptions!$A$8:$A$12,0))</f>
        <v>Fair Value Less Costs to Sell</v>
      </c>
      <c r="K7902" s="16">
        <f>G7902/(1-INDEX(Assumptions!$D$8:$D$12,MATCH(B7902,Assumptions!$A$8:$A$12,0)))</f>
        <v>11586.136363636362</v>
      </c>
      <c r="L7902" s="16">
        <f t="shared" si="862"/>
        <v>305.87399999999997</v>
      </c>
      <c r="M7902" s="16">
        <f t="shared" si="863"/>
        <v>579.30681818181813</v>
      </c>
      <c r="N7902" s="14">
        <f>E7902*(K7902-L7902-M7902)*IF(F7902="GHS",1,Assumptions!$B$4)</f>
        <v>290197073.24607271</v>
      </c>
      <c r="O7902" s="15">
        <f t="shared" ca="1" si="864"/>
        <v>310</v>
      </c>
      <c r="P7902" s="15" t="str">
        <f t="shared" ca="1" si="865"/>
        <v>181-365d</v>
      </c>
      <c r="Q7902" s="17">
        <f ca="1">IF(P7902="0-90d",0,IF(P7902="91-180d",INDEX(Assumptions!$F$8:$F$12,MATCH(B7902,Assumptions!$A$8:$A$12,0)),IF(P7902="181-365d",INDEX(Assumptions!$G$8:$G$12,MATCH(B7902,Assumptions!$A$8:$A$12,0)),INDEX(Assumptions!$H$8:$H$12,MATCH(B7902,Assumptions!$A$8:$A$12,0)))))</f>
        <v>0.1</v>
      </c>
      <c r="R7902" s="14">
        <f t="shared" ca="1" si="866"/>
        <v>27649786.103999998</v>
      </c>
      <c r="S7902" s="14">
        <f t="shared" ca="1" si="867"/>
        <v>248848074.93599996</v>
      </c>
      <c r="T7902" s="11" t="s">
        <v>25</v>
      </c>
      <c r="U7902" s="18" t="s">
        <v>26</v>
      </c>
    </row>
    <row r="7903" spans="1:21" ht="15" customHeight="1" x14ac:dyDescent="0.15">
      <c r="A7903" s="10" t="s">
        <v>7951</v>
      </c>
      <c r="B7903" s="11" t="s">
        <v>41</v>
      </c>
      <c r="C7903" s="11" t="s">
        <v>44</v>
      </c>
      <c r="D7903" s="12">
        <v>45893</v>
      </c>
      <c r="E7903" s="11">
        <v>1766</v>
      </c>
      <c r="F7903" s="11" t="s">
        <v>33</v>
      </c>
      <c r="G7903" s="13">
        <v>212.71</v>
      </c>
      <c r="H7903" s="14">
        <f t="shared" si="861"/>
        <v>375645.86</v>
      </c>
      <c r="I7903" s="14">
        <f>IF(F7903="GHS",H7903,H7903*Assumptions!$B$4)</f>
        <v>375645.86</v>
      </c>
      <c r="J7903" s="15" t="str">
        <f>INDEX(Assumptions!$B$8:$B$12,MATCH(B7903,Assumptions!$A$8:$A$12,0))</f>
        <v>Weighted Average</v>
      </c>
      <c r="K7903" s="16">
        <f>G7903/(1-INDEX(Assumptions!$D$8:$D$12,MATCH(B7903,Assumptions!$A$8:$A$12,0)))</f>
        <v>327.24615384615385</v>
      </c>
      <c r="L7903" s="16">
        <f t="shared" si="862"/>
        <v>6.3813000000000004</v>
      </c>
      <c r="M7903" s="16">
        <f t="shared" si="863"/>
        <v>16.362307692307692</v>
      </c>
      <c r="N7903" s="14">
        <f>E7903*(K7903-L7903-M7903)*IF(F7903="GHS",1,Assumptions!$B$4)</f>
        <v>537751.49650769227</v>
      </c>
      <c r="O7903" s="15">
        <f t="shared" ca="1" si="864"/>
        <v>393</v>
      </c>
      <c r="P7903" s="15" t="str">
        <f t="shared" ca="1" si="865"/>
        <v>365d+</v>
      </c>
      <c r="Q7903" s="17">
        <f ca="1">IF(P7903="0-90d",0,IF(P7903="91-180d",INDEX(Assumptions!$F$8:$F$12,MATCH(B7903,Assumptions!$A$8:$A$12,0)),IF(P7903="181-365d",INDEX(Assumptions!$G$8:$G$12,MATCH(B7903,Assumptions!$A$8:$A$12,0)),INDEX(Assumptions!$H$8:$H$12,MATCH(B7903,Assumptions!$A$8:$A$12,0)))))</f>
        <v>0.8</v>
      </c>
      <c r="R7903" s="14">
        <f t="shared" ca="1" si="866"/>
        <v>300516.68800000002</v>
      </c>
      <c r="S7903" s="14">
        <f t="shared" si="867"/>
        <v>0</v>
      </c>
      <c r="T7903" s="11" t="s">
        <v>39</v>
      </c>
      <c r="U7903" s="18" t="s">
        <v>36</v>
      </c>
    </row>
    <row r="7904" spans="1:21" ht="15" customHeight="1" x14ac:dyDescent="0.15">
      <c r="A7904" s="10" t="s">
        <v>7952</v>
      </c>
      <c r="B7904" s="11" t="s">
        <v>28</v>
      </c>
      <c r="C7904" s="11" t="s">
        <v>38</v>
      </c>
      <c r="D7904" s="12">
        <v>46170</v>
      </c>
      <c r="E7904" s="11">
        <v>980</v>
      </c>
      <c r="F7904" s="11" t="s">
        <v>24</v>
      </c>
      <c r="G7904" s="13">
        <v>6048.65</v>
      </c>
      <c r="H7904" s="14">
        <f t="shared" si="861"/>
        <v>5927677</v>
      </c>
      <c r="I7904" s="14">
        <f>IF(F7904="GHS",H7904,H7904*Assumptions!$B$4)</f>
        <v>64018911.600000001</v>
      </c>
      <c r="J7904" s="15" t="str">
        <f>INDEX(Assumptions!$B$8:$B$12,MATCH(B7904,Assumptions!$A$8:$A$12,0))</f>
        <v>Fair Value Less Costs to Sell</v>
      </c>
      <c r="K7904" s="16">
        <f>G7904/(1-INDEX(Assumptions!$D$8:$D$12,MATCH(B7904,Assumptions!$A$8:$A$12,0)))</f>
        <v>6873.465909090909</v>
      </c>
      <c r="L7904" s="16">
        <f t="shared" si="862"/>
        <v>181.45949999999999</v>
      </c>
      <c r="M7904" s="16">
        <f t="shared" si="863"/>
        <v>343.6732954545455</v>
      </c>
      <c r="N7904" s="14">
        <f>E7904*(K7904-L7904-M7904)*IF(F7904="GHS",1,Assumptions!$B$4)</f>
        <v>67190757.674727276</v>
      </c>
      <c r="O7904" s="15">
        <f t="shared" ca="1" si="864"/>
        <v>116</v>
      </c>
      <c r="P7904" s="15" t="str">
        <f t="shared" ca="1" si="865"/>
        <v>91-180d</v>
      </c>
      <c r="Q7904" s="17">
        <f ca="1">IF(P7904="0-90d",0,IF(P7904="91-180d",INDEX(Assumptions!$F$8:$F$12,MATCH(B7904,Assumptions!$A$8:$A$12,0)),IF(P7904="181-365d",INDEX(Assumptions!$G$8:$G$12,MATCH(B7904,Assumptions!$A$8:$A$12,0)),INDEX(Assumptions!$H$8:$H$12,MATCH(B7904,Assumptions!$A$8:$A$12,0)))))</f>
        <v>0.02</v>
      </c>
      <c r="R7904" s="14">
        <f t="shared" ca="1" si="866"/>
        <v>1280378.2320000001</v>
      </c>
      <c r="S7904" s="14">
        <f t="shared" ca="1" si="867"/>
        <v>62738533.368000001</v>
      </c>
      <c r="T7904" s="11" t="s">
        <v>25</v>
      </c>
      <c r="U7904" s="18" t="s">
        <v>26</v>
      </c>
    </row>
    <row r="7905" spans="1:21" ht="15" customHeight="1" x14ac:dyDescent="0.15">
      <c r="A7905" s="10" t="s">
        <v>7953</v>
      </c>
      <c r="B7905" s="11" t="s">
        <v>31</v>
      </c>
      <c r="C7905" s="11" t="s">
        <v>63</v>
      </c>
      <c r="D7905" s="12">
        <v>46151</v>
      </c>
      <c r="E7905" s="11">
        <v>2988</v>
      </c>
      <c r="F7905" s="11" t="s">
        <v>33</v>
      </c>
      <c r="G7905" s="13">
        <v>1301.82</v>
      </c>
      <c r="H7905" s="14">
        <f t="shared" si="861"/>
        <v>3889838.1599999997</v>
      </c>
      <c r="I7905" s="14">
        <f>IF(F7905="GHS",H7905,H7905*Assumptions!$B$4)</f>
        <v>3889838.1599999997</v>
      </c>
      <c r="J7905" s="15" t="str">
        <f>INDEX(Assumptions!$B$8:$B$12,MATCH(B7905,Assumptions!$A$8:$A$12,0))</f>
        <v>Weighted Average</v>
      </c>
      <c r="K7905" s="16">
        <f>G7905/(1-INDEX(Assumptions!$D$8:$D$12,MATCH(B7905,Assumptions!$A$8:$A$12,0)))</f>
        <v>1808.0833333333333</v>
      </c>
      <c r="L7905" s="16">
        <f t="shared" si="862"/>
        <v>39.054599999999994</v>
      </c>
      <c r="M7905" s="16">
        <f t="shared" si="863"/>
        <v>90.404166666666669</v>
      </c>
      <c r="N7905" s="14">
        <f>E7905*(K7905-L7905-M7905)*IF(F7905="GHS",1,Assumptions!$B$4)</f>
        <v>5015730.2051999997</v>
      </c>
      <c r="O7905" s="15">
        <f t="shared" ca="1" si="864"/>
        <v>135</v>
      </c>
      <c r="P7905" s="15" t="str">
        <f t="shared" ca="1" si="865"/>
        <v>91-180d</v>
      </c>
      <c r="Q7905" s="17">
        <f ca="1">IF(P7905="0-90d",0,IF(P7905="91-180d",INDEX(Assumptions!$F$8:$F$12,MATCH(B7905,Assumptions!$A$8:$A$12,0)),IF(P7905="181-365d",INDEX(Assumptions!$G$8:$G$12,MATCH(B7905,Assumptions!$A$8:$A$12,0)),INDEX(Assumptions!$H$8:$H$12,MATCH(B7905,Assumptions!$A$8:$A$12,0)))))</f>
        <v>0.05</v>
      </c>
      <c r="R7905" s="14">
        <f t="shared" ca="1" si="866"/>
        <v>194491.908</v>
      </c>
      <c r="S7905" s="14">
        <f t="shared" ca="1" si="867"/>
        <v>3695346.2519999999</v>
      </c>
      <c r="T7905" s="11" t="s">
        <v>25</v>
      </c>
      <c r="U7905" s="18" t="s">
        <v>36</v>
      </c>
    </row>
    <row r="7906" spans="1:21" ht="15" customHeight="1" x14ac:dyDescent="0.15">
      <c r="A7906" s="10" t="s">
        <v>7954</v>
      </c>
      <c r="B7906" s="11" t="s">
        <v>41</v>
      </c>
      <c r="C7906" s="11" t="s">
        <v>42</v>
      </c>
      <c r="D7906" s="12">
        <v>45873</v>
      </c>
      <c r="E7906" s="11">
        <v>4532</v>
      </c>
      <c r="F7906" s="11" t="s">
        <v>33</v>
      </c>
      <c r="G7906" s="13">
        <v>450.87</v>
      </c>
      <c r="H7906" s="14">
        <f t="shared" si="861"/>
        <v>2043342.84</v>
      </c>
      <c r="I7906" s="14">
        <f>IF(F7906="GHS",H7906,H7906*Assumptions!$B$4)</f>
        <v>2043342.84</v>
      </c>
      <c r="J7906" s="15" t="str">
        <f>INDEX(Assumptions!$B$8:$B$12,MATCH(B7906,Assumptions!$A$8:$A$12,0))</f>
        <v>Weighted Average</v>
      </c>
      <c r="K7906" s="16">
        <f>G7906/(1-INDEX(Assumptions!$D$8:$D$12,MATCH(B7906,Assumptions!$A$8:$A$12,0)))</f>
        <v>693.64615384615388</v>
      </c>
      <c r="L7906" s="16">
        <f t="shared" si="862"/>
        <v>13.5261</v>
      </c>
      <c r="M7906" s="16">
        <f t="shared" si="863"/>
        <v>34.682307692307695</v>
      </c>
      <c r="N7906" s="14">
        <f>E7906*(K7906-L7906-M7906)*IF(F7906="GHS",1,Assumptions!$B$4)</f>
        <v>2925123.8655692306</v>
      </c>
      <c r="O7906" s="15">
        <f t="shared" ca="1" si="864"/>
        <v>413</v>
      </c>
      <c r="P7906" s="15" t="str">
        <f t="shared" ca="1" si="865"/>
        <v>365d+</v>
      </c>
      <c r="Q7906" s="17">
        <f ca="1">IF(P7906="0-90d",0,IF(P7906="91-180d",INDEX(Assumptions!$F$8:$F$12,MATCH(B7906,Assumptions!$A$8:$A$12,0)),IF(P7906="181-365d",INDEX(Assumptions!$G$8:$G$12,MATCH(B7906,Assumptions!$A$8:$A$12,0)),INDEX(Assumptions!$H$8:$H$12,MATCH(B7906,Assumptions!$A$8:$A$12,0)))))</f>
        <v>0.8</v>
      </c>
      <c r="R7906" s="14">
        <f t="shared" ca="1" si="866"/>
        <v>1634674.2720000001</v>
      </c>
      <c r="S7906" s="14">
        <f t="shared" ca="1" si="867"/>
        <v>408668.56799999997</v>
      </c>
      <c r="T7906" s="11" t="s">
        <v>25</v>
      </c>
      <c r="U7906" s="18" t="s">
        <v>26</v>
      </c>
    </row>
    <row r="7907" spans="1:21" ht="15" customHeight="1" x14ac:dyDescent="0.15">
      <c r="A7907" s="10" t="s">
        <v>7955</v>
      </c>
      <c r="B7907" s="11" t="s">
        <v>41</v>
      </c>
      <c r="C7907" s="11" t="s">
        <v>115</v>
      </c>
      <c r="D7907" s="12">
        <v>46166</v>
      </c>
      <c r="E7907" s="11">
        <v>122</v>
      </c>
      <c r="F7907" s="11" t="s">
        <v>33</v>
      </c>
      <c r="G7907" s="13">
        <v>278.58</v>
      </c>
      <c r="H7907" s="14">
        <f t="shared" si="861"/>
        <v>33986.759999999995</v>
      </c>
      <c r="I7907" s="14">
        <f>IF(F7907="GHS",H7907,H7907*Assumptions!$B$4)</f>
        <v>33986.759999999995</v>
      </c>
      <c r="J7907" s="15" t="str">
        <f>INDEX(Assumptions!$B$8:$B$12,MATCH(B7907,Assumptions!$A$8:$A$12,0))</f>
        <v>Weighted Average</v>
      </c>
      <c r="K7907" s="16">
        <f>G7907/(1-INDEX(Assumptions!$D$8:$D$12,MATCH(B7907,Assumptions!$A$8:$A$12,0)))</f>
        <v>428.58461538461535</v>
      </c>
      <c r="L7907" s="16">
        <f t="shared" si="862"/>
        <v>8.3573999999999984</v>
      </c>
      <c r="M7907" s="16">
        <f t="shared" si="863"/>
        <v>21.42923076923077</v>
      </c>
      <c r="N7907" s="14">
        <f>E7907*(K7907-L7907-M7907)*IF(F7907="GHS",1,Assumptions!$B$4)</f>
        <v>48653.354123076926</v>
      </c>
      <c r="O7907" s="15">
        <f t="shared" ca="1" si="864"/>
        <v>120</v>
      </c>
      <c r="P7907" s="15" t="str">
        <f t="shared" ca="1" si="865"/>
        <v>91-180d</v>
      </c>
      <c r="Q7907" s="17">
        <f ca="1">IF(P7907="0-90d",0,IF(P7907="91-180d",INDEX(Assumptions!$F$8:$F$12,MATCH(B7907,Assumptions!$A$8:$A$12,0)),IF(P7907="181-365d",INDEX(Assumptions!$G$8:$G$12,MATCH(B7907,Assumptions!$A$8:$A$12,0)),INDEX(Assumptions!$H$8:$H$12,MATCH(B7907,Assumptions!$A$8:$A$12,0)))))</f>
        <v>0.1</v>
      </c>
      <c r="R7907" s="14">
        <f t="shared" ca="1" si="866"/>
        <v>3398.6759999999995</v>
      </c>
      <c r="S7907" s="14">
        <f t="shared" ca="1" si="867"/>
        <v>30588.083999999995</v>
      </c>
      <c r="T7907" s="11" t="s">
        <v>25</v>
      </c>
      <c r="U7907" s="18" t="s">
        <v>26</v>
      </c>
    </row>
    <row r="7908" spans="1:21" ht="15" customHeight="1" x14ac:dyDescent="0.15">
      <c r="A7908" s="10" t="s">
        <v>7956</v>
      </c>
      <c r="B7908" s="11" t="s">
        <v>22</v>
      </c>
      <c r="C7908" s="11" t="s">
        <v>23</v>
      </c>
      <c r="D7908" s="12">
        <v>45997</v>
      </c>
      <c r="E7908" s="11">
        <v>4254</v>
      </c>
      <c r="F7908" s="11" t="s">
        <v>24</v>
      </c>
      <c r="G7908" s="13">
        <v>30405.57</v>
      </c>
      <c r="H7908" s="14">
        <f t="shared" si="861"/>
        <v>129345294.78</v>
      </c>
      <c r="I7908" s="14">
        <f>IF(F7908="GHS",H7908,H7908*Assumptions!$B$4)</f>
        <v>1396929183.6240001</v>
      </c>
      <c r="J7908" s="15" t="str">
        <f>INDEX(Assumptions!$B$8:$B$12,MATCH(B7908,Assumptions!$A$8:$A$12,0))</f>
        <v>FIFO</v>
      </c>
      <c r="K7908" s="16">
        <f>G7908/(1-INDEX(Assumptions!$D$8:$D$12,MATCH(B7908,Assumptions!$A$8:$A$12,0)))</f>
        <v>37079.963414634141</v>
      </c>
      <c r="L7908" s="16">
        <f t="shared" si="862"/>
        <v>912.1671</v>
      </c>
      <c r="M7908" s="16">
        <f t="shared" si="863"/>
        <v>1853.9981707317072</v>
      </c>
      <c r="N7908" s="14">
        <f>E7908*(K7908-L7908-M7908)*IF(F7908="GHS",1,Assumptions!$B$4)</f>
        <v>1576485690.8849385</v>
      </c>
      <c r="O7908" s="15">
        <f t="shared" ca="1" si="864"/>
        <v>289</v>
      </c>
      <c r="P7908" s="15" t="str">
        <f t="shared" ca="1" si="865"/>
        <v>181-365d</v>
      </c>
      <c r="Q7908" s="17">
        <f ca="1">IF(P7908="0-90d",0,IF(P7908="91-180d",INDEX(Assumptions!$F$8:$F$12,MATCH(B7908,Assumptions!$A$8:$A$12,0)),IF(P7908="181-365d",INDEX(Assumptions!$G$8:$G$12,MATCH(B7908,Assumptions!$A$8:$A$12,0)),INDEX(Assumptions!$H$8:$H$12,MATCH(B7908,Assumptions!$A$8:$A$12,0)))))</f>
        <v>0.15</v>
      </c>
      <c r="R7908" s="14">
        <f t="shared" ca="1" si="866"/>
        <v>209539377.54359999</v>
      </c>
      <c r="S7908" s="14">
        <f t="shared" ca="1" si="867"/>
        <v>1187389806.0804</v>
      </c>
      <c r="T7908" s="11" t="s">
        <v>25</v>
      </c>
      <c r="U7908" s="18" t="s">
        <v>26</v>
      </c>
    </row>
    <row r="7909" spans="1:21" ht="15" customHeight="1" x14ac:dyDescent="0.15">
      <c r="A7909" s="10" t="s">
        <v>7957</v>
      </c>
      <c r="B7909" s="11" t="s">
        <v>31</v>
      </c>
      <c r="C7909" s="11" t="s">
        <v>63</v>
      </c>
      <c r="D7909" s="12">
        <v>45743</v>
      </c>
      <c r="E7909" s="11">
        <v>1419</v>
      </c>
      <c r="F7909" s="11" t="s">
        <v>33</v>
      </c>
      <c r="G7909" s="13">
        <v>3218.21</v>
      </c>
      <c r="H7909" s="14">
        <f t="shared" si="861"/>
        <v>4566639.99</v>
      </c>
      <c r="I7909" s="14">
        <f>IF(F7909="GHS",H7909,H7909*Assumptions!$B$4)</f>
        <v>4566639.99</v>
      </c>
      <c r="J7909" s="15" t="str">
        <f>INDEX(Assumptions!$B$8:$B$12,MATCH(B7909,Assumptions!$A$8:$A$12,0))</f>
        <v>Weighted Average</v>
      </c>
      <c r="K7909" s="16">
        <f>G7909/(1-INDEX(Assumptions!$D$8:$D$12,MATCH(B7909,Assumptions!$A$8:$A$12,0)))</f>
        <v>4469.7361111111113</v>
      </c>
      <c r="L7909" s="16">
        <f t="shared" si="862"/>
        <v>96.546300000000002</v>
      </c>
      <c r="M7909" s="16">
        <f t="shared" si="863"/>
        <v>223.48680555555558</v>
      </c>
      <c r="N7909" s="14">
        <f>E7909*(K7909-L7909-M7909)*IF(F7909="GHS",1,Assumptions!$B$4)</f>
        <v>5888428.5648833336</v>
      </c>
      <c r="O7909" s="15">
        <f t="shared" ca="1" si="864"/>
        <v>543</v>
      </c>
      <c r="P7909" s="15" t="str">
        <f t="shared" ca="1" si="865"/>
        <v>365d+</v>
      </c>
      <c r="Q7909" s="17">
        <f ca="1">IF(P7909="0-90d",0,IF(P7909="91-180d",INDEX(Assumptions!$F$8:$F$12,MATCH(B7909,Assumptions!$A$8:$A$12,0)),IF(P7909="181-365d",INDEX(Assumptions!$G$8:$G$12,MATCH(B7909,Assumptions!$A$8:$A$12,0)),INDEX(Assumptions!$H$8:$H$12,MATCH(B7909,Assumptions!$A$8:$A$12,0)))))</f>
        <v>0.6</v>
      </c>
      <c r="R7909" s="14">
        <f t="shared" ca="1" si="866"/>
        <v>2739983.9939999999</v>
      </c>
      <c r="S7909" s="14">
        <f t="shared" ca="1" si="867"/>
        <v>1826655.9960000003</v>
      </c>
      <c r="T7909" s="11" t="s">
        <v>25</v>
      </c>
      <c r="U7909" s="18" t="s">
        <v>26</v>
      </c>
    </row>
    <row r="7910" spans="1:21" ht="15" customHeight="1" x14ac:dyDescent="0.15">
      <c r="A7910" s="10" t="s">
        <v>7958</v>
      </c>
      <c r="B7910" s="11" t="s">
        <v>46</v>
      </c>
      <c r="C7910" s="11" t="s">
        <v>52</v>
      </c>
      <c r="D7910" s="12">
        <v>45731</v>
      </c>
      <c r="E7910" s="11">
        <v>4349</v>
      </c>
      <c r="F7910" s="11" t="s">
        <v>33</v>
      </c>
      <c r="G7910" s="13">
        <v>540790.68999999994</v>
      </c>
      <c r="H7910" s="14">
        <f t="shared" si="861"/>
        <v>2351898710.8099999</v>
      </c>
      <c r="I7910" s="14">
        <f>IF(F7910="GHS",H7910,H7910*Assumptions!$B$4)</f>
        <v>2351898710.8099999</v>
      </c>
      <c r="J7910" s="15" t="str">
        <f>INDEX(Assumptions!$B$8:$B$12,MATCH(B7910,Assumptions!$A$8:$A$12,0))</f>
        <v>Specific Identification</v>
      </c>
      <c r="K7910" s="16">
        <f>G7910/(1-INDEX(Assumptions!$D$8:$D$12,MATCH(B7910,Assumptions!$A$8:$A$12,0)))</f>
        <v>693321.39743589738</v>
      </c>
      <c r="L7910" s="16">
        <f t="shared" si="862"/>
        <v>16223.720699999998</v>
      </c>
      <c r="M7910" s="16">
        <f t="shared" si="863"/>
        <v>34666.069871794869</v>
      </c>
      <c r="N7910" s="14">
        <f>E7910*(K7910-L7910-M7910)*IF(F7910="GHS",1,Assumptions!$B$4)</f>
        <v>2793935058.2519817</v>
      </c>
      <c r="O7910" s="15">
        <f t="shared" ca="1" si="864"/>
        <v>555</v>
      </c>
      <c r="P7910" s="15" t="str">
        <f t="shared" ca="1" si="865"/>
        <v>365d+</v>
      </c>
      <c r="Q7910" s="17">
        <f ca="1">IF(P7910="0-90d",0,IF(P7910="91-180d",INDEX(Assumptions!$F$8:$F$12,MATCH(B7910,Assumptions!$A$8:$A$12,0)),IF(P7910="181-365d",INDEX(Assumptions!$G$8:$G$12,MATCH(B7910,Assumptions!$A$8:$A$12,0)),INDEX(Assumptions!$H$8:$H$12,MATCH(B7910,Assumptions!$A$8:$A$12,0)))))</f>
        <v>0.15</v>
      </c>
      <c r="R7910" s="14">
        <f t="shared" ca="1" si="866"/>
        <v>352784806.62149996</v>
      </c>
      <c r="S7910" s="14">
        <f t="shared" si="867"/>
        <v>0</v>
      </c>
      <c r="T7910" s="11" t="s">
        <v>39</v>
      </c>
      <c r="U7910" s="18" t="s">
        <v>36</v>
      </c>
    </row>
    <row r="7911" spans="1:21" ht="15" customHeight="1" x14ac:dyDescent="0.15">
      <c r="A7911" s="10" t="s">
        <v>7959</v>
      </c>
      <c r="B7911" s="11" t="s">
        <v>28</v>
      </c>
      <c r="C7911" s="11" t="s">
        <v>29</v>
      </c>
      <c r="D7911" s="12">
        <v>45902</v>
      </c>
      <c r="E7911" s="11">
        <v>3279</v>
      </c>
      <c r="F7911" s="11" t="s">
        <v>24</v>
      </c>
      <c r="G7911" s="13">
        <v>3603.74</v>
      </c>
      <c r="H7911" s="14">
        <f t="shared" si="861"/>
        <v>11816663.459999999</v>
      </c>
      <c r="I7911" s="14">
        <f>IF(F7911="GHS",H7911,H7911*Assumptions!$B$4)</f>
        <v>127619965.368</v>
      </c>
      <c r="J7911" s="15" t="str">
        <f>INDEX(Assumptions!$B$8:$B$12,MATCH(B7911,Assumptions!$A$8:$A$12,0))</f>
        <v>Fair Value Less Costs to Sell</v>
      </c>
      <c r="K7911" s="16">
        <f>G7911/(1-INDEX(Assumptions!$D$8:$D$12,MATCH(B7911,Assumptions!$A$8:$A$12,0)))</f>
        <v>4095.1590909090905</v>
      </c>
      <c r="L7911" s="16">
        <f t="shared" si="862"/>
        <v>108.11219999999999</v>
      </c>
      <c r="M7911" s="16">
        <f t="shared" si="863"/>
        <v>204.75795454545454</v>
      </c>
      <c r="N7911" s="14">
        <f>E7911*(K7911-L7911-M7911)*IF(F7911="GHS",1,Assumptions!$B$4)</f>
        <v>133942954.56123272</v>
      </c>
      <c r="O7911" s="15">
        <f t="shared" ca="1" si="864"/>
        <v>384</v>
      </c>
      <c r="P7911" s="15" t="str">
        <f t="shared" ca="1" si="865"/>
        <v>365d+</v>
      </c>
      <c r="Q7911" s="17">
        <f ca="1">IF(P7911="0-90d",0,IF(P7911="91-180d",INDEX(Assumptions!$F$8:$F$12,MATCH(B7911,Assumptions!$A$8:$A$12,0)),IF(P7911="181-365d",INDEX(Assumptions!$G$8:$G$12,MATCH(B7911,Assumptions!$A$8:$A$12,0)),INDEX(Assumptions!$H$8:$H$12,MATCH(B7911,Assumptions!$A$8:$A$12,0)))))</f>
        <v>0.4</v>
      </c>
      <c r="R7911" s="14">
        <f t="shared" ca="1" si="866"/>
        <v>51047986.147200003</v>
      </c>
      <c r="S7911" s="14">
        <f t="shared" ca="1" si="867"/>
        <v>76571979.220799997</v>
      </c>
      <c r="T7911" s="11" t="s">
        <v>25</v>
      </c>
      <c r="U7911" s="18" t="s">
        <v>36</v>
      </c>
    </row>
    <row r="7912" spans="1:21" ht="15" customHeight="1" x14ac:dyDescent="0.15">
      <c r="A7912" s="10" t="s">
        <v>7960</v>
      </c>
      <c r="B7912" s="11" t="s">
        <v>41</v>
      </c>
      <c r="C7912" s="11" t="s">
        <v>49</v>
      </c>
      <c r="D7912" s="12">
        <v>45961</v>
      </c>
      <c r="E7912" s="11">
        <v>2474</v>
      </c>
      <c r="F7912" s="11" t="s">
        <v>33</v>
      </c>
      <c r="G7912" s="13">
        <v>990.83</v>
      </c>
      <c r="H7912" s="14">
        <f t="shared" si="861"/>
        <v>2451313.42</v>
      </c>
      <c r="I7912" s="14">
        <f>IF(F7912="GHS",H7912,H7912*Assumptions!$B$4)</f>
        <v>2451313.42</v>
      </c>
      <c r="J7912" s="15" t="str">
        <f>INDEX(Assumptions!$B$8:$B$12,MATCH(B7912,Assumptions!$A$8:$A$12,0))</f>
        <v>Weighted Average</v>
      </c>
      <c r="K7912" s="16">
        <f>G7912/(1-INDEX(Assumptions!$D$8:$D$12,MATCH(B7912,Assumptions!$A$8:$A$12,0)))</f>
        <v>1524.3538461538462</v>
      </c>
      <c r="L7912" s="16">
        <f t="shared" si="862"/>
        <v>29.724900000000002</v>
      </c>
      <c r="M7912" s="16">
        <f t="shared" si="863"/>
        <v>76.217692307692317</v>
      </c>
      <c r="N7912" s="14">
        <f>E7912*(K7912-L7912-M7912)*IF(F7912="GHS",1,Assumptions!$B$4)</f>
        <v>3509149.4420153853</v>
      </c>
      <c r="O7912" s="15">
        <f t="shared" ca="1" si="864"/>
        <v>325</v>
      </c>
      <c r="P7912" s="15" t="str">
        <f t="shared" ca="1" si="865"/>
        <v>181-365d</v>
      </c>
      <c r="Q7912" s="17">
        <f ca="1">IF(P7912="0-90d",0,IF(P7912="91-180d",INDEX(Assumptions!$F$8:$F$12,MATCH(B7912,Assumptions!$A$8:$A$12,0)),IF(P7912="181-365d",INDEX(Assumptions!$G$8:$G$12,MATCH(B7912,Assumptions!$A$8:$A$12,0)),INDEX(Assumptions!$H$8:$H$12,MATCH(B7912,Assumptions!$A$8:$A$12,0)))))</f>
        <v>0.35</v>
      </c>
      <c r="R7912" s="14">
        <f t="shared" ca="1" si="866"/>
        <v>857959.69699999993</v>
      </c>
      <c r="S7912" s="14">
        <f t="shared" ca="1" si="867"/>
        <v>1593353.723</v>
      </c>
      <c r="T7912" s="11" t="s">
        <v>25</v>
      </c>
      <c r="U7912" s="18" t="s">
        <v>26</v>
      </c>
    </row>
    <row r="7913" spans="1:21" ht="15" customHeight="1" x14ac:dyDescent="0.15">
      <c r="A7913" s="10" t="s">
        <v>7961</v>
      </c>
      <c r="B7913" s="11" t="s">
        <v>46</v>
      </c>
      <c r="C7913" s="11" t="s">
        <v>52</v>
      </c>
      <c r="D7913" s="12">
        <v>45842</v>
      </c>
      <c r="E7913" s="11">
        <v>1126</v>
      </c>
      <c r="F7913" s="11" t="s">
        <v>33</v>
      </c>
      <c r="G7913" s="13">
        <v>363298.33</v>
      </c>
      <c r="H7913" s="14">
        <f t="shared" si="861"/>
        <v>409073919.58000004</v>
      </c>
      <c r="I7913" s="14">
        <f>IF(F7913="GHS",H7913,H7913*Assumptions!$B$4)</f>
        <v>409073919.58000004</v>
      </c>
      <c r="J7913" s="15" t="str">
        <f>INDEX(Assumptions!$B$8:$B$12,MATCH(B7913,Assumptions!$A$8:$A$12,0))</f>
        <v>Specific Identification</v>
      </c>
      <c r="K7913" s="16">
        <f>G7913/(1-INDEX(Assumptions!$D$8:$D$12,MATCH(B7913,Assumptions!$A$8:$A$12,0)))</f>
        <v>465767.08974358975</v>
      </c>
      <c r="L7913" s="16">
        <f t="shared" si="862"/>
        <v>10898.9499</v>
      </c>
      <c r="M7913" s="16">
        <f t="shared" si="863"/>
        <v>23288.354487179487</v>
      </c>
      <c r="N7913" s="14">
        <f>E7913*(K7913-L7913-M7913)*IF(F7913="GHS",1,Assumptions!$B$4)</f>
        <v>485958838.31131792</v>
      </c>
      <c r="O7913" s="15">
        <f t="shared" ca="1" si="864"/>
        <v>444</v>
      </c>
      <c r="P7913" s="15" t="str">
        <f t="shared" ca="1" si="865"/>
        <v>365d+</v>
      </c>
      <c r="Q7913" s="17">
        <f ca="1">IF(P7913="0-90d",0,IF(P7913="91-180d",INDEX(Assumptions!$F$8:$F$12,MATCH(B7913,Assumptions!$A$8:$A$12,0)),IF(P7913="181-365d",INDEX(Assumptions!$G$8:$G$12,MATCH(B7913,Assumptions!$A$8:$A$12,0)),INDEX(Assumptions!$H$8:$H$12,MATCH(B7913,Assumptions!$A$8:$A$12,0)))))</f>
        <v>0.15</v>
      </c>
      <c r="R7913" s="14">
        <f t="shared" ca="1" si="866"/>
        <v>61361087.937000006</v>
      </c>
      <c r="S7913" s="14">
        <f t="shared" ca="1" si="867"/>
        <v>347712831.64300001</v>
      </c>
      <c r="T7913" s="11" t="s">
        <v>25</v>
      </c>
      <c r="U7913" s="18" t="s">
        <v>26</v>
      </c>
    </row>
    <row r="7914" spans="1:21" ht="15" customHeight="1" x14ac:dyDescent="0.15">
      <c r="A7914" s="10" t="s">
        <v>7962</v>
      </c>
      <c r="B7914" s="11" t="s">
        <v>41</v>
      </c>
      <c r="C7914" s="11" t="s">
        <v>49</v>
      </c>
      <c r="D7914" s="12">
        <v>45866</v>
      </c>
      <c r="E7914" s="11">
        <v>3313</v>
      </c>
      <c r="F7914" s="11" t="s">
        <v>33</v>
      </c>
      <c r="G7914" s="13">
        <v>414.33</v>
      </c>
      <c r="H7914" s="14">
        <f t="shared" si="861"/>
        <v>1372675.29</v>
      </c>
      <c r="I7914" s="14">
        <f>IF(F7914="GHS",H7914,H7914*Assumptions!$B$4)</f>
        <v>1372675.29</v>
      </c>
      <c r="J7914" s="15" t="str">
        <f>INDEX(Assumptions!$B$8:$B$12,MATCH(B7914,Assumptions!$A$8:$A$12,0))</f>
        <v>Weighted Average</v>
      </c>
      <c r="K7914" s="16">
        <f>G7914/(1-INDEX(Assumptions!$D$8:$D$12,MATCH(B7914,Assumptions!$A$8:$A$12,0)))</f>
        <v>637.43076923076922</v>
      </c>
      <c r="L7914" s="16">
        <f t="shared" si="862"/>
        <v>12.4299</v>
      </c>
      <c r="M7914" s="16">
        <f t="shared" si="863"/>
        <v>31.871538461538464</v>
      </c>
      <c r="N7914" s="14">
        <f>E7914*(K7914-L7914-M7914)*IF(F7914="GHS",1,Assumptions!$B$4)</f>
        <v>1965037.4728384616</v>
      </c>
      <c r="O7914" s="15">
        <f t="shared" ca="1" si="864"/>
        <v>420</v>
      </c>
      <c r="P7914" s="15" t="str">
        <f t="shared" ca="1" si="865"/>
        <v>365d+</v>
      </c>
      <c r="Q7914" s="17">
        <f ca="1">IF(P7914="0-90d",0,IF(P7914="91-180d",INDEX(Assumptions!$F$8:$F$12,MATCH(B7914,Assumptions!$A$8:$A$12,0)),IF(P7914="181-365d",INDEX(Assumptions!$G$8:$G$12,MATCH(B7914,Assumptions!$A$8:$A$12,0)),INDEX(Assumptions!$H$8:$H$12,MATCH(B7914,Assumptions!$A$8:$A$12,0)))))</f>
        <v>0.8</v>
      </c>
      <c r="R7914" s="14">
        <f t="shared" ca="1" si="866"/>
        <v>1098140.2320000001</v>
      </c>
      <c r="S7914" s="14">
        <f t="shared" ca="1" si="867"/>
        <v>274535.05799999996</v>
      </c>
      <c r="T7914" s="11" t="s">
        <v>25</v>
      </c>
      <c r="U7914" s="18" t="s">
        <v>26</v>
      </c>
    </row>
    <row r="7915" spans="1:21" ht="15" customHeight="1" x14ac:dyDescent="0.15">
      <c r="A7915" s="10" t="s">
        <v>7963</v>
      </c>
      <c r="B7915" s="11" t="s">
        <v>31</v>
      </c>
      <c r="C7915" s="11" t="s">
        <v>76</v>
      </c>
      <c r="D7915" s="12">
        <v>46034</v>
      </c>
      <c r="E7915" s="11">
        <v>2963</v>
      </c>
      <c r="F7915" s="11" t="s">
        <v>33</v>
      </c>
      <c r="G7915" s="13">
        <v>1288.42</v>
      </c>
      <c r="H7915" s="14">
        <f t="shared" si="861"/>
        <v>3817588.4600000004</v>
      </c>
      <c r="I7915" s="14">
        <f>IF(F7915="GHS",H7915,H7915*Assumptions!$B$4)</f>
        <v>3817588.4600000004</v>
      </c>
      <c r="J7915" s="15" t="str">
        <f>INDEX(Assumptions!$B$8:$B$12,MATCH(B7915,Assumptions!$A$8:$A$12,0))</f>
        <v>Weighted Average</v>
      </c>
      <c r="K7915" s="16">
        <f>G7915/(1-INDEX(Assumptions!$D$8:$D$12,MATCH(B7915,Assumptions!$A$8:$A$12,0)))</f>
        <v>1789.4722222222224</v>
      </c>
      <c r="L7915" s="16">
        <f t="shared" si="862"/>
        <v>38.6526</v>
      </c>
      <c r="M7915" s="16">
        <f t="shared" si="863"/>
        <v>89.473611111111126</v>
      </c>
      <c r="N7915" s="14">
        <f>E7915*(K7915-L7915-M7915)*IF(F7915="GHS",1,Assumptions!$B$4)</f>
        <v>4922568.2309222231</v>
      </c>
      <c r="O7915" s="15">
        <f t="shared" ca="1" si="864"/>
        <v>252</v>
      </c>
      <c r="P7915" s="15" t="str">
        <f t="shared" ca="1" si="865"/>
        <v>181-365d</v>
      </c>
      <c r="Q7915" s="17">
        <f ca="1">IF(P7915="0-90d",0,IF(P7915="91-180d",INDEX(Assumptions!$F$8:$F$12,MATCH(B7915,Assumptions!$A$8:$A$12,0)),IF(P7915="181-365d",INDEX(Assumptions!$G$8:$G$12,MATCH(B7915,Assumptions!$A$8:$A$12,0)),INDEX(Assumptions!$H$8:$H$12,MATCH(B7915,Assumptions!$A$8:$A$12,0)))))</f>
        <v>0.2</v>
      </c>
      <c r="R7915" s="14">
        <f t="shared" ca="1" si="866"/>
        <v>763517.69200000016</v>
      </c>
      <c r="S7915" s="14">
        <f t="shared" ca="1" si="867"/>
        <v>3054070.7680000002</v>
      </c>
      <c r="T7915" s="11" t="s">
        <v>25</v>
      </c>
      <c r="U7915" s="18" t="s">
        <v>26</v>
      </c>
    </row>
    <row r="7916" spans="1:21" ht="15" customHeight="1" x14ac:dyDescent="0.15">
      <c r="A7916" s="10" t="s">
        <v>7964</v>
      </c>
      <c r="B7916" s="11" t="s">
        <v>41</v>
      </c>
      <c r="C7916" s="11" t="s">
        <v>44</v>
      </c>
      <c r="D7916" s="12">
        <v>45996</v>
      </c>
      <c r="E7916" s="11">
        <v>3328</v>
      </c>
      <c r="F7916" s="11" t="s">
        <v>33</v>
      </c>
      <c r="G7916" s="13">
        <v>1033.93</v>
      </c>
      <c r="H7916" s="14">
        <f t="shared" si="861"/>
        <v>3440919.04</v>
      </c>
      <c r="I7916" s="14">
        <f>IF(F7916="GHS",H7916,H7916*Assumptions!$B$4)</f>
        <v>3440919.04</v>
      </c>
      <c r="J7916" s="15" t="str">
        <f>INDEX(Assumptions!$B$8:$B$12,MATCH(B7916,Assumptions!$A$8:$A$12,0))</f>
        <v>Weighted Average</v>
      </c>
      <c r="K7916" s="16">
        <f>G7916/(1-INDEX(Assumptions!$D$8:$D$12,MATCH(B7916,Assumptions!$A$8:$A$12,0)))</f>
        <v>1590.6615384615386</v>
      </c>
      <c r="L7916" s="16">
        <f t="shared" si="862"/>
        <v>31.017900000000001</v>
      </c>
      <c r="M7916" s="16">
        <f t="shared" si="863"/>
        <v>79.533076923076933</v>
      </c>
      <c r="N7916" s="14">
        <f>E7916*(K7916-L7916-M7916)*IF(F7916="GHS",1,Assumptions!$B$4)</f>
        <v>4925807.9488000004</v>
      </c>
      <c r="O7916" s="15">
        <f t="shared" ca="1" si="864"/>
        <v>290</v>
      </c>
      <c r="P7916" s="15" t="str">
        <f t="shared" ca="1" si="865"/>
        <v>181-365d</v>
      </c>
      <c r="Q7916" s="17">
        <f ca="1">IF(P7916="0-90d",0,IF(P7916="91-180d",INDEX(Assumptions!$F$8:$F$12,MATCH(B7916,Assumptions!$A$8:$A$12,0)),IF(P7916="181-365d",INDEX(Assumptions!$G$8:$G$12,MATCH(B7916,Assumptions!$A$8:$A$12,0)),INDEX(Assumptions!$H$8:$H$12,MATCH(B7916,Assumptions!$A$8:$A$12,0)))))</f>
        <v>0.35</v>
      </c>
      <c r="R7916" s="14">
        <f t="shared" ca="1" si="866"/>
        <v>1204321.6639999999</v>
      </c>
      <c r="S7916" s="14">
        <f t="shared" ca="1" si="867"/>
        <v>2236597.3760000002</v>
      </c>
      <c r="T7916" s="11" t="s">
        <v>25</v>
      </c>
      <c r="U7916" s="18" t="s">
        <v>36</v>
      </c>
    </row>
    <row r="7917" spans="1:21" ht="15" customHeight="1" x14ac:dyDescent="0.15">
      <c r="A7917" s="10" t="s">
        <v>7965</v>
      </c>
      <c r="B7917" s="11" t="s">
        <v>31</v>
      </c>
      <c r="C7917" s="11" t="s">
        <v>32</v>
      </c>
      <c r="D7917" s="12">
        <v>46072</v>
      </c>
      <c r="E7917" s="11">
        <v>793</v>
      </c>
      <c r="F7917" s="11" t="s">
        <v>33</v>
      </c>
      <c r="G7917" s="13">
        <v>8100</v>
      </c>
      <c r="H7917" s="14">
        <f t="shared" si="861"/>
        <v>6423300</v>
      </c>
      <c r="I7917" s="14">
        <f>IF(F7917="GHS",H7917,H7917*Assumptions!$B$4)</f>
        <v>6423300</v>
      </c>
      <c r="J7917" s="15" t="str">
        <f>INDEX(Assumptions!$B$8:$B$12,MATCH(B7917,Assumptions!$A$8:$A$12,0))</f>
        <v>Weighted Average</v>
      </c>
      <c r="K7917" s="16">
        <f>G7917/(1-INDEX(Assumptions!$D$8:$D$12,MATCH(B7917,Assumptions!$A$8:$A$12,0)))</f>
        <v>11250</v>
      </c>
      <c r="L7917" s="16">
        <f t="shared" si="862"/>
        <v>243</v>
      </c>
      <c r="M7917" s="16">
        <f t="shared" si="863"/>
        <v>562.5</v>
      </c>
      <c r="N7917" s="14">
        <f>E7917*(K7917-L7917-M7917)*IF(F7917="GHS",1,Assumptions!$B$4)</f>
        <v>8282488.5</v>
      </c>
      <c r="O7917" s="15">
        <f t="shared" ca="1" si="864"/>
        <v>214</v>
      </c>
      <c r="P7917" s="15" t="str">
        <f t="shared" ca="1" si="865"/>
        <v>181-365d</v>
      </c>
      <c r="Q7917" s="17">
        <f ca="1">IF(P7917="0-90d",0,IF(P7917="91-180d",INDEX(Assumptions!$F$8:$F$12,MATCH(B7917,Assumptions!$A$8:$A$12,0)),IF(P7917="181-365d",INDEX(Assumptions!$G$8:$G$12,MATCH(B7917,Assumptions!$A$8:$A$12,0)),INDEX(Assumptions!$H$8:$H$12,MATCH(B7917,Assumptions!$A$8:$A$12,0)))))</f>
        <v>0.2</v>
      </c>
      <c r="R7917" s="14">
        <f t="shared" ca="1" si="866"/>
        <v>1284660</v>
      </c>
      <c r="S7917" s="14">
        <f t="shared" ca="1" si="867"/>
        <v>5138640</v>
      </c>
      <c r="T7917" s="11" t="s">
        <v>25</v>
      </c>
      <c r="U7917" s="18" t="s">
        <v>36</v>
      </c>
    </row>
    <row r="7918" spans="1:21" ht="15" customHeight="1" x14ac:dyDescent="0.15">
      <c r="A7918" s="10" t="s">
        <v>7966</v>
      </c>
      <c r="B7918" s="11" t="s">
        <v>22</v>
      </c>
      <c r="C7918" s="11" t="s">
        <v>23</v>
      </c>
      <c r="D7918" s="12">
        <v>45913</v>
      </c>
      <c r="E7918" s="11">
        <v>798</v>
      </c>
      <c r="F7918" s="11" t="s">
        <v>24</v>
      </c>
      <c r="G7918" s="13">
        <v>18872.52</v>
      </c>
      <c r="H7918" s="14">
        <f t="shared" si="861"/>
        <v>15060270.960000001</v>
      </c>
      <c r="I7918" s="14">
        <f>IF(F7918="GHS",H7918,H7918*Assumptions!$B$4)</f>
        <v>162650926.36800003</v>
      </c>
      <c r="J7918" s="15" t="str">
        <f>INDEX(Assumptions!$B$8:$B$12,MATCH(B7918,Assumptions!$A$8:$A$12,0))</f>
        <v>FIFO</v>
      </c>
      <c r="K7918" s="16">
        <f>G7918/(1-INDEX(Assumptions!$D$8:$D$12,MATCH(B7918,Assumptions!$A$8:$A$12,0)))</f>
        <v>23015.268292682926</v>
      </c>
      <c r="L7918" s="16">
        <f t="shared" si="862"/>
        <v>566.17560000000003</v>
      </c>
      <c r="M7918" s="16">
        <f t="shared" si="863"/>
        <v>1150.7634146341463</v>
      </c>
      <c r="N7918" s="14">
        <f>E7918*(K7918-L7918-M7918)*IF(F7918="GHS",1,Assumptions!$B$4)</f>
        <v>183557521.04993558</v>
      </c>
      <c r="O7918" s="15">
        <f t="shared" ca="1" si="864"/>
        <v>373</v>
      </c>
      <c r="P7918" s="15" t="str">
        <f t="shared" ca="1" si="865"/>
        <v>365d+</v>
      </c>
      <c r="Q7918" s="17">
        <f ca="1">IF(P7918="0-90d",0,IF(P7918="91-180d",INDEX(Assumptions!$F$8:$F$12,MATCH(B7918,Assumptions!$A$8:$A$12,0)),IF(P7918="181-365d",INDEX(Assumptions!$G$8:$G$12,MATCH(B7918,Assumptions!$A$8:$A$12,0)),INDEX(Assumptions!$H$8:$H$12,MATCH(B7918,Assumptions!$A$8:$A$12,0)))))</f>
        <v>0.5</v>
      </c>
      <c r="R7918" s="14">
        <f t="shared" ca="1" si="866"/>
        <v>81325463.184000015</v>
      </c>
      <c r="S7918" s="14">
        <f t="shared" ca="1" si="867"/>
        <v>81325463.184000015</v>
      </c>
      <c r="T7918" s="11" t="s">
        <v>25</v>
      </c>
      <c r="U7918" s="18" t="s">
        <v>26</v>
      </c>
    </row>
    <row r="7919" spans="1:21" ht="15" customHeight="1" x14ac:dyDescent="0.15">
      <c r="A7919" s="10" t="s">
        <v>7967</v>
      </c>
      <c r="B7919" s="11" t="s">
        <v>46</v>
      </c>
      <c r="C7919" s="11" t="s">
        <v>52</v>
      </c>
      <c r="D7919" s="12">
        <v>46046</v>
      </c>
      <c r="E7919" s="11">
        <v>4416</v>
      </c>
      <c r="F7919" s="11" t="s">
        <v>33</v>
      </c>
      <c r="G7919" s="13">
        <v>686379.85</v>
      </c>
      <c r="H7919" s="14">
        <f t="shared" si="861"/>
        <v>3031053417.5999999</v>
      </c>
      <c r="I7919" s="14">
        <f>IF(F7919="GHS",H7919,H7919*Assumptions!$B$4)</f>
        <v>3031053417.5999999</v>
      </c>
      <c r="J7919" s="15" t="str">
        <f>INDEX(Assumptions!$B$8:$B$12,MATCH(B7919,Assumptions!$A$8:$A$12,0))</f>
        <v>Specific Identification</v>
      </c>
      <c r="K7919" s="16">
        <f>G7919/(1-INDEX(Assumptions!$D$8:$D$12,MATCH(B7919,Assumptions!$A$8:$A$12,0)))</f>
        <v>879974.16666666663</v>
      </c>
      <c r="L7919" s="16">
        <f t="shared" si="862"/>
        <v>20591.395499999999</v>
      </c>
      <c r="M7919" s="16">
        <f t="shared" si="863"/>
        <v>43998.708333333336</v>
      </c>
      <c r="N7919" s="14">
        <f>E7919*(K7919-L7919-M7919)*IF(F7919="GHS",1,Assumptions!$B$4)</f>
        <v>3600736021.4719996</v>
      </c>
      <c r="O7919" s="15">
        <f t="shared" ca="1" si="864"/>
        <v>240</v>
      </c>
      <c r="P7919" s="15" t="str">
        <f t="shared" ca="1" si="865"/>
        <v>181-365d</v>
      </c>
      <c r="Q7919" s="17">
        <f ca="1">IF(P7919="0-90d",0,IF(P7919="91-180d",INDEX(Assumptions!$F$8:$F$12,MATCH(B7919,Assumptions!$A$8:$A$12,0)),IF(P7919="181-365d",INDEX(Assumptions!$G$8:$G$12,MATCH(B7919,Assumptions!$A$8:$A$12,0)),INDEX(Assumptions!$H$8:$H$12,MATCH(B7919,Assumptions!$A$8:$A$12,0)))))</f>
        <v>0.05</v>
      </c>
      <c r="R7919" s="14">
        <f t="shared" ca="1" si="866"/>
        <v>151552670.88</v>
      </c>
      <c r="S7919" s="14">
        <f t="shared" ca="1" si="867"/>
        <v>2879500746.7199998</v>
      </c>
      <c r="T7919" s="11" t="s">
        <v>25</v>
      </c>
      <c r="U7919" s="18" t="s">
        <v>26</v>
      </c>
    </row>
    <row r="7920" spans="1:21" ht="15" customHeight="1" x14ac:dyDescent="0.15">
      <c r="A7920" s="10" t="s">
        <v>7968</v>
      </c>
      <c r="B7920" s="11" t="s">
        <v>46</v>
      </c>
      <c r="C7920" s="11" t="s">
        <v>52</v>
      </c>
      <c r="D7920" s="12">
        <v>46180</v>
      </c>
      <c r="E7920" s="11">
        <v>4165</v>
      </c>
      <c r="F7920" s="11" t="s">
        <v>33</v>
      </c>
      <c r="G7920" s="13">
        <v>503173.44</v>
      </c>
      <c r="H7920" s="14">
        <f t="shared" si="861"/>
        <v>2095717377.5999999</v>
      </c>
      <c r="I7920" s="14">
        <f>IF(F7920="GHS",H7920,H7920*Assumptions!$B$4)</f>
        <v>2095717377.5999999</v>
      </c>
      <c r="J7920" s="15" t="str">
        <f>INDEX(Assumptions!$B$8:$B$12,MATCH(B7920,Assumptions!$A$8:$A$12,0))</f>
        <v>Specific Identification</v>
      </c>
      <c r="K7920" s="16">
        <f>G7920/(1-INDEX(Assumptions!$D$8:$D$12,MATCH(B7920,Assumptions!$A$8:$A$12,0)))</f>
        <v>645094.15384615387</v>
      </c>
      <c r="L7920" s="16">
        <f t="shared" si="862"/>
        <v>15095.2032</v>
      </c>
      <c r="M7920" s="16">
        <f t="shared" si="863"/>
        <v>32254.707692307697</v>
      </c>
      <c r="N7920" s="14">
        <f>E7920*(K7920-L7920-M7920)*IF(F7920="GHS",1,Assumptions!$B$4)</f>
        <v>2489604771.9027696</v>
      </c>
      <c r="O7920" s="15">
        <f t="shared" ca="1" si="864"/>
        <v>106</v>
      </c>
      <c r="P7920" s="15" t="str">
        <f t="shared" ca="1" si="865"/>
        <v>91-180d</v>
      </c>
      <c r="Q7920" s="17">
        <f ca="1">IF(P7920="0-90d",0,IF(P7920="91-180d",INDEX(Assumptions!$F$8:$F$12,MATCH(B7920,Assumptions!$A$8:$A$12,0)),IF(P7920="181-365d",INDEX(Assumptions!$G$8:$G$12,MATCH(B7920,Assumptions!$A$8:$A$12,0)),INDEX(Assumptions!$H$8:$H$12,MATCH(B7920,Assumptions!$A$8:$A$12,0)))))</f>
        <v>0</v>
      </c>
      <c r="R7920" s="14">
        <f t="shared" ca="1" si="866"/>
        <v>0</v>
      </c>
      <c r="S7920" s="14">
        <f t="shared" ca="1" si="867"/>
        <v>2095717377.5999999</v>
      </c>
      <c r="T7920" s="11" t="s">
        <v>25</v>
      </c>
      <c r="U7920" s="18" t="s">
        <v>26</v>
      </c>
    </row>
    <row r="7921" spans="1:21" ht="15" customHeight="1" x14ac:dyDescent="0.15">
      <c r="A7921" s="10" t="s">
        <v>7969</v>
      </c>
      <c r="B7921" s="11" t="s">
        <v>28</v>
      </c>
      <c r="C7921" s="11" t="s">
        <v>38</v>
      </c>
      <c r="D7921" s="12">
        <v>45892</v>
      </c>
      <c r="E7921" s="11">
        <v>1265</v>
      </c>
      <c r="F7921" s="11" t="s">
        <v>24</v>
      </c>
      <c r="G7921" s="13">
        <v>4349.22</v>
      </c>
      <c r="H7921" s="14">
        <f t="shared" si="861"/>
        <v>5501763.3000000007</v>
      </c>
      <c r="I7921" s="14">
        <f>IF(F7921="GHS",H7921,H7921*Assumptions!$B$4)</f>
        <v>59419043.640000015</v>
      </c>
      <c r="J7921" s="15" t="str">
        <f>INDEX(Assumptions!$B$8:$B$12,MATCH(B7921,Assumptions!$A$8:$A$12,0))</f>
        <v>Fair Value Less Costs to Sell</v>
      </c>
      <c r="K7921" s="16">
        <f>G7921/(1-INDEX(Assumptions!$D$8:$D$12,MATCH(B7921,Assumptions!$A$8:$A$12,0)))</f>
        <v>4942.295454545455</v>
      </c>
      <c r="L7921" s="16">
        <f t="shared" si="862"/>
        <v>130.47659999999999</v>
      </c>
      <c r="M7921" s="16">
        <f t="shared" si="863"/>
        <v>247.11477272727276</v>
      </c>
      <c r="N7921" s="14">
        <f>E7921*(K7921-L7921-M7921)*IF(F7921="GHS",1,Assumptions!$B$4)</f>
        <v>62362987.165800013</v>
      </c>
      <c r="O7921" s="15">
        <f t="shared" ca="1" si="864"/>
        <v>394</v>
      </c>
      <c r="P7921" s="15" t="str">
        <f t="shared" ca="1" si="865"/>
        <v>365d+</v>
      </c>
      <c r="Q7921" s="17">
        <f ca="1">IF(P7921="0-90d",0,IF(P7921="91-180d",INDEX(Assumptions!$F$8:$F$12,MATCH(B7921,Assumptions!$A$8:$A$12,0)),IF(P7921="181-365d",INDEX(Assumptions!$G$8:$G$12,MATCH(B7921,Assumptions!$A$8:$A$12,0)),INDEX(Assumptions!$H$8:$H$12,MATCH(B7921,Assumptions!$A$8:$A$12,0)))))</f>
        <v>0.4</v>
      </c>
      <c r="R7921" s="14">
        <f t="shared" ca="1" si="866"/>
        <v>23767617.456000008</v>
      </c>
      <c r="S7921" s="14">
        <f t="shared" ca="1" si="867"/>
        <v>35651426.184000008</v>
      </c>
      <c r="T7921" s="11" t="s">
        <v>25</v>
      </c>
      <c r="U7921" s="18" t="s">
        <v>26</v>
      </c>
    </row>
    <row r="7922" spans="1:21" ht="15" customHeight="1" x14ac:dyDescent="0.15">
      <c r="A7922" s="10" t="s">
        <v>7970</v>
      </c>
      <c r="B7922" s="11" t="s">
        <v>28</v>
      </c>
      <c r="C7922" s="11" t="s">
        <v>29</v>
      </c>
      <c r="D7922" s="12">
        <v>46101</v>
      </c>
      <c r="E7922" s="11">
        <v>2347</v>
      </c>
      <c r="F7922" s="11" t="s">
        <v>24</v>
      </c>
      <c r="G7922" s="13">
        <v>21600</v>
      </c>
      <c r="H7922" s="14">
        <f t="shared" si="861"/>
        <v>50695200</v>
      </c>
      <c r="I7922" s="14">
        <f>IF(F7922="GHS",H7922,H7922*Assumptions!$B$4)</f>
        <v>547508160</v>
      </c>
      <c r="J7922" s="15" t="str">
        <f>INDEX(Assumptions!$B$8:$B$12,MATCH(B7922,Assumptions!$A$8:$A$12,0))</f>
        <v>Fair Value Less Costs to Sell</v>
      </c>
      <c r="K7922" s="16">
        <f>G7922/(1-INDEX(Assumptions!$D$8:$D$12,MATCH(B7922,Assumptions!$A$8:$A$12,0)))</f>
        <v>24545.454545454544</v>
      </c>
      <c r="L7922" s="16">
        <f t="shared" si="862"/>
        <v>648</v>
      </c>
      <c r="M7922" s="16">
        <f t="shared" si="863"/>
        <v>1227.2727272727273</v>
      </c>
      <c r="N7922" s="14">
        <f>E7922*(K7922-L7922-M7922)*IF(F7922="GHS",1,Assumptions!$B$4)</f>
        <v>574634700.65454543</v>
      </c>
      <c r="O7922" s="15">
        <f t="shared" ca="1" si="864"/>
        <v>185</v>
      </c>
      <c r="P7922" s="15" t="str">
        <f t="shared" ca="1" si="865"/>
        <v>181-365d</v>
      </c>
      <c r="Q7922" s="17">
        <f ca="1">IF(P7922="0-90d",0,IF(P7922="91-180d",INDEX(Assumptions!$F$8:$F$12,MATCH(B7922,Assumptions!$A$8:$A$12,0)),IF(P7922="181-365d",INDEX(Assumptions!$G$8:$G$12,MATCH(B7922,Assumptions!$A$8:$A$12,0)),INDEX(Assumptions!$H$8:$H$12,MATCH(B7922,Assumptions!$A$8:$A$12,0)))))</f>
        <v>0.1</v>
      </c>
      <c r="R7922" s="14">
        <f t="shared" ca="1" si="866"/>
        <v>54750816</v>
      </c>
      <c r="S7922" s="14">
        <f t="shared" ca="1" si="867"/>
        <v>492757344</v>
      </c>
      <c r="T7922" s="11" t="s">
        <v>25</v>
      </c>
      <c r="U7922" s="18" t="s">
        <v>26</v>
      </c>
    </row>
    <row r="7923" spans="1:21" ht="15" customHeight="1" x14ac:dyDescent="0.15">
      <c r="A7923" s="10" t="s">
        <v>7971</v>
      </c>
      <c r="B7923" s="11" t="s">
        <v>28</v>
      </c>
      <c r="C7923" s="11" t="s">
        <v>29</v>
      </c>
      <c r="D7923" s="12">
        <v>45972</v>
      </c>
      <c r="E7923" s="11">
        <v>4492</v>
      </c>
      <c r="F7923" s="11" t="s">
        <v>24</v>
      </c>
      <c r="G7923" s="13">
        <v>9393.25</v>
      </c>
      <c r="H7923" s="14">
        <f t="shared" si="861"/>
        <v>42194479</v>
      </c>
      <c r="I7923" s="14">
        <f>IF(F7923="GHS",H7923,H7923*Assumptions!$B$4)</f>
        <v>455700373.20000005</v>
      </c>
      <c r="J7923" s="15" t="str">
        <f>INDEX(Assumptions!$B$8:$B$12,MATCH(B7923,Assumptions!$A$8:$A$12,0))</f>
        <v>Fair Value Less Costs to Sell</v>
      </c>
      <c r="K7923" s="16">
        <f>G7923/(1-INDEX(Assumptions!$D$8:$D$12,MATCH(B7923,Assumptions!$A$8:$A$12,0)))</f>
        <v>10674.147727272728</v>
      </c>
      <c r="L7923" s="16">
        <f t="shared" si="862"/>
        <v>281.79750000000001</v>
      </c>
      <c r="M7923" s="16">
        <f t="shared" si="863"/>
        <v>533.70738636363637</v>
      </c>
      <c r="N7923" s="14">
        <f>E7923*(K7923-L7923-M7923)*IF(F7923="GHS",1,Assumptions!$B$4)</f>
        <v>478278255.32672727</v>
      </c>
      <c r="O7923" s="15">
        <f t="shared" ca="1" si="864"/>
        <v>314</v>
      </c>
      <c r="P7923" s="15" t="str">
        <f t="shared" ca="1" si="865"/>
        <v>181-365d</v>
      </c>
      <c r="Q7923" s="17">
        <f ca="1">IF(P7923="0-90d",0,IF(P7923="91-180d",INDEX(Assumptions!$F$8:$F$12,MATCH(B7923,Assumptions!$A$8:$A$12,0)),IF(P7923="181-365d",INDEX(Assumptions!$G$8:$G$12,MATCH(B7923,Assumptions!$A$8:$A$12,0)),INDEX(Assumptions!$H$8:$H$12,MATCH(B7923,Assumptions!$A$8:$A$12,0)))))</f>
        <v>0.1</v>
      </c>
      <c r="R7923" s="14">
        <f t="shared" ca="1" si="866"/>
        <v>45570037.320000008</v>
      </c>
      <c r="S7923" s="14">
        <f t="shared" ca="1" si="867"/>
        <v>410130335.88000005</v>
      </c>
      <c r="T7923" s="11" t="s">
        <v>25</v>
      </c>
      <c r="U7923" s="18" t="s">
        <v>36</v>
      </c>
    </row>
    <row r="7924" spans="1:21" ht="15" customHeight="1" x14ac:dyDescent="0.15">
      <c r="A7924" s="10" t="s">
        <v>7972</v>
      </c>
      <c r="B7924" s="11" t="s">
        <v>41</v>
      </c>
      <c r="C7924" s="11" t="s">
        <v>44</v>
      </c>
      <c r="D7924" s="12">
        <v>45846</v>
      </c>
      <c r="E7924" s="11">
        <v>3184</v>
      </c>
      <c r="F7924" s="11" t="s">
        <v>33</v>
      </c>
      <c r="G7924" s="13">
        <v>170.77</v>
      </c>
      <c r="H7924" s="14">
        <f t="shared" si="861"/>
        <v>543731.68000000005</v>
      </c>
      <c r="I7924" s="14">
        <f>IF(F7924="GHS",H7924,H7924*Assumptions!$B$4)</f>
        <v>543731.68000000005</v>
      </c>
      <c r="J7924" s="15" t="str">
        <f>INDEX(Assumptions!$B$8:$B$12,MATCH(B7924,Assumptions!$A$8:$A$12,0))</f>
        <v>Weighted Average</v>
      </c>
      <c r="K7924" s="16">
        <f>G7924/(1-INDEX(Assumptions!$D$8:$D$12,MATCH(B7924,Assumptions!$A$8:$A$12,0)))</f>
        <v>262.72307692307692</v>
      </c>
      <c r="L7924" s="16">
        <f t="shared" si="862"/>
        <v>5.1231</v>
      </c>
      <c r="M7924" s="16">
        <f t="shared" si="863"/>
        <v>13.136153846153846</v>
      </c>
      <c r="N7924" s="14">
        <f>E7924*(K7924-L7924-M7924)*IF(F7924="GHS",1,Assumptions!$B$4)</f>
        <v>778372.812676923</v>
      </c>
      <c r="O7924" s="15">
        <f t="shared" ca="1" si="864"/>
        <v>440</v>
      </c>
      <c r="P7924" s="15" t="str">
        <f t="shared" ca="1" si="865"/>
        <v>365d+</v>
      </c>
      <c r="Q7924" s="17">
        <f ca="1">IF(P7924="0-90d",0,IF(P7924="91-180d",INDEX(Assumptions!$F$8:$F$12,MATCH(B7924,Assumptions!$A$8:$A$12,0)),IF(P7924="181-365d",INDEX(Assumptions!$G$8:$G$12,MATCH(B7924,Assumptions!$A$8:$A$12,0)),INDEX(Assumptions!$H$8:$H$12,MATCH(B7924,Assumptions!$A$8:$A$12,0)))))</f>
        <v>0.8</v>
      </c>
      <c r="R7924" s="14">
        <f t="shared" ca="1" si="866"/>
        <v>434985.34400000004</v>
      </c>
      <c r="S7924" s="14">
        <f t="shared" si="867"/>
        <v>0</v>
      </c>
      <c r="T7924" s="11" t="s">
        <v>39</v>
      </c>
      <c r="U7924" s="18" t="s">
        <v>26</v>
      </c>
    </row>
    <row r="7925" spans="1:21" ht="15" customHeight="1" x14ac:dyDescent="0.15">
      <c r="A7925" s="10" t="s">
        <v>7973</v>
      </c>
      <c r="B7925" s="11" t="s">
        <v>28</v>
      </c>
      <c r="C7925" s="11" t="s">
        <v>55</v>
      </c>
      <c r="D7925" s="12">
        <v>46019</v>
      </c>
      <c r="E7925" s="11">
        <v>3412</v>
      </c>
      <c r="F7925" s="11" t="s">
        <v>24</v>
      </c>
      <c r="G7925" s="13">
        <v>5988.6</v>
      </c>
      <c r="H7925" s="14">
        <f t="shared" si="861"/>
        <v>20433103.200000003</v>
      </c>
      <c r="I7925" s="14">
        <f>IF(F7925="GHS",H7925,H7925*Assumptions!$B$4)</f>
        <v>220677514.56000003</v>
      </c>
      <c r="J7925" s="15" t="str">
        <f>INDEX(Assumptions!$B$8:$B$12,MATCH(B7925,Assumptions!$A$8:$A$12,0))</f>
        <v>Fair Value Less Costs to Sell</v>
      </c>
      <c r="K7925" s="16">
        <f>G7925/(1-INDEX(Assumptions!$D$8:$D$12,MATCH(B7925,Assumptions!$A$8:$A$12,0)))</f>
        <v>6805.227272727273</v>
      </c>
      <c r="L7925" s="16">
        <f t="shared" si="862"/>
        <v>179.65800000000002</v>
      </c>
      <c r="M7925" s="16">
        <f t="shared" si="863"/>
        <v>340.26136363636368</v>
      </c>
      <c r="N7925" s="14">
        <f>E7925*(K7925-L7925-M7925)*IF(F7925="GHS",1,Assumptions!$B$4)</f>
        <v>231611082.32683635</v>
      </c>
      <c r="O7925" s="15">
        <f t="shared" ca="1" si="864"/>
        <v>267</v>
      </c>
      <c r="P7925" s="15" t="str">
        <f t="shared" ca="1" si="865"/>
        <v>181-365d</v>
      </c>
      <c r="Q7925" s="17">
        <f ca="1">IF(P7925="0-90d",0,IF(P7925="91-180d",INDEX(Assumptions!$F$8:$F$12,MATCH(B7925,Assumptions!$A$8:$A$12,0)),IF(P7925="181-365d",INDEX(Assumptions!$G$8:$G$12,MATCH(B7925,Assumptions!$A$8:$A$12,0)),INDEX(Assumptions!$H$8:$H$12,MATCH(B7925,Assumptions!$A$8:$A$12,0)))))</f>
        <v>0.1</v>
      </c>
      <c r="R7925" s="14">
        <f t="shared" ca="1" si="866"/>
        <v>22067751.456000004</v>
      </c>
      <c r="S7925" s="14">
        <f t="shared" ca="1" si="867"/>
        <v>198609763.10400003</v>
      </c>
      <c r="T7925" s="11" t="s">
        <v>25</v>
      </c>
      <c r="U7925" s="18" t="s">
        <v>36</v>
      </c>
    </row>
    <row r="7926" spans="1:21" ht="15" customHeight="1" x14ac:dyDescent="0.15">
      <c r="A7926" s="10" t="s">
        <v>7974</v>
      </c>
      <c r="B7926" s="11" t="s">
        <v>41</v>
      </c>
      <c r="C7926" s="11" t="s">
        <v>44</v>
      </c>
      <c r="D7926" s="12">
        <v>46086</v>
      </c>
      <c r="E7926" s="11">
        <v>923</v>
      </c>
      <c r="F7926" s="11" t="s">
        <v>33</v>
      </c>
      <c r="G7926" s="13">
        <v>423.11</v>
      </c>
      <c r="H7926" s="14">
        <f t="shared" si="861"/>
        <v>390530.53</v>
      </c>
      <c r="I7926" s="14">
        <f>IF(F7926="GHS",H7926,H7926*Assumptions!$B$4)</f>
        <v>390530.53</v>
      </c>
      <c r="J7926" s="15" t="str">
        <f>INDEX(Assumptions!$B$8:$B$12,MATCH(B7926,Assumptions!$A$8:$A$12,0))</f>
        <v>Weighted Average</v>
      </c>
      <c r="K7926" s="16">
        <f>G7926/(1-INDEX(Assumptions!$D$8:$D$12,MATCH(B7926,Assumptions!$A$8:$A$12,0)))</f>
        <v>650.93846153846152</v>
      </c>
      <c r="L7926" s="16">
        <f t="shared" si="862"/>
        <v>12.693300000000001</v>
      </c>
      <c r="M7926" s="16">
        <f t="shared" si="863"/>
        <v>32.546923076923079</v>
      </c>
      <c r="N7926" s="14">
        <f>E7926*(K7926-L7926-M7926)*IF(F7926="GHS",1,Assumptions!$B$4)</f>
        <v>559059.47409999988</v>
      </c>
      <c r="O7926" s="15">
        <f t="shared" ca="1" si="864"/>
        <v>200</v>
      </c>
      <c r="P7926" s="15" t="str">
        <f t="shared" ca="1" si="865"/>
        <v>181-365d</v>
      </c>
      <c r="Q7926" s="17">
        <f ca="1">IF(P7926="0-90d",0,IF(P7926="91-180d",INDEX(Assumptions!$F$8:$F$12,MATCH(B7926,Assumptions!$A$8:$A$12,0)),IF(P7926="181-365d",INDEX(Assumptions!$G$8:$G$12,MATCH(B7926,Assumptions!$A$8:$A$12,0)),INDEX(Assumptions!$H$8:$H$12,MATCH(B7926,Assumptions!$A$8:$A$12,0)))))</f>
        <v>0.35</v>
      </c>
      <c r="R7926" s="14">
        <f t="shared" ca="1" si="866"/>
        <v>136685.68549999999</v>
      </c>
      <c r="S7926" s="14">
        <f t="shared" ca="1" si="867"/>
        <v>253844.84450000004</v>
      </c>
      <c r="T7926" s="11" t="s">
        <v>25</v>
      </c>
      <c r="U7926" s="18" t="s">
        <v>26</v>
      </c>
    </row>
    <row r="7927" spans="1:21" ht="15" customHeight="1" x14ac:dyDescent="0.15">
      <c r="A7927" s="10" t="s">
        <v>7975</v>
      </c>
      <c r="B7927" s="11" t="s">
        <v>28</v>
      </c>
      <c r="C7927" s="11" t="s">
        <v>35</v>
      </c>
      <c r="D7927" s="12">
        <v>46141</v>
      </c>
      <c r="E7927" s="11">
        <v>4528</v>
      </c>
      <c r="F7927" s="11" t="s">
        <v>24</v>
      </c>
      <c r="G7927" s="13">
        <v>7669.48</v>
      </c>
      <c r="H7927" s="14">
        <f t="shared" si="861"/>
        <v>34727405.439999998</v>
      </c>
      <c r="I7927" s="14">
        <f>IF(F7927="GHS",H7927,H7927*Assumptions!$B$4)</f>
        <v>375055978.75199997</v>
      </c>
      <c r="J7927" s="15" t="str">
        <f>INDEX(Assumptions!$B$8:$B$12,MATCH(B7927,Assumptions!$A$8:$A$12,0))</f>
        <v>Fair Value Less Costs to Sell</v>
      </c>
      <c r="K7927" s="16">
        <f>G7927/(1-INDEX(Assumptions!$D$8:$D$12,MATCH(B7927,Assumptions!$A$8:$A$12,0)))</f>
        <v>8715.318181818182</v>
      </c>
      <c r="L7927" s="16">
        <f t="shared" si="862"/>
        <v>230.08439999999999</v>
      </c>
      <c r="M7927" s="16">
        <f t="shared" si="863"/>
        <v>435.76590909090913</v>
      </c>
      <c r="N7927" s="14">
        <f>E7927*(K7927-L7927-M7927)*IF(F7927="GHS",1,Assumptions!$B$4)</f>
        <v>393638297.69925821</v>
      </c>
      <c r="O7927" s="15">
        <f t="shared" ca="1" si="864"/>
        <v>145</v>
      </c>
      <c r="P7927" s="15" t="str">
        <f t="shared" ca="1" si="865"/>
        <v>91-180d</v>
      </c>
      <c r="Q7927" s="17">
        <f ca="1">IF(P7927="0-90d",0,IF(P7927="91-180d",INDEX(Assumptions!$F$8:$F$12,MATCH(B7927,Assumptions!$A$8:$A$12,0)),IF(P7927="181-365d",INDEX(Assumptions!$G$8:$G$12,MATCH(B7927,Assumptions!$A$8:$A$12,0)),INDEX(Assumptions!$H$8:$H$12,MATCH(B7927,Assumptions!$A$8:$A$12,0)))))</f>
        <v>0.02</v>
      </c>
      <c r="R7927" s="14">
        <f t="shared" ca="1" si="866"/>
        <v>7501119.5750399996</v>
      </c>
      <c r="S7927" s="14">
        <f t="shared" ca="1" si="867"/>
        <v>367554859.17695999</v>
      </c>
      <c r="T7927" s="11" t="s">
        <v>25</v>
      </c>
      <c r="U7927" s="18" t="s">
        <v>26</v>
      </c>
    </row>
    <row r="7928" spans="1:21" ht="15" customHeight="1" x14ac:dyDescent="0.15">
      <c r="A7928" s="10" t="s">
        <v>7976</v>
      </c>
      <c r="B7928" s="11" t="s">
        <v>46</v>
      </c>
      <c r="C7928" s="11" t="s">
        <v>52</v>
      </c>
      <c r="D7928" s="12">
        <v>45899</v>
      </c>
      <c r="E7928" s="11">
        <v>4716</v>
      </c>
      <c r="F7928" s="11" t="s">
        <v>33</v>
      </c>
      <c r="G7928" s="13">
        <v>741787.63</v>
      </c>
      <c r="H7928" s="14">
        <f t="shared" si="861"/>
        <v>3498270463.0799999</v>
      </c>
      <c r="I7928" s="14">
        <f>IF(F7928="GHS",H7928,H7928*Assumptions!$B$4)</f>
        <v>3498270463.0799999</v>
      </c>
      <c r="J7928" s="15" t="str">
        <f>INDEX(Assumptions!$B$8:$B$12,MATCH(B7928,Assumptions!$A$8:$A$12,0))</f>
        <v>Specific Identification</v>
      </c>
      <c r="K7928" s="16">
        <f>G7928/(1-INDEX(Assumptions!$D$8:$D$12,MATCH(B7928,Assumptions!$A$8:$A$12,0)))</f>
        <v>951009.782051282</v>
      </c>
      <c r="L7928" s="16">
        <f t="shared" si="862"/>
        <v>22253.6289</v>
      </c>
      <c r="M7928" s="16">
        <f t="shared" si="863"/>
        <v>47550.489102564105</v>
      </c>
      <c r="N7928" s="14">
        <f>E7928*(K7928-L7928-M7928)*IF(F7928="GHS",1,Assumptions!$B$4)</f>
        <v>4155765911.6537538</v>
      </c>
      <c r="O7928" s="15">
        <f t="shared" ca="1" si="864"/>
        <v>387</v>
      </c>
      <c r="P7928" s="15" t="str">
        <f t="shared" ca="1" si="865"/>
        <v>365d+</v>
      </c>
      <c r="Q7928" s="17">
        <f ca="1">IF(P7928="0-90d",0,IF(P7928="91-180d",INDEX(Assumptions!$F$8:$F$12,MATCH(B7928,Assumptions!$A$8:$A$12,0)),IF(P7928="181-365d",INDEX(Assumptions!$G$8:$G$12,MATCH(B7928,Assumptions!$A$8:$A$12,0)),INDEX(Assumptions!$H$8:$H$12,MATCH(B7928,Assumptions!$A$8:$A$12,0)))))</f>
        <v>0.15</v>
      </c>
      <c r="R7928" s="14">
        <f t="shared" ca="1" si="866"/>
        <v>524740569.46199995</v>
      </c>
      <c r="S7928" s="14">
        <f t="shared" ca="1" si="867"/>
        <v>2973529893.618</v>
      </c>
      <c r="T7928" s="11" t="s">
        <v>25</v>
      </c>
      <c r="U7928" s="18" t="s">
        <v>26</v>
      </c>
    </row>
    <row r="7929" spans="1:21" ht="15" customHeight="1" x14ac:dyDescent="0.15">
      <c r="A7929" s="10" t="s">
        <v>7977</v>
      </c>
      <c r="B7929" s="11" t="s">
        <v>31</v>
      </c>
      <c r="C7929" s="11" t="s">
        <v>63</v>
      </c>
      <c r="D7929" s="12">
        <v>45778</v>
      </c>
      <c r="E7929" s="11">
        <v>2258</v>
      </c>
      <c r="F7929" s="11" t="s">
        <v>33</v>
      </c>
      <c r="G7929" s="13">
        <v>1539.13</v>
      </c>
      <c r="H7929" s="14">
        <f t="shared" si="861"/>
        <v>3475355.54</v>
      </c>
      <c r="I7929" s="14">
        <f>IF(F7929="GHS",H7929,H7929*Assumptions!$B$4)</f>
        <v>3475355.54</v>
      </c>
      <c r="J7929" s="15" t="str">
        <f>INDEX(Assumptions!$B$8:$B$12,MATCH(B7929,Assumptions!$A$8:$A$12,0))</f>
        <v>Weighted Average</v>
      </c>
      <c r="K7929" s="16">
        <f>G7929/(1-INDEX(Assumptions!$D$8:$D$12,MATCH(B7929,Assumptions!$A$8:$A$12,0)))</f>
        <v>2137.6805555555557</v>
      </c>
      <c r="L7929" s="16">
        <f t="shared" si="862"/>
        <v>46.173900000000003</v>
      </c>
      <c r="M7929" s="16">
        <f t="shared" si="863"/>
        <v>106.88402777777779</v>
      </c>
      <c r="N7929" s="14">
        <f>E7929*(K7929-L7929-M7929)*IF(F7929="GHS",1,Assumptions!$B$4)</f>
        <v>4481277.8935222225</v>
      </c>
      <c r="O7929" s="15">
        <f t="shared" ca="1" si="864"/>
        <v>508</v>
      </c>
      <c r="P7929" s="15" t="str">
        <f t="shared" ca="1" si="865"/>
        <v>365d+</v>
      </c>
      <c r="Q7929" s="17">
        <f ca="1">IF(P7929="0-90d",0,IF(P7929="91-180d",INDEX(Assumptions!$F$8:$F$12,MATCH(B7929,Assumptions!$A$8:$A$12,0)),IF(P7929="181-365d",INDEX(Assumptions!$G$8:$G$12,MATCH(B7929,Assumptions!$A$8:$A$12,0)),INDEX(Assumptions!$H$8:$H$12,MATCH(B7929,Assumptions!$A$8:$A$12,0)))))</f>
        <v>0.6</v>
      </c>
      <c r="R7929" s="14">
        <f t="shared" ca="1" si="866"/>
        <v>2085213.324</v>
      </c>
      <c r="S7929" s="14">
        <f t="shared" ca="1" si="867"/>
        <v>1390142.216</v>
      </c>
      <c r="T7929" s="11" t="s">
        <v>25</v>
      </c>
      <c r="U7929" s="18" t="s">
        <v>26</v>
      </c>
    </row>
    <row r="7930" spans="1:21" ht="15" customHeight="1" x14ac:dyDescent="0.15">
      <c r="A7930" s="10" t="s">
        <v>7978</v>
      </c>
      <c r="B7930" s="11" t="s">
        <v>28</v>
      </c>
      <c r="C7930" s="11" t="s">
        <v>38</v>
      </c>
      <c r="D7930" s="12">
        <v>45805</v>
      </c>
      <c r="E7930" s="11">
        <v>1418</v>
      </c>
      <c r="F7930" s="11" t="s">
        <v>24</v>
      </c>
      <c r="G7930" s="13">
        <v>9737.07</v>
      </c>
      <c r="H7930" s="14">
        <f t="shared" si="861"/>
        <v>13807165.26</v>
      </c>
      <c r="I7930" s="14">
        <f>IF(F7930="GHS",H7930,H7930*Assumptions!$B$4)</f>
        <v>149117384.808</v>
      </c>
      <c r="J7930" s="15" t="str">
        <f>INDEX(Assumptions!$B$8:$B$12,MATCH(B7930,Assumptions!$A$8:$A$12,0))</f>
        <v>Fair Value Less Costs to Sell</v>
      </c>
      <c r="K7930" s="16">
        <f>G7930/(1-INDEX(Assumptions!$D$8:$D$12,MATCH(B7930,Assumptions!$A$8:$A$12,0)))</f>
        <v>11064.852272727272</v>
      </c>
      <c r="L7930" s="16">
        <f t="shared" si="862"/>
        <v>292.1121</v>
      </c>
      <c r="M7930" s="16">
        <f t="shared" si="863"/>
        <v>553.24261363636367</v>
      </c>
      <c r="N7930" s="14">
        <f>E7930*(K7930-L7930-M7930)*IF(F7930="GHS",1,Assumptions!$B$4)</f>
        <v>156505473.41894183</v>
      </c>
      <c r="O7930" s="15">
        <f t="shared" ca="1" si="864"/>
        <v>481</v>
      </c>
      <c r="P7930" s="15" t="str">
        <f t="shared" ca="1" si="865"/>
        <v>365d+</v>
      </c>
      <c r="Q7930" s="17">
        <f ca="1">IF(P7930="0-90d",0,IF(P7930="91-180d",INDEX(Assumptions!$F$8:$F$12,MATCH(B7930,Assumptions!$A$8:$A$12,0)),IF(P7930="181-365d",INDEX(Assumptions!$G$8:$G$12,MATCH(B7930,Assumptions!$A$8:$A$12,0)),INDEX(Assumptions!$H$8:$H$12,MATCH(B7930,Assumptions!$A$8:$A$12,0)))))</f>
        <v>0.4</v>
      </c>
      <c r="R7930" s="14">
        <f t="shared" ca="1" si="866"/>
        <v>59646953.923200004</v>
      </c>
      <c r="S7930" s="14">
        <f t="shared" ca="1" si="867"/>
        <v>89470430.884799987</v>
      </c>
      <c r="T7930" s="11" t="s">
        <v>25</v>
      </c>
      <c r="U7930" s="18" t="s">
        <v>26</v>
      </c>
    </row>
    <row r="7931" spans="1:21" ht="15" customHeight="1" x14ac:dyDescent="0.15">
      <c r="A7931" s="10" t="s">
        <v>7979</v>
      </c>
      <c r="B7931" s="11" t="s">
        <v>28</v>
      </c>
      <c r="C7931" s="11" t="s">
        <v>29</v>
      </c>
      <c r="D7931" s="12">
        <v>46067</v>
      </c>
      <c r="E7931" s="11">
        <v>400</v>
      </c>
      <c r="F7931" s="11" t="s">
        <v>24</v>
      </c>
      <c r="G7931" s="13">
        <v>7667.96</v>
      </c>
      <c r="H7931" s="14">
        <f t="shared" si="861"/>
        <v>3067184</v>
      </c>
      <c r="I7931" s="14">
        <f>IF(F7931="GHS",H7931,H7931*Assumptions!$B$4)</f>
        <v>33125587.200000003</v>
      </c>
      <c r="J7931" s="15" t="str">
        <f>INDEX(Assumptions!$B$8:$B$12,MATCH(B7931,Assumptions!$A$8:$A$12,0))</f>
        <v>Fair Value Less Costs to Sell</v>
      </c>
      <c r="K7931" s="16">
        <f>G7931/(1-INDEX(Assumptions!$D$8:$D$12,MATCH(B7931,Assumptions!$A$8:$A$12,0)))</f>
        <v>8713.5909090909099</v>
      </c>
      <c r="L7931" s="16">
        <f t="shared" si="862"/>
        <v>230.03879999999998</v>
      </c>
      <c r="M7931" s="16">
        <f t="shared" si="863"/>
        <v>435.67954545454552</v>
      </c>
      <c r="N7931" s="14">
        <f>E7931*(K7931-L7931-M7931)*IF(F7931="GHS",1,Assumptions!$B$4)</f>
        <v>34766809.474909097</v>
      </c>
      <c r="O7931" s="15">
        <f t="shared" ca="1" si="864"/>
        <v>219</v>
      </c>
      <c r="P7931" s="15" t="str">
        <f t="shared" ca="1" si="865"/>
        <v>181-365d</v>
      </c>
      <c r="Q7931" s="17">
        <f ca="1">IF(P7931="0-90d",0,IF(P7931="91-180d",INDEX(Assumptions!$F$8:$F$12,MATCH(B7931,Assumptions!$A$8:$A$12,0)),IF(P7931="181-365d",INDEX(Assumptions!$G$8:$G$12,MATCH(B7931,Assumptions!$A$8:$A$12,0)),INDEX(Assumptions!$H$8:$H$12,MATCH(B7931,Assumptions!$A$8:$A$12,0)))))</f>
        <v>0.1</v>
      </c>
      <c r="R7931" s="14">
        <f t="shared" ca="1" si="866"/>
        <v>3312558.7200000007</v>
      </c>
      <c r="S7931" s="14">
        <f t="shared" ca="1" si="867"/>
        <v>29813028.480000004</v>
      </c>
      <c r="T7931" s="11" t="s">
        <v>25</v>
      </c>
      <c r="U7931" s="18" t="s">
        <v>36</v>
      </c>
    </row>
    <row r="7932" spans="1:21" ht="15" customHeight="1" x14ac:dyDescent="0.15">
      <c r="A7932" s="10" t="s">
        <v>7980</v>
      </c>
      <c r="B7932" s="11" t="s">
        <v>41</v>
      </c>
      <c r="C7932" s="11" t="s">
        <v>115</v>
      </c>
      <c r="D7932" s="12">
        <v>45801</v>
      </c>
      <c r="E7932" s="11">
        <v>3604</v>
      </c>
      <c r="F7932" s="11" t="s">
        <v>33</v>
      </c>
      <c r="G7932" s="13">
        <v>1251.3699999999999</v>
      </c>
      <c r="H7932" s="14">
        <f t="shared" si="861"/>
        <v>4509937.4799999995</v>
      </c>
      <c r="I7932" s="14">
        <f>IF(F7932="GHS",H7932,H7932*Assumptions!$B$4)</f>
        <v>4509937.4799999995</v>
      </c>
      <c r="J7932" s="15" t="str">
        <f>INDEX(Assumptions!$B$8:$B$12,MATCH(B7932,Assumptions!$A$8:$A$12,0))</f>
        <v>Weighted Average</v>
      </c>
      <c r="K7932" s="16">
        <f>G7932/(1-INDEX(Assumptions!$D$8:$D$12,MATCH(B7932,Assumptions!$A$8:$A$12,0)))</f>
        <v>1925.1846153846152</v>
      </c>
      <c r="L7932" s="16">
        <f t="shared" si="862"/>
        <v>37.541099999999993</v>
      </c>
      <c r="M7932" s="16">
        <f t="shared" si="863"/>
        <v>96.259230769230768</v>
      </c>
      <c r="N7932" s="14">
        <f>E7932*(K7932-L7932-M7932)*IF(F7932="GHS",1,Assumptions!$B$4)</f>
        <v>6456148.9617538461</v>
      </c>
      <c r="O7932" s="15">
        <f t="shared" ca="1" si="864"/>
        <v>485</v>
      </c>
      <c r="P7932" s="15" t="str">
        <f t="shared" ca="1" si="865"/>
        <v>365d+</v>
      </c>
      <c r="Q7932" s="17">
        <f ca="1">IF(P7932="0-90d",0,IF(P7932="91-180d",INDEX(Assumptions!$F$8:$F$12,MATCH(B7932,Assumptions!$A$8:$A$12,0)),IF(P7932="181-365d",INDEX(Assumptions!$G$8:$G$12,MATCH(B7932,Assumptions!$A$8:$A$12,0)),INDEX(Assumptions!$H$8:$H$12,MATCH(B7932,Assumptions!$A$8:$A$12,0)))))</f>
        <v>0.8</v>
      </c>
      <c r="R7932" s="14">
        <f t="shared" ca="1" si="866"/>
        <v>3607949.9839999997</v>
      </c>
      <c r="S7932" s="14">
        <f t="shared" ca="1" si="867"/>
        <v>901987.49599999981</v>
      </c>
      <c r="T7932" s="11" t="s">
        <v>25</v>
      </c>
      <c r="U7932" s="18" t="s">
        <v>26</v>
      </c>
    </row>
    <row r="7933" spans="1:21" ht="15" customHeight="1" x14ac:dyDescent="0.15">
      <c r="A7933" s="10" t="s">
        <v>7981</v>
      </c>
      <c r="B7933" s="11" t="s">
        <v>28</v>
      </c>
      <c r="C7933" s="11" t="s">
        <v>35</v>
      </c>
      <c r="D7933" s="12">
        <v>45902</v>
      </c>
      <c r="E7933" s="11">
        <v>2385</v>
      </c>
      <c r="F7933" s="11" t="s">
        <v>24</v>
      </c>
      <c r="G7933" s="13">
        <v>16844.099999999999</v>
      </c>
      <c r="H7933" s="14">
        <f t="shared" si="861"/>
        <v>40173178.5</v>
      </c>
      <c r="I7933" s="14">
        <f>IF(F7933="GHS",H7933,H7933*Assumptions!$B$4)</f>
        <v>433870327.80000001</v>
      </c>
      <c r="J7933" s="15" t="str">
        <f>INDEX(Assumptions!$B$8:$B$12,MATCH(B7933,Assumptions!$A$8:$A$12,0))</f>
        <v>Fair Value Less Costs to Sell</v>
      </c>
      <c r="K7933" s="16">
        <f>G7933/(1-INDEX(Assumptions!$D$8:$D$12,MATCH(B7933,Assumptions!$A$8:$A$12,0)))</f>
        <v>19141.022727272724</v>
      </c>
      <c r="L7933" s="16">
        <f t="shared" si="862"/>
        <v>505.32299999999992</v>
      </c>
      <c r="M7933" s="16">
        <f t="shared" si="863"/>
        <v>957.05113636363626</v>
      </c>
      <c r="N7933" s="14">
        <f>E7933*(K7933-L7933-M7933)*IF(F7933="GHS",1,Assumptions!$B$4)</f>
        <v>455366630.40463632</v>
      </c>
      <c r="O7933" s="15">
        <f t="shared" ca="1" si="864"/>
        <v>384</v>
      </c>
      <c r="P7933" s="15" t="str">
        <f t="shared" ca="1" si="865"/>
        <v>365d+</v>
      </c>
      <c r="Q7933" s="17">
        <f ca="1">IF(P7933="0-90d",0,IF(P7933="91-180d",INDEX(Assumptions!$F$8:$F$12,MATCH(B7933,Assumptions!$A$8:$A$12,0)),IF(P7933="181-365d",INDEX(Assumptions!$G$8:$G$12,MATCH(B7933,Assumptions!$A$8:$A$12,0)),INDEX(Assumptions!$H$8:$H$12,MATCH(B7933,Assumptions!$A$8:$A$12,0)))))</f>
        <v>0.4</v>
      </c>
      <c r="R7933" s="14">
        <f t="shared" ca="1" si="866"/>
        <v>173548131.12</v>
      </c>
      <c r="S7933" s="14">
        <f t="shared" ca="1" si="867"/>
        <v>260322196.68000001</v>
      </c>
      <c r="T7933" s="11" t="s">
        <v>25</v>
      </c>
      <c r="U7933" s="18" t="s">
        <v>26</v>
      </c>
    </row>
    <row r="7934" spans="1:21" ht="15" customHeight="1" x14ac:dyDescent="0.15">
      <c r="A7934" s="10" t="s">
        <v>7982</v>
      </c>
      <c r="B7934" s="11" t="s">
        <v>28</v>
      </c>
      <c r="C7934" s="11" t="s">
        <v>35</v>
      </c>
      <c r="D7934" s="12">
        <v>45733</v>
      </c>
      <c r="E7934" s="11">
        <v>135</v>
      </c>
      <c r="F7934" s="11" t="s">
        <v>24</v>
      </c>
      <c r="G7934" s="13">
        <v>13615.83</v>
      </c>
      <c r="H7934" s="14">
        <f t="shared" si="861"/>
        <v>1838137.05</v>
      </c>
      <c r="I7934" s="14">
        <f>IF(F7934="GHS",H7934,H7934*Assumptions!$B$4)</f>
        <v>19851880.140000001</v>
      </c>
      <c r="J7934" s="15" t="str">
        <f>INDEX(Assumptions!$B$8:$B$12,MATCH(B7934,Assumptions!$A$8:$A$12,0))</f>
        <v>Fair Value Less Costs to Sell</v>
      </c>
      <c r="K7934" s="16">
        <f>G7934/(1-INDEX(Assumptions!$D$8:$D$12,MATCH(B7934,Assumptions!$A$8:$A$12,0)))</f>
        <v>15472.53409090909</v>
      </c>
      <c r="L7934" s="16">
        <f t="shared" si="862"/>
        <v>408.47489999999999</v>
      </c>
      <c r="M7934" s="16">
        <f t="shared" si="863"/>
        <v>773.62670454545457</v>
      </c>
      <c r="N7934" s="14">
        <f>E7934*(K7934-L7934-M7934)*IF(F7934="GHS",1,Assumptions!$B$4)</f>
        <v>20835450.565118182</v>
      </c>
      <c r="O7934" s="15">
        <f t="shared" ca="1" si="864"/>
        <v>553</v>
      </c>
      <c r="P7934" s="15" t="str">
        <f t="shared" ca="1" si="865"/>
        <v>365d+</v>
      </c>
      <c r="Q7934" s="17">
        <f ca="1">IF(P7934="0-90d",0,IF(P7934="91-180d",INDEX(Assumptions!$F$8:$F$12,MATCH(B7934,Assumptions!$A$8:$A$12,0)),IF(P7934="181-365d",INDEX(Assumptions!$G$8:$G$12,MATCH(B7934,Assumptions!$A$8:$A$12,0)),INDEX(Assumptions!$H$8:$H$12,MATCH(B7934,Assumptions!$A$8:$A$12,0)))))</f>
        <v>0.4</v>
      </c>
      <c r="R7934" s="14">
        <f t="shared" ca="1" si="866"/>
        <v>7940752.0560000008</v>
      </c>
      <c r="S7934" s="14">
        <f t="shared" ca="1" si="867"/>
        <v>11911128.083999999</v>
      </c>
      <c r="T7934" s="11" t="s">
        <v>50</v>
      </c>
      <c r="U7934" s="18" t="s">
        <v>26</v>
      </c>
    </row>
    <row r="7935" spans="1:21" ht="15" customHeight="1" x14ac:dyDescent="0.15">
      <c r="A7935" s="10" t="s">
        <v>7983</v>
      </c>
      <c r="B7935" s="11" t="s">
        <v>31</v>
      </c>
      <c r="C7935" s="11" t="s">
        <v>32</v>
      </c>
      <c r="D7935" s="12">
        <v>45922</v>
      </c>
      <c r="E7935" s="11">
        <v>4543</v>
      </c>
      <c r="F7935" s="11" t="s">
        <v>33</v>
      </c>
      <c r="G7935" s="13">
        <v>1036.8800000000001</v>
      </c>
      <c r="H7935" s="14">
        <f t="shared" si="861"/>
        <v>4710545.8400000008</v>
      </c>
      <c r="I7935" s="14">
        <f>IF(F7935="GHS",H7935,H7935*Assumptions!$B$4)</f>
        <v>4710545.8400000008</v>
      </c>
      <c r="J7935" s="15" t="str">
        <f>INDEX(Assumptions!$B$8:$B$12,MATCH(B7935,Assumptions!$A$8:$A$12,0))</f>
        <v>Weighted Average</v>
      </c>
      <c r="K7935" s="16">
        <f>G7935/(1-INDEX(Assumptions!$D$8:$D$12,MATCH(B7935,Assumptions!$A$8:$A$12,0)))</f>
        <v>1440.1111111111113</v>
      </c>
      <c r="L7935" s="16">
        <f t="shared" si="862"/>
        <v>31.106400000000001</v>
      </c>
      <c r="M7935" s="16">
        <f t="shared" si="863"/>
        <v>72.005555555555574</v>
      </c>
      <c r="N7935" s="14">
        <f>E7935*(K7935-L7935-M7935)*IF(F7935="GHS",1,Assumptions!$B$4)</f>
        <v>6073987.1636888906</v>
      </c>
      <c r="O7935" s="15">
        <f t="shared" ca="1" si="864"/>
        <v>364</v>
      </c>
      <c r="P7935" s="15" t="str">
        <f t="shared" ca="1" si="865"/>
        <v>181-365d</v>
      </c>
      <c r="Q7935" s="17">
        <f ca="1">IF(P7935="0-90d",0,IF(P7935="91-180d",INDEX(Assumptions!$F$8:$F$12,MATCH(B7935,Assumptions!$A$8:$A$12,0)),IF(P7935="181-365d",INDEX(Assumptions!$G$8:$G$12,MATCH(B7935,Assumptions!$A$8:$A$12,0)),INDEX(Assumptions!$H$8:$H$12,MATCH(B7935,Assumptions!$A$8:$A$12,0)))))</f>
        <v>0.2</v>
      </c>
      <c r="R7935" s="14">
        <f t="shared" ca="1" si="866"/>
        <v>942109.16800000018</v>
      </c>
      <c r="S7935" s="14">
        <f t="shared" ca="1" si="867"/>
        <v>3768436.6720000007</v>
      </c>
      <c r="T7935" s="11" t="s">
        <v>25</v>
      </c>
      <c r="U7935" s="18" t="s">
        <v>36</v>
      </c>
    </row>
    <row r="7936" spans="1:21" ht="15" customHeight="1" x14ac:dyDescent="0.15">
      <c r="A7936" s="10" t="s">
        <v>7984</v>
      </c>
      <c r="B7936" s="11" t="s">
        <v>28</v>
      </c>
      <c r="C7936" s="11" t="s">
        <v>35</v>
      </c>
      <c r="D7936" s="12">
        <v>45749</v>
      </c>
      <c r="E7936" s="11">
        <v>2590</v>
      </c>
      <c r="F7936" s="11" t="s">
        <v>24</v>
      </c>
      <c r="G7936" s="13">
        <v>13839.47</v>
      </c>
      <c r="H7936" s="14">
        <f t="shared" si="861"/>
        <v>35844227.299999997</v>
      </c>
      <c r="I7936" s="14">
        <f>IF(F7936="GHS",H7936,H7936*Assumptions!$B$4)</f>
        <v>387117654.83999997</v>
      </c>
      <c r="J7936" s="15" t="str">
        <f>INDEX(Assumptions!$B$8:$B$12,MATCH(B7936,Assumptions!$A$8:$A$12,0))</f>
        <v>Fair Value Less Costs to Sell</v>
      </c>
      <c r="K7936" s="16">
        <f>G7936/(1-INDEX(Assumptions!$D$8:$D$12,MATCH(B7936,Assumptions!$A$8:$A$12,0)))</f>
        <v>15726.670454545454</v>
      </c>
      <c r="L7936" s="16">
        <f t="shared" si="862"/>
        <v>415.18409999999994</v>
      </c>
      <c r="M7936" s="16">
        <f t="shared" si="863"/>
        <v>786.33352272727279</v>
      </c>
      <c r="N7936" s="14">
        <f>E7936*(K7936-L7936-M7936)*IF(F7936="GHS",1,Assumptions!$B$4)</f>
        <v>406297575.0116182</v>
      </c>
      <c r="O7936" s="15">
        <f t="shared" ca="1" si="864"/>
        <v>537</v>
      </c>
      <c r="P7936" s="15" t="str">
        <f t="shared" ca="1" si="865"/>
        <v>365d+</v>
      </c>
      <c r="Q7936" s="17">
        <f ca="1">IF(P7936="0-90d",0,IF(P7936="91-180d",INDEX(Assumptions!$F$8:$F$12,MATCH(B7936,Assumptions!$A$8:$A$12,0)),IF(P7936="181-365d",INDEX(Assumptions!$G$8:$G$12,MATCH(B7936,Assumptions!$A$8:$A$12,0)),INDEX(Assumptions!$H$8:$H$12,MATCH(B7936,Assumptions!$A$8:$A$12,0)))))</f>
        <v>0.4</v>
      </c>
      <c r="R7936" s="14">
        <f t="shared" ca="1" si="866"/>
        <v>154847061.93599999</v>
      </c>
      <c r="S7936" s="14">
        <f t="shared" si="867"/>
        <v>0</v>
      </c>
      <c r="T7936" s="11" t="s">
        <v>39</v>
      </c>
      <c r="U7936" s="18" t="s">
        <v>26</v>
      </c>
    </row>
    <row r="7937" spans="1:21" ht="15" customHeight="1" x14ac:dyDescent="0.15">
      <c r="A7937" s="10" t="s">
        <v>7985</v>
      </c>
      <c r="B7937" s="11" t="s">
        <v>31</v>
      </c>
      <c r="C7937" s="11" t="s">
        <v>63</v>
      </c>
      <c r="D7937" s="12">
        <v>46028</v>
      </c>
      <c r="E7937" s="11">
        <v>3740</v>
      </c>
      <c r="F7937" s="11" t="s">
        <v>33</v>
      </c>
      <c r="G7937" s="13">
        <v>2208.6</v>
      </c>
      <c r="H7937" s="14">
        <f t="shared" si="861"/>
        <v>8260164</v>
      </c>
      <c r="I7937" s="14">
        <f>IF(F7937="GHS",H7937,H7937*Assumptions!$B$4)</f>
        <v>8260164</v>
      </c>
      <c r="J7937" s="15" t="str">
        <f>INDEX(Assumptions!$B$8:$B$12,MATCH(B7937,Assumptions!$A$8:$A$12,0))</f>
        <v>Weighted Average</v>
      </c>
      <c r="K7937" s="16">
        <f>G7937/(1-INDEX(Assumptions!$D$8:$D$12,MATCH(B7937,Assumptions!$A$8:$A$12,0)))</f>
        <v>3067.5</v>
      </c>
      <c r="L7937" s="16">
        <f t="shared" si="862"/>
        <v>66.257999999999996</v>
      </c>
      <c r="M7937" s="16">
        <f t="shared" si="863"/>
        <v>153.375</v>
      </c>
      <c r="N7937" s="14">
        <f>E7937*(K7937-L7937-M7937)*IF(F7937="GHS",1,Assumptions!$B$4)</f>
        <v>10651022.58</v>
      </c>
      <c r="O7937" s="15">
        <f t="shared" ca="1" si="864"/>
        <v>258</v>
      </c>
      <c r="P7937" s="15" t="str">
        <f t="shared" ca="1" si="865"/>
        <v>181-365d</v>
      </c>
      <c r="Q7937" s="17">
        <f ca="1">IF(P7937="0-90d",0,IF(P7937="91-180d",INDEX(Assumptions!$F$8:$F$12,MATCH(B7937,Assumptions!$A$8:$A$12,0)),IF(P7937="181-365d",INDEX(Assumptions!$G$8:$G$12,MATCH(B7937,Assumptions!$A$8:$A$12,0)),INDEX(Assumptions!$H$8:$H$12,MATCH(B7937,Assumptions!$A$8:$A$12,0)))))</f>
        <v>0.2</v>
      </c>
      <c r="R7937" s="14">
        <f t="shared" ca="1" si="866"/>
        <v>1652032.8</v>
      </c>
      <c r="S7937" s="14">
        <f t="shared" ca="1" si="867"/>
        <v>6608131.2000000002</v>
      </c>
      <c r="T7937" s="11" t="s">
        <v>25</v>
      </c>
      <c r="U7937" s="18" t="s">
        <v>26</v>
      </c>
    </row>
    <row r="7938" spans="1:21" ht="15" customHeight="1" x14ac:dyDescent="0.15">
      <c r="A7938" s="10" t="s">
        <v>7986</v>
      </c>
      <c r="B7938" s="11" t="s">
        <v>22</v>
      </c>
      <c r="C7938" s="11" t="s">
        <v>81</v>
      </c>
      <c r="D7938" s="12">
        <v>46028</v>
      </c>
      <c r="E7938" s="11">
        <v>4728</v>
      </c>
      <c r="F7938" s="11" t="s">
        <v>24</v>
      </c>
      <c r="G7938" s="13">
        <v>13480.36</v>
      </c>
      <c r="H7938" s="14">
        <f t="shared" ref="H7938:H8001" si="868">E7938*G7938</f>
        <v>63735142.080000006</v>
      </c>
      <c r="I7938" s="14">
        <f>IF(F7938="GHS",H7938,H7938*Assumptions!$B$4)</f>
        <v>688339534.46400011</v>
      </c>
      <c r="J7938" s="15" t="str">
        <f>INDEX(Assumptions!$B$8:$B$12,MATCH(B7938,Assumptions!$A$8:$A$12,0))</f>
        <v>FIFO</v>
      </c>
      <c r="K7938" s="16">
        <f>G7938/(1-INDEX(Assumptions!$D$8:$D$12,MATCH(B7938,Assumptions!$A$8:$A$12,0)))</f>
        <v>16439.463414634145</v>
      </c>
      <c r="L7938" s="16">
        <f t="shared" ref="L7938:L8001" si="869">G7938*0.03</f>
        <v>404.41079999999999</v>
      </c>
      <c r="M7938" s="16">
        <f t="shared" ref="M7938:M8001" si="870">K7938*0.05</f>
        <v>821.97317073170734</v>
      </c>
      <c r="N7938" s="14">
        <f>E7938*(K7938-L7938-M7938)*IF(F7938="GHS",1,Assumptions!$B$4)</f>
        <v>776816347.79632401</v>
      </c>
      <c r="O7938" s="15">
        <f t="shared" ref="O7938:O8001" ca="1" si="871">TODAY()-D7938</f>
        <v>258</v>
      </c>
      <c r="P7938" s="15" t="str">
        <f t="shared" ref="P7938:P8001" ca="1" si="872">IF(O7938&lt;=90,"0-90d",IF(O7938&lt;=180,"91-180d",IF(O7938&lt;=365,"181-365d","365d+")))</f>
        <v>181-365d</v>
      </c>
      <c r="Q7938" s="17">
        <f ca="1">IF(P7938="0-90d",0,IF(P7938="91-180d",INDEX(Assumptions!$F$8:$F$12,MATCH(B7938,Assumptions!$A$8:$A$12,0)),IF(P7938="181-365d",INDEX(Assumptions!$G$8:$G$12,MATCH(B7938,Assumptions!$A$8:$A$12,0)),INDEX(Assumptions!$H$8:$H$12,MATCH(B7938,Assumptions!$A$8:$A$12,0)))))</f>
        <v>0.15</v>
      </c>
      <c r="R7938" s="14">
        <f t="shared" ref="R7938:R8001" ca="1" si="873">I7938*Q7938</f>
        <v>103250930.16960001</v>
      </c>
      <c r="S7938" s="14">
        <f t="shared" ref="S7938:S8001" ca="1" si="874">IF(T7938="Held on Consignment (Not Owned)",0,MIN(I7938-R7938,N7938))</f>
        <v>585088604.2944001</v>
      </c>
      <c r="T7938" s="11" t="s">
        <v>25</v>
      </c>
      <c r="U7938" s="18" t="s">
        <v>36</v>
      </c>
    </row>
    <row r="7939" spans="1:21" ht="15" customHeight="1" x14ac:dyDescent="0.15">
      <c r="A7939" s="10" t="s">
        <v>7987</v>
      </c>
      <c r="B7939" s="11" t="s">
        <v>31</v>
      </c>
      <c r="C7939" s="11" t="s">
        <v>63</v>
      </c>
      <c r="D7939" s="12">
        <v>46204</v>
      </c>
      <c r="E7939" s="11">
        <v>1248</v>
      </c>
      <c r="F7939" s="11" t="s">
        <v>33</v>
      </c>
      <c r="G7939" s="13">
        <v>3667.09</v>
      </c>
      <c r="H7939" s="14">
        <f t="shared" si="868"/>
        <v>4576528.32</v>
      </c>
      <c r="I7939" s="14">
        <f>IF(F7939="GHS",H7939,H7939*Assumptions!$B$4)</f>
        <v>4576528.32</v>
      </c>
      <c r="J7939" s="15" t="str">
        <f>INDEX(Assumptions!$B$8:$B$12,MATCH(B7939,Assumptions!$A$8:$A$12,0))</f>
        <v>Weighted Average</v>
      </c>
      <c r="K7939" s="16">
        <f>G7939/(1-INDEX(Assumptions!$D$8:$D$12,MATCH(B7939,Assumptions!$A$8:$A$12,0)))</f>
        <v>5093.1805555555557</v>
      </c>
      <c r="L7939" s="16">
        <f t="shared" si="869"/>
        <v>110.0127</v>
      </c>
      <c r="M7939" s="16">
        <f t="shared" si="870"/>
        <v>254.65902777777779</v>
      </c>
      <c r="N7939" s="14">
        <f>E7939*(K7939-L7939-M7939)*IF(F7939="GHS",1,Assumptions!$B$4)</f>
        <v>5901179.0170666669</v>
      </c>
      <c r="O7939" s="15">
        <f t="shared" ca="1" si="871"/>
        <v>82</v>
      </c>
      <c r="P7939" s="15" t="str">
        <f t="shared" ca="1" si="872"/>
        <v>0-90d</v>
      </c>
      <c r="Q7939" s="17">
        <f ca="1">IF(P7939="0-90d",0,IF(P7939="91-180d",INDEX(Assumptions!$F$8:$F$12,MATCH(B7939,Assumptions!$A$8:$A$12,0)),IF(P7939="181-365d",INDEX(Assumptions!$G$8:$G$12,MATCH(B7939,Assumptions!$A$8:$A$12,0)),INDEX(Assumptions!$H$8:$H$12,MATCH(B7939,Assumptions!$A$8:$A$12,0)))))</f>
        <v>0</v>
      </c>
      <c r="R7939" s="14">
        <f t="shared" ca="1" si="873"/>
        <v>0</v>
      </c>
      <c r="S7939" s="14">
        <f t="shared" ca="1" si="874"/>
        <v>4576528.32</v>
      </c>
      <c r="T7939" s="11" t="s">
        <v>25</v>
      </c>
      <c r="U7939" s="18" t="s">
        <v>26</v>
      </c>
    </row>
    <row r="7940" spans="1:21" ht="15" customHeight="1" x14ac:dyDescent="0.15">
      <c r="A7940" s="10" t="s">
        <v>7988</v>
      </c>
      <c r="B7940" s="11" t="s">
        <v>22</v>
      </c>
      <c r="C7940" s="11" t="s">
        <v>61</v>
      </c>
      <c r="D7940" s="12">
        <v>46022</v>
      </c>
      <c r="E7940" s="11">
        <v>966</v>
      </c>
      <c r="F7940" s="11" t="s">
        <v>24</v>
      </c>
      <c r="G7940" s="13">
        <v>7550.23</v>
      </c>
      <c r="H7940" s="14">
        <f t="shared" si="868"/>
        <v>7293522.1799999997</v>
      </c>
      <c r="I7940" s="14">
        <f>IF(F7940="GHS",H7940,H7940*Assumptions!$B$4)</f>
        <v>78770039.544</v>
      </c>
      <c r="J7940" s="15" t="str">
        <f>INDEX(Assumptions!$B$8:$B$12,MATCH(B7940,Assumptions!$A$8:$A$12,0))</f>
        <v>FIFO</v>
      </c>
      <c r="K7940" s="16">
        <f>G7940/(1-INDEX(Assumptions!$D$8:$D$12,MATCH(B7940,Assumptions!$A$8:$A$12,0)))</f>
        <v>9207.5975609756078</v>
      </c>
      <c r="L7940" s="16">
        <f t="shared" si="869"/>
        <v>226.50689999999997</v>
      </c>
      <c r="M7940" s="16">
        <f t="shared" si="870"/>
        <v>460.37987804878043</v>
      </c>
      <c r="N7940" s="14">
        <f>E7940*(K7940-L7940-M7940)*IF(F7940="GHS",1,Assumptions!$B$4)</f>
        <v>88894871.456119016</v>
      </c>
      <c r="O7940" s="15">
        <f t="shared" ca="1" si="871"/>
        <v>264</v>
      </c>
      <c r="P7940" s="15" t="str">
        <f t="shared" ca="1" si="872"/>
        <v>181-365d</v>
      </c>
      <c r="Q7940" s="17">
        <f ca="1">IF(P7940="0-90d",0,IF(P7940="91-180d",INDEX(Assumptions!$F$8:$F$12,MATCH(B7940,Assumptions!$A$8:$A$12,0)),IF(P7940="181-365d",INDEX(Assumptions!$G$8:$G$12,MATCH(B7940,Assumptions!$A$8:$A$12,0)),INDEX(Assumptions!$H$8:$H$12,MATCH(B7940,Assumptions!$A$8:$A$12,0)))))</f>
        <v>0.15</v>
      </c>
      <c r="R7940" s="14">
        <f t="shared" ca="1" si="873"/>
        <v>11815505.931599999</v>
      </c>
      <c r="S7940" s="14">
        <f t="shared" si="874"/>
        <v>0</v>
      </c>
      <c r="T7940" s="11" t="s">
        <v>39</v>
      </c>
      <c r="U7940" s="18" t="s">
        <v>26</v>
      </c>
    </row>
    <row r="7941" spans="1:21" ht="15" customHeight="1" x14ac:dyDescent="0.15">
      <c r="A7941" s="10" t="s">
        <v>7989</v>
      </c>
      <c r="B7941" s="11" t="s">
        <v>41</v>
      </c>
      <c r="C7941" s="11" t="s">
        <v>42</v>
      </c>
      <c r="D7941" s="12">
        <v>45782</v>
      </c>
      <c r="E7941" s="11">
        <v>135</v>
      </c>
      <c r="F7941" s="11" t="s">
        <v>33</v>
      </c>
      <c r="G7941" s="13">
        <v>276.18</v>
      </c>
      <c r="H7941" s="14">
        <f t="shared" si="868"/>
        <v>37284.300000000003</v>
      </c>
      <c r="I7941" s="14">
        <f>IF(F7941="GHS",H7941,H7941*Assumptions!$B$4)</f>
        <v>37284.300000000003</v>
      </c>
      <c r="J7941" s="15" t="str">
        <f>INDEX(Assumptions!$B$8:$B$12,MATCH(B7941,Assumptions!$A$8:$A$12,0))</f>
        <v>Weighted Average</v>
      </c>
      <c r="K7941" s="16">
        <f>G7941/(1-INDEX(Assumptions!$D$8:$D$12,MATCH(B7941,Assumptions!$A$8:$A$12,0)))</f>
        <v>424.89230769230767</v>
      </c>
      <c r="L7941" s="16">
        <f t="shared" si="869"/>
        <v>8.2853999999999992</v>
      </c>
      <c r="M7941" s="16">
        <f t="shared" si="870"/>
        <v>21.244615384615386</v>
      </c>
      <c r="N7941" s="14">
        <f>E7941*(K7941-L7941-M7941)*IF(F7941="GHS",1,Assumptions!$B$4)</f>
        <v>53373.90946153846</v>
      </c>
      <c r="O7941" s="15">
        <f t="shared" ca="1" si="871"/>
        <v>504</v>
      </c>
      <c r="P7941" s="15" t="str">
        <f t="shared" ca="1" si="872"/>
        <v>365d+</v>
      </c>
      <c r="Q7941" s="17">
        <f ca="1">IF(P7941="0-90d",0,IF(P7941="91-180d",INDEX(Assumptions!$F$8:$F$12,MATCH(B7941,Assumptions!$A$8:$A$12,0)),IF(P7941="181-365d",INDEX(Assumptions!$G$8:$G$12,MATCH(B7941,Assumptions!$A$8:$A$12,0)),INDEX(Assumptions!$H$8:$H$12,MATCH(B7941,Assumptions!$A$8:$A$12,0)))))</f>
        <v>0.8</v>
      </c>
      <c r="R7941" s="14">
        <f t="shared" ca="1" si="873"/>
        <v>29827.440000000002</v>
      </c>
      <c r="S7941" s="14">
        <f t="shared" ca="1" si="874"/>
        <v>7456.8600000000006</v>
      </c>
      <c r="T7941" s="11" t="s">
        <v>25</v>
      </c>
      <c r="U7941" s="18" t="s">
        <v>26</v>
      </c>
    </row>
    <row r="7942" spans="1:21" ht="15" customHeight="1" x14ac:dyDescent="0.15">
      <c r="A7942" s="10" t="s">
        <v>7990</v>
      </c>
      <c r="B7942" s="11" t="s">
        <v>31</v>
      </c>
      <c r="C7942" s="11" t="s">
        <v>32</v>
      </c>
      <c r="D7942" s="12">
        <v>45922</v>
      </c>
      <c r="E7942" s="11">
        <v>2054</v>
      </c>
      <c r="F7942" s="11" t="s">
        <v>33</v>
      </c>
      <c r="G7942" s="13">
        <v>2007.77</v>
      </c>
      <c r="H7942" s="14">
        <f t="shared" si="868"/>
        <v>4123959.58</v>
      </c>
      <c r="I7942" s="14">
        <f>IF(F7942="GHS",H7942,H7942*Assumptions!$B$4)</f>
        <v>4123959.58</v>
      </c>
      <c r="J7942" s="15" t="str">
        <f>INDEX(Assumptions!$B$8:$B$12,MATCH(B7942,Assumptions!$A$8:$A$12,0))</f>
        <v>Weighted Average</v>
      </c>
      <c r="K7942" s="16">
        <f>G7942/(1-INDEX(Assumptions!$D$8:$D$12,MATCH(B7942,Assumptions!$A$8:$A$12,0)))</f>
        <v>2788.5694444444443</v>
      </c>
      <c r="L7942" s="16">
        <f t="shared" si="869"/>
        <v>60.2331</v>
      </c>
      <c r="M7942" s="16">
        <f t="shared" si="870"/>
        <v>139.42847222222221</v>
      </c>
      <c r="N7942" s="14">
        <f>E7942*(K7942-L7942-M7942)*IF(F7942="GHS",1,Assumptions!$B$4)</f>
        <v>5317616.769544444</v>
      </c>
      <c r="O7942" s="15">
        <f t="shared" ca="1" si="871"/>
        <v>364</v>
      </c>
      <c r="P7942" s="15" t="str">
        <f t="shared" ca="1" si="872"/>
        <v>181-365d</v>
      </c>
      <c r="Q7942" s="17">
        <f ca="1">IF(P7942="0-90d",0,IF(P7942="91-180d",INDEX(Assumptions!$F$8:$F$12,MATCH(B7942,Assumptions!$A$8:$A$12,0)),IF(P7942="181-365d",INDEX(Assumptions!$G$8:$G$12,MATCH(B7942,Assumptions!$A$8:$A$12,0)),INDEX(Assumptions!$H$8:$H$12,MATCH(B7942,Assumptions!$A$8:$A$12,0)))))</f>
        <v>0.2</v>
      </c>
      <c r="R7942" s="14">
        <f t="shared" ca="1" si="873"/>
        <v>824791.91600000008</v>
      </c>
      <c r="S7942" s="14">
        <f t="shared" ca="1" si="874"/>
        <v>3299167.6639999999</v>
      </c>
      <c r="T7942" s="11" t="s">
        <v>25</v>
      </c>
      <c r="U7942" s="18" t="s">
        <v>36</v>
      </c>
    </row>
    <row r="7943" spans="1:21" ht="15" customHeight="1" x14ac:dyDescent="0.15">
      <c r="A7943" s="10" t="s">
        <v>7991</v>
      </c>
      <c r="B7943" s="11" t="s">
        <v>41</v>
      </c>
      <c r="C7943" s="11" t="s">
        <v>49</v>
      </c>
      <c r="D7943" s="12">
        <v>46143</v>
      </c>
      <c r="E7943" s="11">
        <v>4713</v>
      </c>
      <c r="F7943" s="11" t="s">
        <v>33</v>
      </c>
      <c r="G7943" s="13">
        <v>176.36</v>
      </c>
      <c r="H7943" s="14">
        <f t="shared" si="868"/>
        <v>831184.68</v>
      </c>
      <c r="I7943" s="14">
        <f>IF(F7943="GHS",H7943,H7943*Assumptions!$B$4)</f>
        <v>831184.68</v>
      </c>
      <c r="J7943" s="15" t="str">
        <f>INDEX(Assumptions!$B$8:$B$12,MATCH(B7943,Assumptions!$A$8:$A$12,0))</f>
        <v>Weighted Average</v>
      </c>
      <c r="K7943" s="16">
        <f>G7943/(1-INDEX(Assumptions!$D$8:$D$12,MATCH(B7943,Assumptions!$A$8:$A$12,0)))</f>
        <v>271.32307692307694</v>
      </c>
      <c r="L7943" s="16">
        <f t="shared" si="869"/>
        <v>5.2907999999999999</v>
      </c>
      <c r="M7943" s="16">
        <f t="shared" si="870"/>
        <v>13.566153846153847</v>
      </c>
      <c r="N7943" s="14">
        <f>E7943*(K7943-L7943-M7943)*IF(F7943="GHS",1,Assumptions!$B$4)</f>
        <v>1189872.8380615385</v>
      </c>
      <c r="O7943" s="15">
        <f t="shared" ca="1" si="871"/>
        <v>143</v>
      </c>
      <c r="P7943" s="15" t="str">
        <f t="shared" ca="1" si="872"/>
        <v>91-180d</v>
      </c>
      <c r="Q7943" s="17">
        <f ca="1">IF(P7943="0-90d",0,IF(P7943="91-180d",INDEX(Assumptions!$F$8:$F$12,MATCH(B7943,Assumptions!$A$8:$A$12,0)),IF(P7943="181-365d",INDEX(Assumptions!$G$8:$G$12,MATCH(B7943,Assumptions!$A$8:$A$12,0)),INDEX(Assumptions!$H$8:$H$12,MATCH(B7943,Assumptions!$A$8:$A$12,0)))))</f>
        <v>0.1</v>
      </c>
      <c r="R7943" s="14">
        <f t="shared" ca="1" si="873"/>
        <v>83118.468000000008</v>
      </c>
      <c r="S7943" s="14">
        <f t="shared" si="874"/>
        <v>0</v>
      </c>
      <c r="T7943" s="11" t="s">
        <v>39</v>
      </c>
      <c r="U7943" s="18" t="s">
        <v>26</v>
      </c>
    </row>
    <row r="7944" spans="1:21" ht="15" customHeight="1" x14ac:dyDescent="0.15">
      <c r="A7944" s="10" t="s">
        <v>7992</v>
      </c>
      <c r="B7944" s="11" t="s">
        <v>41</v>
      </c>
      <c r="C7944" s="11" t="s">
        <v>44</v>
      </c>
      <c r="D7944" s="12">
        <v>46069</v>
      </c>
      <c r="E7944" s="11">
        <v>212</v>
      </c>
      <c r="F7944" s="11" t="s">
        <v>33</v>
      </c>
      <c r="G7944" s="13">
        <v>695.06</v>
      </c>
      <c r="H7944" s="14">
        <f t="shared" si="868"/>
        <v>147352.72</v>
      </c>
      <c r="I7944" s="14">
        <f>IF(F7944="GHS",H7944,H7944*Assumptions!$B$4)</f>
        <v>147352.72</v>
      </c>
      <c r="J7944" s="15" t="str">
        <f>INDEX(Assumptions!$B$8:$B$12,MATCH(B7944,Assumptions!$A$8:$A$12,0))</f>
        <v>Weighted Average</v>
      </c>
      <c r="K7944" s="16">
        <f>G7944/(1-INDEX(Assumptions!$D$8:$D$12,MATCH(B7944,Assumptions!$A$8:$A$12,0)))</f>
        <v>1069.3230769230768</v>
      </c>
      <c r="L7944" s="16">
        <f t="shared" si="869"/>
        <v>20.851799999999997</v>
      </c>
      <c r="M7944" s="16">
        <f t="shared" si="870"/>
        <v>53.466153846153844</v>
      </c>
      <c r="N7944" s="14">
        <f>E7944*(K7944-L7944-M7944)*IF(F7944="GHS",1,Assumptions!$B$4)</f>
        <v>210941.0860923077</v>
      </c>
      <c r="O7944" s="15">
        <f t="shared" ca="1" si="871"/>
        <v>217</v>
      </c>
      <c r="P7944" s="15" t="str">
        <f t="shared" ca="1" si="872"/>
        <v>181-365d</v>
      </c>
      <c r="Q7944" s="17">
        <f ca="1">IF(P7944="0-90d",0,IF(P7944="91-180d",INDEX(Assumptions!$F$8:$F$12,MATCH(B7944,Assumptions!$A$8:$A$12,0)),IF(P7944="181-365d",INDEX(Assumptions!$G$8:$G$12,MATCH(B7944,Assumptions!$A$8:$A$12,0)),INDEX(Assumptions!$H$8:$H$12,MATCH(B7944,Assumptions!$A$8:$A$12,0)))))</f>
        <v>0.35</v>
      </c>
      <c r="R7944" s="14">
        <f t="shared" ca="1" si="873"/>
        <v>51573.451999999997</v>
      </c>
      <c r="S7944" s="14">
        <f t="shared" ca="1" si="874"/>
        <v>95779.268000000011</v>
      </c>
      <c r="T7944" s="11" t="s">
        <v>25</v>
      </c>
      <c r="U7944" s="18" t="s">
        <v>26</v>
      </c>
    </row>
    <row r="7945" spans="1:21" ht="15" customHeight="1" x14ac:dyDescent="0.15">
      <c r="A7945" s="10" t="s">
        <v>7993</v>
      </c>
      <c r="B7945" s="11" t="s">
        <v>41</v>
      </c>
      <c r="C7945" s="11" t="s">
        <v>115</v>
      </c>
      <c r="D7945" s="12">
        <v>46116</v>
      </c>
      <c r="E7945" s="11">
        <v>3331</v>
      </c>
      <c r="F7945" s="11" t="s">
        <v>33</v>
      </c>
      <c r="G7945" s="13">
        <v>474.5</v>
      </c>
      <c r="H7945" s="14">
        <f t="shared" si="868"/>
        <v>1580559.5</v>
      </c>
      <c r="I7945" s="14">
        <f>IF(F7945="GHS",H7945,H7945*Assumptions!$B$4)</f>
        <v>1580559.5</v>
      </c>
      <c r="J7945" s="15" t="str">
        <f>INDEX(Assumptions!$B$8:$B$12,MATCH(B7945,Assumptions!$A$8:$A$12,0))</f>
        <v>Weighted Average</v>
      </c>
      <c r="K7945" s="16">
        <f>G7945/(1-INDEX(Assumptions!$D$8:$D$12,MATCH(B7945,Assumptions!$A$8:$A$12,0)))</f>
        <v>730</v>
      </c>
      <c r="L7945" s="16">
        <f t="shared" si="869"/>
        <v>14.234999999999999</v>
      </c>
      <c r="M7945" s="16">
        <f t="shared" si="870"/>
        <v>36.5</v>
      </c>
      <c r="N7945" s="14">
        <f>E7945*(K7945-L7945-M7945)*IF(F7945="GHS",1,Assumptions!$B$4)</f>
        <v>2262631.7149999999</v>
      </c>
      <c r="O7945" s="15">
        <f t="shared" ca="1" si="871"/>
        <v>170</v>
      </c>
      <c r="P7945" s="15" t="str">
        <f t="shared" ca="1" si="872"/>
        <v>91-180d</v>
      </c>
      <c r="Q7945" s="17">
        <f ca="1">IF(P7945="0-90d",0,IF(P7945="91-180d",INDEX(Assumptions!$F$8:$F$12,MATCH(B7945,Assumptions!$A$8:$A$12,0)),IF(P7945="181-365d",INDEX(Assumptions!$G$8:$G$12,MATCH(B7945,Assumptions!$A$8:$A$12,0)),INDEX(Assumptions!$H$8:$H$12,MATCH(B7945,Assumptions!$A$8:$A$12,0)))))</f>
        <v>0.1</v>
      </c>
      <c r="R7945" s="14">
        <f t="shared" ca="1" si="873"/>
        <v>158055.95000000001</v>
      </c>
      <c r="S7945" s="14">
        <f t="shared" ca="1" si="874"/>
        <v>1422503.55</v>
      </c>
      <c r="T7945" s="11" t="s">
        <v>25</v>
      </c>
      <c r="U7945" s="18" t="s">
        <v>26</v>
      </c>
    </row>
    <row r="7946" spans="1:21" ht="15" customHeight="1" x14ac:dyDescent="0.15">
      <c r="A7946" s="10" t="s">
        <v>7994</v>
      </c>
      <c r="B7946" s="11" t="s">
        <v>28</v>
      </c>
      <c r="C7946" s="11" t="s">
        <v>29</v>
      </c>
      <c r="D7946" s="12">
        <v>46008</v>
      </c>
      <c r="E7946" s="11">
        <v>2901</v>
      </c>
      <c r="F7946" s="11" t="s">
        <v>24</v>
      </c>
      <c r="G7946" s="13">
        <v>7347.26</v>
      </c>
      <c r="H7946" s="14">
        <f t="shared" si="868"/>
        <v>21314401.260000002</v>
      </c>
      <c r="I7946" s="14">
        <f>IF(F7946="GHS",H7946,H7946*Assumptions!$B$4)</f>
        <v>230195533.60800004</v>
      </c>
      <c r="J7946" s="15" t="str">
        <f>INDEX(Assumptions!$B$8:$B$12,MATCH(B7946,Assumptions!$A$8:$A$12,0))</f>
        <v>Fair Value Less Costs to Sell</v>
      </c>
      <c r="K7946" s="16">
        <f>G7946/(1-INDEX(Assumptions!$D$8:$D$12,MATCH(B7946,Assumptions!$A$8:$A$12,0)))</f>
        <v>8349.1590909090919</v>
      </c>
      <c r="L7946" s="16">
        <f t="shared" si="869"/>
        <v>220.4178</v>
      </c>
      <c r="M7946" s="16">
        <f t="shared" si="870"/>
        <v>417.45795454545464</v>
      </c>
      <c r="N7946" s="14">
        <f>E7946*(K7946-L7946-M7946)*IF(F7946="GHS",1,Assumptions!$B$4)</f>
        <v>241600675.95494187</v>
      </c>
      <c r="O7946" s="15">
        <f t="shared" ca="1" si="871"/>
        <v>278</v>
      </c>
      <c r="P7946" s="15" t="str">
        <f t="shared" ca="1" si="872"/>
        <v>181-365d</v>
      </c>
      <c r="Q7946" s="17">
        <f ca="1">IF(P7946="0-90d",0,IF(P7946="91-180d",INDEX(Assumptions!$F$8:$F$12,MATCH(B7946,Assumptions!$A$8:$A$12,0)),IF(P7946="181-365d",INDEX(Assumptions!$G$8:$G$12,MATCH(B7946,Assumptions!$A$8:$A$12,0)),INDEX(Assumptions!$H$8:$H$12,MATCH(B7946,Assumptions!$A$8:$A$12,0)))))</f>
        <v>0.1</v>
      </c>
      <c r="R7946" s="14">
        <f t="shared" ca="1" si="873"/>
        <v>23019553.360800005</v>
      </c>
      <c r="S7946" s="14">
        <f t="shared" ca="1" si="874"/>
        <v>207175980.24720004</v>
      </c>
      <c r="T7946" s="11" t="s">
        <v>25</v>
      </c>
      <c r="U7946" s="18" t="s">
        <v>26</v>
      </c>
    </row>
    <row r="7947" spans="1:21" ht="15" customHeight="1" x14ac:dyDescent="0.15">
      <c r="A7947" s="10" t="s">
        <v>7995</v>
      </c>
      <c r="B7947" s="11" t="s">
        <v>31</v>
      </c>
      <c r="C7947" s="11" t="s">
        <v>76</v>
      </c>
      <c r="D7947" s="12">
        <v>46118</v>
      </c>
      <c r="E7947" s="11">
        <v>615</v>
      </c>
      <c r="F7947" s="11" t="s">
        <v>33</v>
      </c>
      <c r="G7947" s="13">
        <v>2359.8000000000002</v>
      </c>
      <c r="H7947" s="14">
        <f t="shared" si="868"/>
        <v>1451277</v>
      </c>
      <c r="I7947" s="14">
        <f>IF(F7947="GHS",H7947,H7947*Assumptions!$B$4)</f>
        <v>1451277</v>
      </c>
      <c r="J7947" s="15" t="str">
        <f>INDEX(Assumptions!$B$8:$B$12,MATCH(B7947,Assumptions!$A$8:$A$12,0))</f>
        <v>Weighted Average</v>
      </c>
      <c r="K7947" s="16">
        <f>G7947/(1-INDEX(Assumptions!$D$8:$D$12,MATCH(B7947,Assumptions!$A$8:$A$12,0)))</f>
        <v>3277.5000000000005</v>
      </c>
      <c r="L7947" s="16">
        <f t="shared" si="869"/>
        <v>70.793999999999997</v>
      </c>
      <c r="M7947" s="16">
        <f t="shared" si="870"/>
        <v>163.87500000000003</v>
      </c>
      <c r="N7947" s="14">
        <f>E7947*(K7947-L7947-M7947)*IF(F7947="GHS",1,Assumptions!$B$4)</f>
        <v>1871341.0650000004</v>
      </c>
      <c r="O7947" s="15">
        <f t="shared" ca="1" si="871"/>
        <v>168</v>
      </c>
      <c r="P7947" s="15" t="str">
        <f t="shared" ca="1" si="872"/>
        <v>91-180d</v>
      </c>
      <c r="Q7947" s="17">
        <f ca="1">IF(P7947="0-90d",0,IF(P7947="91-180d",INDEX(Assumptions!$F$8:$F$12,MATCH(B7947,Assumptions!$A$8:$A$12,0)),IF(P7947="181-365d",INDEX(Assumptions!$G$8:$G$12,MATCH(B7947,Assumptions!$A$8:$A$12,0)),INDEX(Assumptions!$H$8:$H$12,MATCH(B7947,Assumptions!$A$8:$A$12,0)))))</f>
        <v>0.05</v>
      </c>
      <c r="R7947" s="14">
        <f t="shared" ca="1" si="873"/>
        <v>72563.850000000006</v>
      </c>
      <c r="S7947" s="14">
        <f t="shared" ca="1" si="874"/>
        <v>1378713.15</v>
      </c>
      <c r="T7947" s="11" t="s">
        <v>25</v>
      </c>
      <c r="U7947" s="18" t="s">
        <v>26</v>
      </c>
    </row>
    <row r="7948" spans="1:21" ht="15" customHeight="1" x14ac:dyDescent="0.15">
      <c r="A7948" s="10" t="s">
        <v>7996</v>
      </c>
      <c r="B7948" s="11" t="s">
        <v>41</v>
      </c>
      <c r="C7948" s="11" t="s">
        <v>115</v>
      </c>
      <c r="D7948" s="12">
        <v>46225</v>
      </c>
      <c r="E7948" s="11">
        <v>1975</v>
      </c>
      <c r="F7948" s="11" t="s">
        <v>33</v>
      </c>
      <c r="G7948" s="13">
        <v>241.03</v>
      </c>
      <c r="H7948" s="14">
        <f t="shared" si="868"/>
        <v>476034.25</v>
      </c>
      <c r="I7948" s="14">
        <f>IF(F7948="GHS",H7948,H7948*Assumptions!$B$4)</f>
        <v>476034.25</v>
      </c>
      <c r="J7948" s="15" t="str">
        <f>INDEX(Assumptions!$B$8:$B$12,MATCH(B7948,Assumptions!$A$8:$A$12,0))</f>
        <v>Weighted Average</v>
      </c>
      <c r="K7948" s="16">
        <f>G7948/(1-INDEX(Assumptions!$D$8:$D$12,MATCH(B7948,Assumptions!$A$8:$A$12,0)))</f>
        <v>370.81538461538463</v>
      </c>
      <c r="L7948" s="16">
        <f t="shared" si="869"/>
        <v>7.2309000000000001</v>
      </c>
      <c r="M7948" s="16">
        <f t="shared" si="870"/>
        <v>18.540769230769232</v>
      </c>
      <c r="N7948" s="14">
        <f>E7948*(K7948-L7948-M7948)*IF(F7948="GHS",1,Assumptions!$B$4)</f>
        <v>681461.33788461541</v>
      </c>
      <c r="O7948" s="15">
        <f t="shared" ca="1" si="871"/>
        <v>61</v>
      </c>
      <c r="P7948" s="15" t="str">
        <f t="shared" ca="1" si="872"/>
        <v>0-90d</v>
      </c>
      <c r="Q7948" s="17">
        <f ca="1">IF(P7948="0-90d",0,IF(P7948="91-180d",INDEX(Assumptions!$F$8:$F$12,MATCH(B7948,Assumptions!$A$8:$A$12,0)),IF(P7948="181-365d",INDEX(Assumptions!$G$8:$G$12,MATCH(B7948,Assumptions!$A$8:$A$12,0)),INDEX(Assumptions!$H$8:$H$12,MATCH(B7948,Assumptions!$A$8:$A$12,0)))))</f>
        <v>0</v>
      </c>
      <c r="R7948" s="14">
        <f t="shared" ca="1" si="873"/>
        <v>0</v>
      </c>
      <c r="S7948" s="14">
        <f t="shared" ca="1" si="874"/>
        <v>476034.25</v>
      </c>
      <c r="T7948" s="11" t="s">
        <v>50</v>
      </c>
      <c r="U7948" s="18" t="s">
        <v>36</v>
      </c>
    </row>
    <row r="7949" spans="1:21" ht="15" customHeight="1" x14ac:dyDescent="0.15">
      <c r="A7949" s="10" t="s">
        <v>7997</v>
      </c>
      <c r="B7949" s="11" t="s">
        <v>31</v>
      </c>
      <c r="C7949" s="11" t="s">
        <v>63</v>
      </c>
      <c r="D7949" s="12">
        <v>46216</v>
      </c>
      <c r="E7949" s="11">
        <v>4922</v>
      </c>
      <c r="F7949" s="11" t="s">
        <v>33</v>
      </c>
      <c r="G7949" s="13">
        <v>3416.99</v>
      </c>
      <c r="H7949" s="14">
        <f t="shared" si="868"/>
        <v>16818424.779999997</v>
      </c>
      <c r="I7949" s="14">
        <f>IF(F7949="GHS",H7949,H7949*Assumptions!$B$4)</f>
        <v>16818424.779999997</v>
      </c>
      <c r="J7949" s="15" t="str">
        <f>INDEX(Assumptions!$B$8:$B$12,MATCH(B7949,Assumptions!$A$8:$A$12,0))</f>
        <v>Weighted Average</v>
      </c>
      <c r="K7949" s="16">
        <f>G7949/(1-INDEX(Assumptions!$D$8:$D$12,MATCH(B7949,Assumptions!$A$8:$A$12,0)))</f>
        <v>4745.8194444444443</v>
      </c>
      <c r="L7949" s="16">
        <f t="shared" si="869"/>
        <v>102.5097</v>
      </c>
      <c r="M7949" s="16">
        <f t="shared" si="870"/>
        <v>237.29097222222222</v>
      </c>
      <c r="N7949" s="14">
        <f>E7949*(K7949-L7949-M7949)*IF(F7949="GHS",1,Assumptions!$B$4)</f>
        <v>21686424.396877781</v>
      </c>
      <c r="O7949" s="15">
        <f t="shared" ca="1" si="871"/>
        <v>70</v>
      </c>
      <c r="P7949" s="15" t="str">
        <f t="shared" ca="1" si="872"/>
        <v>0-90d</v>
      </c>
      <c r="Q7949" s="17">
        <f ca="1">IF(P7949="0-90d",0,IF(P7949="91-180d",INDEX(Assumptions!$F$8:$F$12,MATCH(B7949,Assumptions!$A$8:$A$12,0)),IF(P7949="181-365d",INDEX(Assumptions!$G$8:$G$12,MATCH(B7949,Assumptions!$A$8:$A$12,0)),INDEX(Assumptions!$H$8:$H$12,MATCH(B7949,Assumptions!$A$8:$A$12,0)))))</f>
        <v>0</v>
      </c>
      <c r="R7949" s="14">
        <f t="shared" ca="1" si="873"/>
        <v>0</v>
      </c>
      <c r="S7949" s="14">
        <f t="shared" ca="1" si="874"/>
        <v>16818424.779999997</v>
      </c>
      <c r="T7949" s="11" t="s">
        <v>25</v>
      </c>
      <c r="U7949" s="18" t="s">
        <v>26</v>
      </c>
    </row>
    <row r="7950" spans="1:21" ht="15" customHeight="1" x14ac:dyDescent="0.15">
      <c r="A7950" s="10" t="s">
        <v>7998</v>
      </c>
      <c r="B7950" s="11" t="s">
        <v>28</v>
      </c>
      <c r="C7950" s="11" t="s">
        <v>55</v>
      </c>
      <c r="D7950" s="12">
        <v>46142</v>
      </c>
      <c r="E7950" s="11">
        <v>2662</v>
      </c>
      <c r="F7950" s="11" t="s">
        <v>24</v>
      </c>
      <c r="G7950" s="13">
        <v>14048.38</v>
      </c>
      <c r="H7950" s="14">
        <f t="shared" si="868"/>
        <v>37396787.559999995</v>
      </c>
      <c r="I7950" s="14">
        <f>IF(F7950="GHS",H7950,H7950*Assumptions!$B$4)</f>
        <v>403885305.64799994</v>
      </c>
      <c r="J7950" s="15" t="str">
        <f>INDEX(Assumptions!$B$8:$B$12,MATCH(B7950,Assumptions!$A$8:$A$12,0))</f>
        <v>Fair Value Less Costs to Sell</v>
      </c>
      <c r="K7950" s="16">
        <f>G7950/(1-INDEX(Assumptions!$D$8:$D$12,MATCH(B7950,Assumptions!$A$8:$A$12,0)))</f>
        <v>15964.06818181818</v>
      </c>
      <c r="L7950" s="16">
        <f t="shared" si="869"/>
        <v>421.45139999999998</v>
      </c>
      <c r="M7950" s="16">
        <f t="shared" si="870"/>
        <v>798.20340909090908</v>
      </c>
      <c r="N7950" s="14">
        <f>E7950*(K7950-L7950-M7950)*IF(F7950="GHS",1,Assumptions!$B$4)</f>
        <v>423895986.70056003</v>
      </c>
      <c r="O7950" s="15">
        <f t="shared" ca="1" si="871"/>
        <v>144</v>
      </c>
      <c r="P7950" s="15" t="str">
        <f t="shared" ca="1" si="872"/>
        <v>91-180d</v>
      </c>
      <c r="Q7950" s="17">
        <f ca="1">IF(P7950="0-90d",0,IF(P7950="91-180d",INDEX(Assumptions!$F$8:$F$12,MATCH(B7950,Assumptions!$A$8:$A$12,0)),IF(P7950="181-365d",INDEX(Assumptions!$G$8:$G$12,MATCH(B7950,Assumptions!$A$8:$A$12,0)),INDEX(Assumptions!$H$8:$H$12,MATCH(B7950,Assumptions!$A$8:$A$12,0)))))</f>
        <v>0.02</v>
      </c>
      <c r="R7950" s="14">
        <f t="shared" ca="1" si="873"/>
        <v>8077706.1129599987</v>
      </c>
      <c r="S7950" s="14">
        <f t="shared" ca="1" si="874"/>
        <v>395807599.53503996</v>
      </c>
      <c r="T7950" s="11" t="s">
        <v>25</v>
      </c>
      <c r="U7950" s="18" t="s">
        <v>36</v>
      </c>
    </row>
    <row r="7951" spans="1:21" ht="15" customHeight="1" x14ac:dyDescent="0.15">
      <c r="A7951" s="10" t="s">
        <v>7999</v>
      </c>
      <c r="B7951" s="11" t="s">
        <v>41</v>
      </c>
      <c r="C7951" s="11" t="s">
        <v>42</v>
      </c>
      <c r="D7951" s="12">
        <v>46098</v>
      </c>
      <c r="E7951" s="11">
        <v>351</v>
      </c>
      <c r="F7951" s="11" t="s">
        <v>33</v>
      </c>
      <c r="G7951" s="13">
        <v>482.24</v>
      </c>
      <c r="H7951" s="14">
        <f t="shared" si="868"/>
        <v>169266.24</v>
      </c>
      <c r="I7951" s="14">
        <f>IF(F7951="GHS",H7951,H7951*Assumptions!$B$4)</f>
        <v>169266.24</v>
      </c>
      <c r="J7951" s="15" t="str">
        <f>INDEX(Assumptions!$B$8:$B$12,MATCH(B7951,Assumptions!$A$8:$A$12,0))</f>
        <v>Weighted Average</v>
      </c>
      <c r="K7951" s="16">
        <f>G7951/(1-INDEX(Assumptions!$D$8:$D$12,MATCH(B7951,Assumptions!$A$8:$A$12,0)))</f>
        <v>741.90769230769229</v>
      </c>
      <c r="L7951" s="16">
        <f t="shared" si="869"/>
        <v>14.4672</v>
      </c>
      <c r="M7951" s="16">
        <f t="shared" si="870"/>
        <v>37.095384615384617</v>
      </c>
      <c r="N7951" s="14">
        <f>E7951*(K7951-L7951-M7951)*IF(F7951="GHS",1,Assumptions!$B$4)</f>
        <v>242311.13279999996</v>
      </c>
      <c r="O7951" s="15">
        <f t="shared" ca="1" si="871"/>
        <v>188</v>
      </c>
      <c r="P7951" s="15" t="str">
        <f t="shared" ca="1" si="872"/>
        <v>181-365d</v>
      </c>
      <c r="Q7951" s="17">
        <f ca="1">IF(P7951="0-90d",0,IF(P7951="91-180d",INDEX(Assumptions!$F$8:$F$12,MATCH(B7951,Assumptions!$A$8:$A$12,0)),IF(P7951="181-365d",INDEX(Assumptions!$G$8:$G$12,MATCH(B7951,Assumptions!$A$8:$A$12,0)),INDEX(Assumptions!$H$8:$H$12,MATCH(B7951,Assumptions!$A$8:$A$12,0)))))</f>
        <v>0.35</v>
      </c>
      <c r="R7951" s="14">
        <f t="shared" ca="1" si="873"/>
        <v>59243.183999999994</v>
      </c>
      <c r="S7951" s="14">
        <f t="shared" ca="1" si="874"/>
        <v>110023.056</v>
      </c>
      <c r="T7951" s="11" t="s">
        <v>50</v>
      </c>
      <c r="U7951" s="18" t="s">
        <v>26</v>
      </c>
    </row>
    <row r="7952" spans="1:21" ht="15" customHeight="1" x14ac:dyDescent="0.15">
      <c r="A7952" s="10" t="s">
        <v>8000</v>
      </c>
      <c r="B7952" s="11" t="s">
        <v>46</v>
      </c>
      <c r="C7952" s="11" t="s">
        <v>47</v>
      </c>
      <c r="D7952" s="12">
        <v>45811</v>
      </c>
      <c r="E7952" s="11">
        <v>769</v>
      </c>
      <c r="F7952" s="11" t="s">
        <v>33</v>
      </c>
      <c r="G7952" s="13">
        <v>1620000</v>
      </c>
      <c r="H7952" s="14">
        <f t="shared" si="868"/>
        <v>1245780000</v>
      </c>
      <c r="I7952" s="14">
        <f>IF(F7952="GHS",H7952,H7952*Assumptions!$B$4)</f>
        <v>1245780000</v>
      </c>
      <c r="J7952" s="15" t="str">
        <f>INDEX(Assumptions!$B$8:$B$12,MATCH(B7952,Assumptions!$A$8:$A$12,0))</f>
        <v>Specific Identification</v>
      </c>
      <c r="K7952" s="16">
        <f>G7952/(1-INDEX(Assumptions!$D$8:$D$12,MATCH(B7952,Assumptions!$A$8:$A$12,0)))</f>
        <v>2076923.0769230768</v>
      </c>
      <c r="L7952" s="16">
        <f t="shared" si="869"/>
        <v>48600</v>
      </c>
      <c r="M7952" s="16">
        <f t="shared" si="870"/>
        <v>103846.15384615384</v>
      </c>
      <c r="N7952" s="14">
        <f>E7952*(K7952-L7952-M7952)*IF(F7952="GHS",1,Assumptions!$B$4)</f>
        <v>1479922753.8461537</v>
      </c>
      <c r="O7952" s="15">
        <f t="shared" ca="1" si="871"/>
        <v>475</v>
      </c>
      <c r="P7952" s="15" t="str">
        <f t="shared" ca="1" si="872"/>
        <v>365d+</v>
      </c>
      <c r="Q7952" s="17">
        <f ca="1">IF(P7952="0-90d",0,IF(P7952="91-180d",INDEX(Assumptions!$F$8:$F$12,MATCH(B7952,Assumptions!$A$8:$A$12,0)),IF(P7952="181-365d",INDEX(Assumptions!$G$8:$G$12,MATCH(B7952,Assumptions!$A$8:$A$12,0)),INDEX(Assumptions!$H$8:$H$12,MATCH(B7952,Assumptions!$A$8:$A$12,0)))))</f>
        <v>0.15</v>
      </c>
      <c r="R7952" s="14">
        <f t="shared" ca="1" si="873"/>
        <v>186867000</v>
      </c>
      <c r="S7952" s="14">
        <f t="shared" ca="1" si="874"/>
        <v>1058913000</v>
      </c>
      <c r="T7952" s="11" t="s">
        <v>25</v>
      </c>
      <c r="U7952" s="18" t="s">
        <v>26</v>
      </c>
    </row>
    <row r="7953" spans="1:21" ht="15" customHeight="1" x14ac:dyDescent="0.15">
      <c r="A7953" s="10" t="s">
        <v>8001</v>
      </c>
      <c r="B7953" s="11" t="s">
        <v>41</v>
      </c>
      <c r="C7953" s="11" t="s">
        <v>44</v>
      </c>
      <c r="D7953" s="12">
        <v>46007</v>
      </c>
      <c r="E7953" s="11">
        <v>263</v>
      </c>
      <c r="F7953" s="11" t="s">
        <v>33</v>
      </c>
      <c r="G7953" s="13">
        <v>623.95000000000005</v>
      </c>
      <c r="H7953" s="14">
        <f t="shared" si="868"/>
        <v>164098.85</v>
      </c>
      <c r="I7953" s="14">
        <f>IF(F7953="GHS",H7953,H7953*Assumptions!$B$4)</f>
        <v>164098.85</v>
      </c>
      <c r="J7953" s="15" t="str">
        <f>INDEX(Assumptions!$B$8:$B$12,MATCH(B7953,Assumptions!$A$8:$A$12,0))</f>
        <v>Weighted Average</v>
      </c>
      <c r="K7953" s="16">
        <f>G7953/(1-INDEX(Assumptions!$D$8:$D$12,MATCH(B7953,Assumptions!$A$8:$A$12,0)))</f>
        <v>959.92307692307691</v>
      </c>
      <c r="L7953" s="16">
        <f t="shared" si="869"/>
        <v>18.718500000000002</v>
      </c>
      <c r="M7953" s="16">
        <f t="shared" si="870"/>
        <v>47.996153846153845</v>
      </c>
      <c r="N7953" s="14">
        <f>E7953*(K7953-L7953-M7953)*IF(F7953="GHS",1,Assumptions!$B$4)</f>
        <v>234913.81526923078</v>
      </c>
      <c r="O7953" s="15">
        <f t="shared" ca="1" si="871"/>
        <v>279</v>
      </c>
      <c r="P7953" s="15" t="str">
        <f t="shared" ca="1" si="872"/>
        <v>181-365d</v>
      </c>
      <c r="Q7953" s="17">
        <f ca="1">IF(P7953="0-90d",0,IF(P7953="91-180d",INDEX(Assumptions!$F$8:$F$12,MATCH(B7953,Assumptions!$A$8:$A$12,0)),IF(P7953="181-365d",INDEX(Assumptions!$G$8:$G$12,MATCH(B7953,Assumptions!$A$8:$A$12,0)),INDEX(Assumptions!$H$8:$H$12,MATCH(B7953,Assumptions!$A$8:$A$12,0)))))</f>
        <v>0.35</v>
      </c>
      <c r="R7953" s="14">
        <f t="shared" ca="1" si="873"/>
        <v>57434.597499999996</v>
      </c>
      <c r="S7953" s="14">
        <f t="shared" si="874"/>
        <v>0</v>
      </c>
      <c r="T7953" s="11" t="s">
        <v>39</v>
      </c>
      <c r="U7953" s="18" t="s">
        <v>26</v>
      </c>
    </row>
    <row r="7954" spans="1:21" ht="15" customHeight="1" x14ac:dyDescent="0.15">
      <c r="A7954" s="10" t="s">
        <v>8002</v>
      </c>
      <c r="B7954" s="11" t="s">
        <v>41</v>
      </c>
      <c r="C7954" s="11" t="s">
        <v>44</v>
      </c>
      <c r="D7954" s="12">
        <v>45872</v>
      </c>
      <c r="E7954" s="11">
        <v>286</v>
      </c>
      <c r="F7954" s="11" t="s">
        <v>33</v>
      </c>
      <c r="G7954" s="13">
        <v>685.71</v>
      </c>
      <c r="H7954" s="14">
        <f t="shared" si="868"/>
        <v>196113.06</v>
      </c>
      <c r="I7954" s="14">
        <f>IF(F7954="GHS",H7954,H7954*Assumptions!$B$4)</f>
        <v>196113.06</v>
      </c>
      <c r="J7954" s="15" t="str">
        <f>INDEX(Assumptions!$B$8:$B$12,MATCH(B7954,Assumptions!$A$8:$A$12,0))</f>
        <v>Weighted Average</v>
      </c>
      <c r="K7954" s="16">
        <f>G7954/(1-INDEX(Assumptions!$D$8:$D$12,MATCH(B7954,Assumptions!$A$8:$A$12,0)))</f>
        <v>1054.9384615384615</v>
      </c>
      <c r="L7954" s="16">
        <f t="shared" si="869"/>
        <v>20.571300000000001</v>
      </c>
      <c r="M7954" s="16">
        <f t="shared" si="870"/>
        <v>52.746923076923082</v>
      </c>
      <c r="N7954" s="14">
        <f>E7954*(K7954-L7954-M7954)*IF(F7954="GHS",1,Assumptions!$B$4)</f>
        <v>280743.38819999999</v>
      </c>
      <c r="O7954" s="15">
        <f t="shared" ca="1" si="871"/>
        <v>414</v>
      </c>
      <c r="P7954" s="15" t="str">
        <f t="shared" ca="1" si="872"/>
        <v>365d+</v>
      </c>
      <c r="Q7954" s="17">
        <f ca="1">IF(P7954="0-90d",0,IF(P7954="91-180d",INDEX(Assumptions!$F$8:$F$12,MATCH(B7954,Assumptions!$A$8:$A$12,0)),IF(P7954="181-365d",INDEX(Assumptions!$G$8:$G$12,MATCH(B7954,Assumptions!$A$8:$A$12,0)),INDEX(Assumptions!$H$8:$H$12,MATCH(B7954,Assumptions!$A$8:$A$12,0)))))</f>
        <v>0.8</v>
      </c>
      <c r="R7954" s="14">
        <f t="shared" ca="1" si="873"/>
        <v>156890.448</v>
      </c>
      <c r="S7954" s="14">
        <f t="shared" ca="1" si="874"/>
        <v>39222.611999999994</v>
      </c>
      <c r="T7954" s="11" t="s">
        <v>25</v>
      </c>
      <c r="U7954" s="18" t="s">
        <v>26</v>
      </c>
    </row>
    <row r="7955" spans="1:21" ht="15" customHeight="1" x14ac:dyDescent="0.15">
      <c r="A7955" s="10" t="s">
        <v>8003</v>
      </c>
      <c r="B7955" s="11" t="s">
        <v>22</v>
      </c>
      <c r="C7955" s="11" t="s">
        <v>61</v>
      </c>
      <c r="D7955" s="12">
        <v>45849</v>
      </c>
      <c r="E7955" s="11">
        <v>820</v>
      </c>
      <c r="F7955" s="11" t="s">
        <v>24</v>
      </c>
      <c r="G7955" s="13">
        <v>9732.0300000000007</v>
      </c>
      <c r="H7955" s="14">
        <f t="shared" si="868"/>
        <v>7980264.6000000006</v>
      </c>
      <c r="I7955" s="14">
        <f>IF(F7955="GHS",H7955,H7955*Assumptions!$B$4)</f>
        <v>86186857.680000007</v>
      </c>
      <c r="J7955" s="15" t="str">
        <f>INDEX(Assumptions!$B$8:$B$12,MATCH(B7955,Assumptions!$A$8:$A$12,0))</f>
        <v>FIFO</v>
      </c>
      <c r="K7955" s="16">
        <f>G7955/(1-INDEX(Assumptions!$D$8:$D$12,MATCH(B7955,Assumptions!$A$8:$A$12,0)))</f>
        <v>11868.329268292682</v>
      </c>
      <c r="L7955" s="16">
        <f t="shared" si="869"/>
        <v>291.96089999999998</v>
      </c>
      <c r="M7955" s="16">
        <f t="shared" si="870"/>
        <v>593.41646341463411</v>
      </c>
      <c r="N7955" s="14">
        <f>E7955*(K7955-L7955-M7955)*IF(F7955="GHS",1,Assumptions!$B$4)</f>
        <v>97265022.069600001</v>
      </c>
      <c r="O7955" s="15">
        <f t="shared" ca="1" si="871"/>
        <v>437</v>
      </c>
      <c r="P7955" s="15" t="str">
        <f t="shared" ca="1" si="872"/>
        <v>365d+</v>
      </c>
      <c r="Q7955" s="17">
        <f ca="1">IF(P7955="0-90d",0,IF(P7955="91-180d",INDEX(Assumptions!$F$8:$F$12,MATCH(B7955,Assumptions!$A$8:$A$12,0)),IF(P7955="181-365d",INDEX(Assumptions!$G$8:$G$12,MATCH(B7955,Assumptions!$A$8:$A$12,0)),INDEX(Assumptions!$H$8:$H$12,MATCH(B7955,Assumptions!$A$8:$A$12,0)))))</f>
        <v>0.5</v>
      </c>
      <c r="R7955" s="14">
        <f t="shared" ca="1" si="873"/>
        <v>43093428.840000004</v>
      </c>
      <c r="S7955" s="14">
        <f t="shared" ca="1" si="874"/>
        <v>43093428.840000004</v>
      </c>
      <c r="T7955" s="11" t="s">
        <v>25</v>
      </c>
      <c r="U7955" s="18" t="s">
        <v>26</v>
      </c>
    </row>
    <row r="7956" spans="1:21" ht="15" customHeight="1" x14ac:dyDescent="0.15">
      <c r="A7956" s="10" t="s">
        <v>8004</v>
      </c>
      <c r="B7956" s="11" t="s">
        <v>41</v>
      </c>
      <c r="C7956" s="11" t="s">
        <v>49</v>
      </c>
      <c r="D7956" s="12">
        <v>46071</v>
      </c>
      <c r="E7956" s="11">
        <v>1147</v>
      </c>
      <c r="F7956" s="11" t="s">
        <v>33</v>
      </c>
      <c r="G7956" s="13">
        <v>805.46</v>
      </c>
      <c r="H7956" s="14">
        <f t="shared" si="868"/>
        <v>923862.62</v>
      </c>
      <c r="I7956" s="14">
        <f>IF(F7956="GHS",H7956,H7956*Assumptions!$B$4)</f>
        <v>923862.62</v>
      </c>
      <c r="J7956" s="15" t="str">
        <f>INDEX(Assumptions!$B$8:$B$12,MATCH(B7956,Assumptions!$A$8:$A$12,0))</f>
        <v>Weighted Average</v>
      </c>
      <c r="K7956" s="16">
        <f>G7956/(1-INDEX(Assumptions!$D$8:$D$12,MATCH(B7956,Assumptions!$A$8:$A$12,0)))</f>
        <v>1239.1692307692308</v>
      </c>
      <c r="L7956" s="16">
        <f t="shared" si="869"/>
        <v>24.163800000000002</v>
      </c>
      <c r="M7956" s="16">
        <f t="shared" si="870"/>
        <v>61.958461538461542</v>
      </c>
      <c r="N7956" s="14">
        <f>E7956*(K7956-L7956-M7956)*IF(F7956="GHS",1,Assumptions!$B$4)</f>
        <v>1322544.8737076924</v>
      </c>
      <c r="O7956" s="15">
        <f t="shared" ca="1" si="871"/>
        <v>215</v>
      </c>
      <c r="P7956" s="15" t="str">
        <f t="shared" ca="1" si="872"/>
        <v>181-365d</v>
      </c>
      <c r="Q7956" s="17">
        <f ca="1">IF(P7956="0-90d",0,IF(P7956="91-180d",INDEX(Assumptions!$F$8:$F$12,MATCH(B7956,Assumptions!$A$8:$A$12,0)),IF(P7956="181-365d",INDEX(Assumptions!$G$8:$G$12,MATCH(B7956,Assumptions!$A$8:$A$12,0)),INDEX(Assumptions!$H$8:$H$12,MATCH(B7956,Assumptions!$A$8:$A$12,0)))))</f>
        <v>0.35</v>
      </c>
      <c r="R7956" s="14">
        <f t="shared" ca="1" si="873"/>
        <v>323351.91699999996</v>
      </c>
      <c r="S7956" s="14">
        <f t="shared" ca="1" si="874"/>
        <v>600510.70299999998</v>
      </c>
      <c r="T7956" s="11" t="s">
        <v>25</v>
      </c>
      <c r="U7956" s="18" t="s">
        <v>26</v>
      </c>
    </row>
    <row r="7957" spans="1:21" ht="15" customHeight="1" x14ac:dyDescent="0.15">
      <c r="A7957" s="10" t="s">
        <v>8005</v>
      </c>
      <c r="B7957" s="11" t="s">
        <v>41</v>
      </c>
      <c r="C7957" s="11" t="s">
        <v>49</v>
      </c>
      <c r="D7957" s="12">
        <v>46057</v>
      </c>
      <c r="E7957" s="11">
        <v>4199</v>
      </c>
      <c r="F7957" s="11" t="s">
        <v>33</v>
      </c>
      <c r="G7957" s="13">
        <v>773.64</v>
      </c>
      <c r="H7957" s="14">
        <f t="shared" si="868"/>
        <v>3248514.36</v>
      </c>
      <c r="I7957" s="14">
        <f>IF(F7957="GHS",H7957,H7957*Assumptions!$B$4)</f>
        <v>3248514.36</v>
      </c>
      <c r="J7957" s="15" t="str">
        <f>INDEX(Assumptions!$B$8:$B$12,MATCH(B7957,Assumptions!$A$8:$A$12,0))</f>
        <v>Weighted Average</v>
      </c>
      <c r="K7957" s="16">
        <f>G7957/(1-INDEX(Assumptions!$D$8:$D$12,MATCH(B7957,Assumptions!$A$8:$A$12,0)))</f>
        <v>1190.2153846153847</v>
      </c>
      <c r="L7957" s="16">
        <f t="shared" si="869"/>
        <v>23.209199999999999</v>
      </c>
      <c r="M7957" s="16">
        <f t="shared" si="870"/>
        <v>59.510769230769235</v>
      </c>
      <c r="N7957" s="14">
        <f>E7957*(K7957-L7957-M7957)*IF(F7957="GHS",1,Assumptions!$B$4)</f>
        <v>4650373.2492000004</v>
      </c>
      <c r="O7957" s="15">
        <f t="shared" ca="1" si="871"/>
        <v>229</v>
      </c>
      <c r="P7957" s="15" t="str">
        <f t="shared" ca="1" si="872"/>
        <v>181-365d</v>
      </c>
      <c r="Q7957" s="17">
        <f ca="1">IF(P7957="0-90d",0,IF(P7957="91-180d",INDEX(Assumptions!$F$8:$F$12,MATCH(B7957,Assumptions!$A$8:$A$12,0)),IF(P7957="181-365d",INDEX(Assumptions!$G$8:$G$12,MATCH(B7957,Assumptions!$A$8:$A$12,0)),INDEX(Assumptions!$H$8:$H$12,MATCH(B7957,Assumptions!$A$8:$A$12,0)))))</f>
        <v>0.35</v>
      </c>
      <c r="R7957" s="14">
        <f t="shared" ca="1" si="873"/>
        <v>1136980.0259999998</v>
      </c>
      <c r="S7957" s="14">
        <f t="shared" ca="1" si="874"/>
        <v>2111534.3339999998</v>
      </c>
      <c r="T7957" s="11" t="s">
        <v>25</v>
      </c>
      <c r="U7957" s="18" t="s">
        <v>36</v>
      </c>
    </row>
    <row r="7958" spans="1:21" ht="15" customHeight="1" x14ac:dyDescent="0.15">
      <c r="A7958" s="10" t="s">
        <v>8006</v>
      </c>
      <c r="B7958" s="11" t="s">
        <v>46</v>
      </c>
      <c r="C7958" s="11" t="s">
        <v>47</v>
      </c>
      <c r="D7958" s="12">
        <v>45973</v>
      </c>
      <c r="E7958" s="11">
        <v>2031</v>
      </c>
      <c r="F7958" s="11" t="s">
        <v>33</v>
      </c>
      <c r="G7958" s="13">
        <v>301287.19</v>
      </c>
      <c r="H7958" s="14">
        <f t="shared" si="868"/>
        <v>611914282.88999999</v>
      </c>
      <c r="I7958" s="14">
        <f>IF(F7958="GHS",H7958,H7958*Assumptions!$B$4)</f>
        <v>611914282.88999999</v>
      </c>
      <c r="J7958" s="15" t="str">
        <f>INDEX(Assumptions!$B$8:$B$12,MATCH(B7958,Assumptions!$A$8:$A$12,0))</f>
        <v>Specific Identification</v>
      </c>
      <c r="K7958" s="16">
        <f>G7958/(1-INDEX(Assumptions!$D$8:$D$12,MATCH(B7958,Assumptions!$A$8:$A$12,0)))</f>
        <v>386265.62820512819</v>
      </c>
      <c r="L7958" s="16">
        <f t="shared" si="869"/>
        <v>9038.6157000000003</v>
      </c>
      <c r="M7958" s="16">
        <f t="shared" si="870"/>
        <v>19313.281410256412</v>
      </c>
      <c r="N7958" s="14">
        <f>E7958*(K7958-L7958-M7958)*IF(F7958="GHS",1,Assumptions!$B$4)</f>
        <v>726922787.85368454</v>
      </c>
      <c r="O7958" s="15">
        <f t="shared" ca="1" si="871"/>
        <v>313</v>
      </c>
      <c r="P7958" s="15" t="str">
        <f t="shared" ca="1" si="872"/>
        <v>181-365d</v>
      </c>
      <c r="Q7958" s="17">
        <f ca="1">IF(P7958="0-90d",0,IF(P7958="91-180d",INDEX(Assumptions!$F$8:$F$12,MATCH(B7958,Assumptions!$A$8:$A$12,0)),IF(P7958="181-365d",INDEX(Assumptions!$G$8:$G$12,MATCH(B7958,Assumptions!$A$8:$A$12,0)),INDEX(Assumptions!$H$8:$H$12,MATCH(B7958,Assumptions!$A$8:$A$12,0)))))</f>
        <v>0.05</v>
      </c>
      <c r="R7958" s="14">
        <f t="shared" ca="1" si="873"/>
        <v>30595714.144500002</v>
      </c>
      <c r="S7958" s="14">
        <f t="shared" ca="1" si="874"/>
        <v>581318568.74549997</v>
      </c>
      <c r="T7958" s="11" t="s">
        <v>25</v>
      </c>
      <c r="U7958" s="18" t="s">
        <v>26</v>
      </c>
    </row>
    <row r="7959" spans="1:21" ht="15" customHeight="1" x14ac:dyDescent="0.15">
      <c r="A7959" s="10" t="s">
        <v>8007</v>
      </c>
      <c r="B7959" s="11" t="s">
        <v>41</v>
      </c>
      <c r="C7959" s="11" t="s">
        <v>115</v>
      </c>
      <c r="D7959" s="12">
        <v>45816</v>
      </c>
      <c r="E7959" s="11">
        <v>3768</v>
      </c>
      <c r="F7959" s="11" t="s">
        <v>33</v>
      </c>
      <c r="G7959" s="13">
        <v>761.24</v>
      </c>
      <c r="H7959" s="14">
        <f t="shared" si="868"/>
        <v>2868352.32</v>
      </c>
      <c r="I7959" s="14">
        <f>IF(F7959="GHS",H7959,H7959*Assumptions!$B$4)</f>
        <v>2868352.32</v>
      </c>
      <c r="J7959" s="15" t="str">
        <f>INDEX(Assumptions!$B$8:$B$12,MATCH(B7959,Assumptions!$A$8:$A$12,0))</f>
        <v>Weighted Average</v>
      </c>
      <c r="K7959" s="16">
        <f>G7959/(1-INDEX(Assumptions!$D$8:$D$12,MATCH(B7959,Assumptions!$A$8:$A$12,0)))</f>
        <v>1171.1384615384616</v>
      </c>
      <c r="L7959" s="16">
        <f t="shared" si="869"/>
        <v>22.837199999999999</v>
      </c>
      <c r="M7959" s="16">
        <f t="shared" si="870"/>
        <v>58.556923076923084</v>
      </c>
      <c r="N7959" s="14">
        <f>E7959*(K7959-L7959-M7959)*IF(F7959="GHS",1,Assumptions!$B$4)</f>
        <v>4106156.6673230771</v>
      </c>
      <c r="O7959" s="15">
        <f t="shared" ca="1" si="871"/>
        <v>470</v>
      </c>
      <c r="P7959" s="15" t="str">
        <f t="shared" ca="1" si="872"/>
        <v>365d+</v>
      </c>
      <c r="Q7959" s="17">
        <f ca="1">IF(P7959="0-90d",0,IF(P7959="91-180d",INDEX(Assumptions!$F$8:$F$12,MATCH(B7959,Assumptions!$A$8:$A$12,0)),IF(P7959="181-365d",INDEX(Assumptions!$G$8:$G$12,MATCH(B7959,Assumptions!$A$8:$A$12,0)),INDEX(Assumptions!$H$8:$H$12,MATCH(B7959,Assumptions!$A$8:$A$12,0)))))</f>
        <v>0.8</v>
      </c>
      <c r="R7959" s="14">
        <f t="shared" ca="1" si="873"/>
        <v>2294681.8560000001</v>
      </c>
      <c r="S7959" s="14">
        <f t="shared" ca="1" si="874"/>
        <v>573670.46399999969</v>
      </c>
      <c r="T7959" s="11" t="s">
        <v>25</v>
      </c>
      <c r="U7959" s="18" t="s">
        <v>26</v>
      </c>
    </row>
    <row r="7960" spans="1:21" ht="15" customHeight="1" x14ac:dyDescent="0.15">
      <c r="A7960" s="10" t="s">
        <v>8008</v>
      </c>
      <c r="B7960" s="11" t="s">
        <v>28</v>
      </c>
      <c r="C7960" s="11" t="s">
        <v>38</v>
      </c>
      <c r="D7960" s="12">
        <v>46180</v>
      </c>
      <c r="E7960" s="11">
        <v>2899</v>
      </c>
      <c r="F7960" s="11" t="s">
        <v>24</v>
      </c>
      <c r="G7960" s="13">
        <v>4571.41</v>
      </c>
      <c r="H7960" s="14">
        <f t="shared" si="868"/>
        <v>13252517.59</v>
      </c>
      <c r="I7960" s="14">
        <f>IF(F7960="GHS",H7960,H7960*Assumptions!$B$4)</f>
        <v>143127189.972</v>
      </c>
      <c r="J7960" s="15" t="str">
        <f>INDEX(Assumptions!$B$8:$B$12,MATCH(B7960,Assumptions!$A$8:$A$12,0))</f>
        <v>Fair Value Less Costs to Sell</v>
      </c>
      <c r="K7960" s="16">
        <f>G7960/(1-INDEX(Assumptions!$D$8:$D$12,MATCH(B7960,Assumptions!$A$8:$A$12,0)))</f>
        <v>5194.784090909091</v>
      </c>
      <c r="L7960" s="16">
        <f t="shared" si="869"/>
        <v>137.14229999999998</v>
      </c>
      <c r="M7960" s="16">
        <f t="shared" si="870"/>
        <v>259.73920454545458</v>
      </c>
      <c r="N7960" s="14">
        <f>E7960*(K7960-L7960-M7960)*IF(F7960="GHS",1,Assumptions!$B$4)</f>
        <v>150218491.65697637</v>
      </c>
      <c r="O7960" s="15">
        <f t="shared" ca="1" si="871"/>
        <v>106</v>
      </c>
      <c r="P7960" s="15" t="str">
        <f t="shared" ca="1" si="872"/>
        <v>91-180d</v>
      </c>
      <c r="Q7960" s="17">
        <f ca="1">IF(P7960="0-90d",0,IF(P7960="91-180d",INDEX(Assumptions!$F$8:$F$12,MATCH(B7960,Assumptions!$A$8:$A$12,0)),IF(P7960="181-365d",INDEX(Assumptions!$G$8:$G$12,MATCH(B7960,Assumptions!$A$8:$A$12,0)),INDEX(Assumptions!$H$8:$H$12,MATCH(B7960,Assumptions!$A$8:$A$12,0)))))</f>
        <v>0.02</v>
      </c>
      <c r="R7960" s="14">
        <f t="shared" ca="1" si="873"/>
        <v>2862543.7994400002</v>
      </c>
      <c r="S7960" s="14">
        <f t="shared" ca="1" si="874"/>
        <v>140264646.17256001</v>
      </c>
      <c r="T7960" s="11" t="s">
        <v>25</v>
      </c>
      <c r="U7960" s="18" t="s">
        <v>36</v>
      </c>
    </row>
    <row r="7961" spans="1:21" ht="15" customHeight="1" x14ac:dyDescent="0.15">
      <c r="A7961" s="10" t="s">
        <v>8009</v>
      </c>
      <c r="B7961" s="11" t="s">
        <v>28</v>
      </c>
      <c r="C7961" s="11" t="s">
        <v>29</v>
      </c>
      <c r="D7961" s="12">
        <v>46066</v>
      </c>
      <c r="E7961" s="11">
        <v>687</v>
      </c>
      <c r="F7961" s="11" t="s">
        <v>24</v>
      </c>
      <c r="G7961" s="13">
        <v>6480.98</v>
      </c>
      <c r="H7961" s="14">
        <f t="shared" si="868"/>
        <v>4452433.26</v>
      </c>
      <c r="I7961" s="14">
        <f>IF(F7961="GHS",H7961,H7961*Assumptions!$B$4)</f>
        <v>48086279.208000004</v>
      </c>
      <c r="J7961" s="15" t="str">
        <f>INDEX(Assumptions!$B$8:$B$12,MATCH(B7961,Assumptions!$A$8:$A$12,0))</f>
        <v>Fair Value Less Costs to Sell</v>
      </c>
      <c r="K7961" s="16">
        <f>G7961/(1-INDEX(Assumptions!$D$8:$D$12,MATCH(B7961,Assumptions!$A$8:$A$12,0)))</f>
        <v>7364.7499999999991</v>
      </c>
      <c r="L7961" s="16">
        <f t="shared" si="869"/>
        <v>194.42939999999999</v>
      </c>
      <c r="M7961" s="16">
        <f t="shared" si="870"/>
        <v>368.23749999999995</v>
      </c>
      <c r="N7961" s="14">
        <f>E7961*(K7961-L7961-M7961)*IF(F7961="GHS",1,Assumptions!$B$4)</f>
        <v>50468735.768759996</v>
      </c>
      <c r="O7961" s="15">
        <f t="shared" ca="1" si="871"/>
        <v>220</v>
      </c>
      <c r="P7961" s="15" t="str">
        <f t="shared" ca="1" si="872"/>
        <v>181-365d</v>
      </c>
      <c r="Q7961" s="17">
        <f ca="1">IF(P7961="0-90d",0,IF(P7961="91-180d",INDEX(Assumptions!$F$8:$F$12,MATCH(B7961,Assumptions!$A$8:$A$12,0)),IF(P7961="181-365d",INDEX(Assumptions!$G$8:$G$12,MATCH(B7961,Assumptions!$A$8:$A$12,0)),INDEX(Assumptions!$H$8:$H$12,MATCH(B7961,Assumptions!$A$8:$A$12,0)))))</f>
        <v>0.1</v>
      </c>
      <c r="R7961" s="14">
        <f t="shared" ca="1" si="873"/>
        <v>4808627.9208000004</v>
      </c>
      <c r="S7961" s="14">
        <f t="shared" ca="1" si="874"/>
        <v>43277651.287200004</v>
      </c>
      <c r="T7961" s="11" t="s">
        <v>25</v>
      </c>
      <c r="U7961" s="18" t="s">
        <v>26</v>
      </c>
    </row>
    <row r="7962" spans="1:21" ht="15" customHeight="1" x14ac:dyDescent="0.15">
      <c r="A7962" s="10" t="s">
        <v>8010</v>
      </c>
      <c r="B7962" s="11" t="s">
        <v>31</v>
      </c>
      <c r="C7962" s="11" t="s">
        <v>32</v>
      </c>
      <c r="D7962" s="12">
        <v>46171</v>
      </c>
      <c r="E7962" s="11">
        <v>990</v>
      </c>
      <c r="F7962" s="11" t="s">
        <v>33</v>
      </c>
      <c r="G7962" s="13">
        <v>4232.07</v>
      </c>
      <c r="H7962" s="14">
        <f t="shared" si="868"/>
        <v>4189749.3</v>
      </c>
      <c r="I7962" s="14">
        <f>IF(F7962="GHS",H7962,H7962*Assumptions!$B$4)</f>
        <v>4189749.3</v>
      </c>
      <c r="J7962" s="15" t="str">
        <f>INDEX(Assumptions!$B$8:$B$12,MATCH(B7962,Assumptions!$A$8:$A$12,0))</f>
        <v>Weighted Average</v>
      </c>
      <c r="K7962" s="16">
        <f>G7962/(1-INDEX(Assumptions!$D$8:$D$12,MATCH(B7962,Assumptions!$A$8:$A$12,0)))</f>
        <v>5877.875</v>
      </c>
      <c r="L7962" s="16">
        <f t="shared" si="869"/>
        <v>126.96209999999999</v>
      </c>
      <c r="M7962" s="16">
        <f t="shared" si="870"/>
        <v>293.89375000000001</v>
      </c>
      <c r="N7962" s="14">
        <f>E7962*(K7962-L7962-M7962)*IF(F7962="GHS",1,Assumptions!$B$4)</f>
        <v>5402448.9584999997</v>
      </c>
      <c r="O7962" s="15">
        <f t="shared" ca="1" si="871"/>
        <v>115</v>
      </c>
      <c r="P7962" s="15" t="str">
        <f t="shared" ca="1" si="872"/>
        <v>91-180d</v>
      </c>
      <c r="Q7962" s="17">
        <f ca="1">IF(P7962="0-90d",0,IF(P7962="91-180d",INDEX(Assumptions!$F$8:$F$12,MATCH(B7962,Assumptions!$A$8:$A$12,0)),IF(P7962="181-365d",INDEX(Assumptions!$G$8:$G$12,MATCH(B7962,Assumptions!$A$8:$A$12,0)),INDEX(Assumptions!$H$8:$H$12,MATCH(B7962,Assumptions!$A$8:$A$12,0)))))</f>
        <v>0.05</v>
      </c>
      <c r="R7962" s="14">
        <f t="shared" ca="1" si="873"/>
        <v>209487.465</v>
      </c>
      <c r="S7962" s="14">
        <f t="shared" ca="1" si="874"/>
        <v>3980261.835</v>
      </c>
      <c r="T7962" s="11" t="s">
        <v>25</v>
      </c>
      <c r="U7962" s="18" t="s">
        <v>26</v>
      </c>
    </row>
    <row r="7963" spans="1:21" ht="15" customHeight="1" x14ac:dyDescent="0.15">
      <c r="A7963" s="10" t="s">
        <v>8011</v>
      </c>
      <c r="B7963" s="11" t="s">
        <v>22</v>
      </c>
      <c r="C7963" s="11" t="s">
        <v>61</v>
      </c>
      <c r="D7963" s="12">
        <v>45745</v>
      </c>
      <c r="E7963" s="11">
        <v>2958</v>
      </c>
      <c r="F7963" s="11" t="s">
        <v>24</v>
      </c>
      <c r="G7963" s="13">
        <v>35676.550000000003</v>
      </c>
      <c r="H7963" s="14">
        <f t="shared" si="868"/>
        <v>105531234.90000001</v>
      </c>
      <c r="I7963" s="14">
        <f>IF(F7963="GHS",H7963,H7963*Assumptions!$B$4)</f>
        <v>1139737336.9200001</v>
      </c>
      <c r="J7963" s="15" t="str">
        <f>INDEX(Assumptions!$B$8:$B$12,MATCH(B7963,Assumptions!$A$8:$A$12,0))</f>
        <v>FIFO</v>
      </c>
      <c r="K7963" s="16">
        <f>G7963/(1-INDEX(Assumptions!$D$8:$D$12,MATCH(B7963,Assumptions!$A$8:$A$12,0)))</f>
        <v>43507.987804878052</v>
      </c>
      <c r="L7963" s="16">
        <f t="shared" si="869"/>
        <v>1070.2965000000002</v>
      </c>
      <c r="M7963" s="16">
        <f t="shared" si="870"/>
        <v>2175.3993902439029</v>
      </c>
      <c r="N7963" s="14">
        <f>E7963*(K7963-L7963-M7963)*IF(F7963="GHS",1,Assumptions!$B$4)</f>
        <v>1286235282.4216685</v>
      </c>
      <c r="O7963" s="15">
        <f t="shared" ca="1" si="871"/>
        <v>541</v>
      </c>
      <c r="P7963" s="15" t="str">
        <f t="shared" ca="1" si="872"/>
        <v>365d+</v>
      </c>
      <c r="Q7963" s="17">
        <f ca="1">IF(P7963="0-90d",0,IF(P7963="91-180d",INDEX(Assumptions!$F$8:$F$12,MATCH(B7963,Assumptions!$A$8:$A$12,0)),IF(P7963="181-365d",INDEX(Assumptions!$G$8:$G$12,MATCH(B7963,Assumptions!$A$8:$A$12,0)),INDEX(Assumptions!$H$8:$H$12,MATCH(B7963,Assumptions!$A$8:$A$12,0)))))</f>
        <v>0.5</v>
      </c>
      <c r="R7963" s="14">
        <f t="shared" ca="1" si="873"/>
        <v>569868668.46000004</v>
      </c>
      <c r="S7963" s="14">
        <f t="shared" ca="1" si="874"/>
        <v>569868668.46000004</v>
      </c>
      <c r="T7963" s="11" t="s">
        <v>25</v>
      </c>
      <c r="U7963" s="18" t="s">
        <v>26</v>
      </c>
    </row>
    <row r="7964" spans="1:21" ht="15" customHeight="1" x14ac:dyDescent="0.15">
      <c r="A7964" s="10" t="s">
        <v>8012</v>
      </c>
      <c r="B7964" s="11" t="s">
        <v>31</v>
      </c>
      <c r="C7964" s="11" t="s">
        <v>63</v>
      </c>
      <c r="D7964" s="12">
        <v>45889</v>
      </c>
      <c r="E7964" s="11">
        <v>4428</v>
      </c>
      <c r="F7964" s="11" t="s">
        <v>33</v>
      </c>
      <c r="G7964" s="13">
        <v>2381.64</v>
      </c>
      <c r="H7964" s="14">
        <f t="shared" si="868"/>
        <v>10545901.92</v>
      </c>
      <c r="I7964" s="14">
        <f>IF(F7964="GHS",H7964,H7964*Assumptions!$B$4)</f>
        <v>10545901.92</v>
      </c>
      <c r="J7964" s="15" t="str">
        <f>INDEX(Assumptions!$B$8:$B$12,MATCH(B7964,Assumptions!$A$8:$A$12,0))</f>
        <v>Weighted Average</v>
      </c>
      <c r="K7964" s="16">
        <f>G7964/(1-INDEX(Assumptions!$D$8:$D$12,MATCH(B7964,Assumptions!$A$8:$A$12,0)))</f>
        <v>3307.8333333333335</v>
      </c>
      <c r="L7964" s="16">
        <f t="shared" si="869"/>
        <v>71.44919999999999</v>
      </c>
      <c r="M7964" s="16">
        <f t="shared" si="870"/>
        <v>165.39166666666668</v>
      </c>
      <c r="N7964" s="14">
        <f>E7964*(K7964-L7964-M7964)*IF(F7964="GHS",1,Assumptions!$B$4)</f>
        <v>13598354.6424</v>
      </c>
      <c r="O7964" s="15">
        <f t="shared" ca="1" si="871"/>
        <v>397</v>
      </c>
      <c r="P7964" s="15" t="str">
        <f t="shared" ca="1" si="872"/>
        <v>365d+</v>
      </c>
      <c r="Q7964" s="17">
        <f ca="1">IF(P7964="0-90d",0,IF(P7964="91-180d",INDEX(Assumptions!$F$8:$F$12,MATCH(B7964,Assumptions!$A$8:$A$12,0)),IF(P7964="181-365d",INDEX(Assumptions!$G$8:$G$12,MATCH(B7964,Assumptions!$A$8:$A$12,0)),INDEX(Assumptions!$H$8:$H$12,MATCH(B7964,Assumptions!$A$8:$A$12,0)))))</f>
        <v>0.6</v>
      </c>
      <c r="R7964" s="14">
        <f t="shared" ca="1" si="873"/>
        <v>6327541.1519999998</v>
      </c>
      <c r="S7964" s="14">
        <f t="shared" ca="1" si="874"/>
        <v>4218360.7680000002</v>
      </c>
      <c r="T7964" s="11" t="s">
        <v>25</v>
      </c>
      <c r="U7964" s="18" t="s">
        <v>36</v>
      </c>
    </row>
    <row r="7965" spans="1:21" ht="15" customHeight="1" x14ac:dyDescent="0.15">
      <c r="A7965" s="10" t="s">
        <v>8013</v>
      </c>
      <c r="B7965" s="11" t="s">
        <v>31</v>
      </c>
      <c r="C7965" s="11" t="s">
        <v>32</v>
      </c>
      <c r="D7965" s="12">
        <v>45865</v>
      </c>
      <c r="E7965" s="11">
        <v>4716</v>
      </c>
      <c r="F7965" s="11" t="s">
        <v>33</v>
      </c>
      <c r="G7965" s="13">
        <v>5651.99</v>
      </c>
      <c r="H7965" s="14">
        <f t="shared" si="868"/>
        <v>26654784.84</v>
      </c>
      <c r="I7965" s="14">
        <f>IF(F7965="GHS",H7965,H7965*Assumptions!$B$4)</f>
        <v>26654784.84</v>
      </c>
      <c r="J7965" s="15" t="str">
        <f>INDEX(Assumptions!$B$8:$B$12,MATCH(B7965,Assumptions!$A$8:$A$12,0))</f>
        <v>Weighted Average</v>
      </c>
      <c r="K7965" s="16">
        <f>G7965/(1-INDEX(Assumptions!$D$8:$D$12,MATCH(B7965,Assumptions!$A$8:$A$12,0)))</f>
        <v>7849.9861111111113</v>
      </c>
      <c r="L7965" s="16">
        <f t="shared" si="869"/>
        <v>169.55969999999999</v>
      </c>
      <c r="M7965" s="16">
        <f t="shared" si="870"/>
        <v>392.49930555555557</v>
      </c>
      <c r="N7965" s="14">
        <f>E7965*(K7965-L7965-M7965)*IF(F7965="GHS",1,Assumptions!$B$4)</f>
        <v>34369864.229800001</v>
      </c>
      <c r="O7965" s="15">
        <f t="shared" ca="1" si="871"/>
        <v>421</v>
      </c>
      <c r="P7965" s="15" t="str">
        <f t="shared" ca="1" si="872"/>
        <v>365d+</v>
      </c>
      <c r="Q7965" s="17">
        <f ca="1">IF(P7965="0-90d",0,IF(P7965="91-180d",INDEX(Assumptions!$F$8:$F$12,MATCH(B7965,Assumptions!$A$8:$A$12,0)),IF(P7965="181-365d",INDEX(Assumptions!$G$8:$G$12,MATCH(B7965,Assumptions!$A$8:$A$12,0)),INDEX(Assumptions!$H$8:$H$12,MATCH(B7965,Assumptions!$A$8:$A$12,0)))))</f>
        <v>0.6</v>
      </c>
      <c r="R7965" s="14">
        <f t="shared" ca="1" si="873"/>
        <v>15992870.903999999</v>
      </c>
      <c r="S7965" s="14">
        <f t="shared" ca="1" si="874"/>
        <v>10661913.936000001</v>
      </c>
      <c r="T7965" s="11" t="s">
        <v>25</v>
      </c>
      <c r="U7965" s="18" t="s">
        <v>26</v>
      </c>
    </row>
    <row r="7966" spans="1:21" ht="15" customHeight="1" x14ac:dyDescent="0.15">
      <c r="A7966" s="10" t="s">
        <v>8014</v>
      </c>
      <c r="B7966" s="11" t="s">
        <v>28</v>
      </c>
      <c r="C7966" s="11" t="s">
        <v>38</v>
      </c>
      <c r="D7966" s="12">
        <v>46021</v>
      </c>
      <c r="E7966" s="11">
        <v>1120</v>
      </c>
      <c r="F7966" s="11" t="s">
        <v>24</v>
      </c>
      <c r="G7966" s="13">
        <v>4940.28</v>
      </c>
      <c r="H7966" s="14">
        <f t="shared" si="868"/>
        <v>5533113.5999999996</v>
      </c>
      <c r="I7966" s="14">
        <f>IF(F7966="GHS",H7966,H7966*Assumptions!$B$4)</f>
        <v>59757626.880000003</v>
      </c>
      <c r="J7966" s="15" t="str">
        <f>INDEX(Assumptions!$B$8:$B$12,MATCH(B7966,Assumptions!$A$8:$A$12,0))</f>
        <v>Fair Value Less Costs to Sell</v>
      </c>
      <c r="K7966" s="16">
        <f>G7966/(1-INDEX(Assumptions!$D$8:$D$12,MATCH(B7966,Assumptions!$A$8:$A$12,0)))</f>
        <v>5613.954545454545</v>
      </c>
      <c r="L7966" s="16">
        <f t="shared" si="869"/>
        <v>148.20839999999998</v>
      </c>
      <c r="M7966" s="16">
        <f t="shared" si="870"/>
        <v>280.69772727272726</v>
      </c>
      <c r="N7966" s="14">
        <f>E7966*(K7966-L7966-M7966)*IF(F7966="GHS",1,Assumptions!$B$4)</f>
        <v>62718345.66632726</v>
      </c>
      <c r="O7966" s="15">
        <f t="shared" ca="1" si="871"/>
        <v>265</v>
      </c>
      <c r="P7966" s="15" t="str">
        <f t="shared" ca="1" si="872"/>
        <v>181-365d</v>
      </c>
      <c r="Q7966" s="17">
        <f ca="1">IF(P7966="0-90d",0,IF(P7966="91-180d",INDEX(Assumptions!$F$8:$F$12,MATCH(B7966,Assumptions!$A$8:$A$12,0)),IF(P7966="181-365d",INDEX(Assumptions!$G$8:$G$12,MATCH(B7966,Assumptions!$A$8:$A$12,0)),INDEX(Assumptions!$H$8:$H$12,MATCH(B7966,Assumptions!$A$8:$A$12,0)))))</f>
        <v>0.1</v>
      </c>
      <c r="R7966" s="14">
        <f t="shared" ca="1" si="873"/>
        <v>5975762.688000001</v>
      </c>
      <c r="S7966" s="14">
        <f t="shared" ca="1" si="874"/>
        <v>53781864.192000002</v>
      </c>
      <c r="T7966" s="11" t="s">
        <v>25</v>
      </c>
      <c r="U7966" s="18" t="s">
        <v>26</v>
      </c>
    </row>
    <row r="7967" spans="1:21" ht="15" customHeight="1" x14ac:dyDescent="0.15">
      <c r="A7967" s="10" t="s">
        <v>8015</v>
      </c>
      <c r="B7967" s="11" t="s">
        <v>41</v>
      </c>
      <c r="C7967" s="11" t="s">
        <v>115</v>
      </c>
      <c r="D7967" s="12">
        <v>46020</v>
      </c>
      <c r="E7967" s="11">
        <v>935</v>
      </c>
      <c r="F7967" s="11" t="s">
        <v>33</v>
      </c>
      <c r="G7967" s="13">
        <v>551.39</v>
      </c>
      <c r="H7967" s="14">
        <f t="shared" si="868"/>
        <v>515549.64999999997</v>
      </c>
      <c r="I7967" s="14">
        <f>IF(F7967="GHS",H7967,H7967*Assumptions!$B$4)</f>
        <v>515549.64999999997</v>
      </c>
      <c r="J7967" s="15" t="str">
        <f>INDEX(Assumptions!$B$8:$B$12,MATCH(B7967,Assumptions!$A$8:$A$12,0))</f>
        <v>Weighted Average</v>
      </c>
      <c r="K7967" s="16">
        <f>G7967/(1-INDEX(Assumptions!$D$8:$D$12,MATCH(B7967,Assumptions!$A$8:$A$12,0)))</f>
        <v>848.29230769230765</v>
      </c>
      <c r="L7967" s="16">
        <f t="shared" si="869"/>
        <v>16.541699999999999</v>
      </c>
      <c r="M7967" s="16">
        <f t="shared" si="870"/>
        <v>42.414615384615388</v>
      </c>
      <c r="N7967" s="14">
        <f>E7967*(K7967-L7967-M7967)*IF(F7967="GHS",1,Assumptions!$B$4)</f>
        <v>738029.1528076923</v>
      </c>
      <c r="O7967" s="15">
        <f t="shared" ca="1" si="871"/>
        <v>266</v>
      </c>
      <c r="P7967" s="15" t="str">
        <f t="shared" ca="1" si="872"/>
        <v>181-365d</v>
      </c>
      <c r="Q7967" s="17">
        <f ca="1">IF(P7967="0-90d",0,IF(P7967="91-180d",INDEX(Assumptions!$F$8:$F$12,MATCH(B7967,Assumptions!$A$8:$A$12,0)),IF(P7967="181-365d",INDEX(Assumptions!$G$8:$G$12,MATCH(B7967,Assumptions!$A$8:$A$12,0)),INDEX(Assumptions!$H$8:$H$12,MATCH(B7967,Assumptions!$A$8:$A$12,0)))))</f>
        <v>0.35</v>
      </c>
      <c r="R7967" s="14">
        <f t="shared" ca="1" si="873"/>
        <v>180442.37749999997</v>
      </c>
      <c r="S7967" s="14">
        <f t="shared" ca="1" si="874"/>
        <v>335107.27249999996</v>
      </c>
      <c r="T7967" s="11" t="s">
        <v>25</v>
      </c>
      <c r="U7967" s="18" t="s">
        <v>26</v>
      </c>
    </row>
    <row r="7968" spans="1:21" ht="15" customHeight="1" x14ac:dyDescent="0.15">
      <c r="A7968" s="10" t="s">
        <v>8016</v>
      </c>
      <c r="B7968" s="11" t="s">
        <v>41</v>
      </c>
      <c r="C7968" s="11" t="s">
        <v>42</v>
      </c>
      <c r="D7968" s="12">
        <v>45898</v>
      </c>
      <c r="E7968" s="11">
        <v>2640</v>
      </c>
      <c r="F7968" s="11" t="s">
        <v>33</v>
      </c>
      <c r="G7968" s="13">
        <v>174.61</v>
      </c>
      <c r="H7968" s="14">
        <f t="shared" si="868"/>
        <v>460970.4</v>
      </c>
      <c r="I7968" s="14">
        <f>IF(F7968="GHS",H7968,H7968*Assumptions!$B$4)</f>
        <v>460970.4</v>
      </c>
      <c r="J7968" s="15" t="str">
        <f>INDEX(Assumptions!$B$8:$B$12,MATCH(B7968,Assumptions!$A$8:$A$12,0))</f>
        <v>Weighted Average</v>
      </c>
      <c r="K7968" s="16">
        <f>G7968/(1-INDEX(Assumptions!$D$8:$D$12,MATCH(B7968,Assumptions!$A$8:$A$12,0)))</f>
        <v>268.63076923076926</v>
      </c>
      <c r="L7968" s="16">
        <f t="shared" si="869"/>
        <v>5.2383000000000006</v>
      </c>
      <c r="M7968" s="16">
        <f t="shared" si="870"/>
        <v>13.431538461538464</v>
      </c>
      <c r="N7968" s="14">
        <f>E7968*(K7968-L7968-M7968)*IF(F7968="GHS",1,Assumptions!$B$4)</f>
        <v>659896.85723076935</v>
      </c>
      <c r="O7968" s="15">
        <f t="shared" ca="1" si="871"/>
        <v>388</v>
      </c>
      <c r="P7968" s="15" t="str">
        <f t="shared" ca="1" si="872"/>
        <v>365d+</v>
      </c>
      <c r="Q7968" s="17">
        <f ca="1">IF(P7968="0-90d",0,IF(P7968="91-180d",INDEX(Assumptions!$F$8:$F$12,MATCH(B7968,Assumptions!$A$8:$A$12,0)),IF(P7968="181-365d",INDEX(Assumptions!$G$8:$G$12,MATCH(B7968,Assumptions!$A$8:$A$12,0)),INDEX(Assumptions!$H$8:$H$12,MATCH(B7968,Assumptions!$A$8:$A$12,0)))))</f>
        <v>0.8</v>
      </c>
      <c r="R7968" s="14">
        <f t="shared" ca="1" si="873"/>
        <v>368776.32000000007</v>
      </c>
      <c r="S7968" s="14">
        <f t="shared" si="874"/>
        <v>0</v>
      </c>
      <c r="T7968" s="11" t="s">
        <v>39</v>
      </c>
      <c r="U7968" s="18" t="s">
        <v>26</v>
      </c>
    </row>
    <row r="7969" spans="1:21" ht="15" customHeight="1" x14ac:dyDescent="0.15">
      <c r="A7969" s="10" t="s">
        <v>8017</v>
      </c>
      <c r="B7969" s="11" t="s">
        <v>28</v>
      </c>
      <c r="C7969" s="11" t="s">
        <v>38</v>
      </c>
      <c r="D7969" s="12">
        <v>45931</v>
      </c>
      <c r="E7969" s="11">
        <v>1019</v>
      </c>
      <c r="F7969" s="11" t="s">
        <v>24</v>
      </c>
      <c r="G7969" s="13">
        <v>5368.02</v>
      </c>
      <c r="H7969" s="14">
        <f t="shared" si="868"/>
        <v>5470012.3800000008</v>
      </c>
      <c r="I7969" s="14">
        <f>IF(F7969="GHS",H7969,H7969*Assumptions!$B$4)</f>
        <v>59076133.704000011</v>
      </c>
      <c r="J7969" s="15" t="str">
        <f>INDEX(Assumptions!$B$8:$B$12,MATCH(B7969,Assumptions!$A$8:$A$12,0))</f>
        <v>Fair Value Less Costs to Sell</v>
      </c>
      <c r="K7969" s="16">
        <f>G7969/(1-INDEX(Assumptions!$D$8:$D$12,MATCH(B7969,Assumptions!$A$8:$A$12,0)))</f>
        <v>6100.0227272727279</v>
      </c>
      <c r="L7969" s="16">
        <f t="shared" si="869"/>
        <v>161.04060000000001</v>
      </c>
      <c r="M7969" s="16">
        <f t="shared" si="870"/>
        <v>305.00113636363642</v>
      </c>
      <c r="N7969" s="14">
        <f>E7969*(K7969-L7969-M7969)*IF(F7969="GHS",1,Assumptions!$B$4)</f>
        <v>62003087.601152733</v>
      </c>
      <c r="O7969" s="15">
        <f t="shared" ca="1" si="871"/>
        <v>355</v>
      </c>
      <c r="P7969" s="15" t="str">
        <f t="shared" ca="1" si="872"/>
        <v>181-365d</v>
      </c>
      <c r="Q7969" s="17">
        <f ca="1">IF(P7969="0-90d",0,IF(P7969="91-180d",INDEX(Assumptions!$F$8:$F$12,MATCH(B7969,Assumptions!$A$8:$A$12,0)),IF(P7969="181-365d",INDEX(Assumptions!$G$8:$G$12,MATCH(B7969,Assumptions!$A$8:$A$12,0)),INDEX(Assumptions!$H$8:$H$12,MATCH(B7969,Assumptions!$A$8:$A$12,0)))))</f>
        <v>0.1</v>
      </c>
      <c r="R7969" s="14">
        <f t="shared" ca="1" si="873"/>
        <v>5907613.3704000013</v>
      </c>
      <c r="S7969" s="14">
        <f t="shared" ca="1" si="874"/>
        <v>53168520.333600007</v>
      </c>
      <c r="T7969" s="11" t="s">
        <v>25</v>
      </c>
      <c r="U7969" s="18" t="s">
        <v>26</v>
      </c>
    </row>
    <row r="7970" spans="1:21" ht="15" customHeight="1" x14ac:dyDescent="0.15">
      <c r="A7970" s="10" t="s">
        <v>8018</v>
      </c>
      <c r="B7970" s="11" t="s">
        <v>31</v>
      </c>
      <c r="C7970" s="11" t="s">
        <v>76</v>
      </c>
      <c r="D7970" s="12">
        <v>46003</v>
      </c>
      <c r="E7970" s="11">
        <v>2841</v>
      </c>
      <c r="F7970" s="11" t="s">
        <v>33</v>
      </c>
      <c r="G7970" s="13">
        <v>3043.53</v>
      </c>
      <c r="H7970" s="14">
        <f t="shared" si="868"/>
        <v>8646668.7300000004</v>
      </c>
      <c r="I7970" s="14">
        <f>IF(F7970="GHS",H7970,H7970*Assumptions!$B$4)</f>
        <v>8646668.7300000004</v>
      </c>
      <c r="J7970" s="15" t="str">
        <f>INDEX(Assumptions!$B$8:$B$12,MATCH(B7970,Assumptions!$A$8:$A$12,0))</f>
        <v>Weighted Average</v>
      </c>
      <c r="K7970" s="16">
        <f>G7970/(1-INDEX(Assumptions!$D$8:$D$12,MATCH(B7970,Assumptions!$A$8:$A$12,0)))</f>
        <v>4227.125</v>
      </c>
      <c r="L7970" s="16">
        <f t="shared" si="869"/>
        <v>91.305900000000008</v>
      </c>
      <c r="M7970" s="16">
        <f t="shared" si="870"/>
        <v>211.35625000000002</v>
      </c>
      <c r="N7970" s="14">
        <f>E7970*(K7970-L7970-M7970)*IF(F7970="GHS",1,Assumptions!$B$4)</f>
        <v>11149398.95685</v>
      </c>
      <c r="O7970" s="15">
        <f t="shared" ca="1" si="871"/>
        <v>283</v>
      </c>
      <c r="P7970" s="15" t="str">
        <f t="shared" ca="1" si="872"/>
        <v>181-365d</v>
      </c>
      <c r="Q7970" s="17">
        <f ca="1">IF(P7970="0-90d",0,IF(P7970="91-180d",INDEX(Assumptions!$F$8:$F$12,MATCH(B7970,Assumptions!$A$8:$A$12,0)),IF(P7970="181-365d",INDEX(Assumptions!$G$8:$G$12,MATCH(B7970,Assumptions!$A$8:$A$12,0)),INDEX(Assumptions!$H$8:$H$12,MATCH(B7970,Assumptions!$A$8:$A$12,0)))))</f>
        <v>0.2</v>
      </c>
      <c r="R7970" s="14">
        <f t="shared" ca="1" si="873"/>
        <v>1729333.7460000003</v>
      </c>
      <c r="S7970" s="14">
        <f t="shared" ca="1" si="874"/>
        <v>6917334.9840000002</v>
      </c>
      <c r="T7970" s="11" t="s">
        <v>25</v>
      </c>
      <c r="U7970" s="18" t="s">
        <v>26</v>
      </c>
    </row>
    <row r="7971" spans="1:21" ht="15" customHeight="1" x14ac:dyDescent="0.15">
      <c r="A7971" s="10" t="s">
        <v>8019</v>
      </c>
      <c r="B7971" s="11" t="s">
        <v>31</v>
      </c>
      <c r="C7971" s="11" t="s">
        <v>32</v>
      </c>
      <c r="D7971" s="12">
        <v>46075</v>
      </c>
      <c r="E7971" s="11">
        <v>109</v>
      </c>
      <c r="F7971" s="11" t="s">
        <v>33</v>
      </c>
      <c r="G7971" s="13">
        <v>4400.55</v>
      </c>
      <c r="H7971" s="14">
        <f t="shared" si="868"/>
        <v>479659.95</v>
      </c>
      <c r="I7971" s="14">
        <f>IF(F7971="GHS",H7971,H7971*Assumptions!$B$4)</f>
        <v>479659.95</v>
      </c>
      <c r="J7971" s="15" t="str">
        <f>INDEX(Assumptions!$B$8:$B$12,MATCH(B7971,Assumptions!$A$8:$A$12,0))</f>
        <v>Weighted Average</v>
      </c>
      <c r="K7971" s="16">
        <f>G7971/(1-INDEX(Assumptions!$D$8:$D$12,MATCH(B7971,Assumptions!$A$8:$A$12,0)))</f>
        <v>6111.8750000000009</v>
      </c>
      <c r="L7971" s="16">
        <f t="shared" si="869"/>
        <v>132.01650000000001</v>
      </c>
      <c r="M7971" s="16">
        <f t="shared" si="870"/>
        <v>305.59375000000006</v>
      </c>
      <c r="N7971" s="14">
        <f>E7971*(K7971-L7971-M7971)*IF(F7971="GHS",1,Assumptions!$B$4)</f>
        <v>618494.85775000008</v>
      </c>
      <c r="O7971" s="15">
        <f t="shared" ca="1" si="871"/>
        <v>211</v>
      </c>
      <c r="P7971" s="15" t="str">
        <f t="shared" ca="1" si="872"/>
        <v>181-365d</v>
      </c>
      <c r="Q7971" s="17">
        <f ca="1">IF(P7971="0-90d",0,IF(P7971="91-180d",INDEX(Assumptions!$F$8:$F$12,MATCH(B7971,Assumptions!$A$8:$A$12,0)),IF(P7971="181-365d",INDEX(Assumptions!$G$8:$G$12,MATCH(B7971,Assumptions!$A$8:$A$12,0)),INDEX(Assumptions!$H$8:$H$12,MATCH(B7971,Assumptions!$A$8:$A$12,0)))))</f>
        <v>0.2</v>
      </c>
      <c r="R7971" s="14">
        <f t="shared" ca="1" si="873"/>
        <v>95931.99</v>
      </c>
      <c r="S7971" s="14">
        <f t="shared" ca="1" si="874"/>
        <v>383727.96</v>
      </c>
      <c r="T7971" s="11" t="s">
        <v>25</v>
      </c>
      <c r="U7971" s="18" t="s">
        <v>26</v>
      </c>
    </row>
    <row r="7972" spans="1:21" ht="15" customHeight="1" x14ac:dyDescent="0.15">
      <c r="A7972" s="10" t="s">
        <v>8020</v>
      </c>
      <c r="B7972" s="11" t="s">
        <v>31</v>
      </c>
      <c r="C7972" s="11" t="s">
        <v>76</v>
      </c>
      <c r="D7972" s="12">
        <v>46157</v>
      </c>
      <c r="E7972" s="11">
        <v>4243</v>
      </c>
      <c r="F7972" s="11" t="s">
        <v>33</v>
      </c>
      <c r="G7972" s="13">
        <v>2943.14</v>
      </c>
      <c r="H7972" s="14">
        <f t="shared" si="868"/>
        <v>12487743.02</v>
      </c>
      <c r="I7972" s="14">
        <f>IF(F7972="GHS",H7972,H7972*Assumptions!$B$4)</f>
        <v>12487743.02</v>
      </c>
      <c r="J7972" s="15" t="str">
        <f>INDEX(Assumptions!$B$8:$B$12,MATCH(B7972,Assumptions!$A$8:$A$12,0))</f>
        <v>Weighted Average</v>
      </c>
      <c r="K7972" s="16">
        <f>G7972/(1-INDEX(Assumptions!$D$8:$D$12,MATCH(B7972,Assumptions!$A$8:$A$12,0)))</f>
        <v>4087.6944444444443</v>
      </c>
      <c r="L7972" s="16">
        <f t="shared" si="869"/>
        <v>88.294199999999989</v>
      </c>
      <c r="M7972" s="16">
        <f t="shared" si="870"/>
        <v>204.38472222222222</v>
      </c>
      <c r="N7972" s="14">
        <f>E7972*(K7972-L7972-M7972)*IF(F7972="GHS",1,Assumptions!$B$4)</f>
        <v>16102250.860788889</v>
      </c>
      <c r="O7972" s="15">
        <f t="shared" ca="1" si="871"/>
        <v>129</v>
      </c>
      <c r="P7972" s="15" t="str">
        <f t="shared" ca="1" si="872"/>
        <v>91-180d</v>
      </c>
      <c r="Q7972" s="17">
        <f ca="1">IF(P7972="0-90d",0,IF(P7972="91-180d",INDEX(Assumptions!$F$8:$F$12,MATCH(B7972,Assumptions!$A$8:$A$12,0)),IF(P7972="181-365d",INDEX(Assumptions!$G$8:$G$12,MATCH(B7972,Assumptions!$A$8:$A$12,0)),INDEX(Assumptions!$H$8:$H$12,MATCH(B7972,Assumptions!$A$8:$A$12,0)))))</f>
        <v>0.05</v>
      </c>
      <c r="R7972" s="14">
        <f t="shared" ca="1" si="873"/>
        <v>624387.15099999995</v>
      </c>
      <c r="S7972" s="14">
        <f t="shared" ca="1" si="874"/>
        <v>11863355.868999999</v>
      </c>
      <c r="T7972" s="11" t="s">
        <v>25</v>
      </c>
      <c r="U7972" s="18" t="s">
        <v>26</v>
      </c>
    </row>
    <row r="7973" spans="1:21" ht="15" customHeight="1" x14ac:dyDescent="0.15">
      <c r="A7973" s="10" t="s">
        <v>8021</v>
      </c>
      <c r="B7973" s="11" t="s">
        <v>41</v>
      </c>
      <c r="C7973" s="11" t="s">
        <v>49</v>
      </c>
      <c r="D7973" s="12">
        <v>45905</v>
      </c>
      <c r="E7973" s="11">
        <v>985</v>
      </c>
      <c r="F7973" s="11" t="s">
        <v>33</v>
      </c>
      <c r="G7973" s="13">
        <v>966.88</v>
      </c>
      <c r="H7973" s="14">
        <f t="shared" si="868"/>
        <v>952376.8</v>
      </c>
      <c r="I7973" s="14">
        <f>IF(F7973="GHS",H7973,H7973*Assumptions!$B$4)</f>
        <v>952376.8</v>
      </c>
      <c r="J7973" s="15" t="str">
        <f>INDEX(Assumptions!$B$8:$B$12,MATCH(B7973,Assumptions!$A$8:$A$12,0))</f>
        <v>Weighted Average</v>
      </c>
      <c r="K7973" s="16">
        <f>G7973/(1-INDEX(Assumptions!$D$8:$D$12,MATCH(B7973,Assumptions!$A$8:$A$12,0)))</f>
        <v>1487.5076923076922</v>
      </c>
      <c r="L7973" s="16">
        <f t="shared" si="869"/>
        <v>29.006399999999999</v>
      </c>
      <c r="M7973" s="16">
        <f t="shared" si="870"/>
        <v>74.375384615384618</v>
      </c>
      <c r="N7973" s="14">
        <f>E7973*(K7973-L7973-M7973)*IF(F7973="GHS",1,Assumptions!$B$4)</f>
        <v>1363364.0190769231</v>
      </c>
      <c r="O7973" s="15">
        <f t="shared" ca="1" si="871"/>
        <v>381</v>
      </c>
      <c r="P7973" s="15" t="str">
        <f t="shared" ca="1" si="872"/>
        <v>365d+</v>
      </c>
      <c r="Q7973" s="17">
        <f ca="1">IF(P7973="0-90d",0,IF(P7973="91-180d",INDEX(Assumptions!$F$8:$F$12,MATCH(B7973,Assumptions!$A$8:$A$12,0)),IF(P7973="181-365d",INDEX(Assumptions!$G$8:$G$12,MATCH(B7973,Assumptions!$A$8:$A$12,0)),INDEX(Assumptions!$H$8:$H$12,MATCH(B7973,Assumptions!$A$8:$A$12,0)))))</f>
        <v>0.8</v>
      </c>
      <c r="R7973" s="14">
        <f t="shared" ca="1" si="873"/>
        <v>761901.44000000006</v>
      </c>
      <c r="S7973" s="14">
        <f t="shared" ca="1" si="874"/>
        <v>190475.36</v>
      </c>
      <c r="T7973" s="11" t="s">
        <v>25</v>
      </c>
      <c r="U7973" s="18" t="s">
        <v>36</v>
      </c>
    </row>
    <row r="7974" spans="1:21" ht="15" customHeight="1" x14ac:dyDescent="0.15">
      <c r="A7974" s="10" t="s">
        <v>8022</v>
      </c>
      <c r="B7974" s="11" t="s">
        <v>31</v>
      </c>
      <c r="C7974" s="11" t="s">
        <v>32</v>
      </c>
      <c r="D7974" s="12">
        <v>45746</v>
      </c>
      <c r="E7974" s="11">
        <v>2372</v>
      </c>
      <c r="F7974" s="11" t="s">
        <v>33</v>
      </c>
      <c r="G7974" s="13">
        <v>3664.03</v>
      </c>
      <c r="H7974" s="14">
        <f t="shared" si="868"/>
        <v>8691079.1600000001</v>
      </c>
      <c r="I7974" s="14">
        <f>IF(F7974="GHS",H7974,H7974*Assumptions!$B$4)</f>
        <v>8691079.1600000001</v>
      </c>
      <c r="J7974" s="15" t="str">
        <f>INDEX(Assumptions!$B$8:$B$12,MATCH(B7974,Assumptions!$A$8:$A$12,0))</f>
        <v>Weighted Average</v>
      </c>
      <c r="K7974" s="16">
        <f>G7974/(1-INDEX(Assumptions!$D$8:$D$12,MATCH(B7974,Assumptions!$A$8:$A$12,0)))</f>
        <v>5088.9305555555557</v>
      </c>
      <c r="L7974" s="16">
        <f t="shared" si="869"/>
        <v>109.9209</v>
      </c>
      <c r="M7974" s="16">
        <f t="shared" si="870"/>
        <v>254.44652777777779</v>
      </c>
      <c r="N7974" s="14">
        <f>E7974*(K7974-L7974-M7974)*IF(F7974="GHS",1,Assumptions!$B$4)</f>
        <v>11206663.739088887</v>
      </c>
      <c r="O7974" s="15">
        <f t="shared" ca="1" si="871"/>
        <v>540</v>
      </c>
      <c r="P7974" s="15" t="str">
        <f t="shared" ca="1" si="872"/>
        <v>365d+</v>
      </c>
      <c r="Q7974" s="17">
        <f ca="1">IF(P7974="0-90d",0,IF(P7974="91-180d",INDEX(Assumptions!$F$8:$F$12,MATCH(B7974,Assumptions!$A$8:$A$12,0)),IF(P7974="181-365d",INDEX(Assumptions!$G$8:$G$12,MATCH(B7974,Assumptions!$A$8:$A$12,0)),INDEX(Assumptions!$H$8:$H$12,MATCH(B7974,Assumptions!$A$8:$A$12,0)))))</f>
        <v>0.6</v>
      </c>
      <c r="R7974" s="14">
        <f t="shared" ca="1" si="873"/>
        <v>5214647.4960000003</v>
      </c>
      <c r="S7974" s="14">
        <f t="shared" ca="1" si="874"/>
        <v>3476431.6639999999</v>
      </c>
      <c r="T7974" s="11" t="s">
        <v>25</v>
      </c>
      <c r="U7974" s="18" t="s">
        <v>26</v>
      </c>
    </row>
    <row r="7975" spans="1:21" ht="15" customHeight="1" x14ac:dyDescent="0.15">
      <c r="A7975" s="10" t="s">
        <v>8023</v>
      </c>
      <c r="B7975" s="11" t="s">
        <v>28</v>
      </c>
      <c r="C7975" s="11" t="s">
        <v>38</v>
      </c>
      <c r="D7975" s="12">
        <v>45902</v>
      </c>
      <c r="E7975" s="11">
        <v>4243</v>
      </c>
      <c r="F7975" s="11" t="s">
        <v>24</v>
      </c>
      <c r="G7975" s="13">
        <v>5835.7</v>
      </c>
      <c r="H7975" s="14">
        <f t="shared" si="868"/>
        <v>24760875.099999998</v>
      </c>
      <c r="I7975" s="14">
        <f>IF(F7975="GHS",H7975,H7975*Assumptions!$B$4)</f>
        <v>267417451.07999998</v>
      </c>
      <c r="J7975" s="15" t="str">
        <f>INDEX(Assumptions!$B$8:$B$12,MATCH(B7975,Assumptions!$A$8:$A$12,0))</f>
        <v>Fair Value Less Costs to Sell</v>
      </c>
      <c r="K7975" s="16">
        <f>G7975/(1-INDEX(Assumptions!$D$8:$D$12,MATCH(B7975,Assumptions!$A$8:$A$12,0)))</f>
        <v>6631.4772727272721</v>
      </c>
      <c r="L7975" s="16">
        <f t="shared" si="869"/>
        <v>175.071</v>
      </c>
      <c r="M7975" s="16">
        <f t="shared" si="870"/>
        <v>331.57386363636363</v>
      </c>
      <c r="N7975" s="14">
        <f>E7975*(K7975-L7975-M7975)*IF(F7975="GHS",1,Assumptions!$B$4)</f>
        <v>280666770.24714541</v>
      </c>
      <c r="O7975" s="15">
        <f t="shared" ca="1" si="871"/>
        <v>384</v>
      </c>
      <c r="P7975" s="15" t="str">
        <f t="shared" ca="1" si="872"/>
        <v>365d+</v>
      </c>
      <c r="Q7975" s="17">
        <f ca="1">IF(P7975="0-90d",0,IF(P7975="91-180d",INDEX(Assumptions!$F$8:$F$12,MATCH(B7975,Assumptions!$A$8:$A$12,0)),IF(P7975="181-365d",INDEX(Assumptions!$G$8:$G$12,MATCH(B7975,Assumptions!$A$8:$A$12,0)),INDEX(Assumptions!$H$8:$H$12,MATCH(B7975,Assumptions!$A$8:$A$12,0)))))</f>
        <v>0.4</v>
      </c>
      <c r="R7975" s="14">
        <f t="shared" ca="1" si="873"/>
        <v>106966980.432</v>
      </c>
      <c r="S7975" s="14">
        <f t="shared" ca="1" si="874"/>
        <v>160450470.648</v>
      </c>
      <c r="T7975" s="11" t="s">
        <v>25</v>
      </c>
      <c r="U7975" s="18" t="s">
        <v>36</v>
      </c>
    </row>
    <row r="7976" spans="1:21" ht="15" customHeight="1" x14ac:dyDescent="0.15">
      <c r="A7976" s="10" t="s">
        <v>8024</v>
      </c>
      <c r="B7976" s="11" t="s">
        <v>28</v>
      </c>
      <c r="C7976" s="11" t="s">
        <v>29</v>
      </c>
      <c r="D7976" s="12">
        <v>45951</v>
      </c>
      <c r="E7976" s="11">
        <v>1031</v>
      </c>
      <c r="F7976" s="11" t="s">
        <v>24</v>
      </c>
      <c r="G7976" s="13">
        <v>8186.74</v>
      </c>
      <c r="H7976" s="14">
        <f t="shared" si="868"/>
        <v>8440528.9399999995</v>
      </c>
      <c r="I7976" s="14">
        <f>IF(F7976="GHS",H7976,H7976*Assumptions!$B$4)</f>
        <v>91157712.552000001</v>
      </c>
      <c r="J7976" s="15" t="str">
        <f>INDEX(Assumptions!$B$8:$B$12,MATCH(B7976,Assumptions!$A$8:$A$12,0))</f>
        <v>Fair Value Less Costs to Sell</v>
      </c>
      <c r="K7976" s="16">
        <f>G7976/(1-INDEX(Assumptions!$D$8:$D$12,MATCH(B7976,Assumptions!$A$8:$A$12,0)))</f>
        <v>9303.113636363636</v>
      </c>
      <c r="L7976" s="16">
        <f t="shared" si="869"/>
        <v>245.60219999999998</v>
      </c>
      <c r="M7976" s="16">
        <f t="shared" si="870"/>
        <v>465.15568181818185</v>
      </c>
      <c r="N7976" s="14">
        <f>E7976*(K7976-L7976-M7976)*IF(F7976="GHS",1,Assumptions!$B$4)</f>
        <v>95674162.855712742</v>
      </c>
      <c r="O7976" s="15">
        <f t="shared" ca="1" si="871"/>
        <v>335</v>
      </c>
      <c r="P7976" s="15" t="str">
        <f t="shared" ca="1" si="872"/>
        <v>181-365d</v>
      </c>
      <c r="Q7976" s="17">
        <f ca="1">IF(P7976="0-90d",0,IF(P7976="91-180d",INDEX(Assumptions!$F$8:$F$12,MATCH(B7976,Assumptions!$A$8:$A$12,0)),IF(P7976="181-365d",INDEX(Assumptions!$G$8:$G$12,MATCH(B7976,Assumptions!$A$8:$A$12,0)),INDEX(Assumptions!$H$8:$H$12,MATCH(B7976,Assumptions!$A$8:$A$12,0)))))</f>
        <v>0.1</v>
      </c>
      <c r="R7976" s="14">
        <f t="shared" ca="1" si="873"/>
        <v>9115771.2552000005</v>
      </c>
      <c r="S7976" s="14">
        <f t="shared" ca="1" si="874"/>
        <v>82041941.296800002</v>
      </c>
      <c r="T7976" s="11" t="s">
        <v>25</v>
      </c>
      <c r="U7976" s="18" t="s">
        <v>26</v>
      </c>
    </row>
    <row r="7977" spans="1:21" ht="15" customHeight="1" x14ac:dyDescent="0.15">
      <c r="A7977" s="10" t="s">
        <v>8025</v>
      </c>
      <c r="B7977" s="11" t="s">
        <v>41</v>
      </c>
      <c r="C7977" s="11" t="s">
        <v>49</v>
      </c>
      <c r="D7977" s="12">
        <v>45940</v>
      </c>
      <c r="E7977" s="11">
        <v>3498</v>
      </c>
      <c r="F7977" s="11" t="s">
        <v>33</v>
      </c>
      <c r="G7977" s="13">
        <v>160.56</v>
      </c>
      <c r="H7977" s="14">
        <f t="shared" si="868"/>
        <v>561638.88</v>
      </c>
      <c r="I7977" s="14">
        <f>IF(F7977="GHS",H7977,H7977*Assumptions!$B$4)</f>
        <v>561638.88</v>
      </c>
      <c r="J7977" s="15" t="str">
        <f>INDEX(Assumptions!$B$8:$B$12,MATCH(B7977,Assumptions!$A$8:$A$12,0))</f>
        <v>Weighted Average</v>
      </c>
      <c r="K7977" s="16">
        <f>G7977/(1-INDEX(Assumptions!$D$8:$D$12,MATCH(B7977,Assumptions!$A$8:$A$12,0)))</f>
        <v>247.01538461538462</v>
      </c>
      <c r="L7977" s="16">
        <f t="shared" si="869"/>
        <v>4.8167999999999997</v>
      </c>
      <c r="M7977" s="16">
        <f t="shared" si="870"/>
        <v>12.350769230769231</v>
      </c>
      <c r="N7977" s="14">
        <f>E7977*(K7977-L7977-M7977)*IF(F7977="GHS",1,Assumptions!$B$4)</f>
        <v>804007.65821538458</v>
      </c>
      <c r="O7977" s="15">
        <f t="shared" ca="1" si="871"/>
        <v>346</v>
      </c>
      <c r="P7977" s="15" t="str">
        <f t="shared" ca="1" si="872"/>
        <v>181-365d</v>
      </c>
      <c r="Q7977" s="17">
        <f ca="1">IF(P7977="0-90d",0,IF(P7977="91-180d",INDEX(Assumptions!$F$8:$F$12,MATCH(B7977,Assumptions!$A$8:$A$12,0)),IF(P7977="181-365d",INDEX(Assumptions!$G$8:$G$12,MATCH(B7977,Assumptions!$A$8:$A$12,0)),INDEX(Assumptions!$H$8:$H$12,MATCH(B7977,Assumptions!$A$8:$A$12,0)))))</f>
        <v>0.35</v>
      </c>
      <c r="R7977" s="14">
        <f t="shared" ca="1" si="873"/>
        <v>196573.60799999998</v>
      </c>
      <c r="S7977" s="14">
        <f t="shared" ca="1" si="874"/>
        <v>365065.272</v>
      </c>
      <c r="T7977" s="11" t="s">
        <v>25</v>
      </c>
      <c r="U7977" s="18" t="s">
        <v>26</v>
      </c>
    </row>
    <row r="7978" spans="1:21" ht="15" customHeight="1" x14ac:dyDescent="0.15">
      <c r="A7978" s="10" t="s">
        <v>8026</v>
      </c>
      <c r="B7978" s="11" t="s">
        <v>31</v>
      </c>
      <c r="C7978" s="11" t="s">
        <v>32</v>
      </c>
      <c r="D7978" s="12">
        <v>46093</v>
      </c>
      <c r="E7978" s="11">
        <v>1791</v>
      </c>
      <c r="F7978" s="11" t="s">
        <v>33</v>
      </c>
      <c r="G7978" s="13">
        <v>3239.91</v>
      </c>
      <c r="H7978" s="14">
        <f t="shared" si="868"/>
        <v>5802678.8099999996</v>
      </c>
      <c r="I7978" s="14">
        <f>IF(F7978="GHS",H7978,H7978*Assumptions!$B$4)</f>
        <v>5802678.8099999996</v>
      </c>
      <c r="J7978" s="15" t="str">
        <f>INDEX(Assumptions!$B$8:$B$12,MATCH(B7978,Assumptions!$A$8:$A$12,0))</f>
        <v>Weighted Average</v>
      </c>
      <c r="K7978" s="16">
        <f>G7978/(1-INDEX(Assumptions!$D$8:$D$12,MATCH(B7978,Assumptions!$A$8:$A$12,0)))</f>
        <v>4499.875</v>
      </c>
      <c r="L7978" s="16">
        <f t="shared" si="869"/>
        <v>97.197299999999998</v>
      </c>
      <c r="M7978" s="16">
        <f t="shared" si="870"/>
        <v>224.99375000000001</v>
      </c>
      <c r="N7978" s="14">
        <f>E7978*(K7978-L7978-M7978)*IF(F7978="GHS",1,Assumptions!$B$4)</f>
        <v>7482231.954450001</v>
      </c>
      <c r="O7978" s="15">
        <f t="shared" ca="1" si="871"/>
        <v>193</v>
      </c>
      <c r="P7978" s="15" t="str">
        <f t="shared" ca="1" si="872"/>
        <v>181-365d</v>
      </c>
      <c r="Q7978" s="17">
        <f ca="1">IF(P7978="0-90d",0,IF(P7978="91-180d",INDEX(Assumptions!$F$8:$F$12,MATCH(B7978,Assumptions!$A$8:$A$12,0)),IF(P7978="181-365d",INDEX(Assumptions!$G$8:$G$12,MATCH(B7978,Assumptions!$A$8:$A$12,0)),INDEX(Assumptions!$H$8:$H$12,MATCH(B7978,Assumptions!$A$8:$A$12,0)))))</f>
        <v>0.2</v>
      </c>
      <c r="R7978" s="14">
        <f t="shared" ca="1" si="873"/>
        <v>1160535.7619999999</v>
      </c>
      <c r="S7978" s="14">
        <f t="shared" ca="1" si="874"/>
        <v>4642143.0479999995</v>
      </c>
      <c r="T7978" s="11" t="s">
        <v>25</v>
      </c>
      <c r="U7978" s="18" t="s">
        <v>26</v>
      </c>
    </row>
    <row r="7979" spans="1:21" ht="15" customHeight="1" x14ac:dyDescent="0.15">
      <c r="A7979" s="10" t="s">
        <v>8027</v>
      </c>
      <c r="B7979" s="11" t="s">
        <v>22</v>
      </c>
      <c r="C7979" s="11" t="s">
        <v>61</v>
      </c>
      <c r="D7979" s="12">
        <v>46085</v>
      </c>
      <c r="E7979" s="11">
        <v>3271</v>
      </c>
      <c r="F7979" s="11" t="s">
        <v>24</v>
      </c>
      <c r="G7979" s="13">
        <v>27978.12</v>
      </c>
      <c r="H7979" s="14">
        <f t="shared" si="868"/>
        <v>91516430.519999996</v>
      </c>
      <c r="I7979" s="14">
        <f>IF(F7979="GHS",H7979,H7979*Assumptions!$B$4)</f>
        <v>988377449.61600006</v>
      </c>
      <c r="J7979" s="15" t="str">
        <f>INDEX(Assumptions!$B$8:$B$12,MATCH(B7979,Assumptions!$A$8:$A$12,0))</f>
        <v>FIFO</v>
      </c>
      <c r="K7979" s="16">
        <f>G7979/(1-INDEX(Assumptions!$D$8:$D$12,MATCH(B7979,Assumptions!$A$8:$A$12,0)))</f>
        <v>34119.658536585361</v>
      </c>
      <c r="L7979" s="16">
        <f t="shared" si="869"/>
        <v>839.34359999999992</v>
      </c>
      <c r="M7979" s="16">
        <f t="shared" si="870"/>
        <v>1705.9829268292681</v>
      </c>
      <c r="N7979" s="14">
        <f>E7979*(K7979-L7979-M7979)*IF(F7979="GHS",1,Assumptions!$B$4)</f>
        <v>1115420112.0422516</v>
      </c>
      <c r="O7979" s="15">
        <f t="shared" ca="1" si="871"/>
        <v>201</v>
      </c>
      <c r="P7979" s="15" t="str">
        <f t="shared" ca="1" si="872"/>
        <v>181-365d</v>
      </c>
      <c r="Q7979" s="17">
        <f ca="1">IF(P7979="0-90d",0,IF(P7979="91-180d",INDEX(Assumptions!$F$8:$F$12,MATCH(B7979,Assumptions!$A$8:$A$12,0)),IF(P7979="181-365d",INDEX(Assumptions!$G$8:$G$12,MATCH(B7979,Assumptions!$A$8:$A$12,0)),INDEX(Assumptions!$H$8:$H$12,MATCH(B7979,Assumptions!$A$8:$A$12,0)))))</f>
        <v>0.15</v>
      </c>
      <c r="R7979" s="14">
        <f t="shared" ca="1" si="873"/>
        <v>148256617.44240001</v>
      </c>
      <c r="S7979" s="14">
        <f t="shared" ca="1" si="874"/>
        <v>840120832.17360008</v>
      </c>
      <c r="T7979" s="11" t="s">
        <v>25</v>
      </c>
      <c r="U7979" s="18" t="s">
        <v>26</v>
      </c>
    </row>
    <row r="7980" spans="1:21" ht="15" customHeight="1" x14ac:dyDescent="0.15">
      <c r="A7980" s="10" t="s">
        <v>8028</v>
      </c>
      <c r="B7980" s="11" t="s">
        <v>28</v>
      </c>
      <c r="C7980" s="11" t="s">
        <v>55</v>
      </c>
      <c r="D7980" s="12">
        <v>46178</v>
      </c>
      <c r="E7980" s="11">
        <v>1489</v>
      </c>
      <c r="F7980" s="11" t="s">
        <v>24</v>
      </c>
      <c r="G7980" s="13">
        <v>4662.84</v>
      </c>
      <c r="H7980" s="14">
        <f t="shared" si="868"/>
        <v>6942968.7599999998</v>
      </c>
      <c r="I7980" s="14">
        <f>IF(F7980="GHS",H7980,H7980*Assumptions!$B$4)</f>
        <v>74984062.607999995</v>
      </c>
      <c r="J7980" s="15" t="str">
        <f>INDEX(Assumptions!$B$8:$B$12,MATCH(B7980,Assumptions!$A$8:$A$12,0))</f>
        <v>Fair Value Less Costs to Sell</v>
      </c>
      <c r="K7980" s="16">
        <f>G7980/(1-INDEX(Assumptions!$D$8:$D$12,MATCH(B7980,Assumptions!$A$8:$A$12,0)))</f>
        <v>5298.681818181818</v>
      </c>
      <c r="L7980" s="16">
        <f t="shared" si="869"/>
        <v>139.8852</v>
      </c>
      <c r="M7980" s="16">
        <f t="shared" si="870"/>
        <v>264.93409090909091</v>
      </c>
      <c r="N7980" s="14">
        <f>E7980*(K7980-L7980-M7980)*IF(F7980="GHS",1,Assumptions!$B$4)</f>
        <v>78699182.073578194</v>
      </c>
      <c r="O7980" s="15">
        <f t="shared" ca="1" si="871"/>
        <v>108</v>
      </c>
      <c r="P7980" s="15" t="str">
        <f t="shared" ca="1" si="872"/>
        <v>91-180d</v>
      </c>
      <c r="Q7980" s="17">
        <f ca="1">IF(P7980="0-90d",0,IF(P7980="91-180d",INDEX(Assumptions!$F$8:$F$12,MATCH(B7980,Assumptions!$A$8:$A$12,0)),IF(P7980="181-365d",INDEX(Assumptions!$G$8:$G$12,MATCH(B7980,Assumptions!$A$8:$A$12,0)),INDEX(Assumptions!$H$8:$H$12,MATCH(B7980,Assumptions!$A$8:$A$12,0)))))</f>
        <v>0.02</v>
      </c>
      <c r="R7980" s="14">
        <f t="shared" ca="1" si="873"/>
        <v>1499681.2521599999</v>
      </c>
      <c r="S7980" s="14">
        <f t="shared" si="874"/>
        <v>0</v>
      </c>
      <c r="T7980" s="11" t="s">
        <v>39</v>
      </c>
      <c r="U7980" s="18" t="s">
        <v>26</v>
      </c>
    </row>
    <row r="7981" spans="1:21" ht="15" customHeight="1" x14ac:dyDescent="0.15">
      <c r="A7981" s="10" t="s">
        <v>8029</v>
      </c>
      <c r="B7981" s="11" t="s">
        <v>28</v>
      </c>
      <c r="C7981" s="11" t="s">
        <v>35</v>
      </c>
      <c r="D7981" s="12">
        <v>45859</v>
      </c>
      <c r="E7981" s="11">
        <v>951</v>
      </c>
      <c r="F7981" s="11" t="s">
        <v>24</v>
      </c>
      <c r="G7981" s="13">
        <v>5712.01</v>
      </c>
      <c r="H7981" s="14">
        <f t="shared" si="868"/>
        <v>5432121.5099999998</v>
      </c>
      <c r="I7981" s="14">
        <f>IF(F7981="GHS",H7981,H7981*Assumptions!$B$4)</f>
        <v>58666912.307999998</v>
      </c>
      <c r="J7981" s="15" t="str">
        <f>INDEX(Assumptions!$B$8:$B$12,MATCH(B7981,Assumptions!$A$8:$A$12,0))</f>
        <v>Fair Value Less Costs to Sell</v>
      </c>
      <c r="K7981" s="16">
        <f>G7981/(1-INDEX(Assumptions!$D$8:$D$12,MATCH(B7981,Assumptions!$A$8:$A$12,0)))</f>
        <v>6490.920454545455</v>
      </c>
      <c r="L7981" s="16">
        <f t="shared" si="869"/>
        <v>171.3603</v>
      </c>
      <c r="M7981" s="16">
        <f t="shared" si="870"/>
        <v>324.54602272727277</v>
      </c>
      <c r="N7981" s="14">
        <f>E7981*(K7981-L7981-M7981)*IF(F7981="GHS",1,Assumptions!$B$4)</f>
        <v>61573591.14507819</v>
      </c>
      <c r="O7981" s="15">
        <f t="shared" ca="1" si="871"/>
        <v>427</v>
      </c>
      <c r="P7981" s="15" t="str">
        <f t="shared" ca="1" si="872"/>
        <v>365d+</v>
      </c>
      <c r="Q7981" s="17">
        <f ca="1">IF(P7981="0-90d",0,IF(P7981="91-180d",INDEX(Assumptions!$F$8:$F$12,MATCH(B7981,Assumptions!$A$8:$A$12,0)),IF(P7981="181-365d",INDEX(Assumptions!$G$8:$G$12,MATCH(B7981,Assumptions!$A$8:$A$12,0)),INDEX(Assumptions!$H$8:$H$12,MATCH(B7981,Assumptions!$A$8:$A$12,0)))))</f>
        <v>0.4</v>
      </c>
      <c r="R7981" s="14">
        <f t="shared" ca="1" si="873"/>
        <v>23466764.9232</v>
      </c>
      <c r="S7981" s="14">
        <f t="shared" ca="1" si="874"/>
        <v>35200147.384800002</v>
      </c>
      <c r="T7981" s="11" t="s">
        <v>25</v>
      </c>
      <c r="U7981" s="18" t="s">
        <v>26</v>
      </c>
    </row>
    <row r="7982" spans="1:21" ht="15" customHeight="1" x14ac:dyDescent="0.15">
      <c r="A7982" s="10" t="s">
        <v>8030</v>
      </c>
      <c r="B7982" s="11" t="s">
        <v>41</v>
      </c>
      <c r="C7982" s="11" t="s">
        <v>42</v>
      </c>
      <c r="D7982" s="12">
        <v>46199</v>
      </c>
      <c r="E7982" s="11">
        <v>389</v>
      </c>
      <c r="F7982" s="11" t="s">
        <v>33</v>
      </c>
      <c r="G7982" s="13">
        <v>565.42999999999995</v>
      </c>
      <c r="H7982" s="14">
        <f t="shared" si="868"/>
        <v>219952.27</v>
      </c>
      <c r="I7982" s="14">
        <f>IF(F7982="GHS",H7982,H7982*Assumptions!$B$4)</f>
        <v>219952.27</v>
      </c>
      <c r="J7982" s="15" t="str">
        <f>INDEX(Assumptions!$B$8:$B$12,MATCH(B7982,Assumptions!$A$8:$A$12,0))</f>
        <v>Weighted Average</v>
      </c>
      <c r="K7982" s="16">
        <f>G7982/(1-INDEX(Assumptions!$D$8:$D$12,MATCH(B7982,Assumptions!$A$8:$A$12,0)))</f>
        <v>869.89230769230755</v>
      </c>
      <c r="L7982" s="16">
        <f t="shared" si="869"/>
        <v>16.962899999999998</v>
      </c>
      <c r="M7982" s="16">
        <f t="shared" si="870"/>
        <v>43.494615384615379</v>
      </c>
      <c r="N7982" s="14">
        <f>E7982*(K7982-L7982-M7982)*IF(F7982="GHS",1,Assumptions!$B$4)</f>
        <v>314870.13420769229</v>
      </c>
      <c r="O7982" s="15">
        <f t="shared" ca="1" si="871"/>
        <v>87</v>
      </c>
      <c r="P7982" s="15" t="str">
        <f t="shared" ca="1" si="872"/>
        <v>0-90d</v>
      </c>
      <c r="Q7982" s="17">
        <f ca="1">IF(P7982="0-90d",0,IF(P7982="91-180d",INDEX(Assumptions!$F$8:$F$12,MATCH(B7982,Assumptions!$A$8:$A$12,0)),IF(P7982="181-365d",INDEX(Assumptions!$G$8:$G$12,MATCH(B7982,Assumptions!$A$8:$A$12,0)),INDEX(Assumptions!$H$8:$H$12,MATCH(B7982,Assumptions!$A$8:$A$12,0)))))</f>
        <v>0</v>
      </c>
      <c r="R7982" s="14">
        <f t="shared" ca="1" si="873"/>
        <v>0</v>
      </c>
      <c r="S7982" s="14">
        <f t="shared" ca="1" si="874"/>
        <v>219952.27</v>
      </c>
      <c r="T7982" s="11" t="s">
        <v>25</v>
      </c>
      <c r="U7982" s="18" t="s">
        <v>36</v>
      </c>
    </row>
    <row r="7983" spans="1:21" ht="15" customHeight="1" x14ac:dyDescent="0.15">
      <c r="A7983" s="10" t="s">
        <v>8031</v>
      </c>
      <c r="B7983" s="11" t="s">
        <v>22</v>
      </c>
      <c r="C7983" s="11" t="s">
        <v>61</v>
      </c>
      <c r="D7983" s="12">
        <v>46030</v>
      </c>
      <c r="E7983" s="11">
        <v>2703</v>
      </c>
      <c r="F7983" s="11" t="s">
        <v>24</v>
      </c>
      <c r="G7983" s="13">
        <v>60102.5</v>
      </c>
      <c r="H7983" s="14">
        <f t="shared" si="868"/>
        <v>162457057.5</v>
      </c>
      <c r="I7983" s="14">
        <f>IF(F7983="GHS",H7983,H7983*Assumptions!$B$4)</f>
        <v>1754536221</v>
      </c>
      <c r="J7983" s="15" t="str">
        <f>INDEX(Assumptions!$B$8:$B$12,MATCH(B7983,Assumptions!$A$8:$A$12,0))</f>
        <v>FIFO</v>
      </c>
      <c r="K7983" s="16">
        <f>G7983/(1-INDEX(Assumptions!$D$8:$D$12,MATCH(B7983,Assumptions!$A$8:$A$12,0)))</f>
        <v>73295.731707317071</v>
      </c>
      <c r="L7983" s="16">
        <f t="shared" si="869"/>
        <v>1803.075</v>
      </c>
      <c r="M7983" s="16">
        <f t="shared" si="870"/>
        <v>3664.7865853658536</v>
      </c>
      <c r="N7983" s="14">
        <f>E7983*(K7983-L7983-M7983)*IF(F7983="GHS",1,Assumptions!$B$4)</f>
        <v>1980058315.7480488</v>
      </c>
      <c r="O7983" s="15">
        <f t="shared" ca="1" si="871"/>
        <v>256</v>
      </c>
      <c r="P7983" s="15" t="str">
        <f t="shared" ca="1" si="872"/>
        <v>181-365d</v>
      </c>
      <c r="Q7983" s="17">
        <f ca="1">IF(P7983="0-90d",0,IF(P7983="91-180d",INDEX(Assumptions!$F$8:$F$12,MATCH(B7983,Assumptions!$A$8:$A$12,0)),IF(P7983="181-365d",INDEX(Assumptions!$G$8:$G$12,MATCH(B7983,Assumptions!$A$8:$A$12,0)),INDEX(Assumptions!$H$8:$H$12,MATCH(B7983,Assumptions!$A$8:$A$12,0)))))</f>
        <v>0.15</v>
      </c>
      <c r="R7983" s="14">
        <f t="shared" ca="1" si="873"/>
        <v>263180433.14999998</v>
      </c>
      <c r="S7983" s="14">
        <f t="shared" ca="1" si="874"/>
        <v>1491355787.8499999</v>
      </c>
      <c r="T7983" s="11" t="s">
        <v>25</v>
      </c>
      <c r="U7983" s="18" t="s">
        <v>26</v>
      </c>
    </row>
    <row r="7984" spans="1:21" ht="15" customHeight="1" x14ac:dyDescent="0.15">
      <c r="A7984" s="10" t="s">
        <v>8032</v>
      </c>
      <c r="B7984" s="11" t="s">
        <v>31</v>
      </c>
      <c r="C7984" s="11" t="s">
        <v>63</v>
      </c>
      <c r="D7984" s="12">
        <v>45800</v>
      </c>
      <c r="E7984" s="11">
        <v>2574</v>
      </c>
      <c r="F7984" s="11" t="s">
        <v>33</v>
      </c>
      <c r="G7984" s="13">
        <v>1318.34</v>
      </c>
      <c r="H7984" s="14">
        <f t="shared" si="868"/>
        <v>3393407.1599999997</v>
      </c>
      <c r="I7984" s="14">
        <f>IF(F7984="GHS",H7984,H7984*Assumptions!$B$4)</f>
        <v>3393407.1599999997</v>
      </c>
      <c r="J7984" s="15" t="str">
        <f>INDEX(Assumptions!$B$8:$B$12,MATCH(B7984,Assumptions!$A$8:$A$12,0))</f>
        <v>Weighted Average</v>
      </c>
      <c r="K7984" s="16">
        <f>G7984/(1-INDEX(Assumptions!$D$8:$D$12,MATCH(B7984,Assumptions!$A$8:$A$12,0)))</f>
        <v>1831.0277777777778</v>
      </c>
      <c r="L7984" s="16">
        <f t="shared" si="869"/>
        <v>39.550199999999997</v>
      </c>
      <c r="M7984" s="16">
        <f t="shared" si="870"/>
        <v>91.551388888888894</v>
      </c>
      <c r="N7984" s="14">
        <f>E7984*(K7984-L7984-M7984)*IF(F7984="GHS",1,Assumptions!$B$4)</f>
        <v>4375610.0102000004</v>
      </c>
      <c r="O7984" s="15">
        <f t="shared" ca="1" si="871"/>
        <v>486</v>
      </c>
      <c r="P7984" s="15" t="str">
        <f t="shared" ca="1" si="872"/>
        <v>365d+</v>
      </c>
      <c r="Q7984" s="17">
        <f ca="1">IF(P7984="0-90d",0,IF(P7984="91-180d",INDEX(Assumptions!$F$8:$F$12,MATCH(B7984,Assumptions!$A$8:$A$12,0)),IF(P7984="181-365d",INDEX(Assumptions!$G$8:$G$12,MATCH(B7984,Assumptions!$A$8:$A$12,0)),INDEX(Assumptions!$H$8:$H$12,MATCH(B7984,Assumptions!$A$8:$A$12,0)))))</f>
        <v>0.6</v>
      </c>
      <c r="R7984" s="14">
        <f t="shared" ca="1" si="873"/>
        <v>2036044.2959999996</v>
      </c>
      <c r="S7984" s="14">
        <f t="shared" ca="1" si="874"/>
        <v>1357362.8640000001</v>
      </c>
      <c r="T7984" s="11" t="s">
        <v>25</v>
      </c>
      <c r="U7984" s="18" t="s">
        <v>26</v>
      </c>
    </row>
    <row r="7985" spans="1:21" ht="15" customHeight="1" x14ac:dyDescent="0.15">
      <c r="A7985" s="10" t="s">
        <v>8033</v>
      </c>
      <c r="B7985" s="11" t="s">
        <v>41</v>
      </c>
      <c r="C7985" s="11" t="s">
        <v>49</v>
      </c>
      <c r="D7985" s="12">
        <v>46005</v>
      </c>
      <c r="E7985" s="11">
        <v>3557</v>
      </c>
      <c r="F7985" s="11" t="s">
        <v>33</v>
      </c>
      <c r="G7985" s="13">
        <v>334.87</v>
      </c>
      <c r="H7985" s="14">
        <f t="shared" si="868"/>
        <v>1191132.5900000001</v>
      </c>
      <c r="I7985" s="14">
        <f>IF(F7985="GHS",H7985,H7985*Assumptions!$B$4)</f>
        <v>1191132.5900000001</v>
      </c>
      <c r="J7985" s="15" t="str">
        <f>INDEX(Assumptions!$B$8:$B$12,MATCH(B7985,Assumptions!$A$8:$A$12,0))</f>
        <v>Weighted Average</v>
      </c>
      <c r="K7985" s="16">
        <f>G7985/(1-INDEX(Assumptions!$D$8:$D$12,MATCH(B7985,Assumptions!$A$8:$A$12,0)))</f>
        <v>515.18461538461543</v>
      </c>
      <c r="L7985" s="16">
        <f t="shared" si="869"/>
        <v>10.046099999999999</v>
      </c>
      <c r="M7985" s="16">
        <f t="shared" si="870"/>
        <v>25.759230769230772</v>
      </c>
      <c r="N7985" s="14">
        <f>E7985*(K7985-L7985-M7985)*IF(F7985="GHS",1,Assumptions!$B$4)</f>
        <v>1705152.115376923</v>
      </c>
      <c r="O7985" s="15">
        <f t="shared" ca="1" si="871"/>
        <v>281</v>
      </c>
      <c r="P7985" s="15" t="str">
        <f t="shared" ca="1" si="872"/>
        <v>181-365d</v>
      </c>
      <c r="Q7985" s="17">
        <f ca="1">IF(P7985="0-90d",0,IF(P7985="91-180d",INDEX(Assumptions!$F$8:$F$12,MATCH(B7985,Assumptions!$A$8:$A$12,0)),IF(P7985="181-365d",INDEX(Assumptions!$G$8:$G$12,MATCH(B7985,Assumptions!$A$8:$A$12,0)),INDEX(Assumptions!$H$8:$H$12,MATCH(B7985,Assumptions!$A$8:$A$12,0)))))</f>
        <v>0.35</v>
      </c>
      <c r="R7985" s="14">
        <f t="shared" ca="1" si="873"/>
        <v>416896.40649999998</v>
      </c>
      <c r="S7985" s="14">
        <f t="shared" ca="1" si="874"/>
        <v>774236.18350000004</v>
      </c>
      <c r="T7985" s="11" t="s">
        <v>25</v>
      </c>
      <c r="U7985" s="18" t="s">
        <v>26</v>
      </c>
    </row>
    <row r="7986" spans="1:21" ht="15" customHeight="1" x14ac:dyDescent="0.15">
      <c r="A7986" s="10" t="s">
        <v>8034</v>
      </c>
      <c r="B7986" s="11" t="s">
        <v>46</v>
      </c>
      <c r="C7986" s="11" t="s">
        <v>119</v>
      </c>
      <c r="D7986" s="12">
        <v>46166</v>
      </c>
      <c r="E7986" s="11">
        <v>1423</v>
      </c>
      <c r="F7986" s="11" t="s">
        <v>33</v>
      </c>
      <c r="G7986" s="13">
        <v>705318.28</v>
      </c>
      <c r="H7986" s="14">
        <f t="shared" si="868"/>
        <v>1003667912.4400001</v>
      </c>
      <c r="I7986" s="14">
        <f>IF(F7986="GHS",H7986,H7986*Assumptions!$B$4)</f>
        <v>1003667912.4400001</v>
      </c>
      <c r="J7986" s="15" t="str">
        <f>INDEX(Assumptions!$B$8:$B$12,MATCH(B7986,Assumptions!$A$8:$A$12,0))</f>
        <v>Specific Identification</v>
      </c>
      <c r="K7986" s="16">
        <f>G7986/(1-INDEX(Assumptions!$D$8:$D$12,MATCH(B7986,Assumptions!$A$8:$A$12,0)))</f>
        <v>904254.20512820513</v>
      </c>
      <c r="L7986" s="16">
        <f t="shared" si="869"/>
        <v>21159.5484</v>
      </c>
      <c r="M7986" s="16">
        <f t="shared" si="870"/>
        <v>45212.710256410261</v>
      </c>
      <c r="N7986" s="14">
        <f>E7986*(K7986-L7986-M7986)*IF(F7986="GHS",1,Assumptions!$B$4)</f>
        <v>1192306009.8293641</v>
      </c>
      <c r="O7986" s="15">
        <f t="shared" ca="1" si="871"/>
        <v>120</v>
      </c>
      <c r="P7986" s="15" t="str">
        <f t="shared" ca="1" si="872"/>
        <v>91-180d</v>
      </c>
      <c r="Q7986" s="17">
        <f ca="1">IF(P7986="0-90d",0,IF(P7986="91-180d",INDEX(Assumptions!$F$8:$F$12,MATCH(B7986,Assumptions!$A$8:$A$12,0)),IF(P7986="181-365d",INDEX(Assumptions!$G$8:$G$12,MATCH(B7986,Assumptions!$A$8:$A$12,0)),INDEX(Assumptions!$H$8:$H$12,MATCH(B7986,Assumptions!$A$8:$A$12,0)))))</f>
        <v>0</v>
      </c>
      <c r="R7986" s="14">
        <f t="shared" ca="1" si="873"/>
        <v>0</v>
      </c>
      <c r="S7986" s="14">
        <f t="shared" ca="1" si="874"/>
        <v>1003667912.4400001</v>
      </c>
      <c r="T7986" s="11" t="s">
        <v>25</v>
      </c>
      <c r="U7986" s="18" t="s">
        <v>26</v>
      </c>
    </row>
    <row r="7987" spans="1:21" ht="15" customHeight="1" x14ac:dyDescent="0.15">
      <c r="A7987" s="10" t="s">
        <v>8035</v>
      </c>
      <c r="B7987" s="11" t="s">
        <v>41</v>
      </c>
      <c r="C7987" s="11" t="s">
        <v>49</v>
      </c>
      <c r="D7987" s="12">
        <v>45978</v>
      </c>
      <c r="E7987" s="11">
        <v>3408</v>
      </c>
      <c r="F7987" s="11" t="s">
        <v>33</v>
      </c>
      <c r="G7987" s="13">
        <v>702.07</v>
      </c>
      <c r="H7987" s="14">
        <f t="shared" si="868"/>
        <v>2392654.56</v>
      </c>
      <c r="I7987" s="14">
        <f>IF(F7987="GHS",H7987,H7987*Assumptions!$B$4)</f>
        <v>2392654.56</v>
      </c>
      <c r="J7987" s="15" t="str">
        <f>INDEX(Assumptions!$B$8:$B$12,MATCH(B7987,Assumptions!$A$8:$A$12,0))</f>
        <v>Weighted Average</v>
      </c>
      <c r="K7987" s="16">
        <f>G7987/(1-INDEX(Assumptions!$D$8:$D$12,MATCH(B7987,Assumptions!$A$8:$A$12,0)))</f>
        <v>1080.1076923076923</v>
      </c>
      <c r="L7987" s="16">
        <f t="shared" si="869"/>
        <v>21.062100000000001</v>
      </c>
      <c r="M7987" s="16">
        <f t="shared" si="870"/>
        <v>54.005384615384621</v>
      </c>
      <c r="N7987" s="14">
        <f>E7987*(K7987-L7987-M7987)*IF(F7987="GHS",1,Assumptions!$B$4)</f>
        <v>3425177.0278153843</v>
      </c>
      <c r="O7987" s="15">
        <f t="shared" ca="1" si="871"/>
        <v>308</v>
      </c>
      <c r="P7987" s="15" t="str">
        <f t="shared" ca="1" si="872"/>
        <v>181-365d</v>
      </c>
      <c r="Q7987" s="17">
        <f ca="1">IF(P7987="0-90d",0,IF(P7987="91-180d",INDEX(Assumptions!$F$8:$F$12,MATCH(B7987,Assumptions!$A$8:$A$12,0)),IF(P7987="181-365d",INDEX(Assumptions!$G$8:$G$12,MATCH(B7987,Assumptions!$A$8:$A$12,0)),INDEX(Assumptions!$H$8:$H$12,MATCH(B7987,Assumptions!$A$8:$A$12,0)))))</f>
        <v>0.35</v>
      </c>
      <c r="R7987" s="14">
        <f t="shared" ca="1" si="873"/>
        <v>837429.09600000002</v>
      </c>
      <c r="S7987" s="14">
        <f t="shared" si="874"/>
        <v>0</v>
      </c>
      <c r="T7987" s="11" t="s">
        <v>39</v>
      </c>
      <c r="U7987" s="18" t="s">
        <v>26</v>
      </c>
    </row>
    <row r="7988" spans="1:21" ht="15" customHeight="1" x14ac:dyDescent="0.15">
      <c r="A7988" s="10" t="s">
        <v>8036</v>
      </c>
      <c r="B7988" s="11" t="s">
        <v>28</v>
      </c>
      <c r="C7988" s="11" t="s">
        <v>35</v>
      </c>
      <c r="D7988" s="12">
        <v>46158</v>
      </c>
      <c r="E7988" s="11">
        <v>2739</v>
      </c>
      <c r="F7988" s="11" t="s">
        <v>24</v>
      </c>
      <c r="G7988" s="13">
        <v>5935.85</v>
      </c>
      <c r="H7988" s="14">
        <f t="shared" si="868"/>
        <v>16258293.15</v>
      </c>
      <c r="I7988" s="14">
        <f>IF(F7988="GHS",H7988,H7988*Assumptions!$B$4)</f>
        <v>175589566.02000001</v>
      </c>
      <c r="J7988" s="15" t="str">
        <f>INDEX(Assumptions!$B$8:$B$12,MATCH(B7988,Assumptions!$A$8:$A$12,0))</f>
        <v>Fair Value Less Costs to Sell</v>
      </c>
      <c r="K7988" s="16">
        <f>G7988/(1-INDEX(Assumptions!$D$8:$D$12,MATCH(B7988,Assumptions!$A$8:$A$12,0)))</f>
        <v>6745.284090909091</v>
      </c>
      <c r="L7988" s="16">
        <f t="shared" si="869"/>
        <v>178.07550000000001</v>
      </c>
      <c r="M7988" s="16">
        <f t="shared" si="870"/>
        <v>337.26420454545456</v>
      </c>
      <c r="N7988" s="14">
        <f>E7988*(K7988-L7988-M7988)*IF(F7988="GHS",1,Assumptions!$B$4)</f>
        <v>184289230.88190001</v>
      </c>
      <c r="O7988" s="15">
        <f t="shared" ca="1" si="871"/>
        <v>128</v>
      </c>
      <c r="P7988" s="15" t="str">
        <f t="shared" ca="1" si="872"/>
        <v>91-180d</v>
      </c>
      <c r="Q7988" s="17">
        <f ca="1">IF(P7988="0-90d",0,IF(P7988="91-180d",INDEX(Assumptions!$F$8:$F$12,MATCH(B7988,Assumptions!$A$8:$A$12,0)),IF(P7988="181-365d",INDEX(Assumptions!$G$8:$G$12,MATCH(B7988,Assumptions!$A$8:$A$12,0)),INDEX(Assumptions!$H$8:$H$12,MATCH(B7988,Assumptions!$A$8:$A$12,0)))))</f>
        <v>0.02</v>
      </c>
      <c r="R7988" s="14">
        <f t="shared" ca="1" si="873"/>
        <v>3511791.3204000001</v>
      </c>
      <c r="S7988" s="14">
        <f t="shared" ca="1" si="874"/>
        <v>172077774.69960001</v>
      </c>
      <c r="T7988" s="11" t="s">
        <v>25</v>
      </c>
      <c r="U7988" s="18" t="s">
        <v>26</v>
      </c>
    </row>
    <row r="7989" spans="1:21" ht="15" customHeight="1" x14ac:dyDescent="0.15">
      <c r="A7989" s="10" t="s">
        <v>8037</v>
      </c>
      <c r="B7989" s="11" t="s">
        <v>41</v>
      </c>
      <c r="C7989" s="11" t="s">
        <v>49</v>
      </c>
      <c r="D7989" s="12">
        <v>45950</v>
      </c>
      <c r="E7989" s="11">
        <v>1472</v>
      </c>
      <c r="F7989" s="11" t="s">
        <v>33</v>
      </c>
      <c r="G7989" s="13">
        <v>240.84</v>
      </c>
      <c r="H7989" s="14">
        <f t="shared" si="868"/>
        <v>354516.47999999998</v>
      </c>
      <c r="I7989" s="14">
        <f>IF(F7989="GHS",H7989,H7989*Assumptions!$B$4)</f>
        <v>354516.47999999998</v>
      </c>
      <c r="J7989" s="15" t="str">
        <f>INDEX(Assumptions!$B$8:$B$12,MATCH(B7989,Assumptions!$A$8:$A$12,0))</f>
        <v>Weighted Average</v>
      </c>
      <c r="K7989" s="16">
        <f>G7989/(1-INDEX(Assumptions!$D$8:$D$12,MATCH(B7989,Assumptions!$A$8:$A$12,0)))</f>
        <v>370.52307692307693</v>
      </c>
      <c r="L7989" s="16">
        <f t="shared" si="869"/>
        <v>7.2252000000000001</v>
      </c>
      <c r="M7989" s="16">
        <f t="shared" si="870"/>
        <v>18.526153846153846</v>
      </c>
      <c r="N7989" s="14">
        <f>E7989*(K7989-L7989-M7989)*IF(F7989="GHS",1,Assumptions!$B$4)</f>
        <v>507503.97636923078</v>
      </c>
      <c r="O7989" s="15">
        <f t="shared" ca="1" si="871"/>
        <v>336</v>
      </c>
      <c r="P7989" s="15" t="str">
        <f t="shared" ca="1" si="872"/>
        <v>181-365d</v>
      </c>
      <c r="Q7989" s="17">
        <f ca="1">IF(P7989="0-90d",0,IF(P7989="91-180d",INDEX(Assumptions!$F$8:$F$12,MATCH(B7989,Assumptions!$A$8:$A$12,0)),IF(P7989="181-365d",INDEX(Assumptions!$G$8:$G$12,MATCH(B7989,Assumptions!$A$8:$A$12,0)),INDEX(Assumptions!$H$8:$H$12,MATCH(B7989,Assumptions!$A$8:$A$12,0)))))</f>
        <v>0.35</v>
      </c>
      <c r="R7989" s="14">
        <f t="shared" ca="1" si="873"/>
        <v>124080.76799999998</v>
      </c>
      <c r="S7989" s="14">
        <f t="shared" ca="1" si="874"/>
        <v>230435.712</v>
      </c>
      <c r="T7989" s="11" t="s">
        <v>25</v>
      </c>
      <c r="U7989" s="18" t="s">
        <v>36</v>
      </c>
    </row>
    <row r="7990" spans="1:21" ht="15" customHeight="1" x14ac:dyDescent="0.15">
      <c r="A7990" s="10" t="s">
        <v>8038</v>
      </c>
      <c r="B7990" s="11" t="s">
        <v>31</v>
      </c>
      <c r="C7990" s="11" t="s">
        <v>63</v>
      </c>
      <c r="D7990" s="12">
        <v>46102</v>
      </c>
      <c r="E7990" s="11">
        <v>1719</v>
      </c>
      <c r="F7990" s="11" t="s">
        <v>33</v>
      </c>
      <c r="G7990" s="13">
        <v>3729.14</v>
      </c>
      <c r="H7990" s="14">
        <f t="shared" si="868"/>
        <v>6410391.6600000001</v>
      </c>
      <c r="I7990" s="14">
        <f>IF(F7990="GHS",H7990,H7990*Assumptions!$B$4)</f>
        <v>6410391.6600000001</v>
      </c>
      <c r="J7990" s="15" t="str">
        <f>INDEX(Assumptions!$B$8:$B$12,MATCH(B7990,Assumptions!$A$8:$A$12,0))</f>
        <v>Weighted Average</v>
      </c>
      <c r="K7990" s="16">
        <f>G7990/(1-INDEX(Assumptions!$D$8:$D$12,MATCH(B7990,Assumptions!$A$8:$A$12,0)))</f>
        <v>5179.3611111111113</v>
      </c>
      <c r="L7990" s="16">
        <f t="shared" si="869"/>
        <v>111.87419999999999</v>
      </c>
      <c r="M7990" s="16">
        <f t="shared" si="870"/>
        <v>258.96805555555557</v>
      </c>
      <c r="N7990" s="14">
        <f>E7990*(K7990-L7990-M7990)*IF(F7990="GHS",1,Assumptions!$B$4)</f>
        <v>8265843.9127000012</v>
      </c>
      <c r="O7990" s="15">
        <f t="shared" ca="1" si="871"/>
        <v>184</v>
      </c>
      <c r="P7990" s="15" t="str">
        <f t="shared" ca="1" si="872"/>
        <v>181-365d</v>
      </c>
      <c r="Q7990" s="17">
        <f ca="1">IF(P7990="0-90d",0,IF(P7990="91-180d",INDEX(Assumptions!$F$8:$F$12,MATCH(B7990,Assumptions!$A$8:$A$12,0)),IF(P7990="181-365d",INDEX(Assumptions!$G$8:$G$12,MATCH(B7990,Assumptions!$A$8:$A$12,0)),INDEX(Assumptions!$H$8:$H$12,MATCH(B7990,Assumptions!$A$8:$A$12,0)))))</f>
        <v>0.2</v>
      </c>
      <c r="R7990" s="14">
        <f t="shared" ca="1" si="873"/>
        <v>1282078.3320000002</v>
      </c>
      <c r="S7990" s="14">
        <f t="shared" ca="1" si="874"/>
        <v>5128313.3279999997</v>
      </c>
      <c r="T7990" s="11" t="s">
        <v>25</v>
      </c>
      <c r="U7990" s="18" t="s">
        <v>26</v>
      </c>
    </row>
    <row r="7991" spans="1:21" ht="15" customHeight="1" x14ac:dyDescent="0.15">
      <c r="A7991" s="10" t="s">
        <v>8039</v>
      </c>
      <c r="B7991" s="11" t="s">
        <v>22</v>
      </c>
      <c r="C7991" s="11" t="s">
        <v>23</v>
      </c>
      <c r="D7991" s="12">
        <v>46047</v>
      </c>
      <c r="E7991" s="11">
        <v>2254</v>
      </c>
      <c r="F7991" s="11" t="s">
        <v>24</v>
      </c>
      <c r="G7991" s="13">
        <v>44210.36</v>
      </c>
      <c r="H7991" s="14">
        <f t="shared" si="868"/>
        <v>99650151.439999998</v>
      </c>
      <c r="I7991" s="14">
        <f>IF(F7991="GHS",H7991,H7991*Assumptions!$B$4)</f>
        <v>1076221635.552</v>
      </c>
      <c r="J7991" s="15" t="str">
        <f>INDEX(Assumptions!$B$8:$B$12,MATCH(B7991,Assumptions!$A$8:$A$12,0))</f>
        <v>FIFO</v>
      </c>
      <c r="K7991" s="16">
        <f>G7991/(1-INDEX(Assumptions!$D$8:$D$12,MATCH(B7991,Assumptions!$A$8:$A$12,0)))</f>
        <v>53915.073170731703</v>
      </c>
      <c r="L7991" s="16">
        <f t="shared" si="869"/>
        <v>1326.3108</v>
      </c>
      <c r="M7991" s="16">
        <f t="shared" si="870"/>
        <v>2695.7536585365851</v>
      </c>
      <c r="N7991" s="14">
        <f>E7991*(K7991-L7991-M7991)*IF(F7991="GHS",1,Assumptions!$B$4)</f>
        <v>1214555489.6827085</v>
      </c>
      <c r="O7991" s="15">
        <f t="shared" ca="1" si="871"/>
        <v>239</v>
      </c>
      <c r="P7991" s="15" t="str">
        <f t="shared" ca="1" si="872"/>
        <v>181-365d</v>
      </c>
      <c r="Q7991" s="17">
        <f ca="1">IF(P7991="0-90d",0,IF(P7991="91-180d",INDEX(Assumptions!$F$8:$F$12,MATCH(B7991,Assumptions!$A$8:$A$12,0)),IF(P7991="181-365d",INDEX(Assumptions!$G$8:$G$12,MATCH(B7991,Assumptions!$A$8:$A$12,0)),INDEX(Assumptions!$H$8:$H$12,MATCH(B7991,Assumptions!$A$8:$A$12,0)))))</f>
        <v>0.15</v>
      </c>
      <c r="R7991" s="14">
        <f t="shared" ca="1" si="873"/>
        <v>161433245.3328</v>
      </c>
      <c r="S7991" s="14">
        <f t="shared" si="874"/>
        <v>0</v>
      </c>
      <c r="T7991" s="11" t="s">
        <v>39</v>
      </c>
      <c r="U7991" s="18" t="s">
        <v>26</v>
      </c>
    </row>
    <row r="7992" spans="1:21" ht="15" customHeight="1" x14ac:dyDescent="0.15">
      <c r="A7992" s="10" t="s">
        <v>8040</v>
      </c>
      <c r="B7992" s="11" t="s">
        <v>31</v>
      </c>
      <c r="C7992" s="11" t="s">
        <v>76</v>
      </c>
      <c r="D7992" s="12">
        <v>46143</v>
      </c>
      <c r="E7992" s="11">
        <v>4158</v>
      </c>
      <c r="F7992" s="11" t="s">
        <v>33</v>
      </c>
      <c r="G7992" s="13">
        <v>1951.21</v>
      </c>
      <c r="H7992" s="14">
        <f t="shared" si="868"/>
        <v>8113131.1799999997</v>
      </c>
      <c r="I7992" s="14">
        <f>IF(F7992="GHS",H7992,H7992*Assumptions!$B$4)</f>
        <v>8113131.1799999997</v>
      </c>
      <c r="J7992" s="15" t="str">
        <f>INDEX(Assumptions!$B$8:$B$12,MATCH(B7992,Assumptions!$A$8:$A$12,0))</f>
        <v>Weighted Average</v>
      </c>
      <c r="K7992" s="16">
        <f>G7992/(1-INDEX(Assumptions!$D$8:$D$12,MATCH(B7992,Assumptions!$A$8:$A$12,0)))</f>
        <v>2710.0138888888891</v>
      </c>
      <c r="L7992" s="16">
        <f t="shared" si="869"/>
        <v>58.536299999999997</v>
      </c>
      <c r="M7992" s="16">
        <f t="shared" si="870"/>
        <v>135.50069444444446</v>
      </c>
      <c r="N7992" s="14">
        <f>E7992*(K7992-L7992-M7992)*IF(F7992="GHS",1,Assumptions!$B$4)</f>
        <v>10461431.927100001</v>
      </c>
      <c r="O7992" s="15">
        <f t="shared" ca="1" si="871"/>
        <v>143</v>
      </c>
      <c r="P7992" s="15" t="str">
        <f t="shared" ca="1" si="872"/>
        <v>91-180d</v>
      </c>
      <c r="Q7992" s="17">
        <f ca="1">IF(P7992="0-90d",0,IF(P7992="91-180d",INDEX(Assumptions!$F$8:$F$12,MATCH(B7992,Assumptions!$A$8:$A$12,0)),IF(P7992="181-365d",INDEX(Assumptions!$G$8:$G$12,MATCH(B7992,Assumptions!$A$8:$A$12,0)),INDEX(Assumptions!$H$8:$H$12,MATCH(B7992,Assumptions!$A$8:$A$12,0)))))</f>
        <v>0.05</v>
      </c>
      <c r="R7992" s="14">
        <f t="shared" ca="1" si="873"/>
        <v>405656.55900000001</v>
      </c>
      <c r="S7992" s="14">
        <f t="shared" ca="1" si="874"/>
        <v>7707474.6209999993</v>
      </c>
      <c r="T7992" s="11" t="s">
        <v>50</v>
      </c>
      <c r="U7992" s="18" t="s">
        <v>26</v>
      </c>
    </row>
    <row r="7993" spans="1:21" ht="15" customHeight="1" x14ac:dyDescent="0.15">
      <c r="A7993" s="10" t="s">
        <v>8041</v>
      </c>
      <c r="B7993" s="11" t="s">
        <v>41</v>
      </c>
      <c r="C7993" s="11" t="s">
        <v>44</v>
      </c>
      <c r="D7993" s="12">
        <v>46112</v>
      </c>
      <c r="E7993" s="11">
        <v>3099</v>
      </c>
      <c r="F7993" s="11" t="s">
        <v>33</v>
      </c>
      <c r="G7993" s="13">
        <v>581.17999999999995</v>
      </c>
      <c r="H7993" s="14">
        <f t="shared" si="868"/>
        <v>1801076.8199999998</v>
      </c>
      <c r="I7993" s="14">
        <f>IF(F7993="GHS",H7993,H7993*Assumptions!$B$4)</f>
        <v>1801076.8199999998</v>
      </c>
      <c r="J7993" s="15" t="str">
        <f>INDEX(Assumptions!$B$8:$B$12,MATCH(B7993,Assumptions!$A$8:$A$12,0))</f>
        <v>Weighted Average</v>
      </c>
      <c r="K7993" s="16">
        <f>G7993/(1-INDEX(Assumptions!$D$8:$D$12,MATCH(B7993,Assumptions!$A$8:$A$12,0)))</f>
        <v>894.12307692307684</v>
      </c>
      <c r="L7993" s="16">
        <f t="shared" si="869"/>
        <v>17.435399999999998</v>
      </c>
      <c r="M7993" s="16">
        <f t="shared" si="870"/>
        <v>44.706153846153846</v>
      </c>
      <c r="N7993" s="14">
        <f>E7993*(K7993-L7993-M7993)*IF(F7993="GHS",1,Assumptions!$B$4)</f>
        <v>2578310.7400153847</v>
      </c>
      <c r="O7993" s="15">
        <f t="shared" ca="1" si="871"/>
        <v>174</v>
      </c>
      <c r="P7993" s="15" t="str">
        <f t="shared" ca="1" si="872"/>
        <v>91-180d</v>
      </c>
      <c r="Q7993" s="17">
        <f ca="1">IF(P7993="0-90d",0,IF(P7993="91-180d",INDEX(Assumptions!$F$8:$F$12,MATCH(B7993,Assumptions!$A$8:$A$12,0)),IF(P7993="181-365d",INDEX(Assumptions!$G$8:$G$12,MATCH(B7993,Assumptions!$A$8:$A$12,0)),INDEX(Assumptions!$H$8:$H$12,MATCH(B7993,Assumptions!$A$8:$A$12,0)))))</f>
        <v>0.1</v>
      </c>
      <c r="R7993" s="14">
        <f t="shared" ca="1" si="873"/>
        <v>180107.682</v>
      </c>
      <c r="S7993" s="14">
        <f t="shared" ca="1" si="874"/>
        <v>1620969.1379999998</v>
      </c>
      <c r="T7993" s="11" t="s">
        <v>25</v>
      </c>
      <c r="U7993" s="18" t="s">
        <v>26</v>
      </c>
    </row>
    <row r="7994" spans="1:21" ht="15" customHeight="1" x14ac:dyDescent="0.15">
      <c r="A7994" s="10" t="s">
        <v>8042</v>
      </c>
      <c r="B7994" s="11" t="s">
        <v>41</v>
      </c>
      <c r="C7994" s="11" t="s">
        <v>49</v>
      </c>
      <c r="D7994" s="12">
        <v>46174</v>
      </c>
      <c r="E7994" s="11">
        <v>1203</v>
      </c>
      <c r="F7994" s="11" t="s">
        <v>33</v>
      </c>
      <c r="G7994" s="13">
        <v>441.47</v>
      </c>
      <c r="H7994" s="14">
        <f t="shared" si="868"/>
        <v>531088.41</v>
      </c>
      <c r="I7994" s="14">
        <f>IF(F7994="GHS",H7994,H7994*Assumptions!$B$4)</f>
        <v>531088.41</v>
      </c>
      <c r="J7994" s="15" t="str">
        <f>INDEX(Assumptions!$B$8:$B$12,MATCH(B7994,Assumptions!$A$8:$A$12,0))</f>
        <v>Weighted Average</v>
      </c>
      <c r="K7994" s="16">
        <f>G7994/(1-INDEX(Assumptions!$D$8:$D$12,MATCH(B7994,Assumptions!$A$8:$A$12,0)))</f>
        <v>679.18461538461543</v>
      </c>
      <c r="L7994" s="16">
        <f t="shared" si="869"/>
        <v>13.2441</v>
      </c>
      <c r="M7994" s="16">
        <f t="shared" si="870"/>
        <v>33.959230769230771</v>
      </c>
      <c r="N7994" s="14">
        <f>E7994*(K7994-L7994-M7994)*IF(F7994="GHS",1,Assumptions!$B$4)</f>
        <v>760273.48539230775</v>
      </c>
      <c r="O7994" s="15">
        <f t="shared" ca="1" si="871"/>
        <v>112</v>
      </c>
      <c r="P7994" s="15" t="str">
        <f t="shared" ca="1" si="872"/>
        <v>91-180d</v>
      </c>
      <c r="Q7994" s="17">
        <f ca="1">IF(P7994="0-90d",0,IF(P7994="91-180d",INDEX(Assumptions!$F$8:$F$12,MATCH(B7994,Assumptions!$A$8:$A$12,0)),IF(P7994="181-365d",INDEX(Assumptions!$G$8:$G$12,MATCH(B7994,Assumptions!$A$8:$A$12,0)),INDEX(Assumptions!$H$8:$H$12,MATCH(B7994,Assumptions!$A$8:$A$12,0)))))</f>
        <v>0.1</v>
      </c>
      <c r="R7994" s="14">
        <f t="shared" ca="1" si="873"/>
        <v>53108.841000000008</v>
      </c>
      <c r="S7994" s="14">
        <f t="shared" ca="1" si="874"/>
        <v>477979.56900000002</v>
      </c>
      <c r="T7994" s="11" t="s">
        <v>25</v>
      </c>
      <c r="U7994" s="18" t="s">
        <v>26</v>
      </c>
    </row>
    <row r="7995" spans="1:21" ht="15" customHeight="1" x14ac:dyDescent="0.15">
      <c r="A7995" s="10" t="s">
        <v>8043</v>
      </c>
      <c r="B7995" s="11" t="s">
        <v>31</v>
      </c>
      <c r="C7995" s="11" t="s">
        <v>76</v>
      </c>
      <c r="D7995" s="12">
        <v>46198</v>
      </c>
      <c r="E7995" s="11">
        <v>1445</v>
      </c>
      <c r="F7995" s="11" t="s">
        <v>33</v>
      </c>
      <c r="G7995" s="13">
        <v>2190.91</v>
      </c>
      <c r="H7995" s="14">
        <f t="shared" si="868"/>
        <v>3165864.9499999997</v>
      </c>
      <c r="I7995" s="14">
        <f>IF(F7995="GHS",H7995,H7995*Assumptions!$B$4)</f>
        <v>3165864.9499999997</v>
      </c>
      <c r="J7995" s="15" t="str">
        <f>INDEX(Assumptions!$B$8:$B$12,MATCH(B7995,Assumptions!$A$8:$A$12,0))</f>
        <v>Weighted Average</v>
      </c>
      <c r="K7995" s="16">
        <f>G7995/(1-INDEX(Assumptions!$D$8:$D$12,MATCH(B7995,Assumptions!$A$8:$A$12,0)))</f>
        <v>3042.9305555555557</v>
      </c>
      <c r="L7995" s="16">
        <f t="shared" si="869"/>
        <v>65.7273</v>
      </c>
      <c r="M7995" s="16">
        <f t="shared" si="870"/>
        <v>152.14652777777778</v>
      </c>
      <c r="N7995" s="14">
        <f>E7995*(K7995-L7995-M7995)*IF(F7995="GHS",1,Assumptions!$B$4)</f>
        <v>4082206.9716388886</v>
      </c>
      <c r="O7995" s="15">
        <f t="shared" ca="1" si="871"/>
        <v>88</v>
      </c>
      <c r="P7995" s="15" t="str">
        <f t="shared" ca="1" si="872"/>
        <v>0-90d</v>
      </c>
      <c r="Q7995" s="17">
        <f ca="1">IF(P7995="0-90d",0,IF(P7995="91-180d",INDEX(Assumptions!$F$8:$F$12,MATCH(B7995,Assumptions!$A$8:$A$12,0)),IF(P7995="181-365d",INDEX(Assumptions!$G$8:$G$12,MATCH(B7995,Assumptions!$A$8:$A$12,0)),INDEX(Assumptions!$H$8:$H$12,MATCH(B7995,Assumptions!$A$8:$A$12,0)))))</f>
        <v>0</v>
      </c>
      <c r="R7995" s="14">
        <f t="shared" ca="1" si="873"/>
        <v>0</v>
      </c>
      <c r="S7995" s="14">
        <f t="shared" ca="1" si="874"/>
        <v>3165864.9499999997</v>
      </c>
      <c r="T7995" s="11" t="s">
        <v>25</v>
      </c>
      <c r="U7995" s="18" t="s">
        <v>36</v>
      </c>
    </row>
    <row r="7996" spans="1:21" ht="15" customHeight="1" x14ac:dyDescent="0.15">
      <c r="A7996" s="10" t="s">
        <v>8044</v>
      </c>
      <c r="B7996" s="11" t="s">
        <v>41</v>
      </c>
      <c r="C7996" s="11" t="s">
        <v>42</v>
      </c>
      <c r="D7996" s="12">
        <v>45863</v>
      </c>
      <c r="E7996" s="11">
        <v>3704</v>
      </c>
      <c r="F7996" s="11" t="s">
        <v>33</v>
      </c>
      <c r="G7996" s="13">
        <v>141.28</v>
      </c>
      <c r="H7996" s="14">
        <f t="shared" si="868"/>
        <v>523301.12</v>
      </c>
      <c r="I7996" s="14">
        <f>IF(F7996="GHS",H7996,H7996*Assumptions!$B$4)</f>
        <v>523301.12</v>
      </c>
      <c r="J7996" s="15" t="str">
        <f>INDEX(Assumptions!$B$8:$B$12,MATCH(B7996,Assumptions!$A$8:$A$12,0))</f>
        <v>Weighted Average</v>
      </c>
      <c r="K7996" s="16">
        <f>G7996/(1-INDEX(Assumptions!$D$8:$D$12,MATCH(B7996,Assumptions!$A$8:$A$12,0)))</f>
        <v>217.35384615384615</v>
      </c>
      <c r="L7996" s="16">
        <f t="shared" si="869"/>
        <v>4.2383999999999995</v>
      </c>
      <c r="M7996" s="16">
        <f t="shared" si="870"/>
        <v>10.867692307692309</v>
      </c>
      <c r="N7996" s="14">
        <f>E7996*(K7996-L7996-M7996)*IF(F7996="GHS",1,Assumptions!$B$4)</f>
        <v>749125.68024615385</v>
      </c>
      <c r="O7996" s="15">
        <f t="shared" ca="1" si="871"/>
        <v>423</v>
      </c>
      <c r="P7996" s="15" t="str">
        <f t="shared" ca="1" si="872"/>
        <v>365d+</v>
      </c>
      <c r="Q7996" s="17">
        <f ca="1">IF(P7996="0-90d",0,IF(P7996="91-180d",INDEX(Assumptions!$F$8:$F$12,MATCH(B7996,Assumptions!$A$8:$A$12,0)),IF(P7996="181-365d",INDEX(Assumptions!$G$8:$G$12,MATCH(B7996,Assumptions!$A$8:$A$12,0)),INDEX(Assumptions!$H$8:$H$12,MATCH(B7996,Assumptions!$A$8:$A$12,0)))))</f>
        <v>0.8</v>
      </c>
      <c r="R7996" s="14">
        <f t="shared" ca="1" si="873"/>
        <v>418640.89600000001</v>
      </c>
      <c r="S7996" s="14">
        <f t="shared" ca="1" si="874"/>
        <v>104660.22399999999</v>
      </c>
      <c r="T7996" s="11" t="s">
        <v>25</v>
      </c>
      <c r="U7996" s="18" t="s">
        <v>26</v>
      </c>
    </row>
    <row r="7997" spans="1:21" ht="15" customHeight="1" x14ac:dyDescent="0.15">
      <c r="A7997" s="10" t="s">
        <v>8045</v>
      </c>
      <c r="B7997" s="11" t="s">
        <v>46</v>
      </c>
      <c r="C7997" s="11" t="s">
        <v>52</v>
      </c>
      <c r="D7997" s="12">
        <v>46048</v>
      </c>
      <c r="E7997" s="11">
        <v>2918</v>
      </c>
      <c r="F7997" s="11" t="s">
        <v>33</v>
      </c>
      <c r="G7997" s="13">
        <v>463740.97</v>
      </c>
      <c r="H7997" s="14">
        <f t="shared" si="868"/>
        <v>1353196150.4599998</v>
      </c>
      <c r="I7997" s="14">
        <f>IF(F7997="GHS",H7997,H7997*Assumptions!$B$4)</f>
        <v>1353196150.4599998</v>
      </c>
      <c r="J7997" s="15" t="str">
        <f>INDEX(Assumptions!$B$8:$B$12,MATCH(B7997,Assumptions!$A$8:$A$12,0))</f>
        <v>Specific Identification</v>
      </c>
      <c r="K7997" s="16">
        <f>G7997/(1-INDEX(Assumptions!$D$8:$D$12,MATCH(B7997,Assumptions!$A$8:$A$12,0)))</f>
        <v>594539.70512820513</v>
      </c>
      <c r="L7997" s="16">
        <f t="shared" si="869"/>
        <v>13912.229099999999</v>
      </c>
      <c r="M7997" s="16">
        <f t="shared" si="870"/>
        <v>29726.985256410258</v>
      </c>
      <c r="N7997" s="14">
        <f>E7997*(K7997-L7997-M7997)*IF(F7997="GHS",1,Assumptions!$B$4)</f>
        <v>1607527632.0720975</v>
      </c>
      <c r="O7997" s="15">
        <f t="shared" ca="1" si="871"/>
        <v>238</v>
      </c>
      <c r="P7997" s="15" t="str">
        <f t="shared" ca="1" si="872"/>
        <v>181-365d</v>
      </c>
      <c r="Q7997" s="17">
        <f ca="1">IF(P7997="0-90d",0,IF(P7997="91-180d",INDEX(Assumptions!$F$8:$F$12,MATCH(B7997,Assumptions!$A$8:$A$12,0)),IF(P7997="181-365d",INDEX(Assumptions!$G$8:$G$12,MATCH(B7997,Assumptions!$A$8:$A$12,0)),INDEX(Assumptions!$H$8:$H$12,MATCH(B7997,Assumptions!$A$8:$A$12,0)))))</f>
        <v>0.05</v>
      </c>
      <c r="R7997" s="14">
        <f t="shared" ca="1" si="873"/>
        <v>67659807.522999987</v>
      </c>
      <c r="S7997" s="14">
        <f t="shared" ca="1" si="874"/>
        <v>1285536342.9369998</v>
      </c>
      <c r="T7997" s="11" t="s">
        <v>25</v>
      </c>
      <c r="U7997" s="18" t="s">
        <v>26</v>
      </c>
    </row>
    <row r="7998" spans="1:21" ht="15" customHeight="1" x14ac:dyDescent="0.15">
      <c r="A7998" s="10" t="s">
        <v>8046</v>
      </c>
      <c r="B7998" s="11" t="s">
        <v>31</v>
      </c>
      <c r="C7998" s="11" t="s">
        <v>63</v>
      </c>
      <c r="D7998" s="12">
        <v>46132</v>
      </c>
      <c r="E7998" s="11">
        <v>3581</v>
      </c>
      <c r="F7998" s="11" t="s">
        <v>33</v>
      </c>
      <c r="G7998" s="13">
        <v>1946.2</v>
      </c>
      <c r="H7998" s="14">
        <f t="shared" si="868"/>
        <v>6969342.2000000002</v>
      </c>
      <c r="I7998" s="14">
        <f>IF(F7998="GHS",H7998,H7998*Assumptions!$B$4)</f>
        <v>6969342.2000000002</v>
      </c>
      <c r="J7998" s="15" t="str">
        <f>INDEX(Assumptions!$B$8:$B$12,MATCH(B7998,Assumptions!$A$8:$A$12,0))</f>
        <v>Weighted Average</v>
      </c>
      <c r="K7998" s="16">
        <f>G7998/(1-INDEX(Assumptions!$D$8:$D$12,MATCH(B7998,Assumptions!$A$8:$A$12,0)))</f>
        <v>2703.0555555555557</v>
      </c>
      <c r="L7998" s="16">
        <f t="shared" si="869"/>
        <v>58.385999999999996</v>
      </c>
      <c r="M7998" s="16">
        <f t="shared" si="870"/>
        <v>135.1527777777778</v>
      </c>
      <c r="N7998" s="14">
        <f>E7998*(K7998-L7998-M7998)*IF(F7998="GHS",1,Assumptions!$B$4)</f>
        <v>8986579.5812222231</v>
      </c>
      <c r="O7998" s="15">
        <f t="shared" ca="1" si="871"/>
        <v>154</v>
      </c>
      <c r="P7998" s="15" t="str">
        <f t="shared" ca="1" si="872"/>
        <v>91-180d</v>
      </c>
      <c r="Q7998" s="17">
        <f ca="1">IF(P7998="0-90d",0,IF(P7998="91-180d",INDEX(Assumptions!$F$8:$F$12,MATCH(B7998,Assumptions!$A$8:$A$12,0)),IF(P7998="181-365d",INDEX(Assumptions!$G$8:$G$12,MATCH(B7998,Assumptions!$A$8:$A$12,0)),INDEX(Assumptions!$H$8:$H$12,MATCH(B7998,Assumptions!$A$8:$A$12,0)))))</f>
        <v>0.05</v>
      </c>
      <c r="R7998" s="14">
        <f t="shared" ca="1" si="873"/>
        <v>348467.11000000004</v>
      </c>
      <c r="S7998" s="14">
        <f t="shared" ca="1" si="874"/>
        <v>6620875.0899999999</v>
      </c>
      <c r="T7998" s="11" t="s">
        <v>25</v>
      </c>
      <c r="U7998" s="18" t="s">
        <v>26</v>
      </c>
    </row>
    <row r="7999" spans="1:21" ht="15" customHeight="1" x14ac:dyDescent="0.15">
      <c r="A7999" s="10" t="s">
        <v>8047</v>
      </c>
      <c r="B7999" s="11" t="s">
        <v>31</v>
      </c>
      <c r="C7999" s="11" t="s">
        <v>63</v>
      </c>
      <c r="D7999" s="12">
        <v>45753</v>
      </c>
      <c r="E7999" s="11">
        <v>3937</v>
      </c>
      <c r="F7999" s="11" t="s">
        <v>33</v>
      </c>
      <c r="G7999" s="13">
        <v>1784.09</v>
      </c>
      <c r="H7999" s="14">
        <f t="shared" si="868"/>
        <v>7023962.3300000001</v>
      </c>
      <c r="I7999" s="14">
        <f>IF(F7999="GHS",H7999,H7999*Assumptions!$B$4)</f>
        <v>7023962.3300000001</v>
      </c>
      <c r="J7999" s="15" t="str">
        <f>INDEX(Assumptions!$B$8:$B$12,MATCH(B7999,Assumptions!$A$8:$A$12,0))</f>
        <v>Weighted Average</v>
      </c>
      <c r="K7999" s="16">
        <f>G7999/(1-INDEX(Assumptions!$D$8:$D$12,MATCH(B7999,Assumptions!$A$8:$A$12,0)))</f>
        <v>2477.9027777777778</v>
      </c>
      <c r="L7999" s="16">
        <f t="shared" si="869"/>
        <v>53.522699999999993</v>
      </c>
      <c r="M7999" s="16">
        <f t="shared" si="870"/>
        <v>123.89513888888889</v>
      </c>
      <c r="N7999" s="14">
        <f>E7999*(K7999-L7999-M7999)*IF(F7999="GHS",1,Assumptions!$B$4)</f>
        <v>9057009.2044055555</v>
      </c>
      <c r="O7999" s="15">
        <f t="shared" ca="1" si="871"/>
        <v>533</v>
      </c>
      <c r="P7999" s="15" t="str">
        <f t="shared" ca="1" si="872"/>
        <v>365d+</v>
      </c>
      <c r="Q7999" s="17">
        <f ca="1">IF(P7999="0-90d",0,IF(P7999="91-180d",INDEX(Assumptions!$F$8:$F$12,MATCH(B7999,Assumptions!$A$8:$A$12,0)),IF(P7999="181-365d",INDEX(Assumptions!$G$8:$G$12,MATCH(B7999,Assumptions!$A$8:$A$12,0)),INDEX(Assumptions!$H$8:$H$12,MATCH(B7999,Assumptions!$A$8:$A$12,0)))))</f>
        <v>0.6</v>
      </c>
      <c r="R7999" s="14">
        <f t="shared" ca="1" si="873"/>
        <v>4214377.398</v>
      </c>
      <c r="S7999" s="14">
        <f t="shared" ca="1" si="874"/>
        <v>2809584.932</v>
      </c>
      <c r="T7999" s="11" t="s">
        <v>25</v>
      </c>
      <c r="U7999" s="18" t="s">
        <v>36</v>
      </c>
    </row>
    <row r="8000" spans="1:21" ht="15" customHeight="1" x14ac:dyDescent="0.15">
      <c r="A8000" s="10" t="s">
        <v>8048</v>
      </c>
      <c r="B8000" s="11" t="s">
        <v>31</v>
      </c>
      <c r="C8000" s="11" t="s">
        <v>63</v>
      </c>
      <c r="D8000" s="12">
        <v>45939</v>
      </c>
      <c r="E8000" s="11">
        <v>363</v>
      </c>
      <c r="F8000" s="11" t="s">
        <v>33</v>
      </c>
      <c r="G8000" s="13">
        <v>3330.66</v>
      </c>
      <c r="H8000" s="14">
        <f t="shared" si="868"/>
        <v>1209029.5799999998</v>
      </c>
      <c r="I8000" s="14">
        <f>IF(F8000="GHS",H8000,H8000*Assumptions!$B$4)</f>
        <v>1209029.5799999998</v>
      </c>
      <c r="J8000" s="15" t="str">
        <f>INDEX(Assumptions!$B$8:$B$12,MATCH(B8000,Assumptions!$A$8:$A$12,0))</f>
        <v>Weighted Average</v>
      </c>
      <c r="K8000" s="16">
        <f>G8000/(1-INDEX(Assumptions!$D$8:$D$12,MATCH(B8000,Assumptions!$A$8:$A$12,0)))</f>
        <v>4625.916666666667</v>
      </c>
      <c r="L8000" s="16">
        <f t="shared" si="869"/>
        <v>99.919799999999995</v>
      </c>
      <c r="M8000" s="16">
        <f t="shared" si="870"/>
        <v>231.29583333333335</v>
      </c>
      <c r="N8000" s="14">
        <f>E8000*(K8000-L8000-M8000)*IF(F8000="GHS",1,Assumptions!$B$4)</f>
        <v>1558976.4751000002</v>
      </c>
      <c r="O8000" s="15">
        <f t="shared" ca="1" si="871"/>
        <v>347</v>
      </c>
      <c r="P8000" s="15" t="str">
        <f t="shared" ca="1" si="872"/>
        <v>181-365d</v>
      </c>
      <c r="Q8000" s="17">
        <f ca="1">IF(P8000="0-90d",0,IF(P8000="91-180d",INDEX(Assumptions!$F$8:$F$12,MATCH(B8000,Assumptions!$A$8:$A$12,0)),IF(P8000="181-365d",INDEX(Assumptions!$G$8:$G$12,MATCH(B8000,Assumptions!$A$8:$A$12,0)),INDEX(Assumptions!$H$8:$H$12,MATCH(B8000,Assumptions!$A$8:$A$12,0)))))</f>
        <v>0.2</v>
      </c>
      <c r="R8000" s="14">
        <f t="shared" ca="1" si="873"/>
        <v>241805.91599999997</v>
      </c>
      <c r="S8000" s="14">
        <f t="shared" ca="1" si="874"/>
        <v>967223.66399999987</v>
      </c>
      <c r="T8000" s="11" t="s">
        <v>25</v>
      </c>
      <c r="U8000" s="18" t="s">
        <v>26</v>
      </c>
    </row>
    <row r="8001" spans="1:21" ht="15" customHeight="1" x14ac:dyDescent="0.15">
      <c r="A8001" s="10" t="s">
        <v>8049</v>
      </c>
      <c r="B8001" s="11" t="s">
        <v>41</v>
      </c>
      <c r="C8001" s="11" t="s">
        <v>115</v>
      </c>
      <c r="D8001" s="12">
        <v>45828</v>
      </c>
      <c r="E8001" s="11">
        <v>3064</v>
      </c>
      <c r="F8001" s="11" t="s">
        <v>33</v>
      </c>
      <c r="G8001" s="13">
        <v>560.04999999999995</v>
      </c>
      <c r="H8001" s="14">
        <f t="shared" si="868"/>
        <v>1715993.2</v>
      </c>
      <c r="I8001" s="14">
        <f>IF(F8001="GHS",H8001,H8001*Assumptions!$B$4)</f>
        <v>1715993.2</v>
      </c>
      <c r="J8001" s="15" t="str">
        <f>INDEX(Assumptions!$B$8:$B$12,MATCH(B8001,Assumptions!$A$8:$A$12,0))</f>
        <v>Weighted Average</v>
      </c>
      <c r="K8001" s="16">
        <f>G8001/(1-INDEX(Assumptions!$D$8:$D$12,MATCH(B8001,Assumptions!$A$8:$A$12,0)))</f>
        <v>861.61538461538453</v>
      </c>
      <c r="L8001" s="16">
        <f t="shared" si="869"/>
        <v>16.801499999999997</v>
      </c>
      <c r="M8001" s="16">
        <f t="shared" si="870"/>
        <v>43.080769230769228</v>
      </c>
      <c r="N8001" s="14">
        <f>E8001*(K8001-L8001-M8001)*IF(F8001="GHS",1,Assumptions!$B$4)</f>
        <v>2456510.2655384615</v>
      </c>
      <c r="O8001" s="15">
        <f t="shared" ca="1" si="871"/>
        <v>458</v>
      </c>
      <c r="P8001" s="15" t="str">
        <f t="shared" ca="1" si="872"/>
        <v>365d+</v>
      </c>
      <c r="Q8001" s="17">
        <f ca="1">IF(P8001="0-90d",0,IF(P8001="91-180d",INDEX(Assumptions!$F$8:$F$12,MATCH(B8001,Assumptions!$A$8:$A$12,0)),IF(P8001="181-365d",INDEX(Assumptions!$G$8:$G$12,MATCH(B8001,Assumptions!$A$8:$A$12,0)),INDEX(Assumptions!$H$8:$H$12,MATCH(B8001,Assumptions!$A$8:$A$12,0)))))</f>
        <v>0.8</v>
      </c>
      <c r="R8001" s="14">
        <f t="shared" ca="1" si="873"/>
        <v>1372794.56</v>
      </c>
      <c r="S8001" s="14">
        <f t="shared" ca="1" si="874"/>
        <v>343198.6399999999</v>
      </c>
      <c r="T8001" s="11" t="s">
        <v>25</v>
      </c>
      <c r="U8001" s="18" t="s">
        <v>26</v>
      </c>
    </row>
    <row r="8002" spans="1:21" ht="15" customHeight="1" x14ac:dyDescent="0.15">
      <c r="A8002" s="10" t="s">
        <v>8050</v>
      </c>
      <c r="B8002" s="11" t="s">
        <v>28</v>
      </c>
      <c r="C8002" s="11" t="s">
        <v>38</v>
      </c>
      <c r="D8002" s="12">
        <v>46066</v>
      </c>
      <c r="E8002" s="11">
        <v>3308</v>
      </c>
      <c r="F8002" s="11" t="s">
        <v>24</v>
      </c>
      <c r="G8002" s="13">
        <v>4790.43</v>
      </c>
      <c r="H8002" s="14">
        <f t="shared" ref="H8002:H8065" si="875">E8002*G8002</f>
        <v>15846742.440000001</v>
      </c>
      <c r="I8002" s="14">
        <f>IF(F8002="GHS",H8002,H8002*Assumptions!$B$4)</f>
        <v>171144818.35200003</v>
      </c>
      <c r="J8002" s="15" t="str">
        <f>INDEX(Assumptions!$B$8:$B$12,MATCH(B8002,Assumptions!$A$8:$A$12,0))</f>
        <v>Fair Value Less Costs to Sell</v>
      </c>
      <c r="K8002" s="16">
        <f>G8002/(1-INDEX(Assumptions!$D$8:$D$12,MATCH(B8002,Assumptions!$A$8:$A$12,0)))</f>
        <v>5443.670454545455</v>
      </c>
      <c r="L8002" s="16">
        <f t="shared" ref="L8002:L8065" si="876">G8002*0.03</f>
        <v>143.71289999999999</v>
      </c>
      <c r="M8002" s="16">
        <f t="shared" ref="M8002:M8065" si="877">K8002*0.05</f>
        <v>272.18352272727276</v>
      </c>
      <c r="N8002" s="14">
        <f>E8002*(K8002-L8002-M8002)*IF(F8002="GHS",1,Assumptions!$B$4)</f>
        <v>179624266.17034912</v>
      </c>
      <c r="O8002" s="15">
        <f t="shared" ref="O8002:O8065" ca="1" si="878">TODAY()-D8002</f>
        <v>220</v>
      </c>
      <c r="P8002" s="15" t="str">
        <f t="shared" ref="P8002:P8065" ca="1" si="879">IF(O8002&lt;=90,"0-90d",IF(O8002&lt;=180,"91-180d",IF(O8002&lt;=365,"181-365d","365d+")))</f>
        <v>181-365d</v>
      </c>
      <c r="Q8002" s="17">
        <f ca="1">IF(P8002="0-90d",0,IF(P8002="91-180d",INDEX(Assumptions!$F$8:$F$12,MATCH(B8002,Assumptions!$A$8:$A$12,0)),IF(P8002="181-365d",INDEX(Assumptions!$G$8:$G$12,MATCH(B8002,Assumptions!$A$8:$A$12,0)),INDEX(Assumptions!$H$8:$H$12,MATCH(B8002,Assumptions!$A$8:$A$12,0)))))</f>
        <v>0.1</v>
      </c>
      <c r="R8002" s="14">
        <f t="shared" ref="R8002:R8065" ca="1" si="880">I8002*Q8002</f>
        <v>17114481.835200004</v>
      </c>
      <c r="S8002" s="14">
        <f t="shared" ref="S8002:S8065" ca="1" si="881">IF(T8002="Held on Consignment (Not Owned)",0,MIN(I8002-R8002,N8002))</f>
        <v>154030336.51680002</v>
      </c>
      <c r="T8002" s="11" t="s">
        <v>25</v>
      </c>
      <c r="U8002" s="18" t="s">
        <v>26</v>
      </c>
    </row>
    <row r="8003" spans="1:21" ht="15" customHeight="1" x14ac:dyDescent="0.15">
      <c r="A8003" s="10" t="s">
        <v>8051</v>
      </c>
      <c r="B8003" s="11" t="s">
        <v>22</v>
      </c>
      <c r="C8003" s="11" t="s">
        <v>61</v>
      </c>
      <c r="D8003" s="12">
        <v>45832</v>
      </c>
      <c r="E8003" s="11">
        <v>1642</v>
      </c>
      <c r="F8003" s="11" t="s">
        <v>24</v>
      </c>
      <c r="G8003" s="13">
        <v>15302.72</v>
      </c>
      <c r="H8003" s="14">
        <f t="shared" si="875"/>
        <v>25127066.239999998</v>
      </c>
      <c r="I8003" s="14">
        <f>IF(F8003="GHS",H8003,H8003*Assumptions!$B$4)</f>
        <v>271372315.39200002</v>
      </c>
      <c r="J8003" s="15" t="str">
        <f>INDEX(Assumptions!$B$8:$B$12,MATCH(B8003,Assumptions!$A$8:$A$12,0))</f>
        <v>FIFO</v>
      </c>
      <c r="K8003" s="16">
        <f>G8003/(1-INDEX(Assumptions!$D$8:$D$12,MATCH(B8003,Assumptions!$A$8:$A$12,0)))</f>
        <v>18661.853658536584</v>
      </c>
      <c r="L8003" s="16">
        <f t="shared" si="876"/>
        <v>459.08159999999998</v>
      </c>
      <c r="M8003" s="16">
        <f t="shared" si="877"/>
        <v>933.09268292682918</v>
      </c>
      <c r="N8003" s="14">
        <f>E8003*(K8003-L8003-M8003)*IF(F8003="GHS",1,Assumptions!$B$4)</f>
        <v>306253586.17531317</v>
      </c>
      <c r="O8003" s="15">
        <f t="shared" ca="1" si="878"/>
        <v>454</v>
      </c>
      <c r="P8003" s="15" t="str">
        <f t="shared" ca="1" si="879"/>
        <v>365d+</v>
      </c>
      <c r="Q8003" s="17">
        <f ca="1">IF(P8003="0-90d",0,IF(P8003="91-180d",INDEX(Assumptions!$F$8:$F$12,MATCH(B8003,Assumptions!$A$8:$A$12,0)),IF(P8003="181-365d",INDEX(Assumptions!$G$8:$G$12,MATCH(B8003,Assumptions!$A$8:$A$12,0)),INDEX(Assumptions!$H$8:$H$12,MATCH(B8003,Assumptions!$A$8:$A$12,0)))))</f>
        <v>0.5</v>
      </c>
      <c r="R8003" s="14">
        <f t="shared" ca="1" si="880"/>
        <v>135686157.69600001</v>
      </c>
      <c r="S8003" s="14">
        <f t="shared" ca="1" si="881"/>
        <v>135686157.69600001</v>
      </c>
      <c r="T8003" s="11" t="s">
        <v>25</v>
      </c>
      <c r="U8003" s="18" t="s">
        <v>26</v>
      </c>
    </row>
    <row r="8004" spans="1:21" ht="15" customHeight="1" x14ac:dyDescent="0.15">
      <c r="A8004" s="10" t="s">
        <v>8052</v>
      </c>
      <c r="B8004" s="11" t="s">
        <v>31</v>
      </c>
      <c r="C8004" s="11" t="s">
        <v>76</v>
      </c>
      <c r="D8004" s="12">
        <v>45901</v>
      </c>
      <c r="E8004" s="11">
        <v>609</v>
      </c>
      <c r="F8004" s="11" t="s">
        <v>33</v>
      </c>
      <c r="G8004" s="13">
        <v>2823.75</v>
      </c>
      <c r="H8004" s="14">
        <f t="shared" si="875"/>
        <v>1719663.75</v>
      </c>
      <c r="I8004" s="14">
        <f>IF(F8004="GHS",H8004,H8004*Assumptions!$B$4)</f>
        <v>1719663.75</v>
      </c>
      <c r="J8004" s="15" t="str">
        <f>INDEX(Assumptions!$B$8:$B$12,MATCH(B8004,Assumptions!$A$8:$A$12,0))</f>
        <v>Weighted Average</v>
      </c>
      <c r="K8004" s="16">
        <f>G8004/(1-INDEX(Assumptions!$D$8:$D$12,MATCH(B8004,Assumptions!$A$8:$A$12,0)))</f>
        <v>3921.875</v>
      </c>
      <c r="L8004" s="16">
        <f t="shared" si="876"/>
        <v>84.712499999999991</v>
      </c>
      <c r="M8004" s="16">
        <f t="shared" si="877"/>
        <v>196.09375</v>
      </c>
      <c r="N8004" s="14">
        <f>E8004*(K8004-L8004-M8004)*IF(F8004="GHS",1,Assumptions!$B$4)</f>
        <v>2217410.8687499999</v>
      </c>
      <c r="O8004" s="15">
        <f t="shared" ca="1" si="878"/>
        <v>385</v>
      </c>
      <c r="P8004" s="15" t="str">
        <f t="shared" ca="1" si="879"/>
        <v>365d+</v>
      </c>
      <c r="Q8004" s="17">
        <f ca="1">IF(P8004="0-90d",0,IF(P8004="91-180d",INDEX(Assumptions!$F$8:$F$12,MATCH(B8004,Assumptions!$A$8:$A$12,0)),IF(P8004="181-365d",INDEX(Assumptions!$G$8:$G$12,MATCH(B8004,Assumptions!$A$8:$A$12,0)),INDEX(Assumptions!$H$8:$H$12,MATCH(B8004,Assumptions!$A$8:$A$12,0)))))</f>
        <v>0.6</v>
      </c>
      <c r="R8004" s="14">
        <f t="shared" ca="1" si="880"/>
        <v>1031798.25</v>
      </c>
      <c r="S8004" s="14">
        <f t="shared" ca="1" si="881"/>
        <v>687865.5</v>
      </c>
      <c r="T8004" s="11" t="s">
        <v>25</v>
      </c>
      <c r="U8004" s="18" t="s">
        <v>36</v>
      </c>
    </row>
    <row r="8005" spans="1:21" ht="15" customHeight="1" x14ac:dyDescent="0.15">
      <c r="A8005" s="10" t="s">
        <v>8053</v>
      </c>
      <c r="B8005" s="11" t="s">
        <v>28</v>
      </c>
      <c r="C8005" s="11" t="s">
        <v>55</v>
      </c>
      <c r="D8005" s="12">
        <v>46152</v>
      </c>
      <c r="E8005" s="11">
        <v>1932</v>
      </c>
      <c r="F8005" s="11" t="s">
        <v>24</v>
      </c>
      <c r="G8005" s="13">
        <v>12285.66</v>
      </c>
      <c r="H8005" s="14">
        <f t="shared" si="875"/>
        <v>23735895.120000001</v>
      </c>
      <c r="I8005" s="14">
        <f>IF(F8005="GHS",H8005,H8005*Assumptions!$B$4)</f>
        <v>256347667.29600003</v>
      </c>
      <c r="J8005" s="15" t="str">
        <f>INDEX(Assumptions!$B$8:$B$12,MATCH(B8005,Assumptions!$A$8:$A$12,0))</f>
        <v>Fair Value Less Costs to Sell</v>
      </c>
      <c r="K8005" s="16">
        <f>G8005/(1-INDEX(Assumptions!$D$8:$D$12,MATCH(B8005,Assumptions!$A$8:$A$12,0)))</f>
        <v>13960.977272727272</v>
      </c>
      <c r="L8005" s="16">
        <f t="shared" si="876"/>
        <v>368.56979999999999</v>
      </c>
      <c r="M8005" s="16">
        <f t="shared" si="877"/>
        <v>698.04886363636365</v>
      </c>
      <c r="N8005" s="14">
        <f>E8005*(K8005-L8005-M8005)*IF(F8005="GHS",1,Assumptions!$B$4)</f>
        <v>269048528.99384725</v>
      </c>
      <c r="O8005" s="15">
        <f t="shared" ca="1" si="878"/>
        <v>134</v>
      </c>
      <c r="P8005" s="15" t="str">
        <f t="shared" ca="1" si="879"/>
        <v>91-180d</v>
      </c>
      <c r="Q8005" s="17">
        <f ca="1">IF(P8005="0-90d",0,IF(P8005="91-180d",INDEX(Assumptions!$F$8:$F$12,MATCH(B8005,Assumptions!$A$8:$A$12,0)),IF(P8005="181-365d",INDEX(Assumptions!$G$8:$G$12,MATCH(B8005,Assumptions!$A$8:$A$12,0)),INDEX(Assumptions!$H$8:$H$12,MATCH(B8005,Assumptions!$A$8:$A$12,0)))))</f>
        <v>0.02</v>
      </c>
      <c r="R8005" s="14">
        <f t="shared" ca="1" si="880"/>
        <v>5126953.3459200012</v>
      </c>
      <c r="S8005" s="14">
        <f t="shared" ca="1" si="881"/>
        <v>251220713.95008004</v>
      </c>
      <c r="T8005" s="11" t="s">
        <v>25</v>
      </c>
      <c r="U8005" s="18" t="s">
        <v>26</v>
      </c>
    </row>
    <row r="8006" spans="1:21" ht="15" customHeight="1" x14ac:dyDescent="0.15">
      <c r="A8006" s="10" t="s">
        <v>8054</v>
      </c>
      <c r="B8006" s="11" t="s">
        <v>46</v>
      </c>
      <c r="C8006" s="11" t="s">
        <v>119</v>
      </c>
      <c r="D8006" s="12">
        <v>46214</v>
      </c>
      <c r="E8006" s="11">
        <v>528</v>
      </c>
      <c r="F8006" s="11" t="s">
        <v>33</v>
      </c>
      <c r="G8006" s="13">
        <v>633882.64</v>
      </c>
      <c r="H8006" s="14">
        <f t="shared" si="875"/>
        <v>334690033.92000002</v>
      </c>
      <c r="I8006" s="14">
        <f>IF(F8006="GHS",H8006,H8006*Assumptions!$B$4)</f>
        <v>334690033.92000002</v>
      </c>
      <c r="J8006" s="15" t="str">
        <f>INDEX(Assumptions!$B$8:$B$12,MATCH(B8006,Assumptions!$A$8:$A$12,0))</f>
        <v>Specific Identification</v>
      </c>
      <c r="K8006" s="16">
        <f>G8006/(1-INDEX(Assumptions!$D$8:$D$12,MATCH(B8006,Assumptions!$A$8:$A$12,0)))</f>
        <v>812670.05128205125</v>
      </c>
      <c r="L8006" s="16">
        <f t="shared" si="876"/>
        <v>19016.479199999998</v>
      </c>
      <c r="M8006" s="16">
        <f t="shared" si="877"/>
        <v>40633.502564102564</v>
      </c>
      <c r="N8006" s="14">
        <f>E8006*(K8006-L8006-M8006)*IF(F8006="GHS",1,Assumptions!$B$4)</f>
        <v>397594596.70547694</v>
      </c>
      <c r="O8006" s="15">
        <f t="shared" ca="1" si="878"/>
        <v>72</v>
      </c>
      <c r="P8006" s="15" t="str">
        <f t="shared" ca="1" si="879"/>
        <v>0-90d</v>
      </c>
      <c r="Q8006" s="17">
        <f ca="1">IF(P8006="0-90d",0,IF(P8006="91-180d",INDEX(Assumptions!$F$8:$F$12,MATCH(B8006,Assumptions!$A$8:$A$12,0)),IF(P8006="181-365d",INDEX(Assumptions!$G$8:$G$12,MATCH(B8006,Assumptions!$A$8:$A$12,0)),INDEX(Assumptions!$H$8:$H$12,MATCH(B8006,Assumptions!$A$8:$A$12,0)))))</f>
        <v>0</v>
      </c>
      <c r="R8006" s="14">
        <f t="shared" ca="1" si="880"/>
        <v>0</v>
      </c>
      <c r="S8006" s="14">
        <f t="shared" ca="1" si="881"/>
        <v>334690033.92000002</v>
      </c>
      <c r="T8006" s="11" t="s">
        <v>25</v>
      </c>
      <c r="U8006" s="18" t="s">
        <v>26</v>
      </c>
    </row>
    <row r="8007" spans="1:21" ht="15" customHeight="1" x14ac:dyDescent="0.15">
      <c r="A8007" s="10" t="s">
        <v>8055</v>
      </c>
      <c r="B8007" s="11" t="s">
        <v>41</v>
      </c>
      <c r="C8007" s="11" t="s">
        <v>42</v>
      </c>
      <c r="D8007" s="12">
        <v>46201</v>
      </c>
      <c r="E8007" s="11">
        <v>3622</v>
      </c>
      <c r="F8007" s="11" t="s">
        <v>33</v>
      </c>
      <c r="G8007" s="13">
        <v>265.63</v>
      </c>
      <c r="H8007" s="14">
        <f t="shared" si="875"/>
        <v>962111.86</v>
      </c>
      <c r="I8007" s="14">
        <f>IF(F8007="GHS",H8007,H8007*Assumptions!$B$4)</f>
        <v>962111.86</v>
      </c>
      <c r="J8007" s="15" t="str">
        <f>INDEX(Assumptions!$B$8:$B$12,MATCH(B8007,Assumptions!$A$8:$A$12,0))</f>
        <v>Weighted Average</v>
      </c>
      <c r="K8007" s="16">
        <f>G8007/(1-INDEX(Assumptions!$D$8:$D$12,MATCH(B8007,Assumptions!$A$8:$A$12,0)))</f>
        <v>408.66153846153844</v>
      </c>
      <c r="L8007" s="16">
        <f t="shared" si="876"/>
        <v>7.9688999999999997</v>
      </c>
      <c r="M8007" s="16">
        <f t="shared" si="877"/>
        <v>20.433076923076925</v>
      </c>
      <c r="N8007" s="14">
        <f>E8007*(K8007-L8007-M8007)*IF(F8007="GHS",1,Assumptions!$B$4)</f>
        <v>1377300.1318923077</v>
      </c>
      <c r="O8007" s="15">
        <f t="shared" ca="1" si="878"/>
        <v>85</v>
      </c>
      <c r="P8007" s="15" t="str">
        <f t="shared" ca="1" si="879"/>
        <v>0-90d</v>
      </c>
      <c r="Q8007" s="17">
        <f ca="1">IF(P8007="0-90d",0,IF(P8007="91-180d",INDEX(Assumptions!$F$8:$F$12,MATCH(B8007,Assumptions!$A$8:$A$12,0)),IF(P8007="181-365d",INDEX(Assumptions!$G$8:$G$12,MATCH(B8007,Assumptions!$A$8:$A$12,0)),INDEX(Assumptions!$H$8:$H$12,MATCH(B8007,Assumptions!$A$8:$A$12,0)))))</f>
        <v>0</v>
      </c>
      <c r="R8007" s="14">
        <f t="shared" ca="1" si="880"/>
        <v>0</v>
      </c>
      <c r="S8007" s="14">
        <f t="shared" ca="1" si="881"/>
        <v>962111.86</v>
      </c>
      <c r="T8007" s="11" t="s">
        <v>25</v>
      </c>
      <c r="U8007" s="18" t="s">
        <v>36</v>
      </c>
    </row>
    <row r="8008" spans="1:21" ht="15" customHeight="1" x14ac:dyDescent="0.15">
      <c r="A8008" s="10" t="s">
        <v>8056</v>
      </c>
      <c r="B8008" s="11" t="s">
        <v>31</v>
      </c>
      <c r="C8008" s="11" t="s">
        <v>76</v>
      </c>
      <c r="D8008" s="12">
        <v>46109</v>
      </c>
      <c r="E8008" s="11">
        <v>2221</v>
      </c>
      <c r="F8008" s="11" t="s">
        <v>33</v>
      </c>
      <c r="G8008" s="13">
        <v>3378.46</v>
      </c>
      <c r="H8008" s="14">
        <f t="shared" si="875"/>
        <v>7503559.6600000001</v>
      </c>
      <c r="I8008" s="14">
        <f>IF(F8008="GHS",H8008,H8008*Assumptions!$B$4)</f>
        <v>7503559.6600000001</v>
      </c>
      <c r="J8008" s="15" t="str">
        <f>INDEX(Assumptions!$B$8:$B$12,MATCH(B8008,Assumptions!$A$8:$A$12,0))</f>
        <v>Weighted Average</v>
      </c>
      <c r="K8008" s="16">
        <f>G8008/(1-INDEX(Assumptions!$D$8:$D$12,MATCH(B8008,Assumptions!$A$8:$A$12,0)))</f>
        <v>4692.3055555555557</v>
      </c>
      <c r="L8008" s="16">
        <f t="shared" si="876"/>
        <v>101.35379999999999</v>
      </c>
      <c r="M8008" s="16">
        <f t="shared" si="877"/>
        <v>234.61527777777781</v>
      </c>
      <c r="N8008" s="14">
        <f>E8008*(K8008-L8008-M8008)*IF(F8008="GHS",1,Assumptions!$B$4)</f>
        <v>9675423.3171444442</v>
      </c>
      <c r="O8008" s="15">
        <f t="shared" ca="1" si="878"/>
        <v>177</v>
      </c>
      <c r="P8008" s="15" t="str">
        <f t="shared" ca="1" si="879"/>
        <v>91-180d</v>
      </c>
      <c r="Q8008" s="17">
        <f ca="1">IF(P8008="0-90d",0,IF(P8008="91-180d",INDEX(Assumptions!$F$8:$F$12,MATCH(B8008,Assumptions!$A$8:$A$12,0)),IF(P8008="181-365d",INDEX(Assumptions!$G$8:$G$12,MATCH(B8008,Assumptions!$A$8:$A$12,0)),INDEX(Assumptions!$H$8:$H$12,MATCH(B8008,Assumptions!$A$8:$A$12,0)))))</f>
        <v>0.05</v>
      </c>
      <c r="R8008" s="14">
        <f t="shared" ca="1" si="880"/>
        <v>375177.98300000001</v>
      </c>
      <c r="S8008" s="14">
        <f t="shared" si="881"/>
        <v>0</v>
      </c>
      <c r="T8008" s="11" t="s">
        <v>39</v>
      </c>
      <c r="U8008" s="18" t="s">
        <v>26</v>
      </c>
    </row>
    <row r="8009" spans="1:21" ht="15" customHeight="1" x14ac:dyDescent="0.15">
      <c r="A8009" s="10" t="s">
        <v>8057</v>
      </c>
      <c r="B8009" s="11" t="s">
        <v>41</v>
      </c>
      <c r="C8009" s="11" t="s">
        <v>42</v>
      </c>
      <c r="D8009" s="12">
        <v>45975</v>
      </c>
      <c r="E8009" s="11">
        <v>1971</v>
      </c>
      <c r="F8009" s="11" t="s">
        <v>33</v>
      </c>
      <c r="G8009" s="13">
        <v>458.03</v>
      </c>
      <c r="H8009" s="14">
        <f t="shared" si="875"/>
        <v>902777.12999999989</v>
      </c>
      <c r="I8009" s="14">
        <f>IF(F8009="GHS",H8009,H8009*Assumptions!$B$4)</f>
        <v>902777.12999999989</v>
      </c>
      <c r="J8009" s="15" t="str">
        <f>INDEX(Assumptions!$B$8:$B$12,MATCH(B8009,Assumptions!$A$8:$A$12,0))</f>
        <v>Weighted Average</v>
      </c>
      <c r="K8009" s="16">
        <f>G8009/(1-INDEX(Assumptions!$D$8:$D$12,MATCH(B8009,Assumptions!$A$8:$A$12,0)))</f>
        <v>704.66153846153838</v>
      </c>
      <c r="L8009" s="16">
        <f t="shared" si="876"/>
        <v>13.740899999999998</v>
      </c>
      <c r="M8009" s="16">
        <f t="shared" si="877"/>
        <v>35.233076923076922</v>
      </c>
      <c r="N8009" s="14">
        <f>E8009*(K8009-L8009-M8009)*IF(F8009="GHS",1,Assumptions!$B$4)</f>
        <v>1292360.1837923075</v>
      </c>
      <c r="O8009" s="15">
        <f t="shared" ca="1" si="878"/>
        <v>311</v>
      </c>
      <c r="P8009" s="15" t="str">
        <f t="shared" ca="1" si="879"/>
        <v>181-365d</v>
      </c>
      <c r="Q8009" s="17">
        <f ca="1">IF(P8009="0-90d",0,IF(P8009="91-180d",INDEX(Assumptions!$F$8:$F$12,MATCH(B8009,Assumptions!$A$8:$A$12,0)),IF(P8009="181-365d",INDEX(Assumptions!$G$8:$G$12,MATCH(B8009,Assumptions!$A$8:$A$12,0)),INDEX(Assumptions!$H$8:$H$12,MATCH(B8009,Assumptions!$A$8:$A$12,0)))))</f>
        <v>0.35</v>
      </c>
      <c r="R8009" s="14">
        <f t="shared" ca="1" si="880"/>
        <v>315971.99549999996</v>
      </c>
      <c r="S8009" s="14">
        <f t="shared" ca="1" si="881"/>
        <v>586805.13449999993</v>
      </c>
      <c r="T8009" s="11" t="s">
        <v>25</v>
      </c>
      <c r="U8009" s="18" t="s">
        <v>26</v>
      </c>
    </row>
    <row r="8010" spans="1:21" ht="15" customHeight="1" x14ac:dyDescent="0.15">
      <c r="A8010" s="10" t="s">
        <v>8058</v>
      </c>
      <c r="B8010" s="11" t="s">
        <v>41</v>
      </c>
      <c r="C8010" s="11" t="s">
        <v>49</v>
      </c>
      <c r="D8010" s="12">
        <v>45991</v>
      </c>
      <c r="E8010" s="11">
        <v>36</v>
      </c>
      <c r="F8010" s="11" t="s">
        <v>33</v>
      </c>
      <c r="G8010" s="13">
        <v>657.29</v>
      </c>
      <c r="H8010" s="14">
        <f t="shared" si="875"/>
        <v>23662.44</v>
      </c>
      <c r="I8010" s="14">
        <f>IF(F8010="GHS",H8010,H8010*Assumptions!$B$4)</f>
        <v>23662.44</v>
      </c>
      <c r="J8010" s="15" t="str">
        <f>INDEX(Assumptions!$B$8:$B$12,MATCH(B8010,Assumptions!$A$8:$A$12,0))</f>
        <v>Weighted Average</v>
      </c>
      <c r="K8010" s="16">
        <f>G8010/(1-INDEX(Assumptions!$D$8:$D$12,MATCH(B8010,Assumptions!$A$8:$A$12,0)))</f>
        <v>1011.2153846153846</v>
      </c>
      <c r="L8010" s="16">
        <f t="shared" si="876"/>
        <v>19.718699999999998</v>
      </c>
      <c r="M8010" s="16">
        <f t="shared" si="877"/>
        <v>50.560769230769232</v>
      </c>
      <c r="N8010" s="14">
        <f>E8010*(K8010-L8010-M8010)*IF(F8010="GHS",1,Assumptions!$B$4)</f>
        <v>33873.692953846155</v>
      </c>
      <c r="O8010" s="15">
        <f t="shared" ca="1" si="878"/>
        <v>295</v>
      </c>
      <c r="P8010" s="15" t="str">
        <f t="shared" ca="1" si="879"/>
        <v>181-365d</v>
      </c>
      <c r="Q8010" s="17">
        <f ca="1">IF(P8010="0-90d",0,IF(P8010="91-180d",INDEX(Assumptions!$F$8:$F$12,MATCH(B8010,Assumptions!$A$8:$A$12,0)),IF(P8010="181-365d",INDEX(Assumptions!$G$8:$G$12,MATCH(B8010,Assumptions!$A$8:$A$12,0)),INDEX(Assumptions!$H$8:$H$12,MATCH(B8010,Assumptions!$A$8:$A$12,0)))))</f>
        <v>0.35</v>
      </c>
      <c r="R8010" s="14">
        <f t="shared" ca="1" si="880"/>
        <v>8281.8539999999994</v>
      </c>
      <c r="S8010" s="14">
        <f t="shared" ca="1" si="881"/>
        <v>15380.585999999999</v>
      </c>
      <c r="T8010" s="11" t="s">
        <v>25</v>
      </c>
      <c r="U8010" s="18" t="s">
        <v>36</v>
      </c>
    </row>
    <row r="8011" spans="1:21" ht="15" customHeight="1" x14ac:dyDescent="0.15">
      <c r="A8011" s="10" t="s">
        <v>8059</v>
      </c>
      <c r="B8011" s="11" t="s">
        <v>41</v>
      </c>
      <c r="C8011" s="11" t="s">
        <v>42</v>
      </c>
      <c r="D8011" s="12">
        <v>46165</v>
      </c>
      <c r="E8011" s="11">
        <v>2746</v>
      </c>
      <c r="F8011" s="11" t="s">
        <v>33</v>
      </c>
      <c r="G8011" s="13">
        <v>155.22</v>
      </c>
      <c r="H8011" s="14">
        <f t="shared" si="875"/>
        <v>426234.12</v>
      </c>
      <c r="I8011" s="14">
        <f>IF(F8011="GHS",H8011,H8011*Assumptions!$B$4)</f>
        <v>426234.12</v>
      </c>
      <c r="J8011" s="15" t="str">
        <f>INDEX(Assumptions!$B$8:$B$12,MATCH(B8011,Assumptions!$A$8:$A$12,0))</f>
        <v>Weighted Average</v>
      </c>
      <c r="K8011" s="16">
        <f>G8011/(1-INDEX(Assumptions!$D$8:$D$12,MATCH(B8011,Assumptions!$A$8:$A$12,0)))</f>
        <v>238.79999999999998</v>
      </c>
      <c r="L8011" s="16">
        <f t="shared" si="876"/>
        <v>4.6566000000000001</v>
      </c>
      <c r="M8011" s="16">
        <f t="shared" si="877"/>
        <v>11.94</v>
      </c>
      <c r="N8011" s="14">
        <f>E8011*(K8011-L8011-M8011)*IF(F8011="GHS",1,Assumptions!$B$4)</f>
        <v>610170.53639999998</v>
      </c>
      <c r="O8011" s="15">
        <f t="shared" ca="1" si="878"/>
        <v>121</v>
      </c>
      <c r="P8011" s="15" t="str">
        <f t="shared" ca="1" si="879"/>
        <v>91-180d</v>
      </c>
      <c r="Q8011" s="17">
        <f ca="1">IF(P8011="0-90d",0,IF(P8011="91-180d",INDEX(Assumptions!$F$8:$F$12,MATCH(B8011,Assumptions!$A$8:$A$12,0)),IF(P8011="181-365d",INDEX(Assumptions!$G$8:$G$12,MATCH(B8011,Assumptions!$A$8:$A$12,0)),INDEX(Assumptions!$H$8:$H$12,MATCH(B8011,Assumptions!$A$8:$A$12,0)))))</f>
        <v>0.1</v>
      </c>
      <c r="R8011" s="14">
        <f t="shared" ca="1" si="880"/>
        <v>42623.412000000004</v>
      </c>
      <c r="S8011" s="14">
        <f t="shared" ca="1" si="881"/>
        <v>383610.70799999998</v>
      </c>
      <c r="T8011" s="11" t="s">
        <v>25</v>
      </c>
      <c r="U8011" s="18" t="s">
        <v>26</v>
      </c>
    </row>
    <row r="8012" spans="1:21" ht="15" customHeight="1" x14ac:dyDescent="0.15">
      <c r="A8012" s="10" t="s">
        <v>8060</v>
      </c>
      <c r="B8012" s="11" t="s">
        <v>28</v>
      </c>
      <c r="C8012" s="11" t="s">
        <v>55</v>
      </c>
      <c r="D8012" s="12">
        <v>45920</v>
      </c>
      <c r="E8012" s="11">
        <v>1486</v>
      </c>
      <c r="F8012" s="11" t="s">
        <v>24</v>
      </c>
      <c r="G8012" s="13">
        <v>21600</v>
      </c>
      <c r="H8012" s="14">
        <f t="shared" si="875"/>
        <v>32097600</v>
      </c>
      <c r="I8012" s="14">
        <f>IF(F8012="GHS",H8012,H8012*Assumptions!$B$4)</f>
        <v>346654080</v>
      </c>
      <c r="J8012" s="15" t="str">
        <f>INDEX(Assumptions!$B$8:$B$12,MATCH(B8012,Assumptions!$A$8:$A$12,0))</f>
        <v>Fair Value Less Costs to Sell</v>
      </c>
      <c r="K8012" s="16">
        <f>G8012/(1-INDEX(Assumptions!$D$8:$D$12,MATCH(B8012,Assumptions!$A$8:$A$12,0)))</f>
        <v>24545.454545454544</v>
      </c>
      <c r="L8012" s="16">
        <f t="shared" si="876"/>
        <v>648</v>
      </c>
      <c r="M8012" s="16">
        <f t="shared" si="877"/>
        <v>1227.2727272727273</v>
      </c>
      <c r="N8012" s="14">
        <f>E8012*(K8012-L8012-M8012)*IF(F8012="GHS",1,Assumptions!$B$4)</f>
        <v>363829213.96363634</v>
      </c>
      <c r="O8012" s="15">
        <f t="shared" ca="1" si="878"/>
        <v>366</v>
      </c>
      <c r="P8012" s="15" t="str">
        <f t="shared" ca="1" si="879"/>
        <v>365d+</v>
      </c>
      <c r="Q8012" s="17">
        <f ca="1">IF(P8012="0-90d",0,IF(P8012="91-180d",INDEX(Assumptions!$F$8:$F$12,MATCH(B8012,Assumptions!$A$8:$A$12,0)),IF(P8012="181-365d",INDEX(Assumptions!$G$8:$G$12,MATCH(B8012,Assumptions!$A$8:$A$12,0)),INDEX(Assumptions!$H$8:$H$12,MATCH(B8012,Assumptions!$A$8:$A$12,0)))))</f>
        <v>0.4</v>
      </c>
      <c r="R8012" s="14">
        <f t="shared" ca="1" si="880"/>
        <v>138661632</v>
      </c>
      <c r="S8012" s="14">
        <f t="shared" ca="1" si="881"/>
        <v>207992448</v>
      </c>
      <c r="T8012" s="11" t="s">
        <v>50</v>
      </c>
      <c r="U8012" s="18" t="s">
        <v>26</v>
      </c>
    </row>
    <row r="8013" spans="1:21" ht="15" customHeight="1" x14ac:dyDescent="0.15">
      <c r="A8013" s="10" t="s">
        <v>8061</v>
      </c>
      <c r="B8013" s="11" t="s">
        <v>31</v>
      </c>
      <c r="C8013" s="11" t="s">
        <v>76</v>
      </c>
      <c r="D8013" s="12">
        <v>46138</v>
      </c>
      <c r="E8013" s="11">
        <v>3299</v>
      </c>
      <c r="F8013" s="11" t="s">
        <v>33</v>
      </c>
      <c r="G8013" s="13">
        <v>2885.92</v>
      </c>
      <c r="H8013" s="14">
        <f t="shared" si="875"/>
        <v>9520650.0800000001</v>
      </c>
      <c r="I8013" s="14">
        <f>IF(F8013="GHS",H8013,H8013*Assumptions!$B$4)</f>
        <v>9520650.0800000001</v>
      </c>
      <c r="J8013" s="15" t="str">
        <f>INDEX(Assumptions!$B$8:$B$12,MATCH(B8013,Assumptions!$A$8:$A$12,0))</f>
        <v>Weighted Average</v>
      </c>
      <c r="K8013" s="16">
        <f>G8013/(1-INDEX(Assumptions!$D$8:$D$12,MATCH(B8013,Assumptions!$A$8:$A$12,0)))</f>
        <v>4008.2222222222226</v>
      </c>
      <c r="L8013" s="16">
        <f t="shared" si="876"/>
        <v>86.577600000000004</v>
      </c>
      <c r="M8013" s="16">
        <f t="shared" si="877"/>
        <v>200.41111111111115</v>
      </c>
      <c r="N8013" s="14">
        <f>E8013*(K8013-L8013-M8013)*IF(F8013="GHS",1,Assumptions!$B$4)</f>
        <v>12276349.353155557</v>
      </c>
      <c r="O8013" s="15">
        <f t="shared" ca="1" si="878"/>
        <v>148</v>
      </c>
      <c r="P8013" s="15" t="str">
        <f t="shared" ca="1" si="879"/>
        <v>91-180d</v>
      </c>
      <c r="Q8013" s="17">
        <f ca="1">IF(P8013="0-90d",0,IF(P8013="91-180d",INDEX(Assumptions!$F$8:$F$12,MATCH(B8013,Assumptions!$A$8:$A$12,0)),IF(P8013="181-365d",INDEX(Assumptions!$G$8:$G$12,MATCH(B8013,Assumptions!$A$8:$A$12,0)),INDEX(Assumptions!$H$8:$H$12,MATCH(B8013,Assumptions!$A$8:$A$12,0)))))</f>
        <v>0.05</v>
      </c>
      <c r="R8013" s="14">
        <f t="shared" ca="1" si="880"/>
        <v>476032.50400000002</v>
      </c>
      <c r="S8013" s="14">
        <f t="shared" ca="1" si="881"/>
        <v>9044617.5759999994</v>
      </c>
      <c r="T8013" s="11" t="s">
        <v>25</v>
      </c>
      <c r="U8013" s="18" t="s">
        <v>36</v>
      </c>
    </row>
    <row r="8014" spans="1:21" ht="15" customHeight="1" x14ac:dyDescent="0.15">
      <c r="A8014" s="10" t="s">
        <v>8062</v>
      </c>
      <c r="B8014" s="11" t="s">
        <v>28</v>
      </c>
      <c r="C8014" s="11" t="s">
        <v>35</v>
      </c>
      <c r="D8014" s="12">
        <v>45892</v>
      </c>
      <c r="E8014" s="11">
        <v>954</v>
      </c>
      <c r="F8014" s="11" t="s">
        <v>24</v>
      </c>
      <c r="G8014" s="13">
        <v>7467.28</v>
      </c>
      <c r="H8014" s="14">
        <f t="shared" si="875"/>
        <v>7123785.1200000001</v>
      </c>
      <c r="I8014" s="14">
        <f>IF(F8014="GHS",H8014,H8014*Assumptions!$B$4)</f>
        <v>76936879.296000004</v>
      </c>
      <c r="J8014" s="15" t="str">
        <f>INDEX(Assumptions!$B$8:$B$12,MATCH(B8014,Assumptions!$A$8:$A$12,0))</f>
        <v>Fair Value Less Costs to Sell</v>
      </c>
      <c r="K8014" s="16">
        <f>G8014/(1-INDEX(Assumptions!$D$8:$D$12,MATCH(B8014,Assumptions!$A$8:$A$12,0)))</f>
        <v>8485.545454545454</v>
      </c>
      <c r="L8014" s="16">
        <f t="shared" si="876"/>
        <v>224.01839999999999</v>
      </c>
      <c r="M8014" s="16">
        <f t="shared" si="877"/>
        <v>424.2772727272727</v>
      </c>
      <c r="N8014" s="14">
        <f>E8014*(K8014-L8014-M8014)*IF(F8014="GHS",1,Assumptions!$B$4)</f>
        <v>80748751.952029079</v>
      </c>
      <c r="O8014" s="15">
        <f t="shared" ca="1" si="878"/>
        <v>394</v>
      </c>
      <c r="P8014" s="15" t="str">
        <f t="shared" ca="1" si="879"/>
        <v>365d+</v>
      </c>
      <c r="Q8014" s="17">
        <f ca="1">IF(P8014="0-90d",0,IF(P8014="91-180d",INDEX(Assumptions!$F$8:$F$12,MATCH(B8014,Assumptions!$A$8:$A$12,0)),IF(P8014="181-365d",INDEX(Assumptions!$G$8:$G$12,MATCH(B8014,Assumptions!$A$8:$A$12,0)),INDEX(Assumptions!$H$8:$H$12,MATCH(B8014,Assumptions!$A$8:$A$12,0)))))</f>
        <v>0.4</v>
      </c>
      <c r="R8014" s="14">
        <f t="shared" ca="1" si="880"/>
        <v>30774751.718400002</v>
      </c>
      <c r="S8014" s="14">
        <f t="shared" si="881"/>
        <v>0</v>
      </c>
      <c r="T8014" s="11" t="s">
        <v>39</v>
      </c>
      <c r="U8014" s="18" t="s">
        <v>36</v>
      </c>
    </row>
    <row r="8015" spans="1:21" ht="15" customHeight="1" x14ac:dyDescent="0.15">
      <c r="A8015" s="10" t="s">
        <v>8063</v>
      </c>
      <c r="B8015" s="11" t="s">
        <v>28</v>
      </c>
      <c r="C8015" s="11" t="s">
        <v>55</v>
      </c>
      <c r="D8015" s="12">
        <v>45960</v>
      </c>
      <c r="E8015" s="11">
        <v>1313</v>
      </c>
      <c r="F8015" s="11" t="s">
        <v>24</v>
      </c>
      <c r="G8015" s="13">
        <v>11690.89</v>
      </c>
      <c r="H8015" s="14">
        <f t="shared" si="875"/>
        <v>15350138.569999998</v>
      </c>
      <c r="I8015" s="14">
        <f>IF(F8015="GHS",H8015,H8015*Assumptions!$B$4)</f>
        <v>165781496.55599999</v>
      </c>
      <c r="J8015" s="15" t="str">
        <f>INDEX(Assumptions!$B$8:$B$12,MATCH(B8015,Assumptions!$A$8:$A$12,0))</f>
        <v>Fair Value Less Costs to Sell</v>
      </c>
      <c r="K8015" s="16">
        <f>G8015/(1-INDEX(Assumptions!$D$8:$D$12,MATCH(B8015,Assumptions!$A$8:$A$12,0)))</f>
        <v>13285.102272727272</v>
      </c>
      <c r="L8015" s="16">
        <f t="shared" si="876"/>
        <v>350.72669999999999</v>
      </c>
      <c r="M8015" s="16">
        <f t="shared" si="877"/>
        <v>664.2551136363636</v>
      </c>
      <c r="N8015" s="14">
        <f>E8015*(K8015-L8015-M8015)*IF(F8015="GHS",1,Assumptions!$B$4)</f>
        <v>173995216.15809274</v>
      </c>
      <c r="O8015" s="15">
        <f t="shared" ca="1" si="878"/>
        <v>326</v>
      </c>
      <c r="P8015" s="15" t="str">
        <f t="shared" ca="1" si="879"/>
        <v>181-365d</v>
      </c>
      <c r="Q8015" s="17">
        <f ca="1">IF(P8015="0-90d",0,IF(P8015="91-180d",INDEX(Assumptions!$F$8:$F$12,MATCH(B8015,Assumptions!$A$8:$A$12,0)),IF(P8015="181-365d",INDEX(Assumptions!$G$8:$G$12,MATCH(B8015,Assumptions!$A$8:$A$12,0)),INDEX(Assumptions!$H$8:$H$12,MATCH(B8015,Assumptions!$A$8:$A$12,0)))))</f>
        <v>0.1</v>
      </c>
      <c r="R8015" s="14">
        <f t="shared" ca="1" si="880"/>
        <v>16578149.6556</v>
      </c>
      <c r="S8015" s="14">
        <f t="shared" ca="1" si="881"/>
        <v>149203346.90039998</v>
      </c>
      <c r="T8015" s="11" t="s">
        <v>50</v>
      </c>
      <c r="U8015" s="18" t="s">
        <v>26</v>
      </c>
    </row>
    <row r="8016" spans="1:21" ht="15" customHeight="1" x14ac:dyDescent="0.15">
      <c r="A8016" s="10" t="s">
        <v>8064</v>
      </c>
      <c r="B8016" s="11" t="s">
        <v>22</v>
      </c>
      <c r="C8016" s="11" t="s">
        <v>81</v>
      </c>
      <c r="D8016" s="12">
        <v>45937</v>
      </c>
      <c r="E8016" s="11">
        <v>4701</v>
      </c>
      <c r="F8016" s="11" t="s">
        <v>24</v>
      </c>
      <c r="G8016" s="13">
        <v>21053.22</v>
      </c>
      <c r="H8016" s="14">
        <f t="shared" si="875"/>
        <v>98971187.219999999</v>
      </c>
      <c r="I8016" s="14">
        <f>IF(F8016="GHS",H8016,H8016*Assumptions!$B$4)</f>
        <v>1068888821.9760001</v>
      </c>
      <c r="J8016" s="15" t="str">
        <f>INDEX(Assumptions!$B$8:$B$12,MATCH(B8016,Assumptions!$A$8:$A$12,0))</f>
        <v>FIFO</v>
      </c>
      <c r="K8016" s="16">
        <f>G8016/(1-INDEX(Assumptions!$D$8:$D$12,MATCH(B8016,Assumptions!$A$8:$A$12,0)))</f>
        <v>25674.658536585364</v>
      </c>
      <c r="L8016" s="16">
        <f t="shared" si="876"/>
        <v>631.59659999999997</v>
      </c>
      <c r="M8016" s="16">
        <f t="shared" si="877"/>
        <v>1283.7329268292683</v>
      </c>
      <c r="N8016" s="14">
        <f>E8016*(K8016-L8016-M8016)*IF(F8016="GHS",1,Assumptions!$B$4)</f>
        <v>1206280141.2885249</v>
      </c>
      <c r="O8016" s="15">
        <f t="shared" ca="1" si="878"/>
        <v>349</v>
      </c>
      <c r="P8016" s="15" t="str">
        <f t="shared" ca="1" si="879"/>
        <v>181-365d</v>
      </c>
      <c r="Q8016" s="17">
        <f ca="1">IF(P8016="0-90d",0,IF(P8016="91-180d",INDEX(Assumptions!$F$8:$F$12,MATCH(B8016,Assumptions!$A$8:$A$12,0)),IF(P8016="181-365d",INDEX(Assumptions!$G$8:$G$12,MATCH(B8016,Assumptions!$A$8:$A$12,0)),INDEX(Assumptions!$H$8:$H$12,MATCH(B8016,Assumptions!$A$8:$A$12,0)))))</f>
        <v>0.15</v>
      </c>
      <c r="R8016" s="14">
        <f t="shared" ca="1" si="880"/>
        <v>160333323.29640001</v>
      </c>
      <c r="S8016" s="14">
        <f t="shared" ca="1" si="881"/>
        <v>908555498.6796</v>
      </c>
      <c r="T8016" s="11" t="s">
        <v>25</v>
      </c>
      <c r="U8016" s="18" t="s">
        <v>26</v>
      </c>
    </row>
    <row r="8017" spans="1:21" ht="15" customHeight="1" x14ac:dyDescent="0.15">
      <c r="A8017" s="10" t="s">
        <v>8065</v>
      </c>
      <c r="B8017" s="11" t="s">
        <v>31</v>
      </c>
      <c r="C8017" s="11" t="s">
        <v>32</v>
      </c>
      <c r="D8017" s="12">
        <v>46022</v>
      </c>
      <c r="E8017" s="11">
        <v>3301</v>
      </c>
      <c r="F8017" s="11" t="s">
        <v>33</v>
      </c>
      <c r="G8017" s="13">
        <v>1663.51</v>
      </c>
      <c r="H8017" s="14">
        <f t="shared" si="875"/>
        <v>5491246.5099999998</v>
      </c>
      <c r="I8017" s="14">
        <f>IF(F8017="GHS",H8017,H8017*Assumptions!$B$4)</f>
        <v>5491246.5099999998</v>
      </c>
      <c r="J8017" s="15" t="str">
        <f>INDEX(Assumptions!$B$8:$B$12,MATCH(B8017,Assumptions!$A$8:$A$12,0))</f>
        <v>Weighted Average</v>
      </c>
      <c r="K8017" s="16">
        <f>G8017/(1-INDEX(Assumptions!$D$8:$D$12,MATCH(B8017,Assumptions!$A$8:$A$12,0)))</f>
        <v>2310.4305555555557</v>
      </c>
      <c r="L8017" s="16">
        <f t="shared" si="876"/>
        <v>49.905299999999997</v>
      </c>
      <c r="M8017" s="16">
        <f t="shared" si="877"/>
        <v>115.52152777777779</v>
      </c>
      <c r="N8017" s="14">
        <f>E8017*(K8017-L8017-M8017)*IF(F8017="GHS",1,Assumptions!$B$4)</f>
        <v>7080657.3053944446</v>
      </c>
      <c r="O8017" s="15">
        <f t="shared" ca="1" si="878"/>
        <v>264</v>
      </c>
      <c r="P8017" s="15" t="str">
        <f t="shared" ca="1" si="879"/>
        <v>181-365d</v>
      </c>
      <c r="Q8017" s="17">
        <f ca="1">IF(P8017="0-90d",0,IF(P8017="91-180d",INDEX(Assumptions!$F$8:$F$12,MATCH(B8017,Assumptions!$A$8:$A$12,0)),IF(P8017="181-365d",INDEX(Assumptions!$G$8:$G$12,MATCH(B8017,Assumptions!$A$8:$A$12,0)),INDEX(Assumptions!$H$8:$H$12,MATCH(B8017,Assumptions!$A$8:$A$12,0)))))</f>
        <v>0.2</v>
      </c>
      <c r="R8017" s="14">
        <f t="shared" ca="1" si="880"/>
        <v>1098249.3019999999</v>
      </c>
      <c r="S8017" s="14">
        <f t="shared" ca="1" si="881"/>
        <v>4392997.2079999996</v>
      </c>
      <c r="T8017" s="11" t="s">
        <v>25</v>
      </c>
      <c r="U8017" s="18" t="s">
        <v>36</v>
      </c>
    </row>
    <row r="8018" spans="1:21" ht="15" customHeight="1" x14ac:dyDescent="0.15">
      <c r="A8018" s="10" t="s">
        <v>8066</v>
      </c>
      <c r="B8018" s="11" t="s">
        <v>31</v>
      </c>
      <c r="C8018" s="11" t="s">
        <v>63</v>
      </c>
      <c r="D8018" s="12">
        <v>46148</v>
      </c>
      <c r="E8018" s="11">
        <v>4635</v>
      </c>
      <c r="F8018" s="11" t="s">
        <v>33</v>
      </c>
      <c r="G8018" s="13">
        <v>2438.2399999999998</v>
      </c>
      <c r="H8018" s="14">
        <f t="shared" si="875"/>
        <v>11301242.399999999</v>
      </c>
      <c r="I8018" s="14">
        <f>IF(F8018="GHS",H8018,H8018*Assumptions!$B$4)</f>
        <v>11301242.399999999</v>
      </c>
      <c r="J8018" s="15" t="str">
        <f>INDEX(Assumptions!$B$8:$B$12,MATCH(B8018,Assumptions!$A$8:$A$12,0))</f>
        <v>Weighted Average</v>
      </c>
      <c r="K8018" s="16">
        <f>G8018/(1-INDEX(Assumptions!$D$8:$D$12,MATCH(B8018,Assumptions!$A$8:$A$12,0)))</f>
        <v>3386.4444444444443</v>
      </c>
      <c r="L8018" s="16">
        <f t="shared" si="876"/>
        <v>73.147199999999984</v>
      </c>
      <c r="M8018" s="16">
        <f t="shared" si="877"/>
        <v>169.32222222222222</v>
      </c>
      <c r="N8018" s="14">
        <f>E8018*(K8018-L8018-M8018)*IF(F8018="GHS",1,Assumptions!$B$4)</f>
        <v>14572324.228</v>
      </c>
      <c r="O8018" s="15">
        <f t="shared" ca="1" si="878"/>
        <v>138</v>
      </c>
      <c r="P8018" s="15" t="str">
        <f t="shared" ca="1" si="879"/>
        <v>91-180d</v>
      </c>
      <c r="Q8018" s="17">
        <f ca="1">IF(P8018="0-90d",0,IF(P8018="91-180d",INDEX(Assumptions!$F$8:$F$12,MATCH(B8018,Assumptions!$A$8:$A$12,0)),IF(P8018="181-365d",INDEX(Assumptions!$G$8:$G$12,MATCH(B8018,Assumptions!$A$8:$A$12,0)),INDEX(Assumptions!$H$8:$H$12,MATCH(B8018,Assumptions!$A$8:$A$12,0)))))</f>
        <v>0.05</v>
      </c>
      <c r="R8018" s="14">
        <f t="shared" ca="1" si="880"/>
        <v>565062.12</v>
      </c>
      <c r="S8018" s="14">
        <f t="shared" ca="1" si="881"/>
        <v>10736180.279999999</v>
      </c>
      <c r="T8018" s="11" t="s">
        <v>25</v>
      </c>
      <c r="U8018" s="18" t="s">
        <v>26</v>
      </c>
    </row>
    <row r="8019" spans="1:21" ht="15" customHeight="1" x14ac:dyDescent="0.15">
      <c r="A8019" s="10" t="s">
        <v>8067</v>
      </c>
      <c r="B8019" s="11" t="s">
        <v>41</v>
      </c>
      <c r="C8019" s="11" t="s">
        <v>44</v>
      </c>
      <c r="D8019" s="12">
        <v>46053</v>
      </c>
      <c r="E8019" s="11">
        <v>1117</v>
      </c>
      <c r="F8019" s="11" t="s">
        <v>33</v>
      </c>
      <c r="G8019" s="13">
        <v>299.83</v>
      </c>
      <c r="H8019" s="14">
        <f t="shared" si="875"/>
        <v>334910.11</v>
      </c>
      <c r="I8019" s="14">
        <f>IF(F8019="GHS",H8019,H8019*Assumptions!$B$4)</f>
        <v>334910.11</v>
      </c>
      <c r="J8019" s="15" t="str">
        <f>INDEX(Assumptions!$B$8:$B$12,MATCH(B8019,Assumptions!$A$8:$A$12,0))</f>
        <v>Weighted Average</v>
      </c>
      <c r="K8019" s="16">
        <f>G8019/(1-INDEX(Assumptions!$D$8:$D$12,MATCH(B8019,Assumptions!$A$8:$A$12,0)))</f>
        <v>461.27692307692303</v>
      </c>
      <c r="L8019" s="16">
        <f t="shared" si="876"/>
        <v>8.9948999999999995</v>
      </c>
      <c r="M8019" s="16">
        <f t="shared" si="877"/>
        <v>23.063846153846153</v>
      </c>
      <c r="N8019" s="14">
        <f>E8019*(K8019-L8019-M8019)*IF(F8019="GHS",1,Assumptions!$B$4)</f>
        <v>479436.7036230769</v>
      </c>
      <c r="O8019" s="15">
        <f t="shared" ca="1" si="878"/>
        <v>233</v>
      </c>
      <c r="P8019" s="15" t="str">
        <f t="shared" ca="1" si="879"/>
        <v>181-365d</v>
      </c>
      <c r="Q8019" s="17">
        <f ca="1">IF(P8019="0-90d",0,IF(P8019="91-180d",INDEX(Assumptions!$F$8:$F$12,MATCH(B8019,Assumptions!$A$8:$A$12,0)),IF(P8019="181-365d",INDEX(Assumptions!$G$8:$G$12,MATCH(B8019,Assumptions!$A$8:$A$12,0)),INDEX(Assumptions!$H$8:$H$12,MATCH(B8019,Assumptions!$A$8:$A$12,0)))))</f>
        <v>0.35</v>
      </c>
      <c r="R8019" s="14">
        <f t="shared" ca="1" si="880"/>
        <v>117218.53849999998</v>
      </c>
      <c r="S8019" s="14">
        <f t="shared" ca="1" si="881"/>
        <v>217691.57150000002</v>
      </c>
      <c r="T8019" s="11" t="s">
        <v>25</v>
      </c>
      <c r="U8019" s="18" t="s">
        <v>26</v>
      </c>
    </row>
    <row r="8020" spans="1:21" ht="15" customHeight="1" x14ac:dyDescent="0.15">
      <c r="A8020" s="10" t="s">
        <v>8068</v>
      </c>
      <c r="B8020" s="11" t="s">
        <v>46</v>
      </c>
      <c r="C8020" s="11" t="s">
        <v>52</v>
      </c>
      <c r="D8020" s="12">
        <v>45991</v>
      </c>
      <c r="E8020" s="11">
        <v>3399</v>
      </c>
      <c r="F8020" s="11" t="s">
        <v>33</v>
      </c>
      <c r="G8020" s="13">
        <v>1034620.91</v>
      </c>
      <c r="H8020" s="14">
        <f t="shared" si="875"/>
        <v>3516676473.0900002</v>
      </c>
      <c r="I8020" s="14">
        <f>IF(F8020="GHS",H8020,H8020*Assumptions!$B$4)</f>
        <v>3516676473.0900002</v>
      </c>
      <c r="J8020" s="15" t="str">
        <f>INDEX(Assumptions!$B$8:$B$12,MATCH(B8020,Assumptions!$A$8:$A$12,0))</f>
        <v>Specific Identification</v>
      </c>
      <c r="K8020" s="16">
        <f>G8020/(1-INDEX(Assumptions!$D$8:$D$12,MATCH(B8020,Assumptions!$A$8:$A$12,0)))</f>
        <v>1326437.064102564</v>
      </c>
      <c r="L8020" s="16">
        <f t="shared" si="876"/>
        <v>31038.6273</v>
      </c>
      <c r="M8020" s="16">
        <f t="shared" si="877"/>
        <v>66321.853205128209</v>
      </c>
      <c r="N8020" s="14">
        <f>E8020*(K8020-L8020-M8020)*IF(F8020="GHS",1,Assumptions!$B$4)</f>
        <v>4177631307.6476846</v>
      </c>
      <c r="O8020" s="15">
        <f t="shared" ca="1" si="878"/>
        <v>295</v>
      </c>
      <c r="P8020" s="15" t="str">
        <f t="shared" ca="1" si="879"/>
        <v>181-365d</v>
      </c>
      <c r="Q8020" s="17">
        <f ca="1">IF(P8020="0-90d",0,IF(P8020="91-180d",INDEX(Assumptions!$F$8:$F$12,MATCH(B8020,Assumptions!$A$8:$A$12,0)),IF(P8020="181-365d",INDEX(Assumptions!$G$8:$G$12,MATCH(B8020,Assumptions!$A$8:$A$12,0)),INDEX(Assumptions!$H$8:$H$12,MATCH(B8020,Assumptions!$A$8:$A$12,0)))))</f>
        <v>0.05</v>
      </c>
      <c r="R8020" s="14">
        <f t="shared" ca="1" si="880"/>
        <v>175833823.65450001</v>
      </c>
      <c r="S8020" s="14">
        <f t="shared" ca="1" si="881"/>
        <v>3340842649.4355001</v>
      </c>
      <c r="T8020" s="11" t="s">
        <v>25</v>
      </c>
      <c r="U8020" s="18" t="s">
        <v>26</v>
      </c>
    </row>
    <row r="8021" spans="1:21" ht="15" customHeight="1" x14ac:dyDescent="0.15">
      <c r="A8021" s="10" t="s">
        <v>8069</v>
      </c>
      <c r="B8021" s="11" t="s">
        <v>22</v>
      </c>
      <c r="C8021" s="11" t="s">
        <v>23</v>
      </c>
      <c r="D8021" s="12">
        <v>46115</v>
      </c>
      <c r="E8021" s="11">
        <v>3582</v>
      </c>
      <c r="F8021" s="11" t="s">
        <v>24</v>
      </c>
      <c r="G8021" s="13">
        <v>23863.52</v>
      </c>
      <c r="H8021" s="14">
        <f t="shared" si="875"/>
        <v>85479128.640000001</v>
      </c>
      <c r="I8021" s="14">
        <f>IF(F8021="GHS",H8021,H8021*Assumptions!$B$4)</f>
        <v>923174589.31200004</v>
      </c>
      <c r="J8021" s="15" t="str">
        <f>INDEX(Assumptions!$B$8:$B$12,MATCH(B8021,Assumptions!$A$8:$A$12,0))</f>
        <v>FIFO</v>
      </c>
      <c r="K8021" s="16">
        <f>G8021/(1-INDEX(Assumptions!$D$8:$D$12,MATCH(B8021,Assumptions!$A$8:$A$12,0)))</f>
        <v>29101.853658536584</v>
      </c>
      <c r="L8021" s="16">
        <f t="shared" si="876"/>
        <v>715.90559999999994</v>
      </c>
      <c r="M8021" s="16">
        <f t="shared" si="877"/>
        <v>1455.0926829268292</v>
      </c>
      <c r="N8021" s="14">
        <f>E8021*(K8021-L8021-M8021)*IF(F8021="GHS",1,Assumptions!$B$4)</f>
        <v>1041836298.7186888</v>
      </c>
      <c r="O8021" s="15">
        <f t="shared" ca="1" si="878"/>
        <v>171</v>
      </c>
      <c r="P8021" s="15" t="str">
        <f t="shared" ca="1" si="879"/>
        <v>91-180d</v>
      </c>
      <c r="Q8021" s="17">
        <f ca="1">IF(P8021="0-90d",0,IF(P8021="91-180d",INDEX(Assumptions!$F$8:$F$12,MATCH(B8021,Assumptions!$A$8:$A$12,0)),IF(P8021="181-365d",INDEX(Assumptions!$G$8:$G$12,MATCH(B8021,Assumptions!$A$8:$A$12,0)),INDEX(Assumptions!$H$8:$H$12,MATCH(B8021,Assumptions!$A$8:$A$12,0)))))</f>
        <v>0.03</v>
      </c>
      <c r="R8021" s="14">
        <f t="shared" ca="1" si="880"/>
        <v>27695237.679359999</v>
      </c>
      <c r="S8021" s="14">
        <f t="shared" ca="1" si="881"/>
        <v>895479351.63264</v>
      </c>
      <c r="T8021" s="11" t="s">
        <v>25</v>
      </c>
      <c r="U8021" s="18" t="s">
        <v>26</v>
      </c>
    </row>
    <row r="8022" spans="1:21" ht="15" customHeight="1" x14ac:dyDescent="0.15">
      <c r="A8022" s="10" t="s">
        <v>8070</v>
      </c>
      <c r="B8022" s="11" t="s">
        <v>28</v>
      </c>
      <c r="C8022" s="11" t="s">
        <v>55</v>
      </c>
      <c r="D8022" s="12">
        <v>46165</v>
      </c>
      <c r="E8022" s="11">
        <v>4656</v>
      </c>
      <c r="F8022" s="11" t="s">
        <v>24</v>
      </c>
      <c r="G8022" s="13">
        <v>2908.99</v>
      </c>
      <c r="H8022" s="14">
        <f t="shared" si="875"/>
        <v>13544257.439999999</v>
      </c>
      <c r="I8022" s="14">
        <f>IF(F8022="GHS",H8022,H8022*Assumptions!$B$4)</f>
        <v>146277980.352</v>
      </c>
      <c r="J8022" s="15" t="str">
        <f>INDEX(Assumptions!$B$8:$B$12,MATCH(B8022,Assumptions!$A$8:$A$12,0))</f>
        <v>Fair Value Less Costs to Sell</v>
      </c>
      <c r="K8022" s="16">
        <f>G8022/(1-INDEX(Assumptions!$D$8:$D$12,MATCH(B8022,Assumptions!$A$8:$A$12,0)))</f>
        <v>3305.6704545454545</v>
      </c>
      <c r="L8022" s="16">
        <f t="shared" si="876"/>
        <v>87.269699999999986</v>
      </c>
      <c r="M8022" s="16">
        <f t="shared" si="877"/>
        <v>165.28352272727273</v>
      </c>
      <c r="N8022" s="14">
        <f>E8022*(K8022-L8022-M8022)*IF(F8022="GHS",1,Assumptions!$B$4)</f>
        <v>153525389.37853092</v>
      </c>
      <c r="O8022" s="15">
        <f t="shared" ca="1" si="878"/>
        <v>121</v>
      </c>
      <c r="P8022" s="15" t="str">
        <f t="shared" ca="1" si="879"/>
        <v>91-180d</v>
      </c>
      <c r="Q8022" s="17">
        <f ca="1">IF(P8022="0-90d",0,IF(P8022="91-180d",INDEX(Assumptions!$F$8:$F$12,MATCH(B8022,Assumptions!$A$8:$A$12,0)),IF(P8022="181-365d",INDEX(Assumptions!$G$8:$G$12,MATCH(B8022,Assumptions!$A$8:$A$12,0)),INDEX(Assumptions!$H$8:$H$12,MATCH(B8022,Assumptions!$A$8:$A$12,0)))))</f>
        <v>0.02</v>
      </c>
      <c r="R8022" s="14">
        <f t="shared" ca="1" si="880"/>
        <v>2925559.6070400001</v>
      </c>
      <c r="S8022" s="14">
        <f t="shared" si="881"/>
        <v>0</v>
      </c>
      <c r="T8022" s="11" t="s">
        <v>39</v>
      </c>
      <c r="U8022" s="18" t="s">
        <v>36</v>
      </c>
    </row>
    <row r="8023" spans="1:21" ht="15" customHeight="1" x14ac:dyDescent="0.15">
      <c r="A8023" s="10" t="s">
        <v>8071</v>
      </c>
      <c r="B8023" s="11" t="s">
        <v>31</v>
      </c>
      <c r="C8023" s="11" t="s">
        <v>63</v>
      </c>
      <c r="D8023" s="12">
        <v>45833</v>
      </c>
      <c r="E8023" s="11">
        <v>4085</v>
      </c>
      <c r="F8023" s="11" t="s">
        <v>33</v>
      </c>
      <c r="G8023" s="13">
        <v>4890.47</v>
      </c>
      <c r="H8023" s="14">
        <f t="shared" si="875"/>
        <v>19977569.949999999</v>
      </c>
      <c r="I8023" s="14">
        <f>IF(F8023="GHS",H8023,H8023*Assumptions!$B$4)</f>
        <v>19977569.949999999</v>
      </c>
      <c r="J8023" s="15" t="str">
        <f>INDEX(Assumptions!$B$8:$B$12,MATCH(B8023,Assumptions!$A$8:$A$12,0))</f>
        <v>Weighted Average</v>
      </c>
      <c r="K8023" s="16">
        <f>G8023/(1-INDEX(Assumptions!$D$8:$D$12,MATCH(B8023,Assumptions!$A$8:$A$12,0)))</f>
        <v>6792.3194444444453</v>
      </c>
      <c r="L8023" s="16">
        <f t="shared" si="876"/>
        <v>146.7141</v>
      </c>
      <c r="M8023" s="16">
        <f t="shared" si="877"/>
        <v>339.6159722222223</v>
      </c>
      <c r="N8023" s="14">
        <f>E8023*(K8023-L8023-M8023)*IF(F8023="GHS",1,Assumptions!$B$4)</f>
        <v>25759966.585527781</v>
      </c>
      <c r="O8023" s="15">
        <f t="shared" ca="1" si="878"/>
        <v>453</v>
      </c>
      <c r="P8023" s="15" t="str">
        <f t="shared" ca="1" si="879"/>
        <v>365d+</v>
      </c>
      <c r="Q8023" s="17">
        <f ca="1">IF(P8023="0-90d",0,IF(P8023="91-180d",INDEX(Assumptions!$F$8:$F$12,MATCH(B8023,Assumptions!$A$8:$A$12,0)),IF(P8023="181-365d",INDEX(Assumptions!$G$8:$G$12,MATCH(B8023,Assumptions!$A$8:$A$12,0)),INDEX(Assumptions!$H$8:$H$12,MATCH(B8023,Assumptions!$A$8:$A$12,0)))))</f>
        <v>0.6</v>
      </c>
      <c r="R8023" s="14">
        <f t="shared" ca="1" si="880"/>
        <v>11986541.969999999</v>
      </c>
      <c r="S8023" s="14">
        <f t="shared" ca="1" si="881"/>
        <v>7991027.9800000004</v>
      </c>
      <c r="T8023" s="11" t="s">
        <v>25</v>
      </c>
      <c r="U8023" s="18" t="s">
        <v>26</v>
      </c>
    </row>
    <row r="8024" spans="1:21" ht="15" customHeight="1" x14ac:dyDescent="0.15">
      <c r="A8024" s="10" t="s">
        <v>8072</v>
      </c>
      <c r="B8024" s="11" t="s">
        <v>31</v>
      </c>
      <c r="C8024" s="11" t="s">
        <v>32</v>
      </c>
      <c r="D8024" s="12">
        <v>46117</v>
      </c>
      <c r="E8024" s="11">
        <v>2156</v>
      </c>
      <c r="F8024" s="11" t="s">
        <v>33</v>
      </c>
      <c r="G8024" s="13">
        <v>1654.92</v>
      </c>
      <c r="H8024" s="14">
        <f t="shared" si="875"/>
        <v>3568007.52</v>
      </c>
      <c r="I8024" s="14">
        <f>IF(F8024="GHS",H8024,H8024*Assumptions!$B$4)</f>
        <v>3568007.52</v>
      </c>
      <c r="J8024" s="15" t="str">
        <f>INDEX(Assumptions!$B$8:$B$12,MATCH(B8024,Assumptions!$A$8:$A$12,0))</f>
        <v>Weighted Average</v>
      </c>
      <c r="K8024" s="16">
        <f>G8024/(1-INDEX(Assumptions!$D$8:$D$12,MATCH(B8024,Assumptions!$A$8:$A$12,0)))</f>
        <v>2298.5</v>
      </c>
      <c r="L8024" s="16">
        <f t="shared" si="876"/>
        <v>49.647599999999997</v>
      </c>
      <c r="M8024" s="16">
        <f t="shared" si="877"/>
        <v>114.92500000000001</v>
      </c>
      <c r="N8024" s="14">
        <f>E8024*(K8024-L8024-M8024)*IF(F8024="GHS",1,Assumptions!$B$4)</f>
        <v>4600747.4743999997</v>
      </c>
      <c r="O8024" s="15">
        <f t="shared" ca="1" si="878"/>
        <v>169</v>
      </c>
      <c r="P8024" s="15" t="str">
        <f t="shared" ca="1" si="879"/>
        <v>91-180d</v>
      </c>
      <c r="Q8024" s="17">
        <f ca="1">IF(P8024="0-90d",0,IF(P8024="91-180d",INDEX(Assumptions!$F$8:$F$12,MATCH(B8024,Assumptions!$A$8:$A$12,0)),IF(P8024="181-365d",INDEX(Assumptions!$G$8:$G$12,MATCH(B8024,Assumptions!$A$8:$A$12,0)),INDEX(Assumptions!$H$8:$H$12,MATCH(B8024,Assumptions!$A$8:$A$12,0)))))</f>
        <v>0.05</v>
      </c>
      <c r="R8024" s="14">
        <f t="shared" ca="1" si="880"/>
        <v>178400.37600000002</v>
      </c>
      <c r="S8024" s="14">
        <f t="shared" ca="1" si="881"/>
        <v>3389607.1439999999</v>
      </c>
      <c r="T8024" s="11" t="s">
        <v>25</v>
      </c>
      <c r="U8024" s="18" t="s">
        <v>26</v>
      </c>
    </row>
    <row r="8025" spans="1:21" ht="15" customHeight="1" x14ac:dyDescent="0.15">
      <c r="A8025" s="10" t="s">
        <v>8073</v>
      </c>
      <c r="B8025" s="11" t="s">
        <v>28</v>
      </c>
      <c r="C8025" s="11" t="s">
        <v>29</v>
      </c>
      <c r="D8025" s="12">
        <v>45917</v>
      </c>
      <c r="E8025" s="11">
        <v>4528</v>
      </c>
      <c r="F8025" s="11" t="s">
        <v>24</v>
      </c>
      <c r="G8025" s="13">
        <v>8711.61</v>
      </c>
      <c r="H8025" s="14">
        <f t="shared" si="875"/>
        <v>39446170.080000006</v>
      </c>
      <c r="I8025" s="14">
        <f>IF(F8025="GHS",H8025,H8025*Assumptions!$B$4)</f>
        <v>426018636.86400008</v>
      </c>
      <c r="J8025" s="15" t="str">
        <f>INDEX(Assumptions!$B$8:$B$12,MATCH(B8025,Assumptions!$A$8:$A$12,0))</f>
        <v>Fair Value Less Costs to Sell</v>
      </c>
      <c r="K8025" s="16">
        <f>G8025/(1-INDEX(Assumptions!$D$8:$D$12,MATCH(B8025,Assumptions!$A$8:$A$12,0)))</f>
        <v>9899.556818181818</v>
      </c>
      <c r="L8025" s="16">
        <f t="shared" si="876"/>
        <v>261.34829999999999</v>
      </c>
      <c r="M8025" s="16">
        <f t="shared" si="877"/>
        <v>494.9778409090909</v>
      </c>
      <c r="N8025" s="14">
        <f>E8025*(K8025-L8025-M8025)*IF(F8025="GHS",1,Assumptions!$B$4)</f>
        <v>447125923.87226188</v>
      </c>
      <c r="O8025" s="15">
        <f t="shared" ca="1" si="878"/>
        <v>369</v>
      </c>
      <c r="P8025" s="15" t="str">
        <f t="shared" ca="1" si="879"/>
        <v>365d+</v>
      </c>
      <c r="Q8025" s="17">
        <f ca="1">IF(P8025="0-90d",0,IF(P8025="91-180d",INDEX(Assumptions!$F$8:$F$12,MATCH(B8025,Assumptions!$A$8:$A$12,0)),IF(P8025="181-365d",INDEX(Assumptions!$G$8:$G$12,MATCH(B8025,Assumptions!$A$8:$A$12,0)),INDEX(Assumptions!$H$8:$H$12,MATCH(B8025,Assumptions!$A$8:$A$12,0)))))</f>
        <v>0.4</v>
      </c>
      <c r="R8025" s="14">
        <f t="shared" ca="1" si="880"/>
        <v>170407454.74560004</v>
      </c>
      <c r="S8025" s="14">
        <f t="shared" ca="1" si="881"/>
        <v>255611182.11840004</v>
      </c>
      <c r="T8025" s="11" t="s">
        <v>25</v>
      </c>
      <c r="U8025" s="18" t="s">
        <v>26</v>
      </c>
    </row>
    <row r="8026" spans="1:21" ht="15" customHeight="1" x14ac:dyDescent="0.15">
      <c r="A8026" s="10" t="s">
        <v>8074</v>
      </c>
      <c r="B8026" s="11" t="s">
        <v>41</v>
      </c>
      <c r="C8026" s="11" t="s">
        <v>115</v>
      </c>
      <c r="D8026" s="12">
        <v>46217</v>
      </c>
      <c r="E8026" s="11">
        <v>955</v>
      </c>
      <c r="F8026" s="11" t="s">
        <v>33</v>
      </c>
      <c r="G8026" s="13">
        <v>605.11</v>
      </c>
      <c r="H8026" s="14">
        <f t="shared" si="875"/>
        <v>577880.05000000005</v>
      </c>
      <c r="I8026" s="14">
        <f>IF(F8026="GHS",H8026,H8026*Assumptions!$B$4)</f>
        <v>577880.05000000005</v>
      </c>
      <c r="J8026" s="15" t="str">
        <f>INDEX(Assumptions!$B$8:$B$12,MATCH(B8026,Assumptions!$A$8:$A$12,0))</f>
        <v>Weighted Average</v>
      </c>
      <c r="K8026" s="16">
        <f>G8026/(1-INDEX(Assumptions!$D$8:$D$12,MATCH(B8026,Assumptions!$A$8:$A$12,0)))</f>
        <v>930.93846153846152</v>
      </c>
      <c r="L8026" s="16">
        <f t="shared" si="876"/>
        <v>18.153299999999998</v>
      </c>
      <c r="M8026" s="16">
        <f t="shared" si="877"/>
        <v>46.546923076923079</v>
      </c>
      <c r="N8026" s="14">
        <f>E8026*(K8026-L8026-M8026)*IF(F8026="GHS",1,Assumptions!$B$4)</f>
        <v>827257.51773076924</v>
      </c>
      <c r="O8026" s="15">
        <f t="shared" ca="1" si="878"/>
        <v>69</v>
      </c>
      <c r="P8026" s="15" t="str">
        <f t="shared" ca="1" si="879"/>
        <v>0-90d</v>
      </c>
      <c r="Q8026" s="17">
        <f ca="1">IF(P8026="0-90d",0,IF(P8026="91-180d",INDEX(Assumptions!$F$8:$F$12,MATCH(B8026,Assumptions!$A$8:$A$12,0)),IF(P8026="181-365d",INDEX(Assumptions!$G$8:$G$12,MATCH(B8026,Assumptions!$A$8:$A$12,0)),INDEX(Assumptions!$H$8:$H$12,MATCH(B8026,Assumptions!$A$8:$A$12,0)))))</f>
        <v>0</v>
      </c>
      <c r="R8026" s="14">
        <f t="shared" ca="1" si="880"/>
        <v>0</v>
      </c>
      <c r="S8026" s="14">
        <f t="shared" ca="1" si="881"/>
        <v>577880.05000000005</v>
      </c>
      <c r="T8026" s="11" t="s">
        <v>25</v>
      </c>
      <c r="U8026" s="18" t="s">
        <v>26</v>
      </c>
    </row>
    <row r="8027" spans="1:21" ht="15" customHeight="1" x14ac:dyDescent="0.15">
      <c r="A8027" s="10" t="s">
        <v>8075</v>
      </c>
      <c r="B8027" s="11" t="s">
        <v>41</v>
      </c>
      <c r="C8027" s="11" t="s">
        <v>42</v>
      </c>
      <c r="D8027" s="12">
        <v>46064</v>
      </c>
      <c r="E8027" s="11">
        <v>2683</v>
      </c>
      <c r="F8027" s="11" t="s">
        <v>33</v>
      </c>
      <c r="G8027" s="13">
        <v>297.24</v>
      </c>
      <c r="H8027" s="14">
        <f t="shared" si="875"/>
        <v>797494.92</v>
      </c>
      <c r="I8027" s="14">
        <f>IF(F8027="GHS",H8027,H8027*Assumptions!$B$4)</f>
        <v>797494.92</v>
      </c>
      <c r="J8027" s="15" t="str">
        <f>INDEX(Assumptions!$B$8:$B$12,MATCH(B8027,Assumptions!$A$8:$A$12,0))</f>
        <v>Weighted Average</v>
      </c>
      <c r="K8027" s="16">
        <f>G8027/(1-INDEX(Assumptions!$D$8:$D$12,MATCH(B8027,Assumptions!$A$8:$A$12,0)))</f>
        <v>457.2923076923077</v>
      </c>
      <c r="L8027" s="16">
        <f t="shared" si="876"/>
        <v>8.9171999999999993</v>
      </c>
      <c r="M8027" s="16">
        <f t="shared" si="877"/>
        <v>22.864615384615387</v>
      </c>
      <c r="N8027" s="14">
        <f>E8027*(K8027-L8027-M8027)*IF(F8027="GHS",1,Assumptions!$B$4)</f>
        <v>1141644.6508615385</v>
      </c>
      <c r="O8027" s="15">
        <f t="shared" ca="1" si="878"/>
        <v>222</v>
      </c>
      <c r="P8027" s="15" t="str">
        <f t="shared" ca="1" si="879"/>
        <v>181-365d</v>
      </c>
      <c r="Q8027" s="17">
        <f ca="1">IF(P8027="0-90d",0,IF(P8027="91-180d",INDEX(Assumptions!$F$8:$F$12,MATCH(B8027,Assumptions!$A$8:$A$12,0)),IF(P8027="181-365d",INDEX(Assumptions!$G$8:$G$12,MATCH(B8027,Assumptions!$A$8:$A$12,0)),INDEX(Assumptions!$H$8:$H$12,MATCH(B8027,Assumptions!$A$8:$A$12,0)))))</f>
        <v>0.35</v>
      </c>
      <c r="R8027" s="14">
        <f t="shared" ca="1" si="880"/>
        <v>279123.22200000001</v>
      </c>
      <c r="S8027" s="14">
        <f t="shared" ca="1" si="881"/>
        <v>518371.69800000003</v>
      </c>
      <c r="T8027" s="11" t="s">
        <v>25</v>
      </c>
      <c r="U8027" s="18" t="s">
        <v>26</v>
      </c>
    </row>
    <row r="8028" spans="1:21" ht="15" customHeight="1" x14ac:dyDescent="0.15">
      <c r="A8028" s="10" t="s">
        <v>8076</v>
      </c>
      <c r="B8028" s="11" t="s">
        <v>22</v>
      </c>
      <c r="C8028" s="11" t="s">
        <v>81</v>
      </c>
      <c r="D8028" s="12">
        <v>45754</v>
      </c>
      <c r="E8028" s="11">
        <v>3961</v>
      </c>
      <c r="F8028" s="11" t="s">
        <v>24</v>
      </c>
      <c r="G8028" s="13">
        <v>22331.99</v>
      </c>
      <c r="H8028" s="14">
        <f t="shared" si="875"/>
        <v>88457012.390000001</v>
      </c>
      <c r="I8028" s="14">
        <f>IF(F8028="GHS",H8028,H8028*Assumptions!$B$4)</f>
        <v>955335733.81200004</v>
      </c>
      <c r="J8028" s="15" t="str">
        <f>INDEX(Assumptions!$B$8:$B$12,MATCH(B8028,Assumptions!$A$8:$A$12,0))</f>
        <v>FIFO</v>
      </c>
      <c r="K8028" s="16">
        <f>G8028/(1-INDEX(Assumptions!$D$8:$D$12,MATCH(B8028,Assumptions!$A$8:$A$12,0)))</f>
        <v>27234.134146341465</v>
      </c>
      <c r="L8028" s="16">
        <f t="shared" si="876"/>
        <v>669.9597</v>
      </c>
      <c r="M8028" s="16">
        <f t="shared" si="877"/>
        <v>1361.7067073170733</v>
      </c>
      <c r="N8028" s="14">
        <f>E8028*(K8028-L8028-M8028)*IF(F8028="GHS",1,Assumptions!$B$4)</f>
        <v>1078131326.9141767</v>
      </c>
      <c r="O8028" s="15">
        <f t="shared" ca="1" si="878"/>
        <v>532</v>
      </c>
      <c r="P8028" s="15" t="str">
        <f t="shared" ca="1" si="879"/>
        <v>365d+</v>
      </c>
      <c r="Q8028" s="17">
        <f ca="1">IF(P8028="0-90d",0,IF(P8028="91-180d",INDEX(Assumptions!$F$8:$F$12,MATCH(B8028,Assumptions!$A$8:$A$12,0)),IF(P8028="181-365d",INDEX(Assumptions!$G$8:$G$12,MATCH(B8028,Assumptions!$A$8:$A$12,0)),INDEX(Assumptions!$H$8:$H$12,MATCH(B8028,Assumptions!$A$8:$A$12,0)))))</f>
        <v>0.5</v>
      </c>
      <c r="R8028" s="14">
        <f t="shared" ca="1" si="880"/>
        <v>477667866.90600002</v>
      </c>
      <c r="S8028" s="14">
        <f t="shared" ca="1" si="881"/>
        <v>477667866.90600002</v>
      </c>
      <c r="T8028" s="11" t="s">
        <v>25</v>
      </c>
      <c r="U8028" s="18" t="s">
        <v>26</v>
      </c>
    </row>
    <row r="8029" spans="1:21" ht="15" customHeight="1" x14ac:dyDescent="0.15">
      <c r="A8029" s="10" t="s">
        <v>8077</v>
      </c>
      <c r="B8029" s="11" t="s">
        <v>31</v>
      </c>
      <c r="C8029" s="11" t="s">
        <v>32</v>
      </c>
      <c r="D8029" s="12">
        <v>46213</v>
      </c>
      <c r="E8029" s="11">
        <v>4299</v>
      </c>
      <c r="F8029" s="11" t="s">
        <v>33</v>
      </c>
      <c r="G8029" s="13">
        <v>2065.63</v>
      </c>
      <c r="H8029" s="14">
        <f t="shared" si="875"/>
        <v>8880143.370000001</v>
      </c>
      <c r="I8029" s="14">
        <f>IF(F8029="GHS",H8029,H8029*Assumptions!$B$4)</f>
        <v>8880143.370000001</v>
      </c>
      <c r="J8029" s="15" t="str">
        <f>INDEX(Assumptions!$B$8:$B$12,MATCH(B8029,Assumptions!$A$8:$A$12,0))</f>
        <v>Weighted Average</v>
      </c>
      <c r="K8029" s="16">
        <f>G8029/(1-INDEX(Assumptions!$D$8:$D$12,MATCH(B8029,Assumptions!$A$8:$A$12,0)))</f>
        <v>2868.9305555555557</v>
      </c>
      <c r="L8029" s="16">
        <f t="shared" si="876"/>
        <v>61.968899999999998</v>
      </c>
      <c r="M8029" s="16">
        <f t="shared" si="877"/>
        <v>143.44652777777779</v>
      </c>
      <c r="N8029" s="14">
        <f>E8029*(K8029-L8029-M8029)*IF(F8029="GHS",1,Assumptions!$B$4)</f>
        <v>11450451.534316668</v>
      </c>
      <c r="O8029" s="15">
        <f t="shared" ca="1" si="878"/>
        <v>73</v>
      </c>
      <c r="P8029" s="15" t="str">
        <f t="shared" ca="1" si="879"/>
        <v>0-90d</v>
      </c>
      <c r="Q8029" s="17">
        <f ca="1">IF(P8029="0-90d",0,IF(P8029="91-180d",INDEX(Assumptions!$F$8:$F$12,MATCH(B8029,Assumptions!$A$8:$A$12,0)),IF(P8029="181-365d",INDEX(Assumptions!$G$8:$G$12,MATCH(B8029,Assumptions!$A$8:$A$12,0)),INDEX(Assumptions!$H$8:$H$12,MATCH(B8029,Assumptions!$A$8:$A$12,0)))))</f>
        <v>0</v>
      </c>
      <c r="R8029" s="14">
        <f t="shared" ca="1" si="880"/>
        <v>0</v>
      </c>
      <c r="S8029" s="14">
        <f t="shared" ca="1" si="881"/>
        <v>8880143.370000001</v>
      </c>
      <c r="T8029" s="11" t="s">
        <v>25</v>
      </c>
      <c r="U8029" s="18" t="s">
        <v>26</v>
      </c>
    </row>
    <row r="8030" spans="1:21" ht="15" customHeight="1" x14ac:dyDescent="0.15">
      <c r="A8030" s="10" t="s">
        <v>8078</v>
      </c>
      <c r="B8030" s="11" t="s">
        <v>28</v>
      </c>
      <c r="C8030" s="11" t="s">
        <v>35</v>
      </c>
      <c r="D8030" s="12">
        <v>45900</v>
      </c>
      <c r="E8030" s="11">
        <v>1958</v>
      </c>
      <c r="F8030" s="11" t="s">
        <v>24</v>
      </c>
      <c r="G8030" s="13">
        <v>3425.67</v>
      </c>
      <c r="H8030" s="14">
        <f t="shared" si="875"/>
        <v>6707461.8600000003</v>
      </c>
      <c r="I8030" s="14">
        <f>IF(F8030="GHS",H8030,H8030*Assumptions!$B$4)</f>
        <v>72440588.088000014</v>
      </c>
      <c r="J8030" s="15" t="str">
        <f>INDEX(Assumptions!$B$8:$B$12,MATCH(B8030,Assumptions!$A$8:$A$12,0))</f>
        <v>Fair Value Less Costs to Sell</v>
      </c>
      <c r="K8030" s="16">
        <f>G8030/(1-INDEX(Assumptions!$D$8:$D$12,MATCH(B8030,Assumptions!$A$8:$A$12,0)))</f>
        <v>3892.8068181818185</v>
      </c>
      <c r="L8030" s="16">
        <f t="shared" si="876"/>
        <v>102.7701</v>
      </c>
      <c r="M8030" s="16">
        <f t="shared" si="877"/>
        <v>194.64034090909092</v>
      </c>
      <c r="N8030" s="14">
        <f>E8030*(K8030-L8030-M8030)*IF(F8030="GHS",1,Assumptions!$B$4)</f>
        <v>76029689.952360004</v>
      </c>
      <c r="O8030" s="15">
        <f t="shared" ca="1" si="878"/>
        <v>386</v>
      </c>
      <c r="P8030" s="15" t="str">
        <f t="shared" ca="1" si="879"/>
        <v>365d+</v>
      </c>
      <c r="Q8030" s="17">
        <f ca="1">IF(P8030="0-90d",0,IF(P8030="91-180d",INDEX(Assumptions!$F$8:$F$12,MATCH(B8030,Assumptions!$A$8:$A$12,0)),IF(P8030="181-365d",INDEX(Assumptions!$G$8:$G$12,MATCH(B8030,Assumptions!$A$8:$A$12,0)),INDEX(Assumptions!$H$8:$H$12,MATCH(B8030,Assumptions!$A$8:$A$12,0)))))</f>
        <v>0.4</v>
      </c>
      <c r="R8030" s="14">
        <f t="shared" ca="1" si="880"/>
        <v>28976235.235200007</v>
      </c>
      <c r="S8030" s="14">
        <f t="shared" ca="1" si="881"/>
        <v>43464352.852800012</v>
      </c>
      <c r="T8030" s="11" t="s">
        <v>25</v>
      </c>
      <c r="U8030" s="18" t="s">
        <v>26</v>
      </c>
    </row>
    <row r="8031" spans="1:21" ht="15" customHeight="1" x14ac:dyDescent="0.15">
      <c r="A8031" s="10" t="s">
        <v>8079</v>
      </c>
      <c r="B8031" s="11" t="s">
        <v>41</v>
      </c>
      <c r="C8031" s="11" t="s">
        <v>44</v>
      </c>
      <c r="D8031" s="12">
        <v>46076</v>
      </c>
      <c r="E8031" s="11">
        <v>2633</v>
      </c>
      <c r="F8031" s="11" t="s">
        <v>33</v>
      </c>
      <c r="G8031" s="13">
        <v>456.64</v>
      </c>
      <c r="H8031" s="14">
        <f t="shared" si="875"/>
        <v>1202333.1199999999</v>
      </c>
      <c r="I8031" s="14">
        <f>IF(F8031="GHS",H8031,H8031*Assumptions!$B$4)</f>
        <v>1202333.1199999999</v>
      </c>
      <c r="J8031" s="15" t="str">
        <f>INDEX(Assumptions!$B$8:$B$12,MATCH(B8031,Assumptions!$A$8:$A$12,0))</f>
        <v>Weighted Average</v>
      </c>
      <c r="K8031" s="16">
        <f>G8031/(1-INDEX(Assumptions!$D$8:$D$12,MATCH(B8031,Assumptions!$A$8:$A$12,0)))</f>
        <v>702.52307692307693</v>
      </c>
      <c r="L8031" s="16">
        <f t="shared" si="876"/>
        <v>13.699199999999999</v>
      </c>
      <c r="M8031" s="16">
        <f t="shared" si="877"/>
        <v>35.126153846153848</v>
      </c>
      <c r="N8031" s="14">
        <f>E8031*(K8031-L8031-M8031)*IF(F8031="GHS",1,Assumptions!$B$4)</f>
        <v>1721186.1048615384</v>
      </c>
      <c r="O8031" s="15">
        <f t="shared" ca="1" si="878"/>
        <v>210</v>
      </c>
      <c r="P8031" s="15" t="str">
        <f t="shared" ca="1" si="879"/>
        <v>181-365d</v>
      </c>
      <c r="Q8031" s="17">
        <f ca="1">IF(P8031="0-90d",0,IF(P8031="91-180d",INDEX(Assumptions!$F$8:$F$12,MATCH(B8031,Assumptions!$A$8:$A$12,0)),IF(P8031="181-365d",INDEX(Assumptions!$G$8:$G$12,MATCH(B8031,Assumptions!$A$8:$A$12,0)),INDEX(Assumptions!$H$8:$H$12,MATCH(B8031,Assumptions!$A$8:$A$12,0)))))</f>
        <v>0.35</v>
      </c>
      <c r="R8031" s="14">
        <f t="shared" ca="1" si="880"/>
        <v>420816.59199999995</v>
      </c>
      <c r="S8031" s="14">
        <f t="shared" ca="1" si="881"/>
        <v>781516.52799999993</v>
      </c>
      <c r="T8031" s="11" t="s">
        <v>25</v>
      </c>
      <c r="U8031" s="18" t="s">
        <v>26</v>
      </c>
    </row>
    <row r="8032" spans="1:21" ht="15" customHeight="1" x14ac:dyDescent="0.15">
      <c r="A8032" s="10" t="s">
        <v>8080</v>
      </c>
      <c r="B8032" s="11" t="s">
        <v>31</v>
      </c>
      <c r="C8032" s="11" t="s">
        <v>76</v>
      </c>
      <c r="D8032" s="12">
        <v>45783</v>
      </c>
      <c r="E8032" s="11">
        <v>3442</v>
      </c>
      <c r="F8032" s="11" t="s">
        <v>33</v>
      </c>
      <c r="G8032" s="13">
        <v>2700.63</v>
      </c>
      <c r="H8032" s="14">
        <f t="shared" si="875"/>
        <v>9295568.4600000009</v>
      </c>
      <c r="I8032" s="14">
        <f>IF(F8032="GHS",H8032,H8032*Assumptions!$B$4)</f>
        <v>9295568.4600000009</v>
      </c>
      <c r="J8032" s="15" t="str">
        <f>INDEX(Assumptions!$B$8:$B$12,MATCH(B8032,Assumptions!$A$8:$A$12,0))</f>
        <v>Weighted Average</v>
      </c>
      <c r="K8032" s="16">
        <f>G8032/(1-INDEX(Assumptions!$D$8:$D$12,MATCH(B8032,Assumptions!$A$8:$A$12,0)))</f>
        <v>3750.8750000000005</v>
      </c>
      <c r="L8032" s="16">
        <f t="shared" si="876"/>
        <v>81.018900000000002</v>
      </c>
      <c r="M8032" s="16">
        <f t="shared" si="877"/>
        <v>187.54375000000005</v>
      </c>
      <c r="N8032" s="14">
        <f>E8032*(K8032-L8032-M8032)*IF(F8032="GHS",1,Assumptions!$B$4)</f>
        <v>11986119.1087</v>
      </c>
      <c r="O8032" s="15">
        <f t="shared" ca="1" si="878"/>
        <v>503</v>
      </c>
      <c r="P8032" s="15" t="str">
        <f t="shared" ca="1" si="879"/>
        <v>365d+</v>
      </c>
      <c r="Q8032" s="17">
        <f ca="1">IF(P8032="0-90d",0,IF(P8032="91-180d",INDEX(Assumptions!$F$8:$F$12,MATCH(B8032,Assumptions!$A$8:$A$12,0)),IF(P8032="181-365d",INDEX(Assumptions!$G$8:$G$12,MATCH(B8032,Assumptions!$A$8:$A$12,0)),INDEX(Assumptions!$H$8:$H$12,MATCH(B8032,Assumptions!$A$8:$A$12,0)))))</f>
        <v>0.6</v>
      </c>
      <c r="R8032" s="14">
        <f t="shared" ca="1" si="880"/>
        <v>5577341.0760000004</v>
      </c>
      <c r="S8032" s="14">
        <f t="shared" ca="1" si="881"/>
        <v>3718227.3840000005</v>
      </c>
      <c r="T8032" s="11" t="s">
        <v>25</v>
      </c>
      <c r="U8032" s="18" t="s">
        <v>26</v>
      </c>
    </row>
    <row r="8033" spans="1:21" ht="15" customHeight="1" x14ac:dyDescent="0.15">
      <c r="A8033" s="10" t="s">
        <v>8081</v>
      </c>
      <c r="B8033" s="11" t="s">
        <v>41</v>
      </c>
      <c r="C8033" s="11" t="s">
        <v>115</v>
      </c>
      <c r="D8033" s="12">
        <v>45911</v>
      </c>
      <c r="E8033" s="11">
        <v>1218</v>
      </c>
      <c r="F8033" s="11" t="s">
        <v>33</v>
      </c>
      <c r="G8033" s="13">
        <v>486.52</v>
      </c>
      <c r="H8033" s="14">
        <f t="shared" si="875"/>
        <v>592581.36</v>
      </c>
      <c r="I8033" s="14">
        <f>IF(F8033="GHS",H8033,H8033*Assumptions!$B$4)</f>
        <v>592581.36</v>
      </c>
      <c r="J8033" s="15" t="str">
        <f>INDEX(Assumptions!$B$8:$B$12,MATCH(B8033,Assumptions!$A$8:$A$12,0))</f>
        <v>Weighted Average</v>
      </c>
      <c r="K8033" s="16">
        <f>G8033/(1-INDEX(Assumptions!$D$8:$D$12,MATCH(B8033,Assumptions!$A$8:$A$12,0)))</f>
        <v>748.49230769230769</v>
      </c>
      <c r="L8033" s="16">
        <f t="shared" si="876"/>
        <v>14.595599999999999</v>
      </c>
      <c r="M8033" s="16">
        <f t="shared" si="877"/>
        <v>37.424615384615386</v>
      </c>
      <c r="N8033" s="14">
        <f>E8033*(K8033-L8033-M8033)*IF(F8033="GHS",1,Assumptions!$B$4)</f>
        <v>848303.0084307692</v>
      </c>
      <c r="O8033" s="15">
        <f t="shared" ca="1" si="878"/>
        <v>375</v>
      </c>
      <c r="P8033" s="15" t="str">
        <f t="shared" ca="1" si="879"/>
        <v>365d+</v>
      </c>
      <c r="Q8033" s="17">
        <f ca="1">IF(P8033="0-90d",0,IF(P8033="91-180d",INDEX(Assumptions!$F$8:$F$12,MATCH(B8033,Assumptions!$A$8:$A$12,0)),IF(P8033="181-365d",INDEX(Assumptions!$G$8:$G$12,MATCH(B8033,Assumptions!$A$8:$A$12,0)),INDEX(Assumptions!$H$8:$H$12,MATCH(B8033,Assumptions!$A$8:$A$12,0)))))</f>
        <v>0.8</v>
      </c>
      <c r="R8033" s="14">
        <f t="shared" ca="1" si="880"/>
        <v>474065.08799999999</v>
      </c>
      <c r="S8033" s="14">
        <f t="shared" ca="1" si="881"/>
        <v>118516.272</v>
      </c>
      <c r="T8033" s="11" t="s">
        <v>25</v>
      </c>
      <c r="U8033" s="18" t="s">
        <v>26</v>
      </c>
    </row>
    <row r="8034" spans="1:21" ht="15" customHeight="1" x14ac:dyDescent="0.15">
      <c r="A8034" s="10" t="s">
        <v>8082</v>
      </c>
      <c r="B8034" s="11" t="s">
        <v>31</v>
      </c>
      <c r="C8034" s="11" t="s">
        <v>63</v>
      </c>
      <c r="D8034" s="12">
        <v>46186</v>
      </c>
      <c r="E8034" s="11">
        <v>4491</v>
      </c>
      <c r="F8034" s="11" t="s">
        <v>33</v>
      </c>
      <c r="G8034" s="13">
        <v>2191.37</v>
      </c>
      <c r="H8034" s="14">
        <f t="shared" si="875"/>
        <v>9841442.6699999999</v>
      </c>
      <c r="I8034" s="14">
        <f>IF(F8034="GHS",H8034,H8034*Assumptions!$B$4)</f>
        <v>9841442.6699999999</v>
      </c>
      <c r="J8034" s="15" t="str">
        <f>INDEX(Assumptions!$B$8:$B$12,MATCH(B8034,Assumptions!$A$8:$A$12,0))</f>
        <v>Weighted Average</v>
      </c>
      <c r="K8034" s="16">
        <f>G8034/(1-INDEX(Assumptions!$D$8:$D$12,MATCH(B8034,Assumptions!$A$8:$A$12,0)))</f>
        <v>3043.5694444444443</v>
      </c>
      <c r="L8034" s="16">
        <f t="shared" si="876"/>
        <v>65.741099999999989</v>
      </c>
      <c r="M8034" s="16">
        <f t="shared" si="877"/>
        <v>152.17847222222221</v>
      </c>
      <c r="N8034" s="14">
        <f>E8034*(K8034-L8034-M8034)*IF(F8034="GHS",1,Assumptions!$B$4)</f>
        <v>12689993.576149998</v>
      </c>
      <c r="O8034" s="15">
        <f t="shared" ca="1" si="878"/>
        <v>100</v>
      </c>
      <c r="P8034" s="15" t="str">
        <f t="shared" ca="1" si="879"/>
        <v>91-180d</v>
      </c>
      <c r="Q8034" s="17">
        <f ca="1">IF(P8034="0-90d",0,IF(P8034="91-180d",INDEX(Assumptions!$F$8:$F$12,MATCH(B8034,Assumptions!$A$8:$A$12,0)),IF(P8034="181-365d",INDEX(Assumptions!$G$8:$G$12,MATCH(B8034,Assumptions!$A$8:$A$12,0)),INDEX(Assumptions!$H$8:$H$12,MATCH(B8034,Assumptions!$A$8:$A$12,0)))))</f>
        <v>0.05</v>
      </c>
      <c r="R8034" s="14">
        <f t="shared" ca="1" si="880"/>
        <v>492072.1335</v>
      </c>
      <c r="S8034" s="14">
        <f t="shared" ca="1" si="881"/>
        <v>9349370.5364999995</v>
      </c>
      <c r="T8034" s="11" t="s">
        <v>25</v>
      </c>
      <c r="U8034" s="18" t="s">
        <v>26</v>
      </c>
    </row>
    <row r="8035" spans="1:21" ht="15" customHeight="1" x14ac:dyDescent="0.15">
      <c r="A8035" s="10" t="s">
        <v>8083</v>
      </c>
      <c r="B8035" s="11" t="s">
        <v>28</v>
      </c>
      <c r="C8035" s="11" t="s">
        <v>55</v>
      </c>
      <c r="D8035" s="12">
        <v>46095</v>
      </c>
      <c r="E8035" s="11">
        <v>4825</v>
      </c>
      <c r="F8035" s="11" t="s">
        <v>24</v>
      </c>
      <c r="G8035" s="13">
        <v>7607.69</v>
      </c>
      <c r="H8035" s="14">
        <f t="shared" si="875"/>
        <v>36707104.25</v>
      </c>
      <c r="I8035" s="14">
        <f>IF(F8035="GHS",H8035,H8035*Assumptions!$B$4)</f>
        <v>396436725.90000004</v>
      </c>
      <c r="J8035" s="15" t="str">
        <f>INDEX(Assumptions!$B$8:$B$12,MATCH(B8035,Assumptions!$A$8:$A$12,0))</f>
        <v>Fair Value Less Costs to Sell</v>
      </c>
      <c r="K8035" s="16">
        <f>G8035/(1-INDEX(Assumptions!$D$8:$D$12,MATCH(B8035,Assumptions!$A$8:$A$12,0)))</f>
        <v>8645.1022727272721</v>
      </c>
      <c r="L8035" s="16">
        <f t="shared" si="876"/>
        <v>228.23069999999998</v>
      </c>
      <c r="M8035" s="16">
        <f t="shared" si="877"/>
        <v>432.2551136363636</v>
      </c>
      <c r="N8035" s="14">
        <f>E8035*(K8035-L8035-M8035)*IF(F8035="GHS",1,Assumptions!$B$4)</f>
        <v>416078363.6832273</v>
      </c>
      <c r="O8035" s="15">
        <f t="shared" ca="1" si="878"/>
        <v>191</v>
      </c>
      <c r="P8035" s="15" t="str">
        <f t="shared" ca="1" si="879"/>
        <v>181-365d</v>
      </c>
      <c r="Q8035" s="17">
        <f ca="1">IF(P8035="0-90d",0,IF(P8035="91-180d",INDEX(Assumptions!$F$8:$F$12,MATCH(B8035,Assumptions!$A$8:$A$12,0)),IF(P8035="181-365d",INDEX(Assumptions!$G$8:$G$12,MATCH(B8035,Assumptions!$A$8:$A$12,0)),INDEX(Assumptions!$H$8:$H$12,MATCH(B8035,Assumptions!$A$8:$A$12,0)))))</f>
        <v>0.1</v>
      </c>
      <c r="R8035" s="14">
        <f t="shared" ca="1" si="880"/>
        <v>39643672.590000004</v>
      </c>
      <c r="S8035" s="14">
        <f t="shared" ca="1" si="881"/>
        <v>356793053.31000006</v>
      </c>
      <c r="T8035" s="11" t="s">
        <v>25</v>
      </c>
      <c r="U8035" s="18" t="s">
        <v>26</v>
      </c>
    </row>
    <row r="8036" spans="1:21" ht="15" customHeight="1" x14ac:dyDescent="0.15">
      <c r="A8036" s="10" t="s">
        <v>8084</v>
      </c>
      <c r="B8036" s="11" t="s">
        <v>31</v>
      </c>
      <c r="C8036" s="11" t="s">
        <v>63</v>
      </c>
      <c r="D8036" s="12">
        <v>45769</v>
      </c>
      <c r="E8036" s="11">
        <v>4121</v>
      </c>
      <c r="F8036" s="11" t="s">
        <v>33</v>
      </c>
      <c r="G8036" s="13">
        <v>1672.82</v>
      </c>
      <c r="H8036" s="14">
        <f t="shared" si="875"/>
        <v>6893691.2199999997</v>
      </c>
      <c r="I8036" s="14">
        <f>IF(F8036="GHS",H8036,H8036*Assumptions!$B$4)</f>
        <v>6893691.2199999997</v>
      </c>
      <c r="J8036" s="15" t="str">
        <f>INDEX(Assumptions!$B$8:$B$12,MATCH(B8036,Assumptions!$A$8:$A$12,0))</f>
        <v>Weighted Average</v>
      </c>
      <c r="K8036" s="16">
        <f>G8036/(1-INDEX(Assumptions!$D$8:$D$12,MATCH(B8036,Assumptions!$A$8:$A$12,0)))</f>
        <v>2323.3611111111113</v>
      </c>
      <c r="L8036" s="16">
        <f t="shared" si="876"/>
        <v>50.184599999999996</v>
      </c>
      <c r="M8036" s="16">
        <f t="shared" si="877"/>
        <v>116.16805555555557</v>
      </c>
      <c r="N8036" s="14">
        <f>E8036*(K8036-L8036-M8036)*IF(F8036="GHS",1,Assumptions!$B$4)</f>
        <v>8889031.8453444466</v>
      </c>
      <c r="O8036" s="15">
        <f t="shared" ca="1" si="878"/>
        <v>517</v>
      </c>
      <c r="P8036" s="15" t="str">
        <f t="shared" ca="1" si="879"/>
        <v>365d+</v>
      </c>
      <c r="Q8036" s="17">
        <f ca="1">IF(P8036="0-90d",0,IF(P8036="91-180d",INDEX(Assumptions!$F$8:$F$12,MATCH(B8036,Assumptions!$A$8:$A$12,0)),IF(P8036="181-365d",INDEX(Assumptions!$G$8:$G$12,MATCH(B8036,Assumptions!$A$8:$A$12,0)),INDEX(Assumptions!$H$8:$H$12,MATCH(B8036,Assumptions!$A$8:$A$12,0)))))</f>
        <v>0.6</v>
      </c>
      <c r="R8036" s="14">
        <f t="shared" ca="1" si="880"/>
        <v>4136214.7319999998</v>
      </c>
      <c r="S8036" s="14">
        <f t="shared" ca="1" si="881"/>
        <v>2757476.4879999999</v>
      </c>
      <c r="T8036" s="11" t="s">
        <v>25</v>
      </c>
      <c r="U8036" s="18" t="s">
        <v>26</v>
      </c>
    </row>
    <row r="8037" spans="1:21" ht="15" customHeight="1" x14ac:dyDescent="0.15">
      <c r="A8037" s="10" t="s">
        <v>8085</v>
      </c>
      <c r="B8037" s="11" t="s">
        <v>31</v>
      </c>
      <c r="C8037" s="11" t="s">
        <v>32</v>
      </c>
      <c r="D8037" s="12">
        <v>45895</v>
      </c>
      <c r="E8037" s="11">
        <v>1636</v>
      </c>
      <c r="F8037" s="11" t="s">
        <v>33</v>
      </c>
      <c r="G8037" s="13">
        <v>5233.82</v>
      </c>
      <c r="H8037" s="14">
        <f t="shared" si="875"/>
        <v>8562529.5199999996</v>
      </c>
      <c r="I8037" s="14">
        <f>IF(F8037="GHS",H8037,H8037*Assumptions!$B$4)</f>
        <v>8562529.5199999996</v>
      </c>
      <c r="J8037" s="15" t="str">
        <f>INDEX(Assumptions!$B$8:$B$12,MATCH(B8037,Assumptions!$A$8:$A$12,0))</f>
        <v>Weighted Average</v>
      </c>
      <c r="K8037" s="16">
        <f>G8037/(1-INDEX(Assumptions!$D$8:$D$12,MATCH(B8037,Assumptions!$A$8:$A$12,0)))</f>
        <v>7269.1944444444443</v>
      </c>
      <c r="L8037" s="16">
        <f t="shared" si="876"/>
        <v>157.01459999999997</v>
      </c>
      <c r="M8037" s="16">
        <f t="shared" si="877"/>
        <v>363.45972222222224</v>
      </c>
      <c r="N8037" s="14">
        <f>E8037*(K8037-L8037-M8037)*IF(F8037="GHS",1,Assumptions!$B$4)</f>
        <v>11040906.119955556</v>
      </c>
      <c r="O8037" s="15">
        <f t="shared" ca="1" si="878"/>
        <v>391</v>
      </c>
      <c r="P8037" s="15" t="str">
        <f t="shared" ca="1" si="879"/>
        <v>365d+</v>
      </c>
      <c r="Q8037" s="17">
        <f ca="1">IF(P8037="0-90d",0,IF(P8037="91-180d",INDEX(Assumptions!$F$8:$F$12,MATCH(B8037,Assumptions!$A$8:$A$12,0)),IF(P8037="181-365d",INDEX(Assumptions!$G$8:$G$12,MATCH(B8037,Assumptions!$A$8:$A$12,0)),INDEX(Assumptions!$H$8:$H$12,MATCH(B8037,Assumptions!$A$8:$A$12,0)))))</f>
        <v>0.6</v>
      </c>
      <c r="R8037" s="14">
        <f t="shared" ca="1" si="880"/>
        <v>5137517.7119999994</v>
      </c>
      <c r="S8037" s="14">
        <f t="shared" ca="1" si="881"/>
        <v>3425011.8080000002</v>
      </c>
      <c r="T8037" s="11" t="s">
        <v>25</v>
      </c>
      <c r="U8037" s="18" t="s">
        <v>26</v>
      </c>
    </row>
    <row r="8038" spans="1:21" ht="15" customHeight="1" x14ac:dyDescent="0.15">
      <c r="A8038" s="10" t="s">
        <v>8086</v>
      </c>
      <c r="B8038" s="11" t="s">
        <v>22</v>
      </c>
      <c r="C8038" s="11" t="s">
        <v>61</v>
      </c>
      <c r="D8038" s="12">
        <v>45793</v>
      </c>
      <c r="E8038" s="11">
        <v>4301</v>
      </c>
      <c r="F8038" s="11" t="s">
        <v>24</v>
      </c>
      <c r="G8038" s="13">
        <v>17531.259999999998</v>
      </c>
      <c r="H8038" s="14">
        <f t="shared" si="875"/>
        <v>75401949.25999999</v>
      </c>
      <c r="I8038" s="14">
        <f>IF(F8038="GHS",H8038,H8038*Assumptions!$B$4)</f>
        <v>814341052.0079999</v>
      </c>
      <c r="J8038" s="15" t="str">
        <f>INDEX(Assumptions!$B$8:$B$12,MATCH(B8038,Assumptions!$A$8:$A$12,0))</f>
        <v>FIFO</v>
      </c>
      <c r="K8038" s="16">
        <f>G8038/(1-INDEX(Assumptions!$D$8:$D$12,MATCH(B8038,Assumptions!$A$8:$A$12,0)))</f>
        <v>21379.585365853654</v>
      </c>
      <c r="L8038" s="16">
        <f t="shared" si="876"/>
        <v>525.93779999999992</v>
      </c>
      <c r="M8038" s="16">
        <f t="shared" si="877"/>
        <v>1068.9792682926827</v>
      </c>
      <c r="N8038" s="14">
        <f>E8038*(K8038-L8038-M8038)*IF(F8038="GHS",1,Assumptions!$B$4)</f>
        <v>919013670.15634537</v>
      </c>
      <c r="O8038" s="15">
        <f t="shared" ca="1" si="878"/>
        <v>493</v>
      </c>
      <c r="P8038" s="15" t="str">
        <f t="shared" ca="1" si="879"/>
        <v>365d+</v>
      </c>
      <c r="Q8038" s="17">
        <f ca="1">IF(P8038="0-90d",0,IF(P8038="91-180d",INDEX(Assumptions!$F$8:$F$12,MATCH(B8038,Assumptions!$A$8:$A$12,0)),IF(P8038="181-365d",INDEX(Assumptions!$G$8:$G$12,MATCH(B8038,Assumptions!$A$8:$A$12,0)),INDEX(Assumptions!$H$8:$H$12,MATCH(B8038,Assumptions!$A$8:$A$12,0)))))</f>
        <v>0.5</v>
      </c>
      <c r="R8038" s="14">
        <f t="shared" ca="1" si="880"/>
        <v>407170526.00399995</v>
      </c>
      <c r="S8038" s="14">
        <f t="shared" ca="1" si="881"/>
        <v>407170526.00399995</v>
      </c>
      <c r="T8038" s="11" t="s">
        <v>25</v>
      </c>
      <c r="U8038" s="18" t="s">
        <v>26</v>
      </c>
    </row>
    <row r="8039" spans="1:21" ht="15" customHeight="1" x14ac:dyDescent="0.15">
      <c r="A8039" s="10" t="s">
        <v>8087</v>
      </c>
      <c r="B8039" s="11" t="s">
        <v>41</v>
      </c>
      <c r="C8039" s="11" t="s">
        <v>42</v>
      </c>
      <c r="D8039" s="12">
        <v>46216</v>
      </c>
      <c r="E8039" s="11">
        <v>2627</v>
      </c>
      <c r="F8039" s="11" t="s">
        <v>33</v>
      </c>
      <c r="G8039" s="13">
        <v>302.02</v>
      </c>
      <c r="H8039" s="14">
        <f t="shared" si="875"/>
        <v>793406.53999999992</v>
      </c>
      <c r="I8039" s="14">
        <f>IF(F8039="GHS",H8039,H8039*Assumptions!$B$4)</f>
        <v>793406.53999999992</v>
      </c>
      <c r="J8039" s="15" t="str">
        <f>INDEX(Assumptions!$B$8:$B$12,MATCH(B8039,Assumptions!$A$8:$A$12,0))</f>
        <v>Weighted Average</v>
      </c>
      <c r="K8039" s="16">
        <f>G8039/(1-INDEX(Assumptions!$D$8:$D$12,MATCH(B8039,Assumptions!$A$8:$A$12,0)))</f>
        <v>464.64615384615382</v>
      </c>
      <c r="L8039" s="16">
        <f t="shared" si="876"/>
        <v>9.0605999999999991</v>
      </c>
      <c r="M8039" s="16">
        <f t="shared" si="877"/>
        <v>23.232307692307693</v>
      </c>
      <c r="N8039" s="14">
        <f>E8039*(K8039-L8039-M8039)*IF(F8039="GHS",1,Assumptions!$B$4)</f>
        <v>1135791.9776461537</v>
      </c>
      <c r="O8039" s="15">
        <f t="shared" ca="1" si="878"/>
        <v>70</v>
      </c>
      <c r="P8039" s="15" t="str">
        <f t="shared" ca="1" si="879"/>
        <v>0-90d</v>
      </c>
      <c r="Q8039" s="17">
        <f ca="1">IF(P8039="0-90d",0,IF(P8039="91-180d",INDEX(Assumptions!$F$8:$F$12,MATCH(B8039,Assumptions!$A$8:$A$12,0)),IF(P8039="181-365d",INDEX(Assumptions!$G$8:$G$12,MATCH(B8039,Assumptions!$A$8:$A$12,0)),INDEX(Assumptions!$H$8:$H$12,MATCH(B8039,Assumptions!$A$8:$A$12,0)))))</f>
        <v>0</v>
      </c>
      <c r="R8039" s="14">
        <f t="shared" ca="1" si="880"/>
        <v>0</v>
      </c>
      <c r="S8039" s="14">
        <f t="shared" ca="1" si="881"/>
        <v>793406.53999999992</v>
      </c>
      <c r="T8039" s="11" t="s">
        <v>25</v>
      </c>
      <c r="U8039" s="18" t="s">
        <v>26</v>
      </c>
    </row>
    <row r="8040" spans="1:21" ht="15" customHeight="1" x14ac:dyDescent="0.15">
      <c r="A8040" s="10" t="s">
        <v>8088</v>
      </c>
      <c r="B8040" s="11" t="s">
        <v>41</v>
      </c>
      <c r="C8040" s="11" t="s">
        <v>115</v>
      </c>
      <c r="D8040" s="12">
        <v>45940</v>
      </c>
      <c r="E8040" s="11">
        <v>3104</v>
      </c>
      <c r="F8040" s="11" t="s">
        <v>33</v>
      </c>
      <c r="G8040" s="13">
        <v>637.38</v>
      </c>
      <c r="H8040" s="14">
        <f t="shared" si="875"/>
        <v>1978427.52</v>
      </c>
      <c r="I8040" s="14">
        <f>IF(F8040="GHS",H8040,H8040*Assumptions!$B$4)</f>
        <v>1978427.52</v>
      </c>
      <c r="J8040" s="15" t="str">
        <f>INDEX(Assumptions!$B$8:$B$12,MATCH(B8040,Assumptions!$A$8:$A$12,0))</f>
        <v>Weighted Average</v>
      </c>
      <c r="K8040" s="16">
        <f>G8040/(1-INDEX(Assumptions!$D$8:$D$12,MATCH(B8040,Assumptions!$A$8:$A$12,0)))</f>
        <v>980.58461538461529</v>
      </c>
      <c r="L8040" s="16">
        <f t="shared" si="876"/>
        <v>19.121399999999998</v>
      </c>
      <c r="M8040" s="16">
        <f t="shared" si="877"/>
        <v>49.029230769230765</v>
      </c>
      <c r="N8040" s="14">
        <f>E8040*(K8040-L8040-M8040)*IF(F8040="GHS",1,Assumptions!$B$4)</f>
        <v>2832195.0882461537</v>
      </c>
      <c r="O8040" s="15">
        <f t="shared" ca="1" si="878"/>
        <v>346</v>
      </c>
      <c r="P8040" s="15" t="str">
        <f t="shared" ca="1" si="879"/>
        <v>181-365d</v>
      </c>
      <c r="Q8040" s="17">
        <f ca="1">IF(P8040="0-90d",0,IF(P8040="91-180d",INDEX(Assumptions!$F$8:$F$12,MATCH(B8040,Assumptions!$A$8:$A$12,0)),IF(P8040="181-365d",INDEX(Assumptions!$G$8:$G$12,MATCH(B8040,Assumptions!$A$8:$A$12,0)),INDEX(Assumptions!$H$8:$H$12,MATCH(B8040,Assumptions!$A$8:$A$12,0)))))</f>
        <v>0.35</v>
      </c>
      <c r="R8040" s="14">
        <f t="shared" ca="1" si="880"/>
        <v>692449.63199999998</v>
      </c>
      <c r="S8040" s="14">
        <f t="shared" ca="1" si="881"/>
        <v>1285977.888</v>
      </c>
      <c r="T8040" s="11" t="s">
        <v>25</v>
      </c>
      <c r="U8040" s="18" t="s">
        <v>36</v>
      </c>
    </row>
    <row r="8041" spans="1:21" ht="15" customHeight="1" x14ac:dyDescent="0.15">
      <c r="A8041" s="10" t="s">
        <v>8089</v>
      </c>
      <c r="B8041" s="11" t="s">
        <v>28</v>
      </c>
      <c r="C8041" s="11" t="s">
        <v>38</v>
      </c>
      <c r="D8041" s="12">
        <v>46165</v>
      </c>
      <c r="E8041" s="11">
        <v>2591</v>
      </c>
      <c r="F8041" s="11" t="s">
        <v>24</v>
      </c>
      <c r="G8041" s="13">
        <v>2855.58</v>
      </c>
      <c r="H8041" s="14">
        <f t="shared" si="875"/>
        <v>7398807.7800000003</v>
      </c>
      <c r="I8041" s="14">
        <f>IF(F8041="GHS",H8041,H8041*Assumptions!$B$4)</f>
        <v>79907124.024000004</v>
      </c>
      <c r="J8041" s="15" t="str">
        <f>INDEX(Assumptions!$B$8:$B$12,MATCH(B8041,Assumptions!$A$8:$A$12,0))</f>
        <v>Fair Value Less Costs to Sell</v>
      </c>
      <c r="K8041" s="16">
        <f>G8041/(1-INDEX(Assumptions!$D$8:$D$12,MATCH(B8041,Assumptions!$A$8:$A$12,0)))</f>
        <v>3244.9772727272725</v>
      </c>
      <c r="L8041" s="16">
        <f t="shared" si="876"/>
        <v>85.667400000000001</v>
      </c>
      <c r="M8041" s="16">
        <f t="shared" si="877"/>
        <v>162.24886363636364</v>
      </c>
      <c r="N8041" s="14">
        <f>E8041*(K8041-L8041-M8041)*IF(F8041="GHS",1,Assumptions!$B$4)</f>
        <v>83866158.805189088</v>
      </c>
      <c r="O8041" s="15">
        <f t="shared" ca="1" si="878"/>
        <v>121</v>
      </c>
      <c r="P8041" s="15" t="str">
        <f t="shared" ca="1" si="879"/>
        <v>91-180d</v>
      </c>
      <c r="Q8041" s="17">
        <f ca="1">IF(P8041="0-90d",0,IF(P8041="91-180d",INDEX(Assumptions!$F$8:$F$12,MATCH(B8041,Assumptions!$A$8:$A$12,0)),IF(P8041="181-365d",INDEX(Assumptions!$G$8:$G$12,MATCH(B8041,Assumptions!$A$8:$A$12,0)),INDEX(Assumptions!$H$8:$H$12,MATCH(B8041,Assumptions!$A$8:$A$12,0)))))</f>
        <v>0.02</v>
      </c>
      <c r="R8041" s="14">
        <f t="shared" ca="1" si="880"/>
        <v>1598142.4804800001</v>
      </c>
      <c r="S8041" s="14">
        <f t="shared" ca="1" si="881"/>
        <v>78308981.543520004</v>
      </c>
      <c r="T8041" s="11" t="s">
        <v>25</v>
      </c>
      <c r="U8041" s="18" t="s">
        <v>26</v>
      </c>
    </row>
    <row r="8042" spans="1:21" ht="15" customHeight="1" x14ac:dyDescent="0.15">
      <c r="A8042" s="10" t="s">
        <v>8090</v>
      </c>
      <c r="B8042" s="11" t="s">
        <v>41</v>
      </c>
      <c r="C8042" s="11" t="s">
        <v>44</v>
      </c>
      <c r="D8042" s="12">
        <v>46166</v>
      </c>
      <c r="E8042" s="11">
        <v>4577</v>
      </c>
      <c r="F8042" s="11" t="s">
        <v>33</v>
      </c>
      <c r="G8042" s="13">
        <v>738.26</v>
      </c>
      <c r="H8042" s="14">
        <f t="shared" si="875"/>
        <v>3379016.02</v>
      </c>
      <c r="I8042" s="14">
        <f>IF(F8042="GHS",H8042,H8042*Assumptions!$B$4)</f>
        <v>3379016.02</v>
      </c>
      <c r="J8042" s="15" t="str">
        <f>INDEX(Assumptions!$B$8:$B$12,MATCH(B8042,Assumptions!$A$8:$A$12,0))</f>
        <v>Weighted Average</v>
      </c>
      <c r="K8042" s="16">
        <f>G8042/(1-INDEX(Assumptions!$D$8:$D$12,MATCH(B8042,Assumptions!$A$8:$A$12,0)))</f>
        <v>1135.7846153846153</v>
      </c>
      <c r="L8042" s="16">
        <f t="shared" si="876"/>
        <v>22.1478</v>
      </c>
      <c r="M8042" s="16">
        <f t="shared" si="877"/>
        <v>56.78923076923077</v>
      </c>
      <c r="N8042" s="14">
        <f>E8042*(K8042-L8042-M8042)*IF(F8042="GHS",1,Assumptions!$B$4)</f>
        <v>4837191.3947846154</v>
      </c>
      <c r="O8042" s="15">
        <f t="shared" ca="1" si="878"/>
        <v>120</v>
      </c>
      <c r="P8042" s="15" t="str">
        <f t="shared" ca="1" si="879"/>
        <v>91-180d</v>
      </c>
      <c r="Q8042" s="17">
        <f ca="1">IF(P8042="0-90d",0,IF(P8042="91-180d",INDEX(Assumptions!$F$8:$F$12,MATCH(B8042,Assumptions!$A$8:$A$12,0)),IF(P8042="181-365d",INDEX(Assumptions!$G$8:$G$12,MATCH(B8042,Assumptions!$A$8:$A$12,0)),INDEX(Assumptions!$H$8:$H$12,MATCH(B8042,Assumptions!$A$8:$A$12,0)))))</f>
        <v>0.1</v>
      </c>
      <c r="R8042" s="14">
        <f t="shared" ca="1" si="880"/>
        <v>337901.60200000001</v>
      </c>
      <c r="S8042" s="14">
        <f t="shared" ca="1" si="881"/>
        <v>3041114.4180000001</v>
      </c>
      <c r="T8042" s="11" t="s">
        <v>25</v>
      </c>
      <c r="U8042" s="18" t="s">
        <v>26</v>
      </c>
    </row>
    <row r="8043" spans="1:21" ht="15" customHeight="1" x14ac:dyDescent="0.15">
      <c r="A8043" s="10" t="s">
        <v>8091</v>
      </c>
      <c r="B8043" s="11" t="s">
        <v>41</v>
      </c>
      <c r="C8043" s="11" t="s">
        <v>49</v>
      </c>
      <c r="D8043" s="12">
        <v>46156</v>
      </c>
      <c r="E8043" s="11">
        <v>3152</v>
      </c>
      <c r="F8043" s="11" t="s">
        <v>33</v>
      </c>
      <c r="G8043" s="13">
        <v>667.29</v>
      </c>
      <c r="H8043" s="14">
        <f t="shared" si="875"/>
        <v>2103298.08</v>
      </c>
      <c r="I8043" s="14">
        <f>IF(F8043="GHS",H8043,H8043*Assumptions!$B$4)</f>
        <v>2103298.08</v>
      </c>
      <c r="J8043" s="15" t="str">
        <f>INDEX(Assumptions!$B$8:$B$12,MATCH(B8043,Assumptions!$A$8:$A$12,0))</f>
        <v>Weighted Average</v>
      </c>
      <c r="K8043" s="16">
        <f>G8043/(1-INDEX(Assumptions!$D$8:$D$12,MATCH(B8043,Assumptions!$A$8:$A$12,0)))</f>
        <v>1026.5999999999999</v>
      </c>
      <c r="L8043" s="16">
        <f t="shared" si="876"/>
        <v>20.018699999999999</v>
      </c>
      <c r="M8043" s="16">
        <f t="shared" si="877"/>
        <v>51.33</v>
      </c>
      <c r="N8043" s="14">
        <f>E8043*(K8043-L8043-M8043)*IF(F8043="GHS",1,Assumptions!$B$4)</f>
        <v>3010952.0975999995</v>
      </c>
      <c r="O8043" s="15">
        <f t="shared" ca="1" si="878"/>
        <v>130</v>
      </c>
      <c r="P8043" s="15" t="str">
        <f t="shared" ca="1" si="879"/>
        <v>91-180d</v>
      </c>
      <c r="Q8043" s="17">
        <f ca="1">IF(P8043="0-90d",0,IF(P8043="91-180d",INDEX(Assumptions!$F$8:$F$12,MATCH(B8043,Assumptions!$A$8:$A$12,0)),IF(P8043="181-365d",INDEX(Assumptions!$G$8:$G$12,MATCH(B8043,Assumptions!$A$8:$A$12,0)),INDEX(Assumptions!$H$8:$H$12,MATCH(B8043,Assumptions!$A$8:$A$12,0)))))</f>
        <v>0.1</v>
      </c>
      <c r="R8043" s="14">
        <f t="shared" ca="1" si="880"/>
        <v>210329.80800000002</v>
      </c>
      <c r="S8043" s="14">
        <f t="shared" ca="1" si="881"/>
        <v>1892968.2720000001</v>
      </c>
      <c r="T8043" s="11" t="s">
        <v>25</v>
      </c>
      <c r="U8043" s="18" t="s">
        <v>36</v>
      </c>
    </row>
    <row r="8044" spans="1:21" ht="15" customHeight="1" x14ac:dyDescent="0.15">
      <c r="A8044" s="10" t="s">
        <v>8092</v>
      </c>
      <c r="B8044" s="11" t="s">
        <v>46</v>
      </c>
      <c r="C8044" s="11" t="s">
        <v>119</v>
      </c>
      <c r="D8044" s="12">
        <v>46212</v>
      </c>
      <c r="E8044" s="11">
        <v>4131</v>
      </c>
      <c r="F8044" s="11" t="s">
        <v>33</v>
      </c>
      <c r="G8044" s="13">
        <v>1258685.7</v>
      </c>
      <c r="H8044" s="14">
        <f t="shared" si="875"/>
        <v>5199630626.6999998</v>
      </c>
      <c r="I8044" s="14">
        <f>IF(F8044="GHS",H8044,H8044*Assumptions!$B$4)</f>
        <v>5199630626.6999998</v>
      </c>
      <c r="J8044" s="15" t="str">
        <f>INDEX(Assumptions!$B$8:$B$12,MATCH(B8044,Assumptions!$A$8:$A$12,0))</f>
        <v>Specific Identification</v>
      </c>
      <c r="K8044" s="16">
        <f>G8044/(1-INDEX(Assumptions!$D$8:$D$12,MATCH(B8044,Assumptions!$A$8:$A$12,0)))</f>
        <v>1613699.6153846153</v>
      </c>
      <c r="L8044" s="16">
        <f t="shared" si="876"/>
        <v>37760.570999999996</v>
      </c>
      <c r="M8044" s="16">
        <f t="shared" si="877"/>
        <v>80684.980769230766</v>
      </c>
      <c r="N8044" s="14">
        <f>E8044*(K8044-L8044-M8044)*IF(F8044="GHS",1,Assumptions!$B$4)</f>
        <v>6176894536.7951536</v>
      </c>
      <c r="O8044" s="15">
        <f t="shared" ca="1" si="878"/>
        <v>74</v>
      </c>
      <c r="P8044" s="15" t="str">
        <f t="shared" ca="1" si="879"/>
        <v>0-90d</v>
      </c>
      <c r="Q8044" s="17">
        <f ca="1">IF(P8044="0-90d",0,IF(P8044="91-180d",INDEX(Assumptions!$F$8:$F$12,MATCH(B8044,Assumptions!$A$8:$A$12,0)),IF(P8044="181-365d",INDEX(Assumptions!$G$8:$G$12,MATCH(B8044,Assumptions!$A$8:$A$12,0)),INDEX(Assumptions!$H$8:$H$12,MATCH(B8044,Assumptions!$A$8:$A$12,0)))))</f>
        <v>0</v>
      </c>
      <c r="R8044" s="14">
        <f t="shared" ca="1" si="880"/>
        <v>0</v>
      </c>
      <c r="S8044" s="14">
        <f t="shared" ca="1" si="881"/>
        <v>5199630626.6999998</v>
      </c>
      <c r="T8044" s="11" t="s">
        <v>25</v>
      </c>
      <c r="U8044" s="18" t="s">
        <v>36</v>
      </c>
    </row>
    <row r="8045" spans="1:21" ht="15" customHeight="1" x14ac:dyDescent="0.15">
      <c r="A8045" s="10" t="s">
        <v>8093</v>
      </c>
      <c r="B8045" s="11" t="s">
        <v>46</v>
      </c>
      <c r="C8045" s="11" t="s">
        <v>119</v>
      </c>
      <c r="D8045" s="12">
        <v>46043</v>
      </c>
      <c r="E8045" s="11">
        <v>174</v>
      </c>
      <c r="F8045" s="11" t="s">
        <v>33</v>
      </c>
      <c r="G8045" s="13">
        <v>435661.72</v>
      </c>
      <c r="H8045" s="14">
        <f t="shared" si="875"/>
        <v>75805139.280000001</v>
      </c>
      <c r="I8045" s="14">
        <f>IF(F8045="GHS",H8045,H8045*Assumptions!$B$4)</f>
        <v>75805139.280000001</v>
      </c>
      <c r="J8045" s="15" t="str">
        <f>INDEX(Assumptions!$B$8:$B$12,MATCH(B8045,Assumptions!$A$8:$A$12,0))</f>
        <v>Specific Identification</v>
      </c>
      <c r="K8045" s="16">
        <f>G8045/(1-INDEX(Assumptions!$D$8:$D$12,MATCH(B8045,Assumptions!$A$8:$A$12,0)))</f>
        <v>558540.66666666663</v>
      </c>
      <c r="L8045" s="16">
        <f t="shared" si="876"/>
        <v>13069.851599999998</v>
      </c>
      <c r="M8045" s="16">
        <f t="shared" si="877"/>
        <v>27927.033333333333</v>
      </c>
      <c r="N8045" s="14">
        <f>E8045*(K8045-L8045-M8045)*IF(F8045="GHS",1,Assumptions!$B$4)</f>
        <v>90052618.021599978</v>
      </c>
      <c r="O8045" s="15">
        <f t="shared" ca="1" si="878"/>
        <v>243</v>
      </c>
      <c r="P8045" s="15" t="str">
        <f t="shared" ca="1" si="879"/>
        <v>181-365d</v>
      </c>
      <c r="Q8045" s="17">
        <f ca="1">IF(P8045="0-90d",0,IF(P8045="91-180d",INDEX(Assumptions!$F$8:$F$12,MATCH(B8045,Assumptions!$A$8:$A$12,0)),IF(P8045="181-365d",INDEX(Assumptions!$G$8:$G$12,MATCH(B8045,Assumptions!$A$8:$A$12,0)),INDEX(Assumptions!$H$8:$H$12,MATCH(B8045,Assumptions!$A$8:$A$12,0)))))</f>
        <v>0.05</v>
      </c>
      <c r="R8045" s="14">
        <f t="shared" ca="1" si="880"/>
        <v>3790256.9640000002</v>
      </c>
      <c r="S8045" s="14">
        <f t="shared" ca="1" si="881"/>
        <v>72014882.316</v>
      </c>
      <c r="T8045" s="11" t="s">
        <v>25</v>
      </c>
      <c r="U8045" s="18" t="s">
        <v>26</v>
      </c>
    </row>
    <row r="8046" spans="1:21" ht="15" customHeight="1" x14ac:dyDescent="0.15">
      <c r="A8046" s="10" t="s">
        <v>8094</v>
      </c>
      <c r="B8046" s="11" t="s">
        <v>31</v>
      </c>
      <c r="C8046" s="11" t="s">
        <v>76</v>
      </c>
      <c r="D8046" s="12">
        <v>46168</v>
      </c>
      <c r="E8046" s="11">
        <v>2053</v>
      </c>
      <c r="F8046" s="11" t="s">
        <v>33</v>
      </c>
      <c r="G8046" s="13">
        <v>4638.1400000000003</v>
      </c>
      <c r="H8046" s="14">
        <f t="shared" si="875"/>
        <v>9522101.4199999999</v>
      </c>
      <c r="I8046" s="14">
        <f>IF(F8046="GHS",H8046,H8046*Assumptions!$B$4)</f>
        <v>9522101.4199999999</v>
      </c>
      <c r="J8046" s="15" t="str">
        <f>INDEX(Assumptions!$B$8:$B$12,MATCH(B8046,Assumptions!$A$8:$A$12,0))</f>
        <v>Weighted Average</v>
      </c>
      <c r="K8046" s="16">
        <f>G8046/(1-INDEX(Assumptions!$D$8:$D$12,MATCH(B8046,Assumptions!$A$8:$A$12,0)))</f>
        <v>6441.8611111111122</v>
      </c>
      <c r="L8046" s="16">
        <f t="shared" si="876"/>
        <v>139.14420000000001</v>
      </c>
      <c r="M8046" s="16">
        <f t="shared" si="877"/>
        <v>322.09305555555562</v>
      </c>
      <c r="N8046" s="14">
        <f>E8046*(K8046-L8046-M8046)*IF(F8046="GHS",1,Assumptions!$B$4)</f>
        <v>12278220.775455557</v>
      </c>
      <c r="O8046" s="15">
        <f t="shared" ca="1" si="878"/>
        <v>118</v>
      </c>
      <c r="P8046" s="15" t="str">
        <f t="shared" ca="1" si="879"/>
        <v>91-180d</v>
      </c>
      <c r="Q8046" s="17">
        <f ca="1">IF(P8046="0-90d",0,IF(P8046="91-180d",INDEX(Assumptions!$F$8:$F$12,MATCH(B8046,Assumptions!$A$8:$A$12,0)),IF(P8046="181-365d",INDEX(Assumptions!$G$8:$G$12,MATCH(B8046,Assumptions!$A$8:$A$12,0)),INDEX(Assumptions!$H$8:$H$12,MATCH(B8046,Assumptions!$A$8:$A$12,0)))))</f>
        <v>0.05</v>
      </c>
      <c r="R8046" s="14">
        <f t="shared" ca="1" si="880"/>
        <v>476105.071</v>
      </c>
      <c r="S8046" s="14">
        <f t="shared" ca="1" si="881"/>
        <v>9045996.3489999995</v>
      </c>
      <c r="T8046" s="11" t="s">
        <v>25</v>
      </c>
      <c r="U8046" s="18" t="s">
        <v>36</v>
      </c>
    </row>
    <row r="8047" spans="1:21" ht="15" customHeight="1" x14ac:dyDescent="0.15">
      <c r="A8047" s="10" t="s">
        <v>8095</v>
      </c>
      <c r="B8047" s="11" t="s">
        <v>28</v>
      </c>
      <c r="C8047" s="11" t="s">
        <v>38</v>
      </c>
      <c r="D8047" s="12">
        <v>46141</v>
      </c>
      <c r="E8047" s="11">
        <v>3516</v>
      </c>
      <c r="F8047" s="11" t="s">
        <v>24</v>
      </c>
      <c r="G8047" s="13">
        <v>7076.78</v>
      </c>
      <c r="H8047" s="14">
        <f t="shared" si="875"/>
        <v>24881958.48</v>
      </c>
      <c r="I8047" s="14">
        <f>IF(F8047="GHS",H8047,H8047*Assumptions!$B$4)</f>
        <v>268725151.58400005</v>
      </c>
      <c r="J8047" s="15" t="str">
        <f>INDEX(Assumptions!$B$8:$B$12,MATCH(B8047,Assumptions!$A$8:$A$12,0))</f>
        <v>Fair Value Less Costs to Sell</v>
      </c>
      <c r="K8047" s="16">
        <f>G8047/(1-INDEX(Assumptions!$D$8:$D$12,MATCH(B8047,Assumptions!$A$8:$A$12,0)))</f>
        <v>8041.795454545454</v>
      </c>
      <c r="L8047" s="16">
        <f t="shared" si="876"/>
        <v>212.30339999999998</v>
      </c>
      <c r="M8047" s="16">
        <f t="shared" si="877"/>
        <v>402.0897727272727</v>
      </c>
      <c r="N8047" s="14">
        <f>E8047*(K8047-L8047-M8047)*IF(F8047="GHS",1,Assumptions!$B$4)</f>
        <v>282039261.36702549</v>
      </c>
      <c r="O8047" s="15">
        <f t="shared" ca="1" si="878"/>
        <v>145</v>
      </c>
      <c r="P8047" s="15" t="str">
        <f t="shared" ca="1" si="879"/>
        <v>91-180d</v>
      </c>
      <c r="Q8047" s="17">
        <f ca="1">IF(P8047="0-90d",0,IF(P8047="91-180d",INDEX(Assumptions!$F$8:$F$12,MATCH(B8047,Assumptions!$A$8:$A$12,0)),IF(P8047="181-365d",INDEX(Assumptions!$G$8:$G$12,MATCH(B8047,Assumptions!$A$8:$A$12,0)),INDEX(Assumptions!$H$8:$H$12,MATCH(B8047,Assumptions!$A$8:$A$12,0)))))</f>
        <v>0.02</v>
      </c>
      <c r="R8047" s="14">
        <f t="shared" ca="1" si="880"/>
        <v>5374503.0316800009</v>
      </c>
      <c r="S8047" s="14">
        <f t="shared" ca="1" si="881"/>
        <v>263350648.55232006</v>
      </c>
      <c r="T8047" s="11" t="s">
        <v>25</v>
      </c>
      <c r="U8047" s="18" t="s">
        <v>26</v>
      </c>
    </row>
    <row r="8048" spans="1:21" ht="15" customHeight="1" x14ac:dyDescent="0.15">
      <c r="A8048" s="10" t="s">
        <v>8096</v>
      </c>
      <c r="B8048" s="11" t="s">
        <v>46</v>
      </c>
      <c r="C8048" s="11" t="s">
        <v>119</v>
      </c>
      <c r="D8048" s="12">
        <v>46194</v>
      </c>
      <c r="E8048" s="11">
        <v>3447</v>
      </c>
      <c r="F8048" s="11" t="s">
        <v>33</v>
      </c>
      <c r="G8048" s="13">
        <v>169528.11</v>
      </c>
      <c r="H8048" s="14">
        <f t="shared" si="875"/>
        <v>584363395.16999996</v>
      </c>
      <c r="I8048" s="14">
        <f>IF(F8048="GHS",H8048,H8048*Assumptions!$B$4)</f>
        <v>584363395.16999996</v>
      </c>
      <c r="J8048" s="15" t="str">
        <f>INDEX(Assumptions!$B$8:$B$12,MATCH(B8048,Assumptions!$A$8:$A$12,0))</f>
        <v>Specific Identification</v>
      </c>
      <c r="K8048" s="16">
        <f>G8048/(1-INDEX(Assumptions!$D$8:$D$12,MATCH(B8048,Assumptions!$A$8:$A$12,0)))</f>
        <v>217343.73076923075</v>
      </c>
      <c r="L8048" s="16">
        <f t="shared" si="876"/>
        <v>5085.8432999999995</v>
      </c>
      <c r="M8048" s="16">
        <f t="shared" si="877"/>
        <v>10867.186538461538</v>
      </c>
      <c r="N8048" s="14">
        <f>E8048*(K8048-L8048-M8048)*IF(F8048="GHS",1,Assumptions!$B$4)</f>
        <v>694193746.10836148</v>
      </c>
      <c r="O8048" s="15">
        <f t="shared" ca="1" si="878"/>
        <v>92</v>
      </c>
      <c r="P8048" s="15" t="str">
        <f t="shared" ca="1" si="879"/>
        <v>91-180d</v>
      </c>
      <c r="Q8048" s="17">
        <f ca="1">IF(P8048="0-90d",0,IF(P8048="91-180d",INDEX(Assumptions!$F$8:$F$12,MATCH(B8048,Assumptions!$A$8:$A$12,0)),IF(P8048="181-365d",INDEX(Assumptions!$G$8:$G$12,MATCH(B8048,Assumptions!$A$8:$A$12,0)),INDEX(Assumptions!$H$8:$H$12,MATCH(B8048,Assumptions!$A$8:$A$12,0)))))</f>
        <v>0</v>
      </c>
      <c r="R8048" s="14">
        <f t="shared" ca="1" si="880"/>
        <v>0</v>
      </c>
      <c r="S8048" s="14">
        <f t="shared" ca="1" si="881"/>
        <v>584363395.16999996</v>
      </c>
      <c r="T8048" s="11" t="s">
        <v>25</v>
      </c>
      <c r="U8048" s="18" t="s">
        <v>26</v>
      </c>
    </row>
    <row r="8049" spans="1:21" ht="15" customHeight="1" x14ac:dyDescent="0.15">
      <c r="A8049" s="10" t="s">
        <v>8097</v>
      </c>
      <c r="B8049" s="11" t="s">
        <v>31</v>
      </c>
      <c r="C8049" s="11" t="s">
        <v>76</v>
      </c>
      <c r="D8049" s="12">
        <v>46131</v>
      </c>
      <c r="E8049" s="11">
        <v>865</v>
      </c>
      <c r="F8049" s="11" t="s">
        <v>33</v>
      </c>
      <c r="G8049" s="13">
        <v>2382.0100000000002</v>
      </c>
      <c r="H8049" s="14">
        <f t="shared" si="875"/>
        <v>2060438.6500000001</v>
      </c>
      <c r="I8049" s="14">
        <f>IF(F8049="GHS",H8049,H8049*Assumptions!$B$4)</f>
        <v>2060438.6500000001</v>
      </c>
      <c r="J8049" s="15" t="str">
        <f>INDEX(Assumptions!$B$8:$B$12,MATCH(B8049,Assumptions!$A$8:$A$12,0))</f>
        <v>Weighted Average</v>
      </c>
      <c r="K8049" s="16">
        <f>G8049/(1-INDEX(Assumptions!$D$8:$D$12,MATCH(B8049,Assumptions!$A$8:$A$12,0)))</f>
        <v>3308.3472222222226</v>
      </c>
      <c r="L8049" s="16">
        <f t="shared" si="876"/>
        <v>71.460300000000004</v>
      </c>
      <c r="M8049" s="16">
        <f t="shared" si="877"/>
        <v>165.41736111111115</v>
      </c>
      <c r="N8049" s="14">
        <f>E8049*(K8049-L8049-M8049)*IF(F8049="GHS",1,Assumptions!$B$4)</f>
        <v>2656821.1703611114</v>
      </c>
      <c r="O8049" s="15">
        <f t="shared" ca="1" si="878"/>
        <v>155</v>
      </c>
      <c r="P8049" s="15" t="str">
        <f t="shared" ca="1" si="879"/>
        <v>91-180d</v>
      </c>
      <c r="Q8049" s="17">
        <f ca="1">IF(P8049="0-90d",0,IF(P8049="91-180d",INDEX(Assumptions!$F$8:$F$12,MATCH(B8049,Assumptions!$A$8:$A$12,0)),IF(P8049="181-365d",INDEX(Assumptions!$G$8:$G$12,MATCH(B8049,Assumptions!$A$8:$A$12,0)),INDEX(Assumptions!$H$8:$H$12,MATCH(B8049,Assumptions!$A$8:$A$12,0)))))</f>
        <v>0.05</v>
      </c>
      <c r="R8049" s="14">
        <f t="shared" ca="1" si="880"/>
        <v>103021.93250000001</v>
      </c>
      <c r="S8049" s="14">
        <f t="shared" ca="1" si="881"/>
        <v>1957416.7175</v>
      </c>
      <c r="T8049" s="11" t="s">
        <v>50</v>
      </c>
      <c r="U8049" s="18" t="s">
        <v>26</v>
      </c>
    </row>
    <row r="8050" spans="1:21" ht="15" customHeight="1" x14ac:dyDescent="0.15">
      <c r="A8050" s="10" t="s">
        <v>8098</v>
      </c>
      <c r="B8050" s="11" t="s">
        <v>31</v>
      </c>
      <c r="C8050" s="11" t="s">
        <v>63</v>
      </c>
      <c r="D8050" s="12">
        <v>45955</v>
      </c>
      <c r="E8050" s="11">
        <v>1283</v>
      </c>
      <c r="F8050" s="11" t="s">
        <v>33</v>
      </c>
      <c r="G8050" s="13">
        <v>4288.51</v>
      </c>
      <c r="H8050" s="14">
        <f t="shared" si="875"/>
        <v>5502158.3300000001</v>
      </c>
      <c r="I8050" s="14">
        <f>IF(F8050="GHS",H8050,H8050*Assumptions!$B$4)</f>
        <v>5502158.3300000001</v>
      </c>
      <c r="J8050" s="15" t="str">
        <f>INDEX(Assumptions!$B$8:$B$12,MATCH(B8050,Assumptions!$A$8:$A$12,0))</f>
        <v>Weighted Average</v>
      </c>
      <c r="K8050" s="16">
        <f>G8050/(1-INDEX(Assumptions!$D$8:$D$12,MATCH(B8050,Assumptions!$A$8:$A$12,0)))</f>
        <v>5956.2638888888896</v>
      </c>
      <c r="L8050" s="16">
        <f t="shared" si="876"/>
        <v>128.65530000000001</v>
      </c>
      <c r="M8050" s="16">
        <f t="shared" si="877"/>
        <v>297.81319444444449</v>
      </c>
      <c r="N8050" s="14">
        <f>E8050*(K8050-L8050-M8050)*IF(F8050="GHS",1,Assumptions!$B$4)</f>
        <v>7094727.4910722217</v>
      </c>
      <c r="O8050" s="15">
        <f t="shared" ca="1" si="878"/>
        <v>331</v>
      </c>
      <c r="P8050" s="15" t="str">
        <f t="shared" ca="1" si="879"/>
        <v>181-365d</v>
      </c>
      <c r="Q8050" s="17">
        <f ca="1">IF(P8050="0-90d",0,IF(P8050="91-180d",INDEX(Assumptions!$F$8:$F$12,MATCH(B8050,Assumptions!$A$8:$A$12,0)),IF(P8050="181-365d",INDEX(Assumptions!$G$8:$G$12,MATCH(B8050,Assumptions!$A$8:$A$12,0)),INDEX(Assumptions!$H$8:$H$12,MATCH(B8050,Assumptions!$A$8:$A$12,0)))))</f>
        <v>0.2</v>
      </c>
      <c r="R8050" s="14">
        <f t="shared" ca="1" si="880"/>
        <v>1100431.666</v>
      </c>
      <c r="S8050" s="14">
        <f t="shared" ca="1" si="881"/>
        <v>4401726.6639999999</v>
      </c>
      <c r="T8050" s="11" t="s">
        <v>25</v>
      </c>
      <c r="U8050" s="18" t="s">
        <v>26</v>
      </c>
    </row>
    <row r="8051" spans="1:21" ht="15" customHeight="1" x14ac:dyDescent="0.15">
      <c r="A8051" s="10" t="s">
        <v>8099</v>
      </c>
      <c r="B8051" s="11" t="s">
        <v>22</v>
      </c>
      <c r="C8051" s="11" t="s">
        <v>61</v>
      </c>
      <c r="D8051" s="12">
        <v>45741</v>
      </c>
      <c r="E8051" s="11">
        <v>292</v>
      </c>
      <c r="F8051" s="11" t="s">
        <v>24</v>
      </c>
      <c r="G8051" s="13">
        <v>81000</v>
      </c>
      <c r="H8051" s="14">
        <f t="shared" si="875"/>
        <v>23652000</v>
      </c>
      <c r="I8051" s="14">
        <f>IF(F8051="GHS",H8051,H8051*Assumptions!$B$4)</f>
        <v>255441600.00000003</v>
      </c>
      <c r="J8051" s="15" t="str">
        <f>INDEX(Assumptions!$B$8:$B$12,MATCH(B8051,Assumptions!$A$8:$A$12,0))</f>
        <v>FIFO</v>
      </c>
      <c r="K8051" s="16">
        <f>G8051/(1-INDEX(Assumptions!$D$8:$D$12,MATCH(B8051,Assumptions!$A$8:$A$12,0)))</f>
        <v>98780.487804878037</v>
      </c>
      <c r="L8051" s="16">
        <f t="shared" si="876"/>
        <v>2430</v>
      </c>
      <c r="M8051" s="16">
        <f t="shared" si="877"/>
        <v>4939.0243902439024</v>
      </c>
      <c r="N8051" s="14">
        <f>E8051*(K8051-L8051-M8051)*IF(F8051="GHS",1,Assumptions!$B$4)</f>
        <v>288275191.02439028</v>
      </c>
      <c r="O8051" s="15">
        <f t="shared" ca="1" si="878"/>
        <v>545</v>
      </c>
      <c r="P8051" s="15" t="str">
        <f t="shared" ca="1" si="879"/>
        <v>365d+</v>
      </c>
      <c r="Q8051" s="17">
        <f ca="1">IF(P8051="0-90d",0,IF(P8051="91-180d",INDEX(Assumptions!$F$8:$F$12,MATCH(B8051,Assumptions!$A$8:$A$12,0)),IF(P8051="181-365d",INDEX(Assumptions!$G$8:$G$12,MATCH(B8051,Assumptions!$A$8:$A$12,0)),INDEX(Assumptions!$H$8:$H$12,MATCH(B8051,Assumptions!$A$8:$A$12,0)))))</f>
        <v>0.5</v>
      </c>
      <c r="R8051" s="14">
        <f t="shared" ca="1" si="880"/>
        <v>127720800.00000001</v>
      </c>
      <c r="S8051" s="14">
        <f t="shared" ca="1" si="881"/>
        <v>127720800.00000001</v>
      </c>
      <c r="T8051" s="11" t="s">
        <v>25</v>
      </c>
      <c r="U8051" s="18" t="s">
        <v>26</v>
      </c>
    </row>
    <row r="8052" spans="1:21" ht="15" customHeight="1" x14ac:dyDescent="0.15">
      <c r="A8052" s="10" t="s">
        <v>8100</v>
      </c>
      <c r="B8052" s="11" t="s">
        <v>22</v>
      </c>
      <c r="C8052" s="11" t="s">
        <v>61</v>
      </c>
      <c r="D8052" s="12">
        <v>46152</v>
      </c>
      <c r="E8052" s="11">
        <v>1167</v>
      </c>
      <c r="F8052" s="11" t="s">
        <v>24</v>
      </c>
      <c r="G8052" s="13">
        <v>20324.77</v>
      </c>
      <c r="H8052" s="14">
        <f t="shared" si="875"/>
        <v>23719006.59</v>
      </c>
      <c r="I8052" s="14">
        <f>IF(F8052="GHS",H8052,H8052*Assumptions!$B$4)</f>
        <v>256165271.17200002</v>
      </c>
      <c r="J8052" s="15" t="str">
        <f>INDEX(Assumptions!$B$8:$B$12,MATCH(B8052,Assumptions!$A$8:$A$12,0))</f>
        <v>FIFO</v>
      </c>
      <c r="K8052" s="16">
        <f>G8052/(1-INDEX(Assumptions!$D$8:$D$12,MATCH(B8052,Assumptions!$A$8:$A$12,0)))</f>
        <v>24786.304878048781</v>
      </c>
      <c r="L8052" s="16">
        <f t="shared" si="876"/>
        <v>609.74310000000003</v>
      </c>
      <c r="M8052" s="16">
        <f t="shared" si="877"/>
        <v>1239.3152439024391</v>
      </c>
      <c r="N8052" s="14">
        <f>E8052*(K8052-L8052-M8052)*IF(F8052="GHS",1,Assumptions!$B$4)</f>
        <v>289091880.41776687</v>
      </c>
      <c r="O8052" s="15">
        <f t="shared" ca="1" si="878"/>
        <v>134</v>
      </c>
      <c r="P8052" s="15" t="str">
        <f t="shared" ca="1" si="879"/>
        <v>91-180d</v>
      </c>
      <c r="Q8052" s="17">
        <f ca="1">IF(P8052="0-90d",0,IF(P8052="91-180d",INDEX(Assumptions!$F$8:$F$12,MATCH(B8052,Assumptions!$A$8:$A$12,0)),IF(P8052="181-365d",INDEX(Assumptions!$G$8:$G$12,MATCH(B8052,Assumptions!$A$8:$A$12,0)),INDEX(Assumptions!$H$8:$H$12,MATCH(B8052,Assumptions!$A$8:$A$12,0)))))</f>
        <v>0.03</v>
      </c>
      <c r="R8052" s="14">
        <f t="shared" ca="1" si="880"/>
        <v>7684958.1351600001</v>
      </c>
      <c r="S8052" s="14">
        <f t="shared" ca="1" si="881"/>
        <v>248480313.03684002</v>
      </c>
      <c r="T8052" s="11" t="s">
        <v>25</v>
      </c>
      <c r="U8052" s="18" t="s">
        <v>26</v>
      </c>
    </row>
    <row r="8053" spans="1:21" ht="15" customHeight="1" x14ac:dyDescent="0.15">
      <c r="A8053" s="10" t="s">
        <v>8101</v>
      </c>
      <c r="B8053" s="11" t="s">
        <v>31</v>
      </c>
      <c r="C8053" s="11" t="s">
        <v>76</v>
      </c>
      <c r="D8053" s="12">
        <v>45893</v>
      </c>
      <c r="E8053" s="11">
        <v>3003</v>
      </c>
      <c r="F8053" s="11" t="s">
        <v>33</v>
      </c>
      <c r="G8053" s="13">
        <v>3193</v>
      </c>
      <c r="H8053" s="14">
        <f t="shared" si="875"/>
        <v>9588579</v>
      </c>
      <c r="I8053" s="14">
        <f>IF(F8053="GHS",H8053,H8053*Assumptions!$B$4)</f>
        <v>9588579</v>
      </c>
      <c r="J8053" s="15" t="str">
        <f>INDEX(Assumptions!$B$8:$B$12,MATCH(B8053,Assumptions!$A$8:$A$12,0))</f>
        <v>Weighted Average</v>
      </c>
      <c r="K8053" s="16">
        <f>G8053/(1-INDEX(Assumptions!$D$8:$D$12,MATCH(B8053,Assumptions!$A$8:$A$12,0)))</f>
        <v>4434.7222222222226</v>
      </c>
      <c r="L8053" s="16">
        <f t="shared" si="876"/>
        <v>95.789999999999992</v>
      </c>
      <c r="M8053" s="16">
        <f t="shared" si="877"/>
        <v>221.73611111111114</v>
      </c>
      <c r="N8053" s="14">
        <f>E8053*(K8053-L8053-M8053)*IF(F8053="GHS",1,Assumptions!$B$4)</f>
        <v>12363939.921666667</v>
      </c>
      <c r="O8053" s="15">
        <f t="shared" ca="1" si="878"/>
        <v>393</v>
      </c>
      <c r="P8053" s="15" t="str">
        <f t="shared" ca="1" si="879"/>
        <v>365d+</v>
      </c>
      <c r="Q8053" s="17">
        <f ca="1">IF(P8053="0-90d",0,IF(P8053="91-180d",INDEX(Assumptions!$F$8:$F$12,MATCH(B8053,Assumptions!$A$8:$A$12,0)),IF(P8053="181-365d",INDEX(Assumptions!$G$8:$G$12,MATCH(B8053,Assumptions!$A$8:$A$12,0)),INDEX(Assumptions!$H$8:$H$12,MATCH(B8053,Assumptions!$A$8:$A$12,0)))))</f>
        <v>0.6</v>
      </c>
      <c r="R8053" s="14">
        <f t="shared" ca="1" si="880"/>
        <v>5753147.3999999994</v>
      </c>
      <c r="S8053" s="14">
        <f t="shared" ca="1" si="881"/>
        <v>3835431.6000000006</v>
      </c>
      <c r="T8053" s="11" t="s">
        <v>25</v>
      </c>
      <c r="U8053" s="18" t="s">
        <v>36</v>
      </c>
    </row>
    <row r="8054" spans="1:21" ht="15" customHeight="1" x14ac:dyDescent="0.15">
      <c r="A8054" s="10" t="s">
        <v>8102</v>
      </c>
      <c r="B8054" s="11" t="s">
        <v>22</v>
      </c>
      <c r="C8054" s="11" t="s">
        <v>23</v>
      </c>
      <c r="D8054" s="12">
        <v>46160</v>
      </c>
      <c r="E8054" s="11">
        <v>3143</v>
      </c>
      <c r="F8054" s="11" t="s">
        <v>24</v>
      </c>
      <c r="G8054" s="13">
        <v>35611.64</v>
      </c>
      <c r="H8054" s="14">
        <f t="shared" si="875"/>
        <v>111927384.52</v>
      </c>
      <c r="I8054" s="14">
        <f>IF(F8054="GHS",H8054,H8054*Assumptions!$B$4)</f>
        <v>1208815752.816</v>
      </c>
      <c r="J8054" s="15" t="str">
        <f>INDEX(Assumptions!$B$8:$B$12,MATCH(B8054,Assumptions!$A$8:$A$12,0))</f>
        <v>FIFO</v>
      </c>
      <c r="K8054" s="16">
        <f>G8054/(1-INDEX(Assumptions!$D$8:$D$12,MATCH(B8054,Assumptions!$A$8:$A$12,0)))</f>
        <v>43428.829268292677</v>
      </c>
      <c r="L8054" s="16">
        <f t="shared" si="876"/>
        <v>1068.3491999999999</v>
      </c>
      <c r="M8054" s="16">
        <f t="shared" si="877"/>
        <v>2171.4414634146337</v>
      </c>
      <c r="N8054" s="14">
        <f>E8054*(K8054-L8054-M8054)*IF(F8054="GHS",1,Assumptions!$B$4)</f>
        <v>1364192802.0194225</v>
      </c>
      <c r="O8054" s="15">
        <f t="shared" ca="1" si="878"/>
        <v>126</v>
      </c>
      <c r="P8054" s="15" t="str">
        <f t="shared" ca="1" si="879"/>
        <v>91-180d</v>
      </c>
      <c r="Q8054" s="17">
        <f ca="1">IF(P8054="0-90d",0,IF(P8054="91-180d",INDEX(Assumptions!$F$8:$F$12,MATCH(B8054,Assumptions!$A$8:$A$12,0)),IF(P8054="181-365d",INDEX(Assumptions!$G$8:$G$12,MATCH(B8054,Assumptions!$A$8:$A$12,0)),INDEX(Assumptions!$H$8:$H$12,MATCH(B8054,Assumptions!$A$8:$A$12,0)))))</f>
        <v>0.03</v>
      </c>
      <c r="R8054" s="14">
        <f t="shared" ca="1" si="880"/>
        <v>36264472.584479995</v>
      </c>
      <c r="S8054" s="14">
        <f t="shared" ca="1" si="881"/>
        <v>1172551280.2315199</v>
      </c>
      <c r="T8054" s="11" t="s">
        <v>25</v>
      </c>
      <c r="U8054" s="18" t="s">
        <v>26</v>
      </c>
    </row>
    <row r="8055" spans="1:21" ht="15" customHeight="1" x14ac:dyDescent="0.15">
      <c r="A8055" s="10" t="s">
        <v>8103</v>
      </c>
      <c r="B8055" s="11" t="s">
        <v>41</v>
      </c>
      <c r="C8055" s="11" t="s">
        <v>42</v>
      </c>
      <c r="D8055" s="12">
        <v>45853</v>
      </c>
      <c r="E8055" s="11">
        <v>3963</v>
      </c>
      <c r="F8055" s="11" t="s">
        <v>33</v>
      </c>
      <c r="G8055" s="13">
        <v>399.86</v>
      </c>
      <c r="H8055" s="14">
        <f t="shared" si="875"/>
        <v>1584645.1800000002</v>
      </c>
      <c r="I8055" s="14">
        <f>IF(F8055="GHS",H8055,H8055*Assumptions!$B$4)</f>
        <v>1584645.1800000002</v>
      </c>
      <c r="J8055" s="15" t="str">
        <f>INDEX(Assumptions!$B$8:$B$12,MATCH(B8055,Assumptions!$A$8:$A$12,0))</f>
        <v>Weighted Average</v>
      </c>
      <c r="K8055" s="16">
        <f>G8055/(1-INDEX(Assumptions!$D$8:$D$12,MATCH(B8055,Assumptions!$A$8:$A$12,0)))</f>
        <v>615.16923076923081</v>
      </c>
      <c r="L8055" s="16">
        <f t="shared" si="876"/>
        <v>11.995799999999999</v>
      </c>
      <c r="M8055" s="16">
        <f t="shared" si="877"/>
        <v>30.758461538461543</v>
      </c>
      <c r="N8055" s="14">
        <f>E8055*(K8055-L8055-M8055)*IF(F8055="GHS",1,Assumptions!$B$4)</f>
        <v>2268480.5230615381</v>
      </c>
      <c r="O8055" s="15">
        <f t="shared" ca="1" si="878"/>
        <v>433</v>
      </c>
      <c r="P8055" s="15" t="str">
        <f t="shared" ca="1" si="879"/>
        <v>365d+</v>
      </c>
      <c r="Q8055" s="17">
        <f ca="1">IF(P8055="0-90d",0,IF(P8055="91-180d",INDEX(Assumptions!$F$8:$F$12,MATCH(B8055,Assumptions!$A$8:$A$12,0)),IF(P8055="181-365d",INDEX(Assumptions!$G$8:$G$12,MATCH(B8055,Assumptions!$A$8:$A$12,0)),INDEX(Assumptions!$H$8:$H$12,MATCH(B8055,Assumptions!$A$8:$A$12,0)))))</f>
        <v>0.8</v>
      </c>
      <c r="R8055" s="14">
        <f t="shared" ca="1" si="880"/>
        <v>1267716.1440000003</v>
      </c>
      <c r="S8055" s="14">
        <f t="shared" ca="1" si="881"/>
        <v>316929.03599999985</v>
      </c>
      <c r="T8055" s="11" t="s">
        <v>25</v>
      </c>
      <c r="U8055" s="18" t="s">
        <v>26</v>
      </c>
    </row>
    <row r="8056" spans="1:21" ht="15" customHeight="1" x14ac:dyDescent="0.15">
      <c r="A8056" s="10" t="s">
        <v>8104</v>
      </c>
      <c r="B8056" s="11" t="s">
        <v>28</v>
      </c>
      <c r="C8056" s="11" t="s">
        <v>29</v>
      </c>
      <c r="D8056" s="12">
        <v>46147</v>
      </c>
      <c r="E8056" s="11">
        <v>1252</v>
      </c>
      <c r="F8056" s="11" t="s">
        <v>24</v>
      </c>
      <c r="G8056" s="13">
        <v>4288.08</v>
      </c>
      <c r="H8056" s="14">
        <f t="shared" si="875"/>
        <v>5368676.16</v>
      </c>
      <c r="I8056" s="14">
        <f>IF(F8056="GHS",H8056,H8056*Assumptions!$B$4)</f>
        <v>57981702.528000005</v>
      </c>
      <c r="J8056" s="15" t="str">
        <f>INDEX(Assumptions!$B$8:$B$12,MATCH(B8056,Assumptions!$A$8:$A$12,0))</f>
        <v>Fair Value Less Costs to Sell</v>
      </c>
      <c r="K8056" s="16">
        <f>G8056/(1-INDEX(Assumptions!$D$8:$D$12,MATCH(B8056,Assumptions!$A$8:$A$12,0)))</f>
        <v>4872.818181818182</v>
      </c>
      <c r="L8056" s="16">
        <f t="shared" si="876"/>
        <v>128.64239999999998</v>
      </c>
      <c r="M8056" s="16">
        <f t="shared" si="877"/>
        <v>243.6409090909091</v>
      </c>
      <c r="N8056" s="14">
        <f>E8056*(K8056-L8056-M8056)*IF(F8056="GHS",1,Assumptions!$B$4)</f>
        <v>60854432.335069098</v>
      </c>
      <c r="O8056" s="15">
        <f t="shared" ca="1" si="878"/>
        <v>139</v>
      </c>
      <c r="P8056" s="15" t="str">
        <f t="shared" ca="1" si="879"/>
        <v>91-180d</v>
      </c>
      <c r="Q8056" s="17">
        <f ca="1">IF(P8056="0-90d",0,IF(P8056="91-180d",INDEX(Assumptions!$F$8:$F$12,MATCH(B8056,Assumptions!$A$8:$A$12,0)),IF(P8056="181-365d",INDEX(Assumptions!$G$8:$G$12,MATCH(B8056,Assumptions!$A$8:$A$12,0)),INDEX(Assumptions!$H$8:$H$12,MATCH(B8056,Assumptions!$A$8:$A$12,0)))))</f>
        <v>0.02</v>
      </c>
      <c r="R8056" s="14">
        <f t="shared" ca="1" si="880"/>
        <v>1159634.0505600001</v>
      </c>
      <c r="S8056" s="14">
        <f t="shared" ca="1" si="881"/>
        <v>56822068.477440007</v>
      </c>
      <c r="T8056" s="11" t="s">
        <v>25</v>
      </c>
      <c r="U8056" s="18" t="s">
        <v>26</v>
      </c>
    </row>
    <row r="8057" spans="1:21" ht="15" customHeight="1" x14ac:dyDescent="0.15">
      <c r="A8057" s="10" t="s">
        <v>8105</v>
      </c>
      <c r="B8057" s="11" t="s">
        <v>31</v>
      </c>
      <c r="C8057" s="11" t="s">
        <v>76</v>
      </c>
      <c r="D8057" s="12">
        <v>45756</v>
      </c>
      <c r="E8057" s="11">
        <v>3523</v>
      </c>
      <c r="F8057" s="11" t="s">
        <v>33</v>
      </c>
      <c r="G8057" s="13">
        <v>1837.47</v>
      </c>
      <c r="H8057" s="14">
        <f t="shared" si="875"/>
        <v>6473406.8100000005</v>
      </c>
      <c r="I8057" s="14">
        <f>IF(F8057="GHS",H8057,H8057*Assumptions!$B$4)</f>
        <v>6473406.8100000005</v>
      </c>
      <c r="J8057" s="15" t="str">
        <f>INDEX(Assumptions!$B$8:$B$12,MATCH(B8057,Assumptions!$A$8:$A$12,0))</f>
        <v>Weighted Average</v>
      </c>
      <c r="K8057" s="16">
        <f>G8057/(1-INDEX(Assumptions!$D$8:$D$12,MATCH(B8057,Assumptions!$A$8:$A$12,0)))</f>
        <v>2552.041666666667</v>
      </c>
      <c r="L8057" s="16">
        <f t="shared" si="876"/>
        <v>55.124099999999999</v>
      </c>
      <c r="M8057" s="16">
        <f t="shared" si="877"/>
        <v>127.60208333333335</v>
      </c>
      <c r="N8057" s="14">
        <f>E8057*(K8057-L8057-M8057)*IF(F8057="GHS",1,Assumptions!$B$4)</f>
        <v>8347098.4477833351</v>
      </c>
      <c r="O8057" s="15">
        <f t="shared" ca="1" si="878"/>
        <v>530</v>
      </c>
      <c r="P8057" s="15" t="str">
        <f t="shared" ca="1" si="879"/>
        <v>365d+</v>
      </c>
      <c r="Q8057" s="17">
        <f ca="1">IF(P8057="0-90d",0,IF(P8057="91-180d",INDEX(Assumptions!$F$8:$F$12,MATCH(B8057,Assumptions!$A$8:$A$12,0)),IF(P8057="181-365d",INDEX(Assumptions!$G$8:$G$12,MATCH(B8057,Assumptions!$A$8:$A$12,0)),INDEX(Assumptions!$H$8:$H$12,MATCH(B8057,Assumptions!$A$8:$A$12,0)))))</f>
        <v>0.6</v>
      </c>
      <c r="R8057" s="14">
        <f t="shared" ca="1" si="880"/>
        <v>3884044.0860000001</v>
      </c>
      <c r="S8057" s="14">
        <f t="shared" ca="1" si="881"/>
        <v>2589362.7240000004</v>
      </c>
      <c r="T8057" s="11" t="s">
        <v>25</v>
      </c>
      <c r="U8057" s="18" t="s">
        <v>36</v>
      </c>
    </row>
    <row r="8058" spans="1:21" ht="15" customHeight="1" x14ac:dyDescent="0.15">
      <c r="A8058" s="10" t="s">
        <v>8106</v>
      </c>
      <c r="B8058" s="11" t="s">
        <v>22</v>
      </c>
      <c r="C8058" s="11" t="s">
        <v>81</v>
      </c>
      <c r="D8058" s="12">
        <v>45846</v>
      </c>
      <c r="E8058" s="11">
        <v>2708</v>
      </c>
      <c r="F8058" s="11" t="s">
        <v>24</v>
      </c>
      <c r="G8058" s="13">
        <v>21188.17</v>
      </c>
      <c r="H8058" s="14">
        <f t="shared" si="875"/>
        <v>57377564.359999992</v>
      </c>
      <c r="I8058" s="14">
        <f>IF(F8058="GHS",H8058,H8058*Assumptions!$B$4)</f>
        <v>619677695.08799994</v>
      </c>
      <c r="J8058" s="15" t="str">
        <f>INDEX(Assumptions!$B$8:$B$12,MATCH(B8058,Assumptions!$A$8:$A$12,0))</f>
        <v>FIFO</v>
      </c>
      <c r="K8058" s="16">
        <f>G8058/(1-INDEX(Assumptions!$D$8:$D$12,MATCH(B8058,Assumptions!$A$8:$A$12,0)))</f>
        <v>25839.231707317071</v>
      </c>
      <c r="L8058" s="16">
        <f t="shared" si="876"/>
        <v>635.64509999999996</v>
      </c>
      <c r="M8058" s="16">
        <f t="shared" si="877"/>
        <v>1291.9615853658536</v>
      </c>
      <c r="N8058" s="14">
        <f>E8058*(K8058-L8058-M8058)*IF(F8058="GHS",1,Assumptions!$B$4)</f>
        <v>699328950.04199409</v>
      </c>
      <c r="O8058" s="15">
        <f t="shared" ca="1" si="878"/>
        <v>440</v>
      </c>
      <c r="P8058" s="15" t="str">
        <f t="shared" ca="1" si="879"/>
        <v>365d+</v>
      </c>
      <c r="Q8058" s="17">
        <f ca="1">IF(P8058="0-90d",0,IF(P8058="91-180d",INDEX(Assumptions!$F$8:$F$12,MATCH(B8058,Assumptions!$A$8:$A$12,0)),IF(P8058="181-365d",INDEX(Assumptions!$G$8:$G$12,MATCH(B8058,Assumptions!$A$8:$A$12,0)),INDEX(Assumptions!$H$8:$H$12,MATCH(B8058,Assumptions!$A$8:$A$12,0)))))</f>
        <v>0.5</v>
      </c>
      <c r="R8058" s="14">
        <f t="shared" ca="1" si="880"/>
        <v>309838847.54399997</v>
      </c>
      <c r="S8058" s="14">
        <f t="shared" si="881"/>
        <v>0</v>
      </c>
      <c r="T8058" s="11" t="s">
        <v>39</v>
      </c>
      <c r="U8058" s="18" t="s">
        <v>26</v>
      </c>
    </row>
    <row r="8059" spans="1:21" ht="15" customHeight="1" x14ac:dyDescent="0.15">
      <c r="A8059" s="10" t="s">
        <v>8107</v>
      </c>
      <c r="B8059" s="11" t="s">
        <v>41</v>
      </c>
      <c r="C8059" s="11" t="s">
        <v>44</v>
      </c>
      <c r="D8059" s="12">
        <v>46066</v>
      </c>
      <c r="E8059" s="11">
        <v>2653</v>
      </c>
      <c r="F8059" s="11" t="s">
        <v>33</v>
      </c>
      <c r="G8059" s="13">
        <v>537.79999999999995</v>
      </c>
      <c r="H8059" s="14">
        <f t="shared" si="875"/>
        <v>1426783.4</v>
      </c>
      <c r="I8059" s="14">
        <f>IF(F8059="GHS",H8059,H8059*Assumptions!$B$4)</f>
        <v>1426783.4</v>
      </c>
      <c r="J8059" s="15" t="str">
        <f>INDEX(Assumptions!$B$8:$B$12,MATCH(B8059,Assumptions!$A$8:$A$12,0))</f>
        <v>Weighted Average</v>
      </c>
      <c r="K8059" s="16">
        <f>G8059/(1-INDEX(Assumptions!$D$8:$D$12,MATCH(B8059,Assumptions!$A$8:$A$12,0)))</f>
        <v>827.38461538461524</v>
      </c>
      <c r="L8059" s="16">
        <f t="shared" si="876"/>
        <v>16.133999999999997</v>
      </c>
      <c r="M8059" s="16">
        <f t="shared" si="877"/>
        <v>41.369230769230768</v>
      </c>
      <c r="N8059" s="14">
        <f>E8059*(K8059-L8059-M8059)*IF(F8059="GHS",1,Assumptions!$B$4)</f>
        <v>2042495.3133846151</v>
      </c>
      <c r="O8059" s="15">
        <f t="shared" ca="1" si="878"/>
        <v>220</v>
      </c>
      <c r="P8059" s="15" t="str">
        <f t="shared" ca="1" si="879"/>
        <v>181-365d</v>
      </c>
      <c r="Q8059" s="17">
        <f ca="1">IF(P8059="0-90d",0,IF(P8059="91-180d",INDEX(Assumptions!$F$8:$F$12,MATCH(B8059,Assumptions!$A$8:$A$12,0)),IF(P8059="181-365d",INDEX(Assumptions!$G$8:$G$12,MATCH(B8059,Assumptions!$A$8:$A$12,0)),INDEX(Assumptions!$H$8:$H$12,MATCH(B8059,Assumptions!$A$8:$A$12,0)))))</f>
        <v>0.35</v>
      </c>
      <c r="R8059" s="14">
        <f t="shared" ca="1" si="880"/>
        <v>499374.18999999994</v>
      </c>
      <c r="S8059" s="14">
        <f t="shared" ca="1" si="881"/>
        <v>927409.21</v>
      </c>
      <c r="T8059" s="11" t="s">
        <v>25</v>
      </c>
      <c r="U8059" s="18" t="s">
        <v>26</v>
      </c>
    </row>
    <row r="8060" spans="1:21" ht="15" customHeight="1" x14ac:dyDescent="0.15">
      <c r="A8060" s="10" t="s">
        <v>8108</v>
      </c>
      <c r="B8060" s="11" t="s">
        <v>41</v>
      </c>
      <c r="C8060" s="11" t="s">
        <v>42</v>
      </c>
      <c r="D8060" s="12">
        <v>45914</v>
      </c>
      <c r="E8060" s="11">
        <v>3131</v>
      </c>
      <c r="F8060" s="11" t="s">
        <v>33</v>
      </c>
      <c r="G8060" s="13">
        <v>614.67999999999995</v>
      </c>
      <c r="H8060" s="14">
        <f t="shared" si="875"/>
        <v>1924563.0799999998</v>
      </c>
      <c r="I8060" s="14">
        <f>IF(F8060="GHS",H8060,H8060*Assumptions!$B$4)</f>
        <v>1924563.0799999998</v>
      </c>
      <c r="J8060" s="15" t="str">
        <f>INDEX(Assumptions!$B$8:$B$12,MATCH(B8060,Assumptions!$A$8:$A$12,0))</f>
        <v>Weighted Average</v>
      </c>
      <c r="K8060" s="16">
        <f>G8060/(1-INDEX(Assumptions!$D$8:$D$12,MATCH(B8060,Assumptions!$A$8:$A$12,0)))</f>
        <v>945.66153846153838</v>
      </c>
      <c r="L8060" s="16">
        <f t="shared" si="876"/>
        <v>18.440399999999997</v>
      </c>
      <c r="M8060" s="16">
        <f t="shared" si="877"/>
        <v>47.283076923076919</v>
      </c>
      <c r="N8060" s="14">
        <f>E8060*(K8060-L8060-M8060)*IF(F8060="GHS",1,Assumptions!$B$4)</f>
        <v>2755086.0706769228</v>
      </c>
      <c r="O8060" s="15">
        <f t="shared" ca="1" si="878"/>
        <v>372</v>
      </c>
      <c r="P8060" s="15" t="str">
        <f t="shared" ca="1" si="879"/>
        <v>365d+</v>
      </c>
      <c r="Q8060" s="17">
        <f ca="1">IF(P8060="0-90d",0,IF(P8060="91-180d",INDEX(Assumptions!$F$8:$F$12,MATCH(B8060,Assumptions!$A$8:$A$12,0)),IF(P8060="181-365d",INDEX(Assumptions!$G$8:$G$12,MATCH(B8060,Assumptions!$A$8:$A$12,0)),INDEX(Assumptions!$H$8:$H$12,MATCH(B8060,Assumptions!$A$8:$A$12,0)))))</f>
        <v>0.8</v>
      </c>
      <c r="R8060" s="14">
        <f t="shared" ca="1" si="880"/>
        <v>1539650.4639999999</v>
      </c>
      <c r="S8060" s="14">
        <f t="shared" ca="1" si="881"/>
        <v>384912.61599999992</v>
      </c>
      <c r="T8060" s="11" t="s">
        <v>25</v>
      </c>
      <c r="U8060" s="18" t="s">
        <v>36</v>
      </c>
    </row>
    <row r="8061" spans="1:21" ht="15" customHeight="1" x14ac:dyDescent="0.15">
      <c r="A8061" s="10" t="s">
        <v>8109</v>
      </c>
      <c r="B8061" s="11" t="s">
        <v>46</v>
      </c>
      <c r="C8061" s="11" t="s">
        <v>119</v>
      </c>
      <c r="D8061" s="12">
        <v>45890</v>
      </c>
      <c r="E8061" s="11">
        <v>4403</v>
      </c>
      <c r="F8061" s="11" t="s">
        <v>33</v>
      </c>
      <c r="G8061" s="13">
        <v>540900.11</v>
      </c>
      <c r="H8061" s="14">
        <f t="shared" si="875"/>
        <v>2381583184.3299999</v>
      </c>
      <c r="I8061" s="14">
        <f>IF(F8061="GHS",H8061,H8061*Assumptions!$B$4)</f>
        <v>2381583184.3299999</v>
      </c>
      <c r="J8061" s="15" t="str">
        <f>INDEX(Assumptions!$B$8:$B$12,MATCH(B8061,Assumptions!$A$8:$A$12,0))</f>
        <v>Specific Identification</v>
      </c>
      <c r="K8061" s="16">
        <f>G8061/(1-INDEX(Assumptions!$D$8:$D$12,MATCH(B8061,Assumptions!$A$8:$A$12,0)))</f>
        <v>693461.6794871795</v>
      </c>
      <c r="L8061" s="16">
        <f t="shared" si="876"/>
        <v>16227.003299999998</v>
      </c>
      <c r="M8061" s="16">
        <f t="shared" si="877"/>
        <v>34673.083974358975</v>
      </c>
      <c r="N8061" s="14">
        <f>E8061*(K8061-L8061-M8061)*IF(F8061="GHS",1,Assumptions!$B$4)</f>
        <v>2829198690.5130486</v>
      </c>
      <c r="O8061" s="15">
        <f t="shared" ca="1" si="878"/>
        <v>396</v>
      </c>
      <c r="P8061" s="15" t="str">
        <f t="shared" ca="1" si="879"/>
        <v>365d+</v>
      </c>
      <c r="Q8061" s="17">
        <f ca="1">IF(P8061="0-90d",0,IF(P8061="91-180d",INDEX(Assumptions!$F$8:$F$12,MATCH(B8061,Assumptions!$A$8:$A$12,0)),IF(P8061="181-365d",INDEX(Assumptions!$G$8:$G$12,MATCH(B8061,Assumptions!$A$8:$A$12,0)),INDEX(Assumptions!$H$8:$H$12,MATCH(B8061,Assumptions!$A$8:$A$12,0)))))</f>
        <v>0.15</v>
      </c>
      <c r="R8061" s="14">
        <f t="shared" ca="1" si="880"/>
        <v>357237477.64949995</v>
      </c>
      <c r="S8061" s="14">
        <f t="shared" ca="1" si="881"/>
        <v>2024345706.6805</v>
      </c>
      <c r="T8061" s="11" t="s">
        <v>25</v>
      </c>
      <c r="U8061" s="18" t="s">
        <v>36</v>
      </c>
    </row>
    <row r="8062" spans="1:21" ht="15" customHeight="1" x14ac:dyDescent="0.15">
      <c r="A8062" s="10" t="s">
        <v>8110</v>
      </c>
      <c r="B8062" s="11" t="s">
        <v>31</v>
      </c>
      <c r="C8062" s="11" t="s">
        <v>76</v>
      </c>
      <c r="D8062" s="12">
        <v>46099</v>
      </c>
      <c r="E8062" s="11">
        <v>54</v>
      </c>
      <c r="F8062" s="11" t="s">
        <v>33</v>
      </c>
      <c r="G8062" s="13">
        <v>4624.42</v>
      </c>
      <c r="H8062" s="14">
        <f t="shared" si="875"/>
        <v>249718.68</v>
      </c>
      <c r="I8062" s="14">
        <f>IF(F8062="GHS",H8062,H8062*Assumptions!$B$4)</f>
        <v>249718.68</v>
      </c>
      <c r="J8062" s="15" t="str">
        <f>INDEX(Assumptions!$B$8:$B$12,MATCH(B8062,Assumptions!$A$8:$A$12,0))</f>
        <v>Weighted Average</v>
      </c>
      <c r="K8062" s="16">
        <f>G8062/(1-INDEX(Assumptions!$D$8:$D$12,MATCH(B8062,Assumptions!$A$8:$A$12,0)))</f>
        <v>6422.8055555555557</v>
      </c>
      <c r="L8062" s="16">
        <f t="shared" si="876"/>
        <v>138.73259999999999</v>
      </c>
      <c r="M8062" s="16">
        <f t="shared" si="877"/>
        <v>321.14027777777778</v>
      </c>
      <c r="N8062" s="14">
        <f>E8062*(K8062-L8062-M8062)*IF(F8062="GHS",1,Assumptions!$B$4)</f>
        <v>321998.36460000003</v>
      </c>
      <c r="O8062" s="15">
        <f t="shared" ca="1" si="878"/>
        <v>187</v>
      </c>
      <c r="P8062" s="15" t="str">
        <f t="shared" ca="1" si="879"/>
        <v>181-365d</v>
      </c>
      <c r="Q8062" s="17">
        <f ca="1">IF(P8062="0-90d",0,IF(P8062="91-180d",INDEX(Assumptions!$F$8:$F$12,MATCH(B8062,Assumptions!$A$8:$A$12,0)),IF(P8062="181-365d",INDEX(Assumptions!$G$8:$G$12,MATCH(B8062,Assumptions!$A$8:$A$12,0)),INDEX(Assumptions!$H$8:$H$12,MATCH(B8062,Assumptions!$A$8:$A$12,0)))))</f>
        <v>0.2</v>
      </c>
      <c r="R8062" s="14">
        <f t="shared" ca="1" si="880"/>
        <v>49943.736000000004</v>
      </c>
      <c r="S8062" s="14">
        <f t="shared" si="881"/>
        <v>0</v>
      </c>
      <c r="T8062" s="11" t="s">
        <v>39</v>
      </c>
      <c r="U8062" s="18" t="s">
        <v>26</v>
      </c>
    </row>
    <row r="8063" spans="1:21" ht="15" customHeight="1" x14ac:dyDescent="0.15">
      <c r="A8063" s="10" t="s">
        <v>8111</v>
      </c>
      <c r="B8063" s="11" t="s">
        <v>46</v>
      </c>
      <c r="C8063" s="11" t="s">
        <v>47</v>
      </c>
      <c r="D8063" s="12">
        <v>45926</v>
      </c>
      <c r="E8063" s="11">
        <v>3190</v>
      </c>
      <c r="F8063" s="11" t="s">
        <v>33</v>
      </c>
      <c r="G8063" s="13">
        <v>190217.02</v>
      </c>
      <c r="H8063" s="14">
        <f t="shared" si="875"/>
        <v>606792293.79999995</v>
      </c>
      <c r="I8063" s="14">
        <f>IF(F8063="GHS",H8063,H8063*Assumptions!$B$4)</f>
        <v>606792293.79999995</v>
      </c>
      <c r="J8063" s="15" t="str">
        <f>INDEX(Assumptions!$B$8:$B$12,MATCH(B8063,Assumptions!$A$8:$A$12,0))</f>
        <v>Specific Identification</v>
      </c>
      <c r="K8063" s="16">
        <f>G8063/(1-INDEX(Assumptions!$D$8:$D$12,MATCH(B8063,Assumptions!$A$8:$A$12,0)))</f>
        <v>243867.97435897434</v>
      </c>
      <c r="L8063" s="16">
        <f t="shared" si="876"/>
        <v>5706.5105999999996</v>
      </c>
      <c r="M8063" s="16">
        <f t="shared" si="877"/>
        <v>12193.398717948718</v>
      </c>
      <c r="N8063" s="14">
        <f>E8063*(K8063-L8063-M8063)*IF(F8063="GHS",1,Assumptions!$B$4)</f>
        <v>720838127.48087168</v>
      </c>
      <c r="O8063" s="15">
        <f t="shared" ca="1" si="878"/>
        <v>360</v>
      </c>
      <c r="P8063" s="15" t="str">
        <f t="shared" ca="1" si="879"/>
        <v>181-365d</v>
      </c>
      <c r="Q8063" s="17">
        <f ca="1">IF(P8063="0-90d",0,IF(P8063="91-180d",INDEX(Assumptions!$F$8:$F$12,MATCH(B8063,Assumptions!$A$8:$A$12,0)),IF(P8063="181-365d",INDEX(Assumptions!$G$8:$G$12,MATCH(B8063,Assumptions!$A$8:$A$12,0)),INDEX(Assumptions!$H$8:$H$12,MATCH(B8063,Assumptions!$A$8:$A$12,0)))))</f>
        <v>0.05</v>
      </c>
      <c r="R8063" s="14">
        <f t="shared" ca="1" si="880"/>
        <v>30339614.689999998</v>
      </c>
      <c r="S8063" s="14">
        <f t="shared" ca="1" si="881"/>
        <v>576452679.1099999</v>
      </c>
      <c r="T8063" s="11" t="s">
        <v>25</v>
      </c>
      <c r="U8063" s="18" t="s">
        <v>26</v>
      </c>
    </row>
    <row r="8064" spans="1:21" ht="15" customHeight="1" x14ac:dyDescent="0.15">
      <c r="A8064" s="10" t="s">
        <v>8112</v>
      </c>
      <c r="B8064" s="11" t="s">
        <v>28</v>
      </c>
      <c r="C8064" s="11" t="s">
        <v>55</v>
      </c>
      <c r="D8064" s="12">
        <v>46052</v>
      </c>
      <c r="E8064" s="11">
        <v>4624</v>
      </c>
      <c r="F8064" s="11" t="s">
        <v>24</v>
      </c>
      <c r="G8064" s="13">
        <v>7917.11</v>
      </c>
      <c r="H8064" s="14">
        <f t="shared" si="875"/>
        <v>36608716.640000001</v>
      </c>
      <c r="I8064" s="14">
        <f>IF(F8064="GHS",H8064,H8064*Assumptions!$B$4)</f>
        <v>395374139.71200001</v>
      </c>
      <c r="J8064" s="15" t="str">
        <f>INDEX(Assumptions!$B$8:$B$12,MATCH(B8064,Assumptions!$A$8:$A$12,0))</f>
        <v>Fair Value Less Costs to Sell</v>
      </c>
      <c r="K8064" s="16">
        <f>G8064/(1-INDEX(Assumptions!$D$8:$D$12,MATCH(B8064,Assumptions!$A$8:$A$12,0)))</f>
        <v>8996.7159090909081</v>
      </c>
      <c r="L8064" s="16">
        <f t="shared" si="876"/>
        <v>237.51329999999999</v>
      </c>
      <c r="M8064" s="16">
        <f t="shared" si="877"/>
        <v>449.8357954545454</v>
      </c>
      <c r="N8064" s="14">
        <f>E8064*(K8064-L8064-M8064)*IF(F8064="GHS",1,Assumptions!$B$4)</f>
        <v>414963131.17954904</v>
      </c>
      <c r="O8064" s="15">
        <f t="shared" ca="1" si="878"/>
        <v>234</v>
      </c>
      <c r="P8064" s="15" t="str">
        <f t="shared" ca="1" si="879"/>
        <v>181-365d</v>
      </c>
      <c r="Q8064" s="17">
        <f ca="1">IF(P8064="0-90d",0,IF(P8064="91-180d",INDEX(Assumptions!$F$8:$F$12,MATCH(B8064,Assumptions!$A$8:$A$12,0)),IF(P8064="181-365d",INDEX(Assumptions!$G$8:$G$12,MATCH(B8064,Assumptions!$A$8:$A$12,0)),INDEX(Assumptions!$H$8:$H$12,MATCH(B8064,Assumptions!$A$8:$A$12,0)))))</f>
        <v>0.1</v>
      </c>
      <c r="R8064" s="14">
        <f t="shared" ca="1" si="880"/>
        <v>39537413.971200004</v>
      </c>
      <c r="S8064" s="14">
        <f t="shared" ca="1" si="881"/>
        <v>355836725.74080002</v>
      </c>
      <c r="T8064" s="11" t="s">
        <v>25</v>
      </c>
      <c r="U8064" s="18" t="s">
        <v>26</v>
      </c>
    </row>
    <row r="8065" spans="1:21" ht="15" customHeight="1" x14ac:dyDescent="0.15">
      <c r="A8065" s="10" t="s">
        <v>8113</v>
      </c>
      <c r="B8065" s="11" t="s">
        <v>41</v>
      </c>
      <c r="C8065" s="11" t="s">
        <v>44</v>
      </c>
      <c r="D8065" s="12">
        <v>45980</v>
      </c>
      <c r="E8065" s="11">
        <v>1913</v>
      </c>
      <c r="F8065" s="11" t="s">
        <v>33</v>
      </c>
      <c r="G8065" s="13">
        <v>523.45000000000005</v>
      </c>
      <c r="H8065" s="14">
        <f t="shared" si="875"/>
        <v>1001359.8500000001</v>
      </c>
      <c r="I8065" s="14">
        <f>IF(F8065="GHS",H8065,H8065*Assumptions!$B$4)</f>
        <v>1001359.8500000001</v>
      </c>
      <c r="J8065" s="15" t="str">
        <f>INDEX(Assumptions!$B$8:$B$12,MATCH(B8065,Assumptions!$A$8:$A$12,0))</f>
        <v>Weighted Average</v>
      </c>
      <c r="K8065" s="16">
        <f>G8065/(1-INDEX(Assumptions!$D$8:$D$12,MATCH(B8065,Assumptions!$A$8:$A$12,0)))</f>
        <v>805.30769230769238</v>
      </c>
      <c r="L8065" s="16">
        <f t="shared" si="876"/>
        <v>15.7035</v>
      </c>
      <c r="M8065" s="16">
        <f t="shared" si="877"/>
        <v>40.265384615384619</v>
      </c>
      <c r="N8065" s="14">
        <f>E8065*(K8065-L8065-M8065)*IF(F8065="GHS",1,Assumptions!$B$4)</f>
        <v>1433485.1391153848</v>
      </c>
      <c r="O8065" s="15">
        <f t="shared" ca="1" si="878"/>
        <v>306</v>
      </c>
      <c r="P8065" s="15" t="str">
        <f t="shared" ca="1" si="879"/>
        <v>181-365d</v>
      </c>
      <c r="Q8065" s="17">
        <f ca="1">IF(P8065="0-90d",0,IF(P8065="91-180d",INDEX(Assumptions!$F$8:$F$12,MATCH(B8065,Assumptions!$A$8:$A$12,0)),IF(P8065="181-365d",INDEX(Assumptions!$G$8:$G$12,MATCH(B8065,Assumptions!$A$8:$A$12,0)),INDEX(Assumptions!$H$8:$H$12,MATCH(B8065,Assumptions!$A$8:$A$12,0)))))</f>
        <v>0.35</v>
      </c>
      <c r="R8065" s="14">
        <f t="shared" ca="1" si="880"/>
        <v>350475.94750000001</v>
      </c>
      <c r="S8065" s="14">
        <f t="shared" ca="1" si="881"/>
        <v>650883.90250000008</v>
      </c>
      <c r="T8065" s="11" t="s">
        <v>25</v>
      </c>
      <c r="U8065" s="18" t="s">
        <v>36</v>
      </c>
    </row>
    <row r="8066" spans="1:21" ht="15" customHeight="1" x14ac:dyDescent="0.15">
      <c r="A8066" s="10" t="s">
        <v>8114</v>
      </c>
      <c r="B8066" s="11" t="s">
        <v>31</v>
      </c>
      <c r="C8066" s="11" t="s">
        <v>76</v>
      </c>
      <c r="D8066" s="12">
        <v>46002</v>
      </c>
      <c r="E8066" s="11">
        <v>2370</v>
      </c>
      <c r="F8066" s="11" t="s">
        <v>33</v>
      </c>
      <c r="G8066" s="13">
        <v>1620.46</v>
      </c>
      <c r="H8066" s="14">
        <f t="shared" ref="H8066:H8129" si="882">E8066*G8066</f>
        <v>3840490.2</v>
      </c>
      <c r="I8066" s="14">
        <f>IF(F8066="GHS",H8066,H8066*Assumptions!$B$4)</f>
        <v>3840490.2</v>
      </c>
      <c r="J8066" s="15" t="str">
        <f>INDEX(Assumptions!$B$8:$B$12,MATCH(B8066,Assumptions!$A$8:$A$12,0))</f>
        <v>Weighted Average</v>
      </c>
      <c r="K8066" s="16">
        <f>G8066/(1-INDEX(Assumptions!$D$8:$D$12,MATCH(B8066,Assumptions!$A$8:$A$12,0)))</f>
        <v>2250.6388888888891</v>
      </c>
      <c r="L8066" s="16">
        <f t="shared" ref="L8066:L8129" si="883">G8066*0.03</f>
        <v>48.613799999999998</v>
      </c>
      <c r="M8066" s="16">
        <f t="shared" ref="M8066:M8129" si="884">K8066*0.05</f>
        <v>112.53194444444446</v>
      </c>
      <c r="N8066" s="14">
        <f>E8066*(K8066-L8066-M8066)*IF(F8066="GHS",1,Assumptions!$B$4)</f>
        <v>4952098.7523333337</v>
      </c>
      <c r="O8066" s="15">
        <f t="shared" ref="O8066:O8129" ca="1" si="885">TODAY()-D8066</f>
        <v>284</v>
      </c>
      <c r="P8066" s="15" t="str">
        <f t="shared" ref="P8066:P8129" ca="1" si="886">IF(O8066&lt;=90,"0-90d",IF(O8066&lt;=180,"91-180d",IF(O8066&lt;=365,"181-365d","365d+")))</f>
        <v>181-365d</v>
      </c>
      <c r="Q8066" s="17">
        <f ca="1">IF(P8066="0-90d",0,IF(P8066="91-180d",INDEX(Assumptions!$F$8:$F$12,MATCH(B8066,Assumptions!$A$8:$A$12,0)),IF(P8066="181-365d",INDEX(Assumptions!$G$8:$G$12,MATCH(B8066,Assumptions!$A$8:$A$12,0)),INDEX(Assumptions!$H$8:$H$12,MATCH(B8066,Assumptions!$A$8:$A$12,0)))))</f>
        <v>0.2</v>
      </c>
      <c r="R8066" s="14">
        <f t="shared" ref="R8066:R8129" ca="1" si="887">I8066*Q8066</f>
        <v>768098.04</v>
      </c>
      <c r="S8066" s="14">
        <f t="shared" ref="S8066:S8129" ca="1" si="888">IF(T8066="Held on Consignment (Not Owned)",0,MIN(I8066-R8066,N8066))</f>
        <v>3072392.16</v>
      </c>
      <c r="T8066" s="11" t="s">
        <v>25</v>
      </c>
      <c r="U8066" s="18" t="s">
        <v>36</v>
      </c>
    </row>
    <row r="8067" spans="1:21" ht="15" customHeight="1" x14ac:dyDescent="0.15">
      <c r="A8067" s="10" t="s">
        <v>8115</v>
      </c>
      <c r="B8067" s="11" t="s">
        <v>31</v>
      </c>
      <c r="C8067" s="11" t="s">
        <v>63</v>
      </c>
      <c r="D8067" s="12">
        <v>46149</v>
      </c>
      <c r="E8067" s="11">
        <v>3574</v>
      </c>
      <c r="F8067" s="11" t="s">
        <v>33</v>
      </c>
      <c r="G8067" s="13">
        <v>2566.9299999999998</v>
      </c>
      <c r="H8067" s="14">
        <f t="shared" si="882"/>
        <v>9174207.8200000003</v>
      </c>
      <c r="I8067" s="14">
        <f>IF(F8067="GHS",H8067,H8067*Assumptions!$B$4)</f>
        <v>9174207.8200000003</v>
      </c>
      <c r="J8067" s="15" t="str">
        <f>INDEX(Assumptions!$B$8:$B$12,MATCH(B8067,Assumptions!$A$8:$A$12,0))</f>
        <v>Weighted Average</v>
      </c>
      <c r="K8067" s="16">
        <f>G8067/(1-INDEX(Assumptions!$D$8:$D$12,MATCH(B8067,Assumptions!$A$8:$A$12,0)))</f>
        <v>3565.1805555555557</v>
      </c>
      <c r="L8067" s="16">
        <f t="shared" si="883"/>
        <v>77.007899999999992</v>
      </c>
      <c r="M8067" s="16">
        <f t="shared" si="884"/>
        <v>178.25902777777779</v>
      </c>
      <c r="N8067" s="14">
        <f>E8067*(K8067-L8067-M8067)*IF(F8067="GHS",1,Assumptions!$B$4)</f>
        <v>11829631.305677779</v>
      </c>
      <c r="O8067" s="15">
        <f t="shared" ca="1" si="885"/>
        <v>137</v>
      </c>
      <c r="P8067" s="15" t="str">
        <f t="shared" ca="1" si="886"/>
        <v>91-180d</v>
      </c>
      <c r="Q8067" s="17">
        <f ca="1">IF(P8067="0-90d",0,IF(P8067="91-180d",INDEX(Assumptions!$F$8:$F$12,MATCH(B8067,Assumptions!$A$8:$A$12,0)),IF(P8067="181-365d",INDEX(Assumptions!$G$8:$G$12,MATCH(B8067,Assumptions!$A$8:$A$12,0)),INDEX(Assumptions!$H$8:$H$12,MATCH(B8067,Assumptions!$A$8:$A$12,0)))))</f>
        <v>0.05</v>
      </c>
      <c r="R8067" s="14">
        <f t="shared" ca="1" si="887"/>
        <v>458710.39100000006</v>
      </c>
      <c r="S8067" s="14">
        <f t="shared" si="888"/>
        <v>0</v>
      </c>
      <c r="T8067" s="11" t="s">
        <v>39</v>
      </c>
      <c r="U8067" s="18" t="s">
        <v>26</v>
      </c>
    </row>
    <row r="8068" spans="1:21" ht="15" customHeight="1" x14ac:dyDescent="0.15">
      <c r="A8068" s="10" t="s">
        <v>8116</v>
      </c>
      <c r="B8068" s="11" t="s">
        <v>31</v>
      </c>
      <c r="C8068" s="11" t="s">
        <v>32</v>
      </c>
      <c r="D8068" s="12">
        <v>45935</v>
      </c>
      <c r="E8068" s="11">
        <v>2150</v>
      </c>
      <c r="F8068" s="11" t="s">
        <v>33</v>
      </c>
      <c r="G8068" s="13">
        <v>4310.1499999999996</v>
      </c>
      <c r="H8068" s="14">
        <f t="shared" si="882"/>
        <v>9266822.5</v>
      </c>
      <c r="I8068" s="14">
        <f>IF(F8068="GHS",H8068,H8068*Assumptions!$B$4)</f>
        <v>9266822.5</v>
      </c>
      <c r="J8068" s="15" t="str">
        <f>INDEX(Assumptions!$B$8:$B$12,MATCH(B8068,Assumptions!$A$8:$A$12,0))</f>
        <v>Weighted Average</v>
      </c>
      <c r="K8068" s="16">
        <f>G8068/(1-INDEX(Assumptions!$D$8:$D$12,MATCH(B8068,Assumptions!$A$8:$A$12,0)))</f>
        <v>5986.3194444444443</v>
      </c>
      <c r="L8068" s="16">
        <f t="shared" si="883"/>
        <v>129.30449999999999</v>
      </c>
      <c r="M8068" s="16">
        <f t="shared" si="884"/>
        <v>299.31597222222223</v>
      </c>
      <c r="N8068" s="14">
        <f>E8068*(K8068-L8068-M8068)*IF(F8068="GHS",1,Assumptions!$B$4)</f>
        <v>11949052.790277775</v>
      </c>
      <c r="O8068" s="15">
        <f t="shared" ca="1" si="885"/>
        <v>351</v>
      </c>
      <c r="P8068" s="15" t="str">
        <f t="shared" ca="1" si="886"/>
        <v>181-365d</v>
      </c>
      <c r="Q8068" s="17">
        <f ca="1">IF(P8068="0-90d",0,IF(P8068="91-180d",INDEX(Assumptions!$F$8:$F$12,MATCH(B8068,Assumptions!$A$8:$A$12,0)),IF(P8068="181-365d",INDEX(Assumptions!$G$8:$G$12,MATCH(B8068,Assumptions!$A$8:$A$12,0)),INDEX(Assumptions!$H$8:$H$12,MATCH(B8068,Assumptions!$A$8:$A$12,0)))))</f>
        <v>0.2</v>
      </c>
      <c r="R8068" s="14">
        <f t="shared" ca="1" si="887"/>
        <v>1853364.5</v>
      </c>
      <c r="S8068" s="14">
        <f t="shared" ca="1" si="888"/>
        <v>7413458</v>
      </c>
      <c r="T8068" s="11" t="s">
        <v>25</v>
      </c>
      <c r="U8068" s="18" t="s">
        <v>36</v>
      </c>
    </row>
    <row r="8069" spans="1:21" ht="15" customHeight="1" x14ac:dyDescent="0.15">
      <c r="A8069" s="10" t="s">
        <v>8117</v>
      </c>
      <c r="B8069" s="11" t="s">
        <v>41</v>
      </c>
      <c r="C8069" s="11" t="s">
        <v>49</v>
      </c>
      <c r="D8069" s="12">
        <v>46039</v>
      </c>
      <c r="E8069" s="11">
        <v>1969</v>
      </c>
      <c r="F8069" s="11" t="s">
        <v>33</v>
      </c>
      <c r="G8069" s="13">
        <v>563.07000000000005</v>
      </c>
      <c r="H8069" s="14">
        <f t="shared" si="882"/>
        <v>1108684.83</v>
      </c>
      <c r="I8069" s="14">
        <f>IF(F8069="GHS",H8069,H8069*Assumptions!$B$4)</f>
        <v>1108684.83</v>
      </c>
      <c r="J8069" s="15" t="str">
        <f>INDEX(Assumptions!$B$8:$B$12,MATCH(B8069,Assumptions!$A$8:$A$12,0))</f>
        <v>Weighted Average</v>
      </c>
      <c r="K8069" s="16">
        <f>G8069/(1-INDEX(Assumptions!$D$8:$D$12,MATCH(B8069,Assumptions!$A$8:$A$12,0)))</f>
        <v>866.26153846153852</v>
      </c>
      <c r="L8069" s="16">
        <f t="shared" si="883"/>
        <v>16.892099999999999</v>
      </c>
      <c r="M8069" s="16">
        <f t="shared" si="884"/>
        <v>43.313076923076927</v>
      </c>
      <c r="N8069" s="14">
        <f>E8069*(K8069-L8069-M8069)*IF(F8069="GHS",1,Assumptions!$B$4)</f>
        <v>1587124.9758692309</v>
      </c>
      <c r="O8069" s="15">
        <f t="shared" ca="1" si="885"/>
        <v>247</v>
      </c>
      <c r="P8069" s="15" t="str">
        <f t="shared" ca="1" si="886"/>
        <v>181-365d</v>
      </c>
      <c r="Q8069" s="17">
        <f ca="1">IF(P8069="0-90d",0,IF(P8069="91-180d",INDEX(Assumptions!$F$8:$F$12,MATCH(B8069,Assumptions!$A$8:$A$12,0)),IF(P8069="181-365d",INDEX(Assumptions!$G$8:$G$12,MATCH(B8069,Assumptions!$A$8:$A$12,0)),INDEX(Assumptions!$H$8:$H$12,MATCH(B8069,Assumptions!$A$8:$A$12,0)))))</f>
        <v>0.35</v>
      </c>
      <c r="R8069" s="14">
        <f t="shared" ca="1" si="887"/>
        <v>388039.69050000003</v>
      </c>
      <c r="S8069" s="14">
        <f t="shared" si="888"/>
        <v>0</v>
      </c>
      <c r="T8069" s="11" t="s">
        <v>39</v>
      </c>
      <c r="U8069" s="18" t="s">
        <v>26</v>
      </c>
    </row>
    <row r="8070" spans="1:21" ht="15" customHeight="1" x14ac:dyDescent="0.15">
      <c r="A8070" s="10" t="s">
        <v>8118</v>
      </c>
      <c r="B8070" s="11" t="s">
        <v>31</v>
      </c>
      <c r="C8070" s="11" t="s">
        <v>32</v>
      </c>
      <c r="D8070" s="12">
        <v>45890</v>
      </c>
      <c r="E8070" s="11">
        <v>4328</v>
      </c>
      <c r="F8070" s="11" t="s">
        <v>33</v>
      </c>
      <c r="G8070" s="13">
        <v>5041.5200000000004</v>
      </c>
      <c r="H8070" s="14">
        <f t="shared" si="882"/>
        <v>21819698.560000002</v>
      </c>
      <c r="I8070" s="14">
        <f>IF(F8070="GHS",H8070,H8070*Assumptions!$B$4)</f>
        <v>21819698.560000002</v>
      </c>
      <c r="J8070" s="15" t="str">
        <f>INDEX(Assumptions!$B$8:$B$12,MATCH(B8070,Assumptions!$A$8:$A$12,0))</f>
        <v>Weighted Average</v>
      </c>
      <c r="K8070" s="16">
        <f>G8070/(1-INDEX(Assumptions!$D$8:$D$12,MATCH(B8070,Assumptions!$A$8:$A$12,0)))</f>
        <v>7002.1111111111122</v>
      </c>
      <c r="L8070" s="16">
        <f t="shared" si="883"/>
        <v>151.2456</v>
      </c>
      <c r="M8070" s="16">
        <f t="shared" si="884"/>
        <v>350.10555555555561</v>
      </c>
      <c r="N8070" s="14">
        <f>E8070*(K8070-L8070-M8070)*IF(F8070="GHS",1,Assumptions!$B$4)</f>
        <v>28135289.087644447</v>
      </c>
      <c r="O8070" s="15">
        <f t="shared" ca="1" si="885"/>
        <v>396</v>
      </c>
      <c r="P8070" s="15" t="str">
        <f t="shared" ca="1" si="886"/>
        <v>365d+</v>
      </c>
      <c r="Q8070" s="17">
        <f ca="1">IF(P8070="0-90d",0,IF(P8070="91-180d",INDEX(Assumptions!$F$8:$F$12,MATCH(B8070,Assumptions!$A$8:$A$12,0)),IF(P8070="181-365d",INDEX(Assumptions!$G$8:$G$12,MATCH(B8070,Assumptions!$A$8:$A$12,0)),INDEX(Assumptions!$H$8:$H$12,MATCH(B8070,Assumptions!$A$8:$A$12,0)))))</f>
        <v>0.6</v>
      </c>
      <c r="R8070" s="14">
        <f t="shared" ca="1" si="887"/>
        <v>13091819.136000002</v>
      </c>
      <c r="S8070" s="14">
        <f t="shared" ca="1" si="888"/>
        <v>8727879.4240000006</v>
      </c>
      <c r="T8070" s="11" t="s">
        <v>25</v>
      </c>
      <c r="U8070" s="18" t="s">
        <v>26</v>
      </c>
    </row>
    <row r="8071" spans="1:21" ht="15" customHeight="1" x14ac:dyDescent="0.15">
      <c r="A8071" s="10" t="s">
        <v>8119</v>
      </c>
      <c r="B8071" s="11" t="s">
        <v>41</v>
      </c>
      <c r="C8071" s="11" t="s">
        <v>49</v>
      </c>
      <c r="D8071" s="12">
        <v>45829</v>
      </c>
      <c r="E8071" s="11">
        <v>3493</v>
      </c>
      <c r="F8071" s="11" t="s">
        <v>33</v>
      </c>
      <c r="G8071" s="13">
        <v>426.51</v>
      </c>
      <c r="H8071" s="14">
        <f t="shared" si="882"/>
        <v>1489799.43</v>
      </c>
      <c r="I8071" s="14">
        <f>IF(F8071="GHS",H8071,H8071*Assumptions!$B$4)</f>
        <v>1489799.43</v>
      </c>
      <c r="J8071" s="15" t="str">
        <f>INDEX(Assumptions!$B$8:$B$12,MATCH(B8071,Assumptions!$A$8:$A$12,0))</f>
        <v>Weighted Average</v>
      </c>
      <c r="K8071" s="16">
        <f>G8071/(1-INDEX(Assumptions!$D$8:$D$12,MATCH(B8071,Assumptions!$A$8:$A$12,0)))</f>
        <v>656.16923076923069</v>
      </c>
      <c r="L8071" s="16">
        <f t="shared" si="883"/>
        <v>12.795299999999999</v>
      </c>
      <c r="M8071" s="16">
        <f t="shared" si="884"/>
        <v>32.808461538461536</v>
      </c>
      <c r="N8071" s="14">
        <f>E8071*(K8071-L8071-M8071)*IF(F8071="GHS",1,Assumptions!$B$4)</f>
        <v>2132705.1840230767</v>
      </c>
      <c r="O8071" s="15">
        <f t="shared" ca="1" si="885"/>
        <v>457</v>
      </c>
      <c r="P8071" s="15" t="str">
        <f t="shared" ca="1" si="886"/>
        <v>365d+</v>
      </c>
      <c r="Q8071" s="17">
        <f ca="1">IF(P8071="0-90d",0,IF(P8071="91-180d",INDEX(Assumptions!$F$8:$F$12,MATCH(B8071,Assumptions!$A$8:$A$12,0)),IF(P8071="181-365d",INDEX(Assumptions!$G$8:$G$12,MATCH(B8071,Assumptions!$A$8:$A$12,0)),INDEX(Assumptions!$H$8:$H$12,MATCH(B8071,Assumptions!$A$8:$A$12,0)))))</f>
        <v>0.8</v>
      </c>
      <c r="R8071" s="14">
        <f t="shared" ca="1" si="887"/>
        <v>1191839.544</v>
      </c>
      <c r="S8071" s="14">
        <f t="shared" ca="1" si="888"/>
        <v>297959.88599999994</v>
      </c>
      <c r="T8071" s="11" t="s">
        <v>25</v>
      </c>
      <c r="U8071" s="18" t="s">
        <v>26</v>
      </c>
    </row>
    <row r="8072" spans="1:21" ht="15" customHeight="1" x14ac:dyDescent="0.15">
      <c r="A8072" s="10" t="s">
        <v>8120</v>
      </c>
      <c r="B8072" s="11" t="s">
        <v>28</v>
      </c>
      <c r="C8072" s="11" t="s">
        <v>29</v>
      </c>
      <c r="D8072" s="12">
        <v>45886</v>
      </c>
      <c r="E8072" s="11">
        <v>3458</v>
      </c>
      <c r="F8072" s="11" t="s">
        <v>24</v>
      </c>
      <c r="G8072" s="13">
        <v>2348.4499999999998</v>
      </c>
      <c r="H8072" s="14">
        <f t="shared" si="882"/>
        <v>8120940.0999999996</v>
      </c>
      <c r="I8072" s="14">
        <f>IF(F8072="GHS",H8072,H8072*Assumptions!$B$4)</f>
        <v>87706153.079999998</v>
      </c>
      <c r="J8072" s="15" t="str">
        <f>INDEX(Assumptions!$B$8:$B$12,MATCH(B8072,Assumptions!$A$8:$A$12,0))</f>
        <v>Fair Value Less Costs to Sell</v>
      </c>
      <c r="K8072" s="16">
        <f>G8072/(1-INDEX(Assumptions!$D$8:$D$12,MATCH(B8072,Assumptions!$A$8:$A$12,0)))</f>
        <v>2668.6931818181815</v>
      </c>
      <c r="L8072" s="16">
        <f t="shared" si="883"/>
        <v>70.453499999999991</v>
      </c>
      <c r="M8072" s="16">
        <f t="shared" si="884"/>
        <v>133.43465909090909</v>
      </c>
      <c r="N8072" s="14">
        <f>E8072*(K8072-L8072-M8072)*IF(F8072="GHS",1,Assumptions!$B$4)</f>
        <v>92051594.300781816</v>
      </c>
      <c r="O8072" s="15">
        <f t="shared" ca="1" si="885"/>
        <v>400</v>
      </c>
      <c r="P8072" s="15" t="str">
        <f t="shared" ca="1" si="886"/>
        <v>365d+</v>
      </c>
      <c r="Q8072" s="17">
        <f ca="1">IF(P8072="0-90d",0,IF(P8072="91-180d",INDEX(Assumptions!$F$8:$F$12,MATCH(B8072,Assumptions!$A$8:$A$12,0)),IF(P8072="181-365d",INDEX(Assumptions!$G$8:$G$12,MATCH(B8072,Assumptions!$A$8:$A$12,0)),INDEX(Assumptions!$H$8:$H$12,MATCH(B8072,Assumptions!$A$8:$A$12,0)))))</f>
        <v>0.4</v>
      </c>
      <c r="R8072" s="14">
        <f t="shared" ca="1" si="887"/>
        <v>35082461.232000001</v>
      </c>
      <c r="S8072" s="14">
        <f t="shared" ca="1" si="888"/>
        <v>52623691.847999997</v>
      </c>
      <c r="T8072" s="11" t="s">
        <v>25</v>
      </c>
      <c r="U8072" s="18" t="s">
        <v>26</v>
      </c>
    </row>
    <row r="8073" spans="1:21" ht="15" customHeight="1" x14ac:dyDescent="0.15">
      <c r="A8073" s="10" t="s">
        <v>8121</v>
      </c>
      <c r="B8073" s="11" t="s">
        <v>28</v>
      </c>
      <c r="C8073" s="11" t="s">
        <v>55</v>
      </c>
      <c r="D8073" s="12">
        <v>46187</v>
      </c>
      <c r="E8073" s="11">
        <v>4919</v>
      </c>
      <c r="F8073" s="11" t="s">
        <v>24</v>
      </c>
      <c r="G8073" s="13">
        <v>7501.47</v>
      </c>
      <c r="H8073" s="14">
        <f t="shared" si="882"/>
        <v>36899730.93</v>
      </c>
      <c r="I8073" s="14">
        <f>IF(F8073="GHS",H8073,H8073*Assumptions!$B$4)</f>
        <v>398517094.04400003</v>
      </c>
      <c r="J8073" s="15" t="str">
        <f>INDEX(Assumptions!$B$8:$B$12,MATCH(B8073,Assumptions!$A$8:$A$12,0))</f>
        <v>Fair Value Less Costs to Sell</v>
      </c>
      <c r="K8073" s="16">
        <f>G8073/(1-INDEX(Assumptions!$D$8:$D$12,MATCH(B8073,Assumptions!$A$8:$A$12,0)))</f>
        <v>8524.3977272727279</v>
      </c>
      <c r="L8073" s="16">
        <f t="shared" si="883"/>
        <v>225.04409999999999</v>
      </c>
      <c r="M8073" s="16">
        <f t="shared" si="884"/>
        <v>426.21988636363642</v>
      </c>
      <c r="N8073" s="14">
        <f>E8073*(K8073-L8073-M8073)*IF(F8073="GHS",1,Assumptions!$B$4)</f>
        <v>418261804.6125437</v>
      </c>
      <c r="O8073" s="15">
        <f t="shared" ca="1" si="885"/>
        <v>99</v>
      </c>
      <c r="P8073" s="15" t="str">
        <f t="shared" ca="1" si="886"/>
        <v>91-180d</v>
      </c>
      <c r="Q8073" s="17">
        <f ca="1">IF(P8073="0-90d",0,IF(P8073="91-180d",INDEX(Assumptions!$F$8:$F$12,MATCH(B8073,Assumptions!$A$8:$A$12,0)),IF(P8073="181-365d",INDEX(Assumptions!$G$8:$G$12,MATCH(B8073,Assumptions!$A$8:$A$12,0)),INDEX(Assumptions!$H$8:$H$12,MATCH(B8073,Assumptions!$A$8:$A$12,0)))))</f>
        <v>0.02</v>
      </c>
      <c r="R8073" s="14">
        <f t="shared" ca="1" si="887"/>
        <v>7970341.880880001</v>
      </c>
      <c r="S8073" s="14">
        <f t="shared" ca="1" si="888"/>
        <v>390546752.16312003</v>
      </c>
      <c r="T8073" s="11" t="s">
        <v>25</v>
      </c>
      <c r="U8073" s="18" t="s">
        <v>26</v>
      </c>
    </row>
    <row r="8074" spans="1:21" ht="15" customHeight="1" x14ac:dyDescent="0.15">
      <c r="A8074" s="10" t="s">
        <v>8122</v>
      </c>
      <c r="B8074" s="11" t="s">
        <v>31</v>
      </c>
      <c r="C8074" s="11" t="s">
        <v>76</v>
      </c>
      <c r="D8074" s="12">
        <v>46164</v>
      </c>
      <c r="E8074" s="11">
        <v>2130</v>
      </c>
      <c r="F8074" s="11" t="s">
        <v>33</v>
      </c>
      <c r="G8074" s="13">
        <v>1538.38</v>
      </c>
      <c r="H8074" s="14">
        <f t="shared" si="882"/>
        <v>3276749.4000000004</v>
      </c>
      <c r="I8074" s="14">
        <f>IF(F8074="GHS",H8074,H8074*Assumptions!$B$4)</f>
        <v>3276749.4000000004</v>
      </c>
      <c r="J8074" s="15" t="str">
        <f>INDEX(Assumptions!$B$8:$B$12,MATCH(B8074,Assumptions!$A$8:$A$12,0))</f>
        <v>Weighted Average</v>
      </c>
      <c r="K8074" s="16">
        <f>G8074/(1-INDEX(Assumptions!$D$8:$D$12,MATCH(B8074,Assumptions!$A$8:$A$12,0)))</f>
        <v>2136.6388888888891</v>
      </c>
      <c r="L8074" s="16">
        <f t="shared" si="883"/>
        <v>46.151400000000002</v>
      </c>
      <c r="M8074" s="16">
        <f t="shared" si="884"/>
        <v>106.83194444444446</v>
      </c>
      <c r="N8074" s="14">
        <f>E8074*(K8074-L8074-M8074)*IF(F8074="GHS",1,Assumptions!$B$4)</f>
        <v>4225186.3096666671</v>
      </c>
      <c r="O8074" s="15">
        <f t="shared" ca="1" si="885"/>
        <v>122</v>
      </c>
      <c r="P8074" s="15" t="str">
        <f t="shared" ca="1" si="886"/>
        <v>91-180d</v>
      </c>
      <c r="Q8074" s="17">
        <f ca="1">IF(P8074="0-90d",0,IF(P8074="91-180d",INDEX(Assumptions!$F$8:$F$12,MATCH(B8074,Assumptions!$A$8:$A$12,0)),IF(P8074="181-365d",INDEX(Assumptions!$G$8:$G$12,MATCH(B8074,Assumptions!$A$8:$A$12,0)),INDEX(Assumptions!$H$8:$H$12,MATCH(B8074,Assumptions!$A$8:$A$12,0)))))</f>
        <v>0.05</v>
      </c>
      <c r="R8074" s="14">
        <f t="shared" ca="1" si="887"/>
        <v>163837.47000000003</v>
      </c>
      <c r="S8074" s="14">
        <f t="shared" ca="1" si="888"/>
        <v>3112911.93</v>
      </c>
      <c r="T8074" s="11" t="s">
        <v>25</v>
      </c>
      <c r="U8074" s="18" t="s">
        <v>36</v>
      </c>
    </row>
    <row r="8075" spans="1:21" ht="15" customHeight="1" x14ac:dyDescent="0.15">
      <c r="A8075" s="10" t="s">
        <v>8123</v>
      </c>
      <c r="B8075" s="11" t="s">
        <v>41</v>
      </c>
      <c r="C8075" s="11" t="s">
        <v>115</v>
      </c>
      <c r="D8075" s="12">
        <v>46103</v>
      </c>
      <c r="E8075" s="11">
        <v>1168</v>
      </c>
      <c r="F8075" s="11" t="s">
        <v>33</v>
      </c>
      <c r="G8075" s="13">
        <v>970.96</v>
      </c>
      <c r="H8075" s="14">
        <f t="shared" si="882"/>
        <v>1134081.28</v>
      </c>
      <c r="I8075" s="14">
        <f>IF(F8075="GHS",H8075,H8075*Assumptions!$B$4)</f>
        <v>1134081.28</v>
      </c>
      <c r="J8075" s="15" t="str">
        <f>INDEX(Assumptions!$B$8:$B$12,MATCH(B8075,Assumptions!$A$8:$A$12,0))</f>
        <v>Weighted Average</v>
      </c>
      <c r="K8075" s="16">
        <f>G8075/(1-INDEX(Assumptions!$D$8:$D$12,MATCH(B8075,Assumptions!$A$8:$A$12,0)))</f>
        <v>1493.7846153846153</v>
      </c>
      <c r="L8075" s="16">
        <f t="shared" si="883"/>
        <v>29.128799999999998</v>
      </c>
      <c r="M8075" s="16">
        <f t="shared" si="884"/>
        <v>74.689230769230775</v>
      </c>
      <c r="N8075" s="14">
        <f>E8075*(K8075-L8075-M8075)*IF(F8075="GHS",1,Assumptions!$B$4)</f>
        <v>1623480.9708307693</v>
      </c>
      <c r="O8075" s="15">
        <f t="shared" ca="1" si="885"/>
        <v>183</v>
      </c>
      <c r="P8075" s="15" t="str">
        <f t="shared" ca="1" si="886"/>
        <v>181-365d</v>
      </c>
      <c r="Q8075" s="17">
        <f ca="1">IF(P8075="0-90d",0,IF(P8075="91-180d",INDEX(Assumptions!$F$8:$F$12,MATCH(B8075,Assumptions!$A$8:$A$12,0)),IF(P8075="181-365d",INDEX(Assumptions!$G$8:$G$12,MATCH(B8075,Assumptions!$A$8:$A$12,0)),INDEX(Assumptions!$H$8:$H$12,MATCH(B8075,Assumptions!$A$8:$A$12,0)))))</f>
        <v>0.35</v>
      </c>
      <c r="R8075" s="14">
        <f t="shared" ca="1" si="887"/>
        <v>396928.44799999997</v>
      </c>
      <c r="S8075" s="14">
        <f t="shared" ca="1" si="888"/>
        <v>737152.83200000005</v>
      </c>
      <c r="T8075" s="11" t="s">
        <v>25</v>
      </c>
      <c r="U8075" s="18" t="s">
        <v>26</v>
      </c>
    </row>
    <row r="8076" spans="1:21" ht="15" customHeight="1" x14ac:dyDescent="0.15">
      <c r="A8076" s="10" t="s">
        <v>8124</v>
      </c>
      <c r="B8076" s="11" t="s">
        <v>46</v>
      </c>
      <c r="C8076" s="11" t="s">
        <v>119</v>
      </c>
      <c r="D8076" s="12">
        <v>46024</v>
      </c>
      <c r="E8076" s="11">
        <v>4466</v>
      </c>
      <c r="F8076" s="11" t="s">
        <v>33</v>
      </c>
      <c r="G8076" s="13">
        <v>557908.84</v>
      </c>
      <c r="H8076" s="14">
        <f t="shared" si="882"/>
        <v>2491620879.4400001</v>
      </c>
      <c r="I8076" s="14">
        <f>IF(F8076="GHS",H8076,H8076*Assumptions!$B$4)</f>
        <v>2491620879.4400001</v>
      </c>
      <c r="J8076" s="15" t="str">
        <f>INDEX(Assumptions!$B$8:$B$12,MATCH(B8076,Assumptions!$A$8:$A$12,0))</f>
        <v>Specific Identification</v>
      </c>
      <c r="K8076" s="16">
        <f>G8076/(1-INDEX(Assumptions!$D$8:$D$12,MATCH(B8076,Assumptions!$A$8:$A$12,0)))</f>
        <v>715267.74358974351</v>
      </c>
      <c r="L8076" s="16">
        <f t="shared" si="883"/>
        <v>16737.265199999998</v>
      </c>
      <c r="M8076" s="16">
        <f t="shared" si="884"/>
        <v>35763.387179487174</v>
      </c>
      <c r="N8076" s="14">
        <f>E8076*(K8076-L8076-M8076)*IF(F8076="GHS",1,Assumptions!$B$4)</f>
        <v>2959917829.3450046</v>
      </c>
      <c r="O8076" s="15">
        <f t="shared" ca="1" si="885"/>
        <v>262</v>
      </c>
      <c r="P8076" s="15" t="str">
        <f t="shared" ca="1" si="886"/>
        <v>181-365d</v>
      </c>
      <c r="Q8076" s="17">
        <f ca="1">IF(P8076="0-90d",0,IF(P8076="91-180d",INDEX(Assumptions!$F$8:$F$12,MATCH(B8076,Assumptions!$A$8:$A$12,0)),IF(P8076="181-365d",INDEX(Assumptions!$G$8:$G$12,MATCH(B8076,Assumptions!$A$8:$A$12,0)),INDEX(Assumptions!$H$8:$H$12,MATCH(B8076,Assumptions!$A$8:$A$12,0)))))</f>
        <v>0.05</v>
      </c>
      <c r="R8076" s="14">
        <f t="shared" ca="1" si="887"/>
        <v>124581043.972</v>
      </c>
      <c r="S8076" s="14">
        <f t="shared" ca="1" si="888"/>
        <v>2367039835.4679999</v>
      </c>
      <c r="T8076" s="11" t="s">
        <v>25</v>
      </c>
      <c r="U8076" s="18" t="s">
        <v>36</v>
      </c>
    </row>
    <row r="8077" spans="1:21" ht="15" customHeight="1" x14ac:dyDescent="0.15">
      <c r="A8077" s="10" t="s">
        <v>8125</v>
      </c>
      <c r="B8077" s="11" t="s">
        <v>41</v>
      </c>
      <c r="C8077" s="11" t="s">
        <v>44</v>
      </c>
      <c r="D8077" s="12">
        <v>45750</v>
      </c>
      <c r="E8077" s="11">
        <v>2839</v>
      </c>
      <c r="F8077" s="11" t="s">
        <v>33</v>
      </c>
      <c r="G8077" s="13">
        <v>879.22</v>
      </c>
      <c r="H8077" s="14">
        <f t="shared" si="882"/>
        <v>2496105.58</v>
      </c>
      <c r="I8077" s="14">
        <f>IF(F8077="GHS",H8077,H8077*Assumptions!$B$4)</f>
        <v>2496105.58</v>
      </c>
      <c r="J8077" s="15" t="str">
        <f>INDEX(Assumptions!$B$8:$B$12,MATCH(B8077,Assumptions!$A$8:$A$12,0))</f>
        <v>Weighted Average</v>
      </c>
      <c r="K8077" s="16">
        <f>G8077/(1-INDEX(Assumptions!$D$8:$D$12,MATCH(B8077,Assumptions!$A$8:$A$12,0)))</f>
        <v>1352.6461538461538</v>
      </c>
      <c r="L8077" s="16">
        <f t="shared" si="883"/>
        <v>26.3766</v>
      </c>
      <c r="M8077" s="16">
        <f t="shared" si="884"/>
        <v>67.632307692307691</v>
      </c>
      <c r="N8077" s="14">
        <f>E8077*(K8077-L8077-M8077)*IF(F8077="GHS",1,Assumptions!$B$4)</f>
        <v>3573271.1418307689</v>
      </c>
      <c r="O8077" s="15">
        <f t="shared" ca="1" si="885"/>
        <v>536</v>
      </c>
      <c r="P8077" s="15" t="str">
        <f t="shared" ca="1" si="886"/>
        <v>365d+</v>
      </c>
      <c r="Q8077" s="17">
        <f ca="1">IF(P8077="0-90d",0,IF(P8077="91-180d",INDEX(Assumptions!$F$8:$F$12,MATCH(B8077,Assumptions!$A$8:$A$12,0)),IF(P8077="181-365d",INDEX(Assumptions!$G$8:$G$12,MATCH(B8077,Assumptions!$A$8:$A$12,0)),INDEX(Assumptions!$H$8:$H$12,MATCH(B8077,Assumptions!$A$8:$A$12,0)))))</f>
        <v>0.8</v>
      </c>
      <c r="R8077" s="14">
        <f t="shared" ca="1" si="887"/>
        <v>1996884.4640000002</v>
      </c>
      <c r="S8077" s="14">
        <f t="shared" ca="1" si="888"/>
        <v>499221.11599999992</v>
      </c>
      <c r="T8077" s="11" t="s">
        <v>25</v>
      </c>
      <c r="U8077" s="18" t="s">
        <v>26</v>
      </c>
    </row>
    <row r="8078" spans="1:21" ht="15" customHeight="1" x14ac:dyDescent="0.15">
      <c r="A8078" s="10" t="s">
        <v>8126</v>
      </c>
      <c r="B8078" s="11" t="s">
        <v>31</v>
      </c>
      <c r="C8078" s="11" t="s">
        <v>32</v>
      </c>
      <c r="D8078" s="12">
        <v>45920</v>
      </c>
      <c r="E8078" s="11">
        <v>3263</v>
      </c>
      <c r="F8078" s="11" t="s">
        <v>33</v>
      </c>
      <c r="G8078" s="13">
        <v>2011.24</v>
      </c>
      <c r="H8078" s="14">
        <f t="shared" si="882"/>
        <v>6562676.1200000001</v>
      </c>
      <c r="I8078" s="14">
        <f>IF(F8078="GHS",H8078,H8078*Assumptions!$B$4)</f>
        <v>6562676.1200000001</v>
      </c>
      <c r="J8078" s="15" t="str">
        <f>INDEX(Assumptions!$B$8:$B$12,MATCH(B8078,Assumptions!$A$8:$A$12,0))</f>
        <v>Weighted Average</v>
      </c>
      <c r="K8078" s="16">
        <f>G8078/(1-INDEX(Assumptions!$D$8:$D$12,MATCH(B8078,Assumptions!$A$8:$A$12,0)))</f>
        <v>2793.3888888888891</v>
      </c>
      <c r="L8078" s="16">
        <f t="shared" si="883"/>
        <v>60.337199999999996</v>
      </c>
      <c r="M8078" s="16">
        <f t="shared" si="884"/>
        <v>139.66944444444445</v>
      </c>
      <c r="N8078" s="14">
        <f>E8078*(K8078-L8078-M8078)*IF(F8078="GHS",1,Assumptions!$B$4)</f>
        <v>8462206.2636222243</v>
      </c>
      <c r="O8078" s="15">
        <f t="shared" ca="1" si="885"/>
        <v>366</v>
      </c>
      <c r="P8078" s="15" t="str">
        <f t="shared" ca="1" si="886"/>
        <v>365d+</v>
      </c>
      <c r="Q8078" s="17">
        <f ca="1">IF(P8078="0-90d",0,IF(P8078="91-180d",INDEX(Assumptions!$F$8:$F$12,MATCH(B8078,Assumptions!$A$8:$A$12,0)),IF(P8078="181-365d",INDEX(Assumptions!$G$8:$G$12,MATCH(B8078,Assumptions!$A$8:$A$12,0)),INDEX(Assumptions!$H$8:$H$12,MATCH(B8078,Assumptions!$A$8:$A$12,0)))))</f>
        <v>0.6</v>
      </c>
      <c r="R8078" s="14">
        <f t="shared" ca="1" si="887"/>
        <v>3937605.6719999998</v>
      </c>
      <c r="S8078" s="14">
        <f t="shared" ca="1" si="888"/>
        <v>2625070.4480000003</v>
      </c>
      <c r="T8078" s="11" t="s">
        <v>25</v>
      </c>
      <c r="U8078" s="18" t="s">
        <v>26</v>
      </c>
    </row>
    <row r="8079" spans="1:21" ht="15" customHeight="1" x14ac:dyDescent="0.15">
      <c r="A8079" s="10" t="s">
        <v>8127</v>
      </c>
      <c r="B8079" s="11" t="s">
        <v>41</v>
      </c>
      <c r="C8079" s="11" t="s">
        <v>115</v>
      </c>
      <c r="D8079" s="12">
        <v>46197</v>
      </c>
      <c r="E8079" s="11">
        <v>2613</v>
      </c>
      <c r="F8079" s="11" t="s">
        <v>33</v>
      </c>
      <c r="G8079" s="13">
        <v>324.91000000000003</v>
      </c>
      <c r="H8079" s="14">
        <f t="shared" si="882"/>
        <v>848989.83000000007</v>
      </c>
      <c r="I8079" s="14">
        <f>IF(F8079="GHS",H8079,H8079*Assumptions!$B$4)</f>
        <v>848989.83000000007</v>
      </c>
      <c r="J8079" s="15" t="str">
        <f>INDEX(Assumptions!$B$8:$B$12,MATCH(B8079,Assumptions!$A$8:$A$12,0))</f>
        <v>Weighted Average</v>
      </c>
      <c r="K8079" s="16">
        <f>G8079/(1-INDEX(Assumptions!$D$8:$D$12,MATCH(B8079,Assumptions!$A$8:$A$12,0)))</f>
        <v>499.86153846153849</v>
      </c>
      <c r="L8079" s="16">
        <f t="shared" si="883"/>
        <v>9.747300000000001</v>
      </c>
      <c r="M8079" s="16">
        <f t="shared" si="884"/>
        <v>24.993076923076927</v>
      </c>
      <c r="N8079" s="14">
        <f>E8079*(K8079-L8079-M8079)*IF(F8079="GHS",1,Assumptions!$B$4)</f>
        <v>1215361.5951</v>
      </c>
      <c r="O8079" s="15">
        <f t="shared" ca="1" si="885"/>
        <v>89</v>
      </c>
      <c r="P8079" s="15" t="str">
        <f t="shared" ca="1" si="886"/>
        <v>0-90d</v>
      </c>
      <c r="Q8079" s="17">
        <f ca="1">IF(P8079="0-90d",0,IF(P8079="91-180d",INDEX(Assumptions!$F$8:$F$12,MATCH(B8079,Assumptions!$A$8:$A$12,0)),IF(P8079="181-365d",INDEX(Assumptions!$G$8:$G$12,MATCH(B8079,Assumptions!$A$8:$A$12,0)),INDEX(Assumptions!$H$8:$H$12,MATCH(B8079,Assumptions!$A$8:$A$12,0)))))</f>
        <v>0</v>
      </c>
      <c r="R8079" s="14">
        <f t="shared" ca="1" si="887"/>
        <v>0</v>
      </c>
      <c r="S8079" s="14">
        <f t="shared" ca="1" si="888"/>
        <v>848989.83000000007</v>
      </c>
      <c r="T8079" s="11" t="s">
        <v>25</v>
      </c>
      <c r="U8079" s="18" t="s">
        <v>36</v>
      </c>
    </row>
    <row r="8080" spans="1:21" ht="15" customHeight="1" x14ac:dyDescent="0.15">
      <c r="A8080" s="10" t="s">
        <v>8128</v>
      </c>
      <c r="B8080" s="11" t="s">
        <v>31</v>
      </c>
      <c r="C8080" s="11" t="s">
        <v>32</v>
      </c>
      <c r="D8080" s="12">
        <v>45783</v>
      </c>
      <c r="E8080" s="11">
        <v>4312</v>
      </c>
      <c r="F8080" s="11" t="s">
        <v>33</v>
      </c>
      <c r="G8080" s="13">
        <v>1509.42</v>
      </c>
      <c r="H8080" s="14">
        <f t="shared" si="882"/>
        <v>6508619.04</v>
      </c>
      <c r="I8080" s="14">
        <f>IF(F8080="GHS",H8080,H8080*Assumptions!$B$4)</f>
        <v>6508619.04</v>
      </c>
      <c r="J8080" s="15" t="str">
        <f>INDEX(Assumptions!$B$8:$B$12,MATCH(B8080,Assumptions!$A$8:$A$12,0))</f>
        <v>Weighted Average</v>
      </c>
      <c r="K8080" s="16">
        <f>G8080/(1-INDEX(Assumptions!$D$8:$D$12,MATCH(B8080,Assumptions!$A$8:$A$12,0)))</f>
        <v>2096.416666666667</v>
      </c>
      <c r="L8080" s="16">
        <f t="shared" si="883"/>
        <v>45.282600000000002</v>
      </c>
      <c r="M8080" s="16">
        <f t="shared" si="884"/>
        <v>104.82083333333335</v>
      </c>
      <c r="N8080" s="14">
        <f>E8080*(K8080-L8080-M8080)*IF(F8080="GHS",1,Assumptions!$B$4)</f>
        <v>8392502.6621333342</v>
      </c>
      <c r="O8080" s="15">
        <f t="shared" ca="1" si="885"/>
        <v>503</v>
      </c>
      <c r="P8080" s="15" t="str">
        <f t="shared" ca="1" si="886"/>
        <v>365d+</v>
      </c>
      <c r="Q8080" s="17">
        <f ca="1">IF(P8080="0-90d",0,IF(P8080="91-180d",INDEX(Assumptions!$F$8:$F$12,MATCH(B8080,Assumptions!$A$8:$A$12,0)),IF(P8080="181-365d",INDEX(Assumptions!$G$8:$G$12,MATCH(B8080,Assumptions!$A$8:$A$12,0)),INDEX(Assumptions!$H$8:$H$12,MATCH(B8080,Assumptions!$A$8:$A$12,0)))))</f>
        <v>0.6</v>
      </c>
      <c r="R8080" s="14">
        <f t="shared" ca="1" si="887"/>
        <v>3905171.4239999996</v>
      </c>
      <c r="S8080" s="14">
        <f t="shared" ca="1" si="888"/>
        <v>2603447.6160000004</v>
      </c>
      <c r="T8080" s="11" t="s">
        <v>25</v>
      </c>
      <c r="U8080" s="18" t="s">
        <v>36</v>
      </c>
    </row>
    <row r="8081" spans="1:21" ht="15" customHeight="1" x14ac:dyDescent="0.15">
      <c r="A8081" s="10" t="s">
        <v>8129</v>
      </c>
      <c r="B8081" s="11" t="s">
        <v>46</v>
      </c>
      <c r="C8081" s="11" t="s">
        <v>119</v>
      </c>
      <c r="D8081" s="12">
        <v>46008</v>
      </c>
      <c r="E8081" s="11">
        <v>2213</v>
      </c>
      <c r="F8081" s="11" t="s">
        <v>33</v>
      </c>
      <c r="G8081" s="13">
        <v>693393.33</v>
      </c>
      <c r="H8081" s="14">
        <f t="shared" si="882"/>
        <v>1534479439.29</v>
      </c>
      <c r="I8081" s="14">
        <f>IF(F8081="GHS",H8081,H8081*Assumptions!$B$4)</f>
        <v>1534479439.29</v>
      </c>
      <c r="J8081" s="15" t="str">
        <f>INDEX(Assumptions!$B$8:$B$12,MATCH(B8081,Assumptions!$A$8:$A$12,0))</f>
        <v>Specific Identification</v>
      </c>
      <c r="K8081" s="16">
        <f>G8081/(1-INDEX(Assumptions!$D$8:$D$12,MATCH(B8081,Assumptions!$A$8:$A$12,0)))</f>
        <v>888965.80769230763</v>
      </c>
      <c r="L8081" s="16">
        <f t="shared" si="883"/>
        <v>20801.799899999998</v>
      </c>
      <c r="M8081" s="16">
        <f t="shared" si="884"/>
        <v>44448.290384615386</v>
      </c>
      <c r="N8081" s="14">
        <f>E8081*(K8081-L8081-M8081)*IF(F8081="GHS",1,Assumptions!$B$4)</f>
        <v>1822882882.6232228</v>
      </c>
      <c r="O8081" s="15">
        <f t="shared" ca="1" si="885"/>
        <v>278</v>
      </c>
      <c r="P8081" s="15" t="str">
        <f t="shared" ca="1" si="886"/>
        <v>181-365d</v>
      </c>
      <c r="Q8081" s="17">
        <f ca="1">IF(P8081="0-90d",0,IF(P8081="91-180d",INDEX(Assumptions!$F$8:$F$12,MATCH(B8081,Assumptions!$A$8:$A$12,0)),IF(P8081="181-365d",INDEX(Assumptions!$G$8:$G$12,MATCH(B8081,Assumptions!$A$8:$A$12,0)),INDEX(Assumptions!$H$8:$H$12,MATCH(B8081,Assumptions!$A$8:$A$12,0)))))</f>
        <v>0.05</v>
      </c>
      <c r="R8081" s="14">
        <f t="shared" ca="1" si="887"/>
        <v>76723971.964499995</v>
      </c>
      <c r="S8081" s="14">
        <f t="shared" si="888"/>
        <v>0</v>
      </c>
      <c r="T8081" s="11" t="s">
        <v>39</v>
      </c>
      <c r="U8081" s="18" t="s">
        <v>26</v>
      </c>
    </row>
    <row r="8082" spans="1:21" ht="15" customHeight="1" x14ac:dyDescent="0.15">
      <c r="A8082" s="10" t="s">
        <v>8130</v>
      </c>
      <c r="B8082" s="11" t="s">
        <v>22</v>
      </c>
      <c r="C8082" s="11" t="s">
        <v>23</v>
      </c>
      <c r="D8082" s="12">
        <v>45957</v>
      </c>
      <c r="E8082" s="11">
        <v>187</v>
      </c>
      <c r="F8082" s="11" t="s">
        <v>24</v>
      </c>
      <c r="G8082" s="13">
        <v>12222.16</v>
      </c>
      <c r="H8082" s="14">
        <f t="shared" si="882"/>
        <v>2285543.92</v>
      </c>
      <c r="I8082" s="14">
        <f>IF(F8082="GHS",H8082,H8082*Assumptions!$B$4)</f>
        <v>24683874.335999999</v>
      </c>
      <c r="J8082" s="15" t="str">
        <f>INDEX(Assumptions!$B$8:$B$12,MATCH(B8082,Assumptions!$A$8:$A$12,0))</f>
        <v>FIFO</v>
      </c>
      <c r="K8082" s="16">
        <f>G8082/(1-INDEX(Assumptions!$D$8:$D$12,MATCH(B8082,Assumptions!$A$8:$A$12,0)))</f>
        <v>14905.073170731706</v>
      </c>
      <c r="L8082" s="16">
        <f t="shared" si="883"/>
        <v>366.66479999999996</v>
      </c>
      <c r="M8082" s="16">
        <f t="shared" si="884"/>
        <v>745.25365853658536</v>
      </c>
      <c r="N8082" s="14">
        <f>E8082*(K8082-L8082-M8082)*IF(F8082="GHS",1,Assumptions!$B$4)</f>
        <v>27856655.256749265</v>
      </c>
      <c r="O8082" s="15">
        <f t="shared" ca="1" si="885"/>
        <v>329</v>
      </c>
      <c r="P8082" s="15" t="str">
        <f t="shared" ca="1" si="886"/>
        <v>181-365d</v>
      </c>
      <c r="Q8082" s="17">
        <f ca="1">IF(P8082="0-90d",0,IF(P8082="91-180d",INDEX(Assumptions!$F$8:$F$12,MATCH(B8082,Assumptions!$A$8:$A$12,0)),IF(P8082="181-365d",INDEX(Assumptions!$G$8:$G$12,MATCH(B8082,Assumptions!$A$8:$A$12,0)),INDEX(Assumptions!$H$8:$H$12,MATCH(B8082,Assumptions!$A$8:$A$12,0)))))</f>
        <v>0.15</v>
      </c>
      <c r="R8082" s="14">
        <f t="shared" ca="1" si="887"/>
        <v>3702581.1503999997</v>
      </c>
      <c r="S8082" s="14">
        <f t="shared" ca="1" si="888"/>
        <v>20981293.185599998</v>
      </c>
      <c r="T8082" s="11" t="s">
        <v>25</v>
      </c>
      <c r="U8082" s="18" t="s">
        <v>26</v>
      </c>
    </row>
    <row r="8083" spans="1:21" ht="15" customHeight="1" x14ac:dyDescent="0.15">
      <c r="A8083" s="10" t="s">
        <v>8131</v>
      </c>
      <c r="B8083" s="11" t="s">
        <v>46</v>
      </c>
      <c r="C8083" s="11" t="s">
        <v>52</v>
      </c>
      <c r="D8083" s="12">
        <v>45737</v>
      </c>
      <c r="E8083" s="11">
        <v>1372</v>
      </c>
      <c r="F8083" s="11" t="s">
        <v>33</v>
      </c>
      <c r="G8083" s="13">
        <v>449745.26</v>
      </c>
      <c r="H8083" s="14">
        <f t="shared" si="882"/>
        <v>617050496.72000003</v>
      </c>
      <c r="I8083" s="14">
        <f>IF(F8083="GHS",H8083,H8083*Assumptions!$B$4)</f>
        <v>617050496.72000003</v>
      </c>
      <c r="J8083" s="15" t="str">
        <f>INDEX(Assumptions!$B$8:$B$12,MATCH(B8083,Assumptions!$A$8:$A$12,0))</f>
        <v>Specific Identification</v>
      </c>
      <c r="K8083" s="16">
        <f>G8083/(1-INDEX(Assumptions!$D$8:$D$12,MATCH(B8083,Assumptions!$A$8:$A$12,0)))</f>
        <v>576596.48717948713</v>
      </c>
      <c r="L8083" s="16">
        <f t="shared" si="883"/>
        <v>13492.3578</v>
      </c>
      <c r="M8083" s="16">
        <f t="shared" si="884"/>
        <v>28829.824358974358</v>
      </c>
      <c r="N8083" s="14">
        <f>E8083*(K8083-L8083-M8083)*IF(F8083="GHS",1,Assumptions!$B$4)</f>
        <v>733024346.48814356</v>
      </c>
      <c r="O8083" s="15">
        <f t="shared" ca="1" si="885"/>
        <v>549</v>
      </c>
      <c r="P8083" s="15" t="str">
        <f t="shared" ca="1" si="886"/>
        <v>365d+</v>
      </c>
      <c r="Q8083" s="17">
        <f ca="1">IF(P8083="0-90d",0,IF(P8083="91-180d",INDEX(Assumptions!$F$8:$F$12,MATCH(B8083,Assumptions!$A$8:$A$12,0)),IF(P8083="181-365d",INDEX(Assumptions!$G$8:$G$12,MATCH(B8083,Assumptions!$A$8:$A$12,0)),INDEX(Assumptions!$H$8:$H$12,MATCH(B8083,Assumptions!$A$8:$A$12,0)))))</f>
        <v>0.15</v>
      </c>
      <c r="R8083" s="14">
        <f t="shared" ca="1" si="887"/>
        <v>92557574.508000001</v>
      </c>
      <c r="S8083" s="14">
        <f t="shared" ca="1" si="888"/>
        <v>524492922.21200001</v>
      </c>
      <c r="T8083" s="11" t="s">
        <v>25</v>
      </c>
      <c r="U8083" s="18" t="s">
        <v>26</v>
      </c>
    </row>
    <row r="8084" spans="1:21" ht="15" customHeight="1" x14ac:dyDescent="0.15">
      <c r="A8084" s="10" t="s">
        <v>8132</v>
      </c>
      <c r="B8084" s="11" t="s">
        <v>41</v>
      </c>
      <c r="C8084" s="11" t="s">
        <v>115</v>
      </c>
      <c r="D8084" s="12">
        <v>45930</v>
      </c>
      <c r="E8084" s="11">
        <v>3165</v>
      </c>
      <c r="F8084" s="11" t="s">
        <v>33</v>
      </c>
      <c r="G8084" s="13">
        <v>689.46</v>
      </c>
      <c r="H8084" s="14">
        <f t="shared" si="882"/>
        <v>2182140.9</v>
      </c>
      <c r="I8084" s="14">
        <f>IF(F8084="GHS",H8084,H8084*Assumptions!$B$4)</f>
        <v>2182140.9</v>
      </c>
      <c r="J8084" s="15" t="str">
        <f>INDEX(Assumptions!$B$8:$B$12,MATCH(B8084,Assumptions!$A$8:$A$12,0))</f>
        <v>Weighted Average</v>
      </c>
      <c r="K8084" s="16">
        <f>G8084/(1-INDEX(Assumptions!$D$8:$D$12,MATCH(B8084,Assumptions!$A$8:$A$12,0)))</f>
        <v>1060.7076923076922</v>
      </c>
      <c r="L8084" s="16">
        <f t="shared" si="883"/>
        <v>20.683800000000002</v>
      </c>
      <c r="M8084" s="16">
        <f t="shared" si="884"/>
        <v>53.035384615384615</v>
      </c>
      <c r="N8084" s="14">
        <f>E8084*(K8084-L8084-M8084)*IF(F8084="GHS",1,Assumptions!$B$4)</f>
        <v>3123818.6268461538</v>
      </c>
      <c r="O8084" s="15">
        <f t="shared" ca="1" si="885"/>
        <v>356</v>
      </c>
      <c r="P8084" s="15" t="str">
        <f t="shared" ca="1" si="886"/>
        <v>181-365d</v>
      </c>
      <c r="Q8084" s="17">
        <f ca="1">IF(P8084="0-90d",0,IF(P8084="91-180d",INDEX(Assumptions!$F$8:$F$12,MATCH(B8084,Assumptions!$A$8:$A$12,0)),IF(P8084="181-365d",INDEX(Assumptions!$G$8:$G$12,MATCH(B8084,Assumptions!$A$8:$A$12,0)),INDEX(Assumptions!$H$8:$H$12,MATCH(B8084,Assumptions!$A$8:$A$12,0)))))</f>
        <v>0.35</v>
      </c>
      <c r="R8084" s="14">
        <f t="shared" ca="1" si="887"/>
        <v>763749.31499999994</v>
      </c>
      <c r="S8084" s="14">
        <f t="shared" si="888"/>
        <v>0</v>
      </c>
      <c r="T8084" s="11" t="s">
        <v>39</v>
      </c>
      <c r="U8084" s="18" t="s">
        <v>26</v>
      </c>
    </row>
    <row r="8085" spans="1:21" ht="15" customHeight="1" x14ac:dyDescent="0.15">
      <c r="A8085" s="10" t="s">
        <v>8133</v>
      </c>
      <c r="B8085" s="11" t="s">
        <v>31</v>
      </c>
      <c r="C8085" s="11" t="s">
        <v>63</v>
      </c>
      <c r="D8085" s="12">
        <v>46058</v>
      </c>
      <c r="E8085" s="11">
        <v>3239</v>
      </c>
      <c r="F8085" s="11" t="s">
        <v>33</v>
      </c>
      <c r="G8085" s="13">
        <v>5090.17</v>
      </c>
      <c r="H8085" s="14">
        <f t="shared" si="882"/>
        <v>16487060.630000001</v>
      </c>
      <c r="I8085" s="14">
        <f>IF(F8085="GHS",H8085,H8085*Assumptions!$B$4)</f>
        <v>16487060.630000001</v>
      </c>
      <c r="J8085" s="15" t="str">
        <f>INDEX(Assumptions!$B$8:$B$12,MATCH(B8085,Assumptions!$A$8:$A$12,0))</f>
        <v>Weighted Average</v>
      </c>
      <c r="K8085" s="16">
        <f>G8085/(1-INDEX(Assumptions!$D$8:$D$12,MATCH(B8085,Assumptions!$A$8:$A$12,0)))</f>
        <v>7069.6805555555557</v>
      </c>
      <c r="L8085" s="16">
        <f t="shared" si="883"/>
        <v>152.70509999999999</v>
      </c>
      <c r="M8085" s="16">
        <f t="shared" si="884"/>
        <v>353.48402777777778</v>
      </c>
      <c r="N8085" s="14">
        <f>E8085*(K8085-L8085-M8085)*IF(F8085="GHS",1,Assumptions!$B$4)</f>
        <v>21259148.734572224</v>
      </c>
      <c r="O8085" s="15">
        <f t="shared" ca="1" si="885"/>
        <v>228</v>
      </c>
      <c r="P8085" s="15" t="str">
        <f t="shared" ca="1" si="886"/>
        <v>181-365d</v>
      </c>
      <c r="Q8085" s="17">
        <f ca="1">IF(P8085="0-90d",0,IF(P8085="91-180d",INDEX(Assumptions!$F$8:$F$12,MATCH(B8085,Assumptions!$A$8:$A$12,0)),IF(P8085="181-365d",INDEX(Assumptions!$G$8:$G$12,MATCH(B8085,Assumptions!$A$8:$A$12,0)),INDEX(Assumptions!$H$8:$H$12,MATCH(B8085,Assumptions!$A$8:$A$12,0)))))</f>
        <v>0.2</v>
      </c>
      <c r="R8085" s="14">
        <f t="shared" ca="1" si="887"/>
        <v>3297412.1260000002</v>
      </c>
      <c r="S8085" s="14">
        <f t="shared" ca="1" si="888"/>
        <v>13189648.504000001</v>
      </c>
      <c r="T8085" s="11" t="s">
        <v>25</v>
      </c>
      <c r="U8085" s="18" t="s">
        <v>26</v>
      </c>
    </row>
    <row r="8086" spans="1:21" ht="15" customHeight="1" x14ac:dyDescent="0.15">
      <c r="A8086" s="10" t="s">
        <v>8134</v>
      </c>
      <c r="B8086" s="11" t="s">
        <v>46</v>
      </c>
      <c r="C8086" s="11" t="s">
        <v>47</v>
      </c>
      <c r="D8086" s="12">
        <v>46196</v>
      </c>
      <c r="E8086" s="11">
        <v>3895</v>
      </c>
      <c r="F8086" s="11" t="s">
        <v>33</v>
      </c>
      <c r="G8086" s="13">
        <v>750439.09</v>
      </c>
      <c r="H8086" s="14">
        <f t="shared" si="882"/>
        <v>2922960255.5499997</v>
      </c>
      <c r="I8086" s="14">
        <f>IF(F8086="GHS",H8086,H8086*Assumptions!$B$4)</f>
        <v>2922960255.5499997</v>
      </c>
      <c r="J8086" s="15" t="str">
        <f>INDEX(Assumptions!$B$8:$B$12,MATCH(B8086,Assumptions!$A$8:$A$12,0))</f>
        <v>Specific Identification</v>
      </c>
      <c r="K8086" s="16">
        <f>G8086/(1-INDEX(Assumptions!$D$8:$D$12,MATCH(B8086,Assumptions!$A$8:$A$12,0)))</f>
        <v>962101.39743589738</v>
      </c>
      <c r="L8086" s="16">
        <f t="shared" si="883"/>
        <v>22513.172699999999</v>
      </c>
      <c r="M8086" s="16">
        <f t="shared" si="884"/>
        <v>48105.069871794869</v>
      </c>
      <c r="N8086" s="14">
        <f>E8086*(K8086-L8086-M8086)*IF(F8086="GHS",1,Assumptions!$B$4)</f>
        <v>3472326888.1956792</v>
      </c>
      <c r="O8086" s="15">
        <f t="shared" ca="1" si="885"/>
        <v>90</v>
      </c>
      <c r="P8086" s="15" t="str">
        <f t="shared" ca="1" si="886"/>
        <v>0-90d</v>
      </c>
      <c r="Q8086" s="17">
        <f ca="1">IF(P8086="0-90d",0,IF(P8086="91-180d",INDEX(Assumptions!$F$8:$F$12,MATCH(B8086,Assumptions!$A$8:$A$12,0)),IF(P8086="181-365d",INDEX(Assumptions!$G$8:$G$12,MATCH(B8086,Assumptions!$A$8:$A$12,0)),INDEX(Assumptions!$H$8:$H$12,MATCH(B8086,Assumptions!$A$8:$A$12,0)))))</f>
        <v>0</v>
      </c>
      <c r="R8086" s="14">
        <f t="shared" ca="1" si="887"/>
        <v>0</v>
      </c>
      <c r="S8086" s="14">
        <f t="shared" ca="1" si="888"/>
        <v>2922960255.5499997</v>
      </c>
      <c r="T8086" s="11" t="s">
        <v>25</v>
      </c>
      <c r="U8086" s="18" t="s">
        <v>26</v>
      </c>
    </row>
    <row r="8087" spans="1:21" ht="15" customHeight="1" x14ac:dyDescent="0.15">
      <c r="A8087" s="10" t="s">
        <v>8135</v>
      </c>
      <c r="B8087" s="11" t="s">
        <v>41</v>
      </c>
      <c r="C8087" s="11" t="s">
        <v>49</v>
      </c>
      <c r="D8087" s="12">
        <v>46032</v>
      </c>
      <c r="E8087" s="11">
        <v>4092</v>
      </c>
      <c r="F8087" s="11" t="s">
        <v>33</v>
      </c>
      <c r="G8087" s="13">
        <v>259.45999999999998</v>
      </c>
      <c r="H8087" s="14">
        <f t="shared" si="882"/>
        <v>1061710.3199999998</v>
      </c>
      <c r="I8087" s="14">
        <f>IF(F8087="GHS",H8087,H8087*Assumptions!$B$4)</f>
        <v>1061710.3199999998</v>
      </c>
      <c r="J8087" s="15" t="str">
        <f>INDEX(Assumptions!$B$8:$B$12,MATCH(B8087,Assumptions!$A$8:$A$12,0))</f>
        <v>Weighted Average</v>
      </c>
      <c r="K8087" s="16">
        <f>G8087/(1-INDEX(Assumptions!$D$8:$D$12,MATCH(B8087,Assumptions!$A$8:$A$12,0)))</f>
        <v>399.16923076923075</v>
      </c>
      <c r="L8087" s="16">
        <f t="shared" si="883"/>
        <v>7.7837999999999994</v>
      </c>
      <c r="M8087" s="16">
        <f t="shared" si="884"/>
        <v>19.958461538461538</v>
      </c>
      <c r="N8087" s="14">
        <f>E8087*(K8087-L8087-M8087)*IF(F8087="GHS",1,Assumptions!$B$4)</f>
        <v>1519879.1580923076</v>
      </c>
      <c r="O8087" s="15">
        <f t="shared" ca="1" si="885"/>
        <v>254</v>
      </c>
      <c r="P8087" s="15" t="str">
        <f t="shared" ca="1" si="886"/>
        <v>181-365d</v>
      </c>
      <c r="Q8087" s="17">
        <f ca="1">IF(P8087="0-90d",0,IF(P8087="91-180d",INDEX(Assumptions!$F$8:$F$12,MATCH(B8087,Assumptions!$A$8:$A$12,0)),IF(P8087="181-365d",INDEX(Assumptions!$G$8:$G$12,MATCH(B8087,Assumptions!$A$8:$A$12,0)),INDEX(Assumptions!$H$8:$H$12,MATCH(B8087,Assumptions!$A$8:$A$12,0)))))</f>
        <v>0.35</v>
      </c>
      <c r="R8087" s="14">
        <f t="shared" ca="1" si="887"/>
        <v>371598.61199999991</v>
      </c>
      <c r="S8087" s="14">
        <f t="shared" ca="1" si="888"/>
        <v>690111.70799999987</v>
      </c>
      <c r="T8087" s="11" t="s">
        <v>25</v>
      </c>
      <c r="U8087" s="18" t="s">
        <v>26</v>
      </c>
    </row>
    <row r="8088" spans="1:21" ht="15" customHeight="1" x14ac:dyDescent="0.15">
      <c r="A8088" s="10" t="s">
        <v>8136</v>
      </c>
      <c r="B8088" s="11" t="s">
        <v>31</v>
      </c>
      <c r="C8088" s="11" t="s">
        <v>76</v>
      </c>
      <c r="D8088" s="12">
        <v>45817</v>
      </c>
      <c r="E8088" s="11">
        <v>2093</v>
      </c>
      <c r="F8088" s="11" t="s">
        <v>33</v>
      </c>
      <c r="G8088" s="13">
        <v>2519.54</v>
      </c>
      <c r="H8088" s="14">
        <f t="shared" si="882"/>
        <v>5273397.22</v>
      </c>
      <c r="I8088" s="14">
        <f>IF(F8088="GHS",H8088,H8088*Assumptions!$B$4)</f>
        <v>5273397.22</v>
      </c>
      <c r="J8088" s="15" t="str">
        <f>INDEX(Assumptions!$B$8:$B$12,MATCH(B8088,Assumptions!$A$8:$A$12,0))</f>
        <v>Weighted Average</v>
      </c>
      <c r="K8088" s="16">
        <f>G8088/(1-INDEX(Assumptions!$D$8:$D$12,MATCH(B8088,Assumptions!$A$8:$A$12,0)))</f>
        <v>3499.3611111111113</v>
      </c>
      <c r="L8088" s="16">
        <f t="shared" si="883"/>
        <v>75.586199999999991</v>
      </c>
      <c r="M8088" s="16">
        <f t="shared" si="884"/>
        <v>174.96805555555557</v>
      </c>
      <c r="N8088" s="14">
        <f>E8088*(K8088-L8088-M8088)*IF(F8088="GHS",1,Assumptions!$B$4)</f>
        <v>6799752.7486777781</v>
      </c>
      <c r="O8088" s="15">
        <f t="shared" ca="1" si="885"/>
        <v>469</v>
      </c>
      <c r="P8088" s="15" t="str">
        <f t="shared" ca="1" si="886"/>
        <v>365d+</v>
      </c>
      <c r="Q8088" s="17">
        <f ca="1">IF(P8088="0-90d",0,IF(P8088="91-180d",INDEX(Assumptions!$F$8:$F$12,MATCH(B8088,Assumptions!$A$8:$A$12,0)),IF(P8088="181-365d",INDEX(Assumptions!$G$8:$G$12,MATCH(B8088,Assumptions!$A$8:$A$12,0)),INDEX(Assumptions!$H$8:$H$12,MATCH(B8088,Assumptions!$A$8:$A$12,0)))))</f>
        <v>0.6</v>
      </c>
      <c r="R8088" s="14">
        <f t="shared" ca="1" si="887"/>
        <v>3164038.3319999999</v>
      </c>
      <c r="S8088" s="14">
        <f t="shared" ca="1" si="888"/>
        <v>2109358.8879999998</v>
      </c>
      <c r="T8088" s="11" t="s">
        <v>25</v>
      </c>
      <c r="U8088" s="18" t="s">
        <v>26</v>
      </c>
    </row>
    <row r="8089" spans="1:21" ht="15" customHeight="1" x14ac:dyDescent="0.15">
      <c r="A8089" s="10" t="s">
        <v>8137</v>
      </c>
      <c r="B8089" s="11" t="s">
        <v>41</v>
      </c>
      <c r="C8089" s="11" t="s">
        <v>115</v>
      </c>
      <c r="D8089" s="12">
        <v>45897</v>
      </c>
      <c r="E8089" s="11">
        <v>4039</v>
      </c>
      <c r="F8089" s="11" t="s">
        <v>33</v>
      </c>
      <c r="G8089" s="13">
        <v>720.38</v>
      </c>
      <c r="H8089" s="14">
        <f t="shared" si="882"/>
        <v>2909614.82</v>
      </c>
      <c r="I8089" s="14">
        <f>IF(F8089="GHS",H8089,H8089*Assumptions!$B$4)</f>
        <v>2909614.82</v>
      </c>
      <c r="J8089" s="15" t="str">
        <f>INDEX(Assumptions!$B$8:$B$12,MATCH(B8089,Assumptions!$A$8:$A$12,0))</f>
        <v>Weighted Average</v>
      </c>
      <c r="K8089" s="16">
        <f>G8089/(1-INDEX(Assumptions!$D$8:$D$12,MATCH(B8089,Assumptions!$A$8:$A$12,0)))</f>
        <v>1108.2769230769231</v>
      </c>
      <c r="L8089" s="16">
        <f t="shared" si="883"/>
        <v>21.6114</v>
      </c>
      <c r="M8089" s="16">
        <f t="shared" si="884"/>
        <v>55.413846153846158</v>
      </c>
      <c r="N8089" s="14">
        <f>E8089*(K8089-L8089-M8089)*IF(F8089="GHS",1,Assumptions!$B$4)</f>
        <v>4165225.5230923076</v>
      </c>
      <c r="O8089" s="15">
        <f t="shared" ca="1" si="885"/>
        <v>389</v>
      </c>
      <c r="P8089" s="15" t="str">
        <f t="shared" ca="1" si="886"/>
        <v>365d+</v>
      </c>
      <c r="Q8089" s="17">
        <f ca="1">IF(P8089="0-90d",0,IF(P8089="91-180d",INDEX(Assumptions!$F$8:$F$12,MATCH(B8089,Assumptions!$A$8:$A$12,0)),IF(P8089="181-365d",INDEX(Assumptions!$G$8:$G$12,MATCH(B8089,Assumptions!$A$8:$A$12,0)),INDEX(Assumptions!$H$8:$H$12,MATCH(B8089,Assumptions!$A$8:$A$12,0)))))</f>
        <v>0.8</v>
      </c>
      <c r="R8089" s="14">
        <f t="shared" ca="1" si="887"/>
        <v>2327691.8560000001</v>
      </c>
      <c r="S8089" s="14">
        <f t="shared" ca="1" si="888"/>
        <v>581922.96399999969</v>
      </c>
      <c r="T8089" s="11" t="s">
        <v>25</v>
      </c>
      <c r="U8089" s="18" t="s">
        <v>26</v>
      </c>
    </row>
    <row r="8090" spans="1:21" ht="15" customHeight="1" x14ac:dyDescent="0.15">
      <c r="A8090" s="10" t="s">
        <v>8138</v>
      </c>
      <c r="B8090" s="11" t="s">
        <v>46</v>
      </c>
      <c r="C8090" s="11" t="s">
        <v>47</v>
      </c>
      <c r="D8090" s="12">
        <v>45953</v>
      </c>
      <c r="E8090" s="11">
        <v>2598</v>
      </c>
      <c r="F8090" s="11" t="s">
        <v>33</v>
      </c>
      <c r="G8090" s="13">
        <v>654143.93999999994</v>
      </c>
      <c r="H8090" s="14">
        <f t="shared" si="882"/>
        <v>1699465956.1199999</v>
      </c>
      <c r="I8090" s="14">
        <f>IF(F8090="GHS",H8090,H8090*Assumptions!$B$4)</f>
        <v>1699465956.1199999</v>
      </c>
      <c r="J8090" s="15" t="str">
        <f>INDEX(Assumptions!$B$8:$B$12,MATCH(B8090,Assumptions!$A$8:$A$12,0))</f>
        <v>Specific Identification</v>
      </c>
      <c r="K8090" s="16">
        <f>G8090/(1-INDEX(Assumptions!$D$8:$D$12,MATCH(B8090,Assumptions!$A$8:$A$12,0)))</f>
        <v>838646.07692307688</v>
      </c>
      <c r="L8090" s="16">
        <f t="shared" si="883"/>
        <v>19624.318199999998</v>
      </c>
      <c r="M8090" s="16">
        <f t="shared" si="884"/>
        <v>41932.303846153845</v>
      </c>
      <c r="N8090" s="14">
        <f>E8090*(K8090-L8090-M8090)*IF(F8090="GHS",1,Assumptions!$B$4)</f>
        <v>2018878403.770246</v>
      </c>
      <c r="O8090" s="15">
        <f t="shared" ca="1" si="885"/>
        <v>333</v>
      </c>
      <c r="P8090" s="15" t="str">
        <f t="shared" ca="1" si="886"/>
        <v>181-365d</v>
      </c>
      <c r="Q8090" s="17">
        <f ca="1">IF(P8090="0-90d",0,IF(P8090="91-180d",INDEX(Assumptions!$F$8:$F$12,MATCH(B8090,Assumptions!$A$8:$A$12,0)),IF(P8090="181-365d",INDEX(Assumptions!$G$8:$G$12,MATCH(B8090,Assumptions!$A$8:$A$12,0)),INDEX(Assumptions!$H$8:$H$12,MATCH(B8090,Assumptions!$A$8:$A$12,0)))))</f>
        <v>0.05</v>
      </c>
      <c r="R8090" s="14">
        <f t="shared" ca="1" si="887"/>
        <v>84973297.805999994</v>
      </c>
      <c r="S8090" s="14">
        <f t="shared" ca="1" si="888"/>
        <v>1614492658.3139999</v>
      </c>
      <c r="T8090" s="11" t="s">
        <v>25</v>
      </c>
      <c r="U8090" s="18" t="s">
        <v>26</v>
      </c>
    </row>
    <row r="8091" spans="1:21" ht="15" customHeight="1" x14ac:dyDescent="0.15">
      <c r="A8091" s="10" t="s">
        <v>8139</v>
      </c>
      <c r="B8091" s="11" t="s">
        <v>46</v>
      </c>
      <c r="C8091" s="11" t="s">
        <v>47</v>
      </c>
      <c r="D8091" s="12">
        <v>45855</v>
      </c>
      <c r="E8091" s="11">
        <v>1635</v>
      </c>
      <c r="F8091" s="11" t="s">
        <v>33</v>
      </c>
      <c r="G8091" s="13">
        <v>402857.69</v>
      </c>
      <c r="H8091" s="14">
        <f t="shared" si="882"/>
        <v>658672323.14999998</v>
      </c>
      <c r="I8091" s="14">
        <f>IF(F8091="GHS",H8091,H8091*Assumptions!$B$4)</f>
        <v>658672323.14999998</v>
      </c>
      <c r="J8091" s="15" t="str">
        <f>INDEX(Assumptions!$B$8:$B$12,MATCH(B8091,Assumptions!$A$8:$A$12,0))</f>
        <v>Specific Identification</v>
      </c>
      <c r="K8091" s="16">
        <f>G8091/(1-INDEX(Assumptions!$D$8:$D$12,MATCH(B8091,Assumptions!$A$8:$A$12,0)))</f>
        <v>516484.21794871794</v>
      </c>
      <c r="L8091" s="16">
        <f t="shared" si="883"/>
        <v>12085.7307</v>
      </c>
      <c r="M8091" s="16">
        <f t="shared" si="884"/>
        <v>25824.2108974359</v>
      </c>
      <c r="N8091" s="14">
        <f>E8091*(K8091-L8091-M8091)*IF(F8091="GHS",1,Assumptions!$B$4)</f>
        <v>782468941.83434606</v>
      </c>
      <c r="O8091" s="15">
        <f t="shared" ca="1" si="885"/>
        <v>431</v>
      </c>
      <c r="P8091" s="15" t="str">
        <f t="shared" ca="1" si="886"/>
        <v>365d+</v>
      </c>
      <c r="Q8091" s="17">
        <f ca="1">IF(P8091="0-90d",0,IF(P8091="91-180d",INDEX(Assumptions!$F$8:$F$12,MATCH(B8091,Assumptions!$A$8:$A$12,0)),IF(P8091="181-365d",INDEX(Assumptions!$G$8:$G$12,MATCH(B8091,Assumptions!$A$8:$A$12,0)),INDEX(Assumptions!$H$8:$H$12,MATCH(B8091,Assumptions!$A$8:$A$12,0)))))</f>
        <v>0.15</v>
      </c>
      <c r="R8091" s="14">
        <f t="shared" ca="1" si="887"/>
        <v>98800848.472499996</v>
      </c>
      <c r="S8091" s="14">
        <f t="shared" ca="1" si="888"/>
        <v>559871474.67750001</v>
      </c>
      <c r="T8091" s="11" t="s">
        <v>25</v>
      </c>
      <c r="U8091" s="18" t="s">
        <v>26</v>
      </c>
    </row>
    <row r="8092" spans="1:21" ht="15" customHeight="1" x14ac:dyDescent="0.15">
      <c r="A8092" s="10" t="s">
        <v>8140</v>
      </c>
      <c r="B8092" s="11" t="s">
        <v>41</v>
      </c>
      <c r="C8092" s="11" t="s">
        <v>49</v>
      </c>
      <c r="D8092" s="12">
        <v>45867</v>
      </c>
      <c r="E8092" s="11">
        <v>4250</v>
      </c>
      <c r="F8092" s="11" t="s">
        <v>33</v>
      </c>
      <c r="G8092" s="13">
        <v>294.98</v>
      </c>
      <c r="H8092" s="14">
        <f t="shared" si="882"/>
        <v>1253665</v>
      </c>
      <c r="I8092" s="14">
        <f>IF(F8092="GHS",H8092,H8092*Assumptions!$B$4)</f>
        <v>1253665</v>
      </c>
      <c r="J8092" s="15" t="str">
        <f>INDEX(Assumptions!$B$8:$B$12,MATCH(B8092,Assumptions!$A$8:$A$12,0))</f>
        <v>Weighted Average</v>
      </c>
      <c r="K8092" s="16">
        <f>G8092/(1-INDEX(Assumptions!$D$8:$D$12,MATCH(B8092,Assumptions!$A$8:$A$12,0)))</f>
        <v>453.81538461538463</v>
      </c>
      <c r="L8092" s="16">
        <f t="shared" si="883"/>
        <v>8.849400000000001</v>
      </c>
      <c r="M8092" s="16">
        <f t="shared" si="884"/>
        <v>22.690769230769234</v>
      </c>
      <c r="N8092" s="14">
        <f>E8092*(K8092-L8092-M8092)*IF(F8092="GHS",1,Assumptions!$B$4)</f>
        <v>1794669.6653846155</v>
      </c>
      <c r="O8092" s="15">
        <f t="shared" ca="1" si="885"/>
        <v>419</v>
      </c>
      <c r="P8092" s="15" t="str">
        <f t="shared" ca="1" si="886"/>
        <v>365d+</v>
      </c>
      <c r="Q8092" s="17">
        <f ca="1">IF(P8092="0-90d",0,IF(P8092="91-180d",INDEX(Assumptions!$F$8:$F$12,MATCH(B8092,Assumptions!$A$8:$A$12,0)),IF(P8092="181-365d",INDEX(Assumptions!$G$8:$G$12,MATCH(B8092,Assumptions!$A$8:$A$12,0)),INDEX(Assumptions!$H$8:$H$12,MATCH(B8092,Assumptions!$A$8:$A$12,0)))))</f>
        <v>0.8</v>
      </c>
      <c r="R8092" s="14">
        <f t="shared" ca="1" si="887"/>
        <v>1002932</v>
      </c>
      <c r="S8092" s="14">
        <f t="shared" ca="1" si="888"/>
        <v>250733</v>
      </c>
      <c r="T8092" s="11" t="s">
        <v>25</v>
      </c>
      <c r="U8092" s="18" t="s">
        <v>26</v>
      </c>
    </row>
    <row r="8093" spans="1:21" ht="15" customHeight="1" x14ac:dyDescent="0.15">
      <c r="A8093" s="10" t="s">
        <v>8141</v>
      </c>
      <c r="B8093" s="11" t="s">
        <v>41</v>
      </c>
      <c r="C8093" s="11" t="s">
        <v>115</v>
      </c>
      <c r="D8093" s="12">
        <v>45802</v>
      </c>
      <c r="E8093" s="11">
        <v>2998</v>
      </c>
      <c r="F8093" s="11" t="s">
        <v>33</v>
      </c>
      <c r="G8093" s="13">
        <v>578.83000000000004</v>
      </c>
      <c r="H8093" s="14">
        <f t="shared" si="882"/>
        <v>1735332.34</v>
      </c>
      <c r="I8093" s="14">
        <f>IF(F8093="GHS",H8093,H8093*Assumptions!$B$4)</f>
        <v>1735332.34</v>
      </c>
      <c r="J8093" s="15" t="str">
        <f>INDEX(Assumptions!$B$8:$B$12,MATCH(B8093,Assumptions!$A$8:$A$12,0))</f>
        <v>Weighted Average</v>
      </c>
      <c r="K8093" s="16">
        <f>G8093/(1-INDEX(Assumptions!$D$8:$D$12,MATCH(B8093,Assumptions!$A$8:$A$12,0)))</f>
        <v>890.50769230769231</v>
      </c>
      <c r="L8093" s="16">
        <f t="shared" si="883"/>
        <v>17.364900000000002</v>
      </c>
      <c r="M8093" s="16">
        <f t="shared" si="884"/>
        <v>44.525384615384617</v>
      </c>
      <c r="N8093" s="14">
        <f>E8093*(K8093-L8093-M8093)*IF(F8093="GHS",1,Assumptions!$B$4)</f>
        <v>2484194.9882615386</v>
      </c>
      <c r="O8093" s="15">
        <f t="shared" ca="1" si="885"/>
        <v>484</v>
      </c>
      <c r="P8093" s="15" t="str">
        <f t="shared" ca="1" si="886"/>
        <v>365d+</v>
      </c>
      <c r="Q8093" s="17">
        <f ca="1">IF(P8093="0-90d",0,IF(P8093="91-180d",INDEX(Assumptions!$F$8:$F$12,MATCH(B8093,Assumptions!$A$8:$A$12,0)),IF(P8093="181-365d",INDEX(Assumptions!$G$8:$G$12,MATCH(B8093,Assumptions!$A$8:$A$12,0)),INDEX(Assumptions!$H$8:$H$12,MATCH(B8093,Assumptions!$A$8:$A$12,0)))))</f>
        <v>0.8</v>
      </c>
      <c r="R8093" s="14">
        <f t="shared" ca="1" si="887"/>
        <v>1388265.8720000002</v>
      </c>
      <c r="S8093" s="14">
        <f t="shared" ca="1" si="888"/>
        <v>347066.46799999988</v>
      </c>
      <c r="T8093" s="11" t="s">
        <v>25</v>
      </c>
      <c r="U8093" s="18" t="s">
        <v>26</v>
      </c>
    </row>
    <row r="8094" spans="1:21" ht="15" customHeight="1" x14ac:dyDescent="0.15">
      <c r="A8094" s="10" t="s">
        <v>8142</v>
      </c>
      <c r="B8094" s="11" t="s">
        <v>31</v>
      </c>
      <c r="C8094" s="11" t="s">
        <v>76</v>
      </c>
      <c r="D8094" s="12">
        <v>45913</v>
      </c>
      <c r="E8094" s="11">
        <v>1314</v>
      </c>
      <c r="F8094" s="11" t="s">
        <v>33</v>
      </c>
      <c r="G8094" s="13">
        <v>3902.36</v>
      </c>
      <c r="H8094" s="14">
        <f t="shared" si="882"/>
        <v>5127701.04</v>
      </c>
      <c r="I8094" s="14">
        <f>IF(F8094="GHS",H8094,H8094*Assumptions!$B$4)</f>
        <v>5127701.04</v>
      </c>
      <c r="J8094" s="15" t="str">
        <f>INDEX(Assumptions!$B$8:$B$12,MATCH(B8094,Assumptions!$A$8:$A$12,0))</f>
        <v>Weighted Average</v>
      </c>
      <c r="K8094" s="16">
        <f>G8094/(1-INDEX(Assumptions!$D$8:$D$12,MATCH(B8094,Assumptions!$A$8:$A$12,0)))</f>
        <v>5419.9444444444453</v>
      </c>
      <c r="L8094" s="16">
        <f t="shared" si="883"/>
        <v>117.07080000000001</v>
      </c>
      <c r="M8094" s="16">
        <f t="shared" si="884"/>
        <v>270.99722222222226</v>
      </c>
      <c r="N8094" s="14">
        <f>E8094*(K8094-L8094-M8094)*IF(F8094="GHS",1,Assumptions!$B$4)</f>
        <v>6611885.6188000003</v>
      </c>
      <c r="O8094" s="15">
        <f t="shared" ca="1" si="885"/>
        <v>373</v>
      </c>
      <c r="P8094" s="15" t="str">
        <f t="shared" ca="1" si="886"/>
        <v>365d+</v>
      </c>
      <c r="Q8094" s="17">
        <f ca="1">IF(P8094="0-90d",0,IF(P8094="91-180d",INDEX(Assumptions!$F$8:$F$12,MATCH(B8094,Assumptions!$A$8:$A$12,0)),IF(P8094="181-365d",INDEX(Assumptions!$G$8:$G$12,MATCH(B8094,Assumptions!$A$8:$A$12,0)),INDEX(Assumptions!$H$8:$H$12,MATCH(B8094,Assumptions!$A$8:$A$12,0)))))</f>
        <v>0.6</v>
      </c>
      <c r="R8094" s="14">
        <f t="shared" ca="1" si="887"/>
        <v>3076620.6239999998</v>
      </c>
      <c r="S8094" s="14">
        <f t="shared" ca="1" si="888"/>
        <v>2051080.4160000002</v>
      </c>
      <c r="T8094" s="11" t="s">
        <v>25</v>
      </c>
      <c r="U8094" s="18" t="s">
        <v>26</v>
      </c>
    </row>
    <row r="8095" spans="1:21" ht="15" customHeight="1" x14ac:dyDescent="0.15">
      <c r="A8095" s="10" t="s">
        <v>8143</v>
      </c>
      <c r="B8095" s="11" t="s">
        <v>41</v>
      </c>
      <c r="C8095" s="11" t="s">
        <v>42</v>
      </c>
      <c r="D8095" s="12">
        <v>46140</v>
      </c>
      <c r="E8095" s="11">
        <v>3765</v>
      </c>
      <c r="F8095" s="11" t="s">
        <v>33</v>
      </c>
      <c r="G8095" s="13">
        <v>472.85</v>
      </c>
      <c r="H8095" s="14">
        <f t="shared" si="882"/>
        <v>1780280.25</v>
      </c>
      <c r="I8095" s="14">
        <f>IF(F8095="GHS",H8095,H8095*Assumptions!$B$4)</f>
        <v>1780280.25</v>
      </c>
      <c r="J8095" s="15" t="str">
        <f>INDEX(Assumptions!$B$8:$B$12,MATCH(B8095,Assumptions!$A$8:$A$12,0))</f>
        <v>Weighted Average</v>
      </c>
      <c r="K8095" s="16">
        <f>G8095/(1-INDEX(Assumptions!$D$8:$D$12,MATCH(B8095,Assumptions!$A$8:$A$12,0)))</f>
        <v>727.46153846153845</v>
      </c>
      <c r="L8095" s="16">
        <f t="shared" si="883"/>
        <v>14.185499999999999</v>
      </c>
      <c r="M8095" s="16">
        <f t="shared" si="884"/>
        <v>36.373076923076923</v>
      </c>
      <c r="N8095" s="14">
        <f>E8095*(K8095-L8095-M8095)*IF(F8095="GHS",1,Assumptions!$B$4)</f>
        <v>2548539.6501923073</v>
      </c>
      <c r="O8095" s="15">
        <f t="shared" ca="1" si="885"/>
        <v>146</v>
      </c>
      <c r="P8095" s="15" t="str">
        <f t="shared" ca="1" si="886"/>
        <v>91-180d</v>
      </c>
      <c r="Q8095" s="17">
        <f ca="1">IF(P8095="0-90d",0,IF(P8095="91-180d",INDEX(Assumptions!$F$8:$F$12,MATCH(B8095,Assumptions!$A$8:$A$12,0)),IF(P8095="181-365d",INDEX(Assumptions!$G$8:$G$12,MATCH(B8095,Assumptions!$A$8:$A$12,0)),INDEX(Assumptions!$H$8:$H$12,MATCH(B8095,Assumptions!$A$8:$A$12,0)))))</f>
        <v>0.1</v>
      </c>
      <c r="R8095" s="14">
        <f t="shared" ca="1" si="887"/>
        <v>178028.02500000002</v>
      </c>
      <c r="S8095" s="14">
        <f t="shared" ca="1" si="888"/>
        <v>1602252.2250000001</v>
      </c>
      <c r="T8095" s="11" t="s">
        <v>25</v>
      </c>
      <c r="U8095" s="18" t="s">
        <v>26</v>
      </c>
    </row>
    <row r="8096" spans="1:21" ht="15" customHeight="1" x14ac:dyDescent="0.15">
      <c r="A8096" s="10" t="s">
        <v>8144</v>
      </c>
      <c r="B8096" s="11" t="s">
        <v>41</v>
      </c>
      <c r="C8096" s="11" t="s">
        <v>115</v>
      </c>
      <c r="D8096" s="12">
        <v>45882</v>
      </c>
      <c r="E8096" s="11">
        <v>269</v>
      </c>
      <c r="F8096" s="11" t="s">
        <v>33</v>
      </c>
      <c r="G8096" s="13">
        <v>807.31</v>
      </c>
      <c r="H8096" s="14">
        <f t="shared" si="882"/>
        <v>217166.38999999998</v>
      </c>
      <c r="I8096" s="14">
        <f>IF(F8096="GHS",H8096,H8096*Assumptions!$B$4)</f>
        <v>217166.38999999998</v>
      </c>
      <c r="J8096" s="15" t="str">
        <f>INDEX(Assumptions!$B$8:$B$12,MATCH(B8096,Assumptions!$A$8:$A$12,0))</f>
        <v>Weighted Average</v>
      </c>
      <c r="K8096" s="16">
        <f>G8096/(1-INDEX(Assumptions!$D$8:$D$12,MATCH(B8096,Assumptions!$A$8:$A$12,0)))</f>
        <v>1242.0153846153844</v>
      </c>
      <c r="L8096" s="16">
        <f t="shared" si="883"/>
        <v>24.219299999999997</v>
      </c>
      <c r="M8096" s="16">
        <f t="shared" si="884"/>
        <v>62.100769230769224</v>
      </c>
      <c r="N8096" s="14">
        <f>E8096*(K8096-L8096-M8096)*IF(F8096="GHS",1,Assumptions!$B$4)</f>
        <v>310882.0398384615</v>
      </c>
      <c r="O8096" s="15">
        <f t="shared" ca="1" si="885"/>
        <v>404</v>
      </c>
      <c r="P8096" s="15" t="str">
        <f t="shared" ca="1" si="886"/>
        <v>365d+</v>
      </c>
      <c r="Q8096" s="17">
        <f ca="1">IF(P8096="0-90d",0,IF(P8096="91-180d",INDEX(Assumptions!$F$8:$F$12,MATCH(B8096,Assumptions!$A$8:$A$12,0)),IF(P8096="181-365d",INDEX(Assumptions!$G$8:$G$12,MATCH(B8096,Assumptions!$A$8:$A$12,0)),INDEX(Assumptions!$H$8:$H$12,MATCH(B8096,Assumptions!$A$8:$A$12,0)))))</f>
        <v>0.8</v>
      </c>
      <c r="R8096" s="14">
        <f t="shared" ca="1" si="887"/>
        <v>173733.11199999999</v>
      </c>
      <c r="S8096" s="14">
        <f t="shared" ca="1" si="888"/>
        <v>43433.277999999991</v>
      </c>
      <c r="T8096" s="11" t="s">
        <v>25</v>
      </c>
      <c r="U8096" s="18" t="s">
        <v>26</v>
      </c>
    </row>
    <row r="8097" spans="1:21" ht="15" customHeight="1" x14ac:dyDescent="0.15">
      <c r="A8097" s="10" t="s">
        <v>8145</v>
      </c>
      <c r="B8097" s="11" t="s">
        <v>41</v>
      </c>
      <c r="C8097" s="11" t="s">
        <v>49</v>
      </c>
      <c r="D8097" s="12">
        <v>45856</v>
      </c>
      <c r="E8097" s="11">
        <v>794</v>
      </c>
      <c r="F8097" s="11" t="s">
        <v>33</v>
      </c>
      <c r="G8097" s="13">
        <v>216.68</v>
      </c>
      <c r="H8097" s="14">
        <f t="shared" si="882"/>
        <v>172043.92</v>
      </c>
      <c r="I8097" s="14">
        <f>IF(F8097="GHS",H8097,H8097*Assumptions!$B$4)</f>
        <v>172043.92</v>
      </c>
      <c r="J8097" s="15" t="str">
        <f>INDEX(Assumptions!$B$8:$B$12,MATCH(B8097,Assumptions!$A$8:$A$12,0))</f>
        <v>Weighted Average</v>
      </c>
      <c r="K8097" s="16">
        <f>G8097/(1-INDEX(Assumptions!$D$8:$D$12,MATCH(B8097,Assumptions!$A$8:$A$12,0)))</f>
        <v>333.35384615384618</v>
      </c>
      <c r="L8097" s="16">
        <f t="shared" si="883"/>
        <v>6.5004</v>
      </c>
      <c r="M8097" s="16">
        <f t="shared" si="884"/>
        <v>16.66769230769231</v>
      </c>
      <c r="N8097" s="14">
        <f>E8097*(K8097-L8097-M8097)*IF(F8097="GHS",1,Assumptions!$B$4)</f>
        <v>246287.48855384614</v>
      </c>
      <c r="O8097" s="15">
        <f t="shared" ca="1" si="885"/>
        <v>430</v>
      </c>
      <c r="P8097" s="15" t="str">
        <f t="shared" ca="1" si="886"/>
        <v>365d+</v>
      </c>
      <c r="Q8097" s="17">
        <f ca="1">IF(P8097="0-90d",0,IF(P8097="91-180d",INDEX(Assumptions!$F$8:$F$12,MATCH(B8097,Assumptions!$A$8:$A$12,0)),IF(P8097="181-365d",INDEX(Assumptions!$G$8:$G$12,MATCH(B8097,Assumptions!$A$8:$A$12,0)),INDEX(Assumptions!$H$8:$H$12,MATCH(B8097,Assumptions!$A$8:$A$12,0)))))</f>
        <v>0.8</v>
      </c>
      <c r="R8097" s="14">
        <f t="shared" ca="1" si="887"/>
        <v>137635.13600000003</v>
      </c>
      <c r="S8097" s="14">
        <f t="shared" ca="1" si="888"/>
        <v>34408.783999999985</v>
      </c>
      <c r="T8097" s="11" t="s">
        <v>25</v>
      </c>
      <c r="U8097" s="18" t="s">
        <v>26</v>
      </c>
    </row>
    <row r="8098" spans="1:21" ht="15" customHeight="1" x14ac:dyDescent="0.15">
      <c r="A8098" s="10" t="s">
        <v>8146</v>
      </c>
      <c r="B8098" s="11" t="s">
        <v>28</v>
      </c>
      <c r="C8098" s="11" t="s">
        <v>38</v>
      </c>
      <c r="D8098" s="12">
        <v>46086</v>
      </c>
      <c r="E8098" s="11">
        <v>1509</v>
      </c>
      <c r="F8098" s="11" t="s">
        <v>24</v>
      </c>
      <c r="G8098" s="13">
        <v>7032.06</v>
      </c>
      <c r="H8098" s="14">
        <f t="shared" si="882"/>
        <v>10611378.540000001</v>
      </c>
      <c r="I8098" s="14">
        <f>IF(F8098="GHS",H8098,H8098*Assumptions!$B$4)</f>
        <v>114602888.23200002</v>
      </c>
      <c r="J8098" s="15" t="str">
        <f>INDEX(Assumptions!$B$8:$B$12,MATCH(B8098,Assumptions!$A$8:$A$12,0))</f>
        <v>Fair Value Less Costs to Sell</v>
      </c>
      <c r="K8098" s="16">
        <f>G8098/(1-INDEX(Assumptions!$D$8:$D$12,MATCH(B8098,Assumptions!$A$8:$A$12,0)))</f>
        <v>7990.977272727273</v>
      </c>
      <c r="L8098" s="16">
        <f t="shared" si="883"/>
        <v>210.96180000000001</v>
      </c>
      <c r="M8098" s="16">
        <f t="shared" si="884"/>
        <v>399.54886363636365</v>
      </c>
      <c r="N8098" s="14">
        <f>E8098*(K8098-L8098-M8098)*IF(F8098="GHS",1,Assumptions!$B$4)</f>
        <v>120280940.42167638</v>
      </c>
      <c r="O8098" s="15">
        <f t="shared" ca="1" si="885"/>
        <v>200</v>
      </c>
      <c r="P8098" s="15" t="str">
        <f t="shared" ca="1" si="886"/>
        <v>181-365d</v>
      </c>
      <c r="Q8098" s="17">
        <f ca="1">IF(P8098="0-90d",0,IF(P8098="91-180d",INDEX(Assumptions!$F$8:$F$12,MATCH(B8098,Assumptions!$A$8:$A$12,0)),IF(P8098="181-365d",INDEX(Assumptions!$G$8:$G$12,MATCH(B8098,Assumptions!$A$8:$A$12,0)),INDEX(Assumptions!$H$8:$H$12,MATCH(B8098,Assumptions!$A$8:$A$12,0)))))</f>
        <v>0.1</v>
      </c>
      <c r="R8098" s="14">
        <f t="shared" ca="1" si="887"/>
        <v>11460288.823200002</v>
      </c>
      <c r="S8098" s="14">
        <f t="shared" ca="1" si="888"/>
        <v>103142599.40880002</v>
      </c>
      <c r="T8098" s="11" t="s">
        <v>25</v>
      </c>
      <c r="U8098" s="18" t="s">
        <v>36</v>
      </c>
    </row>
    <row r="8099" spans="1:21" ht="15" customHeight="1" x14ac:dyDescent="0.15">
      <c r="A8099" s="10" t="s">
        <v>8147</v>
      </c>
      <c r="B8099" s="11" t="s">
        <v>46</v>
      </c>
      <c r="C8099" s="11" t="s">
        <v>47</v>
      </c>
      <c r="D8099" s="12">
        <v>45743</v>
      </c>
      <c r="E8099" s="11">
        <v>1014</v>
      </c>
      <c r="F8099" s="11" t="s">
        <v>33</v>
      </c>
      <c r="G8099" s="13">
        <v>775615.01</v>
      </c>
      <c r="H8099" s="14">
        <f t="shared" si="882"/>
        <v>786473620.13999999</v>
      </c>
      <c r="I8099" s="14">
        <f>IF(F8099="GHS",H8099,H8099*Assumptions!$B$4)</f>
        <v>786473620.13999999</v>
      </c>
      <c r="J8099" s="15" t="str">
        <f>INDEX(Assumptions!$B$8:$B$12,MATCH(B8099,Assumptions!$A$8:$A$12,0))</f>
        <v>Specific Identification</v>
      </c>
      <c r="K8099" s="16">
        <f>G8099/(1-INDEX(Assumptions!$D$8:$D$12,MATCH(B8099,Assumptions!$A$8:$A$12,0)))</f>
        <v>994378.21794871788</v>
      </c>
      <c r="L8099" s="16">
        <f t="shared" si="883"/>
        <v>23268.4503</v>
      </c>
      <c r="M8099" s="16">
        <f t="shared" si="884"/>
        <v>49718.910897435897</v>
      </c>
      <c r="N8099" s="14">
        <f>E8099*(K8099-L8099-M8099)*IF(F8099="GHS",1,Assumptions!$B$4)</f>
        <v>934290328.7457999</v>
      </c>
      <c r="O8099" s="15">
        <f t="shared" ca="1" si="885"/>
        <v>543</v>
      </c>
      <c r="P8099" s="15" t="str">
        <f t="shared" ca="1" si="886"/>
        <v>365d+</v>
      </c>
      <c r="Q8099" s="17">
        <f ca="1">IF(P8099="0-90d",0,IF(P8099="91-180d",INDEX(Assumptions!$F$8:$F$12,MATCH(B8099,Assumptions!$A$8:$A$12,0)),IF(P8099="181-365d",INDEX(Assumptions!$G$8:$G$12,MATCH(B8099,Assumptions!$A$8:$A$12,0)),INDEX(Assumptions!$H$8:$H$12,MATCH(B8099,Assumptions!$A$8:$A$12,0)))))</f>
        <v>0.15</v>
      </c>
      <c r="R8099" s="14">
        <f t="shared" ca="1" si="887"/>
        <v>117971043.021</v>
      </c>
      <c r="S8099" s="14">
        <f t="shared" ca="1" si="888"/>
        <v>668502577.11899996</v>
      </c>
      <c r="T8099" s="11" t="s">
        <v>25</v>
      </c>
      <c r="U8099" s="18" t="s">
        <v>26</v>
      </c>
    </row>
    <row r="8100" spans="1:21" ht="15" customHeight="1" x14ac:dyDescent="0.15">
      <c r="A8100" s="10" t="s">
        <v>8148</v>
      </c>
      <c r="B8100" s="11" t="s">
        <v>46</v>
      </c>
      <c r="C8100" s="11" t="s">
        <v>119</v>
      </c>
      <c r="D8100" s="12">
        <v>46072</v>
      </c>
      <c r="E8100" s="11">
        <v>780</v>
      </c>
      <c r="F8100" s="11" t="s">
        <v>33</v>
      </c>
      <c r="G8100" s="13">
        <v>298405.48</v>
      </c>
      <c r="H8100" s="14">
        <f t="shared" si="882"/>
        <v>232756274.39999998</v>
      </c>
      <c r="I8100" s="14">
        <f>IF(F8100="GHS",H8100,H8100*Assumptions!$B$4)</f>
        <v>232756274.39999998</v>
      </c>
      <c r="J8100" s="15" t="str">
        <f>INDEX(Assumptions!$B$8:$B$12,MATCH(B8100,Assumptions!$A$8:$A$12,0))</f>
        <v>Specific Identification</v>
      </c>
      <c r="K8100" s="16">
        <f>G8100/(1-INDEX(Assumptions!$D$8:$D$12,MATCH(B8100,Assumptions!$A$8:$A$12,0)))</f>
        <v>382571.12820512819</v>
      </c>
      <c r="L8100" s="16">
        <f t="shared" si="883"/>
        <v>8952.1643999999997</v>
      </c>
      <c r="M8100" s="16">
        <f t="shared" si="884"/>
        <v>19128.556410256409</v>
      </c>
      <c r="N8100" s="14">
        <f>E8100*(K8100-L8100-M8100)*IF(F8100="GHS",1,Assumptions!$B$4)</f>
        <v>276502517.76799995</v>
      </c>
      <c r="O8100" s="15">
        <f t="shared" ca="1" si="885"/>
        <v>214</v>
      </c>
      <c r="P8100" s="15" t="str">
        <f t="shared" ca="1" si="886"/>
        <v>181-365d</v>
      </c>
      <c r="Q8100" s="17">
        <f ca="1">IF(P8100="0-90d",0,IF(P8100="91-180d",INDEX(Assumptions!$F$8:$F$12,MATCH(B8100,Assumptions!$A$8:$A$12,0)),IF(P8100="181-365d",INDEX(Assumptions!$G$8:$G$12,MATCH(B8100,Assumptions!$A$8:$A$12,0)),INDEX(Assumptions!$H$8:$H$12,MATCH(B8100,Assumptions!$A$8:$A$12,0)))))</f>
        <v>0.05</v>
      </c>
      <c r="R8100" s="14">
        <f t="shared" ca="1" si="887"/>
        <v>11637813.719999999</v>
      </c>
      <c r="S8100" s="14">
        <f t="shared" ca="1" si="888"/>
        <v>221118460.67999998</v>
      </c>
      <c r="T8100" s="11" t="s">
        <v>25</v>
      </c>
      <c r="U8100" s="18" t="s">
        <v>26</v>
      </c>
    </row>
    <row r="8101" spans="1:21" ht="15" customHeight="1" x14ac:dyDescent="0.15">
      <c r="A8101" s="10" t="s">
        <v>8149</v>
      </c>
      <c r="B8101" s="11" t="s">
        <v>22</v>
      </c>
      <c r="C8101" s="11" t="s">
        <v>23</v>
      </c>
      <c r="D8101" s="12">
        <v>46225</v>
      </c>
      <c r="E8101" s="11">
        <v>1240</v>
      </c>
      <c r="F8101" s="11" t="s">
        <v>24</v>
      </c>
      <c r="G8101" s="13">
        <v>24679.62</v>
      </c>
      <c r="H8101" s="14">
        <f t="shared" si="882"/>
        <v>30602728.799999997</v>
      </c>
      <c r="I8101" s="14">
        <f>IF(F8101="GHS",H8101,H8101*Assumptions!$B$4)</f>
        <v>330509471.03999996</v>
      </c>
      <c r="J8101" s="15" t="str">
        <f>INDEX(Assumptions!$B$8:$B$12,MATCH(B8101,Assumptions!$A$8:$A$12,0))</f>
        <v>FIFO</v>
      </c>
      <c r="K8101" s="16">
        <f>G8101/(1-INDEX(Assumptions!$D$8:$D$12,MATCH(B8101,Assumptions!$A$8:$A$12,0)))</f>
        <v>30097.097560975606</v>
      </c>
      <c r="L8101" s="16">
        <f t="shared" si="883"/>
        <v>740.3886</v>
      </c>
      <c r="M8101" s="16">
        <f t="shared" si="884"/>
        <v>1504.8548780487804</v>
      </c>
      <c r="N8101" s="14">
        <f>E8101*(K8101-L8101-M8101)*IF(F8101="GHS",1,Assumptions!$B$4)</f>
        <v>372992029.87855607</v>
      </c>
      <c r="O8101" s="15">
        <f t="shared" ca="1" si="885"/>
        <v>61</v>
      </c>
      <c r="P8101" s="15" t="str">
        <f t="shared" ca="1" si="886"/>
        <v>0-90d</v>
      </c>
      <c r="Q8101" s="17">
        <f ca="1">IF(P8101="0-90d",0,IF(P8101="91-180d",INDEX(Assumptions!$F$8:$F$12,MATCH(B8101,Assumptions!$A$8:$A$12,0)),IF(P8101="181-365d",INDEX(Assumptions!$G$8:$G$12,MATCH(B8101,Assumptions!$A$8:$A$12,0)),INDEX(Assumptions!$H$8:$H$12,MATCH(B8101,Assumptions!$A$8:$A$12,0)))))</f>
        <v>0</v>
      </c>
      <c r="R8101" s="14">
        <f t="shared" ca="1" si="887"/>
        <v>0</v>
      </c>
      <c r="S8101" s="14">
        <f t="shared" ca="1" si="888"/>
        <v>330509471.03999996</v>
      </c>
      <c r="T8101" s="11" t="s">
        <v>25</v>
      </c>
      <c r="U8101" s="18" t="s">
        <v>36</v>
      </c>
    </row>
    <row r="8102" spans="1:21" ht="15" customHeight="1" x14ac:dyDescent="0.15">
      <c r="A8102" s="10" t="s">
        <v>8150</v>
      </c>
      <c r="B8102" s="11" t="s">
        <v>28</v>
      </c>
      <c r="C8102" s="11" t="s">
        <v>29</v>
      </c>
      <c r="D8102" s="12">
        <v>45836</v>
      </c>
      <c r="E8102" s="11">
        <v>392</v>
      </c>
      <c r="F8102" s="11" t="s">
        <v>24</v>
      </c>
      <c r="G8102" s="13">
        <v>5071.08</v>
      </c>
      <c r="H8102" s="14">
        <f t="shared" si="882"/>
        <v>1987863.3599999999</v>
      </c>
      <c r="I8102" s="14">
        <f>IF(F8102="GHS",H8102,H8102*Assumptions!$B$4)</f>
        <v>21468924.287999999</v>
      </c>
      <c r="J8102" s="15" t="str">
        <f>INDEX(Assumptions!$B$8:$B$12,MATCH(B8102,Assumptions!$A$8:$A$12,0))</f>
        <v>Fair Value Less Costs to Sell</v>
      </c>
      <c r="K8102" s="16">
        <f>G8102/(1-INDEX(Assumptions!$D$8:$D$12,MATCH(B8102,Assumptions!$A$8:$A$12,0)))</f>
        <v>5762.590909090909</v>
      </c>
      <c r="L8102" s="16">
        <f t="shared" si="883"/>
        <v>152.13239999999999</v>
      </c>
      <c r="M8102" s="16">
        <f t="shared" si="884"/>
        <v>288.12954545454545</v>
      </c>
      <c r="N8102" s="14">
        <f>E8102*(K8102-L8102-M8102)*IF(F8102="GHS",1,Assumptions!$B$4)</f>
        <v>22532611.900450911</v>
      </c>
      <c r="O8102" s="15">
        <f t="shared" ca="1" si="885"/>
        <v>450</v>
      </c>
      <c r="P8102" s="15" t="str">
        <f t="shared" ca="1" si="886"/>
        <v>365d+</v>
      </c>
      <c r="Q8102" s="17">
        <f ca="1">IF(P8102="0-90d",0,IF(P8102="91-180d",INDEX(Assumptions!$F$8:$F$12,MATCH(B8102,Assumptions!$A$8:$A$12,0)),IF(P8102="181-365d",INDEX(Assumptions!$G$8:$G$12,MATCH(B8102,Assumptions!$A$8:$A$12,0)),INDEX(Assumptions!$H$8:$H$12,MATCH(B8102,Assumptions!$A$8:$A$12,0)))))</f>
        <v>0.4</v>
      </c>
      <c r="R8102" s="14">
        <f t="shared" ca="1" si="887"/>
        <v>8587569.7151999995</v>
      </c>
      <c r="S8102" s="14">
        <f t="shared" ca="1" si="888"/>
        <v>12881354.572799999</v>
      </c>
      <c r="T8102" s="11" t="s">
        <v>25</v>
      </c>
      <c r="U8102" s="18" t="s">
        <v>26</v>
      </c>
    </row>
    <row r="8103" spans="1:21" ht="15" customHeight="1" x14ac:dyDescent="0.15">
      <c r="A8103" s="10" t="s">
        <v>8151</v>
      </c>
      <c r="B8103" s="11" t="s">
        <v>41</v>
      </c>
      <c r="C8103" s="11" t="s">
        <v>115</v>
      </c>
      <c r="D8103" s="12">
        <v>45839</v>
      </c>
      <c r="E8103" s="11">
        <v>1076</v>
      </c>
      <c r="F8103" s="11" t="s">
        <v>33</v>
      </c>
      <c r="G8103" s="13">
        <v>281.54000000000002</v>
      </c>
      <c r="H8103" s="14">
        <f t="shared" si="882"/>
        <v>302937.04000000004</v>
      </c>
      <c r="I8103" s="14">
        <f>IF(F8103="GHS",H8103,H8103*Assumptions!$B$4)</f>
        <v>302937.04000000004</v>
      </c>
      <c r="J8103" s="15" t="str">
        <f>INDEX(Assumptions!$B$8:$B$12,MATCH(B8103,Assumptions!$A$8:$A$12,0))</f>
        <v>Weighted Average</v>
      </c>
      <c r="K8103" s="16">
        <f>G8103/(1-INDEX(Assumptions!$D$8:$D$12,MATCH(B8103,Assumptions!$A$8:$A$12,0)))</f>
        <v>433.13846153846157</v>
      </c>
      <c r="L8103" s="16">
        <f t="shared" si="883"/>
        <v>8.446200000000001</v>
      </c>
      <c r="M8103" s="16">
        <f t="shared" si="884"/>
        <v>21.656923076923078</v>
      </c>
      <c r="N8103" s="14">
        <f>E8103*(K8103-L8103-M8103)*IF(F8103="GHS",1,Assumptions!$B$4)</f>
        <v>433666.02418461547</v>
      </c>
      <c r="O8103" s="15">
        <f t="shared" ca="1" si="885"/>
        <v>447</v>
      </c>
      <c r="P8103" s="15" t="str">
        <f t="shared" ca="1" si="886"/>
        <v>365d+</v>
      </c>
      <c r="Q8103" s="17">
        <f ca="1">IF(P8103="0-90d",0,IF(P8103="91-180d",INDEX(Assumptions!$F$8:$F$12,MATCH(B8103,Assumptions!$A$8:$A$12,0)),IF(P8103="181-365d",INDEX(Assumptions!$G$8:$G$12,MATCH(B8103,Assumptions!$A$8:$A$12,0)),INDEX(Assumptions!$H$8:$H$12,MATCH(B8103,Assumptions!$A$8:$A$12,0)))))</f>
        <v>0.8</v>
      </c>
      <c r="R8103" s="14">
        <f t="shared" ca="1" si="887"/>
        <v>242349.63200000004</v>
      </c>
      <c r="S8103" s="14">
        <f t="shared" ca="1" si="888"/>
        <v>60587.407999999996</v>
      </c>
      <c r="T8103" s="11" t="s">
        <v>25</v>
      </c>
      <c r="U8103" s="18" t="s">
        <v>26</v>
      </c>
    </row>
    <row r="8104" spans="1:21" ht="15" customHeight="1" x14ac:dyDescent="0.15">
      <c r="A8104" s="10" t="s">
        <v>8152</v>
      </c>
      <c r="B8104" s="11" t="s">
        <v>31</v>
      </c>
      <c r="C8104" s="11" t="s">
        <v>76</v>
      </c>
      <c r="D8104" s="12">
        <v>46197</v>
      </c>
      <c r="E8104" s="11">
        <v>1645</v>
      </c>
      <c r="F8104" s="11" t="s">
        <v>33</v>
      </c>
      <c r="G8104" s="13">
        <v>4078.38</v>
      </c>
      <c r="H8104" s="14">
        <f t="shared" si="882"/>
        <v>6708935.1000000006</v>
      </c>
      <c r="I8104" s="14">
        <f>IF(F8104="GHS",H8104,H8104*Assumptions!$B$4)</f>
        <v>6708935.1000000006</v>
      </c>
      <c r="J8104" s="15" t="str">
        <f>INDEX(Assumptions!$B$8:$B$12,MATCH(B8104,Assumptions!$A$8:$A$12,0))</f>
        <v>Weighted Average</v>
      </c>
      <c r="K8104" s="16">
        <f>G8104/(1-INDEX(Assumptions!$D$8:$D$12,MATCH(B8104,Assumptions!$A$8:$A$12,0)))</f>
        <v>5664.416666666667</v>
      </c>
      <c r="L8104" s="16">
        <f t="shared" si="883"/>
        <v>122.3514</v>
      </c>
      <c r="M8104" s="16">
        <f t="shared" si="884"/>
        <v>283.22083333333336</v>
      </c>
      <c r="N8104" s="14">
        <f>E8104*(K8104-L8104-M8104)*IF(F8104="GHS",1,Assumptions!$B$4)</f>
        <v>8650799.0928333346</v>
      </c>
      <c r="O8104" s="15">
        <f t="shared" ca="1" si="885"/>
        <v>89</v>
      </c>
      <c r="P8104" s="15" t="str">
        <f t="shared" ca="1" si="886"/>
        <v>0-90d</v>
      </c>
      <c r="Q8104" s="17">
        <f ca="1">IF(P8104="0-90d",0,IF(P8104="91-180d",INDEX(Assumptions!$F$8:$F$12,MATCH(B8104,Assumptions!$A$8:$A$12,0)),IF(P8104="181-365d",INDEX(Assumptions!$G$8:$G$12,MATCH(B8104,Assumptions!$A$8:$A$12,0)),INDEX(Assumptions!$H$8:$H$12,MATCH(B8104,Assumptions!$A$8:$A$12,0)))))</f>
        <v>0</v>
      </c>
      <c r="R8104" s="14">
        <f t="shared" ca="1" si="887"/>
        <v>0</v>
      </c>
      <c r="S8104" s="14">
        <f t="shared" ca="1" si="888"/>
        <v>6708935.1000000006</v>
      </c>
      <c r="T8104" s="11" t="s">
        <v>25</v>
      </c>
      <c r="U8104" s="18" t="s">
        <v>26</v>
      </c>
    </row>
    <row r="8105" spans="1:21" ht="15" customHeight="1" x14ac:dyDescent="0.15">
      <c r="A8105" s="10" t="s">
        <v>8153</v>
      </c>
      <c r="B8105" s="11" t="s">
        <v>28</v>
      </c>
      <c r="C8105" s="11" t="s">
        <v>55</v>
      </c>
      <c r="D8105" s="12">
        <v>45908</v>
      </c>
      <c r="E8105" s="11">
        <v>3074</v>
      </c>
      <c r="F8105" s="11" t="s">
        <v>24</v>
      </c>
      <c r="G8105" s="13">
        <v>3797.61</v>
      </c>
      <c r="H8105" s="14">
        <f t="shared" si="882"/>
        <v>11673853.140000001</v>
      </c>
      <c r="I8105" s="14">
        <f>IF(F8105="GHS",H8105,H8105*Assumptions!$B$4)</f>
        <v>126077613.91200002</v>
      </c>
      <c r="J8105" s="15" t="str">
        <f>INDEX(Assumptions!$B$8:$B$12,MATCH(B8105,Assumptions!$A$8:$A$12,0))</f>
        <v>Fair Value Less Costs to Sell</v>
      </c>
      <c r="K8105" s="16">
        <f>G8105/(1-INDEX(Assumptions!$D$8:$D$12,MATCH(B8105,Assumptions!$A$8:$A$12,0)))</f>
        <v>4315.465909090909</v>
      </c>
      <c r="L8105" s="16">
        <f t="shared" si="883"/>
        <v>113.92829999999999</v>
      </c>
      <c r="M8105" s="16">
        <f t="shared" si="884"/>
        <v>215.77329545454546</v>
      </c>
      <c r="N8105" s="14">
        <f>E8105*(K8105-L8105-M8105)*IF(F8105="GHS",1,Assumptions!$B$4)</f>
        <v>132324186.60127638</v>
      </c>
      <c r="O8105" s="15">
        <f t="shared" ca="1" si="885"/>
        <v>378</v>
      </c>
      <c r="P8105" s="15" t="str">
        <f t="shared" ca="1" si="886"/>
        <v>365d+</v>
      </c>
      <c r="Q8105" s="17">
        <f ca="1">IF(P8105="0-90d",0,IF(P8105="91-180d",INDEX(Assumptions!$F$8:$F$12,MATCH(B8105,Assumptions!$A$8:$A$12,0)),IF(P8105="181-365d",INDEX(Assumptions!$G$8:$G$12,MATCH(B8105,Assumptions!$A$8:$A$12,0)),INDEX(Assumptions!$H$8:$H$12,MATCH(B8105,Assumptions!$A$8:$A$12,0)))))</f>
        <v>0.4</v>
      </c>
      <c r="R8105" s="14">
        <f t="shared" ca="1" si="887"/>
        <v>50431045.564800009</v>
      </c>
      <c r="S8105" s="14">
        <f t="shared" ca="1" si="888"/>
        <v>75646568.347200006</v>
      </c>
      <c r="T8105" s="11" t="s">
        <v>25</v>
      </c>
      <c r="U8105" s="18" t="s">
        <v>36</v>
      </c>
    </row>
    <row r="8106" spans="1:21" ht="15" customHeight="1" x14ac:dyDescent="0.15">
      <c r="A8106" s="10" t="s">
        <v>8154</v>
      </c>
      <c r="B8106" s="11" t="s">
        <v>41</v>
      </c>
      <c r="C8106" s="11" t="s">
        <v>115</v>
      </c>
      <c r="D8106" s="12">
        <v>46046</v>
      </c>
      <c r="E8106" s="11">
        <v>3062</v>
      </c>
      <c r="F8106" s="11" t="s">
        <v>33</v>
      </c>
      <c r="G8106" s="13">
        <v>399.47</v>
      </c>
      <c r="H8106" s="14">
        <f t="shared" si="882"/>
        <v>1223177.1400000001</v>
      </c>
      <c r="I8106" s="14">
        <f>IF(F8106="GHS",H8106,H8106*Assumptions!$B$4)</f>
        <v>1223177.1400000001</v>
      </c>
      <c r="J8106" s="15" t="str">
        <f>INDEX(Assumptions!$B$8:$B$12,MATCH(B8106,Assumptions!$A$8:$A$12,0))</f>
        <v>Weighted Average</v>
      </c>
      <c r="K8106" s="16">
        <f>G8106/(1-INDEX(Assumptions!$D$8:$D$12,MATCH(B8106,Assumptions!$A$8:$A$12,0)))</f>
        <v>614.56923076923078</v>
      </c>
      <c r="L8106" s="16">
        <f t="shared" si="883"/>
        <v>11.9841</v>
      </c>
      <c r="M8106" s="16">
        <f t="shared" si="884"/>
        <v>30.728461538461541</v>
      </c>
      <c r="N8106" s="14">
        <f>E8106*(K8106-L8106-M8106)*IF(F8106="GHS",1,Assumptions!$B$4)</f>
        <v>1751025.1211846157</v>
      </c>
      <c r="O8106" s="15">
        <f t="shared" ca="1" si="885"/>
        <v>240</v>
      </c>
      <c r="P8106" s="15" t="str">
        <f t="shared" ca="1" si="886"/>
        <v>181-365d</v>
      </c>
      <c r="Q8106" s="17">
        <f ca="1">IF(P8106="0-90d",0,IF(P8106="91-180d",INDEX(Assumptions!$F$8:$F$12,MATCH(B8106,Assumptions!$A$8:$A$12,0)),IF(P8106="181-365d",INDEX(Assumptions!$G$8:$G$12,MATCH(B8106,Assumptions!$A$8:$A$12,0)),INDEX(Assumptions!$H$8:$H$12,MATCH(B8106,Assumptions!$A$8:$A$12,0)))))</f>
        <v>0.35</v>
      </c>
      <c r="R8106" s="14">
        <f t="shared" ca="1" si="887"/>
        <v>428111.99900000001</v>
      </c>
      <c r="S8106" s="14">
        <f t="shared" ca="1" si="888"/>
        <v>795065.14100000006</v>
      </c>
      <c r="T8106" s="11" t="s">
        <v>25</v>
      </c>
      <c r="U8106" s="18" t="s">
        <v>36</v>
      </c>
    </row>
    <row r="8107" spans="1:21" ht="15" customHeight="1" x14ac:dyDescent="0.15">
      <c r="A8107" s="10" t="s">
        <v>8155</v>
      </c>
      <c r="B8107" s="11" t="s">
        <v>41</v>
      </c>
      <c r="C8107" s="11" t="s">
        <v>42</v>
      </c>
      <c r="D8107" s="12">
        <v>45871</v>
      </c>
      <c r="E8107" s="11">
        <v>4221</v>
      </c>
      <c r="F8107" s="11" t="s">
        <v>33</v>
      </c>
      <c r="G8107" s="13">
        <v>380.12</v>
      </c>
      <c r="H8107" s="14">
        <f t="shared" si="882"/>
        <v>1604486.52</v>
      </c>
      <c r="I8107" s="14">
        <f>IF(F8107="GHS",H8107,H8107*Assumptions!$B$4)</f>
        <v>1604486.52</v>
      </c>
      <c r="J8107" s="15" t="str">
        <f>INDEX(Assumptions!$B$8:$B$12,MATCH(B8107,Assumptions!$A$8:$A$12,0))</f>
        <v>Weighted Average</v>
      </c>
      <c r="K8107" s="16">
        <f>G8107/(1-INDEX(Assumptions!$D$8:$D$12,MATCH(B8107,Assumptions!$A$8:$A$12,0)))</f>
        <v>584.79999999999995</v>
      </c>
      <c r="L8107" s="16">
        <f t="shared" si="883"/>
        <v>11.403599999999999</v>
      </c>
      <c r="M8107" s="16">
        <f t="shared" si="884"/>
        <v>29.24</v>
      </c>
      <c r="N8107" s="14">
        <f>E8107*(K8107-L8107-M8107)*IF(F8107="GHS",1,Assumptions!$B$4)</f>
        <v>2296884.1643999997</v>
      </c>
      <c r="O8107" s="15">
        <f t="shared" ca="1" si="885"/>
        <v>415</v>
      </c>
      <c r="P8107" s="15" t="str">
        <f t="shared" ca="1" si="886"/>
        <v>365d+</v>
      </c>
      <c r="Q8107" s="17">
        <f ca="1">IF(P8107="0-90d",0,IF(P8107="91-180d",INDEX(Assumptions!$F$8:$F$12,MATCH(B8107,Assumptions!$A$8:$A$12,0)),IF(P8107="181-365d",INDEX(Assumptions!$G$8:$G$12,MATCH(B8107,Assumptions!$A$8:$A$12,0)),INDEX(Assumptions!$H$8:$H$12,MATCH(B8107,Assumptions!$A$8:$A$12,0)))))</f>
        <v>0.8</v>
      </c>
      <c r="R8107" s="14">
        <f t="shared" ca="1" si="887"/>
        <v>1283589.216</v>
      </c>
      <c r="S8107" s="14">
        <f t="shared" ca="1" si="888"/>
        <v>320897.304</v>
      </c>
      <c r="T8107" s="11" t="s">
        <v>25</v>
      </c>
      <c r="U8107" s="18" t="s">
        <v>26</v>
      </c>
    </row>
    <row r="8108" spans="1:21" ht="15" customHeight="1" x14ac:dyDescent="0.15">
      <c r="A8108" s="10" t="s">
        <v>8156</v>
      </c>
      <c r="B8108" s="11" t="s">
        <v>31</v>
      </c>
      <c r="C8108" s="11" t="s">
        <v>63</v>
      </c>
      <c r="D8108" s="12">
        <v>45807</v>
      </c>
      <c r="E8108" s="11">
        <v>1648</v>
      </c>
      <c r="F8108" s="11" t="s">
        <v>33</v>
      </c>
      <c r="G8108" s="13">
        <v>1446.17</v>
      </c>
      <c r="H8108" s="14">
        <f t="shared" si="882"/>
        <v>2383288.16</v>
      </c>
      <c r="I8108" s="14">
        <f>IF(F8108="GHS",H8108,H8108*Assumptions!$B$4)</f>
        <v>2383288.16</v>
      </c>
      <c r="J8108" s="15" t="str">
        <f>INDEX(Assumptions!$B$8:$B$12,MATCH(B8108,Assumptions!$A$8:$A$12,0))</f>
        <v>Weighted Average</v>
      </c>
      <c r="K8108" s="16">
        <f>G8108/(1-INDEX(Assumptions!$D$8:$D$12,MATCH(B8108,Assumptions!$A$8:$A$12,0)))</f>
        <v>2008.5694444444446</v>
      </c>
      <c r="L8108" s="16">
        <f t="shared" si="883"/>
        <v>43.385100000000001</v>
      </c>
      <c r="M8108" s="16">
        <f t="shared" si="884"/>
        <v>100.42847222222224</v>
      </c>
      <c r="N8108" s="14">
        <f>E8108*(K8108-L8108-M8108)*IF(F8108="GHS",1,Assumptions!$B$4)</f>
        <v>3073117.6774222227</v>
      </c>
      <c r="O8108" s="15">
        <f t="shared" ca="1" si="885"/>
        <v>479</v>
      </c>
      <c r="P8108" s="15" t="str">
        <f t="shared" ca="1" si="886"/>
        <v>365d+</v>
      </c>
      <c r="Q8108" s="17">
        <f ca="1">IF(P8108="0-90d",0,IF(P8108="91-180d",INDEX(Assumptions!$F$8:$F$12,MATCH(B8108,Assumptions!$A$8:$A$12,0)),IF(P8108="181-365d",INDEX(Assumptions!$G$8:$G$12,MATCH(B8108,Assumptions!$A$8:$A$12,0)),INDEX(Assumptions!$H$8:$H$12,MATCH(B8108,Assumptions!$A$8:$A$12,0)))))</f>
        <v>0.6</v>
      </c>
      <c r="R8108" s="14">
        <f t="shared" ca="1" si="887"/>
        <v>1429972.8959999999</v>
      </c>
      <c r="S8108" s="14">
        <f t="shared" ca="1" si="888"/>
        <v>953315.2640000002</v>
      </c>
      <c r="T8108" s="11" t="s">
        <v>25</v>
      </c>
      <c r="U8108" s="18" t="s">
        <v>26</v>
      </c>
    </row>
    <row r="8109" spans="1:21" ht="15" customHeight="1" x14ac:dyDescent="0.15">
      <c r="A8109" s="10" t="s">
        <v>8157</v>
      </c>
      <c r="B8109" s="11" t="s">
        <v>46</v>
      </c>
      <c r="C8109" s="11" t="s">
        <v>119</v>
      </c>
      <c r="D8109" s="12">
        <v>46077</v>
      </c>
      <c r="E8109" s="11">
        <v>3852</v>
      </c>
      <c r="F8109" s="11" t="s">
        <v>33</v>
      </c>
      <c r="G8109" s="13">
        <v>313051.81</v>
      </c>
      <c r="H8109" s="14">
        <f t="shared" si="882"/>
        <v>1205875572.1199999</v>
      </c>
      <c r="I8109" s="14">
        <f>IF(F8109="GHS",H8109,H8109*Assumptions!$B$4)</f>
        <v>1205875572.1199999</v>
      </c>
      <c r="J8109" s="15" t="str">
        <f>INDEX(Assumptions!$B$8:$B$12,MATCH(B8109,Assumptions!$A$8:$A$12,0))</f>
        <v>Specific Identification</v>
      </c>
      <c r="K8109" s="16">
        <f>G8109/(1-INDEX(Assumptions!$D$8:$D$12,MATCH(B8109,Assumptions!$A$8:$A$12,0)))</f>
        <v>401348.47435897432</v>
      </c>
      <c r="L8109" s="16">
        <f t="shared" si="883"/>
        <v>9391.5542999999998</v>
      </c>
      <c r="M8109" s="16">
        <f t="shared" si="884"/>
        <v>20067.423717948717</v>
      </c>
      <c r="N8109" s="14">
        <f>E8109*(K8109-L8109-M8109)*IF(F8109="GHS",1,Assumptions!$B$4)</f>
        <v>1432518339.9056306</v>
      </c>
      <c r="O8109" s="15">
        <f t="shared" ca="1" si="885"/>
        <v>209</v>
      </c>
      <c r="P8109" s="15" t="str">
        <f t="shared" ca="1" si="886"/>
        <v>181-365d</v>
      </c>
      <c r="Q8109" s="17">
        <f ca="1">IF(P8109="0-90d",0,IF(P8109="91-180d",INDEX(Assumptions!$F$8:$F$12,MATCH(B8109,Assumptions!$A$8:$A$12,0)),IF(P8109="181-365d",INDEX(Assumptions!$G$8:$G$12,MATCH(B8109,Assumptions!$A$8:$A$12,0)),INDEX(Assumptions!$H$8:$H$12,MATCH(B8109,Assumptions!$A$8:$A$12,0)))))</f>
        <v>0.05</v>
      </c>
      <c r="R8109" s="14">
        <f t="shared" ca="1" si="887"/>
        <v>60293778.605999999</v>
      </c>
      <c r="S8109" s="14">
        <f t="shared" si="888"/>
        <v>0</v>
      </c>
      <c r="T8109" s="11" t="s">
        <v>39</v>
      </c>
      <c r="U8109" s="18" t="s">
        <v>26</v>
      </c>
    </row>
    <row r="8110" spans="1:21" ht="15" customHeight="1" x14ac:dyDescent="0.15">
      <c r="A8110" s="10" t="s">
        <v>8158</v>
      </c>
      <c r="B8110" s="11" t="s">
        <v>41</v>
      </c>
      <c r="C8110" s="11" t="s">
        <v>49</v>
      </c>
      <c r="D8110" s="12">
        <v>46046</v>
      </c>
      <c r="E8110" s="11">
        <v>4591</v>
      </c>
      <c r="F8110" s="11" t="s">
        <v>33</v>
      </c>
      <c r="G8110" s="13">
        <v>281.7</v>
      </c>
      <c r="H8110" s="14">
        <f t="shared" si="882"/>
        <v>1293284.7</v>
      </c>
      <c r="I8110" s="14">
        <f>IF(F8110="GHS",H8110,H8110*Assumptions!$B$4)</f>
        <v>1293284.7</v>
      </c>
      <c r="J8110" s="15" t="str">
        <f>INDEX(Assumptions!$B$8:$B$12,MATCH(B8110,Assumptions!$A$8:$A$12,0))</f>
        <v>Weighted Average</v>
      </c>
      <c r="K8110" s="16">
        <f>G8110/(1-INDEX(Assumptions!$D$8:$D$12,MATCH(B8110,Assumptions!$A$8:$A$12,0)))</f>
        <v>433.38461538461536</v>
      </c>
      <c r="L8110" s="16">
        <f t="shared" si="883"/>
        <v>8.4509999999999987</v>
      </c>
      <c r="M8110" s="16">
        <f t="shared" si="884"/>
        <v>21.669230769230769</v>
      </c>
      <c r="N8110" s="14">
        <f>E8110*(K8110-L8110-M8110)*IF(F8110="GHS",1,Assumptions!$B$4)</f>
        <v>1851386.7897692306</v>
      </c>
      <c r="O8110" s="15">
        <f t="shared" ca="1" si="885"/>
        <v>240</v>
      </c>
      <c r="P8110" s="15" t="str">
        <f t="shared" ca="1" si="886"/>
        <v>181-365d</v>
      </c>
      <c r="Q8110" s="17">
        <f ca="1">IF(P8110="0-90d",0,IF(P8110="91-180d",INDEX(Assumptions!$F$8:$F$12,MATCH(B8110,Assumptions!$A$8:$A$12,0)),IF(P8110="181-365d",INDEX(Assumptions!$G$8:$G$12,MATCH(B8110,Assumptions!$A$8:$A$12,0)),INDEX(Assumptions!$H$8:$H$12,MATCH(B8110,Assumptions!$A$8:$A$12,0)))))</f>
        <v>0.35</v>
      </c>
      <c r="R8110" s="14">
        <f t="shared" ca="1" si="887"/>
        <v>452649.64499999996</v>
      </c>
      <c r="S8110" s="14">
        <f t="shared" si="888"/>
        <v>0</v>
      </c>
      <c r="T8110" s="11" t="s">
        <v>39</v>
      </c>
      <c r="U8110" s="18" t="s">
        <v>26</v>
      </c>
    </row>
    <row r="8111" spans="1:21" ht="15" customHeight="1" x14ac:dyDescent="0.15">
      <c r="A8111" s="10" t="s">
        <v>8159</v>
      </c>
      <c r="B8111" s="11" t="s">
        <v>41</v>
      </c>
      <c r="C8111" s="11" t="s">
        <v>44</v>
      </c>
      <c r="D8111" s="12">
        <v>46186</v>
      </c>
      <c r="E8111" s="11">
        <v>2318</v>
      </c>
      <c r="F8111" s="11" t="s">
        <v>33</v>
      </c>
      <c r="G8111" s="13">
        <v>361.24</v>
      </c>
      <c r="H8111" s="14">
        <f t="shared" si="882"/>
        <v>837354.32000000007</v>
      </c>
      <c r="I8111" s="14">
        <f>IF(F8111="GHS",H8111,H8111*Assumptions!$B$4)</f>
        <v>837354.32000000007</v>
      </c>
      <c r="J8111" s="15" t="str">
        <f>INDEX(Assumptions!$B$8:$B$12,MATCH(B8111,Assumptions!$A$8:$A$12,0))</f>
        <v>Weighted Average</v>
      </c>
      <c r="K8111" s="16">
        <f>G8111/(1-INDEX(Assumptions!$D$8:$D$12,MATCH(B8111,Assumptions!$A$8:$A$12,0)))</f>
        <v>555.7538461538461</v>
      </c>
      <c r="L8111" s="16">
        <f t="shared" si="883"/>
        <v>10.837199999999999</v>
      </c>
      <c r="M8111" s="16">
        <f t="shared" si="884"/>
        <v>27.787692307692307</v>
      </c>
      <c r="N8111" s="14">
        <f>E8111*(K8111-L8111-M8111)*IF(F8111="GHS",1,Assumptions!$B$4)</f>
        <v>1198704.9150153843</v>
      </c>
      <c r="O8111" s="15">
        <f t="shared" ca="1" si="885"/>
        <v>100</v>
      </c>
      <c r="P8111" s="15" t="str">
        <f t="shared" ca="1" si="886"/>
        <v>91-180d</v>
      </c>
      <c r="Q8111" s="17">
        <f ca="1">IF(P8111="0-90d",0,IF(P8111="91-180d",INDEX(Assumptions!$F$8:$F$12,MATCH(B8111,Assumptions!$A$8:$A$12,0)),IF(P8111="181-365d",INDEX(Assumptions!$G$8:$G$12,MATCH(B8111,Assumptions!$A$8:$A$12,0)),INDEX(Assumptions!$H$8:$H$12,MATCH(B8111,Assumptions!$A$8:$A$12,0)))))</f>
        <v>0.1</v>
      </c>
      <c r="R8111" s="14">
        <f t="shared" ca="1" si="887"/>
        <v>83735.432000000015</v>
      </c>
      <c r="S8111" s="14">
        <f t="shared" ca="1" si="888"/>
        <v>753618.88800000004</v>
      </c>
      <c r="T8111" s="11" t="s">
        <v>25</v>
      </c>
      <c r="U8111" s="18" t="s">
        <v>36</v>
      </c>
    </row>
    <row r="8112" spans="1:21" ht="15" customHeight="1" x14ac:dyDescent="0.15">
      <c r="A8112" s="10" t="s">
        <v>8160</v>
      </c>
      <c r="B8112" s="11" t="s">
        <v>41</v>
      </c>
      <c r="C8112" s="11" t="s">
        <v>42</v>
      </c>
      <c r="D8112" s="12">
        <v>46082</v>
      </c>
      <c r="E8112" s="11">
        <v>1305</v>
      </c>
      <c r="F8112" s="11" t="s">
        <v>33</v>
      </c>
      <c r="G8112" s="13">
        <v>333.35</v>
      </c>
      <c r="H8112" s="14">
        <f t="shared" si="882"/>
        <v>435021.75000000006</v>
      </c>
      <c r="I8112" s="14">
        <f>IF(F8112="GHS",H8112,H8112*Assumptions!$B$4)</f>
        <v>435021.75000000006</v>
      </c>
      <c r="J8112" s="15" t="str">
        <f>INDEX(Assumptions!$B$8:$B$12,MATCH(B8112,Assumptions!$A$8:$A$12,0))</f>
        <v>Weighted Average</v>
      </c>
      <c r="K8112" s="16">
        <f>G8112/(1-INDEX(Assumptions!$D$8:$D$12,MATCH(B8112,Assumptions!$A$8:$A$12,0)))</f>
        <v>512.84615384615381</v>
      </c>
      <c r="L8112" s="16">
        <f t="shared" si="883"/>
        <v>10.000500000000001</v>
      </c>
      <c r="M8112" s="16">
        <f t="shared" si="884"/>
        <v>25.642307692307693</v>
      </c>
      <c r="N8112" s="14">
        <f>E8112*(K8112-L8112-M8112)*IF(F8112="GHS",1,Assumptions!$B$4)</f>
        <v>622750.36673076928</v>
      </c>
      <c r="O8112" s="15">
        <f t="shared" ca="1" si="885"/>
        <v>204</v>
      </c>
      <c r="P8112" s="15" t="str">
        <f t="shared" ca="1" si="886"/>
        <v>181-365d</v>
      </c>
      <c r="Q8112" s="17">
        <f ca="1">IF(P8112="0-90d",0,IF(P8112="91-180d",INDEX(Assumptions!$F$8:$F$12,MATCH(B8112,Assumptions!$A$8:$A$12,0)),IF(P8112="181-365d",INDEX(Assumptions!$G$8:$G$12,MATCH(B8112,Assumptions!$A$8:$A$12,0)),INDEX(Assumptions!$H$8:$H$12,MATCH(B8112,Assumptions!$A$8:$A$12,0)))))</f>
        <v>0.35</v>
      </c>
      <c r="R8112" s="14">
        <f t="shared" ca="1" si="887"/>
        <v>152257.61250000002</v>
      </c>
      <c r="S8112" s="14">
        <f t="shared" ca="1" si="888"/>
        <v>282764.13750000007</v>
      </c>
      <c r="T8112" s="11" t="s">
        <v>25</v>
      </c>
      <c r="U8112" s="18" t="s">
        <v>26</v>
      </c>
    </row>
    <row r="8113" spans="1:21" ht="15" customHeight="1" x14ac:dyDescent="0.15">
      <c r="A8113" s="10" t="s">
        <v>8161</v>
      </c>
      <c r="B8113" s="11" t="s">
        <v>28</v>
      </c>
      <c r="C8113" s="11" t="s">
        <v>29</v>
      </c>
      <c r="D8113" s="12">
        <v>45824</v>
      </c>
      <c r="E8113" s="11">
        <v>4676</v>
      </c>
      <c r="F8113" s="11" t="s">
        <v>24</v>
      </c>
      <c r="G8113" s="13">
        <v>10501.43</v>
      </c>
      <c r="H8113" s="14">
        <f t="shared" si="882"/>
        <v>49104686.68</v>
      </c>
      <c r="I8113" s="14">
        <f>IF(F8113="GHS",H8113,H8113*Assumptions!$B$4)</f>
        <v>530330616.14400005</v>
      </c>
      <c r="J8113" s="15" t="str">
        <f>INDEX(Assumptions!$B$8:$B$12,MATCH(B8113,Assumptions!$A$8:$A$12,0))</f>
        <v>Fair Value Less Costs to Sell</v>
      </c>
      <c r="K8113" s="16">
        <f>G8113/(1-INDEX(Assumptions!$D$8:$D$12,MATCH(B8113,Assumptions!$A$8:$A$12,0)))</f>
        <v>11933.443181818182</v>
      </c>
      <c r="L8113" s="16">
        <f t="shared" si="883"/>
        <v>315.04289999999997</v>
      </c>
      <c r="M8113" s="16">
        <f t="shared" si="884"/>
        <v>596.67215909090908</v>
      </c>
      <c r="N8113" s="14">
        <f>E8113*(K8113-L8113-M8113)*IF(F8113="GHS",1,Assumptions!$B$4)</f>
        <v>556606087.58022547</v>
      </c>
      <c r="O8113" s="15">
        <f t="shared" ca="1" si="885"/>
        <v>462</v>
      </c>
      <c r="P8113" s="15" t="str">
        <f t="shared" ca="1" si="886"/>
        <v>365d+</v>
      </c>
      <c r="Q8113" s="17">
        <f ca="1">IF(P8113="0-90d",0,IF(P8113="91-180d",INDEX(Assumptions!$F$8:$F$12,MATCH(B8113,Assumptions!$A$8:$A$12,0)),IF(P8113="181-365d",INDEX(Assumptions!$G$8:$G$12,MATCH(B8113,Assumptions!$A$8:$A$12,0)),INDEX(Assumptions!$H$8:$H$12,MATCH(B8113,Assumptions!$A$8:$A$12,0)))))</f>
        <v>0.4</v>
      </c>
      <c r="R8113" s="14">
        <f t="shared" ca="1" si="887"/>
        <v>212132246.45760003</v>
      </c>
      <c r="S8113" s="14">
        <f t="shared" ca="1" si="888"/>
        <v>318198369.68640006</v>
      </c>
      <c r="T8113" s="11" t="s">
        <v>25</v>
      </c>
      <c r="U8113" s="18" t="s">
        <v>36</v>
      </c>
    </row>
    <row r="8114" spans="1:21" ht="15" customHeight="1" x14ac:dyDescent="0.15">
      <c r="A8114" s="10" t="s">
        <v>8162</v>
      </c>
      <c r="B8114" s="11" t="s">
        <v>31</v>
      </c>
      <c r="C8114" s="11" t="s">
        <v>63</v>
      </c>
      <c r="D8114" s="12">
        <v>46172</v>
      </c>
      <c r="E8114" s="11">
        <v>4114</v>
      </c>
      <c r="F8114" s="11" t="s">
        <v>33</v>
      </c>
      <c r="G8114" s="13">
        <v>2945.37</v>
      </c>
      <c r="H8114" s="14">
        <f t="shared" si="882"/>
        <v>12117252.18</v>
      </c>
      <c r="I8114" s="14">
        <f>IF(F8114="GHS",H8114,H8114*Assumptions!$B$4)</f>
        <v>12117252.18</v>
      </c>
      <c r="J8114" s="15" t="str">
        <f>INDEX(Assumptions!$B$8:$B$12,MATCH(B8114,Assumptions!$A$8:$A$12,0))</f>
        <v>Weighted Average</v>
      </c>
      <c r="K8114" s="16">
        <f>G8114/(1-INDEX(Assumptions!$D$8:$D$12,MATCH(B8114,Assumptions!$A$8:$A$12,0)))</f>
        <v>4090.7916666666665</v>
      </c>
      <c r="L8114" s="16">
        <f t="shared" si="883"/>
        <v>88.361099999999993</v>
      </c>
      <c r="M8114" s="16">
        <f t="shared" si="884"/>
        <v>204.53958333333333</v>
      </c>
      <c r="N8114" s="14">
        <f>E8114*(K8114-L8114-M8114)*IF(F8114="GHS",1,Assumptions!$B$4)</f>
        <v>15624523.505433332</v>
      </c>
      <c r="O8114" s="15">
        <f t="shared" ca="1" si="885"/>
        <v>114</v>
      </c>
      <c r="P8114" s="15" t="str">
        <f t="shared" ca="1" si="886"/>
        <v>91-180d</v>
      </c>
      <c r="Q8114" s="17">
        <f ca="1">IF(P8114="0-90d",0,IF(P8114="91-180d",INDEX(Assumptions!$F$8:$F$12,MATCH(B8114,Assumptions!$A$8:$A$12,0)),IF(P8114="181-365d",INDEX(Assumptions!$G$8:$G$12,MATCH(B8114,Assumptions!$A$8:$A$12,0)),INDEX(Assumptions!$H$8:$H$12,MATCH(B8114,Assumptions!$A$8:$A$12,0)))))</f>
        <v>0.05</v>
      </c>
      <c r="R8114" s="14">
        <f t="shared" ca="1" si="887"/>
        <v>605862.60900000005</v>
      </c>
      <c r="S8114" s="14">
        <f t="shared" ca="1" si="888"/>
        <v>11511389.571</v>
      </c>
      <c r="T8114" s="11" t="s">
        <v>25</v>
      </c>
      <c r="U8114" s="18" t="s">
        <v>26</v>
      </c>
    </row>
    <row r="8115" spans="1:21" ht="15" customHeight="1" x14ac:dyDescent="0.15">
      <c r="A8115" s="10" t="s">
        <v>8163</v>
      </c>
      <c r="B8115" s="11" t="s">
        <v>22</v>
      </c>
      <c r="C8115" s="11" t="s">
        <v>81</v>
      </c>
      <c r="D8115" s="12">
        <v>45991</v>
      </c>
      <c r="E8115" s="11">
        <v>3513</v>
      </c>
      <c r="F8115" s="11" t="s">
        <v>24</v>
      </c>
      <c r="G8115" s="13">
        <v>41334.76</v>
      </c>
      <c r="H8115" s="14">
        <f t="shared" si="882"/>
        <v>145209011.88</v>
      </c>
      <c r="I8115" s="14">
        <f>IF(F8115="GHS",H8115,H8115*Assumptions!$B$4)</f>
        <v>1568257328.3040001</v>
      </c>
      <c r="J8115" s="15" t="str">
        <f>INDEX(Assumptions!$B$8:$B$12,MATCH(B8115,Assumptions!$A$8:$A$12,0))</f>
        <v>FIFO</v>
      </c>
      <c r="K8115" s="16">
        <f>G8115/(1-INDEX(Assumptions!$D$8:$D$12,MATCH(B8115,Assumptions!$A$8:$A$12,0)))</f>
        <v>50408.243902439026</v>
      </c>
      <c r="L8115" s="16">
        <f t="shared" si="883"/>
        <v>1240.0427999999999</v>
      </c>
      <c r="M8115" s="16">
        <f t="shared" si="884"/>
        <v>2520.4121951219513</v>
      </c>
      <c r="N8115" s="14">
        <f>E8115*(K8115-L8115-M8115)*IF(F8115="GHS",1,Assumptions!$B$4)</f>
        <v>1769835770.2591729</v>
      </c>
      <c r="O8115" s="15">
        <f t="shared" ca="1" si="885"/>
        <v>295</v>
      </c>
      <c r="P8115" s="15" t="str">
        <f t="shared" ca="1" si="886"/>
        <v>181-365d</v>
      </c>
      <c r="Q8115" s="17">
        <f ca="1">IF(P8115="0-90d",0,IF(P8115="91-180d",INDEX(Assumptions!$F$8:$F$12,MATCH(B8115,Assumptions!$A$8:$A$12,0)),IF(P8115="181-365d",INDEX(Assumptions!$G$8:$G$12,MATCH(B8115,Assumptions!$A$8:$A$12,0)),INDEX(Assumptions!$H$8:$H$12,MATCH(B8115,Assumptions!$A$8:$A$12,0)))))</f>
        <v>0.15</v>
      </c>
      <c r="R8115" s="14">
        <f t="shared" ca="1" si="887"/>
        <v>235238599.24560001</v>
      </c>
      <c r="S8115" s="14">
        <f t="shared" ca="1" si="888"/>
        <v>1333018729.0584002</v>
      </c>
      <c r="T8115" s="11" t="s">
        <v>25</v>
      </c>
      <c r="U8115" s="18" t="s">
        <v>26</v>
      </c>
    </row>
    <row r="8116" spans="1:21" ht="15" customHeight="1" x14ac:dyDescent="0.15">
      <c r="A8116" s="10" t="s">
        <v>8164</v>
      </c>
      <c r="B8116" s="11" t="s">
        <v>28</v>
      </c>
      <c r="C8116" s="11" t="s">
        <v>38</v>
      </c>
      <c r="D8116" s="12">
        <v>46167</v>
      </c>
      <c r="E8116" s="11">
        <v>222</v>
      </c>
      <c r="F8116" s="11" t="s">
        <v>24</v>
      </c>
      <c r="G8116" s="13">
        <v>17971.5</v>
      </c>
      <c r="H8116" s="14">
        <f t="shared" si="882"/>
        <v>3989673</v>
      </c>
      <c r="I8116" s="14">
        <f>IF(F8116="GHS",H8116,H8116*Assumptions!$B$4)</f>
        <v>43088468.400000006</v>
      </c>
      <c r="J8116" s="15" t="str">
        <f>INDEX(Assumptions!$B$8:$B$12,MATCH(B8116,Assumptions!$A$8:$A$12,0))</f>
        <v>Fair Value Less Costs to Sell</v>
      </c>
      <c r="K8116" s="16">
        <f>G8116/(1-INDEX(Assumptions!$D$8:$D$12,MATCH(B8116,Assumptions!$A$8:$A$12,0)))</f>
        <v>20422.159090909092</v>
      </c>
      <c r="L8116" s="16">
        <f t="shared" si="883"/>
        <v>539.14499999999998</v>
      </c>
      <c r="M8116" s="16">
        <f t="shared" si="884"/>
        <v>1021.1079545454546</v>
      </c>
      <c r="N8116" s="14">
        <f>E8116*(K8116-L8116-M8116)*IF(F8116="GHS",1,Assumptions!$B$4)</f>
        <v>45223306.152545452</v>
      </c>
      <c r="O8116" s="15">
        <f t="shared" ca="1" si="885"/>
        <v>119</v>
      </c>
      <c r="P8116" s="15" t="str">
        <f t="shared" ca="1" si="886"/>
        <v>91-180d</v>
      </c>
      <c r="Q8116" s="17">
        <f ca="1">IF(P8116="0-90d",0,IF(P8116="91-180d",INDEX(Assumptions!$F$8:$F$12,MATCH(B8116,Assumptions!$A$8:$A$12,0)),IF(P8116="181-365d",INDEX(Assumptions!$G$8:$G$12,MATCH(B8116,Assumptions!$A$8:$A$12,0)),INDEX(Assumptions!$H$8:$H$12,MATCH(B8116,Assumptions!$A$8:$A$12,0)))))</f>
        <v>0.02</v>
      </c>
      <c r="R8116" s="14">
        <f t="shared" ca="1" si="887"/>
        <v>861769.36800000013</v>
      </c>
      <c r="S8116" s="14">
        <f t="shared" ca="1" si="888"/>
        <v>42226699.032000005</v>
      </c>
      <c r="T8116" s="11" t="s">
        <v>25</v>
      </c>
      <c r="U8116" s="18" t="s">
        <v>26</v>
      </c>
    </row>
    <row r="8117" spans="1:21" ht="15" customHeight="1" x14ac:dyDescent="0.15">
      <c r="A8117" s="10" t="s">
        <v>8165</v>
      </c>
      <c r="B8117" s="11" t="s">
        <v>31</v>
      </c>
      <c r="C8117" s="11" t="s">
        <v>32</v>
      </c>
      <c r="D8117" s="12">
        <v>45778</v>
      </c>
      <c r="E8117" s="11">
        <v>172</v>
      </c>
      <c r="F8117" s="11" t="s">
        <v>33</v>
      </c>
      <c r="G8117" s="13">
        <v>3746.27</v>
      </c>
      <c r="H8117" s="14">
        <f t="shared" si="882"/>
        <v>644358.43999999994</v>
      </c>
      <c r="I8117" s="14">
        <f>IF(F8117="GHS",H8117,H8117*Assumptions!$B$4)</f>
        <v>644358.43999999994</v>
      </c>
      <c r="J8117" s="15" t="str">
        <f>INDEX(Assumptions!$B$8:$B$12,MATCH(B8117,Assumptions!$A$8:$A$12,0))</f>
        <v>Weighted Average</v>
      </c>
      <c r="K8117" s="16">
        <f>G8117/(1-INDEX(Assumptions!$D$8:$D$12,MATCH(B8117,Assumptions!$A$8:$A$12,0)))</f>
        <v>5203.1527777777783</v>
      </c>
      <c r="L8117" s="16">
        <f t="shared" si="883"/>
        <v>112.38809999999999</v>
      </c>
      <c r="M8117" s="16">
        <f t="shared" si="884"/>
        <v>260.15763888888893</v>
      </c>
      <c r="N8117" s="14">
        <f>E8117*(K8117-L8117-M8117)*IF(F8117="GHS",1,Assumptions!$B$4)</f>
        <v>830864.41068888898</v>
      </c>
      <c r="O8117" s="15">
        <f t="shared" ca="1" si="885"/>
        <v>508</v>
      </c>
      <c r="P8117" s="15" t="str">
        <f t="shared" ca="1" si="886"/>
        <v>365d+</v>
      </c>
      <c r="Q8117" s="17">
        <f ca="1">IF(P8117="0-90d",0,IF(P8117="91-180d",INDEX(Assumptions!$F$8:$F$12,MATCH(B8117,Assumptions!$A$8:$A$12,0)),IF(P8117="181-365d",INDEX(Assumptions!$G$8:$G$12,MATCH(B8117,Assumptions!$A$8:$A$12,0)),INDEX(Assumptions!$H$8:$H$12,MATCH(B8117,Assumptions!$A$8:$A$12,0)))))</f>
        <v>0.6</v>
      </c>
      <c r="R8117" s="14">
        <f t="shared" ca="1" si="887"/>
        <v>386615.06399999995</v>
      </c>
      <c r="S8117" s="14">
        <f t="shared" ca="1" si="888"/>
        <v>257743.37599999999</v>
      </c>
      <c r="T8117" s="11" t="s">
        <v>25</v>
      </c>
      <c r="U8117" s="18" t="s">
        <v>26</v>
      </c>
    </row>
    <row r="8118" spans="1:21" ht="15" customHeight="1" x14ac:dyDescent="0.15">
      <c r="A8118" s="10" t="s">
        <v>8166</v>
      </c>
      <c r="B8118" s="11" t="s">
        <v>41</v>
      </c>
      <c r="C8118" s="11" t="s">
        <v>115</v>
      </c>
      <c r="D8118" s="12">
        <v>45783</v>
      </c>
      <c r="E8118" s="11">
        <v>2147</v>
      </c>
      <c r="F8118" s="11" t="s">
        <v>33</v>
      </c>
      <c r="G8118" s="13">
        <v>155.13999999999999</v>
      </c>
      <c r="H8118" s="14">
        <f t="shared" si="882"/>
        <v>333085.57999999996</v>
      </c>
      <c r="I8118" s="14">
        <f>IF(F8118="GHS",H8118,H8118*Assumptions!$B$4)</f>
        <v>333085.57999999996</v>
      </c>
      <c r="J8118" s="15" t="str">
        <f>INDEX(Assumptions!$B$8:$B$12,MATCH(B8118,Assumptions!$A$8:$A$12,0))</f>
        <v>Weighted Average</v>
      </c>
      <c r="K8118" s="16">
        <f>G8118/(1-INDEX(Assumptions!$D$8:$D$12,MATCH(B8118,Assumptions!$A$8:$A$12,0)))</f>
        <v>238.67692307692306</v>
      </c>
      <c r="L8118" s="16">
        <f t="shared" si="883"/>
        <v>4.6541999999999994</v>
      </c>
      <c r="M8118" s="16">
        <f t="shared" si="884"/>
        <v>11.933846153846154</v>
      </c>
      <c r="N8118" s="14">
        <f>E8118*(K8118-L8118-M8118)*IF(F8118="GHS",1,Assumptions!$B$4)</f>
        <v>476824.81875384611</v>
      </c>
      <c r="O8118" s="15">
        <f t="shared" ca="1" si="885"/>
        <v>503</v>
      </c>
      <c r="P8118" s="15" t="str">
        <f t="shared" ca="1" si="886"/>
        <v>365d+</v>
      </c>
      <c r="Q8118" s="17">
        <f ca="1">IF(P8118="0-90d",0,IF(P8118="91-180d",INDEX(Assumptions!$F$8:$F$12,MATCH(B8118,Assumptions!$A$8:$A$12,0)),IF(P8118="181-365d",INDEX(Assumptions!$G$8:$G$12,MATCH(B8118,Assumptions!$A$8:$A$12,0)),INDEX(Assumptions!$H$8:$H$12,MATCH(B8118,Assumptions!$A$8:$A$12,0)))))</f>
        <v>0.8</v>
      </c>
      <c r="R8118" s="14">
        <f t="shared" ca="1" si="887"/>
        <v>266468.46399999998</v>
      </c>
      <c r="S8118" s="14">
        <f t="shared" ca="1" si="888"/>
        <v>66617.11599999998</v>
      </c>
      <c r="T8118" s="11" t="s">
        <v>25</v>
      </c>
      <c r="U8118" s="18" t="s">
        <v>26</v>
      </c>
    </row>
    <row r="8119" spans="1:21" ht="15" customHeight="1" x14ac:dyDescent="0.15">
      <c r="A8119" s="10" t="s">
        <v>8167</v>
      </c>
      <c r="B8119" s="11" t="s">
        <v>41</v>
      </c>
      <c r="C8119" s="11" t="s">
        <v>42</v>
      </c>
      <c r="D8119" s="12">
        <v>46061</v>
      </c>
      <c r="E8119" s="11">
        <v>1556</v>
      </c>
      <c r="F8119" s="11" t="s">
        <v>33</v>
      </c>
      <c r="G8119" s="13">
        <v>316.64</v>
      </c>
      <c r="H8119" s="14">
        <f t="shared" si="882"/>
        <v>492691.83999999997</v>
      </c>
      <c r="I8119" s="14">
        <f>IF(F8119="GHS",H8119,H8119*Assumptions!$B$4)</f>
        <v>492691.83999999997</v>
      </c>
      <c r="J8119" s="15" t="str">
        <f>INDEX(Assumptions!$B$8:$B$12,MATCH(B8119,Assumptions!$A$8:$A$12,0))</f>
        <v>Weighted Average</v>
      </c>
      <c r="K8119" s="16">
        <f>G8119/(1-INDEX(Assumptions!$D$8:$D$12,MATCH(B8119,Assumptions!$A$8:$A$12,0)))</f>
        <v>487.13846153846151</v>
      </c>
      <c r="L8119" s="16">
        <f t="shared" si="883"/>
        <v>9.4992000000000001</v>
      </c>
      <c r="M8119" s="16">
        <f t="shared" si="884"/>
        <v>24.356923076923078</v>
      </c>
      <c r="N8119" s="14">
        <f>E8119*(K8119-L8119-M8119)*IF(F8119="GHS",1,Assumptions!$B$4)</f>
        <v>705307.3186461539</v>
      </c>
      <c r="O8119" s="15">
        <f t="shared" ca="1" si="885"/>
        <v>225</v>
      </c>
      <c r="P8119" s="15" t="str">
        <f t="shared" ca="1" si="886"/>
        <v>181-365d</v>
      </c>
      <c r="Q8119" s="17">
        <f ca="1">IF(P8119="0-90d",0,IF(P8119="91-180d",INDEX(Assumptions!$F$8:$F$12,MATCH(B8119,Assumptions!$A$8:$A$12,0)),IF(P8119="181-365d",INDEX(Assumptions!$G$8:$G$12,MATCH(B8119,Assumptions!$A$8:$A$12,0)),INDEX(Assumptions!$H$8:$H$12,MATCH(B8119,Assumptions!$A$8:$A$12,0)))))</f>
        <v>0.35</v>
      </c>
      <c r="R8119" s="14">
        <f t="shared" ca="1" si="887"/>
        <v>172442.14399999997</v>
      </c>
      <c r="S8119" s="14">
        <f t="shared" ca="1" si="888"/>
        <v>320249.696</v>
      </c>
      <c r="T8119" s="11" t="s">
        <v>25</v>
      </c>
      <c r="U8119" s="18" t="s">
        <v>26</v>
      </c>
    </row>
    <row r="8120" spans="1:21" ht="15" customHeight="1" x14ac:dyDescent="0.15">
      <c r="A8120" s="10" t="s">
        <v>8168</v>
      </c>
      <c r="B8120" s="11" t="s">
        <v>41</v>
      </c>
      <c r="C8120" s="11" t="s">
        <v>42</v>
      </c>
      <c r="D8120" s="12">
        <v>45940</v>
      </c>
      <c r="E8120" s="11">
        <v>2389</v>
      </c>
      <c r="F8120" s="11" t="s">
        <v>33</v>
      </c>
      <c r="G8120" s="13">
        <v>375.36</v>
      </c>
      <c r="H8120" s="14">
        <f t="shared" si="882"/>
        <v>896735.04</v>
      </c>
      <c r="I8120" s="14">
        <f>IF(F8120="GHS",H8120,H8120*Assumptions!$B$4)</f>
        <v>896735.04</v>
      </c>
      <c r="J8120" s="15" t="str">
        <f>INDEX(Assumptions!$B$8:$B$12,MATCH(B8120,Assumptions!$A$8:$A$12,0))</f>
        <v>Weighted Average</v>
      </c>
      <c r="K8120" s="16">
        <f>G8120/(1-INDEX(Assumptions!$D$8:$D$12,MATCH(B8120,Assumptions!$A$8:$A$12,0)))</f>
        <v>577.47692307692307</v>
      </c>
      <c r="L8120" s="16">
        <f t="shared" si="883"/>
        <v>11.2608</v>
      </c>
      <c r="M8120" s="16">
        <f t="shared" si="884"/>
        <v>28.873846153846156</v>
      </c>
      <c r="N8120" s="14">
        <f>E8120*(K8120-L8120-M8120)*IF(F8120="GHS",1,Assumptions!$B$4)</f>
        <v>1283710.6995692309</v>
      </c>
      <c r="O8120" s="15">
        <f t="shared" ca="1" si="885"/>
        <v>346</v>
      </c>
      <c r="P8120" s="15" t="str">
        <f t="shared" ca="1" si="886"/>
        <v>181-365d</v>
      </c>
      <c r="Q8120" s="17">
        <f ca="1">IF(P8120="0-90d",0,IF(P8120="91-180d",INDEX(Assumptions!$F$8:$F$12,MATCH(B8120,Assumptions!$A$8:$A$12,0)),IF(P8120="181-365d",INDEX(Assumptions!$G$8:$G$12,MATCH(B8120,Assumptions!$A$8:$A$12,0)),INDEX(Assumptions!$H$8:$H$12,MATCH(B8120,Assumptions!$A$8:$A$12,0)))))</f>
        <v>0.35</v>
      </c>
      <c r="R8120" s="14">
        <f t="shared" ca="1" si="887"/>
        <v>313857.26399999997</v>
      </c>
      <c r="S8120" s="14">
        <f t="shared" ca="1" si="888"/>
        <v>582877.77600000007</v>
      </c>
      <c r="T8120" s="11" t="s">
        <v>25</v>
      </c>
      <c r="U8120" s="18" t="s">
        <v>26</v>
      </c>
    </row>
    <row r="8121" spans="1:21" ht="15" customHeight="1" x14ac:dyDescent="0.15">
      <c r="A8121" s="10" t="s">
        <v>8169</v>
      </c>
      <c r="B8121" s="11" t="s">
        <v>31</v>
      </c>
      <c r="C8121" s="11" t="s">
        <v>76</v>
      </c>
      <c r="D8121" s="12">
        <v>46095</v>
      </c>
      <c r="E8121" s="11">
        <v>4821</v>
      </c>
      <c r="F8121" s="11" t="s">
        <v>33</v>
      </c>
      <c r="G8121" s="13">
        <v>2947.65</v>
      </c>
      <c r="H8121" s="14">
        <f t="shared" si="882"/>
        <v>14210620.65</v>
      </c>
      <c r="I8121" s="14">
        <f>IF(F8121="GHS",H8121,H8121*Assumptions!$B$4)</f>
        <v>14210620.65</v>
      </c>
      <c r="J8121" s="15" t="str">
        <f>INDEX(Assumptions!$B$8:$B$12,MATCH(B8121,Assumptions!$A$8:$A$12,0))</f>
        <v>Weighted Average</v>
      </c>
      <c r="K8121" s="16">
        <f>G8121/(1-INDEX(Assumptions!$D$8:$D$12,MATCH(B8121,Assumptions!$A$8:$A$12,0)))</f>
        <v>4093.9583333333335</v>
      </c>
      <c r="L8121" s="16">
        <f t="shared" si="883"/>
        <v>88.429500000000004</v>
      </c>
      <c r="M8121" s="16">
        <f t="shared" si="884"/>
        <v>204.69791666666669</v>
      </c>
      <c r="N8121" s="14">
        <f>E8121*(K8121-L8121-M8121)*IF(F8121="GHS",1,Assumptions!$B$4)</f>
        <v>18323805.84925</v>
      </c>
      <c r="O8121" s="15">
        <f t="shared" ca="1" si="885"/>
        <v>191</v>
      </c>
      <c r="P8121" s="15" t="str">
        <f t="shared" ca="1" si="886"/>
        <v>181-365d</v>
      </c>
      <c r="Q8121" s="17">
        <f ca="1">IF(P8121="0-90d",0,IF(P8121="91-180d",INDEX(Assumptions!$F$8:$F$12,MATCH(B8121,Assumptions!$A$8:$A$12,0)),IF(P8121="181-365d",INDEX(Assumptions!$G$8:$G$12,MATCH(B8121,Assumptions!$A$8:$A$12,0)),INDEX(Assumptions!$H$8:$H$12,MATCH(B8121,Assumptions!$A$8:$A$12,0)))))</f>
        <v>0.2</v>
      </c>
      <c r="R8121" s="14">
        <f t="shared" ca="1" si="887"/>
        <v>2842124.1300000004</v>
      </c>
      <c r="S8121" s="14">
        <f t="shared" ca="1" si="888"/>
        <v>11368496.52</v>
      </c>
      <c r="T8121" s="11" t="s">
        <v>25</v>
      </c>
      <c r="U8121" s="18" t="s">
        <v>26</v>
      </c>
    </row>
    <row r="8122" spans="1:21" ht="15" customHeight="1" x14ac:dyDescent="0.15">
      <c r="A8122" s="10" t="s">
        <v>8170</v>
      </c>
      <c r="B8122" s="11" t="s">
        <v>41</v>
      </c>
      <c r="C8122" s="11" t="s">
        <v>49</v>
      </c>
      <c r="D8122" s="12">
        <v>46000</v>
      </c>
      <c r="E8122" s="11">
        <v>1599</v>
      </c>
      <c r="F8122" s="11" t="s">
        <v>33</v>
      </c>
      <c r="G8122" s="13">
        <v>559.04999999999995</v>
      </c>
      <c r="H8122" s="14">
        <f t="shared" si="882"/>
        <v>893920.95</v>
      </c>
      <c r="I8122" s="14">
        <f>IF(F8122="GHS",H8122,H8122*Assumptions!$B$4)</f>
        <v>893920.95</v>
      </c>
      <c r="J8122" s="15" t="str">
        <f>INDEX(Assumptions!$B$8:$B$12,MATCH(B8122,Assumptions!$A$8:$A$12,0))</f>
        <v>Weighted Average</v>
      </c>
      <c r="K8122" s="16">
        <f>G8122/(1-INDEX(Assumptions!$D$8:$D$12,MATCH(B8122,Assumptions!$A$8:$A$12,0)))</f>
        <v>860.07692307692298</v>
      </c>
      <c r="L8122" s="16">
        <f t="shared" si="883"/>
        <v>16.7715</v>
      </c>
      <c r="M8122" s="16">
        <f t="shared" si="884"/>
        <v>43.003846153846155</v>
      </c>
      <c r="N8122" s="14">
        <f>E8122*(K8122-L8122-M8122)*IF(F8122="GHS",1,Assumptions!$B$4)</f>
        <v>1279682.2215</v>
      </c>
      <c r="O8122" s="15">
        <f t="shared" ca="1" si="885"/>
        <v>286</v>
      </c>
      <c r="P8122" s="15" t="str">
        <f t="shared" ca="1" si="886"/>
        <v>181-365d</v>
      </c>
      <c r="Q8122" s="17">
        <f ca="1">IF(P8122="0-90d",0,IF(P8122="91-180d",INDEX(Assumptions!$F$8:$F$12,MATCH(B8122,Assumptions!$A$8:$A$12,0)),IF(P8122="181-365d",INDEX(Assumptions!$G$8:$G$12,MATCH(B8122,Assumptions!$A$8:$A$12,0)),INDEX(Assumptions!$H$8:$H$12,MATCH(B8122,Assumptions!$A$8:$A$12,0)))))</f>
        <v>0.35</v>
      </c>
      <c r="R8122" s="14">
        <f t="shared" ca="1" si="887"/>
        <v>312872.33249999996</v>
      </c>
      <c r="S8122" s="14">
        <f t="shared" ca="1" si="888"/>
        <v>581048.61749999993</v>
      </c>
      <c r="T8122" s="11" t="s">
        <v>25</v>
      </c>
      <c r="U8122" s="18" t="s">
        <v>26</v>
      </c>
    </row>
    <row r="8123" spans="1:21" ht="15" customHeight="1" x14ac:dyDescent="0.15">
      <c r="A8123" s="10" t="s">
        <v>8171</v>
      </c>
      <c r="B8123" s="11" t="s">
        <v>22</v>
      </c>
      <c r="C8123" s="11" t="s">
        <v>81</v>
      </c>
      <c r="D8123" s="12">
        <v>45923</v>
      </c>
      <c r="E8123" s="11">
        <v>3462</v>
      </c>
      <c r="F8123" s="11" t="s">
        <v>24</v>
      </c>
      <c r="G8123" s="13">
        <v>10319.41</v>
      </c>
      <c r="H8123" s="14">
        <f t="shared" si="882"/>
        <v>35725797.420000002</v>
      </c>
      <c r="I8123" s="14">
        <f>IF(F8123="GHS",H8123,H8123*Assumptions!$B$4)</f>
        <v>385838612.13600004</v>
      </c>
      <c r="J8123" s="15" t="str">
        <f>INDEX(Assumptions!$B$8:$B$12,MATCH(B8123,Assumptions!$A$8:$A$12,0))</f>
        <v>FIFO</v>
      </c>
      <c r="K8123" s="16">
        <f>G8123/(1-INDEX(Assumptions!$D$8:$D$12,MATCH(B8123,Assumptions!$A$8:$A$12,0)))</f>
        <v>12584.646341463413</v>
      </c>
      <c r="L8123" s="16">
        <f t="shared" si="883"/>
        <v>309.58229999999998</v>
      </c>
      <c r="M8123" s="16">
        <f t="shared" si="884"/>
        <v>629.23231707317063</v>
      </c>
      <c r="N8123" s="14">
        <f>E8123*(K8123-L8123-M8123)*IF(F8123="GHS",1,Assumptions!$B$4)</f>
        <v>435432989.84226137</v>
      </c>
      <c r="O8123" s="15">
        <f t="shared" ca="1" si="885"/>
        <v>363</v>
      </c>
      <c r="P8123" s="15" t="str">
        <f t="shared" ca="1" si="886"/>
        <v>181-365d</v>
      </c>
      <c r="Q8123" s="17">
        <f ca="1">IF(P8123="0-90d",0,IF(P8123="91-180d",INDEX(Assumptions!$F$8:$F$12,MATCH(B8123,Assumptions!$A$8:$A$12,0)),IF(P8123="181-365d",INDEX(Assumptions!$G$8:$G$12,MATCH(B8123,Assumptions!$A$8:$A$12,0)),INDEX(Assumptions!$H$8:$H$12,MATCH(B8123,Assumptions!$A$8:$A$12,0)))))</f>
        <v>0.15</v>
      </c>
      <c r="R8123" s="14">
        <f t="shared" ca="1" si="887"/>
        <v>57875791.820400007</v>
      </c>
      <c r="S8123" s="14">
        <f t="shared" ca="1" si="888"/>
        <v>327962820.31560004</v>
      </c>
      <c r="T8123" s="11" t="s">
        <v>25</v>
      </c>
      <c r="U8123" s="18" t="s">
        <v>26</v>
      </c>
    </row>
    <row r="8124" spans="1:21" ht="15" customHeight="1" x14ac:dyDescent="0.15">
      <c r="A8124" s="10" t="s">
        <v>8172</v>
      </c>
      <c r="B8124" s="11" t="s">
        <v>41</v>
      </c>
      <c r="C8124" s="11" t="s">
        <v>49</v>
      </c>
      <c r="D8124" s="12">
        <v>45987</v>
      </c>
      <c r="E8124" s="11">
        <v>2876</v>
      </c>
      <c r="F8124" s="11" t="s">
        <v>33</v>
      </c>
      <c r="G8124" s="13">
        <v>290.70999999999998</v>
      </c>
      <c r="H8124" s="14">
        <f t="shared" si="882"/>
        <v>836081.96</v>
      </c>
      <c r="I8124" s="14">
        <f>IF(F8124="GHS",H8124,H8124*Assumptions!$B$4)</f>
        <v>836081.96</v>
      </c>
      <c r="J8124" s="15" t="str">
        <f>INDEX(Assumptions!$B$8:$B$12,MATCH(B8124,Assumptions!$A$8:$A$12,0))</f>
        <v>Weighted Average</v>
      </c>
      <c r="K8124" s="16">
        <f>G8124/(1-INDEX(Assumptions!$D$8:$D$12,MATCH(B8124,Assumptions!$A$8:$A$12,0)))</f>
        <v>447.24615384615379</v>
      </c>
      <c r="L8124" s="16">
        <f t="shared" si="883"/>
        <v>8.7212999999999994</v>
      </c>
      <c r="M8124" s="16">
        <f t="shared" si="884"/>
        <v>22.362307692307692</v>
      </c>
      <c r="N8124" s="14">
        <f>E8124*(K8124-L8124-M8124)*IF(F8124="GHS",1,Assumptions!$B$4)</f>
        <v>1196883.4827384613</v>
      </c>
      <c r="O8124" s="15">
        <f t="shared" ca="1" si="885"/>
        <v>299</v>
      </c>
      <c r="P8124" s="15" t="str">
        <f t="shared" ca="1" si="886"/>
        <v>181-365d</v>
      </c>
      <c r="Q8124" s="17">
        <f ca="1">IF(P8124="0-90d",0,IF(P8124="91-180d",INDEX(Assumptions!$F$8:$F$12,MATCH(B8124,Assumptions!$A$8:$A$12,0)),IF(P8124="181-365d",INDEX(Assumptions!$G$8:$G$12,MATCH(B8124,Assumptions!$A$8:$A$12,0)),INDEX(Assumptions!$H$8:$H$12,MATCH(B8124,Assumptions!$A$8:$A$12,0)))))</f>
        <v>0.35</v>
      </c>
      <c r="R8124" s="14">
        <f t="shared" ca="1" si="887"/>
        <v>292628.68599999999</v>
      </c>
      <c r="S8124" s="14">
        <f t="shared" ca="1" si="888"/>
        <v>543453.27399999998</v>
      </c>
      <c r="T8124" s="11" t="s">
        <v>25</v>
      </c>
      <c r="U8124" s="18" t="s">
        <v>26</v>
      </c>
    </row>
    <row r="8125" spans="1:21" ht="15" customHeight="1" x14ac:dyDescent="0.15">
      <c r="A8125" s="10" t="s">
        <v>8173</v>
      </c>
      <c r="B8125" s="11" t="s">
        <v>41</v>
      </c>
      <c r="C8125" s="11" t="s">
        <v>115</v>
      </c>
      <c r="D8125" s="12">
        <v>46166</v>
      </c>
      <c r="E8125" s="11">
        <v>2547</v>
      </c>
      <c r="F8125" s="11" t="s">
        <v>33</v>
      </c>
      <c r="G8125" s="13">
        <v>544.79999999999995</v>
      </c>
      <c r="H8125" s="14">
        <f t="shared" si="882"/>
        <v>1387605.5999999999</v>
      </c>
      <c r="I8125" s="14">
        <f>IF(F8125="GHS",H8125,H8125*Assumptions!$B$4)</f>
        <v>1387605.5999999999</v>
      </c>
      <c r="J8125" s="15" t="str">
        <f>INDEX(Assumptions!$B$8:$B$12,MATCH(B8125,Assumptions!$A$8:$A$12,0))</f>
        <v>Weighted Average</v>
      </c>
      <c r="K8125" s="16">
        <f>G8125/(1-INDEX(Assumptions!$D$8:$D$12,MATCH(B8125,Assumptions!$A$8:$A$12,0)))</f>
        <v>838.15384615384608</v>
      </c>
      <c r="L8125" s="16">
        <f t="shared" si="883"/>
        <v>16.343999999999998</v>
      </c>
      <c r="M8125" s="16">
        <f t="shared" si="884"/>
        <v>41.907692307692308</v>
      </c>
      <c r="N8125" s="14">
        <f>E8125*(K8125-L8125-M8125)*IF(F8125="GHS",1,Assumptions!$B$4)</f>
        <v>1986410.7858461535</v>
      </c>
      <c r="O8125" s="15">
        <f t="shared" ca="1" si="885"/>
        <v>120</v>
      </c>
      <c r="P8125" s="15" t="str">
        <f t="shared" ca="1" si="886"/>
        <v>91-180d</v>
      </c>
      <c r="Q8125" s="17">
        <f ca="1">IF(P8125="0-90d",0,IF(P8125="91-180d",INDEX(Assumptions!$F$8:$F$12,MATCH(B8125,Assumptions!$A$8:$A$12,0)),IF(P8125="181-365d",INDEX(Assumptions!$G$8:$G$12,MATCH(B8125,Assumptions!$A$8:$A$12,0)),INDEX(Assumptions!$H$8:$H$12,MATCH(B8125,Assumptions!$A$8:$A$12,0)))))</f>
        <v>0.1</v>
      </c>
      <c r="R8125" s="14">
        <f t="shared" ca="1" si="887"/>
        <v>138760.56</v>
      </c>
      <c r="S8125" s="14">
        <f t="shared" si="888"/>
        <v>0</v>
      </c>
      <c r="T8125" s="11" t="s">
        <v>39</v>
      </c>
      <c r="U8125" s="18" t="s">
        <v>26</v>
      </c>
    </row>
    <row r="8126" spans="1:21" ht="15" customHeight="1" x14ac:dyDescent="0.15">
      <c r="A8126" s="10" t="s">
        <v>8174</v>
      </c>
      <c r="B8126" s="11" t="s">
        <v>28</v>
      </c>
      <c r="C8126" s="11" t="s">
        <v>29</v>
      </c>
      <c r="D8126" s="12">
        <v>46217</v>
      </c>
      <c r="E8126" s="11">
        <v>4539</v>
      </c>
      <c r="F8126" s="11" t="s">
        <v>24</v>
      </c>
      <c r="G8126" s="13">
        <v>18320.63</v>
      </c>
      <c r="H8126" s="14">
        <f t="shared" si="882"/>
        <v>83157339.570000008</v>
      </c>
      <c r="I8126" s="14">
        <f>IF(F8126="GHS",H8126,H8126*Assumptions!$B$4)</f>
        <v>898099267.35600019</v>
      </c>
      <c r="J8126" s="15" t="str">
        <f>INDEX(Assumptions!$B$8:$B$12,MATCH(B8126,Assumptions!$A$8:$A$12,0))</f>
        <v>Fair Value Less Costs to Sell</v>
      </c>
      <c r="K8126" s="16">
        <f>G8126/(1-INDEX(Assumptions!$D$8:$D$12,MATCH(B8126,Assumptions!$A$8:$A$12,0)))</f>
        <v>20818.897727272728</v>
      </c>
      <c r="L8126" s="16">
        <f t="shared" si="883"/>
        <v>549.61890000000005</v>
      </c>
      <c r="M8126" s="16">
        <f t="shared" si="884"/>
        <v>1040.9448863636364</v>
      </c>
      <c r="N8126" s="14">
        <f>E8126*(K8126-L8126-M8126)*IF(F8126="GHS",1,Assumptions!$B$4)</f>
        <v>942596003.78409278</v>
      </c>
      <c r="O8126" s="15">
        <f t="shared" ca="1" si="885"/>
        <v>69</v>
      </c>
      <c r="P8126" s="15" t="str">
        <f t="shared" ca="1" si="886"/>
        <v>0-90d</v>
      </c>
      <c r="Q8126" s="17">
        <f ca="1">IF(P8126="0-90d",0,IF(P8126="91-180d",INDEX(Assumptions!$F$8:$F$12,MATCH(B8126,Assumptions!$A$8:$A$12,0)),IF(P8126="181-365d",INDEX(Assumptions!$G$8:$G$12,MATCH(B8126,Assumptions!$A$8:$A$12,0)),INDEX(Assumptions!$H$8:$H$12,MATCH(B8126,Assumptions!$A$8:$A$12,0)))))</f>
        <v>0</v>
      </c>
      <c r="R8126" s="14">
        <f t="shared" ca="1" si="887"/>
        <v>0</v>
      </c>
      <c r="S8126" s="14">
        <f t="shared" ca="1" si="888"/>
        <v>898099267.35600019</v>
      </c>
      <c r="T8126" s="11" t="s">
        <v>25</v>
      </c>
      <c r="U8126" s="18" t="s">
        <v>26</v>
      </c>
    </row>
    <row r="8127" spans="1:21" ht="15" customHeight="1" x14ac:dyDescent="0.15">
      <c r="A8127" s="10" t="s">
        <v>8175</v>
      </c>
      <c r="B8127" s="11" t="s">
        <v>28</v>
      </c>
      <c r="C8127" s="11" t="s">
        <v>35</v>
      </c>
      <c r="D8127" s="12">
        <v>46121</v>
      </c>
      <c r="E8127" s="11">
        <v>4500</v>
      </c>
      <c r="F8127" s="11" t="s">
        <v>24</v>
      </c>
      <c r="G8127" s="13">
        <v>13510.41</v>
      </c>
      <c r="H8127" s="14">
        <f t="shared" si="882"/>
        <v>60796845</v>
      </c>
      <c r="I8127" s="14">
        <f>IF(F8127="GHS",H8127,H8127*Assumptions!$B$4)</f>
        <v>656605926</v>
      </c>
      <c r="J8127" s="15" t="str">
        <f>INDEX(Assumptions!$B$8:$B$12,MATCH(B8127,Assumptions!$A$8:$A$12,0))</f>
        <v>Fair Value Less Costs to Sell</v>
      </c>
      <c r="K8127" s="16">
        <f>G8127/(1-INDEX(Assumptions!$D$8:$D$12,MATCH(B8127,Assumptions!$A$8:$A$12,0)))</f>
        <v>15352.738636363636</v>
      </c>
      <c r="L8127" s="16">
        <f t="shared" si="883"/>
        <v>405.31229999999999</v>
      </c>
      <c r="M8127" s="16">
        <f t="shared" si="884"/>
        <v>767.63693181818189</v>
      </c>
      <c r="N8127" s="14">
        <f>E8127*(K8127-L8127-M8127)*IF(F8127="GHS",1,Assumptions!$B$4)</f>
        <v>689137765.06090915</v>
      </c>
      <c r="O8127" s="15">
        <f t="shared" ca="1" si="885"/>
        <v>165</v>
      </c>
      <c r="P8127" s="15" t="str">
        <f t="shared" ca="1" si="886"/>
        <v>91-180d</v>
      </c>
      <c r="Q8127" s="17">
        <f ca="1">IF(P8127="0-90d",0,IF(P8127="91-180d",INDEX(Assumptions!$F$8:$F$12,MATCH(B8127,Assumptions!$A$8:$A$12,0)),IF(P8127="181-365d",INDEX(Assumptions!$G$8:$G$12,MATCH(B8127,Assumptions!$A$8:$A$12,0)),INDEX(Assumptions!$H$8:$H$12,MATCH(B8127,Assumptions!$A$8:$A$12,0)))))</f>
        <v>0.02</v>
      </c>
      <c r="R8127" s="14">
        <f t="shared" ca="1" si="887"/>
        <v>13132118.52</v>
      </c>
      <c r="S8127" s="14">
        <f t="shared" si="888"/>
        <v>0</v>
      </c>
      <c r="T8127" s="11" t="s">
        <v>39</v>
      </c>
      <c r="U8127" s="18" t="s">
        <v>26</v>
      </c>
    </row>
    <row r="8128" spans="1:21" ht="15" customHeight="1" x14ac:dyDescent="0.15">
      <c r="A8128" s="10" t="s">
        <v>8176</v>
      </c>
      <c r="B8128" s="11" t="s">
        <v>28</v>
      </c>
      <c r="C8128" s="11" t="s">
        <v>38</v>
      </c>
      <c r="D8128" s="12">
        <v>46188</v>
      </c>
      <c r="E8128" s="11">
        <v>3127</v>
      </c>
      <c r="F8128" s="11" t="s">
        <v>24</v>
      </c>
      <c r="G8128" s="13">
        <v>8520.2900000000009</v>
      </c>
      <c r="H8128" s="14">
        <f t="shared" si="882"/>
        <v>26642946.830000002</v>
      </c>
      <c r="I8128" s="14">
        <f>IF(F8128="GHS",H8128,H8128*Assumptions!$B$4)</f>
        <v>287743825.76400006</v>
      </c>
      <c r="J8128" s="15" t="str">
        <f>INDEX(Assumptions!$B$8:$B$12,MATCH(B8128,Assumptions!$A$8:$A$12,0))</f>
        <v>Fair Value Less Costs to Sell</v>
      </c>
      <c r="K8128" s="16">
        <f>G8128/(1-INDEX(Assumptions!$D$8:$D$12,MATCH(B8128,Assumptions!$A$8:$A$12,0)))</f>
        <v>9682.1477272727279</v>
      </c>
      <c r="L8128" s="16">
        <f t="shared" si="883"/>
        <v>255.60870000000003</v>
      </c>
      <c r="M8128" s="16">
        <f t="shared" si="884"/>
        <v>484.10738636363641</v>
      </c>
      <c r="N8128" s="14">
        <f>E8128*(K8128-L8128-M8128)*IF(F8128="GHS",1,Assumptions!$B$4)</f>
        <v>302000224.40412551</v>
      </c>
      <c r="O8128" s="15">
        <f t="shared" ca="1" si="885"/>
        <v>98</v>
      </c>
      <c r="P8128" s="15" t="str">
        <f t="shared" ca="1" si="886"/>
        <v>91-180d</v>
      </c>
      <c r="Q8128" s="17">
        <f ca="1">IF(P8128="0-90d",0,IF(P8128="91-180d",INDEX(Assumptions!$F$8:$F$12,MATCH(B8128,Assumptions!$A$8:$A$12,0)),IF(P8128="181-365d",INDEX(Assumptions!$G$8:$G$12,MATCH(B8128,Assumptions!$A$8:$A$12,0)),INDEX(Assumptions!$H$8:$H$12,MATCH(B8128,Assumptions!$A$8:$A$12,0)))))</f>
        <v>0.02</v>
      </c>
      <c r="R8128" s="14">
        <f t="shared" ca="1" si="887"/>
        <v>5754876.5152800009</v>
      </c>
      <c r="S8128" s="14">
        <f t="shared" ca="1" si="888"/>
        <v>281988949.24872005</v>
      </c>
      <c r="T8128" s="11" t="s">
        <v>25</v>
      </c>
      <c r="U8128" s="18" t="s">
        <v>36</v>
      </c>
    </row>
    <row r="8129" spans="1:21" ht="15" customHeight="1" x14ac:dyDescent="0.15">
      <c r="A8129" s="10" t="s">
        <v>8177</v>
      </c>
      <c r="B8129" s="11" t="s">
        <v>41</v>
      </c>
      <c r="C8129" s="11" t="s">
        <v>42</v>
      </c>
      <c r="D8129" s="12">
        <v>46222</v>
      </c>
      <c r="E8129" s="11">
        <v>4583</v>
      </c>
      <c r="F8129" s="11" t="s">
        <v>33</v>
      </c>
      <c r="G8129" s="13">
        <v>388.72</v>
      </c>
      <c r="H8129" s="14">
        <f t="shared" si="882"/>
        <v>1781503.76</v>
      </c>
      <c r="I8129" s="14">
        <f>IF(F8129="GHS",H8129,H8129*Assumptions!$B$4)</f>
        <v>1781503.76</v>
      </c>
      <c r="J8129" s="15" t="str">
        <f>INDEX(Assumptions!$B$8:$B$12,MATCH(B8129,Assumptions!$A$8:$A$12,0))</f>
        <v>Weighted Average</v>
      </c>
      <c r="K8129" s="16">
        <f>G8129/(1-INDEX(Assumptions!$D$8:$D$12,MATCH(B8129,Assumptions!$A$8:$A$12,0)))</f>
        <v>598.03076923076924</v>
      </c>
      <c r="L8129" s="16">
        <f t="shared" si="883"/>
        <v>11.6616</v>
      </c>
      <c r="M8129" s="16">
        <f t="shared" si="884"/>
        <v>29.901538461538465</v>
      </c>
      <c r="N8129" s="14">
        <f>E8129*(K8129-L8129-M8129)*IF(F8129="GHS",1,Assumptions!$B$4)</f>
        <v>2550291.1518153842</v>
      </c>
      <c r="O8129" s="15">
        <f t="shared" ca="1" si="885"/>
        <v>64</v>
      </c>
      <c r="P8129" s="15" t="str">
        <f t="shared" ca="1" si="886"/>
        <v>0-90d</v>
      </c>
      <c r="Q8129" s="17">
        <f ca="1">IF(P8129="0-90d",0,IF(P8129="91-180d",INDEX(Assumptions!$F$8:$F$12,MATCH(B8129,Assumptions!$A$8:$A$12,0)),IF(P8129="181-365d",INDEX(Assumptions!$G$8:$G$12,MATCH(B8129,Assumptions!$A$8:$A$12,0)),INDEX(Assumptions!$H$8:$H$12,MATCH(B8129,Assumptions!$A$8:$A$12,0)))))</f>
        <v>0</v>
      </c>
      <c r="R8129" s="14">
        <f t="shared" ca="1" si="887"/>
        <v>0</v>
      </c>
      <c r="S8129" s="14">
        <f t="shared" ca="1" si="888"/>
        <v>1781503.76</v>
      </c>
      <c r="T8129" s="11" t="s">
        <v>25</v>
      </c>
      <c r="U8129" s="18" t="s">
        <v>36</v>
      </c>
    </row>
    <row r="8130" spans="1:21" ht="15" customHeight="1" x14ac:dyDescent="0.15">
      <c r="A8130" s="10" t="s">
        <v>8178</v>
      </c>
      <c r="B8130" s="11" t="s">
        <v>22</v>
      </c>
      <c r="C8130" s="11" t="s">
        <v>61</v>
      </c>
      <c r="D8130" s="12">
        <v>46035</v>
      </c>
      <c r="E8130" s="11">
        <v>3112</v>
      </c>
      <c r="F8130" s="11" t="s">
        <v>24</v>
      </c>
      <c r="G8130" s="13">
        <v>14658.86</v>
      </c>
      <c r="H8130" s="14">
        <f t="shared" ref="H8130:H8193" si="889">E8130*G8130</f>
        <v>45618372.32</v>
      </c>
      <c r="I8130" s="14">
        <f>IF(F8130="GHS",H8130,H8130*Assumptions!$B$4)</f>
        <v>492678421.05600005</v>
      </c>
      <c r="J8130" s="15" t="str">
        <f>INDEX(Assumptions!$B$8:$B$12,MATCH(B8130,Assumptions!$A$8:$A$12,0))</f>
        <v>FIFO</v>
      </c>
      <c r="K8130" s="16">
        <f>G8130/(1-INDEX(Assumptions!$D$8:$D$12,MATCH(B8130,Assumptions!$A$8:$A$12,0)))</f>
        <v>17876.658536585364</v>
      </c>
      <c r="L8130" s="16">
        <f t="shared" ref="L8130:L8193" si="890">G8130*0.03</f>
        <v>439.76580000000001</v>
      </c>
      <c r="M8130" s="16">
        <f t="shared" ref="M8130:M8193" si="891">K8130*0.05</f>
        <v>893.83292682926822</v>
      </c>
      <c r="N8130" s="14">
        <f>E8130*(K8130-L8130-M8130)*IF(F8130="GHS",1,Assumptions!$B$4)</f>
        <v>556005622.98197842</v>
      </c>
      <c r="O8130" s="15">
        <f t="shared" ref="O8130:O8193" ca="1" si="892">TODAY()-D8130</f>
        <v>251</v>
      </c>
      <c r="P8130" s="15" t="str">
        <f t="shared" ref="P8130:P8193" ca="1" si="893">IF(O8130&lt;=90,"0-90d",IF(O8130&lt;=180,"91-180d",IF(O8130&lt;=365,"181-365d","365d+")))</f>
        <v>181-365d</v>
      </c>
      <c r="Q8130" s="17">
        <f ca="1">IF(P8130="0-90d",0,IF(P8130="91-180d",INDEX(Assumptions!$F$8:$F$12,MATCH(B8130,Assumptions!$A$8:$A$12,0)),IF(P8130="181-365d",INDEX(Assumptions!$G$8:$G$12,MATCH(B8130,Assumptions!$A$8:$A$12,0)),INDEX(Assumptions!$H$8:$H$12,MATCH(B8130,Assumptions!$A$8:$A$12,0)))))</f>
        <v>0.15</v>
      </c>
      <c r="R8130" s="14">
        <f t="shared" ref="R8130:R8193" ca="1" si="894">I8130*Q8130</f>
        <v>73901763.158399999</v>
      </c>
      <c r="S8130" s="14">
        <f t="shared" ref="S8130:S8193" ca="1" si="895">IF(T8130="Held on Consignment (Not Owned)",0,MIN(I8130-R8130,N8130))</f>
        <v>418776657.89760005</v>
      </c>
      <c r="T8130" s="11" t="s">
        <v>25</v>
      </c>
      <c r="U8130" s="18" t="s">
        <v>26</v>
      </c>
    </row>
    <row r="8131" spans="1:21" ht="15" customHeight="1" x14ac:dyDescent="0.15">
      <c r="A8131" s="10" t="s">
        <v>8179</v>
      </c>
      <c r="B8131" s="11" t="s">
        <v>41</v>
      </c>
      <c r="C8131" s="11" t="s">
        <v>44</v>
      </c>
      <c r="D8131" s="12">
        <v>45838</v>
      </c>
      <c r="E8131" s="11">
        <v>473</v>
      </c>
      <c r="F8131" s="11" t="s">
        <v>33</v>
      </c>
      <c r="G8131" s="13">
        <v>270.08</v>
      </c>
      <c r="H8131" s="14">
        <f t="shared" si="889"/>
        <v>127747.84</v>
      </c>
      <c r="I8131" s="14">
        <f>IF(F8131="GHS",H8131,H8131*Assumptions!$B$4)</f>
        <v>127747.84</v>
      </c>
      <c r="J8131" s="15" t="str">
        <f>INDEX(Assumptions!$B$8:$B$12,MATCH(B8131,Assumptions!$A$8:$A$12,0))</f>
        <v>Weighted Average</v>
      </c>
      <c r="K8131" s="16">
        <f>G8131/(1-INDEX(Assumptions!$D$8:$D$12,MATCH(B8131,Assumptions!$A$8:$A$12,0)))</f>
        <v>415.50769230769225</v>
      </c>
      <c r="L8131" s="16">
        <f t="shared" si="890"/>
        <v>8.1023999999999994</v>
      </c>
      <c r="M8131" s="16">
        <f t="shared" si="891"/>
        <v>20.775384615384613</v>
      </c>
      <c r="N8131" s="14">
        <f>E8131*(K8131-L8131-M8131)*IF(F8131="GHS",1,Assumptions!$B$4)</f>
        <v>182875.94633846151</v>
      </c>
      <c r="O8131" s="15">
        <f t="shared" ca="1" si="892"/>
        <v>448</v>
      </c>
      <c r="P8131" s="15" t="str">
        <f t="shared" ca="1" si="893"/>
        <v>365d+</v>
      </c>
      <c r="Q8131" s="17">
        <f ca="1">IF(P8131="0-90d",0,IF(P8131="91-180d",INDEX(Assumptions!$F$8:$F$12,MATCH(B8131,Assumptions!$A$8:$A$12,0)),IF(P8131="181-365d",INDEX(Assumptions!$G$8:$G$12,MATCH(B8131,Assumptions!$A$8:$A$12,0)),INDEX(Assumptions!$H$8:$H$12,MATCH(B8131,Assumptions!$A$8:$A$12,0)))))</f>
        <v>0.8</v>
      </c>
      <c r="R8131" s="14">
        <f t="shared" ca="1" si="894"/>
        <v>102198.272</v>
      </c>
      <c r="S8131" s="14">
        <f t="shared" ca="1" si="895"/>
        <v>25549.567999999999</v>
      </c>
      <c r="T8131" s="11" t="s">
        <v>25</v>
      </c>
      <c r="U8131" s="18" t="s">
        <v>26</v>
      </c>
    </row>
    <row r="8132" spans="1:21" ht="15" customHeight="1" x14ac:dyDescent="0.15">
      <c r="A8132" s="10" t="s">
        <v>8180</v>
      </c>
      <c r="B8132" s="11" t="s">
        <v>41</v>
      </c>
      <c r="C8132" s="11" t="s">
        <v>42</v>
      </c>
      <c r="D8132" s="12">
        <v>46223</v>
      </c>
      <c r="E8132" s="11">
        <v>4693</v>
      </c>
      <c r="F8132" s="11" t="s">
        <v>33</v>
      </c>
      <c r="G8132" s="13">
        <v>592.53</v>
      </c>
      <c r="H8132" s="14">
        <f t="shared" si="889"/>
        <v>2780743.29</v>
      </c>
      <c r="I8132" s="14">
        <f>IF(F8132="GHS",H8132,H8132*Assumptions!$B$4)</f>
        <v>2780743.29</v>
      </c>
      <c r="J8132" s="15" t="str">
        <f>INDEX(Assumptions!$B$8:$B$12,MATCH(B8132,Assumptions!$A$8:$A$12,0))</f>
        <v>Weighted Average</v>
      </c>
      <c r="K8132" s="16">
        <f>G8132/(1-INDEX(Assumptions!$D$8:$D$12,MATCH(B8132,Assumptions!$A$8:$A$12,0)))</f>
        <v>911.58461538461529</v>
      </c>
      <c r="L8132" s="16">
        <f t="shared" si="890"/>
        <v>17.7759</v>
      </c>
      <c r="M8132" s="16">
        <f t="shared" si="891"/>
        <v>45.579230769230769</v>
      </c>
      <c r="N8132" s="14">
        <f>E8132*(K8132-L8132-M8132)*IF(F8132="GHS",1,Assumptions!$B$4)</f>
        <v>3980740.9712999994</v>
      </c>
      <c r="O8132" s="15">
        <f t="shared" ca="1" si="892"/>
        <v>63</v>
      </c>
      <c r="P8132" s="15" t="str">
        <f t="shared" ca="1" si="893"/>
        <v>0-90d</v>
      </c>
      <c r="Q8132" s="17">
        <f ca="1">IF(P8132="0-90d",0,IF(P8132="91-180d",INDEX(Assumptions!$F$8:$F$12,MATCH(B8132,Assumptions!$A$8:$A$12,0)),IF(P8132="181-365d",INDEX(Assumptions!$G$8:$G$12,MATCH(B8132,Assumptions!$A$8:$A$12,0)),INDEX(Assumptions!$H$8:$H$12,MATCH(B8132,Assumptions!$A$8:$A$12,0)))))</f>
        <v>0</v>
      </c>
      <c r="R8132" s="14">
        <f t="shared" ca="1" si="894"/>
        <v>0</v>
      </c>
      <c r="S8132" s="14">
        <f t="shared" ca="1" si="895"/>
        <v>2780743.29</v>
      </c>
      <c r="T8132" s="11" t="s">
        <v>25</v>
      </c>
      <c r="U8132" s="18" t="s">
        <v>26</v>
      </c>
    </row>
    <row r="8133" spans="1:21" ht="15" customHeight="1" x14ac:dyDescent="0.15">
      <c r="A8133" s="10" t="s">
        <v>8181</v>
      </c>
      <c r="B8133" s="11" t="s">
        <v>28</v>
      </c>
      <c r="C8133" s="11" t="s">
        <v>35</v>
      </c>
      <c r="D8133" s="12">
        <v>46015</v>
      </c>
      <c r="E8133" s="11">
        <v>3063</v>
      </c>
      <c r="F8133" s="11" t="s">
        <v>24</v>
      </c>
      <c r="G8133" s="13">
        <v>8326.83</v>
      </c>
      <c r="H8133" s="14">
        <f t="shared" si="889"/>
        <v>25505080.289999999</v>
      </c>
      <c r="I8133" s="14">
        <f>IF(F8133="GHS",H8133,H8133*Assumptions!$B$4)</f>
        <v>275454867.13200003</v>
      </c>
      <c r="J8133" s="15" t="str">
        <f>INDEX(Assumptions!$B$8:$B$12,MATCH(B8133,Assumptions!$A$8:$A$12,0))</f>
        <v>Fair Value Less Costs to Sell</v>
      </c>
      <c r="K8133" s="16">
        <f>G8133/(1-INDEX(Assumptions!$D$8:$D$12,MATCH(B8133,Assumptions!$A$8:$A$12,0)))</f>
        <v>9462.306818181818</v>
      </c>
      <c r="L8133" s="16">
        <f t="shared" si="890"/>
        <v>249.80489999999998</v>
      </c>
      <c r="M8133" s="16">
        <f t="shared" si="891"/>
        <v>473.11534090909095</v>
      </c>
      <c r="N8133" s="14">
        <f>E8133*(K8133-L8133-M8133)*IF(F8133="GHS",1,Assumptions!$B$4)</f>
        <v>289102403.73081273</v>
      </c>
      <c r="O8133" s="15">
        <f t="shared" ca="1" si="892"/>
        <v>271</v>
      </c>
      <c r="P8133" s="15" t="str">
        <f t="shared" ca="1" si="893"/>
        <v>181-365d</v>
      </c>
      <c r="Q8133" s="17">
        <f ca="1">IF(P8133="0-90d",0,IF(P8133="91-180d",INDEX(Assumptions!$F$8:$F$12,MATCH(B8133,Assumptions!$A$8:$A$12,0)),IF(P8133="181-365d",INDEX(Assumptions!$G$8:$G$12,MATCH(B8133,Assumptions!$A$8:$A$12,0)),INDEX(Assumptions!$H$8:$H$12,MATCH(B8133,Assumptions!$A$8:$A$12,0)))))</f>
        <v>0.1</v>
      </c>
      <c r="R8133" s="14">
        <f t="shared" ca="1" si="894"/>
        <v>27545486.713200003</v>
      </c>
      <c r="S8133" s="14">
        <f t="shared" ca="1" si="895"/>
        <v>247909380.41880003</v>
      </c>
      <c r="T8133" s="11" t="s">
        <v>25</v>
      </c>
      <c r="U8133" s="18" t="s">
        <v>26</v>
      </c>
    </row>
    <row r="8134" spans="1:21" ht="15" customHeight="1" x14ac:dyDescent="0.15">
      <c r="A8134" s="10" t="s">
        <v>8182</v>
      </c>
      <c r="B8134" s="11" t="s">
        <v>41</v>
      </c>
      <c r="C8134" s="11" t="s">
        <v>49</v>
      </c>
      <c r="D8134" s="12">
        <v>46197</v>
      </c>
      <c r="E8134" s="11">
        <v>1917</v>
      </c>
      <c r="F8134" s="11" t="s">
        <v>33</v>
      </c>
      <c r="G8134" s="13">
        <v>650.16</v>
      </c>
      <c r="H8134" s="14">
        <f t="shared" si="889"/>
        <v>1246356.72</v>
      </c>
      <c r="I8134" s="14">
        <f>IF(F8134="GHS",H8134,H8134*Assumptions!$B$4)</f>
        <v>1246356.72</v>
      </c>
      <c r="J8134" s="15" t="str">
        <f>INDEX(Assumptions!$B$8:$B$12,MATCH(B8134,Assumptions!$A$8:$A$12,0))</f>
        <v>Weighted Average</v>
      </c>
      <c r="K8134" s="16">
        <f>G8134/(1-INDEX(Assumptions!$D$8:$D$12,MATCH(B8134,Assumptions!$A$8:$A$12,0)))</f>
        <v>1000.2461538461538</v>
      </c>
      <c r="L8134" s="16">
        <f t="shared" si="890"/>
        <v>19.504799999999999</v>
      </c>
      <c r="M8134" s="16">
        <f t="shared" si="891"/>
        <v>50.012307692307694</v>
      </c>
      <c r="N8134" s="14">
        <f>E8134*(K8134-L8134-M8134)*IF(F8134="GHS",1,Assumptions!$B$4)</f>
        <v>1784207.5814769228</v>
      </c>
      <c r="O8134" s="15">
        <f t="shared" ca="1" si="892"/>
        <v>89</v>
      </c>
      <c r="P8134" s="15" t="str">
        <f t="shared" ca="1" si="893"/>
        <v>0-90d</v>
      </c>
      <c r="Q8134" s="17">
        <f ca="1">IF(P8134="0-90d",0,IF(P8134="91-180d",INDEX(Assumptions!$F$8:$F$12,MATCH(B8134,Assumptions!$A$8:$A$12,0)),IF(P8134="181-365d",INDEX(Assumptions!$G$8:$G$12,MATCH(B8134,Assumptions!$A$8:$A$12,0)),INDEX(Assumptions!$H$8:$H$12,MATCH(B8134,Assumptions!$A$8:$A$12,0)))))</f>
        <v>0</v>
      </c>
      <c r="R8134" s="14">
        <f t="shared" ca="1" si="894"/>
        <v>0</v>
      </c>
      <c r="S8134" s="14">
        <f t="shared" ca="1" si="895"/>
        <v>1246356.72</v>
      </c>
      <c r="T8134" s="11" t="s">
        <v>25</v>
      </c>
      <c r="U8134" s="18" t="s">
        <v>26</v>
      </c>
    </row>
    <row r="8135" spans="1:21" ht="15" customHeight="1" x14ac:dyDescent="0.15">
      <c r="A8135" s="10" t="s">
        <v>8183</v>
      </c>
      <c r="B8135" s="11" t="s">
        <v>41</v>
      </c>
      <c r="C8135" s="11" t="s">
        <v>42</v>
      </c>
      <c r="D8135" s="12">
        <v>46050</v>
      </c>
      <c r="E8135" s="11">
        <v>3817</v>
      </c>
      <c r="F8135" s="11" t="s">
        <v>33</v>
      </c>
      <c r="G8135" s="13">
        <v>800.54</v>
      </c>
      <c r="H8135" s="14">
        <f t="shared" si="889"/>
        <v>3055661.1799999997</v>
      </c>
      <c r="I8135" s="14">
        <f>IF(F8135="GHS",H8135,H8135*Assumptions!$B$4)</f>
        <v>3055661.1799999997</v>
      </c>
      <c r="J8135" s="15" t="str">
        <f>INDEX(Assumptions!$B$8:$B$12,MATCH(B8135,Assumptions!$A$8:$A$12,0))</f>
        <v>Weighted Average</v>
      </c>
      <c r="K8135" s="16">
        <f>G8135/(1-INDEX(Assumptions!$D$8:$D$12,MATCH(B8135,Assumptions!$A$8:$A$12,0)))</f>
        <v>1231.5999999999999</v>
      </c>
      <c r="L8135" s="16">
        <f t="shared" si="890"/>
        <v>24.016199999999998</v>
      </c>
      <c r="M8135" s="16">
        <f t="shared" si="891"/>
        <v>61.58</v>
      </c>
      <c r="N8135" s="14">
        <f>E8135*(K8135-L8135-M8135)*IF(F8135="GHS",1,Assumptions!$B$4)</f>
        <v>4374296.5045999996</v>
      </c>
      <c r="O8135" s="15">
        <f t="shared" ca="1" si="892"/>
        <v>236</v>
      </c>
      <c r="P8135" s="15" t="str">
        <f t="shared" ca="1" si="893"/>
        <v>181-365d</v>
      </c>
      <c r="Q8135" s="17">
        <f ca="1">IF(P8135="0-90d",0,IF(P8135="91-180d",INDEX(Assumptions!$F$8:$F$12,MATCH(B8135,Assumptions!$A$8:$A$12,0)),IF(P8135="181-365d",INDEX(Assumptions!$G$8:$G$12,MATCH(B8135,Assumptions!$A$8:$A$12,0)),INDEX(Assumptions!$H$8:$H$12,MATCH(B8135,Assumptions!$A$8:$A$12,0)))))</f>
        <v>0.35</v>
      </c>
      <c r="R8135" s="14">
        <f t="shared" ca="1" si="894"/>
        <v>1069481.4129999999</v>
      </c>
      <c r="S8135" s="14">
        <f t="shared" ca="1" si="895"/>
        <v>1986179.7669999998</v>
      </c>
      <c r="T8135" s="11" t="s">
        <v>25</v>
      </c>
      <c r="U8135" s="18" t="s">
        <v>26</v>
      </c>
    </row>
    <row r="8136" spans="1:21" ht="15" customHeight="1" x14ac:dyDescent="0.15">
      <c r="A8136" s="10" t="s">
        <v>8184</v>
      </c>
      <c r="B8136" s="11" t="s">
        <v>46</v>
      </c>
      <c r="C8136" s="11" t="s">
        <v>52</v>
      </c>
      <c r="D8136" s="12">
        <v>46095</v>
      </c>
      <c r="E8136" s="11">
        <v>4901</v>
      </c>
      <c r="F8136" s="11" t="s">
        <v>33</v>
      </c>
      <c r="G8136" s="13">
        <v>323284.17</v>
      </c>
      <c r="H8136" s="14">
        <f t="shared" si="889"/>
        <v>1584415717.1699998</v>
      </c>
      <c r="I8136" s="14">
        <f>IF(F8136="GHS",H8136,H8136*Assumptions!$B$4)</f>
        <v>1584415717.1699998</v>
      </c>
      <c r="J8136" s="15" t="str">
        <f>INDEX(Assumptions!$B$8:$B$12,MATCH(B8136,Assumptions!$A$8:$A$12,0))</f>
        <v>Specific Identification</v>
      </c>
      <c r="K8136" s="16">
        <f>G8136/(1-INDEX(Assumptions!$D$8:$D$12,MATCH(B8136,Assumptions!$A$8:$A$12,0)))</f>
        <v>414466.88461538457</v>
      </c>
      <c r="L8136" s="16">
        <f t="shared" si="890"/>
        <v>9698.5250999999989</v>
      </c>
      <c r="M8136" s="16">
        <f t="shared" si="891"/>
        <v>20723.344230769231</v>
      </c>
      <c r="N8136" s="14">
        <f>E8136*(K8136-L8136-M8136)*IF(F8136="GHS",1,Assumptions!$B$4)</f>
        <v>1882204619.9098997</v>
      </c>
      <c r="O8136" s="15">
        <f t="shared" ca="1" si="892"/>
        <v>191</v>
      </c>
      <c r="P8136" s="15" t="str">
        <f t="shared" ca="1" si="893"/>
        <v>181-365d</v>
      </c>
      <c r="Q8136" s="17">
        <f ca="1">IF(P8136="0-90d",0,IF(P8136="91-180d",INDEX(Assumptions!$F$8:$F$12,MATCH(B8136,Assumptions!$A$8:$A$12,0)),IF(P8136="181-365d",INDEX(Assumptions!$G$8:$G$12,MATCH(B8136,Assumptions!$A$8:$A$12,0)),INDEX(Assumptions!$H$8:$H$12,MATCH(B8136,Assumptions!$A$8:$A$12,0)))))</f>
        <v>0.05</v>
      </c>
      <c r="R8136" s="14">
        <f t="shared" ca="1" si="894"/>
        <v>79220785.858499989</v>
      </c>
      <c r="S8136" s="14">
        <f t="shared" ca="1" si="895"/>
        <v>1505194931.3114998</v>
      </c>
      <c r="T8136" s="11" t="s">
        <v>25</v>
      </c>
      <c r="U8136" s="18" t="s">
        <v>26</v>
      </c>
    </row>
    <row r="8137" spans="1:21" ht="15" customHeight="1" x14ac:dyDescent="0.15">
      <c r="A8137" s="10" t="s">
        <v>8185</v>
      </c>
      <c r="B8137" s="11" t="s">
        <v>22</v>
      </c>
      <c r="C8137" s="11" t="s">
        <v>61</v>
      </c>
      <c r="D8137" s="12">
        <v>45847</v>
      </c>
      <c r="E8137" s="11">
        <v>3088</v>
      </c>
      <c r="F8137" s="11" t="s">
        <v>24</v>
      </c>
      <c r="G8137" s="13">
        <v>23813.15</v>
      </c>
      <c r="H8137" s="14">
        <f t="shared" si="889"/>
        <v>73535007.200000003</v>
      </c>
      <c r="I8137" s="14">
        <f>IF(F8137="GHS",H8137,H8137*Assumptions!$B$4)</f>
        <v>794178077.76000011</v>
      </c>
      <c r="J8137" s="15" t="str">
        <f>INDEX(Assumptions!$B$8:$B$12,MATCH(B8137,Assumptions!$A$8:$A$12,0))</f>
        <v>FIFO</v>
      </c>
      <c r="K8137" s="16">
        <f>G8137/(1-INDEX(Assumptions!$D$8:$D$12,MATCH(B8137,Assumptions!$A$8:$A$12,0)))</f>
        <v>29040.426829268294</v>
      </c>
      <c r="L8137" s="16">
        <f t="shared" si="890"/>
        <v>714.39449999999999</v>
      </c>
      <c r="M8137" s="16">
        <f t="shared" si="891"/>
        <v>1452.0213414634147</v>
      </c>
      <c r="N8137" s="14">
        <f>E8137*(K8137-L8137-M8137)*IF(F8137="GHS",1,Assumptions!$B$4)</f>
        <v>896259016.04768789</v>
      </c>
      <c r="O8137" s="15">
        <f t="shared" ca="1" si="892"/>
        <v>439</v>
      </c>
      <c r="P8137" s="15" t="str">
        <f t="shared" ca="1" si="893"/>
        <v>365d+</v>
      </c>
      <c r="Q8137" s="17">
        <f ca="1">IF(P8137="0-90d",0,IF(P8137="91-180d",INDEX(Assumptions!$F$8:$F$12,MATCH(B8137,Assumptions!$A$8:$A$12,0)),IF(P8137="181-365d",INDEX(Assumptions!$G$8:$G$12,MATCH(B8137,Assumptions!$A$8:$A$12,0)),INDEX(Assumptions!$H$8:$H$12,MATCH(B8137,Assumptions!$A$8:$A$12,0)))))</f>
        <v>0.5</v>
      </c>
      <c r="R8137" s="14">
        <f t="shared" ca="1" si="894"/>
        <v>397089038.88000005</v>
      </c>
      <c r="S8137" s="14">
        <f t="shared" ca="1" si="895"/>
        <v>397089038.88000005</v>
      </c>
      <c r="T8137" s="11" t="s">
        <v>25</v>
      </c>
      <c r="U8137" s="18" t="s">
        <v>26</v>
      </c>
    </row>
    <row r="8138" spans="1:21" ht="15" customHeight="1" x14ac:dyDescent="0.15">
      <c r="A8138" s="10" t="s">
        <v>8186</v>
      </c>
      <c r="B8138" s="11" t="s">
        <v>41</v>
      </c>
      <c r="C8138" s="11" t="s">
        <v>44</v>
      </c>
      <c r="D8138" s="12">
        <v>45935</v>
      </c>
      <c r="E8138" s="11">
        <v>2718</v>
      </c>
      <c r="F8138" s="11" t="s">
        <v>33</v>
      </c>
      <c r="G8138" s="13">
        <v>378.98</v>
      </c>
      <c r="H8138" s="14">
        <f t="shared" si="889"/>
        <v>1030067.64</v>
      </c>
      <c r="I8138" s="14">
        <f>IF(F8138="GHS",H8138,H8138*Assumptions!$B$4)</f>
        <v>1030067.64</v>
      </c>
      <c r="J8138" s="15" t="str">
        <f>INDEX(Assumptions!$B$8:$B$12,MATCH(B8138,Assumptions!$A$8:$A$12,0))</f>
        <v>Weighted Average</v>
      </c>
      <c r="K8138" s="16">
        <f>G8138/(1-INDEX(Assumptions!$D$8:$D$12,MATCH(B8138,Assumptions!$A$8:$A$12,0)))</f>
        <v>583.04615384615386</v>
      </c>
      <c r="L8138" s="16">
        <f t="shared" si="890"/>
        <v>11.369400000000001</v>
      </c>
      <c r="M8138" s="16">
        <f t="shared" si="891"/>
        <v>29.152307692307694</v>
      </c>
      <c r="N8138" s="14">
        <f>E8138*(K8138-L8138-M8138)*IF(F8138="GHS",1,Assumptions!$B$4)</f>
        <v>1474581.4446461538</v>
      </c>
      <c r="O8138" s="15">
        <f t="shared" ca="1" si="892"/>
        <v>351</v>
      </c>
      <c r="P8138" s="15" t="str">
        <f t="shared" ca="1" si="893"/>
        <v>181-365d</v>
      </c>
      <c r="Q8138" s="17">
        <f ca="1">IF(P8138="0-90d",0,IF(P8138="91-180d",INDEX(Assumptions!$F$8:$F$12,MATCH(B8138,Assumptions!$A$8:$A$12,0)),IF(P8138="181-365d",INDEX(Assumptions!$G$8:$G$12,MATCH(B8138,Assumptions!$A$8:$A$12,0)),INDEX(Assumptions!$H$8:$H$12,MATCH(B8138,Assumptions!$A$8:$A$12,0)))))</f>
        <v>0.35</v>
      </c>
      <c r="R8138" s="14">
        <f t="shared" ca="1" si="894"/>
        <v>360523.674</v>
      </c>
      <c r="S8138" s="14">
        <f t="shared" ca="1" si="895"/>
        <v>669543.96600000001</v>
      </c>
      <c r="T8138" s="11" t="s">
        <v>25</v>
      </c>
      <c r="U8138" s="18" t="s">
        <v>26</v>
      </c>
    </row>
    <row r="8139" spans="1:21" ht="15" customHeight="1" x14ac:dyDescent="0.15">
      <c r="A8139" s="10" t="s">
        <v>8187</v>
      </c>
      <c r="B8139" s="11" t="s">
        <v>22</v>
      </c>
      <c r="C8139" s="11" t="s">
        <v>61</v>
      </c>
      <c r="D8139" s="12">
        <v>46207</v>
      </c>
      <c r="E8139" s="11">
        <v>4784</v>
      </c>
      <c r="F8139" s="11" t="s">
        <v>24</v>
      </c>
      <c r="G8139" s="13">
        <v>22554.3</v>
      </c>
      <c r="H8139" s="14">
        <f t="shared" si="889"/>
        <v>107899771.2</v>
      </c>
      <c r="I8139" s="14">
        <f>IF(F8139="GHS",H8139,H8139*Assumptions!$B$4)</f>
        <v>1165317528.96</v>
      </c>
      <c r="J8139" s="15" t="str">
        <f>INDEX(Assumptions!$B$8:$B$12,MATCH(B8139,Assumptions!$A$8:$A$12,0))</f>
        <v>FIFO</v>
      </c>
      <c r="K8139" s="16">
        <f>G8139/(1-INDEX(Assumptions!$D$8:$D$12,MATCH(B8139,Assumptions!$A$8:$A$12,0)))</f>
        <v>27505.243902439022</v>
      </c>
      <c r="L8139" s="16">
        <f t="shared" si="890"/>
        <v>676.62899999999991</v>
      </c>
      <c r="M8139" s="16">
        <f t="shared" si="891"/>
        <v>1375.2621951219512</v>
      </c>
      <c r="N8139" s="14">
        <f>E8139*(K8139-L8139-M8139)*IF(F8139="GHS",1,Assumptions!$B$4)</f>
        <v>1315103464.9994926</v>
      </c>
      <c r="O8139" s="15">
        <f t="shared" ca="1" si="892"/>
        <v>79</v>
      </c>
      <c r="P8139" s="15" t="str">
        <f t="shared" ca="1" si="893"/>
        <v>0-90d</v>
      </c>
      <c r="Q8139" s="17">
        <f ca="1">IF(P8139="0-90d",0,IF(P8139="91-180d",INDEX(Assumptions!$F$8:$F$12,MATCH(B8139,Assumptions!$A$8:$A$12,0)),IF(P8139="181-365d",INDEX(Assumptions!$G$8:$G$12,MATCH(B8139,Assumptions!$A$8:$A$12,0)),INDEX(Assumptions!$H$8:$H$12,MATCH(B8139,Assumptions!$A$8:$A$12,0)))))</f>
        <v>0</v>
      </c>
      <c r="R8139" s="14">
        <f t="shared" ca="1" si="894"/>
        <v>0</v>
      </c>
      <c r="S8139" s="14">
        <f t="shared" si="895"/>
        <v>0</v>
      </c>
      <c r="T8139" s="11" t="s">
        <v>39</v>
      </c>
      <c r="U8139" s="18" t="s">
        <v>26</v>
      </c>
    </row>
    <row r="8140" spans="1:21" ht="15" customHeight="1" x14ac:dyDescent="0.15">
      <c r="A8140" s="10" t="s">
        <v>8188</v>
      </c>
      <c r="B8140" s="11" t="s">
        <v>46</v>
      </c>
      <c r="C8140" s="11" t="s">
        <v>119</v>
      </c>
      <c r="D8140" s="12">
        <v>45763</v>
      </c>
      <c r="E8140" s="11">
        <v>2764</v>
      </c>
      <c r="F8140" s="11" t="s">
        <v>33</v>
      </c>
      <c r="G8140" s="13">
        <v>618185.24</v>
      </c>
      <c r="H8140" s="14">
        <f t="shared" si="889"/>
        <v>1708664003.3599999</v>
      </c>
      <c r="I8140" s="14">
        <f>IF(F8140="GHS",H8140,H8140*Assumptions!$B$4)</f>
        <v>1708664003.3599999</v>
      </c>
      <c r="J8140" s="15" t="str">
        <f>INDEX(Assumptions!$B$8:$B$12,MATCH(B8140,Assumptions!$A$8:$A$12,0))</f>
        <v>Specific Identification</v>
      </c>
      <c r="K8140" s="16">
        <f>G8140/(1-INDEX(Assumptions!$D$8:$D$12,MATCH(B8140,Assumptions!$A$8:$A$12,0)))</f>
        <v>792545.1794871795</v>
      </c>
      <c r="L8140" s="16">
        <f t="shared" si="890"/>
        <v>18545.557199999999</v>
      </c>
      <c r="M8140" s="16">
        <f t="shared" si="891"/>
        <v>39627.258974358978</v>
      </c>
      <c r="N8140" s="14">
        <f>E8140*(K8140-L8140-M8140)*IF(F8140="GHS",1,Assumptions!$B$4)</f>
        <v>2029805212.1966357</v>
      </c>
      <c r="O8140" s="15">
        <f t="shared" ca="1" si="892"/>
        <v>523</v>
      </c>
      <c r="P8140" s="15" t="str">
        <f t="shared" ca="1" si="893"/>
        <v>365d+</v>
      </c>
      <c r="Q8140" s="17">
        <f ca="1">IF(P8140="0-90d",0,IF(P8140="91-180d",INDEX(Assumptions!$F$8:$F$12,MATCH(B8140,Assumptions!$A$8:$A$12,0)),IF(P8140="181-365d",INDEX(Assumptions!$G$8:$G$12,MATCH(B8140,Assumptions!$A$8:$A$12,0)),INDEX(Assumptions!$H$8:$H$12,MATCH(B8140,Assumptions!$A$8:$A$12,0)))))</f>
        <v>0.15</v>
      </c>
      <c r="R8140" s="14">
        <f t="shared" ca="1" si="894"/>
        <v>256299600.50399998</v>
      </c>
      <c r="S8140" s="14">
        <f t="shared" ca="1" si="895"/>
        <v>1452364402.8559999</v>
      </c>
      <c r="T8140" s="11" t="s">
        <v>25</v>
      </c>
      <c r="U8140" s="18" t="s">
        <v>26</v>
      </c>
    </row>
    <row r="8141" spans="1:21" ht="15" customHeight="1" x14ac:dyDescent="0.15">
      <c r="A8141" s="10" t="s">
        <v>8189</v>
      </c>
      <c r="B8141" s="11" t="s">
        <v>31</v>
      </c>
      <c r="C8141" s="11" t="s">
        <v>32</v>
      </c>
      <c r="D8141" s="12">
        <v>45962</v>
      </c>
      <c r="E8141" s="11">
        <v>1761</v>
      </c>
      <c r="F8141" s="11" t="s">
        <v>33</v>
      </c>
      <c r="G8141" s="13">
        <v>1316.32</v>
      </c>
      <c r="H8141" s="14">
        <f t="shared" si="889"/>
        <v>2318039.52</v>
      </c>
      <c r="I8141" s="14">
        <f>IF(F8141="GHS",H8141,H8141*Assumptions!$B$4)</f>
        <v>2318039.52</v>
      </c>
      <c r="J8141" s="15" t="str">
        <f>INDEX(Assumptions!$B$8:$B$12,MATCH(B8141,Assumptions!$A$8:$A$12,0))</f>
        <v>Weighted Average</v>
      </c>
      <c r="K8141" s="16">
        <f>G8141/(1-INDEX(Assumptions!$D$8:$D$12,MATCH(B8141,Assumptions!$A$8:$A$12,0)))</f>
        <v>1828.2222222222222</v>
      </c>
      <c r="L8141" s="16">
        <f t="shared" si="890"/>
        <v>39.489599999999996</v>
      </c>
      <c r="M8141" s="16">
        <f t="shared" si="891"/>
        <v>91.411111111111111</v>
      </c>
      <c r="N8141" s="14">
        <f>E8141*(K8141-L8141-M8141)*IF(F8141="GHS",1,Assumptions!$B$4)</f>
        <v>2988983.1810666667</v>
      </c>
      <c r="O8141" s="15">
        <f t="shared" ca="1" si="892"/>
        <v>324</v>
      </c>
      <c r="P8141" s="15" t="str">
        <f t="shared" ca="1" si="893"/>
        <v>181-365d</v>
      </c>
      <c r="Q8141" s="17">
        <f ca="1">IF(P8141="0-90d",0,IF(P8141="91-180d",INDEX(Assumptions!$F$8:$F$12,MATCH(B8141,Assumptions!$A$8:$A$12,0)),IF(P8141="181-365d",INDEX(Assumptions!$G$8:$G$12,MATCH(B8141,Assumptions!$A$8:$A$12,0)),INDEX(Assumptions!$H$8:$H$12,MATCH(B8141,Assumptions!$A$8:$A$12,0)))))</f>
        <v>0.2</v>
      </c>
      <c r="R8141" s="14">
        <f t="shared" ca="1" si="894"/>
        <v>463607.90400000004</v>
      </c>
      <c r="S8141" s="14">
        <f t="shared" ca="1" si="895"/>
        <v>1854431.6159999999</v>
      </c>
      <c r="T8141" s="11" t="s">
        <v>25</v>
      </c>
      <c r="U8141" s="18" t="s">
        <v>26</v>
      </c>
    </row>
    <row r="8142" spans="1:21" ht="15" customHeight="1" x14ac:dyDescent="0.15">
      <c r="A8142" s="10" t="s">
        <v>8190</v>
      </c>
      <c r="B8142" s="11" t="s">
        <v>22</v>
      </c>
      <c r="C8142" s="11" t="s">
        <v>61</v>
      </c>
      <c r="D8142" s="12">
        <v>46036</v>
      </c>
      <c r="E8142" s="11">
        <v>3077</v>
      </c>
      <c r="F8142" s="11" t="s">
        <v>24</v>
      </c>
      <c r="G8142" s="13">
        <v>19893.2</v>
      </c>
      <c r="H8142" s="14">
        <f t="shared" si="889"/>
        <v>61211376.400000006</v>
      </c>
      <c r="I8142" s="14">
        <f>IF(F8142="GHS",H8142,H8142*Assumptions!$B$4)</f>
        <v>661082865.12000012</v>
      </c>
      <c r="J8142" s="15" t="str">
        <f>INDEX(Assumptions!$B$8:$B$12,MATCH(B8142,Assumptions!$A$8:$A$12,0))</f>
        <v>FIFO</v>
      </c>
      <c r="K8142" s="16">
        <f>G8142/(1-INDEX(Assumptions!$D$8:$D$12,MATCH(B8142,Assumptions!$A$8:$A$12,0)))</f>
        <v>24260</v>
      </c>
      <c r="L8142" s="16">
        <f t="shared" si="890"/>
        <v>596.79600000000005</v>
      </c>
      <c r="M8142" s="16">
        <f t="shared" si="891"/>
        <v>1213</v>
      </c>
      <c r="N8142" s="14">
        <f>E8142*(K8142-L8142-M8142)*IF(F8142="GHS",1,Assumptions!$B$4)</f>
        <v>746056199.24640012</v>
      </c>
      <c r="O8142" s="15">
        <f t="shared" ca="1" si="892"/>
        <v>250</v>
      </c>
      <c r="P8142" s="15" t="str">
        <f t="shared" ca="1" si="893"/>
        <v>181-365d</v>
      </c>
      <c r="Q8142" s="17">
        <f ca="1">IF(P8142="0-90d",0,IF(P8142="91-180d",INDEX(Assumptions!$F$8:$F$12,MATCH(B8142,Assumptions!$A$8:$A$12,0)),IF(P8142="181-365d",INDEX(Assumptions!$G$8:$G$12,MATCH(B8142,Assumptions!$A$8:$A$12,0)),INDEX(Assumptions!$H$8:$H$12,MATCH(B8142,Assumptions!$A$8:$A$12,0)))))</f>
        <v>0.15</v>
      </c>
      <c r="R8142" s="14">
        <f t="shared" ca="1" si="894"/>
        <v>99162429.768000022</v>
      </c>
      <c r="S8142" s="14">
        <f t="shared" ca="1" si="895"/>
        <v>561920435.35200012</v>
      </c>
      <c r="T8142" s="11" t="s">
        <v>25</v>
      </c>
      <c r="U8142" s="18" t="s">
        <v>26</v>
      </c>
    </row>
    <row r="8143" spans="1:21" ht="15" customHeight="1" x14ac:dyDescent="0.15">
      <c r="A8143" s="10" t="s">
        <v>8191</v>
      </c>
      <c r="B8143" s="11" t="s">
        <v>41</v>
      </c>
      <c r="C8143" s="11" t="s">
        <v>49</v>
      </c>
      <c r="D8143" s="12">
        <v>46163</v>
      </c>
      <c r="E8143" s="11">
        <v>3927</v>
      </c>
      <c r="F8143" s="11" t="s">
        <v>33</v>
      </c>
      <c r="G8143" s="13">
        <v>392.74</v>
      </c>
      <c r="H8143" s="14">
        <f t="shared" si="889"/>
        <v>1542289.98</v>
      </c>
      <c r="I8143" s="14">
        <f>IF(F8143="GHS",H8143,H8143*Assumptions!$B$4)</f>
        <v>1542289.98</v>
      </c>
      <c r="J8143" s="15" t="str">
        <f>INDEX(Assumptions!$B$8:$B$12,MATCH(B8143,Assumptions!$A$8:$A$12,0))</f>
        <v>Weighted Average</v>
      </c>
      <c r="K8143" s="16">
        <f>G8143/(1-INDEX(Assumptions!$D$8:$D$12,MATCH(B8143,Assumptions!$A$8:$A$12,0)))</f>
        <v>604.21538461538466</v>
      </c>
      <c r="L8143" s="16">
        <f t="shared" si="890"/>
        <v>11.7822</v>
      </c>
      <c r="M8143" s="16">
        <f t="shared" si="891"/>
        <v>30.210769230769234</v>
      </c>
      <c r="N8143" s="14">
        <f>E8143*(K8143-L8143-M8143)*IF(F8143="GHS",1,Assumptions!$B$4)</f>
        <v>2207847.4252153849</v>
      </c>
      <c r="O8143" s="15">
        <f t="shared" ca="1" si="892"/>
        <v>123</v>
      </c>
      <c r="P8143" s="15" t="str">
        <f t="shared" ca="1" si="893"/>
        <v>91-180d</v>
      </c>
      <c r="Q8143" s="17">
        <f ca="1">IF(P8143="0-90d",0,IF(P8143="91-180d",INDEX(Assumptions!$F$8:$F$12,MATCH(B8143,Assumptions!$A$8:$A$12,0)),IF(P8143="181-365d",INDEX(Assumptions!$G$8:$G$12,MATCH(B8143,Assumptions!$A$8:$A$12,0)),INDEX(Assumptions!$H$8:$H$12,MATCH(B8143,Assumptions!$A$8:$A$12,0)))))</f>
        <v>0.1</v>
      </c>
      <c r="R8143" s="14">
        <f t="shared" ca="1" si="894"/>
        <v>154228.99799999999</v>
      </c>
      <c r="S8143" s="14">
        <f t="shared" si="895"/>
        <v>0</v>
      </c>
      <c r="T8143" s="11" t="s">
        <v>39</v>
      </c>
      <c r="U8143" s="18" t="s">
        <v>26</v>
      </c>
    </row>
    <row r="8144" spans="1:21" ht="15" customHeight="1" x14ac:dyDescent="0.15">
      <c r="A8144" s="10" t="s">
        <v>8192</v>
      </c>
      <c r="B8144" s="11" t="s">
        <v>31</v>
      </c>
      <c r="C8144" s="11" t="s">
        <v>32</v>
      </c>
      <c r="D8144" s="12">
        <v>45840</v>
      </c>
      <c r="E8144" s="11">
        <v>406</v>
      </c>
      <c r="F8144" s="11" t="s">
        <v>33</v>
      </c>
      <c r="G8144" s="13">
        <v>1810.57</v>
      </c>
      <c r="H8144" s="14">
        <f t="shared" si="889"/>
        <v>735091.41999999993</v>
      </c>
      <c r="I8144" s="14">
        <f>IF(F8144="GHS",H8144,H8144*Assumptions!$B$4)</f>
        <v>735091.41999999993</v>
      </c>
      <c r="J8144" s="15" t="str">
        <f>INDEX(Assumptions!$B$8:$B$12,MATCH(B8144,Assumptions!$A$8:$A$12,0))</f>
        <v>Weighted Average</v>
      </c>
      <c r="K8144" s="16">
        <f>G8144/(1-INDEX(Assumptions!$D$8:$D$12,MATCH(B8144,Assumptions!$A$8:$A$12,0)))</f>
        <v>2514.6805555555557</v>
      </c>
      <c r="L8144" s="16">
        <f t="shared" si="890"/>
        <v>54.317099999999996</v>
      </c>
      <c r="M8144" s="16">
        <f t="shared" si="891"/>
        <v>125.73402777777778</v>
      </c>
      <c r="N8144" s="14">
        <f>E8144*(K8144-L8144-M8144)*IF(F8144="GHS",1,Assumptions!$B$4)</f>
        <v>947859.54767777782</v>
      </c>
      <c r="O8144" s="15">
        <f t="shared" ca="1" si="892"/>
        <v>446</v>
      </c>
      <c r="P8144" s="15" t="str">
        <f t="shared" ca="1" si="893"/>
        <v>365d+</v>
      </c>
      <c r="Q8144" s="17">
        <f ca="1">IF(P8144="0-90d",0,IF(P8144="91-180d",INDEX(Assumptions!$F$8:$F$12,MATCH(B8144,Assumptions!$A$8:$A$12,0)),IF(P8144="181-365d",INDEX(Assumptions!$G$8:$G$12,MATCH(B8144,Assumptions!$A$8:$A$12,0)),INDEX(Assumptions!$H$8:$H$12,MATCH(B8144,Assumptions!$A$8:$A$12,0)))))</f>
        <v>0.6</v>
      </c>
      <c r="R8144" s="14">
        <f t="shared" ca="1" si="894"/>
        <v>441054.85199999996</v>
      </c>
      <c r="S8144" s="14">
        <f t="shared" ca="1" si="895"/>
        <v>294036.56799999997</v>
      </c>
      <c r="T8144" s="11" t="s">
        <v>25</v>
      </c>
      <c r="U8144" s="18" t="s">
        <v>36</v>
      </c>
    </row>
    <row r="8145" spans="1:21" ht="15" customHeight="1" x14ac:dyDescent="0.15">
      <c r="A8145" s="10" t="s">
        <v>8193</v>
      </c>
      <c r="B8145" s="11" t="s">
        <v>41</v>
      </c>
      <c r="C8145" s="11" t="s">
        <v>49</v>
      </c>
      <c r="D8145" s="12">
        <v>45886</v>
      </c>
      <c r="E8145" s="11">
        <v>588</v>
      </c>
      <c r="F8145" s="11" t="s">
        <v>33</v>
      </c>
      <c r="G8145" s="13">
        <v>425.45</v>
      </c>
      <c r="H8145" s="14">
        <f t="shared" si="889"/>
        <v>250164.6</v>
      </c>
      <c r="I8145" s="14">
        <f>IF(F8145="GHS",H8145,H8145*Assumptions!$B$4)</f>
        <v>250164.6</v>
      </c>
      <c r="J8145" s="15" t="str">
        <f>INDEX(Assumptions!$B$8:$B$12,MATCH(B8145,Assumptions!$A$8:$A$12,0))</f>
        <v>Weighted Average</v>
      </c>
      <c r="K8145" s="16">
        <f>G8145/(1-INDEX(Assumptions!$D$8:$D$12,MATCH(B8145,Assumptions!$A$8:$A$12,0)))</f>
        <v>654.53846153846155</v>
      </c>
      <c r="L8145" s="16">
        <f t="shared" si="890"/>
        <v>12.763499999999999</v>
      </c>
      <c r="M8145" s="16">
        <f t="shared" si="891"/>
        <v>32.726923076923079</v>
      </c>
      <c r="N8145" s="14">
        <f>E8145*(K8145-L8145-M8145)*IF(F8145="GHS",1,Assumptions!$B$4)</f>
        <v>358120.24661538459</v>
      </c>
      <c r="O8145" s="15">
        <f t="shared" ca="1" si="892"/>
        <v>400</v>
      </c>
      <c r="P8145" s="15" t="str">
        <f t="shared" ca="1" si="893"/>
        <v>365d+</v>
      </c>
      <c r="Q8145" s="17">
        <f ca="1">IF(P8145="0-90d",0,IF(P8145="91-180d",INDEX(Assumptions!$F$8:$F$12,MATCH(B8145,Assumptions!$A$8:$A$12,0)),IF(P8145="181-365d",INDEX(Assumptions!$G$8:$G$12,MATCH(B8145,Assumptions!$A$8:$A$12,0)),INDEX(Assumptions!$H$8:$H$12,MATCH(B8145,Assumptions!$A$8:$A$12,0)))))</f>
        <v>0.8</v>
      </c>
      <c r="R8145" s="14">
        <f t="shared" ca="1" si="894"/>
        <v>200131.68000000002</v>
      </c>
      <c r="S8145" s="14">
        <f t="shared" ca="1" si="895"/>
        <v>50032.919999999984</v>
      </c>
      <c r="T8145" s="11" t="s">
        <v>25</v>
      </c>
      <c r="U8145" s="18" t="s">
        <v>26</v>
      </c>
    </row>
    <row r="8146" spans="1:21" ht="15" customHeight="1" x14ac:dyDescent="0.15">
      <c r="A8146" s="10" t="s">
        <v>8194</v>
      </c>
      <c r="B8146" s="11" t="s">
        <v>41</v>
      </c>
      <c r="C8146" s="11" t="s">
        <v>44</v>
      </c>
      <c r="D8146" s="12">
        <v>45741</v>
      </c>
      <c r="E8146" s="11">
        <v>282</v>
      </c>
      <c r="F8146" s="11" t="s">
        <v>33</v>
      </c>
      <c r="G8146" s="13">
        <v>590.4</v>
      </c>
      <c r="H8146" s="14">
        <f t="shared" si="889"/>
        <v>166492.79999999999</v>
      </c>
      <c r="I8146" s="14">
        <f>IF(F8146="GHS",H8146,H8146*Assumptions!$B$4)</f>
        <v>166492.79999999999</v>
      </c>
      <c r="J8146" s="15" t="str">
        <f>INDEX(Assumptions!$B$8:$B$12,MATCH(B8146,Assumptions!$A$8:$A$12,0))</f>
        <v>Weighted Average</v>
      </c>
      <c r="K8146" s="16">
        <f>G8146/(1-INDEX(Assumptions!$D$8:$D$12,MATCH(B8146,Assumptions!$A$8:$A$12,0)))</f>
        <v>908.30769230769226</v>
      </c>
      <c r="L8146" s="16">
        <f t="shared" si="890"/>
        <v>17.712</v>
      </c>
      <c r="M8146" s="16">
        <f t="shared" si="891"/>
        <v>45.415384615384617</v>
      </c>
      <c r="N8146" s="14">
        <f>E8146*(K8146-L8146-M8146)*IF(F8146="GHS",1,Assumptions!$B$4)</f>
        <v>238340.84676923076</v>
      </c>
      <c r="O8146" s="15">
        <f t="shared" ca="1" si="892"/>
        <v>545</v>
      </c>
      <c r="P8146" s="15" t="str">
        <f t="shared" ca="1" si="893"/>
        <v>365d+</v>
      </c>
      <c r="Q8146" s="17">
        <f ca="1">IF(P8146="0-90d",0,IF(P8146="91-180d",INDEX(Assumptions!$F$8:$F$12,MATCH(B8146,Assumptions!$A$8:$A$12,0)),IF(P8146="181-365d",INDEX(Assumptions!$G$8:$G$12,MATCH(B8146,Assumptions!$A$8:$A$12,0)),INDEX(Assumptions!$H$8:$H$12,MATCH(B8146,Assumptions!$A$8:$A$12,0)))))</f>
        <v>0.8</v>
      </c>
      <c r="R8146" s="14">
        <f t="shared" ca="1" si="894"/>
        <v>133194.23999999999</v>
      </c>
      <c r="S8146" s="14">
        <f t="shared" ca="1" si="895"/>
        <v>33298.559999999998</v>
      </c>
      <c r="T8146" s="11" t="s">
        <v>25</v>
      </c>
      <c r="U8146" s="18" t="s">
        <v>26</v>
      </c>
    </row>
    <row r="8147" spans="1:21" ht="15" customHeight="1" x14ac:dyDescent="0.15">
      <c r="A8147" s="10" t="s">
        <v>8195</v>
      </c>
      <c r="B8147" s="11" t="s">
        <v>46</v>
      </c>
      <c r="C8147" s="11" t="s">
        <v>119</v>
      </c>
      <c r="D8147" s="12">
        <v>45922</v>
      </c>
      <c r="E8147" s="11">
        <v>2285</v>
      </c>
      <c r="F8147" s="11" t="s">
        <v>33</v>
      </c>
      <c r="G8147" s="13">
        <v>426907.84</v>
      </c>
      <c r="H8147" s="14">
        <f t="shared" si="889"/>
        <v>975484414.4000001</v>
      </c>
      <c r="I8147" s="14">
        <f>IF(F8147="GHS",H8147,H8147*Assumptions!$B$4)</f>
        <v>975484414.4000001</v>
      </c>
      <c r="J8147" s="15" t="str">
        <f>INDEX(Assumptions!$B$8:$B$12,MATCH(B8147,Assumptions!$A$8:$A$12,0))</f>
        <v>Specific Identification</v>
      </c>
      <c r="K8147" s="16">
        <f>G8147/(1-INDEX(Assumptions!$D$8:$D$12,MATCH(B8147,Assumptions!$A$8:$A$12,0)))</f>
        <v>547317.74358974362</v>
      </c>
      <c r="L8147" s="16">
        <f t="shared" si="890"/>
        <v>12807.235200000001</v>
      </c>
      <c r="M8147" s="16">
        <f t="shared" si="891"/>
        <v>27365.887179487181</v>
      </c>
      <c r="N8147" s="14">
        <f>E8147*(K8147-L8147-M8147)*IF(F8147="GHS",1,Assumptions!$B$4)</f>
        <v>1158825459.465436</v>
      </c>
      <c r="O8147" s="15">
        <f t="shared" ca="1" si="892"/>
        <v>364</v>
      </c>
      <c r="P8147" s="15" t="str">
        <f t="shared" ca="1" si="893"/>
        <v>181-365d</v>
      </c>
      <c r="Q8147" s="17">
        <f ca="1">IF(P8147="0-90d",0,IF(P8147="91-180d",INDEX(Assumptions!$F$8:$F$12,MATCH(B8147,Assumptions!$A$8:$A$12,0)),IF(P8147="181-365d",INDEX(Assumptions!$G$8:$G$12,MATCH(B8147,Assumptions!$A$8:$A$12,0)),INDEX(Assumptions!$H$8:$H$12,MATCH(B8147,Assumptions!$A$8:$A$12,0)))))</f>
        <v>0.05</v>
      </c>
      <c r="R8147" s="14">
        <f t="shared" ca="1" si="894"/>
        <v>48774220.720000006</v>
      </c>
      <c r="S8147" s="14">
        <f t="shared" ca="1" si="895"/>
        <v>926710193.68000007</v>
      </c>
      <c r="T8147" s="11" t="s">
        <v>25</v>
      </c>
      <c r="U8147" s="18" t="s">
        <v>26</v>
      </c>
    </row>
    <row r="8148" spans="1:21" ht="15" customHeight="1" x14ac:dyDescent="0.15">
      <c r="A8148" s="10" t="s">
        <v>8196</v>
      </c>
      <c r="B8148" s="11" t="s">
        <v>41</v>
      </c>
      <c r="C8148" s="11" t="s">
        <v>44</v>
      </c>
      <c r="D8148" s="12">
        <v>45782</v>
      </c>
      <c r="E8148" s="11">
        <v>3482</v>
      </c>
      <c r="F8148" s="11" t="s">
        <v>33</v>
      </c>
      <c r="G8148" s="13">
        <v>111.22</v>
      </c>
      <c r="H8148" s="14">
        <f t="shared" si="889"/>
        <v>387268.04</v>
      </c>
      <c r="I8148" s="14">
        <f>IF(F8148="GHS",H8148,H8148*Assumptions!$B$4)</f>
        <v>387268.04</v>
      </c>
      <c r="J8148" s="15" t="str">
        <f>INDEX(Assumptions!$B$8:$B$12,MATCH(B8148,Assumptions!$A$8:$A$12,0))</f>
        <v>Weighted Average</v>
      </c>
      <c r="K8148" s="16">
        <f>G8148/(1-INDEX(Assumptions!$D$8:$D$12,MATCH(B8148,Assumptions!$A$8:$A$12,0)))</f>
        <v>171.1076923076923</v>
      </c>
      <c r="L8148" s="16">
        <f t="shared" si="890"/>
        <v>3.3365999999999998</v>
      </c>
      <c r="M8148" s="16">
        <f t="shared" si="891"/>
        <v>8.5553846153846163</v>
      </c>
      <c r="N8148" s="14">
        <f>E8148*(K8148-L8148-M8148)*IF(F8148="GHS",1,Assumptions!$B$4)</f>
        <v>554389.09418461542</v>
      </c>
      <c r="O8148" s="15">
        <f t="shared" ca="1" si="892"/>
        <v>504</v>
      </c>
      <c r="P8148" s="15" t="str">
        <f t="shared" ca="1" si="893"/>
        <v>365d+</v>
      </c>
      <c r="Q8148" s="17">
        <f ca="1">IF(P8148="0-90d",0,IF(P8148="91-180d",INDEX(Assumptions!$F$8:$F$12,MATCH(B8148,Assumptions!$A$8:$A$12,0)),IF(P8148="181-365d",INDEX(Assumptions!$G$8:$G$12,MATCH(B8148,Assumptions!$A$8:$A$12,0)),INDEX(Assumptions!$H$8:$H$12,MATCH(B8148,Assumptions!$A$8:$A$12,0)))))</f>
        <v>0.8</v>
      </c>
      <c r="R8148" s="14">
        <f t="shared" ca="1" si="894"/>
        <v>309814.43199999997</v>
      </c>
      <c r="S8148" s="14">
        <f t="shared" ca="1" si="895"/>
        <v>77453.608000000007</v>
      </c>
      <c r="T8148" s="11" t="s">
        <v>25</v>
      </c>
      <c r="U8148" s="18" t="s">
        <v>26</v>
      </c>
    </row>
    <row r="8149" spans="1:21" ht="15" customHeight="1" x14ac:dyDescent="0.15">
      <c r="A8149" s="10" t="s">
        <v>8197</v>
      </c>
      <c r="B8149" s="11" t="s">
        <v>31</v>
      </c>
      <c r="C8149" s="11" t="s">
        <v>32</v>
      </c>
      <c r="D8149" s="12">
        <v>46095</v>
      </c>
      <c r="E8149" s="11">
        <v>1145</v>
      </c>
      <c r="F8149" s="11" t="s">
        <v>33</v>
      </c>
      <c r="G8149" s="13">
        <v>1805.42</v>
      </c>
      <c r="H8149" s="14">
        <f t="shared" si="889"/>
        <v>2067205.9000000001</v>
      </c>
      <c r="I8149" s="14">
        <f>IF(F8149="GHS",H8149,H8149*Assumptions!$B$4)</f>
        <v>2067205.9000000001</v>
      </c>
      <c r="J8149" s="15" t="str">
        <f>INDEX(Assumptions!$B$8:$B$12,MATCH(B8149,Assumptions!$A$8:$A$12,0))</f>
        <v>Weighted Average</v>
      </c>
      <c r="K8149" s="16">
        <f>G8149/(1-INDEX(Assumptions!$D$8:$D$12,MATCH(B8149,Assumptions!$A$8:$A$12,0)))</f>
        <v>2507.5277777777778</v>
      </c>
      <c r="L8149" s="16">
        <f t="shared" si="890"/>
        <v>54.162599999999998</v>
      </c>
      <c r="M8149" s="16">
        <f t="shared" si="891"/>
        <v>125.3763888888889</v>
      </c>
      <c r="N8149" s="14">
        <f>E8149*(K8149-L8149-M8149)*IF(F8149="GHS",1,Assumptions!$B$4)</f>
        <v>2665547.1632777778</v>
      </c>
      <c r="O8149" s="15">
        <f t="shared" ca="1" si="892"/>
        <v>191</v>
      </c>
      <c r="P8149" s="15" t="str">
        <f t="shared" ca="1" si="893"/>
        <v>181-365d</v>
      </c>
      <c r="Q8149" s="17">
        <f ca="1">IF(P8149="0-90d",0,IF(P8149="91-180d",INDEX(Assumptions!$F$8:$F$12,MATCH(B8149,Assumptions!$A$8:$A$12,0)),IF(P8149="181-365d",INDEX(Assumptions!$G$8:$G$12,MATCH(B8149,Assumptions!$A$8:$A$12,0)),INDEX(Assumptions!$H$8:$H$12,MATCH(B8149,Assumptions!$A$8:$A$12,0)))))</f>
        <v>0.2</v>
      </c>
      <c r="R8149" s="14">
        <f t="shared" ca="1" si="894"/>
        <v>413441.18000000005</v>
      </c>
      <c r="S8149" s="14">
        <f t="shared" ca="1" si="895"/>
        <v>1653764.7200000002</v>
      </c>
      <c r="T8149" s="11" t="s">
        <v>25</v>
      </c>
      <c r="U8149" s="18" t="s">
        <v>26</v>
      </c>
    </row>
    <row r="8150" spans="1:21" ht="15" customHeight="1" x14ac:dyDescent="0.15">
      <c r="A8150" s="10" t="s">
        <v>8198</v>
      </c>
      <c r="B8150" s="11" t="s">
        <v>22</v>
      </c>
      <c r="C8150" s="11" t="s">
        <v>23</v>
      </c>
      <c r="D8150" s="12">
        <v>45730</v>
      </c>
      <c r="E8150" s="11">
        <v>3311</v>
      </c>
      <c r="F8150" s="11" t="s">
        <v>24</v>
      </c>
      <c r="G8150" s="13">
        <v>31605.99</v>
      </c>
      <c r="H8150" s="14">
        <f t="shared" si="889"/>
        <v>104647432.89</v>
      </c>
      <c r="I8150" s="14">
        <f>IF(F8150="GHS",H8150,H8150*Assumptions!$B$4)</f>
        <v>1130192275.2120001</v>
      </c>
      <c r="J8150" s="15" t="str">
        <f>INDEX(Assumptions!$B$8:$B$12,MATCH(B8150,Assumptions!$A$8:$A$12,0))</f>
        <v>FIFO</v>
      </c>
      <c r="K8150" s="16">
        <f>G8150/(1-INDEX(Assumptions!$D$8:$D$12,MATCH(B8150,Assumptions!$A$8:$A$12,0)))</f>
        <v>38543.890243902439</v>
      </c>
      <c r="L8150" s="16">
        <f t="shared" si="890"/>
        <v>948.17970000000003</v>
      </c>
      <c r="M8150" s="16">
        <f t="shared" si="891"/>
        <v>1927.1945121951221</v>
      </c>
      <c r="N8150" s="14">
        <f>E8150*(K8150-L8150-M8150)*IF(F8150="GHS",1,Assumptions!$B$4)</f>
        <v>1275463331.0746157</v>
      </c>
      <c r="O8150" s="15">
        <f t="shared" ca="1" si="892"/>
        <v>556</v>
      </c>
      <c r="P8150" s="15" t="str">
        <f t="shared" ca="1" si="893"/>
        <v>365d+</v>
      </c>
      <c r="Q8150" s="17">
        <f ca="1">IF(P8150="0-90d",0,IF(P8150="91-180d",INDEX(Assumptions!$F$8:$F$12,MATCH(B8150,Assumptions!$A$8:$A$12,0)),IF(P8150="181-365d",INDEX(Assumptions!$G$8:$G$12,MATCH(B8150,Assumptions!$A$8:$A$12,0)),INDEX(Assumptions!$H$8:$H$12,MATCH(B8150,Assumptions!$A$8:$A$12,0)))))</f>
        <v>0.5</v>
      </c>
      <c r="R8150" s="14">
        <f t="shared" ca="1" si="894"/>
        <v>565096137.60600007</v>
      </c>
      <c r="S8150" s="14">
        <f t="shared" ca="1" si="895"/>
        <v>565096137.60600007</v>
      </c>
      <c r="T8150" s="11" t="s">
        <v>25</v>
      </c>
      <c r="U8150" s="18" t="s">
        <v>26</v>
      </c>
    </row>
    <row r="8151" spans="1:21" ht="15" customHeight="1" x14ac:dyDescent="0.15">
      <c r="A8151" s="10" t="s">
        <v>8199</v>
      </c>
      <c r="B8151" s="11" t="s">
        <v>28</v>
      </c>
      <c r="C8151" s="11" t="s">
        <v>29</v>
      </c>
      <c r="D8151" s="12">
        <v>45989</v>
      </c>
      <c r="E8151" s="11">
        <v>3271</v>
      </c>
      <c r="F8151" s="11" t="s">
        <v>24</v>
      </c>
      <c r="G8151" s="13">
        <v>6147.44</v>
      </c>
      <c r="H8151" s="14">
        <f t="shared" si="889"/>
        <v>20108276.239999998</v>
      </c>
      <c r="I8151" s="14">
        <f>IF(F8151="GHS",H8151,H8151*Assumptions!$B$4)</f>
        <v>217169383.39199999</v>
      </c>
      <c r="J8151" s="15" t="str">
        <f>INDEX(Assumptions!$B$8:$B$12,MATCH(B8151,Assumptions!$A$8:$A$12,0))</f>
        <v>Fair Value Less Costs to Sell</v>
      </c>
      <c r="K8151" s="16">
        <f>G8151/(1-INDEX(Assumptions!$D$8:$D$12,MATCH(B8151,Assumptions!$A$8:$A$12,0)))</f>
        <v>6985.7272727272721</v>
      </c>
      <c r="L8151" s="16">
        <f t="shared" si="890"/>
        <v>184.42319999999998</v>
      </c>
      <c r="M8151" s="16">
        <f t="shared" si="891"/>
        <v>349.2863636363636</v>
      </c>
      <c r="N8151" s="14">
        <f>E8151*(K8151-L8151-M8151)*IF(F8151="GHS",1,Assumptions!$B$4)</f>
        <v>227929139.2055127</v>
      </c>
      <c r="O8151" s="15">
        <f t="shared" ca="1" si="892"/>
        <v>297</v>
      </c>
      <c r="P8151" s="15" t="str">
        <f t="shared" ca="1" si="893"/>
        <v>181-365d</v>
      </c>
      <c r="Q8151" s="17">
        <f ca="1">IF(P8151="0-90d",0,IF(P8151="91-180d",INDEX(Assumptions!$F$8:$F$12,MATCH(B8151,Assumptions!$A$8:$A$12,0)),IF(P8151="181-365d",INDEX(Assumptions!$G$8:$G$12,MATCH(B8151,Assumptions!$A$8:$A$12,0)),INDEX(Assumptions!$H$8:$H$12,MATCH(B8151,Assumptions!$A$8:$A$12,0)))))</f>
        <v>0.1</v>
      </c>
      <c r="R8151" s="14">
        <f t="shared" ca="1" si="894"/>
        <v>21716938.339200001</v>
      </c>
      <c r="S8151" s="14">
        <f t="shared" ca="1" si="895"/>
        <v>195452445.0528</v>
      </c>
      <c r="T8151" s="11" t="s">
        <v>25</v>
      </c>
      <c r="U8151" s="18" t="s">
        <v>26</v>
      </c>
    </row>
    <row r="8152" spans="1:21" ht="15" customHeight="1" x14ac:dyDescent="0.15">
      <c r="A8152" s="10" t="s">
        <v>8200</v>
      </c>
      <c r="B8152" s="11" t="s">
        <v>22</v>
      </c>
      <c r="C8152" s="11" t="s">
        <v>81</v>
      </c>
      <c r="D8152" s="12">
        <v>45914</v>
      </c>
      <c r="E8152" s="11">
        <v>4849</v>
      </c>
      <c r="F8152" s="11" t="s">
        <v>24</v>
      </c>
      <c r="G8152" s="13">
        <v>23821.14</v>
      </c>
      <c r="H8152" s="14">
        <f t="shared" si="889"/>
        <v>115508707.86</v>
      </c>
      <c r="I8152" s="14">
        <f>IF(F8152="GHS",H8152,H8152*Assumptions!$B$4)</f>
        <v>1247494044.888</v>
      </c>
      <c r="J8152" s="15" t="str">
        <f>INDEX(Assumptions!$B$8:$B$12,MATCH(B8152,Assumptions!$A$8:$A$12,0))</f>
        <v>FIFO</v>
      </c>
      <c r="K8152" s="16">
        <f>G8152/(1-INDEX(Assumptions!$D$8:$D$12,MATCH(B8152,Assumptions!$A$8:$A$12,0)))</f>
        <v>29050.170731707312</v>
      </c>
      <c r="L8152" s="16">
        <f t="shared" si="890"/>
        <v>714.63419999999996</v>
      </c>
      <c r="M8152" s="16">
        <f t="shared" si="891"/>
        <v>1452.5085365853656</v>
      </c>
      <c r="N8152" s="14">
        <f>E8152*(K8152-L8152-M8152)*IF(F8152="GHS",1,Assumptions!$B$4)</f>
        <v>1407842669.6821404</v>
      </c>
      <c r="O8152" s="15">
        <f t="shared" ca="1" si="892"/>
        <v>372</v>
      </c>
      <c r="P8152" s="15" t="str">
        <f t="shared" ca="1" si="893"/>
        <v>365d+</v>
      </c>
      <c r="Q8152" s="17">
        <f ca="1">IF(P8152="0-90d",0,IF(P8152="91-180d",INDEX(Assumptions!$F$8:$F$12,MATCH(B8152,Assumptions!$A$8:$A$12,0)),IF(P8152="181-365d",INDEX(Assumptions!$G$8:$G$12,MATCH(B8152,Assumptions!$A$8:$A$12,0)),INDEX(Assumptions!$H$8:$H$12,MATCH(B8152,Assumptions!$A$8:$A$12,0)))))</f>
        <v>0.5</v>
      </c>
      <c r="R8152" s="14">
        <f t="shared" ca="1" si="894"/>
        <v>623747022.44400001</v>
      </c>
      <c r="S8152" s="14">
        <f t="shared" ca="1" si="895"/>
        <v>623747022.44400001</v>
      </c>
      <c r="T8152" s="11" t="s">
        <v>25</v>
      </c>
      <c r="U8152" s="18" t="s">
        <v>26</v>
      </c>
    </row>
    <row r="8153" spans="1:21" ht="15" customHeight="1" x14ac:dyDescent="0.15">
      <c r="A8153" s="10" t="s">
        <v>8201</v>
      </c>
      <c r="B8153" s="11" t="s">
        <v>22</v>
      </c>
      <c r="C8153" s="11" t="s">
        <v>23</v>
      </c>
      <c r="D8153" s="12">
        <v>45737</v>
      </c>
      <c r="E8153" s="11">
        <v>2318</v>
      </c>
      <c r="F8153" s="11" t="s">
        <v>24</v>
      </c>
      <c r="G8153" s="13">
        <v>25334.63</v>
      </c>
      <c r="H8153" s="14">
        <f t="shared" si="889"/>
        <v>58725672.340000004</v>
      </c>
      <c r="I8153" s="14">
        <f>IF(F8153="GHS",H8153,H8153*Assumptions!$B$4)</f>
        <v>634237261.27200007</v>
      </c>
      <c r="J8153" s="15" t="str">
        <f>INDEX(Assumptions!$B$8:$B$12,MATCH(B8153,Assumptions!$A$8:$A$12,0))</f>
        <v>FIFO</v>
      </c>
      <c r="K8153" s="16">
        <f>G8153/(1-INDEX(Assumptions!$D$8:$D$12,MATCH(B8153,Assumptions!$A$8:$A$12,0)))</f>
        <v>30895.890243902439</v>
      </c>
      <c r="L8153" s="16">
        <f t="shared" si="890"/>
        <v>760.03890000000001</v>
      </c>
      <c r="M8153" s="16">
        <f t="shared" si="891"/>
        <v>1544.794512195122</v>
      </c>
      <c r="N8153" s="14">
        <f>E8153*(K8153-L8153-M8153)*IF(F8153="GHS",1,Assumptions!$B$4)</f>
        <v>715759953.14769363</v>
      </c>
      <c r="O8153" s="15">
        <f t="shared" ca="1" si="892"/>
        <v>549</v>
      </c>
      <c r="P8153" s="15" t="str">
        <f t="shared" ca="1" si="893"/>
        <v>365d+</v>
      </c>
      <c r="Q8153" s="17">
        <f ca="1">IF(P8153="0-90d",0,IF(P8153="91-180d",INDEX(Assumptions!$F$8:$F$12,MATCH(B8153,Assumptions!$A$8:$A$12,0)),IF(P8153="181-365d",INDEX(Assumptions!$G$8:$G$12,MATCH(B8153,Assumptions!$A$8:$A$12,0)),INDEX(Assumptions!$H$8:$H$12,MATCH(B8153,Assumptions!$A$8:$A$12,0)))))</f>
        <v>0.5</v>
      </c>
      <c r="R8153" s="14">
        <f t="shared" ca="1" si="894"/>
        <v>317118630.63600004</v>
      </c>
      <c r="S8153" s="14">
        <f t="shared" ca="1" si="895"/>
        <v>317118630.63600004</v>
      </c>
      <c r="T8153" s="11" t="s">
        <v>50</v>
      </c>
      <c r="U8153" s="18" t="s">
        <v>26</v>
      </c>
    </row>
    <row r="8154" spans="1:21" ht="15" customHeight="1" x14ac:dyDescent="0.15">
      <c r="A8154" s="10" t="s">
        <v>8202</v>
      </c>
      <c r="B8154" s="11" t="s">
        <v>41</v>
      </c>
      <c r="C8154" s="11" t="s">
        <v>42</v>
      </c>
      <c r="D8154" s="12">
        <v>45729</v>
      </c>
      <c r="E8154" s="11">
        <v>1455</v>
      </c>
      <c r="F8154" s="11" t="s">
        <v>33</v>
      </c>
      <c r="G8154" s="13">
        <v>510.14</v>
      </c>
      <c r="H8154" s="14">
        <f t="shared" si="889"/>
        <v>742253.7</v>
      </c>
      <c r="I8154" s="14">
        <f>IF(F8154="GHS",H8154,H8154*Assumptions!$B$4)</f>
        <v>742253.7</v>
      </c>
      <c r="J8154" s="15" t="str">
        <f>INDEX(Assumptions!$B$8:$B$12,MATCH(B8154,Assumptions!$A$8:$A$12,0))</f>
        <v>Weighted Average</v>
      </c>
      <c r="K8154" s="16">
        <f>G8154/(1-INDEX(Assumptions!$D$8:$D$12,MATCH(B8154,Assumptions!$A$8:$A$12,0)))</f>
        <v>784.83076923076919</v>
      </c>
      <c r="L8154" s="16">
        <f t="shared" si="890"/>
        <v>15.3042</v>
      </c>
      <c r="M8154" s="16">
        <f t="shared" si="891"/>
        <v>39.241538461538461</v>
      </c>
      <c r="N8154" s="14">
        <f>E8154*(K8154-L8154-M8154)*IF(F8154="GHS",1,Assumptions!$B$4)</f>
        <v>1062564.7197692308</v>
      </c>
      <c r="O8154" s="15">
        <f t="shared" ca="1" si="892"/>
        <v>557</v>
      </c>
      <c r="P8154" s="15" t="str">
        <f t="shared" ca="1" si="893"/>
        <v>365d+</v>
      </c>
      <c r="Q8154" s="17">
        <f ca="1">IF(P8154="0-90d",0,IF(P8154="91-180d",INDEX(Assumptions!$F$8:$F$12,MATCH(B8154,Assumptions!$A$8:$A$12,0)),IF(P8154="181-365d",INDEX(Assumptions!$G$8:$G$12,MATCH(B8154,Assumptions!$A$8:$A$12,0)),INDEX(Assumptions!$H$8:$H$12,MATCH(B8154,Assumptions!$A$8:$A$12,0)))))</f>
        <v>0.8</v>
      </c>
      <c r="R8154" s="14">
        <f t="shared" ca="1" si="894"/>
        <v>593802.96</v>
      </c>
      <c r="S8154" s="14">
        <f t="shared" ca="1" si="895"/>
        <v>148450.74</v>
      </c>
      <c r="T8154" s="11" t="s">
        <v>25</v>
      </c>
      <c r="U8154" s="18" t="s">
        <v>26</v>
      </c>
    </row>
    <row r="8155" spans="1:21" ht="15" customHeight="1" x14ac:dyDescent="0.15">
      <c r="A8155" s="10" t="s">
        <v>8203</v>
      </c>
      <c r="B8155" s="11" t="s">
        <v>31</v>
      </c>
      <c r="C8155" s="11" t="s">
        <v>63</v>
      </c>
      <c r="D8155" s="12">
        <v>45897</v>
      </c>
      <c r="E8155" s="11">
        <v>48</v>
      </c>
      <c r="F8155" s="11" t="s">
        <v>33</v>
      </c>
      <c r="G8155" s="13">
        <v>1450.7</v>
      </c>
      <c r="H8155" s="14">
        <f t="shared" si="889"/>
        <v>69633.600000000006</v>
      </c>
      <c r="I8155" s="14">
        <f>IF(F8155="GHS",H8155,H8155*Assumptions!$B$4)</f>
        <v>69633.600000000006</v>
      </c>
      <c r="J8155" s="15" t="str">
        <f>INDEX(Assumptions!$B$8:$B$12,MATCH(B8155,Assumptions!$A$8:$A$12,0))</f>
        <v>Weighted Average</v>
      </c>
      <c r="K8155" s="16">
        <f>G8155/(1-INDEX(Assumptions!$D$8:$D$12,MATCH(B8155,Assumptions!$A$8:$A$12,0)))</f>
        <v>2014.8611111111113</v>
      </c>
      <c r="L8155" s="16">
        <f t="shared" si="890"/>
        <v>43.521000000000001</v>
      </c>
      <c r="M8155" s="16">
        <f t="shared" si="891"/>
        <v>100.74305555555557</v>
      </c>
      <c r="N8155" s="14">
        <f>E8155*(K8155-L8155-M8155)*IF(F8155="GHS",1,Assumptions!$B$4)</f>
        <v>89788.65866666667</v>
      </c>
      <c r="O8155" s="15">
        <f t="shared" ca="1" si="892"/>
        <v>389</v>
      </c>
      <c r="P8155" s="15" t="str">
        <f t="shared" ca="1" si="893"/>
        <v>365d+</v>
      </c>
      <c r="Q8155" s="17">
        <f ca="1">IF(P8155="0-90d",0,IF(P8155="91-180d",INDEX(Assumptions!$F$8:$F$12,MATCH(B8155,Assumptions!$A$8:$A$12,0)),IF(P8155="181-365d",INDEX(Assumptions!$G$8:$G$12,MATCH(B8155,Assumptions!$A$8:$A$12,0)),INDEX(Assumptions!$H$8:$H$12,MATCH(B8155,Assumptions!$A$8:$A$12,0)))))</f>
        <v>0.6</v>
      </c>
      <c r="R8155" s="14">
        <f t="shared" ca="1" si="894"/>
        <v>41780.160000000003</v>
      </c>
      <c r="S8155" s="14">
        <f t="shared" ca="1" si="895"/>
        <v>27853.440000000002</v>
      </c>
      <c r="T8155" s="11" t="s">
        <v>25</v>
      </c>
      <c r="U8155" s="18" t="s">
        <v>26</v>
      </c>
    </row>
    <row r="8156" spans="1:21" ht="15" customHeight="1" x14ac:dyDescent="0.15">
      <c r="A8156" s="10" t="s">
        <v>8204</v>
      </c>
      <c r="B8156" s="11" t="s">
        <v>31</v>
      </c>
      <c r="C8156" s="11" t="s">
        <v>76</v>
      </c>
      <c r="D8156" s="12">
        <v>45912</v>
      </c>
      <c r="E8156" s="11">
        <v>3188</v>
      </c>
      <c r="F8156" s="11" t="s">
        <v>33</v>
      </c>
      <c r="G8156" s="13">
        <v>1946.1</v>
      </c>
      <c r="H8156" s="14">
        <f t="shared" si="889"/>
        <v>6204166.7999999998</v>
      </c>
      <c r="I8156" s="14">
        <f>IF(F8156="GHS",H8156,H8156*Assumptions!$B$4)</f>
        <v>6204166.7999999998</v>
      </c>
      <c r="J8156" s="15" t="str">
        <f>INDEX(Assumptions!$B$8:$B$12,MATCH(B8156,Assumptions!$A$8:$A$12,0))</f>
        <v>Weighted Average</v>
      </c>
      <c r="K8156" s="16">
        <f>G8156/(1-INDEX(Assumptions!$D$8:$D$12,MATCH(B8156,Assumptions!$A$8:$A$12,0)))</f>
        <v>2702.9166666666665</v>
      </c>
      <c r="L8156" s="16">
        <f t="shared" si="890"/>
        <v>58.382999999999996</v>
      </c>
      <c r="M8156" s="16">
        <f t="shared" si="891"/>
        <v>135.14583333333334</v>
      </c>
      <c r="N8156" s="14">
        <f>E8156*(K8156-L8156-M8156)*IF(F8156="GHS",1,Assumptions!$B$4)</f>
        <v>7999928.4126666663</v>
      </c>
      <c r="O8156" s="15">
        <f t="shared" ca="1" si="892"/>
        <v>374</v>
      </c>
      <c r="P8156" s="15" t="str">
        <f t="shared" ca="1" si="893"/>
        <v>365d+</v>
      </c>
      <c r="Q8156" s="17">
        <f ca="1">IF(P8156="0-90d",0,IF(P8156="91-180d",INDEX(Assumptions!$F$8:$F$12,MATCH(B8156,Assumptions!$A$8:$A$12,0)),IF(P8156="181-365d",INDEX(Assumptions!$G$8:$G$12,MATCH(B8156,Assumptions!$A$8:$A$12,0)),INDEX(Assumptions!$H$8:$H$12,MATCH(B8156,Assumptions!$A$8:$A$12,0)))))</f>
        <v>0.6</v>
      </c>
      <c r="R8156" s="14">
        <f t="shared" ca="1" si="894"/>
        <v>3722500.0799999996</v>
      </c>
      <c r="S8156" s="14">
        <f t="shared" ca="1" si="895"/>
        <v>2481666.7200000002</v>
      </c>
      <c r="T8156" s="11" t="s">
        <v>25</v>
      </c>
      <c r="U8156" s="18" t="s">
        <v>26</v>
      </c>
    </row>
    <row r="8157" spans="1:21" ht="15" customHeight="1" x14ac:dyDescent="0.15">
      <c r="A8157" s="10" t="s">
        <v>8205</v>
      </c>
      <c r="B8157" s="11" t="s">
        <v>46</v>
      </c>
      <c r="C8157" s="11" t="s">
        <v>47</v>
      </c>
      <c r="D8157" s="12">
        <v>46015</v>
      </c>
      <c r="E8157" s="11">
        <v>1170</v>
      </c>
      <c r="F8157" s="11" t="s">
        <v>33</v>
      </c>
      <c r="G8157" s="13">
        <v>458066.23</v>
      </c>
      <c r="H8157" s="14">
        <f t="shared" si="889"/>
        <v>535937489.09999996</v>
      </c>
      <c r="I8157" s="14">
        <f>IF(F8157="GHS",H8157,H8157*Assumptions!$B$4)</f>
        <v>535937489.09999996</v>
      </c>
      <c r="J8157" s="15" t="str">
        <f>INDEX(Assumptions!$B$8:$B$12,MATCH(B8157,Assumptions!$A$8:$A$12,0))</f>
        <v>Specific Identification</v>
      </c>
      <c r="K8157" s="16">
        <f>G8157/(1-INDEX(Assumptions!$D$8:$D$12,MATCH(B8157,Assumptions!$A$8:$A$12,0)))</f>
        <v>587264.39743589738</v>
      </c>
      <c r="L8157" s="16">
        <f t="shared" si="890"/>
        <v>13741.986899999998</v>
      </c>
      <c r="M8157" s="16">
        <f t="shared" si="891"/>
        <v>29363.21987179487</v>
      </c>
      <c r="N8157" s="14">
        <f>E8157*(K8157-L8157-M8157)*IF(F8157="GHS",1,Assumptions!$B$4)</f>
        <v>636666253.0769999</v>
      </c>
      <c r="O8157" s="15">
        <f t="shared" ca="1" si="892"/>
        <v>271</v>
      </c>
      <c r="P8157" s="15" t="str">
        <f t="shared" ca="1" si="893"/>
        <v>181-365d</v>
      </c>
      <c r="Q8157" s="17">
        <f ca="1">IF(P8157="0-90d",0,IF(P8157="91-180d",INDEX(Assumptions!$F$8:$F$12,MATCH(B8157,Assumptions!$A$8:$A$12,0)),IF(P8157="181-365d",INDEX(Assumptions!$G$8:$G$12,MATCH(B8157,Assumptions!$A$8:$A$12,0)),INDEX(Assumptions!$H$8:$H$12,MATCH(B8157,Assumptions!$A$8:$A$12,0)))))</f>
        <v>0.05</v>
      </c>
      <c r="R8157" s="14">
        <f t="shared" ca="1" si="894"/>
        <v>26796874.454999998</v>
      </c>
      <c r="S8157" s="14">
        <f t="shared" ca="1" si="895"/>
        <v>509140614.64499998</v>
      </c>
      <c r="T8157" s="11" t="s">
        <v>25</v>
      </c>
      <c r="U8157" s="18" t="s">
        <v>26</v>
      </c>
    </row>
    <row r="8158" spans="1:21" ht="15" customHeight="1" x14ac:dyDescent="0.15">
      <c r="A8158" s="10" t="s">
        <v>8206</v>
      </c>
      <c r="B8158" s="11" t="s">
        <v>31</v>
      </c>
      <c r="C8158" s="11" t="s">
        <v>76</v>
      </c>
      <c r="D8158" s="12">
        <v>45799</v>
      </c>
      <c r="E8158" s="11">
        <v>908</v>
      </c>
      <c r="F8158" s="11" t="s">
        <v>33</v>
      </c>
      <c r="G8158" s="13">
        <v>3037.83</v>
      </c>
      <c r="H8158" s="14">
        <f t="shared" si="889"/>
        <v>2758349.64</v>
      </c>
      <c r="I8158" s="14">
        <f>IF(F8158="GHS",H8158,H8158*Assumptions!$B$4)</f>
        <v>2758349.64</v>
      </c>
      <c r="J8158" s="15" t="str">
        <f>INDEX(Assumptions!$B$8:$B$12,MATCH(B8158,Assumptions!$A$8:$A$12,0))</f>
        <v>Weighted Average</v>
      </c>
      <c r="K8158" s="16">
        <f>G8158/(1-INDEX(Assumptions!$D$8:$D$12,MATCH(B8158,Assumptions!$A$8:$A$12,0)))</f>
        <v>4219.208333333333</v>
      </c>
      <c r="L8158" s="16">
        <f t="shared" si="890"/>
        <v>91.134899999999988</v>
      </c>
      <c r="M8158" s="16">
        <f t="shared" si="891"/>
        <v>210.96041666666667</v>
      </c>
      <c r="N8158" s="14">
        <f>E8158*(K8158-L8158-M8158)*IF(F8158="GHS",1,Assumptions!$B$4)</f>
        <v>3556738.6191333327</v>
      </c>
      <c r="O8158" s="15">
        <f t="shared" ca="1" si="892"/>
        <v>487</v>
      </c>
      <c r="P8158" s="15" t="str">
        <f t="shared" ca="1" si="893"/>
        <v>365d+</v>
      </c>
      <c r="Q8158" s="17">
        <f ca="1">IF(P8158="0-90d",0,IF(P8158="91-180d",INDEX(Assumptions!$F$8:$F$12,MATCH(B8158,Assumptions!$A$8:$A$12,0)),IF(P8158="181-365d",INDEX(Assumptions!$G$8:$G$12,MATCH(B8158,Assumptions!$A$8:$A$12,0)),INDEX(Assumptions!$H$8:$H$12,MATCH(B8158,Assumptions!$A$8:$A$12,0)))))</f>
        <v>0.6</v>
      </c>
      <c r="R8158" s="14">
        <f t="shared" ca="1" si="894"/>
        <v>1655009.784</v>
      </c>
      <c r="S8158" s="14">
        <f t="shared" ca="1" si="895"/>
        <v>1103339.8560000001</v>
      </c>
      <c r="T8158" s="11" t="s">
        <v>25</v>
      </c>
      <c r="U8158" s="18" t="s">
        <v>26</v>
      </c>
    </row>
    <row r="8159" spans="1:21" ht="15" customHeight="1" x14ac:dyDescent="0.15">
      <c r="A8159" s="10" t="s">
        <v>8207</v>
      </c>
      <c r="B8159" s="11" t="s">
        <v>46</v>
      </c>
      <c r="C8159" s="11" t="s">
        <v>52</v>
      </c>
      <c r="D8159" s="12">
        <v>46129</v>
      </c>
      <c r="E8159" s="11">
        <v>3295</v>
      </c>
      <c r="F8159" s="11" t="s">
        <v>33</v>
      </c>
      <c r="G8159" s="13">
        <v>533100.18999999994</v>
      </c>
      <c r="H8159" s="14">
        <f t="shared" si="889"/>
        <v>1756565126.0499997</v>
      </c>
      <c r="I8159" s="14">
        <f>IF(F8159="GHS",H8159,H8159*Assumptions!$B$4)</f>
        <v>1756565126.0499997</v>
      </c>
      <c r="J8159" s="15" t="str">
        <f>INDEX(Assumptions!$B$8:$B$12,MATCH(B8159,Assumptions!$A$8:$A$12,0))</f>
        <v>Specific Identification</v>
      </c>
      <c r="K8159" s="16">
        <f>G8159/(1-INDEX(Assumptions!$D$8:$D$12,MATCH(B8159,Assumptions!$A$8:$A$12,0)))</f>
        <v>683461.782051282</v>
      </c>
      <c r="L8159" s="16">
        <f t="shared" si="890"/>
        <v>15993.005699999998</v>
      </c>
      <c r="M8159" s="16">
        <f t="shared" si="891"/>
        <v>34173.089102564103</v>
      </c>
      <c r="N8159" s="14">
        <f>E8159*(K8159-L8159-M8159)*IF(F8159="GHS",1,Assumptions!$B$4)</f>
        <v>2086709289.4845254</v>
      </c>
      <c r="O8159" s="15">
        <f t="shared" ca="1" si="892"/>
        <v>157</v>
      </c>
      <c r="P8159" s="15" t="str">
        <f t="shared" ca="1" si="893"/>
        <v>91-180d</v>
      </c>
      <c r="Q8159" s="17">
        <f ca="1">IF(P8159="0-90d",0,IF(P8159="91-180d",INDEX(Assumptions!$F$8:$F$12,MATCH(B8159,Assumptions!$A$8:$A$12,0)),IF(P8159="181-365d",INDEX(Assumptions!$G$8:$G$12,MATCH(B8159,Assumptions!$A$8:$A$12,0)),INDEX(Assumptions!$H$8:$H$12,MATCH(B8159,Assumptions!$A$8:$A$12,0)))))</f>
        <v>0</v>
      </c>
      <c r="R8159" s="14">
        <f t="shared" ca="1" si="894"/>
        <v>0</v>
      </c>
      <c r="S8159" s="14">
        <f t="shared" ca="1" si="895"/>
        <v>1756565126.0499997</v>
      </c>
      <c r="T8159" s="11" t="s">
        <v>25</v>
      </c>
      <c r="U8159" s="18" t="s">
        <v>36</v>
      </c>
    </row>
    <row r="8160" spans="1:21" ht="15" customHeight="1" x14ac:dyDescent="0.15">
      <c r="A8160" s="10" t="s">
        <v>8208</v>
      </c>
      <c r="B8160" s="11" t="s">
        <v>31</v>
      </c>
      <c r="C8160" s="11" t="s">
        <v>63</v>
      </c>
      <c r="D8160" s="12">
        <v>45867</v>
      </c>
      <c r="E8160" s="11">
        <v>1919</v>
      </c>
      <c r="F8160" s="11" t="s">
        <v>33</v>
      </c>
      <c r="G8160" s="13">
        <v>3361.01</v>
      </c>
      <c r="H8160" s="14">
        <f t="shared" si="889"/>
        <v>6449778.1900000004</v>
      </c>
      <c r="I8160" s="14">
        <f>IF(F8160="GHS",H8160,H8160*Assumptions!$B$4)</f>
        <v>6449778.1900000004</v>
      </c>
      <c r="J8160" s="15" t="str">
        <f>INDEX(Assumptions!$B$8:$B$12,MATCH(B8160,Assumptions!$A$8:$A$12,0))</f>
        <v>Weighted Average</v>
      </c>
      <c r="K8160" s="16">
        <f>G8160/(1-INDEX(Assumptions!$D$8:$D$12,MATCH(B8160,Assumptions!$A$8:$A$12,0)))</f>
        <v>4668.0694444444453</v>
      </c>
      <c r="L8160" s="16">
        <f t="shared" si="890"/>
        <v>100.83030000000001</v>
      </c>
      <c r="M8160" s="16">
        <f t="shared" si="891"/>
        <v>233.40347222222226</v>
      </c>
      <c r="N8160" s="14">
        <f>E8160*(K8160-L8160-M8160)*IF(F8160="GHS",1,Assumptions!$B$4)</f>
        <v>8316630.6549944468</v>
      </c>
      <c r="O8160" s="15">
        <f t="shared" ca="1" si="892"/>
        <v>419</v>
      </c>
      <c r="P8160" s="15" t="str">
        <f t="shared" ca="1" si="893"/>
        <v>365d+</v>
      </c>
      <c r="Q8160" s="17">
        <f ca="1">IF(P8160="0-90d",0,IF(P8160="91-180d",INDEX(Assumptions!$F$8:$F$12,MATCH(B8160,Assumptions!$A$8:$A$12,0)),IF(P8160="181-365d",INDEX(Assumptions!$G$8:$G$12,MATCH(B8160,Assumptions!$A$8:$A$12,0)),INDEX(Assumptions!$H$8:$H$12,MATCH(B8160,Assumptions!$A$8:$A$12,0)))))</f>
        <v>0.6</v>
      </c>
      <c r="R8160" s="14">
        <f t="shared" ca="1" si="894"/>
        <v>3869866.9139999999</v>
      </c>
      <c r="S8160" s="14">
        <f t="shared" ca="1" si="895"/>
        <v>2579911.2760000005</v>
      </c>
      <c r="T8160" s="11" t="s">
        <v>25</v>
      </c>
      <c r="U8160" s="18" t="s">
        <v>26</v>
      </c>
    </row>
    <row r="8161" spans="1:21" ht="15" customHeight="1" x14ac:dyDescent="0.15">
      <c r="A8161" s="10" t="s">
        <v>8209</v>
      </c>
      <c r="B8161" s="11" t="s">
        <v>46</v>
      </c>
      <c r="C8161" s="11" t="s">
        <v>52</v>
      </c>
      <c r="D8161" s="12">
        <v>45827</v>
      </c>
      <c r="E8161" s="11">
        <v>3286</v>
      </c>
      <c r="F8161" s="11" t="s">
        <v>33</v>
      </c>
      <c r="G8161" s="13">
        <v>795016.89</v>
      </c>
      <c r="H8161" s="14">
        <f t="shared" si="889"/>
        <v>2612425500.54</v>
      </c>
      <c r="I8161" s="14">
        <f>IF(F8161="GHS",H8161,H8161*Assumptions!$B$4)</f>
        <v>2612425500.54</v>
      </c>
      <c r="J8161" s="15" t="str">
        <f>INDEX(Assumptions!$B$8:$B$12,MATCH(B8161,Assumptions!$A$8:$A$12,0))</f>
        <v>Specific Identification</v>
      </c>
      <c r="K8161" s="16">
        <f>G8161/(1-INDEX(Assumptions!$D$8:$D$12,MATCH(B8161,Assumptions!$A$8:$A$12,0)))</f>
        <v>1019252.423076923</v>
      </c>
      <c r="L8161" s="16">
        <f t="shared" si="890"/>
        <v>23850.506699999998</v>
      </c>
      <c r="M8161" s="16">
        <f t="shared" si="891"/>
        <v>50962.62115384615</v>
      </c>
      <c r="N8161" s="14">
        <f>E8161*(K8161-L8161-M8161)*IF(F8161="GHS",1,Assumptions!$B$4)</f>
        <v>3103427524.1030307</v>
      </c>
      <c r="O8161" s="15">
        <f t="shared" ca="1" si="892"/>
        <v>459</v>
      </c>
      <c r="P8161" s="15" t="str">
        <f t="shared" ca="1" si="893"/>
        <v>365d+</v>
      </c>
      <c r="Q8161" s="17">
        <f ca="1">IF(P8161="0-90d",0,IF(P8161="91-180d",INDEX(Assumptions!$F$8:$F$12,MATCH(B8161,Assumptions!$A$8:$A$12,0)),IF(P8161="181-365d",INDEX(Assumptions!$G$8:$G$12,MATCH(B8161,Assumptions!$A$8:$A$12,0)),INDEX(Assumptions!$H$8:$H$12,MATCH(B8161,Assumptions!$A$8:$A$12,0)))))</f>
        <v>0.15</v>
      </c>
      <c r="R8161" s="14">
        <f t="shared" ca="1" si="894"/>
        <v>391863825.08099997</v>
      </c>
      <c r="S8161" s="14">
        <f t="shared" ca="1" si="895"/>
        <v>2220561675.4590001</v>
      </c>
      <c r="T8161" s="11" t="s">
        <v>25</v>
      </c>
      <c r="U8161" s="18" t="s">
        <v>26</v>
      </c>
    </row>
    <row r="8162" spans="1:21" ht="15" customHeight="1" x14ac:dyDescent="0.15">
      <c r="A8162" s="10" t="s">
        <v>8210</v>
      </c>
      <c r="B8162" s="11" t="s">
        <v>28</v>
      </c>
      <c r="C8162" s="11" t="s">
        <v>29</v>
      </c>
      <c r="D8162" s="12">
        <v>45989</v>
      </c>
      <c r="E8162" s="11">
        <v>3462</v>
      </c>
      <c r="F8162" s="11" t="s">
        <v>24</v>
      </c>
      <c r="G8162" s="13">
        <v>15571.8</v>
      </c>
      <c r="H8162" s="14">
        <f t="shared" si="889"/>
        <v>53909571.599999994</v>
      </c>
      <c r="I8162" s="14">
        <f>IF(F8162="GHS",H8162,H8162*Assumptions!$B$4)</f>
        <v>582223373.27999997</v>
      </c>
      <c r="J8162" s="15" t="str">
        <f>INDEX(Assumptions!$B$8:$B$12,MATCH(B8162,Assumptions!$A$8:$A$12,0))</f>
        <v>Fair Value Less Costs to Sell</v>
      </c>
      <c r="K8162" s="16">
        <f>G8162/(1-INDEX(Assumptions!$D$8:$D$12,MATCH(B8162,Assumptions!$A$8:$A$12,0)))</f>
        <v>17695.227272727272</v>
      </c>
      <c r="L8162" s="16">
        <f t="shared" si="890"/>
        <v>467.15399999999994</v>
      </c>
      <c r="M8162" s="16">
        <f t="shared" si="891"/>
        <v>884.76136363636363</v>
      </c>
      <c r="N8162" s="14">
        <f>E8162*(K8162-L8162-M8162)*IF(F8162="GHS",1,Assumptions!$B$4)</f>
        <v>611069894.95614552</v>
      </c>
      <c r="O8162" s="15">
        <f t="shared" ca="1" si="892"/>
        <v>297</v>
      </c>
      <c r="P8162" s="15" t="str">
        <f t="shared" ca="1" si="893"/>
        <v>181-365d</v>
      </c>
      <c r="Q8162" s="17">
        <f ca="1">IF(P8162="0-90d",0,IF(P8162="91-180d",INDEX(Assumptions!$F$8:$F$12,MATCH(B8162,Assumptions!$A$8:$A$12,0)),IF(P8162="181-365d",INDEX(Assumptions!$G$8:$G$12,MATCH(B8162,Assumptions!$A$8:$A$12,0)),INDEX(Assumptions!$H$8:$H$12,MATCH(B8162,Assumptions!$A$8:$A$12,0)))))</f>
        <v>0.1</v>
      </c>
      <c r="R8162" s="14">
        <f t="shared" ca="1" si="894"/>
        <v>58222337.328000002</v>
      </c>
      <c r="S8162" s="14">
        <f t="shared" ca="1" si="895"/>
        <v>524001035.95199996</v>
      </c>
      <c r="T8162" s="11" t="s">
        <v>50</v>
      </c>
      <c r="U8162" s="18" t="s">
        <v>26</v>
      </c>
    </row>
    <row r="8163" spans="1:21" ht="15" customHeight="1" x14ac:dyDescent="0.15">
      <c r="A8163" s="10" t="s">
        <v>8211</v>
      </c>
      <c r="B8163" s="11" t="s">
        <v>22</v>
      </c>
      <c r="C8163" s="11" t="s">
        <v>81</v>
      </c>
      <c r="D8163" s="12">
        <v>46029</v>
      </c>
      <c r="E8163" s="11">
        <v>1861</v>
      </c>
      <c r="F8163" s="11" t="s">
        <v>24</v>
      </c>
      <c r="G8163" s="13">
        <v>35207.08</v>
      </c>
      <c r="H8163" s="14">
        <f t="shared" si="889"/>
        <v>65520375.880000003</v>
      </c>
      <c r="I8163" s="14">
        <f>IF(F8163="GHS",H8163,H8163*Assumptions!$B$4)</f>
        <v>707620059.50400007</v>
      </c>
      <c r="J8163" s="15" t="str">
        <f>INDEX(Assumptions!$B$8:$B$12,MATCH(B8163,Assumptions!$A$8:$A$12,0))</f>
        <v>FIFO</v>
      </c>
      <c r="K8163" s="16">
        <f>G8163/(1-INDEX(Assumptions!$D$8:$D$12,MATCH(B8163,Assumptions!$A$8:$A$12,0)))</f>
        <v>42935.463414634149</v>
      </c>
      <c r="L8163" s="16">
        <f t="shared" si="890"/>
        <v>1056.2124000000001</v>
      </c>
      <c r="M8163" s="16">
        <f t="shared" si="891"/>
        <v>2146.7731707317075</v>
      </c>
      <c r="N8163" s="14">
        <f>E8163*(K8163-L8163-M8163)*IF(F8163="GHS",1,Assumptions!$B$4)</f>
        <v>798575125.68902659</v>
      </c>
      <c r="O8163" s="15">
        <f t="shared" ca="1" si="892"/>
        <v>257</v>
      </c>
      <c r="P8163" s="15" t="str">
        <f t="shared" ca="1" si="893"/>
        <v>181-365d</v>
      </c>
      <c r="Q8163" s="17">
        <f ca="1">IF(P8163="0-90d",0,IF(P8163="91-180d",INDEX(Assumptions!$F$8:$F$12,MATCH(B8163,Assumptions!$A$8:$A$12,0)),IF(P8163="181-365d",INDEX(Assumptions!$G$8:$G$12,MATCH(B8163,Assumptions!$A$8:$A$12,0)),INDEX(Assumptions!$H$8:$H$12,MATCH(B8163,Assumptions!$A$8:$A$12,0)))))</f>
        <v>0.15</v>
      </c>
      <c r="R8163" s="14">
        <f t="shared" ca="1" si="894"/>
        <v>106143008.92560001</v>
      </c>
      <c r="S8163" s="14">
        <f t="shared" ca="1" si="895"/>
        <v>601477050.57840002</v>
      </c>
      <c r="T8163" s="11" t="s">
        <v>25</v>
      </c>
      <c r="U8163" s="18" t="s">
        <v>26</v>
      </c>
    </row>
    <row r="8164" spans="1:21" ht="15" customHeight="1" x14ac:dyDescent="0.15">
      <c r="A8164" s="10" t="s">
        <v>8212</v>
      </c>
      <c r="B8164" s="11" t="s">
        <v>31</v>
      </c>
      <c r="C8164" s="11" t="s">
        <v>32</v>
      </c>
      <c r="D8164" s="12">
        <v>46098</v>
      </c>
      <c r="E8164" s="11">
        <v>353</v>
      </c>
      <c r="F8164" s="11" t="s">
        <v>33</v>
      </c>
      <c r="G8164" s="13">
        <v>3586.39</v>
      </c>
      <c r="H8164" s="14">
        <f t="shared" si="889"/>
        <v>1265995.67</v>
      </c>
      <c r="I8164" s="14">
        <f>IF(F8164="GHS",H8164,H8164*Assumptions!$B$4)</f>
        <v>1265995.67</v>
      </c>
      <c r="J8164" s="15" t="str">
        <f>INDEX(Assumptions!$B$8:$B$12,MATCH(B8164,Assumptions!$A$8:$A$12,0))</f>
        <v>Weighted Average</v>
      </c>
      <c r="K8164" s="16">
        <f>G8164/(1-INDEX(Assumptions!$D$8:$D$12,MATCH(B8164,Assumptions!$A$8:$A$12,0)))</f>
        <v>4981.0972222222226</v>
      </c>
      <c r="L8164" s="16">
        <f t="shared" si="890"/>
        <v>107.59169999999999</v>
      </c>
      <c r="M8164" s="16">
        <f t="shared" si="891"/>
        <v>249.05486111111114</v>
      </c>
      <c r="N8164" s="14">
        <f>E8164*(K8164-L8164-M8164)*IF(F8164="GHS",1,Assumptions!$B$4)</f>
        <v>1632431.0833722225</v>
      </c>
      <c r="O8164" s="15">
        <f t="shared" ca="1" si="892"/>
        <v>188</v>
      </c>
      <c r="P8164" s="15" t="str">
        <f t="shared" ca="1" si="893"/>
        <v>181-365d</v>
      </c>
      <c r="Q8164" s="17">
        <f ca="1">IF(P8164="0-90d",0,IF(P8164="91-180d",INDEX(Assumptions!$F$8:$F$12,MATCH(B8164,Assumptions!$A$8:$A$12,0)),IF(P8164="181-365d",INDEX(Assumptions!$G$8:$G$12,MATCH(B8164,Assumptions!$A$8:$A$12,0)),INDEX(Assumptions!$H$8:$H$12,MATCH(B8164,Assumptions!$A$8:$A$12,0)))))</f>
        <v>0.2</v>
      </c>
      <c r="R8164" s="14">
        <f t="shared" ca="1" si="894"/>
        <v>253199.13399999999</v>
      </c>
      <c r="S8164" s="14">
        <f t="shared" ca="1" si="895"/>
        <v>1012796.536</v>
      </c>
      <c r="T8164" s="11" t="s">
        <v>25</v>
      </c>
      <c r="U8164" s="18" t="s">
        <v>26</v>
      </c>
    </row>
    <row r="8165" spans="1:21" ht="15" customHeight="1" x14ac:dyDescent="0.15">
      <c r="A8165" s="10" t="s">
        <v>8213</v>
      </c>
      <c r="B8165" s="11" t="s">
        <v>22</v>
      </c>
      <c r="C8165" s="11" t="s">
        <v>61</v>
      </c>
      <c r="D8165" s="12">
        <v>46024</v>
      </c>
      <c r="E8165" s="11">
        <v>1753</v>
      </c>
      <c r="F8165" s="11" t="s">
        <v>24</v>
      </c>
      <c r="G8165" s="13">
        <v>39576.92</v>
      </c>
      <c r="H8165" s="14">
        <f t="shared" si="889"/>
        <v>69378340.75999999</v>
      </c>
      <c r="I8165" s="14">
        <f>IF(F8165="GHS",H8165,H8165*Assumptions!$B$4)</f>
        <v>749286080.20799994</v>
      </c>
      <c r="J8165" s="15" t="str">
        <f>INDEX(Assumptions!$B$8:$B$12,MATCH(B8165,Assumptions!$A$8:$A$12,0))</f>
        <v>FIFO</v>
      </c>
      <c r="K8165" s="16">
        <f>G8165/(1-INDEX(Assumptions!$D$8:$D$12,MATCH(B8165,Assumptions!$A$8:$A$12,0)))</f>
        <v>48264.536585365851</v>
      </c>
      <c r="L8165" s="16">
        <f t="shared" si="890"/>
        <v>1187.3075999999999</v>
      </c>
      <c r="M8165" s="16">
        <f t="shared" si="891"/>
        <v>2413.2268292682925</v>
      </c>
      <c r="N8165" s="14">
        <f>E8165*(K8165-L8165-M8165)*IF(F8165="GHS",1,Assumptions!$B$4)</f>
        <v>845596754.42010152</v>
      </c>
      <c r="O8165" s="15">
        <f t="shared" ca="1" si="892"/>
        <v>262</v>
      </c>
      <c r="P8165" s="15" t="str">
        <f t="shared" ca="1" si="893"/>
        <v>181-365d</v>
      </c>
      <c r="Q8165" s="17">
        <f ca="1">IF(P8165="0-90d",0,IF(P8165="91-180d",INDEX(Assumptions!$F$8:$F$12,MATCH(B8165,Assumptions!$A$8:$A$12,0)),IF(P8165="181-365d",INDEX(Assumptions!$G$8:$G$12,MATCH(B8165,Assumptions!$A$8:$A$12,0)),INDEX(Assumptions!$H$8:$H$12,MATCH(B8165,Assumptions!$A$8:$A$12,0)))))</f>
        <v>0.15</v>
      </c>
      <c r="R8165" s="14">
        <f t="shared" ca="1" si="894"/>
        <v>112392912.03119999</v>
      </c>
      <c r="S8165" s="14">
        <f t="shared" ca="1" si="895"/>
        <v>636893168.17680001</v>
      </c>
      <c r="T8165" s="11" t="s">
        <v>25</v>
      </c>
      <c r="U8165" s="18" t="s">
        <v>26</v>
      </c>
    </row>
    <row r="8166" spans="1:21" ht="15" customHeight="1" x14ac:dyDescent="0.15">
      <c r="A8166" s="10" t="s">
        <v>8214</v>
      </c>
      <c r="B8166" s="11" t="s">
        <v>28</v>
      </c>
      <c r="C8166" s="11" t="s">
        <v>55</v>
      </c>
      <c r="D8166" s="12">
        <v>45929</v>
      </c>
      <c r="E8166" s="11">
        <v>4652</v>
      </c>
      <c r="F8166" s="11" t="s">
        <v>24</v>
      </c>
      <c r="G8166" s="13">
        <v>11620.19</v>
      </c>
      <c r="H8166" s="14">
        <f t="shared" si="889"/>
        <v>54057123.880000003</v>
      </c>
      <c r="I8166" s="14">
        <f>IF(F8166="GHS",H8166,H8166*Assumptions!$B$4)</f>
        <v>583816937.90400004</v>
      </c>
      <c r="J8166" s="15" t="str">
        <f>INDEX(Assumptions!$B$8:$B$12,MATCH(B8166,Assumptions!$A$8:$A$12,0))</f>
        <v>Fair Value Less Costs to Sell</v>
      </c>
      <c r="K8166" s="16">
        <f>G8166/(1-INDEX(Assumptions!$D$8:$D$12,MATCH(B8166,Assumptions!$A$8:$A$12,0)))</f>
        <v>13204.761363636364</v>
      </c>
      <c r="L8166" s="16">
        <f t="shared" si="890"/>
        <v>348.60570000000001</v>
      </c>
      <c r="M8166" s="16">
        <f t="shared" si="891"/>
        <v>660.23806818181822</v>
      </c>
      <c r="N8166" s="14">
        <f>E8166*(K8166-L8166-M8166)*IF(F8166="GHS",1,Assumptions!$B$4)</f>
        <v>612742413.46378922</v>
      </c>
      <c r="O8166" s="15">
        <f t="shared" ca="1" si="892"/>
        <v>357</v>
      </c>
      <c r="P8166" s="15" t="str">
        <f t="shared" ca="1" si="893"/>
        <v>181-365d</v>
      </c>
      <c r="Q8166" s="17">
        <f ca="1">IF(P8166="0-90d",0,IF(P8166="91-180d",INDEX(Assumptions!$F$8:$F$12,MATCH(B8166,Assumptions!$A$8:$A$12,0)),IF(P8166="181-365d",INDEX(Assumptions!$G$8:$G$12,MATCH(B8166,Assumptions!$A$8:$A$12,0)),INDEX(Assumptions!$H$8:$H$12,MATCH(B8166,Assumptions!$A$8:$A$12,0)))))</f>
        <v>0.1</v>
      </c>
      <c r="R8166" s="14">
        <f t="shared" ca="1" si="894"/>
        <v>58381693.790400006</v>
      </c>
      <c r="S8166" s="14">
        <f t="shared" ca="1" si="895"/>
        <v>525435244.11360002</v>
      </c>
      <c r="T8166" s="11" t="s">
        <v>25</v>
      </c>
      <c r="U8166" s="18" t="s">
        <v>36</v>
      </c>
    </row>
    <row r="8167" spans="1:21" ht="15" customHeight="1" x14ac:dyDescent="0.15">
      <c r="A8167" s="10" t="s">
        <v>8215</v>
      </c>
      <c r="B8167" s="11" t="s">
        <v>22</v>
      </c>
      <c r="C8167" s="11" t="s">
        <v>23</v>
      </c>
      <c r="D8167" s="12">
        <v>45728</v>
      </c>
      <c r="E8167" s="11">
        <v>2553</v>
      </c>
      <c r="F8167" s="11" t="s">
        <v>24</v>
      </c>
      <c r="G8167" s="13">
        <v>16610.75</v>
      </c>
      <c r="H8167" s="14">
        <f t="shared" si="889"/>
        <v>42407244.75</v>
      </c>
      <c r="I8167" s="14">
        <f>IF(F8167="GHS",H8167,H8167*Assumptions!$B$4)</f>
        <v>457998243.30000001</v>
      </c>
      <c r="J8167" s="15" t="str">
        <f>INDEX(Assumptions!$B$8:$B$12,MATCH(B8167,Assumptions!$A$8:$A$12,0))</f>
        <v>FIFO</v>
      </c>
      <c r="K8167" s="16">
        <f>G8167/(1-INDEX(Assumptions!$D$8:$D$12,MATCH(B8167,Assumptions!$A$8:$A$12,0)))</f>
        <v>20257.012195121948</v>
      </c>
      <c r="L8167" s="16">
        <f t="shared" si="890"/>
        <v>498.32249999999999</v>
      </c>
      <c r="M8167" s="16">
        <f t="shared" si="891"/>
        <v>1012.8506097560975</v>
      </c>
      <c r="N8167" s="14">
        <f>E8167*(K8167-L8167-M8167)*IF(F8167="GHS",1,Assumptions!$B$4)</f>
        <v>516867773.59734142</v>
      </c>
      <c r="O8167" s="15">
        <f t="shared" ca="1" si="892"/>
        <v>558</v>
      </c>
      <c r="P8167" s="15" t="str">
        <f t="shared" ca="1" si="893"/>
        <v>365d+</v>
      </c>
      <c r="Q8167" s="17">
        <f ca="1">IF(P8167="0-90d",0,IF(P8167="91-180d",INDEX(Assumptions!$F$8:$F$12,MATCH(B8167,Assumptions!$A$8:$A$12,0)),IF(P8167="181-365d",INDEX(Assumptions!$G$8:$G$12,MATCH(B8167,Assumptions!$A$8:$A$12,0)),INDEX(Assumptions!$H$8:$H$12,MATCH(B8167,Assumptions!$A$8:$A$12,0)))))</f>
        <v>0.5</v>
      </c>
      <c r="R8167" s="14">
        <f t="shared" ca="1" si="894"/>
        <v>228999121.65000001</v>
      </c>
      <c r="S8167" s="14">
        <f t="shared" ca="1" si="895"/>
        <v>228999121.65000001</v>
      </c>
      <c r="T8167" s="11" t="s">
        <v>25</v>
      </c>
      <c r="U8167" s="18" t="s">
        <v>26</v>
      </c>
    </row>
    <row r="8168" spans="1:21" ht="15" customHeight="1" x14ac:dyDescent="0.15">
      <c r="A8168" s="10" t="s">
        <v>8216</v>
      </c>
      <c r="B8168" s="11" t="s">
        <v>28</v>
      </c>
      <c r="C8168" s="11" t="s">
        <v>29</v>
      </c>
      <c r="D8168" s="12">
        <v>45857</v>
      </c>
      <c r="E8168" s="11">
        <v>4702</v>
      </c>
      <c r="F8168" s="11" t="s">
        <v>24</v>
      </c>
      <c r="G8168" s="13">
        <v>12728.91</v>
      </c>
      <c r="H8168" s="14">
        <f t="shared" si="889"/>
        <v>59851334.82</v>
      </c>
      <c r="I8168" s="14">
        <f>IF(F8168="GHS",H8168,H8168*Assumptions!$B$4)</f>
        <v>646394416.05599999</v>
      </c>
      <c r="J8168" s="15" t="str">
        <f>INDEX(Assumptions!$B$8:$B$12,MATCH(B8168,Assumptions!$A$8:$A$12,0))</f>
        <v>Fair Value Less Costs to Sell</v>
      </c>
      <c r="K8168" s="16">
        <f>G8168/(1-INDEX(Assumptions!$D$8:$D$12,MATCH(B8168,Assumptions!$A$8:$A$12,0)))</f>
        <v>14464.670454545454</v>
      </c>
      <c r="L8168" s="16">
        <f t="shared" si="890"/>
        <v>381.8673</v>
      </c>
      <c r="M8168" s="16">
        <f t="shared" si="891"/>
        <v>723.23352272727277</v>
      </c>
      <c r="N8168" s="14">
        <f>E8168*(K8168-L8168-M8168)*IF(F8168="GHS",1,Assumptions!$B$4)</f>
        <v>678420321.2151382</v>
      </c>
      <c r="O8168" s="15">
        <f t="shared" ca="1" si="892"/>
        <v>429</v>
      </c>
      <c r="P8168" s="15" t="str">
        <f t="shared" ca="1" si="893"/>
        <v>365d+</v>
      </c>
      <c r="Q8168" s="17">
        <f ca="1">IF(P8168="0-90d",0,IF(P8168="91-180d",INDEX(Assumptions!$F$8:$F$12,MATCH(B8168,Assumptions!$A$8:$A$12,0)),IF(P8168="181-365d",INDEX(Assumptions!$G$8:$G$12,MATCH(B8168,Assumptions!$A$8:$A$12,0)),INDEX(Assumptions!$H$8:$H$12,MATCH(B8168,Assumptions!$A$8:$A$12,0)))))</f>
        <v>0.4</v>
      </c>
      <c r="R8168" s="14">
        <f t="shared" ca="1" si="894"/>
        <v>258557766.4224</v>
      </c>
      <c r="S8168" s="14">
        <f t="shared" ca="1" si="895"/>
        <v>387836649.6336</v>
      </c>
      <c r="T8168" s="11" t="s">
        <v>25</v>
      </c>
      <c r="U8168" s="18" t="s">
        <v>26</v>
      </c>
    </row>
    <row r="8169" spans="1:21" ht="15" customHeight="1" x14ac:dyDescent="0.15">
      <c r="A8169" s="10" t="s">
        <v>8217</v>
      </c>
      <c r="B8169" s="11" t="s">
        <v>31</v>
      </c>
      <c r="C8169" s="11" t="s">
        <v>76</v>
      </c>
      <c r="D8169" s="12">
        <v>46141</v>
      </c>
      <c r="E8169" s="11">
        <v>1057</v>
      </c>
      <c r="F8169" s="11" t="s">
        <v>33</v>
      </c>
      <c r="G8169" s="13">
        <v>3038.54</v>
      </c>
      <c r="H8169" s="14">
        <f t="shared" si="889"/>
        <v>3211736.78</v>
      </c>
      <c r="I8169" s="14">
        <f>IF(F8169="GHS",H8169,H8169*Assumptions!$B$4)</f>
        <v>3211736.78</v>
      </c>
      <c r="J8169" s="15" t="str">
        <f>INDEX(Assumptions!$B$8:$B$12,MATCH(B8169,Assumptions!$A$8:$A$12,0))</f>
        <v>Weighted Average</v>
      </c>
      <c r="K8169" s="16">
        <f>G8169/(1-INDEX(Assumptions!$D$8:$D$12,MATCH(B8169,Assumptions!$A$8:$A$12,0)))</f>
        <v>4220.1944444444443</v>
      </c>
      <c r="L8169" s="16">
        <f t="shared" si="890"/>
        <v>91.156199999999998</v>
      </c>
      <c r="M8169" s="16">
        <f t="shared" si="891"/>
        <v>211.00972222222222</v>
      </c>
      <c r="N8169" s="14">
        <f>E8169*(K8169-L8169-M8169)*IF(F8169="GHS",1,Assumptions!$B$4)</f>
        <v>4141356.1479888884</v>
      </c>
      <c r="O8169" s="15">
        <f t="shared" ca="1" si="892"/>
        <v>145</v>
      </c>
      <c r="P8169" s="15" t="str">
        <f t="shared" ca="1" si="893"/>
        <v>91-180d</v>
      </c>
      <c r="Q8169" s="17">
        <f ca="1">IF(P8169="0-90d",0,IF(P8169="91-180d",INDEX(Assumptions!$F$8:$F$12,MATCH(B8169,Assumptions!$A$8:$A$12,0)),IF(P8169="181-365d",INDEX(Assumptions!$G$8:$G$12,MATCH(B8169,Assumptions!$A$8:$A$12,0)),INDEX(Assumptions!$H$8:$H$12,MATCH(B8169,Assumptions!$A$8:$A$12,0)))))</f>
        <v>0.05</v>
      </c>
      <c r="R8169" s="14">
        <f t="shared" ca="1" si="894"/>
        <v>160586.83900000001</v>
      </c>
      <c r="S8169" s="14">
        <f t="shared" ca="1" si="895"/>
        <v>3051149.9409999996</v>
      </c>
      <c r="T8169" s="11" t="s">
        <v>25</v>
      </c>
      <c r="U8169" s="18" t="s">
        <v>26</v>
      </c>
    </row>
    <row r="8170" spans="1:21" ht="15" customHeight="1" x14ac:dyDescent="0.15">
      <c r="A8170" s="10" t="s">
        <v>8218</v>
      </c>
      <c r="B8170" s="11" t="s">
        <v>28</v>
      </c>
      <c r="C8170" s="11" t="s">
        <v>35</v>
      </c>
      <c r="D8170" s="12">
        <v>45774</v>
      </c>
      <c r="E8170" s="11">
        <v>2872</v>
      </c>
      <c r="F8170" s="11" t="s">
        <v>24</v>
      </c>
      <c r="G8170" s="13">
        <v>5645.67</v>
      </c>
      <c r="H8170" s="14">
        <f t="shared" si="889"/>
        <v>16214364.24</v>
      </c>
      <c r="I8170" s="14">
        <f>IF(F8170="GHS",H8170,H8170*Assumptions!$B$4)</f>
        <v>175115133.79200003</v>
      </c>
      <c r="J8170" s="15" t="str">
        <f>INDEX(Assumptions!$B$8:$B$12,MATCH(B8170,Assumptions!$A$8:$A$12,0))</f>
        <v>Fair Value Less Costs to Sell</v>
      </c>
      <c r="K8170" s="16">
        <f>G8170/(1-INDEX(Assumptions!$D$8:$D$12,MATCH(B8170,Assumptions!$A$8:$A$12,0)))</f>
        <v>6415.534090909091</v>
      </c>
      <c r="L8170" s="16">
        <f t="shared" si="890"/>
        <v>169.37010000000001</v>
      </c>
      <c r="M8170" s="16">
        <f t="shared" si="891"/>
        <v>320.77670454545455</v>
      </c>
      <c r="N8170" s="14">
        <f>E8170*(K8170-L8170-M8170)*IF(F8170="GHS",1,Assumptions!$B$4)</f>
        <v>183791292.69351274</v>
      </c>
      <c r="O8170" s="15">
        <f t="shared" ca="1" si="892"/>
        <v>512</v>
      </c>
      <c r="P8170" s="15" t="str">
        <f t="shared" ca="1" si="893"/>
        <v>365d+</v>
      </c>
      <c r="Q8170" s="17">
        <f ca="1">IF(P8170="0-90d",0,IF(P8170="91-180d",INDEX(Assumptions!$F$8:$F$12,MATCH(B8170,Assumptions!$A$8:$A$12,0)),IF(P8170="181-365d",INDEX(Assumptions!$G$8:$G$12,MATCH(B8170,Assumptions!$A$8:$A$12,0)),INDEX(Assumptions!$H$8:$H$12,MATCH(B8170,Assumptions!$A$8:$A$12,0)))))</f>
        <v>0.4</v>
      </c>
      <c r="R8170" s="14">
        <f t="shared" ca="1" si="894"/>
        <v>70046053.516800016</v>
      </c>
      <c r="S8170" s="14">
        <f t="shared" ca="1" si="895"/>
        <v>105069080.27520001</v>
      </c>
      <c r="T8170" s="11" t="s">
        <v>50</v>
      </c>
      <c r="U8170" s="18" t="s">
        <v>26</v>
      </c>
    </row>
    <row r="8171" spans="1:21" ht="15" customHeight="1" x14ac:dyDescent="0.15">
      <c r="A8171" s="10" t="s">
        <v>8219</v>
      </c>
      <c r="B8171" s="11" t="s">
        <v>22</v>
      </c>
      <c r="C8171" s="11" t="s">
        <v>81</v>
      </c>
      <c r="D8171" s="12">
        <v>46072</v>
      </c>
      <c r="E8171" s="11">
        <v>2895</v>
      </c>
      <c r="F8171" s="11" t="s">
        <v>24</v>
      </c>
      <c r="G8171" s="13">
        <v>15174.81</v>
      </c>
      <c r="H8171" s="14">
        <f t="shared" si="889"/>
        <v>43931074.949999996</v>
      </c>
      <c r="I8171" s="14">
        <f>IF(F8171="GHS",H8171,H8171*Assumptions!$B$4)</f>
        <v>474455609.45999998</v>
      </c>
      <c r="J8171" s="15" t="str">
        <f>INDEX(Assumptions!$B$8:$B$12,MATCH(B8171,Assumptions!$A$8:$A$12,0))</f>
        <v>FIFO</v>
      </c>
      <c r="K8171" s="16">
        <f>G8171/(1-INDEX(Assumptions!$D$8:$D$12,MATCH(B8171,Assumptions!$A$8:$A$12,0)))</f>
        <v>18505.865853658535</v>
      </c>
      <c r="L8171" s="16">
        <f t="shared" si="890"/>
        <v>455.24429999999995</v>
      </c>
      <c r="M8171" s="16">
        <f t="shared" si="891"/>
        <v>925.29329268292679</v>
      </c>
      <c r="N8171" s="14">
        <f>E8171*(K8171-L8171-M8171)*IF(F8171="GHS",1,Assumptions!$B$4)</f>
        <v>535440513.40766346</v>
      </c>
      <c r="O8171" s="15">
        <f t="shared" ca="1" si="892"/>
        <v>214</v>
      </c>
      <c r="P8171" s="15" t="str">
        <f t="shared" ca="1" si="893"/>
        <v>181-365d</v>
      </c>
      <c r="Q8171" s="17">
        <f ca="1">IF(P8171="0-90d",0,IF(P8171="91-180d",INDEX(Assumptions!$F$8:$F$12,MATCH(B8171,Assumptions!$A$8:$A$12,0)),IF(P8171="181-365d",INDEX(Assumptions!$G$8:$G$12,MATCH(B8171,Assumptions!$A$8:$A$12,0)),INDEX(Assumptions!$H$8:$H$12,MATCH(B8171,Assumptions!$A$8:$A$12,0)))))</f>
        <v>0.15</v>
      </c>
      <c r="R8171" s="14">
        <f t="shared" ca="1" si="894"/>
        <v>71168341.419</v>
      </c>
      <c r="S8171" s="14">
        <f t="shared" ca="1" si="895"/>
        <v>403287268.04100001</v>
      </c>
      <c r="T8171" s="11" t="s">
        <v>25</v>
      </c>
      <c r="U8171" s="18" t="s">
        <v>26</v>
      </c>
    </row>
    <row r="8172" spans="1:21" ht="15" customHeight="1" x14ac:dyDescent="0.15">
      <c r="A8172" s="10" t="s">
        <v>8220</v>
      </c>
      <c r="B8172" s="11" t="s">
        <v>31</v>
      </c>
      <c r="C8172" s="11" t="s">
        <v>63</v>
      </c>
      <c r="D8172" s="12">
        <v>46021</v>
      </c>
      <c r="E8172" s="11">
        <v>189</v>
      </c>
      <c r="F8172" s="11" t="s">
        <v>33</v>
      </c>
      <c r="G8172" s="13">
        <v>4890.7</v>
      </c>
      <c r="H8172" s="14">
        <f t="shared" si="889"/>
        <v>924342.29999999993</v>
      </c>
      <c r="I8172" s="14">
        <f>IF(F8172="GHS",H8172,H8172*Assumptions!$B$4)</f>
        <v>924342.29999999993</v>
      </c>
      <c r="J8172" s="15" t="str">
        <f>INDEX(Assumptions!$B$8:$B$12,MATCH(B8172,Assumptions!$A$8:$A$12,0))</f>
        <v>Weighted Average</v>
      </c>
      <c r="K8172" s="16">
        <f>G8172/(1-INDEX(Assumptions!$D$8:$D$12,MATCH(B8172,Assumptions!$A$8:$A$12,0)))</f>
        <v>6792.6388888888887</v>
      </c>
      <c r="L8172" s="16">
        <f t="shared" si="890"/>
        <v>146.72099999999998</v>
      </c>
      <c r="M8172" s="16">
        <f t="shared" si="891"/>
        <v>339.63194444444446</v>
      </c>
      <c r="N8172" s="14">
        <f>E8172*(K8172-L8172-M8172)*IF(F8172="GHS",1,Assumptions!$B$4)</f>
        <v>1191888.0435000001</v>
      </c>
      <c r="O8172" s="15">
        <f t="shared" ca="1" si="892"/>
        <v>265</v>
      </c>
      <c r="P8172" s="15" t="str">
        <f t="shared" ca="1" si="893"/>
        <v>181-365d</v>
      </c>
      <c r="Q8172" s="17">
        <f ca="1">IF(P8172="0-90d",0,IF(P8172="91-180d",INDEX(Assumptions!$F$8:$F$12,MATCH(B8172,Assumptions!$A$8:$A$12,0)),IF(P8172="181-365d",INDEX(Assumptions!$G$8:$G$12,MATCH(B8172,Assumptions!$A$8:$A$12,0)),INDEX(Assumptions!$H$8:$H$12,MATCH(B8172,Assumptions!$A$8:$A$12,0)))))</f>
        <v>0.2</v>
      </c>
      <c r="R8172" s="14">
        <f t="shared" ca="1" si="894"/>
        <v>184868.46</v>
      </c>
      <c r="S8172" s="14">
        <f t="shared" ca="1" si="895"/>
        <v>739473.84</v>
      </c>
      <c r="T8172" s="11" t="s">
        <v>25</v>
      </c>
      <c r="U8172" s="18" t="s">
        <v>26</v>
      </c>
    </row>
    <row r="8173" spans="1:21" ht="15" customHeight="1" x14ac:dyDescent="0.15">
      <c r="A8173" s="10" t="s">
        <v>8221</v>
      </c>
      <c r="B8173" s="11" t="s">
        <v>46</v>
      </c>
      <c r="C8173" s="11" t="s">
        <v>47</v>
      </c>
      <c r="D8173" s="12">
        <v>46045</v>
      </c>
      <c r="E8173" s="11">
        <v>92</v>
      </c>
      <c r="F8173" s="11" t="s">
        <v>33</v>
      </c>
      <c r="G8173" s="13">
        <v>462403.03</v>
      </c>
      <c r="H8173" s="14">
        <f t="shared" si="889"/>
        <v>42541078.760000005</v>
      </c>
      <c r="I8173" s="14">
        <f>IF(F8173="GHS",H8173,H8173*Assumptions!$B$4)</f>
        <v>42541078.760000005</v>
      </c>
      <c r="J8173" s="15" t="str">
        <f>INDEX(Assumptions!$B$8:$B$12,MATCH(B8173,Assumptions!$A$8:$A$12,0))</f>
        <v>Specific Identification</v>
      </c>
      <c r="K8173" s="16">
        <f>G8173/(1-INDEX(Assumptions!$D$8:$D$12,MATCH(B8173,Assumptions!$A$8:$A$12,0)))</f>
        <v>592824.3974358975</v>
      </c>
      <c r="L8173" s="16">
        <f t="shared" si="890"/>
        <v>13872.090900000001</v>
      </c>
      <c r="M8173" s="16">
        <f t="shared" si="891"/>
        <v>29641.219871794878</v>
      </c>
      <c r="N8173" s="14">
        <f>E8173*(K8173-L8173-M8173)*IF(F8173="GHS",1,Assumptions!$B$4)</f>
        <v>50536619.973097444</v>
      </c>
      <c r="O8173" s="15">
        <f t="shared" ca="1" si="892"/>
        <v>241</v>
      </c>
      <c r="P8173" s="15" t="str">
        <f t="shared" ca="1" si="893"/>
        <v>181-365d</v>
      </c>
      <c r="Q8173" s="17">
        <f ca="1">IF(P8173="0-90d",0,IF(P8173="91-180d",INDEX(Assumptions!$F$8:$F$12,MATCH(B8173,Assumptions!$A$8:$A$12,0)),IF(P8173="181-365d",INDEX(Assumptions!$G$8:$G$12,MATCH(B8173,Assumptions!$A$8:$A$12,0)),INDEX(Assumptions!$H$8:$H$12,MATCH(B8173,Assumptions!$A$8:$A$12,0)))))</f>
        <v>0.05</v>
      </c>
      <c r="R8173" s="14">
        <f t="shared" ca="1" si="894"/>
        <v>2127053.9380000005</v>
      </c>
      <c r="S8173" s="14">
        <f t="shared" ca="1" si="895"/>
        <v>40414024.822000004</v>
      </c>
      <c r="T8173" s="11" t="s">
        <v>25</v>
      </c>
      <c r="U8173" s="18" t="s">
        <v>26</v>
      </c>
    </row>
    <row r="8174" spans="1:21" ht="15" customHeight="1" x14ac:dyDescent="0.15">
      <c r="A8174" s="10" t="s">
        <v>8222</v>
      </c>
      <c r="B8174" s="11" t="s">
        <v>41</v>
      </c>
      <c r="C8174" s="11" t="s">
        <v>115</v>
      </c>
      <c r="D8174" s="12">
        <v>46188</v>
      </c>
      <c r="E8174" s="11">
        <v>2127</v>
      </c>
      <c r="F8174" s="11" t="s">
        <v>33</v>
      </c>
      <c r="G8174" s="13">
        <v>846.49</v>
      </c>
      <c r="H8174" s="14">
        <f t="shared" si="889"/>
        <v>1800484.23</v>
      </c>
      <c r="I8174" s="14">
        <f>IF(F8174="GHS",H8174,H8174*Assumptions!$B$4)</f>
        <v>1800484.23</v>
      </c>
      <c r="J8174" s="15" t="str">
        <f>INDEX(Assumptions!$B$8:$B$12,MATCH(B8174,Assumptions!$A$8:$A$12,0))</f>
        <v>Weighted Average</v>
      </c>
      <c r="K8174" s="16">
        <f>G8174/(1-INDEX(Assumptions!$D$8:$D$12,MATCH(B8174,Assumptions!$A$8:$A$12,0)))</f>
        <v>1302.2923076923078</v>
      </c>
      <c r="L8174" s="16">
        <f t="shared" si="890"/>
        <v>25.3947</v>
      </c>
      <c r="M8174" s="16">
        <f t="shared" si="891"/>
        <v>65.114615384615391</v>
      </c>
      <c r="N8174" s="14">
        <f>E8174*(K8174-L8174-M8174)*IF(F8174="GHS",1,Assumptions!$B$4)</f>
        <v>2577462.4246384613</v>
      </c>
      <c r="O8174" s="15">
        <f t="shared" ca="1" si="892"/>
        <v>98</v>
      </c>
      <c r="P8174" s="15" t="str">
        <f t="shared" ca="1" si="893"/>
        <v>91-180d</v>
      </c>
      <c r="Q8174" s="17">
        <f ca="1">IF(P8174="0-90d",0,IF(P8174="91-180d",INDEX(Assumptions!$F$8:$F$12,MATCH(B8174,Assumptions!$A$8:$A$12,0)),IF(P8174="181-365d",INDEX(Assumptions!$G$8:$G$12,MATCH(B8174,Assumptions!$A$8:$A$12,0)),INDEX(Assumptions!$H$8:$H$12,MATCH(B8174,Assumptions!$A$8:$A$12,0)))))</f>
        <v>0.1</v>
      </c>
      <c r="R8174" s="14">
        <f t="shared" ca="1" si="894"/>
        <v>180048.42300000001</v>
      </c>
      <c r="S8174" s="14">
        <f t="shared" ca="1" si="895"/>
        <v>1620435.807</v>
      </c>
      <c r="T8174" s="11" t="s">
        <v>25</v>
      </c>
      <c r="U8174" s="18" t="s">
        <v>26</v>
      </c>
    </row>
    <row r="8175" spans="1:21" ht="15" customHeight="1" x14ac:dyDescent="0.15">
      <c r="A8175" s="10" t="s">
        <v>8223</v>
      </c>
      <c r="B8175" s="11" t="s">
        <v>31</v>
      </c>
      <c r="C8175" s="11" t="s">
        <v>63</v>
      </c>
      <c r="D8175" s="12">
        <v>46019</v>
      </c>
      <c r="E8175" s="11">
        <v>2983</v>
      </c>
      <c r="F8175" s="11" t="s">
        <v>33</v>
      </c>
      <c r="G8175" s="13">
        <v>3340.06</v>
      </c>
      <c r="H8175" s="14">
        <f t="shared" si="889"/>
        <v>9963398.9800000004</v>
      </c>
      <c r="I8175" s="14">
        <f>IF(F8175="GHS",H8175,H8175*Assumptions!$B$4)</f>
        <v>9963398.9800000004</v>
      </c>
      <c r="J8175" s="15" t="str">
        <f>INDEX(Assumptions!$B$8:$B$12,MATCH(B8175,Assumptions!$A$8:$A$12,0))</f>
        <v>Weighted Average</v>
      </c>
      <c r="K8175" s="16">
        <f>G8175/(1-INDEX(Assumptions!$D$8:$D$12,MATCH(B8175,Assumptions!$A$8:$A$12,0)))</f>
        <v>4638.9722222222226</v>
      </c>
      <c r="L8175" s="16">
        <f t="shared" si="890"/>
        <v>100.20179999999999</v>
      </c>
      <c r="M8175" s="16">
        <f t="shared" si="891"/>
        <v>231.94861111111115</v>
      </c>
      <c r="N8175" s="14">
        <f>E8175*(K8175-L8175-M8175)*IF(F8175="GHS",1,Assumptions!$B$4)</f>
        <v>12847249.462544447</v>
      </c>
      <c r="O8175" s="15">
        <f t="shared" ca="1" si="892"/>
        <v>267</v>
      </c>
      <c r="P8175" s="15" t="str">
        <f t="shared" ca="1" si="893"/>
        <v>181-365d</v>
      </c>
      <c r="Q8175" s="17">
        <f ca="1">IF(P8175="0-90d",0,IF(P8175="91-180d",INDEX(Assumptions!$F$8:$F$12,MATCH(B8175,Assumptions!$A$8:$A$12,0)),IF(P8175="181-365d",INDEX(Assumptions!$G$8:$G$12,MATCH(B8175,Assumptions!$A$8:$A$12,0)),INDEX(Assumptions!$H$8:$H$12,MATCH(B8175,Assumptions!$A$8:$A$12,0)))))</f>
        <v>0.2</v>
      </c>
      <c r="R8175" s="14">
        <f t="shared" ca="1" si="894"/>
        <v>1992679.7960000001</v>
      </c>
      <c r="S8175" s="14">
        <f t="shared" ca="1" si="895"/>
        <v>7970719.1840000004</v>
      </c>
      <c r="T8175" s="11" t="s">
        <v>25</v>
      </c>
      <c r="U8175" s="18" t="s">
        <v>26</v>
      </c>
    </row>
    <row r="8176" spans="1:21" ht="15" customHeight="1" x14ac:dyDescent="0.15">
      <c r="A8176" s="10" t="s">
        <v>8224</v>
      </c>
      <c r="B8176" s="11" t="s">
        <v>31</v>
      </c>
      <c r="C8176" s="11" t="s">
        <v>76</v>
      </c>
      <c r="D8176" s="12">
        <v>45795</v>
      </c>
      <c r="E8176" s="11">
        <v>3554</v>
      </c>
      <c r="F8176" s="11" t="s">
        <v>33</v>
      </c>
      <c r="G8176" s="13">
        <v>4229.3100000000004</v>
      </c>
      <c r="H8176" s="14">
        <f t="shared" si="889"/>
        <v>15030967.740000002</v>
      </c>
      <c r="I8176" s="14">
        <f>IF(F8176="GHS",H8176,H8176*Assumptions!$B$4)</f>
        <v>15030967.740000002</v>
      </c>
      <c r="J8176" s="15" t="str">
        <f>INDEX(Assumptions!$B$8:$B$12,MATCH(B8176,Assumptions!$A$8:$A$12,0))</f>
        <v>Weighted Average</v>
      </c>
      <c r="K8176" s="16">
        <f>G8176/(1-INDEX(Assumptions!$D$8:$D$12,MATCH(B8176,Assumptions!$A$8:$A$12,0)))</f>
        <v>5874.0416666666679</v>
      </c>
      <c r="L8176" s="16">
        <f t="shared" si="890"/>
        <v>126.8793</v>
      </c>
      <c r="M8176" s="16">
        <f t="shared" si="891"/>
        <v>293.70208333333341</v>
      </c>
      <c r="N8176" s="14">
        <f>E8176*(K8176-L8176-M8176)*IF(F8176="GHS",1,Assumptions!$B$4)</f>
        <v>19381597.846966673</v>
      </c>
      <c r="O8176" s="15">
        <f t="shared" ca="1" si="892"/>
        <v>491</v>
      </c>
      <c r="P8176" s="15" t="str">
        <f t="shared" ca="1" si="893"/>
        <v>365d+</v>
      </c>
      <c r="Q8176" s="17">
        <f ca="1">IF(P8176="0-90d",0,IF(P8176="91-180d",INDEX(Assumptions!$F$8:$F$12,MATCH(B8176,Assumptions!$A$8:$A$12,0)),IF(P8176="181-365d",INDEX(Assumptions!$G$8:$G$12,MATCH(B8176,Assumptions!$A$8:$A$12,0)),INDEX(Assumptions!$H$8:$H$12,MATCH(B8176,Assumptions!$A$8:$A$12,0)))))</f>
        <v>0.6</v>
      </c>
      <c r="R8176" s="14">
        <f t="shared" ca="1" si="894"/>
        <v>9018580.6440000013</v>
      </c>
      <c r="S8176" s="14">
        <f t="shared" ca="1" si="895"/>
        <v>6012387.0960000008</v>
      </c>
      <c r="T8176" s="11" t="s">
        <v>25</v>
      </c>
      <c r="U8176" s="18" t="s">
        <v>26</v>
      </c>
    </row>
    <row r="8177" spans="1:21" ht="15" customHeight="1" x14ac:dyDescent="0.15">
      <c r="A8177" s="10" t="s">
        <v>8225</v>
      </c>
      <c r="B8177" s="11" t="s">
        <v>41</v>
      </c>
      <c r="C8177" s="11" t="s">
        <v>44</v>
      </c>
      <c r="D8177" s="12">
        <v>46222</v>
      </c>
      <c r="E8177" s="11">
        <v>2029</v>
      </c>
      <c r="F8177" s="11" t="s">
        <v>33</v>
      </c>
      <c r="G8177" s="13">
        <v>473.89</v>
      </c>
      <c r="H8177" s="14">
        <f t="shared" si="889"/>
        <v>961522.80999999994</v>
      </c>
      <c r="I8177" s="14">
        <f>IF(F8177="GHS",H8177,H8177*Assumptions!$B$4)</f>
        <v>961522.80999999994</v>
      </c>
      <c r="J8177" s="15" t="str">
        <f>INDEX(Assumptions!$B$8:$B$12,MATCH(B8177,Assumptions!$A$8:$A$12,0))</f>
        <v>Weighted Average</v>
      </c>
      <c r="K8177" s="16">
        <f>G8177/(1-INDEX(Assumptions!$D$8:$D$12,MATCH(B8177,Assumptions!$A$8:$A$12,0)))</f>
        <v>729.06153846153836</v>
      </c>
      <c r="L8177" s="16">
        <f t="shared" si="890"/>
        <v>14.216699999999999</v>
      </c>
      <c r="M8177" s="16">
        <f t="shared" si="891"/>
        <v>36.453076923076921</v>
      </c>
      <c r="N8177" s="14">
        <f>E8177*(K8177-L8177-M8177)*IF(F8177="GHS",1,Assumptions!$B$4)</f>
        <v>1376456.8841615384</v>
      </c>
      <c r="O8177" s="15">
        <f t="shared" ca="1" si="892"/>
        <v>64</v>
      </c>
      <c r="P8177" s="15" t="str">
        <f t="shared" ca="1" si="893"/>
        <v>0-90d</v>
      </c>
      <c r="Q8177" s="17">
        <f ca="1">IF(P8177="0-90d",0,IF(P8177="91-180d",INDEX(Assumptions!$F$8:$F$12,MATCH(B8177,Assumptions!$A$8:$A$12,0)),IF(P8177="181-365d",INDEX(Assumptions!$G$8:$G$12,MATCH(B8177,Assumptions!$A$8:$A$12,0)),INDEX(Assumptions!$H$8:$H$12,MATCH(B8177,Assumptions!$A$8:$A$12,0)))))</f>
        <v>0</v>
      </c>
      <c r="R8177" s="14">
        <f t="shared" ca="1" si="894"/>
        <v>0</v>
      </c>
      <c r="S8177" s="14">
        <f t="shared" ca="1" si="895"/>
        <v>961522.80999999994</v>
      </c>
      <c r="T8177" s="11" t="s">
        <v>25</v>
      </c>
      <c r="U8177" s="18" t="s">
        <v>26</v>
      </c>
    </row>
    <row r="8178" spans="1:21" ht="15" customHeight="1" x14ac:dyDescent="0.15">
      <c r="A8178" s="10" t="s">
        <v>8226</v>
      </c>
      <c r="B8178" s="11" t="s">
        <v>22</v>
      </c>
      <c r="C8178" s="11" t="s">
        <v>23</v>
      </c>
      <c r="D8178" s="12">
        <v>46111</v>
      </c>
      <c r="E8178" s="11">
        <v>4449</v>
      </c>
      <c r="F8178" s="11" t="s">
        <v>24</v>
      </c>
      <c r="G8178" s="13">
        <v>56839.83</v>
      </c>
      <c r="H8178" s="14">
        <f t="shared" si="889"/>
        <v>252880403.67000002</v>
      </c>
      <c r="I8178" s="14">
        <f>IF(F8178="GHS",H8178,H8178*Assumptions!$B$4)</f>
        <v>2731108359.6360002</v>
      </c>
      <c r="J8178" s="15" t="str">
        <f>INDEX(Assumptions!$B$8:$B$12,MATCH(B8178,Assumptions!$A$8:$A$12,0))</f>
        <v>FIFO</v>
      </c>
      <c r="K8178" s="16">
        <f>G8178/(1-INDEX(Assumptions!$D$8:$D$12,MATCH(B8178,Assumptions!$A$8:$A$12,0)))</f>
        <v>69316.865853658528</v>
      </c>
      <c r="L8178" s="16">
        <f t="shared" si="890"/>
        <v>1705.1949</v>
      </c>
      <c r="M8178" s="16">
        <f t="shared" si="891"/>
        <v>3465.8432926829264</v>
      </c>
      <c r="N8178" s="14">
        <f>E8178*(K8178-L8178-M8178)*IF(F8178="GHS",1,Assumptions!$B$4)</f>
        <v>3082155702.4477491</v>
      </c>
      <c r="O8178" s="15">
        <f t="shared" ca="1" si="892"/>
        <v>175</v>
      </c>
      <c r="P8178" s="15" t="str">
        <f t="shared" ca="1" si="893"/>
        <v>91-180d</v>
      </c>
      <c r="Q8178" s="17">
        <f ca="1">IF(P8178="0-90d",0,IF(P8178="91-180d",INDEX(Assumptions!$F$8:$F$12,MATCH(B8178,Assumptions!$A$8:$A$12,0)),IF(P8178="181-365d",INDEX(Assumptions!$G$8:$G$12,MATCH(B8178,Assumptions!$A$8:$A$12,0)),INDEX(Assumptions!$H$8:$H$12,MATCH(B8178,Assumptions!$A$8:$A$12,0)))))</f>
        <v>0.03</v>
      </c>
      <c r="R8178" s="14">
        <f t="shared" ca="1" si="894"/>
        <v>81933250.789080009</v>
      </c>
      <c r="S8178" s="14">
        <f t="shared" ca="1" si="895"/>
        <v>2649175108.84692</v>
      </c>
      <c r="T8178" s="11" t="s">
        <v>25</v>
      </c>
      <c r="U8178" s="18" t="s">
        <v>26</v>
      </c>
    </row>
    <row r="8179" spans="1:21" ht="15" customHeight="1" x14ac:dyDescent="0.15">
      <c r="A8179" s="10" t="s">
        <v>8227</v>
      </c>
      <c r="B8179" s="11" t="s">
        <v>28</v>
      </c>
      <c r="C8179" s="11" t="s">
        <v>38</v>
      </c>
      <c r="D8179" s="12">
        <v>46015</v>
      </c>
      <c r="E8179" s="11">
        <v>3880</v>
      </c>
      <c r="F8179" s="11" t="s">
        <v>24</v>
      </c>
      <c r="G8179" s="13">
        <v>3139.22</v>
      </c>
      <c r="H8179" s="14">
        <f t="shared" si="889"/>
        <v>12180173.6</v>
      </c>
      <c r="I8179" s="14">
        <f>IF(F8179="GHS",H8179,H8179*Assumptions!$B$4)</f>
        <v>131545874.88000001</v>
      </c>
      <c r="J8179" s="15" t="str">
        <f>INDEX(Assumptions!$B$8:$B$12,MATCH(B8179,Assumptions!$A$8:$A$12,0))</f>
        <v>Fair Value Less Costs to Sell</v>
      </c>
      <c r="K8179" s="16">
        <f>G8179/(1-INDEX(Assumptions!$D$8:$D$12,MATCH(B8179,Assumptions!$A$8:$A$12,0)))</f>
        <v>3567.2954545454545</v>
      </c>
      <c r="L8179" s="16">
        <f t="shared" si="890"/>
        <v>94.176599999999993</v>
      </c>
      <c r="M8179" s="16">
        <f t="shared" si="891"/>
        <v>178.36477272727274</v>
      </c>
      <c r="N8179" s="14">
        <f>E8179*(K8179-L8179-M8179)*IF(F8179="GHS",1,Assumptions!$B$4)</f>
        <v>138063375.04450911</v>
      </c>
      <c r="O8179" s="15">
        <f t="shared" ca="1" si="892"/>
        <v>271</v>
      </c>
      <c r="P8179" s="15" t="str">
        <f t="shared" ca="1" si="893"/>
        <v>181-365d</v>
      </c>
      <c r="Q8179" s="17">
        <f ca="1">IF(P8179="0-90d",0,IF(P8179="91-180d",INDEX(Assumptions!$F$8:$F$12,MATCH(B8179,Assumptions!$A$8:$A$12,0)),IF(P8179="181-365d",INDEX(Assumptions!$G$8:$G$12,MATCH(B8179,Assumptions!$A$8:$A$12,0)),INDEX(Assumptions!$H$8:$H$12,MATCH(B8179,Assumptions!$A$8:$A$12,0)))))</f>
        <v>0.1</v>
      </c>
      <c r="R8179" s="14">
        <f t="shared" ca="1" si="894"/>
        <v>13154587.488000002</v>
      </c>
      <c r="S8179" s="14">
        <f t="shared" si="895"/>
        <v>0</v>
      </c>
      <c r="T8179" s="11" t="s">
        <v>39</v>
      </c>
      <c r="U8179" s="18" t="s">
        <v>26</v>
      </c>
    </row>
    <row r="8180" spans="1:21" ht="15" customHeight="1" x14ac:dyDescent="0.15">
      <c r="A8180" s="10" t="s">
        <v>8228</v>
      </c>
      <c r="B8180" s="11" t="s">
        <v>28</v>
      </c>
      <c r="C8180" s="11" t="s">
        <v>55</v>
      </c>
      <c r="D8180" s="12">
        <v>45963</v>
      </c>
      <c r="E8180" s="11">
        <v>206</v>
      </c>
      <c r="F8180" s="11" t="s">
        <v>24</v>
      </c>
      <c r="G8180" s="13">
        <v>4504.63</v>
      </c>
      <c r="H8180" s="14">
        <f t="shared" si="889"/>
        <v>927953.78</v>
      </c>
      <c r="I8180" s="14">
        <f>IF(F8180="GHS",H8180,H8180*Assumptions!$B$4)</f>
        <v>10021900.824000001</v>
      </c>
      <c r="J8180" s="15" t="str">
        <f>INDEX(Assumptions!$B$8:$B$12,MATCH(B8180,Assumptions!$A$8:$A$12,0))</f>
        <v>Fair Value Less Costs to Sell</v>
      </c>
      <c r="K8180" s="16">
        <f>G8180/(1-INDEX(Assumptions!$D$8:$D$12,MATCH(B8180,Assumptions!$A$8:$A$12,0)))</f>
        <v>5118.897727272727</v>
      </c>
      <c r="L8180" s="16">
        <f t="shared" si="890"/>
        <v>135.13890000000001</v>
      </c>
      <c r="M8180" s="16">
        <f t="shared" si="891"/>
        <v>255.94488636363636</v>
      </c>
      <c r="N8180" s="14">
        <f>E8180*(K8180-L8180-M8180)*IF(F8180="GHS",1,Assumptions!$B$4)</f>
        <v>10518440.455734547</v>
      </c>
      <c r="O8180" s="15">
        <f t="shared" ca="1" si="892"/>
        <v>323</v>
      </c>
      <c r="P8180" s="15" t="str">
        <f t="shared" ca="1" si="893"/>
        <v>181-365d</v>
      </c>
      <c r="Q8180" s="17">
        <f ca="1">IF(P8180="0-90d",0,IF(P8180="91-180d",INDEX(Assumptions!$F$8:$F$12,MATCH(B8180,Assumptions!$A$8:$A$12,0)),IF(P8180="181-365d",INDEX(Assumptions!$G$8:$G$12,MATCH(B8180,Assumptions!$A$8:$A$12,0)),INDEX(Assumptions!$H$8:$H$12,MATCH(B8180,Assumptions!$A$8:$A$12,0)))))</f>
        <v>0.1</v>
      </c>
      <c r="R8180" s="14">
        <f t="shared" ca="1" si="894"/>
        <v>1002190.0824000002</v>
      </c>
      <c r="S8180" s="14">
        <f t="shared" ca="1" si="895"/>
        <v>9019710.7416000012</v>
      </c>
      <c r="T8180" s="11" t="s">
        <v>25</v>
      </c>
      <c r="U8180" s="18" t="s">
        <v>26</v>
      </c>
    </row>
    <row r="8181" spans="1:21" ht="15" customHeight="1" x14ac:dyDescent="0.15">
      <c r="A8181" s="10" t="s">
        <v>8229</v>
      </c>
      <c r="B8181" s="11" t="s">
        <v>31</v>
      </c>
      <c r="C8181" s="11" t="s">
        <v>32</v>
      </c>
      <c r="D8181" s="12">
        <v>45972</v>
      </c>
      <c r="E8181" s="11">
        <v>2085</v>
      </c>
      <c r="F8181" s="11" t="s">
        <v>33</v>
      </c>
      <c r="G8181" s="13">
        <v>2720.53</v>
      </c>
      <c r="H8181" s="14">
        <f t="shared" si="889"/>
        <v>5672305.0500000007</v>
      </c>
      <c r="I8181" s="14">
        <f>IF(F8181="GHS",H8181,H8181*Assumptions!$B$4)</f>
        <v>5672305.0500000007</v>
      </c>
      <c r="J8181" s="15" t="str">
        <f>INDEX(Assumptions!$B$8:$B$12,MATCH(B8181,Assumptions!$A$8:$A$12,0))</f>
        <v>Weighted Average</v>
      </c>
      <c r="K8181" s="16">
        <f>G8181/(1-INDEX(Assumptions!$D$8:$D$12,MATCH(B8181,Assumptions!$A$8:$A$12,0)))</f>
        <v>3778.5138888888891</v>
      </c>
      <c r="L8181" s="16">
        <f t="shared" si="890"/>
        <v>81.615899999999996</v>
      </c>
      <c r="M8181" s="16">
        <f t="shared" si="891"/>
        <v>188.92569444444447</v>
      </c>
      <c r="N8181" s="14">
        <f>E8181*(K8181-L8181-M8181)*IF(F8181="GHS",1,Assumptions!$B$4)</f>
        <v>7314122.2339166673</v>
      </c>
      <c r="O8181" s="15">
        <f t="shared" ca="1" si="892"/>
        <v>314</v>
      </c>
      <c r="P8181" s="15" t="str">
        <f t="shared" ca="1" si="893"/>
        <v>181-365d</v>
      </c>
      <c r="Q8181" s="17">
        <f ca="1">IF(P8181="0-90d",0,IF(P8181="91-180d",INDEX(Assumptions!$F$8:$F$12,MATCH(B8181,Assumptions!$A$8:$A$12,0)),IF(P8181="181-365d",INDEX(Assumptions!$G$8:$G$12,MATCH(B8181,Assumptions!$A$8:$A$12,0)),INDEX(Assumptions!$H$8:$H$12,MATCH(B8181,Assumptions!$A$8:$A$12,0)))))</f>
        <v>0.2</v>
      </c>
      <c r="R8181" s="14">
        <f t="shared" ca="1" si="894"/>
        <v>1134461.0100000002</v>
      </c>
      <c r="S8181" s="14">
        <f t="shared" ca="1" si="895"/>
        <v>4537844.040000001</v>
      </c>
      <c r="T8181" s="11" t="s">
        <v>25</v>
      </c>
      <c r="U8181" s="18" t="s">
        <v>26</v>
      </c>
    </row>
    <row r="8182" spans="1:21" ht="15" customHeight="1" x14ac:dyDescent="0.15">
      <c r="A8182" s="10" t="s">
        <v>8230</v>
      </c>
      <c r="B8182" s="11" t="s">
        <v>22</v>
      </c>
      <c r="C8182" s="11" t="s">
        <v>61</v>
      </c>
      <c r="D8182" s="12">
        <v>46086</v>
      </c>
      <c r="E8182" s="11">
        <v>1913</v>
      </c>
      <c r="F8182" s="11" t="s">
        <v>24</v>
      </c>
      <c r="G8182" s="13">
        <v>13201.8</v>
      </c>
      <c r="H8182" s="14">
        <f t="shared" si="889"/>
        <v>25255043.399999999</v>
      </c>
      <c r="I8182" s="14">
        <f>IF(F8182="GHS",H8182,H8182*Assumptions!$B$4)</f>
        <v>272754468.72000003</v>
      </c>
      <c r="J8182" s="15" t="str">
        <f>INDEX(Assumptions!$B$8:$B$12,MATCH(B8182,Assumptions!$A$8:$A$12,0))</f>
        <v>FIFO</v>
      </c>
      <c r="K8182" s="16">
        <f>G8182/(1-INDEX(Assumptions!$D$8:$D$12,MATCH(B8182,Assumptions!$A$8:$A$12,0)))</f>
        <v>16099.756097560974</v>
      </c>
      <c r="L8182" s="16">
        <f t="shared" si="890"/>
        <v>396.05399999999997</v>
      </c>
      <c r="M8182" s="16">
        <f t="shared" si="891"/>
        <v>804.98780487804879</v>
      </c>
      <c r="N8182" s="14">
        <f>E8182*(K8182-L8182-M8182)*IF(F8182="GHS",1,Assumptions!$B$4)</f>
        <v>307813396.77254635</v>
      </c>
      <c r="O8182" s="15">
        <f t="shared" ca="1" si="892"/>
        <v>200</v>
      </c>
      <c r="P8182" s="15" t="str">
        <f t="shared" ca="1" si="893"/>
        <v>181-365d</v>
      </c>
      <c r="Q8182" s="17">
        <f ca="1">IF(P8182="0-90d",0,IF(P8182="91-180d",INDEX(Assumptions!$F$8:$F$12,MATCH(B8182,Assumptions!$A$8:$A$12,0)),IF(P8182="181-365d",INDEX(Assumptions!$G$8:$G$12,MATCH(B8182,Assumptions!$A$8:$A$12,0)),INDEX(Assumptions!$H$8:$H$12,MATCH(B8182,Assumptions!$A$8:$A$12,0)))))</f>
        <v>0.15</v>
      </c>
      <c r="R8182" s="14">
        <f t="shared" ca="1" si="894"/>
        <v>40913170.308000006</v>
      </c>
      <c r="S8182" s="14">
        <f t="shared" ca="1" si="895"/>
        <v>231841298.41200003</v>
      </c>
      <c r="T8182" s="11" t="s">
        <v>25</v>
      </c>
      <c r="U8182" s="18" t="s">
        <v>36</v>
      </c>
    </row>
    <row r="8183" spans="1:21" ht="15" customHeight="1" x14ac:dyDescent="0.15">
      <c r="A8183" s="10" t="s">
        <v>8231</v>
      </c>
      <c r="B8183" s="11" t="s">
        <v>31</v>
      </c>
      <c r="C8183" s="11" t="s">
        <v>32</v>
      </c>
      <c r="D8183" s="12">
        <v>45985</v>
      </c>
      <c r="E8183" s="11">
        <v>1904</v>
      </c>
      <c r="F8183" s="11" t="s">
        <v>33</v>
      </c>
      <c r="G8183" s="13">
        <v>1934.33</v>
      </c>
      <c r="H8183" s="14">
        <f t="shared" si="889"/>
        <v>3682964.32</v>
      </c>
      <c r="I8183" s="14">
        <f>IF(F8183="GHS",H8183,H8183*Assumptions!$B$4)</f>
        <v>3682964.32</v>
      </c>
      <c r="J8183" s="15" t="str">
        <f>INDEX(Assumptions!$B$8:$B$12,MATCH(B8183,Assumptions!$A$8:$A$12,0))</f>
        <v>Weighted Average</v>
      </c>
      <c r="K8183" s="16">
        <f>G8183/(1-INDEX(Assumptions!$D$8:$D$12,MATCH(B8183,Assumptions!$A$8:$A$12,0)))</f>
        <v>2686.5694444444443</v>
      </c>
      <c r="L8183" s="16">
        <f t="shared" si="890"/>
        <v>58.029899999999998</v>
      </c>
      <c r="M8183" s="16">
        <f t="shared" si="891"/>
        <v>134.32847222222222</v>
      </c>
      <c r="N8183" s="14">
        <f>E8183*(K8183-L8183-M8183)*IF(F8183="GHS",1,Assumptions!$B$4)</f>
        <v>4748977.8815111117</v>
      </c>
      <c r="O8183" s="15">
        <f t="shared" ca="1" si="892"/>
        <v>301</v>
      </c>
      <c r="P8183" s="15" t="str">
        <f t="shared" ca="1" si="893"/>
        <v>181-365d</v>
      </c>
      <c r="Q8183" s="17">
        <f ca="1">IF(P8183="0-90d",0,IF(P8183="91-180d",INDEX(Assumptions!$F$8:$F$12,MATCH(B8183,Assumptions!$A$8:$A$12,0)),IF(P8183="181-365d",INDEX(Assumptions!$G$8:$G$12,MATCH(B8183,Assumptions!$A$8:$A$12,0)),INDEX(Assumptions!$H$8:$H$12,MATCH(B8183,Assumptions!$A$8:$A$12,0)))))</f>
        <v>0.2</v>
      </c>
      <c r="R8183" s="14">
        <f t="shared" ca="1" si="894"/>
        <v>736592.86400000006</v>
      </c>
      <c r="S8183" s="14">
        <f t="shared" ca="1" si="895"/>
        <v>2946371.4559999998</v>
      </c>
      <c r="T8183" s="11" t="s">
        <v>25</v>
      </c>
      <c r="U8183" s="18" t="s">
        <v>26</v>
      </c>
    </row>
    <row r="8184" spans="1:21" ht="15" customHeight="1" x14ac:dyDescent="0.15">
      <c r="A8184" s="10" t="s">
        <v>8232</v>
      </c>
      <c r="B8184" s="11" t="s">
        <v>41</v>
      </c>
      <c r="C8184" s="11" t="s">
        <v>42</v>
      </c>
      <c r="D8184" s="12">
        <v>45954</v>
      </c>
      <c r="E8184" s="11">
        <v>676</v>
      </c>
      <c r="F8184" s="11" t="s">
        <v>33</v>
      </c>
      <c r="G8184" s="13">
        <v>276.52999999999997</v>
      </c>
      <c r="H8184" s="14">
        <f t="shared" si="889"/>
        <v>186934.27999999997</v>
      </c>
      <c r="I8184" s="14">
        <f>IF(F8184="GHS",H8184,H8184*Assumptions!$B$4)</f>
        <v>186934.27999999997</v>
      </c>
      <c r="J8184" s="15" t="str">
        <f>INDEX(Assumptions!$B$8:$B$12,MATCH(B8184,Assumptions!$A$8:$A$12,0))</f>
        <v>Weighted Average</v>
      </c>
      <c r="K8184" s="16">
        <f>G8184/(1-INDEX(Assumptions!$D$8:$D$12,MATCH(B8184,Assumptions!$A$8:$A$12,0)))</f>
        <v>425.43076923076916</v>
      </c>
      <c r="L8184" s="16">
        <f t="shared" si="890"/>
        <v>8.2958999999999996</v>
      </c>
      <c r="M8184" s="16">
        <f t="shared" si="891"/>
        <v>21.271538461538459</v>
      </c>
      <c r="N8184" s="14">
        <f>E8184*(K8184-L8184-M8184)*IF(F8184="GHS",1,Assumptions!$B$4)</f>
        <v>267603.61159999995</v>
      </c>
      <c r="O8184" s="15">
        <f t="shared" ca="1" si="892"/>
        <v>332</v>
      </c>
      <c r="P8184" s="15" t="str">
        <f t="shared" ca="1" si="893"/>
        <v>181-365d</v>
      </c>
      <c r="Q8184" s="17">
        <f ca="1">IF(P8184="0-90d",0,IF(P8184="91-180d",INDEX(Assumptions!$F$8:$F$12,MATCH(B8184,Assumptions!$A$8:$A$12,0)),IF(P8184="181-365d",INDEX(Assumptions!$G$8:$G$12,MATCH(B8184,Assumptions!$A$8:$A$12,0)),INDEX(Assumptions!$H$8:$H$12,MATCH(B8184,Assumptions!$A$8:$A$12,0)))))</f>
        <v>0.35</v>
      </c>
      <c r="R8184" s="14">
        <f t="shared" ca="1" si="894"/>
        <v>65426.997999999985</v>
      </c>
      <c r="S8184" s="14">
        <f t="shared" ca="1" si="895"/>
        <v>121507.28199999998</v>
      </c>
      <c r="T8184" s="11" t="s">
        <v>25</v>
      </c>
      <c r="U8184" s="18" t="s">
        <v>26</v>
      </c>
    </row>
    <row r="8185" spans="1:21" ht="15" customHeight="1" x14ac:dyDescent="0.15">
      <c r="A8185" s="10" t="s">
        <v>8233</v>
      </c>
      <c r="B8185" s="11" t="s">
        <v>41</v>
      </c>
      <c r="C8185" s="11" t="s">
        <v>49</v>
      </c>
      <c r="D8185" s="12">
        <v>46138</v>
      </c>
      <c r="E8185" s="11">
        <v>2500</v>
      </c>
      <c r="F8185" s="11" t="s">
        <v>33</v>
      </c>
      <c r="G8185" s="13">
        <v>504.36</v>
      </c>
      <c r="H8185" s="14">
        <f t="shared" si="889"/>
        <v>1260900</v>
      </c>
      <c r="I8185" s="14">
        <f>IF(F8185="GHS",H8185,H8185*Assumptions!$B$4)</f>
        <v>1260900</v>
      </c>
      <c r="J8185" s="15" t="str">
        <f>INDEX(Assumptions!$B$8:$B$12,MATCH(B8185,Assumptions!$A$8:$A$12,0))</f>
        <v>Weighted Average</v>
      </c>
      <c r="K8185" s="16">
        <f>G8185/(1-INDEX(Assumptions!$D$8:$D$12,MATCH(B8185,Assumptions!$A$8:$A$12,0)))</f>
        <v>775.93846153846152</v>
      </c>
      <c r="L8185" s="16">
        <f t="shared" si="890"/>
        <v>15.130800000000001</v>
      </c>
      <c r="M8185" s="16">
        <f t="shared" si="891"/>
        <v>38.796923076923079</v>
      </c>
      <c r="N8185" s="14">
        <f>E8185*(K8185-L8185-M8185)*IF(F8185="GHS",1,Assumptions!$B$4)</f>
        <v>1805026.846153846</v>
      </c>
      <c r="O8185" s="15">
        <f t="shared" ca="1" si="892"/>
        <v>148</v>
      </c>
      <c r="P8185" s="15" t="str">
        <f t="shared" ca="1" si="893"/>
        <v>91-180d</v>
      </c>
      <c r="Q8185" s="17">
        <f ca="1">IF(P8185="0-90d",0,IF(P8185="91-180d",INDEX(Assumptions!$F$8:$F$12,MATCH(B8185,Assumptions!$A$8:$A$12,0)),IF(P8185="181-365d",INDEX(Assumptions!$G$8:$G$12,MATCH(B8185,Assumptions!$A$8:$A$12,0)),INDEX(Assumptions!$H$8:$H$12,MATCH(B8185,Assumptions!$A$8:$A$12,0)))))</f>
        <v>0.1</v>
      </c>
      <c r="R8185" s="14">
        <f t="shared" ca="1" si="894"/>
        <v>126090</v>
      </c>
      <c r="S8185" s="14">
        <f t="shared" ca="1" si="895"/>
        <v>1134810</v>
      </c>
      <c r="T8185" s="11" t="s">
        <v>25</v>
      </c>
      <c r="U8185" s="18" t="s">
        <v>26</v>
      </c>
    </row>
    <row r="8186" spans="1:21" ht="15" customHeight="1" x14ac:dyDescent="0.15">
      <c r="A8186" s="10" t="s">
        <v>8234</v>
      </c>
      <c r="B8186" s="11" t="s">
        <v>22</v>
      </c>
      <c r="C8186" s="11" t="s">
        <v>23</v>
      </c>
      <c r="D8186" s="12">
        <v>45995</v>
      </c>
      <c r="E8186" s="11">
        <v>1419</v>
      </c>
      <c r="F8186" s="11" t="s">
        <v>24</v>
      </c>
      <c r="G8186" s="13">
        <v>39466.769999999997</v>
      </c>
      <c r="H8186" s="14">
        <f t="shared" si="889"/>
        <v>56003346.629999995</v>
      </c>
      <c r="I8186" s="14">
        <f>IF(F8186="GHS",H8186,H8186*Assumptions!$B$4)</f>
        <v>604836143.60399997</v>
      </c>
      <c r="J8186" s="15" t="str">
        <f>INDEX(Assumptions!$B$8:$B$12,MATCH(B8186,Assumptions!$A$8:$A$12,0))</f>
        <v>FIFO</v>
      </c>
      <c r="K8186" s="16">
        <f>G8186/(1-INDEX(Assumptions!$D$8:$D$12,MATCH(B8186,Assumptions!$A$8:$A$12,0)))</f>
        <v>48130.20731707316</v>
      </c>
      <c r="L8186" s="16">
        <f t="shared" si="890"/>
        <v>1184.0030999999999</v>
      </c>
      <c r="M8186" s="16">
        <f t="shared" si="891"/>
        <v>2406.5103658536582</v>
      </c>
      <c r="N8186" s="14">
        <f>E8186*(K8186-L8186-M8186)*IF(F8186="GHS",1,Assumptions!$B$4)</f>
        <v>682579716.20870912</v>
      </c>
      <c r="O8186" s="15">
        <f t="shared" ca="1" si="892"/>
        <v>291</v>
      </c>
      <c r="P8186" s="15" t="str">
        <f t="shared" ca="1" si="893"/>
        <v>181-365d</v>
      </c>
      <c r="Q8186" s="17">
        <f ca="1">IF(P8186="0-90d",0,IF(P8186="91-180d",INDEX(Assumptions!$F$8:$F$12,MATCH(B8186,Assumptions!$A$8:$A$12,0)),IF(P8186="181-365d",INDEX(Assumptions!$G$8:$G$12,MATCH(B8186,Assumptions!$A$8:$A$12,0)),INDEX(Assumptions!$H$8:$H$12,MATCH(B8186,Assumptions!$A$8:$A$12,0)))))</f>
        <v>0.15</v>
      </c>
      <c r="R8186" s="14">
        <f t="shared" ca="1" si="894"/>
        <v>90725421.540599987</v>
      </c>
      <c r="S8186" s="14">
        <f t="shared" ca="1" si="895"/>
        <v>514110722.06339997</v>
      </c>
      <c r="T8186" s="11" t="s">
        <v>25</v>
      </c>
      <c r="U8186" s="18" t="s">
        <v>36</v>
      </c>
    </row>
    <row r="8187" spans="1:21" ht="15" customHeight="1" x14ac:dyDescent="0.15">
      <c r="A8187" s="10" t="s">
        <v>8235</v>
      </c>
      <c r="B8187" s="11" t="s">
        <v>22</v>
      </c>
      <c r="C8187" s="11" t="s">
        <v>23</v>
      </c>
      <c r="D8187" s="12">
        <v>45967</v>
      </c>
      <c r="E8187" s="11">
        <v>4793</v>
      </c>
      <c r="F8187" s="11" t="s">
        <v>24</v>
      </c>
      <c r="G8187" s="13">
        <v>77283.55</v>
      </c>
      <c r="H8187" s="14">
        <f t="shared" si="889"/>
        <v>370420055.15000004</v>
      </c>
      <c r="I8187" s="14">
        <f>IF(F8187="GHS",H8187,H8187*Assumptions!$B$4)</f>
        <v>4000536595.6200008</v>
      </c>
      <c r="J8187" s="15" t="str">
        <f>INDEX(Assumptions!$B$8:$B$12,MATCH(B8187,Assumptions!$A$8:$A$12,0))</f>
        <v>FIFO</v>
      </c>
      <c r="K8187" s="16">
        <f>G8187/(1-INDEX(Assumptions!$D$8:$D$12,MATCH(B8187,Assumptions!$A$8:$A$12,0)))</f>
        <v>94248.231707317071</v>
      </c>
      <c r="L8187" s="16">
        <f t="shared" si="890"/>
        <v>2318.5065</v>
      </c>
      <c r="M8187" s="16">
        <f t="shared" si="891"/>
        <v>4712.4115853658541</v>
      </c>
      <c r="N8187" s="14">
        <f>E8187*(K8187-L8187-M8187)*IF(F8187="GHS",1,Assumptions!$B$4)</f>
        <v>4514751909.2521315</v>
      </c>
      <c r="O8187" s="15">
        <f t="shared" ca="1" si="892"/>
        <v>319</v>
      </c>
      <c r="P8187" s="15" t="str">
        <f t="shared" ca="1" si="893"/>
        <v>181-365d</v>
      </c>
      <c r="Q8187" s="17">
        <f ca="1">IF(P8187="0-90d",0,IF(P8187="91-180d",INDEX(Assumptions!$F$8:$F$12,MATCH(B8187,Assumptions!$A$8:$A$12,0)),IF(P8187="181-365d",INDEX(Assumptions!$G$8:$G$12,MATCH(B8187,Assumptions!$A$8:$A$12,0)),INDEX(Assumptions!$H$8:$H$12,MATCH(B8187,Assumptions!$A$8:$A$12,0)))))</f>
        <v>0.15</v>
      </c>
      <c r="R8187" s="14">
        <f t="shared" ca="1" si="894"/>
        <v>600080489.34300005</v>
      </c>
      <c r="S8187" s="14">
        <f t="shared" ca="1" si="895"/>
        <v>3400456106.2770009</v>
      </c>
      <c r="T8187" s="11" t="s">
        <v>25</v>
      </c>
      <c r="U8187" s="18" t="s">
        <v>26</v>
      </c>
    </row>
    <row r="8188" spans="1:21" ht="15" customHeight="1" x14ac:dyDescent="0.15">
      <c r="A8188" s="10" t="s">
        <v>8236</v>
      </c>
      <c r="B8188" s="11" t="s">
        <v>41</v>
      </c>
      <c r="C8188" s="11" t="s">
        <v>115</v>
      </c>
      <c r="D8188" s="12">
        <v>46144</v>
      </c>
      <c r="E8188" s="11">
        <v>3975</v>
      </c>
      <c r="F8188" s="11" t="s">
        <v>33</v>
      </c>
      <c r="G8188" s="13">
        <v>217.56</v>
      </c>
      <c r="H8188" s="14">
        <f t="shared" si="889"/>
        <v>864801</v>
      </c>
      <c r="I8188" s="14">
        <f>IF(F8188="GHS",H8188,H8188*Assumptions!$B$4)</f>
        <v>864801</v>
      </c>
      <c r="J8188" s="15" t="str">
        <f>INDEX(Assumptions!$B$8:$B$12,MATCH(B8188,Assumptions!$A$8:$A$12,0))</f>
        <v>Weighted Average</v>
      </c>
      <c r="K8188" s="16">
        <f>G8188/(1-INDEX(Assumptions!$D$8:$D$12,MATCH(B8188,Assumptions!$A$8:$A$12,0)))</f>
        <v>334.7076923076923</v>
      </c>
      <c r="L8188" s="16">
        <f t="shared" si="890"/>
        <v>6.5267999999999997</v>
      </c>
      <c r="M8188" s="16">
        <f t="shared" si="891"/>
        <v>16.735384615384614</v>
      </c>
      <c r="N8188" s="14">
        <f>E8188*(K8188-L8188-M8188)*IF(F8188="GHS",1,Assumptions!$B$4)</f>
        <v>1237995.8930769232</v>
      </c>
      <c r="O8188" s="15">
        <f t="shared" ca="1" si="892"/>
        <v>142</v>
      </c>
      <c r="P8188" s="15" t="str">
        <f t="shared" ca="1" si="893"/>
        <v>91-180d</v>
      </c>
      <c r="Q8188" s="17">
        <f ca="1">IF(P8188="0-90d",0,IF(P8188="91-180d",INDEX(Assumptions!$F$8:$F$12,MATCH(B8188,Assumptions!$A$8:$A$12,0)),IF(P8188="181-365d",INDEX(Assumptions!$G$8:$G$12,MATCH(B8188,Assumptions!$A$8:$A$12,0)),INDEX(Assumptions!$H$8:$H$12,MATCH(B8188,Assumptions!$A$8:$A$12,0)))))</f>
        <v>0.1</v>
      </c>
      <c r="R8188" s="14">
        <f t="shared" ca="1" si="894"/>
        <v>86480.1</v>
      </c>
      <c r="S8188" s="14">
        <f t="shared" ca="1" si="895"/>
        <v>778320.9</v>
      </c>
      <c r="T8188" s="11" t="s">
        <v>25</v>
      </c>
      <c r="U8188" s="18" t="s">
        <v>26</v>
      </c>
    </row>
    <row r="8189" spans="1:21" ht="15" customHeight="1" x14ac:dyDescent="0.15">
      <c r="A8189" s="10" t="s">
        <v>8237</v>
      </c>
      <c r="B8189" s="11" t="s">
        <v>22</v>
      </c>
      <c r="C8189" s="11" t="s">
        <v>23</v>
      </c>
      <c r="D8189" s="12">
        <v>46033</v>
      </c>
      <c r="E8189" s="11">
        <v>4163</v>
      </c>
      <c r="F8189" s="11" t="s">
        <v>24</v>
      </c>
      <c r="G8189" s="13">
        <v>28990.39</v>
      </c>
      <c r="H8189" s="14">
        <f t="shared" si="889"/>
        <v>120686993.56999999</v>
      </c>
      <c r="I8189" s="14">
        <f>IF(F8189="GHS",H8189,H8189*Assumptions!$B$4)</f>
        <v>1303419530.556</v>
      </c>
      <c r="J8189" s="15" t="str">
        <f>INDEX(Assumptions!$B$8:$B$12,MATCH(B8189,Assumptions!$A$8:$A$12,0))</f>
        <v>FIFO</v>
      </c>
      <c r="K8189" s="16">
        <f>G8189/(1-INDEX(Assumptions!$D$8:$D$12,MATCH(B8189,Assumptions!$A$8:$A$12,0)))</f>
        <v>35354.134146341457</v>
      </c>
      <c r="L8189" s="16">
        <f t="shared" si="890"/>
        <v>869.71169999999995</v>
      </c>
      <c r="M8189" s="16">
        <f t="shared" si="891"/>
        <v>1767.7067073170729</v>
      </c>
      <c r="N8189" s="14">
        <f>E8189*(K8189-L8189-M8189)*IF(F8189="GHS",1,Assumptions!$B$4)</f>
        <v>1470956626.3128321</v>
      </c>
      <c r="O8189" s="15">
        <f t="shared" ca="1" si="892"/>
        <v>253</v>
      </c>
      <c r="P8189" s="15" t="str">
        <f t="shared" ca="1" si="893"/>
        <v>181-365d</v>
      </c>
      <c r="Q8189" s="17">
        <f ca="1">IF(P8189="0-90d",0,IF(P8189="91-180d",INDEX(Assumptions!$F$8:$F$12,MATCH(B8189,Assumptions!$A$8:$A$12,0)),IF(P8189="181-365d",INDEX(Assumptions!$G$8:$G$12,MATCH(B8189,Assumptions!$A$8:$A$12,0)),INDEX(Assumptions!$H$8:$H$12,MATCH(B8189,Assumptions!$A$8:$A$12,0)))))</f>
        <v>0.15</v>
      </c>
      <c r="R8189" s="14">
        <f t="shared" ca="1" si="894"/>
        <v>195512929.58339998</v>
      </c>
      <c r="S8189" s="14">
        <f t="shared" ca="1" si="895"/>
        <v>1107906600.9726</v>
      </c>
      <c r="T8189" s="11" t="s">
        <v>25</v>
      </c>
      <c r="U8189" s="18" t="s">
        <v>26</v>
      </c>
    </row>
    <row r="8190" spans="1:21" ht="15" customHeight="1" x14ac:dyDescent="0.15">
      <c r="A8190" s="10" t="s">
        <v>8238</v>
      </c>
      <c r="B8190" s="11" t="s">
        <v>31</v>
      </c>
      <c r="C8190" s="11" t="s">
        <v>32</v>
      </c>
      <c r="D8190" s="12">
        <v>46138</v>
      </c>
      <c r="E8190" s="11">
        <v>3442</v>
      </c>
      <c r="F8190" s="11" t="s">
        <v>33</v>
      </c>
      <c r="G8190" s="13">
        <v>5025.3</v>
      </c>
      <c r="H8190" s="14">
        <f t="shared" si="889"/>
        <v>17297082.600000001</v>
      </c>
      <c r="I8190" s="14">
        <f>IF(F8190="GHS",H8190,H8190*Assumptions!$B$4)</f>
        <v>17297082.600000001</v>
      </c>
      <c r="J8190" s="15" t="str">
        <f>INDEX(Assumptions!$B$8:$B$12,MATCH(B8190,Assumptions!$A$8:$A$12,0))</f>
        <v>Weighted Average</v>
      </c>
      <c r="K8190" s="16">
        <f>G8190/(1-INDEX(Assumptions!$D$8:$D$12,MATCH(B8190,Assumptions!$A$8:$A$12,0)))</f>
        <v>6979.5833333333339</v>
      </c>
      <c r="L8190" s="16">
        <f t="shared" si="890"/>
        <v>150.75899999999999</v>
      </c>
      <c r="M8190" s="16">
        <f t="shared" si="891"/>
        <v>348.97916666666674</v>
      </c>
      <c r="N8190" s="14">
        <f>E8190*(K8190-L8190-M8190)*IF(F8190="GHS",1,Assumptions!$B$4)</f>
        <v>22303627.063666668</v>
      </c>
      <c r="O8190" s="15">
        <f t="shared" ca="1" si="892"/>
        <v>148</v>
      </c>
      <c r="P8190" s="15" t="str">
        <f t="shared" ca="1" si="893"/>
        <v>91-180d</v>
      </c>
      <c r="Q8190" s="17">
        <f ca="1">IF(P8190="0-90d",0,IF(P8190="91-180d",INDEX(Assumptions!$F$8:$F$12,MATCH(B8190,Assumptions!$A$8:$A$12,0)),IF(P8190="181-365d",INDEX(Assumptions!$G$8:$G$12,MATCH(B8190,Assumptions!$A$8:$A$12,0)),INDEX(Assumptions!$H$8:$H$12,MATCH(B8190,Assumptions!$A$8:$A$12,0)))))</f>
        <v>0.05</v>
      </c>
      <c r="R8190" s="14">
        <f t="shared" ca="1" si="894"/>
        <v>864854.13000000012</v>
      </c>
      <c r="S8190" s="14">
        <f t="shared" ca="1" si="895"/>
        <v>16432228.470000001</v>
      </c>
      <c r="T8190" s="11" t="s">
        <v>25</v>
      </c>
      <c r="U8190" s="18" t="s">
        <v>36</v>
      </c>
    </row>
    <row r="8191" spans="1:21" ht="15" customHeight="1" x14ac:dyDescent="0.15">
      <c r="A8191" s="10" t="s">
        <v>8239</v>
      </c>
      <c r="B8191" s="11" t="s">
        <v>41</v>
      </c>
      <c r="C8191" s="11" t="s">
        <v>42</v>
      </c>
      <c r="D8191" s="12">
        <v>45846</v>
      </c>
      <c r="E8191" s="11">
        <v>2504</v>
      </c>
      <c r="F8191" s="11" t="s">
        <v>33</v>
      </c>
      <c r="G8191" s="13">
        <v>378.17</v>
      </c>
      <c r="H8191" s="14">
        <f t="shared" si="889"/>
        <v>946937.68</v>
      </c>
      <c r="I8191" s="14">
        <f>IF(F8191="GHS",H8191,H8191*Assumptions!$B$4)</f>
        <v>946937.68</v>
      </c>
      <c r="J8191" s="15" t="str">
        <f>INDEX(Assumptions!$B$8:$B$12,MATCH(B8191,Assumptions!$A$8:$A$12,0))</f>
        <v>Weighted Average</v>
      </c>
      <c r="K8191" s="16">
        <f>G8191/(1-INDEX(Assumptions!$D$8:$D$12,MATCH(B8191,Assumptions!$A$8:$A$12,0)))</f>
        <v>581.79999999999995</v>
      </c>
      <c r="L8191" s="16">
        <f t="shared" si="890"/>
        <v>11.3451</v>
      </c>
      <c r="M8191" s="16">
        <f t="shared" si="891"/>
        <v>29.09</v>
      </c>
      <c r="N8191" s="14">
        <f>E8191*(K8191-L8191-M8191)*IF(F8191="GHS",1,Assumptions!$B$4)</f>
        <v>1355577.7095999997</v>
      </c>
      <c r="O8191" s="15">
        <f t="shared" ca="1" si="892"/>
        <v>440</v>
      </c>
      <c r="P8191" s="15" t="str">
        <f t="shared" ca="1" si="893"/>
        <v>365d+</v>
      </c>
      <c r="Q8191" s="17">
        <f ca="1">IF(P8191="0-90d",0,IF(P8191="91-180d",INDEX(Assumptions!$F$8:$F$12,MATCH(B8191,Assumptions!$A$8:$A$12,0)),IF(P8191="181-365d",INDEX(Assumptions!$G$8:$G$12,MATCH(B8191,Assumptions!$A$8:$A$12,0)),INDEX(Assumptions!$H$8:$H$12,MATCH(B8191,Assumptions!$A$8:$A$12,0)))))</f>
        <v>0.8</v>
      </c>
      <c r="R8191" s="14">
        <f t="shared" ca="1" si="894"/>
        <v>757550.14400000009</v>
      </c>
      <c r="S8191" s="14">
        <f t="shared" ca="1" si="895"/>
        <v>189387.53599999996</v>
      </c>
      <c r="T8191" s="11" t="s">
        <v>25</v>
      </c>
      <c r="U8191" s="18" t="s">
        <v>26</v>
      </c>
    </row>
    <row r="8192" spans="1:21" ht="15" customHeight="1" x14ac:dyDescent="0.15">
      <c r="A8192" s="10" t="s">
        <v>8240</v>
      </c>
      <c r="B8192" s="11" t="s">
        <v>31</v>
      </c>
      <c r="C8192" s="11" t="s">
        <v>76</v>
      </c>
      <c r="D8192" s="12">
        <v>46212</v>
      </c>
      <c r="E8192" s="11">
        <v>3974</v>
      </c>
      <c r="F8192" s="11" t="s">
        <v>33</v>
      </c>
      <c r="G8192" s="13">
        <v>3231.06</v>
      </c>
      <c r="H8192" s="14">
        <f t="shared" si="889"/>
        <v>12840232.439999999</v>
      </c>
      <c r="I8192" s="14">
        <f>IF(F8192="GHS",H8192,H8192*Assumptions!$B$4)</f>
        <v>12840232.439999999</v>
      </c>
      <c r="J8192" s="15" t="str">
        <f>INDEX(Assumptions!$B$8:$B$12,MATCH(B8192,Assumptions!$A$8:$A$12,0))</f>
        <v>Weighted Average</v>
      </c>
      <c r="K8192" s="16">
        <f>G8192/(1-INDEX(Assumptions!$D$8:$D$12,MATCH(B8192,Assumptions!$A$8:$A$12,0)))</f>
        <v>4487.583333333333</v>
      </c>
      <c r="L8192" s="16">
        <f t="shared" si="890"/>
        <v>96.931799999999996</v>
      </c>
      <c r="M8192" s="16">
        <f t="shared" si="891"/>
        <v>224.37916666666666</v>
      </c>
      <c r="N8192" s="14">
        <f>E8192*(K8192-L8192-M8192)*IF(F8192="GHS",1,Assumptions!$B$4)</f>
        <v>16556766.385133332</v>
      </c>
      <c r="O8192" s="15">
        <f t="shared" ca="1" si="892"/>
        <v>74</v>
      </c>
      <c r="P8192" s="15" t="str">
        <f t="shared" ca="1" si="893"/>
        <v>0-90d</v>
      </c>
      <c r="Q8192" s="17">
        <f ca="1">IF(P8192="0-90d",0,IF(P8192="91-180d",INDEX(Assumptions!$F$8:$F$12,MATCH(B8192,Assumptions!$A$8:$A$12,0)),IF(P8192="181-365d",INDEX(Assumptions!$G$8:$G$12,MATCH(B8192,Assumptions!$A$8:$A$12,0)),INDEX(Assumptions!$H$8:$H$12,MATCH(B8192,Assumptions!$A$8:$A$12,0)))))</f>
        <v>0</v>
      </c>
      <c r="R8192" s="14">
        <f t="shared" ca="1" si="894"/>
        <v>0</v>
      </c>
      <c r="S8192" s="14">
        <f t="shared" ca="1" si="895"/>
        <v>12840232.439999999</v>
      </c>
      <c r="T8192" s="11" t="s">
        <v>25</v>
      </c>
      <c r="U8192" s="18" t="s">
        <v>26</v>
      </c>
    </row>
    <row r="8193" spans="1:21" ht="15" customHeight="1" x14ac:dyDescent="0.15">
      <c r="A8193" s="10" t="s">
        <v>8241</v>
      </c>
      <c r="B8193" s="11" t="s">
        <v>46</v>
      </c>
      <c r="C8193" s="11" t="s">
        <v>119</v>
      </c>
      <c r="D8193" s="12">
        <v>45806</v>
      </c>
      <c r="E8193" s="11">
        <v>2801</v>
      </c>
      <c r="F8193" s="11" t="s">
        <v>33</v>
      </c>
      <c r="G8193" s="13">
        <v>322296.05</v>
      </c>
      <c r="H8193" s="14">
        <f t="shared" si="889"/>
        <v>902751236.04999995</v>
      </c>
      <c r="I8193" s="14">
        <f>IF(F8193="GHS",H8193,H8193*Assumptions!$B$4)</f>
        <v>902751236.04999995</v>
      </c>
      <c r="J8193" s="15" t="str">
        <f>INDEX(Assumptions!$B$8:$B$12,MATCH(B8193,Assumptions!$A$8:$A$12,0))</f>
        <v>Specific Identification</v>
      </c>
      <c r="K8193" s="16">
        <f>G8193/(1-INDEX(Assumptions!$D$8:$D$12,MATCH(B8193,Assumptions!$A$8:$A$12,0)))</f>
        <v>413200.06410256407</v>
      </c>
      <c r="L8193" s="16">
        <f t="shared" si="890"/>
        <v>9668.8814999999995</v>
      </c>
      <c r="M8193" s="16">
        <f t="shared" si="891"/>
        <v>20660.003205128203</v>
      </c>
      <c r="N8193" s="14">
        <f>E8193*(K8193-L8193-M8193)*IF(F8193="GHS",1,Assumptions!$B$4)</f>
        <v>1072422173.4922179</v>
      </c>
      <c r="O8193" s="15">
        <f t="shared" ca="1" si="892"/>
        <v>480</v>
      </c>
      <c r="P8193" s="15" t="str">
        <f t="shared" ca="1" si="893"/>
        <v>365d+</v>
      </c>
      <c r="Q8193" s="17">
        <f ca="1">IF(P8193="0-90d",0,IF(P8193="91-180d",INDEX(Assumptions!$F$8:$F$12,MATCH(B8193,Assumptions!$A$8:$A$12,0)),IF(P8193="181-365d",INDEX(Assumptions!$G$8:$G$12,MATCH(B8193,Assumptions!$A$8:$A$12,0)),INDEX(Assumptions!$H$8:$H$12,MATCH(B8193,Assumptions!$A$8:$A$12,0)))))</f>
        <v>0.15</v>
      </c>
      <c r="R8193" s="14">
        <f t="shared" ca="1" si="894"/>
        <v>135412685.4075</v>
      </c>
      <c r="S8193" s="14">
        <f t="shared" ca="1" si="895"/>
        <v>767338550.64249992</v>
      </c>
      <c r="T8193" s="11" t="s">
        <v>25</v>
      </c>
      <c r="U8193" s="18" t="s">
        <v>26</v>
      </c>
    </row>
    <row r="8194" spans="1:21" ht="15" customHeight="1" x14ac:dyDescent="0.15">
      <c r="A8194" s="10" t="s">
        <v>8242</v>
      </c>
      <c r="B8194" s="11" t="s">
        <v>31</v>
      </c>
      <c r="C8194" s="11" t="s">
        <v>63</v>
      </c>
      <c r="D8194" s="12">
        <v>45856</v>
      </c>
      <c r="E8194" s="11">
        <v>1900</v>
      </c>
      <c r="F8194" s="11" t="s">
        <v>33</v>
      </c>
      <c r="G8194" s="13">
        <v>2370.4299999999998</v>
      </c>
      <c r="H8194" s="14">
        <f t="shared" ref="H8194:H8257" si="896">E8194*G8194</f>
        <v>4503817</v>
      </c>
      <c r="I8194" s="14">
        <f>IF(F8194="GHS",H8194,H8194*Assumptions!$B$4)</f>
        <v>4503817</v>
      </c>
      <c r="J8194" s="15" t="str">
        <f>INDEX(Assumptions!$B$8:$B$12,MATCH(B8194,Assumptions!$A$8:$A$12,0))</f>
        <v>Weighted Average</v>
      </c>
      <c r="K8194" s="16">
        <f>G8194/(1-INDEX(Assumptions!$D$8:$D$12,MATCH(B8194,Assumptions!$A$8:$A$12,0)))</f>
        <v>3292.2638888888887</v>
      </c>
      <c r="L8194" s="16">
        <f t="shared" ref="L8194:L8257" si="897">G8194*0.03</f>
        <v>71.112899999999996</v>
      </c>
      <c r="M8194" s="16">
        <f t="shared" ref="M8194:M8257" si="898">K8194*0.05</f>
        <v>164.61319444444445</v>
      </c>
      <c r="N8194" s="14">
        <f>E8194*(K8194-L8194-M8194)*IF(F8194="GHS",1,Assumptions!$B$4)</f>
        <v>5807421.8094444433</v>
      </c>
      <c r="O8194" s="15">
        <f t="shared" ref="O8194:O8257" ca="1" si="899">TODAY()-D8194</f>
        <v>430</v>
      </c>
      <c r="P8194" s="15" t="str">
        <f t="shared" ref="P8194:P8257" ca="1" si="900">IF(O8194&lt;=90,"0-90d",IF(O8194&lt;=180,"91-180d",IF(O8194&lt;=365,"181-365d","365d+")))</f>
        <v>365d+</v>
      </c>
      <c r="Q8194" s="17">
        <f ca="1">IF(P8194="0-90d",0,IF(P8194="91-180d",INDEX(Assumptions!$F$8:$F$12,MATCH(B8194,Assumptions!$A$8:$A$12,0)),IF(P8194="181-365d",INDEX(Assumptions!$G$8:$G$12,MATCH(B8194,Assumptions!$A$8:$A$12,0)),INDEX(Assumptions!$H$8:$H$12,MATCH(B8194,Assumptions!$A$8:$A$12,0)))))</f>
        <v>0.6</v>
      </c>
      <c r="R8194" s="14">
        <f t="shared" ref="R8194:R8257" ca="1" si="901">I8194*Q8194</f>
        <v>2702290.1999999997</v>
      </c>
      <c r="S8194" s="14">
        <f t="shared" ref="S8194:S8257" ca="1" si="902">IF(T8194="Held on Consignment (Not Owned)",0,MIN(I8194-R8194,N8194))</f>
        <v>1801526.8000000003</v>
      </c>
      <c r="T8194" s="11" t="s">
        <v>25</v>
      </c>
      <c r="U8194" s="18" t="s">
        <v>26</v>
      </c>
    </row>
    <row r="8195" spans="1:21" ht="15" customHeight="1" x14ac:dyDescent="0.15">
      <c r="A8195" s="10" t="s">
        <v>8243</v>
      </c>
      <c r="B8195" s="11" t="s">
        <v>41</v>
      </c>
      <c r="C8195" s="11" t="s">
        <v>115</v>
      </c>
      <c r="D8195" s="12">
        <v>45985</v>
      </c>
      <c r="E8195" s="11">
        <v>1309</v>
      </c>
      <c r="F8195" s="11" t="s">
        <v>33</v>
      </c>
      <c r="G8195" s="13">
        <v>336.45</v>
      </c>
      <c r="H8195" s="14">
        <f t="shared" si="896"/>
        <v>440413.05</v>
      </c>
      <c r="I8195" s="14">
        <f>IF(F8195="GHS",H8195,H8195*Assumptions!$B$4)</f>
        <v>440413.05</v>
      </c>
      <c r="J8195" s="15" t="str">
        <f>INDEX(Assumptions!$B$8:$B$12,MATCH(B8195,Assumptions!$A$8:$A$12,0))</f>
        <v>Weighted Average</v>
      </c>
      <c r="K8195" s="16">
        <f>G8195/(1-INDEX(Assumptions!$D$8:$D$12,MATCH(B8195,Assumptions!$A$8:$A$12,0)))</f>
        <v>517.61538461538453</v>
      </c>
      <c r="L8195" s="16">
        <f t="shared" si="897"/>
        <v>10.093499999999999</v>
      </c>
      <c r="M8195" s="16">
        <f t="shared" si="898"/>
        <v>25.880769230769229</v>
      </c>
      <c r="N8195" s="14">
        <f>E8195*(K8195-L8195-M8195)*IF(F8195="GHS",1,Assumptions!$B$4)</f>
        <v>630468.2200384615</v>
      </c>
      <c r="O8195" s="15">
        <f t="shared" ca="1" si="899"/>
        <v>301</v>
      </c>
      <c r="P8195" s="15" t="str">
        <f t="shared" ca="1" si="900"/>
        <v>181-365d</v>
      </c>
      <c r="Q8195" s="17">
        <f ca="1">IF(P8195="0-90d",0,IF(P8195="91-180d",INDEX(Assumptions!$F$8:$F$12,MATCH(B8195,Assumptions!$A$8:$A$12,0)),IF(P8195="181-365d",INDEX(Assumptions!$G$8:$G$12,MATCH(B8195,Assumptions!$A$8:$A$12,0)),INDEX(Assumptions!$H$8:$H$12,MATCH(B8195,Assumptions!$A$8:$A$12,0)))))</f>
        <v>0.35</v>
      </c>
      <c r="R8195" s="14">
        <f t="shared" ca="1" si="901"/>
        <v>154144.56749999998</v>
      </c>
      <c r="S8195" s="14">
        <f t="shared" ca="1" si="902"/>
        <v>286268.48250000004</v>
      </c>
      <c r="T8195" s="11" t="s">
        <v>25</v>
      </c>
      <c r="U8195" s="18" t="s">
        <v>36</v>
      </c>
    </row>
    <row r="8196" spans="1:21" ht="15" customHeight="1" x14ac:dyDescent="0.15">
      <c r="A8196" s="10" t="s">
        <v>8244</v>
      </c>
      <c r="B8196" s="11" t="s">
        <v>31</v>
      </c>
      <c r="C8196" s="11" t="s">
        <v>63</v>
      </c>
      <c r="D8196" s="12">
        <v>45990</v>
      </c>
      <c r="E8196" s="11">
        <v>3839</v>
      </c>
      <c r="F8196" s="11" t="s">
        <v>33</v>
      </c>
      <c r="G8196" s="13">
        <v>2510.7199999999998</v>
      </c>
      <c r="H8196" s="14">
        <f t="shared" si="896"/>
        <v>9638654.0800000001</v>
      </c>
      <c r="I8196" s="14">
        <f>IF(F8196="GHS",H8196,H8196*Assumptions!$B$4)</f>
        <v>9638654.0800000001</v>
      </c>
      <c r="J8196" s="15" t="str">
        <f>INDEX(Assumptions!$B$8:$B$12,MATCH(B8196,Assumptions!$A$8:$A$12,0))</f>
        <v>Weighted Average</v>
      </c>
      <c r="K8196" s="16">
        <f>G8196/(1-INDEX(Assumptions!$D$8:$D$12,MATCH(B8196,Assumptions!$A$8:$A$12,0)))</f>
        <v>3487.1111111111109</v>
      </c>
      <c r="L8196" s="16">
        <f t="shared" si="897"/>
        <v>75.321599999999989</v>
      </c>
      <c r="M8196" s="16">
        <f t="shared" si="898"/>
        <v>174.35555555555555</v>
      </c>
      <c r="N8196" s="14">
        <f>E8196*(K8196-L8196-M8196)*IF(F8196="GHS",1,Assumptions!$B$4)</f>
        <v>12428508.955377778</v>
      </c>
      <c r="O8196" s="15">
        <f t="shared" ca="1" si="899"/>
        <v>296</v>
      </c>
      <c r="P8196" s="15" t="str">
        <f t="shared" ca="1" si="900"/>
        <v>181-365d</v>
      </c>
      <c r="Q8196" s="17">
        <f ca="1">IF(P8196="0-90d",0,IF(P8196="91-180d",INDEX(Assumptions!$F$8:$F$12,MATCH(B8196,Assumptions!$A$8:$A$12,0)),IF(P8196="181-365d",INDEX(Assumptions!$G$8:$G$12,MATCH(B8196,Assumptions!$A$8:$A$12,0)),INDEX(Assumptions!$H$8:$H$12,MATCH(B8196,Assumptions!$A$8:$A$12,0)))))</f>
        <v>0.2</v>
      </c>
      <c r="R8196" s="14">
        <f t="shared" ca="1" si="901"/>
        <v>1927730.8160000001</v>
      </c>
      <c r="S8196" s="14">
        <f t="shared" ca="1" si="902"/>
        <v>7710923.2640000004</v>
      </c>
      <c r="T8196" s="11" t="s">
        <v>25</v>
      </c>
      <c r="U8196" s="18" t="s">
        <v>26</v>
      </c>
    </row>
    <row r="8197" spans="1:21" ht="15" customHeight="1" x14ac:dyDescent="0.15">
      <c r="A8197" s="10" t="s">
        <v>8245</v>
      </c>
      <c r="B8197" s="11" t="s">
        <v>28</v>
      </c>
      <c r="C8197" s="11" t="s">
        <v>35</v>
      </c>
      <c r="D8197" s="12">
        <v>45853</v>
      </c>
      <c r="E8197" s="11">
        <v>3145</v>
      </c>
      <c r="F8197" s="11" t="s">
        <v>24</v>
      </c>
      <c r="G8197" s="13">
        <v>4636.93</v>
      </c>
      <c r="H8197" s="14">
        <f t="shared" si="896"/>
        <v>14583144.850000001</v>
      </c>
      <c r="I8197" s="14">
        <f>IF(F8197="GHS",H8197,H8197*Assumptions!$B$4)</f>
        <v>157497964.38000003</v>
      </c>
      <c r="J8197" s="15" t="str">
        <f>INDEX(Assumptions!$B$8:$B$12,MATCH(B8197,Assumptions!$A$8:$A$12,0))</f>
        <v>Fair Value Less Costs to Sell</v>
      </c>
      <c r="K8197" s="16">
        <f>G8197/(1-INDEX(Assumptions!$D$8:$D$12,MATCH(B8197,Assumptions!$A$8:$A$12,0)))</f>
        <v>5269.2386363636369</v>
      </c>
      <c r="L8197" s="16">
        <f t="shared" si="897"/>
        <v>139.1079</v>
      </c>
      <c r="M8197" s="16">
        <f t="shared" si="898"/>
        <v>263.46193181818188</v>
      </c>
      <c r="N8197" s="14">
        <f>E8197*(K8197-L8197-M8197)*IF(F8197="GHS",1,Assumptions!$B$4)</f>
        <v>165301272.61519092</v>
      </c>
      <c r="O8197" s="15">
        <f t="shared" ca="1" si="899"/>
        <v>433</v>
      </c>
      <c r="P8197" s="15" t="str">
        <f t="shared" ca="1" si="900"/>
        <v>365d+</v>
      </c>
      <c r="Q8197" s="17">
        <f ca="1">IF(P8197="0-90d",0,IF(P8197="91-180d",INDEX(Assumptions!$F$8:$F$12,MATCH(B8197,Assumptions!$A$8:$A$12,0)),IF(P8197="181-365d",INDEX(Assumptions!$G$8:$G$12,MATCH(B8197,Assumptions!$A$8:$A$12,0)),INDEX(Assumptions!$H$8:$H$12,MATCH(B8197,Assumptions!$A$8:$A$12,0)))))</f>
        <v>0.4</v>
      </c>
      <c r="R8197" s="14">
        <f t="shared" ca="1" si="901"/>
        <v>62999185.752000012</v>
      </c>
      <c r="S8197" s="14">
        <f t="shared" ca="1" si="902"/>
        <v>94498778.628000021</v>
      </c>
      <c r="T8197" s="11" t="s">
        <v>25</v>
      </c>
      <c r="U8197" s="18" t="s">
        <v>26</v>
      </c>
    </row>
    <row r="8198" spans="1:21" ht="15" customHeight="1" x14ac:dyDescent="0.15">
      <c r="A8198" s="10" t="s">
        <v>8246</v>
      </c>
      <c r="B8198" s="11" t="s">
        <v>31</v>
      </c>
      <c r="C8198" s="11" t="s">
        <v>76</v>
      </c>
      <c r="D8198" s="12">
        <v>45948</v>
      </c>
      <c r="E8198" s="11">
        <v>3811</v>
      </c>
      <c r="F8198" s="11" t="s">
        <v>33</v>
      </c>
      <c r="G8198" s="13">
        <v>2025.87</v>
      </c>
      <c r="H8198" s="14">
        <f t="shared" si="896"/>
        <v>7720590.5699999994</v>
      </c>
      <c r="I8198" s="14">
        <f>IF(F8198="GHS",H8198,H8198*Assumptions!$B$4)</f>
        <v>7720590.5699999994</v>
      </c>
      <c r="J8198" s="15" t="str">
        <f>INDEX(Assumptions!$B$8:$B$12,MATCH(B8198,Assumptions!$A$8:$A$12,0))</f>
        <v>Weighted Average</v>
      </c>
      <c r="K8198" s="16">
        <f>G8198/(1-INDEX(Assumptions!$D$8:$D$12,MATCH(B8198,Assumptions!$A$8:$A$12,0)))</f>
        <v>2813.7083333333335</v>
      </c>
      <c r="L8198" s="16">
        <f t="shared" si="897"/>
        <v>60.776099999999992</v>
      </c>
      <c r="M8198" s="16">
        <f t="shared" si="898"/>
        <v>140.68541666666667</v>
      </c>
      <c r="N8198" s="14">
        <f>E8198*(K8198-L8198-M8198)*IF(F8198="GHS",1,Assumptions!$B$4)</f>
        <v>9955272.6183166672</v>
      </c>
      <c r="O8198" s="15">
        <f t="shared" ca="1" si="899"/>
        <v>338</v>
      </c>
      <c r="P8198" s="15" t="str">
        <f t="shared" ca="1" si="900"/>
        <v>181-365d</v>
      </c>
      <c r="Q8198" s="17">
        <f ca="1">IF(P8198="0-90d",0,IF(P8198="91-180d",INDEX(Assumptions!$F$8:$F$12,MATCH(B8198,Assumptions!$A$8:$A$12,0)),IF(P8198="181-365d",INDEX(Assumptions!$G$8:$G$12,MATCH(B8198,Assumptions!$A$8:$A$12,0)),INDEX(Assumptions!$H$8:$H$12,MATCH(B8198,Assumptions!$A$8:$A$12,0)))))</f>
        <v>0.2</v>
      </c>
      <c r="R8198" s="14">
        <f t="shared" ca="1" si="901"/>
        <v>1544118.1140000001</v>
      </c>
      <c r="S8198" s="14">
        <f t="shared" ca="1" si="902"/>
        <v>6176472.4559999993</v>
      </c>
      <c r="T8198" s="11" t="s">
        <v>25</v>
      </c>
      <c r="U8198" s="18" t="s">
        <v>36</v>
      </c>
    </row>
    <row r="8199" spans="1:21" ht="15" customHeight="1" x14ac:dyDescent="0.15">
      <c r="A8199" s="10" t="s">
        <v>8247</v>
      </c>
      <c r="B8199" s="11" t="s">
        <v>22</v>
      </c>
      <c r="C8199" s="11" t="s">
        <v>61</v>
      </c>
      <c r="D8199" s="12">
        <v>45733</v>
      </c>
      <c r="E8199" s="11">
        <v>3797</v>
      </c>
      <c r="F8199" s="11" t="s">
        <v>24</v>
      </c>
      <c r="G8199" s="13">
        <v>11312.11</v>
      </c>
      <c r="H8199" s="14">
        <f t="shared" si="896"/>
        <v>42952081.670000002</v>
      </c>
      <c r="I8199" s="14">
        <f>IF(F8199="GHS",H8199,H8199*Assumptions!$B$4)</f>
        <v>463882482.03600007</v>
      </c>
      <c r="J8199" s="15" t="str">
        <f>INDEX(Assumptions!$B$8:$B$12,MATCH(B8199,Assumptions!$A$8:$A$12,0))</f>
        <v>FIFO</v>
      </c>
      <c r="K8199" s="16">
        <f>G8199/(1-INDEX(Assumptions!$D$8:$D$12,MATCH(B8199,Assumptions!$A$8:$A$12,0)))</f>
        <v>13795.256097560976</v>
      </c>
      <c r="L8199" s="16">
        <f t="shared" si="897"/>
        <v>339.36329999999998</v>
      </c>
      <c r="M8199" s="16">
        <f t="shared" si="898"/>
        <v>689.76280487804888</v>
      </c>
      <c r="N8199" s="14">
        <f>E8199*(K8199-L8199-M8199)*IF(F8199="GHS",1,Assumptions!$B$4)</f>
        <v>523508352.28794444</v>
      </c>
      <c r="O8199" s="15">
        <f t="shared" ca="1" si="899"/>
        <v>553</v>
      </c>
      <c r="P8199" s="15" t="str">
        <f t="shared" ca="1" si="900"/>
        <v>365d+</v>
      </c>
      <c r="Q8199" s="17">
        <f ca="1">IF(P8199="0-90d",0,IF(P8199="91-180d",INDEX(Assumptions!$F$8:$F$12,MATCH(B8199,Assumptions!$A$8:$A$12,0)),IF(P8199="181-365d",INDEX(Assumptions!$G$8:$G$12,MATCH(B8199,Assumptions!$A$8:$A$12,0)),INDEX(Assumptions!$H$8:$H$12,MATCH(B8199,Assumptions!$A$8:$A$12,0)))))</f>
        <v>0.5</v>
      </c>
      <c r="R8199" s="14">
        <f t="shared" ca="1" si="901"/>
        <v>231941241.01800004</v>
      </c>
      <c r="S8199" s="14">
        <f t="shared" ca="1" si="902"/>
        <v>231941241.01800004</v>
      </c>
      <c r="T8199" s="11" t="s">
        <v>25</v>
      </c>
      <c r="U8199" s="18" t="s">
        <v>26</v>
      </c>
    </row>
    <row r="8200" spans="1:21" ht="15" customHeight="1" x14ac:dyDescent="0.15">
      <c r="A8200" s="10" t="s">
        <v>8248</v>
      </c>
      <c r="B8200" s="11" t="s">
        <v>41</v>
      </c>
      <c r="C8200" s="11" t="s">
        <v>44</v>
      </c>
      <c r="D8200" s="12">
        <v>46182</v>
      </c>
      <c r="E8200" s="11">
        <v>820</v>
      </c>
      <c r="F8200" s="11" t="s">
        <v>33</v>
      </c>
      <c r="G8200" s="13">
        <v>151.93</v>
      </c>
      <c r="H8200" s="14">
        <f t="shared" si="896"/>
        <v>124582.6</v>
      </c>
      <c r="I8200" s="14">
        <f>IF(F8200="GHS",H8200,H8200*Assumptions!$B$4)</f>
        <v>124582.6</v>
      </c>
      <c r="J8200" s="15" t="str">
        <f>INDEX(Assumptions!$B$8:$B$12,MATCH(B8200,Assumptions!$A$8:$A$12,0))</f>
        <v>Weighted Average</v>
      </c>
      <c r="K8200" s="16">
        <f>G8200/(1-INDEX(Assumptions!$D$8:$D$12,MATCH(B8200,Assumptions!$A$8:$A$12,0)))</f>
        <v>233.73846153846154</v>
      </c>
      <c r="L8200" s="16">
        <f t="shared" si="897"/>
        <v>4.5579000000000001</v>
      </c>
      <c r="M8200" s="16">
        <f t="shared" si="898"/>
        <v>11.686923076923078</v>
      </c>
      <c r="N8200" s="14">
        <f>E8200*(K8200-L8200-M8200)*IF(F8200="GHS",1,Assumptions!$B$4)</f>
        <v>178344.78353846155</v>
      </c>
      <c r="O8200" s="15">
        <f t="shared" ca="1" si="899"/>
        <v>104</v>
      </c>
      <c r="P8200" s="15" t="str">
        <f t="shared" ca="1" si="900"/>
        <v>91-180d</v>
      </c>
      <c r="Q8200" s="17">
        <f ca="1">IF(P8200="0-90d",0,IF(P8200="91-180d",INDEX(Assumptions!$F$8:$F$12,MATCH(B8200,Assumptions!$A$8:$A$12,0)),IF(P8200="181-365d",INDEX(Assumptions!$G$8:$G$12,MATCH(B8200,Assumptions!$A$8:$A$12,0)),INDEX(Assumptions!$H$8:$H$12,MATCH(B8200,Assumptions!$A$8:$A$12,0)))))</f>
        <v>0.1</v>
      </c>
      <c r="R8200" s="14">
        <f t="shared" ca="1" si="901"/>
        <v>12458.260000000002</v>
      </c>
      <c r="S8200" s="14">
        <f t="shared" si="902"/>
        <v>0</v>
      </c>
      <c r="T8200" s="11" t="s">
        <v>39</v>
      </c>
      <c r="U8200" s="18" t="s">
        <v>26</v>
      </c>
    </row>
    <row r="8201" spans="1:21" ht="15" customHeight="1" x14ac:dyDescent="0.15">
      <c r="A8201" s="10" t="s">
        <v>8249</v>
      </c>
      <c r="B8201" s="11" t="s">
        <v>46</v>
      </c>
      <c r="C8201" s="11" t="s">
        <v>47</v>
      </c>
      <c r="D8201" s="12">
        <v>45926</v>
      </c>
      <c r="E8201" s="11">
        <v>3417</v>
      </c>
      <c r="F8201" s="11" t="s">
        <v>33</v>
      </c>
      <c r="G8201" s="13">
        <v>382154.87</v>
      </c>
      <c r="H8201" s="14">
        <f t="shared" si="896"/>
        <v>1305823190.79</v>
      </c>
      <c r="I8201" s="14">
        <f>IF(F8201="GHS",H8201,H8201*Assumptions!$B$4)</f>
        <v>1305823190.79</v>
      </c>
      <c r="J8201" s="15" t="str">
        <f>INDEX(Assumptions!$B$8:$B$12,MATCH(B8201,Assumptions!$A$8:$A$12,0))</f>
        <v>Specific Identification</v>
      </c>
      <c r="K8201" s="16">
        <f>G8201/(1-INDEX(Assumptions!$D$8:$D$12,MATCH(B8201,Assumptions!$A$8:$A$12,0)))</f>
        <v>489942.141025641</v>
      </c>
      <c r="L8201" s="16">
        <f t="shared" si="897"/>
        <v>11464.6461</v>
      </c>
      <c r="M8201" s="16">
        <f t="shared" si="898"/>
        <v>24497.107051282052</v>
      </c>
      <c r="N8201" s="14">
        <f>E8201*(K8201-L8201-M8201)*IF(F8201="GHS",1,Assumptions!$B$4)</f>
        <v>1551250985.3666844</v>
      </c>
      <c r="O8201" s="15">
        <f t="shared" ca="1" si="899"/>
        <v>360</v>
      </c>
      <c r="P8201" s="15" t="str">
        <f t="shared" ca="1" si="900"/>
        <v>181-365d</v>
      </c>
      <c r="Q8201" s="17">
        <f ca="1">IF(P8201="0-90d",0,IF(P8201="91-180d",INDEX(Assumptions!$F$8:$F$12,MATCH(B8201,Assumptions!$A$8:$A$12,0)),IF(P8201="181-365d",INDEX(Assumptions!$G$8:$G$12,MATCH(B8201,Assumptions!$A$8:$A$12,0)),INDEX(Assumptions!$H$8:$H$12,MATCH(B8201,Assumptions!$A$8:$A$12,0)))))</f>
        <v>0.05</v>
      </c>
      <c r="R8201" s="14">
        <f t="shared" ca="1" si="901"/>
        <v>65291159.539499998</v>
      </c>
      <c r="S8201" s="14">
        <f t="shared" ca="1" si="902"/>
        <v>1240532031.2505</v>
      </c>
      <c r="T8201" s="11" t="s">
        <v>25</v>
      </c>
      <c r="U8201" s="18" t="s">
        <v>36</v>
      </c>
    </row>
    <row r="8202" spans="1:21" ht="15" customHeight="1" x14ac:dyDescent="0.15">
      <c r="A8202" s="10" t="s">
        <v>8250</v>
      </c>
      <c r="B8202" s="11" t="s">
        <v>46</v>
      </c>
      <c r="C8202" s="11" t="s">
        <v>47</v>
      </c>
      <c r="D8202" s="12">
        <v>46091</v>
      </c>
      <c r="E8202" s="11">
        <v>3262</v>
      </c>
      <c r="F8202" s="11" t="s">
        <v>33</v>
      </c>
      <c r="G8202" s="13">
        <v>174334.61</v>
      </c>
      <c r="H8202" s="14">
        <f t="shared" si="896"/>
        <v>568679497.81999993</v>
      </c>
      <c r="I8202" s="14">
        <f>IF(F8202="GHS",H8202,H8202*Assumptions!$B$4)</f>
        <v>568679497.81999993</v>
      </c>
      <c r="J8202" s="15" t="str">
        <f>INDEX(Assumptions!$B$8:$B$12,MATCH(B8202,Assumptions!$A$8:$A$12,0))</f>
        <v>Specific Identification</v>
      </c>
      <c r="K8202" s="16">
        <f>G8202/(1-INDEX(Assumptions!$D$8:$D$12,MATCH(B8202,Assumptions!$A$8:$A$12,0)))</f>
        <v>223505.91025641022</v>
      </c>
      <c r="L8202" s="16">
        <f t="shared" si="897"/>
        <v>5230.0382999999993</v>
      </c>
      <c r="M8202" s="16">
        <f t="shared" si="898"/>
        <v>11175.295512820512</v>
      </c>
      <c r="N8202" s="14">
        <f>E8202*(K8202-L8202-M8202)*IF(F8202="GHS",1,Assumptions!$B$4)</f>
        <v>675562080.35898972</v>
      </c>
      <c r="O8202" s="15">
        <f t="shared" ca="1" si="899"/>
        <v>195</v>
      </c>
      <c r="P8202" s="15" t="str">
        <f t="shared" ca="1" si="900"/>
        <v>181-365d</v>
      </c>
      <c r="Q8202" s="17">
        <f ca="1">IF(P8202="0-90d",0,IF(P8202="91-180d",INDEX(Assumptions!$F$8:$F$12,MATCH(B8202,Assumptions!$A$8:$A$12,0)),IF(P8202="181-365d",INDEX(Assumptions!$G$8:$G$12,MATCH(B8202,Assumptions!$A$8:$A$12,0)),INDEX(Assumptions!$H$8:$H$12,MATCH(B8202,Assumptions!$A$8:$A$12,0)))))</f>
        <v>0.05</v>
      </c>
      <c r="R8202" s="14">
        <f t="shared" ca="1" si="901"/>
        <v>28433974.890999999</v>
      </c>
      <c r="S8202" s="14">
        <f t="shared" ca="1" si="902"/>
        <v>540245522.9289999</v>
      </c>
      <c r="T8202" s="11" t="s">
        <v>25</v>
      </c>
      <c r="U8202" s="18" t="s">
        <v>26</v>
      </c>
    </row>
    <row r="8203" spans="1:21" ht="15" customHeight="1" x14ac:dyDescent="0.15">
      <c r="A8203" s="10" t="s">
        <v>8251</v>
      </c>
      <c r="B8203" s="11" t="s">
        <v>22</v>
      </c>
      <c r="C8203" s="11" t="s">
        <v>81</v>
      </c>
      <c r="D8203" s="12">
        <v>46047</v>
      </c>
      <c r="E8203" s="11">
        <v>4613</v>
      </c>
      <c r="F8203" s="11" t="s">
        <v>24</v>
      </c>
      <c r="G8203" s="13">
        <v>36680.239999999998</v>
      </c>
      <c r="H8203" s="14">
        <f t="shared" si="896"/>
        <v>169205947.12</v>
      </c>
      <c r="I8203" s="14">
        <f>IF(F8203="GHS",H8203,H8203*Assumptions!$B$4)</f>
        <v>1827424228.8960001</v>
      </c>
      <c r="J8203" s="15" t="str">
        <f>INDEX(Assumptions!$B$8:$B$12,MATCH(B8203,Assumptions!$A$8:$A$12,0))</f>
        <v>FIFO</v>
      </c>
      <c r="K8203" s="16">
        <f>G8203/(1-INDEX(Assumptions!$D$8:$D$12,MATCH(B8203,Assumptions!$A$8:$A$12,0)))</f>
        <v>44731.999999999993</v>
      </c>
      <c r="L8203" s="16">
        <f t="shared" si="897"/>
        <v>1100.4071999999999</v>
      </c>
      <c r="M8203" s="16">
        <f t="shared" si="898"/>
        <v>2236.6</v>
      </c>
      <c r="N8203" s="14">
        <f>E8203*(K8203-L8203-M8203)*IF(F8203="GHS",1,Assumptions!$B$4)</f>
        <v>2062315099.2931197</v>
      </c>
      <c r="O8203" s="15">
        <f t="shared" ca="1" si="899"/>
        <v>239</v>
      </c>
      <c r="P8203" s="15" t="str">
        <f t="shared" ca="1" si="900"/>
        <v>181-365d</v>
      </c>
      <c r="Q8203" s="17">
        <f ca="1">IF(P8203="0-90d",0,IF(P8203="91-180d",INDEX(Assumptions!$F$8:$F$12,MATCH(B8203,Assumptions!$A$8:$A$12,0)),IF(P8203="181-365d",INDEX(Assumptions!$G$8:$G$12,MATCH(B8203,Assumptions!$A$8:$A$12,0)),INDEX(Assumptions!$H$8:$H$12,MATCH(B8203,Assumptions!$A$8:$A$12,0)))))</f>
        <v>0.15</v>
      </c>
      <c r="R8203" s="14">
        <f t="shared" ca="1" si="901"/>
        <v>274113634.3344</v>
      </c>
      <c r="S8203" s="14">
        <f t="shared" ca="1" si="902"/>
        <v>1553310594.5616002</v>
      </c>
      <c r="T8203" s="11" t="s">
        <v>25</v>
      </c>
      <c r="U8203" s="18" t="s">
        <v>26</v>
      </c>
    </row>
    <row r="8204" spans="1:21" ht="15" customHeight="1" x14ac:dyDescent="0.15">
      <c r="A8204" s="10" t="s">
        <v>8252</v>
      </c>
      <c r="B8204" s="11" t="s">
        <v>28</v>
      </c>
      <c r="C8204" s="11" t="s">
        <v>29</v>
      </c>
      <c r="D8204" s="12">
        <v>46086</v>
      </c>
      <c r="E8204" s="11">
        <v>3477</v>
      </c>
      <c r="F8204" s="11" t="s">
        <v>24</v>
      </c>
      <c r="G8204" s="13">
        <v>6379.06</v>
      </c>
      <c r="H8204" s="14">
        <f t="shared" si="896"/>
        <v>22179991.620000001</v>
      </c>
      <c r="I8204" s="14">
        <f>IF(F8204="GHS",H8204,H8204*Assumptions!$B$4)</f>
        <v>239543909.49600002</v>
      </c>
      <c r="J8204" s="15" t="str">
        <f>INDEX(Assumptions!$B$8:$B$12,MATCH(B8204,Assumptions!$A$8:$A$12,0))</f>
        <v>Fair Value Less Costs to Sell</v>
      </c>
      <c r="K8204" s="16">
        <f>G8204/(1-INDEX(Assumptions!$D$8:$D$12,MATCH(B8204,Assumptions!$A$8:$A$12,0)))</f>
        <v>7248.9318181818189</v>
      </c>
      <c r="L8204" s="16">
        <f t="shared" si="897"/>
        <v>191.37180000000001</v>
      </c>
      <c r="M8204" s="16">
        <f t="shared" si="898"/>
        <v>362.44659090909096</v>
      </c>
      <c r="N8204" s="14">
        <f>E8204*(K8204-L8204-M8204)*IF(F8204="GHS",1,Assumptions!$B$4)</f>
        <v>251412221.37557459</v>
      </c>
      <c r="O8204" s="15">
        <f t="shared" ca="1" si="899"/>
        <v>200</v>
      </c>
      <c r="P8204" s="15" t="str">
        <f t="shared" ca="1" si="900"/>
        <v>181-365d</v>
      </c>
      <c r="Q8204" s="17">
        <f ca="1">IF(P8204="0-90d",0,IF(P8204="91-180d",INDEX(Assumptions!$F$8:$F$12,MATCH(B8204,Assumptions!$A$8:$A$12,0)),IF(P8204="181-365d",INDEX(Assumptions!$G$8:$G$12,MATCH(B8204,Assumptions!$A$8:$A$12,0)),INDEX(Assumptions!$H$8:$H$12,MATCH(B8204,Assumptions!$A$8:$A$12,0)))))</f>
        <v>0.1</v>
      </c>
      <c r="R8204" s="14">
        <f t="shared" ca="1" si="901"/>
        <v>23954390.949600004</v>
      </c>
      <c r="S8204" s="14">
        <f t="shared" ca="1" si="902"/>
        <v>215589518.54640001</v>
      </c>
      <c r="T8204" s="11" t="s">
        <v>50</v>
      </c>
      <c r="U8204" s="18" t="s">
        <v>26</v>
      </c>
    </row>
    <row r="8205" spans="1:21" ht="15" customHeight="1" x14ac:dyDescent="0.15">
      <c r="A8205" s="10" t="s">
        <v>8253</v>
      </c>
      <c r="B8205" s="11" t="s">
        <v>31</v>
      </c>
      <c r="C8205" s="11" t="s">
        <v>63</v>
      </c>
      <c r="D8205" s="12">
        <v>46020</v>
      </c>
      <c r="E8205" s="11">
        <v>2003</v>
      </c>
      <c r="F8205" s="11" t="s">
        <v>33</v>
      </c>
      <c r="G8205" s="13">
        <v>2076.02</v>
      </c>
      <c r="H8205" s="14">
        <f t="shared" si="896"/>
        <v>4158268.06</v>
      </c>
      <c r="I8205" s="14">
        <f>IF(F8205="GHS",H8205,H8205*Assumptions!$B$4)</f>
        <v>4158268.06</v>
      </c>
      <c r="J8205" s="15" t="str">
        <f>INDEX(Assumptions!$B$8:$B$12,MATCH(B8205,Assumptions!$A$8:$A$12,0))</f>
        <v>Weighted Average</v>
      </c>
      <c r="K8205" s="16">
        <f>G8205/(1-INDEX(Assumptions!$D$8:$D$12,MATCH(B8205,Assumptions!$A$8:$A$12,0)))</f>
        <v>2883.3611111111113</v>
      </c>
      <c r="L8205" s="16">
        <f t="shared" si="897"/>
        <v>62.2806</v>
      </c>
      <c r="M8205" s="16">
        <f t="shared" si="898"/>
        <v>144.16805555555558</v>
      </c>
      <c r="N8205" s="14">
        <f>E8205*(K8205-L8205-M8205)*IF(F8205="GHS",1,Assumptions!$B$4)</f>
        <v>5361855.6484777788</v>
      </c>
      <c r="O8205" s="15">
        <f t="shared" ca="1" si="899"/>
        <v>266</v>
      </c>
      <c r="P8205" s="15" t="str">
        <f t="shared" ca="1" si="900"/>
        <v>181-365d</v>
      </c>
      <c r="Q8205" s="17">
        <f ca="1">IF(P8205="0-90d",0,IF(P8205="91-180d",INDEX(Assumptions!$F$8:$F$12,MATCH(B8205,Assumptions!$A$8:$A$12,0)),IF(P8205="181-365d",INDEX(Assumptions!$G$8:$G$12,MATCH(B8205,Assumptions!$A$8:$A$12,0)),INDEX(Assumptions!$H$8:$H$12,MATCH(B8205,Assumptions!$A$8:$A$12,0)))))</f>
        <v>0.2</v>
      </c>
      <c r="R8205" s="14">
        <f t="shared" ca="1" si="901"/>
        <v>831653.61200000008</v>
      </c>
      <c r="S8205" s="14">
        <f t="shared" ca="1" si="902"/>
        <v>3326614.4479999999</v>
      </c>
      <c r="T8205" s="11" t="s">
        <v>25</v>
      </c>
      <c r="U8205" s="18" t="s">
        <v>36</v>
      </c>
    </row>
    <row r="8206" spans="1:21" ht="15" customHeight="1" x14ac:dyDescent="0.15">
      <c r="A8206" s="10" t="s">
        <v>8254</v>
      </c>
      <c r="B8206" s="11" t="s">
        <v>41</v>
      </c>
      <c r="C8206" s="11" t="s">
        <v>49</v>
      </c>
      <c r="D8206" s="12">
        <v>46112</v>
      </c>
      <c r="E8206" s="11">
        <v>2507</v>
      </c>
      <c r="F8206" s="11" t="s">
        <v>33</v>
      </c>
      <c r="G8206" s="13">
        <v>384.17</v>
      </c>
      <c r="H8206" s="14">
        <f t="shared" si="896"/>
        <v>963114.19000000006</v>
      </c>
      <c r="I8206" s="14">
        <f>IF(F8206="GHS",H8206,H8206*Assumptions!$B$4)</f>
        <v>963114.19000000006</v>
      </c>
      <c r="J8206" s="15" t="str">
        <f>INDEX(Assumptions!$B$8:$B$12,MATCH(B8206,Assumptions!$A$8:$A$12,0))</f>
        <v>Weighted Average</v>
      </c>
      <c r="K8206" s="16">
        <f>G8206/(1-INDEX(Assumptions!$D$8:$D$12,MATCH(B8206,Assumptions!$A$8:$A$12,0)))</f>
        <v>591.03076923076924</v>
      </c>
      <c r="L8206" s="16">
        <f t="shared" si="897"/>
        <v>11.5251</v>
      </c>
      <c r="M8206" s="16">
        <f t="shared" si="898"/>
        <v>29.551538461538463</v>
      </c>
      <c r="N8206" s="14">
        <f>E8206*(K8206-L8206-M8206)*IF(F8206="GHS",1,Assumptions!$B$4)</f>
        <v>1378735.0058384617</v>
      </c>
      <c r="O8206" s="15">
        <f t="shared" ca="1" si="899"/>
        <v>174</v>
      </c>
      <c r="P8206" s="15" t="str">
        <f t="shared" ca="1" si="900"/>
        <v>91-180d</v>
      </c>
      <c r="Q8206" s="17">
        <f ca="1">IF(P8206="0-90d",0,IF(P8206="91-180d",INDEX(Assumptions!$F$8:$F$12,MATCH(B8206,Assumptions!$A$8:$A$12,0)),IF(P8206="181-365d",INDEX(Assumptions!$G$8:$G$12,MATCH(B8206,Assumptions!$A$8:$A$12,0)),INDEX(Assumptions!$H$8:$H$12,MATCH(B8206,Assumptions!$A$8:$A$12,0)))))</f>
        <v>0.1</v>
      </c>
      <c r="R8206" s="14">
        <f t="shared" ca="1" si="901"/>
        <v>96311.419000000009</v>
      </c>
      <c r="S8206" s="14">
        <f t="shared" ca="1" si="902"/>
        <v>866802.77100000007</v>
      </c>
      <c r="T8206" s="11" t="s">
        <v>25</v>
      </c>
      <c r="U8206" s="18" t="s">
        <v>26</v>
      </c>
    </row>
    <row r="8207" spans="1:21" ht="15" customHeight="1" x14ac:dyDescent="0.15">
      <c r="A8207" s="10" t="s">
        <v>8255</v>
      </c>
      <c r="B8207" s="11" t="s">
        <v>28</v>
      </c>
      <c r="C8207" s="11" t="s">
        <v>35</v>
      </c>
      <c r="D8207" s="12">
        <v>46091</v>
      </c>
      <c r="E8207" s="11">
        <v>4180</v>
      </c>
      <c r="F8207" s="11" t="s">
        <v>24</v>
      </c>
      <c r="G8207" s="13">
        <v>5658.15</v>
      </c>
      <c r="H8207" s="14">
        <f t="shared" si="896"/>
        <v>23651067</v>
      </c>
      <c r="I8207" s="14">
        <f>IF(F8207="GHS",H8207,H8207*Assumptions!$B$4)</f>
        <v>255431523.60000002</v>
      </c>
      <c r="J8207" s="15" t="str">
        <f>INDEX(Assumptions!$B$8:$B$12,MATCH(B8207,Assumptions!$A$8:$A$12,0))</f>
        <v>Fair Value Less Costs to Sell</v>
      </c>
      <c r="K8207" s="16">
        <f>G8207/(1-INDEX(Assumptions!$D$8:$D$12,MATCH(B8207,Assumptions!$A$8:$A$12,0)))</f>
        <v>6429.715909090909</v>
      </c>
      <c r="L8207" s="16">
        <f t="shared" si="897"/>
        <v>169.74449999999999</v>
      </c>
      <c r="M8207" s="16">
        <f t="shared" si="898"/>
        <v>321.4857954545455</v>
      </c>
      <c r="N8207" s="14">
        <f>E8207*(K8207-L8207-M8207)*IF(F8207="GHS",1,Assumptions!$B$4)</f>
        <v>268086994.542</v>
      </c>
      <c r="O8207" s="15">
        <f t="shared" ca="1" si="899"/>
        <v>195</v>
      </c>
      <c r="P8207" s="15" t="str">
        <f t="shared" ca="1" si="900"/>
        <v>181-365d</v>
      </c>
      <c r="Q8207" s="17">
        <f ca="1">IF(P8207="0-90d",0,IF(P8207="91-180d",INDEX(Assumptions!$F$8:$F$12,MATCH(B8207,Assumptions!$A$8:$A$12,0)),IF(P8207="181-365d",INDEX(Assumptions!$G$8:$G$12,MATCH(B8207,Assumptions!$A$8:$A$12,0)),INDEX(Assumptions!$H$8:$H$12,MATCH(B8207,Assumptions!$A$8:$A$12,0)))))</f>
        <v>0.1</v>
      </c>
      <c r="R8207" s="14">
        <f t="shared" ca="1" si="901"/>
        <v>25543152.360000003</v>
      </c>
      <c r="S8207" s="14">
        <f t="shared" ca="1" si="902"/>
        <v>229888371.24000001</v>
      </c>
      <c r="T8207" s="11" t="s">
        <v>25</v>
      </c>
      <c r="U8207" s="18" t="s">
        <v>26</v>
      </c>
    </row>
    <row r="8208" spans="1:21" ht="15" customHeight="1" x14ac:dyDescent="0.15">
      <c r="A8208" s="10" t="s">
        <v>8256</v>
      </c>
      <c r="B8208" s="11" t="s">
        <v>28</v>
      </c>
      <c r="C8208" s="11" t="s">
        <v>38</v>
      </c>
      <c r="D8208" s="12">
        <v>45804</v>
      </c>
      <c r="E8208" s="11">
        <v>304</v>
      </c>
      <c r="F8208" s="11" t="s">
        <v>24</v>
      </c>
      <c r="G8208" s="13">
        <v>6818.57</v>
      </c>
      <c r="H8208" s="14">
        <f t="shared" si="896"/>
        <v>2072845.2799999998</v>
      </c>
      <c r="I8208" s="14">
        <f>IF(F8208="GHS",H8208,H8208*Assumptions!$B$4)</f>
        <v>22386729.024</v>
      </c>
      <c r="J8208" s="15" t="str">
        <f>INDEX(Assumptions!$B$8:$B$12,MATCH(B8208,Assumptions!$A$8:$A$12,0))</f>
        <v>Fair Value Less Costs to Sell</v>
      </c>
      <c r="K8208" s="16">
        <f>G8208/(1-INDEX(Assumptions!$D$8:$D$12,MATCH(B8208,Assumptions!$A$8:$A$12,0)))</f>
        <v>7748.375</v>
      </c>
      <c r="L8208" s="16">
        <f t="shared" si="897"/>
        <v>204.55709999999999</v>
      </c>
      <c r="M8208" s="16">
        <f t="shared" si="898"/>
        <v>387.41875000000005</v>
      </c>
      <c r="N8208" s="14">
        <f>E8208*(K8208-L8208-M8208)*IF(F8208="GHS",1,Assumptions!$B$4)</f>
        <v>23495889.68928</v>
      </c>
      <c r="O8208" s="15">
        <f t="shared" ca="1" si="899"/>
        <v>482</v>
      </c>
      <c r="P8208" s="15" t="str">
        <f t="shared" ca="1" si="900"/>
        <v>365d+</v>
      </c>
      <c r="Q8208" s="17">
        <f ca="1">IF(P8208="0-90d",0,IF(P8208="91-180d",INDEX(Assumptions!$F$8:$F$12,MATCH(B8208,Assumptions!$A$8:$A$12,0)),IF(P8208="181-365d",INDEX(Assumptions!$G$8:$G$12,MATCH(B8208,Assumptions!$A$8:$A$12,0)),INDEX(Assumptions!$H$8:$H$12,MATCH(B8208,Assumptions!$A$8:$A$12,0)))))</f>
        <v>0.4</v>
      </c>
      <c r="R8208" s="14">
        <f t="shared" ca="1" si="901"/>
        <v>8954691.6096000001</v>
      </c>
      <c r="S8208" s="14">
        <f t="shared" ca="1" si="902"/>
        <v>13432037.4144</v>
      </c>
      <c r="T8208" s="11" t="s">
        <v>25</v>
      </c>
      <c r="U8208" s="18" t="s">
        <v>26</v>
      </c>
    </row>
    <row r="8209" spans="1:21" ht="15" customHeight="1" x14ac:dyDescent="0.15">
      <c r="A8209" s="10" t="s">
        <v>8257</v>
      </c>
      <c r="B8209" s="11" t="s">
        <v>28</v>
      </c>
      <c r="C8209" s="11" t="s">
        <v>38</v>
      </c>
      <c r="D8209" s="12">
        <v>45923</v>
      </c>
      <c r="E8209" s="11">
        <v>62</v>
      </c>
      <c r="F8209" s="11" t="s">
        <v>24</v>
      </c>
      <c r="G8209" s="13">
        <v>10798.81</v>
      </c>
      <c r="H8209" s="14">
        <f t="shared" si="896"/>
        <v>669526.22</v>
      </c>
      <c r="I8209" s="14">
        <f>IF(F8209="GHS",H8209,H8209*Assumptions!$B$4)</f>
        <v>7230883.176</v>
      </c>
      <c r="J8209" s="15" t="str">
        <f>INDEX(Assumptions!$B$8:$B$12,MATCH(B8209,Assumptions!$A$8:$A$12,0))</f>
        <v>Fair Value Less Costs to Sell</v>
      </c>
      <c r="K8209" s="16">
        <f>G8209/(1-INDEX(Assumptions!$D$8:$D$12,MATCH(B8209,Assumptions!$A$8:$A$12,0)))</f>
        <v>12271.375</v>
      </c>
      <c r="L8209" s="16">
        <f t="shared" si="897"/>
        <v>323.96429999999998</v>
      </c>
      <c r="M8209" s="16">
        <f t="shared" si="898"/>
        <v>613.56875000000002</v>
      </c>
      <c r="N8209" s="14">
        <f>E8209*(K8209-L8209-M8209)*IF(F8209="GHS",1,Assumptions!$B$4)</f>
        <v>7589140.569720001</v>
      </c>
      <c r="O8209" s="15">
        <f t="shared" ca="1" si="899"/>
        <v>363</v>
      </c>
      <c r="P8209" s="15" t="str">
        <f t="shared" ca="1" si="900"/>
        <v>181-365d</v>
      </c>
      <c r="Q8209" s="17">
        <f ca="1">IF(P8209="0-90d",0,IF(P8209="91-180d",INDEX(Assumptions!$F$8:$F$12,MATCH(B8209,Assumptions!$A$8:$A$12,0)),IF(P8209="181-365d",INDEX(Assumptions!$G$8:$G$12,MATCH(B8209,Assumptions!$A$8:$A$12,0)),INDEX(Assumptions!$H$8:$H$12,MATCH(B8209,Assumptions!$A$8:$A$12,0)))))</f>
        <v>0.1</v>
      </c>
      <c r="R8209" s="14">
        <f t="shared" ca="1" si="901"/>
        <v>723088.31760000007</v>
      </c>
      <c r="S8209" s="14">
        <f t="shared" ca="1" si="902"/>
        <v>6507794.8584000003</v>
      </c>
      <c r="T8209" s="11" t="s">
        <v>25</v>
      </c>
      <c r="U8209" s="18" t="s">
        <v>36</v>
      </c>
    </row>
    <row r="8210" spans="1:21" ht="15" customHeight="1" x14ac:dyDescent="0.15">
      <c r="A8210" s="10" t="s">
        <v>8258</v>
      </c>
      <c r="B8210" s="11" t="s">
        <v>28</v>
      </c>
      <c r="C8210" s="11" t="s">
        <v>38</v>
      </c>
      <c r="D8210" s="12">
        <v>46108</v>
      </c>
      <c r="E8210" s="11">
        <v>4159</v>
      </c>
      <c r="F8210" s="11" t="s">
        <v>24</v>
      </c>
      <c r="G8210" s="13">
        <v>11879.66</v>
      </c>
      <c r="H8210" s="14">
        <f t="shared" si="896"/>
        <v>49407505.939999998</v>
      </c>
      <c r="I8210" s="14">
        <f>IF(F8210="GHS",H8210,H8210*Assumptions!$B$4)</f>
        <v>533601064.15200001</v>
      </c>
      <c r="J8210" s="15" t="str">
        <f>INDEX(Assumptions!$B$8:$B$12,MATCH(B8210,Assumptions!$A$8:$A$12,0))</f>
        <v>Fair Value Less Costs to Sell</v>
      </c>
      <c r="K8210" s="16">
        <f>G8210/(1-INDEX(Assumptions!$D$8:$D$12,MATCH(B8210,Assumptions!$A$8:$A$12,0)))</f>
        <v>13499.613636363636</v>
      </c>
      <c r="L8210" s="16">
        <f t="shared" si="897"/>
        <v>356.38979999999998</v>
      </c>
      <c r="M8210" s="16">
        <f t="shared" si="898"/>
        <v>674.98068181818189</v>
      </c>
      <c r="N8210" s="14">
        <f>E8210*(K8210-L8210-M8210)*IF(F8210="GHS",1,Assumptions!$B$4)</f>
        <v>560038571.42134905</v>
      </c>
      <c r="O8210" s="15">
        <f t="shared" ca="1" si="899"/>
        <v>178</v>
      </c>
      <c r="P8210" s="15" t="str">
        <f t="shared" ca="1" si="900"/>
        <v>91-180d</v>
      </c>
      <c r="Q8210" s="17">
        <f ca="1">IF(P8210="0-90d",0,IF(P8210="91-180d",INDEX(Assumptions!$F$8:$F$12,MATCH(B8210,Assumptions!$A$8:$A$12,0)),IF(P8210="181-365d",INDEX(Assumptions!$G$8:$G$12,MATCH(B8210,Assumptions!$A$8:$A$12,0)),INDEX(Assumptions!$H$8:$H$12,MATCH(B8210,Assumptions!$A$8:$A$12,0)))))</f>
        <v>0.02</v>
      </c>
      <c r="R8210" s="14">
        <f t="shared" ca="1" si="901"/>
        <v>10672021.28304</v>
      </c>
      <c r="S8210" s="14">
        <f t="shared" ca="1" si="902"/>
        <v>522929042.86896002</v>
      </c>
      <c r="T8210" s="11" t="s">
        <v>25</v>
      </c>
      <c r="U8210" s="18" t="s">
        <v>26</v>
      </c>
    </row>
    <row r="8211" spans="1:21" ht="15" customHeight="1" x14ac:dyDescent="0.15">
      <c r="A8211" s="10" t="s">
        <v>8259</v>
      </c>
      <c r="B8211" s="11" t="s">
        <v>31</v>
      </c>
      <c r="C8211" s="11" t="s">
        <v>76</v>
      </c>
      <c r="D8211" s="12">
        <v>46128</v>
      </c>
      <c r="E8211" s="11">
        <v>4180</v>
      </c>
      <c r="F8211" s="11" t="s">
        <v>33</v>
      </c>
      <c r="G8211" s="13">
        <v>3724.28</v>
      </c>
      <c r="H8211" s="14">
        <f t="shared" si="896"/>
        <v>15567490.4</v>
      </c>
      <c r="I8211" s="14">
        <f>IF(F8211="GHS",H8211,H8211*Assumptions!$B$4)</f>
        <v>15567490.4</v>
      </c>
      <c r="J8211" s="15" t="str">
        <f>INDEX(Assumptions!$B$8:$B$12,MATCH(B8211,Assumptions!$A$8:$A$12,0))</f>
        <v>Weighted Average</v>
      </c>
      <c r="K8211" s="16">
        <f>G8211/(1-INDEX(Assumptions!$D$8:$D$12,MATCH(B8211,Assumptions!$A$8:$A$12,0)))</f>
        <v>5172.6111111111113</v>
      </c>
      <c r="L8211" s="16">
        <f t="shared" si="897"/>
        <v>111.72840000000001</v>
      </c>
      <c r="M8211" s="16">
        <f t="shared" si="898"/>
        <v>258.63055555555559</v>
      </c>
      <c r="N8211" s="14">
        <f>E8211*(K8211-L8211-M8211)*IF(F8211="GHS",1,Assumptions!$B$4)</f>
        <v>20073414.010222223</v>
      </c>
      <c r="O8211" s="15">
        <f t="shared" ca="1" si="899"/>
        <v>158</v>
      </c>
      <c r="P8211" s="15" t="str">
        <f t="shared" ca="1" si="900"/>
        <v>91-180d</v>
      </c>
      <c r="Q8211" s="17">
        <f ca="1">IF(P8211="0-90d",0,IF(P8211="91-180d",INDEX(Assumptions!$F$8:$F$12,MATCH(B8211,Assumptions!$A$8:$A$12,0)),IF(P8211="181-365d",INDEX(Assumptions!$G$8:$G$12,MATCH(B8211,Assumptions!$A$8:$A$12,0)),INDEX(Assumptions!$H$8:$H$12,MATCH(B8211,Assumptions!$A$8:$A$12,0)))))</f>
        <v>0.05</v>
      </c>
      <c r="R8211" s="14">
        <f t="shared" ca="1" si="901"/>
        <v>778374.52</v>
      </c>
      <c r="S8211" s="14">
        <f t="shared" ca="1" si="902"/>
        <v>14789115.880000001</v>
      </c>
      <c r="T8211" s="11" t="s">
        <v>25</v>
      </c>
      <c r="U8211" s="18" t="s">
        <v>36</v>
      </c>
    </row>
    <row r="8212" spans="1:21" ht="15" customHeight="1" x14ac:dyDescent="0.15">
      <c r="A8212" s="10" t="s">
        <v>8260</v>
      </c>
      <c r="B8212" s="11" t="s">
        <v>41</v>
      </c>
      <c r="C8212" s="11" t="s">
        <v>42</v>
      </c>
      <c r="D8212" s="12">
        <v>46225</v>
      </c>
      <c r="E8212" s="11">
        <v>185</v>
      </c>
      <c r="F8212" s="11" t="s">
        <v>33</v>
      </c>
      <c r="G8212" s="13">
        <v>217.57</v>
      </c>
      <c r="H8212" s="14">
        <f t="shared" si="896"/>
        <v>40250.449999999997</v>
      </c>
      <c r="I8212" s="14">
        <f>IF(F8212="GHS",H8212,H8212*Assumptions!$B$4)</f>
        <v>40250.449999999997</v>
      </c>
      <c r="J8212" s="15" t="str">
        <f>INDEX(Assumptions!$B$8:$B$12,MATCH(B8212,Assumptions!$A$8:$A$12,0))</f>
        <v>Weighted Average</v>
      </c>
      <c r="K8212" s="16">
        <f>G8212/(1-INDEX(Assumptions!$D$8:$D$12,MATCH(B8212,Assumptions!$A$8:$A$12,0)))</f>
        <v>334.72307692307692</v>
      </c>
      <c r="L8212" s="16">
        <f t="shared" si="897"/>
        <v>6.5270999999999999</v>
      </c>
      <c r="M8212" s="16">
        <f t="shared" si="898"/>
        <v>16.736153846153847</v>
      </c>
      <c r="N8212" s="14">
        <f>E8212*(K8212-L8212-M8212)*IF(F8212="GHS",1,Assumptions!$B$4)</f>
        <v>57620.067269230763</v>
      </c>
      <c r="O8212" s="15">
        <f t="shared" ca="1" si="899"/>
        <v>61</v>
      </c>
      <c r="P8212" s="15" t="str">
        <f t="shared" ca="1" si="900"/>
        <v>0-90d</v>
      </c>
      <c r="Q8212" s="17">
        <f ca="1">IF(P8212="0-90d",0,IF(P8212="91-180d",INDEX(Assumptions!$F$8:$F$12,MATCH(B8212,Assumptions!$A$8:$A$12,0)),IF(P8212="181-365d",INDEX(Assumptions!$G$8:$G$12,MATCH(B8212,Assumptions!$A$8:$A$12,0)),INDEX(Assumptions!$H$8:$H$12,MATCH(B8212,Assumptions!$A$8:$A$12,0)))))</f>
        <v>0</v>
      </c>
      <c r="R8212" s="14">
        <f t="shared" ca="1" si="901"/>
        <v>0</v>
      </c>
      <c r="S8212" s="14">
        <f t="shared" ca="1" si="902"/>
        <v>40250.449999999997</v>
      </c>
      <c r="T8212" s="11" t="s">
        <v>25</v>
      </c>
      <c r="U8212" s="18" t="s">
        <v>26</v>
      </c>
    </row>
    <row r="8213" spans="1:21" ht="15" customHeight="1" x14ac:dyDescent="0.15">
      <c r="A8213" s="10" t="s">
        <v>8261</v>
      </c>
      <c r="B8213" s="11" t="s">
        <v>46</v>
      </c>
      <c r="C8213" s="11" t="s">
        <v>119</v>
      </c>
      <c r="D8213" s="12">
        <v>45862</v>
      </c>
      <c r="E8213" s="11">
        <v>1392</v>
      </c>
      <c r="F8213" s="11" t="s">
        <v>33</v>
      </c>
      <c r="G8213" s="13">
        <v>452347.11</v>
      </c>
      <c r="H8213" s="14">
        <f t="shared" si="896"/>
        <v>629667177.12</v>
      </c>
      <c r="I8213" s="14">
        <f>IF(F8213="GHS",H8213,H8213*Assumptions!$B$4)</f>
        <v>629667177.12</v>
      </c>
      <c r="J8213" s="15" t="str">
        <f>INDEX(Assumptions!$B$8:$B$12,MATCH(B8213,Assumptions!$A$8:$A$12,0))</f>
        <v>Specific Identification</v>
      </c>
      <c r="K8213" s="16">
        <f>G8213/(1-INDEX(Assumptions!$D$8:$D$12,MATCH(B8213,Assumptions!$A$8:$A$12,0)))</f>
        <v>579932.19230769225</v>
      </c>
      <c r="L8213" s="16">
        <f t="shared" si="897"/>
        <v>13570.413299999998</v>
      </c>
      <c r="M8213" s="16">
        <f t="shared" si="898"/>
        <v>28996.609615384616</v>
      </c>
      <c r="N8213" s="14">
        <f>E8213*(K8213-L8213-M8213)*IF(F8213="GHS",1,Assumptions!$B$4)</f>
        <v>748012315.79409218</v>
      </c>
      <c r="O8213" s="15">
        <f t="shared" ca="1" si="899"/>
        <v>424</v>
      </c>
      <c r="P8213" s="15" t="str">
        <f t="shared" ca="1" si="900"/>
        <v>365d+</v>
      </c>
      <c r="Q8213" s="17">
        <f ca="1">IF(P8213="0-90d",0,IF(P8213="91-180d",INDEX(Assumptions!$F$8:$F$12,MATCH(B8213,Assumptions!$A$8:$A$12,0)),IF(P8213="181-365d",INDEX(Assumptions!$G$8:$G$12,MATCH(B8213,Assumptions!$A$8:$A$12,0)),INDEX(Assumptions!$H$8:$H$12,MATCH(B8213,Assumptions!$A$8:$A$12,0)))))</f>
        <v>0.15</v>
      </c>
      <c r="R8213" s="14">
        <f t="shared" ca="1" si="901"/>
        <v>94450076.568000004</v>
      </c>
      <c r="S8213" s="14">
        <f t="shared" ca="1" si="902"/>
        <v>535217100.55199999</v>
      </c>
      <c r="T8213" s="11" t="s">
        <v>25</v>
      </c>
      <c r="U8213" s="18" t="s">
        <v>26</v>
      </c>
    </row>
    <row r="8214" spans="1:21" ht="15" customHeight="1" x14ac:dyDescent="0.15">
      <c r="A8214" s="10" t="s">
        <v>8262</v>
      </c>
      <c r="B8214" s="11" t="s">
        <v>41</v>
      </c>
      <c r="C8214" s="11" t="s">
        <v>49</v>
      </c>
      <c r="D8214" s="12">
        <v>45852</v>
      </c>
      <c r="E8214" s="11">
        <v>3571</v>
      </c>
      <c r="F8214" s="11" t="s">
        <v>33</v>
      </c>
      <c r="G8214" s="13">
        <v>190.65</v>
      </c>
      <c r="H8214" s="14">
        <f t="shared" si="896"/>
        <v>680811.15</v>
      </c>
      <c r="I8214" s="14">
        <f>IF(F8214="GHS",H8214,H8214*Assumptions!$B$4)</f>
        <v>680811.15</v>
      </c>
      <c r="J8214" s="15" t="str">
        <f>INDEX(Assumptions!$B$8:$B$12,MATCH(B8214,Assumptions!$A$8:$A$12,0))</f>
        <v>Weighted Average</v>
      </c>
      <c r="K8214" s="16">
        <f>G8214/(1-INDEX(Assumptions!$D$8:$D$12,MATCH(B8214,Assumptions!$A$8:$A$12,0)))</f>
        <v>293.30769230769232</v>
      </c>
      <c r="L8214" s="16">
        <f t="shared" si="897"/>
        <v>5.7195</v>
      </c>
      <c r="M8214" s="16">
        <f t="shared" si="898"/>
        <v>14.665384615384617</v>
      </c>
      <c r="N8214" s="14">
        <f>E8214*(K8214-L8214-M8214)*IF(F8214="GHS",1,Assumptions!$B$4)</f>
        <v>974607.34626923094</v>
      </c>
      <c r="O8214" s="15">
        <f t="shared" ca="1" si="899"/>
        <v>434</v>
      </c>
      <c r="P8214" s="15" t="str">
        <f t="shared" ca="1" si="900"/>
        <v>365d+</v>
      </c>
      <c r="Q8214" s="17">
        <f ca="1">IF(P8214="0-90d",0,IF(P8214="91-180d",INDEX(Assumptions!$F$8:$F$12,MATCH(B8214,Assumptions!$A$8:$A$12,0)),IF(P8214="181-365d",INDEX(Assumptions!$G$8:$G$12,MATCH(B8214,Assumptions!$A$8:$A$12,0)),INDEX(Assumptions!$H$8:$H$12,MATCH(B8214,Assumptions!$A$8:$A$12,0)))))</f>
        <v>0.8</v>
      </c>
      <c r="R8214" s="14">
        <f t="shared" ca="1" si="901"/>
        <v>544648.92000000004</v>
      </c>
      <c r="S8214" s="14">
        <f t="shared" ca="1" si="902"/>
        <v>136162.22999999998</v>
      </c>
      <c r="T8214" s="11" t="s">
        <v>50</v>
      </c>
      <c r="U8214" s="18" t="s">
        <v>26</v>
      </c>
    </row>
    <row r="8215" spans="1:21" ht="15" customHeight="1" x14ac:dyDescent="0.15">
      <c r="A8215" s="10" t="s">
        <v>8263</v>
      </c>
      <c r="B8215" s="11" t="s">
        <v>28</v>
      </c>
      <c r="C8215" s="11" t="s">
        <v>55</v>
      </c>
      <c r="D8215" s="12">
        <v>46138</v>
      </c>
      <c r="E8215" s="11">
        <v>558</v>
      </c>
      <c r="F8215" s="11" t="s">
        <v>24</v>
      </c>
      <c r="G8215" s="13">
        <v>5390.04</v>
      </c>
      <c r="H8215" s="14">
        <f t="shared" si="896"/>
        <v>3007642.32</v>
      </c>
      <c r="I8215" s="14">
        <f>IF(F8215="GHS",H8215,H8215*Assumptions!$B$4)</f>
        <v>32482537.056000002</v>
      </c>
      <c r="J8215" s="15" t="str">
        <f>INDEX(Assumptions!$B$8:$B$12,MATCH(B8215,Assumptions!$A$8:$A$12,0))</f>
        <v>Fair Value Less Costs to Sell</v>
      </c>
      <c r="K8215" s="16">
        <f>G8215/(1-INDEX(Assumptions!$D$8:$D$12,MATCH(B8215,Assumptions!$A$8:$A$12,0)))</f>
        <v>6125.045454545454</v>
      </c>
      <c r="L8215" s="16">
        <f t="shared" si="897"/>
        <v>161.7012</v>
      </c>
      <c r="M8215" s="16">
        <f t="shared" si="898"/>
        <v>306.25227272727273</v>
      </c>
      <c r="N8215" s="14">
        <f>E8215*(K8215-L8215-M8215)*IF(F8215="GHS",1,Assumptions!$B$4)</f>
        <v>34091899.119229086</v>
      </c>
      <c r="O8215" s="15">
        <f t="shared" ca="1" si="899"/>
        <v>148</v>
      </c>
      <c r="P8215" s="15" t="str">
        <f t="shared" ca="1" si="900"/>
        <v>91-180d</v>
      </c>
      <c r="Q8215" s="17">
        <f ca="1">IF(P8215="0-90d",0,IF(P8215="91-180d",INDEX(Assumptions!$F$8:$F$12,MATCH(B8215,Assumptions!$A$8:$A$12,0)),IF(P8215="181-365d",INDEX(Assumptions!$G$8:$G$12,MATCH(B8215,Assumptions!$A$8:$A$12,0)),INDEX(Assumptions!$H$8:$H$12,MATCH(B8215,Assumptions!$A$8:$A$12,0)))))</f>
        <v>0.02</v>
      </c>
      <c r="R8215" s="14">
        <f t="shared" ca="1" si="901"/>
        <v>649650.74112000002</v>
      </c>
      <c r="S8215" s="14">
        <f t="shared" ca="1" si="902"/>
        <v>31832886.314880002</v>
      </c>
      <c r="T8215" s="11" t="s">
        <v>25</v>
      </c>
      <c r="U8215" s="18" t="s">
        <v>26</v>
      </c>
    </row>
    <row r="8216" spans="1:21" ht="15" customHeight="1" x14ac:dyDescent="0.15">
      <c r="A8216" s="10" t="s">
        <v>8264</v>
      </c>
      <c r="B8216" s="11" t="s">
        <v>28</v>
      </c>
      <c r="C8216" s="11" t="s">
        <v>29</v>
      </c>
      <c r="D8216" s="12">
        <v>45760</v>
      </c>
      <c r="E8216" s="11">
        <v>3318</v>
      </c>
      <c r="F8216" s="11" t="s">
        <v>24</v>
      </c>
      <c r="G8216" s="13">
        <v>5144.49</v>
      </c>
      <c r="H8216" s="14">
        <f t="shared" si="896"/>
        <v>17069417.82</v>
      </c>
      <c r="I8216" s="14">
        <f>IF(F8216="GHS",H8216,H8216*Assumptions!$B$4)</f>
        <v>184349712.45600003</v>
      </c>
      <c r="J8216" s="15" t="str">
        <f>INDEX(Assumptions!$B$8:$B$12,MATCH(B8216,Assumptions!$A$8:$A$12,0))</f>
        <v>Fair Value Less Costs to Sell</v>
      </c>
      <c r="K8216" s="16">
        <f>G8216/(1-INDEX(Assumptions!$D$8:$D$12,MATCH(B8216,Assumptions!$A$8:$A$12,0)))</f>
        <v>5846.0113636363631</v>
      </c>
      <c r="L8216" s="16">
        <f t="shared" si="897"/>
        <v>154.3347</v>
      </c>
      <c r="M8216" s="16">
        <f t="shared" si="898"/>
        <v>292.30056818181816</v>
      </c>
      <c r="N8216" s="14">
        <f>E8216*(K8216-L8216-M8216)*IF(F8216="GHS",1,Assumptions!$B$4)</f>
        <v>193483402.75495631</v>
      </c>
      <c r="O8216" s="15">
        <f t="shared" ca="1" si="899"/>
        <v>526</v>
      </c>
      <c r="P8216" s="15" t="str">
        <f t="shared" ca="1" si="900"/>
        <v>365d+</v>
      </c>
      <c r="Q8216" s="17">
        <f ca="1">IF(P8216="0-90d",0,IF(P8216="91-180d",INDEX(Assumptions!$F$8:$F$12,MATCH(B8216,Assumptions!$A$8:$A$12,0)),IF(P8216="181-365d",INDEX(Assumptions!$G$8:$G$12,MATCH(B8216,Assumptions!$A$8:$A$12,0)),INDEX(Assumptions!$H$8:$H$12,MATCH(B8216,Assumptions!$A$8:$A$12,0)))))</f>
        <v>0.4</v>
      </c>
      <c r="R8216" s="14">
        <f t="shared" ca="1" si="901"/>
        <v>73739884.982400015</v>
      </c>
      <c r="S8216" s="14">
        <f t="shared" ca="1" si="902"/>
        <v>110609827.47360002</v>
      </c>
      <c r="T8216" s="11" t="s">
        <v>25</v>
      </c>
      <c r="U8216" s="18" t="s">
        <v>26</v>
      </c>
    </row>
    <row r="8217" spans="1:21" ht="15" customHeight="1" x14ac:dyDescent="0.15">
      <c r="A8217" s="10" t="s">
        <v>8265</v>
      </c>
      <c r="B8217" s="11" t="s">
        <v>41</v>
      </c>
      <c r="C8217" s="11" t="s">
        <v>42</v>
      </c>
      <c r="D8217" s="12">
        <v>46015</v>
      </c>
      <c r="E8217" s="11">
        <v>3577</v>
      </c>
      <c r="F8217" s="11" t="s">
        <v>33</v>
      </c>
      <c r="G8217" s="13">
        <v>314.68</v>
      </c>
      <c r="H8217" s="14">
        <f t="shared" si="896"/>
        <v>1125610.3600000001</v>
      </c>
      <c r="I8217" s="14">
        <f>IF(F8217="GHS",H8217,H8217*Assumptions!$B$4)</f>
        <v>1125610.3600000001</v>
      </c>
      <c r="J8217" s="15" t="str">
        <f>INDEX(Assumptions!$B$8:$B$12,MATCH(B8217,Assumptions!$A$8:$A$12,0))</f>
        <v>Weighted Average</v>
      </c>
      <c r="K8217" s="16">
        <f>G8217/(1-INDEX(Assumptions!$D$8:$D$12,MATCH(B8217,Assumptions!$A$8:$A$12,0)))</f>
        <v>484.12307692307689</v>
      </c>
      <c r="L8217" s="16">
        <f t="shared" si="897"/>
        <v>9.4404000000000003</v>
      </c>
      <c r="M8217" s="16">
        <f t="shared" si="898"/>
        <v>24.206153846153846</v>
      </c>
      <c r="N8217" s="14">
        <f>E8217*(K8217-L8217-M8217)*IF(F8217="GHS",1,Assumptions!$B$4)</f>
        <v>1611354.5230461538</v>
      </c>
      <c r="O8217" s="15">
        <f t="shared" ca="1" si="899"/>
        <v>271</v>
      </c>
      <c r="P8217" s="15" t="str">
        <f t="shared" ca="1" si="900"/>
        <v>181-365d</v>
      </c>
      <c r="Q8217" s="17">
        <f ca="1">IF(P8217="0-90d",0,IF(P8217="91-180d",INDEX(Assumptions!$F$8:$F$12,MATCH(B8217,Assumptions!$A$8:$A$12,0)),IF(P8217="181-365d",INDEX(Assumptions!$G$8:$G$12,MATCH(B8217,Assumptions!$A$8:$A$12,0)),INDEX(Assumptions!$H$8:$H$12,MATCH(B8217,Assumptions!$A$8:$A$12,0)))))</f>
        <v>0.35</v>
      </c>
      <c r="R8217" s="14">
        <f t="shared" ca="1" si="901"/>
        <v>393963.62599999999</v>
      </c>
      <c r="S8217" s="14">
        <f t="shared" ca="1" si="902"/>
        <v>731646.73400000017</v>
      </c>
      <c r="T8217" s="11" t="s">
        <v>25</v>
      </c>
      <c r="U8217" s="18" t="s">
        <v>26</v>
      </c>
    </row>
    <row r="8218" spans="1:21" ht="15" customHeight="1" x14ac:dyDescent="0.15">
      <c r="A8218" s="10" t="s">
        <v>8266</v>
      </c>
      <c r="B8218" s="11" t="s">
        <v>41</v>
      </c>
      <c r="C8218" s="11" t="s">
        <v>42</v>
      </c>
      <c r="D8218" s="12">
        <v>46186</v>
      </c>
      <c r="E8218" s="11">
        <v>1353</v>
      </c>
      <c r="F8218" s="11" t="s">
        <v>33</v>
      </c>
      <c r="G8218" s="13">
        <v>188.07</v>
      </c>
      <c r="H8218" s="14">
        <f t="shared" si="896"/>
        <v>254458.71</v>
      </c>
      <c r="I8218" s="14">
        <f>IF(F8218="GHS",H8218,H8218*Assumptions!$B$4)</f>
        <v>254458.71</v>
      </c>
      <c r="J8218" s="15" t="str">
        <f>INDEX(Assumptions!$B$8:$B$12,MATCH(B8218,Assumptions!$A$8:$A$12,0))</f>
        <v>Weighted Average</v>
      </c>
      <c r="K8218" s="16">
        <f>G8218/(1-INDEX(Assumptions!$D$8:$D$12,MATCH(B8218,Assumptions!$A$8:$A$12,0)))</f>
        <v>289.3384615384615</v>
      </c>
      <c r="L8218" s="16">
        <f t="shared" si="897"/>
        <v>5.6420999999999992</v>
      </c>
      <c r="M8218" s="16">
        <f t="shared" si="898"/>
        <v>14.466923076923075</v>
      </c>
      <c r="N8218" s="14">
        <f>E8218*(K8218-L8218-M8218)*IF(F8218="GHS",1,Assumptions!$B$4)</f>
        <v>364267.43023846147</v>
      </c>
      <c r="O8218" s="15">
        <f t="shared" ca="1" si="899"/>
        <v>100</v>
      </c>
      <c r="P8218" s="15" t="str">
        <f t="shared" ca="1" si="900"/>
        <v>91-180d</v>
      </c>
      <c r="Q8218" s="17">
        <f ca="1">IF(P8218="0-90d",0,IF(P8218="91-180d",INDEX(Assumptions!$F$8:$F$12,MATCH(B8218,Assumptions!$A$8:$A$12,0)),IF(P8218="181-365d",INDEX(Assumptions!$G$8:$G$12,MATCH(B8218,Assumptions!$A$8:$A$12,0)),INDEX(Assumptions!$H$8:$H$12,MATCH(B8218,Assumptions!$A$8:$A$12,0)))))</f>
        <v>0.1</v>
      </c>
      <c r="R8218" s="14">
        <f t="shared" ca="1" si="901"/>
        <v>25445.870999999999</v>
      </c>
      <c r="S8218" s="14">
        <f t="shared" ca="1" si="902"/>
        <v>229012.83899999998</v>
      </c>
      <c r="T8218" s="11" t="s">
        <v>25</v>
      </c>
      <c r="U8218" s="18" t="s">
        <v>36</v>
      </c>
    </row>
    <row r="8219" spans="1:21" ht="15" customHeight="1" x14ac:dyDescent="0.15">
      <c r="A8219" s="10" t="s">
        <v>8267</v>
      </c>
      <c r="B8219" s="11" t="s">
        <v>41</v>
      </c>
      <c r="C8219" s="11" t="s">
        <v>44</v>
      </c>
      <c r="D8219" s="12">
        <v>46190</v>
      </c>
      <c r="E8219" s="11">
        <v>133</v>
      </c>
      <c r="F8219" s="11" t="s">
        <v>33</v>
      </c>
      <c r="G8219" s="13">
        <v>1115.8</v>
      </c>
      <c r="H8219" s="14">
        <f t="shared" si="896"/>
        <v>148401.4</v>
      </c>
      <c r="I8219" s="14">
        <f>IF(F8219="GHS",H8219,H8219*Assumptions!$B$4)</f>
        <v>148401.4</v>
      </c>
      <c r="J8219" s="15" t="str">
        <f>INDEX(Assumptions!$B$8:$B$12,MATCH(B8219,Assumptions!$A$8:$A$12,0))</f>
        <v>Weighted Average</v>
      </c>
      <c r="K8219" s="16">
        <f>G8219/(1-INDEX(Assumptions!$D$8:$D$12,MATCH(B8219,Assumptions!$A$8:$A$12,0)))</f>
        <v>1716.6153846153845</v>
      </c>
      <c r="L8219" s="16">
        <f t="shared" si="897"/>
        <v>33.473999999999997</v>
      </c>
      <c r="M8219" s="16">
        <f t="shared" si="898"/>
        <v>85.830769230769235</v>
      </c>
      <c r="N8219" s="14">
        <f>E8219*(K8219-L8219-M8219)*IF(F8219="GHS",1,Assumptions!$B$4)</f>
        <v>212442.31184615384</v>
      </c>
      <c r="O8219" s="15">
        <f t="shared" ca="1" si="899"/>
        <v>96</v>
      </c>
      <c r="P8219" s="15" t="str">
        <f t="shared" ca="1" si="900"/>
        <v>91-180d</v>
      </c>
      <c r="Q8219" s="17">
        <f ca="1">IF(P8219="0-90d",0,IF(P8219="91-180d",INDEX(Assumptions!$F$8:$F$12,MATCH(B8219,Assumptions!$A$8:$A$12,0)),IF(P8219="181-365d",INDEX(Assumptions!$G$8:$G$12,MATCH(B8219,Assumptions!$A$8:$A$12,0)),INDEX(Assumptions!$H$8:$H$12,MATCH(B8219,Assumptions!$A$8:$A$12,0)))))</f>
        <v>0.1</v>
      </c>
      <c r="R8219" s="14">
        <f t="shared" ca="1" si="901"/>
        <v>14840.14</v>
      </c>
      <c r="S8219" s="14">
        <f t="shared" ca="1" si="902"/>
        <v>133561.26</v>
      </c>
      <c r="T8219" s="11" t="s">
        <v>25</v>
      </c>
      <c r="U8219" s="18" t="s">
        <v>26</v>
      </c>
    </row>
    <row r="8220" spans="1:21" ht="15" customHeight="1" x14ac:dyDescent="0.15">
      <c r="A8220" s="10" t="s">
        <v>8268</v>
      </c>
      <c r="B8220" s="11" t="s">
        <v>22</v>
      </c>
      <c r="C8220" s="11" t="s">
        <v>23</v>
      </c>
      <c r="D8220" s="12">
        <v>45997</v>
      </c>
      <c r="E8220" s="11">
        <v>2871</v>
      </c>
      <c r="F8220" s="11" t="s">
        <v>24</v>
      </c>
      <c r="G8220" s="13">
        <v>24545.75</v>
      </c>
      <c r="H8220" s="14">
        <f t="shared" si="896"/>
        <v>70470848.25</v>
      </c>
      <c r="I8220" s="14">
        <f>IF(F8220="GHS",H8220,H8220*Assumptions!$B$4)</f>
        <v>761085161.10000002</v>
      </c>
      <c r="J8220" s="15" t="str">
        <f>INDEX(Assumptions!$B$8:$B$12,MATCH(B8220,Assumptions!$A$8:$A$12,0))</f>
        <v>FIFO</v>
      </c>
      <c r="K8220" s="16">
        <f>G8220/(1-INDEX(Assumptions!$D$8:$D$12,MATCH(B8220,Assumptions!$A$8:$A$12,0)))</f>
        <v>29933.841463414632</v>
      </c>
      <c r="L8220" s="16">
        <f t="shared" si="897"/>
        <v>736.37249999999995</v>
      </c>
      <c r="M8220" s="16">
        <f t="shared" si="898"/>
        <v>1496.6920731707316</v>
      </c>
      <c r="N8220" s="14">
        <f>E8220*(K8220-L8220-M8220)*IF(F8220="GHS",1,Assumptions!$B$4)</f>
        <v>858912448.88041449</v>
      </c>
      <c r="O8220" s="15">
        <f t="shared" ca="1" si="899"/>
        <v>289</v>
      </c>
      <c r="P8220" s="15" t="str">
        <f t="shared" ca="1" si="900"/>
        <v>181-365d</v>
      </c>
      <c r="Q8220" s="17">
        <f ca="1">IF(P8220="0-90d",0,IF(P8220="91-180d",INDEX(Assumptions!$F$8:$F$12,MATCH(B8220,Assumptions!$A$8:$A$12,0)),IF(P8220="181-365d",INDEX(Assumptions!$G$8:$G$12,MATCH(B8220,Assumptions!$A$8:$A$12,0)),INDEX(Assumptions!$H$8:$H$12,MATCH(B8220,Assumptions!$A$8:$A$12,0)))))</f>
        <v>0.15</v>
      </c>
      <c r="R8220" s="14">
        <f t="shared" ca="1" si="901"/>
        <v>114162774.16500001</v>
      </c>
      <c r="S8220" s="14">
        <f t="shared" si="902"/>
        <v>0</v>
      </c>
      <c r="T8220" s="11" t="s">
        <v>39</v>
      </c>
      <c r="U8220" s="18" t="s">
        <v>26</v>
      </c>
    </row>
    <row r="8221" spans="1:21" ht="15" customHeight="1" x14ac:dyDescent="0.15">
      <c r="A8221" s="10" t="s">
        <v>8269</v>
      </c>
      <c r="B8221" s="11" t="s">
        <v>31</v>
      </c>
      <c r="C8221" s="11" t="s">
        <v>76</v>
      </c>
      <c r="D8221" s="12">
        <v>46225</v>
      </c>
      <c r="E8221" s="11">
        <v>847</v>
      </c>
      <c r="F8221" s="11" t="s">
        <v>33</v>
      </c>
      <c r="G8221" s="13">
        <v>1659.35</v>
      </c>
      <c r="H8221" s="14">
        <f t="shared" si="896"/>
        <v>1405469.45</v>
      </c>
      <c r="I8221" s="14">
        <f>IF(F8221="GHS",H8221,H8221*Assumptions!$B$4)</f>
        <v>1405469.45</v>
      </c>
      <c r="J8221" s="15" t="str">
        <f>INDEX(Assumptions!$B$8:$B$12,MATCH(B8221,Assumptions!$A$8:$A$12,0))</f>
        <v>Weighted Average</v>
      </c>
      <c r="K8221" s="16">
        <f>G8221/(1-INDEX(Assumptions!$D$8:$D$12,MATCH(B8221,Assumptions!$A$8:$A$12,0)))</f>
        <v>2304.6527777777778</v>
      </c>
      <c r="L8221" s="16">
        <f t="shared" si="897"/>
        <v>49.780499999999996</v>
      </c>
      <c r="M8221" s="16">
        <f t="shared" si="898"/>
        <v>115.2326388888889</v>
      </c>
      <c r="N8221" s="14">
        <f>E8221*(K8221-L8221-M8221)*IF(F8221="GHS",1,Assumptions!$B$4)</f>
        <v>1812274.7741388893</v>
      </c>
      <c r="O8221" s="15">
        <f t="shared" ca="1" si="899"/>
        <v>61</v>
      </c>
      <c r="P8221" s="15" t="str">
        <f t="shared" ca="1" si="900"/>
        <v>0-90d</v>
      </c>
      <c r="Q8221" s="17">
        <f ca="1">IF(P8221="0-90d",0,IF(P8221="91-180d",INDEX(Assumptions!$F$8:$F$12,MATCH(B8221,Assumptions!$A$8:$A$12,0)),IF(P8221="181-365d",INDEX(Assumptions!$G$8:$G$12,MATCH(B8221,Assumptions!$A$8:$A$12,0)),INDEX(Assumptions!$H$8:$H$12,MATCH(B8221,Assumptions!$A$8:$A$12,0)))))</f>
        <v>0</v>
      </c>
      <c r="R8221" s="14">
        <f t="shared" ca="1" si="901"/>
        <v>0</v>
      </c>
      <c r="S8221" s="14">
        <f t="shared" ca="1" si="902"/>
        <v>1405469.45</v>
      </c>
      <c r="T8221" s="11" t="s">
        <v>25</v>
      </c>
      <c r="U8221" s="18" t="s">
        <v>26</v>
      </c>
    </row>
    <row r="8222" spans="1:21" ht="15" customHeight="1" x14ac:dyDescent="0.15">
      <c r="A8222" s="10" t="s">
        <v>8270</v>
      </c>
      <c r="B8222" s="11" t="s">
        <v>28</v>
      </c>
      <c r="C8222" s="11" t="s">
        <v>29</v>
      </c>
      <c r="D8222" s="12">
        <v>46056</v>
      </c>
      <c r="E8222" s="11">
        <v>1927</v>
      </c>
      <c r="F8222" s="11" t="s">
        <v>24</v>
      </c>
      <c r="G8222" s="13">
        <v>21600</v>
      </c>
      <c r="H8222" s="14">
        <f t="shared" si="896"/>
        <v>41623200</v>
      </c>
      <c r="I8222" s="14">
        <f>IF(F8222="GHS",H8222,H8222*Assumptions!$B$4)</f>
        <v>449530560</v>
      </c>
      <c r="J8222" s="15" t="str">
        <f>INDEX(Assumptions!$B$8:$B$12,MATCH(B8222,Assumptions!$A$8:$A$12,0))</f>
        <v>Fair Value Less Costs to Sell</v>
      </c>
      <c r="K8222" s="16">
        <f>G8222/(1-INDEX(Assumptions!$D$8:$D$12,MATCH(B8222,Assumptions!$A$8:$A$12,0)))</f>
        <v>24545.454545454544</v>
      </c>
      <c r="L8222" s="16">
        <f t="shared" si="897"/>
        <v>648</v>
      </c>
      <c r="M8222" s="16">
        <f t="shared" si="898"/>
        <v>1227.2727272727273</v>
      </c>
      <c r="N8222" s="14">
        <f>E8222*(K8222-L8222-M8222)*IF(F8222="GHS",1,Assumptions!$B$4)</f>
        <v>471802755.92727274</v>
      </c>
      <c r="O8222" s="15">
        <f t="shared" ca="1" si="899"/>
        <v>230</v>
      </c>
      <c r="P8222" s="15" t="str">
        <f t="shared" ca="1" si="900"/>
        <v>181-365d</v>
      </c>
      <c r="Q8222" s="17">
        <f ca="1">IF(P8222="0-90d",0,IF(P8222="91-180d",INDEX(Assumptions!$F$8:$F$12,MATCH(B8222,Assumptions!$A$8:$A$12,0)),IF(P8222="181-365d",INDEX(Assumptions!$G$8:$G$12,MATCH(B8222,Assumptions!$A$8:$A$12,0)),INDEX(Assumptions!$H$8:$H$12,MATCH(B8222,Assumptions!$A$8:$A$12,0)))))</f>
        <v>0.1</v>
      </c>
      <c r="R8222" s="14">
        <f t="shared" ca="1" si="901"/>
        <v>44953056</v>
      </c>
      <c r="S8222" s="14">
        <f t="shared" ca="1" si="902"/>
        <v>404577504</v>
      </c>
      <c r="T8222" s="11" t="s">
        <v>25</v>
      </c>
      <c r="U8222" s="18" t="s">
        <v>26</v>
      </c>
    </row>
    <row r="8223" spans="1:21" ht="15" customHeight="1" x14ac:dyDescent="0.15">
      <c r="A8223" s="10" t="s">
        <v>8271</v>
      </c>
      <c r="B8223" s="11" t="s">
        <v>22</v>
      </c>
      <c r="C8223" s="11" t="s">
        <v>61</v>
      </c>
      <c r="D8223" s="12">
        <v>45957</v>
      </c>
      <c r="E8223" s="11">
        <v>2957</v>
      </c>
      <c r="F8223" s="11" t="s">
        <v>24</v>
      </c>
      <c r="G8223" s="13">
        <v>29113.040000000001</v>
      </c>
      <c r="H8223" s="14">
        <f t="shared" si="896"/>
        <v>86087259.280000001</v>
      </c>
      <c r="I8223" s="14">
        <f>IF(F8223="GHS",H8223,H8223*Assumptions!$B$4)</f>
        <v>929742400.2240001</v>
      </c>
      <c r="J8223" s="15" t="str">
        <f>INDEX(Assumptions!$B$8:$B$12,MATCH(B8223,Assumptions!$A$8:$A$12,0))</f>
        <v>FIFO</v>
      </c>
      <c r="K8223" s="16">
        <f>G8223/(1-INDEX(Assumptions!$D$8:$D$12,MATCH(B8223,Assumptions!$A$8:$A$12,0)))</f>
        <v>35503.707317073167</v>
      </c>
      <c r="L8223" s="16">
        <f t="shared" si="897"/>
        <v>873.39120000000003</v>
      </c>
      <c r="M8223" s="16">
        <f t="shared" si="898"/>
        <v>1775.1853658536584</v>
      </c>
      <c r="N8223" s="14">
        <f>E8223*(K8223-L8223-M8223)*IF(F8223="GHS",1,Assumptions!$B$4)</f>
        <v>1049248313.618646</v>
      </c>
      <c r="O8223" s="15">
        <f t="shared" ca="1" si="899"/>
        <v>329</v>
      </c>
      <c r="P8223" s="15" t="str">
        <f t="shared" ca="1" si="900"/>
        <v>181-365d</v>
      </c>
      <c r="Q8223" s="17">
        <f ca="1">IF(P8223="0-90d",0,IF(P8223="91-180d",INDEX(Assumptions!$F$8:$F$12,MATCH(B8223,Assumptions!$A$8:$A$12,0)),IF(P8223="181-365d",INDEX(Assumptions!$G$8:$G$12,MATCH(B8223,Assumptions!$A$8:$A$12,0)),INDEX(Assumptions!$H$8:$H$12,MATCH(B8223,Assumptions!$A$8:$A$12,0)))))</f>
        <v>0.15</v>
      </c>
      <c r="R8223" s="14">
        <f t="shared" ca="1" si="901"/>
        <v>139461360.0336</v>
      </c>
      <c r="S8223" s="14">
        <f t="shared" ca="1" si="902"/>
        <v>790281040.19040012</v>
      </c>
      <c r="T8223" s="11" t="s">
        <v>25</v>
      </c>
      <c r="U8223" s="18" t="s">
        <v>26</v>
      </c>
    </row>
    <row r="8224" spans="1:21" ht="15" customHeight="1" x14ac:dyDescent="0.15">
      <c r="A8224" s="10" t="s">
        <v>8272</v>
      </c>
      <c r="B8224" s="11" t="s">
        <v>31</v>
      </c>
      <c r="C8224" s="11" t="s">
        <v>76</v>
      </c>
      <c r="D8224" s="12">
        <v>45836</v>
      </c>
      <c r="E8224" s="11">
        <v>903</v>
      </c>
      <c r="F8224" s="11" t="s">
        <v>33</v>
      </c>
      <c r="G8224" s="13">
        <v>1560.54</v>
      </c>
      <c r="H8224" s="14">
        <f t="shared" si="896"/>
        <v>1409167.6199999999</v>
      </c>
      <c r="I8224" s="14">
        <f>IF(F8224="GHS",H8224,H8224*Assumptions!$B$4)</f>
        <v>1409167.6199999999</v>
      </c>
      <c r="J8224" s="15" t="str">
        <f>INDEX(Assumptions!$B$8:$B$12,MATCH(B8224,Assumptions!$A$8:$A$12,0))</f>
        <v>Weighted Average</v>
      </c>
      <c r="K8224" s="16">
        <f>G8224/(1-INDEX(Assumptions!$D$8:$D$12,MATCH(B8224,Assumptions!$A$8:$A$12,0)))</f>
        <v>2167.4166666666665</v>
      </c>
      <c r="L8224" s="16">
        <f t="shared" si="897"/>
        <v>46.816199999999995</v>
      </c>
      <c r="M8224" s="16">
        <f t="shared" si="898"/>
        <v>108.37083333333334</v>
      </c>
      <c r="N8224" s="14">
        <f>E8224*(K8224-L8224-M8224)*IF(F8224="GHS",1,Assumptions!$B$4)</f>
        <v>1817043.3588999996</v>
      </c>
      <c r="O8224" s="15">
        <f t="shared" ca="1" si="899"/>
        <v>450</v>
      </c>
      <c r="P8224" s="15" t="str">
        <f t="shared" ca="1" si="900"/>
        <v>365d+</v>
      </c>
      <c r="Q8224" s="17">
        <f ca="1">IF(P8224="0-90d",0,IF(P8224="91-180d",INDEX(Assumptions!$F$8:$F$12,MATCH(B8224,Assumptions!$A$8:$A$12,0)),IF(P8224="181-365d",INDEX(Assumptions!$G$8:$G$12,MATCH(B8224,Assumptions!$A$8:$A$12,0)),INDEX(Assumptions!$H$8:$H$12,MATCH(B8224,Assumptions!$A$8:$A$12,0)))))</f>
        <v>0.6</v>
      </c>
      <c r="R8224" s="14">
        <f t="shared" ca="1" si="901"/>
        <v>845500.57199999993</v>
      </c>
      <c r="S8224" s="14">
        <f t="shared" ca="1" si="902"/>
        <v>563667.04799999995</v>
      </c>
      <c r="T8224" s="11" t="s">
        <v>25</v>
      </c>
      <c r="U8224" s="18" t="s">
        <v>26</v>
      </c>
    </row>
    <row r="8225" spans="1:21" ht="15" customHeight="1" x14ac:dyDescent="0.15">
      <c r="A8225" s="10" t="s">
        <v>8273</v>
      </c>
      <c r="B8225" s="11" t="s">
        <v>31</v>
      </c>
      <c r="C8225" s="11" t="s">
        <v>32</v>
      </c>
      <c r="D8225" s="12">
        <v>46058</v>
      </c>
      <c r="E8225" s="11">
        <v>2230</v>
      </c>
      <c r="F8225" s="11" t="s">
        <v>33</v>
      </c>
      <c r="G8225" s="13">
        <v>2261.4</v>
      </c>
      <c r="H8225" s="14">
        <f t="shared" si="896"/>
        <v>5042922</v>
      </c>
      <c r="I8225" s="14">
        <f>IF(F8225="GHS",H8225,H8225*Assumptions!$B$4)</f>
        <v>5042922</v>
      </c>
      <c r="J8225" s="15" t="str">
        <f>INDEX(Assumptions!$B$8:$B$12,MATCH(B8225,Assumptions!$A$8:$A$12,0))</f>
        <v>Weighted Average</v>
      </c>
      <c r="K8225" s="16">
        <f>G8225/(1-INDEX(Assumptions!$D$8:$D$12,MATCH(B8225,Assumptions!$A$8:$A$12,0)))</f>
        <v>3140.8333333333335</v>
      </c>
      <c r="L8225" s="16">
        <f t="shared" si="897"/>
        <v>67.841999999999999</v>
      </c>
      <c r="M8225" s="16">
        <f t="shared" si="898"/>
        <v>157.04166666666669</v>
      </c>
      <c r="N8225" s="14">
        <f>E8225*(K8225-L8225-M8225)*IF(F8225="GHS",1,Assumptions!$B$4)</f>
        <v>6502567.7566666668</v>
      </c>
      <c r="O8225" s="15">
        <f t="shared" ca="1" si="899"/>
        <v>228</v>
      </c>
      <c r="P8225" s="15" t="str">
        <f t="shared" ca="1" si="900"/>
        <v>181-365d</v>
      </c>
      <c r="Q8225" s="17">
        <f ca="1">IF(P8225="0-90d",0,IF(P8225="91-180d",INDEX(Assumptions!$F$8:$F$12,MATCH(B8225,Assumptions!$A$8:$A$12,0)),IF(P8225="181-365d",INDEX(Assumptions!$G$8:$G$12,MATCH(B8225,Assumptions!$A$8:$A$12,0)),INDEX(Assumptions!$H$8:$H$12,MATCH(B8225,Assumptions!$A$8:$A$12,0)))))</f>
        <v>0.2</v>
      </c>
      <c r="R8225" s="14">
        <f t="shared" ca="1" si="901"/>
        <v>1008584.4</v>
      </c>
      <c r="S8225" s="14">
        <f t="shared" ca="1" si="902"/>
        <v>4034337.6</v>
      </c>
      <c r="T8225" s="11" t="s">
        <v>25</v>
      </c>
      <c r="U8225" s="18" t="s">
        <v>26</v>
      </c>
    </row>
    <row r="8226" spans="1:21" ht="15" customHeight="1" x14ac:dyDescent="0.15">
      <c r="A8226" s="10" t="s">
        <v>8274</v>
      </c>
      <c r="B8226" s="11" t="s">
        <v>31</v>
      </c>
      <c r="C8226" s="11" t="s">
        <v>32</v>
      </c>
      <c r="D8226" s="12">
        <v>45876</v>
      </c>
      <c r="E8226" s="11">
        <v>4160</v>
      </c>
      <c r="F8226" s="11" t="s">
        <v>33</v>
      </c>
      <c r="G8226" s="13">
        <v>2274.6</v>
      </c>
      <c r="H8226" s="14">
        <f t="shared" si="896"/>
        <v>9462336</v>
      </c>
      <c r="I8226" s="14">
        <f>IF(F8226="GHS",H8226,H8226*Assumptions!$B$4)</f>
        <v>9462336</v>
      </c>
      <c r="J8226" s="15" t="str">
        <f>INDEX(Assumptions!$B$8:$B$12,MATCH(B8226,Assumptions!$A$8:$A$12,0))</f>
        <v>Weighted Average</v>
      </c>
      <c r="K8226" s="16">
        <f>G8226/(1-INDEX(Assumptions!$D$8:$D$12,MATCH(B8226,Assumptions!$A$8:$A$12,0)))</f>
        <v>3159.1666666666665</v>
      </c>
      <c r="L8226" s="16">
        <f t="shared" si="897"/>
        <v>68.238</v>
      </c>
      <c r="M8226" s="16">
        <f t="shared" si="898"/>
        <v>157.95833333333334</v>
      </c>
      <c r="N8226" s="14">
        <f>E8226*(K8226-L8226-M8226)*IF(F8226="GHS",1,Assumptions!$B$4)</f>
        <v>12201156.586666666</v>
      </c>
      <c r="O8226" s="15">
        <f t="shared" ca="1" si="899"/>
        <v>410</v>
      </c>
      <c r="P8226" s="15" t="str">
        <f t="shared" ca="1" si="900"/>
        <v>365d+</v>
      </c>
      <c r="Q8226" s="17">
        <f ca="1">IF(P8226="0-90d",0,IF(P8226="91-180d",INDEX(Assumptions!$F$8:$F$12,MATCH(B8226,Assumptions!$A$8:$A$12,0)),IF(P8226="181-365d",INDEX(Assumptions!$G$8:$G$12,MATCH(B8226,Assumptions!$A$8:$A$12,0)),INDEX(Assumptions!$H$8:$H$12,MATCH(B8226,Assumptions!$A$8:$A$12,0)))))</f>
        <v>0.6</v>
      </c>
      <c r="R8226" s="14">
        <f t="shared" ca="1" si="901"/>
        <v>5677401.5999999996</v>
      </c>
      <c r="S8226" s="14">
        <f t="shared" ca="1" si="902"/>
        <v>3784934.4000000004</v>
      </c>
      <c r="T8226" s="11" t="s">
        <v>25</v>
      </c>
      <c r="U8226" s="18" t="s">
        <v>26</v>
      </c>
    </row>
    <row r="8227" spans="1:21" ht="15" customHeight="1" x14ac:dyDescent="0.15">
      <c r="A8227" s="10" t="s">
        <v>8275</v>
      </c>
      <c r="B8227" s="11" t="s">
        <v>41</v>
      </c>
      <c r="C8227" s="11" t="s">
        <v>42</v>
      </c>
      <c r="D8227" s="12">
        <v>45765</v>
      </c>
      <c r="E8227" s="11">
        <v>3799</v>
      </c>
      <c r="F8227" s="11" t="s">
        <v>33</v>
      </c>
      <c r="G8227" s="13">
        <v>342.68</v>
      </c>
      <c r="H8227" s="14">
        <f t="shared" si="896"/>
        <v>1301841.32</v>
      </c>
      <c r="I8227" s="14">
        <f>IF(F8227="GHS",H8227,H8227*Assumptions!$B$4)</f>
        <v>1301841.32</v>
      </c>
      <c r="J8227" s="15" t="str">
        <f>INDEX(Assumptions!$B$8:$B$12,MATCH(B8227,Assumptions!$A$8:$A$12,0))</f>
        <v>Weighted Average</v>
      </c>
      <c r="K8227" s="16">
        <f>G8227/(1-INDEX(Assumptions!$D$8:$D$12,MATCH(B8227,Assumptions!$A$8:$A$12,0)))</f>
        <v>527.20000000000005</v>
      </c>
      <c r="L8227" s="16">
        <f t="shared" si="897"/>
        <v>10.2804</v>
      </c>
      <c r="M8227" s="16">
        <f t="shared" si="898"/>
        <v>26.360000000000003</v>
      </c>
      <c r="N8227" s="14">
        <f>E8227*(K8227-L8227-M8227)*IF(F8227="GHS",1,Assumptions!$B$4)</f>
        <v>1863635.9204000002</v>
      </c>
      <c r="O8227" s="15">
        <f t="shared" ca="1" si="899"/>
        <v>521</v>
      </c>
      <c r="P8227" s="15" t="str">
        <f t="shared" ca="1" si="900"/>
        <v>365d+</v>
      </c>
      <c r="Q8227" s="17">
        <f ca="1">IF(P8227="0-90d",0,IF(P8227="91-180d",INDEX(Assumptions!$F$8:$F$12,MATCH(B8227,Assumptions!$A$8:$A$12,0)),IF(P8227="181-365d",INDEX(Assumptions!$G$8:$G$12,MATCH(B8227,Assumptions!$A$8:$A$12,0)),INDEX(Assumptions!$H$8:$H$12,MATCH(B8227,Assumptions!$A$8:$A$12,0)))))</f>
        <v>0.8</v>
      </c>
      <c r="R8227" s="14">
        <f t="shared" ca="1" si="901"/>
        <v>1041473.0560000001</v>
      </c>
      <c r="S8227" s="14">
        <f t="shared" ca="1" si="902"/>
        <v>260368.26399999997</v>
      </c>
      <c r="T8227" s="11" t="s">
        <v>25</v>
      </c>
      <c r="U8227" s="18" t="s">
        <v>36</v>
      </c>
    </row>
    <row r="8228" spans="1:21" ht="15" customHeight="1" x14ac:dyDescent="0.15">
      <c r="A8228" s="10" t="s">
        <v>8276</v>
      </c>
      <c r="B8228" s="11" t="s">
        <v>46</v>
      </c>
      <c r="C8228" s="11" t="s">
        <v>47</v>
      </c>
      <c r="D8228" s="12">
        <v>46214</v>
      </c>
      <c r="E8228" s="11">
        <v>1080</v>
      </c>
      <c r="F8228" s="11" t="s">
        <v>33</v>
      </c>
      <c r="G8228" s="13">
        <v>1064015.06</v>
      </c>
      <c r="H8228" s="14">
        <f t="shared" si="896"/>
        <v>1149136264.8</v>
      </c>
      <c r="I8228" s="14">
        <f>IF(F8228="GHS",H8228,H8228*Assumptions!$B$4)</f>
        <v>1149136264.8</v>
      </c>
      <c r="J8228" s="15" t="str">
        <f>INDEX(Assumptions!$B$8:$B$12,MATCH(B8228,Assumptions!$A$8:$A$12,0))</f>
        <v>Specific Identification</v>
      </c>
      <c r="K8228" s="16">
        <f>G8228/(1-INDEX(Assumptions!$D$8:$D$12,MATCH(B8228,Assumptions!$A$8:$A$12,0)))</f>
        <v>1364121.8717948718</v>
      </c>
      <c r="L8228" s="16">
        <f t="shared" si="897"/>
        <v>31920.451799999999</v>
      </c>
      <c r="M8228" s="16">
        <f t="shared" si="898"/>
        <v>68206.093589743585</v>
      </c>
      <c r="N8228" s="14">
        <f>E8228*(K8228-L8228-M8228)*IF(F8228="GHS",1,Assumptions!$B$4)</f>
        <v>1365114952.5175385</v>
      </c>
      <c r="O8228" s="15">
        <f t="shared" ca="1" si="899"/>
        <v>72</v>
      </c>
      <c r="P8228" s="15" t="str">
        <f t="shared" ca="1" si="900"/>
        <v>0-90d</v>
      </c>
      <c r="Q8228" s="17">
        <f ca="1">IF(P8228="0-90d",0,IF(P8228="91-180d",INDEX(Assumptions!$F$8:$F$12,MATCH(B8228,Assumptions!$A$8:$A$12,0)),IF(P8228="181-365d",INDEX(Assumptions!$G$8:$G$12,MATCH(B8228,Assumptions!$A$8:$A$12,0)),INDEX(Assumptions!$H$8:$H$12,MATCH(B8228,Assumptions!$A$8:$A$12,0)))))</f>
        <v>0</v>
      </c>
      <c r="R8228" s="14">
        <f t="shared" ca="1" si="901"/>
        <v>0</v>
      </c>
      <c r="S8228" s="14">
        <f t="shared" ca="1" si="902"/>
        <v>1149136264.8</v>
      </c>
      <c r="T8228" s="11" t="s">
        <v>25</v>
      </c>
      <c r="U8228" s="18" t="s">
        <v>26</v>
      </c>
    </row>
    <row r="8229" spans="1:21" ht="15" customHeight="1" x14ac:dyDescent="0.15">
      <c r="A8229" s="10" t="s">
        <v>8277</v>
      </c>
      <c r="B8229" s="11" t="s">
        <v>31</v>
      </c>
      <c r="C8229" s="11" t="s">
        <v>63</v>
      </c>
      <c r="D8229" s="12">
        <v>45965</v>
      </c>
      <c r="E8229" s="11">
        <v>3426</v>
      </c>
      <c r="F8229" s="11" t="s">
        <v>33</v>
      </c>
      <c r="G8229" s="13">
        <v>2701.43</v>
      </c>
      <c r="H8229" s="14">
        <f t="shared" si="896"/>
        <v>9255099.1799999997</v>
      </c>
      <c r="I8229" s="14">
        <f>IF(F8229="GHS",H8229,H8229*Assumptions!$B$4)</f>
        <v>9255099.1799999997</v>
      </c>
      <c r="J8229" s="15" t="str">
        <f>INDEX(Assumptions!$B$8:$B$12,MATCH(B8229,Assumptions!$A$8:$A$12,0))</f>
        <v>Weighted Average</v>
      </c>
      <c r="K8229" s="16">
        <f>G8229/(1-INDEX(Assumptions!$D$8:$D$12,MATCH(B8229,Assumptions!$A$8:$A$12,0)))</f>
        <v>3751.9861111111109</v>
      </c>
      <c r="L8229" s="16">
        <f t="shared" si="897"/>
        <v>81.042899999999989</v>
      </c>
      <c r="M8229" s="16">
        <f t="shared" si="898"/>
        <v>187.59930555555556</v>
      </c>
      <c r="N8229" s="14">
        <f>E8229*(K8229-L8229-M8229)*IF(F8229="GHS",1,Assumptions!$B$4)</f>
        <v>11933936.220433334</v>
      </c>
      <c r="O8229" s="15">
        <f t="shared" ca="1" si="899"/>
        <v>321</v>
      </c>
      <c r="P8229" s="15" t="str">
        <f t="shared" ca="1" si="900"/>
        <v>181-365d</v>
      </c>
      <c r="Q8229" s="17">
        <f ca="1">IF(P8229="0-90d",0,IF(P8229="91-180d",INDEX(Assumptions!$F$8:$F$12,MATCH(B8229,Assumptions!$A$8:$A$12,0)),IF(P8229="181-365d",INDEX(Assumptions!$G$8:$G$12,MATCH(B8229,Assumptions!$A$8:$A$12,0)),INDEX(Assumptions!$H$8:$H$12,MATCH(B8229,Assumptions!$A$8:$A$12,0)))))</f>
        <v>0.2</v>
      </c>
      <c r="R8229" s="14">
        <f t="shared" ca="1" si="901"/>
        <v>1851019.8360000001</v>
      </c>
      <c r="S8229" s="14">
        <f t="shared" ca="1" si="902"/>
        <v>7404079.3439999996</v>
      </c>
      <c r="T8229" s="11" t="s">
        <v>25</v>
      </c>
      <c r="U8229" s="18" t="s">
        <v>26</v>
      </c>
    </row>
    <row r="8230" spans="1:21" ht="15" customHeight="1" x14ac:dyDescent="0.15">
      <c r="A8230" s="10" t="s">
        <v>8278</v>
      </c>
      <c r="B8230" s="11" t="s">
        <v>31</v>
      </c>
      <c r="C8230" s="11" t="s">
        <v>63</v>
      </c>
      <c r="D8230" s="12">
        <v>45774</v>
      </c>
      <c r="E8230" s="11">
        <v>768</v>
      </c>
      <c r="F8230" s="11" t="s">
        <v>33</v>
      </c>
      <c r="G8230" s="13">
        <v>2858.7</v>
      </c>
      <c r="H8230" s="14">
        <f t="shared" si="896"/>
        <v>2195481.5999999996</v>
      </c>
      <c r="I8230" s="14">
        <f>IF(F8230="GHS",H8230,H8230*Assumptions!$B$4)</f>
        <v>2195481.5999999996</v>
      </c>
      <c r="J8230" s="15" t="str">
        <f>INDEX(Assumptions!$B$8:$B$12,MATCH(B8230,Assumptions!$A$8:$A$12,0))</f>
        <v>Weighted Average</v>
      </c>
      <c r="K8230" s="16">
        <f>G8230/(1-INDEX(Assumptions!$D$8:$D$12,MATCH(B8230,Assumptions!$A$8:$A$12,0)))</f>
        <v>3970.4166666666665</v>
      </c>
      <c r="L8230" s="16">
        <f t="shared" si="897"/>
        <v>85.760999999999996</v>
      </c>
      <c r="M8230" s="16">
        <f t="shared" si="898"/>
        <v>198.52083333333334</v>
      </c>
      <c r="N8230" s="14">
        <f>E8230*(K8230-L8230-M8230)*IF(F8230="GHS",1,Assumptions!$B$4)</f>
        <v>2830951.5519999997</v>
      </c>
      <c r="O8230" s="15">
        <f t="shared" ca="1" si="899"/>
        <v>512</v>
      </c>
      <c r="P8230" s="15" t="str">
        <f t="shared" ca="1" si="900"/>
        <v>365d+</v>
      </c>
      <c r="Q8230" s="17">
        <f ca="1">IF(P8230="0-90d",0,IF(P8230="91-180d",INDEX(Assumptions!$F$8:$F$12,MATCH(B8230,Assumptions!$A$8:$A$12,0)),IF(P8230="181-365d",INDEX(Assumptions!$G$8:$G$12,MATCH(B8230,Assumptions!$A$8:$A$12,0)),INDEX(Assumptions!$H$8:$H$12,MATCH(B8230,Assumptions!$A$8:$A$12,0)))))</f>
        <v>0.6</v>
      </c>
      <c r="R8230" s="14">
        <f t="shared" ca="1" si="901"/>
        <v>1317288.9599999997</v>
      </c>
      <c r="S8230" s="14">
        <f t="shared" ca="1" si="902"/>
        <v>878192.6399999999</v>
      </c>
      <c r="T8230" s="11" t="s">
        <v>25</v>
      </c>
      <c r="U8230" s="18" t="s">
        <v>36</v>
      </c>
    </row>
    <row r="8231" spans="1:21" ht="15" customHeight="1" x14ac:dyDescent="0.15">
      <c r="A8231" s="10" t="s">
        <v>8279</v>
      </c>
      <c r="B8231" s="11" t="s">
        <v>31</v>
      </c>
      <c r="C8231" s="11" t="s">
        <v>76</v>
      </c>
      <c r="D8231" s="12">
        <v>46055</v>
      </c>
      <c r="E8231" s="11">
        <v>1165</v>
      </c>
      <c r="F8231" s="11" t="s">
        <v>33</v>
      </c>
      <c r="G8231" s="13">
        <v>3173.04</v>
      </c>
      <c r="H8231" s="14">
        <f t="shared" si="896"/>
        <v>3696591.6</v>
      </c>
      <c r="I8231" s="14">
        <f>IF(F8231="GHS",H8231,H8231*Assumptions!$B$4)</f>
        <v>3696591.6</v>
      </c>
      <c r="J8231" s="15" t="str">
        <f>INDEX(Assumptions!$B$8:$B$12,MATCH(B8231,Assumptions!$A$8:$A$12,0))</f>
        <v>Weighted Average</v>
      </c>
      <c r="K8231" s="16">
        <f>G8231/(1-INDEX(Assumptions!$D$8:$D$12,MATCH(B8231,Assumptions!$A$8:$A$12,0)))</f>
        <v>4407</v>
      </c>
      <c r="L8231" s="16">
        <f t="shared" si="897"/>
        <v>95.191199999999995</v>
      </c>
      <c r="M8231" s="16">
        <f t="shared" si="898"/>
        <v>220.35000000000002</v>
      </c>
      <c r="N8231" s="14">
        <f>E8231*(K8231-L8231-M8231)*IF(F8231="GHS",1,Assumptions!$B$4)</f>
        <v>4766549.5020000003</v>
      </c>
      <c r="O8231" s="15">
        <f t="shared" ca="1" si="899"/>
        <v>231</v>
      </c>
      <c r="P8231" s="15" t="str">
        <f t="shared" ca="1" si="900"/>
        <v>181-365d</v>
      </c>
      <c r="Q8231" s="17">
        <f ca="1">IF(P8231="0-90d",0,IF(P8231="91-180d",INDEX(Assumptions!$F$8:$F$12,MATCH(B8231,Assumptions!$A$8:$A$12,0)),IF(P8231="181-365d",INDEX(Assumptions!$G$8:$G$12,MATCH(B8231,Assumptions!$A$8:$A$12,0)),INDEX(Assumptions!$H$8:$H$12,MATCH(B8231,Assumptions!$A$8:$A$12,0)))))</f>
        <v>0.2</v>
      </c>
      <c r="R8231" s="14">
        <f t="shared" ca="1" si="901"/>
        <v>739318.32000000007</v>
      </c>
      <c r="S8231" s="14">
        <f t="shared" ca="1" si="902"/>
        <v>2957273.2800000003</v>
      </c>
      <c r="T8231" s="11" t="s">
        <v>25</v>
      </c>
      <c r="U8231" s="18" t="s">
        <v>36</v>
      </c>
    </row>
    <row r="8232" spans="1:21" ht="15" customHeight="1" x14ac:dyDescent="0.15">
      <c r="A8232" s="10" t="s">
        <v>8280</v>
      </c>
      <c r="B8232" s="11" t="s">
        <v>41</v>
      </c>
      <c r="C8232" s="11" t="s">
        <v>44</v>
      </c>
      <c r="D8232" s="12">
        <v>46052</v>
      </c>
      <c r="E8232" s="11">
        <v>393</v>
      </c>
      <c r="F8232" s="11" t="s">
        <v>33</v>
      </c>
      <c r="G8232" s="13">
        <v>181.57</v>
      </c>
      <c r="H8232" s="14">
        <f t="shared" si="896"/>
        <v>71357.009999999995</v>
      </c>
      <c r="I8232" s="14">
        <f>IF(F8232="GHS",H8232,H8232*Assumptions!$B$4)</f>
        <v>71357.009999999995</v>
      </c>
      <c r="J8232" s="15" t="str">
        <f>INDEX(Assumptions!$B$8:$B$12,MATCH(B8232,Assumptions!$A$8:$A$12,0))</f>
        <v>Weighted Average</v>
      </c>
      <c r="K8232" s="16">
        <f>G8232/(1-INDEX(Assumptions!$D$8:$D$12,MATCH(B8232,Assumptions!$A$8:$A$12,0)))</f>
        <v>279.3384615384615</v>
      </c>
      <c r="L8232" s="16">
        <f t="shared" si="897"/>
        <v>5.4470999999999998</v>
      </c>
      <c r="M8232" s="16">
        <f t="shared" si="898"/>
        <v>13.966923076923075</v>
      </c>
      <c r="N8232" s="14">
        <f>E8232*(K8232-L8232-M8232)*IF(F8232="GHS",1,Assumptions!$B$4)</f>
        <v>102150.30431538461</v>
      </c>
      <c r="O8232" s="15">
        <f t="shared" ca="1" si="899"/>
        <v>234</v>
      </c>
      <c r="P8232" s="15" t="str">
        <f t="shared" ca="1" si="900"/>
        <v>181-365d</v>
      </c>
      <c r="Q8232" s="17">
        <f ca="1">IF(P8232="0-90d",0,IF(P8232="91-180d",INDEX(Assumptions!$F$8:$F$12,MATCH(B8232,Assumptions!$A$8:$A$12,0)),IF(P8232="181-365d",INDEX(Assumptions!$G$8:$G$12,MATCH(B8232,Assumptions!$A$8:$A$12,0)),INDEX(Assumptions!$H$8:$H$12,MATCH(B8232,Assumptions!$A$8:$A$12,0)))))</f>
        <v>0.35</v>
      </c>
      <c r="R8232" s="14">
        <f t="shared" ca="1" si="901"/>
        <v>24974.953499999996</v>
      </c>
      <c r="S8232" s="14">
        <f t="shared" ca="1" si="902"/>
        <v>46382.056499999999</v>
      </c>
      <c r="T8232" s="11" t="s">
        <v>25</v>
      </c>
      <c r="U8232" s="18" t="s">
        <v>26</v>
      </c>
    </row>
    <row r="8233" spans="1:21" ht="15" customHeight="1" x14ac:dyDescent="0.15">
      <c r="A8233" s="10" t="s">
        <v>8281</v>
      </c>
      <c r="B8233" s="11" t="s">
        <v>31</v>
      </c>
      <c r="C8233" s="11" t="s">
        <v>63</v>
      </c>
      <c r="D8233" s="12">
        <v>45954</v>
      </c>
      <c r="E8233" s="11">
        <v>3228</v>
      </c>
      <c r="F8233" s="11" t="s">
        <v>33</v>
      </c>
      <c r="G8233" s="13">
        <v>1083.33</v>
      </c>
      <c r="H8233" s="14">
        <f t="shared" si="896"/>
        <v>3496989.2399999998</v>
      </c>
      <c r="I8233" s="14">
        <f>IF(F8233="GHS",H8233,H8233*Assumptions!$B$4)</f>
        <v>3496989.2399999998</v>
      </c>
      <c r="J8233" s="15" t="str">
        <f>INDEX(Assumptions!$B$8:$B$12,MATCH(B8233,Assumptions!$A$8:$A$12,0))</f>
        <v>Weighted Average</v>
      </c>
      <c r="K8233" s="16">
        <f>G8233/(1-INDEX(Assumptions!$D$8:$D$12,MATCH(B8233,Assumptions!$A$8:$A$12,0)))</f>
        <v>1504.625</v>
      </c>
      <c r="L8233" s="16">
        <f t="shared" si="897"/>
        <v>32.499899999999997</v>
      </c>
      <c r="M8233" s="16">
        <f t="shared" si="898"/>
        <v>75.231250000000003</v>
      </c>
      <c r="N8233" s="14">
        <f>E8233*(K8233-L8233-M8233)*IF(F8233="GHS",1,Assumptions!$B$4)</f>
        <v>4509173.3477999996</v>
      </c>
      <c r="O8233" s="15">
        <f t="shared" ca="1" si="899"/>
        <v>332</v>
      </c>
      <c r="P8233" s="15" t="str">
        <f t="shared" ca="1" si="900"/>
        <v>181-365d</v>
      </c>
      <c r="Q8233" s="17">
        <f ca="1">IF(P8233="0-90d",0,IF(P8233="91-180d",INDEX(Assumptions!$F$8:$F$12,MATCH(B8233,Assumptions!$A$8:$A$12,0)),IF(P8233="181-365d",INDEX(Assumptions!$G$8:$G$12,MATCH(B8233,Assumptions!$A$8:$A$12,0)),INDEX(Assumptions!$H$8:$H$12,MATCH(B8233,Assumptions!$A$8:$A$12,0)))))</f>
        <v>0.2</v>
      </c>
      <c r="R8233" s="14">
        <f t="shared" ca="1" si="901"/>
        <v>699397.848</v>
      </c>
      <c r="S8233" s="14">
        <f t="shared" ca="1" si="902"/>
        <v>2797591.392</v>
      </c>
      <c r="T8233" s="11" t="s">
        <v>50</v>
      </c>
      <c r="U8233" s="18" t="s">
        <v>26</v>
      </c>
    </row>
    <row r="8234" spans="1:21" ht="15" customHeight="1" x14ac:dyDescent="0.15">
      <c r="A8234" s="10" t="s">
        <v>8282</v>
      </c>
      <c r="B8234" s="11" t="s">
        <v>46</v>
      </c>
      <c r="C8234" s="11" t="s">
        <v>47</v>
      </c>
      <c r="D8234" s="12">
        <v>45755</v>
      </c>
      <c r="E8234" s="11">
        <v>1971</v>
      </c>
      <c r="F8234" s="11" t="s">
        <v>33</v>
      </c>
      <c r="G8234" s="13">
        <v>746036.31</v>
      </c>
      <c r="H8234" s="14">
        <f t="shared" si="896"/>
        <v>1470437567.0100002</v>
      </c>
      <c r="I8234" s="14">
        <f>IF(F8234="GHS",H8234,H8234*Assumptions!$B$4)</f>
        <v>1470437567.0100002</v>
      </c>
      <c r="J8234" s="15" t="str">
        <f>INDEX(Assumptions!$B$8:$B$12,MATCH(B8234,Assumptions!$A$8:$A$12,0))</f>
        <v>Specific Identification</v>
      </c>
      <c r="K8234" s="16">
        <f>G8234/(1-INDEX(Assumptions!$D$8:$D$12,MATCH(B8234,Assumptions!$A$8:$A$12,0)))</f>
        <v>956456.80769230775</v>
      </c>
      <c r="L8234" s="16">
        <f t="shared" si="897"/>
        <v>22381.0893</v>
      </c>
      <c r="M8234" s="16">
        <f t="shared" si="898"/>
        <v>47822.840384615389</v>
      </c>
      <c r="N8234" s="14">
        <f>E8234*(K8234-L8234-M8234)*IF(F8234="GHS",1,Assumptions!$B$4)</f>
        <v>1746804422.5531616</v>
      </c>
      <c r="O8234" s="15">
        <f t="shared" ca="1" si="899"/>
        <v>531</v>
      </c>
      <c r="P8234" s="15" t="str">
        <f t="shared" ca="1" si="900"/>
        <v>365d+</v>
      </c>
      <c r="Q8234" s="17">
        <f ca="1">IF(P8234="0-90d",0,IF(P8234="91-180d",INDEX(Assumptions!$F$8:$F$12,MATCH(B8234,Assumptions!$A$8:$A$12,0)),IF(P8234="181-365d",INDEX(Assumptions!$G$8:$G$12,MATCH(B8234,Assumptions!$A$8:$A$12,0)),INDEX(Assumptions!$H$8:$H$12,MATCH(B8234,Assumptions!$A$8:$A$12,0)))))</f>
        <v>0.15</v>
      </c>
      <c r="R8234" s="14">
        <f t="shared" ca="1" si="901"/>
        <v>220565635.05150002</v>
      </c>
      <c r="S8234" s="14">
        <f t="shared" ca="1" si="902"/>
        <v>1249871931.9585001</v>
      </c>
      <c r="T8234" s="11" t="s">
        <v>25</v>
      </c>
      <c r="U8234" s="18" t="s">
        <v>26</v>
      </c>
    </row>
    <row r="8235" spans="1:21" ht="15" customHeight="1" x14ac:dyDescent="0.15">
      <c r="A8235" s="10" t="s">
        <v>8283</v>
      </c>
      <c r="B8235" s="11" t="s">
        <v>41</v>
      </c>
      <c r="C8235" s="11" t="s">
        <v>42</v>
      </c>
      <c r="D8235" s="12">
        <v>46113</v>
      </c>
      <c r="E8235" s="11">
        <v>2981</v>
      </c>
      <c r="F8235" s="11" t="s">
        <v>33</v>
      </c>
      <c r="G8235" s="13">
        <v>354.03</v>
      </c>
      <c r="H8235" s="14">
        <f t="shared" si="896"/>
        <v>1055363.43</v>
      </c>
      <c r="I8235" s="14">
        <f>IF(F8235="GHS",H8235,H8235*Assumptions!$B$4)</f>
        <v>1055363.43</v>
      </c>
      <c r="J8235" s="15" t="str">
        <f>INDEX(Assumptions!$B$8:$B$12,MATCH(B8235,Assumptions!$A$8:$A$12,0))</f>
        <v>Weighted Average</v>
      </c>
      <c r="K8235" s="16">
        <f>G8235/(1-INDEX(Assumptions!$D$8:$D$12,MATCH(B8235,Assumptions!$A$8:$A$12,0)))</f>
        <v>544.66153846153838</v>
      </c>
      <c r="L8235" s="16">
        <f t="shared" si="897"/>
        <v>10.620899999999999</v>
      </c>
      <c r="M8235" s="16">
        <f t="shared" si="898"/>
        <v>27.233076923076922</v>
      </c>
      <c r="N8235" s="14">
        <f>E8235*(K8235-L8235-M8235)*IF(F8235="GHS",1,Assumptions!$B$4)</f>
        <v>1510793.3409461537</v>
      </c>
      <c r="O8235" s="15">
        <f t="shared" ca="1" si="899"/>
        <v>173</v>
      </c>
      <c r="P8235" s="15" t="str">
        <f t="shared" ca="1" si="900"/>
        <v>91-180d</v>
      </c>
      <c r="Q8235" s="17">
        <f ca="1">IF(P8235="0-90d",0,IF(P8235="91-180d",INDEX(Assumptions!$F$8:$F$12,MATCH(B8235,Assumptions!$A$8:$A$12,0)),IF(P8235="181-365d",INDEX(Assumptions!$G$8:$G$12,MATCH(B8235,Assumptions!$A$8:$A$12,0)),INDEX(Assumptions!$H$8:$H$12,MATCH(B8235,Assumptions!$A$8:$A$12,0)))))</f>
        <v>0.1</v>
      </c>
      <c r="R8235" s="14">
        <f t="shared" ca="1" si="901"/>
        <v>105536.34299999999</v>
      </c>
      <c r="S8235" s="14">
        <f t="shared" ca="1" si="902"/>
        <v>949827.08699999994</v>
      </c>
      <c r="T8235" s="11" t="s">
        <v>25</v>
      </c>
      <c r="U8235" s="18" t="s">
        <v>26</v>
      </c>
    </row>
    <row r="8236" spans="1:21" ht="15" customHeight="1" x14ac:dyDescent="0.15">
      <c r="A8236" s="10" t="s">
        <v>8284</v>
      </c>
      <c r="B8236" s="11" t="s">
        <v>46</v>
      </c>
      <c r="C8236" s="11" t="s">
        <v>119</v>
      </c>
      <c r="D8236" s="12">
        <v>45920</v>
      </c>
      <c r="E8236" s="11">
        <v>1793</v>
      </c>
      <c r="F8236" s="11" t="s">
        <v>33</v>
      </c>
      <c r="G8236" s="13">
        <v>474673.86</v>
      </c>
      <c r="H8236" s="14">
        <f t="shared" si="896"/>
        <v>851090230.98000002</v>
      </c>
      <c r="I8236" s="14">
        <f>IF(F8236="GHS",H8236,H8236*Assumptions!$B$4)</f>
        <v>851090230.98000002</v>
      </c>
      <c r="J8236" s="15" t="str">
        <f>INDEX(Assumptions!$B$8:$B$12,MATCH(B8236,Assumptions!$A$8:$A$12,0))</f>
        <v>Specific Identification</v>
      </c>
      <c r="K8236" s="16">
        <f>G8236/(1-INDEX(Assumptions!$D$8:$D$12,MATCH(B8236,Assumptions!$A$8:$A$12,0)))</f>
        <v>608556.23076923075</v>
      </c>
      <c r="L8236" s="16">
        <f t="shared" si="897"/>
        <v>14240.2158</v>
      </c>
      <c r="M8236" s="16">
        <f t="shared" si="898"/>
        <v>30427.811538461538</v>
      </c>
      <c r="N8236" s="14">
        <f>E8236*(K8236-L8236-M8236)*IF(F8236="GHS",1,Assumptions!$B$4)</f>
        <v>1011051548.7513692</v>
      </c>
      <c r="O8236" s="15">
        <f t="shared" ca="1" si="899"/>
        <v>366</v>
      </c>
      <c r="P8236" s="15" t="str">
        <f t="shared" ca="1" si="900"/>
        <v>365d+</v>
      </c>
      <c r="Q8236" s="17">
        <f ca="1">IF(P8236="0-90d",0,IF(P8236="91-180d",INDEX(Assumptions!$F$8:$F$12,MATCH(B8236,Assumptions!$A$8:$A$12,0)),IF(P8236="181-365d",INDEX(Assumptions!$G$8:$G$12,MATCH(B8236,Assumptions!$A$8:$A$12,0)),INDEX(Assumptions!$H$8:$H$12,MATCH(B8236,Assumptions!$A$8:$A$12,0)))))</f>
        <v>0.15</v>
      </c>
      <c r="R8236" s="14">
        <f t="shared" ca="1" si="901"/>
        <v>127663534.647</v>
      </c>
      <c r="S8236" s="14">
        <f t="shared" ca="1" si="902"/>
        <v>723426696.33300006</v>
      </c>
      <c r="T8236" s="11" t="s">
        <v>25</v>
      </c>
      <c r="U8236" s="18" t="s">
        <v>26</v>
      </c>
    </row>
    <row r="8237" spans="1:21" ht="15" customHeight="1" x14ac:dyDescent="0.15">
      <c r="A8237" s="10" t="s">
        <v>8285</v>
      </c>
      <c r="B8237" s="11" t="s">
        <v>46</v>
      </c>
      <c r="C8237" s="11" t="s">
        <v>47</v>
      </c>
      <c r="D8237" s="12">
        <v>46199</v>
      </c>
      <c r="E8237" s="11">
        <v>3704</v>
      </c>
      <c r="F8237" s="11" t="s">
        <v>33</v>
      </c>
      <c r="G8237" s="13">
        <v>754402.59</v>
      </c>
      <c r="H8237" s="14">
        <f t="shared" si="896"/>
        <v>2794307193.3599997</v>
      </c>
      <c r="I8237" s="14">
        <f>IF(F8237="GHS",H8237,H8237*Assumptions!$B$4)</f>
        <v>2794307193.3599997</v>
      </c>
      <c r="J8237" s="15" t="str">
        <f>INDEX(Assumptions!$B$8:$B$12,MATCH(B8237,Assumptions!$A$8:$A$12,0))</f>
        <v>Specific Identification</v>
      </c>
      <c r="K8237" s="16">
        <f>G8237/(1-INDEX(Assumptions!$D$8:$D$12,MATCH(B8237,Assumptions!$A$8:$A$12,0)))</f>
        <v>967182.80769230763</v>
      </c>
      <c r="L8237" s="16">
        <f t="shared" si="897"/>
        <v>22632.077699999998</v>
      </c>
      <c r="M8237" s="16">
        <f t="shared" si="898"/>
        <v>48359.140384615384</v>
      </c>
      <c r="N8237" s="14">
        <f>E8237*(K8237-L8237-M8237)*IF(F8237="GHS",1,Assumptions!$B$4)</f>
        <v>3319493647.9068918</v>
      </c>
      <c r="O8237" s="15">
        <f t="shared" ca="1" si="899"/>
        <v>87</v>
      </c>
      <c r="P8237" s="15" t="str">
        <f t="shared" ca="1" si="900"/>
        <v>0-90d</v>
      </c>
      <c r="Q8237" s="17">
        <f ca="1">IF(P8237="0-90d",0,IF(P8237="91-180d",INDEX(Assumptions!$F$8:$F$12,MATCH(B8237,Assumptions!$A$8:$A$12,0)),IF(P8237="181-365d",INDEX(Assumptions!$G$8:$G$12,MATCH(B8237,Assumptions!$A$8:$A$12,0)),INDEX(Assumptions!$H$8:$H$12,MATCH(B8237,Assumptions!$A$8:$A$12,0)))))</f>
        <v>0</v>
      </c>
      <c r="R8237" s="14">
        <f t="shared" ca="1" si="901"/>
        <v>0</v>
      </c>
      <c r="S8237" s="14">
        <f t="shared" ca="1" si="902"/>
        <v>2794307193.3599997</v>
      </c>
      <c r="T8237" s="11" t="s">
        <v>25</v>
      </c>
      <c r="U8237" s="18" t="s">
        <v>26</v>
      </c>
    </row>
    <row r="8238" spans="1:21" ht="15" customHeight="1" x14ac:dyDescent="0.15">
      <c r="A8238" s="10" t="s">
        <v>8286</v>
      </c>
      <c r="B8238" s="11" t="s">
        <v>28</v>
      </c>
      <c r="C8238" s="11" t="s">
        <v>55</v>
      </c>
      <c r="D8238" s="12">
        <v>45849</v>
      </c>
      <c r="E8238" s="11">
        <v>2378</v>
      </c>
      <c r="F8238" s="11" t="s">
        <v>24</v>
      </c>
      <c r="G8238" s="13">
        <v>12532.44</v>
      </c>
      <c r="H8238" s="14">
        <f t="shared" si="896"/>
        <v>29802142.32</v>
      </c>
      <c r="I8238" s="14">
        <f>IF(F8238="GHS",H8238,H8238*Assumptions!$B$4)</f>
        <v>321863137.05600005</v>
      </c>
      <c r="J8238" s="15" t="str">
        <f>INDEX(Assumptions!$B$8:$B$12,MATCH(B8238,Assumptions!$A$8:$A$12,0))</f>
        <v>Fair Value Less Costs to Sell</v>
      </c>
      <c r="K8238" s="16">
        <f>G8238/(1-INDEX(Assumptions!$D$8:$D$12,MATCH(B8238,Assumptions!$A$8:$A$12,0)))</f>
        <v>14241.409090909092</v>
      </c>
      <c r="L8238" s="16">
        <f t="shared" si="897"/>
        <v>375.97320000000002</v>
      </c>
      <c r="M8238" s="16">
        <f t="shared" si="898"/>
        <v>712.0704545454546</v>
      </c>
      <c r="N8238" s="14">
        <f>E8238*(K8238-L8238-M8238)*IF(F8238="GHS",1,Assumptions!$B$4)</f>
        <v>337809992.48286551</v>
      </c>
      <c r="O8238" s="15">
        <f t="shared" ca="1" si="899"/>
        <v>437</v>
      </c>
      <c r="P8238" s="15" t="str">
        <f t="shared" ca="1" si="900"/>
        <v>365d+</v>
      </c>
      <c r="Q8238" s="17">
        <f ca="1">IF(P8238="0-90d",0,IF(P8238="91-180d",INDEX(Assumptions!$F$8:$F$12,MATCH(B8238,Assumptions!$A$8:$A$12,0)),IF(P8238="181-365d",INDEX(Assumptions!$G$8:$G$12,MATCH(B8238,Assumptions!$A$8:$A$12,0)),INDEX(Assumptions!$H$8:$H$12,MATCH(B8238,Assumptions!$A$8:$A$12,0)))))</f>
        <v>0.4</v>
      </c>
      <c r="R8238" s="14">
        <f t="shared" ca="1" si="901"/>
        <v>128745254.82240003</v>
      </c>
      <c r="S8238" s="14">
        <f t="shared" ca="1" si="902"/>
        <v>193117882.23360002</v>
      </c>
      <c r="T8238" s="11" t="s">
        <v>25</v>
      </c>
      <c r="U8238" s="18" t="s">
        <v>26</v>
      </c>
    </row>
    <row r="8239" spans="1:21" ht="15" customHeight="1" x14ac:dyDescent="0.15">
      <c r="A8239" s="10" t="s">
        <v>8287</v>
      </c>
      <c r="B8239" s="11" t="s">
        <v>41</v>
      </c>
      <c r="C8239" s="11" t="s">
        <v>44</v>
      </c>
      <c r="D8239" s="12">
        <v>46066</v>
      </c>
      <c r="E8239" s="11">
        <v>20</v>
      </c>
      <c r="F8239" s="11" t="s">
        <v>33</v>
      </c>
      <c r="G8239" s="13">
        <v>306.73</v>
      </c>
      <c r="H8239" s="14">
        <f t="shared" si="896"/>
        <v>6134.6</v>
      </c>
      <c r="I8239" s="14">
        <f>IF(F8239="GHS",H8239,H8239*Assumptions!$B$4)</f>
        <v>6134.6</v>
      </c>
      <c r="J8239" s="15" t="str">
        <f>INDEX(Assumptions!$B$8:$B$12,MATCH(B8239,Assumptions!$A$8:$A$12,0))</f>
        <v>Weighted Average</v>
      </c>
      <c r="K8239" s="16">
        <f>G8239/(1-INDEX(Assumptions!$D$8:$D$12,MATCH(B8239,Assumptions!$A$8:$A$12,0)))</f>
        <v>471.89230769230772</v>
      </c>
      <c r="L8239" s="16">
        <f t="shared" si="897"/>
        <v>9.2019000000000002</v>
      </c>
      <c r="M8239" s="16">
        <f t="shared" si="898"/>
        <v>23.594615384615388</v>
      </c>
      <c r="N8239" s="14">
        <f>E8239*(K8239-L8239-M8239)*IF(F8239="GHS",1,Assumptions!$B$4)</f>
        <v>8781.9158461538464</v>
      </c>
      <c r="O8239" s="15">
        <f t="shared" ca="1" si="899"/>
        <v>220</v>
      </c>
      <c r="P8239" s="15" t="str">
        <f t="shared" ca="1" si="900"/>
        <v>181-365d</v>
      </c>
      <c r="Q8239" s="17">
        <f ca="1">IF(P8239="0-90d",0,IF(P8239="91-180d",INDEX(Assumptions!$F$8:$F$12,MATCH(B8239,Assumptions!$A$8:$A$12,0)),IF(P8239="181-365d",INDEX(Assumptions!$G$8:$G$12,MATCH(B8239,Assumptions!$A$8:$A$12,0)),INDEX(Assumptions!$H$8:$H$12,MATCH(B8239,Assumptions!$A$8:$A$12,0)))))</f>
        <v>0.35</v>
      </c>
      <c r="R8239" s="14">
        <f t="shared" ca="1" si="901"/>
        <v>2147.11</v>
      </c>
      <c r="S8239" s="14">
        <f t="shared" ca="1" si="902"/>
        <v>3987.4900000000002</v>
      </c>
      <c r="T8239" s="11" t="s">
        <v>50</v>
      </c>
      <c r="U8239" s="18" t="s">
        <v>36</v>
      </c>
    </row>
    <row r="8240" spans="1:21" ht="15" customHeight="1" x14ac:dyDescent="0.15">
      <c r="A8240" s="10" t="s">
        <v>8288</v>
      </c>
      <c r="B8240" s="11" t="s">
        <v>31</v>
      </c>
      <c r="C8240" s="11" t="s">
        <v>76</v>
      </c>
      <c r="D8240" s="12">
        <v>46120</v>
      </c>
      <c r="E8240" s="11">
        <v>3678</v>
      </c>
      <c r="F8240" s="11" t="s">
        <v>33</v>
      </c>
      <c r="G8240" s="13">
        <v>1403.47</v>
      </c>
      <c r="H8240" s="14">
        <f t="shared" si="896"/>
        <v>5161962.66</v>
      </c>
      <c r="I8240" s="14">
        <f>IF(F8240="GHS",H8240,H8240*Assumptions!$B$4)</f>
        <v>5161962.66</v>
      </c>
      <c r="J8240" s="15" t="str">
        <f>INDEX(Assumptions!$B$8:$B$12,MATCH(B8240,Assumptions!$A$8:$A$12,0))</f>
        <v>Weighted Average</v>
      </c>
      <c r="K8240" s="16">
        <f>G8240/(1-INDEX(Assumptions!$D$8:$D$12,MATCH(B8240,Assumptions!$A$8:$A$12,0)))</f>
        <v>1949.2638888888889</v>
      </c>
      <c r="L8240" s="16">
        <f t="shared" si="897"/>
        <v>42.104100000000003</v>
      </c>
      <c r="M8240" s="16">
        <f t="shared" si="898"/>
        <v>97.463194444444454</v>
      </c>
      <c r="N8240" s="14">
        <f>E8240*(K8240-L8240-M8240)*IF(F8240="GHS",1,Assumptions!$B$4)</f>
        <v>6656064.0743666664</v>
      </c>
      <c r="O8240" s="15">
        <f t="shared" ca="1" si="899"/>
        <v>166</v>
      </c>
      <c r="P8240" s="15" t="str">
        <f t="shared" ca="1" si="900"/>
        <v>91-180d</v>
      </c>
      <c r="Q8240" s="17">
        <f ca="1">IF(P8240="0-90d",0,IF(P8240="91-180d",INDEX(Assumptions!$F$8:$F$12,MATCH(B8240,Assumptions!$A$8:$A$12,0)),IF(P8240="181-365d",INDEX(Assumptions!$G$8:$G$12,MATCH(B8240,Assumptions!$A$8:$A$12,0)),INDEX(Assumptions!$H$8:$H$12,MATCH(B8240,Assumptions!$A$8:$A$12,0)))))</f>
        <v>0.05</v>
      </c>
      <c r="R8240" s="14">
        <f t="shared" ca="1" si="901"/>
        <v>258098.13300000003</v>
      </c>
      <c r="S8240" s="14">
        <f t="shared" si="902"/>
        <v>0</v>
      </c>
      <c r="T8240" s="11" t="s">
        <v>39</v>
      </c>
      <c r="U8240" s="18" t="s">
        <v>26</v>
      </c>
    </row>
    <row r="8241" spans="1:21" ht="15" customHeight="1" x14ac:dyDescent="0.15">
      <c r="A8241" s="10" t="s">
        <v>8289</v>
      </c>
      <c r="B8241" s="11" t="s">
        <v>41</v>
      </c>
      <c r="C8241" s="11" t="s">
        <v>42</v>
      </c>
      <c r="D8241" s="12">
        <v>46120</v>
      </c>
      <c r="E8241" s="11">
        <v>1637</v>
      </c>
      <c r="F8241" s="11" t="s">
        <v>33</v>
      </c>
      <c r="G8241" s="13">
        <v>756.37</v>
      </c>
      <c r="H8241" s="14">
        <f t="shared" si="896"/>
        <v>1238177.69</v>
      </c>
      <c r="I8241" s="14">
        <f>IF(F8241="GHS",H8241,H8241*Assumptions!$B$4)</f>
        <v>1238177.69</v>
      </c>
      <c r="J8241" s="15" t="str">
        <f>INDEX(Assumptions!$B$8:$B$12,MATCH(B8241,Assumptions!$A$8:$A$12,0))</f>
        <v>Weighted Average</v>
      </c>
      <c r="K8241" s="16">
        <f>G8241/(1-INDEX(Assumptions!$D$8:$D$12,MATCH(B8241,Assumptions!$A$8:$A$12,0)))</f>
        <v>1163.6461538461538</v>
      </c>
      <c r="L8241" s="16">
        <f t="shared" si="897"/>
        <v>22.691099999999999</v>
      </c>
      <c r="M8241" s="16">
        <f t="shared" si="898"/>
        <v>58.182307692307688</v>
      </c>
      <c r="N8241" s="14">
        <f>E8241*(K8241-L8241-M8241)*IF(F8241="GHS",1,Assumptions!$B$4)</f>
        <v>1772498.9854538462</v>
      </c>
      <c r="O8241" s="15">
        <f t="shared" ca="1" si="899"/>
        <v>166</v>
      </c>
      <c r="P8241" s="15" t="str">
        <f t="shared" ca="1" si="900"/>
        <v>91-180d</v>
      </c>
      <c r="Q8241" s="17">
        <f ca="1">IF(P8241="0-90d",0,IF(P8241="91-180d",INDEX(Assumptions!$F$8:$F$12,MATCH(B8241,Assumptions!$A$8:$A$12,0)),IF(P8241="181-365d",INDEX(Assumptions!$G$8:$G$12,MATCH(B8241,Assumptions!$A$8:$A$12,0)),INDEX(Assumptions!$H$8:$H$12,MATCH(B8241,Assumptions!$A$8:$A$12,0)))))</f>
        <v>0.1</v>
      </c>
      <c r="R8241" s="14">
        <f t="shared" ca="1" si="901"/>
        <v>123817.769</v>
      </c>
      <c r="S8241" s="14">
        <f t="shared" ca="1" si="902"/>
        <v>1114359.9209999999</v>
      </c>
      <c r="T8241" s="11" t="s">
        <v>25</v>
      </c>
      <c r="U8241" s="18" t="s">
        <v>26</v>
      </c>
    </row>
    <row r="8242" spans="1:21" ht="15" customHeight="1" x14ac:dyDescent="0.15">
      <c r="A8242" s="10" t="s">
        <v>8290</v>
      </c>
      <c r="B8242" s="11" t="s">
        <v>28</v>
      </c>
      <c r="C8242" s="11" t="s">
        <v>29</v>
      </c>
      <c r="D8242" s="12">
        <v>45875</v>
      </c>
      <c r="E8242" s="11">
        <v>2199</v>
      </c>
      <c r="F8242" s="11" t="s">
        <v>24</v>
      </c>
      <c r="G8242" s="13">
        <v>5964.61</v>
      </c>
      <c r="H8242" s="14">
        <f t="shared" si="896"/>
        <v>13116177.389999999</v>
      </c>
      <c r="I8242" s="14">
        <f>IF(F8242="GHS",H8242,H8242*Assumptions!$B$4)</f>
        <v>141654715.81200001</v>
      </c>
      <c r="J8242" s="15" t="str">
        <f>INDEX(Assumptions!$B$8:$B$12,MATCH(B8242,Assumptions!$A$8:$A$12,0))</f>
        <v>Fair Value Less Costs to Sell</v>
      </c>
      <c r="K8242" s="16">
        <f>G8242/(1-INDEX(Assumptions!$D$8:$D$12,MATCH(B8242,Assumptions!$A$8:$A$12,0)))</f>
        <v>6777.965909090909</v>
      </c>
      <c r="L8242" s="16">
        <f t="shared" si="897"/>
        <v>178.93829999999997</v>
      </c>
      <c r="M8242" s="16">
        <f t="shared" si="898"/>
        <v>338.89829545454546</v>
      </c>
      <c r="N8242" s="14">
        <f>E8242*(K8242-L8242-M8242)*IF(F8242="GHS",1,Assumptions!$B$4)</f>
        <v>148673063.09541273</v>
      </c>
      <c r="O8242" s="15">
        <f t="shared" ca="1" si="899"/>
        <v>411</v>
      </c>
      <c r="P8242" s="15" t="str">
        <f t="shared" ca="1" si="900"/>
        <v>365d+</v>
      </c>
      <c r="Q8242" s="17">
        <f ca="1">IF(P8242="0-90d",0,IF(P8242="91-180d",INDEX(Assumptions!$F$8:$F$12,MATCH(B8242,Assumptions!$A$8:$A$12,0)),IF(P8242="181-365d",INDEX(Assumptions!$G$8:$G$12,MATCH(B8242,Assumptions!$A$8:$A$12,0)),INDEX(Assumptions!$H$8:$H$12,MATCH(B8242,Assumptions!$A$8:$A$12,0)))))</f>
        <v>0.4</v>
      </c>
      <c r="R8242" s="14">
        <f t="shared" ca="1" si="901"/>
        <v>56661886.324800007</v>
      </c>
      <c r="S8242" s="14">
        <f t="shared" ca="1" si="902"/>
        <v>84992829.487199992</v>
      </c>
      <c r="T8242" s="11" t="s">
        <v>25</v>
      </c>
      <c r="U8242" s="18" t="s">
        <v>26</v>
      </c>
    </row>
    <row r="8243" spans="1:21" ht="15" customHeight="1" x14ac:dyDescent="0.15">
      <c r="A8243" s="10" t="s">
        <v>8291</v>
      </c>
      <c r="B8243" s="11" t="s">
        <v>22</v>
      </c>
      <c r="C8243" s="11" t="s">
        <v>61</v>
      </c>
      <c r="D8243" s="12">
        <v>46127</v>
      </c>
      <c r="E8243" s="11">
        <v>973</v>
      </c>
      <c r="F8243" s="11" t="s">
        <v>24</v>
      </c>
      <c r="G8243" s="13">
        <v>27893.72</v>
      </c>
      <c r="H8243" s="14">
        <f t="shared" si="896"/>
        <v>27140589.560000002</v>
      </c>
      <c r="I8243" s="14">
        <f>IF(F8243="GHS",H8243,H8243*Assumptions!$B$4)</f>
        <v>293118367.24800003</v>
      </c>
      <c r="J8243" s="15" t="str">
        <f>INDEX(Assumptions!$B$8:$B$12,MATCH(B8243,Assumptions!$A$8:$A$12,0))</f>
        <v>FIFO</v>
      </c>
      <c r="K8243" s="16">
        <f>G8243/(1-INDEX(Assumptions!$D$8:$D$12,MATCH(B8243,Assumptions!$A$8:$A$12,0)))</f>
        <v>34016.731707317071</v>
      </c>
      <c r="L8243" s="16">
        <f t="shared" si="897"/>
        <v>836.8116</v>
      </c>
      <c r="M8243" s="16">
        <f t="shared" si="898"/>
        <v>1700.8365853658536</v>
      </c>
      <c r="N8243" s="14">
        <f>E8243*(K8243-L8243-M8243)*IF(F8243="GHS",1,Assumptions!$B$4)</f>
        <v>330794801.28207219</v>
      </c>
      <c r="O8243" s="15">
        <f t="shared" ca="1" si="899"/>
        <v>159</v>
      </c>
      <c r="P8243" s="15" t="str">
        <f t="shared" ca="1" si="900"/>
        <v>91-180d</v>
      </c>
      <c r="Q8243" s="17">
        <f ca="1">IF(P8243="0-90d",0,IF(P8243="91-180d",INDEX(Assumptions!$F$8:$F$12,MATCH(B8243,Assumptions!$A$8:$A$12,0)),IF(P8243="181-365d",INDEX(Assumptions!$G$8:$G$12,MATCH(B8243,Assumptions!$A$8:$A$12,0)),INDEX(Assumptions!$H$8:$H$12,MATCH(B8243,Assumptions!$A$8:$A$12,0)))))</f>
        <v>0.03</v>
      </c>
      <c r="R8243" s="14">
        <f t="shared" ca="1" si="901"/>
        <v>8793551.0174400005</v>
      </c>
      <c r="S8243" s="14">
        <f t="shared" ca="1" si="902"/>
        <v>284324816.23056</v>
      </c>
      <c r="T8243" s="11" t="s">
        <v>25</v>
      </c>
      <c r="U8243" s="18" t="s">
        <v>36</v>
      </c>
    </row>
    <row r="8244" spans="1:21" ht="15" customHeight="1" x14ac:dyDescent="0.15">
      <c r="A8244" s="10" t="s">
        <v>8292</v>
      </c>
      <c r="B8244" s="11" t="s">
        <v>31</v>
      </c>
      <c r="C8244" s="11" t="s">
        <v>63</v>
      </c>
      <c r="D8244" s="12">
        <v>45928</v>
      </c>
      <c r="E8244" s="11">
        <v>1711</v>
      </c>
      <c r="F8244" s="11" t="s">
        <v>33</v>
      </c>
      <c r="G8244" s="13">
        <v>1070.28</v>
      </c>
      <c r="H8244" s="14">
        <f t="shared" si="896"/>
        <v>1831249.0799999998</v>
      </c>
      <c r="I8244" s="14">
        <f>IF(F8244="GHS",H8244,H8244*Assumptions!$B$4)</f>
        <v>1831249.0799999998</v>
      </c>
      <c r="J8244" s="15" t="str">
        <f>INDEX(Assumptions!$B$8:$B$12,MATCH(B8244,Assumptions!$A$8:$A$12,0))</f>
        <v>Weighted Average</v>
      </c>
      <c r="K8244" s="16">
        <f>G8244/(1-INDEX(Assumptions!$D$8:$D$12,MATCH(B8244,Assumptions!$A$8:$A$12,0)))</f>
        <v>1486.5</v>
      </c>
      <c r="L8244" s="16">
        <f t="shared" si="897"/>
        <v>32.108399999999996</v>
      </c>
      <c r="M8244" s="16">
        <f t="shared" si="898"/>
        <v>74.325000000000003</v>
      </c>
      <c r="N8244" s="14">
        <f>E8244*(K8244-L8244-M8244)*IF(F8244="GHS",1,Assumptions!$B$4)</f>
        <v>2361293.9526</v>
      </c>
      <c r="O8244" s="15">
        <f t="shared" ca="1" si="899"/>
        <v>358</v>
      </c>
      <c r="P8244" s="15" t="str">
        <f t="shared" ca="1" si="900"/>
        <v>181-365d</v>
      </c>
      <c r="Q8244" s="17">
        <f ca="1">IF(P8244="0-90d",0,IF(P8244="91-180d",INDEX(Assumptions!$F$8:$F$12,MATCH(B8244,Assumptions!$A$8:$A$12,0)),IF(P8244="181-365d",INDEX(Assumptions!$G$8:$G$12,MATCH(B8244,Assumptions!$A$8:$A$12,0)),INDEX(Assumptions!$H$8:$H$12,MATCH(B8244,Assumptions!$A$8:$A$12,0)))))</f>
        <v>0.2</v>
      </c>
      <c r="R8244" s="14">
        <f t="shared" ca="1" si="901"/>
        <v>366249.81599999999</v>
      </c>
      <c r="S8244" s="14">
        <f t="shared" ca="1" si="902"/>
        <v>1464999.264</v>
      </c>
      <c r="T8244" s="11" t="s">
        <v>25</v>
      </c>
      <c r="U8244" s="18" t="s">
        <v>36</v>
      </c>
    </row>
    <row r="8245" spans="1:21" ht="15" customHeight="1" x14ac:dyDescent="0.15">
      <c r="A8245" s="10" t="s">
        <v>8293</v>
      </c>
      <c r="B8245" s="11" t="s">
        <v>31</v>
      </c>
      <c r="C8245" s="11" t="s">
        <v>63</v>
      </c>
      <c r="D8245" s="12">
        <v>46209</v>
      </c>
      <c r="E8245" s="11">
        <v>19</v>
      </c>
      <c r="F8245" s="11" t="s">
        <v>33</v>
      </c>
      <c r="G8245" s="13">
        <v>1158.0999999999999</v>
      </c>
      <c r="H8245" s="14">
        <f t="shared" si="896"/>
        <v>22003.899999999998</v>
      </c>
      <c r="I8245" s="14">
        <f>IF(F8245="GHS",H8245,H8245*Assumptions!$B$4)</f>
        <v>22003.899999999998</v>
      </c>
      <c r="J8245" s="15" t="str">
        <f>INDEX(Assumptions!$B$8:$B$12,MATCH(B8245,Assumptions!$A$8:$A$12,0))</f>
        <v>Weighted Average</v>
      </c>
      <c r="K8245" s="16">
        <f>G8245/(1-INDEX(Assumptions!$D$8:$D$12,MATCH(B8245,Assumptions!$A$8:$A$12,0)))</f>
        <v>1608.4722222222222</v>
      </c>
      <c r="L8245" s="16">
        <f t="shared" si="897"/>
        <v>34.742999999999995</v>
      </c>
      <c r="M8245" s="16">
        <f t="shared" si="898"/>
        <v>80.423611111111114</v>
      </c>
      <c r="N8245" s="14">
        <f>E8245*(K8245-L8245-M8245)*IF(F8245="GHS",1,Assumptions!$B$4)</f>
        <v>28372.806611111111</v>
      </c>
      <c r="O8245" s="15">
        <f t="shared" ca="1" si="899"/>
        <v>77</v>
      </c>
      <c r="P8245" s="15" t="str">
        <f t="shared" ca="1" si="900"/>
        <v>0-90d</v>
      </c>
      <c r="Q8245" s="17">
        <f ca="1">IF(P8245="0-90d",0,IF(P8245="91-180d",INDEX(Assumptions!$F$8:$F$12,MATCH(B8245,Assumptions!$A$8:$A$12,0)),IF(P8245="181-365d",INDEX(Assumptions!$G$8:$G$12,MATCH(B8245,Assumptions!$A$8:$A$12,0)),INDEX(Assumptions!$H$8:$H$12,MATCH(B8245,Assumptions!$A$8:$A$12,0)))))</f>
        <v>0</v>
      </c>
      <c r="R8245" s="14">
        <f t="shared" ca="1" si="901"/>
        <v>0</v>
      </c>
      <c r="S8245" s="14">
        <f t="shared" ca="1" si="902"/>
        <v>22003.899999999998</v>
      </c>
      <c r="T8245" s="11" t="s">
        <v>25</v>
      </c>
      <c r="U8245" s="18" t="s">
        <v>26</v>
      </c>
    </row>
    <row r="8246" spans="1:21" ht="15" customHeight="1" x14ac:dyDescent="0.15">
      <c r="A8246" s="10" t="s">
        <v>8294</v>
      </c>
      <c r="B8246" s="11" t="s">
        <v>31</v>
      </c>
      <c r="C8246" s="11" t="s">
        <v>76</v>
      </c>
      <c r="D8246" s="12">
        <v>46048</v>
      </c>
      <c r="E8246" s="11">
        <v>133</v>
      </c>
      <c r="F8246" s="11" t="s">
        <v>33</v>
      </c>
      <c r="G8246" s="13">
        <v>2439.19</v>
      </c>
      <c r="H8246" s="14">
        <f t="shared" si="896"/>
        <v>324412.27</v>
      </c>
      <c r="I8246" s="14">
        <f>IF(F8246="GHS",H8246,H8246*Assumptions!$B$4)</f>
        <v>324412.27</v>
      </c>
      <c r="J8246" s="15" t="str">
        <f>INDEX(Assumptions!$B$8:$B$12,MATCH(B8246,Assumptions!$A$8:$A$12,0))</f>
        <v>Weighted Average</v>
      </c>
      <c r="K8246" s="16">
        <f>G8246/(1-INDEX(Assumptions!$D$8:$D$12,MATCH(B8246,Assumptions!$A$8:$A$12,0)))</f>
        <v>3387.7638888888891</v>
      </c>
      <c r="L8246" s="16">
        <f t="shared" si="897"/>
        <v>73.175699999999992</v>
      </c>
      <c r="M8246" s="16">
        <f t="shared" si="898"/>
        <v>169.38819444444448</v>
      </c>
      <c r="N8246" s="14">
        <f>E8246*(K8246-L8246-M8246)*IF(F8246="GHS",1,Assumptions!$B$4)</f>
        <v>418311.59926111117</v>
      </c>
      <c r="O8246" s="15">
        <f t="shared" ca="1" si="899"/>
        <v>238</v>
      </c>
      <c r="P8246" s="15" t="str">
        <f t="shared" ca="1" si="900"/>
        <v>181-365d</v>
      </c>
      <c r="Q8246" s="17">
        <f ca="1">IF(P8246="0-90d",0,IF(P8246="91-180d",INDEX(Assumptions!$F$8:$F$12,MATCH(B8246,Assumptions!$A$8:$A$12,0)),IF(P8246="181-365d",INDEX(Assumptions!$G$8:$G$12,MATCH(B8246,Assumptions!$A$8:$A$12,0)),INDEX(Assumptions!$H$8:$H$12,MATCH(B8246,Assumptions!$A$8:$A$12,0)))))</f>
        <v>0.2</v>
      </c>
      <c r="R8246" s="14">
        <f t="shared" ca="1" si="901"/>
        <v>64882.454000000005</v>
      </c>
      <c r="S8246" s="14">
        <f t="shared" ca="1" si="902"/>
        <v>259529.81600000002</v>
      </c>
      <c r="T8246" s="11" t="s">
        <v>25</v>
      </c>
      <c r="U8246" s="18" t="s">
        <v>26</v>
      </c>
    </row>
    <row r="8247" spans="1:21" ht="15" customHeight="1" x14ac:dyDescent="0.15">
      <c r="A8247" s="10" t="s">
        <v>8295</v>
      </c>
      <c r="B8247" s="11" t="s">
        <v>46</v>
      </c>
      <c r="C8247" s="11" t="s">
        <v>47</v>
      </c>
      <c r="D8247" s="12">
        <v>45906</v>
      </c>
      <c r="E8247" s="11">
        <v>2238</v>
      </c>
      <c r="F8247" s="11" t="s">
        <v>33</v>
      </c>
      <c r="G8247" s="13">
        <v>462488.83</v>
      </c>
      <c r="H8247" s="14">
        <f t="shared" si="896"/>
        <v>1035050001.5400001</v>
      </c>
      <c r="I8247" s="14">
        <f>IF(F8247="GHS",H8247,H8247*Assumptions!$B$4)</f>
        <v>1035050001.5400001</v>
      </c>
      <c r="J8247" s="15" t="str">
        <f>INDEX(Assumptions!$B$8:$B$12,MATCH(B8247,Assumptions!$A$8:$A$12,0))</f>
        <v>Specific Identification</v>
      </c>
      <c r="K8247" s="16">
        <f>G8247/(1-INDEX(Assumptions!$D$8:$D$12,MATCH(B8247,Assumptions!$A$8:$A$12,0)))</f>
        <v>592934.39743589738</v>
      </c>
      <c r="L8247" s="16">
        <f t="shared" si="897"/>
        <v>13874.6649</v>
      </c>
      <c r="M8247" s="16">
        <f t="shared" si="898"/>
        <v>29646.71987179487</v>
      </c>
      <c r="N8247" s="14">
        <f>E8247*(K8247-L8247-M8247)*IF(F8247="GHS",1,Assumptions!$B$4)</f>
        <v>1229586322.3422613</v>
      </c>
      <c r="O8247" s="15">
        <f t="shared" ca="1" si="899"/>
        <v>380</v>
      </c>
      <c r="P8247" s="15" t="str">
        <f t="shared" ca="1" si="900"/>
        <v>365d+</v>
      </c>
      <c r="Q8247" s="17">
        <f ca="1">IF(P8247="0-90d",0,IF(P8247="91-180d",INDEX(Assumptions!$F$8:$F$12,MATCH(B8247,Assumptions!$A$8:$A$12,0)),IF(P8247="181-365d",INDEX(Assumptions!$G$8:$G$12,MATCH(B8247,Assumptions!$A$8:$A$12,0)),INDEX(Assumptions!$H$8:$H$12,MATCH(B8247,Assumptions!$A$8:$A$12,0)))))</f>
        <v>0.15</v>
      </c>
      <c r="R8247" s="14">
        <f t="shared" ca="1" si="901"/>
        <v>155257500.23100001</v>
      </c>
      <c r="S8247" s="14">
        <f t="shared" ca="1" si="902"/>
        <v>879792501.30900002</v>
      </c>
      <c r="T8247" s="11" t="s">
        <v>25</v>
      </c>
      <c r="U8247" s="18" t="s">
        <v>26</v>
      </c>
    </row>
    <row r="8248" spans="1:21" ht="15" customHeight="1" x14ac:dyDescent="0.15">
      <c r="A8248" s="10" t="s">
        <v>8296</v>
      </c>
      <c r="B8248" s="11" t="s">
        <v>28</v>
      </c>
      <c r="C8248" s="11" t="s">
        <v>38</v>
      </c>
      <c r="D8248" s="12">
        <v>45937</v>
      </c>
      <c r="E8248" s="11">
        <v>4424</v>
      </c>
      <c r="F8248" s="11" t="s">
        <v>24</v>
      </c>
      <c r="G8248" s="13">
        <v>3615.77</v>
      </c>
      <c r="H8248" s="14">
        <f t="shared" si="896"/>
        <v>15996166.48</v>
      </c>
      <c r="I8248" s="14">
        <f>IF(F8248="GHS",H8248,H8248*Assumptions!$B$4)</f>
        <v>172758597.98400003</v>
      </c>
      <c r="J8248" s="15" t="str">
        <f>INDEX(Assumptions!$B$8:$B$12,MATCH(B8248,Assumptions!$A$8:$A$12,0))</f>
        <v>Fair Value Less Costs to Sell</v>
      </c>
      <c r="K8248" s="16">
        <f>G8248/(1-INDEX(Assumptions!$D$8:$D$12,MATCH(B8248,Assumptions!$A$8:$A$12,0)))</f>
        <v>4108.829545454545</v>
      </c>
      <c r="L8248" s="16">
        <f t="shared" si="897"/>
        <v>108.4731</v>
      </c>
      <c r="M8248" s="16">
        <f t="shared" si="898"/>
        <v>205.44147727272727</v>
      </c>
      <c r="N8248" s="14">
        <f>E8248*(K8248-L8248-M8248)*IF(F8248="GHS",1,Assumptions!$B$4)</f>
        <v>181318001.2477527</v>
      </c>
      <c r="O8248" s="15">
        <f t="shared" ca="1" si="899"/>
        <v>349</v>
      </c>
      <c r="P8248" s="15" t="str">
        <f t="shared" ca="1" si="900"/>
        <v>181-365d</v>
      </c>
      <c r="Q8248" s="17">
        <f ca="1">IF(P8248="0-90d",0,IF(P8248="91-180d",INDEX(Assumptions!$F$8:$F$12,MATCH(B8248,Assumptions!$A$8:$A$12,0)),IF(P8248="181-365d",INDEX(Assumptions!$G$8:$G$12,MATCH(B8248,Assumptions!$A$8:$A$12,0)),INDEX(Assumptions!$H$8:$H$12,MATCH(B8248,Assumptions!$A$8:$A$12,0)))))</f>
        <v>0.1</v>
      </c>
      <c r="R8248" s="14">
        <f t="shared" ca="1" si="901"/>
        <v>17275859.798400003</v>
      </c>
      <c r="S8248" s="14">
        <f t="shared" ca="1" si="902"/>
        <v>155482738.18560001</v>
      </c>
      <c r="T8248" s="11" t="s">
        <v>25</v>
      </c>
      <c r="U8248" s="18" t="s">
        <v>26</v>
      </c>
    </row>
    <row r="8249" spans="1:21" ht="15" customHeight="1" x14ac:dyDescent="0.15">
      <c r="A8249" s="10" t="s">
        <v>8297</v>
      </c>
      <c r="B8249" s="11" t="s">
        <v>31</v>
      </c>
      <c r="C8249" s="11" t="s">
        <v>76</v>
      </c>
      <c r="D8249" s="12">
        <v>45740</v>
      </c>
      <c r="E8249" s="11">
        <v>4700</v>
      </c>
      <c r="F8249" s="11" t="s">
        <v>33</v>
      </c>
      <c r="G8249" s="13">
        <v>4518.37</v>
      </c>
      <c r="H8249" s="14">
        <f t="shared" si="896"/>
        <v>21236339</v>
      </c>
      <c r="I8249" s="14">
        <f>IF(F8249="GHS",H8249,H8249*Assumptions!$B$4)</f>
        <v>21236339</v>
      </c>
      <c r="J8249" s="15" t="str">
        <f>INDEX(Assumptions!$B$8:$B$12,MATCH(B8249,Assumptions!$A$8:$A$12,0))</f>
        <v>Weighted Average</v>
      </c>
      <c r="K8249" s="16">
        <f>G8249/(1-INDEX(Assumptions!$D$8:$D$12,MATCH(B8249,Assumptions!$A$8:$A$12,0)))</f>
        <v>6275.5138888888887</v>
      </c>
      <c r="L8249" s="16">
        <f t="shared" si="897"/>
        <v>135.55109999999999</v>
      </c>
      <c r="M8249" s="16">
        <f t="shared" si="898"/>
        <v>313.77569444444447</v>
      </c>
      <c r="N8249" s="14">
        <f>E8249*(K8249-L8249-M8249)*IF(F8249="GHS",1,Assumptions!$B$4)</f>
        <v>27383079.34388889</v>
      </c>
      <c r="O8249" s="15">
        <f t="shared" ca="1" si="899"/>
        <v>546</v>
      </c>
      <c r="P8249" s="15" t="str">
        <f t="shared" ca="1" si="900"/>
        <v>365d+</v>
      </c>
      <c r="Q8249" s="17">
        <f ca="1">IF(P8249="0-90d",0,IF(P8249="91-180d",INDEX(Assumptions!$F$8:$F$12,MATCH(B8249,Assumptions!$A$8:$A$12,0)),IF(P8249="181-365d",INDEX(Assumptions!$G$8:$G$12,MATCH(B8249,Assumptions!$A$8:$A$12,0)),INDEX(Assumptions!$H$8:$H$12,MATCH(B8249,Assumptions!$A$8:$A$12,0)))))</f>
        <v>0.6</v>
      </c>
      <c r="R8249" s="14">
        <f t="shared" ca="1" si="901"/>
        <v>12741803.4</v>
      </c>
      <c r="S8249" s="14">
        <f t="shared" ca="1" si="902"/>
        <v>8494535.5999999996</v>
      </c>
      <c r="T8249" s="11" t="s">
        <v>25</v>
      </c>
      <c r="U8249" s="18" t="s">
        <v>26</v>
      </c>
    </row>
    <row r="8250" spans="1:21" ht="15" customHeight="1" x14ac:dyDescent="0.15">
      <c r="A8250" s="10" t="s">
        <v>8298</v>
      </c>
      <c r="B8250" s="11" t="s">
        <v>41</v>
      </c>
      <c r="C8250" s="11" t="s">
        <v>44</v>
      </c>
      <c r="D8250" s="12">
        <v>45923</v>
      </c>
      <c r="E8250" s="11">
        <v>2274</v>
      </c>
      <c r="F8250" s="11" t="s">
        <v>33</v>
      </c>
      <c r="G8250" s="13">
        <v>842.11</v>
      </c>
      <c r="H8250" s="14">
        <f t="shared" si="896"/>
        <v>1914958.1400000001</v>
      </c>
      <c r="I8250" s="14">
        <f>IF(F8250="GHS",H8250,H8250*Assumptions!$B$4)</f>
        <v>1914958.1400000001</v>
      </c>
      <c r="J8250" s="15" t="str">
        <f>INDEX(Assumptions!$B$8:$B$12,MATCH(B8250,Assumptions!$A$8:$A$12,0))</f>
        <v>Weighted Average</v>
      </c>
      <c r="K8250" s="16">
        <f>G8250/(1-INDEX(Assumptions!$D$8:$D$12,MATCH(B8250,Assumptions!$A$8:$A$12,0)))</f>
        <v>1295.5538461538461</v>
      </c>
      <c r="L8250" s="16">
        <f t="shared" si="897"/>
        <v>25.263300000000001</v>
      </c>
      <c r="M8250" s="16">
        <f t="shared" si="898"/>
        <v>64.777692307692305</v>
      </c>
      <c r="N8250" s="14">
        <f>E8250*(K8250-L8250-M8250)*IF(F8250="GHS",1,Assumptions!$B$4)</f>
        <v>2741336.2296461533</v>
      </c>
      <c r="O8250" s="15">
        <f t="shared" ca="1" si="899"/>
        <v>363</v>
      </c>
      <c r="P8250" s="15" t="str">
        <f t="shared" ca="1" si="900"/>
        <v>181-365d</v>
      </c>
      <c r="Q8250" s="17">
        <f ca="1">IF(P8250="0-90d",0,IF(P8250="91-180d",INDEX(Assumptions!$F$8:$F$12,MATCH(B8250,Assumptions!$A$8:$A$12,0)),IF(P8250="181-365d",INDEX(Assumptions!$G$8:$G$12,MATCH(B8250,Assumptions!$A$8:$A$12,0)),INDEX(Assumptions!$H$8:$H$12,MATCH(B8250,Assumptions!$A$8:$A$12,0)))))</f>
        <v>0.35</v>
      </c>
      <c r="R8250" s="14">
        <f t="shared" ca="1" si="901"/>
        <v>670235.34900000005</v>
      </c>
      <c r="S8250" s="14">
        <f t="shared" ca="1" si="902"/>
        <v>1244722.7910000002</v>
      </c>
      <c r="T8250" s="11" t="s">
        <v>25</v>
      </c>
      <c r="U8250" s="18" t="s">
        <v>26</v>
      </c>
    </row>
    <row r="8251" spans="1:21" ht="15" customHeight="1" x14ac:dyDescent="0.15">
      <c r="A8251" s="10" t="s">
        <v>8299</v>
      </c>
      <c r="B8251" s="11" t="s">
        <v>41</v>
      </c>
      <c r="C8251" s="11" t="s">
        <v>44</v>
      </c>
      <c r="D8251" s="12">
        <v>46165</v>
      </c>
      <c r="E8251" s="11">
        <v>3287</v>
      </c>
      <c r="F8251" s="11" t="s">
        <v>33</v>
      </c>
      <c r="G8251" s="13">
        <v>489.66</v>
      </c>
      <c r="H8251" s="14">
        <f t="shared" si="896"/>
        <v>1609512.4200000002</v>
      </c>
      <c r="I8251" s="14">
        <f>IF(F8251="GHS",H8251,H8251*Assumptions!$B$4)</f>
        <v>1609512.4200000002</v>
      </c>
      <c r="J8251" s="15" t="str">
        <f>INDEX(Assumptions!$B$8:$B$12,MATCH(B8251,Assumptions!$A$8:$A$12,0))</f>
        <v>Weighted Average</v>
      </c>
      <c r="K8251" s="16">
        <f>G8251/(1-INDEX(Assumptions!$D$8:$D$12,MATCH(B8251,Assumptions!$A$8:$A$12,0)))</f>
        <v>753.32307692307688</v>
      </c>
      <c r="L8251" s="16">
        <f t="shared" si="897"/>
        <v>14.6898</v>
      </c>
      <c r="M8251" s="16">
        <f t="shared" si="898"/>
        <v>37.666153846153847</v>
      </c>
      <c r="N8251" s="14">
        <f>E8251*(K8251-L8251-M8251)*IF(F8251="GHS",1,Assumptions!$B$4)</f>
        <v>2304078.9335538461</v>
      </c>
      <c r="O8251" s="15">
        <f t="shared" ca="1" si="899"/>
        <v>121</v>
      </c>
      <c r="P8251" s="15" t="str">
        <f t="shared" ca="1" si="900"/>
        <v>91-180d</v>
      </c>
      <c r="Q8251" s="17">
        <f ca="1">IF(P8251="0-90d",0,IF(P8251="91-180d",INDEX(Assumptions!$F$8:$F$12,MATCH(B8251,Assumptions!$A$8:$A$12,0)),IF(P8251="181-365d",INDEX(Assumptions!$G$8:$G$12,MATCH(B8251,Assumptions!$A$8:$A$12,0)),INDEX(Assumptions!$H$8:$H$12,MATCH(B8251,Assumptions!$A$8:$A$12,0)))))</f>
        <v>0.1</v>
      </c>
      <c r="R8251" s="14">
        <f t="shared" ca="1" si="901"/>
        <v>160951.24200000003</v>
      </c>
      <c r="S8251" s="14">
        <f t="shared" ca="1" si="902"/>
        <v>1448561.1780000001</v>
      </c>
      <c r="T8251" s="11" t="s">
        <v>25</v>
      </c>
      <c r="U8251" s="18" t="s">
        <v>26</v>
      </c>
    </row>
    <row r="8252" spans="1:21" ht="15" customHeight="1" x14ac:dyDescent="0.15">
      <c r="A8252" s="10" t="s">
        <v>8300</v>
      </c>
      <c r="B8252" s="11" t="s">
        <v>28</v>
      </c>
      <c r="C8252" s="11" t="s">
        <v>35</v>
      </c>
      <c r="D8252" s="12">
        <v>45905</v>
      </c>
      <c r="E8252" s="11">
        <v>3500</v>
      </c>
      <c r="F8252" s="11" t="s">
        <v>24</v>
      </c>
      <c r="G8252" s="13">
        <v>9550.24</v>
      </c>
      <c r="H8252" s="14">
        <f t="shared" si="896"/>
        <v>33425840</v>
      </c>
      <c r="I8252" s="14">
        <f>IF(F8252="GHS",H8252,H8252*Assumptions!$B$4)</f>
        <v>360999072</v>
      </c>
      <c r="J8252" s="15" t="str">
        <f>INDEX(Assumptions!$B$8:$B$12,MATCH(B8252,Assumptions!$A$8:$A$12,0))</f>
        <v>Fair Value Less Costs to Sell</v>
      </c>
      <c r="K8252" s="16">
        <f>G8252/(1-INDEX(Assumptions!$D$8:$D$12,MATCH(B8252,Assumptions!$A$8:$A$12,0)))</f>
        <v>10852.545454545454</v>
      </c>
      <c r="L8252" s="16">
        <f t="shared" si="897"/>
        <v>286.50719999999995</v>
      </c>
      <c r="M8252" s="16">
        <f t="shared" si="898"/>
        <v>542.62727272727273</v>
      </c>
      <c r="N8252" s="14">
        <f>E8252*(K8252-L8252-M8252)*IF(F8252="GHS",1,Assumptions!$B$4)</f>
        <v>378884935.11272722</v>
      </c>
      <c r="O8252" s="15">
        <f t="shared" ca="1" si="899"/>
        <v>381</v>
      </c>
      <c r="P8252" s="15" t="str">
        <f t="shared" ca="1" si="900"/>
        <v>365d+</v>
      </c>
      <c r="Q8252" s="17">
        <f ca="1">IF(P8252="0-90d",0,IF(P8252="91-180d",INDEX(Assumptions!$F$8:$F$12,MATCH(B8252,Assumptions!$A$8:$A$12,0)),IF(P8252="181-365d",INDEX(Assumptions!$G$8:$G$12,MATCH(B8252,Assumptions!$A$8:$A$12,0)),INDEX(Assumptions!$H$8:$H$12,MATCH(B8252,Assumptions!$A$8:$A$12,0)))))</f>
        <v>0.4</v>
      </c>
      <c r="R8252" s="14">
        <f t="shared" ca="1" si="901"/>
        <v>144399628.80000001</v>
      </c>
      <c r="S8252" s="14">
        <f t="shared" ca="1" si="902"/>
        <v>216599443.19999999</v>
      </c>
      <c r="T8252" s="11" t="s">
        <v>25</v>
      </c>
      <c r="U8252" s="18" t="s">
        <v>26</v>
      </c>
    </row>
    <row r="8253" spans="1:21" ht="15" customHeight="1" x14ac:dyDescent="0.15">
      <c r="A8253" s="10" t="s">
        <v>8301</v>
      </c>
      <c r="B8253" s="11" t="s">
        <v>41</v>
      </c>
      <c r="C8253" s="11" t="s">
        <v>44</v>
      </c>
      <c r="D8253" s="12">
        <v>45940</v>
      </c>
      <c r="E8253" s="11">
        <v>4894</v>
      </c>
      <c r="F8253" s="11" t="s">
        <v>33</v>
      </c>
      <c r="G8253" s="13">
        <v>887.36</v>
      </c>
      <c r="H8253" s="14">
        <f t="shared" si="896"/>
        <v>4342739.84</v>
      </c>
      <c r="I8253" s="14">
        <f>IF(F8253="GHS",H8253,H8253*Assumptions!$B$4)</f>
        <v>4342739.84</v>
      </c>
      <c r="J8253" s="15" t="str">
        <f>INDEX(Assumptions!$B$8:$B$12,MATCH(B8253,Assumptions!$A$8:$A$12,0))</f>
        <v>Weighted Average</v>
      </c>
      <c r="K8253" s="16">
        <f>G8253/(1-INDEX(Assumptions!$D$8:$D$12,MATCH(B8253,Assumptions!$A$8:$A$12,0)))</f>
        <v>1365.1692307692308</v>
      </c>
      <c r="L8253" s="16">
        <f t="shared" si="897"/>
        <v>26.620799999999999</v>
      </c>
      <c r="M8253" s="16">
        <f t="shared" si="898"/>
        <v>68.258461538461546</v>
      </c>
      <c r="N8253" s="14">
        <f>E8253*(K8253-L8253-M8253)*IF(F8253="GHS",1,Assumptions!$B$4)</f>
        <v>6216799.1094153859</v>
      </c>
      <c r="O8253" s="15">
        <f t="shared" ca="1" si="899"/>
        <v>346</v>
      </c>
      <c r="P8253" s="15" t="str">
        <f t="shared" ca="1" si="900"/>
        <v>181-365d</v>
      </c>
      <c r="Q8253" s="17">
        <f ca="1">IF(P8253="0-90d",0,IF(P8253="91-180d",INDEX(Assumptions!$F$8:$F$12,MATCH(B8253,Assumptions!$A$8:$A$12,0)),IF(P8253="181-365d",INDEX(Assumptions!$G$8:$G$12,MATCH(B8253,Assumptions!$A$8:$A$12,0)),INDEX(Assumptions!$H$8:$H$12,MATCH(B8253,Assumptions!$A$8:$A$12,0)))))</f>
        <v>0.35</v>
      </c>
      <c r="R8253" s="14">
        <f t="shared" ca="1" si="901"/>
        <v>1519958.9439999999</v>
      </c>
      <c r="S8253" s="14">
        <f t="shared" si="902"/>
        <v>0</v>
      </c>
      <c r="T8253" s="11" t="s">
        <v>39</v>
      </c>
      <c r="U8253" s="18" t="s">
        <v>26</v>
      </c>
    </row>
    <row r="8254" spans="1:21" ht="15" customHeight="1" x14ac:dyDescent="0.15">
      <c r="A8254" s="10" t="s">
        <v>8302</v>
      </c>
      <c r="B8254" s="11" t="s">
        <v>28</v>
      </c>
      <c r="C8254" s="11" t="s">
        <v>29</v>
      </c>
      <c r="D8254" s="12">
        <v>45936</v>
      </c>
      <c r="E8254" s="11">
        <v>3891</v>
      </c>
      <c r="F8254" s="11" t="s">
        <v>24</v>
      </c>
      <c r="G8254" s="13">
        <v>7751.27</v>
      </c>
      <c r="H8254" s="14">
        <f t="shared" si="896"/>
        <v>30160191.57</v>
      </c>
      <c r="I8254" s="14">
        <f>IF(F8254="GHS",H8254,H8254*Assumptions!$B$4)</f>
        <v>325730068.95600003</v>
      </c>
      <c r="J8254" s="15" t="str">
        <f>INDEX(Assumptions!$B$8:$B$12,MATCH(B8254,Assumptions!$A$8:$A$12,0))</f>
        <v>Fair Value Less Costs to Sell</v>
      </c>
      <c r="K8254" s="16">
        <f>G8254/(1-INDEX(Assumptions!$D$8:$D$12,MATCH(B8254,Assumptions!$A$8:$A$12,0)))</f>
        <v>8808.261363636364</v>
      </c>
      <c r="L8254" s="16">
        <f t="shared" si="897"/>
        <v>232.53810000000001</v>
      </c>
      <c r="M8254" s="16">
        <f t="shared" si="898"/>
        <v>440.41306818181823</v>
      </c>
      <c r="N8254" s="14">
        <f>E8254*(K8254-L8254-M8254)*IF(F8254="GHS",1,Assumptions!$B$4)</f>
        <v>341868513.28154731</v>
      </c>
      <c r="O8254" s="15">
        <f t="shared" ca="1" si="899"/>
        <v>350</v>
      </c>
      <c r="P8254" s="15" t="str">
        <f t="shared" ca="1" si="900"/>
        <v>181-365d</v>
      </c>
      <c r="Q8254" s="17">
        <f ca="1">IF(P8254="0-90d",0,IF(P8254="91-180d",INDEX(Assumptions!$F$8:$F$12,MATCH(B8254,Assumptions!$A$8:$A$12,0)),IF(P8254="181-365d",INDEX(Assumptions!$G$8:$G$12,MATCH(B8254,Assumptions!$A$8:$A$12,0)),INDEX(Assumptions!$H$8:$H$12,MATCH(B8254,Assumptions!$A$8:$A$12,0)))))</f>
        <v>0.1</v>
      </c>
      <c r="R8254" s="14">
        <f t="shared" ca="1" si="901"/>
        <v>32573006.895600006</v>
      </c>
      <c r="S8254" s="14">
        <f t="shared" ca="1" si="902"/>
        <v>293157062.06040001</v>
      </c>
      <c r="T8254" s="11" t="s">
        <v>25</v>
      </c>
      <c r="U8254" s="18" t="s">
        <v>26</v>
      </c>
    </row>
    <row r="8255" spans="1:21" ht="15" customHeight="1" x14ac:dyDescent="0.15">
      <c r="A8255" s="10" t="s">
        <v>8303</v>
      </c>
      <c r="B8255" s="11" t="s">
        <v>31</v>
      </c>
      <c r="C8255" s="11" t="s">
        <v>32</v>
      </c>
      <c r="D8255" s="12">
        <v>45729</v>
      </c>
      <c r="E8255" s="11">
        <v>4377</v>
      </c>
      <c r="F8255" s="11" t="s">
        <v>33</v>
      </c>
      <c r="G8255" s="13">
        <v>2506.84</v>
      </c>
      <c r="H8255" s="14">
        <f t="shared" si="896"/>
        <v>10972438.680000002</v>
      </c>
      <c r="I8255" s="14">
        <f>IF(F8255="GHS",H8255,H8255*Assumptions!$B$4)</f>
        <v>10972438.680000002</v>
      </c>
      <c r="J8255" s="15" t="str">
        <f>INDEX(Assumptions!$B$8:$B$12,MATCH(B8255,Assumptions!$A$8:$A$12,0))</f>
        <v>Weighted Average</v>
      </c>
      <c r="K8255" s="16">
        <f>G8255/(1-INDEX(Assumptions!$D$8:$D$12,MATCH(B8255,Assumptions!$A$8:$A$12,0)))</f>
        <v>3481.7222222222226</v>
      </c>
      <c r="L8255" s="16">
        <f t="shared" si="897"/>
        <v>75.205200000000005</v>
      </c>
      <c r="M8255" s="16">
        <f t="shared" si="898"/>
        <v>174.08611111111114</v>
      </c>
      <c r="N8255" s="14">
        <f>E8255*(K8255-L8255-M8255)*IF(F8255="GHS",1,Assumptions!$B$4)</f>
        <v>14148350.097933335</v>
      </c>
      <c r="O8255" s="15">
        <f t="shared" ca="1" si="899"/>
        <v>557</v>
      </c>
      <c r="P8255" s="15" t="str">
        <f t="shared" ca="1" si="900"/>
        <v>365d+</v>
      </c>
      <c r="Q8255" s="17">
        <f ca="1">IF(P8255="0-90d",0,IF(P8255="91-180d",INDEX(Assumptions!$F$8:$F$12,MATCH(B8255,Assumptions!$A$8:$A$12,0)),IF(P8255="181-365d",INDEX(Assumptions!$G$8:$G$12,MATCH(B8255,Assumptions!$A$8:$A$12,0)),INDEX(Assumptions!$H$8:$H$12,MATCH(B8255,Assumptions!$A$8:$A$12,0)))))</f>
        <v>0.6</v>
      </c>
      <c r="R8255" s="14">
        <f t="shared" ca="1" si="901"/>
        <v>6583463.2080000006</v>
      </c>
      <c r="S8255" s="14">
        <f t="shared" ca="1" si="902"/>
        <v>4388975.472000001</v>
      </c>
      <c r="T8255" s="11" t="s">
        <v>25</v>
      </c>
      <c r="U8255" s="18" t="s">
        <v>26</v>
      </c>
    </row>
    <row r="8256" spans="1:21" ht="15" customHeight="1" x14ac:dyDescent="0.15">
      <c r="A8256" s="10" t="s">
        <v>8304</v>
      </c>
      <c r="B8256" s="11" t="s">
        <v>28</v>
      </c>
      <c r="C8256" s="11" t="s">
        <v>29</v>
      </c>
      <c r="D8256" s="12">
        <v>46007</v>
      </c>
      <c r="E8256" s="11">
        <v>4968</v>
      </c>
      <c r="F8256" s="11" t="s">
        <v>24</v>
      </c>
      <c r="G8256" s="13">
        <v>4982.16</v>
      </c>
      <c r="H8256" s="14">
        <f t="shared" si="896"/>
        <v>24751370.879999999</v>
      </c>
      <c r="I8256" s="14">
        <f>IF(F8256="GHS",H8256,H8256*Assumptions!$B$4)</f>
        <v>267314805.50400001</v>
      </c>
      <c r="J8256" s="15" t="str">
        <f>INDEX(Assumptions!$B$8:$B$12,MATCH(B8256,Assumptions!$A$8:$A$12,0))</f>
        <v>Fair Value Less Costs to Sell</v>
      </c>
      <c r="K8256" s="16">
        <f>G8256/(1-INDEX(Assumptions!$D$8:$D$12,MATCH(B8256,Assumptions!$A$8:$A$12,0)))</f>
        <v>5661.545454545454</v>
      </c>
      <c r="L8256" s="16">
        <f t="shared" si="897"/>
        <v>149.4648</v>
      </c>
      <c r="M8256" s="16">
        <f t="shared" si="898"/>
        <v>283.07727272727271</v>
      </c>
      <c r="N8256" s="14">
        <f>E8256*(K8256-L8256-M8256)*IF(F8256="GHS",1,Assumptions!$B$4)</f>
        <v>280559039.04942548</v>
      </c>
      <c r="O8256" s="15">
        <f t="shared" ca="1" si="899"/>
        <v>279</v>
      </c>
      <c r="P8256" s="15" t="str">
        <f t="shared" ca="1" si="900"/>
        <v>181-365d</v>
      </c>
      <c r="Q8256" s="17">
        <f ca="1">IF(P8256="0-90d",0,IF(P8256="91-180d",INDEX(Assumptions!$F$8:$F$12,MATCH(B8256,Assumptions!$A$8:$A$12,0)),IF(P8256="181-365d",INDEX(Assumptions!$G$8:$G$12,MATCH(B8256,Assumptions!$A$8:$A$12,0)),INDEX(Assumptions!$H$8:$H$12,MATCH(B8256,Assumptions!$A$8:$A$12,0)))))</f>
        <v>0.1</v>
      </c>
      <c r="R8256" s="14">
        <f t="shared" ca="1" si="901"/>
        <v>26731480.550400004</v>
      </c>
      <c r="S8256" s="14">
        <f t="shared" ca="1" si="902"/>
        <v>240583324.95359999</v>
      </c>
      <c r="T8256" s="11" t="s">
        <v>25</v>
      </c>
      <c r="U8256" s="18" t="s">
        <v>26</v>
      </c>
    </row>
    <row r="8257" spans="1:21" ht="15" customHeight="1" x14ac:dyDescent="0.15">
      <c r="A8257" s="10" t="s">
        <v>8305</v>
      </c>
      <c r="B8257" s="11" t="s">
        <v>46</v>
      </c>
      <c r="C8257" s="11" t="s">
        <v>47</v>
      </c>
      <c r="D8257" s="12">
        <v>45980</v>
      </c>
      <c r="E8257" s="11">
        <v>2404</v>
      </c>
      <c r="F8257" s="11" t="s">
        <v>33</v>
      </c>
      <c r="G8257" s="13">
        <v>804089.73</v>
      </c>
      <c r="H8257" s="14">
        <f t="shared" si="896"/>
        <v>1933031710.9199998</v>
      </c>
      <c r="I8257" s="14">
        <f>IF(F8257="GHS",H8257,H8257*Assumptions!$B$4)</f>
        <v>1933031710.9199998</v>
      </c>
      <c r="J8257" s="15" t="str">
        <f>INDEX(Assumptions!$B$8:$B$12,MATCH(B8257,Assumptions!$A$8:$A$12,0))</f>
        <v>Specific Identification</v>
      </c>
      <c r="K8257" s="16">
        <f>G8257/(1-INDEX(Assumptions!$D$8:$D$12,MATCH(B8257,Assumptions!$A$8:$A$12,0)))</f>
        <v>1030884.2692307691</v>
      </c>
      <c r="L8257" s="16">
        <f t="shared" si="897"/>
        <v>24122.691899999998</v>
      </c>
      <c r="M8257" s="16">
        <f t="shared" si="898"/>
        <v>51544.213461538457</v>
      </c>
      <c r="N8257" s="14">
        <f>E8257*(K8257-L8257-M8257)*IF(F8257="GHS",1,Assumptions!$B$4)</f>
        <v>2296342542.7416306</v>
      </c>
      <c r="O8257" s="15">
        <f t="shared" ca="1" si="899"/>
        <v>306</v>
      </c>
      <c r="P8257" s="15" t="str">
        <f t="shared" ca="1" si="900"/>
        <v>181-365d</v>
      </c>
      <c r="Q8257" s="17">
        <f ca="1">IF(P8257="0-90d",0,IF(P8257="91-180d",INDEX(Assumptions!$F$8:$F$12,MATCH(B8257,Assumptions!$A$8:$A$12,0)),IF(P8257="181-365d",INDEX(Assumptions!$G$8:$G$12,MATCH(B8257,Assumptions!$A$8:$A$12,0)),INDEX(Assumptions!$H$8:$H$12,MATCH(B8257,Assumptions!$A$8:$A$12,0)))))</f>
        <v>0.05</v>
      </c>
      <c r="R8257" s="14">
        <f t="shared" ca="1" si="901"/>
        <v>96651585.546000004</v>
      </c>
      <c r="S8257" s="14">
        <f t="shared" ca="1" si="902"/>
        <v>1836380125.3739998</v>
      </c>
      <c r="T8257" s="11" t="s">
        <v>25</v>
      </c>
      <c r="U8257" s="18" t="s">
        <v>26</v>
      </c>
    </row>
    <row r="8258" spans="1:21" ht="15" customHeight="1" x14ac:dyDescent="0.15">
      <c r="A8258" s="10" t="s">
        <v>8306</v>
      </c>
      <c r="B8258" s="11" t="s">
        <v>22</v>
      </c>
      <c r="C8258" s="11" t="s">
        <v>81</v>
      </c>
      <c r="D8258" s="12">
        <v>45901</v>
      </c>
      <c r="E8258" s="11">
        <v>2697</v>
      </c>
      <c r="F8258" s="11" t="s">
        <v>24</v>
      </c>
      <c r="G8258" s="13">
        <v>17664.14</v>
      </c>
      <c r="H8258" s="14">
        <f t="shared" ref="H8258:H8321" si="903">E8258*G8258</f>
        <v>47640185.579999998</v>
      </c>
      <c r="I8258" s="14">
        <f>IF(F8258="GHS",H8258,H8258*Assumptions!$B$4)</f>
        <v>514514004.264</v>
      </c>
      <c r="J8258" s="15" t="str">
        <f>INDEX(Assumptions!$B$8:$B$12,MATCH(B8258,Assumptions!$A$8:$A$12,0))</f>
        <v>FIFO</v>
      </c>
      <c r="K8258" s="16">
        <f>G8258/(1-INDEX(Assumptions!$D$8:$D$12,MATCH(B8258,Assumptions!$A$8:$A$12,0)))</f>
        <v>21541.634146341461</v>
      </c>
      <c r="L8258" s="16">
        <f t="shared" ref="L8258:L8321" si="904">G8258*0.03</f>
        <v>529.92419999999993</v>
      </c>
      <c r="M8258" s="16">
        <f t="shared" ref="M8258:M8321" si="905">K8258*0.05</f>
        <v>1077.0817073170731</v>
      </c>
      <c r="N8258" s="14">
        <f>E8258*(K8258-L8258-M8258)*IF(F8258="GHS",1,Assumptions!$B$4)</f>
        <v>580647877.4950068</v>
      </c>
      <c r="O8258" s="15">
        <f t="shared" ref="O8258:O8321" ca="1" si="906">TODAY()-D8258</f>
        <v>385</v>
      </c>
      <c r="P8258" s="15" t="str">
        <f t="shared" ref="P8258:P8321" ca="1" si="907">IF(O8258&lt;=90,"0-90d",IF(O8258&lt;=180,"91-180d",IF(O8258&lt;=365,"181-365d","365d+")))</f>
        <v>365d+</v>
      </c>
      <c r="Q8258" s="17">
        <f ca="1">IF(P8258="0-90d",0,IF(P8258="91-180d",INDEX(Assumptions!$F$8:$F$12,MATCH(B8258,Assumptions!$A$8:$A$12,0)),IF(P8258="181-365d",INDEX(Assumptions!$G$8:$G$12,MATCH(B8258,Assumptions!$A$8:$A$12,0)),INDEX(Assumptions!$H$8:$H$12,MATCH(B8258,Assumptions!$A$8:$A$12,0)))))</f>
        <v>0.5</v>
      </c>
      <c r="R8258" s="14">
        <f t="shared" ref="R8258:R8321" ca="1" si="908">I8258*Q8258</f>
        <v>257257002.132</v>
      </c>
      <c r="S8258" s="14">
        <f t="shared" ref="S8258:S8321" ca="1" si="909">IF(T8258="Held on Consignment (Not Owned)",0,MIN(I8258-R8258,N8258))</f>
        <v>257257002.132</v>
      </c>
      <c r="T8258" s="11" t="s">
        <v>50</v>
      </c>
      <c r="U8258" s="18" t="s">
        <v>26</v>
      </c>
    </row>
    <row r="8259" spans="1:21" ht="15" customHeight="1" x14ac:dyDescent="0.15">
      <c r="A8259" s="10" t="s">
        <v>8307</v>
      </c>
      <c r="B8259" s="11" t="s">
        <v>41</v>
      </c>
      <c r="C8259" s="11" t="s">
        <v>115</v>
      </c>
      <c r="D8259" s="12">
        <v>45953</v>
      </c>
      <c r="E8259" s="11">
        <v>887</v>
      </c>
      <c r="F8259" s="11" t="s">
        <v>33</v>
      </c>
      <c r="G8259" s="13">
        <v>352.66</v>
      </c>
      <c r="H8259" s="14">
        <f t="shared" si="903"/>
        <v>312809.42000000004</v>
      </c>
      <c r="I8259" s="14">
        <f>IF(F8259="GHS",H8259,H8259*Assumptions!$B$4)</f>
        <v>312809.42000000004</v>
      </c>
      <c r="J8259" s="15" t="str">
        <f>INDEX(Assumptions!$B$8:$B$12,MATCH(B8259,Assumptions!$A$8:$A$12,0))</f>
        <v>Weighted Average</v>
      </c>
      <c r="K8259" s="16">
        <f>G8259/(1-INDEX(Assumptions!$D$8:$D$12,MATCH(B8259,Assumptions!$A$8:$A$12,0)))</f>
        <v>542.55384615384617</v>
      </c>
      <c r="L8259" s="16">
        <f t="shared" si="904"/>
        <v>10.579800000000001</v>
      </c>
      <c r="M8259" s="16">
        <f t="shared" si="905"/>
        <v>27.12769230769231</v>
      </c>
      <c r="N8259" s="14">
        <f>E8259*(K8259-L8259-M8259)*IF(F8259="GHS",1,Assumptions!$B$4)</f>
        <v>447798.71586153848</v>
      </c>
      <c r="O8259" s="15">
        <f t="shared" ca="1" si="906"/>
        <v>333</v>
      </c>
      <c r="P8259" s="15" t="str">
        <f t="shared" ca="1" si="907"/>
        <v>181-365d</v>
      </c>
      <c r="Q8259" s="17">
        <f ca="1">IF(P8259="0-90d",0,IF(P8259="91-180d",INDEX(Assumptions!$F$8:$F$12,MATCH(B8259,Assumptions!$A$8:$A$12,0)),IF(P8259="181-365d",INDEX(Assumptions!$G$8:$G$12,MATCH(B8259,Assumptions!$A$8:$A$12,0)),INDEX(Assumptions!$H$8:$H$12,MATCH(B8259,Assumptions!$A$8:$A$12,0)))))</f>
        <v>0.35</v>
      </c>
      <c r="R8259" s="14">
        <f t="shared" ca="1" si="908"/>
        <v>109483.29700000001</v>
      </c>
      <c r="S8259" s="14">
        <f t="shared" ca="1" si="909"/>
        <v>203326.12300000002</v>
      </c>
      <c r="T8259" s="11" t="s">
        <v>25</v>
      </c>
      <c r="U8259" s="18" t="s">
        <v>26</v>
      </c>
    </row>
    <row r="8260" spans="1:21" ht="15" customHeight="1" x14ac:dyDescent="0.15">
      <c r="A8260" s="10" t="s">
        <v>8308</v>
      </c>
      <c r="B8260" s="11" t="s">
        <v>28</v>
      </c>
      <c r="C8260" s="11" t="s">
        <v>38</v>
      </c>
      <c r="D8260" s="12">
        <v>45794</v>
      </c>
      <c r="E8260" s="11">
        <v>3528</v>
      </c>
      <c r="F8260" s="11" t="s">
        <v>24</v>
      </c>
      <c r="G8260" s="13">
        <v>4103.74</v>
      </c>
      <c r="H8260" s="14">
        <f t="shared" si="903"/>
        <v>14477994.719999999</v>
      </c>
      <c r="I8260" s="14">
        <f>IF(F8260="GHS",H8260,H8260*Assumptions!$B$4)</f>
        <v>156362342.97600001</v>
      </c>
      <c r="J8260" s="15" t="str">
        <f>INDEX(Assumptions!$B$8:$B$12,MATCH(B8260,Assumptions!$A$8:$A$12,0))</f>
        <v>Fair Value Less Costs to Sell</v>
      </c>
      <c r="K8260" s="16">
        <f>G8260/(1-INDEX(Assumptions!$D$8:$D$12,MATCH(B8260,Assumptions!$A$8:$A$12,0)))</f>
        <v>4663.340909090909</v>
      </c>
      <c r="L8260" s="16">
        <f t="shared" si="904"/>
        <v>123.11219999999999</v>
      </c>
      <c r="M8260" s="16">
        <f t="shared" si="905"/>
        <v>233.16704545454547</v>
      </c>
      <c r="N8260" s="14">
        <f>E8260*(K8260-L8260-M8260)*IF(F8260="GHS",1,Assumptions!$B$4)</f>
        <v>164109386.33253819</v>
      </c>
      <c r="O8260" s="15">
        <f t="shared" ca="1" si="906"/>
        <v>492</v>
      </c>
      <c r="P8260" s="15" t="str">
        <f t="shared" ca="1" si="907"/>
        <v>365d+</v>
      </c>
      <c r="Q8260" s="17">
        <f ca="1">IF(P8260="0-90d",0,IF(P8260="91-180d",INDEX(Assumptions!$F$8:$F$12,MATCH(B8260,Assumptions!$A$8:$A$12,0)),IF(P8260="181-365d",INDEX(Assumptions!$G$8:$G$12,MATCH(B8260,Assumptions!$A$8:$A$12,0)),INDEX(Assumptions!$H$8:$H$12,MATCH(B8260,Assumptions!$A$8:$A$12,0)))))</f>
        <v>0.4</v>
      </c>
      <c r="R8260" s="14">
        <f t="shared" ca="1" si="908"/>
        <v>62544937.190400004</v>
      </c>
      <c r="S8260" s="14">
        <f t="shared" ca="1" si="909"/>
        <v>93817405.785600007</v>
      </c>
      <c r="T8260" s="11" t="s">
        <v>25</v>
      </c>
      <c r="U8260" s="18" t="s">
        <v>36</v>
      </c>
    </row>
    <row r="8261" spans="1:21" ht="15" customHeight="1" x14ac:dyDescent="0.15">
      <c r="A8261" s="10" t="s">
        <v>8309</v>
      </c>
      <c r="B8261" s="11" t="s">
        <v>31</v>
      </c>
      <c r="C8261" s="11" t="s">
        <v>76</v>
      </c>
      <c r="D8261" s="12">
        <v>45928</v>
      </c>
      <c r="E8261" s="11">
        <v>4037</v>
      </c>
      <c r="F8261" s="11" t="s">
        <v>33</v>
      </c>
      <c r="G8261" s="13">
        <v>6326.89</v>
      </c>
      <c r="H8261" s="14">
        <f t="shared" si="903"/>
        <v>25541654.93</v>
      </c>
      <c r="I8261" s="14">
        <f>IF(F8261="GHS",H8261,H8261*Assumptions!$B$4)</f>
        <v>25541654.93</v>
      </c>
      <c r="J8261" s="15" t="str">
        <f>INDEX(Assumptions!$B$8:$B$12,MATCH(B8261,Assumptions!$A$8:$A$12,0))</f>
        <v>Weighted Average</v>
      </c>
      <c r="K8261" s="16">
        <f>G8261/(1-INDEX(Assumptions!$D$8:$D$12,MATCH(B8261,Assumptions!$A$8:$A$12,0)))</f>
        <v>8787.3472222222226</v>
      </c>
      <c r="L8261" s="16">
        <f t="shared" si="904"/>
        <v>189.80670000000001</v>
      </c>
      <c r="M8261" s="16">
        <f t="shared" si="905"/>
        <v>439.36736111111117</v>
      </c>
      <c r="N8261" s="14">
        <f>E8261*(K8261-L8261-M8261)*IF(F8261="GHS",1,Assumptions!$B$4)</f>
        <v>32934545.05140556</v>
      </c>
      <c r="O8261" s="15">
        <f t="shared" ca="1" si="906"/>
        <v>358</v>
      </c>
      <c r="P8261" s="15" t="str">
        <f t="shared" ca="1" si="907"/>
        <v>181-365d</v>
      </c>
      <c r="Q8261" s="17">
        <f ca="1">IF(P8261="0-90d",0,IF(P8261="91-180d",INDEX(Assumptions!$F$8:$F$12,MATCH(B8261,Assumptions!$A$8:$A$12,0)),IF(P8261="181-365d",INDEX(Assumptions!$G$8:$G$12,MATCH(B8261,Assumptions!$A$8:$A$12,0)),INDEX(Assumptions!$H$8:$H$12,MATCH(B8261,Assumptions!$A$8:$A$12,0)))))</f>
        <v>0.2</v>
      </c>
      <c r="R8261" s="14">
        <f t="shared" ca="1" si="908"/>
        <v>5108330.9860000005</v>
      </c>
      <c r="S8261" s="14">
        <f t="shared" ca="1" si="909"/>
        <v>20433323.943999998</v>
      </c>
      <c r="T8261" s="11" t="s">
        <v>25</v>
      </c>
      <c r="U8261" s="18" t="s">
        <v>26</v>
      </c>
    </row>
    <row r="8262" spans="1:21" ht="15" customHeight="1" x14ac:dyDescent="0.15">
      <c r="A8262" s="10" t="s">
        <v>8310</v>
      </c>
      <c r="B8262" s="11" t="s">
        <v>31</v>
      </c>
      <c r="C8262" s="11" t="s">
        <v>32</v>
      </c>
      <c r="D8262" s="12">
        <v>46034</v>
      </c>
      <c r="E8262" s="11">
        <v>3259</v>
      </c>
      <c r="F8262" s="11" t="s">
        <v>33</v>
      </c>
      <c r="G8262" s="13">
        <v>1718.89</v>
      </c>
      <c r="H8262" s="14">
        <f t="shared" si="903"/>
        <v>5601862.5100000007</v>
      </c>
      <c r="I8262" s="14">
        <f>IF(F8262="GHS",H8262,H8262*Assumptions!$B$4)</f>
        <v>5601862.5100000007</v>
      </c>
      <c r="J8262" s="15" t="str">
        <f>INDEX(Assumptions!$B$8:$B$12,MATCH(B8262,Assumptions!$A$8:$A$12,0))</f>
        <v>Weighted Average</v>
      </c>
      <c r="K8262" s="16">
        <f>G8262/(1-INDEX(Assumptions!$D$8:$D$12,MATCH(B8262,Assumptions!$A$8:$A$12,0)))</f>
        <v>2387.3472222222226</v>
      </c>
      <c r="L8262" s="16">
        <f t="shared" si="904"/>
        <v>51.566700000000004</v>
      </c>
      <c r="M8262" s="16">
        <f t="shared" si="905"/>
        <v>119.36736111111114</v>
      </c>
      <c r="N8262" s="14">
        <f>E8262*(K8262-L8262-M8262)*IF(F8262="GHS",1,Assumptions!$B$4)</f>
        <v>7223290.4920611121</v>
      </c>
      <c r="O8262" s="15">
        <f t="shared" ca="1" si="906"/>
        <v>252</v>
      </c>
      <c r="P8262" s="15" t="str">
        <f t="shared" ca="1" si="907"/>
        <v>181-365d</v>
      </c>
      <c r="Q8262" s="17">
        <f ca="1">IF(P8262="0-90d",0,IF(P8262="91-180d",INDEX(Assumptions!$F$8:$F$12,MATCH(B8262,Assumptions!$A$8:$A$12,0)),IF(P8262="181-365d",INDEX(Assumptions!$G$8:$G$12,MATCH(B8262,Assumptions!$A$8:$A$12,0)),INDEX(Assumptions!$H$8:$H$12,MATCH(B8262,Assumptions!$A$8:$A$12,0)))))</f>
        <v>0.2</v>
      </c>
      <c r="R8262" s="14">
        <f t="shared" ca="1" si="908"/>
        <v>1120372.5020000001</v>
      </c>
      <c r="S8262" s="14">
        <f t="shared" ca="1" si="909"/>
        <v>4481490.0080000004</v>
      </c>
      <c r="T8262" s="11" t="s">
        <v>25</v>
      </c>
      <c r="U8262" s="18" t="s">
        <v>26</v>
      </c>
    </row>
    <row r="8263" spans="1:21" ht="15" customHeight="1" x14ac:dyDescent="0.15">
      <c r="A8263" s="10" t="s">
        <v>8311</v>
      </c>
      <c r="B8263" s="11" t="s">
        <v>41</v>
      </c>
      <c r="C8263" s="11" t="s">
        <v>44</v>
      </c>
      <c r="D8263" s="12">
        <v>45820</v>
      </c>
      <c r="E8263" s="11">
        <v>2522</v>
      </c>
      <c r="F8263" s="11" t="s">
        <v>33</v>
      </c>
      <c r="G8263" s="13">
        <v>716.34</v>
      </c>
      <c r="H8263" s="14">
        <f t="shared" si="903"/>
        <v>1806609.48</v>
      </c>
      <c r="I8263" s="14">
        <f>IF(F8263="GHS",H8263,H8263*Assumptions!$B$4)</f>
        <v>1806609.48</v>
      </c>
      <c r="J8263" s="15" t="str">
        <f>INDEX(Assumptions!$B$8:$B$12,MATCH(B8263,Assumptions!$A$8:$A$12,0))</f>
        <v>Weighted Average</v>
      </c>
      <c r="K8263" s="16">
        <f>G8263/(1-INDEX(Assumptions!$D$8:$D$12,MATCH(B8263,Assumptions!$A$8:$A$12,0)))</f>
        <v>1102.0615384615385</v>
      </c>
      <c r="L8263" s="16">
        <f t="shared" si="904"/>
        <v>21.490200000000002</v>
      </c>
      <c r="M8263" s="16">
        <f t="shared" si="905"/>
        <v>55.103076923076927</v>
      </c>
      <c r="N8263" s="14">
        <f>E8263*(K8263-L8263-M8263)*IF(F8263="GHS",1,Assumptions!$B$4)</f>
        <v>2586230.9556</v>
      </c>
      <c r="O8263" s="15">
        <f t="shared" ca="1" si="906"/>
        <v>466</v>
      </c>
      <c r="P8263" s="15" t="str">
        <f t="shared" ca="1" si="907"/>
        <v>365d+</v>
      </c>
      <c r="Q8263" s="17">
        <f ca="1">IF(P8263="0-90d",0,IF(P8263="91-180d",INDEX(Assumptions!$F$8:$F$12,MATCH(B8263,Assumptions!$A$8:$A$12,0)),IF(P8263="181-365d",INDEX(Assumptions!$G$8:$G$12,MATCH(B8263,Assumptions!$A$8:$A$12,0)),INDEX(Assumptions!$H$8:$H$12,MATCH(B8263,Assumptions!$A$8:$A$12,0)))))</f>
        <v>0.8</v>
      </c>
      <c r="R8263" s="14">
        <f t="shared" ca="1" si="908"/>
        <v>1445287.584</v>
      </c>
      <c r="S8263" s="14">
        <f t="shared" ca="1" si="909"/>
        <v>361321.89599999995</v>
      </c>
      <c r="T8263" s="11" t="s">
        <v>25</v>
      </c>
      <c r="U8263" s="18" t="s">
        <v>26</v>
      </c>
    </row>
    <row r="8264" spans="1:21" ht="15" customHeight="1" x14ac:dyDescent="0.15">
      <c r="A8264" s="10" t="s">
        <v>8312</v>
      </c>
      <c r="B8264" s="11" t="s">
        <v>41</v>
      </c>
      <c r="C8264" s="11" t="s">
        <v>115</v>
      </c>
      <c r="D8264" s="12">
        <v>45877</v>
      </c>
      <c r="E8264" s="11">
        <v>2462</v>
      </c>
      <c r="F8264" s="11" t="s">
        <v>33</v>
      </c>
      <c r="G8264" s="13">
        <v>580.47</v>
      </c>
      <c r="H8264" s="14">
        <f t="shared" si="903"/>
        <v>1429117.1400000001</v>
      </c>
      <c r="I8264" s="14">
        <f>IF(F8264="GHS",H8264,H8264*Assumptions!$B$4)</f>
        <v>1429117.1400000001</v>
      </c>
      <c r="J8264" s="15" t="str">
        <f>INDEX(Assumptions!$B$8:$B$12,MATCH(B8264,Assumptions!$A$8:$A$12,0))</f>
        <v>Weighted Average</v>
      </c>
      <c r="K8264" s="16">
        <f>G8264/(1-INDEX(Assumptions!$D$8:$D$12,MATCH(B8264,Assumptions!$A$8:$A$12,0)))</f>
        <v>893.03076923076924</v>
      </c>
      <c r="L8264" s="16">
        <f t="shared" si="904"/>
        <v>17.414100000000001</v>
      </c>
      <c r="M8264" s="16">
        <f t="shared" si="905"/>
        <v>44.651538461538465</v>
      </c>
      <c r="N8264" s="14">
        <f>E8264*(K8264-L8264-M8264)*IF(F8264="GHS",1,Assumptions!$B$4)</f>
        <v>2045836.1519538462</v>
      </c>
      <c r="O8264" s="15">
        <f t="shared" ca="1" si="906"/>
        <v>409</v>
      </c>
      <c r="P8264" s="15" t="str">
        <f t="shared" ca="1" si="907"/>
        <v>365d+</v>
      </c>
      <c r="Q8264" s="17">
        <f ca="1">IF(P8264="0-90d",0,IF(P8264="91-180d",INDEX(Assumptions!$F$8:$F$12,MATCH(B8264,Assumptions!$A$8:$A$12,0)),IF(P8264="181-365d",INDEX(Assumptions!$G$8:$G$12,MATCH(B8264,Assumptions!$A$8:$A$12,0)),INDEX(Assumptions!$H$8:$H$12,MATCH(B8264,Assumptions!$A$8:$A$12,0)))))</f>
        <v>0.8</v>
      </c>
      <c r="R8264" s="14">
        <f t="shared" ca="1" si="908"/>
        <v>1143293.7120000001</v>
      </c>
      <c r="S8264" s="14">
        <f t="shared" ca="1" si="909"/>
        <v>285823.42800000007</v>
      </c>
      <c r="T8264" s="11" t="s">
        <v>25</v>
      </c>
      <c r="U8264" s="18" t="s">
        <v>26</v>
      </c>
    </row>
    <row r="8265" spans="1:21" ht="15" customHeight="1" x14ac:dyDescent="0.15">
      <c r="A8265" s="10" t="s">
        <v>8313</v>
      </c>
      <c r="B8265" s="11" t="s">
        <v>31</v>
      </c>
      <c r="C8265" s="11" t="s">
        <v>63</v>
      </c>
      <c r="D8265" s="12">
        <v>46117</v>
      </c>
      <c r="E8265" s="11">
        <v>2645</v>
      </c>
      <c r="F8265" s="11" t="s">
        <v>33</v>
      </c>
      <c r="G8265" s="13">
        <v>3351.36</v>
      </c>
      <c r="H8265" s="14">
        <f t="shared" si="903"/>
        <v>8864347.2000000011</v>
      </c>
      <c r="I8265" s="14">
        <f>IF(F8265="GHS",H8265,H8265*Assumptions!$B$4)</f>
        <v>8864347.2000000011</v>
      </c>
      <c r="J8265" s="15" t="str">
        <f>INDEX(Assumptions!$B$8:$B$12,MATCH(B8265,Assumptions!$A$8:$A$12,0))</f>
        <v>Weighted Average</v>
      </c>
      <c r="K8265" s="16">
        <f>G8265/(1-INDEX(Assumptions!$D$8:$D$12,MATCH(B8265,Assumptions!$A$8:$A$12,0)))</f>
        <v>4654.666666666667</v>
      </c>
      <c r="L8265" s="16">
        <f t="shared" si="904"/>
        <v>100.5408</v>
      </c>
      <c r="M8265" s="16">
        <f t="shared" si="905"/>
        <v>232.73333333333335</v>
      </c>
      <c r="N8265" s="14">
        <f>E8265*(K8265-L8265-M8265)*IF(F8265="GHS",1,Assumptions!$B$4)</f>
        <v>11430083.250666667</v>
      </c>
      <c r="O8265" s="15">
        <f t="shared" ca="1" si="906"/>
        <v>169</v>
      </c>
      <c r="P8265" s="15" t="str">
        <f t="shared" ca="1" si="907"/>
        <v>91-180d</v>
      </c>
      <c r="Q8265" s="17">
        <f ca="1">IF(P8265="0-90d",0,IF(P8265="91-180d",INDEX(Assumptions!$F$8:$F$12,MATCH(B8265,Assumptions!$A$8:$A$12,0)),IF(P8265="181-365d",INDEX(Assumptions!$G$8:$G$12,MATCH(B8265,Assumptions!$A$8:$A$12,0)),INDEX(Assumptions!$H$8:$H$12,MATCH(B8265,Assumptions!$A$8:$A$12,0)))))</f>
        <v>0.05</v>
      </c>
      <c r="R8265" s="14">
        <f t="shared" ca="1" si="908"/>
        <v>443217.3600000001</v>
      </c>
      <c r="S8265" s="14">
        <f t="shared" ca="1" si="909"/>
        <v>8421129.8400000017</v>
      </c>
      <c r="T8265" s="11" t="s">
        <v>25</v>
      </c>
      <c r="U8265" s="18" t="s">
        <v>26</v>
      </c>
    </row>
    <row r="8266" spans="1:21" ht="15" customHeight="1" x14ac:dyDescent="0.15">
      <c r="A8266" s="10" t="s">
        <v>8314</v>
      </c>
      <c r="B8266" s="11" t="s">
        <v>41</v>
      </c>
      <c r="C8266" s="11" t="s">
        <v>49</v>
      </c>
      <c r="D8266" s="12">
        <v>45990</v>
      </c>
      <c r="E8266" s="11">
        <v>4945</v>
      </c>
      <c r="F8266" s="11" t="s">
        <v>33</v>
      </c>
      <c r="G8266" s="13">
        <v>317.35000000000002</v>
      </c>
      <c r="H8266" s="14">
        <f t="shared" si="903"/>
        <v>1569295.75</v>
      </c>
      <c r="I8266" s="14">
        <f>IF(F8266="GHS",H8266,H8266*Assumptions!$B$4)</f>
        <v>1569295.75</v>
      </c>
      <c r="J8266" s="15" t="str">
        <f>INDEX(Assumptions!$B$8:$B$12,MATCH(B8266,Assumptions!$A$8:$A$12,0))</f>
        <v>Weighted Average</v>
      </c>
      <c r="K8266" s="16">
        <f>G8266/(1-INDEX(Assumptions!$D$8:$D$12,MATCH(B8266,Assumptions!$A$8:$A$12,0)))</f>
        <v>488.23076923076923</v>
      </c>
      <c r="L8266" s="16">
        <f t="shared" si="904"/>
        <v>9.5205000000000002</v>
      </c>
      <c r="M8266" s="16">
        <f t="shared" si="905"/>
        <v>24.411538461538463</v>
      </c>
      <c r="N8266" s="14">
        <f>E8266*(K8266-L8266-M8266)*IF(F8266="GHS",1,Assumptions!$B$4)</f>
        <v>2246507.223653846</v>
      </c>
      <c r="O8266" s="15">
        <f t="shared" ca="1" si="906"/>
        <v>296</v>
      </c>
      <c r="P8266" s="15" t="str">
        <f t="shared" ca="1" si="907"/>
        <v>181-365d</v>
      </c>
      <c r="Q8266" s="17">
        <f ca="1">IF(P8266="0-90d",0,IF(P8266="91-180d",INDEX(Assumptions!$F$8:$F$12,MATCH(B8266,Assumptions!$A$8:$A$12,0)),IF(P8266="181-365d",INDEX(Assumptions!$G$8:$G$12,MATCH(B8266,Assumptions!$A$8:$A$12,0)),INDEX(Assumptions!$H$8:$H$12,MATCH(B8266,Assumptions!$A$8:$A$12,0)))))</f>
        <v>0.35</v>
      </c>
      <c r="R8266" s="14">
        <f t="shared" ca="1" si="908"/>
        <v>549253.51249999995</v>
      </c>
      <c r="S8266" s="14">
        <f t="shared" ca="1" si="909"/>
        <v>1020042.2375</v>
      </c>
      <c r="T8266" s="11" t="s">
        <v>25</v>
      </c>
      <c r="U8266" s="18" t="s">
        <v>26</v>
      </c>
    </row>
    <row r="8267" spans="1:21" ht="15" customHeight="1" x14ac:dyDescent="0.15">
      <c r="A8267" s="10" t="s">
        <v>8315</v>
      </c>
      <c r="B8267" s="11" t="s">
        <v>41</v>
      </c>
      <c r="C8267" s="11" t="s">
        <v>115</v>
      </c>
      <c r="D8267" s="12">
        <v>46053</v>
      </c>
      <c r="E8267" s="11">
        <v>2945</v>
      </c>
      <c r="F8267" s="11" t="s">
        <v>33</v>
      </c>
      <c r="G8267" s="13">
        <v>246.28</v>
      </c>
      <c r="H8267" s="14">
        <f t="shared" si="903"/>
        <v>725294.6</v>
      </c>
      <c r="I8267" s="14">
        <f>IF(F8267="GHS",H8267,H8267*Assumptions!$B$4)</f>
        <v>725294.6</v>
      </c>
      <c r="J8267" s="15" t="str">
        <f>INDEX(Assumptions!$B$8:$B$12,MATCH(B8267,Assumptions!$A$8:$A$12,0))</f>
        <v>Weighted Average</v>
      </c>
      <c r="K8267" s="16">
        <f>G8267/(1-INDEX(Assumptions!$D$8:$D$12,MATCH(B8267,Assumptions!$A$8:$A$12,0)))</f>
        <v>378.89230769230767</v>
      </c>
      <c r="L8267" s="16">
        <f t="shared" si="904"/>
        <v>7.3883999999999999</v>
      </c>
      <c r="M8267" s="16">
        <f t="shared" si="905"/>
        <v>18.944615384615386</v>
      </c>
      <c r="N8267" s="14">
        <f>E8267*(K8267-L8267-M8267)*IF(F8267="GHS",1,Assumptions!$B$4)</f>
        <v>1038287.1158461539</v>
      </c>
      <c r="O8267" s="15">
        <f t="shared" ca="1" si="906"/>
        <v>233</v>
      </c>
      <c r="P8267" s="15" t="str">
        <f t="shared" ca="1" si="907"/>
        <v>181-365d</v>
      </c>
      <c r="Q8267" s="17">
        <f ca="1">IF(P8267="0-90d",0,IF(P8267="91-180d",INDEX(Assumptions!$F$8:$F$12,MATCH(B8267,Assumptions!$A$8:$A$12,0)),IF(P8267="181-365d",INDEX(Assumptions!$G$8:$G$12,MATCH(B8267,Assumptions!$A$8:$A$12,0)),INDEX(Assumptions!$H$8:$H$12,MATCH(B8267,Assumptions!$A$8:$A$12,0)))))</f>
        <v>0.35</v>
      </c>
      <c r="R8267" s="14">
        <f t="shared" ca="1" si="908"/>
        <v>253853.11</v>
      </c>
      <c r="S8267" s="14">
        <f t="shared" ca="1" si="909"/>
        <v>471441.49</v>
      </c>
      <c r="T8267" s="11" t="s">
        <v>25</v>
      </c>
      <c r="U8267" s="18" t="s">
        <v>26</v>
      </c>
    </row>
    <row r="8268" spans="1:21" ht="15" customHeight="1" x14ac:dyDescent="0.15">
      <c r="A8268" s="10" t="s">
        <v>8316</v>
      </c>
      <c r="B8268" s="11" t="s">
        <v>41</v>
      </c>
      <c r="C8268" s="11" t="s">
        <v>115</v>
      </c>
      <c r="D8268" s="12">
        <v>46074</v>
      </c>
      <c r="E8268" s="11">
        <v>4369</v>
      </c>
      <c r="F8268" s="11" t="s">
        <v>33</v>
      </c>
      <c r="G8268" s="13">
        <v>540.53</v>
      </c>
      <c r="H8268" s="14">
        <f t="shared" si="903"/>
        <v>2361575.5699999998</v>
      </c>
      <c r="I8268" s="14">
        <f>IF(F8268="GHS",H8268,H8268*Assumptions!$B$4)</f>
        <v>2361575.5699999998</v>
      </c>
      <c r="J8268" s="15" t="str">
        <f>INDEX(Assumptions!$B$8:$B$12,MATCH(B8268,Assumptions!$A$8:$A$12,0))</f>
        <v>Weighted Average</v>
      </c>
      <c r="K8268" s="16">
        <f>G8268/(1-INDEX(Assumptions!$D$8:$D$12,MATCH(B8268,Assumptions!$A$8:$A$12,0)))</f>
        <v>831.58461538461529</v>
      </c>
      <c r="L8268" s="16">
        <f t="shared" si="904"/>
        <v>16.215899999999998</v>
      </c>
      <c r="M8268" s="16">
        <f t="shared" si="905"/>
        <v>41.579230769230769</v>
      </c>
      <c r="N8268" s="14">
        <f>E8268*(K8268-L8268-M8268)*IF(F8268="GHS",1,Assumptions!$B$4)</f>
        <v>3380686.2582846149</v>
      </c>
      <c r="O8268" s="15">
        <f t="shared" ca="1" si="906"/>
        <v>212</v>
      </c>
      <c r="P8268" s="15" t="str">
        <f t="shared" ca="1" si="907"/>
        <v>181-365d</v>
      </c>
      <c r="Q8268" s="17">
        <f ca="1">IF(P8268="0-90d",0,IF(P8268="91-180d",INDEX(Assumptions!$F$8:$F$12,MATCH(B8268,Assumptions!$A$8:$A$12,0)),IF(P8268="181-365d",INDEX(Assumptions!$G$8:$G$12,MATCH(B8268,Assumptions!$A$8:$A$12,0)),INDEX(Assumptions!$H$8:$H$12,MATCH(B8268,Assumptions!$A$8:$A$12,0)))))</f>
        <v>0.35</v>
      </c>
      <c r="R8268" s="14">
        <f t="shared" ca="1" si="908"/>
        <v>826551.44949999987</v>
      </c>
      <c r="S8268" s="14">
        <f t="shared" ca="1" si="909"/>
        <v>1535024.1205</v>
      </c>
      <c r="T8268" s="11" t="s">
        <v>25</v>
      </c>
      <c r="U8268" s="18" t="s">
        <v>26</v>
      </c>
    </row>
    <row r="8269" spans="1:21" ht="15" customHeight="1" x14ac:dyDescent="0.15">
      <c r="A8269" s="10" t="s">
        <v>8317</v>
      </c>
      <c r="B8269" s="11" t="s">
        <v>28</v>
      </c>
      <c r="C8269" s="11" t="s">
        <v>38</v>
      </c>
      <c r="D8269" s="12">
        <v>45800</v>
      </c>
      <c r="E8269" s="11">
        <v>1391</v>
      </c>
      <c r="F8269" s="11" t="s">
        <v>24</v>
      </c>
      <c r="G8269" s="13">
        <v>11091.22</v>
      </c>
      <c r="H8269" s="14">
        <f t="shared" si="903"/>
        <v>15427887.02</v>
      </c>
      <c r="I8269" s="14">
        <f>IF(F8269="GHS",H8269,H8269*Assumptions!$B$4)</f>
        <v>166621179.81600001</v>
      </c>
      <c r="J8269" s="15" t="str">
        <f>INDEX(Assumptions!$B$8:$B$12,MATCH(B8269,Assumptions!$A$8:$A$12,0))</f>
        <v>Fair Value Less Costs to Sell</v>
      </c>
      <c r="K8269" s="16">
        <f>G8269/(1-INDEX(Assumptions!$D$8:$D$12,MATCH(B8269,Assumptions!$A$8:$A$12,0)))</f>
        <v>12603.65909090909</v>
      </c>
      <c r="L8269" s="16">
        <f t="shared" si="904"/>
        <v>332.73659999999995</v>
      </c>
      <c r="M8269" s="16">
        <f t="shared" si="905"/>
        <v>630.18295454545455</v>
      </c>
      <c r="N8269" s="14">
        <f>E8269*(K8269-L8269-M8269)*IF(F8269="GHS",1,Assumptions!$B$4)</f>
        <v>174876501.90688363</v>
      </c>
      <c r="O8269" s="15">
        <f t="shared" ca="1" si="906"/>
        <v>486</v>
      </c>
      <c r="P8269" s="15" t="str">
        <f t="shared" ca="1" si="907"/>
        <v>365d+</v>
      </c>
      <c r="Q8269" s="17">
        <f ca="1">IF(P8269="0-90d",0,IF(P8269="91-180d",INDEX(Assumptions!$F$8:$F$12,MATCH(B8269,Assumptions!$A$8:$A$12,0)),IF(P8269="181-365d",INDEX(Assumptions!$G$8:$G$12,MATCH(B8269,Assumptions!$A$8:$A$12,0)),INDEX(Assumptions!$H$8:$H$12,MATCH(B8269,Assumptions!$A$8:$A$12,0)))))</f>
        <v>0.4</v>
      </c>
      <c r="R8269" s="14">
        <f t="shared" ca="1" si="908"/>
        <v>66648471.926400006</v>
      </c>
      <c r="S8269" s="14">
        <f t="shared" ca="1" si="909"/>
        <v>99972707.889600009</v>
      </c>
      <c r="T8269" s="11" t="s">
        <v>25</v>
      </c>
      <c r="U8269" s="18" t="s">
        <v>36</v>
      </c>
    </row>
    <row r="8270" spans="1:21" ht="15" customHeight="1" x14ac:dyDescent="0.15">
      <c r="A8270" s="10" t="s">
        <v>8318</v>
      </c>
      <c r="B8270" s="11" t="s">
        <v>41</v>
      </c>
      <c r="C8270" s="11" t="s">
        <v>42</v>
      </c>
      <c r="D8270" s="12">
        <v>46135</v>
      </c>
      <c r="E8270" s="11">
        <v>2728</v>
      </c>
      <c r="F8270" s="11" t="s">
        <v>33</v>
      </c>
      <c r="G8270" s="13">
        <v>600.19000000000005</v>
      </c>
      <c r="H8270" s="14">
        <f t="shared" si="903"/>
        <v>1637318.32</v>
      </c>
      <c r="I8270" s="14">
        <f>IF(F8270="GHS",H8270,H8270*Assumptions!$B$4)</f>
        <v>1637318.32</v>
      </c>
      <c r="J8270" s="15" t="str">
        <f>INDEX(Assumptions!$B$8:$B$12,MATCH(B8270,Assumptions!$A$8:$A$12,0))</f>
        <v>Weighted Average</v>
      </c>
      <c r="K8270" s="16">
        <f>G8270/(1-INDEX(Assumptions!$D$8:$D$12,MATCH(B8270,Assumptions!$A$8:$A$12,0)))</f>
        <v>923.36923076923085</v>
      </c>
      <c r="L8270" s="16">
        <f t="shared" si="904"/>
        <v>18.005700000000001</v>
      </c>
      <c r="M8270" s="16">
        <f t="shared" si="905"/>
        <v>46.168461538461543</v>
      </c>
      <c r="N8270" s="14">
        <f>E8270*(K8270-L8270-M8270)*IF(F8270="GHS",1,Assumptions!$B$4)</f>
        <v>2343884.1488615386</v>
      </c>
      <c r="O8270" s="15">
        <f t="shared" ca="1" si="906"/>
        <v>151</v>
      </c>
      <c r="P8270" s="15" t="str">
        <f t="shared" ca="1" si="907"/>
        <v>91-180d</v>
      </c>
      <c r="Q8270" s="17">
        <f ca="1">IF(P8270="0-90d",0,IF(P8270="91-180d",INDEX(Assumptions!$F$8:$F$12,MATCH(B8270,Assumptions!$A$8:$A$12,0)),IF(P8270="181-365d",INDEX(Assumptions!$G$8:$G$12,MATCH(B8270,Assumptions!$A$8:$A$12,0)),INDEX(Assumptions!$H$8:$H$12,MATCH(B8270,Assumptions!$A$8:$A$12,0)))))</f>
        <v>0.1</v>
      </c>
      <c r="R8270" s="14">
        <f t="shared" ca="1" si="908"/>
        <v>163731.83200000002</v>
      </c>
      <c r="S8270" s="14">
        <f t="shared" ca="1" si="909"/>
        <v>1473586.4880000001</v>
      </c>
      <c r="T8270" s="11" t="s">
        <v>25</v>
      </c>
      <c r="U8270" s="18" t="s">
        <v>26</v>
      </c>
    </row>
    <row r="8271" spans="1:21" ht="15" customHeight="1" x14ac:dyDescent="0.15">
      <c r="A8271" s="10" t="s">
        <v>8319</v>
      </c>
      <c r="B8271" s="11" t="s">
        <v>31</v>
      </c>
      <c r="C8271" s="11" t="s">
        <v>63</v>
      </c>
      <c r="D8271" s="12">
        <v>46177</v>
      </c>
      <c r="E8271" s="11">
        <v>3644</v>
      </c>
      <c r="F8271" s="11" t="s">
        <v>33</v>
      </c>
      <c r="G8271" s="13">
        <v>1724.47</v>
      </c>
      <c r="H8271" s="14">
        <f t="shared" si="903"/>
        <v>6283968.6799999997</v>
      </c>
      <c r="I8271" s="14">
        <f>IF(F8271="GHS",H8271,H8271*Assumptions!$B$4)</f>
        <v>6283968.6799999997</v>
      </c>
      <c r="J8271" s="15" t="str">
        <f>INDEX(Assumptions!$B$8:$B$12,MATCH(B8271,Assumptions!$A$8:$A$12,0))</f>
        <v>Weighted Average</v>
      </c>
      <c r="K8271" s="16">
        <f>G8271/(1-INDEX(Assumptions!$D$8:$D$12,MATCH(B8271,Assumptions!$A$8:$A$12,0)))</f>
        <v>2395.0972222222222</v>
      </c>
      <c r="L8271" s="16">
        <f t="shared" si="904"/>
        <v>51.734099999999998</v>
      </c>
      <c r="M8271" s="16">
        <f t="shared" si="905"/>
        <v>119.75486111111111</v>
      </c>
      <c r="N8271" s="14">
        <f>E8271*(K8271-L8271-M8271)*IF(F8271="GHS",1,Assumptions!$B$4)</f>
        <v>8102828.503488889</v>
      </c>
      <c r="O8271" s="15">
        <f t="shared" ca="1" si="906"/>
        <v>109</v>
      </c>
      <c r="P8271" s="15" t="str">
        <f t="shared" ca="1" si="907"/>
        <v>91-180d</v>
      </c>
      <c r="Q8271" s="17">
        <f ca="1">IF(P8271="0-90d",0,IF(P8271="91-180d",INDEX(Assumptions!$F$8:$F$12,MATCH(B8271,Assumptions!$A$8:$A$12,0)),IF(P8271="181-365d",INDEX(Assumptions!$G$8:$G$12,MATCH(B8271,Assumptions!$A$8:$A$12,0)),INDEX(Assumptions!$H$8:$H$12,MATCH(B8271,Assumptions!$A$8:$A$12,0)))))</f>
        <v>0.05</v>
      </c>
      <c r="R8271" s="14">
        <f t="shared" ca="1" si="908"/>
        <v>314198.43400000001</v>
      </c>
      <c r="S8271" s="14">
        <f t="shared" ca="1" si="909"/>
        <v>5969770.2459999993</v>
      </c>
      <c r="T8271" s="11" t="s">
        <v>25</v>
      </c>
      <c r="U8271" s="18" t="s">
        <v>26</v>
      </c>
    </row>
    <row r="8272" spans="1:21" ht="15" customHeight="1" x14ac:dyDescent="0.15">
      <c r="A8272" s="10" t="s">
        <v>8320</v>
      </c>
      <c r="B8272" s="11" t="s">
        <v>46</v>
      </c>
      <c r="C8272" s="11" t="s">
        <v>52</v>
      </c>
      <c r="D8272" s="12">
        <v>46101</v>
      </c>
      <c r="E8272" s="11">
        <v>943</v>
      </c>
      <c r="F8272" s="11" t="s">
        <v>33</v>
      </c>
      <c r="G8272" s="13">
        <v>390899.4</v>
      </c>
      <c r="H8272" s="14">
        <f t="shared" si="903"/>
        <v>368618134.20000005</v>
      </c>
      <c r="I8272" s="14">
        <f>IF(F8272="GHS",H8272,H8272*Assumptions!$B$4)</f>
        <v>368618134.20000005</v>
      </c>
      <c r="J8272" s="15" t="str">
        <f>INDEX(Assumptions!$B$8:$B$12,MATCH(B8272,Assumptions!$A$8:$A$12,0))</f>
        <v>Specific Identification</v>
      </c>
      <c r="K8272" s="16">
        <f>G8272/(1-INDEX(Assumptions!$D$8:$D$12,MATCH(B8272,Assumptions!$A$8:$A$12,0)))</f>
        <v>501153.07692307694</v>
      </c>
      <c r="L8272" s="16">
        <f t="shared" si="904"/>
        <v>11726.982</v>
      </c>
      <c r="M8272" s="16">
        <f t="shared" si="905"/>
        <v>25057.653846153848</v>
      </c>
      <c r="N8272" s="14">
        <f>E8272*(K8272-L8272-M8272)*IF(F8272="GHS",1,Assumptions!$B$4)</f>
        <v>437899439.93553841</v>
      </c>
      <c r="O8272" s="15">
        <f t="shared" ca="1" si="906"/>
        <v>185</v>
      </c>
      <c r="P8272" s="15" t="str">
        <f t="shared" ca="1" si="907"/>
        <v>181-365d</v>
      </c>
      <c r="Q8272" s="17">
        <f ca="1">IF(P8272="0-90d",0,IF(P8272="91-180d",INDEX(Assumptions!$F$8:$F$12,MATCH(B8272,Assumptions!$A$8:$A$12,0)),IF(P8272="181-365d",INDEX(Assumptions!$G$8:$G$12,MATCH(B8272,Assumptions!$A$8:$A$12,0)),INDEX(Assumptions!$H$8:$H$12,MATCH(B8272,Assumptions!$A$8:$A$12,0)))))</f>
        <v>0.05</v>
      </c>
      <c r="R8272" s="14">
        <f t="shared" ca="1" si="908"/>
        <v>18430906.710000005</v>
      </c>
      <c r="S8272" s="14">
        <f t="shared" ca="1" si="909"/>
        <v>350187227.49000007</v>
      </c>
      <c r="T8272" s="11" t="s">
        <v>50</v>
      </c>
      <c r="U8272" s="18" t="s">
        <v>26</v>
      </c>
    </row>
    <row r="8273" spans="1:21" ht="15" customHeight="1" x14ac:dyDescent="0.15">
      <c r="A8273" s="10" t="s">
        <v>8321</v>
      </c>
      <c r="B8273" s="11" t="s">
        <v>41</v>
      </c>
      <c r="C8273" s="11" t="s">
        <v>44</v>
      </c>
      <c r="D8273" s="12">
        <v>46146</v>
      </c>
      <c r="E8273" s="11">
        <v>932</v>
      </c>
      <c r="F8273" s="11" t="s">
        <v>33</v>
      </c>
      <c r="G8273" s="13">
        <v>413.11</v>
      </c>
      <c r="H8273" s="14">
        <f t="shared" si="903"/>
        <v>385018.52</v>
      </c>
      <c r="I8273" s="14">
        <f>IF(F8273="GHS",H8273,H8273*Assumptions!$B$4)</f>
        <v>385018.52</v>
      </c>
      <c r="J8273" s="15" t="str">
        <f>INDEX(Assumptions!$B$8:$B$12,MATCH(B8273,Assumptions!$A$8:$A$12,0))</f>
        <v>Weighted Average</v>
      </c>
      <c r="K8273" s="16">
        <f>G8273/(1-INDEX(Assumptions!$D$8:$D$12,MATCH(B8273,Assumptions!$A$8:$A$12,0)))</f>
        <v>635.55384615384617</v>
      </c>
      <c r="L8273" s="16">
        <f t="shared" si="904"/>
        <v>12.3933</v>
      </c>
      <c r="M8273" s="16">
        <f t="shared" si="905"/>
        <v>31.777692307692309</v>
      </c>
      <c r="N8273" s="14">
        <f>E8273*(K8273-L8273-M8273)*IF(F8273="GHS",1,Assumptions!$B$4)</f>
        <v>551168.81978461542</v>
      </c>
      <c r="O8273" s="15">
        <f t="shared" ca="1" si="906"/>
        <v>140</v>
      </c>
      <c r="P8273" s="15" t="str">
        <f t="shared" ca="1" si="907"/>
        <v>91-180d</v>
      </c>
      <c r="Q8273" s="17">
        <f ca="1">IF(P8273="0-90d",0,IF(P8273="91-180d",INDEX(Assumptions!$F$8:$F$12,MATCH(B8273,Assumptions!$A$8:$A$12,0)),IF(P8273="181-365d",INDEX(Assumptions!$G$8:$G$12,MATCH(B8273,Assumptions!$A$8:$A$12,0)),INDEX(Assumptions!$H$8:$H$12,MATCH(B8273,Assumptions!$A$8:$A$12,0)))))</f>
        <v>0.1</v>
      </c>
      <c r="R8273" s="14">
        <f t="shared" ca="1" si="908"/>
        <v>38501.852000000006</v>
      </c>
      <c r="S8273" s="14">
        <f t="shared" ca="1" si="909"/>
        <v>346516.66800000001</v>
      </c>
      <c r="T8273" s="11" t="s">
        <v>25</v>
      </c>
      <c r="U8273" s="18" t="s">
        <v>26</v>
      </c>
    </row>
    <row r="8274" spans="1:21" ht="15" customHeight="1" x14ac:dyDescent="0.15">
      <c r="A8274" s="10" t="s">
        <v>8322</v>
      </c>
      <c r="B8274" s="11" t="s">
        <v>41</v>
      </c>
      <c r="C8274" s="11" t="s">
        <v>44</v>
      </c>
      <c r="D8274" s="12">
        <v>45916</v>
      </c>
      <c r="E8274" s="11">
        <v>913</v>
      </c>
      <c r="F8274" s="11" t="s">
        <v>33</v>
      </c>
      <c r="G8274" s="13">
        <v>1440</v>
      </c>
      <c r="H8274" s="14">
        <f t="shared" si="903"/>
        <v>1314720</v>
      </c>
      <c r="I8274" s="14">
        <f>IF(F8274="GHS",H8274,H8274*Assumptions!$B$4)</f>
        <v>1314720</v>
      </c>
      <c r="J8274" s="15" t="str">
        <f>INDEX(Assumptions!$B$8:$B$12,MATCH(B8274,Assumptions!$A$8:$A$12,0))</f>
        <v>Weighted Average</v>
      </c>
      <c r="K8274" s="16">
        <f>G8274/(1-INDEX(Assumptions!$D$8:$D$12,MATCH(B8274,Assumptions!$A$8:$A$12,0)))</f>
        <v>2215.3846153846152</v>
      </c>
      <c r="L8274" s="16">
        <f t="shared" si="904"/>
        <v>43.199999999999996</v>
      </c>
      <c r="M8274" s="16">
        <f t="shared" si="905"/>
        <v>110.76923076923077</v>
      </c>
      <c r="N8274" s="14">
        <f>E8274*(K8274-L8274-M8274)*IF(F8274="GHS",1,Assumptions!$B$4)</f>
        <v>1882072.2461538459</v>
      </c>
      <c r="O8274" s="15">
        <f t="shared" ca="1" si="906"/>
        <v>370</v>
      </c>
      <c r="P8274" s="15" t="str">
        <f t="shared" ca="1" si="907"/>
        <v>365d+</v>
      </c>
      <c r="Q8274" s="17">
        <f ca="1">IF(P8274="0-90d",0,IF(P8274="91-180d",INDEX(Assumptions!$F$8:$F$12,MATCH(B8274,Assumptions!$A$8:$A$12,0)),IF(P8274="181-365d",INDEX(Assumptions!$G$8:$G$12,MATCH(B8274,Assumptions!$A$8:$A$12,0)),INDEX(Assumptions!$H$8:$H$12,MATCH(B8274,Assumptions!$A$8:$A$12,0)))))</f>
        <v>0.8</v>
      </c>
      <c r="R8274" s="14">
        <f t="shared" ca="1" si="908"/>
        <v>1051776</v>
      </c>
      <c r="S8274" s="14">
        <f t="shared" ca="1" si="909"/>
        <v>262944</v>
      </c>
      <c r="T8274" s="11" t="s">
        <v>25</v>
      </c>
      <c r="U8274" s="18" t="s">
        <v>26</v>
      </c>
    </row>
    <row r="8275" spans="1:21" ht="15" customHeight="1" x14ac:dyDescent="0.15">
      <c r="A8275" s="10" t="s">
        <v>8323</v>
      </c>
      <c r="B8275" s="11" t="s">
        <v>31</v>
      </c>
      <c r="C8275" s="11" t="s">
        <v>63</v>
      </c>
      <c r="D8275" s="12">
        <v>45862</v>
      </c>
      <c r="E8275" s="11">
        <v>4163</v>
      </c>
      <c r="F8275" s="11" t="s">
        <v>33</v>
      </c>
      <c r="G8275" s="13">
        <v>8100</v>
      </c>
      <c r="H8275" s="14">
        <f t="shared" si="903"/>
        <v>33720300</v>
      </c>
      <c r="I8275" s="14">
        <f>IF(F8275="GHS",H8275,H8275*Assumptions!$B$4)</f>
        <v>33720300</v>
      </c>
      <c r="J8275" s="15" t="str">
        <f>INDEX(Assumptions!$B$8:$B$12,MATCH(B8275,Assumptions!$A$8:$A$12,0))</f>
        <v>Weighted Average</v>
      </c>
      <c r="K8275" s="16">
        <f>G8275/(1-INDEX(Assumptions!$D$8:$D$12,MATCH(B8275,Assumptions!$A$8:$A$12,0)))</f>
        <v>11250</v>
      </c>
      <c r="L8275" s="16">
        <f t="shared" si="904"/>
        <v>243</v>
      </c>
      <c r="M8275" s="16">
        <f t="shared" si="905"/>
        <v>562.5</v>
      </c>
      <c r="N8275" s="14">
        <f>E8275*(K8275-L8275-M8275)*IF(F8275="GHS",1,Assumptions!$B$4)</f>
        <v>43480453.5</v>
      </c>
      <c r="O8275" s="15">
        <f t="shared" ca="1" si="906"/>
        <v>424</v>
      </c>
      <c r="P8275" s="15" t="str">
        <f t="shared" ca="1" si="907"/>
        <v>365d+</v>
      </c>
      <c r="Q8275" s="17">
        <f ca="1">IF(P8275="0-90d",0,IF(P8275="91-180d",INDEX(Assumptions!$F$8:$F$12,MATCH(B8275,Assumptions!$A$8:$A$12,0)),IF(P8275="181-365d",INDEX(Assumptions!$G$8:$G$12,MATCH(B8275,Assumptions!$A$8:$A$12,0)),INDEX(Assumptions!$H$8:$H$12,MATCH(B8275,Assumptions!$A$8:$A$12,0)))))</f>
        <v>0.6</v>
      </c>
      <c r="R8275" s="14">
        <f t="shared" ca="1" si="908"/>
        <v>20232180</v>
      </c>
      <c r="S8275" s="14">
        <f t="shared" ca="1" si="909"/>
        <v>13488120</v>
      </c>
      <c r="T8275" s="11" t="s">
        <v>25</v>
      </c>
      <c r="U8275" s="18" t="s">
        <v>26</v>
      </c>
    </row>
    <row r="8276" spans="1:21" ht="15" customHeight="1" x14ac:dyDescent="0.15">
      <c r="A8276" s="10" t="s">
        <v>8324</v>
      </c>
      <c r="B8276" s="11" t="s">
        <v>41</v>
      </c>
      <c r="C8276" s="11" t="s">
        <v>115</v>
      </c>
      <c r="D8276" s="12">
        <v>46114</v>
      </c>
      <c r="E8276" s="11">
        <v>1263</v>
      </c>
      <c r="F8276" s="11" t="s">
        <v>33</v>
      </c>
      <c r="G8276" s="13">
        <v>570.27</v>
      </c>
      <c r="H8276" s="14">
        <f t="shared" si="903"/>
        <v>720251.01</v>
      </c>
      <c r="I8276" s="14">
        <f>IF(F8276="GHS",H8276,H8276*Assumptions!$B$4)</f>
        <v>720251.01</v>
      </c>
      <c r="J8276" s="15" t="str">
        <f>INDEX(Assumptions!$B$8:$B$12,MATCH(B8276,Assumptions!$A$8:$A$12,0))</f>
        <v>Weighted Average</v>
      </c>
      <c r="K8276" s="16">
        <f>G8276/(1-INDEX(Assumptions!$D$8:$D$12,MATCH(B8276,Assumptions!$A$8:$A$12,0)))</f>
        <v>877.3384615384615</v>
      </c>
      <c r="L8276" s="16">
        <f t="shared" si="904"/>
        <v>17.1081</v>
      </c>
      <c r="M8276" s="16">
        <f t="shared" si="905"/>
        <v>43.866923076923079</v>
      </c>
      <c r="N8276" s="14">
        <f>E8276*(K8276-L8276-M8276)*IF(F8276="GHS",1,Assumptions!$B$4)</f>
        <v>1031067.022776923</v>
      </c>
      <c r="O8276" s="15">
        <f t="shared" ca="1" si="906"/>
        <v>172</v>
      </c>
      <c r="P8276" s="15" t="str">
        <f t="shared" ca="1" si="907"/>
        <v>91-180d</v>
      </c>
      <c r="Q8276" s="17">
        <f ca="1">IF(P8276="0-90d",0,IF(P8276="91-180d",INDEX(Assumptions!$F$8:$F$12,MATCH(B8276,Assumptions!$A$8:$A$12,0)),IF(P8276="181-365d",INDEX(Assumptions!$G$8:$G$12,MATCH(B8276,Assumptions!$A$8:$A$12,0)),INDEX(Assumptions!$H$8:$H$12,MATCH(B8276,Assumptions!$A$8:$A$12,0)))))</f>
        <v>0.1</v>
      </c>
      <c r="R8276" s="14">
        <f t="shared" ca="1" si="908"/>
        <v>72025.10100000001</v>
      </c>
      <c r="S8276" s="14">
        <f t="shared" ca="1" si="909"/>
        <v>648225.90899999999</v>
      </c>
      <c r="T8276" s="11" t="s">
        <v>25</v>
      </c>
      <c r="U8276" s="18" t="s">
        <v>26</v>
      </c>
    </row>
    <row r="8277" spans="1:21" ht="15" customHeight="1" x14ac:dyDescent="0.15">
      <c r="A8277" s="10" t="s">
        <v>8325</v>
      </c>
      <c r="B8277" s="11" t="s">
        <v>41</v>
      </c>
      <c r="C8277" s="11" t="s">
        <v>42</v>
      </c>
      <c r="D8277" s="12">
        <v>46076</v>
      </c>
      <c r="E8277" s="11">
        <v>954</v>
      </c>
      <c r="F8277" s="11" t="s">
        <v>33</v>
      </c>
      <c r="G8277" s="13">
        <v>378.8</v>
      </c>
      <c r="H8277" s="14">
        <f t="shared" si="903"/>
        <v>361375.2</v>
      </c>
      <c r="I8277" s="14">
        <f>IF(F8277="GHS",H8277,H8277*Assumptions!$B$4)</f>
        <v>361375.2</v>
      </c>
      <c r="J8277" s="15" t="str">
        <f>INDEX(Assumptions!$B$8:$B$12,MATCH(B8277,Assumptions!$A$8:$A$12,0))</f>
        <v>Weighted Average</v>
      </c>
      <c r="K8277" s="16">
        <f>G8277/(1-INDEX(Assumptions!$D$8:$D$12,MATCH(B8277,Assumptions!$A$8:$A$12,0)))</f>
        <v>582.76923076923072</v>
      </c>
      <c r="L8277" s="16">
        <f t="shared" si="904"/>
        <v>11.364000000000001</v>
      </c>
      <c r="M8277" s="16">
        <f t="shared" si="905"/>
        <v>29.138461538461538</v>
      </c>
      <c r="N8277" s="14">
        <f>E8277*(K8277-L8277-M8277)*IF(F8277="GHS",1,Assumptions!$B$4)</f>
        <v>517322.49784615374</v>
      </c>
      <c r="O8277" s="15">
        <f t="shared" ca="1" si="906"/>
        <v>210</v>
      </c>
      <c r="P8277" s="15" t="str">
        <f t="shared" ca="1" si="907"/>
        <v>181-365d</v>
      </c>
      <c r="Q8277" s="17">
        <f ca="1">IF(P8277="0-90d",0,IF(P8277="91-180d",INDEX(Assumptions!$F$8:$F$12,MATCH(B8277,Assumptions!$A$8:$A$12,0)),IF(P8277="181-365d",INDEX(Assumptions!$G$8:$G$12,MATCH(B8277,Assumptions!$A$8:$A$12,0)),INDEX(Assumptions!$H$8:$H$12,MATCH(B8277,Assumptions!$A$8:$A$12,0)))))</f>
        <v>0.35</v>
      </c>
      <c r="R8277" s="14">
        <f t="shared" ca="1" si="908"/>
        <v>126481.31999999999</v>
      </c>
      <c r="S8277" s="14">
        <f t="shared" ca="1" si="909"/>
        <v>234893.88</v>
      </c>
      <c r="T8277" s="11" t="s">
        <v>25</v>
      </c>
      <c r="U8277" s="18" t="s">
        <v>26</v>
      </c>
    </row>
    <row r="8278" spans="1:21" ht="15" customHeight="1" x14ac:dyDescent="0.15">
      <c r="A8278" s="10" t="s">
        <v>8326</v>
      </c>
      <c r="B8278" s="11" t="s">
        <v>28</v>
      </c>
      <c r="C8278" s="11" t="s">
        <v>35</v>
      </c>
      <c r="D8278" s="12">
        <v>46193</v>
      </c>
      <c r="E8278" s="11">
        <v>3491</v>
      </c>
      <c r="F8278" s="11" t="s">
        <v>24</v>
      </c>
      <c r="G8278" s="13">
        <v>7720.07</v>
      </c>
      <c r="H8278" s="14">
        <f t="shared" si="903"/>
        <v>26950764.369999997</v>
      </c>
      <c r="I8278" s="14">
        <f>IF(F8278="GHS",H8278,H8278*Assumptions!$B$4)</f>
        <v>291068255.19599998</v>
      </c>
      <c r="J8278" s="15" t="str">
        <f>INDEX(Assumptions!$B$8:$B$12,MATCH(B8278,Assumptions!$A$8:$A$12,0))</f>
        <v>Fair Value Less Costs to Sell</v>
      </c>
      <c r="K8278" s="16">
        <f>G8278/(1-INDEX(Assumptions!$D$8:$D$12,MATCH(B8278,Assumptions!$A$8:$A$12,0)))</f>
        <v>8772.806818181818</v>
      </c>
      <c r="L8278" s="16">
        <f t="shared" si="904"/>
        <v>231.60209999999998</v>
      </c>
      <c r="M8278" s="16">
        <f t="shared" si="905"/>
        <v>438.64034090909092</v>
      </c>
      <c r="N8278" s="14">
        <f>E8278*(K8278-L8278-M8278)*IF(F8278="GHS",1,Assumptions!$B$4)</f>
        <v>305489364.20343822</v>
      </c>
      <c r="O8278" s="15">
        <f t="shared" ca="1" si="906"/>
        <v>93</v>
      </c>
      <c r="P8278" s="15" t="str">
        <f t="shared" ca="1" si="907"/>
        <v>91-180d</v>
      </c>
      <c r="Q8278" s="17">
        <f ca="1">IF(P8278="0-90d",0,IF(P8278="91-180d",INDEX(Assumptions!$F$8:$F$12,MATCH(B8278,Assumptions!$A$8:$A$12,0)),IF(P8278="181-365d",INDEX(Assumptions!$G$8:$G$12,MATCH(B8278,Assumptions!$A$8:$A$12,0)),INDEX(Assumptions!$H$8:$H$12,MATCH(B8278,Assumptions!$A$8:$A$12,0)))))</f>
        <v>0.02</v>
      </c>
      <c r="R8278" s="14">
        <f t="shared" ca="1" si="908"/>
        <v>5821365.1039199997</v>
      </c>
      <c r="S8278" s="14">
        <f t="shared" ca="1" si="909"/>
        <v>285246890.09208</v>
      </c>
      <c r="T8278" s="11" t="s">
        <v>25</v>
      </c>
      <c r="U8278" s="18" t="s">
        <v>26</v>
      </c>
    </row>
    <row r="8279" spans="1:21" ht="15" customHeight="1" x14ac:dyDescent="0.15">
      <c r="A8279" s="10" t="s">
        <v>8327</v>
      </c>
      <c r="B8279" s="11" t="s">
        <v>28</v>
      </c>
      <c r="C8279" s="11" t="s">
        <v>38</v>
      </c>
      <c r="D8279" s="12">
        <v>45963</v>
      </c>
      <c r="E8279" s="11">
        <v>4589</v>
      </c>
      <c r="F8279" s="11" t="s">
        <v>24</v>
      </c>
      <c r="G8279" s="13">
        <v>3513.84</v>
      </c>
      <c r="H8279" s="14">
        <f t="shared" si="903"/>
        <v>16125011.76</v>
      </c>
      <c r="I8279" s="14">
        <f>IF(F8279="GHS",H8279,H8279*Assumptions!$B$4)</f>
        <v>174150127.00800002</v>
      </c>
      <c r="J8279" s="15" t="str">
        <f>INDEX(Assumptions!$B$8:$B$12,MATCH(B8279,Assumptions!$A$8:$A$12,0))</f>
        <v>Fair Value Less Costs to Sell</v>
      </c>
      <c r="K8279" s="16">
        <f>G8279/(1-INDEX(Assumptions!$D$8:$D$12,MATCH(B8279,Assumptions!$A$8:$A$12,0)))</f>
        <v>3993</v>
      </c>
      <c r="L8279" s="16">
        <f t="shared" si="904"/>
        <v>105.4152</v>
      </c>
      <c r="M8279" s="16">
        <f t="shared" si="905"/>
        <v>199.65</v>
      </c>
      <c r="N8279" s="14">
        <f>E8279*(K8279-L8279-M8279)*IF(F8279="GHS",1,Assumptions!$B$4)</f>
        <v>182778474.20976004</v>
      </c>
      <c r="O8279" s="15">
        <f t="shared" ca="1" si="906"/>
        <v>323</v>
      </c>
      <c r="P8279" s="15" t="str">
        <f t="shared" ca="1" si="907"/>
        <v>181-365d</v>
      </c>
      <c r="Q8279" s="17">
        <f ca="1">IF(P8279="0-90d",0,IF(P8279="91-180d",INDEX(Assumptions!$F$8:$F$12,MATCH(B8279,Assumptions!$A$8:$A$12,0)),IF(P8279="181-365d",INDEX(Assumptions!$G$8:$G$12,MATCH(B8279,Assumptions!$A$8:$A$12,0)),INDEX(Assumptions!$H$8:$H$12,MATCH(B8279,Assumptions!$A$8:$A$12,0)))))</f>
        <v>0.1</v>
      </c>
      <c r="R8279" s="14">
        <f t="shared" ca="1" si="908"/>
        <v>17415012.700800002</v>
      </c>
      <c r="S8279" s="14">
        <f t="shared" ca="1" si="909"/>
        <v>156735114.30720001</v>
      </c>
      <c r="T8279" s="11" t="s">
        <v>25</v>
      </c>
      <c r="U8279" s="18" t="s">
        <v>26</v>
      </c>
    </row>
    <row r="8280" spans="1:21" ht="15" customHeight="1" x14ac:dyDescent="0.15">
      <c r="A8280" s="10" t="s">
        <v>8328</v>
      </c>
      <c r="B8280" s="11" t="s">
        <v>31</v>
      </c>
      <c r="C8280" s="11" t="s">
        <v>63</v>
      </c>
      <c r="D8280" s="12">
        <v>45955</v>
      </c>
      <c r="E8280" s="11">
        <v>1147</v>
      </c>
      <c r="F8280" s="11" t="s">
        <v>33</v>
      </c>
      <c r="G8280" s="13">
        <v>953.2</v>
      </c>
      <c r="H8280" s="14">
        <f t="shared" si="903"/>
        <v>1093320.4000000001</v>
      </c>
      <c r="I8280" s="14">
        <f>IF(F8280="GHS",H8280,H8280*Assumptions!$B$4)</f>
        <v>1093320.4000000001</v>
      </c>
      <c r="J8280" s="15" t="str">
        <f>INDEX(Assumptions!$B$8:$B$12,MATCH(B8280,Assumptions!$A$8:$A$12,0))</f>
        <v>Weighted Average</v>
      </c>
      <c r="K8280" s="16">
        <f>G8280/(1-INDEX(Assumptions!$D$8:$D$12,MATCH(B8280,Assumptions!$A$8:$A$12,0)))</f>
        <v>1323.8888888888889</v>
      </c>
      <c r="L8280" s="16">
        <f t="shared" si="904"/>
        <v>28.596</v>
      </c>
      <c r="M8280" s="16">
        <f t="shared" si="905"/>
        <v>66.194444444444443</v>
      </c>
      <c r="N8280" s="14">
        <f>E8280*(K8280-L8280-M8280)*IF(F8280="GHS",1,Assumptions!$B$4)</f>
        <v>1409775.915777778</v>
      </c>
      <c r="O8280" s="15">
        <f t="shared" ca="1" si="906"/>
        <v>331</v>
      </c>
      <c r="P8280" s="15" t="str">
        <f t="shared" ca="1" si="907"/>
        <v>181-365d</v>
      </c>
      <c r="Q8280" s="17">
        <f ca="1">IF(P8280="0-90d",0,IF(P8280="91-180d",INDEX(Assumptions!$F$8:$F$12,MATCH(B8280,Assumptions!$A$8:$A$12,0)),IF(P8280="181-365d",INDEX(Assumptions!$G$8:$G$12,MATCH(B8280,Assumptions!$A$8:$A$12,0)),INDEX(Assumptions!$H$8:$H$12,MATCH(B8280,Assumptions!$A$8:$A$12,0)))))</f>
        <v>0.2</v>
      </c>
      <c r="R8280" s="14">
        <f t="shared" ca="1" si="908"/>
        <v>218664.08000000005</v>
      </c>
      <c r="S8280" s="14">
        <f t="shared" ca="1" si="909"/>
        <v>874656.32000000007</v>
      </c>
      <c r="T8280" s="11" t="s">
        <v>25</v>
      </c>
      <c r="U8280" s="18" t="s">
        <v>26</v>
      </c>
    </row>
    <row r="8281" spans="1:21" ht="15" customHeight="1" x14ac:dyDescent="0.15">
      <c r="A8281" s="10" t="s">
        <v>8329</v>
      </c>
      <c r="B8281" s="11" t="s">
        <v>41</v>
      </c>
      <c r="C8281" s="11" t="s">
        <v>44</v>
      </c>
      <c r="D8281" s="12">
        <v>46032</v>
      </c>
      <c r="E8281" s="11">
        <v>1616</v>
      </c>
      <c r="F8281" s="11" t="s">
        <v>33</v>
      </c>
      <c r="G8281" s="13">
        <v>725.41</v>
      </c>
      <c r="H8281" s="14">
        <f t="shared" si="903"/>
        <v>1172262.56</v>
      </c>
      <c r="I8281" s="14">
        <f>IF(F8281="GHS",H8281,H8281*Assumptions!$B$4)</f>
        <v>1172262.56</v>
      </c>
      <c r="J8281" s="15" t="str">
        <f>INDEX(Assumptions!$B$8:$B$12,MATCH(B8281,Assumptions!$A$8:$A$12,0))</f>
        <v>Weighted Average</v>
      </c>
      <c r="K8281" s="16">
        <f>G8281/(1-INDEX(Assumptions!$D$8:$D$12,MATCH(B8281,Assumptions!$A$8:$A$12,0)))</f>
        <v>1116.0153846153846</v>
      </c>
      <c r="L8281" s="16">
        <f t="shared" si="904"/>
        <v>21.7623</v>
      </c>
      <c r="M8281" s="16">
        <f t="shared" si="905"/>
        <v>55.800769230769234</v>
      </c>
      <c r="N8281" s="14">
        <f>E8281*(K8281-L8281-M8281)*IF(F8281="GHS",1,Assumptions!$B$4)</f>
        <v>1678138.9416615383</v>
      </c>
      <c r="O8281" s="15">
        <f t="shared" ca="1" si="906"/>
        <v>254</v>
      </c>
      <c r="P8281" s="15" t="str">
        <f t="shared" ca="1" si="907"/>
        <v>181-365d</v>
      </c>
      <c r="Q8281" s="17">
        <f ca="1">IF(P8281="0-90d",0,IF(P8281="91-180d",INDEX(Assumptions!$F$8:$F$12,MATCH(B8281,Assumptions!$A$8:$A$12,0)),IF(P8281="181-365d",INDEX(Assumptions!$G$8:$G$12,MATCH(B8281,Assumptions!$A$8:$A$12,0)),INDEX(Assumptions!$H$8:$H$12,MATCH(B8281,Assumptions!$A$8:$A$12,0)))))</f>
        <v>0.35</v>
      </c>
      <c r="R8281" s="14">
        <f t="shared" ca="1" si="908"/>
        <v>410291.89600000001</v>
      </c>
      <c r="S8281" s="14">
        <f t="shared" ca="1" si="909"/>
        <v>761970.66400000011</v>
      </c>
      <c r="T8281" s="11" t="s">
        <v>25</v>
      </c>
      <c r="U8281" s="18" t="s">
        <v>26</v>
      </c>
    </row>
    <row r="8282" spans="1:21" ht="15" customHeight="1" x14ac:dyDescent="0.15">
      <c r="A8282" s="10" t="s">
        <v>8330</v>
      </c>
      <c r="B8282" s="11" t="s">
        <v>41</v>
      </c>
      <c r="C8282" s="11" t="s">
        <v>42</v>
      </c>
      <c r="D8282" s="12">
        <v>46065</v>
      </c>
      <c r="E8282" s="11">
        <v>1246</v>
      </c>
      <c r="F8282" s="11" t="s">
        <v>33</v>
      </c>
      <c r="G8282" s="13">
        <v>644.07000000000005</v>
      </c>
      <c r="H8282" s="14">
        <f t="shared" si="903"/>
        <v>802511.22000000009</v>
      </c>
      <c r="I8282" s="14">
        <f>IF(F8282="GHS",H8282,H8282*Assumptions!$B$4)</f>
        <v>802511.22000000009</v>
      </c>
      <c r="J8282" s="15" t="str">
        <f>INDEX(Assumptions!$B$8:$B$12,MATCH(B8282,Assumptions!$A$8:$A$12,0))</f>
        <v>Weighted Average</v>
      </c>
      <c r="K8282" s="16">
        <f>G8282/(1-INDEX(Assumptions!$D$8:$D$12,MATCH(B8282,Assumptions!$A$8:$A$12,0)))</f>
        <v>990.87692307692316</v>
      </c>
      <c r="L8282" s="16">
        <f t="shared" si="904"/>
        <v>19.322100000000002</v>
      </c>
      <c r="M8282" s="16">
        <f t="shared" si="905"/>
        <v>49.543846153846161</v>
      </c>
      <c r="N8282" s="14">
        <f>E8282*(K8282-L8282-M8282)*IF(F8282="GHS",1,Assumptions!$B$4)</f>
        <v>1148825.6772461541</v>
      </c>
      <c r="O8282" s="15">
        <f t="shared" ca="1" si="906"/>
        <v>221</v>
      </c>
      <c r="P8282" s="15" t="str">
        <f t="shared" ca="1" si="907"/>
        <v>181-365d</v>
      </c>
      <c r="Q8282" s="17">
        <f ca="1">IF(P8282="0-90d",0,IF(P8282="91-180d",INDEX(Assumptions!$F$8:$F$12,MATCH(B8282,Assumptions!$A$8:$A$12,0)),IF(P8282="181-365d",INDEX(Assumptions!$G$8:$G$12,MATCH(B8282,Assumptions!$A$8:$A$12,0)),INDEX(Assumptions!$H$8:$H$12,MATCH(B8282,Assumptions!$A$8:$A$12,0)))))</f>
        <v>0.35</v>
      </c>
      <c r="R8282" s="14">
        <f t="shared" ca="1" si="908"/>
        <v>280878.92700000003</v>
      </c>
      <c r="S8282" s="14">
        <f t="shared" ca="1" si="909"/>
        <v>521632.29300000006</v>
      </c>
      <c r="T8282" s="11" t="s">
        <v>25</v>
      </c>
      <c r="U8282" s="18" t="s">
        <v>26</v>
      </c>
    </row>
    <row r="8283" spans="1:21" ht="15" customHeight="1" x14ac:dyDescent="0.15">
      <c r="A8283" s="10" t="s">
        <v>8331</v>
      </c>
      <c r="B8283" s="11" t="s">
        <v>41</v>
      </c>
      <c r="C8283" s="11" t="s">
        <v>115</v>
      </c>
      <c r="D8283" s="12">
        <v>45921</v>
      </c>
      <c r="E8283" s="11">
        <v>3637</v>
      </c>
      <c r="F8283" s="11" t="s">
        <v>33</v>
      </c>
      <c r="G8283" s="13">
        <v>359.24</v>
      </c>
      <c r="H8283" s="14">
        <f t="shared" si="903"/>
        <v>1306555.8800000001</v>
      </c>
      <c r="I8283" s="14">
        <f>IF(F8283="GHS",H8283,H8283*Assumptions!$B$4)</f>
        <v>1306555.8800000001</v>
      </c>
      <c r="J8283" s="15" t="str">
        <f>INDEX(Assumptions!$B$8:$B$12,MATCH(B8283,Assumptions!$A$8:$A$12,0))</f>
        <v>Weighted Average</v>
      </c>
      <c r="K8283" s="16">
        <f>G8283/(1-INDEX(Assumptions!$D$8:$D$12,MATCH(B8283,Assumptions!$A$8:$A$12,0)))</f>
        <v>552.67692307692312</v>
      </c>
      <c r="L8283" s="16">
        <f t="shared" si="904"/>
        <v>10.777200000000001</v>
      </c>
      <c r="M8283" s="16">
        <f t="shared" si="905"/>
        <v>27.633846153846157</v>
      </c>
      <c r="N8283" s="14">
        <f>E8283*(K8283-L8283-M8283)*IF(F8283="GHS",1,Assumptions!$B$4)</f>
        <v>1870384.9943692307</v>
      </c>
      <c r="O8283" s="15">
        <f t="shared" ca="1" si="906"/>
        <v>365</v>
      </c>
      <c r="P8283" s="15" t="str">
        <f t="shared" ca="1" si="907"/>
        <v>181-365d</v>
      </c>
      <c r="Q8283" s="17">
        <f ca="1">IF(P8283="0-90d",0,IF(P8283="91-180d",INDEX(Assumptions!$F$8:$F$12,MATCH(B8283,Assumptions!$A$8:$A$12,0)),IF(P8283="181-365d",INDEX(Assumptions!$G$8:$G$12,MATCH(B8283,Assumptions!$A$8:$A$12,0)),INDEX(Assumptions!$H$8:$H$12,MATCH(B8283,Assumptions!$A$8:$A$12,0)))))</f>
        <v>0.35</v>
      </c>
      <c r="R8283" s="14">
        <f t="shared" ca="1" si="908"/>
        <v>457294.55800000002</v>
      </c>
      <c r="S8283" s="14">
        <f t="shared" si="909"/>
        <v>0</v>
      </c>
      <c r="T8283" s="11" t="s">
        <v>39</v>
      </c>
      <c r="U8283" s="18" t="s">
        <v>26</v>
      </c>
    </row>
    <row r="8284" spans="1:21" ht="15" customHeight="1" x14ac:dyDescent="0.15">
      <c r="A8284" s="10" t="s">
        <v>8332</v>
      </c>
      <c r="B8284" s="11" t="s">
        <v>31</v>
      </c>
      <c r="C8284" s="11" t="s">
        <v>63</v>
      </c>
      <c r="D8284" s="12">
        <v>45982</v>
      </c>
      <c r="E8284" s="11">
        <v>4640</v>
      </c>
      <c r="F8284" s="11" t="s">
        <v>33</v>
      </c>
      <c r="G8284" s="13">
        <v>2188.14</v>
      </c>
      <c r="H8284" s="14">
        <f t="shared" si="903"/>
        <v>10152969.6</v>
      </c>
      <c r="I8284" s="14">
        <f>IF(F8284="GHS",H8284,H8284*Assumptions!$B$4)</f>
        <v>10152969.6</v>
      </c>
      <c r="J8284" s="15" t="str">
        <f>INDEX(Assumptions!$B$8:$B$12,MATCH(B8284,Assumptions!$A$8:$A$12,0))</f>
        <v>Weighted Average</v>
      </c>
      <c r="K8284" s="16">
        <f>G8284/(1-INDEX(Assumptions!$D$8:$D$12,MATCH(B8284,Assumptions!$A$8:$A$12,0)))</f>
        <v>3039.0833333333335</v>
      </c>
      <c r="L8284" s="16">
        <f t="shared" si="904"/>
        <v>65.644199999999998</v>
      </c>
      <c r="M8284" s="16">
        <f t="shared" si="905"/>
        <v>151.95416666666668</v>
      </c>
      <c r="N8284" s="14">
        <f>E8284*(K8284-L8284-M8284)*IF(F8284="GHS",1,Assumptions!$B$4)</f>
        <v>13091690.245333333</v>
      </c>
      <c r="O8284" s="15">
        <f t="shared" ca="1" si="906"/>
        <v>304</v>
      </c>
      <c r="P8284" s="15" t="str">
        <f t="shared" ca="1" si="907"/>
        <v>181-365d</v>
      </c>
      <c r="Q8284" s="17">
        <f ca="1">IF(P8284="0-90d",0,IF(P8284="91-180d",INDEX(Assumptions!$F$8:$F$12,MATCH(B8284,Assumptions!$A$8:$A$12,0)),IF(P8284="181-365d",INDEX(Assumptions!$G$8:$G$12,MATCH(B8284,Assumptions!$A$8:$A$12,0)),INDEX(Assumptions!$H$8:$H$12,MATCH(B8284,Assumptions!$A$8:$A$12,0)))))</f>
        <v>0.2</v>
      </c>
      <c r="R8284" s="14">
        <f t="shared" ca="1" si="908"/>
        <v>2030593.92</v>
      </c>
      <c r="S8284" s="14">
        <f t="shared" ca="1" si="909"/>
        <v>8122375.6799999997</v>
      </c>
      <c r="T8284" s="11" t="s">
        <v>25</v>
      </c>
      <c r="U8284" s="18" t="s">
        <v>26</v>
      </c>
    </row>
    <row r="8285" spans="1:21" ht="15" customHeight="1" x14ac:dyDescent="0.15">
      <c r="A8285" s="10" t="s">
        <v>8333</v>
      </c>
      <c r="B8285" s="11" t="s">
        <v>41</v>
      </c>
      <c r="C8285" s="11" t="s">
        <v>115</v>
      </c>
      <c r="D8285" s="12">
        <v>46194</v>
      </c>
      <c r="E8285" s="11">
        <v>820</v>
      </c>
      <c r="F8285" s="11" t="s">
        <v>33</v>
      </c>
      <c r="G8285" s="13">
        <v>310.79000000000002</v>
      </c>
      <c r="H8285" s="14">
        <f t="shared" si="903"/>
        <v>254847.80000000002</v>
      </c>
      <c r="I8285" s="14">
        <f>IF(F8285="GHS",H8285,H8285*Assumptions!$B$4)</f>
        <v>254847.80000000002</v>
      </c>
      <c r="J8285" s="15" t="str">
        <f>INDEX(Assumptions!$B$8:$B$12,MATCH(B8285,Assumptions!$A$8:$A$12,0))</f>
        <v>Weighted Average</v>
      </c>
      <c r="K8285" s="16">
        <f>G8285/(1-INDEX(Assumptions!$D$8:$D$12,MATCH(B8285,Assumptions!$A$8:$A$12,0)))</f>
        <v>478.13846153846157</v>
      </c>
      <c r="L8285" s="16">
        <f t="shared" si="904"/>
        <v>9.3237000000000005</v>
      </c>
      <c r="M8285" s="16">
        <f t="shared" si="905"/>
        <v>23.906923076923078</v>
      </c>
      <c r="N8285" s="14">
        <f>E8285*(K8285-L8285-M8285)*IF(F8285="GHS",1,Assumptions!$B$4)</f>
        <v>364824.42753846158</v>
      </c>
      <c r="O8285" s="15">
        <f t="shared" ca="1" si="906"/>
        <v>92</v>
      </c>
      <c r="P8285" s="15" t="str">
        <f t="shared" ca="1" si="907"/>
        <v>91-180d</v>
      </c>
      <c r="Q8285" s="17">
        <f ca="1">IF(P8285="0-90d",0,IF(P8285="91-180d",INDEX(Assumptions!$F$8:$F$12,MATCH(B8285,Assumptions!$A$8:$A$12,0)),IF(P8285="181-365d",INDEX(Assumptions!$G$8:$G$12,MATCH(B8285,Assumptions!$A$8:$A$12,0)),INDEX(Assumptions!$H$8:$H$12,MATCH(B8285,Assumptions!$A$8:$A$12,0)))))</f>
        <v>0.1</v>
      </c>
      <c r="R8285" s="14">
        <f t="shared" ca="1" si="908"/>
        <v>25484.780000000002</v>
      </c>
      <c r="S8285" s="14">
        <f t="shared" ca="1" si="909"/>
        <v>229363.02000000002</v>
      </c>
      <c r="T8285" s="11" t="s">
        <v>25</v>
      </c>
      <c r="U8285" s="18" t="s">
        <v>26</v>
      </c>
    </row>
    <row r="8286" spans="1:21" ht="15" customHeight="1" x14ac:dyDescent="0.15">
      <c r="A8286" s="10" t="s">
        <v>8334</v>
      </c>
      <c r="B8286" s="11" t="s">
        <v>31</v>
      </c>
      <c r="C8286" s="11" t="s">
        <v>32</v>
      </c>
      <c r="D8286" s="12">
        <v>45793</v>
      </c>
      <c r="E8286" s="11">
        <v>2161</v>
      </c>
      <c r="F8286" s="11" t="s">
        <v>33</v>
      </c>
      <c r="G8286" s="13">
        <v>6900.65</v>
      </c>
      <c r="H8286" s="14">
        <f t="shared" si="903"/>
        <v>14912304.649999999</v>
      </c>
      <c r="I8286" s="14">
        <f>IF(F8286="GHS",H8286,H8286*Assumptions!$B$4)</f>
        <v>14912304.649999999</v>
      </c>
      <c r="J8286" s="15" t="str">
        <f>INDEX(Assumptions!$B$8:$B$12,MATCH(B8286,Assumptions!$A$8:$A$12,0))</f>
        <v>Weighted Average</v>
      </c>
      <c r="K8286" s="16">
        <f>G8286/(1-INDEX(Assumptions!$D$8:$D$12,MATCH(B8286,Assumptions!$A$8:$A$12,0)))</f>
        <v>9584.2361111111113</v>
      </c>
      <c r="L8286" s="16">
        <f t="shared" si="904"/>
        <v>207.01949999999999</v>
      </c>
      <c r="M8286" s="16">
        <f t="shared" si="905"/>
        <v>479.2118055555556</v>
      </c>
      <c r="N8286" s="14">
        <f>E8286*(K8286-L8286-M8286)*IF(F8286="GHS",1,Assumptions!$B$4)</f>
        <v>19228588.384805556</v>
      </c>
      <c r="O8286" s="15">
        <f t="shared" ca="1" si="906"/>
        <v>493</v>
      </c>
      <c r="P8286" s="15" t="str">
        <f t="shared" ca="1" si="907"/>
        <v>365d+</v>
      </c>
      <c r="Q8286" s="17">
        <f ca="1">IF(P8286="0-90d",0,IF(P8286="91-180d",INDEX(Assumptions!$F$8:$F$12,MATCH(B8286,Assumptions!$A$8:$A$12,0)),IF(P8286="181-365d",INDEX(Assumptions!$G$8:$G$12,MATCH(B8286,Assumptions!$A$8:$A$12,0)),INDEX(Assumptions!$H$8:$H$12,MATCH(B8286,Assumptions!$A$8:$A$12,0)))))</f>
        <v>0.6</v>
      </c>
      <c r="R8286" s="14">
        <f t="shared" ca="1" si="908"/>
        <v>8947382.7899999991</v>
      </c>
      <c r="S8286" s="14">
        <f t="shared" si="909"/>
        <v>0</v>
      </c>
      <c r="T8286" s="11" t="s">
        <v>39</v>
      </c>
      <c r="U8286" s="18" t="s">
        <v>26</v>
      </c>
    </row>
    <row r="8287" spans="1:21" ht="15" customHeight="1" x14ac:dyDescent="0.15">
      <c r="A8287" s="10" t="s">
        <v>8335</v>
      </c>
      <c r="B8287" s="11" t="s">
        <v>41</v>
      </c>
      <c r="C8287" s="11" t="s">
        <v>44</v>
      </c>
      <c r="D8287" s="12">
        <v>46194</v>
      </c>
      <c r="E8287" s="11">
        <v>4313</v>
      </c>
      <c r="F8287" s="11" t="s">
        <v>33</v>
      </c>
      <c r="G8287" s="13">
        <v>274.37</v>
      </c>
      <c r="H8287" s="14">
        <f t="shared" si="903"/>
        <v>1183357.81</v>
      </c>
      <c r="I8287" s="14">
        <f>IF(F8287="GHS",H8287,H8287*Assumptions!$B$4)</f>
        <v>1183357.81</v>
      </c>
      <c r="J8287" s="15" t="str">
        <f>INDEX(Assumptions!$B$8:$B$12,MATCH(B8287,Assumptions!$A$8:$A$12,0))</f>
        <v>Weighted Average</v>
      </c>
      <c r="K8287" s="16">
        <f>G8287/(1-INDEX(Assumptions!$D$8:$D$12,MATCH(B8287,Assumptions!$A$8:$A$12,0)))</f>
        <v>422.10769230769228</v>
      </c>
      <c r="L8287" s="16">
        <f t="shared" si="904"/>
        <v>8.2310999999999996</v>
      </c>
      <c r="M8287" s="16">
        <f t="shared" si="905"/>
        <v>21.105384615384615</v>
      </c>
      <c r="N8287" s="14">
        <f>E8287*(K8287-L8287-M8287)*IF(F8287="GHS",1,Assumptions!$B$4)</f>
        <v>1694022.2187769229</v>
      </c>
      <c r="O8287" s="15">
        <f t="shared" ca="1" si="906"/>
        <v>92</v>
      </c>
      <c r="P8287" s="15" t="str">
        <f t="shared" ca="1" si="907"/>
        <v>91-180d</v>
      </c>
      <c r="Q8287" s="17">
        <f ca="1">IF(P8287="0-90d",0,IF(P8287="91-180d",INDEX(Assumptions!$F$8:$F$12,MATCH(B8287,Assumptions!$A$8:$A$12,0)),IF(P8287="181-365d",INDEX(Assumptions!$G$8:$G$12,MATCH(B8287,Assumptions!$A$8:$A$12,0)),INDEX(Assumptions!$H$8:$H$12,MATCH(B8287,Assumptions!$A$8:$A$12,0)))))</f>
        <v>0.1</v>
      </c>
      <c r="R8287" s="14">
        <f t="shared" ca="1" si="908"/>
        <v>118335.78100000002</v>
      </c>
      <c r="S8287" s="14">
        <f t="shared" ca="1" si="909"/>
        <v>1065022.0290000001</v>
      </c>
      <c r="T8287" s="11" t="s">
        <v>25</v>
      </c>
      <c r="U8287" s="18" t="s">
        <v>26</v>
      </c>
    </row>
    <row r="8288" spans="1:21" ht="15" customHeight="1" x14ac:dyDescent="0.15">
      <c r="A8288" s="10" t="s">
        <v>8336</v>
      </c>
      <c r="B8288" s="11" t="s">
        <v>41</v>
      </c>
      <c r="C8288" s="11" t="s">
        <v>49</v>
      </c>
      <c r="D8288" s="12">
        <v>46009</v>
      </c>
      <c r="E8288" s="11">
        <v>1454</v>
      </c>
      <c r="F8288" s="11" t="s">
        <v>33</v>
      </c>
      <c r="G8288" s="13">
        <v>207.14</v>
      </c>
      <c r="H8288" s="14">
        <f t="shared" si="903"/>
        <v>301181.56</v>
      </c>
      <c r="I8288" s="14">
        <f>IF(F8288="GHS",H8288,H8288*Assumptions!$B$4)</f>
        <v>301181.56</v>
      </c>
      <c r="J8288" s="15" t="str">
        <f>INDEX(Assumptions!$B$8:$B$12,MATCH(B8288,Assumptions!$A$8:$A$12,0))</f>
        <v>Weighted Average</v>
      </c>
      <c r="K8288" s="16">
        <f>G8288/(1-INDEX(Assumptions!$D$8:$D$12,MATCH(B8288,Assumptions!$A$8:$A$12,0)))</f>
        <v>318.67692307692306</v>
      </c>
      <c r="L8288" s="16">
        <f t="shared" si="904"/>
        <v>6.2141999999999991</v>
      </c>
      <c r="M8288" s="16">
        <f t="shared" si="905"/>
        <v>15.933846153846154</v>
      </c>
      <c r="N8288" s="14">
        <f>E8288*(K8288-L8288-M8288)*IF(F8288="GHS",1,Assumptions!$B$4)</f>
        <v>431152.98704615381</v>
      </c>
      <c r="O8288" s="15">
        <f t="shared" ca="1" si="906"/>
        <v>277</v>
      </c>
      <c r="P8288" s="15" t="str">
        <f t="shared" ca="1" si="907"/>
        <v>181-365d</v>
      </c>
      <c r="Q8288" s="17">
        <f ca="1">IF(P8288="0-90d",0,IF(P8288="91-180d",INDEX(Assumptions!$F$8:$F$12,MATCH(B8288,Assumptions!$A$8:$A$12,0)),IF(P8288="181-365d",INDEX(Assumptions!$G$8:$G$12,MATCH(B8288,Assumptions!$A$8:$A$12,0)),INDEX(Assumptions!$H$8:$H$12,MATCH(B8288,Assumptions!$A$8:$A$12,0)))))</f>
        <v>0.35</v>
      </c>
      <c r="R8288" s="14">
        <f t="shared" ca="1" si="908"/>
        <v>105413.54599999999</v>
      </c>
      <c r="S8288" s="14">
        <f t="shared" ca="1" si="909"/>
        <v>195768.01400000002</v>
      </c>
      <c r="T8288" s="11" t="s">
        <v>25</v>
      </c>
      <c r="U8288" s="18" t="s">
        <v>26</v>
      </c>
    </row>
    <row r="8289" spans="1:21" ht="15" customHeight="1" x14ac:dyDescent="0.15">
      <c r="A8289" s="10" t="s">
        <v>8337</v>
      </c>
      <c r="B8289" s="11" t="s">
        <v>46</v>
      </c>
      <c r="C8289" s="11" t="s">
        <v>119</v>
      </c>
      <c r="D8289" s="12">
        <v>45804</v>
      </c>
      <c r="E8289" s="11">
        <v>1903</v>
      </c>
      <c r="F8289" s="11" t="s">
        <v>33</v>
      </c>
      <c r="G8289" s="13">
        <v>160294.28</v>
      </c>
      <c r="H8289" s="14">
        <f t="shared" si="903"/>
        <v>305040014.83999997</v>
      </c>
      <c r="I8289" s="14">
        <f>IF(F8289="GHS",H8289,H8289*Assumptions!$B$4)</f>
        <v>305040014.83999997</v>
      </c>
      <c r="J8289" s="15" t="str">
        <f>INDEX(Assumptions!$B$8:$B$12,MATCH(B8289,Assumptions!$A$8:$A$12,0))</f>
        <v>Specific Identification</v>
      </c>
      <c r="K8289" s="16">
        <f>G8289/(1-INDEX(Assumptions!$D$8:$D$12,MATCH(B8289,Assumptions!$A$8:$A$12,0)))</f>
        <v>205505.48717948716</v>
      </c>
      <c r="L8289" s="16">
        <f t="shared" si="904"/>
        <v>4808.8283999999994</v>
      </c>
      <c r="M8289" s="16">
        <f t="shared" si="905"/>
        <v>10275.274358974359</v>
      </c>
      <c r="N8289" s="14">
        <f>E8289*(K8289-L8289-M8289)*IF(F8289="GHS",1,Assumptions!$B$4)</f>
        <v>362371894.55223584</v>
      </c>
      <c r="O8289" s="15">
        <f t="shared" ca="1" si="906"/>
        <v>482</v>
      </c>
      <c r="P8289" s="15" t="str">
        <f t="shared" ca="1" si="907"/>
        <v>365d+</v>
      </c>
      <c r="Q8289" s="17">
        <f ca="1">IF(P8289="0-90d",0,IF(P8289="91-180d",INDEX(Assumptions!$F$8:$F$12,MATCH(B8289,Assumptions!$A$8:$A$12,0)),IF(P8289="181-365d",INDEX(Assumptions!$G$8:$G$12,MATCH(B8289,Assumptions!$A$8:$A$12,0)),INDEX(Assumptions!$H$8:$H$12,MATCH(B8289,Assumptions!$A$8:$A$12,0)))))</f>
        <v>0.15</v>
      </c>
      <c r="R8289" s="14">
        <f t="shared" ca="1" si="908"/>
        <v>45756002.225999996</v>
      </c>
      <c r="S8289" s="14">
        <f t="shared" ca="1" si="909"/>
        <v>259284012.61399996</v>
      </c>
      <c r="T8289" s="11" t="s">
        <v>25</v>
      </c>
      <c r="U8289" s="18" t="s">
        <v>26</v>
      </c>
    </row>
    <row r="8290" spans="1:21" ht="15" customHeight="1" x14ac:dyDescent="0.15">
      <c r="A8290" s="10" t="s">
        <v>8338</v>
      </c>
      <c r="B8290" s="11" t="s">
        <v>22</v>
      </c>
      <c r="C8290" s="11" t="s">
        <v>23</v>
      </c>
      <c r="D8290" s="12">
        <v>45866</v>
      </c>
      <c r="E8290" s="11">
        <v>823</v>
      </c>
      <c r="F8290" s="11" t="s">
        <v>24</v>
      </c>
      <c r="G8290" s="13">
        <v>11901.18</v>
      </c>
      <c r="H8290" s="14">
        <f t="shared" si="903"/>
        <v>9794671.1400000006</v>
      </c>
      <c r="I8290" s="14">
        <f>IF(F8290="GHS",H8290,H8290*Assumptions!$B$4)</f>
        <v>105782448.31200001</v>
      </c>
      <c r="J8290" s="15" t="str">
        <f>INDEX(Assumptions!$B$8:$B$12,MATCH(B8290,Assumptions!$A$8:$A$12,0))</f>
        <v>FIFO</v>
      </c>
      <c r="K8290" s="16">
        <f>G8290/(1-INDEX(Assumptions!$D$8:$D$12,MATCH(B8290,Assumptions!$A$8:$A$12,0)))</f>
        <v>14513.634146341463</v>
      </c>
      <c r="L8290" s="16">
        <f t="shared" si="904"/>
        <v>357.03539999999998</v>
      </c>
      <c r="M8290" s="16">
        <f t="shared" si="905"/>
        <v>725.68170731707323</v>
      </c>
      <c r="N8290" s="14">
        <f>E8290*(K8290-L8290-M8290)*IF(F8290="GHS",1,Assumptions!$B$4)</f>
        <v>119379363.00966439</v>
      </c>
      <c r="O8290" s="15">
        <f t="shared" ca="1" si="906"/>
        <v>420</v>
      </c>
      <c r="P8290" s="15" t="str">
        <f t="shared" ca="1" si="907"/>
        <v>365d+</v>
      </c>
      <c r="Q8290" s="17">
        <f ca="1">IF(P8290="0-90d",0,IF(P8290="91-180d",INDEX(Assumptions!$F$8:$F$12,MATCH(B8290,Assumptions!$A$8:$A$12,0)),IF(P8290="181-365d",INDEX(Assumptions!$G$8:$G$12,MATCH(B8290,Assumptions!$A$8:$A$12,0)),INDEX(Assumptions!$H$8:$H$12,MATCH(B8290,Assumptions!$A$8:$A$12,0)))))</f>
        <v>0.5</v>
      </c>
      <c r="R8290" s="14">
        <f t="shared" ca="1" si="908"/>
        <v>52891224.156000003</v>
      </c>
      <c r="S8290" s="14">
        <f t="shared" ca="1" si="909"/>
        <v>52891224.156000003</v>
      </c>
      <c r="T8290" s="11" t="s">
        <v>25</v>
      </c>
      <c r="U8290" s="18" t="s">
        <v>26</v>
      </c>
    </row>
    <row r="8291" spans="1:21" ht="15" customHeight="1" x14ac:dyDescent="0.15">
      <c r="A8291" s="10" t="s">
        <v>8339</v>
      </c>
      <c r="B8291" s="11" t="s">
        <v>41</v>
      </c>
      <c r="C8291" s="11" t="s">
        <v>49</v>
      </c>
      <c r="D8291" s="12">
        <v>46032</v>
      </c>
      <c r="E8291" s="11">
        <v>3552</v>
      </c>
      <c r="F8291" s="11" t="s">
        <v>33</v>
      </c>
      <c r="G8291" s="13">
        <v>620.09</v>
      </c>
      <c r="H8291" s="14">
        <f t="shared" si="903"/>
        <v>2202559.6800000002</v>
      </c>
      <c r="I8291" s="14">
        <f>IF(F8291="GHS",H8291,H8291*Assumptions!$B$4)</f>
        <v>2202559.6800000002</v>
      </c>
      <c r="J8291" s="15" t="str">
        <f>INDEX(Assumptions!$B$8:$B$12,MATCH(B8291,Assumptions!$A$8:$A$12,0))</f>
        <v>Weighted Average</v>
      </c>
      <c r="K8291" s="16">
        <f>G8291/(1-INDEX(Assumptions!$D$8:$D$12,MATCH(B8291,Assumptions!$A$8:$A$12,0)))</f>
        <v>953.98461538461538</v>
      </c>
      <c r="L8291" s="16">
        <f t="shared" si="904"/>
        <v>18.602699999999999</v>
      </c>
      <c r="M8291" s="16">
        <f t="shared" si="905"/>
        <v>47.699230769230773</v>
      </c>
      <c r="N8291" s="14">
        <f>E8291*(K8291-L8291-M8291)*IF(F8291="GHS",1,Assumptions!$B$4)</f>
        <v>3153048.895753846</v>
      </c>
      <c r="O8291" s="15">
        <f t="shared" ca="1" si="906"/>
        <v>254</v>
      </c>
      <c r="P8291" s="15" t="str">
        <f t="shared" ca="1" si="907"/>
        <v>181-365d</v>
      </c>
      <c r="Q8291" s="17">
        <f ca="1">IF(P8291="0-90d",0,IF(P8291="91-180d",INDEX(Assumptions!$F$8:$F$12,MATCH(B8291,Assumptions!$A$8:$A$12,0)),IF(P8291="181-365d",INDEX(Assumptions!$G$8:$G$12,MATCH(B8291,Assumptions!$A$8:$A$12,0)),INDEX(Assumptions!$H$8:$H$12,MATCH(B8291,Assumptions!$A$8:$A$12,0)))))</f>
        <v>0.35</v>
      </c>
      <c r="R8291" s="14">
        <f t="shared" ca="1" si="908"/>
        <v>770895.88800000004</v>
      </c>
      <c r="S8291" s="14">
        <f t="shared" ca="1" si="909"/>
        <v>1431663.7920000001</v>
      </c>
      <c r="T8291" s="11" t="s">
        <v>25</v>
      </c>
      <c r="U8291" s="18" t="s">
        <v>26</v>
      </c>
    </row>
    <row r="8292" spans="1:21" ht="15" customHeight="1" x14ac:dyDescent="0.15">
      <c r="A8292" s="10" t="s">
        <v>8340</v>
      </c>
      <c r="B8292" s="11" t="s">
        <v>41</v>
      </c>
      <c r="C8292" s="11" t="s">
        <v>44</v>
      </c>
      <c r="D8292" s="12">
        <v>45972</v>
      </c>
      <c r="E8292" s="11">
        <v>2232</v>
      </c>
      <c r="F8292" s="11" t="s">
        <v>33</v>
      </c>
      <c r="G8292" s="13">
        <v>473.1</v>
      </c>
      <c r="H8292" s="14">
        <f t="shared" si="903"/>
        <v>1055959.2</v>
      </c>
      <c r="I8292" s="14">
        <f>IF(F8292="GHS",H8292,H8292*Assumptions!$B$4)</f>
        <v>1055959.2</v>
      </c>
      <c r="J8292" s="15" t="str">
        <f>INDEX(Assumptions!$B$8:$B$12,MATCH(B8292,Assumptions!$A$8:$A$12,0))</f>
        <v>Weighted Average</v>
      </c>
      <c r="K8292" s="16">
        <f>G8292/(1-INDEX(Assumptions!$D$8:$D$12,MATCH(B8292,Assumptions!$A$8:$A$12,0)))</f>
        <v>727.84615384615381</v>
      </c>
      <c r="L8292" s="16">
        <f t="shared" si="904"/>
        <v>14.193</v>
      </c>
      <c r="M8292" s="16">
        <f t="shared" si="905"/>
        <v>36.392307692307689</v>
      </c>
      <c r="N8292" s="14">
        <f>E8292*(K8292-L8292-M8292)*IF(F8292="GHS",1,Assumptions!$B$4)</f>
        <v>1511646.2086153845</v>
      </c>
      <c r="O8292" s="15">
        <f t="shared" ca="1" si="906"/>
        <v>314</v>
      </c>
      <c r="P8292" s="15" t="str">
        <f t="shared" ca="1" si="907"/>
        <v>181-365d</v>
      </c>
      <c r="Q8292" s="17">
        <f ca="1">IF(P8292="0-90d",0,IF(P8292="91-180d",INDEX(Assumptions!$F$8:$F$12,MATCH(B8292,Assumptions!$A$8:$A$12,0)),IF(P8292="181-365d",INDEX(Assumptions!$G$8:$G$12,MATCH(B8292,Assumptions!$A$8:$A$12,0)),INDEX(Assumptions!$H$8:$H$12,MATCH(B8292,Assumptions!$A$8:$A$12,0)))))</f>
        <v>0.35</v>
      </c>
      <c r="R8292" s="14">
        <f t="shared" ca="1" si="908"/>
        <v>369585.72</v>
      </c>
      <c r="S8292" s="14">
        <f t="shared" ca="1" si="909"/>
        <v>686373.48</v>
      </c>
      <c r="T8292" s="11" t="s">
        <v>50</v>
      </c>
      <c r="U8292" s="18" t="s">
        <v>26</v>
      </c>
    </row>
    <row r="8293" spans="1:21" ht="15" customHeight="1" x14ac:dyDescent="0.15">
      <c r="A8293" s="10" t="s">
        <v>8341</v>
      </c>
      <c r="B8293" s="11" t="s">
        <v>22</v>
      </c>
      <c r="C8293" s="11" t="s">
        <v>23</v>
      </c>
      <c r="D8293" s="12">
        <v>45844</v>
      </c>
      <c r="E8293" s="11">
        <v>3542</v>
      </c>
      <c r="F8293" s="11" t="s">
        <v>24</v>
      </c>
      <c r="G8293" s="13">
        <v>15148.89</v>
      </c>
      <c r="H8293" s="14">
        <f t="shared" si="903"/>
        <v>53657368.379999995</v>
      </c>
      <c r="I8293" s="14">
        <f>IF(F8293="GHS",H8293,H8293*Assumptions!$B$4)</f>
        <v>579499578.50399995</v>
      </c>
      <c r="J8293" s="15" t="str">
        <f>INDEX(Assumptions!$B$8:$B$12,MATCH(B8293,Assumptions!$A$8:$A$12,0))</f>
        <v>FIFO</v>
      </c>
      <c r="K8293" s="16">
        <f>G8293/(1-INDEX(Assumptions!$D$8:$D$12,MATCH(B8293,Assumptions!$A$8:$A$12,0)))</f>
        <v>18474.256097560974</v>
      </c>
      <c r="L8293" s="16">
        <f t="shared" si="904"/>
        <v>454.46669999999995</v>
      </c>
      <c r="M8293" s="16">
        <f t="shared" si="905"/>
        <v>923.7128048780487</v>
      </c>
      <c r="N8293" s="14">
        <f>E8293*(K8293-L8293-M8293)*IF(F8293="GHS",1,Assumptions!$B$4)</f>
        <v>653986475.54585564</v>
      </c>
      <c r="O8293" s="15">
        <f t="shared" ca="1" si="906"/>
        <v>442</v>
      </c>
      <c r="P8293" s="15" t="str">
        <f t="shared" ca="1" si="907"/>
        <v>365d+</v>
      </c>
      <c r="Q8293" s="17">
        <f ca="1">IF(P8293="0-90d",0,IF(P8293="91-180d",INDEX(Assumptions!$F$8:$F$12,MATCH(B8293,Assumptions!$A$8:$A$12,0)),IF(P8293="181-365d",INDEX(Assumptions!$G$8:$G$12,MATCH(B8293,Assumptions!$A$8:$A$12,0)),INDEX(Assumptions!$H$8:$H$12,MATCH(B8293,Assumptions!$A$8:$A$12,0)))))</f>
        <v>0.5</v>
      </c>
      <c r="R8293" s="14">
        <f t="shared" ca="1" si="908"/>
        <v>289749789.25199997</v>
      </c>
      <c r="S8293" s="14">
        <f t="shared" ca="1" si="909"/>
        <v>289749789.25199997</v>
      </c>
      <c r="T8293" s="11" t="s">
        <v>25</v>
      </c>
      <c r="U8293" s="18" t="s">
        <v>26</v>
      </c>
    </row>
    <row r="8294" spans="1:21" ht="15" customHeight="1" x14ac:dyDescent="0.15">
      <c r="A8294" s="10" t="s">
        <v>8342</v>
      </c>
      <c r="B8294" s="11" t="s">
        <v>41</v>
      </c>
      <c r="C8294" s="11" t="s">
        <v>44</v>
      </c>
      <c r="D8294" s="12">
        <v>46051</v>
      </c>
      <c r="E8294" s="11">
        <v>2360</v>
      </c>
      <c r="F8294" s="11" t="s">
        <v>33</v>
      </c>
      <c r="G8294" s="13">
        <v>222.43</v>
      </c>
      <c r="H8294" s="14">
        <f t="shared" si="903"/>
        <v>524934.80000000005</v>
      </c>
      <c r="I8294" s="14">
        <f>IF(F8294="GHS",H8294,H8294*Assumptions!$B$4)</f>
        <v>524934.80000000005</v>
      </c>
      <c r="J8294" s="15" t="str">
        <f>INDEX(Assumptions!$B$8:$B$12,MATCH(B8294,Assumptions!$A$8:$A$12,0))</f>
        <v>Weighted Average</v>
      </c>
      <c r="K8294" s="16">
        <f>G8294/(1-INDEX(Assumptions!$D$8:$D$12,MATCH(B8294,Assumptions!$A$8:$A$12,0)))</f>
        <v>342.2</v>
      </c>
      <c r="L8294" s="16">
        <f t="shared" si="904"/>
        <v>6.6729000000000003</v>
      </c>
      <c r="M8294" s="16">
        <f t="shared" si="905"/>
        <v>17.11</v>
      </c>
      <c r="N8294" s="14">
        <f>E8294*(K8294-L8294-M8294)*IF(F8294="GHS",1,Assumptions!$B$4)</f>
        <v>751464.35599999991</v>
      </c>
      <c r="O8294" s="15">
        <f t="shared" ca="1" si="906"/>
        <v>235</v>
      </c>
      <c r="P8294" s="15" t="str">
        <f t="shared" ca="1" si="907"/>
        <v>181-365d</v>
      </c>
      <c r="Q8294" s="17">
        <f ca="1">IF(P8294="0-90d",0,IF(P8294="91-180d",INDEX(Assumptions!$F$8:$F$12,MATCH(B8294,Assumptions!$A$8:$A$12,0)),IF(P8294="181-365d",INDEX(Assumptions!$G$8:$G$12,MATCH(B8294,Assumptions!$A$8:$A$12,0)),INDEX(Assumptions!$H$8:$H$12,MATCH(B8294,Assumptions!$A$8:$A$12,0)))))</f>
        <v>0.35</v>
      </c>
      <c r="R8294" s="14">
        <f t="shared" ca="1" si="908"/>
        <v>183727.18</v>
      </c>
      <c r="S8294" s="14">
        <f t="shared" ca="1" si="909"/>
        <v>341207.62000000005</v>
      </c>
      <c r="T8294" s="11" t="s">
        <v>25</v>
      </c>
      <c r="U8294" s="18" t="s">
        <v>26</v>
      </c>
    </row>
    <row r="8295" spans="1:21" ht="15" customHeight="1" x14ac:dyDescent="0.15">
      <c r="A8295" s="10" t="s">
        <v>8343</v>
      </c>
      <c r="B8295" s="11" t="s">
        <v>41</v>
      </c>
      <c r="C8295" s="11" t="s">
        <v>115</v>
      </c>
      <c r="D8295" s="12">
        <v>46120</v>
      </c>
      <c r="E8295" s="11">
        <v>1248</v>
      </c>
      <c r="F8295" s="11" t="s">
        <v>33</v>
      </c>
      <c r="G8295" s="13">
        <v>238.27</v>
      </c>
      <c r="H8295" s="14">
        <f t="shared" si="903"/>
        <v>297360.96000000002</v>
      </c>
      <c r="I8295" s="14">
        <f>IF(F8295="GHS",H8295,H8295*Assumptions!$B$4)</f>
        <v>297360.96000000002</v>
      </c>
      <c r="J8295" s="15" t="str">
        <f>INDEX(Assumptions!$B$8:$B$12,MATCH(B8295,Assumptions!$A$8:$A$12,0))</f>
        <v>Weighted Average</v>
      </c>
      <c r="K8295" s="16">
        <f>G8295/(1-INDEX(Assumptions!$D$8:$D$12,MATCH(B8295,Assumptions!$A$8:$A$12,0)))</f>
        <v>366.56923076923078</v>
      </c>
      <c r="L8295" s="16">
        <f t="shared" si="904"/>
        <v>7.1481000000000003</v>
      </c>
      <c r="M8295" s="16">
        <f t="shared" si="905"/>
        <v>18.328461538461539</v>
      </c>
      <c r="N8295" s="14">
        <f>E8295*(K8295-L8295-M8295)*IF(F8295="GHS",1,Assumptions!$B$4)</f>
        <v>425683.65120000008</v>
      </c>
      <c r="O8295" s="15">
        <f t="shared" ca="1" si="906"/>
        <v>166</v>
      </c>
      <c r="P8295" s="15" t="str">
        <f t="shared" ca="1" si="907"/>
        <v>91-180d</v>
      </c>
      <c r="Q8295" s="17">
        <f ca="1">IF(P8295="0-90d",0,IF(P8295="91-180d",INDEX(Assumptions!$F$8:$F$12,MATCH(B8295,Assumptions!$A$8:$A$12,0)),IF(P8295="181-365d",INDEX(Assumptions!$G$8:$G$12,MATCH(B8295,Assumptions!$A$8:$A$12,0)),INDEX(Assumptions!$H$8:$H$12,MATCH(B8295,Assumptions!$A$8:$A$12,0)))))</f>
        <v>0.1</v>
      </c>
      <c r="R8295" s="14">
        <f t="shared" ca="1" si="908"/>
        <v>29736.096000000005</v>
      </c>
      <c r="S8295" s="14">
        <f t="shared" ca="1" si="909"/>
        <v>267624.864</v>
      </c>
      <c r="T8295" s="11" t="s">
        <v>25</v>
      </c>
      <c r="U8295" s="18" t="s">
        <v>26</v>
      </c>
    </row>
    <row r="8296" spans="1:21" ht="15" customHeight="1" x14ac:dyDescent="0.15">
      <c r="A8296" s="10" t="s">
        <v>8344</v>
      </c>
      <c r="B8296" s="11" t="s">
        <v>41</v>
      </c>
      <c r="C8296" s="11" t="s">
        <v>44</v>
      </c>
      <c r="D8296" s="12">
        <v>46179</v>
      </c>
      <c r="E8296" s="11">
        <v>1052</v>
      </c>
      <c r="F8296" s="11" t="s">
        <v>33</v>
      </c>
      <c r="G8296" s="13">
        <v>843.97</v>
      </c>
      <c r="H8296" s="14">
        <f t="shared" si="903"/>
        <v>887856.44000000006</v>
      </c>
      <c r="I8296" s="14">
        <f>IF(F8296="GHS",H8296,H8296*Assumptions!$B$4)</f>
        <v>887856.44000000006</v>
      </c>
      <c r="J8296" s="15" t="str">
        <f>INDEX(Assumptions!$B$8:$B$12,MATCH(B8296,Assumptions!$A$8:$A$12,0))</f>
        <v>Weighted Average</v>
      </c>
      <c r="K8296" s="16">
        <f>G8296/(1-INDEX(Assumptions!$D$8:$D$12,MATCH(B8296,Assumptions!$A$8:$A$12,0)))</f>
        <v>1298.4153846153847</v>
      </c>
      <c r="L8296" s="16">
        <f t="shared" si="904"/>
        <v>25.319099999999999</v>
      </c>
      <c r="M8296" s="16">
        <f t="shared" si="905"/>
        <v>64.920769230769238</v>
      </c>
      <c r="N8296" s="14">
        <f>E8296*(K8296-L8296-M8296)*IF(F8296="GHS",1,Assumptions!$B$4)</f>
        <v>1271000.6421846154</v>
      </c>
      <c r="O8296" s="15">
        <f t="shared" ca="1" si="906"/>
        <v>107</v>
      </c>
      <c r="P8296" s="15" t="str">
        <f t="shared" ca="1" si="907"/>
        <v>91-180d</v>
      </c>
      <c r="Q8296" s="17">
        <f ca="1">IF(P8296="0-90d",0,IF(P8296="91-180d",INDEX(Assumptions!$F$8:$F$12,MATCH(B8296,Assumptions!$A$8:$A$12,0)),IF(P8296="181-365d",INDEX(Assumptions!$G$8:$G$12,MATCH(B8296,Assumptions!$A$8:$A$12,0)),INDEX(Assumptions!$H$8:$H$12,MATCH(B8296,Assumptions!$A$8:$A$12,0)))))</f>
        <v>0.1</v>
      </c>
      <c r="R8296" s="14">
        <f t="shared" ca="1" si="908"/>
        <v>88785.644000000015</v>
      </c>
      <c r="S8296" s="14">
        <f t="shared" ca="1" si="909"/>
        <v>799070.79600000009</v>
      </c>
      <c r="T8296" s="11" t="s">
        <v>25</v>
      </c>
      <c r="U8296" s="18" t="s">
        <v>26</v>
      </c>
    </row>
    <row r="8297" spans="1:21" ht="15" customHeight="1" x14ac:dyDescent="0.15">
      <c r="A8297" s="10" t="s">
        <v>8345</v>
      </c>
      <c r="B8297" s="11" t="s">
        <v>41</v>
      </c>
      <c r="C8297" s="11" t="s">
        <v>44</v>
      </c>
      <c r="D8297" s="12">
        <v>46075</v>
      </c>
      <c r="E8297" s="11">
        <v>3551</v>
      </c>
      <c r="F8297" s="11" t="s">
        <v>33</v>
      </c>
      <c r="G8297" s="13">
        <v>271.39</v>
      </c>
      <c r="H8297" s="14">
        <f t="shared" si="903"/>
        <v>963705.8899999999</v>
      </c>
      <c r="I8297" s="14">
        <f>IF(F8297="GHS",H8297,H8297*Assumptions!$B$4)</f>
        <v>963705.8899999999</v>
      </c>
      <c r="J8297" s="15" t="str">
        <f>INDEX(Assumptions!$B$8:$B$12,MATCH(B8297,Assumptions!$A$8:$A$12,0))</f>
        <v>Weighted Average</v>
      </c>
      <c r="K8297" s="16">
        <f>G8297/(1-INDEX(Assumptions!$D$8:$D$12,MATCH(B8297,Assumptions!$A$8:$A$12,0)))</f>
        <v>417.52307692307687</v>
      </c>
      <c r="L8297" s="16">
        <f t="shared" si="904"/>
        <v>8.1417000000000002</v>
      </c>
      <c r="M8297" s="16">
        <f t="shared" si="905"/>
        <v>20.876153846153844</v>
      </c>
      <c r="N8297" s="14">
        <f>E8297*(K8297-L8297-M8297)*IF(F8297="GHS",1,Assumptions!$B$4)</f>
        <v>1379582.0471461536</v>
      </c>
      <c r="O8297" s="15">
        <f t="shared" ca="1" si="906"/>
        <v>211</v>
      </c>
      <c r="P8297" s="15" t="str">
        <f t="shared" ca="1" si="907"/>
        <v>181-365d</v>
      </c>
      <c r="Q8297" s="17">
        <f ca="1">IF(P8297="0-90d",0,IF(P8297="91-180d",INDEX(Assumptions!$F$8:$F$12,MATCH(B8297,Assumptions!$A$8:$A$12,0)),IF(P8297="181-365d",INDEX(Assumptions!$G$8:$G$12,MATCH(B8297,Assumptions!$A$8:$A$12,0)),INDEX(Assumptions!$H$8:$H$12,MATCH(B8297,Assumptions!$A$8:$A$12,0)))))</f>
        <v>0.35</v>
      </c>
      <c r="R8297" s="14">
        <f t="shared" ca="1" si="908"/>
        <v>337297.06149999995</v>
      </c>
      <c r="S8297" s="14">
        <f t="shared" ca="1" si="909"/>
        <v>626408.82849999995</v>
      </c>
      <c r="T8297" s="11" t="s">
        <v>25</v>
      </c>
      <c r="U8297" s="18" t="s">
        <v>26</v>
      </c>
    </row>
    <row r="8298" spans="1:21" ht="15" customHeight="1" x14ac:dyDescent="0.15">
      <c r="A8298" s="10" t="s">
        <v>8346</v>
      </c>
      <c r="B8298" s="11" t="s">
        <v>46</v>
      </c>
      <c r="C8298" s="11" t="s">
        <v>52</v>
      </c>
      <c r="D8298" s="12">
        <v>45753</v>
      </c>
      <c r="E8298" s="11">
        <v>1455</v>
      </c>
      <c r="F8298" s="11" t="s">
        <v>33</v>
      </c>
      <c r="G8298" s="13">
        <v>810580.4</v>
      </c>
      <c r="H8298" s="14">
        <f t="shared" si="903"/>
        <v>1179394482</v>
      </c>
      <c r="I8298" s="14">
        <f>IF(F8298="GHS",H8298,H8298*Assumptions!$B$4)</f>
        <v>1179394482</v>
      </c>
      <c r="J8298" s="15" t="str">
        <f>INDEX(Assumptions!$B$8:$B$12,MATCH(B8298,Assumptions!$A$8:$A$12,0))</f>
        <v>Specific Identification</v>
      </c>
      <c r="K8298" s="16">
        <f>G8298/(1-INDEX(Assumptions!$D$8:$D$12,MATCH(B8298,Assumptions!$A$8:$A$12,0)))</f>
        <v>1039205.641025641</v>
      </c>
      <c r="L8298" s="16">
        <f t="shared" si="904"/>
        <v>24317.412</v>
      </c>
      <c r="M8298" s="16">
        <f t="shared" si="905"/>
        <v>51960.282051282054</v>
      </c>
      <c r="N8298" s="14">
        <f>E8298*(K8298-L8298-M8298)*IF(F8298="GHS",1,Assumptions!$B$4)</f>
        <v>1401060162.8476923</v>
      </c>
      <c r="O8298" s="15">
        <f t="shared" ca="1" si="906"/>
        <v>533</v>
      </c>
      <c r="P8298" s="15" t="str">
        <f t="shared" ca="1" si="907"/>
        <v>365d+</v>
      </c>
      <c r="Q8298" s="17">
        <f ca="1">IF(P8298="0-90d",0,IF(P8298="91-180d",INDEX(Assumptions!$F$8:$F$12,MATCH(B8298,Assumptions!$A$8:$A$12,0)),IF(P8298="181-365d",INDEX(Assumptions!$G$8:$G$12,MATCH(B8298,Assumptions!$A$8:$A$12,0)),INDEX(Assumptions!$H$8:$H$12,MATCH(B8298,Assumptions!$A$8:$A$12,0)))))</f>
        <v>0.15</v>
      </c>
      <c r="R8298" s="14">
        <f t="shared" ca="1" si="908"/>
        <v>176909172.29999998</v>
      </c>
      <c r="S8298" s="14">
        <f t="shared" ca="1" si="909"/>
        <v>1002485309.7</v>
      </c>
      <c r="T8298" s="11" t="s">
        <v>25</v>
      </c>
      <c r="U8298" s="18" t="s">
        <v>36</v>
      </c>
    </row>
    <row r="8299" spans="1:21" ht="15" customHeight="1" x14ac:dyDescent="0.15">
      <c r="A8299" s="10" t="s">
        <v>8347</v>
      </c>
      <c r="B8299" s="11" t="s">
        <v>31</v>
      </c>
      <c r="C8299" s="11" t="s">
        <v>63</v>
      </c>
      <c r="D8299" s="12">
        <v>46110</v>
      </c>
      <c r="E8299" s="11">
        <v>2808</v>
      </c>
      <c r="F8299" s="11" t="s">
        <v>33</v>
      </c>
      <c r="G8299" s="13">
        <v>930.21</v>
      </c>
      <c r="H8299" s="14">
        <f t="shared" si="903"/>
        <v>2612029.6800000002</v>
      </c>
      <c r="I8299" s="14">
        <f>IF(F8299="GHS",H8299,H8299*Assumptions!$B$4)</f>
        <v>2612029.6800000002</v>
      </c>
      <c r="J8299" s="15" t="str">
        <f>INDEX(Assumptions!$B$8:$B$12,MATCH(B8299,Assumptions!$A$8:$A$12,0))</f>
        <v>Weighted Average</v>
      </c>
      <c r="K8299" s="16">
        <f>G8299/(1-INDEX(Assumptions!$D$8:$D$12,MATCH(B8299,Assumptions!$A$8:$A$12,0)))</f>
        <v>1291.9583333333335</v>
      </c>
      <c r="L8299" s="16">
        <f t="shared" si="904"/>
        <v>27.906300000000002</v>
      </c>
      <c r="M8299" s="16">
        <f t="shared" si="905"/>
        <v>64.597916666666677</v>
      </c>
      <c r="N8299" s="14">
        <f>E8299*(K8299-L8299-M8299)*IF(F8299="GHS",1,Assumptions!$B$4)</f>
        <v>3368067.1596000004</v>
      </c>
      <c r="O8299" s="15">
        <f t="shared" ca="1" si="906"/>
        <v>176</v>
      </c>
      <c r="P8299" s="15" t="str">
        <f t="shared" ca="1" si="907"/>
        <v>91-180d</v>
      </c>
      <c r="Q8299" s="17">
        <f ca="1">IF(P8299="0-90d",0,IF(P8299="91-180d",INDEX(Assumptions!$F$8:$F$12,MATCH(B8299,Assumptions!$A$8:$A$12,0)),IF(P8299="181-365d",INDEX(Assumptions!$G$8:$G$12,MATCH(B8299,Assumptions!$A$8:$A$12,0)),INDEX(Assumptions!$H$8:$H$12,MATCH(B8299,Assumptions!$A$8:$A$12,0)))))</f>
        <v>0.05</v>
      </c>
      <c r="R8299" s="14">
        <f t="shared" ca="1" si="908"/>
        <v>130601.48400000001</v>
      </c>
      <c r="S8299" s="14">
        <f t="shared" ca="1" si="909"/>
        <v>2481428.196</v>
      </c>
      <c r="T8299" s="11" t="s">
        <v>25</v>
      </c>
      <c r="U8299" s="18" t="s">
        <v>26</v>
      </c>
    </row>
    <row r="8300" spans="1:21" ht="15" customHeight="1" x14ac:dyDescent="0.15">
      <c r="A8300" s="10" t="s">
        <v>8348</v>
      </c>
      <c r="B8300" s="11" t="s">
        <v>22</v>
      </c>
      <c r="C8300" s="11" t="s">
        <v>81</v>
      </c>
      <c r="D8300" s="12">
        <v>45955</v>
      </c>
      <c r="E8300" s="11">
        <v>3691</v>
      </c>
      <c r="F8300" s="11" t="s">
        <v>24</v>
      </c>
      <c r="G8300" s="13">
        <v>55093.06</v>
      </c>
      <c r="H8300" s="14">
        <f t="shared" si="903"/>
        <v>203348484.45999998</v>
      </c>
      <c r="I8300" s="14">
        <f>IF(F8300="GHS",H8300,H8300*Assumptions!$B$4)</f>
        <v>2196163632.1679997</v>
      </c>
      <c r="J8300" s="15" t="str">
        <f>INDEX(Assumptions!$B$8:$B$12,MATCH(B8300,Assumptions!$A$8:$A$12,0))</f>
        <v>FIFO</v>
      </c>
      <c r="K8300" s="16">
        <f>G8300/(1-INDEX(Assumptions!$D$8:$D$12,MATCH(B8300,Assumptions!$A$8:$A$12,0)))</f>
        <v>67186.658536585353</v>
      </c>
      <c r="L8300" s="16">
        <f t="shared" si="904"/>
        <v>1652.7918</v>
      </c>
      <c r="M8300" s="16">
        <f t="shared" si="905"/>
        <v>3359.3329268292678</v>
      </c>
      <c r="N8300" s="14">
        <f>E8300*(K8300-L8300-M8300)*IF(F8300="GHS",1,Assumptions!$B$4)</f>
        <v>2478451006.3515453</v>
      </c>
      <c r="O8300" s="15">
        <f t="shared" ca="1" si="906"/>
        <v>331</v>
      </c>
      <c r="P8300" s="15" t="str">
        <f t="shared" ca="1" si="907"/>
        <v>181-365d</v>
      </c>
      <c r="Q8300" s="17">
        <f ca="1">IF(P8300="0-90d",0,IF(P8300="91-180d",INDEX(Assumptions!$F$8:$F$12,MATCH(B8300,Assumptions!$A$8:$A$12,0)),IF(P8300="181-365d",INDEX(Assumptions!$G$8:$G$12,MATCH(B8300,Assumptions!$A$8:$A$12,0)),INDEX(Assumptions!$H$8:$H$12,MATCH(B8300,Assumptions!$A$8:$A$12,0)))))</f>
        <v>0.15</v>
      </c>
      <c r="R8300" s="14">
        <f t="shared" ca="1" si="908"/>
        <v>329424544.82519996</v>
      </c>
      <c r="S8300" s="14">
        <f t="shared" ca="1" si="909"/>
        <v>1866739087.3427997</v>
      </c>
      <c r="T8300" s="11" t="s">
        <v>25</v>
      </c>
      <c r="U8300" s="18" t="s">
        <v>26</v>
      </c>
    </row>
    <row r="8301" spans="1:21" ht="15" customHeight="1" x14ac:dyDescent="0.15">
      <c r="A8301" s="10" t="s">
        <v>8349</v>
      </c>
      <c r="B8301" s="11" t="s">
        <v>22</v>
      </c>
      <c r="C8301" s="11" t="s">
        <v>61</v>
      </c>
      <c r="D8301" s="12">
        <v>46188</v>
      </c>
      <c r="E8301" s="11">
        <v>1657</v>
      </c>
      <c r="F8301" s="11" t="s">
        <v>24</v>
      </c>
      <c r="G8301" s="13">
        <v>28993.81</v>
      </c>
      <c r="H8301" s="14">
        <f t="shared" si="903"/>
        <v>48042743.170000002</v>
      </c>
      <c r="I8301" s="14">
        <f>IF(F8301="GHS",H8301,H8301*Assumptions!$B$4)</f>
        <v>518861626.23600006</v>
      </c>
      <c r="J8301" s="15" t="str">
        <f>INDEX(Assumptions!$B$8:$B$12,MATCH(B8301,Assumptions!$A$8:$A$12,0))</f>
        <v>FIFO</v>
      </c>
      <c r="K8301" s="16">
        <f>G8301/(1-INDEX(Assumptions!$D$8:$D$12,MATCH(B8301,Assumptions!$A$8:$A$12,0)))</f>
        <v>35358.304878048781</v>
      </c>
      <c r="L8301" s="16">
        <f t="shared" si="904"/>
        <v>869.8143</v>
      </c>
      <c r="M8301" s="16">
        <f t="shared" si="905"/>
        <v>1767.9152439024392</v>
      </c>
      <c r="N8301" s="14">
        <f>E8301*(K8301-L8301-M8301)*IF(F8301="GHS",1,Assumptions!$B$4)</f>
        <v>585554327.94974935</v>
      </c>
      <c r="O8301" s="15">
        <f t="shared" ca="1" si="906"/>
        <v>98</v>
      </c>
      <c r="P8301" s="15" t="str">
        <f t="shared" ca="1" si="907"/>
        <v>91-180d</v>
      </c>
      <c r="Q8301" s="17">
        <f ca="1">IF(P8301="0-90d",0,IF(P8301="91-180d",INDEX(Assumptions!$F$8:$F$12,MATCH(B8301,Assumptions!$A$8:$A$12,0)),IF(P8301="181-365d",INDEX(Assumptions!$G$8:$G$12,MATCH(B8301,Assumptions!$A$8:$A$12,0)),INDEX(Assumptions!$H$8:$H$12,MATCH(B8301,Assumptions!$A$8:$A$12,0)))))</f>
        <v>0.03</v>
      </c>
      <c r="R8301" s="14">
        <f t="shared" ca="1" si="908"/>
        <v>15565848.787080001</v>
      </c>
      <c r="S8301" s="14">
        <f t="shared" ca="1" si="909"/>
        <v>503295777.44892007</v>
      </c>
      <c r="T8301" s="11" t="s">
        <v>25</v>
      </c>
      <c r="U8301" s="18" t="s">
        <v>26</v>
      </c>
    </row>
    <row r="8302" spans="1:21" ht="15" customHeight="1" x14ac:dyDescent="0.15">
      <c r="A8302" s="10" t="s">
        <v>8350</v>
      </c>
      <c r="B8302" s="11" t="s">
        <v>31</v>
      </c>
      <c r="C8302" s="11" t="s">
        <v>76</v>
      </c>
      <c r="D8302" s="12">
        <v>45953</v>
      </c>
      <c r="E8302" s="11">
        <v>322</v>
      </c>
      <c r="F8302" s="11" t="s">
        <v>33</v>
      </c>
      <c r="G8302" s="13">
        <v>1199.82</v>
      </c>
      <c r="H8302" s="14">
        <f t="shared" si="903"/>
        <v>386342.04</v>
      </c>
      <c r="I8302" s="14">
        <f>IF(F8302="GHS",H8302,H8302*Assumptions!$B$4)</f>
        <v>386342.04</v>
      </c>
      <c r="J8302" s="15" t="str">
        <f>INDEX(Assumptions!$B$8:$B$12,MATCH(B8302,Assumptions!$A$8:$A$12,0))</f>
        <v>Weighted Average</v>
      </c>
      <c r="K8302" s="16">
        <f>G8302/(1-INDEX(Assumptions!$D$8:$D$12,MATCH(B8302,Assumptions!$A$8:$A$12,0)))</f>
        <v>1666.4166666666667</v>
      </c>
      <c r="L8302" s="16">
        <f t="shared" si="904"/>
        <v>35.994599999999998</v>
      </c>
      <c r="M8302" s="16">
        <f t="shared" si="905"/>
        <v>83.32083333333334</v>
      </c>
      <c r="N8302" s="14">
        <f>E8302*(K8302-L8302-M8302)*IF(F8302="GHS",1,Assumptions!$B$4)</f>
        <v>498166.59713333333</v>
      </c>
      <c r="O8302" s="15">
        <f t="shared" ca="1" si="906"/>
        <v>333</v>
      </c>
      <c r="P8302" s="15" t="str">
        <f t="shared" ca="1" si="907"/>
        <v>181-365d</v>
      </c>
      <c r="Q8302" s="17">
        <f ca="1">IF(P8302="0-90d",0,IF(P8302="91-180d",INDEX(Assumptions!$F$8:$F$12,MATCH(B8302,Assumptions!$A$8:$A$12,0)),IF(P8302="181-365d",INDEX(Assumptions!$G$8:$G$12,MATCH(B8302,Assumptions!$A$8:$A$12,0)),INDEX(Assumptions!$H$8:$H$12,MATCH(B8302,Assumptions!$A$8:$A$12,0)))))</f>
        <v>0.2</v>
      </c>
      <c r="R8302" s="14">
        <f t="shared" ca="1" si="908"/>
        <v>77268.407999999996</v>
      </c>
      <c r="S8302" s="14">
        <f t="shared" ca="1" si="909"/>
        <v>309073.63199999998</v>
      </c>
      <c r="T8302" s="11" t="s">
        <v>25</v>
      </c>
      <c r="U8302" s="18" t="s">
        <v>26</v>
      </c>
    </row>
    <row r="8303" spans="1:21" ht="15" customHeight="1" x14ac:dyDescent="0.15">
      <c r="A8303" s="10" t="s">
        <v>8351</v>
      </c>
      <c r="B8303" s="11" t="s">
        <v>22</v>
      </c>
      <c r="C8303" s="11" t="s">
        <v>81</v>
      </c>
      <c r="D8303" s="12">
        <v>46105</v>
      </c>
      <c r="E8303" s="11">
        <v>1982</v>
      </c>
      <c r="F8303" s="11" t="s">
        <v>24</v>
      </c>
      <c r="G8303" s="13">
        <v>29027.38</v>
      </c>
      <c r="H8303" s="14">
        <f t="shared" si="903"/>
        <v>57532267.160000004</v>
      </c>
      <c r="I8303" s="14">
        <f>IF(F8303="GHS",H8303,H8303*Assumptions!$B$4)</f>
        <v>621348485.32800007</v>
      </c>
      <c r="J8303" s="15" t="str">
        <f>INDEX(Assumptions!$B$8:$B$12,MATCH(B8303,Assumptions!$A$8:$A$12,0))</f>
        <v>FIFO</v>
      </c>
      <c r="K8303" s="16">
        <f>G8303/(1-INDEX(Assumptions!$D$8:$D$12,MATCH(B8303,Assumptions!$A$8:$A$12,0)))</f>
        <v>35399.243902439026</v>
      </c>
      <c r="L8303" s="16">
        <f t="shared" si="904"/>
        <v>870.82140000000004</v>
      </c>
      <c r="M8303" s="16">
        <f t="shared" si="905"/>
        <v>1769.9621951219515</v>
      </c>
      <c r="N8303" s="14">
        <f>E8303*(K8303-L8303-M8303)*IF(F8303="GHS",1,Assumptions!$B$4)</f>
        <v>701214497.95430636</v>
      </c>
      <c r="O8303" s="15">
        <f t="shared" ca="1" si="906"/>
        <v>181</v>
      </c>
      <c r="P8303" s="15" t="str">
        <f t="shared" ca="1" si="907"/>
        <v>181-365d</v>
      </c>
      <c r="Q8303" s="17">
        <f ca="1">IF(P8303="0-90d",0,IF(P8303="91-180d",INDEX(Assumptions!$F$8:$F$12,MATCH(B8303,Assumptions!$A$8:$A$12,0)),IF(P8303="181-365d",INDEX(Assumptions!$G$8:$G$12,MATCH(B8303,Assumptions!$A$8:$A$12,0)),INDEX(Assumptions!$H$8:$H$12,MATCH(B8303,Assumptions!$A$8:$A$12,0)))))</f>
        <v>0.15</v>
      </c>
      <c r="R8303" s="14">
        <f t="shared" ca="1" si="908"/>
        <v>93202272.799200013</v>
      </c>
      <c r="S8303" s="14">
        <f t="shared" ca="1" si="909"/>
        <v>528146212.52880007</v>
      </c>
      <c r="T8303" s="11" t="s">
        <v>25</v>
      </c>
      <c r="U8303" s="18" t="s">
        <v>36</v>
      </c>
    </row>
    <row r="8304" spans="1:21" ht="15" customHeight="1" x14ac:dyDescent="0.15">
      <c r="A8304" s="10" t="s">
        <v>8352</v>
      </c>
      <c r="B8304" s="11" t="s">
        <v>28</v>
      </c>
      <c r="C8304" s="11" t="s">
        <v>38</v>
      </c>
      <c r="D8304" s="12">
        <v>45897</v>
      </c>
      <c r="E8304" s="11">
        <v>4677</v>
      </c>
      <c r="F8304" s="11" t="s">
        <v>24</v>
      </c>
      <c r="G8304" s="13">
        <v>7992.49</v>
      </c>
      <c r="H8304" s="14">
        <f t="shared" si="903"/>
        <v>37380875.729999997</v>
      </c>
      <c r="I8304" s="14">
        <f>IF(F8304="GHS",H8304,H8304*Assumptions!$B$4)</f>
        <v>403713457.884</v>
      </c>
      <c r="J8304" s="15" t="str">
        <f>INDEX(Assumptions!$B$8:$B$12,MATCH(B8304,Assumptions!$A$8:$A$12,0))</f>
        <v>Fair Value Less Costs to Sell</v>
      </c>
      <c r="K8304" s="16">
        <f>G8304/(1-INDEX(Assumptions!$D$8:$D$12,MATCH(B8304,Assumptions!$A$8:$A$12,0)))</f>
        <v>9082.375</v>
      </c>
      <c r="L8304" s="16">
        <f t="shared" si="904"/>
        <v>239.7747</v>
      </c>
      <c r="M8304" s="16">
        <f t="shared" si="905"/>
        <v>454.11875000000003</v>
      </c>
      <c r="N8304" s="14">
        <f>E8304*(K8304-L8304-M8304)*IF(F8304="GHS",1,Assumptions!$B$4)</f>
        <v>423715624.66098011</v>
      </c>
      <c r="O8304" s="15">
        <f t="shared" ca="1" si="906"/>
        <v>389</v>
      </c>
      <c r="P8304" s="15" t="str">
        <f t="shared" ca="1" si="907"/>
        <v>365d+</v>
      </c>
      <c r="Q8304" s="17">
        <f ca="1">IF(P8304="0-90d",0,IF(P8304="91-180d",INDEX(Assumptions!$F$8:$F$12,MATCH(B8304,Assumptions!$A$8:$A$12,0)),IF(P8304="181-365d",INDEX(Assumptions!$G$8:$G$12,MATCH(B8304,Assumptions!$A$8:$A$12,0)),INDEX(Assumptions!$H$8:$H$12,MATCH(B8304,Assumptions!$A$8:$A$12,0)))))</f>
        <v>0.4</v>
      </c>
      <c r="R8304" s="14">
        <f t="shared" ca="1" si="908"/>
        <v>161485383.15360001</v>
      </c>
      <c r="S8304" s="14">
        <f t="shared" ca="1" si="909"/>
        <v>242228074.7304</v>
      </c>
      <c r="T8304" s="11" t="s">
        <v>25</v>
      </c>
      <c r="U8304" s="18" t="s">
        <v>26</v>
      </c>
    </row>
    <row r="8305" spans="1:21" ht="15" customHeight="1" x14ac:dyDescent="0.15">
      <c r="A8305" s="10" t="s">
        <v>8353</v>
      </c>
      <c r="B8305" s="11" t="s">
        <v>28</v>
      </c>
      <c r="C8305" s="11" t="s">
        <v>55</v>
      </c>
      <c r="D8305" s="12">
        <v>46080</v>
      </c>
      <c r="E8305" s="11">
        <v>1242</v>
      </c>
      <c r="F8305" s="11" t="s">
        <v>24</v>
      </c>
      <c r="G8305" s="13">
        <v>5500.91</v>
      </c>
      <c r="H8305" s="14">
        <f t="shared" si="903"/>
        <v>6832130.2199999997</v>
      </c>
      <c r="I8305" s="14">
        <f>IF(F8305="GHS",H8305,H8305*Assumptions!$B$4)</f>
        <v>73787006.376000002</v>
      </c>
      <c r="J8305" s="15" t="str">
        <f>INDEX(Assumptions!$B$8:$B$12,MATCH(B8305,Assumptions!$A$8:$A$12,0))</f>
        <v>Fair Value Less Costs to Sell</v>
      </c>
      <c r="K8305" s="16">
        <f>G8305/(1-INDEX(Assumptions!$D$8:$D$12,MATCH(B8305,Assumptions!$A$8:$A$12,0)))</f>
        <v>6251.034090909091</v>
      </c>
      <c r="L8305" s="16">
        <f t="shared" si="904"/>
        <v>165.0273</v>
      </c>
      <c r="M8305" s="16">
        <f t="shared" si="905"/>
        <v>312.55170454545458</v>
      </c>
      <c r="N8305" s="14">
        <f>E8305*(K8305-L8305-M8305)*IF(F8305="GHS",1,Assumptions!$B$4)</f>
        <v>77442817.146447286</v>
      </c>
      <c r="O8305" s="15">
        <f t="shared" ca="1" si="906"/>
        <v>206</v>
      </c>
      <c r="P8305" s="15" t="str">
        <f t="shared" ca="1" si="907"/>
        <v>181-365d</v>
      </c>
      <c r="Q8305" s="17">
        <f ca="1">IF(P8305="0-90d",0,IF(P8305="91-180d",INDEX(Assumptions!$F$8:$F$12,MATCH(B8305,Assumptions!$A$8:$A$12,0)),IF(P8305="181-365d",INDEX(Assumptions!$G$8:$G$12,MATCH(B8305,Assumptions!$A$8:$A$12,0)),INDEX(Assumptions!$H$8:$H$12,MATCH(B8305,Assumptions!$A$8:$A$12,0)))))</f>
        <v>0.1</v>
      </c>
      <c r="R8305" s="14">
        <f t="shared" ca="1" si="908"/>
        <v>7378700.6376000009</v>
      </c>
      <c r="S8305" s="14">
        <f t="shared" ca="1" si="909"/>
        <v>66408305.738399997</v>
      </c>
      <c r="T8305" s="11" t="s">
        <v>25</v>
      </c>
      <c r="U8305" s="18" t="s">
        <v>26</v>
      </c>
    </row>
    <row r="8306" spans="1:21" ht="15" customHeight="1" x14ac:dyDescent="0.15">
      <c r="A8306" s="10" t="s">
        <v>8354</v>
      </c>
      <c r="B8306" s="11" t="s">
        <v>41</v>
      </c>
      <c r="C8306" s="11" t="s">
        <v>115</v>
      </c>
      <c r="D8306" s="12">
        <v>46212</v>
      </c>
      <c r="E8306" s="11">
        <v>2452</v>
      </c>
      <c r="F8306" s="11" t="s">
        <v>33</v>
      </c>
      <c r="G8306" s="13">
        <v>541.75</v>
      </c>
      <c r="H8306" s="14">
        <f t="shared" si="903"/>
        <v>1328371</v>
      </c>
      <c r="I8306" s="14">
        <f>IF(F8306="GHS",H8306,H8306*Assumptions!$B$4)</f>
        <v>1328371</v>
      </c>
      <c r="J8306" s="15" t="str">
        <f>INDEX(Assumptions!$B$8:$B$12,MATCH(B8306,Assumptions!$A$8:$A$12,0))</f>
        <v>Weighted Average</v>
      </c>
      <c r="K8306" s="16">
        <f>G8306/(1-INDEX(Assumptions!$D$8:$D$12,MATCH(B8306,Assumptions!$A$8:$A$12,0)))</f>
        <v>833.46153846153845</v>
      </c>
      <c r="L8306" s="16">
        <f t="shared" si="904"/>
        <v>16.252499999999998</v>
      </c>
      <c r="M8306" s="16">
        <f t="shared" si="905"/>
        <v>41.673076923076927</v>
      </c>
      <c r="N8306" s="14">
        <f>E8306*(K8306-L8306-M8306)*IF(F8306="GHS",1,Assumptions!$B$4)</f>
        <v>1901614.1776923079</v>
      </c>
      <c r="O8306" s="15">
        <f t="shared" ca="1" si="906"/>
        <v>74</v>
      </c>
      <c r="P8306" s="15" t="str">
        <f t="shared" ca="1" si="907"/>
        <v>0-90d</v>
      </c>
      <c r="Q8306" s="17">
        <f ca="1">IF(P8306="0-90d",0,IF(P8306="91-180d",INDEX(Assumptions!$F$8:$F$12,MATCH(B8306,Assumptions!$A$8:$A$12,0)),IF(P8306="181-365d",INDEX(Assumptions!$G$8:$G$12,MATCH(B8306,Assumptions!$A$8:$A$12,0)),INDEX(Assumptions!$H$8:$H$12,MATCH(B8306,Assumptions!$A$8:$A$12,0)))))</f>
        <v>0</v>
      </c>
      <c r="R8306" s="14">
        <f t="shared" ca="1" si="908"/>
        <v>0</v>
      </c>
      <c r="S8306" s="14">
        <f t="shared" ca="1" si="909"/>
        <v>1328371</v>
      </c>
      <c r="T8306" s="11" t="s">
        <v>25</v>
      </c>
      <c r="U8306" s="18" t="s">
        <v>26</v>
      </c>
    </row>
    <row r="8307" spans="1:21" ht="15" customHeight="1" x14ac:dyDescent="0.15">
      <c r="A8307" s="10" t="s">
        <v>8355</v>
      </c>
      <c r="B8307" s="11" t="s">
        <v>22</v>
      </c>
      <c r="C8307" s="11" t="s">
        <v>61</v>
      </c>
      <c r="D8307" s="12">
        <v>46062</v>
      </c>
      <c r="E8307" s="11">
        <v>472</v>
      </c>
      <c r="F8307" s="11" t="s">
        <v>24</v>
      </c>
      <c r="G8307" s="13">
        <v>28153.75</v>
      </c>
      <c r="H8307" s="14">
        <f t="shared" si="903"/>
        <v>13288570</v>
      </c>
      <c r="I8307" s="14">
        <f>IF(F8307="GHS",H8307,H8307*Assumptions!$B$4)</f>
        <v>143516556</v>
      </c>
      <c r="J8307" s="15" t="str">
        <f>INDEX(Assumptions!$B$8:$B$12,MATCH(B8307,Assumptions!$A$8:$A$12,0))</f>
        <v>FIFO</v>
      </c>
      <c r="K8307" s="16">
        <f>G8307/(1-INDEX(Assumptions!$D$8:$D$12,MATCH(B8307,Assumptions!$A$8:$A$12,0)))</f>
        <v>34333.841463414632</v>
      </c>
      <c r="L8307" s="16">
        <f t="shared" si="904"/>
        <v>844.61249999999995</v>
      </c>
      <c r="M8307" s="16">
        <f t="shared" si="905"/>
        <v>1716.6920731707316</v>
      </c>
      <c r="N8307" s="14">
        <f>E8307*(K8307-L8307-M8307)*IF(F8307="GHS",1,Assumptions!$B$4)</f>
        <v>161963684.0517073</v>
      </c>
      <c r="O8307" s="15">
        <f t="shared" ca="1" si="906"/>
        <v>224</v>
      </c>
      <c r="P8307" s="15" t="str">
        <f t="shared" ca="1" si="907"/>
        <v>181-365d</v>
      </c>
      <c r="Q8307" s="17">
        <f ca="1">IF(P8307="0-90d",0,IF(P8307="91-180d",INDEX(Assumptions!$F$8:$F$12,MATCH(B8307,Assumptions!$A$8:$A$12,0)),IF(P8307="181-365d",INDEX(Assumptions!$G$8:$G$12,MATCH(B8307,Assumptions!$A$8:$A$12,0)),INDEX(Assumptions!$H$8:$H$12,MATCH(B8307,Assumptions!$A$8:$A$12,0)))))</f>
        <v>0.15</v>
      </c>
      <c r="R8307" s="14">
        <f t="shared" ca="1" si="908"/>
        <v>21527483.399999999</v>
      </c>
      <c r="S8307" s="14">
        <f t="shared" ca="1" si="909"/>
        <v>121989072.59999999</v>
      </c>
      <c r="T8307" s="11" t="s">
        <v>25</v>
      </c>
      <c r="U8307" s="18" t="s">
        <v>26</v>
      </c>
    </row>
    <row r="8308" spans="1:21" ht="15" customHeight="1" x14ac:dyDescent="0.15">
      <c r="A8308" s="10" t="s">
        <v>8356</v>
      </c>
      <c r="B8308" s="11" t="s">
        <v>41</v>
      </c>
      <c r="C8308" s="11" t="s">
        <v>115</v>
      </c>
      <c r="D8308" s="12">
        <v>45795</v>
      </c>
      <c r="E8308" s="11">
        <v>37</v>
      </c>
      <c r="F8308" s="11" t="s">
        <v>33</v>
      </c>
      <c r="G8308" s="13">
        <v>424.02</v>
      </c>
      <c r="H8308" s="14">
        <f t="shared" si="903"/>
        <v>15688.74</v>
      </c>
      <c r="I8308" s="14">
        <f>IF(F8308="GHS",H8308,H8308*Assumptions!$B$4)</f>
        <v>15688.74</v>
      </c>
      <c r="J8308" s="15" t="str">
        <f>INDEX(Assumptions!$B$8:$B$12,MATCH(B8308,Assumptions!$A$8:$A$12,0))</f>
        <v>Weighted Average</v>
      </c>
      <c r="K8308" s="16">
        <f>G8308/(1-INDEX(Assumptions!$D$8:$D$12,MATCH(B8308,Assumptions!$A$8:$A$12,0)))</f>
        <v>652.3384615384615</v>
      </c>
      <c r="L8308" s="16">
        <f t="shared" si="904"/>
        <v>12.720599999999999</v>
      </c>
      <c r="M8308" s="16">
        <f t="shared" si="905"/>
        <v>32.616923076923079</v>
      </c>
      <c r="N8308" s="14">
        <f>E8308*(K8308-L8308-M8308)*IF(F8308="GHS",1,Assumptions!$B$4)</f>
        <v>22459.034723076922</v>
      </c>
      <c r="O8308" s="15">
        <f t="shared" ca="1" si="906"/>
        <v>491</v>
      </c>
      <c r="P8308" s="15" t="str">
        <f t="shared" ca="1" si="907"/>
        <v>365d+</v>
      </c>
      <c r="Q8308" s="17">
        <f ca="1">IF(P8308="0-90d",0,IF(P8308="91-180d",INDEX(Assumptions!$F$8:$F$12,MATCH(B8308,Assumptions!$A$8:$A$12,0)),IF(P8308="181-365d",INDEX(Assumptions!$G$8:$G$12,MATCH(B8308,Assumptions!$A$8:$A$12,0)),INDEX(Assumptions!$H$8:$H$12,MATCH(B8308,Assumptions!$A$8:$A$12,0)))))</f>
        <v>0.8</v>
      </c>
      <c r="R8308" s="14">
        <f t="shared" ca="1" si="908"/>
        <v>12550.992</v>
      </c>
      <c r="S8308" s="14">
        <f t="shared" ca="1" si="909"/>
        <v>3137.7479999999996</v>
      </c>
      <c r="T8308" s="11" t="s">
        <v>25</v>
      </c>
      <c r="U8308" s="18" t="s">
        <v>26</v>
      </c>
    </row>
    <row r="8309" spans="1:21" ht="15" customHeight="1" x14ac:dyDescent="0.15">
      <c r="A8309" s="10" t="s">
        <v>8357</v>
      </c>
      <c r="B8309" s="11" t="s">
        <v>22</v>
      </c>
      <c r="C8309" s="11" t="s">
        <v>81</v>
      </c>
      <c r="D8309" s="12">
        <v>45925</v>
      </c>
      <c r="E8309" s="11">
        <v>1648</v>
      </c>
      <c r="F8309" s="11" t="s">
        <v>24</v>
      </c>
      <c r="G8309" s="13">
        <v>24810.21</v>
      </c>
      <c r="H8309" s="14">
        <f t="shared" si="903"/>
        <v>40887226.079999998</v>
      </c>
      <c r="I8309" s="14">
        <f>IF(F8309="GHS",H8309,H8309*Assumptions!$B$4)</f>
        <v>441582041.66400003</v>
      </c>
      <c r="J8309" s="15" t="str">
        <f>INDEX(Assumptions!$B$8:$B$12,MATCH(B8309,Assumptions!$A$8:$A$12,0))</f>
        <v>FIFO</v>
      </c>
      <c r="K8309" s="16">
        <f>G8309/(1-INDEX(Assumptions!$D$8:$D$12,MATCH(B8309,Assumptions!$A$8:$A$12,0)))</f>
        <v>30256.353658536584</v>
      </c>
      <c r="L8309" s="16">
        <f t="shared" si="904"/>
        <v>744.30629999999996</v>
      </c>
      <c r="M8309" s="16">
        <f t="shared" si="905"/>
        <v>1512.8176829268293</v>
      </c>
      <c r="N8309" s="14">
        <f>E8309*(K8309-L8309-M8309)*IF(F8309="GHS",1,Assumptions!$B$4)</f>
        <v>498341489.45837265</v>
      </c>
      <c r="O8309" s="15">
        <f t="shared" ca="1" si="906"/>
        <v>361</v>
      </c>
      <c r="P8309" s="15" t="str">
        <f t="shared" ca="1" si="907"/>
        <v>181-365d</v>
      </c>
      <c r="Q8309" s="17">
        <f ca="1">IF(P8309="0-90d",0,IF(P8309="91-180d",INDEX(Assumptions!$F$8:$F$12,MATCH(B8309,Assumptions!$A$8:$A$12,0)),IF(P8309="181-365d",INDEX(Assumptions!$G$8:$G$12,MATCH(B8309,Assumptions!$A$8:$A$12,0)),INDEX(Assumptions!$H$8:$H$12,MATCH(B8309,Assumptions!$A$8:$A$12,0)))))</f>
        <v>0.15</v>
      </c>
      <c r="R8309" s="14">
        <f t="shared" ca="1" si="908"/>
        <v>66237306.249600001</v>
      </c>
      <c r="S8309" s="14">
        <f t="shared" ca="1" si="909"/>
        <v>375344735.41440004</v>
      </c>
      <c r="T8309" s="11" t="s">
        <v>50</v>
      </c>
      <c r="U8309" s="18" t="s">
        <v>26</v>
      </c>
    </row>
    <row r="8310" spans="1:21" ht="15" customHeight="1" x14ac:dyDescent="0.15">
      <c r="A8310" s="10" t="s">
        <v>8358</v>
      </c>
      <c r="B8310" s="11" t="s">
        <v>41</v>
      </c>
      <c r="C8310" s="11" t="s">
        <v>42</v>
      </c>
      <c r="D8310" s="12">
        <v>46048</v>
      </c>
      <c r="E8310" s="11">
        <v>3523</v>
      </c>
      <c r="F8310" s="11" t="s">
        <v>33</v>
      </c>
      <c r="G8310" s="13">
        <v>599.9</v>
      </c>
      <c r="H8310" s="14">
        <f t="shared" si="903"/>
        <v>2113447.6999999997</v>
      </c>
      <c r="I8310" s="14">
        <f>IF(F8310="GHS",H8310,H8310*Assumptions!$B$4)</f>
        <v>2113447.6999999997</v>
      </c>
      <c r="J8310" s="15" t="str">
        <f>INDEX(Assumptions!$B$8:$B$12,MATCH(B8310,Assumptions!$A$8:$A$12,0))</f>
        <v>Weighted Average</v>
      </c>
      <c r="K8310" s="16">
        <f>G8310/(1-INDEX(Assumptions!$D$8:$D$12,MATCH(B8310,Assumptions!$A$8:$A$12,0)))</f>
        <v>922.92307692307691</v>
      </c>
      <c r="L8310" s="16">
        <f t="shared" si="904"/>
        <v>17.997</v>
      </c>
      <c r="M8310" s="16">
        <f t="shared" si="905"/>
        <v>46.146153846153851</v>
      </c>
      <c r="N8310" s="14">
        <f>E8310*(K8310-L8310-M8310)*IF(F8310="GHS",1,Assumptions!$B$4)</f>
        <v>3025481.6689999998</v>
      </c>
      <c r="O8310" s="15">
        <f t="shared" ca="1" si="906"/>
        <v>238</v>
      </c>
      <c r="P8310" s="15" t="str">
        <f t="shared" ca="1" si="907"/>
        <v>181-365d</v>
      </c>
      <c r="Q8310" s="17">
        <f ca="1">IF(P8310="0-90d",0,IF(P8310="91-180d",INDEX(Assumptions!$F$8:$F$12,MATCH(B8310,Assumptions!$A$8:$A$12,0)),IF(P8310="181-365d",INDEX(Assumptions!$G$8:$G$12,MATCH(B8310,Assumptions!$A$8:$A$12,0)),INDEX(Assumptions!$H$8:$H$12,MATCH(B8310,Assumptions!$A$8:$A$12,0)))))</f>
        <v>0.35</v>
      </c>
      <c r="R8310" s="14">
        <f t="shared" ca="1" si="908"/>
        <v>739706.69499999983</v>
      </c>
      <c r="S8310" s="14">
        <f t="shared" ca="1" si="909"/>
        <v>1373741.0049999999</v>
      </c>
      <c r="T8310" s="11" t="s">
        <v>25</v>
      </c>
      <c r="U8310" s="18" t="s">
        <v>26</v>
      </c>
    </row>
    <row r="8311" spans="1:21" ht="15" customHeight="1" x14ac:dyDescent="0.15">
      <c r="A8311" s="10" t="s">
        <v>8359</v>
      </c>
      <c r="B8311" s="11" t="s">
        <v>31</v>
      </c>
      <c r="C8311" s="11" t="s">
        <v>32</v>
      </c>
      <c r="D8311" s="12">
        <v>45801</v>
      </c>
      <c r="E8311" s="11">
        <v>1258</v>
      </c>
      <c r="F8311" s="11" t="s">
        <v>33</v>
      </c>
      <c r="G8311" s="13">
        <v>1077.94</v>
      </c>
      <c r="H8311" s="14">
        <f t="shared" si="903"/>
        <v>1356048.52</v>
      </c>
      <c r="I8311" s="14">
        <f>IF(F8311="GHS",H8311,H8311*Assumptions!$B$4)</f>
        <v>1356048.52</v>
      </c>
      <c r="J8311" s="15" t="str">
        <f>INDEX(Assumptions!$B$8:$B$12,MATCH(B8311,Assumptions!$A$8:$A$12,0))</f>
        <v>Weighted Average</v>
      </c>
      <c r="K8311" s="16">
        <f>G8311/(1-INDEX(Assumptions!$D$8:$D$12,MATCH(B8311,Assumptions!$A$8:$A$12,0)))</f>
        <v>1497.1388888888889</v>
      </c>
      <c r="L8311" s="16">
        <f t="shared" si="904"/>
        <v>32.338200000000001</v>
      </c>
      <c r="M8311" s="16">
        <f t="shared" si="905"/>
        <v>74.856944444444451</v>
      </c>
      <c r="N8311" s="14">
        <f>E8311*(K8311-L8311-M8311)*IF(F8311="GHS",1,Assumptions!$B$4)</f>
        <v>1748549.2305111112</v>
      </c>
      <c r="O8311" s="15">
        <f t="shared" ca="1" si="906"/>
        <v>485</v>
      </c>
      <c r="P8311" s="15" t="str">
        <f t="shared" ca="1" si="907"/>
        <v>365d+</v>
      </c>
      <c r="Q8311" s="17">
        <f ca="1">IF(P8311="0-90d",0,IF(P8311="91-180d",INDEX(Assumptions!$F$8:$F$12,MATCH(B8311,Assumptions!$A$8:$A$12,0)),IF(P8311="181-365d",INDEX(Assumptions!$G$8:$G$12,MATCH(B8311,Assumptions!$A$8:$A$12,0)),INDEX(Assumptions!$H$8:$H$12,MATCH(B8311,Assumptions!$A$8:$A$12,0)))))</f>
        <v>0.6</v>
      </c>
      <c r="R8311" s="14">
        <f t="shared" ca="1" si="908"/>
        <v>813629.11199999996</v>
      </c>
      <c r="S8311" s="14">
        <f t="shared" ca="1" si="909"/>
        <v>542419.40800000005</v>
      </c>
      <c r="T8311" s="11" t="s">
        <v>50</v>
      </c>
      <c r="U8311" s="18" t="s">
        <v>36</v>
      </c>
    </row>
    <row r="8312" spans="1:21" ht="15" customHeight="1" x14ac:dyDescent="0.15">
      <c r="A8312" s="10" t="s">
        <v>8360</v>
      </c>
      <c r="B8312" s="11" t="s">
        <v>31</v>
      </c>
      <c r="C8312" s="11" t="s">
        <v>63</v>
      </c>
      <c r="D8312" s="12">
        <v>46145</v>
      </c>
      <c r="E8312" s="11">
        <v>1496</v>
      </c>
      <c r="F8312" s="11" t="s">
        <v>33</v>
      </c>
      <c r="G8312" s="13">
        <v>1806.68</v>
      </c>
      <c r="H8312" s="14">
        <f t="shared" si="903"/>
        <v>2702793.2800000003</v>
      </c>
      <c r="I8312" s="14">
        <f>IF(F8312="GHS",H8312,H8312*Assumptions!$B$4)</f>
        <v>2702793.2800000003</v>
      </c>
      <c r="J8312" s="15" t="str">
        <f>INDEX(Assumptions!$B$8:$B$12,MATCH(B8312,Assumptions!$A$8:$A$12,0))</f>
        <v>Weighted Average</v>
      </c>
      <c r="K8312" s="16">
        <f>G8312/(1-INDEX(Assumptions!$D$8:$D$12,MATCH(B8312,Assumptions!$A$8:$A$12,0)))</f>
        <v>2509.2777777777778</v>
      </c>
      <c r="L8312" s="16">
        <f t="shared" si="904"/>
        <v>54.200400000000002</v>
      </c>
      <c r="M8312" s="16">
        <f t="shared" si="905"/>
        <v>125.4638888888889</v>
      </c>
      <c r="N8312" s="14">
        <f>E8312*(K8312-L8312-M8312)*IF(F8312="GHS",1,Assumptions!$B$4)</f>
        <v>3485101.7793777776</v>
      </c>
      <c r="O8312" s="15">
        <f t="shared" ca="1" si="906"/>
        <v>141</v>
      </c>
      <c r="P8312" s="15" t="str">
        <f t="shared" ca="1" si="907"/>
        <v>91-180d</v>
      </c>
      <c r="Q8312" s="17">
        <f ca="1">IF(P8312="0-90d",0,IF(P8312="91-180d",INDEX(Assumptions!$F$8:$F$12,MATCH(B8312,Assumptions!$A$8:$A$12,0)),IF(P8312="181-365d",INDEX(Assumptions!$G$8:$G$12,MATCH(B8312,Assumptions!$A$8:$A$12,0)),INDEX(Assumptions!$H$8:$H$12,MATCH(B8312,Assumptions!$A$8:$A$12,0)))))</f>
        <v>0.05</v>
      </c>
      <c r="R8312" s="14">
        <f t="shared" ca="1" si="908"/>
        <v>135139.66400000002</v>
      </c>
      <c r="S8312" s="14">
        <f t="shared" ca="1" si="909"/>
        <v>2567653.6160000004</v>
      </c>
      <c r="T8312" s="11" t="s">
        <v>25</v>
      </c>
      <c r="U8312" s="18" t="s">
        <v>26</v>
      </c>
    </row>
    <row r="8313" spans="1:21" ht="15" customHeight="1" x14ac:dyDescent="0.15">
      <c r="A8313" s="10" t="s">
        <v>8361</v>
      </c>
      <c r="B8313" s="11" t="s">
        <v>46</v>
      </c>
      <c r="C8313" s="11" t="s">
        <v>52</v>
      </c>
      <c r="D8313" s="12">
        <v>46146</v>
      </c>
      <c r="E8313" s="11">
        <v>1166</v>
      </c>
      <c r="F8313" s="11" t="s">
        <v>33</v>
      </c>
      <c r="G8313" s="13">
        <v>570011.01</v>
      </c>
      <c r="H8313" s="14">
        <f t="shared" si="903"/>
        <v>664632837.65999997</v>
      </c>
      <c r="I8313" s="14">
        <f>IF(F8313="GHS",H8313,H8313*Assumptions!$B$4)</f>
        <v>664632837.65999997</v>
      </c>
      <c r="J8313" s="15" t="str">
        <f>INDEX(Assumptions!$B$8:$B$12,MATCH(B8313,Assumptions!$A$8:$A$12,0))</f>
        <v>Specific Identification</v>
      </c>
      <c r="K8313" s="16">
        <f>G8313/(1-INDEX(Assumptions!$D$8:$D$12,MATCH(B8313,Assumptions!$A$8:$A$12,0)))</f>
        <v>730783.34615384613</v>
      </c>
      <c r="L8313" s="16">
        <f t="shared" si="904"/>
        <v>17100.330300000001</v>
      </c>
      <c r="M8313" s="16">
        <f t="shared" si="905"/>
        <v>36539.167307692311</v>
      </c>
      <c r="N8313" s="14">
        <f>E8313*(K8313-L8313-M8313)*IF(F8313="GHS",1,Assumptions!$B$4)</f>
        <v>789549727.40481532</v>
      </c>
      <c r="O8313" s="15">
        <f t="shared" ca="1" si="906"/>
        <v>140</v>
      </c>
      <c r="P8313" s="15" t="str">
        <f t="shared" ca="1" si="907"/>
        <v>91-180d</v>
      </c>
      <c r="Q8313" s="17">
        <f ca="1">IF(P8313="0-90d",0,IF(P8313="91-180d",INDEX(Assumptions!$F$8:$F$12,MATCH(B8313,Assumptions!$A$8:$A$12,0)),IF(P8313="181-365d",INDEX(Assumptions!$G$8:$G$12,MATCH(B8313,Assumptions!$A$8:$A$12,0)),INDEX(Assumptions!$H$8:$H$12,MATCH(B8313,Assumptions!$A$8:$A$12,0)))))</f>
        <v>0</v>
      </c>
      <c r="R8313" s="14">
        <f t="shared" ca="1" si="908"/>
        <v>0</v>
      </c>
      <c r="S8313" s="14">
        <f t="shared" ca="1" si="909"/>
        <v>664632837.65999997</v>
      </c>
      <c r="T8313" s="11" t="s">
        <v>25</v>
      </c>
      <c r="U8313" s="18" t="s">
        <v>26</v>
      </c>
    </row>
    <row r="8314" spans="1:21" ht="15" customHeight="1" x14ac:dyDescent="0.15">
      <c r="A8314" s="10" t="s">
        <v>8362</v>
      </c>
      <c r="B8314" s="11" t="s">
        <v>28</v>
      </c>
      <c r="C8314" s="11" t="s">
        <v>55</v>
      </c>
      <c r="D8314" s="12">
        <v>46182</v>
      </c>
      <c r="E8314" s="11">
        <v>4325</v>
      </c>
      <c r="F8314" s="11" t="s">
        <v>24</v>
      </c>
      <c r="G8314" s="13">
        <v>10298.219999999999</v>
      </c>
      <c r="H8314" s="14">
        <f t="shared" si="903"/>
        <v>44539801.5</v>
      </c>
      <c r="I8314" s="14">
        <f>IF(F8314="GHS",H8314,H8314*Assumptions!$B$4)</f>
        <v>481029856.20000005</v>
      </c>
      <c r="J8314" s="15" t="str">
        <f>INDEX(Assumptions!$B$8:$B$12,MATCH(B8314,Assumptions!$A$8:$A$12,0))</f>
        <v>Fair Value Less Costs to Sell</v>
      </c>
      <c r="K8314" s="16">
        <f>G8314/(1-INDEX(Assumptions!$D$8:$D$12,MATCH(B8314,Assumptions!$A$8:$A$12,0)))</f>
        <v>11702.522727272726</v>
      </c>
      <c r="L8314" s="16">
        <f t="shared" si="904"/>
        <v>308.94659999999999</v>
      </c>
      <c r="M8314" s="16">
        <f t="shared" si="905"/>
        <v>585.12613636363631</v>
      </c>
      <c r="N8314" s="14">
        <f>E8314*(K8314-L8314-M8314)*IF(F8314="GHS",1,Assumptions!$B$4)</f>
        <v>504862699.07536358</v>
      </c>
      <c r="O8314" s="15">
        <f t="shared" ca="1" si="906"/>
        <v>104</v>
      </c>
      <c r="P8314" s="15" t="str">
        <f t="shared" ca="1" si="907"/>
        <v>91-180d</v>
      </c>
      <c r="Q8314" s="17">
        <f ca="1">IF(P8314="0-90d",0,IF(P8314="91-180d",INDEX(Assumptions!$F$8:$F$12,MATCH(B8314,Assumptions!$A$8:$A$12,0)),IF(P8314="181-365d",INDEX(Assumptions!$G$8:$G$12,MATCH(B8314,Assumptions!$A$8:$A$12,0)),INDEX(Assumptions!$H$8:$H$12,MATCH(B8314,Assumptions!$A$8:$A$12,0)))))</f>
        <v>0.02</v>
      </c>
      <c r="R8314" s="14">
        <f t="shared" ca="1" si="908"/>
        <v>9620597.1240000017</v>
      </c>
      <c r="S8314" s="14">
        <f t="shared" ca="1" si="909"/>
        <v>471409259.07600003</v>
      </c>
      <c r="T8314" s="11" t="s">
        <v>50</v>
      </c>
      <c r="U8314" s="18" t="s">
        <v>26</v>
      </c>
    </row>
    <row r="8315" spans="1:21" ht="15" customHeight="1" x14ac:dyDescent="0.15">
      <c r="A8315" s="10" t="s">
        <v>8363</v>
      </c>
      <c r="B8315" s="11" t="s">
        <v>31</v>
      </c>
      <c r="C8315" s="11" t="s">
        <v>32</v>
      </c>
      <c r="D8315" s="12">
        <v>46079</v>
      </c>
      <c r="E8315" s="11">
        <v>4236</v>
      </c>
      <c r="F8315" s="11" t="s">
        <v>33</v>
      </c>
      <c r="G8315" s="13">
        <v>1130.53</v>
      </c>
      <c r="H8315" s="14">
        <f t="shared" si="903"/>
        <v>4788925.08</v>
      </c>
      <c r="I8315" s="14">
        <f>IF(F8315="GHS",H8315,H8315*Assumptions!$B$4)</f>
        <v>4788925.08</v>
      </c>
      <c r="J8315" s="15" t="str">
        <f>INDEX(Assumptions!$B$8:$B$12,MATCH(B8315,Assumptions!$A$8:$A$12,0))</f>
        <v>Weighted Average</v>
      </c>
      <c r="K8315" s="16">
        <f>G8315/(1-INDEX(Assumptions!$D$8:$D$12,MATCH(B8315,Assumptions!$A$8:$A$12,0)))</f>
        <v>1570.1805555555557</v>
      </c>
      <c r="L8315" s="16">
        <f t="shared" si="904"/>
        <v>33.915900000000001</v>
      </c>
      <c r="M8315" s="16">
        <f t="shared" si="905"/>
        <v>78.509027777777789</v>
      </c>
      <c r="N8315" s="14">
        <f>E8315*(K8315-L8315-M8315)*IF(F8315="GHS",1,Assumptions!$B$4)</f>
        <v>6175052.8392666671</v>
      </c>
      <c r="O8315" s="15">
        <f t="shared" ca="1" si="906"/>
        <v>207</v>
      </c>
      <c r="P8315" s="15" t="str">
        <f t="shared" ca="1" si="907"/>
        <v>181-365d</v>
      </c>
      <c r="Q8315" s="17">
        <f ca="1">IF(P8315="0-90d",0,IF(P8315="91-180d",INDEX(Assumptions!$F$8:$F$12,MATCH(B8315,Assumptions!$A$8:$A$12,0)),IF(P8315="181-365d",INDEX(Assumptions!$G$8:$G$12,MATCH(B8315,Assumptions!$A$8:$A$12,0)),INDEX(Assumptions!$H$8:$H$12,MATCH(B8315,Assumptions!$A$8:$A$12,0)))))</f>
        <v>0.2</v>
      </c>
      <c r="R8315" s="14">
        <f t="shared" ca="1" si="908"/>
        <v>957785.01600000006</v>
      </c>
      <c r="S8315" s="14">
        <f t="shared" ca="1" si="909"/>
        <v>3831140.0640000002</v>
      </c>
      <c r="T8315" s="11" t="s">
        <v>25</v>
      </c>
      <c r="U8315" s="18" t="s">
        <v>26</v>
      </c>
    </row>
    <row r="8316" spans="1:21" ht="15" customHeight="1" x14ac:dyDescent="0.15">
      <c r="A8316" s="10" t="s">
        <v>8364</v>
      </c>
      <c r="B8316" s="11" t="s">
        <v>31</v>
      </c>
      <c r="C8316" s="11" t="s">
        <v>63</v>
      </c>
      <c r="D8316" s="12">
        <v>45867</v>
      </c>
      <c r="E8316" s="11">
        <v>1376</v>
      </c>
      <c r="F8316" s="11" t="s">
        <v>33</v>
      </c>
      <c r="G8316" s="13">
        <v>1273.81</v>
      </c>
      <c r="H8316" s="14">
        <f t="shared" si="903"/>
        <v>1752762.5599999998</v>
      </c>
      <c r="I8316" s="14">
        <f>IF(F8316="GHS",H8316,H8316*Assumptions!$B$4)</f>
        <v>1752762.5599999998</v>
      </c>
      <c r="J8316" s="15" t="str">
        <f>INDEX(Assumptions!$B$8:$B$12,MATCH(B8316,Assumptions!$A$8:$A$12,0))</f>
        <v>Weighted Average</v>
      </c>
      <c r="K8316" s="16">
        <f>G8316/(1-INDEX(Assumptions!$D$8:$D$12,MATCH(B8316,Assumptions!$A$8:$A$12,0)))</f>
        <v>1769.1805555555557</v>
      </c>
      <c r="L8316" s="16">
        <f t="shared" si="904"/>
        <v>38.214299999999994</v>
      </c>
      <c r="M8316" s="16">
        <f t="shared" si="905"/>
        <v>88.459027777777791</v>
      </c>
      <c r="N8316" s="14">
        <f>E8316*(K8316-L8316-M8316)*IF(F8316="GHS",1,Assumptions!$B$4)</f>
        <v>2260089.9454222224</v>
      </c>
      <c r="O8316" s="15">
        <f t="shared" ca="1" si="906"/>
        <v>419</v>
      </c>
      <c r="P8316" s="15" t="str">
        <f t="shared" ca="1" si="907"/>
        <v>365d+</v>
      </c>
      <c r="Q8316" s="17">
        <f ca="1">IF(P8316="0-90d",0,IF(P8316="91-180d",INDEX(Assumptions!$F$8:$F$12,MATCH(B8316,Assumptions!$A$8:$A$12,0)),IF(P8316="181-365d",INDEX(Assumptions!$G$8:$G$12,MATCH(B8316,Assumptions!$A$8:$A$12,0)),INDEX(Assumptions!$H$8:$H$12,MATCH(B8316,Assumptions!$A$8:$A$12,0)))))</f>
        <v>0.6</v>
      </c>
      <c r="R8316" s="14">
        <f t="shared" ca="1" si="908"/>
        <v>1051657.5359999998</v>
      </c>
      <c r="S8316" s="14">
        <f t="shared" ca="1" si="909"/>
        <v>701105.02399999998</v>
      </c>
      <c r="T8316" s="11" t="s">
        <v>25</v>
      </c>
      <c r="U8316" s="18" t="s">
        <v>36</v>
      </c>
    </row>
    <row r="8317" spans="1:21" ht="15" customHeight="1" x14ac:dyDescent="0.15">
      <c r="A8317" s="10" t="s">
        <v>8365</v>
      </c>
      <c r="B8317" s="11" t="s">
        <v>46</v>
      </c>
      <c r="C8317" s="11" t="s">
        <v>47</v>
      </c>
      <c r="D8317" s="12">
        <v>45943</v>
      </c>
      <c r="E8317" s="11">
        <v>4237</v>
      </c>
      <c r="F8317" s="11" t="s">
        <v>33</v>
      </c>
      <c r="G8317" s="13">
        <v>402600.97</v>
      </c>
      <c r="H8317" s="14">
        <f t="shared" si="903"/>
        <v>1705820309.8899999</v>
      </c>
      <c r="I8317" s="14">
        <f>IF(F8317="GHS",H8317,H8317*Assumptions!$B$4)</f>
        <v>1705820309.8899999</v>
      </c>
      <c r="J8317" s="15" t="str">
        <f>INDEX(Assumptions!$B$8:$B$12,MATCH(B8317,Assumptions!$A$8:$A$12,0))</f>
        <v>Specific Identification</v>
      </c>
      <c r="K8317" s="16">
        <f>G8317/(1-INDEX(Assumptions!$D$8:$D$12,MATCH(B8317,Assumptions!$A$8:$A$12,0)))</f>
        <v>516155.08974358969</v>
      </c>
      <c r="L8317" s="16">
        <f t="shared" si="904"/>
        <v>12078.029099999998</v>
      </c>
      <c r="M8317" s="16">
        <f t="shared" si="905"/>
        <v>25807.754487179485</v>
      </c>
      <c r="N8317" s="14">
        <f>E8317*(K8317-L8317-M8317)*IF(F8317="GHS",1,Assumptions!$B$4)</f>
        <v>2026427050.18471</v>
      </c>
      <c r="O8317" s="15">
        <f t="shared" ca="1" si="906"/>
        <v>343</v>
      </c>
      <c r="P8317" s="15" t="str">
        <f t="shared" ca="1" si="907"/>
        <v>181-365d</v>
      </c>
      <c r="Q8317" s="17">
        <f ca="1">IF(P8317="0-90d",0,IF(P8317="91-180d",INDEX(Assumptions!$F$8:$F$12,MATCH(B8317,Assumptions!$A$8:$A$12,0)),IF(P8317="181-365d",INDEX(Assumptions!$G$8:$G$12,MATCH(B8317,Assumptions!$A$8:$A$12,0)),INDEX(Assumptions!$H$8:$H$12,MATCH(B8317,Assumptions!$A$8:$A$12,0)))))</f>
        <v>0.05</v>
      </c>
      <c r="R8317" s="14">
        <f t="shared" ca="1" si="908"/>
        <v>85291015.494499996</v>
      </c>
      <c r="S8317" s="14">
        <f t="shared" ca="1" si="909"/>
        <v>1620529294.3954999</v>
      </c>
      <c r="T8317" s="11" t="s">
        <v>25</v>
      </c>
      <c r="U8317" s="18" t="s">
        <v>26</v>
      </c>
    </row>
    <row r="8318" spans="1:21" ht="15" customHeight="1" x14ac:dyDescent="0.15">
      <c r="A8318" s="10" t="s">
        <v>8366</v>
      </c>
      <c r="B8318" s="11" t="s">
        <v>28</v>
      </c>
      <c r="C8318" s="11" t="s">
        <v>38</v>
      </c>
      <c r="D8318" s="12">
        <v>46064</v>
      </c>
      <c r="E8318" s="11">
        <v>1007</v>
      </c>
      <c r="F8318" s="11" t="s">
        <v>24</v>
      </c>
      <c r="G8318" s="13">
        <v>6132.34</v>
      </c>
      <c r="H8318" s="14">
        <f t="shared" si="903"/>
        <v>6175266.3799999999</v>
      </c>
      <c r="I8318" s="14">
        <f>IF(F8318="GHS",H8318,H8318*Assumptions!$B$4)</f>
        <v>66692876.904000007</v>
      </c>
      <c r="J8318" s="15" t="str">
        <f>INDEX(Assumptions!$B$8:$B$12,MATCH(B8318,Assumptions!$A$8:$A$12,0))</f>
        <v>Fair Value Less Costs to Sell</v>
      </c>
      <c r="K8318" s="16">
        <f>G8318/(1-INDEX(Assumptions!$D$8:$D$12,MATCH(B8318,Assumptions!$A$8:$A$12,0)))</f>
        <v>6968.568181818182</v>
      </c>
      <c r="L8318" s="16">
        <f t="shared" si="904"/>
        <v>183.97020000000001</v>
      </c>
      <c r="M8318" s="16">
        <f t="shared" si="905"/>
        <v>348.4284090909091</v>
      </c>
      <c r="N8318" s="14">
        <f>E8318*(K8318-L8318-M8318)*IF(F8318="GHS",1,Assumptions!$B$4)</f>
        <v>69997205.805152729</v>
      </c>
      <c r="O8318" s="15">
        <f t="shared" ca="1" si="906"/>
        <v>222</v>
      </c>
      <c r="P8318" s="15" t="str">
        <f t="shared" ca="1" si="907"/>
        <v>181-365d</v>
      </c>
      <c r="Q8318" s="17">
        <f ca="1">IF(P8318="0-90d",0,IF(P8318="91-180d",INDEX(Assumptions!$F$8:$F$12,MATCH(B8318,Assumptions!$A$8:$A$12,0)),IF(P8318="181-365d",INDEX(Assumptions!$G$8:$G$12,MATCH(B8318,Assumptions!$A$8:$A$12,0)),INDEX(Assumptions!$H$8:$H$12,MATCH(B8318,Assumptions!$A$8:$A$12,0)))))</f>
        <v>0.1</v>
      </c>
      <c r="R8318" s="14">
        <f t="shared" ca="1" si="908"/>
        <v>6669287.6904000007</v>
      </c>
      <c r="S8318" s="14">
        <f t="shared" ca="1" si="909"/>
        <v>60023589.21360001</v>
      </c>
      <c r="T8318" s="11" t="s">
        <v>25</v>
      </c>
      <c r="U8318" s="18" t="s">
        <v>26</v>
      </c>
    </row>
    <row r="8319" spans="1:21" ht="15" customHeight="1" x14ac:dyDescent="0.15">
      <c r="A8319" s="10" t="s">
        <v>8367</v>
      </c>
      <c r="B8319" s="11" t="s">
        <v>41</v>
      </c>
      <c r="C8319" s="11" t="s">
        <v>44</v>
      </c>
      <c r="D8319" s="12">
        <v>46002</v>
      </c>
      <c r="E8319" s="11">
        <v>2270</v>
      </c>
      <c r="F8319" s="11" t="s">
        <v>33</v>
      </c>
      <c r="G8319" s="13">
        <v>267.89999999999998</v>
      </c>
      <c r="H8319" s="14">
        <f t="shared" si="903"/>
        <v>608133</v>
      </c>
      <c r="I8319" s="14">
        <f>IF(F8319="GHS",H8319,H8319*Assumptions!$B$4)</f>
        <v>608133</v>
      </c>
      <c r="J8319" s="15" t="str">
        <f>INDEX(Assumptions!$B$8:$B$12,MATCH(B8319,Assumptions!$A$8:$A$12,0))</f>
        <v>Weighted Average</v>
      </c>
      <c r="K8319" s="16">
        <f>G8319/(1-INDEX(Assumptions!$D$8:$D$12,MATCH(B8319,Assumptions!$A$8:$A$12,0)))</f>
        <v>412.15384615384613</v>
      </c>
      <c r="L8319" s="16">
        <f t="shared" si="904"/>
        <v>8.036999999999999</v>
      </c>
      <c r="M8319" s="16">
        <f t="shared" si="905"/>
        <v>20.607692307692307</v>
      </c>
      <c r="N8319" s="14">
        <f>E8319*(K8319-L8319-M8319)*IF(F8319="GHS",1,Assumptions!$B$4)</f>
        <v>870565.77923076914</v>
      </c>
      <c r="O8319" s="15">
        <f t="shared" ca="1" si="906"/>
        <v>284</v>
      </c>
      <c r="P8319" s="15" t="str">
        <f t="shared" ca="1" si="907"/>
        <v>181-365d</v>
      </c>
      <c r="Q8319" s="17">
        <f ca="1">IF(P8319="0-90d",0,IF(P8319="91-180d",INDEX(Assumptions!$F$8:$F$12,MATCH(B8319,Assumptions!$A$8:$A$12,0)),IF(P8319="181-365d",INDEX(Assumptions!$G$8:$G$12,MATCH(B8319,Assumptions!$A$8:$A$12,0)),INDEX(Assumptions!$H$8:$H$12,MATCH(B8319,Assumptions!$A$8:$A$12,0)))))</f>
        <v>0.35</v>
      </c>
      <c r="R8319" s="14">
        <f t="shared" ca="1" si="908"/>
        <v>212846.55</v>
      </c>
      <c r="S8319" s="14">
        <f t="shared" ca="1" si="909"/>
        <v>395286.45</v>
      </c>
      <c r="T8319" s="11" t="s">
        <v>25</v>
      </c>
      <c r="U8319" s="18" t="s">
        <v>26</v>
      </c>
    </row>
    <row r="8320" spans="1:21" ht="15" customHeight="1" x14ac:dyDescent="0.15">
      <c r="A8320" s="10" t="s">
        <v>8368</v>
      </c>
      <c r="B8320" s="11" t="s">
        <v>41</v>
      </c>
      <c r="C8320" s="11" t="s">
        <v>42</v>
      </c>
      <c r="D8320" s="12">
        <v>45924</v>
      </c>
      <c r="E8320" s="11">
        <v>4455</v>
      </c>
      <c r="F8320" s="11" t="s">
        <v>33</v>
      </c>
      <c r="G8320" s="13">
        <v>244.8</v>
      </c>
      <c r="H8320" s="14">
        <f t="shared" si="903"/>
        <v>1090584</v>
      </c>
      <c r="I8320" s="14">
        <f>IF(F8320="GHS",H8320,H8320*Assumptions!$B$4)</f>
        <v>1090584</v>
      </c>
      <c r="J8320" s="15" t="str">
        <f>INDEX(Assumptions!$B$8:$B$12,MATCH(B8320,Assumptions!$A$8:$A$12,0))</f>
        <v>Weighted Average</v>
      </c>
      <c r="K8320" s="16">
        <f>G8320/(1-INDEX(Assumptions!$D$8:$D$12,MATCH(B8320,Assumptions!$A$8:$A$12,0)))</f>
        <v>376.61538461538464</v>
      </c>
      <c r="L8320" s="16">
        <f t="shared" si="904"/>
        <v>7.3440000000000003</v>
      </c>
      <c r="M8320" s="16">
        <f t="shared" si="905"/>
        <v>18.830769230769231</v>
      </c>
      <c r="N8320" s="14">
        <f>E8320*(K8320-L8320-M8320)*IF(F8320="GHS",1,Assumptions!$B$4)</f>
        <v>1561212.9415384615</v>
      </c>
      <c r="O8320" s="15">
        <f t="shared" ca="1" si="906"/>
        <v>362</v>
      </c>
      <c r="P8320" s="15" t="str">
        <f t="shared" ca="1" si="907"/>
        <v>181-365d</v>
      </c>
      <c r="Q8320" s="17">
        <f ca="1">IF(P8320="0-90d",0,IF(P8320="91-180d",INDEX(Assumptions!$F$8:$F$12,MATCH(B8320,Assumptions!$A$8:$A$12,0)),IF(P8320="181-365d",INDEX(Assumptions!$G$8:$G$12,MATCH(B8320,Assumptions!$A$8:$A$12,0)),INDEX(Assumptions!$H$8:$H$12,MATCH(B8320,Assumptions!$A$8:$A$12,0)))))</f>
        <v>0.35</v>
      </c>
      <c r="R8320" s="14">
        <f t="shared" ca="1" si="908"/>
        <v>381704.39999999997</v>
      </c>
      <c r="S8320" s="14">
        <f t="shared" ca="1" si="909"/>
        <v>708879.60000000009</v>
      </c>
      <c r="T8320" s="11" t="s">
        <v>25</v>
      </c>
      <c r="U8320" s="18" t="s">
        <v>26</v>
      </c>
    </row>
    <row r="8321" spans="1:21" ht="15" customHeight="1" x14ac:dyDescent="0.15">
      <c r="A8321" s="10" t="s">
        <v>8369</v>
      </c>
      <c r="B8321" s="11" t="s">
        <v>41</v>
      </c>
      <c r="C8321" s="11" t="s">
        <v>49</v>
      </c>
      <c r="D8321" s="12">
        <v>45936</v>
      </c>
      <c r="E8321" s="11">
        <v>182</v>
      </c>
      <c r="F8321" s="11" t="s">
        <v>33</v>
      </c>
      <c r="G8321" s="13">
        <v>684.01</v>
      </c>
      <c r="H8321" s="14">
        <f t="shared" si="903"/>
        <v>124489.81999999999</v>
      </c>
      <c r="I8321" s="14">
        <f>IF(F8321="GHS",H8321,H8321*Assumptions!$B$4)</f>
        <v>124489.81999999999</v>
      </c>
      <c r="J8321" s="15" t="str">
        <f>INDEX(Assumptions!$B$8:$B$12,MATCH(B8321,Assumptions!$A$8:$A$12,0))</f>
        <v>Weighted Average</v>
      </c>
      <c r="K8321" s="16">
        <f>G8321/(1-INDEX(Assumptions!$D$8:$D$12,MATCH(B8321,Assumptions!$A$8:$A$12,0)))</f>
        <v>1052.3230769230768</v>
      </c>
      <c r="L8321" s="16">
        <f t="shared" si="904"/>
        <v>20.520299999999999</v>
      </c>
      <c r="M8321" s="16">
        <f t="shared" si="905"/>
        <v>52.616153846153843</v>
      </c>
      <c r="N8321" s="14">
        <f>E8321*(K8321-L8321-M8321)*IF(F8321="GHS",1,Assumptions!$B$4)</f>
        <v>178211.96539999999</v>
      </c>
      <c r="O8321" s="15">
        <f t="shared" ca="1" si="906"/>
        <v>350</v>
      </c>
      <c r="P8321" s="15" t="str">
        <f t="shared" ca="1" si="907"/>
        <v>181-365d</v>
      </c>
      <c r="Q8321" s="17">
        <f ca="1">IF(P8321="0-90d",0,IF(P8321="91-180d",INDEX(Assumptions!$F$8:$F$12,MATCH(B8321,Assumptions!$A$8:$A$12,0)),IF(P8321="181-365d",INDEX(Assumptions!$G$8:$G$12,MATCH(B8321,Assumptions!$A$8:$A$12,0)),INDEX(Assumptions!$H$8:$H$12,MATCH(B8321,Assumptions!$A$8:$A$12,0)))))</f>
        <v>0.35</v>
      </c>
      <c r="R8321" s="14">
        <f t="shared" ca="1" si="908"/>
        <v>43571.436999999998</v>
      </c>
      <c r="S8321" s="14">
        <f t="shared" si="909"/>
        <v>0</v>
      </c>
      <c r="T8321" s="11" t="s">
        <v>39</v>
      </c>
      <c r="U8321" s="18" t="s">
        <v>26</v>
      </c>
    </row>
    <row r="8322" spans="1:21" ht="15" customHeight="1" x14ac:dyDescent="0.15">
      <c r="A8322" s="10" t="s">
        <v>8370</v>
      </c>
      <c r="B8322" s="11" t="s">
        <v>22</v>
      </c>
      <c r="C8322" s="11" t="s">
        <v>23</v>
      </c>
      <c r="D8322" s="12">
        <v>45789</v>
      </c>
      <c r="E8322" s="11">
        <v>1013</v>
      </c>
      <c r="F8322" s="11" t="s">
        <v>24</v>
      </c>
      <c r="G8322" s="13">
        <v>13749.03</v>
      </c>
      <c r="H8322" s="14">
        <f t="shared" ref="H8322:H8385" si="910">E8322*G8322</f>
        <v>13927767.390000001</v>
      </c>
      <c r="I8322" s="14">
        <f>IF(F8322="GHS",H8322,H8322*Assumptions!$B$4)</f>
        <v>150419887.81200001</v>
      </c>
      <c r="J8322" s="15" t="str">
        <f>INDEX(Assumptions!$B$8:$B$12,MATCH(B8322,Assumptions!$A$8:$A$12,0))</f>
        <v>FIFO</v>
      </c>
      <c r="K8322" s="16">
        <f>G8322/(1-INDEX(Assumptions!$D$8:$D$12,MATCH(B8322,Assumptions!$A$8:$A$12,0)))</f>
        <v>16767.109756097561</v>
      </c>
      <c r="L8322" s="16">
        <f t="shared" ref="L8322:L8385" si="911">G8322*0.03</f>
        <v>412.47090000000003</v>
      </c>
      <c r="M8322" s="16">
        <f t="shared" ref="M8322:M8385" si="912">K8322*0.05</f>
        <v>838.35548780487807</v>
      </c>
      <c r="N8322" s="14">
        <f>E8322*(K8322-L8322-M8322)*IF(F8322="GHS",1,Assumptions!$B$4)</f>
        <v>169754346.56246927</v>
      </c>
      <c r="O8322" s="15">
        <f t="shared" ref="O8322:O8385" ca="1" si="913">TODAY()-D8322</f>
        <v>497</v>
      </c>
      <c r="P8322" s="15" t="str">
        <f t="shared" ref="P8322:P8385" ca="1" si="914">IF(O8322&lt;=90,"0-90d",IF(O8322&lt;=180,"91-180d",IF(O8322&lt;=365,"181-365d","365d+")))</f>
        <v>365d+</v>
      </c>
      <c r="Q8322" s="17">
        <f ca="1">IF(P8322="0-90d",0,IF(P8322="91-180d",INDEX(Assumptions!$F$8:$F$12,MATCH(B8322,Assumptions!$A$8:$A$12,0)),IF(P8322="181-365d",INDEX(Assumptions!$G$8:$G$12,MATCH(B8322,Assumptions!$A$8:$A$12,0)),INDEX(Assumptions!$H$8:$H$12,MATCH(B8322,Assumptions!$A$8:$A$12,0)))))</f>
        <v>0.5</v>
      </c>
      <c r="R8322" s="14">
        <f t="shared" ref="R8322:R8385" ca="1" si="915">I8322*Q8322</f>
        <v>75209943.906000003</v>
      </c>
      <c r="S8322" s="14">
        <f t="shared" ref="S8322:S8385" ca="1" si="916">IF(T8322="Held on Consignment (Not Owned)",0,MIN(I8322-R8322,N8322))</f>
        <v>75209943.906000003</v>
      </c>
      <c r="T8322" s="11" t="s">
        <v>25</v>
      </c>
      <c r="U8322" s="18" t="s">
        <v>26</v>
      </c>
    </row>
    <row r="8323" spans="1:21" ht="15" customHeight="1" x14ac:dyDescent="0.15">
      <c r="A8323" s="10" t="s">
        <v>8371</v>
      </c>
      <c r="B8323" s="11" t="s">
        <v>22</v>
      </c>
      <c r="C8323" s="11" t="s">
        <v>23</v>
      </c>
      <c r="D8323" s="12">
        <v>45778</v>
      </c>
      <c r="E8323" s="11">
        <v>3398</v>
      </c>
      <c r="F8323" s="11" t="s">
        <v>24</v>
      </c>
      <c r="G8323" s="13">
        <v>36045.18</v>
      </c>
      <c r="H8323" s="14">
        <f t="shared" si="910"/>
        <v>122481521.64</v>
      </c>
      <c r="I8323" s="14">
        <f>IF(F8323="GHS",H8323,H8323*Assumptions!$B$4)</f>
        <v>1322800433.7120001</v>
      </c>
      <c r="J8323" s="15" t="str">
        <f>INDEX(Assumptions!$B$8:$B$12,MATCH(B8323,Assumptions!$A$8:$A$12,0))</f>
        <v>FIFO</v>
      </c>
      <c r="K8323" s="16">
        <f>G8323/(1-INDEX(Assumptions!$D$8:$D$12,MATCH(B8323,Assumptions!$A$8:$A$12,0)))</f>
        <v>43957.536585365851</v>
      </c>
      <c r="L8323" s="16">
        <f t="shared" si="911"/>
        <v>1081.3553999999999</v>
      </c>
      <c r="M8323" s="16">
        <f t="shared" si="912"/>
        <v>2197.8768292682926</v>
      </c>
      <c r="N8323" s="14">
        <f>E8323*(K8323-L8323-M8323)*IF(F8323="GHS",1,Assumptions!$B$4)</f>
        <v>1492828684.5818105</v>
      </c>
      <c r="O8323" s="15">
        <f t="shared" ca="1" si="913"/>
        <v>508</v>
      </c>
      <c r="P8323" s="15" t="str">
        <f t="shared" ca="1" si="914"/>
        <v>365d+</v>
      </c>
      <c r="Q8323" s="17">
        <f ca="1">IF(P8323="0-90d",0,IF(P8323="91-180d",INDEX(Assumptions!$F$8:$F$12,MATCH(B8323,Assumptions!$A$8:$A$12,0)),IF(P8323="181-365d",INDEX(Assumptions!$G$8:$G$12,MATCH(B8323,Assumptions!$A$8:$A$12,0)),INDEX(Assumptions!$H$8:$H$12,MATCH(B8323,Assumptions!$A$8:$A$12,0)))))</f>
        <v>0.5</v>
      </c>
      <c r="R8323" s="14">
        <f t="shared" ca="1" si="915"/>
        <v>661400216.85600007</v>
      </c>
      <c r="S8323" s="14">
        <f t="shared" ca="1" si="916"/>
        <v>661400216.85600007</v>
      </c>
      <c r="T8323" s="11" t="s">
        <v>50</v>
      </c>
      <c r="U8323" s="18" t="s">
        <v>26</v>
      </c>
    </row>
    <row r="8324" spans="1:21" ht="15" customHeight="1" x14ac:dyDescent="0.15">
      <c r="A8324" s="10" t="s">
        <v>8372</v>
      </c>
      <c r="B8324" s="11" t="s">
        <v>46</v>
      </c>
      <c r="C8324" s="11" t="s">
        <v>47</v>
      </c>
      <c r="D8324" s="12">
        <v>45786</v>
      </c>
      <c r="E8324" s="11">
        <v>2647</v>
      </c>
      <c r="F8324" s="11" t="s">
        <v>33</v>
      </c>
      <c r="G8324" s="13">
        <v>517745.97</v>
      </c>
      <c r="H8324" s="14">
        <f t="shared" si="910"/>
        <v>1370473582.5899999</v>
      </c>
      <c r="I8324" s="14">
        <f>IF(F8324="GHS",H8324,H8324*Assumptions!$B$4)</f>
        <v>1370473582.5899999</v>
      </c>
      <c r="J8324" s="15" t="str">
        <f>INDEX(Assumptions!$B$8:$B$12,MATCH(B8324,Assumptions!$A$8:$A$12,0))</f>
        <v>Specific Identification</v>
      </c>
      <c r="K8324" s="16">
        <f>G8324/(1-INDEX(Assumptions!$D$8:$D$12,MATCH(B8324,Assumptions!$A$8:$A$12,0)))</f>
        <v>663776.88461538451</v>
      </c>
      <c r="L8324" s="16">
        <f t="shared" si="911"/>
        <v>15532.379099999998</v>
      </c>
      <c r="M8324" s="16">
        <f t="shared" si="912"/>
        <v>33188.844230769224</v>
      </c>
      <c r="N8324" s="14">
        <f>E8324*(K8324-L8324-M8324)*IF(F8324="GHS",1,Assumptions!$B$4)</f>
        <v>1628052335.4203768</v>
      </c>
      <c r="O8324" s="15">
        <f t="shared" ca="1" si="913"/>
        <v>500</v>
      </c>
      <c r="P8324" s="15" t="str">
        <f t="shared" ca="1" si="914"/>
        <v>365d+</v>
      </c>
      <c r="Q8324" s="17">
        <f ca="1">IF(P8324="0-90d",0,IF(P8324="91-180d",INDEX(Assumptions!$F$8:$F$12,MATCH(B8324,Assumptions!$A$8:$A$12,0)),IF(P8324="181-365d",INDEX(Assumptions!$G$8:$G$12,MATCH(B8324,Assumptions!$A$8:$A$12,0)),INDEX(Assumptions!$H$8:$H$12,MATCH(B8324,Assumptions!$A$8:$A$12,0)))))</f>
        <v>0.15</v>
      </c>
      <c r="R8324" s="14">
        <f t="shared" ca="1" si="915"/>
        <v>205571037.38849998</v>
      </c>
      <c r="S8324" s="14">
        <f t="shared" ca="1" si="916"/>
        <v>1164902545.2014999</v>
      </c>
      <c r="T8324" s="11" t="s">
        <v>25</v>
      </c>
      <c r="U8324" s="18" t="s">
        <v>36</v>
      </c>
    </row>
    <row r="8325" spans="1:21" ht="15" customHeight="1" x14ac:dyDescent="0.15">
      <c r="A8325" s="10" t="s">
        <v>8373</v>
      </c>
      <c r="B8325" s="11" t="s">
        <v>31</v>
      </c>
      <c r="C8325" s="11" t="s">
        <v>76</v>
      </c>
      <c r="D8325" s="12">
        <v>45743</v>
      </c>
      <c r="E8325" s="11">
        <v>1813</v>
      </c>
      <c r="F8325" s="11" t="s">
        <v>33</v>
      </c>
      <c r="G8325" s="13">
        <v>4092.06</v>
      </c>
      <c r="H8325" s="14">
        <f t="shared" si="910"/>
        <v>7418904.7800000003</v>
      </c>
      <c r="I8325" s="14">
        <f>IF(F8325="GHS",H8325,H8325*Assumptions!$B$4)</f>
        <v>7418904.7800000003</v>
      </c>
      <c r="J8325" s="15" t="str">
        <f>INDEX(Assumptions!$B$8:$B$12,MATCH(B8325,Assumptions!$A$8:$A$12,0))</f>
        <v>Weighted Average</v>
      </c>
      <c r="K8325" s="16">
        <f>G8325/(1-INDEX(Assumptions!$D$8:$D$12,MATCH(B8325,Assumptions!$A$8:$A$12,0)))</f>
        <v>5683.416666666667</v>
      </c>
      <c r="L8325" s="16">
        <f t="shared" si="911"/>
        <v>122.76179999999999</v>
      </c>
      <c r="M8325" s="16">
        <f t="shared" si="912"/>
        <v>284.17083333333335</v>
      </c>
      <c r="N8325" s="14">
        <f>E8325*(K8325-L8325-M8325)*IF(F8325="GHS",1,Assumptions!$B$4)</f>
        <v>9566265.5524333324</v>
      </c>
      <c r="O8325" s="15">
        <f t="shared" ca="1" si="913"/>
        <v>543</v>
      </c>
      <c r="P8325" s="15" t="str">
        <f t="shared" ca="1" si="914"/>
        <v>365d+</v>
      </c>
      <c r="Q8325" s="17">
        <f ca="1">IF(P8325="0-90d",0,IF(P8325="91-180d",INDEX(Assumptions!$F$8:$F$12,MATCH(B8325,Assumptions!$A$8:$A$12,0)),IF(P8325="181-365d",INDEX(Assumptions!$G$8:$G$12,MATCH(B8325,Assumptions!$A$8:$A$12,0)),INDEX(Assumptions!$H$8:$H$12,MATCH(B8325,Assumptions!$A$8:$A$12,0)))))</f>
        <v>0.6</v>
      </c>
      <c r="R8325" s="14">
        <f t="shared" ca="1" si="915"/>
        <v>4451342.8679999998</v>
      </c>
      <c r="S8325" s="14">
        <f t="shared" ca="1" si="916"/>
        <v>2967561.9120000005</v>
      </c>
      <c r="T8325" s="11" t="s">
        <v>25</v>
      </c>
      <c r="U8325" s="18" t="s">
        <v>36</v>
      </c>
    </row>
    <row r="8326" spans="1:21" ht="15" customHeight="1" x14ac:dyDescent="0.15">
      <c r="A8326" s="10" t="s">
        <v>8374</v>
      </c>
      <c r="B8326" s="11" t="s">
        <v>46</v>
      </c>
      <c r="C8326" s="11" t="s">
        <v>52</v>
      </c>
      <c r="D8326" s="12">
        <v>45770</v>
      </c>
      <c r="E8326" s="11">
        <v>4394</v>
      </c>
      <c r="F8326" s="11" t="s">
        <v>33</v>
      </c>
      <c r="G8326" s="13">
        <v>601961.96</v>
      </c>
      <c r="H8326" s="14">
        <f t="shared" si="910"/>
        <v>2645020852.2399998</v>
      </c>
      <c r="I8326" s="14">
        <f>IF(F8326="GHS",H8326,H8326*Assumptions!$B$4)</f>
        <v>2645020852.2399998</v>
      </c>
      <c r="J8326" s="15" t="str">
        <f>INDEX(Assumptions!$B$8:$B$12,MATCH(B8326,Assumptions!$A$8:$A$12,0))</f>
        <v>Specific Identification</v>
      </c>
      <c r="K8326" s="16">
        <f>G8326/(1-INDEX(Assumptions!$D$8:$D$12,MATCH(B8326,Assumptions!$A$8:$A$12,0)))</f>
        <v>771746.1025641025</v>
      </c>
      <c r="L8326" s="16">
        <f t="shared" si="911"/>
        <v>18058.858799999998</v>
      </c>
      <c r="M8326" s="16">
        <f t="shared" si="912"/>
        <v>38587.305128205124</v>
      </c>
      <c r="N8326" s="14">
        <f>E8326*(K8326-L8326-M8326)*IF(F8326="GHS",1,Assumptions!$B$4)</f>
        <v>3142149130.3661332</v>
      </c>
      <c r="O8326" s="15">
        <f t="shared" ca="1" si="913"/>
        <v>516</v>
      </c>
      <c r="P8326" s="15" t="str">
        <f t="shared" ca="1" si="914"/>
        <v>365d+</v>
      </c>
      <c r="Q8326" s="17">
        <f ca="1">IF(P8326="0-90d",0,IF(P8326="91-180d",INDEX(Assumptions!$F$8:$F$12,MATCH(B8326,Assumptions!$A$8:$A$12,0)),IF(P8326="181-365d",INDEX(Assumptions!$G$8:$G$12,MATCH(B8326,Assumptions!$A$8:$A$12,0)),INDEX(Assumptions!$H$8:$H$12,MATCH(B8326,Assumptions!$A$8:$A$12,0)))))</f>
        <v>0.15</v>
      </c>
      <c r="R8326" s="14">
        <f t="shared" ca="1" si="915"/>
        <v>396753127.83599997</v>
      </c>
      <c r="S8326" s="14">
        <f t="shared" ca="1" si="916"/>
        <v>2248267724.4039998</v>
      </c>
      <c r="T8326" s="11" t="s">
        <v>25</v>
      </c>
      <c r="U8326" s="18" t="s">
        <v>26</v>
      </c>
    </row>
    <row r="8327" spans="1:21" ht="15" customHeight="1" x14ac:dyDescent="0.15">
      <c r="A8327" s="10" t="s">
        <v>8375</v>
      </c>
      <c r="B8327" s="11" t="s">
        <v>41</v>
      </c>
      <c r="C8327" s="11" t="s">
        <v>44</v>
      </c>
      <c r="D8327" s="12">
        <v>45838</v>
      </c>
      <c r="E8327" s="11">
        <v>1644</v>
      </c>
      <c r="F8327" s="11" t="s">
        <v>33</v>
      </c>
      <c r="G8327" s="13">
        <v>492.03</v>
      </c>
      <c r="H8327" s="14">
        <f t="shared" si="910"/>
        <v>808897.32</v>
      </c>
      <c r="I8327" s="14">
        <f>IF(F8327="GHS",H8327,H8327*Assumptions!$B$4)</f>
        <v>808897.32</v>
      </c>
      <c r="J8327" s="15" t="str">
        <f>INDEX(Assumptions!$B$8:$B$12,MATCH(B8327,Assumptions!$A$8:$A$12,0))</f>
        <v>Weighted Average</v>
      </c>
      <c r="K8327" s="16">
        <f>G8327/(1-INDEX(Assumptions!$D$8:$D$12,MATCH(B8327,Assumptions!$A$8:$A$12,0)))</f>
        <v>756.96923076923065</v>
      </c>
      <c r="L8327" s="16">
        <f t="shared" si="911"/>
        <v>14.760899999999999</v>
      </c>
      <c r="M8327" s="16">
        <f t="shared" si="912"/>
        <v>37.848461538461535</v>
      </c>
      <c r="N8327" s="14">
        <f>E8327*(K8327-L8327-M8327)*IF(F8327="GHS",1,Assumptions!$B$4)</f>
        <v>1157967.6250153845</v>
      </c>
      <c r="O8327" s="15">
        <f t="shared" ca="1" si="913"/>
        <v>448</v>
      </c>
      <c r="P8327" s="15" t="str">
        <f t="shared" ca="1" si="914"/>
        <v>365d+</v>
      </c>
      <c r="Q8327" s="17">
        <f ca="1">IF(P8327="0-90d",0,IF(P8327="91-180d",INDEX(Assumptions!$F$8:$F$12,MATCH(B8327,Assumptions!$A$8:$A$12,0)),IF(P8327="181-365d",INDEX(Assumptions!$G$8:$G$12,MATCH(B8327,Assumptions!$A$8:$A$12,0)),INDEX(Assumptions!$H$8:$H$12,MATCH(B8327,Assumptions!$A$8:$A$12,0)))))</f>
        <v>0.8</v>
      </c>
      <c r="R8327" s="14">
        <f t="shared" ca="1" si="915"/>
        <v>647117.85600000003</v>
      </c>
      <c r="S8327" s="14">
        <f t="shared" ca="1" si="916"/>
        <v>161779.46399999992</v>
      </c>
      <c r="T8327" s="11" t="s">
        <v>25</v>
      </c>
      <c r="U8327" s="18" t="s">
        <v>26</v>
      </c>
    </row>
    <row r="8328" spans="1:21" ht="15" customHeight="1" x14ac:dyDescent="0.15">
      <c r="A8328" s="10" t="s">
        <v>8376</v>
      </c>
      <c r="B8328" s="11" t="s">
        <v>41</v>
      </c>
      <c r="C8328" s="11" t="s">
        <v>49</v>
      </c>
      <c r="D8328" s="12">
        <v>46093</v>
      </c>
      <c r="E8328" s="11">
        <v>844</v>
      </c>
      <c r="F8328" s="11" t="s">
        <v>33</v>
      </c>
      <c r="G8328" s="13">
        <v>368.37</v>
      </c>
      <c r="H8328" s="14">
        <f t="shared" si="910"/>
        <v>310904.28000000003</v>
      </c>
      <c r="I8328" s="14">
        <f>IF(F8328="GHS",H8328,H8328*Assumptions!$B$4)</f>
        <v>310904.28000000003</v>
      </c>
      <c r="J8328" s="15" t="str">
        <f>INDEX(Assumptions!$B$8:$B$12,MATCH(B8328,Assumptions!$A$8:$A$12,0))</f>
        <v>Weighted Average</v>
      </c>
      <c r="K8328" s="16">
        <f>G8328/(1-INDEX(Assumptions!$D$8:$D$12,MATCH(B8328,Assumptions!$A$8:$A$12,0)))</f>
        <v>566.72307692307686</v>
      </c>
      <c r="L8328" s="16">
        <f t="shared" si="911"/>
        <v>11.0511</v>
      </c>
      <c r="M8328" s="16">
        <f t="shared" si="912"/>
        <v>28.336153846153845</v>
      </c>
      <c r="N8328" s="14">
        <f>E8328*(K8328-L8328-M8328)*IF(F8328="GHS",1,Assumptions!$B$4)</f>
        <v>445071.43467692303</v>
      </c>
      <c r="O8328" s="15">
        <f t="shared" ca="1" si="913"/>
        <v>193</v>
      </c>
      <c r="P8328" s="15" t="str">
        <f t="shared" ca="1" si="914"/>
        <v>181-365d</v>
      </c>
      <c r="Q8328" s="17">
        <f ca="1">IF(P8328="0-90d",0,IF(P8328="91-180d",INDEX(Assumptions!$F$8:$F$12,MATCH(B8328,Assumptions!$A$8:$A$12,0)),IF(P8328="181-365d",INDEX(Assumptions!$G$8:$G$12,MATCH(B8328,Assumptions!$A$8:$A$12,0)),INDEX(Assumptions!$H$8:$H$12,MATCH(B8328,Assumptions!$A$8:$A$12,0)))))</f>
        <v>0.35</v>
      </c>
      <c r="R8328" s="14">
        <f t="shared" ca="1" si="915"/>
        <v>108816.49800000001</v>
      </c>
      <c r="S8328" s="14">
        <f t="shared" si="916"/>
        <v>0</v>
      </c>
      <c r="T8328" s="11" t="s">
        <v>39</v>
      </c>
      <c r="U8328" s="18" t="s">
        <v>26</v>
      </c>
    </row>
    <row r="8329" spans="1:21" ht="15" customHeight="1" x14ac:dyDescent="0.15">
      <c r="A8329" s="10" t="s">
        <v>8377</v>
      </c>
      <c r="B8329" s="11" t="s">
        <v>41</v>
      </c>
      <c r="C8329" s="11" t="s">
        <v>115</v>
      </c>
      <c r="D8329" s="12">
        <v>45979</v>
      </c>
      <c r="E8329" s="11">
        <v>3630</v>
      </c>
      <c r="F8329" s="11" t="s">
        <v>33</v>
      </c>
      <c r="G8329" s="13">
        <v>778.3</v>
      </c>
      <c r="H8329" s="14">
        <f t="shared" si="910"/>
        <v>2825229</v>
      </c>
      <c r="I8329" s="14">
        <f>IF(F8329="GHS",H8329,H8329*Assumptions!$B$4)</f>
        <v>2825229</v>
      </c>
      <c r="J8329" s="15" t="str">
        <f>INDEX(Assumptions!$B$8:$B$12,MATCH(B8329,Assumptions!$A$8:$A$12,0))</f>
        <v>Weighted Average</v>
      </c>
      <c r="K8329" s="16">
        <f>G8329/(1-INDEX(Assumptions!$D$8:$D$12,MATCH(B8329,Assumptions!$A$8:$A$12,0)))</f>
        <v>1197.3846153846152</v>
      </c>
      <c r="L8329" s="16">
        <f t="shared" si="911"/>
        <v>23.348999999999997</v>
      </c>
      <c r="M8329" s="16">
        <f t="shared" si="912"/>
        <v>59.869230769230768</v>
      </c>
      <c r="N8329" s="14">
        <f>E8329*(K8329-L8329-M8329)*IF(F8329="GHS",1,Assumptions!$B$4)</f>
        <v>4044423.9761538454</v>
      </c>
      <c r="O8329" s="15">
        <f t="shared" ca="1" si="913"/>
        <v>307</v>
      </c>
      <c r="P8329" s="15" t="str">
        <f t="shared" ca="1" si="914"/>
        <v>181-365d</v>
      </c>
      <c r="Q8329" s="17">
        <f ca="1">IF(P8329="0-90d",0,IF(P8329="91-180d",INDEX(Assumptions!$F$8:$F$12,MATCH(B8329,Assumptions!$A$8:$A$12,0)),IF(P8329="181-365d",INDEX(Assumptions!$G$8:$G$12,MATCH(B8329,Assumptions!$A$8:$A$12,0)),INDEX(Assumptions!$H$8:$H$12,MATCH(B8329,Assumptions!$A$8:$A$12,0)))))</f>
        <v>0.35</v>
      </c>
      <c r="R8329" s="14">
        <f t="shared" ca="1" si="915"/>
        <v>988830.14999999991</v>
      </c>
      <c r="S8329" s="14">
        <f t="shared" ca="1" si="916"/>
        <v>1836398.85</v>
      </c>
      <c r="T8329" s="11" t="s">
        <v>25</v>
      </c>
      <c r="U8329" s="18" t="s">
        <v>36</v>
      </c>
    </row>
    <row r="8330" spans="1:21" ht="15" customHeight="1" x14ac:dyDescent="0.15">
      <c r="A8330" s="10" t="s">
        <v>8378</v>
      </c>
      <c r="B8330" s="11" t="s">
        <v>31</v>
      </c>
      <c r="C8330" s="11" t="s">
        <v>32</v>
      </c>
      <c r="D8330" s="12">
        <v>46128</v>
      </c>
      <c r="E8330" s="11">
        <v>4987</v>
      </c>
      <c r="F8330" s="11" t="s">
        <v>33</v>
      </c>
      <c r="G8330" s="13">
        <v>4523.3500000000004</v>
      </c>
      <c r="H8330" s="14">
        <f t="shared" si="910"/>
        <v>22557946.450000003</v>
      </c>
      <c r="I8330" s="14">
        <f>IF(F8330="GHS",H8330,H8330*Assumptions!$B$4)</f>
        <v>22557946.450000003</v>
      </c>
      <c r="J8330" s="15" t="str">
        <f>INDEX(Assumptions!$B$8:$B$12,MATCH(B8330,Assumptions!$A$8:$A$12,0))</f>
        <v>Weighted Average</v>
      </c>
      <c r="K8330" s="16">
        <f>G8330/(1-INDEX(Assumptions!$D$8:$D$12,MATCH(B8330,Assumptions!$A$8:$A$12,0)))</f>
        <v>6282.4305555555566</v>
      </c>
      <c r="L8330" s="16">
        <f t="shared" si="911"/>
        <v>135.70050000000001</v>
      </c>
      <c r="M8330" s="16">
        <f t="shared" si="912"/>
        <v>314.12152777777783</v>
      </c>
      <c r="N8330" s="14">
        <f>E8330*(K8330-L8330-M8330)*IF(F8330="GHS",1,Assumptions!$B$4)</f>
        <v>29087218.72802778</v>
      </c>
      <c r="O8330" s="15">
        <f t="shared" ca="1" si="913"/>
        <v>158</v>
      </c>
      <c r="P8330" s="15" t="str">
        <f t="shared" ca="1" si="914"/>
        <v>91-180d</v>
      </c>
      <c r="Q8330" s="17">
        <f ca="1">IF(P8330="0-90d",0,IF(P8330="91-180d",INDEX(Assumptions!$F$8:$F$12,MATCH(B8330,Assumptions!$A$8:$A$12,0)),IF(P8330="181-365d",INDEX(Assumptions!$G$8:$G$12,MATCH(B8330,Assumptions!$A$8:$A$12,0)),INDEX(Assumptions!$H$8:$H$12,MATCH(B8330,Assumptions!$A$8:$A$12,0)))))</f>
        <v>0.05</v>
      </c>
      <c r="R8330" s="14">
        <f t="shared" ca="1" si="915"/>
        <v>1127897.3225000002</v>
      </c>
      <c r="S8330" s="14">
        <f t="shared" si="916"/>
        <v>0</v>
      </c>
      <c r="T8330" s="11" t="s">
        <v>39</v>
      </c>
      <c r="U8330" s="18" t="s">
        <v>26</v>
      </c>
    </row>
    <row r="8331" spans="1:21" ht="15" customHeight="1" x14ac:dyDescent="0.15">
      <c r="A8331" s="10" t="s">
        <v>8379</v>
      </c>
      <c r="B8331" s="11" t="s">
        <v>28</v>
      </c>
      <c r="C8331" s="11" t="s">
        <v>38</v>
      </c>
      <c r="D8331" s="12">
        <v>46056</v>
      </c>
      <c r="E8331" s="11">
        <v>715</v>
      </c>
      <c r="F8331" s="11" t="s">
        <v>24</v>
      </c>
      <c r="G8331" s="13">
        <v>5668.14</v>
      </c>
      <c r="H8331" s="14">
        <f t="shared" si="910"/>
        <v>4052720.1</v>
      </c>
      <c r="I8331" s="14">
        <f>IF(F8331="GHS",H8331,H8331*Assumptions!$B$4)</f>
        <v>43769377.080000006</v>
      </c>
      <c r="J8331" s="15" t="str">
        <f>INDEX(Assumptions!$B$8:$B$12,MATCH(B8331,Assumptions!$A$8:$A$12,0))</f>
        <v>Fair Value Less Costs to Sell</v>
      </c>
      <c r="K8331" s="16">
        <f>G8331/(1-INDEX(Assumptions!$D$8:$D$12,MATCH(B8331,Assumptions!$A$8:$A$12,0)))</f>
        <v>6441.068181818182</v>
      </c>
      <c r="L8331" s="16">
        <f t="shared" si="911"/>
        <v>170.04419999999999</v>
      </c>
      <c r="M8331" s="16">
        <f t="shared" si="912"/>
        <v>322.0534090909091</v>
      </c>
      <c r="N8331" s="14">
        <f>E8331*(K8331-L8331-M8331)*IF(F8331="GHS",1,Assumptions!$B$4)</f>
        <v>45937950.762600005</v>
      </c>
      <c r="O8331" s="15">
        <f t="shared" ca="1" si="913"/>
        <v>230</v>
      </c>
      <c r="P8331" s="15" t="str">
        <f t="shared" ca="1" si="914"/>
        <v>181-365d</v>
      </c>
      <c r="Q8331" s="17">
        <f ca="1">IF(P8331="0-90d",0,IF(P8331="91-180d",INDEX(Assumptions!$F$8:$F$12,MATCH(B8331,Assumptions!$A$8:$A$12,0)),IF(P8331="181-365d",INDEX(Assumptions!$G$8:$G$12,MATCH(B8331,Assumptions!$A$8:$A$12,0)),INDEX(Assumptions!$H$8:$H$12,MATCH(B8331,Assumptions!$A$8:$A$12,0)))))</f>
        <v>0.1</v>
      </c>
      <c r="R8331" s="14">
        <f t="shared" ca="1" si="915"/>
        <v>4376937.7080000006</v>
      </c>
      <c r="S8331" s="14">
        <f t="shared" ca="1" si="916"/>
        <v>39392439.372000009</v>
      </c>
      <c r="T8331" s="11" t="s">
        <v>25</v>
      </c>
      <c r="U8331" s="18" t="s">
        <v>26</v>
      </c>
    </row>
    <row r="8332" spans="1:21" ht="15" customHeight="1" x14ac:dyDescent="0.15">
      <c r="A8332" s="10" t="s">
        <v>8380</v>
      </c>
      <c r="B8332" s="11" t="s">
        <v>41</v>
      </c>
      <c r="C8332" s="11" t="s">
        <v>42</v>
      </c>
      <c r="D8332" s="12">
        <v>46210</v>
      </c>
      <c r="E8332" s="11">
        <v>3372</v>
      </c>
      <c r="F8332" s="11" t="s">
        <v>33</v>
      </c>
      <c r="G8332" s="13">
        <v>473.88</v>
      </c>
      <c r="H8332" s="14">
        <f t="shared" si="910"/>
        <v>1597923.3599999999</v>
      </c>
      <c r="I8332" s="14">
        <f>IF(F8332="GHS",H8332,H8332*Assumptions!$B$4)</f>
        <v>1597923.3599999999</v>
      </c>
      <c r="J8332" s="15" t="str">
        <f>INDEX(Assumptions!$B$8:$B$12,MATCH(B8332,Assumptions!$A$8:$A$12,0))</f>
        <v>Weighted Average</v>
      </c>
      <c r="K8332" s="16">
        <f>G8332/(1-INDEX(Assumptions!$D$8:$D$12,MATCH(B8332,Assumptions!$A$8:$A$12,0)))</f>
        <v>729.04615384615386</v>
      </c>
      <c r="L8332" s="16">
        <f t="shared" si="911"/>
        <v>14.2164</v>
      </c>
      <c r="M8332" s="16">
        <f t="shared" si="912"/>
        <v>36.452307692307691</v>
      </c>
      <c r="N8332" s="14">
        <f>E8332*(K8332-L8332-M8332)*IF(F8332="GHS",1,Assumptions!$B$4)</f>
        <v>2287488.748430769</v>
      </c>
      <c r="O8332" s="15">
        <f t="shared" ca="1" si="913"/>
        <v>76</v>
      </c>
      <c r="P8332" s="15" t="str">
        <f t="shared" ca="1" si="914"/>
        <v>0-90d</v>
      </c>
      <c r="Q8332" s="17">
        <f ca="1">IF(P8332="0-90d",0,IF(P8332="91-180d",INDEX(Assumptions!$F$8:$F$12,MATCH(B8332,Assumptions!$A$8:$A$12,0)),IF(P8332="181-365d",INDEX(Assumptions!$G$8:$G$12,MATCH(B8332,Assumptions!$A$8:$A$12,0)),INDEX(Assumptions!$H$8:$H$12,MATCH(B8332,Assumptions!$A$8:$A$12,0)))))</f>
        <v>0</v>
      </c>
      <c r="R8332" s="14">
        <f t="shared" ca="1" si="915"/>
        <v>0</v>
      </c>
      <c r="S8332" s="14">
        <f t="shared" ca="1" si="916"/>
        <v>1597923.3599999999</v>
      </c>
      <c r="T8332" s="11" t="s">
        <v>25</v>
      </c>
      <c r="U8332" s="18" t="s">
        <v>26</v>
      </c>
    </row>
    <row r="8333" spans="1:21" ht="15" customHeight="1" x14ac:dyDescent="0.15">
      <c r="A8333" s="10" t="s">
        <v>8381</v>
      </c>
      <c r="B8333" s="11" t="s">
        <v>41</v>
      </c>
      <c r="C8333" s="11" t="s">
        <v>115</v>
      </c>
      <c r="D8333" s="12">
        <v>45893</v>
      </c>
      <c r="E8333" s="11">
        <v>3776</v>
      </c>
      <c r="F8333" s="11" t="s">
        <v>33</v>
      </c>
      <c r="G8333" s="13">
        <v>943.78</v>
      </c>
      <c r="H8333" s="14">
        <f t="shared" si="910"/>
        <v>3563713.28</v>
      </c>
      <c r="I8333" s="14">
        <f>IF(F8333="GHS",H8333,H8333*Assumptions!$B$4)</f>
        <v>3563713.28</v>
      </c>
      <c r="J8333" s="15" t="str">
        <f>INDEX(Assumptions!$B$8:$B$12,MATCH(B8333,Assumptions!$A$8:$A$12,0))</f>
        <v>Weighted Average</v>
      </c>
      <c r="K8333" s="16">
        <f>G8333/(1-INDEX(Assumptions!$D$8:$D$12,MATCH(B8333,Assumptions!$A$8:$A$12,0)))</f>
        <v>1451.9692307692308</v>
      </c>
      <c r="L8333" s="16">
        <f t="shared" si="911"/>
        <v>28.313399999999998</v>
      </c>
      <c r="M8333" s="16">
        <f t="shared" si="912"/>
        <v>72.598461538461535</v>
      </c>
      <c r="N8333" s="14">
        <f>E8333*(K8333-L8333-M8333)*IF(F8333="GHS",1,Assumptions!$B$4)</f>
        <v>5101592.6262153843</v>
      </c>
      <c r="O8333" s="15">
        <f t="shared" ca="1" si="913"/>
        <v>393</v>
      </c>
      <c r="P8333" s="15" t="str">
        <f t="shared" ca="1" si="914"/>
        <v>365d+</v>
      </c>
      <c r="Q8333" s="17">
        <f ca="1">IF(P8333="0-90d",0,IF(P8333="91-180d",INDEX(Assumptions!$F$8:$F$12,MATCH(B8333,Assumptions!$A$8:$A$12,0)),IF(P8333="181-365d",INDEX(Assumptions!$G$8:$G$12,MATCH(B8333,Assumptions!$A$8:$A$12,0)),INDEX(Assumptions!$H$8:$H$12,MATCH(B8333,Assumptions!$A$8:$A$12,0)))))</f>
        <v>0.8</v>
      </c>
      <c r="R8333" s="14">
        <f t="shared" ca="1" si="915"/>
        <v>2850970.6239999998</v>
      </c>
      <c r="S8333" s="14">
        <f t="shared" ca="1" si="916"/>
        <v>712742.65599999996</v>
      </c>
      <c r="T8333" s="11" t="s">
        <v>25</v>
      </c>
      <c r="U8333" s="18" t="s">
        <v>26</v>
      </c>
    </row>
    <row r="8334" spans="1:21" ht="15" customHeight="1" x14ac:dyDescent="0.15">
      <c r="A8334" s="10" t="s">
        <v>8382</v>
      </c>
      <c r="B8334" s="11" t="s">
        <v>31</v>
      </c>
      <c r="C8334" s="11" t="s">
        <v>76</v>
      </c>
      <c r="D8334" s="12">
        <v>45749</v>
      </c>
      <c r="E8334" s="11">
        <v>1863</v>
      </c>
      <c r="F8334" s="11" t="s">
        <v>33</v>
      </c>
      <c r="G8334" s="13">
        <v>1599.78</v>
      </c>
      <c r="H8334" s="14">
        <f t="shared" si="910"/>
        <v>2980390.14</v>
      </c>
      <c r="I8334" s="14">
        <f>IF(F8334="GHS",H8334,H8334*Assumptions!$B$4)</f>
        <v>2980390.14</v>
      </c>
      <c r="J8334" s="15" t="str">
        <f>INDEX(Assumptions!$B$8:$B$12,MATCH(B8334,Assumptions!$A$8:$A$12,0))</f>
        <v>Weighted Average</v>
      </c>
      <c r="K8334" s="16">
        <f>G8334/(1-INDEX(Assumptions!$D$8:$D$12,MATCH(B8334,Assumptions!$A$8:$A$12,0)))</f>
        <v>2221.9166666666665</v>
      </c>
      <c r="L8334" s="16">
        <f t="shared" si="911"/>
        <v>47.993399999999994</v>
      </c>
      <c r="M8334" s="16">
        <f t="shared" si="912"/>
        <v>111.09583333333333</v>
      </c>
      <c r="N8334" s="14">
        <f>E8334*(K8334-L8334-M8334)*IF(F8334="GHS",1,Assumptions!$B$4)</f>
        <v>3843047.5082999999</v>
      </c>
      <c r="O8334" s="15">
        <f t="shared" ca="1" si="913"/>
        <v>537</v>
      </c>
      <c r="P8334" s="15" t="str">
        <f t="shared" ca="1" si="914"/>
        <v>365d+</v>
      </c>
      <c r="Q8334" s="17">
        <f ca="1">IF(P8334="0-90d",0,IF(P8334="91-180d",INDEX(Assumptions!$F$8:$F$12,MATCH(B8334,Assumptions!$A$8:$A$12,0)),IF(P8334="181-365d",INDEX(Assumptions!$G$8:$G$12,MATCH(B8334,Assumptions!$A$8:$A$12,0)),INDEX(Assumptions!$H$8:$H$12,MATCH(B8334,Assumptions!$A$8:$A$12,0)))))</f>
        <v>0.6</v>
      </c>
      <c r="R8334" s="14">
        <f t="shared" ca="1" si="915"/>
        <v>1788234.084</v>
      </c>
      <c r="S8334" s="14">
        <f t="shared" ca="1" si="916"/>
        <v>1192156.0560000001</v>
      </c>
      <c r="T8334" s="11" t="s">
        <v>25</v>
      </c>
      <c r="U8334" s="18" t="s">
        <v>26</v>
      </c>
    </row>
    <row r="8335" spans="1:21" ht="15" customHeight="1" x14ac:dyDescent="0.15">
      <c r="A8335" s="10" t="s">
        <v>8383</v>
      </c>
      <c r="B8335" s="11" t="s">
        <v>31</v>
      </c>
      <c r="C8335" s="11" t="s">
        <v>32</v>
      </c>
      <c r="D8335" s="12">
        <v>45969</v>
      </c>
      <c r="E8335" s="11">
        <v>3656</v>
      </c>
      <c r="F8335" s="11" t="s">
        <v>33</v>
      </c>
      <c r="G8335" s="13">
        <v>2551.84</v>
      </c>
      <c r="H8335" s="14">
        <f t="shared" si="910"/>
        <v>9329527.040000001</v>
      </c>
      <c r="I8335" s="14">
        <f>IF(F8335="GHS",H8335,H8335*Assumptions!$B$4)</f>
        <v>9329527.040000001</v>
      </c>
      <c r="J8335" s="15" t="str">
        <f>INDEX(Assumptions!$B$8:$B$12,MATCH(B8335,Assumptions!$A$8:$A$12,0))</f>
        <v>Weighted Average</v>
      </c>
      <c r="K8335" s="16">
        <f>G8335/(1-INDEX(Assumptions!$D$8:$D$12,MATCH(B8335,Assumptions!$A$8:$A$12,0)))</f>
        <v>3544.2222222222226</v>
      </c>
      <c r="L8335" s="16">
        <f t="shared" si="911"/>
        <v>76.555199999999999</v>
      </c>
      <c r="M8335" s="16">
        <f t="shared" si="912"/>
        <v>177.21111111111114</v>
      </c>
      <c r="N8335" s="14">
        <f>E8335*(K8335-L8335-M8335)*IF(F8335="GHS",1,Assumptions!$B$4)</f>
        <v>12029906.811022224</v>
      </c>
      <c r="O8335" s="15">
        <f t="shared" ca="1" si="913"/>
        <v>317</v>
      </c>
      <c r="P8335" s="15" t="str">
        <f t="shared" ca="1" si="914"/>
        <v>181-365d</v>
      </c>
      <c r="Q8335" s="17">
        <f ca="1">IF(P8335="0-90d",0,IF(P8335="91-180d",INDEX(Assumptions!$F$8:$F$12,MATCH(B8335,Assumptions!$A$8:$A$12,0)),IF(P8335="181-365d",INDEX(Assumptions!$G$8:$G$12,MATCH(B8335,Assumptions!$A$8:$A$12,0)),INDEX(Assumptions!$H$8:$H$12,MATCH(B8335,Assumptions!$A$8:$A$12,0)))))</f>
        <v>0.2</v>
      </c>
      <c r="R8335" s="14">
        <f t="shared" ca="1" si="915"/>
        <v>1865905.4080000003</v>
      </c>
      <c r="S8335" s="14">
        <f t="shared" ca="1" si="916"/>
        <v>7463621.6320000011</v>
      </c>
      <c r="T8335" s="11" t="s">
        <v>25</v>
      </c>
      <c r="U8335" s="18" t="s">
        <v>26</v>
      </c>
    </row>
    <row r="8336" spans="1:21" ht="15" customHeight="1" x14ac:dyDescent="0.15">
      <c r="A8336" s="10" t="s">
        <v>8384</v>
      </c>
      <c r="B8336" s="11" t="s">
        <v>41</v>
      </c>
      <c r="C8336" s="11" t="s">
        <v>115</v>
      </c>
      <c r="D8336" s="12">
        <v>45913</v>
      </c>
      <c r="E8336" s="11">
        <v>286</v>
      </c>
      <c r="F8336" s="11" t="s">
        <v>33</v>
      </c>
      <c r="G8336" s="13">
        <v>672.12</v>
      </c>
      <c r="H8336" s="14">
        <f t="shared" si="910"/>
        <v>192226.32</v>
      </c>
      <c r="I8336" s="14">
        <f>IF(F8336="GHS",H8336,H8336*Assumptions!$B$4)</f>
        <v>192226.32</v>
      </c>
      <c r="J8336" s="15" t="str">
        <f>INDEX(Assumptions!$B$8:$B$12,MATCH(B8336,Assumptions!$A$8:$A$12,0))</f>
        <v>Weighted Average</v>
      </c>
      <c r="K8336" s="16">
        <f>G8336/(1-INDEX(Assumptions!$D$8:$D$12,MATCH(B8336,Assumptions!$A$8:$A$12,0)))</f>
        <v>1034.0307692307692</v>
      </c>
      <c r="L8336" s="16">
        <f t="shared" si="911"/>
        <v>20.163599999999999</v>
      </c>
      <c r="M8336" s="16">
        <f t="shared" si="912"/>
        <v>51.701538461538462</v>
      </c>
      <c r="N8336" s="14">
        <f>E8336*(K8336-L8336-M8336)*IF(F8336="GHS",1,Assumptions!$B$4)</f>
        <v>275179.37040000001</v>
      </c>
      <c r="O8336" s="15">
        <f t="shared" ca="1" si="913"/>
        <v>373</v>
      </c>
      <c r="P8336" s="15" t="str">
        <f t="shared" ca="1" si="914"/>
        <v>365d+</v>
      </c>
      <c r="Q8336" s="17">
        <f ca="1">IF(P8336="0-90d",0,IF(P8336="91-180d",INDEX(Assumptions!$F$8:$F$12,MATCH(B8336,Assumptions!$A$8:$A$12,0)),IF(P8336="181-365d",INDEX(Assumptions!$G$8:$G$12,MATCH(B8336,Assumptions!$A$8:$A$12,0)),INDEX(Assumptions!$H$8:$H$12,MATCH(B8336,Assumptions!$A$8:$A$12,0)))))</f>
        <v>0.8</v>
      </c>
      <c r="R8336" s="14">
        <f t="shared" ca="1" si="915"/>
        <v>153781.05600000001</v>
      </c>
      <c r="S8336" s="14">
        <f t="shared" ca="1" si="916"/>
        <v>38445.263999999996</v>
      </c>
      <c r="T8336" s="11" t="s">
        <v>50</v>
      </c>
      <c r="U8336" s="18" t="s">
        <v>26</v>
      </c>
    </row>
    <row r="8337" spans="1:21" ht="15" customHeight="1" x14ac:dyDescent="0.15">
      <c r="A8337" s="10" t="s">
        <v>8385</v>
      </c>
      <c r="B8337" s="11" t="s">
        <v>31</v>
      </c>
      <c r="C8337" s="11" t="s">
        <v>32</v>
      </c>
      <c r="D8337" s="12">
        <v>45878</v>
      </c>
      <c r="E8337" s="11">
        <v>2478</v>
      </c>
      <c r="F8337" s="11" t="s">
        <v>33</v>
      </c>
      <c r="G8337" s="13">
        <v>2304.48</v>
      </c>
      <c r="H8337" s="14">
        <f t="shared" si="910"/>
        <v>5710501.4400000004</v>
      </c>
      <c r="I8337" s="14">
        <f>IF(F8337="GHS",H8337,H8337*Assumptions!$B$4)</f>
        <v>5710501.4400000004</v>
      </c>
      <c r="J8337" s="15" t="str">
        <f>INDEX(Assumptions!$B$8:$B$12,MATCH(B8337,Assumptions!$A$8:$A$12,0))</f>
        <v>Weighted Average</v>
      </c>
      <c r="K8337" s="16">
        <f>G8337/(1-INDEX(Assumptions!$D$8:$D$12,MATCH(B8337,Assumptions!$A$8:$A$12,0)))</f>
        <v>3200.666666666667</v>
      </c>
      <c r="L8337" s="16">
        <f t="shared" si="911"/>
        <v>69.134399999999999</v>
      </c>
      <c r="M8337" s="16">
        <f t="shared" si="912"/>
        <v>160.03333333333336</v>
      </c>
      <c r="N8337" s="14">
        <f>E8337*(K8337-L8337-M8337)*IF(F8337="GHS",1,Assumptions!$B$4)</f>
        <v>7363374.3568000011</v>
      </c>
      <c r="O8337" s="15">
        <f t="shared" ca="1" si="913"/>
        <v>408</v>
      </c>
      <c r="P8337" s="15" t="str">
        <f t="shared" ca="1" si="914"/>
        <v>365d+</v>
      </c>
      <c r="Q8337" s="17">
        <f ca="1">IF(P8337="0-90d",0,IF(P8337="91-180d",INDEX(Assumptions!$F$8:$F$12,MATCH(B8337,Assumptions!$A$8:$A$12,0)),IF(P8337="181-365d",INDEX(Assumptions!$G$8:$G$12,MATCH(B8337,Assumptions!$A$8:$A$12,0)),INDEX(Assumptions!$H$8:$H$12,MATCH(B8337,Assumptions!$A$8:$A$12,0)))))</f>
        <v>0.6</v>
      </c>
      <c r="R8337" s="14">
        <f t="shared" ca="1" si="915"/>
        <v>3426300.8640000001</v>
      </c>
      <c r="S8337" s="14">
        <f t="shared" si="916"/>
        <v>0</v>
      </c>
      <c r="T8337" s="11" t="s">
        <v>39</v>
      </c>
      <c r="U8337" s="18" t="s">
        <v>26</v>
      </c>
    </row>
    <row r="8338" spans="1:21" ht="15" customHeight="1" x14ac:dyDescent="0.15">
      <c r="A8338" s="10" t="s">
        <v>8386</v>
      </c>
      <c r="B8338" s="11" t="s">
        <v>41</v>
      </c>
      <c r="C8338" s="11" t="s">
        <v>42</v>
      </c>
      <c r="D8338" s="12">
        <v>46192</v>
      </c>
      <c r="E8338" s="11">
        <v>2381</v>
      </c>
      <c r="F8338" s="11" t="s">
        <v>33</v>
      </c>
      <c r="G8338" s="13">
        <v>616.22</v>
      </c>
      <c r="H8338" s="14">
        <f t="shared" si="910"/>
        <v>1467219.82</v>
      </c>
      <c r="I8338" s="14">
        <f>IF(F8338="GHS",H8338,H8338*Assumptions!$B$4)</f>
        <v>1467219.82</v>
      </c>
      <c r="J8338" s="15" t="str">
        <f>INDEX(Assumptions!$B$8:$B$12,MATCH(B8338,Assumptions!$A$8:$A$12,0))</f>
        <v>Weighted Average</v>
      </c>
      <c r="K8338" s="16">
        <f>G8338/(1-INDEX(Assumptions!$D$8:$D$12,MATCH(B8338,Assumptions!$A$8:$A$12,0)))</f>
        <v>948.03076923076924</v>
      </c>
      <c r="L8338" s="16">
        <f t="shared" si="911"/>
        <v>18.486599999999999</v>
      </c>
      <c r="M8338" s="16">
        <f t="shared" si="912"/>
        <v>47.401538461538465</v>
      </c>
      <c r="N8338" s="14">
        <f>E8338*(K8338-L8338-M8338)*IF(F8338="GHS",1,Assumptions!$B$4)</f>
        <v>2100381.6038615387</v>
      </c>
      <c r="O8338" s="15">
        <f t="shared" ca="1" si="913"/>
        <v>94</v>
      </c>
      <c r="P8338" s="15" t="str">
        <f t="shared" ca="1" si="914"/>
        <v>91-180d</v>
      </c>
      <c r="Q8338" s="17">
        <f ca="1">IF(P8338="0-90d",0,IF(P8338="91-180d",INDEX(Assumptions!$F$8:$F$12,MATCH(B8338,Assumptions!$A$8:$A$12,0)),IF(P8338="181-365d",INDEX(Assumptions!$G$8:$G$12,MATCH(B8338,Assumptions!$A$8:$A$12,0)),INDEX(Assumptions!$H$8:$H$12,MATCH(B8338,Assumptions!$A$8:$A$12,0)))))</f>
        <v>0.1</v>
      </c>
      <c r="R8338" s="14">
        <f t="shared" ca="1" si="915"/>
        <v>146721.98200000002</v>
      </c>
      <c r="S8338" s="14">
        <f t="shared" ca="1" si="916"/>
        <v>1320497.838</v>
      </c>
      <c r="T8338" s="11" t="s">
        <v>25</v>
      </c>
      <c r="U8338" s="18" t="s">
        <v>26</v>
      </c>
    </row>
    <row r="8339" spans="1:21" ht="15" customHeight="1" x14ac:dyDescent="0.15">
      <c r="A8339" s="10" t="s">
        <v>8387</v>
      </c>
      <c r="B8339" s="11" t="s">
        <v>31</v>
      </c>
      <c r="C8339" s="11" t="s">
        <v>63</v>
      </c>
      <c r="D8339" s="12">
        <v>46037</v>
      </c>
      <c r="E8339" s="11">
        <v>2095</v>
      </c>
      <c r="F8339" s="11" t="s">
        <v>33</v>
      </c>
      <c r="G8339" s="13">
        <v>1872.61</v>
      </c>
      <c r="H8339" s="14">
        <f t="shared" si="910"/>
        <v>3923117.9499999997</v>
      </c>
      <c r="I8339" s="14">
        <f>IF(F8339="GHS",H8339,H8339*Assumptions!$B$4)</f>
        <v>3923117.9499999997</v>
      </c>
      <c r="J8339" s="15" t="str">
        <f>INDEX(Assumptions!$B$8:$B$12,MATCH(B8339,Assumptions!$A$8:$A$12,0))</f>
        <v>Weighted Average</v>
      </c>
      <c r="K8339" s="16">
        <f>G8339/(1-INDEX(Assumptions!$D$8:$D$12,MATCH(B8339,Assumptions!$A$8:$A$12,0)))</f>
        <v>2600.8472222222222</v>
      </c>
      <c r="L8339" s="16">
        <f t="shared" si="911"/>
        <v>56.178299999999993</v>
      </c>
      <c r="M8339" s="16">
        <f t="shared" si="912"/>
        <v>130.04236111111112</v>
      </c>
      <c r="N8339" s="14">
        <f>E8339*(K8339-L8339-M8339)*IF(F8339="GHS",1,Assumptions!$B$4)</f>
        <v>5058642.6455277782</v>
      </c>
      <c r="O8339" s="15">
        <f t="shared" ca="1" si="913"/>
        <v>249</v>
      </c>
      <c r="P8339" s="15" t="str">
        <f t="shared" ca="1" si="914"/>
        <v>181-365d</v>
      </c>
      <c r="Q8339" s="17">
        <f ca="1">IF(P8339="0-90d",0,IF(P8339="91-180d",INDEX(Assumptions!$F$8:$F$12,MATCH(B8339,Assumptions!$A$8:$A$12,0)),IF(P8339="181-365d",INDEX(Assumptions!$G$8:$G$12,MATCH(B8339,Assumptions!$A$8:$A$12,0)),INDEX(Assumptions!$H$8:$H$12,MATCH(B8339,Assumptions!$A$8:$A$12,0)))))</f>
        <v>0.2</v>
      </c>
      <c r="R8339" s="14">
        <f t="shared" ca="1" si="915"/>
        <v>784623.59</v>
      </c>
      <c r="S8339" s="14">
        <f t="shared" ca="1" si="916"/>
        <v>3138494.36</v>
      </c>
      <c r="T8339" s="11" t="s">
        <v>25</v>
      </c>
      <c r="U8339" s="18" t="s">
        <v>26</v>
      </c>
    </row>
    <row r="8340" spans="1:21" ht="15" customHeight="1" x14ac:dyDescent="0.15">
      <c r="A8340" s="10" t="s">
        <v>8388</v>
      </c>
      <c r="B8340" s="11" t="s">
        <v>28</v>
      </c>
      <c r="C8340" s="11" t="s">
        <v>38</v>
      </c>
      <c r="D8340" s="12">
        <v>45771</v>
      </c>
      <c r="E8340" s="11">
        <v>3306</v>
      </c>
      <c r="F8340" s="11" t="s">
        <v>24</v>
      </c>
      <c r="G8340" s="13">
        <v>12762.6</v>
      </c>
      <c r="H8340" s="14">
        <f t="shared" si="910"/>
        <v>42193155.600000001</v>
      </c>
      <c r="I8340" s="14">
        <f>IF(F8340="GHS",H8340,H8340*Assumptions!$B$4)</f>
        <v>455686080.48000002</v>
      </c>
      <c r="J8340" s="15" t="str">
        <f>INDEX(Assumptions!$B$8:$B$12,MATCH(B8340,Assumptions!$A$8:$A$12,0))</f>
        <v>Fair Value Less Costs to Sell</v>
      </c>
      <c r="K8340" s="16">
        <f>G8340/(1-INDEX(Assumptions!$D$8:$D$12,MATCH(B8340,Assumptions!$A$8:$A$12,0)))</f>
        <v>14502.954545454546</v>
      </c>
      <c r="L8340" s="16">
        <f t="shared" si="911"/>
        <v>382.87799999999999</v>
      </c>
      <c r="M8340" s="16">
        <f t="shared" si="912"/>
        <v>725.14772727272737</v>
      </c>
      <c r="N8340" s="14">
        <f>E8340*(K8340-L8340-M8340)*IF(F8340="GHS",1,Assumptions!$B$4)</f>
        <v>478263254.46741819</v>
      </c>
      <c r="O8340" s="15">
        <f t="shared" ca="1" si="913"/>
        <v>515</v>
      </c>
      <c r="P8340" s="15" t="str">
        <f t="shared" ca="1" si="914"/>
        <v>365d+</v>
      </c>
      <c r="Q8340" s="17">
        <f ca="1">IF(P8340="0-90d",0,IF(P8340="91-180d",INDEX(Assumptions!$F$8:$F$12,MATCH(B8340,Assumptions!$A$8:$A$12,0)),IF(P8340="181-365d",INDEX(Assumptions!$G$8:$G$12,MATCH(B8340,Assumptions!$A$8:$A$12,0)),INDEX(Assumptions!$H$8:$H$12,MATCH(B8340,Assumptions!$A$8:$A$12,0)))))</f>
        <v>0.4</v>
      </c>
      <c r="R8340" s="14">
        <f t="shared" ca="1" si="915"/>
        <v>182274432.19200003</v>
      </c>
      <c r="S8340" s="14">
        <f t="shared" si="916"/>
        <v>0</v>
      </c>
      <c r="T8340" s="11" t="s">
        <v>39</v>
      </c>
      <c r="U8340" s="18" t="s">
        <v>26</v>
      </c>
    </row>
    <row r="8341" spans="1:21" ht="15" customHeight="1" x14ac:dyDescent="0.15">
      <c r="A8341" s="10" t="s">
        <v>8389</v>
      </c>
      <c r="B8341" s="11" t="s">
        <v>31</v>
      </c>
      <c r="C8341" s="11" t="s">
        <v>32</v>
      </c>
      <c r="D8341" s="12">
        <v>45736</v>
      </c>
      <c r="E8341" s="11">
        <v>4064</v>
      </c>
      <c r="F8341" s="11" t="s">
        <v>33</v>
      </c>
      <c r="G8341" s="13">
        <v>1979.44</v>
      </c>
      <c r="H8341" s="14">
        <f t="shared" si="910"/>
        <v>8044444.1600000001</v>
      </c>
      <c r="I8341" s="14">
        <f>IF(F8341="GHS",H8341,H8341*Assumptions!$B$4)</f>
        <v>8044444.1600000001</v>
      </c>
      <c r="J8341" s="15" t="str">
        <f>INDEX(Assumptions!$B$8:$B$12,MATCH(B8341,Assumptions!$A$8:$A$12,0))</f>
        <v>Weighted Average</v>
      </c>
      <c r="K8341" s="16">
        <f>G8341/(1-INDEX(Assumptions!$D$8:$D$12,MATCH(B8341,Assumptions!$A$8:$A$12,0)))</f>
        <v>2749.2222222222226</v>
      </c>
      <c r="L8341" s="16">
        <f t="shared" si="911"/>
        <v>59.383200000000002</v>
      </c>
      <c r="M8341" s="16">
        <f t="shared" si="912"/>
        <v>137.46111111111114</v>
      </c>
      <c r="N8341" s="14">
        <f>E8341*(K8341-L8341-M8341)*IF(F8341="GHS",1,Assumptions!$B$4)</f>
        <v>10372863.830755556</v>
      </c>
      <c r="O8341" s="15">
        <f t="shared" ca="1" si="913"/>
        <v>550</v>
      </c>
      <c r="P8341" s="15" t="str">
        <f t="shared" ca="1" si="914"/>
        <v>365d+</v>
      </c>
      <c r="Q8341" s="17">
        <f ca="1">IF(P8341="0-90d",0,IF(P8341="91-180d",INDEX(Assumptions!$F$8:$F$12,MATCH(B8341,Assumptions!$A$8:$A$12,0)),IF(P8341="181-365d",INDEX(Assumptions!$G$8:$G$12,MATCH(B8341,Assumptions!$A$8:$A$12,0)),INDEX(Assumptions!$H$8:$H$12,MATCH(B8341,Assumptions!$A$8:$A$12,0)))))</f>
        <v>0.6</v>
      </c>
      <c r="R8341" s="14">
        <f t="shared" ca="1" si="915"/>
        <v>4826666.4960000003</v>
      </c>
      <c r="S8341" s="14">
        <f t="shared" ca="1" si="916"/>
        <v>3217777.6639999999</v>
      </c>
      <c r="T8341" s="11" t="s">
        <v>25</v>
      </c>
      <c r="U8341" s="18" t="s">
        <v>26</v>
      </c>
    </row>
    <row r="8342" spans="1:21" ht="15" customHeight="1" x14ac:dyDescent="0.15">
      <c r="A8342" s="10" t="s">
        <v>8390</v>
      </c>
      <c r="B8342" s="11" t="s">
        <v>28</v>
      </c>
      <c r="C8342" s="11" t="s">
        <v>35</v>
      </c>
      <c r="D8342" s="12">
        <v>45816</v>
      </c>
      <c r="E8342" s="11">
        <v>4287</v>
      </c>
      <c r="F8342" s="11" t="s">
        <v>24</v>
      </c>
      <c r="G8342" s="13">
        <v>17027.3</v>
      </c>
      <c r="H8342" s="14">
        <f t="shared" si="910"/>
        <v>72996035.099999994</v>
      </c>
      <c r="I8342" s="14">
        <f>IF(F8342="GHS",H8342,H8342*Assumptions!$B$4)</f>
        <v>788357179.08000004</v>
      </c>
      <c r="J8342" s="15" t="str">
        <f>INDEX(Assumptions!$B$8:$B$12,MATCH(B8342,Assumptions!$A$8:$A$12,0))</f>
        <v>Fair Value Less Costs to Sell</v>
      </c>
      <c r="K8342" s="16">
        <f>G8342/(1-INDEX(Assumptions!$D$8:$D$12,MATCH(B8342,Assumptions!$A$8:$A$12,0)))</f>
        <v>19349.204545454544</v>
      </c>
      <c r="L8342" s="16">
        <f t="shared" si="911"/>
        <v>510.81899999999996</v>
      </c>
      <c r="M8342" s="16">
        <f t="shared" si="912"/>
        <v>967.46022727272725</v>
      </c>
      <c r="N8342" s="14">
        <f>E8342*(K8342-L8342-M8342)*IF(F8342="GHS",1,Assumptions!$B$4)</f>
        <v>827416693.86169088</v>
      </c>
      <c r="O8342" s="15">
        <f t="shared" ca="1" si="913"/>
        <v>470</v>
      </c>
      <c r="P8342" s="15" t="str">
        <f t="shared" ca="1" si="914"/>
        <v>365d+</v>
      </c>
      <c r="Q8342" s="17">
        <f ca="1">IF(P8342="0-90d",0,IF(P8342="91-180d",INDEX(Assumptions!$F$8:$F$12,MATCH(B8342,Assumptions!$A$8:$A$12,0)),IF(P8342="181-365d",INDEX(Assumptions!$G$8:$G$12,MATCH(B8342,Assumptions!$A$8:$A$12,0)),INDEX(Assumptions!$H$8:$H$12,MATCH(B8342,Assumptions!$A$8:$A$12,0)))))</f>
        <v>0.4</v>
      </c>
      <c r="R8342" s="14">
        <f t="shared" ca="1" si="915"/>
        <v>315342871.63200003</v>
      </c>
      <c r="S8342" s="14">
        <f t="shared" ca="1" si="916"/>
        <v>473014307.44800001</v>
      </c>
      <c r="T8342" s="11" t="s">
        <v>25</v>
      </c>
      <c r="U8342" s="18" t="s">
        <v>26</v>
      </c>
    </row>
    <row r="8343" spans="1:21" ht="15" customHeight="1" x14ac:dyDescent="0.15">
      <c r="A8343" s="10" t="s">
        <v>8391</v>
      </c>
      <c r="B8343" s="11" t="s">
        <v>28</v>
      </c>
      <c r="C8343" s="11" t="s">
        <v>55</v>
      </c>
      <c r="D8343" s="12">
        <v>46136</v>
      </c>
      <c r="E8343" s="11">
        <v>3322</v>
      </c>
      <c r="F8343" s="11" t="s">
        <v>24</v>
      </c>
      <c r="G8343" s="13">
        <v>1557.67</v>
      </c>
      <c r="H8343" s="14">
        <f t="shared" si="910"/>
        <v>5174579.74</v>
      </c>
      <c r="I8343" s="14">
        <f>IF(F8343="GHS",H8343,H8343*Assumptions!$B$4)</f>
        <v>55885461.192000009</v>
      </c>
      <c r="J8343" s="15" t="str">
        <f>INDEX(Assumptions!$B$8:$B$12,MATCH(B8343,Assumptions!$A$8:$A$12,0))</f>
        <v>Fair Value Less Costs to Sell</v>
      </c>
      <c r="K8343" s="16">
        <f>G8343/(1-INDEX(Assumptions!$D$8:$D$12,MATCH(B8343,Assumptions!$A$8:$A$12,0)))</f>
        <v>1770.0795454545455</v>
      </c>
      <c r="L8343" s="16">
        <f t="shared" si="911"/>
        <v>46.7301</v>
      </c>
      <c r="M8343" s="16">
        <f t="shared" si="912"/>
        <v>88.503977272727283</v>
      </c>
      <c r="N8343" s="14">
        <f>E8343*(K8343-L8343-M8343)*IF(F8343="GHS",1,Assumptions!$B$4)</f>
        <v>58654331.769240007</v>
      </c>
      <c r="O8343" s="15">
        <f t="shared" ca="1" si="913"/>
        <v>150</v>
      </c>
      <c r="P8343" s="15" t="str">
        <f t="shared" ca="1" si="914"/>
        <v>91-180d</v>
      </c>
      <c r="Q8343" s="17">
        <f ca="1">IF(P8343="0-90d",0,IF(P8343="91-180d",INDEX(Assumptions!$F$8:$F$12,MATCH(B8343,Assumptions!$A$8:$A$12,0)),IF(P8343="181-365d",INDEX(Assumptions!$G$8:$G$12,MATCH(B8343,Assumptions!$A$8:$A$12,0)),INDEX(Assumptions!$H$8:$H$12,MATCH(B8343,Assumptions!$A$8:$A$12,0)))))</f>
        <v>0.02</v>
      </c>
      <c r="R8343" s="14">
        <f t="shared" ca="1" si="915"/>
        <v>1117709.2238400001</v>
      </c>
      <c r="S8343" s="14">
        <f t="shared" ca="1" si="916"/>
        <v>54767751.968160011</v>
      </c>
      <c r="T8343" s="11" t="s">
        <v>25</v>
      </c>
      <c r="U8343" s="18" t="s">
        <v>26</v>
      </c>
    </row>
    <row r="8344" spans="1:21" ht="15" customHeight="1" x14ac:dyDescent="0.15">
      <c r="A8344" s="10" t="s">
        <v>8392</v>
      </c>
      <c r="B8344" s="11" t="s">
        <v>22</v>
      </c>
      <c r="C8344" s="11" t="s">
        <v>23</v>
      </c>
      <c r="D8344" s="12">
        <v>46226</v>
      </c>
      <c r="E8344" s="11">
        <v>2181</v>
      </c>
      <c r="F8344" s="11" t="s">
        <v>24</v>
      </c>
      <c r="G8344" s="13">
        <v>47983.79</v>
      </c>
      <c r="H8344" s="14">
        <f t="shared" si="910"/>
        <v>104652645.98999999</v>
      </c>
      <c r="I8344" s="14">
        <f>IF(F8344="GHS",H8344,H8344*Assumptions!$B$4)</f>
        <v>1130248576.6919999</v>
      </c>
      <c r="J8344" s="15" t="str">
        <f>INDEX(Assumptions!$B$8:$B$12,MATCH(B8344,Assumptions!$A$8:$A$12,0))</f>
        <v>FIFO</v>
      </c>
      <c r="K8344" s="16">
        <f>G8344/(1-INDEX(Assumptions!$D$8:$D$12,MATCH(B8344,Assumptions!$A$8:$A$12,0)))</f>
        <v>58516.817073170729</v>
      </c>
      <c r="L8344" s="16">
        <f t="shared" si="911"/>
        <v>1439.5137</v>
      </c>
      <c r="M8344" s="16">
        <f t="shared" si="912"/>
        <v>2925.8408536585366</v>
      </c>
      <c r="N8344" s="14">
        <f>E8344*(K8344-L8344-M8344)*IF(F8344="GHS",1,Assumptions!$B$4)</f>
        <v>1275526869.3546057</v>
      </c>
      <c r="O8344" s="15">
        <f t="shared" ca="1" si="913"/>
        <v>60</v>
      </c>
      <c r="P8344" s="15" t="str">
        <f t="shared" ca="1" si="914"/>
        <v>0-90d</v>
      </c>
      <c r="Q8344" s="17">
        <f ca="1">IF(P8344="0-90d",0,IF(P8344="91-180d",INDEX(Assumptions!$F$8:$F$12,MATCH(B8344,Assumptions!$A$8:$A$12,0)),IF(P8344="181-365d",INDEX(Assumptions!$G$8:$G$12,MATCH(B8344,Assumptions!$A$8:$A$12,0)),INDEX(Assumptions!$H$8:$H$12,MATCH(B8344,Assumptions!$A$8:$A$12,0)))))</f>
        <v>0</v>
      </c>
      <c r="R8344" s="14">
        <f t="shared" ca="1" si="915"/>
        <v>0</v>
      </c>
      <c r="S8344" s="14">
        <f t="shared" ca="1" si="916"/>
        <v>1130248576.6919999</v>
      </c>
      <c r="T8344" s="11" t="s">
        <v>25</v>
      </c>
      <c r="U8344" s="18" t="s">
        <v>26</v>
      </c>
    </row>
    <row r="8345" spans="1:21" ht="15" customHeight="1" x14ac:dyDescent="0.15">
      <c r="A8345" s="10" t="s">
        <v>8393</v>
      </c>
      <c r="B8345" s="11" t="s">
        <v>41</v>
      </c>
      <c r="C8345" s="11" t="s">
        <v>42</v>
      </c>
      <c r="D8345" s="12">
        <v>46036</v>
      </c>
      <c r="E8345" s="11">
        <v>315</v>
      </c>
      <c r="F8345" s="11" t="s">
        <v>33</v>
      </c>
      <c r="G8345" s="13">
        <v>584.89</v>
      </c>
      <c r="H8345" s="14">
        <f t="shared" si="910"/>
        <v>184240.35</v>
      </c>
      <c r="I8345" s="14">
        <f>IF(F8345="GHS",H8345,H8345*Assumptions!$B$4)</f>
        <v>184240.35</v>
      </c>
      <c r="J8345" s="15" t="str">
        <f>INDEX(Assumptions!$B$8:$B$12,MATCH(B8345,Assumptions!$A$8:$A$12,0))</f>
        <v>Weighted Average</v>
      </c>
      <c r="K8345" s="16">
        <f>G8345/(1-INDEX(Assumptions!$D$8:$D$12,MATCH(B8345,Assumptions!$A$8:$A$12,0)))</f>
        <v>899.83076923076919</v>
      </c>
      <c r="L8345" s="16">
        <f t="shared" si="911"/>
        <v>17.546699999999998</v>
      </c>
      <c r="M8345" s="16">
        <f t="shared" si="912"/>
        <v>44.991538461538461</v>
      </c>
      <c r="N8345" s="14">
        <f>E8345*(K8345-L8345-M8345)*IF(F8345="GHS",1,Assumptions!$B$4)</f>
        <v>263747.14719230769</v>
      </c>
      <c r="O8345" s="15">
        <f t="shared" ca="1" si="913"/>
        <v>250</v>
      </c>
      <c r="P8345" s="15" t="str">
        <f t="shared" ca="1" si="914"/>
        <v>181-365d</v>
      </c>
      <c r="Q8345" s="17">
        <f ca="1">IF(P8345="0-90d",0,IF(P8345="91-180d",INDEX(Assumptions!$F$8:$F$12,MATCH(B8345,Assumptions!$A$8:$A$12,0)),IF(P8345="181-365d",INDEX(Assumptions!$G$8:$G$12,MATCH(B8345,Assumptions!$A$8:$A$12,0)),INDEX(Assumptions!$H$8:$H$12,MATCH(B8345,Assumptions!$A$8:$A$12,0)))))</f>
        <v>0.35</v>
      </c>
      <c r="R8345" s="14">
        <f t="shared" ca="1" si="915"/>
        <v>64484.122499999998</v>
      </c>
      <c r="S8345" s="14">
        <f t="shared" ca="1" si="916"/>
        <v>119756.22750000001</v>
      </c>
      <c r="T8345" s="11" t="s">
        <v>25</v>
      </c>
      <c r="U8345" s="18" t="s">
        <v>26</v>
      </c>
    </row>
    <row r="8346" spans="1:21" ht="15" customHeight="1" x14ac:dyDescent="0.15">
      <c r="A8346" s="10" t="s">
        <v>8394</v>
      </c>
      <c r="B8346" s="11" t="s">
        <v>41</v>
      </c>
      <c r="C8346" s="11" t="s">
        <v>115</v>
      </c>
      <c r="D8346" s="12">
        <v>45979</v>
      </c>
      <c r="E8346" s="11">
        <v>3704</v>
      </c>
      <c r="F8346" s="11" t="s">
        <v>33</v>
      </c>
      <c r="G8346" s="13">
        <v>267.23</v>
      </c>
      <c r="H8346" s="14">
        <f t="shared" si="910"/>
        <v>989819.92</v>
      </c>
      <c r="I8346" s="14">
        <f>IF(F8346="GHS",H8346,H8346*Assumptions!$B$4)</f>
        <v>989819.92</v>
      </c>
      <c r="J8346" s="15" t="str">
        <f>INDEX(Assumptions!$B$8:$B$12,MATCH(B8346,Assumptions!$A$8:$A$12,0))</f>
        <v>Weighted Average</v>
      </c>
      <c r="K8346" s="16">
        <f>G8346/(1-INDEX(Assumptions!$D$8:$D$12,MATCH(B8346,Assumptions!$A$8:$A$12,0)))</f>
        <v>411.12307692307695</v>
      </c>
      <c r="L8346" s="16">
        <f t="shared" si="911"/>
        <v>8.0168999999999997</v>
      </c>
      <c r="M8346" s="16">
        <f t="shared" si="912"/>
        <v>20.556153846153848</v>
      </c>
      <c r="N8346" s="14">
        <f>E8346*(K8346-L8346-M8346)*IF(F8346="GHS",1,Assumptions!$B$4)</f>
        <v>1416965.285476923</v>
      </c>
      <c r="O8346" s="15">
        <f t="shared" ca="1" si="913"/>
        <v>307</v>
      </c>
      <c r="P8346" s="15" t="str">
        <f t="shared" ca="1" si="914"/>
        <v>181-365d</v>
      </c>
      <c r="Q8346" s="17">
        <f ca="1">IF(P8346="0-90d",0,IF(P8346="91-180d",INDEX(Assumptions!$F$8:$F$12,MATCH(B8346,Assumptions!$A$8:$A$12,0)),IF(P8346="181-365d",INDEX(Assumptions!$G$8:$G$12,MATCH(B8346,Assumptions!$A$8:$A$12,0)),INDEX(Assumptions!$H$8:$H$12,MATCH(B8346,Assumptions!$A$8:$A$12,0)))))</f>
        <v>0.35</v>
      </c>
      <c r="R8346" s="14">
        <f t="shared" ca="1" si="915"/>
        <v>346436.97200000001</v>
      </c>
      <c r="S8346" s="14">
        <f t="shared" ca="1" si="916"/>
        <v>643382.94800000009</v>
      </c>
      <c r="T8346" s="11" t="s">
        <v>25</v>
      </c>
      <c r="U8346" s="18" t="s">
        <v>36</v>
      </c>
    </row>
    <row r="8347" spans="1:21" ht="15" customHeight="1" x14ac:dyDescent="0.15">
      <c r="A8347" s="10" t="s">
        <v>8395</v>
      </c>
      <c r="B8347" s="11" t="s">
        <v>46</v>
      </c>
      <c r="C8347" s="11" t="s">
        <v>119</v>
      </c>
      <c r="D8347" s="12">
        <v>46131</v>
      </c>
      <c r="E8347" s="11">
        <v>1538</v>
      </c>
      <c r="F8347" s="11" t="s">
        <v>33</v>
      </c>
      <c r="G8347" s="13">
        <v>1620000</v>
      </c>
      <c r="H8347" s="14">
        <f t="shared" si="910"/>
        <v>2491560000</v>
      </c>
      <c r="I8347" s="14">
        <f>IF(F8347="GHS",H8347,H8347*Assumptions!$B$4)</f>
        <v>2491560000</v>
      </c>
      <c r="J8347" s="15" t="str">
        <f>INDEX(Assumptions!$B$8:$B$12,MATCH(B8347,Assumptions!$A$8:$A$12,0))</f>
        <v>Specific Identification</v>
      </c>
      <c r="K8347" s="16">
        <f>G8347/(1-INDEX(Assumptions!$D$8:$D$12,MATCH(B8347,Assumptions!$A$8:$A$12,0)))</f>
        <v>2076923.0769230768</v>
      </c>
      <c r="L8347" s="16">
        <f t="shared" si="911"/>
        <v>48600</v>
      </c>
      <c r="M8347" s="16">
        <f t="shared" si="912"/>
        <v>103846.15384615384</v>
      </c>
      <c r="N8347" s="14">
        <f>E8347*(K8347-L8347-M8347)*IF(F8347="GHS",1,Assumptions!$B$4)</f>
        <v>2959845507.6923075</v>
      </c>
      <c r="O8347" s="15">
        <f t="shared" ca="1" si="913"/>
        <v>155</v>
      </c>
      <c r="P8347" s="15" t="str">
        <f t="shared" ca="1" si="914"/>
        <v>91-180d</v>
      </c>
      <c r="Q8347" s="17">
        <f ca="1">IF(P8347="0-90d",0,IF(P8347="91-180d",INDEX(Assumptions!$F$8:$F$12,MATCH(B8347,Assumptions!$A$8:$A$12,0)),IF(P8347="181-365d",INDEX(Assumptions!$G$8:$G$12,MATCH(B8347,Assumptions!$A$8:$A$12,0)),INDEX(Assumptions!$H$8:$H$12,MATCH(B8347,Assumptions!$A$8:$A$12,0)))))</f>
        <v>0</v>
      </c>
      <c r="R8347" s="14">
        <f t="shared" ca="1" si="915"/>
        <v>0</v>
      </c>
      <c r="S8347" s="14">
        <f t="shared" ca="1" si="916"/>
        <v>2491560000</v>
      </c>
      <c r="T8347" s="11" t="s">
        <v>25</v>
      </c>
      <c r="U8347" s="18" t="s">
        <v>26</v>
      </c>
    </row>
    <row r="8348" spans="1:21" ht="15" customHeight="1" x14ac:dyDescent="0.15">
      <c r="A8348" s="10" t="s">
        <v>8396</v>
      </c>
      <c r="B8348" s="11" t="s">
        <v>28</v>
      </c>
      <c r="C8348" s="11" t="s">
        <v>35</v>
      </c>
      <c r="D8348" s="12">
        <v>45874</v>
      </c>
      <c r="E8348" s="11">
        <v>4909</v>
      </c>
      <c r="F8348" s="11" t="s">
        <v>24</v>
      </c>
      <c r="G8348" s="13">
        <v>10676.26</v>
      </c>
      <c r="H8348" s="14">
        <f t="shared" si="910"/>
        <v>52409760.340000004</v>
      </c>
      <c r="I8348" s="14">
        <f>IF(F8348="GHS",H8348,H8348*Assumptions!$B$4)</f>
        <v>566025411.67200005</v>
      </c>
      <c r="J8348" s="15" t="str">
        <f>INDEX(Assumptions!$B$8:$B$12,MATCH(B8348,Assumptions!$A$8:$A$12,0))</f>
        <v>Fair Value Less Costs to Sell</v>
      </c>
      <c r="K8348" s="16">
        <f>G8348/(1-INDEX(Assumptions!$D$8:$D$12,MATCH(B8348,Assumptions!$A$8:$A$12,0)))</f>
        <v>12132.113636363636</v>
      </c>
      <c r="L8348" s="16">
        <f t="shared" si="911"/>
        <v>320.2878</v>
      </c>
      <c r="M8348" s="16">
        <f t="shared" si="912"/>
        <v>606.60568181818178</v>
      </c>
      <c r="N8348" s="14">
        <f>E8348*(K8348-L8348-M8348)*IF(F8348="GHS",1,Assumptions!$B$4)</f>
        <v>594069397.9775672</v>
      </c>
      <c r="O8348" s="15">
        <f t="shared" ca="1" si="913"/>
        <v>412</v>
      </c>
      <c r="P8348" s="15" t="str">
        <f t="shared" ca="1" si="914"/>
        <v>365d+</v>
      </c>
      <c r="Q8348" s="17">
        <f ca="1">IF(P8348="0-90d",0,IF(P8348="91-180d",INDEX(Assumptions!$F$8:$F$12,MATCH(B8348,Assumptions!$A$8:$A$12,0)),IF(P8348="181-365d",INDEX(Assumptions!$G$8:$G$12,MATCH(B8348,Assumptions!$A$8:$A$12,0)),INDEX(Assumptions!$H$8:$H$12,MATCH(B8348,Assumptions!$A$8:$A$12,0)))))</f>
        <v>0.4</v>
      </c>
      <c r="R8348" s="14">
        <f t="shared" ca="1" si="915"/>
        <v>226410164.66880003</v>
      </c>
      <c r="S8348" s="14">
        <f t="shared" si="916"/>
        <v>0</v>
      </c>
      <c r="T8348" s="11" t="s">
        <v>39</v>
      </c>
      <c r="U8348" s="18" t="s">
        <v>26</v>
      </c>
    </row>
    <row r="8349" spans="1:21" ht="15" customHeight="1" x14ac:dyDescent="0.15">
      <c r="A8349" s="10" t="s">
        <v>8397</v>
      </c>
      <c r="B8349" s="11" t="s">
        <v>31</v>
      </c>
      <c r="C8349" s="11" t="s">
        <v>76</v>
      </c>
      <c r="D8349" s="12">
        <v>45733</v>
      </c>
      <c r="E8349" s="11">
        <v>1662</v>
      </c>
      <c r="F8349" s="11" t="s">
        <v>33</v>
      </c>
      <c r="G8349" s="13">
        <v>1705.3</v>
      </c>
      <c r="H8349" s="14">
        <f t="shared" si="910"/>
        <v>2834208.6</v>
      </c>
      <c r="I8349" s="14">
        <f>IF(F8349="GHS",H8349,H8349*Assumptions!$B$4)</f>
        <v>2834208.6</v>
      </c>
      <c r="J8349" s="15" t="str">
        <f>INDEX(Assumptions!$B$8:$B$12,MATCH(B8349,Assumptions!$A$8:$A$12,0))</f>
        <v>Weighted Average</v>
      </c>
      <c r="K8349" s="16">
        <f>G8349/(1-INDEX(Assumptions!$D$8:$D$12,MATCH(B8349,Assumptions!$A$8:$A$12,0)))</f>
        <v>2368.4722222222222</v>
      </c>
      <c r="L8349" s="16">
        <f t="shared" si="911"/>
        <v>51.158999999999999</v>
      </c>
      <c r="M8349" s="16">
        <f t="shared" si="912"/>
        <v>118.42361111111111</v>
      </c>
      <c r="N8349" s="14">
        <f>E8349*(K8349-L8349-M8349)*IF(F8349="GHS",1,Assumptions!$B$4)</f>
        <v>3654554.5336666661</v>
      </c>
      <c r="O8349" s="15">
        <f t="shared" ca="1" si="913"/>
        <v>553</v>
      </c>
      <c r="P8349" s="15" t="str">
        <f t="shared" ca="1" si="914"/>
        <v>365d+</v>
      </c>
      <c r="Q8349" s="17">
        <f ca="1">IF(P8349="0-90d",0,IF(P8349="91-180d",INDEX(Assumptions!$F$8:$F$12,MATCH(B8349,Assumptions!$A$8:$A$12,0)),IF(P8349="181-365d",INDEX(Assumptions!$G$8:$G$12,MATCH(B8349,Assumptions!$A$8:$A$12,0)),INDEX(Assumptions!$H$8:$H$12,MATCH(B8349,Assumptions!$A$8:$A$12,0)))))</f>
        <v>0.6</v>
      </c>
      <c r="R8349" s="14">
        <f t="shared" ca="1" si="915"/>
        <v>1700525.16</v>
      </c>
      <c r="S8349" s="14">
        <f t="shared" ca="1" si="916"/>
        <v>1133683.4400000002</v>
      </c>
      <c r="T8349" s="11" t="s">
        <v>25</v>
      </c>
      <c r="U8349" s="18" t="s">
        <v>26</v>
      </c>
    </row>
    <row r="8350" spans="1:21" ht="15" customHeight="1" x14ac:dyDescent="0.15">
      <c r="A8350" s="10" t="s">
        <v>8398</v>
      </c>
      <c r="B8350" s="11" t="s">
        <v>31</v>
      </c>
      <c r="C8350" s="11" t="s">
        <v>76</v>
      </c>
      <c r="D8350" s="12">
        <v>46195</v>
      </c>
      <c r="E8350" s="11">
        <v>2950</v>
      </c>
      <c r="F8350" s="11" t="s">
        <v>33</v>
      </c>
      <c r="G8350" s="13">
        <v>3329.73</v>
      </c>
      <c r="H8350" s="14">
        <f t="shared" si="910"/>
        <v>9822703.5</v>
      </c>
      <c r="I8350" s="14">
        <f>IF(F8350="GHS",H8350,H8350*Assumptions!$B$4)</f>
        <v>9822703.5</v>
      </c>
      <c r="J8350" s="15" t="str">
        <f>INDEX(Assumptions!$B$8:$B$12,MATCH(B8350,Assumptions!$A$8:$A$12,0))</f>
        <v>Weighted Average</v>
      </c>
      <c r="K8350" s="16">
        <f>G8350/(1-INDEX(Assumptions!$D$8:$D$12,MATCH(B8350,Assumptions!$A$8:$A$12,0)))</f>
        <v>4624.625</v>
      </c>
      <c r="L8350" s="16">
        <f t="shared" si="911"/>
        <v>99.891899999999993</v>
      </c>
      <c r="M8350" s="16">
        <f t="shared" si="912"/>
        <v>231.23125000000002</v>
      </c>
      <c r="N8350" s="14">
        <f>E8350*(K8350-L8350-M8350)*IF(F8350="GHS",1,Assumptions!$B$4)</f>
        <v>12665830.457500001</v>
      </c>
      <c r="O8350" s="15">
        <f t="shared" ca="1" si="913"/>
        <v>91</v>
      </c>
      <c r="P8350" s="15" t="str">
        <f t="shared" ca="1" si="914"/>
        <v>91-180d</v>
      </c>
      <c r="Q8350" s="17">
        <f ca="1">IF(P8350="0-90d",0,IF(P8350="91-180d",INDEX(Assumptions!$F$8:$F$12,MATCH(B8350,Assumptions!$A$8:$A$12,0)),IF(P8350="181-365d",INDEX(Assumptions!$G$8:$G$12,MATCH(B8350,Assumptions!$A$8:$A$12,0)),INDEX(Assumptions!$H$8:$H$12,MATCH(B8350,Assumptions!$A$8:$A$12,0)))))</f>
        <v>0.05</v>
      </c>
      <c r="R8350" s="14">
        <f t="shared" ca="1" si="915"/>
        <v>491135.17500000005</v>
      </c>
      <c r="S8350" s="14">
        <f t="shared" ca="1" si="916"/>
        <v>9331568.3249999993</v>
      </c>
      <c r="T8350" s="11" t="s">
        <v>50</v>
      </c>
      <c r="U8350" s="18" t="s">
        <v>36</v>
      </c>
    </row>
    <row r="8351" spans="1:21" ht="15" customHeight="1" x14ac:dyDescent="0.15">
      <c r="A8351" s="10" t="s">
        <v>8399</v>
      </c>
      <c r="B8351" s="11" t="s">
        <v>28</v>
      </c>
      <c r="C8351" s="11" t="s">
        <v>29</v>
      </c>
      <c r="D8351" s="12">
        <v>45866</v>
      </c>
      <c r="E8351" s="11">
        <v>3677</v>
      </c>
      <c r="F8351" s="11" t="s">
        <v>24</v>
      </c>
      <c r="G8351" s="13">
        <v>8164.84</v>
      </c>
      <c r="H8351" s="14">
        <f t="shared" si="910"/>
        <v>30022116.68</v>
      </c>
      <c r="I8351" s="14">
        <f>IF(F8351="GHS",H8351,H8351*Assumptions!$B$4)</f>
        <v>324238860.14399999</v>
      </c>
      <c r="J8351" s="15" t="str">
        <f>INDEX(Assumptions!$B$8:$B$12,MATCH(B8351,Assumptions!$A$8:$A$12,0))</f>
        <v>Fair Value Less Costs to Sell</v>
      </c>
      <c r="K8351" s="16">
        <f>G8351/(1-INDEX(Assumptions!$D$8:$D$12,MATCH(B8351,Assumptions!$A$8:$A$12,0)))</f>
        <v>9278.2272727272721</v>
      </c>
      <c r="L8351" s="16">
        <f t="shared" si="911"/>
        <v>244.9452</v>
      </c>
      <c r="M8351" s="16">
        <f t="shared" si="912"/>
        <v>463.9113636363636</v>
      </c>
      <c r="N8351" s="14">
        <f>E8351*(K8351-L8351-M8351)*IF(F8351="GHS",1,Assumptions!$B$4)</f>
        <v>340303421.85113454</v>
      </c>
      <c r="O8351" s="15">
        <f t="shared" ca="1" si="913"/>
        <v>420</v>
      </c>
      <c r="P8351" s="15" t="str">
        <f t="shared" ca="1" si="914"/>
        <v>365d+</v>
      </c>
      <c r="Q8351" s="17">
        <f ca="1">IF(P8351="0-90d",0,IF(P8351="91-180d",INDEX(Assumptions!$F$8:$F$12,MATCH(B8351,Assumptions!$A$8:$A$12,0)),IF(P8351="181-365d",INDEX(Assumptions!$G$8:$G$12,MATCH(B8351,Assumptions!$A$8:$A$12,0)),INDEX(Assumptions!$H$8:$H$12,MATCH(B8351,Assumptions!$A$8:$A$12,0)))))</f>
        <v>0.4</v>
      </c>
      <c r="R8351" s="14">
        <f t="shared" ca="1" si="915"/>
        <v>129695544.05760001</v>
      </c>
      <c r="S8351" s="14">
        <f t="shared" ca="1" si="916"/>
        <v>194543316.08639997</v>
      </c>
      <c r="T8351" s="11" t="s">
        <v>25</v>
      </c>
      <c r="U8351" s="18" t="s">
        <v>26</v>
      </c>
    </row>
    <row r="8352" spans="1:21" ht="15" customHeight="1" x14ac:dyDescent="0.15">
      <c r="A8352" s="10" t="s">
        <v>8400</v>
      </c>
      <c r="B8352" s="11" t="s">
        <v>22</v>
      </c>
      <c r="C8352" s="11" t="s">
        <v>61</v>
      </c>
      <c r="D8352" s="12">
        <v>46148</v>
      </c>
      <c r="E8352" s="11">
        <v>4515</v>
      </c>
      <c r="F8352" s="11" t="s">
        <v>24</v>
      </c>
      <c r="G8352" s="13">
        <v>10560.62</v>
      </c>
      <c r="H8352" s="14">
        <f t="shared" si="910"/>
        <v>47681199.300000004</v>
      </c>
      <c r="I8352" s="14">
        <f>IF(F8352="GHS",H8352,H8352*Assumptions!$B$4)</f>
        <v>514956952.44000006</v>
      </c>
      <c r="J8352" s="15" t="str">
        <f>INDEX(Assumptions!$B$8:$B$12,MATCH(B8352,Assumptions!$A$8:$A$12,0))</f>
        <v>FIFO</v>
      </c>
      <c r="K8352" s="16">
        <f>G8352/(1-INDEX(Assumptions!$D$8:$D$12,MATCH(B8352,Assumptions!$A$8:$A$12,0)))</f>
        <v>12878.804878048781</v>
      </c>
      <c r="L8352" s="16">
        <f t="shared" si="911"/>
        <v>316.8186</v>
      </c>
      <c r="M8352" s="16">
        <f t="shared" si="912"/>
        <v>643.94024390243908</v>
      </c>
      <c r="N8352" s="14">
        <f>E8352*(K8352-L8352-M8352)*IF(F8352="GHS",1,Assumptions!$B$4)</f>
        <v>581147760.71704388</v>
      </c>
      <c r="O8352" s="15">
        <f t="shared" ca="1" si="913"/>
        <v>138</v>
      </c>
      <c r="P8352" s="15" t="str">
        <f t="shared" ca="1" si="914"/>
        <v>91-180d</v>
      </c>
      <c r="Q8352" s="17">
        <f ca="1">IF(P8352="0-90d",0,IF(P8352="91-180d",INDEX(Assumptions!$F$8:$F$12,MATCH(B8352,Assumptions!$A$8:$A$12,0)),IF(P8352="181-365d",INDEX(Assumptions!$G$8:$G$12,MATCH(B8352,Assumptions!$A$8:$A$12,0)),INDEX(Assumptions!$H$8:$H$12,MATCH(B8352,Assumptions!$A$8:$A$12,0)))))</f>
        <v>0.03</v>
      </c>
      <c r="R8352" s="14">
        <f t="shared" ca="1" si="915"/>
        <v>15448708.5732</v>
      </c>
      <c r="S8352" s="14">
        <f t="shared" ca="1" si="916"/>
        <v>499508243.86680007</v>
      </c>
      <c r="T8352" s="11" t="s">
        <v>25</v>
      </c>
      <c r="U8352" s="18" t="s">
        <v>36</v>
      </c>
    </row>
    <row r="8353" spans="1:21" ht="15" customHeight="1" x14ac:dyDescent="0.15">
      <c r="A8353" s="10" t="s">
        <v>8401</v>
      </c>
      <c r="B8353" s="11" t="s">
        <v>46</v>
      </c>
      <c r="C8353" s="11" t="s">
        <v>47</v>
      </c>
      <c r="D8353" s="12">
        <v>45839</v>
      </c>
      <c r="E8353" s="11">
        <v>4166</v>
      </c>
      <c r="F8353" s="11" t="s">
        <v>33</v>
      </c>
      <c r="G8353" s="13">
        <v>254581.18</v>
      </c>
      <c r="H8353" s="14">
        <f t="shared" si="910"/>
        <v>1060585195.88</v>
      </c>
      <c r="I8353" s="14">
        <f>IF(F8353="GHS",H8353,H8353*Assumptions!$B$4)</f>
        <v>1060585195.88</v>
      </c>
      <c r="J8353" s="15" t="str">
        <f>INDEX(Assumptions!$B$8:$B$12,MATCH(B8353,Assumptions!$A$8:$A$12,0))</f>
        <v>Specific Identification</v>
      </c>
      <c r="K8353" s="16">
        <f>G8353/(1-INDEX(Assumptions!$D$8:$D$12,MATCH(B8353,Assumptions!$A$8:$A$12,0)))</f>
        <v>326386.12820512819</v>
      </c>
      <c r="L8353" s="16">
        <f t="shared" si="911"/>
        <v>7637.4353999999994</v>
      </c>
      <c r="M8353" s="16">
        <f t="shared" si="912"/>
        <v>16319.306410256409</v>
      </c>
      <c r="N8353" s="14">
        <f>E8353*(K8353-L8353-M8353)*IF(F8353="GHS",1,Assumptions!$B$4)</f>
        <v>1259920823.7210357</v>
      </c>
      <c r="O8353" s="15">
        <f t="shared" ca="1" si="913"/>
        <v>447</v>
      </c>
      <c r="P8353" s="15" t="str">
        <f t="shared" ca="1" si="914"/>
        <v>365d+</v>
      </c>
      <c r="Q8353" s="17">
        <f ca="1">IF(P8353="0-90d",0,IF(P8353="91-180d",INDEX(Assumptions!$F$8:$F$12,MATCH(B8353,Assumptions!$A$8:$A$12,0)),IF(P8353="181-365d",INDEX(Assumptions!$G$8:$G$12,MATCH(B8353,Assumptions!$A$8:$A$12,0)),INDEX(Assumptions!$H$8:$H$12,MATCH(B8353,Assumptions!$A$8:$A$12,0)))))</f>
        <v>0.15</v>
      </c>
      <c r="R8353" s="14">
        <f t="shared" ca="1" si="915"/>
        <v>159087779.382</v>
      </c>
      <c r="S8353" s="14">
        <f t="shared" ca="1" si="916"/>
        <v>901497416.49800003</v>
      </c>
      <c r="T8353" s="11" t="s">
        <v>25</v>
      </c>
      <c r="U8353" s="18" t="s">
        <v>26</v>
      </c>
    </row>
    <row r="8354" spans="1:21" ht="15" customHeight="1" x14ac:dyDescent="0.15">
      <c r="A8354" s="10" t="s">
        <v>8402</v>
      </c>
      <c r="B8354" s="11" t="s">
        <v>22</v>
      </c>
      <c r="C8354" s="11" t="s">
        <v>81</v>
      </c>
      <c r="D8354" s="12">
        <v>46032</v>
      </c>
      <c r="E8354" s="11">
        <v>4023</v>
      </c>
      <c r="F8354" s="11" t="s">
        <v>24</v>
      </c>
      <c r="G8354" s="13">
        <v>18395.61</v>
      </c>
      <c r="H8354" s="14">
        <f t="shared" si="910"/>
        <v>74005539.030000001</v>
      </c>
      <c r="I8354" s="14">
        <f>IF(F8354="GHS",H8354,H8354*Assumptions!$B$4)</f>
        <v>799259821.52400005</v>
      </c>
      <c r="J8354" s="15" t="str">
        <f>INDEX(Assumptions!$B$8:$B$12,MATCH(B8354,Assumptions!$A$8:$A$12,0))</f>
        <v>FIFO</v>
      </c>
      <c r="K8354" s="16">
        <f>G8354/(1-INDEX(Assumptions!$D$8:$D$12,MATCH(B8354,Assumptions!$A$8:$A$12,0)))</f>
        <v>22433.670731707316</v>
      </c>
      <c r="L8354" s="16">
        <f t="shared" si="911"/>
        <v>551.86829999999998</v>
      </c>
      <c r="M8354" s="16">
        <f t="shared" si="912"/>
        <v>1121.6835365853658</v>
      </c>
      <c r="N8354" s="14">
        <f>E8354*(K8354-L8354-M8354)*IF(F8354="GHS",1,Assumptions!$B$4)</f>
        <v>901993949.80281663</v>
      </c>
      <c r="O8354" s="15">
        <f t="shared" ca="1" si="913"/>
        <v>254</v>
      </c>
      <c r="P8354" s="15" t="str">
        <f t="shared" ca="1" si="914"/>
        <v>181-365d</v>
      </c>
      <c r="Q8354" s="17">
        <f ca="1">IF(P8354="0-90d",0,IF(P8354="91-180d",INDEX(Assumptions!$F$8:$F$12,MATCH(B8354,Assumptions!$A$8:$A$12,0)),IF(P8354="181-365d",INDEX(Assumptions!$G$8:$G$12,MATCH(B8354,Assumptions!$A$8:$A$12,0)),INDEX(Assumptions!$H$8:$H$12,MATCH(B8354,Assumptions!$A$8:$A$12,0)))))</f>
        <v>0.15</v>
      </c>
      <c r="R8354" s="14">
        <f t="shared" ca="1" si="915"/>
        <v>119888973.22860001</v>
      </c>
      <c r="S8354" s="14">
        <f t="shared" ca="1" si="916"/>
        <v>679370848.29540002</v>
      </c>
      <c r="T8354" s="11" t="s">
        <v>25</v>
      </c>
      <c r="U8354" s="18" t="s">
        <v>26</v>
      </c>
    </row>
    <row r="8355" spans="1:21" ht="15" customHeight="1" x14ac:dyDescent="0.15">
      <c r="A8355" s="10" t="s">
        <v>8403</v>
      </c>
      <c r="B8355" s="11" t="s">
        <v>41</v>
      </c>
      <c r="C8355" s="11" t="s">
        <v>49</v>
      </c>
      <c r="D8355" s="12">
        <v>46225</v>
      </c>
      <c r="E8355" s="11">
        <v>849</v>
      </c>
      <c r="F8355" s="11" t="s">
        <v>33</v>
      </c>
      <c r="G8355" s="13">
        <v>405.71</v>
      </c>
      <c r="H8355" s="14">
        <f t="shared" si="910"/>
        <v>344447.79</v>
      </c>
      <c r="I8355" s="14">
        <f>IF(F8355="GHS",H8355,H8355*Assumptions!$B$4)</f>
        <v>344447.79</v>
      </c>
      <c r="J8355" s="15" t="str">
        <f>INDEX(Assumptions!$B$8:$B$12,MATCH(B8355,Assumptions!$A$8:$A$12,0))</f>
        <v>Weighted Average</v>
      </c>
      <c r="K8355" s="16">
        <f>G8355/(1-INDEX(Assumptions!$D$8:$D$12,MATCH(B8355,Assumptions!$A$8:$A$12,0)))</f>
        <v>624.16923076923069</v>
      </c>
      <c r="L8355" s="16">
        <f t="shared" si="911"/>
        <v>12.171299999999999</v>
      </c>
      <c r="M8355" s="16">
        <f t="shared" si="912"/>
        <v>31.208461538461535</v>
      </c>
      <c r="N8355" s="14">
        <f>E8355*(K8355-L8355-M8355)*IF(F8355="GHS",1,Assumptions!$B$4)</f>
        <v>493090.25937692309</v>
      </c>
      <c r="O8355" s="15">
        <f t="shared" ca="1" si="913"/>
        <v>61</v>
      </c>
      <c r="P8355" s="15" t="str">
        <f t="shared" ca="1" si="914"/>
        <v>0-90d</v>
      </c>
      <c r="Q8355" s="17">
        <f ca="1">IF(P8355="0-90d",0,IF(P8355="91-180d",INDEX(Assumptions!$F$8:$F$12,MATCH(B8355,Assumptions!$A$8:$A$12,0)),IF(P8355="181-365d",INDEX(Assumptions!$G$8:$G$12,MATCH(B8355,Assumptions!$A$8:$A$12,0)),INDEX(Assumptions!$H$8:$H$12,MATCH(B8355,Assumptions!$A$8:$A$12,0)))))</f>
        <v>0</v>
      </c>
      <c r="R8355" s="14">
        <f t="shared" ca="1" si="915"/>
        <v>0</v>
      </c>
      <c r="S8355" s="14">
        <f t="shared" ca="1" si="916"/>
        <v>344447.79</v>
      </c>
      <c r="T8355" s="11" t="s">
        <v>25</v>
      </c>
      <c r="U8355" s="18" t="s">
        <v>26</v>
      </c>
    </row>
    <row r="8356" spans="1:21" ht="15" customHeight="1" x14ac:dyDescent="0.15">
      <c r="A8356" s="10" t="s">
        <v>8404</v>
      </c>
      <c r="B8356" s="11" t="s">
        <v>22</v>
      </c>
      <c r="C8356" s="11" t="s">
        <v>61</v>
      </c>
      <c r="D8356" s="12">
        <v>45766</v>
      </c>
      <c r="E8356" s="11">
        <v>1177</v>
      </c>
      <c r="F8356" s="11" t="s">
        <v>24</v>
      </c>
      <c r="G8356" s="13">
        <v>21322.55</v>
      </c>
      <c r="H8356" s="14">
        <f t="shared" si="910"/>
        <v>25096641.349999998</v>
      </c>
      <c r="I8356" s="14">
        <f>IF(F8356="GHS",H8356,H8356*Assumptions!$B$4)</f>
        <v>271043726.57999998</v>
      </c>
      <c r="J8356" s="15" t="str">
        <f>INDEX(Assumptions!$B$8:$B$12,MATCH(B8356,Assumptions!$A$8:$A$12,0))</f>
        <v>FIFO</v>
      </c>
      <c r="K8356" s="16">
        <f>G8356/(1-INDEX(Assumptions!$D$8:$D$12,MATCH(B8356,Assumptions!$A$8:$A$12,0)))</f>
        <v>26003.109756097558</v>
      </c>
      <c r="L8356" s="16">
        <f t="shared" si="911"/>
        <v>639.67649999999992</v>
      </c>
      <c r="M8356" s="16">
        <f t="shared" si="912"/>
        <v>1300.155487804878</v>
      </c>
      <c r="N8356" s="14">
        <f>E8356*(K8356-L8356-M8356)*IF(F8356="GHS",1,Assumptions!$B$4)</f>
        <v>305882761.67942923</v>
      </c>
      <c r="O8356" s="15">
        <f t="shared" ca="1" si="913"/>
        <v>520</v>
      </c>
      <c r="P8356" s="15" t="str">
        <f t="shared" ca="1" si="914"/>
        <v>365d+</v>
      </c>
      <c r="Q8356" s="17">
        <f ca="1">IF(P8356="0-90d",0,IF(P8356="91-180d",INDEX(Assumptions!$F$8:$F$12,MATCH(B8356,Assumptions!$A$8:$A$12,0)),IF(P8356="181-365d",INDEX(Assumptions!$G$8:$G$12,MATCH(B8356,Assumptions!$A$8:$A$12,0)),INDEX(Assumptions!$H$8:$H$12,MATCH(B8356,Assumptions!$A$8:$A$12,0)))))</f>
        <v>0.5</v>
      </c>
      <c r="R8356" s="14">
        <f t="shared" ca="1" si="915"/>
        <v>135521863.28999999</v>
      </c>
      <c r="S8356" s="14">
        <f t="shared" ca="1" si="916"/>
        <v>135521863.28999999</v>
      </c>
      <c r="T8356" s="11" t="s">
        <v>25</v>
      </c>
      <c r="U8356" s="18" t="s">
        <v>26</v>
      </c>
    </row>
    <row r="8357" spans="1:21" ht="15" customHeight="1" x14ac:dyDescent="0.15">
      <c r="A8357" s="10" t="s">
        <v>8405</v>
      </c>
      <c r="B8357" s="11" t="s">
        <v>41</v>
      </c>
      <c r="C8357" s="11" t="s">
        <v>115</v>
      </c>
      <c r="D8357" s="12">
        <v>46027</v>
      </c>
      <c r="E8357" s="11">
        <v>1737</v>
      </c>
      <c r="F8357" s="11" t="s">
        <v>33</v>
      </c>
      <c r="G8357" s="13">
        <v>658.6</v>
      </c>
      <c r="H8357" s="14">
        <f t="shared" si="910"/>
        <v>1143988.2</v>
      </c>
      <c r="I8357" s="14">
        <f>IF(F8357="GHS",H8357,H8357*Assumptions!$B$4)</f>
        <v>1143988.2</v>
      </c>
      <c r="J8357" s="15" t="str">
        <f>INDEX(Assumptions!$B$8:$B$12,MATCH(B8357,Assumptions!$A$8:$A$12,0))</f>
        <v>Weighted Average</v>
      </c>
      <c r="K8357" s="16">
        <f>G8357/(1-INDEX(Assumptions!$D$8:$D$12,MATCH(B8357,Assumptions!$A$8:$A$12,0)))</f>
        <v>1013.2307692307693</v>
      </c>
      <c r="L8357" s="16">
        <f t="shared" si="911"/>
        <v>19.757999999999999</v>
      </c>
      <c r="M8357" s="16">
        <f t="shared" si="912"/>
        <v>50.66153846153847</v>
      </c>
      <c r="N8357" s="14">
        <f>E8357*(K8357-L8357-M8357)*IF(F8357="GHS",1,Assumptions!$B$4)</f>
        <v>1637663.1078461539</v>
      </c>
      <c r="O8357" s="15">
        <f t="shared" ca="1" si="913"/>
        <v>259</v>
      </c>
      <c r="P8357" s="15" t="str">
        <f t="shared" ca="1" si="914"/>
        <v>181-365d</v>
      </c>
      <c r="Q8357" s="17">
        <f ca="1">IF(P8357="0-90d",0,IF(P8357="91-180d",INDEX(Assumptions!$F$8:$F$12,MATCH(B8357,Assumptions!$A$8:$A$12,0)),IF(P8357="181-365d",INDEX(Assumptions!$G$8:$G$12,MATCH(B8357,Assumptions!$A$8:$A$12,0)),INDEX(Assumptions!$H$8:$H$12,MATCH(B8357,Assumptions!$A$8:$A$12,0)))))</f>
        <v>0.35</v>
      </c>
      <c r="R8357" s="14">
        <f t="shared" ca="1" si="915"/>
        <v>400395.86999999994</v>
      </c>
      <c r="S8357" s="14">
        <f t="shared" ca="1" si="916"/>
        <v>743592.33000000007</v>
      </c>
      <c r="T8357" s="11" t="s">
        <v>25</v>
      </c>
      <c r="U8357" s="18" t="s">
        <v>36</v>
      </c>
    </row>
    <row r="8358" spans="1:21" ht="15" customHeight="1" x14ac:dyDescent="0.15">
      <c r="A8358" s="10" t="s">
        <v>8406</v>
      </c>
      <c r="B8358" s="11" t="s">
        <v>31</v>
      </c>
      <c r="C8358" s="11" t="s">
        <v>63</v>
      </c>
      <c r="D8358" s="12">
        <v>45799</v>
      </c>
      <c r="E8358" s="11">
        <v>4439</v>
      </c>
      <c r="F8358" s="11" t="s">
        <v>33</v>
      </c>
      <c r="G8358" s="13">
        <v>2615.31</v>
      </c>
      <c r="H8358" s="14">
        <f t="shared" si="910"/>
        <v>11609361.09</v>
      </c>
      <c r="I8358" s="14">
        <f>IF(F8358="GHS",H8358,H8358*Assumptions!$B$4)</f>
        <v>11609361.09</v>
      </c>
      <c r="J8358" s="15" t="str">
        <f>INDEX(Assumptions!$B$8:$B$12,MATCH(B8358,Assumptions!$A$8:$A$12,0))</f>
        <v>Weighted Average</v>
      </c>
      <c r="K8358" s="16">
        <f>G8358/(1-INDEX(Assumptions!$D$8:$D$12,MATCH(B8358,Assumptions!$A$8:$A$12,0)))</f>
        <v>3632.375</v>
      </c>
      <c r="L8358" s="16">
        <f t="shared" si="911"/>
        <v>78.459299999999999</v>
      </c>
      <c r="M8358" s="16">
        <f t="shared" si="912"/>
        <v>181.61875000000001</v>
      </c>
      <c r="N8358" s="14">
        <f>E8358*(K8358-L8358-M8358)*IF(F8358="GHS",1,Assumptions!$B$4)</f>
        <v>14969626.161049999</v>
      </c>
      <c r="O8358" s="15">
        <f t="shared" ca="1" si="913"/>
        <v>487</v>
      </c>
      <c r="P8358" s="15" t="str">
        <f t="shared" ca="1" si="914"/>
        <v>365d+</v>
      </c>
      <c r="Q8358" s="17">
        <f ca="1">IF(P8358="0-90d",0,IF(P8358="91-180d",INDEX(Assumptions!$F$8:$F$12,MATCH(B8358,Assumptions!$A$8:$A$12,0)),IF(P8358="181-365d",INDEX(Assumptions!$G$8:$G$12,MATCH(B8358,Assumptions!$A$8:$A$12,0)),INDEX(Assumptions!$H$8:$H$12,MATCH(B8358,Assumptions!$A$8:$A$12,0)))))</f>
        <v>0.6</v>
      </c>
      <c r="R8358" s="14">
        <f t="shared" ca="1" si="915"/>
        <v>6965616.6540000001</v>
      </c>
      <c r="S8358" s="14">
        <f t="shared" ca="1" si="916"/>
        <v>4643744.4359999998</v>
      </c>
      <c r="T8358" s="11" t="s">
        <v>25</v>
      </c>
      <c r="U8358" s="18" t="s">
        <v>26</v>
      </c>
    </row>
    <row r="8359" spans="1:21" ht="15" customHeight="1" x14ac:dyDescent="0.15">
      <c r="A8359" s="10" t="s">
        <v>8407</v>
      </c>
      <c r="B8359" s="11" t="s">
        <v>31</v>
      </c>
      <c r="C8359" s="11" t="s">
        <v>32</v>
      </c>
      <c r="D8359" s="12">
        <v>46158</v>
      </c>
      <c r="E8359" s="11">
        <v>4697</v>
      </c>
      <c r="F8359" s="11" t="s">
        <v>33</v>
      </c>
      <c r="G8359" s="13">
        <v>2551.25</v>
      </c>
      <c r="H8359" s="14">
        <f t="shared" si="910"/>
        <v>11983221.25</v>
      </c>
      <c r="I8359" s="14">
        <f>IF(F8359="GHS",H8359,H8359*Assumptions!$B$4)</f>
        <v>11983221.25</v>
      </c>
      <c r="J8359" s="15" t="str">
        <f>INDEX(Assumptions!$B$8:$B$12,MATCH(B8359,Assumptions!$A$8:$A$12,0))</f>
        <v>Weighted Average</v>
      </c>
      <c r="K8359" s="16">
        <f>G8359/(1-INDEX(Assumptions!$D$8:$D$12,MATCH(B8359,Assumptions!$A$8:$A$12,0)))</f>
        <v>3543.4027777777778</v>
      </c>
      <c r="L8359" s="16">
        <f t="shared" si="911"/>
        <v>76.537499999999994</v>
      </c>
      <c r="M8359" s="16">
        <f t="shared" si="912"/>
        <v>177.17013888888891</v>
      </c>
      <c r="N8359" s="14">
        <f>E8359*(K8359-L8359-M8359)*IF(F8359="GHS",1,Assumptions!$B$4)</f>
        <v>15451698.067361113</v>
      </c>
      <c r="O8359" s="15">
        <f t="shared" ca="1" si="913"/>
        <v>128</v>
      </c>
      <c r="P8359" s="15" t="str">
        <f t="shared" ca="1" si="914"/>
        <v>91-180d</v>
      </c>
      <c r="Q8359" s="17">
        <f ca="1">IF(P8359="0-90d",0,IF(P8359="91-180d",INDEX(Assumptions!$F$8:$F$12,MATCH(B8359,Assumptions!$A$8:$A$12,0)),IF(P8359="181-365d",INDEX(Assumptions!$G$8:$G$12,MATCH(B8359,Assumptions!$A$8:$A$12,0)),INDEX(Assumptions!$H$8:$H$12,MATCH(B8359,Assumptions!$A$8:$A$12,0)))))</f>
        <v>0.05</v>
      </c>
      <c r="R8359" s="14">
        <f t="shared" ca="1" si="915"/>
        <v>599161.0625</v>
      </c>
      <c r="S8359" s="14">
        <f t="shared" ca="1" si="916"/>
        <v>11384060.1875</v>
      </c>
      <c r="T8359" s="11" t="s">
        <v>25</v>
      </c>
      <c r="U8359" s="18" t="s">
        <v>26</v>
      </c>
    </row>
    <row r="8360" spans="1:21" ht="15" customHeight="1" x14ac:dyDescent="0.15">
      <c r="A8360" s="10" t="s">
        <v>8408</v>
      </c>
      <c r="B8360" s="11" t="s">
        <v>22</v>
      </c>
      <c r="C8360" s="11" t="s">
        <v>23</v>
      </c>
      <c r="D8360" s="12">
        <v>45816</v>
      </c>
      <c r="E8360" s="11">
        <v>1455</v>
      </c>
      <c r="F8360" s="11" t="s">
        <v>24</v>
      </c>
      <c r="G8360" s="13">
        <v>21135.81</v>
      </c>
      <c r="H8360" s="14">
        <f t="shared" si="910"/>
        <v>30752603.550000001</v>
      </c>
      <c r="I8360" s="14">
        <f>IF(F8360="GHS",H8360,H8360*Assumptions!$B$4)</f>
        <v>332128118.34000003</v>
      </c>
      <c r="J8360" s="15" t="str">
        <f>INDEX(Assumptions!$B$8:$B$12,MATCH(B8360,Assumptions!$A$8:$A$12,0))</f>
        <v>FIFO</v>
      </c>
      <c r="K8360" s="16">
        <f>G8360/(1-INDEX(Assumptions!$D$8:$D$12,MATCH(B8360,Assumptions!$A$8:$A$12,0)))</f>
        <v>25775.378048780487</v>
      </c>
      <c r="L8360" s="16">
        <f t="shared" si="911"/>
        <v>634.07429999999999</v>
      </c>
      <c r="M8360" s="16">
        <f t="shared" si="912"/>
        <v>1288.7689024390245</v>
      </c>
      <c r="N8360" s="14">
        <f>E8360*(K8360-L8360-M8360)*IF(F8360="GHS",1,Assumptions!$B$4)</f>
        <v>374818732.57540977</v>
      </c>
      <c r="O8360" s="15">
        <f t="shared" ca="1" si="913"/>
        <v>470</v>
      </c>
      <c r="P8360" s="15" t="str">
        <f t="shared" ca="1" si="914"/>
        <v>365d+</v>
      </c>
      <c r="Q8360" s="17">
        <f ca="1">IF(P8360="0-90d",0,IF(P8360="91-180d",INDEX(Assumptions!$F$8:$F$12,MATCH(B8360,Assumptions!$A$8:$A$12,0)),IF(P8360="181-365d",INDEX(Assumptions!$G$8:$G$12,MATCH(B8360,Assumptions!$A$8:$A$12,0)),INDEX(Assumptions!$H$8:$H$12,MATCH(B8360,Assumptions!$A$8:$A$12,0)))))</f>
        <v>0.5</v>
      </c>
      <c r="R8360" s="14">
        <f t="shared" ca="1" si="915"/>
        <v>166064059.17000002</v>
      </c>
      <c r="S8360" s="14">
        <f t="shared" ca="1" si="916"/>
        <v>166064059.17000002</v>
      </c>
      <c r="T8360" s="11" t="s">
        <v>25</v>
      </c>
      <c r="U8360" s="18" t="s">
        <v>26</v>
      </c>
    </row>
    <row r="8361" spans="1:21" ht="15" customHeight="1" x14ac:dyDescent="0.15">
      <c r="A8361" s="10" t="s">
        <v>8409</v>
      </c>
      <c r="B8361" s="11" t="s">
        <v>22</v>
      </c>
      <c r="C8361" s="11" t="s">
        <v>23</v>
      </c>
      <c r="D8361" s="12">
        <v>46094</v>
      </c>
      <c r="E8361" s="11">
        <v>1710</v>
      </c>
      <c r="F8361" s="11" t="s">
        <v>24</v>
      </c>
      <c r="G8361" s="13">
        <v>14627.14</v>
      </c>
      <c r="H8361" s="14">
        <f t="shared" si="910"/>
        <v>25012409.399999999</v>
      </c>
      <c r="I8361" s="14">
        <f>IF(F8361="GHS",H8361,H8361*Assumptions!$B$4)</f>
        <v>270134021.51999998</v>
      </c>
      <c r="J8361" s="15" t="str">
        <f>INDEX(Assumptions!$B$8:$B$12,MATCH(B8361,Assumptions!$A$8:$A$12,0))</f>
        <v>FIFO</v>
      </c>
      <c r="K8361" s="16">
        <f>G8361/(1-INDEX(Assumptions!$D$8:$D$12,MATCH(B8361,Assumptions!$A$8:$A$12,0)))</f>
        <v>17837.975609756097</v>
      </c>
      <c r="L8361" s="16">
        <f t="shared" si="911"/>
        <v>438.81419999999997</v>
      </c>
      <c r="M8361" s="16">
        <f t="shared" si="912"/>
        <v>891.89878048780486</v>
      </c>
      <c r="N8361" s="14">
        <f>E8361*(K8361-L8361-M8361)*IF(F8361="GHS",1,Assumptions!$B$4)</f>
        <v>304856126.2373268</v>
      </c>
      <c r="O8361" s="15">
        <f t="shared" ca="1" si="913"/>
        <v>192</v>
      </c>
      <c r="P8361" s="15" t="str">
        <f t="shared" ca="1" si="914"/>
        <v>181-365d</v>
      </c>
      <c r="Q8361" s="17">
        <f ca="1">IF(P8361="0-90d",0,IF(P8361="91-180d",INDEX(Assumptions!$F$8:$F$12,MATCH(B8361,Assumptions!$A$8:$A$12,0)),IF(P8361="181-365d",INDEX(Assumptions!$G$8:$G$12,MATCH(B8361,Assumptions!$A$8:$A$12,0)),INDEX(Assumptions!$H$8:$H$12,MATCH(B8361,Assumptions!$A$8:$A$12,0)))))</f>
        <v>0.15</v>
      </c>
      <c r="R8361" s="14">
        <f t="shared" ca="1" si="915"/>
        <v>40520103.227999993</v>
      </c>
      <c r="S8361" s="14">
        <f t="shared" ca="1" si="916"/>
        <v>229613918.292</v>
      </c>
      <c r="T8361" s="11" t="s">
        <v>25</v>
      </c>
      <c r="U8361" s="18" t="s">
        <v>36</v>
      </c>
    </row>
    <row r="8362" spans="1:21" ht="15" customHeight="1" x14ac:dyDescent="0.15">
      <c r="A8362" s="10" t="s">
        <v>8410</v>
      </c>
      <c r="B8362" s="11" t="s">
        <v>41</v>
      </c>
      <c r="C8362" s="11" t="s">
        <v>49</v>
      </c>
      <c r="D8362" s="12">
        <v>45807</v>
      </c>
      <c r="E8362" s="11">
        <v>1110</v>
      </c>
      <c r="F8362" s="11" t="s">
        <v>33</v>
      </c>
      <c r="G8362" s="13">
        <v>214.6</v>
      </c>
      <c r="H8362" s="14">
        <f t="shared" si="910"/>
        <v>238206</v>
      </c>
      <c r="I8362" s="14">
        <f>IF(F8362="GHS",H8362,H8362*Assumptions!$B$4)</f>
        <v>238206</v>
      </c>
      <c r="J8362" s="15" t="str">
        <f>INDEX(Assumptions!$B$8:$B$12,MATCH(B8362,Assumptions!$A$8:$A$12,0))</f>
        <v>Weighted Average</v>
      </c>
      <c r="K8362" s="16">
        <f>G8362/(1-INDEX(Assumptions!$D$8:$D$12,MATCH(B8362,Assumptions!$A$8:$A$12,0)))</f>
        <v>330.15384615384613</v>
      </c>
      <c r="L8362" s="16">
        <f t="shared" si="911"/>
        <v>6.4379999999999997</v>
      </c>
      <c r="M8362" s="16">
        <f t="shared" si="912"/>
        <v>16.507692307692306</v>
      </c>
      <c r="N8362" s="14">
        <f>E8362*(K8362-L8362-M8362)*IF(F8362="GHS",1,Assumptions!$B$4)</f>
        <v>341001.05076923076</v>
      </c>
      <c r="O8362" s="15">
        <f t="shared" ca="1" si="913"/>
        <v>479</v>
      </c>
      <c r="P8362" s="15" t="str">
        <f t="shared" ca="1" si="914"/>
        <v>365d+</v>
      </c>
      <c r="Q8362" s="17">
        <f ca="1">IF(P8362="0-90d",0,IF(P8362="91-180d",INDEX(Assumptions!$F$8:$F$12,MATCH(B8362,Assumptions!$A$8:$A$12,0)),IF(P8362="181-365d",INDEX(Assumptions!$G$8:$G$12,MATCH(B8362,Assumptions!$A$8:$A$12,0)),INDEX(Assumptions!$H$8:$H$12,MATCH(B8362,Assumptions!$A$8:$A$12,0)))))</f>
        <v>0.8</v>
      </c>
      <c r="R8362" s="14">
        <f t="shared" ca="1" si="915"/>
        <v>190564.80000000002</v>
      </c>
      <c r="S8362" s="14">
        <f t="shared" ca="1" si="916"/>
        <v>47641.199999999983</v>
      </c>
      <c r="T8362" s="11" t="s">
        <v>25</v>
      </c>
      <c r="U8362" s="18" t="s">
        <v>36</v>
      </c>
    </row>
    <row r="8363" spans="1:21" ht="15" customHeight="1" x14ac:dyDescent="0.15">
      <c r="A8363" s="10" t="s">
        <v>8411</v>
      </c>
      <c r="B8363" s="11" t="s">
        <v>41</v>
      </c>
      <c r="C8363" s="11" t="s">
        <v>44</v>
      </c>
      <c r="D8363" s="12">
        <v>45833</v>
      </c>
      <c r="E8363" s="11">
        <v>2179</v>
      </c>
      <c r="F8363" s="11" t="s">
        <v>33</v>
      </c>
      <c r="G8363" s="13">
        <v>604.41999999999996</v>
      </c>
      <c r="H8363" s="14">
        <f t="shared" si="910"/>
        <v>1317031.18</v>
      </c>
      <c r="I8363" s="14">
        <f>IF(F8363="GHS",H8363,H8363*Assumptions!$B$4)</f>
        <v>1317031.18</v>
      </c>
      <c r="J8363" s="15" t="str">
        <f>INDEX(Assumptions!$B$8:$B$12,MATCH(B8363,Assumptions!$A$8:$A$12,0))</f>
        <v>Weighted Average</v>
      </c>
      <c r="K8363" s="16">
        <f>G8363/(1-INDEX(Assumptions!$D$8:$D$12,MATCH(B8363,Assumptions!$A$8:$A$12,0)))</f>
        <v>929.87692307692294</v>
      </c>
      <c r="L8363" s="16">
        <f t="shared" si="911"/>
        <v>18.132599999999996</v>
      </c>
      <c r="M8363" s="16">
        <f t="shared" si="912"/>
        <v>46.49384615384615</v>
      </c>
      <c r="N8363" s="14">
        <f>E8363*(K8363-L8363-M8363)*IF(F8363="GHS",1,Assumptions!$B$4)</f>
        <v>1885380.7892153843</v>
      </c>
      <c r="O8363" s="15">
        <f t="shared" ca="1" si="913"/>
        <v>453</v>
      </c>
      <c r="P8363" s="15" t="str">
        <f t="shared" ca="1" si="914"/>
        <v>365d+</v>
      </c>
      <c r="Q8363" s="17">
        <f ca="1">IF(P8363="0-90d",0,IF(P8363="91-180d",INDEX(Assumptions!$F$8:$F$12,MATCH(B8363,Assumptions!$A$8:$A$12,0)),IF(P8363="181-365d",INDEX(Assumptions!$G$8:$G$12,MATCH(B8363,Assumptions!$A$8:$A$12,0)),INDEX(Assumptions!$H$8:$H$12,MATCH(B8363,Assumptions!$A$8:$A$12,0)))))</f>
        <v>0.8</v>
      </c>
      <c r="R8363" s="14">
        <f t="shared" ca="1" si="915"/>
        <v>1053624.9439999999</v>
      </c>
      <c r="S8363" s="14">
        <f t="shared" ca="1" si="916"/>
        <v>263406.23600000003</v>
      </c>
      <c r="T8363" s="11" t="s">
        <v>25</v>
      </c>
      <c r="U8363" s="18" t="s">
        <v>26</v>
      </c>
    </row>
    <row r="8364" spans="1:21" ht="15" customHeight="1" x14ac:dyDescent="0.15">
      <c r="A8364" s="10" t="s">
        <v>8412</v>
      </c>
      <c r="B8364" s="11" t="s">
        <v>22</v>
      </c>
      <c r="C8364" s="11" t="s">
        <v>81</v>
      </c>
      <c r="D8364" s="12">
        <v>45977</v>
      </c>
      <c r="E8364" s="11">
        <v>1993</v>
      </c>
      <c r="F8364" s="11" t="s">
        <v>24</v>
      </c>
      <c r="G8364" s="13">
        <v>15625.7</v>
      </c>
      <c r="H8364" s="14">
        <f t="shared" si="910"/>
        <v>31142020.100000001</v>
      </c>
      <c r="I8364" s="14">
        <f>IF(F8364="GHS",H8364,H8364*Assumptions!$B$4)</f>
        <v>336333817.08000004</v>
      </c>
      <c r="J8364" s="15" t="str">
        <f>INDEX(Assumptions!$B$8:$B$12,MATCH(B8364,Assumptions!$A$8:$A$12,0))</f>
        <v>FIFO</v>
      </c>
      <c r="K8364" s="16">
        <f>G8364/(1-INDEX(Assumptions!$D$8:$D$12,MATCH(B8364,Assumptions!$A$8:$A$12,0)))</f>
        <v>19055.731707317074</v>
      </c>
      <c r="L8364" s="16">
        <f t="shared" si="911"/>
        <v>468.77100000000002</v>
      </c>
      <c r="M8364" s="16">
        <f t="shared" si="912"/>
        <v>952.78658536585374</v>
      </c>
      <c r="N8364" s="14">
        <f>E8364*(K8364-L8364-M8364)*IF(F8364="GHS",1,Assumptions!$B$4)</f>
        <v>379565017.47052681</v>
      </c>
      <c r="O8364" s="15">
        <f t="shared" ca="1" si="913"/>
        <v>309</v>
      </c>
      <c r="P8364" s="15" t="str">
        <f t="shared" ca="1" si="914"/>
        <v>181-365d</v>
      </c>
      <c r="Q8364" s="17">
        <f ca="1">IF(P8364="0-90d",0,IF(P8364="91-180d",INDEX(Assumptions!$F$8:$F$12,MATCH(B8364,Assumptions!$A$8:$A$12,0)),IF(P8364="181-365d",INDEX(Assumptions!$G$8:$G$12,MATCH(B8364,Assumptions!$A$8:$A$12,0)),INDEX(Assumptions!$H$8:$H$12,MATCH(B8364,Assumptions!$A$8:$A$12,0)))))</f>
        <v>0.15</v>
      </c>
      <c r="R8364" s="14">
        <f t="shared" ca="1" si="915"/>
        <v>50450072.562000006</v>
      </c>
      <c r="S8364" s="14">
        <f t="shared" ca="1" si="916"/>
        <v>285883744.51800001</v>
      </c>
      <c r="T8364" s="11" t="s">
        <v>25</v>
      </c>
      <c r="U8364" s="18" t="s">
        <v>26</v>
      </c>
    </row>
    <row r="8365" spans="1:21" ht="15" customHeight="1" x14ac:dyDescent="0.15">
      <c r="A8365" s="10" t="s">
        <v>8413</v>
      </c>
      <c r="B8365" s="11" t="s">
        <v>22</v>
      </c>
      <c r="C8365" s="11" t="s">
        <v>81</v>
      </c>
      <c r="D8365" s="12">
        <v>45781</v>
      </c>
      <c r="E8365" s="11">
        <v>3709</v>
      </c>
      <c r="F8365" s="11" t="s">
        <v>24</v>
      </c>
      <c r="G8365" s="13">
        <v>26937.62</v>
      </c>
      <c r="H8365" s="14">
        <f t="shared" si="910"/>
        <v>99911632.579999998</v>
      </c>
      <c r="I8365" s="14">
        <f>IF(F8365="GHS",H8365,H8365*Assumptions!$B$4)</f>
        <v>1079045631.8640001</v>
      </c>
      <c r="J8365" s="15" t="str">
        <f>INDEX(Assumptions!$B$8:$B$12,MATCH(B8365,Assumptions!$A$8:$A$12,0))</f>
        <v>FIFO</v>
      </c>
      <c r="K8365" s="16">
        <f>G8365/(1-INDEX(Assumptions!$D$8:$D$12,MATCH(B8365,Assumptions!$A$8:$A$12,0)))</f>
        <v>32850.756097560974</v>
      </c>
      <c r="L8365" s="16">
        <f t="shared" si="911"/>
        <v>808.12859999999989</v>
      </c>
      <c r="M8365" s="16">
        <f t="shared" si="912"/>
        <v>1642.5378048780487</v>
      </c>
      <c r="N8365" s="14">
        <f>E8365*(K8365-L8365-M8365)*IF(F8365="GHS",1,Assumptions!$B$4)</f>
        <v>1217742472.8377388</v>
      </c>
      <c r="O8365" s="15">
        <f t="shared" ca="1" si="913"/>
        <v>505</v>
      </c>
      <c r="P8365" s="15" t="str">
        <f t="shared" ca="1" si="914"/>
        <v>365d+</v>
      </c>
      <c r="Q8365" s="17">
        <f ca="1">IF(P8365="0-90d",0,IF(P8365="91-180d",INDEX(Assumptions!$F$8:$F$12,MATCH(B8365,Assumptions!$A$8:$A$12,0)),IF(P8365="181-365d",INDEX(Assumptions!$G$8:$G$12,MATCH(B8365,Assumptions!$A$8:$A$12,0)),INDEX(Assumptions!$H$8:$H$12,MATCH(B8365,Assumptions!$A$8:$A$12,0)))))</f>
        <v>0.5</v>
      </c>
      <c r="R8365" s="14">
        <f t="shared" ca="1" si="915"/>
        <v>539522815.93200004</v>
      </c>
      <c r="S8365" s="14">
        <f t="shared" ca="1" si="916"/>
        <v>539522815.93200004</v>
      </c>
      <c r="T8365" s="11" t="s">
        <v>25</v>
      </c>
      <c r="U8365" s="18" t="s">
        <v>26</v>
      </c>
    </row>
    <row r="8366" spans="1:21" ht="15" customHeight="1" x14ac:dyDescent="0.15">
      <c r="A8366" s="10" t="s">
        <v>8414</v>
      </c>
      <c r="B8366" s="11" t="s">
        <v>28</v>
      </c>
      <c r="C8366" s="11" t="s">
        <v>55</v>
      </c>
      <c r="D8366" s="12">
        <v>45947</v>
      </c>
      <c r="E8366" s="11">
        <v>1246</v>
      </c>
      <c r="F8366" s="11" t="s">
        <v>24</v>
      </c>
      <c r="G8366" s="13">
        <v>4031.17</v>
      </c>
      <c r="H8366" s="14">
        <f t="shared" si="910"/>
        <v>5022837.82</v>
      </c>
      <c r="I8366" s="14">
        <f>IF(F8366="GHS",H8366,H8366*Assumptions!$B$4)</f>
        <v>54246648.456000008</v>
      </c>
      <c r="J8366" s="15" t="str">
        <f>INDEX(Assumptions!$B$8:$B$12,MATCH(B8366,Assumptions!$A$8:$A$12,0))</f>
        <v>Fair Value Less Costs to Sell</v>
      </c>
      <c r="K8366" s="16">
        <f>G8366/(1-INDEX(Assumptions!$D$8:$D$12,MATCH(B8366,Assumptions!$A$8:$A$12,0)))</f>
        <v>4580.875</v>
      </c>
      <c r="L8366" s="16">
        <f t="shared" si="911"/>
        <v>120.93509999999999</v>
      </c>
      <c r="M8366" s="16">
        <f t="shared" si="912"/>
        <v>229.04375000000002</v>
      </c>
      <c r="N8366" s="14">
        <f>E8366*(K8366-L8366-M8366)*IF(F8366="GHS",1,Assumptions!$B$4)</f>
        <v>56934323.311320007</v>
      </c>
      <c r="O8366" s="15">
        <f t="shared" ca="1" si="913"/>
        <v>339</v>
      </c>
      <c r="P8366" s="15" t="str">
        <f t="shared" ca="1" si="914"/>
        <v>181-365d</v>
      </c>
      <c r="Q8366" s="17">
        <f ca="1">IF(P8366="0-90d",0,IF(P8366="91-180d",INDEX(Assumptions!$F$8:$F$12,MATCH(B8366,Assumptions!$A$8:$A$12,0)),IF(P8366="181-365d",INDEX(Assumptions!$G$8:$G$12,MATCH(B8366,Assumptions!$A$8:$A$12,0)),INDEX(Assumptions!$H$8:$H$12,MATCH(B8366,Assumptions!$A$8:$A$12,0)))))</f>
        <v>0.1</v>
      </c>
      <c r="R8366" s="14">
        <f t="shared" ca="1" si="915"/>
        <v>5424664.8456000015</v>
      </c>
      <c r="S8366" s="14">
        <f t="shared" ca="1" si="916"/>
        <v>48821983.610400006</v>
      </c>
      <c r="T8366" s="11" t="s">
        <v>25</v>
      </c>
      <c r="U8366" s="18" t="s">
        <v>26</v>
      </c>
    </row>
    <row r="8367" spans="1:21" ht="15" customHeight="1" x14ac:dyDescent="0.15">
      <c r="A8367" s="10" t="s">
        <v>8415</v>
      </c>
      <c r="B8367" s="11" t="s">
        <v>41</v>
      </c>
      <c r="C8367" s="11" t="s">
        <v>42</v>
      </c>
      <c r="D8367" s="12">
        <v>46163</v>
      </c>
      <c r="E8367" s="11">
        <v>4538</v>
      </c>
      <c r="F8367" s="11" t="s">
        <v>33</v>
      </c>
      <c r="G8367" s="13">
        <v>428.04</v>
      </c>
      <c r="H8367" s="14">
        <f t="shared" si="910"/>
        <v>1942445.52</v>
      </c>
      <c r="I8367" s="14">
        <f>IF(F8367="GHS",H8367,H8367*Assumptions!$B$4)</f>
        <v>1942445.52</v>
      </c>
      <c r="J8367" s="15" t="str">
        <f>INDEX(Assumptions!$B$8:$B$12,MATCH(B8367,Assumptions!$A$8:$A$12,0))</f>
        <v>Weighted Average</v>
      </c>
      <c r="K8367" s="16">
        <f>G8367/(1-INDEX(Assumptions!$D$8:$D$12,MATCH(B8367,Assumptions!$A$8:$A$12,0)))</f>
        <v>658.52307692307693</v>
      </c>
      <c r="L8367" s="16">
        <f t="shared" si="911"/>
        <v>12.841200000000001</v>
      </c>
      <c r="M8367" s="16">
        <f t="shared" si="912"/>
        <v>32.926153846153845</v>
      </c>
      <c r="N8367" s="14">
        <f>E8367*(K8367-L8367-M8367)*IF(F8367="GHS",1,Assumptions!$B$4)</f>
        <v>2780685.4713230771</v>
      </c>
      <c r="O8367" s="15">
        <f t="shared" ca="1" si="913"/>
        <v>123</v>
      </c>
      <c r="P8367" s="15" t="str">
        <f t="shared" ca="1" si="914"/>
        <v>91-180d</v>
      </c>
      <c r="Q8367" s="17">
        <f ca="1">IF(P8367="0-90d",0,IF(P8367="91-180d",INDEX(Assumptions!$F$8:$F$12,MATCH(B8367,Assumptions!$A$8:$A$12,0)),IF(P8367="181-365d",INDEX(Assumptions!$G$8:$G$12,MATCH(B8367,Assumptions!$A$8:$A$12,0)),INDEX(Assumptions!$H$8:$H$12,MATCH(B8367,Assumptions!$A$8:$A$12,0)))))</f>
        <v>0.1</v>
      </c>
      <c r="R8367" s="14">
        <f t="shared" ca="1" si="915"/>
        <v>194244.55200000003</v>
      </c>
      <c r="S8367" s="14">
        <f t="shared" ca="1" si="916"/>
        <v>1748200.9679999999</v>
      </c>
      <c r="T8367" s="11" t="s">
        <v>25</v>
      </c>
      <c r="U8367" s="18" t="s">
        <v>26</v>
      </c>
    </row>
    <row r="8368" spans="1:21" ht="15" customHeight="1" x14ac:dyDescent="0.15">
      <c r="A8368" s="10" t="s">
        <v>8416</v>
      </c>
      <c r="B8368" s="11" t="s">
        <v>22</v>
      </c>
      <c r="C8368" s="11" t="s">
        <v>81</v>
      </c>
      <c r="D8368" s="12">
        <v>45817</v>
      </c>
      <c r="E8368" s="11">
        <v>4193</v>
      </c>
      <c r="F8368" s="11" t="s">
        <v>24</v>
      </c>
      <c r="G8368" s="13">
        <v>25489.37</v>
      </c>
      <c r="H8368" s="14">
        <f t="shared" si="910"/>
        <v>106876928.41</v>
      </c>
      <c r="I8368" s="14">
        <f>IF(F8368="GHS",H8368,H8368*Assumptions!$B$4)</f>
        <v>1154270826.8280001</v>
      </c>
      <c r="J8368" s="15" t="str">
        <f>INDEX(Assumptions!$B$8:$B$12,MATCH(B8368,Assumptions!$A$8:$A$12,0))</f>
        <v>FIFO</v>
      </c>
      <c r="K8368" s="16">
        <f>G8368/(1-INDEX(Assumptions!$D$8:$D$12,MATCH(B8368,Assumptions!$A$8:$A$12,0)))</f>
        <v>31084.597560975606</v>
      </c>
      <c r="L8368" s="16">
        <f t="shared" si="911"/>
        <v>764.6810999999999</v>
      </c>
      <c r="M8368" s="16">
        <f t="shared" si="912"/>
        <v>1554.2298780487804</v>
      </c>
      <c r="N8368" s="14">
        <f>E8368*(K8368-L8368-M8368)*IF(F8368="GHS",1,Assumptions!$B$4)</f>
        <v>1302636857.4958916</v>
      </c>
      <c r="O8368" s="15">
        <f t="shared" ca="1" si="913"/>
        <v>469</v>
      </c>
      <c r="P8368" s="15" t="str">
        <f t="shared" ca="1" si="914"/>
        <v>365d+</v>
      </c>
      <c r="Q8368" s="17">
        <f ca="1">IF(P8368="0-90d",0,IF(P8368="91-180d",INDEX(Assumptions!$F$8:$F$12,MATCH(B8368,Assumptions!$A$8:$A$12,0)),IF(P8368="181-365d",INDEX(Assumptions!$G$8:$G$12,MATCH(B8368,Assumptions!$A$8:$A$12,0)),INDEX(Assumptions!$H$8:$H$12,MATCH(B8368,Assumptions!$A$8:$A$12,0)))))</f>
        <v>0.5</v>
      </c>
      <c r="R8368" s="14">
        <f t="shared" ca="1" si="915"/>
        <v>577135413.41400003</v>
      </c>
      <c r="S8368" s="14">
        <f t="shared" ca="1" si="916"/>
        <v>577135413.41400003</v>
      </c>
      <c r="T8368" s="11" t="s">
        <v>25</v>
      </c>
      <c r="U8368" s="18" t="s">
        <v>26</v>
      </c>
    </row>
    <row r="8369" spans="1:21" ht="15" customHeight="1" x14ac:dyDescent="0.15">
      <c r="A8369" s="10" t="s">
        <v>8417</v>
      </c>
      <c r="B8369" s="11" t="s">
        <v>22</v>
      </c>
      <c r="C8369" s="11" t="s">
        <v>81</v>
      </c>
      <c r="D8369" s="12">
        <v>46137</v>
      </c>
      <c r="E8369" s="11">
        <v>1307</v>
      </c>
      <c r="F8369" s="11" t="s">
        <v>24</v>
      </c>
      <c r="G8369" s="13">
        <v>16471.09</v>
      </c>
      <c r="H8369" s="14">
        <f t="shared" si="910"/>
        <v>21527714.629999999</v>
      </c>
      <c r="I8369" s="14">
        <f>IF(F8369="GHS",H8369,H8369*Assumptions!$B$4)</f>
        <v>232499318.00400001</v>
      </c>
      <c r="J8369" s="15" t="str">
        <f>INDEX(Assumptions!$B$8:$B$12,MATCH(B8369,Assumptions!$A$8:$A$12,0))</f>
        <v>FIFO</v>
      </c>
      <c r="K8369" s="16">
        <f>G8369/(1-INDEX(Assumptions!$D$8:$D$12,MATCH(B8369,Assumptions!$A$8:$A$12,0)))</f>
        <v>20086.695121951219</v>
      </c>
      <c r="L8369" s="16">
        <f t="shared" si="911"/>
        <v>494.1327</v>
      </c>
      <c r="M8369" s="16">
        <f t="shared" si="912"/>
        <v>1004.334756097561</v>
      </c>
      <c r="N8369" s="14">
        <f>E8369*(K8369-L8369-M8369)*IF(F8369="GHS",1,Assumptions!$B$4)</f>
        <v>262383986.44012398</v>
      </c>
      <c r="O8369" s="15">
        <f t="shared" ca="1" si="913"/>
        <v>149</v>
      </c>
      <c r="P8369" s="15" t="str">
        <f t="shared" ca="1" si="914"/>
        <v>91-180d</v>
      </c>
      <c r="Q8369" s="17">
        <f ca="1">IF(P8369="0-90d",0,IF(P8369="91-180d",INDEX(Assumptions!$F$8:$F$12,MATCH(B8369,Assumptions!$A$8:$A$12,0)),IF(P8369="181-365d",INDEX(Assumptions!$G$8:$G$12,MATCH(B8369,Assumptions!$A$8:$A$12,0)),INDEX(Assumptions!$H$8:$H$12,MATCH(B8369,Assumptions!$A$8:$A$12,0)))))</f>
        <v>0.03</v>
      </c>
      <c r="R8369" s="14">
        <f t="shared" ca="1" si="915"/>
        <v>6974979.54012</v>
      </c>
      <c r="S8369" s="14">
        <f t="shared" ca="1" si="916"/>
        <v>225524338.46388</v>
      </c>
      <c r="T8369" s="11" t="s">
        <v>25</v>
      </c>
      <c r="U8369" s="18" t="s">
        <v>26</v>
      </c>
    </row>
    <row r="8370" spans="1:21" ht="15" customHeight="1" x14ac:dyDescent="0.15">
      <c r="A8370" s="10" t="s">
        <v>8418</v>
      </c>
      <c r="B8370" s="11" t="s">
        <v>41</v>
      </c>
      <c r="C8370" s="11" t="s">
        <v>115</v>
      </c>
      <c r="D8370" s="12">
        <v>45739</v>
      </c>
      <c r="E8370" s="11">
        <v>2906</v>
      </c>
      <c r="F8370" s="11" t="s">
        <v>33</v>
      </c>
      <c r="G8370" s="13">
        <v>349.74</v>
      </c>
      <c r="H8370" s="14">
        <f t="shared" si="910"/>
        <v>1016344.4400000001</v>
      </c>
      <c r="I8370" s="14">
        <f>IF(F8370="GHS",H8370,H8370*Assumptions!$B$4)</f>
        <v>1016344.4400000001</v>
      </c>
      <c r="J8370" s="15" t="str">
        <f>INDEX(Assumptions!$B$8:$B$12,MATCH(B8370,Assumptions!$A$8:$A$12,0))</f>
        <v>Weighted Average</v>
      </c>
      <c r="K8370" s="16">
        <f>G8370/(1-INDEX(Assumptions!$D$8:$D$12,MATCH(B8370,Assumptions!$A$8:$A$12,0)))</f>
        <v>538.06153846153848</v>
      </c>
      <c r="L8370" s="16">
        <f t="shared" si="911"/>
        <v>10.4922</v>
      </c>
      <c r="M8370" s="16">
        <f t="shared" si="912"/>
        <v>26.903076923076924</v>
      </c>
      <c r="N8370" s="14">
        <f>E8370*(K8370-L8370-M8370)*IF(F8370="GHS",1,Assumptions!$B$4)</f>
        <v>1454936.1560307692</v>
      </c>
      <c r="O8370" s="15">
        <f t="shared" ca="1" si="913"/>
        <v>547</v>
      </c>
      <c r="P8370" s="15" t="str">
        <f t="shared" ca="1" si="914"/>
        <v>365d+</v>
      </c>
      <c r="Q8370" s="17">
        <f ca="1">IF(P8370="0-90d",0,IF(P8370="91-180d",INDEX(Assumptions!$F$8:$F$12,MATCH(B8370,Assumptions!$A$8:$A$12,0)),IF(P8370="181-365d",INDEX(Assumptions!$G$8:$G$12,MATCH(B8370,Assumptions!$A$8:$A$12,0)),INDEX(Assumptions!$H$8:$H$12,MATCH(B8370,Assumptions!$A$8:$A$12,0)))))</f>
        <v>0.8</v>
      </c>
      <c r="R8370" s="14">
        <f t="shared" ca="1" si="915"/>
        <v>813075.55200000014</v>
      </c>
      <c r="S8370" s="14">
        <f t="shared" ca="1" si="916"/>
        <v>203268.88799999992</v>
      </c>
      <c r="T8370" s="11" t="s">
        <v>25</v>
      </c>
      <c r="U8370" s="18" t="s">
        <v>26</v>
      </c>
    </row>
    <row r="8371" spans="1:21" ht="15" customHeight="1" x14ac:dyDescent="0.15">
      <c r="A8371" s="10" t="s">
        <v>8419</v>
      </c>
      <c r="B8371" s="11" t="s">
        <v>41</v>
      </c>
      <c r="C8371" s="11" t="s">
        <v>115</v>
      </c>
      <c r="D8371" s="12">
        <v>45822</v>
      </c>
      <c r="E8371" s="11">
        <v>3790</v>
      </c>
      <c r="F8371" s="11" t="s">
        <v>33</v>
      </c>
      <c r="G8371" s="13">
        <v>294.31</v>
      </c>
      <c r="H8371" s="14">
        <f t="shared" si="910"/>
        <v>1115434.8999999999</v>
      </c>
      <c r="I8371" s="14">
        <f>IF(F8371="GHS",H8371,H8371*Assumptions!$B$4)</f>
        <v>1115434.8999999999</v>
      </c>
      <c r="J8371" s="15" t="str">
        <f>INDEX(Assumptions!$B$8:$B$12,MATCH(B8371,Assumptions!$A$8:$A$12,0))</f>
        <v>Weighted Average</v>
      </c>
      <c r="K8371" s="16">
        <f>G8371/(1-INDEX(Assumptions!$D$8:$D$12,MATCH(B8371,Assumptions!$A$8:$A$12,0)))</f>
        <v>452.78461538461539</v>
      </c>
      <c r="L8371" s="16">
        <f t="shared" si="911"/>
        <v>8.8292999999999999</v>
      </c>
      <c r="M8371" s="16">
        <f t="shared" si="912"/>
        <v>22.639230769230771</v>
      </c>
      <c r="N8371" s="14">
        <f>E8371*(K8371-L8371-M8371)*IF(F8371="GHS",1,Assumptions!$B$4)</f>
        <v>1596787.9606923077</v>
      </c>
      <c r="O8371" s="15">
        <f t="shared" ca="1" si="913"/>
        <v>464</v>
      </c>
      <c r="P8371" s="15" t="str">
        <f t="shared" ca="1" si="914"/>
        <v>365d+</v>
      </c>
      <c r="Q8371" s="17">
        <f ca="1">IF(P8371="0-90d",0,IF(P8371="91-180d",INDEX(Assumptions!$F$8:$F$12,MATCH(B8371,Assumptions!$A$8:$A$12,0)),IF(P8371="181-365d",INDEX(Assumptions!$G$8:$G$12,MATCH(B8371,Assumptions!$A$8:$A$12,0)),INDEX(Assumptions!$H$8:$H$12,MATCH(B8371,Assumptions!$A$8:$A$12,0)))))</f>
        <v>0.8</v>
      </c>
      <c r="R8371" s="14">
        <f t="shared" ca="1" si="915"/>
        <v>892347.91999999993</v>
      </c>
      <c r="S8371" s="14">
        <f t="shared" ca="1" si="916"/>
        <v>223086.97999999998</v>
      </c>
      <c r="T8371" s="11" t="s">
        <v>50</v>
      </c>
      <c r="U8371" s="18" t="s">
        <v>26</v>
      </c>
    </row>
    <row r="8372" spans="1:21" ht="15" customHeight="1" x14ac:dyDescent="0.15">
      <c r="A8372" s="10" t="s">
        <v>8420</v>
      </c>
      <c r="B8372" s="11" t="s">
        <v>46</v>
      </c>
      <c r="C8372" s="11" t="s">
        <v>52</v>
      </c>
      <c r="D8372" s="12">
        <v>46031</v>
      </c>
      <c r="E8372" s="11">
        <v>339</v>
      </c>
      <c r="F8372" s="11" t="s">
        <v>33</v>
      </c>
      <c r="G8372" s="13">
        <v>300840.45</v>
      </c>
      <c r="H8372" s="14">
        <f t="shared" si="910"/>
        <v>101984912.55</v>
      </c>
      <c r="I8372" s="14">
        <f>IF(F8372="GHS",H8372,H8372*Assumptions!$B$4)</f>
        <v>101984912.55</v>
      </c>
      <c r="J8372" s="15" t="str">
        <f>INDEX(Assumptions!$B$8:$B$12,MATCH(B8372,Assumptions!$A$8:$A$12,0))</f>
        <v>Specific Identification</v>
      </c>
      <c r="K8372" s="16">
        <f>G8372/(1-INDEX(Assumptions!$D$8:$D$12,MATCH(B8372,Assumptions!$A$8:$A$12,0)))</f>
        <v>385692.88461538462</v>
      </c>
      <c r="L8372" s="16">
        <f t="shared" si="911"/>
        <v>9025.2134999999998</v>
      </c>
      <c r="M8372" s="16">
        <f t="shared" si="912"/>
        <v>19284.64423076923</v>
      </c>
      <c r="N8372" s="14">
        <f>E8372*(K8372-L8372-M8372)*IF(F8372="GHS",1,Assumptions!$B$4)</f>
        <v>121152846.11388461</v>
      </c>
      <c r="O8372" s="15">
        <f t="shared" ca="1" si="913"/>
        <v>255</v>
      </c>
      <c r="P8372" s="15" t="str">
        <f t="shared" ca="1" si="914"/>
        <v>181-365d</v>
      </c>
      <c r="Q8372" s="17">
        <f ca="1">IF(P8372="0-90d",0,IF(P8372="91-180d",INDEX(Assumptions!$F$8:$F$12,MATCH(B8372,Assumptions!$A$8:$A$12,0)),IF(P8372="181-365d",INDEX(Assumptions!$G$8:$G$12,MATCH(B8372,Assumptions!$A$8:$A$12,0)),INDEX(Assumptions!$H$8:$H$12,MATCH(B8372,Assumptions!$A$8:$A$12,0)))))</f>
        <v>0.05</v>
      </c>
      <c r="R8372" s="14">
        <f t="shared" ca="1" si="915"/>
        <v>5099245.6275000004</v>
      </c>
      <c r="S8372" s="14">
        <f t="shared" ca="1" si="916"/>
        <v>96885666.922499999</v>
      </c>
      <c r="T8372" s="11" t="s">
        <v>25</v>
      </c>
      <c r="U8372" s="18" t="s">
        <v>26</v>
      </c>
    </row>
    <row r="8373" spans="1:21" ht="15" customHeight="1" x14ac:dyDescent="0.15">
      <c r="A8373" s="10" t="s">
        <v>8421</v>
      </c>
      <c r="B8373" s="11" t="s">
        <v>31</v>
      </c>
      <c r="C8373" s="11" t="s">
        <v>32</v>
      </c>
      <c r="D8373" s="12">
        <v>45873</v>
      </c>
      <c r="E8373" s="11">
        <v>4372</v>
      </c>
      <c r="F8373" s="11" t="s">
        <v>33</v>
      </c>
      <c r="G8373" s="13">
        <v>698.62</v>
      </c>
      <c r="H8373" s="14">
        <f t="shared" si="910"/>
        <v>3054366.64</v>
      </c>
      <c r="I8373" s="14">
        <f>IF(F8373="GHS",H8373,H8373*Assumptions!$B$4)</f>
        <v>3054366.64</v>
      </c>
      <c r="J8373" s="15" t="str">
        <f>INDEX(Assumptions!$B$8:$B$12,MATCH(B8373,Assumptions!$A$8:$A$12,0))</f>
        <v>Weighted Average</v>
      </c>
      <c r="K8373" s="16">
        <f>G8373/(1-INDEX(Assumptions!$D$8:$D$12,MATCH(B8373,Assumptions!$A$8:$A$12,0)))</f>
        <v>970.30555555555554</v>
      </c>
      <c r="L8373" s="16">
        <f t="shared" si="911"/>
        <v>20.958600000000001</v>
      </c>
      <c r="M8373" s="16">
        <f t="shared" si="912"/>
        <v>48.515277777777783</v>
      </c>
      <c r="N8373" s="14">
        <f>E8373*(K8373-L8373-M8373)*IF(F8373="GHS",1,Assumptions!$B$4)</f>
        <v>3938436.095244444</v>
      </c>
      <c r="O8373" s="15">
        <f t="shared" ca="1" si="913"/>
        <v>413</v>
      </c>
      <c r="P8373" s="15" t="str">
        <f t="shared" ca="1" si="914"/>
        <v>365d+</v>
      </c>
      <c r="Q8373" s="17">
        <f ca="1">IF(P8373="0-90d",0,IF(P8373="91-180d",INDEX(Assumptions!$F$8:$F$12,MATCH(B8373,Assumptions!$A$8:$A$12,0)),IF(P8373="181-365d",INDEX(Assumptions!$G$8:$G$12,MATCH(B8373,Assumptions!$A$8:$A$12,0)),INDEX(Assumptions!$H$8:$H$12,MATCH(B8373,Assumptions!$A$8:$A$12,0)))))</f>
        <v>0.6</v>
      </c>
      <c r="R8373" s="14">
        <f t="shared" ca="1" si="915"/>
        <v>1832619.9839999999</v>
      </c>
      <c r="S8373" s="14">
        <f t="shared" ca="1" si="916"/>
        <v>1221746.6560000002</v>
      </c>
      <c r="T8373" s="11" t="s">
        <v>25</v>
      </c>
      <c r="U8373" s="18" t="s">
        <v>26</v>
      </c>
    </row>
    <row r="8374" spans="1:21" ht="15" customHeight="1" x14ac:dyDescent="0.15">
      <c r="A8374" s="10" t="s">
        <v>8422</v>
      </c>
      <c r="B8374" s="11" t="s">
        <v>41</v>
      </c>
      <c r="C8374" s="11" t="s">
        <v>115</v>
      </c>
      <c r="D8374" s="12">
        <v>45983</v>
      </c>
      <c r="E8374" s="11">
        <v>1999</v>
      </c>
      <c r="F8374" s="11" t="s">
        <v>33</v>
      </c>
      <c r="G8374" s="13">
        <v>503.58</v>
      </c>
      <c r="H8374" s="14">
        <f t="shared" si="910"/>
        <v>1006656.4199999999</v>
      </c>
      <c r="I8374" s="14">
        <f>IF(F8374="GHS",H8374,H8374*Assumptions!$B$4)</f>
        <v>1006656.4199999999</v>
      </c>
      <c r="J8374" s="15" t="str">
        <f>INDEX(Assumptions!$B$8:$B$12,MATCH(B8374,Assumptions!$A$8:$A$12,0))</f>
        <v>Weighted Average</v>
      </c>
      <c r="K8374" s="16">
        <f>G8374/(1-INDEX(Assumptions!$D$8:$D$12,MATCH(B8374,Assumptions!$A$8:$A$12,0)))</f>
        <v>774.73846153846148</v>
      </c>
      <c r="L8374" s="16">
        <f t="shared" si="911"/>
        <v>15.107399999999998</v>
      </c>
      <c r="M8374" s="16">
        <f t="shared" si="912"/>
        <v>38.736923076923077</v>
      </c>
      <c r="N8374" s="14">
        <f>E8374*(K8374-L8374-M8374)*IF(F8374="GHS",1,Assumptions!$B$4)</f>
        <v>1441067.3827846153</v>
      </c>
      <c r="O8374" s="15">
        <f t="shared" ca="1" si="913"/>
        <v>303</v>
      </c>
      <c r="P8374" s="15" t="str">
        <f t="shared" ca="1" si="914"/>
        <v>181-365d</v>
      </c>
      <c r="Q8374" s="17">
        <f ca="1">IF(P8374="0-90d",0,IF(P8374="91-180d",INDEX(Assumptions!$F$8:$F$12,MATCH(B8374,Assumptions!$A$8:$A$12,0)),IF(P8374="181-365d",INDEX(Assumptions!$G$8:$G$12,MATCH(B8374,Assumptions!$A$8:$A$12,0)),INDEX(Assumptions!$H$8:$H$12,MATCH(B8374,Assumptions!$A$8:$A$12,0)))))</f>
        <v>0.35</v>
      </c>
      <c r="R8374" s="14">
        <f t="shared" ca="1" si="915"/>
        <v>352329.74699999997</v>
      </c>
      <c r="S8374" s="14">
        <f t="shared" ca="1" si="916"/>
        <v>654326.67299999995</v>
      </c>
      <c r="T8374" s="11" t="s">
        <v>25</v>
      </c>
      <c r="U8374" s="18" t="s">
        <v>26</v>
      </c>
    </row>
    <row r="8375" spans="1:21" ht="15" customHeight="1" x14ac:dyDescent="0.15">
      <c r="A8375" s="10" t="s">
        <v>8423</v>
      </c>
      <c r="B8375" s="11" t="s">
        <v>31</v>
      </c>
      <c r="C8375" s="11" t="s">
        <v>32</v>
      </c>
      <c r="D8375" s="12">
        <v>46115</v>
      </c>
      <c r="E8375" s="11">
        <v>3347</v>
      </c>
      <c r="F8375" s="11" t="s">
        <v>33</v>
      </c>
      <c r="G8375" s="13">
        <v>1507.71</v>
      </c>
      <c r="H8375" s="14">
        <f t="shared" si="910"/>
        <v>5046305.37</v>
      </c>
      <c r="I8375" s="14">
        <f>IF(F8375="GHS",H8375,H8375*Assumptions!$B$4)</f>
        <v>5046305.37</v>
      </c>
      <c r="J8375" s="15" t="str">
        <f>INDEX(Assumptions!$B$8:$B$12,MATCH(B8375,Assumptions!$A$8:$A$12,0))</f>
        <v>Weighted Average</v>
      </c>
      <c r="K8375" s="16">
        <f>G8375/(1-INDEX(Assumptions!$D$8:$D$12,MATCH(B8375,Assumptions!$A$8:$A$12,0)))</f>
        <v>2094.041666666667</v>
      </c>
      <c r="L8375" s="16">
        <f t="shared" si="911"/>
        <v>45.231299999999997</v>
      </c>
      <c r="M8375" s="16">
        <f t="shared" si="912"/>
        <v>104.70208333333335</v>
      </c>
      <c r="N8375" s="14">
        <f>E8375*(K8375-L8375-M8375)*IF(F8375="GHS",1,Assumptions!$B$4)</f>
        <v>6506930.424316668</v>
      </c>
      <c r="O8375" s="15">
        <f t="shared" ca="1" si="913"/>
        <v>171</v>
      </c>
      <c r="P8375" s="15" t="str">
        <f t="shared" ca="1" si="914"/>
        <v>91-180d</v>
      </c>
      <c r="Q8375" s="17">
        <f ca="1">IF(P8375="0-90d",0,IF(P8375="91-180d",INDEX(Assumptions!$F$8:$F$12,MATCH(B8375,Assumptions!$A$8:$A$12,0)),IF(P8375="181-365d",INDEX(Assumptions!$G$8:$G$12,MATCH(B8375,Assumptions!$A$8:$A$12,0)),INDEX(Assumptions!$H$8:$H$12,MATCH(B8375,Assumptions!$A$8:$A$12,0)))))</f>
        <v>0.05</v>
      </c>
      <c r="R8375" s="14">
        <f t="shared" ca="1" si="915"/>
        <v>252315.26850000001</v>
      </c>
      <c r="S8375" s="14">
        <f t="shared" ca="1" si="916"/>
        <v>4793990.1014999999</v>
      </c>
      <c r="T8375" s="11" t="s">
        <v>25</v>
      </c>
      <c r="U8375" s="18" t="s">
        <v>26</v>
      </c>
    </row>
    <row r="8376" spans="1:21" ht="15" customHeight="1" x14ac:dyDescent="0.15">
      <c r="A8376" s="10" t="s">
        <v>8424</v>
      </c>
      <c r="B8376" s="11" t="s">
        <v>41</v>
      </c>
      <c r="C8376" s="11" t="s">
        <v>42</v>
      </c>
      <c r="D8376" s="12">
        <v>46224</v>
      </c>
      <c r="E8376" s="11">
        <v>2247</v>
      </c>
      <c r="F8376" s="11" t="s">
        <v>33</v>
      </c>
      <c r="G8376" s="13">
        <v>433.88</v>
      </c>
      <c r="H8376" s="14">
        <f t="shared" si="910"/>
        <v>974928.36</v>
      </c>
      <c r="I8376" s="14">
        <f>IF(F8376="GHS",H8376,H8376*Assumptions!$B$4)</f>
        <v>974928.36</v>
      </c>
      <c r="J8376" s="15" t="str">
        <f>INDEX(Assumptions!$B$8:$B$12,MATCH(B8376,Assumptions!$A$8:$A$12,0))</f>
        <v>Weighted Average</v>
      </c>
      <c r="K8376" s="16">
        <f>G8376/(1-INDEX(Assumptions!$D$8:$D$12,MATCH(B8376,Assumptions!$A$8:$A$12,0)))</f>
        <v>667.50769230769231</v>
      </c>
      <c r="L8376" s="16">
        <f t="shared" si="911"/>
        <v>13.016399999999999</v>
      </c>
      <c r="M8376" s="16">
        <f t="shared" si="912"/>
        <v>33.375384615384618</v>
      </c>
      <c r="N8376" s="14">
        <f>E8376*(K8376-L8376-M8376)*IF(F8376="GHS",1,Assumptions!$B$4)</f>
        <v>1395647.4445846153</v>
      </c>
      <c r="O8376" s="15">
        <f t="shared" ca="1" si="913"/>
        <v>62</v>
      </c>
      <c r="P8376" s="15" t="str">
        <f t="shared" ca="1" si="914"/>
        <v>0-90d</v>
      </c>
      <c r="Q8376" s="17">
        <f ca="1">IF(P8376="0-90d",0,IF(P8376="91-180d",INDEX(Assumptions!$F$8:$F$12,MATCH(B8376,Assumptions!$A$8:$A$12,0)),IF(P8376="181-365d",INDEX(Assumptions!$G$8:$G$12,MATCH(B8376,Assumptions!$A$8:$A$12,0)),INDEX(Assumptions!$H$8:$H$12,MATCH(B8376,Assumptions!$A$8:$A$12,0)))))</f>
        <v>0</v>
      </c>
      <c r="R8376" s="14">
        <f t="shared" ca="1" si="915"/>
        <v>0</v>
      </c>
      <c r="S8376" s="14">
        <f t="shared" ca="1" si="916"/>
        <v>974928.36</v>
      </c>
      <c r="T8376" s="11" t="s">
        <v>25</v>
      </c>
      <c r="U8376" s="18" t="s">
        <v>36</v>
      </c>
    </row>
    <row r="8377" spans="1:21" ht="15" customHeight="1" x14ac:dyDescent="0.15">
      <c r="A8377" s="10" t="s">
        <v>8425</v>
      </c>
      <c r="B8377" s="11" t="s">
        <v>31</v>
      </c>
      <c r="C8377" s="11" t="s">
        <v>32</v>
      </c>
      <c r="D8377" s="12">
        <v>45841</v>
      </c>
      <c r="E8377" s="11">
        <v>4982</v>
      </c>
      <c r="F8377" s="11" t="s">
        <v>33</v>
      </c>
      <c r="G8377" s="13">
        <v>2140.54</v>
      </c>
      <c r="H8377" s="14">
        <f t="shared" si="910"/>
        <v>10664170.279999999</v>
      </c>
      <c r="I8377" s="14">
        <f>IF(F8377="GHS",H8377,H8377*Assumptions!$B$4)</f>
        <v>10664170.279999999</v>
      </c>
      <c r="J8377" s="15" t="str">
        <f>INDEX(Assumptions!$B$8:$B$12,MATCH(B8377,Assumptions!$A$8:$A$12,0))</f>
        <v>Weighted Average</v>
      </c>
      <c r="K8377" s="16">
        <f>G8377/(1-INDEX(Assumptions!$D$8:$D$12,MATCH(B8377,Assumptions!$A$8:$A$12,0)))</f>
        <v>2972.9722222222222</v>
      </c>
      <c r="L8377" s="16">
        <f t="shared" si="911"/>
        <v>64.216200000000001</v>
      </c>
      <c r="M8377" s="16">
        <f t="shared" si="912"/>
        <v>148.64861111111111</v>
      </c>
      <c r="N8377" s="14">
        <f>E8377*(K8377-L8377-M8377)*IF(F8377="GHS",1,Assumptions!$B$4)</f>
        <v>13750855.122155556</v>
      </c>
      <c r="O8377" s="15">
        <f t="shared" ca="1" si="913"/>
        <v>445</v>
      </c>
      <c r="P8377" s="15" t="str">
        <f t="shared" ca="1" si="914"/>
        <v>365d+</v>
      </c>
      <c r="Q8377" s="17">
        <f ca="1">IF(P8377="0-90d",0,IF(P8377="91-180d",INDEX(Assumptions!$F$8:$F$12,MATCH(B8377,Assumptions!$A$8:$A$12,0)),IF(P8377="181-365d",INDEX(Assumptions!$G$8:$G$12,MATCH(B8377,Assumptions!$A$8:$A$12,0)),INDEX(Assumptions!$H$8:$H$12,MATCH(B8377,Assumptions!$A$8:$A$12,0)))))</f>
        <v>0.6</v>
      </c>
      <c r="R8377" s="14">
        <f t="shared" ca="1" si="915"/>
        <v>6398502.1679999996</v>
      </c>
      <c r="S8377" s="14">
        <f t="shared" ca="1" si="916"/>
        <v>4265668.1119999997</v>
      </c>
      <c r="T8377" s="11" t="s">
        <v>25</v>
      </c>
      <c r="U8377" s="18" t="s">
        <v>26</v>
      </c>
    </row>
    <row r="8378" spans="1:21" ht="15" customHeight="1" x14ac:dyDescent="0.15">
      <c r="A8378" s="10" t="s">
        <v>8426</v>
      </c>
      <c r="B8378" s="11" t="s">
        <v>28</v>
      </c>
      <c r="C8378" s="11" t="s">
        <v>29</v>
      </c>
      <c r="D8378" s="12">
        <v>46182</v>
      </c>
      <c r="E8378" s="11">
        <v>4942</v>
      </c>
      <c r="F8378" s="11" t="s">
        <v>24</v>
      </c>
      <c r="G8378" s="13">
        <v>6587.62</v>
      </c>
      <c r="H8378" s="14">
        <f t="shared" si="910"/>
        <v>32556018.039999999</v>
      </c>
      <c r="I8378" s="14">
        <f>IF(F8378="GHS",H8378,H8378*Assumptions!$B$4)</f>
        <v>351604994.83200002</v>
      </c>
      <c r="J8378" s="15" t="str">
        <f>INDEX(Assumptions!$B$8:$B$12,MATCH(B8378,Assumptions!$A$8:$A$12,0))</f>
        <v>Fair Value Less Costs to Sell</v>
      </c>
      <c r="K8378" s="16">
        <f>G8378/(1-INDEX(Assumptions!$D$8:$D$12,MATCH(B8378,Assumptions!$A$8:$A$12,0)))</f>
        <v>7485.931818181818</v>
      </c>
      <c r="L8378" s="16">
        <f t="shared" si="911"/>
        <v>197.62859999999998</v>
      </c>
      <c r="M8378" s="16">
        <f t="shared" si="912"/>
        <v>374.29659090909092</v>
      </c>
      <c r="N8378" s="14">
        <f>E8378*(K8378-L8378-M8378)*IF(F8378="GHS",1,Assumptions!$B$4)</f>
        <v>369025424.12140363</v>
      </c>
      <c r="O8378" s="15">
        <f t="shared" ca="1" si="913"/>
        <v>104</v>
      </c>
      <c r="P8378" s="15" t="str">
        <f t="shared" ca="1" si="914"/>
        <v>91-180d</v>
      </c>
      <c r="Q8378" s="17">
        <f ca="1">IF(P8378="0-90d",0,IF(P8378="91-180d",INDEX(Assumptions!$F$8:$F$12,MATCH(B8378,Assumptions!$A$8:$A$12,0)),IF(P8378="181-365d",INDEX(Assumptions!$G$8:$G$12,MATCH(B8378,Assumptions!$A$8:$A$12,0)),INDEX(Assumptions!$H$8:$H$12,MATCH(B8378,Assumptions!$A$8:$A$12,0)))))</f>
        <v>0.02</v>
      </c>
      <c r="R8378" s="14">
        <f t="shared" ca="1" si="915"/>
        <v>7032099.8966400009</v>
      </c>
      <c r="S8378" s="14">
        <f t="shared" ca="1" si="916"/>
        <v>344572894.93536001</v>
      </c>
      <c r="T8378" s="11" t="s">
        <v>25</v>
      </c>
      <c r="U8378" s="18" t="s">
        <v>36</v>
      </c>
    </row>
    <row r="8379" spans="1:21" ht="15" customHeight="1" x14ac:dyDescent="0.15">
      <c r="A8379" s="10" t="s">
        <v>8427</v>
      </c>
      <c r="B8379" s="11" t="s">
        <v>31</v>
      </c>
      <c r="C8379" s="11" t="s">
        <v>63</v>
      </c>
      <c r="D8379" s="12">
        <v>45943</v>
      </c>
      <c r="E8379" s="11">
        <v>1380</v>
      </c>
      <c r="F8379" s="11" t="s">
        <v>33</v>
      </c>
      <c r="G8379" s="13">
        <v>913.7</v>
      </c>
      <c r="H8379" s="14">
        <f t="shared" si="910"/>
        <v>1260906</v>
      </c>
      <c r="I8379" s="14">
        <f>IF(F8379="GHS",H8379,H8379*Assumptions!$B$4)</f>
        <v>1260906</v>
      </c>
      <c r="J8379" s="15" t="str">
        <f>INDEX(Assumptions!$B$8:$B$12,MATCH(B8379,Assumptions!$A$8:$A$12,0))</f>
        <v>Weighted Average</v>
      </c>
      <c r="K8379" s="16">
        <f>G8379/(1-INDEX(Assumptions!$D$8:$D$12,MATCH(B8379,Assumptions!$A$8:$A$12,0)))</f>
        <v>1269.0277777777778</v>
      </c>
      <c r="L8379" s="16">
        <f t="shared" si="911"/>
        <v>27.411000000000001</v>
      </c>
      <c r="M8379" s="16">
        <f t="shared" si="912"/>
        <v>63.451388888888893</v>
      </c>
      <c r="N8379" s="14">
        <f>E8379*(K8379-L8379-M8379)*IF(F8379="GHS",1,Assumptions!$B$4)</f>
        <v>1625868.2366666666</v>
      </c>
      <c r="O8379" s="15">
        <f t="shared" ca="1" si="913"/>
        <v>343</v>
      </c>
      <c r="P8379" s="15" t="str">
        <f t="shared" ca="1" si="914"/>
        <v>181-365d</v>
      </c>
      <c r="Q8379" s="17">
        <f ca="1">IF(P8379="0-90d",0,IF(P8379="91-180d",INDEX(Assumptions!$F$8:$F$12,MATCH(B8379,Assumptions!$A$8:$A$12,0)),IF(P8379="181-365d",INDEX(Assumptions!$G$8:$G$12,MATCH(B8379,Assumptions!$A$8:$A$12,0)),INDEX(Assumptions!$H$8:$H$12,MATCH(B8379,Assumptions!$A$8:$A$12,0)))))</f>
        <v>0.2</v>
      </c>
      <c r="R8379" s="14">
        <f t="shared" ca="1" si="915"/>
        <v>252181.2</v>
      </c>
      <c r="S8379" s="14">
        <f t="shared" ca="1" si="916"/>
        <v>1008724.8</v>
      </c>
      <c r="T8379" s="11" t="s">
        <v>25</v>
      </c>
      <c r="U8379" s="18" t="s">
        <v>26</v>
      </c>
    </row>
    <row r="8380" spans="1:21" ht="15" customHeight="1" x14ac:dyDescent="0.15">
      <c r="A8380" s="10" t="s">
        <v>8428</v>
      </c>
      <c r="B8380" s="11" t="s">
        <v>28</v>
      </c>
      <c r="C8380" s="11" t="s">
        <v>35</v>
      </c>
      <c r="D8380" s="12">
        <v>46181</v>
      </c>
      <c r="E8380" s="11">
        <v>187</v>
      </c>
      <c r="F8380" s="11" t="s">
        <v>24</v>
      </c>
      <c r="G8380" s="13">
        <v>9248.7099999999991</v>
      </c>
      <c r="H8380" s="14">
        <f t="shared" si="910"/>
        <v>1729508.7699999998</v>
      </c>
      <c r="I8380" s="14">
        <f>IF(F8380="GHS",H8380,H8380*Assumptions!$B$4)</f>
        <v>18678694.715999998</v>
      </c>
      <c r="J8380" s="15" t="str">
        <f>INDEX(Assumptions!$B$8:$B$12,MATCH(B8380,Assumptions!$A$8:$A$12,0))</f>
        <v>Fair Value Less Costs to Sell</v>
      </c>
      <c r="K8380" s="16">
        <f>G8380/(1-INDEX(Assumptions!$D$8:$D$12,MATCH(B8380,Assumptions!$A$8:$A$12,0)))</f>
        <v>10509.897727272726</v>
      </c>
      <c r="L8380" s="16">
        <f t="shared" si="911"/>
        <v>277.46129999999994</v>
      </c>
      <c r="M8380" s="16">
        <f t="shared" si="912"/>
        <v>525.49488636363628</v>
      </c>
      <c r="N8380" s="14">
        <f>E8380*(K8380-L8380-M8380)*IF(F8380="GHS",1,Assumptions!$B$4)</f>
        <v>19604139.136019997</v>
      </c>
      <c r="O8380" s="15">
        <f t="shared" ca="1" si="913"/>
        <v>105</v>
      </c>
      <c r="P8380" s="15" t="str">
        <f t="shared" ca="1" si="914"/>
        <v>91-180d</v>
      </c>
      <c r="Q8380" s="17">
        <f ca="1">IF(P8380="0-90d",0,IF(P8380="91-180d",INDEX(Assumptions!$F$8:$F$12,MATCH(B8380,Assumptions!$A$8:$A$12,0)),IF(P8380="181-365d",INDEX(Assumptions!$G$8:$G$12,MATCH(B8380,Assumptions!$A$8:$A$12,0)),INDEX(Assumptions!$H$8:$H$12,MATCH(B8380,Assumptions!$A$8:$A$12,0)))))</f>
        <v>0.02</v>
      </c>
      <c r="R8380" s="14">
        <f t="shared" ca="1" si="915"/>
        <v>373573.89431999996</v>
      </c>
      <c r="S8380" s="14">
        <f t="shared" ca="1" si="916"/>
        <v>18305120.821679998</v>
      </c>
      <c r="T8380" s="11" t="s">
        <v>25</v>
      </c>
      <c r="U8380" s="18" t="s">
        <v>26</v>
      </c>
    </row>
    <row r="8381" spans="1:21" ht="15" customHeight="1" x14ac:dyDescent="0.15">
      <c r="A8381" s="10" t="s">
        <v>8429</v>
      </c>
      <c r="B8381" s="11" t="s">
        <v>31</v>
      </c>
      <c r="C8381" s="11" t="s">
        <v>32</v>
      </c>
      <c r="D8381" s="12">
        <v>45756</v>
      </c>
      <c r="E8381" s="11">
        <v>4093</v>
      </c>
      <c r="F8381" s="11" t="s">
        <v>33</v>
      </c>
      <c r="G8381" s="13">
        <v>1510.95</v>
      </c>
      <c r="H8381" s="14">
        <f t="shared" si="910"/>
        <v>6184318.3500000006</v>
      </c>
      <c r="I8381" s="14">
        <f>IF(F8381="GHS",H8381,H8381*Assumptions!$B$4)</f>
        <v>6184318.3500000006</v>
      </c>
      <c r="J8381" s="15" t="str">
        <f>INDEX(Assumptions!$B$8:$B$12,MATCH(B8381,Assumptions!$A$8:$A$12,0))</f>
        <v>Weighted Average</v>
      </c>
      <c r="K8381" s="16">
        <f>G8381/(1-INDEX(Assumptions!$D$8:$D$12,MATCH(B8381,Assumptions!$A$8:$A$12,0)))</f>
        <v>2098.541666666667</v>
      </c>
      <c r="L8381" s="16">
        <f t="shared" si="911"/>
        <v>45.328499999999998</v>
      </c>
      <c r="M8381" s="16">
        <f t="shared" si="912"/>
        <v>104.92708333333336</v>
      </c>
      <c r="N8381" s="14">
        <f>E8381*(K8381-L8381-M8381)*IF(F8381="GHS",1,Assumptions!$B$4)</f>
        <v>7974334.939083335</v>
      </c>
      <c r="O8381" s="15">
        <f t="shared" ca="1" si="913"/>
        <v>530</v>
      </c>
      <c r="P8381" s="15" t="str">
        <f t="shared" ca="1" si="914"/>
        <v>365d+</v>
      </c>
      <c r="Q8381" s="17">
        <f ca="1">IF(P8381="0-90d",0,IF(P8381="91-180d",INDEX(Assumptions!$F$8:$F$12,MATCH(B8381,Assumptions!$A$8:$A$12,0)),IF(P8381="181-365d",INDEX(Assumptions!$G$8:$G$12,MATCH(B8381,Assumptions!$A$8:$A$12,0)),INDEX(Assumptions!$H$8:$H$12,MATCH(B8381,Assumptions!$A$8:$A$12,0)))))</f>
        <v>0.6</v>
      </c>
      <c r="R8381" s="14">
        <f t="shared" ca="1" si="915"/>
        <v>3710591.0100000002</v>
      </c>
      <c r="S8381" s="14">
        <f t="shared" ca="1" si="916"/>
        <v>2473727.3400000003</v>
      </c>
      <c r="T8381" s="11" t="s">
        <v>25</v>
      </c>
      <c r="U8381" s="18" t="s">
        <v>26</v>
      </c>
    </row>
    <row r="8382" spans="1:21" ht="15" customHeight="1" x14ac:dyDescent="0.15">
      <c r="A8382" s="10" t="s">
        <v>8430</v>
      </c>
      <c r="B8382" s="11" t="s">
        <v>31</v>
      </c>
      <c r="C8382" s="11" t="s">
        <v>63</v>
      </c>
      <c r="D8382" s="12">
        <v>46173</v>
      </c>
      <c r="E8382" s="11">
        <v>490</v>
      </c>
      <c r="F8382" s="11" t="s">
        <v>33</v>
      </c>
      <c r="G8382" s="13">
        <v>4031.37</v>
      </c>
      <c r="H8382" s="14">
        <f t="shared" si="910"/>
        <v>1975371.3</v>
      </c>
      <c r="I8382" s="14">
        <f>IF(F8382="GHS",H8382,H8382*Assumptions!$B$4)</f>
        <v>1975371.3</v>
      </c>
      <c r="J8382" s="15" t="str">
        <f>INDEX(Assumptions!$B$8:$B$12,MATCH(B8382,Assumptions!$A$8:$A$12,0))</f>
        <v>Weighted Average</v>
      </c>
      <c r="K8382" s="16">
        <f>G8382/(1-INDEX(Assumptions!$D$8:$D$12,MATCH(B8382,Assumptions!$A$8:$A$12,0)))</f>
        <v>5599.125</v>
      </c>
      <c r="L8382" s="16">
        <f t="shared" si="911"/>
        <v>120.94109999999999</v>
      </c>
      <c r="M8382" s="16">
        <f t="shared" si="912"/>
        <v>279.95625000000001</v>
      </c>
      <c r="N8382" s="14">
        <f>E8382*(K8382-L8382-M8382)*IF(F8382="GHS",1,Assumptions!$B$4)</f>
        <v>2547131.5485</v>
      </c>
      <c r="O8382" s="15">
        <f t="shared" ca="1" si="913"/>
        <v>113</v>
      </c>
      <c r="P8382" s="15" t="str">
        <f t="shared" ca="1" si="914"/>
        <v>91-180d</v>
      </c>
      <c r="Q8382" s="17">
        <f ca="1">IF(P8382="0-90d",0,IF(P8382="91-180d",INDEX(Assumptions!$F$8:$F$12,MATCH(B8382,Assumptions!$A$8:$A$12,0)),IF(P8382="181-365d",INDEX(Assumptions!$G$8:$G$12,MATCH(B8382,Assumptions!$A$8:$A$12,0)),INDEX(Assumptions!$H$8:$H$12,MATCH(B8382,Assumptions!$A$8:$A$12,0)))))</f>
        <v>0.05</v>
      </c>
      <c r="R8382" s="14">
        <f t="shared" ca="1" si="915"/>
        <v>98768.565000000002</v>
      </c>
      <c r="S8382" s="14">
        <f t="shared" ca="1" si="916"/>
        <v>1876602.7350000001</v>
      </c>
      <c r="T8382" s="11" t="s">
        <v>25</v>
      </c>
      <c r="U8382" s="18" t="s">
        <v>26</v>
      </c>
    </row>
    <row r="8383" spans="1:21" ht="15" customHeight="1" x14ac:dyDescent="0.15">
      <c r="A8383" s="10" t="s">
        <v>8431</v>
      </c>
      <c r="B8383" s="11" t="s">
        <v>46</v>
      </c>
      <c r="C8383" s="11" t="s">
        <v>119</v>
      </c>
      <c r="D8383" s="12">
        <v>45960</v>
      </c>
      <c r="E8383" s="11">
        <v>3645</v>
      </c>
      <c r="F8383" s="11" t="s">
        <v>33</v>
      </c>
      <c r="G8383" s="13">
        <v>1125384.95</v>
      </c>
      <c r="H8383" s="14">
        <f t="shared" si="910"/>
        <v>4102028142.75</v>
      </c>
      <c r="I8383" s="14">
        <f>IF(F8383="GHS",H8383,H8383*Assumptions!$B$4)</f>
        <v>4102028142.75</v>
      </c>
      <c r="J8383" s="15" t="str">
        <f>INDEX(Assumptions!$B$8:$B$12,MATCH(B8383,Assumptions!$A$8:$A$12,0))</f>
        <v>Specific Identification</v>
      </c>
      <c r="K8383" s="16">
        <f>G8383/(1-INDEX(Assumptions!$D$8:$D$12,MATCH(B8383,Assumptions!$A$8:$A$12,0)))</f>
        <v>1442801.2179487178</v>
      </c>
      <c r="L8383" s="16">
        <f t="shared" si="911"/>
        <v>33761.548499999997</v>
      </c>
      <c r="M8383" s="16">
        <f t="shared" si="912"/>
        <v>72140.060897435891</v>
      </c>
      <c r="N8383" s="14">
        <f>E8383*(K8383-L8383-M8383)*IF(F8383="GHS",1,Assumptions!$B$4)</f>
        <v>4872999073.1694221</v>
      </c>
      <c r="O8383" s="15">
        <f t="shared" ca="1" si="913"/>
        <v>326</v>
      </c>
      <c r="P8383" s="15" t="str">
        <f t="shared" ca="1" si="914"/>
        <v>181-365d</v>
      </c>
      <c r="Q8383" s="17">
        <f ca="1">IF(P8383="0-90d",0,IF(P8383="91-180d",INDEX(Assumptions!$F$8:$F$12,MATCH(B8383,Assumptions!$A$8:$A$12,0)),IF(P8383="181-365d",INDEX(Assumptions!$G$8:$G$12,MATCH(B8383,Assumptions!$A$8:$A$12,0)),INDEX(Assumptions!$H$8:$H$12,MATCH(B8383,Assumptions!$A$8:$A$12,0)))))</f>
        <v>0.05</v>
      </c>
      <c r="R8383" s="14">
        <f t="shared" ca="1" si="915"/>
        <v>205101407.13750002</v>
      </c>
      <c r="S8383" s="14">
        <f t="shared" ca="1" si="916"/>
        <v>3896926735.6125002</v>
      </c>
      <c r="T8383" s="11" t="s">
        <v>25</v>
      </c>
      <c r="U8383" s="18" t="s">
        <v>26</v>
      </c>
    </row>
    <row r="8384" spans="1:21" ht="15" customHeight="1" x14ac:dyDescent="0.15">
      <c r="A8384" s="10" t="s">
        <v>8432</v>
      </c>
      <c r="B8384" s="11" t="s">
        <v>41</v>
      </c>
      <c r="C8384" s="11" t="s">
        <v>49</v>
      </c>
      <c r="D8384" s="12">
        <v>46151</v>
      </c>
      <c r="E8384" s="11">
        <v>2349</v>
      </c>
      <c r="F8384" s="11" t="s">
        <v>33</v>
      </c>
      <c r="G8384" s="13">
        <v>683.15</v>
      </c>
      <c r="H8384" s="14">
        <f t="shared" si="910"/>
        <v>1604719.3499999999</v>
      </c>
      <c r="I8384" s="14">
        <f>IF(F8384="GHS",H8384,H8384*Assumptions!$B$4)</f>
        <v>1604719.3499999999</v>
      </c>
      <c r="J8384" s="15" t="str">
        <f>INDEX(Assumptions!$B$8:$B$12,MATCH(B8384,Assumptions!$A$8:$A$12,0))</f>
        <v>Weighted Average</v>
      </c>
      <c r="K8384" s="16">
        <f>G8384/(1-INDEX(Assumptions!$D$8:$D$12,MATCH(B8384,Assumptions!$A$8:$A$12,0)))</f>
        <v>1051</v>
      </c>
      <c r="L8384" s="16">
        <f t="shared" si="911"/>
        <v>20.494499999999999</v>
      </c>
      <c r="M8384" s="16">
        <f t="shared" si="912"/>
        <v>52.550000000000004</v>
      </c>
      <c r="N8384" s="14">
        <f>E8384*(K8384-L8384-M8384)*IF(F8384="GHS",1,Assumptions!$B$4)</f>
        <v>2297217.4695000001</v>
      </c>
      <c r="O8384" s="15">
        <f t="shared" ca="1" si="913"/>
        <v>135</v>
      </c>
      <c r="P8384" s="15" t="str">
        <f t="shared" ca="1" si="914"/>
        <v>91-180d</v>
      </c>
      <c r="Q8384" s="17">
        <f ca="1">IF(P8384="0-90d",0,IF(P8384="91-180d",INDEX(Assumptions!$F$8:$F$12,MATCH(B8384,Assumptions!$A$8:$A$12,0)),IF(P8384="181-365d",INDEX(Assumptions!$G$8:$G$12,MATCH(B8384,Assumptions!$A$8:$A$12,0)),INDEX(Assumptions!$H$8:$H$12,MATCH(B8384,Assumptions!$A$8:$A$12,0)))))</f>
        <v>0.1</v>
      </c>
      <c r="R8384" s="14">
        <f t="shared" ca="1" si="915"/>
        <v>160471.935</v>
      </c>
      <c r="S8384" s="14">
        <f t="shared" ca="1" si="916"/>
        <v>1444247.4149999998</v>
      </c>
      <c r="T8384" s="11" t="s">
        <v>25</v>
      </c>
      <c r="U8384" s="18" t="s">
        <v>36</v>
      </c>
    </row>
    <row r="8385" spans="1:21" ht="15" customHeight="1" x14ac:dyDescent="0.15">
      <c r="A8385" s="10" t="s">
        <v>8433</v>
      </c>
      <c r="B8385" s="11" t="s">
        <v>31</v>
      </c>
      <c r="C8385" s="11" t="s">
        <v>32</v>
      </c>
      <c r="D8385" s="12">
        <v>45776</v>
      </c>
      <c r="E8385" s="11">
        <v>4816</v>
      </c>
      <c r="F8385" s="11" t="s">
        <v>33</v>
      </c>
      <c r="G8385" s="13">
        <v>1770.02</v>
      </c>
      <c r="H8385" s="14">
        <f t="shared" si="910"/>
        <v>8524416.3200000003</v>
      </c>
      <c r="I8385" s="14">
        <f>IF(F8385="GHS",H8385,H8385*Assumptions!$B$4)</f>
        <v>8524416.3200000003</v>
      </c>
      <c r="J8385" s="15" t="str">
        <f>INDEX(Assumptions!$B$8:$B$12,MATCH(B8385,Assumptions!$A$8:$A$12,0))</f>
        <v>Weighted Average</v>
      </c>
      <c r="K8385" s="16">
        <f>G8385/(1-INDEX(Assumptions!$D$8:$D$12,MATCH(B8385,Assumptions!$A$8:$A$12,0)))</f>
        <v>2458.3611111111113</v>
      </c>
      <c r="L8385" s="16">
        <f t="shared" si="911"/>
        <v>53.1006</v>
      </c>
      <c r="M8385" s="16">
        <f t="shared" si="912"/>
        <v>122.91805555555557</v>
      </c>
      <c r="N8385" s="14">
        <f>E8385*(K8385-L8385-M8385)*IF(F8385="GHS",1,Assumptions!$B$4)</f>
        <v>10991761.265955556</v>
      </c>
      <c r="O8385" s="15">
        <f t="shared" ca="1" si="913"/>
        <v>510</v>
      </c>
      <c r="P8385" s="15" t="str">
        <f t="shared" ca="1" si="914"/>
        <v>365d+</v>
      </c>
      <c r="Q8385" s="17">
        <f ca="1">IF(P8385="0-90d",0,IF(P8385="91-180d",INDEX(Assumptions!$F$8:$F$12,MATCH(B8385,Assumptions!$A$8:$A$12,0)),IF(P8385="181-365d",INDEX(Assumptions!$G$8:$G$12,MATCH(B8385,Assumptions!$A$8:$A$12,0)),INDEX(Assumptions!$H$8:$H$12,MATCH(B8385,Assumptions!$A$8:$A$12,0)))))</f>
        <v>0.6</v>
      </c>
      <c r="R8385" s="14">
        <f t="shared" ca="1" si="915"/>
        <v>5114649.7920000004</v>
      </c>
      <c r="S8385" s="14">
        <f t="shared" ca="1" si="916"/>
        <v>3409766.5279999999</v>
      </c>
      <c r="T8385" s="11" t="s">
        <v>25</v>
      </c>
      <c r="U8385" s="18" t="s">
        <v>36</v>
      </c>
    </row>
    <row r="8386" spans="1:21" ht="15" customHeight="1" x14ac:dyDescent="0.15">
      <c r="A8386" s="10" t="s">
        <v>8434</v>
      </c>
      <c r="B8386" s="11" t="s">
        <v>31</v>
      </c>
      <c r="C8386" s="11" t="s">
        <v>32</v>
      </c>
      <c r="D8386" s="12">
        <v>46160</v>
      </c>
      <c r="E8386" s="11">
        <v>3417</v>
      </c>
      <c r="F8386" s="11" t="s">
        <v>33</v>
      </c>
      <c r="G8386" s="13">
        <v>2179.46</v>
      </c>
      <c r="H8386" s="14">
        <f t="shared" ref="H8386:H8449" si="917">E8386*G8386</f>
        <v>7447214.8200000003</v>
      </c>
      <c r="I8386" s="14">
        <f>IF(F8386="GHS",H8386,H8386*Assumptions!$B$4)</f>
        <v>7447214.8200000003</v>
      </c>
      <c r="J8386" s="15" t="str">
        <f>INDEX(Assumptions!$B$8:$B$12,MATCH(B8386,Assumptions!$A$8:$A$12,0))</f>
        <v>Weighted Average</v>
      </c>
      <c r="K8386" s="16">
        <f>G8386/(1-INDEX(Assumptions!$D$8:$D$12,MATCH(B8386,Assumptions!$A$8:$A$12,0)))</f>
        <v>3027.0277777777778</v>
      </c>
      <c r="L8386" s="16">
        <f t="shared" ref="L8386:L8449" si="918">G8386*0.03</f>
        <v>65.383799999999994</v>
      </c>
      <c r="M8386" s="16">
        <f t="shared" ref="M8386:M8449" si="919">K8386*0.05</f>
        <v>151.35138888888889</v>
      </c>
      <c r="N8386" s="14">
        <f>E8386*(K8386-L8386-M8386)*IF(F8386="GHS",1,Assumptions!$B$4)</f>
        <v>9602769.7762333341</v>
      </c>
      <c r="O8386" s="15">
        <f t="shared" ref="O8386:O8449" ca="1" si="920">TODAY()-D8386</f>
        <v>126</v>
      </c>
      <c r="P8386" s="15" t="str">
        <f t="shared" ref="P8386:P8449" ca="1" si="921">IF(O8386&lt;=90,"0-90d",IF(O8386&lt;=180,"91-180d",IF(O8386&lt;=365,"181-365d","365d+")))</f>
        <v>91-180d</v>
      </c>
      <c r="Q8386" s="17">
        <f ca="1">IF(P8386="0-90d",0,IF(P8386="91-180d",INDEX(Assumptions!$F$8:$F$12,MATCH(B8386,Assumptions!$A$8:$A$12,0)),IF(P8386="181-365d",INDEX(Assumptions!$G$8:$G$12,MATCH(B8386,Assumptions!$A$8:$A$12,0)),INDEX(Assumptions!$H$8:$H$12,MATCH(B8386,Assumptions!$A$8:$A$12,0)))))</f>
        <v>0.05</v>
      </c>
      <c r="R8386" s="14">
        <f t="shared" ref="R8386:R8449" ca="1" si="922">I8386*Q8386</f>
        <v>372360.74100000004</v>
      </c>
      <c r="S8386" s="14">
        <f t="shared" ref="S8386:S8449" ca="1" si="923">IF(T8386="Held on Consignment (Not Owned)",0,MIN(I8386-R8386,N8386))</f>
        <v>7074854.0789999999</v>
      </c>
      <c r="T8386" s="11" t="s">
        <v>25</v>
      </c>
      <c r="U8386" s="18" t="s">
        <v>26</v>
      </c>
    </row>
    <row r="8387" spans="1:21" ht="15" customHeight="1" x14ac:dyDescent="0.15">
      <c r="A8387" s="10" t="s">
        <v>8435</v>
      </c>
      <c r="B8387" s="11" t="s">
        <v>41</v>
      </c>
      <c r="C8387" s="11" t="s">
        <v>115</v>
      </c>
      <c r="D8387" s="12">
        <v>46218</v>
      </c>
      <c r="E8387" s="11">
        <v>820</v>
      </c>
      <c r="F8387" s="11" t="s">
        <v>33</v>
      </c>
      <c r="G8387" s="13">
        <v>471.76</v>
      </c>
      <c r="H8387" s="14">
        <f t="shared" si="917"/>
        <v>386843.2</v>
      </c>
      <c r="I8387" s="14">
        <f>IF(F8387="GHS",H8387,H8387*Assumptions!$B$4)</f>
        <v>386843.2</v>
      </c>
      <c r="J8387" s="15" t="str">
        <f>INDEX(Assumptions!$B$8:$B$12,MATCH(B8387,Assumptions!$A$8:$A$12,0))</f>
        <v>Weighted Average</v>
      </c>
      <c r="K8387" s="16">
        <f>G8387/(1-INDEX(Assumptions!$D$8:$D$12,MATCH(B8387,Assumptions!$A$8:$A$12,0)))</f>
        <v>725.78461538461534</v>
      </c>
      <c r="L8387" s="16">
        <f t="shared" si="918"/>
        <v>14.152799999999999</v>
      </c>
      <c r="M8387" s="16">
        <f t="shared" si="919"/>
        <v>36.28923076923077</v>
      </c>
      <c r="N8387" s="14">
        <f>E8387*(K8387-L8387-M8387)*IF(F8387="GHS",1,Assumptions!$B$4)</f>
        <v>553780.91938461538</v>
      </c>
      <c r="O8387" s="15">
        <f t="shared" ca="1" si="920"/>
        <v>68</v>
      </c>
      <c r="P8387" s="15" t="str">
        <f t="shared" ca="1" si="921"/>
        <v>0-90d</v>
      </c>
      <c r="Q8387" s="17">
        <f ca="1">IF(P8387="0-90d",0,IF(P8387="91-180d",INDEX(Assumptions!$F$8:$F$12,MATCH(B8387,Assumptions!$A$8:$A$12,0)),IF(P8387="181-365d",INDEX(Assumptions!$G$8:$G$12,MATCH(B8387,Assumptions!$A$8:$A$12,0)),INDEX(Assumptions!$H$8:$H$12,MATCH(B8387,Assumptions!$A$8:$A$12,0)))))</f>
        <v>0</v>
      </c>
      <c r="R8387" s="14">
        <f t="shared" ca="1" si="922"/>
        <v>0</v>
      </c>
      <c r="S8387" s="14">
        <f t="shared" ca="1" si="923"/>
        <v>386843.2</v>
      </c>
      <c r="T8387" s="11" t="s">
        <v>25</v>
      </c>
      <c r="U8387" s="18" t="s">
        <v>26</v>
      </c>
    </row>
    <row r="8388" spans="1:21" ht="15" customHeight="1" x14ac:dyDescent="0.15">
      <c r="A8388" s="10" t="s">
        <v>8436</v>
      </c>
      <c r="B8388" s="11" t="s">
        <v>41</v>
      </c>
      <c r="C8388" s="11" t="s">
        <v>115</v>
      </c>
      <c r="D8388" s="12">
        <v>45886</v>
      </c>
      <c r="E8388" s="11">
        <v>2810</v>
      </c>
      <c r="F8388" s="11" t="s">
        <v>33</v>
      </c>
      <c r="G8388" s="13">
        <v>130.68</v>
      </c>
      <c r="H8388" s="14">
        <f t="shared" si="917"/>
        <v>367210.80000000005</v>
      </c>
      <c r="I8388" s="14">
        <f>IF(F8388="GHS",H8388,H8388*Assumptions!$B$4)</f>
        <v>367210.80000000005</v>
      </c>
      <c r="J8388" s="15" t="str">
        <f>INDEX(Assumptions!$B$8:$B$12,MATCH(B8388,Assumptions!$A$8:$A$12,0))</f>
        <v>Weighted Average</v>
      </c>
      <c r="K8388" s="16">
        <f>G8388/(1-INDEX(Assumptions!$D$8:$D$12,MATCH(B8388,Assumptions!$A$8:$A$12,0)))</f>
        <v>201.04615384615386</v>
      </c>
      <c r="L8388" s="16">
        <f t="shared" si="918"/>
        <v>3.9203999999999999</v>
      </c>
      <c r="M8388" s="16">
        <f t="shared" si="919"/>
        <v>10.052307692307693</v>
      </c>
      <c r="N8388" s="14">
        <f>E8388*(K8388-L8388-M8388)*IF(F8388="GHS",1,Assumptions!$B$4)</f>
        <v>525676.38369230775</v>
      </c>
      <c r="O8388" s="15">
        <f t="shared" ca="1" si="920"/>
        <v>400</v>
      </c>
      <c r="P8388" s="15" t="str">
        <f t="shared" ca="1" si="921"/>
        <v>365d+</v>
      </c>
      <c r="Q8388" s="17">
        <f ca="1">IF(P8388="0-90d",0,IF(P8388="91-180d",INDEX(Assumptions!$F$8:$F$12,MATCH(B8388,Assumptions!$A$8:$A$12,0)),IF(P8388="181-365d",INDEX(Assumptions!$G$8:$G$12,MATCH(B8388,Assumptions!$A$8:$A$12,0)),INDEX(Assumptions!$H$8:$H$12,MATCH(B8388,Assumptions!$A$8:$A$12,0)))))</f>
        <v>0.8</v>
      </c>
      <c r="R8388" s="14">
        <f t="shared" ca="1" si="922"/>
        <v>293768.64000000007</v>
      </c>
      <c r="S8388" s="14">
        <f t="shared" ca="1" si="923"/>
        <v>73442.159999999974</v>
      </c>
      <c r="T8388" s="11" t="s">
        <v>25</v>
      </c>
      <c r="U8388" s="18" t="s">
        <v>26</v>
      </c>
    </row>
    <row r="8389" spans="1:21" ht="15" customHeight="1" x14ac:dyDescent="0.15">
      <c r="A8389" s="10" t="s">
        <v>8437</v>
      </c>
      <c r="B8389" s="11" t="s">
        <v>41</v>
      </c>
      <c r="C8389" s="11" t="s">
        <v>44</v>
      </c>
      <c r="D8389" s="12">
        <v>45853</v>
      </c>
      <c r="E8389" s="11">
        <v>1190</v>
      </c>
      <c r="F8389" s="11" t="s">
        <v>33</v>
      </c>
      <c r="G8389" s="13">
        <v>792.73</v>
      </c>
      <c r="H8389" s="14">
        <f t="shared" si="917"/>
        <v>943348.70000000007</v>
      </c>
      <c r="I8389" s="14">
        <f>IF(F8389="GHS",H8389,H8389*Assumptions!$B$4)</f>
        <v>943348.70000000007</v>
      </c>
      <c r="J8389" s="15" t="str">
        <f>INDEX(Assumptions!$B$8:$B$12,MATCH(B8389,Assumptions!$A$8:$A$12,0))</f>
        <v>Weighted Average</v>
      </c>
      <c r="K8389" s="16">
        <f>G8389/(1-INDEX(Assumptions!$D$8:$D$12,MATCH(B8389,Assumptions!$A$8:$A$12,0)))</f>
        <v>1219.5846153846153</v>
      </c>
      <c r="L8389" s="16">
        <f t="shared" si="918"/>
        <v>23.7819</v>
      </c>
      <c r="M8389" s="16">
        <f t="shared" si="919"/>
        <v>60.979230769230767</v>
      </c>
      <c r="N8389" s="14">
        <f>E8389*(K8389-L8389-M8389)*IF(F8389="GHS",1,Assumptions!$B$4)</f>
        <v>1350439.9466923077</v>
      </c>
      <c r="O8389" s="15">
        <f t="shared" ca="1" si="920"/>
        <v>433</v>
      </c>
      <c r="P8389" s="15" t="str">
        <f t="shared" ca="1" si="921"/>
        <v>365d+</v>
      </c>
      <c r="Q8389" s="17">
        <f ca="1">IF(P8389="0-90d",0,IF(P8389="91-180d",INDEX(Assumptions!$F$8:$F$12,MATCH(B8389,Assumptions!$A$8:$A$12,0)),IF(P8389="181-365d",INDEX(Assumptions!$G$8:$G$12,MATCH(B8389,Assumptions!$A$8:$A$12,0)),INDEX(Assumptions!$H$8:$H$12,MATCH(B8389,Assumptions!$A$8:$A$12,0)))))</f>
        <v>0.8</v>
      </c>
      <c r="R8389" s="14">
        <f t="shared" ca="1" si="922"/>
        <v>754678.96000000008</v>
      </c>
      <c r="S8389" s="14">
        <f t="shared" si="923"/>
        <v>0</v>
      </c>
      <c r="T8389" s="11" t="s">
        <v>39</v>
      </c>
      <c r="U8389" s="18" t="s">
        <v>26</v>
      </c>
    </row>
    <row r="8390" spans="1:21" ht="15" customHeight="1" x14ac:dyDescent="0.15">
      <c r="A8390" s="10" t="s">
        <v>8438</v>
      </c>
      <c r="B8390" s="11" t="s">
        <v>28</v>
      </c>
      <c r="C8390" s="11" t="s">
        <v>38</v>
      </c>
      <c r="D8390" s="12">
        <v>45892</v>
      </c>
      <c r="E8390" s="11">
        <v>4732</v>
      </c>
      <c r="F8390" s="11" t="s">
        <v>24</v>
      </c>
      <c r="G8390" s="13">
        <v>6001.75</v>
      </c>
      <c r="H8390" s="14">
        <f t="shared" si="917"/>
        <v>28400281</v>
      </c>
      <c r="I8390" s="14">
        <f>IF(F8390="GHS",H8390,H8390*Assumptions!$B$4)</f>
        <v>306723034.80000001</v>
      </c>
      <c r="J8390" s="15" t="str">
        <f>INDEX(Assumptions!$B$8:$B$12,MATCH(B8390,Assumptions!$A$8:$A$12,0))</f>
        <v>Fair Value Less Costs to Sell</v>
      </c>
      <c r="K8390" s="16">
        <f>G8390/(1-INDEX(Assumptions!$D$8:$D$12,MATCH(B8390,Assumptions!$A$8:$A$12,0)))</f>
        <v>6820.170454545455</v>
      </c>
      <c r="L8390" s="16">
        <f t="shared" si="918"/>
        <v>180.05249999999998</v>
      </c>
      <c r="M8390" s="16">
        <f t="shared" si="919"/>
        <v>341.00852272727275</v>
      </c>
      <c r="N8390" s="14">
        <f>E8390*(K8390-L8390-M8390)*IF(F8390="GHS",1,Assumptions!$B$4)</f>
        <v>321919766.97872728</v>
      </c>
      <c r="O8390" s="15">
        <f t="shared" ca="1" si="920"/>
        <v>394</v>
      </c>
      <c r="P8390" s="15" t="str">
        <f t="shared" ca="1" si="921"/>
        <v>365d+</v>
      </c>
      <c r="Q8390" s="17">
        <f ca="1">IF(P8390="0-90d",0,IF(P8390="91-180d",INDEX(Assumptions!$F$8:$F$12,MATCH(B8390,Assumptions!$A$8:$A$12,0)),IF(P8390="181-365d",INDEX(Assumptions!$G$8:$G$12,MATCH(B8390,Assumptions!$A$8:$A$12,0)),INDEX(Assumptions!$H$8:$H$12,MATCH(B8390,Assumptions!$A$8:$A$12,0)))))</f>
        <v>0.4</v>
      </c>
      <c r="R8390" s="14">
        <f t="shared" ca="1" si="922"/>
        <v>122689213.92000002</v>
      </c>
      <c r="S8390" s="14">
        <f t="shared" ca="1" si="923"/>
        <v>184033820.88</v>
      </c>
      <c r="T8390" s="11" t="s">
        <v>25</v>
      </c>
      <c r="U8390" s="18" t="s">
        <v>26</v>
      </c>
    </row>
    <row r="8391" spans="1:21" ht="15" customHeight="1" x14ac:dyDescent="0.15">
      <c r="A8391" s="10" t="s">
        <v>8439</v>
      </c>
      <c r="B8391" s="11" t="s">
        <v>31</v>
      </c>
      <c r="C8391" s="11" t="s">
        <v>32</v>
      </c>
      <c r="D8391" s="12">
        <v>46101</v>
      </c>
      <c r="E8391" s="11">
        <v>2206</v>
      </c>
      <c r="F8391" s="11" t="s">
        <v>33</v>
      </c>
      <c r="G8391" s="13">
        <v>1862.21</v>
      </c>
      <c r="H8391" s="14">
        <f t="shared" si="917"/>
        <v>4108035.2600000002</v>
      </c>
      <c r="I8391" s="14">
        <f>IF(F8391="GHS",H8391,H8391*Assumptions!$B$4)</f>
        <v>4108035.2600000002</v>
      </c>
      <c r="J8391" s="15" t="str">
        <f>INDEX(Assumptions!$B$8:$B$12,MATCH(B8391,Assumptions!$A$8:$A$12,0))</f>
        <v>Weighted Average</v>
      </c>
      <c r="K8391" s="16">
        <f>G8391/(1-INDEX(Assumptions!$D$8:$D$12,MATCH(B8391,Assumptions!$A$8:$A$12,0)))</f>
        <v>2586.4027777777778</v>
      </c>
      <c r="L8391" s="16">
        <f t="shared" si="918"/>
        <v>55.866300000000003</v>
      </c>
      <c r="M8391" s="16">
        <f t="shared" si="919"/>
        <v>129.32013888888889</v>
      </c>
      <c r="N8391" s="14">
        <f>E8391*(K8391-L8391-M8391)*IF(F8391="GHS",1,Assumptions!$B$4)</f>
        <v>5297083.243588889</v>
      </c>
      <c r="O8391" s="15">
        <f t="shared" ca="1" si="920"/>
        <v>185</v>
      </c>
      <c r="P8391" s="15" t="str">
        <f t="shared" ca="1" si="921"/>
        <v>181-365d</v>
      </c>
      <c r="Q8391" s="17">
        <f ca="1">IF(P8391="0-90d",0,IF(P8391="91-180d",INDEX(Assumptions!$F$8:$F$12,MATCH(B8391,Assumptions!$A$8:$A$12,0)),IF(P8391="181-365d",INDEX(Assumptions!$G$8:$G$12,MATCH(B8391,Assumptions!$A$8:$A$12,0)),INDEX(Assumptions!$H$8:$H$12,MATCH(B8391,Assumptions!$A$8:$A$12,0)))))</f>
        <v>0.2</v>
      </c>
      <c r="R8391" s="14">
        <f t="shared" ca="1" si="922"/>
        <v>821607.05200000014</v>
      </c>
      <c r="S8391" s="14">
        <f t="shared" ca="1" si="923"/>
        <v>3286428.2080000001</v>
      </c>
      <c r="T8391" s="11" t="s">
        <v>25</v>
      </c>
      <c r="U8391" s="18" t="s">
        <v>36</v>
      </c>
    </row>
    <row r="8392" spans="1:21" ht="15" customHeight="1" x14ac:dyDescent="0.15">
      <c r="A8392" s="10" t="s">
        <v>8440</v>
      </c>
      <c r="B8392" s="11" t="s">
        <v>41</v>
      </c>
      <c r="C8392" s="11" t="s">
        <v>42</v>
      </c>
      <c r="D8392" s="12">
        <v>45802</v>
      </c>
      <c r="E8392" s="11">
        <v>3616</v>
      </c>
      <c r="F8392" s="11" t="s">
        <v>33</v>
      </c>
      <c r="G8392" s="13">
        <v>371.06</v>
      </c>
      <c r="H8392" s="14">
        <f t="shared" si="917"/>
        <v>1341752.96</v>
      </c>
      <c r="I8392" s="14">
        <f>IF(F8392="GHS",H8392,H8392*Assumptions!$B$4)</f>
        <v>1341752.96</v>
      </c>
      <c r="J8392" s="15" t="str">
        <f>INDEX(Assumptions!$B$8:$B$12,MATCH(B8392,Assumptions!$A$8:$A$12,0))</f>
        <v>Weighted Average</v>
      </c>
      <c r="K8392" s="16">
        <f>G8392/(1-INDEX(Assumptions!$D$8:$D$12,MATCH(B8392,Assumptions!$A$8:$A$12,0)))</f>
        <v>570.86153846153843</v>
      </c>
      <c r="L8392" s="16">
        <f t="shared" si="918"/>
        <v>11.1318</v>
      </c>
      <c r="M8392" s="16">
        <f t="shared" si="919"/>
        <v>28.543076923076924</v>
      </c>
      <c r="N8392" s="14">
        <f>E8392*(K8392-L8392-M8392)*IF(F8392="GHS",1,Assumptions!$B$4)</f>
        <v>1920770.9681230769</v>
      </c>
      <c r="O8392" s="15">
        <f t="shared" ca="1" si="920"/>
        <v>484</v>
      </c>
      <c r="P8392" s="15" t="str">
        <f t="shared" ca="1" si="921"/>
        <v>365d+</v>
      </c>
      <c r="Q8392" s="17">
        <f ca="1">IF(P8392="0-90d",0,IF(P8392="91-180d",INDEX(Assumptions!$F$8:$F$12,MATCH(B8392,Assumptions!$A$8:$A$12,0)),IF(P8392="181-365d",INDEX(Assumptions!$G$8:$G$12,MATCH(B8392,Assumptions!$A$8:$A$12,0)),INDEX(Assumptions!$H$8:$H$12,MATCH(B8392,Assumptions!$A$8:$A$12,0)))))</f>
        <v>0.8</v>
      </c>
      <c r="R8392" s="14">
        <f t="shared" ca="1" si="922"/>
        <v>1073402.368</v>
      </c>
      <c r="S8392" s="14">
        <f t="shared" ca="1" si="923"/>
        <v>268350.59199999995</v>
      </c>
      <c r="T8392" s="11" t="s">
        <v>25</v>
      </c>
      <c r="U8392" s="18" t="s">
        <v>26</v>
      </c>
    </row>
    <row r="8393" spans="1:21" ht="15" customHeight="1" x14ac:dyDescent="0.15">
      <c r="A8393" s="10" t="s">
        <v>8441</v>
      </c>
      <c r="B8393" s="11" t="s">
        <v>28</v>
      </c>
      <c r="C8393" s="11" t="s">
        <v>38</v>
      </c>
      <c r="D8393" s="12">
        <v>46174</v>
      </c>
      <c r="E8393" s="11">
        <v>3830</v>
      </c>
      <c r="F8393" s="11" t="s">
        <v>24</v>
      </c>
      <c r="G8393" s="13">
        <v>7611.56</v>
      </c>
      <c r="H8393" s="14">
        <f t="shared" si="917"/>
        <v>29152274.800000001</v>
      </c>
      <c r="I8393" s="14">
        <f>IF(F8393="GHS",H8393,H8393*Assumptions!$B$4)</f>
        <v>314844567.84000003</v>
      </c>
      <c r="J8393" s="15" t="str">
        <f>INDEX(Assumptions!$B$8:$B$12,MATCH(B8393,Assumptions!$A$8:$A$12,0))</f>
        <v>Fair Value Less Costs to Sell</v>
      </c>
      <c r="K8393" s="16">
        <f>G8393/(1-INDEX(Assumptions!$D$8:$D$12,MATCH(B8393,Assumptions!$A$8:$A$12,0)))</f>
        <v>8649.5</v>
      </c>
      <c r="L8393" s="16">
        <f t="shared" si="918"/>
        <v>228.3468</v>
      </c>
      <c r="M8393" s="16">
        <f t="shared" si="919"/>
        <v>432.47500000000002</v>
      </c>
      <c r="N8393" s="14">
        <f>E8393*(K8393-L8393-M8393)*IF(F8393="GHS",1,Assumptions!$B$4)</f>
        <v>330443685.06480002</v>
      </c>
      <c r="O8393" s="15">
        <f t="shared" ca="1" si="920"/>
        <v>112</v>
      </c>
      <c r="P8393" s="15" t="str">
        <f t="shared" ca="1" si="921"/>
        <v>91-180d</v>
      </c>
      <c r="Q8393" s="17">
        <f ca="1">IF(P8393="0-90d",0,IF(P8393="91-180d",INDEX(Assumptions!$F$8:$F$12,MATCH(B8393,Assumptions!$A$8:$A$12,0)),IF(P8393="181-365d",INDEX(Assumptions!$G$8:$G$12,MATCH(B8393,Assumptions!$A$8:$A$12,0)),INDEX(Assumptions!$H$8:$H$12,MATCH(B8393,Assumptions!$A$8:$A$12,0)))))</f>
        <v>0.02</v>
      </c>
      <c r="R8393" s="14">
        <f t="shared" ca="1" si="922"/>
        <v>6296891.3568000011</v>
      </c>
      <c r="S8393" s="14">
        <f t="shared" ca="1" si="923"/>
        <v>308547676.48320001</v>
      </c>
      <c r="T8393" s="11" t="s">
        <v>25</v>
      </c>
      <c r="U8393" s="18" t="s">
        <v>26</v>
      </c>
    </row>
    <row r="8394" spans="1:21" ht="15" customHeight="1" x14ac:dyDescent="0.15">
      <c r="A8394" s="10" t="s">
        <v>8442</v>
      </c>
      <c r="B8394" s="11" t="s">
        <v>41</v>
      </c>
      <c r="C8394" s="11" t="s">
        <v>44</v>
      </c>
      <c r="D8394" s="12">
        <v>46057</v>
      </c>
      <c r="E8394" s="11">
        <v>2926</v>
      </c>
      <c r="F8394" s="11" t="s">
        <v>33</v>
      </c>
      <c r="G8394" s="13">
        <v>218.25</v>
      </c>
      <c r="H8394" s="14">
        <f t="shared" si="917"/>
        <v>638599.5</v>
      </c>
      <c r="I8394" s="14">
        <f>IF(F8394="GHS",H8394,H8394*Assumptions!$B$4)</f>
        <v>638599.5</v>
      </c>
      <c r="J8394" s="15" t="str">
        <f>INDEX(Assumptions!$B$8:$B$12,MATCH(B8394,Assumptions!$A$8:$A$12,0))</f>
        <v>Weighted Average</v>
      </c>
      <c r="K8394" s="16">
        <f>G8394/(1-INDEX(Assumptions!$D$8:$D$12,MATCH(B8394,Assumptions!$A$8:$A$12,0)))</f>
        <v>335.76923076923077</v>
      </c>
      <c r="L8394" s="16">
        <f t="shared" si="918"/>
        <v>6.5474999999999994</v>
      </c>
      <c r="M8394" s="16">
        <f t="shared" si="919"/>
        <v>16.78846153846154</v>
      </c>
      <c r="N8394" s="14">
        <f>E8394*(K8394-L8394-M8394)*IF(F8394="GHS",1,Assumptions!$B$4)</f>
        <v>914179.74576923077</v>
      </c>
      <c r="O8394" s="15">
        <f t="shared" ca="1" si="920"/>
        <v>229</v>
      </c>
      <c r="P8394" s="15" t="str">
        <f t="shared" ca="1" si="921"/>
        <v>181-365d</v>
      </c>
      <c r="Q8394" s="17">
        <f ca="1">IF(P8394="0-90d",0,IF(P8394="91-180d",INDEX(Assumptions!$F$8:$F$12,MATCH(B8394,Assumptions!$A$8:$A$12,0)),IF(P8394="181-365d",INDEX(Assumptions!$G$8:$G$12,MATCH(B8394,Assumptions!$A$8:$A$12,0)),INDEX(Assumptions!$H$8:$H$12,MATCH(B8394,Assumptions!$A$8:$A$12,0)))))</f>
        <v>0.35</v>
      </c>
      <c r="R8394" s="14">
        <f t="shared" ca="1" si="922"/>
        <v>223509.82499999998</v>
      </c>
      <c r="S8394" s="14">
        <f t="shared" ca="1" si="923"/>
        <v>415089.67500000005</v>
      </c>
      <c r="T8394" s="11" t="s">
        <v>25</v>
      </c>
      <c r="U8394" s="18" t="s">
        <v>36</v>
      </c>
    </row>
    <row r="8395" spans="1:21" ht="15" customHeight="1" x14ac:dyDescent="0.15">
      <c r="A8395" s="10" t="s">
        <v>8443</v>
      </c>
      <c r="B8395" s="11" t="s">
        <v>28</v>
      </c>
      <c r="C8395" s="11" t="s">
        <v>55</v>
      </c>
      <c r="D8395" s="12">
        <v>45967</v>
      </c>
      <c r="E8395" s="11">
        <v>20</v>
      </c>
      <c r="F8395" s="11" t="s">
        <v>24</v>
      </c>
      <c r="G8395" s="13">
        <v>6429</v>
      </c>
      <c r="H8395" s="14">
        <f t="shared" si="917"/>
        <v>128580</v>
      </c>
      <c r="I8395" s="14">
        <f>IF(F8395="GHS",H8395,H8395*Assumptions!$B$4)</f>
        <v>1388664</v>
      </c>
      <c r="J8395" s="15" t="str">
        <f>INDEX(Assumptions!$B$8:$B$12,MATCH(B8395,Assumptions!$A$8:$A$12,0))</f>
        <v>Fair Value Less Costs to Sell</v>
      </c>
      <c r="K8395" s="16">
        <f>G8395/(1-INDEX(Assumptions!$D$8:$D$12,MATCH(B8395,Assumptions!$A$8:$A$12,0)))</f>
        <v>7305.681818181818</v>
      </c>
      <c r="L8395" s="16">
        <f t="shared" si="918"/>
        <v>192.87</v>
      </c>
      <c r="M8395" s="16">
        <f t="shared" si="919"/>
        <v>365.28409090909093</v>
      </c>
      <c r="N8395" s="14">
        <f>E8395*(K8395-L8395-M8395)*IF(F8395="GHS",1,Assumptions!$B$4)</f>
        <v>1457465.989090909</v>
      </c>
      <c r="O8395" s="15">
        <f t="shared" ca="1" si="920"/>
        <v>319</v>
      </c>
      <c r="P8395" s="15" t="str">
        <f t="shared" ca="1" si="921"/>
        <v>181-365d</v>
      </c>
      <c r="Q8395" s="17">
        <f ca="1">IF(P8395="0-90d",0,IF(P8395="91-180d",INDEX(Assumptions!$F$8:$F$12,MATCH(B8395,Assumptions!$A$8:$A$12,0)),IF(P8395="181-365d",INDEX(Assumptions!$G$8:$G$12,MATCH(B8395,Assumptions!$A$8:$A$12,0)),INDEX(Assumptions!$H$8:$H$12,MATCH(B8395,Assumptions!$A$8:$A$12,0)))))</f>
        <v>0.1</v>
      </c>
      <c r="R8395" s="14">
        <f t="shared" ca="1" si="922"/>
        <v>138866.4</v>
      </c>
      <c r="S8395" s="14">
        <f t="shared" ca="1" si="923"/>
        <v>1249797.6000000001</v>
      </c>
      <c r="T8395" s="11" t="s">
        <v>25</v>
      </c>
      <c r="U8395" s="18" t="s">
        <v>36</v>
      </c>
    </row>
    <row r="8396" spans="1:21" ht="15" customHeight="1" x14ac:dyDescent="0.15">
      <c r="A8396" s="10" t="s">
        <v>8444</v>
      </c>
      <c r="B8396" s="11" t="s">
        <v>41</v>
      </c>
      <c r="C8396" s="11" t="s">
        <v>42</v>
      </c>
      <c r="D8396" s="12">
        <v>46190</v>
      </c>
      <c r="E8396" s="11">
        <v>1021</v>
      </c>
      <c r="F8396" s="11" t="s">
        <v>33</v>
      </c>
      <c r="G8396" s="13">
        <v>397.98</v>
      </c>
      <c r="H8396" s="14">
        <f t="shared" si="917"/>
        <v>406337.58</v>
      </c>
      <c r="I8396" s="14">
        <f>IF(F8396="GHS",H8396,H8396*Assumptions!$B$4)</f>
        <v>406337.58</v>
      </c>
      <c r="J8396" s="15" t="str">
        <f>INDEX(Assumptions!$B$8:$B$12,MATCH(B8396,Assumptions!$A$8:$A$12,0))</f>
        <v>Weighted Average</v>
      </c>
      <c r="K8396" s="16">
        <f>G8396/(1-INDEX(Assumptions!$D$8:$D$12,MATCH(B8396,Assumptions!$A$8:$A$12,0)))</f>
        <v>612.27692307692314</v>
      </c>
      <c r="L8396" s="16">
        <f t="shared" si="918"/>
        <v>11.939400000000001</v>
      </c>
      <c r="M8396" s="16">
        <f t="shared" si="919"/>
        <v>30.613846153846158</v>
      </c>
      <c r="N8396" s="14">
        <f>E8396*(K8396-L8396-M8396)*IF(F8396="GHS",1,Assumptions!$B$4)</f>
        <v>581687.87413846166</v>
      </c>
      <c r="O8396" s="15">
        <f t="shared" ca="1" si="920"/>
        <v>96</v>
      </c>
      <c r="P8396" s="15" t="str">
        <f t="shared" ca="1" si="921"/>
        <v>91-180d</v>
      </c>
      <c r="Q8396" s="17">
        <f ca="1">IF(P8396="0-90d",0,IF(P8396="91-180d",INDEX(Assumptions!$F$8:$F$12,MATCH(B8396,Assumptions!$A$8:$A$12,0)),IF(P8396="181-365d",INDEX(Assumptions!$G$8:$G$12,MATCH(B8396,Assumptions!$A$8:$A$12,0)),INDEX(Assumptions!$H$8:$H$12,MATCH(B8396,Assumptions!$A$8:$A$12,0)))))</f>
        <v>0.1</v>
      </c>
      <c r="R8396" s="14">
        <f t="shared" ca="1" si="922"/>
        <v>40633.758000000002</v>
      </c>
      <c r="S8396" s="14">
        <f t="shared" ca="1" si="923"/>
        <v>365703.82200000004</v>
      </c>
      <c r="T8396" s="11" t="s">
        <v>25</v>
      </c>
      <c r="U8396" s="18" t="s">
        <v>26</v>
      </c>
    </row>
    <row r="8397" spans="1:21" ht="15" customHeight="1" x14ac:dyDescent="0.15">
      <c r="A8397" s="10" t="s">
        <v>8445</v>
      </c>
      <c r="B8397" s="11" t="s">
        <v>22</v>
      </c>
      <c r="C8397" s="11" t="s">
        <v>61</v>
      </c>
      <c r="D8397" s="12">
        <v>46148</v>
      </c>
      <c r="E8397" s="11">
        <v>2357</v>
      </c>
      <c r="F8397" s="11" t="s">
        <v>24</v>
      </c>
      <c r="G8397" s="13">
        <v>24849.48</v>
      </c>
      <c r="H8397" s="14">
        <f t="shared" si="917"/>
        <v>58570224.359999999</v>
      </c>
      <c r="I8397" s="14">
        <f>IF(F8397="GHS",H8397,H8397*Assumptions!$B$4)</f>
        <v>632558423.08800006</v>
      </c>
      <c r="J8397" s="15" t="str">
        <f>INDEX(Assumptions!$B$8:$B$12,MATCH(B8397,Assumptions!$A$8:$A$12,0))</f>
        <v>FIFO</v>
      </c>
      <c r="K8397" s="16">
        <f>G8397/(1-INDEX(Assumptions!$D$8:$D$12,MATCH(B8397,Assumptions!$A$8:$A$12,0)))</f>
        <v>30304.243902439022</v>
      </c>
      <c r="L8397" s="16">
        <f t="shared" si="918"/>
        <v>745.48439999999994</v>
      </c>
      <c r="M8397" s="16">
        <f t="shared" si="919"/>
        <v>1515.2121951219513</v>
      </c>
      <c r="N8397" s="14">
        <f>E8397*(K8397-L8397-M8397)*IF(F8397="GHS",1,Assumptions!$B$4)</f>
        <v>713865322.83614039</v>
      </c>
      <c r="O8397" s="15">
        <f t="shared" ca="1" si="920"/>
        <v>138</v>
      </c>
      <c r="P8397" s="15" t="str">
        <f t="shared" ca="1" si="921"/>
        <v>91-180d</v>
      </c>
      <c r="Q8397" s="17">
        <f ca="1">IF(P8397="0-90d",0,IF(P8397="91-180d",INDEX(Assumptions!$F$8:$F$12,MATCH(B8397,Assumptions!$A$8:$A$12,0)),IF(P8397="181-365d",INDEX(Assumptions!$G$8:$G$12,MATCH(B8397,Assumptions!$A$8:$A$12,0)),INDEX(Assumptions!$H$8:$H$12,MATCH(B8397,Assumptions!$A$8:$A$12,0)))))</f>
        <v>0.03</v>
      </c>
      <c r="R8397" s="14">
        <f t="shared" ca="1" si="922"/>
        <v>18976752.692640003</v>
      </c>
      <c r="S8397" s="14">
        <f t="shared" ca="1" si="923"/>
        <v>613581670.39536011</v>
      </c>
      <c r="T8397" s="11" t="s">
        <v>25</v>
      </c>
      <c r="U8397" s="18" t="s">
        <v>26</v>
      </c>
    </row>
    <row r="8398" spans="1:21" ht="15" customHeight="1" x14ac:dyDescent="0.15">
      <c r="A8398" s="10" t="s">
        <v>8446</v>
      </c>
      <c r="B8398" s="11" t="s">
        <v>31</v>
      </c>
      <c r="C8398" s="11" t="s">
        <v>63</v>
      </c>
      <c r="D8398" s="12">
        <v>45976</v>
      </c>
      <c r="E8398" s="11">
        <v>4686</v>
      </c>
      <c r="F8398" s="11" t="s">
        <v>33</v>
      </c>
      <c r="G8398" s="13">
        <v>4321.76</v>
      </c>
      <c r="H8398" s="14">
        <f t="shared" si="917"/>
        <v>20251767.359999999</v>
      </c>
      <c r="I8398" s="14">
        <f>IF(F8398="GHS",H8398,H8398*Assumptions!$B$4)</f>
        <v>20251767.359999999</v>
      </c>
      <c r="J8398" s="15" t="str">
        <f>INDEX(Assumptions!$B$8:$B$12,MATCH(B8398,Assumptions!$A$8:$A$12,0))</f>
        <v>Weighted Average</v>
      </c>
      <c r="K8398" s="16">
        <f>G8398/(1-INDEX(Assumptions!$D$8:$D$12,MATCH(B8398,Assumptions!$A$8:$A$12,0)))</f>
        <v>6002.4444444444453</v>
      </c>
      <c r="L8398" s="16">
        <f t="shared" si="918"/>
        <v>129.65280000000001</v>
      </c>
      <c r="M8398" s="16">
        <f t="shared" si="919"/>
        <v>300.12222222222226</v>
      </c>
      <c r="N8398" s="14">
        <f>E8398*(K8398-L8398-M8398)*IF(F8398="GHS",1,Assumptions!$B$4)</f>
        <v>26113528.912533339</v>
      </c>
      <c r="O8398" s="15">
        <f t="shared" ca="1" si="920"/>
        <v>310</v>
      </c>
      <c r="P8398" s="15" t="str">
        <f t="shared" ca="1" si="921"/>
        <v>181-365d</v>
      </c>
      <c r="Q8398" s="17">
        <f ca="1">IF(P8398="0-90d",0,IF(P8398="91-180d",INDEX(Assumptions!$F$8:$F$12,MATCH(B8398,Assumptions!$A$8:$A$12,0)),IF(P8398="181-365d",INDEX(Assumptions!$G$8:$G$12,MATCH(B8398,Assumptions!$A$8:$A$12,0)),INDEX(Assumptions!$H$8:$H$12,MATCH(B8398,Assumptions!$A$8:$A$12,0)))))</f>
        <v>0.2</v>
      </c>
      <c r="R8398" s="14">
        <f t="shared" ca="1" si="922"/>
        <v>4050353.4720000001</v>
      </c>
      <c r="S8398" s="14">
        <f t="shared" ca="1" si="923"/>
        <v>16201413.888</v>
      </c>
      <c r="T8398" s="11" t="s">
        <v>50</v>
      </c>
      <c r="U8398" s="18" t="s">
        <v>26</v>
      </c>
    </row>
    <row r="8399" spans="1:21" ht="15" customHeight="1" x14ac:dyDescent="0.15">
      <c r="A8399" s="10" t="s">
        <v>8447</v>
      </c>
      <c r="B8399" s="11" t="s">
        <v>31</v>
      </c>
      <c r="C8399" s="11" t="s">
        <v>76</v>
      </c>
      <c r="D8399" s="12">
        <v>45934</v>
      </c>
      <c r="E8399" s="11">
        <v>2825</v>
      </c>
      <c r="F8399" s="11" t="s">
        <v>33</v>
      </c>
      <c r="G8399" s="13">
        <v>2367.15</v>
      </c>
      <c r="H8399" s="14">
        <f t="shared" si="917"/>
        <v>6687198.75</v>
      </c>
      <c r="I8399" s="14">
        <f>IF(F8399="GHS",H8399,H8399*Assumptions!$B$4)</f>
        <v>6687198.75</v>
      </c>
      <c r="J8399" s="15" t="str">
        <f>INDEX(Assumptions!$B$8:$B$12,MATCH(B8399,Assumptions!$A$8:$A$12,0))</f>
        <v>Weighted Average</v>
      </c>
      <c r="K8399" s="16">
        <f>G8399/(1-INDEX(Assumptions!$D$8:$D$12,MATCH(B8399,Assumptions!$A$8:$A$12,0)))</f>
        <v>3287.7083333333335</v>
      </c>
      <c r="L8399" s="16">
        <f t="shared" si="918"/>
        <v>71.014499999999998</v>
      </c>
      <c r="M8399" s="16">
        <f t="shared" si="919"/>
        <v>164.38541666666669</v>
      </c>
      <c r="N8399" s="14">
        <f>E8399*(K8399-L8399-M8399)*IF(F8399="GHS",1,Assumptions!$B$4)</f>
        <v>8622771.2770833354</v>
      </c>
      <c r="O8399" s="15">
        <f t="shared" ca="1" si="920"/>
        <v>352</v>
      </c>
      <c r="P8399" s="15" t="str">
        <f t="shared" ca="1" si="921"/>
        <v>181-365d</v>
      </c>
      <c r="Q8399" s="17">
        <f ca="1">IF(P8399="0-90d",0,IF(P8399="91-180d",INDEX(Assumptions!$F$8:$F$12,MATCH(B8399,Assumptions!$A$8:$A$12,0)),IF(P8399="181-365d",INDEX(Assumptions!$G$8:$G$12,MATCH(B8399,Assumptions!$A$8:$A$12,0)),INDEX(Assumptions!$H$8:$H$12,MATCH(B8399,Assumptions!$A$8:$A$12,0)))))</f>
        <v>0.2</v>
      </c>
      <c r="R8399" s="14">
        <f t="shared" ca="1" si="922"/>
        <v>1337439.75</v>
      </c>
      <c r="S8399" s="14">
        <f t="shared" ca="1" si="923"/>
        <v>5349759</v>
      </c>
      <c r="T8399" s="11" t="s">
        <v>25</v>
      </c>
      <c r="U8399" s="18" t="s">
        <v>26</v>
      </c>
    </row>
    <row r="8400" spans="1:21" ht="15" customHeight="1" x14ac:dyDescent="0.15">
      <c r="A8400" s="10" t="s">
        <v>8448</v>
      </c>
      <c r="B8400" s="11" t="s">
        <v>28</v>
      </c>
      <c r="C8400" s="11" t="s">
        <v>29</v>
      </c>
      <c r="D8400" s="12">
        <v>45759</v>
      </c>
      <c r="E8400" s="11">
        <v>3293</v>
      </c>
      <c r="F8400" s="11" t="s">
        <v>24</v>
      </c>
      <c r="G8400" s="13">
        <v>14089.34</v>
      </c>
      <c r="H8400" s="14">
        <f t="shared" si="917"/>
        <v>46396196.619999997</v>
      </c>
      <c r="I8400" s="14">
        <f>IF(F8400="GHS",H8400,H8400*Assumptions!$B$4)</f>
        <v>501078923.49599999</v>
      </c>
      <c r="J8400" s="15" t="str">
        <f>INDEX(Assumptions!$B$8:$B$12,MATCH(B8400,Assumptions!$A$8:$A$12,0))</f>
        <v>Fair Value Less Costs to Sell</v>
      </c>
      <c r="K8400" s="16">
        <f>G8400/(1-INDEX(Assumptions!$D$8:$D$12,MATCH(B8400,Assumptions!$A$8:$A$12,0)))</f>
        <v>16010.613636363636</v>
      </c>
      <c r="L8400" s="16">
        <f t="shared" si="918"/>
        <v>422.68020000000001</v>
      </c>
      <c r="M8400" s="16">
        <f t="shared" si="919"/>
        <v>800.53068181818185</v>
      </c>
      <c r="N8400" s="14">
        <f>E8400*(K8400-L8400-M8400)*IF(F8400="GHS",1,Assumptions!$B$4)</f>
        <v>525905106.52375638</v>
      </c>
      <c r="O8400" s="15">
        <f t="shared" ca="1" si="920"/>
        <v>527</v>
      </c>
      <c r="P8400" s="15" t="str">
        <f t="shared" ca="1" si="921"/>
        <v>365d+</v>
      </c>
      <c r="Q8400" s="17">
        <f ca="1">IF(P8400="0-90d",0,IF(P8400="91-180d",INDEX(Assumptions!$F$8:$F$12,MATCH(B8400,Assumptions!$A$8:$A$12,0)),IF(P8400="181-365d",INDEX(Assumptions!$G$8:$G$12,MATCH(B8400,Assumptions!$A$8:$A$12,0)),INDEX(Assumptions!$H$8:$H$12,MATCH(B8400,Assumptions!$A$8:$A$12,0)))))</f>
        <v>0.4</v>
      </c>
      <c r="R8400" s="14">
        <f t="shared" ca="1" si="922"/>
        <v>200431569.39840001</v>
      </c>
      <c r="S8400" s="14">
        <f t="shared" ca="1" si="923"/>
        <v>300647354.09759998</v>
      </c>
      <c r="T8400" s="11" t="s">
        <v>25</v>
      </c>
      <c r="U8400" s="18" t="s">
        <v>26</v>
      </c>
    </row>
    <row r="8401" spans="1:21" ht="15" customHeight="1" x14ac:dyDescent="0.15">
      <c r="A8401" s="10" t="s">
        <v>8449</v>
      </c>
      <c r="B8401" s="11" t="s">
        <v>22</v>
      </c>
      <c r="C8401" s="11" t="s">
        <v>23</v>
      </c>
      <c r="D8401" s="12">
        <v>46208</v>
      </c>
      <c r="E8401" s="11">
        <v>983</v>
      </c>
      <c r="F8401" s="11" t="s">
        <v>24</v>
      </c>
      <c r="G8401" s="13">
        <v>25516.3</v>
      </c>
      <c r="H8401" s="14">
        <f t="shared" si="917"/>
        <v>25082522.899999999</v>
      </c>
      <c r="I8401" s="14">
        <f>IF(F8401="GHS",H8401,H8401*Assumptions!$B$4)</f>
        <v>270891247.31999999</v>
      </c>
      <c r="J8401" s="15" t="str">
        <f>INDEX(Assumptions!$B$8:$B$12,MATCH(B8401,Assumptions!$A$8:$A$12,0))</f>
        <v>FIFO</v>
      </c>
      <c r="K8401" s="16">
        <f>G8401/(1-INDEX(Assumptions!$D$8:$D$12,MATCH(B8401,Assumptions!$A$8:$A$12,0)))</f>
        <v>31117.439024390242</v>
      </c>
      <c r="L8401" s="16">
        <f t="shared" si="918"/>
        <v>765.48899999999992</v>
      </c>
      <c r="M8401" s="16">
        <f t="shared" si="919"/>
        <v>1555.8719512195121</v>
      </c>
      <c r="N8401" s="14">
        <f>E8401*(K8401-L8401-M8401)*IF(F8401="GHS",1,Assumptions!$B$4)</f>
        <v>305710683.2560097</v>
      </c>
      <c r="O8401" s="15">
        <f t="shared" ca="1" si="920"/>
        <v>78</v>
      </c>
      <c r="P8401" s="15" t="str">
        <f t="shared" ca="1" si="921"/>
        <v>0-90d</v>
      </c>
      <c r="Q8401" s="17">
        <f ca="1">IF(P8401="0-90d",0,IF(P8401="91-180d",INDEX(Assumptions!$F$8:$F$12,MATCH(B8401,Assumptions!$A$8:$A$12,0)),IF(P8401="181-365d",INDEX(Assumptions!$G$8:$G$12,MATCH(B8401,Assumptions!$A$8:$A$12,0)),INDEX(Assumptions!$H$8:$H$12,MATCH(B8401,Assumptions!$A$8:$A$12,0)))))</f>
        <v>0</v>
      </c>
      <c r="R8401" s="14">
        <f t="shared" ca="1" si="922"/>
        <v>0</v>
      </c>
      <c r="S8401" s="14">
        <f t="shared" ca="1" si="923"/>
        <v>270891247.31999999</v>
      </c>
      <c r="T8401" s="11" t="s">
        <v>25</v>
      </c>
      <c r="U8401" s="18" t="s">
        <v>26</v>
      </c>
    </row>
    <row r="8402" spans="1:21" ht="15" customHeight="1" x14ac:dyDescent="0.15">
      <c r="A8402" s="10" t="s">
        <v>8450</v>
      </c>
      <c r="B8402" s="11" t="s">
        <v>46</v>
      </c>
      <c r="C8402" s="11" t="s">
        <v>52</v>
      </c>
      <c r="D8402" s="12">
        <v>46194</v>
      </c>
      <c r="E8402" s="11">
        <v>1331</v>
      </c>
      <c r="F8402" s="11" t="s">
        <v>33</v>
      </c>
      <c r="G8402" s="13">
        <v>625484.48</v>
      </c>
      <c r="H8402" s="14">
        <f t="shared" si="917"/>
        <v>832519842.88</v>
      </c>
      <c r="I8402" s="14">
        <f>IF(F8402="GHS",H8402,H8402*Assumptions!$B$4)</f>
        <v>832519842.88</v>
      </c>
      <c r="J8402" s="15" t="str">
        <f>INDEX(Assumptions!$B$8:$B$12,MATCH(B8402,Assumptions!$A$8:$A$12,0))</f>
        <v>Specific Identification</v>
      </c>
      <c r="K8402" s="16">
        <f>G8402/(1-INDEX(Assumptions!$D$8:$D$12,MATCH(B8402,Assumptions!$A$8:$A$12,0)))</f>
        <v>801903.17948717938</v>
      </c>
      <c r="L8402" s="16">
        <f t="shared" si="918"/>
        <v>18764.5344</v>
      </c>
      <c r="M8402" s="16">
        <f t="shared" si="919"/>
        <v>40095.158974358972</v>
      </c>
      <c r="N8402" s="14">
        <f>E8402*(K8402-L8402-M8402)*IF(F8402="GHS",1,Assumptions!$B$4)</f>
        <v>988990880.01616406</v>
      </c>
      <c r="O8402" s="15">
        <f t="shared" ca="1" si="920"/>
        <v>92</v>
      </c>
      <c r="P8402" s="15" t="str">
        <f t="shared" ca="1" si="921"/>
        <v>91-180d</v>
      </c>
      <c r="Q8402" s="17">
        <f ca="1">IF(P8402="0-90d",0,IF(P8402="91-180d",INDEX(Assumptions!$F$8:$F$12,MATCH(B8402,Assumptions!$A$8:$A$12,0)),IF(P8402="181-365d",INDEX(Assumptions!$G$8:$G$12,MATCH(B8402,Assumptions!$A$8:$A$12,0)),INDEX(Assumptions!$H$8:$H$12,MATCH(B8402,Assumptions!$A$8:$A$12,0)))))</f>
        <v>0</v>
      </c>
      <c r="R8402" s="14">
        <f t="shared" ca="1" si="922"/>
        <v>0</v>
      </c>
      <c r="S8402" s="14">
        <f t="shared" ca="1" si="923"/>
        <v>832519842.88</v>
      </c>
      <c r="T8402" s="11" t="s">
        <v>25</v>
      </c>
      <c r="U8402" s="18" t="s">
        <v>26</v>
      </c>
    </row>
    <row r="8403" spans="1:21" ht="15" customHeight="1" x14ac:dyDescent="0.15">
      <c r="A8403" s="10" t="s">
        <v>8451</v>
      </c>
      <c r="B8403" s="11" t="s">
        <v>31</v>
      </c>
      <c r="C8403" s="11" t="s">
        <v>32</v>
      </c>
      <c r="D8403" s="12">
        <v>46103</v>
      </c>
      <c r="E8403" s="11">
        <v>3876</v>
      </c>
      <c r="F8403" s="11" t="s">
        <v>33</v>
      </c>
      <c r="G8403" s="13">
        <v>926.94</v>
      </c>
      <c r="H8403" s="14">
        <f t="shared" si="917"/>
        <v>3592819.4400000004</v>
      </c>
      <c r="I8403" s="14">
        <f>IF(F8403="GHS",H8403,H8403*Assumptions!$B$4)</f>
        <v>3592819.4400000004</v>
      </c>
      <c r="J8403" s="15" t="str">
        <f>INDEX(Assumptions!$B$8:$B$12,MATCH(B8403,Assumptions!$A$8:$A$12,0))</f>
        <v>Weighted Average</v>
      </c>
      <c r="K8403" s="16">
        <f>G8403/(1-INDEX(Assumptions!$D$8:$D$12,MATCH(B8403,Assumptions!$A$8:$A$12,0)))</f>
        <v>1287.4166666666667</v>
      </c>
      <c r="L8403" s="16">
        <f t="shared" si="918"/>
        <v>27.808199999999999</v>
      </c>
      <c r="M8403" s="16">
        <f t="shared" si="919"/>
        <v>64.370833333333337</v>
      </c>
      <c r="N8403" s="14">
        <f>E8403*(K8403-L8403-M8403)*IF(F8403="GHS",1,Assumptions!$B$4)</f>
        <v>4632741.0668000001</v>
      </c>
      <c r="O8403" s="15">
        <f t="shared" ca="1" si="920"/>
        <v>183</v>
      </c>
      <c r="P8403" s="15" t="str">
        <f t="shared" ca="1" si="921"/>
        <v>181-365d</v>
      </c>
      <c r="Q8403" s="17">
        <f ca="1">IF(P8403="0-90d",0,IF(P8403="91-180d",INDEX(Assumptions!$F$8:$F$12,MATCH(B8403,Assumptions!$A$8:$A$12,0)),IF(P8403="181-365d",INDEX(Assumptions!$G$8:$G$12,MATCH(B8403,Assumptions!$A$8:$A$12,0)),INDEX(Assumptions!$H$8:$H$12,MATCH(B8403,Assumptions!$A$8:$A$12,0)))))</f>
        <v>0.2</v>
      </c>
      <c r="R8403" s="14">
        <f t="shared" ca="1" si="922"/>
        <v>718563.88800000015</v>
      </c>
      <c r="S8403" s="14">
        <f t="shared" ca="1" si="923"/>
        <v>2874255.5520000001</v>
      </c>
      <c r="T8403" s="11" t="s">
        <v>25</v>
      </c>
      <c r="U8403" s="18" t="s">
        <v>26</v>
      </c>
    </row>
    <row r="8404" spans="1:21" ht="15" customHeight="1" x14ac:dyDescent="0.15">
      <c r="A8404" s="10" t="s">
        <v>8452</v>
      </c>
      <c r="B8404" s="11" t="s">
        <v>41</v>
      </c>
      <c r="C8404" s="11" t="s">
        <v>44</v>
      </c>
      <c r="D8404" s="12">
        <v>46117</v>
      </c>
      <c r="E8404" s="11">
        <v>1080</v>
      </c>
      <c r="F8404" s="11" t="s">
        <v>33</v>
      </c>
      <c r="G8404" s="13">
        <v>596.22</v>
      </c>
      <c r="H8404" s="14">
        <f t="shared" si="917"/>
        <v>643917.6</v>
      </c>
      <c r="I8404" s="14">
        <f>IF(F8404="GHS",H8404,H8404*Assumptions!$B$4)</f>
        <v>643917.6</v>
      </c>
      <c r="J8404" s="15" t="str">
        <f>INDEX(Assumptions!$B$8:$B$12,MATCH(B8404,Assumptions!$A$8:$A$12,0))</f>
        <v>Weighted Average</v>
      </c>
      <c r="K8404" s="16">
        <f>G8404/(1-INDEX(Assumptions!$D$8:$D$12,MATCH(B8404,Assumptions!$A$8:$A$12,0)))</f>
        <v>917.26153846153852</v>
      </c>
      <c r="L8404" s="16">
        <f t="shared" si="918"/>
        <v>17.886600000000001</v>
      </c>
      <c r="M8404" s="16">
        <f t="shared" si="919"/>
        <v>45.863076923076932</v>
      </c>
      <c r="N8404" s="14">
        <f>E8404*(K8404-L8404-M8404)*IF(F8404="GHS",1,Assumptions!$B$4)</f>
        <v>921792.81046153849</v>
      </c>
      <c r="O8404" s="15">
        <f t="shared" ca="1" si="920"/>
        <v>169</v>
      </c>
      <c r="P8404" s="15" t="str">
        <f t="shared" ca="1" si="921"/>
        <v>91-180d</v>
      </c>
      <c r="Q8404" s="17">
        <f ca="1">IF(P8404="0-90d",0,IF(P8404="91-180d",INDEX(Assumptions!$F$8:$F$12,MATCH(B8404,Assumptions!$A$8:$A$12,0)),IF(P8404="181-365d",INDEX(Assumptions!$G$8:$G$12,MATCH(B8404,Assumptions!$A$8:$A$12,0)),INDEX(Assumptions!$H$8:$H$12,MATCH(B8404,Assumptions!$A$8:$A$12,0)))))</f>
        <v>0.1</v>
      </c>
      <c r="R8404" s="14">
        <f t="shared" ca="1" si="922"/>
        <v>64391.76</v>
      </c>
      <c r="S8404" s="14">
        <f t="shared" ca="1" si="923"/>
        <v>579525.84</v>
      </c>
      <c r="T8404" s="11" t="s">
        <v>25</v>
      </c>
      <c r="U8404" s="18" t="s">
        <v>26</v>
      </c>
    </row>
    <row r="8405" spans="1:21" ht="15" customHeight="1" x14ac:dyDescent="0.15">
      <c r="A8405" s="10" t="s">
        <v>8453</v>
      </c>
      <c r="B8405" s="11" t="s">
        <v>31</v>
      </c>
      <c r="C8405" s="11" t="s">
        <v>63</v>
      </c>
      <c r="D8405" s="12">
        <v>45955</v>
      </c>
      <c r="E8405" s="11">
        <v>4034</v>
      </c>
      <c r="F8405" s="11" t="s">
        <v>33</v>
      </c>
      <c r="G8405" s="13">
        <v>5929.68</v>
      </c>
      <c r="H8405" s="14">
        <f t="shared" si="917"/>
        <v>23920329.120000001</v>
      </c>
      <c r="I8405" s="14">
        <f>IF(F8405="GHS",H8405,H8405*Assumptions!$B$4)</f>
        <v>23920329.120000001</v>
      </c>
      <c r="J8405" s="15" t="str">
        <f>INDEX(Assumptions!$B$8:$B$12,MATCH(B8405,Assumptions!$A$8:$A$12,0))</f>
        <v>Weighted Average</v>
      </c>
      <c r="K8405" s="16">
        <f>G8405/(1-INDEX(Assumptions!$D$8:$D$12,MATCH(B8405,Assumptions!$A$8:$A$12,0)))</f>
        <v>8235.6666666666679</v>
      </c>
      <c r="L8405" s="16">
        <f t="shared" si="918"/>
        <v>177.8904</v>
      </c>
      <c r="M8405" s="16">
        <f t="shared" si="919"/>
        <v>411.78333333333342</v>
      </c>
      <c r="N8405" s="14">
        <f>E8405*(K8405-L8405-M8405)*IF(F8405="GHS",1,Assumptions!$B$4)</f>
        <v>30843935.493066669</v>
      </c>
      <c r="O8405" s="15">
        <f t="shared" ca="1" si="920"/>
        <v>331</v>
      </c>
      <c r="P8405" s="15" t="str">
        <f t="shared" ca="1" si="921"/>
        <v>181-365d</v>
      </c>
      <c r="Q8405" s="17">
        <f ca="1">IF(P8405="0-90d",0,IF(P8405="91-180d",INDEX(Assumptions!$F$8:$F$12,MATCH(B8405,Assumptions!$A$8:$A$12,0)),IF(P8405="181-365d",INDEX(Assumptions!$G$8:$G$12,MATCH(B8405,Assumptions!$A$8:$A$12,0)),INDEX(Assumptions!$H$8:$H$12,MATCH(B8405,Assumptions!$A$8:$A$12,0)))))</f>
        <v>0.2</v>
      </c>
      <c r="R8405" s="14">
        <f t="shared" ca="1" si="922"/>
        <v>4784065.824</v>
      </c>
      <c r="S8405" s="14">
        <f t="shared" ca="1" si="923"/>
        <v>19136263.296</v>
      </c>
      <c r="T8405" s="11" t="s">
        <v>25</v>
      </c>
      <c r="U8405" s="18" t="s">
        <v>26</v>
      </c>
    </row>
    <row r="8406" spans="1:21" ht="15" customHeight="1" x14ac:dyDescent="0.15">
      <c r="A8406" s="10" t="s">
        <v>8454</v>
      </c>
      <c r="B8406" s="11" t="s">
        <v>31</v>
      </c>
      <c r="C8406" s="11" t="s">
        <v>76</v>
      </c>
      <c r="D8406" s="12">
        <v>45998</v>
      </c>
      <c r="E8406" s="11">
        <v>1398</v>
      </c>
      <c r="F8406" s="11" t="s">
        <v>33</v>
      </c>
      <c r="G8406" s="13">
        <v>1672.68</v>
      </c>
      <c r="H8406" s="14">
        <f t="shared" si="917"/>
        <v>2338406.64</v>
      </c>
      <c r="I8406" s="14">
        <f>IF(F8406="GHS",H8406,H8406*Assumptions!$B$4)</f>
        <v>2338406.64</v>
      </c>
      <c r="J8406" s="15" t="str">
        <f>INDEX(Assumptions!$B$8:$B$12,MATCH(B8406,Assumptions!$A$8:$A$12,0))</f>
        <v>Weighted Average</v>
      </c>
      <c r="K8406" s="16">
        <f>G8406/(1-INDEX(Assumptions!$D$8:$D$12,MATCH(B8406,Assumptions!$A$8:$A$12,0)))</f>
        <v>2323.166666666667</v>
      </c>
      <c r="L8406" s="16">
        <f t="shared" si="918"/>
        <v>50.180399999999999</v>
      </c>
      <c r="M8406" s="16">
        <f t="shared" si="919"/>
        <v>116.15833333333336</v>
      </c>
      <c r="N8406" s="14">
        <f>E8406*(K8406-L8406-M8406)*IF(F8406="GHS",1,Assumptions!$B$4)</f>
        <v>3015245.4508000002</v>
      </c>
      <c r="O8406" s="15">
        <f t="shared" ca="1" si="920"/>
        <v>288</v>
      </c>
      <c r="P8406" s="15" t="str">
        <f t="shared" ca="1" si="921"/>
        <v>181-365d</v>
      </c>
      <c r="Q8406" s="17">
        <f ca="1">IF(P8406="0-90d",0,IF(P8406="91-180d",INDEX(Assumptions!$F$8:$F$12,MATCH(B8406,Assumptions!$A$8:$A$12,0)),IF(P8406="181-365d",INDEX(Assumptions!$G$8:$G$12,MATCH(B8406,Assumptions!$A$8:$A$12,0)),INDEX(Assumptions!$H$8:$H$12,MATCH(B8406,Assumptions!$A$8:$A$12,0)))))</f>
        <v>0.2</v>
      </c>
      <c r="R8406" s="14">
        <f t="shared" ca="1" si="922"/>
        <v>467681.32800000004</v>
      </c>
      <c r="S8406" s="14">
        <f t="shared" ca="1" si="923"/>
        <v>1870725.3120000002</v>
      </c>
      <c r="T8406" s="11" t="s">
        <v>25</v>
      </c>
      <c r="U8406" s="18" t="s">
        <v>26</v>
      </c>
    </row>
    <row r="8407" spans="1:21" ht="15" customHeight="1" x14ac:dyDescent="0.15">
      <c r="A8407" s="10" t="s">
        <v>8455</v>
      </c>
      <c r="B8407" s="11" t="s">
        <v>31</v>
      </c>
      <c r="C8407" s="11" t="s">
        <v>32</v>
      </c>
      <c r="D8407" s="12">
        <v>45968</v>
      </c>
      <c r="E8407" s="11">
        <v>4497</v>
      </c>
      <c r="F8407" s="11" t="s">
        <v>33</v>
      </c>
      <c r="G8407" s="13">
        <v>638.21</v>
      </c>
      <c r="H8407" s="14">
        <f t="shared" si="917"/>
        <v>2870030.37</v>
      </c>
      <c r="I8407" s="14">
        <f>IF(F8407="GHS",H8407,H8407*Assumptions!$B$4)</f>
        <v>2870030.37</v>
      </c>
      <c r="J8407" s="15" t="str">
        <f>INDEX(Assumptions!$B$8:$B$12,MATCH(B8407,Assumptions!$A$8:$A$12,0))</f>
        <v>Weighted Average</v>
      </c>
      <c r="K8407" s="16">
        <f>G8407/(1-INDEX(Assumptions!$D$8:$D$12,MATCH(B8407,Assumptions!$A$8:$A$12,0)))</f>
        <v>886.40277777777783</v>
      </c>
      <c r="L8407" s="16">
        <f t="shared" si="918"/>
        <v>19.1463</v>
      </c>
      <c r="M8407" s="16">
        <f t="shared" si="919"/>
        <v>44.320138888888891</v>
      </c>
      <c r="N8407" s="14">
        <f>E8407*(K8407-L8407-M8407)*IF(F8407="GHS",1,Assumptions!$B$4)</f>
        <v>3700744.7159833335</v>
      </c>
      <c r="O8407" s="15">
        <f t="shared" ca="1" si="920"/>
        <v>318</v>
      </c>
      <c r="P8407" s="15" t="str">
        <f t="shared" ca="1" si="921"/>
        <v>181-365d</v>
      </c>
      <c r="Q8407" s="17">
        <f ca="1">IF(P8407="0-90d",0,IF(P8407="91-180d",INDEX(Assumptions!$F$8:$F$12,MATCH(B8407,Assumptions!$A$8:$A$12,0)),IF(P8407="181-365d",INDEX(Assumptions!$G$8:$G$12,MATCH(B8407,Assumptions!$A$8:$A$12,0)),INDEX(Assumptions!$H$8:$H$12,MATCH(B8407,Assumptions!$A$8:$A$12,0)))))</f>
        <v>0.2</v>
      </c>
      <c r="R8407" s="14">
        <f t="shared" ca="1" si="922"/>
        <v>574006.07400000002</v>
      </c>
      <c r="S8407" s="14">
        <f t="shared" si="923"/>
        <v>0</v>
      </c>
      <c r="T8407" s="11" t="s">
        <v>39</v>
      </c>
      <c r="U8407" s="18" t="s">
        <v>26</v>
      </c>
    </row>
    <row r="8408" spans="1:21" ht="15" customHeight="1" x14ac:dyDescent="0.15">
      <c r="A8408" s="10" t="s">
        <v>8456</v>
      </c>
      <c r="B8408" s="11" t="s">
        <v>28</v>
      </c>
      <c r="C8408" s="11" t="s">
        <v>38</v>
      </c>
      <c r="D8408" s="12">
        <v>45760</v>
      </c>
      <c r="E8408" s="11">
        <v>936</v>
      </c>
      <c r="F8408" s="11" t="s">
        <v>24</v>
      </c>
      <c r="G8408" s="13">
        <v>7182.71</v>
      </c>
      <c r="H8408" s="14">
        <f t="shared" si="917"/>
        <v>6723016.5599999996</v>
      </c>
      <c r="I8408" s="14">
        <f>IF(F8408="GHS",H8408,H8408*Assumptions!$B$4)</f>
        <v>72608578.848000005</v>
      </c>
      <c r="J8408" s="15" t="str">
        <f>INDEX(Assumptions!$B$8:$B$12,MATCH(B8408,Assumptions!$A$8:$A$12,0))</f>
        <v>Fair Value Less Costs to Sell</v>
      </c>
      <c r="K8408" s="16">
        <f>G8408/(1-INDEX(Assumptions!$D$8:$D$12,MATCH(B8408,Assumptions!$A$8:$A$12,0)))</f>
        <v>8162.170454545455</v>
      </c>
      <c r="L8408" s="16">
        <f t="shared" si="918"/>
        <v>215.4813</v>
      </c>
      <c r="M8408" s="16">
        <f t="shared" si="919"/>
        <v>408.10852272727277</v>
      </c>
      <c r="N8408" s="14">
        <f>E8408*(K8408-L8408-M8408)*IF(F8408="GHS",1,Assumptions!$B$4)</f>
        <v>76206003.890923649</v>
      </c>
      <c r="O8408" s="15">
        <f t="shared" ca="1" si="920"/>
        <v>526</v>
      </c>
      <c r="P8408" s="15" t="str">
        <f t="shared" ca="1" si="921"/>
        <v>365d+</v>
      </c>
      <c r="Q8408" s="17">
        <f ca="1">IF(P8408="0-90d",0,IF(P8408="91-180d",INDEX(Assumptions!$F$8:$F$12,MATCH(B8408,Assumptions!$A$8:$A$12,0)),IF(P8408="181-365d",INDEX(Assumptions!$G$8:$G$12,MATCH(B8408,Assumptions!$A$8:$A$12,0)),INDEX(Assumptions!$H$8:$H$12,MATCH(B8408,Assumptions!$A$8:$A$12,0)))))</f>
        <v>0.4</v>
      </c>
      <c r="R8408" s="14">
        <f t="shared" ca="1" si="922"/>
        <v>29043431.539200004</v>
      </c>
      <c r="S8408" s="14">
        <f t="shared" ca="1" si="923"/>
        <v>43565147.308799997</v>
      </c>
      <c r="T8408" s="11" t="s">
        <v>25</v>
      </c>
      <c r="U8408" s="18" t="s">
        <v>26</v>
      </c>
    </row>
    <row r="8409" spans="1:21" ht="15" customHeight="1" x14ac:dyDescent="0.15">
      <c r="A8409" s="10" t="s">
        <v>8457</v>
      </c>
      <c r="B8409" s="11" t="s">
        <v>28</v>
      </c>
      <c r="C8409" s="11" t="s">
        <v>38</v>
      </c>
      <c r="D8409" s="12">
        <v>46055</v>
      </c>
      <c r="E8409" s="11">
        <v>4769</v>
      </c>
      <c r="F8409" s="11" t="s">
        <v>24</v>
      </c>
      <c r="G8409" s="13">
        <v>5239.1099999999997</v>
      </c>
      <c r="H8409" s="14">
        <f t="shared" si="917"/>
        <v>24985315.59</v>
      </c>
      <c r="I8409" s="14">
        <f>IF(F8409="GHS",H8409,H8409*Assumptions!$B$4)</f>
        <v>269841408.37200004</v>
      </c>
      <c r="J8409" s="15" t="str">
        <f>INDEX(Assumptions!$B$8:$B$12,MATCH(B8409,Assumptions!$A$8:$A$12,0))</f>
        <v>Fair Value Less Costs to Sell</v>
      </c>
      <c r="K8409" s="16">
        <f>G8409/(1-INDEX(Assumptions!$D$8:$D$12,MATCH(B8409,Assumptions!$A$8:$A$12,0)))</f>
        <v>5953.5340909090901</v>
      </c>
      <c r="L8409" s="16">
        <f t="shared" si="918"/>
        <v>157.17329999999998</v>
      </c>
      <c r="M8409" s="16">
        <f t="shared" si="919"/>
        <v>297.67670454545453</v>
      </c>
      <c r="N8409" s="14">
        <f>E8409*(K8409-L8409-M8409)*IF(F8409="GHS",1,Assumptions!$B$4)</f>
        <v>283210823.60497636</v>
      </c>
      <c r="O8409" s="15">
        <f t="shared" ca="1" si="920"/>
        <v>231</v>
      </c>
      <c r="P8409" s="15" t="str">
        <f t="shared" ca="1" si="921"/>
        <v>181-365d</v>
      </c>
      <c r="Q8409" s="17">
        <f ca="1">IF(P8409="0-90d",0,IF(P8409="91-180d",INDEX(Assumptions!$F$8:$F$12,MATCH(B8409,Assumptions!$A$8:$A$12,0)),IF(P8409="181-365d",INDEX(Assumptions!$G$8:$G$12,MATCH(B8409,Assumptions!$A$8:$A$12,0)),INDEX(Assumptions!$H$8:$H$12,MATCH(B8409,Assumptions!$A$8:$A$12,0)))))</f>
        <v>0.1</v>
      </c>
      <c r="R8409" s="14">
        <f t="shared" ca="1" si="922"/>
        <v>26984140.837200005</v>
      </c>
      <c r="S8409" s="14">
        <f t="shared" ca="1" si="923"/>
        <v>242857267.53480002</v>
      </c>
      <c r="T8409" s="11" t="s">
        <v>25</v>
      </c>
      <c r="U8409" s="18" t="s">
        <v>36</v>
      </c>
    </row>
    <row r="8410" spans="1:21" ht="15" customHeight="1" x14ac:dyDescent="0.15">
      <c r="A8410" s="10" t="s">
        <v>8458</v>
      </c>
      <c r="B8410" s="11" t="s">
        <v>28</v>
      </c>
      <c r="C8410" s="11" t="s">
        <v>38</v>
      </c>
      <c r="D8410" s="12">
        <v>46098</v>
      </c>
      <c r="E8410" s="11">
        <v>1091</v>
      </c>
      <c r="F8410" s="11" t="s">
        <v>24</v>
      </c>
      <c r="G8410" s="13">
        <v>6204.07</v>
      </c>
      <c r="H8410" s="14">
        <f t="shared" si="917"/>
        <v>6768640.3700000001</v>
      </c>
      <c r="I8410" s="14">
        <f>IF(F8410="GHS",H8410,H8410*Assumptions!$B$4)</f>
        <v>73101315.996000007</v>
      </c>
      <c r="J8410" s="15" t="str">
        <f>INDEX(Assumptions!$B$8:$B$12,MATCH(B8410,Assumptions!$A$8:$A$12,0))</f>
        <v>Fair Value Less Costs to Sell</v>
      </c>
      <c r="K8410" s="16">
        <f>G8410/(1-INDEX(Assumptions!$D$8:$D$12,MATCH(B8410,Assumptions!$A$8:$A$12,0)))</f>
        <v>7050.079545454545</v>
      </c>
      <c r="L8410" s="16">
        <f t="shared" si="918"/>
        <v>186.12209999999999</v>
      </c>
      <c r="M8410" s="16">
        <f t="shared" si="919"/>
        <v>352.5039772727273</v>
      </c>
      <c r="N8410" s="14">
        <f>E8410*(K8410-L8410-M8410)*IF(F8410="GHS",1,Assumptions!$B$4)</f>
        <v>76723153.924892738</v>
      </c>
      <c r="O8410" s="15">
        <f t="shared" ca="1" si="920"/>
        <v>188</v>
      </c>
      <c r="P8410" s="15" t="str">
        <f t="shared" ca="1" si="921"/>
        <v>181-365d</v>
      </c>
      <c r="Q8410" s="17">
        <f ca="1">IF(P8410="0-90d",0,IF(P8410="91-180d",INDEX(Assumptions!$F$8:$F$12,MATCH(B8410,Assumptions!$A$8:$A$12,0)),IF(P8410="181-365d",INDEX(Assumptions!$G$8:$G$12,MATCH(B8410,Assumptions!$A$8:$A$12,0)),INDEX(Assumptions!$H$8:$H$12,MATCH(B8410,Assumptions!$A$8:$A$12,0)))))</f>
        <v>0.1</v>
      </c>
      <c r="R8410" s="14">
        <f t="shared" ca="1" si="922"/>
        <v>7310131.5996000012</v>
      </c>
      <c r="S8410" s="14">
        <f t="shared" ca="1" si="923"/>
        <v>65791184.396400005</v>
      </c>
      <c r="T8410" s="11" t="s">
        <v>25</v>
      </c>
      <c r="U8410" s="18" t="s">
        <v>26</v>
      </c>
    </row>
    <row r="8411" spans="1:21" ht="15" customHeight="1" x14ac:dyDescent="0.15">
      <c r="A8411" s="10" t="s">
        <v>8459</v>
      </c>
      <c r="B8411" s="11" t="s">
        <v>31</v>
      </c>
      <c r="C8411" s="11" t="s">
        <v>63</v>
      </c>
      <c r="D8411" s="12">
        <v>45942</v>
      </c>
      <c r="E8411" s="11">
        <v>505</v>
      </c>
      <c r="F8411" s="11" t="s">
        <v>33</v>
      </c>
      <c r="G8411" s="13">
        <v>2684.3</v>
      </c>
      <c r="H8411" s="14">
        <f t="shared" si="917"/>
        <v>1355571.5</v>
      </c>
      <c r="I8411" s="14">
        <f>IF(F8411="GHS",H8411,H8411*Assumptions!$B$4)</f>
        <v>1355571.5</v>
      </c>
      <c r="J8411" s="15" t="str">
        <f>INDEX(Assumptions!$B$8:$B$12,MATCH(B8411,Assumptions!$A$8:$A$12,0))</f>
        <v>Weighted Average</v>
      </c>
      <c r="K8411" s="16">
        <f>G8411/(1-INDEX(Assumptions!$D$8:$D$12,MATCH(B8411,Assumptions!$A$8:$A$12,0)))</f>
        <v>3728.1944444444448</v>
      </c>
      <c r="L8411" s="16">
        <f t="shared" si="918"/>
        <v>80.528999999999996</v>
      </c>
      <c r="M8411" s="16">
        <f t="shared" si="919"/>
        <v>186.40972222222226</v>
      </c>
      <c r="N8411" s="14">
        <f>E8411*(K8411-L8411-M8411)*IF(F8411="GHS",1,Assumptions!$B$4)</f>
        <v>1747934.1397222225</v>
      </c>
      <c r="O8411" s="15">
        <f t="shared" ca="1" si="920"/>
        <v>344</v>
      </c>
      <c r="P8411" s="15" t="str">
        <f t="shared" ca="1" si="921"/>
        <v>181-365d</v>
      </c>
      <c r="Q8411" s="17">
        <f ca="1">IF(P8411="0-90d",0,IF(P8411="91-180d",INDEX(Assumptions!$F$8:$F$12,MATCH(B8411,Assumptions!$A$8:$A$12,0)),IF(P8411="181-365d",INDEX(Assumptions!$G$8:$G$12,MATCH(B8411,Assumptions!$A$8:$A$12,0)),INDEX(Assumptions!$H$8:$H$12,MATCH(B8411,Assumptions!$A$8:$A$12,0)))))</f>
        <v>0.2</v>
      </c>
      <c r="R8411" s="14">
        <f t="shared" ca="1" si="922"/>
        <v>271114.3</v>
      </c>
      <c r="S8411" s="14">
        <f t="shared" ca="1" si="923"/>
        <v>1084457.2</v>
      </c>
      <c r="T8411" s="11" t="s">
        <v>25</v>
      </c>
      <c r="U8411" s="18" t="s">
        <v>26</v>
      </c>
    </row>
    <row r="8412" spans="1:21" ht="15" customHeight="1" x14ac:dyDescent="0.15">
      <c r="A8412" s="10" t="s">
        <v>8460</v>
      </c>
      <c r="B8412" s="11" t="s">
        <v>28</v>
      </c>
      <c r="C8412" s="11" t="s">
        <v>38</v>
      </c>
      <c r="D8412" s="12">
        <v>45962</v>
      </c>
      <c r="E8412" s="11">
        <v>2675</v>
      </c>
      <c r="F8412" s="11" t="s">
        <v>24</v>
      </c>
      <c r="G8412" s="13">
        <v>6856.88</v>
      </c>
      <c r="H8412" s="14">
        <f t="shared" si="917"/>
        <v>18342154</v>
      </c>
      <c r="I8412" s="14">
        <f>IF(F8412="GHS",H8412,H8412*Assumptions!$B$4)</f>
        <v>198095263.20000002</v>
      </c>
      <c r="J8412" s="15" t="str">
        <f>INDEX(Assumptions!$B$8:$B$12,MATCH(B8412,Assumptions!$A$8:$A$12,0))</f>
        <v>Fair Value Less Costs to Sell</v>
      </c>
      <c r="K8412" s="16">
        <f>G8412/(1-INDEX(Assumptions!$D$8:$D$12,MATCH(B8412,Assumptions!$A$8:$A$12,0)))</f>
        <v>7791.909090909091</v>
      </c>
      <c r="L8412" s="16">
        <f t="shared" si="918"/>
        <v>205.7064</v>
      </c>
      <c r="M8412" s="16">
        <f t="shared" si="919"/>
        <v>389.59545454545457</v>
      </c>
      <c r="N8412" s="14">
        <f>E8412*(K8412-L8412-M8412)*IF(F8412="GHS",1,Assumptions!$B$4)</f>
        <v>207909983.0585455</v>
      </c>
      <c r="O8412" s="15">
        <f t="shared" ca="1" si="920"/>
        <v>324</v>
      </c>
      <c r="P8412" s="15" t="str">
        <f t="shared" ca="1" si="921"/>
        <v>181-365d</v>
      </c>
      <c r="Q8412" s="17">
        <f ca="1">IF(P8412="0-90d",0,IF(P8412="91-180d",INDEX(Assumptions!$F$8:$F$12,MATCH(B8412,Assumptions!$A$8:$A$12,0)),IF(P8412="181-365d",INDEX(Assumptions!$G$8:$G$12,MATCH(B8412,Assumptions!$A$8:$A$12,0)),INDEX(Assumptions!$H$8:$H$12,MATCH(B8412,Assumptions!$A$8:$A$12,0)))))</f>
        <v>0.1</v>
      </c>
      <c r="R8412" s="14">
        <f t="shared" ca="1" si="922"/>
        <v>19809526.320000004</v>
      </c>
      <c r="S8412" s="14">
        <f t="shared" ca="1" si="923"/>
        <v>178285736.88000003</v>
      </c>
      <c r="T8412" s="11" t="s">
        <v>25</v>
      </c>
      <c r="U8412" s="18" t="s">
        <v>26</v>
      </c>
    </row>
    <row r="8413" spans="1:21" ht="15" customHeight="1" x14ac:dyDescent="0.15">
      <c r="A8413" s="10" t="s">
        <v>8461</v>
      </c>
      <c r="B8413" s="11" t="s">
        <v>41</v>
      </c>
      <c r="C8413" s="11" t="s">
        <v>115</v>
      </c>
      <c r="D8413" s="12">
        <v>46166</v>
      </c>
      <c r="E8413" s="11">
        <v>494</v>
      </c>
      <c r="F8413" s="11" t="s">
        <v>33</v>
      </c>
      <c r="G8413" s="13">
        <v>290.52</v>
      </c>
      <c r="H8413" s="14">
        <f t="shared" si="917"/>
        <v>143516.88</v>
      </c>
      <c r="I8413" s="14">
        <f>IF(F8413="GHS",H8413,H8413*Assumptions!$B$4)</f>
        <v>143516.88</v>
      </c>
      <c r="J8413" s="15" t="str">
        <f>INDEX(Assumptions!$B$8:$B$12,MATCH(B8413,Assumptions!$A$8:$A$12,0))</f>
        <v>Weighted Average</v>
      </c>
      <c r="K8413" s="16">
        <f>G8413/(1-INDEX(Assumptions!$D$8:$D$12,MATCH(B8413,Assumptions!$A$8:$A$12,0)))</f>
        <v>446.95384615384609</v>
      </c>
      <c r="L8413" s="16">
        <f t="shared" si="918"/>
        <v>8.7155999999999985</v>
      </c>
      <c r="M8413" s="16">
        <f t="shared" si="919"/>
        <v>22.347692307692306</v>
      </c>
      <c r="N8413" s="14">
        <f>E8413*(K8413-L8413-M8413)*IF(F8413="GHS",1,Assumptions!$B$4)</f>
        <v>205449.93359999999</v>
      </c>
      <c r="O8413" s="15">
        <f t="shared" ca="1" si="920"/>
        <v>120</v>
      </c>
      <c r="P8413" s="15" t="str">
        <f t="shared" ca="1" si="921"/>
        <v>91-180d</v>
      </c>
      <c r="Q8413" s="17">
        <f ca="1">IF(P8413="0-90d",0,IF(P8413="91-180d",INDEX(Assumptions!$F$8:$F$12,MATCH(B8413,Assumptions!$A$8:$A$12,0)),IF(P8413="181-365d",INDEX(Assumptions!$G$8:$G$12,MATCH(B8413,Assumptions!$A$8:$A$12,0)),INDEX(Assumptions!$H$8:$H$12,MATCH(B8413,Assumptions!$A$8:$A$12,0)))))</f>
        <v>0.1</v>
      </c>
      <c r="R8413" s="14">
        <f t="shared" ca="1" si="922"/>
        <v>14351.688000000002</v>
      </c>
      <c r="S8413" s="14">
        <f t="shared" ca="1" si="923"/>
        <v>129165.19200000001</v>
      </c>
      <c r="T8413" s="11" t="s">
        <v>25</v>
      </c>
      <c r="U8413" s="18" t="s">
        <v>26</v>
      </c>
    </row>
    <row r="8414" spans="1:21" ht="15" customHeight="1" x14ac:dyDescent="0.15">
      <c r="A8414" s="10" t="s">
        <v>8462</v>
      </c>
      <c r="B8414" s="11" t="s">
        <v>31</v>
      </c>
      <c r="C8414" s="11" t="s">
        <v>76</v>
      </c>
      <c r="D8414" s="12">
        <v>45855</v>
      </c>
      <c r="E8414" s="11">
        <v>1556</v>
      </c>
      <c r="F8414" s="11" t="s">
        <v>33</v>
      </c>
      <c r="G8414" s="13">
        <v>4031.1</v>
      </c>
      <c r="H8414" s="14">
        <f t="shared" si="917"/>
        <v>6272391.5999999996</v>
      </c>
      <c r="I8414" s="14">
        <f>IF(F8414="GHS",H8414,H8414*Assumptions!$B$4)</f>
        <v>6272391.5999999996</v>
      </c>
      <c r="J8414" s="15" t="str">
        <f>INDEX(Assumptions!$B$8:$B$12,MATCH(B8414,Assumptions!$A$8:$A$12,0))</f>
        <v>Weighted Average</v>
      </c>
      <c r="K8414" s="16">
        <f>G8414/(1-INDEX(Assumptions!$D$8:$D$12,MATCH(B8414,Assumptions!$A$8:$A$12,0)))</f>
        <v>5598.75</v>
      </c>
      <c r="L8414" s="16">
        <f t="shared" si="918"/>
        <v>120.93299999999999</v>
      </c>
      <c r="M8414" s="16">
        <f t="shared" si="919"/>
        <v>279.9375</v>
      </c>
      <c r="N8414" s="14">
        <f>E8414*(K8414-L8414-M8414)*IF(F8414="GHS",1,Assumptions!$B$4)</f>
        <v>8087900.5020000003</v>
      </c>
      <c r="O8414" s="15">
        <f t="shared" ca="1" si="920"/>
        <v>431</v>
      </c>
      <c r="P8414" s="15" t="str">
        <f t="shared" ca="1" si="921"/>
        <v>365d+</v>
      </c>
      <c r="Q8414" s="17">
        <f ca="1">IF(P8414="0-90d",0,IF(P8414="91-180d",INDEX(Assumptions!$F$8:$F$12,MATCH(B8414,Assumptions!$A$8:$A$12,0)),IF(P8414="181-365d",INDEX(Assumptions!$G$8:$G$12,MATCH(B8414,Assumptions!$A$8:$A$12,0)),INDEX(Assumptions!$H$8:$H$12,MATCH(B8414,Assumptions!$A$8:$A$12,0)))))</f>
        <v>0.6</v>
      </c>
      <c r="R8414" s="14">
        <f t="shared" ca="1" si="922"/>
        <v>3763434.9599999995</v>
      </c>
      <c r="S8414" s="14">
        <f t="shared" ca="1" si="923"/>
        <v>2508956.64</v>
      </c>
      <c r="T8414" s="11" t="s">
        <v>25</v>
      </c>
      <c r="U8414" s="18" t="s">
        <v>26</v>
      </c>
    </row>
    <row r="8415" spans="1:21" ht="15" customHeight="1" x14ac:dyDescent="0.15">
      <c r="A8415" s="10" t="s">
        <v>8463</v>
      </c>
      <c r="B8415" s="11" t="s">
        <v>22</v>
      </c>
      <c r="C8415" s="11" t="s">
        <v>81</v>
      </c>
      <c r="D8415" s="12">
        <v>46107</v>
      </c>
      <c r="E8415" s="11">
        <v>4673</v>
      </c>
      <c r="F8415" s="11" t="s">
        <v>24</v>
      </c>
      <c r="G8415" s="13">
        <v>23802.74</v>
      </c>
      <c r="H8415" s="14">
        <f t="shared" si="917"/>
        <v>111230204.02000001</v>
      </c>
      <c r="I8415" s="14">
        <f>IF(F8415="GHS",H8415,H8415*Assumptions!$B$4)</f>
        <v>1201286203.4160001</v>
      </c>
      <c r="J8415" s="15" t="str">
        <f>INDEX(Assumptions!$B$8:$B$12,MATCH(B8415,Assumptions!$A$8:$A$12,0))</f>
        <v>FIFO</v>
      </c>
      <c r="K8415" s="16">
        <f>G8415/(1-INDEX(Assumptions!$D$8:$D$12,MATCH(B8415,Assumptions!$A$8:$A$12,0)))</f>
        <v>29027.731707317074</v>
      </c>
      <c r="L8415" s="16">
        <f t="shared" si="918"/>
        <v>714.08220000000006</v>
      </c>
      <c r="M8415" s="16">
        <f t="shared" si="919"/>
        <v>1451.3865853658538</v>
      </c>
      <c r="N8415" s="14">
        <f>E8415*(K8415-L8415-M8415)*IF(F8415="GHS",1,Assumptions!$B$4)</f>
        <v>1355695430.0502028</v>
      </c>
      <c r="O8415" s="15">
        <f t="shared" ca="1" si="920"/>
        <v>179</v>
      </c>
      <c r="P8415" s="15" t="str">
        <f t="shared" ca="1" si="921"/>
        <v>91-180d</v>
      </c>
      <c r="Q8415" s="17">
        <f ca="1">IF(P8415="0-90d",0,IF(P8415="91-180d",INDEX(Assumptions!$F$8:$F$12,MATCH(B8415,Assumptions!$A$8:$A$12,0)),IF(P8415="181-365d",INDEX(Assumptions!$G$8:$G$12,MATCH(B8415,Assumptions!$A$8:$A$12,0)),INDEX(Assumptions!$H$8:$H$12,MATCH(B8415,Assumptions!$A$8:$A$12,0)))))</f>
        <v>0.03</v>
      </c>
      <c r="R8415" s="14">
        <f t="shared" ca="1" si="922"/>
        <v>36038586.102480002</v>
      </c>
      <c r="S8415" s="14">
        <f t="shared" ca="1" si="923"/>
        <v>1165247617.3135202</v>
      </c>
      <c r="T8415" s="11" t="s">
        <v>25</v>
      </c>
      <c r="U8415" s="18" t="s">
        <v>26</v>
      </c>
    </row>
    <row r="8416" spans="1:21" ht="15" customHeight="1" x14ac:dyDescent="0.15">
      <c r="A8416" s="10" t="s">
        <v>8464</v>
      </c>
      <c r="B8416" s="11" t="s">
        <v>41</v>
      </c>
      <c r="C8416" s="11" t="s">
        <v>44</v>
      </c>
      <c r="D8416" s="12">
        <v>46097</v>
      </c>
      <c r="E8416" s="11">
        <v>4977</v>
      </c>
      <c r="F8416" s="11" t="s">
        <v>33</v>
      </c>
      <c r="G8416" s="13">
        <v>438.99</v>
      </c>
      <c r="H8416" s="14">
        <f t="shared" si="917"/>
        <v>2184853.23</v>
      </c>
      <c r="I8416" s="14">
        <f>IF(F8416="GHS",H8416,H8416*Assumptions!$B$4)</f>
        <v>2184853.23</v>
      </c>
      <c r="J8416" s="15" t="str">
        <f>INDEX(Assumptions!$B$8:$B$12,MATCH(B8416,Assumptions!$A$8:$A$12,0))</f>
        <v>Weighted Average</v>
      </c>
      <c r="K8416" s="16">
        <f>G8416/(1-INDEX(Assumptions!$D$8:$D$12,MATCH(B8416,Assumptions!$A$8:$A$12,0)))</f>
        <v>675.36923076923074</v>
      </c>
      <c r="L8416" s="16">
        <f t="shared" si="918"/>
        <v>13.169700000000001</v>
      </c>
      <c r="M8416" s="16">
        <f t="shared" si="919"/>
        <v>33.768461538461537</v>
      </c>
      <c r="N8416" s="14">
        <f>E8416*(K8416-L8416-M8416)*IF(F8416="GHS",1,Assumptions!$B$4)</f>
        <v>3127701.431561538</v>
      </c>
      <c r="O8416" s="15">
        <f t="shared" ca="1" si="920"/>
        <v>189</v>
      </c>
      <c r="P8416" s="15" t="str">
        <f t="shared" ca="1" si="921"/>
        <v>181-365d</v>
      </c>
      <c r="Q8416" s="17">
        <f ca="1">IF(P8416="0-90d",0,IF(P8416="91-180d",INDEX(Assumptions!$F$8:$F$12,MATCH(B8416,Assumptions!$A$8:$A$12,0)),IF(P8416="181-365d",INDEX(Assumptions!$G$8:$G$12,MATCH(B8416,Assumptions!$A$8:$A$12,0)),INDEX(Assumptions!$H$8:$H$12,MATCH(B8416,Assumptions!$A$8:$A$12,0)))))</f>
        <v>0.35</v>
      </c>
      <c r="R8416" s="14">
        <f t="shared" ca="1" si="922"/>
        <v>764698.63049999997</v>
      </c>
      <c r="S8416" s="14">
        <f t="shared" ca="1" si="923"/>
        <v>1420154.5995</v>
      </c>
      <c r="T8416" s="11" t="s">
        <v>25</v>
      </c>
      <c r="U8416" s="18" t="s">
        <v>36</v>
      </c>
    </row>
    <row r="8417" spans="1:21" ht="15" customHeight="1" x14ac:dyDescent="0.15">
      <c r="A8417" s="10" t="s">
        <v>8465</v>
      </c>
      <c r="B8417" s="11" t="s">
        <v>41</v>
      </c>
      <c r="C8417" s="11" t="s">
        <v>42</v>
      </c>
      <c r="D8417" s="12">
        <v>45992</v>
      </c>
      <c r="E8417" s="11">
        <v>3698</v>
      </c>
      <c r="F8417" s="11" t="s">
        <v>33</v>
      </c>
      <c r="G8417" s="13">
        <v>381.08</v>
      </c>
      <c r="H8417" s="14">
        <f t="shared" si="917"/>
        <v>1409233.8399999999</v>
      </c>
      <c r="I8417" s="14">
        <f>IF(F8417="GHS",H8417,H8417*Assumptions!$B$4)</f>
        <v>1409233.8399999999</v>
      </c>
      <c r="J8417" s="15" t="str">
        <f>INDEX(Assumptions!$B$8:$B$12,MATCH(B8417,Assumptions!$A$8:$A$12,0))</f>
        <v>Weighted Average</v>
      </c>
      <c r="K8417" s="16">
        <f>G8417/(1-INDEX(Assumptions!$D$8:$D$12,MATCH(B8417,Assumptions!$A$8:$A$12,0)))</f>
        <v>586.27692307692303</v>
      </c>
      <c r="L8417" s="16">
        <f t="shared" si="918"/>
        <v>11.432399999999999</v>
      </c>
      <c r="M8417" s="16">
        <f t="shared" si="919"/>
        <v>29.313846153846153</v>
      </c>
      <c r="N8417" s="14">
        <f>E8417*(K8417-L8417-M8417)*IF(F8417="GHS",1,Assumptions!$B$4)</f>
        <v>2017372.4432615382</v>
      </c>
      <c r="O8417" s="15">
        <f t="shared" ca="1" si="920"/>
        <v>294</v>
      </c>
      <c r="P8417" s="15" t="str">
        <f t="shared" ca="1" si="921"/>
        <v>181-365d</v>
      </c>
      <c r="Q8417" s="17">
        <f ca="1">IF(P8417="0-90d",0,IF(P8417="91-180d",INDEX(Assumptions!$F$8:$F$12,MATCH(B8417,Assumptions!$A$8:$A$12,0)),IF(P8417="181-365d",INDEX(Assumptions!$G$8:$G$12,MATCH(B8417,Assumptions!$A$8:$A$12,0)),INDEX(Assumptions!$H$8:$H$12,MATCH(B8417,Assumptions!$A$8:$A$12,0)))))</f>
        <v>0.35</v>
      </c>
      <c r="R8417" s="14">
        <f t="shared" ca="1" si="922"/>
        <v>493231.84399999992</v>
      </c>
      <c r="S8417" s="14">
        <f t="shared" ca="1" si="923"/>
        <v>916001.99599999993</v>
      </c>
      <c r="T8417" s="11" t="s">
        <v>25</v>
      </c>
      <c r="U8417" s="18" t="s">
        <v>26</v>
      </c>
    </row>
    <row r="8418" spans="1:21" ht="15" customHeight="1" x14ac:dyDescent="0.15">
      <c r="A8418" s="10" t="s">
        <v>8466</v>
      </c>
      <c r="B8418" s="11" t="s">
        <v>28</v>
      </c>
      <c r="C8418" s="11" t="s">
        <v>38</v>
      </c>
      <c r="D8418" s="12">
        <v>45870</v>
      </c>
      <c r="E8418" s="11">
        <v>3289</v>
      </c>
      <c r="F8418" s="11" t="s">
        <v>24</v>
      </c>
      <c r="G8418" s="13">
        <v>12308.72</v>
      </c>
      <c r="H8418" s="14">
        <f t="shared" si="917"/>
        <v>40483380.079999998</v>
      </c>
      <c r="I8418" s="14">
        <f>IF(F8418="GHS",H8418,H8418*Assumptions!$B$4)</f>
        <v>437220504.86400002</v>
      </c>
      <c r="J8418" s="15" t="str">
        <f>INDEX(Assumptions!$B$8:$B$12,MATCH(B8418,Assumptions!$A$8:$A$12,0))</f>
        <v>Fair Value Less Costs to Sell</v>
      </c>
      <c r="K8418" s="16">
        <f>G8418/(1-INDEX(Assumptions!$D$8:$D$12,MATCH(B8418,Assumptions!$A$8:$A$12,0)))</f>
        <v>13987.181818181818</v>
      </c>
      <c r="L8418" s="16">
        <f t="shared" si="918"/>
        <v>369.26159999999999</v>
      </c>
      <c r="M8418" s="16">
        <f t="shared" si="919"/>
        <v>699.35909090909092</v>
      </c>
      <c r="N8418" s="14">
        <f>E8418*(K8418-L8418-M8418)*IF(F8418="GHS",1,Assumptions!$B$4)</f>
        <v>458882793.51408005</v>
      </c>
      <c r="O8418" s="15">
        <f t="shared" ca="1" si="920"/>
        <v>416</v>
      </c>
      <c r="P8418" s="15" t="str">
        <f t="shared" ca="1" si="921"/>
        <v>365d+</v>
      </c>
      <c r="Q8418" s="17">
        <f ca="1">IF(P8418="0-90d",0,IF(P8418="91-180d",INDEX(Assumptions!$F$8:$F$12,MATCH(B8418,Assumptions!$A$8:$A$12,0)),IF(P8418="181-365d",INDEX(Assumptions!$G$8:$G$12,MATCH(B8418,Assumptions!$A$8:$A$12,0)),INDEX(Assumptions!$H$8:$H$12,MATCH(B8418,Assumptions!$A$8:$A$12,0)))))</f>
        <v>0.4</v>
      </c>
      <c r="R8418" s="14">
        <f t="shared" ca="1" si="922"/>
        <v>174888201.94560003</v>
      </c>
      <c r="S8418" s="14">
        <f t="shared" ca="1" si="923"/>
        <v>262332302.91839999</v>
      </c>
      <c r="T8418" s="11" t="s">
        <v>25</v>
      </c>
      <c r="U8418" s="18" t="s">
        <v>26</v>
      </c>
    </row>
    <row r="8419" spans="1:21" ht="15" customHeight="1" x14ac:dyDescent="0.15">
      <c r="A8419" s="10" t="s">
        <v>8467</v>
      </c>
      <c r="B8419" s="11" t="s">
        <v>41</v>
      </c>
      <c r="C8419" s="11" t="s">
        <v>115</v>
      </c>
      <c r="D8419" s="12">
        <v>46181</v>
      </c>
      <c r="E8419" s="11">
        <v>502</v>
      </c>
      <c r="F8419" s="11" t="s">
        <v>33</v>
      </c>
      <c r="G8419" s="13">
        <v>587.49</v>
      </c>
      <c r="H8419" s="14">
        <f t="shared" si="917"/>
        <v>294919.98</v>
      </c>
      <c r="I8419" s="14">
        <f>IF(F8419="GHS",H8419,H8419*Assumptions!$B$4)</f>
        <v>294919.98</v>
      </c>
      <c r="J8419" s="15" t="str">
        <f>INDEX(Assumptions!$B$8:$B$12,MATCH(B8419,Assumptions!$A$8:$A$12,0))</f>
        <v>Weighted Average</v>
      </c>
      <c r="K8419" s="16">
        <f>G8419/(1-INDEX(Assumptions!$D$8:$D$12,MATCH(B8419,Assumptions!$A$8:$A$12,0)))</f>
        <v>903.83076923076919</v>
      </c>
      <c r="L8419" s="16">
        <f t="shared" si="918"/>
        <v>17.624700000000001</v>
      </c>
      <c r="M8419" s="16">
        <f t="shared" si="919"/>
        <v>45.191538461538464</v>
      </c>
      <c r="N8419" s="14">
        <f>E8419*(K8419-L8419-M8419)*IF(F8419="GHS",1,Assumptions!$B$4)</f>
        <v>422189.29444615386</v>
      </c>
      <c r="O8419" s="15">
        <f t="shared" ca="1" si="920"/>
        <v>105</v>
      </c>
      <c r="P8419" s="15" t="str">
        <f t="shared" ca="1" si="921"/>
        <v>91-180d</v>
      </c>
      <c r="Q8419" s="17">
        <f ca="1">IF(P8419="0-90d",0,IF(P8419="91-180d",INDEX(Assumptions!$F$8:$F$12,MATCH(B8419,Assumptions!$A$8:$A$12,0)),IF(P8419="181-365d",INDEX(Assumptions!$G$8:$G$12,MATCH(B8419,Assumptions!$A$8:$A$12,0)),INDEX(Assumptions!$H$8:$H$12,MATCH(B8419,Assumptions!$A$8:$A$12,0)))))</f>
        <v>0.1</v>
      </c>
      <c r="R8419" s="14">
        <f t="shared" ca="1" si="922"/>
        <v>29491.998</v>
      </c>
      <c r="S8419" s="14">
        <f t="shared" ca="1" si="923"/>
        <v>265427.98199999996</v>
      </c>
      <c r="T8419" s="11" t="s">
        <v>25</v>
      </c>
      <c r="U8419" s="18" t="s">
        <v>36</v>
      </c>
    </row>
    <row r="8420" spans="1:21" ht="15" customHeight="1" x14ac:dyDescent="0.15">
      <c r="A8420" s="10" t="s">
        <v>8468</v>
      </c>
      <c r="B8420" s="11" t="s">
        <v>22</v>
      </c>
      <c r="C8420" s="11" t="s">
        <v>81</v>
      </c>
      <c r="D8420" s="12">
        <v>46195</v>
      </c>
      <c r="E8420" s="11">
        <v>1847</v>
      </c>
      <c r="F8420" s="11" t="s">
        <v>24</v>
      </c>
      <c r="G8420" s="13">
        <v>58153.61</v>
      </c>
      <c r="H8420" s="14">
        <f t="shared" si="917"/>
        <v>107409717.67</v>
      </c>
      <c r="I8420" s="14">
        <f>IF(F8420="GHS",H8420,H8420*Assumptions!$B$4)</f>
        <v>1160024950.8360002</v>
      </c>
      <c r="J8420" s="15" t="str">
        <f>INDEX(Assumptions!$B$8:$B$12,MATCH(B8420,Assumptions!$A$8:$A$12,0))</f>
        <v>FIFO</v>
      </c>
      <c r="K8420" s="16">
        <f>G8420/(1-INDEX(Assumptions!$D$8:$D$12,MATCH(B8420,Assumptions!$A$8:$A$12,0)))</f>
        <v>70919.036585365844</v>
      </c>
      <c r="L8420" s="16">
        <f t="shared" si="918"/>
        <v>1744.6082999999999</v>
      </c>
      <c r="M8420" s="16">
        <f t="shared" si="919"/>
        <v>3545.9518292682924</v>
      </c>
      <c r="N8420" s="14">
        <f>E8420*(K8420-L8420-M8420)*IF(F8420="GHS",1,Assumptions!$B$4)</f>
        <v>1309130596.9556515</v>
      </c>
      <c r="O8420" s="15">
        <f t="shared" ca="1" si="920"/>
        <v>91</v>
      </c>
      <c r="P8420" s="15" t="str">
        <f t="shared" ca="1" si="921"/>
        <v>91-180d</v>
      </c>
      <c r="Q8420" s="17">
        <f ca="1">IF(P8420="0-90d",0,IF(P8420="91-180d",INDEX(Assumptions!$F$8:$F$12,MATCH(B8420,Assumptions!$A$8:$A$12,0)),IF(P8420="181-365d",INDEX(Assumptions!$G$8:$G$12,MATCH(B8420,Assumptions!$A$8:$A$12,0)),INDEX(Assumptions!$H$8:$H$12,MATCH(B8420,Assumptions!$A$8:$A$12,0)))))</f>
        <v>0.03</v>
      </c>
      <c r="R8420" s="14">
        <f t="shared" ca="1" si="922"/>
        <v>34800748.525080003</v>
      </c>
      <c r="S8420" s="14">
        <f t="shared" ca="1" si="923"/>
        <v>1125224202.3109202</v>
      </c>
      <c r="T8420" s="11" t="s">
        <v>25</v>
      </c>
      <c r="U8420" s="18" t="s">
        <v>26</v>
      </c>
    </row>
    <row r="8421" spans="1:21" ht="15" customHeight="1" x14ac:dyDescent="0.15">
      <c r="A8421" s="10" t="s">
        <v>8469</v>
      </c>
      <c r="B8421" s="11" t="s">
        <v>31</v>
      </c>
      <c r="C8421" s="11" t="s">
        <v>32</v>
      </c>
      <c r="D8421" s="12">
        <v>46097</v>
      </c>
      <c r="E8421" s="11">
        <v>3133</v>
      </c>
      <c r="F8421" s="11" t="s">
        <v>33</v>
      </c>
      <c r="G8421" s="13">
        <v>2755.77</v>
      </c>
      <c r="H8421" s="14">
        <f t="shared" si="917"/>
        <v>8633827.4100000001</v>
      </c>
      <c r="I8421" s="14">
        <f>IF(F8421="GHS",H8421,H8421*Assumptions!$B$4)</f>
        <v>8633827.4100000001</v>
      </c>
      <c r="J8421" s="15" t="str">
        <f>INDEX(Assumptions!$B$8:$B$12,MATCH(B8421,Assumptions!$A$8:$A$12,0))</f>
        <v>Weighted Average</v>
      </c>
      <c r="K8421" s="16">
        <f>G8421/(1-INDEX(Assumptions!$D$8:$D$12,MATCH(B8421,Assumptions!$A$8:$A$12,0)))</f>
        <v>3827.4583333333335</v>
      </c>
      <c r="L8421" s="16">
        <f t="shared" si="918"/>
        <v>82.673099999999991</v>
      </c>
      <c r="M8421" s="16">
        <f t="shared" si="919"/>
        <v>191.3729166666667</v>
      </c>
      <c r="N8421" s="14">
        <f>E8421*(K8421-L8421-M8421)*IF(F8421="GHS",1,Assumptions!$B$4)</f>
        <v>11132840.788116667</v>
      </c>
      <c r="O8421" s="15">
        <f t="shared" ca="1" si="920"/>
        <v>189</v>
      </c>
      <c r="P8421" s="15" t="str">
        <f t="shared" ca="1" si="921"/>
        <v>181-365d</v>
      </c>
      <c r="Q8421" s="17">
        <f ca="1">IF(P8421="0-90d",0,IF(P8421="91-180d",INDEX(Assumptions!$F$8:$F$12,MATCH(B8421,Assumptions!$A$8:$A$12,0)),IF(P8421="181-365d",INDEX(Assumptions!$G$8:$G$12,MATCH(B8421,Assumptions!$A$8:$A$12,0)),INDEX(Assumptions!$H$8:$H$12,MATCH(B8421,Assumptions!$A$8:$A$12,0)))))</f>
        <v>0.2</v>
      </c>
      <c r="R8421" s="14">
        <f t="shared" ca="1" si="922"/>
        <v>1726765.4820000001</v>
      </c>
      <c r="S8421" s="14">
        <f t="shared" ca="1" si="923"/>
        <v>6907061.9280000003</v>
      </c>
      <c r="T8421" s="11" t="s">
        <v>25</v>
      </c>
      <c r="U8421" s="18" t="s">
        <v>26</v>
      </c>
    </row>
    <row r="8422" spans="1:21" ht="15" customHeight="1" x14ac:dyDescent="0.15">
      <c r="A8422" s="10" t="s">
        <v>8470</v>
      </c>
      <c r="B8422" s="11" t="s">
        <v>31</v>
      </c>
      <c r="C8422" s="11" t="s">
        <v>63</v>
      </c>
      <c r="D8422" s="12">
        <v>45861</v>
      </c>
      <c r="E8422" s="11">
        <v>345</v>
      </c>
      <c r="F8422" s="11" t="s">
        <v>33</v>
      </c>
      <c r="G8422" s="13">
        <v>2353.34</v>
      </c>
      <c r="H8422" s="14">
        <f t="shared" si="917"/>
        <v>811902.3</v>
      </c>
      <c r="I8422" s="14">
        <f>IF(F8422="GHS",H8422,H8422*Assumptions!$B$4)</f>
        <v>811902.3</v>
      </c>
      <c r="J8422" s="15" t="str">
        <f>INDEX(Assumptions!$B$8:$B$12,MATCH(B8422,Assumptions!$A$8:$A$12,0))</f>
        <v>Weighted Average</v>
      </c>
      <c r="K8422" s="16">
        <f>G8422/(1-INDEX(Assumptions!$D$8:$D$12,MATCH(B8422,Assumptions!$A$8:$A$12,0)))</f>
        <v>3268.5277777777783</v>
      </c>
      <c r="L8422" s="16">
        <f t="shared" si="918"/>
        <v>70.600200000000001</v>
      </c>
      <c r="M8422" s="16">
        <f t="shared" si="919"/>
        <v>163.42638888888894</v>
      </c>
      <c r="N8422" s="14">
        <f>E8422*(K8422-L8422-M8422)*IF(F8422="GHS",1,Assumptions!$B$4)</f>
        <v>1046902.9101666668</v>
      </c>
      <c r="O8422" s="15">
        <f t="shared" ca="1" si="920"/>
        <v>425</v>
      </c>
      <c r="P8422" s="15" t="str">
        <f t="shared" ca="1" si="921"/>
        <v>365d+</v>
      </c>
      <c r="Q8422" s="17">
        <f ca="1">IF(P8422="0-90d",0,IF(P8422="91-180d",INDEX(Assumptions!$F$8:$F$12,MATCH(B8422,Assumptions!$A$8:$A$12,0)),IF(P8422="181-365d",INDEX(Assumptions!$G$8:$G$12,MATCH(B8422,Assumptions!$A$8:$A$12,0)),INDEX(Assumptions!$H$8:$H$12,MATCH(B8422,Assumptions!$A$8:$A$12,0)))))</f>
        <v>0.6</v>
      </c>
      <c r="R8422" s="14">
        <f t="shared" ca="1" si="922"/>
        <v>487141.38</v>
      </c>
      <c r="S8422" s="14">
        <f t="shared" ca="1" si="923"/>
        <v>324760.92000000004</v>
      </c>
      <c r="T8422" s="11" t="s">
        <v>25</v>
      </c>
      <c r="U8422" s="18" t="s">
        <v>26</v>
      </c>
    </row>
    <row r="8423" spans="1:21" ht="15" customHeight="1" x14ac:dyDescent="0.15">
      <c r="A8423" s="10" t="s">
        <v>8471</v>
      </c>
      <c r="B8423" s="11" t="s">
        <v>31</v>
      </c>
      <c r="C8423" s="11" t="s">
        <v>63</v>
      </c>
      <c r="D8423" s="12">
        <v>45748</v>
      </c>
      <c r="E8423" s="11">
        <v>4024</v>
      </c>
      <c r="F8423" s="11" t="s">
        <v>33</v>
      </c>
      <c r="G8423" s="13">
        <v>3950.96</v>
      </c>
      <c r="H8423" s="14">
        <f t="shared" si="917"/>
        <v>15898663.040000001</v>
      </c>
      <c r="I8423" s="14">
        <f>IF(F8423="GHS",H8423,H8423*Assumptions!$B$4)</f>
        <v>15898663.040000001</v>
      </c>
      <c r="J8423" s="15" t="str">
        <f>INDEX(Assumptions!$B$8:$B$12,MATCH(B8423,Assumptions!$A$8:$A$12,0))</f>
        <v>Weighted Average</v>
      </c>
      <c r="K8423" s="16">
        <f>G8423/(1-INDEX(Assumptions!$D$8:$D$12,MATCH(B8423,Assumptions!$A$8:$A$12,0)))</f>
        <v>5487.4444444444443</v>
      </c>
      <c r="L8423" s="16">
        <f t="shared" si="918"/>
        <v>118.52879999999999</v>
      </c>
      <c r="M8423" s="16">
        <f t="shared" si="919"/>
        <v>274.37222222222221</v>
      </c>
      <c r="N8423" s="14">
        <f>E8423*(K8423-L8423-M8423)*IF(F8423="GHS",1,Assumptions!$B$4)</f>
        <v>20500442.73102222</v>
      </c>
      <c r="O8423" s="15">
        <f t="shared" ca="1" si="920"/>
        <v>538</v>
      </c>
      <c r="P8423" s="15" t="str">
        <f t="shared" ca="1" si="921"/>
        <v>365d+</v>
      </c>
      <c r="Q8423" s="17">
        <f ca="1">IF(P8423="0-90d",0,IF(P8423="91-180d",INDEX(Assumptions!$F$8:$F$12,MATCH(B8423,Assumptions!$A$8:$A$12,0)),IF(P8423="181-365d",INDEX(Assumptions!$G$8:$G$12,MATCH(B8423,Assumptions!$A$8:$A$12,0)),INDEX(Assumptions!$H$8:$H$12,MATCH(B8423,Assumptions!$A$8:$A$12,0)))))</f>
        <v>0.6</v>
      </c>
      <c r="R8423" s="14">
        <f t="shared" ca="1" si="922"/>
        <v>9539197.824000001</v>
      </c>
      <c r="S8423" s="14">
        <f t="shared" ca="1" si="923"/>
        <v>6359465.216</v>
      </c>
      <c r="T8423" s="11" t="s">
        <v>25</v>
      </c>
      <c r="U8423" s="18" t="s">
        <v>26</v>
      </c>
    </row>
    <row r="8424" spans="1:21" ht="15" customHeight="1" x14ac:dyDescent="0.15">
      <c r="A8424" s="10" t="s">
        <v>8472</v>
      </c>
      <c r="B8424" s="11" t="s">
        <v>31</v>
      </c>
      <c r="C8424" s="11" t="s">
        <v>63</v>
      </c>
      <c r="D8424" s="12">
        <v>45869</v>
      </c>
      <c r="E8424" s="11">
        <v>390</v>
      </c>
      <c r="F8424" s="11" t="s">
        <v>33</v>
      </c>
      <c r="G8424" s="13">
        <v>1847.91</v>
      </c>
      <c r="H8424" s="14">
        <f t="shared" si="917"/>
        <v>720684.9</v>
      </c>
      <c r="I8424" s="14">
        <f>IF(F8424="GHS",H8424,H8424*Assumptions!$B$4)</f>
        <v>720684.9</v>
      </c>
      <c r="J8424" s="15" t="str">
        <f>INDEX(Assumptions!$B$8:$B$12,MATCH(B8424,Assumptions!$A$8:$A$12,0))</f>
        <v>Weighted Average</v>
      </c>
      <c r="K8424" s="16">
        <f>G8424/(1-INDEX(Assumptions!$D$8:$D$12,MATCH(B8424,Assumptions!$A$8:$A$12,0)))</f>
        <v>2566.541666666667</v>
      </c>
      <c r="L8424" s="16">
        <f t="shared" si="918"/>
        <v>55.4373</v>
      </c>
      <c r="M8424" s="16">
        <f t="shared" si="919"/>
        <v>128.32708333333335</v>
      </c>
      <c r="N8424" s="14">
        <f>E8424*(K8424-L8424-M8424)*IF(F8424="GHS",1,Assumptions!$B$4)</f>
        <v>929283.14050000021</v>
      </c>
      <c r="O8424" s="15">
        <f t="shared" ca="1" si="920"/>
        <v>417</v>
      </c>
      <c r="P8424" s="15" t="str">
        <f t="shared" ca="1" si="921"/>
        <v>365d+</v>
      </c>
      <c r="Q8424" s="17">
        <f ca="1">IF(P8424="0-90d",0,IF(P8424="91-180d",INDEX(Assumptions!$F$8:$F$12,MATCH(B8424,Assumptions!$A$8:$A$12,0)),IF(P8424="181-365d",INDEX(Assumptions!$G$8:$G$12,MATCH(B8424,Assumptions!$A$8:$A$12,0)),INDEX(Assumptions!$H$8:$H$12,MATCH(B8424,Assumptions!$A$8:$A$12,0)))))</f>
        <v>0.6</v>
      </c>
      <c r="R8424" s="14">
        <f t="shared" ca="1" si="922"/>
        <v>432410.94</v>
      </c>
      <c r="S8424" s="14">
        <f t="shared" ca="1" si="923"/>
        <v>288273.96000000002</v>
      </c>
      <c r="T8424" s="11" t="s">
        <v>25</v>
      </c>
      <c r="U8424" s="18" t="s">
        <v>26</v>
      </c>
    </row>
    <row r="8425" spans="1:21" ht="15" customHeight="1" x14ac:dyDescent="0.15">
      <c r="A8425" s="10" t="s">
        <v>8473</v>
      </c>
      <c r="B8425" s="11" t="s">
        <v>28</v>
      </c>
      <c r="C8425" s="11" t="s">
        <v>29</v>
      </c>
      <c r="D8425" s="12">
        <v>46205</v>
      </c>
      <c r="E8425" s="11">
        <v>4908</v>
      </c>
      <c r="F8425" s="11" t="s">
        <v>24</v>
      </c>
      <c r="G8425" s="13">
        <v>4883.66</v>
      </c>
      <c r="H8425" s="14">
        <f t="shared" si="917"/>
        <v>23969003.279999997</v>
      </c>
      <c r="I8425" s="14">
        <f>IF(F8425="GHS",H8425,H8425*Assumptions!$B$4)</f>
        <v>258865235.42399999</v>
      </c>
      <c r="J8425" s="15" t="str">
        <f>INDEX(Assumptions!$B$8:$B$12,MATCH(B8425,Assumptions!$A$8:$A$12,0))</f>
        <v>Fair Value Less Costs to Sell</v>
      </c>
      <c r="K8425" s="16">
        <f>G8425/(1-INDEX(Assumptions!$D$8:$D$12,MATCH(B8425,Assumptions!$A$8:$A$12,0)))</f>
        <v>5549.613636363636</v>
      </c>
      <c r="L8425" s="16">
        <f t="shared" si="918"/>
        <v>146.50979999999998</v>
      </c>
      <c r="M8425" s="16">
        <f t="shared" si="919"/>
        <v>277.48068181818184</v>
      </c>
      <c r="N8425" s="14">
        <f>E8425*(K8425-L8425-M8425)*IF(F8425="GHS",1,Assumptions!$B$4)</f>
        <v>271690831.17909819</v>
      </c>
      <c r="O8425" s="15">
        <f t="shared" ca="1" si="920"/>
        <v>81</v>
      </c>
      <c r="P8425" s="15" t="str">
        <f t="shared" ca="1" si="921"/>
        <v>0-90d</v>
      </c>
      <c r="Q8425" s="17">
        <f ca="1">IF(P8425="0-90d",0,IF(P8425="91-180d",INDEX(Assumptions!$F$8:$F$12,MATCH(B8425,Assumptions!$A$8:$A$12,0)),IF(P8425="181-365d",INDEX(Assumptions!$G$8:$G$12,MATCH(B8425,Assumptions!$A$8:$A$12,0)),INDEX(Assumptions!$H$8:$H$12,MATCH(B8425,Assumptions!$A$8:$A$12,0)))))</f>
        <v>0</v>
      </c>
      <c r="R8425" s="14">
        <f t="shared" ca="1" si="922"/>
        <v>0</v>
      </c>
      <c r="S8425" s="14">
        <f t="shared" ca="1" si="923"/>
        <v>258865235.42399999</v>
      </c>
      <c r="T8425" s="11" t="s">
        <v>25</v>
      </c>
      <c r="U8425" s="18" t="s">
        <v>36</v>
      </c>
    </row>
    <row r="8426" spans="1:21" ht="15" customHeight="1" x14ac:dyDescent="0.15">
      <c r="A8426" s="10" t="s">
        <v>8474</v>
      </c>
      <c r="B8426" s="11" t="s">
        <v>31</v>
      </c>
      <c r="C8426" s="11" t="s">
        <v>32</v>
      </c>
      <c r="D8426" s="12">
        <v>46195</v>
      </c>
      <c r="E8426" s="11">
        <v>2460</v>
      </c>
      <c r="F8426" s="11" t="s">
        <v>33</v>
      </c>
      <c r="G8426" s="13">
        <v>2974.48</v>
      </c>
      <c r="H8426" s="14">
        <f t="shared" si="917"/>
        <v>7317220.7999999998</v>
      </c>
      <c r="I8426" s="14">
        <f>IF(F8426="GHS",H8426,H8426*Assumptions!$B$4)</f>
        <v>7317220.7999999998</v>
      </c>
      <c r="J8426" s="15" t="str">
        <f>INDEX(Assumptions!$B$8:$B$12,MATCH(B8426,Assumptions!$A$8:$A$12,0))</f>
        <v>Weighted Average</v>
      </c>
      <c r="K8426" s="16">
        <f>G8426/(1-INDEX(Assumptions!$D$8:$D$12,MATCH(B8426,Assumptions!$A$8:$A$12,0)))</f>
        <v>4131.2222222222226</v>
      </c>
      <c r="L8426" s="16">
        <f t="shared" si="918"/>
        <v>89.234399999999994</v>
      </c>
      <c r="M8426" s="16">
        <f t="shared" si="919"/>
        <v>206.56111111111113</v>
      </c>
      <c r="N8426" s="14">
        <f>E8426*(K8426-L8426-M8426)*IF(F8426="GHS",1,Assumptions!$B$4)</f>
        <v>9435149.7093333341</v>
      </c>
      <c r="O8426" s="15">
        <f t="shared" ca="1" si="920"/>
        <v>91</v>
      </c>
      <c r="P8426" s="15" t="str">
        <f t="shared" ca="1" si="921"/>
        <v>91-180d</v>
      </c>
      <c r="Q8426" s="17">
        <f ca="1">IF(P8426="0-90d",0,IF(P8426="91-180d",INDEX(Assumptions!$F$8:$F$12,MATCH(B8426,Assumptions!$A$8:$A$12,0)),IF(P8426="181-365d",INDEX(Assumptions!$G$8:$G$12,MATCH(B8426,Assumptions!$A$8:$A$12,0)),INDEX(Assumptions!$H$8:$H$12,MATCH(B8426,Assumptions!$A$8:$A$12,0)))))</f>
        <v>0.05</v>
      </c>
      <c r="R8426" s="14">
        <f t="shared" ca="1" si="922"/>
        <v>365861.04000000004</v>
      </c>
      <c r="S8426" s="14">
        <f t="shared" ca="1" si="923"/>
        <v>6951359.7599999998</v>
      </c>
      <c r="T8426" s="11" t="s">
        <v>25</v>
      </c>
      <c r="U8426" s="18" t="s">
        <v>26</v>
      </c>
    </row>
    <row r="8427" spans="1:21" ht="15" customHeight="1" x14ac:dyDescent="0.15">
      <c r="A8427" s="10" t="s">
        <v>8475</v>
      </c>
      <c r="B8427" s="11" t="s">
        <v>41</v>
      </c>
      <c r="C8427" s="11" t="s">
        <v>49</v>
      </c>
      <c r="D8427" s="12">
        <v>46048</v>
      </c>
      <c r="E8427" s="11">
        <v>3326</v>
      </c>
      <c r="F8427" s="11" t="s">
        <v>33</v>
      </c>
      <c r="G8427" s="13">
        <v>155.13999999999999</v>
      </c>
      <c r="H8427" s="14">
        <f t="shared" si="917"/>
        <v>515995.63999999996</v>
      </c>
      <c r="I8427" s="14">
        <f>IF(F8427="GHS",H8427,H8427*Assumptions!$B$4)</f>
        <v>515995.63999999996</v>
      </c>
      <c r="J8427" s="15" t="str">
        <f>INDEX(Assumptions!$B$8:$B$12,MATCH(B8427,Assumptions!$A$8:$A$12,0))</f>
        <v>Weighted Average</v>
      </c>
      <c r="K8427" s="16">
        <f>G8427/(1-INDEX(Assumptions!$D$8:$D$12,MATCH(B8427,Assumptions!$A$8:$A$12,0)))</f>
        <v>238.67692307692306</v>
      </c>
      <c r="L8427" s="16">
        <f t="shared" si="918"/>
        <v>4.6541999999999994</v>
      </c>
      <c r="M8427" s="16">
        <f t="shared" si="919"/>
        <v>11.933846153846154</v>
      </c>
      <c r="N8427" s="14">
        <f>E8427*(K8427-L8427-M8427)*IF(F8427="GHS",1,Assumptions!$B$4)</f>
        <v>738667.60464615375</v>
      </c>
      <c r="O8427" s="15">
        <f t="shared" ca="1" si="920"/>
        <v>238</v>
      </c>
      <c r="P8427" s="15" t="str">
        <f t="shared" ca="1" si="921"/>
        <v>181-365d</v>
      </c>
      <c r="Q8427" s="17">
        <f ca="1">IF(P8427="0-90d",0,IF(P8427="91-180d",INDEX(Assumptions!$F$8:$F$12,MATCH(B8427,Assumptions!$A$8:$A$12,0)),IF(P8427="181-365d",INDEX(Assumptions!$G$8:$G$12,MATCH(B8427,Assumptions!$A$8:$A$12,0)),INDEX(Assumptions!$H$8:$H$12,MATCH(B8427,Assumptions!$A$8:$A$12,0)))))</f>
        <v>0.35</v>
      </c>
      <c r="R8427" s="14">
        <f t="shared" ca="1" si="922"/>
        <v>180598.47399999999</v>
      </c>
      <c r="S8427" s="14">
        <f t="shared" ca="1" si="923"/>
        <v>335397.16599999997</v>
      </c>
      <c r="T8427" s="11" t="s">
        <v>25</v>
      </c>
      <c r="U8427" s="18" t="s">
        <v>26</v>
      </c>
    </row>
    <row r="8428" spans="1:21" ht="15" customHeight="1" x14ac:dyDescent="0.15">
      <c r="A8428" s="10" t="s">
        <v>8476</v>
      </c>
      <c r="B8428" s="11" t="s">
        <v>46</v>
      </c>
      <c r="C8428" s="11" t="s">
        <v>47</v>
      </c>
      <c r="D8428" s="12">
        <v>45879</v>
      </c>
      <c r="E8428" s="11">
        <v>2378</v>
      </c>
      <c r="F8428" s="11" t="s">
        <v>33</v>
      </c>
      <c r="G8428" s="13">
        <v>654381.79</v>
      </c>
      <c r="H8428" s="14">
        <f t="shared" si="917"/>
        <v>1556119896.6200001</v>
      </c>
      <c r="I8428" s="14">
        <f>IF(F8428="GHS",H8428,H8428*Assumptions!$B$4)</f>
        <v>1556119896.6200001</v>
      </c>
      <c r="J8428" s="15" t="str">
        <f>INDEX(Assumptions!$B$8:$B$12,MATCH(B8428,Assumptions!$A$8:$A$12,0))</f>
        <v>Specific Identification</v>
      </c>
      <c r="K8428" s="16">
        <f>G8428/(1-INDEX(Assumptions!$D$8:$D$12,MATCH(B8428,Assumptions!$A$8:$A$12,0)))</f>
        <v>838951.01282051287</v>
      </c>
      <c r="L8428" s="16">
        <f t="shared" si="918"/>
        <v>19631.453700000002</v>
      </c>
      <c r="M8428" s="16">
        <f t="shared" si="919"/>
        <v>41947.550641025649</v>
      </c>
      <c r="N8428" s="14">
        <f>E8428*(K8428-L8428-M8428)*IF(F8428="GHS",1,Assumptions!$B$4)</f>
        <v>1848590636.1642208</v>
      </c>
      <c r="O8428" s="15">
        <f t="shared" ca="1" si="920"/>
        <v>407</v>
      </c>
      <c r="P8428" s="15" t="str">
        <f t="shared" ca="1" si="921"/>
        <v>365d+</v>
      </c>
      <c r="Q8428" s="17">
        <f ca="1">IF(P8428="0-90d",0,IF(P8428="91-180d",INDEX(Assumptions!$F$8:$F$12,MATCH(B8428,Assumptions!$A$8:$A$12,0)),IF(P8428="181-365d",INDEX(Assumptions!$G$8:$G$12,MATCH(B8428,Assumptions!$A$8:$A$12,0)),INDEX(Assumptions!$H$8:$H$12,MATCH(B8428,Assumptions!$A$8:$A$12,0)))))</f>
        <v>0.15</v>
      </c>
      <c r="R8428" s="14">
        <f t="shared" ca="1" si="922"/>
        <v>233417984.493</v>
      </c>
      <c r="S8428" s="14">
        <f t="shared" ca="1" si="923"/>
        <v>1322701912.1270001</v>
      </c>
      <c r="T8428" s="11" t="s">
        <v>25</v>
      </c>
      <c r="U8428" s="18" t="s">
        <v>26</v>
      </c>
    </row>
    <row r="8429" spans="1:21" ht="15" customHeight="1" x14ac:dyDescent="0.15">
      <c r="A8429" s="10" t="s">
        <v>8477</v>
      </c>
      <c r="B8429" s="11" t="s">
        <v>22</v>
      </c>
      <c r="C8429" s="11" t="s">
        <v>81</v>
      </c>
      <c r="D8429" s="12">
        <v>46212</v>
      </c>
      <c r="E8429" s="11">
        <v>2403</v>
      </c>
      <c r="F8429" s="11" t="s">
        <v>24</v>
      </c>
      <c r="G8429" s="13">
        <v>30642.32</v>
      </c>
      <c r="H8429" s="14">
        <f t="shared" si="917"/>
        <v>73633494.959999993</v>
      </c>
      <c r="I8429" s="14">
        <f>IF(F8429="GHS",H8429,H8429*Assumptions!$B$4)</f>
        <v>795241745.56799996</v>
      </c>
      <c r="J8429" s="15" t="str">
        <f>INDEX(Assumptions!$B$8:$B$12,MATCH(B8429,Assumptions!$A$8:$A$12,0))</f>
        <v>FIFO</v>
      </c>
      <c r="K8429" s="16">
        <f>G8429/(1-INDEX(Assumptions!$D$8:$D$12,MATCH(B8429,Assumptions!$A$8:$A$12,0)))</f>
        <v>37368.682926829264</v>
      </c>
      <c r="L8429" s="16">
        <f t="shared" si="918"/>
        <v>919.26959999999997</v>
      </c>
      <c r="M8429" s="16">
        <f t="shared" si="919"/>
        <v>1868.4341463414632</v>
      </c>
      <c r="N8429" s="14">
        <f>E8429*(K8429-L8429-M8429)*IF(F8429="GHS",1,Assumptions!$B$4)</f>
        <v>897459404.08369184</v>
      </c>
      <c r="O8429" s="15">
        <f t="shared" ca="1" si="920"/>
        <v>74</v>
      </c>
      <c r="P8429" s="15" t="str">
        <f t="shared" ca="1" si="921"/>
        <v>0-90d</v>
      </c>
      <c r="Q8429" s="17">
        <f ca="1">IF(P8429="0-90d",0,IF(P8429="91-180d",INDEX(Assumptions!$F$8:$F$12,MATCH(B8429,Assumptions!$A$8:$A$12,0)),IF(P8429="181-365d",INDEX(Assumptions!$G$8:$G$12,MATCH(B8429,Assumptions!$A$8:$A$12,0)),INDEX(Assumptions!$H$8:$H$12,MATCH(B8429,Assumptions!$A$8:$A$12,0)))))</f>
        <v>0</v>
      </c>
      <c r="R8429" s="14">
        <f t="shared" ca="1" si="922"/>
        <v>0</v>
      </c>
      <c r="S8429" s="14">
        <f t="shared" ca="1" si="923"/>
        <v>795241745.56799996</v>
      </c>
      <c r="T8429" s="11" t="s">
        <v>50</v>
      </c>
      <c r="U8429" s="18" t="s">
        <v>26</v>
      </c>
    </row>
    <row r="8430" spans="1:21" ht="15" customHeight="1" x14ac:dyDescent="0.15">
      <c r="A8430" s="10" t="s">
        <v>8478</v>
      </c>
      <c r="B8430" s="11" t="s">
        <v>22</v>
      </c>
      <c r="C8430" s="11" t="s">
        <v>81</v>
      </c>
      <c r="D8430" s="12">
        <v>46082</v>
      </c>
      <c r="E8430" s="11">
        <v>3995</v>
      </c>
      <c r="F8430" s="11" t="s">
        <v>24</v>
      </c>
      <c r="G8430" s="13">
        <v>28573.03</v>
      </c>
      <c r="H8430" s="14">
        <f t="shared" si="917"/>
        <v>114149254.84999999</v>
      </c>
      <c r="I8430" s="14">
        <f>IF(F8430="GHS",H8430,H8430*Assumptions!$B$4)</f>
        <v>1232811952.3800001</v>
      </c>
      <c r="J8430" s="15" t="str">
        <f>INDEX(Assumptions!$B$8:$B$12,MATCH(B8430,Assumptions!$A$8:$A$12,0))</f>
        <v>FIFO</v>
      </c>
      <c r="K8430" s="16">
        <f>G8430/(1-INDEX(Assumptions!$D$8:$D$12,MATCH(B8430,Assumptions!$A$8:$A$12,0)))</f>
        <v>34845.158536585361</v>
      </c>
      <c r="L8430" s="16">
        <f t="shared" si="918"/>
        <v>857.19089999999994</v>
      </c>
      <c r="M8430" s="16">
        <f t="shared" si="919"/>
        <v>1742.2579268292682</v>
      </c>
      <c r="N8430" s="14">
        <f>E8430*(K8430-L8430-M8430)*IF(F8430="GHS",1,Assumptions!$B$4)</f>
        <v>1391273391.1371362</v>
      </c>
      <c r="O8430" s="15">
        <f t="shared" ca="1" si="920"/>
        <v>204</v>
      </c>
      <c r="P8430" s="15" t="str">
        <f t="shared" ca="1" si="921"/>
        <v>181-365d</v>
      </c>
      <c r="Q8430" s="17">
        <f ca="1">IF(P8430="0-90d",0,IF(P8430="91-180d",INDEX(Assumptions!$F$8:$F$12,MATCH(B8430,Assumptions!$A$8:$A$12,0)),IF(P8430="181-365d",INDEX(Assumptions!$G$8:$G$12,MATCH(B8430,Assumptions!$A$8:$A$12,0)),INDEX(Assumptions!$H$8:$H$12,MATCH(B8430,Assumptions!$A$8:$A$12,0)))))</f>
        <v>0.15</v>
      </c>
      <c r="R8430" s="14">
        <f t="shared" ca="1" si="922"/>
        <v>184921792.85700002</v>
      </c>
      <c r="S8430" s="14">
        <f t="shared" ca="1" si="923"/>
        <v>1047890159.5230001</v>
      </c>
      <c r="T8430" s="11" t="s">
        <v>25</v>
      </c>
      <c r="U8430" s="18" t="s">
        <v>26</v>
      </c>
    </row>
    <row r="8431" spans="1:21" ht="15" customHeight="1" x14ac:dyDescent="0.15">
      <c r="A8431" s="10" t="s">
        <v>8479</v>
      </c>
      <c r="B8431" s="11" t="s">
        <v>41</v>
      </c>
      <c r="C8431" s="11" t="s">
        <v>49</v>
      </c>
      <c r="D8431" s="12">
        <v>45919</v>
      </c>
      <c r="E8431" s="11">
        <v>1379</v>
      </c>
      <c r="F8431" s="11" t="s">
        <v>33</v>
      </c>
      <c r="G8431" s="13">
        <v>124.16</v>
      </c>
      <c r="H8431" s="14">
        <f t="shared" si="917"/>
        <v>171216.63999999998</v>
      </c>
      <c r="I8431" s="14">
        <f>IF(F8431="GHS",H8431,H8431*Assumptions!$B$4)</f>
        <v>171216.63999999998</v>
      </c>
      <c r="J8431" s="15" t="str">
        <f>INDEX(Assumptions!$B$8:$B$12,MATCH(B8431,Assumptions!$A$8:$A$12,0))</f>
        <v>Weighted Average</v>
      </c>
      <c r="K8431" s="16">
        <f>G8431/(1-INDEX(Assumptions!$D$8:$D$12,MATCH(B8431,Assumptions!$A$8:$A$12,0)))</f>
        <v>191.01538461538459</v>
      </c>
      <c r="L8431" s="16">
        <f t="shared" si="918"/>
        <v>3.7247999999999997</v>
      </c>
      <c r="M8431" s="16">
        <f t="shared" si="919"/>
        <v>9.5507692307692302</v>
      </c>
      <c r="N8431" s="14">
        <f>E8431*(K8431-L8431-M8431)*IF(F8431="GHS",1,Assumptions!$B$4)</f>
        <v>245103.20541538461</v>
      </c>
      <c r="O8431" s="15">
        <f t="shared" ca="1" si="920"/>
        <v>367</v>
      </c>
      <c r="P8431" s="15" t="str">
        <f t="shared" ca="1" si="921"/>
        <v>365d+</v>
      </c>
      <c r="Q8431" s="17">
        <f ca="1">IF(P8431="0-90d",0,IF(P8431="91-180d",INDEX(Assumptions!$F$8:$F$12,MATCH(B8431,Assumptions!$A$8:$A$12,0)),IF(P8431="181-365d",INDEX(Assumptions!$G$8:$G$12,MATCH(B8431,Assumptions!$A$8:$A$12,0)),INDEX(Assumptions!$H$8:$H$12,MATCH(B8431,Assumptions!$A$8:$A$12,0)))))</f>
        <v>0.8</v>
      </c>
      <c r="R8431" s="14">
        <f t="shared" ca="1" si="922"/>
        <v>136973.31200000001</v>
      </c>
      <c r="S8431" s="14">
        <f t="shared" ca="1" si="923"/>
        <v>34243.32799999998</v>
      </c>
      <c r="T8431" s="11" t="s">
        <v>25</v>
      </c>
      <c r="U8431" s="18" t="s">
        <v>26</v>
      </c>
    </row>
    <row r="8432" spans="1:21" ht="15" customHeight="1" x14ac:dyDescent="0.15">
      <c r="A8432" s="10" t="s">
        <v>8480</v>
      </c>
      <c r="B8432" s="11" t="s">
        <v>31</v>
      </c>
      <c r="C8432" s="11" t="s">
        <v>76</v>
      </c>
      <c r="D8432" s="12">
        <v>46071</v>
      </c>
      <c r="E8432" s="11">
        <v>2216</v>
      </c>
      <c r="F8432" s="11" t="s">
        <v>33</v>
      </c>
      <c r="G8432" s="13">
        <v>5252.33</v>
      </c>
      <c r="H8432" s="14">
        <f t="shared" si="917"/>
        <v>11639163.279999999</v>
      </c>
      <c r="I8432" s="14">
        <f>IF(F8432="GHS",H8432,H8432*Assumptions!$B$4)</f>
        <v>11639163.279999999</v>
      </c>
      <c r="J8432" s="15" t="str">
        <f>INDEX(Assumptions!$B$8:$B$12,MATCH(B8432,Assumptions!$A$8:$A$12,0))</f>
        <v>Weighted Average</v>
      </c>
      <c r="K8432" s="16">
        <f>G8432/(1-INDEX(Assumptions!$D$8:$D$12,MATCH(B8432,Assumptions!$A$8:$A$12,0)))</f>
        <v>7294.9027777777783</v>
      </c>
      <c r="L8432" s="16">
        <f t="shared" si="918"/>
        <v>157.56989999999999</v>
      </c>
      <c r="M8432" s="16">
        <f t="shared" si="919"/>
        <v>364.74513888888896</v>
      </c>
      <c r="N8432" s="14">
        <f>E8432*(K8432-L8432-M8432)*IF(F8432="GHS",1,Assumptions!$B$4)</f>
        <v>15008054.429377779</v>
      </c>
      <c r="O8432" s="15">
        <f t="shared" ca="1" si="920"/>
        <v>215</v>
      </c>
      <c r="P8432" s="15" t="str">
        <f t="shared" ca="1" si="921"/>
        <v>181-365d</v>
      </c>
      <c r="Q8432" s="17">
        <f ca="1">IF(P8432="0-90d",0,IF(P8432="91-180d",INDEX(Assumptions!$F$8:$F$12,MATCH(B8432,Assumptions!$A$8:$A$12,0)),IF(P8432="181-365d",INDEX(Assumptions!$G$8:$G$12,MATCH(B8432,Assumptions!$A$8:$A$12,0)),INDEX(Assumptions!$H$8:$H$12,MATCH(B8432,Assumptions!$A$8:$A$12,0)))))</f>
        <v>0.2</v>
      </c>
      <c r="R8432" s="14">
        <f t="shared" ca="1" si="922"/>
        <v>2327832.656</v>
      </c>
      <c r="S8432" s="14">
        <f t="shared" ca="1" si="923"/>
        <v>9311330.6239999998</v>
      </c>
      <c r="T8432" s="11" t="s">
        <v>25</v>
      </c>
      <c r="U8432" s="18" t="s">
        <v>26</v>
      </c>
    </row>
    <row r="8433" spans="1:21" ht="15" customHeight="1" x14ac:dyDescent="0.15">
      <c r="A8433" s="10" t="s">
        <v>8481</v>
      </c>
      <c r="B8433" s="11" t="s">
        <v>41</v>
      </c>
      <c r="C8433" s="11" t="s">
        <v>42</v>
      </c>
      <c r="D8433" s="12">
        <v>46061</v>
      </c>
      <c r="E8433" s="11">
        <v>3773</v>
      </c>
      <c r="F8433" s="11" t="s">
        <v>33</v>
      </c>
      <c r="G8433" s="13">
        <v>530.66999999999996</v>
      </c>
      <c r="H8433" s="14">
        <f t="shared" si="917"/>
        <v>2002217.91</v>
      </c>
      <c r="I8433" s="14">
        <f>IF(F8433="GHS",H8433,H8433*Assumptions!$B$4)</f>
        <v>2002217.91</v>
      </c>
      <c r="J8433" s="15" t="str">
        <f>INDEX(Assumptions!$B$8:$B$12,MATCH(B8433,Assumptions!$A$8:$A$12,0))</f>
        <v>Weighted Average</v>
      </c>
      <c r="K8433" s="16">
        <f>G8433/(1-INDEX(Assumptions!$D$8:$D$12,MATCH(B8433,Assumptions!$A$8:$A$12,0)))</f>
        <v>816.41538461538448</v>
      </c>
      <c r="L8433" s="16">
        <f t="shared" si="918"/>
        <v>15.920099999999998</v>
      </c>
      <c r="M8433" s="16">
        <f t="shared" si="919"/>
        <v>40.82076923076923</v>
      </c>
      <c r="N8433" s="14">
        <f>E8433*(K8433-L8433-M8433)*IF(F8433="GHS",1,Assumptions!$B$4)</f>
        <v>2866251.9465461532</v>
      </c>
      <c r="O8433" s="15">
        <f t="shared" ca="1" si="920"/>
        <v>225</v>
      </c>
      <c r="P8433" s="15" t="str">
        <f t="shared" ca="1" si="921"/>
        <v>181-365d</v>
      </c>
      <c r="Q8433" s="17">
        <f ca="1">IF(P8433="0-90d",0,IF(P8433="91-180d",INDEX(Assumptions!$F$8:$F$12,MATCH(B8433,Assumptions!$A$8:$A$12,0)),IF(P8433="181-365d",INDEX(Assumptions!$G$8:$G$12,MATCH(B8433,Assumptions!$A$8:$A$12,0)),INDEX(Assumptions!$H$8:$H$12,MATCH(B8433,Assumptions!$A$8:$A$12,0)))))</f>
        <v>0.35</v>
      </c>
      <c r="R8433" s="14">
        <f t="shared" ca="1" si="922"/>
        <v>700776.26849999989</v>
      </c>
      <c r="S8433" s="14">
        <f t="shared" ca="1" si="923"/>
        <v>1301441.6414999999</v>
      </c>
      <c r="T8433" s="11" t="s">
        <v>25</v>
      </c>
      <c r="U8433" s="18" t="s">
        <v>36</v>
      </c>
    </row>
    <row r="8434" spans="1:21" ht="15" customHeight="1" x14ac:dyDescent="0.15">
      <c r="A8434" s="10" t="s">
        <v>8482</v>
      </c>
      <c r="B8434" s="11" t="s">
        <v>41</v>
      </c>
      <c r="C8434" s="11" t="s">
        <v>115</v>
      </c>
      <c r="D8434" s="12">
        <v>46044</v>
      </c>
      <c r="E8434" s="11">
        <v>3730</v>
      </c>
      <c r="F8434" s="11" t="s">
        <v>33</v>
      </c>
      <c r="G8434" s="13">
        <v>421.41</v>
      </c>
      <c r="H8434" s="14">
        <f t="shared" si="917"/>
        <v>1571859.3</v>
      </c>
      <c r="I8434" s="14">
        <f>IF(F8434="GHS",H8434,H8434*Assumptions!$B$4)</f>
        <v>1571859.3</v>
      </c>
      <c r="J8434" s="15" t="str">
        <f>INDEX(Assumptions!$B$8:$B$12,MATCH(B8434,Assumptions!$A$8:$A$12,0))</f>
        <v>Weighted Average</v>
      </c>
      <c r="K8434" s="16">
        <f>G8434/(1-INDEX(Assumptions!$D$8:$D$12,MATCH(B8434,Assumptions!$A$8:$A$12,0)))</f>
        <v>648.32307692307688</v>
      </c>
      <c r="L8434" s="16">
        <f t="shared" si="918"/>
        <v>12.642300000000001</v>
      </c>
      <c r="M8434" s="16">
        <f t="shared" si="919"/>
        <v>32.416153846153847</v>
      </c>
      <c r="N8434" s="14">
        <f>E8434*(K8434-L8434-M8434)*IF(F8434="GHS",1,Assumptions!$B$4)</f>
        <v>2250177.0440769228</v>
      </c>
      <c r="O8434" s="15">
        <f t="shared" ca="1" si="920"/>
        <v>242</v>
      </c>
      <c r="P8434" s="15" t="str">
        <f t="shared" ca="1" si="921"/>
        <v>181-365d</v>
      </c>
      <c r="Q8434" s="17">
        <f ca="1">IF(P8434="0-90d",0,IF(P8434="91-180d",INDEX(Assumptions!$F$8:$F$12,MATCH(B8434,Assumptions!$A$8:$A$12,0)),IF(P8434="181-365d",INDEX(Assumptions!$G$8:$G$12,MATCH(B8434,Assumptions!$A$8:$A$12,0)),INDEX(Assumptions!$H$8:$H$12,MATCH(B8434,Assumptions!$A$8:$A$12,0)))))</f>
        <v>0.35</v>
      </c>
      <c r="R8434" s="14">
        <f t="shared" ca="1" si="922"/>
        <v>550150.755</v>
      </c>
      <c r="S8434" s="14">
        <f t="shared" ca="1" si="923"/>
        <v>1021708.545</v>
      </c>
      <c r="T8434" s="11" t="s">
        <v>25</v>
      </c>
      <c r="U8434" s="18" t="s">
        <v>26</v>
      </c>
    </row>
    <row r="8435" spans="1:21" ht="15" customHeight="1" x14ac:dyDescent="0.15">
      <c r="A8435" s="10" t="s">
        <v>8483</v>
      </c>
      <c r="B8435" s="11" t="s">
        <v>22</v>
      </c>
      <c r="C8435" s="11" t="s">
        <v>23</v>
      </c>
      <c r="D8435" s="12">
        <v>46106</v>
      </c>
      <c r="E8435" s="11">
        <v>578</v>
      </c>
      <c r="F8435" s="11" t="s">
        <v>24</v>
      </c>
      <c r="G8435" s="13">
        <v>23256.34</v>
      </c>
      <c r="H8435" s="14">
        <f t="shared" si="917"/>
        <v>13442164.52</v>
      </c>
      <c r="I8435" s="14">
        <f>IF(F8435="GHS",H8435,H8435*Assumptions!$B$4)</f>
        <v>145175376.81600001</v>
      </c>
      <c r="J8435" s="15" t="str">
        <f>INDEX(Assumptions!$B$8:$B$12,MATCH(B8435,Assumptions!$A$8:$A$12,0))</f>
        <v>FIFO</v>
      </c>
      <c r="K8435" s="16">
        <f>G8435/(1-INDEX(Assumptions!$D$8:$D$12,MATCH(B8435,Assumptions!$A$8:$A$12,0)))</f>
        <v>28361.390243902439</v>
      </c>
      <c r="L8435" s="16">
        <f t="shared" si="918"/>
        <v>697.6902</v>
      </c>
      <c r="M8435" s="16">
        <f t="shared" si="919"/>
        <v>1418.0695121951221</v>
      </c>
      <c r="N8435" s="14">
        <f>E8435*(K8435-L8435-M8435)*IF(F8435="GHS",1,Assumptions!$B$4)</f>
        <v>163835724.03112978</v>
      </c>
      <c r="O8435" s="15">
        <f t="shared" ca="1" si="920"/>
        <v>180</v>
      </c>
      <c r="P8435" s="15" t="str">
        <f t="shared" ca="1" si="921"/>
        <v>91-180d</v>
      </c>
      <c r="Q8435" s="17">
        <f ca="1">IF(P8435="0-90d",0,IF(P8435="91-180d",INDEX(Assumptions!$F$8:$F$12,MATCH(B8435,Assumptions!$A$8:$A$12,0)),IF(P8435="181-365d",INDEX(Assumptions!$G$8:$G$12,MATCH(B8435,Assumptions!$A$8:$A$12,0)),INDEX(Assumptions!$H$8:$H$12,MATCH(B8435,Assumptions!$A$8:$A$12,0)))))</f>
        <v>0.03</v>
      </c>
      <c r="R8435" s="14">
        <f t="shared" ca="1" si="922"/>
        <v>4355261.3044800004</v>
      </c>
      <c r="S8435" s="14">
        <f t="shared" ca="1" si="923"/>
        <v>140820115.51152003</v>
      </c>
      <c r="T8435" s="11" t="s">
        <v>25</v>
      </c>
      <c r="U8435" s="18" t="s">
        <v>26</v>
      </c>
    </row>
    <row r="8436" spans="1:21" ht="15" customHeight="1" x14ac:dyDescent="0.15">
      <c r="A8436" s="10" t="s">
        <v>8484</v>
      </c>
      <c r="B8436" s="11" t="s">
        <v>46</v>
      </c>
      <c r="C8436" s="11" t="s">
        <v>52</v>
      </c>
      <c r="D8436" s="12">
        <v>45979</v>
      </c>
      <c r="E8436" s="11">
        <v>3190</v>
      </c>
      <c r="F8436" s="11" t="s">
        <v>33</v>
      </c>
      <c r="G8436" s="13">
        <v>290582.59000000003</v>
      </c>
      <c r="H8436" s="14">
        <f t="shared" si="917"/>
        <v>926958462.10000002</v>
      </c>
      <c r="I8436" s="14">
        <f>IF(F8436="GHS",H8436,H8436*Assumptions!$B$4)</f>
        <v>926958462.10000002</v>
      </c>
      <c r="J8436" s="15" t="str">
        <f>INDEX(Assumptions!$B$8:$B$12,MATCH(B8436,Assumptions!$A$8:$A$12,0))</f>
        <v>Specific Identification</v>
      </c>
      <c r="K8436" s="16">
        <f>G8436/(1-INDEX(Assumptions!$D$8:$D$12,MATCH(B8436,Assumptions!$A$8:$A$12,0)))</f>
        <v>372541.78205128206</v>
      </c>
      <c r="L8436" s="16">
        <f t="shared" si="918"/>
        <v>8717.4777000000013</v>
      </c>
      <c r="M8436" s="16">
        <f t="shared" si="919"/>
        <v>18627.089102564103</v>
      </c>
      <c r="N8436" s="14">
        <f>E8436*(K8436-L8436-M8436)*IF(F8436="GHS",1,Assumptions!$B$4)</f>
        <v>1101179116.6434104</v>
      </c>
      <c r="O8436" s="15">
        <f t="shared" ca="1" si="920"/>
        <v>307</v>
      </c>
      <c r="P8436" s="15" t="str">
        <f t="shared" ca="1" si="921"/>
        <v>181-365d</v>
      </c>
      <c r="Q8436" s="17">
        <f ca="1">IF(P8436="0-90d",0,IF(P8436="91-180d",INDEX(Assumptions!$F$8:$F$12,MATCH(B8436,Assumptions!$A$8:$A$12,0)),IF(P8436="181-365d",INDEX(Assumptions!$G$8:$G$12,MATCH(B8436,Assumptions!$A$8:$A$12,0)),INDEX(Assumptions!$H$8:$H$12,MATCH(B8436,Assumptions!$A$8:$A$12,0)))))</f>
        <v>0.05</v>
      </c>
      <c r="R8436" s="14">
        <f t="shared" ca="1" si="922"/>
        <v>46347923.105000004</v>
      </c>
      <c r="S8436" s="14">
        <f t="shared" ca="1" si="923"/>
        <v>880610538.995</v>
      </c>
      <c r="T8436" s="11" t="s">
        <v>25</v>
      </c>
      <c r="U8436" s="18" t="s">
        <v>26</v>
      </c>
    </row>
    <row r="8437" spans="1:21" ht="15" customHeight="1" x14ac:dyDescent="0.15">
      <c r="A8437" s="10" t="s">
        <v>8485</v>
      </c>
      <c r="B8437" s="11" t="s">
        <v>28</v>
      </c>
      <c r="C8437" s="11" t="s">
        <v>35</v>
      </c>
      <c r="D8437" s="12">
        <v>45959</v>
      </c>
      <c r="E8437" s="11">
        <v>3757</v>
      </c>
      <c r="F8437" s="11" t="s">
        <v>24</v>
      </c>
      <c r="G8437" s="13">
        <v>14301.1</v>
      </c>
      <c r="H8437" s="14">
        <f t="shared" si="917"/>
        <v>53729232.700000003</v>
      </c>
      <c r="I8437" s="14">
        <f>IF(F8437="GHS",H8437,H8437*Assumptions!$B$4)</f>
        <v>580275713.16000009</v>
      </c>
      <c r="J8437" s="15" t="str">
        <f>INDEX(Assumptions!$B$8:$B$12,MATCH(B8437,Assumptions!$A$8:$A$12,0))</f>
        <v>Fair Value Less Costs to Sell</v>
      </c>
      <c r="K8437" s="16">
        <f>G8437/(1-INDEX(Assumptions!$D$8:$D$12,MATCH(B8437,Assumptions!$A$8:$A$12,0)))</f>
        <v>16251.25</v>
      </c>
      <c r="L8437" s="16">
        <f t="shared" si="918"/>
        <v>429.03300000000002</v>
      </c>
      <c r="M8437" s="16">
        <f t="shared" si="919"/>
        <v>812.5625</v>
      </c>
      <c r="N8437" s="14">
        <f>E8437*(K8437-L8437-M8437)*IF(F8437="GHS",1,Assumptions!$B$4)</f>
        <v>609025737.13020003</v>
      </c>
      <c r="O8437" s="15">
        <f t="shared" ca="1" si="920"/>
        <v>327</v>
      </c>
      <c r="P8437" s="15" t="str">
        <f t="shared" ca="1" si="921"/>
        <v>181-365d</v>
      </c>
      <c r="Q8437" s="17">
        <f ca="1">IF(P8437="0-90d",0,IF(P8437="91-180d",INDEX(Assumptions!$F$8:$F$12,MATCH(B8437,Assumptions!$A$8:$A$12,0)),IF(P8437="181-365d",INDEX(Assumptions!$G$8:$G$12,MATCH(B8437,Assumptions!$A$8:$A$12,0)),INDEX(Assumptions!$H$8:$H$12,MATCH(B8437,Assumptions!$A$8:$A$12,0)))))</f>
        <v>0.1</v>
      </c>
      <c r="R8437" s="14">
        <f t="shared" ca="1" si="922"/>
        <v>58027571.316000015</v>
      </c>
      <c r="S8437" s="14">
        <f t="shared" ca="1" si="923"/>
        <v>522248141.8440001</v>
      </c>
      <c r="T8437" s="11" t="s">
        <v>25</v>
      </c>
      <c r="U8437" s="18" t="s">
        <v>26</v>
      </c>
    </row>
    <row r="8438" spans="1:21" ht="15" customHeight="1" x14ac:dyDescent="0.15">
      <c r="A8438" s="10" t="s">
        <v>8486</v>
      </c>
      <c r="B8438" s="11" t="s">
        <v>46</v>
      </c>
      <c r="C8438" s="11" t="s">
        <v>47</v>
      </c>
      <c r="D8438" s="12">
        <v>45913</v>
      </c>
      <c r="E8438" s="11">
        <v>82</v>
      </c>
      <c r="F8438" s="11" t="s">
        <v>33</v>
      </c>
      <c r="G8438" s="13">
        <v>837399.81</v>
      </c>
      <c r="H8438" s="14">
        <f t="shared" si="917"/>
        <v>68666784.420000002</v>
      </c>
      <c r="I8438" s="14">
        <f>IF(F8438="GHS",H8438,H8438*Assumptions!$B$4)</f>
        <v>68666784.420000002</v>
      </c>
      <c r="J8438" s="15" t="str">
        <f>INDEX(Assumptions!$B$8:$B$12,MATCH(B8438,Assumptions!$A$8:$A$12,0))</f>
        <v>Specific Identification</v>
      </c>
      <c r="K8438" s="16">
        <f>G8438/(1-INDEX(Assumptions!$D$8:$D$12,MATCH(B8438,Assumptions!$A$8:$A$12,0)))</f>
        <v>1073589.5</v>
      </c>
      <c r="L8438" s="16">
        <f t="shared" si="918"/>
        <v>25121.994300000002</v>
      </c>
      <c r="M8438" s="16">
        <f t="shared" si="919"/>
        <v>53679.475000000006</v>
      </c>
      <c r="N8438" s="14">
        <f>E8438*(K8438-L8438-M8438)*IF(F8438="GHS",1,Assumptions!$B$4)</f>
        <v>81572618.517399997</v>
      </c>
      <c r="O8438" s="15">
        <f t="shared" ca="1" si="920"/>
        <v>373</v>
      </c>
      <c r="P8438" s="15" t="str">
        <f t="shared" ca="1" si="921"/>
        <v>365d+</v>
      </c>
      <c r="Q8438" s="17">
        <f ca="1">IF(P8438="0-90d",0,IF(P8438="91-180d",INDEX(Assumptions!$F$8:$F$12,MATCH(B8438,Assumptions!$A$8:$A$12,0)),IF(P8438="181-365d",INDEX(Assumptions!$G$8:$G$12,MATCH(B8438,Assumptions!$A$8:$A$12,0)),INDEX(Assumptions!$H$8:$H$12,MATCH(B8438,Assumptions!$A$8:$A$12,0)))))</f>
        <v>0.15</v>
      </c>
      <c r="R8438" s="14">
        <f t="shared" ca="1" si="922"/>
        <v>10300017.663000001</v>
      </c>
      <c r="S8438" s="14">
        <f t="shared" ca="1" si="923"/>
        <v>58366766.756999999</v>
      </c>
      <c r="T8438" s="11" t="s">
        <v>25</v>
      </c>
      <c r="U8438" s="18" t="s">
        <v>26</v>
      </c>
    </row>
    <row r="8439" spans="1:21" ht="15" customHeight="1" x14ac:dyDescent="0.15">
      <c r="A8439" s="10" t="s">
        <v>8487</v>
      </c>
      <c r="B8439" s="11" t="s">
        <v>41</v>
      </c>
      <c r="C8439" s="11" t="s">
        <v>44</v>
      </c>
      <c r="D8439" s="12">
        <v>46040</v>
      </c>
      <c r="E8439" s="11">
        <v>2711</v>
      </c>
      <c r="F8439" s="11" t="s">
        <v>33</v>
      </c>
      <c r="G8439" s="13">
        <v>164.02</v>
      </c>
      <c r="H8439" s="14">
        <f t="shared" si="917"/>
        <v>444658.22000000003</v>
      </c>
      <c r="I8439" s="14">
        <f>IF(F8439="GHS",H8439,H8439*Assumptions!$B$4)</f>
        <v>444658.22000000003</v>
      </c>
      <c r="J8439" s="15" t="str">
        <f>INDEX(Assumptions!$B$8:$B$12,MATCH(B8439,Assumptions!$A$8:$A$12,0))</f>
        <v>Weighted Average</v>
      </c>
      <c r="K8439" s="16">
        <f>G8439/(1-INDEX(Assumptions!$D$8:$D$12,MATCH(B8439,Assumptions!$A$8:$A$12,0)))</f>
        <v>252.33846153846156</v>
      </c>
      <c r="L8439" s="16">
        <f t="shared" si="918"/>
        <v>4.9206000000000003</v>
      </c>
      <c r="M8439" s="16">
        <f t="shared" si="919"/>
        <v>12.616923076923079</v>
      </c>
      <c r="N8439" s="14">
        <f>E8439*(K8439-L8439-M8439)*IF(F8439="GHS",1,Assumptions!$B$4)</f>
        <v>636545.34416923078</v>
      </c>
      <c r="O8439" s="15">
        <f t="shared" ca="1" si="920"/>
        <v>246</v>
      </c>
      <c r="P8439" s="15" t="str">
        <f t="shared" ca="1" si="921"/>
        <v>181-365d</v>
      </c>
      <c r="Q8439" s="17">
        <f ca="1">IF(P8439="0-90d",0,IF(P8439="91-180d",INDEX(Assumptions!$F$8:$F$12,MATCH(B8439,Assumptions!$A$8:$A$12,0)),IF(P8439="181-365d",INDEX(Assumptions!$G$8:$G$12,MATCH(B8439,Assumptions!$A$8:$A$12,0)),INDEX(Assumptions!$H$8:$H$12,MATCH(B8439,Assumptions!$A$8:$A$12,0)))))</f>
        <v>0.35</v>
      </c>
      <c r="R8439" s="14">
        <f t="shared" ca="1" si="922"/>
        <v>155630.37700000001</v>
      </c>
      <c r="S8439" s="14">
        <f t="shared" ca="1" si="923"/>
        <v>289027.84299999999</v>
      </c>
      <c r="T8439" s="11" t="s">
        <v>25</v>
      </c>
      <c r="U8439" s="18" t="s">
        <v>36</v>
      </c>
    </row>
    <row r="8440" spans="1:21" ht="15" customHeight="1" x14ac:dyDescent="0.15">
      <c r="A8440" s="10" t="s">
        <v>8488</v>
      </c>
      <c r="B8440" s="11" t="s">
        <v>41</v>
      </c>
      <c r="C8440" s="11" t="s">
        <v>42</v>
      </c>
      <c r="D8440" s="12">
        <v>46212</v>
      </c>
      <c r="E8440" s="11">
        <v>85</v>
      </c>
      <c r="F8440" s="11" t="s">
        <v>33</v>
      </c>
      <c r="G8440" s="13">
        <v>621.83000000000004</v>
      </c>
      <c r="H8440" s="14">
        <f t="shared" si="917"/>
        <v>52855.55</v>
      </c>
      <c r="I8440" s="14">
        <f>IF(F8440="GHS",H8440,H8440*Assumptions!$B$4)</f>
        <v>52855.55</v>
      </c>
      <c r="J8440" s="15" t="str">
        <f>INDEX(Assumptions!$B$8:$B$12,MATCH(B8440,Assumptions!$A$8:$A$12,0))</f>
        <v>Weighted Average</v>
      </c>
      <c r="K8440" s="16">
        <f>G8440/(1-INDEX(Assumptions!$D$8:$D$12,MATCH(B8440,Assumptions!$A$8:$A$12,0)))</f>
        <v>956.6615384615385</v>
      </c>
      <c r="L8440" s="16">
        <f t="shared" si="918"/>
        <v>18.654900000000001</v>
      </c>
      <c r="M8440" s="16">
        <f t="shared" si="919"/>
        <v>47.833076923076931</v>
      </c>
      <c r="N8440" s="14">
        <f>E8440*(K8440-L8440-M8440)*IF(F8440="GHS",1,Assumptions!$B$4)</f>
        <v>75664.752730769236</v>
      </c>
      <c r="O8440" s="15">
        <f t="shared" ca="1" si="920"/>
        <v>74</v>
      </c>
      <c r="P8440" s="15" t="str">
        <f t="shared" ca="1" si="921"/>
        <v>0-90d</v>
      </c>
      <c r="Q8440" s="17">
        <f ca="1">IF(P8440="0-90d",0,IF(P8440="91-180d",INDEX(Assumptions!$F$8:$F$12,MATCH(B8440,Assumptions!$A$8:$A$12,0)),IF(P8440="181-365d",INDEX(Assumptions!$G$8:$G$12,MATCH(B8440,Assumptions!$A$8:$A$12,0)),INDEX(Assumptions!$H$8:$H$12,MATCH(B8440,Assumptions!$A$8:$A$12,0)))))</f>
        <v>0</v>
      </c>
      <c r="R8440" s="14">
        <f t="shared" ca="1" si="922"/>
        <v>0</v>
      </c>
      <c r="S8440" s="14">
        <f t="shared" ca="1" si="923"/>
        <v>52855.55</v>
      </c>
      <c r="T8440" s="11" t="s">
        <v>25</v>
      </c>
      <c r="U8440" s="18" t="s">
        <v>26</v>
      </c>
    </row>
    <row r="8441" spans="1:21" ht="15" customHeight="1" x14ac:dyDescent="0.15">
      <c r="A8441" s="10" t="s">
        <v>8489</v>
      </c>
      <c r="B8441" s="11" t="s">
        <v>31</v>
      </c>
      <c r="C8441" s="11" t="s">
        <v>63</v>
      </c>
      <c r="D8441" s="12">
        <v>45987</v>
      </c>
      <c r="E8441" s="11">
        <v>919</v>
      </c>
      <c r="F8441" s="11" t="s">
        <v>33</v>
      </c>
      <c r="G8441" s="13">
        <v>1261.45</v>
      </c>
      <c r="H8441" s="14">
        <f t="shared" si="917"/>
        <v>1159272.55</v>
      </c>
      <c r="I8441" s="14">
        <f>IF(F8441="GHS",H8441,H8441*Assumptions!$B$4)</f>
        <v>1159272.55</v>
      </c>
      <c r="J8441" s="15" t="str">
        <f>INDEX(Assumptions!$B$8:$B$12,MATCH(B8441,Assumptions!$A$8:$A$12,0))</f>
        <v>Weighted Average</v>
      </c>
      <c r="K8441" s="16">
        <f>G8441/(1-INDEX(Assumptions!$D$8:$D$12,MATCH(B8441,Assumptions!$A$8:$A$12,0)))</f>
        <v>1752.0138888888889</v>
      </c>
      <c r="L8441" s="16">
        <f t="shared" si="918"/>
        <v>37.843499999999999</v>
      </c>
      <c r="M8441" s="16">
        <f t="shared" si="919"/>
        <v>87.600694444444457</v>
      </c>
      <c r="N8441" s="14">
        <f>E8441*(K8441-L8441-M8441)*IF(F8441="GHS",1,Assumptions!$B$4)</f>
        <v>1494817.5491944444</v>
      </c>
      <c r="O8441" s="15">
        <f t="shared" ca="1" si="920"/>
        <v>299</v>
      </c>
      <c r="P8441" s="15" t="str">
        <f t="shared" ca="1" si="921"/>
        <v>181-365d</v>
      </c>
      <c r="Q8441" s="17">
        <f ca="1">IF(P8441="0-90d",0,IF(P8441="91-180d",INDEX(Assumptions!$F$8:$F$12,MATCH(B8441,Assumptions!$A$8:$A$12,0)),IF(P8441="181-365d",INDEX(Assumptions!$G$8:$G$12,MATCH(B8441,Assumptions!$A$8:$A$12,0)),INDEX(Assumptions!$H$8:$H$12,MATCH(B8441,Assumptions!$A$8:$A$12,0)))))</f>
        <v>0.2</v>
      </c>
      <c r="R8441" s="14">
        <f t="shared" ca="1" si="922"/>
        <v>231854.51</v>
      </c>
      <c r="S8441" s="14">
        <f t="shared" ca="1" si="923"/>
        <v>927418.04</v>
      </c>
      <c r="T8441" s="11" t="s">
        <v>25</v>
      </c>
      <c r="U8441" s="18" t="s">
        <v>26</v>
      </c>
    </row>
    <row r="8442" spans="1:21" ht="15" customHeight="1" x14ac:dyDescent="0.15">
      <c r="A8442" s="10" t="s">
        <v>8490</v>
      </c>
      <c r="B8442" s="11" t="s">
        <v>31</v>
      </c>
      <c r="C8442" s="11" t="s">
        <v>32</v>
      </c>
      <c r="D8442" s="12">
        <v>45925</v>
      </c>
      <c r="E8442" s="11">
        <v>4436</v>
      </c>
      <c r="F8442" s="11" t="s">
        <v>33</v>
      </c>
      <c r="G8442" s="13">
        <v>2742.24</v>
      </c>
      <c r="H8442" s="14">
        <f t="shared" si="917"/>
        <v>12164576.639999999</v>
      </c>
      <c r="I8442" s="14">
        <f>IF(F8442="GHS",H8442,H8442*Assumptions!$B$4)</f>
        <v>12164576.639999999</v>
      </c>
      <c r="J8442" s="15" t="str">
        <f>INDEX(Assumptions!$B$8:$B$12,MATCH(B8442,Assumptions!$A$8:$A$12,0))</f>
        <v>Weighted Average</v>
      </c>
      <c r="K8442" s="16">
        <f>G8442/(1-INDEX(Assumptions!$D$8:$D$12,MATCH(B8442,Assumptions!$A$8:$A$12,0)))</f>
        <v>3808.6666666666665</v>
      </c>
      <c r="L8442" s="16">
        <f t="shared" si="918"/>
        <v>82.267199999999988</v>
      </c>
      <c r="M8442" s="16">
        <f t="shared" si="919"/>
        <v>190.43333333333334</v>
      </c>
      <c r="N8442" s="14">
        <f>E8442*(K8442-L8442-M8442)*IF(F8442="GHS",1,Assumptions!$B$4)</f>
        <v>15685545.767466666</v>
      </c>
      <c r="O8442" s="15">
        <f t="shared" ca="1" si="920"/>
        <v>361</v>
      </c>
      <c r="P8442" s="15" t="str">
        <f t="shared" ca="1" si="921"/>
        <v>181-365d</v>
      </c>
      <c r="Q8442" s="17">
        <f ca="1">IF(P8442="0-90d",0,IF(P8442="91-180d",INDEX(Assumptions!$F$8:$F$12,MATCH(B8442,Assumptions!$A$8:$A$12,0)),IF(P8442="181-365d",INDEX(Assumptions!$G$8:$G$12,MATCH(B8442,Assumptions!$A$8:$A$12,0)),INDEX(Assumptions!$H$8:$H$12,MATCH(B8442,Assumptions!$A$8:$A$12,0)))))</f>
        <v>0.2</v>
      </c>
      <c r="R8442" s="14">
        <f t="shared" ca="1" si="922"/>
        <v>2432915.3279999997</v>
      </c>
      <c r="S8442" s="14">
        <f t="shared" si="923"/>
        <v>0</v>
      </c>
      <c r="T8442" s="11" t="s">
        <v>39</v>
      </c>
      <c r="U8442" s="18" t="s">
        <v>26</v>
      </c>
    </row>
    <row r="8443" spans="1:21" ht="15" customHeight="1" x14ac:dyDescent="0.15">
      <c r="A8443" s="10" t="s">
        <v>8491</v>
      </c>
      <c r="B8443" s="11" t="s">
        <v>46</v>
      </c>
      <c r="C8443" s="11" t="s">
        <v>119</v>
      </c>
      <c r="D8443" s="12">
        <v>45912</v>
      </c>
      <c r="E8443" s="11">
        <v>3463</v>
      </c>
      <c r="F8443" s="11" t="s">
        <v>33</v>
      </c>
      <c r="G8443" s="13">
        <v>458015.95</v>
      </c>
      <c r="H8443" s="14">
        <f t="shared" si="917"/>
        <v>1586109234.8500001</v>
      </c>
      <c r="I8443" s="14">
        <f>IF(F8443="GHS",H8443,H8443*Assumptions!$B$4)</f>
        <v>1586109234.8500001</v>
      </c>
      <c r="J8443" s="15" t="str">
        <f>INDEX(Assumptions!$B$8:$B$12,MATCH(B8443,Assumptions!$A$8:$A$12,0))</f>
        <v>Specific Identification</v>
      </c>
      <c r="K8443" s="16">
        <f>G8443/(1-INDEX(Assumptions!$D$8:$D$12,MATCH(B8443,Assumptions!$A$8:$A$12,0)))</f>
        <v>587199.93589743588</v>
      </c>
      <c r="L8443" s="16">
        <f t="shared" si="918"/>
        <v>13740.478499999999</v>
      </c>
      <c r="M8443" s="16">
        <f t="shared" si="919"/>
        <v>29359.996794871797</v>
      </c>
      <c r="N8443" s="14">
        <f>E8443*(K8443-L8443-M8443)*IF(F8443="GHS",1,Assumptions!$B$4)</f>
        <v>1884216432.0666797</v>
      </c>
      <c r="O8443" s="15">
        <f t="shared" ca="1" si="920"/>
        <v>374</v>
      </c>
      <c r="P8443" s="15" t="str">
        <f t="shared" ca="1" si="921"/>
        <v>365d+</v>
      </c>
      <c r="Q8443" s="17">
        <f ca="1">IF(P8443="0-90d",0,IF(P8443="91-180d",INDEX(Assumptions!$F$8:$F$12,MATCH(B8443,Assumptions!$A$8:$A$12,0)),IF(P8443="181-365d",INDEX(Assumptions!$G$8:$G$12,MATCH(B8443,Assumptions!$A$8:$A$12,0)),INDEX(Assumptions!$H$8:$H$12,MATCH(B8443,Assumptions!$A$8:$A$12,0)))))</f>
        <v>0.15</v>
      </c>
      <c r="R8443" s="14">
        <f t="shared" ca="1" si="922"/>
        <v>237916385.22750002</v>
      </c>
      <c r="S8443" s="14">
        <f t="shared" ca="1" si="923"/>
        <v>1348192849.6225002</v>
      </c>
      <c r="T8443" s="11" t="s">
        <v>25</v>
      </c>
      <c r="U8443" s="18" t="s">
        <v>26</v>
      </c>
    </row>
    <row r="8444" spans="1:21" ht="15" customHeight="1" x14ac:dyDescent="0.15">
      <c r="A8444" s="10" t="s">
        <v>8492</v>
      </c>
      <c r="B8444" s="11" t="s">
        <v>31</v>
      </c>
      <c r="C8444" s="11" t="s">
        <v>76</v>
      </c>
      <c r="D8444" s="12">
        <v>45739</v>
      </c>
      <c r="E8444" s="11">
        <v>4307</v>
      </c>
      <c r="F8444" s="11" t="s">
        <v>33</v>
      </c>
      <c r="G8444" s="13">
        <v>4698.12</v>
      </c>
      <c r="H8444" s="14">
        <f t="shared" si="917"/>
        <v>20234802.84</v>
      </c>
      <c r="I8444" s="14">
        <f>IF(F8444="GHS",H8444,H8444*Assumptions!$B$4)</f>
        <v>20234802.84</v>
      </c>
      <c r="J8444" s="15" t="str">
        <f>INDEX(Assumptions!$B$8:$B$12,MATCH(B8444,Assumptions!$A$8:$A$12,0))</f>
        <v>Weighted Average</v>
      </c>
      <c r="K8444" s="16">
        <f>G8444/(1-INDEX(Assumptions!$D$8:$D$12,MATCH(B8444,Assumptions!$A$8:$A$12,0)))</f>
        <v>6525.166666666667</v>
      </c>
      <c r="L8444" s="16">
        <f t="shared" si="918"/>
        <v>140.9436</v>
      </c>
      <c r="M8444" s="16">
        <f t="shared" si="919"/>
        <v>326.25833333333338</v>
      </c>
      <c r="N8444" s="14">
        <f>E8444*(K8444-L8444-M8444)*IF(F8444="GHS",1,Assumptions!$B$4)</f>
        <v>26091654.10646667</v>
      </c>
      <c r="O8444" s="15">
        <f t="shared" ca="1" si="920"/>
        <v>547</v>
      </c>
      <c r="P8444" s="15" t="str">
        <f t="shared" ca="1" si="921"/>
        <v>365d+</v>
      </c>
      <c r="Q8444" s="17">
        <f ca="1">IF(P8444="0-90d",0,IF(P8444="91-180d",INDEX(Assumptions!$F$8:$F$12,MATCH(B8444,Assumptions!$A$8:$A$12,0)),IF(P8444="181-365d",INDEX(Assumptions!$G$8:$G$12,MATCH(B8444,Assumptions!$A$8:$A$12,0)),INDEX(Assumptions!$H$8:$H$12,MATCH(B8444,Assumptions!$A$8:$A$12,0)))))</f>
        <v>0.6</v>
      </c>
      <c r="R8444" s="14">
        <f t="shared" ca="1" si="922"/>
        <v>12140881.704</v>
      </c>
      <c r="S8444" s="14">
        <f t="shared" ca="1" si="923"/>
        <v>8093921.1359999999</v>
      </c>
      <c r="T8444" s="11" t="s">
        <v>25</v>
      </c>
      <c r="U8444" s="18" t="s">
        <v>26</v>
      </c>
    </row>
    <row r="8445" spans="1:21" ht="15" customHeight="1" x14ac:dyDescent="0.15">
      <c r="A8445" s="10" t="s">
        <v>8493</v>
      </c>
      <c r="B8445" s="11" t="s">
        <v>28</v>
      </c>
      <c r="C8445" s="11" t="s">
        <v>55</v>
      </c>
      <c r="D8445" s="12">
        <v>46201</v>
      </c>
      <c r="E8445" s="11">
        <v>3905</v>
      </c>
      <c r="F8445" s="11" t="s">
        <v>24</v>
      </c>
      <c r="G8445" s="13">
        <v>5905.58</v>
      </c>
      <c r="H8445" s="14">
        <f t="shared" si="917"/>
        <v>23061289.899999999</v>
      </c>
      <c r="I8445" s="14">
        <f>IF(F8445="GHS",H8445,H8445*Assumptions!$B$4)</f>
        <v>249061930.91999999</v>
      </c>
      <c r="J8445" s="15" t="str">
        <f>INDEX(Assumptions!$B$8:$B$12,MATCH(B8445,Assumptions!$A$8:$A$12,0))</f>
        <v>Fair Value Less Costs to Sell</v>
      </c>
      <c r="K8445" s="16">
        <f>G8445/(1-INDEX(Assumptions!$D$8:$D$12,MATCH(B8445,Assumptions!$A$8:$A$12,0)))</f>
        <v>6710.886363636364</v>
      </c>
      <c r="L8445" s="16">
        <f t="shared" si="918"/>
        <v>177.16739999999999</v>
      </c>
      <c r="M8445" s="16">
        <f t="shared" si="919"/>
        <v>335.5443181818182</v>
      </c>
      <c r="N8445" s="14">
        <f>E8445*(K8445-L8445-M8445)*IF(F8445="GHS",1,Assumptions!$B$4)</f>
        <v>261401817.49740002</v>
      </c>
      <c r="O8445" s="15">
        <f t="shared" ca="1" si="920"/>
        <v>85</v>
      </c>
      <c r="P8445" s="15" t="str">
        <f t="shared" ca="1" si="921"/>
        <v>0-90d</v>
      </c>
      <c r="Q8445" s="17">
        <f ca="1">IF(P8445="0-90d",0,IF(P8445="91-180d",INDEX(Assumptions!$F$8:$F$12,MATCH(B8445,Assumptions!$A$8:$A$12,0)),IF(P8445="181-365d",INDEX(Assumptions!$G$8:$G$12,MATCH(B8445,Assumptions!$A$8:$A$12,0)),INDEX(Assumptions!$H$8:$H$12,MATCH(B8445,Assumptions!$A$8:$A$12,0)))))</f>
        <v>0</v>
      </c>
      <c r="R8445" s="14">
        <f t="shared" ca="1" si="922"/>
        <v>0</v>
      </c>
      <c r="S8445" s="14">
        <f t="shared" ca="1" si="923"/>
        <v>249061930.91999999</v>
      </c>
      <c r="T8445" s="11" t="s">
        <v>25</v>
      </c>
      <c r="U8445" s="18" t="s">
        <v>26</v>
      </c>
    </row>
    <row r="8446" spans="1:21" ht="15" customHeight="1" x14ac:dyDescent="0.15">
      <c r="A8446" s="10" t="s">
        <v>8494</v>
      </c>
      <c r="B8446" s="11" t="s">
        <v>41</v>
      </c>
      <c r="C8446" s="11" t="s">
        <v>115</v>
      </c>
      <c r="D8446" s="12">
        <v>45958</v>
      </c>
      <c r="E8446" s="11">
        <v>1463</v>
      </c>
      <c r="F8446" s="11" t="s">
        <v>33</v>
      </c>
      <c r="G8446" s="13">
        <v>498.3</v>
      </c>
      <c r="H8446" s="14">
        <f t="shared" si="917"/>
        <v>729012.9</v>
      </c>
      <c r="I8446" s="14">
        <f>IF(F8446="GHS",H8446,H8446*Assumptions!$B$4)</f>
        <v>729012.9</v>
      </c>
      <c r="J8446" s="15" t="str">
        <f>INDEX(Assumptions!$B$8:$B$12,MATCH(B8446,Assumptions!$A$8:$A$12,0))</f>
        <v>Weighted Average</v>
      </c>
      <c r="K8446" s="16">
        <f>G8446/(1-INDEX(Assumptions!$D$8:$D$12,MATCH(B8446,Assumptions!$A$8:$A$12,0)))</f>
        <v>766.61538461538464</v>
      </c>
      <c r="L8446" s="16">
        <f t="shared" si="918"/>
        <v>14.949</v>
      </c>
      <c r="M8446" s="16">
        <f t="shared" si="919"/>
        <v>38.330769230769235</v>
      </c>
      <c r="N8446" s="14">
        <f>E8446*(K8446-L8446-M8446)*IF(F8446="GHS",1,Assumptions!$B$4)</f>
        <v>1043610.0053076925</v>
      </c>
      <c r="O8446" s="15">
        <f t="shared" ca="1" si="920"/>
        <v>328</v>
      </c>
      <c r="P8446" s="15" t="str">
        <f t="shared" ca="1" si="921"/>
        <v>181-365d</v>
      </c>
      <c r="Q8446" s="17">
        <f ca="1">IF(P8446="0-90d",0,IF(P8446="91-180d",INDEX(Assumptions!$F$8:$F$12,MATCH(B8446,Assumptions!$A$8:$A$12,0)),IF(P8446="181-365d",INDEX(Assumptions!$G$8:$G$12,MATCH(B8446,Assumptions!$A$8:$A$12,0)),INDEX(Assumptions!$H$8:$H$12,MATCH(B8446,Assumptions!$A$8:$A$12,0)))))</f>
        <v>0.35</v>
      </c>
      <c r="R8446" s="14">
        <f t="shared" ca="1" si="922"/>
        <v>255154.51499999998</v>
      </c>
      <c r="S8446" s="14">
        <f t="shared" ca="1" si="923"/>
        <v>473858.38500000001</v>
      </c>
      <c r="T8446" s="11" t="s">
        <v>25</v>
      </c>
      <c r="U8446" s="18" t="s">
        <v>26</v>
      </c>
    </row>
    <row r="8447" spans="1:21" ht="15" customHeight="1" x14ac:dyDescent="0.15">
      <c r="A8447" s="10" t="s">
        <v>8495</v>
      </c>
      <c r="B8447" s="11" t="s">
        <v>41</v>
      </c>
      <c r="C8447" s="11" t="s">
        <v>42</v>
      </c>
      <c r="D8447" s="12">
        <v>45938</v>
      </c>
      <c r="E8447" s="11">
        <v>1427</v>
      </c>
      <c r="F8447" s="11" t="s">
        <v>33</v>
      </c>
      <c r="G8447" s="13">
        <v>585.23</v>
      </c>
      <c r="H8447" s="14">
        <f t="shared" si="917"/>
        <v>835123.21000000008</v>
      </c>
      <c r="I8447" s="14">
        <f>IF(F8447="GHS",H8447,H8447*Assumptions!$B$4)</f>
        <v>835123.21000000008</v>
      </c>
      <c r="J8447" s="15" t="str">
        <f>INDEX(Assumptions!$B$8:$B$12,MATCH(B8447,Assumptions!$A$8:$A$12,0))</f>
        <v>Weighted Average</v>
      </c>
      <c r="K8447" s="16">
        <f>G8447/(1-INDEX(Assumptions!$D$8:$D$12,MATCH(B8447,Assumptions!$A$8:$A$12,0)))</f>
        <v>900.35384615384612</v>
      </c>
      <c r="L8447" s="16">
        <f t="shared" si="918"/>
        <v>17.556899999999999</v>
      </c>
      <c r="M8447" s="16">
        <f t="shared" si="919"/>
        <v>45.017692307692307</v>
      </c>
      <c r="N8447" s="14">
        <f>E8447*(K8447-L8447-M8447)*IF(F8447="GHS",1,Assumptions!$B$4)</f>
        <v>1195510.9952384615</v>
      </c>
      <c r="O8447" s="15">
        <f t="shared" ca="1" si="920"/>
        <v>348</v>
      </c>
      <c r="P8447" s="15" t="str">
        <f t="shared" ca="1" si="921"/>
        <v>181-365d</v>
      </c>
      <c r="Q8447" s="17">
        <f ca="1">IF(P8447="0-90d",0,IF(P8447="91-180d",INDEX(Assumptions!$F$8:$F$12,MATCH(B8447,Assumptions!$A$8:$A$12,0)),IF(P8447="181-365d",INDEX(Assumptions!$G$8:$G$12,MATCH(B8447,Assumptions!$A$8:$A$12,0)),INDEX(Assumptions!$H$8:$H$12,MATCH(B8447,Assumptions!$A$8:$A$12,0)))))</f>
        <v>0.35</v>
      </c>
      <c r="R8447" s="14">
        <f t="shared" ca="1" si="922"/>
        <v>292293.12349999999</v>
      </c>
      <c r="S8447" s="14">
        <f t="shared" ca="1" si="923"/>
        <v>542830.08650000009</v>
      </c>
      <c r="T8447" s="11" t="s">
        <v>25</v>
      </c>
      <c r="U8447" s="18" t="s">
        <v>26</v>
      </c>
    </row>
    <row r="8448" spans="1:21" ht="15" customHeight="1" x14ac:dyDescent="0.15">
      <c r="A8448" s="10" t="s">
        <v>8496</v>
      </c>
      <c r="B8448" s="11" t="s">
        <v>41</v>
      </c>
      <c r="C8448" s="11" t="s">
        <v>115</v>
      </c>
      <c r="D8448" s="12">
        <v>45950</v>
      </c>
      <c r="E8448" s="11">
        <v>1618</v>
      </c>
      <c r="F8448" s="11" t="s">
        <v>33</v>
      </c>
      <c r="G8448" s="13">
        <v>484.87</v>
      </c>
      <c r="H8448" s="14">
        <f t="shared" si="917"/>
        <v>784519.66</v>
      </c>
      <c r="I8448" s="14">
        <f>IF(F8448="GHS",H8448,H8448*Assumptions!$B$4)</f>
        <v>784519.66</v>
      </c>
      <c r="J8448" s="15" t="str">
        <f>INDEX(Assumptions!$B$8:$B$12,MATCH(B8448,Assumptions!$A$8:$A$12,0))</f>
        <v>Weighted Average</v>
      </c>
      <c r="K8448" s="16">
        <f>G8448/(1-INDEX(Assumptions!$D$8:$D$12,MATCH(B8448,Assumptions!$A$8:$A$12,0)))</f>
        <v>745.95384615384614</v>
      </c>
      <c r="L8448" s="16">
        <f t="shared" si="918"/>
        <v>14.546099999999999</v>
      </c>
      <c r="M8448" s="16">
        <f t="shared" si="919"/>
        <v>37.297692307692309</v>
      </c>
      <c r="N8448" s="14">
        <f>E8448*(K8448-L8448-M8448)*IF(F8448="GHS",1,Assumptions!$B$4)</f>
        <v>1123070.0671230769</v>
      </c>
      <c r="O8448" s="15">
        <f t="shared" ca="1" si="920"/>
        <v>336</v>
      </c>
      <c r="P8448" s="15" t="str">
        <f t="shared" ca="1" si="921"/>
        <v>181-365d</v>
      </c>
      <c r="Q8448" s="17">
        <f ca="1">IF(P8448="0-90d",0,IF(P8448="91-180d",INDEX(Assumptions!$F$8:$F$12,MATCH(B8448,Assumptions!$A$8:$A$12,0)),IF(P8448="181-365d",INDEX(Assumptions!$G$8:$G$12,MATCH(B8448,Assumptions!$A$8:$A$12,0)),INDEX(Assumptions!$H$8:$H$12,MATCH(B8448,Assumptions!$A$8:$A$12,0)))))</f>
        <v>0.35</v>
      </c>
      <c r="R8448" s="14">
        <f t="shared" ca="1" si="922"/>
        <v>274581.88099999999</v>
      </c>
      <c r="S8448" s="14">
        <f t="shared" ca="1" si="923"/>
        <v>509937.77900000004</v>
      </c>
      <c r="T8448" s="11" t="s">
        <v>25</v>
      </c>
      <c r="U8448" s="18" t="s">
        <v>26</v>
      </c>
    </row>
    <row r="8449" spans="1:21" ht="15" customHeight="1" x14ac:dyDescent="0.15">
      <c r="A8449" s="10" t="s">
        <v>8497</v>
      </c>
      <c r="B8449" s="11" t="s">
        <v>31</v>
      </c>
      <c r="C8449" s="11" t="s">
        <v>76</v>
      </c>
      <c r="D8449" s="12">
        <v>46093</v>
      </c>
      <c r="E8449" s="11">
        <v>4091</v>
      </c>
      <c r="F8449" s="11" t="s">
        <v>33</v>
      </c>
      <c r="G8449" s="13">
        <v>3683.21</v>
      </c>
      <c r="H8449" s="14">
        <f t="shared" si="917"/>
        <v>15068012.109999999</v>
      </c>
      <c r="I8449" s="14">
        <f>IF(F8449="GHS",H8449,H8449*Assumptions!$B$4)</f>
        <v>15068012.109999999</v>
      </c>
      <c r="J8449" s="15" t="str">
        <f>INDEX(Assumptions!$B$8:$B$12,MATCH(B8449,Assumptions!$A$8:$A$12,0))</f>
        <v>Weighted Average</v>
      </c>
      <c r="K8449" s="16">
        <f>G8449/(1-INDEX(Assumptions!$D$8:$D$12,MATCH(B8449,Assumptions!$A$8:$A$12,0)))</f>
        <v>5115.5694444444443</v>
      </c>
      <c r="L8449" s="16">
        <f t="shared" si="918"/>
        <v>110.49629999999999</v>
      </c>
      <c r="M8449" s="16">
        <f t="shared" si="919"/>
        <v>255.77847222222223</v>
      </c>
      <c r="N8449" s="14">
        <f>E8449*(K8449-L8449-M8449)*IF(F8449="GHS",1,Assumptions!$B$4)</f>
        <v>19429364.50406111</v>
      </c>
      <c r="O8449" s="15">
        <f t="shared" ca="1" si="920"/>
        <v>193</v>
      </c>
      <c r="P8449" s="15" t="str">
        <f t="shared" ca="1" si="921"/>
        <v>181-365d</v>
      </c>
      <c r="Q8449" s="17">
        <f ca="1">IF(P8449="0-90d",0,IF(P8449="91-180d",INDEX(Assumptions!$F$8:$F$12,MATCH(B8449,Assumptions!$A$8:$A$12,0)),IF(P8449="181-365d",INDEX(Assumptions!$G$8:$G$12,MATCH(B8449,Assumptions!$A$8:$A$12,0)),INDEX(Assumptions!$H$8:$H$12,MATCH(B8449,Assumptions!$A$8:$A$12,0)))))</f>
        <v>0.2</v>
      </c>
      <c r="R8449" s="14">
        <f t="shared" ca="1" si="922"/>
        <v>3013602.4220000003</v>
      </c>
      <c r="S8449" s="14">
        <f t="shared" ca="1" si="923"/>
        <v>12054409.687999999</v>
      </c>
      <c r="T8449" s="11" t="s">
        <v>25</v>
      </c>
      <c r="U8449" s="18" t="s">
        <v>36</v>
      </c>
    </row>
    <row r="8450" spans="1:21" ht="15" customHeight="1" x14ac:dyDescent="0.15">
      <c r="A8450" s="10" t="s">
        <v>8498</v>
      </c>
      <c r="B8450" s="11" t="s">
        <v>41</v>
      </c>
      <c r="C8450" s="11" t="s">
        <v>44</v>
      </c>
      <c r="D8450" s="12">
        <v>46145</v>
      </c>
      <c r="E8450" s="11">
        <v>2772</v>
      </c>
      <c r="F8450" s="11" t="s">
        <v>33</v>
      </c>
      <c r="G8450" s="13">
        <v>156.63</v>
      </c>
      <c r="H8450" s="14">
        <f t="shared" ref="H8450:H8513" si="924">E8450*G8450</f>
        <v>434178.36</v>
      </c>
      <c r="I8450" s="14">
        <f>IF(F8450="GHS",H8450,H8450*Assumptions!$B$4)</f>
        <v>434178.36</v>
      </c>
      <c r="J8450" s="15" t="str">
        <f>INDEX(Assumptions!$B$8:$B$12,MATCH(B8450,Assumptions!$A$8:$A$12,0))</f>
        <v>Weighted Average</v>
      </c>
      <c r="K8450" s="16">
        <f>G8450/(1-INDEX(Assumptions!$D$8:$D$12,MATCH(B8450,Assumptions!$A$8:$A$12,0)))</f>
        <v>240.96923076923076</v>
      </c>
      <c r="L8450" s="16">
        <f t="shared" ref="L8450:L8513" si="925">G8450*0.03</f>
        <v>4.6989000000000001</v>
      </c>
      <c r="M8450" s="16">
        <f t="shared" ref="M8450:M8513" si="926">K8450*0.05</f>
        <v>12.048461538461538</v>
      </c>
      <c r="N8450" s="14">
        <f>E8450*(K8450-L8450-M8450)*IF(F8450="GHS",1,Assumptions!$B$4)</f>
        <v>621543.02150769229</v>
      </c>
      <c r="O8450" s="15">
        <f t="shared" ref="O8450:O8513" ca="1" si="927">TODAY()-D8450</f>
        <v>141</v>
      </c>
      <c r="P8450" s="15" t="str">
        <f t="shared" ref="P8450:P8513" ca="1" si="928">IF(O8450&lt;=90,"0-90d",IF(O8450&lt;=180,"91-180d",IF(O8450&lt;=365,"181-365d","365d+")))</f>
        <v>91-180d</v>
      </c>
      <c r="Q8450" s="17">
        <f ca="1">IF(P8450="0-90d",0,IF(P8450="91-180d",INDEX(Assumptions!$F$8:$F$12,MATCH(B8450,Assumptions!$A$8:$A$12,0)),IF(P8450="181-365d",INDEX(Assumptions!$G$8:$G$12,MATCH(B8450,Assumptions!$A$8:$A$12,0)),INDEX(Assumptions!$H$8:$H$12,MATCH(B8450,Assumptions!$A$8:$A$12,0)))))</f>
        <v>0.1</v>
      </c>
      <c r="R8450" s="14">
        <f t="shared" ref="R8450:R8513" ca="1" si="929">I8450*Q8450</f>
        <v>43417.836000000003</v>
      </c>
      <c r="S8450" s="14">
        <f t="shared" ref="S8450:S8513" ca="1" si="930">IF(T8450="Held on Consignment (Not Owned)",0,MIN(I8450-R8450,N8450))</f>
        <v>390760.52399999998</v>
      </c>
      <c r="T8450" s="11" t="s">
        <v>25</v>
      </c>
      <c r="U8450" s="18" t="s">
        <v>26</v>
      </c>
    </row>
    <row r="8451" spans="1:21" ht="15" customHeight="1" x14ac:dyDescent="0.15">
      <c r="A8451" s="10" t="s">
        <v>8499</v>
      </c>
      <c r="B8451" s="11" t="s">
        <v>41</v>
      </c>
      <c r="C8451" s="11" t="s">
        <v>49</v>
      </c>
      <c r="D8451" s="12">
        <v>45857</v>
      </c>
      <c r="E8451" s="11">
        <v>2458</v>
      </c>
      <c r="F8451" s="11" t="s">
        <v>33</v>
      </c>
      <c r="G8451" s="13">
        <v>164.82</v>
      </c>
      <c r="H8451" s="14">
        <f t="shared" si="924"/>
        <v>405127.56</v>
      </c>
      <c r="I8451" s="14">
        <f>IF(F8451="GHS",H8451,H8451*Assumptions!$B$4)</f>
        <v>405127.56</v>
      </c>
      <c r="J8451" s="15" t="str">
        <f>INDEX(Assumptions!$B$8:$B$12,MATCH(B8451,Assumptions!$A$8:$A$12,0))</f>
        <v>Weighted Average</v>
      </c>
      <c r="K8451" s="16">
        <f>G8451/(1-INDEX(Assumptions!$D$8:$D$12,MATCH(B8451,Assumptions!$A$8:$A$12,0)))</f>
        <v>253.56923076923076</v>
      </c>
      <c r="L8451" s="16">
        <f t="shared" si="925"/>
        <v>4.9445999999999994</v>
      </c>
      <c r="M8451" s="16">
        <f t="shared" si="926"/>
        <v>12.678461538461539</v>
      </c>
      <c r="N8451" s="14">
        <f>E8451*(K8451-L8451-M8451)*IF(F8451="GHS",1,Assumptions!$B$4)</f>
        <v>579955.68396923074</v>
      </c>
      <c r="O8451" s="15">
        <f t="shared" ca="1" si="927"/>
        <v>429</v>
      </c>
      <c r="P8451" s="15" t="str">
        <f t="shared" ca="1" si="928"/>
        <v>365d+</v>
      </c>
      <c r="Q8451" s="17">
        <f ca="1">IF(P8451="0-90d",0,IF(P8451="91-180d",INDEX(Assumptions!$F$8:$F$12,MATCH(B8451,Assumptions!$A$8:$A$12,0)),IF(P8451="181-365d",INDEX(Assumptions!$G$8:$G$12,MATCH(B8451,Assumptions!$A$8:$A$12,0)),INDEX(Assumptions!$H$8:$H$12,MATCH(B8451,Assumptions!$A$8:$A$12,0)))))</f>
        <v>0.8</v>
      </c>
      <c r="R8451" s="14">
        <f t="shared" ca="1" si="929"/>
        <v>324102.04800000001</v>
      </c>
      <c r="S8451" s="14">
        <f t="shared" ca="1" si="930"/>
        <v>81025.511999999988</v>
      </c>
      <c r="T8451" s="11" t="s">
        <v>25</v>
      </c>
      <c r="U8451" s="18" t="s">
        <v>36</v>
      </c>
    </row>
    <row r="8452" spans="1:21" ht="15" customHeight="1" x14ac:dyDescent="0.15">
      <c r="A8452" s="10" t="s">
        <v>8500</v>
      </c>
      <c r="B8452" s="11" t="s">
        <v>31</v>
      </c>
      <c r="C8452" s="11" t="s">
        <v>32</v>
      </c>
      <c r="D8452" s="12">
        <v>46131</v>
      </c>
      <c r="E8452" s="11">
        <v>2647</v>
      </c>
      <c r="F8452" s="11" t="s">
        <v>33</v>
      </c>
      <c r="G8452" s="13">
        <v>2863.31</v>
      </c>
      <c r="H8452" s="14">
        <f t="shared" si="924"/>
        <v>7579181.5700000003</v>
      </c>
      <c r="I8452" s="14">
        <f>IF(F8452="GHS",H8452,H8452*Assumptions!$B$4)</f>
        <v>7579181.5700000003</v>
      </c>
      <c r="J8452" s="15" t="str">
        <f>INDEX(Assumptions!$B$8:$B$12,MATCH(B8452,Assumptions!$A$8:$A$12,0))</f>
        <v>Weighted Average</v>
      </c>
      <c r="K8452" s="16">
        <f>G8452/(1-INDEX(Assumptions!$D$8:$D$12,MATCH(B8452,Assumptions!$A$8:$A$12,0)))</f>
        <v>3976.8194444444443</v>
      </c>
      <c r="L8452" s="16">
        <f t="shared" si="925"/>
        <v>85.899299999999997</v>
      </c>
      <c r="M8452" s="16">
        <f t="shared" si="926"/>
        <v>198.84097222222223</v>
      </c>
      <c r="N8452" s="14">
        <f>E8452*(K8452-L8452-M8452)*IF(F8452="GHS",1,Assumptions!$B$4)</f>
        <v>9772933.5688722208</v>
      </c>
      <c r="O8452" s="15">
        <f t="shared" ca="1" si="927"/>
        <v>155</v>
      </c>
      <c r="P8452" s="15" t="str">
        <f t="shared" ca="1" si="928"/>
        <v>91-180d</v>
      </c>
      <c r="Q8452" s="17">
        <f ca="1">IF(P8452="0-90d",0,IF(P8452="91-180d",INDEX(Assumptions!$F$8:$F$12,MATCH(B8452,Assumptions!$A$8:$A$12,0)),IF(P8452="181-365d",INDEX(Assumptions!$G$8:$G$12,MATCH(B8452,Assumptions!$A$8:$A$12,0)),INDEX(Assumptions!$H$8:$H$12,MATCH(B8452,Assumptions!$A$8:$A$12,0)))))</f>
        <v>0.05</v>
      </c>
      <c r="R8452" s="14">
        <f t="shared" ca="1" si="929"/>
        <v>378959.07850000006</v>
      </c>
      <c r="S8452" s="14">
        <f t="shared" ca="1" si="930"/>
        <v>7200222.4915000005</v>
      </c>
      <c r="T8452" s="11" t="s">
        <v>25</v>
      </c>
      <c r="U8452" s="18" t="s">
        <v>26</v>
      </c>
    </row>
    <row r="8453" spans="1:21" ht="15" customHeight="1" x14ac:dyDescent="0.15">
      <c r="A8453" s="10" t="s">
        <v>8501</v>
      </c>
      <c r="B8453" s="11" t="s">
        <v>41</v>
      </c>
      <c r="C8453" s="11" t="s">
        <v>115</v>
      </c>
      <c r="D8453" s="12">
        <v>45787</v>
      </c>
      <c r="E8453" s="11">
        <v>1706</v>
      </c>
      <c r="F8453" s="11" t="s">
        <v>33</v>
      </c>
      <c r="G8453" s="13">
        <v>780.04</v>
      </c>
      <c r="H8453" s="14">
        <f t="shared" si="924"/>
        <v>1330748.24</v>
      </c>
      <c r="I8453" s="14">
        <f>IF(F8453="GHS",H8453,H8453*Assumptions!$B$4)</f>
        <v>1330748.24</v>
      </c>
      <c r="J8453" s="15" t="str">
        <f>INDEX(Assumptions!$B$8:$B$12,MATCH(B8453,Assumptions!$A$8:$A$12,0))</f>
        <v>Weighted Average</v>
      </c>
      <c r="K8453" s="16">
        <f>G8453/(1-INDEX(Assumptions!$D$8:$D$12,MATCH(B8453,Assumptions!$A$8:$A$12,0)))</f>
        <v>1200.0615384615385</v>
      </c>
      <c r="L8453" s="16">
        <f t="shared" si="925"/>
        <v>23.401199999999999</v>
      </c>
      <c r="M8453" s="16">
        <f t="shared" si="926"/>
        <v>60.003076923076925</v>
      </c>
      <c r="N8453" s="14">
        <f>E8453*(K8453-L8453-M8453)*IF(F8453="GHS",1,Assumptions!$B$4)</f>
        <v>1905017.2881846156</v>
      </c>
      <c r="O8453" s="15">
        <f t="shared" ca="1" si="927"/>
        <v>499</v>
      </c>
      <c r="P8453" s="15" t="str">
        <f t="shared" ca="1" si="928"/>
        <v>365d+</v>
      </c>
      <c r="Q8453" s="17">
        <f ca="1">IF(P8453="0-90d",0,IF(P8453="91-180d",INDEX(Assumptions!$F$8:$F$12,MATCH(B8453,Assumptions!$A$8:$A$12,0)),IF(P8453="181-365d",INDEX(Assumptions!$G$8:$G$12,MATCH(B8453,Assumptions!$A$8:$A$12,0)),INDEX(Assumptions!$H$8:$H$12,MATCH(B8453,Assumptions!$A$8:$A$12,0)))))</f>
        <v>0.8</v>
      </c>
      <c r="R8453" s="14">
        <f t="shared" ca="1" si="929"/>
        <v>1064598.5919999999</v>
      </c>
      <c r="S8453" s="14">
        <f t="shared" ca="1" si="930"/>
        <v>266149.64800000004</v>
      </c>
      <c r="T8453" s="11" t="s">
        <v>25</v>
      </c>
      <c r="U8453" s="18" t="s">
        <v>26</v>
      </c>
    </row>
    <row r="8454" spans="1:21" ht="15" customHeight="1" x14ac:dyDescent="0.15">
      <c r="A8454" s="10" t="s">
        <v>8502</v>
      </c>
      <c r="B8454" s="11" t="s">
        <v>31</v>
      </c>
      <c r="C8454" s="11" t="s">
        <v>63</v>
      </c>
      <c r="D8454" s="12">
        <v>45831</v>
      </c>
      <c r="E8454" s="11">
        <v>4044</v>
      </c>
      <c r="F8454" s="11" t="s">
        <v>33</v>
      </c>
      <c r="G8454" s="13">
        <v>2694.75</v>
      </c>
      <c r="H8454" s="14">
        <f t="shared" si="924"/>
        <v>10897569</v>
      </c>
      <c r="I8454" s="14">
        <f>IF(F8454="GHS",H8454,H8454*Assumptions!$B$4)</f>
        <v>10897569</v>
      </c>
      <c r="J8454" s="15" t="str">
        <f>INDEX(Assumptions!$B$8:$B$12,MATCH(B8454,Assumptions!$A$8:$A$12,0))</f>
        <v>Weighted Average</v>
      </c>
      <c r="K8454" s="16">
        <f>G8454/(1-INDEX(Assumptions!$D$8:$D$12,MATCH(B8454,Assumptions!$A$8:$A$12,0)))</f>
        <v>3742.7083333333335</v>
      </c>
      <c r="L8454" s="16">
        <f t="shared" si="925"/>
        <v>80.842500000000001</v>
      </c>
      <c r="M8454" s="16">
        <f t="shared" si="926"/>
        <v>187.13541666666669</v>
      </c>
      <c r="N8454" s="14">
        <f>E8454*(K8454-L8454-M8454)*IF(F8454="GHS",1,Assumptions!$B$4)</f>
        <v>14051809.805</v>
      </c>
      <c r="O8454" s="15">
        <f t="shared" ca="1" si="927"/>
        <v>455</v>
      </c>
      <c r="P8454" s="15" t="str">
        <f t="shared" ca="1" si="928"/>
        <v>365d+</v>
      </c>
      <c r="Q8454" s="17">
        <f ca="1">IF(P8454="0-90d",0,IF(P8454="91-180d",INDEX(Assumptions!$F$8:$F$12,MATCH(B8454,Assumptions!$A$8:$A$12,0)),IF(P8454="181-365d",INDEX(Assumptions!$G$8:$G$12,MATCH(B8454,Assumptions!$A$8:$A$12,0)),INDEX(Assumptions!$H$8:$H$12,MATCH(B8454,Assumptions!$A$8:$A$12,0)))))</f>
        <v>0.6</v>
      </c>
      <c r="R8454" s="14">
        <f t="shared" ca="1" si="929"/>
        <v>6538541.3999999994</v>
      </c>
      <c r="S8454" s="14">
        <f t="shared" ca="1" si="930"/>
        <v>4359027.6000000006</v>
      </c>
      <c r="T8454" s="11" t="s">
        <v>25</v>
      </c>
      <c r="U8454" s="18" t="s">
        <v>26</v>
      </c>
    </row>
    <row r="8455" spans="1:21" ht="15" customHeight="1" x14ac:dyDescent="0.15">
      <c r="A8455" s="10" t="s">
        <v>8503</v>
      </c>
      <c r="B8455" s="11" t="s">
        <v>41</v>
      </c>
      <c r="C8455" s="11" t="s">
        <v>42</v>
      </c>
      <c r="D8455" s="12">
        <v>46088</v>
      </c>
      <c r="E8455" s="11">
        <v>970</v>
      </c>
      <c r="F8455" s="11" t="s">
        <v>33</v>
      </c>
      <c r="G8455" s="13">
        <v>523.22</v>
      </c>
      <c r="H8455" s="14">
        <f t="shared" si="924"/>
        <v>507523.4</v>
      </c>
      <c r="I8455" s="14">
        <f>IF(F8455="GHS",H8455,H8455*Assumptions!$B$4)</f>
        <v>507523.4</v>
      </c>
      <c r="J8455" s="15" t="str">
        <f>INDEX(Assumptions!$B$8:$B$12,MATCH(B8455,Assumptions!$A$8:$A$12,0))</f>
        <v>Weighted Average</v>
      </c>
      <c r="K8455" s="16">
        <f>G8455/(1-INDEX(Assumptions!$D$8:$D$12,MATCH(B8455,Assumptions!$A$8:$A$12,0)))</f>
        <v>804.95384615384614</v>
      </c>
      <c r="L8455" s="16">
        <f t="shared" si="925"/>
        <v>15.6966</v>
      </c>
      <c r="M8455" s="16">
        <f t="shared" si="926"/>
        <v>40.247692307692311</v>
      </c>
      <c r="N8455" s="14">
        <f>E8455*(K8455-L8455-M8455)*IF(F8455="GHS",1,Assumptions!$B$4)</f>
        <v>726539.26723076927</v>
      </c>
      <c r="O8455" s="15">
        <f t="shared" ca="1" si="927"/>
        <v>198</v>
      </c>
      <c r="P8455" s="15" t="str">
        <f t="shared" ca="1" si="928"/>
        <v>181-365d</v>
      </c>
      <c r="Q8455" s="17">
        <f ca="1">IF(P8455="0-90d",0,IF(P8455="91-180d",INDEX(Assumptions!$F$8:$F$12,MATCH(B8455,Assumptions!$A$8:$A$12,0)),IF(P8455="181-365d",INDEX(Assumptions!$G$8:$G$12,MATCH(B8455,Assumptions!$A$8:$A$12,0)),INDEX(Assumptions!$H$8:$H$12,MATCH(B8455,Assumptions!$A$8:$A$12,0)))))</f>
        <v>0.35</v>
      </c>
      <c r="R8455" s="14">
        <f t="shared" ca="1" si="929"/>
        <v>177633.19</v>
      </c>
      <c r="S8455" s="14">
        <f t="shared" ca="1" si="930"/>
        <v>329890.21000000002</v>
      </c>
      <c r="T8455" s="11" t="s">
        <v>25</v>
      </c>
      <c r="U8455" s="18" t="s">
        <v>26</v>
      </c>
    </row>
    <row r="8456" spans="1:21" ht="15" customHeight="1" x14ac:dyDescent="0.15">
      <c r="A8456" s="10" t="s">
        <v>8504</v>
      </c>
      <c r="B8456" s="11" t="s">
        <v>41</v>
      </c>
      <c r="C8456" s="11" t="s">
        <v>49</v>
      </c>
      <c r="D8456" s="12">
        <v>46109</v>
      </c>
      <c r="E8456" s="11">
        <v>3815</v>
      </c>
      <c r="F8456" s="11" t="s">
        <v>33</v>
      </c>
      <c r="G8456" s="13">
        <v>511.57</v>
      </c>
      <c r="H8456" s="14">
        <f t="shared" si="924"/>
        <v>1951639.55</v>
      </c>
      <c r="I8456" s="14">
        <f>IF(F8456="GHS",H8456,H8456*Assumptions!$B$4)</f>
        <v>1951639.55</v>
      </c>
      <c r="J8456" s="15" t="str">
        <f>INDEX(Assumptions!$B$8:$B$12,MATCH(B8456,Assumptions!$A$8:$A$12,0))</f>
        <v>Weighted Average</v>
      </c>
      <c r="K8456" s="16">
        <f>G8456/(1-INDEX(Assumptions!$D$8:$D$12,MATCH(B8456,Assumptions!$A$8:$A$12,0)))</f>
        <v>787.03076923076924</v>
      </c>
      <c r="L8456" s="16">
        <f t="shared" si="925"/>
        <v>15.347099999999999</v>
      </c>
      <c r="M8456" s="16">
        <f t="shared" si="926"/>
        <v>39.351538461538468</v>
      </c>
      <c r="N8456" s="14">
        <f>E8456*(K8456-L8456-M8456)*IF(F8456="GHS",1,Assumptions!$B$4)</f>
        <v>2793847.0788846156</v>
      </c>
      <c r="O8456" s="15">
        <f t="shared" ca="1" si="927"/>
        <v>177</v>
      </c>
      <c r="P8456" s="15" t="str">
        <f t="shared" ca="1" si="928"/>
        <v>91-180d</v>
      </c>
      <c r="Q8456" s="17">
        <f ca="1">IF(P8456="0-90d",0,IF(P8456="91-180d",INDEX(Assumptions!$F$8:$F$12,MATCH(B8456,Assumptions!$A$8:$A$12,0)),IF(P8456="181-365d",INDEX(Assumptions!$G$8:$G$12,MATCH(B8456,Assumptions!$A$8:$A$12,0)),INDEX(Assumptions!$H$8:$H$12,MATCH(B8456,Assumptions!$A$8:$A$12,0)))))</f>
        <v>0.1</v>
      </c>
      <c r="R8456" s="14">
        <f t="shared" ca="1" si="929"/>
        <v>195163.95500000002</v>
      </c>
      <c r="S8456" s="14">
        <f t="shared" ca="1" si="930"/>
        <v>1756475.595</v>
      </c>
      <c r="T8456" s="11" t="s">
        <v>25</v>
      </c>
      <c r="U8456" s="18" t="s">
        <v>26</v>
      </c>
    </row>
    <row r="8457" spans="1:21" ht="15" customHeight="1" x14ac:dyDescent="0.15">
      <c r="A8457" s="10" t="s">
        <v>8505</v>
      </c>
      <c r="B8457" s="11" t="s">
        <v>28</v>
      </c>
      <c r="C8457" s="11" t="s">
        <v>35</v>
      </c>
      <c r="D8457" s="12">
        <v>45897</v>
      </c>
      <c r="E8457" s="11">
        <v>4416</v>
      </c>
      <c r="F8457" s="11" t="s">
        <v>24</v>
      </c>
      <c r="G8457" s="13">
        <v>9467.85</v>
      </c>
      <c r="H8457" s="14">
        <f t="shared" si="924"/>
        <v>41810025.600000001</v>
      </c>
      <c r="I8457" s="14">
        <f>IF(F8457="GHS",H8457,H8457*Assumptions!$B$4)</f>
        <v>451548276.48000002</v>
      </c>
      <c r="J8457" s="15" t="str">
        <f>INDEX(Assumptions!$B$8:$B$12,MATCH(B8457,Assumptions!$A$8:$A$12,0))</f>
        <v>Fair Value Less Costs to Sell</v>
      </c>
      <c r="K8457" s="16">
        <f>G8457/(1-INDEX(Assumptions!$D$8:$D$12,MATCH(B8457,Assumptions!$A$8:$A$12,0)))</f>
        <v>10758.920454545454</v>
      </c>
      <c r="L8457" s="16">
        <f t="shared" si="925"/>
        <v>284.03550000000001</v>
      </c>
      <c r="M8457" s="16">
        <f t="shared" si="926"/>
        <v>537.94602272727275</v>
      </c>
      <c r="N8457" s="14">
        <f>E8457*(K8457-L8457-M8457)*IF(F8457="GHS",1,Assumptions!$B$4)</f>
        <v>473920441.08741826</v>
      </c>
      <c r="O8457" s="15">
        <f t="shared" ca="1" si="927"/>
        <v>389</v>
      </c>
      <c r="P8457" s="15" t="str">
        <f t="shared" ca="1" si="928"/>
        <v>365d+</v>
      </c>
      <c r="Q8457" s="17">
        <f ca="1">IF(P8457="0-90d",0,IF(P8457="91-180d",INDEX(Assumptions!$F$8:$F$12,MATCH(B8457,Assumptions!$A$8:$A$12,0)),IF(P8457="181-365d",INDEX(Assumptions!$G$8:$G$12,MATCH(B8457,Assumptions!$A$8:$A$12,0)),INDEX(Assumptions!$H$8:$H$12,MATCH(B8457,Assumptions!$A$8:$A$12,0)))))</f>
        <v>0.4</v>
      </c>
      <c r="R8457" s="14">
        <f t="shared" ca="1" si="929"/>
        <v>180619310.59200001</v>
      </c>
      <c r="S8457" s="14">
        <f t="shared" ca="1" si="930"/>
        <v>270928965.88800001</v>
      </c>
      <c r="T8457" s="11" t="s">
        <v>25</v>
      </c>
      <c r="U8457" s="18" t="s">
        <v>26</v>
      </c>
    </row>
    <row r="8458" spans="1:21" ht="15" customHeight="1" x14ac:dyDescent="0.15">
      <c r="A8458" s="10" t="s">
        <v>8506</v>
      </c>
      <c r="B8458" s="11" t="s">
        <v>41</v>
      </c>
      <c r="C8458" s="11" t="s">
        <v>115</v>
      </c>
      <c r="D8458" s="12">
        <v>46000</v>
      </c>
      <c r="E8458" s="11">
        <v>3533</v>
      </c>
      <c r="F8458" s="11" t="s">
        <v>33</v>
      </c>
      <c r="G8458" s="13">
        <v>405.1</v>
      </c>
      <c r="H8458" s="14">
        <f t="shared" si="924"/>
        <v>1431218.3</v>
      </c>
      <c r="I8458" s="14">
        <f>IF(F8458="GHS",H8458,H8458*Assumptions!$B$4)</f>
        <v>1431218.3</v>
      </c>
      <c r="J8458" s="15" t="str">
        <f>INDEX(Assumptions!$B$8:$B$12,MATCH(B8458,Assumptions!$A$8:$A$12,0))</f>
        <v>Weighted Average</v>
      </c>
      <c r="K8458" s="16">
        <f>G8458/(1-INDEX(Assumptions!$D$8:$D$12,MATCH(B8458,Assumptions!$A$8:$A$12,0)))</f>
        <v>623.23076923076928</v>
      </c>
      <c r="L8458" s="16">
        <f t="shared" si="925"/>
        <v>12.153</v>
      </c>
      <c r="M8458" s="16">
        <f t="shared" si="926"/>
        <v>31.161538461538466</v>
      </c>
      <c r="N8458" s="14">
        <f>E8458*(K8458-L8458-M8458)*IF(F8458="GHS",1,Assumptions!$B$4)</f>
        <v>2048844.0433076923</v>
      </c>
      <c r="O8458" s="15">
        <f t="shared" ca="1" si="927"/>
        <v>286</v>
      </c>
      <c r="P8458" s="15" t="str">
        <f t="shared" ca="1" si="928"/>
        <v>181-365d</v>
      </c>
      <c r="Q8458" s="17">
        <f ca="1">IF(P8458="0-90d",0,IF(P8458="91-180d",INDEX(Assumptions!$F$8:$F$12,MATCH(B8458,Assumptions!$A$8:$A$12,0)),IF(P8458="181-365d",INDEX(Assumptions!$G$8:$G$12,MATCH(B8458,Assumptions!$A$8:$A$12,0)),INDEX(Assumptions!$H$8:$H$12,MATCH(B8458,Assumptions!$A$8:$A$12,0)))))</f>
        <v>0.35</v>
      </c>
      <c r="R8458" s="14">
        <f t="shared" ca="1" si="929"/>
        <v>500926.40499999997</v>
      </c>
      <c r="S8458" s="14">
        <f t="shared" ca="1" si="930"/>
        <v>930291.89500000002</v>
      </c>
      <c r="T8458" s="11" t="s">
        <v>25</v>
      </c>
      <c r="U8458" s="18" t="s">
        <v>26</v>
      </c>
    </row>
    <row r="8459" spans="1:21" ht="15" customHeight="1" x14ac:dyDescent="0.15">
      <c r="A8459" s="10" t="s">
        <v>8507</v>
      </c>
      <c r="B8459" s="11" t="s">
        <v>22</v>
      </c>
      <c r="C8459" s="11" t="s">
        <v>81</v>
      </c>
      <c r="D8459" s="12">
        <v>45915</v>
      </c>
      <c r="E8459" s="11">
        <v>4943</v>
      </c>
      <c r="F8459" s="11" t="s">
        <v>24</v>
      </c>
      <c r="G8459" s="13">
        <v>19857.77</v>
      </c>
      <c r="H8459" s="14">
        <f t="shared" si="924"/>
        <v>98156957.109999999</v>
      </c>
      <c r="I8459" s="14">
        <f>IF(F8459="GHS",H8459,H8459*Assumptions!$B$4)</f>
        <v>1060095136.7880001</v>
      </c>
      <c r="J8459" s="15" t="str">
        <f>INDEX(Assumptions!$B$8:$B$12,MATCH(B8459,Assumptions!$A$8:$A$12,0))</f>
        <v>FIFO</v>
      </c>
      <c r="K8459" s="16">
        <f>G8459/(1-INDEX(Assumptions!$D$8:$D$12,MATCH(B8459,Assumptions!$A$8:$A$12,0)))</f>
        <v>24216.792682926829</v>
      </c>
      <c r="L8459" s="16">
        <f t="shared" si="925"/>
        <v>595.73310000000004</v>
      </c>
      <c r="M8459" s="16">
        <f t="shared" si="926"/>
        <v>1210.8396341463415</v>
      </c>
      <c r="N8459" s="14">
        <f>E8459*(K8459-L8459-M8459)*IF(F8459="GHS",1,Assumptions!$B$4)</f>
        <v>1196356145.8336771</v>
      </c>
      <c r="O8459" s="15">
        <f t="shared" ca="1" si="927"/>
        <v>371</v>
      </c>
      <c r="P8459" s="15" t="str">
        <f t="shared" ca="1" si="928"/>
        <v>365d+</v>
      </c>
      <c r="Q8459" s="17">
        <f ca="1">IF(P8459="0-90d",0,IF(P8459="91-180d",INDEX(Assumptions!$F$8:$F$12,MATCH(B8459,Assumptions!$A$8:$A$12,0)),IF(P8459="181-365d",INDEX(Assumptions!$G$8:$G$12,MATCH(B8459,Assumptions!$A$8:$A$12,0)),INDEX(Assumptions!$H$8:$H$12,MATCH(B8459,Assumptions!$A$8:$A$12,0)))))</f>
        <v>0.5</v>
      </c>
      <c r="R8459" s="14">
        <f t="shared" ca="1" si="929"/>
        <v>530047568.39400005</v>
      </c>
      <c r="S8459" s="14">
        <f t="shared" ca="1" si="930"/>
        <v>530047568.39400005</v>
      </c>
      <c r="T8459" s="11" t="s">
        <v>25</v>
      </c>
      <c r="U8459" s="18" t="s">
        <v>26</v>
      </c>
    </row>
    <row r="8460" spans="1:21" ht="15" customHeight="1" x14ac:dyDescent="0.15">
      <c r="A8460" s="10" t="s">
        <v>8508</v>
      </c>
      <c r="B8460" s="11" t="s">
        <v>28</v>
      </c>
      <c r="C8460" s="11" t="s">
        <v>29</v>
      </c>
      <c r="D8460" s="12">
        <v>46195</v>
      </c>
      <c r="E8460" s="11">
        <v>2059</v>
      </c>
      <c r="F8460" s="11" t="s">
        <v>24</v>
      </c>
      <c r="G8460" s="13">
        <v>7373.14</v>
      </c>
      <c r="H8460" s="14">
        <f t="shared" si="924"/>
        <v>15181295.26</v>
      </c>
      <c r="I8460" s="14">
        <f>IF(F8460="GHS",H8460,H8460*Assumptions!$B$4)</f>
        <v>163957988.808</v>
      </c>
      <c r="J8460" s="15" t="str">
        <f>INDEX(Assumptions!$B$8:$B$12,MATCH(B8460,Assumptions!$A$8:$A$12,0))</f>
        <v>Fair Value Less Costs to Sell</v>
      </c>
      <c r="K8460" s="16">
        <f>G8460/(1-INDEX(Assumptions!$D$8:$D$12,MATCH(B8460,Assumptions!$A$8:$A$12,0)))</f>
        <v>8378.568181818182</v>
      </c>
      <c r="L8460" s="16">
        <f t="shared" si="925"/>
        <v>221.1942</v>
      </c>
      <c r="M8460" s="16">
        <f t="shared" si="926"/>
        <v>418.9284090909091</v>
      </c>
      <c r="N8460" s="14">
        <f>E8460*(K8460-L8460-M8460)*IF(F8460="GHS",1,Assumptions!$B$4)</f>
        <v>172081361.88985091</v>
      </c>
      <c r="O8460" s="15">
        <f t="shared" ca="1" si="927"/>
        <v>91</v>
      </c>
      <c r="P8460" s="15" t="str">
        <f t="shared" ca="1" si="928"/>
        <v>91-180d</v>
      </c>
      <c r="Q8460" s="17">
        <f ca="1">IF(P8460="0-90d",0,IF(P8460="91-180d",INDEX(Assumptions!$F$8:$F$12,MATCH(B8460,Assumptions!$A$8:$A$12,0)),IF(P8460="181-365d",INDEX(Assumptions!$G$8:$G$12,MATCH(B8460,Assumptions!$A$8:$A$12,0)),INDEX(Assumptions!$H$8:$H$12,MATCH(B8460,Assumptions!$A$8:$A$12,0)))))</f>
        <v>0.02</v>
      </c>
      <c r="R8460" s="14">
        <f t="shared" ca="1" si="929"/>
        <v>3279159.7761599999</v>
      </c>
      <c r="S8460" s="14">
        <f t="shared" si="930"/>
        <v>0</v>
      </c>
      <c r="T8460" s="11" t="s">
        <v>39</v>
      </c>
      <c r="U8460" s="18" t="s">
        <v>36</v>
      </c>
    </row>
    <row r="8461" spans="1:21" ht="15" customHeight="1" x14ac:dyDescent="0.15">
      <c r="A8461" s="10" t="s">
        <v>8509</v>
      </c>
      <c r="B8461" s="11" t="s">
        <v>28</v>
      </c>
      <c r="C8461" s="11" t="s">
        <v>35</v>
      </c>
      <c r="D8461" s="12">
        <v>46184</v>
      </c>
      <c r="E8461" s="11">
        <v>1546</v>
      </c>
      <c r="F8461" s="11" t="s">
        <v>24</v>
      </c>
      <c r="G8461" s="13">
        <v>11912.34</v>
      </c>
      <c r="H8461" s="14">
        <f t="shared" si="924"/>
        <v>18416477.640000001</v>
      </c>
      <c r="I8461" s="14">
        <f>IF(F8461="GHS",H8461,H8461*Assumptions!$B$4)</f>
        <v>198897958.51200002</v>
      </c>
      <c r="J8461" s="15" t="str">
        <f>INDEX(Assumptions!$B$8:$B$12,MATCH(B8461,Assumptions!$A$8:$A$12,0))</f>
        <v>Fair Value Less Costs to Sell</v>
      </c>
      <c r="K8461" s="16">
        <f>G8461/(1-INDEX(Assumptions!$D$8:$D$12,MATCH(B8461,Assumptions!$A$8:$A$12,0)))</f>
        <v>13536.75</v>
      </c>
      <c r="L8461" s="16">
        <f t="shared" si="925"/>
        <v>357.37020000000001</v>
      </c>
      <c r="M8461" s="16">
        <f t="shared" si="926"/>
        <v>676.83750000000009</v>
      </c>
      <c r="N8461" s="14">
        <f>E8461*(K8461-L8461-M8461)*IF(F8461="GHS",1,Assumptions!$B$4)</f>
        <v>208752448.27464002</v>
      </c>
      <c r="O8461" s="15">
        <f t="shared" ca="1" si="927"/>
        <v>102</v>
      </c>
      <c r="P8461" s="15" t="str">
        <f t="shared" ca="1" si="928"/>
        <v>91-180d</v>
      </c>
      <c r="Q8461" s="17">
        <f ca="1">IF(P8461="0-90d",0,IF(P8461="91-180d",INDEX(Assumptions!$F$8:$F$12,MATCH(B8461,Assumptions!$A$8:$A$12,0)),IF(P8461="181-365d",INDEX(Assumptions!$G$8:$G$12,MATCH(B8461,Assumptions!$A$8:$A$12,0)),INDEX(Assumptions!$H$8:$H$12,MATCH(B8461,Assumptions!$A$8:$A$12,0)))))</f>
        <v>0.02</v>
      </c>
      <c r="R8461" s="14">
        <f t="shared" ca="1" si="929"/>
        <v>3977959.1702400004</v>
      </c>
      <c r="S8461" s="14">
        <f t="shared" ca="1" si="930"/>
        <v>194919999.34176001</v>
      </c>
      <c r="T8461" s="11" t="s">
        <v>25</v>
      </c>
      <c r="U8461" s="18" t="s">
        <v>26</v>
      </c>
    </row>
    <row r="8462" spans="1:21" ht="15" customHeight="1" x14ac:dyDescent="0.15">
      <c r="A8462" s="10" t="s">
        <v>8510</v>
      </c>
      <c r="B8462" s="11" t="s">
        <v>28</v>
      </c>
      <c r="C8462" s="11" t="s">
        <v>38</v>
      </c>
      <c r="D8462" s="12">
        <v>46072</v>
      </c>
      <c r="E8462" s="11">
        <v>3433</v>
      </c>
      <c r="F8462" s="11" t="s">
        <v>24</v>
      </c>
      <c r="G8462" s="13">
        <v>2665.73</v>
      </c>
      <c r="H8462" s="14">
        <f t="shared" si="924"/>
        <v>9151451.0899999999</v>
      </c>
      <c r="I8462" s="14">
        <f>IF(F8462="GHS",H8462,H8462*Assumptions!$B$4)</f>
        <v>98835671.772</v>
      </c>
      <c r="J8462" s="15" t="str">
        <f>INDEX(Assumptions!$B$8:$B$12,MATCH(B8462,Assumptions!$A$8:$A$12,0))</f>
        <v>Fair Value Less Costs to Sell</v>
      </c>
      <c r="K8462" s="16">
        <f>G8462/(1-INDEX(Assumptions!$D$8:$D$12,MATCH(B8462,Assumptions!$A$8:$A$12,0)))</f>
        <v>3029.2386363636365</v>
      </c>
      <c r="L8462" s="16">
        <f t="shared" si="925"/>
        <v>79.971899999999991</v>
      </c>
      <c r="M8462" s="16">
        <f t="shared" si="926"/>
        <v>151.46193181818182</v>
      </c>
      <c r="N8462" s="14">
        <f>E8462*(K8462-L8462-M8462)*IF(F8462="GHS",1,Assumptions!$B$4)</f>
        <v>103732530.05524911</v>
      </c>
      <c r="O8462" s="15">
        <f t="shared" ca="1" si="927"/>
        <v>214</v>
      </c>
      <c r="P8462" s="15" t="str">
        <f t="shared" ca="1" si="928"/>
        <v>181-365d</v>
      </c>
      <c r="Q8462" s="17">
        <f ca="1">IF(P8462="0-90d",0,IF(P8462="91-180d",INDEX(Assumptions!$F$8:$F$12,MATCH(B8462,Assumptions!$A$8:$A$12,0)),IF(P8462="181-365d",INDEX(Assumptions!$G$8:$G$12,MATCH(B8462,Assumptions!$A$8:$A$12,0)),INDEX(Assumptions!$H$8:$H$12,MATCH(B8462,Assumptions!$A$8:$A$12,0)))))</f>
        <v>0.1</v>
      </c>
      <c r="R8462" s="14">
        <f t="shared" ca="1" si="929"/>
        <v>9883567.1772000007</v>
      </c>
      <c r="S8462" s="14">
        <f t="shared" ca="1" si="930"/>
        <v>88952104.594799995</v>
      </c>
      <c r="T8462" s="11" t="s">
        <v>25</v>
      </c>
      <c r="U8462" s="18" t="s">
        <v>26</v>
      </c>
    </row>
    <row r="8463" spans="1:21" ht="15" customHeight="1" x14ac:dyDescent="0.15">
      <c r="A8463" s="10" t="s">
        <v>8511</v>
      </c>
      <c r="B8463" s="11" t="s">
        <v>31</v>
      </c>
      <c r="C8463" s="11" t="s">
        <v>76</v>
      </c>
      <c r="D8463" s="12">
        <v>46105</v>
      </c>
      <c r="E8463" s="11">
        <v>4974</v>
      </c>
      <c r="F8463" s="11" t="s">
        <v>33</v>
      </c>
      <c r="G8463" s="13">
        <v>2503.9</v>
      </c>
      <c r="H8463" s="14">
        <f t="shared" si="924"/>
        <v>12454398.6</v>
      </c>
      <c r="I8463" s="14">
        <f>IF(F8463="GHS",H8463,H8463*Assumptions!$B$4)</f>
        <v>12454398.6</v>
      </c>
      <c r="J8463" s="15" t="str">
        <f>INDEX(Assumptions!$B$8:$B$12,MATCH(B8463,Assumptions!$A$8:$A$12,0))</f>
        <v>Weighted Average</v>
      </c>
      <c r="K8463" s="16">
        <f>G8463/(1-INDEX(Assumptions!$D$8:$D$12,MATCH(B8463,Assumptions!$A$8:$A$12,0)))</f>
        <v>3477.6388888888891</v>
      </c>
      <c r="L8463" s="16">
        <f t="shared" si="925"/>
        <v>75.117000000000004</v>
      </c>
      <c r="M8463" s="16">
        <f t="shared" si="926"/>
        <v>173.88194444444446</v>
      </c>
      <c r="N8463" s="14">
        <f>E8463*(K8463-L8463-M8463)*IF(F8463="GHS",1,Assumptions!$B$4)</f>
        <v>16059255.083666667</v>
      </c>
      <c r="O8463" s="15">
        <f t="shared" ca="1" si="927"/>
        <v>181</v>
      </c>
      <c r="P8463" s="15" t="str">
        <f t="shared" ca="1" si="928"/>
        <v>181-365d</v>
      </c>
      <c r="Q8463" s="17">
        <f ca="1">IF(P8463="0-90d",0,IF(P8463="91-180d",INDEX(Assumptions!$F$8:$F$12,MATCH(B8463,Assumptions!$A$8:$A$12,0)),IF(P8463="181-365d",INDEX(Assumptions!$G$8:$G$12,MATCH(B8463,Assumptions!$A$8:$A$12,0)),INDEX(Assumptions!$H$8:$H$12,MATCH(B8463,Assumptions!$A$8:$A$12,0)))))</f>
        <v>0.2</v>
      </c>
      <c r="R8463" s="14">
        <f t="shared" ca="1" si="929"/>
        <v>2490879.7200000002</v>
      </c>
      <c r="S8463" s="14">
        <f t="shared" ca="1" si="930"/>
        <v>9963518.879999999</v>
      </c>
      <c r="T8463" s="11" t="s">
        <v>25</v>
      </c>
      <c r="U8463" s="18" t="s">
        <v>36</v>
      </c>
    </row>
    <row r="8464" spans="1:21" ht="15" customHeight="1" x14ac:dyDescent="0.15">
      <c r="A8464" s="10" t="s">
        <v>8512</v>
      </c>
      <c r="B8464" s="11" t="s">
        <v>41</v>
      </c>
      <c r="C8464" s="11" t="s">
        <v>44</v>
      </c>
      <c r="D8464" s="12">
        <v>45973</v>
      </c>
      <c r="E8464" s="11">
        <v>3848</v>
      </c>
      <c r="F8464" s="11" t="s">
        <v>33</v>
      </c>
      <c r="G8464" s="13">
        <v>249.87</v>
      </c>
      <c r="H8464" s="14">
        <f t="shared" si="924"/>
        <v>961499.76</v>
      </c>
      <c r="I8464" s="14">
        <f>IF(F8464="GHS",H8464,H8464*Assumptions!$B$4)</f>
        <v>961499.76</v>
      </c>
      <c r="J8464" s="15" t="str">
        <f>INDEX(Assumptions!$B$8:$B$12,MATCH(B8464,Assumptions!$A$8:$A$12,0))</f>
        <v>Weighted Average</v>
      </c>
      <c r="K8464" s="16">
        <f>G8464/(1-INDEX(Assumptions!$D$8:$D$12,MATCH(B8464,Assumptions!$A$8:$A$12,0)))</f>
        <v>384.4153846153846</v>
      </c>
      <c r="L8464" s="16">
        <f t="shared" si="925"/>
        <v>7.4961000000000002</v>
      </c>
      <c r="M8464" s="16">
        <f t="shared" si="926"/>
        <v>19.220769230769232</v>
      </c>
      <c r="N8464" s="14">
        <f>E8464*(K8464-L8464-M8464)*IF(F8464="GHS",1,Assumptions!$B$4)</f>
        <v>1376423.8871999998</v>
      </c>
      <c r="O8464" s="15">
        <f t="shared" ca="1" si="927"/>
        <v>313</v>
      </c>
      <c r="P8464" s="15" t="str">
        <f t="shared" ca="1" si="928"/>
        <v>181-365d</v>
      </c>
      <c r="Q8464" s="17">
        <f ca="1">IF(P8464="0-90d",0,IF(P8464="91-180d",INDEX(Assumptions!$F$8:$F$12,MATCH(B8464,Assumptions!$A$8:$A$12,0)),IF(P8464="181-365d",INDEX(Assumptions!$G$8:$G$12,MATCH(B8464,Assumptions!$A$8:$A$12,0)),INDEX(Assumptions!$H$8:$H$12,MATCH(B8464,Assumptions!$A$8:$A$12,0)))))</f>
        <v>0.35</v>
      </c>
      <c r="R8464" s="14">
        <f t="shared" ca="1" si="929"/>
        <v>336524.91599999997</v>
      </c>
      <c r="S8464" s="14">
        <f t="shared" ca="1" si="930"/>
        <v>624974.84400000004</v>
      </c>
      <c r="T8464" s="11" t="s">
        <v>25</v>
      </c>
      <c r="U8464" s="18" t="s">
        <v>26</v>
      </c>
    </row>
    <row r="8465" spans="1:21" ht="15" customHeight="1" x14ac:dyDescent="0.15">
      <c r="A8465" s="10" t="s">
        <v>8513</v>
      </c>
      <c r="B8465" s="11" t="s">
        <v>22</v>
      </c>
      <c r="C8465" s="11" t="s">
        <v>23</v>
      </c>
      <c r="D8465" s="12">
        <v>46180</v>
      </c>
      <c r="E8465" s="11">
        <v>386</v>
      </c>
      <c r="F8465" s="11" t="s">
        <v>24</v>
      </c>
      <c r="G8465" s="13">
        <v>30917.78</v>
      </c>
      <c r="H8465" s="14">
        <f t="shared" si="924"/>
        <v>11934263.08</v>
      </c>
      <c r="I8465" s="14">
        <f>IF(F8465="GHS",H8465,H8465*Assumptions!$B$4)</f>
        <v>128890041.26400001</v>
      </c>
      <c r="J8465" s="15" t="str">
        <f>INDEX(Assumptions!$B$8:$B$12,MATCH(B8465,Assumptions!$A$8:$A$12,0))</f>
        <v>FIFO</v>
      </c>
      <c r="K8465" s="16">
        <f>G8465/(1-INDEX(Assumptions!$D$8:$D$12,MATCH(B8465,Assumptions!$A$8:$A$12,0)))</f>
        <v>37704.609756097554</v>
      </c>
      <c r="L8465" s="16">
        <f t="shared" si="925"/>
        <v>927.53339999999992</v>
      </c>
      <c r="M8465" s="16">
        <f t="shared" si="926"/>
        <v>1885.2304878048778</v>
      </c>
      <c r="N8465" s="14">
        <f>E8465*(K8465-L8465-M8465)*IF(F8465="GHS",1,Assumptions!$B$4)</f>
        <v>145457127.05573854</v>
      </c>
      <c r="O8465" s="15">
        <f t="shared" ca="1" si="927"/>
        <v>106</v>
      </c>
      <c r="P8465" s="15" t="str">
        <f t="shared" ca="1" si="928"/>
        <v>91-180d</v>
      </c>
      <c r="Q8465" s="17">
        <f ca="1">IF(P8465="0-90d",0,IF(P8465="91-180d",INDEX(Assumptions!$F$8:$F$12,MATCH(B8465,Assumptions!$A$8:$A$12,0)),IF(P8465="181-365d",INDEX(Assumptions!$G$8:$G$12,MATCH(B8465,Assumptions!$A$8:$A$12,0)),INDEX(Assumptions!$H$8:$H$12,MATCH(B8465,Assumptions!$A$8:$A$12,0)))))</f>
        <v>0.03</v>
      </c>
      <c r="R8465" s="14">
        <f t="shared" ca="1" si="929"/>
        <v>3866701.2379200002</v>
      </c>
      <c r="S8465" s="14">
        <f t="shared" si="930"/>
        <v>0</v>
      </c>
      <c r="T8465" s="11" t="s">
        <v>39</v>
      </c>
      <c r="U8465" s="18" t="s">
        <v>36</v>
      </c>
    </row>
    <row r="8466" spans="1:21" ht="15" customHeight="1" x14ac:dyDescent="0.15">
      <c r="A8466" s="10" t="s">
        <v>8514</v>
      </c>
      <c r="B8466" s="11" t="s">
        <v>22</v>
      </c>
      <c r="C8466" s="11" t="s">
        <v>23</v>
      </c>
      <c r="D8466" s="12">
        <v>45775</v>
      </c>
      <c r="E8466" s="11">
        <v>3515</v>
      </c>
      <c r="F8466" s="11" t="s">
        <v>24</v>
      </c>
      <c r="G8466" s="13">
        <v>12566.51</v>
      </c>
      <c r="H8466" s="14">
        <f t="shared" si="924"/>
        <v>44171282.649999999</v>
      </c>
      <c r="I8466" s="14">
        <f>IF(F8466="GHS",H8466,H8466*Assumptions!$B$4)</f>
        <v>477049852.62</v>
      </c>
      <c r="J8466" s="15" t="str">
        <f>INDEX(Assumptions!$B$8:$B$12,MATCH(B8466,Assumptions!$A$8:$A$12,0))</f>
        <v>FIFO</v>
      </c>
      <c r="K8466" s="16">
        <f>G8466/(1-INDEX(Assumptions!$D$8:$D$12,MATCH(B8466,Assumptions!$A$8:$A$12,0)))</f>
        <v>15325.01219512195</v>
      </c>
      <c r="L8466" s="16">
        <f t="shared" si="925"/>
        <v>376.99529999999999</v>
      </c>
      <c r="M8466" s="16">
        <f t="shared" si="926"/>
        <v>766.25060975609756</v>
      </c>
      <c r="N8466" s="14">
        <f>E8466*(K8466-L8466-M8466)*IF(F8466="GHS",1,Assumptions!$B$4)</f>
        <v>538368211.72505856</v>
      </c>
      <c r="O8466" s="15">
        <f t="shared" ca="1" si="927"/>
        <v>511</v>
      </c>
      <c r="P8466" s="15" t="str">
        <f t="shared" ca="1" si="928"/>
        <v>365d+</v>
      </c>
      <c r="Q8466" s="17">
        <f ca="1">IF(P8466="0-90d",0,IF(P8466="91-180d",INDEX(Assumptions!$F$8:$F$12,MATCH(B8466,Assumptions!$A$8:$A$12,0)),IF(P8466="181-365d",INDEX(Assumptions!$G$8:$G$12,MATCH(B8466,Assumptions!$A$8:$A$12,0)),INDEX(Assumptions!$H$8:$H$12,MATCH(B8466,Assumptions!$A$8:$A$12,0)))))</f>
        <v>0.5</v>
      </c>
      <c r="R8466" s="14">
        <f t="shared" ca="1" si="929"/>
        <v>238524926.31</v>
      </c>
      <c r="S8466" s="14">
        <f t="shared" ca="1" si="930"/>
        <v>238524926.31</v>
      </c>
      <c r="T8466" s="11" t="s">
        <v>25</v>
      </c>
      <c r="U8466" s="18" t="s">
        <v>26</v>
      </c>
    </row>
    <row r="8467" spans="1:21" ht="15" customHeight="1" x14ac:dyDescent="0.15">
      <c r="A8467" s="10" t="s">
        <v>8515</v>
      </c>
      <c r="B8467" s="11" t="s">
        <v>41</v>
      </c>
      <c r="C8467" s="11" t="s">
        <v>42</v>
      </c>
      <c r="D8467" s="12">
        <v>46018</v>
      </c>
      <c r="E8467" s="11">
        <v>29</v>
      </c>
      <c r="F8467" s="11" t="s">
        <v>33</v>
      </c>
      <c r="G8467" s="13">
        <v>435</v>
      </c>
      <c r="H8467" s="14">
        <f t="shared" si="924"/>
        <v>12615</v>
      </c>
      <c r="I8467" s="14">
        <f>IF(F8467="GHS",H8467,H8467*Assumptions!$B$4)</f>
        <v>12615</v>
      </c>
      <c r="J8467" s="15" t="str">
        <f>INDEX(Assumptions!$B$8:$B$12,MATCH(B8467,Assumptions!$A$8:$A$12,0))</f>
        <v>Weighted Average</v>
      </c>
      <c r="K8467" s="16">
        <f>G8467/(1-INDEX(Assumptions!$D$8:$D$12,MATCH(B8467,Assumptions!$A$8:$A$12,0)))</f>
        <v>669.23076923076917</v>
      </c>
      <c r="L8467" s="16">
        <f t="shared" si="925"/>
        <v>13.049999999999999</v>
      </c>
      <c r="M8467" s="16">
        <f t="shared" si="926"/>
        <v>33.46153846153846</v>
      </c>
      <c r="N8467" s="14">
        <f>E8467*(K8467-L8467-M8467)*IF(F8467="GHS",1,Assumptions!$B$4)</f>
        <v>18058.857692307691</v>
      </c>
      <c r="O8467" s="15">
        <f t="shared" ca="1" si="927"/>
        <v>268</v>
      </c>
      <c r="P8467" s="15" t="str">
        <f t="shared" ca="1" si="928"/>
        <v>181-365d</v>
      </c>
      <c r="Q8467" s="17">
        <f ca="1">IF(P8467="0-90d",0,IF(P8467="91-180d",INDEX(Assumptions!$F$8:$F$12,MATCH(B8467,Assumptions!$A$8:$A$12,0)),IF(P8467="181-365d",INDEX(Assumptions!$G$8:$G$12,MATCH(B8467,Assumptions!$A$8:$A$12,0)),INDEX(Assumptions!$H$8:$H$12,MATCH(B8467,Assumptions!$A$8:$A$12,0)))))</f>
        <v>0.35</v>
      </c>
      <c r="R8467" s="14">
        <f t="shared" ca="1" si="929"/>
        <v>4415.25</v>
      </c>
      <c r="S8467" s="14">
        <f t="shared" ca="1" si="930"/>
        <v>8199.75</v>
      </c>
      <c r="T8467" s="11" t="s">
        <v>25</v>
      </c>
      <c r="U8467" s="18" t="s">
        <v>26</v>
      </c>
    </row>
    <row r="8468" spans="1:21" ht="15" customHeight="1" x14ac:dyDescent="0.15">
      <c r="A8468" s="10" t="s">
        <v>8516</v>
      </c>
      <c r="B8468" s="11" t="s">
        <v>41</v>
      </c>
      <c r="C8468" s="11" t="s">
        <v>115</v>
      </c>
      <c r="D8468" s="12">
        <v>45954</v>
      </c>
      <c r="E8468" s="11">
        <v>1289</v>
      </c>
      <c r="F8468" s="11" t="s">
        <v>33</v>
      </c>
      <c r="G8468" s="13">
        <v>461.83</v>
      </c>
      <c r="H8468" s="14">
        <f t="shared" si="924"/>
        <v>595298.87</v>
      </c>
      <c r="I8468" s="14">
        <f>IF(F8468="GHS",H8468,H8468*Assumptions!$B$4)</f>
        <v>595298.87</v>
      </c>
      <c r="J8468" s="15" t="str">
        <f>INDEX(Assumptions!$B$8:$B$12,MATCH(B8468,Assumptions!$A$8:$A$12,0))</f>
        <v>Weighted Average</v>
      </c>
      <c r="K8468" s="16">
        <f>G8468/(1-INDEX(Assumptions!$D$8:$D$12,MATCH(B8468,Assumptions!$A$8:$A$12,0)))</f>
        <v>710.50769230769231</v>
      </c>
      <c r="L8468" s="16">
        <f t="shared" si="925"/>
        <v>13.854899999999999</v>
      </c>
      <c r="M8468" s="16">
        <f t="shared" si="926"/>
        <v>35.525384615384617</v>
      </c>
      <c r="N8468" s="14">
        <f>E8468*(K8468-L8468-M8468)*IF(F8468="GHS",1,Assumptions!$B$4)</f>
        <v>852193.2285153846</v>
      </c>
      <c r="O8468" s="15">
        <f t="shared" ca="1" si="927"/>
        <v>332</v>
      </c>
      <c r="P8468" s="15" t="str">
        <f t="shared" ca="1" si="928"/>
        <v>181-365d</v>
      </c>
      <c r="Q8468" s="17">
        <f ca="1">IF(P8468="0-90d",0,IF(P8468="91-180d",INDEX(Assumptions!$F$8:$F$12,MATCH(B8468,Assumptions!$A$8:$A$12,0)),IF(P8468="181-365d",INDEX(Assumptions!$G$8:$G$12,MATCH(B8468,Assumptions!$A$8:$A$12,0)),INDEX(Assumptions!$H$8:$H$12,MATCH(B8468,Assumptions!$A$8:$A$12,0)))))</f>
        <v>0.35</v>
      </c>
      <c r="R8468" s="14">
        <f t="shared" ca="1" si="929"/>
        <v>208354.60449999999</v>
      </c>
      <c r="S8468" s="14">
        <f t="shared" ca="1" si="930"/>
        <v>386944.26549999998</v>
      </c>
      <c r="T8468" s="11" t="s">
        <v>25</v>
      </c>
      <c r="U8468" s="18" t="s">
        <v>26</v>
      </c>
    </row>
    <row r="8469" spans="1:21" ht="15" customHeight="1" x14ac:dyDescent="0.15">
      <c r="A8469" s="10" t="s">
        <v>8517</v>
      </c>
      <c r="B8469" s="11" t="s">
        <v>28</v>
      </c>
      <c r="C8469" s="11" t="s">
        <v>29</v>
      </c>
      <c r="D8469" s="12">
        <v>45733</v>
      </c>
      <c r="E8469" s="11">
        <v>4418</v>
      </c>
      <c r="F8469" s="11" t="s">
        <v>24</v>
      </c>
      <c r="G8469" s="13">
        <v>9949.24</v>
      </c>
      <c r="H8469" s="14">
        <f t="shared" si="924"/>
        <v>43955742.32</v>
      </c>
      <c r="I8469" s="14">
        <f>IF(F8469="GHS",H8469,H8469*Assumptions!$B$4)</f>
        <v>474722017.05600005</v>
      </c>
      <c r="J8469" s="15" t="str">
        <f>INDEX(Assumptions!$B$8:$B$12,MATCH(B8469,Assumptions!$A$8:$A$12,0))</f>
        <v>Fair Value Less Costs to Sell</v>
      </c>
      <c r="K8469" s="16">
        <f>G8469/(1-INDEX(Assumptions!$D$8:$D$12,MATCH(B8469,Assumptions!$A$8:$A$12,0)))</f>
        <v>11305.954545454546</v>
      </c>
      <c r="L8469" s="16">
        <f t="shared" si="925"/>
        <v>298.47719999999998</v>
      </c>
      <c r="M8469" s="16">
        <f t="shared" si="926"/>
        <v>565.29772727272734</v>
      </c>
      <c r="N8469" s="14">
        <f>E8469*(K8469-L8469-M8469)*IF(F8469="GHS",1,Assumptions!$B$4)</f>
        <v>498242335.1737746</v>
      </c>
      <c r="O8469" s="15">
        <f t="shared" ca="1" si="927"/>
        <v>553</v>
      </c>
      <c r="P8469" s="15" t="str">
        <f t="shared" ca="1" si="928"/>
        <v>365d+</v>
      </c>
      <c r="Q8469" s="17">
        <f ca="1">IF(P8469="0-90d",0,IF(P8469="91-180d",INDEX(Assumptions!$F$8:$F$12,MATCH(B8469,Assumptions!$A$8:$A$12,0)),IF(P8469="181-365d",INDEX(Assumptions!$G$8:$G$12,MATCH(B8469,Assumptions!$A$8:$A$12,0)),INDEX(Assumptions!$H$8:$H$12,MATCH(B8469,Assumptions!$A$8:$A$12,0)))))</f>
        <v>0.4</v>
      </c>
      <c r="R8469" s="14">
        <f t="shared" ca="1" si="929"/>
        <v>189888806.82240003</v>
      </c>
      <c r="S8469" s="14">
        <f t="shared" ca="1" si="930"/>
        <v>284833210.23360002</v>
      </c>
      <c r="T8469" s="11" t="s">
        <v>25</v>
      </c>
      <c r="U8469" s="18" t="s">
        <v>26</v>
      </c>
    </row>
    <row r="8470" spans="1:21" ht="15" customHeight="1" x14ac:dyDescent="0.15">
      <c r="A8470" s="10" t="s">
        <v>8518</v>
      </c>
      <c r="B8470" s="11" t="s">
        <v>22</v>
      </c>
      <c r="C8470" s="11" t="s">
        <v>61</v>
      </c>
      <c r="D8470" s="12">
        <v>45784</v>
      </c>
      <c r="E8470" s="11">
        <v>623</v>
      </c>
      <c r="F8470" s="11" t="s">
        <v>24</v>
      </c>
      <c r="G8470" s="13">
        <v>14000.36</v>
      </c>
      <c r="H8470" s="14">
        <f t="shared" si="924"/>
        <v>8722224.2800000012</v>
      </c>
      <c r="I8470" s="14">
        <f>IF(F8470="GHS",H8470,H8470*Assumptions!$B$4)</f>
        <v>94200022.224000022</v>
      </c>
      <c r="J8470" s="15" t="str">
        <f>INDEX(Assumptions!$B$8:$B$12,MATCH(B8470,Assumptions!$A$8:$A$12,0))</f>
        <v>FIFO</v>
      </c>
      <c r="K8470" s="16">
        <f>G8470/(1-INDEX(Assumptions!$D$8:$D$12,MATCH(B8470,Assumptions!$A$8:$A$12,0)))</f>
        <v>17073.609756097561</v>
      </c>
      <c r="L8470" s="16">
        <f t="shared" si="925"/>
        <v>420.01080000000002</v>
      </c>
      <c r="M8470" s="16">
        <f t="shared" si="926"/>
        <v>853.68048780487811</v>
      </c>
      <c r="N8470" s="14">
        <f>E8470*(K8470-L8470-M8470)*IF(F8470="GHS",1,Assumptions!$B$4)</f>
        <v>106308171.42206049</v>
      </c>
      <c r="O8470" s="15">
        <f t="shared" ca="1" si="927"/>
        <v>502</v>
      </c>
      <c r="P8470" s="15" t="str">
        <f t="shared" ca="1" si="928"/>
        <v>365d+</v>
      </c>
      <c r="Q8470" s="17">
        <f ca="1">IF(P8470="0-90d",0,IF(P8470="91-180d",INDEX(Assumptions!$F$8:$F$12,MATCH(B8470,Assumptions!$A$8:$A$12,0)),IF(P8470="181-365d",INDEX(Assumptions!$G$8:$G$12,MATCH(B8470,Assumptions!$A$8:$A$12,0)),INDEX(Assumptions!$H$8:$H$12,MATCH(B8470,Assumptions!$A$8:$A$12,0)))))</f>
        <v>0.5</v>
      </c>
      <c r="R8470" s="14">
        <f t="shared" ca="1" si="929"/>
        <v>47100011.112000011</v>
      </c>
      <c r="S8470" s="14">
        <f t="shared" ca="1" si="930"/>
        <v>47100011.112000011</v>
      </c>
      <c r="T8470" s="11" t="s">
        <v>25</v>
      </c>
      <c r="U8470" s="18" t="s">
        <v>26</v>
      </c>
    </row>
    <row r="8471" spans="1:21" ht="15" customHeight="1" x14ac:dyDescent="0.15">
      <c r="A8471" s="10" t="s">
        <v>8519</v>
      </c>
      <c r="B8471" s="11" t="s">
        <v>41</v>
      </c>
      <c r="C8471" s="11" t="s">
        <v>49</v>
      </c>
      <c r="D8471" s="12">
        <v>46166</v>
      </c>
      <c r="E8471" s="11">
        <v>4667</v>
      </c>
      <c r="F8471" s="11" t="s">
        <v>33</v>
      </c>
      <c r="G8471" s="13">
        <v>333.71</v>
      </c>
      <c r="H8471" s="14">
        <f t="shared" si="924"/>
        <v>1557424.5699999998</v>
      </c>
      <c r="I8471" s="14">
        <f>IF(F8471="GHS",H8471,H8471*Assumptions!$B$4)</f>
        <v>1557424.5699999998</v>
      </c>
      <c r="J8471" s="15" t="str">
        <f>INDEX(Assumptions!$B$8:$B$12,MATCH(B8471,Assumptions!$A$8:$A$12,0))</f>
        <v>Weighted Average</v>
      </c>
      <c r="K8471" s="16">
        <f>G8471/(1-INDEX(Assumptions!$D$8:$D$12,MATCH(B8471,Assumptions!$A$8:$A$12,0)))</f>
        <v>513.4</v>
      </c>
      <c r="L8471" s="16">
        <f t="shared" si="925"/>
        <v>10.011299999999999</v>
      </c>
      <c r="M8471" s="16">
        <f t="shared" si="926"/>
        <v>25.67</v>
      </c>
      <c r="N8471" s="14">
        <f>E8471*(K8471-L8471-M8471)*IF(F8471="GHS",1,Assumptions!$B$4)</f>
        <v>2229513.1728999997</v>
      </c>
      <c r="O8471" s="15">
        <f t="shared" ca="1" si="927"/>
        <v>120</v>
      </c>
      <c r="P8471" s="15" t="str">
        <f t="shared" ca="1" si="928"/>
        <v>91-180d</v>
      </c>
      <c r="Q8471" s="17">
        <f ca="1">IF(P8471="0-90d",0,IF(P8471="91-180d",INDEX(Assumptions!$F$8:$F$12,MATCH(B8471,Assumptions!$A$8:$A$12,0)),IF(P8471="181-365d",INDEX(Assumptions!$G$8:$G$12,MATCH(B8471,Assumptions!$A$8:$A$12,0)),INDEX(Assumptions!$H$8:$H$12,MATCH(B8471,Assumptions!$A$8:$A$12,0)))))</f>
        <v>0.1</v>
      </c>
      <c r="R8471" s="14">
        <f t="shared" ca="1" si="929"/>
        <v>155742.45699999999</v>
      </c>
      <c r="S8471" s="14">
        <f t="shared" ca="1" si="930"/>
        <v>1401682.1129999999</v>
      </c>
      <c r="T8471" s="11" t="s">
        <v>25</v>
      </c>
      <c r="U8471" s="18" t="s">
        <v>36</v>
      </c>
    </row>
    <row r="8472" spans="1:21" ht="15" customHeight="1" x14ac:dyDescent="0.15">
      <c r="A8472" s="10" t="s">
        <v>8520</v>
      </c>
      <c r="B8472" s="11" t="s">
        <v>41</v>
      </c>
      <c r="C8472" s="11" t="s">
        <v>42</v>
      </c>
      <c r="D8472" s="12">
        <v>46142</v>
      </c>
      <c r="E8472" s="11">
        <v>431</v>
      </c>
      <c r="F8472" s="11" t="s">
        <v>33</v>
      </c>
      <c r="G8472" s="13">
        <v>514.04</v>
      </c>
      <c r="H8472" s="14">
        <f t="shared" si="924"/>
        <v>221551.24</v>
      </c>
      <c r="I8472" s="14">
        <f>IF(F8472="GHS",H8472,H8472*Assumptions!$B$4)</f>
        <v>221551.24</v>
      </c>
      <c r="J8472" s="15" t="str">
        <f>INDEX(Assumptions!$B$8:$B$12,MATCH(B8472,Assumptions!$A$8:$A$12,0))</f>
        <v>Weighted Average</v>
      </c>
      <c r="K8472" s="16">
        <f>G8472/(1-INDEX(Assumptions!$D$8:$D$12,MATCH(B8472,Assumptions!$A$8:$A$12,0)))</f>
        <v>790.83076923076919</v>
      </c>
      <c r="L8472" s="16">
        <f t="shared" si="925"/>
        <v>15.421199999999999</v>
      </c>
      <c r="M8472" s="16">
        <f t="shared" si="926"/>
        <v>39.541538461538465</v>
      </c>
      <c r="N8472" s="14">
        <f>E8472*(K8472-L8472-M8472)*IF(F8472="GHS",1,Assumptions!$B$4)</f>
        <v>317159.12126153841</v>
      </c>
      <c r="O8472" s="15">
        <f t="shared" ca="1" si="927"/>
        <v>144</v>
      </c>
      <c r="P8472" s="15" t="str">
        <f t="shared" ca="1" si="928"/>
        <v>91-180d</v>
      </c>
      <c r="Q8472" s="17">
        <f ca="1">IF(P8472="0-90d",0,IF(P8472="91-180d",INDEX(Assumptions!$F$8:$F$12,MATCH(B8472,Assumptions!$A$8:$A$12,0)),IF(P8472="181-365d",INDEX(Assumptions!$G$8:$G$12,MATCH(B8472,Assumptions!$A$8:$A$12,0)),INDEX(Assumptions!$H$8:$H$12,MATCH(B8472,Assumptions!$A$8:$A$12,0)))))</f>
        <v>0.1</v>
      </c>
      <c r="R8472" s="14">
        <f t="shared" ca="1" si="929"/>
        <v>22155.124</v>
      </c>
      <c r="S8472" s="14">
        <f t="shared" ca="1" si="930"/>
        <v>199396.11599999998</v>
      </c>
      <c r="T8472" s="11" t="s">
        <v>25</v>
      </c>
      <c r="U8472" s="18" t="s">
        <v>26</v>
      </c>
    </row>
    <row r="8473" spans="1:21" ht="15" customHeight="1" x14ac:dyDescent="0.15">
      <c r="A8473" s="10" t="s">
        <v>8521</v>
      </c>
      <c r="B8473" s="11" t="s">
        <v>41</v>
      </c>
      <c r="C8473" s="11" t="s">
        <v>44</v>
      </c>
      <c r="D8473" s="12">
        <v>45811</v>
      </c>
      <c r="E8473" s="11">
        <v>3835</v>
      </c>
      <c r="F8473" s="11" t="s">
        <v>33</v>
      </c>
      <c r="G8473" s="13">
        <v>456.62</v>
      </c>
      <c r="H8473" s="14">
        <f t="shared" si="924"/>
        <v>1751137.7</v>
      </c>
      <c r="I8473" s="14">
        <f>IF(F8473="GHS",H8473,H8473*Assumptions!$B$4)</f>
        <v>1751137.7</v>
      </c>
      <c r="J8473" s="15" t="str">
        <f>INDEX(Assumptions!$B$8:$B$12,MATCH(B8473,Assumptions!$A$8:$A$12,0))</f>
        <v>Weighted Average</v>
      </c>
      <c r="K8473" s="16">
        <f>G8473/(1-INDEX(Assumptions!$D$8:$D$12,MATCH(B8473,Assumptions!$A$8:$A$12,0)))</f>
        <v>702.49230769230769</v>
      </c>
      <c r="L8473" s="16">
        <f t="shared" si="925"/>
        <v>13.698599999999999</v>
      </c>
      <c r="M8473" s="16">
        <f t="shared" si="926"/>
        <v>35.124615384615389</v>
      </c>
      <c r="N8473" s="14">
        <f>E8473*(K8473-L8473-M8473)*IF(F8473="GHS",1,Assumptions!$B$4)</f>
        <v>2506820.969</v>
      </c>
      <c r="O8473" s="15">
        <f t="shared" ca="1" si="927"/>
        <v>475</v>
      </c>
      <c r="P8473" s="15" t="str">
        <f t="shared" ca="1" si="928"/>
        <v>365d+</v>
      </c>
      <c r="Q8473" s="17">
        <f ca="1">IF(P8473="0-90d",0,IF(P8473="91-180d",INDEX(Assumptions!$F$8:$F$12,MATCH(B8473,Assumptions!$A$8:$A$12,0)),IF(P8473="181-365d",INDEX(Assumptions!$G$8:$G$12,MATCH(B8473,Assumptions!$A$8:$A$12,0)),INDEX(Assumptions!$H$8:$H$12,MATCH(B8473,Assumptions!$A$8:$A$12,0)))))</f>
        <v>0.8</v>
      </c>
      <c r="R8473" s="14">
        <f t="shared" ca="1" si="929"/>
        <v>1400910.1600000001</v>
      </c>
      <c r="S8473" s="14">
        <f t="shared" ca="1" si="930"/>
        <v>350227.5399999998</v>
      </c>
      <c r="T8473" s="11" t="s">
        <v>25</v>
      </c>
      <c r="U8473" s="18" t="s">
        <v>26</v>
      </c>
    </row>
    <row r="8474" spans="1:21" ht="15" customHeight="1" x14ac:dyDescent="0.15">
      <c r="A8474" s="10" t="s">
        <v>8522</v>
      </c>
      <c r="B8474" s="11" t="s">
        <v>22</v>
      </c>
      <c r="C8474" s="11" t="s">
        <v>81</v>
      </c>
      <c r="D8474" s="12">
        <v>46011</v>
      </c>
      <c r="E8474" s="11">
        <v>3650</v>
      </c>
      <c r="F8474" s="11" t="s">
        <v>24</v>
      </c>
      <c r="G8474" s="13">
        <v>33336.379999999997</v>
      </c>
      <c r="H8474" s="14">
        <f t="shared" si="924"/>
        <v>121677786.99999999</v>
      </c>
      <c r="I8474" s="14">
        <f>IF(F8474="GHS",H8474,H8474*Assumptions!$B$4)</f>
        <v>1314120099.5999999</v>
      </c>
      <c r="J8474" s="15" t="str">
        <f>INDEX(Assumptions!$B$8:$B$12,MATCH(B8474,Assumptions!$A$8:$A$12,0))</f>
        <v>FIFO</v>
      </c>
      <c r="K8474" s="16">
        <f>G8474/(1-INDEX(Assumptions!$D$8:$D$12,MATCH(B8474,Assumptions!$A$8:$A$12,0)))</f>
        <v>40654.121951219509</v>
      </c>
      <c r="L8474" s="16">
        <f t="shared" si="925"/>
        <v>1000.0913999999999</v>
      </c>
      <c r="M8474" s="16">
        <f t="shared" si="926"/>
        <v>2032.7060975609756</v>
      </c>
      <c r="N8474" s="14">
        <f>E8474*(K8474-L8474-M8474)*IF(F8474="GHS",1,Assumptions!$B$4)</f>
        <v>1483032609.9632196</v>
      </c>
      <c r="O8474" s="15">
        <f t="shared" ca="1" si="927"/>
        <v>275</v>
      </c>
      <c r="P8474" s="15" t="str">
        <f t="shared" ca="1" si="928"/>
        <v>181-365d</v>
      </c>
      <c r="Q8474" s="17">
        <f ca="1">IF(P8474="0-90d",0,IF(P8474="91-180d",INDEX(Assumptions!$F$8:$F$12,MATCH(B8474,Assumptions!$A$8:$A$12,0)),IF(P8474="181-365d",INDEX(Assumptions!$G$8:$G$12,MATCH(B8474,Assumptions!$A$8:$A$12,0)),INDEX(Assumptions!$H$8:$H$12,MATCH(B8474,Assumptions!$A$8:$A$12,0)))))</f>
        <v>0.15</v>
      </c>
      <c r="R8474" s="14">
        <f t="shared" ca="1" si="929"/>
        <v>197118014.93999997</v>
      </c>
      <c r="S8474" s="14">
        <f t="shared" ca="1" si="930"/>
        <v>1117002084.6599998</v>
      </c>
      <c r="T8474" s="11" t="s">
        <v>25</v>
      </c>
      <c r="U8474" s="18" t="s">
        <v>26</v>
      </c>
    </row>
    <row r="8475" spans="1:21" ht="15" customHeight="1" x14ac:dyDescent="0.15">
      <c r="A8475" s="10" t="s">
        <v>8523</v>
      </c>
      <c r="B8475" s="11" t="s">
        <v>28</v>
      </c>
      <c r="C8475" s="11" t="s">
        <v>38</v>
      </c>
      <c r="D8475" s="12">
        <v>45775</v>
      </c>
      <c r="E8475" s="11">
        <v>4136</v>
      </c>
      <c r="F8475" s="11" t="s">
        <v>24</v>
      </c>
      <c r="G8475" s="13">
        <v>3572.92</v>
      </c>
      <c r="H8475" s="14">
        <f t="shared" si="924"/>
        <v>14777597.120000001</v>
      </c>
      <c r="I8475" s="14">
        <f>IF(F8475="GHS",H8475,H8475*Assumptions!$B$4)</f>
        <v>159598048.89600003</v>
      </c>
      <c r="J8475" s="15" t="str">
        <f>INDEX(Assumptions!$B$8:$B$12,MATCH(B8475,Assumptions!$A$8:$A$12,0))</f>
        <v>Fair Value Less Costs to Sell</v>
      </c>
      <c r="K8475" s="16">
        <f>G8475/(1-INDEX(Assumptions!$D$8:$D$12,MATCH(B8475,Assumptions!$A$8:$A$12,0)))</f>
        <v>4060.1363636363635</v>
      </c>
      <c r="L8475" s="16">
        <f t="shared" si="925"/>
        <v>107.1876</v>
      </c>
      <c r="M8475" s="16">
        <f t="shared" si="926"/>
        <v>203.00681818181818</v>
      </c>
      <c r="N8475" s="14">
        <f>E8475*(K8475-L8475-M8475)*IF(F8475="GHS",1,Assumptions!$B$4)</f>
        <v>167505406.77311999</v>
      </c>
      <c r="O8475" s="15">
        <f t="shared" ca="1" si="927"/>
        <v>511</v>
      </c>
      <c r="P8475" s="15" t="str">
        <f t="shared" ca="1" si="928"/>
        <v>365d+</v>
      </c>
      <c r="Q8475" s="17">
        <f ca="1">IF(P8475="0-90d",0,IF(P8475="91-180d",INDEX(Assumptions!$F$8:$F$12,MATCH(B8475,Assumptions!$A$8:$A$12,0)),IF(P8475="181-365d",INDEX(Assumptions!$G$8:$G$12,MATCH(B8475,Assumptions!$A$8:$A$12,0)),INDEX(Assumptions!$H$8:$H$12,MATCH(B8475,Assumptions!$A$8:$A$12,0)))))</f>
        <v>0.4</v>
      </c>
      <c r="R8475" s="14">
        <f t="shared" ca="1" si="929"/>
        <v>63839219.558400013</v>
      </c>
      <c r="S8475" s="14">
        <f t="shared" ca="1" si="930"/>
        <v>95758829.337600023</v>
      </c>
      <c r="T8475" s="11" t="s">
        <v>25</v>
      </c>
      <c r="U8475" s="18" t="s">
        <v>26</v>
      </c>
    </row>
    <row r="8476" spans="1:21" ht="15" customHeight="1" x14ac:dyDescent="0.15">
      <c r="A8476" s="10" t="s">
        <v>8524</v>
      </c>
      <c r="B8476" s="11" t="s">
        <v>28</v>
      </c>
      <c r="C8476" s="11" t="s">
        <v>38</v>
      </c>
      <c r="D8476" s="12">
        <v>46097</v>
      </c>
      <c r="E8476" s="11">
        <v>3778</v>
      </c>
      <c r="F8476" s="11" t="s">
        <v>24</v>
      </c>
      <c r="G8476" s="13">
        <v>10199.540000000001</v>
      </c>
      <c r="H8476" s="14">
        <f t="shared" si="924"/>
        <v>38533862.120000005</v>
      </c>
      <c r="I8476" s="14">
        <f>IF(F8476="GHS",H8476,H8476*Assumptions!$B$4)</f>
        <v>416165710.89600009</v>
      </c>
      <c r="J8476" s="15" t="str">
        <f>INDEX(Assumptions!$B$8:$B$12,MATCH(B8476,Assumptions!$A$8:$A$12,0))</f>
        <v>Fair Value Less Costs to Sell</v>
      </c>
      <c r="K8476" s="16">
        <f>G8476/(1-INDEX(Assumptions!$D$8:$D$12,MATCH(B8476,Assumptions!$A$8:$A$12,0)))</f>
        <v>11590.386363636364</v>
      </c>
      <c r="L8476" s="16">
        <f t="shared" si="925"/>
        <v>305.9862</v>
      </c>
      <c r="M8476" s="16">
        <f t="shared" si="926"/>
        <v>579.51931818181822</v>
      </c>
      <c r="N8476" s="14">
        <f>E8476*(K8476-L8476-M8476)*IF(F8476="GHS",1,Assumptions!$B$4)</f>
        <v>436784830.20857459</v>
      </c>
      <c r="O8476" s="15">
        <f t="shared" ca="1" si="927"/>
        <v>189</v>
      </c>
      <c r="P8476" s="15" t="str">
        <f t="shared" ca="1" si="928"/>
        <v>181-365d</v>
      </c>
      <c r="Q8476" s="17">
        <f ca="1">IF(P8476="0-90d",0,IF(P8476="91-180d",INDEX(Assumptions!$F$8:$F$12,MATCH(B8476,Assumptions!$A$8:$A$12,0)),IF(P8476="181-365d",INDEX(Assumptions!$G$8:$G$12,MATCH(B8476,Assumptions!$A$8:$A$12,0)),INDEX(Assumptions!$H$8:$H$12,MATCH(B8476,Assumptions!$A$8:$A$12,0)))))</f>
        <v>0.1</v>
      </c>
      <c r="R8476" s="14">
        <f t="shared" ca="1" si="929"/>
        <v>41616571.089600012</v>
      </c>
      <c r="S8476" s="14">
        <f t="shared" si="930"/>
        <v>0</v>
      </c>
      <c r="T8476" s="11" t="s">
        <v>39</v>
      </c>
      <c r="U8476" s="18" t="s">
        <v>26</v>
      </c>
    </row>
    <row r="8477" spans="1:21" ht="15" customHeight="1" x14ac:dyDescent="0.15">
      <c r="A8477" s="10" t="s">
        <v>8525</v>
      </c>
      <c r="B8477" s="11" t="s">
        <v>22</v>
      </c>
      <c r="C8477" s="11" t="s">
        <v>81</v>
      </c>
      <c r="D8477" s="12">
        <v>45735</v>
      </c>
      <c r="E8477" s="11">
        <v>833</v>
      </c>
      <c r="F8477" s="11" t="s">
        <v>24</v>
      </c>
      <c r="G8477" s="13">
        <v>23105.63</v>
      </c>
      <c r="H8477" s="14">
        <f t="shared" si="924"/>
        <v>19246989.789999999</v>
      </c>
      <c r="I8477" s="14">
        <f>IF(F8477="GHS",H8477,H8477*Assumptions!$B$4)</f>
        <v>207867489.73199999</v>
      </c>
      <c r="J8477" s="15" t="str">
        <f>INDEX(Assumptions!$B$8:$B$12,MATCH(B8477,Assumptions!$A$8:$A$12,0))</f>
        <v>FIFO</v>
      </c>
      <c r="K8477" s="16">
        <f>G8477/(1-INDEX(Assumptions!$D$8:$D$12,MATCH(B8477,Assumptions!$A$8:$A$12,0)))</f>
        <v>28177.59756097561</v>
      </c>
      <c r="L8477" s="16">
        <f t="shared" si="925"/>
        <v>693.16890000000001</v>
      </c>
      <c r="M8477" s="16">
        <f t="shared" si="926"/>
        <v>1408.8798780487805</v>
      </c>
      <c r="N8477" s="14">
        <f>E8477*(K8477-L8477-M8477)*IF(F8477="GHS",1,Assumptions!$B$4)</f>
        <v>234586067.07072291</v>
      </c>
      <c r="O8477" s="15">
        <f t="shared" ca="1" si="927"/>
        <v>551</v>
      </c>
      <c r="P8477" s="15" t="str">
        <f t="shared" ca="1" si="928"/>
        <v>365d+</v>
      </c>
      <c r="Q8477" s="17">
        <f ca="1">IF(P8477="0-90d",0,IF(P8477="91-180d",INDEX(Assumptions!$F$8:$F$12,MATCH(B8477,Assumptions!$A$8:$A$12,0)),IF(P8477="181-365d",INDEX(Assumptions!$G$8:$G$12,MATCH(B8477,Assumptions!$A$8:$A$12,0)),INDEX(Assumptions!$H$8:$H$12,MATCH(B8477,Assumptions!$A$8:$A$12,0)))))</f>
        <v>0.5</v>
      </c>
      <c r="R8477" s="14">
        <f t="shared" ca="1" si="929"/>
        <v>103933744.866</v>
      </c>
      <c r="S8477" s="14">
        <f t="shared" ca="1" si="930"/>
        <v>103933744.866</v>
      </c>
      <c r="T8477" s="11" t="s">
        <v>25</v>
      </c>
      <c r="U8477" s="18" t="s">
        <v>36</v>
      </c>
    </row>
    <row r="8478" spans="1:21" ht="15" customHeight="1" x14ac:dyDescent="0.15">
      <c r="A8478" s="10" t="s">
        <v>8526</v>
      </c>
      <c r="B8478" s="11" t="s">
        <v>46</v>
      </c>
      <c r="C8478" s="11" t="s">
        <v>119</v>
      </c>
      <c r="D8478" s="12">
        <v>46113</v>
      </c>
      <c r="E8478" s="11">
        <v>1160</v>
      </c>
      <c r="F8478" s="11" t="s">
        <v>33</v>
      </c>
      <c r="G8478" s="13">
        <v>327315.12</v>
      </c>
      <c r="H8478" s="14">
        <f t="shared" si="924"/>
        <v>379685539.19999999</v>
      </c>
      <c r="I8478" s="14">
        <f>IF(F8478="GHS",H8478,H8478*Assumptions!$B$4)</f>
        <v>379685539.19999999</v>
      </c>
      <c r="J8478" s="15" t="str">
        <f>INDEX(Assumptions!$B$8:$B$12,MATCH(B8478,Assumptions!$A$8:$A$12,0))</f>
        <v>Specific Identification</v>
      </c>
      <c r="K8478" s="16">
        <f>G8478/(1-INDEX(Assumptions!$D$8:$D$12,MATCH(B8478,Assumptions!$A$8:$A$12,0)))</f>
        <v>419634.76923076919</v>
      </c>
      <c r="L8478" s="16">
        <f t="shared" si="925"/>
        <v>9819.4535999999989</v>
      </c>
      <c r="M8478" s="16">
        <f t="shared" si="926"/>
        <v>20981.738461538462</v>
      </c>
      <c r="N8478" s="14">
        <f>E8478*(K8478-L8478-M8478)*IF(F8478="GHS",1,Assumptions!$B$4)</f>
        <v>451046949.51630765</v>
      </c>
      <c r="O8478" s="15">
        <f t="shared" ca="1" si="927"/>
        <v>173</v>
      </c>
      <c r="P8478" s="15" t="str">
        <f t="shared" ca="1" si="928"/>
        <v>91-180d</v>
      </c>
      <c r="Q8478" s="17">
        <f ca="1">IF(P8478="0-90d",0,IF(P8478="91-180d",INDEX(Assumptions!$F$8:$F$12,MATCH(B8478,Assumptions!$A$8:$A$12,0)),IF(P8478="181-365d",INDEX(Assumptions!$G$8:$G$12,MATCH(B8478,Assumptions!$A$8:$A$12,0)),INDEX(Assumptions!$H$8:$H$12,MATCH(B8478,Assumptions!$A$8:$A$12,0)))))</f>
        <v>0</v>
      </c>
      <c r="R8478" s="14">
        <f t="shared" ca="1" si="929"/>
        <v>0</v>
      </c>
      <c r="S8478" s="14">
        <f t="shared" ca="1" si="930"/>
        <v>379685539.19999999</v>
      </c>
      <c r="T8478" s="11" t="s">
        <v>25</v>
      </c>
      <c r="U8478" s="18" t="s">
        <v>26</v>
      </c>
    </row>
    <row r="8479" spans="1:21" ht="15" customHeight="1" x14ac:dyDescent="0.15">
      <c r="A8479" s="10" t="s">
        <v>8527</v>
      </c>
      <c r="B8479" s="11" t="s">
        <v>41</v>
      </c>
      <c r="C8479" s="11" t="s">
        <v>44</v>
      </c>
      <c r="D8479" s="12">
        <v>45802</v>
      </c>
      <c r="E8479" s="11">
        <v>3751</v>
      </c>
      <c r="F8479" s="11" t="s">
        <v>33</v>
      </c>
      <c r="G8479" s="13">
        <v>158.97</v>
      </c>
      <c r="H8479" s="14">
        <f t="shared" si="924"/>
        <v>596296.47</v>
      </c>
      <c r="I8479" s="14">
        <f>IF(F8479="GHS",H8479,H8479*Assumptions!$B$4)</f>
        <v>596296.47</v>
      </c>
      <c r="J8479" s="15" t="str">
        <f>INDEX(Assumptions!$B$8:$B$12,MATCH(B8479,Assumptions!$A$8:$A$12,0))</f>
        <v>Weighted Average</v>
      </c>
      <c r="K8479" s="16">
        <f>G8479/(1-INDEX(Assumptions!$D$8:$D$12,MATCH(B8479,Assumptions!$A$8:$A$12,0)))</f>
        <v>244.56923076923076</v>
      </c>
      <c r="L8479" s="16">
        <f t="shared" si="925"/>
        <v>4.7690999999999999</v>
      </c>
      <c r="M8479" s="16">
        <f t="shared" si="926"/>
        <v>12.228461538461538</v>
      </c>
      <c r="N8479" s="14">
        <f>E8479*(K8479-L8479-M8479)*IF(F8479="GHS",1,Assumptions!$B$4)</f>
        <v>853621.33128461533</v>
      </c>
      <c r="O8479" s="15">
        <f t="shared" ca="1" si="927"/>
        <v>484</v>
      </c>
      <c r="P8479" s="15" t="str">
        <f t="shared" ca="1" si="928"/>
        <v>365d+</v>
      </c>
      <c r="Q8479" s="17">
        <f ca="1">IF(P8479="0-90d",0,IF(P8479="91-180d",INDEX(Assumptions!$F$8:$F$12,MATCH(B8479,Assumptions!$A$8:$A$12,0)),IF(P8479="181-365d",INDEX(Assumptions!$G$8:$G$12,MATCH(B8479,Assumptions!$A$8:$A$12,0)),INDEX(Assumptions!$H$8:$H$12,MATCH(B8479,Assumptions!$A$8:$A$12,0)))))</f>
        <v>0.8</v>
      </c>
      <c r="R8479" s="14">
        <f t="shared" ca="1" si="929"/>
        <v>477037.17599999998</v>
      </c>
      <c r="S8479" s="14">
        <f t="shared" ca="1" si="930"/>
        <v>119259.29399999999</v>
      </c>
      <c r="T8479" s="11" t="s">
        <v>25</v>
      </c>
      <c r="U8479" s="18" t="s">
        <v>36</v>
      </c>
    </row>
    <row r="8480" spans="1:21" ht="15" customHeight="1" x14ac:dyDescent="0.15">
      <c r="A8480" s="10" t="s">
        <v>8528</v>
      </c>
      <c r="B8480" s="11" t="s">
        <v>46</v>
      </c>
      <c r="C8480" s="11" t="s">
        <v>47</v>
      </c>
      <c r="D8480" s="12">
        <v>45957</v>
      </c>
      <c r="E8480" s="11">
        <v>3867</v>
      </c>
      <c r="F8480" s="11" t="s">
        <v>33</v>
      </c>
      <c r="G8480" s="13">
        <v>304919.34000000003</v>
      </c>
      <c r="H8480" s="14">
        <f t="shared" si="924"/>
        <v>1179123087.7800002</v>
      </c>
      <c r="I8480" s="14">
        <f>IF(F8480="GHS",H8480,H8480*Assumptions!$B$4)</f>
        <v>1179123087.7800002</v>
      </c>
      <c r="J8480" s="15" t="str">
        <f>INDEX(Assumptions!$B$8:$B$12,MATCH(B8480,Assumptions!$A$8:$A$12,0))</f>
        <v>Specific Identification</v>
      </c>
      <c r="K8480" s="16">
        <f>G8480/(1-INDEX(Assumptions!$D$8:$D$12,MATCH(B8480,Assumptions!$A$8:$A$12,0)))</f>
        <v>390922.23076923081</v>
      </c>
      <c r="L8480" s="16">
        <f t="shared" si="925"/>
        <v>9147.5802000000003</v>
      </c>
      <c r="M8480" s="16">
        <f t="shared" si="926"/>
        <v>19546.11153846154</v>
      </c>
      <c r="N8480" s="14">
        <f>E8480*(K8480-L8480-M8480)*IF(F8480="GHS",1,Assumptions!$B$4)</f>
        <v>1400737760.4319847</v>
      </c>
      <c r="O8480" s="15">
        <f t="shared" ca="1" si="927"/>
        <v>329</v>
      </c>
      <c r="P8480" s="15" t="str">
        <f t="shared" ca="1" si="928"/>
        <v>181-365d</v>
      </c>
      <c r="Q8480" s="17">
        <f ca="1">IF(P8480="0-90d",0,IF(P8480="91-180d",INDEX(Assumptions!$F$8:$F$12,MATCH(B8480,Assumptions!$A$8:$A$12,0)),IF(P8480="181-365d",INDEX(Assumptions!$G$8:$G$12,MATCH(B8480,Assumptions!$A$8:$A$12,0)),INDEX(Assumptions!$H$8:$H$12,MATCH(B8480,Assumptions!$A$8:$A$12,0)))))</f>
        <v>0.05</v>
      </c>
      <c r="R8480" s="14">
        <f t="shared" ca="1" si="929"/>
        <v>58956154.389000013</v>
      </c>
      <c r="S8480" s="14">
        <f t="shared" ca="1" si="930"/>
        <v>1120166933.3910003</v>
      </c>
      <c r="T8480" s="11" t="s">
        <v>25</v>
      </c>
      <c r="U8480" s="18" t="s">
        <v>26</v>
      </c>
    </row>
    <row r="8481" spans="1:21" ht="15" customHeight="1" x14ac:dyDescent="0.15">
      <c r="A8481" s="10" t="s">
        <v>8529</v>
      </c>
      <c r="B8481" s="11" t="s">
        <v>41</v>
      </c>
      <c r="C8481" s="11" t="s">
        <v>49</v>
      </c>
      <c r="D8481" s="12">
        <v>45922</v>
      </c>
      <c r="E8481" s="11">
        <v>3193</v>
      </c>
      <c r="F8481" s="11" t="s">
        <v>33</v>
      </c>
      <c r="G8481" s="13">
        <v>261.68</v>
      </c>
      <c r="H8481" s="14">
        <f t="shared" si="924"/>
        <v>835544.24</v>
      </c>
      <c r="I8481" s="14">
        <f>IF(F8481="GHS",H8481,H8481*Assumptions!$B$4)</f>
        <v>835544.24</v>
      </c>
      <c r="J8481" s="15" t="str">
        <f>INDEX(Assumptions!$B$8:$B$12,MATCH(B8481,Assumptions!$A$8:$A$12,0))</f>
        <v>Weighted Average</v>
      </c>
      <c r="K8481" s="16">
        <f>G8481/(1-INDEX(Assumptions!$D$8:$D$12,MATCH(B8481,Assumptions!$A$8:$A$12,0)))</f>
        <v>402.5846153846154</v>
      </c>
      <c r="L8481" s="16">
        <f t="shared" si="925"/>
        <v>7.8503999999999996</v>
      </c>
      <c r="M8481" s="16">
        <f t="shared" si="926"/>
        <v>20.129230769230773</v>
      </c>
      <c r="N8481" s="14">
        <f>E8481*(K8481-L8481-M8481)*IF(F8481="GHS",1,Assumptions!$B$4)</f>
        <v>1196113.7158769232</v>
      </c>
      <c r="O8481" s="15">
        <f t="shared" ca="1" si="927"/>
        <v>364</v>
      </c>
      <c r="P8481" s="15" t="str">
        <f t="shared" ca="1" si="928"/>
        <v>181-365d</v>
      </c>
      <c r="Q8481" s="17">
        <f ca="1">IF(P8481="0-90d",0,IF(P8481="91-180d",INDEX(Assumptions!$F$8:$F$12,MATCH(B8481,Assumptions!$A$8:$A$12,0)),IF(P8481="181-365d",INDEX(Assumptions!$G$8:$G$12,MATCH(B8481,Assumptions!$A$8:$A$12,0)),INDEX(Assumptions!$H$8:$H$12,MATCH(B8481,Assumptions!$A$8:$A$12,0)))))</f>
        <v>0.35</v>
      </c>
      <c r="R8481" s="14">
        <f t="shared" ca="1" si="929"/>
        <v>292440.484</v>
      </c>
      <c r="S8481" s="14">
        <f t="shared" ca="1" si="930"/>
        <v>543103.75600000005</v>
      </c>
      <c r="T8481" s="11" t="s">
        <v>25</v>
      </c>
      <c r="U8481" s="18" t="s">
        <v>26</v>
      </c>
    </row>
    <row r="8482" spans="1:21" ht="15" customHeight="1" x14ac:dyDescent="0.15">
      <c r="A8482" s="10" t="s">
        <v>8530</v>
      </c>
      <c r="B8482" s="11" t="s">
        <v>28</v>
      </c>
      <c r="C8482" s="11" t="s">
        <v>38</v>
      </c>
      <c r="D8482" s="12">
        <v>45916</v>
      </c>
      <c r="E8482" s="11">
        <v>3655</v>
      </c>
      <c r="F8482" s="11" t="s">
        <v>24</v>
      </c>
      <c r="G8482" s="13">
        <v>4433.3900000000003</v>
      </c>
      <c r="H8482" s="14">
        <f t="shared" si="924"/>
        <v>16204040.450000001</v>
      </c>
      <c r="I8482" s="14">
        <f>IF(F8482="GHS",H8482,H8482*Assumptions!$B$4)</f>
        <v>175003636.86000001</v>
      </c>
      <c r="J8482" s="15" t="str">
        <f>INDEX(Assumptions!$B$8:$B$12,MATCH(B8482,Assumptions!$A$8:$A$12,0))</f>
        <v>Fair Value Less Costs to Sell</v>
      </c>
      <c r="K8482" s="16">
        <f>G8482/(1-INDEX(Assumptions!$D$8:$D$12,MATCH(B8482,Assumptions!$A$8:$A$12,0)))</f>
        <v>5037.943181818182</v>
      </c>
      <c r="L8482" s="16">
        <f t="shared" si="925"/>
        <v>133.0017</v>
      </c>
      <c r="M8482" s="16">
        <f t="shared" si="926"/>
        <v>251.8971590909091</v>
      </c>
      <c r="N8482" s="14">
        <f>E8482*(K8482-L8482-M8482)*IF(F8482="GHS",1,Assumptions!$B$4)</f>
        <v>183674271.59533638</v>
      </c>
      <c r="O8482" s="15">
        <f t="shared" ca="1" si="927"/>
        <v>370</v>
      </c>
      <c r="P8482" s="15" t="str">
        <f t="shared" ca="1" si="928"/>
        <v>365d+</v>
      </c>
      <c r="Q8482" s="17">
        <f ca="1">IF(P8482="0-90d",0,IF(P8482="91-180d",INDEX(Assumptions!$F$8:$F$12,MATCH(B8482,Assumptions!$A$8:$A$12,0)),IF(P8482="181-365d",INDEX(Assumptions!$G$8:$G$12,MATCH(B8482,Assumptions!$A$8:$A$12,0)),INDEX(Assumptions!$H$8:$H$12,MATCH(B8482,Assumptions!$A$8:$A$12,0)))))</f>
        <v>0.4</v>
      </c>
      <c r="R8482" s="14">
        <f t="shared" ca="1" si="929"/>
        <v>70001454.744000003</v>
      </c>
      <c r="S8482" s="14">
        <f t="shared" ca="1" si="930"/>
        <v>105002182.11600001</v>
      </c>
      <c r="T8482" s="11" t="s">
        <v>25</v>
      </c>
      <c r="U8482" s="18" t="s">
        <v>26</v>
      </c>
    </row>
    <row r="8483" spans="1:21" ht="15" customHeight="1" x14ac:dyDescent="0.15">
      <c r="A8483" s="10" t="s">
        <v>8531</v>
      </c>
      <c r="B8483" s="11" t="s">
        <v>31</v>
      </c>
      <c r="C8483" s="11" t="s">
        <v>32</v>
      </c>
      <c r="D8483" s="12">
        <v>46032</v>
      </c>
      <c r="E8483" s="11">
        <v>2231</v>
      </c>
      <c r="F8483" s="11" t="s">
        <v>33</v>
      </c>
      <c r="G8483" s="13">
        <v>1114.8800000000001</v>
      </c>
      <c r="H8483" s="14">
        <f t="shared" si="924"/>
        <v>2487297.2800000003</v>
      </c>
      <c r="I8483" s="14">
        <f>IF(F8483="GHS",H8483,H8483*Assumptions!$B$4)</f>
        <v>2487297.2800000003</v>
      </c>
      <c r="J8483" s="15" t="str">
        <f>INDEX(Assumptions!$B$8:$B$12,MATCH(B8483,Assumptions!$A$8:$A$12,0))</f>
        <v>Weighted Average</v>
      </c>
      <c r="K8483" s="16">
        <f>G8483/(1-INDEX(Assumptions!$D$8:$D$12,MATCH(B8483,Assumptions!$A$8:$A$12,0)))</f>
        <v>1548.4444444444446</v>
      </c>
      <c r="L8483" s="16">
        <f t="shared" si="925"/>
        <v>33.446400000000004</v>
      </c>
      <c r="M8483" s="16">
        <f t="shared" si="926"/>
        <v>77.422222222222231</v>
      </c>
      <c r="N8483" s="14">
        <f>E8483*(K8483-L8483-M8483)*IF(F8483="GHS",1,Assumptions!$B$4)</f>
        <v>3207231.6593777779</v>
      </c>
      <c r="O8483" s="15">
        <f t="shared" ca="1" si="927"/>
        <v>254</v>
      </c>
      <c r="P8483" s="15" t="str">
        <f t="shared" ca="1" si="928"/>
        <v>181-365d</v>
      </c>
      <c r="Q8483" s="17">
        <f ca="1">IF(P8483="0-90d",0,IF(P8483="91-180d",INDEX(Assumptions!$F$8:$F$12,MATCH(B8483,Assumptions!$A$8:$A$12,0)),IF(P8483="181-365d",INDEX(Assumptions!$G$8:$G$12,MATCH(B8483,Assumptions!$A$8:$A$12,0)),INDEX(Assumptions!$H$8:$H$12,MATCH(B8483,Assumptions!$A$8:$A$12,0)))))</f>
        <v>0.2</v>
      </c>
      <c r="R8483" s="14">
        <f t="shared" ca="1" si="929"/>
        <v>497459.45600000006</v>
      </c>
      <c r="S8483" s="14">
        <f t="shared" ca="1" si="930"/>
        <v>1989837.8240000003</v>
      </c>
      <c r="T8483" s="11" t="s">
        <v>25</v>
      </c>
      <c r="U8483" s="18" t="s">
        <v>26</v>
      </c>
    </row>
    <row r="8484" spans="1:21" ht="15" customHeight="1" x14ac:dyDescent="0.15">
      <c r="A8484" s="10" t="s">
        <v>8532</v>
      </c>
      <c r="B8484" s="11" t="s">
        <v>41</v>
      </c>
      <c r="C8484" s="11" t="s">
        <v>115</v>
      </c>
      <c r="D8484" s="12">
        <v>45917</v>
      </c>
      <c r="E8484" s="11">
        <v>4834</v>
      </c>
      <c r="F8484" s="11" t="s">
        <v>33</v>
      </c>
      <c r="G8484" s="13">
        <v>357.58</v>
      </c>
      <c r="H8484" s="14">
        <f t="shared" si="924"/>
        <v>1728541.72</v>
      </c>
      <c r="I8484" s="14">
        <f>IF(F8484="GHS",H8484,H8484*Assumptions!$B$4)</f>
        <v>1728541.72</v>
      </c>
      <c r="J8484" s="15" t="str">
        <f>INDEX(Assumptions!$B$8:$B$12,MATCH(B8484,Assumptions!$A$8:$A$12,0))</f>
        <v>Weighted Average</v>
      </c>
      <c r="K8484" s="16">
        <f>G8484/(1-INDEX(Assumptions!$D$8:$D$12,MATCH(B8484,Assumptions!$A$8:$A$12,0)))</f>
        <v>550.12307692307684</v>
      </c>
      <c r="L8484" s="16">
        <f t="shared" si="925"/>
        <v>10.727399999999999</v>
      </c>
      <c r="M8484" s="16">
        <f t="shared" si="926"/>
        <v>27.506153846153843</v>
      </c>
      <c r="N8484" s="14">
        <f>E8484*(K8484-L8484-M8484)*IF(F8484="GHS",1,Assumptions!$B$4)</f>
        <v>2474473.9545538458</v>
      </c>
      <c r="O8484" s="15">
        <f t="shared" ca="1" si="927"/>
        <v>369</v>
      </c>
      <c r="P8484" s="15" t="str">
        <f t="shared" ca="1" si="928"/>
        <v>365d+</v>
      </c>
      <c r="Q8484" s="17">
        <f ca="1">IF(P8484="0-90d",0,IF(P8484="91-180d",INDEX(Assumptions!$F$8:$F$12,MATCH(B8484,Assumptions!$A$8:$A$12,0)),IF(P8484="181-365d",INDEX(Assumptions!$G$8:$G$12,MATCH(B8484,Assumptions!$A$8:$A$12,0)),INDEX(Assumptions!$H$8:$H$12,MATCH(B8484,Assumptions!$A$8:$A$12,0)))))</f>
        <v>0.8</v>
      </c>
      <c r="R8484" s="14">
        <f t="shared" ca="1" si="929"/>
        <v>1382833.3760000002</v>
      </c>
      <c r="S8484" s="14">
        <f t="shared" ca="1" si="930"/>
        <v>345708.34399999981</v>
      </c>
      <c r="T8484" s="11" t="s">
        <v>50</v>
      </c>
      <c r="U8484" s="18" t="s">
        <v>26</v>
      </c>
    </row>
    <row r="8485" spans="1:21" ht="15" customHeight="1" x14ac:dyDescent="0.15">
      <c r="A8485" s="10" t="s">
        <v>8533</v>
      </c>
      <c r="B8485" s="11" t="s">
        <v>31</v>
      </c>
      <c r="C8485" s="11" t="s">
        <v>76</v>
      </c>
      <c r="D8485" s="12">
        <v>45978</v>
      </c>
      <c r="E8485" s="11">
        <v>988</v>
      </c>
      <c r="F8485" s="11" t="s">
        <v>33</v>
      </c>
      <c r="G8485" s="13">
        <v>992.98</v>
      </c>
      <c r="H8485" s="14">
        <f t="shared" si="924"/>
        <v>981064.24</v>
      </c>
      <c r="I8485" s="14">
        <f>IF(F8485="GHS",H8485,H8485*Assumptions!$B$4)</f>
        <v>981064.24</v>
      </c>
      <c r="J8485" s="15" t="str">
        <f>INDEX(Assumptions!$B$8:$B$12,MATCH(B8485,Assumptions!$A$8:$A$12,0))</f>
        <v>Weighted Average</v>
      </c>
      <c r="K8485" s="16">
        <f>G8485/(1-INDEX(Assumptions!$D$8:$D$12,MATCH(B8485,Assumptions!$A$8:$A$12,0)))</f>
        <v>1379.1388888888889</v>
      </c>
      <c r="L8485" s="16">
        <f t="shared" si="925"/>
        <v>29.789400000000001</v>
      </c>
      <c r="M8485" s="16">
        <f t="shared" si="926"/>
        <v>68.956944444444446</v>
      </c>
      <c r="N8485" s="14">
        <f>E8485*(K8485-L8485-M8485)*IF(F8485="GHS",1,Assumptions!$B$4)</f>
        <v>1265027.8339111113</v>
      </c>
      <c r="O8485" s="15">
        <f t="shared" ca="1" si="927"/>
        <v>308</v>
      </c>
      <c r="P8485" s="15" t="str">
        <f t="shared" ca="1" si="928"/>
        <v>181-365d</v>
      </c>
      <c r="Q8485" s="17">
        <f ca="1">IF(P8485="0-90d",0,IF(P8485="91-180d",INDEX(Assumptions!$F$8:$F$12,MATCH(B8485,Assumptions!$A$8:$A$12,0)),IF(P8485="181-365d",INDEX(Assumptions!$G$8:$G$12,MATCH(B8485,Assumptions!$A$8:$A$12,0)),INDEX(Assumptions!$H$8:$H$12,MATCH(B8485,Assumptions!$A$8:$A$12,0)))))</f>
        <v>0.2</v>
      </c>
      <c r="R8485" s="14">
        <f t="shared" ca="1" si="929"/>
        <v>196212.848</v>
      </c>
      <c r="S8485" s="14">
        <f t="shared" ca="1" si="930"/>
        <v>784851.39199999999</v>
      </c>
      <c r="T8485" s="11" t="s">
        <v>50</v>
      </c>
      <c r="U8485" s="18" t="s">
        <v>26</v>
      </c>
    </row>
    <row r="8486" spans="1:21" ht="15" customHeight="1" x14ac:dyDescent="0.15">
      <c r="A8486" s="10" t="s">
        <v>8534</v>
      </c>
      <c r="B8486" s="11" t="s">
        <v>31</v>
      </c>
      <c r="C8486" s="11" t="s">
        <v>63</v>
      </c>
      <c r="D8486" s="12">
        <v>45840</v>
      </c>
      <c r="E8486" s="11">
        <v>1631</v>
      </c>
      <c r="F8486" s="11" t="s">
        <v>33</v>
      </c>
      <c r="G8486" s="13">
        <v>1709.68</v>
      </c>
      <c r="H8486" s="14">
        <f t="shared" si="924"/>
        <v>2788488.08</v>
      </c>
      <c r="I8486" s="14">
        <f>IF(F8486="GHS",H8486,H8486*Assumptions!$B$4)</f>
        <v>2788488.08</v>
      </c>
      <c r="J8486" s="15" t="str">
        <f>INDEX(Assumptions!$B$8:$B$12,MATCH(B8486,Assumptions!$A$8:$A$12,0))</f>
        <v>Weighted Average</v>
      </c>
      <c r="K8486" s="16">
        <f>G8486/(1-INDEX(Assumptions!$D$8:$D$12,MATCH(B8486,Assumptions!$A$8:$A$12,0)))</f>
        <v>2374.5555555555557</v>
      </c>
      <c r="L8486" s="16">
        <f t="shared" si="925"/>
        <v>51.290399999999998</v>
      </c>
      <c r="M8486" s="16">
        <f t="shared" si="926"/>
        <v>118.72777777777779</v>
      </c>
      <c r="N8486" s="14">
        <f>E8486*(K8486-L8486-M8486)*IF(F8486="GHS",1,Assumptions!$B$4)</f>
        <v>3595600.463155556</v>
      </c>
      <c r="O8486" s="15">
        <f t="shared" ca="1" si="927"/>
        <v>446</v>
      </c>
      <c r="P8486" s="15" t="str">
        <f t="shared" ca="1" si="928"/>
        <v>365d+</v>
      </c>
      <c r="Q8486" s="17">
        <f ca="1">IF(P8486="0-90d",0,IF(P8486="91-180d",INDEX(Assumptions!$F$8:$F$12,MATCH(B8486,Assumptions!$A$8:$A$12,0)),IF(P8486="181-365d",INDEX(Assumptions!$G$8:$G$12,MATCH(B8486,Assumptions!$A$8:$A$12,0)),INDEX(Assumptions!$H$8:$H$12,MATCH(B8486,Assumptions!$A$8:$A$12,0)))))</f>
        <v>0.6</v>
      </c>
      <c r="R8486" s="14">
        <f t="shared" ca="1" si="929"/>
        <v>1673092.848</v>
      </c>
      <c r="S8486" s="14">
        <f t="shared" ca="1" si="930"/>
        <v>1115395.2320000001</v>
      </c>
      <c r="T8486" s="11" t="s">
        <v>25</v>
      </c>
      <c r="U8486" s="18" t="s">
        <v>26</v>
      </c>
    </row>
    <row r="8487" spans="1:21" ht="15" customHeight="1" x14ac:dyDescent="0.15">
      <c r="A8487" s="10" t="s">
        <v>8535</v>
      </c>
      <c r="B8487" s="11" t="s">
        <v>41</v>
      </c>
      <c r="C8487" s="11" t="s">
        <v>44</v>
      </c>
      <c r="D8487" s="12">
        <v>46016</v>
      </c>
      <c r="E8487" s="11">
        <v>4326</v>
      </c>
      <c r="F8487" s="11" t="s">
        <v>33</v>
      </c>
      <c r="G8487" s="13">
        <v>184.76</v>
      </c>
      <c r="H8487" s="14">
        <f t="shared" si="924"/>
        <v>799271.76</v>
      </c>
      <c r="I8487" s="14">
        <f>IF(F8487="GHS",H8487,H8487*Assumptions!$B$4)</f>
        <v>799271.76</v>
      </c>
      <c r="J8487" s="15" t="str">
        <f>INDEX(Assumptions!$B$8:$B$12,MATCH(B8487,Assumptions!$A$8:$A$12,0))</f>
        <v>Weighted Average</v>
      </c>
      <c r="K8487" s="16">
        <f>G8487/(1-INDEX(Assumptions!$D$8:$D$12,MATCH(B8487,Assumptions!$A$8:$A$12,0)))</f>
        <v>284.24615384615385</v>
      </c>
      <c r="L8487" s="16">
        <f t="shared" si="925"/>
        <v>5.5427999999999997</v>
      </c>
      <c r="M8487" s="16">
        <f t="shared" si="926"/>
        <v>14.212307692307693</v>
      </c>
      <c r="N8487" s="14">
        <f>E8487*(K8487-L8487-M8487)*IF(F8487="GHS",1,Assumptions!$B$4)</f>
        <v>1144188.2656615383</v>
      </c>
      <c r="O8487" s="15">
        <f t="shared" ca="1" si="927"/>
        <v>270</v>
      </c>
      <c r="P8487" s="15" t="str">
        <f t="shared" ca="1" si="928"/>
        <v>181-365d</v>
      </c>
      <c r="Q8487" s="17">
        <f ca="1">IF(P8487="0-90d",0,IF(P8487="91-180d",INDEX(Assumptions!$F$8:$F$12,MATCH(B8487,Assumptions!$A$8:$A$12,0)),IF(P8487="181-365d",INDEX(Assumptions!$G$8:$G$12,MATCH(B8487,Assumptions!$A$8:$A$12,0)),INDEX(Assumptions!$H$8:$H$12,MATCH(B8487,Assumptions!$A$8:$A$12,0)))))</f>
        <v>0.35</v>
      </c>
      <c r="R8487" s="14">
        <f t="shared" ca="1" si="929"/>
        <v>279745.11599999998</v>
      </c>
      <c r="S8487" s="14">
        <f t="shared" ca="1" si="930"/>
        <v>519526.64400000003</v>
      </c>
      <c r="T8487" s="11" t="s">
        <v>25</v>
      </c>
      <c r="U8487" s="18" t="s">
        <v>36</v>
      </c>
    </row>
    <row r="8488" spans="1:21" ht="15" customHeight="1" x14ac:dyDescent="0.15">
      <c r="A8488" s="10" t="s">
        <v>8536</v>
      </c>
      <c r="B8488" s="11" t="s">
        <v>31</v>
      </c>
      <c r="C8488" s="11" t="s">
        <v>63</v>
      </c>
      <c r="D8488" s="12">
        <v>45864</v>
      </c>
      <c r="E8488" s="11">
        <v>3233</v>
      </c>
      <c r="F8488" s="11" t="s">
        <v>33</v>
      </c>
      <c r="G8488" s="13">
        <v>2847</v>
      </c>
      <c r="H8488" s="14">
        <f t="shared" si="924"/>
        <v>9204351</v>
      </c>
      <c r="I8488" s="14">
        <f>IF(F8488="GHS",H8488,H8488*Assumptions!$B$4)</f>
        <v>9204351</v>
      </c>
      <c r="J8488" s="15" t="str">
        <f>INDEX(Assumptions!$B$8:$B$12,MATCH(B8488,Assumptions!$A$8:$A$12,0))</f>
        <v>Weighted Average</v>
      </c>
      <c r="K8488" s="16">
        <f>G8488/(1-INDEX(Assumptions!$D$8:$D$12,MATCH(B8488,Assumptions!$A$8:$A$12,0)))</f>
        <v>3954.166666666667</v>
      </c>
      <c r="L8488" s="16">
        <f t="shared" si="925"/>
        <v>85.41</v>
      </c>
      <c r="M8488" s="16">
        <f t="shared" si="926"/>
        <v>197.70833333333337</v>
      </c>
      <c r="N8488" s="14">
        <f>E8488*(K8488-L8488-M8488)*IF(F8488="GHS",1,Assumptions!$B$4)</f>
        <v>11868499.261666667</v>
      </c>
      <c r="O8488" s="15">
        <f t="shared" ca="1" si="927"/>
        <v>422</v>
      </c>
      <c r="P8488" s="15" t="str">
        <f t="shared" ca="1" si="928"/>
        <v>365d+</v>
      </c>
      <c r="Q8488" s="17">
        <f ca="1">IF(P8488="0-90d",0,IF(P8488="91-180d",INDEX(Assumptions!$F$8:$F$12,MATCH(B8488,Assumptions!$A$8:$A$12,0)),IF(P8488="181-365d",INDEX(Assumptions!$G$8:$G$12,MATCH(B8488,Assumptions!$A$8:$A$12,0)),INDEX(Assumptions!$H$8:$H$12,MATCH(B8488,Assumptions!$A$8:$A$12,0)))))</f>
        <v>0.6</v>
      </c>
      <c r="R8488" s="14">
        <f t="shared" ca="1" si="929"/>
        <v>5522610.5999999996</v>
      </c>
      <c r="S8488" s="14">
        <f t="shared" ca="1" si="930"/>
        <v>3681740.4000000004</v>
      </c>
      <c r="T8488" s="11" t="s">
        <v>25</v>
      </c>
      <c r="U8488" s="18" t="s">
        <v>26</v>
      </c>
    </row>
    <row r="8489" spans="1:21" ht="15" customHeight="1" x14ac:dyDescent="0.15">
      <c r="A8489" s="10" t="s">
        <v>8537</v>
      </c>
      <c r="B8489" s="11" t="s">
        <v>41</v>
      </c>
      <c r="C8489" s="11" t="s">
        <v>49</v>
      </c>
      <c r="D8489" s="12">
        <v>45843</v>
      </c>
      <c r="E8489" s="11">
        <v>2557</v>
      </c>
      <c r="F8489" s="11" t="s">
        <v>33</v>
      </c>
      <c r="G8489" s="13">
        <v>281.74</v>
      </c>
      <c r="H8489" s="14">
        <f t="shared" si="924"/>
        <v>720409.18</v>
      </c>
      <c r="I8489" s="14">
        <f>IF(F8489="GHS",H8489,H8489*Assumptions!$B$4)</f>
        <v>720409.18</v>
      </c>
      <c r="J8489" s="15" t="str">
        <f>INDEX(Assumptions!$B$8:$B$12,MATCH(B8489,Assumptions!$A$8:$A$12,0))</f>
        <v>Weighted Average</v>
      </c>
      <c r="K8489" s="16">
        <f>G8489/(1-INDEX(Assumptions!$D$8:$D$12,MATCH(B8489,Assumptions!$A$8:$A$12,0)))</f>
        <v>433.44615384615383</v>
      </c>
      <c r="L8489" s="16">
        <f t="shared" si="925"/>
        <v>8.4521999999999995</v>
      </c>
      <c r="M8489" s="16">
        <f t="shared" si="926"/>
        <v>21.672307692307694</v>
      </c>
      <c r="N8489" s="14">
        <f>E8489*(K8489-L8489-M8489)*IF(F8489="GHS",1,Assumptions!$B$4)</f>
        <v>1031293.4492153845</v>
      </c>
      <c r="O8489" s="15">
        <f t="shared" ca="1" si="927"/>
        <v>443</v>
      </c>
      <c r="P8489" s="15" t="str">
        <f t="shared" ca="1" si="928"/>
        <v>365d+</v>
      </c>
      <c r="Q8489" s="17">
        <f ca="1">IF(P8489="0-90d",0,IF(P8489="91-180d",INDEX(Assumptions!$F$8:$F$12,MATCH(B8489,Assumptions!$A$8:$A$12,0)),IF(P8489="181-365d",INDEX(Assumptions!$G$8:$G$12,MATCH(B8489,Assumptions!$A$8:$A$12,0)),INDEX(Assumptions!$H$8:$H$12,MATCH(B8489,Assumptions!$A$8:$A$12,0)))))</f>
        <v>0.8</v>
      </c>
      <c r="R8489" s="14">
        <f t="shared" ca="1" si="929"/>
        <v>576327.34400000004</v>
      </c>
      <c r="S8489" s="14">
        <f t="shared" ca="1" si="930"/>
        <v>144081.83600000001</v>
      </c>
      <c r="T8489" s="11" t="s">
        <v>25</v>
      </c>
      <c r="U8489" s="18" t="s">
        <v>26</v>
      </c>
    </row>
    <row r="8490" spans="1:21" ht="15" customHeight="1" x14ac:dyDescent="0.15">
      <c r="A8490" s="10" t="s">
        <v>8538</v>
      </c>
      <c r="B8490" s="11" t="s">
        <v>31</v>
      </c>
      <c r="C8490" s="11" t="s">
        <v>32</v>
      </c>
      <c r="D8490" s="12">
        <v>45752</v>
      </c>
      <c r="E8490" s="11">
        <v>574</v>
      </c>
      <c r="F8490" s="11" t="s">
        <v>33</v>
      </c>
      <c r="G8490" s="13">
        <v>3266.14</v>
      </c>
      <c r="H8490" s="14">
        <f t="shared" si="924"/>
        <v>1874764.3599999999</v>
      </c>
      <c r="I8490" s="14">
        <f>IF(F8490="GHS",H8490,H8490*Assumptions!$B$4)</f>
        <v>1874764.3599999999</v>
      </c>
      <c r="J8490" s="15" t="str">
        <f>INDEX(Assumptions!$B$8:$B$12,MATCH(B8490,Assumptions!$A$8:$A$12,0))</f>
        <v>Weighted Average</v>
      </c>
      <c r="K8490" s="16">
        <f>G8490/(1-INDEX(Assumptions!$D$8:$D$12,MATCH(B8490,Assumptions!$A$8:$A$12,0)))</f>
        <v>4536.3055555555557</v>
      </c>
      <c r="L8490" s="16">
        <f t="shared" si="925"/>
        <v>97.984199999999987</v>
      </c>
      <c r="M8490" s="16">
        <f t="shared" si="926"/>
        <v>226.81527777777779</v>
      </c>
      <c r="N8490" s="14">
        <f>E8490*(K8490-L8490-M8490)*IF(F8490="GHS",1,Assumptions!$B$4)</f>
        <v>2417404.4886444444</v>
      </c>
      <c r="O8490" s="15">
        <f t="shared" ca="1" si="927"/>
        <v>534</v>
      </c>
      <c r="P8490" s="15" t="str">
        <f t="shared" ca="1" si="928"/>
        <v>365d+</v>
      </c>
      <c r="Q8490" s="17">
        <f ca="1">IF(P8490="0-90d",0,IF(P8490="91-180d",INDEX(Assumptions!$F$8:$F$12,MATCH(B8490,Assumptions!$A$8:$A$12,0)),IF(P8490="181-365d",INDEX(Assumptions!$G$8:$G$12,MATCH(B8490,Assumptions!$A$8:$A$12,0)),INDEX(Assumptions!$H$8:$H$12,MATCH(B8490,Assumptions!$A$8:$A$12,0)))))</f>
        <v>0.6</v>
      </c>
      <c r="R8490" s="14">
        <f t="shared" ca="1" si="929"/>
        <v>1124858.6159999999</v>
      </c>
      <c r="S8490" s="14">
        <f t="shared" ca="1" si="930"/>
        <v>749905.74399999995</v>
      </c>
      <c r="T8490" s="11" t="s">
        <v>25</v>
      </c>
      <c r="U8490" s="18" t="s">
        <v>26</v>
      </c>
    </row>
    <row r="8491" spans="1:21" ht="15" customHeight="1" x14ac:dyDescent="0.15">
      <c r="A8491" s="10" t="s">
        <v>8539</v>
      </c>
      <c r="B8491" s="11" t="s">
        <v>41</v>
      </c>
      <c r="C8491" s="11" t="s">
        <v>42</v>
      </c>
      <c r="D8491" s="12">
        <v>46106</v>
      </c>
      <c r="E8491" s="11">
        <v>4666</v>
      </c>
      <c r="F8491" s="11" t="s">
        <v>33</v>
      </c>
      <c r="G8491" s="13">
        <v>333.64</v>
      </c>
      <c r="H8491" s="14">
        <f t="shared" si="924"/>
        <v>1556764.24</v>
      </c>
      <c r="I8491" s="14">
        <f>IF(F8491="GHS",H8491,H8491*Assumptions!$B$4)</f>
        <v>1556764.24</v>
      </c>
      <c r="J8491" s="15" t="str">
        <f>INDEX(Assumptions!$B$8:$B$12,MATCH(B8491,Assumptions!$A$8:$A$12,0))</f>
        <v>Weighted Average</v>
      </c>
      <c r="K8491" s="16">
        <f>G8491/(1-INDEX(Assumptions!$D$8:$D$12,MATCH(B8491,Assumptions!$A$8:$A$12,0)))</f>
        <v>513.29230769230765</v>
      </c>
      <c r="L8491" s="16">
        <f t="shared" si="925"/>
        <v>10.0092</v>
      </c>
      <c r="M8491" s="16">
        <f t="shared" si="926"/>
        <v>25.664615384615384</v>
      </c>
      <c r="N8491" s="14">
        <f>E8491*(K8491-L8491-M8491)*IF(F8491="GHS",1,Assumptions!$B$4)</f>
        <v>2228567.8851076919</v>
      </c>
      <c r="O8491" s="15">
        <f t="shared" ca="1" si="927"/>
        <v>180</v>
      </c>
      <c r="P8491" s="15" t="str">
        <f t="shared" ca="1" si="928"/>
        <v>91-180d</v>
      </c>
      <c r="Q8491" s="17">
        <f ca="1">IF(P8491="0-90d",0,IF(P8491="91-180d",INDEX(Assumptions!$F$8:$F$12,MATCH(B8491,Assumptions!$A$8:$A$12,0)),IF(P8491="181-365d",INDEX(Assumptions!$G$8:$G$12,MATCH(B8491,Assumptions!$A$8:$A$12,0)),INDEX(Assumptions!$H$8:$H$12,MATCH(B8491,Assumptions!$A$8:$A$12,0)))))</f>
        <v>0.1</v>
      </c>
      <c r="R8491" s="14">
        <f t="shared" ca="1" si="929"/>
        <v>155676.424</v>
      </c>
      <c r="S8491" s="14">
        <f t="shared" ca="1" si="930"/>
        <v>1401087.8160000001</v>
      </c>
      <c r="T8491" s="11" t="s">
        <v>25</v>
      </c>
      <c r="U8491" s="18" t="s">
        <v>26</v>
      </c>
    </row>
    <row r="8492" spans="1:21" ht="15" customHeight="1" x14ac:dyDescent="0.15">
      <c r="A8492" s="10" t="s">
        <v>8540</v>
      </c>
      <c r="B8492" s="11" t="s">
        <v>41</v>
      </c>
      <c r="C8492" s="11" t="s">
        <v>49</v>
      </c>
      <c r="D8492" s="12">
        <v>46106</v>
      </c>
      <c r="E8492" s="11">
        <v>1711</v>
      </c>
      <c r="F8492" s="11" t="s">
        <v>33</v>
      </c>
      <c r="G8492" s="13">
        <v>339.19</v>
      </c>
      <c r="H8492" s="14">
        <f t="shared" si="924"/>
        <v>580354.09</v>
      </c>
      <c r="I8492" s="14">
        <f>IF(F8492="GHS",H8492,H8492*Assumptions!$B$4)</f>
        <v>580354.09</v>
      </c>
      <c r="J8492" s="15" t="str">
        <f>INDEX(Assumptions!$B$8:$B$12,MATCH(B8492,Assumptions!$A$8:$A$12,0))</f>
        <v>Weighted Average</v>
      </c>
      <c r="K8492" s="16">
        <f>G8492/(1-INDEX(Assumptions!$D$8:$D$12,MATCH(B8492,Assumptions!$A$8:$A$12,0)))</f>
        <v>521.83076923076919</v>
      </c>
      <c r="L8492" s="16">
        <f t="shared" si="925"/>
        <v>10.175699999999999</v>
      </c>
      <c r="M8492" s="16">
        <f t="shared" si="926"/>
        <v>26.091538461538462</v>
      </c>
      <c r="N8492" s="14">
        <f>E8492*(K8492-L8492-M8492)*IF(F8492="GHS",1,Assumptions!$B$4)</f>
        <v>830799.20114615385</v>
      </c>
      <c r="O8492" s="15">
        <f t="shared" ca="1" si="927"/>
        <v>180</v>
      </c>
      <c r="P8492" s="15" t="str">
        <f t="shared" ca="1" si="928"/>
        <v>91-180d</v>
      </c>
      <c r="Q8492" s="17">
        <f ca="1">IF(P8492="0-90d",0,IF(P8492="91-180d",INDEX(Assumptions!$F$8:$F$12,MATCH(B8492,Assumptions!$A$8:$A$12,0)),IF(P8492="181-365d",INDEX(Assumptions!$G$8:$G$12,MATCH(B8492,Assumptions!$A$8:$A$12,0)),INDEX(Assumptions!$H$8:$H$12,MATCH(B8492,Assumptions!$A$8:$A$12,0)))))</f>
        <v>0.1</v>
      </c>
      <c r="R8492" s="14">
        <f t="shared" ca="1" si="929"/>
        <v>58035.409</v>
      </c>
      <c r="S8492" s="14">
        <f t="shared" ca="1" si="930"/>
        <v>522318.68099999998</v>
      </c>
      <c r="T8492" s="11" t="s">
        <v>25</v>
      </c>
      <c r="U8492" s="18" t="s">
        <v>26</v>
      </c>
    </row>
    <row r="8493" spans="1:21" ht="15" customHeight="1" x14ac:dyDescent="0.15">
      <c r="A8493" s="10" t="s">
        <v>8541</v>
      </c>
      <c r="B8493" s="11" t="s">
        <v>31</v>
      </c>
      <c r="C8493" s="11" t="s">
        <v>63</v>
      </c>
      <c r="D8493" s="12">
        <v>45998</v>
      </c>
      <c r="E8493" s="11">
        <v>981</v>
      </c>
      <c r="F8493" s="11" t="s">
        <v>33</v>
      </c>
      <c r="G8493" s="13">
        <v>2039.02</v>
      </c>
      <c r="H8493" s="14">
        <f t="shared" si="924"/>
        <v>2000278.6199999999</v>
      </c>
      <c r="I8493" s="14">
        <f>IF(F8493="GHS",H8493,H8493*Assumptions!$B$4)</f>
        <v>2000278.6199999999</v>
      </c>
      <c r="J8493" s="15" t="str">
        <f>INDEX(Assumptions!$B$8:$B$12,MATCH(B8493,Assumptions!$A$8:$A$12,0))</f>
        <v>Weighted Average</v>
      </c>
      <c r="K8493" s="16">
        <f>G8493/(1-INDEX(Assumptions!$D$8:$D$12,MATCH(B8493,Assumptions!$A$8:$A$12,0)))</f>
        <v>2831.9722222222222</v>
      </c>
      <c r="L8493" s="16">
        <f t="shared" si="925"/>
        <v>61.1706</v>
      </c>
      <c r="M8493" s="16">
        <f t="shared" si="926"/>
        <v>141.59861111111113</v>
      </c>
      <c r="N8493" s="14">
        <f>E8493*(K8493-L8493-M8493)*IF(F8493="GHS",1,Assumptions!$B$4)</f>
        <v>2579248.1539000003</v>
      </c>
      <c r="O8493" s="15">
        <f t="shared" ca="1" si="927"/>
        <v>288</v>
      </c>
      <c r="P8493" s="15" t="str">
        <f t="shared" ca="1" si="928"/>
        <v>181-365d</v>
      </c>
      <c r="Q8493" s="17">
        <f ca="1">IF(P8493="0-90d",0,IF(P8493="91-180d",INDEX(Assumptions!$F$8:$F$12,MATCH(B8493,Assumptions!$A$8:$A$12,0)),IF(P8493="181-365d",INDEX(Assumptions!$G$8:$G$12,MATCH(B8493,Assumptions!$A$8:$A$12,0)),INDEX(Assumptions!$H$8:$H$12,MATCH(B8493,Assumptions!$A$8:$A$12,0)))))</f>
        <v>0.2</v>
      </c>
      <c r="R8493" s="14">
        <f t="shared" ca="1" si="929"/>
        <v>400055.72399999999</v>
      </c>
      <c r="S8493" s="14">
        <f t="shared" si="930"/>
        <v>0</v>
      </c>
      <c r="T8493" s="11" t="s">
        <v>39</v>
      </c>
      <c r="U8493" s="18" t="s">
        <v>26</v>
      </c>
    </row>
    <row r="8494" spans="1:21" ht="15" customHeight="1" x14ac:dyDescent="0.15">
      <c r="A8494" s="10" t="s">
        <v>8542</v>
      </c>
      <c r="B8494" s="11" t="s">
        <v>28</v>
      </c>
      <c r="C8494" s="11" t="s">
        <v>29</v>
      </c>
      <c r="D8494" s="12">
        <v>45841</v>
      </c>
      <c r="E8494" s="11">
        <v>116</v>
      </c>
      <c r="F8494" s="11" t="s">
        <v>24</v>
      </c>
      <c r="G8494" s="13">
        <v>5301.41</v>
      </c>
      <c r="H8494" s="14">
        <f t="shared" si="924"/>
        <v>614963.55999999994</v>
      </c>
      <c r="I8494" s="14">
        <f>IF(F8494="GHS",H8494,H8494*Assumptions!$B$4)</f>
        <v>6641606.4479999999</v>
      </c>
      <c r="J8494" s="15" t="str">
        <f>INDEX(Assumptions!$B$8:$B$12,MATCH(B8494,Assumptions!$A$8:$A$12,0))</f>
        <v>Fair Value Less Costs to Sell</v>
      </c>
      <c r="K8494" s="16">
        <f>G8494/(1-INDEX(Assumptions!$D$8:$D$12,MATCH(B8494,Assumptions!$A$8:$A$12,0)))</f>
        <v>6024.329545454545</v>
      </c>
      <c r="L8494" s="16">
        <f t="shared" si="925"/>
        <v>159.04229999999998</v>
      </c>
      <c r="M8494" s="16">
        <f t="shared" si="926"/>
        <v>301.21647727272727</v>
      </c>
      <c r="N8494" s="14">
        <f>E8494*(K8494-L8494-M8494)*IF(F8494="GHS",1,Assumptions!$B$4)</f>
        <v>6970667.8583781812</v>
      </c>
      <c r="O8494" s="15">
        <f t="shared" ca="1" si="927"/>
        <v>445</v>
      </c>
      <c r="P8494" s="15" t="str">
        <f t="shared" ca="1" si="928"/>
        <v>365d+</v>
      </c>
      <c r="Q8494" s="17">
        <f ca="1">IF(P8494="0-90d",0,IF(P8494="91-180d",INDEX(Assumptions!$F$8:$F$12,MATCH(B8494,Assumptions!$A$8:$A$12,0)),IF(P8494="181-365d",INDEX(Assumptions!$G$8:$G$12,MATCH(B8494,Assumptions!$A$8:$A$12,0)),INDEX(Assumptions!$H$8:$H$12,MATCH(B8494,Assumptions!$A$8:$A$12,0)))))</f>
        <v>0.4</v>
      </c>
      <c r="R8494" s="14">
        <f t="shared" ca="1" si="929"/>
        <v>2656642.5792</v>
      </c>
      <c r="S8494" s="14">
        <f t="shared" ca="1" si="930"/>
        <v>3984963.8687999998</v>
      </c>
      <c r="T8494" s="11" t="s">
        <v>25</v>
      </c>
      <c r="U8494" s="18" t="s">
        <v>26</v>
      </c>
    </row>
    <row r="8495" spans="1:21" ht="15" customHeight="1" x14ac:dyDescent="0.15">
      <c r="A8495" s="10" t="s">
        <v>8543</v>
      </c>
      <c r="B8495" s="11" t="s">
        <v>22</v>
      </c>
      <c r="C8495" s="11" t="s">
        <v>81</v>
      </c>
      <c r="D8495" s="12">
        <v>45790</v>
      </c>
      <c r="E8495" s="11">
        <v>3928</v>
      </c>
      <c r="F8495" s="11" t="s">
        <v>24</v>
      </c>
      <c r="G8495" s="13">
        <v>13270.97</v>
      </c>
      <c r="H8495" s="14">
        <f t="shared" si="924"/>
        <v>52128370.159999996</v>
      </c>
      <c r="I8495" s="14">
        <f>IF(F8495="GHS",H8495,H8495*Assumptions!$B$4)</f>
        <v>562986397.72800004</v>
      </c>
      <c r="J8495" s="15" t="str">
        <f>INDEX(Assumptions!$B$8:$B$12,MATCH(B8495,Assumptions!$A$8:$A$12,0))</f>
        <v>FIFO</v>
      </c>
      <c r="K8495" s="16">
        <f>G8495/(1-INDEX(Assumptions!$D$8:$D$12,MATCH(B8495,Assumptions!$A$8:$A$12,0)))</f>
        <v>16184.10975609756</v>
      </c>
      <c r="L8495" s="16">
        <f t="shared" si="925"/>
        <v>398.12909999999999</v>
      </c>
      <c r="M8495" s="16">
        <f t="shared" si="926"/>
        <v>809.20548780487798</v>
      </c>
      <c r="N8495" s="14">
        <f>E8495*(K8495-L8495-M8495)*IF(F8495="GHS",1,Assumptions!$B$4)</f>
        <v>635350746.89937949</v>
      </c>
      <c r="O8495" s="15">
        <f t="shared" ca="1" si="927"/>
        <v>496</v>
      </c>
      <c r="P8495" s="15" t="str">
        <f t="shared" ca="1" si="928"/>
        <v>365d+</v>
      </c>
      <c r="Q8495" s="17">
        <f ca="1">IF(P8495="0-90d",0,IF(P8495="91-180d",INDEX(Assumptions!$F$8:$F$12,MATCH(B8495,Assumptions!$A$8:$A$12,0)),IF(P8495="181-365d",INDEX(Assumptions!$G$8:$G$12,MATCH(B8495,Assumptions!$A$8:$A$12,0)),INDEX(Assumptions!$H$8:$H$12,MATCH(B8495,Assumptions!$A$8:$A$12,0)))))</f>
        <v>0.5</v>
      </c>
      <c r="R8495" s="14">
        <f t="shared" ca="1" si="929"/>
        <v>281493198.86400002</v>
      </c>
      <c r="S8495" s="14">
        <f t="shared" ca="1" si="930"/>
        <v>281493198.86400002</v>
      </c>
      <c r="T8495" s="11" t="s">
        <v>25</v>
      </c>
      <c r="U8495" s="18" t="s">
        <v>26</v>
      </c>
    </row>
    <row r="8496" spans="1:21" ht="15" customHeight="1" x14ac:dyDescent="0.15">
      <c r="A8496" s="10" t="s">
        <v>8544</v>
      </c>
      <c r="B8496" s="11" t="s">
        <v>31</v>
      </c>
      <c r="C8496" s="11" t="s">
        <v>76</v>
      </c>
      <c r="D8496" s="12">
        <v>46061</v>
      </c>
      <c r="E8496" s="11">
        <v>207</v>
      </c>
      <c r="F8496" s="11" t="s">
        <v>33</v>
      </c>
      <c r="G8496" s="13">
        <v>716.69</v>
      </c>
      <c r="H8496" s="14">
        <f t="shared" si="924"/>
        <v>148354.83000000002</v>
      </c>
      <c r="I8496" s="14">
        <f>IF(F8496="GHS",H8496,H8496*Assumptions!$B$4)</f>
        <v>148354.83000000002</v>
      </c>
      <c r="J8496" s="15" t="str">
        <f>INDEX(Assumptions!$B$8:$B$12,MATCH(B8496,Assumptions!$A$8:$A$12,0))</f>
        <v>Weighted Average</v>
      </c>
      <c r="K8496" s="16">
        <f>G8496/(1-INDEX(Assumptions!$D$8:$D$12,MATCH(B8496,Assumptions!$A$8:$A$12,0)))</f>
        <v>995.40277777777794</v>
      </c>
      <c r="L8496" s="16">
        <f t="shared" si="925"/>
        <v>21.500700000000002</v>
      </c>
      <c r="M8496" s="16">
        <f t="shared" si="926"/>
        <v>49.770138888888901</v>
      </c>
      <c r="N8496" s="14">
        <f>E8496*(K8496-L8496-M8496)*IF(F8496="GHS",1,Assumptions!$B$4)</f>
        <v>191295.31135</v>
      </c>
      <c r="O8496" s="15">
        <f t="shared" ca="1" si="927"/>
        <v>225</v>
      </c>
      <c r="P8496" s="15" t="str">
        <f t="shared" ca="1" si="928"/>
        <v>181-365d</v>
      </c>
      <c r="Q8496" s="17">
        <f ca="1">IF(P8496="0-90d",0,IF(P8496="91-180d",INDEX(Assumptions!$F$8:$F$12,MATCH(B8496,Assumptions!$A$8:$A$12,0)),IF(P8496="181-365d",INDEX(Assumptions!$G$8:$G$12,MATCH(B8496,Assumptions!$A$8:$A$12,0)),INDEX(Assumptions!$H$8:$H$12,MATCH(B8496,Assumptions!$A$8:$A$12,0)))))</f>
        <v>0.2</v>
      </c>
      <c r="R8496" s="14">
        <f t="shared" ca="1" si="929"/>
        <v>29670.966000000004</v>
      </c>
      <c r="S8496" s="14">
        <f t="shared" ca="1" si="930"/>
        <v>118683.86400000002</v>
      </c>
      <c r="T8496" s="11" t="s">
        <v>25</v>
      </c>
      <c r="U8496" s="18" t="s">
        <v>26</v>
      </c>
    </row>
    <row r="8497" spans="1:21" ht="15" customHeight="1" x14ac:dyDescent="0.15">
      <c r="A8497" s="10" t="s">
        <v>8545</v>
      </c>
      <c r="B8497" s="11" t="s">
        <v>22</v>
      </c>
      <c r="C8497" s="11" t="s">
        <v>61</v>
      </c>
      <c r="D8497" s="12">
        <v>46002</v>
      </c>
      <c r="E8497" s="11">
        <v>1822</v>
      </c>
      <c r="F8497" s="11" t="s">
        <v>24</v>
      </c>
      <c r="G8497" s="13">
        <v>73729.08</v>
      </c>
      <c r="H8497" s="14">
        <f t="shared" si="924"/>
        <v>134334383.75999999</v>
      </c>
      <c r="I8497" s="14">
        <f>IF(F8497="GHS",H8497,H8497*Assumptions!$B$4)</f>
        <v>1450811344.608</v>
      </c>
      <c r="J8497" s="15" t="str">
        <f>INDEX(Assumptions!$B$8:$B$12,MATCH(B8497,Assumptions!$A$8:$A$12,0))</f>
        <v>FIFO</v>
      </c>
      <c r="K8497" s="16">
        <f>G8497/(1-INDEX(Assumptions!$D$8:$D$12,MATCH(B8497,Assumptions!$A$8:$A$12,0)))</f>
        <v>89913.512195121948</v>
      </c>
      <c r="L8497" s="16">
        <f t="shared" si="925"/>
        <v>2211.8723999999997</v>
      </c>
      <c r="M8497" s="16">
        <f t="shared" si="926"/>
        <v>4495.6756097560974</v>
      </c>
      <c r="N8497" s="14">
        <f>E8497*(K8497-L8497-M8497)*IF(F8497="GHS",1,Assumptions!$B$4)</f>
        <v>1637293680.8539553</v>
      </c>
      <c r="O8497" s="15">
        <f t="shared" ca="1" si="927"/>
        <v>284</v>
      </c>
      <c r="P8497" s="15" t="str">
        <f t="shared" ca="1" si="928"/>
        <v>181-365d</v>
      </c>
      <c r="Q8497" s="17">
        <f ca="1">IF(P8497="0-90d",0,IF(P8497="91-180d",INDEX(Assumptions!$F$8:$F$12,MATCH(B8497,Assumptions!$A$8:$A$12,0)),IF(P8497="181-365d",INDEX(Assumptions!$G$8:$G$12,MATCH(B8497,Assumptions!$A$8:$A$12,0)),INDEX(Assumptions!$H$8:$H$12,MATCH(B8497,Assumptions!$A$8:$A$12,0)))))</f>
        <v>0.15</v>
      </c>
      <c r="R8497" s="14">
        <f t="shared" ca="1" si="929"/>
        <v>217621701.69119999</v>
      </c>
      <c r="S8497" s="14">
        <f t="shared" si="930"/>
        <v>0</v>
      </c>
      <c r="T8497" s="11" t="s">
        <v>39</v>
      </c>
      <c r="U8497" s="18" t="s">
        <v>36</v>
      </c>
    </row>
    <row r="8498" spans="1:21" ht="15" customHeight="1" x14ac:dyDescent="0.15">
      <c r="A8498" s="10" t="s">
        <v>8546</v>
      </c>
      <c r="B8498" s="11" t="s">
        <v>46</v>
      </c>
      <c r="C8498" s="11" t="s">
        <v>47</v>
      </c>
      <c r="D8498" s="12">
        <v>45777</v>
      </c>
      <c r="E8498" s="11">
        <v>3699</v>
      </c>
      <c r="F8498" s="11" t="s">
        <v>33</v>
      </c>
      <c r="G8498" s="13">
        <v>272956.03000000003</v>
      </c>
      <c r="H8498" s="14">
        <f t="shared" si="924"/>
        <v>1009664354.9700001</v>
      </c>
      <c r="I8498" s="14">
        <f>IF(F8498="GHS",H8498,H8498*Assumptions!$B$4)</f>
        <v>1009664354.9700001</v>
      </c>
      <c r="J8498" s="15" t="str">
        <f>INDEX(Assumptions!$B$8:$B$12,MATCH(B8498,Assumptions!$A$8:$A$12,0))</f>
        <v>Specific Identification</v>
      </c>
      <c r="K8498" s="16">
        <f>G8498/(1-INDEX(Assumptions!$D$8:$D$12,MATCH(B8498,Assumptions!$A$8:$A$12,0)))</f>
        <v>349943.62820512825</v>
      </c>
      <c r="L8498" s="16">
        <f t="shared" si="925"/>
        <v>8188.6809000000003</v>
      </c>
      <c r="M8498" s="16">
        <f t="shared" si="926"/>
        <v>17497.181410256413</v>
      </c>
      <c r="N8498" s="14">
        <f>E8498*(K8498-L8498-M8498)*IF(F8498="GHS",1,Assumptions!$B$4)</f>
        <v>1199429476.045131</v>
      </c>
      <c r="O8498" s="15">
        <f t="shared" ca="1" si="927"/>
        <v>509</v>
      </c>
      <c r="P8498" s="15" t="str">
        <f t="shared" ca="1" si="928"/>
        <v>365d+</v>
      </c>
      <c r="Q8498" s="17">
        <f ca="1">IF(P8498="0-90d",0,IF(P8498="91-180d",INDEX(Assumptions!$F$8:$F$12,MATCH(B8498,Assumptions!$A$8:$A$12,0)),IF(P8498="181-365d",INDEX(Assumptions!$G$8:$G$12,MATCH(B8498,Assumptions!$A$8:$A$12,0)),INDEX(Assumptions!$H$8:$H$12,MATCH(B8498,Assumptions!$A$8:$A$12,0)))))</f>
        <v>0.15</v>
      </c>
      <c r="R8498" s="14">
        <f t="shared" ca="1" si="929"/>
        <v>151449653.24550003</v>
      </c>
      <c r="S8498" s="14">
        <f t="shared" ca="1" si="930"/>
        <v>858214701.72450018</v>
      </c>
      <c r="T8498" s="11" t="s">
        <v>25</v>
      </c>
      <c r="U8498" s="18" t="s">
        <v>36</v>
      </c>
    </row>
    <row r="8499" spans="1:21" ht="15" customHeight="1" x14ac:dyDescent="0.15">
      <c r="A8499" s="10" t="s">
        <v>8547</v>
      </c>
      <c r="B8499" s="11" t="s">
        <v>28</v>
      </c>
      <c r="C8499" s="11" t="s">
        <v>55</v>
      </c>
      <c r="D8499" s="12">
        <v>46132</v>
      </c>
      <c r="E8499" s="11">
        <v>2721</v>
      </c>
      <c r="F8499" s="11" t="s">
        <v>24</v>
      </c>
      <c r="G8499" s="13">
        <v>3784.55</v>
      </c>
      <c r="H8499" s="14">
        <f t="shared" si="924"/>
        <v>10297760.550000001</v>
      </c>
      <c r="I8499" s="14">
        <f>IF(F8499="GHS",H8499,H8499*Assumptions!$B$4)</f>
        <v>111215813.94000001</v>
      </c>
      <c r="J8499" s="15" t="str">
        <f>INDEX(Assumptions!$B$8:$B$12,MATCH(B8499,Assumptions!$A$8:$A$12,0))</f>
        <v>Fair Value Less Costs to Sell</v>
      </c>
      <c r="K8499" s="16">
        <f>G8499/(1-INDEX(Assumptions!$D$8:$D$12,MATCH(B8499,Assumptions!$A$8:$A$12,0)))</f>
        <v>4300.625</v>
      </c>
      <c r="L8499" s="16">
        <f t="shared" si="925"/>
        <v>113.5365</v>
      </c>
      <c r="M8499" s="16">
        <f t="shared" si="926"/>
        <v>215.03125</v>
      </c>
      <c r="N8499" s="14">
        <f>E8499*(K8499-L8499-M8499)*IF(F8499="GHS",1,Assumptions!$B$4)</f>
        <v>116726051.99430001</v>
      </c>
      <c r="O8499" s="15">
        <f t="shared" ca="1" si="927"/>
        <v>154</v>
      </c>
      <c r="P8499" s="15" t="str">
        <f t="shared" ca="1" si="928"/>
        <v>91-180d</v>
      </c>
      <c r="Q8499" s="17">
        <f ca="1">IF(P8499="0-90d",0,IF(P8499="91-180d",INDEX(Assumptions!$F$8:$F$12,MATCH(B8499,Assumptions!$A$8:$A$12,0)),IF(P8499="181-365d",INDEX(Assumptions!$G$8:$G$12,MATCH(B8499,Assumptions!$A$8:$A$12,0)),INDEX(Assumptions!$H$8:$H$12,MATCH(B8499,Assumptions!$A$8:$A$12,0)))))</f>
        <v>0.02</v>
      </c>
      <c r="R8499" s="14">
        <f t="shared" ca="1" si="929"/>
        <v>2224316.2788000004</v>
      </c>
      <c r="S8499" s="14">
        <f t="shared" ca="1" si="930"/>
        <v>108991497.66120002</v>
      </c>
      <c r="T8499" s="11" t="s">
        <v>25</v>
      </c>
      <c r="U8499" s="18" t="s">
        <v>26</v>
      </c>
    </row>
    <row r="8500" spans="1:21" ht="15" customHeight="1" x14ac:dyDescent="0.15">
      <c r="A8500" s="10" t="s">
        <v>8548</v>
      </c>
      <c r="B8500" s="11" t="s">
        <v>28</v>
      </c>
      <c r="C8500" s="11" t="s">
        <v>38</v>
      </c>
      <c r="D8500" s="12">
        <v>45908</v>
      </c>
      <c r="E8500" s="11">
        <v>1863</v>
      </c>
      <c r="F8500" s="11" t="s">
        <v>24</v>
      </c>
      <c r="G8500" s="13">
        <v>9634.23</v>
      </c>
      <c r="H8500" s="14">
        <f t="shared" si="924"/>
        <v>17948570.489999998</v>
      </c>
      <c r="I8500" s="14">
        <f>IF(F8500="GHS",H8500,H8500*Assumptions!$B$4)</f>
        <v>193844561.292</v>
      </c>
      <c r="J8500" s="15" t="str">
        <f>INDEX(Assumptions!$B$8:$B$12,MATCH(B8500,Assumptions!$A$8:$A$12,0))</f>
        <v>Fair Value Less Costs to Sell</v>
      </c>
      <c r="K8500" s="16">
        <f>G8500/(1-INDEX(Assumptions!$D$8:$D$12,MATCH(B8500,Assumptions!$A$8:$A$12,0)))</f>
        <v>10947.988636363636</v>
      </c>
      <c r="L8500" s="16">
        <f t="shared" si="925"/>
        <v>289.02689999999996</v>
      </c>
      <c r="M8500" s="16">
        <f t="shared" si="926"/>
        <v>547.39943181818182</v>
      </c>
      <c r="N8500" s="14">
        <f>E8500*(K8500-L8500-M8500)*IF(F8500="GHS",1,Assumptions!$B$4)</f>
        <v>203448678.19237638</v>
      </c>
      <c r="O8500" s="15">
        <f t="shared" ca="1" si="927"/>
        <v>378</v>
      </c>
      <c r="P8500" s="15" t="str">
        <f t="shared" ca="1" si="928"/>
        <v>365d+</v>
      </c>
      <c r="Q8500" s="17">
        <f ca="1">IF(P8500="0-90d",0,IF(P8500="91-180d",INDEX(Assumptions!$F$8:$F$12,MATCH(B8500,Assumptions!$A$8:$A$12,0)),IF(P8500="181-365d",INDEX(Assumptions!$G$8:$G$12,MATCH(B8500,Assumptions!$A$8:$A$12,0)),INDEX(Assumptions!$H$8:$H$12,MATCH(B8500,Assumptions!$A$8:$A$12,0)))))</f>
        <v>0.4</v>
      </c>
      <c r="R8500" s="14">
        <f t="shared" ca="1" si="929"/>
        <v>77537824.516800001</v>
      </c>
      <c r="S8500" s="14">
        <f t="shared" ca="1" si="930"/>
        <v>116306736.77519999</v>
      </c>
      <c r="T8500" s="11" t="s">
        <v>25</v>
      </c>
      <c r="U8500" s="18" t="s">
        <v>26</v>
      </c>
    </row>
    <row r="8501" spans="1:21" ht="15" customHeight="1" x14ac:dyDescent="0.15">
      <c r="A8501" s="10" t="s">
        <v>8549</v>
      </c>
      <c r="B8501" s="11" t="s">
        <v>46</v>
      </c>
      <c r="C8501" s="11" t="s">
        <v>47</v>
      </c>
      <c r="D8501" s="12">
        <v>45748</v>
      </c>
      <c r="E8501" s="11">
        <v>542</v>
      </c>
      <c r="F8501" s="11" t="s">
        <v>33</v>
      </c>
      <c r="G8501" s="13">
        <v>323093.12</v>
      </c>
      <c r="H8501" s="14">
        <f t="shared" si="924"/>
        <v>175116471.03999999</v>
      </c>
      <c r="I8501" s="14">
        <f>IF(F8501="GHS",H8501,H8501*Assumptions!$B$4)</f>
        <v>175116471.03999999</v>
      </c>
      <c r="J8501" s="15" t="str">
        <f>INDEX(Assumptions!$B$8:$B$12,MATCH(B8501,Assumptions!$A$8:$A$12,0))</f>
        <v>Specific Identification</v>
      </c>
      <c r="K8501" s="16">
        <f>G8501/(1-INDEX(Assumptions!$D$8:$D$12,MATCH(B8501,Assumptions!$A$8:$A$12,0)))</f>
        <v>414221.94871794869</v>
      </c>
      <c r="L8501" s="16">
        <f t="shared" si="925"/>
        <v>9692.7935999999991</v>
      </c>
      <c r="M8501" s="16">
        <f t="shared" si="926"/>
        <v>20711.097435897434</v>
      </c>
      <c r="N8501" s="14">
        <f>E8501*(K8501-L8501-M8501)*IF(F8501="GHS",1,Assumptions!$B$4)</f>
        <v>208029387.26367179</v>
      </c>
      <c r="O8501" s="15">
        <f t="shared" ca="1" si="927"/>
        <v>538</v>
      </c>
      <c r="P8501" s="15" t="str">
        <f t="shared" ca="1" si="928"/>
        <v>365d+</v>
      </c>
      <c r="Q8501" s="17">
        <f ca="1">IF(P8501="0-90d",0,IF(P8501="91-180d",INDEX(Assumptions!$F$8:$F$12,MATCH(B8501,Assumptions!$A$8:$A$12,0)),IF(P8501="181-365d",INDEX(Assumptions!$G$8:$G$12,MATCH(B8501,Assumptions!$A$8:$A$12,0)),INDEX(Assumptions!$H$8:$H$12,MATCH(B8501,Assumptions!$A$8:$A$12,0)))))</f>
        <v>0.15</v>
      </c>
      <c r="R8501" s="14">
        <f t="shared" ca="1" si="929"/>
        <v>26267470.655999999</v>
      </c>
      <c r="S8501" s="14">
        <f t="shared" ca="1" si="930"/>
        <v>148849000.384</v>
      </c>
      <c r="T8501" s="11" t="s">
        <v>25</v>
      </c>
      <c r="U8501" s="18" t="s">
        <v>26</v>
      </c>
    </row>
    <row r="8502" spans="1:21" ht="15" customHeight="1" x14ac:dyDescent="0.15">
      <c r="A8502" s="10" t="s">
        <v>8550</v>
      </c>
      <c r="B8502" s="11" t="s">
        <v>41</v>
      </c>
      <c r="C8502" s="11" t="s">
        <v>115</v>
      </c>
      <c r="D8502" s="12">
        <v>45930</v>
      </c>
      <c r="E8502" s="11">
        <v>4469</v>
      </c>
      <c r="F8502" s="11" t="s">
        <v>33</v>
      </c>
      <c r="G8502" s="13">
        <v>817.42</v>
      </c>
      <c r="H8502" s="14">
        <f t="shared" si="924"/>
        <v>3653049.98</v>
      </c>
      <c r="I8502" s="14">
        <f>IF(F8502="GHS",H8502,H8502*Assumptions!$B$4)</f>
        <v>3653049.98</v>
      </c>
      <c r="J8502" s="15" t="str">
        <f>INDEX(Assumptions!$B$8:$B$12,MATCH(B8502,Assumptions!$A$8:$A$12,0))</f>
        <v>Weighted Average</v>
      </c>
      <c r="K8502" s="16">
        <f>G8502/(1-INDEX(Assumptions!$D$8:$D$12,MATCH(B8502,Assumptions!$A$8:$A$12,0)))</f>
        <v>1257.5692307692307</v>
      </c>
      <c r="L8502" s="16">
        <f t="shared" si="925"/>
        <v>24.522599999999997</v>
      </c>
      <c r="M8502" s="16">
        <f t="shared" si="926"/>
        <v>62.878461538461536</v>
      </c>
      <c r="N8502" s="14">
        <f>E8502*(K8502-L8502-M8502)*IF(F8502="GHS",1,Assumptions!$B$4)</f>
        <v>5229481.5482923072</v>
      </c>
      <c r="O8502" s="15">
        <f t="shared" ca="1" si="927"/>
        <v>356</v>
      </c>
      <c r="P8502" s="15" t="str">
        <f t="shared" ca="1" si="928"/>
        <v>181-365d</v>
      </c>
      <c r="Q8502" s="17">
        <f ca="1">IF(P8502="0-90d",0,IF(P8502="91-180d",INDEX(Assumptions!$F$8:$F$12,MATCH(B8502,Assumptions!$A$8:$A$12,0)),IF(P8502="181-365d",INDEX(Assumptions!$G$8:$G$12,MATCH(B8502,Assumptions!$A$8:$A$12,0)),INDEX(Assumptions!$H$8:$H$12,MATCH(B8502,Assumptions!$A$8:$A$12,0)))))</f>
        <v>0.35</v>
      </c>
      <c r="R8502" s="14">
        <f t="shared" ca="1" si="929"/>
        <v>1278567.493</v>
      </c>
      <c r="S8502" s="14">
        <f t="shared" ca="1" si="930"/>
        <v>2374482.4869999997</v>
      </c>
      <c r="T8502" s="11" t="s">
        <v>25</v>
      </c>
      <c r="U8502" s="18" t="s">
        <v>26</v>
      </c>
    </row>
    <row r="8503" spans="1:21" ht="15" customHeight="1" x14ac:dyDescent="0.15">
      <c r="A8503" s="10" t="s">
        <v>8551</v>
      </c>
      <c r="B8503" s="11" t="s">
        <v>31</v>
      </c>
      <c r="C8503" s="11" t="s">
        <v>32</v>
      </c>
      <c r="D8503" s="12">
        <v>46141</v>
      </c>
      <c r="E8503" s="11">
        <v>1630</v>
      </c>
      <c r="F8503" s="11" t="s">
        <v>33</v>
      </c>
      <c r="G8503" s="13">
        <v>1960.87</v>
      </c>
      <c r="H8503" s="14">
        <f t="shared" si="924"/>
        <v>3196218.0999999996</v>
      </c>
      <c r="I8503" s="14">
        <f>IF(F8503="GHS",H8503,H8503*Assumptions!$B$4)</f>
        <v>3196218.0999999996</v>
      </c>
      <c r="J8503" s="15" t="str">
        <f>INDEX(Assumptions!$B$8:$B$12,MATCH(B8503,Assumptions!$A$8:$A$12,0))</f>
        <v>Weighted Average</v>
      </c>
      <c r="K8503" s="16">
        <f>G8503/(1-INDEX(Assumptions!$D$8:$D$12,MATCH(B8503,Assumptions!$A$8:$A$12,0)))</f>
        <v>2723.4305555555557</v>
      </c>
      <c r="L8503" s="16">
        <f t="shared" si="925"/>
        <v>58.826099999999997</v>
      </c>
      <c r="M8503" s="16">
        <f t="shared" si="926"/>
        <v>136.17152777777778</v>
      </c>
      <c r="N8503" s="14">
        <f>E8503*(K8503-L8503-M8503)*IF(F8503="GHS",1,Assumptions!$B$4)</f>
        <v>4121345.6722777779</v>
      </c>
      <c r="O8503" s="15">
        <f t="shared" ca="1" si="927"/>
        <v>145</v>
      </c>
      <c r="P8503" s="15" t="str">
        <f t="shared" ca="1" si="928"/>
        <v>91-180d</v>
      </c>
      <c r="Q8503" s="17">
        <f ca="1">IF(P8503="0-90d",0,IF(P8503="91-180d",INDEX(Assumptions!$F$8:$F$12,MATCH(B8503,Assumptions!$A$8:$A$12,0)),IF(P8503="181-365d",INDEX(Assumptions!$G$8:$G$12,MATCH(B8503,Assumptions!$A$8:$A$12,0)),INDEX(Assumptions!$H$8:$H$12,MATCH(B8503,Assumptions!$A$8:$A$12,0)))))</f>
        <v>0.05</v>
      </c>
      <c r="R8503" s="14">
        <f t="shared" ca="1" si="929"/>
        <v>159810.905</v>
      </c>
      <c r="S8503" s="14">
        <f t="shared" ca="1" si="930"/>
        <v>3036407.1949999998</v>
      </c>
      <c r="T8503" s="11" t="s">
        <v>25</v>
      </c>
      <c r="U8503" s="18" t="s">
        <v>36</v>
      </c>
    </row>
    <row r="8504" spans="1:21" ht="15" customHeight="1" x14ac:dyDescent="0.15">
      <c r="A8504" s="10" t="s">
        <v>8552</v>
      </c>
      <c r="B8504" s="11" t="s">
        <v>31</v>
      </c>
      <c r="C8504" s="11" t="s">
        <v>76</v>
      </c>
      <c r="D8504" s="12">
        <v>45865</v>
      </c>
      <c r="E8504" s="11">
        <v>3340</v>
      </c>
      <c r="F8504" s="11" t="s">
        <v>33</v>
      </c>
      <c r="G8504" s="13">
        <v>1537.21</v>
      </c>
      <c r="H8504" s="14">
        <f t="shared" si="924"/>
        <v>5134281.4000000004</v>
      </c>
      <c r="I8504" s="14">
        <f>IF(F8504="GHS",H8504,H8504*Assumptions!$B$4)</f>
        <v>5134281.4000000004</v>
      </c>
      <c r="J8504" s="15" t="str">
        <f>INDEX(Assumptions!$B$8:$B$12,MATCH(B8504,Assumptions!$A$8:$A$12,0))</f>
        <v>Weighted Average</v>
      </c>
      <c r="K8504" s="16">
        <f>G8504/(1-INDEX(Assumptions!$D$8:$D$12,MATCH(B8504,Assumptions!$A$8:$A$12,0)))</f>
        <v>2135.0138888888891</v>
      </c>
      <c r="L8504" s="16">
        <f t="shared" si="925"/>
        <v>46.116300000000003</v>
      </c>
      <c r="M8504" s="16">
        <f t="shared" si="926"/>
        <v>106.75069444444446</v>
      </c>
      <c r="N8504" s="14">
        <f>E8504*(K8504-L8504-M8504)*IF(F8504="GHS",1,Assumptions!$B$4)</f>
        <v>6620370.6274444452</v>
      </c>
      <c r="O8504" s="15">
        <f t="shared" ca="1" si="927"/>
        <v>421</v>
      </c>
      <c r="P8504" s="15" t="str">
        <f t="shared" ca="1" si="928"/>
        <v>365d+</v>
      </c>
      <c r="Q8504" s="17">
        <f ca="1">IF(P8504="0-90d",0,IF(P8504="91-180d",INDEX(Assumptions!$F$8:$F$12,MATCH(B8504,Assumptions!$A$8:$A$12,0)),IF(P8504="181-365d",INDEX(Assumptions!$G$8:$G$12,MATCH(B8504,Assumptions!$A$8:$A$12,0)),INDEX(Assumptions!$H$8:$H$12,MATCH(B8504,Assumptions!$A$8:$A$12,0)))))</f>
        <v>0.6</v>
      </c>
      <c r="R8504" s="14">
        <f t="shared" ca="1" si="929"/>
        <v>3080568.8400000003</v>
      </c>
      <c r="S8504" s="14">
        <f t="shared" ca="1" si="930"/>
        <v>2053712.56</v>
      </c>
      <c r="T8504" s="11" t="s">
        <v>25</v>
      </c>
      <c r="U8504" s="18" t="s">
        <v>36</v>
      </c>
    </row>
    <row r="8505" spans="1:21" ht="15" customHeight="1" x14ac:dyDescent="0.15">
      <c r="A8505" s="10" t="s">
        <v>8553</v>
      </c>
      <c r="B8505" s="11" t="s">
        <v>22</v>
      </c>
      <c r="C8505" s="11" t="s">
        <v>61</v>
      </c>
      <c r="D8505" s="12">
        <v>45779</v>
      </c>
      <c r="E8505" s="11">
        <v>3384</v>
      </c>
      <c r="F8505" s="11" t="s">
        <v>24</v>
      </c>
      <c r="G8505" s="13">
        <v>18249.28</v>
      </c>
      <c r="H8505" s="14">
        <f t="shared" si="924"/>
        <v>61755563.519999996</v>
      </c>
      <c r="I8505" s="14">
        <f>IF(F8505="GHS",H8505,H8505*Assumptions!$B$4)</f>
        <v>666960086.01600003</v>
      </c>
      <c r="J8505" s="15" t="str">
        <f>INDEX(Assumptions!$B$8:$B$12,MATCH(B8505,Assumptions!$A$8:$A$12,0))</f>
        <v>FIFO</v>
      </c>
      <c r="K8505" s="16">
        <f>G8505/(1-INDEX(Assumptions!$D$8:$D$12,MATCH(B8505,Assumptions!$A$8:$A$12,0)))</f>
        <v>22255.219512195119</v>
      </c>
      <c r="L8505" s="16">
        <f t="shared" si="925"/>
        <v>547.47839999999997</v>
      </c>
      <c r="M8505" s="16">
        <f t="shared" si="926"/>
        <v>1112.7609756097561</v>
      </c>
      <c r="N8505" s="14">
        <f>E8505*(K8505-L8505-M8505)*IF(F8505="GHS",1,Assumptions!$B$4)</f>
        <v>752688858.04781258</v>
      </c>
      <c r="O8505" s="15">
        <f t="shared" ca="1" si="927"/>
        <v>507</v>
      </c>
      <c r="P8505" s="15" t="str">
        <f t="shared" ca="1" si="928"/>
        <v>365d+</v>
      </c>
      <c r="Q8505" s="17">
        <f ca="1">IF(P8505="0-90d",0,IF(P8505="91-180d",INDEX(Assumptions!$F$8:$F$12,MATCH(B8505,Assumptions!$A$8:$A$12,0)),IF(P8505="181-365d",INDEX(Assumptions!$G$8:$G$12,MATCH(B8505,Assumptions!$A$8:$A$12,0)),INDEX(Assumptions!$H$8:$H$12,MATCH(B8505,Assumptions!$A$8:$A$12,0)))))</f>
        <v>0.5</v>
      </c>
      <c r="R8505" s="14">
        <f t="shared" ca="1" si="929"/>
        <v>333480043.00800002</v>
      </c>
      <c r="S8505" s="14">
        <f t="shared" si="930"/>
        <v>0</v>
      </c>
      <c r="T8505" s="11" t="s">
        <v>39</v>
      </c>
      <c r="U8505" s="18" t="s">
        <v>26</v>
      </c>
    </row>
    <row r="8506" spans="1:21" ht="15" customHeight="1" x14ac:dyDescent="0.15">
      <c r="A8506" s="10" t="s">
        <v>8554</v>
      </c>
      <c r="B8506" s="11" t="s">
        <v>22</v>
      </c>
      <c r="C8506" s="11" t="s">
        <v>23</v>
      </c>
      <c r="D8506" s="12">
        <v>45909</v>
      </c>
      <c r="E8506" s="11">
        <v>1917</v>
      </c>
      <c r="F8506" s="11" t="s">
        <v>24</v>
      </c>
      <c r="G8506" s="13">
        <v>64506.29</v>
      </c>
      <c r="H8506" s="14">
        <f t="shared" si="924"/>
        <v>123658557.93000001</v>
      </c>
      <c r="I8506" s="14">
        <f>IF(F8506="GHS",H8506,H8506*Assumptions!$B$4)</f>
        <v>1335512425.6440001</v>
      </c>
      <c r="J8506" s="15" t="str">
        <f>INDEX(Assumptions!$B$8:$B$12,MATCH(B8506,Assumptions!$A$8:$A$12,0))</f>
        <v>FIFO</v>
      </c>
      <c r="K8506" s="16">
        <f>G8506/(1-INDEX(Assumptions!$D$8:$D$12,MATCH(B8506,Assumptions!$A$8:$A$12,0)))</f>
        <v>78666.20731707316</v>
      </c>
      <c r="L8506" s="16">
        <f t="shared" si="925"/>
        <v>1935.1886999999999</v>
      </c>
      <c r="M8506" s="16">
        <f t="shared" si="926"/>
        <v>3933.3103658536584</v>
      </c>
      <c r="N8506" s="14">
        <f>E8506*(K8506-L8506-M8506)*IF(F8506="GHS",1,Assumptions!$B$4)</f>
        <v>1507174632.5499482</v>
      </c>
      <c r="O8506" s="15">
        <f t="shared" ca="1" si="927"/>
        <v>377</v>
      </c>
      <c r="P8506" s="15" t="str">
        <f t="shared" ca="1" si="928"/>
        <v>365d+</v>
      </c>
      <c r="Q8506" s="17">
        <f ca="1">IF(P8506="0-90d",0,IF(P8506="91-180d",INDEX(Assumptions!$F$8:$F$12,MATCH(B8506,Assumptions!$A$8:$A$12,0)),IF(P8506="181-365d",INDEX(Assumptions!$G$8:$G$12,MATCH(B8506,Assumptions!$A$8:$A$12,0)),INDEX(Assumptions!$H$8:$H$12,MATCH(B8506,Assumptions!$A$8:$A$12,0)))))</f>
        <v>0.5</v>
      </c>
      <c r="R8506" s="14">
        <f t="shared" ca="1" si="929"/>
        <v>667756212.82200003</v>
      </c>
      <c r="S8506" s="14">
        <f t="shared" si="930"/>
        <v>0</v>
      </c>
      <c r="T8506" s="11" t="s">
        <v>39</v>
      </c>
      <c r="U8506" s="18" t="s">
        <v>26</v>
      </c>
    </row>
    <row r="8507" spans="1:21" ht="15" customHeight="1" x14ac:dyDescent="0.15">
      <c r="A8507" s="10" t="s">
        <v>8555</v>
      </c>
      <c r="B8507" s="11" t="s">
        <v>41</v>
      </c>
      <c r="C8507" s="11" t="s">
        <v>42</v>
      </c>
      <c r="D8507" s="12">
        <v>45763</v>
      </c>
      <c r="E8507" s="11">
        <v>714</v>
      </c>
      <c r="F8507" s="11" t="s">
        <v>33</v>
      </c>
      <c r="G8507" s="13">
        <v>374.19</v>
      </c>
      <c r="H8507" s="14">
        <f t="shared" si="924"/>
        <v>267171.65999999997</v>
      </c>
      <c r="I8507" s="14">
        <f>IF(F8507="GHS",H8507,H8507*Assumptions!$B$4)</f>
        <v>267171.65999999997</v>
      </c>
      <c r="J8507" s="15" t="str">
        <f>INDEX(Assumptions!$B$8:$B$12,MATCH(B8507,Assumptions!$A$8:$A$12,0))</f>
        <v>Weighted Average</v>
      </c>
      <c r="K8507" s="16">
        <f>G8507/(1-INDEX(Assumptions!$D$8:$D$12,MATCH(B8507,Assumptions!$A$8:$A$12,0)))</f>
        <v>575.676923076923</v>
      </c>
      <c r="L8507" s="16">
        <f t="shared" si="925"/>
        <v>11.2257</v>
      </c>
      <c r="M8507" s="16">
        <f t="shared" si="926"/>
        <v>28.783846153846152</v>
      </c>
      <c r="N8507" s="14">
        <f>E8507*(K8507-L8507-M8507)*IF(F8507="GHS",1,Assumptions!$B$4)</f>
        <v>382466.50712307688</v>
      </c>
      <c r="O8507" s="15">
        <f t="shared" ca="1" si="927"/>
        <v>523</v>
      </c>
      <c r="P8507" s="15" t="str">
        <f t="shared" ca="1" si="928"/>
        <v>365d+</v>
      </c>
      <c r="Q8507" s="17">
        <f ca="1">IF(P8507="0-90d",0,IF(P8507="91-180d",INDEX(Assumptions!$F$8:$F$12,MATCH(B8507,Assumptions!$A$8:$A$12,0)),IF(P8507="181-365d",INDEX(Assumptions!$G$8:$G$12,MATCH(B8507,Assumptions!$A$8:$A$12,0)),INDEX(Assumptions!$H$8:$H$12,MATCH(B8507,Assumptions!$A$8:$A$12,0)))))</f>
        <v>0.8</v>
      </c>
      <c r="R8507" s="14">
        <f t="shared" ca="1" si="929"/>
        <v>213737.32799999998</v>
      </c>
      <c r="S8507" s="14">
        <f t="shared" ca="1" si="930"/>
        <v>53434.331999999995</v>
      </c>
      <c r="T8507" s="11" t="s">
        <v>25</v>
      </c>
      <c r="U8507" s="18" t="s">
        <v>26</v>
      </c>
    </row>
    <row r="8508" spans="1:21" ht="15" customHeight="1" x14ac:dyDescent="0.15">
      <c r="A8508" s="10" t="s">
        <v>8556</v>
      </c>
      <c r="B8508" s="11" t="s">
        <v>31</v>
      </c>
      <c r="C8508" s="11" t="s">
        <v>32</v>
      </c>
      <c r="D8508" s="12">
        <v>46018</v>
      </c>
      <c r="E8508" s="11">
        <v>3784</v>
      </c>
      <c r="F8508" s="11" t="s">
        <v>33</v>
      </c>
      <c r="G8508" s="13">
        <v>2332.89</v>
      </c>
      <c r="H8508" s="14">
        <f t="shared" si="924"/>
        <v>8827655.7599999998</v>
      </c>
      <c r="I8508" s="14">
        <f>IF(F8508="GHS",H8508,H8508*Assumptions!$B$4)</f>
        <v>8827655.7599999998</v>
      </c>
      <c r="J8508" s="15" t="str">
        <f>INDEX(Assumptions!$B$8:$B$12,MATCH(B8508,Assumptions!$A$8:$A$12,0))</f>
        <v>Weighted Average</v>
      </c>
      <c r="K8508" s="16">
        <f>G8508/(1-INDEX(Assumptions!$D$8:$D$12,MATCH(B8508,Assumptions!$A$8:$A$12,0)))</f>
        <v>3240.125</v>
      </c>
      <c r="L8508" s="16">
        <f t="shared" si="925"/>
        <v>69.986699999999999</v>
      </c>
      <c r="M8508" s="16">
        <f t="shared" si="926"/>
        <v>162.00625000000002</v>
      </c>
      <c r="N8508" s="14">
        <f>E8508*(K8508-L8508-M8508)*IF(F8508="GHS",1,Assumptions!$B$4)</f>
        <v>11382771.677200001</v>
      </c>
      <c r="O8508" s="15">
        <f t="shared" ca="1" si="927"/>
        <v>268</v>
      </c>
      <c r="P8508" s="15" t="str">
        <f t="shared" ca="1" si="928"/>
        <v>181-365d</v>
      </c>
      <c r="Q8508" s="17">
        <f ca="1">IF(P8508="0-90d",0,IF(P8508="91-180d",INDEX(Assumptions!$F$8:$F$12,MATCH(B8508,Assumptions!$A$8:$A$12,0)),IF(P8508="181-365d",INDEX(Assumptions!$G$8:$G$12,MATCH(B8508,Assumptions!$A$8:$A$12,0)),INDEX(Assumptions!$H$8:$H$12,MATCH(B8508,Assumptions!$A$8:$A$12,0)))))</f>
        <v>0.2</v>
      </c>
      <c r="R8508" s="14">
        <f t="shared" ca="1" si="929"/>
        <v>1765531.152</v>
      </c>
      <c r="S8508" s="14">
        <f t="shared" ca="1" si="930"/>
        <v>7062124.608</v>
      </c>
      <c r="T8508" s="11" t="s">
        <v>25</v>
      </c>
      <c r="U8508" s="18" t="s">
        <v>26</v>
      </c>
    </row>
    <row r="8509" spans="1:21" ht="15" customHeight="1" x14ac:dyDescent="0.15">
      <c r="A8509" s="10" t="s">
        <v>8557</v>
      </c>
      <c r="B8509" s="11" t="s">
        <v>41</v>
      </c>
      <c r="C8509" s="11" t="s">
        <v>115</v>
      </c>
      <c r="D8509" s="12">
        <v>46186</v>
      </c>
      <c r="E8509" s="11">
        <v>3101</v>
      </c>
      <c r="F8509" s="11" t="s">
        <v>33</v>
      </c>
      <c r="G8509" s="13">
        <v>514.73</v>
      </c>
      <c r="H8509" s="14">
        <f t="shared" si="924"/>
        <v>1596177.73</v>
      </c>
      <c r="I8509" s="14">
        <f>IF(F8509="GHS",H8509,H8509*Assumptions!$B$4)</f>
        <v>1596177.73</v>
      </c>
      <c r="J8509" s="15" t="str">
        <f>INDEX(Assumptions!$B$8:$B$12,MATCH(B8509,Assumptions!$A$8:$A$12,0))</f>
        <v>Weighted Average</v>
      </c>
      <c r="K8509" s="16">
        <f>G8509/(1-INDEX(Assumptions!$D$8:$D$12,MATCH(B8509,Assumptions!$A$8:$A$12,0)))</f>
        <v>791.89230769230767</v>
      </c>
      <c r="L8509" s="16">
        <f t="shared" si="925"/>
        <v>15.4419</v>
      </c>
      <c r="M8509" s="16">
        <f t="shared" si="926"/>
        <v>39.594615384615388</v>
      </c>
      <c r="N8509" s="14">
        <f>E8509*(K8509-L8509-M8509)*IF(F8509="GHS",1,Assumptions!$B$4)</f>
        <v>2284989.8119461536</v>
      </c>
      <c r="O8509" s="15">
        <f t="shared" ca="1" si="927"/>
        <v>100</v>
      </c>
      <c r="P8509" s="15" t="str">
        <f t="shared" ca="1" si="928"/>
        <v>91-180d</v>
      </c>
      <c r="Q8509" s="17">
        <f ca="1">IF(P8509="0-90d",0,IF(P8509="91-180d",INDEX(Assumptions!$F$8:$F$12,MATCH(B8509,Assumptions!$A$8:$A$12,0)),IF(P8509="181-365d",INDEX(Assumptions!$G$8:$G$12,MATCH(B8509,Assumptions!$A$8:$A$12,0)),INDEX(Assumptions!$H$8:$H$12,MATCH(B8509,Assumptions!$A$8:$A$12,0)))))</f>
        <v>0.1</v>
      </c>
      <c r="R8509" s="14">
        <f t="shared" ca="1" si="929"/>
        <v>159617.77300000002</v>
      </c>
      <c r="S8509" s="14">
        <f t="shared" ca="1" si="930"/>
        <v>1436559.9569999999</v>
      </c>
      <c r="T8509" s="11" t="s">
        <v>25</v>
      </c>
      <c r="U8509" s="18" t="s">
        <v>26</v>
      </c>
    </row>
    <row r="8510" spans="1:21" ht="15" customHeight="1" x14ac:dyDescent="0.15">
      <c r="A8510" s="10" t="s">
        <v>8558</v>
      </c>
      <c r="B8510" s="11" t="s">
        <v>41</v>
      </c>
      <c r="C8510" s="11" t="s">
        <v>115</v>
      </c>
      <c r="D8510" s="12">
        <v>45841</v>
      </c>
      <c r="E8510" s="11">
        <v>2432</v>
      </c>
      <c r="F8510" s="11" t="s">
        <v>33</v>
      </c>
      <c r="G8510" s="13">
        <v>439.82</v>
      </c>
      <c r="H8510" s="14">
        <f t="shared" si="924"/>
        <v>1069642.24</v>
      </c>
      <c r="I8510" s="14">
        <f>IF(F8510="GHS",H8510,H8510*Assumptions!$B$4)</f>
        <v>1069642.24</v>
      </c>
      <c r="J8510" s="15" t="str">
        <f>INDEX(Assumptions!$B$8:$B$12,MATCH(B8510,Assumptions!$A$8:$A$12,0))</f>
        <v>Weighted Average</v>
      </c>
      <c r="K8510" s="16">
        <f>G8510/(1-INDEX(Assumptions!$D$8:$D$12,MATCH(B8510,Assumptions!$A$8:$A$12,0)))</f>
        <v>676.64615384615377</v>
      </c>
      <c r="L8510" s="16">
        <f t="shared" si="925"/>
        <v>13.194599999999999</v>
      </c>
      <c r="M8510" s="16">
        <f t="shared" si="926"/>
        <v>33.832307692307687</v>
      </c>
      <c r="N8510" s="14">
        <f>E8510*(K8510-L8510-M8510)*IF(F8510="GHS",1,Assumptions!$B$4)</f>
        <v>1531234.0066461535</v>
      </c>
      <c r="O8510" s="15">
        <f t="shared" ca="1" si="927"/>
        <v>445</v>
      </c>
      <c r="P8510" s="15" t="str">
        <f t="shared" ca="1" si="928"/>
        <v>365d+</v>
      </c>
      <c r="Q8510" s="17">
        <f ca="1">IF(P8510="0-90d",0,IF(P8510="91-180d",INDEX(Assumptions!$F$8:$F$12,MATCH(B8510,Assumptions!$A$8:$A$12,0)),IF(P8510="181-365d",INDEX(Assumptions!$G$8:$G$12,MATCH(B8510,Assumptions!$A$8:$A$12,0)),INDEX(Assumptions!$H$8:$H$12,MATCH(B8510,Assumptions!$A$8:$A$12,0)))))</f>
        <v>0.8</v>
      </c>
      <c r="R8510" s="14">
        <f t="shared" ca="1" si="929"/>
        <v>855713.79200000002</v>
      </c>
      <c r="S8510" s="14">
        <f t="shared" ca="1" si="930"/>
        <v>213928.44799999997</v>
      </c>
      <c r="T8510" s="11" t="s">
        <v>25</v>
      </c>
      <c r="U8510" s="18" t="s">
        <v>26</v>
      </c>
    </row>
    <row r="8511" spans="1:21" ht="15" customHeight="1" x14ac:dyDescent="0.15">
      <c r="A8511" s="10" t="s">
        <v>8559</v>
      </c>
      <c r="B8511" s="11" t="s">
        <v>41</v>
      </c>
      <c r="C8511" s="11" t="s">
        <v>49</v>
      </c>
      <c r="D8511" s="12">
        <v>45789</v>
      </c>
      <c r="E8511" s="11">
        <v>3643</v>
      </c>
      <c r="F8511" s="11" t="s">
        <v>33</v>
      </c>
      <c r="G8511" s="13">
        <v>315.05</v>
      </c>
      <c r="H8511" s="14">
        <f t="shared" si="924"/>
        <v>1147727.1500000001</v>
      </c>
      <c r="I8511" s="14">
        <f>IF(F8511="GHS",H8511,H8511*Assumptions!$B$4)</f>
        <v>1147727.1500000001</v>
      </c>
      <c r="J8511" s="15" t="str">
        <f>INDEX(Assumptions!$B$8:$B$12,MATCH(B8511,Assumptions!$A$8:$A$12,0))</f>
        <v>Weighted Average</v>
      </c>
      <c r="K8511" s="16">
        <f>G8511/(1-INDEX(Assumptions!$D$8:$D$12,MATCH(B8511,Assumptions!$A$8:$A$12,0)))</f>
        <v>484.69230769230768</v>
      </c>
      <c r="L8511" s="16">
        <f t="shared" si="925"/>
        <v>9.4514999999999993</v>
      </c>
      <c r="M8511" s="16">
        <f t="shared" si="926"/>
        <v>24.234615384615385</v>
      </c>
      <c r="N8511" s="14">
        <f>E8511*(K8511-L8511-M8511)*IF(F8511="GHS",1,Assumptions!$B$4)</f>
        <v>1643015.5585769231</v>
      </c>
      <c r="O8511" s="15">
        <f t="shared" ca="1" si="927"/>
        <v>497</v>
      </c>
      <c r="P8511" s="15" t="str">
        <f t="shared" ca="1" si="928"/>
        <v>365d+</v>
      </c>
      <c r="Q8511" s="17">
        <f ca="1">IF(P8511="0-90d",0,IF(P8511="91-180d",INDEX(Assumptions!$F$8:$F$12,MATCH(B8511,Assumptions!$A$8:$A$12,0)),IF(P8511="181-365d",INDEX(Assumptions!$G$8:$G$12,MATCH(B8511,Assumptions!$A$8:$A$12,0)),INDEX(Assumptions!$H$8:$H$12,MATCH(B8511,Assumptions!$A$8:$A$12,0)))))</f>
        <v>0.8</v>
      </c>
      <c r="R8511" s="14">
        <f t="shared" ca="1" si="929"/>
        <v>918181.7200000002</v>
      </c>
      <c r="S8511" s="14">
        <f t="shared" ca="1" si="930"/>
        <v>229545.42999999993</v>
      </c>
      <c r="T8511" s="11" t="s">
        <v>25</v>
      </c>
      <c r="U8511" s="18" t="s">
        <v>26</v>
      </c>
    </row>
    <row r="8512" spans="1:21" ht="15" customHeight="1" x14ac:dyDescent="0.15">
      <c r="A8512" s="10" t="s">
        <v>8560</v>
      </c>
      <c r="B8512" s="11" t="s">
        <v>41</v>
      </c>
      <c r="C8512" s="11" t="s">
        <v>44</v>
      </c>
      <c r="D8512" s="12">
        <v>45754</v>
      </c>
      <c r="E8512" s="11">
        <v>2499</v>
      </c>
      <c r="F8512" s="11" t="s">
        <v>33</v>
      </c>
      <c r="G8512" s="13">
        <v>765.54</v>
      </c>
      <c r="H8512" s="14">
        <f t="shared" si="924"/>
        <v>1913084.46</v>
      </c>
      <c r="I8512" s="14">
        <f>IF(F8512="GHS",H8512,H8512*Assumptions!$B$4)</f>
        <v>1913084.46</v>
      </c>
      <c r="J8512" s="15" t="str">
        <f>INDEX(Assumptions!$B$8:$B$12,MATCH(B8512,Assumptions!$A$8:$A$12,0))</f>
        <v>Weighted Average</v>
      </c>
      <c r="K8512" s="16">
        <f>G8512/(1-INDEX(Assumptions!$D$8:$D$12,MATCH(B8512,Assumptions!$A$8:$A$12,0)))</f>
        <v>1177.7538461538461</v>
      </c>
      <c r="L8512" s="16">
        <f t="shared" si="925"/>
        <v>22.966199999999997</v>
      </c>
      <c r="M8512" s="16">
        <f t="shared" si="926"/>
        <v>58.887692307692305</v>
      </c>
      <c r="N8512" s="14">
        <f>E8512*(K8512-L8512-M8512)*IF(F8512="GHS",1,Assumptions!$B$4)</f>
        <v>2738653.9846615382</v>
      </c>
      <c r="O8512" s="15">
        <f t="shared" ca="1" si="927"/>
        <v>532</v>
      </c>
      <c r="P8512" s="15" t="str">
        <f t="shared" ca="1" si="928"/>
        <v>365d+</v>
      </c>
      <c r="Q8512" s="17">
        <f ca="1">IF(P8512="0-90d",0,IF(P8512="91-180d",INDEX(Assumptions!$F$8:$F$12,MATCH(B8512,Assumptions!$A$8:$A$12,0)),IF(P8512="181-365d",INDEX(Assumptions!$G$8:$G$12,MATCH(B8512,Assumptions!$A$8:$A$12,0)),INDEX(Assumptions!$H$8:$H$12,MATCH(B8512,Assumptions!$A$8:$A$12,0)))))</f>
        <v>0.8</v>
      </c>
      <c r="R8512" s="14">
        <f t="shared" ca="1" si="929"/>
        <v>1530467.568</v>
      </c>
      <c r="S8512" s="14">
        <f t="shared" ca="1" si="930"/>
        <v>382616.89199999999</v>
      </c>
      <c r="T8512" s="11" t="s">
        <v>25</v>
      </c>
      <c r="U8512" s="18" t="s">
        <v>26</v>
      </c>
    </row>
    <row r="8513" spans="1:21" ht="15" customHeight="1" x14ac:dyDescent="0.15">
      <c r="A8513" s="10" t="s">
        <v>8561</v>
      </c>
      <c r="B8513" s="11" t="s">
        <v>31</v>
      </c>
      <c r="C8513" s="11" t="s">
        <v>32</v>
      </c>
      <c r="D8513" s="12">
        <v>45943</v>
      </c>
      <c r="E8513" s="11">
        <v>424</v>
      </c>
      <c r="F8513" s="11" t="s">
        <v>33</v>
      </c>
      <c r="G8513" s="13">
        <v>1588.27</v>
      </c>
      <c r="H8513" s="14">
        <f t="shared" si="924"/>
        <v>673426.48</v>
      </c>
      <c r="I8513" s="14">
        <f>IF(F8513="GHS",H8513,H8513*Assumptions!$B$4)</f>
        <v>673426.48</v>
      </c>
      <c r="J8513" s="15" t="str">
        <f>INDEX(Assumptions!$B$8:$B$12,MATCH(B8513,Assumptions!$A$8:$A$12,0))</f>
        <v>Weighted Average</v>
      </c>
      <c r="K8513" s="16">
        <f>G8513/(1-INDEX(Assumptions!$D$8:$D$12,MATCH(B8513,Assumptions!$A$8:$A$12,0)))</f>
        <v>2205.9305555555557</v>
      </c>
      <c r="L8513" s="16">
        <f t="shared" si="925"/>
        <v>47.648099999999999</v>
      </c>
      <c r="M8513" s="16">
        <f t="shared" si="926"/>
        <v>110.29652777777778</v>
      </c>
      <c r="N8513" s="14">
        <f>E8513*(K8513-L8513-M8513)*IF(F8513="GHS",1,Assumptions!$B$4)</f>
        <v>868346.0333777779</v>
      </c>
      <c r="O8513" s="15">
        <f t="shared" ca="1" si="927"/>
        <v>343</v>
      </c>
      <c r="P8513" s="15" t="str">
        <f t="shared" ca="1" si="928"/>
        <v>181-365d</v>
      </c>
      <c r="Q8513" s="17">
        <f ca="1">IF(P8513="0-90d",0,IF(P8513="91-180d",INDEX(Assumptions!$F$8:$F$12,MATCH(B8513,Assumptions!$A$8:$A$12,0)),IF(P8513="181-365d",INDEX(Assumptions!$G$8:$G$12,MATCH(B8513,Assumptions!$A$8:$A$12,0)),INDEX(Assumptions!$H$8:$H$12,MATCH(B8513,Assumptions!$A$8:$A$12,0)))))</f>
        <v>0.2</v>
      </c>
      <c r="R8513" s="14">
        <f t="shared" ca="1" si="929"/>
        <v>134685.296</v>
      </c>
      <c r="S8513" s="14">
        <f t="shared" ca="1" si="930"/>
        <v>538741.18400000001</v>
      </c>
      <c r="T8513" s="11" t="s">
        <v>25</v>
      </c>
      <c r="U8513" s="18" t="s">
        <v>26</v>
      </c>
    </row>
    <row r="8514" spans="1:21" ht="15" customHeight="1" x14ac:dyDescent="0.15">
      <c r="A8514" s="10" t="s">
        <v>8562</v>
      </c>
      <c r="B8514" s="11" t="s">
        <v>41</v>
      </c>
      <c r="C8514" s="11" t="s">
        <v>42</v>
      </c>
      <c r="D8514" s="12">
        <v>45941</v>
      </c>
      <c r="E8514" s="11">
        <v>129</v>
      </c>
      <c r="F8514" s="11" t="s">
        <v>33</v>
      </c>
      <c r="G8514" s="13">
        <v>289.26</v>
      </c>
      <c r="H8514" s="14">
        <f t="shared" ref="H8514:H8577" si="931">E8514*G8514</f>
        <v>37314.54</v>
      </c>
      <c r="I8514" s="14">
        <f>IF(F8514="GHS",H8514,H8514*Assumptions!$B$4)</f>
        <v>37314.54</v>
      </c>
      <c r="J8514" s="15" t="str">
        <f>INDEX(Assumptions!$B$8:$B$12,MATCH(B8514,Assumptions!$A$8:$A$12,0))</f>
        <v>Weighted Average</v>
      </c>
      <c r="K8514" s="16">
        <f>G8514/(1-INDEX(Assumptions!$D$8:$D$12,MATCH(B8514,Assumptions!$A$8:$A$12,0)))</f>
        <v>445.01538461538456</v>
      </c>
      <c r="L8514" s="16">
        <f t="shared" ref="L8514:L8577" si="932">G8514*0.03</f>
        <v>8.6777999999999995</v>
      </c>
      <c r="M8514" s="16">
        <f t="shared" ref="M8514:M8577" si="933">K8514*0.05</f>
        <v>22.25076923076923</v>
      </c>
      <c r="N8514" s="14">
        <f>E8514*(K8514-L8514-M8514)*IF(F8514="GHS",1,Assumptions!$B$4)</f>
        <v>53417.199184615383</v>
      </c>
      <c r="O8514" s="15">
        <f t="shared" ref="O8514:O8577" ca="1" si="934">TODAY()-D8514</f>
        <v>345</v>
      </c>
      <c r="P8514" s="15" t="str">
        <f t="shared" ref="P8514:P8577" ca="1" si="935">IF(O8514&lt;=90,"0-90d",IF(O8514&lt;=180,"91-180d",IF(O8514&lt;=365,"181-365d","365d+")))</f>
        <v>181-365d</v>
      </c>
      <c r="Q8514" s="17">
        <f ca="1">IF(P8514="0-90d",0,IF(P8514="91-180d",INDEX(Assumptions!$F$8:$F$12,MATCH(B8514,Assumptions!$A$8:$A$12,0)),IF(P8514="181-365d",INDEX(Assumptions!$G$8:$G$12,MATCH(B8514,Assumptions!$A$8:$A$12,0)),INDEX(Assumptions!$H$8:$H$12,MATCH(B8514,Assumptions!$A$8:$A$12,0)))))</f>
        <v>0.35</v>
      </c>
      <c r="R8514" s="14">
        <f t="shared" ref="R8514:R8577" ca="1" si="936">I8514*Q8514</f>
        <v>13060.089</v>
      </c>
      <c r="S8514" s="14">
        <f t="shared" ref="S8514:S8577" ca="1" si="937">IF(T8514="Held on Consignment (Not Owned)",0,MIN(I8514-R8514,N8514))</f>
        <v>24254.451000000001</v>
      </c>
      <c r="T8514" s="11" t="s">
        <v>25</v>
      </c>
      <c r="U8514" s="18" t="s">
        <v>26</v>
      </c>
    </row>
    <row r="8515" spans="1:21" ht="15" customHeight="1" x14ac:dyDescent="0.15">
      <c r="A8515" s="10" t="s">
        <v>8563</v>
      </c>
      <c r="B8515" s="11" t="s">
        <v>22</v>
      </c>
      <c r="C8515" s="11" t="s">
        <v>81</v>
      </c>
      <c r="D8515" s="12">
        <v>46197</v>
      </c>
      <c r="E8515" s="11">
        <v>935</v>
      </c>
      <c r="F8515" s="11" t="s">
        <v>24</v>
      </c>
      <c r="G8515" s="13">
        <v>39267.019999999997</v>
      </c>
      <c r="H8515" s="14">
        <f t="shared" si="931"/>
        <v>36714663.699999996</v>
      </c>
      <c r="I8515" s="14">
        <f>IF(F8515="GHS",H8515,H8515*Assumptions!$B$4)</f>
        <v>396518367.95999998</v>
      </c>
      <c r="J8515" s="15" t="str">
        <f>INDEX(Assumptions!$B$8:$B$12,MATCH(B8515,Assumptions!$A$8:$A$12,0))</f>
        <v>FIFO</v>
      </c>
      <c r="K8515" s="16">
        <f>G8515/(1-INDEX(Assumptions!$D$8:$D$12,MATCH(B8515,Assumptions!$A$8:$A$12,0)))</f>
        <v>47886.609756097554</v>
      </c>
      <c r="L8515" s="16">
        <f t="shared" si="932"/>
        <v>1178.0105999999998</v>
      </c>
      <c r="M8515" s="16">
        <f t="shared" si="933"/>
        <v>2394.330487804878</v>
      </c>
      <c r="N8515" s="14">
        <f>E8515*(K8515-L8515-M8515)*IF(F8515="GHS",1,Assumptions!$B$4)</f>
        <v>447485485.0124194</v>
      </c>
      <c r="O8515" s="15">
        <f t="shared" ca="1" si="934"/>
        <v>89</v>
      </c>
      <c r="P8515" s="15" t="str">
        <f t="shared" ca="1" si="935"/>
        <v>0-90d</v>
      </c>
      <c r="Q8515" s="17">
        <f ca="1">IF(P8515="0-90d",0,IF(P8515="91-180d",INDEX(Assumptions!$F$8:$F$12,MATCH(B8515,Assumptions!$A$8:$A$12,0)),IF(P8515="181-365d",INDEX(Assumptions!$G$8:$G$12,MATCH(B8515,Assumptions!$A$8:$A$12,0)),INDEX(Assumptions!$H$8:$H$12,MATCH(B8515,Assumptions!$A$8:$A$12,0)))))</f>
        <v>0</v>
      </c>
      <c r="R8515" s="14">
        <f t="shared" ca="1" si="936"/>
        <v>0</v>
      </c>
      <c r="S8515" s="14">
        <f t="shared" si="937"/>
        <v>0</v>
      </c>
      <c r="T8515" s="11" t="s">
        <v>39</v>
      </c>
      <c r="U8515" s="18" t="s">
        <v>36</v>
      </c>
    </row>
    <row r="8516" spans="1:21" ht="15" customHeight="1" x14ac:dyDescent="0.15">
      <c r="A8516" s="10" t="s">
        <v>8564</v>
      </c>
      <c r="B8516" s="11" t="s">
        <v>31</v>
      </c>
      <c r="C8516" s="11" t="s">
        <v>32</v>
      </c>
      <c r="D8516" s="12">
        <v>46059</v>
      </c>
      <c r="E8516" s="11">
        <v>4118</v>
      </c>
      <c r="F8516" s="11" t="s">
        <v>33</v>
      </c>
      <c r="G8516" s="13">
        <v>3130.3</v>
      </c>
      <c r="H8516" s="14">
        <f t="shared" si="931"/>
        <v>12890575.4</v>
      </c>
      <c r="I8516" s="14">
        <f>IF(F8516="GHS",H8516,H8516*Assumptions!$B$4)</f>
        <v>12890575.4</v>
      </c>
      <c r="J8516" s="15" t="str">
        <f>INDEX(Assumptions!$B$8:$B$12,MATCH(B8516,Assumptions!$A$8:$A$12,0))</f>
        <v>Weighted Average</v>
      </c>
      <c r="K8516" s="16">
        <f>G8516/(1-INDEX(Assumptions!$D$8:$D$12,MATCH(B8516,Assumptions!$A$8:$A$12,0)))</f>
        <v>4347.6388888888896</v>
      </c>
      <c r="L8516" s="16">
        <f t="shared" si="932"/>
        <v>93.909000000000006</v>
      </c>
      <c r="M8516" s="16">
        <f t="shared" si="933"/>
        <v>217.38194444444449</v>
      </c>
      <c r="N8516" s="14">
        <f>E8516*(K8516-L8516-M8516)*IF(F8516="GHS",1,Assumptions!$B$4)</f>
        <v>16621680.835222227</v>
      </c>
      <c r="O8516" s="15">
        <f t="shared" ca="1" si="934"/>
        <v>227</v>
      </c>
      <c r="P8516" s="15" t="str">
        <f t="shared" ca="1" si="935"/>
        <v>181-365d</v>
      </c>
      <c r="Q8516" s="17">
        <f ca="1">IF(P8516="0-90d",0,IF(P8516="91-180d",INDEX(Assumptions!$F$8:$F$12,MATCH(B8516,Assumptions!$A$8:$A$12,0)),IF(P8516="181-365d",INDEX(Assumptions!$G$8:$G$12,MATCH(B8516,Assumptions!$A$8:$A$12,0)),INDEX(Assumptions!$H$8:$H$12,MATCH(B8516,Assumptions!$A$8:$A$12,0)))))</f>
        <v>0.2</v>
      </c>
      <c r="R8516" s="14">
        <f t="shared" ca="1" si="936"/>
        <v>2578115.08</v>
      </c>
      <c r="S8516" s="14">
        <f t="shared" ca="1" si="937"/>
        <v>10312460.32</v>
      </c>
      <c r="T8516" s="11" t="s">
        <v>25</v>
      </c>
      <c r="U8516" s="18" t="s">
        <v>26</v>
      </c>
    </row>
    <row r="8517" spans="1:21" ht="15" customHeight="1" x14ac:dyDescent="0.15">
      <c r="A8517" s="10" t="s">
        <v>8565</v>
      </c>
      <c r="B8517" s="11" t="s">
        <v>28</v>
      </c>
      <c r="C8517" s="11" t="s">
        <v>35</v>
      </c>
      <c r="D8517" s="12">
        <v>46154</v>
      </c>
      <c r="E8517" s="11">
        <v>3215</v>
      </c>
      <c r="F8517" s="11" t="s">
        <v>24</v>
      </c>
      <c r="G8517" s="13">
        <v>4037.89</v>
      </c>
      <c r="H8517" s="14">
        <f t="shared" si="931"/>
        <v>12981816.35</v>
      </c>
      <c r="I8517" s="14">
        <f>IF(F8517="GHS",H8517,H8517*Assumptions!$B$4)</f>
        <v>140203616.58000001</v>
      </c>
      <c r="J8517" s="15" t="str">
        <f>INDEX(Assumptions!$B$8:$B$12,MATCH(B8517,Assumptions!$A$8:$A$12,0))</f>
        <v>Fair Value Less Costs to Sell</v>
      </c>
      <c r="K8517" s="16">
        <f>G8517/(1-INDEX(Assumptions!$D$8:$D$12,MATCH(B8517,Assumptions!$A$8:$A$12,0)))</f>
        <v>4588.5113636363631</v>
      </c>
      <c r="L8517" s="16">
        <f t="shared" si="932"/>
        <v>121.13669999999999</v>
      </c>
      <c r="M8517" s="16">
        <f t="shared" si="933"/>
        <v>229.42556818181816</v>
      </c>
      <c r="N8517" s="14">
        <f>E8517*(K8517-L8517-M8517)*IF(F8517="GHS",1,Assumptions!$B$4)</f>
        <v>147150068.49237269</v>
      </c>
      <c r="O8517" s="15">
        <f t="shared" ca="1" si="934"/>
        <v>132</v>
      </c>
      <c r="P8517" s="15" t="str">
        <f t="shared" ca="1" si="935"/>
        <v>91-180d</v>
      </c>
      <c r="Q8517" s="17">
        <f ca="1">IF(P8517="0-90d",0,IF(P8517="91-180d",INDEX(Assumptions!$F$8:$F$12,MATCH(B8517,Assumptions!$A$8:$A$12,0)),IF(P8517="181-365d",INDEX(Assumptions!$G$8:$G$12,MATCH(B8517,Assumptions!$A$8:$A$12,0)),INDEX(Assumptions!$H$8:$H$12,MATCH(B8517,Assumptions!$A$8:$A$12,0)))))</f>
        <v>0.02</v>
      </c>
      <c r="R8517" s="14">
        <f t="shared" ca="1" si="936"/>
        <v>2804072.3316000002</v>
      </c>
      <c r="S8517" s="14">
        <f t="shared" ca="1" si="937"/>
        <v>137399544.2484</v>
      </c>
      <c r="T8517" s="11" t="s">
        <v>25</v>
      </c>
      <c r="U8517" s="18" t="s">
        <v>26</v>
      </c>
    </row>
    <row r="8518" spans="1:21" ht="15" customHeight="1" x14ac:dyDescent="0.15">
      <c r="A8518" s="10" t="s">
        <v>8566</v>
      </c>
      <c r="B8518" s="11" t="s">
        <v>31</v>
      </c>
      <c r="C8518" s="11" t="s">
        <v>32</v>
      </c>
      <c r="D8518" s="12">
        <v>46102</v>
      </c>
      <c r="E8518" s="11">
        <v>623</v>
      </c>
      <c r="F8518" s="11" t="s">
        <v>33</v>
      </c>
      <c r="G8518" s="13">
        <v>2669.35</v>
      </c>
      <c r="H8518" s="14">
        <f t="shared" si="931"/>
        <v>1663005.05</v>
      </c>
      <c r="I8518" s="14">
        <f>IF(F8518="GHS",H8518,H8518*Assumptions!$B$4)</f>
        <v>1663005.05</v>
      </c>
      <c r="J8518" s="15" t="str">
        <f>INDEX(Assumptions!$B$8:$B$12,MATCH(B8518,Assumptions!$A$8:$A$12,0))</f>
        <v>Weighted Average</v>
      </c>
      <c r="K8518" s="16">
        <f>G8518/(1-INDEX(Assumptions!$D$8:$D$12,MATCH(B8518,Assumptions!$A$8:$A$12,0)))</f>
        <v>3707.4305555555557</v>
      </c>
      <c r="L8518" s="16">
        <f t="shared" si="932"/>
        <v>80.080500000000001</v>
      </c>
      <c r="M8518" s="16">
        <f t="shared" si="933"/>
        <v>185.3715277777778</v>
      </c>
      <c r="N8518" s="14">
        <f>E8518*(K8518-L8518-M8518)*IF(F8518="GHS",1,Assumptions!$B$4)</f>
        <v>2144352.6228055554</v>
      </c>
      <c r="O8518" s="15">
        <f t="shared" ca="1" si="934"/>
        <v>184</v>
      </c>
      <c r="P8518" s="15" t="str">
        <f t="shared" ca="1" si="935"/>
        <v>181-365d</v>
      </c>
      <c r="Q8518" s="17">
        <f ca="1">IF(P8518="0-90d",0,IF(P8518="91-180d",INDEX(Assumptions!$F$8:$F$12,MATCH(B8518,Assumptions!$A$8:$A$12,0)),IF(P8518="181-365d",INDEX(Assumptions!$G$8:$G$12,MATCH(B8518,Assumptions!$A$8:$A$12,0)),INDEX(Assumptions!$H$8:$H$12,MATCH(B8518,Assumptions!$A$8:$A$12,0)))))</f>
        <v>0.2</v>
      </c>
      <c r="R8518" s="14">
        <f t="shared" ca="1" si="936"/>
        <v>332601.01</v>
      </c>
      <c r="S8518" s="14">
        <f t="shared" ca="1" si="937"/>
        <v>1330404.04</v>
      </c>
      <c r="T8518" s="11" t="s">
        <v>25</v>
      </c>
      <c r="U8518" s="18" t="s">
        <v>36</v>
      </c>
    </row>
    <row r="8519" spans="1:21" ht="15" customHeight="1" x14ac:dyDescent="0.15">
      <c r="A8519" s="10" t="s">
        <v>8567</v>
      </c>
      <c r="B8519" s="11" t="s">
        <v>31</v>
      </c>
      <c r="C8519" s="11" t="s">
        <v>76</v>
      </c>
      <c r="D8519" s="12">
        <v>46160</v>
      </c>
      <c r="E8519" s="11">
        <v>1664</v>
      </c>
      <c r="F8519" s="11" t="s">
        <v>33</v>
      </c>
      <c r="G8519" s="13">
        <v>2045.65</v>
      </c>
      <c r="H8519" s="14">
        <f t="shared" si="931"/>
        <v>3403961.6</v>
      </c>
      <c r="I8519" s="14">
        <f>IF(F8519="GHS",H8519,H8519*Assumptions!$B$4)</f>
        <v>3403961.6</v>
      </c>
      <c r="J8519" s="15" t="str">
        <f>INDEX(Assumptions!$B$8:$B$12,MATCH(B8519,Assumptions!$A$8:$A$12,0))</f>
        <v>Weighted Average</v>
      </c>
      <c r="K8519" s="16">
        <f>G8519/(1-INDEX(Assumptions!$D$8:$D$12,MATCH(B8519,Assumptions!$A$8:$A$12,0)))</f>
        <v>2841.1805555555557</v>
      </c>
      <c r="L8519" s="16">
        <f t="shared" si="932"/>
        <v>61.369500000000002</v>
      </c>
      <c r="M8519" s="16">
        <f t="shared" si="933"/>
        <v>142.0590277777778</v>
      </c>
      <c r="N8519" s="14">
        <f>E8519*(K8519-L8519-M8519)*IF(F8519="GHS",1,Assumptions!$B$4)</f>
        <v>4389219.3742222227</v>
      </c>
      <c r="O8519" s="15">
        <f t="shared" ca="1" si="934"/>
        <v>126</v>
      </c>
      <c r="P8519" s="15" t="str">
        <f t="shared" ca="1" si="935"/>
        <v>91-180d</v>
      </c>
      <c r="Q8519" s="17">
        <f ca="1">IF(P8519="0-90d",0,IF(P8519="91-180d",INDEX(Assumptions!$F$8:$F$12,MATCH(B8519,Assumptions!$A$8:$A$12,0)),IF(P8519="181-365d",INDEX(Assumptions!$G$8:$G$12,MATCH(B8519,Assumptions!$A$8:$A$12,0)),INDEX(Assumptions!$H$8:$H$12,MATCH(B8519,Assumptions!$A$8:$A$12,0)))))</f>
        <v>0.05</v>
      </c>
      <c r="R8519" s="14">
        <f t="shared" ca="1" si="936"/>
        <v>170198.08000000002</v>
      </c>
      <c r="S8519" s="14">
        <f t="shared" ca="1" si="937"/>
        <v>3233763.52</v>
      </c>
      <c r="T8519" s="11" t="s">
        <v>25</v>
      </c>
      <c r="U8519" s="18" t="s">
        <v>36</v>
      </c>
    </row>
    <row r="8520" spans="1:21" ht="15" customHeight="1" x14ac:dyDescent="0.15">
      <c r="A8520" s="10" t="s">
        <v>8568</v>
      </c>
      <c r="B8520" s="11" t="s">
        <v>28</v>
      </c>
      <c r="C8520" s="11" t="s">
        <v>35</v>
      </c>
      <c r="D8520" s="12">
        <v>45768</v>
      </c>
      <c r="E8520" s="11">
        <v>3826</v>
      </c>
      <c r="F8520" s="11" t="s">
        <v>24</v>
      </c>
      <c r="G8520" s="13">
        <v>6143.42</v>
      </c>
      <c r="H8520" s="14">
        <f t="shared" si="931"/>
        <v>23504724.920000002</v>
      </c>
      <c r="I8520" s="14">
        <f>IF(F8520="GHS",H8520,H8520*Assumptions!$B$4)</f>
        <v>253851029.13600004</v>
      </c>
      <c r="J8520" s="15" t="str">
        <f>INDEX(Assumptions!$B$8:$B$12,MATCH(B8520,Assumptions!$A$8:$A$12,0))</f>
        <v>Fair Value Less Costs to Sell</v>
      </c>
      <c r="K8520" s="16">
        <f>G8520/(1-INDEX(Assumptions!$D$8:$D$12,MATCH(B8520,Assumptions!$A$8:$A$12,0)))</f>
        <v>6981.159090909091</v>
      </c>
      <c r="L8520" s="16">
        <f t="shared" si="932"/>
        <v>184.30259999999998</v>
      </c>
      <c r="M8520" s="16">
        <f t="shared" si="933"/>
        <v>349.05795454545455</v>
      </c>
      <c r="N8520" s="14">
        <f>E8520*(K8520-L8520-M8520)*IF(F8520="GHS",1,Assumptions!$B$4)</f>
        <v>266428193.76137456</v>
      </c>
      <c r="O8520" s="15">
        <f t="shared" ca="1" si="934"/>
        <v>518</v>
      </c>
      <c r="P8520" s="15" t="str">
        <f t="shared" ca="1" si="935"/>
        <v>365d+</v>
      </c>
      <c r="Q8520" s="17">
        <f ca="1">IF(P8520="0-90d",0,IF(P8520="91-180d",INDEX(Assumptions!$F$8:$F$12,MATCH(B8520,Assumptions!$A$8:$A$12,0)),IF(P8520="181-365d",INDEX(Assumptions!$G$8:$G$12,MATCH(B8520,Assumptions!$A$8:$A$12,0)),INDEX(Assumptions!$H$8:$H$12,MATCH(B8520,Assumptions!$A$8:$A$12,0)))))</f>
        <v>0.4</v>
      </c>
      <c r="R8520" s="14">
        <f t="shared" ca="1" si="936"/>
        <v>101540411.65440002</v>
      </c>
      <c r="S8520" s="14">
        <f t="shared" si="937"/>
        <v>0</v>
      </c>
      <c r="T8520" s="11" t="s">
        <v>39</v>
      </c>
      <c r="U8520" s="18" t="s">
        <v>26</v>
      </c>
    </row>
    <row r="8521" spans="1:21" ht="15" customHeight="1" x14ac:dyDescent="0.15">
      <c r="A8521" s="10" t="s">
        <v>8569</v>
      </c>
      <c r="B8521" s="11" t="s">
        <v>28</v>
      </c>
      <c r="C8521" s="11" t="s">
        <v>55</v>
      </c>
      <c r="D8521" s="12">
        <v>46139</v>
      </c>
      <c r="E8521" s="11">
        <v>3738</v>
      </c>
      <c r="F8521" s="11" t="s">
        <v>24</v>
      </c>
      <c r="G8521" s="13">
        <v>5353.3</v>
      </c>
      <c r="H8521" s="14">
        <f t="shared" si="931"/>
        <v>20010635.400000002</v>
      </c>
      <c r="I8521" s="14">
        <f>IF(F8521="GHS",H8521,H8521*Assumptions!$B$4)</f>
        <v>216114862.32000005</v>
      </c>
      <c r="J8521" s="15" t="str">
        <f>INDEX(Assumptions!$B$8:$B$12,MATCH(B8521,Assumptions!$A$8:$A$12,0))</f>
        <v>Fair Value Less Costs to Sell</v>
      </c>
      <c r="K8521" s="16">
        <f>G8521/(1-INDEX(Assumptions!$D$8:$D$12,MATCH(B8521,Assumptions!$A$8:$A$12,0)))</f>
        <v>6083.295454545455</v>
      </c>
      <c r="L8521" s="16">
        <f t="shared" si="932"/>
        <v>160.59899999999999</v>
      </c>
      <c r="M8521" s="16">
        <f t="shared" si="933"/>
        <v>304.16477272727275</v>
      </c>
      <c r="N8521" s="14">
        <f>E8521*(K8521-L8521-M8521)*IF(F8521="GHS",1,Assumptions!$B$4)</f>
        <v>226822371.40767276</v>
      </c>
      <c r="O8521" s="15">
        <f t="shared" ca="1" si="934"/>
        <v>147</v>
      </c>
      <c r="P8521" s="15" t="str">
        <f t="shared" ca="1" si="935"/>
        <v>91-180d</v>
      </c>
      <c r="Q8521" s="17">
        <f ca="1">IF(P8521="0-90d",0,IF(P8521="91-180d",INDEX(Assumptions!$F$8:$F$12,MATCH(B8521,Assumptions!$A$8:$A$12,0)),IF(P8521="181-365d",INDEX(Assumptions!$G$8:$G$12,MATCH(B8521,Assumptions!$A$8:$A$12,0)),INDEX(Assumptions!$H$8:$H$12,MATCH(B8521,Assumptions!$A$8:$A$12,0)))))</f>
        <v>0.02</v>
      </c>
      <c r="R8521" s="14">
        <f t="shared" ca="1" si="936"/>
        <v>4322297.2464000015</v>
      </c>
      <c r="S8521" s="14">
        <f t="shared" ca="1" si="937"/>
        <v>211792565.07360005</v>
      </c>
      <c r="T8521" s="11" t="s">
        <v>25</v>
      </c>
      <c r="U8521" s="18" t="s">
        <v>26</v>
      </c>
    </row>
    <row r="8522" spans="1:21" ht="15" customHeight="1" x14ac:dyDescent="0.15">
      <c r="A8522" s="10" t="s">
        <v>8570</v>
      </c>
      <c r="B8522" s="11" t="s">
        <v>41</v>
      </c>
      <c r="C8522" s="11" t="s">
        <v>42</v>
      </c>
      <c r="D8522" s="12">
        <v>45895</v>
      </c>
      <c r="E8522" s="11">
        <v>2804</v>
      </c>
      <c r="F8522" s="11" t="s">
        <v>33</v>
      </c>
      <c r="G8522" s="13">
        <v>599.73</v>
      </c>
      <c r="H8522" s="14">
        <f t="shared" si="931"/>
        <v>1681642.9200000002</v>
      </c>
      <c r="I8522" s="14">
        <f>IF(F8522="GHS",H8522,H8522*Assumptions!$B$4)</f>
        <v>1681642.9200000002</v>
      </c>
      <c r="J8522" s="15" t="str">
        <f>INDEX(Assumptions!$B$8:$B$12,MATCH(B8522,Assumptions!$A$8:$A$12,0))</f>
        <v>Weighted Average</v>
      </c>
      <c r="K8522" s="16">
        <f>G8522/(1-INDEX(Assumptions!$D$8:$D$12,MATCH(B8522,Assumptions!$A$8:$A$12,0)))</f>
        <v>922.6615384615385</v>
      </c>
      <c r="L8522" s="16">
        <f t="shared" si="932"/>
        <v>17.991900000000001</v>
      </c>
      <c r="M8522" s="16">
        <f t="shared" si="933"/>
        <v>46.133076923076928</v>
      </c>
      <c r="N8522" s="14">
        <f>E8522*(K8522-L8522-M8522)*IF(F8522="GHS",1,Assumptions!$B$4)</f>
        <v>2407336.5185538461</v>
      </c>
      <c r="O8522" s="15">
        <f t="shared" ca="1" si="934"/>
        <v>391</v>
      </c>
      <c r="P8522" s="15" t="str">
        <f t="shared" ca="1" si="935"/>
        <v>365d+</v>
      </c>
      <c r="Q8522" s="17">
        <f ca="1">IF(P8522="0-90d",0,IF(P8522="91-180d",INDEX(Assumptions!$F$8:$F$12,MATCH(B8522,Assumptions!$A$8:$A$12,0)),IF(P8522="181-365d",INDEX(Assumptions!$G$8:$G$12,MATCH(B8522,Assumptions!$A$8:$A$12,0)),INDEX(Assumptions!$H$8:$H$12,MATCH(B8522,Assumptions!$A$8:$A$12,0)))))</f>
        <v>0.8</v>
      </c>
      <c r="R8522" s="14">
        <f t="shared" ca="1" si="936"/>
        <v>1345314.3360000001</v>
      </c>
      <c r="S8522" s="14">
        <f t="shared" ca="1" si="937"/>
        <v>336328.58400000003</v>
      </c>
      <c r="T8522" s="11" t="s">
        <v>25</v>
      </c>
      <c r="U8522" s="18" t="s">
        <v>26</v>
      </c>
    </row>
    <row r="8523" spans="1:21" ht="15" customHeight="1" x14ac:dyDescent="0.15">
      <c r="A8523" s="10" t="s">
        <v>8571</v>
      </c>
      <c r="B8523" s="11" t="s">
        <v>41</v>
      </c>
      <c r="C8523" s="11" t="s">
        <v>44</v>
      </c>
      <c r="D8523" s="12">
        <v>46088</v>
      </c>
      <c r="E8523" s="11">
        <v>549</v>
      </c>
      <c r="F8523" s="11" t="s">
        <v>33</v>
      </c>
      <c r="G8523" s="13">
        <v>468.55</v>
      </c>
      <c r="H8523" s="14">
        <f t="shared" si="931"/>
        <v>257233.95</v>
      </c>
      <c r="I8523" s="14">
        <f>IF(F8523="GHS",H8523,H8523*Assumptions!$B$4)</f>
        <v>257233.95</v>
      </c>
      <c r="J8523" s="15" t="str">
        <f>INDEX(Assumptions!$B$8:$B$12,MATCH(B8523,Assumptions!$A$8:$A$12,0))</f>
        <v>Weighted Average</v>
      </c>
      <c r="K8523" s="16">
        <f>G8523/(1-INDEX(Assumptions!$D$8:$D$12,MATCH(B8523,Assumptions!$A$8:$A$12,0)))</f>
        <v>720.84615384615381</v>
      </c>
      <c r="L8523" s="16">
        <f t="shared" si="932"/>
        <v>14.0565</v>
      </c>
      <c r="M8523" s="16">
        <f t="shared" si="933"/>
        <v>36.042307692307695</v>
      </c>
      <c r="N8523" s="14">
        <f>E8523*(K8523-L8523-M8523)*IF(F8523="GHS",1,Assumptions!$B$4)</f>
        <v>368240.29303846153</v>
      </c>
      <c r="O8523" s="15">
        <f t="shared" ca="1" si="934"/>
        <v>198</v>
      </c>
      <c r="P8523" s="15" t="str">
        <f t="shared" ca="1" si="935"/>
        <v>181-365d</v>
      </c>
      <c r="Q8523" s="17">
        <f ca="1">IF(P8523="0-90d",0,IF(P8523="91-180d",INDEX(Assumptions!$F$8:$F$12,MATCH(B8523,Assumptions!$A$8:$A$12,0)),IF(P8523="181-365d",INDEX(Assumptions!$G$8:$G$12,MATCH(B8523,Assumptions!$A$8:$A$12,0)),INDEX(Assumptions!$H$8:$H$12,MATCH(B8523,Assumptions!$A$8:$A$12,0)))))</f>
        <v>0.35</v>
      </c>
      <c r="R8523" s="14">
        <f t="shared" ca="1" si="936"/>
        <v>90031.882499999992</v>
      </c>
      <c r="S8523" s="14">
        <f t="shared" ca="1" si="937"/>
        <v>167202.0675</v>
      </c>
      <c r="T8523" s="11" t="s">
        <v>25</v>
      </c>
      <c r="U8523" s="18" t="s">
        <v>26</v>
      </c>
    </row>
    <row r="8524" spans="1:21" ht="15" customHeight="1" x14ac:dyDescent="0.15">
      <c r="A8524" s="10" t="s">
        <v>8572</v>
      </c>
      <c r="B8524" s="11" t="s">
        <v>28</v>
      </c>
      <c r="C8524" s="11" t="s">
        <v>38</v>
      </c>
      <c r="D8524" s="12">
        <v>46196</v>
      </c>
      <c r="E8524" s="11">
        <v>1237</v>
      </c>
      <c r="F8524" s="11" t="s">
        <v>24</v>
      </c>
      <c r="G8524" s="13">
        <v>8164.68</v>
      </c>
      <c r="H8524" s="14">
        <f t="shared" si="931"/>
        <v>10099709.16</v>
      </c>
      <c r="I8524" s="14">
        <f>IF(F8524="GHS",H8524,H8524*Assumptions!$B$4)</f>
        <v>109076858.928</v>
      </c>
      <c r="J8524" s="15" t="str">
        <f>INDEX(Assumptions!$B$8:$B$12,MATCH(B8524,Assumptions!$A$8:$A$12,0))</f>
        <v>Fair Value Less Costs to Sell</v>
      </c>
      <c r="K8524" s="16">
        <f>G8524/(1-INDEX(Assumptions!$D$8:$D$12,MATCH(B8524,Assumptions!$A$8:$A$12,0)))</f>
        <v>9278.045454545454</v>
      </c>
      <c r="L8524" s="16">
        <f t="shared" si="932"/>
        <v>244.94040000000001</v>
      </c>
      <c r="M8524" s="16">
        <f t="shared" si="933"/>
        <v>463.9022727272727</v>
      </c>
      <c r="N8524" s="14">
        <f>E8524*(K8524-L8524-M8524)*IF(F8524="GHS",1,Assumptions!$B$4)</f>
        <v>114481121.48397818</v>
      </c>
      <c r="O8524" s="15">
        <f t="shared" ca="1" si="934"/>
        <v>90</v>
      </c>
      <c r="P8524" s="15" t="str">
        <f t="shared" ca="1" si="935"/>
        <v>0-90d</v>
      </c>
      <c r="Q8524" s="17">
        <f ca="1">IF(P8524="0-90d",0,IF(P8524="91-180d",INDEX(Assumptions!$F$8:$F$12,MATCH(B8524,Assumptions!$A$8:$A$12,0)),IF(P8524="181-365d",INDEX(Assumptions!$G$8:$G$12,MATCH(B8524,Assumptions!$A$8:$A$12,0)),INDEX(Assumptions!$H$8:$H$12,MATCH(B8524,Assumptions!$A$8:$A$12,0)))))</f>
        <v>0</v>
      </c>
      <c r="R8524" s="14">
        <f t="shared" ca="1" si="936"/>
        <v>0</v>
      </c>
      <c r="S8524" s="14">
        <f t="shared" ca="1" si="937"/>
        <v>109076858.928</v>
      </c>
      <c r="T8524" s="11" t="s">
        <v>25</v>
      </c>
      <c r="U8524" s="18" t="s">
        <v>36</v>
      </c>
    </row>
    <row r="8525" spans="1:21" ht="15" customHeight="1" x14ac:dyDescent="0.15">
      <c r="A8525" s="10" t="s">
        <v>8573</v>
      </c>
      <c r="B8525" s="11" t="s">
        <v>28</v>
      </c>
      <c r="C8525" s="11" t="s">
        <v>55</v>
      </c>
      <c r="D8525" s="12">
        <v>45949</v>
      </c>
      <c r="E8525" s="11">
        <v>4638</v>
      </c>
      <c r="F8525" s="11" t="s">
        <v>24</v>
      </c>
      <c r="G8525" s="13">
        <v>6993.59</v>
      </c>
      <c r="H8525" s="14">
        <f t="shared" si="931"/>
        <v>32436270.420000002</v>
      </c>
      <c r="I8525" s="14">
        <f>IF(F8525="GHS",H8525,H8525*Assumptions!$B$4)</f>
        <v>350311720.53600001</v>
      </c>
      <c r="J8525" s="15" t="str">
        <f>INDEX(Assumptions!$B$8:$B$12,MATCH(B8525,Assumptions!$A$8:$A$12,0))</f>
        <v>Fair Value Less Costs to Sell</v>
      </c>
      <c r="K8525" s="16">
        <f>G8525/(1-INDEX(Assumptions!$D$8:$D$12,MATCH(B8525,Assumptions!$A$8:$A$12,0)))</f>
        <v>7947.261363636364</v>
      </c>
      <c r="L8525" s="16">
        <f t="shared" si="932"/>
        <v>209.80769999999998</v>
      </c>
      <c r="M8525" s="16">
        <f t="shared" si="933"/>
        <v>397.36306818181822</v>
      </c>
      <c r="N8525" s="14">
        <f>E8525*(K8525-L8525-M8525)*IF(F8525="GHS",1,Assumptions!$B$4)</f>
        <v>367668073.96255636</v>
      </c>
      <c r="O8525" s="15">
        <f t="shared" ca="1" si="934"/>
        <v>337</v>
      </c>
      <c r="P8525" s="15" t="str">
        <f t="shared" ca="1" si="935"/>
        <v>181-365d</v>
      </c>
      <c r="Q8525" s="17">
        <f ca="1">IF(P8525="0-90d",0,IF(P8525="91-180d",INDEX(Assumptions!$F$8:$F$12,MATCH(B8525,Assumptions!$A$8:$A$12,0)),IF(P8525="181-365d",INDEX(Assumptions!$G$8:$G$12,MATCH(B8525,Assumptions!$A$8:$A$12,0)),INDEX(Assumptions!$H$8:$H$12,MATCH(B8525,Assumptions!$A$8:$A$12,0)))))</f>
        <v>0.1</v>
      </c>
      <c r="R8525" s="14">
        <f t="shared" ca="1" si="936"/>
        <v>35031172.053600006</v>
      </c>
      <c r="S8525" s="14">
        <f t="shared" ca="1" si="937"/>
        <v>315280548.4824</v>
      </c>
      <c r="T8525" s="11" t="s">
        <v>25</v>
      </c>
      <c r="U8525" s="18" t="s">
        <v>26</v>
      </c>
    </row>
    <row r="8526" spans="1:21" ht="15" customHeight="1" x14ac:dyDescent="0.15">
      <c r="A8526" s="10" t="s">
        <v>8574</v>
      </c>
      <c r="B8526" s="11" t="s">
        <v>31</v>
      </c>
      <c r="C8526" s="11" t="s">
        <v>32</v>
      </c>
      <c r="D8526" s="12">
        <v>46092</v>
      </c>
      <c r="E8526" s="11">
        <v>2157</v>
      </c>
      <c r="F8526" s="11" t="s">
        <v>33</v>
      </c>
      <c r="G8526" s="13">
        <v>2654.88</v>
      </c>
      <c r="H8526" s="14">
        <f t="shared" si="931"/>
        <v>5726576.1600000001</v>
      </c>
      <c r="I8526" s="14">
        <f>IF(F8526="GHS",H8526,H8526*Assumptions!$B$4)</f>
        <v>5726576.1600000001</v>
      </c>
      <c r="J8526" s="15" t="str">
        <f>INDEX(Assumptions!$B$8:$B$12,MATCH(B8526,Assumptions!$A$8:$A$12,0))</f>
        <v>Weighted Average</v>
      </c>
      <c r="K8526" s="16">
        <f>G8526/(1-INDEX(Assumptions!$D$8:$D$12,MATCH(B8526,Assumptions!$A$8:$A$12,0)))</f>
        <v>3687.3333333333335</v>
      </c>
      <c r="L8526" s="16">
        <f t="shared" si="932"/>
        <v>79.6464</v>
      </c>
      <c r="M8526" s="16">
        <f t="shared" si="933"/>
        <v>184.36666666666667</v>
      </c>
      <c r="N8526" s="14">
        <f>E8526*(K8526-L8526-M8526)*IF(F8526="GHS",1,Assumptions!$B$4)</f>
        <v>7384101.8152000001</v>
      </c>
      <c r="O8526" s="15">
        <f t="shared" ca="1" si="934"/>
        <v>194</v>
      </c>
      <c r="P8526" s="15" t="str">
        <f t="shared" ca="1" si="935"/>
        <v>181-365d</v>
      </c>
      <c r="Q8526" s="17">
        <f ca="1">IF(P8526="0-90d",0,IF(P8526="91-180d",INDEX(Assumptions!$F$8:$F$12,MATCH(B8526,Assumptions!$A$8:$A$12,0)),IF(P8526="181-365d",INDEX(Assumptions!$G$8:$G$12,MATCH(B8526,Assumptions!$A$8:$A$12,0)),INDEX(Assumptions!$H$8:$H$12,MATCH(B8526,Assumptions!$A$8:$A$12,0)))))</f>
        <v>0.2</v>
      </c>
      <c r="R8526" s="14">
        <f t="shared" ca="1" si="936"/>
        <v>1145315.2320000001</v>
      </c>
      <c r="S8526" s="14">
        <f t="shared" ca="1" si="937"/>
        <v>4581260.9280000003</v>
      </c>
      <c r="T8526" s="11" t="s">
        <v>25</v>
      </c>
      <c r="U8526" s="18" t="s">
        <v>36</v>
      </c>
    </row>
    <row r="8527" spans="1:21" ht="15" customHeight="1" x14ac:dyDescent="0.15">
      <c r="A8527" s="10" t="s">
        <v>8575</v>
      </c>
      <c r="B8527" s="11" t="s">
        <v>41</v>
      </c>
      <c r="C8527" s="11" t="s">
        <v>44</v>
      </c>
      <c r="D8527" s="12">
        <v>45881</v>
      </c>
      <c r="E8527" s="11">
        <v>1996</v>
      </c>
      <c r="F8527" s="11" t="s">
        <v>33</v>
      </c>
      <c r="G8527" s="13">
        <v>263.72000000000003</v>
      </c>
      <c r="H8527" s="14">
        <f t="shared" si="931"/>
        <v>526385.12000000011</v>
      </c>
      <c r="I8527" s="14">
        <f>IF(F8527="GHS",H8527,H8527*Assumptions!$B$4)</f>
        <v>526385.12000000011</v>
      </c>
      <c r="J8527" s="15" t="str">
        <f>INDEX(Assumptions!$B$8:$B$12,MATCH(B8527,Assumptions!$A$8:$A$12,0))</f>
        <v>Weighted Average</v>
      </c>
      <c r="K8527" s="16">
        <f>G8527/(1-INDEX(Assumptions!$D$8:$D$12,MATCH(B8527,Assumptions!$A$8:$A$12,0)))</f>
        <v>405.72307692307697</v>
      </c>
      <c r="L8527" s="16">
        <f t="shared" si="932"/>
        <v>7.9116000000000009</v>
      </c>
      <c r="M8527" s="16">
        <f t="shared" si="933"/>
        <v>20.286153846153852</v>
      </c>
      <c r="N8527" s="14">
        <f>E8527*(K8527-L8527-M8527)*IF(F8527="GHS",1,Assumptions!$B$4)</f>
        <v>753540.54486153845</v>
      </c>
      <c r="O8527" s="15">
        <f t="shared" ca="1" si="934"/>
        <v>405</v>
      </c>
      <c r="P8527" s="15" t="str">
        <f t="shared" ca="1" si="935"/>
        <v>365d+</v>
      </c>
      <c r="Q8527" s="17">
        <f ca="1">IF(P8527="0-90d",0,IF(P8527="91-180d",INDEX(Assumptions!$F$8:$F$12,MATCH(B8527,Assumptions!$A$8:$A$12,0)),IF(P8527="181-365d",INDEX(Assumptions!$G$8:$G$12,MATCH(B8527,Assumptions!$A$8:$A$12,0)),INDEX(Assumptions!$H$8:$H$12,MATCH(B8527,Assumptions!$A$8:$A$12,0)))))</f>
        <v>0.8</v>
      </c>
      <c r="R8527" s="14">
        <f t="shared" ca="1" si="936"/>
        <v>421108.09600000014</v>
      </c>
      <c r="S8527" s="14">
        <f t="shared" ca="1" si="937"/>
        <v>105277.02399999998</v>
      </c>
      <c r="T8527" s="11" t="s">
        <v>25</v>
      </c>
      <c r="U8527" s="18" t="s">
        <v>26</v>
      </c>
    </row>
    <row r="8528" spans="1:21" ht="15" customHeight="1" x14ac:dyDescent="0.15">
      <c r="A8528" s="10" t="s">
        <v>8576</v>
      </c>
      <c r="B8528" s="11" t="s">
        <v>31</v>
      </c>
      <c r="C8528" s="11" t="s">
        <v>63</v>
      </c>
      <c r="D8528" s="12">
        <v>45870</v>
      </c>
      <c r="E8528" s="11">
        <v>4478</v>
      </c>
      <c r="F8528" s="11" t="s">
        <v>33</v>
      </c>
      <c r="G8528" s="13">
        <v>3769.83</v>
      </c>
      <c r="H8528" s="14">
        <f t="shared" si="931"/>
        <v>16881298.739999998</v>
      </c>
      <c r="I8528" s="14">
        <f>IF(F8528="GHS",H8528,H8528*Assumptions!$B$4)</f>
        <v>16881298.739999998</v>
      </c>
      <c r="J8528" s="15" t="str">
        <f>INDEX(Assumptions!$B$8:$B$12,MATCH(B8528,Assumptions!$A$8:$A$12,0))</f>
        <v>Weighted Average</v>
      </c>
      <c r="K8528" s="16">
        <f>G8528/(1-INDEX(Assumptions!$D$8:$D$12,MATCH(B8528,Assumptions!$A$8:$A$12,0)))</f>
        <v>5235.875</v>
      </c>
      <c r="L8528" s="16">
        <f t="shared" si="932"/>
        <v>113.0949</v>
      </c>
      <c r="M8528" s="16">
        <f t="shared" si="933"/>
        <v>261.79374999999999</v>
      </c>
      <c r="N8528" s="14">
        <f>E8528*(K8528-L8528-M8528)*IF(F8528="GHS",1,Assumptions!$B$4)</f>
        <v>21767496.875300001</v>
      </c>
      <c r="O8528" s="15">
        <f t="shared" ca="1" si="934"/>
        <v>416</v>
      </c>
      <c r="P8528" s="15" t="str">
        <f t="shared" ca="1" si="935"/>
        <v>365d+</v>
      </c>
      <c r="Q8528" s="17">
        <f ca="1">IF(P8528="0-90d",0,IF(P8528="91-180d",INDEX(Assumptions!$F$8:$F$12,MATCH(B8528,Assumptions!$A$8:$A$12,0)),IF(P8528="181-365d",INDEX(Assumptions!$G$8:$G$12,MATCH(B8528,Assumptions!$A$8:$A$12,0)),INDEX(Assumptions!$H$8:$H$12,MATCH(B8528,Assumptions!$A$8:$A$12,0)))))</f>
        <v>0.6</v>
      </c>
      <c r="R8528" s="14">
        <f t="shared" ca="1" si="936"/>
        <v>10128779.243999999</v>
      </c>
      <c r="S8528" s="14">
        <f t="shared" ca="1" si="937"/>
        <v>6752519.4959999993</v>
      </c>
      <c r="T8528" s="11" t="s">
        <v>25</v>
      </c>
      <c r="U8528" s="18" t="s">
        <v>26</v>
      </c>
    </row>
    <row r="8529" spans="1:21" ht="15" customHeight="1" x14ac:dyDescent="0.15">
      <c r="A8529" s="10" t="s">
        <v>8577</v>
      </c>
      <c r="B8529" s="11" t="s">
        <v>28</v>
      </c>
      <c r="C8529" s="11" t="s">
        <v>35</v>
      </c>
      <c r="D8529" s="12">
        <v>45841</v>
      </c>
      <c r="E8529" s="11">
        <v>4630</v>
      </c>
      <c r="F8529" s="11" t="s">
        <v>24</v>
      </c>
      <c r="G8529" s="13">
        <v>9069.18</v>
      </c>
      <c r="H8529" s="14">
        <f t="shared" si="931"/>
        <v>41990303.399999999</v>
      </c>
      <c r="I8529" s="14">
        <f>IF(F8529="GHS",H8529,H8529*Assumptions!$B$4)</f>
        <v>453495276.72000003</v>
      </c>
      <c r="J8529" s="15" t="str">
        <f>INDEX(Assumptions!$B$8:$B$12,MATCH(B8529,Assumptions!$A$8:$A$12,0))</f>
        <v>Fair Value Less Costs to Sell</v>
      </c>
      <c r="K8529" s="16">
        <f>G8529/(1-INDEX(Assumptions!$D$8:$D$12,MATCH(B8529,Assumptions!$A$8:$A$12,0)))</f>
        <v>10305.886363636364</v>
      </c>
      <c r="L8529" s="16">
        <f t="shared" si="932"/>
        <v>272.0754</v>
      </c>
      <c r="M8529" s="16">
        <f t="shared" si="933"/>
        <v>515.2943181818182</v>
      </c>
      <c r="N8529" s="14">
        <f>E8529*(K8529-L8529-M8529)*IF(F8529="GHS",1,Assumptions!$B$4)</f>
        <v>475963906.33930916</v>
      </c>
      <c r="O8529" s="15">
        <f t="shared" ca="1" si="934"/>
        <v>445</v>
      </c>
      <c r="P8529" s="15" t="str">
        <f t="shared" ca="1" si="935"/>
        <v>365d+</v>
      </c>
      <c r="Q8529" s="17">
        <f ca="1">IF(P8529="0-90d",0,IF(P8529="91-180d",INDEX(Assumptions!$F$8:$F$12,MATCH(B8529,Assumptions!$A$8:$A$12,0)),IF(P8529="181-365d",INDEX(Assumptions!$G$8:$G$12,MATCH(B8529,Assumptions!$A$8:$A$12,0)),INDEX(Assumptions!$H$8:$H$12,MATCH(B8529,Assumptions!$A$8:$A$12,0)))))</f>
        <v>0.4</v>
      </c>
      <c r="R8529" s="14">
        <f t="shared" ca="1" si="936"/>
        <v>181398110.68800002</v>
      </c>
      <c r="S8529" s="14">
        <f t="shared" ca="1" si="937"/>
        <v>272097166.03200001</v>
      </c>
      <c r="T8529" s="11" t="s">
        <v>25</v>
      </c>
      <c r="U8529" s="18" t="s">
        <v>26</v>
      </c>
    </row>
    <row r="8530" spans="1:21" ht="15" customHeight="1" x14ac:dyDescent="0.15">
      <c r="A8530" s="10" t="s">
        <v>8578</v>
      </c>
      <c r="B8530" s="11" t="s">
        <v>28</v>
      </c>
      <c r="C8530" s="11" t="s">
        <v>38</v>
      </c>
      <c r="D8530" s="12">
        <v>45956</v>
      </c>
      <c r="E8530" s="11">
        <v>3763</v>
      </c>
      <c r="F8530" s="11" t="s">
        <v>24</v>
      </c>
      <c r="G8530" s="13">
        <v>4409.38</v>
      </c>
      <c r="H8530" s="14">
        <f t="shared" si="931"/>
        <v>16592496.940000001</v>
      </c>
      <c r="I8530" s="14">
        <f>IF(F8530="GHS",H8530,H8530*Assumptions!$B$4)</f>
        <v>179198966.95200002</v>
      </c>
      <c r="J8530" s="15" t="str">
        <f>INDEX(Assumptions!$B$8:$B$12,MATCH(B8530,Assumptions!$A$8:$A$12,0))</f>
        <v>Fair Value Less Costs to Sell</v>
      </c>
      <c r="K8530" s="16">
        <f>G8530/(1-INDEX(Assumptions!$D$8:$D$12,MATCH(B8530,Assumptions!$A$8:$A$12,0)))</f>
        <v>5010.659090909091</v>
      </c>
      <c r="L8530" s="16">
        <f t="shared" si="932"/>
        <v>132.28139999999999</v>
      </c>
      <c r="M8530" s="16">
        <f t="shared" si="933"/>
        <v>250.53295454545457</v>
      </c>
      <c r="N8530" s="14">
        <f>E8530*(K8530-L8530-M8530)*IF(F8530="GHS",1,Assumptions!$B$4)</f>
        <v>188077461.22371277</v>
      </c>
      <c r="O8530" s="15">
        <f t="shared" ca="1" si="934"/>
        <v>330</v>
      </c>
      <c r="P8530" s="15" t="str">
        <f t="shared" ca="1" si="935"/>
        <v>181-365d</v>
      </c>
      <c r="Q8530" s="17">
        <f ca="1">IF(P8530="0-90d",0,IF(P8530="91-180d",INDEX(Assumptions!$F$8:$F$12,MATCH(B8530,Assumptions!$A$8:$A$12,0)),IF(P8530="181-365d",INDEX(Assumptions!$G$8:$G$12,MATCH(B8530,Assumptions!$A$8:$A$12,0)),INDEX(Assumptions!$H$8:$H$12,MATCH(B8530,Assumptions!$A$8:$A$12,0)))))</f>
        <v>0.1</v>
      </c>
      <c r="R8530" s="14">
        <f t="shared" ca="1" si="936"/>
        <v>17919896.695200004</v>
      </c>
      <c r="S8530" s="14">
        <f t="shared" ca="1" si="937"/>
        <v>161279070.25680003</v>
      </c>
      <c r="T8530" s="11" t="s">
        <v>50</v>
      </c>
      <c r="U8530" s="18" t="s">
        <v>26</v>
      </c>
    </row>
    <row r="8531" spans="1:21" ht="15" customHeight="1" x14ac:dyDescent="0.15">
      <c r="A8531" s="10" t="s">
        <v>8579</v>
      </c>
      <c r="B8531" s="11" t="s">
        <v>46</v>
      </c>
      <c r="C8531" s="11" t="s">
        <v>52</v>
      </c>
      <c r="D8531" s="12">
        <v>45763</v>
      </c>
      <c r="E8531" s="11">
        <v>4755</v>
      </c>
      <c r="F8531" s="11" t="s">
        <v>33</v>
      </c>
      <c r="G8531" s="13">
        <v>784150.55</v>
      </c>
      <c r="H8531" s="14">
        <f t="shared" si="931"/>
        <v>3728635865.25</v>
      </c>
      <c r="I8531" s="14">
        <f>IF(F8531="GHS",H8531,H8531*Assumptions!$B$4)</f>
        <v>3728635865.25</v>
      </c>
      <c r="J8531" s="15" t="str">
        <f>INDEX(Assumptions!$B$8:$B$12,MATCH(B8531,Assumptions!$A$8:$A$12,0))</f>
        <v>Specific Identification</v>
      </c>
      <c r="K8531" s="16">
        <f>G8531/(1-INDEX(Assumptions!$D$8:$D$12,MATCH(B8531,Assumptions!$A$8:$A$12,0)))</f>
        <v>1005321.217948718</v>
      </c>
      <c r="L8531" s="16">
        <f t="shared" si="932"/>
        <v>23524.516500000002</v>
      </c>
      <c r="M8531" s="16">
        <f t="shared" si="933"/>
        <v>50266.060897435906</v>
      </c>
      <c r="N8531" s="14">
        <f>E8531*(K8531-L8531-M8531)*IF(F8531="GHS",1,Assumptions!$B$4)</f>
        <v>4429428195.8213463</v>
      </c>
      <c r="O8531" s="15">
        <f t="shared" ca="1" si="934"/>
        <v>523</v>
      </c>
      <c r="P8531" s="15" t="str">
        <f t="shared" ca="1" si="935"/>
        <v>365d+</v>
      </c>
      <c r="Q8531" s="17">
        <f ca="1">IF(P8531="0-90d",0,IF(P8531="91-180d",INDEX(Assumptions!$F$8:$F$12,MATCH(B8531,Assumptions!$A$8:$A$12,0)),IF(P8531="181-365d",INDEX(Assumptions!$G$8:$G$12,MATCH(B8531,Assumptions!$A$8:$A$12,0)),INDEX(Assumptions!$H$8:$H$12,MATCH(B8531,Assumptions!$A$8:$A$12,0)))))</f>
        <v>0.15</v>
      </c>
      <c r="R8531" s="14">
        <f t="shared" ca="1" si="936"/>
        <v>559295379.78750002</v>
      </c>
      <c r="S8531" s="14">
        <f t="shared" ca="1" si="937"/>
        <v>3169340485.4625001</v>
      </c>
      <c r="T8531" s="11" t="s">
        <v>25</v>
      </c>
      <c r="U8531" s="18" t="s">
        <v>26</v>
      </c>
    </row>
    <row r="8532" spans="1:21" ht="15" customHeight="1" x14ac:dyDescent="0.15">
      <c r="A8532" s="10" t="s">
        <v>8580</v>
      </c>
      <c r="B8532" s="11" t="s">
        <v>41</v>
      </c>
      <c r="C8532" s="11" t="s">
        <v>49</v>
      </c>
      <c r="D8532" s="12">
        <v>45988</v>
      </c>
      <c r="E8532" s="11">
        <v>4769</v>
      </c>
      <c r="F8532" s="11" t="s">
        <v>33</v>
      </c>
      <c r="G8532" s="13">
        <v>1043.5</v>
      </c>
      <c r="H8532" s="14">
        <f t="shared" si="931"/>
        <v>4976451.5</v>
      </c>
      <c r="I8532" s="14">
        <f>IF(F8532="GHS",H8532,H8532*Assumptions!$B$4)</f>
        <v>4976451.5</v>
      </c>
      <c r="J8532" s="15" t="str">
        <f>INDEX(Assumptions!$B$8:$B$12,MATCH(B8532,Assumptions!$A$8:$A$12,0))</f>
        <v>Weighted Average</v>
      </c>
      <c r="K8532" s="16">
        <f>G8532/(1-INDEX(Assumptions!$D$8:$D$12,MATCH(B8532,Assumptions!$A$8:$A$12,0)))</f>
        <v>1605.3846153846152</v>
      </c>
      <c r="L8532" s="16">
        <f t="shared" si="932"/>
        <v>31.305</v>
      </c>
      <c r="M8532" s="16">
        <f t="shared" si="933"/>
        <v>80.269230769230774</v>
      </c>
      <c r="N8532" s="14">
        <f>E8532*(K8532-L8532-M8532)*IF(F8532="GHS",1,Assumptions!$B$4)</f>
        <v>7123981.7242307682</v>
      </c>
      <c r="O8532" s="15">
        <f t="shared" ca="1" si="934"/>
        <v>298</v>
      </c>
      <c r="P8532" s="15" t="str">
        <f t="shared" ca="1" si="935"/>
        <v>181-365d</v>
      </c>
      <c r="Q8532" s="17">
        <f ca="1">IF(P8532="0-90d",0,IF(P8532="91-180d",INDEX(Assumptions!$F$8:$F$12,MATCH(B8532,Assumptions!$A$8:$A$12,0)),IF(P8532="181-365d",INDEX(Assumptions!$G$8:$G$12,MATCH(B8532,Assumptions!$A$8:$A$12,0)),INDEX(Assumptions!$H$8:$H$12,MATCH(B8532,Assumptions!$A$8:$A$12,0)))))</f>
        <v>0.35</v>
      </c>
      <c r="R8532" s="14">
        <f t="shared" ca="1" si="936"/>
        <v>1741758.0249999999</v>
      </c>
      <c r="S8532" s="14">
        <f t="shared" ca="1" si="937"/>
        <v>3234693.4750000001</v>
      </c>
      <c r="T8532" s="11" t="s">
        <v>25</v>
      </c>
      <c r="U8532" s="18" t="s">
        <v>26</v>
      </c>
    </row>
    <row r="8533" spans="1:21" ht="15" customHeight="1" x14ac:dyDescent="0.15">
      <c r="A8533" s="10" t="s">
        <v>8581</v>
      </c>
      <c r="B8533" s="11" t="s">
        <v>28</v>
      </c>
      <c r="C8533" s="11" t="s">
        <v>29</v>
      </c>
      <c r="D8533" s="12">
        <v>45788</v>
      </c>
      <c r="E8533" s="11">
        <v>3275</v>
      </c>
      <c r="F8533" s="11" t="s">
        <v>24</v>
      </c>
      <c r="G8533" s="13">
        <v>3390.17</v>
      </c>
      <c r="H8533" s="14">
        <f t="shared" si="931"/>
        <v>11102806.75</v>
      </c>
      <c r="I8533" s="14">
        <f>IF(F8533="GHS",H8533,H8533*Assumptions!$B$4)</f>
        <v>119910312.90000001</v>
      </c>
      <c r="J8533" s="15" t="str">
        <f>INDEX(Assumptions!$B$8:$B$12,MATCH(B8533,Assumptions!$A$8:$A$12,0))</f>
        <v>Fair Value Less Costs to Sell</v>
      </c>
      <c r="K8533" s="16">
        <f>G8533/(1-INDEX(Assumptions!$D$8:$D$12,MATCH(B8533,Assumptions!$A$8:$A$12,0)))</f>
        <v>3852.465909090909</v>
      </c>
      <c r="L8533" s="16">
        <f t="shared" si="932"/>
        <v>101.7051</v>
      </c>
      <c r="M8533" s="16">
        <f t="shared" si="933"/>
        <v>192.62329545454546</v>
      </c>
      <c r="N8533" s="14">
        <f>E8533*(K8533-L8533-M8533)*IF(F8533="GHS",1,Assumptions!$B$4)</f>
        <v>125851323.85731819</v>
      </c>
      <c r="O8533" s="15">
        <f t="shared" ca="1" si="934"/>
        <v>498</v>
      </c>
      <c r="P8533" s="15" t="str">
        <f t="shared" ca="1" si="935"/>
        <v>365d+</v>
      </c>
      <c r="Q8533" s="17">
        <f ca="1">IF(P8533="0-90d",0,IF(P8533="91-180d",INDEX(Assumptions!$F$8:$F$12,MATCH(B8533,Assumptions!$A$8:$A$12,0)),IF(P8533="181-365d",INDEX(Assumptions!$G$8:$G$12,MATCH(B8533,Assumptions!$A$8:$A$12,0)),INDEX(Assumptions!$H$8:$H$12,MATCH(B8533,Assumptions!$A$8:$A$12,0)))))</f>
        <v>0.4</v>
      </c>
      <c r="R8533" s="14">
        <f t="shared" ca="1" si="936"/>
        <v>47964125.160000004</v>
      </c>
      <c r="S8533" s="14">
        <f t="shared" ca="1" si="937"/>
        <v>71946187.74000001</v>
      </c>
      <c r="T8533" s="11" t="s">
        <v>25</v>
      </c>
      <c r="U8533" s="18" t="s">
        <v>26</v>
      </c>
    </row>
    <row r="8534" spans="1:21" ht="15" customHeight="1" x14ac:dyDescent="0.15">
      <c r="A8534" s="10" t="s">
        <v>8582</v>
      </c>
      <c r="B8534" s="11" t="s">
        <v>31</v>
      </c>
      <c r="C8534" s="11" t="s">
        <v>63</v>
      </c>
      <c r="D8534" s="12">
        <v>45780</v>
      </c>
      <c r="E8534" s="11">
        <v>2909</v>
      </c>
      <c r="F8534" s="11" t="s">
        <v>33</v>
      </c>
      <c r="G8534" s="13">
        <v>3635.07</v>
      </c>
      <c r="H8534" s="14">
        <f t="shared" si="931"/>
        <v>10574418.630000001</v>
      </c>
      <c r="I8534" s="14">
        <f>IF(F8534="GHS",H8534,H8534*Assumptions!$B$4)</f>
        <v>10574418.630000001</v>
      </c>
      <c r="J8534" s="15" t="str">
        <f>INDEX(Assumptions!$B$8:$B$12,MATCH(B8534,Assumptions!$A$8:$A$12,0))</f>
        <v>Weighted Average</v>
      </c>
      <c r="K8534" s="16">
        <f>G8534/(1-INDEX(Assumptions!$D$8:$D$12,MATCH(B8534,Assumptions!$A$8:$A$12,0)))</f>
        <v>5048.7083333333339</v>
      </c>
      <c r="L8534" s="16">
        <f t="shared" si="932"/>
        <v>109.0521</v>
      </c>
      <c r="M8534" s="16">
        <f t="shared" si="933"/>
        <v>252.4354166666667</v>
      </c>
      <c r="N8534" s="14">
        <f>E8534*(K8534-L8534-M8534)*IF(F8534="GHS",1,Assumptions!$B$4)</f>
        <v>13635125.355683336</v>
      </c>
      <c r="O8534" s="15">
        <f t="shared" ca="1" si="934"/>
        <v>506</v>
      </c>
      <c r="P8534" s="15" t="str">
        <f t="shared" ca="1" si="935"/>
        <v>365d+</v>
      </c>
      <c r="Q8534" s="17">
        <f ca="1">IF(P8534="0-90d",0,IF(P8534="91-180d",INDEX(Assumptions!$F$8:$F$12,MATCH(B8534,Assumptions!$A$8:$A$12,0)),IF(P8534="181-365d",INDEX(Assumptions!$G$8:$G$12,MATCH(B8534,Assumptions!$A$8:$A$12,0)),INDEX(Assumptions!$H$8:$H$12,MATCH(B8534,Assumptions!$A$8:$A$12,0)))))</f>
        <v>0.6</v>
      </c>
      <c r="R8534" s="14">
        <f t="shared" ca="1" si="936"/>
        <v>6344651.1780000003</v>
      </c>
      <c r="S8534" s="14">
        <f t="shared" ca="1" si="937"/>
        <v>4229767.4520000005</v>
      </c>
      <c r="T8534" s="11" t="s">
        <v>25</v>
      </c>
      <c r="U8534" s="18" t="s">
        <v>26</v>
      </c>
    </row>
    <row r="8535" spans="1:21" ht="15" customHeight="1" x14ac:dyDescent="0.15">
      <c r="A8535" s="10" t="s">
        <v>8583</v>
      </c>
      <c r="B8535" s="11" t="s">
        <v>31</v>
      </c>
      <c r="C8535" s="11" t="s">
        <v>32</v>
      </c>
      <c r="D8535" s="12">
        <v>45770</v>
      </c>
      <c r="E8535" s="11">
        <v>1323</v>
      </c>
      <c r="F8535" s="11" t="s">
        <v>33</v>
      </c>
      <c r="G8535" s="13">
        <v>1292.79</v>
      </c>
      <c r="H8535" s="14">
        <f t="shared" si="931"/>
        <v>1710361.17</v>
      </c>
      <c r="I8535" s="14">
        <f>IF(F8535="GHS",H8535,H8535*Assumptions!$B$4)</f>
        <v>1710361.17</v>
      </c>
      <c r="J8535" s="15" t="str">
        <f>INDEX(Assumptions!$B$8:$B$12,MATCH(B8535,Assumptions!$A$8:$A$12,0))</f>
        <v>Weighted Average</v>
      </c>
      <c r="K8535" s="16">
        <f>G8535/(1-INDEX(Assumptions!$D$8:$D$12,MATCH(B8535,Assumptions!$A$8:$A$12,0)))</f>
        <v>1795.5416666666667</v>
      </c>
      <c r="L8535" s="16">
        <f t="shared" si="932"/>
        <v>38.783699999999996</v>
      </c>
      <c r="M8535" s="16">
        <f t="shared" si="933"/>
        <v>89.777083333333337</v>
      </c>
      <c r="N8535" s="14">
        <f>E8535*(K8535-L8535-M8535)*IF(F8535="GHS",1,Assumptions!$B$4)</f>
        <v>2205415.7086499999</v>
      </c>
      <c r="O8535" s="15">
        <f t="shared" ca="1" si="934"/>
        <v>516</v>
      </c>
      <c r="P8535" s="15" t="str">
        <f t="shared" ca="1" si="935"/>
        <v>365d+</v>
      </c>
      <c r="Q8535" s="17">
        <f ca="1">IF(P8535="0-90d",0,IF(P8535="91-180d",INDEX(Assumptions!$F$8:$F$12,MATCH(B8535,Assumptions!$A$8:$A$12,0)),IF(P8535="181-365d",INDEX(Assumptions!$G$8:$G$12,MATCH(B8535,Assumptions!$A$8:$A$12,0)),INDEX(Assumptions!$H$8:$H$12,MATCH(B8535,Assumptions!$A$8:$A$12,0)))))</f>
        <v>0.6</v>
      </c>
      <c r="R8535" s="14">
        <f t="shared" ca="1" si="936"/>
        <v>1026216.7019999999</v>
      </c>
      <c r="S8535" s="14">
        <f t="shared" si="937"/>
        <v>0</v>
      </c>
      <c r="T8535" s="11" t="s">
        <v>39</v>
      </c>
      <c r="U8535" s="18" t="s">
        <v>26</v>
      </c>
    </row>
    <row r="8536" spans="1:21" ht="15" customHeight="1" x14ac:dyDescent="0.15">
      <c r="A8536" s="10" t="s">
        <v>8584</v>
      </c>
      <c r="B8536" s="11" t="s">
        <v>41</v>
      </c>
      <c r="C8536" s="11" t="s">
        <v>49</v>
      </c>
      <c r="D8536" s="12">
        <v>46130</v>
      </c>
      <c r="E8536" s="11">
        <v>3259</v>
      </c>
      <c r="F8536" s="11" t="s">
        <v>33</v>
      </c>
      <c r="G8536" s="13">
        <v>405.69</v>
      </c>
      <c r="H8536" s="14">
        <f t="shared" si="931"/>
        <v>1322143.71</v>
      </c>
      <c r="I8536" s="14">
        <f>IF(F8536="GHS",H8536,H8536*Assumptions!$B$4)</f>
        <v>1322143.71</v>
      </c>
      <c r="J8536" s="15" t="str">
        <f>INDEX(Assumptions!$B$8:$B$12,MATCH(B8536,Assumptions!$A$8:$A$12,0))</f>
        <v>Weighted Average</v>
      </c>
      <c r="K8536" s="16">
        <f>G8536/(1-INDEX(Assumptions!$D$8:$D$12,MATCH(B8536,Assumptions!$A$8:$A$12,0)))</f>
        <v>624.13846153846157</v>
      </c>
      <c r="L8536" s="16">
        <f t="shared" si="932"/>
        <v>12.1707</v>
      </c>
      <c r="M8536" s="16">
        <f t="shared" si="933"/>
        <v>31.206923076923079</v>
      </c>
      <c r="N8536" s="14">
        <f>E8536*(K8536-L8536-M8536)*IF(F8536="GHS",1,Assumptions!$B$4)</f>
        <v>1892699.5725461538</v>
      </c>
      <c r="O8536" s="15">
        <f t="shared" ca="1" si="934"/>
        <v>156</v>
      </c>
      <c r="P8536" s="15" t="str">
        <f t="shared" ca="1" si="935"/>
        <v>91-180d</v>
      </c>
      <c r="Q8536" s="17">
        <f ca="1">IF(P8536="0-90d",0,IF(P8536="91-180d",INDEX(Assumptions!$F$8:$F$12,MATCH(B8536,Assumptions!$A$8:$A$12,0)),IF(P8536="181-365d",INDEX(Assumptions!$G$8:$G$12,MATCH(B8536,Assumptions!$A$8:$A$12,0)),INDEX(Assumptions!$H$8:$H$12,MATCH(B8536,Assumptions!$A$8:$A$12,0)))))</f>
        <v>0.1</v>
      </c>
      <c r="R8536" s="14">
        <f t="shared" ca="1" si="936"/>
        <v>132214.37100000001</v>
      </c>
      <c r="S8536" s="14">
        <f t="shared" ca="1" si="937"/>
        <v>1189929.3389999999</v>
      </c>
      <c r="T8536" s="11" t="s">
        <v>25</v>
      </c>
      <c r="U8536" s="18" t="s">
        <v>26</v>
      </c>
    </row>
    <row r="8537" spans="1:21" ht="15" customHeight="1" x14ac:dyDescent="0.15">
      <c r="A8537" s="10" t="s">
        <v>8585</v>
      </c>
      <c r="B8537" s="11" t="s">
        <v>22</v>
      </c>
      <c r="C8537" s="11" t="s">
        <v>23</v>
      </c>
      <c r="D8537" s="12">
        <v>46207</v>
      </c>
      <c r="E8537" s="11">
        <v>4487</v>
      </c>
      <c r="F8537" s="11" t="s">
        <v>24</v>
      </c>
      <c r="G8537" s="13">
        <v>64268.639999999999</v>
      </c>
      <c r="H8537" s="14">
        <f t="shared" si="931"/>
        <v>288373387.68000001</v>
      </c>
      <c r="I8537" s="14">
        <f>IF(F8537="GHS",H8537,H8537*Assumptions!$B$4)</f>
        <v>3114432586.9440002</v>
      </c>
      <c r="J8537" s="15" t="str">
        <f>INDEX(Assumptions!$B$8:$B$12,MATCH(B8537,Assumptions!$A$8:$A$12,0))</f>
        <v>FIFO</v>
      </c>
      <c r="K8537" s="16">
        <f>G8537/(1-INDEX(Assumptions!$D$8:$D$12,MATCH(B8537,Assumptions!$A$8:$A$12,0)))</f>
        <v>78376.390243902439</v>
      </c>
      <c r="L8537" s="16">
        <f t="shared" si="932"/>
        <v>1928.0591999999999</v>
      </c>
      <c r="M8537" s="16">
        <f t="shared" si="933"/>
        <v>3918.8195121951221</v>
      </c>
      <c r="N8537" s="14">
        <f>E8537*(K8537-L8537-M8537)*IF(F8537="GHS",1,Assumptions!$B$4)</f>
        <v>3514751117.0219235</v>
      </c>
      <c r="O8537" s="15">
        <f t="shared" ca="1" si="934"/>
        <v>79</v>
      </c>
      <c r="P8537" s="15" t="str">
        <f t="shared" ca="1" si="935"/>
        <v>0-90d</v>
      </c>
      <c r="Q8537" s="17">
        <f ca="1">IF(P8537="0-90d",0,IF(P8537="91-180d",INDEX(Assumptions!$F$8:$F$12,MATCH(B8537,Assumptions!$A$8:$A$12,0)),IF(P8537="181-365d",INDEX(Assumptions!$G$8:$G$12,MATCH(B8537,Assumptions!$A$8:$A$12,0)),INDEX(Assumptions!$H$8:$H$12,MATCH(B8537,Assumptions!$A$8:$A$12,0)))))</f>
        <v>0</v>
      </c>
      <c r="R8537" s="14">
        <f t="shared" ca="1" si="936"/>
        <v>0</v>
      </c>
      <c r="S8537" s="14">
        <f t="shared" ca="1" si="937"/>
        <v>3114432586.9440002</v>
      </c>
      <c r="T8537" s="11" t="s">
        <v>25</v>
      </c>
      <c r="U8537" s="18" t="s">
        <v>26</v>
      </c>
    </row>
    <row r="8538" spans="1:21" ht="15" customHeight="1" x14ac:dyDescent="0.15">
      <c r="A8538" s="10" t="s">
        <v>8586</v>
      </c>
      <c r="B8538" s="11" t="s">
        <v>22</v>
      </c>
      <c r="C8538" s="11" t="s">
        <v>61</v>
      </c>
      <c r="D8538" s="12">
        <v>45926</v>
      </c>
      <c r="E8538" s="11">
        <v>238</v>
      </c>
      <c r="F8538" s="11" t="s">
        <v>24</v>
      </c>
      <c r="G8538" s="13">
        <v>23040.42</v>
      </c>
      <c r="H8538" s="14">
        <f t="shared" si="931"/>
        <v>5483619.96</v>
      </c>
      <c r="I8538" s="14">
        <f>IF(F8538="GHS",H8538,H8538*Assumptions!$B$4)</f>
        <v>59223095.568000004</v>
      </c>
      <c r="J8538" s="15" t="str">
        <f>INDEX(Assumptions!$B$8:$B$12,MATCH(B8538,Assumptions!$A$8:$A$12,0))</f>
        <v>FIFO</v>
      </c>
      <c r="K8538" s="16">
        <f>G8538/(1-INDEX(Assumptions!$D$8:$D$12,MATCH(B8538,Assumptions!$A$8:$A$12,0)))</f>
        <v>28098.073170731703</v>
      </c>
      <c r="L8538" s="16">
        <f t="shared" si="932"/>
        <v>691.21259999999995</v>
      </c>
      <c r="M8538" s="16">
        <f t="shared" si="933"/>
        <v>1404.9036585365852</v>
      </c>
      <c r="N8538" s="14">
        <f>E8538*(K8538-L8538-M8538)*IF(F8538="GHS",1,Assumptions!$B$4)</f>
        <v>66835430.047106333</v>
      </c>
      <c r="O8538" s="15">
        <f t="shared" ca="1" si="934"/>
        <v>360</v>
      </c>
      <c r="P8538" s="15" t="str">
        <f t="shared" ca="1" si="935"/>
        <v>181-365d</v>
      </c>
      <c r="Q8538" s="17">
        <f ca="1">IF(P8538="0-90d",0,IF(P8538="91-180d",INDEX(Assumptions!$F$8:$F$12,MATCH(B8538,Assumptions!$A$8:$A$12,0)),IF(P8538="181-365d",INDEX(Assumptions!$G$8:$G$12,MATCH(B8538,Assumptions!$A$8:$A$12,0)),INDEX(Assumptions!$H$8:$H$12,MATCH(B8538,Assumptions!$A$8:$A$12,0)))))</f>
        <v>0.15</v>
      </c>
      <c r="R8538" s="14">
        <f t="shared" ca="1" si="936"/>
        <v>8883464.3352000006</v>
      </c>
      <c r="S8538" s="14">
        <f t="shared" ca="1" si="937"/>
        <v>50339631.232800007</v>
      </c>
      <c r="T8538" s="11" t="s">
        <v>25</v>
      </c>
      <c r="U8538" s="18" t="s">
        <v>26</v>
      </c>
    </row>
    <row r="8539" spans="1:21" ht="15" customHeight="1" x14ac:dyDescent="0.15">
      <c r="A8539" s="10" t="s">
        <v>8587</v>
      </c>
      <c r="B8539" s="11" t="s">
        <v>28</v>
      </c>
      <c r="C8539" s="11" t="s">
        <v>55</v>
      </c>
      <c r="D8539" s="12">
        <v>46031</v>
      </c>
      <c r="E8539" s="11">
        <v>4877</v>
      </c>
      <c r="F8539" s="11" t="s">
        <v>24</v>
      </c>
      <c r="G8539" s="13">
        <v>4089.61</v>
      </c>
      <c r="H8539" s="14">
        <f t="shared" si="931"/>
        <v>19945027.969999999</v>
      </c>
      <c r="I8539" s="14">
        <f>IF(F8539="GHS",H8539,H8539*Assumptions!$B$4)</f>
        <v>215406302.07600001</v>
      </c>
      <c r="J8539" s="15" t="str">
        <f>INDEX(Assumptions!$B$8:$B$12,MATCH(B8539,Assumptions!$A$8:$A$12,0))</f>
        <v>Fair Value Less Costs to Sell</v>
      </c>
      <c r="K8539" s="16">
        <f>G8539/(1-INDEX(Assumptions!$D$8:$D$12,MATCH(B8539,Assumptions!$A$8:$A$12,0)))</f>
        <v>4647.284090909091</v>
      </c>
      <c r="L8539" s="16">
        <f t="shared" si="932"/>
        <v>122.6883</v>
      </c>
      <c r="M8539" s="16">
        <f t="shared" si="933"/>
        <v>232.36420454545456</v>
      </c>
      <c r="N8539" s="14">
        <f>E8539*(K8539-L8539-M8539)*IF(F8539="GHS",1,Assumptions!$B$4)</f>
        <v>226078705.22431096</v>
      </c>
      <c r="O8539" s="15">
        <f t="shared" ca="1" si="934"/>
        <v>255</v>
      </c>
      <c r="P8539" s="15" t="str">
        <f t="shared" ca="1" si="935"/>
        <v>181-365d</v>
      </c>
      <c r="Q8539" s="17">
        <f ca="1">IF(P8539="0-90d",0,IF(P8539="91-180d",INDEX(Assumptions!$F$8:$F$12,MATCH(B8539,Assumptions!$A$8:$A$12,0)),IF(P8539="181-365d",INDEX(Assumptions!$G$8:$G$12,MATCH(B8539,Assumptions!$A$8:$A$12,0)),INDEX(Assumptions!$H$8:$H$12,MATCH(B8539,Assumptions!$A$8:$A$12,0)))))</f>
        <v>0.1</v>
      </c>
      <c r="R8539" s="14">
        <f t="shared" ca="1" si="936"/>
        <v>21540630.207600001</v>
      </c>
      <c r="S8539" s="14">
        <f t="shared" ca="1" si="937"/>
        <v>193865671.86840001</v>
      </c>
      <c r="T8539" s="11" t="s">
        <v>25</v>
      </c>
      <c r="U8539" s="18" t="s">
        <v>36</v>
      </c>
    </row>
    <row r="8540" spans="1:21" ht="15" customHeight="1" x14ac:dyDescent="0.15">
      <c r="A8540" s="10" t="s">
        <v>8588</v>
      </c>
      <c r="B8540" s="11" t="s">
        <v>31</v>
      </c>
      <c r="C8540" s="11" t="s">
        <v>32</v>
      </c>
      <c r="D8540" s="12">
        <v>46178</v>
      </c>
      <c r="E8540" s="11">
        <v>3543</v>
      </c>
      <c r="F8540" s="11" t="s">
        <v>33</v>
      </c>
      <c r="G8540" s="13">
        <v>1898.77</v>
      </c>
      <c r="H8540" s="14">
        <f t="shared" si="931"/>
        <v>6727342.1100000003</v>
      </c>
      <c r="I8540" s="14">
        <f>IF(F8540="GHS",H8540,H8540*Assumptions!$B$4)</f>
        <v>6727342.1100000003</v>
      </c>
      <c r="J8540" s="15" t="str">
        <f>INDEX(Assumptions!$B$8:$B$12,MATCH(B8540,Assumptions!$A$8:$A$12,0))</f>
        <v>Weighted Average</v>
      </c>
      <c r="K8540" s="16">
        <f>G8540/(1-INDEX(Assumptions!$D$8:$D$12,MATCH(B8540,Assumptions!$A$8:$A$12,0)))</f>
        <v>2637.1805555555557</v>
      </c>
      <c r="L8540" s="16">
        <f t="shared" si="932"/>
        <v>56.963099999999997</v>
      </c>
      <c r="M8540" s="16">
        <f t="shared" si="933"/>
        <v>131.85902777777778</v>
      </c>
      <c r="N8540" s="14">
        <f>E8540*(K8540-L8540-M8540)*IF(F8540="GHS",1,Assumptions!$B$4)</f>
        <v>8674533.9096166678</v>
      </c>
      <c r="O8540" s="15">
        <f t="shared" ca="1" si="934"/>
        <v>108</v>
      </c>
      <c r="P8540" s="15" t="str">
        <f t="shared" ca="1" si="935"/>
        <v>91-180d</v>
      </c>
      <c r="Q8540" s="17">
        <f ca="1">IF(P8540="0-90d",0,IF(P8540="91-180d",INDEX(Assumptions!$F$8:$F$12,MATCH(B8540,Assumptions!$A$8:$A$12,0)),IF(P8540="181-365d",INDEX(Assumptions!$G$8:$G$12,MATCH(B8540,Assumptions!$A$8:$A$12,0)),INDEX(Assumptions!$H$8:$H$12,MATCH(B8540,Assumptions!$A$8:$A$12,0)))))</f>
        <v>0.05</v>
      </c>
      <c r="R8540" s="14">
        <f t="shared" ca="1" si="936"/>
        <v>336367.10550000006</v>
      </c>
      <c r="S8540" s="14">
        <f t="shared" ca="1" si="937"/>
        <v>6390975.0044999998</v>
      </c>
      <c r="T8540" s="11" t="s">
        <v>25</v>
      </c>
      <c r="U8540" s="18" t="s">
        <v>26</v>
      </c>
    </row>
    <row r="8541" spans="1:21" ht="15" customHeight="1" x14ac:dyDescent="0.15">
      <c r="A8541" s="10" t="s">
        <v>8589</v>
      </c>
      <c r="B8541" s="11" t="s">
        <v>31</v>
      </c>
      <c r="C8541" s="11" t="s">
        <v>76</v>
      </c>
      <c r="D8541" s="12">
        <v>46139</v>
      </c>
      <c r="E8541" s="11">
        <v>2019</v>
      </c>
      <c r="F8541" s="11" t="s">
        <v>33</v>
      </c>
      <c r="G8541" s="13">
        <v>2957.14</v>
      </c>
      <c r="H8541" s="14">
        <f t="shared" si="931"/>
        <v>5970465.6600000001</v>
      </c>
      <c r="I8541" s="14">
        <f>IF(F8541="GHS",H8541,H8541*Assumptions!$B$4)</f>
        <v>5970465.6600000001</v>
      </c>
      <c r="J8541" s="15" t="str">
        <f>INDEX(Assumptions!$B$8:$B$12,MATCH(B8541,Assumptions!$A$8:$A$12,0))</f>
        <v>Weighted Average</v>
      </c>
      <c r="K8541" s="16">
        <f>G8541/(1-INDEX(Assumptions!$D$8:$D$12,MATCH(B8541,Assumptions!$A$8:$A$12,0)))</f>
        <v>4107.1388888888887</v>
      </c>
      <c r="L8541" s="16">
        <f t="shared" si="932"/>
        <v>88.714199999999991</v>
      </c>
      <c r="M8541" s="16">
        <f t="shared" si="933"/>
        <v>205.35694444444445</v>
      </c>
      <c r="N8541" s="14">
        <f>E8541*(K8541-L8541-M8541)*IF(F8541="GHS",1,Assumptions!$B$4)</f>
        <v>7698583.7760333335</v>
      </c>
      <c r="O8541" s="15">
        <f t="shared" ca="1" si="934"/>
        <v>147</v>
      </c>
      <c r="P8541" s="15" t="str">
        <f t="shared" ca="1" si="935"/>
        <v>91-180d</v>
      </c>
      <c r="Q8541" s="17">
        <f ca="1">IF(P8541="0-90d",0,IF(P8541="91-180d",INDEX(Assumptions!$F$8:$F$12,MATCH(B8541,Assumptions!$A$8:$A$12,0)),IF(P8541="181-365d",INDEX(Assumptions!$G$8:$G$12,MATCH(B8541,Assumptions!$A$8:$A$12,0)),INDEX(Assumptions!$H$8:$H$12,MATCH(B8541,Assumptions!$A$8:$A$12,0)))))</f>
        <v>0.05</v>
      </c>
      <c r="R8541" s="14">
        <f t="shared" ca="1" si="936"/>
        <v>298523.283</v>
      </c>
      <c r="S8541" s="14">
        <f t="shared" ca="1" si="937"/>
        <v>5671942.3770000003</v>
      </c>
      <c r="T8541" s="11" t="s">
        <v>50</v>
      </c>
      <c r="U8541" s="18" t="s">
        <v>36</v>
      </c>
    </row>
    <row r="8542" spans="1:21" ht="15" customHeight="1" x14ac:dyDescent="0.15">
      <c r="A8542" s="10" t="s">
        <v>8590</v>
      </c>
      <c r="B8542" s="11" t="s">
        <v>41</v>
      </c>
      <c r="C8542" s="11" t="s">
        <v>44</v>
      </c>
      <c r="D8542" s="12">
        <v>45990</v>
      </c>
      <c r="E8542" s="11">
        <v>2988</v>
      </c>
      <c r="F8542" s="11" t="s">
        <v>33</v>
      </c>
      <c r="G8542" s="13">
        <v>392.98</v>
      </c>
      <c r="H8542" s="14">
        <f t="shared" si="931"/>
        <v>1174224.24</v>
      </c>
      <c r="I8542" s="14">
        <f>IF(F8542="GHS",H8542,H8542*Assumptions!$B$4)</f>
        <v>1174224.24</v>
      </c>
      <c r="J8542" s="15" t="str">
        <f>INDEX(Assumptions!$B$8:$B$12,MATCH(B8542,Assumptions!$A$8:$A$12,0))</f>
        <v>Weighted Average</v>
      </c>
      <c r="K8542" s="16">
        <f>G8542/(1-INDEX(Assumptions!$D$8:$D$12,MATCH(B8542,Assumptions!$A$8:$A$12,0)))</f>
        <v>604.5846153846154</v>
      </c>
      <c r="L8542" s="16">
        <f t="shared" si="932"/>
        <v>11.789400000000001</v>
      </c>
      <c r="M8542" s="16">
        <f t="shared" si="933"/>
        <v>30.229230769230771</v>
      </c>
      <c r="N8542" s="14">
        <f>E8542*(K8542-L8542-M8542)*IF(F8542="GHS",1,Assumptions!$B$4)</f>
        <v>1680947.1620307693</v>
      </c>
      <c r="O8542" s="15">
        <f t="shared" ca="1" si="934"/>
        <v>296</v>
      </c>
      <c r="P8542" s="15" t="str">
        <f t="shared" ca="1" si="935"/>
        <v>181-365d</v>
      </c>
      <c r="Q8542" s="17">
        <f ca="1">IF(P8542="0-90d",0,IF(P8542="91-180d",INDEX(Assumptions!$F$8:$F$12,MATCH(B8542,Assumptions!$A$8:$A$12,0)),IF(P8542="181-365d",INDEX(Assumptions!$G$8:$G$12,MATCH(B8542,Assumptions!$A$8:$A$12,0)),INDEX(Assumptions!$H$8:$H$12,MATCH(B8542,Assumptions!$A$8:$A$12,0)))))</f>
        <v>0.35</v>
      </c>
      <c r="R8542" s="14">
        <f t="shared" ca="1" si="936"/>
        <v>410978.484</v>
      </c>
      <c r="S8542" s="14">
        <f t="shared" ca="1" si="937"/>
        <v>763245.75600000005</v>
      </c>
      <c r="T8542" s="11" t="s">
        <v>25</v>
      </c>
      <c r="U8542" s="18" t="s">
        <v>26</v>
      </c>
    </row>
    <row r="8543" spans="1:21" ht="15" customHeight="1" x14ac:dyDescent="0.15">
      <c r="A8543" s="10" t="s">
        <v>8591</v>
      </c>
      <c r="B8543" s="11" t="s">
        <v>41</v>
      </c>
      <c r="C8543" s="11" t="s">
        <v>44</v>
      </c>
      <c r="D8543" s="12">
        <v>45978</v>
      </c>
      <c r="E8543" s="11">
        <v>121</v>
      </c>
      <c r="F8543" s="11" t="s">
        <v>33</v>
      </c>
      <c r="G8543" s="13">
        <v>452.9</v>
      </c>
      <c r="H8543" s="14">
        <f t="shared" si="931"/>
        <v>54800.899999999994</v>
      </c>
      <c r="I8543" s="14">
        <f>IF(F8543="GHS",H8543,H8543*Assumptions!$B$4)</f>
        <v>54800.899999999994</v>
      </c>
      <c r="J8543" s="15" t="str">
        <f>INDEX(Assumptions!$B$8:$B$12,MATCH(B8543,Assumptions!$A$8:$A$12,0))</f>
        <v>Weighted Average</v>
      </c>
      <c r="K8543" s="16">
        <f>G8543/(1-INDEX(Assumptions!$D$8:$D$12,MATCH(B8543,Assumptions!$A$8:$A$12,0)))</f>
        <v>696.76923076923072</v>
      </c>
      <c r="L8543" s="16">
        <f t="shared" si="932"/>
        <v>13.586999999999998</v>
      </c>
      <c r="M8543" s="16">
        <f t="shared" si="933"/>
        <v>34.838461538461537</v>
      </c>
      <c r="N8543" s="14">
        <f>E8543*(K8543-L8543-M8543)*IF(F8543="GHS",1,Assumptions!$B$4)</f>
        <v>78449.596076923073</v>
      </c>
      <c r="O8543" s="15">
        <f t="shared" ca="1" si="934"/>
        <v>308</v>
      </c>
      <c r="P8543" s="15" t="str">
        <f t="shared" ca="1" si="935"/>
        <v>181-365d</v>
      </c>
      <c r="Q8543" s="17">
        <f ca="1">IF(P8543="0-90d",0,IF(P8543="91-180d",INDEX(Assumptions!$F$8:$F$12,MATCH(B8543,Assumptions!$A$8:$A$12,0)),IF(P8543="181-365d",INDEX(Assumptions!$G$8:$G$12,MATCH(B8543,Assumptions!$A$8:$A$12,0)),INDEX(Assumptions!$H$8:$H$12,MATCH(B8543,Assumptions!$A$8:$A$12,0)))))</f>
        <v>0.35</v>
      </c>
      <c r="R8543" s="14">
        <f t="shared" ca="1" si="936"/>
        <v>19180.314999999995</v>
      </c>
      <c r="S8543" s="14">
        <f t="shared" ca="1" si="937"/>
        <v>35620.584999999999</v>
      </c>
      <c r="T8543" s="11" t="s">
        <v>25</v>
      </c>
      <c r="U8543" s="18" t="s">
        <v>26</v>
      </c>
    </row>
    <row r="8544" spans="1:21" ht="15" customHeight="1" x14ac:dyDescent="0.15">
      <c r="A8544" s="10" t="s">
        <v>8592</v>
      </c>
      <c r="B8544" s="11" t="s">
        <v>28</v>
      </c>
      <c r="C8544" s="11" t="s">
        <v>55</v>
      </c>
      <c r="D8544" s="12">
        <v>45786</v>
      </c>
      <c r="E8544" s="11">
        <v>2174</v>
      </c>
      <c r="F8544" s="11" t="s">
        <v>24</v>
      </c>
      <c r="G8544" s="13">
        <v>7312.49</v>
      </c>
      <c r="H8544" s="14">
        <f t="shared" si="931"/>
        <v>15897353.26</v>
      </c>
      <c r="I8544" s="14">
        <f>IF(F8544="GHS",H8544,H8544*Assumptions!$B$4)</f>
        <v>171691415.208</v>
      </c>
      <c r="J8544" s="15" t="str">
        <f>INDEX(Assumptions!$B$8:$B$12,MATCH(B8544,Assumptions!$A$8:$A$12,0))</f>
        <v>Fair Value Less Costs to Sell</v>
      </c>
      <c r="K8544" s="16">
        <f>G8544/(1-INDEX(Assumptions!$D$8:$D$12,MATCH(B8544,Assumptions!$A$8:$A$12,0)))</f>
        <v>8309.6477272727261</v>
      </c>
      <c r="L8544" s="16">
        <f t="shared" si="932"/>
        <v>219.37469999999999</v>
      </c>
      <c r="M8544" s="16">
        <f t="shared" si="933"/>
        <v>415.48238636363635</v>
      </c>
      <c r="N8544" s="14">
        <f>E8544*(K8544-L8544-M8544)*IF(F8544="GHS",1,Assumptions!$B$4)</f>
        <v>180197944.4160327</v>
      </c>
      <c r="O8544" s="15">
        <f t="shared" ca="1" si="934"/>
        <v>500</v>
      </c>
      <c r="P8544" s="15" t="str">
        <f t="shared" ca="1" si="935"/>
        <v>365d+</v>
      </c>
      <c r="Q8544" s="17">
        <f ca="1">IF(P8544="0-90d",0,IF(P8544="91-180d",INDEX(Assumptions!$F$8:$F$12,MATCH(B8544,Assumptions!$A$8:$A$12,0)),IF(P8544="181-365d",INDEX(Assumptions!$G$8:$G$12,MATCH(B8544,Assumptions!$A$8:$A$12,0)),INDEX(Assumptions!$H$8:$H$12,MATCH(B8544,Assumptions!$A$8:$A$12,0)))))</f>
        <v>0.4</v>
      </c>
      <c r="R8544" s="14">
        <f t="shared" ca="1" si="936"/>
        <v>68676566.083200008</v>
      </c>
      <c r="S8544" s="14">
        <f t="shared" ca="1" si="937"/>
        <v>103014849.1248</v>
      </c>
      <c r="T8544" s="11" t="s">
        <v>25</v>
      </c>
      <c r="U8544" s="18" t="s">
        <v>26</v>
      </c>
    </row>
    <row r="8545" spans="1:21" ht="15" customHeight="1" x14ac:dyDescent="0.15">
      <c r="A8545" s="10" t="s">
        <v>8593</v>
      </c>
      <c r="B8545" s="11" t="s">
        <v>31</v>
      </c>
      <c r="C8545" s="11" t="s">
        <v>32</v>
      </c>
      <c r="D8545" s="12">
        <v>46104</v>
      </c>
      <c r="E8545" s="11">
        <v>536</v>
      </c>
      <c r="F8545" s="11" t="s">
        <v>33</v>
      </c>
      <c r="G8545" s="13">
        <v>2897.27</v>
      </c>
      <c r="H8545" s="14">
        <f t="shared" si="931"/>
        <v>1552936.72</v>
      </c>
      <c r="I8545" s="14">
        <f>IF(F8545="GHS",H8545,H8545*Assumptions!$B$4)</f>
        <v>1552936.72</v>
      </c>
      <c r="J8545" s="15" t="str">
        <f>INDEX(Assumptions!$B$8:$B$12,MATCH(B8545,Assumptions!$A$8:$A$12,0))</f>
        <v>Weighted Average</v>
      </c>
      <c r="K8545" s="16">
        <f>G8545/(1-INDEX(Assumptions!$D$8:$D$12,MATCH(B8545,Assumptions!$A$8:$A$12,0)))</f>
        <v>4023.9861111111113</v>
      </c>
      <c r="L8545" s="16">
        <f t="shared" si="932"/>
        <v>86.918099999999995</v>
      </c>
      <c r="M8545" s="16">
        <f t="shared" si="933"/>
        <v>201.19930555555558</v>
      </c>
      <c r="N8545" s="14">
        <f>E8545*(K8545-L8545-M8545)*IF(F8545="GHS",1,Assumptions!$B$4)</f>
        <v>2002425.626177778</v>
      </c>
      <c r="O8545" s="15">
        <f t="shared" ca="1" si="934"/>
        <v>182</v>
      </c>
      <c r="P8545" s="15" t="str">
        <f t="shared" ca="1" si="935"/>
        <v>181-365d</v>
      </c>
      <c r="Q8545" s="17">
        <f ca="1">IF(P8545="0-90d",0,IF(P8545="91-180d",INDEX(Assumptions!$F$8:$F$12,MATCH(B8545,Assumptions!$A$8:$A$12,0)),IF(P8545="181-365d",INDEX(Assumptions!$G$8:$G$12,MATCH(B8545,Assumptions!$A$8:$A$12,0)),INDEX(Assumptions!$H$8:$H$12,MATCH(B8545,Assumptions!$A$8:$A$12,0)))))</f>
        <v>0.2</v>
      </c>
      <c r="R8545" s="14">
        <f t="shared" ca="1" si="936"/>
        <v>310587.34399999998</v>
      </c>
      <c r="S8545" s="14">
        <f t="shared" ca="1" si="937"/>
        <v>1242349.3759999999</v>
      </c>
      <c r="T8545" s="11" t="s">
        <v>25</v>
      </c>
      <c r="U8545" s="18" t="s">
        <v>26</v>
      </c>
    </row>
    <row r="8546" spans="1:21" ht="15" customHeight="1" x14ac:dyDescent="0.15">
      <c r="A8546" s="10" t="s">
        <v>8594</v>
      </c>
      <c r="B8546" s="11" t="s">
        <v>31</v>
      </c>
      <c r="C8546" s="11" t="s">
        <v>63</v>
      </c>
      <c r="D8546" s="12">
        <v>45804</v>
      </c>
      <c r="E8546" s="11">
        <v>91</v>
      </c>
      <c r="F8546" s="11" t="s">
        <v>33</v>
      </c>
      <c r="G8546" s="13">
        <v>1377.68</v>
      </c>
      <c r="H8546" s="14">
        <f t="shared" si="931"/>
        <v>125368.88</v>
      </c>
      <c r="I8546" s="14">
        <f>IF(F8546="GHS",H8546,H8546*Assumptions!$B$4)</f>
        <v>125368.88</v>
      </c>
      <c r="J8546" s="15" t="str">
        <f>INDEX(Assumptions!$B$8:$B$12,MATCH(B8546,Assumptions!$A$8:$A$12,0))</f>
        <v>Weighted Average</v>
      </c>
      <c r="K8546" s="16">
        <f>G8546/(1-INDEX(Assumptions!$D$8:$D$12,MATCH(B8546,Assumptions!$A$8:$A$12,0)))</f>
        <v>1913.4444444444446</v>
      </c>
      <c r="L8546" s="16">
        <f t="shared" si="932"/>
        <v>41.330399999999997</v>
      </c>
      <c r="M8546" s="16">
        <f t="shared" si="933"/>
        <v>95.672222222222231</v>
      </c>
      <c r="N8546" s="14">
        <f>E8546*(K8546-L8546-M8546)*IF(F8546="GHS",1,Assumptions!$B$4)</f>
        <v>161656.20582222223</v>
      </c>
      <c r="O8546" s="15">
        <f t="shared" ca="1" si="934"/>
        <v>482</v>
      </c>
      <c r="P8546" s="15" t="str">
        <f t="shared" ca="1" si="935"/>
        <v>365d+</v>
      </c>
      <c r="Q8546" s="17">
        <f ca="1">IF(P8546="0-90d",0,IF(P8546="91-180d",INDEX(Assumptions!$F$8:$F$12,MATCH(B8546,Assumptions!$A$8:$A$12,0)),IF(P8546="181-365d",INDEX(Assumptions!$G$8:$G$12,MATCH(B8546,Assumptions!$A$8:$A$12,0)),INDEX(Assumptions!$H$8:$H$12,MATCH(B8546,Assumptions!$A$8:$A$12,0)))))</f>
        <v>0.6</v>
      </c>
      <c r="R8546" s="14">
        <f t="shared" ca="1" si="936"/>
        <v>75221.327999999994</v>
      </c>
      <c r="S8546" s="14">
        <f t="shared" ca="1" si="937"/>
        <v>50147.552000000011</v>
      </c>
      <c r="T8546" s="11" t="s">
        <v>25</v>
      </c>
      <c r="U8546" s="18" t="s">
        <v>26</v>
      </c>
    </row>
    <row r="8547" spans="1:21" ht="15" customHeight="1" x14ac:dyDescent="0.15">
      <c r="A8547" s="10" t="s">
        <v>8595</v>
      </c>
      <c r="B8547" s="11" t="s">
        <v>31</v>
      </c>
      <c r="C8547" s="11" t="s">
        <v>32</v>
      </c>
      <c r="D8547" s="12">
        <v>46142</v>
      </c>
      <c r="E8547" s="11">
        <v>4342</v>
      </c>
      <c r="F8547" s="11" t="s">
        <v>33</v>
      </c>
      <c r="G8547" s="13">
        <v>1856.27</v>
      </c>
      <c r="H8547" s="14">
        <f t="shared" si="931"/>
        <v>8059924.3399999999</v>
      </c>
      <c r="I8547" s="14">
        <f>IF(F8547="GHS",H8547,H8547*Assumptions!$B$4)</f>
        <v>8059924.3399999999</v>
      </c>
      <c r="J8547" s="15" t="str">
        <f>INDEX(Assumptions!$B$8:$B$12,MATCH(B8547,Assumptions!$A$8:$A$12,0))</f>
        <v>Weighted Average</v>
      </c>
      <c r="K8547" s="16">
        <f>G8547/(1-INDEX(Assumptions!$D$8:$D$12,MATCH(B8547,Assumptions!$A$8:$A$12,0)))</f>
        <v>2578.1527777777778</v>
      </c>
      <c r="L8547" s="16">
        <f t="shared" si="932"/>
        <v>55.688099999999999</v>
      </c>
      <c r="M8547" s="16">
        <f t="shared" si="933"/>
        <v>128.9076388888889</v>
      </c>
      <c r="N8547" s="14">
        <f>E8547*(K8547-L8547-M8547)*IF(F8547="GHS",1,Assumptions!$B$4)</f>
        <v>10392824.662855556</v>
      </c>
      <c r="O8547" s="15">
        <f t="shared" ca="1" si="934"/>
        <v>144</v>
      </c>
      <c r="P8547" s="15" t="str">
        <f t="shared" ca="1" si="935"/>
        <v>91-180d</v>
      </c>
      <c r="Q8547" s="17">
        <f ca="1">IF(P8547="0-90d",0,IF(P8547="91-180d",INDEX(Assumptions!$F$8:$F$12,MATCH(B8547,Assumptions!$A$8:$A$12,0)),IF(P8547="181-365d",INDEX(Assumptions!$G$8:$G$12,MATCH(B8547,Assumptions!$A$8:$A$12,0)),INDEX(Assumptions!$H$8:$H$12,MATCH(B8547,Assumptions!$A$8:$A$12,0)))))</f>
        <v>0.05</v>
      </c>
      <c r="R8547" s="14">
        <f t="shared" ca="1" si="936"/>
        <v>402996.217</v>
      </c>
      <c r="S8547" s="14">
        <f t="shared" ca="1" si="937"/>
        <v>7656928.1229999997</v>
      </c>
      <c r="T8547" s="11" t="s">
        <v>25</v>
      </c>
      <c r="U8547" s="18" t="s">
        <v>26</v>
      </c>
    </row>
    <row r="8548" spans="1:21" ht="15" customHeight="1" x14ac:dyDescent="0.15">
      <c r="A8548" s="10" t="s">
        <v>8596</v>
      </c>
      <c r="B8548" s="11" t="s">
        <v>22</v>
      </c>
      <c r="C8548" s="11" t="s">
        <v>61</v>
      </c>
      <c r="D8548" s="12">
        <v>45909</v>
      </c>
      <c r="E8548" s="11">
        <v>4038</v>
      </c>
      <c r="F8548" s="11" t="s">
        <v>24</v>
      </c>
      <c r="G8548" s="13">
        <v>15109.64</v>
      </c>
      <c r="H8548" s="14">
        <f t="shared" si="931"/>
        <v>61012726.32</v>
      </c>
      <c r="I8548" s="14">
        <f>IF(F8548="GHS",H8548,H8548*Assumptions!$B$4)</f>
        <v>658937444.25600004</v>
      </c>
      <c r="J8548" s="15" t="str">
        <f>INDEX(Assumptions!$B$8:$B$12,MATCH(B8548,Assumptions!$A$8:$A$12,0))</f>
        <v>FIFO</v>
      </c>
      <c r="K8548" s="16">
        <f>G8548/(1-INDEX(Assumptions!$D$8:$D$12,MATCH(B8548,Assumptions!$A$8:$A$12,0)))</f>
        <v>18426.390243902439</v>
      </c>
      <c r="L8548" s="16">
        <f t="shared" si="932"/>
        <v>453.28919999999999</v>
      </c>
      <c r="M8548" s="16">
        <f t="shared" si="933"/>
        <v>921.319512195122</v>
      </c>
      <c r="N8548" s="14">
        <f>E8548*(K8548-L8548-M8548)*IF(F8548="GHS",1,Assumptions!$B$4)</f>
        <v>743635013.3103689</v>
      </c>
      <c r="O8548" s="15">
        <f t="shared" ca="1" si="934"/>
        <v>377</v>
      </c>
      <c r="P8548" s="15" t="str">
        <f t="shared" ca="1" si="935"/>
        <v>365d+</v>
      </c>
      <c r="Q8548" s="17">
        <f ca="1">IF(P8548="0-90d",0,IF(P8548="91-180d",INDEX(Assumptions!$F$8:$F$12,MATCH(B8548,Assumptions!$A$8:$A$12,0)),IF(P8548="181-365d",INDEX(Assumptions!$G$8:$G$12,MATCH(B8548,Assumptions!$A$8:$A$12,0)),INDEX(Assumptions!$H$8:$H$12,MATCH(B8548,Assumptions!$A$8:$A$12,0)))))</f>
        <v>0.5</v>
      </c>
      <c r="R8548" s="14">
        <f t="shared" ca="1" si="936"/>
        <v>329468722.12800002</v>
      </c>
      <c r="S8548" s="14">
        <f t="shared" ca="1" si="937"/>
        <v>329468722.12800002</v>
      </c>
      <c r="T8548" s="11" t="s">
        <v>25</v>
      </c>
      <c r="U8548" s="18" t="s">
        <v>26</v>
      </c>
    </row>
    <row r="8549" spans="1:21" ht="15" customHeight="1" x14ac:dyDescent="0.15">
      <c r="A8549" s="10" t="s">
        <v>8597</v>
      </c>
      <c r="B8549" s="11" t="s">
        <v>41</v>
      </c>
      <c r="C8549" s="11" t="s">
        <v>44</v>
      </c>
      <c r="D8549" s="12">
        <v>45931</v>
      </c>
      <c r="E8549" s="11">
        <v>4474</v>
      </c>
      <c r="F8549" s="11" t="s">
        <v>33</v>
      </c>
      <c r="G8549" s="13">
        <v>546.5</v>
      </c>
      <c r="H8549" s="14">
        <f t="shared" si="931"/>
        <v>2445041</v>
      </c>
      <c r="I8549" s="14">
        <f>IF(F8549="GHS",H8549,H8549*Assumptions!$B$4)</f>
        <v>2445041</v>
      </c>
      <c r="J8549" s="15" t="str">
        <f>INDEX(Assumptions!$B$8:$B$12,MATCH(B8549,Assumptions!$A$8:$A$12,0))</f>
        <v>Weighted Average</v>
      </c>
      <c r="K8549" s="16">
        <f>G8549/(1-INDEX(Assumptions!$D$8:$D$12,MATCH(B8549,Assumptions!$A$8:$A$12,0)))</f>
        <v>840.76923076923072</v>
      </c>
      <c r="L8549" s="16">
        <f t="shared" si="932"/>
        <v>16.395</v>
      </c>
      <c r="M8549" s="16">
        <f t="shared" si="933"/>
        <v>42.03846153846154</v>
      </c>
      <c r="N8549" s="14">
        <f>E8549*(K8549-L8549-M8549)*IF(F8549="GHS",1,Assumptions!$B$4)</f>
        <v>3500170.2315384615</v>
      </c>
      <c r="O8549" s="15">
        <f t="shared" ca="1" si="934"/>
        <v>355</v>
      </c>
      <c r="P8549" s="15" t="str">
        <f t="shared" ca="1" si="935"/>
        <v>181-365d</v>
      </c>
      <c r="Q8549" s="17">
        <f ca="1">IF(P8549="0-90d",0,IF(P8549="91-180d",INDEX(Assumptions!$F$8:$F$12,MATCH(B8549,Assumptions!$A$8:$A$12,0)),IF(P8549="181-365d",INDEX(Assumptions!$G$8:$G$12,MATCH(B8549,Assumptions!$A$8:$A$12,0)),INDEX(Assumptions!$H$8:$H$12,MATCH(B8549,Assumptions!$A$8:$A$12,0)))))</f>
        <v>0.35</v>
      </c>
      <c r="R8549" s="14">
        <f t="shared" ca="1" si="936"/>
        <v>855764.35</v>
      </c>
      <c r="S8549" s="14">
        <f t="shared" ca="1" si="937"/>
        <v>1589276.65</v>
      </c>
      <c r="T8549" s="11" t="s">
        <v>25</v>
      </c>
      <c r="U8549" s="18" t="s">
        <v>36</v>
      </c>
    </row>
    <row r="8550" spans="1:21" ht="15" customHeight="1" x14ac:dyDescent="0.15">
      <c r="A8550" s="10" t="s">
        <v>8598</v>
      </c>
      <c r="B8550" s="11" t="s">
        <v>41</v>
      </c>
      <c r="C8550" s="11" t="s">
        <v>42</v>
      </c>
      <c r="D8550" s="12">
        <v>46109</v>
      </c>
      <c r="E8550" s="11">
        <v>895</v>
      </c>
      <c r="F8550" s="11" t="s">
        <v>33</v>
      </c>
      <c r="G8550" s="13">
        <v>193.34</v>
      </c>
      <c r="H8550" s="14">
        <f t="shared" si="931"/>
        <v>173039.30000000002</v>
      </c>
      <c r="I8550" s="14">
        <f>IF(F8550="GHS",H8550,H8550*Assumptions!$B$4)</f>
        <v>173039.30000000002</v>
      </c>
      <c r="J8550" s="15" t="str">
        <f>INDEX(Assumptions!$B$8:$B$12,MATCH(B8550,Assumptions!$A$8:$A$12,0))</f>
        <v>Weighted Average</v>
      </c>
      <c r="K8550" s="16">
        <f>G8550/(1-INDEX(Assumptions!$D$8:$D$12,MATCH(B8550,Assumptions!$A$8:$A$12,0)))</f>
        <v>297.44615384615383</v>
      </c>
      <c r="L8550" s="16">
        <f t="shared" si="932"/>
        <v>5.8002000000000002</v>
      </c>
      <c r="M8550" s="16">
        <f t="shared" si="933"/>
        <v>14.872307692307693</v>
      </c>
      <c r="N8550" s="14">
        <f>E8550*(K8550-L8550-M8550)*IF(F8550="GHS",1,Assumptions!$B$4)</f>
        <v>247712.41330769227</v>
      </c>
      <c r="O8550" s="15">
        <f t="shared" ca="1" si="934"/>
        <v>177</v>
      </c>
      <c r="P8550" s="15" t="str">
        <f t="shared" ca="1" si="935"/>
        <v>91-180d</v>
      </c>
      <c r="Q8550" s="17">
        <f ca="1">IF(P8550="0-90d",0,IF(P8550="91-180d",INDEX(Assumptions!$F$8:$F$12,MATCH(B8550,Assumptions!$A$8:$A$12,0)),IF(P8550="181-365d",INDEX(Assumptions!$G$8:$G$12,MATCH(B8550,Assumptions!$A$8:$A$12,0)),INDEX(Assumptions!$H$8:$H$12,MATCH(B8550,Assumptions!$A$8:$A$12,0)))))</f>
        <v>0.1</v>
      </c>
      <c r="R8550" s="14">
        <f t="shared" ca="1" si="936"/>
        <v>17303.930000000004</v>
      </c>
      <c r="S8550" s="14">
        <f t="shared" ca="1" si="937"/>
        <v>155735.37000000002</v>
      </c>
      <c r="T8550" s="11" t="s">
        <v>25</v>
      </c>
      <c r="U8550" s="18" t="s">
        <v>26</v>
      </c>
    </row>
    <row r="8551" spans="1:21" ht="15" customHeight="1" x14ac:dyDescent="0.15">
      <c r="A8551" s="10" t="s">
        <v>8599</v>
      </c>
      <c r="B8551" s="11" t="s">
        <v>31</v>
      </c>
      <c r="C8551" s="11" t="s">
        <v>63</v>
      </c>
      <c r="D8551" s="12">
        <v>45878</v>
      </c>
      <c r="E8551" s="11">
        <v>4906</v>
      </c>
      <c r="F8551" s="11" t="s">
        <v>33</v>
      </c>
      <c r="G8551" s="13">
        <v>4564.72</v>
      </c>
      <c r="H8551" s="14">
        <f t="shared" si="931"/>
        <v>22394516.32</v>
      </c>
      <c r="I8551" s="14">
        <f>IF(F8551="GHS",H8551,H8551*Assumptions!$B$4)</f>
        <v>22394516.32</v>
      </c>
      <c r="J8551" s="15" t="str">
        <f>INDEX(Assumptions!$B$8:$B$12,MATCH(B8551,Assumptions!$A$8:$A$12,0))</f>
        <v>Weighted Average</v>
      </c>
      <c r="K8551" s="16">
        <f>G8551/(1-INDEX(Assumptions!$D$8:$D$12,MATCH(B8551,Assumptions!$A$8:$A$12,0)))</f>
        <v>6339.8888888888896</v>
      </c>
      <c r="L8551" s="16">
        <f t="shared" si="932"/>
        <v>136.94159999999999</v>
      </c>
      <c r="M8551" s="16">
        <f t="shared" si="933"/>
        <v>316.99444444444453</v>
      </c>
      <c r="N8551" s="14">
        <f>E8551*(K8551-L8551-M8551)*IF(F8551="GHS",1,Assumptions!$B$4)</f>
        <v>28876484.654844448</v>
      </c>
      <c r="O8551" s="15">
        <f t="shared" ca="1" si="934"/>
        <v>408</v>
      </c>
      <c r="P8551" s="15" t="str">
        <f t="shared" ca="1" si="935"/>
        <v>365d+</v>
      </c>
      <c r="Q8551" s="17">
        <f ca="1">IF(P8551="0-90d",0,IF(P8551="91-180d",INDEX(Assumptions!$F$8:$F$12,MATCH(B8551,Assumptions!$A$8:$A$12,0)),IF(P8551="181-365d",INDEX(Assumptions!$G$8:$G$12,MATCH(B8551,Assumptions!$A$8:$A$12,0)),INDEX(Assumptions!$H$8:$H$12,MATCH(B8551,Assumptions!$A$8:$A$12,0)))))</f>
        <v>0.6</v>
      </c>
      <c r="R8551" s="14">
        <f t="shared" ca="1" si="936"/>
        <v>13436709.791999999</v>
      </c>
      <c r="S8551" s="14">
        <f t="shared" ca="1" si="937"/>
        <v>8957806.5280000009</v>
      </c>
      <c r="T8551" s="11" t="s">
        <v>25</v>
      </c>
      <c r="U8551" s="18" t="s">
        <v>26</v>
      </c>
    </row>
    <row r="8552" spans="1:21" ht="15" customHeight="1" x14ac:dyDescent="0.15">
      <c r="A8552" s="10" t="s">
        <v>8600</v>
      </c>
      <c r="B8552" s="11" t="s">
        <v>22</v>
      </c>
      <c r="C8552" s="11" t="s">
        <v>23</v>
      </c>
      <c r="D8552" s="12">
        <v>45832</v>
      </c>
      <c r="E8552" s="11">
        <v>1455</v>
      </c>
      <c r="F8552" s="11" t="s">
        <v>24</v>
      </c>
      <c r="G8552" s="13">
        <v>75911.520000000004</v>
      </c>
      <c r="H8552" s="14">
        <f t="shared" si="931"/>
        <v>110451261.60000001</v>
      </c>
      <c r="I8552" s="14">
        <f>IF(F8552="GHS",H8552,H8552*Assumptions!$B$4)</f>
        <v>1192873625.2800002</v>
      </c>
      <c r="J8552" s="15" t="str">
        <f>INDEX(Assumptions!$B$8:$B$12,MATCH(B8552,Assumptions!$A$8:$A$12,0))</f>
        <v>FIFO</v>
      </c>
      <c r="K8552" s="16">
        <f>G8552/(1-INDEX(Assumptions!$D$8:$D$12,MATCH(B8552,Assumptions!$A$8:$A$12,0)))</f>
        <v>92575.024390243896</v>
      </c>
      <c r="L8552" s="16">
        <f t="shared" si="932"/>
        <v>2277.3456000000001</v>
      </c>
      <c r="M8552" s="16">
        <f t="shared" si="933"/>
        <v>4628.7512195121953</v>
      </c>
      <c r="N8552" s="14">
        <f>E8552*(K8552-L8552-M8552)*IF(F8552="GHS",1,Assumptions!$B$4)</f>
        <v>1346201527.846478</v>
      </c>
      <c r="O8552" s="15">
        <f t="shared" ca="1" si="934"/>
        <v>454</v>
      </c>
      <c r="P8552" s="15" t="str">
        <f t="shared" ca="1" si="935"/>
        <v>365d+</v>
      </c>
      <c r="Q8552" s="17">
        <f ca="1">IF(P8552="0-90d",0,IF(P8552="91-180d",INDEX(Assumptions!$F$8:$F$12,MATCH(B8552,Assumptions!$A$8:$A$12,0)),IF(P8552="181-365d",INDEX(Assumptions!$G$8:$G$12,MATCH(B8552,Assumptions!$A$8:$A$12,0)),INDEX(Assumptions!$H$8:$H$12,MATCH(B8552,Assumptions!$A$8:$A$12,0)))))</f>
        <v>0.5</v>
      </c>
      <c r="R8552" s="14">
        <f t="shared" ca="1" si="936"/>
        <v>596436812.6400001</v>
      </c>
      <c r="S8552" s="14">
        <f t="shared" ca="1" si="937"/>
        <v>596436812.6400001</v>
      </c>
      <c r="T8552" s="11" t="s">
        <v>25</v>
      </c>
      <c r="U8552" s="18" t="s">
        <v>36</v>
      </c>
    </row>
    <row r="8553" spans="1:21" ht="15" customHeight="1" x14ac:dyDescent="0.15">
      <c r="A8553" s="10" t="s">
        <v>8601</v>
      </c>
      <c r="B8553" s="11" t="s">
        <v>22</v>
      </c>
      <c r="C8553" s="11" t="s">
        <v>23</v>
      </c>
      <c r="D8553" s="12">
        <v>46217</v>
      </c>
      <c r="E8553" s="11">
        <v>1907</v>
      </c>
      <c r="F8553" s="11" t="s">
        <v>24</v>
      </c>
      <c r="G8553" s="13">
        <v>16082.68</v>
      </c>
      <c r="H8553" s="14">
        <f t="shared" si="931"/>
        <v>30669670.760000002</v>
      </c>
      <c r="I8553" s="14">
        <f>IF(F8553="GHS",H8553,H8553*Assumptions!$B$4)</f>
        <v>331232444.20800006</v>
      </c>
      <c r="J8553" s="15" t="str">
        <f>INDEX(Assumptions!$B$8:$B$12,MATCH(B8553,Assumptions!$A$8:$A$12,0))</f>
        <v>FIFO</v>
      </c>
      <c r="K8553" s="16">
        <f>G8553/(1-INDEX(Assumptions!$D$8:$D$12,MATCH(B8553,Assumptions!$A$8:$A$12,0)))</f>
        <v>19613.0243902439</v>
      </c>
      <c r="L8553" s="16">
        <f t="shared" si="932"/>
        <v>482.48039999999997</v>
      </c>
      <c r="M8553" s="16">
        <f t="shared" si="933"/>
        <v>980.65121951219498</v>
      </c>
      <c r="N8553" s="14">
        <f>E8553*(K8553-L8553-M8553)*IF(F8553="GHS",1,Assumptions!$B$4)</f>
        <v>373807931.54888195</v>
      </c>
      <c r="O8553" s="15">
        <f t="shared" ca="1" si="934"/>
        <v>69</v>
      </c>
      <c r="P8553" s="15" t="str">
        <f t="shared" ca="1" si="935"/>
        <v>0-90d</v>
      </c>
      <c r="Q8553" s="17">
        <f ca="1">IF(P8553="0-90d",0,IF(P8553="91-180d",INDEX(Assumptions!$F$8:$F$12,MATCH(B8553,Assumptions!$A$8:$A$12,0)),IF(P8553="181-365d",INDEX(Assumptions!$G$8:$G$12,MATCH(B8553,Assumptions!$A$8:$A$12,0)),INDEX(Assumptions!$H$8:$H$12,MATCH(B8553,Assumptions!$A$8:$A$12,0)))))</f>
        <v>0</v>
      </c>
      <c r="R8553" s="14">
        <f t="shared" ca="1" si="936"/>
        <v>0</v>
      </c>
      <c r="S8553" s="14">
        <f t="shared" ca="1" si="937"/>
        <v>331232444.20800006</v>
      </c>
      <c r="T8553" s="11" t="s">
        <v>25</v>
      </c>
      <c r="U8553" s="18" t="s">
        <v>26</v>
      </c>
    </row>
    <row r="8554" spans="1:21" ht="15" customHeight="1" x14ac:dyDescent="0.15">
      <c r="A8554" s="10" t="s">
        <v>8602</v>
      </c>
      <c r="B8554" s="11" t="s">
        <v>31</v>
      </c>
      <c r="C8554" s="11" t="s">
        <v>63</v>
      </c>
      <c r="D8554" s="12">
        <v>45968</v>
      </c>
      <c r="E8554" s="11">
        <v>4388</v>
      </c>
      <c r="F8554" s="11" t="s">
        <v>33</v>
      </c>
      <c r="G8554" s="13">
        <v>2422.54</v>
      </c>
      <c r="H8554" s="14">
        <f t="shared" si="931"/>
        <v>10630105.52</v>
      </c>
      <c r="I8554" s="14">
        <f>IF(F8554="GHS",H8554,H8554*Assumptions!$B$4)</f>
        <v>10630105.52</v>
      </c>
      <c r="J8554" s="15" t="str">
        <f>INDEX(Assumptions!$B$8:$B$12,MATCH(B8554,Assumptions!$A$8:$A$12,0))</f>
        <v>Weighted Average</v>
      </c>
      <c r="K8554" s="16">
        <f>G8554/(1-INDEX(Assumptions!$D$8:$D$12,MATCH(B8554,Assumptions!$A$8:$A$12,0)))</f>
        <v>3364.6388888888891</v>
      </c>
      <c r="L8554" s="16">
        <f t="shared" si="932"/>
        <v>72.676199999999994</v>
      </c>
      <c r="M8554" s="16">
        <f t="shared" si="933"/>
        <v>168.23194444444448</v>
      </c>
      <c r="N8554" s="14">
        <f>E8554*(K8554-L8554-M8554)*IF(F8554="GHS",1,Assumptions!$B$4)</f>
        <v>13706930.506622225</v>
      </c>
      <c r="O8554" s="15">
        <f t="shared" ca="1" si="934"/>
        <v>318</v>
      </c>
      <c r="P8554" s="15" t="str">
        <f t="shared" ca="1" si="935"/>
        <v>181-365d</v>
      </c>
      <c r="Q8554" s="17">
        <f ca="1">IF(P8554="0-90d",0,IF(P8554="91-180d",INDEX(Assumptions!$F$8:$F$12,MATCH(B8554,Assumptions!$A$8:$A$12,0)),IF(P8554="181-365d",INDEX(Assumptions!$G$8:$G$12,MATCH(B8554,Assumptions!$A$8:$A$12,0)),INDEX(Assumptions!$H$8:$H$12,MATCH(B8554,Assumptions!$A$8:$A$12,0)))))</f>
        <v>0.2</v>
      </c>
      <c r="R8554" s="14">
        <f t="shared" ca="1" si="936"/>
        <v>2126021.1039999998</v>
      </c>
      <c r="S8554" s="14">
        <f t="shared" ca="1" si="937"/>
        <v>8504084.4159999993</v>
      </c>
      <c r="T8554" s="11" t="s">
        <v>25</v>
      </c>
      <c r="U8554" s="18" t="s">
        <v>26</v>
      </c>
    </row>
    <row r="8555" spans="1:21" ht="15" customHeight="1" x14ac:dyDescent="0.15">
      <c r="A8555" s="10" t="s">
        <v>8603</v>
      </c>
      <c r="B8555" s="11" t="s">
        <v>22</v>
      </c>
      <c r="C8555" s="11" t="s">
        <v>81</v>
      </c>
      <c r="D8555" s="12">
        <v>45805</v>
      </c>
      <c r="E8555" s="11">
        <v>3399</v>
      </c>
      <c r="F8555" s="11" t="s">
        <v>24</v>
      </c>
      <c r="G8555" s="13">
        <v>17408.47</v>
      </c>
      <c r="H8555" s="14">
        <f t="shared" si="931"/>
        <v>59171389.530000001</v>
      </c>
      <c r="I8555" s="14">
        <f>IF(F8555="GHS",H8555,H8555*Assumptions!$B$4)</f>
        <v>639051006.92400002</v>
      </c>
      <c r="J8555" s="15" t="str">
        <f>INDEX(Assumptions!$B$8:$B$12,MATCH(B8555,Assumptions!$A$8:$A$12,0))</f>
        <v>FIFO</v>
      </c>
      <c r="K8555" s="16">
        <f>G8555/(1-INDEX(Assumptions!$D$8:$D$12,MATCH(B8555,Assumptions!$A$8:$A$12,0)))</f>
        <v>21229.841463414636</v>
      </c>
      <c r="L8555" s="16">
        <f t="shared" si="932"/>
        <v>522.25409999999999</v>
      </c>
      <c r="M8555" s="16">
        <f t="shared" si="933"/>
        <v>1061.4920731707318</v>
      </c>
      <c r="N8555" s="14">
        <f>E8555*(K8555-L8555-M8555)*IF(F8555="GHS",1,Assumptions!$B$4)</f>
        <v>721192441.2286216</v>
      </c>
      <c r="O8555" s="15">
        <f t="shared" ca="1" si="934"/>
        <v>481</v>
      </c>
      <c r="P8555" s="15" t="str">
        <f t="shared" ca="1" si="935"/>
        <v>365d+</v>
      </c>
      <c r="Q8555" s="17">
        <f ca="1">IF(P8555="0-90d",0,IF(P8555="91-180d",INDEX(Assumptions!$F$8:$F$12,MATCH(B8555,Assumptions!$A$8:$A$12,0)),IF(P8555="181-365d",INDEX(Assumptions!$G$8:$G$12,MATCH(B8555,Assumptions!$A$8:$A$12,0)),INDEX(Assumptions!$H$8:$H$12,MATCH(B8555,Assumptions!$A$8:$A$12,0)))))</f>
        <v>0.5</v>
      </c>
      <c r="R8555" s="14">
        <f t="shared" ca="1" si="936"/>
        <v>319525503.46200001</v>
      </c>
      <c r="S8555" s="14">
        <f t="shared" ca="1" si="937"/>
        <v>319525503.46200001</v>
      </c>
      <c r="T8555" s="11" t="s">
        <v>25</v>
      </c>
      <c r="U8555" s="18" t="s">
        <v>26</v>
      </c>
    </row>
    <row r="8556" spans="1:21" ht="15" customHeight="1" x14ac:dyDescent="0.15">
      <c r="A8556" s="10" t="s">
        <v>8604</v>
      </c>
      <c r="B8556" s="11" t="s">
        <v>31</v>
      </c>
      <c r="C8556" s="11" t="s">
        <v>32</v>
      </c>
      <c r="D8556" s="12">
        <v>46069</v>
      </c>
      <c r="E8556" s="11">
        <v>3413</v>
      </c>
      <c r="F8556" s="11" t="s">
        <v>33</v>
      </c>
      <c r="G8556" s="13">
        <v>2646.14</v>
      </c>
      <c r="H8556" s="14">
        <f t="shared" si="931"/>
        <v>9031275.8200000003</v>
      </c>
      <c r="I8556" s="14">
        <f>IF(F8556="GHS",H8556,H8556*Assumptions!$B$4)</f>
        <v>9031275.8200000003</v>
      </c>
      <c r="J8556" s="15" t="str">
        <f>INDEX(Assumptions!$B$8:$B$12,MATCH(B8556,Assumptions!$A$8:$A$12,0))</f>
        <v>Weighted Average</v>
      </c>
      <c r="K8556" s="16">
        <f>G8556/(1-INDEX(Assumptions!$D$8:$D$12,MATCH(B8556,Assumptions!$A$8:$A$12,0)))</f>
        <v>3675.1944444444443</v>
      </c>
      <c r="L8556" s="16">
        <f t="shared" si="932"/>
        <v>79.384199999999993</v>
      </c>
      <c r="M8556" s="16">
        <f t="shared" si="933"/>
        <v>183.75972222222222</v>
      </c>
      <c r="N8556" s="14">
        <f>E8556*(K8556-L8556-M8556)*IF(F8556="GHS",1,Assumptions!$B$4)</f>
        <v>11645328.432344444</v>
      </c>
      <c r="O8556" s="15">
        <f t="shared" ca="1" si="934"/>
        <v>217</v>
      </c>
      <c r="P8556" s="15" t="str">
        <f t="shared" ca="1" si="935"/>
        <v>181-365d</v>
      </c>
      <c r="Q8556" s="17">
        <f ca="1">IF(P8556="0-90d",0,IF(P8556="91-180d",INDEX(Assumptions!$F$8:$F$12,MATCH(B8556,Assumptions!$A$8:$A$12,0)),IF(P8556="181-365d",INDEX(Assumptions!$G$8:$G$12,MATCH(B8556,Assumptions!$A$8:$A$12,0)),INDEX(Assumptions!$H$8:$H$12,MATCH(B8556,Assumptions!$A$8:$A$12,0)))))</f>
        <v>0.2</v>
      </c>
      <c r="R8556" s="14">
        <f t="shared" ca="1" si="936"/>
        <v>1806255.1640000001</v>
      </c>
      <c r="S8556" s="14">
        <f t="shared" ca="1" si="937"/>
        <v>7225020.6560000004</v>
      </c>
      <c r="T8556" s="11" t="s">
        <v>50</v>
      </c>
      <c r="U8556" s="18" t="s">
        <v>26</v>
      </c>
    </row>
    <row r="8557" spans="1:21" ht="15" customHeight="1" x14ac:dyDescent="0.15">
      <c r="A8557" s="10" t="s">
        <v>8605</v>
      </c>
      <c r="B8557" s="11" t="s">
        <v>41</v>
      </c>
      <c r="C8557" s="11" t="s">
        <v>42</v>
      </c>
      <c r="D8557" s="12">
        <v>45796</v>
      </c>
      <c r="E8557" s="11">
        <v>443</v>
      </c>
      <c r="F8557" s="11" t="s">
        <v>33</v>
      </c>
      <c r="G8557" s="13">
        <v>480.66</v>
      </c>
      <c r="H8557" s="14">
        <f t="shared" si="931"/>
        <v>212932.38</v>
      </c>
      <c r="I8557" s="14">
        <f>IF(F8557="GHS",H8557,H8557*Assumptions!$B$4)</f>
        <v>212932.38</v>
      </c>
      <c r="J8557" s="15" t="str">
        <f>INDEX(Assumptions!$B$8:$B$12,MATCH(B8557,Assumptions!$A$8:$A$12,0))</f>
        <v>Weighted Average</v>
      </c>
      <c r="K8557" s="16">
        <f>G8557/(1-INDEX(Assumptions!$D$8:$D$12,MATCH(B8557,Assumptions!$A$8:$A$12,0)))</f>
        <v>739.47692307692307</v>
      </c>
      <c r="L8557" s="16">
        <f t="shared" si="932"/>
        <v>14.4198</v>
      </c>
      <c r="M8557" s="16">
        <f t="shared" si="933"/>
        <v>36.973846153846154</v>
      </c>
      <c r="N8557" s="14">
        <f>E8557*(K8557-L8557-M8557)*IF(F8557="GHS",1,Assumptions!$B$4)</f>
        <v>304820.89167692309</v>
      </c>
      <c r="O8557" s="15">
        <f t="shared" ca="1" si="934"/>
        <v>490</v>
      </c>
      <c r="P8557" s="15" t="str">
        <f t="shared" ca="1" si="935"/>
        <v>365d+</v>
      </c>
      <c r="Q8557" s="17">
        <f ca="1">IF(P8557="0-90d",0,IF(P8557="91-180d",INDEX(Assumptions!$F$8:$F$12,MATCH(B8557,Assumptions!$A$8:$A$12,0)),IF(P8557="181-365d",INDEX(Assumptions!$G$8:$G$12,MATCH(B8557,Assumptions!$A$8:$A$12,0)),INDEX(Assumptions!$H$8:$H$12,MATCH(B8557,Assumptions!$A$8:$A$12,0)))))</f>
        <v>0.8</v>
      </c>
      <c r="R8557" s="14">
        <f t="shared" ca="1" si="936"/>
        <v>170345.90400000001</v>
      </c>
      <c r="S8557" s="14">
        <f t="shared" ca="1" si="937"/>
        <v>42586.475999999995</v>
      </c>
      <c r="T8557" s="11" t="s">
        <v>25</v>
      </c>
      <c r="U8557" s="18" t="s">
        <v>26</v>
      </c>
    </row>
    <row r="8558" spans="1:21" ht="15" customHeight="1" x14ac:dyDescent="0.15">
      <c r="A8558" s="10" t="s">
        <v>8606</v>
      </c>
      <c r="B8558" s="11" t="s">
        <v>22</v>
      </c>
      <c r="C8558" s="11" t="s">
        <v>23</v>
      </c>
      <c r="D8558" s="12">
        <v>45895</v>
      </c>
      <c r="E8558" s="11">
        <v>3640</v>
      </c>
      <c r="F8558" s="11" t="s">
        <v>24</v>
      </c>
      <c r="G8558" s="13">
        <v>27987.16</v>
      </c>
      <c r="H8558" s="14">
        <f t="shared" si="931"/>
        <v>101873262.40000001</v>
      </c>
      <c r="I8558" s="14">
        <f>IF(F8558="GHS",H8558,H8558*Assumptions!$B$4)</f>
        <v>1100231233.9200001</v>
      </c>
      <c r="J8558" s="15" t="str">
        <f>INDEX(Assumptions!$B$8:$B$12,MATCH(B8558,Assumptions!$A$8:$A$12,0))</f>
        <v>FIFO</v>
      </c>
      <c r="K8558" s="16">
        <f>G8558/(1-INDEX(Assumptions!$D$8:$D$12,MATCH(B8558,Assumptions!$A$8:$A$12,0)))</f>
        <v>34130.682926829264</v>
      </c>
      <c r="L8558" s="16">
        <f t="shared" si="932"/>
        <v>839.61479999999995</v>
      </c>
      <c r="M8558" s="16">
        <f t="shared" si="933"/>
        <v>1706.5341463414634</v>
      </c>
      <c r="N8558" s="14">
        <f>E8558*(K8558-L8558-M8558)*IF(F8558="GHS",1,Assumptions!$B$4)</f>
        <v>1241651199.8409364</v>
      </c>
      <c r="O8558" s="15">
        <f t="shared" ca="1" si="934"/>
        <v>391</v>
      </c>
      <c r="P8558" s="15" t="str">
        <f t="shared" ca="1" si="935"/>
        <v>365d+</v>
      </c>
      <c r="Q8558" s="17">
        <f ca="1">IF(P8558="0-90d",0,IF(P8558="91-180d",INDEX(Assumptions!$F$8:$F$12,MATCH(B8558,Assumptions!$A$8:$A$12,0)),IF(P8558="181-365d",INDEX(Assumptions!$G$8:$G$12,MATCH(B8558,Assumptions!$A$8:$A$12,0)),INDEX(Assumptions!$H$8:$H$12,MATCH(B8558,Assumptions!$A$8:$A$12,0)))))</f>
        <v>0.5</v>
      </c>
      <c r="R8558" s="14">
        <f t="shared" ca="1" si="936"/>
        <v>550115616.96000004</v>
      </c>
      <c r="S8558" s="14">
        <f t="shared" ca="1" si="937"/>
        <v>550115616.96000004</v>
      </c>
      <c r="T8558" s="11" t="s">
        <v>25</v>
      </c>
      <c r="U8558" s="18" t="s">
        <v>26</v>
      </c>
    </row>
    <row r="8559" spans="1:21" ht="15" customHeight="1" x14ac:dyDescent="0.15">
      <c r="A8559" s="10" t="s">
        <v>8607</v>
      </c>
      <c r="B8559" s="11" t="s">
        <v>31</v>
      </c>
      <c r="C8559" s="11" t="s">
        <v>63</v>
      </c>
      <c r="D8559" s="12">
        <v>46023</v>
      </c>
      <c r="E8559" s="11">
        <v>3345</v>
      </c>
      <c r="F8559" s="11" t="s">
        <v>33</v>
      </c>
      <c r="G8559" s="13">
        <v>2460.4499999999998</v>
      </c>
      <c r="H8559" s="14">
        <f t="shared" si="931"/>
        <v>8230205.2499999991</v>
      </c>
      <c r="I8559" s="14">
        <f>IF(F8559="GHS",H8559,H8559*Assumptions!$B$4)</f>
        <v>8230205.2499999991</v>
      </c>
      <c r="J8559" s="15" t="str">
        <f>INDEX(Assumptions!$B$8:$B$12,MATCH(B8559,Assumptions!$A$8:$A$12,0))</f>
        <v>Weighted Average</v>
      </c>
      <c r="K8559" s="16">
        <f>G8559/(1-INDEX(Assumptions!$D$8:$D$12,MATCH(B8559,Assumptions!$A$8:$A$12,0)))</f>
        <v>3417.2916666666665</v>
      </c>
      <c r="L8559" s="16">
        <f t="shared" si="932"/>
        <v>73.813499999999991</v>
      </c>
      <c r="M8559" s="16">
        <f t="shared" si="933"/>
        <v>170.86458333333334</v>
      </c>
      <c r="N8559" s="14">
        <f>E8559*(K8559-L8559-M8559)*IF(F8559="GHS",1,Assumptions!$B$4)</f>
        <v>10612392.436249997</v>
      </c>
      <c r="O8559" s="15">
        <f t="shared" ca="1" si="934"/>
        <v>263</v>
      </c>
      <c r="P8559" s="15" t="str">
        <f t="shared" ca="1" si="935"/>
        <v>181-365d</v>
      </c>
      <c r="Q8559" s="17">
        <f ca="1">IF(P8559="0-90d",0,IF(P8559="91-180d",INDEX(Assumptions!$F$8:$F$12,MATCH(B8559,Assumptions!$A$8:$A$12,0)),IF(P8559="181-365d",INDEX(Assumptions!$G$8:$G$12,MATCH(B8559,Assumptions!$A$8:$A$12,0)),INDEX(Assumptions!$H$8:$H$12,MATCH(B8559,Assumptions!$A$8:$A$12,0)))))</f>
        <v>0.2</v>
      </c>
      <c r="R8559" s="14">
        <f t="shared" ca="1" si="936"/>
        <v>1646041.0499999998</v>
      </c>
      <c r="S8559" s="14">
        <f t="shared" ca="1" si="937"/>
        <v>6584164.1999999993</v>
      </c>
      <c r="T8559" s="11" t="s">
        <v>25</v>
      </c>
      <c r="U8559" s="18" t="s">
        <v>26</v>
      </c>
    </row>
    <row r="8560" spans="1:21" ht="15" customHeight="1" x14ac:dyDescent="0.15">
      <c r="A8560" s="10" t="s">
        <v>8608</v>
      </c>
      <c r="B8560" s="11" t="s">
        <v>31</v>
      </c>
      <c r="C8560" s="11" t="s">
        <v>32</v>
      </c>
      <c r="D8560" s="12">
        <v>45872</v>
      </c>
      <c r="E8560" s="11">
        <v>568</v>
      </c>
      <c r="F8560" s="11" t="s">
        <v>33</v>
      </c>
      <c r="G8560" s="13">
        <v>1155.28</v>
      </c>
      <c r="H8560" s="14">
        <f t="shared" si="931"/>
        <v>656199.04</v>
      </c>
      <c r="I8560" s="14">
        <f>IF(F8560="GHS",H8560,H8560*Assumptions!$B$4)</f>
        <v>656199.04</v>
      </c>
      <c r="J8560" s="15" t="str">
        <f>INDEX(Assumptions!$B$8:$B$12,MATCH(B8560,Assumptions!$A$8:$A$12,0))</f>
        <v>Weighted Average</v>
      </c>
      <c r="K8560" s="16">
        <f>G8560/(1-INDEX(Assumptions!$D$8:$D$12,MATCH(B8560,Assumptions!$A$8:$A$12,0)))</f>
        <v>1604.5555555555557</v>
      </c>
      <c r="L8560" s="16">
        <f t="shared" si="932"/>
        <v>34.6584</v>
      </c>
      <c r="M8560" s="16">
        <f t="shared" si="933"/>
        <v>80.227777777777789</v>
      </c>
      <c r="N8560" s="14">
        <f>E8560*(K8560-L8560-M8560)*IF(F8560="GHS",1,Assumptions!$B$4)</f>
        <v>846132.20657777775</v>
      </c>
      <c r="O8560" s="15">
        <f t="shared" ca="1" si="934"/>
        <v>414</v>
      </c>
      <c r="P8560" s="15" t="str">
        <f t="shared" ca="1" si="935"/>
        <v>365d+</v>
      </c>
      <c r="Q8560" s="17">
        <f ca="1">IF(P8560="0-90d",0,IF(P8560="91-180d",INDEX(Assumptions!$F$8:$F$12,MATCH(B8560,Assumptions!$A$8:$A$12,0)),IF(P8560="181-365d",INDEX(Assumptions!$G$8:$G$12,MATCH(B8560,Assumptions!$A$8:$A$12,0)),INDEX(Assumptions!$H$8:$H$12,MATCH(B8560,Assumptions!$A$8:$A$12,0)))))</f>
        <v>0.6</v>
      </c>
      <c r="R8560" s="14">
        <f t="shared" ca="1" si="936"/>
        <v>393719.424</v>
      </c>
      <c r="S8560" s="14">
        <f t="shared" ca="1" si="937"/>
        <v>262479.61600000004</v>
      </c>
      <c r="T8560" s="11" t="s">
        <v>25</v>
      </c>
      <c r="U8560" s="18" t="s">
        <v>36</v>
      </c>
    </row>
    <row r="8561" spans="1:21" ht="15" customHeight="1" x14ac:dyDescent="0.15">
      <c r="A8561" s="10" t="s">
        <v>8609</v>
      </c>
      <c r="B8561" s="11" t="s">
        <v>46</v>
      </c>
      <c r="C8561" s="11" t="s">
        <v>119</v>
      </c>
      <c r="D8561" s="12">
        <v>45943</v>
      </c>
      <c r="E8561" s="11">
        <v>4166</v>
      </c>
      <c r="F8561" s="11" t="s">
        <v>33</v>
      </c>
      <c r="G8561" s="13">
        <v>875264.2</v>
      </c>
      <c r="H8561" s="14">
        <f t="shared" si="931"/>
        <v>3646350657.1999998</v>
      </c>
      <c r="I8561" s="14">
        <f>IF(F8561="GHS",H8561,H8561*Assumptions!$B$4)</f>
        <v>3646350657.1999998</v>
      </c>
      <c r="J8561" s="15" t="str">
        <f>INDEX(Assumptions!$B$8:$B$12,MATCH(B8561,Assumptions!$A$8:$A$12,0))</f>
        <v>Specific Identification</v>
      </c>
      <c r="K8561" s="16">
        <f>G8561/(1-INDEX(Assumptions!$D$8:$D$12,MATCH(B8561,Assumptions!$A$8:$A$12,0)))</f>
        <v>1122133.5897435897</v>
      </c>
      <c r="L8561" s="16">
        <f t="shared" si="932"/>
        <v>26257.925999999996</v>
      </c>
      <c r="M8561" s="16">
        <f t="shared" si="933"/>
        <v>56106.679487179492</v>
      </c>
      <c r="N8561" s="14">
        <f>E8561*(K8561-L8561-M8561)*IF(F8561="GHS",1,Assumptions!$B$4)</f>
        <v>4331677588.4122047</v>
      </c>
      <c r="O8561" s="15">
        <f t="shared" ca="1" si="934"/>
        <v>343</v>
      </c>
      <c r="P8561" s="15" t="str">
        <f t="shared" ca="1" si="935"/>
        <v>181-365d</v>
      </c>
      <c r="Q8561" s="17">
        <f ca="1">IF(P8561="0-90d",0,IF(P8561="91-180d",INDEX(Assumptions!$F$8:$F$12,MATCH(B8561,Assumptions!$A$8:$A$12,0)),IF(P8561="181-365d",INDEX(Assumptions!$G$8:$G$12,MATCH(B8561,Assumptions!$A$8:$A$12,0)),INDEX(Assumptions!$H$8:$H$12,MATCH(B8561,Assumptions!$A$8:$A$12,0)))))</f>
        <v>0.05</v>
      </c>
      <c r="R8561" s="14">
        <f t="shared" ca="1" si="936"/>
        <v>182317532.86000001</v>
      </c>
      <c r="S8561" s="14">
        <f t="shared" si="937"/>
        <v>0</v>
      </c>
      <c r="T8561" s="11" t="s">
        <v>39</v>
      </c>
      <c r="U8561" s="18" t="s">
        <v>26</v>
      </c>
    </row>
    <row r="8562" spans="1:21" ht="15" customHeight="1" x14ac:dyDescent="0.15">
      <c r="A8562" s="10" t="s">
        <v>8610</v>
      </c>
      <c r="B8562" s="11" t="s">
        <v>41</v>
      </c>
      <c r="C8562" s="11" t="s">
        <v>42</v>
      </c>
      <c r="D8562" s="12">
        <v>45919</v>
      </c>
      <c r="E8562" s="11">
        <v>2830</v>
      </c>
      <c r="F8562" s="11" t="s">
        <v>33</v>
      </c>
      <c r="G8562" s="13">
        <v>240.23</v>
      </c>
      <c r="H8562" s="14">
        <f t="shared" si="931"/>
        <v>679850.9</v>
      </c>
      <c r="I8562" s="14">
        <f>IF(F8562="GHS",H8562,H8562*Assumptions!$B$4)</f>
        <v>679850.9</v>
      </c>
      <c r="J8562" s="15" t="str">
        <f>INDEX(Assumptions!$B$8:$B$12,MATCH(B8562,Assumptions!$A$8:$A$12,0))</f>
        <v>Weighted Average</v>
      </c>
      <c r="K8562" s="16">
        <f>G8562/(1-INDEX(Assumptions!$D$8:$D$12,MATCH(B8562,Assumptions!$A$8:$A$12,0)))</f>
        <v>369.58461538461535</v>
      </c>
      <c r="L8562" s="16">
        <f t="shared" si="932"/>
        <v>7.2068999999999992</v>
      </c>
      <c r="M8562" s="16">
        <f t="shared" si="933"/>
        <v>18.479230769230767</v>
      </c>
      <c r="N8562" s="14">
        <f>E8562*(K8562-L8562-M8562)*IF(F8562="GHS",1,Assumptions!$B$4)</f>
        <v>973232.71146153833</v>
      </c>
      <c r="O8562" s="15">
        <f t="shared" ca="1" si="934"/>
        <v>367</v>
      </c>
      <c r="P8562" s="15" t="str">
        <f t="shared" ca="1" si="935"/>
        <v>365d+</v>
      </c>
      <c r="Q8562" s="17">
        <f ca="1">IF(P8562="0-90d",0,IF(P8562="91-180d",INDEX(Assumptions!$F$8:$F$12,MATCH(B8562,Assumptions!$A$8:$A$12,0)),IF(P8562="181-365d",INDEX(Assumptions!$G$8:$G$12,MATCH(B8562,Assumptions!$A$8:$A$12,0)),INDEX(Assumptions!$H$8:$H$12,MATCH(B8562,Assumptions!$A$8:$A$12,0)))))</f>
        <v>0.8</v>
      </c>
      <c r="R8562" s="14">
        <f t="shared" ca="1" si="936"/>
        <v>543880.72000000009</v>
      </c>
      <c r="S8562" s="14">
        <f t="shared" ca="1" si="937"/>
        <v>135970.17999999993</v>
      </c>
      <c r="T8562" s="11" t="s">
        <v>25</v>
      </c>
      <c r="U8562" s="18" t="s">
        <v>26</v>
      </c>
    </row>
    <row r="8563" spans="1:21" ht="15" customHeight="1" x14ac:dyDescent="0.15">
      <c r="A8563" s="10" t="s">
        <v>8611</v>
      </c>
      <c r="B8563" s="11" t="s">
        <v>28</v>
      </c>
      <c r="C8563" s="11" t="s">
        <v>35</v>
      </c>
      <c r="D8563" s="12">
        <v>45895</v>
      </c>
      <c r="E8563" s="11">
        <v>1310</v>
      </c>
      <c r="F8563" s="11" t="s">
        <v>24</v>
      </c>
      <c r="G8563" s="13">
        <v>8572.68</v>
      </c>
      <c r="H8563" s="14">
        <f t="shared" si="931"/>
        <v>11230210.800000001</v>
      </c>
      <c r="I8563" s="14">
        <f>IF(F8563="GHS",H8563,H8563*Assumptions!$B$4)</f>
        <v>121286276.64000002</v>
      </c>
      <c r="J8563" s="15" t="str">
        <f>INDEX(Assumptions!$B$8:$B$12,MATCH(B8563,Assumptions!$A$8:$A$12,0))</f>
        <v>Fair Value Less Costs to Sell</v>
      </c>
      <c r="K8563" s="16">
        <f>G8563/(1-INDEX(Assumptions!$D$8:$D$12,MATCH(B8563,Assumptions!$A$8:$A$12,0)))</f>
        <v>9741.681818181818</v>
      </c>
      <c r="L8563" s="16">
        <f t="shared" si="932"/>
        <v>257.18040000000002</v>
      </c>
      <c r="M8563" s="16">
        <f t="shared" si="933"/>
        <v>487.08409090909095</v>
      </c>
      <c r="N8563" s="14">
        <f>E8563*(K8563-L8563-M8563)*IF(F8563="GHS",1,Assumptions!$B$4)</f>
        <v>127295460.34625456</v>
      </c>
      <c r="O8563" s="15">
        <f t="shared" ca="1" si="934"/>
        <v>391</v>
      </c>
      <c r="P8563" s="15" t="str">
        <f t="shared" ca="1" si="935"/>
        <v>365d+</v>
      </c>
      <c r="Q8563" s="17">
        <f ca="1">IF(P8563="0-90d",0,IF(P8563="91-180d",INDEX(Assumptions!$F$8:$F$12,MATCH(B8563,Assumptions!$A$8:$A$12,0)),IF(P8563="181-365d",INDEX(Assumptions!$G$8:$G$12,MATCH(B8563,Assumptions!$A$8:$A$12,0)),INDEX(Assumptions!$H$8:$H$12,MATCH(B8563,Assumptions!$A$8:$A$12,0)))))</f>
        <v>0.4</v>
      </c>
      <c r="R8563" s="14">
        <f t="shared" ca="1" si="936"/>
        <v>48514510.656000011</v>
      </c>
      <c r="S8563" s="14">
        <f t="shared" ca="1" si="937"/>
        <v>72771765.983999997</v>
      </c>
      <c r="T8563" s="11" t="s">
        <v>25</v>
      </c>
      <c r="U8563" s="18" t="s">
        <v>26</v>
      </c>
    </row>
    <row r="8564" spans="1:21" ht="15" customHeight="1" x14ac:dyDescent="0.15">
      <c r="A8564" s="10" t="s">
        <v>8612</v>
      </c>
      <c r="B8564" s="11" t="s">
        <v>41</v>
      </c>
      <c r="C8564" s="11" t="s">
        <v>115</v>
      </c>
      <c r="D8564" s="12">
        <v>45814</v>
      </c>
      <c r="E8564" s="11">
        <v>3355</v>
      </c>
      <c r="F8564" s="11" t="s">
        <v>33</v>
      </c>
      <c r="G8564" s="13">
        <v>290.69</v>
      </c>
      <c r="H8564" s="14">
        <f t="shared" si="931"/>
        <v>975264.95</v>
      </c>
      <c r="I8564" s="14">
        <f>IF(F8564="GHS",H8564,H8564*Assumptions!$B$4)</f>
        <v>975264.95</v>
      </c>
      <c r="J8564" s="15" t="str">
        <f>INDEX(Assumptions!$B$8:$B$12,MATCH(B8564,Assumptions!$A$8:$A$12,0))</f>
        <v>Weighted Average</v>
      </c>
      <c r="K8564" s="16">
        <f>G8564/(1-INDEX(Assumptions!$D$8:$D$12,MATCH(B8564,Assumptions!$A$8:$A$12,0)))</f>
        <v>447.21538461538461</v>
      </c>
      <c r="L8564" s="16">
        <f t="shared" si="932"/>
        <v>8.720699999999999</v>
      </c>
      <c r="M8564" s="16">
        <f t="shared" si="933"/>
        <v>22.360769230769233</v>
      </c>
      <c r="N8564" s="14">
        <f>E8564*(K8564-L8564-M8564)*IF(F8564="GHS",1,Assumptions!$B$4)</f>
        <v>1396129.2861153847</v>
      </c>
      <c r="O8564" s="15">
        <f t="shared" ca="1" si="934"/>
        <v>472</v>
      </c>
      <c r="P8564" s="15" t="str">
        <f t="shared" ca="1" si="935"/>
        <v>365d+</v>
      </c>
      <c r="Q8564" s="17">
        <f ca="1">IF(P8564="0-90d",0,IF(P8564="91-180d",INDEX(Assumptions!$F$8:$F$12,MATCH(B8564,Assumptions!$A$8:$A$12,0)),IF(P8564="181-365d",INDEX(Assumptions!$G$8:$G$12,MATCH(B8564,Assumptions!$A$8:$A$12,0)),INDEX(Assumptions!$H$8:$H$12,MATCH(B8564,Assumptions!$A$8:$A$12,0)))))</f>
        <v>0.8</v>
      </c>
      <c r="R8564" s="14">
        <f t="shared" ca="1" si="936"/>
        <v>780211.96</v>
      </c>
      <c r="S8564" s="14">
        <f t="shared" ca="1" si="937"/>
        <v>195052.99</v>
      </c>
      <c r="T8564" s="11" t="s">
        <v>25</v>
      </c>
      <c r="U8564" s="18" t="s">
        <v>26</v>
      </c>
    </row>
    <row r="8565" spans="1:21" ht="15" customHeight="1" x14ac:dyDescent="0.15">
      <c r="A8565" s="10" t="s">
        <v>8613</v>
      </c>
      <c r="B8565" s="11" t="s">
        <v>22</v>
      </c>
      <c r="C8565" s="11" t="s">
        <v>23</v>
      </c>
      <c r="D8565" s="12">
        <v>45932</v>
      </c>
      <c r="E8565" s="11">
        <v>2138</v>
      </c>
      <c r="F8565" s="11" t="s">
        <v>24</v>
      </c>
      <c r="G8565" s="13">
        <v>37883.69</v>
      </c>
      <c r="H8565" s="14">
        <f t="shared" si="931"/>
        <v>80995329.219999999</v>
      </c>
      <c r="I8565" s="14">
        <f>IF(F8565="GHS",H8565,H8565*Assumptions!$B$4)</f>
        <v>874749555.57600009</v>
      </c>
      <c r="J8565" s="15" t="str">
        <f>INDEX(Assumptions!$B$8:$B$12,MATCH(B8565,Assumptions!$A$8:$A$12,0))</f>
        <v>FIFO</v>
      </c>
      <c r="K8565" s="16">
        <f>G8565/(1-INDEX(Assumptions!$D$8:$D$12,MATCH(B8565,Assumptions!$A$8:$A$12,0)))</f>
        <v>46199.621951219509</v>
      </c>
      <c r="L8565" s="16">
        <f t="shared" si="932"/>
        <v>1136.5107</v>
      </c>
      <c r="M8565" s="16">
        <f t="shared" si="933"/>
        <v>2309.9810975609757</v>
      </c>
      <c r="N8565" s="14">
        <f>E8565*(K8565-L8565-M8565)*IF(F8565="GHS",1,Assumptions!$B$4)</f>
        <v>987186876.50003707</v>
      </c>
      <c r="O8565" s="15">
        <f t="shared" ca="1" si="934"/>
        <v>354</v>
      </c>
      <c r="P8565" s="15" t="str">
        <f t="shared" ca="1" si="935"/>
        <v>181-365d</v>
      </c>
      <c r="Q8565" s="17">
        <f ca="1">IF(P8565="0-90d",0,IF(P8565="91-180d",INDEX(Assumptions!$F$8:$F$12,MATCH(B8565,Assumptions!$A$8:$A$12,0)),IF(P8565="181-365d",INDEX(Assumptions!$G$8:$G$12,MATCH(B8565,Assumptions!$A$8:$A$12,0)),INDEX(Assumptions!$H$8:$H$12,MATCH(B8565,Assumptions!$A$8:$A$12,0)))))</f>
        <v>0.15</v>
      </c>
      <c r="R8565" s="14">
        <f t="shared" ca="1" si="936"/>
        <v>131212433.3364</v>
      </c>
      <c r="S8565" s="14">
        <f t="shared" ca="1" si="937"/>
        <v>743537122.23960006</v>
      </c>
      <c r="T8565" s="11" t="s">
        <v>25</v>
      </c>
      <c r="U8565" s="18" t="s">
        <v>26</v>
      </c>
    </row>
    <row r="8566" spans="1:21" ht="15" customHeight="1" x14ac:dyDescent="0.15">
      <c r="A8566" s="10" t="s">
        <v>8614</v>
      </c>
      <c r="B8566" s="11" t="s">
        <v>28</v>
      </c>
      <c r="C8566" s="11" t="s">
        <v>29</v>
      </c>
      <c r="D8566" s="12">
        <v>45935</v>
      </c>
      <c r="E8566" s="11">
        <v>2190</v>
      </c>
      <c r="F8566" s="11" t="s">
        <v>24</v>
      </c>
      <c r="G8566" s="13">
        <v>4180.88</v>
      </c>
      <c r="H8566" s="14">
        <f t="shared" si="931"/>
        <v>9156127.2000000011</v>
      </c>
      <c r="I8566" s="14">
        <f>IF(F8566="GHS",H8566,H8566*Assumptions!$B$4)</f>
        <v>98886173.76000002</v>
      </c>
      <c r="J8566" s="15" t="str">
        <f>INDEX(Assumptions!$B$8:$B$12,MATCH(B8566,Assumptions!$A$8:$A$12,0))</f>
        <v>Fair Value Less Costs to Sell</v>
      </c>
      <c r="K8566" s="16">
        <f>G8566/(1-INDEX(Assumptions!$D$8:$D$12,MATCH(B8566,Assumptions!$A$8:$A$12,0)))</f>
        <v>4751</v>
      </c>
      <c r="L8566" s="16">
        <f t="shared" si="932"/>
        <v>125.4264</v>
      </c>
      <c r="M8566" s="16">
        <f t="shared" si="933"/>
        <v>237.55</v>
      </c>
      <c r="N8566" s="14">
        <f>E8566*(K8566-L8566-M8566)*IF(F8566="GHS",1,Assumptions!$B$4)</f>
        <v>103785534.18719999</v>
      </c>
      <c r="O8566" s="15">
        <f t="shared" ca="1" si="934"/>
        <v>351</v>
      </c>
      <c r="P8566" s="15" t="str">
        <f t="shared" ca="1" si="935"/>
        <v>181-365d</v>
      </c>
      <c r="Q8566" s="17">
        <f ca="1">IF(P8566="0-90d",0,IF(P8566="91-180d",INDEX(Assumptions!$F$8:$F$12,MATCH(B8566,Assumptions!$A$8:$A$12,0)),IF(P8566="181-365d",INDEX(Assumptions!$G$8:$G$12,MATCH(B8566,Assumptions!$A$8:$A$12,0)),INDEX(Assumptions!$H$8:$H$12,MATCH(B8566,Assumptions!$A$8:$A$12,0)))))</f>
        <v>0.1</v>
      </c>
      <c r="R8566" s="14">
        <f t="shared" ca="1" si="936"/>
        <v>9888617.376000002</v>
      </c>
      <c r="S8566" s="14">
        <f t="shared" ca="1" si="937"/>
        <v>88997556.384000018</v>
      </c>
      <c r="T8566" s="11" t="s">
        <v>25</v>
      </c>
      <c r="U8566" s="18" t="s">
        <v>26</v>
      </c>
    </row>
    <row r="8567" spans="1:21" ht="15" customHeight="1" x14ac:dyDescent="0.15">
      <c r="A8567" s="10" t="s">
        <v>8615</v>
      </c>
      <c r="B8567" s="11" t="s">
        <v>28</v>
      </c>
      <c r="C8567" s="11" t="s">
        <v>38</v>
      </c>
      <c r="D8567" s="12">
        <v>45833</v>
      </c>
      <c r="E8567" s="11">
        <v>4552</v>
      </c>
      <c r="F8567" s="11" t="s">
        <v>24</v>
      </c>
      <c r="G8567" s="13">
        <v>6633.58</v>
      </c>
      <c r="H8567" s="14">
        <f t="shared" si="931"/>
        <v>30196056.16</v>
      </c>
      <c r="I8567" s="14">
        <f>IF(F8567="GHS",H8567,H8567*Assumptions!$B$4)</f>
        <v>326117406.528</v>
      </c>
      <c r="J8567" s="15" t="str">
        <f>INDEX(Assumptions!$B$8:$B$12,MATCH(B8567,Assumptions!$A$8:$A$12,0))</f>
        <v>Fair Value Less Costs to Sell</v>
      </c>
      <c r="K8567" s="16">
        <f>G8567/(1-INDEX(Assumptions!$D$8:$D$12,MATCH(B8567,Assumptions!$A$8:$A$12,0)))</f>
        <v>7538.159090909091</v>
      </c>
      <c r="L8567" s="16">
        <f t="shared" si="932"/>
        <v>199.00739999999999</v>
      </c>
      <c r="M8567" s="16">
        <f t="shared" si="933"/>
        <v>376.90795454545457</v>
      </c>
      <c r="N8567" s="14">
        <f>E8567*(K8567-L8567-M8567)*IF(F8567="GHS",1,Assumptions!$B$4)</f>
        <v>342275041.66961455</v>
      </c>
      <c r="O8567" s="15">
        <f t="shared" ca="1" si="934"/>
        <v>453</v>
      </c>
      <c r="P8567" s="15" t="str">
        <f t="shared" ca="1" si="935"/>
        <v>365d+</v>
      </c>
      <c r="Q8567" s="17">
        <f ca="1">IF(P8567="0-90d",0,IF(P8567="91-180d",INDEX(Assumptions!$F$8:$F$12,MATCH(B8567,Assumptions!$A$8:$A$12,0)),IF(P8567="181-365d",INDEX(Assumptions!$G$8:$G$12,MATCH(B8567,Assumptions!$A$8:$A$12,0)),INDEX(Assumptions!$H$8:$H$12,MATCH(B8567,Assumptions!$A$8:$A$12,0)))))</f>
        <v>0.4</v>
      </c>
      <c r="R8567" s="14">
        <f t="shared" ca="1" si="936"/>
        <v>130446962.6112</v>
      </c>
      <c r="S8567" s="14">
        <f t="shared" si="937"/>
        <v>0</v>
      </c>
      <c r="T8567" s="11" t="s">
        <v>39</v>
      </c>
      <c r="U8567" s="18" t="s">
        <v>26</v>
      </c>
    </row>
    <row r="8568" spans="1:21" ht="15" customHeight="1" x14ac:dyDescent="0.15">
      <c r="A8568" s="10" t="s">
        <v>8616</v>
      </c>
      <c r="B8568" s="11" t="s">
        <v>46</v>
      </c>
      <c r="C8568" s="11" t="s">
        <v>119</v>
      </c>
      <c r="D8568" s="12">
        <v>46028</v>
      </c>
      <c r="E8568" s="11">
        <v>2707</v>
      </c>
      <c r="F8568" s="11" t="s">
        <v>33</v>
      </c>
      <c r="G8568" s="13">
        <v>540677.74</v>
      </c>
      <c r="H8568" s="14">
        <f t="shared" si="931"/>
        <v>1463614642.1800001</v>
      </c>
      <c r="I8568" s="14">
        <f>IF(F8568="GHS",H8568,H8568*Assumptions!$B$4)</f>
        <v>1463614642.1800001</v>
      </c>
      <c r="J8568" s="15" t="str">
        <f>INDEX(Assumptions!$B$8:$B$12,MATCH(B8568,Assumptions!$A$8:$A$12,0))</f>
        <v>Specific Identification</v>
      </c>
      <c r="K8568" s="16">
        <f>G8568/(1-INDEX(Assumptions!$D$8:$D$12,MATCH(B8568,Assumptions!$A$8:$A$12,0)))</f>
        <v>693176.58974358975</v>
      </c>
      <c r="L8568" s="16">
        <f t="shared" si="932"/>
        <v>16220.332199999999</v>
      </c>
      <c r="M8568" s="16">
        <f t="shared" si="933"/>
        <v>34658.829487179486</v>
      </c>
      <c r="N8568" s="14">
        <f>E8568*(K8568-L8568-M8568)*IF(F8568="GHS",1,Assumptions!$B$4)</f>
        <v>1738699137.7487025</v>
      </c>
      <c r="O8568" s="15">
        <f t="shared" ca="1" si="934"/>
        <v>258</v>
      </c>
      <c r="P8568" s="15" t="str">
        <f t="shared" ca="1" si="935"/>
        <v>181-365d</v>
      </c>
      <c r="Q8568" s="17">
        <f ca="1">IF(P8568="0-90d",0,IF(P8568="91-180d",INDEX(Assumptions!$F$8:$F$12,MATCH(B8568,Assumptions!$A$8:$A$12,0)),IF(P8568="181-365d",INDEX(Assumptions!$G$8:$G$12,MATCH(B8568,Assumptions!$A$8:$A$12,0)),INDEX(Assumptions!$H$8:$H$12,MATCH(B8568,Assumptions!$A$8:$A$12,0)))))</f>
        <v>0.05</v>
      </c>
      <c r="R8568" s="14">
        <f t="shared" ca="1" si="936"/>
        <v>73180732.109000012</v>
      </c>
      <c r="S8568" s="14">
        <f t="shared" ca="1" si="937"/>
        <v>1390433910.0710001</v>
      </c>
      <c r="T8568" s="11" t="s">
        <v>25</v>
      </c>
      <c r="U8568" s="18" t="s">
        <v>36</v>
      </c>
    </row>
    <row r="8569" spans="1:21" ht="15" customHeight="1" x14ac:dyDescent="0.15">
      <c r="A8569" s="10" t="s">
        <v>8617</v>
      </c>
      <c r="B8569" s="11" t="s">
        <v>31</v>
      </c>
      <c r="C8569" s="11" t="s">
        <v>76</v>
      </c>
      <c r="D8569" s="12">
        <v>46106</v>
      </c>
      <c r="E8569" s="11">
        <v>1187</v>
      </c>
      <c r="F8569" s="11" t="s">
        <v>33</v>
      </c>
      <c r="G8569" s="13">
        <v>3648.03</v>
      </c>
      <c r="H8569" s="14">
        <f t="shared" si="931"/>
        <v>4330211.6100000003</v>
      </c>
      <c r="I8569" s="14">
        <f>IF(F8569="GHS",H8569,H8569*Assumptions!$B$4)</f>
        <v>4330211.6100000003</v>
      </c>
      <c r="J8569" s="15" t="str">
        <f>INDEX(Assumptions!$B$8:$B$12,MATCH(B8569,Assumptions!$A$8:$A$12,0))</f>
        <v>Weighted Average</v>
      </c>
      <c r="K8569" s="16">
        <f>G8569/(1-INDEX(Assumptions!$D$8:$D$12,MATCH(B8569,Assumptions!$A$8:$A$12,0)))</f>
        <v>5066.7083333333339</v>
      </c>
      <c r="L8569" s="16">
        <f t="shared" si="932"/>
        <v>109.4409</v>
      </c>
      <c r="M8569" s="16">
        <f t="shared" si="933"/>
        <v>253.3354166666667</v>
      </c>
      <c r="N8569" s="14">
        <f>E8569*(K8569-L8569-M8569)*IF(F8569="GHS",1,Assumptions!$B$4)</f>
        <v>5583567.3037833348</v>
      </c>
      <c r="O8569" s="15">
        <f t="shared" ca="1" si="934"/>
        <v>180</v>
      </c>
      <c r="P8569" s="15" t="str">
        <f t="shared" ca="1" si="935"/>
        <v>91-180d</v>
      </c>
      <c r="Q8569" s="17">
        <f ca="1">IF(P8569="0-90d",0,IF(P8569="91-180d",INDEX(Assumptions!$F$8:$F$12,MATCH(B8569,Assumptions!$A$8:$A$12,0)),IF(P8569="181-365d",INDEX(Assumptions!$G$8:$G$12,MATCH(B8569,Assumptions!$A$8:$A$12,0)),INDEX(Assumptions!$H$8:$H$12,MATCH(B8569,Assumptions!$A$8:$A$12,0)))))</f>
        <v>0.05</v>
      </c>
      <c r="R8569" s="14">
        <f t="shared" ca="1" si="936"/>
        <v>216510.58050000004</v>
      </c>
      <c r="S8569" s="14">
        <f t="shared" ca="1" si="937"/>
        <v>4113701.0295000002</v>
      </c>
      <c r="T8569" s="11" t="s">
        <v>25</v>
      </c>
      <c r="U8569" s="18" t="s">
        <v>26</v>
      </c>
    </row>
    <row r="8570" spans="1:21" ht="15" customHeight="1" x14ac:dyDescent="0.15">
      <c r="A8570" s="10" t="s">
        <v>8618</v>
      </c>
      <c r="B8570" s="11" t="s">
        <v>28</v>
      </c>
      <c r="C8570" s="11" t="s">
        <v>29</v>
      </c>
      <c r="D8570" s="12">
        <v>45771</v>
      </c>
      <c r="E8570" s="11">
        <v>203</v>
      </c>
      <c r="F8570" s="11" t="s">
        <v>24</v>
      </c>
      <c r="G8570" s="13">
        <v>16408.03</v>
      </c>
      <c r="H8570" s="14">
        <f t="shared" si="931"/>
        <v>3330830.09</v>
      </c>
      <c r="I8570" s="14">
        <f>IF(F8570="GHS",H8570,H8570*Assumptions!$B$4)</f>
        <v>35972964.972000003</v>
      </c>
      <c r="J8570" s="15" t="str">
        <f>INDEX(Assumptions!$B$8:$B$12,MATCH(B8570,Assumptions!$A$8:$A$12,0))</f>
        <v>Fair Value Less Costs to Sell</v>
      </c>
      <c r="K8570" s="16">
        <f>G8570/(1-INDEX(Assumptions!$D$8:$D$12,MATCH(B8570,Assumptions!$A$8:$A$12,0)))</f>
        <v>18645.488636363636</v>
      </c>
      <c r="L8570" s="16">
        <f t="shared" si="932"/>
        <v>492.24089999999995</v>
      </c>
      <c r="M8570" s="16">
        <f t="shared" si="933"/>
        <v>932.27443181818182</v>
      </c>
      <c r="N8570" s="14">
        <f>E8570*(K8570-L8570-M8570)*IF(F8570="GHS",1,Assumptions!$B$4)</f>
        <v>37755261.872885451</v>
      </c>
      <c r="O8570" s="15">
        <f t="shared" ca="1" si="934"/>
        <v>515</v>
      </c>
      <c r="P8570" s="15" t="str">
        <f t="shared" ca="1" si="935"/>
        <v>365d+</v>
      </c>
      <c r="Q8570" s="17">
        <f ca="1">IF(P8570="0-90d",0,IF(P8570="91-180d",INDEX(Assumptions!$F$8:$F$12,MATCH(B8570,Assumptions!$A$8:$A$12,0)),IF(P8570="181-365d",INDEX(Assumptions!$G$8:$G$12,MATCH(B8570,Assumptions!$A$8:$A$12,0)),INDEX(Assumptions!$H$8:$H$12,MATCH(B8570,Assumptions!$A$8:$A$12,0)))))</f>
        <v>0.4</v>
      </c>
      <c r="R8570" s="14">
        <f t="shared" ca="1" si="936"/>
        <v>14389185.988800002</v>
      </c>
      <c r="S8570" s="14">
        <f t="shared" ca="1" si="937"/>
        <v>21583778.983199999</v>
      </c>
      <c r="T8570" s="11" t="s">
        <v>25</v>
      </c>
      <c r="U8570" s="18" t="s">
        <v>26</v>
      </c>
    </row>
    <row r="8571" spans="1:21" ht="15" customHeight="1" x14ac:dyDescent="0.15">
      <c r="A8571" s="10" t="s">
        <v>8619</v>
      </c>
      <c r="B8571" s="11" t="s">
        <v>41</v>
      </c>
      <c r="C8571" s="11" t="s">
        <v>49</v>
      </c>
      <c r="D8571" s="12">
        <v>45874</v>
      </c>
      <c r="E8571" s="11">
        <v>4510</v>
      </c>
      <c r="F8571" s="11" t="s">
        <v>33</v>
      </c>
      <c r="G8571" s="13">
        <v>600.79999999999995</v>
      </c>
      <c r="H8571" s="14">
        <f t="shared" si="931"/>
        <v>2709608</v>
      </c>
      <c r="I8571" s="14">
        <f>IF(F8571="GHS",H8571,H8571*Assumptions!$B$4)</f>
        <v>2709608</v>
      </c>
      <c r="J8571" s="15" t="str">
        <f>INDEX(Assumptions!$B$8:$B$12,MATCH(B8571,Assumptions!$A$8:$A$12,0))</f>
        <v>Weighted Average</v>
      </c>
      <c r="K8571" s="16">
        <f>G8571/(1-INDEX(Assumptions!$D$8:$D$12,MATCH(B8571,Assumptions!$A$8:$A$12,0)))</f>
        <v>924.30769230769215</v>
      </c>
      <c r="L8571" s="16">
        <f t="shared" si="932"/>
        <v>18.023999999999997</v>
      </c>
      <c r="M8571" s="16">
        <f t="shared" si="933"/>
        <v>46.215384615384608</v>
      </c>
      <c r="N8571" s="14">
        <f>E8571*(K8571-L8571-M8571)*IF(F8571="GHS",1,Assumptions!$B$4)</f>
        <v>3878908.0676923073</v>
      </c>
      <c r="O8571" s="15">
        <f t="shared" ca="1" si="934"/>
        <v>412</v>
      </c>
      <c r="P8571" s="15" t="str">
        <f t="shared" ca="1" si="935"/>
        <v>365d+</v>
      </c>
      <c r="Q8571" s="17">
        <f ca="1">IF(P8571="0-90d",0,IF(P8571="91-180d",INDEX(Assumptions!$F$8:$F$12,MATCH(B8571,Assumptions!$A$8:$A$12,0)),IF(P8571="181-365d",INDEX(Assumptions!$G$8:$G$12,MATCH(B8571,Assumptions!$A$8:$A$12,0)),INDEX(Assumptions!$H$8:$H$12,MATCH(B8571,Assumptions!$A$8:$A$12,0)))))</f>
        <v>0.8</v>
      </c>
      <c r="R8571" s="14">
        <f t="shared" ca="1" si="936"/>
        <v>2167686.4</v>
      </c>
      <c r="S8571" s="14">
        <f t="shared" ca="1" si="937"/>
        <v>541921.60000000009</v>
      </c>
      <c r="T8571" s="11" t="s">
        <v>25</v>
      </c>
      <c r="U8571" s="18" t="s">
        <v>26</v>
      </c>
    </row>
    <row r="8572" spans="1:21" ht="15" customHeight="1" x14ac:dyDescent="0.15">
      <c r="A8572" s="10" t="s">
        <v>8620</v>
      </c>
      <c r="B8572" s="11" t="s">
        <v>28</v>
      </c>
      <c r="C8572" s="11" t="s">
        <v>55</v>
      </c>
      <c r="D8572" s="12">
        <v>45989</v>
      </c>
      <c r="E8572" s="11">
        <v>3891</v>
      </c>
      <c r="F8572" s="11" t="s">
        <v>24</v>
      </c>
      <c r="G8572" s="13">
        <v>13608.79</v>
      </c>
      <c r="H8572" s="14">
        <f t="shared" si="931"/>
        <v>52951801.890000001</v>
      </c>
      <c r="I8572" s="14">
        <f>IF(F8572="GHS",H8572,H8572*Assumptions!$B$4)</f>
        <v>571879460.41200006</v>
      </c>
      <c r="J8572" s="15" t="str">
        <f>INDEX(Assumptions!$B$8:$B$12,MATCH(B8572,Assumptions!$A$8:$A$12,0))</f>
        <v>Fair Value Less Costs to Sell</v>
      </c>
      <c r="K8572" s="16">
        <f>G8572/(1-INDEX(Assumptions!$D$8:$D$12,MATCH(B8572,Assumptions!$A$8:$A$12,0)))</f>
        <v>15464.534090909092</v>
      </c>
      <c r="L8572" s="16">
        <f t="shared" si="932"/>
        <v>408.26370000000003</v>
      </c>
      <c r="M8572" s="16">
        <f t="shared" si="933"/>
        <v>773.2267045454546</v>
      </c>
      <c r="N8572" s="14">
        <f>E8572*(K8572-L8572-M8572)*IF(F8572="GHS",1,Assumptions!$B$4)</f>
        <v>600213488.22332191</v>
      </c>
      <c r="O8572" s="15">
        <f t="shared" ca="1" si="934"/>
        <v>297</v>
      </c>
      <c r="P8572" s="15" t="str">
        <f t="shared" ca="1" si="935"/>
        <v>181-365d</v>
      </c>
      <c r="Q8572" s="17">
        <f ca="1">IF(P8572="0-90d",0,IF(P8572="91-180d",INDEX(Assumptions!$F$8:$F$12,MATCH(B8572,Assumptions!$A$8:$A$12,0)),IF(P8572="181-365d",INDEX(Assumptions!$G$8:$G$12,MATCH(B8572,Assumptions!$A$8:$A$12,0)),INDEX(Assumptions!$H$8:$H$12,MATCH(B8572,Assumptions!$A$8:$A$12,0)))))</f>
        <v>0.1</v>
      </c>
      <c r="R8572" s="14">
        <f t="shared" ca="1" si="936"/>
        <v>57187946.041200012</v>
      </c>
      <c r="S8572" s="14">
        <f t="shared" ca="1" si="937"/>
        <v>514691514.37080002</v>
      </c>
      <c r="T8572" s="11" t="s">
        <v>25</v>
      </c>
      <c r="U8572" s="18" t="s">
        <v>26</v>
      </c>
    </row>
    <row r="8573" spans="1:21" ht="15" customHeight="1" x14ac:dyDescent="0.15">
      <c r="A8573" s="10" t="s">
        <v>8621</v>
      </c>
      <c r="B8573" s="11" t="s">
        <v>31</v>
      </c>
      <c r="C8573" s="11" t="s">
        <v>76</v>
      </c>
      <c r="D8573" s="12">
        <v>45778</v>
      </c>
      <c r="E8573" s="11">
        <v>1802</v>
      </c>
      <c r="F8573" s="11" t="s">
        <v>33</v>
      </c>
      <c r="G8573" s="13">
        <v>2124.9299999999998</v>
      </c>
      <c r="H8573" s="14">
        <f t="shared" si="931"/>
        <v>3829123.86</v>
      </c>
      <c r="I8573" s="14">
        <f>IF(F8573="GHS",H8573,H8573*Assumptions!$B$4)</f>
        <v>3829123.86</v>
      </c>
      <c r="J8573" s="15" t="str">
        <f>INDEX(Assumptions!$B$8:$B$12,MATCH(B8573,Assumptions!$A$8:$A$12,0))</f>
        <v>Weighted Average</v>
      </c>
      <c r="K8573" s="16">
        <f>G8573/(1-INDEX(Assumptions!$D$8:$D$12,MATCH(B8573,Assumptions!$A$8:$A$12,0)))</f>
        <v>2951.2916666666665</v>
      </c>
      <c r="L8573" s="16">
        <f t="shared" si="932"/>
        <v>63.747899999999994</v>
      </c>
      <c r="M8573" s="16">
        <f t="shared" si="933"/>
        <v>147.56458333333333</v>
      </c>
      <c r="N8573" s="14">
        <f>E8573*(K8573-L8573-M8573)*IF(F8573="GHS",1,Assumptions!$B$4)</f>
        <v>4937442.4883666672</v>
      </c>
      <c r="O8573" s="15">
        <f t="shared" ca="1" si="934"/>
        <v>508</v>
      </c>
      <c r="P8573" s="15" t="str">
        <f t="shared" ca="1" si="935"/>
        <v>365d+</v>
      </c>
      <c r="Q8573" s="17">
        <f ca="1">IF(P8573="0-90d",0,IF(P8573="91-180d",INDEX(Assumptions!$F$8:$F$12,MATCH(B8573,Assumptions!$A$8:$A$12,0)),IF(P8573="181-365d",INDEX(Assumptions!$G$8:$G$12,MATCH(B8573,Assumptions!$A$8:$A$12,0)),INDEX(Assumptions!$H$8:$H$12,MATCH(B8573,Assumptions!$A$8:$A$12,0)))))</f>
        <v>0.6</v>
      </c>
      <c r="R8573" s="14">
        <f t="shared" ca="1" si="936"/>
        <v>2297474.3159999996</v>
      </c>
      <c r="S8573" s="14">
        <f t="shared" ca="1" si="937"/>
        <v>1531649.5440000002</v>
      </c>
      <c r="T8573" s="11" t="s">
        <v>25</v>
      </c>
      <c r="U8573" s="18" t="s">
        <v>26</v>
      </c>
    </row>
    <row r="8574" spans="1:21" ht="15" customHeight="1" x14ac:dyDescent="0.15">
      <c r="A8574" s="10" t="s">
        <v>8622</v>
      </c>
      <c r="B8574" s="11" t="s">
        <v>41</v>
      </c>
      <c r="C8574" s="11" t="s">
        <v>42</v>
      </c>
      <c r="D8574" s="12">
        <v>45843</v>
      </c>
      <c r="E8574" s="11">
        <v>177</v>
      </c>
      <c r="F8574" s="11" t="s">
        <v>33</v>
      </c>
      <c r="G8574" s="13">
        <v>390.1</v>
      </c>
      <c r="H8574" s="14">
        <f t="shared" si="931"/>
        <v>69047.7</v>
      </c>
      <c r="I8574" s="14">
        <f>IF(F8574="GHS",H8574,H8574*Assumptions!$B$4)</f>
        <v>69047.7</v>
      </c>
      <c r="J8574" s="15" t="str">
        <f>INDEX(Assumptions!$B$8:$B$12,MATCH(B8574,Assumptions!$A$8:$A$12,0))</f>
        <v>Weighted Average</v>
      </c>
      <c r="K8574" s="16">
        <f>G8574/(1-INDEX(Assumptions!$D$8:$D$12,MATCH(B8574,Assumptions!$A$8:$A$12,0)))</f>
        <v>600.15384615384619</v>
      </c>
      <c r="L8574" s="16">
        <f t="shared" si="932"/>
        <v>11.702999999999999</v>
      </c>
      <c r="M8574" s="16">
        <f t="shared" si="933"/>
        <v>30.007692307692309</v>
      </c>
      <c r="N8574" s="14">
        <f>E8574*(K8574-L8574-M8574)*IF(F8574="GHS",1,Assumptions!$B$4)</f>
        <v>98844.438230769243</v>
      </c>
      <c r="O8574" s="15">
        <f t="shared" ca="1" si="934"/>
        <v>443</v>
      </c>
      <c r="P8574" s="15" t="str">
        <f t="shared" ca="1" si="935"/>
        <v>365d+</v>
      </c>
      <c r="Q8574" s="17">
        <f ca="1">IF(P8574="0-90d",0,IF(P8574="91-180d",INDEX(Assumptions!$F$8:$F$12,MATCH(B8574,Assumptions!$A$8:$A$12,0)),IF(P8574="181-365d",INDEX(Assumptions!$G$8:$G$12,MATCH(B8574,Assumptions!$A$8:$A$12,0)),INDEX(Assumptions!$H$8:$H$12,MATCH(B8574,Assumptions!$A$8:$A$12,0)))))</f>
        <v>0.8</v>
      </c>
      <c r="R8574" s="14">
        <f t="shared" ca="1" si="936"/>
        <v>55238.16</v>
      </c>
      <c r="S8574" s="14">
        <f t="shared" ca="1" si="937"/>
        <v>13809.539999999994</v>
      </c>
      <c r="T8574" s="11" t="s">
        <v>25</v>
      </c>
      <c r="U8574" s="18" t="s">
        <v>26</v>
      </c>
    </row>
    <row r="8575" spans="1:21" ht="15" customHeight="1" x14ac:dyDescent="0.15">
      <c r="A8575" s="10" t="s">
        <v>8623</v>
      </c>
      <c r="B8575" s="11" t="s">
        <v>31</v>
      </c>
      <c r="C8575" s="11" t="s">
        <v>32</v>
      </c>
      <c r="D8575" s="12">
        <v>46127</v>
      </c>
      <c r="E8575" s="11">
        <v>152</v>
      </c>
      <c r="F8575" s="11" t="s">
        <v>33</v>
      </c>
      <c r="G8575" s="13">
        <v>2798.86</v>
      </c>
      <c r="H8575" s="14">
        <f t="shared" si="931"/>
        <v>425426.72000000003</v>
      </c>
      <c r="I8575" s="14">
        <f>IF(F8575="GHS",H8575,H8575*Assumptions!$B$4)</f>
        <v>425426.72000000003</v>
      </c>
      <c r="J8575" s="15" t="str">
        <f>INDEX(Assumptions!$B$8:$B$12,MATCH(B8575,Assumptions!$A$8:$A$12,0))</f>
        <v>Weighted Average</v>
      </c>
      <c r="K8575" s="16">
        <f>G8575/(1-INDEX(Assumptions!$D$8:$D$12,MATCH(B8575,Assumptions!$A$8:$A$12,0)))</f>
        <v>3887.3055555555557</v>
      </c>
      <c r="L8575" s="16">
        <f t="shared" si="932"/>
        <v>83.965800000000002</v>
      </c>
      <c r="M8575" s="16">
        <f t="shared" si="933"/>
        <v>194.36527777777781</v>
      </c>
      <c r="N8575" s="14">
        <f>E8575*(K8575-L8575-M8575)*IF(F8575="GHS",1,Assumptions!$B$4)</f>
        <v>548564.1206222222</v>
      </c>
      <c r="O8575" s="15">
        <f t="shared" ca="1" si="934"/>
        <v>159</v>
      </c>
      <c r="P8575" s="15" t="str">
        <f t="shared" ca="1" si="935"/>
        <v>91-180d</v>
      </c>
      <c r="Q8575" s="17">
        <f ca="1">IF(P8575="0-90d",0,IF(P8575="91-180d",INDEX(Assumptions!$F$8:$F$12,MATCH(B8575,Assumptions!$A$8:$A$12,0)),IF(P8575="181-365d",INDEX(Assumptions!$G$8:$G$12,MATCH(B8575,Assumptions!$A$8:$A$12,0)),INDEX(Assumptions!$H$8:$H$12,MATCH(B8575,Assumptions!$A$8:$A$12,0)))))</f>
        <v>0.05</v>
      </c>
      <c r="R8575" s="14">
        <f t="shared" ca="1" si="936"/>
        <v>21271.336000000003</v>
      </c>
      <c r="S8575" s="14">
        <f t="shared" ca="1" si="937"/>
        <v>404155.38400000002</v>
      </c>
      <c r="T8575" s="11" t="s">
        <v>25</v>
      </c>
      <c r="U8575" s="18" t="s">
        <v>26</v>
      </c>
    </row>
    <row r="8576" spans="1:21" ht="15" customHeight="1" x14ac:dyDescent="0.15">
      <c r="A8576" s="10" t="s">
        <v>8624</v>
      </c>
      <c r="B8576" s="11" t="s">
        <v>41</v>
      </c>
      <c r="C8576" s="11" t="s">
        <v>115</v>
      </c>
      <c r="D8576" s="12">
        <v>45870</v>
      </c>
      <c r="E8576" s="11">
        <v>4996</v>
      </c>
      <c r="F8576" s="11" t="s">
        <v>33</v>
      </c>
      <c r="G8576" s="13">
        <v>268.52999999999997</v>
      </c>
      <c r="H8576" s="14">
        <f t="shared" si="931"/>
        <v>1341575.8799999999</v>
      </c>
      <c r="I8576" s="14">
        <f>IF(F8576="GHS",H8576,H8576*Assumptions!$B$4)</f>
        <v>1341575.8799999999</v>
      </c>
      <c r="J8576" s="15" t="str">
        <f>INDEX(Assumptions!$B$8:$B$12,MATCH(B8576,Assumptions!$A$8:$A$12,0))</f>
        <v>Weighted Average</v>
      </c>
      <c r="K8576" s="16">
        <f>G8576/(1-INDEX(Assumptions!$D$8:$D$12,MATCH(B8576,Assumptions!$A$8:$A$12,0)))</f>
        <v>413.12307692307689</v>
      </c>
      <c r="L8576" s="16">
        <f t="shared" si="932"/>
        <v>8.0558999999999994</v>
      </c>
      <c r="M8576" s="16">
        <f t="shared" si="933"/>
        <v>20.656153846153845</v>
      </c>
      <c r="N8576" s="14">
        <f>E8576*(K8576-L8576-M8576)*IF(F8576="GHS",1,Assumptions!$B$4)</f>
        <v>1920517.4712923074</v>
      </c>
      <c r="O8576" s="15">
        <f t="shared" ca="1" si="934"/>
        <v>416</v>
      </c>
      <c r="P8576" s="15" t="str">
        <f t="shared" ca="1" si="935"/>
        <v>365d+</v>
      </c>
      <c r="Q8576" s="17">
        <f ca="1">IF(P8576="0-90d",0,IF(P8576="91-180d",INDEX(Assumptions!$F$8:$F$12,MATCH(B8576,Assumptions!$A$8:$A$12,0)),IF(P8576="181-365d",INDEX(Assumptions!$G$8:$G$12,MATCH(B8576,Assumptions!$A$8:$A$12,0)),INDEX(Assumptions!$H$8:$H$12,MATCH(B8576,Assumptions!$A$8:$A$12,0)))))</f>
        <v>0.8</v>
      </c>
      <c r="R8576" s="14">
        <f t="shared" ca="1" si="936"/>
        <v>1073260.7039999999</v>
      </c>
      <c r="S8576" s="14">
        <f t="shared" ca="1" si="937"/>
        <v>268315.17599999998</v>
      </c>
      <c r="T8576" s="11" t="s">
        <v>25</v>
      </c>
      <c r="U8576" s="18" t="s">
        <v>26</v>
      </c>
    </row>
    <row r="8577" spans="1:21" ht="15" customHeight="1" x14ac:dyDescent="0.15">
      <c r="A8577" s="10" t="s">
        <v>8625</v>
      </c>
      <c r="B8577" s="11" t="s">
        <v>31</v>
      </c>
      <c r="C8577" s="11" t="s">
        <v>63</v>
      </c>
      <c r="D8577" s="12">
        <v>46160</v>
      </c>
      <c r="E8577" s="11">
        <v>2393</v>
      </c>
      <c r="F8577" s="11" t="s">
        <v>33</v>
      </c>
      <c r="G8577" s="13">
        <v>2182.2600000000002</v>
      </c>
      <c r="H8577" s="14">
        <f t="shared" si="931"/>
        <v>5222148.1800000006</v>
      </c>
      <c r="I8577" s="14">
        <f>IF(F8577="GHS",H8577,H8577*Assumptions!$B$4)</f>
        <v>5222148.1800000006</v>
      </c>
      <c r="J8577" s="15" t="str">
        <f>INDEX(Assumptions!$B$8:$B$12,MATCH(B8577,Assumptions!$A$8:$A$12,0))</f>
        <v>Weighted Average</v>
      </c>
      <c r="K8577" s="16">
        <f>G8577/(1-INDEX(Assumptions!$D$8:$D$12,MATCH(B8577,Assumptions!$A$8:$A$12,0)))</f>
        <v>3030.916666666667</v>
      </c>
      <c r="L8577" s="16">
        <f t="shared" si="932"/>
        <v>65.467800000000011</v>
      </c>
      <c r="M8577" s="16">
        <f t="shared" si="933"/>
        <v>151.54583333333335</v>
      </c>
      <c r="N8577" s="14">
        <f>E8577*(K8577-L8577-M8577)*IF(F8577="GHS",1,Assumptions!$B$4)</f>
        <v>6733669.9587666681</v>
      </c>
      <c r="O8577" s="15">
        <f t="shared" ca="1" si="934"/>
        <v>126</v>
      </c>
      <c r="P8577" s="15" t="str">
        <f t="shared" ca="1" si="935"/>
        <v>91-180d</v>
      </c>
      <c r="Q8577" s="17">
        <f ca="1">IF(P8577="0-90d",0,IF(P8577="91-180d",INDEX(Assumptions!$F$8:$F$12,MATCH(B8577,Assumptions!$A$8:$A$12,0)),IF(P8577="181-365d",INDEX(Assumptions!$G$8:$G$12,MATCH(B8577,Assumptions!$A$8:$A$12,0)),INDEX(Assumptions!$H$8:$H$12,MATCH(B8577,Assumptions!$A$8:$A$12,0)))))</f>
        <v>0.05</v>
      </c>
      <c r="R8577" s="14">
        <f t="shared" ca="1" si="936"/>
        <v>261107.40900000004</v>
      </c>
      <c r="S8577" s="14">
        <f t="shared" ca="1" si="937"/>
        <v>4961040.7710000006</v>
      </c>
      <c r="T8577" s="11" t="s">
        <v>25</v>
      </c>
      <c r="U8577" s="18" t="s">
        <v>26</v>
      </c>
    </row>
    <row r="8578" spans="1:21" ht="15" customHeight="1" x14ac:dyDescent="0.15">
      <c r="A8578" s="10" t="s">
        <v>8626</v>
      </c>
      <c r="B8578" s="11" t="s">
        <v>41</v>
      </c>
      <c r="C8578" s="11" t="s">
        <v>49</v>
      </c>
      <c r="D8578" s="12">
        <v>46137</v>
      </c>
      <c r="E8578" s="11">
        <v>1983</v>
      </c>
      <c r="F8578" s="11" t="s">
        <v>33</v>
      </c>
      <c r="G8578" s="13">
        <v>524.52</v>
      </c>
      <c r="H8578" s="14">
        <f t="shared" ref="H8578:H8641" si="938">E8578*G8578</f>
        <v>1040123.1599999999</v>
      </c>
      <c r="I8578" s="14">
        <f>IF(F8578="GHS",H8578,H8578*Assumptions!$B$4)</f>
        <v>1040123.1599999999</v>
      </c>
      <c r="J8578" s="15" t="str">
        <f>INDEX(Assumptions!$B$8:$B$12,MATCH(B8578,Assumptions!$A$8:$A$12,0))</f>
        <v>Weighted Average</v>
      </c>
      <c r="K8578" s="16">
        <f>G8578/(1-INDEX(Assumptions!$D$8:$D$12,MATCH(B8578,Assumptions!$A$8:$A$12,0)))</f>
        <v>806.95384615384614</v>
      </c>
      <c r="L8578" s="16">
        <f t="shared" ref="L8578:L8641" si="939">G8578*0.03</f>
        <v>15.735599999999998</v>
      </c>
      <c r="M8578" s="16">
        <f t="shared" ref="M8578:M8641" si="940">K8578*0.05</f>
        <v>40.347692307692313</v>
      </c>
      <c r="N8578" s="14">
        <f>E8578*(K8578-L8578-M8578)*IF(F8578="GHS",1,Assumptions!$B$4)</f>
        <v>1488976.3082769231</v>
      </c>
      <c r="O8578" s="15">
        <f t="shared" ref="O8578:O8641" ca="1" si="941">TODAY()-D8578</f>
        <v>149</v>
      </c>
      <c r="P8578" s="15" t="str">
        <f t="shared" ref="P8578:P8641" ca="1" si="942">IF(O8578&lt;=90,"0-90d",IF(O8578&lt;=180,"91-180d",IF(O8578&lt;=365,"181-365d","365d+")))</f>
        <v>91-180d</v>
      </c>
      <c r="Q8578" s="17">
        <f ca="1">IF(P8578="0-90d",0,IF(P8578="91-180d",INDEX(Assumptions!$F$8:$F$12,MATCH(B8578,Assumptions!$A$8:$A$12,0)),IF(P8578="181-365d",INDEX(Assumptions!$G$8:$G$12,MATCH(B8578,Assumptions!$A$8:$A$12,0)),INDEX(Assumptions!$H$8:$H$12,MATCH(B8578,Assumptions!$A$8:$A$12,0)))))</f>
        <v>0.1</v>
      </c>
      <c r="R8578" s="14">
        <f t="shared" ref="R8578:R8641" ca="1" si="943">I8578*Q8578</f>
        <v>104012.31599999999</v>
      </c>
      <c r="S8578" s="14">
        <f t="shared" ref="S8578:S8641" ca="1" si="944">IF(T8578="Held on Consignment (Not Owned)",0,MIN(I8578-R8578,N8578))</f>
        <v>936110.84399999992</v>
      </c>
      <c r="T8578" s="11" t="s">
        <v>25</v>
      </c>
      <c r="U8578" s="18" t="s">
        <v>26</v>
      </c>
    </row>
    <row r="8579" spans="1:21" ht="15" customHeight="1" x14ac:dyDescent="0.15">
      <c r="A8579" s="10" t="s">
        <v>8627</v>
      </c>
      <c r="B8579" s="11" t="s">
        <v>22</v>
      </c>
      <c r="C8579" s="11" t="s">
        <v>23</v>
      </c>
      <c r="D8579" s="12">
        <v>45908</v>
      </c>
      <c r="E8579" s="11">
        <v>2749</v>
      </c>
      <c r="F8579" s="11" t="s">
        <v>24</v>
      </c>
      <c r="G8579" s="13">
        <v>19761.12</v>
      </c>
      <c r="H8579" s="14">
        <f t="shared" si="938"/>
        <v>54323318.879999995</v>
      </c>
      <c r="I8579" s="14">
        <f>IF(F8579="GHS",H8579,H8579*Assumptions!$B$4)</f>
        <v>586691843.90400004</v>
      </c>
      <c r="J8579" s="15" t="str">
        <f>INDEX(Assumptions!$B$8:$B$12,MATCH(B8579,Assumptions!$A$8:$A$12,0))</f>
        <v>FIFO</v>
      </c>
      <c r="K8579" s="16">
        <f>G8579/(1-INDEX(Assumptions!$D$8:$D$12,MATCH(B8579,Assumptions!$A$8:$A$12,0)))</f>
        <v>24098.92682926829</v>
      </c>
      <c r="L8579" s="16">
        <f t="shared" si="939"/>
        <v>592.83359999999993</v>
      </c>
      <c r="M8579" s="16">
        <f t="shared" si="940"/>
        <v>1204.9463414634145</v>
      </c>
      <c r="N8579" s="14">
        <f>E8579*(K8579-L8579-M8579)*IF(F8579="GHS",1,Assumptions!$B$4)</f>
        <v>662103210.18141651</v>
      </c>
      <c r="O8579" s="15">
        <f t="shared" ca="1" si="941"/>
        <v>378</v>
      </c>
      <c r="P8579" s="15" t="str">
        <f t="shared" ca="1" si="942"/>
        <v>365d+</v>
      </c>
      <c r="Q8579" s="17">
        <f ca="1">IF(P8579="0-90d",0,IF(P8579="91-180d",INDEX(Assumptions!$F$8:$F$12,MATCH(B8579,Assumptions!$A$8:$A$12,0)),IF(P8579="181-365d",INDEX(Assumptions!$G$8:$G$12,MATCH(B8579,Assumptions!$A$8:$A$12,0)),INDEX(Assumptions!$H$8:$H$12,MATCH(B8579,Assumptions!$A$8:$A$12,0)))))</f>
        <v>0.5</v>
      </c>
      <c r="R8579" s="14">
        <f t="shared" ca="1" si="943"/>
        <v>293345921.95200002</v>
      </c>
      <c r="S8579" s="14">
        <f t="shared" ca="1" si="944"/>
        <v>293345921.95200002</v>
      </c>
      <c r="T8579" s="11" t="s">
        <v>25</v>
      </c>
      <c r="U8579" s="18" t="s">
        <v>36</v>
      </c>
    </row>
    <row r="8580" spans="1:21" ht="15" customHeight="1" x14ac:dyDescent="0.15">
      <c r="A8580" s="10" t="s">
        <v>8628</v>
      </c>
      <c r="B8580" s="11" t="s">
        <v>28</v>
      </c>
      <c r="C8580" s="11" t="s">
        <v>55</v>
      </c>
      <c r="D8580" s="12">
        <v>45799</v>
      </c>
      <c r="E8580" s="11">
        <v>4884</v>
      </c>
      <c r="F8580" s="11" t="s">
        <v>24</v>
      </c>
      <c r="G8580" s="13">
        <v>5984.29</v>
      </c>
      <c r="H8580" s="14">
        <f t="shared" si="938"/>
        <v>29227272.359999999</v>
      </c>
      <c r="I8580" s="14">
        <f>IF(F8580="GHS",H8580,H8580*Assumptions!$B$4)</f>
        <v>315654541.48800004</v>
      </c>
      <c r="J8580" s="15" t="str">
        <f>INDEX(Assumptions!$B$8:$B$12,MATCH(B8580,Assumptions!$A$8:$A$12,0))</f>
        <v>Fair Value Less Costs to Sell</v>
      </c>
      <c r="K8580" s="16">
        <f>G8580/(1-INDEX(Assumptions!$D$8:$D$12,MATCH(B8580,Assumptions!$A$8:$A$12,0)))</f>
        <v>6800.329545454545</v>
      </c>
      <c r="L8580" s="16">
        <f t="shared" si="939"/>
        <v>179.52869999999999</v>
      </c>
      <c r="M8580" s="16">
        <f t="shared" si="940"/>
        <v>340.01647727272729</v>
      </c>
      <c r="N8580" s="14">
        <f>E8580*(K8580-L8580-M8580)*IF(F8580="GHS",1,Assumptions!$B$4)</f>
        <v>331293789.22535998</v>
      </c>
      <c r="O8580" s="15">
        <f t="shared" ca="1" si="941"/>
        <v>487</v>
      </c>
      <c r="P8580" s="15" t="str">
        <f t="shared" ca="1" si="942"/>
        <v>365d+</v>
      </c>
      <c r="Q8580" s="17">
        <f ca="1">IF(P8580="0-90d",0,IF(P8580="91-180d",INDEX(Assumptions!$F$8:$F$12,MATCH(B8580,Assumptions!$A$8:$A$12,0)),IF(P8580="181-365d",INDEX(Assumptions!$G$8:$G$12,MATCH(B8580,Assumptions!$A$8:$A$12,0)),INDEX(Assumptions!$H$8:$H$12,MATCH(B8580,Assumptions!$A$8:$A$12,0)))))</f>
        <v>0.4</v>
      </c>
      <c r="R8580" s="14">
        <f t="shared" ca="1" si="943"/>
        <v>126261816.59520002</v>
      </c>
      <c r="S8580" s="14">
        <f t="shared" ca="1" si="944"/>
        <v>189392724.89280003</v>
      </c>
      <c r="T8580" s="11" t="s">
        <v>25</v>
      </c>
      <c r="U8580" s="18" t="s">
        <v>26</v>
      </c>
    </row>
    <row r="8581" spans="1:21" ht="15" customHeight="1" x14ac:dyDescent="0.15">
      <c r="A8581" s="10" t="s">
        <v>8629</v>
      </c>
      <c r="B8581" s="11" t="s">
        <v>28</v>
      </c>
      <c r="C8581" s="11" t="s">
        <v>35</v>
      </c>
      <c r="D8581" s="12">
        <v>46196</v>
      </c>
      <c r="E8581" s="11">
        <v>4884</v>
      </c>
      <c r="F8581" s="11" t="s">
        <v>24</v>
      </c>
      <c r="G8581" s="13">
        <v>7375.8</v>
      </c>
      <c r="H8581" s="14">
        <f t="shared" si="938"/>
        <v>36023407.200000003</v>
      </c>
      <c r="I8581" s="14">
        <f>IF(F8581="GHS",H8581,H8581*Assumptions!$B$4)</f>
        <v>389052797.76000005</v>
      </c>
      <c r="J8581" s="15" t="str">
        <f>INDEX(Assumptions!$B$8:$B$12,MATCH(B8581,Assumptions!$A$8:$A$12,0))</f>
        <v>Fair Value Less Costs to Sell</v>
      </c>
      <c r="K8581" s="16">
        <f>G8581/(1-INDEX(Assumptions!$D$8:$D$12,MATCH(B8581,Assumptions!$A$8:$A$12,0)))</f>
        <v>8381.5909090909099</v>
      </c>
      <c r="L8581" s="16">
        <f t="shared" si="939"/>
        <v>221.274</v>
      </c>
      <c r="M8581" s="16">
        <f t="shared" si="940"/>
        <v>419.0795454545455</v>
      </c>
      <c r="N8581" s="14">
        <f>E8581*(K8581-L8581-M8581)*IF(F8581="GHS",1,Assumptions!$B$4)</f>
        <v>408328595.46720004</v>
      </c>
      <c r="O8581" s="15">
        <f t="shared" ca="1" si="941"/>
        <v>90</v>
      </c>
      <c r="P8581" s="15" t="str">
        <f t="shared" ca="1" si="942"/>
        <v>0-90d</v>
      </c>
      <c r="Q8581" s="17">
        <f ca="1">IF(P8581="0-90d",0,IF(P8581="91-180d",INDEX(Assumptions!$F$8:$F$12,MATCH(B8581,Assumptions!$A$8:$A$12,0)),IF(P8581="181-365d",INDEX(Assumptions!$G$8:$G$12,MATCH(B8581,Assumptions!$A$8:$A$12,0)),INDEX(Assumptions!$H$8:$H$12,MATCH(B8581,Assumptions!$A$8:$A$12,0)))))</f>
        <v>0</v>
      </c>
      <c r="R8581" s="14">
        <f t="shared" ca="1" si="943"/>
        <v>0</v>
      </c>
      <c r="S8581" s="14">
        <f t="shared" ca="1" si="944"/>
        <v>389052797.76000005</v>
      </c>
      <c r="T8581" s="11" t="s">
        <v>25</v>
      </c>
      <c r="U8581" s="18" t="s">
        <v>26</v>
      </c>
    </row>
    <row r="8582" spans="1:21" ht="15" customHeight="1" x14ac:dyDescent="0.15">
      <c r="A8582" s="10" t="s">
        <v>8630</v>
      </c>
      <c r="B8582" s="11" t="s">
        <v>41</v>
      </c>
      <c r="C8582" s="11" t="s">
        <v>49</v>
      </c>
      <c r="D8582" s="12">
        <v>46141</v>
      </c>
      <c r="E8582" s="11">
        <v>3099</v>
      </c>
      <c r="F8582" s="11" t="s">
        <v>33</v>
      </c>
      <c r="G8582" s="13">
        <v>818.49</v>
      </c>
      <c r="H8582" s="14">
        <f t="shared" si="938"/>
        <v>2536500.5100000002</v>
      </c>
      <c r="I8582" s="14">
        <f>IF(F8582="GHS",H8582,H8582*Assumptions!$B$4)</f>
        <v>2536500.5100000002</v>
      </c>
      <c r="J8582" s="15" t="str">
        <f>INDEX(Assumptions!$B$8:$B$12,MATCH(B8582,Assumptions!$A$8:$A$12,0))</f>
        <v>Weighted Average</v>
      </c>
      <c r="K8582" s="16">
        <f>G8582/(1-INDEX(Assumptions!$D$8:$D$12,MATCH(B8582,Assumptions!$A$8:$A$12,0)))</f>
        <v>1259.2153846153847</v>
      </c>
      <c r="L8582" s="16">
        <f t="shared" si="939"/>
        <v>24.5547</v>
      </c>
      <c r="M8582" s="16">
        <f t="shared" si="940"/>
        <v>62.960769230769237</v>
      </c>
      <c r="N8582" s="14">
        <f>E8582*(K8582-L8582-M8582)*IF(F8582="GHS",1,Assumptions!$B$4)</f>
        <v>3631098.0377769233</v>
      </c>
      <c r="O8582" s="15">
        <f t="shared" ca="1" si="941"/>
        <v>145</v>
      </c>
      <c r="P8582" s="15" t="str">
        <f t="shared" ca="1" si="942"/>
        <v>91-180d</v>
      </c>
      <c r="Q8582" s="17">
        <f ca="1">IF(P8582="0-90d",0,IF(P8582="91-180d",INDEX(Assumptions!$F$8:$F$12,MATCH(B8582,Assumptions!$A$8:$A$12,0)),IF(P8582="181-365d",INDEX(Assumptions!$G$8:$G$12,MATCH(B8582,Assumptions!$A$8:$A$12,0)),INDEX(Assumptions!$H$8:$H$12,MATCH(B8582,Assumptions!$A$8:$A$12,0)))))</f>
        <v>0.1</v>
      </c>
      <c r="R8582" s="14">
        <f t="shared" ca="1" si="943"/>
        <v>253650.05100000004</v>
      </c>
      <c r="S8582" s="14">
        <f t="shared" ca="1" si="944"/>
        <v>2282850.4590000003</v>
      </c>
      <c r="T8582" s="11" t="s">
        <v>25</v>
      </c>
      <c r="U8582" s="18" t="s">
        <v>26</v>
      </c>
    </row>
    <row r="8583" spans="1:21" ht="15" customHeight="1" x14ac:dyDescent="0.15">
      <c r="A8583" s="10" t="s">
        <v>8631</v>
      </c>
      <c r="B8583" s="11" t="s">
        <v>31</v>
      </c>
      <c r="C8583" s="11" t="s">
        <v>63</v>
      </c>
      <c r="D8583" s="12">
        <v>46091</v>
      </c>
      <c r="E8583" s="11">
        <v>344</v>
      </c>
      <c r="F8583" s="11" t="s">
        <v>33</v>
      </c>
      <c r="G8583" s="13">
        <v>1726.27</v>
      </c>
      <c r="H8583" s="14">
        <f t="shared" si="938"/>
        <v>593836.88</v>
      </c>
      <c r="I8583" s="14">
        <f>IF(F8583="GHS",H8583,H8583*Assumptions!$B$4)</f>
        <v>593836.88</v>
      </c>
      <c r="J8583" s="15" t="str">
        <f>INDEX(Assumptions!$B$8:$B$12,MATCH(B8583,Assumptions!$A$8:$A$12,0))</f>
        <v>Weighted Average</v>
      </c>
      <c r="K8583" s="16">
        <f>G8583/(1-INDEX(Assumptions!$D$8:$D$12,MATCH(B8583,Assumptions!$A$8:$A$12,0)))</f>
        <v>2397.5972222222222</v>
      </c>
      <c r="L8583" s="16">
        <f t="shared" si="939"/>
        <v>51.7881</v>
      </c>
      <c r="M8583" s="16">
        <f t="shared" si="940"/>
        <v>119.87986111111111</v>
      </c>
      <c r="N8583" s="14">
        <f>E8583*(K8583-L8583-M8583)*IF(F8583="GHS",1,Assumptions!$B$4)</f>
        <v>765719.66582222213</v>
      </c>
      <c r="O8583" s="15">
        <f t="shared" ca="1" si="941"/>
        <v>195</v>
      </c>
      <c r="P8583" s="15" t="str">
        <f t="shared" ca="1" si="942"/>
        <v>181-365d</v>
      </c>
      <c r="Q8583" s="17">
        <f ca="1">IF(P8583="0-90d",0,IF(P8583="91-180d",INDEX(Assumptions!$F$8:$F$12,MATCH(B8583,Assumptions!$A$8:$A$12,0)),IF(P8583="181-365d",INDEX(Assumptions!$G$8:$G$12,MATCH(B8583,Assumptions!$A$8:$A$12,0)),INDEX(Assumptions!$H$8:$H$12,MATCH(B8583,Assumptions!$A$8:$A$12,0)))))</f>
        <v>0.2</v>
      </c>
      <c r="R8583" s="14">
        <f t="shared" ca="1" si="943"/>
        <v>118767.376</v>
      </c>
      <c r="S8583" s="14">
        <f t="shared" ca="1" si="944"/>
        <v>475069.50400000002</v>
      </c>
      <c r="T8583" s="11" t="s">
        <v>25</v>
      </c>
      <c r="U8583" s="18" t="s">
        <v>26</v>
      </c>
    </row>
    <row r="8584" spans="1:21" ht="15" customHeight="1" x14ac:dyDescent="0.15">
      <c r="A8584" s="10" t="s">
        <v>8632</v>
      </c>
      <c r="B8584" s="11" t="s">
        <v>31</v>
      </c>
      <c r="C8584" s="11" t="s">
        <v>63</v>
      </c>
      <c r="D8584" s="12">
        <v>46116</v>
      </c>
      <c r="E8584" s="11">
        <v>1079</v>
      </c>
      <c r="F8584" s="11" t="s">
        <v>33</v>
      </c>
      <c r="G8584" s="13">
        <v>4167.92</v>
      </c>
      <c r="H8584" s="14">
        <f t="shared" si="938"/>
        <v>4497185.68</v>
      </c>
      <c r="I8584" s="14">
        <f>IF(F8584="GHS",H8584,H8584*Assumptions!$B$4)</f>
        <v>4497185.68</v>
      </c>
      <c r="J8584" s="15" t="str">
        <f>INDEX(Assumptions!$B$8:$B$12,MATCH(B8584,Assumptions!$A$8:$A$12,0))</f>
        <v>Weighted Average</v>
      </c>
      <c r="K8584" s="16">
        <f>G8584/(1-INDEX(Assumptions!$D$8:$D$12,MATCH(B8584,Assumptions!$A$8:$A$12,0)))</f>
        <v>5788.7777777777783</v>
      </c>
      <c r="L8584" s="16">
        <f t="shared" si="939"/>
        <v>125.0376</v>
      </c>
      <c r="M8584" s="16">
        <f t="shared" si="940"/>
        <v>289.43888888888893</v>
      </c>
      <c r="N8584" s="14">
        <f>E8584*(K8584-L8584-M8584)*IF(F8584="GHS",1,Assumptions!$B$4)</f>
        <v>5798871.0907111121</v>
      </c>
      <c r="O8584" s="15">
        <f t="shared" ca="1" si="941"/>
        <v>170</v>
      </c>
      <c r="P8584" s="15" t="str">
        <f t="shared" ca="1" si="942"/>
        <v>91-180d</v>
      </c>
      <c r="Q8584" s="17">
        <f ca="1">IF(P8584="0-90d",0,IF(P8584="91-180d",INDEX(Assumptions!$F$8:$F$12,MATCH(B8584,Assumptions!$A$8:$A$12,0)),IF(P8584="181-365d",INDEX(Assumptions!$G$8:$G$12,MATCH(B8584,Assumptions!$A$8:$A$12,0)),INDEX(Assumptions!$H$8:$H$12,MATCH(B8584,Assumptions!$A$8:$A$12,0)))))</f>
        <v>0.05</v>
      </c>
      <c r="R8584" s="14">
        <f t="shared" ca="1" si="943"/>
        <v>224859.28399999999</v>
      </c>
      <c r="S8584" s="14">
        <f t="shared" ca="1" si="944"/>
        <v>4272326.3959999997</v>
      </c>
      <c r="T8584" s="11" t="s">
        <v>25</v>
      </c>
      <c r="U8584" s="18" t="s">
        <v>26</v>
      </c>
    </row>
    <row r="8585" spans="1:21" ht="15" customHeight="1" x14ac:dyDescent="0.15">
      <c r="A8585" s="10" t="s">
        <v>8633</v>
      </c>
      <c r="B8585" s="11" t="s">
        <v>31</v>
      </c>
      <c r="C8585" s="11" t="s">
        <v>32</v>
      </c>
      <c r="D8585" s="12">
        <v>45792</v>
      </c>
      <c r="E8585" s="11">
        <v>1451</v>
      </c>
      <c r="F8585" s="11" t="s">
        <v>33</v>
      </c>
      <c r="G8585" s="13">
        <v>2345.17</v>
      </c>
      <c r="H8585" s="14">
        <f t="shared" si="938"/>
        <v>3402841.67</v>
      </c>
      <c r="I8585" s="14">
        <f>IF(F8585="GHS",H8585,H8585*Assumptions!$B$4)</f>
        <v>3402841.67</v>
      </c>
      <c r="J8585" s="15" t="str">
        <f>INDEX(Assumptions!$B$8:$B$12,MATCH(B8585,Assumptions!$A$8:$A$12,0))</f>
        <v>Weighted Average</v>
      </c>
      <c r="K8585" s="16">
        <f>G8585/(1-INDEX(Assumptions!$D$8:$D$12,MATCH(B8585,Assumptions!$A$8:$A$12,0)))</f>
        <v>3257.1805555555557</v>
      </c>
      <c r="L8585" s="16">
        <f t="shared" si="939"/>
        <v>70.355099999999993</v>
      </c>
      <c r="M8585" s="16">
        <f t="shared" si="940"/>
        <v>162.85902777777778</v>
      </c>
      <c r="N8585" s="14">
        <f>E8585*(K8585-L8585-M8585)*IF(F8585="GHS",1,Assumptions!$B$4)</f>
        <v>4387775.2867055563</v>
      </c>
      <c r="O8585" s="15">
        <f t="shared" ca="1" si="941"/>
        <v>494</v>
      </c>
      <c r="P8585" s="15" t="str">
        <f t="shared" ca="1" si="942"/>
        <v>365d+</v>
      </c>
      <c r="Q8585" s="17">
        <f ca="1">IF(P8585="0-90d",0,IF(P8585="91-180d",INDEX(Assumptions!$F$8:$F$12,MATCH(B8585,Assumptions!$A$8:$A$12,0)),IF(P8585="181-365d",INDEX(Assumptions!$G$8:$G$12,MATCH(B8585,Assumptions!$A$8:$A$12,0)),INDEX(Assumptions!$H$8:$H$12,MATCH(B8585,Assumptions!$A$8:$A$12,0)))))</f>
        <v>0.6</v>
      </c>
      <c r="R8585" s="14">
        <f t="shared" ca="1" si="943"/>
        <v>2041705.0019999999</v>
      </c>
      <c r="S8585" s="14">
        <f t="shared" ca="1" si="944"/>
        <v>1361136.6680000001</v>
      </c>
      <c r="T8585" s="11" t="s">
        <v>25</v>
      </c>
      <c r="U8585" s="18" t="s">
        <v>26</v>
      </c>
    </row>
    <row r="8586" spans="1:21" ht="15" customHeight="1" x14ac:dyDescent="0.15">
      <c r="A8586" s="10" t="s">
        <v>8634</v>
      </c>
      <c r="B8586" s="11" t="s">
        <v>28</v>
      </c>
      <c r="C8586" s="11" t="s">
        <v>55</v>
      </c>
      <c r="D8586" s="12">
        <v>45874</v>
      </c>
      <c r="E8586" s="11">
        <v>1227</v>
      </c>
      <c r="F8586" s="11" t="s">
        <v>24</v>
      </c>
      <c r="G8586" s="13">
        <v>6644.36</v>
      </c>
      <c r="H8586" s="14">
        <f t="shared" si="938"/>
        <v>8152629.7199999997</v>
      </c>
      <c r="I8586" s="14">
        <f>IF(F8586="GHS",H8586,H8586*Assumptions!$B$4)</f>
        <v>88048400.975999996</v>
      </c>
      <c r="J8586" s="15" t="str">
        <f>INDEX(Assumptions!$B$8:$B$12,MATCH(B8586,Assumptions!$A$8:$A$12,0))</f>
        <v>Fair Value Less Costs to Sell</v>
      </c>
      <c r="K8586" s="16">
        <f>G8586/(1-INDEX(Assumptions!$D$8:$D$12,MATCH(B8586,Assumptions!$A$8:$A$12,0)))</f>
        <v>7550.4090909090901</v>
      </c>
      <c r="L8586" s="16">
        <f t="shared" si="939"/>
        <v>199.33079999999998</v>
      </c>
      <c r="M8586" s="16">
        <f t="shared" si="940"/>
        <v>377.52045454545453</v>
      </c>
      <c r="N8586" s="14">
        <f>E8586*(K8586-L8586-M8586)*IF(F8586="GHS",1,Assumptions!$B$4)</f>
        <v>92410799.024356365</v>
      </c>
      <c r="O8586" s="15">
        <f t="shared" ca="1" si="941"/>
        <v>412</v>
      </c>
      <c r="P8586" s="15" t="str">
        <f t="shared" ca="1" si="942"/>
        <v>365d+</v>
      </c>
      <c r="Q8586" s="17">
        <f ca="1">IF(P8586="0-90d",0,IF(P8586="91-180d",INDEX(Assumptions!$F$8:$F$12,MATCH(B8586,Assumptions!$A$8:$A$12,0)),IF(P8586="181-365d",INDEX(Assumptions!$G$8:$G$12,MATCH(B8586,Assumptions!$A$8:$A$12,0)),INDEX(Assumptions!$H$8:$H$12,MATCH(B8586,Assumptions!$A$8:$A$12,0)))))</f>
        <v>0.4</v>
      </c>
      <c r="R8586" s="14">
        <f t="shared" ca="1" si="943"/>
        <v>35219360.3904</v>
      </c>
      <c r="S8586" s="14">
        <f t="shared" ca="1" si="944"/>
        <v>52829040.585599996</v>
      </c>
      <c r="T8586" s="11" t="s">
        <v>25</v>
      </c>
      <c r="U8586" s="18" t="s">
        <v>26</v>
      </c>
    </row>
    <row r="8587" spans="1:21" ht="15" customHeight="1" x14ac:dyDescent="0.15">
      <c r="A8587" s="10" t="s">
        <v>8635</v>
      </c>
      <c r="B8587" s="11" t="s">
        <v>31</v>
      </c>
      <c r="C8587" s="11" t="s">
        <v>32</v>
      </c>
      <c r="D8587" s="12">
        <v>46029</v>
      </c>
      <c r="E8587" s="11">
        <v>2075</v>
      </c>
      <c r="F8587" s="11" t="s">
        <v>33</v>
      </c>
      <c r="G8587" s="13">
        <v>1772.71</v>
      </c>
      <c r="H8587" s="14">
        <f t="shared" si="938"/>
        <v>3678373.25</v>
      </c>
      <c r="I8587" s="14">
        <f>IF(F8587="GHS",H8587,H8587*Assumptions!$B$4)</f>
        <v>3678373.25</v>
      </c>
      <c r="J8587" s="15" t="str">
        <f>INDEX(Assumptions!$B$8:$B$12,MATCH(B8587,Assumptions!$A$8:$A$12,0))</f>
        <v>Weighted Average</v>
      </c>
      <c r="K8587" s="16">
        <f>G8587/(1-INDEX(Assumptions!$D$8:$D$12,MATCH(B8587,Assumptions!$A$8:$A$12,0)))</f>
        <v>2462.0972222222222</v>
      </c>
      <c r="L8587" s="16">
        <f t="shared" si="939"/>
        <v>53.1813</v>
      </c>
      <c r="M8587" s="16">
        <f t="shared" si="940"/>
        <v>123.10486111111112</v>
      </c>
      <c r="N8587" s="14">
        <f>E8587*(K8587-L8587-M8587)*IF(F8587="GHS",1,Assumptions!$B$4)</f>
        <v>4743057.9518055553</v>
      </c>
      <c r="O8587" s="15">
        <f t="shared" ca="1" si="941"/>
        <v>257</v>
      </c>
      <c r="P8587" s="15" t="str">
        <f t="shared" ca="1" si="942"/>
        <v>181-365d</v>
      </c>
      <c r="Q8587" s="17">
        <f ca="1">IF(P8587="0-90d",0,IF(P8587="91-180d",INDEX(Assumptions!$F$8:$F$12,MATCH(B8587,Assumptions!$A$8:$A$12,0)),IF(P8587="181-365d",INDEX(Assumptions!$G$8:$G$12,MATCH(B8587,Assumptions!$A$8:$A$12,0)),INDEX(Assumptions!$H$8:$H$12,MATCH(B8587,Assumptions!$A$8:$A$12,0)))))</f>
        <v>0.2</v>
      </c>
      <c r="R8587" s="14">
        <f t="shared" ca="1" si="943"/>
        <v>735674.65</v>
      </c>
      <c r="S8587" s="14">
        <f t="shared" ca="1" si="944"/>
        <v>2942698.6</v>
      </c>
      <c r="T8587" s="11" t="s">
        <v>25</v>
      </c>
      <c r="U8587" s="18" t="s">
        <v>26</v>
      </c>
    </row>
    <row r="8588" spans="1:21" ht="15" customHeight="1" x14ac:dyDescent="0.15">
      <c r="A8588" s="10" t="s">
        <v>8636</v>
      </c>
      <c r="B8588" s="11" t="s">
        <v>31</v>
      </c>
      <c r="C8588" s="11" t="s">
        <v>76</v>
      </c>
      <c r="D8588" s="12">
        <v>46073</v>
      </c>
      <c r="E8588" s="11">
        <v>2251</v>
      </c>
      <c r="F8588" s="11" t="s">
        <v>33</v>
      </c>
      <c r="G8588" s="13">
        <v>1705.18</v>
      </c>
      <c r="H8588" s="14">
        <f t="shared" si="938"/>
        <v>3838360.18</v>
      </c>
      <c r="I8588" s="14">
        <f>IF(F8588="GHS",H8588,H8588*Assumptions!$B$4)</f>
        <v>3838360.18</v>
      </c>
      <c r="J8588" s="15" t="str">
        <f>INDEX(Assumptions!$B$8:$B$12,MATCH(B8588,Assumptions!$A$8:$A$12,0))</f>
        <v>Weighted Average</v>
      </c>
      <c r="K8588" s="16">
        <f>G8588/(1-INDEX(Assumptions!$D$8:$D$12,MATCH(B8588,Assumptions!$A$8:$A$12,0)))</f>
        <v>2368.3055555555557</v>
      </c>
      <c r="L8588" s="16">
        <f t="shared" si="939"/>
        <v>51.1554</v>
      </c>
      <c r="M8588" s="16">
        <f t="shared" si="940"/>
        <v>118.41527777777779</v>
      </c>
      <c r="N8588" s="14">
        <f>E8588*(K8588-L8588-M8588)*IF(F8588="GHS",1,Assumptions!$B$4)</f>
        <v>4949352.2098777778</v>
      </c>
      <c r="O8588" s="15">
        <f t="shared" ca="1" si="941"/>
        <v>213</v>
      </c>
      <c r="P8588" s="15" t="str">
        <f t="shared" ca="1" si="942"/>
        <v>181-365d</v>
      </c>
      <c r="Q8588" s="17">
        <f ca="1">IF(P8588="0-90d",0,IF(P8588="91-180d",INDEX(Assumptions!$F$8:$F$12,MATCH(B8588,Assumptions!$A$8:$A$12,0)),IF(P8588="181-365d",INDEX(Assumptions!$G$8:$G$12,MATCH(B8588,Assumptions!$A$8:$A$12,0)),INDEX(Assumptions!$H$8:$H$12,MATCH(B8588,Assumptions!$A$8:$A$12,0)))))</f>
        <v>0.2</v>
      </c>
      <c r="R8588" s="14">
        <f t="shared" ca="1" si="943"/>
        <v>767672.03600000008</v>
      </c>
      <c r="S8588" s="14">
        <f t="shared" ca="1" si="944"/>
        <v>3070688.1440000003</v>
      </c>
      <c r="T8588" s="11" t="s">
        <v>25</v>
      </c>
      <c r="U8588" s="18" t="s">
        <v>36</v>
      </c>
    </row>
    <row r="8589" spans="1:21" ht="15" customHeight="1" x14ac:dyDescent="0.15">
      <c r="A8589" s="10" t="s">
        <v>8637</v>
      </c>
      <c r="B8589" s="11" t="s">
        <v>31</v>
      </c>
      <c r="C8589" s="11" t="s">
        <v>32</v>
      </c>
      <c r="D8589" s="12">
        <v>46009</v>
      </c>
      <c r="E8589" s="11">
        <v>3160</v>
      </c>
      <c r="F8589" s="11" t="s">
        <v>33</v>
      </c>
      <c r="G8589" s="13">
        <v>3526.77</v>
      </c>
      <c r="H8589" s="14">
        <f t="shared" si="938"/>
        <v>11144593.199999999</v>
      </c>
      <c r="I8589" s="14">
        <f>IF(F8589="GHS",H8589,H8589*Assumptions!$B$4)</f>
        <v>11144593.199999999</v>
      </c>
      <c r="J8589" s="15" t="str">
        <f>INDEX(Assumptions!$B$8:$B$12,MATCH(B8589,Assumptions!$A$8:$A$12,0))</f>
        <v>Weighted Average</v>
      </c>
      <c r="K8589" s="16">
        <f>G8589/(1-INDEX(Assumptions!$D$8:$D$12,MATCH(B8589,Assumptions!$A$8:$A$12,0)))</f>
        <v>4898.291666666667</v>
      </c>
      <c r="L8589" s="16">
        <f t="shared" si="939"/>
        <v>105.8031</v>
      </c>
      <c r="M8589" s="16">
        <f t="shared" si="940"/>
        <v>244.91458333333335</v>
      </c>
      <c r="N8589" s="14">
        <f>E8589*(K8589-L8589-M8589)*IF(F8589="GHS",1,Assumptions!$B$4)</f>
        <v>14370333.787333334</v>
      </c>
      <c r="O8589" s="15">
        <f t="shared" ca="1" si="941"/>
        <v>277</v>
      </c>
      <c r="P8589" s="15" t="str">
        <f t="shared" ca="1" si="942"/>
        <v>181-365d</v>
      </c>
      <c r="Q8589" s="17">
        <f ca="1">IF(P8589="0-90d",0,IF(P8589="91-180d",INDEX(Assumptions!$F$8:$F$12,MATCH(B8589,Assumptions!$A$8:$A$12,0)),IF(P8589="181-365d",INDEX(Assumptions!$G$8:$G$12,MATCH(B8589,Assumptions!$A$8:$A$12,0)),INDEX(Assumptions!$H$8:$H$12,MATCH(B8589,Assumptions!$A$8:$A$12,0)))))</f>
        <v>0.2</v>
      </c>
      <c r="R8589" s="14">
        <f t="shared" ca="1" si="943"/>
        <v>2228918.64</v>
      </c>
      <c r="S8589" s="14">
        <f t="shared" ca="1" si="944"/>
        <v>8915674.5599999987</v>
      </c>
      <c r="T8589" s="11" t="s">
        <v>25</v>
      </c>
      <c r="U8589" s="18" t="s">
        <v>26</v>
      </c>
    </row>
    <row r="8590" spans="1:21" ht="15" customHeight="1" x14ac:dyDescent="0.15">
      <c r="A8590" s="10" t="s">
        <v>8638</v>
      </c>
      <c r="B8590" s="11" t="s">
        <v>31</v>
      </c>
      <c r="C8590" s="11" t="s">
        <v>63</v>
      </c>
      <c r="D8590" s="12">
        <v>46105</v>
      </c>
      <c r="E8590" s="11">
        <v>643</v>
      </c>
      <c r="F8590" s="11" t="s">
        <v>33</v>
      </c>
      <c r="G8590" s="13">
        <v>1038.32</v>
      </c>
      <c r="H8590" s="14">
        <f t="shared" si="938"/>
        <v>667639.76</v>
      </c>
      <c r="I8590" s="14">
        <f>IF(F8590="GHS",H8590,H8590*Assumptions!$B$4)</f>
        <v>667639.76</v>
      </c>
      <c r="J8590" s="15" t="str">
        <f>INDEX(Assumptions!$B$8:$B$12,MATCH(B8590,Assumptions!$A$8:$A$12,0))</f>
        <v>Weighted Average</v>
      </c>
      <c r="K8590" s="16">
        <f>G8590/(1-INDEX(Assumptions!$D$8:$D$12,MATCH(B8590,Assumptions!$A$8:$A$12,0)))</f>
        <v>1442.1111111111111</v>
      </c>
      <c r="L8590" s="16">
        <f t="shared" si="939"/>
        <v>31.149599999999996</v>
      </c>
      <c r="M8590" s="16">
        <f t="shared" si="940"/>
        <v>72.105555555555554</v>
      </c>
      <c r="N8590" s="14">
        <f>E8590*(K8590-L8590-M8590)*IF(F8590="GHS",1,Assumptions!$B$4)</f>
        <v>860884.37942222215</v>
      </c>
      <c r="O8590" s="15">
        <f t="shared" ca="1" si="941"/>
        <v>181</v>
      </c>
      <c r="P8590" s="15" t="str">
        <f t="shared" ca="1" si="942"/>
        <v>181-365d</v>
      </c>
      <c r="Q8590" s="17">
        <f ca="1">IF(P8590="0-90d",0,IF(P8590="91-180d",INDEX(Assumptions!$F$8:$F$12,MATCH(B8590,Assumptions!$A$8:$A$12,0)),IF(P8590="181-365d",INDEX(Assumptions!$G$8:$G$12,MATCH(B8590,Assumptions!$A$8:$A$12,0)),INDEX(Assumptions!$H$8:$H$12,MATCH(B8590,Assumptions!$A$8:$A$12,0)))))</f>
        <v>0.2</v>
      </c>
      <c r="R8590" s="14">
        <f t="shared" ca="1" si="943"/>
        <v>133527.95200000002</v>
      </c>
      <c r="S8590" s="14">
        <f t="shared" ca="1" si="944"/>
        <v>534111.80799999996</v>
      </c>
      <c r="T8590" s="11" t="s">
        <v>25</v>
      </c>
      <c r="U8590" s="18" t="s">
        <v>36</v>
      </c>
    </row>
    <row r="8591" spans="1:21" ht="15" customHeight="1" x14ac:dyDescent="0.15">
      <c r="A8591" s="10" t="s">
        <v>8639</v>
      </c>
      <c r="B8591" s="11" t="s">
        <v>22</v>
      </c>
      <c r="C8591" s="11" t="s">
        <v>61</v>
      </c>
      <c r="D8591" s="12">
        <v>46182</v>
      </c>
      <c r="E8591" s="11">
        <v>3181</v>
      </c>
      <c r="F8591" s="11" t="s">
        <v>24</v>
      </c>
      <c r="G8591" s="13">
        <v>9272.3799999999992</v>
      </c>
      <c r="H8591" s="14">
        <f t="shared" si="938"/>
        <v>29495440.779999997</v>
      </c>
      <c r="I8591" s="14">
        <f>IF(F8591="GHS",H8591,H8591*Assumptions!$B$4)</f>
        <v>318550760.42399997</v>
      </c>
      <c r="J8591" s="15" t="str">
        <f>INDEX(Assumptions!$B$8:$B$12,MATCH(B8591,Assumptions!$A$8:$A$12,0))</f>
        <v>FIFO</v>
      </c>
      <c r="K8591" s="16">
        <f>G8591/(1-INDEX(Assumptions!$D$8:$D$12,MATCH(B8591,Assumptions!$A$8:$A$12,0)))</f>
        <v>11307.780487804876</v>
      </c>
      <c r="L8591" s="16">
        <f t="shared" si="939"/>
        <v>278.17139999999995</v>
      </c>
      <c r="M8591" s="16">
        <f t="shared" si="940"/>
        <v>565.38902439024378</v>
      </c>
      <c r="N8591" s="14">
        <f>E8591*(K8591-L8591-M8591)*IF(F8591="GHS",1,Assumptions!$B$4)</f>
        <v>359496187.43459702</v>
      </c>
      <c r="O8591" s="15">
        <f t="shared" ca="1" si="941"/>
        <v>104</v>
      </c>
      <c r="P8591" s="15" t="str">
        <f t="shared" ca="1" si="942"/>
        <v>91-180d</v>
      </c>
      <c r="Q8591" s="17">
        <f ca="1">IF(P8591="0-90d",0,IF(P8591="91-180d",INDEX(Assumptions!$F$8:$F$12,MATCH(B8591,Assumptions!$A$8:$A$12,0)),IF(P8591="181-365d",INDEX(Assumptions!$G$8:$G$12,MATCH(B8591,Assumptions!$A$8:$A$12,0)),INDEX(Assumptions!$H$8:$H$12,MATCH(B8591,Assumptions!$A$8:$A$12,0)))))</f>
        <v>0.03</v>
      </c>
      <c r="R8591" s="14">
        <f t="shared" ca="1" si="943"/>
        <v>9556522.8127199989</v>
      </c>
      <c r="S8591" s="14">
        <f t="shared" ca="1" si="944"/>
        <v>308994237.61127996</v>
      </c>
      <c r="T8591" s="11" t="s">
        <v>25</v>
      </c>
      <c r="U8591" s="18" t="s">
        <v>26</v>
      </c>
    </row>
    <row r="8592" spans="1:21" ht="15" customHeight="1" x14ac:dyDescent="0.15">
      <c r="A8592" s="10" t="s">
        <v>8640</v>
      </c>
      <c r="B8592" s="11" t="s">
        <v>22</v>
      </c>
      <c r="C8592" s="11" t="s">
        <v>81</v>
      </c>
      <c r="D8592" s="12">
        <v>46100</v>
      </c>
      <c r="E8592" s="11">
        <v>4861</v>
      </c>
      <c r="F8592" s="11" t="s">
        <v>24</v>
      </c>
      <c r="G8592" s="13">
        <v>28828.71</v>
      </c>
      <c r="H8592" s="14">
        <f t="shared" si="938"/>
        <v>140136359.31</v>
      </c>
      <c r="I8592" s="14">
        <f>IF(F8592="GHS",H8592,H8592*Assumptions!$B$4)</f>
        <v>1513472680.5480001</v>
      </c>
      <c r="J8592" s="15" t="str">
        <f>INDEX(Assumptions!$B$8:$B$12,MATCH(B8592,Assumptions!$A$8:$A$12,0))</f>
        <v>FIFO</v>
      </c>
      <c r="K8592" s="16">
        <f>G8592/(1-INDEX(Assumptions!$D$8:$D$12,MATCH(B8592,Assumptions!$A$8:$A$12,0)))</f>
        <v>35156.963414634141</v>
      </c>
      <c r="L8592" s="16">
        <f t="shared" si="939"/>
        <v>864.86129999999991</v>
      </c>
      <c r="M8592" s="16">
        <f t="shared" si="940"/>
        <v>1757.8481707317071</v>
      </c>
      <c r="N8592" s="14">
        <f>E8592*(K8592-L8592-M8592)*IF(F8592="GHS",1,Assumptions!$B$4)</f>
        <v>1708009290.9501452</v>
      </c>
      <c r="O8592" s="15">
        <f t="shared" ca="1" si="941"/>
        <v>186</v>
      </c>
      <c r="P8592" s="15" t="str">
        <f t="shared" ca="1" si="942"/>
        <v>181-365d</v>
      </c>
      <c r="Q8592" s="17">
        <f ca="1">IF(P8592="0-90d",0,IF(P8592="91-180d",INDEX(Assumptions!$F$8:$F$12,MATCH(B8592,Assumptions!$A$8:$A$12,0)),IF(P8592="181-365d",INDEX(Assumptions!$G$8:$G$12,MATCH(B8592,Assumptions!$A$8:$A$12,0)),INDEX(Assumptions!$H$8:$H$12,MATCH(B8592,Assumptions!$A$8:$A$12,0)))))</f>
        <v>0.15</v>
      </c>
      <c r="R8592" s="14">
        <f t="shared" ca="1" si="943"/>
        <v>227020902.08220002</v>
      </c>
      <c r="S8592" s="14">
        <f t="shared" ca="1" si="944"/>
        <v>1286451778.4658</v>
      </c>
      <c r="T8592" s="11" t="s">
        <v>25</v>
      </c>
      <c r="U8592" s="18" t="s">
        <v>36</v>
      </c>
    </row>
    <row r="8593" spans="1:21" ht="15" customHeight="1" x14ac:dyDescent="0.15">
      <c r="A8593" s="10" t="s">
        <v>8641</v>
      </c>
      <c r="B8593" s="11" t="s">
        <v>46</v>
      </c>
      <c r="C8593" s="11" t="s">
        <v>52</v>
      </c>
      <c r="D8593" s="12">
        <v>45870</v>
      </c>
      <c r="E8593" s="11">
        <v>3447</v>
      </c>
      <c r="F8593" s="11" t="s">
        <v>33</v>
      </c>
      <c r="G8593" s="13">
        <v>475610.63</v>
      </c>
      <c r="H8593" s="14">
        <f t="shared" si="938"/>
        <v>1639429841.6100001</v>
      </c>
      <c r="I8593" s="14">
        <f>IF(F8593="GHS",H8593,H8593*Assumptions!$B$4)</f>
        <v>1639429841.6100001</v>
      </c>
      <c r="J8593" s="15" t="str">
        <f>INDEX(Assumptions!$B$8:$B$12,MATCH(B8593,Assumptions!$A$8:$A$12,0))</f>
        <v>Specific Identification</v>
      </c>
      <c r="K8593" s="16">
        <f>G8593/(1-INDEX(Assumptions!$D$8:$D$12,MATCH(B8593,Assumptions!$A$8:$A$12,0)))</f>
        <v>609757.21794871788</v>
      </c>
      <c r="L8593" s="16">
        <f t="shared" si="939"/>
        <v>14268.3189</v>
      </c>
      <c r="M8593" s="16">
        <f t="shared" si="940"/>
        <v>30487.860897435894</v>
      </c>
      <c r="N8593" s="14">
        <f>E8593*(K8593-L8593-M8593)*IF(F8593="GHS",1,Assumptions!$B$4)</f>
        <v>1947558578.5074692</v>
      </c>
      <c r="O8593" s="15">
        <f t="shared" ca="1" si="941"/>
        <v>416</v>
      </c>
      <c r="P8593" s="15" t="str">
        <f t="shared" ca="1" si="942"/>
        <v>365d+</v>
      </c>
      <c r="Q8593" s="17">
        <f ca="1">IF(P8593="0-90d",0,IF(P8593="91-180d",INDEX(Assumptions!$F$8:$F$12,MATCH(B8593,Assumptions!$A$8:$A$12,0)),IF(P8593="181-365d",INDEX(Assumptions!$G$8:$G$12,MATCH(B8593,Assumptions!$A$8:$A$12,0)),INDEX(Assumptions!$H$8:$H$12,MATCH(B8593,Assumptions!$A$8:$A$12,0)))))</f>
        <v>0.15</v>
      </c>
      <c r="R8593" s="14">
        <f t="shared" ca="1" si="943"/>
        <v>245914476.24150002</v>
      </c>
      <c r="S8593" s="14">
        <f t="shared" ca="1" si="944"/>
        <v>1393515365.3685002</v>
      </c>
      <c r="T8593" s="11" t="s">
        <v>25</v>
      </c>
      <c r="U8593" s="18" t="s">
        <v>26</v>
      </c>
    </row>
    <row r="8594" spans="1:21" ht="15" customHeight="1" x14ac:dyDescent="0.15">
      <c r="A8594" s="10" t="s">
        <v>8642</v>
      </c>
      <c r="B8594" s="11" t="s">
        <v>41</v>
      </c>
      <c r="C8594" s="11" t="s">
        <v>49</v>
      </c>
      <c r="D8594" s="12">
        <v>46033</v>
      </c>
      <c r="E8594" s="11">
        <v>3483</v>
      </c>
      <c r="F8594" s="11" t="s">
        <v>33</v>
      </c>
      <c r="G8594" s="13">
        <v>508.98</v>
      </c>
      <c r="H8594" s="14">
        <f t="shared" si="938"/>
        <v>1772777.34</v>
      </c>
      <c r="I8594" s="14">
        <f>IF(F8594="GHS",H8594,H8594*Assumptions!$B$4)</f>
        <v>1772777.34</v>
      </c>
      <c r="J8594" s="15" t="str">
        <f>INDEX(Assumptions!$B$8:$B$12,MATCH(B8594,Assumptions!$A$8:$A$12,0))</f>
        <v>Weighted Average</v>
      </c>
      <c r="K8594" s="16">
        <f>G8594/(1-INDEX(Assumptions!$D$8:$D$12,MATCH(B8594,Assumptions!$A$8:$A$12,0)))</f>
        <v>783.04615384615386</v>
      </c>
      <c r="L8594" s="16">
        <f t="shared" si="939"/>
        <v>15.269399999999999</v>
      </c>
      <c r="M8594" s="16">
        <f t="shared" si="940"/>
        <v>39.152307692307694</v>
      </c>
      <c r="N8594" s="14">
        <f>E8594*(K8594-L8594-M8594)*IF(F8594="GHS",1,Assumptions!$B$4)</f>
        <v>2537798.9459538464</v>
      </c>
      <c r="O8594" s="15">
        <f t="shared" ca="1" si="941"/>
        <v>253</v>
      </c>
      <c r="P8594" s="15" t="str">
        <f t="shared" ca="1" si="942"/>
        <v>181-365d</v>
      </c>
      <c r="Q8594" s="17">
        <f ca="1">IF(P8594="0-90d",0,IF(P8594="91-180d",INDEX(Assumptions!$F$8:$F$12,MATCH(B8594,Assumptions!$A$8:$A$12,0)),IF(P8594="181-365d",INDEX(Assumptions!$G$8:$G$12,MATCH(B8594,Assumptions!$A$8:$A$12,0)),INDEX(Assumptions!$H$8:$H$12,MATCH(B8594,Assumptions!$A$8:$A$12,0)))))</f>
        <v>0.35</v>
      </c>
      <c r="R8594" s="14">
        <f t="shared" ca="1" si="943"/>
        <v>620472.06900000002</v>
      </c>
      <c r="S8594" s="14">
        <f t="shared" ca="1" si="944"/>
        <v>1152305.2710000002</v>
      </c>
      <c r="T8594" s="11" t="s">
        <v>25</v>
      </c>
      <c r="U8594" s="18" t="s">
        <v>26</v>
      </c>
    </row>
    <row r="8595" spans="1:21" ht="15" customHeight="1" x14ac:dyDescent="0.15">
      <c r="A8595" s="10" t="s">
        <v>8643</v>
      </c>
      <c r="B8595" s="11" t="s">
        <v>22</v>
      </c>
      <c r="C8595" s="11" t="s">
        <v>23</v>
      </c>
      <c r="D8595" s="12">
        <v>45756</v>
      </c>
      <c r="E8595" s="11">
        <v>2390</v>
      </c>
      <c r="F8595" s="11" t="s">
        <v>24</v>
      </c>
      <c r="G8595" s="13">
        <v>9491.73</v>
      </c>
      <c r="H8595" s="14">
        <f t="shared" si="938"/>
        <v>22685234.699999999</v>
      </c>
      <c r="I8595" s="14">
        <f>IF(F8595="GHS",H8595,H8595*Assumptions!$B$4)</f>
        <v>245000534.76000002</v>
      </c>
      <c r="J8595" s="15" t="str">
        <f>INDEX(Assumptions!$B$8:$B$12,MATCH(B8595,Assumptions!$A$8:$A$12,0))</f>
        <v>FIFO</v>
      </c>
      <c r="K8595" s="16">
        <f>G8595/(1-INDEX(Assumptions!$D$8:$D$12,MATCH(B8595,Assumptions!$A$8:$A$12,0)))</f>
        <v>11575.280487804877</v>
      </c>
      <c r="L8595" s="16">
        <f t="shared" si="939"/>
        <v>284.75189999999998</v>
      </c>
      <c r="M8595" s="16">
        <f t="shared" si="940"/>
        <v>578.76402439024389</v>
      </c>
      <c r="N8595" s="14">
        <f>E8595*(K8595-L8595-M8595)*IF(F8595="GHS",1,Assumptions!$B$4)</f>
        <v>276492066.91085857</v>
      </c>
      <c r="O8595" s="15">
        <f t="shared" ca="1" si="941"/>
        <v>530</v>
      </c>
      <c r="P8595" s="15" t="str">
        <f t="shared" ca="1" si="942"/>
        <v>365d+</v>
      </c>
      <c r="Q8595" s="17">
        <f ca="1">IF(P8595="0-90d",0,IF(P8595="91-180d",INDEX(Assumptions!$F$8:$F$12,MATCH(B8595,Assumptions!$A$8:$A$12,0)),IF(P8595="181-365d",INDEX(Assumptions!$G$8:$G$12,MATCH(B8595,Assumptions!$A$8:$A$12,0)),INDEX(Assumptions!$H$8:$H$12,MATCH(B8595,Assumptions!$A$8:$A$12,0)))))</f>
        <v>0.5</v>
      </c>
      <c r="R8595" s="14">
        <f t="shared" ca="1" si="943"/>
        <v>122500267.38000001</v>
      </c>
      <c r="S8595" s="14">
        <f t="shared" ca="1" si="944"/>
        <v>122500267.38000001</v>
      </c>
      <c r="T8595" s="11" t="s">
        <v>25</v>
      </c>
      <c r="U8595" s="18" t="s">
        <v>26</v>
      </c>
    </row>
    <row r="8596" spans="1:21" ht="15" customHeight="1" x14ac:dyDescent="0.15">
      <c r="A8596" s="10" t="s">
        <v>8644</v>
      </c>
      <c r="B8596" s="11" t="s">
        <v>31</v>
      </c>
      <c r="C8596" s="11" t="s">
        <v>76</v>
      </c>
      <c r="D8596" s="12">
        <v>45798</v>
      </c>
      <c r="E8596" s="11">
        <v>4940</v>
      </c>
      <c r="F8596" s="11" t="s">
        <v>33</v>
      </c>
      <c r="G8596" s="13">
        <v>2305.59</v>
      </c>
      <c r="H8596" s="14">
        <f t="shared" si="938"/>
        <v>11389614.600000001</v>
      </c>
      <c r="I8596" s="14">
        <f>IF(F8596="GHS",H8596,H8596*Assumptions!$B$4)</f>
        <v>11389614.600000001</v>
      </c>
      <c r="J8596" s="15" t="str">
        <f>INDEX(Assumptions!$B$8:$B$12,MATCH(B8596,Assumptions!$A$8:$A$12,0))</f>
        <v>Weighted Average</v>
      </c>
      <c r="K8596" s="16">
        <f>G8596/(1-INDEX(Assumptions!$D$8:$D$12,MATCH(B8596,Assumptions!$A$8:$A$12,0)))</f>
        <v>3202.2083333333335</v>
      </c>
      <c r="L8596" s="16">
        <f t="shared" si="939"/>
        <v>69.167699999999996</v>
      </c>
      <c r="M8596" s="16">
        <f t="shared" si="940"/>
        <v>160.11041666666668</v>
      </c>
      <c r="N8596" s="14">
        <f>E8596*(K8596-L8596-M8596)*IF(F8596="GHS",1,Assumptions!$B$4)</f>
        <v>14686275.270333333</v>
      </c>
      <c r="O8596" s="15">
        <f t="shared" ca="1" si="941"/>
        <v>488</v>
      </c>
      <c r="P8596" s="15" t="str">
        <f t="shared" ca="1" si="942"/>
        <v>365d+</v>
      </c>
      <c r="Q8596" s="17">
        <f ca="1">IF(P8596="0-90d",0,IF(P8596="91-180d",INDEX(Assumptions!$F$8:$F$12,MATCH(B8596,Assumptions!$A$8:$A$12,0)),IF(P8596="181-365d",INDEX(Assumptions!$G$8:$G$12,MATCH(B8596,Assumptions!$A$8:$A$12,0)),INDEX(Assumptions!$H$8:$H$12,MATCH(B8596,Assumptions!$A$8:$A$12,0)))))</f>
        <v>0.6</v>
      </c>
      <c r="R8596" s="14">
        <f t="shared" ca="1" si="943"/>
        <v>6833768.7600000007</v>
      </c>
      <c r="S8596" s="14">
        <f t="shared" ca="1" si="944"/>
        <v>4555845.8400000008</v>
      </c>
      <c r="T8596" s="11" t="s">
        <v>25</v>
      </c>
      <c r="U8596" s="18" t="s">
        <v>26</v>
      </c>
    </row>
    <row r="8597" spans="1:21" ht="15" customHeight="1" x14ac:dyDescent="0.15">
      <c r="A8597" s="10" t="s">
        <v>8645</v>
      </c>
      <c r="B8597" s="11" t="s">
        <v>22</v>
      </c>
      <c r="C8597" s="11" t="s">
        <v>61</v>
      </c>
      <c r="D8597" s="12">
        <v>46045</v>
      </c>
      <c r="E8597" s="11">
        <v>3020</v>
      </c>
      <c r="F8597" s="11" t="s">
        <v>24</v>
      </c>
      <c r="G8597" s="13">
        <v>15892.41</v>
      </c>
      <c r="H8597" s="14">
        <f t="shared" si="938"/>
        <v>47995078.200000003</v>
      </c>
      <c r="I8597" s="14">
        <f>IF(F8597="GHS",H8597,H8597*Assumptions!$B$4)</f>
        <v>518346844.56000006</v>
      </c>
      <c r="J8597" s="15" t="str">
        <f>INDEX(Assumptions!$B$8:$B$12,MATCH(B8597,Assumptions!$A$8:$A$12,0))</f>
        <v>FIFO</v>
      </c>
      <c r="K8597" s="16">
        <f>G8597/(1-INDEX(Assumptions!$D$8:$D$12,MATCH(B8597,Assumptions!$A$8:$A$12,0)))</f>
        <v>19380.987804878048</v>
      </c>
      <c r="L8597" s="16">
        <f t="shared" si="939"/>
        <v>476.77229999999997</v>
      </c>
      <c r="M8597" s="16">
        <f t="shared" si="940"/>
        <v>969.04939024390251</v>
      </c>
      <c r="N8597" s="14">
        <f>E8597*(K8597-L8597-M8597)*IF(F8597="GHS",1,Assumptions!$B$4)</f>
        <v>584973377.99490738</v>
      </c>
      <c r="O8597" s="15">
        <f t="shared" ca="1" si="941"/>
        <v>241</v>
      </c>
      <c r="P8597" s="15" t="str">
        <f t="shared" ca="1" si="942"/>
        <v>181-365d</v>
      </c>
      <c r="Q8597" s="17">
        <f ca="1">IF(P8597="0-90d",0,IF(P8597="91-180d",INDEX(Assumptions!$F$8:$F$12,MATCH(B8597,Assumptions!$A$8:$A$12,0)),IF(P8597="181-365d",INDEX(Assumptions!$G$8:$G$12,MATCH(B8597,Assumptions!$A$8:$A$12,0)),INDEX(Assumptions!$H$8:$H$12,MATCH(B8597,Assumptions!$A$8:$A$12,0)))))</f>
        <v>0.15</v>
      </c>
      <c r="R8597" s="14">
        <f t="shared" ca="1" si="943"/>
        <v>77752026.684</v>
      </c>
      <c r="S8597" s="14">
        <f t="shared" ca="1" si="944"/>
        <v>440594817.87600005</v>
      </c>
      <c r="T8597" s="11" t="s">
        <v>25</v>
      </c>
      <c r="U8597" s="18" t="s">
        <v>26</v>
      </c>
    </row>
    <row r="8598" spans="1:21" ht="15" customHeight="1" x14ac:dyDescent="0.15">
      <c r="A8598" s="10" t="s">
        <v>8646</v>
      </c>
      <c r="B8598" s="11" t="s">
        <v>22</v>
      </c>
      <c r="C8598" s="11" t="s">
        <v>81</v>
      </c>
      <c r="D8598" s="12">
        <v>45988</v>
      </c>
      <c r="E8598" s="11">
        <v>4797</v>
      </c>
      <c r="F8598" s="11" t="s">
        <v>24</v>
      </c>
      <c r="G8598" s="13">
        <v>35095.53</v>
      </c>
      <c r="H8598" s="14">
        <f t="shared" si="938"/>
        <v>168353257.41</v>
      </c>
      <c r="I8598" s="14">
        <f>IF(F8598="GHS",H8598,H8598*Assumptions!$B$4)</f>
        <v>1818215180.0280001</v>
      </c>
      <c r="J8598" s="15" t="str">
        <f>INDEX(Assumptions!$B$8:$B$12,MATCH(B8598,Assumptions!$A$8:$A$12,0))</f>
        <v>FIFO</v>
      </c>
      <c r="K8598" s="16">
        <f>G8598/(1-INDEX(Assumptions!$D$8:$D$12,MATCH(B8598,Assumptions!$A$8:$A$12,0)))</f>
        <v>42799.42682926829</v>
      </c>
      <c r="L8598" s="16">
        <f t="shared" si="939"/>
        <v>1052.8659</v>
      </c>
      <c r="M8598" s="16">
        <f t="shared" si="940"/>
        <v>2139.9713414634148</v>
      </c>
      <c r="N8598" s="14">
        <f>E8598*(K8598-L8598-M8598)*IF(F8598="GHS",1,Assumptions!$B$4)</f>
        <v>2051922350.7291601</v>
      </c>
      <c r="O8598" s="15">
        <f t="shared" ca="1" si="941"/>
        <v>298</v>
      </c>
      <c r="P8598" s="15" t="str">
        <f t="shared" ca="1" si="942"/>
        <v>181-365d</v>
      </c>
      <c r="Q8598" s="17">
        <f ca="1">IF(P8598="0-90d",0,IF(P8598="91-180d",INDEX(Assumptions!$F$8:$F$12,MATCH(B8598,Assumptions!$A$8:$A$12,0)),IF(P8598="181-365d",INDEX(Assumptions!$G$8:$G$12,MATCH(B8598,Assumptions!$A$8:$A$12,0)),INDEX(Assumptions!$H$8:$H$12,MATCH(B8598,Assumptions!$A$8:$A$12,0)))))</f>
        <v>0.15</v>
      </c>
      <c r="R8598" s="14">
        <f t="shared" ca="1" si="943"/>
        <v>272732277.00419998</v>
      </c>
      <c r="S8598" s="14">
        <f t="shared" ca="1" si="944"/>
        <v>1545482903.0238001</v>
      </c>
      <c r="T8598" s="11" t="s">
        <v>25</v>
      </c>
      <c r="U8598" s="18" t="s">
        <v>26</v>
      </c>
    </row>
    <row r="8599" spans="1:21" ht="15" customHeight="1" x14ac:dyDescent="0.15">
      <c r="A8599" s="10" t="s">
        <v>8647</v>
      </c>
      <c r="B8599" s="11" t="s">
        <v>28</v>
      </c>
      <c r="C8599" s="11" t="s">
        <v>55</v>
      </c>
      <c r="D8599" s="12">
        <v>45883</v>
      </c>
      <c r="E8599" s="11">
        <v>1757</v>
      </c>
      <c r="F8599" s="11" t="s">
        <v>24</v>
      </c>
      <c r="G8599" s="13">
        <v>6108.99</v>
      </c>
      <c r="H8599" s="14">
        <f t="shared" si="938"/>
        <v>10733495.43</v>
      </c>
      <c r="I8599" s="14">
        <f>IF(F8599="GHS",H8599,H8599*Assumptions!$B$4)</f>
        <v>115921750.64400001</v>
      </c>
      <c r="J8599" s="15" t="str">
        <f>INDEX(Assumptions!$B$8:$B$12,MATCH(B8599,Assumptions!$A$8:$A$12,0))</f>
        <v>Fair Value Less Costs to Sell</v>
      </c>
      <c r="K8599" s="16">
        <f>G8599/(1-INDEX(Assumptions!$D$8:$D$12,MATCH(B8599,Assumptions!$A$8:$A$12,0)))</f>
        <v>6942.034090909091</v>
      </c>
      <c r="L8599" s="16">
        <f t="shared" si="939"/>
        <v>183.2697</v>
      </c>
      <c r="M8599" s="16">
        <f t="shared" si="940"/>
        <v>347.1017045454546</v>
      </c>
      <c r="N8599" s="14">
        <f>E8599*(K8599-L8599-M8599)*IF(F8599="GHS",1,Assumptions!$B$4)</f>
        <v>121665146.47136183</v>
      </c>
      <c r="O8599" s="15">
        <f t="shared" ca="1" si="941"/>
        <v>403</v>
      </c>
      <c r="P8599" s="15" t="str">
        <f t="shared" ca="1" si="942"/>
        <v>365d+</v>
      </c>
      <c r="Q8599" s="17">
        <f ca="1">IF(P8599="0-90d",0,IF(P8599="91-180d",INDEX(Assumptions!$F$8:$F$12,MATCH(B8599,Assumptions!$A$8:$A$12,0)),IF(P8599="181-365d",INDEX(Assumptions!$G$8:$G$12,MATCH(B8599,Assumptions!$A$8:$A$12,0)),INDEX(Assumptions!$H$8:$H$12,MATCH(B8599,Assumptions!$A$8:$A$12,0)))))</f>
        <v>0.4</v>
      </c>
      <c r="R8599" s="14">
        <f t="shared" ca="1" si="943"/>
        <v>46368700.257600009</v>
      </c>
      <c r="S8599" s="14">
        <f t="shared" si="944"/>
        <v>0</v>
      </c>
      <c r="T8599" s="11" t="s">
        <v>39</v>
      </c>
      <c r="U8599" s="18" t="s">
        <v>26</v>
      </c>
    </row>
    <row r="8600" spans="1:21" ht="15" customHeight="1" x14ac:dyDescent="0.15">
      <c r="A8600" s="10" t="s">
        <v>8648</v>
      </c>
      <c r="B8600" s="11" t="s">
        <v>41</v>
      </c>
      <c r="C8600" s="11" t="s">
        <v>115</v>
      </c>
      <c r="D8600" s="12">
        <v>46094</v>
      </c>
      <c r="E8600" s="11">
        <v>2575</v>
      </c>
      <c r="F8600" s="11" t="s">
        <v>33</v>
      </c>
      <c r="G8600" s="13">
        <v>258.91000000000003</v>
      </c>
      <c r="H8600" s="14">
        <f t="shared" si="938"/>
        <v>666693.25000000012</v>
      </c>
      <c r="I8600" s="14">
        <f>IF(F8600="GHS",H8600,H8600*Assumptions!$B$4)</f>
        <v>666693.25000000012</v>
      </c>
      <c r="J8600" s="15" t="str">
        <f>INDEX(Assumptions!$B$8:$B$12,MATCH(B8600,Assumptions!$A$8:$A$12,0))</f>
        <v>Weighted Average</v>
      </c>
      <c r="K8600" s="16">
        <f>G8600/(1-INDEX(Assumptions!$D$8:$D$12,MATCH(B8600,Assumptions!$A$8:$A$12,0)))</f>
        <v>398.32307692307694</v>
      </c>
      <c r="L8600" s="16">
        <f t="shared" si="939"/>
        <v>7.7673000000000005</v>
      </c>
      <c r="M8600" s="16">
        <f t="shared" si="940"/>
        <v>19.916153846153847</v>
      </c>
      <c r="N8600" s="14">
        <f>E8600*(K8600-L8600-M8600)*IF(F8600="GHS",1,Assumptions!$B$4)</f>
        <v>954397.02942307701</v>
      </c>
      <c r="O8600" s="15">
        <f t="shared" ca="1" si="941"/>
        <v>192</v>
      </c>
      <c r="P8600" s="15" t="str">
        <f t="shared" ca="1" si="942"/>
        <v>181-365d</v>
      </c>
      <c r="Q8600" s="17">
        <f ca="1">IF(P8600="0-90d",0,IF(P8600="91-180d",INDEX(Assumptions!$F$8:$F$12,MATCH(B8600,Assumptions!$A$8:$A$12,0)),IF(P8600="181-365d",INDEX(Assumptions!$G$8:$G$12,MATCH(B8600,Assumptions!$A$8:$A$12,0)),INDEX(Assumptions!$H$8:$H$12,MATCH(B8600,Assumptions!$A$8:$A$12,0)))))</f>
        <v>0.35</v>
      </c>
      <c r="R8600" s="14">
        <f t="shared" ca="1" si="943"/>
        <v>233342.63750000001</v>
      </c>
      <c r="S8600" s="14">
        <f t="shared" ca="1" si="944"/>
        <v>433350.6125000001</v>
      </c>
      <c r="T8600" s="11" t="s">
        <v>25</v>
      </c>
      <c r="U8600" s="18" t="s">
        <v>26</v>
      </c>
    </row>
    <row r="8601" spans="1:21" ht="15" customHeight="1" x14ac:dyDescent="0.15">
      <c r="A8601" s="10" t="s">
        <v>8649</v>
      </c>
      <c r="B8601" s="11" t="s">
        <v>28</v>
      </c>
      <c r="C8601" s="11" t="s">
        <v>38</v>
      </c>
      <c r="D8601" s="12">
        <v>46165</v>
      </c>
      <c r="E8601" s="11">
        <v>3942</v>
      </c>
      <c r="F8601" s="11" t="s">
        <v>24</v>
      </c>
      <c r="G8601" s="13">
        <v>2350.83</v>
      </c>
      <c r="H8601" s="14">
        <f t="shared" si="938"/>
        <v>9266971.8599999994</v>
      </c>
      <c r="I8601" s="14">
        <f>IF(F8601="GHS",H8601,H8601*Assumptions!$B$4)</f>
        <v>100083296.088</v>
      </c>
      <c r="J8601" s="15" t="str">
        <f>INDEX(Assumptions!$B$8:$B$12,MATCH(B8601,Assumptions!$A$8:$A$12,0))</f>
        <v>Fair Value Less Costs to Sell</v>
      </c>
      <c r="K8601" s="16">
        <f>G8601/(1-INDEX(Assumptions!$D$8:$D$12,MATCH(B8601,Assumptions!$A$8:$A$12,0)))</f>
        <v>2671.397727272727</v>
      </c>
      <c r="L8601" s="16">
        <f t="shared" si="939"/>
        <v>70.524899999999988</v>
      </c>
      <c r="M8601" s="16">
        <f t="shared" si="940"/>
        <v>133.56988636363636</v>
      </c>
      <c r="N8601" s="14">
        <f>E8601*(K8601-L8601-M8601)*IF(F8601="GHS",1,Assumptions!$B$4)</f>
        <v>105041968.48508729</v>
      </c>
      <c r="O8601" s="15">
        <f t="shared" ca="1" si="941"/>
        <v>121</v>
      </c>
      <c r="P8601" s="15" t="str">
        <f t="shared" ca="1" si="942"/>
        <v>91-180d</v>
      </c>
      <c r="Q8601" s="17">
        <f ca="1">IF(P8601="0-90d",0,IF(P8601="91-180d",INDEX(Assumptions!$F$8:$F$12,MATCH(B8601,Assumptions!$A$8:$A$12,0)),IF(P8601="181-365d",INDEX(Assumptions!$G$8:$G$12,MATCH(B8601,Assumptions!$A$8:$A$12,0)),INDEX(Assumptions!$H$8:$H$12,MATCH(B8601,Assumptions!$A$8:$A$12,0)))))</f>
        <v>0.02</v>
      </c>
      <c r="R8601" s="14">
        <f t="shared" ca="1" si="943"/>
        <v>2001665.9217600001</v>
      </c>
      <c r="S8601" s="14">
        <f t="shared" si="944"/>
        <v>0</v>
      </c>
      <c r="T8601" s="11" t="s">
        <v>39</v>
      </c>
      <c r="U8601" s="18" t="s">
        <v>26</v>
      </c>
    </row>
    <row r="8602" spans="1:21" ht="15" customHeight="1" x14ac:dyDescent="0.15">
      <c r="A8602" s="10" t="s">
        <v>8650</v>
      </c>
      <c r="B8602" s="11" t="s">
        <v>22</v>
      </c>
      <c r="C8602" s="11" t="s">
        <v>81</v>
      </c>
      <c r="D8602" s="12">
        <v>45977</v>
      </c>
      <c r="E8602" s="11">
        <v>3140</v>
      </c>
      <c r="F8602" s="11" t="s">
        <v>24</v>
      </c>
      <c r="G8602" s="13">
        <v>25719.35</v>
      </c>
      <c r="H8602" s="14">
        <f t="shared" si="938"/>
        <v>80758759</v>
      </c>
      <c r="I8602" s="14">
        <f>IF(F8602="GHS",H8602,H8602*Assumptions!$B$4)</f>
        <v>872194597.20000005</v>
      </c>
      <c r="J8602" s="15" t="str">
        <f>INDEX(Assumptions!$B$8:$B$12,MATCH(B8602,Assumptions!$A$8:$A$12,0))</f>
        <v>FIFO</v>
      </c>
      <c r="K8602" s="16">
        <f>G8602/(1-INDEX(Assumptions!$D$8:$D$12,MATCH(B8602,Assumptions!$A$8:$A$12,0)))</f>
        <v>31365.060975609751</v>
      </c>
      <c r="L8602" s="16">
        <f t="shared" si="939"/>
        <v>771.58049999999992</v>
      </c>
      <c r="M8602" s="16">
        <f t="shared" si="940"/>
        <v>1568.2530487804877</v>
      </c>
      <c r="N8602" s="14">
        <f>E8602*(K8602-L8602-M8602)*IF(F8602="GHS",1,Assumptions!$B$4)</f>
        <v>984303512.4986341</v>
      </c>
      <c r="O8602" s="15">
        <f t="shared" ca="1" si="941"/>
        <v>309</v>
      </c>
      <c r="P8602" s="15" t="str">
        <f t="shared" ca="1" si="942"/>
        <v>181-365d</v>
      </c>
      <c r="Q8602" s="17">
        <f ca="1">IF(P8602="0-90d",0,IF(P8602="91-180d",INDEX(Assumptions!$F$8:$F$12,MATCH(B8602,Assumptions!$A$8:$A$12,0)),IF(P8602="181-365d",INDEX(Assumptions!$G$8:$G$12,MATCH(B8602,Assumptions!$A$8:$A$12,0)),INDEX(Assumptions!$H$8:$H$12,MATCH(B8602,Assumptions!$A$8:$A$12,0)))))</f>
        <v>0.15</v>
      </c>
      <c r="R8602" s="14">
        <f t="shared" ca="1" si="943"/>
        <v>130829189.58</v>
      </c>
      <c r="S8602" s="14">
        <f t="shared" si="944"/>
        <v>0</v>
      </c>
      <c r="T8602" s="11" t="s">
        <v>39</v>
      </c>
      <c r="U8602" s="18" t="s">
        <v>26</v>
      </c>
    </row>
    <row r="8603" spans="1:21" ht="15" customHeight="1" x14ac:dyDescent="0.15">
      <c r="A8603" s="10" t="s">
        <v>8651</v>
      </c>
      <c r="B8603" s="11" t="s">
        <v>22</v>
      </c>
      <c r="C8603" s="11" t="s">
        <v>61</v>
      </c>
      <c r="D8603" s="12">
        <v>45968</v>
      </c>
      <c r="E8603" s="11">
        <v>1149</v>
      </c>
      <c r="F8603" s="11" t="s">
        <v>24</v>
      </c>
      <c r="G8603" s="13">
        <v>23160.06</v>
      </c>
      <c r="H8603" s="14">
        <f t="shared" si="938"/>
        <v>26610908.940000001</v>
      </c>
      <c r="I8603" s="14">
        <f>IF(F8603="GHS",H8603,H8603*Assumptions!$B$4)</f>
        <v>287397816.55200005</v>
      </c>
      <c r="J8603" s="15" t="str">
        <f>INDEX(Assumptions!$B$8:$B$12,MATCH(B8603,Assumptions!$A$8:$A$12,0))</f>
        <v>FIFO</v>
      </c>
      <c r="K8603" s="16">
        <f>G8603/(1-INDEX(Assumptions!$D$8:$D$12,MATCH(B8603,Assumptions!$A$8:$A$12,0)))</f>
        <v>28243.975609756097</v>
      </c>
      <c r="L8603" s="16">
        <f t="shared" si="939"/>
        <v>694.80179999999996</v>
      </c>
      <c r="M8603" s="16">
        <f t="shared" si="940"/>
        <v>1412.1987804878049</v>
      </c>
      <c r="N8603" s="14">
        <f>E8603*(K8603-L8603-M8603)*IF(F8603="GHS",1,Assumptions!$B$4)</f>
        <v>324338950.53319609</v>
      </c>
      <c r="O8603" s="15">
        <f t="shared" ca="1" si="941"/>
        <v>318</v>
      </c>
      <c r="P8603" s="15" t="str">
        <f t="shared" ca="1" si="942"/>
        <v>181-365d</v>
      </c>
      <c r="Q8603" s="17">
        <f ca="1">IF(P8603="0-90d",0,IF(P8603="91-180d",INDEX(Assumptions!$F$8:$F$12,MATCH(B8603,Assumptions!$A$8:$A$12,0)),IF(P8603="181-365d",INDEX(Assumptions!$G$8:$G$12,MATCH(B8603,Assumptions!$A$8:$A$12,0)),INDEX(Assumptions!$H$8:$H$12,MATCH(B8603,Assumptions!$A$8:$A$12,0)))))</f>
        <v>0.15</v>
      </c>
      <c r="R8603" s="14">
        <f t="shared" ca="1" si="943"/>
        <v>43109672.482800007</v>
      </c>
      <c r="S8603" s="14">
        <f t="shared" ca="1" si="944"/>
        <v>244288144.06920004</v>
      </c>
      <c r="T8603" s="11" t="s">
        <v>25</v>
      </c>
      <c r="U8603" s="18" t="s">
        <v>36</v>
      </c>
    </row>
    <row r="8604" spans="1:21" ht="15" customHeight="1" x14ac:dyDescent="0.15">
      <c r="A8604" s="10" t="s">
        <v>8652</v>
      </c>
      <c r="B8604" s="11" t="s">
        <v>31</v>
      </c>
      <c r="C8604" s="11" t="s">
        <v>76</v>
      </c>
      <c r="D8604" s="12">
        <v>46134</v>
      </c>
      <c r="E8604" s="11">
        <v>2226</v>
      </c>
      <c r="F8604" s="11" t="s">
        <v>33</v>
      </c>
      <c r="G8604" s="13">
        <v>681.39</v>
      </c>
      <c r="H8604" s="14">
        <f t="shared" si="938"/>
        <v>1516774.14</v>
      </c>
      <c r="I8604" s="14">
        <f>IF(F8604="GHS",H8604,H8604*Assumptions!$B$4)</f>
        <v>1516774.14</v>
      </c>
      <c r="J8604" s="15" t="str">
        <f>INDEX(Assumptions!$B$8:$B$12,MATCH(B8604,Assumptions!$A$8:$A$12,0))</f>
        <v>Weighted Average</v>
      </c>
      <c r="K8604" s="16">
        <f>G8604/(1-INDEX(Assumptions!$D$8:$D$12,MATCH(B8604,Assumptions!$A$8:$A$12,0)))</f>
        <v>946.375</v>
      </c>
      <c r="L8604" s="16">
        <f t="shared" si="939"/>
        <v>20.441699999999997</v>
      </c>
      <c r="M8604" s="16">
        <f t="shared" si="940"/>
        <v>47.318750000000001</v>
      </c>
      <c r="N8604" s="14">
        <f>E8604*(K8604-L8604-M8604)*IF(F8604="GHS",1,Assumptions!$B$4)</f>
        <v>1955795.9883000001</v>
      </c>
      <c r="O8604" s="15">
        <f t="shared" ca="1" si="941"/>
        <v>152</v>
      </c>
      <c r="P8604" s="15" t="str">
        <f t="shared" ca="1" si="942"/>
        <v>91-180d</v>
      </c>
      <c r="Q8604" s="17">
        <f ca="1">IF(P8604="0-90d",0,IF(P8604="91-180d",INDEX(Assumptions!$F$8:$F$12,MATCH(B8604,Assumptions!$A$8:$A$12,0)),IF(P8604="181-365d",INDEX(Assumptions!$G$8:$G$12,MATCH(B8604,Assumptions!$A$8:$A$12,0)),INDEX(Assumptions!$H$8:$H$12,MATCH(B8604,Assumptions!$A$8:$A$12,0)))))</f>
        <v>0.05</v>
      </c>
      <c r="R8604" s="14">
        <f t="shared" ca="1" si="943"/>
        <v>75838.706999999995</v>
      </c>
      <c r="S8604" s="14">
        <f t="shared" ca="1" si="944"/>
        <v>1440935.433</v>
      </c>
      <c r="T8604" s="11" t="s">
        <v>25</v>
      </c>
      <c r="U8604" s="18" t="s">
        <v>26</v>
      </c>
    </row>
    <row r="8605" spans="1:21" ht="15" customHeight="1" x14ac:dyDescent="0.15">
      <c r="A8605" s="10" t="s">
        <v>8653</v>
      </c>
      <c r="B8605" s="11" t="s">
        <v>41</v>
      </c>
      <c r="C8605" s="11" t="s">
        <v>49</v>
      </c>
      <c r="D8605" s="12">
        <v>46001</v>
      </c>
      <c r="E8605" s="11">
        <v>4417</v>
      </c>
      <c r="F8605" s="11" t="s">
        <v>33</v>
      </c>
      <c r="G8605" s="13">
        <v>143.72</v>
      </c>
      <c r="H8605" s="14">
        <f t="shared" si="938"/>
        <v>634811.24</v>
      </c>
      <c r="I8605" s="14">
        <f>IF(F8605="GHS",H8605,H8605*Assumptions!$B$4)</f>
        <v>634811.24</v>
      </c>
      <c r="J8605" s="15" t="str">
        <f>INDEX(Assumptions!$B$8:$B$12,MATCH(B8605,Assumptions!$A$8:$A$12,0))</f>
        <v>Weighted Average</v>
      </c>
      <c r="K8605" s="16">
        <f>G8605/(1-INDEX(Assumptions!$D$8:$D$12,MATCH(B8605,Assumptions!$A$8:$A$12,0)))</f>
        <v>221.1076923076923</v>
      </c>
      <c r="L8605" s="16">
        <f t="shared" si="939"/>
        <v>4.3115999999999994</v>
      </c>
      <c r="M8605" s="16">
        <f t="shared" si="940"/>
        <v>11.055384615384616</v>
      </c>
      <c r="N8605" s="14">
        <f>E8605*(K8605-L8605-M8605)*IF(F8605="GHS",1,Assumptions!$B$4)</f>
        <v>908756.70587692305</v>
      </c>
      <c r="O8605" s="15">
        <f t="shared" ca="1" si="941"/>
        <v>285</v>
      </c>
      <c r="P8605" s="15" t="str">
        <f t="shared" ca="1" si="942"/>
        <v>181-365d</v>
      </c>
      <c r="Q8605" s="17">
        <f ca="1">IF(P8605="0-90d",0,IF(P8605="91-180d",INDEX(Assumptions!$F$8:$F$12,MATCH(B8605,Assumptions!$A$8:$A$12,0)),IF(P8605="181-365d",INDEX(Assumptions!$G$8:$G$12,MATCH(B8605,Assumptions!$A$8:$A$12,0)),INDEX(Assumptions!$H$8:$H$12,MATCH(B8605,Assumptions!$A$8:$A$12,0)))))</f>
        <v>0.35</v>
      </c>
      <c r="R8605" s="14">
        <f t="shared" ca="1" si="943"/>
        <v>222183.93399999998</v>
      </c>
      <c r="S8605" s="14">
        <f t="shared" ca="1" si="944"/>
        <v>412627.30599999998</v>
      </c>
      <c r="T8605" s="11" t="s">
        <v>25</v>
      </c>
      <c r="U8605" s="18" t="s">
        <v>26</v>
      </c>
    </row>
    <row r="8606" spans="1:21" ht="15" customHeight="1" x14ac:dyDescent="0.15">
      <c r="A8606" s="10" t="s">
        <v>8654</v>
      </c>
      <c r="B8606" s="11" t="s">
        <v>22</v>
      </c>
      <c r="C8606" s="11" t="s">
        <v>81</v>
      </c>
      <c r="D8606" s="12">
        <v>45760</v>
      </c>
      <c r="E8606" s="11">
        <v>398</v>
      </c>
      <c r="F8606" s="11" t="s">
        <v>24</v>
      </c>
      <c r="G8606" s="13">
        <v>24958.799999999999</v>
      </c>
      <c r="H8606" s="14">
        <f t="shared" si="938"/>
        <v>9933602.4000000004</v>
      </c>
      <c r="I8606" s="14">
        <f>IF(F8606="GHS",H8606,H8606*Assumptions!$B$4)</f>
        <v>107282905.92000002</v>
      </c>
      <c r="J8606" s="15" t="str">
        <f>INDEX(Assumptions!$B$8:$B$12,MATCH(B8606,Assumptions!$A$8:$A$12,0))</f>
        <v>FIFO</v>
      </c>
      <c r="K8606" s="16">
        <f>G8606/(1-INDEX(Assumptions!$D$8:$D$12,MATCH(B8606,Assumptions!$A$8:$A$12,0)))</f>
        <v>30437.560975609755</v>
      </c>
      <c r="L8606" s="16">
        <f t="shared" si="939"/>
        <v>748.7639999999999</v>
      </c>
      <c r="M8606" s="16">
        <f t="shared" si="940"/>
        <v>1521.8780487804879</v>
      </c>
      <c r="N8606" s="14">
        <f>E8606*(K8606-L8606-M8606)*IF(F8606="GHS",1,Assumptions!$B$4)</f>
        <v>121072684.31508292</v>
      </c>
      <c r="O8606" s="15">
        <f t="shared" ca="1" si="941"/>
        <v>526</v>
      </c>
      <c r="P8606" s="15" t="str">
        <f t="shared" ca="1" si="942"/>
        <v>365d+</v>
      </c>
      <c r="Q8606" s="17">
        <f ca="1">IF(P8606="0-90d",0,IF(P8606="91-180d",INDEX(Assumptions!$F$8:$F$12,MATCH(B8606,Assumptions!$A$8:$A$12,0)),IF(P8606="181-365d",INDEX(Assumptions!$G$8:$G$12,MATCH(B8606,Assumptions!$A$8:$A$12,0)),INDEX(Assumptions!$H$8:$H$12,MATCH(B8606,Assumptions!$A$8:$A$12,0)))))</f>
        <v>0.5</v>
      </c>
      <c r="R8606" s="14">
        <f t="shared" ca="1" si="943"/>
        <v>53641452.960000008</v>
      </c>
      <c r="S8606" s="14">
        <f t="shared" ca="1" si="944"/>
        <v>53641452.960000008</v>
      </c>
      <c r="T8606" s="11" t="s">
        <v>25</v>
      </c>
      <c r="U8606" s="18" t="s">
        <v>36</v>
      </c>
    </row>
    <row r="8607" spans="1:21" ht="15" customHeight="1" x14ac:dyDescent="0.15">
      <c r="A8607" s="10" t="s">
        <v>8655</v>
      </c>
      <c r="B8607" s="11" t="s">
        <v>31</v>
      </c>
      <c r="C8607" s="11" t="s">
        <v>63</v>
      </c>
      <c r="D8607" s="12">
        <v>45901</v>
      </c>
      <c r="E8607" s="11">
        <v>4598</v>
      </c>
      <c r="F8607" s="11" t="s">
        <v>33</v>
      </c>
      <c r="G8607" s="13">
        <v>3329.01</v>
      </c>
      <c r="H8607" s="14">
        <f t="shared" si="938"/>
        <v>15306787.98</v>
      </c>
      <c r="I8607" s="14">
        <f>IF(F8607="GHS",H8607,H8607*Assumptions!$B$4)</f>
        <v>15306787.98</v>
      </c>
      <c r="J8607" s="15" t="str">
        <f>INDEX(Assumptions!$B$8:$B$12,MATCH(B8607,Assumptions!$A$8:$A$12,0))</f>
        <v>Weighted Average</v>
      </c>
      <c r="K8607" s="16">
        <f>G8607/(1-INDEX(Assumptions!$D$8:$D$12,MATCH(B8607,Assumptions!$A$8:$A$12,0)))</f>
        <v>4623.6250000000009</v>
      </c>
      <c r="L8607" s="16">
        <f t="shared" si="939"/>
        <v>99.8703</v>
      </c>
      <c r="M8607" s="16">
        <f t="shared" si="940"/>
        <v>231.18125000000006</v>
      </c>
      <c r="N8607" s="14">
        <f>E8607*(K8607-L8607-M8607)*IF(F8607="GHS",1,Assumptions!$B$4)</f>
        <v>19737252.723100007</v>
      </c>
      <c r="O8607" s="15">
        <f t="shared" ca="1" si="941"/>
        <v>385</v>
      </c>
      <c r="P8607" s="15" t="str">
        <f t="shared" ca="1" si="942"/>
        <v>365d+</v>
      </c>
      <c r="Q8607" s="17">
        <f ca="1">IF(P8607="0-90d",0,IF(P8607="91-180d",INDEX(Assumptions!$F$8:$F$12,MATCH(B8607,Assumptions!$A$8:$A$12,0)),IF(P8607="181-365d",INDEX(Assumptions!$G$8:$G$12,MATCH(B8607,Assumptions!$A$8:$A$12,0)),INDEX(Assumptions!$H$8:$H$12,MATCH(B8607,Assumptions!$A$8:$A$12,0)))))</f>
        <v>0.6</v>
      </c>
      <c r="R8607" s="14">
        <f t="shared" ca="1" si="943"/>
        <v>9184072.7880000006</v>
      </c>
      <c r="S8607" s="14">
        <f t="shared" ca="1" si="944"/>
        <v>6122715.1919999998</v>
      </c>
      <c r="T8607" s="11" t="s">
        <v>25</v>
      </c>
      <c r="U8607" s="18" t="s">
        <v>26</v>
      </c>
    </row>
    <row r="8608" spans="1:21" ht="15" customHeight="1" x14ac:dyDescent="0.15">
      <c r="A8608" s="10" t="s">
        <v>8656</v>
      </c>
      <c r="B8608" s="11" t="s">
        <v>41</v>
      </c>
      <c r="C8608" s="11" t="s">
        <v>49</v>
      </c>
      <c r="D8608" s="12">
        <v>46152</v>
      </c>
      <c r="E8608" s="11">
        <v>864</v>
      </c>
      <c r="F8608" s="11" t="s">
        <v>33</v>
      </c>
      <c r="G8608" s="13">
        <v>626.66999999999996</v>
      </c>
      <c r="H8608" s="14">
        <f t="shared" si="938"/>
        <v>541442.88</v>
      </c>
      <c r="I8608" s="14">
        <f>IF(F8608="GHS",H8608,H8608*Assumptions!$B$4)</f>
        <v>541442.88</v>
      </c>
      <c r="J8608" s="15" t="str">
        <f>INDEX(Assumptions!$B$8:$B$12,MATCH(B8608,Assumptions!$A$8:$A$12,0))</f>
        <v>Weighted Average</v>
      </c>
      <c r="K8608" s="16">
        <f>G8608/(1-INDEX(Assumptions!$D$8:$D$12,MATCH(B8608,Assumptions!$A$8:$A$12,0)))</f>
        <v>964.10769230769222</v>
      </c>
      <c r="L8608" s="16">
        <f t="shared" si="939"/>
        <v>18.800099999999997</v>
      </c>
      <c r="M8608" s="16">
        <f t="shared" si="940"/>
        <v>48.205384615384617</v>
      </c>
      <c r="N8608" s="14">
        <f>E8608*(K8608-L8608-M8608)*IF(F8608="GHS",1,Assumptions!$B$4)</f>
        <v>775096.30744615372</v>
      </c>
      <c r="O8608" s="15">
        <f t="shared" ca="1" si="941"/>
        <v>134</v>
      </c>
      <c r="P8608" s="15" t="str">
        <f t="shared" ca="1" si="942"/>
        <v>91-180d</v>
      </c>
      <c r="Q8608" s="17">
        <f ca="1">IF(P8608="0-90d",0,IF(P8608="91-180d",INDEX(Assumptions!$F$8:$F$12,MATCH(B8608,Assumptions!$A$8:$A$12,0)),IF(P8608="181-365d",INDEX(Assumptions!$G$8:$G$12,MATCH(B8608,Assumptions!$A$8:$A$12,0)),INDEX(Assumptions!$H$8:$H$12,MATCH(B8608,Assumptions!$A$8:$A$12,0)))))</f>
        <v>0.1</v>
      </c>
      <c r="R8608" s="14">
        <f t="shared" ca="1" si="943"/>
        <v>54144.288</v>
      </c>
      <c r="S8608" s="14">
        <f t="shared" ca="1" si="944"/>
        <v>487298.592</v>
      </c>
      <c r="T8608" s="11" t="s">
        <v>25</v>
      </c>
      <c r="U8608" s="18" t="s">
        <v>26</v>
      </c>
    </row>
    <row r="8609" spans="1:21" ht="15" customHeight="1" x14ac:dyDescent="0.15">
      <c r="A8609" s="10" t="s">
        <v>8657</v>
      </c>
      <c r="B8609" s="11" t="s">
        <v>41</v>
      </c>
      <c r="C8609" s="11" t="s">
        <v>44</v>
      </c>
      <c r="D8609" s="12">
        <v>45891</v>
      </c>
      <c r="E8609" s="11">
        <v>1449</v>
      </c>
      <c r="F8609" s="11" t="s">
        <v>33</v>
      </c>
      <c r="G8609" s="13">
        <v>501.02</v>
      </c>
      <c r="H8609" s="14">
        <f t="shared" si="938"/>
        <v>725977.98</v>
      </c>
      <c r="I8609" s="14">
        <f>IF(F8609="GHS",H8609,H8609*Assumptions!$B$4)</f>
        <v>725977.98</v>
      </c>
      <c r="J8609" s="15" t="str">
        <f>INDEX(Assumptions!$B$8:$B$12,MATCH(B8609,Assumptions!$A$8:$A$12,0))</f>
        <v>Weighted Average</v>
      </c>
      <c r="K8609" s="16">
        <f>G8609/(1-INDEX(Assumptions!$D$8:$D$12,MATCH(B8609,Assumptions!$A$8:$A$12,0)))</f>
        <v>770.8</v>
      </c>
      <c r="L8609" s="16">
        <f t="shared" si="939"/>
        <v>15.0306</v>
      </c>
      <c r="M8609" s="16">
        <f t="shared" si="940"/>
        <v>38.54</v>
      </c>
      <c r="N8609" s="14">
        <f>E8609*(K8609-L8609-M8609)*IF(F8609="GHS",1,Assumptions!$B$4)</f>
        <v>1039265.4005999999</v>
      </c>
      <c r="O8609" s="15">
        <f t="shared" ca="1" si="941"/>
        <v>395</v>
      </c>
      <c r="P8609" s="15" t="str">
        <f t="shared" ca="1" si="942"/>
        <v>365d+</v>
      </c>
      <c r="Q8609" s="17">
        <f ca="1">IF(P8609="0-90d",0,IF(P8609="91-180d",INDEX(Assumptions!$F$8:$F$12,MATCH(B8609,Assumptions!$A$8:$A$12,0)),IF(P8609="181-365d",INDEX(Assumptions!$G$8:$G$12,MATCH(B8609,Assumptions!$A$8:$A$12,0)),INDEX(Assumptions!$H$8:$H$12,MATCH(B8609,Assumptions!$A$8:$A$12,0)))))</f>
        <v>0.8</v>
      </c>
      <c r="R8609" s="14">
        <f t="shared" ca="1" si="943"/>
        <v>580782.38399999996</v>
      </c>
      <c r="S8609" s="14">
        <f t="shared" ca="1" si="944"/>
        <v>145195.59600000002</v>
      </c>
      <c r="T8609" s="11" t="s">
        <v>25</v>
      </c>
      <c r="U8609" s="18" t="s">
        <v>36</v>
      </c>
    </row>
    <row r="8610" spans="1:21" ht="15" customHeight="1" x14ac:dyDescent="0.15">
      <c r="A8610" s="10" t="s">
        <v>8658</v>
      </c>
      <c r="B8610" s="11" t="s">
        <v>28</v>
      </c>
      <c r="C8610" s="11" t="s">
        <v>55</v>
      </c>
      <c r="D8610" s="12">
        <v>45752</v>
      </c>
      <c r="E8610" s="11">
        <v>4256</v>
      </c>
      <c r="F8610" s="11" t="s">
        <v>24</v>
      </c>
      <c r="G8610" s="13">
        <v>16022.37</v>
      </c>
      <c r="H8610" s="14">
        <f t="shared" si="938"/>
        <v>68191206.719999999</v>
      </c>
      <c r="I8610" s="14">
        <f>IF(F8610="GHS",H8610,H8610*Assumptions!$B$4)</f>
        <v>736465032.57600009</v>
      </c>
      <c r="J8610" s="15" t="str">
        <f>INDEX(Assumptions!$B$8:$B$12,MATCH(B8610,Assumptions!$A$8:$A$12,0))</f>
        <v>Fair Value Less Costs to Sell</v>
      </c>
      <c r="K8610" s="16">
        <f>G8610/(1-INDEX(Assumptions!$D$8:$D$12,MATCH(B8610,Assumptions!$A$8:$A$12,0)))</f>
        <v>18207.238636363636</v>
      </c>
      <c r="L8610" s="16">
        <f t="shared" si="939"/>
        <v>480.67110000000002</v>
      </c>
      <c r="M8610" s="16">
        <f t="shared" si="940"/>
        <v>910.3619318181818</v>
      </c>
      <c r="N8610" s="14">
        <f>E8610*(K8610-L8610-M8610)*IF(F8610="GHS",1,Assumptions!$B$4)</f>
        <v>772953527.37181103</v>
      </c>
      <c r="O8610" s="15">
        <f t="shared" ca="1" si="941"/>
        <v>534</v>
      </c>
      <c r="P8610" s="15" t="str">
        <f t="shared" ca="1" si="942"/>
        <v>365d+</v>
      </c>
      <c r="Q8610" s="17">
        <f ca="1">IF(P8610="0-90d",0,IF(P8610="91-180d",INDEX(Assumptions!$F$8:$F$12,MATCH(B8610,Assumptions!$A$8:$A$12,0)),IF(P8610="181-365d",INDEX(Assumptions!$G$8:$G$12,MATCH(B8610,Assumptions!$A$8:$A$12,0)),INDEX(Assumptions!$H$8:$H$12,MATCH(B8610,Assumptions!$A$8:$A$12,0)))))</f>
        <v>0.4</v>
      </c>
      <c r="R8610" s="14">
        <f t="shared" ca="1" si="943"/>
        <v>294586013.03040004</v>
      </c>
      <c r="S8610" s="14">
        <f t="shared" ca="1" si="944"/>
        <v>441879019.54560006</v>
      </c>
      <c r="T8610" s="11" t="s">
        <v>25</v>
      </c>
      <c r="U8610" s="18" t="s">
        <v>26</v>
      </c>
    </row>
    <row r="8611" spans="1:21" ht="15" customHeight="1" x14ac:dyDescent="0.15">
      <c r="A8611" s="10" t="s">
        <v>8659</v>
      </c>
      <c r="B8611" s="11" t="s">
        <v>41</v>
      </c>
      <c r="C8611" s="11" t="s">
        <v>44</v>
      </c>
      <c r="D8611" s="12">
        <v>46033</v>
      </c>
      <c r="E8611" s="11">
        <v>3303</v>
      </c>
      <c r="F8611" s="11" t="s">
        <v>33</v>
      </c>
      <c r="G8611" s="13">
        <v>291.44</v>
      </c>
      <c r="H8611" s="14">
        <f t="shared" si="938"/>
        <v>962626.32</v>
      </c>
      <c r="I8611" s="14">
        <f>IF(F8611="GHS",H8611,H8611*Assumptions!$B$4)</f>
        <v>962626.32</v>
      </c>
      <c r="J8611" s="15" t="str">
        <f>INDEX(Assumptions!$B$8:$B$12,MATCH(B8611,Assumptions!$A$8:$A$12,0))</f>
        <v>Weighted Average</v>
      </c>
      <c r="K8611" s="16">
        <f>G8611/(1-INDEX(Assumptions!$D$8:$D$12,MATCH(B8611,Assumptions!$A$8:$A$12,0)))</f>
        <v>448.36923076923074</v>
      </c>
      <c r="L8611" s="16">
        <f t="shared" si="939"/>
        <v>8.7431999999999999</v>
      </c>
      <c r="M8611" s="16">
        <f t="shared" si="940"/>
        <v>22.418461538461539</v>
      </c>
      <c r="N8611" s="14">
        <f>E8611*(K8611-L8611-M8611)*IF(F8611="GHS",1,Assumptions!$B$4)</f>
        <v>1378036.6011692306</v>
      </c>
      <c r="O8611" s="15">
        <f t="shared" ca="1" si="941"/>
        <v>253</v>
      </c>
      <c r="P8611" s="15" t="str">
        <f t="shared" ca="1" si="942"/>
        <v>181-365d</v>
      </c>
      <c r="Q8611" s="17">
        <f ca="1">IF(P8611="0-90d",0,IF(P8611="91-180d",INDEX(Assumptions!$F$8:$F$12,MATCH(B8611,Assumptions!$A$8:$A$12,0)),IF(P8611="181-365d",INDEX(Assumptions!$G$8:$G$12,MATCH(B8611,Assumptions!$A$8:$A$12,0)),INDEX(Assumptions!$H$8:$H$12,MATCH(B8611,Assumptions!$A$8:$A$12,0)))))</f>
        <v>0.35</v>
      </c>
      <c r="R8611" s="14">
        <f t="shared" ca="1" si="943"/>
        <v>336919.21199999994</v>
      </c>
      <c r="S8611" s="14">
        <f t="shared" ca="1" si="944"/>
        <v>625707.10800000001</v>
      </c>
      <c r="T8611" s="11" t="s">
        <v>25</v>
      </c>
      <c r="U8611" s="18" t="s">
        <v>26</v>
      </c>
    </row>
    <row r="8612" spans="1:21" ht="15" customHeight="1" x14ac:dyDescent="0.15">
      <c r="A8612" s="10" t="s">
        <v>8660</v>
      </c>
      <c r="B8612" s="11" t="s">
        <v>41</v>
      </c>
      <c r="C8612" s="11" t="s">
        <v>42</v>
      </c>
      <c r="D8612" s="12">
        <v>45875</v>
      </c>
      <c r="E8612" s="11">
        <v>1628</v>
      </c>
      <c r="F8612" s="11" t="s">
        <v>33</v>
      </c>
      <c r="G8612" s="13">
        <v>139.26</v>
      </c>
      <c r="H8612" s="14">
        <f t="shared" si="938"/>
        <v>226715.28</v>
      </c>
      <c r="I8612" s="14">
        <f>IF(F8612="GHS",H8612,H8612*Assumptions!$B$4)</f>
        <v>226715.28</v>
      </c>
      <c r="J8612" s="15" t="str">
        <f>INDEX(Assumptions!$B$8:$B$12,MATCH(B8612,Assumptions!$A$8:$A$12,0))</f>
        <v>Weighted Average</v>
      </c>
      <c r="K8612" s="16">
        <f>G8612/(1-INDEX(Assumptions!$D$8:$D$12,MATCH(B8612,Assumptions!$A$8:$A$12,0)))</f>
        <v>214.24615384615382</v>
      </c>
      <c r="L8612" s="16">
        <f t="shared" si="939"/>
        <v>4.1777999999999995</v>
      </c>
      <c r="M8612" s="16">
        <f t="shared" si="940"/>
        <v>10.712307692307691</v>
      </c>
      <c r="N8612" s="14">
        <f>E8612*(K8612-L8612-M8612)*IF(F8612="GHS",1,Assumptions!$B$4)</f>
        <v>324551.64313846151</v>
      </c>
      <c r="O8612" s="15">
        <f t="shared" ca="1" si="941"/>
        <v>411</v>
      </c>
      <c r="P8612" s="15" t="str">
        <f t="shared" ca="1" si="942"/>
        <v>365d+</v>
      </c>
      <c r="Q8612" s="17">
        <f ca="1">IF(P8612="0-90d",0,IF(P8612="91-180d",INDEX(Assumptions!$F$8:$F$12,MATCH(B8612,Assumptions!$A$8:$A$12,0)),IF(P8612="181-365d",INDEX(Assumptions!$G$8:$G$12,MATCH(B8612,Assumptions!$A$8:$A$12,0)),INDEX(Assumptions!$H$8:$H$12,MATCH(B8612,Assumptions!$A$8:$A$12,0)))))</f>
        <v>0.8</v>
      </c>
      <c r="R8612" s="14">
        <f t="shared" ca="1" si="943"/>
        <v>181372.22400000002</v>
      </c>
      <c r="S8612" s="14">
        <f t="shared" ca="1" si="944"/>
        <v>45343.055999999982</v>
      </c>
      <c r="T8612" s="11" t="s">
        <v>25</v>
      </c>
      <c r="U8612" s="18" t="s">
        <v>26</v>
      </c>
    </row>
    <row r="8613" spans="1:21" ht="15" customHeight="1" x14ac:dyDescent="0.15">
      <c r="A8613" s="10" t="s">
        <v>8661</v>
      </c>
      <c r="B8613" s="11" t="s">
        <v>41</v>
      </c>
      <c r="C8613" s="11" t="s">
        <v>115</v>
      </c>
      <c r="D8613" s="12">
        <v>45802</v>
      </c>
      <c r="E8613" s="11">
        <v>2985</v>
      </c>
      <c r="F8613" s="11" t="s">
        <v>33</v>
      </c>
      <c r="G8613" s="13">
        <v>387.35</v>
      </c>
      <c r="H8613" s="14">
        <f t="shared" si="938"/>
        <v>1156239.75</v>
      </c>
      <c r="I8613" s="14">
        <f>IF(F8613="GHS",H8613,H8613*Assumptions!$B$4)</f>
        <v>1156239.75</v>
      </c>
      <c r="J8613" s="15" t="str">
        <f>INDEX(Assumptions!$B$8:$B$12,MATCH(B8613,Assumptions!$A$8:$A$12,0))</f>
        <v>Weighted Average</v>
      </c>
      <c r="K8613" s="16">
        <f>G8613/(1-INDEX(Assumptions!$D$8:$D$12,MATCH(B8613,Assumptions!$A$8:$A$12,0)))</f>
        <v>595.92307692307691</v>
      </c>
      <c r="L8613" s="16">
        <f t="shared" si="939"/>
        <v>11.6205</v>
      </c>
      <c r="M8613" s="16">
        <f t="shared" si="940"/>
        <v>29.796153846153846</v>
      </c>
      <c r="N8613" s="14">
        <f>E8613*(K8613-L8613-M8613)*IF(F8613="GHS",1,Assumptions!$B$4)</f>
        <v>1655201.6728846154</v>
      </c>
      <c r="O8613" s="15">
        <f t="shared" ca="1" si="941"/>
        <v>484</v>
      </c>
      <c r="P8613" s="15" t="str">
        <f t="shared" ca="1" si="942"/>
        <v>365d+</v>
      </c>
      <c r="Q8613" s="17">
        <f ca="1">IF(P8613="0-90d",0,IF(P8613="91-180d",INDEX(Assumptions!$F$8:$F$12,MATCH(B8613,Assumptions!$A$8:$A$12,0)),IF(P8613="181-365d",INDEX(Assumptions!$G$8:$G$12,MATCH(B8613,Assumptions!$A$8:$A$12,0)),INDEX(Assumptions!$H$8:$H$12,MATCH(B8613,Assumptions!$A$8:$A$12,0)))))</f>
        <v>0.8</v>
      </c>
      <c r="R8613" s="14">
        <f t="shared" ca="1" si="943"/>
        <v>924991.8</v>
      </c>
      <c r="S8613" s="14">
        <f t="shared" ca="1" si="944"/>
        <v>231247.94999999995</v>
      </c>
      <c r="T8613" s="11" t="s">
        <v>25</v>
      </c>
      <c r="U8613" s="18" t="s">
        <v>36</v>
      </c>
    </row>
    <row r="8614" spans="1:21" ht="15" customHeight="1" x14ac:dyDescent="0.15">
      <c r="A8614" s="10" t="s">
        <v>8662</v>
      </c>
      <c r="B8614" s="11" t="s">
        <v>31</v>
      </c>
      <c r="C8614" s="11" t="s">
        <v>76</v>
      </c>
      <c r="D8614" s="12">
        <v>46141</v>
      </c>
      <c r="E8614" s="11">
        <v>3647</v>
      </c>
      <c r="F8614" s="11" t="s">
        <v>33</v>
      </c>
      <c r="G8614" s="13">
        <v>3289.85</v>
      </c>
      <c r="H8614" s="14">
        <f t="shared" si="938"/>
        <v>11998082.949999999</v>
      </c>
      <c r="I8614" s="14">
        <f>IF(F8614="GHS",H8614,H8614*Assumptions!$B$4)</f>
        <v>11998082.949999999</v>
      </c>
      <c r="J8614" s="15" t="str">
        <f>INDEX(Assumptions!$B$8:$B$12,MATCH(B8614,Assumptions!$A$8:$A$12,0))</f>
        <v>Weighted Average</v>
      </c>
      <c r="K8614" s="16">
        <f>G8614/(1-INDEX(Assumptions!$D$8:$D$12,MATCH(B8614,Assumptions!$A$8:$A$12,0)))</f>
        <v>4569.2361111111113</v>
      </c>
      <c r="L8614" s="16">
        <f t="shared" si="939"/>
        <v>98.695499999999996</v>
      </c>
      <c r="M8614" s="16">
        <f t="shared" si="940"/>
        <v>228.46180555555557</v>
      </c>
      <c r="N8614" s="14">
        <f>E8614*(K8614-L8614-M8614)*IF(F8614="GHS",1,Assumptions!$B$4)</f>
        <v>15470861.403861113</v>
      </c>
      <c r="O8614" s="15">
        <f t="shared" ca="1" si="941"/>
        <v>145</v>
      </c>
      <c r="P8614" s="15" t="str">
        <f t="shared" ca="1" si="942"/>
        <v>91-180d</v>
      </c>
      <c r="Q8614" s="17">
        <f ca="1">IF(P8614="0-90d",0,IF(P8614="91-180d",INDEX(Assumptions!$F$8:$F$12,MATCH(B8614,Assumptions!$A$8:$A$12,0)),IF(P8614="181-365d",INDEX(Assumptions!$G$8:$G$12,MATCH(B8614,Assumptions!$A$8:$A$12,0)),INDEX(Assumptions!$H$8:$H$12,MATCH(B8614,Assumptions!$A$8:$A$12,0)))))</f>
        <v>0.05</v>
      </c>
      <c r="R8614" s="14">
        <f t="shared" ca="1" si="943"/>
        <v>599904.14749999996</v>
      </c>
      <c r="S8614" s="14">
        <f t="shared" ca="1" si="944"/>
        <v>11398178.802499998</v>
      </c>
      <c r="T8614" s="11" t="s">
        <v>25</v>
      </c>
      <c r="U8614" s="18" t="s">
        <v>26</v>
      </c>
    </row>
    <row r="8615" spans="1:21" ht="15" customHeight="1" x14ac:dyDescent="0.15">
      <c r="A8615" s="10" t="s">
        <v>8663</v>
      </c>
      <c r="B8615" s="11" t="s">
        <v>28</v>
      </c>
      <c r="C8615" s="11" t="s">
        <v>55</v>
      </c>
      <c r="D8615" s="12">
        <v>46044</v>
      </c>
      <c r="E8615" s="11">
        <v>4287</v>
      </c>
      <c r="F8615" s="11" t="s">
        <v>24</v>
      </c>
      <c r="G8615" s="13">
        <v>3928.47</v>
      </c>
      <c r="H8615" s="14">
        <f t="shared" si="938"/>
        <v>16841350.890000001</v>
      </c>
      <c r="I8615" s="14">
        <f>IF(F8615="GHS",H8615,H8615*Assumptions!$B$4)</f>
        <v>181886589.61200002</v>
      </c>
      <c r="J8615" s="15" t="str">
        <f>INDEX(Assumptions!$B$8:$B$12,MATCH(B8615,Assumptions!$A$8:$A$12,0))</f>
        <v>Fair Value Less Costs to Sell</v>
      </c>
      <c r="K8615" s="16">
        <f>G8615/(1-INDEX(Assumptions!$D$8:$D$12,MATCH(B8615,Assumptions!$A$8:$A$12,0)))</f>
        <v>4464.170454545454</v>
      </c>
      <c r="L8615" s="16">
        <f t="shared" si="939"/>
        <v>117.85409999999999</v>
      </c>
      <c r="M8615" s="16">
        <f t="shared" si="940"/>
        <v>223.20852272727271</v>
      </c>
      <c r="N8615" s="14">
        <f>E8615*(K8615-L8615-M8615)*IF(F8615="GHS",1,Assumptions!$B$4)</f>
        <v>190898243.37004909</v>
      </c>
      <c r="O8615" s="15">
        <f t="shared" ca="1" si="941"/>
        <v>242</v>
      </c>
      <c r="P8615" s="15" t="str">
        <f t="shared" ca="1" si="942"/>
        <v>181-365d</v>
      </c>
      <c r="Q8615" s="17">
        <f ca="1">IF(P8615="0-90d",0,IF(P8615="91-180d",INDEX(Assumptions!$F$8:$F$12,MATCH(B8615,Assumptions!$A$8:$A$12,0)),IF(P8615="181-365d",INDEX(Assumptions!$G$8:$G$12,MATCH(B8615,Assumptions!$A$8:$A$12,0)),INDEX(Assumptions!$H$8:$H$12,MATCH(B8615,Assumptions!$A$8:$A$12,0)))))</f>
        <v>0.1</v>
      </c>
      <c r="R8615" s="14">
        <f t="shared" ca="1" si="943"/>
        <v>18188658.961200003</v>
      </c>
      <c r="S8615" s="14">
        <f t="shared" ca="1" si="944"/>
        <v>163697930.65080002</v>
      </c>
      <c r="T8615" s="11" t="s">
        <v>25</v>
      </c>
      <c r="U8615" s="18" t="s">
        <v>26</v>
      </c>
    </row>
    <row r="8616" spans="1:21" ht="15" customHeight="1" x14ac:dyDescent="0.15">
      <c r="A8616" s="10" t="s">
        <v>8664</v>
      </c>
      <c r="B8616" s="11" t="s">
        <v>31</v>
      </c>
      <c r="C8616" s="11" t="s">
        <v>76</v>
      </c>
      <c r="D8616" s="12">
        <v>45965</v>
      </c>
      <c r="E8616" s="11">
        <v>4104</v>
      </c>
      <c r="F8616" s="11" t="s">
        <v>33</v>
      </c>
      <c r="G8616" s="13">
        <v>2774.29</v>
      </c>
      <c r="H8616" s="14">
        <f t="shared" si="938"/>
        <v>11385686.16</v>
      </c>
      <c r="I8616" s="14">
        <f>IF(F8616="GHS",H8616,H8616*Assumptions!$B$4)</f>
        <v>11385686.16</v>
      </c>
      <c r="J8616" s="15" t="str">
        <f>INDEX(Assumptions!$B$8:$B$12,MATCH(B8616,Assumptions!$A$8:$A$12,0))</f>
        <v>Weighted Average</v>
      </c>
      <c r="K8616" s="16">
        <f>G8616/(1-INDEX(Assumptions!$D$8:$D$12,MATCH(B8616,Assumptions!$A$8:$A$12,0)))</f>
        <v>3853.1805555555557</v>
      </c>
      <c r="L8616" s="16">
        <f t="shared" si="939"/>
        <v>83.228699999999989</v>
      </c>
      <c r="M8616" s="16">
        <f t="shared" si="940"/>
        <v>192.65902777777779</v>
      </c>
      <c r="N8616" s="14">
        <f>E8616*(K8616-L8616-M8616)*IF(F8616="GHS",1,Assumptions!$B$4)</f>
        <v>14681209.7652</v>
      </c>
      <c r="O8616" s="15">
        <f t="shared" ca="1" si="941"/>
        <v>321</v>
      </c>
      <c r="P8616" s="15" t="str">
        <f t="shared" ca="1" si="942"/>
        <v>181-365d</v>
      </c>
      <c r="Q8616" s="17">
        <f ca="1">IF(P8616="0-90d",0,IF(P8616="91-180d",INDEX(Assumptions!$F$8:$F$12,MATCH(B8616,Assumptions!$A$8:$A$12,0)),IF(P8616="181-365d",INDEX(Assumptions!$G$8:$G$12,MATCH(B8616,Assumptions!$A$8:$A$12,0)),INDEX(Assumptions!$H$8:$H$12,MATCH(B8616,Assumptions!$A$8:$A$12,0)))))</f>
        <v>0.2</v>
      </c>
      <c r="R8616" s="14">
        <f t="shared" ca="1" si="943"/>
        <v>2277137.2320000003</v>
      </c>
      <c r="S8616" s="14">
        <f t="shared" ca="1" si="944"/>
        <v>9108548.9279999994</v>
      </c>
      <c r="T8616" s="11" t="s">
        <v>25</v>
      </c>
      <c r="U8616" s="18" t="s">
        <v>26</v>
      </c>
    </row>
    <row r="8617" spans="1:21" ht="15" customHeight="1" x14ac:dyDescent="0.15">
      <c r="A8617" s="10" t="s">
        <v>8665</v>
      </c>
      <c r="B8617" s="11" t="s">
        <v>41</v>
      </c>
      <c r="C8617" s="11" t="s">
        <v>115</v>
      </c>
      <c r="D8617" s="12">
        <v>46133</v>
      </c>
      <c r="E8617" s="11">
        <v>2035</v>
      </c>
      <c r="F8617" s="11" t="s">
        <v>33</v>
      </c>
      <c r="G8617" s="13">
        <v>289.85000000000002</v>
      </c>
      <c r="H8617" s="14">
        <f t="shared" si="938"/>
        <v>589844.75</v>
      </c>
      <c r="I8617" s="14">
        <f>IF(F8617="GHS",H8617,H8617*Assumptions!$B$4)</f>
        <v>589844.75</v>
      </c>
      <c r="J8617" s="15" t="str">
        <f>INDEX(Assumptions!$B$8:$B$12,MATCH(B8617,Assumptions!$A$8:$A$12,0))</f>
        <v>Weighted Average</v>
      </c>
      <c r="K8617" s="16">
        <f>G8617/(1-INDEX(Assumptions!$D$8:$D$12,MATCH(B8617,Assumptions!$A$8:$A$12,0)))</f>
        <v>445.92307692307696</v>
      </c>
      <c r="L8617" s="16">
        <f t="shared" si="939"/>
        <v>8.6955000000000009</v>
      </c>
      <c r="M8617" s="16">
        <f t="shared" si="940"/>
        <v>22.29615384615385</v>
      </c>
      <c r="N8617" s="14">
        <f>E8617*(K8617-L8617-M8617)*IF(F8617="GHS",1,Assumptions!$B$4)</f>
        <v>844385.44596153859</v>
      </c>
      <c r="O8617" s="15">
        <f t="shared" ca="1" si="941"/>
        <v>153</v>
      </c>
      <c r="P8617" s="15" t="str">
        <f t="shared" ca="1" si="942"/>
        <v>91-180d</v>
      </c>
      <c r="Q8617" s="17">
        <f ca="1">IF(P8617="0-90d",0,IF(P8617="91-180d",INDEX(Assumptions!$F$8:$F$12,MATCH(B8617,Assumptions!$A$8:$A$12,0)),IF(P8617="181-365d",INDEX(Assumptions!$G$8:$G$12,MATCH(B8617,Assumptions!$A$8:$A$12,0)),INDEX(Assumptions!$H$8:$H$12,MATCH(B8617,Assumptions!$A$8:$A$12,0)))))</f>
        <v>0.1</v>
      </c>
      <c r="R8617" s="14">
        <f t="shared" ca="1" si="943"/>
        <v>58984.475000000006</v>
      </c>
      <c r="S8617" s="14">
        <f t="shared" ca="1" si="944"/>
        <v>530860.27500000002</v>
      </c>
      <c r="T8617" s="11" t="s">
        <v>25</v>
      </c>
      <c r="U8617" s="18" t="s">
        <v>26</v>
      </c>
    </row>
    <row r="8618" spans="1:21" ht="15" customHeight="1" x14ac:dyDescent="0.15">
      <c r="A8618" s="10" t="s">
        <v>8666</v>
      </c>
      <c r="B8618" s="11" t="s">
        <v>41</v>
      </c>
      <c r="C8618" s="11" t="s">
        <v>49</v>
      </c>
      <c r="D8618" s="12">
        <v>46000</v>
      </c>
      <c r="E8618" s="11">
        <v>1296</v>
      </c>
      <c r="F8618" s="11" t="s">
        <v>33</v>
      </c>
      <c r="G8618" s="13">
        <v>524.29</v>
      </c>
      <c r="H8618" s="14">
        <f t="shared" si="938"/>
        <v>679479.84</v>
      </c>
      <c r="I8618" s="14">
        <f>IF(F8618="GHS",H8618,H8618*Assumptions!$B$4)</f>
        <v>679479.84</v>
      </c>
      <c r="J8618" s="15" t="str">
        <f>INDEX(Assumptions!$B$8:$B$12,MATCH(B8618,Assumptions!$A$8:$A$12,0))</f>
        <v>Weighted Average</v>
      </c>
      <c r="K8618" s="16">
        <f>G8618/(1-INDEX(Assumptions!$D$8:$D$12,MATCH(B8618,Assumptions!$A$8:$A$12,0)))</f>
        <v>806.59999999999991</v>
      </c>
      <c r="L8618" s="16">
        <f t="shared" si="939"/>
        <v>15.728699999999998</v>
      </c>
      <c r="M8618" s="16">
        <f t="shared" si="940"/>
        <v>40.33</v>
      </c>
      <c r="N8618" s="14">
        <f>E8618*(K8618-L8618-M8618)*IF(F8618="GHS",1,Assumptions!$B$4)</f>
        <v>972701.52479999978</v>
      </c>
      <c r="O8618" s="15">
        <f t="shared" ca="1" si="941"/>
        <v>286</v>
      </c>
      <c r="P8618" s="15" t="str">
        <f t="shared" ca="1" si="942"/>
        <v>181-365d</v>
      </c>
      <c r="Q8618" s="17">
        <f ca="1">IF(P8618="0-90d",0,IF(P8618="91-180d",INDEX(Assumptions!$F$8:$F$12,MATCH(B8618,Assumptions!$A$8:$A$12,0)),IF(P8618="181-365d",INDEX(Assumptions!$G$8:$G$12,MATCH(B8618,Assumptions!$A$8:$A$12,0)),INDEX(Assumptions!$H$8:$H$12,MATCH(B8618,Assumptions!$A$8:$A$12,0)))))</f>
        <v>0.35</v>
      </c>
      <c r="R8618" s="14">
        <f t="shared" ca="1" si="943"/>
        <v>237817.94399999996</v>
      </c>
      <c r="S8618" s="14">
        <f t="shared" ca="1" si="944"/>
        <v>441661.89600000001</v>
      </c>
      <c r="T8618" s="11" t="s">
        <v>25</v>
      </c>
      <c r="U8618" s="18" t="s">
        <v>26</v>
      </c>
    </row>
    <row r="8619" spans="1:21" ht="15" customHeight="1" x14ac:dyDescent="0.15">
      <c r="A8619" s="10" t="s">
        <v>8667</v>
      </c>
      <c r="B8619" s="11" t="s">
        <v>31</v>
      </c>
      <c r="C8619" s="11" t="s">
        <v>76</v>
      </c>
      <c r="D8619" s="12">
        <v>46165</v>
      </c>
      <c r="E8619" s="11">
        <v>20</v>
      </c>
      <c r="F8619" s="11" t="s">
        <v>33</v>
      </c>
      <c r="G8619" s="13">
        <v>2125.84</v>
      </c>
      <c r="H8619" s="14">
        <f t="shared" si="938"/>
        <v>42516.800000000003</v>
      </c>
      <c r="I8619" s="14">
        <f>IF(F8619="GHS",H8619,H8619*Assumptions!$B$4)</f>
        <v>42516.800000000003</v>
      </c>
      <c r="J8619" s="15" t="str">
        <f>INDEX(Assumptions!$B$8:$B$12,MATCH(B8619,Assumptions!$A$8:$A$12,0))</f>
        <v>Weighted Average</v>
      </c>
      <c r="K8619" s="16">
        <f>G8619/(1-INDEX(Assumptions!$D$8:$D$12,MATCH(B8619,Assumptions!$A$8:$A$12,0)))</f>
        <v>2952.5555555555557</v>
      </c>
      <c r="L8619" s="16">
        <f t="shared" si="939"/>
        <v>63.775200000000005</v>
      </c>
      <c r="M8619" s="16">
        <f t="shared" si="940"/>
        <v>147.62777777777779</v>
      </c>
      <c r="N8619" s="14">
        <f>E8619*(K8619-L8619-M8619)*IF(F8619="GHS",1,Assumptions!$B$4)</f>
        <v>54823.051555555561</v>
      </c>
      <c r="O8619" s="15">
        <f t="shared" ca="1" si="941"/>
        <v>121</v>
      </c>
      <c r="P8619" s="15" t="str">
        <f t="shared" ca="1" si="942"/>
        <v>91-180d</v>
      </c>
      <c r="Q8619" s="17">
        <f ca="1">IF(P8619="0-90d",0,IF(P8619="91-180d",INDEX(Assumptions!$F$8:$F$12,MATCH(B8619,Assumptions!$A$8:$A$12,0)),IF(P8619="181-365d",INDEX(Assumptions!$G$8:$G$12,MATCH(B8619,Assumptions!$A$8:$A$12,0)),INDEX(Assumptions!$H$8:$H$12,MATCH(B8619,Assumptions!$A$8:$A$12,0)))))</f>
        <v>0.05</v>
      </c>
      <c r="R8619" s="14">
        <f t="shared" ca="1" si="943"/>
        <v>2125.84</v>
      </c>
      <c r="S8619" s="14">
        <f t="shared" ca="1" si="944"/>
        <v>40390.960000000006</v>
      </c>
      <c r="T8619" s="11" t="s">
        <v>25</v>
      </c>
      <c r="U8619" s="18" t="s">
        <v>26</v>
      </c>
    </row>
    <row r="8620" spans="1:21" ht="15" customHeight="1" x14ac:dyDescent="0.15">
      <c r="A8620" s="10" t="s">
        <v>8668</v>
      </c>
      <c r="B8620" s="11" t="s">
        <v>28</v>
      </c>
      <c r="C8620" s="11" t="s">
        <v>35</v>
      </c>
      <c r="D8620" s="12">
        <v>46120</v>
      </c>
      <c r="E8620" s="11">
        <v>4336</v>
      </c>
      <c r="F8620" s="11" t="s">
        <v>24</v>
      </c>
      <c r="G8620" s="13">
        <v>15106.61</v>
      </c>
      <c r="H8620" s="14">
        <f t="shared" si="938"/>
        <v>65502260.960000001</v>
      </c>
      <c r="I8620" s="14">
        <f>IF(F8620="GHS",H8620,H8620*Assumptions!$B$4)</f>
        <v>707424418.36800003</v>
      </c>
      <c r="J8620" s="15" t="str">
        <f>INDEX(Assumptions!$B$8:$B$12,MATCH(B8620,Assumptions!$A$8:$A$12,0))</f>
        <v>Fair Value Less Costs to Sell</v>
      </c>
      <c r="K8620" s="16">
        <f>G8620/(1-INDEX(Assumptions!$D$8:$D$12,MATCH(B8620,Assumptions!$A$8:$A$12,0)))</f>
        <v>17166.602272727272</v>
      </c>
      <c r="L8620" s="16">
        <f t="shared" si="939"/>
        <v>453.19830000000002</v>
      </c>
      <c r="M8620" s="16">
        <f t="shared" si="940"/>
        <v>858.33011363636365</v>
      </c>
      <c r="N8620" s="14">
        <f>E8620*(K8620-L8620-M8620)*IF(F8620="GHS",1,Assumptions!$B$4)</f>
        <v>742474082.73259628</v>
      </c>
      <c r="O8620" s="15">
        <f t="shared" ca="1" si="941"/>
        <v>166</v>
      </c>
      <c r="P8620" s="15" t="str">
        <f t="shared" ca="1" si="942"/>
        <v>91-180d</v>
      </c>
      <c r="Q8620" s="17">
        <f ca="1">IF(P8620="0-90d",0,IF(P8620="91-180d",INDEX(Assumptions!$F$8:$F$12,MATCH(B8620,Assumptions!$A$8:$A$12,0)),IF(P8620="181-365d",INDEX(Assumptions!$G$8:$G$12,MATCH(B8620,Assumptions!$A$8:$A$12,0)),INDEX(Assumptions!$H$8:$H$12,MATCH(B8620,Assumptions!$A$8:$A$12,0)))))</f>
        <v>0.02</v>
      </c>
      <c r="R8620" s="14">
        <f t="shared" ca="1" si="943"/>
        <v>14148488.367360001</v>
      </c>
      <c r="S8620" s="14">
        <f t="shared" ca="1" si="944"/>
        <v>693275930.00064003</v>
      </c>
      <c r="T8620" s="11" t="s">
        <v>25</v>
      </c>
      <c r="U8620" s="18" t="s">
        <v>26</v>
      </c>
    </row>
    <row r="8621" spans="1:21" ht="15" customHeight="1" x14ac:dyDescent="0.15">
      <c r="A8621" s="10" t="s">
        <v>8669</v>
      </c>
      <c r="B8621" s="11" t="s">
        <v>41</v>
      </c>
      <c r="C8621" s="11" t="s">
        <v>42</v>
      </c>
      <c r="D8621" s="12">
        <v>46178</v>
      </c>
      <c r="E8621" s="11">
        <v>908</v>
      </c>
      <c r="F8621" s="11" t="s">
        <v>33</v>
      </c>
      <c r="G8621" s="13">
        <v>268.64999999999998</v>
      </c>
      <c r="H8621" s="14">
        <f t="shared" si="938"/>
        <v>243934.19999999998</v>
      </c>
      <c r="I8621" s="14">
        <f>IF(F8621="GHS",H8621,H8621*Assumptions!$B$4)</f>
        <v>243934.19999999998</v>
      </c>
      <c r="J8621" s="15" t="str">
        <f>INDEX(Assumptions!$B$8:$B$12,MATCH(B8621,Assumptions!$A$8:$A$12,0))</f>
        <v>Weighted Average</v>
      </c>
      <c r="K8621" s="16">
        <f>G8621/(1-INDEX(Assumptions!$D$8:$D$12,MATCH(B8621,Assumptions!$A$8:$A$12,0)))</f>
        <v>413.30769230769226</v>
      </c>
      <c r="L8621" s="16">
        <f t="shared" si="939"/>
        <v>8.0594999999999999</v>
      </c>
      <c r="M8621" s="16">
        <f t="shared" si="940"/>
        <v>20.665384615384614</v>
      </c>
      <c r="N8621" s="14">
        <f>E8621*(K8621-L8621-M8621)*IF(F8621="GHS",1,Assumptions!$B$4)</f>
        <v>349201.18938461534</v>
      </c>
      <c r="O8621" s="15">
        <f t="shared" ca="1" si="941"/>
        <v>108</v>
      </c>
      <c r="P8621" s="15" t="str">
        <f t="shared" ca="1" si="942"/>
        <v>91-180d</v>
      </c>
      <c r="Q8621" s="17">
        <f ca="1">IF(P8621="0-90d",0,IF(P8621="91-180d",INDEX(Assumptions!$F$8:$F$12,MATCH(B8621,Assumptions!$A$8:$A$12,0)),IF(P8621="181-365d",INDEX(Assumptions!$G$8:$G$12,MATCH(B8621,Assumptions!$A$8:$A$12,0)),INDEX(Assumptions!$H$8:$H$12,MATCH(B8621,Assumptions!$A$8:$A$12,0)))))</f>
        <v>0.1</v>
      </c>
      <c r="R8621" s="14">
        <f t="shared" ca="1" si="943"/>
        <v>24393.42</v>
      </c>
      <c r="S8621" s="14">
        <f t="shared" ca="1" si="944"/>
        <v>219540.77999999997</v>
      </c>
      <c r="T8621" s="11" t="s">
        <v>25</v>
      </c>
      <c r="U8621" s="18" t="s">
        <v>26</v>
      </c>
    </row>
    <row r="8622" spans="1:21" ht="15" customHeight="1" x14ac:dyDescent="0.15">
      <c r="A8622" s="10" t="s">
        <v>8670</v>
      </c>
      <c r="B8622" s="11" t="s">
        <v>22</v>
      </c>
      <c r="C8622" s="11" t="s">
        <v>81</v>
      </c>
      <c r="D8622" s="12">
        <v>45903</v>
      </c>
      <c r="E8622" s="11">
        <v>3711</v>
      </c>
      <c r="F8622" s="11" t="s">
        <v>24</v>
      </c>
      <c r="G8622" s="13">
        <v>17218.39</v>
      </c>
      <c r="H8622" s="14">
        <f t="shared" si="938"/>
        <v>63897445.289999999</v>
      </c>
      <c r="I8622" s="14">
        <f>IF(F8622="GHS",H8622,H8622*Assumptions!$B$4)</f>
        <v>690092409.13200009</v>
      </c>
      <c r="J8622" s="15" t="str">
        <f>INDEX(Assumptions!$B$8:$B$12,MATCH(B8622,Assumptions!$A$8:$A$12,0))</f>
        <v>FIFO</v>
      </c>
      <c r="K8622" s="16">
        <f>G8622/(1-INDEX(Assumptions!$D$8:$D$12,MATCH(B8622,Assumptions!$A$8:$A$12,0)))</f>
        <v>20998.036585365851</v>
      </c>
      <c r="L8622" s="16">
        <f t="shared" si="939"/>
        <v>516.55169999999998</v>
      </c>
      <c r="M8622" s="16">
        <f t="shared" si="940"/>
        <v>1049.9018292682927</v>
      </c>
      <c r="N8622" s="14">
        <f>E8622*(K8622-L8622-M8622)*IF(F8622="GHS",1,Assumptions!$B$4)</f>
        <v>778794530.98872292</v>
      </c>
      <c r="O8622" s="15">
        <f t="shared" ca="1" si="941"/>
        <v>383</v>
      </c>
      <c r="P8622" s="15" t="str">
        <f t="shared" ca="1" si="942"/>
        <v>365d+</v>
      </c>
      <c r="Q8622" s="17">
        <f ca="1">IF(P8622="0-90d",0,IF(P8622="91-180d",INDEX(Assumptions!$F$8:$F$12,MATCH(B8622,Assumptions!$A$8:$A$12,0)),IF(P8622="181-365d",INDEX(Assumptions!$G$8:$G$12,MATCH(B8622,Assumptions!$A$8:$A$12,0)),INDEX(Assumptions!$H$8:$H$12,MATCH(B8622,Assumptions!$A$8:$A$12,0)))))</f>
        <v>0.5</v>
      </c>
      <c r="R8622" s="14">
        <f t="shared" ca="1" si="943"/>
        <v>345046204.56600004</v>
      </c>
      <c r="S8622" s="14">
        <f t="shared" ca="1" si="944"/>
        <v>345046204.56600004</v>
      </c>
      <c r="T8622" s="11" t="s">
        <v>25</v>
      </c>
      <c r="U8622" s="18" t="s">
        <v>26</v>
      </c>
    </row>
    <row r="8623" spans="1:21" ht="15" customHeight="1" x14ac:dyDescent="0.15">
      <c r="A8623" s="10" t="s">
        <v>8671</v>
      </c>
      <c r="B8623" s="11" t="s">
        <v>31</v>
      </c>
      <c r="C8623" s="11" t="s">
        <v>63</v>
      </c>
      <c r="D8623" s="12">
        <v>45936</v>
      </c>
      <c r="E8623" s="11">
        <v>246</v>
      </c>
      <c r="F8623" s="11" t="s">
        <v>33</v>
      </c>
      <c r="G8623" s="13">
        <v>4744.43</v>
      </c>
      <c r="H8623" s="14">
        <f t="shared" si="938"/>
        <v>1167129.78</v>
      </c>
      <c r="I8623" s="14">
        <f>IF(F8623="GHS",H8623,H8623*Assumptions!$B$4)</f>
        <v>1167129.78</v>
      </c>
      <c r="J8623" s="15" t="str">
        <f>INDEX(Assumptions!$B$8:$B$12,MATCH(B8623,Assumptions!$A$8:$A$12,0))</f>
        <v>Weighted Average</v>
      </c>
      <c r="K8623" s="16">
        <f>G8623/(1-INDEX(Assumptions!$D$8:$D$12,MATCH(B8623,Assumptions!$A$8:$A$12,0)))</f>
        <v>6589.4861111111113</v>
      </c>
      <c r="L8623" s="16">
        <f t="shared" si="939"/>
        <v>142.3329</v>
      </c>
      <c r="M8623" s="16">
        <f t="shared" si="940"/>
        <v>329.47430555555559</v>
      </c>
      <c r="N8623" s="14">
        <f>E8623*(K8623-L8623-M8623)*IF(F8623="GHS",1,Assumptions!$B$4)</f>
        <v>1504949.0107666666</v>
      </c>
      <c r="O8623" s="15">
        <f t="shared" ca="1" si="941"/>
        <v>350</v>
      </c>
      <c r="P8623" s="15" t="str">
        <f t="shared" ca="1" si="942"/>
        <v>181-365d</v>
      </c>
      <c r="Q8623" s="17">
        <f ca="1">IF(P8623="0-90d",0,IF(P8623="91-180d",INDEX(Assumptions!$F$8:$F$12,MATCH(B8623,Assumptions!$A$8:$A$12,0)),IF(P8623="181-365d",INDEX(Assumptions!$G$8:$G$12,MATCH(B8623,Assumptions!$A$8:$A$12,0)),INDEX(Assumptions!$H$8:$H$12,MATCH(B8623,Assumptions!$A$8:$A$12,0)))))</f>
        <v>0.2</v>
      </c>
      <c r="R8623" s="14">
        <f t="shared" ca="1" si="943"/>
        <v>233425.95600000001</v>
      </c>
      <c r="S8623" s="14">
        <f t="shared" ca="1" si="944"/>
        <v>933703.82400000002</v>
      </c>
      <c r="T8623" s="11" t="s">
        <v>25</v>
      </c>
      <c r="U8623" s="18" t="s">
        <v>26</v>
      </c>
    </row>
    <row r="8624" spans="1:21" ht="15" customHeight="1" x14ac:dyDescent="0.15">
      <c r="A8624" s="10" t="s">
        <v>8672</v>
      </c>
      <c r="B8624" s="11" t="s">
        <v>46</v>
      </c>
      <c r="C8624" s="11" t="s">
        <v>52</v>
      </c>
      <c r="D8624" s="12">
        <v>45824</v>
      </c>
      <c r="E8624" s="11">
        <v>1024</v>
      </c>
      <c r="F8624" s="11" t="s">
        <v>33</v>
      </c>
      <c r="G8624" s="13">
        <v>501735.34</v>
      </c>
      <c r="H8624" s="14">
        <f t="shared" si="938"/>
        <v>513776988.16000003</v>
      </c>
      <c r="I8624" s="14">
        <f>IF(F8624="GHS",H8624,H8624*Assumptions!$B$4)</f>
        <v>513776988.16000003</v>
      </c>
      <c r="J8624" s="15" t="str">
        <f>INDEX(Assumptions!$B$8:$B$12,MATCH(B8624,Assumptions!$A$8:$A$12,0))</f>
        <v>Specific Identification</v>
      </c>
      <c r="K8624" s="16">
        <f>G8624/(1-INDEX(Assumptions!$D$8:$D$12,MATCH(B8624,Assumptions!$A$8:$A$12,0)))</f>
        <v>643250.43589743588</v>
      </c>
      <c r="L8624" s="16">
        <f t="shared" si="939"/>
        <v>15052.0602</v>
      </c>
      <c r="M8624" s="16">
        <f t="shared" si="940"/>
        <v>32162.521794871795</v>
      </c>
      <c r="N8624" s="14">
        <f>E8624*(K8624-L8624-M8624)*IF(F8624="GHS",1,Assumptions!$B$4)</f>
        <v>610340714.39622569</v>
      </c>
      <c r="O8624" s="15">
        <f t="shared" ca="1" si="941"/>
        <v>462</v>
      </c>
      <c r="P8624" s="15" t="str">
        <f t="shared" ca="1" si="942"/>
        <v>365d+</v>
      </c>
      <c r="Q8624" s="17">
        <f ca="1">IF(P8624="0-90d",0,IF(P8624="91-180d",INDEX(Assumptions!$F$8:$F$12,MATCH(B8624,Assumptions!$A$8:$A$12,0)),IF(P8624="181-365d",INDEX(Assumptions!$G$8:$G$12,MATCH(B8624,Assumptions!$A$8:$A$12,0)),INDEX(Assumptions!$H$8:$H$12,MATCH(B8624,Assumptions!$A$8:$A$12,0)))))</f>
        <v>0.15</v>
      </c>
      <c r="R8624" s="14">
        <f t="shared" ca="1" si="943"/>
        <v>77066548.224000007</v>
      </c>
      <c r="S8624" s="14">
        <f t="shared" ca="1" si="944"/>
        <v>436710439.93599999</v>
      </c>
      <c r="T8624" s="11" t="s">
        <v>25</v>
      </c>
      <c r="U8624" s="18" t="s">
        <v>26</v>
      </c>
    </row>
    <row r="8625" spans="1:21" ht="15" customHeight="1" x14ac:dyDescent="0.15">
      <c r="A8625" s="10" t="s">
        <v>8673</v>
      </c>
      <c r="B8625" s="11" t="s">
        <v>28</v>
      </c>
      <c r="C8625" s="11" t="s">
        <v>35</v>
      </c>
      <c r="D8625" s="12">
        <v>45784</v>
      </c>
      <c r="E8625" s="11">
        <v>717</v>
      </c>
      <c r="F8625" s="11" t="s">
        <v>24</v>
      </c>
      <c r="G8625" s="13">
        <v>3568.65</v>
      </c>
      <c r="H8625" s="14">
        <f t="shared" si="938"/>
        <v>2558722.0500000003</v>
      </c>
      <c r="I8625" s="14">
        <f>IF(F8625="GHS",H8625,H8625*Assumptions!$B$4)</f>
        <v>27634198.140000004</v>
      </c>
      <c r="J8625" s="15" t="str">
        <f>INDEX(Assumptions!$B$8:$B$12,MATCH(B8625,Assumptions!$A$8:$A$12,0))</f>
        <v>Fair Value Less Costs to Sell</v>
      </c>
      <c r="K8625" s="16">
        <f>G8625/(1-INDEX(Assumptions!$D$8:$D$12,MATCH(B8625,Assumptions!$A$8:$A$12,0)))</f>
        <v>4055.284090909091</v>
      </c>
      <c r="L8625" s="16">
        <f t="shared" si="939"/>
        <v>107.0595</v>
      </c>
      <c r="M8625" s="16">
        <f t="shared" si="940"/>
        <v>202.76420454545456</v>
      </c>
      <c r="N8625" s="14">
        <f>E8625*(K8625-L8625-M8625)*IF(F8625="GHS",1,Assumptions!$B$4)</f>
        <v>29003347.04784546</v>
      </c>
      <c r="O8625" s="15">
        <f t="shared" ca="1" si="941"/>
        <v>502</v>
      </c>
      <c r="P8625" s="15" t="str">
        <f t="shared" ca="1" si="942"/>
        <v>365d+</v>
      </c>
      <c r="Q8625" s="17">
        <f ca="1">IF(P8625="0-90d",0,IF(P8625="91-180d",INDEX(Assumptions!$F$8:$F$12,MATCH(B8625,Assumptions!$A$8:$A$12,0)),IF(P8625="181-365d",INDEX(Assumptions!$G$8:$G$12,MATCH(B8625,Assumptions!$A$8:$A$12,0)),INDEX(Assumptions!$H$8:$H$12,MATCH(B8625,Assumptions!$A$8:$A$12,0)))))</f>
        <v>0.4</v>
      </c>
      <c r="R8625" s="14">
        <f t="shared" ca="1" si="943"/>
        <v>11053679.256000003</v>
      </c>
      <c r="S8625" s="14">
        <f t="shared" ca="1" si="944"/>
        <v>16580518.884000001</v>
      </c>
      <c r="T8625" s="11" t="s">
        <v>25</v>
      </c>
      <c r="U8625" s="18" t="s">
        <v>36</v>
      </c>
    </row>
    <row r="8626" spans="1:21" ht="15" customHeight="1" x14ac:dyDescent="0.15">
      <c r="A8626" s="10" t="s">
        <v>8674</v>
      </c>
      <c r="B8626" s="11" t="s">
        <v>41</v>
      </c>
      <c r="C8626" s="11" t="s">
        <v>49</v>
      </c>
      <c r="D8626" s="12">
        <v>45768</v>
      </c>
      <c r="E8626" s="11">
        <v>1598</v>
      </c>
      <c r="F8626" s="11" t="s">
        <v>33</v>
      </c>
      <c r="G8626" s="13">
        <v>312.39999999999998</v>
      </c>
      <c r="H8626" s="14">
        <f t="shared" si="938"/>
        <v>499215.19999999995</v>
      </c>
      <c r="I8626" s="14">
        <f>IF(F8626="GHS",H8626,H8626*Assumptions!$B$4)</f>
        <v>499215.19999999995</v>
      </c>
      <c r="J8626" s="15" t="str">
        <f>INDEX(Assumptions!$B$8:$B$12,MATCH(B8626,Assumptions!$A$8:$A$12,0))</f>
        <v>Weighted Average</v>
      </c>
      <c r="K8626" s="16">
        <f>G8626/(1-INDEX(Assumptions!$D$8:$D$12,MATCH(B8626,Assumptions!$A$8:$A$12,0)))</f>
        <v>480.61538461538458</v>
      </c>
      <c r="L8626" s="16">
        <f t="shared" si="939"/>
        <v>9.3719999999999981</v>
      </c>
      <c r="M8626" s="16">
        <f t="shared" si="940"/>
        <v>24.030769230769231</v>
      </c>
      <c r="N8626" s="14">
        <f>E8626*(K8626-L8626-M8626)*IF(F8626="GHS",1,Assumptions!$B$4)</f>
        <v>714645.75938461535</v>
      </c>
      <c r="O8626" s="15">
        <f t="shared" ca="1" si="941"/>
        <v>518</v>
      </c>
      <c r="P8626" s="15" t="str">
        <f t="shared" ca="1" si="942"/>
        <v>365d+</v>
      </c>
      <c r="Q8626" s="17">
        <f ca="1">IF(P8626="0-90d",0,IF(P8626="91-180d",INDEX(Assumptions!$F$8:$F$12,MATCH(B8626,Assumptions!$A$8:$A$12,0)),IF(P8626="181-365d",INDEX(Assumptions!$G$8:$G$12,MATCH(B8626,Assumptions!$A$8:$A$12,0)),INDEX(Assumptions!$H$8:$H$12,MATCH(B8626,Assumptions!$A$8:$A$12,0)))))</f>
        <v>0.8</v>
      </c>
      <c r="R8626" s="14">
        <f t="shared" ca="1" si="943"/>
        <v>399372.16</v>
      </c>
      <c r="S8626" s="14">
        <f t="shared" ca="1" si="944"/>
        <v>99843.039999999979</v>
      </c>
      <c r="T8626" s="11" t="s">
        <v>25</v>
      </c>
      <c r="U8626" s="18" t="s">
        <v>26</v>
      </c>
    </row>
    <row r="8627" spans="1:21" ht="15" customHeight="1" x14ac:dyDescent="0.15">
      <c r="A8627" s="10" t="s">
        <v>8675</v>
      </c>
      <c r="B8627" s="11" t="s">
        <v>31</v>
      </c>
      <c r="C8627" s="11" t="s">
        <v>63</v>
      </c>
      <c r="D8627" s="12">
        <v>46051</v>
      </c>
      <c r="E8627" s="11">
        <v>3205</v>
      </c>
      <c r="F8627" s="11" t="s">
        <v>33</v>
      </c>
      <c r="G8627" s="13">
        <v>1128.5999999999999</v>
      </c>
      <c r="H8627" s="14">
        <f t="shared" si="938"/>
        <v>3617162.9999999995</v>
      </c>
      <c r="I8627" s="14">
        <f>IF(F8627="GHS",H8627,H8627*Assumptions!$B$4)</f>
        <v>3617162.9999999995</v>
      </c>
      <c r="J8627" s="15" t="str">
        <f>INDEX(Assumptions!$B$8:$B$12,MATCH(B8627,Assumptions!$A$8:$A$12,0))</f>
        <v>Weighted Average</v>
      </c>
      <c r="K8627" s="16">
        <f>G8627/(1-INDEX(Assumptions!$D$8:$D$12,MATCH(B8627,Assumptions!$A$8:$A$12,0)))</f>
        <v>1567.5</v>
      </c>
      <c r="L8627" s="16">
        <f t="shared" si="939"/>
        <v>33.857999999999997</v>
      </c>
      <c r="M8627" s="16">
        <f t="shared" si="940"/>
        <v>78.375</v>
      </c>
      <c r="N8627" s="14">
        <f>E8627*(K8627-L8627-M8627)*IF(F8627="GHS",1,Assumptions!$B$4)</f>
        <v>4664130.7350000003</v>
      </c>
      <c r="O8627" s="15">
        <f t="shared" ca="1" si="941"/>
        <v>235</v>
      </c>
      <c r="P8627" s="15" t="str">
        <f t="shared" ca="1" si="942"/>
        <v>181-365d</v>
      </c>
      <c r="Q8627" s="17">
        <f ca="1">IF(P8627="0-90d",0,IF(P8627="91-180d",INDEX(Assumptions!$F$8:$F$12,MATCH(B8627,Assumptions!$A$8:$A$12,0)),IF(P8627="181-365d",INDEX(Assumptions!$G$8:$G$12,MATCH(B8627,Assumptions!$A$8:$A$12,0)),INDEX(Assumptions!$H$8:$H$12,MATCH(B8627,Assumptions!$A$8:$A$12,0)))))</f>
        <v>0.2</v>
      </c>
      <c r="R8627" s="14">
        <f t="shared" ca="1" si="943"/>
        <v>723432.6</v>
      </c>
      <c r="S8627" s="14">
        <f t="shared" ca="1" si="944"/>
        <v>2893730.3999999994</v>
      </c>
      <c r="T8627" s="11" t="s">
        <v>25</v>
      </c>
      <c r="U8627" s="18" t="s">
        <v>36</v>
      </c>
    </row>
    <row r="8628" spans="1:21" ht="15" customHeight="1" x14ac:dyDescent="0.15">
      <c r="A8628" s="10" t="s">
        <v>8676</v>
      </c>
      <c r="B8628" s="11" t="s">
        <v>28</v>
      </c>
      <c r="C8628" s="11" t="s">
        <v>29</v>
      </c>
      <c r="D8628" s="12">
        <v>46223</v>
      </c>
      <c r="E8628" s="11">
        <v>4694</v>
      </c>
      <c r="F8628" s="11" t="s">
        <v>24</v>
      </c>
      <c r="G8628" s="13">
        <v>3500.89</v>
      </c>
      <c r="H8628" s="14">
        <f t="shared" si="938"/>
        <v>16433177.66</v>
      </c>
      <c r="I8628" s="14">
        <f>IF(F8628="GHS",H8628,H8628*Assumptions!$B$4)</f>
        <v>177478318.72800002</v>
      </c>
      <c r="J8628" s="15" t="str">
        <f>INDEX(Assumptions!$B$8:$B$12,MATCH(B8628,Assumptions!$A$8:$A$12,0))</f>
        <v>Fair Value Less Costs to Sell</v>
      </c>
      <c r="K8628" s="16">
        <f>G8628/(1-INDEX(Assumptions!$D$8:$D$12,MATCH(B8628,Assumptions!$A$8:$A$12,0)))</f>
        <v>3978.2840909090905</v>
      </c>
      <c r="L8628" s="16">
        <f t="shared" si="939"/>
        <v>105.02669999999999</v>
      </c>
      <c r="M8628" s="16">
        <f t="shared" si="940"/>
        <v>198.91420454545454</v>
      </c>
      <c r="N8628" s="14">
        <f>E8628*(K8628-L8628-M8628)*IF(F8628="GHS",1,Assumptions!$B$4)</f>
        <v>186271562.70134181</v>
      </c>
      <c r="O8628" s="15">
        <f t="shared" ca="1" si="941"/>
        <v>63</v>
      </c>
      <c r="P8628" s="15" t="str">
        <f t="shared" ca="1" si="942"/>
        <v>0-90d</v>
      </c>
      <c r="Q8628" s="17">
        <f ca="1">IF(P8628="0-90d",0,IF(P8628="91-180d",INDEX(Assumptions!$F$8:$F$12,MATCH(B8628,Assumptions!$A$8:$A$12,0)),IF(P8628="181-365d",INDEX(Assumptions!$G$8:$G$12,MATCH(B8628,Assumptions!$A$8:$A$12,0)),INDEX(Assumptions!$H$8:$H$12,MATCH(B8628,Assumptions!$A$8:$A$12,0)))))</f>
        <v>0</v>
      </c>
      <c r="R8628" s="14">
        <f t="shared" ca="1" si="943"/>
        <v>0</v>
      </c>
      <c r="S8628" s="14">
        <f t="shared" si="944"/>
        <v>0</v>
      </c>
      <c r="T8628" s="11" t="s">
        <v>39</v>
      </c>
      <c r="U8628" s="18" t="s">
        <v>26</v>
      </c>
    </row>
    <row r="8629" spans="1:21" ht="15" customHeight="1" x14ac:dyDescent="0.15">
      <c r="A8629" s="10" t="s">
        <v>8677</v>
      </c>
      <c r="B8629" s="11" t="s">
        <v>46</v>
      </c>
      <c r="C8629" s="11" t="s">
        <v>119</v>
      </c>
      <c r="D8629" s="12">
        <v>46165</v>
      </c>
      <c r="E8629" s="11">
        <v>4054</v>
      </c>
      <c r="F8629" s="11" t="s">
        <v>33</v>
      </c>
      <c r="G8629" s="13">
        <v>505600.69</v>
      </c>
      <c r="H8629" s="14">
        <f t="shared" si="938"/>
        <v>2049705197.26</v>
      </c>
      <c r="I8629" s="14">
        <f>IF(F8629="GHS",H8629,H8629*Assumptions!$B$4)</f>
        <v>2049705197.26</v>
      </c>
      <c r="J8629" s="15" t="str">
        <f>INDEX(Assumptions!$B$8:$B$12,MATCH(B8629,Assumptions!$A$8:$A$12,0))</f>
        <v>Specific Identification</v>
      </c>
      <c r="K8629" s="16">
        <f>G8629/(1-INDEX(Assumptions!$D$8:$D$12,MATCH(B8629,Assumptions!$A$8:$A$12,0)))</f>
        <v>648206.01282051275</v>
      </c>
      <c r="L8629" s="16">
        <f t="shared" si="939"/>
        <v>15168.020699999999</v>
      </c>
      <c r="M8629" s="16">
        <f t="shared" si="940"/>
        <v>32410.300641025638</v>
      </c>
      <c r="N8629" s="14">
        <f>E8629*(K8629-L8629-M8629)*IF(F8629="GHS",1,Assumptions!$B$4)</f>
        <v>2434944661.2578406</v>
      </c>
      <c r="O8629" s="15">
        <f t="shared" ca="1" si="941"/>
        <v>121</v>
      </c>
      <c r="P8629" s="15" t="str">
        <f t="shared" ca="1" si="942"/>
        <v>91-180d</v>
      </c>
      <c r="Q8629" s="17">
        <f ca="1">IF(P8629="0-90d",0,IF(P8629="91-180d",INDEX(Assumptions!$F$8:$F$12,MATCH(B8629,Assumptions!$A$8:$A$12,0)),IF(P8629="181-365d",INDEX(Assumptions!$G$8:$G$12,MATCH(B8629,Assumptions!$A$8:$A$12,0)),INDEX(Assumptions!$H$8:$H$12,MATCH(B8629,Assumptions!$A$8:$A$12,0)))))</f>
        <v>0</v>
      </c>
      <c r="R8629" s="14">
        <f t="shared" ca="1" si="943"/>
        <v>0</v>
      </c>
      <c r="S8629" s="14">
        <f t="shared" ca="1" si="944"/>
        <v>2049705197.26</v>
      </c>
      <c r="T8629" s="11" t="s">
        <v>25</v>
      </c>
      <c r="U8629" s="18" t="s">
        <v>36</v>
      </c>
    </row>
    <row r="8630" spans="1:21" ht="15" customHeight="1" x14ac:dyDescent="0.15">
      <c r="A8630" s="10" t="s">
        <v>8678</v>
      </c>
      <c r="B8630" s="11" t="s">
        <v>41</v>
      </c>
      <c r="C8630" s="11" t="s">
        <v>49</v>
      </c>
      <c r="D8630" s="12">
        <v>46078</v>
      </c>
      <c r="E8630" s="11">
        <v>1376</v>
      </c>
      <c r="F8630" s="11" t="s">
        <v>33</v>
      </c>
      <c r="G8630" s="13">
        <v>524.4</v>
      </c>
      <c r="H8630" s="14">
        <f t="shared" si="938"/>
        <v>721574.40000000002</v>
      </c>
      <c r="I8630" s="14">
        <f>IF(F8630="GHS",H8630,H8630*Assumptions!$B$4)</f>
        <v>721574.40000000002</v>
      </c>
      <c r="J8630" s="15" t="str">
        <f>INDEX(Assumptions!$B$8:$B$12,MATCH(B8630,Assumptions!$A$8:$A$12,0))</f>
        <v>Weighted Average</v>
      </c>
      <c r="K8630" s="16">
        <f>G8630/(1-INDEX(Assumptions!$D$8:$D$12,MATCH(B8630,Assumptions!$A$8:$A$12,0)))</f>
        <v>806.76923076923072</v>
      </c>
      <c r="L8630" s="16">
        <f t="shared" si="939"/>
        <v>15.731999999999999</v>
      </c>
      <c r="M8630" s="16">
        <f t="shared" si="940"/>
        <v>40.338461538461537</v>
      </c>
      <c r="N8630" s="14">
        <f>E8630*(K8630-L8630-M8630)*IF(F8630="GHS",1,Assumptions!$B$4)</f>
        <v>1032961.5064615385</v>
      </c>
      <c r="O8630" s="15">
        <f t="shared" ca="1" si="941"/>
        <v>208</v>
      </c>
      <c r="P8630" s="15" t="str">
        <f t="shared" ca="1" si="942"/>
        <v>181-365d</v>
      </c>
      <c r="Q8630" s="17">
        <f ca="1">IF(P8630="0-90d",0,IF(P8630="91-180d",INDEX(Assumptions!$F$8:$F$12,MATCH(B8630,Assumptions!$A$8:$A$12,0)),IF(P8630="181-365d",INDEX(Assumptions!$G$8:$G$12,MATCH(B8630,Assumptions!$A$8:$A$12,0)),INDEX(Assumptions!$H$8:$H$12,MATCH(B8630,Assumptions!$A$8:$A$12,0)))))</f>
        <v>0.35</v>
      </c>
      <c r="R8630" s="14">
        <f t="shared" ca="1" si="943"/>
        <v>252551.03999999998</v>
      </c>
      <c r="S8630" s="14">
        <f t="shared" si="944"/>
        <v>0</v>
      </c>
      <c r="T8630" s="11" t="s">
        <v>39</v>
      </c>
      <c r="U8630" s="18" t="s">
        <v>26</v>
      </c>
    </row>
    <row r="8631" spans="1:21" ht="15" customHeight="1" x14ac:dyDescent="0.15">
      <c r="A8631" s="10" t="s">
        <v>8679</v>
      </c>
      <c r="B8631" s="11" t="s">
        <v>22</v>
      </c>
      <c r="C8631" s="11" t="s">
        <v>81</v>
      </c>
      <c r="D8631" s="12">
        <v>45826</v>
      </c>
      <c r="E8631" s="11">
        <v>2979</v>
      </c>
      <c r="F8631" s="11" t="s">
        <v>24</v>
      </c>
      <c r="G8631" s="13">
        <v>15121.52</v>
      </c>
      <c r="H8631" s="14">
        <f t="shared" si="938"/>
        <v>45047008.079999998</v>
      </c>
      <c r="I8631" s="14">
        <f>IF(F8631="GHS",H8631,H8631*Assumptions!$B$4)</f>
        <v>486507687.264</v>
      </c>
      <c r="J8631" s="15" t="str">
        <f>INDEX(Assumptions!$B$8:$B$12,MATCH(B8631,Assumptions!$A$8:$A$12,0))</f>
        <v>FIFO</v>
      </c>
      <c r="K8631" s="16">
        <f>G8631/(1-INDEX(Assumptions!$D$8:$D$12,MATCH(B8631,Assumptions!$A$8:$A$12,0)))</f>
        <v>18440.878048780487</v>
      </c>
      <c r="L8631" s="16">
        <f t="shared" si="939"/>
        <v>453.6456</v>
      </c>
      <c r="M8631" s="16">
        <f t="shared" si="940"/>
        <v>922.04390243902435</v>
      </c>
      <c r="N8631" s="14">
        <f>E8631*(K8631-L8631-M8631)*IF(F8631="GHS",1,Assumptions!$B$4)</f>
        <v>549041724.13915312</v>
      </c>
      <c r="O8631" s="15">
        <f t="shared" ca="1" si="941"/>
        <v>460</v>
      </c>
      <c r="P8631" s="15" t="str">
        <f t="shared" ca="1" si="942"/>
        <v>365d+</v>
      </c>
      <c r="Q8631" s="17">
        <f ca="1">IF(P8631="0-90d",0,IF(P8631="91-180d",INDEX(Assumptions!$F$8:$F$12,MATCH(B8631,Assumptions!$A$8:$A$12,0)),IF(P8631="181-365d",INDEX(Assumptions!$G$8:$G$12,MATCH(B8631,Assumptions!$A$8:$A$12,0)),INDEX(Assumptions!$H$8:$H$12,MATCH(B8631,Assumptions!$A$8:$A$12,0)))))</f>
        <v>0.5</v>
      </c>
      <c r="R8631" s="14">
        <f t="shared" ca="1" si="943"/>
        <v>243253843.632</v>
      </c>
      <c r="S8631" s="14">
        <f t="shared" ca="1" si="944"/>
        <v>243253843.632</v>
      </c>
      <c r="T8631" s="11" t="s">
        <v>25</v>
      </c>
      <c r="U8631" s="18" t="s">
        <v>26</v>
      </c>
    </row>
    <row r="8632" spans="1:21" ht="15" customHeight="1" x14ac:dyDescent="0.15">
      <c r="A8632" s="10" t="s">
        <v>8680</v>
      </c>
      <c r="B8632" s="11" t="s">
        <v>41</v>
      </c>
      <c r="C8632" s="11" t="s">
        <v>49</v>
      </c>
      <c r="D8632" s="12">
        <v>45924</v>
      </c>
      <c r="E8632" s="11">
        <v>193</v>
      </c>
      <c r="F8632" s="11" t="s">
        <v>33</v>
      </c>
      <c r="G8632" s="13">
        <v>834.57</v>
      </c>
      <c r="H8632" s="14">
        <f t="shared" si="938"/>
        <v>161072.01</v>
      </c>
      <c r="I8632" s="14">
        <f>IF(F8632="GHS",H8632,H8632*Assumptions!$B$4)</f>
        <v>161072.01</v>
      </c>
      <c r="J8632" s="15" t="str">
        <f>INDEX(Assumptions!$B$8:$B$12,MATCH(B8632,Assumptions!$A$8:$A$12,0))</f>
        <v>Weighted Average</v>
      </c>
      <c r="K8632" s="16">
        <f>G8632/(1-INDEX(Assumptions!$D$8:$D$12,MATCH(B8632,Assumptions!$A$8:$A$12,0)))</f>
        <v>1283.9538461538461</v>
      </c>
      <c r="L8632" s="16">
        <f t="shared" si="939"/>
        <v>25.037099999999999</v>
      </c>
      <c r="M8632" s="16">
        <f t="shared" si="940"/>
        <v>64.197692307692307</v>
      </c>
      <c r="N8632" s="14">
        <f>E8632*(K8632-L8632-M8632)*IF(F8632="GHS",1,Assumptions!$B$4)</f>
        <v>230580.7773923077</v>
      </c>
      <c r="O8632" s="15">
        <f t="shared" ca="1" si="941"/>
        <v>362</v>
      </c>
      <c r="P8632" s="15" t="str">
        <f t="shared" ca="1" si="942"/>
        <v>181-365d</v>
      </c>
      <c r="Q8632" s="17">
        <f ca="1">IF(P8632="0-90d",0,IF(P8632="91-180d",INDEX(Assumptions!$F$8:$F$12,MATCH(B8632,Assumptions!$A$8:$A$12,0)),IF(P8632="181-365d",INDEX(Assumptions!$G$8:$G$12,MATCH(B8632,Assumptions!$A$8:$A$12,0)),INDEX(Assumptions!$H$8:$H$12,MATCH(B8632,Assumptions!$A$8:$A$12,0)))))</f>
        <v>0.35</v>
      </c>
      <c r="R8632" s="14">
        <f t="shared" ca="1" si="943"/>
        <v>56375.203500000003</v>
      </c>
      <c r="S8632" s="14">
        <f t="shared" ca="1" si="944"/>
        <v>104696.80650000001</v>
      </c>
      <c r="T8632" s="11" t="s">
        <v>25</v>
      </c>
      <c r="U8632" s="18" t="s">
        <v>26</v>
      </c>
    </row>
    <row r="8633" spans="1:21" ht="15" customHeight="1" x14ac:dyDescent="0.15">
      <c r="A8633" s="10" t="s">
        <v>8681</v>
      </c>
      <c r="B8633" s="11" t="s">
        <v>41</v>
      </c>
      <c r="C8633" s="11" t="s">
        <v>49</v>
      </c>
      <c r="D8633" s="12">
        <v>45940</v>
      </c>
      <c r="E8633" s="11">
        <v>843</v>
      </c>
      <c r="F8633" s="11" t="s">
        <v>33</v>
      </c>
      <c r="G8633" s="13">
        <v>473.71</v>
      </c>
      <c r="H8633" s="14">
        <f t="shared" si="938"/>
        <v>399337.52999999997</v>
      </c>
      <c r="I8633" s="14">
        <f>IF(F8633="GHS",H8633,H8633*Assumptions!$B$4)</f>
        <v>399337.52999999997</v>
      </c>
      <c r="J8633" s="15" t="str">
        <f>INDEX(Assumptions!$B$8:$B$12,MATCH(B8633,Assumptions!$A$8:$A$12,0))</f>
        <v>Weighted Average</v>
      </c>
      <c r="K8633" s="16">
        <f>G8633/(1-INDEX(Assumptions!$D$8:$D$12,MATCH(B8633,Assumptions!$A$8:$A$12,0)))</f>
        <v>728.78461538461534</v>
      </c>
      <c r="L8633" s="16">
        <f t="shared" si="939"/>
        <v>14.2113</v>
      </c>
      <c r="M8633" s="16">
        <f t="shared" si="940"/>
        <v>36.439230769230768</v>
      </c>
      <c r="N8633" s="14">
        <f>E8633*(K8633-L8633-M8633)*IF(F8633="GHS",1,Assumptions!$B$4)</f>
        <v>571667.03333076916</v>
      </c>
      <c r="O8633" s="15">
        <f t="shared" ca="1" si="941"/>
        <v>346</v>
      </c>
      <c r="P8633" s="15" t="str">
        <f t="shared" ca="1" si="942"/>
        <v>181-365d</v>
      </c>
      <c r="Q8633" s="17">
        <f ca="1">IF(P8633="0-90d",0,IF(P8633="91-180d",INDEX(Assumptions!$F$8:$F$12,MATCH(B8633,Assumptions!$A$8:$A$12,0)),IF(P8633="181-365d",INDEX(Assumptions!$G$8:$G$12,MATCH(B8633,Assumptions!$A$8:$A$12,0)),INDEX(Assumptions!$H$8:$H$12,MATCH(B8633,Assumptions!$A$8:$A$12,0)))))</f>
        <v>0.35</v>
      </c>
      <c r="R8633" s="14">
        <f t="shared" ca="1" si="943"/>
        <v>139768.13549999997</v>
      </c>
      <c r="S8633" s="14">
        <f t="shared" ca="1" si="944"/>
        <v>259569.39449999999</v>
      </c>
      <c r="T8633" s="11" t="s">
        <v>25</v>
      </c>
      <c r="U8633" s="18" t="s">
        <v>36</v>
      </c>
    </row>
    <row r="8634" spans="1:21" ht="15" customHeight="1" x14ac:dyDescent="0.15">
      <c r="A8634" s="10" t="s">
        <v>8682</v>
      </c>
      <c r="B8634" s="11" t="s">
        <v>41</v>
      </c>
      <c r="C8634" s="11" t="s">
        <v>49</v>
      </c>
      <c r="D8634" s="12">
        <v>45777</v>
      </c>
      <c r="E8634" s="11">
        <v>4987</v>
      </c>
      <c r="F8634" s="11" t="s">
        <v>33</v>
      </c>
      <c r="G8634" s="13">
        <v>1440</v>
      </c>
      <c r="H8634" s="14">
        <f t="shared" si="938"/>
        <v>7181280</v>
      </c>
      <c r="I8634" s="14">
        <f>IF(F8634="GHS",H8634,H8634*Assumptions!$B$4)</f>
        <v>7181280</v>
      </c>
      <c r="J8634" s="15" t="str">
        <f>INDEX(Assumptions!$B$8:$B$12,MATCH(B8634,Assumptions!$A$8:$A$12,0))</f>
        <v>Weighted Average</v>
      </c>
      <c r="K8634" s="16">
        <f>G8634/(1-INDEX(Assumptions!$D$8:$D$12,MATCH(B8634,Assumptions!$A$8:$A$12,0)))</f>
        <v>2215.3846153846152</v>
      </c>
      <c r="L8634" s="16">
        <f t="shared" si="939"/>
        <v>43.199999999999996</v>
      </c>
      <c r="M8634" s="16">
        <f t="shared" si="940"/>
        <v>110.76923076923077</v>
      </c>
      <c r="N8634" s="14">
        <f>E8634*(K8634-L8634-M8634)*IF(F8634="GHS",1,Assumptions!$B$4)</f>
        <v>10280278.523076922</v>
      </c>
      <c r="O8634" s="15">
        <f t="shared" ca="1" si="941"/>
        <v>509</v>
      </c>
      <c r="P8634" s="15" t="str">
        <f t="shared" ca="1" si="942"/>
        <v>365d+</v>
      </c>
      <c r="Q8634" s="17">
        <f ca="1">IF(P8634="0-90d",0,IF(P8634="91-180d",INDEX(Assumptions!$F$8:$F$12,MATCH(B8634,Assumptions!$A$8:$A$12,0)),IF(P8634="181-365d",INDEX(Assumptions!$G$8:$G$12,MATCH(B8634,Assumptions!$A$8:$A$12,0)),INDEX(Assumptions!$H$8:$H$12,MATCH(B8634,Assumptions!$A$8:$A$12,0)))))</f>
        <v>0.8</v>
      </c>
      <c r="R8634" s="14">
        <f t="shared" ca="1" si="943"/>
        <v>5745024</v>
      </c>
      <c r="S8634" s="14">
        <f t="shared" ca="1" si="944"/>
        <v>1436256</v>
      </c>
      <c r="T8634" s="11" t="s">
        <v>25</v>
      </c>
      <c r="U8634" s="18" t="s">
        <v>26</v>
      </c>
    </row>
    <row r="8635" spans="1:21" ht="15" customHeight="1" x14ac:dyDescent="0.15">
      <c r="A8635" s="10" t="s">
        <v>8683</v>
      </c>
      <c r="B8635" s="11" t="s">
        <v>22</v>
      </c>
      <c r="C8635" s="11" t="s">
        <v>81</v>
      </c>
      <c r="D8635" s="12">
        <v>46191</v>
      </c>
      <c r="E8635" s="11">
        <v>13</v>
      </c>
      <c r="F8635" s="11" t="s">
        <v>24</v>
      </c>
      <c r="G8635" s="13">
        <v>18389.66</v>
      </c>
      <c r="H8635" s="14">
        <f t="shared" si="938"/>
        <v>239065.58</v>
      </c>
      <c r="I8635" s="14">
        <f>IF(F8635="GHS",H8635,H8635*Assumptions!$B$4)</f>
        <v>2581908.264</v>
      </c>
      <c r="J8635" s="15" t="str">
        <f>INDEX(Assumptions!$B$8:$B$12,MATCH(B8635,Assumptions!$A$8:$A$12,0))</f>
        <v>FIFO</v>
      </c>
      <c r="K8635" s="16">
        <f>G8635/(1-INDEX(Assumptions!$D$8:$D$12,MATCH(B8635,Assumptions!$A$8:$A$12,0)))</f>
        <v>22426.414634146338</v>
      </c>
      <c r="L8635" s="16">
        <f t="shared" si="939"/>
        <v>551.68979999999999</v>
      </c>
      <c r="M8635" s="16">
        <f t="shared" si="940"/>
        <v>1121.320731707317</v>
      </c>
      <c r="N8635" s="14">
        <f>E8635*(K8635-L8635-M8635)*IF(F8635="GHS",1,Assumptions!$B$4)</f>
        <v>2913777.9359824387</v>
      </c>
      <c r="O8635" s="15">
        <f t="shared" ca="1" si="941"/>
        <v>95</v>
      </c>
      <c r="P8635" s="15" t="str">
        <f t="shared" ca="1" si="942"/>
        <v>91-180d</v>
      </c>
      <c r="Q8635" s="17">
        <f ca="1">IF(P8635="0-90d",0,IF(P8635="91-180d",INDEX(Assumptions!$F$8:$F$12,MATCH(B8635,Assumptions!$A$8:$A$12,0)),IF(P8635="181-365d",INDEX(Assumptions!$G$8:$G$12,MATCH(B8635,Assumptions!$A$8:$A$12,0)),INDEX(Assumptions!$H$8:$H$12,MATCH(B8635,Assumptions!$A$8:$A$12,0)))))</f>
        <v>0.03</v>
      </c>
      <c r="R8635" s="14">
        <f t="shared" ca="1" si="943"/>
        <v>77457.247919999994</v>
      </c>
      <c r="S8635" s="14">
        <f t="shared" ca="1" si="944"/>
        <v>2504451.01608</v>
      </c>
      <c r="T8635" s="11" t="s">
        <v>25</v>
      </c>
      <c r="U8635" s="18" t="s">
        <v>26</v>
      </c>
    </row>
    <row r="8636" spans="1:21" ht="15" customHeight="1" x14ac:dyDescent="0.15">
      <c r="A8636" s="10" t="s">
        <v>8684</v>
      </c>
      <c r="B8636" s="11" t="s">
        <v>46</v>
      </c>
      <c r="C8636" s="11" t="s">
        <v>119</v>
      </c>
      <c r="D8636" s="12">
        <v>46160</v>
      </c>
      <c r="E8636" s="11">
        <v>712</v>
      </c>
      <c r="F8636" s="11" t="s">
        <v>33</v>
      </c>
      <c r="G8636" s="13">
        <v>780687.86</v>
      </c>
      <c r="H8636" s="14">
        <f t="shared" si="938"/>
        <v>555849756.31999993</v>
      </c>
      <c r="I8636" s="14">
        <f>IF(F8636="GHS",H8636,H8636*Assumptions!$B$4)</f>
        <v>555849756.31999993</v>
      </c>
      <c r="J8636" s="15" t="str">
        <f>INDEX(Assumptions!$B$8:$B$12,MATCH(B8636,Assumptions!$A$8:$A$12,0))</f>
        <v>Specific Identification</v>
      </c>
      <c r="K8636" s="16">
        <f>G8636/(1-INDEX(Assumptions!$D$8:$D$12,MATCH(B8636,Assumptions!$A$8:$A$12,0)))</f>
        <v>1000881.8717948718</v>
      </c>
      <c r="L8636" s="16">
        <f t="shared" si="939"/>
        <v>23420.6358</v>
      </c>
      <c r="M8636" s="16">
        <f t="shared" si="940"/>
        <v>50044.093589743592</v>
      </c>
      <c r="N8636" s="14">
        <f>E8636*(K8636-L8636-M8636)*IF(F8636="GHS",1,Assumptions!$B$4)</f>
        <v>660321005.39245117</v>
      </c>
      <c r="O8636" s="15">
        <f t="shared" ca="1" si="941"/>
        <v>126</v>
      </c>
      <c r="P8636" s="15" t="str">
        <f t="shared" ca="1" si="942"/>
        <v>91-180d</v>
      </c>
      <c r="Q8636" s="17">
        <f ca="1">IF(P8636="0-90d",0,IF(P8636="91-180d",INDEX(Assumptions!$F$8:$F$12,MATCH(B8636,Assumptions!$A$8:$A$12,0)),IF(P8636="181-365d",INDEX(Assumptions!$G$8:$G$12,MATCH(B8636,Assumptions!$A$8:$A$12,0)),INDEX(Assumptions!$H$8:$H$12,MATCH(B8636,Assumptions!$A$8:$A$12,0)))))</f>
        <v>0</v>
      </c>
      <c r="R8636" s="14">
        <f t="shared" ca="1" si="943"/>
        <v>0</v>
      </c>
      <c r="S8636" s="14">
        <f t="shared" ca="1" si="944"/>
        <v>555849756.31999993</v>
      </c>
      <c r="T8636" s="11" t="s">
        <v>25</v>
      </c>
      <c r="U8636" s="18" t="s">
        <v>26</v>
      </c>
    </row>
    <row r="8637" spans="1:21" ht="15" customHeight="1" x14ac:dyDescent="0.15">
      <c r="A8637" s="10" t="s">
        <v>8685</v>
      </c>
      <c r="B8637" s="11" t="s">
        <v>46</v>
      </c>
      <c r="C8637" s="11" t="s">
        <v>47</v>
      </c>
      <c r="D8637" s="12">
        <v>46099</v>
      </c>
      <c r="E8637" s="11">
        <v>2445</v>
      </c>
      <c r="F8637" s="11" t="s">
        <v>33</v>
      </c>
      <c r="G8637" s="13">
        <v>500991.26</v>
      </c>
      <c r="H8637" s="14">
        <f t="shared" si="938"/>
        <v>1224923630.7</v>
      </c>
      <c r="I8637" s="14">
        <f>IF(F8637="GHS",H8637,H8637*Assumptions!$B$4)</f>
        <v>1224923630.7</v>
      </c>
      <c r="J8637" s="15" t="str">
        <f>INDEX(Assumptions!$B$8:$B$12,MATCH(B8637,Assumptions!$A$8:$A$12,0))</f>
        <v>Specific Identification</v>
      </c>
      <c r="K8637" s="16">
        <f>G8637/(1-INDEX(Assumptions!$D$8:$D$12,MATCH(B8637,Assumptions!$A$8:$A$12,0)))</f>
        <v>642296.48717948713</v>
      </c>
      <c r="L8637" s="16">
        <f t="shared" si="939"/>
        <v>15029.737799999999</v>
      </c>
      <c r="M8637" s="16">
        <f t="shared" si="940"/>
        <v>32114.824358974358</v>
      </c>
      <c r="N8637" s="14">
        <f>E8637*(K8637-L8637-M8637)*IF(F8637="GHS",1,Assumptions!$B$4)</f>
        <v>1455146456.6751537</v>
      </c>
      <c r="O8637" s="15">
        <f t="shared" ca="1" si="941"/>
        <v>187</v>
      </c>
      <c r="P8637" s="15" t="str">
        <f t="shared" ca="1" si="942"/>
        <v>181-365d</v>
      </c>
      <c r="Q8637" s="17">
        <f ca="1">IF(P8637="0-90d",0,IF(P8637="91-180d",INDEX(Assumptions!$F$8:$F$12,MATCH(B8637,Assumptions!$A$8:$A$12,0)),IF(P8637="181-365d",INDEX(Assumptions!$G$8:$G$12,MATCH(B8637,Assumptions!$A$8:$A$12,0)),INDEX(Assumptions!$H$8:$H$12,MATCH(B8637,Assumptions!$A$8:$A$12,0)))))</f>
        <v>0.05</v>
      </c>
      <c r="R8637" s="14">
        <f t="shared" ca="1" si="943"/>
        <v>61246181.535000004</v>
      </c>
      <c r="S8637" s="14">
        <f t="shared" ca="1" si="944"/>
        <v>1163677449.165</v>
      </c>
      <c r="T8637" s="11" t="s">
        <v>25</v>
      </c>
      <c r="U8637" s="18" t="s">
        <v>26</v>
      </c>
    </row>
    <row r="8638" spans="1:21" ht="15" customHeight="1" x14ac:dyDescent="0.15">
      <c r="A8638" s="10" t="s">
        <v>8686</v>
      </c>
      <c r="B8638" s="11" t="s">
        <v>31</v>
      </c>
      <c r="C8638" s="11" t="s">
        <v>32</v>
      </c>
      <c r="D8638" s="12">
        <v>46084</v>
      </c>
      <c r="E8638" s="11">
        <v>109</v>
      </c>
      <c r="F8638" s="11" t="s">
        <v>33</v>
      </c>
      <c r="G8638" s="13">
        <v>2919.24</v>
      </c>
      <c r="H8638" s="14">
        <f t="shared" si="938"/>
        <v>318197.15999999997</v>
      </c>
      <c r="I8638" s="14">
        <f>IF(F8638="GHS",H8638,H8638*Assumptions!$B$4)</f>
        <v>318197.15999999997</v>
      </c>
      <c r="J8638" s="15" t="str">
        <f>INDEX(Assumptions!$B$8:$B$12,MATCH(B8638,Assumptions!$A$8:$A$12,0))</f>
        <v>Weighted Average</v>
      </c>
      <c r="K8638" s="16">
        <f>G8638/(1-INDEX(Assumptions!$D$8:$D$12,MATCH(B8638,Assumptions!$A$8:$A$12,0)))</f>
        <v>4054.5</v>
      </c>
      <c r="L8638" s="16">
        <f t="shared" si="939"/>
        <v>87.577199999999991</v>
      </c>
      <c r="M8638" s="16">
        <f t="shared" si="940"/>
        <v>202.72500000000002</v>
      </c>
      <c r="N8638" s="14">
        <f>E8638*(K8638-L8638-M8638)*IF(F8638="GHS",1,Assumptions!$B$4)</f>
        <v>410297.56020000001</v>
      </c>
      <c r="O8638" s="15">
        <f t="shared" ca="1" si="941"/>
        <v>202</v>
      </c>
      <c r="P8638" s="15" t="str">
        <f t="shared" ca="1" si="942"/>
        <v>181-365d</v>
      </c>
      <c r="Q8638" s="17">
        <f ca="1">IF(P8638="0-90d",0,IF(P8638="91-180d",INDEX(Assumptions!$F$8:$F$12,MATCH(B8638,Assumptions!$A$8:$A$12,0)),IF(P8638="181-365d",INDEX(Assumptions!$G$8:$G$12,MATCH(B8638,Assumptions!$A$8:$A$12,0)),INDEX(Assumptions!$H$8:$H$12,MATCH(B8638,Assumptions!$A$8:$A$12,0)))))</f>
        <v>0.2</v>
      </c>
      <c r="R8638" s="14">
        <f t="shared" ca="1" si="943"/>
        <v>63639.432000000001</v>
      </c>
      <c r="S8638" s="14">
        <f t="shared" ca="1" si="944"/>
        <v>254557.72799999997</v>
      </c>
      <c r="T8638" s="11" t="s">
        <v>25</v>
      </c>
      <c r="U8638" s="18" t="s">
        <v>26</v>
      </c>
    </row>
    <row r="8639" spans="1:21" ht="15" customHeight="1" x14ac:dyDescent="0.15">
      <c r="A8639" s="10" t="s">
        <v>8687</v>
      </c>
      <c r="B8639" s="11" t="s">
        <v>46</v>
      </c>
      <c r="C8639" s="11" t="s">
        <v>52</v>
      </c>
      <c r="D8639" s="12">
        <v>46181</v>
      </c>
      <c r="E8639" s="11">
        <v>1155</v>
      </c>
      <c r="F8639" s="11" t="s">
        <v>33</v>
      </c>
      <c r="G8639" s="13">
        <v>1139815.19</v>
      </c>
      <c r="H8639" s="14">
        <f t="shared" si="938"/>
        <v>1316486544.45</v>
      </c>
      <c r="I8639" s="14">
        <f>IF(F8639="GHS",H8639,H8639*Assumptions!$B$4)</f>
        <v>1316486544.45</v>
      </c>
      <c r="J8639" s="15" t="str">
        <f>INDEX(Assumptions!$B$8:$B$12,MATCH(B8639,Assumptions!$A$8:$A$12,0))</f>
        <v>Specific Identification</v>
      </c>
      <c r="K8639" s="16">
        <f>G8639/(1-INDEX(Assumptions!$D$8:$D$12,MATCH(B8639,Assumptions!$A$8:$A$12,0)))</f>
        <v>1461301.5256410255</v>
      </c>
      <c r="L8639" s="16">
        <f t="shared" si="939"/>
        <v>34194.455699999999</v>
      </c>
      <c r="M8639" s="16">
        <f t="shared" si="940"/>
        <v>73065.076282051275</v>
      </c>
      <c r="N8639" s="14">
        <f>E8639*(K8639-L8639-M8639)*IF(F8639="GHS",1,Assumptions!$B$4)</f>
        <v>1563918502.6761153</v>
      </c>
      <c r="O8639" s="15">
        <f t="shared" ca="1" si="941"/>
        <v>105</v>
      </c>
      <c r="P8639" s="15" t="str">
        <f t="shared" ca="1" si="942"/>
        <v>91-180d</v>
      </c>
      <c r="Q8639" s="17">
        <f ca="1">IF(P8639="0-90d",0,IF(P8639="91-180d",INDEX(Assumptions!$F$8:$F$12,MATCH(B8639,Assumptions!$A$8:$A$12,0)),IF(P8639="181-365d",INDEX(Assumptions!$G$8:$G$12,MATCH(B8639,Assumptions!$A$8:$A$12,0)),INDEX(Assumptions!$H$8:$H$12,MATCH(B8639,Assumptions!$A$8:$A$12,0)))))</f>
        <v>0</v>
      </c>
      <c r="R8639" s="14">
        <f t="shared" ca="1" si="943"/>
        <v>0</v>
      </c>
      <c r="S8639" s="14">
        <f t="shared" ca="1" si="944"/>
        <v>1316486544.45</v>
      </c>
      <c r="T8639" s="11" t="s">
        <v>25</v>
      </c>
      <c r="U8639" s="18" t="s">
        <v>26</v>
      </c>
    </row>
    <row r="8640" spans="1:21" ht="15" customHeight="1" x14ac:dyDescent="0.15">
      <c r="A8640" s="10" t="s">
        <v>8688</v>
      </c>
      <c r="B8640" s="11" t="s">
        <v>31</v>
      </c>
      <c r="C8640" s="11" t="s">
        <v>63</v>
      </c>
      <c r="D8640" s="12">
        <v>45852</v>
      </c>
      <c r="E8640" s="11">
        <v>840</v>
      </c>
      <c r="F8640" s="11" t="s">
        <v>33</v>
      </c>
      <c r="G8640" s="13">
        <v>1553.33</v>
      </c>
      <c r="H8640" s="14">
        <f t="shared" si="938"/>
        <v>1304797.2</v>
      </c>
      <c r="I8640" s="14">
        <f>IF(F8640="GHS",H8640,H8640*Assumptions!$B$4)</f>
        <v>1304797.2</v>
      </c>
      <c r="J8640" s="15" t="str">
        <f>INDEX(Assumptions!$B$8:$B$12,MATCH(B8640,Assumptions!$A$8:$A$12,0))</f>
        <v>Weighted Average</v>
      </c>
      <c r="K8640" s="16">
        <f>G8640/(1-INDEX(Assumptions!$D$8:$D$12,MATCH(B8640,Assumptions!$A$8:$A$12,0)))</f>
        <v>2157.4027777777778</v>
      </c>
      <c r="L8640" s="16">
        <f t="shared" si="939"/>
        <v>46.599899999999998</v>
      </c>
      <c r="M8640" s="16">
        <f t="shared" si="940"/>
        <v>107.8701388888889</v>
      </c>
      <c r="N8640" s="14">
        <f>E8640*(K8640-L8640-M8640)*IF(F8640="GHS",1,Assumptions!$B$4)</f>
        <v>1682463.5006666665</v>
      </c>
      <c r="O8640" s="15">
        <f t="shared" ca="1" si="941"/>
        <v>434</v>
      </c>
      <c r="P8640" s="15" t="str">
        <f t="shared" ca="1" si="942"/>
        <v>365d+</v>
      </c>
      <c r="Q8640" s="17">
        <f ca="1">IF(P8640="0-90d",0,IF(P8640="91-180d",INDEX(Assumptions!$F$8:$F$12,MATCH(B8640,Assumptions!$A$8:$A$12,0)),IF(P8640="181-365d",INDEX(Assumptions!$G$8:$G$12,MATCH(B8640,Assumptions!$A$8:$A$12,0)),INDEX(Assumptions!$H$8:$H$12,MATCH(B8640,Assumptions!$A$8:$A$12,0)))))</f>
        <v>0.6</v>
      </c>
      <c r="R8640" s="14">
        <f t="shared" ca="1" si="943"/>
        <v>782878.32</v>
      </c>
      <c r="S8640" s="14">
        <f t="shared" ca="1" si="944"/>
        <v>521918.88</v>
      </c>
      <c r="T8640" s="11" t="s">
        <v>50</v>
      </c>
      <c r="U8640" s="18" t="s">
        <v>26</v>
      </c>
    </row>
    <row r="8641" spans="1:21" ht="15" customHeight="1" x14ac:dyDescent="0.15">
      <c r="A8641" s="10" t="s">
        <v>8689</v>
      </c>
      <c r="B8641" s="11" t="s">
        <v>28</v>
      </c>
      <c r="C8641" s="11" t="s">
        <v>55</v>
      </c>
      <c r="D8641" s="12">
        <v>46070</v>
      </c>
      <c r="E8641" s="11">
        <v>801</v>
      </c>
      <c r="F8641" s="11" t="s">
        <v>24</v>
      </c>
      <c r="G8641" s="13">
        <v>9635.2099999999991</v>
      </c>
      <c r="H8641" s="14">
        <f t="shared" si="938"/>
        <v>7717803.209999999</v>
      </c>
      <c r="I8641" s="14">
        <f>IF(F8641="GHS",H8641,H8641*Assumptions!$B$4)</f>
        <v>83352274.667999998</v>
      </c>
      <c r="J8641" s="15" t="str">
        <f>INDEX(Assumptions!$B$8:$B$12,MATCH(B8641,Assumptions!$A$8:$A$12,0))</f>
        <v>Fair Value Less Costs to Sell</v>
      </c>
      <c r="K8641" s="16">
        <f>G8641/(1-INDEX(Assumptions!$D$8:$D$12,MATCH(B8641,Assumptions!$A$8:$A$12,0)))</f>
        <v>10949.102272727272</v>
      </c>
      <c r="L8641" s="16">
        <f t="shared" si="939"/>
        <v>289.05629999999996</v>
      </c>
      <c r="M8641" s="16">
        <f t="shared" si="940"/>
        <v>547.45511363636365</v>
      </c>
      <c r="N8641" s="14">
        <f>E8641*(K8641-L8641-M8641)*IF(F8641="GHS",1,Assumptions!$B$4)</f>
        <v>87482001.003823623</v>
      </c>
      <c r="O8641" s="15">
        <f t="shared" ca="1" si="941"/>
        <v>216</v>
      </c>
      <c r="P8641" s="15" t="str">
        <f t="shared" ca="1" si="942"/>
        <v>181-365d</v>
      </c>
      <c r="Q8641" s="17">
        <f ca="1">IF(P8641="0-90d",0,IF(P8641="91-180d",INDEX(Assumptions!$F$8:$F$12,MATCH(B8641,Assumptions!$A$8:$A$12,0)),IF(P8641="181-365d",INDEX(Assumptions!$G$8:$G$12,MATCH(B8641,Assumptions!$A$8:$A$12,0)),INDEX(Assumptions!$H$8:$H$12,MATCH(B8641,Assumptions!$A$8:$A$12,0)))))</f>
        <v>0.1</v>
      </c>
      <c r="R8641" s="14">
        <f t="shared" ca="1" si="943"/>
        <v>8335227.4668000005</v>
      </c>
      <c r="S8641" s="14">
        <f t="shared" ca="1" si="944"/>
        <v>75017047.201199993</v>
      </c>
      <c r="T8641" s="11" t="s">
        <v>25</v>
      </c>
      <c r="U8641" s="18" t="s">
        <v>26</v>
      </c>
    </row>
    <row r="8642" spans="1:21" ht="15" customHeight="1" x14ac:dyDescent="0.15">
      <c r="A8642" s="10" t="s">
        <v>8690</v>
      </c>
      <c r="B8642" s="11" t="s">
        <v>46</v>
      </c>
      <c r="C8642" s="11" t="s">
        <v>119</v>
      </c>
      <c r="D8642" s="12">
        <v>46024</v>
      </c>
      <c r="E8642" s="11">
        <v>4127</v>
      </c>
      <c r="F8642" s="11" t="s">
        <v>33</v>
      </c>
      <c r="G8642" s="13">
        <v>1140381.6599999999</v>
      </c>
      <c r="H8642" s="14">
        <f t="shared" ref="H8642:H8705" si="945">E8642*G8642</f>
        <v>4706355110.8199997</v>
      </c>
      <c r="I8642" s="14">
        <f>IF(F8642="GHS",H8642,H8642*Assumptions!$B$4)</f>
        <v>4706355110.8199997</v>
      </c>
      <c r="J8642" s="15" t="str">
        <f>INDEX(Assumptions!$B$8:$B$12,MATCH(B8642,Assumptions!$A$8:$A$12,0))</f>
        <v>Specific Identification</v>
      </c>
      <c r="K8642" s="16">
        <f>G8642/(1-INDEX(Assumptions!$D$8:$D$12,MATCH(B8642,Assumptions!$A$8:$A$12,0)))</f>
        <v>1462027.769230769</v>
      </c>
      <c r="L8642" s="16">
        <f t="shared" ref="L8642:L8705" si="946">G8642*0.03</f>
        <v>34211.449799999995</v>
      </c>
      <c r="M8642" s="16">
        <f t="shared" ref="M8642:M8705" si="947">K8642*0.05</f>
        <v>73101.38846153846</v>
      </c>
      <c r="N8642" s="14">
        <f>E8642*(K8642-L8642-M8642)*IF(F8642="GHS",1,Assumptions!$B$4)</f>
        <v>5590908520.1100149</v>
      </c>
      <c r="O8642" s="15">
        <f t="shared" ref="O8642:O8705" ca="1" si="948">TODAY()-D8642</f>
        <v>262</v>
      </c>
      <c r="P8642" s="15" t="str">
        <f t="shared" ref="P8642:P8705" ca="1" si="949">IF(O8642&lt;=90,"0-90d",IF(O8642&lt;=180,"91-180d",IF(O8642&lt;=365,"181-365d","365d+")))</f>
        <v>181-365d</v>
      </c>
      <c r="Q8642" s="17">
        <f ca="1">IF(P8642="0-90d",0,IF(P8642="91-180d",INDEX(Assumptions!$F$8:$F$12,MATCH(B8642,Assumptions!$A$8:$A$12,0)),IF(P8642="181-365d",INDEX(Assumptions!$G$8:$G$12,MATCH(B8642,Assumptions!$A$8:$A$12,0)),INDEX(Assumptions!$H$8:$H$12,MATCH(B8642,Assumptions!$A$8:$A$12,0)))))</f>
        <v>0.05</v>
      </c>
      <c r="R8642" s="14">
        <f t="shared" ref="R8642:R8705" ca="1" si="950">I8642*Q8642</f>
        <v>235317755.54100001</v>
      </c>
      <c r="S8642" s="14">
        <f t="shared" ref="S8642:S8705" ca="1" si="951">IF(T8642="Held on Consignment (Not Owned)",0,MIN(I8642-R8642,N8642))</f>
        <v>4471037355.2789993</v>
      </c>
      <c r="T8642" s="11" t="s">
        <v>25</v>
      </c>
      <c r="U8642" s="18" t="s">
        <v>26</v>
      </c>
    </row>
    <row r="8643" spans="1:21" ht="15" customHeight="1" x14ac:dyDescent="0.15">
      <c r="A8643" s="10" t="s">
        <v>8691</v>
      </c>
      <c r="B8643" s="11" t="s">
        <v>46</v>
      </c>
      <c r="C8643" s="11" t="s">
        <v>47</v>
      </c>
      <c r="D8643" s="12">
        <v>46060</v>
      </c>
      <c r="E8643" s="11">
        <v>4301</v>
      </c>
      <c r="F8643" s="11" t="s">
        <v>33</v>
      </c>
      <c r="G8643" s="13">
        <v>752642.45</v>
      </c>
      <c r="H8643" s="14">
        <f t="shared" si="945"/>
        <v>3237115177.4499998</v>
      </c>
      <c r="I8643" s="14">
        <f>IF(F8643="GHS",H8643,H8643*Assumptions!$B$4)</f>
        <v>3237115177.4499998</v>
      </c>
      <c r="J8643" s="15" t="str">
        <f>INDEX(Assumptions!$B$8:$B$12,MATCH(B8643,Assumptions!$A$8:$A$12,0))</f>
        <v>Specific Identification</v>
      </c>
      <c r="K8643" s="16">
        <f>G8643/(1-INDEX(Assumptions!$D$8:$D$12,MATCH(B8643,Assumptions!$A$8:$A$12,0)))</f>
        <v>964926.21794871788</v>
      </c>
      <c r="L8643" s="16">
        <f t="shared" si="946"/>
        <v>22579.273499999999</v>
      </c>
      <c r="M8643" s="16">
        <f t="shared" si="947"/>
        <v>48246.310897435898</v>
      </c>
      <c r="N8643" s="14">
        <f>E8643*(K8643-L8643-M8643)*IF(F8643="GHS",1,Assumptions!$B$4)</f>
        <v>3845526824.9040637</v>
      </c>
      <c r="O8643" s="15">
        <f t="shared" ca="1" si="948"/>
        <v>226</v>
      </c>
      <c r="P8643" s="15" t="str">
        <f t="shared" ca="1" si="949"/>
        <v>181-365d</v>
      </c>
      <c r="Q8643" s="17">
        <f ca="1">IF(P8643="0-90d",0,IF(P8643="91-180d",INDEX(Assumptions!$F$8:$F$12,MATCH(B8643,Assumptions!$A$8:$A$12,0)),IF(P8643="181-365d",INDEX(Assumptions!$G$8:$G$12,MATCH(B8643,Assumptions!$A$8:$A$12,0)),INDEX(Assumptions!$H$8:$H$12,MATCH(B8643,Assumptions!$A$8:$A$12,0)))))</f>
        <v>0.05</v>
      </c>
      <c r="R8643" s="14">
        <f t="shared" ca="1" si="950"/>
        <v>161855758.8725</v>
      </c>
      <c r="S8643" s="14">
        <f t="shared" ca="1" si="951"/>
        <v>3075259418.5774999</v>
      </c>
      <c r="T8643" s="11" t="s">
        <v>25</v>
      </c>
      <c r="U8643" s="18" t="s">
        <v>36</v>
      </c>
    </row>
    <row r="8644" spans="1:21" ht="15" customHeight="1" x14ac:dyDescent="0.15">
      <c r="A8644" s="10" t="s">
        <v>8692</v>
      </c>
      <c r="B8644" s="11" t="s">
        <v>31</v>
      </c>
      <c r="C8644" s="11" t="s">
        <v>63</v>
      </c>
      <c r="D8644" s="12">
        <v>46080</v>
      </c>
      <c r="E8644" s="11">
        <v>1535</v>
      </c>
      <c r="F8644" s="11" t="s">
        <v>33</v>
      </c>
      <c r="G8644" s="13">
        <v>4593.03</v>
      </c>
      <c r="H8644" s="14">
        <f t="shared" si="945"/>
        <v>7050301.0499999998</v>
      </c>
      <c r="I8644" s="14">
        <f>IF(F8644="GHS",H8644,H8644*Assumptions!$B$4)</f>
        <v>7050301.0499999998</v>
      </c>
      <c r="J8644" s="15" t="str">
        <f>INDEX(Assumptions!$B$8:$B$12,MATCH(B8644,Assumptions!$A$8:$A$12,0))</f>
        <v>Weighted Average</v>
      </c>
      <c r="K8644" s="16">
        <f>G8644/(1-INDEX(Assumptions!$D$8:$D$12,MATCH(B8644,Assumptions!$A$8:$A$12,0)))</f>
        <v>6379.208333333333</v>
      </c>
      <c r="L8644" s="16">
        <f t="shared" si="946"/>
        <v>137.79089999999999</v>
      </c>
      <c r="M8644" s="16">
        <f t="shared" si="947"/>
        <v>318.96041666666667</v>
      </c>
      <c r="N8644" s="14">
        <f>E8644*(K8644-L8644-M8644)*IF(F8644="GHS",1,Assumptions!$B$4)</f>
        <v>9090971.5205833334</v>
      </c>
      <c r="O8644" s="15">
        <f t="shared" ca="1" si="948"/>
        <v>206</v>
      </c>
      <c r="P8644" s="15" t="str">
        <f t="shared" ca="1" si="949"/>
        <v>181-365d</v>
      </c>
      <c r="Q8644" s="17">
        <f ca="1">IF(P8644="0-90d",0,IF(P8644="91-180d",INDEX(Assumptions!$F$8:$F$12,MATCH(B8644,Assumptions!$A$8:$A$12,0)),IF(P8644="181-365d",INDEX(Assumptions!$G$8:$G$12,MATCH(B8644,Assumptions!$A$8:$A$12,0)),INDEX(Assumptions!$H$8:$H$12,MATCH(B8644,Assumptions!$A$8:$A$12,0)))))</f>
        <v>0.2</v>
      </c>
      <c r="R8644" s="14">
        <f t="shared" ca="1" si="950"/>
        <v>1410060.21</v>
      </c>
      <c r="S8644" s="14">
        <f t="shared" ca="1" si="951"/>
        <v>5640240.8399999999</v>
      </c>
      <c r="T8644" s="11" t="s">
        <v>25</v>
      </c>
      <c r="U8644" s="18" t="s">
        <v>36</v>
      </c>
    </row>
    <row r="8645" spans="1:21" ht="15" customHeight="1" x14ac:dyDescent="0.15">
      <c r="A8645" s="10" t="s">
        <v>8693</v>
      </c>
      <c r="B8645" s="11" t="s">
        <v>22</v>
      </c>
      <c r="C8645" s="11" t="s">
        <v>81</v>
      </c>
      <c r="D8645" s="12">
        <v>45957</v>
      </c>
      <c r="E8645" s="11">
        <v>3127</v>
      </c>
      <c r="F8645" s="11" t="s">
        <v>24</v>
      </c>
      <c r="G8645" s="13">
        <v>30487.3</v>
      </c>
      <c r="H8645" s="14">
        <f t="shared" si="945"/>
        <v>95333787.099999994</v>
      </c>
      <c r="I8645" s="14">
        <f>IF(F8645="GHS",H8645,H8645*Assumptions!$B$4)</f>
        <v>1029604900.6799999</v>
      </c>
      <c r="J8645" s="15" t="str">
        <f>INDEX(Assumptions!$B$8:$B$12,MATCH(B8645,Assumptions!$A$8:$A$12,0))</f>
        <v>FIFO</v>
      </c>
      <c r="K8645" s="16">
        <f>G8645/(1-INDEX(Assumptions!$D$8:$D$12,MATCH(B8645,Assumptions!$A$8:$A$12,0)))</f>
        <v>37179.634146341457</v>
      </c>
      <c r="L8645" s="16">
        <f t="shared" si="946"/>
        <v>914.61899999999991</v>
      </c>
      <c r="M8645" s="16">
        <f t="shared" si="947"/>
        <v>1858.981707317073</v>
      </c>
      <c r="N8645" s="14">
        <f>E8645*(K8645-L8645-M8645)*IF(F8645="GHS",1,Assumptions!$B$4)</f>
        <v>1161946798.8893561</v>
      </c>
      <c r="O8645" s="15">
        <f t="shared" ca="1" si="948"/>
        <v>329</v>
      </c>
      <c r="P8645" s="15" t="str">
        <f t="shared" ca="1" si="949"/>
        <v>181-365d</v>
      </c>
      <c r="Q8645" s="17">
        <f ca="1">IF(P8645="0-90d",0,IF(P8645="91-180d",INDEX(Assumptions!$F$8:$F$12,MATCH(B8645,Assumptions!$A$8:$A$12,0)),IF(P8645="181-365d",INDEX(Assumptions!$G$8:$G$12,MATCH(B8645,Assumptions!$A$8:$A$12,0)),INDEX(Assumptions!$H$8:$H$12,MATCH(B8645,Assumptions!$A$8:$A$12,0)))))</f>
        <v>0.15</v>
      </c>
      <c r="R8645" s="14">
        <f t="shared" ca="1" si="950"/>
        <v>154440735.102</v>
      </c>
      <c r="S8645" s="14">
        <f t="shared" ca="1" si="951"/>
        <v>875164165.57799995</v>
      </c>
      <c r="T8645" s="11" t="s">
        <v>25</v>
      </c>
      <c r="U8645" s="18" t="s">
        <v>26</v>
      </c>
    </row>
    <row r="8646" spans="1:21" ht="15" customHeight="1" x14ac:dyDescent="0.15">
      <c r="A8646" s="10" t="s">
        <v>8694</v>
      </c>
      <c r="B8646" s="11" t="s">
        <v>41</v>
      </c>
      <c r="C8646" s="11" t="s">
        <v>115</v>
      </c>
      <c r="D8646" s="12">
        <v>46126</v>
      </c>
      <c r="E8646" s="11">
        <v>144</v>
      </c>
      <c r="F8646" s="11" t="s">
        <v>33</v>
      </c>
      <c r="G8646" s="13">
        <v>536.65</v>
      </c>
      <c r="H8646" s="14">
        <f t="shared" si="945"/>
        <v>77277.599999999991</v>
      </c>
      <c r="I8646" s="14">
        <f>IF(F8646="GHS",H8646,H8646*Assumptions!$B$4)</f>
        <v>77277.599999999991</v>
      </c>
      <c r="J8646" s="15" t="str">
        <f>INDEX(Assumptions!$B$8:$B$12,MATCH(B8646,Assumptions!$A$8:$A$12,0))</f>
        <v>Weighted Average</v>
      </c>
      <c r="K8646" s="16">
        <f>G8646/(1-INDEX(Assumptions!$D$8:$D$12,MATCH(B8646,Assumptions!$A$8:$A$12,0)))</f>
        <v>825.61538461538453</v>
      </c>
      <c r="L8646" s="16">
        <f t="shared" si="946"/>
        <v>16.099499999999999</v>
      </c>
      <c r="M8646" s="16">
        <f t="shared" si="947"/>
        <v>41.280769230769231</v>
      </c>
      <c r="N8646" s="14">
        <f>E8646*(K8646-L8646-M8646)*IF(F8646="GHS",1,Assumptions!$B$4)</f>
        <v>110625.8566153846</v>
      </c>
      <c r="O8646" s="15">
        <f t="shared" ca="1" si="948"/>
        <v>160</v>
      </c>
      <c r="P8646" s="15" t="str">
        <f t="shared" ca="1" si="949"/>
        <v>91-180d</v>
      </c>
      <c r="Q8646" s="17">
        <f ca="1">IF(P8646="0-90d",0,IF(P8646="91-180d",INDEX(Assumptions!$F$8:$F$12,MATCH(B8646,Assumptions!$A$8:$A$12,0)),IF(P8646="181-365d",INDEX(Assumptions!$G$8:$G$12,MATCH(B8646,Assumptions!$A$8:$A$12,0)),INDEX(Assumptions!$H$8:$H$12,MATCH(B8646,Assumptions!$A$8:$A$12,0)))))</f>
        <v>0.1</v>
      </c>
      <c r="R8646" s="14">
        <f t="shared" ca="1" si="950"/>
        <v>7727.7599999999993</v>
      </c>
      <c r="S8646" s="14">
        <f t="shared" ca="1" si="951"/>
        <v>69549.84</v>
      </c>
      <c r="T8646" s="11" t="s">
        <v>25</v>
      </c>
      <c r="U8646" s="18" t="s">
        <v>36</v>
      </c>
    </row>
    <row r="8647" spans="1:21" ht="15" customHeight="1" x14ac:dyDescent="0.15">
      <c r="A8647" s="10" t="s">
        <v>8695</v>
      </c>
      <c r="B8647" s="11" t="s">
        <v>28</v>
      </c>
      <c r="C8647" s="11" t="s">
        <v>55</v>
      </c>
      <c r="D8647" s="12">
        <v>45956</v>
      </c>
      <c r="E8647" s="11">
        <v>315</v>
      </c>
      <c r="F8647" s="11" t="s">
        <v>24</v>
      </c>
      <c r="G8647" s="13">
        <v>14784.76</v>
      </c>
      <c r="H8647" s="14">
        <f t="shared" si="945"/>
        <v>4657199.4000000004</v>
      </c>
      <c r="I8647" s="14">
        <f>IF(F8647="GHS",H8647,H8647*Assumptions!$B$4)</f>
        <v>50297753.520000011</v>
      </c>
      <c r="J8647" s="15" t="str">
        <f>INDEX(Assumptions!$B$8:$B$12,MATCH(B8647,Assumptions!$A$8:$A$12,0))</f>
        <v>Fair Value Less Costs to Sell</v>
      </c>
      <c r="K8647" s="16">
        <f>G8647/(1-INDEX(Assumptions!$D$8:$D$12,MATCH(B8647,Assumptions!$A$8:$A$12,0)))</f>
        <v>16800.863636363636</v>
      </c>
      <c r="L8647" s="16">
        <f t="shared" si="946"/>
        <v>443.5428</v>
      </c>
      <c r="M8647" s="16">
        <f t="shared" si="947"/>
        <v>840.04318181818189</v>
      </c>
      <c r="N8647" s="14">
        <f>E8647*(K8647-L8647-M8647)*IF(F8647="GHS",1,Assumptions!$B$4)</f>
        <v>52789778.580763645</v>
      </c>
      <c r="O8647" s="15">
        <f t="shared" ca="1" si="948"/>
        <v>330</v>
      </c>
      <c r="P8647" s="15" t="str">
        <f t="shared" ca="1" si="949"/>
        <v>181-365d</v>
      </c>
      <c r="Q8647" s="17">
        <f ca="1">IF(P8647="0-90d",0,IF(P8647="91-180d",INDEX(Assumptions!$F$8:$F$12,MATCH(B8647,Assumptions!$A$8:$A$12,0)),IF(P8647="181-365d",INDEX(Assumptions!$G$8:$G$12,MATCH(B8647,Assumptions!$A$8:$A$12,0)),INDEX(Assumptions!$H$8:$H$12,MATCH(B8647,Assumptions!$A$8:$A$12,0)))))</f>
        <v>0.1</v>
      </c>
      <c r="R8647" s="14">
        <f t="shared" ca="1" si="950"/>
        <v>5029775.3520000009</v>
      </c>
      <c r="S8647" s="14">
        <f t="shared" ca="1" si="951"/>
        <v>45267978.168000013</v>
      </c>
      <c r="T8647" s="11" t="s">
        <v>25</v>
      </c>
      <c r="U8647" s="18" t="s">
        <v>26</v>
      </c>
    </row>
    <row r="8648" spans="1:21" ht="15" customHeight="1" x14ac:dyDescent="0.15">
      <c r="A8648" s="10" t="s">
        <v>8696</v>
      </c>
      <c r="B8648" s="11" t="s">
        <v>31</v>
      </c>
      <c r="C8648" s="11" t="s">
        <v>32</v>
      </c>
      <c r="D8648" s="12">
        <v>45825</v>
      </c>
      <c r="E8648" s="11">
        <v>134</v>
      </c>
      <c r="F8648" s="11" t="s">
        <v>33</v>
      </c>
      <c r="G8648" s="13">
        <v>1938.34</v>
      </c>
      <c r="H8648" s="14">
        <f t="shared" si="945"/>
        <v>259737.56</v>
      </c>
      <c r="I8648" s="14">
        <f>IF(F8648="GHS",H8648,H8648*Assumptions!$B$4)</f>
        <v>259737.56</v>
      </c>
      <c r="J8648" s="15" t="str">
        <f>INDEX(Assumptions!$B$8:$B$12,MATCH(B8648,Assumptions!$A$8:$A$12,0))</f>
        <v>Weighted Average</v>
      </c>
      <c r="K8648" s="16">
        <f>G8648/(1-INDEX(Assumptions!$D$8:$D$12,MATCH(B8648,Assumptions!$A$8:$A$12,0)))</f>
        <v>2692.1388888888887</v>
      </c>
      <c r="L8648" s="16">
        <f t="shared" si="946"/>
        <v>58.150199999999998</v>
      </c>
      <c r="M8648" s="16">
        <f t="shared" si="947"/>
        <v>134.60694444444445</v>
      </c>
      <c r="N8648" s="14">
        <f>E8648*(K8648-L8648-M8648)*IF(F8648="GHS",1,Assumptions!$B$4)</f>
        <v>334917.15375555557</v>
      </c>
      <c r="O8648" s="15">
        <f t="shared" ca="1" si="948"/>
        <v>461</v>
      </c>
      <c r="P8648" s="15" t="str">
        <f t="shared" ca="1" si="949"/>
        <v>365d+</v>
      </c>
      <c r="Q8648" s="17">
        <f ca="1">IF(P8648="0-90d",0,IF(P8648="91-180d",INDEX(Assumptions!$F$8:$F$12,MATCH(B8648,Assumptions!$A$8:$A$12,0)),IF(P8648="181-365d",INDEX(Assumptions!$G$8:$G$12,MATCH(B8648,Assumptions!$A$8:$A$12,0)),INDEX(Assumptions!$H$8:$H$12,MATCH(B8648,Assumptions!$A$8:$A$12,0)))))</f>
        <v>0.6</v>
      </c>
      <c r="R8648" s="14">
        <f t="shared" ca="1" si="950"/>
        <v>155842.53599999999</v>
      </c>
      <c r="S8648" s="14">
        <f t="shared" ca="1" si="951"/>
        <v>103895.024</v>
      </c>
      <c r="T8648" s="11" t="s">
        <v>25</v>
      </c>
      <c r="U8648" s="18" t="s">
        <v>26</v>
      </c>
    </row>
    <row r="8649" spans="1:21" ht="15" customHeight="1" x14ac:dyDescent="0.15">
      <c r="A8649" s="10" t="s">
        <v>8697</v>
      </c>
      <c r="B8649" s="11" t="s">
        <v>31</v>
      </c>
      <c r="C8649" s="11" t="s">
        <v>76</v>
      </c>
      <c r="D8649" s="12">
        <v>46072</v>
      </c>
      <c r="E8649" s="11">
        <v>1302</v>
      </c>
      <c r="F8649" s="11" t="s">
        <v>33</v>
      </c>
      <c r="G8649" s="13">
        <v>3917.05</v>
      </c>
      <c r="H8649" s="14">
        <f t="shared" si="945"/>
        <v>5099999.1000000006</v>
      </c>
      <c r="I8649" s="14">
        <f>IF(F8649="GHS",H8649,H8649*Assumptions!$B$4)</f>
        <v>5099999.1000000006</v>
      </c>
      <c r="J8649" s="15" t="str">
        <f>INDEX(Assumptions!$B$8:$B$12,MATCH(B8649,Assumptions!$A$8:$A$12,0))</f>
        <v>Weighted Average</v>
      </c>
      <c r="K8649" s="16">
        <f>G8649/(1-INDEX(Assumptions!$D$8:$D$12,MATCH(B8649,Assumptions!$A$8:$A$12,0)))</f>
        <v>5440.3472222222226</v>
      </c>
      <c r="L8649" s="16">
        <f t="shared" si="946"/>
        <v>117.5115</v>
      </c>
      <c r="M8649" s="16">
        <f t="shared" si="947"/>
        <v>272.01736111111114</v>
      </c>
      <c r="N8649" s="14">
        <f>E8649*(K8649-L8649-M8649)*IF(F8649="GHS",1,Assumptions!$B$4)</f>
        <v>6576165.5061666677</v>
      </c>
      <c r="O8649" s="15">
        <f t="shared" ca="1" si="948"/>
        <v>214</v>
      </c>
      <c r="P8649" s="15" t="str">
        <f t="shared" ca="1" si="949"/>
        <v>181-365d</v>
      </c>
      <c r="Q8649" s="17">
        <f ca="1">IF(P8649="0-90d",0,IF(P8649="91-180d",INDEX(Assumptions!$F$8:$F$12,MATCH(B8649,Assumptions!$A$8:$A$12,0)),IF(P8649="181-365d",INDEX(Assumptions!$G$8:$G$12,MATCH(B8649,Assumptions!$A$8:$A$12,0)),INDEX(Assumptions!$H$8:$H$12,MATCH(B8649,Assumptions!$A$8:$A$12,0)))))</f>
        <v>0.2</v>
      </c>
      <c r="R8649" s="14">
        <f t="shared" ca="1" si="950"/>
        <v>1019999.8200000002</v>
      </c>
      <c r="S8649" s="14">
        <f t="shared" ca="1" si="951"/>
        <v>4079999.2800000003</v>
      </c>
      <c r="T8649" s="11" t="s">
        <v>25</v>
      </c>
      <c r="U8649" s="18" t="s">
        <v>26</v>
      </c>
    </row>
    <row r="8650" spans="1:21" ht="15" customHeight="1" x14ac:dyDescent="0.15">
      <c r="A8650" s="10" t="s">
        <v>8698</v>
      </c>
      <c r="B8650" s="11" t="s">
        <v>28</v>
      </c>
      <c r="C8650" s="11" t="s">
        <v>55</v>
      </c>
      <c r="D8650" s="12">
        <v>46196</v>
      </c>
      <c r="E8650" s="11">
        <v>2189</v>
      </c>
      <c r="F8650" s="11" t="s">
        <v>24</v>
      </c>
      <c r="G8650" s="13">
        <v>5408.35</v>
      </c>
      <c r="H8650" s="14">
        <f t="shared" si="945"/>
        <v>11838878.15</v>
      </c>
      <c r="I8650" s="14">
        <f>IF(F8650="GHS",H8650,H8650*Assumptions!$B$4)</f>
        <v>127859884.02000001</v>
      </c>
      <c r="J8650" s="15" t="str">
        <f>INDEX(Assumptions!$B$8:$B$12,MATCH(B8650,Assumptions!$A$8:$A$12,0))</f>
        <v>Fair Value Less Costs to Sell</v>
      </c>
      <c r="K8650" s="16">
        <f>G8650/(1-INDEX(Assumptions!$D$8:$D$12,MATCH(B8650,Assumptions!$A$8:$A$12,0)))</f>
        <v>6145.852272727273</v>
      </c>
      <c r="L8650" s="16">
        <f t="shared" si="946"/>
        <v>162.25050000000002</v>
      </c>
      <c r="M8650" s="16">
        <f t="shared" si="947"/>
        <v>307.29261363636368</v>
      </c>
      <c r="N8650" s="14">
        <f>E8650*(K8650-L8650-M8650)*IF(F8650="GHS",1,Assumptions!$B$4)</f>
        <v>134194760.09190001</v>
      </c>
      <c r="O8650" s="15">
        <f t="shared" ca="1" si="948"/>
        <v>90</v>
      </c>
      <c r="P8650" s="15" t="str">
        <f t="shared" ca="1" si="949"/>
        <v>0-90d</v>
      </c>
      <c r="Q8650" s="17">
        <f ca="1">IF(P8650="0-90d",0,IF(P8650="91-180d",INDEX(Assumptions!$F$8:$F$12,MATCH(B8650,Assumptions!$A$8:$A$12,0)),IF(P8650="181-365d",INDEX(Assumptions!$G$8:$G$12,MATCH(B8650,Assumptions!$A$8:$A$12,0)),INDEX(Assumptions!$H$8:$H$12,MATCH(B8650,Assumptions!$A$8:$A$12,0)))))</f>
        <v>0</v>
      </c>
      <c r="R8650" s="14">
        <f t="shared" ca="1" si="950"/>
        <v>0</v>
      </c>
      <c r="S8650" s="14">
        <f t="shared" ca="1" si="951"/>
        <v>127859884.02000001</v>
      </c>
      <c r="T8650" s="11" t="s">
        <v>25</v>
      </c>
      <c r="U8650" s="18" t="s">
        <v>26</v>
      </c>
    </row>
    <row r="8651" spans="1:21" ht="15" customHeight="1" x14ac:dyDescent="0.15">
      <c r="A8651" s="10" t="s">
        <v>8699</v>
      </c>
      <c r="B8651" s="11" t="s">
        <v>22</v>
      </c>
      <c r="C8651" s="11" t="s">
        <v>81</v>
      </c>
      <c r="D8651" s="12">
        <v>46173</v>
      </c>
      <c r="E8651" s="11">
        <v>4755</v>
      </c>
      <c r="F8651" s="11" t="s">
        <v>24</v>
      </c>
      <c r="G8651" s="13">
        <v>23084.95</v>
      </c>
      <c r="H8651" s="14">
        <f t="shared" si="945"/>
        <v>109768937.25</v>
      </c>
      <c r="I8651" s="14">
        <f>IF(F8651="GHS",H8651,H8651*Assumptions!$B$4)</f>
        <v>1185504522.3000002</v>
      </c>
      <c r="J8651" s="15" t="str">
        <f>INDEX(Assumptions!$B$8:$B$12,MATCH(B8651,Assumptions!$A$8:$A$12,0))</f>
        <v>FIFO</v>
      </c>
      <c r="K8651" s="16">
        <f>G8651/(1-INDEX(Assumptions!$D$8:$D$12,MATCH(B8651,Assumptions!$A$8:$A$12,0)))</f>
        <v>28152.378048780487</v>
      </c>
      <c r="L8651" s="16">
        <f t="shared" si="946"/>
        <v>692.54849999999999</v>
      </c>
      <c r="M8651" s="16">
        <f t="shared" si="947"/>
        <v>1407.6189024390244</v>
      </c>
      <c r="N8651" s="14">
        <f>E8651*(K8651-L8651-M8651)*IF(F8651="GHS",1,Assumptions!$B$4)</f>
        <v>1337885225.5322194</v>
      </c>
      <c r="O8651" s="15">
        <f t="shared" ca="1" si="948"/>
        <v>113</v>
      </c>
      <c r="P8651" s="15" t="str">
        <f t="shared" ca="1" si="949"/>
        <v>91-180d</v>
      </c>
      <c r="Q8651" s="17">
        <f ca="1">IF(P8651="0-90d",0,IF(P8651="91-180d",INDEX(Assumptions!$F$8:$F$12,MATCH(B8651,Assumptions!$A$8:$A$12,0)),IF(P8651="181-365d",INDEX(Assumptions!$G$8:$G$12,MATCH(B8651,Assumptions!$A$8:$A$12,0)),INDEX(Assumptions!$H$8:$H$12,MATCH(B8651,Assumptions!$A$8:$A$12,0)))))</f>
        <v>0.03</v>
      </c>
      <c r="R8651" s="14">
        <f t="shared" ca="1" si="950"/>
        <v>35565135.669000007</v>
      </c>
      <c r="S8651" s="14">
        <f t="shared" ca="1" si="951"/>
        <v>1149939386.6310003</v>
      </c>
      <c r="T8651" s="11" t="s">
        <v>25</v>
      </c>
      <c r="U8651" s="18" t="s">
        <v>26</v>
      </c>
    </row>
    <row r="8652" spans="1:21" ht="15" customHeight="1" x14ac:dyDescent="0.15">
      <c r="A8652" s="10" t="s">
        <v>8700</v>
      </c>
      <c r="B8652" s="11" t="s">
        <v>41</v>
      </c>
      <c r="C8652" s="11" t="s">
        <v>44</v>
      </c>
      <c r="D8652" s="12">
        <v>46191</v>
      </c>
      <c r="E8652" s="11">
        <v>1287</v>
      </c>
      <c r="F8652" s="11" t="s">
        <v>33</v>
      </c>
      <c r="G8652" s="13">
        <v>588.86</v>
      </c>
      <c r="H8652" s="14">
        <f t="shared" si="945"/>
        <v>757862.82000000007</v>
      </c>
      <c r="I8652" s="14">
        <f>IF(F8652="GHS",H8652,H8652*Assumptions!$B$4)</f>
        <v>757862.82000000007</v>
      </c>
      <c r="J8652" s="15" t="str">
        <f>INDEX(Assumptions!$B$8:$B$12,MATCH(B8652,Assumptions!$A$8:$A$12,0))</f>
        <v>Weighted Average</v>
      </c>
      <c r="K8652" s="16">
        <f>G8652/(1-INDEX(Assumptions!$D$8:$D$12,MATCH(B8652,Assumptions!$A$8:$A$12,0)))</f>
        <v>905.93846153846152</v>
      </c>
      <c r="L8652" s="16">
        <f t="shared" si="946"/>
        <v>17.665800000000001</v>
      </c>
      <c r="M8652" s="16">
        <f t="shared" si="947"/>
        <v>45.296923076923079</v>
      </c>
      <c r="N8652" s="14">
        <f>E8652*(K8652-L8652-M8652)*IF(F8652="GHS",1,Assumptions!$B$4)</f>
        <v>1084909.7753999999</v>
      </c>
      <c r="O8652" s="15">
        <f t="shared" ca="1" si="948"/>
        <v>95</v>
      </c>
      <c r="P8652" s="15" t="str">
        <f t="shared" ca="1" si="949"/>
        <v>91-180d</v>
      </c>
      <c r="Q8652" s="17">
        <f ca="1">IF(P8652="0-90d",0,IF(P8652="91-180d",INDEX(Assumptions!$F$8:$F$12,MATCH(B8652,Assumptions!$A$8:$A$12,0)),IF(P8652="181-365d",INDEX(Assumptions!$G$8:$G$12,MATCH(B8652,Assumptions!$A$8:$A$12,0)),INDEX(Assumptions!$H$8:$H$12,MATCH(B8652,Assumptions!$A$8:$A$12,0)))))</f>
        <v>0.1</v>
      </c>
      <c r="R8652" s="14">
        <f t="shared" ca="1" si="950"/>
        <v>75786.282000000007</v>
      </c>
      <c r="S8652" s="14">
        <f t="shared" ca="1" si="951"/>
        <v>682076.53800000006</v>
      </c>
      <c r="T8652" s="11" t="s">
        <v>25</v>
      </c>
      <c r="U8652" s="18" t="s">
        <v>26</v>
      </c>
    </row>
    <row r="8653" spans="1:21" ht="15" customHeight="1" x14ac:dyDescent="0.15">
      <c r="A8653" s="10" t="s">
        <v>8701</v>
      </c>
      <c r="B8653" s="11" t="s">
        <v>41</v>
      </c>
      <c r="C8653" s="11" t="s">
        <v>49</v>
      </c>
      <c r="D8653" s="12">
        <v>46165</v>
      </c>
      <c r="E8653" s="11">
        <v>1170</v>
      </c>
      <c r="F8653" s="11" t="s">
        <v>33</v>
      </c>
      <c r="G8653" s="13">
        <v>284.95999999999998</v>
      </c>
      <c r="H8653" s="14">
        <f t="shared" si="945"/>
        <v>333403.19999999995</v>
      </c>
      <c r="I8653" s="14">
        <f>IF(F8653="GHS",H8653,H8653*Assumptions!$B$4)</f>
        <v>333403.19999999995</v>
      </c>
      <c r="J8653" s="15" t="str">
        <f>INDEX(Assumptions!$B$8:$B$12,MATCH(B8653,Assumptions!$A$8:$A$12,0))</f>
        <v>Weighted Average</v>
      </c>
      <c r="K8653" s="16">
        <f>G8653/(1-INDEX(Assumptions!$D$8:$D$12,MATCH(B8653,Assumptions!$A$8:$A$12,0)))</f>
        <v>438.4</v>
      </c>
      <c r="L8653" s="16">
        <f t="shared" si="946"/>
        <v>8.5488</v>
      </c>
      <c r="M8653" s="16">
        <f t="shared" si="947"/>
        <v>21.92</v>
      </c>
      <c r="N8653" s="14">
        <f>E8653*(K8653-L8653-M8653)*IF(F8653="GHS",1,Assumptions!$B$4)</f>
        <v>477279.5039999999</v>
      </c>
      <c r="O8653" s="15">
        <f t="shared" ca="1" si="948"/>
        <v>121</v>
      </c>
      <c r="P8653" s="15" t="str">
        <f t="shared" ca="1" si="949"/>
        <v>91-180d</v>
      </c>
      <c r="Q8653" s="17">
        <f ca="1">IF(P8653="0-90d",0,IF(P8653="91-180d",INDEX(Assumptions!$F$8:$F$12,MATCH(B8653,Assumptions!$A$8:$A$12,0)),IF(P8653="181-365d",INDEX(Assumptions!$G$8:$G$12,MATCH(B8653,Assumptions!$A$8:$A$12,0)),INDEX(Assumptions!$H$8:$H$12,MATCH(B8653,Assumptions!$A$8:$A$12,0)))))</f>
        <v>0.1</v>
      </c>
      <c r="R8653" s="14">
        <f t="shared" ca="1" si="950"/>
        <v>33340.32</v>
      </c>
      <c r="S8653" s="14">
        <f t="shared" ca="1" si="951"/>
        <v>300062.87999999995</v>
      </c>
      <c r="T8653" s="11" t="s">
        <v>25</v>
      </c>
      <c r="U8653" s="18" t="s">
        <v>26</v>
      </c>
    </row>
    <row r="8654" spans="1:21" ht="15" customHeight="1" x14ac:dyDescent="0.15">
      <c r="A8654" s="10" t="s">
        <v>8702</v>
      </c>
      <c r="B8654" s="11" t="s">
        <v>28</v>
      </c>
      <c r="C8654" s="11" t="s">
        <v>38</v>
      </c>
      <c r="D8654" s="12">
        <v>46161</v>
      </c>
      <c r="E8654" s="11">
        <v>3713</v>
      </c>
      <c r="F8654" s="11" t="s">
        <v>24</v>
      </c>
      <c r="G8654" s="13">
        <v>10679.17</v>
      </c>
      <c r="H8654" s="14">
        <f t="shared" si="945"/>
        <v>39651758.210000001</v>
      </c>
      <c r="I8654" s="14">
        <f>IF(F8654="GHS",H8654,H8654*Assumptions!$B$4)</f>
        <v>428238988.66800004</v>
      </c>
      <c r="J8654" s="15" t="str">
        <f>INDEX(Assumptions!$B$8:$B$12,MATCH(B8654,Assumptions!$A$8:$A$12,0))</f>
        <v>Fair Value Less Costs to Sell</v>
      </c>
      <c r="K8654" s="16">
        <f>G8654/(1-INDEX(Assumptions!$D$8:$D$12,MATCH(B8654,Assumptions!$A$8:$A$12,0)))</f>
        <v>12135.420454545454</v>
      </c>
      <c r="L8654" s="16">
        <f t="shared" si="946"/>
        <v>320.37509999999997</v>
      </c>
      <c r="M8654" s="16">
        <f t="shared" si="947"/>
        <v>606.77102272727268</v>
      </c>
      <c r="N8654" s="14">
        <f>E8654*(K8654-L8654-M8654)*IF(F8654="GHS",1,Assumptions!$B$4)</f>
        <v>449456284.01564181</v>
      </c>
      <c r="O8654" s="15">
        <f t="shared" ca="1" si="948"/>
        <v>125</v>
      </c>
      <c r="P8654" s="15" t="str">
        <f t="shared" ca="1" si="949"/>
        <v>91-180d</v>
      </c>
      <c r="Q8654" s="17">
        <f ca="1">IF(P8654="0-90d",0,IF(P8654="91-180d",INDEX(Assumptions!$F$8:$F$12,MATCH(B8654,Assumptions!$A$8:$A$12,0)),IF(P8654="181-365d",INDEX(Assumptions!$G$8:$G$12,MATCH(B8654,Assumptions!$A$8:$A$12,0)),INDEX(Assumptions!$H$8:$H$12,MATCH(B8654,Assumptions!$A$8:$A$12,0)))))</f>
        <v>0.02</v>
      </c>
      <c r="R8654" s="14">
        <f t="shared" ca="1" si="950"/>
        <v>8564779.7733600009</v>
      </c>
      <c r="S8654" s="14">
        <f t="shared" ca="1" si="951"/>
        <v>419674208.89464003</v>
      </c>
      <c r="T8654" s="11" t="s">
        <v>25</v>
      </c>
      <c r="U8654" s="18" t="s">
        <v>26</v>
      </c>
    </row>
    <row r="8655" spans="1:21" ht="15" customHeight="1" x14ac:dyDescent="0.15">
      <c r="A8655" s="10" t="s">
        <v>8703</v>
      </c>
      <c r="B8655" s="11" t="s">
        <v>46</v>
      </c>
      <c r="C8655" s="11" t="s">
        <v>119</v>
      </c>
      <c r="D8655" s="12">
        <v>45955</v>
      </c>
      <c r="E8655" s="11">
        <v>1721</v>
      </c>
      <c r="F8655" s="11" t="s">
        <v>33</v>
      </c>
      <c r="G8655" s="13">
        <v>649298.5</v>
      </c>
      <c r="H8655" s="14">
        <f t="shared" si="945"/>
        <v>1117442718.5</v>
      </c>
      <c r="I8655" s="14">
        <f>IF(F8655="GHS",H8655,H8655*Assumptions!$B$4)</f>
        <v>1117442718.5</v>
      </c>
      <c r="J8655" s="15" t="str">
        <f>INDEX(Assumptions!$B$8:$B$12,MATCH(B8655,Assumptions!$A$8:$A$12,0))</f>
        <v>Specific Identification</v>
      </c>
      <c r="K8655" s="16">
        <f>G8655/(1-INDEX(Assumptions!$D$8:$D$12,MATCH(B8655,Assumptions!$A$8:$A$12,0)))</f>
        <v>832433.97435897437</v>
      </c>
      <c r="L8655" s="16">
        <f t="shared" si="946"/>
        <v>19478.954999999998</v>
      </c>
      <c r="M8655" s="16">
        <f t="shared" si="947"/>
        <v>41621.698717948719</v>
      </c>
      <c r="N8655" s="14">
        <f>E8655*(K8655-L8655-M8655)*IF(F8655="GHS",1,Assumptions!$B$4)</f>
        <v>1327464644.8232052</v>
      </c>
      <c r="O8655" s="15">
        <f t="shared" ca="1" si="948"/>
        <v>331</v>
      </c>
      <c r="P8655" s="15" t="str">
        <f t="shared" ca="1" si="949"/>
        <v>181-365d</v>
      </c>
      <c r="Q8655" s="17">
        <f ca="1">IF(P8655="0-90d",0,IF(P8655="91-180d",INDEX(Assumptions!$F$8:$F$12,MATCH(B8655,Assumptions!$A$8:$A$12,0)),IF(P8655="181-365d",INDEX(Assumptions!$G$8:$G$12,MATCH(B8655,Assumptions!$A$8:$A$12,0)),INDEX(Assumptions!$H$8:$H$12,MATCH(B8655,Assumptions!$A$8:$A$12,0)))))</f>
        <v>0.05</v>
      </c>
      <c r="R8655" s="14">
        <f t="shared" ca="1" si="950"/>
        <v>55872135.925000004</v>
      </c>
      <c r="S8655" s="14">
        <f t="shared" ca="1" si="951"/>
        <v>1061570582.575</v>
      </c>
      <c r="T8655" s="11" t="s">
        <v>25</v>
      </c>
      <c r="U8655" s="18" t="s">
        <v>26</v>
      </c>
    </row>
    <row r="8656" spans="1:21" ht="15" customHeight="1" x14ac:dyDescent="0.15">
      <c r="A8656" s="10" t="s">
        <v>8704</v>
      </c>
      <c r="B8656" s="11" t="s">
        <v>41</v>
      </c>
      <c r="C8656" s="11" t="s">
        <v>42</v>
      </c>
      <c r="D8656" s="12">
        <v>45976</v>
      </c>
      <c r="E8656" s="11">
        <v>871</v>
      </c>
      <c r="F8656" s="11" t="s">
        <v>33</v>
      </c>
      <c r="G8656" s="13">
        <v>475.85</v>
      </c>
      <c r="H8656" s="14">
        <f t="shared" si="945"/>
        <v>414465.35000000003</v>
      </c>
      <c r="I8656" s="14">
        <f>IF(F8656="GHS",H8656,H8656*Assumptions!$B$4)</f>
        <v>414465.35000000003</v>
      </c>
      <c r="J8656" s="15" t="str">
        <f>INDEX(Assumptions!$B$8:$B$12,MATCH(B8656,Assumptions!$A$8:$A$12,0))</f>
        <v>Weighted Average</v>
      </c>
      <c r="K8656" s="16">
        <f>G8656/(1-INDEX(Assumptions!$D$8:$D$12,MATCH(B8656,Assumptions!$A$8:$A$12,0)))</f>
        <v>732.07692307692309</v>
      </c>
      <c r="L8656" s="16">
        <f t="shared" si="946"/>
        <v>14.275500000000001</v>
      </c>
      <c r="M8656" s="16">
        <f t="shared" si="947"/>
        <v>36.603846153846156</v>
      </c>
      <c r="N8656" s="14">
        <f>E8656*(K8656-L8656-M8656)*IF(F8656="GHS",1,Assumptions!$B$4)</f>
        <v>593323.08950000012</v>
      </c>
      <c r="O8656" s="15">
        <f t="shared" ca="1" si="948"/>
        <v>310</v>
      </c>
      <c r="P8656" s="15" t="str">
        <f t="shared" ca="1" si="949"/>
        <v>181-365d</v>
      </c>
      <c r="Q8656" s="17">
        <f ca="1">IF(P8656="0-90d",0,IF(P8656="91-180d",INDEX(Assumptions!$F$8:$F$12,MATCH(B8656,Assumptions!$A$8:$A$12,0)),IF(P8656="181-365d",INDEX(Assumptions!$G$8:$G$12,MATCH(B8656,Assumptions!$A$8:$A$12,0)),INDEX(Assumptions!$H$8:$H$12,MATCH(B8656,Assumptions!$A$8:$A$12,0)))))</f>
        <v>0.35</v>
      </c>
      <c r="R8656" s="14">
        <f t="shared" ca="1" si="950"/>
        <v>145062.8725</v>
      </c>
      <c r="S8656" s="14">
        <f t="shared" ca="1" si="951"/>
        <v>269402.47750000004</v>
      </c>
      <c r="T8656" s="11" t="s">
        <v>25</v>
      </c>
      <c r="U8656" s="18" t="s">
        <v>26</v>
      </c>
    </row>
    <row r="8657" spans="1:21" ht="15" customHeight="1" x14ac:dyDescent="0.15">
      <c r="A8657" s="10" t="s">
        <v>8705</v>
      </c>
      <c r="B8657" s="11" t="s">
        <v>28</v>
      </c>
      <c r="C8657" s="11" t="s">
        <v>29</v>
      </c>
      <c r="D8657" s="12">
        <v>45910</v>
      </c>
      <c r="E8657" s="11">
        <v>2030</v>
      </c>
      <c r="F8657" s="11" t="s">
        <v>24</v>
      </c>
      <c r="G8657" s="13">
        <v>5732.83</v>
      </c>
      <c r="H8657" s="14">
        <f t="shared" si="945"/>
        <v>11637644.9</v>
      </c>
      <c r="I8657" s="14">
        <f>IF(F8657="GHS",H8657,H8657*Assumptions!$B$4)</f>
        <v>125686564.92000002</v>
      </c>
      <c r="J8657" s="15" t="str">
        <f>INDEX(Assumptions!$B$8:$B$12,MATCH(B8657,Assumptions!$A$8:$A$12,0))</f>
        <v>Fair Value Less Costs to Sell</v>
      </c>
      <c r="K8657" s="16">
        <f>G8657/(1-INDEX(Assumptions!$D$8:$D$12,MATCH(B8657,Assumptions!$A$8:$A$12,0)))</f>
        <v>6514.579545454545</v>
      </c>
      <c r="L8657" s="16">
        <f t="shared" si="946"/>
        <v>171.98489999999998</v>
      </c>
      <c r="M8657" s="16">
        <f t="shared" si="947"/>
        <v>325.72897727272726</v>
      </c>
      <c r="N8657" s="14">
        <f>E8657*(K8657-L8657-M8657)*IF(F8657="GHS",1,Assumptions!$B$4)</f>
        <v>131913762.90921816</v>
      </c>
      <c r="O8657" s="15">
        <f t="shared" ca="1" si="948"/>
        <v>376</v>
      </c>
      <c r="P8657" s="15" t="str">
        <f t="shared" ca="1" si="949"/>
        <v>365d+</v>
      </c>
      <c r="Q8657" s="17">
        <f ca="1">IF(P8657="0-90d",0,IF(P8657="91-180d",INDEX(Assumptions!$F$8:$F$12,MATCH(B8657,Assumptions!$A$8:$A$12,0)),IF(P8657="181-365d",INDEX(Assumptions!$G$8:$G$12,MATCH(B8657,Assumptions!$A$8:$A$12,0)),INDEX(Assumptions!$H$8:$H$12,MATCH(B8657,Assumptions!$A$8:$A$12,0)))))</f>
        <v>0.4</v>
      </c>
      <c r="R8657" s="14">
        <f t="shared" ca="1" si="950"/>
        <v>50274625.96800001</v>
      </c>
      <c r="S8657" s="14">
        <f t="shared" ca="1" si="951"/>
        <v>75411938.952000007</v>
      </c>
      <c r="T8657" s="11" t="s">
        <v>25</v>
      </c>
      <c r="U8657" s="18" t="s">
        <v>26</v>
      </c>
    </row>
    <row r="8658" spans="1:21" ht="15" customHeight="1" x14ac:dyDescent="0.15">
      <c r="A8658" s="10" t="s">
        <v>8706</v>
      </c>
      <c r="B8658" s="11" t="s">
        <v>41</v>
      </c>
      <c r="C8658" s="11" t="s">
        <v>115</v>
      </c>
      <c r="D8658" s="12">
        <v>45858</v>
      </c>
      <c r="E8658" s="11">
        <v>4590</v>
      </c>
      <c r="F8658" s="11" t="s">
        <v>33</v>
      </c>
      <c r="G8658" s="13">
        <v>476.14</v>
      </c>
      <c r="H8658" s="14">
        <f t="shared" si="945"/>
        <v>2185482.6</v>
      </c>
      <c r="I8658" s="14">
        <f>IF(F8658="GHS",H8658,H8658*Assumptions!$B$4)</f>
        <v>2185482.6</v>
      </c>
      <c r="J8658" s="15" t="str">
        <f>INDEX(Assumptions!$B$8:$B$12,MATCH(B8658,Assumptions!$A$8:$A$12,0))</f>
        <v>Weighted Average</v>
      </c>
      <c r="K8658" s="16">
        <f>G8658/(1-INDEX(Assumptions!$D$8:$D$12,MATCH(B8658,Assumptions!$A$8:$A$12,0)))</f>
        <v>732.52307692307693</v>
      </c>
      <c r="L8658" s="16">
        <f t="shared" si="946"/>
        <v>14.284199999999998</v>
      </c>
      <c r="M8658" s="16">
        <f t="shared" si="947"/>
        <v>36.626153846153848</v>
      </c>
      <c r="N8658" s="14">
        <f>E8658*(K8658-L8658-M8658)*IF(F8658="GHS",1,Assumptions!$B$4)</f>
        <v>3128602.3989230772</v>
      </c>
      <c r="O8658" s="15">
        <f t="shared" ca="1" si="948"/>
        <v>428</v>
      </c>
      <c r="P8658" s="15" t="str">
        <f t="shared" ca="1" si="949"/>
        <v>365d+</v>
      </c>
      <c r="Q8658" s="17">
        <f ca="1">IF(P8658="0-90d",0,IF(P8658="91-180d",INDEX(Assumptions!$F$8:$F$12,MATCH(B8658,Assumptions!$A$8:$A$12,0)),IF(P8658="181-365d",INDEX(Assumptions!$G$8:$G$12,MATCH(B8658,Assumptions!$A$8:$A$12,0)),INDEX(Assumptions!$H$8:$H$12,MATCH(B8658,Assumptions!$A$8:$A$12,0)))))</f>
        <v>0.8</v>
      </c>
      <c r="R8658" s="14">
        <f t="shared" ca="1" si="950"/>
        <v>1748386.08</v>
      </c>
      <c r="S8658" s="14">
        <f t="shared" ca="1" si="951"/>
        <v>437096.52</v>
      </c>
      <c r="T8658" s="11" t="s">
        <v>25</v>
      </c>
      <c r="U8658" s="18" t="s">
        <v>26</v>
      </c>
    </row>
    <row r="8659" spans="1:21" ht="15" customHeight="1" x14ac:dyDescent="0.15">
      <c r="A8659" s="10" t="s">
        <v>8707</v>
      </c>
      <c r="B8659" s="11" t="s">
        <v>41</v>
      </c>
      <c r="C8659" s="11" t="s">
        <v>44</v>
      </c>
      <c r="D8659" s="12">
        <v>46110</v>
      </c>
      <c r="E8659" s="11">
        <v>3090</v>
      </c>
      <c r="F8659" s="11" t="s">
        <v>33</v>
      </c>
      <c r="G8659" s="13">
        <v>493.29</v>
      </c>
      <c r="H8659" s="14">
        <f t="shared" si="945"/>
        <v>1524266.1</v>
      </c>
      <c r="I8659" s="14">
        <f>IF(F8659="GHS",H8659,H8659*Assumptions!$B$4)</f>
        <v>1524266.1</v>
      </c>
      <c r="J8659" s="15" t="str">
        <f>INDEX(Assumptions!$B$8:$B$12,MATCH(B8659,Assumptions!$A$8:$A$12,0))</f>
        <v>Weighted Average</v>
      </c>
      <c r="K8659" s="16">
        <f>G8659/(1-INDEX(Assumptions!$D$8:$D$12,MATCH(B8659,Assumptions!$A$8:$A$12,0)))</f>
        <v>758.90769230769229</v>
      </c>
      <c r="L8659" s="16">
        <f t="shared" si="946"/>
        <v>14.7987</v>
      </c>
      <c r="M8659" s="16">
        <f t="shared" si="947"/>
        <v>37.945384615384619</v>
      </c>
      <c r="N8659" s="14">
        <f>E8659*(K8659-L8659-M8659)*IF(F8659="GHS",1,Assumptions!$B$4)</f>
        <v>2182045.5477692308</v>
      </c>
      <c r="O8659" s="15">
        <f t="shared" ca="1" si="948"/>
        <v>176</v>
      </c>
      <c r="P8659" s="15" t="str">
        <f t="shared" ca="1" si="949"/>
        <v>91-180d</v>
      </c>
      <c r="Q8659" s="17">
        <f ca="1">IF(P8659="0-90d",0,IF(P8659="91-180d",INDEX(Assumptions!$F$8:$F$12,MATCH(B8659,Assumptions!$A$8:$A$12,0)),IF(P8659="181-365d",INDEX(Assumptions!$G$8:$G$12,MATCH(B8659,Assumptions!$A$8:$A$12,0)),INDEX(Assumptions!$H$8:$H$12,MATCH(B8659,Assumptions!$A$8:$A$12,0)))))</f>
        <v>0.1</v>
      </c>
      <c r="R8659" s="14">
        <f t="shared" ca="1" si="950"/>
        <v>152426.61000000002</v>
      </c>
      <c r="S8659" s="14">
        <f t="shared" si="951"/>
        <v>0</v>
      </c>
      <c r="T8659" s="11" t="s">
        <v>39</v>
      </c>
      <c r="U8659" s="18" t="s">
        <v>36</v>
      </c>
    </row>
    <row r="8660" spans="1:21" ht="15" customHeight="1" x14ac:dyDescent="0.15">
      <c r="A8660" s="10" t="s">
        <v>8708</v>
      </c>
      <c r="B8660" s="11" t="s">
        <v>41</v>
      </c>
      <c r="C8660" s="11" t="s">
        <v>44</v>
      </c>
      <c r="D8660" s="12">
        <v>45819</v>
      </c>
      <c r="E8660" s="11">
        <v>4857</v>
      </c>
      <c r="F8660" s="11" t="s">
        <v>33</v>
      </c>
      <c r="G8660" s="13">
        <v>630.58000000000004</v>
      </c>
      <c r="H8660" s="14">
        <f t="shared" si="945"/>
        <v>3062727.06</v>
      </c>
      <c r="I8660" s="14">
        <f>IF(F8660="GHS",H8660,H8660*Assumptions!$B$4)</f>
        <v>3062727.06</v>
      </c>
      <c r="J8660" s="15" t="str">
        <f>INDEX(Assumptions!$B$8:$B$12,MATCH(B8660,Assumptions!$A$8:$A$12,0))</f>
        <v>Weighted Average</v>
      </c>
      <c r="K8660" s="16">
        <f>G8660/(1-INDEX(Assumptions!$D$8:$D$12,MATCH(B8660,Assumptions!$A$8:$A$12,0)))</f>
        <v>970.12307692307695</v>
      </c>
      <c r="L8660" s="16">
        <f t="shared" si="946"/>
        <v>18.917400000000001</v>
      </c>
      <c r="M8660" s="16">
        <f t="shared" si="947"/>
        <v>48.50615384615385</v>
      </c>
      <c r="N8660" s="14">
        <f>E8660*(K8660-L8660-M8660)*IF(F8660="GHS",1,Assumptions!$B$4)</f>
        <v>4384411.583584615</v>
      </c>
      <c r="O8660" s="15">
        <f t="shared" ca="1" si="948"/>
        <v>467</v>
      </c>
      <c r="P8660" s="15" t="str">
        <f t="shared" ca="1" si="949"/>
        <v>365d+</v>
      </c>
      <c r="Q8660" s="17">
        <f ca="1">IF(P8660="0-90d",0,IF(P8660="91-180d",INDEX(Assumptions!$F$8:$F$12,MATCH(B8660,Assumptions!$A$8:$A$12,0)),IF(P8660="181-365d",INDEX(Assumptions!$G$8:$G$12,MATCH(B8660,Assumptions!$A$8:$A$12,0)),INDEX(Assumptions!$H$8:$H$12,MATCH(B8660,Assumptions!$A$8:$A$12,0)))))</f>
        <v>0.8</v>
      </c>
      <c r="R8660" s="14">
        <f t="shared" ca="1" si="950"/>
        <v>2450181.648</v>
      </c>
      <c r="S8660" s="14">
        <f t="shared" ca="1" si="951"/>
        <v>612545.41200000001</v>
      </c>
      <c r="T8660" s="11" t="s">
        <v>25</v>
      </c>
      <c r="U8660" s="18" t="s">
        <v>26</v>
      </c>
    </row>
    <row r="8661" spans="1:21" ht="15" customHeight="1" x14ac:dyDescent="0.15">
      <c r="A8661" s="10" t="s">
        <v>8709</v>
      </c>
      <c r="B8661" s="11" t="s">
        <v>41</v>
      </c>
      <c r="C8661" s="11" t="s">
        <v>49</v>
      </c>
      <c r="D8661" s="12">
        <v>45760</v>
      </c>
      <c r="E8661" s="11">
        <v>171</v>
      </c>
      <c r="F8661" s="11" t="s">
        <v>33</v>
      </c>
      <c r="G8661" s="13">
        <v>233.51</v>
      </c>
      <c r="H8661" s="14">
        <f t="shared" si="945"/>
        <v>39930.21</v>
      </c>
      <c r="I8661" s="14">
        <f>IF(F8661="GHS",H8661,H8661*Assumptions!$B$4)</f>
        <v>39930.21</v>
      </c>
      <c r="J8661" s="15" t="str">
        <f>INDEX(Assumptions!$B$8:$B$12,MATCH(B8661,Assumptions!$A$8:$A$12,0))</f>
        <v>Weighted Average</v>
      </c>
      <c r="K8661" s="16">
        <f>G8661/(1-INDEX(Assumptions!$D$8:$D$12,MATCH(B8661,Assumptions!$A$8:$A$12,0)))</f>
        <v>359.24615384615385</v>
      </c>
      <c r="L8661" s="16">
        <f t="shared" si="946"/>
        <v>7.0052999999999992</v>
      </c>
      <c r="M8661" s="16">
        <f t="shared" si="947"/>
        <v>17.962307692307693</v>
      </c>
      <c r="N8661" s="14">
        <f>E8661*(K8661-L8661-M8661)*IF(F8661="GHS",1,Assumptions!$B$4)</f>
        <v>57161.631392307689</v>
      </c>
      <c r="O8661" s="15">
        <f t="shared" ca="1" si="948"/>
        <v>526</v>
      </c>
      <c r="P8661" s="15" t="str">
        <f t="shared" ca="1" si="949"/>
        <v>365d+</v>
      </c>
      <c r="Q8661" s="17">
        <f ca="1">IF(P8661="0-90d",0,IF(P8661="91-180d",INDEX(Assumptions!$F$8:$F$12,MATCH(B8661,Assumptions!$A$8:$A$12,0)),IF(P8661="181-365d",INDEX(Assumptions!$G$8:$G$12,MATCH(B8661,Assumptions!$A$8:$A$12,0)),INDEX(Assumptions!$H$8:$H$12,MATCH(B8661,Assumptions!$A$8:$A$12,0)))))</f>
        <v>0.8</v>
      </c>
      <c r="R8661" s="14">
        <f t="shared" ca="1" si="950"/>
        <v>31944.168000000001</v>
      </c>
      <c r="S8661" s="14">
        <f t="shared" ca="1" si="951"/>
        <v>7986.0419999999976</v>
      </c>
      <c r="T8661" s="11" t="s">
        <v>25</v>
      </c>
      <c r="U8661" s="18" t="s">
        <v>26</v>
      </c>
    </row>
    <row r="8662" spans="1:21" ht="15" customHeight="1" x14ac:dyDescent="0.15">
      <c r="A8662" s="10" t="s">
        <v>8710</v>
      </c>
      <c r="B8662" s="11" t="s">
        <v>41</v>
      </c>
      <c r="C8662" s="11" t="s">
        <v>115</v>
      </c>
      <c r="D8662" s="12">
        <v>46119</v>
      </c>
      <c r="E8662" s="11">
        <v>1859</v>
      </c>
      <c r="F8662" s="11" t="s">
        <v>33</v>
      </c>
      <c r="G8662" s="13">
        <v>274.23</v>
      </c>
      <c r="H8662" s="14">
        <f t="shared" si="945"/>
        <v>509793.57</v>
      </c>
      <c r="I8662" s="14">
        <f>IF(F8662="GHS",H8662,H8662*Assumptions!$B$4)</f>
        <v>509793.57</v>
      </c>
      <c r="J8662" s="15" t="str">
        <f>INDEX(Assumptions!$B$8:$B$12,MATCH(B8662,Assumptions!$A$8:$A$12,0))</f>
        <v>Weighted Average</v>
      </c>
      <c r="K8662" s="16">
        <f>G8662/(1-INDEX(Assumptions!$D$8:$D$12,MATCH(B8662,Assumptions!$A$8:$A$12,0)))</f>
        <v>421.89230769230772</v>
      </c>
      <c r="L8662" s="16">
        <f t="shared" si="946"/>
        <v>8.2269000000000005</v>
      </c>
      <c r="M8662" s="16">
        <f t="shared" si="947"/>
        <v>21.094615384615388</v>
      </c>
      <c r="N8662" s="14">
        <f>E8662*(K8662-L8662-M8662)*IF(F8662="GHS",1,Assumptions!$B$4)</f>
        <v>729789.10290000006</v>
      </c>
      <c r="O8662" s="15">
        <f t="shared" ca="1" si="948"/>
        <v>167</v>
      </c>
      <c r="P8662" s="15" t="str">
        <f t="shared" ca="1" si="949"/>
        <v>91-180d</v>
      </c>
      <c r="Q8662" s="17">
        <f ca="1">IF(P8662="0-90d",0,IF(P8662="91-180d",INDEX(Assumptions!$F$8:$F$12,MATCH(B8662,Assumptions!$A$8:$A$12,0)),IF(P8662="181-365d",INDEX(Assumptions!$G$8:$G$12,MATCH(B8662,Assumptions!$A$8:$A$12,0)),INDEX(Assumptions!$H$8:$H$12,MATCH(B8662,Assumptions!$A$8:$A$12,0)))))</f>
        <v>0.1</v>
      </c>
      <c r="R8662" s="14">
        <f t="shared" ca="1" si="950"/>
        <v>50979.357000000004</v>
      </c>
      <c r="S8662" s="14">
        <f t="shared" ca="1" si="951"/>
        <v>458814.21299999999</v>
      </c>
      <c r="T8662" s="11" t="s">
        <v>25</v>
      </c>
      <c r="U8662" s="18" t="s">
        <v>26</v>
      </c>
    </row>
    <row r="8663" spans="1:21" ht="15" customHeight="1" x14ac:dyDescent="0.15">
      <c r="A8663" s="10" t="s">
        <v>8711</v>
      </c>
      <c r="B8663" s="11" t="s">
        <v>22</v>
      </c>
      <c r="C8663" s="11" t="s">
        <v>23</v>
      </c>
      <c r="D8663" s="12">
        <v>45769</v>
      </c>
      <c r="E8663" s="11">
        <v>3567</v>
      </c>
      <c r="F8663" s="11" t="s">
        <v>24</v>
      </c>
      <c r="G8663" s="13">
        <v>26720.17</v>
      </c>
      <c r="H8663" s="14">
        <f t="shared" si="945"/>
        <v>95310846.390000001</v>
      </c>
      <c r="I8663" s="14">
        <f>IF(F8663="GHS",H8663,H8663*Assumptions!$B$4)</f>
        <v>1029357141.0120001</v>
      </c>
      <c r="J8663" s="15" t="str">
        <f>INDEX(Assumptions!$B$8:$B$12,MATCH(B8663,Assumptions!$A$8:$A$12,0))</f>
        <v>FIFO</v>
      </c>
      <c r="K8663" s="16">
        <f>G8663/(1-INDEX(Assumptions!$D$8:$D$12,MATCH(B8663,Assumptions!$A$8:$A$12,0)))</f>
        <v>32585.573170731703</v>
      </c>
      <c r="L8663" s="16">
        <f t="shared" si="946"/>
        <v>801.60509999999988</v>
      </c>
      <c r="M8663" s="16">
        <f t="shared" si="947"/>
        <v>1629.2786585365852</v>
      </c>
      <c r="N8663" s="14">
        <f>E8663*(K8663-L8663-M8663)*IF(F8663="GHS",1,Assumptions!$B$4)</f>
        <v>1161667193.0396397</v>
      </c>
      <c r="O8663" s="15">
        <f t="shared" ca="1" si="948"/>
        <v>517</v>
      </c>
      <c r="P8663" s="15" t="str">
        <f t="shared" ca="1" si="949"/>
        <v>365d+</v>
      </c>
      <c r="Q8663" s="17">
        <f ca="1">IF(P8663="0-90d",0,IF(P8663="91-180d",INDEX(Assumptions!$F$8:$F$12,MATCH(B8663,Assumptions!$A$8:$A$12,0)),IF(P8663="181-365d",INDEX(Assumptions!$G$8:$G$12,MATCH(B8663,Assumptions!$A$8:$A$12,0)),INDEX(Assumptions!$H$8:$H$12,MATCH(B8663,Assumptions!$A$8:$A$12,0)))))</f>
        <v>0.5</v>
      </c>
      <c r="R8663" s="14">
        <f t="shared" ca="1" si="950"/>
        <v>514678570.50600004</v>
      </c>
      <c r="S8663" s="14">
        <f t="shared" ca="1" si="951"/>
        <v>514678570.50600004</v>
      </c>
      <c r="T8663" s="11" t="s">
        <v>25</v>
      </c>
      <c r="U8663" s="18" t="s">
        <v>26</v>
      </c>
    </row>
    <row r="8664" spans="1:21" ht="15" customHeight="1" x14ac:dyDescent="0.15">
      <c r="A8664" s="10" t="s">
        <v>8712</v>
      </c>
      <c r="B8664" s="11" t="s">
        <v>41</v>
      </c>
      <c r="C8664" s="11" t="s">
        <v>44</v>
      </c>
      <c r="D8664" s="12">
        <v>46206</v>
      </c>
      <c r="E8664" s="11">
        <v>3938</v>
      </c>
      <c r="F8664" s="11" t="s">
        <v>33</v>
      </c>
      <c r="G8664" s="13">
        <v>357.14</v>
      </c>
      <c r="H8664" s="14">
        <f t="shared" si="945"/>
        <v>1406417.3199999998</v>
      </c>
      <c r="I8664" s="14">
        <f>IF(F8664="GHS",H8664,H8664*Assumptions!$B$4)</f>
        <v>1406417.3199999998</v>
      </c>
      <c r="J8664" s="15" t="str">
        <f>INDEX(Assumptions!$B$8:$B$12,MATCH(B8664,Assumptions!$A$8:$A$12,0))</f>
        <v>Weighted Average</v>
      </c>
      <c r="K8664" s="16">
        <f>G8664/(1-INDEX(Assumptions!$D$8:$D$12,MATCH(B8664,Assumptions!$A$8:$A$12,0)))</f>
        <v>549.44615384615383</v>
      </c>
      <c r="L8664" s="16">
        <f t="shared" si="946"/>
        <v>10.7142</v>
      </c>
      <c r="M8664" s="16">
        <f t="shared" si="947"/>
        <v>27.472307692307695</v>
      </c>
      <c r="N8664" s="14">
        <f>E8664*(K8664-L8664-M8664)*IF(F8664="GHS",1,Assumptions!$B$4)</f>
        <v>2013340.4865538459</v>
      </c>
      <c r="O8664" s="15">
        <f t="shared" ca="1" si="948"/>
        <v>80</v>
      </c>
      <c r="P8664" s="15" t="str">
        <f t="shared" ca="1" si="949"/>
        <v>0-90d</v>
      </c>
      <c r="Q8664" s="17">
        <f ca="1">IF(P8664="0-90d",0,IF(P8664="91-180d",INDEX(Assumptions!$F$8:$F$12,MATCH(B8664,Assumptions!$A$8:$A$12,0)),IF(P8664="181-365d",INDEX(Assumptions!$G$8:$G$12,MATCH(B8664,Assumptions!$A$8:$A$12,0)),INDEX(Assumptions!$H$8:$H$12,MATCH(B8664,Assumptions!$A$8:$A$12,0)))))</f>
        <v>0</v>
      </c>
      <c r="R8664" s="14">
        <f t="shared" ca="1" si="950"/>
        <v>0</v>
      </c>
      <c r="S8664" s="14">
        <f t="shared" ca="1" si="951"/>
        <v>1406417.3199999998</v>
      </c>
      <c r="T8664" s="11" t="s">
        <v>25</v>
      </c>
      <c r="U8664" s="18" t="s">
        <v>26</v>
      </c>
    </row>
    <row r="8665" spans="1:21" ht="15" customHeight="1" x14ac:dyDescent="0.15">
      <c r="A8665" s="10" t="s">
        <v>8713</v>
      </c>
      <c r="B8665" s="11" t="s">
        <v>41</v>
      </c>
      <c r="C8665" s="11" t="s">
        <v>49</v>
      </c>
      <c r="D8665" s="12">
        <v>45790</v>
      </c>
      <c r="E8665" s="11">
        <v>2125</v>
      </c>
      <c r="F8665" s="11" t="s">
        <v>33</v>
      </c>
      <c r="G8665" s="13">
        <v>860.71</v>
      </c>
      <c r="H8665" s="14">
        <f t="shared" si="945"/>
        <v>1829008.75</v>
      </c>
      <c r="I8665" s="14">
        <f>IF(F8665="GHS",H8665,H8665*Assumptions!$B$4)</f>
        <v>1829008.75</v>
      </c>
      <c r="J8665" s="15" t="str">
        <f>INDEX(Assumptions!$B$8:$B$12,MATCH(B8665,Assumptions!$A$8:$A$12,0))</f>
        <v>Weighted Average</v>
      </c>
      <c r="K8665" s="16">
        <f>G8665/(1-INDEX(Assumptions!$D$8:$D$12,MATCH(B8665,Assumptions!$A$8:$A$12,0)))</f>
        <v>1324.1692307692308</v>
      </c>
      <c r="L8665" s="16">
        <f t="shared" si="946"/>
        <v>25.821300000000001</v>
      </c>
      <c r="M8665" s="16">
        <f t="shared" si="947"/>
        <v>66.208461538461549</v>
      </c>
      <c r="N8665" s="14">
        <f>E8665*(K8665-L8665-M8665)*IF(F8665="GHS",1,Assumptions!$B$4)</f>
        <v>2618296.3721153848</v>
      </c>
      <c r="O8665" s="15">
        <f t="shared" ca="1" si="948"/>
        <v>496</v>
      </c>
      <c r="P8665" s="15" t="str">
        <f t="shared" ca="1" si="949"/>
        <v>365d+</v>
      </c>
      <c r="Q8665" s="17">
        <f ca="1">IF(P8665="0-90d",0,IF(P8665="91-180d",INDEX(Assumptions!$F$8:$F$12,MATCH(B8665,Assumptions!$A$8:$A$12,0)),IF(P8665="181-365d",INDEX(Assumptions!$G$8:$G$12,MATCH(B8665,Assumptions!$A$8:$A$12,0)),INDEX(Assumptions!$H$8:$H$12,MATCH(B8665,Assumptions!$A$8:$A$12,0)))))</f>
        <v>0.8</v>
      </c>
      <c r="R8665" s="14">
        <f t="shared" ca="1" si="950"/>
        <v>1463207</v>
      </c>
      <c r="S8665" s="14">
        <f t="shared" ca="1" si="951"/>
        <v>365801.75</v>
      </c>
      <c r="T8665" s="11" t="s">
        <v>50</v>
      </c>
      <c r="U8665" s="18" t="s">
        <v>26</v>
      </c>
    </row>
    <row r="8666" spans="1:21" ht="15" customHeight="1" x14ac:dyDescent="0.15">
      <c r="A8666" s="10" t="s">
        <v>8714</v>
      </c>
      <c r="B8666" s="11" t="s">
        <v>31</v>
      </c>
      <c r="C8666" s="11" t="s">
        <v>76</v>
      </c>
      <c r="D8666" s="12">
        <v>45958</v>
      </c>
      <c r="E8666" s="11">
        <v>2105</v>
      </c>
      <c r="F8666" s="11" t="s">
        <v>33</v>
      </c>
      <c r="G8666" s="13">
        <v>1457.61</v>
      </c>
      <c r="H8666" s="14">
        <f t="shared" si="945"/>
        <v>3068269.05</v>
      </c>
      <c r="I8666" s="14">
        <f>IF(F8666="GHS",H8666,H8666*Assumptions!$B$4)</f>
        <v>3068269.05</v>
      </c>
      <c r="J8666" s="15" t="str">
        <f>INDEX(Assumptions!$B$8:$B$12,MATCH(B8666,Assumptions!$A$8:$A$12,0))</f>
        <v>Weighted Average</v>
      </c>
      <c r="K8666" s="16">
        <f>G8666/(1-INDEX(Assumptions!$D$8:$D$12,MATCH(B8666,Assumptions!$A$8:$A$12,0)))</f>
        <v>2024.4583333333333</v>
      </c>
      <c r="L8666" s="16">
        <f t="shared" si="946"/>
        <v>43.728299999999997</v>
      </c>
      <c r="M8666" s="16">
        <f t="shared" si="947"/>
        <v>101.22291666666666</v>
      </c>
      <c r="N8666" s="14">
        <f>E8666*(K8666-L8666-M8666)*IF(F8666="GHS",1,Assumptions!$B$4)</f>
        <v>3956362.4805833334</v>
      </c>
      <c r="O8666" s="15">
        <f t="shared" ca="1" si="948"/>
        <v>328</v>
      </c>
      <c r="P8666" s="15" t="str">
        <f t="shared" ca="1" si="949"/>
        <v>181-365d</v>
      </c>
      <c r="Q8666" s="17">
        <f ca="1">IF(P8666="0-90d",0,IF(P8666="91-180d",INDEX(Assumptions!$F$8:$F$12,MATCH(B8666,Assumptions!$A$8:$A$12,0)),IF(P8666="181-365d",INDEX(Assumptions!$G$8:$G$12,MATCH(B8666,Assumptions!$A$8:$A$12,0)),INDEX(Assumptions!$H$8:$H$12,MATCH(B8666,Assumptions!$A$8:$A$12,0)))))</f>
        <v>0.2</v>
      </c>
      <c r="R8666" s="14">
        <f t="shared" ca="1" si="950"/>
        <v>613653.80999999994</v>
      </c>
      <c r="S8666" s="14">
        <f t="shared" ca="1" si="951"/>
        <v>2454615.2399999998</v>
      </c>
      <c r="T8666" s="11" t="s">
        <v>50</v>
      </c>
      <c r="U8666" s="18" t="s">
        <v>26</v>
      </c>
    </row>
    <row r="8667" spans="1:21" ht="15" customHeight="1" x14ac:dyDescent="0.15">
      <c r="A8667" s="10" t="s">
        <v>8715</v>
      </c>
      <c r="B8667" s="11" t="s">
        <v>28</v>
      </c>
      <c r="C8667" s="11" t="s">
        <v>35</v>
      </c>
      <c r="D8667" s="12">
        <v>46138</v>
      </c>
      <c r="E8667" s="11">
        <v>4329</v>
      </c>
      <c r="F8667" s="11" t="s">
        <v>24</v>
      </c>
      <c r="G8667" s="13">
        <v>6851.81</v>
      </c>
      <c r="H8667" s="14">
        <f t="shared" si="945"/>
        <v>29661485.490000002</v>
      </c>
      <c r="I8667" s="14">
        <f>IF(F8667="GHS",H8667,H8667*Assumptions!$B$4)</f>
        <v>320344043.29200006</v>
      </c>
      <c r="J8667" s="15" t="str">
        <f>INDEX(Assumptions!$B$8:$B$12,MATCH(B8667,Assumptions!$A$8:$A$12,0))</f>
        <v>Fair Value Less Costs to Sell</v>
      </c>
      <c r="K8667" s="16">
        <f>G8667/(1-INDEX(Assumptions!$D$8:$D$12,MATCH(B8667,Assumptions!$A$8:$A$12,0)))</f>
        <v>7786.1477272727279</v>
      </c>
      <c r="L8667" s="16">
        <f t="shared" si="946"/>
        <v>205.55430000000001</v>
      </c>
      <c r="M8667" s="16">
        <f t="shared" si="947"/>
        <v>389.3073863636364</v>
      </c>
      <c r="N8667" s="14">
        <f>E8667*(K8667-L8667-M8667)*IF(F8667="GHS",1,Assumptions!$B$4)</f>
        <v>336215634.52783096</v>
      </c>
      <c r="O8667" s="15">
        <f t="shared" ca="1" si="948"/>
        <v>148</v>
      </c>
      <c r="P8667" s="15" t="str">
        <f t="shared" ca="1" si="949"/>
        <v>91-180d</v>
      </c>
      <c r="Q8667" s="17">
        <f ca="1">IF(P8667="0-90d",0,IF(P8667="91-180d",INDEX(Assumptions!$F$8:$F$12,MATCH(B8667,Assumptions!$A$8:$A$12,0)),IF(P8667="181-365d",INDEX(Assumptions!$G$8:$G$12,MATCH(B8667,Assumptions!$A$8:$A$12,0)),INDEX(Assumptions!$H$8:$H$12,MATCH(B8667,Assumptions!$A$8:$A$12,0)))))</f>
        <v>0.02</v>
      </c>
      <c r="R8667" s="14">
        <f t="shared" ca="1" si="950"/>
        <v>6406880.865840001</v>
      </c>
      <c r="S8667" s="14">
        <f t="shared" ca="1" si="951"/>
        <v>313937162.42616004</v>
      </c>
      <c r="T8667" s="11" t="s">
        <v>25</v>
      </c>
      <c r="U8667" s="18" t="s">
        <v>26</v>
      </c>
    </row>
    <row r="8668" spans="1:21" ht="15" customHeight="1" x14ac:dyDescent="0.15">
      <c r="A8668" s="10" t="s">
        <v>8716</v>
      </c>
      <c r="B8668" s="11" t="s">
        <v>28</v>
      </c>
      <c r="C8668" s="11" t="s">
        <v>29</v>
      </c>
      <c r="D8668" s="12">
        <v>45981</v>
      </c>
      <c r="E8668" s="11">
        <v>3058</v>
      </c>
      <c r="F8668" s="11" t="s">
        <v>24</v>
      </c>
      <c r="G8668" s="13">
        <v>6631.09</v>
      </c>
      <c r="H8668" s="14">
        <f t="shared" si="945"/>
        <v>20277873.219999999</v>
      </c>
      <c r="I8668" s="14">
        <f>IF(F8668="GHS",H8668,H8668*Assumptions!$B$4)</f>
        <v>219001030.77599999</v>
      </c>
      <c r="J8668" s="15" t="str">
        <f>INDEX(Assumptions!$B$8:$B$12,MATCH(B8668,Assumptions!$A$8:$A$12,0))</f>
        <v>Fair Value Less Costs to Sell</v>
      </c>
      <c r="K8668" s="16">
        <f>G8668/(1-INDEX(Assumptions!$D$8:$D$12,MATCH(B8668,Assumptions!$A$8:$A$12,0)))</f>
        <v>7535.329545454546</v>
      </c>
      <c r="L8668" s="16">
        <f t="shared" si="946"/>
        <v>198.93270000000001</v>
      </c>
      <c r="M8668" s="16">
        <f t="shared" si="947"/>
        <v>376.76647727272734</v>
      </c>
      <c r="N8668" s="14">
        <f>E8668*(K8668-L8668-M8668)*IF(F8668="GHS",1,Assumptions!$B$4)</f>
        <v>229851536.39172</v>
      </c>
      <c r="O8668" s="15">
        <f t="shared" ca="1" si="948"/>
        <v>305</v>
      </c>
      <c r="P8668" s="15" t="str">
        <f t="shared" ca="1" si="949"/>
        <v>181-365d</v>
      </c>
      <c r="Q8668" s="17">
        <f ca="1">IF(P8668="0-90d",0,IF(P8668="91-180d",INDEX(Assumptions!$F$8:$F$12,MATCH(B8668,Assumptions!$A$8:$A$12,0)),IF(P8668="181-365d",INDEX(Assumptions!$G$8:$G$12,MATCH(B8668,Assumptions!$A$8:$A$12,0)),INDEX(Assumptions!$H$8:$H$12,MATCH(B8668,Assumptions!$A$8:$A$12,0)))))</f>
        <v>0.1</v>
      </c>
      <c r="R8668" s="14">
        <f t="shared" ca="1" si="950"/>
        <v>21900103.077600002</v>
      </c>
      <c r="S8668" s="14">
        <f t="shared" ca="1" si="951"/>
        <v>197100927.69839999</v>
      </c>
      <c r="T8668" s="11" t="s">
        <v>50</v>
      </c>
      <c r="U8668" s="18" t="s">
        <v>26</v>
      </c>
    </row>
    <row r="8669" spans="1:21" ht="15" customHeight="1" x14ac:dyDescent="0.15">
      <c r="A8669" s="10" t="s">
        <v>8717</v>
      </c>
      <c r="B8669" s="11" t="s">
        <v>31</v>
      </c>
      <c r="C8669" s="11" t="s">
        <v>63</v>
      </c>
      <c r="D8669" s="12">
        <v>45774</v>
      </c>
      <c r="E8669" s="11">
        <v>3216</v>
      </c>
      <c r="F8669" s="11" t="s">
        <v>33</v>
      </c>
      <c r="G8669" s="13">
        <v>3617.06</v>
      </c>
      <c r="H8669" s="14">
        <f t="shared" si="945"/>
        <v>11632464.959999999</v>
      </c>
      <c r="I8669" s="14">
        <f>IF(F8669="GHS",H8669,H8669*Assumptions!$B$4)</f>
        <v>11632464.959999999</v>
      </c>
      <c r="J8669" s="15" t="str">
        <f>INDEX(Assumptions!$B$8:$B$12,MATCH(B8669,Assumptions!$A$8:$A$12,0))</f>
        <v>Weighted Average</v>
      </c>
      <c r="K8669" s="16">
        <f>G8669/(1-INDEX(Assumptions!$D$8:$D$12,MATCH(B8669,Assumptions!$A$8:$A$12,0)))</f>
        <v>5023.6944444444443</v>
      </c>
      <c r="L8669" s="16">
        <f t="shared" si="946"/>
        <v>108.51179999999999</v>
      </c>
      <c r="M8669" s="16">
        <f t="shared" si="947"/>
        <v>251.18472222222223</v>
      </c>
      <c r="N8669" s="14">
        <f>E8669*(K8669-L8669-M8669)*IF(F8669="GHS",1,Assumptions!$B$4)</f>
        <v>14999417.317866666</v>
      </c>
      <c r="O8669" s="15">
        <f t="shared" ca="1" si="948"/>
        <v>512</v>
      </c>
      <c r="P8669" s="15" t="str">
        <f t="shared" ca="1" si="949"/>
        <v>365d+</v>
      </c>
      <c r="Q8669" s="17">
        <f ca="1">IF(P8669="0-90d",0,IF(P8669="91-180d",INDEX(Assumptions!$F$8:$F$12,MATCH(B8669,Assumptions!$A$8:$A$12,0)),IF(P8669="181-365d",INDEX(Assumptions!$G$8:$G$12,MATCH(B8669,Assumptions!$A$8:$A$12,0)),INDEX(Assumptions!$H$8:$H$12,MATCH(B8669,Assumptions!$A$8:$A$12,0)))))</f>
        <v>0.6</v>
      </c>
      <c r="R8669" s="14">
        <f t="shared" ca="1" si="950"/>
        <v>6979478.9759999989</v>
      </c>
      <c r="S8669" s="14">
        <f t="shared" ca="1" si="951"/>
        <v>4652985.9840000002</v>
      </c>
      <c r="T8669" s="11" t="s">
        <v>25</v>
      </c>
      <c r="U8669" s="18" t="s">
        <v>26</v>
      </c>
    </row>
    <row r="8670" spans="1:21" ht="15" customHeight="1" x14ac:dyDescent="0.15">
      <c r="A8670" s="10" t="s">
        <v>8718</v>
      </c>
      <c r="B8670" s="11" t="s">
        <v>41</v>
      </c>
      <c r="C8670" s="11" t="s">
        <v>49</v>
      </c>
      <c r="D8670" s="12">
        <v>45780</v>
      </c>
      <c r="E8670" s="11">
        <v>802</v>
      </c>
      <c r="F8670" s="11" t="s">
        <v>33</v>
      </c>
      <c r="G8670" s="13">
        <v>380.4</v>
      </c>
      <c r="H8670" s="14">
        <f t="shared" si="945"/>
        <v>305080.8</v>
      </c>
      <c r="I8670" s="14">
        <f>IF(F8670="GHS",H8670,H8670*Assumptions!$B$4)</f>
        <v>305080.8</v>
      </c>
      <c r="J8670" s="15" t="str">
        <f>INDEX(Assumptions!$B$8:$B$12,MATCH(B8670,Assumptions!$A$8:$A$12,0))</f>
        <v>Weighted Average</v>
      </c>
      <c r="K8670" s="16">
        <f>G8670/(1-INDEX(Assumptions!$D$8:$D$12,MATCH(B8670,Assumptions!$A$8:$A$12,0)))</f>
        <v>585.23076923076917</v>
      </c>
      <c r="L8670" s="16">
        <f t="shared" si="946"/>
        <v>11.411999999999999</v>
      </c>
      <c r="M8670" s="16">
        <f t="shared" si="947"/>
        <v>29.261538461538461</v>
      </c>
      <c r="N8670" s="14">
        <f>E8670*(K8670-L8670-M8670)*IF(F8670="GHS",1,Assumptions!$B$4)</f>
        <v>436734.89907692303</v>
      </c>
      <c r="O8670" s="15">
        <f t="shared" ca="1" si="948"/>
        <v>506</v>
      </c>
      <c r="P8670" s="15" t="str">
        <f t="shared" ca="1" si="949"/>
        <v>365d+</v>
      </c>
      <c r="Q8670" s="17">
        <f ca="1">IF(P8670="0-90d",0,IF(P8670="91-180d",INDEX(Assumptions!$F$8:$F$12,MATCH(B8670,Assumptions!$A$8:$A$12,0)),IF(P8670="181-365d",INDEX(Assumptions!$G$8:$G$12,MATCH(B8670,Assumptions!$A$8:$A$12,0)),INDEX(Assumptions!$H$8:$H$12,MATCH(B8670,Assumptions!$A$8:$A$12,0)))))</f>
        <v>0.8</v>
      </c>
      <c r="R8670" s="14">
        <f t="shared" ca="1" si="950"/>
        <v>244064.64000000001</v>
      </c>
      <c r="S8670" s="14">
        <f t="shared" ca="1" si="951"/>
        <v>61016.159999999974</v>
      </c>
      <c r="T8670" s="11" t="s">
        <v>25</v>
      </c>
      <c r="U8670" s="18" t="s">
        <v>36</v>
      </c>
    </row>
    <row r="8671" spans="1:21" ht="15" customHeight="1" x14ac:dyDescent="0.15">
      <c r="A8671" s="10" t="s">
        <v>8719</v>
      </c>
      <c r="B8671" s="11" t="s">
        <v>46</v>
      </c>
      <c r="C8671" s="11" t="s">
        <v>119</v>
      </c>
      <c r="D8671" s="12">
        <v>46125</v>
      </c>
      <c r="E8671" s="11">
        <v>737</v>
      </c>
      <c r="F8671" s="11" t="s">
        <v>33</v>
      </c>
      <c r="G8671" s="13">
        <v>510257.34</v>
      </c>
      <c r="H8671" s="14">
        <f t="shared" si="945"/>
        <v>376059659.58000004</v>
      </c>
      <c r="I8671" s="14">
        <f>IF(F8671="GHS",H8671,H8671*Assumptions!$B$4)</f>
        <v>376059659.58000004</v>
      </c>
      <c r="J8671" s="15" t="str">
        <f>INDEX(Assumptions!$B$8:$B$12,MATCH(B8671,Assumptions!$A$8:$A$12,0))</f>
        <v>Specific Identification</v>
      </c>
      <c r="K8671" s="16">
        <f>G8671/(1-INDEX(Assumptions!$D$8:$D$12,MATCH(B8671,Assumptions!$A$8:$A$12,0)))</f>
        <v>654176.07692307688</v>
      </c>
      <c r="L8671" s="16">
        <f t="shared" si="946"/>
        <v>15307.7202</v>
      </c>
      <c r="M8671" s="16">
        <f t="shared" si="947"/>
        <v>32708.803846153845</v>
      </c>
      <c r="N8671" s="14">
        <f>E8671*(K8671-L8671-M8671)*IF(F8671="GHS",1,Assumptions!$B$4)</f>
        <v>446739590.47029227</v>
      </c>
      <c r="O8671" s="15">
        <f t="shared" ca="1" si="948"/>
        <v>161</v>
      </c>
      <c r="P8671" s="15" t="str">
        <f t="shared" ca="1" si="949"/>
        <v>91-180d</v>
      </c>
      <c r="Q8671" s="17">
        <f ca="1">IF(P8671="0-90d",0,IF(P8671="91-180d",INDEX(Assumptions!$F$8:$F$12,MATCH(B8671,Assumptions!$A$8:$A$12,0)),IF(P8671="181-365d",INDEX(Assumptions!$G$8:$G$12,MATCH(B8671,Assumptions!$A$8:$A$12,0)),INDEX(Assumptions!$H$8:$H$12,MATCH(B8671,Assumptions!$A$8:$A$12,0)))))</f>
        <v>0</v>
      </c>
      <c r="R8671" s="14">
        <f t="shared" ca="1" si="950"/>
        <v>0</v>
      </c>
      <c r="S8671" s="14">
        <f t="shared" ca="1" si="951"/>
        <v>376059659.58000004</v>
      </c>
      <c r="T8671" s="11" t="s">
        <v>25</v>
      </c>
      <c r="U8671" s="18" t="s">
        <v>26</v>
      </c>
    </row>
    <row r="8672" spans="1:21" ht="15" customHeight="1" x14ac:dyDescent="0.15">
      <c r="A8672" s="10" t="s">
        <v>8720</v>
      </c>
      <c r="B8672" s="11" t="s">
        <v>28</v>
      </c>
      <c r="C8672" s="11" t="s">
        <v>55</v>
      </c>
      <c r="D8672" s="12">
        <v>46189</v>
      </c>
      <c r="E8672" s="11">
        <v>2628</v>
      </c>
      <c r="F8672" s="11" t="s">
        <v>24</v>
      </c>
      <c r="G8672" s="13">
        <v>5261.07</v>
      </c>
      <c r="H8672" s="14">
        <f t="shared" si="945"/>
        <v>13826091.959999999</v>
      </c>
      <c r="I8672" s="14">
        <f>IF(F8672="GHS",H8672,H8672*Assumptions!$B$4)</f>
        <v>149321793.16800001</v>
      </c>
      <c r="J8672" s="15" t="str">
        <f>INDEX(Assumptions!$B$8:$B$12,MATCH(B8672,Assumptions!$A$8:$A$12,0))</f>
        <v>Fair Value Less Costs to Sell</v>
      </c>
      <c r="K8672" s="16">
        <f>G8672/(1-INDEX(Assumptions!$D$8:$D$12,MATCH(B8672,Assumptions!$A$8:$A$12,0)))</f>
        <v>5978.488636363636</v>
      </c>
      <c r="L8672" s="16">
        <f t="shared" si="946"/>
        <v>157.8321</v>
      </c>
      <c r="M8672" s="16">
        <f t="shared" si="947"/>
        <v>298.9244318181818</v>
      </c>
      <c r="N8672" s="14">
        <f>E8672*(K8672-L8672-M8672)*IF(F8672="GHS",1,Assumptions!$B$4)</f>
        <v>156720009.28405094</v>
      </c>
      <c r="O8672" s="15">
        <f t="shared" ca="1" si="948"/>
        <v>97</v>
      </c>
      <c r="P8672" s="15" t="str">
        <f t="shared" ca="1" si="949"/>
        <v>91-180d</v>
      </c>
      <c r="Q8672" s="17">
        <f ca="1">IF(P8672="0-90d",0,IF(P8672="91-180d",INDEX(Assumptions!$F$8:$F$12,MATCH(B8672,Assumptions!$A$8:$A$12,0)),IF(P8672="181-365d",INDEX(Assumptions!$G$8:$G$12,MATCH(B8672,Assumptions!$A$8:$A$12,0)),INDEX(Assumptions!$H$8:$H$12,MATCH(B8672,Assumptions!$A$8:$A$12,0)))))</f>
        <v>0.02</v>
      </c>
      <c r="R8672" s="14">
        <f t="shared" ca="1" si="950"/>
        <v>2986435.8633600003</v>
      </c>
      <c r="S8672" s="14">
        <f t="shared" ca="1" si="951"/>
        <v>146335357.30464002</v>
      </c>
      <c r="T8672" s="11" t="s">
        <v>25</v>
      </c>
      <c r="U8672" s="18" t="s">
        <v>26</v>
      </c>
    </row>
    <row r="8673" spans="1:21" ht="15" customHeight="1" x14ac:dyDescent="0.15">
      <c r="A8673" s="10" t="s">
        <v>8721</v>
      </c>
      <c r="B8673" s="11" t="s">
        <v>22</v>
      </c>
      <c r="C8673" s="11" t="s">
        <v>23</v>
      </c>
      <c r="D8673" s="12">
        <v>45973</v>
      </c>
      <c r="E8673" s="11">
        <v>830</v>
      </c>
      <c r="F8673" s="11" t="s">
        <v>24</v>
      </c>
      <c r="G8673" s="13">
        <v>9726.1299999999992</v>
      </c>
      <c r="H8673" s="14">
        <f t="shared" si="945"/>
        <v>8072687.8999999994</v>
      </c>
      <c r="I8673" s="14">
        <f>IF(F8673="GHS",H8673,H8673*Assumptions!$B$4)</f>
        <v>87185029.319999993</v>
      </c>
      <c r="J8673" s="15" t="str">
        <f>INDEX(Assumptions!$B$8:$B$12,MATCH(B8673,Assumptions!$A$8:$A$12,0))</f>
        <v>FIFO</v>
      </c>
      <c r="K8673" s="16">
        <f>G8673/(1-INDEX(Assumptions!$D$8:$D$12,MATCH(B8673,Assumptions!$A$8:$A$12,0)))</f>
        <v>11861.134146341461</v>
      </c>
      <c r="L8673" s="16">
        <f t="shared" si="946"/>
        <v>291.78389999999996</v>
      </c>
      <c r="M8673" s="16">
        <f t="shared" si="947"/>
        <v>593.05670731707312</v>
      </c>
      <c r="N8673" s="14">
        <f>E8673*(K8673-L8673-M8673)*IF(F8673="GHS",1,Assumptions!$B$4)</f>
        <v>98391495.283814609</v>
      </c>
      <c r="O8673" s="15">
        <f t="shared" ca="1" si="948"/>
        <v>313</v>
      </c>
      <c r="P8673" s="15" t="str">
        <f t="shared" ca="1" si="949"/>
        <v>181-365d</v>
      </c>
      <c r="Q8673" s="17">
        <f ca="1">IF(P8673="0-90d",0,IF(P8673="91-180d",INDEX(Assumptions!$F$8:$F$12,MATCH(B8673,Assumptions!$A$8:$A$12,0)),IF(P8673="181-365d",INDEX(Assumptions!$G$8:$G$12,MATCH(B8673,Assumptions!$A$8:$A$12,0)),INDEX(Assumptions!$H$8:$H$12,MATCH(B8673,Assumptions!$A$8:$A$12,0)))))</f>
        <v>0.15</v>
      </c>
      <c r="R8673" s="14">
        <f t="shared" ca="1" si="950"/>
        <v>13077754.397999998</v>
      </c>
      <c r="S8673" s="14">
        <f t="shared" ca="1" si="951"/>
        <v>74107274.921999991</v>
      </c>
      <c r="T8673" s="11" t="s">
        <v>25</v>
      </c>
      <c r="U8673" s="18" t="s">
        <v>26</v>
      </c>
    </row>
    <row r="8674" spans="1:21" ht="15" customHeight="1" x14ac:dyDescent="0.15">
      <c r="A8674" s="10" t="s">
        <v>8722</v>
      </c>
      <c r="B8674" s="11" t="s">
        <v>28</v>
      </c>
      <c r="C8674" s="11" t="s">
        <v>29</v>
      </c>
      <c r="D8674" s="12">
        <v>46213</v>
      </c>
      <c r="E8674" s="11">
        <v>164</v>
      </c>
      <c r="F8674" s="11" t="s">
        <v>24</v>
      </c>
      <c r="G8674" s="13">
        <v>9469.93</v>
      </c>
      <c r="H8674" s="14">
        <f t="shared" si="945"/>
        <v>1553068.52</v>
      </c>
      <c r="I8674" s="14">
        <f>IF(F8674="GHS",H8674,H8674*Assumptions!$B$4)</f>
        <v>16773140.016000001</v>
      </c>
      <c r="J8674" s="15" t="str">
        <f>INDEX(Assumptions!$B$8:$B$12,MATCH(B8674,Assumptions!$A$8:$A$12,0))</f>
        <v>Fair Value Less Costs to Sell</v>
      </c>
      <c r="K8674" s="16">
        <f>G8674/(1-INDEX(Assumptions!$D$8:$D$12,MATCH(B8674,Assumptions!$A$8:$A$12,0)))</f>
        <v>10761.284090909092</v>
      </c>
      <c r="L8674" s="16">
        <f t="shared" si="946"/>
        <v>284.09789999999998</v>
      </c>
      <c r="M8674" s="16">
        <f t="shared" si="947"/>
        <v>538.06420454545457</v>
      </c>
      <c r="N8674" s="14">
        <f>E8674*(K8674-L8674-M8674)*IF(F8674="GHS",1,Assumptions!$B$4)</f>
        <v>17604172.862247273</v>
      </c>
      <c r="O8674" s="15">
        <f t="shared" ca="1" si="948"/>
        <v>73</v>
      </c>
      <c r="P8674" s="15" t="str">
        <f t="shared" ca="1" si="949"/>
        <v>0-90d</v>
      </c>
      <c r="Q8674" s="17">
        <f ca="1">IF(P8674="0-90d",0,IF(P8674="91-180d",INDEX(Assumptions!$F$8:$F$12,MATCH(B8674,Assumptions!$A$8:$A$12,0)),IF(P8674="181-365d",INDEX(Assumptions!$G$8:$G$12,MATCH(B8674,Assumptions!$A$8:$A$12,0)),INDEX(Assumptions!$H$8:$H$12,MATCH(B8674,Assumptions!$A$8:$A$12,0)))))</f>
        <v>0</v>
      </c>
      <c r="R8674" s="14">
        <f t="shared" ca="1" si="950"/>
        <v>0</v>
      </c>
      <c r="S8674" s="14">
        <f t="shared" ca="1" si="951"/>
        <v>16773140.016000001</v>
      </c>
      <c r="T8674" s="11" t="s">
        <v>25</v>
      </c>
      <c r="U8674" s="18" t="s">
        <v>36</v>
      </c>
    </row>
    <row r="8675" spans="1:21" ht="15" customHeight="1" x14ac:dyDescent="0.15">
      <c r="A8675" s="10" t="s">
        <v>8723</v>
      </c>
      <c r="B8675" s="11" t="s">
        <v>31</v>
      </c>
      <c r="C8675" s="11" t="s">
        <v>76</v>
      </c>
      <c r="D8675" s="12">
        <v>45929</v>
      </c>
      <c r="E8675" s="11">
        <v>612</v>
      </c>
      <c r="F8675" s="11" t="s">
        <v>33</v>
      </c>
      <c r="G8675" s="13">
        <v>2004.08</v>
      </c>
      <c r="H8675" s="14">
        <f t="shared" si="945"/>
        <v>1226496.96</v>
      </c>
      <c r="I8675" s="14">
        <f>IF(F8675="GHS",H8675,H8675*Assumptions!$B$4)</f>
        <v>1226496.96</v>
      </c>
      <c r="J8675" s="15" t="str">
        <f>INDEX(Assumptions!$B$8:$B$12,MATCH(B8675,Assumptions!$A$8:$A$12,0))</f>
        <v>Weighted Average</v>
      </c>
      <c r="K8675" s="16">
        <f>G8675/(1-INDEX(Assumptions!$D$8:$D$12,MATCH(B8675,Assumptions!$A$8:$A$12,0)))</f>
        <v>2783.4444444444443</v>
      </c>
      <c r="L8675" s="16">
        <f t="shared" si="946"/>
        <v>60.122399999999999</v>
      </c>
      <c r="M8675" s="16">
        <f t="shared" si="947"/>
        <v>139.17222222222222</v>
      </c>
      <c r="N8675" s="14">
        <f>E8675*(K8675-L8675-M8675)*IF(F8675="GHS",1,Assumptions!$B$4)</f>
        <v>1581499.6911999998</v>
      </c>
      <c r="O8675" s="15">
        <f t="shared" ca="1" si="948"/>
        <v>357</v>
      </c>
      <c r="P8675" s="15" t="str">
        <f t="shared" ca="1" si="949"/>
        <v>181-365d</v>
      </c>
      <c r="Q8675" s="17">
        <f ca="1">IF(P8675="0-90d",0,IF(P8675="91-180d",INDEX(Assumptions!$F$8:$F$12,MATCH(B8675,Assumptions!$A$8:$A$12,0)),IF(P8675="181-365d",INDEX(Assumptions!$G$8:$G$12,MATCH(B8675,Assumptions!$A$8:$A$12,0)),INDEX(Assumptions!$H$8:$H$12,MATCH(B8675,Assumptions!$A$8:$A$12,0)))))</f>
        <v>0.2</v>
      </c>
      <c r="R8675" s="14">
        <f t="shared" ca="1" si="950"/>
        <v>245299.39199999999</v>
      </c>
      <c r="S8675" s="14">
        <f t="shared" ca="1" si="951"/>
        <v>981197.56799999997</v>
      </c>
      <c r="T8675" s="11" t="s">
        <v>25</v>
      </c>
      <c r="U8675" s="18" t="s">
        <v>26</v>
      </c>
    </row>
    <row r="8676" spans="1:21" ht="15" customHeight="1" x14ac:dyDescent="0.15">
      <c r="A8676" s="10" t="s">
        <v>8724</v>
      </c>
      <c r="B8676" s="11" t="s">
        <v>41</v>
      </c>
      <c r="C8676" s="11" t="s">
        <v>44</v>
      </c>
      <c r="D8676" s="12">
        <v>46088</v>
      </c>
      <c r="E8676" s="11">
        <v>697</v>
      </c>
      <c r="F8676" s="11" t="s">
        <v>33</v>
      </c>
      <c r="G8676" s="13">
        <v>445.26</v>
      </c>
      <c r="H8676" s="14">
        <f t="shared" si="945"/>
        <v>310346.21999999997</v>
      </c>
      <c r="I8676" s="14">
        <f>IF(F8676="GHS",H8676,H8676*Assumptions!$B$4)</f>
        <v>310346.21999999997</v>
      </c>
      <c r="J8676" s="15" t="str">
        <f>INDEX(Assumptions!$B$8:$B$12,MATCH(B8676,Assumptions!$A$8:$A$12,0))</f>
        <v>Weighted Average</v>
      </c>
      <c r="K8676" s="16">
        <f>G8676/(1-INDEX(Assumptions!$D$8:$D$12,MATCH(B8676,Assumptions!$A$8:$A$12,0)))</f>
        <v>685.01538461538462</v>
      </c>
      <c r="L8676" s="16">
        <f t="shared" si="946"/>
        <v>13.357799999999999</v>
      </c>
      <c r="M8676" s="16">
        <f t="shared" si="947"/>
        <v>34.25076923076923</v>
      </c>
      <c r="N8676" s="14">
        <f>E8676*(K8676-L8676-M8676)*IF(F8676="GHS",1,Assumptions!$B$4)</f>
        <v>444272.5503230769</v>
      </c>
      <c r="O8676" s="15">
        <f t="shared" ca="1" si="948"/>
        <v>198</v>
      </c>
      <c r="P8676" s="15" t="str">
        <f t="shared" ca="1" si="949"/>
        <v>181-365d</v>
      </c>
      <c r="Q8676" s="17">
        <f ca="1">IF(P8676="0-90d",0,IF(P8676="91-180d",INDEX(Assumptions!$F$8:$F$12,MATCH(B8676,Assumptions!$A$8:$A$12,0)),IF(P8676="181-365d",INDEX(Assumptions!$G$8:$G$12,MATCH(B8676,Assumptions!$A$8:$A$12,0)),INDEX(Assumptions!$H$8:$H$12,MATCH(B8676,Assumptions!$A$8:$A$12,0)))))</f>
        <v>0.35</v>
      </c>
      <c r="R8676" s="14">
        <f t="shared" ca="1" si="950"/>
        <v>108621.17699999998</v>
      </c>
      <c r="S8676" s="14">
        <f t="shared" si="951"/>
        <v>0</v>
      </c>
      <c r="T8676" s="11" t="s">
        <v>39</v>
      </c>
      <c r="U8676" s="18" t="s">
        <v>26</v>
      </c>
    </row>
    <row r="8677" spans="1:21" ht="15" customHeight="1" x14ac:dyDescent="0.15">
      <c r="A8677" s="10" t="s">
        <v>8725</v>
      </c>
      <c r="B8677" s="11" t="s">
        <v>28</v>
      </c>
      <c r="C8677" s="11" t="s">
        <v>38</v>
      </c>
      <c r="D8677" s="12">
        <v>46069</v>
      </c>
      <c r="E8677" s="11">
        <v>245</v>
      </c>
      <c r="F8677" s="11" t="s">
        <v>24</v>
      </c>
      <c r="G8677" s="13">
        <v>6896.97</v>
      </c>
      <c r="H8677" s="14">
        <f t="shared" si="945"/>
        <v>1689757.6500000001</v>
      </c>
      <c r="I8677" s="14">
        <f>IF(F8677="GHS",H8677,H8677*Assumptions!$B$4)</f>
        <v>18249382.620000001</v>
      </c>
      <c r="J8677" s="15" t="str">
        <f>INDEX(Assumptions!$B$8:$B$12,MATCH(B8677,Assumptions!$A$8:$A$12,0))</f>
        <v>Fair Value Less Costs to Sell</v>
      </c>
      <c r="K8677" s="16">
        <f>G8677/(1-INDEX(Assumptions!$D$8:$D$12,MATCH(B8677,Assumptions!$A$8:$A$12,0)))</f>
        <v>7837.465909090909</v>
      </c>
      <c r="L8677" s="16">
        <f t="shared" si="946"/>
        <v>206.9091</v>
      </c>
      <c r="M8677" s="16">
        <f t="shared" si="947"/>
        <v>391.87329545454548</v>
      </c>
      <c r="N8677" s="14">
        <f>E8677*(K8677-L8677-M8677)*IF(F8677="GHS",1,Assumptions!$B$4)</f>
        <v>19153556.577081818</v>
      </c>
      <c r="O8677" s="15">
        <f t="shared" ca="1" si="948"/>
        <v>217</v>
      </c>
      <c r="P8677" s="15" t="str">
        <f t="shared" ca="1" si="949"/>
        <v>181-365d</v>
      </c>
      <c r="Q8677" s="17">
        <f ca="1">IF(P8677="0-90d",0,IF(P8677="91-180d",INDEX(Assumptions!$F$8:$F$12,MATCH(B8677,Assumptions!$A$8:$A$12,0)),IF(P8677="181-365d",INDEX(Assumptions!$G$8:$G$12,MATCH(B8677,Assumptions!$A$8:$A$12,0)),INDEX(Assumptions!$H$8:$H$12,MATCH(B8677,Assumptions!$A$8:$A$12,0)))))</f>
        <v>0.1</v>
      </c>
      <c r="R8677" s="14">
        <f t="shared" ca="1" si="950"/>
        <v>1824938.2620000001</v>
      </c>
      <c r="S8677" s="14">
        <f t="shared" ca="1" si="951"/>
        <v>16424444.358000001</v>
      </c>
      <c r="T8677" s="11" t="s">
        <v>25</v>
      </c>
      <c r="U8677" s="18" t="s">
        <v>26</v>
      </c>
    </row>
    <row r="8678" spans="1:21" ht="15" customHeight="1" x14ac:dyDescent="0.15">
      <c r="A8678" s="10" t="s">
        <v>8726</v>
      </c>
      <c r="B8678" s="11" t="s">
        <v>41</v>
      </c>
      <c r="C8678" s="11" t="s">
        <v>42</v>
      </c>
      <c r="D8678" s="12">
        <v>45789</v>
      </c>
      <c r="E8678" s="11">
        <v>2365</v>
      </c>
      <c r="F8678" s="11" t="s">
        <v>33</v>
      </c>
      <c r="G8678" s="13">
        <v>424.78</v>
      </c>
      <c r="H8678" s="14">
        <f t="shared" si="945"/>
        <v>1004604.7</v>
      </c>
      <c r="I8678" s="14">
        <f>IF(F8678="GHS",H8678,H8678*Assumptions!$B$4)</f>
        <v>1004604.7</v>
      </c>
      <c r="J8678" s="15" t="str">
        <f>INDEX(Assumptions!$B$8:$B$12,MATCH(B8678,Assumptions!$A$8:$A$12,0))</f>
        <v>Weighted Average</v>
      </c>
      <c r="K8678" s="16">
        <f>G8678/(1-INDEX(Assumptions!$D$8:$D$12,MATCH(B8678,Assumptions!$A$8:$A$12,0)))</f>
        <v>653.5076923076922</v>
      </c>
      <c r="L8678" s="16">
        <f t="shared" si="946"/>
        <v>12.743399999999999</v>
      </c>
      <c r="M8678" s="16">
        <f t="shared" si="947"/>
        <v>32.675384615384608</v>
      </c>
      <c r="N8678" s="14">
        <f>E8678*(K8678-L8678-M8678)*IF(F8678="GHS",1,Assumptions!$B$4)</f>
        <v>1438130.2666923075</v>
      </c>
      <c r="O8678" s="15">
        <f t="shared" ca="1" si="948"/>
        <v>497</v>
      </c>
      <c r="P8678" s="15" t="str">
        <f t="shared" ca="1" si="949"/>
        <v>365d+</v>
      </c>
      <c r="Q8678" s="17">
        <f ca="1">IF(P8678="0-90d",0,IF(P8678="91-180d",INDEX(Assumptions!$F$8:$F$12,MATCH(B8678,Assumptions!$A$8:$A$12,0)),IF(P8678="181-365d",INDEX(Assumptions!$G$8:$G$12,MATCH(B8678,Assumptions!$A$8:$A$12,0)),INDEX(Assumptions!$H$8:$H$12,MATCH(B8678,Assumptions!$A$8:$A$12,0)))))</f>
        <v>0.8</v>
      </c>
      <c r="R8678" s="14">
        <f t="shared" ca="1" si="950"/>
        <v>803683.76</v>
      </c>
      <c r="S8678" s="14">
        <f t="shared" ca="1" si="951"/>
        <v>200920.93999999994</v>
      </c>
      <c r="T8678" s="11" t="s">
        <v>25</v>
      </c>
      <c r="U8678" s="18" t="s">
        <v>26</v>
      </c>
    </row>
    <row r="8679" spans="1:21" ht="15" customHeight="1" x14ac:dyDescent="0.15">
      <c r="A8679" s="10" t="s">
        <v>8727</v>
      </c>
      <c r="B8679" s="11" t="s">
        <v>46</v>
      </c>
      <c r="C8679" s="11" t="s">
        <v>52</v>
      </c>
      <c r="D8679" s="12">
        <v>45962</v>
      </c>
      <c r="E8679" s="11">
        <v>181</v>
      </c>
      <c r="F8679" s="11" t="s">
        <v>33</v>
      </c>
      <c r="G8679" s="13">
        <v>367259.15</v>
      </c>
      <c r="H8679" s="14">
        <f t="shared" si="945"/>
        <v>66473906.150000006</v>
      </c>
      <c r="I8679" s="14">
        <f>IF(F8679="GHS",H8679,H8679*Assumptions!$B$4)</f>
        <v>66473906.150000006</v>
      </c>
      <c r="J8679" s="15" t="str">
        <f>INDEX(Assumptions!$B$8:$B$12,MATCH(B8679,Assumptions!$A$8:$A$12,0))</f>
        <v>Specific Identification</v>
      </c>
      <c r="K8679" s="16">
        <f>G8679/(1-INDEX(Assumptions!$D$8:$D$12,MATCH(B8679,Assumptions!$A$8:$A$12,0)))</f>
        <v>470845.06410256412</v>
      </c>
      <c r="L8679" s="16">
        <f t="shared" si="946"/>
        <v>11017.7745</v>
      </c>
      <c r="M8679" s="16">
        <f t="shared" si="947"/>
        <v>23542.253205128207</v>
      </c>
      <c r="N8679" s="14">
        <f>E8679*(K8679-L8679-M8679)*IF(F8679="GHS",1,Assumptions!$B$4)</f>
        <v>78967591.58793591</v>
      </c>
      <c r="O8679" s="15">
        <f t="shared" ca="1" si="948"/>
        <v>324</v>
      </c>
      <c r="P8679" s="15" t="str">
        <f t="shared" ca="1" si="949"/>
        <v>181-365d</v>
      </c>
      <c r="Q8679" s="17">
        <f ca="1">IF(P8679="0-90d",0,IF(P8679="91-180d",INDEX(Assumptions!$F$8:$F$12,MATCH(B8679,Assumptions!$A$8:$A$12,0)),IF(P8679="181-365d",INDEX(Assumptions!$G$8:$G$12,MATCH(B8679,Assumptions!$A$8:$A$12,0)),INDEX(Assumptions!$H$8:$H$12,MATCH(B8679,Assumptions!$A$8:$A$12,0)))))</f>
        <v>0.05</v>
      </c>
      <c r="R8679" s="14">
        <f t="shared" ca="1" si="950"/>
        <v>3323695.3075000006</v>
      </c>
      <c r="S8679" s="14">
        <f t="shared" ca="1" si="951"/>
        <v>63150210.842500009</v>
      </c>
      <c r="T8679" s="11" t="s">
        <v>25</v>
      </c>
      <c r="U8679" s="18" t="s">
        <v>26</v>
      </c>
    </row>
    <row r="8680" spans="1:21" ht="15" customHeight="1" x14ac:dyDescent="0.15">
      <c r="A8680" s="10" t="s">
        <v>8728</v>
      </c>
      <c r="B8680" s="11" t="s">
        <v>22</v>
      </c>
      <c r="C8680" s="11" t="s">
        <v>81</v>
      </c>
      <c r="D8680" s="12">
        <v>46021</v>
      </c>
      <c r="E8680" s="11">
        <v>651</v>
      </c>
      <c r="F8680" s="11" t="s">
        <v>24</v>
      </c>
      <c r="G8680" s="13">
        <v>21887.7</v>
      </c>
      <c r="H8680" s="14">
        <f t="shared" si="945"/>
        <v>14248892.700000001</v>
      </c>
      <c r="I8680" s="14">
        <f>IF(F8680="GHS",H8680,H8680*Assumptions!$B$4)</f>
        <v>153888041.16000003</v>
      </c>
      <c r="J8680" s="15" t="str">
        <f>INDEX(Assumptions!$B$8:$B$12,MATCH(B8680,Assumptions!$A$8:$A$12,0))</f>
        <v>FIFO</v>
      </c>
      <c r="K8680" s="16">
        <f>G8680/(1-INDEX(Assumptions!$D$8:$D$12,MATCH(B8680,Assumptions!$A$8:$A$12,0)))</f>
        <v>26692.317073170732</v>
      </c>
      <c r="L8680" s="16">
        <f t="shared" si="946"/>
        <v>656.63099999999997</v>
      </c>
      <c r="M8680" s="16">
        <f t="shared" si="947"/>
        <v>1334.6158536585367</v>
      </c>
      <c r="N8680" s="14">
        <f>E8680*(K8680-L8680-M8680)*IF(F8680="GHS",1,Assumptions!$B$4)</f>
        <v>173668284.49934638</v>
      </c>
      <c r="O8680" s="15">
        <f t="shared" ca="1" si="948"/>
        <v>265</v>
      </c>
      <c r="P8680" s="15" t="str">
        <f t="shared" ca="1" si="949"/>
        <v>181-365d</v>
      </c>
      <c r="Q8680" s="17">
        <f ca="1">IF(P8680="0-90d",0,IF(P8680="91-180d",INDEX(Assumptions!$F$8:$F$12,MATCH(B8680,Assumptions!$A$8:$A$12,0)),IF(P8680="181-365d",INDEX(Assumptions!$G$8:$G$12,MATCH(B8680,Assumptions!$A$8:$A$12,0)),INDEX(Assumptions!$H$8:$H$12,MATCH(B8680,Assumptions!$A$8:$A$12,0)))))</f>
        <v>0.15</v>
      </c>
      <c r="R8680" s="14">
        <f t="shared" ca="1" si="950"/>
        <v>23083206.174000002</v>
      </c>
      <c r="S8680" s="14">
        <f t="shared" ca="1" si="951"/>
        <v>130804834.98600003</v>
      </c>
      <c r="T8680" s="11" t="s">
        <v>25</v>
      </c>
      <c r="U8680" s="18" t="s">
        <v>26</v>
      </c>
    </row>
    <row r="8681" spans="1:21" ht="15" customHeight="1" x14ac:dyDescent="0.15">
      <c r="A8681" s="10" t="s">
        <v>8729</v>
      </c>
      <c r="B8681" s="11" t="s">
        <v>46</v>
      </c>
      <c r="C8681" s="11" t="s">
        <v>119</v>
      </c>
      <c r="D8681" s="12">
        <v>45893</v>
      </c>
      <c r="E8681" s="11">
        <v>4479</v>
      </c>
      <c r="F8681" s="11" t="s">
        <v>33</v>
      </c>
      <c r="G8681" s="13">
        <v>219351.32</v>
      </c>
      <c r="H8681" s="14">
        <f t="shared" si="945"/>
        <v>982474562.28000009</v>
      </c>
      <c r="I8681" s="14">
        <f>IF(F8681="GHS",H8681,H8681*Assumptions!$B$4)</f>
        <v>982474562.28000009</v>
      </c>
      <c r="J8681" s="15" t="str">
        <f>INDEX(Assumptions!$B$8:$B$12,MATCH(B8681,Assumptions!$A$8:$A$12,0))</f>
        <v>Specific Identification</v>
      </c>
      <c r="K8681" s="16">
        <f>G8681/(1-INDEX(Assumptions!$D$8:$D$12,MATCH(B8681,Assumptions!$A$8:$A$12,0)))</f>
        <v>281219.641025641</v>
      </c>
      <c r="L8681" s="16">
        <f t="shared" si="946"/>
        <v>6580.5396000000001</v>
      </c>
      <c r="M8681" s="16">
        <f t="shared" si="947"/>
        <v>14060.982051282052</v>
      </c>
      <c r="N8681" s="14">
        <f>E8681*(K8681-L8681-M8681)*IF(F8681="GHS",1,Assumptions!$B$4)</f>
        <v>1167129396.6777537</v>
      </c>
      <c r="O8681" s="15">
        <f t="shared" ca="1" si="948"/>
        <v>393</v>
      </c>
      <c r="P8681" s="15" t="str">
        <f t="shared" ca="1" si="949"/>
        <v>365d+</v>
      </c>
      <c r="Q8681" s="17">
        <f ca="1">IF(P8681="0-90d",0,IF(P8681="91-180d",INDEX(Assumptions!$F$8:$F$12,MATCH(B8681,Assumptions!$A$8:$A$12,0)),IF(P8681="181-365d",INDEX(Assumptions!$G$8:$G$12,MATCH(B8681,Assumptions!$A$8:$A$12,0)),INDEX(Assumptions!$H$8:$H$12,MATCH(B8681,Assumptions!$A$8:$A$12,0)))))</f>
        <v>0.15</v>
      </c>
      <c r="R8681" s="14">
        <f t="shared" ca="1" si="950"/>
        <v>147371184.34200001</v>
      </c>
      <c r="S8681" s="14">
        <f t="shared" ca="1" si="951"/>
        <v>835103377.93800008</v>
      </c>
      <c r="T8681" s="11" t="s">
        <v>25</v>
      </c>
      <c r="U8681" s="18" t="s">
        <v>36</v>
      </c>
    </row>
    <row r="8682" spans="1:21" ht="15" customHeight="1" x14ac:dyDescent="0.15">
      <c r="A8682" s="10" t="s">
        <v>8730</v>
      </c>
      <c r="B8682" s="11" t="s">
        <v>41</v>
      </c>
      <c r="C8682" s="11" t="s">
        <v>42</v>
      </c>
      <c r="D8682" s="12">
        <v>45730</v>
      </c>
      <c r="E8682" s="11">
        <v>1694</v>
      </c>
      <c r="F8682" s="11" t="s">
        <v>33</v>
      </c>
      <c r="G8682" s="13">
        <v>195.22</v>
      </c>
      <c r="H8682" s="14">
        <f t="shared" si="945"/>
        <v>330702.68</v>
      </c>
      <c r="I8682" s="14">
        <f>IF(F8682="GHS",H8682,H8682*Assumptions!$B$4)</f>
        <v>330702.68</v>
      </c>
      <c r="J8682" s="15" t="str">
        <f>INDEX(Assumptions!$B$8:$B$12,MATCH(B8682,Assumptions!$A$8:$A$12,0))</f>
        <v>Weighted Average</v>
      </c>
      <c r="K8682" s="16">
        <f>G8682/(1-INDEX(Assumptions!$D$8:$D$12,MATCH(B8682,Assumptions!$A$8:$A$12,0)))</f>
        <v>300.3384615384615</v>
      </c>
      <c r="L8682" s="16">
        <f t="shared" si="946"/>
        <v>5.8565999999999994</v>
      </c>
      <c r="M8682" s="16">
        <f t="shared" si="947"/>
        <v>15.016923076923076</v>
      </c>
      <c r="N8682" s="14">
        <f>E8682*(K8682-L8682-M8682)*IF(F8682="GHS",1,Assumptions!$B$4)</f>
        <v>473413.60575384606</v>
      </c>
      <c r="O8682" s="15">
        <f t="shared" ca="1" si="948"/>
        <v>556</v>
      </c>
      <c r="P8682" s="15" t="str">
        <f t="shared" ca="1" si="949"/>
        <v>365d+</v>
      </c>
      <c r="Q8682" s="17">
        <f ca="1">IF(P8682="0-90d",0,IF(P8682="91-180d",INDEX(Assumptions!$F$8:$F$12,MATCH(B8682,Assumptions!$A$8:$A$12,0)),IF(P8682="181-365d",INDEX(Assumptions!$G$8:$G$12,MATCH(B8682,Assumptions!$A$8:$A$12,0)),INDEX(Assumptions!$H$8:$H$12,MATCH(B8682,Assumptions!$A$8:$A$12,0)))))</f>
        <v>0.8</v>
      </c>
      <c r="R8682" s="14">
        <f t="shared" ca="1" si="950"/>
        <v>264562.14400000003</v>
      </c>
      <c r="S8682" s="14">
        <f t="shared" ca="1" si="951"/>
        <v>66140.535999999964</v>
      </c>
      <c r="T8682" s="11" t="s">
        <v>25</v>
      </c>
      <c r="U8682" s="18" t="s">
        <v>26</v>
      </c>
    </row>
    <row r="8683" spans="1:21" ht="15" customHeight="1" x14ac:dyDescent="0.15">
      <c r="A8683" s="10" t="s">
        <v>8731</v>
      </c>
      <c r="B8683" s="11" t="s">
        <v>31</v>
      </c>
      <c r="C8683" s="11" t="s">
        <v>63</v>
      </c>
      <c r="D8683" s="12">
        <v>46082</v>
      </c>
      <c r="E8683" s="11">
        <v>545</v>
      </c>
      <c r="F8683" s="11" t="s">
        <v>33</v>
      </c>
      <c r="G8683" s="13">
        <v>3047.34</v>
      </c>
      <c r="H8683" s="14">
        <f t="shared" si="945"/>
        <v>1660800.3</v>
      </c>
      <c r="I8683" s="14">
        <f>IF(F8683="GHS",H8683,H8683*Assumptions!$B$4)</f>
        <v>1660800.3</v>
      </c>
      <c r="J8683" s="15" t="str">
        <f>INDEX(Assumptions!$B$8:$B$12,MATCH(B8683,Assumptions!$A$8:$A$12,0))</f>
        <v>Weighted Average</v>
      </c>
      <c r="K8683" s="16">
        <f>G8683/(1-INDEX(Assumptions!$D$8:$D$12,MATCH(B8683,Assumptions!$A$8:$A$12,0)))</f>
        <v>4232.416666666667</v>
      </c>
      <c r="L8683" s="16">
        <f t="shared" si="946"/>
        <v>91.420199999999994</v>
      </c>
      <c r="M8683" s="16">
        <f t="shared" si="947"/>
        <v>211.62083333333337</v>
      </c>
      <c r="N8683" s="14">
        <f>E8683*(K8683-L8683-M8683)*IF(F8683="GHS",1,Assumptions!$B$4)</f>
        <v>2141509.7201666669</v>
      </c>
      <c r="O8683" s="15">
        <f t="shared" ca="1" si="948"/>
        <v>204</v>
      </c>
      <c r="P8683" s="15" t="str">
        <f t="shared" ca="1" si="949"/>
        <v>181-365d</v>
      </c>
      <c r="Q8683" s="17">
        <f ca="1">IF(P8683="0-90d",0,IF(P8683="91-180d",INDEX(Assumptions!$F$8:$F$12,MATCH(B8683,Assumptions!$A$8:$A$12,0)),IF(P8683="181-365d",INDEX(Assumptions!$G$8:$G$12,MATCH(B8683,Assumptions!$A$8:$A$12,0)),INDEX(Assumptions!$H$8:$H$12,MATCH(B8683,Assumptions!$A$8:$A$12,0)))))</f>
        <v>0.2</v>
      </c>
      <c r="R8683" s="14">
        <f t="shared" ca="1" si="950"/>
        <v>332160.06000000006</v>
      </c>
      <c r="S8683" s="14">
        <f t="shared" ca="1" si="951"/>
        <v>1328640.24</v>
      </c>
      <c r="T8683" s="11" t="s">
        <v>25</v>
      </c>
      <c r="U8683" s="18" t="s">
        <v>26</v>
      </c>
    </row>
    <row r="8684" spans="1:21" ht="15" customHeight="1" x14ac:dyDescent="0.15">
      <c r="A8684" s="10" t="s">
        <v>8732</v>
      </c>
      <c r="B8684" s="11" t="s">
        <v>41</v>
      </c>
      <c r="C8684" s="11" t="s">
        <v>44</v>
      </c>
      <c r="D8684" s="12">
        <v>45867</v>
      </c>
      <c r="E8684" s="11">
        <v>3161</v>
      </c>
      <c r="F8684" s="11" t="s">
        <v>33</v>
      </c>
      <c r="G8684" s="13">
        <v>225.08</v>
      </c>
      <c r="H8684" s="14">
        <f t="shared" si="945"/>
        <v>711477.88</v>
      </c>
      <c r="I8684" s="14">
        <f>IF(F8684="GHS",H8684,H8684*Assumptions!$B$4)</f>
        <v>711477.88</v>
      </c>
      <c r="J8684" s="15" t="str">
        <f>INDEX(Assumptions!$B$8:$B$12,MATCH(B8684,Assumptions!$A$8:$A$12,0))</f>
        <v>Weighted Average</v>
      </c>
      <c r="K8684" s="16">
        <f>G8684/(1-INDEX(Assumptions!$D$8:$D$12,MATCH(B8684,Assumptions!$A$8:$A$12,0)))</f>
        <v>346.27692307692308</v>
      </c>
      <c r="L8684" s="16">
        <f t="shared" si="946"/>
        <v>6.7523999999999997</v>
      </c>
      <c r="M8684" s="16">
        <f t="shared" si="947"/>
        <v>17.313846153846153</v>
      </c>
      <c r="N8684" s="14">
        <f>E8684*(K8684-L8684-M8684)*IF(F8684="GHS",1,Assumptions!$B$4)</f>
        <v>1018507.949753846</v>
      </c>
      <c r="O8684" s="15">
        <f t="shared" ca="1" si="948"/>
        <v>419</v>
      </c>
      <c r="P8684" s="15" t="str">
        <f t="shared" ca="1" si="949"/>
        <v>365d+</v>
      </c>
      <c r="Q8684" s="17">
        <f ca="1">IF(P8684="0-90d",0,IF(P8684="91-180d",INDEX(Assumptions!$F$8:$F$12,MATCH(B8684,Assumptions!$A$8:$A$12,0)),IF(P8684="181-365d",INDEX(Assumptions!$G$8:$G$12,MATCH(B8684,Assumptions!$A$8:$A$12,0)),INDEX(Assumptions!$H$8:$H$12,MATCH(B8684,Assumptions!$A$8:$A$12,0)))))</f>
        <v>0.8</v>
      </c>
      <c r="R8684" s="14">
        <f t="shared" ca="1" si="950"/>
        <v>569182.304</v>
      </c>
      <c r="S8684" s="14">
        <f t="shared" ca="1" si="951"/>
        <v>142295.576</v>
      </c>
      <c r="T8684" s="11" t="s">
        <v>25</v>
      </c>
      <c r="U8684" s="18" t="s">
        <v>26</v>
      </c>
    </row>
    <row r="8685" spans="1:21" ht="15" customHeight="1" x14ac:dyDescent="0.15">
      <c r="A8685" s="10" t="s">
        <v>8733</v>
      </c>
      <c r="B8685" s="11" t="s">
        <v>28</v>
      </c>
      <c r="C8685" s="11" t="s">
        <v>38</v>
      </c>
      <c r="D8685" s="12">
        <v>45770</v>
      </c>
      <c r="E8685" s="11">
        <v>1609</v>
      </c>
      <c r="F8685" s="11" t="s">
        <v>24</v>
      </c>
      <c r="G8685" s="13">
        <v>7082.1</v>
      </c>
      <c r="H8685" s="14">
        <f t="shared" si="945"/>
        <v>11395098.9</v>
      </c>
      <c r="I8685" s="14">
        <f>IF(F8685="GHS",H8685,H8685*Assumptions!$B$4)</f>
        <v>123067068.12</v>
      </c>
      <c r="J8685" s="15" t="str">
        <f>INDEX(Assumptions!$B$8:$B$12,MATCH(B8685,Assumptions!$A$8:$A$12,0))</f>
        <v>Fair Value Less Costs to Sell</v>
      </c>
      <c r="K8685" s="16">
        <f>G8685/(1-INDEX(Assumptions!$D$8:$D$12,MATCH(B8685,Assumptions!$A$8:$A$12,0)))</f>
        <v>8047.8409090909099</v>
      </c>
      <c r="L8685" s="16">
        <f t="shared" si="946"/>
        <v>212.46299999999999</v>
      </c>
      <c r="M8685" s="16">
        <f t="shared" si="947"/>
        <v>402.3920454545455</v>
      </c>
      <c r="N8685" s="14">
        <f>E8685*(K8685-L8685-M8685)*IF(F8685="GHS",1,Assumptions!$B$4)</f>
        <v>129164481.94958183</v>
      </c>
      <c r="O8685" s="15">
        <f t="shared" ca="1" si="948"/>
        <v>516</v>
      </c>
      <c r="P8685" s="15" t="str">
        <f t="shared" ca="1" si="949"/>
        <v>365d+</v>
      </c>
      <c r="Q8685" s="17">
        <f ca="1">IF(P8685="0-90d",0,IF(P8685="91-180d",INDEX(Assumptions!$F$8:$F$12,MATCH(B8685,Assumptions!$A$8:$A$12,0)),IF(P8685="181-365d",INDEX(Assumptions!$G$8:$G$12,MATCH(B8685,Assumptions!$A$8:$A$12,0)),INDEX(Assumptions!$H$8:$H$12,MATCH(B8685,Assumptions!$A$8:$A$12,0)))))</f>
        <v>0.4</v>
      </c>
      <c r="R8685" s="14">
        <f t="shared" ca="1" si="950"/>
        <v>49226827.248000003</v>
      </c>
      <c r="S8685" s="14">
        <f t="shared" ca="1" si="951"/>
        <v>73840240.872000009</v>
      </c>
      <c r="T8685" s="11" t="s">
        <v>25</v>
      </c>
      <c r="U8685" s="18" t="s">
        <v>36</v>
      </c>
    </row>
    <row r="8686" spans="1:21" ht="15" customHeight="1" x14ac:dyDescent="0.15">
      <c r="A8686" s="10" t="s">
        <v>8734</v>
      </c>
      <c r="B8686" s="11" t="s">
        <v>41</v>
      </c>
      <c r="C8686" s="11" t="s">
        <v>49</v>
      </c>
      <c r="D8686" s="12">
        <v>46140</v>
      </c>
      <c r="E8686" s="11">
        <v>2766</v>
      </c>
      <c r="F8686" s="11" t="s">
        <v>33</v>
      </c>
      <c r="G8686" s="13">
        <v>577.07000000000005</v>
      </c>
      <c r="H8686" s="14">
        <f t="shared" si="945"/>
        <v>1596175.62</v>
      </c>
      <c r="I8686" s="14">
        <f>IF(F8686="GHS",H8686,H8686*Assumptions!$B$4)</f>
        <v>1596175.62</v>
      </c>
      <c r="J8686" s="15" t="str">
        <f>INDEX(Assumptions!$B$8:$B$12,MATCH(B8686,Assumptions!$A$8:$A$12,0))</f>
        <v>Weighted Average</v>
      </c>
      <c r="K8686" s="16">
        <f>G8686/(1-INDEX(Assumptions!$D$8:$D$12,MATCH(B8686,Assumptions!$A$8:$A$12,0)))</f>
        <v>887.80000000000007</v>
      </c>
      <c r="L8686" s="16">
        <f t="shared" si="946"/>
        <v>17.312100000000001</v>
      </c>
      <c r="M8686" s="16">
        <f t="shared" si="947"/>
        <v>44.390000000000008</v>
      </c>
      <c r="N8686" s="14">
        <f>E8686*(K8686-L8686-M8686)*IF(F8686="GHS",1,Assumptions!$B$4)</f>
        <v>2284986.7914000005</v>
      </c>
      <c r="O8686" s="15">
        <f t="shared" ca="1" si="948"/>
        <v>146</v>
      </c>
      <c r="P8686" s="15" t="str">
        <f t="shared" ca="1" si="949"/>
        <v>91-180d</v>
      </c>
      <c r="Q8686" s="17">
        <f ca="1">IF(P8686="0-90d",0,IF(P8686="91-180d",INDEX(Assumptions!$F$8:$F$12,MATCH(B8686,Assumptions!$A$8:$A$12,0)),IF(P8686="181-365d",INDEX(Assumptions!$G$8:$G$12,MATCH(B8686,Assumptions!$A$8:$A$12,0)),INDEX(Assumptions!$H$8:$H$12,MATCH(B8686,Assumptions!$A$8:$A$12,0)))))</f>
        <v>0.1</v>
      </c>
      <c r="R8686" s="14">
        <f t="shared" ca="1" si="950"/>
        <v>159617.56200000003</v>
      </c>
      <c r="S8686" s="14">
        <f t="shared" si="951"/>
        <v>0</v>
      </c>
      <c r="T8686" s="11" t="s">
        <v>39</v>
      </c>
      <c r="U8686" s="18" t="s">
        <v>36</v>
      </c>
    </row>
    <row r="8687" spans="1:21" ht="15" customHeight="1" x14ac:dyDescent="0.15">
      <c r="A8687" s="10" t="s">
        <v>8735</v>
      </c>
      <c r="B8687" s="11" t="s">
        <v>41</v>
      </c>
      <c r="C8687" s="11" t="s">
        <v>115</v>
      </c>
      <c r="D8687" s="12">
        <v>45819</v>
      </c>
      <c r="E8687" s="11">
        <v>2845</v>
      </c>
      <c r="F8687" s="11" t="s">
        <v>33</v>
      </c>
      <c r="G8687" s="13">
        <v>458.61</v>
      </c>
      <c r="H8687" s="14">
        <f t="shared" si="945"/>
        <v>1304745.45</v>
      </c>
      <c r="I8687" s="14">
        <f>IF(F8687="GHS",H8687,H8687*Assumptions!$B$4)</f>
        <v>1304745.45</v>
      </c>
      <c r="J8687" s="15" t="str">
        <f>INDEX(Assumptions!$B$8:$B$12,MATCH(B8687,Assumptions!$A$8:$A$12,0))</f>
        <v>Weighted Average</v>
      </c>
      <c r="K8687" s="16">
        <f>G8687/(1-INDEX(Assumptions!$D$8:$D$12,MATCH(B8687,Assumptions!$A$8:$A$12,0)))</f>
        <v>705.55384615384617</v>
      </c>
      <c r="L8687" s="16">
        <f t="shared" si="946"/>
        <v>13.7583</v>
      </c>
      <c r="M8687" s="16">
        <f t="shared" si="947"/>
        <v>35.277692307692313</v>
      </c>
      <c r="N8687" s="14">
        <f>E8687*(K8687-L8687-M8687)*IF(F8687="GHS",1,Assumptions!$B$4)</f>
        <v>1867793.2941923079</v>
      </c>
      <c r="O8687" s="15">
        <f t="shared" ca="1" si="948"/>
        <v>467</v>
      </c>
      <c r="P8687" s="15" t="str">
        <f t="shared" ca="1" si="949"/>
        <v>365d+</v>
      </c>
      <c r="Q8687" s="17">
        <f ca="1">IF(P8687="0-90d",0,IF(P8687="91-180d",INDEX(Assumptions!$F$8:$F$12,MATCH(B8687,Assumptions!$A$8:$A$12,0)),IF(P8687="181-365d",INDEX(Assumptions!$G$8:$G$12,MATCH(B8687,Assumptions!$A$8:$A$12,0)),INDEX(Assumptions!$H$8:$H$12,MATCH(B8687,Assumptions!$A$8:$A$12,0)))))</f>
        <v>0.8</v>
      </c>
      <c r="R8687" s="14">
        <f t="shared" ca="1" si="950"/>
        <v>1043796.36</v>
      </c>
      <c r="S8687" s="14">
        <f t="shared" ca="1" si="951"/>
        <v>260949.08999999997</v>
      </c>
      <c r="T8687" s="11" t="s">
        <v>25</v>
      </c>
      <c r="U8687" s="18" t="s">
        <v>36</v>
      </c>
    </row>
    <row r="8688" spans="1:21" ht="15" customHeight="1" x14ac:dyDescent="0.15">
      <c r="A8688" s="10" t="s">
        <v>8736</v>
      </c>
      <c r="B8688" s="11" t="s">
        <v>41</v>
      </c>
      <c r="C8688" s="11" t="s">
        <v>42</v>
      </c>
      <c r="D8688" s="12">
        <v>46098</v>
      </c>
      <c r="E8688" s="11">
        <v>2966</v>
      </c>
      <c r="F8688" s="11" t="s">
        <v>33</v>
      </c>
      <c r="G8688" s="13">
        <v>459.54</v>
      </c>
      <c r="H8688" s="14">
        <f t="shared" si="945"/>
        <v>1362995.6400000001</v>
      </c>
      <c r="I8688" s="14">
        <f>IF(F8688="GHS",H8688,H8688*Assumptions!$B$4)</f>
        <v>1362995.6400000001</v>
      </c>
      <c r="J8688" s="15" t="str">
        <f>INDEX(Assumptions!$B$8:$B$12,MATCH(B8688,Assumptions!$A$8:$A$12,0))</f>
        <v>Weighted Average</v>
      </c>
      <c r="K8688" s="16">
        <f>G8688/(1-INDEX(Assumptions!$D$8:$D$12,MATCH(B8688,Assumptions!$A$8:$A$12,0)))</f>
        <v>706.98461538461538</v>
      </c>
      <c r="L8688" s="16">
        <f t="shared" si="946"/>
        <v>13.786200000000001</v>
      </c>
      <c r="M8688" s="16">
        <f t="shared" si="947"/>
        <v>35.349230769230772</v>
      </c>
      <c r="N8688" s="14">
        <f>E8688*(K8688-L8688-M8688)*IF(F8688="GHS",1,Assumptions!$B$4)</f>
        <v>1951180.6815692307</v>
      </c>
      <c r="O8688" s="15">
        <f t="shared" ca="1" si="948"/>
        <v>188</v>
      </c>
      <c r="P8688" s="15" t="str">
        <f t="shared" ca="1" si="949"/>
        <v>181-365d</v>
      </c>
      <c r="Q8688" s="17">
        <f ca="1">IF(P8688="0-90d",0,IF(P8688="91-180d",INDEX(Assumptions!$F$8:$F$12,MATCH(B8688,Assumptions!$A$8:$A$12,0)),IF(P8688="181-365d",INDEX(Assumptions!$G$8:$G$12,MATCH(B8688,Assumptions!$A$8:$A$12,0)),INDEX(Assumptions!$H$8:$H$12,MATCH(B8688,Assumptions!$A$8:$A$12,0)))))</f>
        <v>0.35</v>
      </c>
      <c r="R8688" s="14">
        <f t="shared" ca="1" si="950"/>
        <v>477048.47399999999</v>
      </c>
      <c r="S8688" s="14">
        <f t="shared" ca="1" si="951"/>
        <v>885947.1660000002</v>
      </c>
      <c r="T8688" s="11" t="s">
        <v>25</v>
      </c>
      <c r="U8688" s="18" t="s">
        <v>26</v>
      </c>
    </row>
    <row r="8689" spans="1:21" ht="15" customHeight="1" x14ac:dyDescent="0.15">
      <c r="A8689" s="10" t="s">
        <v>8737</v>
      </c>
      <c r="B8689" s="11" t="s">
        <v>31</v>
      </c>
      <c r="C8689" s="11" t="s">
        <v>76</v>
      </c>
      <c r="D8689" s="12">
        <v>46218</v>
      </c>
      <c r="E8689" s="11">
        <v>2228</v>
      </c>
      <c r="F8689" s="11" t="s">
        <v>33</v>
      </c>
      <c r="G8689" s="13">
        <v>1987.55</v>
      </c>
      <c r="H8689" s="14">
        <f t="shared" si="945"/>
        <v>4428261.3999999994</v>
      </c>
      <c r="I8689" s="14">
        <f>IF(F8689="GHS",H8689,H8689*Assumptions!$B$4)</f>
        <v>4428261.3999999994</v>
      </c>
      <c r="J8689" s="15" t="str">
        <f>INDEX(Assumptions!$B$8:$B$12,MATCH(B8689,Assumptions!$A$8:$A$12,0))</f>
        <v>Weighted Average</v>
      </c>
      <c r="K8689" s="16">
        <f>G8689/(1-INDEX(Assumptions!$D$8:$D$12,MATCH(B8689,Assumptions!$A$8:$A$12,0)))</f>
        <v>2760.4861111111113</v>
      </c>
      <c r="L8689" s="16">
        <f t="shared" si="946"/>
        <v>59.626499999999993</v>
      </c>
      <c r="M8689" s="16">
        <f t="shared" si="947"/>
        <v>138.02430555555557</v>
      </c>
      <c r="N8689" s="14">
        <f>E8689*(K8689-L8689-M8689)*IF(F8689="GHS",1,Assumptions!$B$4)</f>
        <v>5709997.0607777787</v>
      </c>
      <c r="O8689" s="15">
        <f t="shared" ca="1" si="948"/>
        <v>68</v>
      </c>
      <c r="P8689" s="15" t="str">
        <f t="shared" ca="1" si="949"/>
        <v>0-90d</v>
      </c>
      <c r="Q8689" s="17">
        <f ca="1">IF(P8689="0-90d",0,IF(P8689="91-180d",INDEX(Assumptions!$F$8:$F$12,MATCH(B8689,Assumptions!$A$8:$A$12,0)),IF(P8689="181-365d",INDEX(Assumptions!$G$8:$G$12,MATCH(B8689,Assumptions!$A$8:$A$12,0)),INDEX(Assumptions!$H$8:$H$12,MATCH(B8689,Assumptions!$A$8:$A$12,0)))))</f>
        <v>0</v>
      </c>
      <c r="R8689" s="14">
        <f t="shared" ca="1" si="950"/>
        <v>0</v>
      </c>
      <c r="S8689" s="14">
        <f t="shared" ca="1" si="951"/>
        <v>4428261.3999999994</v>
      </c>
      <c r="T8689" s="11" t="s">
        <v>25</v>
      </c>
      <c r="U8689" s="18" t="s">
        <v>26</v>
      </c>
    </row>
    <row r="8690" spans="1:21" ht="15" customHeight="1" x14ac:dyDescent="0.15">
      <c r="A8690" s="10" t="s">
        <v>8738</v>
      </c>
      <c r="B8690" s="11" t="s">
        <v>41</v>
      </c>
      <c r="C8690" s="11" t="s">
        <v>115</v>
      </c>
      <c r="D8690" s="12">
        <v>46188</v>
      </c>
      <c r="E8690" s="11">
        <v>4714</v>
      </c>
      <c r="F8690" s="11" t="s">
        <v>33</v>
      </c>
      <c r="G8690" s="13">
        <v>405.93</v>
      </c>
      <c r="H8690" s="14">
        <f t="shared" si="945"/>
        <v>1913554.02</v>
      </c>
      <c r="I8690" s="14">
        <f>IF(F8690="GHS",H8690,H8690*Assumptions!$B$4)</f>
        <v>1913554.02</v>
      </c>
      <c r="J8690" s="15" t="str">
        <f>INDEX(Assumptions!$B$8:$B$12,MATCH(B8690,Assumptions!$A$8:$A$12,0))</f>
        <v>Weighted Average</v>
      </c>
      <c r="K8690" s="16">
        <f>G8690/(1-INDEX(Assumptions!$D$8:$D$12,MATCH(B8690,Assumptions!$A$8:$A$12,0)))</f>
        <v>624.50769230769231</v>
      </c>
      <c r="L8690" s="16">
        <f t="shared" si="946"/>
        <v>12.177899999999999</v>
      </c>
      <c r="M8690" s="16">
        <f t="shared" si="947"/>
        <v>31.225384615384616</v>
      </c>
      <c r="N8690" s="14">
        <f>E8690*(K8690-L8690-M8690)*IF(F8690="GHS",1,Assumptions!$B$4)</f>
        <v>2739326.1778615382</v>
      </c>
      <c r="O8690" s="15">
        <f t="shared" ca="1" si="948"/>
        <v>98</v>
      </c>
      <c r="P8690" s="15" t="str">
        <f t="shared" ca="1" si="949"/>
        <v>91-180d</v>
      </c>
      <c r="Q8690" s="17">
        <f ca="1">IF(P8690="0-90d",0,IF(P8690="91-180d",INDEX(Assumptions!$F$8:$F$12,MATCH(B8690,Assumptions!$A$8:$A$12,0)),IF(P8690="181-365d",INDEX(Assumptions!$G$8:$G$12,MATCH(B8690,Assumptions!$A$8:$A$12,0)),INDEX(Assumptions!$H$8:$H$12,MATCH(B8690,Assumptions!$A$8:$A$12,0)))))</f>
        <v>0.1</v>
      </c>
      <c r="R8690" s="14">
        <f t="shared" ca="1" si="950"/>
        <v>191355.402</v>
      </c>
      <c r="S8690" s="14">
        <f t="shared" ca="1" si="951"/>
        <v>1722198.618</v>
      </c>
      <c r="T8690" s="11" t="s">
        <v>25</v>
      </c>
      <c r="U8690" s="18" t="s">
        <v>26</v>
      </c>
    </row>
    <row r="8691" spans="1:21" ht="15" customHeight="1" x14ac:dyDescent="0.15">
      <c r="A8691" s="10" t="s">
        <v>8739</v>
      </c>
      <c r="B8691" s="11" t="s">
        <v>22</v>
      </c>
      <c r="C8691" s="11" t="s">
        <v>23</v>
      </c>
      <c r="D8691" s="12">
        <v>46191</v>
      </c>
      <c r="E8691" s="11">
        <v>69</v>
      </c>
      <c r="F8691" s="11" t="s">
        <v>24</v>
      </c>
      <c r="G8691" s="13">
        <v>38412.71</v>
      </c>
      <c r="H8691" s="14">
        <f t="shared" si="945"/>
        <v>2650476.9899999998</v>
      </c>
      <c r="I8691" s="14">
        <f>IF(F8691="GHS",H8691,H8691*Assumptions!$B$4)</f>
        <v>28625151.491999999</v>
      </c>
      <c r="J8691" s="15" t="str">
        <f>INDEX(Assumptions!$B$8:$B$12,MATCH(B8691,Assumptions!$A$8:$A$12,0))</f>
        <v>FIFO</v>
      </c>
      <c r="K8691" s="16">
        <f>G8691/(1-INDEX(Assumptions!$D$8:$D$12,MATCH(B8691,Assumptions!$A$8:$A$12,0)))</f>
        <v>46844.768292682922</v>
      </c>
      <c r="L8691" s="16">
        <f t="shared" si="946"/>
        <v>1152.3813</v>
      </c>
      <c r="M8691" s="16">
        <f t="shared" si="947"/>
        <v>2342.238414634146</v>
      </c>
      <c r="N8691" s="14">
        <f>E8691*(K8691-L8691-M8691)*IF(F8691="GHS",1,Assumptions!$B$4)</f>
        <v>32304530.720361952</v>
      </c>
      <c r="O8691" s="15">
        <f t="shared" ca="1" si="948"/>
        <v>95</v>
      </c>
      <c r="P8691" s="15" t="str">
        <f t="shared" ca="1" si="949"/>
        <v>91-180d</v>
      </c>
      <c r="Q8691" s="17">
        <f ca="1">IF(P8691="0-90d",0,IF(P8691="91-180d",INDEX(Assumptions!$F$8:$F$12,MATCH(B8691,Assumptions!$A$8:$A$12,0)),IF(P8691="181-365d",INDEX(Assumptions!$G$8:$G$12,MATCH(B8691,Assumptions!$A$8:$A$12,0)),INDEX(Assumptions!$H$8:$H$12,MATCH(B8691,Assumptions!$A$8:$A$12,0)))))</f>
        <v>0.03</v>
      </c>
      <c r="R8691" s="14">
        <f t="shared" ca="1" si="950"/>
        <v>858754.54475999996</v>
      </c>
      <c r="S8691" s="14">
        <f t="shared" ca="1" si="951"/>
        <v>27766396.947239999</v>
      </c>
      <c r="T8691" s="11" t="s">
        <v>25</v>
      </c>
      <c r="U8691" s="18" t="s">
        <v>26</v>
      </c>
    </row>
    <row r="8692" spans="1:21" ht="15" customHeight="1" x14ac:dyDescent="0.15">
      <c r="A8692" s="10" t="s">
        <v>8740</v>
      </c>
      <c r="B8692" s="11" t="s">
        <v>46</v>
      </c>
      <c r="C8692" s="11" t="s">
        <v>47</v>
      </c>
      <c r="D8692" s="12">
        <v>45948</v>
      </c>
      <c r="E8692" s="11">
        <v>3695</v>
      </c>
      <c r="F8692" s="11" t="s">
        <v>33</v>
      </c>
      <c r="G8692" s="13">
        <v>466508.26</v>
      </c>
      <c r="H8692" s="14">
        <f t="shared" si="945"/>
        <v>1723748020.7</v>
      </c>
      <c r="I8692" s="14">
        <f>IF(F8692="GHS",H8692,H8692*Assumptions!$B$4)</f>
        <v>1723748020.7</v>
      </c>
      <c r="J8692" s="15" t="str">
        <f>INDEX(Assumptions!$B$8:$B$12,MATCH(B8692,Assumptions!$A$8:$A$12,0))</f>
        <v>Specific Identification</v>
      </c>
      <c r="K8692" s="16">
        <f>G8692/(1-INDEX(Assumptions!$D$8:$D$12,MATCH(B8692,Assumptions!$A$8:$A$12,0)))</f>
        <v>598087.51282051275</v>
      </c>
      <c r="L8692" s="16">
        <f t="shared" si="946"/>
        <v>13995.247799999999</v>
      </c>
      <c r="M8692" s="16">
        <f t="shared" si="947"/>
        <v>29904.375641025639</v>
      </c>
      <c r="N8692" s="14">
        <f>E8692*(K8692-L8692-M8692)*IF(F8692="GHS",1,Assumptions!$B$4)</f>
        <v>2047724251.257205</v>
      </c>
      <c r="O8692" s="15">
        <f t="shared" ca="1" si="948"/>
        <v>338</v>
      </c>
      <c r="P8692" s="15" t="str">
        <f t="shared" ca="1" si="949"/>
        <v>181-365d</v>
      </c>
      <c r="Q8692" s="17">
        <f ca="1">IF(P8692="0-90d",0,IF(P8692="91-180d",INDEX(Assumptions!$F$8:$F$12,MATCH(B8692,Assumptions!$A$8:$A$12,0)),IF(P8692="181-365d",INDEX(Assumptions!$G$8:$G$12,MATCH(B8692,Assumptions!$A$8:$A$12,0)),INDEX(Assumptions!$H$8:$H$12,MATCH(B8692,Assumptions!$A$8:$A$12,0)))))</f>
        <v>0.05</v>
      </c>
      <c r="R8692" s="14">
        <f t="shared" ca="1" si="950"/>
        <v>86187401.035000011</v>
      </c>
      <c r="S8692" s="14">
        <f t="shared" ca="1" si="951"/>
        <v>1637560619.665</v>
      </c>
      <c r="T8692" s="11" t="s">
        <v>25</v>
      </c>
      <c r="U8692" s="18" t="s">
        <v>26</v>
      </c>
    </row>
    <row r="8693" spans="1:21" ht="15" customHeight="1" x14ac:dyDescent="0.15">
      <c r="A8693" s="10" t="s">
        <v>8741</v>
      </c>
      <c r="B8693" s="11" t="s">
        <v>41</v>
      </c>
      <c r="C8693" s="11" t="s">
        <v>44</v>
      </c>
      <c r="D8693" s="12">
        <v>45972</v>
      </c>
      <c r="E8693" s="11">
        <v>4139</v>
      </c>
      <c r="F8693" s="11" t="s">
        <v>33</v>
      </c>
      <c r="G8693" s="13">
        <v>506.6</v>
      </c>
      <c r="H8693" s="14">
        <f t="shared" si="945"/>
        <v>2096817.4000000001</v>
      </c>
      <c r="I8693" s="14">
        <f>IF(F8693="GHS",H8693,H8693*Assumptions!$B$4)</f>
        <v>2096817.4000000001</v>
      </c>
      <c r="J8693" s="15" t="str">
        <f>INDEX(Assumptions!$B$8:$B$12,MATCH(B8693,Assumptions!$A$8:$A$12,0))</f>
        <v>Weighted Average</v>
      </c>
      <c r="K8693" s="16">
        <f>G8693/(1-INDEX(Assumptions!$D$8:$D$12,MATCH(B8693,Assumptions!$A$8:$A$12,0)))</f>
        <v>779.38461538461536</v>
      </c>
      <c r="L8693" s="16">
        <f t="shared" si="946"/>
        <v>15.198</v>
      </c>
      <c r="M8693" s="16">
        <f t="shared" si="947"/>
        <v>38.969230769230769</v>
      </c>
      <c r="N8693" s="14">
        <f>E8693*(K8693-L8693-M8693)*IF(F8693="GHS",1,Assumptions!$B$4)</f>
        <v>3001674.7549230768</v>
      </c>
      <c r="O8693" s="15">
        <f t="shared" ca="1" si="948"/>
        <v>314</v>
      </c>
      <c r="P8693" s="15" t="str">
        <f t="shared" ca="1" si="949"/>
        <v>181-365d</v>
      </c>
      <c r="Q8693" s="17">
        <f ca="1">IF(P8693="0-90d",0,IF(P8693="91-180d",INDEX(Assumptions!$F$8:$F$12,MATCH(B8693,Assumptions!$A$8:$A$12,0)),IF(P8693="181-365d",INDEX(Assumptions!$G$8:$G$12,MATCH(B8693,Assumptions!$A$8:$A$12,0)),INDEX(Assumptions!$H$8:$H$12,MATCH(B8693,Assumptions!$A$8:$A$12,0)))))</f>
        <v>0.35</v>
      </c>
      <c r="R8693" s="14">
        <f t="shared" ca="1" si="950"/>
        <v>733886.09</v>
      </c>
      <c r="S8693" s="14">
        <f t="shared" ca="1" si="951"/>
        <v>1362931.31</v>
      </c>
      <c r="T8693" s="11" t="s">
        <v>25</v>
      </c>
      <c r="U8693" s="18" t="s">
        <v>26</v>
      </c>
    </row>
    <row r="8694" spans="1:21" ht="15" customHeight="1" x14ac:dyDescent="0.15">
      <c r="A8694" s="10" t="s">
        <v>8742</v>
      </c>
      <c r="B8694" s="11" t="s">
        <v>41</v>
      </c>
      <c r="C8694" s="11" t="s">
        <v>44</v>
      </c>
      <c r="D8694" s="12">
        <v>45905</v>
      </c>
      <c r="E8694" s="11">
        <v>3462</v>
      </c>
      <c r="F8694" s="11" t="s">
        <v>33</v>
      </c>
      <c r="G8694" s="13">
        <v>324.24</v>
      </c>
      <c r="H8694" s="14">
        <f t="shared" si="945"/>
        <v>1122518.8800000001</v>
      </c>
      <c r="I8694" s="14">
        <f>IF(F8694="GHS",H8694,H8694*Assumptions!$B$4)</f>
        <v>1122518.8800000001</v>
      </c>
      <c r="J8694" s="15" t="str">
        <f>INDEX(Assumptions!$B$8:$B$12,MATCH(B8694,Assumptions!$A$8:$A$12,0))</f>
        <v>Weighted Average</v>
      </c>
      <c r="K8694" s="16">
        <f>G8694/(1-INDEX(Assumptions!$D$8:$D$12,MATCH(B8694,Assumptions!$A$8:$A$12,0)))</f>
        <v>498.83076923076925</v>
      </c>
      <c r="L8694" s="16">
        <f t="shared" si="946"/>
        <v>9.7271999999999998</v>
      </c>
      <c r="M8694" s="16">
        <f t="shared" si="947"/>
        <v>24.941538461538464</v>
      </c>
      <c r="N8694" s="14">
        <f>E8694*(K8694-L8694-M8694)*IF(F8694="GHS",1,Assumptions!$B$4)</f>
        <v>1606928.950523077</v>
      </c>
      <c r="O8694" s="15">
        <f t="shared" ca="1" si="948"/>
        <v>381</v>
      </c>
      <c r="P8694" s="15" t="str">
        <f t="shared" ca="1" si="949"/>
        <v>365d+</v>
      </c>
      <c r="Q8694" s="17">
        <f ca="1">IF(P8694="0-90d",0,IF(P8694="91-180d",INDEX(Assumptions!$F$8:$F$12,MATCH(B8694,Assumptions!$A$8:$A$12,0)),IF(P8694="181-365d",INDEX(Assumptions!$G$8:$G$12,MATCH(B8694,Assumptions!$A$8:$A$12,0)),INDEX(Assumptions!$H$8:$H$12,MATCH(B8694,Assumptions!$A$8:$A$12,0)))))</f>
        <v>0.8</v>
      </c>
      <c r="R8694" s="14">
        <f t="shared" ca="1" si="950"/>
        <v>898015.10400000017</v>
      </c>
      <c r="S8694" s="14">
        <f t="shared" ca="1" si="951"/>
        <v>224503.77599999995</v>
      </c>
      <c r="T8694" s="11" t="s">
        <v>25</v>
      </c>
      <c r="U8694" s="18" t="s">
        <v>26</v>
      </c>
    </row>
    <row r="8695" spans="1:21" ht="15" customHeight="1" x14ac:dyDescent="0.15">
      <c r="A8695" s="10" t="s">
        <v>8743</v>
      </c>
      <c r="B8695" s="11" t="s">
        <v>28</v>
      </c>
      <c r="C8695" s="11" t="s">
        <v>29</v>
      </c>
      <c r="D8695" s="12">
        <v>45760</v>
      </c>
      <c r="E8695" s="11">
        <v>1686</v>
      </c>
      <c r="F8695" s="11" t="s">
        <v>24</v>
      </c>
      <c r="G8695" s="13">
        <v>2947.9</v>
      </c>
      <c r="H8695" s="14">
        <f t="shared" si="945"/>
        <v>4970159.4000000004</v>
      </c>
      <c r="I8695" s="14">
        <f>IF(F8695="GHS",H8695,H8695*Assumptions!$B$4)</f>
        <v>53677721.520000011</v>
      </c>
      <c r="J8695" s="15" t="str">
        <f>INDEX(Assumptions!$B$8:$B$12,MATCH(B8695,Assumptions!$A$8:$A$12,0))</f>
        <v>Fair Value Less Costs to Sell</v>
      </c>
      <c r="K8695" s="16">
        <f>G8695/(1-INDEX(Assumptions!$D$8:$D$12,MATCH(B8695,Assumptions!$A$8:$A$12,0)))</f>
        <v>3349.8863636363635</v>
      </c>
      <c r="L8695" s="16">
        <f t="shared" si="946"/>
        <v>88.436999999999998</v>
      </c>
      <c r="M8695" s="16">
        <f t="shared" si="947"/>
        <v>167.49431818181819</v>
      </c>
      <c r="N8695" s="14">
        <f>E8695*(K8695-L8695-M8695)*IF(F8695="GHS",1,Assumptions!$B$4)</f>
        <v>56337208.631672733</v>
      </c>
      <c r="O8695" s="15">
        <f t="shared" ca="1" si="948"/>
        <v>526</v>
      </c>
      <c r="P8695" s="15" t="str">
        <f t="shared" ca="1" si="949"/>
        <v>365d+</v>
      </c>
      <c r="Q8695" s="17">
        <f ca="1">IF(P8695="0-90d",0,IF(P8695="91-180d",INDEX(Assumptions!$F$8:$F$12,MATCH(B8695,Assumptions!$A$8:$A$12,0)),IF(P8695="181-365d",INDEX(Assumptions!$G$8:$G$12,MATCH(B8695,Assumptions!$A$8:$A$12,0)),INDEX(Assumptions!$H$8:$H$12,MATCH(B8695,Assumptions!$A$8:$A$12,0)))))</f>
        <v>0.4</v>
      </c>
      <c r="R8695" s="14">
        <f t="shared" ca="1" si="950"/>
        <v>21471088.608000007</v>
      </c>
      <c r="S8695" s="14">
        <f t="shared" ca="1" si="951"/>
        <v>32206632.912000004</v>
      </c>
      <c r="T8695" s="11" t="s">
        <v>25</v>
      </c>
      <c r="U8695" s="18" t="s">
        <v>26</v>
      </c>
    </row>
    <row r="8696" spans="1:21" ht="15" customHeight="1" x14ac:dyDescent="0.15">
      <c r="A8696" s="10" t="s">
        <v>8744</v>
      </c>
      <c r="B8696" s="11" t="s">
        <v>31</v>
      </c>
      <c r="C8696" s="11" t="s">
        <v>76</v>
      </c>
      <c r="D8696" s="12">
        <v>45860</v>
      </c>
      <c r="E8696" s="11">
        <v>3856</v>
      </c>
      <c r="F8696" s="11" t="s">
        <v>33</v>
      </c>
      <c r="G8696" s="13">
        <v>1919.51</v>
      </c>
      <c r="H8696" s="14">
        <f t="shared" si="945"/>
        <v>7401630.5599999996</v>
      </c>
      <c r="I8696" s="14">
        <f>IF(F8696="GHS",H8696,H8696*Assumptions!$B$4)</f>
        <v>7401630.5599999996</v>
      </c>
      <c r="J8696" s="15" t="str">
        <f>INDEX(Assumptions!$B$8:$B$12,MATCH(B8696,Assumptions!$A$8:$A$12,0))</f>
        <v>Weighted Average</v>
      </c>
      <c r="K8696" s="16">
        <f>G8696/(1-INDEX(Assumptions!$D$8:$D$12,MATCH(B8696,Assumptions!$A$8:$A$12,0)))</f>
        <v>2665.9861111111113</v>
      </c>
      <c r="L8696" s="16">
        <f t="shared" si="946"/>
        <v>57.585299999999997</v>
      </c>
      <c r="M8696" s="16">
        <f t="shared" si="947"/>
        <v>133.29930555555558</v>
      </c>
      <c r="N8696" s="14">
        <f>E8696*(K8696-L8696-M8696)*IF(F8696="GHS",1,Assumptions!$B$4)</f>
        <v>9543991.4054222219</v>
      </c>
      <c r="O8696" s="15">
        <f t="shared" ca="1" si="948"/>
        <v>426</v>
      </c>
      <c r="P8696" s="15" t="str">
        <f t="shared" ca="1" si="949"/>
        <v>365d+</v>
      </c>
      <c r="Q8696" s="17">
        <f ca="1">IF(P8696="0-90d",0,IF(P8696="91-180d",INDEX(Assumptions!$F$8:$F$12,MATCH(B8696,Assumptions!$A$8:$A$12,0)),IF(P8696="181-365d",INDEX(Assumptions!$G$8:$G$12,MATCH(B8696,Assumptions!$A$8:$A$12,0)),INDEX(Assumptions!$H$8:$H$12,MATCH(B8696,Assumptions!$A$8:$A$12,0)))))</f>
        <v>0.6</v>
      </c>
      <c r="R8696" s="14">
        <f t="shared" ca="1" si="950"/>
        <v>4440978.3359999992</v>
      </c>
      <c r="S8696" s="14">
        <f t="shared" ca="1" si="951"/>
        <v>2960652.2240000004</v>
      </c>
      <c r="T8696" s="11" t="s">
        <v>25</v>
      </c>
      <c r="U8696" s="18" t="s">
        <v>26</v>
      </c>
    </row>
    <row r="8697" spans="1:21" ht="15" customHeight="1" x14ac:dyDescent="0.15">
      <c r="A8697" s="10" t="s">
        <v>8745</v>
      </c>
      <c r="B8697" s="11" t="s">
        <v>41</v>
      </c>
      <c r="C8697" s="11" t="s">
        <v>42</v>
      </c>
      <c r="D8697" s="12">
        <v>45940</v>
      </c>
      <c r="E8697" s="11">
        <v>1512</v>
      </c>
      <c r="F8697" s="11" t="s">
        <v>33</v>
      </c>
      <c r="G8697" s="13">
        <v>453.8</v>
      </c>
      <c r="H8697" s="14">
        <f t="shared" si="945"/>
        <v>686145.6</v>
      </c>
      <c r="I8697" s="14">
        <f>IF(F8697="GHS",H8697,H8697*Assumptions!$B$4)</f>
        <v>686145.6</v>
      </c>
      <c r="J8697" s="15" t="str">
        <f>INDEX(Assumptions!$B$8:$B$12,MATCH(B8697,Assumptions!$A$8:$A$12,0))</f>
        <v>Weighted Average</v>
      </c>
      <c r="K8697" s="16">
        <f>G8697/(1-INDEX(Assumptions!$D$8:$D$12,MATCH(B8697,Assumptions!$A$8:$A$12,0)))</f>
        <v>698.15384615384619</v>
      </c>
      <c r="L8697" s="16">
        <f t="shared" si="946"/>
        <v>13.613999999999999</v>
      </c>
      <c r="M8697" s="16">
        <f t="shared" si="947"/>
        <v>34.907692307692308</v>
      </c>
      <c r="N8697" s="14">
        <f>E8697*(K8697-L8697-M8697)*IF(F8697="GHS",1,Assumptions!$B$4)</f>
        <v>982243.81661538465</v>
      </c>
      <c r="O8697" s="15">
        <f t="shared" ca="1" si="948"/>
        <v>346</v>
      </c>
      <c r="P8697" s="15" t="str">
        <f t="shared" ca="1" si="949"/>
        <v>181-365d</v>
      </c>
      <c r="Q8697" s="17">
        <f ca="1">IF(P8697="0-90d",0,IF(P8697="91-180d",INDEX(Assumptions!$F$8:$F$12,MATCH(B8697,Assumptions!$A$8:$A$12,0)),IF(P8697="181-365d",INDEX(Assumptions!$G$8:$G$12,MATCH(B8697,Assumptions!$A$8:$A$12,0)),INDEX(Assumptions!$H$8:$H$12,MATCH(B8697,Assumptions!$A$8:$A$12,0)))))</f>
        <v>0.35</v>
      </c>
      <c r="R8697" s="14">
        <f t="shared" ca="1" si="950"/>
        <v>240150.95999999996</v>
      </c>
      <c r="S8697" s="14">
        <f t="shared" ca="1" si="951"/>
        <v>445994.64</v>
      </c>
      <c r="T8697" s="11" t="s">
        <v>25</v>
      </c>
      <c r="U8697" s="18" t="s">
        <v>26</v>
      </c>
    </row>
    <row r="8698" spans="1:21" ht="15" customHeight="1" x14ac:dyDescent="0.15">
      <c r="A8698" s="10" t="s">
        <v>8746</v>
      </c>
      <c r="B8698" s="11" t="s">
        <v>28</v>
      </c>
      <c r="C8698" s="11" t="s">
        <v>38</v>
      </c>
      <c r="D8698" s="12">
        <v>46120</v>
      </c>
      <c r="E8698" s="11">
        <v>4299</v>
      </c>
      <c r="F8698" s="11" t="s">
        <v>24</v>
      </c>
      <c r="G8698" s="13">
        <v>6133.75</v>
      </c>
      <c r="H8698" s="14">
        <f t="shared" si="945"/>
        <v>26368991.25</v>
      </c>
      <c r="I8698" s="14">
        <f>IF(F8698="GHS",H8698,H8698*Assumptions!$B$4)</f>
        <v>284785105.5</v>
      </c>
      <c r="J8698" s="15" t="str">
        <f>INDEX(Assumptions!$B$8:$B$12,MATCH(B8698,Assumptions!$A$8:$A$12,0))</f>
        <v>Fair Value Less Costs to Sell</v>
      </c>
      <c r="K8698" s="16">
        <f>G8698/(1-INDEX(Assumptions!$D$8:$D$12,MATCH(B8698,Assumptions!$A$8:$A$12,0)))</f>
        <v>6970.170454545455</v>
      </c>
      <c r="L8698" s="16">
        <f t="shared" si="946"/>
        <v>184.01249999999999</v>
      </c>
      <c r="M8698" s="16">
        <f t="shared" si="947"/>
        <v>348.50852272727275</v>
      </c>
      <c r="N8698" s="14">
        <f>E8698*(K8698-L8698-M8698)*IF(F8698="GHS",1,Assumptions!$B$4)</f>
        <v>298894912.99977279</v>
      </c>
      <c r="O8698" s="15">
        <f t="shared" ca="1" si="948"/>
        <v>166</v>
      </c>
      <c r="P8698" s="15" t="str">
        <f t="shared" ca="1" si="949"/>
        <v>91-180d</v>
      </c>
      <c r="Q8698" s="17">
        <f ca="1">IF(P8698="0-90d",0,IF(P8698="91-180d",INDEX(Assumptions!$F$8:$F$12,MATCH(B8698,Assumptions!$A$8:$A$12,0)),IF(P8698="181-365d",INDEX(Assumptions!$G$8:$G$12,MATCH(B8698,Assumptions!$A$8:$A$12,0)),INDEX(Assumptions!$H$8:$H$12,MATCH(B8698,Assumptions!$A$8:$A$12,0)))))</f>
        <v>0.02</v>
      </c>
      <c r="R8698" s="14">
        <f t="shared" ca="1" si="950"/>
        <v>5695702.1100000003</v>
      </c>
      <c r="S8698" s="14">
        <f t="shared" ca="1" si="951"/>
        <v>279089403.38999999</v>
      </c>
      <c r="T8698" s="11" t="s">
        <v>25</v>
      </c>
      <c r="U8698" s="18" t="s">
        <v>26</v>
      </c>
    </row>
    <row r="8699" spans="1:21" ht="15" customHeight="1" x14ac:dyDescent="0.15">
      <c r="A8699" s="10" t="s">
        <v>8747</v>
      </c>
      <c r="B8699" s="11" t="s">
        <v>22</v>
      </c>
      <c r="C8699" s="11" t="s">
        <v>61</v>
      </c>
      <c r="D8699" s="12">
        <v>45747</v>
      </c>
      <c r="E8699" s="11">
        <v>1576</v>
      </c>
      <c r="F8699" s="11" t="s">
        <v>24</v>
      </c>
      <c r="G8699" s="13">
        <v>33502.57</v>
      </c>
      <c r="H8699" s="14">
        <f t="shared" si="945"/>
        <v>52800050.32</v>
      </c>
      <c r="I8699" s="14">
        <f>IF(F8699="GHS",H8699,H8699*Assumptions!$B$4)</f>
        <v>570240543.45600009</v>
      </c>
      <c r="J8699" s="15" t="str">
        <f>INDEX(Assumptions!$B$8:$B$12,MATCH(B8699,Assumptions!$A$8:$A$12,0))</f>
        <v>FIFO</v>
      </c>
      <c r="K8699" s="16">
        <f>G8699/(1-INDEX(Assumptions!$D$8:$D$12,MATCH(B8699,Assumptions!$A$8:$A$12,0)))</f>
        <v>40856.792682926825</v>
      </c>
      <c r="L8699" s="16">
        <f t="shared" si="946"/>
        <v>1005.0771</v>
      </c>
      <c r="M8699" s="16">
        <f t="shared" si="947"/>
        <v>2042.8396341463413</v>
      </c>
      <c r="N8699" s="14">
        <f>E8699*(K8699-L8699-M8699)*IF(F8699="GHS",1,Assumptions!$B$4)</f>
        <v>643537315.74900281</v>
      </c>
      <c r="O8699" s="15">
        <f t="shared" ca="1" si="948"/>
        <v>539</v>
      </c>
      <c r="P8699" s="15" t="str">
        <f t="shared" ca="1" si="949"/>
        <v>365d+</v>
      </c>
      <c r="Q8699" s="17">
        <f ca="1">IF(P8699="0-90d",0,IF(P8699="91-180d",INDEX(Assumptions!$F$8:$F$12,MATCH(B8699,Assumptions!$A$8:$A$12,0)),IF(P8699="181-365d",INDEX(Assumptions!$G$8:$G$12,MATCH(B8699,Assumptions!$A$8:$A$12,0)),INDEX(Assumptions!$H$8:$H$12,MATCH(B8699,Assumptions!$A$8:$A$12,0)))))</f>
        <v>0.5</v>
      </c>
      <c r="R8699" s="14">
        <f t="shared" ca="1" si="950"/>
        <v>285120271.72800004</v>
      </c>
      <c r="S8699" s="14">
        <f t="shared" ca="1" si="951"/>
        <v>285120271.72800004</v>
      </c>
      <c r="T8699" s="11" t="s">
        <v>25</v>
      </c>
      <c r="U8699" s="18" t="s">
        <v>26</v>
      </c>
    </row>
    <row r="8700" spans="1:21" ht="15" customHeight="1" x14ac:dyDescent="0.15">
      <c r="A8700" s="10" t="s">
        <v>8748</v>
      </c>
      <c r="B8700" s="11" t="s">
        <v>41</v>
      </c>
      <c r="C8700" s="11" t="s">
        <v>42</v>
      </c>
      <c r="D8700" s="12">
        <v>46130</v>
      </c>
      <c r="E8700" s="11">
        <v>1527</v>
      </c>
      <c r="F8700" s="11" t="s">
        <v>33</v>
      </c>
      <c r="G8700" s="13">
        <v>312.77999999999997</v>
      </c>
      <c r="H8700" s="14">
        <f t="shared" si="945"/>
        <v>477615.05999999994</v>
      </c>
      <c r="I8700" s="14">
        <f>IF(F8700="GHS",H8700,H8700*Assumptions!$B$4)</f>
        <v>477615.05999999994</v>
      </c>
      <c r="J8700" s="15" t="str">
        <f>INDEX(Assumptions!$B$8:$B$12,MATCH(B8700,Assumptions!$A$8:$A$12,0))</f>
        <v>Weighted Average</v>
      </c>
      <c r="K8700" s="16">
        <f>G8700/(1-INDEX(Assumptions!$D$8:$D$12,MATCH(B8700,Assumptions!$A$8:$A$12,0)))</f>
        <v>481.19999999999993</v>
      </c>
      <c r="L8700" s="16">
        <f t="shared" si="946"/>
        <v>9.3833999999999982</v>
      </c>
      <c r="M8700" s="16">
        <f t="shared" si="947"/>
        <v>24.06</v>
      </c>
      <c r="N8700" s="14">
        <f>E8700*(K8700-L8700-M8700)*IF(F8700="GHS",1,Assumptions!$B$4)</f>
        <v>683724.32819999987</v>
      </c>
      <c r="O8700" s="15">
        <f t="shared" ca="1" si="948"/>
        <v>156</v>
      </c>
      <c r="P8700" s="15" t="str">
        <f t="shared" ca="1" si="949"/>
        <v>91-180d</v>
      </c>
      <c r="Q8700" s="17">
        <f ca="1">IF(P8700="0-90d",0,IF(P8700="91-180d",INDEX(Assumptions!$F$8:$F$12,MATCH(B8700,Assumptions!$A$8:$A$12,0)),IF(P8700="181-365d",INDEX(Assumptions!$G$8:$G$12,MATCH(B8700,Assumptions!$A$8:$A$12,0)),INDEX(Assumptions!$H$8:$H$12,MATCH(B8700,Assumptions!$A$8:$A$12,0)))))</f>
        <v>0.1</v>
      </c>
      <c r="R8700" s="14">
        <f t="shared" ca="1" si="950"/>
        <v>47761.505999999994</v>
      </c>
      <c r="S8700" s="14">
        <f t="shared" ca="1" si="951"/>
        <v>429853.55399999995</v>
      </c>
      <c r="T8700" s="11" t="s">
        <v>25</v>
      </c>
      <c r="U8700" s="18" t="s">
        <v>26</v>
      </c>
    </row>
    <row r="8701" spans="1:21" ht="15" customHeight="1" x14ac:dyDescent="0.15">
      <c r="A8701" s="10" t="s">
        <v>8749</v>
      </c>
      <c r="B8701" s="11" t="s">
        <v>28</v>
      </c>
      <c r="C8701" s="11" t="s">
        <v>38</v>
      </c>
      <c r="D8701" s="12">
        <v>45926</v>
      </c>
      <c r="E8701" s="11">
        <v>3080</v>
      </c>
      <c r="F8701" s="11" t="s">
        <v>24</v>
      </c>
      <c r="G8701" s="13">
        <v>5800.64</v>
      </c>
      <c r="H8701" s="14">
        <f t="shared" si="945"/>
        <v>17865971.199999999</v>
      </c>
      <c r="I8701" s="14">
        <f>IF(F8701="GHS",H8701,H8701*Assumptions!$B$4)</f>
        <v>192952488.96000001</v>
      </c>
      <c r="J8701" s="15" t="str">
        <f>INDEX(Assumptions!$B$8:$B$12,MATCH(B8701,Assumptions!$A$8:$A$12,0))</f>
        <v>Fair Value Less Costs to Sell</v>
      </c>
      <c r="K8701" s="16">
        <f>G8701/(1-INDEX(Assumptions!$D$8:$D$12,MATCH(B8701,Assumptions!$A$8:$A$12,0)))</f>
        <v>6591.636363636364</v>
      </c>
      <c r="L8701" s="16">
        <f t="shared" si="946"/>
        <v>174.01920000000001</v>
      </c>
      <c r="M8701" s="16">
        <f t="shared" si="947"/>
        <v>329.58181818181822</v>
      </c>
      <c r="N8701" s="14">
        <f>E8701*(K8701-L8701-M8701)*IF(F8701="GHS",1,Assumptions!$B$4)</f>
        <v>202512407.73120001</v>
      </c>
      <c r="O8701" s="15">
        <f t="shared" ca="1" si="948"/>
        <v>360</v>
      </c>
      <c r="P8701" s="15" t="str">
        <f t="shared" ca="1" si="949"/>
        <v>181-365d</v>
      </c>
      <c r="Q8701" s="17">
        <f ca="1">IF(P8701="0-90d",0,IF(P8701="91-180d",INDEX(Assumptions!$F$8:$F$12,MATCH(B8701,Assumptions!$A$8:$A$12,0)),IF(P8701="181-365d",INDEX(Assumptions!$G$8:$G$12,MATCH(B8701,Assumptions!$A$8:$A$12,0)),INDEX(Assumptions!$H$8:$H$12,MATCH(B8701,Assumptions!$A$8:$A$12,0)))))</f>
        <v>0.1</v>
      </c>
      <c r="R8701" s="14">
        <f t="shared" ca="1" si="950"/>
        <v>19295248.896000002</v>
      </c>
      <c r="S8701" s="14">
        <f t="shared" ca="1" si="951"/>
        <v>173657240.06400001</v>
      </c>
      <c r="T8701" s="11" t="s">
        <v>25</v>
      </c>
      <c r="U8701" s="18" t="s">
        <v>26</v>
      </c>
    </row>
    <row r="8702" spans="1:21" ht="15" customHeight="1" x14ac:dyDescent="0.15">
      <c r="A8702" s="10" t="s">
        <v>8750</v>
      </c>
      <c r="B8702" s="11" t="s">
        <v>22</v>
      </c>
      <c r="C8702" s="11" t="s">
        <v>81</v>
      </c>
      <c r="D8702" s="12">
        <v>46067</v>
      </c>
      <c r="E8702" s="11">
        <v>1799</v>
      </c>
      <c r="F8702" s="11" t="s">
        <v>24</v>
      </c>
      <c r="G8702" s="13">
        <v>19860.64</v>
      </c>
      <c r="H8702" s="14">
        <f t="shared" si="945"/>
        <v>35729291.359999999</v>
      </c>
      <c r="I8702" s="14">
        <f>IF(F8702="GHS",H8702,H8702*Assumptions!$B$4)</f>
        <v>385876346.68800002</v>
      </c>
      <c r="J8702" s="15" t="str">
        <f>INDEX(Assumptions!$B$8:$B$12,MATCH(B8702,Assumptions!$A$8:$A$12,0))</f>
        <v>FIFO</v>
      </c>
      <c r="K8702" s="16">
        <f>G8702/(1-INDEX(Assumptions!$D$8:$D$12,MATCH(B8702,Assumptions!$A$8:$A$12,0)))</f>
        <v>24220.292682926825</v>
      </c>
      <c r="L8702" s="16">
        <f t="shared" si="946"/>
        <v>595.81919999999991</v>
      </c>
      <c r="M8702" s="16">
        <f t="shared" si="947"/>
        <v>1211.0146341463412</v>
      </c>
      <c r="N8702" s="14">
        <f>E8702*(K8702-L8702-M8702)*IF(F8702="GHS",1,Assumptions!$B$4)</f>
        <v>435475574.6647259</v>
      </c>
      <c r="O8702" s="15">
        <f t="shared" ca="1" si="948"/>
        <v>219</v>
      </c>
      <c r="P8702" s="15" t="str">
        <f t="shared" ca="1" si="949"/>
        <v>181-365d</v>
      </c>
      <c r="Q8702" s="17">
        <f ca="1">IF(P8702="0-90d",0,IF(P8702="91-180d",INDEX(Assumptions!$F$8:$F$12,MATCH(B8702,Assumptions!$A$8:$A$12,0)),IF(P8702="181-365d",INDEX(Assumptions!$G$8:$G$12,MATCH(B8702,Assumptions!$A$8:$A$12,0)),INDEX(Assumptions!$H$8:$H$12,MATCH(B8702,Assumptions!$A$8:$A$12,0)))))</f>
        <v>0.15</v>
      </c>
      <c r="R8702" s="14">
        <f t="shared" ca="1" si="950"/>
        <v>57881452.003200002</v>
      </c>
      <c r="S8702" s="14">
        <f t="shared" ca="1" si="951"/>
        <v>327994894.68480003</v>
      </c>
      <c r="T8702" s="11" t="s">
        <v>25</v>
      </c>
      <c r="U8702" s="18" t="s">
        <v>36</v>
      </c>
    </row>
    <row r="8703" spans="1:21" ht="15" customHeight="1" x14ac:dyDescent="0.15">
      <c r="A8703" s="10" t="s">
        <v>8751</v>
      </c>
      <c r="B8703" s="11" t="s">
        <v>22</v>
      </c>
      <c r="C8703" s="11" t="s">
        <v>61</v>
      </c>
      <c r="D8703" s="12">
        <v>46107</v>
      </c>
      <c r="E8703" s="11">
        <v>1699</v>
      </c>
      <c r="F8703" s="11" t="s">
        <v>24</v>
      </c>
      <c r="G8703" s="13">
        <v>21406.59</v>
      </c>
      <c r="H8703" s="14">
        <f t="shared" si="945"/>
        <v>36369796.410000004</v>
      </c>
      <c r="I8703" s="14">
        <f>IF(F8703="GHS",H8703,H8703*Assumptions!$B$4)</f>
        <v>392793801.22800004</v>
      </c>
      <c r="J8703" s="15" t="str">
        <f>INDEX(Assumptions!$B$8:$B$12,MATCH(B8703,Assumptions!$A$8:$A$12,0))</f>
        <v>FIFO</v>
      </c>
      <c r="K8703" s="16">
        <f>G8703/(1-INDEX(Assumptions!$D$8:$D$12,MATCH(B8703,Assumptions!$A$8:$A$12,0)))</f>
        <v>26105.59756097561</v>
      </c>
      <c r="L8703" s="16">
        <f t="shared" si="946"/>
        <v>642.19769999999994</v>
      </c>
      <c r="M8703" s="16">
        <f t="shared" si="947"/>
        <v>1305.2798780487806</v>
      </c>
      <c r="N8703" s="14">
        <f>E8703*(K8703-L8703-M8703)*IF(F8703="GHS",1,Assumptions!$B$4)</f>
        <v>443282175.19072104</v>
      </c>
      <c r="O8703" s="15">
        <f t="shared" ca="1" si="948"/>
        <v>179</v>
      </c>
      <c r="P8703" s="15" t="str">
        <f t="shared" ca="1" si="949"/>
        <v>91-180d</v>
      </c>
      <c r="Q8703" s="17">
        <f ca="1">IF(P8703="0-90d",0,IF(P8703="91-180d",INDEX(Assumptions!$F$8:$F$12,MATCH(B8703,Assumptions!$A$8:$A$12,0)),IF(P8703="181-365d",INDEX(Assumptions!$G$8:$G$12,MATCH(B8703,Assumptions!$A$8:$A$12,0)),INDEX(Assumptions!$H$8:$H$12,MATCH(B8703,Assumptions!$A$8:$A$12,0)))))</f>
        <v>0.03</v>
      </c>
      <c r="R8703" s="14">
        <f t="shared" ca="1" si="950"/>
        <v>11783814.036840001</v>
      </c>
      <c r="S8703" s="14">
        <f t="shared" ca="1" si="951"/>
        <v>381009987.19116002</v>
      </c>
      <c r="T8703" s="11" t="s">
        <v>25</v>
      </c>
      <c r="U8703" s="18" t="s">
        <v>26</v>
      </c>
    </row>
    <row r="8704" spans="1:21" ht="15" customHeight="1" x14ac:dyDescent="0.15">
      <c r="A8704" s="10" t="s">
        <v>8752</v>
      </c>
      <c r="B8704" s="11" t="s">
        <v>41</v>
      </c>
      <c r="C8704" s="11" t="s">
        <v>42</v>
      </c>
      <c r="D8704" s="12">
        <v>45871</v>
      </c>
      <c r="E8704" s="11">
        <v>3162</v>
      </c>
      <c r="F8704" s="11" t="s">
        <v>33</v>
      </c>
      <c r="G8704" s="13">
        <v>406.95</v>
      </c>
      <c r="H8704" s="14">
        <f t="shared" si="945"/>
        <v>1286775.8999999999</v>
      </c>
      <c r="I8704" s="14">
        <f>IF(F8704="GHS",H8704,H8704*Assumptions!$B$4)</f>
        <v>1286775.8999999999</v>
      </c>
      <c r="J8704" s="15" t="str">
        <f>INDEX(Assumptions!$B$8:$B$12,MATCH(B8704,Assumptions!$A$8:$A$12,0))</f>
        <v>Weighted Average</v>
      </c>
      <c r="K8704" s="16">
        <f>G8704/(1-INDEX(Assumptions!$D$8:$D$12,MATCH(B8704,Assumptions!$A$8:$A$12,0)))</f>
        <v>626.07692307692309</v>
      </c>
      <c r="L8704" s="16">
        <f t="shared" si="946"/>
        <v>12.208499999999999</v>
      </c>
      <c r="M8704" s="16">
        <f t="shared" si="947"/>
        <v>31.303846153846155</v>
      </c>
      <c r="N8704" s="14">
        <f>E8704*(K8704-L8704-M8704)*IF(F8704="GHS",1,Assumptions!$B$4)</f>
        <v>1842069.1922307694</v>
      </c>
      <c r="O8704" s="15">
        <f t="shared" ca="1" si="948"/>
        <v>415</v>
      </c>
      <c r="P8704" s="15" t="str">
        <f t="shared" ca="1" si="949"/>
        <v>365d+</v>
      </c>
      <c r="Q8704" s="17">
        <f ca="1">IF(P8704="0-90d",0,IF(P8704="91-180d",INDEX(Assumptions!$F$8:$F$12,MATCH(B8704,Assumptions!$A$8:$A$12,0)),IF(P8704="181-365d",INDEX(Assumptions!$G$8:$G$12,MATCH(B8704,Assumptions!$A$8:$A$12,0)),INDEX(Assumptions!$H$8:$H$12,MATCH(B8704,Assumptions!$A$8:$A$12,0)))))</f>
        <v>0.8</v>
      </c>
      <c r="R8704" s="14">
        <f t="shared" ca="1" si="950"/>
        <v>1029420.72</v>
      </c>
      <c r="S8704" s="14">
        <f t="shared" ca="1" si="951"/>
        <v>257355.17999999993</v>
      </c>
      <c r="T8704" s="11" t="s">
        <v>50</v>
      </c>
      <c r="U8704" s="18" t="s">
        <v>36</v>
      </c>
    </row>
    <row r="8705" spans="1:21" ht="15" customHeight="1" x14ac:dyDescent="0.15">
      <c r="A8705" s="10" t="s">
        <v>8753</v>
      </c>
      <c r="B8705" s="11" t="s">
        <v>31</v>
      </c>
      <c r="C8705" s="11" t="s">
        <v>76</v>
      </c>
      <c r="D8705" s="12">
        <v>46068</v>
      </c>
      <c r="E8705" s="11">
        <v>2786</v>
      </c>
      <c r="F8705" s="11" t="s">
        <v>33</v>
      </c>
      <c r="G8705" s="13">
        <v>1431.96</v>
      </c>
      <c r="H8705" s="14">
        <f t="shared" si="945"/>
        <v>3989440.56</v>
      </c>
      <c r="I8705" s="14">
        <f>IF(F8705="GHS",H8705,H8705*Assumptions!$B$4)</f>
        <v>3989440.56</v>
      </c>
      <c r="J8705" s="15" t="str">
        <f>INDEX(Assumptions!$B$8:$B$12,MATCH(B8705,Assumptions!$A$8:$A$12,0))</f>
        <v>Weighted Average</v>
      </c>
      <c r="K8705" s="16">
        <f>G8705/(1-INDEX(Assumptions!$D$8:$D$12,MATCH(B8705,Assumptions!$A$8:$A$12,0)))</f>
        <v>1988.8333333333335</v>
      </c>
      <c r="L8705" s="16">
        <f t="shared" si="946"/>
        <v>42.958799999999997</v>
      </c>
      <c r="M8705" s="16">
        <f t="shared" si="947"/>
        <v>99.441666666666677</v>
      </c>
      <c r="N8705" s="14">
        <f>E8705*(K8705-L8705-M8705)*IF(F8705="GHS",1,Assumptions!$B$4)</f>
        <v>5144161.966533334</v>
      </c>
      <c r="O8705" s="15">
        <f t="shared" ca="1" si="948"/>
        <v>218</v>
      </c>
      <c r="P8705" s="15" t="str">
        <f t="shared" ca="1" si="949"/>
        <v>181-365d</v>
      </c>
      <c r="Q8705" s="17">
        <f ca="1">IF(P8705="0-90d",0,IF(P8705="91-180d",INDEX(Assumptions!$F$8:$F$12,MATCH(B8705,Assumptions!$A$8:$A$12,0)),IF(P8705="181-365d",INDEX(Assumptions!$G$8:$G$12,MATCH(B8705,Assumptions!$A$8:$A$12,0)),INDEX(Assumptions!$H$8:$H$12,MATCH(B8705,Assumptions!$A$8:$A$12,0)))))</f>
        <v>0.2</v>
      </c>
      <c r="R8705" s="14">
        <f t="shared" ca="1" si="950"/>
        <v>797888.11200000008</v>
      </c>
      <c r="S8705" s="14">
        <f t="shared" si="951"/>
        <v>0</v>
      </c>
      <c r="T8705" s="11" t="s">
        <v>39</v>
      </c>
      <c r="U8705" s="18" t="s">
        <v>26</v>
      </c>
    </row>
    <row r="8706" spans="1:21" ht="15" customHeight="1" x14ac:dyDescent="0.15">
      <c r="A8706" s="10" t="s">
        <v>8754</v>
      </c>
      <c r="B8706" s="11" t="s">
        <v>46</v>
      </c>
      <c r="C8706" s="11" t="s">
        <v>47</v>
      </c>
      <c r="D8706" s="12">
        <v>46173</v>
      </c>
      <c r="E8706" s="11">
        <v>4268</v>
      </c>
      <c r="F8706" s="11" t="s">
        <v>33</v>
      </c>
      <c r="G8706" s="13">
        <v>360220.34</v>
      </c>
      <c r="H8706" s="14">
        <f t="shared" ref="H8706:H8769" si="952">E8706*G8706</f>
        <v>1537420411.1200001</v>
      </c>
      <c r="I8706" s="14">
        <f>IF(F8706="GHS",H8706,H8706*Assumptions!$B$4)</f>
        <v>1537420411.1200001</v>
      </c>
      <c r="J8706" s="15" t="str">
        <f>INDEX(Assumptions!$B$8:$B$12,MATCH(B8706,Assumptions!$A$8:$A$12,0))</f>
        <v>Specific Identification</v>
      </c>
      <c r="K8706" s="16">
        <f>G8706/(1-INDEX(Assumptions!$D$8:$D$12,MATCH(B8706,Assumptions!$A$8:$A$12,0)))</f>
        <v>461820.94871794875</v>
      </c>
      <c r="L8706" s="16">
        <f t="shared" ref="L8706:L8769" si="953">G8706*0.03</f>
        <v>10806.610200000001</v>
      </c>
      <c r="M8706" s="16">
        <f t="shared" ref="M8706:M8769" si="954">K8706*0.05</f>
        <v>23091.047435897439</v>
      </c>
      <c r="N8706" s="14">
        <f>E8706*(K8706-L8706-M8706)*IF(F8706="GHS",1,Assumptions!$B$4)</f>
        <v>1826376606.3381948</v>
      </c>
      <c r="O8706" s="15">
        <f t="shared" ref="O8706:O8769" ca="1" si="955">TODAY()-D8706</f>
        <v>113</v>
      </c>
      <c r="P8706" s="15" t="str">
        <f t="shared" ref="P8706:P8769" ca="1" si="956">IF(O8706&lt;=90,"0-90d",IF(O8706&lt;=180,"91-180d",IF(O8706&lt;=365,"181-365d","365d+")))</f>
        <v>91-180d</v>
      </c>
      <c r="Q8706" s="17">
        <f ca="1">IF(P8706="0-90d",0,IF(P8706="91-180d",INDEX(Assumptions!$F$8:$F$12,MATCH(B8706,Assumptions!$A$8:$A$12,0)),IF(P8706="181-365d",INDEX(Assumptions!$G$8:$G$12,MATCH(B8706,Assumptions!$A$8:$A$12,0)),INDEX(Assumptions!$H$8:$H$12,MATCH(B8706,Assumptions!$A$8:$A$12,0)))))</f>
        <v>0</v>
      </c>
      <c r="R8706" s="14">
        <f t="shared" ref="R8706:R8769" ca="1" si="957">I8706*Q8706</f>
        <v>0</v>
      </c>
      <c r="S8706" s="14">
        <f t="shared" ref="S8706:S8769" ca="1" si="958">IF(T8706="Held on Consignment (Not Owned)",0,MIN(I8706-R8706,N8706))</f>
        <v>1537420411.1200001</v>
      </c>
      <c r="T8706" s="11" t="s">
        <v>25</v>
      </c>
      <c r="U8706" s="18" t="s">
        <v>26</v>
      </c>
    </row>
    <row r="8707" spans="1:21" ht="15" customHeight="1" x14ac:dyDescent="0.15">
      <c r="A8707" s="10" t="s">
        <v>8755</v>
      </c>
      <c r="B8707" s="11" t="s">
        <v>31</v>
      </c>
      <c r="C8707" s="11" t="s">
        <v>32</v>
      </c>
      <c r="D8707" s="12">
        <v>45895</v>
      </c>
      <c r="E8707" s="11">
        <v>4203</v>
      </c>
      <c r="F8707" s="11" t="s">
        <v>33</v>
      </c>
      <c r="G8707" s="13">
        <v>1871.12</v>
      </c>
      <c r="H8707" s="14">
        <f t="shared" si="952"/>
        <v>7864317.3599999994</v>
      </c>
      <c r="I8707" s="14">
        <f>IF(F8707="GHS",H8707,H8707*Assumptions!$B$4)</f>
        <v>7864317.3599999994</v>
      </c>
      <c r="J8707" s="15" t="str">
        <f>INDEX(Assumptions!$B$8:$B$12,MATCH(B8707,Assumptions!$A$8:$A$12,0))</f>
        <v>Weighted Average</v>
      </c>
      <c r="K8707" s="16">
        <f>G8707/(1-INDEX(Assumptions!$D$8:$D$12,MATCH(B8707,Assumptions!$A$8:$A$12,0)))</f>
        <v>2598.7777777777778</v>
      </c>
      <c r="L8707" s="16">
        <f t="shared" si="953"/>
        <v>56.133599999999994</v>
      </c>
      <c r="M8707" s="16">
        <f t="shared" si="954"/>
        <v>129.9388888888889</v>
      </c>
      <c r="N8707" s="14">
        <f>E8707*(K8707-L8707-M8707)*IF(F8707="GHS",1,Assumptions!$B$4)</f>
        <v>10140600.3292</v>
      </c>
      <c r="O8707" s="15">
        <f t="shared" ca="1" si="955"/>
        <v>391</v>
      </c>
      <c r="P8707" s="15" t="str">
        <f t="shared" ca="1" si="956"/>
        <v>365d+</v>
      </c>
      <c r="Q8707" s="17">
        <f ca="1">IF(P8707="0-90d",0,IF(P8707="91-180d",INDEX(Assumptions!$F$8:$F$12,MATCH(B8707,Assumptions!$A$8:$A$12,0)),IF(P8707="181-365d",INDEX(Assumptions!$G$8:$G$12,MATCH(B8707,Assumptions!$A$8:$A$12,0)),INDEX(Assumptions!$H$8:$H$12,MATCH(B8707,Assumptions!$A$8:$A$12,0)))))</f>
        <v>0.6</v>
      </c>
      <c r="R8707" s="14">
        <f t="shared" ca="1" si="957"/>
        <v>4718590.4159999993</v>
      </c>
      <c r="S8707" s="14">
        <f t="shared" ca="1" si="958"/>
        <v>3145726.9440000001</v>
      </c>
      <c r="T8707" s="11" t="s">
        <v>25</v>
      </c>
      <c r="U8707" s="18" t="s">
        <v>26</v>
      </c>
    </row>
    <row r="8708" spans="1:21" ht="15" customHeight="1" x14ac:dyDescent="0.15">
      <c r="A8708" s="10" t="s">
        <v>8756</v>
      </c>
      <c r="B8708" s="11" t="s">
        <v>46</v>
      </c>
      <c r="C8708" s="11" t="s">
        <v>119</v>
      </c>
      <c r="D8708" s="12">
        <v>45796</v>
      </c>
      <c r="E8708" s="11">
        <v>464</v>
      </c>
      <c r="F8708" s="11" t="s">
        <v>33</v>
      </c>
      <c r="G8708" s="13">
        <v>347939.29</v>
      </c>
      <c r="H8708" s="14">
        <f t="shared" si="952"/>
        <v>161443830.56</v>
      </c>
      <c r="I8708" s="14">
        <f>IF(F8708="GHS",H8708,H8708*Assumptions!$B$4)</f>
        <v>161443830.56</v>
      </c>
      <c r="J8708" s="15" t="str">
        <f>INDEX(Assumptions!$B$8:$B$12,MATCH(B8708,Assumptions!$A$8:$A$12,0))</f>
        <v>Specific Identification</v>
      </c>
      <c r="K8708" s="16">
        <f>G8708/(1-INDEX(Assumptions!$D$8:$D$12,MATCH(B8708,Assumptions!$A$8:$A$12,0)))</f>
        <v>446076.01282051275</v>
      </c>
      <c r="L8708" s="16">
        <f t="shared" si="953"/>
        <v>10438.178699999999</v>
      </c>
      <c r="M8708" s="16">
        <f t="shared" si="954"/>
        <v>22303.800641025638</v>
      </c>
      <c r="N8708" s="14">
        <f>E8708*(K8708-L8708-M8708)*IF(F8708="GHS",1,Assumptions!$B$4)</f>
        <v>191786991.53448203</v>
      </c>
      <c r="O8708" s="15">
        <f t="shared" ca="1" si="955"/>
        <v>490</v>
      </c>
      <c r="P8708" s="15" t="str">
        <f t="shared" ca="1" si="956"/>
        <v>365d+</v>
      </c>
      <c r="Q8708" s="17">
        <f ca="1">IF(P8708="0-90d",0,IF(P8708="91-180d",INDEX(Assumptions!$F$8:$F$12,MATCH(B8708,Assumptions!$A$8:$A$12,0)),IF(P8708="181-365d",INDEX(Assumptions!$G$8:$G$12,MATCH(B8708,Assumptions!$A$8:$A$12,0)),INDEX(Assumptions!$H$8:$H$12,MATCH(B8708,Assumptions!$A$8:$A$12,0)))))</f>
        <v>0.15</v>
      </c>
      <c r="R8708" s="14">
        <f t="shared" ca="1" si="957"/>
        <v>24216574.583999999</v>
      </c>
      <c r="S8708" s="14">
        <f t="shared" ca="1" si="958"/>
        <v>137227255.97600001</v>
      </c>
      <c r="T8708" s="11" t="s">
        <v>25</v>
      </c>
      <c r="U8708" s="18" t="s">
        <v>26</v>
      </c>
    </row>
    <row r="8709" spans="1:21" ht="15" customHeight="1" x14ac:dyDescent="0.15">
      <c r="A8709" s="10" t="s">
        <v>8757</v>
      </c>
      <c r="B8709" s="11" t="s">
        <v>41</v>
      </c>
      <c r="C8709" s="11" t="s">
        <v>49</v>
      </c>
      <c r="D8709" s="12">
        <v>45849</v>
      </c>
      <c r="E8709" s="11">
        <v>2154</v>
      </c>
      <c r="F8709" s="11" t="s">
        <v>33</v>
      </c>
      <c r="G8709" s="13">
        <v>707.83</v>
      </c>
      <c r="H8709" s="14">
        <f t="shared" si="952"/>
        <v>1524665.82</v>
      </c>
      <c r="I8709" s="14">
        <f>IF(F8709="GHS",H8709,H8709*Assumptions!$B$4)</f>
        <v>1524665.82</v>
      </c>
      <c r="J8709" s="15" t="str">
        <f>INDEX(Assumptions!$B$8:$B$12,MATCH(B8709,Assumptions!$A$8:$A$12,0))</f>
        <v>Weighted Average</v>
      </c>
      <c r="K8709" s="16">
        <f>G8709/(1-INDEX(Assumptions!$D$8:$D$12,MATCH(B8709,Assumptions!$A$8:$A$12,0)))</f>
        <v>1088.9692307692308</v>
      </c>
      <c r="L8709" s="16">
        <f t="shared" si="953"/>
        <v>21.2349</v>
      </c>
      <c r="M8709" s="16">
        <f t="shared" si="954"/>
        <v>54.448461538461544</v>
      </c>
      <c r="N8709" s="14">
        <f>E8709*(K8709-L8709-M8709)*IF(F8709="GHS",1,Assumptions!$B$4)</f>
        <v>2182617.7623230773</v>
      </c>
      <c r="O8709" s="15">
        <f t="shared" ca="1" si="955"/>
        <v>437</v>
      </c>
      <c r="P8709" s="15" t="str">
        <f t="shared" ca="1" si="956"/>
        <v>365d+</v>
      </c>
      <c r="Q8709" s="17">
        <f ca="1">IF(P8709="0-90d",0,IF(P8709="91-180d",INDEX(Assumptions!$F$8:$F$12,MATCH(B8709,Assumptions!$A$8:$A$12,0)),IF(P8709="181-365d",INDEX(Assumptions!$G$8:$G$12,MATCH(B8709,Assumptions!$A$8:$A$12,0)),INDEX(Assumptions!$H$8:$H$12,MATCH(B8709,Assumptions!$A$8:$A$12,0)))))</f>
        <v>0.8</v>
      </c>
      <c r="R8709" s="14">
        <f t="shared" ca="1" si="957"/>
        <v>1219732.6560000002</v>
      </c>
      <c r="S8709" s="14">
        <f t="shared" ca="1" si="958"/>
        <v>304933.16399999987</v>
      </c>
      <c r="T8709" s="11" t="s">
        <v>25</v>
      </c>
      <c r="U8709" s="18" t="s">
        <v>26</v>
      </c>
    </row>
    <row r="8710" spans="1:21" ht="15" customHeight="1" x14ac:dyDescent="0.15">
      <c r="A8710" s="10" t="s">
        <v>8758</v>
      </c>
      <c r="B8710" s="11" t="s">
        <v>28</v>
      </c>
      <c r="C8710" s="11" t="s">
        <v>29</v>
      </c>
      <c r="D8710" s="12">
        <v>46048</v>
      </c>
      <c r="E8710" s="11">
        <v>1002</v>
      </c>
      <c r="F8710" s="11" t="s">
        <v>24</v>
      </c>
      <c r="G8710" s="13">
        <v>9076.1</v>
      </c>
      <c r="H8710" s="14">
        <f t="shared" si="952"/>
        <v>9094252.2000000011</v>
      </c>
      <c r="I8710" s="14">
        <f>IF(F8710="GHS",H8710,H8710*Assumptions!$B$4)</f>
        <v>98217923.76000002</v>
      </c>
      <c r="J8710" s="15" t="str">
        <f>INDEX(Assumptions!$B$8:$B$12,MATCH(B8710,Assumptions!$A$8:$A$12,0))</f>
        <v>Fair Value Less Costs to Sell</v>
      </c>
      <c r="K8710" s="16">
        <f>G8710/(1-INDEX(Assumptions!$D$8:$D$12,MATCH(B8710,Assumptions!$A$8:$A$12,0)))</f>
        <v>10313.75</v>
      </c>
      <c r="L8710" s="16">
        <f t="shared" si="953"/>
        <v>272.28300000000002</v>
      </c>
      <c r="M8710" s="16">
        <f t="shared" si="954"/>
        <v>515.6875</v>
      </c>
      <c r="N8710" s="14">
        <f>E8710*(K8710-L8710-M8710)*IF(F8710="GHS",1,Assumptions!$B$4)</f>
        <v>103084175.43720001</v>
      </c>
      <c r="O8710" s="15">
        <f t="shared" ca="1" si="955"/>
        <v>238</v>
      </c>
      <c r="P8710" s="15" t="str">
        <f t="shared" ca="1" si="956"/>
        <v>181-365d</v>
      </c>
      <c r="Q8710" s="17">
        <f ca="1">IF(P8710="0-90d",0,IF(P8710="91-180d",INDEX(Assumptions!$F$8:$F$12,MATCH(B8710,Assumptions!$A$8:$A$12,0)),IF(P8710="181-365d",INDEX(Assumptions!$G$8:$G$12,MATCH(B8710,Assumptions!$A$8:$A$12,0)),INDEX(Assumptions!$H$8:$H$12,MATCH(B8710,Assumptions!$A$8:$A$12,0)))))</f>
        <v>0.1</v>
      </c>
      <c r="R8710" s="14">
        <f t="shared" ca="1" si="957"/>
        <v>9821792.376000002</v>
      </c>
      <c r="S8710" s="14">
        <f t="shared" ca="1" si="958"/>
        <v>88396131.384000018</v>
      </c>
      <c r="T8710" s="11" t="s">
        <v>25</v>
      </c>
      <c r="U8710" s="18" t="s">
        <v>26</v>
      </c>
    </row>
    <row r="8711" spans="1:21" ht="15" customHeight="1" x14ac:dyDescent="0.15">
      <c r="A8711" s="10" t="s">
        <v>8759</v>
      </c>
      <c r="B8711" s="11" t="s">
        <v>41</v>
      </c>
      <c r="C8711" s="11" t="s">
        <v>44</v>
      </c>
      <c r="D8711" s="12">
        <v>46026</v>
      </c>
      <c r="E8711" s="11">
        <v>4024</v>
      </c>
      <c r="F8711" s="11" t="s">
        <v>33</v>
      </c>
      <c r="G8711" s="13">
        <v>397.13</v>
      </c>
      <c r="H8711" s="14">
        <f t="shared" si="952"/>
        <v>1598051.1199999999</v>
      </c>
      <c r="I8711" s="14">
        <f>IF(F8711="GHS",H8711,H8711*Assumptions!$B$4)</f>
        <v>1598051.1199999999</v>
      </c>
      <c r="J8711" s="15" t="str">
        <f>INDEX(Assumptions!$B$8:$B$12,MATCH(B8711,Assumptions!$A$8:$A$12,0))</f>
        <v>Weighted Average</v>
      </c>
      <c r="K8711" s="16">
        <f>G8711/(1-INDEX(Assumptions!$D$8:$D$12,MATCH(B8711,Assumptions!$A$8:$A$12,0)))</f>
        <v>610.96923076923076</v>
      </c>
      <c r="L8711" s="16">
        <f t="shared" si="953"/>
        <v>11.9139</v>
      </c>
      <c r="M8711" s="16">
        <f t="shared" si="954"/>
        <v>30.548461538461538</v>
      </c>
      <c r="N8711" s="14">
        <f>E8711*(K8711-L8711-M8711)*IF(F8711="GHS",1,Assumptions!$B$4)</f>
        <v>2287671.6417846153</v>
      </c>
      <c r="O8711" s="15">
        <f t="shared" ca="1" si="955"/>
        <v>260</v>
      </c>
      <c r="P8711" s="15" t="str">
        <f t="shared" ca="1" si="956"/>
        <v>181-365d</v>
      </c>
      <c r="Q8711" s="17">
        <f ca="1">IF(P8711="0-90d",0,IF(P8711="91-180d",INDEX(Assumptions!$F$8:$F$12,MATCH(B8711,Assumptions!$A$8:$A$12,0)),IF(P8711="181-365d",INDEX(Assumptions!$G$8:$G$12,MATCH(B8711,Assumptions!$A$8:$A$12,0)),INDEX(Assumptions!$H$8:$H$12,MATCH(B8711,Assumptions!$A$8:$A$12,0)))))</f>
        <v>0.35</v>
      </c>
      <c r="R8711" s="14">
        <f t="shared" ca="1" si="957"/>
        <v>559317.89199999988</v>
      </c>
      <c r="S8711" s="14">
        <f t="shared" ca="1" si="958"/>
        <v>1038733.228</v>
      </c>
      <c r="T8711" s="11" t="s">
        <v>25</v>
      </c>
      <c r="U8711" s="18" t="s">
        <v>26</v>
      </c>
    </row>
    <row r="8712" spans="1:21" ht="15" customHeight="1" x14ac:dyDescent="0.15">
      <c r="A8712" s="10" t="s">
        <v>8760</v>
      </c>
      <c r="B8712" s="11" t="s">
        <v>41</v>
      </c>
      <c r="C8712" s="11" t="s">
        <v>44</v>
      </c>
      <c r="D8712" s="12">
        <v>45899</v>
      </c>
      <c r="E8712" s="11">
        <v>3307</v>
      </c>
      <c r="F8712" s="11" t="s">
        <v>33</v>
      </c>
      <c r="G8712" s="13">
        <v>272.14999999999998</v>
      </c>
      <c r="H8712" s="14">
        <f t="shared" si="952"/>
        <v>900000.04999999993</v>
      </c>
      <c r="I8712" s="14">
        <f>IF(F8712="GHS",H8712,H8712*Assumptions!$B$4)</f>
        <v>900000.04999999993</v>
      </c>
      <c r="J8712" s="15" t="str">
        <f>INDEX(Assumptions!$B$8:$B$12,MATCH(B8712,Assumptions!$A$8:$A$12,0))</f>
        <v>Weighted Average</v>
      </c>
      <c r="K8712" s="16">
        <f>G8712/(1-INDEX(Assumptions!$D$8:$D$12,MATCH(B8712,Assumptions!$A$8:$A$12,0)))</f>
        <v>418.69230769230762</v>
      </c>
      <c r="L8712" s="16">
        <f t="shared" si="953"/>
        <v>8.1644999999999985</v>
      </c>
      <c r="M8712" s="16">
        <f t="shared" si="954"/>
        <v>20.934615384615384</v>
      </c>
      <c r="N8712" s="14">
        <f>E8712*(K8712-L8712-M8712)*IF(F8712="GHS",1,Assumptions!$B$4)</f>
        <v>1288384.6869615384</v>
      </c>
      <c r="O8712" s="15">
        <f t="shared" ca="1" si="955"/>
        <v>387</v>
      </c>
      <c r="P8712" s="15" t="str">
        <f t="shared" ca="1" si="956"/>
        <v>365d+</v>
      </c>
      <c r="Q8712" s="17">
        <f ca="1">IF(P8712="0-90d",0,IF(P8712="91-180d",INDEX(Assumptions!$F$8:$F$12,MATCH(B8712,Assumptions!$A$8:$A$12,0)),IF(P8712="181-365d",INDEX(Assumptions!$G$8:$G$12,MATCH(B8712,Assumptions!$A$8:$A$12,0)),INDEX(Assumptions!$H$8:$H$12,MATCH(B8712,Assumptions!$A$8:$A$12,0)))))</f>
        <v>0.8</v>
      </c>
      <c r="R8712" s="14">
        <f t="shared" ca="1" si="957"/>
        <v>720000.04</v>
      </c>
      <c r="S8712" s="14">
        <f t="shared" ca="1" si="958"/>
        <v>180000.00999999989</v>
      </c>
      <c r="T8712" s="11" t="s">
        <v>25</v>
      </c>
      <c r="U8712" s="18" t="s">
        <v>26</v>
      </c>
    </row>
    <row r="8713" spans="1:21" ht="15" customHeight="1" x14ac:dyDescent="0.15">
      <c r="A8713" s="10" t="s">
        <v>8761</v>
      </c>
      <c r="B8713" s="11" t="s">
        <v>46</v>
      </c>
      <c r="C8713" s="11" t="s">
        <v>52</v>
      </c>
      <c r="D8713" s="12">
        <v>45730</v>
      </c>
      <c r="E8713" s="11">
        <v>4452</v>
      </c>
      <c r="F8713" s="11" t="s">
        <v>33</v>
      </c>
      <c r="G8713" s="13">
        <v>1208436.45</v>
      </c>
      <c r="H8713" s="14">
        <f t="shared" si="952"/>
        <v>5379959075.3999996</v>
      </c>
      <c r="I8713" s="14">
        <f>IF(F8713="GHS",H8713,H8713*Assumptions!$B$4)</f>
        <v>5379959075.3999996</v>
      </c>
      <c r="J8713" s="15" t="str">
        <f>INDEX(Assumptions!$B$8:$B$12,MATCH(B8713,Assumptions!$A$8:$A$12,0))</f>
        <v>Specific Identification</v>
      </c>
      <c r="K8713" s="16">
        <f>G8713/(1-INDEX(Assumptions!$D$8:$D$12,MATCH(B8713,Assumptions!$A$8:$A$12,0)))</f>
        <v>1549277.5</v>
      </c>
      <c r="L8713" s="16">
        <f t="shared" si="953"/>
        <v>36253.093499999995</v>
      </c>
      <c r="M8713" s="16">
        <f t="shared" si="954"/>
        <v>77463.875</v>
      </c>
      <c r="N8713" s="14">
        <f>E8713*(K8713-L8713-M8713)*IF(F8713="GHS",1,Assumptions!$B$4)</f>
        <v>6391115486.2379999</v>
      </c>
      <c r="O8713" s="15">
        <f t="shared" ca="1" si="955"/>
        <v>556</v>
      </c>
      <c r="P8713" s="15" t="str">
        <f t="shared" ca="1" si="956"/>
        <v>365d+</v>
      </c>
      <c r="Q8713" s="17">
        <f ca="1">IF(P8713="0-90d",0,IF(P8713="91-180d",INDEX(Assumptions!$F$8:$F$12,MATCH(B8713,Assumptions!$A$8:$A$12,0)),IF(P8713="181-365d",INDEX(Assumptions!$G$8:$G$12,MATCH(B8713,Assumptions!$A$8:$A$12,0)),INDEX(Assumptions!$H$8:$H$12,MATCH(B8713,Assumptions!$A$8:$A$12,0)))))</f>
        <v>0.15</v>
      </c>
      <c r="R8713" s="14">
        <f t="shared" ca="1" si="957"/>
        <v>806993861.30999994</v>
      </c>
      <c r="S8713" s="14">
        <f t="shared" ca="1" si="958"/>
        <v>4572965214.0900002</v>
      </c>
      <c r="T8713" s="11" t="s">
        <v>25</v>
      </c>
      <c r="U8713" s="18" t="s">
        <v>26</v>
      </c>
    </row>
    <row r="8714" spans="1:21" ht="15" customHeight="1" x14ac:dyDescent="0.15">
      <c r="A8714" s="10" t="s">
        <v>8762</v>
      </c>
      <c r="B8714" s="11" t="s">
        <v>28</v>
      </c>
      <c r="C8714" s="11" t="s">
        <v>55</v>
      </c>
      <c r="D8714" s="12">
        <v>45793</v>
      </c>
      <c r="E8714" s="11">
        <v>1550</v>
      </c>
      <c r="F8714" s="11" t="s">
        <v>24</v>
      </c>
      <c r="G8714" s="13">
        <v>4547.8</v>
      </c>
      <c r="H8714" s="14">
        <f t="shared" si="952"/>
        <v>7049090</v>
      </c>
      <c r="I8714" s="14">
        <f>IF(F8714="GHS",H8714,H8714*Assumptions!$B$4)</f>
        <v>76130172</v>
      </c>
      <c r="J8714" s="15" t="str">
        <f>INDEX(Assumptions!$B$8:$B$12,MATCH(B8714,Assumptions!$A$8:$A$12,0))</f>
        <v>Fair Value Less Costs to Sell</v>
      </c>
      <c r="K8714" s="16">
        <f>G8714/(1-INDEX(Assumptions!$D$8:$D$12,MATCH(B8714,Assumptions!$A$8:$A$12,0)))</f>
        <v>5167.954545454546</v>
      </c>
      <c r="L8714" s="16">
        <f t="shared" si="953"/>
        <v>136.434</v>
      </c>
      <c r="M8714" s="16">
        <f t="shared" si="954"/>
        <v>258.39772727272731</v>
      </c>
      <c r="N8714" s="14">
        <f>E8714*(K8714-L8714-M8714)*IF(F8714="GHS",1,Assumptions!$B$4)</f>
        <v>79902075.976363659</v>
      </c>
      <c r="O8714" s="15">
        <f t="shared" ca="1" si="955"/>
        <v>493</v>
      </c>
      <c r="P8714" s="15" t="str">
        <f t="shared" ca="1" si="956"/>
        <v>365d+</v>
      </c>
      <c r="Q8714" s="17">
        <f ca="1">IF(P8714="0-90d",0,IF(P8714="91-180d",INDEX(Assumptions!$F$8:$F$12,MATCH(B8714,Assumptions!$A$8:$A$12,0)),IF(P8714="181-365d",INDEX(Assumptions!$G$8:$G$12,MATCH(B8714,Assumptions!$A$8:$A$12,0)),INDEX(Assumptions!$H$8:$H$12,MATCH(B8714,Assumptions!$A$8:$A$12,0)))))</f>
        <v>0.4</v>
      </c>
      <c r="R8714" s="14">
        <f t="shared" ca="1" si="957"/>
        <v>30452068.800000001</v>
      </c>
      <c r="S8714" s="14">
        <f t="shared" ca="1" si="958"/>
        <v>45678103.200000003</v>
      </c>
      <c r="T8714" s="11" t="s">
        <v>25</v>
      </c>
      <c r="U8714" s="18" t="s">
        <v>26</v>
      </c>
    </row>
    <row r="8715" spans="1:21" ht="15" customHeight="1" x14ac:dyDescent="0.15">
      <c r="A8715" s="10" t="s">
        <v>8763</v>
      </c>
      <c r="B8715" s="11" t="s">
        <v>28</v>
      </c>
      <c r="C8715" s="11" t="s">
        <v>35</v>
      </c>
      <c r="D8715" s="12">
        <v>45781</v>
      </c>
      <c r="E8715" s="11">
        <v>1163</v>
      </c>
      <c r="F8715" s="11" t="s">
        <v>24</v>
      </c>
      <c r="G8715" s="13">
        <v>11295.77</v>
      </c>
      <c r="H8715" s="14">
        <f t="shared" si="952"/>
        <v>13136980.51</v>
      </c>
      <c r="I8715" s="14">
        <f>IF(F8715="GHS",H8715,H8715*Assumptions!$B$4)</f>
        <v>141879389.50800002</v>
      </c>
      <c r="J8715" s="15" t="str">
        <f>INDEX(Assumptions!$B$8:$B$12,MATCH(B8715,Assumptions!$A$8:$A$12,0))</f>
        <v>Fair Value Less Costs to Sell</v>
      </c>
      <c r="K8715" s="16">
        <f>G8715/(1-INDEX(Assumptions!$D$8:$D$12,MATCH(B8715,Assumptions!$A$8:$A$12,0)))</f>
        <v>12836.102272727274</v>
      </c>
      <c r="L8715" s="16">
        <f t="shared" si="953"/>
        <v>338.87310000000002</v>
      </c>
      <c r="M8715" s="16">
        <f t="shared" si="954"/>
        <v>641.80511363636379</v>
      </c>
      <c r="N8715" s="14">
        <f>E8715*(K8715-L8715-M8715)*IF(F8715="GHS",1,Assumptions!$B$4)</f>
        <v>148908868.35180548</v>
      </c>
      <c r="O8715" s="15">
        <f t="shared" ca="1" si="955"/>
        <v>505</v>
      </c>
      <c r="P8715" s="15" t="str">
        <f t="shared" ca="1" si="956"/>
        <v>365d+</v>
      </c>
      <c r="Q8715" s="17">
        <f ca="1">IF(P8715="0-90d",0,IF(P8715="91-180d",INDEX(Assumptions!$F$8:$F$12,MATCH(B8715,Assumptions!$A$8:$A$12,0)),IF(P8715="181-365d",INDEX(Assumptions!$G$8:$G$12,MATCH(B8715,Assumptions!$A$8:$A$12,0)),INDEX(Assumptions!$H$8:$H$12,MATCH(B8715,Assumptions!$A$8:$A$12,0)))))</f>
        <v>0.4</v>
      </c>
      <c r="R8715" s="14">
        <f t="shared" ca="1" si="957"/>
        <v>56751755.803200006</v>
      </c>
      <c r="S8715" s="14">
        <f t="shared" si="958"/>
        <v>0</v>
      </c>
      <c r="T8715" s="11" t="s">
        <v>39</v>
      </c>
      <c r="U8715" s="18" t="s">
        <v>26</v>
      </c>
    </row>
    <row r="8716" spans="1:21" ht="15" customHeight="1" x14ac:dyDescent="0.15">
      <c r="A8716" s="10" t="s">
        <v>8764</v>
      </c>
      <c r="B8716" s="11" t="s">
        <v>41</v>
      </c>
      <c r="C8716" s="11" t="s">
        <v>42</v>
      </c>
      <c r="D8716" s="12">
        <v>46014</v>
      </c>
      <c r="E8716" s="11">
        <v>1067</v>
      </c>
      <c r="F8716" s="11" t="s">
        <v>33</v>
      </c>
      <c r="G8716" s="13">
        <v>521.59</v>
      </c>
      <c r="H8716" s="14">
        <f t="shared" si="952"/>
        <v>556536.53</v>
      </c>
      <c r="I8716" s="14">
        <f>IF(F8716="GHS",H8716,H8716*Assumptions!$B$4)</f>
        <v>556536.53</v>
      </c>
      <c r="J8716" s="15" t="str">
        <f>INDEX(Assumptions!$B$8:$B$12,MATCH(B8716,Assumptions!$A$8:$A$12,0))</f>
        <v>Weighted Average</v>
      </c>
      <c r="K8716" s="16">
        <f>G8716/(1-INDEX(Assumptions!$D$8:$D$12,MATCH(B8716,Assumptions!$A$8:$A$12,0)))</f>
        <v>802.44615384615383</v>
      </c>
      <c r="L8716" s="16">
        <f t="shared" si="953"/>
        <v>15.6477</v>
      </c>
      <c r="M8716" s="16">
        <f t="shared" si="954"/>
        <v>40.122307692307693</v>
      </c>
      <c r="N8716" s="14">
        <f>E8716*(K8716-L8716-M8716)*IF(F8716="GHS",1,Assumptions!$B$4)</f>
        <v>796703.44794615381</v>
      </c>
      <c r="O8716" s="15">
        <f t="shared" ca="1" si="955"/>
        <v>272</v>
      </c>
      <c r="P8716" s="15" t="str">
        <f t="shared" ca="1" si="956"/>
        <v>181-365d</v>
      </c>
      <c r="Q8716" s="17">
        <f ca="1">IF(P8716="0-90d",0,IF(P8716="91-180d",INDEX(Assumptions!$F$8:$F$12,MATCH(B8716,Assumptions!$A$8:$A$12,0)),IF(P8716="181-365d",INDEX(Assumptions!$G$8:$G$12,MATCH(B8716,Assumptions!$A$8:$A$12,0)),INDEX(Assumptions!$H$8:$H$12,MATCH(B8716,Assumptions!$A$8:$A$12,0)))))</f>
        <v>0.35</v>
      </c>
      <c r="R8716" s="14">
        <f t="shared" ca="1" si="957"/>
        <v>194787.7855</v>
      </c>
      <c r="S8716" s="14">
        <f t="shared" ca="1" si="958"/>
        <v>361748.74450000003</v>
      </c>
      <c r="T8716" s="11" t="s">
        <v>25</v>
      </c>
      <c r="U8716" s="18" t="s">
        <v>26</v>
      </c>
    </row>
    <row r="8717" spans="1:21" ht="15" customHeight="1" x14ac:dyDescent="0.15">
      <c r="A8717" s="10" t="s">
        <v>8765</v>
      </c>
      <c r="B8717" s="11" t="s">
        <v>41</v>
      </c>
      <c r="C8717" s="11" t="s">
        <v>44</v>
      </c>
      <c r="D8717" s="12">
        <v>45729</v>
      </c>
      <c r="E8717" s="11">
        <v>4686</v>
      </c>
      <c r="F8717" s="11" t="s">
        <v>33</v>
      </c>
      <c r="G8717" s="13">
        <v>340.5</v>
      </c>
      <c r="H8717" s="14">
        <f t="shared" si="952"/>
        <v>1595583</v>
      </c>
      <c r="I8717" s="14">
        <f>IF(F8717="GHS",H8717,H8717*Assumptions!$B$4)</f>
        <v>1595583</v>
      </c>
      <c r="J8717" s="15" t="str">
        <f>INDEX(Assumptions!$B$8:$B$12,MATCH(B8717,Assumptions!$A$8:$A$12,0))</f>
        <v>Weighted Average</v>
      </c>
      <c r="K8717" s="16">
        <f>G8717/(1-INDEX(Assumptions!$D$8:$D$12,MATCH(B8717,Assumptions!$A$8:$A$12,0)))</f>
        <v>523.84615384615381</v>
      </c>
      <c r="L8717" s="16">
        <f t="shared" si="953"/>
        <v>10.215</v>
      </c>
      <c r="M8717" s="16">
        <f t="shared" si="954"/>
        <v>26.192307692307693</v>
      </c>
      <c r="N8717" s="14">
        <f>E8717*(K8717-L8717-M8717)*IF(F8717="GHS",1,Assumptions!$B$4)</f>
        <v>2284138.4330769228</v>
      </c>
      <c r="O8717" s="15">
        <f t="shared" ca="1" si="955"/>
        <v>557</v>
      </c>
      <c r="P8717" s="15" t="str">
        <f t="shared" ca="1" si="956"/>
        <v>365d+</v>
      </c>
      <c r="Q8717" s="17">
        <f ca="1">IF(P8717="0-90d",0,IF(P8717="91-180d",INDEX(Assumptions!$F$8:$F$12,MATCH(B8717,Assumptions!$A$8:$A$12,0)),IF(P8717="181-365d",INDEX(Assumptions!$G$8:$G$12,MATCH(B8717,Assumptions!$A$8:$A$12,0)),INDEX(Assumptions!$H$8:$H$12,MATCH(B8717,Assumptions!$A$8:$A$12,0)))))</f>
        <v>0.8</v>
      </c>
      <c r="R8717" s="14">
        <f t="shared" ca="1" si="957"/>
        <v>1276466.4000000001</v>
      </c>
      <c r="S8717" s="14">
        <f t="shared" ca="1" si="958"/>
        <v>319116.59999999986</v>
      </c>
      <c r="T8717" s="11" t="s">
        <v>25</v>
      </c>
      <c r="U8717" s="18" t="s">
        <v>36</v>
      </c>
    </row>
    <row r="8718" spans="1:21" ht="15" customHeight="1" x14ac:dyDescent="0.15">
      <c r="A8718" s="10" t="s">
        <v>8766</v>
      </c>
      <c r="B8718" s="11" t="s">
        <v>31</v>
      </c>
      <c r="C8718" s="11" t="s">
        <v>63</v>
      </c>
      <c r="D8718" s="12">
        <v>45802</v>
      </c>
      <c r="E8718" s="11">
        <v>418</v>
      </c>
      <c r="F8718" s="11" t="s">
        <v>33</v>
      </c>
      <c r="G8718" s="13">
        <v>3268.04</v>
      </c>
      <c r="H8718" s="14">
        <f t="shared" si="952"/>
        <v>1366040.72</v>
      </c>
      <c r="I8718" s="14">
        <f>IF(F8718="GHS",H8718,H8718*Assumptions!$B$4)</f>
        <v>1366040.72</v>
      </c>
      <c r="J8718" s="15" t="str">
        <f>INDEX(Assumptions!$B$8:$B$12,MATCH(B8718,Assumptions!$A$8:$A$12,0))</f>
        <v>Weighted Average</v>
      </c>
      <c r="K8718" s="16">
        <f>G8718/(1-INDEX(Assumptions!$D$8:$D$12,MATCH(B8718,Assumptions!$A$8:$A$12,0)))</f>
        <v>4538.9444444444443</v>
      </c>
      <c r="L8718" s="16">
        <f t="shared" si="953"/>
        <v>98.041199999999989</v>
      </c>
      <c r="M8718" s="16">
        <f t="shared" si="954"/>
        <v>226.94722222222222</v>
      </c>
      <c r="N8718" s="14">
        <f>E8718*(K8718-L8718-M8718)*IF(F8718="GHS",1,Assumptions!$B$4)</f>
        <v>1761433.6172888891</v>
      </c>
      <c r="O8718" s="15">
        <f t="shared" ca="1" si="955"/>
        <v>484</v>
      </c>
      <c r="P8718" s="15" t="str">
        <f t="shared" ca="1" si="956"/>
        <v>365d+</v>
      </c>
      <c r="Q8718" s="17">
        <f ca="1">IF(P8718="0-90d",0,IF(P8718="91-180d",INDEX(Assumptions!$F$8:$F$12,MATCH(B8718,Assumptions!$A$8:$A$12,0)),IF(P8718="181-365d",INDEX(Assumptions!$G$8:$G$12,MATCH(B8718,Assumptions!$A$8:$A$12,0)),INDEX(Assumptions!$H$8:$H$12,MATCH(B8718,Assumptions!$A$8:$A$12,0)))))</f>
        <v>0.6</v>
      </c>
      <c r="R8718" s="14">
        <f t="shared" ca="1" si="957"/>
        <v>819624.43199999991</v>
      </c>
      <c r="S8718" s="14">
        <f t="shared" ca="1" si="958"/>
        <v>546416.28800000006</v>
      </c>
      <c r="T8718" s="11" t="s">
        <v>25</v>
      </c>
      <c r="U8718" s="18" t="s">
        <v>26</v>
      </c>
    </row>
    <row r="8719" spans="1:21" ht="15" customHeight="1" x14ac:dyDescent="0.15">
      <c r="A8719" s="10" t="s">
        <v>8767</v>
      </c>
      <c r="B8719" s="11" t="s">
        <v>41</v>
      </c>
      <c r="C8719" s="11" t="s">
        <v>115</v>
      </c>
      <c r="D8719" s="12">
        <v>45984</v>
      </c>
      <c r="E8719" s="11">
        <v>3405</v>
      </c>
      <c r="F8719" s="11" t="s">
        <v>33</v>
      </c>
      <c r="G8719" s="13">
        <v>400.38</v>
      </c>
      <c r="H8719" s="14">
        <f t="shared" si="952"/>
        <v>1363293.9</v>
      </c>
      <c r="I8719" s="14">
        <f>IF(F8719="GHS",H8719,H8719*Assumptions!$B$4)</f>
        <v>1363293.9</v>
      </c>
      <c r="J8719" s="15" t="str">
        <f>INDEX(Assumptions!$B$8:$B$12,MATCH(B8719,Assumptions!$A$8:$A$12,0))</f>
        <v>Weighted Average</v>
      </c>
      <c r="K8719" s="16">
        <f>G8719/(1-INDEX(Assumptions!$D$8:$D$12,MATCH(B8719,Assumptions!$A$8:$A$12,0)))</f>
        <v>615.96923076923076</v>
      </c>
      <c r="L8719" s="16">
        <f t="shared" si="953"/>
        <v>12.0114</v>
      </c>
      <c r="M8719" s="16">
        <f t="shared" si="954"/>
        <v>30.798461538461538</v>
      </c>
      <c r="N8719" s="14">
        <f>E8719*(K8719-L8719-M8719)*IF(F8719="GHS",1,Assumptions!$B$4)</f>
        <v>1951607.6522307692</v>
      </c>
      <c r="O8719" s="15">
        <f t="shared" ca="1" si="955"/>
        <v>302</v>
      </c>
      <c r="P8719" s="15" t="str">
        <f t="shared" ca="1" si="956"/>
        <v>181-365d</v>
      </c>
      <c r="Q8719" s="17">
        <f ca="1">IF(P8719="0-90d",0,IF(P8719="91-180d",INDEX(Assumptions!$F$8:$F$12,MATCH(B8719,Assumptions!$A$8:$A$12,0)),IF(P8719="181-365d",INDEX(Assumptions!$G$8:$G$12,MATCH(B8719,Assumptions!$A$8:$A$12,0)),INDEX(Assumptions!$H$8:$H$12,MATCH(B8719,Assumptions!$A$8:$A$12,0)))))</f>
        <v>0.35</v>
      </c>
      <c r="R8719" s="14">
        <f t="shared" ca="1" si="957"/>
        <v>477152.86499999993</v>
      </c>
      <c r="S8719" s="14">
        <f t="shared" ca="1" si="958"/>
        <v>886141.03499999992</v>
      </c>
      <c r="T8719" s="11" t="s">
        <v>25</v>
      </c>
      <c r="U8719" s="18" t="s">
        <v>36</v>
      </c>
    </row>
    <row r="8720" spans="1:21" ht="15" customHeight="1" x14ac:dyDescent="0.15">
      <c r="A8720" s="10" t="s">
        <v>8768</v>
      </c>
      <c r="B8720" s="11" t="s">
        <v>22</v>
      </c>
      <c r="C8720" s="11" t="s">
        <v>23</v>
      </c>
      <c r="D8720" s="12">
        <v>45910</v>
      </c>
      <c r="E8720" s="11">
        <v>4876</v>
      </c>
      <c r="F8720" s="11" t="s">
        <v>24</v>
      </c>
      <c r="G8720" s="13">
        <v>11504.51</v>
      </c>
      <c r="H8720" s="14">
        <f t="shared" si="952"/>
        <v>56095990.759999998</v>
      </c>
      <c r="I8720" s="14">
        <f>IF(F8720="GHS",H8720,H8720*Assumptions!$B$4)</f>
        <v>605836700.20800006</v>
      </c>
      <c r="J8720" s="15" t="str">
        <f>INDEX(Assumptions!$B$8:$B$12,MATCH(B8720,Assumptions!$A$8:$A$12,0))</f>
        <v>FIFO</v>
      </c>
      <c r="K8720" s="16">
        <f>G8720/(1-INDEX(Assumptions!$D$8:$D$12,MATCH(B8720,Assumptions!$A$8:$A$12,0)))</f>
        <v>14029.890243902439</v>
      </c>
      <c r="L8720" s="16">
        <f t="shared" si="953"/>
        <v>345.13529999999997</v>
      </c>
      <c r="M8720" s="16">
        <f t="shared" si="954"/>
        <v>701.49451219512196</v>
      </c>
      <c r="N8720" s="14">
        <f>E8720*(K8720-L8720-M8720)*IF(F8720="GHS",1,Assumptions!$B$4)</f>
        <v>683708880.94205272</v>
      </c>
      <c r="O8720" s="15">
        <f t="shared" ca="1" si="955"/>
        <v>376</v>
      </c>
      <c r="P8720" s="15" t="str">
        <f t="shared" ca="1" si="956"/>
        <v>365d+</v>
      </c>
      <c r="Q8720" s="17">
        <f ca="1">IF(P8720="0-90d",0,IF(P8720="91-180d",INDEX(Assumptions!$F$8:$F$12,MATCH(B8720,Assumptions!$A$8:$A$12,0)),IF(P8720="181-365d",INDEX(Assumptions!$G$8:$G$12,MATCH(B8720,Assumptions!$A$8:$A$12,0)),INDEX(Assumptions!$H$8:$H$12,MATCH(B8720,Assumptions!$A$8:$A$12,0)))))</f>
        <v>0.5</v>
      </c>
      <c r="R8720" s="14">
        <f t="shared" ca="1" si="957"/>
        <v>302918350.10400003</v>
      </c>
      <c r="S8720" s="14">
        <f t="shared" si="958"/>
        <v>0</v>
      </c>
      <c r="T8720" s="11" t="s">
        <v>39</v>
      </c>
      <c r="U8720" s="18" t="s">
        <v>36</v>
      </c>
    </row>
    <row r="8721" spans="1:21" ht="15" customHeight="1" x14ac:dyDescent="0.15">
      <c r="A8721" s="10" t="s">
        <v>8769</v>
      </c>
      <c r="B8721" s="11" t="s">
        <v>22</v>
      </c>
      <c r="C8721" s="11" t="s">
        <v>81</v>
      </c>
      <c r="D8721" s="12">
        <v>45933</v>
      </c>
      <c r="E8721" s="11">
        <v>2485</v>
      </c>
      <c r="F8721" s="11" t="s">
        <v>24</v>
      </c>
      <c r="G8721" s="13">
        <v>13209.17</v>
      </c>
      <c r="H8721" s="14">
        <f t="shared" si="952"/>
        <v>32824787.449999999</v>
      </c>
      <c r="I8721" s="14">
        <f>IF(F8721="GHS",H8721,H8721*Assumptions!$B$4)</f>
        <v>354507704.46000004</v>
      </c>
      <c r="J8721" s="15" t="str">
        <f>INDEX(Assumptions!$B$8:$B$12,MATCH(B8721,Assumptions!$A$8:$A$12,0))</f>
        <v>FIFO</v>
      </c>
      <c r="K8721" s="16">
        <f>G8721/(1-INDEX(Assumptions!$D$8:$D$12,MATCH(B8721,Assumptions!$A$8:$A$12,0)))</f>
        <v>16108.743902439022</v>
      </c>
      <c r="L8721" s="16">
        <f t="shared" si="953"/>
        <v>396.27510000000001</v>
      </c>
      <c r="M8721" s="16">
        <f t="shared" si="954"/>
        <v>805.43719512195116</v>
      </c>
      <c r="N8721" s="14">
        <f>E8721*(K8721-L8721-M8721)*IF(F8721="GHS",1,Assumptions!$B$4)</f>
        <v>400074914.27717555</v>
      </c>
      <c r="O8721" s="15">
        <f t="shared" ca="1" si="955"/>
        <v>353</v>
      </c>
      <c r="P8721" s="15" t="str">
        <f t="shared" ca="1" si="956"/>
        <v>181-365d</v>
      </c>
      <c r="Q8721" s="17">
        <f ca="1">IF(P8721="0-90d",0,IF(P8721="91-180d",INDEX(Assumptions!$F$8:$F$12,MATCH(B8721,Assumptions!$A$8:$A$12,0)),IF(P8721="181-365d",INDEX(Assumptions!$G$8:$G$12,MATCH(B8721,Assumptions!$A$8:$A$12,0)),INDEX(Assumptions!$H$8:$H$12,MATCH(B8721,Assumptions!$A$8:$A$12,0)))))</f>
        <v>0.15</v>
      </c>
      <c r="R8721" s="14">
        <f t="shared" ca="1" si="957"/>
        <v>53176155.669000007</v>
      </c>
      <c r="S8721" s="14">
        <f t="shared" ca="1" si="958"/>
        <v>301331548.79100001</v>
      </c>
      <c r="T8721" s="11" t="s">
        <v>25</v>
      </c>
      <c r="U8721" s="18" t="s">
        <v>26</v>
      </c>
    </row>
    <row r="8722" spans="1:21" ht="15" customHeight="1" x14ac:dyDescent="0.15">
      <c r="A8722" s="10" t="s">
        <v>8770</v>
      </c>
      <c r="B8722" s="11" t="s">
        <v>22</v>
      </c>
      <c r="C8722" s="11" t="s">
        <v>81</v>
      </c>
      <c r="D8722" s="12">
        <v>45795</v>
      </c>
      <c r="E8722" s="11">
        <v>3941</v>
      </c>
      <c r="F8722" s="11" t="s">
        <v>24</v>
      </c>
      <c r="G8722" s="13">
        <v>28532.99</v>
      </c>
      <c r="H8722" s="14">
        <f t="shared" si="952"/>
        <v>112448513.59</v>
      </c>
      <c r="I8722" s="14">
        <f>IF(F8722="GHS",H8722,H8722*Assumptions!$B$4)</f>
        <v>1214443946.7720001</v>
      </c>
      <c r="J8722" s="15" t="str">
        <f>INDEX(Assumptions!$B$8:$B$12,MATCH(B8722,Assumptions!$A$8:$A$12,0))</f>
        <v>FIFO</v>
      </c>
      <c r="K8722" s="16">
        <f>G8722/(1-INDEX(Assumptions!$D$8:$D$12,MATCH(B8722,Assumptions!$A$8:$A$12,0)))</f>
        <v>34796.329268292684</v>
      </c>
      <c r="L8722" s="16">
        <f t="shared" si="953"/>
        <v>855.98969999999997</v>
      </c>
      <c r="M8722" s="16">
        <f t="shared" si="954"/>
        <v>1739.8164634146342</v>
      </c>
      <c r="N8722" s="14">
        <f>E8722*(K8722-L8722-M8722)*IF(F8722="GHS",1,Assumptions!$B$4)</f>
        <v>1370544424.8083036</v>
      </c>
      <c r="O8722" s="15">
        <f t="shared" ca="1" si="955"/>
        <v>491</v>
      </c>
      <c r="P8722" s="15" t="str">
        <f t="shared" ca="1" si="956"/>
        <v>365d+</v>
      </c>
      <c r="Q8722" s="17">
        <f ca="1">IF(P8722="0-90d",0,IF(P8722="91-180d",INDEX(Assumptions!$F$8:$F$12,MATCH(B8722,Assumptions!$A$8:$A$12,0)),IF(P8722="181-365d",INDEX(Assumptions!$G$8:$G$12,MATCH(B8722,Assumptions!$A$8:$A$12,0)),INDEX(Assumptions!$H$8:$H$12,MATCH(B8722,Assumptions!$A$8:$A$12,0)))))</f>
        <v>0.5</v>
      </c>
      <c r="R8722" s="14">
        <f t="shared" ca="1" si="957"/>
        <v>607221973.38600004</v>
      </c>
      <c r="S8722" s="14">
        <f t="shared" ca="1" si="958"/>
        <v>607221973.38600004</v>
      </c>
      <c r="T8722" s="11" t="s">
        <v>25</v>
      </c>
      <c r="U8722" s="18" t="s">
        <v>26</v>
      </c>
    </row>
    <row r="8723" spans="1:21" ht="15" customHeight="1" x14ac:dyDescent="0.15">
      <c r="A8723" s="10" t="s">
        <v>8771</v>
      </c>
      <c r="B8723" s="11" t="s">
        <v>46</v>
      </c>
      <c r="C8723" s="11" t="s">
        <v>47</v>
      </c>
      <c r="D8723" s="12">
        <v>46026</v>
      </c>
      <c r="E8723" s="11">
        <v>2376</v>
      </c>
      <c r="F8723" s="11" t="s">
        <v>33</v>
      </c>
      <c r="G8723" s="13">
        <v>765927.51</v>
      </c>
      <c r="H8723" s="14">
        <f t="shared" si="952"/>
        <v>1819843763.76</v>
      </c>
      <c r="I8723" s="14">
        <f>IF(F8723="GHS",H8723,H8723*Assumptions!$B$4)</f>
        <v>1819843763.76</v>
      </c>
      <c r="J8723" s="15" t="str">
        <f>INDEX(Assumptions!$B$8:$B$12,MATCH(B8723,Assumptions!$A$8:$A$12,0))</f>
        <v>Specific Identification</v>
      </c>
      <c r="K8723" s="16">
        <f>G8723/(1-INDEX(Assumptions!$D$8:$D$12,MATCH(B8723,Assumptions!$A$8:$A$12,0)))</f>
        <v>981958.34615384613</v>
      </c>
      <c r="L8723" s="16">
        <f t="shared" si="953"/>
        <v>22977.8253</v>
      </c>
      <c r="M8723" s="16">
        <f t="shared" si="954"/>
        <v>49097.917307692311</v>
      </c>
      <c r="N8723" s="14">
        <f>E8723*(K8723-L8723-M8723)*IF(F8723="GHS",1,Assumptions!$B$4)</f>
        <v>2161881066.0256615</v>
      </c>
      <c r="O8723" s="15">
        <f t="shared" ca="1" si="955"/>
        <v>260</v>
      </c>
      <c r="P8723" s="15" t="str">
        <f t="shared" ca="1" si="956"/>
        <v>181-365d</v>
      </c>
      <c r="Q8723" s="17">
        <f ca="1">IF(P8723="0-90d",0,IF(P8723="91-180d",INDEX(Assumptions!$F$8:$F$12,MATCH(B8723,Assumptions!$A$8:$A$12,0)),IF(P8723="181-365d",INDEX(Assumptions!$G$8:$G$12,MATCH(B8723,Assumptions!$A$8:$A$12,0)),INDEX(Assumptions!$H$8:$H$12,MATCH(B8723,Assumptions!$A$8:$A$12,0)))))</f>
        <v>0.05</v>
      </c>
      <c r="R8723" s="14">
        <f t="shared" ca="1" si="957"/>
        <v>90992188.188000008</v>
      </c>
      <c r="S8723" s="14">
        <f t="shared" ca="1" si="958"/>
        <v>1728851575.572</v>
      </c>
      <c r="T8723" s="11" t="s">
        <v>25</v>
      </c>
      <c r="U8723" s="18" t="s">
        <v>36</v>
      </c>
    </row>
    <row r="8724" spans="1:21" ht="15" customHeight="1" x14ac:dyDescent="0.15">
      <c r="A8724" s="10" t="s">
        <v>8772</v>
      </c>
      <c r="B8724" s="11" t="s">
        <v>46</v>
      </c>
      <c r="C8724" s="11" t="s">
        <v>47</v>
      </c>
      <c r="D8724" s="12">
        <v>46061</v>
      </c>
      <c r="E8724" s="11">
        <v>1411</v>
      </c>
      <c r="F8724" s="11" t="s">
        <v>33</v>
      </c>
      <c r="G8724" s="13">
        <v>415738.55</v>
      </c>
      <c r="H8724" s="14">
        <f t="shared" si="952"/>
        <v>586607094.04999995</v>
      </c>
      <c r="I8724" s="14">
        <f>IF(F8724="GHS",H8724,H8724*Assumptions!$B$4)</f>
        <v>586607094.04999995</v>
      </c>
      <c r="J8724" s="15" t="str">
        <f>INDEX(Assumptions!$B$8:$B$12,MATCH(B8724,Assumptions!$A$8:$A$12,0))</f>
        <v>Specific Identification</v>
      </c>
      <c r="K8724" s="16">
        <f>G8724/(1-INDEX(Assumptions!$D$8:$D$12,MATCH(B8724,Assumptions!$A$8:$A$12,0)))</f>
        <v>532998.141025641</v>
      </c>
      <c r="L8724" s="16">
        <f t="shared" si="953"/>
        <v>12472.156499999999</v>
      </c>
      <c r="M8724" s="16">
        <f t="shared" si="954"/>
        <v>26649.907051282051</v>
      </c>
      <c r="N8724" s="14">
        <f>E8724*(K8724-L8724-M8724)*IF(F8724="GHS",1,Assumptions!$B$4)</f>
        <v>696859145.31632054</v>
      </c>
      <c r="O8724" s="15">
        <f t="shared" ca="1" si="955"/>
        <v>225</v>
      </c>
      <c r="P8724" s="15" t="str">
        <f t="shared" ca="1" si="956"/>
        <v>181-365d</v>
      </c>
      <c r="Q8724" s="17">
        <f ca="1">IF(P8724="0-90d",0,IF(P8724="91-180d",INDEX(Assumptions!$F$8:$F$12,MATCH(B8724,Assumptions!$A$8:$A$12,0)),IF(P8724="181-365d",INDEX(Assumptions!$G$8:$G$12,MATCH(B8724,Assumptions!$A$8:$A$12,0)),INDEX(Assumptions!$H$8:$H$12,MATCH(B8724,Assumptions!$A$8:$A$12,0)))))</f>
        <v>0.05</v>
      </c>
      <c r="R8724" s="14">
        <f t="shared" ca="1" si="957"/>
        <v>29330354.702500001</v>
      </c>
      <c r="S8724" s="14">
        <f t="shared" ca="1" si="958"/>
        <v>557276739.34749997</v>
      </c>
      <c r="T8724" s="11" t="s">
        <v>25</v>
      </c>
      <c r="U8724" s="18" t="s">
        <v>26</v>
      </c>
    </row>
    <row r="8725" spans="1:21" ht="15" customHeight="1" x14ac:dyDescent="0.15">
      <c r="A8725" s="10" t="s">
        <v>8773</v>
      </c>
      <c r="B8725" s="11" t="s">
        <v>28</v>
      </c>
      <c r="C8725" s="11" t="s">
        <v>55</v>
      </c>
      <c r="D8725" s="12">
        <v>46093</v>
      </c>
      <c r="E8725" s="11">
        <v>3677</v>
      </c>
      <c r="F8725" s="11" t="s">
        <v>24</v>
      </c>
      <c r="G8725" s="13">
        <v>4355.72</v>
      </c>
      <c r="H8725" s="14">
        <f t="shared" si="952"/>
        <v>16015982.440000001</v>
      </c>
      <c r="I8725" s="14">
        <f>IF(F8725="GHS",H8725,H8725*Assumptions!$B$4)</f>
        <v>172972610.35200003</v>
      </c>
      <c r="J8725" s="15" t="str">
        <f>INDEX(Assumptions!$B$8:$B$12,MATCH(B8725,Assumptions!$A$8:$A$12,0))</f>
        <v>Fair Value Less Costs to Sell</v>
      </c>
      <c r="K8725" s="16">
        <f>G8725/(1-INDEX(Assumptions!$D$8:$D$12,MATCH(B8725,Assumptions!$A$8:$A$12,0)))</f>
        <v>4949.681818181818</v>
      </c>
      <c r="L8725" s="16">
        <f t="shared" si="953"/>
        <v>130.67160000000001</v>
      </c>
      <c r="M8725" s="16">
        <f t="shared" si="954"/>
        <v>247.48409090909092</v>
      </c>
      <c r="N8725" s="14">
        <f>E8725*(K8725-L8725-M8725)*IF(F8725="GHS",1,Assumptions!$B$4)</f>
        <v>181542616.95580369</v>
      </c>
      <c r="O8725" s="15">
        <f t="shared" ca="1" si="955"/>
        <v>193</v>
      </c>
      <c r="P8725" s="15" t="str">
        <f t="shared" ca="1" si="956"/>
        <v>181-365d</v>
      </c>
      <c r="Q8725" s="17">
        <f ca="1">IF(P8725="0-90d",0,IF(P8725="91-180d",INDEX(Assumptions!$F$8:$F$12,MATCH(B8725,Assumptions!$A$8:$A$12,0)),IF(P8725="181-365d",INDEX(Assumptions!$G$8:$G$12,MATCH(B8725,Assumptions!$A$8:$A$12,0)),INDEX(Assumptions!$H$8:$H$12,MATCH(B8725,Assumptions!$A$8:$A$12,0)))))</f>
        <v>0.1</v>
      </c>
      <c r="R8725" s="14">
        <f t="shared" ca="1" si="957"/>
        <v>17297261.035200004</v>
      </c>
      <c r="S8725" s="14">
        <f t="shared" ca="1" si="958"/>
        <v>155675349.31680003</v>
      </c>
      <c r="T8725" s="11" t="s">
        <v>25</v>
      </c>
      <c r="U8725" s="18" t="s">
        <v>36</v>
      </c>
    </row>
    <row r="8726" spans="1:21" ht="15" customHeight="1" x14ac:dyDescent="0.15">
      <c r="A8726" s="10" t="s">
        <v>8774</v>
      </c>
      <c r="B8726" s="11" t="s">
        <v>28</v>
      </c>
      <c r="C8726" s="11" t="s">
        <v>35</v>
      </c>
      <c r="D8726" s="12">
        <v>45906</v>
      </c>
      <c r="E8726" s="11">
        <v>3770</v>
      </c>
      <c r="F8726" s="11" t="s">
        <v>24</v>
      </c>
      <c r="G8726" s="13">
        <v>18778.82</v>
      </c>
      <c r="H8726" s="14">
        <f t="shared" si="952"/>
        <v>70796151.400000006</v>
      </c>
      <c r="I8726" s="14">
        <f>IF(F8726="GHS",H8726,H8726*Assumptions!$B$4)</f>
        <v>764598435.12000012</v>
      </c>
      <c r="J8726" s="15" t="str">
        <f>INDEX(Assumptions!$B$8:$B$12,MATCH(B8726,Assumptions!$A$8:$A$12,0))</f>
        <v>Fair Value Less Costs to Sell</v>
      </c>
      <c r="K8726" s="16">
        <f>G8726/(1-INDEX(Assumptions!$D$8:$D$12,MATCH(B8726,Assumptions!$A$8:$A$12,0)))</f>
        <v>21339.56818181818</v>
      </c>
      <c r="L8726" s="16">
        <f t="shared" si="953"/>
        <v>563.3646</v>
      </c>
      <c r="M8726" s="16">
        <f t="shared" si="954"/>
        <v>1066.9784090909091</v>
      </c>
      <c r="N8726" s="14">
        <f>E8726*(K8726-L8726-M8726)*IF(F8726="GHS",1,Assumptions!$B$4)</f>
        <v>802480812.13276362</v>
      </c>
      <c r="O8726" s="15">
        <f t="shared" ca="1" si="955"/>
        <v>380</v>
      </c>
      <c r="P8726" s="15" t="str">
        <f t="shared" ca="1" si="956"/>
        <v>365d+</v>
      </c>
      <c r="Q8726" s="17">
        <f ca="1">IF(P8726="0-90d",0,IF(P8726="91-180d",INDEX(Assumptions!$F$8:$F$12,MATCH(B8726,Assumptions!$A$8:$A$12,0)),IF(P8726="181-365d",INDEX(Assumptions!$G$8:$G$12,MATCH(B8726,Assumptions!$A$8:$A$12,0)),INDEX(Assumptions!$H$8:$H$12,MATCH(B8726,Assumptions!$A$8:$A$12,0)))))</f>
        <v>0.4</v>
      </c>
      <c r="R8726" s="14">
        <f t="shared" ca="1" si="957"/>
        <v>305839374.04800004</v>
      </c>
      <c r="S8726" s="14">
        <f t="shared" ca="1" si="958"/>
        <v>458759061.07200009</v>
      </c>
      <c r="T8726" s="11" t="s">
        <v>25</v>
      </c>
      <c r="U8726" s="18" t="s">
        <v>26</v>
      </c>
    </row>
    <row r="8727" spans="1:21" ht="15" customHeight="1" x14ac:dyDescent="0.15">
      <c r="A8727" s="10" t="s">
        <v>8775</v>
      </c>
      <c r="B8727" s="11" t="s">
        <v>28</v>
      </c>
      <c r="C8727" s="11" t="s">
        <v>29</v>
      </c>
      <c r="D8727" s="12">
        <v>46007</v>
      </c>
      <c r="E8727" s="11">
        <v>322</v>
      </c>
      <c r="F8727" s="11" t="s">
        <v>24</v>
      </c>
      <c r="G8727" s="13">
        <v>4415.6099999999997</v>
      </c>
      <c r="H8727" s="14">
        <f t="shared" si="952"/>
        <v>1421826.42</v>
      </c>
      <c r="I8727" s="14">
        <f>IF(F8727="GHS",H8727,H8727*Assumptions!$B$4)</f>
        <v>15355725.336000001</v>
      </c>
      <c r="J8727" s="15" t="str">
        <f>INDEX(Assumptions!$B$8:$B$12,MATCH(B8727,Assumptions!$A$8:$A$12,0))</f>
        <v>Fair Value Less Costs to Sell</v>
      </c>
      <c r="K8727" s="16">
        <f>G8727/(1-INDEX(Assumptions!$D$8:$D$12,MATCH(B8727,Assumptions!$A$8:$A$12,0)))</f>
        <v>5017.738636363636</v>
      </c>
      <c r="L8727" s="16">
        <f t="shared" si="953"/>
        <v>132.4683</v>
      </c>
      <c r="M8727" s="16">
        <f t="shared" si="954"/>
        <v>250.88693181818181</v>
      </c>
      <c r="N8727" s="14">
        <f>E8727*(K8727-L8727-M8727)*IF(F8727="GHS",1,Assumptions!$B$4)</f>
        <v>16116531.727647273</v>
      </c>
      <c r="O8727" s="15">
        <f t="shared" ca="1" si="955"/>
        <v>279</v>
      </c>
      <c r="P8727" s="15" t="str">
        <f t="shared" ca="1" si="956"/>
        <v>181-365d</v>
      </c>
      <c r="Q8727" s="17">
        <f ca="1">IF(P8727="0-90d",0,IF(P8727="91-180d",INDEX(Assumptions!$F$8:$F$12,MATCH(B8727,Assumptions!$A$8:$A$12,0)),IF(P8727="181-365d",INDEX(Assumptions!$G$8:$G$12,MATCH(B8727,Assumptions!$A$8:$A$12,0)),INDEX(Assumptions!$H$8:$H$12,MATCH(B8727,Assumptions!$A$8:$A$12,0)))))</f>
        <v>0.1</v>
      </c>
      <c r="R8727" s="14">
        <f t="shared" ca="1" si="957"/>
        <v>1535572.5336000002</v>
      </c>
      <c r="S8727" s="14">
        <f t="shared" ca="1" si="958"/>
        <v>13820152.8024</v>
      </c>
      <c r="T8727" s="11" t="s">
        <v>25</v>
      </c>
      <c r="U8727" s="18" t="s">
        <v>26</v>
      </c>
    </row>
    <row r="8728" spans="1:21" ht="15" customHeight="1" x14ac:dyDescent="0.15">
      <c r="A8728" s="10" t="s">
        <v>8776</v>
      </c>
      <c r="B8728" s="11" t="s">
        <v>31</v>
      </c>
      <c r="C8728" s="11" t="s">
        <v>76</v>
      </c>
      <c r="D8728" s="12">
        <v>46078</v>
      </c>
      <c r="E8728" s="11">
        <v>3018</v>
      </c>
      <c r="F8728" s="11" t="s">
        <v>33</v>
      </c>
      <c r="G8728" s="13">
        <v>1811.8</v>
      </c>
      <c r="H8728" s="14">
        <f t="shared" si="952"/>
        <v>5468012.3999999994</v>
      </c>
      <c r="I8728" s="14">
        <f>IF(F8728="GHS",H8728,H8728*Assumptions!$B$4)</f>
        <v>5468012.3999999994</v>
      </c>
      <c r="J8728" s="15" t="str">
        <f>INDEX(Assumptions!$B$8:$B$12,MATCH(B8728,Assumptions!$A$8:$A$12,0))</f>
        <v>Weighted Average</v>
      </c>
      <c r="K8728" s="16">
        <f>G8728/(1-INDEX(Assumptions!$D$8:$D$12,MATCH(B8728,Assumptions!$A$8:$A$12,0)))</f>
        <v>2516.3888888888891</v>
      </c>
      <c r="L8728" s="16">
        <f t="shared" si="953"/>
        <v>54.353999999999999</v>
      </c>
      <c r="M8728" s="16">
        <f t="shared" si="954"/>
        <v>125.81944444444446</v>
      </c>
      <c r="N8728" s="14">
        <f>E8728*(K8728-L8728-M8728)*IF(F8728="GHS",1,Assumptions!$B$4)</f>
        <v>7050698.2113333354</v>
      </c>
      <c r="O8728" s="15">
        <f t="shared" ca="1" si="955"/>
        <v>208</v>
      </c>
      <c r="P8728" s="15" t="str">
        <f t="shared" ca="1" si="956"/>
        <v>181-365d</v>
      </c>
      <c r="Q8728" s="17">
        <f ca="1">IF(P8728="0-90d",0,IF(P8728="91-180d",INDEX(Assumptions!$F$8:$F$12,MATCH(B8728,Assumptions!$A$8:$A$12,0)),IF(P8728="181-365d",INDEX(Assumptions!$G$8:$G$12,MATCH(B8728,Assumptions!$A$8:$A$12,0)),INDEX(Assumptions!$H$8:$H$12,MATCH(B8728,Assumptions!$A$8:$A$12,0)))))</f>
        <v>0.2</v>
      </c>
      <c r="R8728" s="14">
        <f t="shared" ca="1" si="957"/>
        <v>1093602.48</v>
      </c>
      <c r="S8728" s="14">
        <f t="shared" si="958"/>
        <v>0</v>
      </c>
      <c r="T8728" s="11" t="s">
        <v>39</v>
      </c>
      <c r="U8728" s="18" t="s">
        <v>26</v>
      </c>
    </row>
    <row r="8729" spans="1:21" ht="15" customHeight="1" x14ac:dyDescent="0.15">
      <c r="A8729" s="10" t="s">
        <v>8777</v>
      </c>
      <c r="B8729" s="11" t="s">
        <v>41</v>
      </c>
      <c r="C8729" s="11" t="s">
        <v>49</v>
      </c>
      <c r="D8729" s="12">
        <v>46145</v>
      </c>
      <c r="E8729" s="11">
        <v>2785</v>
      </c>
      <c r="F8729" s="11" t="s">
        <v>33</v>
      </c>
      <c r="G8729" s="13">
        <v>1159.47</v>
      </c>
      <c r="H8729" s="14">
        <f t="shared" si="952"/>
        <v>3229123.95</v>
      </c>
      <c r="I8729" s="14">
        <f>IF(F8729="GHS",H8729,H8729*Assumptions!$B$4)</f>
        <v>3229123.95</v>
      </c>
      <c r="J8729" s="15" t="str">
        <f>INDEX(Assumptions!$B$8:$B$12,MATCH(B8729,Assumptions!$A$8:$A$12,0))</f>
        <v>Weighted Average</v>
      </c>
      <c r="K8729" s="16">
        <f>G8729/(1-INDEX(Assumptions!$D$8:$D$12,MATCH(B8729,Assumptions!$A$8:$A$12,0)))</f>
        <v>1783.8</v>
      </c>
      <c r="L8729" s="16">
        <f t="shared" si="953"/>
        <v>34.784100000000002</v>
      </c>
      <c r="M8729" s="16">
        <f t="shared" si="954"/>
        <v>89.19</v>
      </c>
      <c r="N8729" s="14">
        <f>E8729*(K8729-L8729-M8729)*IF(F8729="GHS",1,Assumptions!$B$4)</f>
        <v>4622615.1314999992</v>
      </c>
      <c r="O8729" s="15">
        <f t="shared" ca="1" si="955"/>
        <v>141</v>
      </c>
      <c r="P8729" s="15" t="str">
        <f t="shared" ca="1" si="956"/>
        <v>91-180d</v>
      </c>
      <c r="Q8729" s="17">
        <f ca="1">IF(P8729="0-90d",0,IF(P8729="91-180d",INDEX(Assumptions!$F$8:$F$12,MATCH(B8729,Assumptions!$A$8:$A$12,0)),IF(P8729="181-365d",INDEX(Assumptions!$G$8:$G$12,MATCH(B8729,Assumptions!$A$8:$A$12,0)),INDEX(Assumptions!$H$8:$H$12,MATCH(B8729,Assumptions!$A$8:$A$12,0)))))</f>
        <v>0.1</v>
      </c>
      <c r="R8729" s="14">
        <f t="shared" ca="1" si="957"/>
        <v>322912.39500000002</v>
      </c>
      <c r="S8729" s="14">
        <f t="shared" ca="1" si="958"/>
        <v>2906211.5550000002</v>
      </c>
      <c r="T8729" s="11" t="s">
        <v>25</v>
      </c>
      <c r="U8729" s="18" t="s">
        <v>26</v>
      </c>
    </row>
    <row r="8730" spans="1:21" ht="15" customHeight="1" x14ac:dyDescent="0.15">
      <c r="A8730" s="10" t="s">
        <v>8778</v>
      </c>
      <c r="B8730" s="11" t="s">
        <v>31</v>
      </c>
      <c r="C8730" s="11" t="s">
        <v>76</v>
      </c>
      <c r="D8730" s="12">
        <v>45956</v>
      </c>
      <c r="E8730" s="11">
        <v>3207</v>
      </c>
      <c r="F8730" s="11" t="s">
        <v>33</v>
      </c>
      <c r="G8730" s="13">
        <v>3529.73</v>
      </c>
      <c r="H8730" s="14">
        <f t="shared" si="952"/>
        <v>11319844.109999999</v>
      </c>
      <c r="I8730" s="14">
        <f>IF(F8730="GHS",H8730,H8730*Assumptions!$B$4)</f>
        <v>11319844.109999999</v>
      </c>
      <c r="J8730" s="15" t="str">
        <f>INDEX(Assumptions!$B$8:$B$12,MATCH(B8730,Assumptions!$A$8:$A$12,0))</f>
        <v>Weighted Average</v>
      </c>
      <c r="K8730" s="16">
        <f>G8730/(1-INDEX(Assumptions!$D$8:$D$12,MATCH(B8730,Assumptions!$A$8:$A$12,0)))</f>
        <v>4902.4027777777783</v>
      </c>
      <c r="L8730" s="16">
        <f t="shared" si="953"/>
        <v>105.89189999999999</v>
      </c>
      <c r="M8730" s="16">
        <f t="shared" si="954"/>
        <v>245.12013888888893</v>
      </c>
      <c r="N8730" s="14">
        <f>E8730*(K8730-L8730-M8730)*IF(F8730="GHS",1,Assumptions!$B$4)</f>
        <v>14596310.099616671</v>
      </c>
      <c r="O8730" s="15">
        <f t="shared" ca="1" si="955"/>
        <v>330</v>
      </c>
      <c r="P8730" s="15" t="str">
        <f t="shared" ca="1" si="956"/>
        <v>181-365d</v>
      </c>
      <c r="Q8730" s="17">
        <f ca="1">IF(P8730="0-90d",0,IF(P8730="91-180d",INDEX(Assumptions!$F$8:$F$12,MATCH(B8730,Assumptions!$A$8:$A$12,0)),IF(P8730="181-365d",INDEX(Assumptions!$G$8:$G$12,MATCH(B8730,Assumptions!$A$8:$A$12,0)),INDEX(Assumptions!$H$8:$H$12,MATCH(B8730,Assumptions!$A$8:$A$12,0)))))</f>
        <v>0.2</v>
      </c>
      <c r="R8730" s="14">
        <f t="shared" ca="1" si="957"/>
        <v>2263968.8220000002</v>
      </c>
      <c r="S8730" s="14">
        <f t="shared" ca="1" si="958"/>
        <v>9055875.2879999988</v>
      </c>
      <c r="T8730" s="11" t="s">
        <v>25</v>
      </c>
      <c r="U8730" s="18" t="s">
        <v>26</v>
      </c>
    </row>
    <row r="8731" spans="1:21" ht="15" customHeight="1" x14ac:dyDescent="0.15">
      <c r="A8731" s="10" t="s">
        <v>8779</v>
      </c>
      <c r="B8731" s="11" t="s">
        <v>28</v>
      </c>
      <c r="C8731" s="11" t="s">
        <v>29</v>
      </c>
      <c r="D8731" s="12">
        <v>45952</v>
      </c>
      <c r="E8731" s="11">
        <v>4318</v>
      </c>
      <c r="F8731" s="11" t="s">
        <v>24</v>
      </c>
      <c r="G8731" s="13">
        <v>6969.98</v>
      </c>
      <c r="H8731" s="14">
        <f t="shared" si="952"/>
        <v>30096373.639999997</v>
      </c>
      <c r="I8731" s="14">
        <f>IF(F8731="GHS",H8731,H8731*Assumptions!$B$4)</f>
        <v>325040835.31199998</v>
      </c>
      <c r="J8731" s="15" t="str">
        <f>INDEX(Assumptions!$B$8:$B$12,MATCH(B8731,Assumptions!$A$8:$A$12,0))</f>
        <v>Fair Value Less Costs to Sell</v>
      </c>
      <c r="K8731" s="16">
        <f>G8731/(1-INDEX(Assumptions!$D$8:$D$12,MATCH(B8731,Assumptions!$A$8:$A$12,0)))</f>
        <v>7920.431818181818</v>
      </c>
      <c r="L8731" s="16">
        <f t="shared" si="953"/>
        <v>209.09939999999997</v>
      </c>
      <c r="M8731" s="16">
        <f t="shared" si="954"/>
        <v>396.02159090909095</v>
      </c>
      <c r="N8731" s="14">
        <f>E8731*(K8731-L8731-M8731)*IF(F8731="GHS",1,Assumptions!$B$4)</f>
        <v>341145131.24336731</v>
      </c>
      <c r="O8731" s="15">
        <f t="shared" ca="1" si="955"/>
        <v>334</v>
      </c>
      <c r="P8731" s="15" t="str">
        <f t="shared" ca="1" si="956"/>
        <v>181-365d</v>
      </c>
      <c r="Q8731" s="17">
        <f ca="1">IF(P8731="0-90d",0,IF(P8731="91-180d",INDEX(Assumptions!$F$8:$F$12,MATCH(B8731,Assumptions!$A$8:$A$12,0)),IF(P8731="181-365d",INDEX(Assumptions!$G$8:$G$12,MATCH(B8731,Assumptions!$A$8:$A$12,0)),INDEX(Assumptions!$H$8:$H$12,MATCH(B8731,Assumptions!$A$8:$A$12,0)))))</f>
        <v>0.1</v>
      </c>
      <c r="R8731" s="14">
        <f t="shared" ca="1" si="957"/>
        <v>32504083.531199999</v>
      </c>
      <c r="S8731" s="14">
        <f t="shared" ca="1" si="958"/>
        <v>292536751.78079998</v>
      </c>
      <c r="T8731" s="11" t="s">
        <v>25</v>
      </c>
      <c r="U8731" s="18" t="s">
        <v>36</v>
      </c>
    </row>
    <row r="8732" spans="1:21" ht="15" customHeight="1" x14ac:dyDescent="0.15">
      <c r="A8732" s="10" t="s">
        <v>8780</v>
      </c>
      <c r="B8732" s="11" t="s">
        <v>28</v>
      </c>
      <c r="C8732" s="11" t="s">
        <v>29</v>
      </c>
      <c r="D8732" s="12">
        <v>46194</v>
      </c>
      <c r="E8732" s="11">
        <v>4532</v>
      </c>
      <c r="F8732" s="11" t="s">
        <v>24</v>
      </c>
      <c r="G8732" s="13">
        <v>3835.25</v>
      </c>
      <c r="H8732" s="14">
        <f t="shared" si="952"/>
        <v>17381353</v>
      </c>
      <c r="I8732" s="14">
        <f>IF(F8732="GHS",H8732,H8732*Assumptions!$B$4)</f>
        <v>187718612.40000001</v>
      </c>
      <c r="J8732" s="15" t="str">
        <f>INDEX(Assumptions!$B$8:$B$12,MATCH(B8732,Assumptions!$A$8:$A$12,0))</f>
        <v>Fair Value Less Costs to Sell</v>
      </c>
      <c r="K8732" s="16">
        <f>G8732/(1-INDEX(Assumptions!$D$8:$D$12,MATCH(B8732,Assumptions!$A$8:$A$12,0)))</f>
        <v>4358.238636363636</v>
      </c>
      <c r="L8732" s="16">
        <f t="shared" si="953"/>
        <v>115.05749999999999</v>
      </c>
      <c r="M8732" s="16">
        <f t="shared" si="954"/>
        <v>217.91193181818181</v>
      </c>
      <c r="N8732" s="14">
        <f>E8732*(K8732-L8732-M8732)*IF(F8732="GHS",1,Assumptions!$B$4)</f>
        <v>197019216.37799996</v>
      </c>
      <c r="O8732" s="15">
        <f t="shared" ca="1" si="955"/>
        <v>92</v>
      </c>
      <c r="P8732" s="15" t="str">
        <f t="shared" ca="1" si="956"/>
        <v>91-180d</v>
      </c>
      <c r="Q8732" s="17">
        <f ca="1">IF(P8732="0-90d",0,IF(P8732="91-180d",INDEX(Assumptions!$F$8:$F$12,MATCH(B8732,Assumptions!$A$8:$A$12,0)),IF(P8732="181-365d",INDEX(Assumptions!$G$8:$G$12,MATCH(B8732,Assumptions!$A$8:$A$12,0)),INDEX(Assumptions!$H$8:$H$12,MATCH(B8732,Assumptions!$A$8:$A$12,0)))))</f>
        <v>0.02</v>
      </c>
      <c r="R8732" s="14">
        <f t="shared" ca="1" si="957"/>
        <v>3754372.2480000001</v>
      </c>
      <c r="S8732" s="14">
        <f t="shared" si="958"/>
        <v>0</v>
      </c>
      <c r="T8732" s="11" t="s">
        <v>39</v>
      </c>
      <c r="U8732" s="18" t="s">
        <v>26</v>
      </c>
    </row>
    <row r="8733" spans="1:21" ht="15" customHeight="1" x14ac:dyDescent="0.15">
      <c r="A8733" s="10" t="s">
        <v>8781</v>
      </c>
      <c r="B8733" s="11" t="s">
        <v>31</v>
      </c>
      <c r="C8733" s="11" t="s">
        <v>32</v>
      </c>
      <c r="D8733" s="12">
        <v>45792</v>
      </c>
      <c r="E8733" s="11">
        <v>1321</v>
      </c>
      <c r="F8733" s="11" t="s">
        <v>33</v>
      </c>
      <c r="G8733" s="13">
        <v>2062.6799999999998</v>
      </c>
      <c r="H8733" s="14">
        <f t="shared" si="952"/>
        <v>2724800.28</v>
      </c>
      <c r="I8733" s="14">
        <f>IF(F8733="GHS",H8733,H8733*Assumptions!$B$4)</f>
        <v>2724800.28</v>
      </c>
      <c r="J8733" s="15" t="str">
        <f>INDEX(Assumptions!$B$8:$B$12,MATCH(B8733,Assumptions!$A$8:$A$12,0))</f>
        <v>Weighted Average</v>
      </c>
      <c r="K8733" s="16">
        <f>G8733/(1-INDEX(Assumptions!$D$8:$D$12,MATCH(B8733,Assumptions!$A$8:$A$12,0)))</f>
        <v>2864.833333333333</v>
      </c>
      <c r="L8733" s="16">
        <f t="shared" si="953"/>
        <v>61.880399999999995</v>
      </c>
      <c r="M8733" s="16">
        <f t="shared" si="954"/>
        <v>143.24166666666665</v>
      </c>
      <c r="N8733" s="14">
        <f>E8733*(K8733-L8733-M8733)*IF(F8733="GHS",1,Assumptions!$B$4)</f>
        <v>3513478.5832666662</v>
      </c>
      <c r="O8733" s="15">
        <f t="shared" ca="1" si="955"/>
        <v>494</v>
      </c>
      <c r="P8733" s="15" t="str">
        <f t="shared" ca="1" si="956"/>
        <v>365d+</v>
      </c>
      <c r="Q8733" s="17">
        <f ca="1">IF(P8733="0-90d",0,IF(P8733="91-180d",INDEX(Assumptions!$F$8:$F$12,MATCH(B8733,Assumptions!$A$8:$A$12,0)),IF(P8733="181-365d",INDEX(Assumptions!$G$8:$G$12,MATCH(B8733,Assumptions!$A$8:$A$12,0)),INDEX(Assumptions!$H$8:$H$12,MATCH(B8733,Assumptions!$A$8:$A$12,0)))))</f>
        <v>0.6</v>
      </c>
      <c r="R8733" s="14">
        <f t="shared" ca="1" si="957"/>
        <v>1634880.1679999998</v>
      </c>
      <c r="S8733" s="14">
        <f t="shared" ca="1" si="958"/>
        <v>1089920.112</v>
      </c>
      <c r="T8733" s="11" t="s">
        <v>25</v>
      </c>
      <c r="U8733" s="18" t="s">
        <v>26</v>
      </c>
    </row>
    <row r="8734" spans="1:21" ht="15" customHeight="1" x14ac:dyDescent="0.15">
      <c r="A8734" s="10" t="s">
        <v>8782</v>
      </c>
      <c r="B8734" s="11" t="s">
        <v>41</v>
      </c>
      <c r="C8734" s="11" t="s">
        <v>44</v>
      </c>
      <c r="D8734" s="12">
        <v>46054</v>
      </c>
      <c r="E8734" s="11">
        <v>1850</v>
      </c>
      <c r="F8734" s="11" t="s">
        <v>33</v>
      </c>
      <c r="G8734" s="13">
        <v>304.82</v>
      </c>
      <c r="H8734" s="14">
        <f t="shared" si="952"/>
        <v>563917</v>
      </c>
      <c r="I8734" s="14">
        <f>IF(F8734="GHS",H8734,H8734*Assumptions!$B$4)</f>
        <v>563917</v>
      </c>
      <c r="J8734" s="15" t="str">
        <f>INDEX(Assumptions!$B$8:$B$12,MATCH(B8734,Assumptions!$A$8:$A$12,0))</f>
        <v>Weighted Average</v>
      </c>
      <c r="K8734" s="16">
        <f>G8734/(1-INDEX(Assumptions!$D$8:$D$12,MATCH(B8734,Assumptions!$A$8:$A$12,0)))</f>
        <v>468.95384615384614</v>
      </c>
      <c r="L8734" s="16">
        <f t="shared" si="953"/>
        <v>9.1445999999999987</v>
      </c>
      <c r="M8734" s="16">
        <f t="shared" si="954"/>
        <v>23.447692307692307</v>
      </c>
      <c r="N8734" s="14">
        <f>E8734*(K8734-L8734-M8734)*IF(F8734="GHS",1,Assumptions!$B$4)</f>
        <v>807268.8746153845</v>
      </c>
      <c r="O8734" s="15">
        <f t="shared" ca="1" si="955"/>
        <v>232</v>
      </c>
      <c r="P8734" s="15" t="str">
        <f t="shared" ca="1" si="956"/>
        <v>181-365d</v>
      </c>
      <c r="Q8734" s="17">
        <f ca="1">IF(P8734="0-90d",0,IF(P8734="91-180d",INDEX(Assumptions!$F$8:$F$12,MATCH(B8734,Assumptions!$A$8:$A$12,0)),IF(P8734="181-365d",INDEX(Assumptions!$G$8:$G$12,MATCH(B8734,Assumptions!$A$8:$A$12,0)),INDEX(Assumptions!$H$8:$H$12,MATCH(B8734,Assumptions!$A$8:$A$12,0)))))</f>
        <v>0.35</v>
      </c>
      <c r="R8734" s="14">
        <f t="shared" ca="1" si="957"/>
        <v>197370.94999999998</v>
      </c>
      <c r="S8734" s="14">
        <f t="shared" ca="1" si="958"/>
        <v>366546.05000000005</v>
      </c>
      <c r="T8734" s="11" t="s">
        <v>25</v>
      </c>
      <c r="U8734" s="18" t="s">
        <v>26</v>
      </c>
    </row>
    <row r="8735" spans="1:21" ht="15" customHeight="1" x14ac:dyDescent="0.15">
      <c r="A8735" s="10" t="s">
        <v>8783</v>
      </c>
      <c r="B8735" s="11" t="s">
        <v>22</v>
      </c>
      <c r="C8735" s="11" t="s">
        <v>61</v>
      </c>
      <c r="D8735" s="12">
        <v>46206</v>
      </c>
      <c r="E8735" s="11">
        <v>2502</v>
      </c>
      <c r="F8735" s="11" t="s">
        <v>24</v>
      </c>
      <c r="G8735" s="13">
        <v>13030.4</v>
      </c>
      <c r="H8735" s="14">
        <f t="shared" si="952"/>
        <v>32602060.800000001</v>
      </c>
      <c r="I8735" s="14">
        <f>IF(F8735="GHS",H8735,H8735*Assumptions!$B$4)</f>
        <v>352102256.64000005</v>
      </c>
      <c r="J8735" s="15" t="str">
        <f>INDEX(Assumptions!$B$8:$B$12,MATCH(B8735,Assumptions!$A$8:$A$12,0))</f>
        <v>FIFO</v>
      </c>
      <c r="K8735" s="16">
        <f>G8735/(1-INDEX(Assumptions!$D$8:$D$12,MATCH(B8735,Assumptions!$A$8:$A$12,0)))</f>
        <v>15890.731707317071</v>
      </c>
      <c r="L8735" s="16">
        <f t="shared" si="953"/>
        <v>390.91199999999998</v>
      </c>
      <c r="M8735" s="16">
        <f t="shared" si="954"/>
        <v>794.53658536585363</v>
      </c>
      <c r="N8735" s="14">
        <f>E8735*(K8735-L8735-M8735)*IF(F8735="GHS",1,Assumptions!$B$4)</f>
        <v>397360278.408117</v>
      </c>
      <c r="O8735" s="15">
        <f t="shared" ca="1" si="955"/>
        <v>80</v>
      </c>
      <c r="P8735" s="15" t="str">
        <f t="shared" ca="1" si="956"/>
        <v>0-90d</v>
      </c>
      <c r="Q8735" s="17">
        <f ca="1">IF(P8735="0-90d",0,IF(P8735="91-180d",INDEX(Assumptions!$F$8:$F$12,MATCH(B8735,Assumptions!$A$8:$A$12,0)),IF(P8735="181-365d",INDEX(Assumptions!$G$8:$G$12,MATCH(B8735,Assumptions!$A$8:$A$12,0)),INDEX(Assumptions!$H$8:$H$12,MATCH(B8735,Assumptions!$A$8:$A$12,0)))))</f>
        <v>0</v>
      </c>
      <c r="R8735" s="14">
        <f t="shared" ca="1" si="957"/>
        <v>0</v>
      </c>
      <c r="S8735" s="14">
        <f t="shared" ca="1" si="958"/>
        <v>352102256.64000005</v>
      </c>
      <c r="T8735" s="11" t="s">
        <v>25</v>
      </c>
      <c r="U8735" s="18" t="s">
        <v>36</v>
      </c>
    </row>
    <row r="8736" spans="1:21" ht="15" customHeight="1" x14ac:dyDescent="0.15">
      <c r="A8736" s="10" t="s">
        <v>8784</v>
      </c>
      <c r="B8736" s="11" t="s">
        <v>41</v>
      </c>
      <c r="C8736" s="11" t="s">
        <v>44</v>
      </c>
      <c r="D8736" s="12">
        <v>46160</v>
      </c>
      <c r="E8736" s="11">
        <v>858</v>
      </c>
      <c r="F8736" s="11" t="s">
        <v>33</v>
      </c>
      <c r="G8736" s="13">
        <v>616.67999999999995</v>
      </c>
      <c r="H8736" s="14">
        <f t="shared" si="952"/>
        <v>529111.43999999994</v>
      </c>
      <c r="I8736" s="14">
        <f>IF(F8736="GHS",H8736,H8736*Assumptions!$B$4)</f>
        <v>529111.43999999994</v>
      </c>
      <c r="J8736" s="15" t="str">
        <f>INDEX(Assumptions!$B$8:$B$12,MATCH(B8736,Assumptions!$A$8:$A$12,0))</f>
        <v>Weighted Average</v>
      </c>
      <c r="K8736" s="16">
        <f>G8736/(1-INDEX(Assumptions!$D$8:$D$12,MATCH(B8736,Assumptions!$A$8:$A$12,0)))</f>
        <v>948.73846153846148</v>
      </c>
      <c r="L8736" s="16">
        <f t="shared" si="953"/>
        <v>18.500399999999999</v>
      </c>
      <c r="M8736" s="16">
        <f t="shared" si="954"/>
        <v>47.43692307692308</v>
      </c>
      <c r="N8736" s="14">
        <f>E8736*(K8736-L8736-M8736)*IF(F8736="GHS",1,Assumptions!$B$4)</f>
        <v>757443.37679999997</v>
      </c>
      <c r="O8736" s="15">
        <f t="shared" ca="1" si="955"/>
        <v>126</v>
      </c>
      <c r="P8736" s="15" t="str">
        <f t="shared" ca="1" si="956"/>
        <v>91-180d</v>
      </c>
      <c r="Q8736" s="17">
        <f ca="1">IF(P8736="0-90d",0,IF(P8736="91-180d",INDEX(Assumptions!$F$8:$F$12,MATCH(B8736,Assumptions!$A$8:$A$12,0)),IF(P8736="181-365d",INDEX(Assumptions!$G$8:$G$12,MATCH(B8736,Assumptions!$A$8:$A$12,0)),INDEX(Assumptions!$H$8:$H$12,MATCH(B8736,Assumptions!$A$8:$A$12,0)))))</f>
        <v>0.1</v>
      </c>
      <c r="R8736" s="14">
        <f t="shared" ca="1" si="957"/>
        <v>52911.144</v>
      </c>
      <c r="S8736" s="14">
        <f t="shared" ca="1" si="958"/>
        <v>476200.29599999997</v>
      </c>
      <c r="T8736" s="11" t="s">
        <v>25</v>
      </c>
      <c r="U8736" s="18" t="s">
        <v>26</v>
      </c>
    </row>
    <row r="8737" spans="1:21" ht="15" customHeight="1" x14ac:dyDescent="0.15">
      <c r="A8737" s="10" t="s">
        <v>8785</v>
      </c>
      <c r="B8737" s="11" t="s">
        <v>28</v>
      </c>
      <c r="C8737" s="11" t="s">
        <v>35</v>
      </c>
      <c r="D8737" s="12">
        <v>45810</v>
      </c>
      <c r="E8737" s="11">
        <v>2292</v>
      </c>
      <c r="F8737" s="11" t="s">
        <v>24</v>
      </c>
      <c r="G8737" s="13">
        <v>3613.99</v>
      </c>
      <c r="H8737" s="14">
        <f t="shared" si="952"/>
        <v>8283265.0799999991</v>
      </c>
      <c r="I8737" s="14">
        <f>IF(F8737="GHS",H8737,H8737*Assumptions!$B$4)</f>
        <v>89459262.863999993</v>
      </c>
      <c r="J8737" s="15" t="str">
        <f>INDEX(Assumptions!$B$8:$B$12,MATCH(B8737,Assumptions!$A$8:$A$12,0))</f>
        <v>Fair Value Less Costs to Sell</v>
      </c>
      <c r="K8737" s="16">
        <f>G8737/(1-INDEX(Assumptions!$D$8:$D$12,MATCH(B8737,Assumptions!$A$8:$A$12,0)))</f>
        <v>4106.806818181818</v>
      </c>
      <c r="L8737" s="16">
        <f t="shared" si="953"/>
        <v>108.41969999999999</v>
      </c>
      <c r="M8737" s="16">
        <f t="shared" si="954"/>
        <v>205.34034090909091</v>
      </c>
      <c r="N8737" s="14">
        <f>E8737*(K8737-L8737-M8737)*IF(F8737="GHS",1,Assumptions!$B$4)</f>
        <v>93891562.705898181</v>
      </c>
      <c r="O8737" s="15">
        <f t="shared" ca="1" si="955"/>
        <v>476</v>
      </c>
      <c r="P8737" s="15" t="str">
        <f t="shared" ca="1" si="956"/>
        <v>365d+</v>
      </c>
      <c r="Q8737" s="17">
        <f ca="1">IF(P8737="0-90d",0,IF(P8737="91-180d",INDEX(Assumptions!$F$8:$F$12,MATCH(B8737,Assumptions!$A$8:$A$12,0)),IF(P8737="181-365d",INDEX(Assumptions!$G$8:$G$12,MATCH(B8737,Assumptions!$A$8:$A$12,0)),INDEX(Assumptions!$H$8:$H$12,MATCH(B8737,Assumptions!$A$8:$A$12,0)))))</f>
        <v>0.4</v>
      </c>
      <c r="R8737" s="14">
        <f t="shared" ca="1" si="957"/>
        <v>35783705.145599999</v>
      </c>
      <c r="S8737" s="14">
        <f t="shared" ca="1" si="958"/>
        <v>53675557.718399994</v>
      </c>
      <c r="T8737" s="11" t="s">
        <v>25</v>
      </c>
      <c r="U8737" s="18" t="s">
        <v>36</v>
      </c>
    </row>
    <row r="8738" spans="1:21" ht="15" customHeight="1" x14ac:dyDescent="0.15">
      <c r="A8738" s="10" t="s">
        <v>8786</v>
      </c>
      <c r="B8738" s="11" t="s">
        <v>46</v>
      </c>
      <c r="C8738" s="11" t="s">
        <v>52</v>
      </c>
      <c r="D8738" s="12">
        <v>46195</v>
      </c>
      <c r="E8738" s="11">
        <v>1509</v>
      </c>
      <c r="F8738" s="11" t="s">
        <v>33</v>
      </c>
      <c r="G8738" s="13">
        <v>799541.54</v>
      </c>
      <c r="H8738" s="14">
        <f t="shared" si="952"/>
        <v>1206508183.8600001</v>
      </c>
      <c r="I8738" s="14">
        <f>IF(F8738="GHS",H8738,H8738*Assumptions!$B$4)</f>
        <v>1206508183.8600001</v>
      </c>
      <c r="J8738" s="15" t="str">
        <f>INDEX(Assumptions!$B$8:$B$12,MATCH(B8738,Assumptions!$A$8:$A$12,0))</f>
        <v>Specific Identification</v>
      </c>
      <c r="K8738" s="16">
        <f>G8738/(1-INDEX(Assumptions!$D$8:$D$12,MATCH(B8738,Assumptions!$A$8:$A$12,0)))</f>
        <v>1025053.2564102564</v>
      </c>
      <c r="L8738" s="16">
        <f t="shared" si="953"/>
        <v>23986.246200000001</v>
      </c>
      <c r="M8738" s="16">
        <f t="shared" si="954"/>
        <v>51252.662820512822</v>
      </c>
      <c r="N8738" s="14">
        <f>E8738*(K8738-L8738-M8738)*IF(F8738="GHS",1,Assumptions!$B$4)</f>
        <v>1433269850.211123</v>
      </c>
      <c r="O8738" s="15">
        <f t="shared" ca="1" si="955"/>
        <v>91</v>
      </c>
      <c r="P8738" s="15" t="str">
        <f t="shared" ca="1" si="956"/>
        <v>91-180d</v>
      </c>
      <c r="Q8738" s="17">
        <f ca="1">IF(P8738="0-90d",0,IF(P8738="91-180d",INDEX(Assumptions!$F$8:$F$12,MATCH(B8738,Assumptions!$A$8:$A$12,0)),IF(P8738="181-365d",INDEX(Assumptions!$G$8:$G$12,MATCH(B8738,Assumptions!$A$8:$A$12,0)),INDEX(Assumptions!$H$8:$H$12,MATCH(B8738,Assumptions!$A$8:$A$12,0)))))</f>
        <v>0</v>
      </c>
      <c r="R8738" s="14">
        <f t="shared" ca="1" si="957"/>
        <v>0</v>
      </c>
      <c r="S8738" s="14">
        <f t="shared" ca="1" si="958"/>
        <v>1206508183.8600001</v>
      </c>
      <c r="T8738" s="11" t="s">
        <v>25</v>
      </c>
      <c r="U8738" s="18" t="s">
        <v>26</v>
      </c>
    </row>
    <row r="8739" spans="1:21" ht="15" customHeight="1" x14ac:dyDescent="0.15">
      <c r="A8739" s="10" t="s">
        <v>8787</v>
      </c>
      <c r="B8739" s="11" t="s">
        <v>22</v>
      </c>
      <c r="C8739" s="11" t="s">
        <v>23</v>
      </c>
      <c r="D8739" s="12">
        <v>45982</v>
      </c>
      <c r="E8739" s="11">
        <v>2710</v>
      </c>
      <c r="F8739" s="11" t="s">
        <v>24</v>
      </c>
      <c r="G8739" s="13">
        <v>49226.09</v>
      </c>
      <c r="H8739" s="14">
        <f t="shared" si="952"/>
        <v>133402703.89999999</v>
      </c>
      <c r="I8739" s="14">
        <f>IF(F8739="GHS",H8739,H8739*Assumptions!$B$4)</f>
        <v>1440749202.1199999</v>
      </c>
      <c r="J8739" s="15" t="str">
        <f>INDEX(Assumptions!$B$8:$B$12,MATCH(B8739,Assumptions!$A$8:$A$12,0))</f>
        <v>FIFO</v>
      </c>
      <c r="K8739" s="16">
        <f>G8739/(1-INDEX(Assumptions!$D$8:$D$12,MATCH(B8739,Assumptions!$A$8:$A$12,0)))</f>
        <v>60031.817073170721</v>
      </c>
      <c r="L8739" s="16">
        <f t="shared" si="953"/>
        <v>1476.7826999999997</v>
      </c>
      <c r="M8739" s="16">
        <f t="shared" si="954"/>
        <v>3001.5908536585362</v>
      </c>
      <c r="N8739" s="14">
        <f>E8739*(K8739-L8739-M8739)*IF(F8739="GHS",1,Assumptions!$B$4)</f>
        <v>1625938184.9290829</v>
      </c>
      <c r="O8739" s="15">
        <f t="shared" ca="1" si="955"/>
        <v>304</v>
      </c>
      <c r="P8739" s="15" t="str">
        <f t="shared" ca="1" si="956"/>
        <v>181-365d</v>
      </c>
      <c r="Q8739" s="17">
        <f ca="1">IF(P8739="0-90d",0,IF(P8739="91-180d",INDEX(Assumptions!$F$8:$F$12,MATCH(B8739,Assumptions!$A$8:$A$12,0)),IF(P8739="181-365d",INDEX(Assumptions!$G$8:$G$12,MATCH(B8739,Assumptions!$A$8:$A$12,0)),INDEX(Assumptions!$H$8:$H$12,MATCH(B8739,Assumptions!$A$8:$A$12,0)))))</f>
        <v>0.15</v>
      </c>
      <c r="R8739" s="14">
        <f t="shared" ca="1" si="957"/>
        <v>216112380.31799999</v>
      </c>
      <c r="S8739" s="14">
        <f t="shared" ca="1" si="958"/>
        <v>1224636821.8019998</v>
      </c>
      <c r="T8739" s="11" t="s">
        <v>25</v>
      </c>
      <c r="U8739" s="18" t="s">
        <v>26</v>
      </c>
    </row>
    <row r="8740" spans="1:21" ht="15" customHeight="1" x14ac:dyDescent="0.15">
      <c r="A8740" s="10" t="s">
        <v>8788</v>
      </c>
      <c r="B8740" s="11" t="s">
        <v>41</v>
      </c>
      <c r="C8740" s="11" t="s">
        <v>115</v>
      </c>
      <c r="D8740" s="12">
        <v>45999</v>
      </c>
      <c r="E8740" s="11">
        <v>4572</v>
      </c>
      <c r="F8740" s="11" t="s">
        <v>33</v>
      </c>
      <c r="G8740" s="13">
        <v>192</v>
      </c>
      <c r="H8740" s="14">
        <f t="shared" si="952"/>
        <v>877824</v>
      </c>
      <c r="I8740" s="14">
        <f>IF(F8740="GHS",H8740,H8740*Assumptions!$B$4)</f>
        <v>877824</v>
      </c>
      <c r="J8740" s="15" t="str">
        <f>INDEX(Assumptions!$B$8:$B$12,MATCH(B8740,Assumptions!$A$8:$A$12,0))</f>
        <v>Weighted Average</v>
      </c>
      <c r="K8740" s="16">
        <f>G8740/(1-INDEX(Assumptions!$D$8:$D$12,MATCH(B8740,Assumptions!$A$8:$A$12,0)))</f>
        <v>295.38461538461536</v>
      </c>
      <c r="L8740" s="16">
        <f t="shared" si="953"/>
        <v>5.76</v>
      </c>
      <c r="M8740" s="16">
        <f t="shared" si="954"/>
        <v>14.769230769230768</v>
      </c>
      <c r="N8740" s="14">
        <f>E8740*(K8740-L8740-M8740)*IF(F8740="GHS",1,Assumptions!$B$4)</f>
        <v>1256638.8184615383</v>
      </c>
      <c r="O8740" s="15">
        <f t="shared" ca="1" si="955"/>
        <v>287</v>
      </c>
      <c r="P8740" s="15" t="str">
        <f t="shared" ca="1" si="956"/>
        <v>181-365d</v>
      </c>
      <c r="Q8740" s="17">
        <f ca="1">IF(P8740="0-90d",0,IF(P8740="91-180d",INDEX(Assumptions!$F$8:$F$12,MATCH(B8740,Assumptions!$A$8:$A$12,0)),IF(P8740="181-365d",INDEX(Assumptions!$G$8:$G$12,MATCH(B8740,Assumptions!$A$8:$A$12,0)),INDEX(Assumptions!$H$8:$H$12,MATCH(B8740,Assumptions!$A$8:$A$12,0)))))</f>
        <v>0.35</v>
      </c>
      <c r="R8740" s="14">
        <f t="shared" ca="1" si="957"/>
        <v>307238.39999999997</v>
      </c>
      <c r="S8740" s="14">
        <f t="shared" ca="1" si="958"/>
        <v>570585.60000000009</v>
      </c>
      <c r="T8740" s="11" t="s">
        <v>25</v>
      </c>
      <c r="U8740" s="18" t="s">
        <v>26</v>
      </c>
    </row>
    <row r="8741" spans="1:21" ht="15" customHeight="1" x14ac:dyDescent="0.15">
      <c r="A8741" s="10" t="s">
        <v>8789</v>
      </c>
      <c r="B8741" s="11" t="s">
        <v>31</v>
      </c>
      <c r="C8741" s="11" t="s">
        <v>63</v>
      </c>
      <c r="D8741" s="12">
        <v>46042</v>
      </c>
      <c r="E8741" s="11">
        <v>2326</v>
      </c>
      <c r="F8741" s="11" t="s">
        <v>33</v>
      </c>
      <c r="G8741" s="13">
        <v>2413.0300000000002</v>
      </c>
      <c r="H8741" s="14">
        <f t="shared" si="952"/>
        <v>5612707.7800000003</v>
      </c>
      <c r="I8741" s="14">
        <f>IF(F8741="GHS",H8741,H8741*Assumptions!$B$4)</f>
        <v>5612707.7800000003</v>
      </c>
      <c r="J8741" s="15" t="str">
        <f>INDEX(Assumptions!$B$8:$B$12,MATCH(B8741,Assumptions!$A$8:$A$12,0))</f>
        <v>Weighted Average</v>
      </c>
      <c r="K8741" s="16">
        <f>G8741/(1-INDEX(Assumptions!$D$8:$D$12,MATCH(B8741,Assumptions!$A$8:$A$12,0)))</f>
        <v>3351.4305555555561</v>
      </c>
      <c r="L8741" s="16">
        <f t="shared" si="953"/>
        <v>72.390900000000002</v>
      </c>
      <c r="M8741" s="16">
        <f t="shared" si="954"/>
        <v>167.57152777777782</v>
      </c>
      <c r="N8741" s="14">
        <f>E8741*(K8741-L8741-M8741)*IF(F8741="GHS",1,Assumptions!$B$4)</f>
        <v>7237274.8652111134</v>
      </c>
      <c r="O8741" s="15">
        <f t="shared" ca="1" si="955"/>
        <v>244</v>
      </c>
      <c r="P8741" s="15" t="str">
        <f t="shared" ca="1" si="956"/>
        <v>181-365d</v>
      </c>
      <c r="Q8741" s="17">
        <f ca="1">IF(P8741="0-90d",0,IF(P8741="91-180d",INDEX(Assumptions!$F$8:$F$12,MATCH(B8741,Assumptions!$A$8:$A$12,0)),IF(P8741="181-365d",INDEX(Assumptions!$G$8:$G$12,MATCH(B8741,Assumptions!$A$8:$A$12,0)),INDEX(Assumptions!$H$8:$H$12,MATCH(B8741,Assumptions!$A$8:$A$12,0)))))</f>
        <v>0.2</v>
      </c>
      <c r="R8741" s="14">
        <f t="shared" ca="1" si="957"/>
        <v>1122541.5560000001</v>
      </c>
      <c r="S8741" s="14">
        <f t="shared" si="958"/>
        <v>0</v>
      </c>
      <c r="T8741" s="11" t="s">
        <v>39</v>
      </c>
      <c r="U8741" s="18" t="s">
        <v>26</v>
      </c>
    </row>
    <row r="8742" spans="1:21" ht="15" customHeight="1" x14ac:dyDescent="0.15">
      <c r="A8742" s="10" t="s">
        <v>8790</v>
      </c>
      <c r="B8742" s="11" t="s">
        <v>31</v>
      </c>
      <c r="C8742" s="11" t="s">
        <v>76</v>
      </c>
      <c r="D8742" s="12">
        <v>45745</v>
      </c>
      <c r="E8742" s="11">
        <v>779</v>
      </c>
      <c r="F8742" s="11" t="s">
        <v>33</v>
      </c>
      <c r="G8742" s="13">
        <v>1947.26</v>
      </c>
      <c r="H8742" s="14">
        <f t="shared" si="952"/>
        <v>1516915.54</v>
      </c>
      <c r="I8742" s="14">
        <f>IF(F8742="GHS",H8742,H8742*Assumptions!$B$4)</f>
        <v>1516915.54</v>
      </c>
      <c r="J8742" s="15" t="str">
        <f>INDEX(Assumptions!$B$8:$B$12,MATCH(B8742,Assumptions!$A$8:$A$12,0))</f>
        <v>Weighted Average</v>
      </c>
      <c r="K8742" s="16">
        <f>G8742/(1-INDEX(Assumptions!$D$8:$D$12,MATCH(B8742,Assumptions!$A$8:$A$12,0)))</f>
        <v>2704.5277777777778</v>
      </c>
      <c r="L8742" s="16">
        <f t="shared" si="953"/>
        <v>58.4178</v>
      </c>
      <c r="M8742" s="16">
        <f t="shared" si="954"/>
        <v>135.22638888888889</v>
      </c>
      <c r="N8742" s="14">
        <f>E8742*(K8742-L8742-M8742)*IF(F8742="GHS",1,Assumptions!$B$4)</f>
        <v>1955978.3157444445</v>
      </c>
      <c r="O8742" s="15">
        <f t="shared" ca="1" si="955"/>
        <v>541</v>
      </c>
      <c r="P8742" s="15" t="str">
        <f t="shared" ca="1" si="956"/>
        <v>365d+</v>
      </c>
      <c r="Q8742" s="17">
        <f ca="1">IF(P8742="0-90d",0,IF(P8742="91-180d",INDEX(Assumptions!$F$8:$F$12,MATCH(B8742,Assumptions!$A$8:$A$12,0)),IF(P8742="181-365d",INDEX(Assumptions!$G$8:$G$12,MATCH(B8742,Assumptions!$A$8:$A$12,0)),INDEX(Assumptions!$H$8:$H$12,MATCH(B8742,Assumptions!$A$8:$A$12,0)))))</f>
        <v>0.6</v>
      </c>
      <c r="R8742" s="14">
        <f t="shared" ca="1" si="957"/>
        <v>910149.32400000002</v>
      </c>
      <c r="S8742" s="14">
        <f t="shared" ca="1" si="958"/>
        <v>606766.21600000001</v>
      </c>
      <c r="T8742" s="11" t="s">
        <v>25</v>
      </c>
      <c r="U8742" s="18" t="s">
        <v>26</v>
      </c>
    </row>
    <row r="8743" spans="1:21" ht="15" customHeight="1" x14ac:dyDescent="0.15">
      <c r="A8743" s="10" t="s">
        <v>8791</v>
      </c>
      <c r="B8743" s="11" t="s">
        <v>31</v>
      </c>
      <c r="C8743" s="11" t="s">
        <v>76</v>
      </c>
      <c r="D8743" s="12">
        <v>46078</v>
      </c>
      <c r="E8743" s="11">
        <v>2186</v>
      </c>
      <c r="F8743" s="11" t="s">
        <v>33</v>
      </c>
      <c r="G8743" s="13">
        <v>1947.97</v>
      </c>
      <c r="H8743" s="14">
        <f t="shared" si="952"/>
        <v>4258262.42</v>
      </c>
      <c r="I8743" s="14">
        <f>IF(F8743="GHS",H8743,H8743*Assumptions!$B$4)</f>
        <v>4258262.42</v>
      </c>
      <c r="J8743" s="15" t="str">
        <f>INDEX(Assumptions!$B$8:$B$12,MATCH(B8743,Assumptions!$A$8:$A$12,0))</f>
        <v>Weighted Average</v>
      </c>
      <c r="K8743" s="16">
        <f>G8743/(1-INDEX(Assumptions!$D$8:$D$12,MATCH(B8743,Assumptions!$A$8:$A$12,0)))</f>
        <v>2705.5138888888891</v>
      </c>
      <c r="L8743" s="16">
        <f t="shared" si="953"/>
        <v>58.439099999999996</v>
      </c>
      <c r="M8743" s="16">
        <f t="shared" si="954"/>
        <v>135.27569444444447</v>
      </c>
      <c r="N8743" s="14">
        <f>E8743*(K8743-L8743-M8743)*IF(F8743="GHS",1,Assumptions!$B$4)</f>
        <v>5490792.8204555558</v>
      </c>
      <c r="O8743" s="15">
        <f t="shared" ca="1" si="955"/>
        <v>208</v>
      </c>
      <c r="P8743" s="15" t="str">
        <f t="shared" ca="1" si="956"/>
        <v>181-365d</v>
      </c>
      <c r="Q8743" s="17">
        <f ca="1">IF(P8743="0-90d",0,IF(P8743="91-180d",INDEX(Assumptions!$F$8:$F$12,MATCH(B8743,Assumptions!$A$8:$A$12,0)),IF(P8743="181-365d",INDEX(Assumptions!$G$8:$G$12,MATCH(B8743,Assumptions!$A$8:$A$12,0)),INDEX(Assumptions!$H$8:$H$12,MATCH(B8743,Assumptions!$A$8:$A$12,0)))))</f>
        <v>0.2</v>
      </c>
      <c r="R8743" s="14">
        <f t="shared" ca="1" si="957"/>
        <v>851652.48400000005</v>
      </c>
      <c r="S8743" s="14">
        <f t="shared" ca="1" si="958"/>
        <v>3406609.9359999998</v>
      </c>
      <c r="T8743" s="11" t="s">
        <v>25</v>
      </c>
      <c r="U8743" s="18" t="s">
        <v>26</v>
      </c>
    </row>
    <row r="8744" spans="1:21" ht="15" customHeight="1" x14ac:dyDescent="0.15">
      <c r="A8744" s="10" t="s">
        <v>8792</v>
      </c>
      <c r="B8744" s="11" t="s">
        <v>28</v>
      </c>
      <c r="C8744" s="11" t="s">
        <v>55</v>
      </c>
      <c r="D8744" s="12">
        <v>45972</v>
      </c>
      <c r="E8744" s="11">
        <v>4926</v>
      </c>
      <c r="F8744" s="11" t="s">
        <v>24</v>
      </c>
      <c r="G8744" s="13">
        <v>5047.24</v>
      </c>
      <c r="H8744" s="14">
        <f t="shared" si="952"/>
        <v>24862704.239999998</v>
      </c>
      <c r="I8744" s="14">
        <f>IF(F8744="GHS",H8744,H8744*Assumptions!$B$4)</f>
        <v>268517205.792</v>
      </c>
      <c r="J8744" s="15" t="str">
        <f>INDEX(Assumptions!$B$8:$B$12,MATCH(B8744,Assumptions!$A$8:$A$12,0))</f>
        <v>Fair Value Less Costs to Sell</v>
      </c>
      <c r="K8744" s="16">
        <f>G8744/(1-INDEX(Assumptions!$D$8:$D$12,MATCH(B8744,Assumptions!$A$8:$A$12,0)))</f>
        <v>5735.5</v>
      </c>
      <c r="L8744" s="16">
        <f t="shared" si="953"/>
        <v>151.41719999999998</v>
      </c>
      <c r="M8744" s="16">
        <f t="shared" si="954"/>
        <v>286.77500000000003</v>
      </c>
      <c r="N8744" s="14">
        <f>E8744*(K8744-L8744-M8744)*IF(F8744="GHS",1,Assumptions!$B$4)</f>
        <v>281821012.80624002</v>
      </c>
      <c r="O8744" s="15">
        <f t="shared" ca="1" si="955"/>
        <v>314</v>
      </c>
      <c r="P8744" s="15" t="str">
        <f t="shared" ca="1" si="956"/>
        <v>181-365d</v>
      </c>
      <c r="Q8744" s="17">
        <f ca="1">IF(P8744="0-90d",0,IF(P8744="91-180d",INDEX(Assumptions!$F$8:$F$12,MATCH(B8744,Assumptions!$A$8:$A$12,0)),IF(P8744="181-365d",INDEX(Assumptions!$G$8:$G$12,MATCH(B8744,Assumptions!$A$8:$A$12,0)),INDEX(Assumptions!$H$8:$H$12,MATCH(B8744,Assumptions!$A$8:$A$12,0)))))</f>
        <v>0.1</v>
      </c>
      <c r="R8744" s="14">
        <f t="shared" ca="1" si="957"/>
        <v>26851720.5792</v>
      </c>
      <c r="S8744" s="14">
        <f t="shared" ca="1" si="958"/>
        <v>241665485.2128</v>
      </c>
      <c r="T8744" s="11" t="s">
        <v>25</v>
      </c>
      <c r="U8744" s="18" t="s">
        <v>26</v>
      </c>
    </row>
    <row r="8745" spans="1:21" ht="15" customHeight="1" x14ac:dyDescent="0.15">
      <c r="A8745" s="10" t="s">
        <v>8793</v>
      </c>
      <c r="B8745" s="11" t="s">
        <v>31</v>
      </c>
      <c r="C8745" s="11" t="s">
        <v>32</v>
      </c>
      <c r="D8745" s="12">
        <v>45967</v>
      </c>
      <c r="E8745" s="11">
        <v>4718</v>
      </c>
      <c r="F8745" s="11" t="s">
        <v>33</v>
      </c>
      <c r="G8745" s="13">
        <v>1063.82</v>
      </c>
      <c r="H8745" s="14">
        <f t="shared" si="952"/>
        <v>5019102.76</v>
      </c>
      <c r="I8745" s="14">
        <f>IF(F8745="GHS",H8745,H8745*Assumptions!$B$4)</f>
        <v>5019102.76</v>
      </c>
      <c r="J8745" s="15" t="str">
        <f>INDEX(Assumptions!$B$8:$B$12,MATCH(B8745,Assumptions!$A$8:$A$12,0))</f>
        <v>Weighted Average</v>
      </c>
      <c r="K8745" s="16">
        <f>G8745/(1-INDEX(Assumptions!$D$8:$D$12,MATCH(B8745,Assumptions!$A$8:$A$12,0)))</f>
        <v>1477.5277777777778</v>
      </c>
      <c r="L8745" s="16">
        <f t="shared" si="953"/>
        <v>31.914599999999997</v>
      </c>
      <c r="M8745" s="16">
        <f t="shared" si="954"/>
        <v>73.876388888888897</v>
      </c>
      <c r="N8745" s="14">
        <f>E8745*(K8745-L8745-M8745)*IF(F8745="GHS",1,Assumptions!$B$4)</f>
        <v>6471854.1699777776</v>
      </c>
      <c r="O8745" s="15">
        <f t="shared" ca="1" si="955"/>
        <v>319</v>
      </c>
      <c r="P8745" s="15" t="str">
        <f t="shared" ca="1" si="956"/>
        <v>181-365d</v>
      </c>
      <c r="Q8745" s="17">
        <f ca="1">IF(P8745="0-90d",0,IF(P8745="91-180d",INDEX(Assumptions!$F$8:$F$12,MATCH(B8745,Assumptions!$A$8:$A$12,0)),IF(P8745="181-365d",INDEX(Assumptions!$G$8:$G$12,MATCH(B8745,Assumptions!$A$8:$A$12,0)),INDEX(Assumptions!$H$8:$H$12,MATCH(B8745,Assumptions!$A$8:$A$12,0)))))</f>
        <v>0.2</v>
      </c>
      <c r="R8745" s="14">
        <f t="shared" ca="1" si="957"/>
        <v>1003820.552</v>
      </c>
      <c r="S8745" s="14">
        <f t="shared" ca="1" si="958"/>
        <v>4015282.2079999996</v>
      </c>
      <c r="T8745" s="11" t="s">
        <v>25</v>
      </c>
      <c r="U8745" s="18" t="s">
        <v>26</v>
      </c>
    </row>
    <row r="8746" spans="1:21" ht="15" customHeight="1" x14ac:dyDescent="0.15">
      <c r="A8746" s="10" t="s">
        <v>8794</v>
      </c>
      <c r="B8746" s="11" t="s">
        <v>41</v>
      </c>
      <c r="C8746" s="11" t="s">
        <v>49</v>
      </c>
      <c r="D8746" s="12">
        <v>45876</v>
      </c>
      <c r="E8746" s="11">
        <v>1250</v>
      </c>
      <c r="F8746" s="11" t="s">
        <v>33</v>
      </c>
      <c r="G8746" s="13">
        <v>241.02</v>
      </c>
      <c r="H8746" s="14">
        <f t="shared" si="952"/>
        <v>301275</v>
      </c>
      <c r="I8746" s="14">
        <f>IF(F8746="GHS",H8746,H8746*Assumptions!$B$4)</f>
        <v>301275</v>
      </c>
      <c r="J8746" s="15" t="str">
        <f>INDEX(Assumptions!$B$8:$B$12,MATCH(B8746,Assumptions!$A$8:$A$12,0))</f>
        <v>Weighted Average</v>
      </c>
      <c r="K8746" s="16">
        <f>G8746/(1-INDEX(Assumptions!$D$8:$D$12,MATCH(B8746,Assumptions!$A$8:$A$12,0)))</f>
        <v>370.8</v>
      </c>
      <c r="L8746" s="16">
        <f t="shared" si="953"/>
        <v>7.2305999999999999</v>
      </c>
      <c r="M8746" s="16">
        <f t="shared" si="954"/>
        <v>18.540000000000003</v>
      </c>
      <c r="N8746" s="14">
        <f>E8746*(K8746-L8746-M8746)*IF(F8746="GHS",1,Assumptions!$B$4)</f>
        <v>431286.75</v>
      </c>
      <c r="O8746" s="15">
        <f t="shared" ca="1" si="955"/>
        <v>410</v>
      </c>
      <c r="P8746" s="15" t="str">
        <f t="shared" ca="1" si="956"/>
        <v>365d+</v>
      </c>
      <c r="Q8746" s="17">
        <f ca="1">IF(P8746="0-90d",0,IF(P8746="91-180d",INDEX(Assumptions!$F$8:$F$12,MATCH(B8746,Assumptions!$A$8:$A$12,0)),IF(P8746="181-365d",INDEX(Assumptions!$G$8:$G$12,MATCH(B8746,Assumptions!$A$8:$A$12,0)),INDEX(Assumptions!$H$8:$H$12,MATCH(B8746,Assumptions!$A$8:$A$12,0)))))</f>
        <v>0.8</v>
      </c>
      <c r="R8746" s="14">
        <f t="shared" ca="1" si="957"/>
        <v>241020</v>
      </c>
      <c r="S8746" s="14">
        <f t="shared" si="958"/>
        <v>0</v>
      </c>
      <c r="T8746" s="11" t="s">
        <v>39</v>
      </c>
      <c r="U8746" s="18" t="s">
        <v>26</v>
      </c>
    </row>
    <row r="8747" spans="1:21" ht="15" customHeight="1" x14ac:dyDescent="0.15">
      <c r="A8747" s="10" t="s">
        <v>8795</v>
      </c>
      <c r="B8747" s="11" t="s">
        <v>31</v>
      </c>
      <c r="C8747" s="11" t="s">
        <v>32</v>
      </c>
      <c r="D8747" s="12">
        <v>45836</v>
      </c>
      <c r="E8747" s="11">
        <v>390</v>
      </c>
      <c r="F8747" s="11" t="s">
        <v>33</v>
      </c>
      <c r="G8747" s="13">
        <v>592.95000000000005</v>
      </c>
      <c r="H8747" s="14">
        <f t="shared" si="952"/>
        <v>231250.50000000003</v>
      </c>
      <c r="I8747" s="14">
        <f>IF(F8747="GHS",H8747,H8747*Assumptions!$B$4)</f>
        <v>231250.50000000003</v>
      </c>
      <c r="J8747" s="15" t="str">
        <f>INDEX(Assumptions!$B$8:$B$12,MATCH(B8747,Assumptions!$A$8:$A$12,0))</f>
        <v>Weighted Average</v>
      </c>
      <c r="K8747" s="16">
        <f>G8747/(1-INDEX(Assumptions!$D$8:$D$12,MATCH(B8747,Assumptions!$A$8:$A$12,0)))</f>
        <v>823.54166666666674</v>
      </c>
      <c r="L8747" s="16">
        <f t="shared" si="953"/>
        <v>17.788499999999999</v>
      </c>
      <c r="M8747" s="16">
        <f t="shared" si="954"/>
        <v>41.177083333333343</v>
      </c>
      <c r="N8747" s="14">
        <f>E8747*(K8747-L8747-M8747)*IF(F8747="GHS",1,Assumptions!$B$4)</f>
        <v>298184.67249999999</v>
      </c>
      <c r="O8747" s="15">
        <f t="shared" ca="1" si="955"/>
        <v>450</v>
      </c>
      <c r="P8747" s="15" t="str">
        <f t="shared" ca="1" si="956"/>
        <v>365d+</v>
      </c>
      <c r="Q8747" s="17">
        <f ca="1">IF(P8747="0-90d",0,IF(P8747="91-180d",INDEX(Assumptions!$F$8:$F$12,MATCH(B8747,Assumptions!$A$8:$A$12,0)),IF(P8747="181-365d",INDEX(Assumptions!$G$8:$G$12,MATCH(B8747,Assumptions!$A$8:$A$12,0)),INDEX(Assumptions!$H$8:$H$12,MATCH(B8747,Assumptions!$A$8:$A$12,0)))))</f>
        <v>0.6</v>
      </c>
      <c r="R8747" s="14">
        <f t="shared" ca="1" si="957"/>
        <v>138750.30000000002</v>
      </c>
      <c r="S8747" s="14">
        <f t="shared" ca="1" si="958"/>
        <v>92500.200000000012</v>
      </c>
      <c r="T8747" s="11" t="s">
        <v>25</v>
      </c>
      <c r="U8747" s="18" t="s">
        <v>36</v>
      </c>
    </row>
    <row r="8748" spans="1:21" ht="15" customHeight="1" x14ac:dyDescent="0.15">
      <c r="A8748" s="10" t="s">
        <v>8796</v>
      </c>
      <c r="B8748" s="11" t="s">
        <v>41</v>
      </c>
      <c r="C8748" s="11" t="s">
        <v>42</v>
      </c>
      <c r="D8748" s="12">
        <v>46012</v>
      </c>
      <c r="E8748" s="11">
        <v>2882</v>
      </c>
      <c r="F8748" s="11" t="s">
        <v>33</v>
      </c>
      <c r="G8748" s="13">
        <v>255.58</v>
      </c>
      <c r="H8748" s="14">
        <f t="shared" si="952"/>
        <v>736581.56</v>
      </c>
      <c r="I8748" s="14">
        <f>IF(F8748="GHS",H8748,H8748*Assumptions!$B$4)</f>
        <v>736581.56</v>
      </c>
      <c r="J8748" s="15" t="str">
        <f>INDEX(Assumptions!$B$8:$B$12,MATCH(B8748,Assumptions!$A$8:$A$12,0))</f>
        <v>Weighted Average</v>
      </c>
      <c r="K8748" s="16">
        <f>G8748/(1-INDEX(Assumptions!$D$8:$D$12,MATCH(B8748,Assumptions!$A$8:$A$12,0)))</f>
        <v>393.2</v>
      </c>
      <c r="L8748" s="16">
        <f t="shared" si="953"/>
        <v>7.6673999999999998</v>
      </c>
      <c r="M8748" s="16">
        <f t="shared" si="954"/>
        <v>19.66</v>
      </c>
      <c r="N8748" s="14">
        <f>E8748*(K8748-L8748-M8748)*IF(F8748="GHS",1,Assumptions!$B$4)</f>
        <v>1054444.8332</v>
      </c>
      <c r="O8748" s="15">
        <f t="shared" ca="1" si="955"/>
        <v>274</v>
      </c>
      <c r="P8748" s="15" t="str">
        <f t="shared" ca="1" si="956"/>
        <v>181-365d</v>
      </c>
      <c r="Q8748" s="17">
        <f ca="1">IF(P8748="0-90d",0,IF(P8748="91-180d",INDEX(Assumptions!$F$8:$F$12,MATCH(B8748,Assumptions!$A$8:$A$12,0)),IF(P8748="181-365d",INDEX(Assumptions!$G$8:$G$12,MATCH(B8748,Assumptions!$A$8:$A$12,0)),INDEX(Assumptions!$H$8:$H$12,MATCH(B8748,Assumptions!$A$8:$A$12,0)))))</f>
        <v>0.35</v>
      </c>
      <c r="R8748" s="14">
        <f t="shared" ca="1" si="957"/>
        <v>257803.546</v>
      </c>
      <c r="S8748" s="14">
        <f t="shared" ca="1" si="958"/>
        <v>478778.01400000008</v>
      </c>
      <c r="T8748" s="11" t="s">
        <v>50</v>
      </c>
      <c r="U8748" s="18" t="s">
        <v>26</v>
      </c>
    </row>
    <row r="8749" spans="1:21" ht="15" customHeight="1" x14ac:dyDescent="0.15">
      <c r="A8749" s="10" t="s">
        <v>8797</v>
      </c>
      <c r="B8749" s="11" t="s">
        <v>28</v>
      </c>
      <c r="C8749" s="11" t="s">
        <v>55</v>
      </c>
      <c r="D8749" s="12">
        <v>45925</v>
      </c>
      <c r="E8749" s="11">
        <v>4431</v>
      </c>
      <c r="F8749" s="11" t="s">
        <v>24</v>
      </c>
      <c r="G8749" s="13">
        <v>5081.68</v>
      </c>
      <c r="H8749" s="14">
        <f t="shared" si="952"/>
        <v>22516924.080000002</v>
      </c>
      <c r="I8749" s="14">
        <f>IF(F8749="GHS",H8749,H8749*Assumptions!$B$4)</f>
        <v>243182780.06400004</v>
      </c>
      <c r="J8749" s="15" t="str">
        <f>INDEX(Assumptions!$B$8:$B$12,MATCH(B8749,Assumptions!$A$8:$A$12,0))</f>
        <v>Fair Value Less Costs to Sell</v>
      </c>
      <c r="K8749" s="16">
        <f>G8749/(1-INDEX(Assumptions!$D$8:$D$12,MATCH(B8749,Assumptions!$A$8:$A$12,0)))</f>
        <v>5774.636363636364</v>
      </c>
      <c r="L8749" s="16">
        <f t="shared" si="953"/>
        <v>152.4504</v>
      </c>
      <c r="M8749" s="16">
        <f t="shared" si="954"/>
        <v>288.7318181818182</v>
      </c>
      <c r="N8749" s="14">
        <f>E8749*(K8749-L8749-M8749)*IF(F8749="GHS",1,Assumptions!$B$4)</f>
        <v>255231381.43989822</v>
      </c>
      <c r="O8749" s="15">
        <f t="shared" ca="1" si="955"/>
        <v>361</v>
      </c>
      <c r="P8749" s="15" t="str">
        <f t="shared" ca="1" si="956"/>
        <v>181-365d</v>
      </c>
      <c r="Q8749" s="17">
        <f ca="1">IF(P8749="0-90d",0,IF(P8749="91-180d",INDEX(Assumptions!$F$8:$F$12,MATCH(B8749,Assumptions!$A$8:$A$12,0)),IF(P8749="181-365d",INDEX(Assumptions!$G$8:$G$12,MATCH(B8749,Assumptions!$A$8:$A$12,0)),INDEX(Assumptions!$H$8:$H$12,MATCH(B8749,Assumptions!$A$8:$A$12,0)))))</f>
        <v>0.1</v>
      </c>
      <c r="R8749" s="14">
        <f t="shared" ca="1" si="957"/>
        <v>24318278.006400004</v>
      </c>
      <c r="S8749" s="14">
        <f t="shared" ca="1" si="958"/>
        <v>218864502.05760002</v>
      </c>
      <c r="T8749" s="11" t="s">
        <v>25</v>
      </c>
      <c r="U8749" s="18" t="s">
        <v>26</v>
      </c>
    </row>
    <row r="8750" spans="1:21" ht="15" customHeight="1" x14ac:dyDescent="0.15">
      <c r="A8750" s="10" t="s">
        <v>8798</v>
      </c>
      <c r="B8750" s="11" t="s">
        <v>28</v>
      </c>
      <c r="C8750" s="11" t="s">
        <v>55</v>
      </c>
      <c r="D8750" s="12">
        <v>46182</v>
      </c>
      <c r="E8750" s="11">
        <v>1403</v>
      </c>
      <c r="F8750" s="11" t="s">
        <v>24</v>
      </c>
      <c r="G8750" s="13">
        <v>13871.64</v>
      </c>
      <c r="H8750" s="14">
        <f t="shared" si="952"/>
        <v>19461910.919999998</v>
      </c>
      <c r="I8750" s="14">
        <f>IF(F8750="GHS",H8750,H8750*Assumptions!$B$4)</f>
        <v>210188637.93599999</v>
      </c>
      <c r="J8750" s="15" t="str">
        <f>INDEX(Assumptions!$B$8:$B$12,MATCH(B8750,Assumptions!$A$8:$A$12,0))</f>
        <v>Fair Value Less Costs to Sell</v>
      </c>
      <c r="K8750" s="16">
        <f>G8750/(1-INDEX(Assumptions!$D$8:$D$12,MATCH(B8750,Assumptions!$A$8:$A$12,0)))</f>
        <v>15763.227272727272</v>
      </c>
      <c r="L8750" s="16">
        <f t="shared" si="953"/>
        <v>416.14919999999995</v>
      </c>
      <c r="M8750" s="16">
        <f t="shared" si="954"/>
        <v>788.1613636363636</v>
      </c>
      <c r="N8750" s="14">
        <f>E8750*(K8750-L8750-M8750)*IF(F8750="GHS",1,Assumptions!$B$4)</f>
        <v>220602529.5428291</v>
      </c>
      <c r="O8750" s="15">
        <f t="shared" ca="1" si="955"/>
        <v>104</v>
      </c>
      <c r="P8750" s="15" t="str">
        <f t="shared" ca="1" si="956"/>
        <v>91-180d</v>
      </c>
      <c r="Q8750" s="17">
        <f ca="1">IF(P8750="0-90d",0,IF(P8750="91-180d",INDEX(Assumptions!$F$8:$F$12,MATCH(B8750,Assumptions!$A$8:$A$12,0)),IF(P8750="181-365d",INDEX(Assumptions!$G$8:$G$12,MATCH(B8750,Assumptions!$A$8:$A$12,0)),INDEX(Assumptions!$H$8:$H$12,MATCH(B8750,Assumptions!$A$8:$A$12,0)))))</f>
        <v>0.02</v>
      </c>
      <c r="R8750" s="14">
        <f t="shared" ca="1" si="957"/>
        <v>4203772.7587200003</v>
      </c>
      <c r="S8750" s="14">
        <f t="shared" ca="1" si="958"/>
        <v>205984865.17727998</v>
      </c>
      <c r="T8750" s="11" t="s">
        <v>25</v>
      </c>
      <c r="U8750" s="18" t="s">
        <v>26</v>
      </c>
    </row>
    <row r="8751" spans="1:21" ht="15" customHeight="1" x14ac:dyDescent="0.15">
      <c r="A8751" s="10" t="s">
        <v>8799</v>
      </c>
      <c r="B8751" s="11" t="s">
        <v>31</v>
      </c>
      <c r="C8751" s="11" t="s">
        <v>76</v>
      </c>
      <c r="D8751" s="12">
        <v>45818</v>
      </c>
      <c r="E8751" s="11">
        <v>3897</v>
      </c>
      <c r="F8751" s="11" t="s">
        <v>33</v>
      </c>
      <c r="G8751" s="13">
        <v>2149.81</v>
      </c>
      <c r="H8751" s="14">
        <f t="shared" si="952"/>
        <v>8377809.5699999994</v>
      </c>
      <c r="I8751" s="14">
        <f>IF(F8751="GHS",H8751,H8751*Assumptions!$B$4)</f>
        <v>8377809.5699999994</v>
      </c>
      <c r="J8751" s="15" t="str">
        <f>INDEX(Assumptions!$B$8:$B$12,MATCH(B8751,Assumptions!$A$8:$A$12,0))</f>
        <v>Weighted Average</v>
      </c>
      <c r="K8751" s="16">
        <f>G8751/(1-INDEX(Assumptions!$D$8:$D$12,MATCH(B8751,Assumptions!$A$8:$A$12,0)))</f>
        <v>2985.8472222222222</v>
      </c>
      <c r="L8751" s="16">
        <f t="shared" si="953"/>
        <v>64.494299999999996</v>
      </c>
      <c r="M8751" s="16">
        <f t="shared" si="954"/>
        <v>149.29236111111112</v>
      </c>
      <c r="N8751" s="14">
        <f>E8751*(K8751-L8751-M8751)*IF(F8751="GHS",1,Assumptions!$B$4)</f>
        <v>10802720.006650001</v>
      </c>
      <c r="O8751" s="15">
        <f t="shared" ca="1" si="955"/>
        <v>468</v>
      </c>
      <c r="P8751" s="15" t="str">
        <f t="shared" ca="1" si="956"/>
        <v>365d+</v>
      </c>
      <c r="Q8751" s="17">
        <f ca="1">IF(P8751="0-90d",0,IF(P8751="91-180d",INDEX(Assumptions!$F$8:$F$12,MATCH(B8751,Assumptions!$A$8:$A$12,0)),IF(P8751="181-365d",INDEX(Assumptions!$G$8:$G$12,MATCH(B8751,Assumptions!$A$8:$A$12,0)),INDEX(Assumptions!$H$8:$H$12,MATCH(B8751,Assumptions!$A$8:$A$12,0)))))</f>
        <v>0.6</v>
      </c>
      <c r="R8751" s="14">
        <f t="shared" ca="1" si="957"/>
        <v>5026685.7419999996</v>
      </c>
      <c r="S8751" s="14">
        <f t="shared" ca="1" si="958"/>
        <v>3351123.8279999997</v>
      </c>
      <c r="T8751" s="11" t="s">
        <v>25</v>
      </c>
      <c r="U8751" s="18" t="s">
        <v>36</v>
      </c>
    </row>
    <row r="8752" spans="1:21" ht="15" customHeight="1" x14ac:dyDescent="0.15">
      <c r="A8752" s="10" t="s">
        <v>8800</v>
      </c>
      <c r="B8752" s="11" t="s">
        <v>31</v>
      </c>
      <c r="C8752" s="11" t="s">
        <v>63</v>
      </c>
      <c r="D8752" s="12">
        <v>45995</v>
      </c>
      <c r="E8752" s="11">
        <v>1615</v>
      </c>
      <c r="F8752" s="11" t="s">
        <v>33</v>
      </c>
      <c r="G8752" s="13">
        <v>2158.2600000000002</v>
      </c>
      <c r="H8752" s="14">
        <f t="shared" si="952"/>
        <v>3485589.9000000004</v>
      </c>
      <c r="I8752" s="14">
        <f>IF(F8752="GHS",H8752,H8752*Assumptions!$B$4)</f>
        <v>3485589.9000000004</v>
      </c>
      <c r="J8752" s="15" t="str">
        <f>INDEX(Assumptions!$B$8:$B$12,MATCH(B8752,Assumptions!$A$8:$A$12,0))</f>
        <v>Weighted Average</v>
      </c>
      <c r="K8752" s="16">
        <f>G8752/(1-INDEX(Assumptions!$D$8:$D$12,MATCH(B8752,Assumptions!$A$8:$A$12,0)))</f>
        <v>2997.5833333333339</v>
      </c>
      <c r="L8752" s="16">
        <f t="shared" si="953"/>
        <v>64.747799999999998</v>
      </c>
      <c r="M8752" s="16">
        <f t="shared" si="954"/>
        <v>149.87916666666669</v>
      </c>
      <c r="N8752" s="14">
        <f>E8752*(K8752-L8752-M8752)*IF(F8752="GHS",1,Assumptions!$B$4)</f>
        <v>4494474.5321666673</v>
      </c>
      <c r="O8752" s="15">
        <f t="shared" ca="1" si="955"/>
        <v>291</v>
      </c>
      <c r="P8752" s="15" t="str">
        <f t="shared" ca="1" si="956"/>
        <v>181-365d</v>
      </c>
      <c r="Q8752" s="17">
        <f ca="1">IF(P8752="0-90d",0,IF(P8752="91-180d",INDEX(Assumptions!$F$8:$F$12,MATCH(B8752,Assumptions!$A$8:$A$12,0)),IF(P8752="181-365d",INDEX(Assumptions!$G$8:$G$12,MATCH(B8752,Assumptions!$A$8:$A$12,0)),INDEX(Assumptions!$H$8:$H$12,MATCH(B8752,Assumptions!$A$8:$A$12,0)))))</f>
        <v>0.2</v>
      </c>
      <c r="R8752" s="14">
        <f t="shared" ca="1" si="957"/>
        <v>697117.9800000001</v>
      </c>
      <c r="S8752" s="14">
        <f t="shared" ca="1" si="958"/>
        <v>2788471.9200000004</v>
      </c>
      <c r="T8752" s="11" t="s">
        <v>25</v>
      </c>
      <c r="U8752" s="18" t="s">
        <v>26</v>
      </c>
    </row>
    <row r="8753" spans="1:21" ht="15" customHeight="1" x14ac:dyDescent="0.15">
      <c r="A8753" s="10" t="s">
        <v>8801</v>
      </c>
      <c r="B8753" s="11" t="s">
        <v>31</v>
      </c>
      <c r="C8753" s="11" t="s">
        <v>32</v>
      </c>
      <c r="D8753" s="12">
        <v>45774</v>
      </c>
      <c r="E8753" s="11">
        <v>3619</v>
      </c>
      <c r="F8753" s="11" t="s">
        <v>33</v>
      </c>
      <c r="G8753" s="13">
        <v>753.09</v>
      </c>
      <c r="H8753" s="14">
        <f t="shared" si="952"/>
        <v>2725432.71</v>
      </c>
      <c r="I8753" s="14">
        <f>IF(F8753="GHS",H8753,H8753*Assumptions!$B$4)</f>
        <v>2725432.71</v>
      </c>
      <c r="J8753" s="15" t="str">
        <f>INDEX(Assumptions!$B$8:$B$12,MATCH(B8753,Assumptions!$A$8:$A$12,0))</f>
        <v>Weighted Average</v>
      </c>
      <c r="K8753" s="16">
        <f>G8753/(1-INDEX(Assumptions!$D$8:$D$12,MATCH(B8753,Assumptions!$A$8:$A$12,0)))</f>
        <v>1045.9583333333335</v>
      </c>
      <c r="L8753" s="16">
        <f t="shared" si="953"/>
        <v>22.592700000000001</v>
      </c>
      <c r="M8753" s="16">
        <f t="shared" si="954"/>
        <v>52.29791666666668</v>
      </c>
      <c r="N8753" s="14">
        <f>E8753*(K8753-L8753-M8753)*IF(F8753="GHS",1,Assumptions!$B$4)</f>
        <v>3514294.066616667</v>
      </c>
      <c r="O8753" s="15">
        <f t="shared" ca="1" si="955"/>
        <v>512</v>
      </c>
      <c r="P8753" s="15" t="str">
        <f t="shared" ca="1" si="956"/>
        <v>365d+</v>
      </c>
      <c r="Q8753" s="17">
        <f ca="1">IF(P8753="0-90d",0,IF(P8753="91-180d",INDEX(Assumptions!$F$8:$F$12,MATCH(B8753,Assumptions!$A$8:$A$12,0)),IF(P8753="181-365d",INDEX(Assumptions!$G$8:$G$12,MATCH(B8753,Assumptions!$A$8:$A$12,0)),INDEX(Assumptions!$H$8:$H$12,MATCH(B8753,Assumptions!$A$8:$A$12,0)))))</f>
        <v>0.6</v>
      </c>
      <c r="R8753" s="14">
        <f t="shared" ca="1" si="957"/>
        <v>1635259.6259999999</v>
      </c>
      <c r="S8753" s="14">
        <f t="shared" ca="1" si="958"/>
        <v>1090173.084</v>
      </c>
      <c r="T8753" s="11" t="s">
        <v>25</v>
      </c>
      <c r="U8753" s="18" t="s">
        <v>26</v>
      </c>
    </row>
    <row r="8754" spans="1:21" ht="15" customHeight="1" x14ac:dyDescent="0.15">
      <c r="A8754" s="10" t="s">
        <v>8802</v>
      </c>
      <c r="B8754" s="11" t="s">
        <v>28</v>
      </c>
      <c r="C8754" s="11" t="s">
        <v>35</v>
      </c>
      <c r="D8754" s="12">
        <v>45955</v>
      </c>
      <c r="E8754" s="11">
        <v>4823</v>
      </c>
      <c r="F8754" s="11" t="s">
        <v>24</v>
      </c>
      <c r="G8754" s="13">
        <v>3510.29</v>
      </c>
      <c r="H8754" s="14">
        <f t="shared" si="952"/>
        <v>16930128.669999998</v>
      </c>
      <c r="I8754" s="14">
        <f>IF(F8754="GHS",H8754,H8754*Assumptions!$B$4)</f>
        <v>182845389.63599998</v>
      </c>
      <c r="J8754" s="15" t="str">
        <f>INDEX(Assumptions!$B$8:$B$12,MATCH(B8754,Assumptions!$A$8:$A$12,0))</f>
        <v>Fair Value Less Costs to Sell</v>
      </c>
      <c r="K8754" s="16">
        <f>G8754/(1-INDEX(Assumptions!$D$8:$D$12,MATCH(B8754,Assumptions!$A$8:$A$12,0)))</f>
        <v>3988.965909090909</v>
      </c>
      <c r="L8754" s="16">
        <f t="shared" si="953"/>
        <v>105.3087</v>
      </c>
      <c r="M8754" s="16">
        <f t="shared" si="954"/>
        <v>199.44829545454547</v>
      </c>
      <c r="N8754" s="14">
        <f>E8754*(K8754-L8754-M8754)*IF(F8754="GHS",1,Assumptions!$B$4)</f>
        <v>191904547.57705635</v>
      </c>
      <c r="O8754" s="15">
        <f t="shared" ca="1" si="955"/>
        <v>331</v>
      </c>
      <c r="P8754" s="15" t="str">
        <f t="shared" ca="1" si="956"/>
        <v>181-365d</v>
      </c>
      <c r="Q8754" s="17">
        <f ca="1">IF(P8754="0-90d",0,IF(P8754="91-180d",INDEX(Assumptions!$F$8:$F$12,MATCH(B8754,Assumptions!$A$8:$A$12,0)),IF(P8754="181-365d",INDEX(Assumptions!$G$8:$G$12,MATCH(B8754,Assumptions!$A$8:$A$12,0)),INDEX(Assumptions!$H$8:$H$12,MATCH(B8754,Assumptions!$A$8:$A$12,0)))))</f>
        <v>0.1</v>
      </c>
      <c r="R8754" s="14">
        <f t="shared" ca="1" si="957"/>
        <v>18284538.963599999</v>
      </c>
      <c r="S8754" s="14">
        <f t="shared" si="958"/>
        <v>0</v>
      </c>
      <c r="T8754" s="11" t="s">
        <v>39</v>
      </c>
      <c r="U8754" s="18" t="s">
        <v>26</v>
      </c>
    </row>
    <row r="8755" spans="1:21" ht="15" customHeight="1" x14ac:dyDescent="0.15">
      <c r="A8755" s="10" t="s">
        <v>8803</v>
      </c>
      <c r="B8755" s="11" t="s">
        <v>31</v>
      </c>
      <c r="C8755" s="11" t="s">
        <v>76</v>
      </c>
      <c r="D8755" s="12">
        <v>46127</v>
      </c>
      <c r="E8755" s="11">
        <v>640</v>
      </c>
      <c r="F8755" s="11" t="s">
        <v>33</v>
      </c>
      <c r="G8755" s="13">
        <v>1563.01</v>
      </c>
      <c r="H8755" s="14">
        <f t="shared" si="952"/>
        <v>1000326.4</v>
      </c>
      <c r="I8755" s="14">
        <f>IF(F8755="GHS",H8755,H8755*Assumptions!$B$4)</f>
        <v>1000326.4</v>
      </c>
      <c r="J8755" s="15" t="str">
        <f>INDEX(Assumptions!$B$8:$B$12,MATCH(B8755,Assumptions!$A$8:$A$12,0))</f>
        <v>Weighted Average</v>
      </c>
      <c r="K8755" s="16">
        <f>G8755/(1-INDEX(Assumptions!$D$8:$D$12,MATCH(B8755,Assumptions!$A$8:$A$12,0)))</f>
        <v>2170.8472222222222</v>
      </c>
      <c r="L8755" s="16">
        <f t="shared" si="953"/>
        <v>46.890299999999996</v>
      </c>
      <c r="M8755" s="16">
        <f t="shared" si="954"/>
        <v>108.54236111111112</v>
      </c>
      <c r="N8755" s="14">
        <f>E8755*(K8755-L8755-M8755)*IF(F8755="GHS",1,Assumptions!$B$4)</f>
        <v>1289865.3191111111</v>
      </c>
      <c r="O8755" s="15">
        <f t="shared" ca="1" si="955"/>
        <v>159</v>
      </c>
      <c r="P8755" s="15" t="str">
        <f t="shared" ca="1" si="956"/>
        <v>91-180d</v>
      </c>
      <c r="Q8755" s="17">
        <f ca="1">IF(P8755="0-90d",0,IF(P8755="91-180d",INDEX(Assumptions!$F$8:$F$12,MATCH(B8755,Assumptions!$A$8:$A$12,0)),IF(P8755="181-365d",INDEX(Assumptions!$G$8:$G$12,MATCH(B8755,Assumptions!$A$8:$A$12,0)),INDEX(Assumptions!$H$8:$H$12,MATCH(B8755,Assumptions!$A$8:$A$12,0)))))</f>
        <v>0.05</v>
      </c>
      <c r="R8755" s="14">
        <f t="shared" ca="1" si="957"/>
        <v>50016.320000000007</v>
      </c>
      <c r="S8755" s="14">
        <f t="shared" ca="1" si="958"/>
        <v>950310.08000000007</v>
      </c>
      <c r="T8755" s="11" t="s">
        <v>25</v>
      </c>
      <c r="U8755" s="18" t="s">
        <v>26</v>
      </c>
    </row>
    <row r="8756" spans="1:21" ht="15" customHeight="1" x14ac:dyDescent="0.15">
      <c r="A8756" s="10" t="s">
        <v>8804</v>
      </c>
      <c r="B8756" s="11" t="s">
        <v>41</v>
      </c>
      <c r="C8756" s="11" t="s">
        <v>115</v>
      </c>
      <c r="D8756" s="12">
        <v>45954</v>
      </c>
      <c r="E8756" s="11">
        <v>3718</v>
      </c>
      <c r="F8756" s="11" t="s">
        <v>33</v>
      </c>
      <c r="G8756" s="13">
        <v>241.05</v>
      </c>
      <c r="H8756" s="14">
        <f t="shared" si="952"/>
        <v>896223.9</v>
      </c>
      <c r="I8756" s="14">
        <f>IF(F8756="GHS",H8756,H8756*Assumptions!$B$4)</f>
        <v>896223.9</v>
      </c>
      <c r="J8756" s="15" t="str">
        <f>INDEX(Assumptions!$B$8:$B$12,MATCH(B8756,Assumptions!$A$8:$A$12,0))</f>
        <v>Weighted Average</v>
      </c>
      <c r="K8756" s="16">
        <f>G8756/(1-INDEX(Assumptions!$D$8:$D$12,MATCH(B8756,Assumptions!$A$8:$A$12,0)))</f>
        <v>370.84615384615387</v>
      </c>
      <c r="L8756" s="16">
        <f t="shared" si="953"/>
        <v>7.2315000000000005</v>
      </c>
      <c r="M8756" s="16">
        <f t="shared" si="954"/>
        <v>18.542307692307695</v>
      </c>
      <c r="N8756" s="14">
        <f>E8756*(K8756-L8756-M8756)*IF(F8756="GHS",1,Assumptions!$B$4)</f>
        <v>1282978.983</v>
      </c>
      <c r="O8756" s="15">
        <f t="shared" ca="1" si="955"/>
        <v>332</v>
      </c>
      <c r="P8756" s="15" t="str">
        <f t="shared" ca="1" si="956"/>
        <v>181-365d</v>
      </c>
      <c r="Q8756" s="17">
        <f ca="1">IF(P8756="0-90d",0,IF(P8756="91-180d",INDEX(Assumptions!$F$8:$F$12,MATCH(B8756,Assumptions!$A$8:$A$12,0)),IF(P8756="181-365d",INDEX(Assumptions!$G$8:$G$12,MATCH(B8756,Assumptions!$A$8:$A$12,0)),INDEX(Assumptions!$H$8:$H$12,MATCH(B8756,Assumptions!$A$8:$A$12,0)))))</f>
        <v>0.35</v>
      </c>
      <c r="R8756" s="14">
        <f t="shared" ca="1" si="957"/>
        <v>313678.36499999999</v>
      </c>
      <c r="S8756" s="14">
        <f t="shared" ca="1" si="958"/>
        <v>582545.53500000003</v>
      </c>
      <c r="T8756" s="11" t="s">
        <v>25</v>
      </c>
      <c r="U8756" s="18" t="s">
        <v>26</v>
      </c>
    </row>
    <row r="8757" spans="1:21" ht="15" customHeight="1" x14ac:dyDescent="0.15">
      <c r="A8757" s="10" t="s">
        <v>8805</v>
      </c>
      <c r="B8757" s="11" t="s">
        <v>41</v>
      </c>
      <c r="C8757" s="11" t="s">
        <v>42</v>
      </c>
      <c r="D8757" s="12">
        <v>45972</v>
      </c>
      <c r="E8757" s="11">
        <v>3980</v>
      </c>
      <c r="F8757" s="11" t="s">
        <v>33</v>
      </c>
      <c r="G8757" s="13">
        <v>600.27</v>
      </c>
      <c r="H8757" s="14">
        <f t="shared" si="952"/>
        <v>2389074.6</v>
      </c>
      <c r="I8757" s="14">
        <f>IF(F8757="GHS",H8757,H8757*Assumptions!$B$4)</f>
        <v>2389074.6</v>
      </c>
      <c r="J8757" s="15" t="str">
        <f>INDEX(Assumptions!$B$8:$B$12,MATCH(B8757,Assumptions!$A$8:$A$12,0))</f>
        <v>Weighted Average</v>
      </c>
      <c r="K8757" s="16">
        <f>G8757/(1-INDEX(Assumptions!$D$8:$D$12,MATCH(B8757,Assumptions!$A$8:$A$12,0)))</f>
        <v>923.49230769230758</v>
      </c>
      <c r="L8757" s="16">
        <f t="shared" si="953"/>
        <v>18.008099999999999</v>
      </c>
      <c r="M8757" s="16">
        <f t="shared" si="954"/>
        <v>46.174615384615379</v>
      </c>
      <c r="N8757" s="14">
        <f>E8757*(K8757-L8757-M8757)*IF(F8757="GHS",1,Assumptions!$B$4)</f>
        <v>3420052.1773846145</v>
      </c>
      <c r="O8757" s="15">
        <f t="shared" ca="1" si="955"/>
        <v>314</v>
      </c>
      <c r="P8757" s="15" t="str">
        <f t="shared" ca="1" si="956"/>
        <v>181-365d</v>
      </c>
      <c r="Q8757" s="17">
        <f ca="1">IF(P8757="0-90d",0,IF(P8757="91-180d",INDEX(Assumptions!$F$8:$F$12,MATCH(B8757,Assumptions!$A$8:$A$12,0)),IF(P8757="181-365d",INDEX(Assumptions!$G$8:$G$12,MATCH(B8757,Assumptions!$A$8:$A$12,0)),INDEX(Assumptions!$H$8:$H$12,MATCH(B8757,Assumptions!$A$8:$A$12,0)))))</f>
        <v>0.35</v>
      </c>
      <c r="R8757" s="14">
        <f t="shared" ca="1" si="957"/>
        <v>836176.11</v>
      </c>
      <c r="S8757" s="14">
        <f t="shared" ca="1" si="958"/>
        <v>1552898.4900000002</v>
      </c>
      <c r="T8757" s="11" t="s">
        <v>25</v>
      </c>
      <c r="U8757" s="18" t="s">
        <v>26</v>
      </c>
    </row>
    <row r="8758" spans="1:21" ht="15" customHeight="1" x14ac:dyDescent="0.15">
      <c r="A8758" s="10" t="s">
        <v>8806</v>
      </c>
      <c r="B8758" s="11" t="s">
        <v>31</v>
      </c>
      <c r="C8758" s="11" t="s">
        <v>63</v>
      </c>
      <c r="D8758" s="12">
        <v>46179</v>
      </c>
      <c r="E8758" s="11">
        <v>1172</v>
      </c>
      <c r="F8758" s="11" t="s">
        <v>33</v>
      </c>
      <c r="G8758" s="13">
        <v>2133.23</v>
      </c>
      <c r="H8758" s="14">
        <f t="shared" si="952"/>
        <v>2500145.56</v>
      </c>
      <c r="I8758" s="14">
        <f>IF(F8758="GHS",H8758,H8758*Assumptions!$B$4)</f>
        <v>2500145.56</v>
      </c>
      <c r="J8758" s="15" t="str">
        <f>INDEX(Assumptions!$B$8:$B$12,MATCH(B8758,Assumptions!$A$8:$A$12,0))</f>
        <v>Weighted Average</v>
      </c>
      <c r="K8758" s="16">
        <f>G8758/(1-INDEX(Assumptions!$D$8:$D$12,MATCH(B8758,Assumptions!$A$8:$A$12,0)))</f>
        <v>2962.8194444444448</v>
      </c>
      <c r="L8758" s="16">
        <f t="shared" si="953"/>
        <v>63.996899999999997</v>
      </c>
      <c r="M8758" s="16">
        <f t="shared" si="954"/>
        <v>148.14097222222225</v>
      </c>
      <c r="N8758" s="14">
        <f>E8758*(K8758-L8758-M8758)*IF(F8758="GHS",1,Assumptions!$B$4)</f>
        <v>3223798.8026444446</v>
      </c>
      <c r="O8758" s="15">
        <f t="shared" ca="1" si="955"/>
        <v>107</v>
      </c>
      <c r="P8758" s="15" t="str">
        <f t="shared" ca="1" si="956"/>
        <v>91-180d</v>
      </c>
      <c r="Q8758" s="17">
        <f ca="1">IF(P8758="0-90d",0,IF(P8758="91-180d",INDEX(Assumptions!$F$8:$F$12,MATCH(B8758,Assumptions!$A$8:$A$12,0)),IF(P8758="181-365d",INDEX(Assumptions!$G$8:$G$12,MATCH(B8758,Assumptions!$A$8:$A$12,0)),INDEX(Assumptions!$H$8:$H$12,MATCH(B8758,Assumptions!$A$8:$A$12,0)))))</f>
        <v>0.05</v>
      </c>
      <c r="R8758" s="14">
        <f t="shared" ca="1" si="957"/>
        <v>125007.27800000001</v>
      </c>
      <c r="S8758" s="14">
        <f t="shared" ca="1" si="958"/>
        <v>2375138.2820000001</v>
      </c>
      <c r="T8758" s="11" t="s">
        <v>25</v>
      </c>
      <c r="U8758" s="18" t="s">
        <v>26</v>
      </c>
    </row>
    <row r="8759" spans="1:21" ht="15" customHeight="1" x14ac:dyDescent="0.15">
      <c r="A8759" s="10" t="s">
        <v>8807</v>
      </c>
      <c r="B8759" s="11" t="s">
        <v>46</v>
      </c>
      <c r="C8759" s="11" t="s">
        <v>119</v>
      </c>
      <c r="D8759" s="12">
        <v>46203</v>
      </c>
      <c r="E8759" s="11">
        <v>3008</v>
      </c>
      <c r="F8759" s="11" t="s">
        <v>33</v>
      </c>
      <c r="G8759" s="13">
        <v>307494.02</v>
      </c>
      <c r="H8759" s="14">
        <f t="shared" si="952"/>
        <v>924942012.16000009</v>
      </c>
      <c r="I8759" s="14">
        <f>IF(F8759="GHS",H8759,H8759*Assumptions!$B$4)</f>
        <v>924942012.16000009</v>
      </c>
      <c r="J8759" s="15" t="str">
        <f>INDEX(Assumptions!$B$8:$B$12,MATCH(B8759,Assumptions!$A$8:$A$12,0))</f>
        <v>Specific Identification</v>
      </c>
      <c r="K8759" s="16">
        <f>G8759/(1-INDEX(Assumptions!$D$8:$D$12,MATCH(B8759,Assumptions!$A$8:$A$12,0)))</f>
        <v>394223.10256410256</v>
      </c>
      <c r="L8759" s="16">
        <f t="shared" si="953"/>
        <v>9224.8206000000009</v>
      </c>
      <c r="M8759" s="16">
        <f t="shared" si="954"/>
        <v>19711.15512820513</v>
      </c>
      <c r="N8759" s="14">
        <f>E8759*(K8759-L8759-M8759)*IF(F8759="GHS",1,Assumptions!$B$4)</f>
        <v>1098783677.5223796</v>
      </c>
      <c r="O8759" s="15">
        <f t="shared" ca="1" si="955"/>
        <v>83</v>
      </c>
      <c r="P8759" s="15" t="str">
        <f t="shared" ca="1" si="956"/>
        <v>0-90d</v>
      </c>
      <c r="Q8759" s="17">
        <f ca="1">IF(P8759="0-90d",0,IF(P8759="91-180d",INDEX(Assumptions!$F$8:$F$12,MATCH(B8759,Assumptions!$A$8:$A$12,0)),IF(P8759="181-365d",INDEX(Assumptions!$G$8:$G$12,MATCH(B8759,Assumptions!$A$8:$A$12,0)),INDEX(Assumptions!$H$8:$H$12,MATCH(B8759,Assumptions!$A$8:$A$12,0)))))</f>
        <v>0</v>
      </c>
      <c r="R8759" s="14">
        <f t="shared" ca="1" si="957"/>
        <v>0</v>
      </c>
      <c r="S8759" s="14">
        <f t="shared" ca="1" si="958"/>
        <v>924942012.16000009</v>
      </c>
      <c r="T8759" s="11" t="s">
        <v>25</v>
      </c>
      <c r="U8759" s="18" t="s">
        <v>26</v>
      </c>
    </row>
    <row r="8760" spans="1:21" ht="15" customHeight="1" x14ac:dyDescent="0.15">
      <c r="A8760" s="10" t="s">
        <v>8808</v>
      </c>
      <c r="B8760" s="11" t="s">
        <v>46</v>
      </c>
      <c r="C8760" s="11" t="s">
        <v>47</v>
      </c>
      <c r="D8760" s="12">
        <v>45770</v>
      </c>
      <c r="E8760" s="11">
        <v>3224</v>
      </c>
      <c r="F8760" s="11" t="s">
        <v>33</v>
      </c>
      <c r="G8760" s="13">
        <v>457453.58</v>
      </c>
      <c r="H8760" s="14">
        <f t="shared" si="952"/>
        <v>1474830341.9200001</v>
      </c>
      <c r="I8760" s="14">
        <f>IF(F8760="GHS",H8760,H8760*Assumptions!$B$4)</f>
        <v>1474830341.9200001</v>
      </c>
      <c r="J8760" s="15" t="str">
        <f>INDEX(Assumptions!$B$8:$B$12,MATCH(B8760,Assumptions!$A$8:$A$12,0))</f>
        <v>Specific Identification</v>
      </c>
      <c r="K8760" s="16">
        <f>G8760/(1-INDEX(Assumptions!$D$8:$D$12,MATCH(B8760,Assumptions!$A$8:$A$12,0)))</f>
        <v>586478.94871794875</v>
      </c>
      <c r="L8760" s="16">
        <f t="shared" si="953"/>
        <v>13723.607400000001</v>
      </c>
      <c r="M8760" s="16">
        <f t="shared" si="954"/>
        <v>29323.94743589744</v>
      </c>
      <c r="N8760" s="14">
        <f>E8760*(K8760-L8760-M8760)*IF(F8760="GHS",1,Assumptions!$B$4)</f>
        <v>1752022813.8757336</v>
      </c>
      <c r="O8760" s="15">
        <f t="shared" ca="1" si="955"/>
        <v>516</v>
      </c>
      <c r="P8760" s="15" t="str">
        <f t="shared" ca="1" si="956"/>
        <v>365d+</v>
      </c>
      <c r="Q8760" s="17">
        <f ca="1">IF(P8760="0-90d",0,IF(P8760="91-180d",INDEX(Assumptions!$F$8:$F$12,MATCH(B8760,Assumptions!$A$8:$A$12,0)),IF(P8760="181-365d",INDEX(Assumptions!$G$8:$G$12,MATCH(B8760,Assumptions!$A$8:$A$12,0)),INDEX(Assumptions!$H$8:$H$12,MATCH(B8760,Assumptions!$A$8:$A$12,0)))))</f>
        <v>0.15</v>
      </c>
      <c r="R8760" s="14">
        <f t="shared" ca="1" si="957"/>
        <v>221224551.28800002</v>
      </c>
      <c r="S8760" s="14">
        <f t="shared" ca="1" si="958"/>
        <v>1253605790.632</v>
      </c>
      <c r="T8760" s="11" t="s">
        <v>25</v>
      </c>
      <c r="U8760" s="18" t="s">
        <v>36</v>
      </c>
    </row>
    <row r="8761" spans="1:21" ht="15" customHeight="1" x14ac:dyDescent="0.15">
      <c r="A8761" s="10" t="s">
        <v>8809</v>
      </c>
      <c r="B8761" s="11" t="s">
        <v>28</v>
      </c>
      <c r="C8761" s="11" t="s">
        <v>55</v>
      </c>
      <c r="D8761" s="12">
        <v>46045</v>
      </c>
      <c r="E8761" s="11">
        <v>3148</v>
      </c>
      <c r="F8761" s="11" t="s">
        <v>24</v>
      </c>
      <c r="G8761" s="13">
        <v>4174.1899999999996</v>
      </c>
      <c r="H8761" s="14">
        <f t="shared" si="952"/>
        <v>13140350.119999999</v>
      </c>
      <c r="I8761" s="14">
        <f>IF(F8761="GHS",H8761,H8761*Assumptions!$B$4)</f>
        <v>141915781.296</v>
      </c>
      <c r="J8761" s="15" t="str">
        <f>INDEX(Assumptions!$B$8:$B$12,MATCH(B8761,Assumptions!$A$8:$A$12,0))</f>
        <v>Fair Value Less Costs to Sell</v>
      </c>
      <c r="K8761" s="16">
        <f>G8761/(1-INDEX(Assumptions!$D$8:$D$12,MATCH(B8761,Assumptions!$A$8:$A$12,0)))</f>
        <v>4743.397727272727</v>
      </c>
      <c r="L8761" s="16">
        <f t="shared" si="953"/>
        <v>125.22569999999999</v>
      </c>
      <c r="M8761" s="16">
        <f t="shared" si="954"/>
        <v>237.16988636363635</v>
      </c>
      <c r="N8761" s="14">
        <f>E8761*(K8761-L8761-M8761)*IF(F8761="GHS",1,Assumptions!$B$4)</f>
        <v>148947063.18748364</v>
      </c>
      <c r="O8761" s="15">
        <f t="shared" ca="1" si="955"/>
        <v>241</v>
      </c>
      <c r="P8761" s="15" t="str">
        <f t="shared" ca="1" si="956"/>
        <v>181-365d</v>
      </c>
      <c r="Q8761" s="17">
        <f ca="1">IF(P8761="0-90d",0,IF(P8761="91-180d",INDEX(Assumptions!$F$8:$F$12,MATCH(B8761,Assumptions!$A$8:$A$12,0)),IF(P8761="181-365d",INDEX(Assumptions!$G$8:$G$12,MATCH(B8761,Assumptions!$A$8:$A$12,0)),INDEX(Assumptions!$H$8:$H$12,MATCH(B8761,Assumptions!$A$8:$A$12,0)))))</f>
        <v>0.1</v>
      </c>
      <c r="R8761" s="14">
        <f t="shared" ca="1" si="957"/>
        <v>14191578.129600001</v>
      </c>
      <c r="S8761" s="14">
        <f t="shared" ca="1" si="958"/>
        <v>127724203.1664</v>
      </c>
      <c r="T8761" s="11" t="s">
        <v>25</v>
      </c>
      <c r="U8761" s="18" t="s">
        <v>36</v>
      </c>
    </row>
    <row r="8762" spans="1:21" ht="15" customHeight="1" x14ac:dyDescent="0.15">
      <c r="A8762" s="10" t="s">
        <v>8810</v>
      </c>
      <c r="B8762" s="11" t="s">
        <v>41</v>
      </c>
      <c r="C8762" s="11" t="s">
        <v>42</v>
      </c>
      <c r="D8762" s="12">
        <v>46001</v>
      </c>
      <c r="E8762" s="11">
        <v>4280</v>
      </c>
      <c r="F8762" s="11" t="s">
        <v>33</v>
      </c>
      <c r="G8762" s="13">
        <v>506.08</v>
      </c>
      <c r="H8762" s="14">
        <f t="shared" si="952"/>
        <v>2166022.4</v>
      </c>
      <c r="I8762" s="14">
        <f>IF(F8762="GHS",H8762,H8762*Assumptions!$B$4)</f>
        <v>2166022.4</v>
      </c>
      <c r="J8762" s="15" t="str">
        <f>INDEX(Assumptions!$B$8:$B$12,MATCH(B8762,Assumptions!$A$8:$A$12,0))</f>
        <v>Weighted Average</v>
      </c>
      <c r="K8762" s="16">
        <f>G8762/(1-INDEX(Assumptions!$D$8:$D$12,MATCH(B8762,Assumptions!$A$8:$A$12,0)))</f>
        <v>778.58461538461529</v>
      </c>
      <c r="L8762" s="16">
        <f t="shared" si="953"/>
        <v>15.182399999999999</v>
      </c>
      <c r="M8762" s="16">
        <f t="shared" si="954"/>
        <v>38.92923076923077</v>
      </c>
      <c r="N8762" s="14">
        <f>E8762*(K8762-L8762-M8762)*IF(F8762="GHS",1,Assumptions!$B$4)</f>
        <v>3100744.3741538455</v>
      </c>
      <c r="O8762" s="15">
        <f t="shared" ca="1" si="955"/>
        <v>285</v>
      </c>
      <c r="P8762" s="15" t="str">
        <f t="shared" ca="1" si="956"/>
        <v>181-365d</v>
      </c>
      <c r="Q8762" s="17">
        <f ca="1">IF(P8762="0-90d",0,IF(P8762="91-180d",INDEX(Assumptions!$F$8:$F$12,MATCH(B8762,Assumptions!$A$8:$A$12,0)),IF(P8762="181-365d",INDEX(Assumptions!$G$8:$G$12,MATCH(B8762,Assumptions!$A$8:$A$12,0)),INDEX(Assumptions!$H$8:$H$12,MATCH(B8762,Assumptions!$A$8:$A$12,0)))))</f>
        <v>0.35</v>
      </c>
      <c r="R8762" s="14">
        <f t="shared" ca="1" si="957"/>
        <v>758107.84</v>
      </c>
      <c r="S8762" s="14">
        <f t="shared" ca="1" si="958"/>
        <v>1407914.56</v>
      </c>
      <c r="T8762" s="11" t="s">
        <v>25</v>
      </c>
      <c r="U8762" s="18" t="s">
        <v>26</v>
      </c>
    </row>
    <row r="8763" spans="1:21" ht="15" customHeight="1" x14ac:dyDescent="0.15">
      <c r="A8763" s="10" t="s">
        <v>8811</v>
      </c>
      <c r="B8763" s="11" t="s">
        <v>41</v>
      </c>
      <c r="C8763" s="11" t="s">
        <v>42</v>
      </c>
      <c r="D8763" s="12">
        <v>46209</v>
      </c>
      <c r="E8763" s="11">
        <v>660</v>
      </c>
      <c r="F8763" s="11" t="s">
        <v>33</v>
      </c>
      <c r="G8763" s="13">
        <v>624.37</v>
      </c>
      <c r="H8763" s="14">
        <f t="shared" si="952"/>
        <v>412084.2</v>
      </c>
      <c r="I8763" s="14">
        <f>IF(F8763="GHS",H8763,H8763*Assumptions!$B$4)</f>
        <v>412084.2</v>
      </c>
      <c r="J8763" s="15" t="str">
        <f>INDEX(Assumptions!$B$8:$B$12,MATCH(B8763,Assumptions!$A$8:$A$12,0))</f>
        <v>Weighted Average</v>
      </c>
      <c r="K8763" s="16">
        <f>G8763/(1-INDEX(Assumptions!$D$8:$D$12,MATCH(B8763,Assumptions!$A$8:$A$12,0)))</f>
        <v>960.56923076923078</v>
      </c>
      <c r="L8763" s="16">
        <f t="shared" si="953"/>
        <v>18.731099999999998</v>
      </c>
      <c r="M8763" s="16">
        <f t="shared" si="954"/>
        <v>48.028461538461542</v>
      </c>
      <c r="N8763" s="14">
        <f>E8763*(K8763-L8763-M8763)*IF(F8763="GHS",1,Assumptions!$B$4)</f>
        <v>589914.38169230777</v>
      </c>
      <c r="O8763" s="15">
        <f t="shared" ca="1" si="955"/>
        <v>77</v>
      </c>
      <c r="P8763" s="15" t="str">
        <f t="shared" ca="1" si="956"/>
        <v>0-90d</v>
      </c>
      <c r="Q8763" s="17">
        <f ca="1">IF(P8763="0-90d",0,IF(P8763="91-180d",INDEX(Assumptions!$F$8:$F$12,MATCH(B8763,Assumptions!$A$8:$A$12,0)),IF(P8763="181-365d",INDEX(Assumptions!$G$8:$G$12,MATCH(B8763,Assumptions!$A$8:$A$12,0)),INDEX(Assumptions!$H$8:$H$12,MATCH(B8763,Assumptions!$A$8:$A$12,0)))))</f>
        <v>0</v>
      </c>
      <c r="R8763" s="14">
        <f t="shared" ca="1" si="957"/>
        <v>0</v>
      </c>
      <c r="S8763" s="14">
        <f t="shared" ca="1" si="958"/>
        <v>412084.2</v>
      </c>
      <c r="T8763" s="11" t="s">
        <v>25</v>
      </c>
      <c r="U8763" s="18" t="s">
        <v>36</v>
      </c>
    </row>
    <row r="8764" spans="1:21" ht="15" customHeight="1" x14ac:dyDescent="0.15">
      <c r="A8764" s="10" t="s">
        <v>8812</v>
      </c>
      <c r="B8764" s="11" t="s">
        <v>31</v>
      </c>
      <c r="C8764" s="11" t="s">
        <v>32</v>
      </c>
      <c r="D8764" s="12">
        <v>45937</v>
      </c>
      <c r="E8764" s="11">
        <v>4256</v>
      </c>
      <c r="F8764" s="11" t="s">
        <v>33</v>
      </c>
      <c r="G8764" s="13">
        <v>3915.42</v>
      </c>
      <c r="H8764" s="14">
        <f t="shared" si="952"/>
        <v>16664027.52</v>
      </c>
      <c r="I8764" s="14">
        <f>IF(F8764="GHS",H8764,H8764*Assumptions!$B$4)</f>
        <v>16664027.52</v>
      </c>
      <c r="J8764" s="15" t="str">
        <f>INDEX(Assumptions!$B$8:$B$12,MATCH(B8764,Assumptions!$A$8:$A$12,0))</f>
        <v>Weighted Average</v>
      </c>
      <c r="K8764" s="16">
        <f>G8764/(1-INDEX(Assumptions!$D$8:$D$12,MATCH(B8764,Assumptions!$A$8:$A$12,0)))</f>
        <v>5438.0833333333339</v>
      </c>
      <c r="L8764" s="16">
        <f t="shared" si="953"/>
        <v>117.46259999999999</v>
      </c>
      <c r="M8764" s="16">
        <f t="shared" si="954"/>
        <v>271.9041666666667</v>
      </c>
      <c r="N8764" s="14">
        <f>E8764*(K8764-L8764-M8764)*IF(F8764="GHS",1,Assumptions!$B$4)</f>
        <v>21487337.707733337</v>
      </c>
      <c r="O8764" s="15">
        <f t="shared" ca="1" si="955"/>
        <v>349</v>
      </c>
      <c r="P8764" s="15" t="str">
        <f t="shared" ca="1" si="956"/>
        <v>181-365d</v>
      </c>
      <c r="Q8764" s="17">
        <f ca="1">IF(P8764="0-90d",0,IF(P8764="91-180d",INDEX(Assumptions!$F$8:$F$12,MATCH(B8764,Assumptions!$A$8:$A$12,0)),IF(P8764="181-365d",INDEX(Assumptions!$G$8:$G$12,MATCH(B8764,Assumptions!$A$8:$A$12,0)),INDEX(Assumptions!$H$8:$H$12,MATCH(B8764,Assumptions!$A$8:$A$12,0)))))</f>
        <v>0.2</v>
      </c>
      <c r="R8764" s="14">
        <f t="shared" ca="1" si="957"/>
        <v>3332805.5040000002</v>
      </c>
      <c r="S8764" s="14">
        <f t="shared" ca="1" si="958"/>
        <v>13331222.015999999</v>
      </c>
      <c r="T8764" s="11" t="s">
        <v>25</v>
      </c>
      <c r="U8764" s="18" t="s">
        <v>26</v>
      </c>
    </row>
    <row r="8765" spans="1:21" ht="15" customHeight="1" x14ac:dyDescent="0.15">
      <c r="A8765" s="10" t="s">
        <v>8813</v>
      </c>
      <c r="B8765" s="11" t="s">
        <v>46</v>
      </c>
      <c r="C8765" s="11" t="s">
        <v>47</v>
      </c>
      <c r="D8765" s="12">
        <v>46029</v>
      </c>
      <c r="E8765" s="11">
        <v>4001</v>
      </c>
      <c r="F8765" s="11" t="s">
        <v>33</v>
      </c>
      <c r="G8765" s="13">
        <v>452945.82</v>
      </c>
      <c r="H8765" s="14">
        <f t="shared" si="952"/>
        <v>1812236225.8199999</v>
      </c>
      <c r="I8765" s="14">
        <f>IF(F8765="GHS",H8765,H8765*Assumptions!$B$4)</f>
        <v>1812236225.8199999</v>
      </c>
      <c r="J8765" s="15" t="str">
        <f>INDEX(Assumptions!$B$8:$B$12,MATCH(B8765,Assumptions!$A$8:$A$12,0))</f>
        <v>Specific Identification</v>
      </c>
      <c r="K8765" s="16">
        <f>G8765/(1-INDEX(Assumptions!$D$8:$D$12,MATCH(B8765,Assumptions!$A$8:$A$12,0)))</f>
        <v>580699.76923076925</v>
      </c>
      <c r="L8765" s="16">
        <f t="shared" si="953"/>
        <v>13588.374599999999</v>
      </c>
      <c r="M8765" s="16">
        <f t="shared" si="954"/>
        <v>29034.988461538465</v>
      </c>
      <c r="N8765" s="14">
        <f>E8765*(K8765-L8765-M8765)*IF(F8765="GHS",1,Assumptions!$B$4)</f>
        <v>2152843701.0830927</v>
      </c>
      <c r="O8765" s="15">
        <f t="shared" ca="1" si="955"/>
        <v>257</v>
      </c>
      <c r="P8765" s="15" t="str">
        <f t="shared" ca="1" si="956"/>
        <v>181-365d</v>
      </c>
      <c r="Q8765" s="17">
        <f ca="1">IF(P8765="0-90d",0,IF(P8765="91-180d",INDEX(Assumptions!$F$8:$F$12,MATCH(B8765,Assumptions!$A$8:$A$12,0)),IF(P8765="181-365d",INDEX(Assumptions!$G$8:$G$12,MATCH(B8765,Assumptions!$A$8:$A$12,0)),INDEX(Assumptions!$H$8:$H$12,MATCH(B8765,Assumptions!$A$8:$A$12,0)))))</f>
        <v>0.05</v>
      </c>
      <c r="R8765" s="14">
        <f t="shared" ca="1" si="957"/>
        <v>90611811.291000009</v>
      </c>
      <c r="S8765" s="14">
        <f t="shared" si="958"/>
        <v>0</v>
      </c>
      <c r="T8765" s="11" t="s">
        <v>39</v>
      </c>
      <c r="U8765" s="18" t="s">
        <v>26</v>
      </c>
    </row>
    <row r="8766" spans="1:21" ht="15" customHeight="1" x14ac:dyDescent="0.15">
      <c r="A8766" s="10" t="s">
        <v>8814</v>
      </c>
      <c r="B8766" s="11" t="s">
        <v>46</v>
      </c>
      <c r="C8766" s="11" t="s">
        <v>47</v>
      </c>
      <c r="D8766" s="12">
        <v>46146</v>
      </c>
      <c r="E8766" s="11">
        <v>2624</v>
      </c>
      <c r="F8766" s="11" t="s">
        <v>33</v>
      </c>
      <c r="G8766" s="13">
        <v>146980.59</v>
      </c>
      <c r="H8766" s="14">
        <f t="shared" si="952"/>
        <v>385677068.15999997</v>
      </c>
      <c r="I8766" s="14">
        <f>IF(F8766="GHS",H8766,H8766*Assumptions!$B$4)</f>
        <v>385677068.15999997</v>
      </c>
      <c r="J8766" s="15" t="str">
        <f>INDEX(Assumptions!$B$8:$B$12,MATCH(B8766,Assumptions!$A$8:$A$12,0))</f>
        <v>Specific Identification</v>
      </c>
      <c r="K8766" s="16">
        <f>G8766/(1-INDEX(Assumptions!$D$8:$D$12,MATCH(B8766,Assumptions!$A$8:$A$12,0)))</f>
        <v>188436.65384615384</v>
      </c>
      <c r="L8766" s="16">
        <f t="shared" si="953"/>
        <v>4409.4177</v>
      </c>
      <c r="M8766" s="16">
        <f t="shared" si="954"/>
        <v>9421.8326923076929</v>
      </c>
      <c r="N8766" s="14">
        <f>E8766*(K8766-L8766-M8766)*IF(F8766="GHS",1,Assumptions!$B$4)</f>
        <v>458164578.66289234</v>
      </c>
      <c r="O8766" s="15">
        <f t="shared" ca="1" si="955"/>
        <v>140</v>
      </c>
      <c r="P8766" s="15" t="str">
        <f t="shared" ca="1" si="956"/>
        <v>91-180d</v>
      </c>
      <c r="Q8766" s="17">
        <f ca="1">IF(P8766="0-90d",0,IF(P8766="91-180d",INDEX(Assumptions!$F$8:$F$12,MATCH(B8766,Assumptions!$A$8:$A$12,0)),IF(P8766="181-365d",INDEX(Assumptions!$G$8:$G$12,MATCH(B8766,Assumptions!$A$8:$A$12,0)),INDEX(Assumptions!$H$8:$H$12,MATCH(B8766,Assumptions!$A$8:$A$12,0)))))</f>
        <v>0</v>
      </c>
      <c r="R8766" s="14">
        <f t="shared" ca="1" si="957"/>
        <v>0</v>
      </c>
      <c r="S8766" s="14">
        <f t="shared" ca="1" si="958"/>
        <v>385677068.15999997</v>
      </c>
      <c r="T8766" s="11" t="s">
        <v>25</v>
      </c>
      <c r="U8766" s="18" t="s">
        <v>36</v>
      </c>
    </row>
    <row r="8767" spans="1:21" ht="15" customHeight="1" x14ac:dyDescent="0.15">
      <c r="A8767" s="10" t="s">
        <v>8815</v>
      </c>
      <c r="B8767" s="11" t="s">
        <v>31</v>
      </c>
      <c r="C8767" s="11" t="s">
        <v>63</v>
      </c>
      <c r="D8767" s="12">
        <v>45779</v>
      </c>
      <c r="E8767" s="11">
        <v>4644</v>
      </c>
      <c r="F8767" s="11" t="s">
        <v>33</v>
      </c>
      <c r="G8767" s="13">
        <v>1616.29</v>
      </c>
      <c r="H8767" s="14">
        <f t="shared" si="952"/>
        <v>7506050.7599999998</v>
      </c>
      <c r="I8767" s="14">
        <f>IF(F8767="GHS",H8767,H8767*Assumptions!$B$4)</f>
        <v>7506050.7599999998</v>
      </c>
      <c r="J8767" s="15" t="str">
        <f>INDEX(Assumptions!$B$8:$B$12,MATCH(B8767,Assumptions!$A$8:$A$12,0))</f>
        <v>Weighted Average</v>
      </c>
      <c r="K8767" s="16">
        <f>G8767/(1-INDEX(Assumptions!$D$8:$D$12,MATCH(B8767,Assumptions!$A$8:$A$12,0)))</f>
        <v>2244.8472222222222</v>
      </c>
      <c r="L8767" s="16">
        <f t="shared" si="953"/>
        <v>48.488699999999994</v>
      </c>
      <c r="M8767" s="16">
        <f t="shared" si="954"/>
        <v>112.24236111111111</v>
      </c>
      <c r="N8767" s="14">
        <f>E8767*(K8767-L8767-M8767)*IF(F8767="GHS",1,Assumptions!$B$4)</f>
        <v>9678635.4521999992</v>
      </c>
      <c r="O8767" s="15">
        <f t="shared" ca="1" si="955"/>
        <v>507</v>
      </c>
      <c r="P8767" s="15" t="str">
        <f t="shared" ca="1" si="956"/>
        <v>365d+</v>
      </c>
      <c r="Q8767" s="17">
        <f ca="1">IF(P8767="0-90d",0,IF(P8767="91-180d",INDEX(Assumptions!$F$8:$F$12,MATCH(B8767,Assumptions!$A$8:$A$12,0)),IF(P8767="181-365d",INDEX(Assumptions!$G$8:$G$12,MATCH(B8767,Assumptions!$A$8:$A$12,0)),INDEX(Assumptions!$H$8:$H$12,MATCH(B8767,Assumptions!$A$8:$A$12,0)))))</f>
        <v>0.6</v>
      </c>
      <c r="R8767" s="14">
        <f t="shared" ca="1" si="957"/>
        <v>4503630.4559999993</v>
      </c>
      <c r="S8767" s="14">
        <f t="shared" ca="1" si="958"/>
        <v>3002420.3040000005</v>
      </c>
      <c r="T8767" s="11" t="s">
        <v>25</v>
      </c>
      <c r="U8767" s="18" t="s">
        <v>26</v>
      </c>
    </row>
    <row r="8768" spans="1:21" ht="15" customHeight="1" x14ac:dyDescent="0.15">
      <c r="A8768" s="10" t="s">
        <v>8816</v>
      </c>
      <c r="B8768" s="11" t="s">
        <v>41</v>
      </c>
      <c r="C8768" s="11" t="s">
        <v>42</v>
      </c>
      <c r="D8768" s="12">
        <v>45924</v>
      </c>
      <c r="E8768" s="11">
        <v>4987</v>
      </c>
      <c r="F8768" s="11" t="s">
        <v>33</v>
      </c>
      <c r="G8768" s="13">
        <v>106.38</v>
      </c>
      <c r="H8768" s="14">
        <f t="shared" si="952"/>
        <v>530517.05999999994</v>
      </c>
      <c r="I8768" s="14">
        <f>IF(F8768="GHS",H8768,H8768*Assumptions!$B$4)</f>
        <v>530517.05999999994</v>
      </c>
      <c r="J8768" s="15" t="str">
        <f>INDEX(Assumptions!$B$8:$B$12,MATCH(B8768,Assumptions!$A$8:$A$12,0))</f>
        <v>Weighted Average</v>
      </c>
      <c r="K8768" s="16">
        <f>G8768/(1-INDEX(Assumptions!$D$8:$D$12,MATCH(B8768,Assumptions!$A$8:$A$12,0)))</f>
        <v>163.66153846153844</v>
      </c>
      <c r="L8768" s="16">
        <f t="shared" si="953"/>
        <v>3.1913999999999998</v>
      </c>
      <c r="M8768" s="16">
        <f t="shared" si="954"/>
        <v>8.1830769230769231</v>
      </c>
      <c r="N8768" s="14">
        <f>E8768*(K8768-L8768-M8768)*IF(F8768="GHS",1,Assumptions!$B$4)</f>
        <v>759455.57589230768</v>
      </c>
      <c r="O8768" s="15">
        <f t="shared" ca="1" si="955"/>
        <v>362</v>
      </c>
      <c r="P8768" s="15" t="str">
        <f t="shared" ca="1" si="956"/>
        <v>181-365d</v>
      </c>
      <c r="Q8768" s="17">
        <f ca="1">IF(P8768="0-90d",0,IF(P8768="91-180d",INDEX(Assumptions!$F$8:$F$12,MATCH(B8768,Assumptions!$A$8:$A$12,0)),IF(P8768="181-365d",INDEX(Assumptions!$G$8:$G$12,MATCH(B8768,Assumptions!$A$8:$A$12,0)),INDEX(Assumptions!$H$8:$H$12,MATCH(B8768,Assumptions!$A$8:$A$12,0)))))</f>
        <v>0.35</v>
      </c>
      <c r="R8768" s="14">
        <f t="shared" ca="1" si="957"/>
        <v>185680.97099999996</v>
      </c>
      <c r="S8768" s="14">
        <f t="shared" si="958"/>
        <v>0</v>
      </c>
      <c r="T8768" s="11" t="s">
        <v>39</v>
      </c>
      <c r="U8768" s="18" t="s">
        <v>26</v>
      </c>
    </row>
    <row r="8769" spans="1:21" ht="15" customHeight="1" x14ac:dyDescent="0.15">
      <c r="A8769" s="10" t="s">
        <v>8817</v>
      </c>
      <c r="B8769" s="11" t="s">
        <v>31</v>
      </c>
      <c r="C8769" s="11" t="s">
        <v>63</v>
      </c>
      <c r="D8769" s="12">
        <v>45733</v>
      </c>
      <c r="E8769" s="11">
        <v>4684</v>
      </c>
      <c r="F8769" s="11" t="s">
        <v>33</v>
      </c>
      <c r="G8769" s="13">
        <v>2733.23</v>
      </c>
      <c r="H8769" s="14">
        <f t="shared" si="952"/>
        <v>12802449.32</v>
      </c>
      <c r="I8769" s="14">
        <f>IF(F8769="GHS",H8769,H8769*Assumptions!$B$4)</f>
        <v>12802449.32</v>
      </c>
      <c r="J8769" s="15" t="str">
        <f>INDEX(Assumptions!$B$8:$B$12,MATCH(B8769,Assumptions!$A$8:$A$12,0))</f>
        <v>Weighted Average</v>
      </c>
      <c r="K8769" s="16">
        <f>G8769/(1-INDEX(Assumptions!$D$8:$D$12,MATCH(B8769,Assumptions!$A$8:$A$12,0)))</f>
        <v>3796.1527777777778</v>
      </c>
      <c r="L8769" s="16">
        <f t="shared" si="953"/>
        <v>81.996899999999997</v>
      </c>
      <c r="M8769" s="16">
        <f t="shared" si="954"/>
        <v>189.8076388888889</v>
      </c>
      <c r="N8769" s="14">
        <f>E8769*(K8769-L8769-M8769)*IF(F8769="GHS",1,Assumptions!$B$4)</f>
        <v>16508047.150955554</v>
      </c>
      <c r="O8769" s="15">
        <f t="shared" ca="1" si="955"/>
        <v>553</v>
      </c>
      <c r="P8769" s="15" t="str">
        <f t="shared" ca="1" si="956"/>
        <v>365d+</v>
      </c>
      <c r="Q8769" s="17">
        <f ca="1">IF(P8769="0-90d",0,IF(P8769="91-180d",INDEX(Assumptions!$F$8:$F$12,MATCH(B8769,Assumptions!$A$8:$A$12,0)),IF(P8769="181-365d",INDEX(Assumptions!$G$8:$G$12,MATCH(B8769,Assumptions!$A$8:$A$12,0)),INDEX(Assumptions!$H$8:$H$12,MATCH(B8769,Assumptions!$A$8:$A$12,0)))))</f>
        <v>0.6</v>
      </c>
      <c r="R8769" s="14">
        <f t="shared" ca="1" si="957"/>
        <v>7681469.5920000002</v>
      </c>
      <c r="S8769" s="14">
        <f t="shared" ca="1" si="958"/>
        <v>5120979.7280000001</v>
      </c>
      <c r="T8769" s="11" t="s">
        <v>25</v>
      </c>
      <c r="U8769" s="18" t="s">
        <v>36</v>
      </c>
    </row>
    <row r="8770" spans="1:21" ht="15" customHeight="1" x14ac:dyDescent="0.15">
      <c r="A8770" s="10" t="s">
        <v>8818</v>
      </c>
      <c r="B8770" s="11" t="s">
        <v>28</v>
      </c>
      <c r="C8770" s="11" t="s">
        <v>29</v>
      </c>
      <c r="D8770" s="12">
        <v>45993</v>
      </c>
      <c r="E8770" s="11">
        <v>480</v>
      </c>
      <c r="F8770" s="11" t="s">
        <v>24</v>
      </c>
      <c r="G8770" s="13">
        <v>7815.59</v>
      </c>
      <c r="H8770" s="14">
        <f t="shared" ref="H8770:H8833" si="959">E8770*G8770</f>
        <v>3751483.2</v>
      </c>
      <c r="I8770" s="14">
        <f>IF(F8770="GHS",H8770,H8770*Assumptions!$B$4)</f>
        <v>40516018.560000002</v>
      </c>
      <c r="J8770" s="15" t="str">
        <f>INDEX(Assumptions!$B$8:$B$12,MATCH(B8770,Assumptions!$A$8:$A$12,0))</f>
        <v>Fair Value Less Costs to Sell</v>
      </c>
      <c r="K8770" s="16">
        <f>G8770/(1-INDEX(Assumptions!$D$8:$D$12,MATCH(B8770,Assumptions!$A$8:$A$12,0)))</f>
        <v>8881.3522727272721</v>
      </c>
      <c r="L8770" s="16">
        <f t="shared" ref="L8770:L8833" si="960">G8770*0.03</f>
        <v>234.46770000000001</v>
      </c>
      <c r="M8770" s="16">
        <f t="shared" ref="M8770:M8833" si="961">K8770*0.05</f>
        <v>444.0676136363636</v>
      </c>
      <c r="N8770" s="14">
        <f>E8770*(K8770-L8770-M8770)*IF(F8770="GHS",1,Assumptions!$B$4)</f>
        <v>42523403.115927279</v>
      </c>
      <c r="O8770" s="15">
        <f t="shared" ref="O8770:O8833" ca="1" si="962">TODAY()-D8770</f>
        <v>293</v>
      </c>
      <c r="P8770" s="15" t="str">
        <f t="shared" ref="P8770:P8833" ca="1" si="963">IF(O8770&lt;=90,"0-90d",IF(O8770&lt;=180,"91-180d",IF(O8770&lt;=365,"181-365d","365d+")))</f>
        <v>181-365d</v>
      </c>
      <c r="Q8770" s="17">
        <f ca="1">IF(P8770="0-90d",0,IF(P8770="91-180d",INDEX(Assumptions!$F$8:$F$12,MATCH(B8770,Assumptions!$A$8:$A$12,0)),IF(P8770="181-365d",INDEX(Assumptions!$G$8:$G$12,MATCH(B8770,Assumptions!$A$8:$A$12,0)),INDEX(Assumptions!$H$8:$H$12,MATCH(B8770,Assumptions!$A$8:$A$12,0)))))</f>
        <v>0.1</v>
      </c>
      <c r="R8770" s="14">
        <f t="shared" ref="R8770:R8833" ca="1" si="964">I8770*Q8770</f>
        <v>4051601.8560000006</v>
      </c>
      <c r="S8770" s="14">
        <f t="shared" ref="S8770:S8833" ca="1" si="965">IF(T8770="Held on Consignment (Not Owned)",0,MIN(I8770-R8770,N8770))</f>
        <v>36464416.704000004</v>
      </c>
      <c r="T8770" s="11" t="s">
        <v>25</v>
      </c>
      <c r="U8770" s="18" t="s">
        <v>26</v>
      </c>
    </row>
    <row r="8771" spans="1:21" ht="15" customHeight="1" x14ac:dyDescent="0.15">
      <c r="A8771" s="10" t="s">
        <v>8819</v>
      </c>
      <c r="B8771" s="11" t="s">
        <v>41</v>
      </c>
      <c r="C8771" s="11" t="s">
        <v>42</v>
      </c>
      <c r="D8771" s="12">
        <v>45825</v>
      </c>
      <c r="E8771" s="11">
        <v>221</v>
      </c>
      <c r="F8771" s="11" t="s">
        <v>33</v>
      </c>
      <c r="G8771" s="13">
        <v>302.35000000000002</v>
      </c>
      <c r="H8771" s="14">
        <f t="shared" si="959"/>
        <v>66819.350000000006</v>
      </c>
      <c r="I8771" s="14">
        <f>IF(F8771="GHS",H8771,H8771*Assumptions!$B$4)</f>
        <v>66819.350000000006</v>
      </c>
      <c r="J8771" s="15" t="str">
        <f>INDEX(Assumptions!$B$8:$B$12,MATCH(B8771,Assumptions!$A$8:$A$12,0))</f>
        <v>Weighted Average</v>
      </c>
      <c r="K8771" s="16">
        <f>G8771/(1-INDEX(Assumptions!$D$8:$D$12,MATCH(B8771,Assumptions!$A$8:$A$12,0)))</f>
        <v>465.15384615384619</v>
      </c>
      <c r="L8771" s="16">
        <f t="shared" si="960"/>
        <v>9.0705000000000009</v>
      </c>
      <c r="M8771" s="16">
        <f t="shared" si="961"/>
        <v>23.257692307692309</v>
      </c>
      <c r="N8771" s="14">
        <f>E8771*(K8771-L8771-M8771)*IF(F8771="GHS",1,Assumptions!$B$4)</f>
        <v>95654.469500000007</v>
      </c>
      <c r="O8771" s="15">
        <f t="shared" ca="1" si="962"/>
        <v>461</v>
      </c>
      <c r="P8771" s="15" t="str">
        <f t="shared" ca="1" si="963"/>
        <v>365d+</v>
      </c>
      <c r="Q8771" s="17">
        <f ca="1">IF(P8771="0-90d",0,IF(P8771="91-180d",INDEX(Assumptions!$F$8:$F$12,MATCH(B8771,Assumptions!$A$8:$A$12,0)),IF(P8771="181-365d",INDEX(Assumptions!$G$8:$G$12,MATCH(B8771,Assumptions!$A$8:$A$12,0)),INDEX(Assumptions!$H$8:$H$12,MATCH(B8771,Assumptions!$A$8:$A$12,0)))))</f>
        <v>0.8</v>
      </c>
      <c r="R8771" s="14">
        <f t="shared" ca="1" si="964"/>
        <v>53455.48000000001</v>
      </c>
      <c r="S8771" s="14">
        <f t="shared" ca="1" si="965"/>
        <v>13363.869999999995</v>
      </c>
      <c r="T8771" s="11" t="s">
        <v>25</v>
      </c>
      <c r="U8771" s="18" t="s">
        <v>26</v>
      </c>
    </row>
    <row r="8772" spans="1:21" ht="15" customHeight="1" x14ac:dyDescent="0.15">
      <c r="A8772" s="10" t="s">
        <v>8820</v>
      </c>
      <c r="B8772" s="11" t="s">
        <v>31</v>
      </c>
      <c r="C8772" s="11" t="s">
        <v>63</v>
      </c>
      <c r="D8772" s="12">
        <v>46072</v>
      </c>
      <c r="E8772" s="11">
        <v>3676</v>
      </c>
      <c r="F8772" s="11" t="s">
        <v>33</v>
      </c>
      <c r="G8772" s="13">
        <v>1444.59</v>
      </c>
      <c r="H8772" s="14">
        <f t="shared" si="959"/>
        <v>5310312.84</v>
      </c>
      <c r="I8772" s="14">
        <f>IF(F8772="GHS",H8772,H8772*Assumptions!$B$4)</f>
        <v>5310312.84</v>
      </c>
      <c r="J8772" s="15" t="str">
        <f>INDEX(Assumptions!$B$8:$B$12,MATCH(B8772,Assumptions!$A$8:$A$12,0))</f>
        <v>Weighted Average</v>
      </c>
      <c r="K8772" s="16">
        <f>G8772/(1-INDEX(Assumptions!$D$8:$D$12,MATCH(B8772,Assumptions!$A$8:$A$12,0)))</f>
        <v>2006.375</v>
      </c>
      <c r="L8772" s="16">
        <f t="shared" si="960"/>
        <v>43.337699999999998</v>
      </c>
      <c r="M8772" s="16">
        <f t="shared" si="961"/>
        <v>100.31875000000001</v>
      </c>
      <c r="N8772" s="14">
        <f>E8772*(K8772-L8772-M8772)*IF(F8772="GHS",1,Assumptions!$B$4)</f>
        <v>6847353.3898</v>
      </c>
      <c r="O8772" s="15">
        <f t="shared" ca="1" si="962"/>
        <v>214</v>
      </c>
      <c r="P8772" s="15" t="str">
        <f t="shared" ca="1" si="963"/>
        <v>181-365d</v>
      </c>
      <c r="Q8772" s="17">
        <f ca="1">IF(P8772="0-90d",0,IF(P8772="91-180d",INDEX(Assumptions!$F$8:$F$12,MATCH(B8772,Assumptions!$A$8:$A$12,0)),IF(P8772="181-365d",INDEX(Assumptions!$G$8:$G$12,MATCH(B8772,Assumptions!$A$8:$A$12,0)),INDEX(Assumptions!$H$8:$H$12,MATCH(B8772,Assumptions!$A$8:$A$12,0)))))</f>
        <v>0.2</v>
      </c>
      <c r="R8772" s="14">
        <f t="shared" ca="1" si="964"/>
        <v>1062062.568</v>
      </c>
      <c r="S8772" s="14">
        <f t="shared" ca="1" si="965"/>
        <v>4248250.2719999999</v>
      </c>
      <c r="T8772" s="11" t="s">
        <v>25</v>
      </c>
      <c r="U8772" s="18" t="s">
        <v>26</v>
      </c>
    </row>
    <row r="8773" spans="1:21" ht="15" customHeight="1" x14ac:dyDescent="0.15">
      <c r="A8773" s="10" t="s">
        <v>8821</v>
      </c>
      <c r="B8773" s="11" t="s">
        <v>41</v>
      </c>
      <c r="C8773" s="11" t="s">
        <v>115</v>
      </c>
      <c r="D8773" s="12">
        <v>46144</v>
      </c>
      <c r="E8773" s="11">
        <v>1334</v>
      </c>
      <c r="F8773" s="11" t="s">
        <v>33</v>
      </c>
      <c r="G8773" s="13">
        <v>205.88</v>
      </c>
      <c r="H8773" s="14">
        <f t="shared" si="959"/>
        <v>274643.92</v>
      </c>
      <c r="I8773" s="14">
        <f>IF(F8773="GHS",H8773,H8773*Assumptions!$B$4)</f>
        <v>274643.92</v>
      </c>
      <c r="J8773" s="15" t="str">
        <f>INDEX(Assumptions!$B$8:$B$12,MATCH(B8773,Assumptions!$A$8:$A$12,0))</f>
        <v>Weighted Average</v>
      </c>
      <c r="K8773" s="16">
        <f>G8773/(1-INDEX(Assumptions!$D$8:$D$12,MATCH(B8773,Assumptions!$A$8:$A$12,0)))</f>
        <v>316.73846153846154</v>
      </c>
      <c r="L8773" s="16">
        <f t="shared" si="960"/>
        <v>6.1763999999999992</v>
      </c>
      <c r="M8773" s="16">
        <f t="shared" si="961"/>
        <v>15.836923076923078</v>
      </c>
      <c r="N8773" s="14">
        <f>E8773*(K8773-L8773-M8773)*IF(F8773="GHS",1,Assumptions!$B$4)</f>
        <v>393163.33470769227</v>
      </c>
      <c r="O8773" s="15">
        <f t="shared" ca="1" si="962"/>
        <v>142</v>
      </c>
      <c r="P8773" s="15" t="str">
        <f t="shared" ca="1" si="963"/>
        <v>91-180d</v>
      </c>
      <c r="Q8773" s="17">
        <f ca="1">IF(P8773="0-90d",0,IF(P8773="91-180d",INDEX(Assumptions!$F$8:$F$12,MATCH(B8773,Assumptions!$A$8:$A$12,0)),IF(P8773="181-365d",INDEX(Assumptions!$G$8:$G$12,MATCH(B8773,Assumptions!$A$8:$A$12,0)),INDEX(Assumptions!$H$8:$H$12,MATCH(B8773,Assumptions!$A$8:$A$12,0)))))</f>
        <v>0.1</v>
      </c>
      <c r="R8773" s="14">
        <f t="shared" ca="1" si="964"/>
        <v>27464.392</v>
      </c>
      <c r="S8773" s="14">
        <f t="shared" ca="1" si="965"/>
        <v>247179.52799999999</v>
      </c>
      <c r="T8773" s="11" t="s">
        <v>25</v>
      </c>
      <c r="U8773" s="18" t="s">
        <v>26</v>
      </c>
    </row>
    <row r="8774" spans="1:21" ht="15" customHeight="1" x14ac:dyDescent="0.15">
      <c r="A8774" s="10" t="s">
        <v>8822</v>
      </c>
      <c r="B8774" s="11" t="s">
        <v>41</v>
      </c>
      <c r="C8774" s="11" t="s">
        <v>115</v>
      </c>
      <c r="D8774" s="12">
        <v>45902</v>
      </c>
      <c r="E8774" s="11">
        <v>3038</v>
      </c>
      <c r="F8774" s="11" t="s">
        <v>33</v>
      </c>
      <c r="G8774" s="13">
        <v>351.11</v>
      </c>
      <c r="H8774" s="14">
        <f t="shared" si="959"/>
        <v>1066672.18</v>
      </c>
      <c r="I8774" s="14">
        <f>IF(F8774="GHS",H8774,H8774*Assumptions!$B$4)</f>
        <v>1066672.18</v>
      </c>
      <c r="J8774" s="15" t="str">
        <f>INDEX(Assumptions!$B$8:$B$12,MATCH(B8774,Assumptions!$A$8:$A$12,0))</f>
        <v>Weighted Average</v>
      </c>
      <c r="K8774" s="16">
        <f>G8774/(1-INDEX(Assumptions!$D$8:$D$12,MATCH(B8774,Assumptions!$A$8:$A$12,0)))</f>
        <v>540.16923076923081</v>
      </c>
      <c r="L8774" s="16">
        <f t="shared" si="960"/>
        <v>10.533300000000001</v>
      </c>
      <c r="M8774" s="16">
        <f t="shared" si="961"/>
        <v>27.008461538461543</v>
      </c>
      <c r="N8774" s="14">
        <f>E8774*(K8774-L8774-M8774)*IF(F8774="GHS",1,Assumptions!$B$4)</f>
        <v>1526982.251523077</v>
      </c>
      <c r="O8774" s="15">
        <f t="shared" ca="1" si="962"/>
        <v>384</v>
      </c>
      <c r="P8774" s="15" t="str">
        <f t="shared" ca="1" si="963"/>
        <v>365d+</v>
      </c>
      <c r="Q8774" s="17">
        <f ca="1">IF(P8774="0-90d",0,IF(P8774="91-180d",INDEX(Assumptions!$F$8:$F$12,MATCH(B8774,Assumptions!$A$8:$A$12,0)),IF(P8774="181-365d",INDEX(Assumptions!$G$8:$G$12,MATCH(B8774,Assumptions!$A$8:$A$12,0)),INDEX(Assumptions!$H$8:$H$12,MATCH(B8774,Assumptions!$A$8:$A$12,0)))))</f>
        <v>0.8</v>
      </c>
      <c r="R8774" s="14">
        <f t="shared" ca="1" si="964"/>
        <v>853337.74399999995</v>
      </c>
      <c r="S8774" s="14">
        <f t="shared" ca="1" si="965"/>
        <v>213334.43599999999</v>
      </c>
      <c r="T8774" s="11" t="s">
        <v>50</v>
      </c>
      <c r="U8774" s="18" t="s">
        <v>26</v>
      </c>
    </row>
    <row r="8775" spans="1:21" ht="15" customHeight="1" x14ac:dyDescent="0.15">
      <c r="A8775" s="10" t="s">
        <v>8823</v>
      </c>
      <c r="B8775" s="11" t="s">
        <v>22</v>
      </c>
      <c r="C8775" s="11" t="s">
        <v>61</v>
      </c>
      <c r="D8775" s="12">
        <v>46124</v>
      </c>
      <c r="E8775" s="11">
        <v>4600</v>
      </c>
      <c r="F8775" s="11" t="s">
        <v>24</v>
      </c>
      <c r="G8775" s="13">
        <v>25677.53</v>
      </c>
      <c r="H8775" s="14">
        <f t="shared" si="959"/>
        <v>118116638</v>
      </c>
      <c r="I8775" s="14">
        <f>IF(F8775="GHS",H8775,H8775*Assumptions!$B$4)</f>
        <v>1275659690.4000001</v>
      </c>
      <c r="J8775" s="15" t="str">
        <f>INDEX(Assumptions!$B$8:$B$12,MATCH(B8775,Assumptions!$A$8:$A$12,0))</f>
        <v>FIFO</v>
      </c>
      <c r="K8775" s="16">
        <f>G8775/(1-INDEX(Assumptions!$D$8:$D$12,MATCH(B8775,Assumptions!$A$8:$A$12,0)))</f>
        <v>31314.060975609751</v>
      </c>
      <c r="L8775" s="16">
        <f t="shared" si="960"/>
        <v>770.32589999999993</v>
      </c>
      <c r="M8775" s="16">
        <f t="shared" si="961"/>
        <v>1565.7030487804877</v>
      </c>
      <c r="N8775" s="14">
        <f>E8775*(K8775-L8775-M8775)*IF(F8775="GHS",1,Assumptions!$B$4)</f>
        <v>1439628631.0928779</v>
      </c>
      <c r="O8775" s="15">
        <f t="shared" ca="1" si="962"/>
        <v>162</v>
      </c>
      <c r="P8775" s="15" t="str">
        <f t="shared" ca="1" si="963"/>
        <v>91-180d</v>
      </c>
      <c r="Q8775" s="17">
        <f ca="1">IF(P8775="0-90d",0,IF(P8775="91-180d",INDEX(Assumptions!$F$8:$F$12,MATCH(B8775,Assumptions!$A$8:$A$12,0)),IF(P8775="181-365d",INDEX(Assumptions!$G$8:$G$12,MATCH(B8775,Assumptions!$A$8:$A$12,0)),INDEX(Assumptions!$H$8:$H$12,MATCH(B8775,Assumptions!$A$8:$A$12,0)))))</f>
        <v>0.03</v>
      </c>
      <c r="R8775" s="14">
        <f t="shared" ca="1" si="964"/>
        <v>38269790.712000005</v>
      </c>
      <c r="S8775" s="14">
        <f t="shared" ca="1" si="965"/>
        <v>1237389899.6880002</v>
      </c>
      <c r="T8775" s="11" t="s">
        <v>25</v>
      </c>
      <c r="U8775" s="18" t="s">
        <v>36</v>
      </c>
    </row>
    <row r="8776" spans="1:21" ht="15" customHeight="1" x14ac:dyDescent="0.15">
      <c r="A8776" s="10" t="s">
        <v>8824</v>
      </c>
      <c r="B8776" s="11" t="s">
        <v>31</v>
      </c>
      <c r="C8776" s="11" t="s">
        <v>32</v>
      </c>
      <c r="D8776" s="12">
        <v>45935</v>
      </c>
      <c r="E8776" s="11">
        <v>2869</v>
      </c>
      <c r="F8776" s="11" t="s">
        <v>33</v>
      </c>
      <c r="G8776" s="13">
        <v>1190.42</v>
      </c>
      <c r="H8776" s="14">
        <f t="shared" si="959"/>
        <v>3415314.98</v>
      </c>
      <c r="I8776" s="14">
        <f>IF(F8776="GHS",H8776,H8776*Assumptions!$B$4)</f>
        <v>3415314.98</v>
      </c>
      <c r="J8776" s="15" t="str">
        <f>INDEX(Assumptions!$B$8:$B$12,MATCH(B8776,Assumptions!$A$8:$A$12,0))</f>
        <v>Weighted Average</v>
      </c>
      <c r="K8776" s="16">
        <f>G8776/(1-INDEX(Assumptions!$D$8:$D$12,MATCH(B8776,Assumptions!$A$8:$A$12,0)))</f>
        <v>1653.3611111111113</v>
      </c>
      <c r="L8776" s="16">
        <f t="shared" si="960"/>
        <v>35.712600000000002</v>
      </c>
      <c r="M8776" s="16">
        <f t="shared" si="961"/>
        <v>82.668055555555569</v>
      </c>
      <c r="N8776" s="14">
        <f>E8776*(K8776-L8776-M8776)*IF(F8776="GHS",1,Assumptions!$B$4)</f>
        <v>4403858.9269888895</v>
      </c>
      <c r="O8776" s="15">
        <f t="shared" ca="1" si="962"/>
        <v>351</v>
      </c>
      <c r="P8776" s="15" t="str">
        <f t="shared" ca="1" si="963"/>
        <v>181-365d</v>
      </c>
      <c r="Q8776" s="17">
        <f ca="1">IF(P8776="0-90d",0,IF(P8776="91-180d",INDEX(Assumptions!$F$8:$F$12,MATCH(B8776,Assumptions!$A$8:$A$12,0)),IF(P8776="181-365d",INDEX(Assumptions!$G$8:$G$12,MATCH(B8776,Assumptions!$A$8:$A$12,0)),INDEX(Assumptions!$H$8:$H$12,MATCH(B8776,Assumptions!$A$8:$A$12,0)))))</f>
        <v>0.2</v>
      </c>
      <c r="R8776" s="14">
        <f t="shared" ca="1" si="964"/>
        <v>683062.99600000004</v>
      </c>
      <c r="S8776" s="14">
        <f t="shared" ca="1" si="965"/>
        <v>2732251.9840000002</v>
      </c>
      <c r="T8776" s="11" t="s">
        <v>25</v>
      </c>
      <c r="U8776" s="18" t="s">
        <v>26</v>
      </c>
    </row>
    <row r="8777" spans="1:21" ht="15" customHeight="1" x14ac:dyDescent="0.15">
      <c r="A8777" s="10" t="s">
        <v>8825</v>
      </c>
      <c r="B8777" s="11" t="s">
        <v>41</v>
      </c>
      <c r="C8777" s="11" t="s">
        <v>42</v>
      </c>
      <c r="D8777" s="12">
        <v>46153</v>
      </c>
      <c r="E8777" s="11">
        <v>2166</v>
      </c>
      <c r="F8777" s="11" t="s">
        <v>33</v>
      </c>
      <c r="G8777" s="13">
        <v>653.61</v>
      </c>
      <c r="H8777" s="14">
        <f t="shared" si="959"/>
        <v>1415719.26</v>
      </c>
      <c r="I8777" s="14">
        <f>IF(F8777="GHS",H8777,H8777*Assumptions!$B$4)</f>
        <v>1415719.26</v>
      </c>
      <c r="J8777" s="15" t="str">
        <f>INDEX(Assumptions!$B$8:$B$12,MATCH(B8777,Assumptions!$A$8:$A$12,0))</f>
        <v>Weighted Average</v>
      </c>
      <c r="K8777" s="16">
        <f>G8777/(1-INDEX(Assumptions!$D$8:$D$12,MATCH(B8777,Assumptions!$A$8:$A$12,0)))</f>
        <v>1005.5538461538462</v>
      </c>
      <c r="L8777" s="16">
        <f t="shared" si="960"/>
        <v>19.6083</v>
      </c>
      <c r="M8777" s="16">
        <f t="shared" si="961"/>
        <v>50.277692307692313</v>
      </c>
      <c r="N8777" s="14">
        <f>E8777*(K8777-L8777-M8777)*IF(F8777="GHS",1,Assumptions!$B$4)</f>
        <v>2026656.5714307693</v>
      </c>
      <c r="O8777" s="15">
        <f t="shared" ca="1" si="962"/>
        <v>133</v>
      </c>
      <c r="P8777" s="15" t="str">
        <f t="shared" ca="1" si="963"/>
        <v>91-180d</v>
      </c>
      <c r="Q8777" s="17">
        <f ca="1">IF(P8777="0-90d",0,IF(P8777="91-180d",INDEX(Assumptions!$F$8:$F$12,MATCH(B8777,Assumptions!$A$8:$A$12,0)),IF(P8777="181-365d",INDEX(Assumptions!$G$8:$G$12,MATCH(B8777,Assumptions!$A$8:$A$12,0)),INDEX(Assumptions!$H$8:$H$12,MATCH(B8777,Assumptions!$A$8:$A$12,0)))))</f>
        <v>0.1</v>
      </c>
      <c r="R8777" s="14">
        <f t="shared" ca="1" si="964"/>
        <v>141571.92600000001</v>
      </c>
      <c r="S8777" s="14">
        <f t="shared" ca="1" si="965"/>
        <v>1274147.334</v>
      </c>
      <c r="T8777" s="11" t="s">
        <v>25</v>
      </c>
      <c r="U8777" s="18" t="s">
        <v>26</v>
      </c>
    </row>
    <row r="8778" spans="1:21" ht="15" customHeight="1" x14ac:dyDescent="0.15">
      <c r="A8778" s="10" t="s">
        <v>8826</v>
      </c>
      <c r="B8778" s="11" t="s">
        <v>41</v>
      </c>
      <c r="C8778" s="11" t="s">
        <v>42</v>
      </c>
      <c r="D8778" s="12">
        <v>46034</v>
      </c>
      <c r="E8778" s="11">
        <v>345</v>
      </c>
      <c r="F8778" s="11" t="s">
        <v>33</v>
      </c>
      <c r="G8778" s="13">
        <v>632.16999999999996</v>
      </c>
      <c r="H8778" s="14">
        <f t="shared" si="959"/>
        <v>218098.65</v>
      </c>
      <c r="I8778" s="14">
        <f>IF(F8778="GHS",H8778,H8778*Assumptions!$B$4)</f>
        <v>218098.65</v>
      </c>
      <c r="J8778" s="15" t="str">
        <f>INDEX(Assumptions!$B$8:$B$12,MATCH(B8778,Assumptions!$A$8:$A$12,0))</f>
        <v>Weighted Average</v>
      </c>
      <c r="K8778" s="16">
        <f>G8778/(1-INDEX(Assumptions!$D$8:$D$12,MATCH(B8778,Assumptions!$A$8:$A$12,0)))</f>
        <v>972.56923076923067</v>
      </c>
      <c r="L8778" s="16">
        <f t="shared" si="960"/>
        <v>18.9651</v>
      </c>
      <c r="M8778" s="16">
        <f t="shared" si="961"/>
        <v>48.628461538461536</v>
      </c>
      <c r="N8778" s="14">
        <f>E8778*(K8778-L8778-M8778)*IF(F8778="GHS",1,Assumptions!$B$4)</f>
        <v>312216.60588461533</v>
      </c>
      <c r="O8778" s="15">
        <f t="shared" ca="1" si="962"/>
        <v>252</v>
      </c>
      <c r="P8778" s="15" t="str">
        <f t="shared" ca="1" si="963"/>
        <v>181-365d</v>
      </c>
      <c r="Q8778" s="17">
        <f ca="1">IF(P8778="0-90d",0,IF(P8778="91-180d",INDEX(Assumptions!$F$8:$F$12,MATCH(B8778,Assumptions!$A$8:$A$12,0)),IF(P8778="181-365d",INDEX(Assumptions!$G$8:$G$12,MATCH(B8778,Assumptions!$A$8:$A$12,0)),INDEX(Assumptions!$H$8:$H$12,MATCH(B8778,Assumptions!$A$8:$A$12,0)))))</f>
        <v>0.35</v>
      </c>
      <c r="R8778" s="14">
        <f t="shared" ca="1" si="964"/>
        <v>76334.527499999997</v>
      </c>
      <c r="S8778" s="14">
        <f t="shared" ca="1" si="965"/>
        <v>141764.1225</v>
      </c>
      <c r="T8778" s="11" t="s">
        <v>25</v>
      </c>
      <c r="U8778" s="18" t="s">
        <v>36</v>
      </c>
    </row>
    <row r="8779" spans="1:21" ht="15" customHeight="1" x14ac:dyDescent="0.15">
      <c r="A8779" s="10" t="s">
        <v>8827</v>
      </c>
      <c r="B8779" s="11" t="s">
        <v>31</v>
      </c>
      <c r="C8779" s="11" t="s">
        <v>76</v>
      </c>
      <c r="D8779" s="12">
        <v>46192</v>
      </c>
      <c r="E8779" s="11">
        <v>917</v>
      </c>
      <c r="F8779" s="11" t="s">
        <v>33</v>
      </c>
      <c r="G8779" s="13">
        <v>3572.14</v>
      </c>
      <c r="H8779" s="14">
        <f t="shared" si="959"/>
        <v>3275652.38</v>
      </c>
      <c r="I8779" s="14">
        <f>IF(F8779="GHS",H8779,H8779*Assumptions!$B$4)</f>
        <v>3275652.38</v>
      </c>
      <c r="J8779" s="15" t="str">
        <f>INDEX(Assumptions!$B$8:$B$12,MATCH(B8779,Assumptions!$A$8:$A$12,0))</f>
        <v>Weighted Average</v>
      </c>
      <c r="K8779" s="16">
        <f>G8779/(1-INDEX(Assumptions!$D$8:$D$12,MATCH(B8779,Assumptions!$A$8:$A$12,0)))</f>
        <v>4961.3055555555557</v>
      </c>
      <c r="L8779" s="16">
        <f t="shared" si="960"/>
        <v>107.16419999999999</v>
      </c>
      <c r="M8779" s="16">
        <f t="shared" si="961"/>
        <v>248.06527777777779</v>
      </c>
      <c r="N8779" s="14">
        <f>E8779*(K8779-L8779-M8779)*IF(F8779="GHS",1,Assumptions!$B$4)</f>
        <v>4223771.763322222</v>
      </c>
      <c r="O8779" s="15">
        <f t="shared" ca="1" si="962"/>
        <v>94</v>
      </c>
      <c r="P8779" s="15" t="str">
        <f t="shared" ca="1" si="963"/>
        <v>91-180d</v>
      </c>
      <c r="Q8779" s="17">
        <f ca="1">IF(P8779="0-90d",0,IF(P8779="91-180d",INDEX(Assumptions!$F$8:$F$12,MATCH(B8779,Assumptions!$A$8:$A$12,0)),IF(P8779="181-365d",INDEX(Assumptions!$G$8:$G$12,MATCH(B8779,Assumptions!$A$8:$A$12,0)),INDEX(Assumptions!$H$8:$H$12,MATCH(B8779,Assumptions!$A$8:$A$12,0)))))</f>
        <v>0.05</v>
      </c>
      <c r="R8779" s="14">
        <f t="shared" ca="1" si="964"/>
        <v>163782.61900000001</v>
      </c>
      <c r="S8779" s="14">
        <f t="shared" ca="1" si="965"/>
        <v>3111869.7609999999</v>
      </c>
      <c r="T8779" s="11" t="s">
        <v>25</v>
      </c>
      <c r="U8779" s="18" t="s">
        <v>26</v>
      </c>
    </row>
    <row r="8780" spans="1:21" ht="15" customHeight="1" x14ac:dyDescent="0.15">
      <c r="A8780" s="10" t="s">
        <v>8828</v>
      </c>
      <c r="B8780" s="11" t="s">
        <v>31</v>
      </c>
      <c r="C8780" s="11" t="s">
        <v>63</v>
      </c>
      <c r="D8780" s="12">
        <v>46044</v>
      </c>
      <c r="E8780" s="11">
        <v>3988</v>
      </c>
      <c r="F8780" s="11" t="s">
        <v>33</v>
      </c>
      <c r="G8780" s="13">
        <v>3438.71</v>
      </c>
      <c r="H8780" s="14">
        <f t="shared" si="959"/>
        <v>13713575.48</v>
      </c>
      <c r="I8780" s="14">
        <f>IF(F8780="GHS",H8780,H8780*Assumptions!$B$4)</f>
        <v>13713575.48</v>
      </c>
      <c r="J8780" s="15" t="str">
        <f>INDEX(Assumptions!$B$8:$B$12,MATCH(B8780,Assumptions!$A$8:$A$12,0))</f>
        <v>Weighted Average</v>
      </c>
      <c r="K8780" s="16">
        <f>G8780/(1-INDEX(Assumptions!$D$8:$D$12,MATCH(B8780,Assumptions!$A$8:$A$12,0)))</f>
        <v>4775.9861111111113</v>
      </c>
      <c r="L8780" s="16">
        <f t="shared" si="960"/>
        <v>103.1613</v>
      </c>
      <c r="M8780" s="16">
        <f t="shared" si="961"/>
        <v>238.79930555555558</v>
      </c>
      <c r="N8780" s="14">
        <f>E8780*(K8780-L8780-M8780)*IF(F8780="GHS",1,Assumptions!$B$4)</f>
        <v>17682893.716155559</v>
      </c>
      <c r="O8780" s="15">
        <f t="shared" ca="1" si="962"/>
        <v>242</v>
      </c>
      <c r="P8780" s="15" t="str">
        <f t="shared" ca="1" si="963"/>
        <v>181-365d</v>
      </c>
      <c r="Q8780" s="17">
        <f ca="1">IF(P8780="0-90d",0,IF(P8780="91-180d",INDEX(Assumptions!$F$8:$F$12,MATCH(B8780,Assumptions!$A$8:$A$12,0)),IF(P8780="181-365d",INDEX(Assumptions!$G$8:$G$12,MATCH(B8780,Assumptions!$A$8:$A$12,0)),INDEX(Assumptions!$H$8:$H$12,MATCH(B8780,Assumptions!$A$8:$A$12,0)))))</f>
        <v>0.2</v>
      </c>
      <c r="R8780" s="14">
        <f t="shared" ca="1" si="964"/>
        <v>2742715.0960000004</v>
      </c>
      <c r="S8780" s="14">
        <f t="shared" ca="1" si="965"/>
        <v>10970860.384</v>
      </c>
      <c r="T8780" s="11" t="s">
        <v>25</v>
      </c>
      <c r="U8780" s="18" t="s">
        <v>26</v>
      </c>
    </row>
    <row r="8781" spans="1:21" ht="15" customHeight="1" x14ac:dyDescent="0.15">
      <c r="A8781" s="10" t="s">
        <v>8829</v>
      </c>
      <c r="B8781" s="11" t="s">
        <v>41</v>
      </c>
      <c r="C8781" s="11" t="s">
        <v>44</v>
      </c>
      <c r="D8781" s="12">
        <v>46103</v>
      </c>
      <c r="E8781" s="11">
        <v>2818</v>
      </c>
      <c r="F8781" s="11" t="s">
        <v>33</v>
      </c>
      <c r="G8781" s="13">
        <v>897.29</v>
      </c>
      <c r="H8781" s="14">
        <f t="shared" si="959"/>
        <v>2528563.2199999997</v>
      </c>
      <c r="I8781" s="14">
        <f>IF(F8781="GHS",H8781,H8781*Assumptions!$B$4)</f>
        <v>2528563.2199999997</v>
      </c>
      <c r="J8781" s="15" t="str">
        <f>INDEX(Assumptions!$B$8:$B$12,MATCH(B8781,Assumptions!$A$8:$A$12,0))</f>
        <v>Weighted Average</v>
      </c>
      <c r="K8781" s="16">
        <f>G8781/(1-INDEX(Assumptions!$D$8:$D$12,MATCH(B8781,Assumptions!$A$8:$A$12,0)))</f>
        <v>1380.4461538461537</v>
      </c>
      <c r="L8781" s="16">
        <f t="shared" si="960"/>
        <v>26.918699999999998</v>
      </c>
      <c r="M8781" s="16">
        <f t="shared" si="961"/>
        <v>69.022307692307692</v>
      </c>
      <c r="N8781" s="14">
        <f>E8781*(K8781-L8781-M8781)*IF(F8781="GHS",1,Assumptions!$B$4)</f>
        <v>3619735.5018615378</v>
      </c>
      <c r="O8781" s="15">
        <f t="shared" ca="1" si="962"/>
        <v>183</v>
      </c>
      <c r="P8781" s="15" t="str">
        <f t="shared" ca="1" si="963"/>
        <v>181-365d</v>
      </c>
      <c r="Q8781" s="17">
        <f ca="1">IF(P8781="0-90d",0,IF(P8781="91-180d",INDEX(Assumptions!$F$8:$F$12,MATCH(B8781,Assumptions!$A$8:$A$12,0)),IF(P8781="181-365d",INDEX(Assumptions!$G$8:$G$12,MATCH(B8781,Assumptions!$A$8:$A$12,0)),INDEX(Assumptions!$H$8:$H$12,MATCH(B8781,Assumptions!$A$8:$A$12,0)))))</f>
        <v>0.35</v>
      </c>
      <c r="R8781" s="14">
        <f t="shared" ca="1" si="964"/>
        <v>884997.12699999986</v>
      </c>
      <c r="S8781" s="14">
        <f t="shared" ca="1" si="965"/>
        <v>1643566.0929999999</v>
      </c>
      <c r="T8781" s="11" t="s">
        <v>25</v>
      </c>
      <c r="U8781" s="18" t="s">
        <v>26</v>
      </c>
    </row>
    <row r="8782" spans="1:21" ht="15" customHeight="1" x14ac:dyDescent="0.15">
      <c r="A8782" s="10" t="s">
        <v>8830</v>
      </c>
      <c r="B8782" s="11" t="s">
        <v>31</v>
      </c>
      <c r="C8782" s="11" t="s">
        <v>32</v>
      </c>
      <c r="D8782" s="12">
        <v>45873</v>
      </c>
      <c r="E8782" s="11">
        <v>1370</v>
      </c>
      <c r="F8782" s="11" t="s">
        <v>33</v>
      </c>
      <c r="G8782" s="13">
        <v>2256.9899999999998</v>
      </c>
      <c r="H8782" s="14">
        <f t="shared" si="959"/>
        <v>3092076.3</v>
      </c>
      <c r="I8782" s="14">
        <f>IF(F8782="GHS",H8782,H8782*Assumptions!$B$4)</f>
        <v>3092076.3</v>
      </c>
      <c r="J8782" s="15" t="str">
        <f>INDEX(Assumptions!$B$8:$B$12,MATCH(B8782,Assumptions!$A$8:$A$12,0))</f>
        <v>Weighted Average</v>
      </c>
      <c r="K8782" s="16">
        <f>G8782/(1-INDEX(Assumptions!$D$8:$D$12,MATCH(B8782,Assumptions!$A$8:$A$12,0)))</f>
        <v>3134.708333333333</v>
      </c>
      <c r="L8782" s="16">
        <f t="shared" si="960"/>
        <v>67.709699999999998</v>
      </c>
      <c r="M8782" s="16">
        <f t="shared" si="961"/>
        <v>156.73541666666665</v>
      </c>
      <c r="N8782" s="14">
        <f>E8782*(K8782-L8782-M8782)*IF(F8782="GHS",1,Assumptions!$B$4)</f>
        <v>3987060.6068333327</v>
      </c>
      <c r="O8782" s="15">
        <f t="shared" ca="1" si="962"/>
        <v>413</v>
      </c>
      <c r="P8782" s="15" t="str">
        <f t="shared" ca="1" si="963"/>
        <v>365d+</v>
      </c>
      <c r="Q8782" s="17">
        <f ca="1">IF(P8782="0-90d",0,IF(P8782="91-180d",INDEX(Assumptions!$F$8:$F$12,MATCH(B8782,Assumptions!$A$8:$A$12,0)),IF(P8782="181-365d",INDEX(Assumptions!$G$8:$G$12,MATCH(B8782,Assumptions!$A$8:$A$12,0)),INDEX(Assumptions!$H$8:$H$12,MATCH(B8782,Assumptions!$A$8:$A$12,0)))))</f>
        <v>0.6</v>
      </c>
      <c r="R8782" s="14">
        <f t="shared" ca="1" si="964"/>
        <v>1855245.7799999998</v>
      </c>
      <c r="S8782" s="14">
        <f t="shared" ca="1" si="965"/>
        <v>1236830.52</v>
      </c>
      <c r="T8782" s="11" t="s">
        <v>25</v>
      </c>
      <c r="U8782" s="18" t="s">
        <v>26</v>
      </c>
    </row>
    <row r="8783" spans="1:21" ht="15" customHeight="1" x14ac:dyDescent="0.15">
      <c r="A8783" s="10" t="s">
        <v>8831</v>
      </c>
      <c r="B8783" s="11" t="s">
        <v>31</v>
      </c>
      <c r="C8783" s="11" t="s">
        <v>32</v>
      </c>
      <c r="D8783" s="12">
        <v>45889</v>
      </c>
      <c r="E8783" s="11">
        <v>4659</v>
      </c>
      <c r="F8783" s="11" t="s">
        <v>33</v>
      </c>
      <c r="G8783" s="13">
        <v>4068.9</v>
      </c>
      <c r="H8783" s="14">
        <f t="shared" si="959"/>
        <v>18957005.100000001</v>
      </c>
      <c r="I8783" s="14">
        <f>IF(F8783="GHS",H8783,H8783*Assumptions!$B$4)</f>
        <v>18957005.100000001</v>
      </c>
      <c r="J8783" s="15" t="str">
        <f>INDEX(Assumptions!$B$8:$B$12,MATCH(B8783,Assumptions!$A$8:$A$12,0))</f>
        <v>Weighted Average</v>
      </c>
      <c r="K8783" s="16">
        <f>G8783/(1-INDEX(Assumptions!$D$8:$D$12,MATCH(B8783,Assumptions!$A$8:$A$12,0)))</f>
        <v>5651.25</v>
      </c>
      <c r="L8783" s="16">
        <f t="shared" si="960"/>
        <v>122.06699999999999</v>
      </c>
      <c r="M8783" s="16">
        <f t="shared" si="961"/>
        <v>282.5625</v>
      </c>
      <c r="N8783" s="14">
        <f>E8783*(K8783-L8783-M8783)*IF(F8783="GHS",1,Assumptions!$B$4)</f>
        <v>24444004.909499999</v>
      </c>
      <c r="O8783" s="15">
        <f t="shared" ca="1" si="962"/>
        <v>397</v>
      </c>
      <c r="P8783" s="15" t="str">
        <f t="shared" ca="1" si="963"/>
        <v>365d+</v>
      </c>
      <c r="Q8783" s="17">
        <f ca="1">IF(P8783="0-90d",0,IF(P8783="91-180d",INDEX(Assumptions!$F$8:$F$12,MATCH(B8783,Assumptions!$A$8:$A$12,0)),IF(P8783="181-365d",INDEX(Assumptions!$G$8:$G$12,MATCH(B8783,Assumptions!$A$8:$A$12,0)),INDEX(Assumptions!$H$8:$H$12,MATCH(B8783,Assumptions!$A$8:$A$12,0)))))</f>
        <v>0.6</v>
      </c>
      <c r="R8783" s="14">
        <f t="shared" ca="1" si="964"/>
        <v>11374203.060000001</v>
      </c>
      <c r="S8783" s="14">
        <f t="shared" si="965"/>
        <v>0</v>
      </c>
      <c r="T8783" s="11" t="s">
        <v>39</v>
      </c>
      <c r="U8783" s="18" t="s">
        <v>26</v>
      </c>
    </row>
    <row r="8784" spans="1:21" ht="15" customHeight="1" x14ac:dyDescent="0.15">
      <c r="A8784" s="10" t="s">
        <v>8832</v>
      </c>
      <c r="B8784" s="11" t="s">
        <v>22</v>
      </c>
      <c r="C8784" s="11" t="s">
        <v>23</v>
      </c>
      <c r="D8784" s="12">
        <v>46181</v>
      </c>
      <c r="E8784" s="11">
        <v>4228</v>
      </c>
      <c r="F8784" s="11" t="s">
        <v>24</v>
      </c>
      <c r="G8784" s="13">
        <v>28862.639999999999</v>
      </c>
      <c r="H8784" s="14">
        <f t="shared" si="959"/>
        <v>122031241.92</v>
      </c>
      <c r="I8784" s="14">
        <f>IF(F8784="GHS",H8784,H8784*Assumptions!$B$4)</f>
        <v>1317937412.7360001</v>
      </c>
      <c r="J8784" s="15" t="str">
        <f>INDEX(Assumptions!$B$8:$B$12,MATCH(B8784,Assumptions!$A$8:$A$12,0))</f>
        <v>FIFO</v>
      </c>
      <c r="K8784" s="16">
        <f>G8784/(1-INDEX(Assumptions!$D$8:$D$12,MATCH(B8784,Assumptions!$A$8:$A$12,0)))</f>
        <v>35198.341463414632</v>
      </c>
      <c r="L8784" s="16">
        <f t="shared" si="960"/>
        <v>865.87919999999997</v>
      </c>
      <c r="M8784" s="16">
        <f t="shared" si="961"/>
        <v>1759.9170731707318</v>
      </c>
      <c r="N8784" s="14">
        <f>E8784*(K8784-L8784-M8784)*IF(F8784="GHS",1,Assumptions!$B$4)</f>
        <v>1487340587.494993</v>
      </c>
      <c r="O8784" s="15">
        <f t="shared" ca="1" si="962"/>
        <v>105</v>
      </c>
      <c r="P8784" s="15" t="str">
        <f t="shared" ca="1" si="963"/>
        <v>91-180d</v>
      </c>
      <c r="Q8784" s="17">
        <f ca="1">IF(P8784="0-90d",0,IF(P8784="91-180d",INDEX(Assumptions!$F$8:$F$12,MATCH(B8784,Assumptions!$A$8:$A$12,0)),IF(P8784="181-365d",INDEX(Assumptions!$G$8:$G$12,MATCH(B8784,Assumptions!$A$8:$A$12,0)),INDEX(Assumptions!$H$8:$H$12,MATCH(B8784,Assumptions!$A$8:$A$12,0)))))</f>
        <v>0.03</v>
      </c>
      <c r="R8784" s="14">
        <f t="shared" ca="1" si="964"/>
        <v>39538122.382080004</v>
      </c>
      <c r="S8784" s="14">
        <f t="shared" ca="1" si="965"/>
        <v>1278399290.35392</v>
      </c>
      <c r="T8784" s="11" t="s">
        <v>25</v>
      </c>
      <c r="U8784" s="18" t="s">
        <v>26</v>
      </c>
    </row>
    <row r="8785" spans="1:21" ht="15" customHeight="1" x14ac:dyDescent="0.15">
      <c r="A8785" s="10" t="s">
        <v>8833</v>
      </c>
      <c r="B8785" s="11" t="s">
        <v>31</v>
      </c>
      <c r="C8785" s="11" t="s">
        <v>76</v>
      </c>
      <c r="D8785" s="12">
        <v>46106</v>
      </c>
      <c r="E8785" s="11">
        <v>458</v>
      </c>
      <c r="F8785" s="11" t="s">
        <v>33</v>
      </c>
      <c r="G8785" s="13">
        <v>1556.53</v>
      </c>
      <c r="H8785" s="14">
        <f t="shared" si="959"/>
        <v>712890.74</v>
      </c>
      <c r="I8785" s="14">
        <f>IF(F8785="GHS",H8785,H8785*Assumptions!$B$4)</f>
        <v>712890.74</v>
      </c>
      <c r="J8785" s="15" t="str">
        <f>INDEX(Assumptions!$B$8:$B$12,MATCH(B8785,Assumptions!$A$8:$A$12,0))</f>
        <v>Weighted Average</v>
      </c>
      <c r="K8785" s="16">
        <f>G8785/(1-INDEX(Assumptions!$D$8:$D$12,MATCH(B8785,Assumptions!$A$8:$A$12,0)))</f>
        <v>2161.8472222222222</v>
      </c>
      <c r="L8785" s="16">
        <f t="shared" si="960"/>
        <v>46.695899999999995</v>
      </c>
      <c r="M8785" s="16">
        <f t="shared" si="961"/>
        <v>108.09236111111112</v>
      </c>
      <c r="N8785" s="14">
        <f>E8785*(K8785-L8785-M8785)*IF(F8785="GHS",1,Assumptions!$B$4)</f>
        <v>919233.00418888882</v>
      </c>
      <c r="O8785" s="15">
        <f t="shared" ca="1" si="962"/>
        <v>180</v>
      </c>
      <c r="P8785" s="15" t="str">
        <f t="shared" ca="1" si="963"/>
        <v>91-180d</v>
      </c>
      <c r="Q8785" s="17">
        <f ca="1">IF(P8785="0-90d",0,IF(P8785="91-180d",INDEX(Assumptions!$F$8:$F$12,MATCH(B8785,Assumptions!$A$8:$A$12,0)),IF(P8785="181-365d",INDEX(Assumptions!$G$8:$G$12,MATCH(B8785,Assumptions!$A$8:$A$12,0)),INDEX(Assumptions!$H$8:$H$12,MATCH(B8785,Assumptions!$A$8:$A$12,0)))))</f>
        <v>0.05</v>
      </c>
      <c r="R8785" s="14">
        <f t="shared" ca="1" si="964"/>
        <v>35644.537000000004</v>
      </c>
      <c r="S8785" s="14">
        <f t="shared" ca="1" si="965"/>
        <v>677246.20299999998</v>
      </c>
      <c r="T8785" s="11" t="s">
        <v>25</v>
      </c>
      <c r="U8785" s="18" t="s">
        <v>26</v>
      </c>
    </row>
    <row r="8786" spans="1:21" ht="15" customHeight="1" x14ac:dyDescent="0.15">
      <c r="A8786" s="10" t="s">
        <v>8834</v>
      </c>
      <c r="B8786" s="11" t="s">
        <v>41</v>
      </c>
      <c r="C8786" s="11" t="s">
        <v>115</v>
      </c>
      <c r="D8786" s="12">
        <v>46195</v>
      </c>
      <c r="E8786" s="11">
        <v>614</v>
      </c>
      <c r="F8786" s="11" t="s">
        <v>33</v>
      </c>
      <c r="G8786" s="13">
        <v>617.26</v>
      </c>
      <c r="H8786" s="14">
        <f t="shared" si="959"/>
        <v>378997.64</v>
      </c>
      <c r="I8786" s="14">
        <f>IF(F8786="GHS",H8786,H8786*Assumptions!$B$4)</f>
        <v>378997.64</v>
      </c>
      <c r="J8786" s="15" t="str">
        <f>INDEX(Assumptions!$B$8:$B$12,MATCH(B8786,Assumptions!$A$8:$A$12,0))</f>
        <v>Weighted Average</v>
      </c>
      <c r="K8786" s="16">
        <f>G8786/(1-INDEX(Assumptions!$D$8:$D$12,MATCH(B8786,Assumptions!$A$8:$A$12,0)))</f>
        <v>949.63076923076915</v>
      </c>
      <c r="L8786" s="16">
        <f t="shared" si="960"/>
        <v>18.517799999999998</v>
      </c>
      <c r="M8786" s="16">
        <f t="shared" si="961"/>
        <v>47.481538461538463</v>
      </c>
      <c r="N8786" s="14">
        <f>E8786*(K8786-L8786-M8786)*IF(F8786="GHS",1,Assumptions!$B$4)</f>
        <v>542549.69849230768</v>
      </c>
      <c r="O8786" s="15">
        <f t="shared" ca="1" si="962"/>
        <v>91</v>
      </c>
      <c r="P8786" s="15" t="str">
        <f t="shared" ca="1" si="963"/>
        <v>91-180d</v>
      </c>
      <c r="Q8786" s="17">
        <f ca="1">IF(P8786="0-90d",0,IF(P8786="91-180d",INDEX(Assumptions!$F$8:$F$12,MATCH(B8786,Assumptions!$A$8:$A$12,0)),IF(P8786="181-365d",INDEX(Assumptions!$G$8:$G$12,MATCH(B8786,Assumptions!$A$8:$A$12,0)),INDEX(Assumptions!$H$8:$H$12,MATCH(B8786,Assumptions!$A$8:$A$12,0)))))</f>
        <v>0.1</v>
      </c>
      <c r="R8786" s="14">
        <f t="shared" ca="1" si="964"/>
        <v>37899.764000000003</v>
      </c>
      <c r="S8786" s="14">
        <f t="shared" ca="1" si="965"/>
        <v>341097.87599999999</v>
      </c>
      <c r="T8786" s="11" t="s">
        <v>25</v>
      </c>
      <c r="U8786" s="18" t="s">
        <v>26</v>
      </c>
    </row>
    <row r="8787" spans="1:21" ht="15" customHeight="1" x14ac:dyDescent="0.15">
      <c r="A8787" s="10" t="s">
        <v>8835</v>
      </c>
      <c r="B8787" s="11" t="s">
        <v>28</v>
      </c>
      <c r="C8787" s="11" t="s">
        <v>29</v>
      </c>
      <c r="D8787" s="12">
        <v>45982</v>
      </c>
      <c r="E8787" s="11">
        <v>4559</v>
      </c>
      <c r="F8787" s="11" t="s">
        <v>24</v>
      </c>
      <c r="G8787" s="13">
        <v>7990.74</v>
      </c>
      <c r="H8787" s="14">
        <f t="shared" si="959"/>
        <v>36429783.659999996</v>
      </c>
      <c r="I8787" s="14">
        <f>IF(F8787="GHS",H8787,H8787*Assumptions!$B$4)</f>
        <v>393441663.528</v>
      </c>
      <c r="J8787" s="15" t="str">
        <f>INDEX(Assumptions!$B$8:$B$12,MATCH(B8787,Assumptions!$A$8:$A$12,0))</f>
        <v>Fair Value Less Costs to Sell</v>
      </c>
      <c r="K8787" s="16">
        <f>G8787/(1-INDEX(Assumptions!$D$8:$D$12,MATCH(B8787,Assumptions!$A$8:$A$12,0)))</f>
        <v>9080.386363636364</v>
      </c>
      <c r="L8787" s="16">
        <f t="shared" si="960"/>
        <v>239.72219999999999</v>
      </c>
      <c r="M8787" s="16">
        <f t="shared" si="961"/>
        <v>454.01931818181822</v>
      </c>
      <c r="N8787" s="14">
        <f>E8787*(K8787-L8787-M8787)*IF(F8787="GHS",1,Assumptions!$B$4)</f>
        <v>412934909.58461463</v>
      </c>
      <c r="O8787" s="15">
        <f t="shared" ca="1" si="962"/>
        <v>304</v>
      </c>
      <c r="P8787" s="15" t="str">
        <f t="shared" ca="1" si="963"/>
        <v>181-365d</v>
      </c>
      <c r="Q8787" s="17">
        <f ca="1">IF(P8787="0-90d",0,IF(P8787="91-180d",INDEX(Assumptions!$F$8:$F$12,MATCH(B8787,Assumptions!$A$8:$A$12,0)),IF(P8787="181-365d",INDEX(Assumptions!$G$8:$G$12,MATCH(B8787,Assumptions!$A$8:$A$12,0)),INDEX(Assumptions!$H$8:$H$12,MATCH(B8787,Assumptions!$A$8:$A$12,0)))))</f>
        <v>0.1</v>
      </c>
      <c r="R8787" s="14">
        <f t="shared" ca="1" si="964"/>
        <v>39344166.352800004</v>
      </c>
      <c r="S8787" s="14">
        <f t="shared" ca="1" si="965"/>
        <v>354097497.17519999</v>
      </c>
      <c r="T8787" s="11" t="s">
        <v>25</v>
      </c>
      <c r="U8787" s="18" t="s">
        <v>36</v>
      </c>
    </row>
    <row r="8788" spans="1:21" ht="15" customHeight="1" x14ac:dyDescent="0.15">
      <c r="A8788" s="10" t="s">
        <v>8836</v>
      </c>
      <c r="B8788" s="11" t="s">
        <v>28</v>
      </c>
      <c r="C8788" s="11" t="s">
        <v>55</v>
      </c>
      <c r="D8788" s="12">
        <v>46184</v>
      </c>
      <c r="E8788" s="11">
        <v>996</v>
      </c>
      <c r="F8788" s="11" t="s">
        <v>24</v>
      </c>
      <c r="G8788" s="13">
        <v>10557.45</v>
      </c>
      <c r="H8788" s="14">
        <f t="shared" si="959"/>
        <v>10515220.200000001</v>
      </c>
      <c r="I8788" s="14">
        <f>IF(F8788="GHS",H8788,H8788*Assumptions!$B$4)</f>
        <v>113564378.16000003</v>
      </c>
      <c r="J8788" s="15" t="str">
        <f>INDEX(Assumptions!$B$8:$B$12,MATCH(B8788,Assumptions!$A$8:$A$12,0))</f>
        <v>Fair Value Less Costs to Sell</v>
      </c>
      <c r="K8788" s="16">
        <f>G8788/(1-INDEX(Assumptions!$D$8:$D$12,MATCH(B8788,Assumptions!$A$8:$A$12,0)))</f>
        <v>11997.102272727274</v>
      </c>
      <c r="L8788" s="16">
        <f t="shared" si="960"/>
        <v>316.7235</v>
      </c>
      <c r="M8788" s="16">
        <f t="shared" si="961"/>
        <v>599.85511363636374</v>
      </c>
      <c r="N8788" s="14">
        <f>E8788*(K8788-L8788-M8788)*IF(F8788="GHS",1,Assumptions!$B$4)</f>
        <v>119190976.8961091</v>
      </c>
      <c r="O8788" s="15">
        <f t="shared" ca="1" si="962"/>
        <v>102</v>
      </c>
      <c r="P8788" s="15" t="str">
        <f t="shared" ca="1" si="963"/>
        <v>91-180d</v>
      </c>
      <c r="Q8788" s="17">
        <f ca="1">IF(P8788="0-90d",0,IF(P8788="91-180d",INDEX(Assumptions!$F$8:$F$12,MATCH(B8788,Assumptions!$A$8:$A$12,0)),IF(P8788="181-365d",INDEX(Assumptions!$G$8:$G$12,MATCH(B8788,Assumptions!$A$8:$A$12,0)),INDEX(Assumptions!$H$8:$H$12,MATCH(B8788,Assumptions!$A$8:$A$12,0)))))</f>
        <v>0.02</v>
      </c>
      <c r="R8788" s="14">
        <f t="shared" ca="1" si="964"/>
        <v>2271287.5632000007</v>
      </c>
      <c r="S8788" s="14">
        <f t="shared" ca="1" si="965"/>
        <v>111293090.59680003</v>
      </c>
      <c r="T8788" s="11" t="s">
        <v>25</v>
      </c>
      <c r="U8788" s="18" t="s">
        <v>26</v>
      </c>
    </row>
    <row r="8789" spans="1:21" ht="15" customHeight="1" x14ac:dyDescent="0.15">
      <c r="A8789" s="10" t="s">
        <v>8837</v>
      </c>
      <c r="B8789" s="11" t="s">
        <v>31</v>
      </c>
      <c r="C8789" s="11" t="s">
        <v>63</v>
      </c>
      <c r="D8789" s="12">
        <v>46207</v>
      </c>
      <c r="E8789" s="11">
        <v>4733</v>
      </c>
      <c r="F8789" s="11" t="s">
        <v>33</v>
      </c>
      <c r="G8789" s="13">
        <v>2233.4299999999998</v>
      </c>
      <c r="H8789" s="14">
        <f t="shared" si="959"/>
        <v>10570824.189999999</v>
      </c>
      <c r="I8789" s="14">
        <f>IF(F8789="GHS",H8789,H8789*Assumptions!$B$4)</f>
        <v>10570824.189999999</v>
      </c>
      <c r="J8789" s="15" t="str">
        <f>INDEX(Assumptions!$B$8:$B$12,MATCH(B8789,Assumptions!$A$8:$A$12,0))</f>
        <v>Weighted Average</v>
      </c>
      <c r="K8789" s="16">
        <f>G8789/(1-INDEX(Assumptions!$D$8:$D$12,MATCH(B8789,Assumptions!$A$8:$A$12,0)))</f>
        <v>3101.9861111111109</v>
      </c>
      <c r="L8789" s="16">
        <f t="shared" si="960"/>
        <v>67.002899999999997</v>
      </c>
      <c r="M8789" s="16">
        <f t="shared" si="961"/>
        <v>155.09930555555556</v>
      </c>
      <c r="N8789" s="14">
        <f>E8789*(K8789-L8789-M8789)*IF(F8789="GHS",1,Assumptions!$B$4)</f>
        <v>13630490.524994444</v>
      </c>
      <c r="O8789" s="15">
        <f t="shared" ca="1" si="962"/>
        <v>79</v>
      </c>
      <c r="P8789" s="15" t="str">
        <f t="shared" ca="1" si="963"/>
        <v>0-90d</v>
      </c>
      <c r="Q8789" s="17">
        <f ca="1">IF(P8789="0-90d",0,IF(P8789="91-180d",INDEX(Assumptions!$F$8:$F$12,MATCH(B8789,Assumptions!$A$8:$A$12,0)),IF(P8789="181-365d",INDEX(Assumptions!$G$8:$G$12,MATCH(B8789,Assumptions!$A$8:$A$12,0)),INDEX(Assumptions!$H$8:$H$12,MATCH(B8789,Assumptions!$A$8:$A$12,0)))))</f>
        <v>0</v>
      </c>
      <c r="R8789" s="14">
        <f t="shared" ca="1" si="964"/>
        <v>0</v>
      </c>
      <c r="S8789" s="14">
        <f t="shared" ca="1" si="965"/>
        <v>10570824.189999999</v>
      </c>
      <c r="T8789" s="11" t="s">
        <v>25</v>
      </c>
      <c r="U8789" s="18" t="s">
        <v>26</v>
      </c>
    </row>
    <row r="8790" spans="1:21" ht="15" customHeight="1" x14ac:dyDescent="0.15">
      <c r="A8790" s="10" t="s">
        <v>8838</v>
      </c>
      <c r="B8790" s="11" t="s">
        <v>31</v>
      </c>
      <c r="C8790" s="11" t="s">
        <v>32</v>
      </c>
      <c r="D8790" s="12">
        <v>45841</v>
      </c>
      <c r="E8790" s="11">
        <v>3243</v>
      </c>
      <c r="F8790" s="11" t="s">
        <v>33</v>
      </c>
      <c r="G8790" s="13">
        <v>2693.91</v>
      </c>
      <c r="H8790" s="14">
        <f t="shared" si="959"/>
        <v>8736350.129999999</v>
      </c>
      <c r="I8790" s="14">
        <f>IF(F8790="GHS",H8790,H8790*Assumptions!$B$4)</f>
        <v>8736350.129999999</v>
      </c>
      <c r="J8790" s="15" t="str">
        <f>INDEX(Assumptions!$B$8:$B$12,MATCH(B8790,Assumptions!$A$8:$A$12,0))</f>
        <v>Weighted Average</v>
      </c>
      <c r="K8790" s="16">
        <f>G8790/(1-INDEX(Assumptions!$D$8:$D$12,MATCH(B8790,Assumptions!$A$8:$A$12,0)))</f>
        <v>3741.5416666666665</v>
      </c>
      <c r="L8790" s="16">
        <f t="shared" si="960"/>
        <v>80.817299999999989</v>
      </c>
      <c r="M8790" s="16">
        <f t="shared" si="961"/>
        <v>187.07708333333335</v>
      </c>
      <c r="N8790" s="14">
        <f>E8790*(K8790-L8790-M8790)*IF(F8790="GHS",1,Assumptions!$B$4)</f>
        <v>11265038.139849998</v>
      </c>
      <c r="O8790" s="15">
        <f t="shared" ca="1" si="962"/>
        <v>445</v>
      </c>
      <c r="P8790" s="15" t="str">
        <f t="shared" ca="1" si="963"/>
        <v>365d+</v>
      </c>
      <c r="Q8790" s="17">
        <f ca="1">IF(P8790="0-90d",0,IF(P8790="91-180d",INDEX(Assumptions!$F$8:$F$12,MATCH(B8790,Assumptions!$A$8:$A$12,0)),IF(P8790="181-365d",INDEX(Assumptions!$G$8:$G$12,MATCH(B8790,Assumptions!$A$8:$A$12,0)),INDEX(Assumptions!$H$8:$H$12,MATCH(B8790,Assumptions!$A$8:$A$12,0)))))</f>
        <v>0.6</v>
      </c>
      <c r="R8790" s="14">
        <f t="shared" ca="1" si="964"/>
        <v>5241810.0779999988</v>
      </c>
      <c r="S8790" s="14">
        <f t="shared" ca="1" si="965"/>
        <v>3494540.0520000001</v>
      </c>
      <c r="T8790" s="11" t="s">
        <v>25</v>
      </c>
      <c r="U8790" s="18" t="s">
        <v>26</v>
      </c>
    </row>
    <row r="8791" spans="1:21" ht="15" customHeight="1" x14ac:dyDescent="0.15">
      <c r="A8791" s="10" t="s">
        <v>8839</v>
      </c>
      <c r="B8791" s="11" t="s">
        <v>41</v>
      </c>
      <c r="C8791" s="11" t="s">
        <v>44</v>
      </c>
      <c r="D8791" s="12">
        <v>45775</v>
      </c>
      <c r="E8791" s="11">
        <v>226</v>
      </c>
      <c r="F8791" s="11" t="s">
        <v>33</v>
      </c>
      <c r="G8791" s="13">
        <v>490.32</v>
      </c>
      <c r="H8791" s="14">
        <f t="shared" si="959"/>
        <v>110812.31999999999</v>
      </c>
      <c r="I8791" s="14">
        <f>IF(F8791="GHS",H8791,H8791*Assumptions!$B$4)</f>
        <v>110812.31999999999</v>
      </c>
      <c r="J8791" s="15" t="str">
        <f>INDEX(Assumptions!$B$8:$B$12,MATCH(B8791,Assumptions!$A$8:$A$12,0))</f>
        <v>Weighted Average</v>
      </c>
      <c r="K8791" s="16">
        <f>G8791/(1-INDEX(Assumptions!$D$8:$D$12,MATCH(B8791,Assumptions!$A$8:$A$12,0)))</f>
        <v>754.3384615384615</v>
      </c>
      <c r="L8791" s="16">
        <f t="shared" si="960"/>
        <v>14.7096</v>
      </c>
      <c r="M8791" s="16">
        <f t="shared" si="961"/>
        <v>37.716923076923074</v>
      </c>
      <c r="N8791" s="14">
        <f>E8791*(K8791-L8791-M8791)*IF(F8791="GHS",1,Assumptions!$B$4)</f>
        <v>158632.09809230769</v>
      </c>
      <c r="O8791" s="15">
        <f t="shared" ca="1" si="962"/>
        <v>511</v>
      </c>
      <c r="P8791" s="15" t="str">
        <f t="shared" ca="1" si="963"/>
        <v>365d+</v>
      </c>
      <c r="Q8791" s="17">
        <f ca="1">IF(P8791="0-90d",0,IF(P8791="91-180d",INDEX(Assumptions!$F$8:$F$12,MATCH(B8791,Assumptions!$A$8:$A$12,0)),IF(P8791="181-365d",INDEX(Assumptions!$G$8:$G$12,MATCH(B8791,Assumptions!$A$8:$A$12,0)),INDEX(Assumptions!$H$8:$H$12,MATCH(B8791,Assumptions!$A$8:$A$12,0)))))</f>
        <v>0.8</v>
      </c>
      <c r="R8791" s="14">
        <f t="shared" ca="1" si="964"/>
        <v>88649.856</v>
      </c>
      <c r="S8791" s="14">
        <f t="shared" ca="1" si="965"/>
        <v>22162.463999999993</v>
      </c>
      <c r="T8791" s="11" t="s">
        <v>25</v>
      </c>
      <c r="U8791" s="18" t="s">
        <v>26</v>
      </c>
    </row>
    <row r="8792" spans="1:21" ht="15" customHeight="1" x14ac:dyDescent="0.15">
      <c r="A8792" s="10" t="s">
        <v>8840</v>
      </c>
      <c r="B8792" s="11" t="s">
        <v>41</v>
      </c>
      <c r="C8792" s="11" t="s">
        <v>44</v>
      </c>
      <c r="D8792" s="12">
        <v>46132</v>
      </c>
      <c r="E8792" s="11">
        <v>2459</v>
      </c>
      <c r="F8792" s="11" t="s">
        <v>33</v>
      </c>
      <c r="G8792" s="13">
        <v>261.82</v>
      </c>
      <c r="H8792" s="14">
        <f t="shared" si="959"/>
        <v>643815.38</v>
      </c>
      <c r="I8792" s="14">
        <f>IF(F8792="GHS",H8792,H8792*Assumptions!$B$4)</f>
        <v>643815.38</v>
      </c>
      <c r="J8792" s="15" t="str">
        <f>INDEX(Assumptions!$B$8:$B$12,MATCH(B8792,Assumptions!$A$8:$A$12,0))</f>
        <v>Weighted Average</v>
      </c>
      <c r="K8792" s="16">
        <f>G8792/(1-INDEX(Assumptions!$D$8:$D$12,MATCH(B8792,Assumptions!$A$8:$A$12,0)))</f>
        <v>402.79999999999995</v>
      </c>
      <c r="L8792" s="16">
        <f t="shared" si="960"/>
        <v>7.8545999999999996</v>
      </c>
      <c r="M8792" s="16">
        <f t="shared" si="961"/>
        <v>20.14</v>
      </c>
      <c r="N8792" s="14">
        <f>E8792*(K8792-L8792-M8792)*IF(F8792="GHS",1,Assumptions!$B$4)</f>
        <v>921646.47859999991</v>
      </c>
      <c r="O8792" s="15">
        <f t="shared" ca="1" si="962"/>
        <v>154</v>
      </c>
      <c r="P8792" s="15" t="str">
        <f t="shared" ca="1" si="963"/>
        <v>91-180d</v>
      </c>
      <c r="Q8792" s="17">
        <f ca="1">IF(P8792="0-90d",0,IF(P8792="91-180d",INDEX(Assumptions!$F$8:$F$12,MATCH(B8792,Assumptions!$A$8:$A$12,0)),IF(P8792="181-365d",INDEX(Assumptions!$G$8:$G$12,MATCH(B8792,Assumptions!$A$8:$A$12,0)),INDEX(Assumptions!$H$8:$H$12,MATCH(B8792,Assumptions!$A$8:$A$12,0)))))</f>
        <v>0.1</v>
      </c>
      <c r="R8792" s="14">
        <f t="shared" ca="1" si="964"/>
        <v>64381.538</v>
      </c>
      <c r="S8792" s="14">
        <f t="shared" ca="1" si="965"/>
        <v>579433.84199999995</v>
      </c>
      <c r="T8792" s="11" t="s">
        <v>25</v>
      </c>
      <c r="U8792" s="18" t="s">
        <v>26</v>
      </c>
    </row>
    <row r="8793" spans="1:21" ht="15" customHeight="1" x14ac:dyDescent="0.15">
      <c r="A8793" s="10" t="s">
        <v>8841</v>
      </c>
      <c r="B8793" s="11" t="s">
        <v>41</v>
      </c>
      <c r="C8793" s="11" t="s">
        <v>42</v>
      </c>
      <c r="D8793" s="12">
        <v>45869</v>
      </c>
      <c r="E8793" s="11">
        <v>2483</v>
      </c>
      <c r="F8793" s="11" t="s">
        <v>33</v>
      </c>
      <c r="G8793" s="13">
        <v>647.47</v>
      </c>
      <c r="H8793" s="14">
        <f t="shared" si="959"/>
        <v>1607668.01</v>
      </c>
      <c r="I8793" s="14">
        <f>IF(F8793="GHS",H8793,H8793*Assumptions!$B$4)</f>
        <v>1607668.01</v>
      </c>
      <c r="J8793" s="15" t="str">
        <f>INDEX(Assumptions!$B$8:$B$12,MATCH(B8793,Assumptions!$A$8:$A$12,0))</f>
        <v>Weighted Average</v>
      </c>
      <c r="K8793" s="16">
        <f>G8793/(1-INDEX(Assumptions!$D$8:$D$12,MATCH(B8793,Assumptions!$A$8:$A$12,0)))</f>
        <v>996.10769230769233</v>
      </c>
      <c r="L8793" s="16">
        <f t="shared" si="960"/>
        <v>19.424099999999999</v>
      </c>
      <c r="M8793" s="16">
        <f t="shared" si="961"/>
        <v>49.805384615384618</v>
      </c>
      <c r="N8793" s="14">
        <f>E8793*(K8793-L8793-M8793)*IF(F8793="GHS",1,Assumptions!$B$4)</f>
        <v>2301438.5897000004</v>
      </c>
      <c r="O8793" s="15">
        <f t="shared" ca="1" si="962"/>
        <v>417</v>
      </c>
      <c r="P8793" s="15" t="str">
        <f t="shared" ca="1" si="963"/>
        <v>365d+</v>
      </c>
      <c r="Q8793" s="17">
        <f ca="1">IF(P8793="0-90d",0,IF(P8793="91-180d",INDEX(Assumptions!$F$8:$F$12,MATCH(B8793,Assumptions!$A$8:$A$12,0)),IF(P8793="181-365d",INDEX(Assumptions!$G$8:$G$12,MATCH(B8793,Assumptions!$A$8:$A$12,0)),INDEX(Assumptions!$H$8:$H$12,MATCH(B8793,Assumptions!$A$8:$A$12,0)))))</f>
        <v>0.8</v>
      </c>
      <c r="R8793" s="14">
        <f t="shared" ca="1" si="964"/>
        <v>1286134.4080000001</v>
      </c>
      <c r="S8793" s="14">
        <f t="shared" ca="1" si="965"/>
        <v>321533.60199999996</v>
      </c>
      <c r="T8793" s="11" t="s">
        <v>25</v>
      </c>
      <c r="U8793" s="18" t="s">
        <v>26</v>
      </c>
    </row>
    <row r="8794" spans="1:21" ht="15" customHeight="1" x14ac:dyDescent="0.15">
      <c r="A8794" s="10" t="s">
        <v>8842</v>
      </c>
      <c r="B8794" s="11" t="s">
        <v>41</v>
      </c>
      <c r="C8794" s="11" t="s">
        <v>42</v>
      </c>
      <c r="D8794" s="12">
        <v>45898</v>
      </c>
      <c r="E8794" s="11">
        <v>3186</v>
      </c>
      <c r="F8794" s="11" t="s">
        <v>33</v>
      </c>
      <c r="G8794" s="13">
        <v>289.27999999999997</v>
      </c>
      <c r="H8794" s="14">
        <f t="shared" si="959"/>
        <v>921646.07999999996</v>
      </c>
      <c r="I8794" s="14">
        <f>IF(F8794="GHS",H8794,H8794*Assumptions!$B$4)</f>
        <v>921646.07999999996</v>
      </c>
      <c r="J8794" s="15" t="str">
        <f>INDEX(Assumptions!$B$8:$B$12,MATCH(B8794,Assumptions!$A$8:$A$12,0))</f>
        <v>Weighted Average</v>
      </c>
      <c r="K8794" s="16">
        <f>G8794/(1-INDEX(Assumptions!$D$8:$D$12,MATCH(B8794,Assumptions!$A$8:$A$12,0)))</f>
        <v>445.0461538461538</v>
      </c>
      <c r="L8794" s="16">
        <f t="shared" si="960"/>
        <v>8.6783999999999981</v>
      </c>
      <c r="M8794" s="16">
        <f t="shared" si="961"/>
        <v>22.252307692307692</v>
      </c>
      <c r="N8794" s="14">
        <f>E8794*(K8794-L8794-M8794)*IF(F8794="GHS",1,Assumptions!$B$4)</f>
        <v>1319371.8114461538</v>
      </c>
      <c r="O8794" s="15">
        <f t="shared" ca="1" si="962"/>
        <v>388</v>
      </c>
      <c r="P8794" s="15" t="str">
        <f t="shared" ca="1" si="963"/>
        <v>365d+</v>
      </c>
      <c r="Q8794" s="17">
        <f ca="1">IF(P8794="0-90d",0,IF(P8794="91-180d",INDEX(Assumptions!$F$8:$F$12,MATCH(B8794,Assumptions!$A$8:$A$12,0)),IF(P8794="181-365d",INDEX(Assumptions!$G$8:$G$12,MATCH(B8794,Assumptions!$A$8:$A$12,0)),INDEX(Assumptions!$H$8:$H$12,MATCH(B8794,Assumptions!$A$8:$A$12,0)))))</f>
        <v>0.8</v>
      </c>
      <c r="R8794" s="14">
        <f t="shared" ca="1" si="964"/>
        <v>737316.86400000006</v>
      </c>
      <c r="S8794" s="14">
        <f t="shared" ca="1" si="965"/>
        <v>184329.2159999999</v>
      </c>
      <c r="T8794" s="11" t="s">
        <v>25</v>
      </c>
      <c r="U8794" s="18" t="s">
        <v>26</v>
      </c>
    </row>
    <row r="8795" spans="1:21" ht="15" customHeight="1" x14ac:dyDescent="0.15">
      <c r="A8795" s="10" t="s">
        <v>8843</v>
      </c>
      <c r="B8795" s="11" t="s">
        <v>31</v>
      </c>
      <c r="C8795" s="11" t="s">
        <v>32</v>
      </c>
      <c r="D8795" s="12">
        <v>46215</v>
      </c>
      <c r="E8795" s="11">
        <v>2266</v>
      </c>
      <c r="F8795" s="11" t="s">
        <v>33</v>
      </c>
      <c r="G8795" s="13">
        <v>2200.04</v>
      </c>
      <c r="H8795" s="14">
        <f t="shared" si="959"/>
        <v>4985290.6399999997</v>
      </c>
      <c r="I8795" s="14">
        <f>IF(F8795="GHS",H8795,H8795*Assumptions!$B$4)</f>
        <v>4985290.6399999997</v>
      </c>
      <c r="J8795" s="15" t="str">
        <f>INDEX(Assumptions!$B$8:$B$12,MATCH(B8795,Assumptions!$A$8:$A$12,0))</f>
        <v>Weighted Average</v>
      </c>
      <c r="K8795" s="16">
        <f>G8795/(1-INDEX(Assumptions!$D$8:$D$12,MATCH(B8795,Assumptions!$A$8:$A$12,0)))</f>
        <v>3055.6111111111113</v>
      </c>
      <c r="L8795" s="16">
        <f t="shared" si="960"/>
        <v>66.001199999999997</v>
      </c>
      <c r="M8795" s="16">
        <f t="shared" si="961"/>
        <v>152.78055555555557</v>
      </c>
      <c r="N8795" s="14">
        <f>E8795*(K8795-L8795-M8795)*IF(F8795="GHS",1,Assumptions!$B$4)</f>
        <v>6428255.3196888892</v>
      </c>
      <c r="O8795" s="15">
        <f t="shared" ca="1" si="962"/>
        <v>71</v>
      </c>
      <c r="P8795" s="15" t="str">
        <f t="shared" ca="1" si="963"/>
        <v>0-90d</v>
      </c>
      <c r="Q8795" s="17">
        <f ca="1">IF(P8795="0-90d",0,IF(P8795="91-180d",INDEX(Assumptions!$F$8:$F$12,MATCH(B8795,Assumptions!$A$8:$A$12,0)),IF(P8795="181-365d",INDEX(Assumptions!$G$8:$G$12,MATCH(B8795,Assumptions!$A$8:$A$12,0)),INDEX(Assumptions!$H$8:$H$12,MATCH(B8795,Assumptions!$A$8:$A$12,0)))))</f>
        <v>0</v>
      </c>
      <c r="R8795" s="14">
        <f t="shared" ca="1" si="964"/>
        <v>0</v>
      </c>
      <c r="S8795" s="14">
        <f t="shared" ca="1" si="965"/>
        <v>4985290.6399999997</v>
      </c>
      <c r="T8795" s="11" t="s">
        <v>25</v>
      </c>
      <c r="U8795" s="18" t="s">
        <v>26</v>
      </c>
    </row>
    <row r="8796" spans="1:21" ht="15" customHeight="1" x14ac:dyDescent="0.15">
      <c r="A8796" s="10" t="s">
        <v>8844</v>
      </c>
      <c r="B8796" s="11" t="s">
        <v>41</v>
      </c>
      <c r="C8796" s="11" t="s">
        <v>49</v>
      </c>
      <c r="D8796" s="12">
        <v>46102</v>
      </c>
      <c r="E8796" s="11">
        <v>2816</v>
      </c>
      <c r="F8796" s="11" t="s">
        <v>33</v>
      </c>
      <c r="G8796" s="13">
        <v>378.12</v>
      </c>
      <c r="H8796" s="14">
        <f t="shared" si="959"/>
        <v>1064785.9199999999</v>
      </c>
      <c r="I8796" s="14">
        <f>IF(F8796="GHS",H8796,H8796*Assumptions!$B$4)</f>
        <v>1064785.9199999999</v>
      </c>
      <c r="J8796" s="15" t="str">
        <f>INDEX(Assumptions!$B$8:$B$12,MATCH(B8796,Assumptions!$A$8:$A$12,0))</f>
        <v>Weighted Average</v>
      </c>
      <c r="K8796" s="16">
        <f>G8796/(1-INDEX(Assumptions!$D$8:$D$12,MATCH(B8796,Assumptions!$A$8:$A$12,0)))</f>
        <v>581.72307692307686</v>
      </c>
      <c r="L8796" s="16">
        <f t="shared" si="960"/>
        <v>11.3436</v>
      </c>
      <c r="M8796" s="16">
        <f t="shared" si="961"/>
        <v>29.086153846153845</v>
      </c>
      <c r="N8796" s="14">
        <f>E8796*(K8796-L8796-M8796)*IF(F8796="GHS",1,Assumptions!$B$4)</f>
        <v>1524281.9977846153</v>
      </c>
      <c r="O8796" s="15">
        <f t="shared" ca="1" si="962"/>
        <v>184</v>
      </c>
      <c r="P8796" s="15" t="str">
        <f t="shared" ca="1" si="963"/>
        <v>181-365d</v>
      </c>
      <c r="Q8796" s="17">
        <f ca="1">IF(P8796="0-90d",0,IF(P8796="91-180d",INDEX(Assumptions!$F$8:$F$12,MATCH(B8796,Assumptions!$A$8:$A$12,0)),IF(P8796="181-365d",INDEX(Assumptions!$G$8:$G$12,MATCH(B8796,Assumptions!$A$8:$A$12,0)),INDEX(Assumptions!$H$8:$H$12,MATCH(B8796,Assumptions!$A$8:$A$12,0)))))</f>
        <v>0.35</v>
      </c>
      <c r="R8796" s="14">
        <f t="shared" ca="1" si="964"/>
        <v>372675.07199999993</v>
      </c>
      <c r="S8796" s="14">
        <f t="shared" ca="1" si="965"/>
        <v>692110.848</v>
      </c>
      <c r="T8796" s="11" t="s">
        <v>25</v>
      </c>
      <c r="U8796" s="18" t="s">
        <v>26</v>
      </c>
    </row>
    <row r="8797" spans="1:21" ht="15" customHeight="1" x14ac:dyDescent="0.15">
      <c r="A8797" s="10" t="s">
        <v>8845</v>
      </c>
      <c r="B8797" s="11" t="s">
        <v>31</v>
      </c>
      <c r="C8797" s="11" t="s">
        <v>32</v>
      </c>
      <c r="D8797" s="12">
        <v>46011</v>
      </c>
      <c r="E8797" s="11">
        <v>3572</v>
      </c>
      <c r="F8797" s="11" t="s">
        <v>33</v>
      </c>
      <c r="G8797" s="13">
        <v>2397.1799999999998</v>
      </c>
      <c r="H8797" s="14">
        <f t="shared" si="959"/>
        <v>8562726.959999999</v>
      </c>
      <c r="I8797" s="14">
        <f>IF(F8797="GHS",H8797,H8797*Assumptions!$B$4)</f>
        <v>8562726.959999999</v>
      </c>
      <c r="J8797" s="15" t="str">
        <f>INDEX(Assumptions!$B$8:$B$12,MATCH(B8797,Assumptions!$A$8:$A$12,0))</f>
        <v>Weighted Average</v>
      </c>
      <c r="K8797" s="16">
        <f>G8797/(1-INDEX(Assumptions!$D$8:$D$12,MATCH(B8797,Assumptions!$A$8:$A$12,0)))</f>
        <v>3329.4166666666665</v>
      </c>
      <c r="L8797" s="16">
        <f t="shared" si="960"/>
        <v>71.915399999999991</v>
      </c>
      <c r="M8797" s="16">
        <f t="shared" si="961"/>
        <v>166.47083333333333</v>
      </c>
      <c r="N8797" s="14">
        <f>E8797*(K8797-L8797-M8797)*IF(F8797="GHS",1,Assumptions!$B$4)</f>
        <v>11041160.707866667</v>
      </c>
      <c r="O8797" s="15">
        <f t="shared" ca="1" si="962"/>
        <v>275</v>
      </c>
      <c r="P8797" s="15" t="str">
        <f t="shared" ca="1" si="963"/>
        <v>181-365d</v>
      </c>
      <c r="Q8797" s="17">
        <f ca="1">IF(P8797="0-90d",0,IF(P8797="91-180d",INDEX(Assumptions!$F$8:$F$12,MATCH(B8797,Assumptions!$A$8:$A$12,0)),IF(P8797="181-365d",INDEX(Assumptions!$G$8:$G$12,MATCH(B8797,Assumptions!$A$8:$A$12,0)),INDEX(Assumptions!$H$8:$H$12,MATCH(B8797,Assumptions!$A$8:$A$12,0)))))</f>
        <v>0.2</v>
      </c>
      <c r="R8797" s="14">
        <f t="shared" ca="1" si="964"/>
        <v>1712545.392</v>
      </c>
      <c r="S8797" s="14">
        <f t="shared" si="965"/>
        <v>0</v>
      </c>
      <c r="T8797" s="11" t="s">
        <v>39</v>
      </c>
      <c r="U8797" s="18" t="s">
        <v>26</v>
      </c>
    </row>
    <row r="8798" spans="1:21" ht="15" customHeight="1" x14ac:dyDescent="0.15">
      <c r="A8798" s="10" t="s">
        <v>8846</v>
      </c>
      <c r="B8798" s="11" t="s">
        <v>31</v>
      </c>
      <c r="C8798" s="11" t="s">
        <v>76</v>
      </c>
      <c r="D8798" s="12">
        <v>45866</v>
      </c>
      <c r="E8798" s="11">
        <v>1342</v>
      </c>
      <c r="F8798" s="11" t="s">
        <v>33</v>
      </c>
      <c r="G8798" s="13">
        <v>1965.39</v>
      </c>
      <c r="H8798" s="14">
        <f t="shared" si="959"/>
        <v>2637553.3800000004</v>
      </c>
      <c r="I8798" s="14">
        <f>IF(F8798="GHS",H8798,H8798*Assumptions!$B$4)</f>
        <v>2637553.3800000004</v>
      </c>
      <c r="J8798" s="15" t="str">
        <f>INDEX(Assumptions!$B$8:$B$12,MATCH(B8798,Assumptions!$A$8:$A$12,0))</f>
        <v>Weighted Average</v>
      </c>
      <c r="K8798" s="16">
        <f>G8798/(1-INDEX(Assumptions!$D$8:$D$12,MATCH(B8798,Assumptions!$A$8:$A$12,0)))</f>
        <v>2729.7083333333335</v>
      </c>
      <c r="L8798" s="16">
        <f t="shared" si="960"/>
        <v>58.9617</v>
      </c>
      <c r="M8798" s="16">
        <f t="shared" si="961"/>
        <v>136.48541666666668</v>
      </c>
      <c r="N8798" s="14">
        <f>E8798*(K8798-L8798-M8798)*IF(F8798="GHS",1,Assumptions!$B$4)</f>
        <v>3400978.5527666667</v>
      </c>
      <c r="O8798" s="15">
        <f t="shared" ca="1" si="962"/>
        <v>420</v>
      </c>
      <c r="P8798" s="15" t="str">
        <f t="shared" ca="1" si="963"/>
        <v>365d+</v>
      </c>
      <c r="Q8798" s="17">
        <f ca="1">IF(P8798="0-90d",0,IF(P8798="91-180d",INDEX(Assumptions!$F$8:$F$12,MATCH(B8798,Assumptions!$A$8:$A$12,0)),IF(P8798="181-365d",INDEX(Assumptions!$G$8:$G$12,MATCH(B8798,Assumptions!$A$8:$A$12,0)),INDEX(Assumptions!$H$8:$H$12,MATCH(B8798,Assumptions!$A$8:$A$12,0)))))</f>
        <v>0.6</v>
      </c>
      <c r="R8798" s="14">
        <f t="shared" ca="1" si="964"/>
        <v>1582532.0280000002</v>
      </c>
      <c r="S8798" s="14">
        <f t="shared" si="965"/>
        <v>0</v>
      </c>
      <c r="T8798" s="11" t="s">
        <v>39</v>
      </c>
      <c r="U8798" s="18" t="s">
        <v>26</v>
      </c>
    </row>
    <row r="8799" spans="1:21" ht="15" customHeight="1" x14ac:dyDescent="0.15">
      <c r="A8799" s="10" t="s">
        <v>8847</v>
      </c>
      <c r="B8799" s="11" t="s">
        <v>41</v>
      </c>
      <c r="C8799" s="11" t="s">
        <v>115</v>
      </c>
      <c r="D8799" s="12">
        <v>45803</v>
      </c>
      <c r="E8799" s="11">
        <v>3409</v>
      </c>
      <c r="F8799" s="11" t="s">
        <v>33</v>
      </c>
      <c r="G8799" s="13">
        <v>418.81</v>
      </c>
      <c r="H8799" s="14">
        <f t="shared" si="959"/>
        <v>1427723.29</v>
      </c>
      <c r="I8799" s="14">
        <f>IF(F8799="GHS",H8799,H8799*Assumptions!$B$4)</f>
        <v>1427723.29</v>
      </c>
      <c r="J8799" s="15" t="str">
        <f>INDEX(Assumptions!$B$8:$B$12,MATCH(B8799,Assumptions!$A$8:$A$12,0))</f>
        <v>Weighted Average</v>
      </c>
      <c r="K8799" s="16">
        <f>G8799/(1-INDEX(Assumptions!$D$8:$D$12,MATCH(B8799,Assumptions!$A$8:$A$12,0)))</f>
        <v>644.32307692307688</v>
      </c>
      <c r="L8799" s="16">
        <f t="shared" si="960"/>
        <v>12.564299999999999</v>
      </c>
      <c r="M8799" s="16">
        <f t="shared" si="961"/>
        <v>32.216153846153844</v>
      </c>
      <c r="N8799" s="14">
        <f>E8799*(K8799-L8799-M8799)*IF(F8799="GHS",1,Assumptions!$B$4)</f>
        <v>2043840.8020692307</v>
      </c>
      <c r="O8799" s="15">
        <f t="shared" ca="1" si="962"/>
        <v>483</v>
      </c>
      <c r="P8799" s="15" t="str">
        <f t="shared" ca="1" si="963"/>
        <v>365d+</v>
      </c>
      <c r="Q8799" s="17">
        <f ca="1">IF(P8799="0-90d",0,IF(P8799="91-180d",INDEX(Assumptions!$F$8:$F$12,MATCH(B8799,Assumptions!$A$8:$A$12,0)),IF(P8799="181-365d",INDEX(Assumptions!$G$8:$G$12,MATCH(B8799,Assumptions!$A$8:$A$12,0)),INDEX(Assumptions!$H$8:$H$12,MATCH(B8799,Assumptions!$A$8:$A$12,0)))))</f>
        <v>0.8</v>
      </c>
      <c r="R8799" s="14">
        <f t="shared" ca="1" si="964"/>
        <v>1142178.632</v>
      </c>
      <c r="S8799" s="14">
        <f t="shared" ca="1" si="965"/>
        <v>285544.65800000005</v>
      </c>
      <c r="T8799" s="11" t="s">
        <v>25</v>
      </c>
      <c r="U8799" s="18" t="s">
        <v>26</v>
      </c>
    </row>
    <row r="8800" spans="1:21" ht="15" customHeight="1" x14ac:dyDescent="0.15">
      <c r="A8800" s="10" t="s">
        <v>8848</v>
      </c>
      <c r="B8800" s="11" t="s">
        <v>46</v>
      </c>
      <c r="C8800" s="11" t="s">
        <v>119</v>
      </c>
      <c r="D8800" s="12">
        <v>45778</v>
      </c>
      <c r="E8800" s="11">
        <v>4455</v>
      </c>
      <c r="F8800" s="11" t="s">
        <v>33</v>
      </c>
      <c r="G8800" s="13">
        <v>454562.18</v>
      </c>
      <c r="H8800" s="14">
        <f t="shared" si="959"/>
        <v>2025074511.8999999</v>
      </c>
      <c r="I8800" s="14">
        <f>IF(F8800="GHS",H8800,H8800*Assumptions!$B$4)</f>
        <v>2025074511.8999999</v>
      </c>
      <c r="J8800" s="15" t="str">
        <f>INDEX(Assumptions!$B$8:$B$12,MATCH(B8800,Assumptions!$A$8:$A$12,0))</f>
        <v>Specific Identification</v>
      </c>
      <c r="K8800" s="16">
        <f>G8800/(1-INDEX(Assumptions!$D$8:$D$12,MATCH(B8800,Assumptions!$A$8:$A$12,0)))</f>
        <v>582772.02564102563</v>
      </c>
      <c r="L8800" s="16">
        <f t="shared" si="960"/>
        <v>13636.865399999999</v>
      </c>
      <c r="M8800" s="16">
        <f t="shared" si="961"/>
        <v>29138.601282051284</v>
      </c>
      <c r="N8800" s="14">
        <f>E8800*(K8800-L8800-M8800)*IF(F8800="GHS",1,Assumptions!$B$4)</f>
        <v>2405684670.1622305</v>
      </c>
      <c r="O8800" s="15">
        <f t="shared" ca="1" si="962"/>
        <v>508</v>
      </c>
      <c r="P8800" s="15" t="str">
        <f t="shared" ca="1" si="963"/>
        <v>365d+</v>
      </c>
      <c r="Q8800" s="17">
        <f ca="1">IF(P8800="0-90d",0,IF(P8800="91-180d",INDEX(Assumptions!$F$8:$F$12,MATCH(B8800,Assumptions!$A$8:$A$12,0)),IF(P8800="181-365d",INDEX(Assumptions!$G$8:$G$12,MATCH(B8800,Assumptions!$A$8:$A$12,0)),INDEX(Assumptions!$H$8:$H$12,MATCH(B8800,Assumptions!$A$8:$A$12,0)))))</f>
        <v>0.15</v>
      </c>
      <c r="R8800" s="14">
        <f t="shared" ca="1" si="964"/>
        <v>303761176.78499997</v>
      </c>
      <c r="S8800" s="14">
        <f t="shared" ca="1" si="965"/>
        <v>1721313335.1149998</v>
      </c>
      <c r="T8800" s="11" t="s">
        <v>25</v>
      </c>
      <c r="U8800" s="18" t="s">
        <v>26</v>
      </c>
    </row>
    <row r="8801" spans="1:21" ht="15" customHeight="1" x14ac:dyDescent="0.15">
      <c r="A8801" s="10" t="s">
        <v>8849</v>
      </c>
      <c r="B8801" s="11" t="s">
        <v>41</v>
      </c>
      <c r="C8801" s="11" t="s">
        <v>49</v>
      </c>
      <c r="D8801" s="12">
        <v>46216</v>
      </c>
      <c r="E8801" s="11">
        <v>3607</v>
      </c>
      <c r="F8801" s="11" t="s">
        <v>33</v>
      </c>
      <c r="G8801" s="13">
        <v>323.57</v>
      </c>
      <c r="H8801" s="14">
        <f t="shared" si="959"/>
        <v>1167116.99</v>
      </c>
      <c r="I8801" s="14">
        <f>IF(F8801="GHS",H8801,H8801*Assumptions!$B$4)</f>
        <v>1167116.99</v>
      </c>
      <c r="J8801" s="15" t="str">
        <f>INDEX(Assumptions!$B$8:$B$12,MATCH(B8801,Assumptions!$A$8:$A$12,0))</f>
        <v>Weighted Average</v>
      </c>
      <c r="K8801" s="16">
        <f>G8801/(1-INDEX(Assumptions!$D$8:$D$12,MATCH(B8801,Assumptions!$A$8:$A$12,0)))</f>
        <v>497.79999999999995</v>
      </c>
      <c r="L8801" s="16">
        <f t="shared" si="960"/>
        <v>9.7070999999999987</v>
      </c>
      <c r="M8801" s="16">
        <f t="shared" si="961"/>
        <v>24.89</v>
      </c>
      <c r="N8801" s="14">
        <f>E8801*(K8801-L8801-M8801)*IF(F8801="GHS",1,Assumptions!$B$4)</f>
        <v>1670772.8602999998</v>
      </c>
      <c r="O8801" s="15">
        <f t="shared" ca="1" si="962"/>
        <v>70</v>
      </c>
      <c r="P8801" s="15" t="str">
        <f t="shared" ca="1" si="963"/>
        <v>0-90d</v>
      </c>
      <c r="Q8801" s="17">
        <f ca="1">IF(P8801="0-90d",0,IF(P8801="91-180d",INDEX(Assumptions!$F$8:$F$12,MATCH(B8801,Assumptions!$A$8:$A$12,0)),IF(P8801="181-365d",INDEX(Assumptions!$G$8:$G$12,MATCH(B8801,Assumptions!$A$8:$A$12,0)),INDEX(Assumptions!$H$8:$H$12,MATCH(B8801,Assumptions!$A$8:$A$12,0)))))</f>
        <v>0</v>
      </c>
      <c r="R8801" s="14">
        <f t="shared" ca="1" si="964"/>
        <v>0</v>
      </c>
      <c r="S8801" s="14">
        <f t="shared" ca="1" si="965"/>
        <v>1167116.99</v>
      </c>
      <c r="T8801" s="11" t="s">
        <v>25</v>
      </c>
      <c r="U8801" s="18" t="s">
        <v>36</v>
      </c>
    </row>
    <row r="8802" spans="1:21" ht="15" customHeight="1" x14ac:dyDescent="0.15">
      <c r="A8802" s="10" t="s">
        <v>8850</v>
      </c>
      <c r="B8802" s="11" t="s">
        <v>28</v>
      </c>
      <c r="C8802" s="11" t="s">
        <v>29</v>
      </c>
      <c r="D8802" s="12">
        <v>45994</v>
      </c>
      <c r="E8802" s="11">
        <v>2991</v>
      </c>
      <c r="F8802" s="11" t="s">
        <v>24</v>
      </c>
      <c r="G8802" s="13">
        <v>6581.89</v>
      </c>
      <c r="H8802" s="14">
        <f t="shared" si="959"/>
        <v>19686432.990000002</v>
      </c>
      <c r="I8802" s="14">
        <f>IF(F8802="GHS",H8802,H8802*Assumptions!$B$4)</f>
        <v>212613476.29200003</v>
      </c>
      <c r="J8802" s="15" t="str">
        <f>INDEX(Assumptions!$B$8:$B$12,MATCH(B8802,Assumptions!$A$8:$A$12,0))</f>
        <v>Fair Value Less Costs to Sell</v>
      </c>
      <c r="K8802" s="16">
        <f>G8802/(1-INDEX(Assumptions!$D$8:$D$12,MATCH(B8802,Assumptions!$A$8:$A$12,0)))</f>
        <v>7479.420454545455</v>
      </c>
      <c r="L8802" s="16">
        <f t="shared" si="960"/>
        <v>197.45670000000001</v>
      </c>
      <c r="M8802" s="16">
        <f t="shared" si="961"/>
        <v>373.97102272727278</v>
      </c>
      <c r="N8802" s="14">
        <f>E8802*(K8802-L8802-M8802)*IF(F8802="GHS",1,Assumptions!$B$4)</f>
        <v>223147507.61737642</v>
      </c>
      <c r="O8802" s="15">
        <f t="shared" ca="1" si="962"/>
        <v>292</v>
      </c>
      <c r="P8802" s="15" t="str">
        <f t="shared" ca="1" si="963"/>
        <v>181-365d</v>
      </c>
      <c r="Q8802" s="17">
        <f ca="1">IF(P8802="0-90d",0,IF(P8802="91-180d",INDEX(Assumptions!$F$8:$F$12,MATCH(B8802,Assumptions!$A$8:$A$12,0)),IF(P8802="181-365d",INDEX(Assumptions!$G$8:$G$12,MATCH(B8802,Assumptions!$A$8:$A$12,0)),INDEX(Assumptions!$H$8:$H$12,MATCH(B8802,Assumptions!$A$8:$A$12,0)))))</f>
        <v>0.1</v>
      </c>
      <c r="R8802" s="14">
        <f t="shared" ca="1" si="964"/>
        <v>21261347.629200004</v>
      </c>
      <c r="S8802" s="14">
        <f t="shared" ca="1" si="965"/>
        <v>191352128.66280001</v>
      </c>
      <c r="T8802" s="11" t="s">
        <v>25</v>
      </c>
      <c r="U8802" s="18" t="s">
        <v>26</v>
      </c>
    </row>
    <row r="8803" spans="1:21" ht="15" customHeight="1" x14ac:dyDescent="0.15">
      <c r="A8803" s="10" t="s">
        <v>8851</v>
      </c>
      <c r="B8803" s="11" t="s">
        <v>41</v>
      </c>
      <c r="C8803" s="11" t="s">
        <v>42</v>
      </c>
      <c r="D8803" s="12">
        <v>46035</v>
      </c>
      <c r="E8803" s="11">
        <v>4034</v>
      </c>
      <c r="F8803" s="11" t="s">
        <v>33</v>
      </c>
      <c r="G8803" s="13">
        <v>591.61</v>
      </c>
      <c r="H8803" s="14">
        <f t="shared" si="959"/>
        <v>2386554.7400000002</v>
      </c>
      <c r="I8803" s="14">
        <f>IF(F8803="GHS",H8803,H8803*Assumptions!$B$4)</f>
        <v>2386554.7400000002</v>
      </c>
      <c r="J8803" s="15" t="str">
        <f>INDEX(Assumptions!$B$8:$B$12,MATCH(B8803,Assumptions!$A$8:$A$12,0))</f>
        <v>Weighted Average</v>
      </c>
      <c r="K8803" s="16">
        <f>G8803/(1-INDEX(Assumptions!$D$8:$D$12,MATCH(B8803,Assumptions!$A$8:$A$12,0)))</f>
        <v>910.16923076923081</v>
      </c>
      <c r="L8803" s="16">
        <f t="shared" si="960"/>
        <v>17.7483</v>
      </c>
      <c r="M8803" s="16">
        <f t="shared" si="961"/>
        <v>45.508461538461546</v>
      </c>
      <c r="N8803" s="14">
        <f>E8803*(K8803-L8803-M8803)*IF(F8803="GHS",1,Assumptions!$B$4)</f>
        <v>3416444.900876923</v>
      </c>
      <c r="O8803" s="15">
        <f t="shared" ca="1" si="962"/>
        <v>251</v>
      </c>
      <c r="P8803" s="15" t="str">
        <f t="shared" ca="1" si="963"/>
        <v>181-365d</v>
      </c>
      <c r="Q8803" s="17">
        <f ca="1">IF(P8803="0-90d",0,IF(P8803="91-180d",INDEX(Assumptions!$F$8:$F$12,MATCH(B8803,Assumptions!$A$8:$A$12,0)),IF(P8803="181-365d",INDEX(Assumptions!$G$8:$G$12,MATCH(B8803,Assumptions!$A$8:$A$12,0)),INDEX(Assumptions!$H$8:$H$12,MATCH(B8803,Assumptions!$A$8:$A$12,0)))))</f>
        <v>0.35</v>
      </c>
      <c r="R8803" s="14">
        <f t="shared" ca="1" si="964"/>
        <v>835294.15899999999</v>
      </c>
      <c r="S8803" s="14">
        <f t="shared" ca="1" si="965"/>
        <v>1551260.5810000002</v>
      </c>
      <c r="T8803" s="11" t="s">
        <v>25</v>
      </c>
      <c r="U8803" s="18" t="s">
        <v>26</v>
      </c>
    </row>
    <row r="8804" spans="1:21" ht="15" customHeight="1" x14ac:dyDescent="0.15">
      <c r="A8804" s="10" t="s">
        <v>8852</v>
      </c>
      <c r="B8804" s="11" t="s">
        <v>28</v>
      </c>
      <c r="C8804" s="11" t="s">
        <v>55</v>
      </c>
      <c r="D8804" s="12">
        <v>46137</v>
      </c>
      <c r="E8804" s="11">
        <v>303</v>
      </c>
      <c r="F8804" s="11" t="s">
        <v>24</v>
      </c>
      <c r="G8804" s="13">
        <v>8241.92</v>
      </c>
      <c r="H8804" s="14">
        <f t="shared" si="959"/>
        <v>2497301.7600000002</v>
      </c>
      <c r="I8804" s="14">
        <f>IF(F8804="GHS",H8804,H8804*Assumptions!$B$4)</f>
        <v>26970859.008000005</v>
      </c>
      <c r="J8804" s="15" t="str">
        <f>INDEX(Assumptions!$B$8:$B$12,MATCH(B8804,Assumptions!$A$8:$A$12,0))</f>
        <v>Fair Value Less Costs to Sell</v>
      </c>
      <c r="K8804" s="16">
        <f>G8804/(1-INDEX(Assumptions!$D$8:$D$12,MATCH(B8804,Assumptions!$A$8:$A$12,0)))</f>
        <v>9365.818181818182</v>
      </c>
      <c r="L8804" s="16">
        <f t="shared" si="960"/>
        <v>247.2576</v>
      </c>
      <c r="M8804" s="16">
        <f t="shared" si="961"/>
        <v>468.29090909090911</v>
      </c>
      <c r="N8804" s="14">
        <f>E8804*(K8804-L8804-M8804)*IF(F8804="GHS",1,Assumptions!$B$4)</f>
        <v>28307142.477032728</v>
      </c>
      <c r="O8804" s="15">
        <f t="shared" ca="1" si="962"/>
        <v>149</v>
      </c>
      <c r="P8804" s="15" t="str">
        <f t="shared" ca="1" si="963"/>
        <v>91-180d</v>
      </c>
      <c r="Q8804" s="17">
        <f ca="1">IF(P8804="0-90d",0,IF(P8804="91-180d",INDEX(Assumptions!$F$8:$F$12,MATCH(B8804,Assumptions!$A$8:$A$12,0)),IF(P8804="181-365d",INDEX(Assumptions!$G$8:$G$12,MATCH(B8804,Assumptions!$A$8:$A$12,0)),INDEX(Assumptions!$H$8:$H$12,MATCH(B8804,Assumptions!$A$8:$A$12,0)))))</f>
        <v>0.02</v>
      </c>
      <c r="R8804" s="14">
        <f t="shared" ca="1" si="964"/>
        <v>539417.18016000011</v>
      </c>
      <c r="S8804" s="14">
        <f t="shared" si="965"/>
        <v>0</v>
      </c>
      <c r="T8804" s="11" t="s">
        <v>39</v>
      </c>
      <c r="U8804" s="18" t="s">
        <v>26</v>
      </c>
    </row>
    <row r="8805" spans="1:21" ht="15" customHeight="1" x14ac:dyDescent="0.15">
      <c r="A8805" s="10" t="s">
        <v>8853</v>
      </c>
      <c r="B8805" s="11" t="s">
        <v>41</v>
      </c>
      <c r="C8805" s="11" t="s">
        <v>49</v>
      </c>
      <c r="D8805" s="12">
        <v>46084</v>
      </c>
      <c r="E8805" s="11">
        <v>2010</v>
      </c>
      <c r="F8805" s="11" t="s">
        <v>33</v>
      </c>
      <c r="G8805" s="13">
        <v>422</v>
      </c>
      <c r="H8805" s="14">
        <f t="shared" si="959"/>
        <v>848220</v>
      </c>
      <c r="I8805" s="14">
        <f>IF(F8805="GHS",H8805,H8805*Assumptions!$B$4)</f>
        <v>848220</v>
      </c>
      <c r="J8805" s="15" t="str">
        <f>INDEX(Assumptions!$B$8:$B$12,MATCH(B8805,Assumptions!$A$8:$A$12,0))</f>
        <v>Weighted Average</v>
      </c>
      <c r="K8805" s="16">
        <f>G8805/(1-INDEX(Assumptions!$D$8:$D$12,MATCH(B8805,Assumptions!$A$8:$A$12,0)))</f>
        <v>649.23076923076917</v>
      </c>
      <c r="L8805" s="16">
        <f t="shared" si="960"/>
        <v>12.66</v>
      </c>
      <c r="M8805" s="16">
        <f t="shared" si="961"/>
        <v>32.46153846153846</v>
      </c>
      <c r="N8805" s="14">
        <f>E8805*(K8805-L8805-M8805)*IF(F8805="GHS",1,Assumptions!$B$4)</f>
        <v>1214259.5538461539</v>
      </c>
      <c r="O8805" s="15">
        <f t="shared" ca="1" si="962"/>
        <v>202</v>
      </c>
      <c r="P8805" s="15" t="str">
        <f t="shared" ca="1" si="963"/>
        <v>181-365d</v>
      </c>
      <c r="Q8805" s="17">
        <f ca="1">IF(P8805="0-90d",0,IF(P8805="91-180d",INDEX(Assumptions!$F$8:$F$12,MATCH(B8805,Assumptions!$A$8:$A$12,0)),IF(P8805="181-365d",INDEX(Assumptions!$G$8:$G$12,MATCH(B8805,Assumptions!$A$8:$A$12,0)),INDEX(Assumptions!$H$8:$H$12,MATCH(B8805,Assumptions!$A$8:$A$12,0)))))</f>
        <v>0.35</v>
      </c>
      <c r="R8805" s="14">
        <f t="shared" ca="1" si="964"/>
        <v>296877</v>
      </c>
      <c r="S8805" s="14">
        <f t="shared" ca="1" si="965"/>
        <v>551343</v>
      </c>
      <c r="T8805" s="11" t="s">
        <v>25</v>
      </c>
      <c r="U8805" s="18" t="s">
        <v>26</v>
      </c>
    </row>
    <row r="8806" spans="1:21" ht="15" customHeight="1" x14ac:dyDescent="0.15">
      <c r="A8806" s="10" t="s">
        <v>8854</v>
      </c>
      <c r="B8806" s="11" t="s">
        <v>46</v>
      </c>
      <c r="C8806" s="11" t="s">
        <v>119</v>
      </c>
      <c r="D8806" s="12">
        <v>46173</v>
      </c>
      <c r="E8806" s="11">
        <v>52</v>
      </c>
      <c r="F8806" s="11" t="s">
        <v>33</v>
      </c>
      <c r="G8806" s="13">
        <v>516294.34</v>
      </c>
      <c r="H8806" s="14">
        <f t="shared" si="959"/>
        <v>26847305.68</v>
      </c>
      <c r="I8806" s="14">
        <f>IF(F8806="GHS",H8806,H8806*Assumptions!$B$4)</f>
        <v>26847305.68</v>
      </c>
      <c r="J8806" s="15" t="str">
        <f>INDEX(Assumptions!$B$8:$B$12,MATCH(B8806,Assumptions!$A$8:$A$12,0))</f>
        <v>Specific Identification</v>
      </c>
      <c r="K8806" s="16">
        <f>G8806/(1-INDEX(Assumptions!$D$8:$D$12,MATCH(B8806,Assumptions!$A$8:$A$12,0)))</f>
        <v>661915.8205128205</v>
      </c>
      <c r="L8806" s="16">
        <f t="shared" si="960"/>
        <v>15488.8302</v>
      </c>
      <c r="M8806" s="16">
        <f t="shared" si="961"/>
        <v>33095.791025641025</v>
      </c>
      <c r="N8806" s="14">
        <f>E8806*(K8806-L8806-M8806)*IF(F8806="GHS",1,Assumptions!$B$4)</f>
        <v>31893222.362933334</v>
      </c>
      <c r="O8806" s="15">
        <f t="shared" ca="1" si="962"/>
        <v>113</v>
      </c>
      <c r="P8806" s="15" t="str">
        <f t="shared" ca="1" si="963"/>
        <v>91-180d</v>
      </c>
      <c r="Q8806" s="17">
        <f ca="1">IF(P8806="0-90d",0,IF(P8806="91-180d",INDEX(Assumptions!$F$8:$F$12,MATCH(B8806,Assumptions!$A$8:$A$12,0)),IF(P8806="181-365d",INDEX(Assumptions!$G$8:$G$12,MATCH(B8806,Assumptions!$A$8:$A$12,0)),INDEX(Assumptions!$H$8:$H$12,MATCH(B8806,Assumptions!$A$8:$A$12,0)))))</f>
        <v>0</v>
      </c>
      <c r="R8806" s="14">
        <f t="shared" ca="1" si="964"/>
        <v>0</v>
      </c>
      <c r="S8806" s="14">
        <f t="shared" ca="1" si="965"/>
        <v>26847305.68</v>
      </c>
      <c r="T8806" s="11" t="s">
        <v>25</v>
      </c>
      <c r="U8806" s="18" t="s">
        <v>26</v>
      </c>
    </row>
    <row r="8807" spans="1:21" ht="15" customHeight="1" x14ac:dyDescent="0.15">
      <c r="A8807" s="10" t="s">
        <v>8855</v>
      </c>
      <c r="B8807" s="11" t="s">
        <v>28</v>
      </c>
      <c r="C8807" s="11" t="s">
        <v>55</v>
      </c>
      <c r="D8807" s="12">
        <v>46037</v>
      </c>
      <c r="E8807" s="11">
        <v>617</v>
      </c>
      <c r="F8807" s="11" t="s">
        <v>24</v>
      </c>
      <c r="G8807" s="13">
        <v>15033.89</v>
      </c>
      <c r="H8807" s="14">
        <f t="shared" si="959"/>
        <v>9275910.129999999</v>
      </c>
      <c r="I8807" s="14">
        <f>IF(F8807="GHS",H8807,H8807*Assumptions!$B$4)</f>
        <v>100179829.404</v>
      </c>
      <c r="J8807" s="15" t="str">
        <f>INDEX(Assumptions!$B$8:$B$12,MATCH(B8807,Assumptions!$A$8:$A$12,0))</f>
        <v>Fair Value Less Costs to Sell</v>
      </c>
      <c r="K8807" s="16">
        <f>G8807/(1-INDEX(Assumptions!$D$8:$D$12,MATCH(B8807,Assumptions!$A$8:$A$12,0)))</f>
        <v>17083.965909090908</v>
      </c>
      <c r="L8807" s="16">
        <f t="shared" si="960"/>
        <v>451.01669999999996</v>
      </c>
      <c r="M8807" s="16">
        <f t="shared" si="961"/>
        <v>854.19829545454547</v>
      </c>
      <c r="N8807" s="14">
        <f>E8807*(K8807-L8807-M8807)*IF(F8807="GHS",1,Assumptions!$B$4)</f>
        <v>105143284.58810727</v>
      </c>
      <c r="O8807" s="15">
        <f t="shared" ca="1" si="962"/>
        <v>249</v>
      </c>
      <c r="P8807" s="15" t="str">
        <f t="shared" ca="1" si="963"/>
        <v>181-365d</v>
      </c>
      <c r="Q8807" s="17">
        <f ca="1">IF(P8807="0-90d",0,IF(P8807="91-180d",INDEX(Assumptions!$F$8:$F$12,MATCH(B8807,Assumptions!$A$8:$A$12,0)),IF(P8807="181-365d",INDEX(Assumptions!$G$8:$G$12,MATCH(B8807,Assumptions!$A$8:$A$12,0)),INDEX(Assumptions!$H$8:$H$12,MATCH(B8807,Assumptions!$A$8:$A$12,0)))))</f>
        <v>0.1</v>
      </c>
      <c r="R8807" s="14">
        <f t="shared" ca="1" si="964"/>
        <v>10017982.940400001</v>
      </c>
      <c r="S8807" s="14">
        <f t="shared" ca="1" si="965"/>
        <v>90161846.463599995</v>
      </c>
      <c r="T8807" s="11" t="s">
        <v>25</v>
      </c>
      <c r="U8807" s="18" t="s">
        <v>26</v>
      </c>
    </row>
    <row r="8808" spans="1:21" ht="15" customHeight="1" x14ac:dyDescent="0.15">
      <c r="A8808" s="10" t="s">
        <v>8856</v>
      </c>
      <c r="B8808" s="11" t="s">
        <v>28</v>
      </c>
      <c r="C8808" s="11" t="s">
        <v>35</v>
      </c>
      <c r="D8808" s="12">
        <v>46040</v>
      </c>
      <c r="E8808" s="11">
        <v>3660</v>
      </c>
      <c r="F8808" s="11" t="s">
        <v>24</v>
      </c>
      <c r="G8808" s="13">
        <v>3782.78</v>
      </c>
      <c r="H8808" s="14">
        <f t="shared" si="959"/>
        <v>13844974.800000001</v>
      </c>
      <c r="I8808" s="14">
        <f>IF(F8808="GHS",H8808,H8808*Assumptions!$B$4)</f>
        <v>149525727.84</v>
      </c>
      <c r="J8808" s="15" t="str">
        <f>INDEX(Assumptions!$B$8:$B$12,MATCH(B8808,Assumptions!$A$8:$A$12,0))</f>
        <v>Fair Value Less Costs to Sell</v>
      </c>
      <c r="K8808" s="16">
        <f>G8808/(1-INDEX(Assumptions!$D$8:$D$12,MATCH(B8808,Assumptions!$A$8:$A$12,0)))</f>
        <v>4298.6136363636369</v>
      </c>
      <c r="L8808" s="16">
        <f t="shared" si="960"/>
        <v>113.4834</v>
      </c>
      <c r="M8808" s="16">
        <f t="shared" si="961"/>
        <v>214.93068181818185</v>
      </c>
      <c r="N8808" s="14">
        <f>E8808*(K8808-L8808-M8808)*IF(F8808="GHS",1,Assumptions!$B$4)</f>
        <v>156934047.99207276</v>
      </c>
      <c r="O8808" s="15">
        <f t="shared" ca="1" si="962"/>
        <v>246</v>
      </c>
      <c r="P8808" s="15" t="str">
        <f t="shared" ca="1" si="963"/>
        <v>181-365d</v>
      </c>
      <c r="Q8808" s="17">
        <f ca="1">IF(P8808="0-90d",0,IF(P8808="91-180d",INDEX(Assumptions!$F$8:$F$12,MATCH(B8808,Assumptions!$A$8:$A$12,0)),IF(P8808="181-365d",INDEX(Assumptions!$G$8:$G$12,MATCH(B8808,Assumptions!$A$8:$A$12,0)),INDEX(Assumptions!$H$8:$H$12,MATCH(B8808,Assumptions!$A$8:$A$12,0)))))</f>
        <v>0.1</v>
      </c>
      <c r="R8808" s="14">
        <f t="shared" ca="1" si="964"/>
        <v>14952572.784000002</v>
      </c>
      <c r="S8808" s="14">
        <f t="shared" ca="1" si="965"/>
        <v>134573155.05599999</v>
      </c>
      <c r="T8808" s="11" t="s">
        <v>25</v>
      </c>
      <c r="U8808" s="18" t="s">
        <v>26</v>
      </c>
    </row>
    <row r="8809" spans="1:21" ht="15" customHeight="1" x14ac:dyDescent="0.15">
      <c r="A8809" s="10" t="s">
        <v>8857</v>
      </c>
      <c r="B8809" s="11" t="s">
        <v>31</v>
      </c>
      <c r="C8809" s="11" t="s">
        <v>76</v>
      </c>
      <c r="D8809" s="12">
        <v>46069</v>
      </c>
      <c r="E8809" s="11">
        <v>1946</v>
      </c>
      <c r="F8809" s="11" t="s">
        <v>33</v>
      </c>
      <c r="G8809" s="13">
        <v>3133.53</v>
      </c>
      <c r="H8809" s="14">
        <f t="shared" si="959"/>
        <v>6097849.3800000008</v>
      </c>
      <c r="I8809" s="14">
        <f>IF(F8809="GHS",H8809,H8809*Assumptions!$B$4)</f>
        <v>6097849.3800000008</v>
      </c>
      <c r="J8809" s="15" t="str">
        <f>INDEX(Assumptions!$B$8:$B$12,MATCH(B8809,Assumptions!$A$8:$A$12,0))</f>
        <v>Weighted Average</v>
      </c>
      <c r="K8809" s="16">
        <f>G8809/(1-INDEX(Assumptions!$D$8:$D$12,MATCH(B8809,Assumptions!$A$8:$A$12,0)))</f>
        <v>4352.125</v>
      </c>
      <c r="L8809" s="16">
        <f t="shared" si="960"/>
        <v>94.005899999999997</v>
      </c>
      <c r="M8809" s="16">
        <f t="shared" si="961"/>
        <v>217.60625000000002</v>
      </c>
      <c r="N8809" s="14">
        <f>E8809*(K8809-L8809-M8809)*IF(F8809="GHS",1,Assumptions!$B$4)</f>
        <v>7862838.0060999999</v>
      </c>
      <c r="O8809" s="15">
        <f t="shared" ca="1" si="962"/>
        <v>217</v>
      </c>
      <c r="P8809" s="15" t="str">
        <f t="shared" ca="1" si="963"/>
        <v>181-365d</v>
      </c>
      <c r="Q8809" s="17">
        <f ca="1">IF(P8809="0-90d",0,IF(P8809="91-180d",INDEX(Assumptions!$F$8:$F$12,MATCH(B8809,Assumptions!$A$8:$A$12,0)),IF(P8809="181-365d",INDEX(Assumptions!$G$8:$G$12,MATCH(B8809,Assumptions!$A$8:$A$12,0)),INDEX(Assumptions!$H$8:$H$12,MATCH(B8809,Assumptions!$A$8:$A$12,0)))))</f>
        <v>0.2</v>
      </c>
      <c r="R8809" s="14">
        <f t="shared" ca="1" si="964"/>
        <v>1219569.8760000002</v>
      </c>
      <c r="S8809" s="14">
        <f t="shared" ca="1" si="965"/>
        <v>4878279.5040000007</v>
      </c>
      <c r="T8809" s="11" t="s">
        <v>25</v>
      </c>
      <c r="U8809" s="18" t="s">
        <v>26</v>
      </c>
    </row>
    <row r="8810" spans="1:21" ht="15" customHeight="1" x14ac:dyDescent="0.15">
      <c r="A8810" s="10" t="s">
        <v>8858</v>
      </c>
      <c r="B8810" s="11" t="s">
        <v>31</v>
      </c>
      <c r="C8810" s="11" t="s">
        <v>32</v>
      </c>
      <c r="D8810" s="12">
        <v>45911</v>
      </c>
      <c r="E8810" s="11">
        <v>1254</v>
      </c>
      <c r="F8810" s="11" t="s">
        <v>33</v>
      </c>
      <c r="G8810" s="13">
        <v>1324.91</v>
      </c>
      <c r="H8810" s="14">
        <f t="shared" si="959"/>
        <v>1661437.1400000001</v>
      </c>
      <c r="I8810" s="14">
        <f>IF(F8810="GHS",H8810,H8810*Assumptions!$B$4)</f>
        <v>1661437.1400000001</v>
      </c>
      <c r="J8810" s="15" t="str">
        <f>INDEX(Assumptions!$B$8:$B$12,MATCH(B8810,Assumptions!$A$8:$A$12,0))</f>
        <v>Weighted Average</v>
      </c>
      <c r="K8810" s="16">
        <f>G8810/(1-INDEX(Assumptions!$D$8:$D$12,MATCH(B8810,Assumptions!$A$8:$A$12,0)))</f>
        <v>1840.1527777777781</v>
      </c>
      <c r="L8810" s="16">
        <f t="shared" si="960"/>
        <v>39.747300000000003</v>
      </c>
      <c r="M8810" s="16">
        <f t="shared" si="961"/>
        <v>92.007638888888906</v>
      </c>
      <c r="N8810" s="14">
        <f>E8810*(K8810-L8810-M8810)*IF(F8810="GHS",1,Assumptions!$B$4)</f>
        <v>2142330.8899666667</v>
      </c>
      <c r="O8810" s="15">
        <f t="shared" ca="1" si="962"/>
        <v>375</v>
      </c>
      <c r="P8810" s="15" t="str">
        <f t="shared" ca="1" si="963"/>
        <v>365d+</v>
      </c>
      <c r="Q8810" s="17">
        <f ca="1">IF(P8810="0-90d",0,IF(P8810="91-180d",INDEX(Assumptions!$F$8:$F$12,MATCH(B8810,Assumptions!$A$8:$A$12,0)),IF(P8810="181-365d",INDEX(Assumptions!$G$8:$G$12,MATCH(B8810,Assumptions!$A$8:$A$12,0)),INDEX(Assumptions!$H$8:$H$12,MATCH(B8810,Assumptions!$A$8:$A$12,0)))))</f>
        <v>0.6</v>
      </c>
      <c r="R8810" s="14">
        <f t="shared" ca="1" si="964"/>
        <v>996862.28399999999</v>
      </c>
      <c r="S8810" s="14">
        <f t="shared" ca="1" si="965"/>
        <v>664574.85600000015</v>
      </c>
      <c r="T8810" s="11" t="s">
        <v>25</v>
      </c>
      <c r="U8810" s="18" t="s">
        <v>26</v>
      </c>
    </row>
    <row r="8811" spans="1:21" ht="15" customHeight="1" x14ac:dyDescent="0.15">
      <c r="A8811" s="10" t="s">
        <v>8859</v>
      </c>
      <c r="B8811" s="11" t="s">
        <v>31</v>
      </c>
      <c r="C8811" s="11" t="s">
        <v>63</v>
      </c>
      <c r="D8811" s="12">
        <v>45800</v>
      </c>
      <c r="E8811" s="11">
        <v>2631</v>
      </c>
      <c r="F8811" s="11" t="s">
        <v>33</v>
      </c>
      <c r="G8811" s="13">
        <v>2244.88</v>
      </c>
      <c r="H8811" s="14">
        <f t="shared" si="959"/>
        <v>5906279.2800000003</v>
      </c>
      <c r="I8811" s="14">
        <f>IF(F8811="GHS",H8811,H8811*Assumptions!$B$4)</f>
        <v>5906279.2800000003</v>
      </c>
      <c r="J8811" s="15" t="str">
        <f>INDEX(Assumptions!$B$8:$B$12,MATCH(B8811,Assumptions!$A$8:$A$12,0))</f>
        <v>Weighted Average</v>
      </c>
      <c r="K8811" s="16">
        <f>G8811/(1-INDEX(Assumptions!$D$8:$D$12,MATCH(B8811,Assumptions!$A$8:$A$12,0)))</f>
        <v>3117.8888888888891</v>
      </c>
      <c r="L8811" s="16">
        <f t="shared" si="960"/>
        <v>67.346400000000003</v>
      </c>
      <c r="M8811" s="16">
        <f t="shared" si="961"/>
        <v>155.89444444444447</v>
      </c>
      <c r="N8811" s="14">
        <f>E8811*(K8811-L8811-M8811)*IF(F8811="GHS",1,Assumptions!$B$4)</f>
        <v>7615819.004933334</v>
      </c>
      <c r="O8811" s="15">
        <f t="shared" ca="1" si="962"/>
        <v>486</v>
      </c>
      <c r="P8811" s="15" t="str">
        <f t="shared" ca="1" si="963"/>
        <v>365d+</v>
      </c>
      <c r="Q8811" s="17">
        <f ca="1">IF(P8811="0-90d",0,IF(P8811="91-180d",INDEX(Assumptions!$F$8:$F$12,MATCH(B8811,Assumptions!$A$8:$A$12,0)),IF(P8811="181-365d",INDEX(Assumptions!$G$8:$G$12,MATCH(B8811,Assumptions!$A$8:$A$12,0)),INDEX(Assumptions!$H$8:$H$12,MATCH(B8811,Assumptions!$A$8:$A$12,0)))))</f>
        <v>0.6</v>
      </c>
      <c r="R8811" s="14">
        <f t="shared" ca="1" si="964"/>
        <v>3543767.568</v>
      </c>
      <c r="S8811" s="14">
        <f t="shared" ca="1" si="965"/>
        <v>2362511.7120000003</v>
      </c>
      <c r="T8811" s="11" t="s">
        <v>25</v>
      </c>
      <c r="U8811" s="18" t="s">
        <v>26</v>
      </c>
    </row>
    <row r="8812" spans="1:21" ht="15" customHeight="1" x14ac:dyDescent="0.15">
      <c r="A8812" s="10" t="s">
        <v>8860</v>
      </c>
      <c r="B8812" s="11" t="s">
        <v>41</v>
      </c>
      <c r="C8812" s="11" t="s">
        <v>44</v>
      </c>
      <c r="D8812" s="12">
        <v>46031</v>
      </c>
      <c r="E8812" s="11">
        <v>3376</v>
      </c>
      <c r="F8812" s="11" t="s">
        <v>33</v>
      </c>
      <c r="G8812" s="13">
        <v>695.41</v>
      </c>
      <c r="H8812" s="14">
        <f t="shared" si="959"/>
        <v>2347704.1599999997</v>
      </c>
      <c r="I8812" s="14">
        <f>IF(F8812="GHS",H8812,H8812*Assumptions!$B$4)</f>
        <v>2347704.1599999997</v>
      </c>
      <c r="J8812" s="15" t="str">
        <f>INDEX(Assumptions!$B$8:$B$12,MATCH(B8812,Assumptions!$A$8:$A$12,0))</f>
        <v>Weighted Average</v>
      </c>
      <c r="K8812" s="16">
        <f>G8812/(1-INDEX(Assumptions!$D$8:$D$12,MATCH(B8812,Assumptions!$A$8:$A$12,0)))</f>
        <v>1069.8615384615384</v>
      </c>
      <c r="L8812" s="16">
        <f t="shared" si="960"/>
        <v>20.862299999999998</v>
      </c>
      <c r="M8812" s="16">
        <f t="shared" si="961"/>
        <v>53.493076923076927</v>
      </c>
      <c r="N8812" s="14">
        <f>E8812*(K8812-L8812-M8812)*IF(F8812="GHS",1,Assumptions!$B$4)</f>
        <v>3360828.8013538457</v>
      </c>
      <c r="O8812" s="15">
        <f t="shared" ca="1" si="962"/>
        <v>255</v>
      </c>
      <c r="P8812" s="15" t="str">
        <f t="shared" ca="1" si="963"/>
        <v>181-365d</v>
      </c>
      <c r="Q8812" s="17">
        <f ca="1">IF(P8812="0-90d",0,IF(P8812="91-180d",INDEX(Assumptions!$F$8:$F$12,MATCH(B8812,Assumptions!$A$8:$A$12,0)),IF(P8812="181-365d",INDEX(Assumptions!$G$8:$G$12,MATCH(B8812,Assumptions!$A$8:$A$12,0)),INDEX(Assumptions!$H$8:$H$12,MATCH(B8812,Assumptions!$A$8:$A$12,0)))))</f>
        <v>0.35</v>
      </c>
      <c r="R8812" s="14">
        <f t="shared" ca="1" si="964"/>
        <v>821696.45599999989</v>
      </c>
      <c r="S8812" s="14">
        <f t="shared" ca="1" si="965"/>
        <v>1526007.7039999999</v>
      </c>
      <c r="T8812" s="11" t="s">
        <v>25</v>
      </c>
      <c r="U8812" s="18" t="s">
        <v>26</v>
      </c>
    </row>
    <row r="8813" spans="1:21" ht="15" customHeight="1" x14ac:dyDescent="0.15">
      <c r="A8813" s="10" t="s">
        <v>8861</v>
      </c>
      <c r="B8813" s="11" t="s">
        <v>31</v>
      </c>
      <c r="C8813" s="11" t="s">
        <v>76</v>
      </c>
      <c r="D8813" s="12">
        <v>45850</v>
      </c>
      <c r="E8813" s="11">
        <v>4397</v>
      </c>
      <c r="F8813" s="11" t="s">
        <v>33</v>
      </c>
      <c r="G8813" s="13">
        <v>1809.17</v>
      </c>
      <c r="H8813" s="14">
        <f t="shared" si="959"/>
        <v>7954920.4900000002</v>
      </c>
      <c r="I8813" s="14">
        <f>IF(F8813="GHS",H8813,H8813*Assumptions!$B$4)</f>
        <v>7954920.4900000002</v>
      </c>
      <c r="J8813" s="15" t="str">
        <f>INDEX(Assumptions!$B$8:$B$12,MATCH(B8813,Assumptions!$A$8:$A$12,0))</f>
        <v>Weighted Average</v>
      </c>
      <c r="K8813" s="16">
        <f>G8813/(1-INDEX(Assumptions!$D$8:$D$12,MATCH(B8813,Assumptions!$A$8:$A$12,0)))</f>
        <v>2512.7361111111113</v>
      </c>
      <c r="L8813" s="16">
        <f t="shared" si="960"/>
        <v>54.275100000000002</v>
      </c>
      <c r="M8813" s="16">
        <f t="shared" si="961"/>
        <v>125.63680555555557</v>
      </c>
      <c r="N8813" s="14">
        <f>E8813*(K8813-L8813-M8813)*IF(F8813="GHS",1,Assumptions!$B$4)</f>
        <v>10257428.031827779</v>
      </c>
      <c r="O8813" s="15">
        <f t="shared" ca="1" si="962"/>
        <v>436</v>
      </c>
      <c r="P8813" s="15" t="str">
        <f t="shared" ca="1" si="963"/>
        <v>365d+</v>
      </c>
      <c r="Q8813" s="17">
        <f ca="1">IF(P8813="0-90d",0,IF(P8813="91-180d",INDEX(Assumptions!$F$8:$F$12,MATCH(B8813,Assumptions!$A$8:$A$12,0)),IF(P8813="181-365d",INDEX(Assumptions!$G$8:$G$12,MATCH(B8813,Assumptions!$A$8:$A$12,0)),INDEX(Assumptions!$H$8:$H$12,MATCH(B8813,Assumptions!$A$8:$A$12,0)))))</f>
        <v>0.6</v>
      </c>
      <c r="R8813" s="14">
        <f t="shared" ca="1" si="964"/>
        <v>4772952.2939999998</v>
      </c>
      <c r="S8813" s="14">
        <f t="shared" ca="1" si="965"/>
        <v>3181968.1960000005</v>
      </c>
      <c r="T8813" s="11" t="s">
        <v>25</v>
      </c>
      <c r="U8813" s="18" t="s">
        <v>26</v>
      </c>
    </row>
    <row r="8814" spans="1:21" ht="15" customHeight="1" x14ac:dyDescent="0.15">
      <c r="A8814" s="10" t="s">
        <v>8862</v>
      </c>
      <c r="B8814" s="11" t="s">
        <v>41</v>
      </c>
      <c r="C8814" s="11" t="s">
        <v>44</v>
      </c>
      <c r="D8814" s="12">
        <v>46034</v>
      </c>
      <c r="E8814" s="11">
        <v>3402</v>
      </c>
      <c r="F8814" s="11" t="s">
        <v>33</v>
      </c>
      <c r="G8814" s="13">
        <v>349.97</v>
      </c>
      <c r="H8814" s="14">
        <f t="shared" si="959"/>
        <v>1190597.9400000002</v>
      </c>
      <c r="I8814" s="14">
        <f>IF(F8814="GHS",H8814,H8814*Assumptions!$B$4)</f>
        <v>1190597.9400000002</v>
      </c>
      <c r="J8814" s="15" t="str">
        <f>INDEX(Assumptions!$B$8:$B$12,MATCH(B8814,Assumptions!$A$8:$A$12,0))</f>
        <v>Weighted Average</v>
      </c>
      <c r="K8814" s="16">
        <f>G8814/(1-INDEX(Assumptions!$D$8:$D$12,MATCH(B8814,Assumptions!$A$8:$A$12,0)))</f>
        <v>538.4153846153846</v>
      </c>
      <c r="L8814" s="16">
        <f t="shared" si="960"/>
        <v>10.4991</v>
      </c>
      <c r="M8814" s="16">
        <f t="shared" si="961"/>
        <v>26.920769230769231</v>
      </c>
      <c r="N8814" s="14">
        <f>E8814*(K8814-L8814-M8814)*IF(F8814="GHS",1,Assumptions!$B$4)</f>
        <v>1704386.7433384615</v>
      </c>
      <c r="O8814" s="15">
        <f t="shared" ca="1" si="962"/>
        <v>252</v>
      </c>
      <c r="P8814" s="15" t="str">
        <f t="shared" ca="1" si="963"/>
        <v>181-365d</v>
      </c>
      <c r="Q8814" s="17">
        <f ca="1">IF(P8814="0-90d",0,IF(P8814="91-180d",INDEX(Assumptions!$F$8:$F$12,MATCH(B8814,Assumptions!$A$8:$A$12,0)),IF(P8814="181-365d",INDEX(Assumptions!$G$8:$G$12,MATCH(B8814,Assumptions!$A$8:$A$12,0)),INDEX(Assumptions!$H$8:$H$12,MATCH(B8814,Assumptions!$A$8:$A$12,0)))))</f>
        <v>0.35</v>
      </c>
      <c r="R8814" s="14">
        <f t="shared" ca="1" si="964"/>
        <v>416709.27900000004</v>
      </c>
      <c r="S8814" s="14">
        <f t="shared" ca="1" si="965"/>
        <v>773888.66100000008</v>
      </c>
      <c r="T8814" s="11" t="s">
        <v>25</v>
      </c>
      <c r="U8814" s="18" t="s">
        <v>26</v>
      </c>
    </row>
    <row r="8815" spans="1:21" ht="15" customHeight="1" x14ac:dyDescent="0.15">
      <c r="A8815" s="10" t="s">
        <v>8863</v>
      </c>
      <c r="B8815" s="11" t="s">
        <v>31</v>
      </c>
      <c r="C8815" s="11" t="s">
        <v>32</v>
      </c>
      <c r="D8815" s="12">
        <v>46005</v>
      </c>
      <c r="E8815" s="11">
        <v>2482</v>
      </c>
      <c r="F8815" s="11" t="s">
        <v>33</v>
      </c>
      <c r="G8815" s="13">
        <v>1174.3699999999999</v>
      </c>
      <c r="H8815" s="14">
        <f t="shared" si="959"/>
        <v>2914786.34</v>
      </c>
      <c r="I8815" s="14">
        <f>IF(F8815="GHS",H8815,H8815*Assumptions!$B$4)</f>
        <v>2914786.34</v>
      </c>
      <c r="J8815" s="15" t="str">
        <f>INDEX(Assumptions!$B$8:$B$12,MATCH(B8815,Assumptions!$A$8:$A$12,0))</f>
        <v>Weighted Average</v>
      </c>
      <c r="K8815" s="16">
        <f>G8815/(1-INDEX(Assumptions!$D$8:$D$12,MATCH(B8815,Assumptions!$A$8:$A$12,0)))</f>
        <v>1631.0694444444443</v>
      </c>
      <c r="L8815" s="16">
        <f t="shared" si="960"/>
        <v>35.231099999999998</v>
      </c>
      <c r="M8815" s="16">
        <f t="shared" si="961"/>
        <v>81.553472222222226</v>
      </c>
      <c r="N8815" s="14">
        <f>E8815*(K8815-L8815-M8815)*IF(F8815="GHS",1,Assumptions!$B$4)</f>
        <v>3758455.0528555554</v>
      </c>
      <c r="O8815" s="15">
        <f t="shared" ca="1" si="962"/>
        <v>281</v>
      </c>
      <c r="P8815" s="15" t="str">
        <f t="shared" ca="1" si="963"/>
        <v>181-365d</v>
      </c>
      <c r="Q8815" s="17">
        <f ca="1">IF(P8815="0-90d",0,IF(P8815="91-180d",INDEX(Assumptions!$F$8:$F$12,MATCH(B8815,Assumptions!$A$8:$A$12,0)),IF(P8815="181-365d",INDEX(Assumptions!$G$8:$G$12,MATCH(B8815,Assumptions!$A$8:$A$12,0)),INDEX(Assumptions!$H$8:$H$12,MATCH(B8815,Assumptions!$A$8:$A$12,0)))))</f>
        <v>0.2</v>
      </c>
      <c r="R8815" s="14">
        <f t="shared" ca="1" si="964"/>
        <v>582957.26800000004</v>
      </c>
      <c r="S8815" s="14">
        <f t="shared" ca="1" si="965"/>
        <v>2331829.0719999997</v>
      </c>
      <c r="T8815" s="11" t="s">
        <v>25</v>
      </c>
      <c r="U8815" s="18" t="s">
        <v>26</v>
      </c>
    </row>
    <row r="8816" spans="1:21" ht="15" customHeight="1" x14ac:dyDescent="0.15">
      <c r="A8816" s="10" t="s">
        <v>8864</v>
      </c>
      <c r="B8816" s="11" t="s">
        <v>31</v>
      </c>
      <c r="C8816" s="11" t="s">
        <v>32</v>
      </c>
      <c r="D8816" s="12">
        <v>45752</v>
      </c>
      <c r="E8816" s="11">
        <v>4369</v>
      </c>
      <c r="F8816" s="11" t="s">
        <v>33</v>
      </c>
      <c r="G8816" s="13">
        <v>2468.4499999999998</v>
      </c>
      <c r="H8816" s="14">
        <f t="shared" si="959"/>
        <v>10784658.049999999</v>
      </c>
      <c r="I8816" s="14">
        <f>IF(F8816="GHS",H8816,H8816*Assumptions!$B$4)</f>
        <v>10784658.049999999</v>
      </c>
      <c r="J8816" s="15" t="str">
        <f>INDEX(Assumptions!$B$8:$B$12,MATCH(B8816,Assumptions!$A$8:$A$12,0))</f>
        <v>Weighted Average</v>
      </c>
      <c r="K8816" s="16">
        <f>G8816/(1-INDEX(Assumptions!$D$8:$D$12,MATCH(B8816,Assumptions!$A$8:$A$12,0)))</f>
        <v>3428.4027777777778</v>
      </c>
      <c r="L8816" s="16">
        <f t="shared" si="960"/>
        <v>74.053499999999985</v>
      </c>
      <c r="M8816" s="16">
        <f t="shared" si="961"/>
        <v>171.42013888888891</v>
      </c>
      <c r="N8816" s="14">
        <f>E8816*(K8816-L8816-M8816)*IF(F8816="GHS",1,Assumptions!$B$4)</f>
        <v>13906217.407805555</v>
      </c>
      <c r="O8816" s="15">
        <f t="shared" ca="1" si="962"/>
        <v>534</v>
      </c>
      <c r="P8816" s="15" t="str">
        <f t="shared" ca="1" si="963"/>
        <v>365d+</v>
      </c>
      <c r="Q8816" s="17">
        <f ca="1">IF(P8816="0-90d",0,IF(P8816="91-180d",INDEX(Assumptions!$F$8:$F$12,MATCH(B8816,Assumptions!$A$8:$A$12,0)),IF(P8816="181-365d",INDEX(Assumptions!$G$8:$G$12,MATCH(B8816,Assumptions!$A$8:$A$12,0)),INDEX(Assumptions!$H$8:$H$12,MATCH(B8816,Assumptions!$A$8:$A$12,0)))))</f>
        <v>0.6</v>
      </c>
      <c r="R8816" s="14">
        <f t="shared" ca="1" si="964"/>
        <v>6470794.8299999991</v>
      </c>
      <c r="S8816" s="14">
        <f t="shared" ca="1" si="965"/>
        <v>4313863.22</v>
      </c>
      <c r="T8816" s="11" t="s">
        <v>25</v>
      </c>
      <c r="U8816" s="18" t="s">
        <v>26</v>
      </c>
    </row>
    <row r="8817" spans="1:21" ht="15" customHeight="1" x14ac:dyDescent="0.15">
      <c r="A8817" s="10" t="s">
        <v>8865</v>
      </c>
      <c r="B8817" s="11" t="s">
        <v>22</v>
      </c>
      <c r="C8817" s="11" t="s">
        <v>61</v>
      </c>
      <c r="D8817" s="12">
        <v>45857</v>
      </c>
      <c r="E8817" s="11">
        <v>1292</v>
      </c>
      <c r="F8817" s="11" t="s">
        <v>24</v>
      </c>
      <c r="G8817" s="13">
        <v>42998.46</v>
      </c>
      <c r="H8817" s="14">
        <f t="shared" si="959"/>
        <v>55554010.32</v>
      </c>
      <c r="I8817" s="14">
        <f>IF(F8817="GHS",H8817,H8817*Assumptions!$B$4)</f>
        <v>599983311.45600009</v>
      </c>
      <c r="J8817" s="15" t="str">
        <f>INDEX(Assumptions!$B$8:$B$12,MATCH(B8817,Assumptions!$A$8:$A$12,0))</f>
        <v>FIFO</v>
      </c>
      <c r="K8817" s="16">
        <f>G8817/(1-INDEX(Assumptions!$D$8:$D$12,MATCH(B8817,Assumptions!$A$8:$A$12,0)))</f>
        <v>52437.146341463413</v>
      </c>
      <c r="L8817" s="16">
        <f t="shared" si="960"/>
        <v>1289.9538</v>
      </c>
      <c r="M8817" s="16">
        <f t="shared" si="961"/>
        <v>2621.8573170731706</v>
      </c>
      <c r="N8817" s="14">
        <f>E8817*(K8817-L8817-M8817)*IF(F8817="GHS",1,Assumptions!$B$4)</f>
        <v>677103117.58705175</v>
      </c>
      <c r="O8817" s="15">
        <f t="shared" ca="1" si="962"/>
        <v>429</v>
      </c>
      <c r="P8817" s="15" t="str">
        <f t="shared" ca="1" si="963"/>
        <v>365d+</v>
      </c>
      <c r="Q8817" s="17">
        <f ca="1">IF(P8817="0-90d",0,IF(P8817="91-180d",INDEX(Assumptions!$F$8:$F$12,MATCH(B8817,Assumptions!$A$8:$A$12,0)),IF(P8817="181-365d",INDEX(Assumptions!$G$8:$G$12,MATCH(B8817,Assumptions!$A$8:$A$12,0)),INDEX(Assumptions!$H$8:$H$12,MATCH(B8817,Assumptions!$A$8:$A$12,0)))))</f>
        <v>0.5</v>
      </c>
      <c r="R8817" s="14">
        <f t="shared" ca="1" si="964"/>
        <v>299991655.72800004</v>
      </c>
      <c r="S8817" s="14">
        <f t="shared" ca="1" si="965"/>
        <v>299991655.72800004</v>
      </c>
      <c r="T8817" s="11" t="s">
        <v>25</v>
      </c>
      <c r="U8817" s="18" t="s">
        <v>26</v>
      </c>
    </row>
    <row r="8818" spans="1:21" ht="15" customHeight="1" x14ac:dyDescent="0.15">
      <c r="A8818" s="10" t="s">
        <v>8866</v>
      </c>
      <c r="B8818" s="11" t="s">
        <v>41</v>
      </c>
      <c r="C8818" s="11" t="s">
        <v>49</v>
      </c>
      <c r="D8818" s="12">
        <v>46196</v>
      </c>
      <c r="E8818" s="11">
        <v>4897</v>
      </c>
      <c r="F8818" s="11" t="s">
        <v>33</v>
      </c>
      <c r="G8818" s="13">
        <v>342.77</v>
      </c>
      <c r="H8818" s="14">
        <f t="shared" si="959"/>
        <v>1678544.69</v>
      </c>
      <c r="I8818" s="14">
        <f>IF(F8818="GHS",H8818,H8818*Assumptions!$B$4)</f>
        <v>1678544.69</v>
      </c>
      <c r="J8818" s="15" t="str">
        <f>INDEX(Assumptions!$B$8:$B$12,MATCH(B8818,Assumptions!$A$8:$A$12,0))</f>
        <v>Weighted Average</v>
      </c>
      <c r="K8818" s="16">
        <f>G8818/(1-INDEX(Assumptions!$D$8:$D$12,MATCH(B8818,Assumptions!$A$8:$A$12,0)))</f>
        <v>527.3384615384615</v>
      </c>
      <c r="L8818" s="16">
        <f t="shared" si="960"/>
        <v>10.283099999999999</v>
      </c>
      <c r="M8818" s="16">
        <f t="shared" si="961"/>
        <v>26.366923076923076</v>
      </c>
      <c r="N8818" s="14">
        <f>E8818*(K8818-L8818-M8818)*IF(F8818="GHS",1,Assumptions!$B$4)</f>
        <v>2402901.2831461537</v>
      </c>
      <c r="O8818" s="15">
        <f t="shared" ca="1" si="962"/>
        <v>90</v>
      </c>
      <c r="P8818" s="15" t="str">
        <f t="shared" ca="1" si="963"/>
        <v>0-90d</v>
      </c>
      <c r="Q8818" s="17">
        <f ca="1">IF(P8818="0-90d",0,IF(P8818="91-180d",INDEX(Assumptions!$F$8:$F$12,MATCH(B8818,Assumptions!$A$8:$A$12,0)),IF(P8818="181-365d",INDEX(Assumptions!$G$8:$G$12,MATCH(B8818,Assumptions!$A$8:$A$12,0)),INDEX(Assumptions!$H$8:$H$12,MATCH(B8818,Assumptions!$A$8:$A$12,0)))))</f>
        <v>0</v>
      </c>
      <c r="R8818" s="14">
        <f t="shared" ca="1" si="964"/>
        <v>0</v>
      </c>
      <c r="S8818" s="14">
        <f t="shared" ca="1" si="965"/>
        <v>1678544.69</v>
      </c>
      <c r="T8818" s="11" t="s">
        <v>25</v>
      </c>
      <c r="U8818" s="18" t="s">
        <v>26</v>
      </c>
    </row>
    <row r="8819" spans="1:21" ht="15" customHeight="1" x14ac:dyDescent="0.15">
      <c r="A8819" s="10" t="s">
        <v>8867</v>
      </c>
      <c r="B8819" s="11" t="s">
        <v>31</v>
      </c>
      <c r="C8819" s="11" t="s">
        <v>76</v>
      </c>
      <c r="D8819" s="12">
        <v>45763</v>
      </c>
      <c r="E8819" s="11">
        <v>3573</v>
      </c>
      <c r="F8819" s="11" t="s">
        <v>33</v>
      </c>
      <c r="G8819" s="13">
        <v>2225.86</v>
      </c>
      <c r="H8819" s="14">
        <f t="shared" si="959"/>
        <v>7952997.7800000003</v>
      </c>
      <c r="I8819" s="14">
        <f>IF(F8819="GHS",H8819,H8819*Assumptions!$B$4)</f>
        <v>7952997.7800000003</v>
      </c>
      <c r="J8819" s="15" t="str">
        <f>INDEX(Assumptions!$B$8:$B$12,MATCH(B8819,Assumptions!$A$8:$A$12,0))</f>
        <v>Weighted Average</v>
      </c>
      <c r="K8819" s="16">
        <f>G8819/(1-INDEX(Assumptions!$D$8:$D$12,MATCH(B8819,Assumptions!$A$8:$A$12,0)))</f>
        <v>3091.4722222222226</v>
      </c>
      <c r="L8819" s="16">
        <f t="shared" si="960"/>
        <v>66.775800000000004</v>
      </c>
      <c r="M8819" s="16">
        <f t="shared" si="961"/>
        <v>154.57361111111115</v>
      </c>
      <c r="N8819" s="14">
        <f>E8819*(K8819-L8819-M8819)*IF(F8819="GHS",1,Assumptions!$B$4)</f>
        <v>10254948.804100003</v>
      </c>
      <c r="O8819" s="15">
        <f t="shared" ca="1" si="962"/>
        <v>523</v>
      </c>
      <c r="P8819" s="15" t="str">
        <f t="shared" ca="1" si="963"/>
        <v>365d+</v>
      </c>
      <c r="Q8819" s="17">
        <f ca="1">IF(P8819="0-90d",0,IF(P8819="91-180d",INDEX(Assumptions!$F$8:$F$12,MATCH(B8819,Assumptions!$A$8:$A$12,0)),IF(P8819="181-365d",INDEX(Assumptions!$G$8:$G$12,MATCH(B8819,Assumptions!$A$8:$A$12,0)),INDEX(Assumptions!$H$8:$H$12,MATCH(B8819,Assumptions!$A$8:$A$12,0)))))</f>
        <v>0.6</v>
      </c>
      <c r="R8819" s="14">
        <f t="shared" ca="1" si="964"/>
        <v>4771798.6679999996</v>
      </c>
      <c r="S8819" s="14">
        <f t="shared" ca="1" si="965"/>
        <v>3181199.1120000007</v>
      </c>
      <c r="T8819" s="11" t="s">
        <v>25</v>
      </c>
      <c r="U8819" s="18" t="s">
        <v>26</v>
      </c>
    </row>
    <row r="8820" spans="1:21" ht="15" customHeight="1" x14ac:dyDescent="0.15">
      <c r="A8820" s="10" t="s">
        <v>8868</v>
      </c>
      <c r="B8820" s="11" t="s">
        <v>41</v>
      </c>
      <c r="C8820" s="11" t="s">
        <v>42</v>
      </c>
      <c r="D8820" s="12">
        <v>45785</v>
      </c>
      <c r="E8820" s="11">
        <v>4302</v>
      </c>
      <c r="F8820" s="11" t="s">
        <v>33</v>
      </c>
      <c r="G8820" s="13">
        <v>248.22</v>
      </c>
      <c r="H8820" s="14">
        <f t="shared" si="959"/>
        <v>1067842.44</v>
      </c>
      <c r="I8820" s="14">
        <f>IF(F8820="GHS",H8820,H8820*Assumptions!$B$4)</f>
        <v>1067842.44</v>
      </c>
      <c r="J8820" s="15" t="str">
        <f>INDEX(Assumptions!$B$8:$B$12,MATCH(B8820,Assumptions!$A$8:$A$12,0))</f>
        <v>Weighted Average</v>
      </c>
      <c r="K8820" s="16">
        <f>G8820/(1-INDEX(Assumptions!$D$8:$D$12,MATCH(B8820,Assumptions!$A$8:$A$12,0)))</f>
        <v>381.87692307692305</v>
      </c>
      <c r="L8820" s="16">
        <f t="shared" si="960"/>
        <v>7.4466000000000001</v>
      </c>
      <c r="M8820" s="16">
        <f t="shared" si="961"/>
        <v>19.093846153846155</v>
      </c>
      <c r="N8820" s="14">
        <f>E8820*(K8820-L8820-M8820)*IF(F8820="GHS",1,Assumptions!$B$4)</f>
        <v>1528657.523723077</v>
      </c>
      <c r="O8820" s="15">
        <f t="shared" ca="1" si="962"/>
        <v>501</v>
      </c>
      <c r="P8820" s="15" t="str">
        <f t="shared" ca="1" si="963"/>
        <v>365d+</v>
      </c>
      <c r="Q8820" s="17">
        <f ca="1">IF(P8820="0-90d",0,IF(P8820="91-180d",INDEX(Assumptions!$F$8:$F$12,MATCH(B8820,Assumptions!$A$8:$A$12,0)),IF(P8820="181-365d",INDEX(Assumptions!$G$8:$G$12,MATCH(B8820,Assumptions!$A$8:$A$12,0)),INDEX(Assumptions!$H$8:$H$12,MATCH(B8820,Assumptions!$A$8:$A$12,0)))))</f>
        <v>0.8</v>
      </c>
      <c r="R8820" s="14">
        <f t="shared" ca="1" si="964"/>
        <v>854273.95200000005</v>
      </c>
      <c r="S8820" s="14">
        <f t="shared" ca="1" si="965"/>
        <v>213568.4879999999</v>
      </c>
      <c r="T8820" s="11" t="s">
        <v>25</v>
      </c>
      <c r="U8820" s="18" t="s">
        <v>36</v>
      </c>
    </row>
    <row r="8821" spans="1:21" ht="15" customHeight="1" x14ac:dyDescent="0.15">
      <c r="A8821" s="10" t="s">
        <v>8869</v>
      </c>
      <c r="B8821" s="11" t="s">
        <v>31</v>
      </c>
      <c r="C8821" s="11" t="s">
        <v>32</v>
      </c>
      <c r="D8821" s="12">
        <v>46049</v>
      </c>
      <c r="E8821" s="11">
        <v>1821</v>
      </c>
      <c r="F8821" s="11" t="s">
        <v>33</v>
      </c>
      <c r="G8821" s="13">
        <v>2772.47</v>
      </c>
      <c r="H8821" s="14">
        <f t="shared" si="959"/>
        <v>5048667.8699999992</v>
      </c>
      <c r="I8821" s="14">
        <f>IF(F8821="GHS",H8821,H8821*Assumptions!$B$4)</f>
        <v>5048667.8699999992</v>
      </c>
      <c r="J8821" s="15" t="str">
        <f>INDEX(Assumptions!$B$8:$B$12,MATCH(B8821,Assumptions!$A$8:$A$12,0))</f>
        <v>Weighted Average</v>
      </c>
      <c r="K8821" s="16">
        <f>G8821/(1-INDEX(Assumptions!$D$8:$D$12,MATCH(B8821,Assumptions!$A$8:$A$12,0)))</f>
        <v>3850.6527777777778</v>
      </c>
      <c r="L8821" s="16">
        <f t="shared" si="960"/>
        <v>83.174099999999996</v>
      </c>
      <c r="M8821" s="16">
        <f t="shared" si="961"/>
        <v>192.5326388888889</v>
      </c>
      <c r="N8821" s="14">
        <f>E8821*(K8821-L8821-M8821)*IF(F8821="GHS",1,Assumptions!$B$4)</f>
        <v>6509976.7368166661</v>
      </c>
      <c r="O8821" s="15">
        <f t="shared" ca="1" si="962"/>
        <v>237</v>
      </c>
      <c r="P8821" s="15" t="str">
        <f t="shared" ca="1" si="963"/>
        <v>181-365d</v>
      </c>
      <c r="Q8821" s="17">
        <f ca="1">IF(P8821="0-90d",0,IF(P8821="91-180d",INDEX(Assumptions!$F$8:$F$12,MATCH(B8821,Assumptions!$A$8:$A$12,0)),IF(P8821="181-365d",INDEX(Assumptions!$G$8:$G$12,MATCH(B8821,Assumptions!$A$8:$A$12,0)),INDEX(Assumptions!$H$8:$H$12,MATCH(B8821,Assumptions!$A$8:$A$12,0)))))</f>
        <v>0.2</v>
      </c>
      <c r="R8821" s="14">
        <f t="shared" ca="1" si="964"/>
        <v>1009733.5739999999</v>
      </c>
      <c r="S8821" s="14">
        <f t="shared" ca="1" si="965"/>
        <v>4038934.2959999992</v>
      </c>
      <c r="T8821" s="11" t="s">
        <v>25</v>
      </c>
      <c r="U8821" s="18" t="s">
        <v>26</v>
      </c>
    </row>
    <row r="8822" spans="1:21" ht="15" customHeight="1" x14ac:dyDescent="0.15">
      <c r="A8822" s="10" t="s">
        <v>8870</v>
      </c>
      <c r="B8822" s="11" t="s">
        <v>41</v>
      </c>
      <c r="C8822" s="11" t="s">
        <v>44</v>
      </c>
      <c r="D8822" s="12">
        <v>45797</v>
      </c>
      <c r="E8822" s="11">
        <v>3703</v>
      </c>
      <c r="F8822" s="11" t="s">
        <v>33</v>
      </c>
      <c r="G8822" s="13">
        <v>313.20999999999998</v>
      </c>
      <c r="H8822" s="14">
        <f t="shared" si="959"/>
        <v>1159816.6299999999</v>
      </c>
      <c r="I8822" s="14">
        <f>IF(F8822="GHS",H8822,H8822*Assumptions!$B$4)</f>
        <v>1159816.6299999999</v>
      </c>
      <c r="J8822" s="15" t="str">
        <f>INDEX(Assumptions!$B$8:$B$12,MATCH(B8822,Assumptions!$A$8:$A$12,0))</f>
        <v>Weighted Average</v>
      </c>
      <c r="K8822" s="16">
        <f>G8822/(1-INDEX(Assumptions!$D$8:$D$12,MATCH(B8822,Assumptions!$A$8:$A$12,0)))</f>
        <v>481.86153846153843</v>
      </c>
      <c r="L8822" s="16">
        <f t="shared" si="960"/>
        <v>9.3962999999999983</v>
      </c>
      <c r="M8822" s="16">
        <f t="shared" si="961"/>
        <v>24.093076923076922</v>
      </c>
      <c r="N8822" s="14">
        <f>E8822*(K8822-L8822-M8822)*IF(F8822="GHS",1,Assumptions!$B$4)</f>
        <v>1660322.1141769229</v>
      </c>
      <c r="O8822" s="15">
        <f t="shared" ca="1" si="962"/>
        <v>489</v>
      </c>
      <c r="P8822" s="15" t="str">
        <f t="shared" ca="1" si="963"/>
        <v>365d+</v>
      </c>
      <c r="Q8822" s="17">
        <f ca="1">IF(P8822="0-90d",0,IF(P8822="91-180d",INDEX(Assumptions!$F$8:$F$12,MATCH(B8822,Assumptions!$A$8:$A$12,0)),IF(P8822="181-365d",INDEX(Assumptions!$G$8:$G$12,MATCH(B8822,Assumptions!$A$8:$A$12,0)),INDEX(Assumptions!$H$8:$H$12,MATCH(B8822,Assumptions!$A$8:$A$12,0)))))</f>
        <v>0.8</v>
      </c>
      <c r="R8822" s="14">
        <f t="shared" ca="1" si="964"/>
        <v>927853.304</v>
      </c>
      <c r="S8822" s="14">
        <f t="shared" ca="1" si="965"/>
        <v>231963.32599999988</v>
      </c>
      <c r="T8822" s="11" t="s">
        <v>25</v>
      </c>
      <c r="U8822" s="18" t="s">
        <v>26</v>
      </c>
    </row>
    <row r="8823" spans="1:21" ht="15" customHeight="1" x14ac:dyDescent="0.15">
      <c r="A8823" s="10" t="s">
        <v>8871</v>
      </c>
      <c r="B8823" s="11" t="s">
        <v>28</v>
      </c>
      <c r="C8823" s="11" t="s">
        <v>55</v>
      </c>
      <c r="D8823" s="12">
        <v>46218</v>
      </c>
      <c r="E8823" s="11">
        <v>47</v>
      </c>
      <c r="F8823" s="11" t="s">
        <v>24</v>
      </c>
      <c r="G8823" s="13">
        <v>4781.8</v>
      </c>
      <c r="H8823" s="14">
        <f t="shared" si="959"/>
        <v>224744.6</v>
      </c>
      <c r="I8823" s="14">
        <f>IF(F8823="GHS",H8823,H8823*Assumptions!$B$4)</f>
        <v>2427241.6800000002</v>
      </c>
      <c r="J8823" s="15" t="str">
        <f>INDEX(Assumptions!$B$8:$B$12,MATCH(B8823,Assumptions!$A$8:$A$12,0))</f>
        <v>Fair Value Less Costs to Sell</v>
      </c>
      <c r="K8823" s="16">
        <f>G8823/(1-INDEX(Assumptions!$D$8:$D$12,MATCH(B8823,Assumptions!$A$8:$A$12,0)))</f>
        <v>5433.8636363636369</v>
      </c>
      <c r="L8823" s="16">
        <f t="shared" si="960"/>
        <v>143.45400000000001</v>
      </c>
      <c r="M8823" s="16">
        <f t="shared" si="961"/>
        <v>271.69318181818187</v>
      </c>
      <c r="N8823" s="14">
        <f>E8823*(K8823-L8823-M8823)*IF(F8823="GHS",1,Assumptions!$B$4)</f>
        <v>2547500.4723272733</v>
      </c>
      <c r="O8823" s="15">
        <f t="shared" ca="1" si="962"/>
        <v>68</v>
      </c>
      <c r="P8823" s="15" t="str">
        <f t="shared" ca="1" si="963"/>
        <v>0-90d</v>
      </c>
      <c r="Q8823" s="17">
        <f ca="1">IF(P8823="0-90d",0,IF(P8823="91-180d",INDEX(Assumptions!$F$8:$F$12,MATCH(B8823,Assumptions!$A$8:$A$12,0)),IF(P8823="181-365d",INDEX(Assumptions!$G$8:$G$12,MATCH(B8823,Assumptions!$A$8:$A$12,0)),INDEX(Assumptions!$H$8:$H$12,MATCH(B8823,Assumptions!$A$8:$A$12,0)))))</f>
        <v>0</v>
      </c>
      <c r="R8823" s="14">
        <f t="shared" ca="1" si="964"/>
        <v>0</v>
      </c>
      <c r="S8823" s="14">
        <f t="shared" ca="1" si="965"/>
        <v>2427241.6800000002</v>
      </c>
      <c r="T8823" s="11" t="s">
        <v>25</v>
      </c>
      <c r="U8823" s="18" t="s">
        <v>36</v>
      </c>
    </row>
    <row r="8824" spans="1:21" ht="15" customHeight="1" x14ac:dyDescent="0.15">
      <c r="A8824" s="10" t="s">
        <v>8872</v>
      </c>
      <c r="B8824" s="11" t="s">
        <v>31</v>
      </c>
      <c r="C8824" s="11" t="s">
        <v>63</v>
      </c>
      <c r="D8824" s="12">
        <v>46028</v>
      </c>
      <c r="E8824" s="11">
        <v>1762</v>
      </c>
      <c r="F8824" s="11" t="s">
        <v>33</v>
      </c>
      <c r="G8824" s="13">
        <v>4162.07</v>
      </c>
      <c r="H8824" s="14">
        <f t="shared" si="959"/>
        <v>7333567.3399999999</v>
      </c>
      <c r="I8824" s="14">
        <f>IF(F8824="GHS",H8824,H8824*Assumptions!$B$4)</f>
        <v>7333567.3399999999</v>
      </c>
      <c r="J8824" s="15" t="str">
        <f>INDEX(Assumptions!$B$8:$B$12,MATCH(B8824,Assumptions!$A$8:$A$12,0))</f>
        <v>Weighted Average</v>
      </c>
      <c r="K8824" s="16">
        <f>G8824/(1-INDEX(Assumptions!$D$8:$D$12,MATCH(B8824,Assumptions!$A$8:$A$12,0)))</f>
        <v>5780.6527777777774</v>
      </c>
      <c r="L8824" s="16">
        <f t="shared" si="960"/>
        <v>124.86209999999998</v>
      </c>
      <c r="M8824" s="16">
        <f t="shared" si="961"/>
        <v>289.03263888888887</v>
      </c>
      <c r="N8824" s="14">
        <f>E8824*(K8824-L8824-M8824)*IF(F8824="GHS",1,Assumptions!$B$4)</f>
        <v>9456227.6645222213</v>
      </c>
      <c r="O8824" s="15">
        <f t="shared" ca="1" si="962"/>
        <v>258</v>
      </c>
      <c r="P8824" s="15" t="str">
        <f t="shared" ca="1" si="963"/>
        <v>181-365d</v>
      </c>
      <c r="Q8824" s="17">
        <f ca="1">IF(P8824="0-90d",0,IF(P8824="91-180d",INDEX(Assumptions!$F$8:$F$12,MATCH(B8824,Assumptions!$A$8:$A$12,0)),IF(P8824="181-365d",INDEX(Assumptions!$G$8:$G$12,MATCH(B8824,Assumptions!$A$8:$A$12,0)),INDEX(Assumptions!$H$8:$H$12,MATCH(B8824,Assumptions!$A$8:$A$12,0)))))</f>
        <v>0.2</v>
      </c>
      <c r="R8824" s="14">
        <f t="shared" ca="1" si="964"/>
        <v>1466713.4680000001</v>
      </c>
      <c r="S8824" s="14">
        <f t="shared" ca="1" si="965"/>
        <v>5866853.8719999995</v>
      </c>
      <c r="T8824" s="11" t="s">
        <v>25</v>
      </c>
      <c r="U8824" s="18" t="s">
        <v>26</v>
      </c>
    </row>
    <row r="8825" spans="1:21" ht="15" customHeight="1" x14ac:dyDescent="0.15">
      <c r="A8825" s="10" t="s">
        <v>8873</v>
      </c>
      <c r="B8825" s="11" t="s">
        <v>31</v>
      </c>
      <c r="C8825" s="11" t="s">
        <v>76</v>
      </c>
      <c r="D8825" s="12">
        <v>46171</v>
      </c>
      <c r="E8825" s="11">
        <v>3403</v>
      </c>
      <c r="F8825" s="11" t="s">
        <v>33</v>
      </c>
      <c r="G8825" s="13">
        <v>2330.4699999999998</v>
      </c>
      <c r="H8825" s="14">
        <f t="shared" si="959"/>
        <v>7930589.4099999992</v>
      </c>
      <c r="I8825" s="14">
        <f>IF(F8825="GHS",H8825,H8825*Assumptions!$B$4)</f>
        <v>7930589.4099999992</v>
      </c>
      <c r="J8825" s="15" t="str">
        <f>INDEX(Assumptions!$B$8:$B$12,MATCH(B8825,Assumptions!$A$8:$A$12,0))</f>
        <v>Weighted Average</v>
      </c>
      <c r="K8825" s="16">
        <f>G8825/(1-INDEX(Assumptions!$D$8:$D$12,MATCH(B8825,Assumptions!$A$8:$A$12,0)))</f>
        <v>3236.7638888888887</v>
      </c>
      <c r="L8825" s="16">
        <f t="shared" si="960"/>
        <v>69.914099999999991</v>
      </c>
      <c r="M8825" s="16">
        <f t="shared" si="961"/>
        <v>161.83819444444444</v>
      </c>
      <c r="N8825" s="14">
        <f>E8825*(K8825-L8825-M8825)*IF(F8825="GHS",1,Assumptions!$B$4)</f>
        <v>10226054.455894444</v>
      </c>
      <c r="O8825" s="15">
        <f t="shared" ca="1" si="962"/>
        <v>115</v>
      </c>
      <c r="P8825" s="15" t="str">
        <f t="shared" ca="1" si="963"/>
        <v>91-180d</v>
      </c>
      <c r="Q8825" s="17">
        <f ca="1">IF(P8825="0-90d",0,IF(P8825="91-180d",INDEX(Assumptions!$F$8:$F$12,MATCH(B8825,Assumptions!$A$8:$A$12,0)),IF(P8825="181-365d",INDEX(Assumptions!$G$8:$G$12,MATCH(B8825,Assumptions!$A$8:$A$12,0)),INDEX(Assumptions!$H$8:$H$12,MATCH(B8825,Assumptions!$A$8:$A$12,0)))))</f>
        <v>0.05</v>
      </c>
      <c r="R8825" s="14">
        <f t="shared" ca="1" si="964"/>
        <v>396529.4705</v>
      </c>
      <c r="S8825" s="14">
        <f t="shared" ca="1" si="965"/>
        <v>7534059.9394999994</v>
      </c>
      <c r="T8825" s="11" t="s">
        <v>25</v>
      </c>
      <c r="U8825" s="18" t="s">
        <v>36</v>
      </c>
    </row>
    <row r="8826" spans="1:21" ht="15" customHeight="1" x14ac:dyDescent="0.15">
      <c r="A8826" s="10" t="s">
        <v>8874</v>
      </c>
      <c r="B8826" s="11" t="s">
        <v>46</v>
      </c>
      <c r="C8826" s="11" t="s">
        <v>119</v>
      </c>
      <c r="D8826" s="12">
        <v>45759</v>
      </c>
      <c r="E8826" s="11">
        <v>2769</v>
      </c>
      <c r="F8826" s="11" t="s">
        <v>33</v>
      </c>
      <c r="G8826" s="13">
        <v>802790.14</v>
      </c>
      <c r="H8826" s="14">
        <f t="shared" si="959"/>
        <v>2222925897.6599998</v>
      </c>
      <c r="I8826" s="14">
        <f>IF(F8826="GHS",H8826,H8826*Assumptions!$B$4)</f>
        <v>2222925897.6599998</v>
      </c>
      <c r="J8826" s="15" t="str">
        <f>INDEX(Assumptions!$B$8:$B$12,MATCH(B8826,Assumptions!$A$8:$A$12,0))</f>
        <v>Specific Identification</v>
      </c>
      <c r="K8826" s="16">
        <f>G8826/(1-INDEX(Assumptions!$D$8:$D$12,MATCH(B8826,Assumptions!$A$8:$A$12,0)))</f>
        <v>1029218.1282051281</v>
      </c>
      <c r="L8826" s="16">
        <f t="shared" si="960"/>
        <v>24083.7042</v>
      </c>
      <c r="M8826" s="16">
        <f t="shared" si="961"/>
        <v>51460.906410256408</v>
      </c>
      <c r="N8826" s="14">
        <f>E8826*(K8826-L8826-M8826)*IF(F8826="GHS",1,Assumptions!$B$4)</f>
        <v>2640721970.2201996</v>
      </c>
      <c r="O8826" s="15">
        <f t="shared" ca="1" si="962"/>
        <v>527</v>
      </c>
      <c r="P8826" s="15" t="str">
        <f t="shared" ca="1" si="963"/>
        <v>365d+</v>
      </c>
      <c r="Q8826" s="17">
        <f ca="1">IF(P8826="0-90d",0,IF(P8826="91-180d",INDEX(Assumptions!$F$8:$F$12,MATCH(B8826,Assumptions!$A$8:$A$12,0)),IF(P8826="181-365d",INDEX(Assumptions!$G$8:$G$12,MATCH(B8826,Assumptions!$A$8:$A$12,0)),INDEX(Assumptions!$H$8:$H$12,MATCH(B8826,Assumptions!$A$8:$A$12,0)))))</f>
        <v>0.15</v>
      </c>
      <c r="R8826" s="14">
        <f t="shared" ca="1" si="964"/>
        <v>333438884.64899999</v>
      </c>
      <c r="S8826" s="14">
        <f t="shared" ca="1" si="965"/>
        <v>1889487013.0109999</v>
      </c>
      <c r="T8826" s="11" t="s">
        <v>25</v>
      </c>
      <c r="U8826" s="18" t="s">
        <v>36</v>
      </c>
    </row>
    <row r="8827" spans="1:21" ht="15" customHeight="1" x14ac:dyDescent="0.15">
      <c r="A8827" s="10" t="s">
        <v>8875</v>
      </c>
      <c r="B8827" s="11" t="s">
        <v>31</v>
      </c>
      <c r="C8827" s="11" t="s">
        <v>32</v>
      </c>
      <c r="D8827" s="12">
        <v>46110</v>
      </c>
      <c r="E8827" s="11">
        <v>1941</v>
      </c>
      <c r="F8827" s="11" t="s">
        <v>33</v>
      </c>
      <c r="G8827" s="13">
        <v>3877.82</v>
      </c>
      <c r="H8827" s="14">
        <f t="shared" si="959"/>
        <v>7526848.6200000001</v>
      </c>
      <c r="I8827" s="14">
        <f>IF(F8827="GHS",H8827,H8827*Assumptions!$B$4)</f>
        <v>7526848.6200000001</v>
      </c>
      <c r="J8827" s="15" t="str">
        <f>INDEX(Assumptions!$B$8:$B$12,MATCH(B8827,Assumptions!$A$8:$A$12,0))</f>
        <v>Weighted Average</v>
      </c>
      <c r="K8827" s="16">
        <f>G8827/(1-INDEX(Assumptions!$D$8:$D$12,MATCH(B8827,Assumptions!$A$8:$A$12,0)))</f>
        <v>5385.8611111111113</v>
      </c>
      <c r="L8827" s="16">
        <f t="shared" si="960"/>
        <v>116.33459999999999</v>
      </c>
      <c r="M8827" s="16">
        <f t="shared" si="961"/>
        <v>269.29305555555555</v>
      </c>
      <c r="N8827" s="14">
        <f>E8827*(K8827-L8827-M8827)*IF(F8827="GHS",1,Assumptions!$B$4)</f>
        <v>9705453.1372333337</v>
      </c>
      <c r="O8827" s="15">
        <f t="shared" ca="1" si="962"/>
        <v>176</v>
      </c>
      <c r="P8827" s="15" t="str">
        <f t="shared" ca="1" si="963"/>
        <v>91-180d</v>
      </c>
      <c r="Q8827" s="17">
        <f ca="1">IF(P8827="0-90d",0,IF(P8827="91-180d",INDEX(Assumptions!$F$8:$F$12,MATCH(B8827,Assumptions!$A$8:$A$12,0)),IF(P8827="181-365d",INDEX(Assumptions!$G$8:$G$12,MATCH(B8827,Assumptions!$A$8:$A$12,0)),INDEX(Assumptions!$H$8:$H$12,MATCH(B8827,Assumptions!$A$8:$A$12,0)))))</f>
        <v>0.05</v>
      </c>
      <c r="R8827" s="14">
        <f t="shared" ca="1" si="964"/>
        <v>376342.43100000004</v>
      </c>
      <c r="S8827" s="14">
        <f t="shared" ca="1" si="965"/>
        <v>7150506.1890000002</v>
      </c>
      <c r="T8827" s="11" t="s">
        <v>25</v>
      </c>
      <c r="U8827" s="18" t="s">
        <v>26</v>
      </c>
    </row>
    <row r="8828" spans="1:21" ht="15" customHeight="1" x14ac:dyDescent="0.15">
      <c r="A8828" s="10" t="s">
        <v>8876</v>
      </c>
      <c r="B8828" s="11" t="s">
        <v>22</v>
      </c>
      <c r="C8828" s="11" t="s">
        <v>61</v>
      </c>
      <c r="D8828" s="12">
        <v>45894</v>
      </c>
      <c r="E8828" s="11">
        <v>1110</v>
      </c>
      <c r="F8828" s="11" t="s">
        <v>24</v>
      </c>
      <c r="G8828" s="13">
        <v>16757.89</v>
      </c>
      <c r="H8828" s="14">
        <f t="shared" si="959"/>
        <v>18601257.899999999</v>
      </c>
      <c r="I8828" s="14">
        <f>IF(F8828="GHS",H8828,H8828*Assumptions!$B$4)</f>
        <v>200893585.31999999</v>
      </c>
      <c r="J8828" s="15" t="str">
        <f>INDEX(Assumptions!$B$8:$B$12,MATCH(B8828,Assumptions!$A$8:$A$12,0))</f>
        <v>FIFO</v>
      </c>
      <c r="K8828" s="16">
        <f>G8828/(1-INDEX(Assumptions!$D$8:$D$12,MATCH(B8828,Assumptions!$A$8:$A$12,0)))</f>
        <v>20436.451219512193</v>
      </c>
      <c r="L8828" s="16">
        <f t="shared" si="960"/>
        <v>502.73669999999998</v>
      </c>
      <c r="M8828" s="16">
        <f t="shared" si="961"/>
        <v>1021.8225609756097</v>
      </c>
      <c r="N8828" s="14">
        <f>E8828*(K8828-L8828-M8828)*IF(F8828="GHS",1,Assumptions!$B$4)</f>
        <v>226715760.79893658</v>
      </c>
      <c r="O8828" s="15">
        <f t="shared" ca="1" si="962"/>
        <v>392</v>
      </c>
      <c r="P8828" s="15" t="str">
        <f t="shared" ca="1" si="963"/>
        <v>365d+</v>
      </c>
      <c r="Q8828" s="17">
        <f ca="1">IF(P8828="0-90d",0,IF(P8828="91-180d",INDEX(Assumptions!$F$8:$F$12,MATCH(B8828,Assumptions!$A$8:$A$12,0)),IF(P8828="181-365d",INDEX(Assumptions!$G$8:$G$12,MATCH(B8828,Assumptions!$A$8:$A$12,0)),INDEX(Assumptions!$H$8:$H$12,MATCH(B8828,Assumptions!$A$8:$A$12,0)))))</f>
        <v>0.5</v>
      </c>
      <c r="R8828" s="14">
        <f t="shared" ca="1" si="964"/>
        <v>100446792.66</v>
      </c>
      <c r="S8828" s="14">
        <f t="shared" ca="1" si="965"/>
        <v>100446792.66</v>
      </c>
      <c r="T8828" s="11" t="s">
        <v>25</v>
      </c>
      <c r="U8828" s="18" t="s">
        <v>26</v>
      </c>
    </row>
    <row r="8829" spans="1:21" ht="15" customHeight="1" x14ac:dyDescent="0.15">
      <c r="A8829" s="10" t="s">
        <v>8877</v>
      </c>
      <c r="B8829" s="11" t="s">
        <v>31</v>
      </c>
      <c r="C8829" s="11" t="s">
        <v>32</v>
      </c>
      <c r="D8829" s="12">
        <v>46126</v>
      </c>
      <c r="E8829" s="11">
        <v>4950</v>
      </c>
      <c r="F8829" s="11" t="s">
        <v>33</v>
      </c>
      <c r="G8829" s="13">
        <v>3235.42</v>
      </c>
      <c r="H8829" s="14">
        <f t="shared" si="959"/>
        <v>16015329</v>
      </c>
      <c r="I8829" s="14">
        <f>IF(F8829="GHS",H8829,H8829*Assumptions!$B$4)</f>
        <v>16015329</v>
      </c>
      <c r="J8829" s="15" t="str">
        <f>INDEX(Assumptions!$B$8:$B$12,MATCH(B8829,Assumptions!$A$8:$A$12,0))</f>
        <v>Weighted Average</v>
      </c>
      <c r="K8829" s="16">
        <f>G8829/(1-INDEX(Assumptions!$D$8:$D$12,MATCH(B8829,Assumptions!$A$8:$A$12,0)))</f>
        <v>4493.6388888888896</v>
      </c>
      <c r="L8829" s="16">
        <f t="shared" si="960"/>
        <v>97.062600000000003</v>
      </c>
      <c r="M8829" s="16">
        <f t="shared" si="961"/>
        <v>224.6819444444445</v>
      </c>
      <c r="N8829" s="14">
        <f>E8829*(K8829-L8829-M8829)*IF(F8829="GHS",1,Assumptions!$B$4)</f>
        <v>20650877.005000003</v>
      </c>
      <c r="O8829" s="15">
        <f t="shared" ca="1" si="962"/>
        <v>160</v>
      </c>
      <c r="P8829" s="15" t="str">
        <f t="shared" ca="1" si="963"/>
        <v>91-180d</v>
      </c>
      <c r="Q8829" s="17">
        <f ca="1">IF(P8829="0-90d",0,IF(P8829="91-180d",INDEX(Assumptions!$F$8:$F$12,MATCH(B8829,Assumptions!$A$8:$A$12,0)),IF(P8829="181-365d",INDEX(Assumptions!$G$8:$G$12,MATCH(B8829,Assumptions!$A$8:$A$12,0)),INDEX(Assumptions!$H$8:$H$12,MATCH(B8829,Assumptions!$A$8:$A$12,0)))))</f>
        <v>0.05</v>
      </c>
      <c r="R8829" s="14">
        <f t="shared" ca="1" si="964"/>
        <v>800766.45000000007</v>
      </c>
      <c r="S8829" s="14">
        <f t="shared" si="965"/>
        <v>0</v>
      </c>
      <c r="T8829" s="11" t="s">
        <v>39</v>
      </c>
      <c r="U8829" s="18" t="s">
        <v>26</v>
      </c>
    </row>
    <row r="8830" spans="1:21" ht="15" customHeight="1" x14ac:dyDescent="0.15">
      <c r="A8830" s="10" t="s">
        <v>8878</v>
      </c>
      <c r="B8830" s="11" t="s">
        <v>31</v>
      </c>
      <c r="C8830" s="11" t="s">
        <v>32</v>
      </c>
      <c r="D8830" s="12">
        <v>46076</v>
      </c>
      <c r="E8830" s="11">
        <v>1011</v>
      </c>
      <c r="F8830" s="11" t="s">
        <v>33</v>
      </c>
      <c r="G8830" s="13">
        <v>1685.58</v>
      </c>
      <c r="H8830" s="14">
        <f t="shared" si="959"/>
        <v>1704121.38</v>
      </c>
      <c r="I8830" s="14">
        <f>IF(F8830="GHS",H8830,H8830*Assumptions!$B$4)</f>
        <v>1704121.38</v>
      </c>
      <c r="J8830" s="15" t="str">
        <f>INDEX(Assumptions!$B$8:$B$12,MATCH(B8830,Assumptions!$A$8:$A$12,0))</f>
        <v>Weighted Average</v>
      </c>
      <c r="K8830" s="16">
        <f>G8830/(1-INDEX(Assumptions!$D$8:$D$12,MATCH(B8830,Assumptions!$A$8:$A$12,0)))</f>
        <v>2341.0833333333335</v>
      </c>
      <c r="L8830" s="16">
        <f t="shared" si="960"/>
        <v>50.567399999999999</v>
      </c>
      <c r="M8830" s="16">
        <f t="shared" si="961"/>
        <v>117.05416666666667</v>
      </c>
      <c r="N8830" s="14">
        <f>E8830*(K8830-L8830-M8830)*IF(F8830="GHS",1,Assumptions!$B$4)</f>
        <v>2197369.8461000002</v>
      </c>
      <c r="O8830" s="15">
        <f t="shared" ca="1" si="962"/>
        <v>210</v>
      </c>
      <c r="P8830" s="15" t="str">
        <f t="shared" ca="1" si="963"/>
        <v>181-365d</v>
      </c>
      <c r="Q8830" s="17">
        <f ca="1">IF(P8830="0-90d",0,IF(P8830="91-180d",INDEX(Assumptions!$F$8:$F$12,MATCH(B8830,Assumptions!$A$8:$A$12,0)),IF(P8830="181-365d",INDEX(Assumptions!$G$8:$G$12,MATCH(B8830,Assumptions!$A$8:$A$12,0)),INDEX(Assumptions!$H$8:$H$12,MATCH(B8830,Assumptions!$A$8:$A$12,0)))))</f>
        <v>0.2</v>
      </c>
      <c r="R8830" s="14">
        <f t="shared" ca="1" si="964"/>
        <v>340824.27600000001</v>
      </c>
      <c r="S8830" s="14">
        <f t="shared" ca="1" si="965"/>
        <v>1363297.1039999998</v>
      </c>
      <c r="T8830" s="11" t="s">
        <v>25</v>
      </c>
      <c r="U8830" s="18" t="s">
        <v>26</v>
      </c>
    </row>
    <row r="8831" spans="1:21" ht="15" customHeight="1" x14ac:dyDescent="0.15">
      <c r="A8831" s="10" t="s">
        <v>8879</v>
      </c>
      <c r="B8831" s="11" t="s">
        <v>41</v>
      </c>
      <c r="C8831" s="11" t="s">
        <v>42</v>
      </c>
      <c r="D8831" s="12">
        <v>46056</v>
      </c>
      <c r="E8831" s="11">
        <v>4855</v>
      </c>
      <c r="F8831" s="11" t="s">
        <v>33</v>
      </c>
      <c r="G8831" s="13">
        <v>167.64</v>
      </c>
      <c r="H8831" s="14">
        <f t="shared" si="959"/>
        <v>813892.2</v>
      </c>
      <c r="I8831" s="14">
        <f>IF(F8831="GHS",H8831,H8831*Assumptions!$B$4)</f>
        <v>813892.2</v>
      </c>
      <c r="J8831" s="15" t="str">
        <f>INDEX(Assumptions!$B$8:$B$12,MATCH(B8831,Assumptions!$A$8:$A$12,0))</f>
        <v>Weighted Average</v>
      </c>
      <c r="K8831" s="16">
        <f>G8831/(1-INDEX(Assumptions!$D$8:$D$12,MATCH(B8831,Assumptions!$A$8:$A$12,0)))</f>
        <v>257.90769230769229</v>
      </c>
      <c r="L8831" s="16">
        <f t="shared" si="960"/>
        <v>5.0291999999999994</v>
      </c>
      <c r="M8831" s="16">
        <f t="shared" si="961"/>
        <v>12.895384615384614</v>
      </c>
      <c r="N8831" s="14">
        <f>E8831*(K8831-L8831-M8831)*IF(F8831="GHS",1,Assumptions!$B$4)</f>
        <v>1165117.9878461538</v>
      </c>
      <c r="O8831" s="15">
        <f t="shared" ca="1" si="962"/>
        <v>230</v>
      </c>
      <c r="P8831" s="15" t="str">
        <f t="shared" ca="1" si="963"/>
        <v>181-365d</v>
      </c>
      <c r="Q8831" s="17">
        <f ca="1">IF(P8831="0-90d",0,IF(P8831="91-180d",INDEX(Assumptions!$F$8:$F$12,MATCH(B8831,Assumptions!$A$8:$A$12,0)),IF(P8831="181-365d",INDEX(Assumptions!$G$8:$G$12,MATCH(B8831,Assumptions!$A$8:$A$12,0)),INDEX(Assumptions!$H$8:$H$12,MATCH(B8831,Assumptions!$A$8:$A$12,0)))))</f>
        <v>0.35</v>
      </c>
      <c r="R8831" s="14">
        <f t="shared" ca="1" si="964"/>
        <v>284862.26999999996</v>
      </c>
      <c r="S8831" s="14">
        <f t="shared" ca="1" si="965"/>
        <v>529029.92999999993</v>
      </c>
      <c r="T8831" s="11" t="s">
        <v>25</v>
      </c>
      <c r="U8831" s="18" t="s">
        <v>36</v>
      </c>
    </row>
    <row r="8832" spans="1:21" ht="15" customHeight="1" x14ac:dyDescent="0.15">
      <c r="A8832" s="10" t="s">
        <v>8880</v>
      </c>
      <c r="B8832" s="11" t="s">
        <v>28</v>
      </c>
      <c r="C8832" s="11" t="s">
        <v>55</v>
      </c>
      <c r="D8832" s="12">
        <v>45779</v>
      </c>
      <c r="E8832" s="11">
        <v>2956</v>
      </c>
      <c r="F8832" s="11" t="s">
        <v>24</v>
      </c>
      <c r="G8832" s="13">
        <v>6884.15</v>
      </c>
      <c r="H8832" s="14">
        <f t="shared" si="959"/>
        <v>20349547.399999999</v>
      </c>
      <c r="I8832" s="14">
        <f>IF(F8832="GHS",H8832,H8832*Assumptions!$B$4)</f>
        <v>219775111.91999999</v>
      </c>
      <c r="J8832" s="15" t="str">
        <f>INDEX(Assumptions!$B$8:$B$12,MATCH(B8832,Assumptions!$A$8:$A$12,0))</f>
        <v>Fair Value Less Costs to Sell</v>
      </c>
      <c r="K8832" s="16">
        <f>G8832/(1-INDEX(Assumptions!$D$8:$D$12,MATCH(B8832,Assumptions!$A$8:$A$12,0)))</f>
        <v>7822.897727272727</v>
      </c>
      <c r="L8832" s="16">
        <f t="shared" si="960"/>
        <v>206.52449999999999</v>
      </c>
      <c r="M8832" s="16">
        <f t="shared" si="961"/>
        <v>391.14488636363637</v>
      </c>
      <c r="N8832" s="14">
        <f>E8832*(K8832-L8832-M8832)*IF(F8832="GHS",1,Assumptions!$B$4)</f>
        <v>230663969.73785454</v>
      </c>
      <c r="O8832" s="15">
        <f t="shared" ca="1" si="962"/>
        <v>507</v>
      </c>
      <c r="P8832" s="15" t="str">
        <f t="shared" ca="1" si="963"/>
        <v>365d+</v>
      </c>
      <c r="Q8832" s="17">
        <f ca="1">IF(P8832="0-90d",0,IF(P8832="91-180d",INDEX(Assumptions!$F$8:$F$12,MATCH(B8832,Assumptions!$A$8:$A$12,0)),IF(P8832="181-365d",INDEX(Assumptions!$G$8:$G$12,MATCH(B8832,Assumptions!$A$8:$A$12,0)),INDEX(Assumptions!$H$8:$H$12,MATCH(B8832,Assumptions!$A$8:$A$12,0)))))</f>
        <v>0.4</v>
      </c>
      <c r="R8832" s="14">
        <f t="shared" ca="1" si="964"/>
        <v>87910044.768000007</v>
      </c>
      <c r="S8832" s="14">
        <f t="shared" ca="1" si="965"/>
        <v>131865067.15199998</v>
      </c>
      <c r="T8832" s="11" t="s">
        <v>25</v>
      </c>
      <c r="U8832" s="18" t="s">
        <v>26</v>
      </c>
    </row>
    <row r="8833" spans="1:21" ht="15" customHeight="1" x14ac:dyDescent="0.15">
      <c r="A8833" s="10" t="s">
        <v>8881</v>
      </c>
      <c r="B8833" s="11" t="s">
        <v>41</v>
      </c>
      <c r="C8833" s="11" t="s">
        <v>115</v>
      </c>
      <c r="D8833" s="12">
        <v>45920</v>
      </c>
      <c r="E8833" s="11">
        <v>876</v>
      </c>
      <c r="F8833" s="11" t="s">
        <v>33</v>
      </c>
      <c r="G8833" s="13">
        <v>262.73</v>
      </c>
      <c r="H8833" s="14">
        <f t="shared" si="959"/>
        <v>230151.48</v>
      </c>
      <c r="I8833" s="14">
        <f>IF(F8833="GHS",H8833,H8833*Assumptions!$B$4)</f>
        <v>230151.48</v>
      </c>
      <c r="J8833" s="15" t="str">
        <f>INDEX(Assumptions!$B$8:$B$12,MATCH(B8833,Assumptions!$A$8:$A$12,0))</f>
        <v>Weighted Average</v>
      </c>
      <c r="K8833" s="16">
        <f>G8833/(1-INDEX(Assumptions!$D$8:$D$12,MATCH(B8833,Assumptions!$A$8:$A$12,0)))</f>
        <v>404.2</v>
      </c>
      <c r="L8833" s="16">
        <f t="shared" si="960"/>
        <v>7.8818999999999999</v>
      </c>
      <c r="M8833" s="16">
        <f t="shared" si="961"/>
        <v>20.21</v>
      </c>
      <c r="N8833" s="14">
        <f>E8833*(K8833-L8833-M8833)*IF(F8833="GHS",1,Assumptions!$B$4)</f>
        <v>329470.69560000004</v>
      </c>
      <c r="O8833" s="15">
        <f t="shared" ca="1" si="962"/>
        <v>366</v>
      </c>
      <c r="P8833" s="15" t="str">
        <f t="shared" ca="1" si="963"/>
        <v>365d+</v>
      </c>
      <c r="Q8833" s="17">
        <f ca="1">IF(P8833="0-90d",0,IF(P8833="91-180d",INDEX(Assumptions!$F$8:$F$12,MATCH(B8833,Assumptions!$A$8:$A$12,0)),IF(P8833="181-365d",INDEX(Assumptions!$G$8:$G$12,MATCH(B8833,Assumptions!$A$8:$A$12,0)),INDEX(Assumptions!$H$8:$H$12,MATCH(B8833,Assumptions!$A$8:$A$12,0)))))</f>
        <v>0.8</v>
      </c>
      <c r="R8833" s="14">
        <f t="shared" ca="1" si="964"/>
        <v>184121.18400000001</v>
      </c>
      <c r="S8833" s="14">
        <f t="shared" ca="1" si="965"/>
        <v>46030.296000000002</v>
      </c>
      <c r="T8833" s="11" t="s">
        <v>25</v>
      </c>
      <c r="U8833" s="18" t="s">
        <v>26</v>
      </c>
    </row>
    <row r="8834" spans="1:21" ht="15" customHeight="1" x14ac:dyDescent="0.15">
      <c r="A8834" s="10" t="s">
        <v>8882</v>
      </c>
      <c r="B8834" s="11" t="s">
        <v>22</v>
      </c>
      <c r="C8834" s="11" t="s">
        <v>81</v>
      </c>
      <c r="D8834" s="12">
        <v>46017</v>
      </c>
      <c r="E8834" s="11">
        <v>1223</v>
      </c>
      <c r="F8834" s="11" t="s">
        <v>24</v>
      </c>
      <c r="G8834" s="13">
        <v>18117.080000000002</v>
      </c>
      <c r="H8834" s="14">
        <f t="shared" ref="H8834:H8897" si="966">E8834*G8834</f>
        <v>22157188.840000004</v>
      </c>
      <c r="I8834" s="14">
        <f>IF(F8834="GHS",H8834,H8834*Assumptions!$B$4)</f>
        <v>239297639.47200006</v>
      </c>
      <c r="J8834" s="15" t="str">
        <f>INDEX(Assumptions!$B$8:$B$12,MATCH(B8834,Assumptions!$A$8:$A$12,0))</f>
        <v>FIFO</v>
      </c>
      <c r="K8834" s="16">
        <f>G8834/(1-INDEX(Assumptions!$D$8:$D$12,MATCH(B8834,Assumptions!$A$8:$A$12,0)))</f>
        <v>22094</v>
      </c>
      <c r="L8834" s="16">
        <f t="shared" ref="L8834:L8897" si="967">G8834*0.03</f>
        <v>543.51240000000007</v>
      </c>
      <c r="M8834" s="16">
        <f t="shared" ref="M8834:M8897" si="968">K8834*0.05</f>
        <v>1104.7</v>
      </c>
      <c r="N8834" s="14">
        <f>E8834*(K8834-L8834-M8834)*IF(F8834="GHS",1,Assumptions!$B$4)</f>
        <v>270056140.93584001</v>
      </c>
      <c r="O8834" s="15">
        <f t="shared" ref="O8834:O8897" ca="1" si="969">TODAY()-D8834</f>
        <v>269</v>
      </c>
      <c r="P8834" s="15" t="str">
        <f t="shared" ref="P8834:P8897" ca="1" si="970">IF(O8834&lt;=90,"0-90d",IF(O8834&lt;=180,"91-180d",IF(O8834&lt;=365,"181-365d","365d+")))</f>
        <v>181-365d</v>
      </c>
      <c r="Q8834" s="17">
        <f ca="1">IF(P8834="0-90d",0,IF(P8834="91-180d",INDEX(Assumptions!$F$8:$F$12,MATCH(B8834,Assumptions!$A$8:$A$12,0)),IF(P8834="181-365d",INDEX(Assumptions!$G$8:$G$12,MATCH(B8834,Assumptions!$A$8:$A$12,0)),INDEX(Assumptions!$H$8:$H$12,MATCH(B8834,Assumptions!$A$8:$A$12,0)))))</f>
        <v>0.15</v>
      </c>
      <c r="R8834" s="14">
        <f t="shared" ref="R8834:R8897" ca="1" si="971">I8834*Q8834</f>
        <v>35894645.920800008</v>
      </c>
      <c r="S8834" s="14">
        <f t="shared" ref="S8834:S8897" ca="1" si="972">IF(T8834="Held on Consignment (Not Owned)",0,MIN(I8834-R8834,N8834))</f>
        <v>203402993.55120006</v>
      </c>
      <c r="T8834" s="11" t="s">
        <v>50</v>
      </c>
      <c r="U8834" s="18" t="s">
        <v>26</v>
      </c>
    </row>
    <row r="8835" spans="1:21" ht="15" customHeight="1" x14ac:dyDescent="0.15">
      <c r="A8835" s="10" t="s">
        <v>8883</v>
      </c>
      <c r="B8835" s="11" t="s">
        <v>22</v>
      </c>
      <c r="C8835" s="11" t="s">
        <v>61</v>
      </c>
      <c r="D8835" s="12">
        <v>46106</v>
      </c>
      <c r="E8835" s="11">
        <v>1391</v>
      </c>
      <c r="F8835" s="11" t="s">
        <v>24</v>
      </c>
      <c r="G8835" s="13">
        <v>37149.51</v>
      </c>
      <c r="H8835" s="14">
        <f t="shared" si="966"/>
        <v>51674968.410000004</v>
      </c>
      <c r="I8835" s="14">
        <f>IF(F8835="GHS",H8835,H8835*Assumptions!$B$4)</f>
        <v>558089658.82800007</v>
      </c>
      <c r="J8835" s="15" t="str">
        <f>INDEX(Assumptions!$B$8:$B$12,MATCH(B8835,Assumptions!$A$8:$A$12,0))</f>
        <v>FIFO</v>
      </c>
      <c r="K8835" s="16">
        <f>G8835/(1-INDEX(Assumptions!$D$8:$D$12,MATCH(B8835,Assumptions!$A$8:$A$12,0)))</f>
        <v>45304.280487804877</v>
      </c>
      <c r="L8835" s="16">
        <f t="shared" si="967"/>
        <v>1114.4853000000001</v>
      </c>
      <c r="M8835" s="16">
        <f t="shared" si="968"/>
        <v>2265.214024390244</v>
      </c>
      <c r="N8835" s="14">
        <f>E8835*(K8835-L8835-M8835)*IF(F8835="GHS",1,Assumptions!$B$4)</f>
        <v>629824597.90174532</v>
      </c>
      <c r="O8835" s="15">
        <f t="shared" ca="1" si="969"/>
        <v>180</v>
      </c>
      <c r="P8835" s="15" t="str">
        <f t="shared" ca="1" si="970"/>
        <v>91-180d</v>
      </c>
      <c r="Q8835" s="17">
        <f ca="1">IF(P8835="0-90d",0,IF(P8835="91-180d",INDEX(Assumptions!$F$8:$F$12,MATCH(B8835,Assumptions!$A$8:$A$12,0)),IF(P8835="181-365d",INDEX(Assumptions!$G$8:$G$12,MATCH(B8835,Assumptions!$A$8:$A$12,0)),INDEX(Assumptions!$H$8:$H$12,MATCH(B8835,Assumptions!$A$8:$A$12,0)))))</f>
        <v>0.03</v>
      </c>
      <c r="R8835" s="14">
        <f t="shared" ca="1" si="971"/>
        <v>16742689.764840001</v>
      </c>
      <c r="S8835" s="14">
        <f t="shared" ca="1" si="972"/>
        <v>541346969.06316006</v>
      </c>
      <c r="T8835" s="11" t="s">
        <v>25</v>
      </c>
      <c r="U8835" s="18" t="s">
        <v>26</v>
      </c>
    </row>
    <row r="8836" spans="1:21" ht="15" customHeight="1" x14ac:dyDescent="0.15">
      <c r="A8836" s="10" t="s">
        <v>8884</v>
      </c>
      <c r="B8836" s="11" t="s">
        <v>28</v>
      </c>
      <c r="C8836" s="11" t="s">
        <v>29</v>
      </c>
      <c r="D8836" s="12">
        <v>45898</v>
      </c>
      <c r="E8836" s="11">
        <v>1695</v>
      </c>
      <c r="F8836" s="11" t="s">
        <v>24</v>
      </c>
      <c r="G8836" s="13">
        <v>7754.64</v>
      </c>
      <c r="H8836" s="14">
        <f t="shared" si="966"/>
        <v>13144114.800000001</v>
      </c>
      <c r="I8836" s="14">
        <f>IF(F8836="GHS",H8836,H8836*Assumptions!$B$4)</f>
        <v>141956439.84</v>
      </c>
      <c r="J8836" s="15" t="str">
        <f>INDEX(Assumptions!$B$8:$B$12,MATCH(B8836,Assumptions!$A$8:$A$12,0))</f>
        <v>Fair Value Less Costs to Sell</v>
      </c>
      <c r="K8836" s="16">
        <f>G8836/(1-INDEX(Assumptions!$D$8:$D$12,MATCH(B8836,Assumptions!$A$8:$A$12,0)))</f>
        <v>8812.0909090909099</v>
      </c>
      <c r="L8836" s="16">
        <f t="shared" si="967"/>
        <v>232.63919999999999</v>
      </c>
      <c r="M8836" s="16">
        <f t="shared" si="968"/>
        <v>440.60454545454553</v>
      </c>
      <c r="N8836" s="14">
        <f>E8836*(K8836-L8836-M8836)*IF(F8836="GHS",1,Assumptions!$B$4)</f>
        <v>148989736.17752731</v>
      </c>
      <c r="O8836" s="15">
        <f t="shared" ca="1" si="969"/>
        <v>388</v>
      </c>
      <c r="P8836" s="15" t="str">
        <f t="shared" ca="1" si="970"/>
        <v>365d+</v>
      </c>
      <c r="Q8836" s="17">
        <f ca="1">IF(P8836="0-90d",0,IF(P8836="91-180d",INDEX(Assumptions!$F$8:$F$12,MATCH(B8836,Assumptions!$A$8:$A$12,0)),IF(P8836="181-365d",INDEX(Assumptions!$G$8:$G$12,MATCH(B8836,Assumptions!$A$8:$A$12,0)),INDEX(Assumptions!$H$8:$H$12,MATCH(B8836,Assumptions!$A$8:$A$12,0)))))</f>
        <v>0.4</v>
      </c>
      <c r="R8836" s="14">
        <f t="shared" ca="1" si="971"/>
        <v>56782575.936000004</v>
      </c>
      <c r="S8836" s="14">
        <f t="shared" ca="1" si="972"/>
        <v>85173863.903999999</v>
      </c>
      <c r="T8836" s="11" t="s">
        <v>25</v>
      </c>
      <c r="U8836" s="18" t="s">
        <v>26</v>
      </c>
    </row>
    <row r="8837" spans="1:21" ht="15" customHeight="1" x14ac:dyDescent="0.15">
      <c r="A8837" s="10" t="s">
        <v>8885</v>
      </c>
      <c r="B8837" s="11" t="s">
        <v>22</v>
      </c>
      <c r="C8837" s="11" t="s">
        <v>23</v>
      </c>
      <c r="D8837" s="12">
        <v>46041</v>
      </c>
      <c r="E8837" s="11">
        <v>1895</v>
      </c>
      <c r="F8837" s="11" t="s">
        <v>24</v>
      </c>
      <c r="G8837" s="13">
        <v>34690.269999999997</v>
      </c>
      <c r="H8837" s="14">
        <f t="shared" si="966"/>
        <v>65738061.649999991</v>
      </c>
      <c r="I8837" s="14">
        <f>IF(F8837="GHS",H8837,H8837*Assumptions!$B$4)</f>
        <v>709971065.81999993</v>
      </c>
      <c r="J8837" s="15" t="str">
        <f>INDEX(Assumptions!$B$8:$B$12,MATCH(B8837,Assumptions!$A$8:$A$12,0))</f>
        <v>FIFO</v>
      </c>
      <c r="K8837" s="16">
        <f>G8837/(1-INDEX(Assumptions!$D$8:$D$12,MATCH(B8837,Assumptions!$A$8:$A$12,0)))</f>
        <v>42305.20731707316</v>
      </c>
      <c r="L8837" s="16">
        <f t="shared" si="967"/>
        <v>1040.7080999999998</v>
      </c>
      <c r="M8837" s="16">
        <f t="shared" si="968"/>
        <v>2115.2603658536582</v>
      </c>
      <c r="N8837" s="14">
        <f>E8837*(K8837-L8837-M8837)*IF(F8837="GHS",1,Assumptions!$B$4)</f>
        <v>801228322.32905817</v>
      </c>
      <c r="O8837" s="15">
        <f t="shared" ca="1" si="969"/>
        <v>245</v>
      </c>
      <c r="P8837" s="15" t="str">
        <f t="shared" ca="1" si="970"/>
        <v>181-365d</v>
      </c>
      <c r="Q8837" s="17">
        <f ca="1">IF(P8837="0-90d",0,IF(P8837="91-180d",INDEX(Assumptions!$F$8:$F$12,MATCH(B8837,Assumptions!$A$8:$A$12,0)),IF(P8837="181-365d",INDEX(Assumptions!$G$8:$G$12,MATCH(B8837,Assumptions!$A$8:$A$12,0)),INDEX(Assumptions!$H$8:$H$12,MATCH(B8837,Assumptions!$A$8:$A$12,0)))))</f>
        <v>0.15</v>
      </c>
      <c r="R8837" s="14">
        <f t="shared" ca="1" si="971"/>
        <v>106495659.87299998</v>
      </c>
      <c r="S8837" s="14">
        <f t="shared" ca="1" si="972"/>
        <v>603475405.94699991</v>
      </c>
      <c r="T8837" s="11" t="s">
        <v>25</v>
      </c>
      <c r="U8837" s="18" t="s">
        <v>26</v>
      </c>
    </row>
    <row r="8838" spans="1:21" ht="15" customHeight="1" x14ac:dyDescent="0.15">
      <c r="A8838" s="10" t="s">
        <v>8886</v>
      </c>
      <c r="B8838" s="11" t="s">
        <v>41</v>
      </c>
      <c r="C8838" s="11" t="s">
        <v>42</v>
      </c>
      <c r="D8838" s="12">
        <v>45917</v>
      </c>
      <c r="E8838" s="11">
        <v>1237</v>
      </c>
      <c r="F8838" s="11" t="s">
        <v>33</v>
      </c>
      <c r="G8838" s="13">
        <v>732.78</v>
      </c>
      <c r="H8838" s="14">
        <f t="shared" si="966"/>
        <v>906448.86</v>
      </c>
      <c r="I8838" s="14">
        <f>IF(F8838="GHS",H8838,H8838*Assumptions!$B$4)</f>
        <v>906448.86</v>
      </c>
      <c r="J8838" s="15" t="str">
        <f>INDEX(Assumptions!$B$8:$B$12,MATCH(B8838,Assumptions!$A$8:$A$12,0))</f>
        <v>Weighted Average</v>
      </c>
      <c r="K8838" s="16">
        <f>G8838/(1-INDEX(Assumptions!$D$8:$D$12,MATCH(B8838,Assumptions!$A$8:$A$12,0)))</f>
        <v>1127.353846153846</v>
      </c>
      <c r="L8838" s="16">
        <f t="shared" si="967"/>
        <v>21.9834</v>
      </c>
      <c r="M8838" s="16">
        <f t="shared" si="968"/>
        <v>56.367692307692302</v>
      </c>
      <c r="N8838" s="14">
        <f>E8838*(K8838-L8838-M8838)*IF(F8838="GHS",1,Assumptions!$B$4)</f>
        <v>1297616.4065076921</v>
      </c>
      <c r="O8838" s="15">
        <f t="shared" ca="1" si="969"/>
        <v>369</v>
      </c>
      <c r="P8838" s="15" t="str">
        <f t="shared" ca="1" si="970"/>
        <v>365d+</v>
      </c>
      <c r="Q8838" s="17">
        <f ca="1">IF(P8838="0-90d",0,IF(P8838="91-180d",INDEX(Assumptions!$F$8:$F$12,MATCH(B8838,Assumptions!$A$8:$A$12,0)),IF(P8838="181-365d",INDEX(Assumptions!$G$8:$G$12,MATCH(B8838,Assumptions!$A$8:$A$12,0)),INDEX(Assumptions!$H$8:$H$12,MATCH(B8838,Assumptions!$A$8:$A$12,0)))))</f>
        <v>0.8</v>
      </c>
      <c r="R8838" s="14">
        <f t="shared" ca="1" si="971"/>
        <v>725159.08799999999</v>
      </c>
      <c r="S8838" s="14">
        <f t="shared" ca="1" si="972"/>
        <v>181289.772</v>
      </c>
      <c r="T8838" s="11" t="s">
        <v>25</v>
      </c>
      <c r="U8838" s="18" t="s">
        <v>26</v>
      </c>
    </row>
    <row r="8839" spans="1:21" ht="15" customHeight="1" x14ac:dyDescent="0.15">
      <c r="A8839" s="10" t="s">
        <v>8887</v>
      </c>
      <c r="B8839" s="11" t="s">
        <v>31</v>
      </c>
      <c r="C8839" s="11" t="s">
        <v>76</v>
      </c>
      <c r="D8839" s="12">
        <v>45878</v>
      </c>
      <c r="E8839" s="11">
        <v>4364</v>
      </c>
      <c r="F8839" s="11" t="s">
        <v>33</v>
      </c>
      <c r="G8839" s="13">
        <v>5694.92</v>
      </c>
      <c r="H8839" s="14">
        <f t="shared" si="966"/>
        <v>24852630.879999999</v>
      </c>
      <c r="I8839" s="14">
        <f>IF(F8839="GHS",H8839,H8839*Assumptions!$B$4)</f>
        <v>24852630.879999999</v>
      </c>
      <c r="J8839" s="15" t="str">
        <f>INDEX(Assumptions!$B$8:$B$12,MATCH(B8839,Assumptions!$A$8:$A$12,0))</f>
        <v>Weighted Average</v>
      </c>
      <c r="K8839" s="16">
        <f>G8839/(1-INDEX(Assumptions!$D$8:$D$12,MATCH(B8839,Assumptions!$A$8:$A$12,0)))</f>
        <v>7909.6111111111113</v>
      </c>
      <c r="L8839" s="16">
        <f t="shared" si="967"/>
        <v>170.8476</v>
      </c>
      <c r="M8839" s="16">
        <f t="shared" si="968"/>
        <v>395.48055555555561</v>
      </c>
      <c r="N8839" s="14">
        <f>E8839*(K8839-L8839-M8839)*IF(F8839="GHS",1,Assumptions!$B$4)</f>
        <v>32046086.818044443</v>
      </c>
      <c r="O8839" s="15">
        <f t="shared" ca="1" si="969"/>
        <v>408</v>
      </c>
      <c r="P8839" s="15" t="str">
        <f t="shared" ca="1" si="970"/>
        <v>365d+</v>
      </c>
      <c r="Q8839" s="17">
        <f ca="1">IF(P8839="0-90d",0,IF(P8839="91-180d",INDEX(Assumptions!$F$8:$F$12,MATCH(B8839,Assumptions!$A$8:$A$12,0)),IF(P8839="181-365d",INDEX(Assumptions!$G$8:$G$12,MATCH(B8839,Assumptions!$A$8:$A$12,0)),INDEX(Assumptions!$H$8:$H$12,MATCH(B8839,Assumptions!$A$8:$A$12,0)))))</f>
        <v>0.6</v>
      </c>
      <c r="R8839" s="14">
        <f t="shared" ca="1" si="971"/>
        <v>14911578.527999999</v>
      </c>
      <c r="S8839" s="14">
        <f t="shared" ca="1" si="972"/>
        <v>9941052.352</v>
      </c>
      <c r="T8839" s="11" t="s">
        <v>25</v>
      </c>
      <c r="U8839" s="18" t="s">
        <v>26</v>
      </c>
    </row>
    <row r="8840" spans="1:21" ht="15" customHeight="1" x14ac:dyDescent="0.15">
      <c r="A8840" s="10" t="s">
        <v>8888</v>
      </c>
      <c r="B8840" s="11" t="s">
        <v>28</v>
      </c>
      <c r="C8840" s="11" t="s">
        <v>55</v>
      </c>
      <c r="D8840" s="12">
        <v>45973</v>
      </c>
      <c r="E8840" s="11">
        <v>3592</v>
      </c>
      <c r="F8840" s="11" t="s">
        <v>24</v>
      </c>
      <c r="G8840" s="13">
        <v>4538.62</v>
      </c>
      <c r="H8840" s="14">
        <f t="shared" si="966"/>
        <v>16302723.039999999</v>
      </c>
      <c r="I8840" s="14">
        <f>IF(F8840="GHS",H8840,H8840*Assumptions!$B$4)</f>
        <v>176069408.83199999</v>
      </c>
      <c r="J8840" s="15" t="str">
        <f>INDEX(Assumptions!$B$8:$B$12,MATCH(B8840,Assumptions!$A$8:$A$12,0))</f>
        <v>Fair Value Less Costs to Sell</v>
      </c>
      <c r="K8840" s="16">
        <f>G8840/(1-INDEX(Assumptions!$D$8:$D$12,MATCH(B8840,Assumptions!$A$8:$A$12,0)))</f>
        <v>5157.522727272727</v>
      </c>
      <c r="L8840" s="16">
        <f t="shared" si="967"/>
        <v>136.15859999999998</v>
      </c>
      <c r="M8840" s="16">
        <f t="shared" si="968"/>
        <v>257.87613636363636</v>
      </c>
      <c r="N8840" s="14">
        <f>E8840*(K8840-L8840-M8840)*IF(F8840="GHS",1,Assumptions!$B$4)</f>
        <v>184792847.7241309</v>
      </c>
      <c r="O8840" s="15">
        <f t="shared" ca="1" si="969"/>
        <v>313</v>
      </c>
      <c r="P8840" s="15" t="str">
        <f t="shared" ca="1" si="970"/>
        <v>181-365d</v>
      </c>
      <c r="Q8840" s="17">
        <f ca="1">IF(P8840="0-90d",0,IF(P8840="91-180d",INDEX(Assumptions!$F$8:$F$12,MATCH(B8840,Assumptions!$A$8:$A$12,0)),IF(P8840="181-365d",INDEX(Assumptions!$G$8:$G$12,MATCH(B8840,Assumptions!$A$8:$A$12,0)),INDEX(Assumptions!$H$8:$H$12,MATCH(B8840,Assumptions!$A$8:$A$12,0)))))</f>
        <v>0.1</v>
      </c>
      <c r="R8840" s="14">
        <f t="shared" ca="1" si="971"/>
        <v>17606940.883200001</v>
      </c>
      <c r="S8840" s="14">
        <f t="shared" ca="1" si="972"/>
        <v>158462467.9488</v>
      </c>
      <c r="T8840" s="11" t="s">
        <v>25</v>
      </c>
      <c r="U8840" s="18" t="s">
        <v>26</v>
      </c>
    </row>
    <row r="8841" spans="1:21" ht="15" customHeight="1" x14ac:dyDescent="0.15">
      <c r="A8841" s="10" t="s">
        <v>8889</v>
      </c>
      <c r="B8841" s="11" t="s">
        <v>28</v>
      </c>
      <c r="C8841" s="11" t="s">
        <v>55</v>
      </c>
      <c r="D8841" s="12">
        <v>46095</v>
      </c>
      <c r="E8841" s="11">
        <v>806</v>
      </c>
      <c r="F8841" s="11" t="s">
        <v>24</v>
      </c>
      <c r="G8841" s="13">
        <v>13566.52</v>
      </c>
      <c r="H8841" s="14">
        <f t="shared" si="966"/>
        <v>10934615.120000001</v>
      </c>
      <c r="I8841" s="14">
        <f>IF(F8841="GHS",H8841,H8841*Assumptions!$B$4)</f>
        <v>118093843.29600002</v>
      </c>
      <c r="J8841" s="15" t="str">
        <f>INDEX(Assumptions!$B$8:$B$12,MATCH(B8841,Assumptions!$A$8:$A$12,0))</f>
        <v>Fair Value Less Costs to Sell</v>
      </c>
      <c r="K8841" s="16">
        <f>G8841/(1-INDEX(Assumptions!$D$8:$D$12,MATCH(B8841,Assumptions!$A$8:$A$12,0)))</f>
        <v>15416.5</v>
      </c>
      <c r="L8841" s="16">
        <f t="shared" si="967"/>
        <v>406.99560000000002</v>
      </c>
      <c r="M8841" s="16">
        <f t="shared" si="968"/>
        <v>770.82500000000005</v>
      </c>
      <c r="N8841" s="14">
        <f>E8841*(K8841-L8841-M8841)*IF(F8841="GHS",1,Assumptions!$B$4)</f>
        <v>123944856.44112001</v>
      </c>
      <c r="O8841" s="15">
        <f t="shared" ca="1" si="969"/>
        <v>191</v>
      </c>
      <c r="P8841" s="15" t="str">
        <f t="shared" ca="1" si="970"/>
        <v>181-365d</v>
      </c>
      <c r="Q8841" s="17">
        <f ca="1">IF(P8841="0-90d",0,IF(P8841="91-180d",INDEX(Assumptions!$F$8:$F$12,MATCH(B8841,Assumptions!$A$8:$A$12,0)),IF(P8841="181-365d",INDEX(Assumptions!$G$8:$G$12,MATCH(B8841,Assumptions!$A$8:$A$12,0)),INDEX(Assumptions!$H$8:$H$12,MATCH(B8841,Assumptions!$A$8:$A$12,0)))))</f>
        <v>0.1</v>
      </c>
      <c r="R8841" s="14">
        <f t="shared" ca="1" si="971"/>
        <v>11809384.329600003</v>
      </c>
      <c r="S8841" s="14">
        <f t="shared" ca="1" si="972"/>
        <v>106284458.96640001</v>
      </c>
      <c r="T8841" s="11" t="s">
        <v>25</v>
      </c>
      <c r="U8841" s="18" t="s">
        <v>26</v>
      </c>
    </row>
    <row r="8842" spans="1:21" ht="15" customHeight="1" x14ac:dyDescent="0.15">
      <c r="A8842" s="10" t="s">
        <v>8890</v>
      </c>
      <c r="B8842" s="11" t="s">
        <v>46</v>
      </c>
      <c r="C8842" s="11" t="s">
        <v>119</v>
      </c>
      <c r="D8842" s="12">
        <v>45753</v>
      </c>
      <c r="E8842" s="11">
        <v>1707</v>
      </c>
      <c r="F8842" s="11" t="s">
        <v>33</v>
      </c>
      <c r="G8842" s="13">
        <v>626099.72</v>
      </c>
      <c r="H8842" s="14">
        <f t="shared" si="966"/>
        <v>1068752222.04</v>
      </c>
      <c r="I8842" s="14">
        <f>IF(F8842="GHS",H8842,H8842*Assumptions!$B$4)</f>
        <v>1068752222.04</v>
      </c>
      <c r="J8842" s="15" t="str">
        <f>INDEX(Assumptions!$B$8:$B$12,MATCH(B8842,Assumptions!$A$8:$A$12,0))</f>
        <v>Specific Identification</v>
      </c>
      <c r="K8842" s="16">
        <f>G8842/(1-INDEX(Assumptions!$D$8:$D$12,MATCH(B8842,Assumptions!$A$8:$A$12,0)))</f>
        <v>802691.94871794863</v>
      </c>
      <c r="L8842" s="16">
        <f t="shared" si="967"/>
        <v>18782.991599999998</v>
      </c>
      <c r="M8842" s="16">
        <f t="shared" si="968"/>
        <v>40134.597435897434</v>
      </c>
      <c r="N8842" s="14">
        <f>E8842*(K8842-L8842-M8842)*IF(F8842="GHS",1,Assumptions!$B$4)</f>
        <v>1269622831.9772615</v>
      </c>
      <c r="O8842" s="15">
        <f t="shared" ca="1" si="969"/>
        <v>533</v>
      </c>
      <c r="P8842" s="15" t="str">
        <f t="shared" ca="1" si="970"/>
        <v>365d+</v>
      </c>
      <c r="Q8842" s="17">
        <f ca="1">IF(P8842="0-90d",0,IF(P8842="91-180d",INDEX(Assumptions!$F$8:$F$12,MATCH(B8842,Assumptions!$A$8:$A$12,0)),IF(P8842="181-365d",INDEX(Assumptions!$G$8:$G$12,MATCH(B8842,Assumptions!$A$8:$A$12,0)),INDEX(Assumptions!$H$8:$H$12,MATCH(B8842,Assumptions!$A$8:$A$12,0)))))</f>
        <v>0.15</v>
      </c>
      <c r="R8842" s="14">
        <f t="shared" ca="1" si="971"/>
        <v>160312833.30599999</v>
      </c>
      <c r="S8842" s="14">
        <f t="shared" ca="1" si="972"/>
        <v>908439388.73399997</v>
      </c>
      <c r="T8842" s="11" t="s">
        <v>25</v>
      </c>
      <c r="U8842" s="18" t="s">
        <v>26</v>
      </c>
    </row>
    <row r="8843" spans="1:21" ht="15" customHeight="1" x14ac:dyDescent="0.15">
      <c r="A8843" s="10" t="s">
        <v>8891</v>
      </c>
      <c r="B8843" s="11" t="s">
        <v>31</v>
      </c>
      <c r="C8843" s="11" t="s">
        <v>32</v>
      </c>
      <c r="D8843" s="12">
        <v>45736</v>
      </c>
      <c r="E8843" s="11">
        <v>3653</v>
      </c>
      <c r="F8843" s="11" t="s">
        <v>33</v>
      </c>
      <c r="G8843" s="13">
        <v>541.49</v>
      </c>
      <c r="H8843" s="14">
        <f t="shared" si="966"/>
        <v>1978062.97</v>
      </c>
      <c r="I8843" s="14">
        <f>IF(F8843="GHS",H8843,H8843*Assumptions!$B$4)</f>
        <v>1978062.97</v>
      </c>
      <c r="J8843" s="15" t="str">
        <f>INDEX(Assumptions!$B$8:$B$12,MATCH(B8843,Assumptions!$A$8:$A$12,0))</f>
        <v>Weighted Average</v>
      </c>
      <c r="K8843" s="16">
        <f>G8843/(1-INDEX(Assumptions!$D$8:$D$12,MATCH(B8843,Assumptions!$A$8:$A$12,0)))</f>
        <v>752.06944444444446</v>
      </c>
      <c r="L8843" s="16">
        <f t="shared" si="967"/>
        <v>16.244699999999998</v>
      </c>
      <c r="M8843" s="16">
        <f t="shared" si="968"/>
        <v>37.603472222222223</v>
      </c>
      <c r="N8843" s="14">
        <f>E8843*(K8843-L8843-M8843)*IF(F8843="GHS",1,Assumptions!$B$4)</f>
        <v>2550602.3074277779</v>
      </c>
      <c r="O8843" s="15">
        <f t="shared" ca="1" si="969"/>
        <v>550</v>
      </c>
      <c r="P8843" s="15" t="str">
        <f t="shared" ca="1" si="970"/>
        <v>365d+</v>
      </c>
      <c r="Q8843" s="17">
        <f ca="1">IF(P8843="0-90d",0,IF(P8843="91-180d",INDEX(Assumptions!$F$8:$F$12,MATCH(B8843,Assumptions!$A$8:$A$12,0)),IF(P8843="181-365d",INDEX(Assumptions!$G$8:$G$12,MATCH(B8843,Assumptions!$A$8:$A$12,0)),INDEX(Assumptions!$H$8:$H$12,MATCH(B8843,Assumptions!$A$8:$A$12,0)))))</f>
        <v>0.6</v>
      </c>
      <c r="R8843" s="14">
        <f t="shared" ca="1" si="971"/>
        <v>1186837.7819999999</v>
      </c>
      <c r="S8843" s="14">
        <f t="shared" ca="1" si="972"/>
        <v>791225.18800000008</v>
      </c>
      <c r="T8843" s="11" t="s">
        <v>25</v>
      </c>
      <c r="U8843" s="18" t="s">
        <v>36</v>
      </c>
    </row>
    <row r="8844" spans="1:21" ht="15" customHeight="1" x14ac:dyDescent="0.15">
      <c r="A8844" s="10" t="s">
        <v>8892</v>
      </c>
      <c r="B8844" s="11" t="s">
        <v>41</v>
      </c>
      <c r="C8844" s="11" t="s">
        <v>44</v>
      </c>
      <c r="D8844" s="12">
        <v>46026</v>
      </c>
      <c r="E8844" s="11">
        <v>1427</v>
      </c>
      <c r="F8844" s="11" t="s">
        <v>33</v>
      </c>
      <c r="G8844" s="13">
        <v>230.18</v>
      </c>
      <c r="H8844" s="14">
        <f t="shared" si="966"/>
        <v>328466.86</v>
      </c>
      <c r="I8844" s="14">
        <f>IF(F8844="GHS",H8844,H8844*Assumptions!$B$4)</f>
        <v>328466.86</v>
      </c>
      <c r="J8844" s="15" t="str">
        <f>INDEX(Assumptions!$B$8:$B$12,MATCH(B8844,Assumptions!$A$8:$A$12,0))</f>
        <v>Weighted Average</v>
      </c>
      <c r="K8844" s="16">
        <f>G8844/(1-INDEX(Assumptions!$D$8:$D$12,MATCH(B8844,Assumptions!$A$8:$A$12,0)))</f>
        <v>354.12307692307689</v>
      </c>
      <c r="L8844" s="16">
        <f t="shared" si="967"/>
        <v>6.9054000000000002</v>
      </c>
      <c r="M8844" s="16">
        <f t="shared" si="968"/>
        <v>17.706153846153846</v>
      </c>
      <c r="N8844" s="14">
        <f>E8844*(K8844-L8844-M8844)*IF(F8844="GHS",1,Assumptions!$B$4)</f>
        <v>470212.94343076926</v>
      </c>
      <c r="O8844" s="15">
        <f t="shared" ca="1" si="969"/>
        <v>260</v>
      </c>
      <c r="P8844" s="15" t="str">
        <f t="shared" ca="1" si="970"/>
        <v>181-365d</v>
      </c>
      <c r="Q8844" s="17">
        <f ca="1">IF(P8844="0-90d",0,IF(P8844="91-180d",INDEX(Assumptions!$F$8:$F$12,MATCH(B8844,Assumptions!$A$8:$A$12,0)),IF(P8844="181-365d",INDEX(Assumptions!$G$8:$G$12,MATCH(B8844,Assumptions!$A$8:$A$12,0)),INDEX(Assumptions!$H$8:$H$12,MATCH(B8844,Assumptions!$A$8:$A$12,0)))))</f>
        <v>0.35</v>
      </c>
      <c r="R8844" s="14">
        <f t="shared" ca="1" si="971"/>
        <v>114963.40099999998</v>
      </c>
      <c r="S8844" s="14">
        <f t="shared" ca="1" si="972"/>
        <v>213503.459</v>
      </c>
      <c r="T8844" s="11" t="s">
        <v>25</v>
      </c>
      <c r="U8844" s="18" t="s">
        <v>26</v>
      </c>
    </row>
    <row r="8845" spans="1:21" ht="15" customHeight="1" x14ac:dyDescent="0.15">
      <c r="A8845" s="10" t="s">
        <v>8893</v>
      </c>
      <c r="B8845" s="11" t="s">
        <v>41</v>
      </c>
      <c r="C8845" s="11" t="s">
        <v>42</v>
      </c>
      <c r="D8845" s="12">
        <v>46219</v>
      </c>
      <c r="E8845" s="11">
        <v>2971</v>
      </c>
      <c r="F8845" s="11" t="s">
        <v>33</v>
      </c>
      <c r="G8845" s="13">
        <v>418.37</v>
      </c>
      <c r="H8845" s="14">
        <f t="shared" si="966"/>
        <v>1242977.27</v>
      </c>
      <c r="I8845" s="14">
        <f>IF(F8845="GHS",H8845,H8845*Assumptions!$B$4)</f>
        <v>1242977.27</v>
      </c>
      <c r="J8845" s="15" t="str">
        <f>INDEX(Assumptions!$B$8:$B$12,MATCH(B8845,Assumptions!$A$8:$A$12,0))</f>
        <v>Weighted Average</v>
      </c>
      <c r="K8845" s="16">
        <f>G8845/(1-INDEX(Assumptions!$D$8:$D$12,MATCH(B8845,Assumptions!$A$8:$A$12,0)))</f>
        <v>643.64615384615388</v>
      </c>
      <c r="L8845" s="16">
        <f t="shared" si="967"/>
        <v>12.5511</v>
      </c>
      <c r="M8845" s="16">
        <f t="shared" si="968"/>
        <v>32.182307692307695</v>
      </c>
      <c r="N8845" s="14">
        <f>E8845*(K8845-L8845-M8845)*IF(F8845="GHS",1,Assumptions!$B$4)</f>
        <v>1779369.7688230767</v>
      </c>
      <c r="O8845" s="15">
        <f t="shared" ca="1" si="969"/>
        <v>67</v>
      </c>
      <c r="P8845" s="15" t="str">
        <f t="shared" ca="1" si="970"/>
        <v>0-90d</v>
      </c>
      <c r="Q8845" s="17">
        <f ca="1">IF(P8845="0-90d",0,IF(P8845="91-180d",INDEX(Assumptions!$F$8:$F$12,MATCH(B8845,Assumptions!$A$8:$A$12,0)),IF(P8845="181-365d",INDEX(Assumptions!$G$8:$G$12,MATCH(B8845,Assumptions!$A$8:$A$12,0)),INDEX(Assumptions!$H$8:$H$12,MATCH(B8845,Assumptions!$A$8:$A$12,0)))))</f>
        <v>0</v>
      </c>
      <c r="R8845" s="14">
        <f t="shared" ca="1" si="971"/>
        <v>0</v>
      </c>
      <c r="S8845" s="14">
        <f t="shared" ca="1" si="972"/>
        <v>1242977.27</v>
      </c>
      <c r="T8845" s="11" t="s">
        <v>25</v>
      </c>
      <c r="U8845" s="18" t="s">
        <v>26</v>
      </c>
    </row>
    <row r="8846" spans="1:21" ht="15" customHeight="1" x14ac:dyDescent="0.15">
      <c r="A8846" s="10" t="s">
        <v>8894</v>
      </c>
      <c r="B8846" s="11" t="s">
        <v>31</v>
      </c>
      <c r="C8846" s="11" t="s">
        <v>76</v>
      </c>
      <c r="D8846" s="12">
        <v>45835</v>
      </c>
      <c r="E8846" s="11">
        <v>3140</v>
      </c>
      <c r="F8846" s="11" t="s">
        <v>33</v>
      </c>
      <c r="G8846" s="13">
        <v>1196.79</v>
      </c>
      <c r="H8846" s="14">
        <f t="shared" si="966"/>
        <v>3757920.6</v>
      </c>
      <c r="I8846" s="14">
        <f>IF(F8846="GHS",H8846,H8846*Assumptions!$B$4)</f>
        <v>3757920.6</v>
      </c>
      <c r="J8846" s="15" t="str">
        <f>INDEX(Assumptions!$B$8:$B$12,MATCH(B8846,Assumptions!$A$8:$A$12,0))</f>
        <v>Weighted Average</v>
      </c>
      <c r="K8846" s="16">
        <f>G8846/(1-INDEX(Assumptions!$D$8:$D$12,MATCH(B8846,Assumptions!$A$8:$A$12,0)))</f>
        <v>1662.2083333333333</v>
      </c>
      <c r="L8846" s="16">
        <f t="shared" si="967"/>
        <v>35.903700000000001</v>
      </c>
      <c r="M8846" s="16">
        <f t="shared" si="968"/>
        <v>83.110416666666666</v>
      </c>
      <c r="N8846" s="14">
        <f>E8846*(K8846-L8846-M8846)*IF(F8846="GHS",1,Assumptions!$B$4)</f>
        <v>4845629.8403333332</v>
      </c>
      <c r="O8846" s="15">
        <f t="shared" ca="1" si="969"/>
        <v>451</v>
      </c>
      <c r="P8846" s="15" t="str">
        <f t="shared" ca="1" si="970"/>
        <v>365d+</v>
      </c>
      <c r="Q8846" s="17">
        <f ca="1">IF(P8846="0-90d",0,IF(P8846="91-180d",INDEX(Assumptions!$F$8:$F$12,MATCH(B8846,Assumptions!$A$8:$A$12,0)),IF(P8846="181-365d",INDEX(Assumptions!$G$8:$G$12,MATCH(B8846,Assumptions!$A$8:$A$12,0)),INDEX(Assumptions!$H$8:$H$12,MATCH(B8846,Assumptions!$A$8:$A$12,0)))))</f>
        <v>0.6</v>
      </c>
      <c r="R8846" s="14">
        <f t="shared" ca="1" si="971"/>
        <v>2254752.36</v>
      </c>
      <c r="S8846" s="14">
        <f t="shared" ca="1" si="972"/>
        <v>1503168.2400000002</v>
      </c>
      <c r="T8846" s="11" t="s">
        <v>25</v>
      </c>
      <c r="U8846" s="18" t="s">
        <v>36</v>
      </c>
    </row>
    <row r="8847" spans="1:21" ht="15" customHeight="1" x14ac:dyDescent="0.15">
      <c r="A8847" s="10" t="s">
        <v>8895</v>
      </c>
      <c r="B8847" s="11" t="s">
        <v>31</v>
      </c>
      <c r="C8847" s="11" t="s">
        <v>32</v>
      </c>
      <c r="D8847" s="12">
        <v>46037</v>
      </c>
      <c r="E8847" s="11">
        <v>1775</v>
      </c>
      <c r="F8847" s="11" t="s">
        <v>33</v>
      </c>
      <c r="G8847" s="13">
        <v>2604.87</v>
      </c>
      <c r="H8847" s="14">
        <f t="shared" si="966"/>
        <v>4623644.25</v>
      </c>
      <c r="I8847" s="14">
        <f>IF(F8847="GHS",H8847,H8847*Assumptions!$B$4)</f>
        <v>4623644.25</v>
      </c>
      <c r="J8847" s="15" t="str">
        <f>INDEX(Assumptions!$B$8:$B$12,MATCH(B8847,Assumptions!$A$8:$A$12,0))</f>
        <v>Weighted Average</v>
      </c>
      <c r="K8847" s="16">
        <f>G8847/(1-INDEX(Assumptions!$D$8:$D$12,MATCH(B8847,Assumptions!$A$8:$A$12,0)))</f>
        <v>3617.875</v>
      </c>
      <c r="L8847" s="16">
        <f t="shared" si="967"/>
        <v>78.14609999999999</v>
      </c>
      <c r="M8847" s="16">
        <f t="shared" si="968"/>
        <v>180.89375000000001</v>
      </c>
      <c r="N8847" s="14">
        <f>E8847*(K8847-L8847-M8847)*IF(F8847="GHS",1,Assumptions!$B$4)</f>
        <v>5961932.3912499994</v>
      </c>
      <c r="O8847" s="15">
        <f t="shared" ca="1" si="969"/>
        <v>249</v>
      </c>
      <c r="P8847" s="15" t="str">
        <f t="shared" ca="1" si="970"/>
        <v>181-365d</v>
      </c>
      <c r="Q8847" s="17">
        <f ca="1">IF(P8847="0-90d",0,IF(P8847="91-180d",INDEX(Assumptions!$F$8:$F$12,MATCH(B8847,Assumptions!$A$8:$A$12,0)),IF(P8847="181-365d",INDEX(Assumptions!$G$8:$G$12,MATCH(B8847,Assumptions!$A$8:$A$12,0)),INDEX(Assumptions!$H$8:$H$12,MATCH(B8847,Assumptions!$A$8:$A$12,0)))))</f>
        <v>0.2</v>
      </c>
      <c r="R8847" s="14">
        <f t="shared" ca="1" si="971"/>
        <v>924728.85000000009</v>
      </c>
      <c r="S8847" s="14">
        <f t="shared" ca="1" si="972"/>
        <v>3698915.4</v>
      </c>
      <c r="T8847" s="11" t="s">
        <v>25</v>
      </c>
      <c r="U8847" s="18" t="s">
        <v>26</v>
      </c>
    </row>
    <row r="8848" spans="1:21" ht="15" customHeight="1" x14ac:dyDescent="0.15">
      <c r="A8848" s="10" t="s">
        <v>8896</v>
      </c>
      <c r="B8848" s="11" t="s">
        <v>41</v>
      </c>
      <c r="C8848" s="11" t="s">
        <v>49</v>
      </c>
      <c r="D8848" s="12">
        <v>45859</v>
      </c>
      <c r="E8848" s="11">
        <v>820</v>
      </c>
      <c r="F8848" s="11" t="s">
        <v>33</v>
      </c>
      <c r="G8848" s="13">
        <v>481.38</v>
      </c>
      <c r="H8848" s="14">
        <f t="shared" si="966"/>
        <v>394731.6</v>
      </c>
      <c r="I8848" s="14">
        <f>IF(F8848="GHS",H8848,H8848*Assumptions!$B$4)</f>
        <v>394731.6</v>
      </c>
      <c r="J8848" s="15" t="str">
        <f>INDEX(Assumptions!$B$8:$B$12,MATCH(B8848,Assumptions!$A$8:$A$12,0))</f>
        <v>Weighted Average</v>
      </c>
      <c r="K8848" s="16">
        <f>G8848/(1-INDEX(Assumptions!$D$8:$D$12,MATCH(B8848,Assumptions!$A$8:$A$12,0)))</f>
        <v>740.5846153846154</v>
      </c>
      <c r="L8848" s="16">
        <f t="shared" si="967"/>
        <v>14.4414</v>
      </c>
      <c r="M8848" s="16">
        <f t="shared" si="968"/>
        <v>37.029230769230772</v>
      </c>
      <c r="N8848" s="14">
        <f>E8848*(K8848-L8848-M8848)*IF(F8848="GHS",1,Assumptions!$B$4)</f>
        <v>565073.46738461533</v>
      </c>
      <c r="O8848" s="15">
        <f t="shared" ca="1" si="969"/>
        <v>427</v>
      </c>
      <c r="P8848" s="15" t="str">
        <f t="shared" ca="1" si="970"/>
        <v>365d+</v>
      </c>
      <c r="Q8848" s="17">
        <f ca="1">IF(P8848="0-90d",0,IF(P8848="91-180d",INDEX(Assumptions!$F$8:$F$12,MATCH(B8848,Assumptions!$A$8:$A$12,0)),IF(P8848="181-365d",INDEX(Assumptions!$G$8:$G$12,MATCH(B8848,Assumptions!$A$8:$A$12,0)),INDEX(Assumptions!$H$8:$H$12,MATCH(B8848,Assumptions!$A$8:$A$12,0)))))</f>
        <v>0.8</v>
      </c>
      <c r="R8848" s="14">
        <f t="shared" ca="1" si="971"/>
        <v>315785.28000000003</v>
      </c>
      <c r="S8848" s="14">
        <f t="shared" ca="1" si="972"/>
        <v>78946.319999999949</v>
      </c>
      <c r="T8848" s="11" t="s">
        <v>25</v>
      </c>
      <c r="U8848" s="18" t="s">
        <v>26</v>
      </c>
    </row>
    <row r="8849" spans="1:21" ht="15" customHeight="1" x14ac:dyDescent="0.15">
      <c r="A8849" s="10" t="s">
        <v>8897</v>
      </c>
      <c r="B8849" s="11" t="s">
        <v>31</v>
      </c>
      <c r="C8849" s="11" t="s">
        <v>32</v>
      </c>
      <c r="D8849" s="12">
        <v>46138</v>
      </c>
      <c r="E8849" s="11">
        <v>4415</v>
      </c>
      <c r="F8849" s="11" t="s">
        <v>33</v>
      </c>
      <c r="G8849" s="13">
        <v>7750.92</v>
      </c>
      <c r="H8849" s="14">
        <f t="shared" si="966"/>
        <v>34220311.799999997</v>
      </c>
      <c r="I8849" s="14">
        <f>IF(F8849="GHS",H8849,H8849*Assumptions!$B$4)</f>
        <v>34220311.799999997</v>
      </c>
      <c r="J8849" s="15" t="str">
        <f>INDEX(Assumptions!$B$8:$B$12,MATCH(B8849,Assumptions!$A$8:$A$12,0))</f>
        <v>Weighted Average</v>
      </c>
      <c r="K8849" s="16">
        <f>G8849/(1-INDEX(Assumptions!$D$8:$D$12,MATCH(B8849,Assumptions!$A$8:$A$12,0)))</f>
        <v>10765.166666666668</v>
      </c>
      <c r="L8849" s="16">
        <f t="shared" si="967"/>
        <v>232.52760000000001</v>
      </c>
      <c r="M8849" s="16">
        <f t="shared" si="968"/>
        <v>538.25833333333344</v>
      </c>
      <c r="N8849" s="14">
        <f>E8849*(K8849-L8849-M8849)*IF(F8849="GHS",1,Assumptions!$B$4)</f>
        <v>44125190.937666677</v>
      </c>
      <c r="O8849" s="15">
        <f t="shared" ca="1" si="969"/>
        <v>148</v>
      </c>
      <c r="P8849" s="15" t="str">
        <f t="shared" ca="1" si="970"/>
        <v>91-180d</v>
      </c>
      <c r="Q8849" s="17">
        <f ca="1">IF(P8849="0-90d",0,IF(P8849="91-180d",INDEX(Assumptions!$F$8:$F$12,MATCH(B8849,Assumptions!$A$8:$A$12,0)),IF(P8849="181-365d",INDEX(Assumptions!$G$8:$G$12,MATCH(B8849,Assumptions!$A$8:$A$12,0)),INDEX(Assumptions!$H$8:$H$12,MATCH(B8849,Assumptions!$A$8:$A$12,0)))))</f>
        <v>0.05</v>
      </c>
      <c r="R8849" s="14">
        <f t="shared" ca="1" si="971"/>
        <v>1711015.5899999999</v>
      </c>
      <c r="S8849" s="14">
        <f t="shared" ca="1" si="972"/>
        <v>32509296.209999997</v>
      </c>
      <c r="T8849" s="11" t="s">
        <v>25</v>
      </c>
      <c r="U8849" s="18" t="s">
        <v>26</v>
      </c>
    </row>
    <row r="8850" spans="1:21" ht="15" customHeight="1" x14ac:dyDescent="0.15">
      <c r="A8850" s="10" t="s">
        <v>8898</v>
      </c>
      <c r="B8850" s="11" t="s">
        <v>31</v>
      </c>
      <c r="C8850" s="11" t="s">
        <v>76</v>
      </c>
      <c r="D8850" s="12">
        <v>45729</v>
      </c>
      <c r="E8850" s="11">
        <v>1540</v>
      </c>
      <c r="F8850" s="11" t="s">
        <v>33</v>
      </c>
      <c r="G8850" s="13">
        <v>1894.6</v>
      </c>
      <c r="H8850" s="14">
        <f t="shared" si="966"/>
        <v>2917684</v>
      </c>
      <c r="I8850" s="14">
        <f>IF(F8850="GHS",H8850,H8850*Assumptions!$B$4)</f>
        <v>2917684</v>
      </c>
      <c r="J8850" s="15" t="str">
        <f>INDEX(Assumptions!$B$8:$B$12,MATCH(B8850,Assumptions!$A$8:$A$12,0))</f>
        <v>Weighted Average</v>
      </c>
      <c r="K8850" s="16">
        <f>G8850/(1-INDEX(Assumptions!$D$8:$D$12,MATCH(B8850,Assumptions!$A$8:$A$12,0)))</f>
        <v>2631.3888888888887</v>
      </c>
      <c r="L8850" s="16">
        <f t="shared" si="967"/>
        <v>56.837999999999994</v>
      </c>
      <c r="M8850" s="16">
        <f t="shared" si="968"/>
        <v>131.56944444444443</v>
      </c>
      <c r="N8850" s="14">
        <f>E8850*(K8850-L8850-M8850)*IF(F8850="GHS",1,Assumptions!$B$4)</f>
        <v>3762191.424444444</v>
      </c>
      <c r="O8850" s="15">
        <f t="shared" ca="1" si="969"/>
        <v>557</v>
      </c>
      <c r="P8850" s="15" t="str">
        <f t="shared" ca="1" si="970"/>
        <v>365d+</v>
      </c>
      <c r="Q8850" s="17">
        <f ca="1">IF(P8850="0-90d",0,IF(P8850="91-180d",INDEX(Assumptions!$F$8:$F$12,MATCH(B8850,Assumptions!$A$8:$A$12,0)),IF(P8850="181-365d",INDEX(Assumptions!$G$8:$G$12,MATCH(B8850,Assumptions!$A$8:$A$12,0)),INDEX(Assumptions!$H$8:$H$12,MATCH(B8850,Assumptions!$A$8:$A$12,0)))))</f>
        <v>0.6</v>
      </c>
      <c r="R8850" s="14">
        <f t="shared" ca="1" si="971"/>
        <v>1750610.4</v>
      </c>
      <c r="S8850" s="14">
        <f t="shared" ca="1" si="972"/>
        <v>1167073.6000000001</v>
      </c>
      <c r="T8850" s="11" t="s">
        <v>25</v>
      </c>
      <c r="U8850" s="18" t="s">
        <v>36</v>
      </c>
    </row>
    <row r="8851" spans="1:21" ht="15" customHeight="1" x14ac:dyDescent="0.15">
      <c r="A8851" s="10" t="s">
        <v>8899</v>
      </c>
      <c r="B8851" s="11" t="s">
        <v>41</v>
      </c>
      <c r="C8851" s="11" t="s">
        <v>44</v>
      </c>
      <c r="D8851" s="12">
        <v>45993</v>
      </c>
      <c r="E8851" s="11">
        <v>3857</v>
      </c>
      <c r="F8851" s="11" t="s">
        <v>33</v>
      </c>
      <c r="G8851" s="13">
        <v>158.24</v>
      </c>
      <c r="H8851" s="14">
        <f t="shared" si="966"/>
        <v>610331.68000000005</v>
      </c>
      <c r="I8851" s="14">
        <f>IF(F8851="GHS",H8851,H8851*Assumptions!$B$4)</f>
        <v>610331.68000000005</v>
      </c>
      <c r="J8851" s="15" t="str">
        <f>INDEX(Assumptions!$B$8:$B$12,MATCH(B8851,Assumptions!$A$8:$A$12,0))</f>
        <v>Weighted Average</v>
      </c>
      <c r="K8851" s="16">
        <f>G8851/(1-INDEX(Assumptions!$D$8:$D$12,MATCH(B8851,Assumptions!$A$8:$A$12,0)))</f>
        <v>243.44615384615386</v>
      </c>
      <c r="L8851" s="16">
        <f t="shared" si="967"/>
        <v>4.7472000000000003</v>
      </c>
      <c r="M8851" s="16">
        <f t="shared" si="968"/>
        <v>12.172307692307694</v>
      </c>
      <c r="N8851" s="14">
        <f>E8851*(K8851-L8851-M8851)*IF(F8851="GHS",1,Assumptions!$B$4)</f>
        <v>873713.27421538474</v>
      </c>
      <c r="O8851" s="15">
        <f t="shared" ca="1" si="969"/>
        <v>293</v>
      </c>
      <c r="P8851" s="15" t="str">
        <f t="shared" ca="1" si="970"/>
        <v>181-365d</v>
      </c>
      <c r="Q8851" s="17">
        <f ca="1">IF(P8851="0-90d",0,IF(P8851="91-180d",INDEX(Assumptions!$F$8:$F$12,MATCH(B8851,Assumptions!$A$8:$A$12,0)),IF(P8851="181-365d",INDEX(Assumptions!$G$8:$G$12,MATCH(B8851,Assumptions!$A$8:$A$12,0)),INDEX(Assumptions!$H$8:$H$12,MATCH(B8851,Assumptions!$A$8:$A$12,0)))))</f>
        <v>0.35</v>
      </c>
      <c r="R8851" s="14">
        <f t="shared" ca="1" si="971"/>
        <v>213616.08800000002</v>
      </c>
      <c r="S8851" s="14">
        <f t="shared" ca="1" si="972"/>
        <v>396715.59200000006</v>
      </c>
      <c r="T8851" s="11" t="s">
        <v>25</v>
      </c>
      <c r="U8851" s="18" t="s">
        <v>26</v>
      </c>
    </row>
    <row r="8852" spans="1:21" ht="15" customHeight="1" x14ac:dyDescent="0.15">
      <c r="A8852" s="10" t="s">
        <v>8900</v>
      </c>
      <c r="B8852" s="11" t="s">
        <v>31</v>
      </c>
      <c r="C8852" s="11" t="s">
        <v>76</v>
      </c>
      <c r="D8852" s="12">
        <v>46217</v>
      </c>
      <c r="E8852" s="11">
        <v>1196</v>
      </c>
      <c r="F8852" s="11" t="s">
        <v>33</v>
      </c>
      <c r="G8852" s="13">
        <v>4088</v>
      </c>
      <c r="H8852" s="14">
        <f t="shared" si="966"/>
        <v>4889248</v>
      </c>
      <c r="I8852" s="14">
        <f>IF(F8852="GHS",H8852,H8852*Assumptions!$B$4)</f>
        <v>4889248</v>
      </c>
      <c r="J8852" s="15" t="str">
        <f>INDEX(Assumptions!$B$8:$B$12,MATCH(B8852,Assumptions!$A$8:$A$12,0))</f>
        <v>Weighted Average</v>
      </c>
      <c r="K8852" s="16">
        <f>G8852/(1-INDEX(Assumptions!$D$8:$D$12,MATCH(B8852,Assumptions!$A$8:$A$12,0)))</f>
        <v>5677.7777777777783</v>
      </c>
      <c r="L8852" s="16">
        <f t="shared" si="967"/>
        <v>122.64</v>
      </c>
      <c r="M8852" s="16">
        <f t="shared" si="968"/>
        <v>283.88888888888891</v>
      </c>
      <c r="N8852" s="14">
        <f>E8852*(K8852-L8852-M8852)*IF(F8852="GHS",1,Assumptions!$B$4)</f>
        <v>6304413.6711111115</v>
      </c>
      <c r="O8852" s="15">
        <f t="shared" ca="1" si="969"/>
        <v>69</v>
      </c>
      <c r="P8852" s="15" t="str">
        <f t="shared" ca="1" si="970"/>
        <v>0-90d</v>
      </c>
      <c r="Q8852" s="17">
        <f ca="1">IF(P8852="0-90d",0,IF(P8852="91-180d",INDEX(Assumptions!$F$8:$F$12,MATCH(B8852,Assumptions!$A$8:$A$12,0)),IF(P8852="181-365d",INDEX(Assumptions!$G$8:$G$12,MATCH(B8852,Assumptions!$A$8:$A$12,0)),INDEX(Assumptions!$H$8:$H$12,MATCH(B8852,Assumptions!$A$8:$A$12,0)))))</f>
        <v>0</v>
      </c>
      <c r="R8852" s="14">
        <f t="shared" ca="1" si="971"/>
        <v>0</v>
      </c>
      <c r="S8852" s="14">
        <f t="shared" ca="1" si="972"/>
        <v>4889248</v>
      </c>
      <c r="T8852" s="11" t="s">
        <v>50</v>
      </c>
      <c r="U8852" s="18" t="s">
        <v>26</v>
      </c>
    </row>
    <row r="8853" spans="1:21" ht="15" customHeight="1" x14ac:dyDescent="0.15">
      <c r="A8853" s="10" t="s">
        <v>8901</v>
      </c>
      <c r="B8853" s="11" t="s">
        <v>41</v>
      </c>
      <c r="C8853" s="11" t="s">
        <v>44</v>
      </c>
      <c r="D8853" s="12">
        <v>46105</v>
      </c>
      <c r="E8853" s="11">
        <v>4546</v>
      </c>
      <c r="F8853" s="11" t="s">
        <v>33</v>
      </c>
      <c r="G8853" s="13">
        <v>195.35</v>
      </c>
      <c r="H8853" s="14">
        <f t="shared" si="966"/>
        <v>888061.1</v>
      </c>
      <c r="I8853" s="14">
        <f>IF(F8853="GHS",H8853,H8853*Assumptions!$B$4)</f>
        <v>888061.1</v>
      </c>
      <c r="J8853" s="15" t="str">
        <f>INDEX(Assumptions!$B$8:$B$12,MATCH(B8853,Assumptions!$A$8:$A$12,0))</f>
        <v>Weighted Average</v>
      </c>
      <c r="K8853" s="16">
        <f>G8853/(1-INDEX(Assumptions!$D$8:$D$12,MATCH(B8853,Assumptions!$A$8:$A$12,0)))</f>
        <v>300.53846153846155</v>
      </c>
      <c r="L8853" s="16">
        <f t="shared" si="967"/>
        <v>5.8605</v>
      </c>
      <c r="M8853" s="16">
        <f t="shared" si="968"/>
        <v>15.026923076923078</v>
      </c>
      <c r="N8853" s="14">
        <f>E8853*(K8853-L8853-M8853)*IF(F8853="GHS",1,Assumptions!$B$4)</f>
        <v>1271293.6208461539</v>
      </c>
      <c r="O8853" s="15">
        <f t="shared" ca="1" si="969"/>
        <v>181</v>
      </c>
      <c r="P8853" s="15" t="str">
        <f t="shared" ca="1" si="970"/>
        <v>181-365d</v>
      </c>
      <c r="Q8853" s="17">
        <f ca="1">IF(P8853="0-90d",0,IF(P8853="91-180d",INDEX(Assumptions!$F$8:$F$12,MATCH(B8853,Assumptions!$A$8:$A$12,0)),IF(P8853="181-365d",INDEX(Assumptions!$G$8:$G$12,MATCH(B8853,Assumptions!$A$8:$A$12,0)),INDEX(Assumptions!$H$8:$H$12,MATCH(B8853,Assumptions!$A$8:$A$12,0)))))</f>
        <v>0.35</v>
      </c>
      <c r="R8853" s="14">
        <f t="shared" ca="1" si="971"/>
        <v>310821.38499999995</v>
      </c>
      <c r="S8853" s="14">
        <f t="shared" ca="1" si="972"/>
        <v>577239.71500000008</v>
      </c>
      <c r="T8853" s="11" t="s">
        <v>25</v>
      </c>
      <c r="U8853" s="18" t="s">
        <v>26</v>
      </c>
    </row>
    <row r="8854" spans="1:21" ht="15" customHeight="1" x14ac:dyDescent="0.15">
      <c r="A8854" s="10" t="s">
        <v>8902</v>
      </c>
      <c r="B8854" s="11" t="s">
        <v>31</v>
      </c>
      <c r="C8854" s="11" t="s">
        <v>63</v>
      </c>
      <c r="D8854" s="12">
        <v>46038</v>
      </c>
      <c r="E8854" s="11">
        <v>1680</v>
      </c>
      <c r="F8854" s="11" t="s">
        <v>33</v>
      </c>
      <c r="G8854" s="13">
        <v>1446.24</v>
      </c>
      <c r="H8854" s="14">
        <f t="shared" si="966"/>
        <v>2429683.2000000002</v>
      </c>
      <c r="I8854" s="14">
        <f>IF(F8854="GHS",H8854,H8854*Assumptions!$B$4)</f>
        <v>2429683.2000000002</v>
      </c>
      <c r="J8854" s="15" t="str">
        <f>INDEX(Assumptions!$B$8:$B$12,MATCH(B8854,Assumptions!$A$8:$A$12,0))</f>
        <v>Weighted Average</v>
      </c>
      <c r="K8854" s="16">
        <f>G8854/(1-INDEX(Assumptions!$D$8:$D$12,MATCH(B8854,Assumptions!$A$8:$A$12,0)))</f>
        <v>2008.6666666666667</v>
      </c>
      <c r="L8854" s="16">
        <f t="shared" si="967"/>
        <v>43.3872</v>
      </c>
      <c r="M8854" s="16">
        <f t="shared" si="968"/>
        <v>100.43333333333334</v>
      </c>
      <c r="N8854" s="14">
        <f>E8854*(K8854-L8854-M8854)*IF(F8854="GHS",1,Assumptions!$B$4)</f>
        <v>3132941.5040000002</v>
      </c>
      <c r="O8854" s="15">
        <f t="shared" ca="1" si="969"/>
        <v>248</v>
      </c>
      <c r="P8854" s="15" t="str">
        <f t="shared" ca="1" si="970"/>
        <v>181-365d</v>
      </c>
      <c r="Q8854" s="17">
        <f ca="1">IF(P8854="0-90d",0,IF(P8854="91-180d",INDEX(Assumptions!$F$8:$F$12,MATCH(B8854,Assumptions!$A$8:$A$12,0)),IF(P8854="181-365d",INDEX(Assumptions!$G$8:$G$12,MATCH(B8854,Assumptions!$A$8:$A$12,0)),INDEX(Assumptions!$H$8:$H$12,MATCH(B8854,Assumptions!$A$8:$A$12,0)))))</f>
        <v>0.2</v>
      </c>
      <c r="R8854" s="14">
        <f t="shared" ca="1" si="971"/>
        <v>485936.64000000007</v>
      </c>
      <c r="S8854" s="14">
        <f t="shared" ca="1" si="972"/>
        <v>1943746.5600000001</v>
      </c>
      <c r="T8854" s="11" t="s">
        <v>25</v>
      </c>
      <c r="U8854" s="18" t="s">
        <v>26</v>
      </c>
    </row>
    <row r="8855" spans="1:21" ht="15" customHeight="1" x14ac:dyDescent="0.15">
      <c r="A8855" s="10" t="s">
        <v>8903</v>
      </c>
      <c r="B8855" s="11" t="s">
        <v>41</v>
      </c>
      <c r="C8855" s="11" t="s">
        <v>44</v>
      </c>
      <c r="D8855" s="12">
        <v>45959</v>
      </c>
      <c r="E8855" s="11">
        <v>291</v>
      </c>
      <c r="F8855" s="11" t="s">
        <v>33</v>
      </c>
      <c r="G8855" s="13">
        <v>303.49</v>
      </c>
      <c r="H8855" s="14">
        <f t="shared" si="966"/>
        <v>88315.59</v>
      </c>
      <c r="I8855" s="14">
        <f>IF(F8855="GHS",H8855,H8855*Assumptions!$B$4)</f>
        <v>88315.59</v>
      </c>
      <c r="J8855" s="15" t="str">
        <f>INDEX(Assumptions!$B$8:$B$12,MATCH(B8855,Assumptions!$A$8:$A$12,0))</f>
        <v>Weighted Average</v>
      </c>
      <c r="K8855" s="16">
        <f>G8855/(1-INDEX(Assumptions!$D$8:$D$12,MATCH(B8855,Assumptions!$A$8:$A$12,0)))</f>
        <v>466.90769230769229</v>
      </c>
      <c r="L8855" s="16">
        <f t="shared" si="967"/>
        <v>9.1046999999999993</v>
      </c>
      <c r="M8855" s="16">
        <f t="shared" si="968"/>
        <v>23.345384615384617</v>
      </c>
      <c r="N8855" s="14">
        <f>E8855*(K8855-L8855-M8855)*IF(F8855="GHS",1,Assumptions!$B$4)</f>
        <v>126427.16383846154</v>
      </c>
      <c r="O8855" s="15">
        <f t="shared" ca="1" si="969"/>
        <v>327</v>
      </c>
      <c r="P8855" s="15" t="str">
        <f t="shared" ca="1" si="970"/>
        <v>181-365d</v>
      </c>
      <c r="Q8855" s="17">
        <f ca="1">IF(P8855="0-90d",0,IF(P8855="91-180d",INDEX(Assumptions!$F$8:$F$12,MATCH(B8855,Assumptions!$A$8:$A$12,0)),IF(P8855="181-365d",INDEX(Assumptions!$G$8:$G$12,MATCH(B8855,Assumptions!$A$8:$A$12,0)),INDEX(Assumptions!$H$8:$H$12,MATCH(B8855,Assumptions!$A$8:$A$12,0)))))</f>
        <v>0.35</v>
      </c>
      <c r="R8855" s="14">
        <f t="shared" ca="1" si="971"/>
        <v>30910.456499999997</v>
      </c>
      <c r="S8855" s="14">
        <f t="shared" ca="1" si="972"/>
        <v>57405.133499999996</v>
      </c>
      <c r="T8855" s="11" t="s">
        <v>25</v>
      </c>
      <c r="U8855" s="18" t="s">
        <v>26</v>
      </c>
    </row>
    <row r="8856" spans="1:21" ht="15" customHeight="1" x14ac:dyDescent="0.15">
      <c r="A8856" s="10" t="s">
        <v>8904</v>
      </c>
      <c r="B8856" s="11" t="s">
        <v>31</v>
      </c>
      <c r="C8856" s="11" t="s">
        <v>76</v>
      </c>
      <c r="D8856" s="12">
        <v>45983</v>
      </c>
      <c r="E8856" s="11">
        <v>2059</v>
      </c>
      <c r="F8856" s="11" t="s">
        <v>33</v>
      </c>
      <c r="G8856" s="13">
        <v>1501.48</v>
      </c>
      <c r="H8856" s="14">
        <f t="shared" si="966"/>
        <v>3091547.32</v>
      </c>
      <c r="I8856" s="14">
        <f>IF(F8856="GHS",H8856,H8856*Assumptions!$B$4)</f>
        <v>3091547.32</v>
      </c>
      <c r="J8856" s="15" t="str">
        <f>INDEX(Assumptions!$B$8:$B$12,MATCH(B8856,Assumptions!$A$8:$A$12,0))</f>
        <v>Weighted Average</v>
      </c>
      <c r="K8856" s="16">
        <f>G8856/(1-INDEX(Assumptions!$D$8:$D$12,MATCH(B8856,Assumptions!$A$8:$A$12,0)))</f>
        <v>2085.3888888888891</v>
      </c>
      <c r="L8856" s="16">
        <f t="shared" si="967"/>
        <v>45.044399999999996</v>
      </c>
      <c r="M8856" s="16">
        <f t="shared" si="968"/>
        <v>104.26944444444446</v>
      </c>
      <c r="N8856" s="14">
        <f>E8856*(K8856-L8856-M8856)*IF(F8856="GHS",1,Assumptions!$B$4)</f>
        <v>3986378.516511112</v>
      </c>
      <c r="O8856" s="15">
        <f t="shared" ca="1" si="969"/>
        <v>303</v>
      </c>
      <c r="P8856" s="15" t="str">
        <f t="shared" ca="1" si="970"/>
        <v>181-365d</v>
      </c>
      <c r="Q8856" s="17">
        <f ca="1">IF(P8856="0-90d",0,IF(P8856="91-180d",INDEX(Assumptions!$F$8:$F$12,MATCH(B8856,Assumptions!$A$8:$A$12,0)),IF(P8856="181-365d",INDEX(Assumptions!$G$8:$G$12,MATCH(B8856,Assumptions!$A$8:$A$12,0)),INDEX(Assumptions!$H$8:$H$12,MATCH(B8856,Assumptions!$A$8:$A$12,0)))))</f>
        <v>0.2</v>
      </c>
      <c r="R8856" s="14">
        <f t="shared" ca="1" si="971"/>
        <v>618309.46400000004</v>
      </c>
      <c r="S8856" s="14">
        <f t="shared" ca="1" si="972"/>
        <v>2473237.8559999997</v>
      </c>
      <c r="T8856" s="11" t="s">
        <v>25</v>
      </c>
      <c r="U8856" s="18" t="s">
        <v>26</v>
      </c>
    </row>
    <row r="8857" spans="1:21" ht="15" customHeight="1" x14ac:dyDescent="0.15">
      <c r="A8857" s="10" t="s">
        <v>8905</v>
      </c>
      <c r="B8857" s="11" t="s">
        <v>46</v>
      </c>
      <c r="C8857" s="11" t="s">
        <v>119</v>
      </c>
      <c r="D8857" s="12">
        <v>46112</v>
      </c>
      <c r="E8857" s="11">
        <v>2123</v>
      </c>
      <c r="F8857" s="11" t="s">
        <v>33</v>
      </c>
      <c r="G8857" s="13">
        <v>413181.45</v>
      </c>
      <c r="H8857" s="14">
        <f t="shared" si="966"/>
        <v>877184218.35000002</v>
      </c>
      <c r="I8857" s="14">
        <f>IF(F8857="GHS",H8857,H8857*Assumptions!$B$4)</f>
        <v>877184218.35000002</v>
      </c>
      <c r="J8857" s="15" t="str">
        <f>INDEX(Assumptions!$B$8:$B$12,MATCH(B8857,Assumptions!$A$8:$A$12,0))</f>
        <v>Specific Identification</v>
      </c>
      <c r="K8857" s="16">
        <f>G8857/(1-INDEX(Assumptions!$D$8:$D$12,MATCH(B8857,Assumptions!$A$8:$A$12,0)))</f>
        <v>529719.80769230775</v>
      </c>
      <c r="L8857" s="16">
        <f t="shared" si="967"/>
        <v>12395.443499999999</v>
      </c>
      <c r="M8857" s="16">
        <f t="shared" si="968"/>
        <v>26485.99038461539</v>
      </c>
      <c r="N8857" s="14">
        <f>E8857*(K8857-L8857-M8857)*IF(F8857="GHS",1,Assumptions!$B$4)</f>
        <v>1042049867.5937309</v>
      </c>
      <c r="O8857" s="15">
        <f t="shared" ca="1" si="969"/>
        <v>174</v>
      </c>
      <c r="P8857" s="15" t="str">
        <f t="shared" ca="1" si="970"/>
        <v>91-180d</v>
      </c>
      <c r="Q8857" s="17">
        <f ca="1">IF(P8857="0-90d",0,IF(P8857="91-180d",INDEX(Assumptions!$F$8:$F$12,MATCH(B8857,Assumptions!$A$8:$A$12,0)),IF(P8857="181-365d",INDEX(Assumptions!$G$8:$G$12,MATCH(B8857,Assumptions!$A$8:$A$12,0)),INDEX(Assumptions!$H$8:$H$12,MATCH(B8857,Assumptions!$A$8:$A$12,0)))))</f>
        <v>0</v>
      </c>
      <c r="R8857" s="14">
        <f t="shared" ca="1" si="971"/>
        <v>0</v>
      </c>
      <c r="S8857" s="14">
        <f t="shared" ca="1" si="972"/>
        <v>877184218.35000002</v>
      </c>
      <c r="T8857" s="11" t="s">
        <v>25</v>
      </c>
      <c r="U8857" s="18" t="s">
        <v>26</v>
      </c>
    </row>
    <row r="8858" spans="1:21" ht="15" customHeight="1" x14ac:dyDescent="0.15">
      <c r="A8858" s="10" t="s">
        <v>8906</v>
      </c>
      <c r="B8858" s="11" t="s">
        <v>41</v>
      </c>
      <c r="C8858" s="11" t="s">
        <v>44</v>
      </c>
      <c r="D8858" s="12">
        <v>46024</v>
      </c>
      <c r="E8858" s="11">
        <v>1418</v>
      </c>
      <c r="F8858" s="11" t="s">
        <v>33</v>
      </c>
      <c r="G8858" s="13">
        <v>571.88</v>
      </c>
      <c r="H8858" s="14">
        <f t="shared" si="966"/>
        <v>810925.84</v>
      </c>
      <c r="I8858" s="14">
        <f>IF(F8858="GHS",H8858,H8858*Assumptions!$B$4)</f>
        <v>810925.84</v>
      </c>
      <c r="J8858" s="15" t="str">
        <f>INDEX(Assumptions!$B$8:$B$12,MATCH(B8858,Assumptions!$A$8:$A$12,0))</f>
        <v>Weighted Average</v>
      </c>
      <c r="K8858" s="16">
        <f>G8858/(1-INDEX(Assumptions!$D$8:$D$12,MATCH(B8858,Assumptions!$A$8:$A$12,0)))</f>
        <v>879.81538461538457</v>
      </c>
      <c r="L8858" s="16">
        <f t="shared" si="967"/>
        <v>17.156399999999998</v>
      </c>
      <c r="M8858" s="16">
        <f t="shared" si="968"/>
        <v>43.990769230769232</v>
      </c>
      <c r="N8858" s="14">
        <f>E8858*(K8858-L8858-M8858)*IF(F8858="GHS",1,Assumptions!$B$4)</f>
        <v>1160871.5294153846</v>
      </c>
      <c r="O8858" s="15">
        <f t="shared" ca="1" si="969"/>
        <v>262</v>
      </c>
      <c r="P8858" s="15" t="str">
        <f t="shared" ca="1" si="970"/>
        <v>181-365d</v>
      </c>
      <c r="Q8858" s="17">
        <f ca="1">IF(P8858="0-90d",0,IF(P8858="91-180d",INDEX(Assumptions!$F$8:$F$12,MATCH(B8858,Assumptions!$A$8:$A$12,0)),IF(P8858="181-365d",INDEX(Assumptions!$G$8:$G$12,MATCH(B8858,Assumptions!$A$8:$A$12,0)),INDEX(Assumptions!$H$8:$H$12,MATCH(B8858,Assumptions!$A$8:$A$12,0)))))</f>
        <v>0.35</v>
      </c>
      <c r="R8858" s="14">
        <f t="shared" ca="1" si="971"/>
        <v>283824.04399999999</v>
      </c>
      <c r="S8858" s="14">
        <f t="shared" ca="1" si="972"/>
        <v>527101.79599999997</v>
      </c>
      <c r="T8858" s="11" t="s">
        <v>25</v>
      </c>
      <c r="U8858" s="18" t="s">
        <v>26</v>
      </c>
    </row>
    <row r="8859" spans="1:21" ht="15" customHeight="1" x14ac:dyDescent="0.15">
      <c r="A8859" s="10" t="s">
        <v>8907</v>
      </c>
      <c r="B8859" s="11" t="s">
        <v>31</v>
      </c>
      <c r="C8859" s="11" t="s">
        <v>32</v>
      </c>
      <c r="D8859" s="12">
        <v>45812</v>
      </c>
      <c r="E8859" s="11">
        <v>2085</v>
      </c>
      <c r="F8859" s="11" t="s">
        <v>33</v>
      </c>
      <c r="G8859" s="13">
        <v>2921.02</v>
      </c>
      <c r="H8859" s="14">
        <f t="shared" si="966"/>
        <v>6090326.7000000002</v>
      </c>
      <c r="I8859" s="14">
        <f>IF(F8859="GHS",H8859,H8859*Assumptions!$B$4)</f>
        <v>6090326.7000000002</v>
      </c>
      <c r="J8859" s="15" t="str">
        <f>INDEX(Assumptions!$B$8:$B$12,MATCH(B8859,Assumptions!$A$8:$A$12,0))</f>
        <v>Weighted Average</v>
      </c>
      <c r="K8859" s="16">
        <f>G8859/(1-INDEX(Assumptions!$D$8:$D$12,MATCH(B8859,Assumptions!$A$8:$A$12,0)))</f>
        <v>4056.9722222222222</v>
      </c>
      <c r="L8859" s="16">
        <f t="shared" si="967"/>
        <v>87.630600000000001</v>
      </c>
      <c r="M8859" s="16">
        <f t="shared" si="968"/>
        <v>202.84861111111113</v>
      </c>
      <c r="N8859" s="14">
        <f>E8859*(K8859-L8859-M8859)*IF(F8859="GHS",1,Assumptions!$B$4)</f>
        <v>7853137.928166667</v>
      </c>
      <c r="O8859" s="15">
        <f t="shared" ca="1" si="969"/>
        <v>474</v>
      </c>
      <c r="P8859" s="15" t="str">
        <f t="shared" ca="1" si="970"/>
        <v>365d+</v>
      </c>
      <c r="Q8859" s="17">
        <f ca="1">IF(P8859="0-90d",0,IF(P8859="91-180d",INDEX(Assumptions!$F$8:$F$12,MATCH(B8859,Assumptions!$A$8:$A$12,0)),IF(P8859="181-365d",INDEX(Assumptions!$G$8:$G$12,MATCH(B8859,Assumptions!$A$8:$A$12,0)),INDEX(Assumptions!$H$8:$H$12,MATCH(B8859,Assumptions!$A$8:$A$12,0)))))</f>
        <v>0.6</v>
      </c>
      <c r="R8859" s="14">
        <f t="shared" ca="1" si="971"/>
        <v>3654196.02</v>
      </c>
      <c r="S8859" s="14">
        <f t="shared" ca="1" si="972"/>
        <v>2436130.6800000002</v>
      </c>
      <c r="T8859" s="11" t="s">
        <v>25</v>
      </c>
      <c r="U8859" s="18" t="s">
        <v>36</v>
      </c>
    </row>
    <row r="8860" spans="1:21" ht="15" customHeight="1" x14ac:dyDescent="0.15">
      <c r="A8860" s="10" t="s">
        <v>8908</v>
      </c>
      <c r="B8860" s="11" t="s">
        <v>22</v>
      </c>
      <c r="C8860" s="11" t="s">
        <v>23</v>
      </c>
      <c r="D8860" s="12">
        <v>45953</v>
      </c>
      <c r="E8860" s="11">
        <v>2407</v>
      </c>
      <c r="F8860" s="11" t="s">
        <v>24</v>
      </c>
      <c r="G8860" s="13">
        <v>16614.7</v>
      </c>
      <c r="H8860" s="14">
        <f t="shared" si="966"/>
        <v>39991582.899999999</v>
      </c>
      <c r="I8860" s="14">
        <f>IF(F8860="GHS",H8860,H8860*Assumptions!$B$4)</f>
        <v>431909095.31999999</v>
      </c>
      <c r="J8860" s="15" t="str">
        <f>INDEX(Assumptions!$B$8:$B$12,MATCH(B8860,Assumptions!$A$8:$A$12,0))</f>
        <v>FIFO</v>
      </c>
      <c r="K8860" s="16">
        <f>G8860/(1-INDEX(Assumptions!$D$8:$D$12,MATCH(B8860,Assumptions!$A$8:$A$12,0)))</f>
        <v>20261.829268292684</v>
      </c>
      <c r="L8860" s="16">
        <f t="shared" si="967"/>
        <v>498.44100000000003</v>
      </c>
      <c r="M8860" s="16">
        <f t="shared" si="968"/>
        <v>1013.0914634146343</v>
      </c>
      <c r="N8860" s="14">
        <f>E8860*(K8860-L8860-M8860)*IF(F8860="GHS",1,Assumptions!$B$4)</f>
        <v>487425215.62088782</v>
      </c>
      <c r="O8860" s="15">
        <f t="shared" ca="1" si="969"/>
        <v>333</v>
      </c>
      <c r="P8860" s="15" t="str">
        <f t="shared" ca="1" si="970"/>
        <v>181-365d</v>
      </c>
      <c r="Q8860" s="17">
        <f ca="1">IF(P8860="0-90d",0,IF(P8860="91-180d",INDEX(Assumptions!$F$8:$F$12,MATCH(B8860,Assumptions!$A$8:$A$12,0)),IF(P8860="181-365d",INDEX(Assumptions!$G$8:$G$12,MATCH(B8860,Assumptions!$A$8:$A$12,0)),INDEX(Assumptions!$H$8:$H$12,MATCH(B8860,Assumptions!$A$8:$A$12,0)))))</f>
        <v>0.15</v>
      </c>
      <c r="R8860" s="14">
        <f t="shared" ca="1" si="971"/>
        <v>64786364.297999993</v>
      </c>
      <c r="S8860" s="14">
        <f t="shared" ca="1" si="972"/>
        <v>367122731.02200001</v>
      </c>
      <c r="T8860" s="11" t="s">
        <v>25</v>
      </c>
      <c r="U8860" s="18" t="s">
        <v>36</v>
      </c>
    </row>
    <row r="8861" spans="1:21" ht="15" customHeight="1" x14ac:dyDescent="0.15">
      <c r="A8861" s="10" t="s">
        <v>8909</v>
      </c>
      <c r="B8861" s="11" t="s">
        <v>41</v>
      </c>
      <c r="C8861" s="11" t="s">
        <v>42</v>
      </c>
      <c r="D8861" s="12">
        <v>46101</v>
      </c>
      <c r="E8861" s="11">
        <v>3163</v>
      </c>
      <c r="F8861" s="11" t="s">
        <v>33</v>
      </c>
      <c r="G8861" s="13">
        <v>1063.33</v>
      </c>
      <c r="H8861" s="14">
        <f t="shared" si="966"/>
        <v>3363312.7899999996</v>
      </c>
      <c r="I8861" s="14">
        <f>IF(F8861="GHS",H8861,H8861*Assumptions!$B$4)</f>
        <v>3363312.7899999996</v>
      </c>
      <c r="J8861" s="15" t="str">
        <f>INDEX(Assumptions!$B$8:$B$12,MATCH(B8861,Assumptions!$A$8:$A$12,0))</f>
        <v>Weighted Average</v>
      </c>
      <c r="K8861" s="16">
        <f>G8861/(1-INDEX(Assumptions!$D$8:$D$12,MATCH(B8861,Assumptions!$A$8:$A$12,0)))</f>
        <v>1635.8923076923074</v>
      </c>
      <c r="L8861" s="16">
        <f t="shared" si="967"/>
        <v>31.899899999999995</v>
      </c>
      <c r="M8861" s="16">
        <f t="shared" si="968"/>
        <v>81.794615384615383</v>
      </c>
      <c r="N8861" s="14">
        <f>E8861*(K8861-L8861-M8861)*IF(F8861="GHS",1,Assumptions!$B$4)</f>
        <v>4814711.6170692304</v>
      </c>
      <c r="O8861" s="15">
        <f t="shared" ca="1" si="969"/>
        <v>185</v>
      </c>
      <c r="P8861" s="15" t="str">
        <f t="shared" ca="1" si="970"/>
        <v>181-365d</v>
      </c>
      <c r="Q8861" s="17">
        <f ca="1">IF(P8861="0-90d",0,IF(P8861="91-180d",INDEX(Assumptions!$F$8:$F$12,MATCH(B8861,Assumptions!$A$8:$A$12,0)),IF(P8861="181-365d",INDEX(Assumptions!$G$8:$G$12,MATCH(B8861,Assumptions!$A$8:$A$12,0)),INDEX(Assumptions!$H$8:$H$12,MATCH(B8861,Assumptions!$A$8:$A$12,0)))))</f>
        <v>0.35</v>
      </c>
      <c r="R8861" s="14">
        <f t="shared" ca="1" si="971"/>
        <v>1177159.4764999999</v>
      </c>
      <c r="S8861" s="14">
        <f t="shared" ca="1" si="972"/>
        <v>2186153.3134999997</v>
      </c>
      <c r="T8861" s="11" t="s">
        <v>25</v>
      </c>
      <c r="U8861" s="18" t="s">
        <v>36</v>
      </c>
    </row>
    <row r="8862" spans="1:21" ht="15" customHeight="1" x14ac:dyDescent="0.15">
      <c r="A8862" s="10" t="s">
        <v>8910</v>
      </c>
      <c r="B8862" s="11" t="s">
        <v>28</v>
      </c>
      <c r="C8862" s="11" t="s">
        <v>35</v>
      </c>
      <c r="D8862" s="12">
        <v>46023</v>
      </c>
      <c r="E8862" s="11">
        <v>4970</v>
      </c>
      <c r="F8862" s="11" t="s">
        <v>24</v>
      </c>
      <c r="G8862" s="13">
        <v>7345.17</v>
      </c>
      <c r="H8862" s="14">
        <f t="shared" si="966"/>
        <v>36505494.899999999</v>
      </c>
      <c r="I8862" s="14">
        <f>IF(F8862="GHS",H8862,H8862*Assumptions!$B$4)</f>
        <v>394259344.92000002</v>
      </c>
      <c r="J8862" s="15" t="str">
        <f>INDEX(Assumptions!$B$8:$B$12,MATCH(B8862,Assumptions!$A$8:$A$12,0))</f>
        <v>Fair Value Less Costs to Sell</v>
      </c>
      <c r="K8862" s="16">
        <f>G8862/(1-INDEX(Assumptions!$D$8:$D$12,MATCH(B8862,Assumptions!$A$8:$A$12,0)))</f>
        <v>8346.7840909090901</v>
      </c>
      <c r="L8862" s="16">
        <f t="shared" si="967"/>
        <v>220.35509999999999</v>
      </c>
      <c r="M8862" s="16">
        <f t="shared" si="968"/>
        <v>417.33920454545455</v>
      </c>
      <c r="N8862" s="14">
        <f>E8862*(K8862-L8862-M8862)*IF(F8862="GHS",1,Assumptions!$B$4)</f>
        <v>413793103.37285453</v>
      </c>
      <c r="O8862" s="15">
        <f t="shared" ca="1" si="969"/>
        <v>263</v>
      </c>
      <c r="P8862" s="15" t="str">
        <f t="shared" ca="1" si="970"/>
        <v>181-365d</v>
      </c>
      <c r="Q8862" s="17">
        <f ca="1">IF(P8862="0-90d",0,IF(P8862="91-180d",INDEX(Assumptions!$F$8:$F$12,MATCH(B8862,Assumptions!$A$8:$A$12,0)),IF(P8862="181-365d",INDEX(Assumptions!$G$8:$G$12,MATCH(B8862,Assumptions!$A$8:$A$12,0)),INDEX(Assumptions!$H$8:$H$12,MATCH(B8862,Assumptions!$A$8:$A$12,0)))))</f>
        <v>0.1</v>
      </c>
      <c r="R8862" s="14">
        <f t="shared" ca="1" si="971"/>
        <v>39425934.492000006</v>
      </c>
      <c r="S8862" s="14">
        <f t="shared" ca="1" si="972"/>
        <v>354833410.42800003</v>
      </c>
      <c r="T8862" s="11" t="s">
        <v>25</v>
      </c>
      <c r="U8862" s="18" t="s">
        <v>36</v>
      </c>
    </row>
    <row r="8863" spans="1:21" ht="15" customHeight="1" x14ac:dyDescent="0.15">
      <c r="A8863" s="10" t="s">
        <v>8911</v>
      </c>
      <c r="B8863" s="11" t="s">
        <v>28</v>
      </c>
      <c r="C8863" s="11" t="s">
        <v>55</v>
      </c>
      <c r="D8863" s="12">
        <v>45956</v>
      </c>
      <c r="E8863" s="11">
        <v>1545</v>
      </c>
      <c r="F8863" s="11" t="s">
        <v>24</v>
      </c>
      <c r="G8863" s="13">
        <v>5264.73</v>
      </c>
      <c r="H8863" s="14">
        <f t="shared" si="966"/>
        <v>8134007.8499999996</v>
      </c>
      <c r="I8863" s="14">
        <f>IF(F8863="GHS",H8863,H8863*Assumptions!$B$4)</f>
        <v>87847284.780000001</v>
      </c>
      <c r="J8863" s="15" t="str">
        <f>INDEX(Assumptions!$B$8:$B$12,MATCH(B8863,Assumptions!$A$8:$A$12,0))</f>
        <v>Fair Value Less Costs to Sell</v>
      </c>
      <c r="K8863" s="16">
        <f>G8863/(1-INDEX(Assumptions!$D$8:$D$12,MATCH(B8863,Assumptions!$A$8:$A$12,0)))</f>
        <v>5982.647727272727</v>
      </c>
      <c r="L8863" s="16">
        <f t="shared" si="967"/>
        <v>157.94189999999998</v>
      </c>
      <c r="M8863" s="16">
        <f t="shared" si="968"/>
        <v>299.13238636363639</v>
      </c>
      <c r="N8863" s="14">
        <f>E8863*(K8863-L8863-M8863)*IF(F8863="GHS",1,Assumptions!$B$4)</f>
        <v>92199718.435009107</v>
      </c>
      <c r="O8863" s="15">
        <f t="shared" ca="1" si="969"/>
        <v>330</v>
      </c>
      <c r="P8863" s="15" t="str">
        <f t="shared" ca="1" si="970"/>
        <v>181-365d</v>
      </c>
      <c r="Q8863" s="17">
        <f ca="1">IF(P8863="0-90d",0,IF(P8863="91-180d",INDEX(Assumptions!$F$8:$F$12,MATCH(B8863,Assumptions!$A$8:$A$12,0)),IF(P8863="181-365d",INDEX(Assumptions!$G$8:$G$12,MATCH(B8863,Assumptions!$A$8:$A$12,0)),INDEX(Assumptions!$H$8:$H$12,MATCH(B8863,Assumptions!$A$8:$A$12,0)))))</f>
        <v>0.1</v>
      </c>
      <c r="R8863" s="14">
        <f t="shared" ca="1" si="971"/>
        <v>8784728.4780000001</v>
      </c>
      <c r="S8863" s="14">
        <f t="shared" ca="1" si="972"/>
        <v>79062556.302000001</v>
      </c>
      <c r="T8863" s="11" t="s">
        <v>25</v>
      </c>
      <c r="U8863" s="18" t="s">
        <v>36</v>
      </c>
    </row>
    <row r="8864" spans="1:21" ht="15" customHeight="1" x14ac:dyDescent="0.15">
      <c r="A8864" s="10" t="s">
        <v>8912</v>
      </c>
      <c r="B8864" s="11" t="s">
        <v>28</v>
      </c>
      <c r="C8864" s="11" t="s">
        <v>35</v>
      </c>
      <c r="D8864" s="12">
        <v>45758</v>
      </c>
      <c r="E8864" s="11">
        <v>1582</v>
      </c>
      <c r="F8864" s="11" t="s">
        <v>24</v>
      </c>
      <c r="G8864" s="13">
        <v>8539.59</v>
      </c>
      <c r="H8864" s="14">
        <f t="shared" si="966"/>
        <v>13509631.380000001</v>
      </c>
      <c r="I8864" s="14">
        <f>IF(F8864="GHS",H8864,H8864*Assumptions!$B$4)</f>
        <v>145904018.90400001</v>
      </c>
      <c r="J8864" s="15" t="str">
        <f>INDEX(Assumptions!$B$8:$B$12,MATCH(B8864,Assumptions!$A$8:$A$12,0))</f>
        <v>Fair Value Less Costs to Sell</v>
      </c>
      <c r="K8864" s="16">
        <f>G8864/(1-INDEX(Assumptions!$D$8:$D$12,MATCH(B8864,Assumptions!$A$8:$A$12,0)))</f>
        <v>9704.079545454546</v>
      </c>
      <c r="L8864" s="16">
        <f t="shared" si="967"/>
        <v>256.18770000000001</v>
      </c>
      <c r="M8864" s="16">
        <f t="shared" si="968"/>
        <v>485.20397727272734</v>
      </c>
      <c r="N8864" s="14">
        <f>E8864*(K8864-L8864-M8864)*IF(F8864="GHS",1,Assumptions!$B$4)</f>
        <v>153132899.84060726</v>
      </c>
      <c r="O8864" s="15">
        <f t="shared" ca="1" si="969"/>
        <v>528</v>
      </c>
      <c r="P8864" s="15" t="str">
        <f t="shared" ca="1" si="970"/>
        <v>365d+</v>
      </c>
      <c r="Q8864" s="17">
        <f ca="1">IF(P8864="0-90d",0,IF(P8864="91-180d",INDEX(Assumptions!$F$8:$F$12,MATCH(B8864,Assumptions!$A$8:$A$12,0)),IF(P8864="181-365d",INDEX(Assumptions!$G$8:$G$12,MATCH(B8864,Assumptions!$A$8:$A$12,0)),INDEX(Assumptions!$H$8:$H$12,MATCH(B8864,Assumptions!$A$8:$A$12,0)))))</f>
        <v>0.4</v>
      </c>
      <c r="R8864" s="14">
        <f t="shared" ca="1" si="971"/>
        <v>58361607.561600007</v>
      </c>
      <c r="S8864" s="14">
        <f t="shared" ca="1" si="972"/>
        <v>87542411.342400014</v>
      </c>
      <c r="T8864" s="11" t="s">
        <v>25</v>
      </c>
      <c r="U8864" s="18" t="s">
        <v>26</v>
      </c>
    </row>
    <row r="8865" spans="1:21" ht="15" customHeight="1" x14ac:dyDescent="0.15">
      <c r="A8865" s="10" t="s">
        <v>8913</v>
      </c>
      <c r="B8865" s="11" t="s">
        <v>41</v>
      </c>
      <c r="C8865" s="11" t="s">
        <v>49</v>
      </c>
      <c r="D8865" s="12">
        <v>45878</v>
      </c>
      <c r="E8865" s="11">
        <v>434</v>
      </c>
      <c r="F8865" s="11" t="s">
        <v>33</v>
      </c>
      <c r="G8865" s="13">
        <v>642.32000000000005</v>
      </c>
      <c r="H8865" s="14">
        <f t="shared" si="966"/>
        <v>278766.88</v>
      </c>
      <c r="I8865" s="14">
        <f>IF(F8865="GHS",H8865,H8865*Assumptions!$B$4)</f>
        <v>278766.88</v>
      </c>
      <c r="J8865" s="15" t="str">
        <f>INDEX(Assumptions!$B$8:$B$12,MATCH(B8865,Assumptions!$A$8:$A$12,0))</f>
        <v>Weighted Average</v>
      </c>
      <c r="K8865" s="16">
        <f>G8865/(1-INDEX(Assumptions!$D$8:$D$12,MATCH(B8865,Assumptions!$A$8:$A$12,0)))</f>
        <v>988.18461538461543</v>
      </c>
      <c r="L8865" s="16">
        <f t="shared" si="967"/>
        <v>19.269600000000001</v>
      </c>
      <c r="M8865" s="16">
        <f t="shared" si="968"/>
        <v>49.409230769230774</v>
      </c>
      <c r="N8865" s="14">
        <f>E8865*(K8865-L8865-M8865)*IF(F8865="GHS",1,Assumptions!$B$4)</f>
        <v>399065.51052307693</v>
      </c>
      <c r="O8865" s="15">
        <f t="shared" ca="1" si="969"/>
        <v>408</v>
      </c>
      <c r="P8865" s="15" t="str">
        <f t="shared" ca="1" si="970"/>
        <v>365d+</v>
      </c>
      <c r="Q8865" s="17">
        <f ca="1">IF(P8865="0-90d",0,IF(P8865="91-180d",INDEX(Assumptions!$F$8:$F$12,MATCH(B8865,Assumptions!$A$8:$A$12,0)),IF(P8865="181-365d",INDEX(Assumptions!$G$8:$G$12,MATCH(B8865,Assumptions!$A$8:$A$12,0)),INDEX(Assumptions!$H$8:$H$12,MATCH(B8865,Assumptions!$A$8:$A$12,0)))))</f>
        <v>0.8</v>
      </c>
      <c r="R8865" s="14">
        <f t="shared" ca="1" si="971"/>
        <v>223013.50400000002</v>
      </c>
      <c r="S8865" s="14">
        <f t="shared" ca="1" si="972"/>
        <v>55753.375999999989</v>
      </c>
      <c r="T8865" s="11" t="s">
        <v>25</v>
      </c>
      <c r="U8865" s="18" t="s">
        <v>26</v>
      </c>
    </row>
    <row r="8866" spans="1:21" ht="15" customHeight="1" x14ac:dyDescent="0.15">
      <c r="A8866" s="10" t="s">
        <v>8914</v>
      </c>
      <c r="B8866" s="11" t="s">
        <v>41</v>
      </c>
      <c r="C8866" s="11" t="s">
        <v>44</v>
      </c>
      <c r="D8866" s="12">
        <v>46098</v>
      </c>
      <c r="E8866" s="11">
        <v>2119</v>
      </c>
      <c r="F8866" s="11" t="s">
        <v>33</v>
      </c>
      <c r="G8866" s="13">
        <v>570.04999999999995</v>
      </c>
      <c r="H8866" s="14">
        <f t="shared" si="966"/>
        <v>1207935.95</v>
      </c>
      <c r="I8866" s="14">
        <f>IF(F8866="GHS",H8866,H8866*Assumptions!$B$4)</f>
        <v>1207935.95</v>
      </c>
      <c r="J8866" s="15" t="str">
        <f>INDEX(Assumptions!$B$8:$B$12,MATCH(B8866,Assumptions!$A$8:$A$12,0))</f>
        <v>Weighted Average</v>
      </c>
      <c r="K8866" s="16">
        <f>G8866/(1-INDEX(Assumptions!$D$8:$D$12,MATCH(B8866,Assumptions!$A$8:$A$12,0)))</f>
        <v>876.99999999999989</v>
      </c>
      <c r="L8866" s="16">
        <f t="shared" si="967"/>
        <v>17.101499999999998</v>
      </c>
      <c r="M8866" s="16">
        <f t="shared" si="968"/>
        <v>43.849999999999994</v>
      </c>
      <c r="N8866" s="14">
        <f>E8866*(K8866-L8866-M8866)*IF(F8866="GHS",1,Assumptions!$B$4)</f>
        <v>1729206.7714999998</v>
      </c>
      <c r="O8866" s="15">
        <f t="shared" ca="1" si="969"/>
        <v>188</v>
      </c>
      <c r="P8866" s="15" t="str">
        <f t="shared" ca="1" si="970"/>
        <v>181-365d</v>
      </c>
      <c r="Q8866" s="17">
        <f ca="1">IF(P8866="0-90d",0,IF(P8866="91-180d",INDEX(Assumptions!$F$8:$F$12,MATCH(B8866,Assumptions!$A$8:$A$12,0)),IF(P8866="181-365d",INDEX(Assumptions!$G$8:$G$12,MATCH(B8866,Assumptions!$A$8:$A$12,0)),INDEX(Assumptions!$H$8:$H$12,MATCH(B8866,Assumptions!$A$8:$A$12,0)))))</f>
        <v>0.35</v>
      </c>
      <c r="R8866" s="14">
        <f t="shared" ca="1" si="971"/>
        <v>422777.58249999996</v>
      </c>
      <c r="S8866" s="14">
        <f t="shared" ca="1" si="972"/>
        <v>785158.36749999993</v>
      </c>
      <c r="T8866" s="11" t="s">
        <v>25</v>
      </c>
      <c r="U8866" s="18" t="s">
        <v>26</v>
      </c>
    </row>
    <row r="8867" spans="1:21" ht="15" customHeight="1" x14ac:dyDescent="0.15">
      <c r="A8867" s="10" t="s">
        <v>8915</v>
      </c>
      <c r="B8867" s="11" t="s">
        <v>28</v>
      </c>
      <c r="C8867" s="11" t="s">
        <v>29</v>
      </c>
      <c r="D8867" s="12">
        <v>45738</v>
      </c>
      <c r="E8867" s="11">
        <v>395</v>
      </c>
      <c r="F8867" s="11" t="s">
        <v>24</v>
      </c>
      <c r="G8867" s="13">
        <v>3086.28</v>
      </c>
      <c r="H8867" s="14">
        <f t="shared" si="966"/>
        <v>1219080.6000000001</v>
      </c>
      <c r="I8867" s="14">
        <f>IF(F8867="GHS",H8867,H8867*Assumptions!$B$4)</f>
        <v>13166070.480000002</v>
      </c>
      <c r="J8867" s="15" t="str">
        <f>INDEX(Assumptions!$B$8:$B$12,MATCH(B8867,Assumptions!$A$8:$A$12,0))</f>
        <v>Fair Value Less Costs to Sell</v>
      </c>
      <c r="K8867" s="16">
        <f>G8867/(1-INDEX(Assumptions!$D$8:$D$12,MATCH(B8867,Assumptions!$A$8:$A$12,0)))</f>
        <v>3507.136363636364</v>
      </c>
      <c r="L8867" s="16">
        <f t="shared" si="967"/>
        <v>92.588400000000007</v>
      </c>
      <c r="M8867" s="16">
        <f t="shared" si="968"/>
        <v>175.3568181818182</v>
      </c>
      <c r="N8867" s="14">
        <f>E8867*(K8867-L8867-M8867)*IF(F8867="GHS",1,Assumptions!$B$4)</f>
        <v>13818389.426509093</v>
      </c>
      <c r="O8867" s="15">
        <f t="shared" ca="1" si="969"/>
        <v>548</v>
      </c>
      <c r="P8867" s="15" t="str">
        <f t="shared" ca="1" si="970"/>
        <v>365d+</v>
      </c>
      <c r="Q8867" s="17">
        <f ca="1">IF(P8867="0-90d",0,IF(P8867="91-180d",INDEX(Assumptions!$F$8:$F$12,MATCH(B8867,Assumptions!$A$8:$A$12,0)),IF(P8867="181-365d",INDEX(Assumptions!$G$8:$G$12,MATCH(B8867,Assumptions!$A$8:$A$12,0)),INDEX(Assumptions!$H$8:$H$12,MATCH(B8867,Assumptions!$A$8:$A$12,0)))))</f>
        <v>0.4</v>
      </c>
      <c r="R8867" s="14">
        <f t="shared" ca="1" si="971"/>
        <v>5266428.1920000017</v>
      </c>
      <c r="S8867" s="14">
        <f t="shared" ca="1" si="972"/>
        <v>7899642.2880000006</v>
      </c>
      <c r="T8867" s="11" t="s">
        <v>50</v>
      </c>
      <c r="U8867" s="18" t="s">
        <v>26</v>
      </c>
    </row>
    <row r="8868" spans="1:21" ht="15" customHeight="1" x14ac:dyDescent="0.15">
      <c r="A8868" s="10" t="s">
        <v>8916</v>
      </c>
      <c r="B8868" s="11" t="s">
        <v>22</v>
      </c>
      <c r="C8868" s="11" t="s">
        <v>23</v>
      </c>
      <c r="D8868" s="12">
        <v>45910</v>
      </c>
      <c r="E8868" s="11">
        <v>703</v>
      </c>
      <c r="F8868" s="11" t="s">
        <v>24</v>
      </c>
      <c r="G8868" s="13">
        <v>29820.97</v>
      </c>
      <c r="H8868" s="14">
        <f t="shared" si="966"/>
        <v>20964141.91</v>
      </c>
      <c r="I8868" s="14">
        <f>IF(F8868="GHS",H8868,H8868*Assumptions!$B$4)</f>
        <v>226412732.62800002</v>
      </c>
      <c r="J8868" s="15" t="str">
        <f>INDEX(Assumptions!$B$8:$B$12,MATCH(B8868,Assumptions!$A$8:$A$12,0))</f>
        <v>FIFO</v>
      </c>
      <c r="K8868" s="16">
        <f>G8868/(1-INDEX(Assumptions!$D$8:$D$12,MATCH(B8868,Assumptions!$A$8:$A$12,0)))</f>
        <v>36367.036585365851</v>
      </c>
      <c r="L8868" s="16">
        <f t="shared" si="967"/>
        <v>894.62909999999999</v>
      </c>
      <c r="M8868" s="16">
        <f t="shared" si="968"/>
        <v>1818.3518292682927</v>
      </c>
      <c r="N8868" s="14">
        <f>E8868*(K8868-L8868-M8868)*IF(F8868="GHS",1,Assumptions!$B$4)</f>
        <v>255515052.16335511</v>
      </c>
      <c r="O8868" s="15">
        <f t="shared" ca="1" si="969"/>
        <v>376</v>
      </c>
      <c r="P8868" s="15" t="str">
        <f t="shared" ca="1" si="970"/>
        <v>365d+</v>
      </c>
      <c r="Q8868" s="17">
        <f ca="1">IF(P8868="0-90d",0,IF(P8868="91-180d",INDEX(Assumptions!$F$8:$F$12,MATCH(B8868,Assumptions!$A$8:$A$12,0)),IF(P8868="181-365d",INDEX(Assumptions!$G$8:$G$12,MATCH(B8868,Assumptions!$A$8:$A$12,0)),INDEX(Assumptions!$H$8:$H$12,MATCH(B8868,Assumptions!$A$8:$A$12,0)))))</f>
        <v>0.5</v>
      </c>
      <c r="R8868" s="14">
        <f t="shared" ca="1" si="971"/>
        <v>113206366.31400001</v>
      </c>
      <c r="S8868" s="14">
        <f t="shared" ca="1" si="972"/>
        <v>113206366.31400001</v>
      </c>
      <c r="T8868" s="11" t="s">
        <v>25</v>
      </c>
      <c r="U8868" s="18" t="s">
        <v>26</v>
      </c>
    </row>
    <row r="8869" spans="1:21" ht="15" customHeight="1" x14ac:dyDescent="0.15">
      <c r="A8869" s="10" t="s">
        <v>8917</v>
      </c>
      <c r="B8869" s="11" t="s">
        <v>41</v>
      </c>
      <c r="C8869" s="11" t="s">
        <v>49</v>
      </c>
      <c r="D8869" s="12">
        <v>46122</v>
      </c>
      <c r="E8869" s="11">
        <v>259</v>
      </c>
      <c r="F8869" s="11" t="s">
        <v>33</v>
      </c>
      <c r="G8869" s="13">
        <v>455.71</v>
      </c>
      <c r="H8869" s="14">
        <f t="shared" si="966"/>
        <v>118028.89</v>
      </c>
      <c r="I8869" s="14">
        <f>IF(F8869="GHS",H8869,H8869*Assumptions!$B$4)</f>
        <v>118028.89</v>
      </c>
      <c r="J8869" s="15" t="str">
        <f>INDEX(Assumptions!$B$8:$B$12,MATCH(B8869,Assumptions!$A$8:$A$12,0))</f>
        <v>Weighted Average</v>
      </c>
      <c r="K8869" s="16">
        <f>G8869/(1-INDEX(Assumptions!$D$8:$D$12,MATCH(B8869,Assumptions!$A$8:$A$12,0)))</f>
        <v>701.0923076923076</v>
      </c>
      <c r="L8869" s="16">
        <f t="shared" si="967"/>
        <v>13.671299999999999</v>
      </c>
      <c r="M8869" s="16">
        <f t="shared" si="968"/>
        <v>35.054615384615381</v>
      </c>
      <c r="N8869" s="14">
        <f>E8869*(K8869-L8869-M8869)*IF(F8869="GHS",1,Assumptions!$B$4)</f>
        <v>168962.89560769228</v>
      </c>
      <c r="O8869" s="15">
        <f t="shared" ca="1" si="969"/>
        <v>164</v>
      </c>
      <c r="P8869" s="15" t="str">
        <f t="shared" ca="1" si="970"/>
        <v>91-180d</v>
      </c>
      <c r="Q8869" s="17">
        <f ca="1">IF(P8869="0-90d",0,IF(P8869="91-180d",INDEX(Assumptions!$F$8:$F$12,MATCH(B8869,Assumptions!$A$8:$A$12,0)),IF(P8869="181-365d",INDEX(Assumptions!$G$8:$G$12,MATCH(B8869,Assumptions!$A$8:$A$12,0)),INDEX(Assumptions!$H$8:$H$12,MATCH(B8869,Assumptions!$A$8:$A$12,0)))))</f>
        <v>0.1</v>
      </c>
      <c r="R8869" s="14">
        <f t="shared" ca="1" si="971"/>
        <v>11802.889000000001</v>
      </c>
      <c r="S8869" s="14">
        <f t="shared" ca="1" si="972"/>
        <v>106226.001</v>
      </c>
      <c r="T8869" s="11" t="s">
        <v>25</v>
      </c>
      <c r="U8869" s="18" t="s">
        <v>26</v>
      </c>
    </row>
    <row r="8870" spans="1:21" ht="15" customHeight="1" x14ac:dyDescent="0.15">
      <c r="A8870" s="10" t="s">
        <v>8918</v>
      </c>
      <c r="B8870" s="11" t="s">
        <v>41</v>
      </c>
      <c r="C8870" s="11" t="s">
        <v>115</v>
      </c>
      <c r="D8870" s="12">
        <v>45970</v>
      </c>
      <c r="E8870" s="11">
        <v>756</v>
      </c>
      <c r="F8870" s="11" t="s">
        <v>33</v>
      </c>
      <c r="G8870" s="13">
        <v>238.97</v>
      </c>
      <c r="H8870" s="14">
        <f t="shared" si="966"/>
        <v>180661.32</v>
      </c>
      <c r="I8870" s="14">
        <f>IF(F8870="GHS",H8870,H8870*Assumptions!$B$4)</f>
        <v>180661.32</v>
      </c>
      <c r="J8870" s="15" t="str">
        <f>INDEX(Assumptions!$B$8:$B$12,MATCH(B8870,Assumptions!$A$8:$A$12,0))</f>
        <v>Weighted Average</v>
      </c>
      <c r="K8870" s="16">
        <f>G8870/(1-INDEX(Assumptions!$D$8:$D$12,MATCH(B8870,Assumptions!$A$8:$A$12,0)))</f>
        <v>367.64615384615382</v>
      </c>
      <c r="L8870" s="16">
        <f t="shared" si="967"/>
        <v>7.1690999999999994</v>
      </c>
      <c r="M8870" s="16">
        <f t="shared" si="968"/>
        <v>18.382307692307691</v>
      </c>
      <c r="N8870" s="14">
        <f>E8870*(K8870-L8870-M8870)*IF(F8870="GHS",1,Assumptions!$B$4)</f>
        <v>258623.62809230768</v>
      </c>
      <c r="O8870" s="15">
        <f t="shared" ca="1" si="969"/>
        <v>316</v>
      </c>
      <c r="P8870" s="15" t="str">
        <f t="shared" ca="1" si="970"/>
        <v>181-365d</v>
      </c>
      <c r="Q8870" s="17">
        <f ca="1">IF(P8870="0-90d",0,IF(P8870="91-180d",INDEX(Assumptions!$F$8:$F$12,MATCH(B8870,Assumptions!$A$8:$A$12,0)),IF(P8870="181-365d",INDEX(Assumptions!$G$8:$G$12,MATCH(B8870,Assumptions!$A$8:$A$12,0)),INDEX(Assumptions!$H$8:$H$12,MATCH(B8870,Assumptions!$A$8:$A$12,0)))))</f>
        <v>0.35</v>
      </c>
      <c r="R8870" s="14">
        <f t="shared" ca="1" si="971"/>
        <v>63231.462</v>
      </c>
      <c r="S8870" s="14">
        <f t="shared" ca="1" si="972"/>
        <v>117429.85800000001</v>
      </c>
      <c r="T8870" s="11" t="s">
        <v>25</v>
      </c>
      <c r="U8870" s="18" t="s">
        <v>26</v>
      </c>
    </row>
    <row r="8871" spans="1:21" ht="15" customHeight="1" x14ac:dyDescent="0.15">
      <c r="A8871" s="10" t="s">
        <v>8919</v>
      </c>
      <c r="B8871" s="11" t="s">
        <v>41</v>
      </c>
      <c r="C8871" s="11" t="s">
        <v>44</v>
      </c>
      <c r="D8871" s="12">
        <v>45844</v>
      </c>
      <c r="E8871" s="11">
        <v>1980</v>
      </c>
      <c r="F8871" s="11" t="s">
        <v>33</v>
      </c>
      <c r="G8871" s="13">
        <v>667.86</v>
      </c>
      <c r="H8871" s="14">
        <f t="shared" si="966"/>
        <v>1322362.8</v>
      </c>
      <c r="I8871" s="14">
        <f>IF(F8871="GHS",H8871,H8871*Assumptions!$B$4)</f>
        <v>1322362.8</v>
      </c>
      <c r="J8871" s="15" t="str">
        <f>INDEX(Assumptions!$B$8:$B$12,MATCH(B8871,Assumptions!$A$8:$A$12,0))</f>
        <v>Weighted Average</v>
      </c>
      <c r="K8871" s="16">
        <f>G8871/(1-INDEX(Assumptions!$D$8:$D$12,MATCH(B8871,Assumptions!$A$8:$A$12,0)))</f>
        <v>1027.476923076923</v>
      </c>
      <c r="L8871" s="16">
        <f t="shared" si="967"/>
        <v>20.035799999999998</v>
      </c>
      <c r="M8871" s="16">
        <f t="shared" si="968"/>
        <v>51.373846153846152</v>
      </c>
      <c r="N8871" s="14">
        <f>E8871*(K8871-L8871-M8871)*IF(F8871="GHS",1,Assumptions!$B$4)</f>
        <v>1893013.2083076921</v>
      </c>
      <c r="O8871" s="15">
        <f t="shared" ca="1" si="969"/>
        <v>442</v>
      </c>
      <c r="P8871" s="15" t="str">
        <f t="shared" ca="1" si="970"/>
        <v>365d+</v>
      </c>
      <c r="Q8871" s="17">
        <f ca="1">IF(P8871="0-90d",0,IF(P8871="91-180d",INDEX(Assumptions!$F$8:$F$12,MATCH(B8871,Assumptions!$A$8:$A$12,0)),IF(P8871="181-365d",INDEX(Assumptions!$G$8:$G$12,MATCH(B8871,Assumptions!$A$8:$A$12,0)),INDEX(Assumptions!$H$8:$H$12,MATCH(B8871,Assumptions!$A$8:$A$12,0)))))</f>
        <v>0.8</v>
      </c>
      <c r="R8871" s="14">
        <f t="shared" ca="1" si="971"/>
        <v>1057890.24</v>
      </c>
      <c r="S8871" s="14">
        <f t="shared" ca="1" si="972"/>
        <v>264472.56000000006</v>
      </c>
      <c r="T8871" s="11" t="s">
        <v>25</v>
      </c>
      <c r="U8871" s="18" t="s">
        <v>26</v>
      </c>
    </row>
    <row r="8872" spans="1:21" ht="15" customHeight="1" x14ac:dyDescent="0.15">
      <c r="A8872" s="10" t="s">
        <v>8920</v>
      </c>
      <c r="B8872" s="11" t="s">
        <v>41</v>
      </c>
      <c r="C8872" s="11" t="s">
        <v>115</v>
      </c>
      <c r="D8872" s="12">
        <v>45879</v>
      </c>
      <c r="E8872" s="11">
        <v>45</v>
      </c>
      <c r="F8872" s="11" t="s">
        <v>33</v>
      </c>
      <c r="G8872" s="13">
        <v>289.11</v>
      </c>
      <c r="H8872" s="14">
        <f t="shared" si="966"/>
        <v>13009.95</v>
      </c>
      <c r="I8872" s="14">
        <f>IF(F8872="GHS",H8872,H8872*Assumptions!$B$4)</f>
        <v>13009.95</v>
      </c>
      <c r="J8872" s="15" t="str">
        <f>INDEX(Assumptions!$B$8:$B$12,MATCH(B8872,Assumptions!$A$8:$A$12,0))</f>
        <v>Weighted Average</v>
      </c>
      <c r="K8872" s="16">
        <f>G8872/(1-INDEX(Assumptions!$D$8:$D$12,MATCH(B8872,Assumptions!$A$8:$A$12,0)))</f>
        <v>444.78461538461539</v>
      </c>
      <c r="L8872" s="16">
        <f t="shared" si="967"/>
        <v>8.6732999999999993</v>
      </c>
      <c r="M8872" s="16">
        <f t="shared" si="968"/>
        <v>22.239230769230772</v>
      </c>
      <c r="N8872" s="14">
        <f>E8872*(K8872-L8872-M8872)*IF(F8872="GHS",1,Assumptions!$B$4)</f>
        <v>18624.24380769231</v>
      </c>
      <c r="O8872" s="15">
        <f t="shared" ca="1" si="969"/>
        <v>407</v>
      </c>
      <c r="P8872" s="15" t="str">
        <f t="shared" ca="1" si="970"/>
        <v>365d+</v>
      </c>
      <c r="Q8872" s="17">
        <f ca="1">IF(P8872="0-90d",0,IF(P8872="91-180d",INDEX(Assumptions!$F$8:$F$12,MATCH(B8872,Assumptions!$A$8:$A$12,0)),IF(P8872="181-365d",INDEX(Assumptions!$G$8:$G$12,MATCH(B8872,Assumptions!$A$8:$A$12,0)),INDEX(Assumptions!$H$8:$H$12,MATCH(B8872,Assumptions!$A$8:$A$12,0)))))</f>
        <v>0.8</v>
      </c>
      <c r="R8872" s="14">
        <f t="shared" ca="1" si="971"/>
        <v>10407.960000000001</v>
      </c>
      <c r="S8872" s="14">
        <f t="shared" si="972"/>
        <v>0</v>
      </c>
      <c r="T8872" s="11" t="s">
        <v>39</v>
      </c>
      <c r="U8872" s="18" t="s">
        <v>26</v>
      </c>
    </row>
    <row r="8873" spans="1:21" ht="15" customHeight="1" x14ac:dyDescent="0.15">
      <c r="A8873" s="10" t="s">
        <v>8921</v>
      </c>
      <c r="B8873" s="11" t="s">
        <v>41</v>
      </c>
      <c r="C8873" s="11" t="s">
        <v>49</v>
      </c>
      <c r="D8873" s="12">
        <v>46207</v>
      </c>
      <c r="E8873" s="11">
        <v>2103</v>
      </c>
      <c r="F8873" s="11" t="s">
        <v>33</v>
      </c>
      <c r="G8873" s="13">
        <v>262.36</v>
      </c>
      <c r="H8873" s="14">
        <f t="shared" si="966"/>
        <v>551743.08000000007</v>
      </c>
      <c r="I8873" s="14">
        <f>IF(F8873="GHS",H8873,H8873*Assumptions!$B$4)</f>
        <v>551743.08000000007</v>
      </c>
      <c r="J8873" s="15" t="str">
        <f>INDEX(Assumptions!$B$8:$B$12,MATCH(B8873,Assumptions!$A$8:$A$12,0))</f>
        <v>Weighted Average</v>
      </c>
      <c r="K8873" s="16">
        <f>G8873/(1-INDEX(Assumptions!$D$8:$D$12,MATCH(B8873,Assumptions!$A$8:$A$12,0)))</f>
        <v>403.63076923076926</v>
      </c>
      <c r="L8873" s="16">
        <f t="shared" si="967"/>
        <v>7.8708</v>
      </c>
      <c r="M8873" s="16">
        <f t="shared" si="968"/>
        <v>20.181538461538466</v>
      </c>
      <c r="N8873" s="14">
        <f>E8873*(K8873-L8873-M8873)*IF(F8873="GHS",1,Assumptions!$B$4)</f>
        <v>789841.43990769237</v>
      </c>
      <c r="O8873" s="15">
        <f t="shared" ca="1" si="969"/>
        <v>79</v>
      </c>
      <c r="P8873" s="15" t="str">
        <f t="shared" ca="1" si="970"/>
        <v>0-90d</v>
      </c>
      <c r="Q8873" s="17">
        <f ca="1">IF(P8873="0-90d",0,IF(P8873="91-180d",INDEX(Assumptions!$F$8:$F$12,MATCH(B8873,Assumptions!$A$8:$A$12,0)),IF(P8873="181-365d",INDEX(Assumptions!$G$8:$G$12,MATCH(B8873,Assumptions!$A$8:$A$12,0)),INDEX(Assumptions!$H$8:$H$12,MATCH(B8873,Assumptions!$A$8:$A$12,0)))))</f>
        <v>0</v>
      </c>
      <c r="R8873" s="14">
        <f t="shared" ca="1" si="971"/>
        <v>0</v>
      </c>
      <c r="S8873" s="14">
        <f t="shared" ca="1" si="972"/>
        <v>551743.08000000007</v>
      </c>
      <c r="T8873" s="11" t="s">
        <v>25</v>
      </c>
      <c r="U8873" s="18" t="s">
        <v>26</v>
      </c>
    </row>
    <row r="8874" spans="1:21" ht="15" customHeight="1" x14ac:dyDescent="0.15">
      <c r="A8874" s="10" t="s">
        <v>8922</v>
      </c>
      <c r="B8874" s="11" t="s">
        <v>41</v>
      </c>
      <c r="C8874" s="11" t="s">
        <v>49</v>
      </c>
      <c r="D8874" s="12">
        <v>46166</v>
      </c>
      <c r="E8874" s="11">
        <v>2916</v>
      </c>
      <c r="F8874" s="11" t="s">
        <v>33</v>
      </c>
      <c r="G8874" s="13">
        <v>392.09</v>
      </c>
      <c r="H8874" s="14">
        <f t="shared" si="966"/>
        <v>1143334.44</v>
      </c>
      <c r="I8874" s="14">
        <f>IF(F8874="GHS",H8874,H8874*Assumptions!$B$4)</f>
        <v>1143334.44</v>
      </c>
      <c r="J8874" s="15" t="str">
        <f>INDEX(Assumptions!$B$8:$B$12,MATCH(B8874,Assumptions!$A$8:$A$12,0))</f>
        <v>Weighted Average</v>
      </c>
      <c r="K8874" s="16">
        <f>G8874/(1-INDEX(Assumptions!$D$8:$D$12,MATCH(B8874,Assumptions!$A$8:$A$12,0)))</f>
        <v>603.21538461538455</v>
      </c>
      <c r="L8874" s="16">
        <f t="shared" si="967"/>
        <v>11.762699999999999</v>
      </c>
      <c r="M8874" s="16">
        <f t="shared" si="968"/>
        <v>30.16076923076923</v>
      </c>
      <c r="N8874" s="14">
        <f>E8874*(K8874-L8874-M8874)*IF(F8874="GHS",1,Assumptions!$B$4)</f>
        <v>1636727.2252615383</v>
      </c>
      <c r="O8874" s="15">
        <f t="shared" ca="1" si="969"/>
        <v>120</v>
      </c>
      <c r="P8874" s="15" t="str">
        <f t="shared" ca="1" si="970"/>
        <v>91-180d</v>
      </c>
      <c r="Q8874" s="17">
        <f ca="1">IF(P8874="0-90d",0,IF(P8874="91-180d",INDEX(Assumptions!$F$8:$F$12,MATCH(B8874,Assumptions!$A$8:$A$12,0)),IF(P8874="181-365d",INDEX(Assumptions!$G$8:$G$12,MATCH(B8874,Assumptions!$A$8:$A$12,0)),INDEX(Assumptions!$H$8:$H$12,MATCH(B8874,Assumptions!$A$8:$A$12,0)))))</f>
        <v>0.1</v>
      </c>
      <c r="R8874" s="14">
        <f t="shared" ca="1" si="971"/>
        <v>114333.444</v>
      </c>
      <c r="S8874" s="14">
        <f t="shared" ca="1" si="972"/>
        <v>1029000.9959999999</v>
      </c>
      <c r="T8874" s="11" t="s">
        <v>25</v>
      </c>
      <c r="U8874" s="18" t="s">
        <v>26</v>
      </c>
    </row>
    <row r="8875" spans="1:21" ht="15" customHeight="1" x14ac:dyDescent="0.15">
      <c r="A8875" s="10" t="s">
        <v>8923</v>
      </c>
      <c r="B8875" s="11" t="s">
        <v>28</v>
      </c>
      <c r="C8875" s="11" t="s">
        <v>55</v>
      </c>
      <c r="D8875" s="12">
        <v>46012</v>
      </c>
      <c r="E8875" s="11">
        <v>4937</v>
      </c>
      <c r="F8875" s="11" t="s">
        <v>24</v>
      </c>
      <c r="G8875" s="13">
        <v>10895.26</v>
      </c>
      <c r="H8875" s="14">
        <f t="shared" si="966"/>
        <v>53789898.620000005</v>
      </c>
      <c r="I8875" s="14">
        <f>IF(F8875="GHS",H8875,H8875*Assumptions!$B$4)</f>
        <v>580930905.09600008</v>
      </c>
      <c r="J8875" s="15" t="str">
        <f>INDEX(Assumptions!$B$8:$B$12,MATCH(B8875,Assumptions!$A$8:$A$12,0))</f>
        <v>Fair Value Less Costs to Sell</v>
      </c>
      <c r="K8875" s="16">
        <f>G8875/(1-INDEX(Assumptions!$D$8:$D$12,MATCH(B8875,Assumptions!$A$8:$A$12,0)))</f>
        <v>12380.977272727272</v>
      </c>
      <c r="L8875" s="16">
        <f t="shared" si="967"/>
        <v>326.8578</v>
      </c>
      <c r="M8875" s="16">
        <f t="shared" si="968"/>
        <v>619.04886363636365</v>
      </c>
      <c r="N8875" s="14">
        <f>E8875*(K8875-L8875-M8875)*IF(F8875="GHS",1,Assumptions!$B$4)</f>
        <v>609713390.84848356</v>
      </c>
      <c r="O8875" s="15">
        <f t="shared" ca="1" si="969"/>
        <v>274</v>
      </c>
      <c r="P8875" s="15" t="str">
        <f t="shared" ca="1" si="970"/>
        <v>181-365d</v>
      </c>
      <c r="Q8875" s="17">
        <f ca="1">IF(P8875="0-90d",0,IF(P8875="91-180d",INDEX(Assumptions!$F$8:$F$12,MATCH(B8875,Assumptions!$A$8:$A$12,0)),IF(P8875="181-365d",INDEX(Assumptions!$G$8:$G$12,MATCH(B8875,Assumptions!$A$8:$A$12,0)),INDEX(Assumptions!$H$8:$H$12,MATCH(B8875,Assumptions!$A$8:$A$12,0)))))</f>
        <v>0.1</v>
      </c>
      <c r="R8875" s="14">
        <f t="shared" ca="1" si="971"/>
        <v>58093090.509600013</v>
      </c>
      <c r="S8875" s="14">
        <f t="shared" ca="1" si="972"/>
        <v>522837814.58640003</v>
      </c>
      <c r="T8875" s="11" t="s">
        <v>25</v>
      </c>
      <c r="U8875" s="18" t="s">
        <v>26</v>
      </c>
    </row>
    <row r="8876" spans="1:21" ht="15" customHeight="1" x14ac:dyDescent="0.15">
      <c r="A8876" s="10" t="s">
        <v>8924</v>
      </c>
      <c r="B8876" s="11" t="s">
        <v>31</v>
      </c>
      <c r="C8876" s="11" t="s">
        <v>63</v>
      </c>
      <c r="D8876" s="12">
        <v>46224</v>
      </c>
      <c r="E8876" s="11">
        <v>4538</v>
      </c>
      <c r="F8876" s="11" t="s">
        <v>33</v>
      </c>
      <c r="G8876" s="13">
        <v>1924.42</v>
      </c>
      <c r="H8876" s="14">
        <f t="shared" si="966"/>
        <v>8733017.9600000009</v>
      </c>
      <c r="I8876" s="14">
        <f>IF(F8876="GHS",H8876,H8876*Assumptions!$B$4)</f>
        <v>8733017.9600000009</v>
      </c>
      <c r="J8876" s="15" t="str">
        <f>INDEX(Assumptions!$B$8:$B$12,MATCH(B8876,Assumptions!$A$8:$A$12,0))</f>
        <v>Weighted Average</v>
      </c>
      <c r="K8876" s="16">
        <f>G8876/(1-INDEX(Assumptions!$D$8:$D$12,MATCH(B8876,Assumptions!$A$8:$A$12,0)))</f>
        <v>2672.8055555555557</v>
      </c>
      <c r="L8876" s="16">
        <f t="shared" si="967"/>
        <v>57.732599999999998</v>
      </c>
      <c r="M8876" s="16">
        <f t="shared" si="968"/>
        <v>133.64027777777778</v>
      </c>
      <c r="N8876" s="14">
        <f>E8876*(K8876-L8876-M8876)*IF(F8876="GHS",1,Assumptions!$B$4)</f>
        <v>11260741.491755556</v>
      </c>
      <c r="O8876" s="15">
        <f t="shared" ca="1" si="969"/>
        <v>62</v>
      </c>
      <c r="P8876" s="15" t="str">
        <f t="shared" ca="1" si="970"/>
        <v>0-90d</v>
      </c>
      <c r="Q8876" s="17">
        <f ca="1">IF(P8876="0-90d",0,IF(P8876="91-180d",INDEX(Assumptions!$F$8:$F$12,MATCH(B8876,Assumptions!$A$8:$A$12,0)),IF(P8876="181-365d",INDEX(Assumptions!$G$8:$G$12,MATCH(B8876,Assumptions!$A$8:$A$12,0)),INDEX(Assumptions!$H$8:$H$12,MATCH(B8876,Assumptions!$A$8:$A$12,0)))))</f>
        <v>0</v>
      </c>
      <c r="R8876" s="14">
        <f t="shared" ca="1" si="971"/>
        <v>0</v>
      </c>
      <c r="S8876" s="14">
        <f t="shared" ca="1" si="972"/>
        <v>8733017.9600000009</v>
      </c>
      <c r="T8876" s="11" t="s">
        <v>25</v>
      </c>
      <c r="U8876" s="18" t="s">
        <v>26</v>
      </c>
    </row>
    <row r="8877" spans="1:21" ht="15" customHeight="1" x14ac:dyDescent="0.15">
      <c r="A8877" s="10" t="s">
        <v>8925</v>
      </c>
      <c r="B8877" s="11" t="s">
        <v>28</v>
      </c>
      <c r="C8877" s="11" t="s">
        <v>55</v>
      </c>
      <c r="D8877" s="12">
        <v>46161</v>
      </c>
      <c r="E8877" s="11">
        <v>1381</v>
      </c>
      <c r="F8877" s="11" t="s">
        <v>24</v>
      </c>
      <c r="G8877" s="13">
        <v>8424.66</v>
      </c>
      <c r="H8877" s="14">
        <f t="shared" si="966"/>
        <v>11634455.459999999</v>
      </c>
      <c r="I8877" s="14">
        <f>IF(F8877="GHS",H8877,H8877*Assumptions!$B$4)</f>
        <v>125652118.96799999</v>
      </c>
      <c r="J8877" s="15" t="str">
        <f>INDEX(Assumptions!$B$8:$B$12,MATCH(B8877,Assumptions!$A$8:$A$12,0))</f>
        <v>Fair Value Less Costs to Sell</v>
      </c>
      <c r="K8877" s="16">
        <f>G8877/(1-INDEX(Assumptions!$D$8:$D$12,MATCH(B8877,Assumptions!$A$8:$A$12,0)))</f>
        <v>9573.4772727272721</v>
      </c>
      <c r="L8877" s="16">
        <f t="shared" si="967"/>
        <v>252.73979999999997</v>
      </c>
      <c r="M8877" s="16">
        <f t="shared" si="968"/>
        <v>478.67386363636365</v>
      </c>
      <c r="N8877" s="14">
        <f>E8877*(K8877-L8877-M8877)*IF(F8877="GHS",1,Assumptions!$B$4)</f>
        <v>131877610.31686908</v>
      </c>
      <c r="O8877" s="15">
        <f t="shared" ca="1" si="969"/>
        <v>125</v>
      </c>
      <c r="P8877" s="15" t="str">
        <f t="shared" ca="1" si="970"/>
        <v>91-180d</v>
      </c>
      <c r="Q8877" s="17">
        <f ca="1">IF(P8877="0-90d",0,IF(P8877="91-180d",INDEX(Assumptions!$F$8:$F$12,MATCH(B8877,Assumptions!$A$8:$A$12,0)),IF(P8877="181-365d",INDEX(Assumptions!$G$8:$G$12,MATCH(B8877,Assumptions!$A$8:$A$12,0)),INDEX(Assumptions!$H$8:$H$12,MATCH(B8877,Assumptions!$A$8:$A$12,0)))))</f>
        <v>0.02</v>
      </c>
      <c r="R8877" s="14">
        <f t="shared" ca="1" si="971"/>
        <v>2513042.3793600001</v>
      </c>
      <c r="S8877" s="14">
        <f t="shared" ca="1" si="972"/>
        <v>123139076.58863999</v>
      </c>
      <c r="T8877" s="11" t="s">
        <v>25</v>
      </c>
      <c r="U8877" s="18" t="s">
        <v>26</v>
      </c>
    </row>
    <row r="8878" spans="1:21" ht="15" customHeight="1" x14ac:dyDescent="0.15">
      <c r="A8878" s="10" t="s">
        <v>8926</v>
      </c>
      <c r="B8878" s="11" t="s">
        <v>41</v>
      </c>
      <c r="C8878" s="11" t="s">
        <v>115</v>
      </c>
      <c r="D8878" s="12">
        <v>45740</v>
      </c>
      <c r="E8878" s="11">
        <v>4296</v>
      </c>
      <c r="F8878" s="11" t="s">
        <v>33</v>
      </c>
      <c r="G8878" s="13">
        <v>234.37</v>
      </c>
      <c r="H8878" s="14">
        <f t="shared" si="966"/>
        <v>1006853.52</v>
      </c>
      <c r="I8878" s="14">
        <f>IF(F8878="GHS",H8878,H8878*Assumptions!$B$4)</f>
        <v>1006853.52</v>
      </c>
      <c r="J8878" s="15" t="str">
        <f>INDEX(Assumptions!$B$8:$B$12,MATCH(B8878,Assumptions!$A$8:$A$12,0))</f>
        <v>Weighted Average</v>
      </c>
      <c r="K8878" s="16">
        <f>G8878/(1-INDEX(Assumptions!$D$8:$D$12,MATCH(B8878,Assumptions!$A$8:$A$12,0)))</f>
        <v>360.56923076923078</v>
      </c>
      <c r="L8878" s="16">
        <f t="shared" si="967"/>
        <v>7.0310999999999995</v>
      </c>
      <c r="M8878" s="16">
        <f t="shared" si="968"/>
        <v>18.028461538461539</v>
      </c>
      <c r="N8878" s="14">
        <f>E8878*(K8878-L8878-M8878)*IF(F8878="GHS",1,Assumptions!$B$4)</f>
        <v>1441349.5390153846</v>
      </c>
      <c r="O8878" s="15">
        <f t="shared" ca="1" si="969"/>
        <v>546</v>
      </c>
      <c r="P8878" s="15" t="str">
        <f t="shared" ca="1" si="970"/>
        <v>365d+</v>
      </c>
      <c r="Q8878" s="17">
        <f ca="1">IF(P8878="0-90d",0,IF(P8878="91-180d",INDEX(Assumptions!$F$8:$F$12,MATCH(B8878,Assumptions!$A$8:$A$12,0)),IF(P8878="181-365d",INDEX(Assumptions!$G$8:$G$12,MATCH(B8878,Assumptions!$A$8:$A$12,0)),INDEX(Assumptions!$H$8:$H$12,MATCH(B8878,Assumptions!$A$8:$A$12,0)))))</f>
        <v>0.8</v>
      </c>
      <c r="R8878" s="14">
        <f t="shared" ca="1" si="971"/>
        <v>805482.81600000011</v>
      </c>
      <c r="S8878" s="14">
        <f t="shared" ca="1" si="972"/>
        <v>201370.70399999991</v>
      </c>
      <c r="T8878" s="11" t="s">
        <v>25</v>
      </c>
      <c r="U8878" s="18" t="s">
        <v>26</v>
      </c>
    </row>
    <row r="8879" spans="1:21" ht="15" customHeight="1" x14ac:dyDescent="0.15">
      <c r="A8879" s="10" t="s">
        <v>8927</v>
      </c>
      <c r="B8879" s="11" t="s">
        <v>46</v>
      </c>
      <c r="C8879" s="11" t="s">
        <v>47</v>
      </c>
      <c r="D8879" s="12">
        <v>46030</v>
      </c>
      <c r="E8879" s="11">
        <v>4621</v>
      </c>
      <c r="F8879" s="11" t="s">
        <v>33</v>
      </c>
      <c r="G8879" s="13">
        <v>270674.71000000002</v>
      </c>
      <c r="H8879" s="14">
        <f t="shared" si="966"/>
        <v>1250787834.9100001</v>
      </c>
      <c r="I8879" s="14">
        <f>IF(F8879="GHS",H8879,H8879*Assumptions!$B$4)</f>
        <v>1250787834.9100001</v>
      </c>
      <c r="J8879" s="15" t="str">
        <f>INDEX(Assumptions!$B$8:$B$12,MATCH(B8879,Assumptions!$A$8:$A$12,0))</f>
        <v>Specific Identification</v>
      </c>
      <c r="K8879" s="16">
        <f>G8879/(1-INDEX(Assumptions!$D$8:$D$12,MATCH(B8879,Assumptions!$A$8:$A$12,0)))</f>
        <v>347018.858974359</v>
      </c>
      <c r="L8879" s="16">
        <f t="shared" si="967"/>
        <v>8120.2413000000006</v>
      </c>
      <c r="M8879" s="16">
        <f t="shared" si="968"/>
        <v>17350.942948717951</v>
      </c>
      <c r="N8879" s="14">
        <f>E8879*(K8879-L8879-M8879)*IF(F8879="GHS",1,Assumptions!$B$4)</f>
        <v>1485871804.9071872</v>
      </c>
      <c r="O8879" s="15">
        <f t="shared" ca="1" si="969"/>
        <v>256</v>
      </c>
      <c r="P8879" s="15" t="str">
        <f t="shared" ca="1" si="970"/>
        <v>181-365d</v>
      </c>
      <c r="Q8879" s="17">
        <f ca="1">IF(P8879="0-90d",0,IF(P8879="91-180d",INDEX(Assumptions!$F$8:$F$12,MATCH(B8879,Assumptions!$A$8:$A$12,0)),IF(P8879="181-365d",INDEX(Assumptions!$G$8:$G$12,MATCH(B8879,Assumptions!$A$8:$A$12,0)),INDEX(Assumptions!$H$8:$H$12,MATCH(B8879,Assumptions!$A$8:$A$12,0)))))</f>
        <v>0.05</v>
      </c>
      <c r="R8879" s="14">
        <f t="shared" ca="1" si="971"/>
        <v>62539391.745500006</v>
      </c>
      <c r="S8879" s="14">
        <f t="shared" ca="1" si="972"/>
        <v>1188248443.1645</v>
      </c>
      <c r="T8879" s="11" t="s">
        <v>25</v>
      </c>
      <c r="U8879" s="18" t="s">
        <v>26</v>
      </c>
    </row>
    <row r="8880" spans="1:21" ht="15" customHeight="1" x14ac:dyDescent="0.15">
      <c r="A8880" s="10" t="s">
        <v>8928</v>
      </c>
      <c r="B8880" s="11" t="s">
        <v>31</v>
      </c>
      <c r="C8880" s="11" t="s">
        <v>32</v>
      </c>
      <c r="D8880" s="12">
        <v>45951</v>
      </c>
      <c r="E8880" s="11">
        <v>3711</v>
      </c>
      <c r="F8880" s="11" t="s">
        <v>33</v>
      </c>
      <c r="G8880" s="13">
        <v>2655.08</v>
      </c>
      <c r="H8880" s="14">
        <f t="shared" si="966"/>
        <v>9853001.879999999</v>
      </c>
      <c r="I8880" s="14">
        <f>IF(F8880="GHS",H8880,H8880*Assumptions!$B$4)</f>
        <v>9853001.879999999</v>
      </c>
      <c r="J8880" s="15" t="str">
        <f>INDEX(Assumptions!$B$8:$B$12,MATCH(B8880,Assumptions!$A$8:$A$12,0))</f>
        <v>Weighted Average</v>
      </c>
      <c r="K8880" s="16">
        <f>G8880/(1-INDEX(Assumptions!$D$8:$D$12,MATCH(B8880,Assumptions!$A$8:$A$12,0)))</f>
        <v>3687.6111111111113</v>
      </c>
      <c r="L8880" s="16">
        <f t="shared" si="967"/>
        <v>79.6524</v>
      </c>
      <c r="M8880" s="16">
        <f t="shared" si="968"/>
        <v>184.38055555555559</v>
      </c>
      <c r="N8880" s="14">
        <f>E8880*(K8880-L8880-M8880)*IF(F8880="GHS",1,Assumptions!$B$4)</f>
        <v>12704898.535266668</v>
      </c>
      <c r="O8880" s="15">
        <f t="shared" ca="1" si="969"/>
        <v>335</v>
      </c>
      <c r="P8880" s="15" t="str">
        <f t="shared" ca="1" si="970"/>
        <v>181-365d</v>
      </c>
      <c r="Q8880" s="17">
        <f ca="1">IF(P8880="0-90d",0,IF(P8880="91-180d",INDEX(Assumptions!$F$8:$F$12,MATCH(B8880,Assumptions!$A$8:$A$12,0)),IF(P8880="181-365d",INDEX(Assumptions!$G$8:$G$12,MATCH(B8880,Assumptions!$A$8:$A$12,0)),INDEX(Assumptions!$H$8:$H$12,MATCH(B8880,Assumptions!$A$8:$A$12,0)))))</f>
        <v>0.2</v>
      </c>
      <c r="R8880" s="14">
        <f t="shared" ca="1" si="971"/>
        <v>1970600.3759999999</v>
      </c>
      <c r="S8880" s="14">
        <f t="shared" ca="1" si="972"/>
        <v>7882401.5039999988</v>
      </c>
      <c r="T8880" s="11" t="s">
        <v>25</v>
      </c>
      <c r="U8880" s="18" t="s">
        <v>26</v>
      </c>
    </row>
    <row r="8881" spans="1:21" ht="15" customHeight="1" x14ac:dyDescent="0.15">
      <c r="A8881" s="10" t="s">
        <v>8929</v>
      </c>
      <c r="B8881" s="11" t="s">
        <v>31</v>
      </c>
      <c r="C8881" s="11" t="s">
        <v>32</v>
      </c>
      <c r="D8881" s="12">
        <v>45839</v>
      </c>
      <c r="E8881" s="11">
        <v>1458</v>
      </c>
      <c r="F8881" s="11" t="s">
        <v>33</v>
      </c>
      <c r="G8881" s="13">
        <v>3241.58</v>
      </c>
      <c r="H8881" s="14">
        <f t="shared" si="966"/>
        <v>4726223.6399999997</v>
      </c>
      <c r="I8881" s="14">
        <f>IF(F8881="GHS",H8881,H8881*Assumptions!$B$4)</f>
        <v>4726223.6399999997</v>
      </c>
      <c r="J8881" s="15" t="str">
        <f>INDEX(Assumptions!$B$8:$B$12,MATCH(B8881,Assumptions!$A$8:$A$12,0))</f>
        <v>Weighted Average</v>
      </c>
      <c r="K8881" s="16">
        <f>G8881/(1-INDEX(Assumptions!$D$8:$D$12,MATCH(B8881,Assumptions!$A$8:$A$12,0)))</f>
        <v>4502.1944444444443</v>
      </c>
      <c r="L8881" s="16">
        <f t="shared" si="967"/>
        <v>97.247399999999999</v>
      </c>
      <c r="M8881" s="16">
        <f t="shared" si="968"/>
        <v>225.10972222222222</v>
      </c>
      <c r="N8881" s="14">
        <f>E8881*(K8881-L8881-M8881)*IF(F8881="GHS",1,Assumptions!$B$4)</f>
        <v>6094202.8157999991</v>
      </c>
      <c r="O8881" s="15">
        <f t="shared" ca="1" si="969"/>
        <v>447</v>
      </c>
      <c r="P8881" s="15" t="str">
        <f t="shared" ca="1" si="970"/>
        <v>365d+</v>
      </c>
      <c r="Q8881" s="17">
        <f ca="1">IF(P8881="0-90d",0,IF(P8881="91-180d",INDEX(Assumptions!$F$8:$F$12,MATCH(B8881,Assumptions!$A$8:$A$12,0)),IF(P8881="181-365d",INDEX(Assumptions!$G$8:$G$12,MATCH(B8881,Assumptions!$A$8:$A$12,0)),INDEX(Assumptions!$H$8:$H$12,MATCH(B8881,Assumptions!$A$8:$A$12,0)))))</f>
        <v>0.6</v>
      </c>
      <c r="R8881" s="14">
        <f t="shared" ca="1" si="971"/>
        <v>2835734.1839999999</v>
      </c>
      <c r="S8881" s="14">
        <f t="shared" ca="1" si="972"/>
        <v>1890489.4559999998</v>
      </c>
      <c r="T8881" s="11" t="s">
        <v>50</v>
      </c>
      <c r="U8881" s="18" t="s">
        <v>26</v>
      </c>
    </row>
    <row r="8882" spans="1:21" ht="15" customHeight="1" x14ac:dyDescent="0.15">
      <c r="A8882" s="10" t="s">
        <v>8930</v>
      </c>
      <c r="B8882" s="11" t="s">
        <v>22</v>
      </c>
      <c r="C8882" s="11" t="s">
        <v>61</v>
      </c>
      <c r="D8882" s="12">
        <v>45929</v>
      </c>
      <c r="E8882" s="11">
        <v>4124</v>
      </c>
      <c r="F8882" s="11" t="s">
        <v>24</v>
      </c>
      <c r="G8882" s="13">
        <v>42493.06</v>
      </c>
      <c r="H8882" s="14">
        <f t="shared" si="966"/>
        <v>175241379.44</v>
      </c>
      <c r="I8882" s="14">
        <f>IF(F8882="GHS",H8882,H8882*Assumptions!$B$4)</f>
        <v>1892606897.9520001</v>
      </c>
      <c r="J8882" s="15" t="str">
        <f>INDEX(Assumptions!$B$8:$B$12,MATCH(B8882,Assumptions!$A$8:$A$12,0))</f>
        <v>FIFO</v>
      </c>
      <c r="K8882" s="16">
        <f>G8882/(1-INDEX(Assumptions!$D$8:$D$12,MATCH(B8882,Assumptions!$A$8:$A$12,0)))</f>
        <v>51820.804878048773</v>
      </c>
      <c r="L8882" s="16">
        <f t="shared" si="967"/>
        <v>1274.7918</v>
      </c>
      <c r="M8882" s="16">
        <f t="shared" si="968"/>
        <v>2591.0402439024388</v>
      </c>
      <c r="N8882" s="14">
        <f>E8882*(K8882-L8882-M8882)*IF(F8882="GHS",1,Assumptions!$B$4)</f>
        <v>2135876126.0546105</v>
      </c>
      <c r="O8882" s="15">
        <f t="shared" ca="1" si="969"/>
        <v>357</v>
      </c>
      <c r="P8882" s="15" t="str">
        <f t="shared" ca="1" si="970"/>
        <v>181-365d</v>
      </c>
      <c r="Q8882" s="17">
        <f ca="1">IF(P8882="0-90d",0,IF(P8882="91-180d",INDEX(Assumptions!$F$8:$F$12,MATCH(B8882,Assumptions!$A$8:$A$12,0)),IF(P8882="181-365d",INDEX(Assumptions!$G$8:$G$12,MATCH(B8882,Assumptions!$A$8:$A$12,0)),INDEX(Assumptions!$H$8:$H$12,MATCH(B8882,Assumptions!$A$8:$A$12,0)))))</f>
        <v>0.15</v>
      </c>
      <c r="R8882" s="14">
        <f t="shared" ca="1" si="971"/>
        <v>283891034.69279999</v>
      </c>
      <c r="S8882" s="14">
        <f t="shared" ca="1" si="972"/>
        <v>1608715863.2592001</v>
      </c>
      <c r="T8882" s="11" t="s">
        <v>50</v>
      </c>
      <c r="U8882" s="18" t="s">
        <v>26</v>
      </c>
    </row>
    <row r="8883" spans="1:21" ht="15" customHeight="1" x14ac:dyDescent="0.15">
      <c r="A8883" s="10" t="s">
        <v>8931</v>
      </c>
      <c r="B8883" s="11" t="s">
        <v>46</v>
      </c>
      <c r="C8883" s="11" t="s">
        <v>52</v>
      </c>
      <c r="D8883" s="12">
        <v>45760</v>
      </c>
      <c r="E8883" s="11">
        <v>1494</v>
      </c>
      <c r="F8883" s="11" t="s">
        <v>33</v>
      </c>
      <c r="G8883" s="13">
        <v>260833.09</v>
      </c>
      <c r="H8883" s="14">
        <f t="shared" si="966"/>
        <v>389684636.45999998</v>
      </c>
      <c r="I8883" s="14">
        <f>IF(F8883="GHS",H8883,H8883*Assumptions!$B$4)</f>
        <v>389684636.45999998</v>
      </c>
      <c r="J8883" s="15" t="str">
        <f>INDEX(Assumptions!$B$8:$B$12,MATCH(B8883,Assumptions!$A$8:$A$12,0))</f>
        <v>Specific Identification</v>
      </c>
      <c r="K8883" s="16">
        <f>G8883/(1-INDEX(Assumptions!$D$8:$D$12,MATCH(B8883,Assumptions!$A$8:$A$12,0)))</f>
        <v>334401.39743589744</v>
      </c>
      <c r="L8883" s="16">
        <f t="shared" si="967"/>
        <v>7824.9926999999998</v>
      </c>
      <c r="M8883" s="16">
        <f t="shared" si="968"/>
        <v>16720.069871794873</v>
      </c>
      <c r="N8883" s="14">
        <f>E8883*(K8883-L8883-M8883)*IF(F8883="GHS",1,Assumptions!$B$4)</f>
        <v>462925364.28696918</v>
      </c>
      <c r="O8883" s="15">
        <f t="shared" ca="1" si="969"/>
        <v>526</v>
      </c>
      <c r="P8883" s="15" t="str">
        <f t="shared" ca="1" si="970"/>
        <v>365d+</v>
      </c>
      <c r="Q8883" s="17">
        <f ca="1">IF(P8883="0-90d",0,IF(P8883="91-180d",INDEX(Assumptions!$F$8:$F$12,MATCH(B8883,Assumptions!$A$8:$A$12,0)),IF(P8883="181-365d",INDEX(Assumptions!$G$8:$G$12,MATCH(B8883,Assumptions!$A$8:$A$12,0)),INDEX(Assumptions!$H$8:$H$12,MATCH(B8883,Assumptions!$A$8:$A$12,0)))))</f>
        <v>0.15</v>
      </c>
      <c r="R8883" s="14">
        <f t="shared" ca="1" si="971"/>
        <v>58452695.468999997</v>
      </c>
      <c r="S8883" s="14">
        <f t="shared" ca="1" si="972"/>
        <v>331231940.991</v>
      </c>
      <c r="T8883" s="11" t="s">
        <v>25</v>
      </c>
      <c r="U8883" s="18" t="s">
        <v>26</v>
      </c>
    </row>
    <row r="8884" spans="1:21" ht="15" customHeight="1" x14ac:dyDescent="0.15">
      <c r="A8884" s="10" t="s">
        <v>8932</v>
      </c>
      <c r="B8884" s="11" t="s">
        <v>31</v>
      </c>
      <c r="C8884" s="11" t="s">
        <v>76</v>
      </c>
      <c r="D8884" s="12">
        <v>45748</v>
      </c>
      <c r="E8884" s="11">
        <v>1529</v>
      </c>
      <c r="F8884" s="11" t="s">
        <v>33</v>
      </c>
      <c r="G8884" s="13">
        <v>1321.94</v>
      </c>
      <c r="H8884" s="14">
        <f t="shared" si="966"/>
        <v>2021246.26</v>
      </c>
      <c r="I8884" s="14">
        <f>IF(F8884="GHS",H8884,H8884*Assumptions!$B$4)</f>
        <v>2021246.26</v>
      </c>
      <c r="J8884" s="15" t="str">
        <f>INDEX(Assumptions!$B$8:$B$12,MATCH(B8884,Assumptions!$A$8:$A$12,0))</f>
        <v>Weighted Average</v>
      </c>
      <c r="K8884" s="16">
        <f>G8884/(1-INDEX(Assumptions!$D$8:$D$12,MATCH(B8884,Assumptions!$A$8:$A$12,0)))</f>
        <v>1836.0277777777778</v>
      </c>
      <c r="L8884" s="16">
        <f t="shared" si="967"/>
        <v>39.658200000000001</v>
      </c>
      <c r="M8884" s="16">
        <f t="shared" si="968"/>
        <v>91.801388888888894</v>
      </c>
      <c r="N8884" s="14">
        <f>E8884*(K8884-L8884-M8884)*IF(F8884="GHS",1,Assumptions!$B$4)</f>
        <v>2606284.760811111</v>
      </c>
      <c r="O8884" s="15">
        <f t="shared" ca="1" si="969"/>
        <v>538</v>
      </c>
      <c r="P8884" s="15" t="str">
        <f t="shared" ca="1" si="970"/>
        <v>365d+</v>
      </c>
      <c r="Q8884" s="17">
        <f ca="1">IF(P8884="0-90d",0,IF(P8884="91-180d",INDEX(Assumptions!$F$8:$F$12,MATCH(B8884,Assumptions!$A$8:$A$12,0)),IF(P8884="181-365d",INDEX(Assumptions!$G$8:$G$12,MATCH(B8884,Assumptions!$A$8:$A$12,0)),INDEX(Assumptions!$H$8:$H$12,MATCH(B8884,Assumptions!$A$8:$A$12,0)))))</f>
        <v>0.6</v>
      </c>
      <c r="R8884" s="14">
        <f t="shared" ca="1" si="971"/>
        <v>1212747.7560000001</v>
      </c>
      <c r="S8884" s="14">
        <f t="shared" ca="1" si="972"/>
        <v>808498.50399999996</v>
      </c>
      <c r="T8884" s="11" t="s">
        <v>25</v>
      </c>
      <c r="U8884" s="18" t="s">
        <v>26</v>
      </c>
    </row>
    <row r="8885" spans="1:21" ht="15" customHeight="1" x14ac:dyDescent="0.15">
      <c r="A8885" s="10" t="s">
        <v>8933</v>
      </c>
      <c r="B8885" s="11" t="s">
        <v>31</v>
      </c>
      <c r="C8885" s="11" t="s">
        <v>32</v>
      </c>
      <c r="D8885" s="12">
        <v>45977</v>
      </c>
      <c r="E8885" s="11">
        <v>3825</v>
      </c>
      <c r="F8885" s="11" t="s">
        <v>33</v>
      </c>
      <c r="G8885" s="13">
        <v>5870.85</v>
      </c>
      <c r="H8885" s="14">
        <f t="shared" si="966"/>
        <v>22456001.25</v>
      </c>
      <c r="I8885" s="14">
        <f>IF(F8885="GHS",H8885,H8885*Assumptions!$B$4)</f>
        <v>22456001.25</v>
      </c>
      <c r="J8885" s="15" t="str">
        <f>INDEX(Assumptions!$B$8:$B$12,MATCH(B8885,Assumptions!$A$8:$A$12,0))</f>
        <v>Weighted Average</v>
      </c>
      <c r="K8885" s="16">
        <f>G8885/(1-INDEX(Assumptions!$D$8:$D$12,MATCH(B8885,Assumptions!$A$8:$A$12,0)))</f>
        <v>8153.9583333333339</v>
      </c>
      <c r="L8885" s="16">
        <f t="shared" si="967"/>
        <v>176.12550000000002</v>
      </c>
      <c r="M8885" s="16">
        <f t="shared" si="968"/>
        <v>407.69791666666674</v>
      </c>
      <c r="N8885" s="14">
        <f>E8885*(K8885-L8885-M8885)*IF(F8885="GHS",1,Assumptions!$B$4)</f>
        <v>28955766.056250002</v>
      </c>
      <c r="O8885" s="15">
        <f t="shared" ca="1" si="969"/>
        <v>309</v>
      </c>
      <c r="P8885" s="15" t="str">
        <f t="shared" ca="1" si="970"/>
        <v>181-365d</v>
      </c>
      <c r="Q8885" s="17">
        <f ca="1">IF(P8885="0-90d",0,IF(P8885="91-180d",INDEX(Assumptions!$F$8:$F$12,MATCH(B8885,Assumptions!$A$8:$A$12,0)),IF(P8885="181-365d",INDEX(Assumptions!$G$8:$G$12,MATCH(B8885,Assumptions!$A$8:$A$12,0)),INDEX(Assumptions!$H$8:$H$12,MATCH(B8885,Assumptions!$A$8:$A$12,0)))))</f>
        <v>0.2</v>
      </c>
      <c r="R8885" s="14">
        <f t="shared" ca="1" si="971"/>
        <v>4491200.25</v>
      </c>
      <c r="S8885" s="14">
        <f t="shared" ca="1" si="972"/>
        <v>17964801</v>
      </c>
      <c r="T8885" s="11" t="s">
        <v>25</v>
      </c>
      <c r="U8885" s="18" t="s">
        <v>26</v>
      </c>
    </row>
    <row r="8886" spans="1:21" ht="15" customHeight="1" x14ac:dyDescent="0.15">
      <c r="A8886" s="10" t="s">
        <v>8934</v>
      </c>
      <c r="B8886" s="11" t="s">
        <v>41</v>
      </c>
      <c r="C8886" s="11" t="s">
        <v>44</v>
      </c>
      <c r="D8886" s="12">
        <v>45762</v>
      </c>
      <c r="E8886" s="11">
        <v>2998</v>
      </c>
      <c r="F8886" s="11" t="s">
        <v>33</v>
      </c>
      <c r="G8886" s="13">
        <v>280</v>
      </c>
      <c r="H8886" s="14">
        <f t="shared" si="966"/>
        <v>839440</v>
      </c>
      <c r="I8886" s="14">
        <f>IF(F8886="GHS",H8886,H8886*Assumptions!$B$4)</f>
        <v>839440</v>
      </c>
      <c r="J8886" s="15" t="str">
        <f>INDEX(Assumptions!$B$8:$B$12,MATCH(B8886,Assumptions!$A$8:$A$12,0))</f>
        <v>Weighted Average</v>
      </c>
      <c r="K8886" s="16">
        <f>G8886/(1-INDEX(Assumptions!$D$8:$D$12,MATCH(B8886,Assumptions!$A$8:$A$12,0)))</f>
        <v>430.76923076923077</v>
      </c>
      <c r="L8886" s="16">
        <f t="shared" si="967"/>
        <v>8.4</v>
      </c>
      <c r="M8886" s="16">
        <f t="shared" si="968"/>
        <v>21.53846153846154</v>
      </c>
      <c r="N8886" s="14">
        <f>E8886*(K8886-L8886-M8886)*IF(F8886="GHS",1,Assumptions!$B$4)</f>
        <v>1201690.6461538463</v>
      </c>
      <c r="O8886" s="15">
        <f t="shared" ca="1" si="969"/>
        <v>524</v>
      </c>
      <c r="P8886" s="15" t="str">
        <f t="shared" ca="1" si="970"/>
        <v>365d+</v>
      </c>
      <c r="Q8886" s="17">
        <f ca="1">IF(P8886="0-90d",0,IF(P8886="91-180d",INDEX(Assumptions!$F$8:$F$12,MATCH(B8886,Assumptions!$A$8:$A$12,0)),IF(P8886="181-365d",INDEX(Assumptions!$G$8:$G$12,MATCH(B8886,Assumptions!$A$8:$A$12,0)),INDEX(Assumptions!$H$8:$H$12,MATCH(B8886,Assumptions!$A$8:$A$12,0)))))</f>
        <v>0.8</v>
      </c>
      <c r="R8886" s="14">
        <f t="shared" ca="1" si="971"/>
        <v>671552</v>
      </c>
      <c r="S8886" s="14">
        <f t="shared" ca="1" si="972"/>
        <v>167888</v>
      </c>
      <c r="T8886" s="11" t="s">
        <v>25</v>
      </c>
      <c r="U8886" s="18" t="s">
        <v>26</v>
      </c>
    </row>
    <row r="8887" spans="1:21" ht="15" customHeight="1" x14ac:dyDescent="0.15">
      <c r="A8887" s="10" t="s">
        <v>8935</v>
      </c>
      <c r="B8887" s="11" t="s">
        <v>31</v>
      </c>
      <c r="C8887" s="11" t="s">
        <v>32</v>
      </c>
      <c r="D8887" s="12">
        <v>45761</v>
      </c>
      <c r="E8887" s="11">
        <v>483</v>
      </c>
      <c r="F8887" s="11" t="s">
        <v>33</v>
      </c>
      <c r="G8887" s="13">
        <v>1297.8399999999999</v>
      </c>
      <c r="H8887" s="14">
        <f t="shared" si="966"/>
        <v>626856.72</v>
      </c>
      <c r="I8887" s="14">
        <f>IF(F8887="GHS",H8887,H8887*Assumptions!$B$4)</f>
        <v>626856.72</v>
      </c>
      <c r="J8887" s="15" t="str">
        <f>INDEX(Assumptions!$B$8:$B$12,MATCH(B8887,Assumptions!$A$8:$A$12,0))</f>
        <v>Weighted Average</v>
      </c>
      <c r="K8887" s="16">
        <f>G8887/(1-INDEX(Assumptions!$D$8:$D$12,MATCH(B8887,Assumptions!$A$8:$A$12,0)))</f>
        <v>1802.5555555555554</v>
      </c>
      <c r="L8887" s="16">
        <f t="shared" si="967"/>
        <v>38.935199999999995</v>
      </c>
      <c r="M8887" s="16">
        <f t="shared" si="968"/>
        <v>90.12777777777778</v>
      </c>
      <c r="N8887" s="14">
        <f>E8887*(K8887-L8887-M8887)*IF(F8887="GHS",1,Assumptions!$B$4)</f>
        <v>808296.91506666667</v>
      </c>
      <c r="O8887" s="15">
        <f t="shared" ca="1" si="969"/>
        <v>525</v>
      </c>
      <c r="P8887" s="15" t="str">
        <f t="shared" ca="1" si="970"/>
        <v>365d+</v>
      </c>
      <c r="Q8887" s="17">
        <f ca="1">IF(P8887="0-90d",0,IF(P8887="91-180d",INDEX(Assumptions!$F$8:$F$12,MATCH(B8887,Assumptions!$A$8:$A$12,0)),IF(P8887="181-365d",INDEX(Assumptions!$G$8:$G$12,MATCH(B8887,Assumptions!$A$8:$A$12,0)),INDEX(Assumptions!$H$8:$H$12,MATCH(B8887,Assumptions!$A$8:$A$12,0)))))</f>
        <v>0.6</v>
      </c>
      <c r="R8887" s="14">
        <f t="shared" ca="1" si="971"/>
        <v>376114.03199999995</v>
      </c>
      <c r="S8887" s="14">
        <f t="shared" ca="1" si="972"/>
        <v>250742.68800000002</v>
      </c>
      <c r="T8887" s="11" t="s">
        <v>25</v>
      </c>
      <c r="U8887" s="18" t="s">
        <v>26</v>
      </c>
    </row>
    <row r="8888" spans="1:21" ht="15" customHeight="1" x14ac:dyDescent="0.15">
      <c r="A8888" s="10" t="s">
        <v>8936</v>
      </c>
      <c r="B8888" s="11" t="s">
        <v>28</v>
      </c>
      <c r="C8888" s="11" t="s">
        <v>38</v>
      </c>
      <c r="D8888" s="12">
        <v>46026</v>
      </c>
      <c r="E8888" s="11">
        <v>3235</v>
      </c>
      <c r="F8888" s="11" t="s">
        <v>24</v>
      </c>
      <c r="G8888" s="13">
        <v>5996.57</v>
      </c>
      <c r="H8888" s="14">
        <f t="shared" si="966"/>
        <v>19398903.949999999</v>
      </c>
      <c r="I8888" s="14">
        <f>IF(F8888="GHS",H8888,H8888*Assumptions!$B$4)</f>
        <v>209508162.66</v>
      </c>
      <c r="J8888" s="15" t="str">
        <f>INDEX(Assumptions!$B$8:$B$12,MATCH(B8888,Assumptions!$A$8:$A$12,0))</f>
        <v>Fair Value Less Costs to Sell</v>
      </c>
      <c r="K8888" s="16">
        <f>G8888/(1-INDEX(Assumptions!$D$8:$D$12,MATCH(B8888,Assumptions!$A$8:$A$12,0)))</f>
        <v>6814.284090909091</v>
      </c>
      <c r="L8888" s="16">
        <f t="shared" si="967"/>
        <v>179.89709999999999</v>
      </c>
      <c r="M8888" s="16">
        <f t="shared" si="968"/>
        <v>340.71420454545455</v>
      </c>
      <c r="N8888" s="14">
        <f>E8888*(K8888-L8888-M8888)*IF(F8888="GHS",1,Assumptions!$B$4)</f>
        <v>219888339.80997273</v>
      </c>
      <c r="O8888" s="15">
        <f t="shared" ca="1" si="969"/>
        <v>260</v>
      </c>
      <c r="P8888" s="15" t="str">
        <f t="shared" ca="1" si="970"/>
        <v>181-365d</v>
      </c>
      <c r="Q8888" s="17">
        <f ca="1">IF(P8888="0-90d",0,IF(P8888="91-180d",INDEX(Assumptions!$F$8:$F$12,MATCH(B8888,Assumptions!$A$8:$A$12,0)),IF(P8888="181-365d",INDEX(Assumptions!$G$8:$G$12,MATCH(B8888,Assumptions!$A$8:$A$12,0)),INDEX(Assumptions!$H$8:$H$12,MATCH(B8888,Assumptions!$A$8:$A$12,0)))))</f>
        <v>0.1</v>
      </c>
      <c r="R8888" s="14">
        <f t="shared" ca="1" si="971"/>
        <v>20950816.266000003</v>
      </c>
      <c r="S8888" s="14">
        <f t="shared" ca="1" si="972"/>
        <v>188557346.39399999</v>
      </c>
      <c r="T8888" s="11" t="s">
        <v>25</v>
      </c>
      <c r="U8888" s="18" t="s">
        <v>26</v>
      </c>
    </row>
    <row r="8889" spans="1:21" ht="15" customHeight="1" x14ac:dyDescent="0.15">
      <c r="A8889" s="10" t="s">
        <v>8937</v>
      </c>
      <c r="B8889" s="11" t="s">
        <v>31</v>
      </c>
      <c r="C8889" s="11" t="s">
        <v>76</v>
      </c>
      <c r="D8889" s="12">
        <v>45951</v>
      </c>
      <c r="E8889" s="11">
        <v>1302</v>
      </c>
      <c r="F8889" s="11" t="s">
        <v>33</v>
      </c>
      <c r="G8889" s="13">
        <v>8100</v>
      </c>
      <c r="H8889" s="14">
        <f t="shared" si="966"/>
        <v>10546200</v>
      </c>
      <c r="I8889" s="14">
        <f>IF(F8889="GHS",H8889,H8889*Assumptions!$B$4)</f>
        <v>10546200</v>
      </c>
      <c r="J8889" s="15" t="str">
        <f>INDEX(Assumptions!$B$8:$B$12,MATCH(B8889,Assumptions!$A$8:$A$12,0))</f>
        <v>Weighted Average</v>
      </c>
      <c r="K8889" s="16">
        <f>G8889/(1-INDEX(Assumptions!$D$8:$D$12,MATCH(B8889,Assumptions!$A$8:$A$12,0)))</f>
        <v>11250</v>
      </c>
      <c r="L8889" s="16">
        <f t="shared" si="967"/>
        <v>243</v>
      </c>
      <c r="M8889" s="16">
        <f t="shared" si="968"/>
        <v>562.5</v>
      </c>
      <c r="N8889" s="14">
        <f>E8889*(K8889-L8889-M8889)*IF(F8889="GHS",1,Assumptions!$B$4)</f>
        <v>13598739</v>
      </c>
      <c r="O8889" s="15">
        <f t="shared" ca="1" si="969"/>
        <v>335</v>
      </c>
      <c r="P8889" s="15" t="str">
        <f t="shared" ca="1" si="970"/>
        <v>181-365d</v>
      </c>
      <c r="Q8889" s="17">
        <f ca="1">IF(P8889="0-90d",0,IF(P8889="91-180d",INDEX(Assumptions!$F$8:$F$12,MATCH(B8889,Assumptions!$A$8:$A$12,0)),IF(P8889="181-365d",INDEX(Assumptions!$G$8:$G$12,MATCH(B8889,Assumptions!$A$8:$A$12,0)),INDEX(Assumptions!$H$8:$H$12,MATCH(B8889,Assumptions!$A$8:$A$12,0)))))</f>
        <v>0.2</v>
      </c>
      <c r="R8889" s="14">
        <f t="shared" ca="1" si="971"/>
        <v>2109240</v>
      </c>
      <c r="S8889" s="14">
        <f t="shared" ca="1" si="972"/>
        <v>8436960</v>
      </c>
      <c r="T8889" s="11" t="s">
        <v>25</v>
      </c>
      <c r="U8889" s="18" t="s">
        <v>26</v>
      </c>
    </row>
    <row r="8890" spans="1:21" ht="15" customHeight="1" x14ac:dyDescent="0.15">
      <c r="A8890" s="10" t="s">
        <v>8938</v>
      </c>
      <c r="B8890" s="11" t="s">
        <v>28</v>
      </c>
      <c r="C8890" s="11" t="s">
        <v>55</v>
      </c>
      <c r="D8890" s="12">
        <v>45988</v>
      </c>
      <c r="E8890" s="11">
        <v>2952</v>
      </c>
      <c r="F8890" s="11" t="s">
        <v>24</v>
      </c>
      <c r="G8890" s="13">
        <v>8077.77</v>
      </c>
      <c r="H8890" s="14">
        <f t="shared" si="966"/>
        <v>23845577.040000003</v>
      </c>
      <c r="I8890" s="14">
        <f>IF(F8890="GHS",H8890,H8890*Assumptions!$B$4)</f>
        <v>257532232.03200004</v>
      </c>
      <c r="J8890" s="15" t="str">
        <f>INDEX(Assumptions!$B$8:$B$12,MATCH(B8890,Assumptions!$A$8:$A$12,0))</f>
        <v>Fair Value Less Costs to Sell</v>
      </c>
      <c r="K8890" s="16">
        <f>G8890/(1-INDEX(Assumptions!$D$8:$D$12,MATCH(B8890,Assumptions!$A$8:$A$12,0)))</f>
        <v>9179.2840909090919</v>
      </c>
      <c r="L8890" s="16">
        <f t="shared" si="967"/>
        <v>242.3331</v>
      </c>
      <c r="M8890" s="16">
        <f t="shared" si="968"/>
        <v>458.96420454545461</v>
      </c>
      <c r="N8890" s="14">
        <f>E8890*(K8890-L8890-M8890)*IF(F8890="GHS",1,Assumptions!$B$4)</f>
        <v>270291783.52813095</v>
      </c>
      <c r="O8890" s="15">
        <f t="shared" ca="1" si="969"/>
        <v>298</v>
      </c>
      <c r="P8890" s="15" t="str">
        <f t="shared" ca="1" si="970"/>
        <v>181-365d</v>
      </c>
      <c r="Q8890" s="17">
        <f ca="1">IF(P8890="0-90d",0,IF(P8890="91-180d",INDEX(Assumptions!$F$8:$F$12,MATCH(B8890,Assumptions!$A$8:$A$12,0)),IF(P8890="181-365d",INDEX(Assumptions!$G$8:$G$12,MATCH(B8890,Assumptions!$A$8:$A$12,0)),INDEX(Assumptions!$H$8:$H$12,MATCH(B8890,Assumptions!$A$8:$A$12,0)))))</f>
        <v>0.1</v>
      </c>
      <c r="R8890" s="14">
        <f t="shared" ca="1" si="971"/>
        <v>25753223.203200005</v>
      </c>
      <c r="S8890" s="14">
        <f t="shared" ca="1" si="972"/>
        <v>231779008.82880002</v>
      </c>
      <c r="T8890" s="11" t="s">
        <v>25</v>
      </c>
      <c r="U8890" s="18" t="s">
        <v>26</v>
      </c>
    </row>
    <row r="8891" spans="1:21" ht="15" customHeight="1" x14ac:dyDescent="0.15">
      <c r="A8891" s="10" t="s">
        <v>8939</v>
      </c>
      <c r="B8891" s="11" t="s">
        <v>46</v>
      </c>
      <c r="C8891" s="11" t="s">
        <v>119</v>
      </c>
      <c r="D8891" s="12">
        <v>45747</v>
      </c>
      <c r="E8891" s="11">
        <v>4824</v>
      </c>
      <c r="F8891" s="11" t="s">
        <v>33</v>
      </c>
      <c r="G8891" s="13">
        <v>1555477.03</v>
      </c>
      <c r="H8891" s="14">
        <f t="shared" si="966"/>
        <v>7503621192.7200003</v>
      </c>
      <c r="I8891" s="14">
        <f>IF(F8891="GHS",H8891,H8891*Assumptions!$B$4)</f>
        <v>7503621192.7200003</v>
      </c>
      <c r="J8891" s="15" t="str">
        <f>INDEX(Assumptions!$B$8:$B$12,MATCH(B8891,Assumptions!$A$8:$A$12,0))</f>
        <v>Specific Identification</v>
      </c>
      <c r="K8891" s="16">
        <f>G8891/(1-INDEX(Assumptions!$D$8:$D$12,MATCH(B8891,Assumptions!$A$8:$A$12,0)))</f>
        <v>1994201.3205128205</v>
      </c>
      <c r="L8891" s="16">
        <f t="shared" si="967"/>
        <v>46664.310899999997</v>
      </c>
      <c r="M8891" s="16">
        <f t="shared" si="968"/>
        <v>99710.066025641034</v>
      </c>
      <c r="N8891" s="14">
        <f>E8891*(K8891-L8891-M8891)*IF(F8891="GHS",1,Assumptions!$B$4)</f>
        <v>8913917175.8645535</v>
      </c>
      <c r="O8891" s="15">
        <f t="shared" ca="1" si="969"/>
        <v>539</v>
      </c>
      <c r="P8891" s="15" t="str">
        <f t="shared" ca="1" si="970"/>
        <v>365d+</v>
      </c>
      <c r="Q8891" s="17">
        <f ca="1">IF(P8891="0-90d",0,IF(P8891="91-180d",INDEX(Assumptions!$F$8:$F$12,MATCH(B8891,Assumptions!$A$8:$A$12,0)),IF(P8891="181-365d",INDEX(Assumptions!$G$8:$G$12,MATCH(B8891,Assumptions!$A$8:$A$12,0)),INDEX(Assumptions!$H$8:$H$12,MATCH(B8891,Assumptions!$A$8:$A$12,0)))))</f>
        <v>0.15</v>
      </c>
      <c r="R8891" s="14">
        <f t="shared" ca="1" si="971"/>
        <v>1125543178.908</v>
      </c>
      <c r="S8891" s="14">
        <f t="shared" ca="1" si="972"/>
        <v>6378078013.8120003</v>
      </c>
      <c r="T8891" s="11" t="s">
        <v>25</v>
      </c>
      <c r="U8891" s="18" t="s">
        <v>26</v>
      </c>
    </row>
    <row r="8892" spans="1:21" ht="15" customHeight="1" x14ac:dyDescent="0.15">
      <c r="A8892" s="10" t="s">
        <v>8940</v>
      </c>
      <c r="B8892" s="11" t="s">
        <v>31</v>
      </c>
      <c r="C8892" s="11" t="s">
        <v>32</v>
      </c>
      <c r="D8892" s="12">
        <v>45854</v>
      </c>
      <c r="E8892" s="11">
        <v>1341</v>
      </c>
      <c r="F8892" s="11" t="s">
        <v>33</v>
      </c>
      <c r="G8892" s="13">
        <v>2310.58</v>
      </c>
      <c r="H8892" s="14">
        <f t="shared" si="966"/>
        <v>3098487.78</v>
      </c>
      <c r="I8892" s="14">
        <f>IF(F8892="GHS",H8892,H8892*Assumptions!$B$4)</f>
        <v>3098487.78</v>
      </c>
      <c r="J8892" s="15" t="str">
        <f>INDEX(Assumptions!$B$8:$B$12,MATCH(B8892,Assumptions!$A$8:$A$12,0))</f>
        <v>Weighted Average</v>
      </c>
      <c r="K8892" s="16">
        <f>G8892/(1-INDEX(Assumptions!$D$8:$D$12,MATCH(B8892,Assumptions!$A$8:$A$12,0)))</f>
        <v>3209.1388888888887</v>
      </c>
      <c r="L8892" s="16">
        <f t="shared" si="967"/>
        <v>69.317399999999992</v>
      </c>
      <c r="M8892" s="16">
        <f t="shared" si="968"/>
        <v>160.45694444444445</v>
      </c>
      <c r="N8892" s="14">
        <f>E8892*(K8892-L8892-M8892)*IF(F8892="GHS",1,Assumptions!$B$4)</f>
        <v>3995327.8540999996</v>
      </c>
      <c r="O8892" s="15">
        <f t="shared" ca="1" si="969"/>
        <v>432</v>
      </c>
      <c r="P8892" s="15" t="str">
        <f t="shared" ca="1" si="970"/>
        <v>365d+</v>
      </c>
      <c r="Q8892" s="17">
        <f ca="1">IF(P8892="0-90d",0,IF(P8892="91-180d",INDEX(Assumptions!$F$8:$F$12,MATCH(B8892,Assumptions!$A$8:$A$12,0)),IF(P8892="181-365d",INDEX(Assumptions!$G$8:$G$12,MATCH(B8892,Assumptions!$A$8:$A$12,0)),INDEX(Assumptions!$H$8:$H$12,MATCH(B8892,Assumptions!$A$8:$A$12,0)))))</f>
        <v>0.6</v>
      </c>
      <c r="R8892" s="14">
        <f t="shared" ca="1" si="971"/>
        <v>1859092.6679999998</v>
      </c>
      <c r="S8892" s="14">
        <f t="shared" ca="1" si="972"/>
        <v>1239395.112</v>
      </c>
      <c r="T8892" s="11" t="s">
        <v>25</v>
      </c>
      <c r="U8892" s="18" t="s">
        <v>26</v>
      </c>
    </row>
    <row r="8893" spans="1:21" ht="15" customHeight="1" x14ac:dyDescent="0.15">
      <c r="A8893" s="10" t="s">
        <v>8941</v>
      </c>
      <c r="B8893" s="11" t="s">
        <v>22</v>
      </c>
      <c r="C8893" s="11" t="s">
        <v>81</v>
      </c>
      <c r="D8893" s="12">
        <v>46147</v>
      </c>
      <c r="E8893" s="11">
        <v>1343</v>
      </c>
      <c r="F8893" s="11" t="s">
        <v>24</v>
      </c>
      <c r="G8893" s="13">
        <v>32622.05</v>
      </c>
      <c r="H8893" s="14">
        <f t="shared" si="966"/>
        <v>43811413.149999999</v>
      </c>
      <c r="I8893" s="14">
        <f>IF(F8893="GHS",H8893,H8893*Assumptions!$B$4)</f>
        <v>473163262.02000004</v>
      </c>
      <c r="J8893" s="15" t="str">
        <f>INDEX(Assumptions!$B$8:$B$12,MATCH(B8893,Assumptions!$A$8:$A$12,0))</f>
        <v>FIFO</v>
      </c>
      <c r="K8893" s="16">
        <f>G8893/(1-INDEX(Assumptions!$D$8:$D$12,MATCH(B8893,Assumptions!$A$8:$A$12,0)))</f>
        <v>39782.987804878045</v>
      </c>
      <c r="L8893" s="16">
        <f t="shared" si="967"/>
        <v>978.66149999999993</v>
      </c>
      <c r="M8893" s="16">
        <f t="shared" si="968"/>
        <v>1989.1493902439024</v>
      </c>
      <c r="N8893" s="14">
        <f>E8893*(K8893-L8893-M8893)*IF(F8893="GHS",1,Assumptions!$B$4)</f>
        <v>533982052.04061943</v>
      </c>
      <c r="O8893" s="15">
        <f t="shared" ca="1" si="969"/>
        <v>139</v>
      </c>
      <c r="P8893" s="15" t="str">
        <f t="shared" ca="1" si="970"/>
        <v>91-180d</v>
      </c>
      <c r="Q8893" s="17">
        <f ca="1">IF(P8893="0-90d",0,IF(P8893="91-180d",INDEX(Assumptions!$F$8:$F$12,MATCH(B8893,Assumptions!$A$8:$A$12,0)),IF(P8893="181-365d",INDEX(Assumptions!$G$8:$G$12,MATCH(B8893,Assumptions!$A$8:$A$12,0)),INDEX(Assumptions!$H$8:$H$12,MATCH(B8893,Assumptions!$A$8:$A$12,0)))))</f>
        <v>0.03</v>
      </c>
      <c r="R8893" s="14">
        <f t="shared" ca="1" si="971"/>
        <v>14194897.8606</v>
      </c>
      <c r="S8893" s="14">
        <f t="shared" ca="1" si="972"/>
        <v>458968364.15940005</v>
      </c>
      <c r="T8893" s="11" t="s">
        <v>25</v>
      </c>
      <c r="U8893" s="18" t="s">
        <v>26</v>
      </c>
    </row>
    <row r="8894" spans="1:21" ht="15" customHeight="1" x14ac:dyDescent="0.15">
      <c r="A8894" s="10" t="s">
        <v>8942</v>
      </c>
      <c r="B8894" s="11" t="s">
        <v>31</v>
      </c>
      <c r="C8894" s="11" t="s">
        <v>76</v>
      </c>
      <c r="D8894" s="12">
        <v>45830</v>
      </c>
      <c r="E8894" s="11">
        <v>3945</v>
      </c>
      <c r="F8894" s="11" t="s">
        <v>33</v>
      </c>
      <c r="G8894" s="13">
        <v>3545.83</v>
      </c>
      <c r="H8894" s="14">
        <f t="shared" si="966"/>
        <v>13988299.35</v>
      </c>
      <c r="I8894" s="14">
        <f>IF(F8894="GHS",H8894,H8894*Assumptions!$B$4)</f>
        <v>13988299.35</v>
      </c>
      <c r="J8894" s="15" t="str">
        <f>INDEX(Assumptions!$B$8:$B$12,MATCH(B8894,Assumptions!$A$8:$A$12,0))</f>
        <v>Weighted Average</v>
      </c>
      <c r="K8894" s="16">
        <f>G8894/(1-INDEX(Assumptions!$D$8:$D$12,MATCH(B8894,Assumptions!$A$8:$A$12,0)))</f>
        <v>4924.7638888888887</v>
      </c>
      <c r="L8894" s="16">
        <f t="shared" si="967"/>
        <v>106.3749</v>
      </c>
      <c r="M8894" s="16">
        <f t="shared" si="968"/>
        <v>246.23819444444445</v>
      </c>
      <c r="N8894" s="14">
        <f>E8894*(K8894-L8894-M8894)*IF(F8894="GHS",1,Assumptions!$B$4)</f>
        <v>18037134.884083334</v>
      </c>
      <c r="O8894" s="15">
        <f t="shared" ca="1" si="969"/>
        <v>456</v>
      </c>
      <c r="P8894" s="15" t="str">
        <f t="shared" ca="1" si="970"/>
        <v>365d+</v>
      </c>
      <c r="Q8894" s="17">
        <f ca="1">IF(P8894="0-90d",0,IF(P8894="91-180d",INDEX(Assumptions!$F$8:$F$12,MATCH(B8894,Assumptions!$A$8:$A$12,0)),IF(P8894="181-365d",INDEX(Assumptions!$G$8:$G$12,MATCH(B8894,Assumptions!$A$8:$A$12,0)),INDEX(Assumptions!$H$8:$H$12,MATCH(B8894,Assumptions!$A$8:$A$12,0)))))</f>
        <v>0.6</v>
      </c>
      <c r="R8894" s="14">
        <f t="shared" ca="1" si="971"/>
        <v>8392979.6099999994</v>
      </c>
      <c r="S8894" s="14">
        <f t="shared" ca="1" si="972"/>
        <v>5595319.7400000002</v>
      </c>
      <c r="T8894" s="11" t="s">
        <v>25</v>
      </c>
      <c r="U8894" s="18" t="s">
        <v>26</v>
      </c>
    </row>
    <row r="8895" spans="1:21" ht="15" customHeight="1" x14ac:dyDescent="0.15">
      <c r="A8895" s="10" t="s">
        <v>8943</v>
      </c>
      <c r="B8895" s="11" t="s">
        <v>41</v>
      </c>
      <c r="C8895" s="11" t="s">
        <v>44</v>
      </c>
      <c r="D8895" s="12">
        <v>46210</v>
      </c>
      <c r="E8895" s="11">
        <v>45</v>
      </c>
      <c r="F8895" s="11" t="s">
        <v>33</v>
      </c>
      <c r="G8895" s="13">
        <v>1125.1600000000001</v>
      </c>
      <c r="H8895" s="14">
        <f t="shared" si="966"/>
        <v>50632.200000000004</v>
      </c>
      <c r="I8895" s="14">
        <f>IF(F8895="GHS",H8895,H8895*Assumptions!$B$4)</f>
        <v>50632.200000000004</v>
      </c>
      <c r="J8895" s="15" t="str">
        <f>INDEX(Assumptions!$B$8:$B$12,MATCH(B8895,Assumptions!$A$8:$A$12,0))</f>
        <v>Weighted Average</v>
      </c>
      <c r="K8895" s="16">
        <f>G8895/(1-INDEX(Assumptions!$D$8:$D$12,MATCH(B8895,Assumptions!$A$8:$A$12,0)))</f>
        <v>1731.0153846153846</v>
      </c>
      <c r="L8895" s="16">
        <f t="shared" si="967"/>
        <v>33.754800000000003</v>
      </c>
      <c r="M8895" s="16">
        <f t="shared" si="968"/>
        <v>86.550769230769234</v>
      </c>
      <c r="N8895" s="14">
        <f>E8895*(K8895-L8895-M8895)*IF(F8895="GHS",1,Assumptions!$B$4)</f>
        <v>72481.941692307693</v>
      </c>
      <c r="O8895" s="15">
        <f t="shared" ca="1" si="969"/>
        <v>76</v>
      </c>
      <c r="P8895" s="15" t="str">
        <f t="shared" ca="1" si="970"/>
        <v>0-90d</v>
      </c>
      <c r="Q8895" s="17">
        <f ca="1">IF(P8895="0-90d",0,IF(P8895="91-180d",INDEX(Assumptions!$F$8:$F$12,MATCH(B8895,Assumptions!$A$8:$A$12,0)),IF(P8895="181-365d",INDEX(Assumptions!$G$8:$G$12,MATCH(B8895,Assumptions!$A$8:$A$12,0)),INDEX(Assumptions!$H$8:$H$12,MATCH(B8895,Assumptions!$A$8:$A$12,0)))))</f>
        <v>0</v>
      </c>
      <c r="R8895" s="14">
        <f t="shared" ca="1" si="971"/>
        <v>0</v>
      </c>
      <c r="S8895" s="14">
        <f t="shared" ca="1" si="972"/>
        <v>50632.200000000004</v>
      </c>
      <c r="T8895" s="11" t="s">
        <v>25</v>
      </c>
      <c r="U8895" s="18" t="s">
        <v>26</v>
      </c>
    </row>
    <row r="8896" spans="1:21" ht="15" customHeight="1" x14ac:dyDescent="0.15">
      <c r="A8896" s="10" t="s">
        <v>8944</v>
      </c>
      <c r="B8896" s="11" t="s">
        <v>22</v>
      </c>
      <c r="C8896" s="11" t="s">
        <v>81</v>
      </c>
      <c r="D8896" s="12">
        <v>46151</v>
      </c>
      <c r="E8896" s="11">
        <v>153</v>
      </c>
      <c r="F8896" s="11" t="s">
        <v>24</v>
      </c>
      <c r="G8896" s="13">
        <v>19918.8</v>
      </c>
      <c r="H8896" s="14">
        <f t="shared" si="966"/>
        <v>3047576.4</v>
      </c>
      <c r="I8896" s="14">
        <f>IF(F8896="GHS",H8896,H8896*Assumptions!$B$4)</f>
        <v>32913825.120000001</v>
      </c>
      <c r="J8896" s="15" t="str">
        <f>INDEX(Assumptions!$B$8:$B$12,MATCH(B8896,Assumptions!$A$8:$A$12,0))</f>
        <v>FIFO</v>
      </c>
      <c r="K8896" s="16">
        <f>G8896/(1-INDEX(Assumptions!$D$8:$D$12,MATCH(B8896,Assumptions!$A$8:$A$12,0)))</f>
        <v>24291.219512195119</v>
      </c>
      <c r="L8896" s="16">
        <f t="shared" si="967"/>
        <v>597.56399999999996</v>
      </c>
      <c r="M8896" s="16">
        <f t="shared" si="968"/>
        <v>1214.560975609756</v>
      </c>
      <c r="N8896" s="14">
        <f>E8896*(K8896-L8896-M8896)*IF(F8896="GHS",1,Assumptions!$B$4)</f>
        <v>37144455.812253661</v>
      </c>
      <c r="O8896" s="15">
        <f t="shared" ca="1" si="969"/>
        <v>135</v>
      </c>
      <c r="P8896" s="15" t="str">
        <f t="shared" ca="1" si="970"/>
        <v>91-180d</v>
      </c>
      <c r="Q8896" s="17">
        <f ca="1">IF(P8896="0-90d",0,IF(P8896="91-180d",INDEX(Assumptions!$F$8:$F$12,MATCH(B8896,Assumptions!$A$8:$A$12,0)),IF(P8896="181-365d",INDEX(Assumptions!$G$8:$G$12,MATCH(B8896,Assumptions!$A$8:$A$12,0)),INDEX(Assumptions!$H$8:$H$12,MATCH(B8896,Assumptions!$A$8:$A$12,0)))))</f>
        <v>0.03</v>
      </c>
      <c r="R8896" s="14">
        <f t="shared" ca="1" si="971"/>
        <v>987414.75359999994</v>
      </c>
      <c r="S8896" s="14">
        <f t="shared" ca="1" si="972"/>
        <v>31926410.3664</v>
      </c>
      <c r="T8896" s="11" t="s">
        <v>25</v>
      </c>
      <c r="U8896" s="18" t="s">
        <v>26</v>
      </c>
    </row>
    <row r="8897" spans="1:21" ht="15" customHeight="1" x14ac:dyDescent="0.15">
      <c r="A8897" s="10" t="s">
        <v>8945</v>
      </c>
      <c r="B8897" s="11" t="s">
        <v>28</v>
      </c>
      <c r="C8897" s="11" t="s">
        <v>29</v>
      </c>
      <c r="D8897" s="12">
        <v>46011</v>
      </c>
      <c r="E8897" s="11">
        <v>4063</v>
      </c>
      <c r="F8897" s="11" t="s">
        <v>24</v>
      </c>
      <c r="G8897" s="13">
        <v>4029.38</v>
      </c>
      <c r="H8897" s="14">
        <f t="shared" si="966"/>
        <v>16371370.940000001</v>
      </c>
      <c r="I8897" s="14">
        <f>IF(F8897="GHS",H8897,H8897*Assumptions!$B$4)</f>
        <v>176810806.15200004</v>
      </c>
      <c r="J8897" s="15" t="str">
        <f>INDEX(Assumptions!$B$8:$B$12,MATCH(B8897,Assumptions!$A$8:$A$12,0))</f>
        <v>Fair Value Less Costs to Sell</v>
      </c>
      <c r="K8897" s="16">
        <f>G8897/(1-INDEX(Assumptions!$D$8:$D$12,MATCH(B8897,Assumptions!$A$8:$A$12,0)))</f>
        <v>4578.840909090909</v>
      </c>
      <c r="L8897" s="16">
        <f t="shared" si="967"/>
        <v>120.8814</v>
      </c>
      <c r="M8897" s="16">
        <f t="shared" si="968"/>
        <v>228.94204545454545</v>
      </c>
      <c r="N8897" s="14">
        <f>E8897*(K8897-L8897-M8897)*IF(F8897="GHS",1,Assumptions!$B$4)</f>
        <v>185570977.91134912</v>
      </c>
      <c r="O8897" s="15">
        <f t="shared" ca="1" si="969"/>
        <v>275</v>
      </c>
      <c r="P8897" s="15" t="str">
        <f t="shared" ca="1" si="970"/>
        <v>181-365d</v>
      </c>
      <c r="Q8897" s="17">
        <f ca="1">IF(P8897="0-90d",0,IF(P8897="91-180d",INDEX(Assumptions!$F$8:$F$12,MATCH(B8897,Assumptions!$A$8:$A$12,0)),IF(P8897="181-365d",INDEX(Assumptions!$G$8:$G$12,MATCH(B8897,Assumptions!$A$8:$A$12,0)),INDEX(Assumptions!$H$8:$H$12,MATCH(B8897,Assumptions!$A$8:$A$12,0)))))</f>
        <v>0.1</v>
      </c>
      <c r="R8897" s="14">
        <f t="shared" ca="1" si="971"/>
        <v>17681080.615200005</v>
      </c>
      <c r="S8897" s="14">
        <f t="shared" ca="1" si="972"/>
        <v>159129725.53680003</v>
      </c>
      <c r="T8897" s="11" t="s">
        <v>25</v>
      </c>
      <c r="U8897" s="18" t="s">
        <v>26</v>
      </c>
    </row>
    <row r="8898" spans="1:21" ht="15" customHeight="1" x14ac:dyDescent="0.15">
      <c r="A8898" s="10" t="s">
        <v>8946</v>
      </c>
      <c r="B8898" s="11" t="s">
        <v>28</v>
      </c>
      <c r="C8898" s="11" t="s">
        <v>55</v>
      </c>
      <c r="D8898" s="12">
        <v>45825</v>
      </c>
      <c r="E8898" s="11">
        <v>1645</v>
      </c>
      <c r="F8898" s="11" t="s">
        <v>24</v>
      </c>
      <c r="G8898" s="13">
        <v>5872.55</v>
      </c>
      <c r="H8898" s="14">
        <f t="shared" ref="H8898:H8961" si="973">E8898*G8898</f>
        <v>9660344.75</v>
      </c>
      <c r="I8898" s="14">
        <f>IF(F8898="GHS",H8898,H8898*Assumptions!$B$4)</f>
        <v>104331723.30000001</v>
      </c>
      <c r="J8898" s="15" t="str">
        <f>INDEX(Assumptions!$B$8:$B$12,MATCH(B8898,Assumptions!$A$8:$A$12,0))</f>
        <v>Fair Value Less Costs to Sell</v>
      </c>
      <c r="K8898" s="16">
        <f>G8898/(1-INDEX(Assumptions!$D$8:$D$12,MATCH(B8898,Assumptions!$A$8:$A$12,0)))</f>
        <v>6673.352272727273</v>
      </c>
      <c r="L8898" s="16">
        <f t="shared" ref="L8898:L8961" si="974">G8898*0.03</f>
        <v>176.1765</v>
      </c>
      <c r="M8898" s="16">
        <f t="shared" ref="M8898:M8961" si="975">K8898*0.05</f>
        <v>333.66761363636368</v>
      </c>
      <c r="N8898" s="14">
        <f>E8898*(K8898-L8898-M8898)*IF(F8898="GHS",1,Assumptions!$B$4)</f>
        <v>109500885.95440909</v>
      </c>
      <c r="O8898" s="15">
        <f t="shared" ref="O8898:O8961" ca="1" si="976">TODAY()-D8898</f>
        <v>461</v>
      </c>
      <c r="P8898" s="15" t="str">
        <f t="shared" ref="P8898:P8961" ca="1" si="977">IF(O8898&lt;=90,"0-90d",IF(O8898&lt;=180,"91-180d",IF(O8898&lt;=365,"181-365d","365d+")))</f>
        <v>365d+</v>
      </c>
      <c r="Q8898" s="17">
        <f ca="1">IF(P8898="0-90d",0,IF(P8898="91-180d",INDEX(Assumptions!$F$8:$F$12,MATCH(B8898,Assumptions!$A$8:$A$12,0)),IF(P8898="181-365d",INDEX(Assumptions!$G$8:$G$12,MATCH(B8898,Assumptions!$A$8:$A$12,0)),INDEX(Assumptions!$H$8:$H$12,MATCH(B8898,Assumptions!$A$8:$A$12,0)))))</f>
        <v>0.4</v>
      </c>
      <c r="R8898" s="14">
        <f t="shared" ref="R8898:R8961" ca="1" si="978">I8898*Q8898</f>
        <v>41732689.320000008</v>
      </c>
      <c r="S8898" s="14">
        <f t="shared" ref="S8898:S8961" ca="1" si="979">IF(T8898="Held on Consignment (Not Owned)",0,MIN(I8898-R8898,N8898))</f>
        <v>62599033.980000004</v>
      </c>
      <c r="T8898" s="11" t="s">
        <v>25</v>
      </c>
      <c r="U8898" s="18" t="s">
        <v>26</v>
      </c>
    </row>
    <row r="8899" spans="1:21" ht="15" customHeight="1" x14ac:dyDescent="0.15">
      <c r="A8899" s="10" t="s">
        <v>8947</v>
      </c>
      <c r="B8899" s="11" t="s">
        <v>31</v>
      </c>
      <c r="C8899" s="11" t="s">
        <v>32</v>
      </c>
      <c r="D8899" s="12">
        <v>45955</v>
      </c>
      <c r="E8899" s="11">
        <v>4222</v>
      </c>
      <c r="F8899" s="11" t="s">
        <v>33</v>
      </c>
      <c r="G8899" s="13">
        <v>4158.26</v>
      </c>
      <c r="H8899" s="14">
        <f t="shared" si="973"/>
        <v>17556173.720000003</v>
      </c>
      <c r="I8899" s="14">
        <f>IF(F8899="GHS",H8899,H8899*Assumptions!$B$4)</f>
        <v>17556173.720000003</v>
      </c>
      <c r="J8899" s="15" t="str">
        <f>INDEX(Assumptions!$B$8:$B$12,MATCH(B8899,Assumptions!$A$8:$A$12,0))</f>
        <v>Weighted Average</v>
      </c>
      <c r="K8899" s="16">
        <f>G8899/(1-INDEX(Assumptions!$D$8:$D$12,MATCH(B8899,Assumptions!$A$8:$A$12,0)))</f>
        <v>5775.3611111111113</v>
      </c>
      <c r="L8899" s="16">
        <f t="shared" si="974"/>
        <v>124.7478</v>
      </c>
      <c r="M8899" s="16">
        <f t="shared" si="975"/>
        <v>288.76805555555558</v>
      </c>
      <c r="N8899" s="14">
        <f>E8899*(K8899-L8899-M8899)*IF(F8899="GHS",1,Assumptions!$B$4)</f>
        <v>22637710.668955557</v>
      </c>
      <c r="O8899" s="15">
        <f t="shared" ca="1" si="976"/>
        <v>331</v>
      </c>
      <c r="P8899" s="15" t="str">
        <f t="shared" ca="1" si="977"/>
        <v>181-365d</v>
      </c>
      <c r="Q8899" s="17">
        <f ca="1">IF(P8899="0-90d",0,IF(P8899="91-180d",INDEX(Assumptions!$F$8:$F$12,MATCH(B8899,Assumptions!$A$8:$A$12,0)),IF(P8899="181-365d",INDEX(Assumptions!$G$8:$G$12,MATCH(B8899,Assumptions!$A$8:$A$12,0)),INDEX(Assumptions!$H$8:$H$12,MATCH(B8899,Assumptions!$A$8:$A$12,0)))))</f>
        <v>0.2</v>
      </c>
      <c r="R8899" s="14">
        <f t="shared" ca="1" si="978"/>
        <v>3511234.7440000009</v>
      </c>
      <c r="S8899" s="14">
        <f t="shared" ca="1" si="979"/>
        <v>14044938.976000002</v>
      </c>
      <c r="T8899" s="11" t="s">
        <v>25</v>
      </c>
      <c r="U8899" s="18" t="s">
        <v>36</v>
      </c>
    </row>
    <row r="8900" spans="1:21" ht="15" customHeight="1" x14ac:dyDescent="0.15">
      <c r="A8900" s="10" t="s">
        <v>8948</v>
      </c>
      <c r="B8900" s="11" t="s">
        <v>28</v>
      </c>
      <c r="C8900" s="11" t="s">
        <v>35</v>
      </c>
      <c r="D8900" s="12">
        <v>45960</v>
      </c>
      <c r="E8900" s="11">
        <v>2883</v>
      </c>
      <c r="F8900" s="11" t="s">
        <v>24</v>
      </c>
      <c r="G8900" s="13">
        <v>10090.120000000001</v>
      </c>
      <c r="H8900" s="14">
        <f t="shared" si="973"/>
        <v>29089815.960000001</v>
      </c>
      <c r="I8900" s="14">
        <f>IF(F8900="GHS",H8900,H8900*Assumptions!$B$4)</f>
        <v>314170012.36800003</v>
      </c>
      <c r="J8900" s="15" t="str">
        <f>INDEX(Assumptions!$B$8:$B$12,MATCH(B8900,Assumptions!$A$8:$A$12,0))</f>
        <v>Fair Value Less Costs to Sell</v>
      </c>
      <c r="K8900" s="16">
        <f>G8900/(1-INDEX(Assumptions!$D$8:$D$12,MATCH(B8900,Assumptions!$A$8:$A$12,0)))</f>
        <v>11466.045454545456</v>
      </c>
      <c r="L8900" s="16">
        <f t="shared" si="974"/>
        <v>302.70359999999999</v>
      </c>
      <c r="M8900" s="16">
        <f t="shared" si="975"/>
        <v>573.30227272727279</v>
      </c>
      <c r="N8900" s="14">
        <f>E8900*(K8900-L8900-M8900)*IF(F8900="GHS",1,Assumptions!$B$4)</f>
        <v>329735708.43532366</v>
      </c>
      <c r="O8900" s="15">
        <f t="shared" ca="1" si="976"/>
        <v>326</v>
      </c>
      <c r="P8900" s="15" t="str">
        <f t="shared" ca="1" si="977"/>
        <v>181-365d</v>
      </c>
      <c r="Q8900" s="17">
        <f ca="1">IF(P8900="0-90d",0,IF(P8900="91-180d",INDEX(Assumptions!$F$8:$F$12,MATCH(B8900,Assumptions!$A$8:$A$12,0)),IF(P8900="181-365d",INDEX(Assumptions!$G$8:$G$12,MATCH(B8900,Assumptions!$A$8:$A$12,0)),INDEX(Assumptions!$H$8:$H$12,MATCH(B8900,Assumptions!$A$8:$A$12,0)))))</f>
        <v>0.1</v>
      </c>
      <c r="R8900" s="14">
        <f t="shared" ca="1" si="978"/>
        <v>31417001.236800004</v>
      </c>
      <c r="S8900" s="14">
        <f t="shared" ca="1" si="979"/>
        <v>282753011.13120002</v>
      </c>
      <c r="T8900" s="11" t="s">
        <v>25</v>
      </c>
      <c r="U8900" s="18" t="s">
        <v>26</v>
      </c>
    </row>
    <row r="8901" spans="1:21" ht="15" customHeight="1" x14ac:dyDescent="0.15">
      <c r="A8901" s="10" t="s">
        <v>8949</v>
      </c>
      <c r="B8901" s="11" t="s">
        <v>22</v>
      </c>
      <c r="C8901" s="11" t="s">
        <v>61</v>
      </c>
      <c r="D8901" s="12">
        <v>45861</v>
      </c>
      <c r="E8901" s="11">
        <v>2122</v>
      </c>
      <c r="F8901" s="11" t="s">
        <v>24</v>
      </c>
      <c r="G8901" s="13">
        <v>35804.769999999997</v>
      </c>
      <c r="H8901" s="14">
        <f t="shared" si="973"/>
        <v>75977721.939999998</v>
      </c>
      <c r="I8901" s="14">
        <f>IF(F8901="GHS",H8901,H8901*Assumptions!$B$4)</f>
        <v>820559396.95200002</v>
      </c>
      <c r="J8901" s="15" t="str">
        <f>INDEX(Assumptions!$B$8:$B$12,MATCH(B8901,Assumptions!$A$8:$A$12,0))</f>
        <v>FIFO</v>
      </c>
      <c r="K8901" s="16">
        <f>G8901/(1-INDEX(Assumptions!$D$8:$D$12,MATCH(B8901,Assumptions!$A$8:$A$12,0)))</f>
        <v>43664.35365853658</v>
      </c>
      <c r="L8901" s="16">
        <f t="shared" si="974"/>
        <v>1074.1430999999998</v>
      </c>
      <c r="M8901" s="16">
        <f t="shared" si="975"/>
        <v>2183.2176829268292</v>
      </c>
      <c r="N8901" s="14">
        <f>E8901*(K8901-L8901-M8901)*IF(F8901="GHS",1,Assumptions!$B$4)</f>
        <v>926031299.92607415</v>
      </c>
      <c r="O8901" s="15">
        <f t="shared" ca="1" si="976"/>
        <v>425</v>
      </c>
      <c r="P8901" s="15" t="str">
        <f t="shared" ca="1" si="977"/>
        <v>365d+</v>
      </c>
      <c r="Q8901" s="17">
        <f ca="1">IF(P8901="0-90d",0,IF(P8901="91-180d",INDEX(Assumptions!$F$8:$F$12,MATCH(B8901,Assumptions!$A$8:$A$12,0)),IF(P8901="181-365d",INDEX(Assumptions!$G$8:$G$12,MATCH(B8901,Assumptions!$A$8:$A$12,0)),INDEX(Assumptions!$H$8:$H$12,MATCH(B8901,Assumptions!$A$8:$A$12,0)))))</f>
        <v>0.5</v>
      </c>
      <c r="R8901" s="14">
        <f t="shared" ca="1" si="978"/>
        <v>410279698.47600001</v>
      </c>
      <c r="S8901" s="14">
        <f t="shared" ca="1" si="979"/>
        <v>410279698.47600001</v>
      </c>
      <c r="T8901" s="11" t="s">
        <v>25</v>
      </c>
      <c r="U8901" s="18" t="s">
        <v>26</v>
      </c>
    </row>
    <row r="8902" spans="1:21" ht="15" customHeight="1" x14ac:dyDescent="0.15">
      <c r="A8902" s="10" t="s">
        <v>8950</v>
      </c>
      <c r="B8902" s="11" t="s">
        <v>41</v>
      </c>
      <c r="C8902" s="11" t="s">
        <v>42</v>
      </c>
      <c r="D8902" s="12">
        <v>45811</v>
      </c>
      <c r="E8902" s="11">
        <v>2844</v>
      </c>
      <c r="F8902" s="11" t="s">
        <v>33</v>
      </c>
      <c r="G8902" s="13">
        <v>232.97</v>
      </c>
      <c r="H8902" s="14">
        <f t="shared" si="973"/>
        <v>662566.68000000005</v>
      </c>
      <c r="I8902" s="14">
        <f>IF(F8902="GHS",H8902,H8902*Assumptions!$B$4)</f>
        <v>662566.68000000005</v>
      </c>
      <c r="J8902" s="15" t="str">
        <f>INDEX(Assumptions!$B$8:$B$12,MATCH(B8902,Assumptions!$A$8:$A$12,0))</f>
        <v>Weighted Average</v>
      </c>
      <c r="K8902" s="16">
        <f>G8902/(1-INDEX(Assumptions!$D$8:$D$12,MATCH(B8902,Assumptions!$A$8:$A$12,0)))</f>
        <v>358.4153846153846</v>
      </c>
      <c r="L8902" s="16">
        <f t="shared" si="974"/>
        <v>6.9890999999999996</v>
      </c>
      <c r="M8902" s="16">
        <f t="shared" si="975"/>
        <v>17.920769230769231</v>
      </c>
      <c r="N8902" s="14">
        <f>E8902*(K8902-L8902-M8902)*IF(F8902="GHS",1,Assumptions!$B$4)</f>
        <v>948489.68575384608</v>
      </c>
      <c r="O8902" s="15">
        <f t="shared" ca="1" si="976"/>
        <v>475</v>
      </c>
      <c r="P8902" s="15" t="str">
        <f t="shared" ca="1" si="977"/>
        <v>365d+</v>
      </c>
      <c r="Q8902" s="17">
        <f ca="1">IF(P8902="0-90d",0,IF(P8902="91-180d",INDEX(Assumptions!$F$8:$F$12,MATCH(B8902,Assumptions!$A$8:$A$12,0)),IF(P8902="181-365d",INDEX(Assumptions!$G$8:$G$12,MATCH(B8902,Assumptions!$A$8:$A$12,0)),INDEX(Assumptions!$H$8:$H$12,MATCH(B8902,Assumptions!$A$8:$A$12,0)))))</f>
        <v>0.8</v>
      </c>
      <c r="R8902" s="14">
        <f t="shared" ca="1" si="978"/>
        <v>530053.34400000004</v>
      </c>
      <c r="S8902" s="14">
        <f t="shared" ca="1" si="979"/>
        <v>132513.33600000001</v>
      </c>
      <c r="T8902" s="11" t="s">
        <v>25</v>
      </c>
      <c r="U8902" s="18" t="s">
        <v>26</v>
      </c>
    </row>
    <row r="8903" spans="1:21" ht="15" customHeight="1" x14ac:dyDescent="0.15">
      <c r="A8903" s="10" t="s">
        <v>8951</v>
      </c>
      <c r="B8903" s="11" t="s">
        <v>41</v>
      </c>
      <c r="C8903" s="11" t="s">
        <v>44</v>
      </c>
      <c r="D8903" s="12">
        <v>45978</v>
      </c>
      <c r="E8903" s="11">
        <v>2443</v>
      </c>
      <c r="F8903" s="11" t="s">
        <v>33</v>
      </c>
      <c r="G8903" s="13">
        <v>720.11</v>
      </c>
      <c r="H8903" s="14">
        <f t="shared" si="973"/>
        <v>1759228.73</v>
      </c>
      <c r="I8903" s="14">
        <f>IF(F8903="GHS",H8903,H8903*Assumptions!$B$4)</f>
        <v>1759228.73</v>
      </c>
      <c r="J8903" s="15" t="str">
        <f>INDEX(Assumptions!$B$8:$B$12,MATCH(B8903,Assumptions!$A$8:$A$12,0))</f>
        <v>Weighted Average</v>
      </c>
      <c r="K8903" s="16">
        <f>G8903/(1-INDEX(Assumptions!$D$8:$D$12,MATCH(B8903,Assumptions!$A$8:$A$12,0)))</f>
        <v>1107.8615384615384</v>
      </c>
      <c r="L8903" s="16">
        <f t="shared" si="974"/>
        <v>21.603300000000001</v>
      </c>
      <c r="M8903" s="16">
        <f t="shared" si="975"/>
        <v>55.393076923076926</v>
      </c>
      <c r="N8903" s="14">
        <f>E8903*(K8903-L8903-M8903)*IF(F8903="GHS",1,Assumptions!$B$4)</f>
        <v>2518403.5896384614</v>
      </c>
      <c r="O8903" s="15">
        <f t="shared" ca="1" si="976"/>
        <v>308</v>
      </c>
      <c r="P8903" s="15" t="str">
        <f t="shared" ca="1" si="977"/>
        <v>181-365d</v>
      </c>
      <c r="Q8903" s="17">
        <f ca="1">IF(P8903="0-90d",0,IF(P8903="91-180d",INDEX(Assumptions!$F$8:$F$12,MATCH(B8903,Assumptions!$A$8:$A$12,0)),IF(P8903="181-365d",INDEX(Assumptions!$G$8:$G$12,MATCH(B8903,Assumptions!$A$8:$A$12,0)),INDEX(Assumptions!$H$8:$H$12,MATCH(B8903,Assumptions!$A$8:$A$12,0)))))</f>
        <v>0.35</v>
      </c>
      <c r="R8903" s="14">
        <f t="shared" ca="1" si="978"/>
        <v>615730.0554999999</v>
      </c>
      <c r="S8903" s="14">
        <f t="shared" ca="1" si="979"/>
        <v>1143498.6745000002</v>
      </c>
      <c r="T8903" s="11" t="s">
        <v>25</v>
      </c>
      <c r="U8903" s="18" t="s">
        <v>26</v>
      </c>
    </row>
    <row r="8904" spans="1:21" ht="15" customHeight="1" x14ac:dyDescent="0.15">
      <c r="A8904" s="10" t="s">
        <v>8952</v>
      </c>
      <c r="B8904" s="11" t="s">
        <v>41</v>
      </c>
      <c r="C8904" s="11" t="s">
        <v>49</v>
      </c>
      <c r="D8904" s="12">
        <v>45807</v>
      </c>
      <c r="E8904" s="11">
        <v>3261</v>
      </c>
      <c r="F8904" s="11" t="s">
        <v>33</v>
      </c>
      <c r="G8904" s="13">
        <v>491.5</v>
      </c>
      <c r="H8904" s="14">
        <f t="shared" si="973"/>
        <v>1602781.5</v>
      </c>
      <c r="I8904" s="14">
        <f>IF(F8904="GHS",H8904,H8904*Assumptions!$B$4)</f>
        <v>1602781.5</v>
      </c>
      <c r="J8904" s="15" t="str">
        <f>INDEX(Assumptions!$B$8:$B$12,MATCH(B8904,Assumptions!$A$8:$A$12,0))</f>
        <v>Weighted Average</v>
      </c>
      <c r="K8904" s="16">
        <f>G8904/(1-INDEX(Assumptions!$D$8:$D$12,MATCH(B8904,Assumptions!$A$8:$A$12,0)))</f>
        <v>756.15384615384608</v>
      </c>
      <c r="L8904" s="16">
        <f t="shared" si="974"/>
        <v>14.744999999999999</v>
      </c>
      <c r="M8904" s="16">
        <f t="shared" si="975"/>
        <v>37.807692307692307</v>
      </c>
      <c r="N8904" s="14">
        <f>E8904*(K8904-L8904-M8904)*IF(F8904="GHS",1,Assumptions!$B$4)</f>
        <v>2294443.3626923077</v>
      </c>
      <c r="O8904" s="15">
        <f t="shared" ca="1" si="976"/>
        <v>479</v>
      </c>
      <c r="P8904" s="15" t="str">
        <f t="shared" ca="1" si="977"/>
        <v>365d+</v>
      </c>
      <c r="Q8904" s="17">
        <f ca="1">IF(P8904="0-90d",0,IF(P8904="91-180d",INDEX(Assumptions!$F$8:$F$12,MATCH(B8904,Assumptions!$A$8:$A$12,0)),IF(P8904="181-365d",INDEX(Assumptions!$G$8:$G$12,MATCH(B8904,Assumptions!$A$8:$A$12,0)),INDEX(Assumptions!$H$8:$H$12,MATCH(B8904,Assumptions!$A$8:$A$12,0)))))</f>
        <v>0.8</v>
      </c>
      <c r="R8904" s="14">
        <f t="shared" ca="1" si="978"/>
        <v>1282225.2000000002</v>
      </c>
      <c r="S8904" s="14">
        <f t="shared" ca="1" si="979"/>
        <v>320556.29999999981</v>
      </c>
      <c r="T8904" s="11" t="s">
        <v>25</v>
      </c>
      <c r="U8904" s="18" t="s">
        <v>26</v>
      </c>
    </row>
    <row r="8905" spans="1:21" ht="15" customHeight="1" x14ac:dyDescent="0.15">
      <c r="A8905" s="10" t="s">
        <v>8953</v>
      </c>
      <c r="B8905" s="11" t="s">
        <v>41</v>
      </c>
      <c r="C8905" s="11" t="s">
        <v>49</v>
      </c>
      <c r="D8905" s="12">
        <v>46225</v>
      </c>
      <c r="E8905" s="11">
        <v>4577</v>
      </c>
      <c r="F8905" s="11" t="s">
        <v>33</v>
      </c>
      <c r="G8905" s="13">
        <v>272.17</v>
      </c>
      <c r="H8905" s="14">
        <f t="shared" si="973"/>
        <v>1245722.0900000001</v>
      </c>
      <c r="I8905" s="14">
        <f>IF(F8905="GHS",H8905,H8905*Assumptions!$B$4)</f>
        <v>1245722.0900000001</v>
      </c>
      <c r="J8905" s="15" t="str">
        <f>INDEX(Assumptions!$B$8:$B$12,MATCH(B8905,Assumptions!$A$8:$A$12,0))</f>
        <v>Weighted Average</v>
      </c>
      <c r="K8905" s="16">
        <f>G8905/(1-INDEX(Assumptions!$D$8:$D$12,MATCH(B8905,Assumptions!$A$8:$A$12,0)))</f>
        <v>418.72307692307692</v>
      </c>
      <c r="L8905" s="16">
        <f t="shared" si="974"/>
        <v>8.1651000000000007</v>
      </c>
      <c r="M8905" s="16">
        <f t="shared" si="975"/>
        <v>20.936153846153847</v>
      </c>
      <c r="N8905" s="14">
        <f>E8905*(K8905-L8905-M8905)*IF(F8905="GHS",1,Assumptions!$B$4)</f>
        <v>1783299.0842230769</v>
      </c>
      <c r="O8905" s="15">
        <f t="shared" ca="1" si="976"/>
        <v>61</v>
      </c>
      <c r="P8905" s="15" t="str">
        <f t="shared" ca="1" si="977"/>
        <v>0-90d</v>
      </c>
      <c r="Q8905" s="17">
        <f ca="1">IF(P8905="0-90d",0,IF(P8905="91-180d",INDEX(Assumptions!$F$8:$F$12,MATCH(B8905,Assumptions!$A$8:$A$12,0)),IF(P8905="181-365d",INDEX(Assumptions!$G$8:$G$12,MATCH(B8905,Assumptions!$A$8:$A$12,0)),INDEX(Assumptions!$H$8:$H$12,MATCH(B8905,Assumptions!$A$8:$A$12,0)))))</f>
        <v>0</v>
      </c>
      <c r="R8905" s="14">
        <f t="shared" ca="1" si="978"/>
        <v>0</v>
      </c>
      <c r="S8905" s="14">
        <f t="shared" ca="1" si="979"/>
        <v>1245722.0900000001</v>
      </c>
      <c r="T8905" s="11" t="s">
        <v>25</v>
      </c>
      <c r="U8905" s="18" t="s">
        <v>26</v>
      </c>
    </row>
    <row r="8906" spans="1:21" ht="15" customHeight="1" x14ac:dyDescent="0.15">
      <c r="A8906" s="10" t="s">
        <v>8954</v>
      </c>
      <c r="B8906" s="11" t="s">
        <v>31</v>
      </c>
      <c r="C8906" s="11" t="s">
        <v>76</v>
      </c>
      <c r="D8906" s="12">
        <v>45838</v>
      </c>
      <c r="E8906" s="11">
        <v>1453</v>
      </c>
      <c r="F8906" s="11" t="s">
        <v>33</v>
      </c>
      <c r="G8906" s="13">
        <v>2246.7199999999998</v>
      </c>
      <c r="H8906" s="14">
        <f t="shared" si="973"/>
        <v>3264484.1599999997</v>
      </c>
      <c r="I8906" s="14">
        <f>IF(F8906="GHS",H8906,H8906*Assumptions!$B$4)</f>
        <v>3264484.1599999997</v>
      </c>
      <c r="J8906" s="15" t="str">
        <f>INDEX(Assumptions!$B$8:$B$12,MATCH(B8906,Assumptions!$A$8:$A$12,0))</f>
        <v>Weighted Average</v>
      </c>
      <c r="K8906" s="16">
        <f>G8906/(1-INDEX(Assumptions!$D$8:$D$12,MATCH(B8906,Assumptions!$A$8:$A$12,0)))</f>
        <v>3120.4444444444443</v>
      </c>
      <c r="L8906" s="16">
        <f t="shared" si="974"/>
        <v>67.401599999999988</v>
      </c>
      <c r="M8906" s="16">
        <f t="shared" si="975"/>
        <v>156.02222222222224</v>
      </c>
      <c r="N8906" s="14">
        <f>E8906*(K8906-L8906-M8906)*IF(F8906="GHS",1,Assumptions!$B$4)</f>
        <v>4209370.9640888879</v>
      </c>
      <c r="O8906" s="15">
        <f t="shared" ca="1" si="976"/>
        <v>448</v>
      </c>
      <c r="P8906" s="15" t="str">
        <f t="shared" ca="1" si="977"/>
        <v>365d+</v>
      </c>
      <c r="Q8906" s="17">
        <f ca="1">IF(P8906="0-90d",0,IF(P8906="91-180d",INDEX(Assumptions!$F$8:$F$12,MATCH(B8906,Assumptions!$A$8:$A$12,0)),IF(P8906="181-365d",INDEX(Assumptions!$G$8:$G$12,MATCH(B8906,Assumptions!$A$8:$A$12,0)),INDEX(Assumptions!$H$8:$H$12,MATCH(B8906,Assumptions!$A$8:$A$12,0)))))</f>
        <v>0.6</v>
      </c>
      <c r="R8906" s="14">
        <f t="shared" ca="1" si="978"/>
        <v>1958690.4959999998</v>
      </c>
      <c r="S8906" s="14">
        <f t="shared" ca="1" si="979"/>
        <v>1305793.6639999999</v>
      </c>
      <c r="T8906" s="11" t="s">
        <v>25</v>
      </c>
      <c r="U8906" s="18" t="s">
        <v>26</v>
      </c>
    </row>
    <row r="8907" spans="1:21" ht="15" customHeight="1" x14ac:dyDescent="0.15">
      <c r="A8907" s="10" t="s">
        <v>8955</v>
      </c>
      <c r="B8907" s="11" t="s">
        <v>22</v>
      </c>
      <c r="C8907" s="11" t="s">
        <v>61</v>
      </c>
      <c r="D8907" s="12">
        <v>45992</v>
      </c>
      <c r="E8907" s="11">
        <v>1867</v>
      </c>
      <c r="F8907" s="11" t="s">
        <v>24</v>
      </c>
      <c r="G8907" s="13">
        <v>18880.330000000002</v>
      </c>
      <c r="H8907" s="14">
        <f t="shared" si="973"/>
        <v>35249576.110000007</v>
      </c>
      <c r="I8907" s="14">
        <f>IF(F8907="GHS",H8907,H8907*Assumptions!$B$4)</f>
        <v>380695421.98800009</v>
      </c>
      <c r="J8907" s="15" t="str">
        <f>INDEX(Assumptions!$B$8:$B$12,MATCH(B8907,Assumptions!$A$8:$A$12,0))</f>
        <v>FIFO</v>
      </c>
      <c r="K8907" s="16">
        <f>G8907/(1-INDEX(Assumptions!$D$8:$D$12,MATCH(B8907,Assumptions!$A$8:$A$12,0)))</f>
        <v>23024.792682926829</v>
      </c>
      <c r="L8907" s="16">
        <f t="shared" si="974"/>
        <v>566.40989999999999</v>
      </c>
      <c r="M8907" s="16">
        <f t="shared" si="975"/>
        <v>1151.2396341463416</v>
      </c>
      <c r="N8907" s="14">
        <f>E8907*(K8907-L8907-M8907)*IF(F8907="GHS",1,Assumptions!$B$4)</f>
        <v>429628711.59475029</v>
      </c>
      <c r="O8907" s="15">
        <f t="shared" ca="1" si="976"/>
        <v>294</v>
      </c>
      <c r="P8907" s="15" t="str">
        <f t="shared" ca="1" si="977"/>
        <v>181-365d</v>
      </c>
      <c r="Q8907" s="17">
        <f ca="1">IF(P8907="0-90d",0,IF(P8907="91-180d",INDEX(Assumptions!$F$8:$F$12,MATCH(B8907,Assumptions!$A$8:$A$12,0)),IF(P8907="181-365d",INDEX(Assumptions!$G$8:$G$12,MATCH(B8907,Assumptions!$A$8:$A$12,0)),INDEX(Assumptions!$H$8:$H$12,MATCH(B8907,Assumptions!$A$8:$A$12,0)))))</f>
        <v>0.15</v>
      </c>
      <c r="R8907" s="14">
        <f t="shared" ca="1" si="978"/>
        <v>57104313.298200011</v>
      </c>
      <c r="S8907" s="14">
        <f t="shared" ca="1" si="979"/>
        <v>323591108.68980008</v>
      </c>
      <c r="T8907" s="11" t="s">
        <v>25</v>
      </c>
      <c r="U8907" s="18" t="s">
        <v>26</v>
      </c>
    </row>
    <row r="8908" spans="1:21" ht="15" customHeight="1" x14ac:dyDescent="0.15">
      <c r="A8908" s="10" t="s">
        <v>8956</v>
      </c>
      <c r="B8908" s="11" t="s">
        <v>22</v>
      </c>
      <c r="C8908" s="11" t="s">
        <v>23</v>
      </c>
      <c r="D8908" s="12">
        <v>46001</v>
      </c>
      <c r="E8908" s="11">
        <v>1338</v>
      </c>
      <c r="F8908" s="11" t="s">
        <v>24</v>
      </c>
      <c r="G8908" s="13">
        <v>24483.55</v>
      </c>
      <c r="H8908" s="14">
        <f t="shared" si="973"/>
        <v>32758989.899999999</v>
      </c>
      <c r="I8908" s="14">
        <f>IF(F8908="GHS",H8908,H8908*Assumptions!$B$4)</f>
        <v>353797090.92000002</v>
      </c>
      <c r="J8908" s="15" t="str">
        <f>INDEX(Assumptions!$B$8:$B$12,MATCH(B8908,Assumptions!$A$8:$A$12,0))</f>
        <v>FIFO</v>
      </c>
      <c r="K8908" s="16">
        <f>G8908/(1-INDEX(Assumptions!$D$8:$D$12,MATCH(B8908,Assumptions!$A$8:$A$12,0)))</f>
        <v>29857.987804878045</v>
      </c>
      <c r="L8908" s="16">
        <f t="shared" si="974"/>
        <v>734.50649999999996</v>
      </c>
      <c r="M8908" s="16">
        <f t="shared" si="975"/>
        <v>1492.8993902439024</v>
      </c>
      <c r="N8908" s="14">
        <f>E8908*(K8908-L8908-M8908)*IF(F8908="GHS",1,Assumptions!$B$4)</f>
        <v>399272960.89922923</v>
      </c>
      <c r="O8908" s="15">
        <f t="shared" ca="1" si="976"/>
        <v>285</v>
      </c>
      <c r="P8908" s="15" t="str">
        <f t="shared" ca="1" si="977"/>
        <v>181-365d</v>
      </c>
      <c r="Q8908" s="17">
        <f ca="1">IF(P8908="0-90d",0,IF(P8908="91-180d",INDEX(Assumptions!$F$8:$F$12,MATCH(B8908,Assumptions!$A$8:$A$12,0)),IF(P8908="181-365d",INDEX(Assumptions!$G$8:$G$12,MATCH(B8908,Assumptions!$A$8:$A$12,0)),INDEX(Assumptions!$H$8:$H$12,MATCH(B8908,Assumptions!$A$8:$A$12,0)))))</f>
        <v>0.15</v>
      </c>
      <c r="R8908" s="14">
        <f t="shared" ca="1" si="978"/>
        <v>53069563.638000004</v>
      </c>
      <c r="S8908" s="14">
        <f t="shared" ca="1" si="979"/>
        <v>300727527.28200001</v>
      </c>
      <c r="T8908" s="11" t="s">
        <v>25</v>
      </c>
      <c r="U8908" s="18" t="s">
        <v>26</v>
      </c>
    </row>
    <row r="8909" spans="1:21" ht="15" customHeight="1" x14ac:dyDescent="0.15">
      <c r="A8909" s="10" t="s">
        <v>8957</v>
      </c>
      <c r="B8909" s="11" t="s">
        <v>46</v>
      </c>
      <c r="C8909" s="11" t="s">
        <v>52</v>
      </c>
      <c r="D8909" s="12">
        <v>45940</v>
      </c>
      <c r="E8909" s="11">
        <v>387</v>
      </c>
      <c r="F8909" s="11" t="s">
        <v>33</v>
      </c>
      <c r="G8909" s="13">
        <v>270029.59999999998</v>
      </c>
      <c r="H8909" s="14">
        <f t="shared" si="973"/>
        <v>104501455.19999999</v>
      </c>
      <c r="I8909" s="14">
        <f>IF(F8909="GHS",H8909,H8909*Assumptions!$B$4)</f>
        <v>104501455.19999999</v>
      </c>
      <c r="J8909" s="15" t="str">
        <f>INDEX(Assumptions!$B$8:$B$12,MATCH(B8909,Assumptions!$A$8:$A$12,0))</f>
        <v>Specific Identification</v>
      </c>
      <c r="K8909" s="16">
        <f>G8909/(1-INDEX(Assumptions!$D$8:$D$12,MATCH(B8909,Assumptions!$A$8:$A$12,0)))</f>
        <v>346191.79487179482</v>
      </c>
      <c r="L8909" s="16">
        <f t="shared" si="974"/>
        <v>8100.887999999999</v>
      </c>
      <c r="M8909" s="16">
        <f t="shared" si="975"/>
        <v>17309.589743589742</v>
      </c>
      <c r="N8909" s="14">
        <f>E8909*(K8909-L8909-M8909)*IF(F8909="GHS",1,Assumptions!$B$4)</f>
        <v>124142369.72861537</v>
      </c>
      <c r="O8909" s="15">
        <f t="shared" ca="1" si="976"/>
        <v>346</v>
      </c>
      <c r="P8909" s="15" t="str">
        <f t="shared" ca="1" si="977"/>
        <v>181-365d</v>
      </c>
      <c r="Q8909" s="17">
        <f ca="1">IF(P8909="0-90d",0,IF(P8909="91-180d",INDEX(Assumptions!$F$8:$F$12,MATCH(B8909,Assumptions!$A$8:$A$12,0)),IF(P8909="181-365d",INDEX(Assumptions!$G$8:$G$12,MATCH(B8909,Assumptions!$A$8:$A$12,0)),INDEX(Assumptions!$H$8:$H$12,MATCH(B8909,Assumptions!$A$8:$A$12,0)))))</f>
        <v>0.05</v>
      </c>
      <c r="R8909" s="14">
        <f t="shared" ca="1" si="978"/>
        <v>5225072.76</v>
      </c>
      <c r="S8909" s="14">
        <f t="shared" ca="1" si="979"/>
        <v>99276382.439999983</v>
      </c>
      <c r="T8909" s="11" t="s">
        <v>25</v>
      </c>
      <c r="U8909" s="18" t="s">
        <v>26</v>
      </c>
    </row>
    <row r="8910" spans="1:21" ht="15" customHeight="1" x14ac:dyDescent="0.15">
      <c r="A8910" s="10" t="s">
        <v>8958</v>
      </c>
      <c r="B8910" s="11" t="s">
        <v>22</v>
      </c>
      <c r="C8910" s="11" t="s">
        <v>61</v>
      </c>
      <c r="D8910" s="12">
        <v>46088</v>
      </c>
      <c r="E8910" s="11">
        <v>1222</v>
      </c>
      <c r="F8910" s="11" t="s">
        <v>24</v>
      </c>
      <c r="G8910" s="13">
        <v>16128.52</v>
      </c>
      <c r="H8910" s="14">
        <f t="shared" si="973"/>
        <v>19709051.440000001</v>
      </c>
      <c r="I8910" s="14">
        <f>IF(F8910="GHS",H8910,H8910*Assumptions!$B$4)</f>
        <v>212857755.55200002</v>
      </c>
      <c r="J8910" s="15" t="str">
        <f>INDEX(Assumptions!$B$8:$B$12,MATCH(B8910,Assumptions!$A$8:$A$12,0))</f>
        <v>FIFO</v>
      </c>
      <c r="K8910" s="16">
        <f>G8910/(1-INDEX(Assumptions!$D$8:$D$12,MATCH(B8910,Assumptions!$A$8:$A$12,0)))</f>
        <v>19668.92682926829</v>
      </c>
      <c r="L8910" s="16">
        <f t="shared" si="974"/>
        <v>483.85559999999998</v>
      </c>
      <c r="M8910" s="16">
        <f t="shared" si="975"/>
        <v>983.44634146341457</v>
      </c>
      <c r="N8910" s="14">
        <f>E8910*(K8910-L8910-M8910)*IF(F8910="GHS",1,Assumptions!$B$4)</f>
        <v>240217764.61929363</v>
      </c>
      <c r="O8910" s="15">
        <f t="shared" ca="1" si="976"/>
        <v>198</v>
      </c>
      <c r="P8910" s="15" t="str">
        <f t="shared" ca="1" si="977"/>
        <v>181-365d</v>
      </c>
      <c r="Q8910" s="17">
        <f ca="1">IF(P8910="0-90d",0,IF(P8910="91-180d",INDEX(Assumptions!$F$8:$F$12,MATCH(B8910,Assumptions!$A$8:$A$12,0)),IF(P8910="181-365d",INDEX(Assumptions!$G$8:$G$12,MATCH(B8910,Assumptions!$A$8:$A$12,0)),INDEX(Assumptions!$H$8:$H$12,MATCH(B8910,Assumptions!$A$8:$A$12,0)))))</f>
        <v>0.15</v>
      </c>
      <c r="R8910" s="14">
        <f t="shared" ca="1" si="978"/>
        <v>31928663.332800001</v>
      </c>
      <c r="S8910" s="14">
        <f t="shared" ca="1" si="979"/>
        <v>180929092.21920002</v>
      </c>
      <c r="T8910" s="11" t="s">
        <v>25</v>
      </c>
      <c r="U8910" s="18" t="s">
        <v>26</v>
      </c>
    </row>
    <row r="8911" spans="1:21" ht="15" customHeight="1" x14ac:dyDescent="0.15">
      <c r="A8911" s="10" t="s">
        <v>8959</v>
      </c>
      <c r="B8911" s="11" t="s">
        <v>41</v>
      </c>
      <c r="C8911" s="11" t="s">
        <v>44</v>
      </c>
      <c r="D8911" s="12">
        <v>46075</v>
      </c>
      <c r="E8911" s="11">
        <v>3668</v>
      </c>
      <c r="F8911" s="11" t="s">
        <v>33</v>
      </c>
      <c r="G8911" s="13">
        <v>219.99</v>
      </c>
      <c r="H8911" s="14">
        <f t="shared" si="973"/>
        <v>806923.32000000007</v>
      </c>
      <c r="I8911" s="14">
        <f>IF(F8911="GHS",H8911,H8911*Assumptions!$B$4)</f>
        <v>806923.32000000007</v>
      </c>
      <c r="J8911" s="15" t="str">
        <f>INDEX(Assumptions!$B$8:$B$12,MATCH(B8911,Assumptions!$A$8:$A$12,0))</f>
        <v>Weighted Average</v>
      </c>
      <c r="K8911" s="16">
        <f>G8911/(1-INDEX(Assumptions!$D$8:$D$12,MATCH(B8911,Assumptions!$A$8:$A$12,0)))</f>
        <v>338.44615384615383</v>
      </c>
      <c r="L8911" s="16">
        <f t="shared" si="974"/>
        <v>6.5997000000000003</v>
      </c>
      <c r="M8911" s="16">
        <f t="shared" si="975"/>
        <v>16.922307692307694</v>
      </c>
      <c r="N8911" s="14">
        <f>E8911*(K8911-L8911-M8911)*IF(F8911="GHS",1,Assumptions!$B$4)</f>
        <v>1155141.7680923077</v>
      </c>
      <c r="O8911" s="15">
        <f t="shared" ca="1" si="976"/>
        <v>211</v>
      </c>
      <c r="P8911" s="15" t="str">
        <f t="shared" ca="1" si="977"/>
        <v>181-365d</v>
      </c>
      <c r="Q8911" s="17">
        <f ca="1">IF(P8911="0-90d",0,IF(P8911="91-180d",INDEX(Assumptions!$F$8:$F$12,MATCH(B8911,Assumptions!$A$8:$A$12,0)),IF(P8911="181-365d",INDEX(Assumptions!$G$8:$G$12,MATCH(B8911,Assumptions!$A$8:$A$12,0)),INDEX(Assumptions!$H$8:$H$12,MATCH(B8911,Assumptions!$A$8:$A$12,0)))))</f>
        <v>0.35</v>
      </c>
      <c r="R8911" s="14">
        <f t="shared" ca="1" si="978"/>
        <v>282423.16200000001</v>
      </c>
      <c r="S8911" s="14">
        <f t="shared" si="979"/>
        <v>0</v>
      </c>
      <c r="T8911" s="11" t="s">
        <v>39</v>
      </c>
      <c r="U8911" s="18" t="s">
        <v>26</v>
      </c>
    </row>
    <row r="8912" spans="1:21" ht="15" customHeight="1" x14ac:dyDescent="0.15">
      <c r="A8912" s="10" t="s">
        <v>8960</v>
      </c>
      <c r="B8912" s="11" t="s">
        <v>41</v>
      </c>
      <c r="C8912" s="11" t="s">
        <v>115</v>
      </c>
      <c r="D8912" s="12">
        <v>46023</v>
      </c>
      <c r="E8912" s="11">
        <v>1084</v>
      </c>
      <c r="F8912" s="11" t="s">
        <v>33</v>
      </c>
      <c r="G8912" s="13">
        <v>178.39</v>
      </c>
      <c r="H8912" s="14">
        <f t="shared" si="973"/>
        <v>193374.75999999998</v>
      </c>
      <c r="I8912" s="14">
        <f>IF(F8912="GHS",H8912,H8912*Assumptions!$B$4)</f>
        <v>193374.75999999998</v>
      </c>
      <c r="J8912" s="15" t="str">
        <f>INDEX(Assumptions!$B$8:$B$12,MATCH(B8912,Assumptions!$A$8:$A$12,0))</f>
        <v>Weighted Average</v>
      </c>
      <c r="K8912" s="16">
        <f>G8912/(1-INDEX(Assumptions!$D$8:$D$12,MATCH(B8912,Assumptions!$A$8:$A$12,0)))</f>
        <v>274.44615384615383</v>
      </c>
      <c r="L8912" s="16">
        <f t="shared" si="974"/>
        <v>5.3516999999999992</v>
      </c>
      <c r="M8912" s="16">
        <f t="shared" si="975"/>
        <v>13.722307692307693</v>
      </c>
      <c r="N8912" s="14">
        <f>E8912*(K8912-L8912-M8912)*IF(F8912="GHS",1,Assumptions!$B$4)</f>
        <v>276823.40643076925</v>
      </c>
      <c r="O8912" s="15">
        <f t="shared" ca="1" si="976"/>
        <v>263</v>
      </c>
      <c r="P8912" s="15" t="str">
        <f t="shared" ca="1" si="977"/>
        <v>181-365d</v>
      </c>
      <c r="Q8912" s="17">
        <f ca="1">IF(P8912="0-90d",0,IF(P8912="91-180d",INDEX(Assumptions!$F$8:$F$12,MATCH(B8912,Assumptions!$A$8:$A$12,0)),IF(P8912="181-365d",INDEX(Assumptions!$G$8:$G$12,MATCH(B8912,Assumptions!$A$8:$A$12,0)),INDEX(Assumptions!$H$8:$H$12,MATCH(B8912,Assumptions!$A$8:$A$12,0)))))</f>
        <v>0.35</v>
      </c>
      <c r="R8912" s="14">
        <f t="shared" ca="1" si="978"/>
        <v>67681.165999999983</v>
      </c>
      <c r="S8912" s="14">
        <f t="shared" ca="1" si="979"/>
        <v>125693.594</v>
      </c>
      <c r="T8912" s="11" t="s">
        <v>25</v>
      </c>
      <c r="U8912" s="18" t="s">
        <v>26</v>
      </c>
    </row>
    <row r="8913" spans="1:21" ht="15" customHeight="1" x14ac:dyDescent="0.15">
      <c r="A8913" s="10" t="s">
        <v>8961</v>
      </c>
      <c r="B8913" s="11" t="s">
        <v>41</v>
      </c>
      <c r="C8913" s="11" t="s">
        <v>49</v>
      </c>
      <c r="D8913" s="12">
        <v>46105</v>
      </c>
      <c r="E8913" s="11">
        <v>3332</v>
      </c>
      <c r="F8913" s="11" t="s">
        <v>33</v>
      </c>
      <c r="G8913" s="13">
        <v>402.95</v>
      </c>
      <c r="H8913" s="14">
        <f t="shared" si="973"/>
        <v>1342629.4</v>
      </c>
      <c r="I8913" s="14">
        <f>IF(F8913="GHS",H8913,H8913*Assumptions!$B$4)</f>
        <v>1342629.4</v>
      </c>
      <c r="J8913" s="15" t="str">
        <f>INDEX(Assumptions!$B$8:$B$12,MATCH(B8913,Assumptions!$A$8:$A$12,0))</f>
        <v>Weighted Average</v>
      </c>
      <c r="K8913" s="16">
        <f>G8913/(1-INDEX(Assumptions!$D$8:$D$12,MATCH(B8913,Assumptions!$A$8:$A$12,0)))</f>
        <v>619.92307692307691</v>
      </c>
      <c r="L8913" s="16">
        <f t="shared" si="974"/>
        <v>12.0885</v>
      </c>
      <c r="M8913" s="16">
        <f t="shared" si="975"/>
        <v>30.996153846153845</v>
      </c>
      <c r="N8913" s="14">
        <f>E8913*(K8913-L8913-M8913)*IF(F8913="GHS",1,Assumptions!$B$4)</f>
        <v>1922025.6256923079</v>
      </c>
      <c r="O8913" s="15">
        <f t="shared" ca="1" si="976"/>
        <v>181</v>
      </c>
      <c r="P8913" s="15" t="str">
        <f t="shared" ca="1" si="977"/>
        <v>181-365d</v>
      </c>
      <c r="Q8913" s="17">
        <f ca="1">IF(P8913="0-90d",0,IF(P8913="91-180d",INDEX(Assumptions!$F$8:$F$12,MATCH(B8913,Assumptions!$A$8:$A$12,0)),IF(P8913="181-365d",INDEX(Assumptions!$G$8:$G$12,MATCH(B8913,Assumptions!$A$8:$A$12,0)),INDEX(Assumptions!$H$8:$H$12,MATCH(B8913,Assumptions!$A$8:$A$12,0)))))</f>
        <v>0.35</v>
      </c>
      <c r="R8913" s="14">
        <f t="shared" ca="1" si="978"/>
        <v>469920.28999999992</v>
      </c>
      <c r="S8913" s="14">
        <f t="shared" ca="1" si="979"/>
        <v>872709.11</v>
      </c>
      <c r="T8913" s="11" t="s">
        <v>25</v>
      </c>
      <c r="U8913" s="18" t="s">
        <v>26</v>
      </c>
    </row>
    <row r="8914" spans="1:21" ht="15" customHeight="1" x14ac:dyDescent="0.15">
      <c r="A8914" s="10" t="s">
        <v>8962</v>
      </c>
      <c r="B8914" s="11" t="s">
        <v>41</v>
      </c>
      <c r="C8914" s="11" t="s">
        <v>42</v>
      </c>
      <c r="D8914" s="12">
        <v>45775</v>
      </c>
      <c r="E8914" s="11">
        <v>3803</v>
      </c>
      <c r="F8914" s="11" t="s">
        <v>33</v>
      </c>
      <c r="G8914" s="13">
        <v>416.01</v>
      </c>
      <c r="H8914" s="14">
        <f t="shared" si="973"/>
        <v>1582086.03</v>
      </c>
      <c r="I8914" s="14">
        <f>IF(F8914="GHS",H8914,H8914*Assumptions!$B$4)</f>
        <v>1582086.03</v>
      </c>
      <c r="J8914" s="15" t="str">
        <f>INDEX(Assumptions!$B$8:$B$12,MATCH(B8914,Assumptions!$A$8:$A$12,0))</f>
        <v>Weighted Average</v>
      </c>
      <c r="K8914" s="16">
        <f>G8914/(1-INDEX(Assumptions!$D$8:$D$12,MATCH(B8914,Assumptions!$A$8:$A$12,0)))</f>
        <v>640.01538461538462</v>
      </c>
      <c r="L8914" s="16">
        <f t="shared" si="974"/>
        <v>12.4803</v>
      </c>
      <c r="M8914" s="16">
        <f t="shared" si="975"/>
        <v>32.00076923076923</v>
      </c>
      <c r="N8914" s="14">
        <f>E8914*(K8914-L8914-M8914)*IF(F8914="GHS",1,Assumptions!$B$4)</f>
        <v>2264817.0014076922</v>
      </c>
      <c r="O8914" s="15">
        <f t="shared" ca="1" si="976"/>
        <v>511</v>
      </c>
      <c r="P8914" s="15" t="str">
        <f t="shared" ca="1" si="977"/>
        <v>365d+</v>
      </c>
      <c r="Q8914" s="17">
        <f ca="1">IF(P8914="0-90d",0,IF(P8914="91-180d",INDEX(Assumptions!$F$8:$F$12,MATCH(B8914,Assumptions!$A$8:$A$12,0)),IF(P8914="181-365d",INDEX(Assumptions!$G$8:$G$12,MATCH(B8914,Assumptions!$A$8:$A$12,0)),INDEX(Assumptions!$H$8:$H$12,MATCH(B8914,Assumptions!$A$8:$A$12,0)))))</f>
        <v>0.8</v>
      </c>
      <c r="R8914" s="14">
        <f t="shared" ca="1" si="978"/>
        <v>1265668.824</v>
      </c>
      <c r="S8914" s="14">
        <f t="shared" ca="1" si="979"/>
        <v>316417.20600000001</v>
      </c>
      <c r="T8914" s="11" t="s">
        <v>50</v>
      </c>
      <c r="U8914" s="18" t="s">
        <v>26</v>
      </c>
    </row>
    <row r="8915" spans="1:21" ht="15" customHeight="1" x14ac:dyDescent="0.15">
      <c r="A8915" s="10" t="s">
        <v>8963</v>
      </c>
      <c r="B8915" s="11" t="s">
        <v>41</v>
      </c>
      <c r="C8915" s="11" t="s">
        <v>115</v>
      </c>
      <c r="D8915" s="12">
        <v>45784</v>
      </c>
      <c r="E8915" s="11">
        <v>1544</v>
      </c>
      <c r="F8915" s="11" t="s">
        <v>33</v>
      </c>
      <c r="G8915" s="13">
        <v>340.1</v>
      </c>
      <c r="H8915" s="14">
        <f t="shared" si="973"/>
        <v>525114.4</v>
      </c>
      <c r="I8915" s="14">
        <f>IF(F8915="GHS",H8915,H8915*Assumptions!$B$4)</f>
        <v>525114.4</v>
      </c>
      <c r="J8915" s="15" t="str">
        <f>INDEX(Assumptions!$B$8:$B$12,MATCH(B8915,Assumptions!$A$8:$A$12,0))</f>
        <v>Weighted Average</v>
      </c>
      <c r="K8915" s="16">
        <f>G8915/(1-INDEX(Assumptions!$D$8:$D$12,MATCH(B8915,Assumptions!$A$8:$A$12,0)))</f>
        <v>523.23076923076928</v>
      </c>
      <c r="L8915" s="16">
        <f t="shared" si="974"/>
        <v>10.203000000000001</v>
      </c>
      <c r="M8915" s="16">
        <f t="shared" si="975"/>
        <v>26.161538461538466</v>
      </c>
      <c r="N8915" s="14">
        <f>E8915*(K8915-L8915-M8915)*IF(F8915="GHS",1,Assumptions!$B$4)</f>
        <v>751721.46030769241</v>
      </c>
      <c r="O8915" s="15">
        <f t="shared" ca="1" si="976"/>
        <v>502</v>
      </c>
      <c r="P8915" s="15" t="str">
        <f t="shared" ca="1" si="977"/>
        <v>365d+</v>
      </c>
      <c r="Q8915" s="17">
        <f ca="1">IF(P8915="0-90d",0,IF(P8915="91-180d",INDEX(Assumptions!$F$8:$F$12,MATCH(B8915,Assumptions!$A$8:$A$12,0)),IF(P8915="181-365d",INDEX(Assumptions!$G$8:$G$12,MATCH(B8915,Assumptions!$A$8:$A$12,0)),INDEX(Assumptions!$H$8:$H$12,MATCH(B8915,Assumptions!$A$8:$A$12,0)))))</f>
        <v>0.8</v>
      </c>
      <c r="R8915" s="14">
        <f t="shared" ca="1" si="978"/>
        <v>420091.52</v>
      </c>
      <c r="S8915" s="14">
        <f t="shared" ca="1" si="979"/>
        <v>105022.88</v>
      </c>
      <c r="T8915" s="11" t="s">
        <v>25</v>
      </c>
      <c r="U8915" s="18" t="s">
        <v>26</v>
      </c>
    </row>
    <row r="8916" spans="1:21" ht="15" customHeight="1" x14ac:dyDescent="0.15">
      <c r="A8916" s="10" t="s">
        <v>8964</v>
      </c>
      <c r="B8916" s="11" t="s">
        <v>46</v>
      </c>
      <c r="C8916" s="11" t="s">
        <v>47</v>
      </c>
      <c r="D8916" s="12">
        <v>45937</v>
      </c>
      <c r="E8916" s="11">
        <v>1841</v>
      </c>
      <c r="F8916" s="11" t="s">
        <v>33</v>
      </c>
      <c r="G8916" s="13">
        <v>431396.96</v>
      </c>
      <c r="H8916" s="14">
        <f t="shared" si="973"/>
        <v>794201803.36000001</v>
      </c>
      <c r="I8916" s="14">
        <f>IF(F8916="GHS",H8916,H8916*Assumptions!$B$4)</f>
        <v>794201803.36000001</v>
      </c>
      <c r="J8916" s="15" t="str">
        <f>INDEX(Assumptions!$B$8:$B$12,MATCH(B8916,Assumptions!$A$8:$A$12,0))</f>
        <v>Specific Identification</v>
      </c>
      <c r="K8916" s="16">
        <f>G8916/(1-INDEX(Assumptions!$D$8:$D$12,MATCH(B8916,Assumptions!$A$8:$A$12,0)))</f>
        <v>553073.02564102563</v>
      </c>
      <c r="L8916" s="16">
        <f t="shared" si="974"/>
        <v>12941.908799999999</v>
      </c>
      <c r="M8916" s="16">
        <f t="shared" si="975"/>
        <v>27653.651282051283</v>
      </c>
      <c r="N8916" s="14">
        <f>E8916*(K8916-L8916-M8916)*IF(F8916="GHS",1,Assumptions!$B$4)</f>
        <v>943471014.09407175</v>
      </c>
      <c r="O8916" s="15">
        <f t="shared" ca="1" si="976"/>
        <v>349</v>
      </c>
      <c r="P8916" s="15" t="str">
        <f t="shared" ca="1" si="977"/>
        <v>181-365d</v>
      </c>
      <c r="Q8916" s="17">
        <f ca="1">IF(P8916="0-90d",0,IF(P8916="91-180d",INDEX(Assumptions!$F$8:$F$12,MATCH(B8916,Assumptions!$A$8:$A$12,0)),IF(P8916="181-365d",INDEX(Assumptions!$G$8:$G$12,MATCH(B8916,Assumptions!$A$8:$A$12,0)),INDEX(Assumptions!$H$8:$H$12,MATCH(B8916,Assumptions!$A$8:$A$12,0)))))</f>
        <v>0.05</v>
      </c>
      <c r="R8916" s="14">
        <f t="shared" ca="1" si="978"/>
        <v>39710090.168000005</v>
      </c>
      <c r="S8916" s="14">
        <f t="shared" ca="1" si="979"/>
        <v>754491713.19200003</v>
      </c>
      <c r="T8916" s="11" t="s">
        <v>25</v>
      </c>
      <c r="U8916" s="18" t="s">
        <v>26</v>
      </c>
    </row>
    <row r="8917" spans="1:21" ht="15" customHeight="1" x14ac:dyDescent="0.15">
      <c r="A8917" s="10" t="s">
        <v>8965</v>
      </c>
      <c r="B8917" s="11" t="s">
        <v>41</v>
      </c>
      <c r="C8917" s="11" t="s">
        <v>44</v>
      </c>
      <c r="D8917" s="12">
        <v>46120</v>
      </c>
      <c r="E8917" s="11">
        <v>2528</v>
      </c>
      <c r="F8917" s="11" t="s">
        <v>33</v>
      </c>
      <c r="G8917" s="13">
        <v>154.13</v>
      </c>
      <c r="H8917" s="14">
        <f t="shared" si="973"/>
        <v>389640.64</v>
      </c>
      <c r="I8917" s="14">
        <f>IF(F8917="GHS",H8917,H8917*Assumptions!$B$4)</f>
        <v>389640.64</v>
      </c>
      <c r="J8917" s="15" t="str">
        <f>INDEX(Assumptions!$B$8:$B$12,MATCH(B8917,Assumptions!$A$8:$A$12,0))</f>
        <v>Weighted Average</v>
      </c>
      <c r="K8917" s="16">
        <f>G8917/(1-INDEX(Assumptions!$D$8:$D$12,MATCH(B8917,Assumptions!$A$8:$A$12,0)))</f>
        <v>237.12307692307689</v>
      </c>
      <c r="L8917" s="16">
        <f t="shared" si="974"/>
        <v>4.6238999999999999</v>
      </c>
      <c r="M8917" s="16">
        <f t="shared" si="975"/>
        <v>11.856153846153845</v>
      </c>
      <c r="N8917" s="14">
        <f>E8917*(K8917-L8917-M8917)*IF(F8917="GHS",1,Assumptions!$B$4)</f>
        <v>557785.5623384614</v>
      </c>
      <c r="O8917" s="15">
        <f t="shared" ca="1" si="976"/>
        <v>166</v>
      </c>
      <c r="P8917" s="15" t="str">
        <f t="shared" ca="1" si="977"/>
        <v>91-180d</v>
      </c>
      <c r="Q8917" s="17">
        <f ca="1">IF(P8917="0-90d",0,IF(P8917="91-180d",INDEX(Assumptions!$F$8:$F$12,MATCH(B8917,Assumptions!$A$8:$A$12,0)),IF(P8917="181-365d",INDEX(Assumptions!$G$8:$G$12,MATCH(B8917,Assumptions!$A$8:$A$12,0)),INDEX(Assumptions!$H$8:$H$12,MATCH(B8917,Assumptions!$A$8:$A$12,0)))))</f>
        <v>0.1</v>
      </c>
      <c r="R8917" s="14">
        <f t="shared" ca="1" si="978"/>
        <v>38964.064000000006</v>
      </c>
      <c r="S8917" s="14">
        <f t="shared" ca="1" si="979"/>
        <v>350676.576</v>
      </c>
      <c r="T8917" s="11" t="s">
        <v>25</v>
      </c>
      <c r="U8917" s="18" t="s">
        <v>26</v>
      </c>
    </row>
    <row r="8918" spans="1:21" ht="15" customHeight="1" x14ac:dyDescent="0.15">
      <c r="A8918" s="10" t="s">
        <v>8966</v>
      </c>
      <c r="B8918" s="11" t="s">
        <v>28</v>
      </c>
      <c r="C8918" s="11" t="s">
        <v>38</v>
      </c>
      <c r="D8918" s="12">
        <v>45822</v>
      </c>
      <c r="E8918" s="11">
        <v>3649</v>
      </c>
      <c r="F8918" s="11" t="s">
        <v>24</v>
      </c>
      <c r="G8918" s="13">
        <v>4668.54</v>
      </c>
      <c r="H8918" s="14">
        <f t="shared" si="973"/>
        <v>17035502.460000001</v>
      </c>
      <c r="I8918" s="14">
        <f>IF(F8918="GHS",H8918,H8918*Assumptions!$B$4)</f>
        <v>183983426.56800002</v>
      </c>
      <c r="J8918" s="15" t="str">
        <f>INDEX(Assumptions!$B$8:$B$12,MATCH(B8918,Assumptions!$A$8:$A$12,0))</f>
        <v>Fair Value Less Costs to Sell</v>
      </c>
      <c r="K8918" s="16">
        <f>G8918/(1-INDEX(Assumptions!$D$8:$D$12,MATCH(B8918,Assumptions!$A$8:$A$12,0)))</f>
        <v>5305.159090909091</v>
      </c>
      <c r="L8918" s="16">
        <f t="shared" si="974"/>
        <v>140.05619999999999</v>
      </c>
      <c r="M8918" s="16">
        <f t="shared" si="975"/>
        <v>265.25795454545454</v>
      </c>
      <c r="N8918" s="14">
        <f>E8918*(K8918-L8918-M8918)*IF(F8918="GHS",1,Assumptions!$B$4)</f>
        <v>193098969.06614184</v>
      </c>
      <c r="O8918" s="15">
        <f t="shared" ca="1" si="976"/>
        <v>464</v>
      </c>
      <c r="P8918" s="15" t="str">
        <f t="shared" ca="1" si="977"/>
        <v>365d+</v>
      </c>
      <c r="Q8918" s="17">
        <f ca="1">IF(P8918="0-90d",0,IF(P8918="91-180d",INDEX(Assumptions!$F$8:$F$12,MATCH(B8918,Assumptions!$A$8:$A$12,0)),IF(P8918="181-365d",INDEX(Assumptions!$G$8:$G$12,MATCH(B8918,Assumptions!$A$8:$A$12,0)),INDEX(Assumptions!$H$8:$H$12,MATCH(B8918,Assumptions!$A$8:$A$12,0)))))</f>
        <v>0.4</v>
      </c>
      <c r="R8918" s="14">
        <f t="shared" ca="1" si="978"/>
        <v>73593370.627200007</v>
      </c>
      <c r="S8918" s="14">
        <f t="shared" ca="1" si="979"/>
        <v>110390055.94080001</v>
      </c>
      <c r="T8918" s="11" t="s">
        <v>25</v>
      </c>
      <c r="U8918" s="18" t="s">
        <v>36</v>
      </c>
    </row>
    <row r="8919" spans="1:21" ht="15" customHeight="1" x14ac:dyDescent="0.15">
      <c r="A8919" s="10" t="s">
        <v>8967</v>
      </c>
      <c r="B8919" s="11" t="s">
        <v>46</v>
      </c>
      <c r="C8919" s="11" t="s">
        <v>119</v>
      </c>
      <c r="D8919" s="12">
        <v>46081</v>
      </c>
      <c r="E8919" s="11">
        <v>2501</v>
      </c>
      <c r="F8919" s="11" t="s">
        <v>33</v>
      </c>
      <c r="G8919" s="13">
        <v>309397.21000000002</v>
      </c>
      <c r="H8919" s="14">
        <f t="shared" si="973"/>
        <v>773802422.21000004</v>
      </c>
      <c r="I8919" s="14">
        <f>IF(F8919="GHS",H8919,H8919*Assumptions!$B$4)</f>
        <v>773802422.21000004</v>
      </c>
      <c r="J8919" s="15" t="str">
        <f>INDEX(Assumptions!$B$8:$B$12,MATCH(B8919,Assumptions!$A$8:$A$12,0))</f>
        <v>Specific Identification</v>
      </c>
      <c r="K8919" s="16">
        <f>G8919/(1-INDEX(Assumptions!$D$8:$D$12,MATCH(B8919,Assumptions!$A$8:$A$12,0)))</f>
        <v>396663.08974358975</v>
      </c>
      <c r="L8919" s="16">
        <f t="shared" si="974"/>
        <v>9281.9163000000008</v>
      </c>
      <c r="M8919" s="16">
        <f t="shared" si="975"/>
        <v>19833.15448717949</v>
      </c>
      <c r="N8919" s="14">
        <f>E8919*(K8919-L8919-M8919)*IF(F8919="GHS",1,Assumptions!$B$4)</f>
        <v>919237595.40998209</v>
      </c>
      <c r="O8919" s="15">
        <f t="shared" ca="1" si="976"/>
        <v>205</v>
      </c>
      <c r="P8919" s="15" t="str">
        <f t="shared" ca="1" si="977"/>
        <v>181-365d</v>
      </c>
      <c r="Q8919" s="17">
        <f ca="1">IF(P8919="0-90d",0,IF(P8919="91-180d",INDEX(Assumptions!$F$8:$F$12,MATCH(B8919,Assumptions!$A$8:$A$12,0)),IF(P8919="181-365d",INDEX(Assumptions!$G$8:$G$12,MATCH(B8919,Assumptions!$A$8:$A$12,0)),INDEX(Assumptions!$H$8:$H$12,MATCH(B8919,Assumptions!$A$8:$A$12,0)))))</f>
        <v>0.05</v>
      </c>
      <c r="R8919" s="14">
        <f t="shared" ca="1" si="978"/>
        <v>38690121.1105</v>
      </c>
      <c r="S8919" s="14">
        <f t="shared" ca="1" si="979"/>
        <v>735112301.09950006</v>
      </c>
      <c r="T8919" s="11" t="s">
        <v>25</v>
      </c>
      <c r="U8919" s="18" t="s">
        <v>26</v>
      </c>
    </row>
    <row r="8920" spans="1:21" ht="15" customHeight="1" x14ac:dyDescent="0.15">
      <c r="A8920" s="10" t="s">
        <v>8968</v>
      </c>
      <c r="B8920" s="11" t="s">
        <v>28</v>
      </c>
      <c r="C8920" s="11" t="s">
        <v>38</v>
      </c>
      <c r="D8920" s="12">
        <v>45785</v>
      </c>
      <c r="E8920" s="11">
        <v>4963</v>
      </c>
      <c r="F8920" s="11" t="s">
        <v>24</v>
      </c>
      <c r="G8920" s="13">
        <v>4171.54</v>
      </c>
      <c r="H8920" s="14">
        <f t="shared" si="973"/>
        <v>20703353.02</v>
      </c>
      <c r="I8920" s="14">
        <f>IF(F8920="GHS",H8920,H8920*Assumptions!$B$4)</f>
        <v>223596212.616</v>
      </c>
      <c r="J8920" s="15" t="str">
        <f>INDEX(Assumptions!$B$8:$B$12,MATCH(B8920,Assumptions!$A$8:$A$12,0))</f>
        <v>Fair Value Less Costs to Sell</v>
      </c>
      <c r="K8920" s="16">
        <f>G8920/(1-INDEX(Assumptions!$D$8:$D$12,MATCH(B8920,Assumptions!$A$8:$A$12,0)))</f>
        <v>4740.386363636364</v>
      </c>
      <c r="L8920" s="16">
        <f t="shared" si="974"/>
        <v>125.14619999999999</v>
      </c>
      <c r="M8920" s="16">
        <f t="shared" si="975"/>
        <v>237.01931818181822</v>
      </c>
      <c r="N8920" s="14">
        <f>E8920*(K8920-L8920-M8920)*IF(F8920="GHS",1,Assumptions!$B$4)</f>
        <v>234674388.60470182</v>
      </c>
      <c r="O8920" s="15">
        <f t="shared" ca="1" si="976"/>
        <v>501</v>
      </c>
      <c r="P8920" s="15" t="str">
        <f t="shared" ca="1" si="977"/>
        <v>365d+</v>
      </c>
      <c r="Q8920" s="17">
        <f ca="1">IF(P8920="0-90d",0,IF(P8920="91-180d",INDEX(Assumptions!$F$8:$F$12,MATCH(B8920,Assumptions!$A$8:$A$12,0)),IF(P8920="181-365d",INDEX(Assumptions!$G$8:$G$12,MATCH(B8920,Assumptions!$A$8:$A$12,0)),INDEX(Assumptions!$H$8:$H$12,MATCH(B8920,Assumptions!$A$8:$A$12,0)))))</f>
        <v>0.4</v>
      </c>
      <c r="R8920" s="14">
        <f t="shared" ca="1" si="978"/>
        <v>89438485.046400011</v>
      </c>
      <c r="S8920" s="14">
        <f t="shared" ca="1" si="979"/>
        <v>134157727.56959999</v>
      </c>
      <c r="T8920" s="11" t="s">
        <v>25</v>
      </c>
      <c r="U8920" s="18" t="s">
        <v>26</v>
      </c>
    </row>
    <row r="8921" spans="1:21" ht="15" customHeight="1" x14ac:dyDescent="0.15">
      <c r="A8921" s="10" t="s">
        <v>8969</v>
      </c>
      <c r="B8921" s="11" t="s">
        <v>31</v>
      </c>
      <c r="C8921" s="11" t="s">
        <v>32</v>
      </c>
      <c r="D8921" s="12">
        <v>45926</v>
      </c>
      <c r="E8921" s="11">
        <v>4192</v>
      </c>
      <c r="F8921" s="11" t="s">
        <v>33</v>
      </c>
      <c r="G8921" s="13">
        <v>2400.64</v>
      </c>
      <c r="H8921" s="14">
        <f t="shared" si="973"/>
        <v>10063482.879999999</v>
      </c>
      <c r="I8921" s="14">
        <f>IF(F8921="GHS",H8921,H8921*Assumptions!$B$4)</f>
        <v>10063482.879999999</v>
      </c>
      <c r="J8921" s="15" t="str">
        <f>INDEX(Assumptions!$B$8:$B$12,MATCH(B8921,Assumptions!$A$8:$A$12,0))</f>
        <v>Weighted Average</v>
      </c>
      <c r="K8921" s="16">
        <f>G8921/(1-INDEX(Assumptions!$D$8:$D$12,MATCH(B8921,Assumptions!$A$8:$A$12,0)))</f>
        <v>3334.2222222222222</v>
      </c>
      <c r="L8921" s="16">
        <f t="shared" si="974"/>
        <v>72.019199999999998</v>
      </c>
      <c r="M8921" s="16">
        <f t="shared" si="975"/>
        <v>166.71111111111111</v>
      </c>
      <c r="N8921" s="14">
        <f>E8921*(K8921-L8921-M8921)*IF(F8921="GHS",1,Assumptions!$B$4)</f>
        <v>12976302.091377776</v>
      </c>
      <c r="O8921" s="15">
        <f t="shared" ca="1" si="976"/>
        <v>360</v>
      </c>
      <c r="P8921" s="15" t="str">
        <f t="shared" ca="1" si="977"/>
        <v>181-365d</v>
      </c>
      <c r="Q8921" s="17">
        <f ca="1">IF(P8921="0-90d",0,IF(P8921="91-180d",INDEX(Assumptions!$F$8:$F$12,MATCH(B8921,Assumptions!$A$8:$A$12,0)),IF(P8921="181-365d",INDEX(Assumptions!$G$8:$G$12,MATCH(B8921,Assumptions!$A$8:$A$12,0)),INDEX(Assumptions!$H$8:$H$12,MATCH(B8921,Assumptions!$A$8:$A$12,0)))))</f>
        <v>0.2</v>
      </c>
      <c r="R8921" s="14">
        <f t="shared" ca="1" si="978"/>
        <v>2012696.5759999999</v>
      </c>
      <c r="S8921" s="14">
        <f t="shared" ca="1" si="979"/>
        <v>8050786.3039999995</v>
      </c>
      <c r="T8921" s="11" t="s">
        <v>25</v>
      </c>
      <c r="U8921" s="18" t="s">
        <v>26</v>
      </c>
    </row>
    <row r="8922" spans="1:21" ht="15" customHeight="1" x14ac:dyDescent="0.15">
      <c r="A8922" s="10" t="s">
        <v>8970</v>
      </c>
      <c r="B8922" s="11" t="s">
        <v>28</v>
      </c>
      <c r="C8922" s="11" t="s">
        <v>55</v>
      </c>
      <c r="D8922" s="12">
        <v>46004</v>
      </c>
      <c r="E8922" s="11">
        <v>112</v>
      </c>
      <c r="F8922" s="11" t="s">
        <v>24</v>
      </c>
      <c r="G8922" s="13">
        <v>4862.09</v>
      </c>
      <c r="H8922" s="14">
        <f t="shared" si="973"/>
        <v>544554.08000000007</v>
      </c>
      <c r="I8922" s="14">
        <f>IF(F8922="GHS",H8922,H8922*Assumptions!$B$4)</f>
        <v>5881184.0640000012</v>
      </c>
      <c r="J8922" s="15" t="str">
        <f>INDEX(Assumptions!$B$8:$B$12,MATCH(B8922,Assumptions!$A$8:$A$12,0))</f>
        <v>Fair Value Less Costs to Sell</v>
      </c>
      <c r="K8922" s="16">
        <f>G8922/(1-INDEX(Assumptions!$D$8:$D$12,MATCH(B8922,Assumptions!$A$8:$A$12,0)))</f>
        <v>5525.102272727273</v>
      </c>
      <c r="L8922" s="16">
        <f t="shared" si="974"/>
        <v>145.86269999999999</v>
      </c>
      <c r="M8922" s="16">
        <f t="shared" si="975"/>
        <v>276.25511363636366</v>
      </c>
      <c r="N8922" s="14">
        <f>E8922*(K8922-L8922-M8922)*IF(F8922="GHS",1,Assumptions!$B$4)</f>
        <v>6172570.0017163642</v>
      </c>
      <c r="O8922" s="15">
        <f t="shared" ca="1" si="976"/>
        <v>282</v>
      </c>
      <c r="P8922" s="15" t="str">
        <f t="shared" ca="1" si="977"/>
        <v>181-365d</v>
      </c>
      <c r="Q8922" s="17">
        <f ca="1">IF(P8922="0-90d",0,IF(P8922="91-180d",INDEX(Assumptions!$F$8:$F$12,MATCH(B8922,Assumptions!$A$8:$A$12,0)),IF(P8922="181-365d",INDEX(Assumptions!$G$8:$G$12,MATCH(B8922,Assumptions!$A$8:$A$12,0)),INDEX(Assumptions!$H$8:$H$12,MATCH(B8922,Assumptions!$A$8:$A$12,0)))))</f>
        <v>0.1</v>
      </c>
      <c r="R8922" s="14">
        <f t="shared" ca="1" si="978"/>
        <v>588118.40640000009</v>
      </c>
      <c r="S8922" s="14">
        <f t="shared" ca="1" si="979"/>
        <v>5293065.6576000014</v>
      </c>
      <c r="T8922" s="11" t="s">
        <v>25</v>
      </c>
      <c r="U8922" s="18" t="s">
        <v>26</v>
      </c>
    </row>
    <row r="8923" spans="1:21" ht="15" customHeight="1" x14ac:dyDescent="0.15">
      <c r="A8923" s="10" t="s">
        <v>8971</v>
      </c>
      <c r="B8923" s="11" t="s">
        <v>28</v>
      </c>
      <c r="C8923" s="11" t="s">
        <v>29</v>
      </c>
      <c r="D8923" s="12">
        <v>46134</v>
      </c>
      <c r="E8923" s="11">
        <v>103</v>
      </c>
      <c r="F8923" s="11" t="s">
        <v>24</v>
      </c>
      <c r="G8923" s="13">
        <v>3195.17</v>
      </c>
      <c r="H8923" s="14">
        <f t="shared" si="973"/>
        <v>329102.51</v>
      </c>
      <c r="I8923" s="14">
        <f>IF(F8923="GHS",H8923,H8923*Assumptions!$B$4)</f>
        <v>3554307.1080000005</v>
      </c>
      <c r="J8923" s="15" t="str">
        <f>INDEX(Assumptions!$B$8:$B$12,MATCH(B8923,Assumptions!$A$8:$A$12,0))</f>
        <v>Fair Value Less Costs to Sell</v>
      </c>
      <c r="K8923" s="16">
        <f>G8923/(1-INDEX(Assumptions!$D$8:$D$12,MATCH(B8923,Assumptions!$A$8:$A$12,0)))</f>
        <v>3630.875</v>
      </c>
      <c r="L8923" s="16">
        <f t="shared" si="974"/>
        <v>95.855099999999993</v>
      </c>
      <c r="M8923" s="16">
        <f t="shared" si="975"/>
        <v>181.54375000000002</v>
      </c>
      <c r="N8923" s="14">
        <f>E8923*(K8923-L8923-M8923)*IF(F8923="GHS",1,Assumptions!$B$4)</f>
        <v>3730406.869260001</v>
      </c>
      <c r="O8923" s="15">
        <f t="shared" ca="1" si="976"/>
        <v>152</v>
      </c>
      <c r="P8923" s="15" t="str">
        <f t="shared" ca="1" si="977"/>
        <v>91-180d</v>
      </c>
      <c r="Q8923" s="17">
        <f ca="1">IF(P8923="0-90d",0,IF(P8923="91-180d",INDEX(Assumptions!$F$8:$F$12,MATCH(B8923,Assumptions!$A$8:$A$12,0)),IF(P8923="181-365d",INDEX(Assumptions!$G$8:$G$12,MATCH(B8923,Assumptions!$A$8:$A$12,0)),INDEX(Assumptions!$H$8:$H$12,MATCH(B8923,Assumptions!$A$8:$A$12,0)))))</f>
        <v>0.02</v>
      </c>
      <c r="R8923" s="14">
        <f t="shared" ca="1" si="978"/>
        <v>71086.142160000018</v>
      </c>
      <c r="S8923" s="14">
        <f t="shared" ca="1" si="979"/>
        <v>3483220.9658400007</v>
      </c>
      <c r="T8923" s="11" t="s">
        <v>25</v>
      </c>
      <c r="U8923" s="18" t="s">
        <v>26</v>
      </c>
    </row>
    <row r="8924" spans="1:21" ht="15" customHeight="1" x14ac:dyDescent="0.15">
      <c r="A8924" s="10" t="s">
        <v>8972</v>
      </c>
      <c r="B8924" s="11" t="s">
        <v>28</v>
      </c>
      <c r="C8924" s="11" t="s">
        <v>38</v>
      </c>
      <c r="D8924" s="12">
        <v>45961</v>
      </c>
      <c r="E8924" s="11">
        <v>4337</v>
      </c>
      <c r="F8924" s="11" t="s">
        <v>24</v>
      </c>
      <c r="G8924" s="13">
        <v>11165.55</v>
      </c>
      <c r="H8924" s="14">
        <f t="shared" si="973"/>
        <v>48424990.349999994</v>
      </c>
      <c r="I8924" s="14">
        <f>IF(F8924="GHS",H8924,H8924*Assumptions!$B$4)</f>
        <v>522989895.77999997</v>
      </c>
      <c r="J8924" s="15" t="str">
        <f>INDEX(Assumptions!$B$8:$B$12,MATCH(B8924,Assumptions!$A$8:$A$12,0))</f>
        <v>Fair Value Less Costs to Sell</v>
      </c>
      <c r="K8924" s="16">
        <f>G8924/(1-INDEX(Assumptions!$D$8:$D$12,MATCH(B8924,Assumptions!$A$8:$A$12,0)))</f>
        <v>12688.125</v>
      </c>
      <c r="L8924" s="16">
        <f t="shared" si="974"/>
        <v>334.96649999999994</v>
      </c>
      <c r="M8924" s="16">
        <f t="shared" si="975"/>
        <v>634.40625</v>
      </c>
      <c r="N8924" s="14">
        <f>E8924*(K8924-L8924-M8924)*IF(F8924="GHS",1,Assumptions!$B$4)</f>
        <v>548901667.88910007</v>
      </c>
      <c r="O8924" s="15">
        <f t="shared" ca="1" si="976"/>
        <v>325</v>
      </c>
      <c r="P8924" s="15" t="str">
        <f t="shared" ca="1" si="977"/>
        <v>181-365d</v>
      </c>
      <c r="Q8924" s="17">
        <f ca="1">IF(P8924="0-90d",0,IF(P8924="91-180d",INDEX(Assumptions!$F$8:$F$12,MATCH(B8924,Assumptions!$A$8:$A$12,0)),IF(P8924="181-365d",INDEX(Assumptions!$G$8:$G$12,MATCH(B8924,Assumptions!$A$8:$A$12,0)),INDEX(Assumptions!$H$8:$H$12,MATCH(B8924,Assumptions!$A$8:$A$12,0)))))</f>
        <v>0.1</v>
      </c>
      <c r="R8924" s="14">
        <f t="shared" ca="1" si="978"/>
        <v>52298989.578000002</v>
      </c>
      <c r="S8924" s="14">
        <f t="shared" ca="1" si="979"/>
        <v>470690906.20199996</v>
      </c>
      <c r="T8924" s="11" t="s">
        <v>25</v>
      </c>
      <c r="U8924" s="18" t="s">
        <v>26</v>
      </c>
    </row>
    <row r="8925" spans="1:21" ht="15" customHeight="1" x14ac:dyDescent="0.15">
      <c r="A8925" s="10" t="s">
        <v>8973</v>
      </c>
      <c r="B8925" s="11" t="s">
        <v>28</v>
      </c>
      <c r="C8925" s="11" t="s">
        <v>55</v>
      </c>
      <c r="D8925" s="12">
        <v>45867</v>
      </c>
      <c r="E8925" s="11">
        <v>3797</v>
      </c>
      <c r="F8925" s="11" t="s">
        <v>24</v>
      </c>
      <c r="G8925" s="13">
        <v>20360.78</v>
      </c>
      <c r="H8925" s="14">
        <f t="shared" si="973"/>
        <v>77309881.659999996</v>
      </c>
      <c r="I8925" s="14">
        <f>IF(F8925="GHS",H8925,H8925*Assumptions!$B$4)</f>
        <v>834946721.92799997</v>
      </c>
      <c r="J8925" s="15" t="str">
        <f>INDEX(Assumptions!$B$8:$B$12,MATCH(B8925,Assumptions!$A$8:$A$12,0))</f>
        <v>Fair Value Less Costs to Sell</v>
      </c>
      <c r="K8925" s="16">
        <f>G8925/(1-INDEX(Assumptions!$D$8:$D$12,MATCH(B8925,Assumptions!$A$8:$A$12,0)))</f>
        <v>23137.25</v>
      </c>
      <c r="L8925" s="16">
        <f t="shared" si="974"/>
        <v>610.82339999999999</v>
      </c>
      <c r="M8925" s="16">
        <f t="shared" si="975"/>
        <v>1156.8625</v>
      </c>
      <c r="N8925" s="14">
        <f>E8925*(K8925-L8925-M8925)*IF(F8925="GHS",1,Assumptions!$B$4)</f>
        <v>876314536.78715992</v>
      </c>
      <c r="O8925" s="15">
        <f t="shared" ca="1" si="976"/>
        <v>419</v>
      </c>
      <c r="P8925" s="15" t="str">
        <f t="shared" ca="1" si="977"/>
        <v>365d+</v>
      </c>
      <c r="Q8925" s="17">
        <f ca="1">IF(P8925="0-90d",0,IF(P8925="91-180d",INDEX(Assumptions!$F$8:$F$12,MATCH(B8925,Assumptions!$A$8:$A$12,0)),IF(P8925="181-365d",INDEX(Assumptions!$G$8:$G$12,MATCH(B8925,Assumptions!$A$8:$A$12,0)),INDEX(Assumptions!$H$8:$H$12,MATCH(B8925,Assumptions!$A$8:$A$12,0)))))</f>
        <v>0.4</v>
      </c>
      <c r="R8925" s="14">
        <f t="shared" ca="1" si="978"/>
        <v>333978688.7712</v>
      </c>
      <c r="S8925" s="14">
        <f t="shared" ca="1" si="979"/>
        <v>500968033.15679997</v>
      </c>
      <c r="T8925" s="11" t="s">
        <v>25</v>
      </c>
      <c r="U8925" s="18" t="s">
        <v>26</v>
      </c>
    </row>
    <row r="8926" spans="1:21" ht="15" customHeight="1" x14ac:dyDescent="0.15">
      <c r="A8926" s="10" t="s">
        <v>8974</v>
      </c>
      <c r="B8926" s="11" t="s">
        <v>46</v>
      </c>
      <c r="C8926" s="11" t="s">
        <v>119</v>
      </c>
      <c r="D8926" s="12">
        <v>45739</v>
      </c>
      <c r="E8926" s="11">
        <v>80</v>
      </c>
      <c r="F8926" s="11" t="s">
        <v>33</v>
      </c>
      <c r="G8926" s="13">
        <v>554683.21</v>
      </c>
      <c r="H8926" s="14">
        <f t="shared" si="973"/>
        <v>44374656.799999997</v>
      </c>
      <c r="I8926" s="14">
        <f>IF(F8926="GHS",H8926,H8926*Assumptions!$B$4)</f>
        <v>44374656.799999997</v>
      </c>
      <c r="J8926" s="15" t="str">
        <f>INDEX(Assumptions!$B$8:$B$12,MATCH(B8926,Assumptions!$A$8:$A$12,0))</f>
        <v>Specific Identification</v>
      </c>
      <c r="K8926" s="16">
        <f>G8926/(1-INDEX(Assumptions!$D$8:$D$12,MATCH(B8926,Assumptions!$A$8:$A$12,0)))</f>
        <v>711132.32051282038</v>
      </c>
      <c r="L8926" s="16">
        <f t="shared" si="974"/>
        <v>16640.496299999999</v>
      </c>
      <c r="M8926" s="16">
        <f t="shared" si="975"/>
        <v>35556.616025641022</v>
      </c>
      <c r="N8926" s="14">
        <f>E8926*(K8926-L8926-M8926)*IF(F8926="GHS",1,Assumptions!$B$4)</f>
        <v>52714816.654974356</v>
      </c>
      <c r="O8926" s="15">
        <f t="shared" ca="1" si="976"/>
        <v>547</v>
      </c>
      <c r="P8926" s="15" t="str">
        <f t="shared" ca="1" si="977"/>
        <v>365d+</v>
      </c>
      <c r="Q8926" s="17">
        <f ca="1">IF(P8926="0-90d",0,IF(P8926="91-180d",INDEX(Assumptions!$F$8:$F$12,MATCH(B8926,Assumptions!$A$8:$A$12,0)),IF(P8926="181-365d",INDEX(Assumptions!$G$8:$G$12,MATCH(B8926,Assumptions!$A$8:$A$12,0)),INDEX(Assumptions!$H$8:$H$12,MATCH(B8926,Assumptions!$A$8:$A$12,0)))))</f>
        <v>0.15</v>
      </c>
      <c r="R8926" s="14">
        <f t="shared" ca="1" si="978"/>
        <v>6656198.5199999996</v>
      </c>
      <c r="S8926" s="14">
        <f t="shared" ca="1" si="979"/>
        <v>37718458.280000001</v>
      </c>
      <c r="T8926" s="11" t="s">
        <v>25</v>
      </c>
      <c r="U8926" s="18" t="s">
        <v>26</v>
      </c>
    </row>
    <row r="8927" spans="1:21" ht="15" customHeight="1" x14ac:dyDescent="0.15">
      <c r="A8927" s="10" t="s">
        <v>8975</v>
      </c>
      <c r="B8927" s="11" t="s">
        <v>22</v>
      </c>
      <c r="C8927" s="11" t="s">
        <v>61</v>
      </c>
      <c r="D8927" s="12">
        <v>45927</v>
      </c>
      <c r="E8927" s="11">
        <v>4153</v>
      </c>
      <c r="F8927" s="11" t="s">
        <v>24</v>
      </c>
      <c r="G8927" s="13">
        <v>30909.05</v>
      </c>
      <c r="H8927" s="14">
        <f t="shared" si="973"/>
        <v>128365284.64999999</v>
      </c>
      <c r="I8927" s="14">
        <f>IF(F8927="GHS",H8927,H8927*Assumptions!$B$4)</f>
        <v>1386345074.22</v>
      </c>
      <c r="J8927" s="15" t="str">
        <f>INDEX(Assumptions!$B$8:$B$12,MATCH(B8927,Assumptions!$A$8:$A$12,0))</f>
        <v>FIFO</v>
      </c>
      <c r="K8927" s="16">
        <f>G8927/(1-INDEX(Assumptions!$D$8:$D$12,MATCH(B8927,Assumptions!$A$8:$A$12,0)))</f>
        <v>37693.963414634141</v>
      </c>
      <c r="L8927" s="16">
        <f t="shared" si="974"/>
        <v>927.27149999999995</v>
      </c>
      <c r="M8927" s="16">
        <f t="shared" si="975"/>
        <v>1884.6981707317073</v>
      </c>
      <c r="N8927" s="14">
        <f>E8927*(K8927-L8927-M8927)*IF(F8927="GHS",1,Assumptions!$B$4)</f>
        <v>1564541136.1990092</v>
      </c>
      <c r="O8927" s="15">
        <f t="shared" ca="1" si="976"/>
        <v>359</v>
      </c>
      <c r="P8927" s="15" t="str">
        <f t="shared" ca="1" si="977"/>
        <v>181-365d</v>
      </c>
      <c r="Q8927" s="17">
        <f ca="1">IF(P8927="0-90d",0,IF(P8927="91-180d",INDEX(Assumptions!$F$8:$F$12,MATCH(B8927,Assumptions!$A$8:$A$12,0)),IF(P8927="181-365d",INDEX(Assumptions!$G$8:$G$12,MATCH(B8927,Assumptions!$A$8:$A$12,0)),INDEX(Assumptions!$H$8:$H$12,MATCH(B8927,Assumptions!$A$8:$A$12,0)))))</f>
        <v>0.15</v>
      </c>
      <c r="R8927" s="14">
        <f t="shared" ca="1" si="978"/>
        <v>207951761.13299999</v>
      </c>
      <c r="S8927" s="14">
        <f t="shared" ca="1" si="979"/>
        <v>1178393313.0870001</v>
      </c>
      <c r="T8927" s="11" t="s">
        <v>25</v>
      </c>
      <c r="U8927" s="18" t="s">
        <v>26</v>
      </c>
    </row>
    <row r="8928" spans="1:21" ht="15" customHeight="1" x14ac:dyDescent="0.15">
      <c r="A8928" s="10" t="s">
        <v>8976</v>
      </c>
      <c r="B8928" s="11" t="s">
        <v>31</v>
      </c>
      <c r="C8928" s="11" t="s">
        <v>32</v>
      </c>
      <c r="D8928" s="12">
        <v>45809</v>
      </c>
      <c r="E8928" s="11">
        <v>1661</v>
      </c>
      <c r="F8928" s="11" t="s">
        <v>33</v>
      </c>
      <c r="G8928" s="13">
        <v>2146.96</v>
      </c>
      <c r="H8928" s="14">
        <f t="shared" si="973"/>
        <v>3566100.56</v>
      </c>
      <c r="I8928" s="14">
        <f>IF(F8928="GHS",H8928,H8928*Assumptions!$B$4)</f>
        <v>3566100.56</v>
      </c>
      <c r="J8928" s="15" t="str">
        <f>INDEX(Assumptions!$B$8:$B$12,MATCH(B8928,Assumptions!$A$8:$A$12,0))</f>
        <v>Weighted Average</v>
      </c>
      <c r="K8928" s="16">
        <f>G8928/(1-INDEX(Assumptions!$D$8:$D$12,MATCH(B8928,Assumptions!$A$8:$A$12,0)))</f>
        <v>2981.8888888888891</v>
      </c>
      <c r="L8928" s="16">
        <f t="shared" si="974"/>
        <v>64.408799999999999</v>
      </c>
      <c r="M8928" s="16">
        <f t="shared" si="975"/>
        <v>149.09444444444446</v>
      </c>
      <c r="N8928" s="14">
        <f>E8928*(K8928-L8928-M8928)*IF(F8928="GHS",1,Assumptions!$B$4)</f>
        <v>4598288.5554222222</v>
      </c>
      <c r="O8928" s="15">
        <f t="shared" ca="1" si="976"/>
        <v>477</v>
      </c>
      <c r="P8928" s="15" t="str">
        <f t="shared" ca="1" si="977"/>
        <v>365d+</v>
      </c>
      <c r="Q8928" s="17">
        <f ca="1">IF(P8928="0-90d",0,IF(P8928="91-180d",INDEX(Assumptions!$F$8:$F$12,MATCH(B8928,Assumptions!$A$8:$A$12,0)),IF(P8928="181-365d",INDEX(Assumptions!$G$8:$G$12,MATCH(B8928,Assumptions!$A$8:$A$12,0)),INDEX(Assumptions!$H$8:$H$12,MATCH(B8928,Assumptions!$A$8:$A$12,0)))))</f>
        <v>0.6</v>
      </c>
      <c r="R8928" s="14">
        <f t="shared" ca="1" si="978"/>
        <v>2139660.3360000001</v>
      </c>
      <c r="S8928" s="14">
        <f t="shared" ca="1" si="979"/>
        <v>1426440.2239999999</v>
      </c>
      <c r="T8928" s="11" t="s">
        <v>25</v>
      </c>
      <c r="U8928" s="18" t="s">
        <v>26</v>
      </c>
    </row>
    <row r="8929" spans="1:21" ht="15" customHeight="1" x14ac:dyDescent="0.15">
      <c r="A8929" s="10" t="s">
        <v>8977</v>
      </c>
      <c r="B8929" s="11" t="s">
        <v>41</v>
      </c>
      <c r="C8929" s="11" t="s">
        <v>49</v>
      </c>
      <c r="D8929" s="12">
        <v>45986</v>
      </c>
      <c r="E8929" s="11">
        <v>1488</v>
      </c>
      <c r="F8929" s="11" t="s">
        <v>33</v>
      </c>
      <c r="G8929" s="13">
        <v>778.51</v>
      </c>
      <c r="H8929" s="14">
        <f t="shared" si="973"/>
        <v>1158422.8799999999</v>
      </c>
      <c r="I8929" s="14">
        <f>IF(F8929="GHS",H8929,H8929*Assumptions!$B$4)</f>
        <v>1158422.8799999999</v>
      </c>
      <c r="J8929" s="15" t="str">
        <f>INDEX(Assumptions!$B$8:$B$12,MATCH(B8929,Assumptions!$A$8:$A$12,0))</f>
        <v>Weighted Average</v>
      </c>
      <c r="K8929" s="16">
        <f>G8929/(1-INDEX(Assumptions!$D$8:$D$12,MATCH(B8929,Assumptions!$A$8:$A$12,0)))</f>
        <v>1197.7076923076922</v>
      </c>
      <c r="L8929" s="16">
        <f t="shared" si="974"/>
        <v>23.3553</v>
      </c>
      <c r="M8929" s="16">
        <f t="shared" si="975"/>
        <v>59.885384615384616</v>
      </c>
      <c r="N8929" s="14">
        <f>E8929*(K8929-L8929-M8929)*IF(F8929="GHS",1,Assumptions!$B$4)</f>
        <v>1658326.9074461539</v>
      </c>
      <c r="O8929" s="15">
        <f t="shared" ca="1" si="976"/>
        <v>300</v>
      </c>
      <c r="P8929" s="15" t="str">
        <f t="shared" ca="1" si="977"/>
        <v>181-365d</v>
      </c>
      <c r="Q8929" s="17">
        <f ca="1">IF(P8929="0-90d",0,IF(P8929="91-180d",INDEX(Assumptions!$F$8:$F$12,MATCH(B8929,Assumptions!$A$8:$A$12,0)),IF(P8929="181-365d",INDEX(Assumptions!$G$8:$G$12,MATCH(B8929,Assumptions!$A$8:$A$12,0)),INDEX(Assumptions!$H$8:$H$12,MATCH(B8929,Assumptions!$A$8:$A$12,0)))))</f>
        <v>0.35</v>
      </c>
      <c r="R8929" s="14">
        <f t="shared" ca="1" si="978"/>
        <v>405448.00799999991</v>
      </c>
      <c r="S8929" s="14">
        <f t="shared" ca="1" si="979"/>
        <v>752974.87199999997</v>
      </c>
      <c r="T8929" s="11" t="s">
        <v>25</v>
      </c>
      <c r="U8929" s="18" t="s">
        <v>26</v>
      </c>
    </row>
    <row r="8930" spans="1:21" ht="15" customHeight="1" x14ac:dyDescent="0.15">
      <c r="A8930" s="10" t="s">
        <v>8978</v>
      </c>
      <c r="B8930" s="11" t="s">
        <v>31</v>
      </c>
      <c r="C8930" s="11" t="s">
        <v>63</v>
      </c>
      <c r="D8930" s="12">
        <v>45757</v>
      </c>
      <c r="E8930" s="11">
        <v>4544</v>
      </c>
      <c r="F8930" s="11" t="s">
        <v>33</v>
      </c>
      <c r="G8930" s="13">
        <v>1310.06</v>
      </c>
      <c r="H8930" s="14">
        <f t="shared" si="973"/>
        <v>5952912.6399999997</v>
      </c>
      <c r="I8930" s="14">
        <f>IF(F8930="GHS",H8930,H8930*Assumptions!$B$4)</f>
        <v>5952912.6399999997</v>
      </c>
      <c r="J8930" s="15" t="str">
        <f>INDEX(Assumptions!$B$8:$B$12,MATCH(B8930,Assumptions!$A$8:$A$12,0))</f>
        <v>Weighted Average</v>
      </c>
      <c r="K8930" s="16">
        <f>G8930/(1-INDEX(Assumptions!$D$8:$D$12,MATCH(B8930,Assumptions!$A$8:$A$12,0)))</f>
        <v>1819.5277777777778</v>
      </c>
      <c r="L8930" s="16">
        <f t="shared" si="974"/>
        <v>39.3018</v>
      </c>
      <c r="M8930" s="16">
        <f t="shared" si="975"/>
        <v>90.976388888888891</v>
      </c>
      <c r="N8930" s="14">
        <f>E8930*(K8930-L8930-M8930)*IF(F8930="GHS",1,Assumptions!$B$4)</f>
        <v>7675950.1319111111</v>
      </c>
      <c r="O8930" s="15">
        <f t="shared" ca="1" si="976"/>
        <v>529</v>
      </c>
      <c r="P8930" s="15" t="str">
        <f t="shared" ca="1" si="977"/>
        <v>365d+</v>
      </c>
      <c r="Q8930" s="17">
        <f ca="1">IF(P8930="0-90d",0,IF(P8930="91-180d",INDEX(Assumptions!$F$8:$F$12,MATCH(B8930,Assumptions!$A$8:$A$12,0)),IF(P8930="181-365d",INDEX(Assumptions!$G$8:$G$12,MATCH(B8930,Assumptions!$A$8:$A$12,0)),INDEX(Assumptions!$H$8:$H$12,MATCH(B8930,Assumptions!$A$8:$A$12,0)))))</f>
        <v>0.6</v>
      </c>
      <c r="R8930" s="14">
        <f t="shared" ca="1" si="978"/>
        <v>3571747.5839999998</v>
      </c>
      <c r="S8930" s="14">
        <f t="shared" ca="1" si="979"/>
        <v>2381165.0559999999</v>
      </c>
      <c r="T8930" s="11" t="s">
        <v>25</v>
      </c>
      <c r="U8930" s="18" t="s">
        <v>26</v>
      </c>
    </row>
    <row r="8931" spans="1:21" ht="15" customHeight="1" x14ac:dyDescent="0.15">
      <c r="A8931" s="10" t="s">
        <v>8979</v>
      </c>
      <c r="B8931" s="11" t="s">
        <v>28</v>
      </c>
      <c r="C8931" s="11" t="s">
        <v>38</v>
      </c>
      <c r="D8931" s="12">
        <v>45915</v>
      </c>
      <c r="E8931" s="11">
        <v>3845</v>
      </c>
      <c r="F8931" s="11" t="s">
        <v>24</v>
      </c>
      <c r="G8931" s="13">
        <v>13867.91</v>
      </c>
      <c r="H8931" s="14">
        <f t="shared" si="973"/>
        <v>53322113.950000003</v>
      </c>
      <c r="I8931" s="14">
        <f>IF(F8931="GHS",H8931,H8931*Assumptions!$B$4)</f>
        <v>575878830.66000009</v>
      </c>
      <c r="J8931" s="15" t="str">
        <f>INDEX(Assumptions!$B$8:$B$12,MATCH(B8931,Assumptions!$A$8:$A$12,0))</f>
        <v>Fair Value Less Costs to Sell</v>
      </c>
      <c r="K8931" s="16">
        <f>G8931/(1-INDEX(Assumptions!$D$8:$D$12,MATCH(B8931,Assumptions!$A$8:$A$12,0)))</f>
        <v>15758.988636363636</v>
      </c>
      <c r="L8931" s="16">
        <f t="shared" si="974"/>
        <v>416.03729999999996</v>
      </c>
      <c r="M8931" s="16">
        <f t="shared" si="975"/>
        <v>787.94943181818189</v>
      </c>
      <c r="N8931" s="14">
        <f>E8931*(K8931-L8931-M8931)*IF(F8931="GHS",1,Assumptions!$B$4)</f>
        <v>604411009.08815455</v>
      </c>
      <c r="O8931" s="15">
        <f t="shared" ca="1" si="976"/>
        <v>371</v>
      </c>
      <c r="P8931" s="15" t="str">
        <f t="shared" ca="1" si="977"/>
        <v>365d+</v>
      </c>
      <c r="Q8931" s="17">
        <f ca="1">IF(P8931="0-90d",0,IF(P8931="91-180d",INDEX(Assumptions!$F$8:$F$12,MATCH(B8931,Assumptions!$A$8:$A$12,0)),IF(P8931="181-365d",INDEX(Assumptions!$G$8:$G$12,MATCH(B8931,Assumptions!$A$8:$A$12,0)),INDEX(Assumptions!$H$8:$H$12,MATCH(B8931,Assumptions!$A$8:$A$12,0)))))</f>
        <v>0.4</v>
      </c>
      <c r="R8931" s="14">
        <f t="shared" ca="1" si="978"/>
        <v>230351532.26400006</v>
      </c>
      <c r="S8931" s="14">
        <f t="shared" ca="1" si="979"/>
        <v>345527298.39600003</v>
      </c>
      <c r="T8931" s="11" t="s">
        <v>25</v>
      </c>
      <c r="U8931" s="18" t="s">
        <v>26</v>
      </c>
    </row>
    <row r="8932" spans="1:21" ht="15" customHeight="1" x14ac:dyDescent="0.15">
      <c r="A8932" s="10" t="s">
        <v>8980</v>
      </c>
      <c r="B8932" s="11" t="s">
        <v>41</v>
      </c>
      <c r="C8932" s="11" t="s">
        <v>115</v>
      </c>
      <c r="D8932" s="12">
        <v>46161</v>
      </c>
      <c r="E8932" s="11">
        <v>3236</v>
      </c>
      <c r="F8932" s="11" t="s">
        <v>33</v>
      </c>
      <c r="G8932" s="13">
        <v>496.21</v>
      </c>
      <c r="H8932" s="14">
        <f t="shared" si="973"/>
        <v>1605735.5599999998</v>
      </c>
      <c r="I8932" s="14">
        <f>IF(F8932="GHS",H8932,H8932*Assumptions!$B$4)</f>
        <v>1605735.5599999998</v>
      </c>
      <c r="J8932" s="15" t="str">
        <f>INDEX(Assumptions!$B$8:$B$12,MATCH(B8932,Assumptions!$A$8:$A$12,0))</f>
        <v>Weighted Average</v>
      </c>
      <c r="K8932" s="16">
        <f>G8932/(1-INDEX(Assumptions!$D$8:$D$12,MATCH(B8932,Assumptions!$A$8:$A$12,0)))</f>
        <v>763.4</v>
      </c>
      <c r="L8932" s="16">
        <f t="shared" si="974"/>
        <v>14.886299999999999</v>
      </c>
      <c r="M8932" s="16">
        <f t="shared" si="975"/>
        <v>38.17</v>
      </c>
      <c r="N8932" s="14">
        <f>E8932*(K8932-L8932-M8932)*IF(F8932="GHS",1,Assumptions!$B$4)</f>
        <v>2298672.2132000001</v>
      </c>
      <c r="O8932" s="15">
        <f t="shared" ca="1" si="976"/>
        <v>125</v>
      </c>
      <c r="P8932" s="15" t="str">
        <f t="shared" ca="1" si="977"/>
        <v>91-180d</v>
      </c>
      <c r="Q8932" s="17">
        <f ca="1">IF(P8932="0-90d",0,IF(P8932="91-180d",INDEX(Assumptions!$F$8:$F$12,MATCH(B8932,Assumptions!$A$8:$A$12,0)),IF(P8932="181-365d",INDEX(Assumptions!$G$8:$G$12,MATCH(B8932,Assumptions!$A$8:$A$12,0)),INDEX(Assumptions!$H$8:$H$12,MATCH(B8932,Assumptions!$A$8:$A$12,0)))))</f>
        <v>0.1</v>
      </c>
      <c r="R8932" s="14">
        <f t="shared" ca="1" si="978"/>
        <v>160573.55599999998</v>
      </c>
      <c r="S8932" s="14">
        <f t="shared" ca="1" si="979"/>
        <v>1445162.0039999997</v>
      </c>
      <c r="T8932" s="11" t="s">
        <v>25</v>
      </c>
      <c r="U8932" s="18" t="s">
        <v>26</v>
      </c>
    </row>
    <row r="8933" spans="1:21" ht="15" customHeight="1" x14ac:dyDescent="0.15">
      <c r="A8933" s="10" t="s">
        <v>8981</v>
      </c>
      <c r="B8933" s="11" t="s">
        <v>46</v>
      </c>
      <c r="C8933" s="11" t="s">
        <v>119</v>
      </c>
      <c r="D8933" s="12">
        <v>45931</v>
      </c>
      <c r="E8933" s="11">
        <v>1647</v>
      </c>
      <c r="F8933" s="11" t="s">
        <v>33</v>
      </c>
      <c r="G8933" s="13">
        <v>406791.25</v>
      </c>
      <c r="H8933" s="14">
        <f t="shared" si="973"/>
        <v>669985188.75</v>
      </c>
      <c r="I8933" s="14">
        <f>IF(F8933="GHS",H8933,H8933*Assumptions!$B$4)</f>
        <v>669985188.75</v>
      </c>
      <c r="J8933" s="15" t="str">
        <f>INDEX(Assumptions!$B$8:$B$12,MATCH(B8933,Assumptions!$A$8:$A$12,0))</f>
        <v>Specific Identification</v>
      </c>
      <c r="K8933" s="16">
        <f>G8933/(1-INDEX(Assumptions!$D$8:$D$12,MATCH(B8933,Assumptions!$A$8:$A$12,0)))</f>
        <v>521527.24358974356</v>
      </c>
      <c r="L8933" s="16">
        <f t="shared" si="974"/>
        <v>12203.737499999999</v>
      </c>
      <c r="M8933" s="16">
        <f t="shared" si="975"/>
        <v>26076.36217948718</v>
      </c>
      <c r="N8933" s="14">
        <f>E8933*(K8933-L8933-M8933)*IF(F8933="GHS",1,Assumptions!$B$4)</f>
        <v>795908046.02019227</v>
      </c>
      <c r="O8933" s="15">
        <f t="shared" ca="1" si="976"/>
        <v>355</v>
      </c>
      <c r="P8933" s="15" t="str">
        <f t="shared" ca="1" si="977"/>
        <v>181-365d</v>
      </c>
      <c r="Q8933" s="17">
        <f ca="1">IF(P8933="0-90d",0,IF(P8933="91-180d",INDEX(Assumptions!$F$8:$F$12,MATCH(B8933,Assumptions!$A$8:$A$12,0)),IF(P8933="181-365d",INDEX(Assumptions!$G$8:$G$12,MATCH(B8933,Assumptions!$A$8:$A$12,0)),INDEX(Assumptions!$H$8:$H$12,MATCH(B8933,Assumptions!$A$8:$A$12,0)))))</f>
        <v>0.05</v>
      </c>
      <c r="R8933" s="14">
        <f t="shared" ca="1" si="978"/>
        <v>33499259.4375</v>
      </c>
      <c r="S8933" s="14">
        <f t="shared" ca="1" si="979"/>
        <v>636485929.3125</v>
      </c>
      <c r="T8933" s="11" t="s">
        <v>25</v>
      </c>
      <c r="U8933" s="18" t="s">
        <v>26</v>
      </c>
    </row>
    <row r="8934" spans="1:21" ht="15" customHeight="1" x14ac:dyDescent="0.15">
      <c r="A8934" s="10" t="s">
        <v>8982</v>
      </c>
      <c r="B8934" s="11" t="s">
        <v>31</v>
      </c>
      <c r="C8934" s="11" t="s">
        <v>32</v>
      </c>
      <c r="D8934" s="12">
        <v>46088</v>
      </c>
      <c r="E8934" s="11">
        <v>4631</v>
      </c>
      <c r="F8934" s="11" t="s">
        <v>33</v>
      </c>
      <c r="G8934" s="13">
        <v>8100</v>
      </c>
      <c r="H8934" s="14">
        <f t="shared" si="973"/>
        <v>37511100</v>
      </c>
      <c r="I8934" s="14">
        <f>IF(F8934="GHS",H8934,H8934*Assumptions!$B$4)</f>
        <v>37511100</v>
      </c>
      <c r="J8934" s="15" t="str">
        <f>INDEX(Assumptions!$B$8:$B$12,MATCH(B8934,Assumptions!$A$8:$A$12,0))</f>
        <v>Weighted Average</v>
      </c>
      <c r="K8934" s="16">
        <f>G8934/(1-INDEX(Assumptions!$D$8:$D$12,MATCH(B8934,Assumptions!$A$8:$A$12,0)))</f>
        <v>11250</v>
      </c>
      <c r="L8934" s="16">
        <f t="shared" si="974"/>
        <v>243</v>
      </c>
      <c r="M8934" s="16">
        <f t="shared" si="975"/>
        <v>562.5</v>
      </c>
      <c r="N8934" s="14">
        <f>E8934*(K8934-L8934-M8934)*IF(F8934="GHS",1,Assumptions!$B$4)</f>
        <v>48368479.5</v>
      </c>
      <c r="O8934" s="15">
        <f t="shared" ca="1" si="976"/>
        <v>198</v>
      </c>
      <c r="P8934" s="15" t="str">
        <f t="shared" ca="1" si="977"/>
        <v>181-365d</v>
      </c>
      <c r="Q8934" s="17">
        <f ca="1">IF(P8934="0-90d",0,IF(P8934="91-180d",INDEX(Assumptions!$F$8:$F$12,MATCH(B8934,Assumptions!$A$8:$A$12,0)),IF(P8934="181-365d",INDEX(Assumptions!$G$8:$G$12,MATCH(B8934,Assumptions!$A$8:$A$12,0)),INDEX(Assumptions!$H$8:$H$12,MATCH(B8934,Assumptions!$A$8:$A$12,0)))))</f>
        <v>0.2</v>
      </c>
      <c r="R8934" s="14">
        <f t="shared" ca="1" si="978"/>
        <v>7502220</v>
      </c>
      <c r="S8934" s="14">
        <f t="shared" ca="1" si="979"/>
        <v>30008880</v>
      </c>
      <c r="T8934" s="11" t="s">
        <v>25</v>
      </c>
      <c r="U8934" s="18" t="s">
        <v>26</v>
      </c>
    </row>
    <row r="8935" spans="1:21" ht="15" customHeight="1" x14ac:dyDescent="0.15">
      <c r="A8935" s="10" t="s">
        <v>8983</v>
      </c>
      <c r="B8935" s="11" t="s">
        <v>22</v>
      </c>
      <c r="C8935" s="11" t="s">
        <v>23</v>
      </c>
      <c r="D8935" s="12">
        <v>46000</v>
      </c>
      <c r="E8935" s="11">
        <v>4569</v>
      </c>
      <c r="F8935" s="11" t="s">
        <v>24</v>
      </c>
      <c r="G8935" s="13">
        <v>13833.35</v>
      </c>
      <c r="H8935" s="14">
        <f t="shared" si="973"/>
        <v>63204576.149999999</v>
      </c>
      <c r="I8935" s="14">
        <f>IF(F8935="GHS",H8935,H8935*Assumptions!$B$4)</f>
        <v>682609422.42000008</v>
      </c>
      <c r="J8935" s="15" t="str">
        <f>INDEX(Assumptions!$B$8:$B$12,MATCH(B8935,Assumptions!$A$8:$A$12,0))</f>
        <v>FIFO</v>
      </c>
      <c r="K8935" s="16">
        <f>G8935/(1-INDEX(Assumptions!$D$8:$D$12,MATCH(B8935,Assumptions!$A$8:$A$12,0)))</f>
        <v>16869.939024390242</v>
      </c>
      <c r="L8935" s="16">
        <f t="shared" si="974"/>
        <v>415.00049999999999</v>
      </c>
      <c r="M8935" s="16">
        <f t="shared" si="975"/>
        <v>843.49695121951208</v>
      </c>
      <c r="N8935" s="14">
        <f>E8935*(K8935-L8935-M8935)*IF(F8935="GHS",1,Assumptions!$B$4)</f>
        <v>770349706.71642435</v>
      </c>
      <c r="O8935" s="15">
        <f t="shared" ca="1" si="976"/>
        <v>286</v>
      </c>
      <c r="P8935" s="15" t="str">
        <f t="shared" ca="1" si="977"/>
        <v>181-365d</v>
      </c>
      <c r="Q8935" s="17">
        <f ca="1">IF(P8935="0-90d",0,IF(P8935="91-180d",INDEX(Assumptions!$F$8:$F$12,MATCH(B8935,Assumptions!$A$8:$A$12,0)),IF(P8935="181-365d",INDEX(Assumptions!$G$8:$G$12,MATCH(B8935,Assumptions!$A$8:$A$12,0)),INDEX(Assumptions!$H$8:$H$12,MATCH(B8935,Assumptions!$A$8:$A$12,0)))))</f>
        <v>0.15</v>
      </c>
      <c r="R8935" s="14">
        <f t="shared" ca="1" si="978"/>
        <v>102391413.36300001</v>
      </c>
      <c r="S8935" s="14">
        <f t="shared" ca="1" si="979"/>
        <v>580218009.05700004</v>
      </c>
      <c r="T8935" s="11" t="s">
        <v>25</v>
      </c>
      <c r="U8935" s="18" t="s">
        <v>26</v>
      </c>
    </row>
    <row r="8936" spans="1:21" ht="15" customHeight="1" x14ac:dyDescent="0.15">
      <c r="A8936" s="10" t="s">
        <v>8984</v>
      </c>
      <c r="B8936" s="11" t="s">
        <v>28</v>
      </c>
      <c r="C8936" s="11" t="s">
        <v>55</v>
      </c>
      <c r="D8936" s="12">
        <v>45899</v>
      </c>
      <c r="E8936" s="11">
        <v>624</v>
      </c>
      <c r="F8936" s="11" t="s">
        <v>24</v>
      </c>
      <c r="G8936" s="13">
        <v>6127.82</v>
      </c>
      <c r="H8936" s="14">
        <f t="shared" si="973"/>
        <v>3823759.6799999997</v>
      </c>
      <c r="I8936" s="14">
        <f>IF(F8936="GHS",H8936,H8936*Assumptions!$B$4)</f>
        <v>41296604.544</v>
      </c>
      <c r="J8936" s="15" t="str">
        <f>INDEX(Assumptions!$B$8:$B$12,MATCH(B8936,Assumptions!$A$8:$A$12,0))</f>
        <v>Fair Value Less Costs to Sell</v>
      </c>
      <c r="K8936" s="16">
        <f>G8936/(1-INDEX(Assumptions!$D$8:$D$12,MATCH(B8936,Assumptions!$A$8:$A$12,0)))</f>
        <v>6963.431818181818</v>
      </c>
      <c r="L8936" s="16">
        <f t="shared" si="974"/>
        <v>183.83459999999999</v>
      </c>
      <c r="M8936" s="16">
        <f t="shared" si="975"/>
        <v>348.17159090909092</v>
      </c>
      <c r="N8936" s="14">
        <f>E8936*(K8936-L8936-M8936)*IF(F8936="GHS",1,Assumptions!$B$4)</f>
        <v>43342663.587316364</v>
      </c>
      <c r="O8936" s="15">
        <f t="shared" ca="1" si="976"/>
        <v>387</v>
      </c>
      <c r="P8936" s="15" t="str">
        <f t="shared" ca="1" si="977"/>
        <v>365d+</v>
      </c>
      <c r="Q8936" s="17">
        <f ca="1">IF(P8936="0-90d",0,IF(P8936="91-180d",INDEX(Assumptions!$F$8:$F$12,MATCH(B8936,Assumptions!$A$8:$A$12,0)),IF(P8936="181-365d",INDEX(Assumptions!$G$8:$G$12,MATCH(B8936,Assumptions!$A$8:$A$12,0)),INDEX(Assumptions!$H$8:$H$12,MATCH(B8936,Assumptions!$A$8:$A$12,0)))))</f>
        <v>0.4</v>
      </c>
      <c r="R8936" s="14">
        <f t="shared" ca="1" si="978"/>
        <v>16518641.817600001</v>
      </c>
      <c r="S8936" s="14">
        <f t="shared" ca="1" si="979"/>
        <v>24777962.726399999</v>
      </c>
      <c r="T8936" s="11" t="s">
        <v>25</v>
      </c>
      <c r="U8936" s="18" t="s">
        <v>26</v>
      </c>
    </row>
    <row r="8937" spans="1:21" ht="15" customHeight="1" x14ac:dyDescent="0.15">
      <c r="A8937" s="10" t="s">
        <v>8985</v>
      </c>
      <c r="B8937" s="11" t="s">
        <v>22</v>
      </c>
      <c r="C8937" s="11" t="s">
        <v>81</v>
      </c>
      <c r="D8937" s="12">
        <v>45750</v>
      </c>
      <c r="E8937" s="11">
        <v>4157</v>
      </c>
      <c r="F8937" s="11" t="s">
        <v>24</v>
      </c>
      <c r="G8937" s="13">
        <v>61331.09</v>
      </c>
      <c r="H8937" s="14">
        <f t="shared" si="973"/>
        <v>254953341.13</v>
      </c>
      <c r="I8937" s="14">
        <f>IF(F8937="GHS",H8937,H8937*Assumptions!$B$4)</f>
        <v>2753496084.204</v>
      </c>
      <c r="J8937" s="15" t="str">
        <f>INDEX(Assumptions!$B$8:$B$12,MATCH(B8937,Assumptions!$A$8:$A$12,0))</f>
        <v>FIFO</v>
      </c>
      <c r="K8937" s="16">
        <f>G8937/(1-INDEX(Assumptions!$D$8:$D$12,MATCH(B8937,Assumptions!$A$8:$A$12,0)))</f>
        <v>74794.012195121948</v>
      </c>
      <c r="L8937" s="16">
        <f t="shared" si="974"/>
        <v>1839.9326999999998</v>
      </c>
      <c r="M8937" s="16">
        <f t="shared" si="975"/>
        <v>3739.7006097560975</v>
      </c>
      <c r="N8937" s="14">
        <f>E8937*(K8937-L8937-M8937)*IF(F8937="GHS",1,Assumptions!$B$4)</f>
        <v>3107421068.6858311</v>
      </c>
      <c r="O8937" s="15">
        <f t="shared" ca="1" si="976"/>
        <v>536</v>
      </c>
      <c r="P8937" s="15" t="str">
        <f t="shared" ca="1" si="977"/>
        <v>365d+</v>
      </c>
      <c r="Q8937" s="17">
        <f ca="1">IF(P8937="0-90d",0,IF(P8937="91-180d",INDEX(Assumptions!$F$8:$F$12,MATCH(B8937,Assumptions!$A$8:$A$12,0)),IF(P8937="181-365d",INDEX(Assumptions!$G$8:$G$12,MATCH(B8937,Assumptions!$A$8:$A$12,0)),INDEX(Assumptions!$H$8:$H$12,MATCH(B8937,Assumptions!$A$8:$A$12,0)))))</f>
        <v>0.5</v>
      </c>
      <c r="R8937" s="14">
        <f t="shared" ca="1" si="978"/>
        <v>1376748042.102</v>
      </c>
      <c r="S8937" s="14">
        <f t="shared" ca="1" si="979"/>
        <v>1376748042.102</v>
      </c>
      <c r="T8937" s="11" t="s">
        <v>25</v>
      </c>
      <c r="U8937" s="18" t="s">
        <v>26</v>
      </c>
    </row>
    <row r="8938" spans="1:21" ht="15" customHeight="1" x14ac:dyDescent="0.15">
      <c r="A8938" s="10" t="s">
        <v>8986</v>
      </c>
      <c r="B8938" s="11" t="s">
        <v>31</v>
      </c>
      <c r="C8938" s="11" t="s">
        <v>76</v>
      </c>
      <c r="D8938" s="12">
        <v>45930</v>
      </c>
      <c r="E8938" s="11">
        <v>1039</v>
      </c>
      <c r="F8938" s="11" t="s">
        <v>33</v>
      </c>
      <c r="G8938" s="13">
        <v>2701.06</v>
      </c>
      <c r="H8938" s="14">
        <f t="shared" si="973"/>
        <v>2806401.34</v>
      </c>
      <c r="I8938" s="14">
        <f>IF(F8938="GHS",H8938,H8938*Assumptions!$B$4)</f>
        <v>2806401.34</v>
      </c>
      <c r="J8938" s="15" t="str">
        <f>INDEX(Assumptions!$B$8:$B$12,MATCH(B8938,Assumptions!$A$8:$A$12,0))</f>
        <v>Weighted Average</v>
      </c>
      <c r="K8938" s="16">
        <f>G8938/(1-INDEX(Assumptions!$D$8:$D$12,MATCH(B8938,Assumptions!$A$8:$A$12,0)))</f>
        <v>3751.4722222222222</v>
      </c>
      <c r="L8938" s="16">
        <f t="shared" si="974"/>
        <v>81.03179999999999</v>
      </c>
      <c r="M8938" s="16">
        <f t="shared" si="975"/>
        <v>187.57361111111112</v>
      </c>
      <c r="N8938" s="14">
        <f>E8938*(K8938-L8938-M8938)*IF(F8938="GHS",1,Assumptions!$B$4)</f>
        <v>3618698.6167444442</v>
      </c>
      <c r="O8938" s="15">
        <f t="shared" ca="1" si="976"/>
        <v>356</v>
      </c>
      <c r="P8938" s="15" t="str">
        <f t="shared" ca="1" si="977"/>
        <v>181-365d</v>
      </c>
      <c r="Q8938" s="17">
        <f ca="1">IF(P8938="0-90d",0,IF(P8938="91-180d",INDEX(Assumptions!$F$8:$F$12,MATCH(B8938,Assumptions!$A$8:$A$12,0)),IF(P8938="181-365d",INDEX(Assumptions!$G$8:$G$12,MATCH(B8938,Assumptions!$A$8:$A$12,0)),INDEX(Assumptions!$H$8:$H$12,MATCH(B8938,Assumptions!$A$8:$A$12,0)))))</f>
        <v>0.2</v>
      </c>
      <c r="R8938" s="14">
        <f t="shared" ca="1" si="978"/>
        <v>561280.26800000004</v>
      </c>
      <c r="S8938" s="14">
        <f t="shared" ca="1" si="979"/>
        <v>2245121.0719999997</v>
      </c>
      <c r="T8938" s="11" t="s">
        <v>25</v>
      </c>
      <c r="U8938" s="18" t="s">
        <v>36</v>
      </c>
    </row>
    <row r="8939" spans="1:21" ht="15" customHeight="1" x14ac:dyDescent="0.15">
      <c r="A8939" s="10" t="s">
        <v>8987</v>
      </c>
      <c r="B8939" s="11" t="s">
        <v>31</v>
      </c>
      <c r="C8939" s="11" t="s">
        <v>32</v>
      </c>
      <c r="D8939" s="12">
        <v>45924</v>
      </c>
      <c r="E8939" s="11">
        <v>2037</v>
      </c>
      <c r="F8939" s="11" t="s">
        <v>33</v>
      </c>
      <c r="G8939" s="13">
        <v>2054.12</v>
      </c>
      <c r="H8939" s="14">
        <f t="shared" si="973"/>
        <v>4184242.44</v>
      </c>
      <c r="I8939" s="14">
        <f>IF(F8939="GHS",H8939,H8939*Assumptions!$B$4)</f>
        <v>4184242.44</v>
      </c>
      <c r="J8939" s="15" t="str">
        <f>INDEX(Assumptions!$B$8:$B$12,MATCH(B8939,Assumptions!$A$8:$A$12,0))</f>
        <v>Weighted Average</v>
      </c>
      <c r="K8939" s="16">
        <f>G8939/(1-INDEX(Assumptions!$D$8:$D$12,MATCH(B8939,Assumptions!$A$8:$A$12,0)))</f>
        <v>2852.9444444444443</v>
      </c>
      <c r="L8939" s="16">
        <f t="shared" si="974"/>
        <v>61.623599999999996</v>
      </c>
      <c r="M8939" s="16">
        <f t="shared" si="975"/>
        <v>142.64722222222221</v>
      </c>
      <c r="N8939" s="14">
        <f>E8939*(K8939-L8939-M8939)*IF(F8939="GHS",1,Assumptions!$B$4)</f>
        <v>5395348.1684666667</v>
      </c>
      <c r="O8939" s="15">
        <f t="shared" ca="1" si="976"/>
        <v>362</v>
      </c>
      <c r="P8939" s="15" t="str">
        <f t="shared" ca="1" si="977"/>
        <v>181-365d</v>
      </c>
      <c r="Q8939" s="17">
        <f ca="1">IF(P8939="0-90d",0,IF(P8939="91-180d",INDEX(Assumptions!$F$8:$F$12,MATCH(B8939,Assumptions!$A$8:$A$12,0)),IF(P8939="181-365d",INDEX(Assumptions!$G$8:$G$12,MATCH(B8939,Assumptions!$A$8:$A$12,0)),INDEX(Assumptions!$H$8:$H$12,MATCH(B8939,Assumptions!$A$8:$A$12,0)))))</f>
        <v>0.2</v>
      </c>
      <c r="R8939" s="14">
        <f t="shared" ca="1" si="978"/>
        <v>836848.48800000001</v>
      </c>
      <c r="S8939" s="14">
        <f t="shared" ca="1" si="979"/>
        <v>3347393.952</v>
      </c>
      <c r="T8939" s="11" t="s">
        <v>25</v>
      </c>
      <c r="U8939" s="18" t="s">
        <v>26</v>
      </c>
    </row>
    <row r="8940" spans="1:21" ht="15" customHeight="1" x14ac:dyDescent="0.15">
      <c r="A8940" s="10" t="s">
        <v>8988</v>
      </c>
      <c r="B8940" s="11" t="s">
        <v>41</v>
      </c>
      <c r="C8940" s="11" t="s">
        <v>49</v>
      </c>
      <c r="D8940" s="12">
        <v>45856</v>
      </c>
      <c r="E8940" s="11">
        <v>2100</v>
      </c>
      <c r="F8940" s="11" t="s">
        <v>33</v>
      </c>
      <c r="G8940" s="13">
        <v>270.57</v>
      </c>
      <c r="H8940" s="14">
        <f t="shared" si="973"/>
        <v>568197</v>
      </c>
      <c r="I8940" s="14">
        <f>IF(F8940="GHS",H8940,H8940*Assumptions!$B$4)</f>
        <v>568197</v>
      </c>
      <c r="J8940" s="15" t="str">
        <f>INDEX(Assumptions!$B$8:$B$12,MATCH(B8940,Assumptions!$A$8:$A$12,0))</f>
        <v>Weighted Average</v>
      </c>
      <c r="K8940" s="16">
        <f>G8940/(1-INDEX(Assumptions!$D$8:$D$12,MATCH(B8940,Assumptions!$A$8:$A$12,0)))</f>
        <v>416.26153846153846</v>
      </c>
      <c r="L8940" s="16">
        <f t="shared" si="974"/>
        <v>8.1170999999999989</v>
      </c>
      <c r="M8940" s="16">
        <f t="shared" si="975"/>
        <v>20.813076923076924</v>
      </c>
      <c r="N8940" s="14">
        <f>E8940*(K8940-L8940-M8940)*IF(F8940="GHS",1,Assumptions!$B$4)</f>
        <v>813395.85923076922</v>
      </c>
      <c r="O8940" s="15">
        <f t="shared" ca="1" si="976"/>
        <v>430</v>
      </c>
      <c r="P8940" s="15" t="str">
        <f t="shared" ca="1" si="977"/>
        <v>365d+</v>
      </c>
      <c r="Q8940" s="17">
        <f ca="1">IF(P8940="0-90d",0,IF(P8940="91-180d",INDEX(Assumptions!$F$8:$F$12,MATCH(B8940,Assumptions!$A$8:$A$12,0)),IF(P8940="181-365d",INDEX(Assumptions!$G$8:$G$12,MATCH(B8940,Assumptions!$A$8:$A$12,0)),INDEX(Assumptions!$H$8:$H$12,MATCH(B8940,Assumptions!$A$8:$A$12,0)))))</f>
        <v>0.8</v>
      </c>
      <c r="R8940" s="14">
        <f t="shared" ca="1" si="978"/>
        <v>454557.60000000003</v>
      </c>
      <c r="S8940" s="14">
        <f t="shared" ca="1" si="979"/>
        <v>113639.39999999997</v>
      </c>
      <c r="T8940" s="11" t="s">
        <v>25</v>
      </c>
      <c r="U8940" s="18" t="s">
        <v>26</v>
      </c>
    </row>
    <row r="8941" spans="1:21" ht="15" customHeight="1" x14ac:dyDescent="0.15">
      <c r="A8941" s="10" t="s">
        <v>8989</v>
      </c>
      <c r="B8941" s="11" t="s">
        <v>46</v>
      </c>
      <c r="C8941" s="11" t="s">
        <v>52</v>
      </c>
      <c r="D8941" s="12">
        <v>45815</v>
      </c>
      <c r="E8941" s="11">
        <v>1256</v>
      </c>
      <c r="F8941" s="11" t="s">
        <v>33</v>
      </c>
      <c r="G8941" s="13">
        <v>633553.46</v>
      </c>
      <c r="H8941" s="14">
        <f t="shared" si="973"/>
        <v>795743145.75999999</v>
      </c>
      <c r="I8941" s="14">
        <f>IF(F8941="GHS",H8941,H8941*Assumptions!$B$4)</f>
        <v>795743145.75999999</v>
      </c>
      <c r="J8941" s="15" t="str">
        <f>INDEX(Assumptions!$B$8:$B$12,MATCH(B8941,Assumptions!$A$8:$A$12,0))</f>
        <v>Specific Identification</v>
      </c>
      <c r="K8941" s="16">
        <f>G8941/(1-INDEX(Assumptions!$D$8:$D$12,MATCH(B8941,Assumptions!$A$8:$A$12,0)))</f>
        <v>812248.02564102551</v>
      </c>
      <c r="L8941" s="16">
        <f t="shared" si="974"/>
        <v>19006.603799999997</v>
      </c>
      <c r="M8941" s="16">
        <f t="shared" si="975"/>
        <v>40612.40128205128</v>
      </c>
      <c r="N8941" s="14">
        <f>E8941*(K8941-L8941-M8941)*IF(F8941="GHS",1,Assumptions!$B$4)</f>
        <v>945302049.82207167</v>
      </c>
      <c r="O8941" s="15">
        <f t="shared" ca="1" si="976"/>
        <v>471</v>
      </c>
      <c r="P8941" s="15" t="str">
        <f t="shared" ca="1" si="977"/>
        <v>365d+</v>
      </c>
      <c r="Q8941" s="17">
        <f ca="1">IF(P8941="0-90d",0,IF(P8941="91-180d",INDEX(Assumptions!$F$8:$F$12,MATCH(B8941,Assumptions!$A$8:$A$12,0)),IF(P8941="181-365d",INDEX(Assumptions!$G$8:$G$12,MATCH(B8941,Assumptions!$A$8:$A$12,0)),INDEX(Assumptions!$H$8:$H$12,MATCH(B8941,Assumptions!$A$8:$A$12,0)))))</f>
        <v>0.15</v>
      </c>
      <c r="R8941" s="14">
        <f t="shared" ca="1" si="978"/>
        <v>119361471.86399999</v>
      </c>
      <c r="S8941" s="14">
        <f t="shared" ca="1" si="979"/>
        <v>676381673.89600003</v>
      </c>
      <c r="T8941" s="11" t="s">
        <v>50</v>
      </c>
      <c r="U8941" s="18" t="s">
        <v>26</v>
      </c>
    </row>
    <row r="8942" spans="1:21" ht="15" customHeight="1" x14ac:dyDescent="0.15">
      <c r="A8942" s="10" t="s">
        <v>8990</v>
      </c>
      <c r="B8942" s="11" t="s">
        <v>31</v>
      </c>
      <c r="C8942" s="11" t="s">
        <v>32</v>
      </c>
      <c r="D8942" s="12">
        <v>46093</v>
      </c>
      <c r="E8942" s="11">
        <v>4046</v>
      </c>
      <c r="F8942" s="11" t="s">
        <v>33</v>
      </c>
      <c r="G8942" s="13">
        <v>3686.24</v>
      </c>
      <c r="H8942" s="14">
        <f t="shared" si="973"/>
        <v>14914527.039999999</v>
      </c>
      <c r="I8942" s="14">
        <f>IF(F8942="GHS",H8942,H8942*Assumptions!$B$4)</f>
        <v>14914527.039999999</v>
      </c>
      <c r="J8942" s="15" t="str">
        <f>INDEX(Assumptions!$B$8:$B$12,MATCH(B8942,Assumptions!$A$8:$A$12,0))</f>
        <v>Weighted Average</v>
      </c>
      <c r="K8942" s="16">
        <f>G8942/(1-INDEX(Assumptions!$D$8:$D$12,MATCH(B8942,Assumptions!$A$8:$A$12,0)))</f>
        <v>5119.7777777777774</v>
      </c>
      <c r="L8942" s="16">
        <f t="shared" si="974"/>
        <v>110.5872</v>
      </c>
      <c r="M8942" s="16">
        <f t="shared" si="975"/>
        <v>255.98888888888888</v>
      </c>
      <c r="N8942" s="14">
        <f>E8942*(K8942-L8942-M8942)*IF(F8942="GHS",1,Assumptions!$B$4)</f>
        <v>19231454.033244442</v>
      </c>
      <c r="O8942" s="15">
        <f t="shared" ca="1" si="976"/>
        <v>193</v>
      </c>
      <c r="P8942" s="15" t="str">
        <f t="shared" ca="1" si="977"/>
        <v>181-365d</v>
      </c>
      <c r="Q8942" s="17">
        <f ca="1">IF(P8942="0-90d",0,IF(P8942="91-180d",INDEX(Assumptions!$F$8:$F$12,MATCH(B8942,Assumptions!$A$8:$A$12,0)),IF(P8942="181-365d",INDEX(Assumptions!$G$8:$G$12,MATCH(B8942,Assumptions!$A$8:$A$12,0)),INDEX(Assumptions!$H$8:$H$12,MATCH(B8942,Assumptions!$A$8:$A$12,0)))))</f>
        <v>0.2</v>
      </c>
      <c r="R8942" s="14">
        <f t="shared" ca="1" si="978"/>
        <v>2982905.4079999998</v>
      </c>
      <c r="S8942" s="14">
        <f t="shared" ca="1" si="979"/>
        <v>11931621.631999999</v>
      </c>
      <c r="T8942" s="11" t="s">
        <v>25</v>
      </c>
      <c r="U8942" s="18" t="s">
        <v>26</v>
      </c>
    </row>
    <row r="8943" spans="1:21" ht="15" customHeight="1" x14ac:dyDescent="0.15">
      <c r="A8943" s="10" t="s">
        <v>8991</v>
      </c>
      <c r="B8943" s="11" t="s">
        <v>31</v>
      </c>
      <c r="C8943" s="11" t="s">
        <v>32</v>
      </c>
      <c r="D8943" s="12">
        <v>45796</v>
      </c>
      <c r="E8943" s="11">
        <v>587</v>
      </c>
      <c r="F8943" s="11" t="s">
        <v>33</v>
      </c>
      <c r="G8943" s="13">
        <v>1600.18</v>
      </c>
      <c r="H8943" s="14">
        <f t="shared" si="973"/>
        <v>939305.66</v>
      </c>
      <c r="I8943" s="14">
        <f>IF(F8943="GHS",H8943,H8943*Assumptions!$B$4)</f>
        <v>939305.66</v>
      </c>
      <c r="J8943" s="15" t="str">
        <f>INDEX(Assumptions!$B$8:$B$12,MATCH(B8943,Assumptions!$A$8:$A$12,0))</f>
        <v>Weighted Average</v>
      </c>
      <c r="K8943" s="16">
        <f>G8943/(1-INDEX(Assumptions!$D$8:$D$12,MATCH(B8943,Assumptions!$A$8:$A$12,0)))</f>
        <v>2222.4722222222222</v>
      </c>
      <c r="L8943" s="16">
        <f t="shared" si="974"/>
        <v>48.005400000000002</v>
      </c>
      <c r="M8943" s="16">
        <f t="shared" si="975"/>
        <v>111.12361111111112</v>
      </c>
      <c r="N8943" s="14">
        <f>E8943*(K8943-L8943-M8943)*IF(F8943="GHS",1,Assumptions!$B$4)</f>
        <v>1211182.4649222221</v>
      </c>
      <c r="O8943" s="15">
        <f t="shared" ca="1" si="976"/>
        <v>490</v>
      </c>
      <c r="P8943" s="15" t="str">
        <f t="shared" ca="1" si="977"/>
        <v>365d+</v>
      </c>
      <c r="Q8943" s="17">
        <f ca="1">IF(P8943="0-90d",0,IF(P8943="91-180d",INDEX(Assumptions!$F$8:$F$12,MATCH(B8943,Assumptions!$A$8:$A$12,0)),IF(P8943="181-365d",INDEX(Assumptions!$G$8:$G$12,MATCH(B8943,Assumptions!$A$8:$A$12,0)),INDEX(Assumptions!$H$8:$H$12,MATCH(B8943,Assumptions!$A$8:$A$12,0)))))</f>
        <v>0.6</v>
      </c>
      <c r="R8943" s="14">
        <f t="shared" ca="1" si="978"/>
        <v>563583.39599999995</v>
      </c>
      <c r="S8943" s="14">
        <f t="shared" ca="1" si="979"/>
        <v>375722.26400000008</v>
      </c>
      <c r="T8943" s="11" t="s">
        <v>25</v>
      </c>
      <c r="U8943" s="18" t="s">
        <v>26</v>
      </c>
    </row>
    <row r="8944" spans="1:21" ht="15" customHeight="1" x14ac:dyDescent="0.15">
      <c r="A8944" s="10" t="s">
        <v>8992</v>
      </c>
      <c r="B8944" s="11" t="s">
        <v>41</v>
      </c>
      <c r="C8944" s="11" t="s">
        <v>49</v>
      </c>
      <c r="D8944" s="12">
        <v>45936</v>
      </c>
      <c r="E8944" s="11">
        <v>2105</v>
      </c>
      <c r="F8944" s="11" t="s">
        <v>33</v>
      </c>
      <c r="G8944" s="13">
        <v>448.22</v>
      </c>
      <c r="H8944" s="14">
        <f t="shared" si="973"/>
        <v>943503.10000000009</v>
      </c>
      <c r="I8944" s="14">
        <f>IF(F8944="GHS",H8944,H8944*Assumptions!$B$4)</f>
        <v>943503.10000000009</v>
      </c>
      <c r="J8944" s="15" t="str">
        <f>INDEX(Assumptions!$B$8:$B$12,MATCH(B8944,Assumptions!$A$8:$A$12,0))</f>
        <v>Weighted Average</v>
      </c>
      <c r="K8944" s="16">
        <f>G8944/(1-INDEX(Assumptions!$D$8:$D$12,MATCH(B8944,Assumptions!$A$8:$A$12,0)))</f>
        <v>689.56923076923078</v>
      </c>
      <c r="L8944" s="16">
        <f t="shared" si="974"/>
        <v>13.4466</v>
      </c>
      <c r="M8944" s="16">
        <f t="shared" si="975"/>
        <v>34.478461538461538</v>
      </c>
      <c r="N8944" s="14">
        <f>E8944*(K8944-L8944-M8944)*IF(F8944="GHS",1,Assumptions!$B$4)</f>
        <v>1350660.9762307694</v>
      </c>
      <c r="O8944" s="15">
        <f t="shared" ca="1" si="976"/>
        <v>350</v>
      </c>
      <c r="P8944" s="15" t="str">
        <f t="shared" ca="1" si="977"/>
        <v>181-365d</v>
      </c>
      <c r="Q8944" s="17">
        <f ca="1">IF(P8944="0-90d",0,IF(P8944="91-180d",INDEX(Assumptions!$F$8:$F$12,MATCH(B8944,Assumptions!$A$8:$A$12,0)),IF(P8944="181-365d",INDEX(Assumptions!$G$8:$G$12,MATCH(B8944,Assumptions!$A$8:$A$12,0)),INDEX(Assumptions!$H$8:$H$12,MATCH(B8944,Assumptions!$A$8:$A$12,0)))))</f>
        <v>0.35</v>
      </c>
      <c r="R8944" s="14">
        <f t="shared" ca="1" si="978"/>
        <v>330226.08500000002</v>
      </c>
      <c r="S8944" s="14">
        <f t="shared" ca="1" si="979"/>
        <v>613277.01500000013</v>
      </c>
      <c r="T8944" s="11" t="s">
        <v>25</v>
      </c>
      <c r="U8944" s="18" t="s">
        <v>36</v>
      </c>
    </row>
    <row r="8945" spans="1:21" ht="15" customHeight="1" x14ac:dyDescent="0.15">
      <c r="A8945" s="10" t="s">
        <v>8993</v>
      </c>
      <c r="B8945" s="11" t="s">
        <v>41</v>
      </c>
      <c r="C8945" s="11" t="s">
        <v>49</v>
      </c>
      <c r="D8945" s="12">
        <v>46194</v>
      </c>
      <c r="E8945" s="11">
        <v>1896</v>
      </c>
      <c r="F8945" s="11" t="s">
        <v>33</v>
      </c>
      <c r="G8945" s="13">
        <v>502.78</v>
      </c>
      <c r="H8945" s="14">
        <f t="shared" si="973"/>
        <v>953270.88</v>
      </c>
      <c r="I8945" s="14">
        <f>IF(F8945="GHS",H8945,H8945*Assumptions!$B$4)</f>
        <v>953270.88</v>
      </c>
      <c r="J8945" s="15" t="str">
        <f>INDEX(Assumptions!$B$8:$B$12,MATCH(B8945,Assumptions!$A$8:$A$12,0))</f>
        <v>Weighted Average</v>
      </c>
      <c r="K8945" s="16">
        <f>G8945/(1-INDEX(Assumptions!$D$8:$D$12,MATCH(B8945,Assumptions!$A$8:$A$12,0)))</f>
        <v>773.5076923076922</v>
      </c>
      <c r="L8945" s="16">
        <f t="shared" si="974"/>
        <v>15.083399999999999</v>
      </c>
      <c r="M8945" s="16">
        <f t="shared" si="975"/>
        <v>38.675384615384615</v>
      </c>
      <c r="N8945" s="14">
        <f>E8945*(K8945-L8945-M8945)*IF(F8945="GHS",1,Assumptions!$B$4)</f>
        <v>1364643.9289846153</v>
      </c>
      <c r="O8945" s="15">
        <f t="shared" ca="1" si="976"/>
        <v>92</v>
      </c>
      <c r="P8945" s="15" t="str">
        <f t="shared" ca="1" si="977"/>
        <v>91-180d</v>
      </c>
      <c r="Q8945" s="17">
        <f ca="1">IF(P8945="0-90d",0,IF(P8945="91-180d",INDEX(Assumptions!$F$8:$F$12,MATCH(B8945,Assumptions!$A$8:$A$12,0)),IF(P8945="181-365d",INDEX(Assumptions!$G$8:$G$12,MATCH(B8945,Assumptions!$A$8:$A$12,0)),INDEX(Assumptions!$H$8:$H$12,MATCH(B8945,Assumptions!$A$8:$A$12,0)))))</f>
        <v>0.1</v>
      </c>
      <c r="R8945" s="14">
        <f t="shared" ca="1" si="978"/>
        <v>95327.088000000003</v>
      </c>
      <c r="S8945" s="14">
        <f t="shared" ca="1" si="979"/>
        <v>857943.79200000002</v>
      </c>
      <c r="T8945" s="11" t="s">
        <v>25</v>
      </c>
      <c r="U8945" s="18" t="s">
        <v>26</v>
      </c>
    </row>
    <row r="8946" spans="1:21" ht="15" customHeight="1" x14ac:dyDescent="0.15">
      <c r="A8946" s="10" t="s">
        <v>8994</v>
      </c>
      <c r="B8946" s="11" t="s">
        <v>31</v>
      </c>
      <c r="C8946" s="11" t="s">
        <v>32</v>
      </c>
      <c r="D8946" s="12">
        <v>45744</v>
      </c>
      <c r="E8946" s="11">
        <v>3081</v>
      </c>
      <c r="F8946" s="11" t="s">
        <v>33</v>
      </c>
      <c r="G8946" s="13">
        <v>2745.96</v>
      </c>
      <c r="H8946" s="14">
        <f t="shared" si="973"/>
        <v>8460302.7599999998</v>
      </c>
      <c r="I8946" s="14">
        <f>IF(F8946="GHS",H8946,H8946*Assumptions!$B$4)</f>
        <v>8460302.7599999998</v>
      </c>
      <c r="J8946" s="15" t="str">
        <f>INDEX(Assumptions!$B$8:$B$12,MATCH(B8946,Assumptions!$A$8:$A$12,0))</f>
        <v>Weighted Average</v>
      </c>
      <c r="K8946" s="16">
        <f>G8946/(1-INDEX(Assumptions!$D$8:$D$12,MATCH(B8946,Assumptions!$A$8:$A$12,0)))</f>
        <v>3813.8333333333335</v>
      </c>
      <c r="L8946" s="16">
        <f t="shared" si="974"/>
        <v>82.378799999999998</v>
      </c>
      <c r="M8946" s="16">
        <f t="shared" si="975"/>
        <v>190.69166666666669</v>
      </c>
      <c r="N8946" s="14">
        <f>E8946*(K8946-L8946-M8946)*IF(F8946="GHS",1,Assumptions!$B$4)</f>
        <v>10909090.392200001</v>
      </c>
      <c r="O8946" s="15">
        <f t="shared" ca="1" si="976"/>
        <v>542</v>
      </c>
      <c r="P8946" s="15" t="str">
        <f t="shared" ca="1" si="977"/>
        <v>365d+</v>
      </c>
      <c r="Q8946" s="17">
        <f ca="1">IF(P8946="0-90d",0,IF(P8946="91-180d",INDEX(Assumptions!$F$8:$F$12,MATCH(B8946,Assumptions!$A$8:$A$12,0)),IF(P8946="181-365d",INDEX(Assumptions!$G$8:$G$12,MATCH(B8946,Assumptions!$A$8:$A$12,0)),INDEX(Assumptions!$H$8:$H$12,MATCH(B8946,Assumptions!$A$8:$A$12,0)))))</f>
        <v>0.6</v>
      </c>
      <c r="R8946" s="14">
        <f t="shared" ca="1" si="978"/>
        <v>5076181.6559999995</v>
      </c>
      <c r="S8946" s="14">
        <f t="shared" ca="1" si="979"/>
        <v>3384121.1040000003</v>
      </c>
      <c r="T8946" s="11" t="s">
        <v>25</v>
      </c>
      <c r="U8946" s="18" t="s">
        <v>26</v>
      </c>
    </row>
    <row r="8947" spans="1:21" ht="15" customHeight="1" x14ac:dyDescent="0.15">
      <c r="A8947" s="10" t="s">
        <v>8995</v>
      </c>
      <c r="B8947" s="11" t="s">
        <v>31</v>
      </c>
      <c r="C8947" s="11" t="s">
        <v>32</v>
      </c>
      <c r="D8947" s="12">
        <v>45824</v>
      </c>
      <c r="E8947" s="11">
        <v>1199</v>
      </c>
      <c r="F8947" s="11" t="s">
        <v>33</v>
      </c>
      <c r="G8947" s="13">
        <v>3231.46</v>
      </c>
      <c r="H8947" s="14">
        <f t="shared" si="973"/>
        <v>3874520.54</v>
      </c>
      <c r="I8947" s="14">
        <f>IF(F8947="GHS",H8947,H8947*Assumptions!$B$4)</f>
        <v>3874520.54</v>
      </c>
      <c r="J8947" s="15" t="str">
        <f>INDEX(Assumptions!$B$8:$B$12,MATCH(B8947,Assumptions!$A$8:$A$12,0))</f>
        <v>Weighted Average</v>
      </c>
      <c r="K8947" s="16">
        <f>G8947/(1-INDEX(Assumptions!$D$8:$D$12,MATCH(B8947,Assumptions!$A$8:$A$12,0)))</f>
        <v>4488.1388888888887</v>
      </c>
      <c r="L8947" s="16">
        <f t="shared" si="974"/>
        <v>96.943799999999996</v>
      </c>
      <c r="M8947" s="16">
        <f t="shared" si="975"/>
        <v>224.40694444444443</v>
      </c>
      <c r="N8947" s="14">
        <f>E8947*(K8947-L8947-M8947)*IF(F8947="GHS",1,Assumptions!$B$4)</f>
        <v>4995978.9851888893</v>
      </c>
      <c r="O8947" s="15">
        <f t="shared" ca="1" si="976"/>
        <v>462</v>
      </c>
      <c r="P8947" s="15" t="str">
        <f t="shared" ca="1" si="977"/>
        <v>365d+</v>
      </c>
      <c r="Q8947" s="17">
        <f ca="1">IF(P8947="0-90d",0,IF(P8947="91-180d",INDEX(Assumptions!$F$8:$F$12,MATCH(B8947,Assumptions!$A$8:$A$12,0)),IF(P8947="181-365d",INDEX(Assumptions!$G$8:$G$12,MATCH(B8947,Assumptions!$A$8:$A$12,0)),INDEX(Assumptions!$H$8:$H$12,MATCH(B8947,Assumptions!$A$8:$A$12,0)))))</f>
        <v>0.6</v>
      </c>
      <c r="R8947" s="14">
        <f t="shared" ca="1" si="978"/>
        <v>2324712.324</v>
      </c>
      <c r="S8947" s="14">
        <f t="shared" ca="1" si="979"/>
        <v>1549808.216</v>
      </c>
      <c r="T8947" s="11" t="s">
        <v>50</v>
      </c>
      <c r="U8947" s="18" t="s">
        <v>26</v>
      </c>
    </row>
    <row r="8948" spans="1:21" ht="15" customHeight="1" x14ac:dyDescent="0.15">
      <c r="A8948" s="10" t="s">
        <v>8996</v>
      </c>
      <c r="B8948" s="11" t="s">
        <v>22</v>
      </c>
      <c r="C8948" s="11" t="s">
        <v>23</v>
      </c>
      <c r="D8948" s="12">
        <v>46134</v>
      </c>
      <c r="E8948" s="11">
        <v>506</v>
      </c>
      <c r="F8948" s="11" t="s">
        <v>24</v>
      </c>
      <c r="G8948" s="13">
        <v>16536.04</v>
      </c>
      <c r="H8948" s="14">
        <f t="shared" si="973"/>
        <v>8367236.2400000002</v>
      </c>
      <c r="I8948" s="14">
        <f>IF(F8948="GHS",H8948,H8948*Assumptions!$B$4)</f>
        <v>90366151.392000005</v>
      </c>
      <c r="J8948" s="15" t="str">
        <f>INDEX(Assumptions!$B$8:$B$12,MATCH(B8948,Assumptions!$A$8:$A$12,0))</f>
        <v>FIFO</v>
      </c>
      <c r="K8948" s="16">
        <f>G8948/(1-INDEX(Assumptions!$D$8:$D$12,MATCH(B8948,Assumptions!$A$8:$A$12,0)))</f>
        <v>20165.90243902439</v>
      </c>
      <c r="L8948" s="16">
        <f t="shared" si="974"/>
        <v>496.08120000000002</v>
      </c>
      <c r="M8948" s="16">
        <f t="shared" si="975"/>
        <v>1008.2951219512196</v>
      </c>
      <c r="N8948" s="14">
        <f>E8948*(K8948-L8948-M8948)*IF(F8948="GHS",1,Assumptions!$B$4)</f>
        <v>101981507.92458148</v>
      </c>
      <c r="O8948" s="15">
        <f t="shared" ca="1" si="976"/>
        <v>152</v>
      </c>
      <c r="P8948" s="15" t="str">
        <f t="shared" ca="1" si="977"/>
        <v>91-180d</v>
      </c>
      <c r="Q8948" s="17">
        <f ca="1">IF(P8948="0-90d",0,IF(P8948="91-180d",INDEX(Assumptions!$F$8:$F$12,MATCH(B8948,Assumptions!$A$8:$A$12,0)),IF(P8948="181-365d",INDEX(Assumptions!$G$8:$G$12,MATCH(B8948,Assumptions!$A$8:$A$12,0)),INDEX(Assumptions!$H$8:$H$12,MATCH(B8948,Assumptions!$A$8:$A$12,0)))))</f>
        <v>0.03</v>
      </c>
      <c r="R8948" s="14">
        <f t="shared" ca="1" si="978"/>
        <v>2710984.5417599999</v>
      </c>
      <c r="S8948" s="14">
        <f t="shared" ca="1" si="979"/>
        <v>87655166.850240007</v>
      </c>
      <c r="T8948" s="11" t="s">
        <v>50</v>
      </c>
      <c r="U8948" s="18" t="s">
        <v>26</v>
      </c>
    </row>
    <row r="8949" spans="1:21" ht="15" customHeight="1" x14ac:dyDescent="0.15">
      <c r="A8949" s="10" t="s">
        <v>8997</v>
      </c>
      <c r="B8949" s="11" t="s">
        <v>41</v>
      </c>
      <c r="C8949" s="11" t="s">
        <v>115</v>
      </c>
      <c r="D8949" s="12">
        <v>45933</v>
      </c>
      <c r="E8949" s="11">
        <v>4525</v>
      </c>
      <c r="F8949" s="11" t="s">
        <v>33</v>
      </c>
      <c r="G8949" s="13">
        <v>223.87</v>
      </c>
      <c r="H8949" s="14">
        <f t="shared" si="973"/>
        <v>1013011.75</v>
      </c>
      <c r="I8949" s="14">
        <f>IF(F8949="GHS",H8949,H8949*Assumptions!$B$4)</f>
        <v>1013011.75</v>
      </c>
      <c r="J8949" s="15" t="str">
        <f>INDEX(Assumptions!$B$8:$B$12,MATCH(B8949,Assumptions!$A$8:$A$12,0))</f>
        <v>Weighted Average</v>
      </c>
      <c r="K8949" s="16">
        <f>G8949/(1-INDEX(Assumptions!$D$8:$D$12,MATCH(B8949,Assumptions!$A$8:$A$12,0)))</f>
        <v>344.4153846153846</v>
      </c>
      <c r="L8949" s="16">
        <f t="shared" si="974"/>
        <v>6.7161</v>
      </c>
      <c r="M8949" s="16">
        <f t="shared" si="975"/>
        <v>17.220769230769232</v>
      </c>
      <c r="N8949" s="14">
        <f>E8949*(K8949-L8949-M8949)*IF(F8949="GHS",1,Assumptions!$B$4)</f>
        <v>1450165.2821153845</v>
      </c>
      <c r="O8949" s="15">
        <f t="shared" ca="1" si="976"/>
        <v>353</v>
      </c>
      <c r="P8949" s="15" t="str">
        <f t="shared" ca="1" si="977"/>
        <v>181-365d</v>
      </c>
      <c r="Q8949" s="17">
        <f ca="1">IF(P8949="0-90d",0,IF(P8949="91-180d",INDEX(Assumptions!$F$8:$F$12,MATCH(B8949,Assumptions!$A$8:$A$12,0)),IF(P8949="181-365d",INDEX(Assumptions!$G$8:$G$12,MATCH(B8949,Assumptions!$A$8:$A$12,0)),INDEX(Assumptions!$H$8:$H$12,MATCH(B8949,Assumptions!$A$8:$A$12,0)))))</f>
        <v>0.35</v>
      </c>
      <c r="R8949" s="14">
        <f t="shared" ca="1" si="978"/>
        <v>354554.11249999999</v>
      </c>
      <c r="S8949" s="14">
        <f t="shared" ca="1" si="979"/>
        <v>658457.63749999995</v>
      </c>
      <c r="T8949" s="11" t="s">
        <v>25</v>
      </c>
      <c r="U8949" s="18" t="s">
        <v>26</v>
      </c>
    </row>
    <row r="8950" spans="1:21" ht="15" customHeight="1" x14ac:dyDescent="0.15">
      <c r="A8950" s="10" t="s">
        <v>8998</v>
      </c>
      <c r="B8950" s="11" t="s">
        <v>31</v>
      </c>
      <c r="C8950" s="11" t="s">
        <v>32</v>
      </c>
      <c r="D8950" s="12">
        <v>46215</v>
      </c>
      <c r="E8950" s="11">
        <v>2223</v>
      </c>
      <c r="F8950" s="11" t="s">
        <v>33</v>
      </c>
      <c r="G8950" s="13">
        <v>1690.21</v>
      </c>
      <c r="H8950" s="14">
        <f t="shared" si="973"/>
        <v>3757336.83</v>
      </c>
      <c r="I8950" s="14">
        <f>IF(F8950="GHS",H8950,H8950*Assumptions!$B$4)</f>
        <v>3757336.83</v>
      </c>
      <c r="J8950" s="15" t="str">
        <f>INDEX(Assumptions!$B$8:$B$12,MATCH(B8950,Assumptions!$A$8:$A$12,0))</f>
        <v>Weighted Average</v>
      </c>
      <c r="K8950" s="16">
        <f>G8950/(1-INDEX(Assumptions!$D$8:$D$12,MATCH(B8950,Assumptions!$A$8:$A$12,0)))</f>
        <v>2347.5138888888891</v>
      </c>
      <c r="L8950" s="16">
        <f t="shared" si="974"/>
        <v>50.706299999999999</v>
      </c>
      <c r="M8950" s="16">
        <f t="shared" si="975"/>
        <v>117.37569444444446</v>
      </c>
      <c r="N8950" s="14">
        <f>E8950*(K8950-L8950-M8950)*IF(F8950="GHS",1,Assumptions!$B$4)</f>
        <v>4844877.1013500011</v>
      </c>
      <c r="O8950" s="15">
        <f t="shared" ca="1" si="976"/>
        <v>71</v>
      </c>
      <c r="P8950" s="15" t="str">
        <f t="shared" ca="1" si="977"/>
        <v>0-90d</v>
      </c>
      <c r="Q8950" s="17">
        <f ca="1">IF(P8950="0-90d",0,IF(P8950="91-180d",INDEX(Assumptions!$F$8:$F$12,MATCH(B8950,Assumptions!$A$8:$A$12,0)),IF(P8950="181-365d",INDEX(Assumptions!$G$8:$G$12,MATCH(B8950,Assumptions!$A$8:$A$12,0)),INDEX(Assumptions!$H$8:$H$12,MATCH(B8950,Assumptions!$A$8:$A$12,0)))))</f>
        <v>0</v>
      </c>
      <c r="R8950" s="14">
        <f t="shared" ca="1" si="978"/>
        <v>0</v>
      </c>
      <c r="S8950" s="14">
        <f t="shared" ca="1" si="979"/>
        <v>3757336.83</v>
      </c>
      <c r="T8950" s="11" t="s">
        <v>25</v>
      </c>
      <c r="U8950" s="18" t="s">
        <v>36</v>
      </c>
    </row>
    <row r="8951" spans="1:21" ht="15" customHeight="1" x14ac:dyDescent="0.15">
      <c r="A8951" s="10" t="s">
        <v>8999</v>
      </c>
      <c r="B8951" s="11" t="s">
        <v>41</v>
      </c>
      <c r="C8951" s="11" t="s">
        <v>49</v>
      </c>
      <c r="D8951" s="12">
        <v>45956</v>
      </c>
      <c r="E8951" s="11">
        <v>625</v>
      </c>
      <c r="F8951" s="11" t="s">
        <v>33</v>
      </c>
      <c r="G8951" s="13">
        <v>281.7</v>
      </c>
      <c r="H8951" s="14">
        <f t="shared" si="973"/>
        <v>176062.5</v>
      </c>
      <c r="I8951" s="14">
        <f>IF(F8951="GHS",H8951,H8951*Assumptions!$B$4)</f>
        <v>176062.5</v>
      </c>
      <c r="J8951" s="15" t="str">
        <f>INDEX(Assumptions!$B$8:$B$12,MATCH(B8951,Assumptions!$A$8:$A$12,0))</f>
        <v>Weighted Average</v>
      </c>
      <c r="K8951" s="16">
        <f>G8951/(1-INDEX(Assumptions!$D$8:$D$12,MATCH(B8951,Assumptions!$A$8:$A$12,0)))</f>
        <v>433.38461538461536</v>
      </c>
      <c r="L8951" s="16">
        <f t="shared" si="974"/>
        <v>8.4509999999999987</v>
      </c>
      <c r="M8951" s="16">
        <f t="shared" si="975"/>
        <v>21.669230769230769</v>
      </c>
      <c r="N8951" s="14">
        <f>E8951*(K8951-L8951-M8951)*IF(F8951="GHS",1,Assumptions!$B$4)</f>
        <v>252040.24038461538</v>
      </c>
      <c r="O8951" s="15">
        <f t="shared" ca="1" si="976"/>
        <v>330</v>
      </c>
      <c r="P8951" s="15" t="str">
        <f t="shared" ca="1" si="977"/>
        <v>181-365d</v>
      </c>
      <c r="Q8951" s="17">
        <f ca="1">IF(P8951="0-90d",0,IF(P8951="91-180d",INDEX(Assumptions!$F$8:$F$12,MATCH(B8951,Assumptions!$A$8:$A$12,0)),IF(P8951="181-365d",INDEX(Assumptions!$G$8:$G$12,MATCH(B8951,Assumptions!$A$8:$A$12,0)),INDEX(Assumptions!$H$8:$H$12,MATCH(B8951,Assumptions!$A$8:$A$12,0)))))</f>
        <v>0.35</v>
      </c>
      <c r="R8951" s="14">
        <f t="shared" ca="1" si="978"/>
        <v>61621.874999999993</v>
      </c>
      <c r="S8951" s="14">
        <f t="shared" ca="1" si="979"/>
        <v>114440.625</v>
      </c>
      <c r="T8951" s="11" t="s">
        <v>25</v>
      </c>
      <c r="U8951" s="18" t="s">
        <v>26</v>
      </c>
    </row>
    <row r="8952" spans="1:21" ht="15" customHeight="1" x14ac:dyDescent="0.15">
      <c r="A8952" s="10" t="s">
        <v>9000</v>
      </c>
      <c r="B8952" s="11" t="s">
        <v>41</v>
      </c>
      <c r="C8952" s="11" t="s">
        <v>44</v>
      </c>
      <c r="D8952" s="12">
        <v>46223</v>
      </c>
      <c r="E8952" s="11">
        <v>4556</v>
      </c>
      <c r="F8952" s="11" t="s">
        <v>33</v>
      </c>
      <c r="G8952" s="13">
        <v>473.9</v>
      </c>
      <c r="H8952" s="14">
        <f t="shared" si="973"/>
        <v>2159088.4</v>
      </c>
      <c r="I8952" s="14">
        <f>IF(F8952="GHS",H8952,H8952*Assumptions!$B$4)</f>
        <v>2159088.4</v>
      </c>
      <c r="J8952" s="15" t="str">
        <f>INDEX(Assumptions!$B$8:$B$12,MATCH(B8952,Assumptions!$A$8:$A$12,0))</f>
        <v>Weighted Average</v>
      </c>
      <c r="K8952" s="16">
        <f>G8952/(1-INDEX(Assumptions!$D$8:$D$12,MATCH(B8952,Assumptions!$A$8:$A$12,0)))</f>
        <v>729.07692307692298</v>
      </c>
      <c r="L8952" s="16">
        <f t="shared" si="974"/>
        <v>14.216999999999999</v>
      </c>
      <c r="M8952" s="16">
        <f t="shared" si="975"/>
        <v>36.45384615384615</v>
      </c>
      <c r="N8952" s="14">
        <f>E8952*(K8952-L8952-M8952)*IF(F8952="GHS",1,Assumptions!$B$4)</f>
        <v>3090818.086461538</v>
      </c>
      <c r="O8952" s="15">
        <f t="shared" ca="1" si="976"/>
        <v>63</v>
      </c>
      <c r="P8952" s="15" t="str">
        <f t="shared" ca="1" si="977"/>
        <v>0-90d</v>
      </c>
      <c r="Q8952" s="17">
        <f ca="1">IF(P8952="0-90d",0,IF(P8952="91-180d",INDEX(Assumptions!$F$8:$F$12,MATCH(B8952,Assumptions!$A$8:$A$12,0)),IF(P8952="181-365d",INDEX(Assumptions!$G$8:$G$12,MATCH(B8952,Assumptions!$A$8:$A$12,0)),INDEX(Assumptions!$H$8:$H$12,MATCH(B8952,Assumptions!$A$8:$A$12,0)))))</f>
        <v>0</v>
      </c>
      <c r="R8952" s="14">
        <f t="shared" ca="1" si="978"/>
        <v>0</v>
      </c>
      <c r="S8952" s="14">
        <f t="shared" ca="1" si="979"/>
        <v>2159088.4</v>
      </c>
      <c r="T8952" s="11" t="s">
        <v>25</v>
      </c>
      <c r="U8952" s="18" t="s">
        <v>26</v>
      </c>
    </row>
    <row r="8953" spans="1:21" ht="15" customHeight="1" x14ac:dyDescent="0.15">
      <c r="A8953" s="10" t="s">
        <v>9001</v>
      </c>
      <c r="B8953" s="11" t="s">
        <v>41</v>
      </c>
      <c r="C8953" s="11" t="s">
        <v>115</v>
      </c>
      <c r="D8953" s="12">
        <v>45965</v>
      </c>
      <c r="E8953" s="11">
        <v>1351</v>
      </c>
      <c r="F8953" s="11" t="s">
        <v>33</v>
      </c>
      <c r="G8953" s="13">
        <v>311.55</v>
      </c>
      <c r="H8953" s="14">
        <f t="shared" si="973"/>
        <v>420904.05</v>
      </c>
      <c r="I8953" s="14">
        <f>IF(F8953="GHS",H8953,H8953*Assumptions!$B$4)</f>
        <v>420904.05</v>
      </c>
      <c r="J8953" s="15" t="str">
        <f>INDEX(Assumptions!$B$8:$B$12,MATCH(B8953,Assumptions!$A$8:$A$12,0))</f>
        <v>Weighted Average</v>
      </c>
      <c r="K8953" s="16">
        <f>G8953/(1-INDEX(Assumptions!$D$8:$D$12,MATCH(B8953,Assumptions!$A$8:$A$12,0)))</f>
        <v>479.30769230769232</v>
      </c>
      <c r="L8953" s="16">
        <f t="shared" si="974"/>
        <v>9.3465000000000007</v>
      </c>
      <c r="M8953" s="16">
        <f t="shared" si="975"/>
        <v>23.965384615384618</v>
      </c>
      <c r="N8953" s="14">
        <f>E8953*(K8953-L8953-M8953)*IF(F8953="GHS",1,Assumptions!$B$4)</f>
        <v>602540.33619230776</v>
      </c>
      <c r="O8953" s="15">
        <f t="shared" ca="1" si="976"/>
        <v>321</v>
      </c>
      <c r="P8953" s="15" t="str">
        <f t="shared" ca="1" si="977"/>
        <v>181-365d</v>
      </c>
      <c r="Q8953" s="17">
        <f ca="1">IF(P8953="0-90d",0,IF(P8953="91-180d",INDEX(Assumptions!$F$8:$F$12,MATCH(B8953,Assumptions!$A$8:$A$12,0)),IF(P8953="181-365d",INDEX(Assumptions!$G$8:$G$12,MATCH(B8953,Assumptions!$A$8:$A$12,0)),INDEX(Assumptions!$H$8:$H$12,MATCH(B8953,Assumptions!$A$8:$A$12,0)))))</f>
        <v>0.35</v>
      </c>
      <c r="R8953" s="14">
        <f t="shared" ca="1" si="978"/>
        <v>147316.41749999998</v>
      </c>
      <c r="S8953" s="14">
        <f t="shared" ca="1" si="979"/>
        <v>273587.63250000001</v>
      </c>
      <c r="T8953" s="11" t="s">
        <v>25</v>
      </c>
      <c r="U8953" s="18" t="s">
        <v>26</v>
      </c>
    </row>
    <row r="8954" spans="1:21" ht="15" customHeight="1" x14ac:dyDescent="0.15">
      <c r="A8954" s="10" t="s">
        <v>9002</v>
      </c>
      <c r="B8954" s="11" t="s">
        <v>41</v>
      </c>
      <c r="C8954" s="11" t="s">
        <v>44</v>
      </c>
      <c r="D8954" s="12">
        <v>45843</v>
      </c>
      <c r="E8954" s="11">
        <v>1081</v>
      </c>
      <c r="F8954" s="11" t="s">
        <v>33</v>
      </c>
      <c r="G8954" s="13">
        <v>267.27999999999997</v>
      </c>
      <c r="H8954" s="14">
        <f t="shared" si="973"/>
        <v>288929.68</v>
      </c>
      <c r="I8954" s="14">
        <f>IF(F8954="GHS",H8954,H8954*Assumptions!$B$4)</f>
        <v>288929.68</v>
      </c>
      <c r="J8954" s="15" t="str">
        <f>INDEX(Assumptions!$B$8:$B$12,MATCH(B8954,Assumptions!$A$8:$A$12,0))</f>
        <v>Weighted Average</v>
      </c>
      <c r="K8954" s="16">
        <f>G8954/(1-INDEX(Assumptions!$D$8:$D$12,MATCH(B8954,Assumptions!$A$8:$A$12,0)))</f>
        <v>411.19999999999993</v>
      </c>
      <c r="L8954" s="16">
        <f t="shared" si="974"/>
        <v>8.0183999999999997</v>
      </c>
      <c r="M8954" s="16">
        <f t="shared" si="975"/>
        <v>20.56</v>
      </c>
      <c r="N8954" s="14">
        <f>E8954*(K8954-L8954-M8954)*IF(F8954="GHS",1,Assumptions!$B$4)</f>
        <v>413613.94959999993</v>
      </c>
      <c r="O8954" s="15">
        <f t="shared" ca="1" si="976"/>
        <v>443</v>
      </c>
      <c r="P8954" s="15" t="str">
        <f t="shared" ca="1" si="977"/>
        <v>365d+</v>
      </c>
      <c r="Q8954" s="17">
        <f ca="1">IF(P8954="0-90d",0,IF(P8954="91-180d",INDEX(Assumptions!$F$8:$F$12,MATCH(B8954,Assumptions!$A$8:$A$12,0)),IF(P8954="181-365d",INDEX(Assumptions!$G$8:$G$12,MATCH(B8954,Assumptions!$A$8:$A$12,0)),INDEX(Assumptions!$H$8:$H$12,MATCH(B8954,Assumptions!$A$8:$A$12,0)))))</f>
        <v>0.8</v>
      </c>
      <c r="R8954" s="14">
        <f t="shared" ca="1" si="978"/>
        <v>231143.74400000001</v>
      </c>
      <c r="S8954" s="14">
        <f t="shared" ca="1" si="979"/>
        <v>57785.935999999987</v>
      </c>
      <c r="T8954" s="11" t="s">
        <v>25</v>
      </c>
      <c r="U8954" s="18" t="s">
        <v>26</v>
      </c>
    </row>
    <row r="8955" spans="1:21" ht="15" customHeight="1" x14ac:dyDescent="0.15">
      <c r="A8955" s="10" t="s">
        <v>9003</v>
      </c>
      <c r="B8955" s="11" t="s">
        <v>41</v>
      </c>
      <c r="C8955" s="11" t="s">
        <v>49</v>
      </c>
      <c r="D8955" s="12">
        <v>45781</v>
      </c>
      <c r="E8955" s="11">
        <v>2983</v>
      </c>
      <c r="F8955" s="11" t="s">
        <v>33</v>
      </c>
      <c r="G8955" s="13">
        <v>350.06</v>
      </c>
      <c r="H8955" s="14">
        <f t="shared" si="973"/>
        <v>1044228.98</v>
      </c>
      <c r="I8955" s="14">
        <f>IF(F8955="GHS",H8955,H8955*Assumptions!$B$4)</f>
        <v>1044228.98</v>
      </c>
      <c r="J8955" s="15" t="str">
        <f>INDEX(Assumptions!$B$8:$B$12,MATCH(B8955,Assumptions!$A$8:$A$12,0))</f>
        <v>Weighted Average</v>
      </c>
      <c r="K8955" s="16">
        <f>G8955/(1-INDEX(Assumptions!$D$8:$D$12,MATCH(B8955,Assumptions!$A$8:$A$12,0)))</f>
        <v>538.55384615384617</v>
      </c>
      <c r="L8955" s="16">
        <f t="shared" si="974"/>
        <v>10.501799999999999</v>
      </c>
      <c r="M8955" s="16">
        <f t="shared" si="975"/>
        <v>26.927692307692311</v>
      </c>
      <c r="N8955" s="14">
        <f>E8955*(K8955-L8955-M8955)*IF(F8955="GHS",1,Assumptions!$B$4)</f>
        <v>1494853.9475230768</v>
      </c>
      <c r="O8955" s="15">
        <f t="shared" ca="1" si="976"/>
        <v>505</v>
      </c>
      <c r="P8955" s="15" t="str">
        <f t="shared" ca="1" si="977"/>
        <v>365d+</v>
      </c>
      <c r="Q8955" s="17">
        <f ca="1">IF(P8955="0-90d",0,IF(P8955="91-180d",INDEX(Assumptions!$F$8:$F$12,MATCH(B8955,Assumptions!$A$8:$A$12,0)),IF(P8955="181-365d",INDEX(Assumptions!$G$8:$G$12,MATCH(B8955,Assumptions!$A$8:$A$12,0)),INDEX(Assumptions!$H$8:$H$12,MATCH(B8955,Assumptions!$A$8:$A$12,0)))))</f>
        <v>0.8</v>
      </c>
      <c r="R8955" s="14">
        <f t="shared" ca="1" si="978"/>
        <v>835383.18400000001</v>
      </c>
      <c r="S8955" s="14">
        <f t="shared" ca="1" si="979"/>
        <v>208845.79599999997</v>
      </c>
      <c r="T8955" s="11" t="s">
        <v>25</v>
      </c>
      <c r="U8955" s="18" t="s">
        <v>26</v>
      </c>
    </row>
    <row r="8956" spans="1:21" ht="15" customHeight="1" x14ac:dyDescent="0.15">
      <c r="A8956" s="10" t="s">
        <v>9004</v>
      </c>
      <c r="B8956" s="11" t="s">
        <v>41</v>
      </c>
      <c r="C8956" s="11" t="s">
        <v>42</v>
      </c>
      <c r="D8956" s="12">
        <v>46123</v>
      </c>
      <c r="E8956" s="11">
        <v>3337</v>
      </c>
      <c r="F8956" s="11" t="s">
        <v>33</v>
      </c>
      <c r="G8956" s="13">
        <v>514.27</v>
      </c>
      <c r="H8956" s="14">
        <f t="shared" si="973"/>
        <v>1716118.99</v>
      </c>
      <c r="I8956" s="14">
        <f>IF(F8956="GHS",H8956,H8956*Assumptions!$B$4)</f>
        <v>1716118.99</v>
      </c>
      <c r="J8956" s="15" t="str">
        <f>INDEX(Assumptions!$B$8:$B$12,MATCH(B8956,Assumptions!$A$8:$A$12,0))</f>
        <v>Weighted Average</v>
      </c>
      <c r="K8956" s="16">
        <f>G8956/(1-INDEX(Assumptions!$D$8:$D$12,MATCH(B8956,Assumptions!$A$8:$A$12,0)))</f>
        <v>791.18461538461531</v>
      </c>
      <c r="L8956" s="16">
        <f t="shared" si="974"/>
        <v>15.428099999999999</v>
      </c>
      <c r="M8956" s="16">
        <f t="shared" si="975"/>
        <v>39.559230769230766</v>
      </c>
      <c r="N8956" s="14">
        <f>E8956*(K8956-L8956-M8956)*IF(F8956="GHS",1,Assumptions!$B$4)</f>
        <v>2456690.3387615383</v>
      </c>
      <c r="O8956" s="15">
        <f t="shared" ca="1" si="976"/>
        <v>163</v>
      </c>
      <c r="P8956" s="15" t="str">
        <f t="shared" ca="1" si="977"/>
        <v>91-180d</v>
      </c>
      <c r="Q8956" s="17">
        <f ca="1">IF(P8956="0-90d",0,IF(P8956="91-180d",INDEX(Assumptions!$F$8:$F$12,MATCH(B8956,Assumptions!$A$8:$A$12,0)),IF(P8956="181-365d",INDEX(Assumptions!$G$8:$G$12,MATCH(B8956,Assumptions!$A$8:$A$12,0)),INDEX(Assumptions!$H$8:$H$12,MATCH(B8956,Assumptions!$A$8:$A$12,0)))))</f>
        <v>0.1</v>
      </c>
      <c r="R8956" s="14">
        <f t="shared" ca="1" si="978"/>
        <v>171611.899</v>
      </c>
      <c r="S8956" s="14">
        <f t="shared" si="979"/>
        <v>0</v>
      </c>
      <c r="T8956" s="11" t="s">
        <v>39</v>
      </c>
      <c r="U8956" s="18" t="s">
        <v>36</v>
      </c>
    </row>
    <row r="8957" spans="1:21" ht="15" customHeight="1" x14ac:dyDescent="0.15">
      <c r="A8957" s="10" t="s">
        <v>9005</v>
      </c>
      <c r="B8957" s="11" t="s">
        <v>28</v>
      </c>
      <c r="C8957" s="11" t="s">
        <v>29</v>
      </c>
      <c r="D8957" s="12">
        <v>45968</v>
      </c>
      <c r="E8957" s="11">
        <v>1912</v>
      </c>
      <c r="F8957" s="11" t="s">
        <v>24</v>
      </c>
      <c r="G8957" s="13">
        <v>12905.96</v>
      </c>
      <c r="H8957" s="14">
        <f t="shared" si="973"/>
        <v>24676195.52</v>
      </c>
      <c r="I8957" s="14">
        <f>IF(F8957="GHS",H8957,H8957*Assumptions!$B$4)</f>
        <v>266502911.61600003</v>
      </c>
      <c r="J8957" s="15" t="str">
        <f>INDEX(Assumptions!$B$8:$B$12,MATCH(B8957,Assumptions!$A$8:$A$12,0))</f>
        <v>Fair Value Less Costs to Sell</v>
      </c>
      <c r="K8957" s="16">
        <f>G8957/(1-INDEX(Assumptions!$D$8:$D$12,MATCH(B8957,Assumptions!$A$8:$A$12,0)))</f>
        <v>14665.863636363636</v>
      </c>
      <c r="L8957" s="16">
        <f t="shared" si="974"/>
        <v>387.17879999999997</v>
      </c>
      <c r="M8957" s="16">
        <f t="shared" si="975"/>
        <v>733.29318181818189</v>
      </c>
      <c r="N8957" s="14">
        <f>E8957*(K8957-L8957-M8957)*IF(F8957="GHS",1,Assumptions!$B$4)</f>
        <v>279706919.50970185</v>
      </c>
      <c r="O8957" s="15">
        <f t="shared" ca="1" si="976"/>
        <v>318</v>
      </c>
      <c r="P8957" s="15" t="str">
        <f t="shared" ca="1" si="977"/>
        <v>181-365d</v>
      </c>
      <c r="Q8957" s="17">
        <f ca="1">IF(P8957="0-90d",0,IF(P8957="91-180d",INDEX(Assumptions!$F$8:$F$12,MATCH(B8957,Assumptions!$A$8:$A$12,0)),IF(P8957="181-365d",INDEX(Assumptions!$G$8:$G$12,MATCH(B8957,Assumptions!$A$8:$A$12,0)),INDEX(Assumptions!$H$8:$H$12,MATCH(B8957,Assumptions!$A$8:$A$12,0)))))</f>
        <v>0.1</v>
      </c>
      <c r="R8957" s="14">
        <f t="shared" ca="1" si="978"/>
        <v>26650291.161600005</v>
      </c>
      <c r="S8957" s="14">
        <f t="shared" ca="1" si="979"/>
        <v>239852620.45440003</v>
      </c>
      <c r="T8957" s="11" t="s">
        <v>25</v>
      </c>
      <c r="U8957" s="18" t="s">
        <v>26</v>
      </c>
    </row>
    <row r="8958" spans="1:21" ht="15" customHeight="1" x14ac:dyDescent="0.15">
      <c r="A8958" s="10" t="s">
        <v>9006</v>
      </c>
      <c r="B8958" s="11" t="s">
        <v>28</v>
      </c>
      <c r="C8958" s="11" t="s">
        <v>38</v>
      </c>
      <c r="D8958" s="12">
        <v>46113</v>
      </c>
      <c r="E8958" s="11">
        <v>4243</v>
      </c>
      <c r="F8958" s="11" t="s">
        <v>24</v>
      </c>
      <c r="G8958" s="13">
        <v>2156.06</v>
      </c>
      <c r="H8958" s="14">
        <f t="shared" si="973"/>
        <v>9148162.5800000001</v>
      </c>
      <c r="I8958" s="14">
        <f>IF(F8958="GHS",H8958,H8958*Assumptions!$B$4)</f>
        <v>98800155.864000008</v>
      </c>
      <c r="J8958" s="15" t="str">
        <f>INDEX(Assumptions!$B$8:$B$12,MATCH(B8958,Assumptions!$A$8:$A$12,0))</f>
        <v>Fair Value Less Costs to Sell</v>
      </c>
      <c r="K8958" s="16">
        <f>G8958/(1-INDEX(Assumptions!$D$8:$D$12,MATCH(B8958,Assumptions!$A$8:$A$12,0)))</f>
        <v>2450.0681818181815</v>
      </c>
      <c r="L8958" s="16">
        <f t="shared" si="974"/>
        <v>64.681799999999996</v>
      </c>
      <c r="M8958" s="16">
        <f t="shared" si="975"/>
        <v>122.50340909090909</v>
      </c>
      <c r="N8958" s="14">
        <f>E8958*(K8958-L8958-M8958)*IF(F8958="GHS",1,Assumptions!$B$4)</f>
        <v>103695254.49544364</v>
      </c>
      <c r="O8958" s="15">
        <f t="shared" ca="1" si="976"/>
        <v>173</v>
      </c>
      <c r="P8958" s="15" t="str">
        <f t="shared" ca="1" si="977"/>
        <v>91-180d</v>
      </c>
      <c r="Q8958" s="17">
        <f ca="1">IF(P8958="0-90d",0,IF(P8958="91-180d",INDEX(Assumptions!$F$8:$F$12,MATCH(B8958,Assumptions!$A$8:$A$12,0)),IF(P8958="181-365d",INDEX(Assumptions!$G$8:$G$12,MATCH(B8958,Assumptions!$A$8:$A$12,0)),INDEX(Assumptions!$H$8:$H$12,MATCH(B8958,Assumptions!$A$8:$A$12,0)))))</f>
        <v>0.02</v>
      </c>
      <c r="R8958" s="14">
        <f t="shared" ca="1" si="978"/>
        <v>1976003.1172800001</v>
      </c>
      <c r="S8958" s="14">
        <f t="shared" ca="1" si="979"/>
        <v>96824152.746720001</v>
      </c>
      <c r="T8958" s="11" t="s">
        <v>25</v>
      </c>
      <c r="U8958" s="18" t="s">
        <v>26</v>
      </c>
    </row>
    <row r="8959" spans="1:21" ht="15" customHeight="1" x14ac:dyDescent="0.15">
      <c r="A8959" s="10" t="s">
        <v>9007</v>
      </c>
      <c r="B8959" s="11" t="s">
        <v>28</v>
      </c>
      <c r="C8959" s="11" t="s">
        <v>38</v>
      </c>
      <c r="D8959" s="12">
        <v>45844</v>
      </c>
      <c r="E8959" s="11">
        <v>3534</v>
      </c>
      <c r="F8959" s="11" t="s">
        <v>24</v>
      </c>
      <c r="G8959" s="13">
        <v>8661.2199999999993</v>
      </c>
      <c r="H8959" s="14">
        <f t="shared" si="973"/>
        <v>30608751.479999997</v>
      </c>
      <c r="I8959" s="14">
        <f>IF(F8959="GHS",H8959,H8959*Assumptions!$B$4)</f>
        <v>330574515.98399997</v>
      </c>
      <c r="J8959" s="15" t="str">
        <f>INDEX(Assumptions!$B$8:$B$12,MATCH(B8959,Assumptions!$A$8:$A$12,0))</f>
        <v>Fair Value Less Costs to Sell</v>
      </c>
      <c r="K8959" s="16">
        <f>G8959/(1-INDEX(Assumptions!$D$8:$D$12,MATCH(B8959,Assumptions!$A$8:$A$12,0)))</f>
        <v>9842.295454545454</v>
      </c>
      <c r="L8959" s="16">
        <f t="shared" si="974"/>
        <v>259.83659999999998</v>
      </c>
      <c r="M8959" s="16">
        <f t="shared" si="975"/>
        <v>492.11477272727274</v>
      </c>
      <c r="N8959" s="14">
        <f>E8959*(K8959-L8959-M8959)*IF(F8959="GHS",1,Assumptions!$B$4)</f>
        <v>346952980.63957089</v>
      </c>
      <c r="O8959" s="15">
        <f t="shared" ca="1" si="976"/>
        <v>442</v>
      </c>
      <c r="P8959" s="15" t="str">
        <f t="shared" ca="1" si="977"/>
        <v>365d+</v>
      </c>
      <c r="Q8959" s="17">
        <f ca="1">IF(P8959="0-90d",0,IF(P8959="91-180d",INDEX(Assumptions!$F$8:$F$12,MATCH(B8959,Assumptions!$A$8:$A$12,0)),IF(P8959="181-365d",INDEX(Assumptions!$G$8:$G$12,MATCH(B8959,Assumptions!$A$8:$A$12,0)),INDEX(Assumptions!$H$8:$H$12,MATCH(B8959,Assumptions!$A$8:$A$12,0)))))</f>
        <v>0.4</v>
      </c>
      <c r="R8959" s="14">
        <f t="shared" ca="1" si="978"/>
        <v>132229806.39359999</v>
      </c>
      <c r="S8959" s="14">
        <f t="shared" ca="1" si="979"/>
        <v>198344709.59039998</v>
      </c>
      <c r="T8959" s="11" t="s">
        <v>25</v>
      </c>
      <c r="U8959" s="18" t="s">
        <v>26</v>
      </c>
    </row>
    <row r="8960" spans="1:21" ht="15" customHeight="1" x14ac:dyDescent="0.15">
      <c r="A8960" s="10" t="s">
        <v>9008</v>
      </c>
      <c r="B8960" s="11" t="s">
        <v>31</v>
      </c>
      <c r="C8960" s="11" t="s">
        <v>32</v>
      </c>
      <c r="D8960" s="12">
        <v>46123</v>
      </c>
      <c r="E8960" s="11">
        <v>1204</v>
      </c>
      <c r="F8960" s="11" t="s">
        <v>33</v>
      </c>
      <c r="G8960" s="13">
        <v>2452.9299999999998</v>
      </c>
      <c r="H8960" s="14">
        <f t="shared" si="973"/>
        <v>2953327.7199999997</v>
      </c>
      <c r="I8960" s="14">
        <f>IF(F8960="GHS",H8960,H8960*Assumptions!$B$4)</f>
        <v>2953327.7199999997</v>
      </c>
      <c r="J8960" s="15" t="str">
        <f>INDEX(Assumptions!$B$8:$B$12,MATCH(B8960,Assumptions!$A$8:$A$12,0))</f>
        <v>Weighted Average</v>
      </c>
      <c r="K8960" s="16">
        <f>G8960/(1-INDEX(Assumptions!$D$8:$D$12,MATCH(B8960,Assumptions!$A$8:$A$12,0)))</f>
        <v>3406.8472222222222</v>
      </c>
      <c r="L8960" s="16">
        <f t="shared" si="974"/>
        <v>73.587899999999991</v>
      </c>
      <c r="M8960" s="16">
        <f t="shared" si="975"/>
        <v>170.34236111111113</v>
      </c>
      <c r="N8960" s="14">
        <f>E8960*(K8960-L8960-M8960)*IF(F8960="GHS",1,Assumptions!$B$4)</f>
        <v>3808152.0211777776</v>
      </c>
      <c r="O8960" s="15">
        <f t="shared" ca="1" si="976"/>
        <v>163</v>
      </c>
      <c r="P8960" s="15" t="str">
        <f t="shared" ca="1" si="977"/>
        <v>91-180d</v>
      </c>
      <c r="Q8960" s="17">
        <f ca="1">IF(P8960="0-90d",0,IF(P8960="91-180d",INDEX(Assumptions!$F$8:$F$12,MATCH(B8960,Assumptions!$A$8:$A$12,0)),IF(P8960="181-365d",INDEX(Assumptions!$G$8:$G$12,MATCH(B8960,Assumptions!$A$8:$A$12,0)),INDEX(Assumptions!$H$8:$H$12,MATCH(B8960,Assumptions!$A$8:$A$12,0)))))</f>
        <v>0.05</v>
      </c>
      <c r="R8960" s="14">
        <f t="shared" ca="1" si="978"/>
        <v>147666.386</v>
      </c>
      <c r="S8960" s="14">
        <f t="shared" ca="1" si="979"/>
        <v>2805661.3339999998</v>
      </c>
      <c r="T8960" s="11" t="s">
        <v>25</v>
      </c>
      <c r="U8960" s="18" t="s">
        <v>26</v>
      </c>
    </row>
    <row r="8961" spans="1:21" ht="15" customHeight="1" x14ac:dyDescent="0.15">
      <c r="A8961" s="10" t="s">
        <v>9009</v>
      </c>
      <c r="B8961" s="11" t="s">
        <v>41</v>
      </c>
      <c r="C8961" s="11" t="s">
        <v>44</v>
      </c>
      <c r="D8961" s="12">
        <v>45887</v>
      </c>
      <c r="E8961" s="11">
        <v>1663</v>
      </c>
      <c r="F8961" s="11" t="s">
        <v>33</v>
      </c>
      <c r="G8961" s="13">
        <v>430.35</v>
      </c>
      <c r="H8961" s="14">
        <f t="shared" si="973"/>
        <v>715672.05</v>
      </c>
      <c r="I8961" s="14">
        <f>IF(F8961="GHS",H8961,H8961*Assumptions!$B$4)</f>
        <v>715672.05</v>
      </c>
      <c r="J8961" s="15" t="str">
        <f>INDEX(Assumptions!$B$8:$B$12,MATCH(B8961,Assumptions!$A$8:$A$12,0))</f>
        <v>Weighted Average</v>
      </c>
      <c r="K8961" s="16">
        <f>G8961/(1-INDEX(Assumptions!$D$8:$D$12,MATCH(B8961,Assumptions!$A$8:$A$12,0)))</f>
        <v>662.07692307692309</v>
      </c>
      <c r="L8961" s="16">
        <f t="shared" si="974"/>
        <v>12.910500000000001</v>
      </c>
      <c r="M8961" s="16">
        <f t="shared" si="975"/>
        <v>33.103846153846156</v>
      </c>
      <c r="N8961" s="14">
        <f>E8961*(K8961-L8961-M8961)*IF(F8961="GHS",1,Assumptions!$B$4)</f>
        <v>1024512.0654230771</v>
      </c>
      <c r="O8961" s="15">
        <f t="shared" ca="1" si="976"/>
        <v>399</v>
      </c>
      <c r="P8961" s="15" t="str">
        <f t="shared" ca="1" si="977"/>
        <v>365d+</v>
      </c>
      <c r="Q8961" s="17">
        <f ca="1">IF(P8961="0-90d",0,IF(P8961="91-180d",INDEX(Assumptions!$F$8:$F$12,MATCH(B8961,Assumptions!$A$8:$A$12,0)),IF(P8961="181-365d",INDEX(Assumptions!$G$8:$G$12,MATCH(B8961,Assumptions!$A$8:$A$12,0)),INDEX(Assumptions!$H$8:$H$12,MATCH(B8961,Assumptions!$A$8:$A$12,0)))))</f>
        <v>0.8</v>
      </c>
      <c r="R8961" s="14">
        <f t="shared" ca="1" si="978"/>
        <v>572537.64</v>
      </c>
      <c r="S8961" s="14">
        <f t="shared" ca="1" si="979"/>
        <v>143134.41000000003</v>
      </c>
      <c r="T8961" s="11" t="s">
        <v>25</v>
      </c>
      <c r="U8961" s="18" t="s">
        <v>26</v>
      </c>
    </row>
    <row r="8962" spans="1:21" ht="15" customHeight="1" x14ac:dyDescent="0.15">
      <c r="A8962" s="10" t="s">
        <v>9010</v>
      </c>
      <c r="B8962" s="11" t="s">
        <v>41</v>
      </c>
      <c r="C8962" s="11" t="s">
        <v>49</v>
      </c>
      <c r="D8962" s="12">
        <v>45889</v>
      </c>
      <c r="E8962" s="11">
        <v>2925</v>
      </c>
      <c r="F8962" s="11" t="s">
        <v>33</v>
      </c>
      <c r="G8962" s="13">
        <v>1187.4100000000001</v>
      </c>
      <c r="H8962" s="14">
        <f t="shared" ref="H8962:H9025" si="980">E8962*G8962</f>
        <v>3473174.2500000005</v>
      </c>
      <c r="I8962" s="14">
        <f>IF(F8962="GHS",H8962,H8962*Assumptions!$B$4)</f>
        <v>3473174.2500000005</v>
      </c>
      <c r="J8962" s="15" t="str">
        <f>INDEX(Assumptions!$B$8:$B$12,MATCH(B8962,Assumptions!$A$8:$A$12,0))</f>
        <v>Weighted Average</v>
      </c>
      <c r="K8962" s="16">
        <f>G8962/(1-INDEX(Assumptions!$D$8:$D$12,MATCH(B8962,Assumptions!$A$8:$A$12,0)))</f>
        <v>1826.7846153846153</v>
      </c>
      <c r="L8962" s="16">
        <f t="shared" ref="L8962:L9025" si="981">G8962*0.03</f>
        <v>35.622300000000003</v>
      </c>
      <c r="M8962" s="16">
        <f t="shared" ref="M8962:M9025" si="982">K8962*0.05</f>
        <v>91.339230769230767</v>
      </c>
      <c r="N8962" s="14">
        <f>E8962*(K8962-L8962-M8962)*IF(F8962="GHS",1,Assumptions!$B$4)</f>
        <v>4971982.5225</v>
      </c>
      <c r="O8962" s="15">
        <f t="shared" ref="O8962:O9025" ca="1" si="983">TODAY()-D8962</f>
        <v>397</v>
      </c>
      <c r="P8962" s="15" t="str">
        <f t="shared" ref="P8962:P9025" ca="1" si="984">IF(O8962&lt;=90,"0-90d",IF(O8962&lt;=180,"91-180d",IF(O8962&lt;=365,"181-365d","365d+")))</f>
        <v>365d+</v>
      </c>
      <c r="Q8962" s="17">
        <f ca="1">IF(P8962="0-90d",0,IF(P8962="91-180d",INDEX(Assumptions!$F$8:$F$12,MATCH(B8962,Assumptions!$A$8:$A$12,0)),IF(P8962="181-365d",INDEX(Assumptions!$G$8:$G$12,MATCH(B8962,Assumptions!$A$8:$A$12,0)),INDEX(Assumptions!$H$8:$H$12,MATCH(B8962,Assumptions!$A$8:$A$12,0)))))</f>
        <v>0.8</v>
      </c>
      <c r="R8962" s="14">
        <f t="shared" ref="R8962:R9025" ca="1" si="985">I8962*Q8962</f>
        <v>2778539.4000000004</v>
      </c>
      <c r="S8962" s="14">
        <f t="shared" ref="S8962:S9025" ca="1" si="986">IF(T8962="Held on Consignment (Not Owned)",0,MIN(I8962-R8962,N8962))</f>
        <v>694634.85000000009</v>
      </c>
      <c r="T8962" s="11" t="s">
        <v>25</v>
      </c>
      <c r="U8962" s="18" t="s">
        <v>36</v>
      </c>
    </row>
    <row r="8963" spans="1:21" ht="15" customHeight="1" x14ac:dyDescent="0.15">
      <c r="A8963" s="10" t="s">
        <v>9011</v>
      </c>
      <c r="B8963" s="11" t="s">
        <v>46</v>
      </c>
      <c r="C8963" s="11" t="s">
        <v>119</v>
      </c>
      <c r="D8963" s="12">
        <v>46049</v>
      </c>
      <c r="E8963" s="11">
        <v>2642</v>
      </c>
      <c r="F8963" s="11" t="s">
        <v>33</v>
      </c>
      <c r="G8963" s="13">
        <v>814689.82</v>
      </c>
      <c r="H8963" s="14">
        <f t="shared" si="980"/>
        <v>2152410504.4400001</v>
      </c>
      <c r="I8963" s="14">
        <f>IF(F8963="GHS",H8963,H8963*Assumptions!$B$4)</f>
        <v>2152410504.4400001</v>
      </c>
      <c r="J8963" s="15" t="str">
        <f>INDEX(Assumptions!$B$8:$B$12,MATCH(B8963,Assumptions!$A$8:$A$12,0))</f>
        <v>Specific Identification</v>
      </c>
      <c r="K8963" s="16">
        <f>G8963/(1-INDEX(Assumptions!$D$8:$D$12,MATCH(B8963,Assumptions!$A$8:$A$12,0)))</f>
        <v>1044474.1282051281</v>
      </c>
      <c r="L8963" s="16">
        <f t="shared" si="981"/>
        <v>24440.694599999999</v>
      </c>
      <c r="M8963" s="16">
        <f t="shared" si="982"/>
        <v>52223.706410256411</v>
      </c>
      <c r="N8963" s="14">
        <f>E8963*(K8963-L8963-M8963)*IF(F8963="GHS",1,Assumptions!$B$4)</f>
        <v>2556953299.2488508</v>
      </c>
      <c r="O8963" s="15">
        <f t="shared" ca="1" si="983"/>
        <v>237</v>
      </c>
      <c r="P8963" s="15" t="str">
        <f t="shared" ca="1" si="984"/>
        <v>181-365d</v>
      </c>
      <c r="Q8963" s="17">
        <f ca="1">IF(P8963="0-90d",0,IF(P8963="91-180d",INDEX(Assumptions!$F$8:$F$12,MATCH(B8963,Assumptions!$A$8:$A$12,0)),IF(P8963="181-365d",INDEX(Assumptions!$G$8:$G$12,MATCH(B8963,Assumptions!$A$8:$A$12,0)),INDEX(Assumptions!$H$8:$H$12,MATCH(B8963,Assumptions!$A$8:$A$12,0)))))</f>
        <v>0.05</v>
      </c>
      <c r="R8963" s="14">
        <f t="shared" ca="1" si="985"/>
        <v>107620525.222</v>
      </c>
      <c r="S8963" s="14">
        <f t="shared" ca="1" si="986"/>
        <v>2044789979.2179999</v>
      </c>
      <c r="T8963" s="11" t="s">
        <v>25</v>
      </c>
      <c r="U8963" s="18" t="s">
        <v>26</v>
      </c>
    </row>
    <row r="8964" spans="1:21" ht="15" customHeight="1" x14ac:dyDescent="0.15">
      <c r="A8964" s="10" t="s">
        <v>9012</v>
      </c>
      <c r="B8964" s="11" t="s">
        <v>31</v>
      </c>
      <c r="C8964" s="11" t="s">
        <v>32</v>
      </c>
      <c r="D8964" s="12">
        <v>45891</v>
      </c>
      <c r="E8964" s="11">
        <v>4348</v>
      </c>
      <c r="F8964" s="11" t="s">
        <v>33</v>
      </c>
      <c r="G8964" s="13">
        <v>1207.42</v>
      </c>
      <c r="H8964" s="14">
        <f t="shared" si="980"/>
        <v>5249862.16</v>
      </c>
      <c r="I8964" s="14">
        <f>IF(F8964="GHS",H8964,H8964*Assumptions!$B$4)</f>
        <v>5249862.16</v>
      </c>
      <c r="J8964" s="15" t="str">
        <f>INDEX(Assumptions!$B$8:$B$12,MATCH(B8964,Assumptions!$A$8:$A$12,0))</f>
        <v>Weighted Average</v>
      </c>
      <c r="K8964" s="16">
        <f>G8964/(1-INDEX(Assumptions!$D$8:$D$12,MATCH(B8964,Assumptions!$A$8:$A$12,0)))</f>
        <v>1676.9722222222224</v>
      </c>
      <c r="L8964" s="16">
        <f t="shared" si="981"/>
        <v>36.2226</v>
      </c>
      <c r="M8964" s="16">
        <f t="shared" si="982"/>
        <v>83.848611111111126</v>
      </c>
      <c r="N8964" s="14">
        <f>E8964*(K8964-L8964-M8964)*IF(F8964="GHS",1,Assumptions!$B$4)</f>
        <v>6769405.5963111119</v>
      </c>
      <c r="O8964" s="15">
        <f t="shared" ca="1" si="983"/>
        <v>395</v>
      </c>
      <c r="P8964" s="15" t="str">
        <f t="shared" ca="1" si="984"/>
        <v>365d+</v>
      </c>
      <c r="Q8964" s="17">
        <f ca="1">IF(P8964="0-90d",0,IF(P8964="91-180d",INDEX(Assumptions!$F$8:$F$12,MATCH(B8964,Assumptions!$A$8:$A$12,0)),IF(P8964="181-365d",INDEX(Assumptions!$G$8:$G$12,MATCH(B8964,Assumptions!$A$8:$A$12,0)),INDEX(Assumptions!$H$8:$H$12,MATCH(B8964,Assumptions!$A$8:$A$12,0)))))</f>
        <v>0.6</v>
      </c>
      <c r="R8964" s="14">
        <f t="shared" ca="1" si="985"/>
        <v>3149917.2960000001</v>
      </c>
      <c r="S8964" s="14">
        <f t="shared" ca="1" si="986"/>
        <v>2099944.8640000001</v>
      </c>
      <c r="T8964" s="11" t="s">
        <v>25</v>
      </c>
      <c r="U8964" s="18" t="s">
        <v>26</v>
      </c>
    </row>
    <row r="8965" spans="1:21" ht="15" customHeight="1" x14ac:dyDescent="0.15">
      <c r="A8965" s="10" t="s">
        <v>9013</v>
      </c>
      <c r="B8965" s="11" t="s">
        <v>22</v>
      </c>
      <c r="C8965" s="11" t="s">
        <v>23</v>
      </c>
      <c r="D8965" s="12">
        <v>45998</v>
      </c>
      <c r="E8965" s="11">
        <v>3694</v>
      </c>
      <c r="F8965" s="11" t="s">
        <v>24</v>
      </c>
      <c r="G8965" s="13">
        <v>28660.240000000002</v>
      </c>
      <c r="H8965" s="14">
        <f t="shared" si="980"/>
        <v>105870926.56</v>
      </c>
      <c r="I8965" s="14">
        <f>IF(F8965="GHS",H8965,H8965*Assumptions!$B$4)</f>
        <v>1143406006.848</v>
      </c>
      <c r="J8965" s="15" t="str">
        <f>INDEX(Assumptions!$B$8:$B$12,MATCH(B8965,Assumptions!$A$8:$A$12,0))</f>
        <v>FIFO</v>
      </c>
      <c r="K8965" s="16">
        <f>G8965/(1-INDEX(Assumptions!$D$8:$D$12,MATCH(B8965,Assumptions!$A$8:$A$12,0)))</f>
        <v>34951.512195121948</v>
      </c>
      <c r="L8965" s="16">
        <f t="shared" si="981"/>
        <v>859.80719999999997</v>
      </c>
      <c r="M8965" s="16">
        <f t="shared" si="982"/>
        <v>1747.5756097560975</v>
      </c>
      <c r="N8965" s="14">
        <f>E8965*(K8965-L8965-M8965)*IF(F8965="GHS",1,Assumptions!$B$4)</f>
        <v>1290375510.6550477</v>
      </c>
      <c r="O8965" s="15">
        <f t="shared" ca="1" si="983"/>
        <v>288</v>
      </c>
      <c r="P8965" s="15" t="str">
        <f t="shared" ca="1" si="984"/>
        <v>181-365d</v>
      </c>
      <c r="Q8965" s="17">
        <f ca="1">IF(P8965="0-90d",0,IF(P8965="91-180d",INDEX(Assumptions!$F$8:$F$12,MATCH(B8965,Assumptions!$A$8:$A$12,0)),IF(P8965="181-365d",INDEX(Assumptions!$G$8:$G$12,MATCH(B8965,Assumptions!$A$8:$A$12,0)),INDEX(Assumptions!$H$8:$H$12,MATCH(B8965,Assumptions!$A$8:$A$12,0)))))</f>
        <v>0.15</v>
      </c>
      <c r="R8965" s="14">
        <f t="shared" ca="1" si="985"/>
        <v>171510901.02720001</v>
      </c>
      <c r="S8965" s="14">
        <f t="shared" ca="1" si="986"/>
        <v>971895105.82080007</v>
      </c>
      <c r="T8965" s="11" t="s">
        <v>50</v>
      </c>
      <c r="U8965" s="18" t="s">
        <v>26</v>
      </c>
    </row>
    <row r="8966" spans="1:21" ht="15" customHeight="1" x14ac:dyDescent="0.15">
      <c r="A8966" s="10" t="s">
        <v>9014</v>
      </c>
      <c r="B8966" s="11" t="s">
        <v>41</v>
      </c>
      <c r="C8966" s="11" t="s">
        <v>115</v>
      </c>
      <c r="D8966" s="12">
        <v>45754</v>
      </c>
      <c r="E8966" s="11">
        <v>4553</v>
      </c>
      <c r="F8966" s="11" t="s">
        <v>33</v>
      </c>
      <c r="G8966" s="13">
        <v>321.54000000000002</v>
      </c>
      <c r="H8966" s="14">
        <f t="shared" si="980"/>
        <v>1463971.62</v>
      </c>
      <c r="I8966" s="14">
        <f>IF(F8966="GHS",H8966,H8966*Assumptions!$B$4)</f>
        <v>1463971.62</v>
      </c>
      <c r="J8966" s="15" t="str">
        <f>INDEX(Assumptions!$B$8:$B$12,MATCH(B8966,Assumptions!$A$8:$A$12,0))</f>
        <v>Weighted Average</v>
      </c>
      <c r="K8966" s="16">
        <f>G8966/(1-INDEX(Assumptions!$D$8:$D$12,MATCH(B8966,Assumptions!$A$8:$A$12,0)))</f>
        <v>494.67692307692312</v>
      </c>
      <c r="L8966" s="16">
        <f t="shared" si="981"/>
        <v>9.6462000000000003</v>
      </c>
      <c r="M8966" s="16">
        <f t="shared" si="982"/>
        <v>24.733846153846159</v>
      </c>
      <c r="N8966" s="14">
        <f>E8966*(K8966-L8966-M8966)*IF(F8966="GHS",1,Assumptions!$B$4)</f>
        <v>2095731.6806307691</v>
      </c>
      <c r="O8966" s="15">
        <f t="shared" ca="1" si="983"/>
        <v>532</v>
      </c>
      <c r="P8966" s="15" t="str">
        <f t="shared" ca="1" si="984"/>
        <v>365d+</v>
      </c>
      <c r="Q8966" s="17">
        <f ca="1">IF(P8966="0-90d",0,IF(P8966="91-180d",INDEX(Assumptions!$F$8:$F$12,MATCH(B8966,Assumptions!$A$8:$A$12,0)),IF(P8966="181-365d",INDEX(Assumptions!$G$8:$G$12,MATCH(B8966,Assumptions!$A$8:$A$12,0)),INDEX(Assumptions!$H$8:$H$12,MATCH(B8966,Assumptions!$A$8:$A$12,0)))))</f>
        <v>0.8</v>
      </c>
      <c r="R8966" s="14">
        <f t="shared" ca="1" si="985"/>
        <v>1171177.2960000001</v>
      </c>
      <c r="S8966" s="14">
        <f t="shared" ca="1" si="986"/>
        <v>292794.32400000002</v>
      </c>
      <c r="T8966" s="11" t="s">
        <v>25</v>
      </c>
      <c r="U8966" s="18" t="s">
        <v>26</v>
      </c>
    </row>
    <row r="8967" spans="1:21" ht="15" customHeight="1" x14ac:dyDescent="0.15">
      <c r="A8967" s="10" t="s">
        <v>9015</v>
      </c>
      <c r="B8967" s="11" t="s">
        <v>28</v>
      </c>
      <c r="C8967" s="11" t="s">
        <v>55</v>
      </c>
      <c r="D8967" s="12">
        <v>45800</v>
      </c>
      <c r="E8967" s="11">
        <v>4463</v>
      </c>
      <c r="F8967" s="11" t="s">
        <v>24</v>
      </c>
      <c r="G8967" s="13">
        <v>3851.64</v>
      </c>
      <c r="H8967" s="14">
        <f t="shared" si="980"/>
        <v>17189869.32</v>
      </c>
      <c r="I8967" s="14">
        <f>IF(F8967="GHS",H8967,H8967*Assumptions!$B$4)</f>
        <v>185650588.65600002</v>
      </c>
      <c r="J8967" s="15" t="str">
        <f>INDEX(Assumptions!$B$8:$B$12,MATCH(B8967,Assumptions!$A$8:$A$12,0))</f>
        <v>Fair Value Less Costs to Sell</v>
      </c>
      <c r="K8967" s="16">
        <f>G8967/(1-INDEX(Assumptions!$D$8:$D$12,MATCH(B8967,Assumptions!$A$8:$A$12,0)))</f>
        <v>4376.863636363636</v>
      </c>
      <c r="L8967" s="16">
        <f t="shared" si="981"/>
        <v>115.54919999999998</v>
      </c>
      <c r="M8967" s="16">
        <f t="shared" si="982"/>
        <v>218.84318181818182</v>
      </c>
      <c r="N8967" s="14">
        <f>E8967*(K8967-L8967-M8967)*IF(F8967="GHS",1,Assumptions!$B$4)</f>
        <v>194848731.45759273</v>
      </c>
      <c r="O8967" s="15">
        <f t="shared" ca="1" si="983"/>
        <v>486</v>
      </c>
      <c r="P8967" s="15" t="str">
        <f t="shared" ca="1" si="984"/>
        <v>365d+</v>
      </c>
      <c r="Q8967" s="17">
        <f ca="1">IF(P8967="0-90d",0,IF(P8967="91-180d",INDEX(Assumptions!$F$8:$F$12,MATCH(B8967,Assumptions!$A$8:$A$12,0)),IF(P8967="181-365d",INDEX(Assumptions!$G$8:$G$12,MATCH(B8967,Assumptions!$A$8:$A$12,0)),INDEX(Assumptions!$H$8:$H$12,MATCH(B8967,Assumptions!$A$8:$A$12,0)))))</f>
        <v>0.4</v>
      </c>
      <c r="R8967" s="14">
        <f t="shared" ca="1" si="985"/>
        <v>74260235.462400004</v>
      </c>
      <c r="S8967" s="14">
        <f t="shared" ca="1" si="986"/>
        <v>111390353.19360001</v>
      </c>
      <c r="T8967" s="11" t="s">
        <v>25</v>
      </c>
      <c r="U8967" s="18" t="s">
        <v>26</v>
      </c>
    </row>
    <row r="8968" spans="1:21" ht="15" customHeight="1" x14ac:dyDescent="0.15">
      <c r="A8968" s="10" t="s">
        <v>9016</v>
      </c>
      <c r="B8968" s="11" t="s">
        <v>31</v>
      </c>
      <c r="C8968" s="11" t="s">
        <v>32</v>
      </c>
      <c r="D8968" s="12">
        <v>45864</v>
      </c>
      <c r="E8968" s="11">
        <v>2498</v>
      </c>
      <c r="F8968" s="11" t="s">
        <v>33</v>
      </c>
      <c r="G8968" s="13">
        <v>1469.1</v>
      </c>
      <c r="H8968" s="14">
        <f t="shared" si="980"/>
        <v>3669811.8</v>
      </c>
      <c r="I8968" s="14">
        <f>IF(F8968="GHS",H8968,H8968*Assumptions!$B$4)</f>
        <v>3669811.8</v>
      </c>
      <c r="J8968" s="15" t="str">
        <f>INDEX(Assumptions!$B$8:$B$12,MATCH(B8968,Assumptions!$A$8:$A$12,0))</f>
        <v>Weighted Average</v>
      </c>
      <c r="K8968" s="16">
        <f>G8968/(1-INDEX(Assumptions!$D$8:$D$12,MATCH(B8968,Assumptions!$A$8:$A$12,0)))</f>
        <v>2040.4166666666665</v>
      </c>
      <c r="L8968" s="16">
        <f t="shared" si="981"/>
        <v>44.072999999999993</v>
      </c>
      <c r="M8968" s="16">
        <f t="shared" si="982"/>
        <v>102.02083333333333</v>
      </c>
      <c r="N8968" s="14">
        <f>E8968*(K8968-L8968-M8968)*IF(F8968="GHS",1,Assumptions!$B$4)</f>
        <v>4732018.4376666667</v>
      </c>
      <c r="O8968" s="15">
        <f t="shared" ca="1" si="983"/>
        <v>422</v>
      </c>
      <c r="P8968" s="15" t="str">
        <f t="shared" ca="1" si="984"/>
        <v>365d+</v>
      </c>
      <c r="Q8968" s="17">
        <f ca="1">IF(P8968="0-90d",0,IF(P8968="91-180d",INDEX(Assumptions!$F$8:$F$12,MATCH(B8968,Assumptions!$A$8:$A$12,0)),IF(P8968="181-365d",INDEX(Assumptions!$G$8:$G$12,MATCH(B8968,Assumptions!$A$8:$A$12,0)),INDEX(Assumptions!$H$8:$H$12,MATCH(B8968,Assumptions!$A$8:$A$12,0)))))</f>
        <v>0.6</v>
      </c>
      <c r="R8968" s="14">
        <f t="shared" ca="1" si="985"/>
        <v>2201887.0799999996</v>
      </c>
      <c r="S8968" s="14">
        <f t="shared" ca="1" si="986"/>
        <v>1467924.7200000002</v>
      </c>
      <c r="T8968" s="11" t="s">
        <v>25</v>
      </c>
      <c r="U8968" s="18" t="s">
        <v>26</v>
      </c>
    </row>
    <row r="8969" spans="1:21" ht="15" customHeight="1" x14ac:dyDescent="0.15">
      <c r="A8969" s="10" t="s">
        <v>9017</v>
      </c>
      <c r="B8969" s="11" t="s">
        <v>31</v>
      </c>
      <c r="C8969" s="11" t="s">
        <v>32</v>
      </c>
      <c r="D8969" s="12">
        <v>45896</v>
      </c>
      <c r="E8969" s="11">
        <v>3193</v>
      </c>
      <c r="F8969" s="11" t="s">
        <v>33</v>
      </c>
      <c r="G8969" s="13">
        <v>4537.7</v>
      </c>
      <c r="H8969" s="14">
        <f t="shared" si="980"/>
        <v>14488876.1</v>
      </c>
      <c r="I8969" s="14">
        <f>IF(F8969="GHS",H8969,H8969*Assumptions!$B$4)</f>
        <v>14488876.1</v>
      </c>
      <c r="J8969" s="15" t="str">
        <f>INDEX(Assumptions!$B$8:$B$12,MATCH(B8969,Assumptions!$A$8:$A$12,0))</f>
        <v>Weighted Average</v>
      </c>
      <c r="K8969" s="16">
        <f>G8969/(1-INDEX(Assumptions!$D$8:$D$12,MATCH(B8969,Assumptions!$A$8:$A$12,0)))</f>
        <v>6302.3611111111113</v>
      </c>
      <c r="L8969" s="16">
        <f t="shared" si="981"/>
        <v>136.131</v>
      </c>
      <c r="M8969" s="16">
        <f t="shared" si="982"/>
        <v>315.1180555555556</v>
      </c>
      <c r="N8969" s="14">
        <f>E8969*(K8969-L8969-M8969)*IF(F8969="GHS",1,Assumptions!$B$4)</f>
        <v>18682600.793388888</v>
      </c>
      <c r="O8969" s="15">
        <f t="shared" ca="1" si="983"/>
        <v>390</v>
      </c>
      <c r="P8969" s="15" t="str">
        <f t="shared" ca="1" si="984"/>
        <v>365d+</v>
      </c>
      <c r="Q8969" s="17">
        <f ca="1">IF(P8969="0-90d",0,IF(P8969="91-180d",INDEX(Assumptions!$F$8:$F$12,MATCH(B8969,Assumptions!$A$8:$A$12,0)),IF(P8969="181-365d",INDEX(Assumptions!$G$8:$G$12,MATCH(B8969,Assumptions!$A$8:$A$12,0)),INDEX(Assumptions!$H$8:$H$12,MATCH(B8969,Assumptions!$A$8:$A$12,0)))))</f>
        <v>0.6</v>
      </c>
      <c r="R8969" s="14">
        <f t="shared" ca="1" si="985"/>
        <v>8693325.6600000001</v>
      </c>
      <c r="S8969" s="14">
        <f t="shared" ca="1" si="986"/>
        <v>5795550.4399999995</v>
      </c>
      <c r="T8969" s="11" t="s">
        <v>25</v>
      </c>
      <c r="U8969" s="18" t="s">
        <v>36</v>
      </c>
    </row>
    <row r="8970" spans="1:21" ht="15" customHeight="1" x14ac:dyDescent="0.15">
      <c r="A8970" s="10" t="s">
        <v>9018</v>
      </c>
      <c r="B8970" s="11" t="s">
        <v>31</v>
      </c>
      <c r="C8970" s="11" t="s">
        <v>32</v>
      </c>
      <c r="D8970" s="12">
        <v>46069</v>
      </c>
      <c r="E8970" s="11">
        <v>3490</v>
      </c>
      <c r="F8970" s="11" t="s">
        <v>33</v>
      </c>
      <c r="G8970" s="13">
        <v>1539.23</v>
      </c>
      <c r="H8970" s="14">
        <f t="shared" si="980"/>
        <v>5371912.7000000002</v>
      </c>
      <c r="I8970" s="14">
        <f>IF(F8970="GHS",H8970,H8970*Assumptions!$B$4)</f>
        <v>5371912.7000000002</v>
      </c>
      <c r="J8970" s="15" t="str">
        <f>INDEX(Assumptions!$B$8:$B$12,MATCH(B8970,Assumptions!$A$8:$A$12,0))</f>
        <v>Weighted Average</v>
      </c>
      <c r="K8970" s="16">
        <f>G8970/(1-INDEX(Assumptions!$D$8:$D$12,MATCH(B8970,Assumptions!$A$8:$A$12,0)))</f>
        <v>2137.8194444444443</v>
      </c>
      <c r="L8970" s="16">
        <f t="shared" si="981"/>
        <v>46.176899999999996</v>
      </c>
      <c r="M8970" s="16">
        <f t="shared" si="982"/>
        <v>106.89097222222222</v>
      </c>
      <c r="N8970" s="14">
        <f>E8970*(K8970-L8970-M8970)*IF(F8970="GHS",1,Assumptions!$B$4)</f>
        <v>6926782.9870555559</v>
      </c>
      <c r="O8970" s="15">
        <f t="shared" ca="1" si="983"/>
        <v>217</v>
      </c>
      <c r="P8970" s="15" t="str">
        <f t="shared" ca="1" si="984"/>
        <v>181-365d</v>
      </c>
      <c r="Q8970" s="17">
        <f ca="1">IF(P8970="0-90d",0,IF(P8970="91-180d",INDEX(Assumptions!$F$8:$F$12,MATCH(B8970,Assumptions!$A$8:$A$12,0)),IF(P8970="181-365d",INDEX(Assumptions!$G$8:$G$12,MATCH(B8970,Assumptions!$A$8:$A$12,0)),INDEX(Assumptions!$H$8:$H$12,MATCH(B8970,Assumptions!$A$8:$A$12,0)))))</f>
        <v>0.2</v>
      </c>
      <c r="R8970" s="14">
        <f t="shared" ca="1" si="985"/>
        <v>1074382.54</v>
      </c>
      <c r="S8970" s="14">
        <f t="shared" ca="1" si="986"/>
        <v>4297530.16</v>
      </c>
      <c r="T8970" s="11" t="s">
        <v>25</v>
      </c>
      <c r="U8970" s="18" t="s">
        <v>36</v>
      </c>
    </row>
    <row r="8971" spans="1:21" ht="15" customHeight="1" x14ac:dyDescent="0.15">
      <c r="A8971" s="10" t="s">
        <v>9019</v>
      </c>
      <c r="B8971" s="11" t="s">
        <v>28</v>
      </c>
      <c r="C8971" s="11" t="s">
        <v>35</v>
      </c>
      <c r="D8971" s="12">
        <v>45732</v>
      </c>
      <c r="E8971" s="11">
        <v>3483</v>
      </c>
      <c r="F8971" s="11" t="s">
        <v>24</v>
      </c>
      <c r="G8971" s="13">
        <v>6490.98</v>
      </c>
      <c r="H8971" s="14">
        <f t="shared" si="980"/>
        <v>22608083.34</v>
      </c>
      <c r="I8971" s="14">
        <f>IF(F8971="GHS",H8971,H8971*Assumptions!$B$4)</f>
        <v>244167300.07200003</v>
      </c>
      <c r="J8971" s="15" t="str">
        <f>INDEX(Assumptions!$B$8:$B$12,MATCH(B8971,Assumptions!$A$8:$A$12,0))</f>
        <v>Fair Value Less Costs to Sell</v>
      </c>
      <c r="K8971" s="16">
        <f>G8971/(1-INDEX(Assumptions!$D$8:$D$12,MATCH(B8971,Assumptions!$A$8:$A$12,0)))</f>
        <v>7376.113636363636</v>
      </c>
      <c r="L8971" s="16">
        <f t="shared" si="981"/>
        <v>194.72939999999997</v>
      </c>
      <c r="M8971" s="16">
        <f t="shared" si="982"/>
        <v>368.80568181818182</v>
      </c>
      <c r="N8971" s="14">
        <f>E8971*(K8971-L8971-M8971)*IF(F8971="GHS",1,Assumptions!$B$4)</f>
        <v>256264679.93920362</v>
      </c>
      <c r="O8971" s="15">
        <f t="shared" ca="1" si="983"/>
        <v>554</v>
      </c>
      <c r="P8971" s="15" t="str">
        <f t="shared" ca="1" si="984"/>
        <v>365d+</v>
      </c>
      <c r="Q8971" s="17">
        <f ca="1">IF(P8971="0-90d",0,IF(P8971="91-180d",INDEX(Assumptions!$F$8:$F$12,MATCH(B8971,Assumptions!$A$8:$A$12,0)),IF(P8971="181-365d",INDEX(Assumptions!$G$8:$G$12,MATCH(B8971,Assumptions!$A$8:$A$12,0)),INDEX(Assumptions!$H$8:$H$12,MATCH(B8971,Assumptions!$A$8:$A$12,0)))))</f>
        <v>0.4</v>
      </c>
      <c r="R8971" s="14">
        <f t="shared" ca="1" si="985"/>
        <v>97666920.028800011</v>
      </c>
      <c r="S8971" s="14">
        <f t="shared" ca="1" si="986"/>
        <v>146500380.04320002</v>
      </c>
      <c r="T8971" s="11" t="s">
        <v>25</v>
      </c>
      <c r="U8971" s="18" t="s">
        <v>36</v>
      </c>
    </row>
    <row r="8972" spans="1:21" ht="15" customHeight="1" x14ac:dyDescent="0.15">
      <c r="A8972" s="10" t="s">
        <v>9020</v>
      </c>
      <c r="B8972" s="11" t="s">
        <v>41</v>
      </c>
      <c r="C8972" s="11" t="s">
        <v>42</v>
      </c>
      <c r="D8972" s="12">
        <v>46072</v>
      </c>
      <c r="E8972" s="11">
        <v>10</v>
      </c>
      <c r="F8972" s="11" t="s">
        <v>33</v>
      </c>
      <c r="G8972" s="13">
        <v>849.97</v>
      </c>
      <c r="H8972" s="14">
        <f t="shared" si="980"/>
        <v>8499.7000000000007</v>
      </c>
      <c r="I8972" s="14">
        <f>IF(F8972="GHS",H8972,H8972*Assumptions!$B$4)</f>
        <v>8499.7000000000007</v>
      </c>
      <c r="J8972" s="15" t="str">
        <f>INDEX(Assumptions!$B$8:$B$12,MATCH(B8972,Assumptions!$A$8:$A$12,0))</f>
        <v>Weighted Average</v>
      </c>
      <c r="K8972" s="16">
        <f>G8972/(1-INDEX(Assumptions!$D$8:$D$12,MATCH(B8972,Assumptions!$A$8:$A$12,0)))</f>
        <v>1307.6461538461538</v>
      </c>
      <c r="L8972" s="16">
        <f t="shared" si="981"/>
        <v>25.499099999999999</v>
      </c>
      <c r="M8972" s="16">
        <f t="shared" si="982"/>
        <v>65.382307692307691</v>
      </c>
      <c r="N8972" s="14">
        <f>E8972*(K8972-L8972-M8972)*IF(F8972="GHS",1,Assumptions!$B$4)</f>
        <v>12167.647461538461</v>
      </c>
      <c r="O8972" s="15">
        <f t="shared" ca="1" si="983"/>
        <v>214</v>
      </c>
      <c r="P8972" s="15" t="str">
        <f t="shared" ca="1" si="984"/>
        <v>181-365d</v>
      </c>
      <c r="Q8972" s="17">
        <f ca="1">IF(P8972="0-90d",0,IF(P8972="91-180d",INDEX(Assumptions!$F$8:$F$12,MATCH(B8972,Assumptions!$A$8:$A$12,0)),IF(P8972="181-365d",INDEX(Assumptions!$G$8:$G$12,MATCH(B8972,Assumptions!$A$8:$A$12,0)),INDEX(Assumptions!$H$8:$H$12,MATCH(B8972,Assumptions!$A$8:$A$12,0)))))</f>
        <v>0.35</v>
      </c>
      <c r="R8972" s="14">
        <f t="shared" ca="1" si="985"/>
        <v>2974.895</v>
      </c>
      <c r="S8972" s="14">
        <f t="shared" ca="1" si="986"/>
        <v>5524.8050000000003</v>
      </c>
      <c r="T8972" s="11" t="s">
        <v>25</v>
      </c>
      <c r="U8972" s="18" t="s">
        <v>26</v>
      </c>
    </row>
    <row r="8973" spans="1:21" ht="15" customHeight="1" x14ac:dyDescent="0.15">
      <c r="A8973" s="10" t="s">
        <v>9021</v>
      </c>
      <c r="B8973" s="11" t="s">
        <v>46</v>
      </c>
      <c r="C8973" s="11" t="s">
        <v>119</v>
      </c>
      <c r="D8973" s="12">
        <v>45979</v>
      </c>
      <c r="E8973" s="11">
        <v>1511</v>
      </c>
      <c r="F8973" s="11" t="s">
        <v>33</v>
      </c>
      <c r="G8973" s="13">
        <v>243808.45</v>
      </c>
      <c r="H8973" s="14">
        <f t="shared" si="980"/>
        <v>368394567.94999999</v>
      </c>
      <c r="I8973" s="14">
        <f>IF(F8973="GHS",H8973,H8973*Assumptions!$B$4)</f>
        <v>368394567.94999999</v>
      </c>
      <c r="J8973" s="15" t="str">
        <f>INDEX(Assumptions!$B$8:$B$12,MATCH(B8973,Assumptions!$A$8:$A$12,0))</f>
        <v>Specific Identification</v>
      </c>
      <c r="K8973" s="16">
        <f>G8973/(1-INDEX(Assumptions!$D$8:$D$12,MATCH(B8973,Assumptions!$A$8:$A$12,0)))</f>
        <v>312574.93589743588</v>
      </c>
      <c r="L8973" s="16">
        <f t="shared" si="981"/>
        <v>7314.2534999999998</v>
      </c>
      <c r="M8973" s="16">
        <f t="shared" si="982"/>
        <v>15628.746794871795</v>
      </c>
      <c r="N8973" s="14">
        <f>E8973*(K8973-L8973-M8973)*IF(F8973="GHS",1,Assumptions!$B$4)</f>
        <v>437633854.69547433</v>
      </c>
      <c r="O8973" s="15">
        <f t="shared" ca="1" si="983"/>
        <v>307</v>
      </c>
      <c r="P8973" s="15" t="str">
        <f t="shared" ca="1" si="984"/>
        <v>181-365d</v>
      </c>
      <c r="Q8973" s="17">
        <f ca="1">IF(P8973="0-90d",0,IF(P8973="91-180d",INDEX(Assumptions!$F$8:$F$12,MATCH(B8973,Assumptions!$A$8:$A$12,0)),IF(P8973="181-365d",INDEX(Assumptions!$G$8:$G$12,MATCH(B8973,Assumptions!$A$8:$A$12,0)),INDEX(Assumptions!$H$8:$H$12,MATCH(B8973,Assumptions!$A$8:$A$12,0)))))</f>
        <v>0.05</v>
      </c>
      <c r="R8973" s="14">
        <f t="shared" ca="1" si="985"/>
        <v>18419728.397500001</v>
      </c>
      <c r="S8973" s="14">
        <f t="shared" ca="1" si="986"/>
        <v>349974839.55250001</v>
      </c>
      <c r="T8973" s="11" t="s">
        <v>25</v>
      </c>
      <c r="U8973" s="18" t="s">
        <v>36</v>
      </c>
    </row>
    <row r="8974" spans="1:21" ht="15" customHeight="1" x14ac:dyDescent="0.15">
      <c r="A8974" s="10" t="s">
        <v>9022</v>
      </c>
      <c r="B8974" s="11" t="s">
        <v>41</v>
      </c>
      <c r="C8974" s="11" t="s">
        <v>42</v>
      </c>
      <c r="D8974" s="12">
        <v>46104</v>
      </c>
      <c r="E8974" s="11">
        <v>3159</v>
      </c>
      <c r="F8974" s="11" t="s">
        <v>33</v>
      </c>
      <c r="G8974" s="13">
        <v>499.64</v>
      </c>
      <c r="H8974" s="14">
        <f t="shared" si="980"/>
        <v>1578362.76</v>
      </c>
      <c r="I8974" s="14">
        <f>IF(F8974="GHS",H8974,H8974*Assumptions!$B$4)</f>
        <v>1578362.76</v>
      </c>
      <c r="J8974" s="15" t="str">
        <f>INDEX(Assumptions!$B$8:$B$12,MATCH(B8974,Assumptions!$A$8:$A$12,0))</f>
        <v>Weighted Average</v>
      </c>
      <c r="K8974" s="16">
        <f>G8974/(1-INDEX(Assumptions!$D$8:$D$12,MATCH(B8974,Assumptions!$A$8:$A$12,0)))</f>
        <v>768.676923076923</v>
      </c>
      <c r="L8974" s="16">
        <f t="shared" si="981"/>
        <v>14.989199999999999</v>
      </c>
      <c r="M8974" s="16">
        <f t="shared" si="982"/>
        <v>38.433846153846154</v>
      </c>
      <c r="N8974" s="14">
        <f>E8974*(K8974-L8974-M8974)*IF(F8974="GHS",1,Assumptions!$B$4)</f>
        <v>2259486.9971999996</v>
      </c>
      <c r="O8974" s="15">
        <f t="shared" ca="1" si="983"/>
        <v>182</v>
      </c>
      <c r="P8974" s="15" t="str">
        <f t="shared" ca="1" si="984"/>
        <v>181-365d</v>
      </c>
      <c r="Q8974" s="17">
        <f ca="1">IF(P8974="0-90d",0,IF(P8974="91-180d",INDEX(Assumptions!$F$8:$F$12,MATCH(B8974,Assumptions!$A$8:$A$12,0)),IF(P8974="181-365d",INDEX(Assumptions!$G$8:$G$12,MATCH(B8974,Assumptions!$A$8:$A$12,0)),INDEX(Assumptions!$H$8:$H$12,MATCH(B8974,Assumptions!$A$8:$A$12,0)))))</f>
        <v>0.35</v>
      </c>
      <c r="R8974" s="14">
        <f t="shared" ca="1" si="985"/>
        <v>552426.96600000001</v>
      </c>
      <c r="S8974" s="14">
        <f t="shared" ca="1" si="986"/>
        <v>1025935.794</v>
      </c>
      <c r="T8974" s="11" t="s">
        <v>25</v>
      </c>
      <c r="U8974" s="18" t="s">
        <v>26</v>
      </c>
    </row>
    <row r="8975" spans="1:21" ht="15" customHeight="1" x14ac:dyDescent="0.15">
      <c r="A8975" s="10" t="s">
        <v>9023</v>
      </c>
      <c r="B8975" s="11" t="s">
        <v>41</v>
      </c>
      <c r="C8975" s="11" t="s">
        <v>44</v>
      </c>
      <c r="D8975" s="12">
        <v>46002</v>
      </c>
      <c r="E8975" s="11">
        <v>3576</v>
      </c>
      <c r="F8975" s="11" t="s">
        <v>33</v>
      </c>
      <c r="G8975" s="13">
        <v>534.1</v>
      </c>
      <c r="H8975" s="14">
        <f t="shared" si="980"/>
        <v>1909941.6</v>
      </c>
      <c r="I8975" s="14">
        <f>IF(F8975="GHS",H8975,H8975*Assumptions!$B$4)</f>
        <v>1909941.6</v>
      </c>
      <c r="J8975" s="15" t="str">
        <f>INDEX(Assumptions!$B$8:$B$12,MATCH(B8975,Assumptions!$A$8:$A$12,0))</f>
        <v>Weighted Average</v>
      </c>
      <c r="K8975" s="16">
        <f>G8975/(1-INDEX(Assumptions!$D$8:$D$12,MATCH(B8975,Assumptions!$A$8:$A$12,0)))</f>
        <v>821.69230769230774</v>
      </c>
      <c r="L8975" s="16">
        <f t="shared" si="981"/>
        <v>16.023</v>
      </c>
      <c r="M8975" s="16">
        <f t="shared" si="982"/>
        <v>41.08461538461539</v>
      </c>
      <c r="N8975" s="14">
        <f>E8975*(K8975-L8975-M8975)*IF(F8975="GHS",1,Assumptions!$B$4)</f>
        <v>2734154.8596923077</v>
      </c>
      <c r="O8975" s="15">
        <f t="shared" ca="1" si="983"/>
        <v>284</v>
      </c>
      <c r="P8975" s="15" t="str">
        <f t="shared" ca="1" si="984"/>
        <v>181-365d</v>
      </c>
      <c r="Q8975" s="17">
        <f ca="1">IF(P8975="0-90d",0,IF(P8975="91-180d",INDEX(Assumptions!$F$8:$F$12,MATCH(B8975,Assumptions!$A$8:$A$12,0)),IF(P8975="181-365d",INDEX(Assumptions!$G$8:$G$12,MATCH(B8975,Assumptions!$A$8:$A$12,0)),INDEX(Assumptions!$H$8:$H$12,MATCH(B8975,Assumptions!$A$8:$A$12,0)))))</f>
        <v>0.35</v>
      </c>
      <c r="R8975" s="14">
        <f t="shared" ca="1" si="985"/>
        <v>668479.55999999994</v>
      </c>
      <c r="S8975" s="14">
        <f t="shared" ca="1" si="986"/>
        <v>1241462.04</v>
      </c>
      <c r="T8975" s="11" t="s">
        <v>25</v>
      </c>
      <c r="U8975" s="18" t="s">
        <v>26</v>
      </c>
    </row>
    <row r="8976" spans="1:21" ht="15" customHeight="1" x14ac:dyDescent="0.15">
      <c r="A8976" s="10" t="s">
        <v>9024</v>
      </c>
      <c r="B8976" s="11" t="s">
        <v>41</v>
      </c>
      <c r="C8976" s="11" t="s">
        <v>42</v>
      </c>
      <c r="D8976" s="12">
        <v>46058</v>
      </c>
      <c r="E8976" s="11">
        <v>4873</v>
      </c>
      <c r="F8976" s="11" t="s">
        <v>33</v>
      </c>
      <c r="G8976" s="13">
        <v>454.82</v>
      </c>
      <c r="H8976" s="14">
        <f t="shared" si="980"/>
        <v>2216337.86</v>
      </c>
      <c r="I8976" s="14">
        <f>IF(F8976="GHS",H8976,H8976*Assumptions!$B$4)</f>
        <v>2216337.86</v>
      </c>
      <c r="J8976" s="15" t="str">
        <f>INDEX(Assumptions!$B$8:$B$12,MATCH(B8976,Assumptions!$A$8:$A$12,0))</f>
        <v>Weighted Average</v>
      </c>
      <c r="K8976" s="16">
        <f>G8976/(1-INDEX(Assumptions!$D$8:$D$12,MATCH(B8976,Assumptions!$A$8:$A$12,0)))</f>
        <v>699.72307692307686</v>
      </c>
      <c r="L8976" s="16">
        <f t="shared" si="981"/>
        <v>13.644599999999999</v>
      </c>
      <c r="M8976" s="16">
        <f t="shared" si="982"/>
        <v>34.986153846153847</v>
      </c>
      <c r="N8976" s="14">
        <f>E8976*(K8976-L8976-M8976)*IF(F8976="GHS",1,Assumptions!$B$4)</f>
        <v>3172772.8903538464</v>
      </c>
      <c r="O8976" s="15">
        <f t="shared" ca="1" si="983"/>
        <v>228</v>
      </c>
      <c r="P8976" s="15" t="str">
        <f t="shared" ca="1" si="984"/>
        <v>181-365d</v>
      </c>
      <c r="Q8976" s="17">
        <f ca="1">IF(P8976="0-90d",0,IF(P8976="91-180d",INDEX(Assumptions!$F$8:$F$12,MATCH(B8976,Assumptions!$A$8:$A$12,0)),IF(P8976="181-365d",INDEX(Assumptions!$G$8:$G$12,MATCH(B8976,Assumptions!$A$8:$A$12,0)),INDEX(Assumptions!$H$8:$H$12,MATCH(B8976,Assumptions!$A$8:$A$12,0)))))</f>
        <v>0.35</v>
      </c>
      <c r="R8976" s="14">
        <f t="shared" ca="1" si="985"/>
        <v>775718.25099999993</v>
      </c>
      <c r="S8976" s="14">
        <f t="shared" ca="1" si="986"/>
        <v>1440619.6089999999</v>
      </c>
      <c r="T8976" s="11" t="s">
        <v>25</v>
      </c>
      <c r="U8976" s="18" t="s">
        <v>26</v>
      </c>
    </row>
    <row r="8977" spans="1:21" ht="15" customHeight="1" x14ac:dyDescent="0.15">
      <c r="A8977" s="10" t="s">
        <v>9025</v>
      </c>
      <c r="B8977" s="11" t="s">
        <v>22</v>
      </c>
      <c r="C8977" s="11" t="s">
        <v>23</v>
      </c>
      <c r="D8977" s="12">
        <v>46082</v>
      </c>
      <c r="E8977" s="11">
        <v>4259</v>
      </c>
      <c r="F8977" s="11" t="s">
        <v>24</v>
      </c>
      <c r="G8977" s="13">
        <v>20866.79</v>
      </c>
      <c r="H8977" s="14">
        <f t="shared" si="980"/>
        <v>88871658.609999999</v>
      </c>
      <c r="I8977" s="14">
        <f>IF(F8977="GHS",H8977,H8977*Assumptions!$B$4)</f>
        <v>959813912.98800004</v>
      </c>
      <c r="J8977" s="15" t="str">
        <f>INDEX(Assumptions!$B$8:$B$12,MATCH(B8977,Assumptions!$A$8:$A$12,0))</f>
        <v>FIFO</v>
      </c>
      <c r="K8977" s="16">
        <f>G8977/(1-INDEX(Assumptions!$D$8:$D$12,MATCH(B8977,Assumptions!$A$8:$A$12,0)))</f>
        <v>25447.304878048781</v>
      </c>
      <c r="L8977" s="16">
        <f t="shared" si="981"/>
        <v>626.00369999999998</v>
      </c>
      <c r="M8977" s="16">
        <f t="shared" si="982"/>
        <v>1272.365243902439</v>
      </c>
      <c r="N8977" s="14">
        <f>E8977*(K8977-L8977-M8977)*IF(F8977="GHS",1,Assumptions!$B$4)</f>
        <v>1083185115.9501162</v>
      </c>
      <c r="O8977" s="15">
        <f t="shared" ca="1" si="983"/>
        <v>204</v>
      </c>
      <c r="P8977" s="15" t="str">
        <f t="shared" ca="1" si="984"/>
        <v>181-365d</v>
      </c>
      <c r="Q8977" s="17">
        <f ca="1">IF(P8977="0-90d",0,IF(P8977="91-180d",INDEX(Assumptions!$F$8:$F$12,MATCH(B8977,Assumptions!$A$8:$A$12,0)),IF(P8977="181-365d",INDEX(Assumptions!$G$8:$G$12,MATCH(B8977,Assumptions!$A$8:$A$12,0)),INDEX(Assumptions!$H$8:$H$12,MATCH(B8977,Assumptions!$A$8:$A$12,0)))))</f>
        <v>0.15</v>
      </c>
      <c r="R8977" s="14">
        <f t="shared" ca="1" si="985"/>
        <v>143972086.94819999</v>
      </c>
      <c r="S8977" s="14">
        <f t="shared" ca="1" si="986"/>
        <v>815841826.03980005</v>
      </c>
      <c r="T8977" s="11" t="s">
        <v>50</v>
      </c>
      <c r="U8977" s="18" t="s">
        <v>36</v>
      </c>
    </row>
    <row r="8978" spans="1:21" ht="15" customHeight="1" x14ac:dyDescent="0.15">
      <c r="A8978" s="10" t="s">
        <v>9026</v>
      </c>
      <c r="B8978" s="11" t="s">
        <v>28</v>
      </c>
      <c r="C8978" s="11" t="s">
        <v>55</v>
      </c>
      <c r="D8978" s="12">
        <v>45773</v>
      </c>
      <c r="E8978" s="11">
        <v>4556</v>
      </c>
      <c r="F8978" s="11" t="s">
        <v>24</v>
      </c>
      <c r="G8978" s="13">
        <v>11876.1</v>
      </c>
      <c r="H8978" s="14">
        <f t="shared" si="980"/>
        <v>54107511.600000001</v>
      </c>
      <c r="I8978" s="14">
        <f>IF(F8978="GHS",H8978,H8978*Assumptions!$B$4)</f>
        <v>584361125.28000009</v>
      </c>
      <c r="J8978" s="15" t="str">
        <f>INDEX(Assumptions!$B$8:$B$12,MATCH(B8978,Assumptions!$A$8:$A$12,0))</f>
        <v>Fair Value Less Costs to Sell</v>
      </c>
      <c r="K8978" s="16">
        <f>G8978/(1-INDEX(Assumptions!$D$8:$D$12,MATCH(B8978,Assumptions!$A$8:$A$12,0)))</f>
        <v>13495.568181818182</v>
      </c>
      <c r="L8978" s="16">
        <f t="shared" si="981"/>
        <v>356.28300000000002</v>
      </c>
      <c r="M8978" s="16">
        <f t="shared" si="982"/>
        <v>674.77840909090912</v>
      </c>
      <c r="N8978" s="14">
        <f>E8978*(K8978-L8978-M8978)*IF(F8978="GHS",1,Assumptions!$B$4)</f>
        <v>613313562.85069096</v>
      </c>
      <c r="O8978" s="15">
        <f t="shared" ca="1" si="983"/>
        <v>513</v>
      </c>
      <c r="P8978" s="15" t="str">
        <f t="shared" ca="1" si="984"/>
        <v>365d+</v>
      </c>
      <c r="Q8978" s="17">
        <f ca="1">IF(P8978="0-90d",0,IF(P8978="91-180d",INDEX(Assumptions!$F$8:$F$12,MATCH(B8978,Assumptions!$A$8:$A$12,0)),IF(P8978="181-365d",INDEX(Assumptions!$G$8:$G$12,MATCH(B8978,Assumptions!$A$8:$A$12,0)),INDEX(Assumptions!$H$8:$H$12,MATCH(B8978,Assumptions!$A$8:$A$12,0)))))</f>
        <v>0.4</v>
      </c>
      <c r="R8978" s="14">
        <f t="shared" ca="1" si="985"/>
        <v>233744450.11200005</v>
      </c>
      <c r="S8978" s="14">
        <f t="shared" ca="1" si="986"/>
        <v>350616675.16800004</v>
      </c>
      <c r="T8978" s="11" t="s">
        <v>25</v>
      </c>
      <c r="U8978" s="18" t="s">
        <v>26</v>
      </c>
    </row>
    <row r="8979" spans="1:21" ht="15" customHeight="1" x14ac:dyDescent="0.15">
      <c r="A8979" s="10" t="s">
        <v>9027</v>
      </c>
      <c r="B8979" s="11" t="s">
        <v>41</v>
      </c>
      <c r="C8979" s="11" t="s">
        <v>49</v>
      </c>
      <c r="D8979" s="12">
        <v>45795</v>
      </c>
      <c r="E8979" s="11">
        <v>1751</v>
      </c>
      <c r="F8979" s="11" t="s">
        <v>33</v>
      </c>
      <c r="G8979" s="13">
        <v>641.59</v>
      </c>
      <c r="H8979" s="14">
        <f t="shared" si="980"/>
        <v>1123424.0900000001</v>
      </c>
      <c r="I8979" s="14">
        <f>IF(F8979="GHS",H8979,H8979*Assumptions!$B$4)</f>
        <v>1123424.0900000001</v>
      </c>
      <c r="J8979" s="15" t="str">
        <f>INDEX(Assumptions!$B$8:$B$12,MATCH(B8979,Assumptions!$A$8:$A$12,0))</f>
        <v>Weighted Average</v>
      </c>
      <c r="K8979" s="16">
        <f>G8979/(1-INDEX(Assumptions!$D$8:$D$12,MATCH(B8979,Assumptions!$A$8:$A$12,0)))</f>
        <v>987.06153846153848</v>
      </c>
      <c r="L8979" s="16">
        <f t="shared" si="981"/>
        <v>19.247700000000002</v>
      </c>
      <c r="M8979" s="16">
        <f t="shared" si="982"/>
        <v>49.353076923076927</v>
      </c>
      <c r="N8979" s="14">
        <f>E8979*(K8979-L8979-M8979)*IF(F8979="GHS",1,Assumptions!$B$4)</f>
        <v>1608224.7934538461</v>
      </c>
      <c r="O8979" s="15">
        <f t="shared" ca="1" si="983"/>
        <v>491</v>
      </c>
      <c r="P8979" s="15" t="str">
        <f t="shared" ca="1" si="984"/>
        <v>365d+</v>
      </c>
      <c r="Q8979" s="17">
        <f ca="1">IF(P8979="0-90d",0,IF(P8979="91-180d",INDEX(Assumptions!$F$8:$F$12,MATCH(B8979,Assumptions!$A$8:$A$12,0)),IF(P8979="181-365d",INDEX(Assumptions!$G$8:$G$12,MATCH(B8979,Assumptions!$A$8:$A$12,0)),INDEX(Assumptions!$H$8:$H$12,MATCH(B8979,Assumptions!$A$8:$A$12,0)))))</f>
        <v>0.8</v>
      </c>
      <c r="R8979" s="14">
        <f t="shared" ca="1" si="985"/>
        <v>898739.27200000011</v>
      </c>
      <c r="S8979" s="14">
        <f t="shared" ca="1" si="986"/>
        <v>224684.81799999997</v>
      </c>
      <c r="T8979" s="11" t="s">
        <v>25</v>
      </c>
      <c r="U8979" s="18" t="s">
        <v>26</v>
      </c>
    </row>
    <row r="8980" spans="1:21" ht="15" customHeight="1" x14ac:dyDescent="0.15">
      <c r="A8980" s="10" t="s">
        <v>9028</v>
      </c>
      <c r="B8980" s="11" t="s">
        <v>22</v>
      </c>
      <c r="C8980" s="11" t="s">
        <v>61</v>
      </c>
      <c r="D8980" s="12">
        <v>46221</v>
      </c>
      <c r="E8980" s="11">
        <v>2828</v>
      </c>
      <c r="F8980" s="11" t="s">
        <v>24</v>
      </c>
      <c r="G8980" s="13">
        <v>30575.94</v>
      </c>
      <c r="H8980" s="14">
        <f t="shared" si="980"/>
        <v>86468758.319999993</v>
      </c>
      <c r="I8980" s="14">
        <f>IF(F8980="GHS",H8980,H8980*Assumptions!$B$4)</f>
        <v>933862589.85599995</v>
      </c>
      <c r="J8980" s="15" t="str">
        <f>INDEX(Assumptions!$B$8:$B$12,MATCH(B8980,Assumptions!$A$8:$A$12,0))</f>
        <v>FIFO</v>
      </c>
      <c r="K8980" s="16">
        <f>G8980/(1-INDEX(Assumptions!$D$8:$D$12,MATCH(B8980,Assumptions!$A$8:$A$12,0)))</f>
        <v>37287.731707317071</v>
      </c>
      <c r="L8980" s="16">
        <f t="shared" si="981"/>
        <v>917.27819999999997</v>
      </c>
      <c r="M8980" s="16">
        <f t="shared" si="982"/>
        <v>1864.3865853658535</v>
      </c>
      <c r="N8980" s="14">
        <f>E8980*(K8980-L8980-M8980)*IF(F8980="GHS",1,Assumptions!$B$4)</f>
        <v>1053898098.357003</v>
      </c>
      <c r="O8980" s="15">
        <f t="shared" ca="1" si="983"/>
        <v>65</v>
      </c>
      <c r="P8980" s="15" t="str">
        <f t="shared" ca="1" si="984"/>
        <v>0-90d</v>
      </c>
      <c r="Q8980" s="17">
        <f ca="1">IF(P8980="0-90d",0,IF(P8980="91-180d",INDEX(Assumptions!$F$8:$F$12,MATCH(B8980,Assumptions!$A$8:$A$12,0)),IF(P8980="181-365d",INDEX(Assumptions!$G$8:$G$12,MATCH(B8980,Assumptions!$A$8:$A$12,0)),INDEX(Assumptions!$H$8:$H$12,MATCH(B8980,Assumptions!$A$8:$A$12,0)))))</f>
        <v>0</v>
      </c>
      <c r="R8980" s="14">
        <f t="shared" ca="1" si="985"/>
        <v>0</v>
      </c>
      <c r="S8980" s="14">
        <f t="shared" ca="1" si="986"/>
        <v>933862589.85599995</v>
      </c>
      <c r="T8980" s="11" t="s">
        <v>25</v>
      </c>
      <c r="U8980" s="18" t="s">
        <v>26</v>
      </c>
    </row>
    <row r="8981" spans="1:21" ht="15" customHeight="1" x14ac:dyDescent="0.15">
      <c r="A8981" s="10" t="s">
        <v>9029</v>
      </c>
      <c r="B8981" s="11" t="s">
        <v>28</v>
      </c>
      <c r="C8981" s="11" t="s">
        <v>55</v>
      </c>
      <c r="D8981" s="12">
        <v>46081</v>
      </c>
      <c r="E8981" s="11">
        <v>4756</v>
      </c>
      <c r="F8981" s="11" t="s">
        <v>24</v>
      </c>
      <c r="G8981" s="13">
        <v>6520.46</v>
      </c>
      <c r="H8981" s="14">
        <f t="shared" si="980"/>
        <v>31011307.760000002</v>
      </c>
      <c r="I8981" s="14">
        <f>IF(F8981="GHS",H8981,H8981*Assumptions!$B$4)</f>
        <v>334922123.80800003</v>
      </c>
      <c r="J8981" s="15" t="str">
        <f>INDEX(Assumptions!$B$8:$B$12,MATCH(B8981,Assumptions!$A$8:$A$12,0))</f>
        <v>Fair Value Less Costs to Sell</v>
      </c>
      <c r="K8981" s="16">
        <f>G8981/(1-INDEX(Assumptions!$D$8:$D$12,MATCH(B8981,Assumptions!$A$8:$A$12,0)))</f>
        <v>7409.613636363636</v>
      </c>
      <c r="L8981" s="16">
        <f t="shared" si="981"/>
        <v>195.6138</v>
      </c>
      <c r="M8981" s="16">
        <f t="shared" si="982"/>
        <v>370.48068181818184</v>
      </c>
      <c r="N8981" s="14">
        <f>E8981*(K8981-L8981-M8981)*IF(F8981="GHS",1,Assumptions!$B$4)</f>
        <v>351515992.6693964</v>
      </c>
      <c r="O8981" s="15">
        <f t="shared" ca="1" si="983"/>
        <v>205</v>
      </c>
      <c r="P8981" s="15" t="str">
        <f t="shared" ca="1" si="984"/>
        <v>181-365d</v>
      </c>
      <c r="Q8981" s="17">
        <f ca="1">IF(P8981="0-90d",0,IF(P8981="91-180d",INDEX(Assumptions!$F$8:$F$12,MATCH(B8981,Assumptions!$A$8:$A$12,0)),IF(P8981="181-365d",INDEX(Assumptions!$G$8:$G$12,MATCH(B8981,Assumptions!$A$8:$A$12,0)),INDEX(Assumptions!$H$8:$H$12,MATCH(B8981,Assumptions!$A$8:$A$12,0)))))</f>
        <v>0.1</v>
      </c>
      <c r="R8981" s="14">
        <f t="shared" ca="1" si="985"/>
        <v>33492212.380800005</v>
      </c>
      <c r="S8981" s="14">
        <f t="shared" ca="1" si="986"/>
        <v>301429911.42720002</v>
      </c>
      <c r="T8981" s="11" t="s">
        <v>25</v>
      </c>
      <c r="U8981" s="18" t="s">
        <v>26</v>
      </c>
    </row>
    <row r="8982" spans="1:21" ht="15" customHeight="1" x14ac:dyDescent="0.15">
      <c r="A8982" s="10" t="s">
        <v>9030</v>
      </c>
      <c r="B8982" s="11" t="s">
        <v>22</v>
      </c>
      <c r="C8982" s="11" t="s">
        <v>81</v>
      </c>
      <c r="D8982" s="12">
        <v>45758</v>
      </c>
      <c r="E8982" s="11">
        <v>3029</v>
      </c>
      <c r="F8982" s="11" t="s">
        <v>24</v>
      </c>
      <c r="G8982" s="13">
        <v>29030.87</v>
      </c>
      <c r="H8982" s="14">
        <f t="shared" si="980"/>
        <v>87934505.230000004</v>
      </c>
      <c r="I8982" s="14">
        <f>IF(F8982="GHS",H8982,H8982*Assumptions!$B$4)</f>
        <v>949692656.48400009</v>
      </c>
      <c r="J8982" s="15" t="str">
        <f>INDEX(Assumptions!$B$8:$B$12,MATCH(B8982,Assumptions!$A$8:$A$12,0))</f>
        <v>FIFO</v>
      </c>
      <c r="K8982" s="16">
        <f>G8982/(1-INDEX(Assumptions!$D$8:$D$12,MATCH(B8982,Assumptions!$A$8:$A$12,0)))</f>
        <v>35403.499999999993</v>
      </c>
      <c r="L8982" s="16">
        <f t="shared" si="981"/>
        <v>870.92609999999991</v>
      </c>
      <c r="M8982" s="16">
        <f t="shared" si="982"/>
        <v>1770.1749999999997</v>
      </c>
      <c r="N8982" s="14">
        <f>E8982*(K8982-L8982-M8982)*IF(F8982="GHS",1,Assumptions!$B$4)</f>
        <v>1071762907.69548</v>
      </c>
      <c r="O8982" s="15">
        <f t="shared" ca="1" si="983"/>
        <v>528</v>
      </c>
      <c r="P8982" s="15" t="str">
        <f t="shared" ca="1" si="984"/>
        <v>365d+</v>
      </c>
      <c r="Q8982" s="17">
        <f ca="1">IF(P8982="0-90d",0,IF(P8982="91-180d",INDEX(Assumptions!$F$8:$F$12,MATCH(B8982,Assumptions!$A$8:$A$12,0)),IF(P8982="181-365d",INDEX(Assumptions!$G$8:$G$12,MATCH(B8982,Assumptions!$A$8:$A$12,0)),INDEX(Assumptions!$H$8:$H$12,MATCH(B8982,Assumptions!$A$8:$A$12,0)))))</f>
        <v>0.5</v>
      </c>
      <c r="R8982" s="14">
        <f t="shared" ca="1" si="985"/>
        <v>474846328.24200004</v>
      </c>
      <c r="S8982" s="14">
        <f t="shared" ca="1" si="986"/>
        <v>474846328.24200004</v>
      </c>
      <c r="T8982" s="11" t="s">
        <v>25</v>
      </c>
      <c r="U8982" s="18" t="s">
        <v>26</v>
      </c>
    </row>
    <row r="8983" spans="1:21" ht="15" customHeight="1" x14ac:dyDescent="0.15">
      <c r="A8983" s="10" t="s">
        <v>9031</v>
      </c>
      <c r="B8983" s="11" t="s">
        <v>31</v>
      </c>
      <c r="C8983" s="11" t="s">
        <v>32</v>
      </c>
      <c r="D8983" s="12">
        <v>45887</v>
      </c>
      <c r="E8983" s="11">
        <v>3693</v>
      </c>
      <c r="F8983" s="11" t="s">
        <v>33</v>
      </c>
      <c r="G8983" s="13">
        <v>1076.75</v>
      </c>
      <c r="H8983" s="14">
        <f t="shared" si="980"/>
        <v>3976437.75</v>
      </c>
      <c r="I8983" s="14">
        <f>IF(F8983="GHS",H8983,H8983*Assumptions!$B$4)</f>
        <v>3976437.75</v>
      </c>
      <c r="J8983" s="15" t="str">
        <f>INDEX(Assumptions!$B$8:$B$12,MATCH(B8983,Assumptions!$A$8:$A$12,0))</f>
        <v>Weighted Average</v>
      </c>
      <c r="K8983" s="16">
        <f>G8983/(1-INDEX(Assumptions!$D$8:$D$12,MATCH(B8983,Assumptions!$A$8:$A$12,0)))</f>
        <v>1495.4861111111111</v>
      </c>
      <c r="L8983" s="16">
        <f t="shared" si="981"/>
        <v>32.302500000000002</v>
      </c>
      <c r="M8983" s="16">
        <f t="shared" si="982"/>
        <v>74.774305555555557</v>
      </c>
      <c r="N8983" s="14">
        <f>E8983*(K8983-L8983-M8983)*IF(F8983="GHS",1,Assumptions!$B$4)</f>
        <v>5127395.5654166657</v>
      </c>
      <c r="O8983" s="15">
        <f t="shared" ca="1" si="983"/>
        <v>399</v>
      </c>
      <c r="P8983" s="15" t="str">
        <f t="shared" ca="1" si="984"/>
        <v>365d+</v>
      </c>
      <c r="Q8983" s="17">
        <f ca="1">IF(P8983="0-90d",0,IF(P8983="91-180d",INDEX(Assumptions!$F$8:$F$12,MATCH(B8983,Assumptions!$A$8:$A$12,0)),IF(P8983="181-365d",INDEX(Assumptions!$G$8:$G$12,MATCH(B8983,Assumptions!$A$8:$A$12,0)),INDEX(Assumptions!$H$8:$H$12,MATCH(B8983,Assumptions!$A$8:$A$12,0)))))</f>
        <v>0.6</v>
      </c>
      <c r="R8983" s="14">
        <f t="shared" ca="1" si="985"/>
        <v>2385862.65</v>
      </c>
      <c r="S8983" s="14">
        <f t="shared" ca="1" si="986"/>
        <v>1590575.1</v>
      </c>
      <c r="T8983" s="11" t="s">
        <v>25</v>
      </c>
      <c r="U8983" s="18" t="s">
        <v>26</v>
      </c>
    </row>
    <row r="8984" spans="1:21" ht="15" customHeight="1" x14ac:dyDescent="0.15">
      <c r="A8984" s="10" t="s">
        <v>9032</v>
      </c>
      <c r="B8984" s="11" t="s">
        <v>31</v>
      </c>
      <c r="C8984" s="11" t="s">
        <v>76</v>
      </c>
      <c r="D8984" s="12">
        <v>45843</v>
      </c>
      <c r="E8984" s="11">
        <v>1815</v>
      </c>
      <c r="F8984" s="11" t="s">
        <v>33</v>
      </c>
      <c r="G8984" s="13">
        <v>3094.32</v>
      </c>
      <c r="H8984" s="14">
        <f t="shared" si="980"/>
        <v>5616190.8000000007</v>
      </c>
      <c r="I8984" s="14">
        <f>IF(F8984="GHS",H8984,H8984*Assumptions!$B$4)</f>
        <v>5616190.8000000007</v>
      </c>
      <c r="J8984" s="15" t="str">
        <f>INDEX(Assumptions!$B$8:$B$12,MATCH(B8984,Assumptions!$A$8:$A$12,0))</f>
        <v>Weighted Average</v>
      </c>
      <c r="K8984" s="16">
        <f>G8984/(1-INDEX(Assumptions!$D$8:$D$12,MATCH(B8984,Assumptions!$A$8:$A$12,0)))</f>
        <v>4297.666666666667</v>
      </c>
      <c r="L8984" s="16">
        <f t="shared" si="981"/>
        <v>92.829599999999999</v>
      </c>
      <c r="M8984" s="16">
        <f t="shared" si="982"/>
        <v>214.88333333333335</v>
      </c>
      <c r="N8984" s="14">
        <f>E8984*(K8984-L8984-M8984)*IF(F8984="GHS",1,Assumptions!$B$4)</f>
        <v>7241766.0260000005</v>
      </c>
      <c r="O8984" s="15">
        <f t="shared" ca="1" si="983"/>
        <v>443</v>
      </c>
      <c r="P8984" s="15" t="str">
        <f t="shared" ca="1" si="984"/>
        <v>365d+</v>
      </c>
      <c r="Q8984" s="17">
        <f ca="1">IF(P8984="0-90d",0,IF(P8984="91-180d",INDEX(Assumptions!$F$8:$F$12,MATCH(B8984,Assumptions!$A$8:$A$12,0)),IF(P8984="181-365d",INDEX(Assumptions!$G$8:$G$12,MATCH(B8984,Assumptions!$A$8:$A$12,0)),INDEX(Assumptions!$H$8:$H$12,MATCH(B8984,Assumptions!$A$8:$A$12,0)))))</f>
        <v>0.6</v>
      </c>
      <c r="R8984" s="14">
        <f t="shared" ca="1" si="985"/>
        <v>3369714.4800000004</v>
      </c>
      <c r="S8984" s="14">
        <f t="shared" ca="1" si="986"/>
        <v>2246476.3200000003</v>
      </c>
      <c r="T8984" s="11" t="s">
        <v>25</v>
      </c>
      <c r="U8984" s="18" t="s">
        <v>36</v>
      </c>
    </row>
    <row r="8985" spans="1:21" ht="15" customHeight="1" x14ac:dyDescent="0.15">
      <c r="A8985" s="10" t="s">
        <v>9033</v>
      </c>
      <c r="B8985" s="11" t="s">
        <v>41</v>
      </c>
      <c r="C8985" s="11" t="s">
        <v>49</v>
      </c>
      <c r="D8985" s="12">
        <v>46027</v>
      </c>
      <c r="E8985" s="11">
        <v>4396</v>
      </c>
      <c r="F8985" s="11" t="s">
        <v>33</v>
      </c>
      <c r="G8985" s="13">
        <v>479.88</v>
      </c>
      <c r="H8985" s="14">
        <f t="shared" si="980"/>
        <v>2109552.48</v>
      </c>
      <c r="I8985" s="14">
        <f>IF(F8985="GHS",H8985,H8985*Assumptions!$B$4)</f>
        <v>2109552.48</v>
      </c>
      <c r="J8985" s="15" t="str">
        <f>INDEX(Assumptions!$B$8:$B$12,MATCH(B8985,Assumptions!$A$8:$A$12,0))</f>
        <v>Weighted Average</v>
      </c>
      <c r="K8985" s="16">
        <f>G8985/(1-INDEX(Assumptions!$D$8:$D$12,MATCH(B8985,Assumptions!$A$8:$A$12,0)))</f>
        <v>738.27692307692303</v>
      </c>
      <c r="L8985" s="16">
        <f t="shared" si="981"/>
        <v>14.3964</v>
      </c>
      <c r="M8985" s="16">
        <f t="shared" si="982"/>
        <v>36.913846153846151</v>
      </c>
      <c r="N8985" s="14">
        <f>E8985*(K8985-L8985-M8985)*IF(F8985="GHS",1,Assumptions!$B$4)</f>
        <v>3019905.511753846</v>
      </c>
      <c r="O8985" s="15">
        <f t="shared" ca="1" si="983"/>
        <v>259</v>
      </c>
      <c r="P8985" s="15" t="str">
        <f t="shared" ca="1" si="984"/>
        <v>181-365d</v>
      </c>
      <c r="Q8985" s="17">
        <f ca="1">IF(P8985="0-90d",0,IF(P8985="91-180d",INDEX(Assumptions!$F$8:$F$12,MATCH(B8985,Assumptions!$A$8:$A$12,0)),IF(P8985="181-365d",INDEX(Assumptions!$G$8:$G$12,MATCH(B8985,Assumptions!$A$8:$A$12,0)),INDEX(Assumptions!$H$8:$H$12,MATCH(B8985,Assumptions!$A$8:$A$12,0)))))</f>
        <v>0.35</v>
      </c>
      <c r="R8985" s="14">
        <f t="shared" ca="1" si="985"/>
        <v>738343.3679999999</v>
      </c>
      <c r="S8985" s="14">
        <f t="shared" ca="1" si="986"/>
        <v>1371209.1120000002</v>
      </c>
      <c r="T8985" s="11" t="s">
        <v>25</v>
      </c>
      <c r="U8985" s="18" t="s">
        <v>26</v>
      </c>
    </row>
    <row r="8986" spans="1:21" ht="15" customHeight="1" x14ac:dyDescent="0.15">
      <c r="A8986" s="10" t="s">
        <v>9034</v>
      </c>
      <c r="B8986" s="11" t="s">
        <v>41</v>
      </c>
      <c r="C8986" s="11" t="s">
        <v>42</v>
      </c>
      <c r="D8986" s="12">
        <v>45882</v>
      </c>
      <c r="E8986" s="11">
        <v>1293</v>
      </c>
      <c r="F8986" s="11" t="s">
        <v>33</v>
      </c>
      <c r="G8986" s="13">
        <v>462.79</v>
      </c>
      <c r="H8986" s="14">
        <f t="shared" si="980"/>
        <v>598387.47</v>
      </c>
      <c r="I8986" s="14">
        <f>IF(F8986="GHS",H8986,H8986*Assumptions!$B$4)</f>
        <v>598387.47</v>
      </c>
      <c r="J8986" s="15" t="str">
        <f>INDEX(Assumptions!$B$8:$B$12,MATCH(B8986,Assumptions!$A$8:$A$12,0))</f>
        <v>Weighted Average</v>
      </c>
      <c r="K8986" s="16">
        <f>G8986/(1-INDEX(Assumptions!$D$8:$D$12,MATCH(B8986,Assumptions!$A$8:$A$12,0)))</f>
        <v>711.98461538461538</v>
      </c>
      <c r="L8986" s="16">
        <f t="shared" si="981"/>
        <v>13.883699999999999</v>
      </c>
      <c r="M8986" s="16">
        <f t="shared" si="982"/>
        <v>35.599230769230772</v>
      </c>
      <c r="N8986" s="14">
        <f>E8986*(K8986-L8986-M8986)*IF(F8986="GHS",1,Assumptions!$B$4)</f>
        <v>856614.67820769234</v>
      </c>
      <c r="O8986" s="15">
        <f t="shared" ca="1" si="983"/>
        <v>404</v>
      </c>
      <c r="P8986" s="15" t="str">
        <f t="shared" ca="1" si="984"/>
        <v>365d+</v>
      </c>
      <c r="Q8986" s="17">
        <f ca="1">IF(P8986="0-90d",0,IF(P8986="91-180d",INDEX(Assumptions!$F$8:$F$12,MATCH(B8986,Assumptions!$A$8:$A$12,0)),IF(P8986="181-365d",INDEX(Assumptions!$G$8:$G$12,MATCH(B8986,Assumptions!$A$8:$A$12,0)),INDEX(Assumptions!$H$8:$H$12,MATCH(B8986,Assumptions!$A$8:$A$12,0)))))</f>
        <v>0.8</v>
      </c>
      <c r="R8986" s="14">
        <f t="shared" ca="1" si="985"/>
        <v>478709.97600000002</v>
      </c>
      <c r="S8986" s="14">
        <f t="shared" ca="1" si="986"/>
        <v>119677.49399999995</v>
      </c>
      <c r="T8986" s="11" t="s">
        <v>25</v>
      </c>
      <c r="U8986" s="18" t="s">
        <v>26</v>
      </c>
    </row>
    <row r="8987" spans="1:21" ht="15" customHeight="1" x14ac:dyDescent="0.15">
      <c r="A8987" s="10" t="s">
        <v>9035</v>
      </c>
      <c r="B8987" s="11" t="s">
        <v>31</v>
      </c>
      <c r="C8987" s="11" t="s">
        <v>32</v>
      </c>
      <c r="D8987" s="12">
        <v>46169</v>
      </c>
      <c r="E8987" s="11">
        <v>3359</v>
      </c>
      <c r="F8987" s="11" t="s">
        <v>33</v>
      </c>
      <c r="G8987" s="13">
        <v>1594.52</v>
      </c>
      <c r="H8987" s="14">
        <f t="shared" si="980"/>
        <v>5355992.68</v>
      </c>
      <c r="I8987" s="14">
        <f>IF(F8987="GHS",H8987,H8987*Assumptions!$B$4)</f>
        <v>5355992.68</v>
      </c>
      <c r="J8987" s="15" t="str">
        <f>INDEX(Assumptions!$B$8:$B$12,MATCH(B8987,Assumptions!$A$8:$A$12,0))</f>
        <v>Weighted Average</v>
      </c>
      <c r="K8987" s="16">
        <f>G8987/(1-INDEX(Assumptions!$D$8:$D$12,MATCH(B8987,Assumptions!$A$8:$A$12,0)))</f>
        <v>2214.6111111111113</v>
      </c>
      <c r="L8987" s="16">
        <f t="shared" si="981"/>
        <v>47.835599999999999</v>
      </c>
      <c r="M8987" s="16">
        <f t="shared" si="982"/>
        <v>110.73055555555557</v>
      </c>
      <c r="N8987" s="14">
        <f>E8987*(K8987-L8987-M8987)*IF(F8987="GHS",1,Assumptions!$B$4)</f>
        <v>6906255.0057111131</v>
      </c>
      <c r="O8987" s="15">
        <f t="shared" ca="1" si="983"/>
        <v>117</v>
      </c>
      <c r="P8987" s="15" t="str">
        <f t="shared" ca="1" si="984"/>
        <v>91-180d</v>
      </c>
      <c r="Q8987" s="17">
        <f ca="1">IF(P8987="0-90d",0,IF(P8987="91-180d",INDEX(Assumptions!$F$8:$F$12,MATCH(B8987,Assumptions!$A$8:$A$12,0)),IF(P8987="181-365d",INDEX(Assumptions!$G$8:$G$12,MATCH(B8987,Assumptions!$A$8:$A$12,0)),INDEX(Assumptions!$H$8:$H$12,MATCH(B8987,Assumptions!$A$8:$A$12,0)))))</f>
        <v>0.05</v>
      </c>
      <c r="R8987" s="14">
        <f t="shared" ca="1" si="985"/>
        <v>267799.63400000002</v>
      </c>
      <c r="S8987" s="14">
        <f t="shared" ca="1" si="986"/>
        <v>5088193.0460000001</v>
      </c>
      <c r="T8987" s="11" t="s">
        <v>50</v>
      </c>
      <c r="U8987" s="18" t="s">
        <v>26</v>
      </c>
    </row>
    <row r="8988" spans="1:21" ht="15" customHeight="1" x14ac:dyDescent="0.15">
      <c r="A8988" s="10" t="s">
        <v>9036</v>
      </c>
      <c r="B8988" s="11" t="s">
        <v>46</v>
      </c>
      <c r="C8988" s="11" t="s">
        <v>52</v>
      </c>
      <c r="D8988" s="12">
        <v>45962</v>
      </c>
      <c r="E8988" s="11">
        <v>822</v>
      </c>
      <c r="F8988" s="11" t="s">
        <v>33</v>
      </c>
      <c r="G8988" s="13">
        <v>448238.98</v>
      </c>
      <c r="H8988" s="14">
        <f t="shared" si="980"/>
        <v>368452441.56</v>
      </c>
      <c r="I8988" s="14">
        <f>IF(F8988="GHS",H8988,H8988*Assumptions!$B$4)</f>
        <v>368452441.56</v>
      </c>
      <c r="J8988" s="15" t="str">
        <f>INDEX(Assumptions!$B$8:$B$12,MATCH(B8988,Assumptions!$A$8:$A$12,0))</f>
        <v>Specific Identification</v>
      </c>
      <c r="K8988" s="16">
        <f>G8988/(1-INDEX(Assumptions!$D$8:$D$12,MATCH(B8988,Assumptions!$A$8:$A$12,0)))</f>
        <v>574665.35897435888</v>
      </c>
      <c r="L8988" s="16">
        <f t="shared" si="981"/>
        <v>13447.169399999999</v>
      </c>
      <c r="M8988" s="16">
        <f t="shared" si="982"/>
        <v>28733.267948717945</v>
      </c>
      <c r="N8988" s="14">
        <f>E8988*(K8988-L8988-M8988)*IF(F8988="GHS",1,Assumptions!$B$4)</f>
        <v>437702605.57627684</v>
      </c>
      <c r="O8988" s="15">
        <f t="shared" ca="1" si="983"/>
        <v>324</v>
      </c>
      <c r="P8988" s="15" t="str">
        <f t="shared" ca="1" si="984"/>
        <v>181-365d</v>
      </c>
      <c r="Q8988" s="17">
        <f ca="1">IF(P8988="0-90d",0,IF(P8988="91-180d",INDEX(Assumptions!$F$8:$F$12,MATCH(B8988,Assumptions!$A$8:$A$12,0)),IF(P8988="181-365d",INDEX(Assumptions!$G$8:$G$12,MATCH(B8988,Assumptions!$A$8:$A$12,0)),INDEX(Assumptions!$H$8:$H$12,MATCH(B8988,Assumptions!$A$8:$A$12,0)))))</f>
        <v>0.05</v>
      </c>
      <c r="R8988" s="14">
        <f t="shared" ca="1" si="985"/>
        <v>18422622.078000002</v>
      </c>
      <c r="S8988" s="14">
        <f t="shared" ca="1" si="986"/>
        <v>350029819.48199999</v>
      </c>
      <c r="T8988" s="11" t="s">
        <v>25</v>
      </c>
      <c r="U8988" s="18" t="s">
        <v>26</v>
      </c>
    </row>
    <row r="8989" spans="1:21" ht="15" customHeight="1" x14ac:dyDescent="0.15">
      <c r="A8989" s="10" t="s">
        <v>9037</v>
      </c>
      <c r="B8989" s="11" t="s">
        <v>46</v>
      </c>
      <c r="C8989" s="11" t="s">
        <v>52</v>
      </c>
      <c r="D8989" s="12">
        <v>45843</v>
      </c>
      <c r="E8989" s="11">
        <v>566</v>
      </c>
      <c r="F8989" s="11" t="s">
        <v>33</v>
      </c>
      <c r="G8989" s="13">
        <v>397592.43</v>
      </c>
      <c r="H8989" s="14">
        <f t="shared" si="980"/>
        <v>225037315.38</v>
      </c>
      <c r="I8989" s="14">
        <f>IF(F8989="GHS",H8989,H8989*Assumptions!$B$4)</f>
        <v>225037315.38</v>
      </c>
      <c r="J8989" s="15" t="str">
        <f>INDEX(Assumptions!$B$8:$B$12,MATCH(B8989,Assumptions!$A$8:$A$12,0))</f>
        <v>Specific Identification</v>
      </c>
      <c r="K8989" s="16">
        <f>G8989/(1-INDEX(Assumptions!$D$8:$D$12,MATCH(B8989,Assumptions!$A$8:$A$12,0)))</f>
        <v>509733.88461538457</v>
      </c>
      <c r="L8989" s="16">
        <f t="shared" si="981"/>
        <v>11927.7729</v>
      </c>
      <c r="M8989" s="16">
        <f t="shared" si="982"/>
        <v>25486.69423076923</v>
      </c>
      <c r="N8989" s="14">
        <f>E8989*(K8989-L8989-M8989)*IF(F8989="GHS",1,Assumptions!$B$4)</f>
        <v>267332790.29629228</v>
      </c>
      <c r="O8989" s="15">
        <f t="shared" ca="1" si="983"/>
        <v>443</v>
      </c>
      <c r="P8989" s="15" t="str">
        <f t="shared" ca="1" si="984"/>
        <v>365d+</v>
      </c>
      <c r="Q8989" s="17">
        <f ca="1">IF(P8989="0-90d",0,IF(P8989="91-180d",INDEX(Assumptions!$F$8:$F$12,MATCH(B8989,Assumptions!$A$8:$A$12,0)),IF(P8989="181-365d",INDEX(Assumptions!$G$8:$G$12,MATCH(B8989,Assumptions!$A$8:$A$12,0)),INDEX(Assumptions!$H$8:$H$12,MATCH(B8989,Assumptions!$A$8:$A$12,0)))))</f>
        <v>0.15</v>
      </c>
      <c r="R8989" s="14">
        <f t="shared" ca="1" si="985"/>
        <v>33755597.306999996</v>
      </c>
      <c r="S8989" s="14">
        <f t="shared" ca="1" si="986"/>
        <v>191281718.07300001</v>
      </c>
      <c r="T8989" s="11" t="s">
        <v>25</v>
      </c>
      <c r="U8989" s="18" t="s">
        <v>36</v>
      </c>
    </row>
    <row r="8990" spans="1:21" ht="15" customHeight="1" x14ac:dyDescent="0.15">
      <c r="A8990" s="10" t="s">
        <v>9038</v>
      </c>
      <c r="B8990" s="11" t="s">
        <v>22</v>
      </c>
      <c r="C8990" s="11" t="s">
        <v>61</v>
      </c>
      <c r="D8990" s="12">
        <v>46205</v>
      </c>
      <c r="E8990" s="11">
        <v>217</v>
      </c>
      <c r="F8990" s="11" t="s">
        <v>24</v>
      </c>
      <c r="G8990" s="13">
        <v>14118.18</v>
      </c>
      <c r="H8990" s="14">
        <f t="shared" si="980"/>
        <v>3063645.06</v>
      </c>
      <c r="I8990" s="14">
        <f>IF(F8990="GHS",H8990,H8990*Assumptions!$B$4)</f>
        <v>33087366.648000002</v>
      </c>
      <c r="J8990" s="15" t="str">
        <f>INDEX(Assumptions!$B$8:$B$12,MATCH(B8990,Assumptions!$A$8:$A$12,0))</f>
        <v>FIFO</v>
      </c>
      <c r="K8990" s="16">
        <f>G8990/(1-INDEX(Assumptions!$D$8:$D$12,MATCH(B8990,Assumptions!$A$8:$A$12,0)))</f>
        <v>17217.292682926829</v>
      </c>
      <c r="L8990" s="16">
        <f t="shared" si="981"/>
        <v>423.54539999999997</v>
      </c>
      <c r="M8990" s="16">
        <f t="shared" si="982"/>
        <v>860.86463414634147</v>
      </c>
      <c r="N8990" s="14">
        <f>E8990*(K8990-L8990-M8990)*IF(F8990="GHS",1,Assumptions!$B$4)</f>
        <v>37340303.775681958</v>
      </c>
      <c r="O8990" s="15">
        <f t="shared" ca="1" si="983"/>
        <v>81</v>
      </c>
      <c r="P8990" s="15" t="str">
        <f t="shared" ca="1" si="984"/>
        <v>0-90d</v>
      </c>
      <c r="Q8990" s="17">
        <f ca="1">IF(P8990="0-90d",0,IF(P8990="91-180d",INDEX(Assumptions!$F$8:$F$12,MATCH(B8990,Assumptions!$A$8:$A$12,0)),IF(P8990="181-365d",INDEX(Assumptions!$G$8:$G$12,MATCH(B8990,Assumptions!$A$8:$A$12,0)),INDEX(Assumptions!$H$8:$H$12,MATCH(B8990,Assumptions!$A$8:$A$12,0)))))</f>
        <v>0</v>
      </c>
      <c r="R8990" s="14">
        <f t="shared" ca="1" si="985"/>
        <v>0</v>
      </c>
      <c r="S8990" s="14">
        <f t="shared" ca="1" si="986"/>
        <v>33087366.648000002</v>
      </c>
      <c r="T8990" s="11" t="s">
        <v>25</v>
      </c>
      <c r="U8990" s="18" t="s">
        <v>26</v>
      </c>
    </row>
    <row r="8991" spans="1:21" ht="15" customHeight="1" x14ac:dyDescent="0.15">
      <c r="A8991" s="10" t="s">
        <v>9039</v>
      </c>
      <c r="B8991" s="11" t="s">
        <v>41</v>
      </c>
      <c r="C8991" s="11" t="s">
        <v>44</v>
      </c>
      <c r="D8991" s="12">
        <v>46106</v>
      </c>
      <c r="E8991" s="11">
        <v>3140</v>
      </c>
      <c r="F8991" s="11" t="s">
        <v>33</v>
      </c>
      <c r="G8991" s="13">
        <v>464.39</v>
      </c>
      <c r="H8991" s="14">
        <f t="shared" si="980"/>
        <v>1458184.5999999999</v>
      </c>
      <c r="I8991" s="14">
        <f>IF(F8991="GHS",H8991,H8991*Assumptions!$B$4)</f>
        <v>1458184.5999999999</v>
      </c>
      <c r="J8991" s="15" t="str">
        <f>INDEX(Assumptions!$B$8:$B$12,MATCH(B8991,Assumptions!$A$8:$A$12,0))</f>
        <v>Weighted Average</v>
      </c>
      <c r="K8991" s="16">
        <f>G8991/(1-INDEX(Assumptions!$D$8:$D$12,MATCH(B8991,Assumptions!$A$8:$A$12,0)))</f>
        <v>714.44615384615383</v>
      </c>
      <c r="L8991" s="16">
        <f t="shared" si="981"/>
        <v>13.931699999999999</v>
      </c>
      <c r="M8991" s="16">
        <f t="shared" si="982"/>
        <v>35.722307692307695</v>
      </c>
      <c r="N8991" s="14">
        <f>E8991*(K8991-L8991-M8991)*IF(F8991="GHS",1,Assumptions!$B$4)</f>
        <v>2087447.3389230769</v>
      </c>
      <c r="O8991" s="15">
        <f t="shared" ca="1" si="983"/>
        <v>180</v>
      </c>
      <c r="P8991" s="15" t="str">
        <f t="shared" ca="1" si="984"/>
        <v>91-180d</v>
      </c>
      <c r="Q8991" s="17">
        <f ca="1">IF(P8991="0-90d",0,IF(P8991="91-180d",INDEX(Assumptions!$F$8:$F$12,MATCH(B8991,Assumptions!$A$8:$A$12,0)),IF(P8991="181-365d",INDEX(Assumptions!$G$8:$G$12,MATCH(B8991,Assumptions!$A$8:$A$12,0)),INDEX(Assumptions!$H$8:$H$12,MATCH(B8991,Assumptions!$A$8:$A$12,0)))))</f>
        <v>0.1</v>
      </c>
      <c r="R8991" s="14">
        <f t="shared" ca="1" si="985"/>
        <v>145818.46</v>
      </c>
      <c r="S8991" s="14">
        <f t="shared" ca="1" si="986"/>
        <v>1312366.1399999999</v>
      </c>
      <c r="T8991" s="11" t="s">
        <v>25</v>
      </c>
      <c r="U8991" s="18" t="s">
        <v>26</v>
      </c>
    </row>
    <row r="8992" spans="1:21" ht="15" customHeight="1" x14ac:dyDescent="0.15">
      <c r="A8992" s="10" t="s">
        <v>9040</v>
      </c>
      <c r="B8992" s="11" t="s">
        <v>31</v>
      </c>
      <c r="C8992" s="11" t="s">
        <v>76</v>
      </c>
      <c r="D8992" s="12">
        <v>45785</v>
      </c>
      <c r="E8992" s="11">
        <v>2286</v>
      </c>
      <c r="F8992" s="11" t="s">
        <v>33</v>
      </c>
      <c r="G8992" s="13">
        <v>1513.06</v>
      </c>
      <c r="H8992" s="14">
        <f t="shared" si="980"/>
        <v>3458855.1599999997</v>
      </c>
      <c r="I8992" s="14">
        <f>IF(F8992="GHS",H8992,H8992*Assumptions!$B$4)</f>
        <v>3458855.1599999997</v>
      </c>
      <c r="J8992" s="15" t="str">
        <f>INDEX(Assumptions!$B$8:$B$12,MATCH(B8992,Assumptions!$A$8:$A$12,0))</f>
        <v>Weighted Average</v>
      </c>
      <c r="K8992" s="16">
        <f>G8992/(1-INDEX(Assumptions!$D$8:$D$12,MATCH(B8992,Assumptions!$A$8:$A$12,0)))</f>
        <v>2101.4722222222222</v>
      </c>
      <c r="L8992" s="16">
        <f t="shared" si="981"/>
        <v>45.391799999999996</v>
      </c>
      <c r="M8992" s="16">
        <f t="shared" si="982"/>
        <v>105.07361111111112</v>
      </c>
      <c r="N8992" s="14">
        <f>E8992*(K8992-L8992-M8992)*IF(F8992="GHS",1,Assumptions!$B$4)</f>
        <v>4460001.5702</v>
      </c>
      <c r="O8992" s="15">
        <f t="shared" ca="1" si="983"/>
        <v>501</v>
      </c>
      <c r="P8992" s="15" t="str">
        <f t="shared" ca="1" si="984"/>
        <v>365d+</v>
      </c>
      <c r="Q8992" s="17">
        <f ca="1">IF(P8992="0-90d",0,IF(P8992="91-180d",INDEX(Assumptions!$F$8:$F$12,MATCH(B8992,Assumptions!$A$8:$A$12,0)),IF(P8992="181-365d",INDEX(Assumptions!$G$8:$G$12,MATCH(B8992,Assumptions!$A$8:$A$12,0)),INDEX(Assumptions!$H$8:$H$12,MATCH(B8992,Assumptions!$A$8:$A$12,0)))))</f>
        <v>0.6</v>
      </c>
      <c r="R8992" s="14">
        <f t="shared" ca="1" si="985"/>
        <v>2075313.0959999997</v>
      </c>
      <c r="S8992" s="14">
        <f t="shared" ca="1" si="986"/>
        <v>1383542.064</v>
      </c>
      <c r="T8992" s="11" t="s">
        <v>25</v>
      </c>
      <c r="U8992" s="18" t="s">
        <v>26</v>
      </c>
    </row>
    <row r="8993" spans="1:21" ht="15" customHeight="1" x14ac:dyDescent="0.15">
      <c r="A8993" s="10" t="s">
        <v>9041</v>
      </c>
      <c r="B8993" s="11" t="s">
        <v>31</v>
      </c>
      <c r="C8993" s="11" t="s">
        <v>63</v>
      </c>
      <c r="D8993" s="12">
        <v>45965</v>
      </c>
      <c r="E8993" s="11">
        <v>3531</v>
      </c>
      <c r="F8993" s="11" t="s">
        <v>33</v>
      </c>
      <c r="G8993" s="13">
        <v>2948.77</v>
      </c>
      <c r="H8993" s="14">
        <f t="shared" si="980"/>
        <v>10412106.869999999</v>
      </c>
      <c r="I8993" s="14">
        <f>IF(F8993="GHS",H8993,H8993*Assumptions!$B$4)</f>
        <v>10412106.869999999</v>
      </c>
      <c r="J8993" s="15" t="str">
        <f>INDEX(Assumptions!$B$8:$B$12,MATCH(B8993,Assumptions!$A$8:$A$12,0))</f>
        <v>Weighted Average</v>
      </c>
      <c r="K8993" s="16">
        <f>G8993/(1-INDEX(Assumptions!$D$8:$D$12,MATCH(B8993,Assumptions!$A$8:$A$12,0)))</f>
        <v>4095.5138888888891</v>
      </c>
      <c r="L8993" s="16">
        <f t="shared" si="981"/>
        <v>88.463099999999997</v>
      </c>
      <c r="M8993" s="16">
        <f t="shared" si="982"/>
        <v>204.77569444444447</v>
      </c>
      <c r="N8993" s="14">
        <f>E8993*(K8993-L8993-M8993)*IF(F8993="GHS",1,Assumptions!$B$4)</f>
        <v>13425833.358483335</v>
      </c>
      <c r="O8993" s="15">
        <f t="shared" ca="1" si="983"/>
        <v>321</v>
      </c>
      <c r="P8993" s="15" t="str">
        <f t="shared" ca="1" si="984"/>
        <v>181-365d</v>
      </c>
      <c r="Q8993" s="17">
        <f ca="1">IF(P8993="0-90d",0,IF(P8993="91-180d",INDEX(Assumptions!$F$8:$F$12,MATCH(B8993,Assumptions!$A$8:$A$12,0)),IF(P8993="181-365d",INDEX(Assumptions!$G$8:$G$12,MATCH(B8993,Assumptions!$A$8:$A$12,0)),INDEX(Assumptions!$H$8:$H$12,MATCH(B8993,Assumptions!$A$8:$A$12,0)))))</f>
        <v>0.2</v>
      </c>
      <c r="R8993" s="14">
        <f t="shared" ca="1" si="985"/>
        <v>2082421.3739999998</v>
      </c>
      <c r="S8993" s="14">
        <f t="shared" ca="1" si="986"/>
        <v>8329685.4959999993</v>
      </c>
      <c r="T8993" s="11" t="s">
        <v>25</v>
      </c>
      <c r="U8993" s="18" t="s">
        <v>26</v>
      </c>
    </row>
    <row r="8994" spans="1:21" ht="15" customHeight="1" x14ac:dyDescent="0.15">
      <c r="A8994" s="10" t="s">
        <v>9042</v>
      </c>
      <c r="B8994" s="11" t="s">
        <v>28</v>
      </c>
      <c r="C8994" s="11" t="s">
        <v>38</v>
      </c>
      <c r="D8994" s="12">
        <v>45950</v>
      </c>
      <c r="E8994" s="11">
        <v>597</v>
      </c>
      <c r="F8994" s="11" t="s">
        <v>24</v>
      </c>
      <c r="G8994" s="13">
        <v>10420.219999999999</v>
      </c>
      <c r="H8994" s="14">
        <f t="shared" si="980"/>
        <v>6220871.3399999999</v>
      </c>
      <c r="I8994" s="14">
        <f>IF(F8994="GHS",H8994,H8994*Assumptions!$B$4)</f>
        <v>67185410.472000003</v>
      </c>
      <c r="J8994" s="15" t="str">
        <f>INDEX(Assumptions!$B$8:$B$12,MATCH(B8994,Assumptions!$A$8:$A$12,0))</f>
        <v>Fair Value Less Costs to Sell</v>
      </c>
      <c r="K8994" s="16">
        <f>G8994/(1-INDEX(Assumptions!$D$8:$D$12,MATCH(B8994,Assumptions!$A$8:$A$12,0)))</f>
        <v>11841.15909090909</v>
      </c>
      <c r="L8994" s="16">
        <f t="shared" si="981"/>
        <v>312.60659999999996</v>
      </c>
      <c r="M8994" s="16">
        <f t="shared" si="982"/>
        <v>592.05795454545455</v>
      </c>
      <c r="N8994" s="14">
        <f>E8994*(K8994-L8994-M8994)*IF(F8994="GHS",1,Assumptions!$B$4)</f>
        <v>70514142.17265819</v>
      </c>
      <c r="O8994" s="15">
        <f t="shared" ca="1" si="983"/>
        <v>336</v>
      </c>
      <c r="P8994" s="15" t="str">
        <f t="shared" ca="1" si="984"/>
        <v>181-365d</v>
      </c>
      <c r="Q8994" s="17">
        <f ca="1">IF(P8994="0-90d",0,IF(P8994="91-180d",INDEX(Assumptions!$F$8:$F$12,MATCH(B8994,Assumptions!$A$8:$A$12,0)),IF(P8994="181-365d",INDEX(Assumptions!$G$8:$G$12,MATCH(B8994,Assumptions!$A$8:$A$12,0)),INDEX(Assumptions!$H$8:$H$12,MATCH(B8994,Assumptions!$A$8:$A$12,0)))))</f>
        <v>0.1</v>
      </c>
      <c r="R8994" s="14">
        <f t="shared" ca="1" si="985"/>
        <v>6718541.0472000008</v>
      </c>
      <c r="S8994" s="14">
        <f t="shared" ca="1" si="986"/>
        <v>60466869.424800001</v>
      </c>
      <c r="T8994" s="11" t="s">
        <v>25</v>
      </c>
      <c r="U8994" s="18" t="s">
        <v>26</v>
      </c>
    </row>
    <row r="8995" spans="1:21" ht="15" customHeight="1" x14ac:dyDescent="0.15">
      <c r="A8995" s="10" t="s">
        <v>9043</v>
      </c>
      <c r="B8995" s="11" t="s">
        <v>22</v>
      </c>
      <c r="C8995" s="11" t="s">
        <v>81</v>
      </c>
      <c r="D8995" s="12">
        <v>45945</v>
      </c>
      <c r="E8995" s="11">
        <v>2183</v>
      </c>
      <c r="F8995" s="11" t="s">
        <v>24</v>
      </c>
      <c r="G8995" s="13">
        <v>10328.129999999999</v>
      </c>
      <c r="H8995" s="14">
        <f t="shared" si="980"/>
        <v>22546307.789999999</v>
      </c>
      <c r="I8995" s="14">
        <f>IF(F8995="GHS",H8995,H8995*Assumptions!$B$4)</f>
        <v>243500124.132</v>
      </c>
      <c r="J8995" s="15" t="str">
        <f>INDEX(Assumptions!$B$8:$B$12,MATCH(B8995,Assumptions!$A$8:$A$12,0))</f>
        <v>FIFO</v>
      </c>
      <c r="K8995" s="16">
        <f>G8995/(1-INDEX(Assumptions!$D$8:$D$12,MATCH(B8995,Assumptions!$A$8:$A$12,0)))</f>
        <v>12595.280487804876</v>
      </c>
      <c r="L8995" s="16">
        <f t="shared" si="981"/>
        <v>309.84389999999996</v>
      </c>
      <c r="M8995" s="16">
        <f t="shared" si="982"/>
        <v>629.76402439024378</v>
      </c>
      <c r="N8995" s="14">
        <f>E8995*(K8995-L8995-M8995)*IF(F8995="GHS",1,Assumptions!$B$4)</f>
        <v>274798798.62408876</v>
      </c>
      <c r="O8995" s="15">
        <f t="shared" ca="1" si="983"/>
        <v>341</v>
      </c>
      <c r="P8995" s="15" t="str">
        <f t="shared" ca="1" si="984"/>
        <v>181-365d</v>
      </c>
      <c r="Q8995" s="17">
        <f ca="1">IF(P8995="0-90d",0,IF(P8995="91-180d",INDEX(Assumptions!$F$8:$F$12,MATCH(B8995,Assumptions!$A$8:$A$12,0)),IF(P8995="181-365d",INDEX(Assumptions!$G$8:$G$12,MATCH(B8995,Assumptions!$A$8:$A$12,0)),INDEX(Assumptions!$H$8:$H$12,MATCH(B8995,Assumptions!$A$8:$A$12,0)))))</f>
        <v>0.15</v>
      </c>
      <c r="R8995" s="14">
        <f t="shared" ca="1" si="985"/>
        <v>36525018.619800001</v>
      </c>
      <c r="S8995" s="14">
        <f t="shared" ca="1" si="986"/>
        <v>206975105.5122</v>
      </c>
      <c r="T8995" s="11" t="s">
        <v>50</v>
      </c>
      <c r="U8995" s="18" t="s">
        <v>26</v>
      </c>
    </row>
    <row r="8996" spans="1:21" ht="15" customHeight="1" x14ac:dyDescent="0.15">
      <c r="A8996" s="10" t="s">
        <v>9044</v>
      </c>
      <c r="B8996" s="11" t="s">
        <v>41</v>
      </c>
      <c r="C8996" s="11" t="s">
        <v>49</v>
      </c>
      <c r="D8996" s="12">
        <v>46029</v>
      </c>
      <c r="E8996" s="11">
        <v>4227</v>
      </c>
      <c r="F8996" s="11" t="s">
        <v>33</v>
      </c>
      <c r="G8996" s="13">
        <v>283.70999999999998</v>
      </c>
      <c r="H8996" s="14">
        <f t="shared" si="980"/>
        <v>1199242.17</v>
      </c>
      <c r="I8996" s="14">
        <f>IF(F8996="GHS",H8996,H8996*Assumptions!$B$4)</f>
        <v>1199242.17</v>
      </c>
      <c r="J8996" s="15" t="str">
        <f>INDEX(Assumptions!$B$8:$B$12,MATCH(B8996,Assumptions!$A$8:$A$12,0))</f>
        <v>Weighted Average</v>
      </c>
      <c r="K8996" s="16">
        <f>G8996/(1-INDEX(Assumptions!$D$8:$D$12,MATCH(B8996,Assumptions!$A$8:$A$12,0)))</f>
        <v>436.47692307692301</v>
      </c>
      <c r="L8996" s="16">
        <f t="shared" si="981"/>
        <v>8.5112999999999985</v>
      </c>
      <c r="M8996" s="16">
        <f t="shared" si="982"/>
        <v>21.823846153846151</v>
      </c>
      <c r="N8996" s="14">
        <f>E8996*(K8996-L8996-M8996)*IF(F8996="GHS",1,Assumptions!$B$4)</f>
        <v>1716761.2910538458</v>
      </c>
      <c r="O8996" s="15">
        <f t="shared" ca="1" si="983"/>
        <v>257</v>
      </c>
      <c r="P8996" s="15" t="str">
        <f t="shared" ca="1" si="984"/>
        <v>181-365d</v>
      </c>
      <c r="Q8996" s="17">
        <f ca="1">IF(P8996="0-90d",0,IF(P8996="91-180d",INDEX(Assumptions!$F$8:$F$12,MATCH(B8996,Assumptions!$A$8:$A$12,0)),IF(P8996="181-365d",INDEX(Assumptions!$G$8:$G$12,MATCH(B8996,Assumptions!$A$8:$A$12,0)),INDEX(Assumptions!$H$8:$H$12,MATCH(B8996,Assumptions!$A$8:$A$12,0)))))</f>
        <v>0.35</v>
      </c>
      <c r="R8996" s="14">
        <f t="shared" ca="1" si="985"/>
        <v>419734.75949999993</v>
      </c>
      <c r="S8996" s="14">
        <f t="shared" ca="1" si="986"/>
        <v>779507.4105</v>
      </c>
      <c r="T8996" s="11" t="s">
        <v>25</v>
      </c>
      <c r="U8996" s="18" t="s">
        <v>26</v>
      </c>
    </row>
    <row r="8997" spans="1:21" ht="15" customHeight="1" x14ac:dyDescent="0.15">
      <c r="A8997" s="10" t="s">
        <v>9045</v>
      </c>
      <c r="B8997" s="11" t="s">
        <v>22</v>
      </c>
      <c r="C8997" s="11" t="s">
        <v>61</v>
      </c>
      <c r="D8997" s="12">
        <v>46032</v>
      </c>
      <c r="E8997" s="11">
        <v>203</v>
      </c>
      <c r="F8997" s="11" t="s">
        <v>24</v>
      </c>
      <c r="G8997" s="13">
        <v>18975.96</v>
      </c>
      <c r="H8997" s="14">
        <f t="shared" si="980"/>
        <v>3852119.88</v>
      </c>
      <c r="I8997" s="14">
        <f>IF(F8997="GHS",H8997,H8997*Assumptions!$B$4)</f>
        <v>41602894.704000004</v>
      </c>
      <c r="J8997" s="15" t="str">
        <f>INDEX(Assumptions!$B$8:$B$12,MATCH(B8997,Assumptions!$A$8:$A$12,0))</f>
        <v>FIFO</v>
      </c>
      <c r="K8997" s="16">
        <f>G8997/(1-INDEX(Assumptions!$D$8:$D$12,MATCH(B8997,Assumptions!$A$8:$A$12,0)))</f>
        <v>23141.414634146338</v>
      </c>
      <c r="L8997" s="16">
        <f t="shared" si="981"/>
        <v>569.27879999999993</v>
      </c>
      <c r="M8997" s="16">
        <f t="shared" si="982"/>
        <v>1157.070731707317</v>
      </c>
      <c r="N8997" s="14">
        <f>E8997*(K8997-L8997-M8997)*IF(F8997="GHS",1,Assumptions!$B$4)</f>
        <v>46950388.730587311</v>
      </c>
      <c r="O8997" s="15">
        <f t="shared" ca="1" si="983"/>
        <v>254</v>
      </c>
      <c r="P8997" s="15" t="str">
        <f t="shared" ca="1" si="984"/>
        <v>181-365d</v>
      </c>
      <c r="Q8997" s="17">
        <f ca="1">IF(P8997="0-90d",0,IF(P8997="91-180d",INDEX(Assumptions!$F$8:$F$12,MATCH(B8997,Assumptions!$A$8:$A$12,0)),IF(P8997="181-365d",INDEX(Assumptions!$G$8:$G$12,MATCH(B8997,Assumptions!$A$8:$A$12,0)),INDEX(Assumptions!$H$8:$H$12,MATCH(B8997,Assumptions!$A$8:$A$12,0)))))</f>
        <v>0.15</v>
      </c>
      <c r="R8997" s="14">
        <f t="shared" ca="1" si="985"/>
        <v>6240434.2056</v>
      </c>
      <c r="S8997" s="14">
        <f t="shared" ca="1" si="986"/>
        <v>35362460.498400003</v>
      </c>
      <c r="T8997" s="11" t="s">
        <v>25</v>
      </c>
      <c r="U8997" s="18" t="s">
        <v>26</v>
      </c>
    </row>
    <row r="8998" spans="1:21" ht="15" customHeight="1" x14ac:dyDescent="0.15">
      <c r="A8998" s="10" t="s">
        <v>9046</v>
      </c>
      <c r="B8998" s="11" t="s">
        <v>28</v>
      </c>
      <c r="C8998" s="11" t="s">
        <v>55</v>
      </c>
      <c r="D8998" s="12">
        <v>46168</v>
      </c>
      <c r="E8998" s="11">
        <v>4239</v>
      </c>
      <c r="F8998" s="11" t="s">
        <v>24</v>
      </c>
      <c r="G8998" s="13">
        <v>4679.62</v>
      </c>
      <c r="H8998" s="14">
        <f t="shared" si="980"/>
        <v>19836909.18</v>
      </c>
      <c r="I8998" s="14">
        <f>IF(F8998="GHS",H8998,H8998*Assumptions!$B$4)</f>
        <v>214238619.14400002</v>
      </c>
      <c r="J8998" s="15" t="str">
        <f>INDEX(Assumptions!$B$8:$B$12,MATCH(B8998,Assumptions!$A$8:$A$12,0))</f>
        <v>Fair Value Less Costs to Sell</v>
      </c>
      <c r="K8998" s="16">
        <f>G8998/(1-INDEX(Assumptions!$D$8:$D$12,MATCH(B8998,Assumptions!$A$8:$A$12,0)))</f>
        <v>5317.75</v>
      </c>
      <c r="L8998" s="16">
        <f t="shared" si="981"/>
        <v>140.3886</v>
      </c>
      <c r="M8998" s="16">
        <f t="shared" si="982"/>
        <v>265.88749999999999</v>
      </c>
      <c r="N8998" s="14">
        <f>E8998*(K8998-L8998-M8998)*IF(F8998="GHS",1,Assumptions!$B$4)</f>
        <v>224853168.91068003</v>
      </c>
      <c r="O8998" s="15">
        <f t="shared" ca="1" si="983"/>
        <v>118</v>
      </c>
      <c r="P8998" s="15" t="str">
        <f t="shared" ca="1" si="984"/>
        <v>91-180d</v>
      </c>
      <c r="Q8998" s="17">
        <f ca="1">IF(P8998="0-90d",0,IF(P8998="91-180d",INDEX(Assumptions!$F$8:$F$12,MATCH(B8998,Assumptions!$A$8:$A$12,0)),IF(P8998="181-365d",INDEX(Assumptions!$G$8:$G$12,MATCH(B8998,Assumptions!$A$8:$A$12,0)),INDEX(Assumptions!$H$8:$H$12,MATCH(B8998,Assumptions!$A$8:$A$12,0)))))</f>
        <v>0.02</v>
      </c>
      <c r="R8998" s="14">
        <f t="shared" ca="1" si="985"/>
        <v>4284772.3828800004</v>
      </c>
      <c r="S8998" s="14">
        <f t="shared" si="986"/>
        <v>0</v>
      </c>
      <c r="T8998" s="11" t="s">
        <v>39</v>
      </c>
      <c r="U8998" s="18" t="s">
        <v>26</v>
      </c>
    </row>
    <row r="8999" spans="1:21" ht="15" customHeight="1" x14ac:dyDescent="0.15">
      <c r="A8999" s="10" t="s">
        <v>9047</v>
      </c>
      <c r="B8999" s="11" t="s">
        <v>41</v>
      </c>
      <c r="C8999" s="11" t="s">
        <v>42</v>
      </c>
      <c r="D8999" s="12">
        <v>45851</v>
      </c>
      <c r="E8999" s="11">
        <v>3312</v>
      </c>
      <c r="F8999" s="11" t="s">
        <v>33</v>
      </c>
      <c r="G8999" s="13">
        <v>844.17</v>
      </c>
      <c r="H8999" s="14">
        <f t="shared" si="980"/>
        <v>2795891.04</v>
      </c>
      <c r="I8999" s="14">
        <f>IF(F8999="GHS",H8999,H8999*Assumptions!$B$4)</f>
        <v>2795891.04</v>
      </c>
      <c r="J8999" s="15" t="str">
        <f>INDEX(Assumptions!$B$8:$B$12,MATCH(B8999,Assumptions!$A$8:$A$12,0))</f>
        <v>Weighted Average</v>
      </c>
      <c r="K8999" s="16">
        <f>G8999/(1-INDEX(Assumptions!$D$8:$D$12,MATCH(B8999,Assumptions!$A$8:$A$12,0)))</f>
        <v>1298.7230769230769</v>
      </c>
      <c r="L8999" s="16">
        <f t="shared" si="981"/>
        <v>25.325099999999999</v>
      </c>
      <c r="M8999" s="16">
        <f t="shared" si="982"/>
        <v>64.936153846153843</v>
      </c>
      <c r="N8999" s="14">
        <f>E8999*(K8999-L8999-M8999)*IF(F8999="GHS",1,Assumptions!$B$4)</f>
        <v>4002425.5580307688</v>
      </c>
      <c r="O8999" s="15">
        <f t="shared" ca="1" si="983"/>
        <v>435</v>
      </c>
      <c r="P8999" s="15" t="str">
        <f t="shared" ca="1" si="984"/>
        <v>365d+</v>
      </c>
      <c r="Q8999" s="17">
        <f ca="1">IF(P8999="0-90d",0,IF(P8999="91-180d",INDEX(Assumptions!$F$8:$F$12,MATCH(B8999,Assumptions!$A$8:$A$12,0)),IF(P8999="181-365d",INDEX(Assumptions!$G$8:$G$12,MATCH(B8999,Assumptions!$A$8:$A$12,0)),INDEX(Assumptions!$H$8:$H$12,MATCH(B8999,Assumptions!$A$8:$A$12,0)))))</f>
        <v>0.8</v>
      </c>
      <c r="R8999" s="14">
        <f t="shared" ca="1" si="985"/>
        <v>2236712.8319999999</v>
      </c>
      <c r="S8999" s="14">
        <f t="shared" ca="1" si="986"/>
        <v>559178.2080000001</v>
      </c>
      <c r="T8999" s="11" t="s">
        <v>25</v>
      </c>
      <c r="U8999" s="18" t="s">
        <v>26</v>
      </c>
    </row>
    <row r="9000" spans="1:21" ht="15" customHeight="1" x14ac:dyDescent="0.15">
      <c r="A9000" s="10" t="s">
        <v>9048</v>
      </c>
      <c r="B9000" s="11" t="s">
        <v>31</v>
      </c>
      <c r="C9000" s="11" t="s">
        <v>32</v>
      </c>
      <c r="D9000" s="12">
        <v>46091</v>
      </c>
      <c r="E9000" s="11">
        <v>1329</v>
      </c>
      <c r="F9000" s="11" t="s">
        <v>33</v>
      </c>
      <c r="G9000" s="13">
        <v>2672.17</v>
      </c>
      <c r="H9000" s="14">
        <f t="shared" si="980"/>
        <v>3551313.93</v>
      </c>
      <c r="I9000" s="14">
        <f>IF(F9000="GHS",H9000,H9000*Assumptions!$B$4)</f>
        <v>3551313.93</v>
      </c>
      <c r="J9000" s="15" t="str">
        <f>INDEX(Assumptions!$B$8:$B$12,MATCH(B9000,Assumptions!$A$8:$A$12,0))</f>
        <v>Weighted Average</v>
      </c>
      <c r="K9000" s="16">
        <f>G9000/(1-INDEX(Assumptions!$D$8:$D$12,MATCH(B9000,Assumptions!$A$8:$A$12,0)))</f>
        <v>3711.3472222222226</v>
      </c>
      <c r="L9000" s="16">
        <f t="shared" si="981"/>
        <v>80.165099999999995</v>
      </c>
      <c r="M9000" s="16">
        <f t="shared" si="982"/>
        <v>185.56736111111115</v>
      </c>
      <c r="N9000" s="14">
        <f>E9000*(K9000-L9000-M9000)*IF(F9000="GHS",1,Assumptions!$B$4)</f>
        <v>4579222.017516667</v>
      </c>
      <c r="O9000" s="15">
        <f t="shared" ca="1" si="983"/>
        <v>195</v>
      </c>
      <c r="P9000" s="15" t="str">
        <f t="shared" ca="1" si="984"/>
        <v>181-365d</v>
      </c>
      <c r="Q9000" s="17">
        <f ca="1">IF(P9000="0-90d",0,IF(P9000="91-180d",INDEX(Assumptions!$F$8:$F$12,MATCH(B9000,Assumptions!$A$8:$A$12,0)),IF(P9000="181-365d",INDEX(Assumptions!$G$8:$G$12,MATCH(B9000,Assumptions!$A$8:$A$12,0)),INDEX(Assumptions!$H$8:$H$12,MATCH(B9000,Assumptions!$A$8:$A$12,0)))))</f>
        <v>0.2</v>
      </c>
      <c r="R9000" s="14">
        <f t="shared" ca="1" si="985"/>
        <v>710262.78600000008</v>
      </c>
      <c r="S9000" s="14">
        <f t="shared" ca="1" si="986"/>
        <v>2841051.1440000003</v>
      </c>
      <c r="T9000" s="11" t="s">
        <v>25</v>
      </c>
      <c r="U9000" s="18" t="s">
        <v>26</v>
      </c>
    </row>
    <row r="9001" spans="1:21" ht="15" customHeight="1" x14ac:dyDescent="0.15">
      <c r="A9001" s="10" t="s">
        <v>9049</v>
      </c>
      <c r="B9001" s="11" t="s">
        <v>41</v>
      </c>
      <c r="C9001" s="11" t="s">
        <v>49</v>
      </c>
      <c r="D9001" s="12">
        <v>46044</v>
      </c>
      <c r="E9001" s="11">
        <v>1346</v>
      </c>
      <c r="F9001" s="11" t="s">
        <v>33</v>
      </c>
      <c r="G9001" s="13">
        <v>464.24</v>
      </c>
      <c r="H9001" s="14">
        <f t="shared" si="980"/>
        <v>624867.04</v>
      </c>
      <c r="I9001" s="14">
        <f>IF(F9001="GHS",H9001,H9001*Assumptions!$B$4)</f>
        <v>624867.04</v>
      </c>
      <c r="J9001" s="15" t="str">
        <f>INDEX(Assumptions!$B$8:$B$12,MATCH(B9001,Assumptions!$A$8:$A$12,0))</f>
        <v>Weighted Average</v>
      </c>
      <c r="K9001" s="16">
        <f>G9001/(1-INDEX(Assumptions!$D$8:$D$12,MATCH(B9001,Assumptions!$A$8:$A$12,0)))</f>
        <v>714.21538461538455</v>
      </c>
      <c r="L9001" s="16">
        <f t="shared" si="981"/>
        <v>13.927199999999999</v>
      </c>
      <c r="M9001" s="16">
        <f t="shared" si="982"/>
        <v>35.71076923076923</v>
      </c>
      <c r="N9001" s="14">
        <f>E9001*(K9001-L9001-M9001)*IF(F9001="GHS",1,Assumptions!$B$4)</f>
        <v>894521.20110769232</v>
      </c>
      <c r="O9001" s="15">
        <f t="shared" ca="1" si="983"/>
        <v>242</v>
      </c>
      <c r="P9001" s="15" t="str">
        <f t="shared" ca="1" si="984"/>
        <v>181-365d</v>
      </c>
      <c r="Q9001" s="17">
        <f ca="1">IF(P9001="0-90d",0,IF(P9001="91-180d",INDEX(Assumptions!$F$8:$F$12,MATCH(B9001,Assumptions!$A$8:$A$12,0)),IF(P9001="181-365d",INDEX(Assumptions!$G$8:$G$12,MATCH(B9001,Assumptions!$A$8:$A$12,0)),INDEX(Assumptions!$H$8:$H$12,MATCH(B9001,Assumptions!$A$8:$A$12,0)))))</f>
        <v>0.35</v>
      </c>
      <c r="R9001" s="14">
        <f t="shared" ca="1" si="985"/>
        <v>218703.46400000001</v>
      </c>
      <c r="S9001" s="14">
        <f t="shared" ca="1" si="986"/>
        <v>406163.576</v>
      </c>
      <c r="T9001" s="11" t="s">
        <v>25</v>
      </c>
      <c r="U9001" s="18" t="s">
        <v>26</v>
      </c>
    </row>
    <row r="9002" spans="1:21" ht="15" customHeight="1" x14ac:dyDescent="0.15">
      <c r="A9002" s="10" t="s">
        <v>9050</v>
      </c>
      <c r="B9002" s="11" t="s">
        <v>31</v>
      </c>
      <c r="C9002" s="11" t="s">
        <v>76</v>
      </c>
      <c r="D9002" s="12">
        <v>46202</v>
      </c>
      <c r="E9002" s="11">
        <v>4628</v>
      </c>
      <c r="F9002" s="11" t="s">
        <v>33</v>
      </c>
      <c r="G9002" s="13">
        <v>2126.4699999999998</v>
      </c>
      <c r="H9002" s="14">
        <f t="shared" si="980"/>
        <v>9841303.1599999983</v>
      </c>
      <c r="I9002" s="14">
        <f>IF(F9002="GHS",H9002,H9002*Assumptions!$B$4)</f>
        <v>9841303.1599999983</v>
      </c>
      <c r="J9002" s="15" t="str">
        <f>INDEX(Assumptions!$B$8:$B$12,MATCH(B9002,Assumptions!$A$8:$A$12,0))</f>
        <v>Weighted Average</v>
      </c>
      <c r="K9002" s="16">
        <f>G9002/(1-INDEX(Assumptions!$D$8:$D$12,MATCH(B9002,Assumptions!$A$8:$A$12,0)))</f>
        <v>2953.4305555555552</v>
      </c>
      <c r="L9002" s="16">
        <f t="shared" si="981"/>
        <v>63.794099999999993</v>
      </c>
      <c r="M9002" s="16">
        <f t="shared" si="982"/>
        <v>147.67152777777775</v>
      </c>
      <c r="N9002" s="14">
        <f>E9002*(K9002-L9002-M9002)*IF(F9002="GHS",1,Assumptions!$B$4)</f>
        <v>12689813.685755555</v>
      </c>
      <c r="O9002" s="15">
        <f t="shared" ca="1" si="983"/>
        <v>84</v>
      </c>
      <c r="P9002" s="15" t="str">
        <f t="shared" ca="1" si="984"/>
        <v>0-90d</v>
      </c>
      <c r="Q9002" s="17">
        <f ca="1">IF(P9002="0-90d",0,IF(P9002="91-180d",INDEX(Assumptions!$F$8:$F$12,MATCH(B9002,Assumptions!$A$8:$A$12,0)),IF(P9002="181-365d",INDEX(Assumptions!$G$8:$G$12,MATCH(B9002,Assumptions!$A$8:$A$12,0)),INDEX(Assumptions!$H$8:$H$12,MATCH(B9002,Assumptions!$A$8:$A$12,0)))))</f>
        <v>0</v>
      </c>
      <c r="R9002" s="14">
        <f t="shared" ca="1" si="985"/>
        <v>0</v>
      </c>
      <c r="S9002" s="14">
        <f t="shared" ca="1" si="986"/>
        <v>9841303.1599999983</v>
      </c>
      <c r="T9002" s="11" t="s">
        <v>25</v>
      </c>
      <c r="U9002" s="18" t="s">
        <v>26</v>
      </c>
    </row>
    <row r="9003" spans="1:21" ht="15" customHeight="1" x14ac:dyDescent="0.15">
      <c r="A9003" s="10" t="s">
        <v>9051</v>
      </c>
      <c r="B9003" s="11" t="s">
        <v>41</v>
      </c>
      <c r="C9003" s="11" t="s">
        <v>44</v>
      </c>
      <c r="D9003" s="12">
        <v>46217</v>
      </c>
      <c r="E9003" s="11">
        <v>3356</v>
      </c>
      <c r="F9003" s="11" t="s">
        <v>33</v>
      </c>
      <c r="G9003" s="13">
        <v>381.71</v>
      </c>
      <c r="H9003" s="14">
        <f t="shared" si="980"/>
        <v>1281018.76</v>
      </c>
      <c r="I9003" s="14">
        <f>IF(F9003="GHS",H9003,H9003*Assumptions!$B$4)</f>
        <v>1281018.76</v>
      </c>
      <c r="J9003" s="15" t="str">
        <f>INDEX(Assumptions!$B$8:$B$12,MATCH(B9003,Assumptions!$A$8:$A$12,0))</f>
        <v>Weighted Average</v>
      </c>
      <c r="K9003" s="16">
        <f>G9003/(1-INDEX(Assumptions!$D$8:$D$12,MATCH(B9003,Assumptions!$A$8:$A$12,0)))</f>
        <v>587.24615384615379</v>
      </c>
      <c r="L9003" s="16">
        <f t="shared" si="981"/>
        <v>11.4513</v>
      </c>
      <c r="M9003" s="16">
        <f t="shared" si="982"/>
        <v>29.362307692307692</v>
      </c>
      <c r="N9003" s="14">
        <f>E9003*(K9003-L9003-M9003)*IF(F9003="GHS",1,Assumptions!$B$4)</f>
        <v>1833827.6248923077</v>
      </c>
      <c r="O9003" s="15">
        <f t="shared" ca="1" si="983"/>
        <v>69</v>
      </c>
      <c r="P9003" s="15" t="str">
        <f t="shared" ca="1" si="984"/>
        <v>0-90d</v>
      </c>
      <c r="Q9003" s="17">
        <f ca="1">IF(P9003="0-90d",0,IF(P9003="91-180d",INDEX(Assumptions!$F$8:$F$12,MATCH(B9003,Assumptions!$A$8:$A$12,0)),IF(P9003="181-365d",INDEX(Assumptions!$G$8:$G$12,MATCH(B9003,Assumptions!$A$8:$A$12,0)),INDEX(Assumptions!$H$8:$H$12,MATCH(B9003,Assumptions!$A$8:$A$12,0)))))</f>
        <v>0</v>
      </c>
      <c r="R9003" s="14">
        <f t="shared" ca="1" si="985"/>
        <v>0</v>
      </c>
      <c r="S9003" s="14">
        <f t="shared" ca="1" si="986"/>
        <v>1281018.76</v>
      </c>
      <c r="T9003" s="11" t="s">
        <v>25</v>
      </c>
      <c r="U9003" s="18" t="s">
        <v>26</v>
      </c>
    </row>
    <row r="9004" spans="1:21" ht="15" customHeight="1" x14ac:dyDescent="0.15">
      <c r="A9004" s="10" t="s">
        <v>9052</v>
      </c>
      <c r="B9004" s="11" t="s">
        <v>46</v>
      </c>
      <c r="C9004" s="11" t="s">
        <v>52</v>
      </c>
      <c r="D9004" s="12">
        <v>45933</v>
      </c>
      <c r="E9004" s="11">
        <v>3212</v>
      </c>
      <c r="F9004" s="11" t="s">
        <v>33</v>
      </c>
      <c r="G9004" s="13">
        <v>248207.85</v>
      </c>
      <c r="H9004" s="14">
        <f t="shared" si="980"/>
        <v>797243614.20000005</v>
      </c>
      <c r="I9004" s="14">
        <f>IF(F9004="GHS",H9004,H9004*Assumptions!$B$4)</f>
        <v>797243614.20000005</v>
      </c>
      <c r="J9004" s="15" t="str">
        <f>INDEX(Assumptions!$B$8:$B$12,MATCH(B9004,Assumptions!$A$8:$A$12,0))</f>
        <v>Specific Identification</v>
      </c>
      <c r="K9004" s="16">
        <f>G9004/(1-INDEX(Assumptions!$D$8:$D$12,MATCH(B9004,Assumptions!$A$8:$A$12,0)))</f>
        <v>318215.19230769231</v>
      </c>
      <c r="L9004" s="16">
        <f t="shared" si="981"/>
        <v>7446.2354999999998</v>
      </c>
      <c r="M9004" s="16">
        <f t="shared" si="982"/>
        <v>15910.759615384617</v>
      </c>
      <c r="N9004" s="14">
        <f>E9004*(K9004-L9004-M9004)*IF(F9004="GHS",1,Assumptions!$B$4)</f>
        <v>947084529.38169229</v>
      </c>
      <c r="O9004" s="15">
        <f t="shared" ca="1" si="983"/>
        <v>353</v>
      </c>
      <c r="P9004" s="15" t="str">
        <f t="shared" ca="1" si="984"/>
        <v>181-365d</v>
      </c>
      <c r="Q9004" s="17">
        <f ca="1">IF(P9004="0-90d",0,IF(P9004="91-180d",INDEX(Assumptions!$F$8:$F$12,MATCH(B9004,Assumptions!$A$8:$A$12,0)),IF(P9004="181-365d",INDEX(Assumptions!$G$8:$G$12,MATCH(B9004,Assumptions!$A$8:$A$12,0)),INDEX(Assumptions!$H$8:$H$12,MATCH(B9004,Assumptions!$A$8:$A$12,0)))))</f>
        <v>0.05</v>
      </c>
      <c r="R9004" s="14">
        <f t="shared" ca="1" si="985"/>
        <v>39862180.710000001</v>
      </c>
      <c r="S9004" s="14">
        <f t="shared" ca="1" si="986"/>
        <v>757381433.49000001</v>
      </c>
      <c r="T9004" s="11" t="s">
        <v>25</v>
      </c>
      <c r="U9004" s="18" t="s">
        <v>36</v>
      </c>
    </row>
    <row r="9005" spans="1:21" ht="15" customHeight="1" x14ac:dyDescent="0.15">
      <c r="A9005" s="10" t="s">
        <v>9053</v>
      </c>
      <c r="B9005" s="11" t="s">
        <v>28</v>
      </c>
      <c r="C9005" s="11" t="s">
        <v>35</v>
      </c>
      <c r="D9005" s="12">
        <v>46080</v>
      </c>
      <c r="E9005" s="11">
        <v>2885</v>
      </c>
      <c r="F9005" s="11" t="s">
        <v>24</v>
      </c>
      <c r="G9005" s="13">
        <v>7171.7</v>
      </c>
      <c r="H9005" s="14">
        <f t="shared" si="980"/>
        <v>20690354.5</v>
      </c>
      <c r="I9005" s="14">
        <f>IF(F9005="GHS",H9005,H9005*Assumptions!$B$4)</f>
        <v>223455828.60000002</v>
      </c>
      <c r="J9005" s="15" t="str">
        <f>INDEX(Assumptions!$B$8:$B$12,MATCH(B9005,Assumptions!$A$8:$A$12,0))</f>
        <v>Fair Value Less Costs to Sell</v>
      </c>
      <c r="K9005" s="16">
        <f>G9005/(1-INDEX(Assumptions!$D$8:$D$12,MATCH(B9005,Assumptions!$A$8:$A$12,0)))</f>
        <v>8149.659090909091</v>
      </c>
      <c r="L9005" s="16">
        <f t="shared" si="981"/>
        <v>215.15099999999998</v>
      </c>
      <c r="M9005" s="16">
        <f t="shared" si="982"/>
        <v>407.48295454545456</v>
      </c>
      <c r="N9005" s="14">
        <f>E9005*(K9005-L9005-M9005)*IF(F9005="GHS",1,Assumptions!$B$4)</f>
        <v>234527049.19881821</v>
      </c>
      <c r="O9005" s="15">
        <f t="shared" ca="1" si="983"/>
        <v>206</v>
      </c>
      <c r="P9005" s="15" t="str">
        <f t="shared" ca="1" si="984"/>
        <v>181-365d</v>
      </c>
      <c r="Q9005" s="17">
        <f ca="1">IF(P9005="0-90d",0,IF(P9005="91-180d",INDEX(Assumptions!$F$8:$F$12,MATCH(B9005,Assumptions!$A$8:$A$12,0)),IF(P9005="181-365d",INDEX(Assumptions!$G$8:$G$12,MATCH(B9005,Assumptions!$A$8:$A$12,0)),INDEX(Assumptions!$H$8:$H$12,MATCH(B9005,Assumptions!$A$8:$A$12,0)))))</f>
        <v>0.1</v>
      </c>
      <c r="R9005" s="14">
        <f t="shared" ca="1" si="985"/>
        <v>22345582.860000003</v>
      </c>
      <c r="S9005" s="14">
        <f t="shared" ca="1" si="986"/>
        <v>201110245.74000001</v>
      </c>
      <c r="T9005" s="11" t="s">
        <v>25</v>
      </c>
      <c r="U9005" s="18" t="s">
        <v>26</v>
      </c>
    </row>
    <row r="9006" spans="1:21" ht="15" customHeight="1" x14ac:dyDescent="0.15">
      <c r="A9006" s="10" t="s">
        <v>9054</v>
      </c>
      <c r="B9006" s="11" t="s">
        <v>31</v>
      </c>
      <c r="C9006" s="11" t="s">
        <v>63</v>
      </c>
      <c r="D9006" s="12">
        <v>46178</v>
      </c>
      <c r="E9006" s="11">
        <v>2814</v>
      </c>
      <c r="F9006" s="11" t="s">
        <v>33</v>
      </c>
      <c r="G9006" s="13">
        <v>1701.78</v>
      </c>
      <c r="H9006" s="14">
        <f t="shared" si="980"/>
        <v>4788808.92</v>
      </c>
      <c r="I9006" s="14">
        <f>IF(F9006="GHS",H9006,H9006*Assumptions!$B$4)</f>
        <v>4788808.92</v>
      </c>
      <c r="J9006" s="15" t="str">
        <f>INDEX(Assumptions!$B$8:$B$12,MATCH(B9006,Assumptions!$A$8:$A$12,0))</f>
        <v>Weighted Average</v>
      </c>
      <c r="K9006" s="16">
        <f>G9006/(1-INDEX(Assumptions!$D$8:$D$12,MATCH(B9006,Assumptions!$A$8:$A$12,0)))</f>
        <v>2363.5833333333335</v>
      </c>
      <c r="L9006" s="16">
        <f t="shared" si="981"/>
        <v>51.053399999999996</v>
      </c>
      <c r="M9006" s="16">
        <f t="shared" si="982"/>
        <v>118.17916666666667</v>
      </c>
      <c r="N9006" s="14">
        <f>E9006*(K9006-L9006-M9006)*IF(F9006="GHS",1,Assumptions!$B$4)</f>
        <v>6174903.0574000003</v>
      </c>
      <c r="O9006" s="15">
        <f t="shared" ca="1" si="983"/>
        <v>108</v>
      </c>
      <c r="P9006" s="15" t="str">
        <f t="shared" ca="1" si="984"/>
        <v>91-180d</v>
      </c>
      <c r="Q9006" s="17">
        <f ca="1">IF(P9006="0-90d",0,IF(P9006="91-180d",INDEX(Assumptions!$F$8:$F$12,MATCH(B9006,Assumptions!$A$8:$A$12,0)),IF(P9006="181-365d",INDEX(Assumptions!$G$8:$G$12,MATCH(B9006,Assumptions!$A$8:$A$12,0)),INDEX(Assumptions!$H$8:$H$12,MATCH(B9006,Assumptions!$A$8:$A$12,0)))))</f>
        <v>0.05</v>
      </c>
      <c r="R9006" s="14">
        <f t="shared" ca="1" si="985"/>
        <v>239440.446</v>
      </c>
      <c r="S9006" s="14">
        <f t="shared" ca="1" si="986"/>
        <v>4549368.4739999995</v>
      </c>
      <c r="T9006" s="11" t="s">
        <v>25</v>
      </c>
      <c r="U9006" s="18" t="s">
        <v>26</v>
      </c>
    </row>
    <row r="9007" spans="1:21" ht="15" customHeight="1" x14ac:dyDescent="0.15">
      <c r="A9007" s="10" t="s">
        <v>9055</v>
      </c>
      <c r="B9007" s="11" t="s">
        <v>31</v>
      </c>
      <c r="C9007" s="11" t="s">
        <v>63</v>
      </c>
      <c r="D9007" s="12">
        <v>46177</v>
      </c>
      <c r="E9007" s="11">
        <v>1096</v>
      </c>
      <c r="F9007" s="11" t="s">
        <v>33</v>
      </c>
      <c r="G9007" s="13">
        <v>3390.45</v>
      </c>
      <c r="H9007" s="14">
        <f t="shared" si="980"/>
        <v>3715933.1999999997</v>
      </c>
      <c r="I9007" s="14">
        <f>IF(F9007="GHS",H9007,H9007*Assumptions!$B$4)</f>
        <v>3715933.1999999997</v>
      </c>
      <c r="J9007" s="15" t="str">
        <f>INDEX(Assumptions!$B$8:$B$12,MATCH(B9007,Assumptions!$A$8:$A$12,0))</f>
        <v>Weighted Average</v>
      </c>
      <c r="K9007" s="16">
        <f>G9007/(1-INDEX(Assumptions!$D$8:$D$12,MATCH(B9007,Assumptions!$A$8:$A$12,0)))</f>
        <v>4708.958333333333</v>
      </c>
      <c r="L9007" s="16">
        <f t="shared" si="981"/>
        <v>101.7135</v>
      </c>
      <c r="M9007" s="16">
        <f t="shared" si="982"/>
        <v>235.44791666666666</v>
      </c>
      <c r="N9007" s="14">
        <f>E9007*(K9007-L9007-M9007)*IF(F9007="GHS",1,Assumptions!$B$4)</f>
        <v>4791489.4206666658</v>
      </c>
      <c r="O9007" s="15">
        <f t="shared" ca="1" si="983"/>
        <v>109</v>
      </c>
      <c r="P9007" s="15" t="str">
        <f t="shared" ca="1" si="984"/>
        <v>91-180d</v>
      </c>
      <c r="Q9007" s="17">
        <f ca="1">IF(P9007="0-90d",0,IF(P9007="91-180d",INDEX(Assumptions!$F$8:$F$12,MATCH(B9007,Assumptions!$A$8:$A$12,0)),IF(P9007="181-365d",INDEX(Assumptions!$G$8:$G$12,MATCH(B9007,Assumptions!$A$8:$A$12,0)),INDEX(Assumptions!$H$8:$H$12,MATCH(B9007,Assumptions!$A$8:$A$12,0)))))</f>
        <v>0.05</v>
      </c>
      <c r="R9007" s="14">
        <f t="shared" ca="1" si="985"/>
        <v>185796.66</v>
      </c>
      <c r="S9007" s="14">
        <f t="shared" ca="1" si="986"/>
        <v>3530136.5399999996</v>
      </c>
      <c r="T9007" s="11" t="s">
        <v>25</v>
      </c>
      <c r="U9007" s="18" t="s">
        <v>36</v>
      </c>
    </row>
    <row r="9008" spans="1:21" ht="15" customHeight="1" x14ac:dyDescent="0.15">
      <c r="A9008" s="10" t="s">
        <v>9056</v>
      </c>
      <c r="B9008" s="11" t="s">
        <v>46</v>
      </c>
      <c r="C9008" s="11" t="s">
        <v>119</v>
      </c>
      <c r="D9008" s="12">
        <v>45790</v>
      </c>
      <c r="E9008" s="11">
        <v>2602</v>
      </c>
      <c r="F9008" s="11" t="s">
        <v>33</v>
      </c>
      <c r="G9008" s="13">
        <v>1039401.06</v>
      </c>
      <c r="H9008" s="14">
        <f t="shared" si="980"/>
        <v>2704521558.1200004</v>
      </c>
      <c r="I9008" s="14">
        <f>IF(F9008="GHS",H9008,H9008*Assumptions!$B$4)</f>
        <v>2704521558.1200004</v>
      </c>
      <c r="J9008" s="15" t="str">
        <f>INDEX(Assumptions!$B$8:$B$12,MATCH(B9008,Assumptions!$A$8:$A$12,0))</f>
        <v>Specific Identification</v>
      </c>
      <c r="K9008" s="16">
        <f>G9008/(1-INDEX(Assumptions!$D$8:$D$12,MATCH(B9008,Assumptions!$A$8:$A$12,0)))</f>
        <v>1332565.4615384615</v>
      </c>
      <c r="L9008" s="16">
        <f t="shared" si="981"/>
        <v>31182.031800000001</v>
      </c>
      <c r="M9008" s="16">
        <f t="shared" si="982"/>
        <v>66628.273076923084</v>
      </c>
      <c r="N9008" s="14">
        <f>E9008*(K9008-L9008-M9008)*IF(F9008="GHS",1,Assumptions!$B$4)</f>
        <v>3212832917.6333227</v>
      </c>
      <c r="O9008" s="15">
        <f t="shared" ca="1" si="983"/>
        <v>496</v>
      </c>
      <c r="P9008" s="15" t="str">
        <f t="shared" ca="1" si="984"/>
        <v>365d+</v>
      </c>
      <c r="Q9008" s="17">
        <f ca="1">IF(P9008="0-90d",0,IF(P9008="91-180d",INDEX(Assumptions!$F$8:$F$12,MATCH(B9008,Assumptions!$A$8:$A$12,0)),IF(P9008="181-365d",INDEX(Assumptions!$G$8:$G$12,MATCH(B9008,Assumptions!$A$8:$A$12,0)),INDEX(Assumptions!$H$8:$H$12,MATCH(B9008,Assumptions!$A$8:$A$12,0)))))</f>
        <v>0.15</v>
      </c>
      <c r="R9008" s="14">
        <f t="shared" ca="1" si="985"/>
        <v>405678233.71800005</v>
      </c>
      <c r="S9008" s="14">
        <f t="shared" ca="1" si="986"/>
        <v>2298843324.4020004</v>
      </c>
      <c r="T9008" s="11" t="s">
        <v>25</v>
      </c>
      <c r="U9008" s="18" t="s">
        <v>26</v>
      </c>
    </row>
    <row r="9009" spans="1:21" ht="15" customHeight="1" x14ac:dyDescent="0.15">
      <c r="A9009" s="10" t="s">
        <v>9057</v>
      </c>
      <c r="B9009" s="11" t="s">
        <v>31</v>
      </c>
      <c r="C9009" s="11" t="s">
        <v>76</v>
      </c>
      <c r="D9009" s="12">
        <v>45994</v>
      </c>
      <c r="E9009" s="11">
        <v>3085</v>
      </c>
      <c r="F9009" s="11" t="s">
        <v>33</v>
      </c>
      <c r="G9009" s="13">
        <v>2069.9499999999998</v>
      </c>
      <c r="H9009" s="14">
        <f t="shared" si="980"/>
        <v>6385795.7499999991</v>
      </c>
      <c r="I9009" s="14">
        <f>IF(F9009="GHS",H9009,H9009*Assumptions!$B$4)</f>
        <v>6385795.7499999991</v>
      </c>
      <c r="J9009" s="15" t="str">
        <f>INDEX(Assumptions!$B$8:$B$12,MATCH(B9009,Assumptions!$A$8:$A$12,0))</f>
        <v>Weighted Average</v>
      </c>
      <c r="K9009" s="16">
        <f>G9009/(1-INDEX(Assumptions!$D$8:$D$12,MATCH(B9009,Assumptions!$A$8:$A$12,0)))</f>
        <v>2874.9305555555552</v>
      </c>
      <c r="L9009" s="16">
        <f t="shared" si="981"/>
        <v>62.098499999999994</v>
      </c>
      <c r="M9009" s="16">
        <f t="shared" si="982"/>
        <v>143.74652777777777</v>
      </c>
      <c r="N9009" s="14">
        <f>E9009*(K9009-L9009-M9009)*IF(F9009="GHS",1,Assumptions!$B$4)</f>
        <v>8234128.8531944426</v>
      </c>
      <c r="O9009" s="15">
        <f t="shared" ca="1" si="983"/>
        <v>292</v>
      </c>
      <c r="P9009" s="15" t="str">
        <f t="shared" ca="1" si="984"/>
        <v>181-365d</v>
      </c>
      <c r="Q9009" s="17">
        <f ca="1">IF(P9009="0-90d",0,IF(P9009="91-180d",INDEX(Assumptions!$F$8:$F$12,MATCH(B9009,Assumptions!$A$8:$A$12,0)),IF(P9009="181-365d",INDEX(Assumptions!$G$8:$G$12,MATCH(B9009,Assumptions!$A$8:$A$12,0)),INDEX(Assumptions!$H$8:$H$12,MATCH(B9009,Assumptions!$A$8:$A$12,0)))))</f>
        <v>0.2</v>
      </c>
      <c r="R9009" s="14">
        <f t="shared" ca="1" si="985"/>
        <v>1277159.1499999999</v>
      </c>
      <c r="S9009" s="14">
        <f t="shared" ca="1" si="986"/>
        <v>5108636.5999999996</v>
      </c>
      <c r="T9009" s="11" t="s">
        <v>25</v>
      </c>
      <c r="U9009" s="18" t="s">
        <v>36</v>
      </c>
    </row>
    <row r="9010" spans="1:21" ht="15" customHeight="1" x14ac:dyDescent="0.15">
      <c r="A9010" s="10" t="s">
        <v>9058</v>
      </c>
      <c r="B9010" s="11" t="s">
        <v>31</v>
      </c>
      <c r="C9010" s="11" t="s">
        <v>63</v>
      </c>
      <c r="D9010" s="12">
        <v>45898</v>
      </c>
      <c r="E9010" s="11">
        <v>1339</v>
      </c>
      <c r="F9010" s="11" t="s">
        <v>33</v>
      </c>
      <c r="G9010" s="13">
        <v>1482.62</v>
      </c>
      <c r="H9010" s="14">
        <f t="shared" si="980"/>
        <v>1985228.18</v>
      </c>
      <c r="I9010" s="14">
        <f>IF(F9010="GHS",H9010,H9010*Assumptions!$B$4)</f>
        <v>1985228.18</v>
      </c>
      <c r="J9010" s="15" t="str">
        <f>INDEX(Assumptions!$B$8:$B$12,MATCH(B9010,Assumptions!$A$8:$A$12,0))</f>
        <v>Weighted Average</v>
      </c>
      <c r="K9010" s="16">
        <f>G9010/(1-INDEX(Assumptions!$D$8:$D$12,MATCH(B9010,Assumptions!$A$8:$A$12,0)))</f>
        <v>2059.1944444444443</v>
      </c>
      <c r="L9010" s="16">
        <f t="shared" si="981"/>
        <v>44.478599999999993</v>
      </c>
      <c r="M9010" s="16">
        <f t="shared" si="982"/>
        <v>102.95972222222223</v>
      </c>
      <c r="N9010" s="14">
        <f>E9010*(K9010-L9010-M9010)*IF(F9010="GHS",1,Assumptions!$B$4)</f>
        <v>2559841.4476555558</v>
      </c>
      <c r="O9010" s="15">
        <f t="shared" ca="1" si="983"/>
        <v>388</v>
      </c>
      <c r="P9010" s="15" t="str">
        <f t="shared" ca="1" si="984"/>
        <v>365d+</v>
      </c>
      <c r="Q9010" s="17">
        <f ca="1">IF(P9010="0-90d",0,IF(P9010="91-180d",INDEX(Assumptions!$F$8:$F$12,MATCH(B9010,Assumptions!$A$8:$A$12,0)),IF(P9010="181-365d",INDEX(Assumptions!$G$8:$G$12,MATCH(B9010,Assumptions!$A$8:$A$12,0)),INDEX(Assumptions!$H$8:$H$12,MATCH(B9010,Assumptions!$A$8:$A$12,0)))))</f>
        <v>0.6</v>
      </c>
      <c r="R9010" s="14">
        <f t="shared" ca="1" si="985"/>
        <v>1191136.9079999998</v>
      </c>
      <c r="S9010" s="14">
        <f t="shared" ca="1" si="986"/>
        <v>794091.27200000011</v>
      </c>
      <c r="T9010" s="11" t="s">
        <v>25</v>
      </c>
      <c r="U9010" s="18" t="s">
        <v>26</v>
      </c>
    </row>
    <row r="9011" spans="1:21" ht="15" customHeight="1" x14ac:dyDescent="0.15">
      <c r="A9011" s="10" t="s">
        <v>9059</v>
      </c>
      <c r="B9011" s="11" t="s">
        <v>41</v>
      </c>
      <c r="C9011" s="11" t="s">
        <v>44</v>
      </c>
      <c r="D9011" s="12">
        <v>46181</v>
      </c>
      <c r="E9011" s="11">
        <v>3184</v>
      </c>
      <c r="F9011" s="11" t="s">
        <v>33</v>
      </c>
      <c r="G9011" s="13">
        <v>232.49</v>
      </c>
      <c r="H9011" s="14">
        <f t="shared" si="980"/>
        <v>740248.16</v>
      </c>
      <c r="I9011" s="14">
        <f>IF(F9011="GHS",H9011,H9011*Assumptions!$B$4)</f>
        <v>740248.16</v>
      </c>
      <c r="J9011" s="15" t="str">
        <f>INDEX(Assumptions!$B$8:$B$12,MATCH(B9011,Assumptions!$A$8:$A$12,0))</f>
        <v>Weighted Average</v>
      </c>
      <c r="K9011" s="16">
        <f>G9011/(1-INDEX(Assumptions!$D$8:$D$12,MATCH(B9011,Assumptions!$A$8:$A$12,0)))</f>
        <v>357.67692307692306</v>
      </c>
      <c r="L9011" s="16">
        <f t="shared" si="981"/>
        <v>6.9747000000000003</v>
      </c>
      <c r="M9011" s="16">
        <f t="shared" si="982"/>
        <v>17.883846153846154</v>
      </c>
      <c r="N9011" s="14">
        <f>E9011*(K9011-L9011-M9011)*IF(F9011="GHS",1,Assumptions!$B$4)</f>
        <v>1059693.7121230769</v>
      </c>
      <c r="O9011" s="15">
        <f t="shared" ca="1" si="983"/>
        <v>105</v>
      </c>
      <c r="P9011" s="15" t="str">
        <f t="shared" ca="1" si="984"/>
        <v>91-180d</v>
      </c>
      <c r="Q9011" s="17">
        <f ca="1">IF(P9011="0-90d",0,IF(P9011="91-180d",INDEX(Assumptions!$F$8:$F$12,MATCH(B9011,Assumptions!$A$8:$A$12,0)),IF(P9011="181-365d",INDEX(Assumptions!$G$8:$G$12,MATCH(B9011,Assumptions!$A$8:$A$12,0)),INDEX(Assumptions!$H$8:$H$12,MATCH(B9011,Assumptions!$A$8:$A$12,0)))))</f>
        <v>0.1</v>
      </c>
      <c r="R9011" s="14">
        <f t="shared" ca="1" si="985"/>
        <v>74024.816000000006</v>
      </c>
      <c r="S9011" s="14">
        <f t="shared" ca="1" si="986"/>
        <v>666223.34400000004</v>
      </c>
      <c r="T9011" s="11" t="s">
        <v>25</v>
      </c>
      <c r="U9011" s="18" t="s">
        <v>26</v>
      </c>
    </row>
    <row r="9012" spans="1:21" ht="15" customHeight="1" x14ac:dyDescent="0.15">
      <c r="A9012" s="10" t="s">
        <v>9060</v>
      </c>
      <c r="B9012" s="11" t="s">
        <v>41</v>
      </c>
      <c r="C9012" s="11" t="s">
        <v>44</v>
      </c>
      <c r="D9012" s="12">
        <v>45861</v>
      </c>
      <c r="E9012" s="11">
        <v>1875</v>
      </c>
      <c r="F9012" s="11" t="s">
        <v>33</v>
      </c>
      <c r="G9012" s="13">
        <v>836.6</v>
      </c>
      <c r="H9012" s="14">
        <f t="shared" si="980"/>
        <v>1568625</v>
      </c>
      <c r="I9012" s="14">
        <f>IF(F9012="GHS",H9012,H9012*Assumptions!$B$4)</f>
        <v>1568625</v>
      </c>
      <c r="J9012" s="15" t="str">
        <f>INDEX(Assumptions!$B$8:$B$12,MATCH(B9012,Assumptions!$A$8:$A$12,0))</f>
        <v>Weighted Average</v>
      </c>
      <c r="K9012" s="16">
        <f>G9012/(1-INDEX(Assumptions!$D$8:$D$12,MATCH(B9012,Assumptions!$A$8:$A$12,0)))</f>
        <v>1287.0769230769231</v>
      </c>
      <c r="L9012" s="16">
        <f t="shared" si="981"/>
        <v>25.097999999999999</v>
      </c>
      <c r="M9012" s="16">
        <f t="shared" si="982"/>
        <v>64.353846153846163</v>
      </c>
      <c r="N9012" s="14">
        <f>E9012*(K9012-L9012-M9012)*IF(F9012="GHS",1,Assumptions!$B$4)</f>
        <v>2245547.019230769</v>
      </c>
      <c r="O9012" s="15">
        <f t="shared" ca="1" si="983"/>
        <v>425</v>
      </c>
      <c r="P9012" s="15" t="str">
        <f t="shared" ca="1" si="984"/>
        <v>365d+</v>
      </c>
      <c r="Q9012" s="17">
        <f ca="1">IF(P9012="0-90d",0,IF(P9012="91-180d",INDEX(Assumptions!$F$8:$F$12,MATCH(B9012,Assumptions!$A$8:$A$12,0)),IF(P9012="181-365d",INDEX(Assumptions!$G$8:$G$12,MATCH(B9012,Assumptions!$A$8:$A$12,0)),INDEX(Assumptions!$H$8:$H$12,MATCH(B9012,Assumptions!$A$8:$A$12,0)))))</f>
        <v>0.8</v>
      </c>
      <c r="R9012" s="14">
        <f t="shared" ca="1" si="985"/>
        <v>1254900</v>
      </c>
      <c r="S9012" s="14">
        <f t="shared" ca="1" si="986"/>
        <v>313725</v>
      </c>
      <c r="T9012" s="11" t="s">
        <v>25</v>
      </c>
      <c r="U9012" s="18" t="s">
        <v>26</v>
      </c>
    </row>
    <row r="9013" spans="1:21" ht="15" customHeight="1" x14ac:dyDescent="0.15">
      <c r="A9013" s="10" t="s">
        <v>9061</v>
      </c>
      <c r="B9013" s="11" t="s">
        <v>31</v>
      </c>
      <c r="C9013" s="11" t="s">
        <v>32</v>
      </c>
      <c r="D9013" s="12">
        <v>45819</v>
      </c>
      <c r="E9013" s="11">
        <v>3940</v>
      </c>
      <c r="F9013" s="11" t="s">
        <v>33</v>
      </c>
      <c r="G9013" s="13">
        <v>4116.29</v>
      </c>
      <c r="H9013" s="14">
        <f t="shared" si="980"/>
        <v>16218182.6</v>
      </c>
      <c r="I9013" s="14">
        <f>IF(F9013="GHS",H9013,H9013*Assumptions!$B$4)</f>
        <v>16218182.6</v>
      </c>
      <c r="J9013" s="15" t="str">
        <f>INDEX(Assumptions!$B$8:$B$12,MATCH(B9013,Assumptions!$A$8:$A$12,0))</f>
        <v>Weighted Average</v>
      </c>
      <c r="K9013" s="16">
        <f>G9013/(1-INDEX(Assumptions!$D$8:$D$12,MATCH(B9013,Assumptions!$A$8:$A$12,0)))</f>
        <v>5717.0694444444443</v>
      </c>
      <c r="L9013" s="16">
        <f t="shared" si="981"/>
        <v>123.48869999999999</v>
      </c>
      <c r="M9013" s="16">
        <f t="shared" si="982"/>
        <v>285.85347222222225</v>
      </c>
      <c r="N9013" s="14">
        <f>E9013*(K9013-L9013-M9013)*IF(F9013="GHS",1,Assumptions!$B$4)</f>
        <v>20912445.452555556</v>
      </c>
      <c r="O9013" s="15">
        <f t="shared" ca="1" si="983"/>
        <v>467</v>
      </c>
      <c r="P9013" s="15" t="str">
        <f t="shared" ca="1" si="984"/>
        <v>365d+</v>
      </c>
      <c r="Q9013" s="17">
        <f ca="1">IF(P9013="0-90d",0,IF(P9013="91-180d",INDEX(Assumptions!$F$8:$F$12,MATCH(B9013,Assumptions!$A$8:$A$12,0)),IF(P9013="181-365d",INDEX(Assumptions!$G$8:$G$12,MATCH(B9013,Assumptions!$A$8:$A$12,0)),INDEX(Assumptions!$H$8:$H$12,MATCH(B9013,Assumptions!$A$8:$A$12,0)))))</f>
        <v>0.6</v>
      </c>
      <c r="R9013" s="14">
        <f t="shared" ca="1" si="985"/>
        <v>9730909.5599999987</v>
      </c>
      <c r="S9013" s="14">
        <f t="shared" ca="1" si="986"/>
        <v>6487273.040000001</v>
      </c>
      <c r="T9013" s="11" t="s">
        <v>50</v>
      </c>
      <c r="U9013" s="18" t="s">
        <v>26</v>
      </c>
    </row>
    <row r="9014" spans="1:21" ht="15" customHeight="1" x14ac:dyDescent="0.15">
      <c r="A9014" s="10" t="s">
        <v>9062</v>
      </c>
      <c r="B9014" s="11" t="s">
        <v>41</v>
      </c>
      <c r="C9014" s="11" t="s">
        <v>44</v>
      </c>
      <c r="D9014" s="12">
        <v>46064</v>
      </c>
      <c r="E9014" s="11">
        <v>1514</v>
      </c>
      <c r="F9014" s="11" t="s">
        <v>33</v>
      </c>
      <c r="G9014" s="13">
        <v>525.32000000000005</v>
      </c>
      <c r="H9014" s="14">
        <f t="shared" si="980"/>
        <v>795334.4800000001</v>
      </c>
      <c r="I9014" s="14">
        <f>IF(F9014="GHS",H9014,H9014*Assumptions!$B$4)</f>
        <v>795334.4800000001</v>
      </c>
      <c r="J9014" s="15" t="str">
        <f>INDEX(Assumptions!$B$8:$B$12,MATCH(B9014,Assumptions!$A$8:$A$12,0))</f>
        <v>Weighted Average</v>
      </c>
      <c r="K9014" s="16">
        <f>G9014/(1-INDEX(Assumptions!$D$8:$D$12,MATCH(B9014,Assumptions!$A$8:$A$12,0)))</f>
        <v>808.18461538461543</v>
      </c>
      <c r="L9014" s="16">
        <f t="shared" si="981"/>
        <v>15.759600000000001</v>
      </c>
      <c r="M9014" s="16">
        <f t="shared" si="982"/>
        <v>40.409230769230774</v>
      </c>
      <c r="N9014" s="14">
        <f>E9014*(K9014-L9014-M9014)*IF(F9014="GHS",1,Assumptions!$B$4)</f>
        <v>1138551.8979076922</v>
      </c>
      <c r="O9014" s="15">
        <f t="shared" ca="1" si="983"/>
        <v>222</v>
      </c>
      <c r="P9014" s="15" t="str">
        <f t="shared" ca="1" si="984"/>
        <v>181-365d</v>
      </c>
      <c r="Q9014" s="17">
        <f ca="1">IF(P9014="0-90d",0,IF(P9014="91-180d",INDEX(Assumptions!$F$8:$F$12,MATCH(B9014,Assumptions!$A$8:$A$12,0)),IF(P9014="181-365d",INDEX(Assumptions!$G$8:$G$12,MATCH(B9014,Assumptions!$A$8:$A$12,0)),INDEX(Assumptions!$H$8:$H$12,MATCH(B9014,Assumptions!$A$8:$A$12,0)))))</f>
        <v>0.35</v>
      </c>
      <c r="R9014" s="14">
        <f t="shared" ca="1" si="985"/>
        <v>278367.06800000003</v>
      </c>
      <c r="S9014" s="14">
        <f t="shared" ca="1" si="986"/>
        <v>516967.41200000007</v>
      </c>
      <c r="T9014" s="11" t="s">
        <v>25</v>
      </c>
      <c r="U9014" s="18" t="s">
        <v>26</v>
      </c>
    </row>
    <row r="9015" spans="1:21" ht="15" customHeight="1" x14ac:dyDescent="0.15">
      <c r="A9015" s="10" t="s">
        <v>9063</v>
      </c>
      <c r="B9015" s="11" t="s">
        <v>31</v>
      </c>
      <c r="C9015" s="11" t="s">
        <v>32</v>
      </c>
      <c r="D9015" s="12">
        <v>46152</v>
      </c>
      <c r="E9015" s="11">
        <v>1727</v>
      </c>
      <c r="F9015" s="11" t="s">
        <v>33</v>
      </c>
      <c r="G9015" s="13">
        <v>2077.75</v>
      </c>
      <c r="H9015" s="14">
        <f t="shared" si="980"/>
        <v>3588274.25</v>
      </c>
      <c r="I9015" s="14">
        <f>IF(F9015="GHS",H9015,H9015*Assumptions!$B$4)</f>
        <v>3588274.25</v>
      </c>
      <c r="J9015" s="15" t="str">
        <f>INDEX(Assumptions!$B$8:$B$12,MATCH(B9015,Assumptions!$A$8:$A$12,0))</f>
        <v>Weighted Average</v>
      </c>
      <c r="K9015" s="16">
        <f>G9015/(1-INDEX(Assumptions!$D$8:$D$12,MATCH(B9015,Assumptions!$A$8:$A$12,0)))</f>
        <v>2885.7638888888891</v>
      </c>
      <c r="L9015" s="16">
        <f t="shared" si="981"/>
        <v>62.332499999999996</v>
      </c>
      <c r="M9015" s="16">
        <f t="shared" si="982"/>
        <v>144.28819444444446</v>
      </c>
      <c r="N9015" s="14">
        <f>E9015*(K9015-L9015-M9015)*IF(F9015="GHS",1,Assumptions!$B$4)</f>
        <v>4626880.2968055559</v>
      </c>
      <c r="O9015" s="15">
        <f t="shared" ca="1" si="983"/>
        <v>134</v>
      </c>
      <c r="P9015" s="15" t="str">
        <f t="shared" ca="1" si="984"/>
        <v>91-180d</v>
      </c>
      <c r="Q9015" s="17">
        <f ca="1">IF(P9015="0-90d",0,IF(P9015="91-180d",INDEX(Assumptions!$F$8:$F$12,MATCH(B9015,Assumptions!$A$8:$A$12,0)),IF(P9015="181-365d",INDEX(Assumptions!$G$8:$G$12,MATCH(B9015,Assumptions!$A$8:$A$12,0)),INDEX(Assumptions!$H$8:$H$12,MATCH(B9015,Assumptions!$A$8:$A$12,0)))))</f>
        <v>0.05</v>
      </c>
      <c r="R9015" s="14">
        <f t="shared" ca="1" si="985"/>
        <v>179413.71250000002</v>
      </c>
      <c r="S9015" s="14">
        <f t="shared" ca="1" si="986"/>
        <v>3408860.5375000001</v>
      </c>
      <c r="T9015" s="11" t="s">
        <v>25</v>
      </c>
      <c r="U9015" s="18" t="s">
        <v>26</v>
      </c>
    </row>
    <row r="9016" spans="1:21" ht="15" customHeight="1" x14ac:dyDescent="0.15">
      <c r="A9016" s="10" t="s">
        <v>9064</v>
      </c>
      <c r="B9016" s="11" t="s">
        <v>31</v>
      </c>
      <c r="C9016" s="11" t="s">
        <v>76</v>
      </c>
      <c r="D9016" s="12">
        <v>45961</v>
      </c>
      <c r="E9016" s="11">
        <v>1569</v>
      </c>
      <c r="F9016" s="11" t="s">
        <v>33</v>
      </c>
      <c r="G9016" s="13">
        <v>3795.91</v>
      </c>
      <c r="H9016" s="14">
        <f t="shared" si="980"/>
        <v>5955782.79</v>
      </c>
      <c r="I9016" s="14">
        <f>IF(F9016="GHS",H9016,H9016*Assumptions!$B$4)</f>
        <v>5955782.79</v>
      </c>
      <c r="J9016" s="15" t="str">
        <f>INDEX(Assumptions!$B$8:$B$12,MATCH(B9016,Assumptions!$A$8:$A$12,0))</f>
        <v>Weighted Average</v>
      </c>
      <c r="K9016" s="16">
        <f>G9016/(1-INDEX(Assumptions!$D$8:$D$12,MATCH(B9016,Assumptions!$A$8:$A$12,0)))</f>
        <v>5272.0972222222226</v>
      </c>
      <c r="L9016" s="16">
        <f t="shared" si="981"/>
        <v>113.87729999999999</v>
      </c>
      <c r="M9016" s="16">
        <f t="shared" si="982"/>
        <v>263.60486111111112</v>
      </c>
      <c r="N9016" s="14">
        <f>E9016*(K9016-L9016-M9016)*IF(F9016="GHS",1,Assumptions!$B$4)</f>
        <v>7679651.0308833336</v>
      </c>
      <c r="O9016" s="15">
        <f t="shared" ca="1" si="983"/>
        <v>325</v>
      </c>
      <c r="P9016" s="15" t="str">
        <f t="shared" ca="1" si="984"/>
        <v>181-365d</v>
      </c>
      <c r="Q9016" s="17">
        <f ca="1">IF(P9016="0-90d",0,IF(P9016="91-180d",INDEX(Assumptions!$F$8:$F$12,MATCH(B9016,Assumptions!$A$8:$A$12,0)),IF(P9016="181-365d",INDEX(Assumptions!$G$8:$G$12,MATCH(B9016,Assumptions!$A$8:$A$12,0)),INDEX(Assumptions!$H$8:$H$12,MATCH(B9016,Assumptions!$A$8:$A$12,0)))))</f>
        <v>0.2</v>
      </c>
      <c r="R9016" s="14">
        <f t="shared" ca="1" si="985"/>
        <v>1191156.558</v>
      </c>
      <c r="S9016" s="14">
        <f t="shared" ca="1" si="986"/>
        <v>4764626.2319999998</v>
      </c>
      <c r="T9016" s="11" t="s">
        <v>25</v>
      </c>
      <c r="U9016" s="18" t="s">
        <v>26</v>
      </c>
    </row>
    <row r="9017" spans="1:21" ht="15" customHeight="1" x14ac:dyDescent="0.15">
      <c r="A9017" s="10" t="s">
        <v>9065</v>
      </c>
      <c r="B9017" s="11" t="s">
        <v>28</v>
      </c>
      <c r="C9017" s="11" t="s">
        <v>35</v>
      </c>
      <c r="D9017" s="12">
        <v>45905</v>
      </c>
      <c r="E9017" s="11">
        <v>2035</v>
      </c>
      <c r="F9017" s="11" t="s">
        <v>24</v>
      </c>
      <c r="G9017" s="13">
        <v>6500.16</v>
      </c>
      <c r="H9017" s="14">
        <f t="shared" si="980"/>
        <v>13227825.6</v>
      </c>
      <c r="I9017" s="14">
        <f>IF(F9017="GHS",H9017,H9017*Assumptions!$B$4)</f>
        <v>142860516.48000002</v>
      </c>
      <c r="J9017" s="15" t="str">
        <f>INDEX(Assumptions!$B$8:$B$12,MATCH(B9017,Assumptions!$A$8:$A$12,0))</f>
        <v>Fair Value Less Costs to Sell</v>
      </c>
      <c r="K9017" s="16">
        <f>G9017/(1-INDEX(Assumptions!$D$8:$D$12,MATCH(B9017,Assumptions!$A$8:$A$12,0)))</f>
        <v>7386.545454545454</v>
      </c>
      <c r="L9017" s="16">
        <f t="shared" si="981"/>
        <v>195.00479999999999</v>
      </c>
      <c r="M9017" s="16">
        <f t="shared" si="982"/>
        <v>369.32727272727271</v>
      </c>
      <c r="N9017" s="14">
        <f>E9017*(K9017-L9017-M9017)*IF(F9017="GHS",1,Assumptions!$B$4)</f>
        <v>149938605.70560002</v>
      </c>
      <c r="O9017" s="15">
        <f t="shared" ca="1" si="983"/>
        <v>381</v>
      </c>
      <c r="P9017" s="15" t="str">
        <f t="shared" ca="1" si="984"/>
        <v>365d+</v>
      </c>
      <c r="Q9017" s="17">
        <f ca="1">IF(P9017="0-90d",0,IF(P9017="91-180d",INDEX(Assumptions!$F$8:$F$12,MATCH(B9017,Assumptions!$A$8:$A$12,0)),IF(P9017="181-365d",INDEX(Assumptions!$G$8:$G$12,MATCH(B9017,Assumptions!$A$8:$A$12,0)),INDEX(Assumptions!$H$8:$H$12,MATCH(B9017,Assumptions!$A$8:$A$12,0)))))</f>
        <v>0.4</v>
      </c>
      <c r="R9017" s="14">
        <f t="shared" ca="1" si="985"/>
        <v>57144206.592000008</v>
      </c>
      <c r="S9017" s="14">
        <f t="shared" si="986"/>
        <v>0</v>
      </c>
      <c r="T9017" s="11" t="s">
        <v>39</v>
      </c>
      <c r="U9017" s="18" t="s">
        <v>26</v>
      </c>
    </row>
    <row r="9018" spans="1:21" ht="15" customHeight="1" x14ac:dyDescent="0.15">
      <c r="A9018" s="10" t="s">
        <v>9066</v>
      </c>
      <c r="B9018" s="11" t="s">
        <v>41</v>
      </c>
      <c r="C9018" s="11" t="s">
        <v>42</v>
      </c>
      <c r="D9018" s="12">
        <v>45854</v>
      </c>
      <c r="E9018" s="11">
        <v>1110</v>
      </c>
      <c r="F9018" s="11" t="s">
        <v>33</v>
      </c>
      <c r="G9018" s="13">
        <v>247.85</v>
      </c>
      <c r="H9018" s="14">
        <f t="shared" si="980"/>
        <v>275113.5</v>
      </c>
      <c r="I9018" s="14">
        <f>IF(F9018="GHS",H9018,H9018*Assumptions!$B$4)</f>
        <v>275113.5</v>
      </c>
      <c r="J9018" s="15" t="str">
        <f>INDEX(Assumptions!$B$8:$B$12,MATCH(B9018,Assumptions!$A$8:$A$12,0))</f>
        <v>Weighted Average</v>
      </c>
      <c r="K9018" s="16">
        <f>G9018/(1-INDEX(Assumptions!$D$8:$D$12,MATCH(B9018,Assumptions!$A$8:$A$12,0)))</f>
        <v>381.30769230769226</v>
      </c>
      <c r="L9018" s="16">
        <f t="shared" si="981"/>
        <v>7.4354999999999993</v>
      </c>
      <c r="M9018" s="16">
        <f t="shared" si="982"/>
        <v>19.065384615384612</v>
      </c>
      <c r="N9018" s="14">
        <f>E9018*(K9018-L9018-M9018)*IF(F9018="GHS",1,Assumptions!$B$4)</f>
        <v>393835.55653846147</v>
      </c>
      <c r="O9018" s="15">
        <f t="shared" ca="1" si="983"/>
        <v>432</v>
      </c>
      <c r="P9018" s="15" t="str">
        <f t="shared" ca="1" si="984"/>
        <v>365d+</v>
      </c>
      <c r="Q9018" s="17">
        <f ca="1">IF(P9018="0-90d",0,IF(P9018="91-180d",INDEX(Assumptions!$F$8:$F$12,MATCH(B9018,Assumptions!$A$8:$A$12,0)),IF(P9018="181-365d",INDEX(Assumptions!$G$8:$G$12,MATCH(B9018,Assumptions!$A$8:$A$12,0)),INDEX(Assumptions!$H$8:$H$12,MATCH(B9018,Assumptions!$A$8:$A$12,0)))))</f>
        <v>0.8</v>
      </c>
      <c r="R9018" s="14">
        <f t="shared" ca="1" si="985"/>
        <v>220090.80000000002</v>
      </c>
      <c r="S9018" s="14">
        <f t="shared" ca="1" si="986"/>
        <v>55022.699999999983</v>
      </c>
      <c r="T9018" s="11" t="s">
        <v>25</v>
      </c>
      <c r="U9018" s="18" t="s">
        <v>26</v>
      </c>
    </row>
    <row r="9019" spans="1:21" ht="15" customHeight="1" x14ac:dyDescent="0.15">
      <c r="A9019" s="10" t="s">
        <v>9067</v>
      </c>
      <c r="B9019" s="11" t="s">
        <v>22</v>
      </c>
      <c r="C9019" s="11" t="s">
        <v>23</v>
      </c>
      <c r="D9019" s="12">
        <v>45742</v>
      </c>
      <c r="E9019" s="11">
        <v>2760</v>
      </c>
      <c r="F9019" s="11" t="s">
        <v>24</v>
      </c>
      <c r="G9019" s="13">
        <v>35190.6</v>
      </c>
      <c r="H9019" s="14">
        <f t="shared" si="980"/>
        <v>97126056</v>
      </c>
      <c r="I9019" s="14">
        <f>IF(F9019="GHS",H9019,H9019*Assumptions!$B$4)</f>
        <v>1048961404.8000001</v>
      </c>
      <c r="J9019" s="15" t="str">
        <f>INDEX(Assumptions!$B$8:$B$12,MATCH(B9019,Assumptions!$A$8:$A$12,0))</f>
        <v>FIFO</v>
      </c>
      <c r="K9019" s="16">
        <f>G9019/(1-INDEX(Assumptions!$D$8:$D$12,MATCH(B9019,Assumptions!$A$8:$A$12,0)))</f>
        <v>42915.365853658528</v>
      </c>
      <c r="L9019" s="16">
        <f t="shared" si="981"/>
        <v>1055.7179999999998</v>
      </c>
      <c r="M9019" s="16">
        <f t="shared" si="982"/>
        <v>2145.7682926829266</v>
      </c>
      <c r="N9019" s="14">
        <f>E9019*(K9019-L9019-M9019)*IF(F9019="GHS",1,Assumptions!$B$4)</f>
        <v>1183791321.9535606</v>
      </c>
      <c r="O9019" s="15">
        <f t="shared" ca="1" si="983"/>
        <v>544</v>
      </c>
      <c r="P9019" s="15" t="str">
        <f t="shared" ca="1" si="984"/>
        <v>365d+</v>
      </c>
      <c r="Q9019" s="17">
        <f ca="1">IF(P9019="0-90d",0,IF(P9019="91-180d",INDEX(Assumptions!$F$8:$F$12,MATCH(B9019,Assumptions!$A$8:$A$12,0)),IF(P9019="181-365d",INDEX(Assumptions!$G$8:$G$12,MATCH(B9019,Assumptions!$A$8:$A$12,0)),INDEX(Assumptions!$H$8:$H$12,MATCH(B9019,Assumptions!$A$8:$A$12,0)))))</f>
        <v>0.5</v>
      </c>
      <c r="R9019" s="14">
        <f t="shared" ca="1" si="985"/>
        <v>524480702.40000004</v>
      </c>
      <c r="S9019" s="14">
        <f t="shared" ca="1" si="986"/>
        <v>524480702.40000004</v>
      </c>
      <c r="T9019" s="11" t="s">
        <v>25</v>
      </c>
      <c r="U9019" s="18" t="s">
        <v>26</v>
      </c>
    </row>
    <row r="9020" spans="1:21" ht="15" customHeight="1" x14ac:dyDescent="0.15">
      <c r="A9020" s="10" t="s">
        <v>9068</v>
      </c>
      <c r="B9020" s="11" t="s">
        <v>28</v>
      </c>
      <c r="C9020" s="11" t="s">
        <v>29</v>
      </c>
      <c r="D9020" s="12">
        <v>45832</v>
      </c>
      <c r="E9020" s="11">
        <v>2151</v>
      </c>
      <c r="F9020" s="11" t="s">
        <v>24</v>
      </c>
      <c r="G9020" s="13">
        <v>3547.84</v>
      </c>
      <c r="H9020" s="14">
        <f t="shared" si="980"/>
        <v>7631403.8399999999</v>
      </c>
      <c r="I9020" s="14">
        <f>IF(F9020="GHS",H9020,H9020*Assumptions!$B$4)</f>
        <v>82419161.472000003</v>
      </c>
      <c r="J9020" s="15" t="str">
        <f>INDEX(Assumptions!$B$8:$B$12,MATCH(B9020,Assumptions!$A$8:$A$12,0))</f>
        <v>Fair Value Less Costs to Sell</v>
      </c>
      <c r="K9020" s="16">
        <f>G9020/(1-INDEX(Assumptions!$D$8:$D$12,MATCH(B9020,Assumptions!$A$8:$A$12,0)))</f>
        <v>4031.636363636364</v>
      </c>
      <c r="L9020" s="16">
        <f t="shared" si="981"/>
        <v>106.43519999999999</v>
      </c>
      <c r="M9020" s="16">
        <f t="shared" si="982"/>
        <v>201.58181818181822</v>
      </c>
      <c r="N9020" s="14">
        <f>E9020*(K9020-L9020-M9020)*IF(F9020="GHS",1,Assumptions!$B$4)</f>
        <v>86502656.29038547</v>
      </c>
      <c r="O9020" s="15">
        <f t="shared" ca="1" si="983"/>
        <v>454</v>
      </c>
      <c r="P9020" s="15" t="str">
        <f t="shared" ca="1" si="984"/>
        <v>365d+</v>
      </c>
      <c r="Q9020" s="17">
        <f ca="1">IF(P9020="0-90d",0,IF(P9020="91-180d",INDEX(Assumptions!$F$8:$F$12,MATCH(B9020,Assumptions!$A$8:$A$12,0)),IF(P9020="181-365d",INDEX(Assumptions!$G$8:$G$12,MATCH(B9020,Assumptions!$A$8:$A$12,0)),INDEX(Assumptions!$H$8:$H$12,MATCH(B9020,Assumptions!$A$8:$A$12,0)))))</f>
        <v>0.4</v>
      </c>
      <c r="R9020" s="14">
        <f t="shared" ca="1" si="985"/>
        <v>32967664.588800002</v>
      </c>
      <c r="S9020" s="14">
        <f t="shared" ca="1" si="986"/>
        <v>49451496.883200005</v>
      </c>
      <c r="T9020" s="11" t="s">
        <v>25</v>
      </c>
      <c r="U9020" s="18" t="s">
        <v>26</v>
      </c>
    </row>
    <row r="9021" spans="1:21" ht="15" customHeight="1" x14ac:dyDescent="0.15">
      <c r="A9021" s="10" t="s">
        <v>9069</v>
      </c>
      <c r="B9021" s="11" t="s">
        <v>22</v>
      </c>
      <c r="C9021" s="11" t="s">
        <v>23</v>
      </c>
      <c r="D9021" s="12">
        <v>46167</v>
      </c>
      <c r="E9021" s="11">
        <v>4505</v>
      </c>
      <c r="F9021" s="11" t="s">
        <v>24</v>
      </c>
      <c r="G9021" s="13">
        <v>28308.34</v>
      </c>
      <c r="H9021" s="14">
        <f t="shared" si="980"/>
        <v>127529071.7</v>
      </c>
      <c r="I9021" s="14">
        <f>IF(F9021="GHS",H9021,H9021*Assumptions!$B$4)</f>
        <v>1377313974.3600001</v>
      </c>
      <c r="J9021" s="15" t="str">
        <f>INDEX(Assumptions!$B$8:$B$12,MATCH(B9021,Assumptions!$A$8:$A$12,0))</f>
        <v>FIFO</v>
      </c>
      <c r="K9021" s="16">
        <f>G9021/(1-INDEX(Assumptions!$D$8:$D$12,MATCH(B9021,Assumptions!$A$8:$A$12,0)))</f>
        <v>34522.365853658535</v>
      </c>
      <c r="L9021" s="16">
        <f t="shared" si="981"/>
        <v>849.25019999999995</v>
      </c>
      <c r="M9021" s="16">
        <f t="shared" si="982"/>
        <v>1726.1182926829269</v>
      </c>
      <c r="N9021" s="14">
        <f>E9021*(K9021-L9021-M9021)*IF(F9021="GHS",1,Assumptions!$B$4)</f>
        <v>1554349209.6009071</v>
      </c>
      <c r="O9021" s="15">
        <f t="shared" ca="1" si="983"/>
        <v>119</v>
      </c>
      <c r="P9021" s="15" t="str">
        <f t="shared" ca="1" si="984"/>
        <v>91-180d</v>
      </c>
      <c r="Q9021" s="17">
        <f ca="1">IF(P9021="0-90d",0,IF(P9021="91-180d",INDEX(Assumptions!$F$8:$F$12,MATCH(B9021,Assumptions!$A$8:$A$12,0)),IF(P9021="181-365d",INDEX(Assumptions!$G$8:$G$12,MATCH(B9021,Assumptions!$A$8:$A$12,0)),INDEX(Assumptions!$H$8:$H$12,MATCH(B9021,Assumptions!$A$8:$A$12,0)))))</f>
        <v>0.03</v>
      </c>
      <c r="R9021" s="14">
        <f t="shared" ca="1" si="985"/>
        <v>41319419.230800003</v>
      </c>
      <c r="S9021" s="14">
        <f t="shared" ca="1" si="986"/>
        <v>1335994555.1292002</v>
      </c>
      <c r="T9021" s="11" t="s">
        <v>25</v>
      </c>
      <c r="U9021" s="18" t="s">
        <v>36</v>
      </c>
    </row>
    <row r="9022" spans="1:21" ht="15" customHeight="1" x14ac:dyDescent="0.15">
      <c r="A9022" s="10" t="s">
        <v>9070</v>
      </c>
      <c r="B9022" s="11" t="s">
        <v>31</v>
      </c>
      <c r="C9022" s="11" t="s">
        <v>63</v>
      </c>
      <c r="D9022" s="12">
        <v>46055</v>
      </c>
      <c r="E9022" s="11">
        <v>3711</v>
      </c>
      <c r="F9022" s="11" t="s">
        <v>33</v>
      </c>
      <c r="G9022" s="13">
        <v>2283.66</v>
      </c>
      <c r="H9022" s="14">
        <f t="shared" si="980"/>
        <v>8474662.2599999998</v>
      </c>
      <c r="I9022" s="14">
        <f>IF(F9022="GHS",H9022,H9022*Assumptions!$B$4)</f>
        <v>8474662.2599999998</v>
      </c>
      <c r="J9022" s="15" t="str">
        <f>INDEX(Assumptions!$B$8:$B$12,MATCH(B9022,Assumptions!$A$8:$A$12,0))</f>
        <v>Weighted Average</v>
      </c>
      <c r="K9022" s="16">
        <f>G9022/(1-INDEX(Assumptions!$D$8:$D$12,MATCH(B9022,Assumptions!$A$8:$A$12,0)))</f>
        <v>3171.75</v>
      </c>
      <c r="L9022" s="16">
        <f t="shared" si="981"/>
        <v>68.509799999999998</v>
      </c>
      <c r="M9022" s="16">
        <f t="shared" si="982"/>
        <v>158.58750000000001</v>
      </c>
      <c r="N9022" s="14">
        <f>E9022*(K9022-L9022-M9022)*IF(F9022="GHS",1,Assumptions!$B$4)</f>
        <v>10927606.1697</v>
      </c>
      <c r="O9022" s="15">
        <f t="shared" ca="1" si="983"/>
        <v>231</v>
      </c>
      <c r="P9022" s="15" t="str">
        <f t="shared" ca="1" si="984"/>
        <v>181-365d</v>
      </c>
      <c r="Q9022" s="17">
        <f ca="1">IF(P9022="0-90d",0,IF(P9022="91-180d",INDEX(Assumptions!$F$8:$F$12,MATCH(B9022,Assumptions!$A$8:$A$12,0)),IF(P9022="181-365d",INDEX(Assumptions!$G$8:$G$12,MATCH(B9022,Assumptions!$A$8:$A$12,0)),INDEX(Assumptions!$H$8:$H$12,MATCH(B9022,Assumptions!$A$8:$A$12,0)))))</f>
        <v>0.2</v>
      </c>
      <c r="R9022" s="14">
        <f t="shared" ca="1" si="985"/>
        <v>1694932.452</v>
      </c>
      <c r="S9022" s="14">
        <f t="shared" ca="1" si="986"/>
        <v>6779729.8080000002</v>
      </c>
      <c r="T9022" s="11" t="s">
        <v>25</v>
      </c>
      <c r="U9022" s="18" t="s">
        <v>36</v>
      </c>
    </row>
    <row r="9023" spans="1:21" ht="15" customHeight="1" x14ac:dyDescent="0.15">
      <c r="A9023" s="10" t="s">
        <v>9071</v>
      </c>
      <c r="B9023" s="11" t="s">
        <v>22</v>
      </c>
      <c r="C9023" s="11" t="s">
        <v>81</v>
      </c>
      <c r="D9023" s="12">
        <v>46056</v>
      </c>
      <c r="E9023" s="11">
        <v>3345</v>
      </c>
      <c r="F9023" s="11" t="s">
        <v>24</v>
      </c>
      <c r="G9023" s="13">
        <v>14207.76</v>
      </c>
      <c r="H9023" s="14">
        <f t="shared" si="980"/>
        <v>47524957.200000003</v>
      </c>
      <c r="I9023" s="14">
        <f>IF(F9023="GHS",H9023,H9023*Assumptions!$B$4)</f>
        <v>513269537.76000005</v>
      </c>
      <c r="J9023" s="15" t="str">
        <f>INDEX(Assumptions!$B$8:$B$12,MATCH(B9023,Assumptions!$A$8:$A$12,0))</f>
        <v>FIFO</v>
      </c>
      <c r="K9023" s="16">
        <f>G9023/(1-INDEX(Assumptions!$D$8:$D$12,MATCH(B9023,Assumptions!$A$8:$A$12,0)))</f>
        <v>17326.536585365851</v>
      </c>
      <c r="L9023" s="16">
        <f t="shared" si="981"/>
        <v>426.2328</v>
      </c>
      <c r="M9023" s="16">
        <f t="shared" si="982"/>
        <v>866.32682926829261</v>
      </c>
      <c r="N9023" s="14">
        <f>E9023*(K9023-L9023-M9023)*IF(F9023="GHS",1,Assumptions!$B$4)</f>
        <v>579243451.51598036</v>
      </c>
      <c r="O9023" s="15">
        <f t="shared" ca="1" si="983"/>
        <v>230</v>
      </c>
      <c r="P9023" s="15" t="str">
        <f t="shared" ca="1" si="984"/>
        <v>181-365d</v>
      </c>
      <c r="Q9023" s="17">
        <f ca="1">IF(P9023="0-90d",0,IF(P9023="91-180d",INDEX(Assumptions!$F$8:$F$12,MATCH(B9023,Assumptions!$A$8:$A$12,0)),IF(P9023="181-365d",INDEX(Assumptions!$G$8:$G$12,MATCH(B9023,Assumptions!$A$8:$A$12,0)),INDEX(Assumptions!$H$8:$H$12,MATCH(B9023,Assumptions!$A$8:$A$12,0)))))</f>
        <v>0.15</v>
      </c>
      <c r="R9023" s="14">
        <f t="shared" ca="1" si="985"/>
        <v>76990430.664000005</v>
      </c>
      <c r="S9023" s="14">
        <f t="shared" ca="1" si="986"/>
        <v>436279107.09600008</v>
      </c>
      <c r="T9023" s="11" t="s">
        <v>25</v>
      </c>
      <c r="U9023" s="18" t="s">
        <v>26</v>
      </c>
    </row>
    <row r="9024" spans="1:21" ht="15" customHeight="1" x14ac:dyDescent="0.15">
      <c r="A9024" s="10" t="s">
        <v>9072</v>
      </c>
      <c r="B9024" s="11" t="s">
        <v>41</v>
      </c>
      <c r="C9024" s="11" t="s">
        <v>49</v>
      </c>
      <c r="D9024" s="12">
        <v>46140</v>
      </c>
      <c r="E9024" s="11">
        <v>1232</v>
      </c>
      <c r="F9024" s="11" t="s">
        <v>33</v>
      </c>
      <c r="G9024" s="13">
        <v>616.48</v>
      </c>
      <c r="H9024" s="14">
        <f t="shared" si="980"/>
        <v>759503.35999999999</v>
      </c>
      <c r="I9024" s="14">
        <f>IF(F9024="GHS",H9024,H9024*Assumptions!$B$4)</f>
        <v>759503.35999999999</v>
      </c>
      <c r="J9024" s="15" t="str">
        <f>INDEX(Assumptions!$B$8:$B$12,MATCH(B9024,Assumptions!$A$8:$A$12,0))</f>
        <v>Weighted Average</v>
      </c>
      <c r="K9024" s="16">
        <f>G9024/(1-INDEX(Assumptions!$D$8:$D$12,MATCH(B9024,Assumptions!$A$8:$A$12,0)))</f>
        <v>948.43076923076922</v>
      </c>
      <c r="L9024" s="16">
        <f t="shared" si="981"/>
        <v>18.494399999999999</v>
      </c>
      <c r="M9024" s="16">
        <f t="shared" si="982"/>
        <v>47.421538461538461</v>
      </c>
      <c r="N9024" s="14">
        <f>E9024*(K9024-L9024-M9024)*IF(F9024="GHS",1,Assumptions!$B$4)</f>
        <v>1087258.2715076923</v>
      </c>
      <c r="O9024" s="15">
        <f t="shared" ca="1" si="983"/>
        <v>146</v>
      </c>
      <c r="P9024" s="15" t="str">
        <f t="shared" ca="1" si="984"/>
        <v>91-180d</v>
      </c>
      <c r="Q9024" s="17">
        <f ca="1">IF(P9024="0-90d",0,IF(P9024="91-180d",INDEX(Assumptions!$F$8:$F$12,MATCH(B9024,Assumptions!$A$8:$A$12,0)),IF(P9024="181-365d",INDEX(Assumptions!$G$8:$G$12,MATCH(B9024,Assumptions!$A$8:$A$12,0)),INDEX(Assumptions!$H$8:$H$12,MATCH(B9024,Assumptions!$A$8:$A$12,0)))))</f>
        <v>0.1</v>
      </c>
      <c r="R9024" s="14">
        <f t="shared" ca="1" si="985"/>
        <v>75950.335999999996</v>
      </c>
      <c r="S9024" s="14">
        <f t="shared" ca="1" si="986"/>
        <v>683553.02399999998</v>
      </c>
      <c r="T9024" s="11" t="s">
        <v>25</v>
      </c>
      <c r="U9024" s="18" t="s">
        <v>26</v>
      </c>
    </row>
    <row r="9025" spans="1:21" ht="15" customHeight="1" x14ac:dyDescent="0.15">
      <c r="A9025" s="10" t="s">
        <v>9073</v>
      </c>
      <c r="B9025" s="11" t="s">
        <v>46</v>
      </c>
      <c r="C9025" s="11" t="s">
        <v>47</v>
      </c>
      <c r="D9025" s="12">
        <v>45972</v>
      </c>
      <c r="E9025" s="11">
        <v>887</v>
      </c>
      <c r="F9025" s="11" t="s">
        <v>33</v>
      </c>
      <c r="G9025" s="13">
        <v>381691.6</v>
      </c>
      <c r="H9025" s="14">
        <f t="shared" si="980"/>
        <v>338560449.19999999</v>
      </c>
      <c r="I9025" s="14">
        <f>IF(F9025="GHS",H9025,H9025*Assumptions!$B$4)</f>
        <v>338560449.19999999</v>
      </c>
      <c r="J9025" s="15" t="str">
        <f>INDEX(Assumptions!$B$8:$B$12,MATCH(B9025,Assumptions!$A$8:$A$12,0))</f>
        <v>Specific Identification</v>
      </c>
      <c r="K9025" s="16">
        <f>G9025/(1-INDEX(Assumptions!$D$8:$D$12,MATCH(B9025,Assumptions!$A$8:$A$12,0)))</f>
        <v>489348.20512820507</v>
      </c>
      <c r="L9025" s="16">
        <f t="shared" si="981"/>
        <v>11450.748</v>
      </c>
      <c r="M9025" s="16">
        <f t="shared" si="982"/>
        <v>24467.410256410254</v>
      </c>
      <c r="N9025" s="14">
        <f>E9025*(K9025-L9025-M9025)*IF(F9025="GHS",1,Assumptions!$B$4)</f>
        <v>402192451.57528198</v>
      </c>
      <c r="O9025" s="15">
        <f t="shared" ca="1" si="983"/>
        <v>314</v>
      </c>
      <c r="P9025" s="15" t="str">
        <f t="shared" ca="1" si="984"/>
        <v>181-365d</v>
      </c>
      <c r="Q9025" s="17">
        <f ca="1">IF(P9025="0-90d",0,IF(P9025="91-180d",INDEX(Assumptions!$F$8:$F$12,MATCH(B9025,Assumptions!$A$8:$A$12,0)),IF(P9025="181-365d",INDEX(Assumptions!$G$8:$G$12,MATCH(B9025,Assumptions!$A$8:$A$12,0)),INDEX(Assumptions!$H$8:$H$12,MATCH(B9025,Assumptions!$A$8:$A$12,0)))))</f>
        <v>0.05</v>
      </c>
      <c r="R9025" s="14">
        <f t="shared" ca="1" si="985"/>
        <v>16928022.460000001</v>
      </c>
      <c r="S9025" s="14">
        <f t="shared" ca="1" si="986"/>
        <v>321632426.74000001</v>
      </c>
      <c r="T9025" s="11" t="s">
        <v>25</v>
      </c>
      <c r="U9025" s="18" t="s">
        <v>26</v>
      </c>
    </row>
    <row r="9026" spans="1:21" ht="15" customHeight="1" x14ac:dyDescent="0.15">
      <c r="A9026" s="10" t="s">
        <v>9074</v>
      </c>
      <c r="B9026" s="11" t="s">
        <v>41</v>
      </c>
      <c r="C9026" s="11" t="s">
        <v>42</v>
      </c>
      <c r="D9026" s="12">
        <v>45771</v>
      </c>
      <c r="E9026" s="11">
        <v>2479</v>
      </c>
      <c r="F9026" s="11" t="s">
        <v>33</v>
      </c>
      <c r="G9026" s="13">
        <v>265.99</v>
      </c>
      <c r="H9026" s="14">
        <f t="shared" ref="H9026:H9089" si="987">E9026*G9026</f>
        <v>659389.21000000008</v>
      </c>
      <c r="I9026" s="14">
        <f>IF(F9026="GHS",H9026,H9026*Assumptions!$B$4)</f>
        <v>659389.21000000008</v>
      </c>
      <c r="J9026" s="15" t="str">
        <f>INDEX(Assumptions!$B$8:$B$12,MATCH(B9026,Assumptions!$A$8:$A$12,0))</f>
        <v>Weighted Average</v>
      </c>
      <c r="K9026" s="16">
        <f>G9026/(1-INDEX(Assumptions!$D$8:$D$12,MATCH(B9026,Assumptions!$A$8:$A$12,0)))</f>
        <v>409.21538461538461</v>
      </c>
      <c r="L9026" s="16">
        <f t="shared" ref="L9026:L9089" si="988">G9026*0.03</f>
        <v>7.9797000000000002</v>
      </c>
      <c r="M9026" s="16">
        <f t="shared" ref="M9026:M9089" si="989">K9026*0.05</f>
        <v>20.46076923076923</v>
      </c>
      <c r="N9026" s="14">
        <f>E9026*(K9026-L9026-M9026)*IF(F9026="GHS",1,Assumptions!$B$4)</f>
        <v>943941.01523846155</v>
      </c>
      <c r="O9026" s="15">
        <f t="shared" ref="O9026:O9089" ca="1" si="990">TODAY()-D9026</f>
        <v>515</v>
      </c>
      <c r="P9026" s="15" t="str">
        <f t="shared" ref="P9026:P9089" ca="1" si="991">IF(O9026&lt;=90,"0-90d",IF(O9026&lt;=180,"91-180d",IF(O9026&lt;=365,"181-365d","365d+")))</f>
        <v>365d+</v>
      </c>
      <c r="Q9026" s="17">
        <f ca="1">IF(P9026="0-90d",0,IF(P9026="91-180d",INDEX(Assumptions!$F$8:$F$12,MATCH(B9026,Assumptions!$A$8:$A$12,0)),IF(P9026="181-365d",INDEX(Assumptions!$G$8:$G$12,MATCH(B9026,Assumptions!$A$8:$A$12,0)),INDEX(Assumptions!$H$8:$H$12,MATCH(B9026,Assumptions!$A$8:$A$12,0)))))</f>
        <v>0.8</v>
      </c>
      <c r="R9026" s="14">
        <f t="shared" ref="R9026:R9089" ca="1" si="992">I9026*Q9026</f>
        <v>527511.36800000013</v>
      </c>
      <c r="S9026" s="14">
        <f t="shared" ref="S9026:S9089" ca="1" si="993">IF(T9026="Held on Consignment (Not Owned)",0,MIN(I9026-R9026,N9026))</f>
        <v>131877.84199999995</v>
      </c>
      <c r="T9026" s="11" t="s">
        <v>25</v>
      </c>
      <c r="U9026" s="18" t="s">
        <v>26</v>
      </c>
    </row>
    <row r="9027" spans="1:21" ht="15" customHeight="1" x14ac:dyDescent="0.15">
      <c r="A9027" s="10" t="s">
        <v>9075</v>
      </c>
      <c r="B9027" s="11" t="s">
        <v>41</v>
      </c>
      <c r="C9027" s="11" t="s">
        <v>115</v>
      </c>
      <c r="D9027" s="12">
        <v>46014</v>
      </c>
      <c r="E9027" s="11">
        <v>53</v>
      </c>
      <c r="F9027" s="11" t="s">
        <v>33</v>
      </c>
      <c r="G9027" s="13">
        <v>459.99</v>
      </c>
      <c r="H9027" s="14">
        <f t="shared" si="987"/>
        <v>24379.47</v>
      </c>
      <c r="I9027" s="14">
        <f>IF(F9027="GHS",H9027,H9027*Assumptions!$B$4)</f>
        <v>24379.47</v>
      </c>
      <c r="J9027" s="15" t="str">
        <f>INDEX(Assumptions!$B$8:$B$12,MATCH(B9027,Assumptions!$A$8:$A$12,0))</f>
        <v>Weighted Average</v>
      </c>
      <c r="K9027" s="16">
        <f>G9027/(1-INDEX(Assumptions!$D$8:$D$12,MATCH(B9027,Assumptions!$A$8:$A$12,0)))</f>
        <v>707.67692307692312</v>
      </c>
      <c r="L9027" s="16">
        <f t="shared" si="988"/>
        <v>13.7997</v>
      </c>
      <c r="M9027" s="16">
        <f t="shared" si="989"/>
        <v>35.383846153846157</v>
      </c>
      <c r="N9027" s="14">
        <f>E9027*(K9027-L9027-M9027)*IF(F9027="GHS",1,Assumptions!$B$4)</f>
        <v>34900.148976923076</v>
      </c>
      <c r="O9027" s="15">
        <f t="shared" ca="1" si="990"/>
        <v>272</v>
      </c>
      <c r="P9027" s="15" t="str">
        <f t="shared" ca="1" si="991"/>
        <v>181-365d</v>
      </c>
      <c r="Q9027" s="17">
        <f ca="1">IF(P9027="0-90d",0,IF(P9027="91-180d",INDEX(Assumptions!$F$8:$F$12,MATCH(B9027,Assumptions!$A$8:$A$12,0)),IF(P9027="181-365d",INDEX(Assumptions!$G$8:$G$12,MATCH(B9027,Assumptions!$A$8:$A$12,0)),INDEX(Assumptions!$H$8:$H$12,MATCH(B9027,Assumptions!$A$8:$A$12,0)))))</f>
        <v>0.35</v>
      </c>
      <c r="R9027" s="14">
        <f t="shared" ca="1" si="992"/>
        <v>8532.8145000000004</v>
      </c>
      <c r="S9027" s="14">
        <f t="shared" ca="1" si="993"/>
        <v>15846.655500000001</v>
      </c>
      <c r="T9027" s="11" t="s">
        <v>25</v>
      </c>
      <c r="U9027" s="18" t="s">
        <v>26</v>
      </c>
    </row>
    <row r="9028" spans="1:21" ht="15" customHeight="1" x14ac:dyDescent="0.15">
      <c r="A9028" s="10" t="s">
        <v>9076</v>
      </c>
      <c r="B9028" s="11" t="s">
        <v>41</v>
      </c>
      <c r="C9028" s="11" t="s">
        <v>49</v>
      </c>
      <c r="D9028" s="12">
        <v>46046</v>
      </c>
      <c r="E9028" s="11">
        <v>4060</v>
      </c>
      <c r="F9028" s="11" t="s">
        <v>33</v>
      </c>
      <c r="G9028" s="13">
        <v>284.42</v>
      </c>
      <c r="H9028" s="14">
        <f t="shared" si="987"/>
        <v>1154745.2</v>
      </c>
      <c r="I9028" s="14">
        <f>IF(F9028="GHS",H9028,H9028*Assumptions!$B$4)</f>
        <v>1154745.2</v>
      </c>
      <c r="J9028" s="15" t="str">
        <f>INDEX(Assumptions!$B$8:$B$12,MATCH(B9028,Assumptions!$A$8:$A$12,0))</f>
        <v>Weighted Average</v>
      </c>
      <c r="K9028" s="16">
        <f>G9028/(1-INDEX(Assumptions!$D$8:$D$12,MATCH(B9028,Assumptions!$A$8:$A$12,0)))</f>
        <v>437.56923076923078</v>
      </c>
      <c r="L9028" s="16">
        <f t="shared" si="988"/>
        <v>8.5326000000000004</v>
      </c>
      <c r="M9028" s="16">
        <f t="shared" si="989"/>
        <v>21.87846153846154</v>
      </c>
      <c r="N9028" s="14">
        <f>E9028*(K9028-L9028-M9028)*IF(F9028="GHS",1,Assumptions!$B$4)</f>
        <v>1653062.1670769232</v>
      </c>
      <c r="O9028" s="15">
        <f t="shared" ca="1" si="990"/>
        <v>240</v>
      </c>
      <c r="P9028" s="15" t="str">
        <f t="shared" ca="1" si="991"/>
        <v>181-365d</v>
      </c>
      <c r="Q9028" s="17">
        <f ca="1">IF(P9028="0-90d",0,IF(P9028="91-180d",INDEX(Assumptions!$F$8:$F$12,MATCH(B9028,Assumptions!$A$8:$A$12,0)),IF(P9028="181-365d",INDEX(Assumptions!$G$8:$G$12,MATCH(B9028,Assumptions!$A$8:$A$12,0)),INDEX(Assumptions!$H$8:$H$12,MATCH(B9028,Assumptions!$A$8:$A$12,0)))))</f>
        <v>0.35</v>
      </c>
      <c r="R9028" s="14">
        <f t="shared" ca="1" si="992"/>
        <v>404160.81999999995</v>
      </c>
      <c r="S9028" s="14">
        <f t="shared" ca="1" si="993"/>
        <v>750584.38</v>
      </c>
      <c r="T9028" s="11" t="s">
        <v>25</v>
      </c>
      <c r="U9028" s="18" t="s">
        <v>26</v>
      </c>
    </row>
    <row r="9029" spans="1:21" ht="15" customHeight="1" x14ac:dyDescent="0.15">
      <c r="A9029" s="10" t="s">
        <v>9077</v>
      </c>
      <c r="B9029" s="11" t="s">
        <v>28</v>
      </c>
      <c r="C9029" s="11" t="s">
        <v>55</v>
      </c>
      <c r="D9029" s="12">
        <v>45878</v>
      </c>
      <c r="E9029" s="11">
        <v>2541</v>
      </c>
      <c r="F9029" s="11" t="s">
        <v>24</v>
      </c>
      <c r="G9029" s="13">
        <v>6478.05</v>
      </c>
      <c r="H9029" s="14">
        <f t="shared" si="987"/>
        <v>16460725.050000001</v>
      </c>
      <c r="I9029" s="14">
        <f>IF(F9029="GHS",H9029,H9029*Assumptions!$B$4)</f>
        <v>177775830.54000002</v>
      </c>
      <c r="J9029" s="15" t="str">
        <f>INDEX(Assumptions!$B$8:$B$12,MATCH(B9029,Assumptions!$A$8:$A$12,0))</f>
        <v>Fair Value Less Costs to Sell</v>
      </c>
      <c r="K9029" s="16">
        <f>G9029/(1-INDEX(Assumptions!$D$8:$D$12,MATCH(B9029,Assumptions!$A$8:$A$12,0)))</f>
        <v>7361.420454545455</v>
      </c>
      <c r="L9029" s="16">
        <f t="shared" si="988"/>
        <v>194.3415</v>
      </c>
      <c r="M9029" s="16">
        <f t="shared" si="989"/>
        <v>368.07102272727275</v>
      </c>
      <c r="N9029" s="14">
        <f>E9029*(K9029-L9029-M9029)*IF(F9029="GHS",1,Assumptions!$B$4)</f>
        <v>186583814.87130001</v>
      </c>
      <c r="O9029" s="15">
        <f t="shared" ca="1" si="990"/>
        <v>408</v>
      </c>
      <c r="P9029" s="15" t="str">
        <f t="shared" ca="1" si="991"/>
        <v>365d+</v>
      </c>
      <c r="Q9029" s="17">
        <f ca="1">IF(P9029="0-90d",0,IF(P9029="91-180d",INDEX(Assumptions!$F$8:$F$12,MATCH(B9029,Assumptions!$A$8:$A$12,0)),IF(P9029="181-365d",INDEX(Assumptions!$G$8:$G$12,MATCH(B9029,Assumptions!$A$8:$A$12,0)),INDEX(Assumptions!$H$8:$H$12,MATCH(B9029,Assumptions!$A$8:$A$12,0)))))</f>
        <v>0.4</v>
      </c>
      <c r="R9029" s="14">
        <f t="shared" ca="1" si="992"/>
        <v>71110332.216000006</v>
      </c>
      <c r="S9029" s="14">
        <f t="shared" ca="1" si="993"/>
        <v>106665498.32400002</v>
      </c>
      <c r="T9029" s="11" t="s">
        <v>25</v>
      </c>
      <c r="U9029" s="18" t="s">
        <v>26</v>
      </c>
    </row>
    <row r="9030" spans="1:21" ht="15" customHeight="1" x14ac:dyDescent="0.15">
      <c r="A9030" s="10" t="s">
        <v>9078</v>
      </c>
      <c r="B9030" s="11" t="s">
        <v>31</v>
      </c>
      <c r="C9030" s="11" t="s">
        <v>63</v>
      </c>
      <c r="D9030" s="12">
        <v>45759</v>
      </c>
      <c r="E9030" s="11">
        <v>537</v>
      </c>
      <c r="F9030" s="11" t="s">
        <v>33</v>
      </c>
      <c r="G9030" s="13">
        <v>7666.48</v>
      </c>
      <c r="H9030" s="14">
        <f t="shared" si="987"/>
        <v>4116899.76</v>
      </c>
      <c r="I9030" s="14">
        <f>IF(F9030="GHS",H9030,H9030*Assumptions!$B$4)</f>
        <v>4116899.76</v>
      </c>
      <c r="J9030" s="15" t="str">
        <f>INDEX(Assumptions!$B$8:$B$12,MATCH(B9030,Assumptions!$A$8:$A$12,0))</f>
        <v>Weighted Average</v>
      </c>
      <c r="K9030" s="16">
        <f>G9030/(1-INDEX(Assumptions!$D$8:$D$12,MATCH(B9030,Assumptions!$A$8:$A$12,0)))</f>
        <v>10647.888888888889</v>
      </c>
      <c r="L9030" s="16">
        <f t="shared" si="988"/>
        <v>229.99439999999998</v>
      </c>
      <c r="M9030" s="16">
        <f t="shared" si="989"/>
        <v>532.3944444444445</v>
      </c>
      <c r="N9030" s="14">
        <f>E9030*(K9030-L9030-M9030)*IF(F9030="GHS",1,Assumptions!$B$4)</f>
        <v>5308513.5238666665</v>
      </c>
      <c r="O9030" s="15">
        <f t="shared" ca="1" si="990"/>
        <v>527</v>
      </c>
      <c r="P9030" s="15" t="str">
        <f t="shared" ca="1" si="991"/>
        <v>365d+</v>
      </c>
      <c r="Q9030" s="17">
        <f ca="1">IF(P9030="0-90d",0,IF(P9030="91-180d",INDEX(Assumptions!$F$8:$F$12,MATCH(B9030,Assumptions!$A$8:$A$12,0)),IF(P9030="181-365d",INDEX(Assumptions!$G$8:$G$12,MATCH(B9030,Assumptions!$A$8:$A$12,0)),INDEX(Assumptions!$H$8:$H$12,MATCH(B9030,Assumptions!$A$8:$A$12,0)))))</f>
        <v>0.6</v>
      </c>
      <c r="R9030" s="14">
        <f t="shared" ca="1" si="992"/>
        <v>2470139.8559999997</v>
      </c>
      <c r="S9030" s="14">
        <f t="shared" ca="1" si="993"/>
        <v>1646759.9040000001</v>
      </c>
      <c r="T9030" s="11" t="s">
        <v>25</v>
      </c>
      <c r="U9030" s="18" t="s">
        <v>26</v>
      </c>
    </row>
    <row r="9031" spans="1:21" ht="15" customHeight="1" x14ac:dyDescent="0.15">
      <c r="A9031" s="10" t="s">
        <v>9079</v>
      </c>
      <c r="B9031" s="11" t="s">
        <v>41</v>
      </c>
      <c r="C9031" s="11" t="s">
        <v>44</v>
      </c>
      <c r="D9031" s="12">
        <v>45941</v>
      </c>
      <c r="E9031" s="11">
        <v>1846</v>
      </c>
      <c r="F9031" s="11" t="s">
        <v>33</v>
      </c>
      <c r="G9031" s="13">
        <v>478.04</v>
      </c>
      <c r="H9031" s="14">
        <f t="shared" si="987"/>
        <v>882461.84000000008</v>
      </c>
      <c r="I9031" s="14">
        <f>IF(F9031="GHS",H9031,H9031*Assumptions!$B$4)</f>
        <v>882461.84000000008</v>
      </c>
      <c r="J9031" s="15" t="str">
        <f>INDEX(Assumptions!$B$8:$B$12,MATCH(B9031,Assumptions!$A$8:$A$12,0))</f>
        <v>Weighted Average</v>
      </c>
      <c r="K9031" s="16">
        <f>G9031/(1-INDEX(Assumptions!$D$8:$D$12,MATCH(B9031,Assumptions!$A$8:$A$12,0)))</f>
        <v>735.44615384615383</v>
      </c>
      <c r="L9031" s="16">
        <f t="shared" si="988"/>
        <v>14.341200000000001</v>
      </c>
      <c r="M9031" s="16">
        <f t="shared" si="989"/>
        <v>36.772307692307692</v>
      </c>
      <c r="N9031" s="14">
        <f>E9031*(K9031-L9031-M9031)*IF(F9031="GHS",1,Assumptions!$B$4)</f>
        <v>1263278.0648000001</v>
      </c>
      <c r="O9031" s="15">
        <f t="shared" ca="1" si="990"/>
        <v>345</v>
      </c>
      <c r="P9031" s="15" t="str">
        <f t="shared" ca="1" si="991"/>
        <v>181-365d</v>
      </c>
      <c r="Q9031" s="17">
        <f ca="1">IF(P9031="0-90d",0,IF(P9031="91-180d",INDEX(Assumptions!$F$8:$F$12,MATCH(B9031,Assumptions!$A$8:$A$12,0)),IF(P9031="181-365d",INDEX(Assumptions!$G$8:$G$12,MATCH(B9031,Assumptions!$A$8:$A$12,0)),INDEX(Assumptions!$H$8:$H$12,MATCH(B9031,Assumptions!$A$8:$A$12,0)))))</f>
        <v>0.35</v>
      </c>
      <c r="R9031" s="14">
        <f t="shared" ca="1" si="992"/>
        <v>308861.64400000003</v>
      </c>
      <c r="S9031" s="14">
        <f t="shared" ca="1" si="993"/>
        <v>573600.196</v>
      </c>
      <c r="T9031" s="11" t="s">
        <v>25</v>
      </c>
      <c r="U9031" s="18" t="s">
        <v>36</v>
      </c>
    </row>
    <row r="9032" spans="1:21" ht="15" customHeight="1" x14ac:dyDescent="0.15">
      <c r="A9032" s="10" t="s">
        <v>9080</v>
      </c>
      <c r="B9032" s="11" t="s">
        <v>31</v>
      </c>
      <c r="C9032" s="11" t="s">
        <v>76</v>
      </c>
      <c r="D9032" s="12">
        <v>46043</v>
      </c>
      <c r="E9032" s="11">
        <v>1185</v>
      </c>
      <c r="F9032" s="11" t="s">
        <v>33</v>
      </c>
      <c r="G9032" s="13">
        <v>2588.2600000000002</v>
      </c>
      <c r="H9032" s="14">
        <f t="shared" si="987"/>
        <v>3067088.1</v>
      </c>
      <c r="I9032" s="14">
        <f>IF(F9032="GHS",H9032,H9032*Assumptions!$B$4)</f>
        <v>3067088.1</v>
      </c>
      <c r="J9032" s="15" t="str">
        <f>INDEX(Assumptions!$B$8:$B$12,MATCH(B9032,Assumptions!$A$8:$A$12,0))</f>
        <v>Weighted Average</v>
      </c>
      <c r="K9032" s="16">
        <f>G9032/(1-INDEX(Assumptions!$D$8:$D$12,MATCH(B9032,Assumptions!$A$8:$A$12,0)))</f>
        <v>3594.8055555555561</v>
      </c>
      <c r="L9032" s="16">
        <f t="shared" si="988"/>
        <v>77.647800000000004</v>
      </c>
      <c r="M9032" s="16">
        <f t="shared" si="989"/>
        <v>179.74027777777781</v>
      </c>
      <c r="N9032" s="14">
        <f>E9032*(K9032-L9032-M9032)*IF(F9032="GHS",1,Assumptions!$B$4)</f>
        <v>3954839.7111666668</v>
      </c>
      <c r="O9032" s="15">
        <f t="shared" ca="1" si="990"/>
        <v>243</v>
      </c>
      <c r="P9032" s="15" t="str">
        <f t="shared" ca="1" si="991"/>
        <v>181-365d</v>
      </c>
      <c r="Q9032" s="17">
        <f ca="1">IF(P9032="0-90d",0,IF(P9032="91-180d",INDEX(Assumptions!$F$8:$F$12,MATCH(B9032,Assumptions!$A$8:$A$12,0)),IF(P9032="181-365d",INDEX(Assumptions!$G$8:$G$12,MATCH(B9032,Assumptions!$A$8:$A$12,0)),INDEX(Assumptions!$H$8:$H$12,MATCH(B9032,Assumptions!$A$8:$A$12,0)))))</f>
        <v>0.2</v>
      </c>
      <c r="R9032" s="14">
        <f t="shared" ca="1" si="992"/>
        <v>613417.62</v>
      </c>
      <c r="S9032" s="14">
        <f t="shared" ca="1" si="993"/>
        <v>2453670.48</v>
      </c>
      <c r="T9032" s="11" t="s">
        <v>25</v>
      </c>
      <c r="U9032" s="18" t="s">
        <v>26</v>
      </c>
    </row>
    <row r="9033" spans="1:21" ht="15" customHeight="1" x14ac:dyDescent="0.15">
      <c r="A9033" s="10" t="s">
        <v>9081</v>
      </c>
      <c r="B9033" s="11" t="s">
        <v>22</v>
      </c>
      <c r="C9033" s="11" t="s">
        <v>23</v>
      </c>
      <c r="D9033" s="12">
        <v>46082</v>
      </c>
      <c r="E9033" s="11">
        <v>1121</v>
      </c>
      <c r="F9033" s="11" t="s">
        <v>24</v>
      </c>
      <c r="G9033" s="13">
        <v>25988.46</v>
      </c>
      <c r="H9033" s="14">
        <f t="shared" si="987"/>
        <v>29133063.66</v>
      </c>
      <c r="I9033" s="14">
        <f>IF(F9033="GHS",H9033,H9033*Assumptions!$B$4)</f>
        <v>314637087.528</v>
      </c>
      <c r="J9033" s="15" t="str">
        <f>INDEX(Assumptions!$B$8:$B$12,MATCH(B9033,Assumptions!$A$8:$A$12,0))</f>
        <v>FIFO</v>
      </c>
      <c r="K9033" s="16">
        <f>G9033/(1-INDEX(Assumptions!$D$8:$D$12,MATCH(B9033,Assumptions!$A$8:$A$12,0)))</f>
        <v>31693.243902439022</v>
      </c>
      <c r="L9033" s="16">
        <f t="shared" si="988"/>
        <v>779.65379999999993</v>
      </c>
      <c r="M9033" s="16">
        <f t="shared" si="989"/>
        <v>1584.6621951219513</v>
      </c>
      <c r="N9033" s="14">
        <f>E9033*(K9033-L9033-M9033)*IF(F9033="GHS",1,Assumptions!$B$4)</f>
        <v>355079464.38830632</v>
      </c>
      <c r="O9033" s="15">
        <f t="shared" ca="1" si="990"/>
        <v>204</v>
      </c>
      <c r="P9033" s="15" t="str">
        <f t="shared" ca="1" si="991"/>
        <v>181-365d</v>
      </c>
      <c r="Q9033" s="17">
        <f ca="1">IF(P9033="0-90d",0,IF(P9033="91-180d",INDEX(Assumptions!$F$8:$F$12,MATCH(B9033,Assumptions!$A$8:$A$12,0)),IF(P9033="181-365d",INDEX(Assumptions!$G$8:$G$12,MATCH(B9033,Assumptions!$A$8:$A$12,0)),INDEX(Assumptions!$H$8:$H$12,MATCH(B9033,Assumptions!$A$8:$A$12,0)))))</f>
        <v>0.15</v>
      </c>
      <c r="R9033" s="14">
        <f t="shared" ca="1" si="992"/>
        <v>47195563.129199997</v>
      </c>
      <c r="S9033" s="14">
        <f t="shared" ca="1" si="993"/>
        <v>267441524.39880002</v>
      </c>
      <c r="T9033" s="11" t="s">
        <v>50</v>
      </c>
      <c r="U9033" s="18" t="s">
        <v>26</v>
      </c>
    </row>
    <row r="9034" spans="1:21" ht="15" customHeight="1" x14ac:dyDescent="0.15">
      <c r="A9034" s="10" t="s">
        <v>9082</v>
      </c>
      <c r="B9034" s="11" t="s">
        <v>31</v>
      </c>
      <c r="C9034" s="11" t="s">
        <v>76</v>
      </c>
      <c r="D9034" s="12">
        <v>46163</v>
      </c>
      <c r="E9034" s="11">
        <v>2381</v>
      </c>
      <c r="F9034" s="11" t="s">
        <v>33</v>
      </c>
      <c r="G9034" s="13">
        <v>1583.71</v>
      </c>
      <c r="H9034" s="14">
        <f t="shared" si="987"/>
        <v>3770813.5100000002</v>
      </c>
      <c r="I9034" s="14">
        <f>IF(F9034="GHS",H9034,H9034*Assumptions!$B$4)</f>
        <v>3770813.5100000002</v>
      </c>
      <c r="J9034" s="15" t="str">
        <f>INDEX(Assumptions!$B$8:$B$12,MATCH(B9034,Assumptions!$A$8:$A$12,0))</f>
        <v>Weighted Average</v>
      </c>
      <c r="K9034" s="16">
        <f>G9034/(1-INDEX(Assumptions!$D$8:$D$12,MATCH(B9034,Assumptions!$A$8:$A$12,0)))</f>
        <v>2199.5972222222222</v>
      </c>
      <c r="L9034" s="16">
        <f t="shared" si="988"/>
        <v>47.511299999999999</v>
      </c>
      <c r="M9034" s="16">
        <f t="shared" si="989"/>
        <v>109.97986111111112</v>
      </c>
      <c r="N9034" s="14">
        <f>E9034*(K9034-L9034-M9034)*IF(F9034="GHS",1,Assumptions!$B$4)</f>
        <v>4862254.5315055549</v>
      </c>
      <c r="O9034" s="15">
        <f t="shared" ca="1" si="990"/>
        <v>123</v>
      </c>
      <c r="P9034" s="15" t="str">
        <f t="shared" ca="1" si="991"/>
        <v>91-180d</v>
      </c>
      <c r="Q9034" s="17">
        <f ca="1">IF(P9034="0-90d",0,IF(P9034="91-180d",INDEX(Assumptions!$F$8:$F$12,MATCH(B9034,Assumptions!$A$8:$A$12,0)),IF(P9034="181-365d",INDEX(Assumptions!$G$8:$G$12,MATCH(B9034,Assumptions!$A$8:$A$12,0)),INDEX(Assumptions!$H$8:$H$12,MATCH(B9034,Assumptions!$A$8:$A$12,0)))))</f>
        <v>0.05</v>
      </c>
      <c r="R9034" s="14">
        <f t="shared" ca="1" si="992"/>
        <v>188540.67550000001</v>
      </c>
      <c r="S9034" s="14">
        <f t="shared" ca="1" si="993"/>
        <v>3582272.8345000003</v>
      </c>
      <c r="T9034" s="11" t="s">
        <v>25</v>
      </c>
      <c r="U9034" s="18" t="s">
        <v>26</v>
      </c>
    </row>
    <row r="9035" spans="1:21" ht="15" customHeight="1" x14ac:dyDescent="0.15">
      <c r="A9035" s="10" t="s">
        <v>9083</v>
      </c>
      <c r="B9035" s="11" t="s">
        <v>31</v>
      </c>
      <c r="C9035" s="11" t="s">
        <v>76</v>
      </c>
      <c r="D9035" s="12">
        <v>45822</v>
      </c>
      <c r="E9035" s="11">
        <v>4900</v>
      </c>
      <c r="F9035" s="11" t="s">
        <v>33</v>
      </c>
      <c r="G9035" s="13">
        <v>1555.97</v>
      </c>
      <c r="H9035" s="14">
        <f t="shared" si="987"/>
        <v>7624253</v>
      </c>
      <c r="I9035" s="14">
        <f>IF(F9035="GHS",H9035,H9035*Assumptions!$B$4)</f>
        <v>7624253</v>
      </c>
      <c r="J9035" s="15" t="str">
        <f>INDEX(Assumptions!$B$8:$B$12,MATCH(B9035,Assumptions!$A$8:$A$12,0))</f>
        <v>Weighted Average</v>
      </c>
      <c r="K9035" s="16">
        <f>G9035/(1-INDEX(Assumptions!$D$8:$D$12,MATCH(B9035,Assumptions!$A$8:$A$12,0)))</f>
        <v>2161.0694444444443</v>
      </c>
      <c r="L9035" s="16">
        <f t="shared" si="988"/>
        <v>46.679099999999998</v>
      </c>
      <c r="M9035" s="16">
        <f t="shared" si="989"/>
        <v>108.05347222222223</v>
      </c>
      <c r="N9035" s="14">
        <f>E9035*(K9035-L9035-M9035)*IF(F9035="GHS",1,Assumptions!$B$4)</f>
        <v>9831050.6738888901</v>
      </c>
      <c r="O9035" s="15">
        <f t="shared" ca="1" si="990"/>
        <v>464</v>
      </c>
      <c r="P9035" s="15" t="str">
        <f t="shared" ca="1" si="991"/>
        <v>365d+</v>
      </c>
      <c r="Q9035" s="17">
        <f ca="1">IF(P9035="0-90d",0,IF(P9035="91-180d",INDEX(Assumptions!$F$8:$F$12,MATCH(B9035,Assumptions!$A$8:$A$12,0)),IF(P9035="181-365d",INDEX(Assumptions!$G$8:$G$12,MATCH(B9035,Assumptions!$A$8:$A$12,0)),INDEX(Assumptions!$H$8:$H$12,MATCH(B9035,Assumptions!$A$8:$A$12,0)))))</f>
        <v>0.6</v>
      </c>
      <c r="R9035" s="14">
        <f t="shared" ca="1" si="992"/>
        <v>4574551.8</v>
      </c>
      <c r="S9035" s="14">
        <f t="shared" ca="1" si="993"/>
        <v>3049701.2</v>
      </c>
      <c r="T9035" s="11" t="s">
        <v>25</v>
      </c>
      <c r="U9035" s="18" t="s">
        <v>26</v>
      </c>
    </row>
    <row r="9036" spans="1:21" ht="15" customHeight="1" x14ac:dyDescent="0.15">
      <c r="A9036" s="10" t="s">
        <v>9084</v>
      </c>
      <c r="B9036" s="11" t="s">
        <v>41</v>
      </c>
      <c r="C9036" s="11" t="s">
        <v>42</v>
      </c>
      <c r="D9036" s="12">
        <v>45869</v>
      </c>
      <c r="E9036" s="11">
        <v>2467</v>
      </c>
      <c r="F9036" s="11" t="s">
        <v>33</v>
      </c>
      <c r="G9036" s="13">
        <v>307.10000000000002</v>
      </c>
      <c r="H9036" s="14">
        <f t="shared" si="987"/>
        <v>757615.70000000007</v>
      </c>
      <c r="I9036" s="14">
        <f>IF(F9036="GHS",H9036,H9036*Assumptions!$B$4)</f>
        <v>757615.70000000007</v>
      </c>
      <c r="J9036" s="15" t="str">
        <f>INDEX(Assumptions!$B$8:$B$12,MATCH(B9036,Assumptions!$A$8:$A$12,0))</f>
        <v>Weighted Average</v>
      </c>
      <c r="K9036" s="16">
        <f>G9036/(1-INDEX(Assumptions!$D$8:$D$12,MATCH(B9036,Assumptions!$A$8:$A$12,0)))</f>
        <v>472.46153846153845</v>
      </c>
      <c r="L9036" s="16">
        <f t="shared" si="988"/>
        <v>9.213000000000001</v>
      </c>
      <c r="M9036" s="16">
        <f t="shared" si="989"/>
        <v>23.623076923076923</v>
      </c>
      <c r="N9036" s="14">
        <f>E9036*(K9036-L9036-M9036)*IF(F9036="GHS",1,Assumptions!$B$4)</f>
        <v>1084556.0136153847</v>
      </c>
      <c r="O9036" s="15">
        <f t="shared" ca="1" si="990"/>
        <v>417</v>
      </c>
      <c r="P9036" s="15" t="str">
        <f t="shared" ca="1" si="991"/>
        <v>365d+</v>
      </c>
      <c r="Q9036" s="17">
        <f ca="1">IF(P9036="0-90d",0,IF(P9036="91-180d",INDEX(Assumptions!$F$8:$F$12,MATCH(B9036,Assumptions!$A$8:$A$12,0)),IF(P9036="181-365d",INDEX(Assumptions!$G$8:$G$12,MATCH(B9036,Assumptions!$A$8:$A$12,0)),INDEX(Assumptions!$H$8:$H$12,MATCH(B9036,Assumptions!$A$8:$A$12,0)))))</f>
        <v>0.8</v>
      </c>
      <c r="R9036" s="14">
        <f t="shared" ca="1" si="992"/>
        <v>606092.56000000006</v>
      </c>
      <c r="S9036" s="14">
        <f t="shared" ca="1" si="993"/>
        <v>151523.14000000001</v>
      </c>
      <c r="T9036" s="11" t="s">
        <v>50</v>
      </c>
      <c r="U9036" s="18" t="s">
        <v>26</v>
      </c>
    </row>
    <row r="9037" spans="1:21" ht="15" customHeight="1" x14ac:dyDescent="0.15">
      <c r="A9037" s="10" t="s">
        <v>9085</v>
      </c>
      <c r="B9037" s="11" t="s">
        <v>22</v>
      </c>
      <c r="C9037" s="11" t="s">
        <v>81</v>
      </c>
      <c r="D9037" s="12">
        <v>46028</v>
      </c>
      <c r="E9037" s="11">
        <v>2487</v>
      </c>
      <c r="F9037" s="11" t="s">
        <v>24</v>
      </c>
      <c r="G9037" s="13">
        <v>81000</v>
      </c>
      <c r="H9037" s="14">
        <f t="shared" si="987"/>
        <v>201447000</v>
      </c>
      <c r="I9037" s="14">
        <f>IF(F9037="GHS",H9037,H9037*Assumptions!$B$4)</f>
        <v>2175627600</v>
      </c>
      <c r="J9037" s="15" t="str">
        <f>INDEX(Assumptions!$B$8:$B$12,MATCH(B9037,Assumptions!$A$8:$A$12,0))</f>
        <v>FIFO</v>
      </c>
      <c r="K9037" s="16">
        <f>G9037/(1-INDEX(Assumptions!$D$8:$D$12,MATCH(B9037,Assumptions!$A$8:$A$12,0)))</f>
        <v>98780.487804878037</v>
      </c>
      <c r="L9037" s="16">
        <f t="shared" si="988"/>
        <v>2430</v>
      </c>
      <c r="M9037" s="16">
        <f t="shared" si="989"/>
        <v>4939.0243902439024</v>
      </c>
      <c r="N9037" s="14">
        <f>E9037*(K9037-L9037-M9037)*IF(F9037="GHS",1,Assumptions!$B$4)</f>
        <v>2455275342.7317076</v>
      </c>
      <c r="O9037" s="15">
        <f t="shared" ca="1" si="990"/>
        <v>258</v>
      </c>
      <c r="P9037" s="15" t="str">
        <f t="shared" ca="1" si="991"/>
        <v>181-365d</v>
      </c>
      <c r="Q9037" s="17">
        <f ca="1">IF(P9037="0-90d",0,IF(P9037="91-180d",INDEX(Assumptions!$F$8:$F$12,MATCH(B9037,Assumptions!$A$8:$A$12,0)),IF(P9037="181-365d",INDEX(Assumptions!$G$8:$G$12,MATCH(B9037,Assumptions!$A$8:$A$12,0)),INDEX(Assumptions!$H$8:$H$12,MATCH(B9037,Assumptions!$A$8:$A$12,0)))))</f>
        <v>0.15</v>
      </c>
      <c r="R9037" s="14">
        <f t="shared" ca="1" si="992"/>
        <v>326344140</v>
      </c>
      <c r="S9037" s="14">
        <f t="shared" si="993"/>
        <v>0</v>
      </c>
      <c r="T9037" s="11" t="s">
        <v>39</v>
      </c>
      <c r="U9037" s="18" t="s">
        <v>26</v>
      </c>
    </row>
    <row r="9038" spans="1:21" ht="15" customHeight="1" x14ac:dyDescent="0.15">
      <c r="A9038" s="10" t="s">
        <v>9086</v>
      </c>
      <c r="B9038" s="11" t="s">
        <v>28</v>
      </c>
      <c r="C9038" s="11" t="s">
        <v>55</v>
      </c>
      <c r="D9038" s="12">
        <v>46081</v>
      </c>
      <c r="E9038" s="11">
        <v>853</v>
      </c>
      <c r="F9038" s="11" t="s">
        <v>24</v>
      </c>
      <c r="G9038" s="13">
        <v>11098.17</v>
      </c>
      <c r="H9038" s="14">
        <f t="shared" si="987"/>
        <v>9466739.0099999998</v>
      </c>
      <c r="I9038" s="14">
        <f>IF(F9038="GHS",H9038,H9038*Assumptions!$B$4)</f>
        <v>102240781.308</v>
      </c>
      <c r="J9038" s="15" t="str">
        <f>INDEX(Assumptions!$B$8:$B$12,MATCH(B9038,Assumptions!$A$8:$A$12,0))</f>
        <v>Fair Value Less Costs to Sell</v>
      </c>
      <c r="K9038" s="16">
        <f>G9038/(1-INDEX(Assumptions!$D$8:$D$12,MATCH(B9038,Assumptions!$A$8:$A$12,0)))</f>
        <v>12611.556818181818</v>
      </c>
      <c r="L9038" s="16">
        <f t="shared" si="988"/>
        <v>332.94509999999997</v>
      </c>
      <c r="M9038" s="16">
        <f t="shared" si="989"/>
        <v>630.57784090909092</v>
      </c>
      <c r="N9038" s="14">
        <f>E9038*(K9038-L9038-M9038)*IF(F9038="GHS",1,Assumptions!$B$4)</f>
        <v>107306347.29098727</v>
      </c>
      <c r="O9038" s="15">
        <f t="shared" ca="1" si="990"/>
        <v>205</v>
      </c>
      <c r="P9038" s="15" t="str">
        <f t="shared" ca="1" si="991"/>
        <v>181-365d</v>
      </c>
      <c r="Q9038" s="17">
        <f ca="1">IF(P9038="0-90d",0,IF(P9038="91-180d",INDEX(Assumptions!$F$8:$F$12,MATCH(B9038,Assumptions!$A$8:$A$12,0)),IF(P9038="181-365d",INDEX(Assumptions!$G$8:$G$12,MATCH(B9038,Assumptions!$A$8:$A$12,0)),INDEX(Assumptions!$H$8:$H$12,MATCH(B9038,Assumptions!$A$8:$A$12,0)))))</f>
        <v>0.1</v>
      </c>
      <c r="R9038" s="14">
        <f t="shared" ca="1" si="992"/>
        <v>10224078.130800001</v>
      </c>
      <c r="S9038" s="14">
        <f t="shared" ca="1" si="993"/>
        <v>92016703.17719999</v>
      </c>
      <c r="T9038" s="11" t="s">
        <v>25</v>
      </c>
      <c r="U9038" s="18" t="s">
        <v>36</v>
      </c>
    </row>
    <row r="9039" spans="1:21" ht="15" customHeight="1" x14ac:dyDescent="0.15">
      <c r="A9039" s="10" t="s">
        <v>9087</v>
      </c>
      <c r="B9039" s="11" t="s">
        <v>41</v>
      </c>
      <c r="C9039" s="11" t="s">
        <v>44</v>
      </c>
      <c r="D9039" s="12">
        <v>46211</v>
      </c>
      <c r="E9039" s="11">
        <v>573</v>
      </c>
      <c r="F9039" s="11" t="s">
        <v>33</v>
      </c>
      <c r="G9039" s="13">
        <v>410.72</v>
      </c>
      <c r="H9039" s="14">
        <f t="shared" si="987"/>
        <v>235342.56000000003</v>
      </c>
      <c r="I9039" s="14">
        <f>IF(F9039="GHS",H9039,H9039*Assumptions!$B$4)</f>
        <v>235342.56000000003</v>
      </c>
      <c r="J9039" s="15" t="str">
        <f>INDEX(Assumptions!$B$8:$B$12,MATCH(B9039,Assumptions!$A$8:$A$12,0))</f>
        <v>Weighted Average</v>
      </c>
      <c r="K9039" s="16">
        <f>G9039/(1-INDEX(Assumptions!$D$8:$D$12,MATCH(B9039,Assumptions!$A$8:$A$12,0)))</f>
        <v>631.87692307692305</v>
      </c>
      <c r="L9039" s="16">
        <f t="shared" si="988"/>
        <v>12.3216</v>
      </c>
      <c r="M9039" s="16">
        <f t="shared" si="989"/>
        <v>31.593846153846155</v>
      </c>
      <c r="N9039" s="14">
        <f>E9039*(K9039-L9039-M9039)*IF(F9039="GHS",1,Assumptions!$B$4)</f>
        <v>336901.9262769231</v>
      </c>
      <c r="O9039" s="15">
        <f t="shared" ca="1" si="990"/>
        <v>75</v>
      </c>
      <c r="P9039" s="15" t="str">
        <f t="shared" ca="1" si="991"/>
        <v>0-90d</v>
      </c>
      <c r="Q9039" s="17">
        <f ca="1">IF(P9039="0-90d",0,IF(P9039="91-180d",INDEX(Assumptions!$F$8:$F$12,MATCH(B9039,Assumptions!$A$8:$A$12,0)),IF(P9039="181-365d",INDEX(Assumptions!$G$8:$G$12,MATCH(B9039,Assumptions!$A$8:$A$12,0)),INDEX(Assumptions!$H$8:$H$12,MATCH(B9039,Assumptions!$A$8:$A$12,0)))))</f>
        <v>0</v>
      </c>
      <c r="R9039" s="14">
        <f t="shared" ca="1" si="992"/>
        <v>0</v>
      </c>
      <c r="S9039" s="14">
        <f t="shared" ca="1" si="993"/>
        <v>235342.56000000003</v>
      </c>
      <c r="T9039" s="11" t="s">
        <v>25</v>
      </c>
      <c r="U9039" s="18" t="s">
        <v>36</v>
      </c>
    </row>
    <row r="9040" spans="1:21" ht="15" customHeight="1" x14ac:dyDescent="0.15">
      <c r="A9040" s="10" t="s">
        <v>9088</v>
      </c>
      <c r="B9040" s="11" t="s">
        <v>46</v>
      </c>
      <c r="C9040" s="11" t="s">
        <v>52</v>
      </c>
      <c r="D9040" s="12">
        <v>45867</v>
      </c>
      <c r="E9040" s="11">
        <v>650</v>
      </c>
      <c r="F9040" s="11" t="s">
        <v>33</v>
      </c>
      <c r="G9040" s="13">
        <v>167524.82</v>
      </c>
      <c r="H9040" s="14">
        <f t="shared" si="987"/>
        <v>108891133</v>
      </c>
      <c r="I9040" s="14">
        <f>IF(F9040="GHS",H9040,H9040*Assumptions!$B$4)</f>
        <v>108891133</v>
      </c>
      <c r="J9040" s="15" t="str">
        <f>INDEX(Assumptions!$B$8:$B$12,MATCH(B9040,Assumptions!$A$8:$A$12,0))</f>
        <v>Specific Identification</v>
      </c>
      <c r="K9040" s="16">
        <f>G9040/(1-INDEX(Assumptions!$D$8:$D$12,MATCH(B9040,Assumptions!$A$8:$A$12,0)))</f>
        <v>214775.41025641025</v>
      </c>
      <c r="L9040" s="16">
        <f t="shared" si="988"/>
        <v>5025.7446</v>
      </c>
      <c r="M9040" s="16">
        <f t="shared" si="989"/>
        <v>10738.770512820513</v>
      </c>
      <c r="N9040" s="14">
        <f>E9040*(K9040-L9040-M9040)*IF(F9040="GHS",1,Assumptions!$B$4)</f>
        <v>129357081.84333332</v>
      </c>
      <c r="O9040" s="15">
        <f t="shared" ca="1" si="990"/>
        <v>419</v>
      </c>
      <c r="P9040" s="15" t="str">
        <f t="shared" ca="1" si="991"/>
        <v>365d+</v>
      </c>
      <c r="Q9040" s="17">
        <f ca="1">IF(P9040="0-90d",0,IF(P9040="91-180d",INDEX(Assumptions!$F$8:$F$12,MATCH(B9040,Assumptions!$A$8:$A$12,0)),IF(P9040="181-365d",INDEX(Assumptions!$G$8:$G$12,MATCH(B9040,Assumptions!$A$8:$A$12,0)),INDEX(Assumptions!$H$8:$H$12,MATCH(B9040,Assumptions!$A$8:$A$12,0)))))</f>
        <v>0.15</v>
      </c>
      <c r="R9040" s="14">
        <f t="shared" ca="1" si="992"/>
        <v>16333669.949999999</v>
      </c>
      <c r="S9040" s="14">
        <f t="shared" ca="1" si="993"/>
        <v>92557463.049999997</v>
      </c>
      <c r="T9040" s="11" t="s">
        <v>25</v>
      </c>
      <c r="U9040" s="18" t="s">
        <v>26</v>
      </c>
    </row>
    <row r="9041" spans="1:21" ht="15" customHeight="1" x14ac:dyDescent="0.15">
      <c r="A9041" s="10" t="s">
        <v>9089</v>
      </c>
      <c r="B9041" s="11" t="s">
        <v>31</v>
      </c>
      <c r="C9041" s="11" t="s">
        <v>32</v>
      </c>
      <c r="D9041" s="12">
        <v>46225</v>
      </c>
      <c r="E9041" s="11">
        <v>2894</v>
      </c>
      <c r="F9041" s="11" t="s">
        <v>33</v>
      </c>
      <c r="G9041" s="13">
        <v>3681.22</v>
      </c>
      <c r="H9041" s="14">
        <f t="shared" si="987"/>
        <v>10653450.68</v>
      </c>
      <c r="I9041" s="14">
        <f>IF(F9041="GHS",H9041,H9041*Assumptions!$B$4)</f>
        <v>10653450.68</v>
      </c>
      <c r="J9041" s="15" t="str">
        <f>INDEX(Assumptions!$B$8:$B$12,MATCH(B9041,Assumptions!$A$8:$A$12,0))</f>
        <v>Weighted Average</v>
      </c>
      <c r="K9041" s="16">
        <f>G9041/(1-INDEX(Assumptions!$D$8:$D$12,MATCH(B9041,Assumptions!$A$8:$A$12,0)))</f>
        <v>5112.8055555555557</v>
      </c>
      <c r="L9041" s="16">
        <f t="shared" si="988"/>
        <v>110.43659999999998</v>
      </c>
      <c r="M9041" s="16">
        <f t="shared" si="989"/>
        <v>255.64027777777778</v>
      </c>
      <c r="N9041" s="14">
        <f>E9041*(K9041-L9041-M9041)*IF(F9041="GHS",1,Assumptions!$B$4)</f>
        <v>13737032.79348889</v>
      </c>
      <c r="O9041" s="15">
        <f t="shared" ca="1" si="990"/>
        <v>61</v>
      </c>
      <c r="P9041" s="15" t="str">
        <f t="shared" ca="1" si="991"/>
        <v>0-90d</v>
      </c>
      <c r="Q9041" s="17">
        <f ca="1">IF(P9041="0-90d",0,IF(P9041="91-180d",INDEX(Assumptions!$F$8:$F$12,MATCH(B9041,Assumptions!$A$8:$A$12,0)),IF(P9041="181-365d",INDEX(Assumptions!$G$8:$G$12,MATCH(B9041,Assumptions!$A$8:$A$12,0)),INDEX(Assumptions!$H$8:$H$12,MATCH(B9041,Assumptions!$A$8:$A$12,0)))))</f>
        <v>0</v>
      </c>
      <c r="R9041" s="14">
        <f t="shared" ca="1" si="992"/>
        <v>0</v>
      </c>
      <c r="S9041" s="14">
        <f t="shared" ca="1" si="993"/>
        <v>10653450.68</v>
      </c>
      <c r="T9041" s="11" t="s">
        <v>25</v>
      </c>
      <c r="U9041" s="18" t="s">
        <v>26</v>
      </c>
    </row>
    <row r="9042" spans="1:21" ht="15" customHeight="1" x14ac:dyDescent="0.15">
      <c r="A9042" s="10" t="s">
        <v>9090</v>
      </c>
      <c r="B9042" s="11" t="s">
        <v>22</v>
      </c>
      <c r="C9042" s="11" t="s">
        <v>23</v>
      </c>
      <c r="D9042" s="12">
        <v>46027</v>
      </c>
      <c r="E9042" s="11">
        <v>1038</v>
      </c>
      <c r="F9042" s="11" t="s">
        <v>24</v>
      </c>
      <c r="G9042" s="13">
        <v>26100.14</v>
      </c>
      <c r="H9042" s="14">
        <f t="shared" si="987"/>
        <v>27091945.32</v>
      </c>
      <c r="I9042" s="14">
        <f>IF(F9042="GHS",H9042,H9042*Assumptions!$B$4)</f>
        <v>292593009.45600003</v>
      </c>
      <c r="J9042" s="15" t="str">
        <f>INDEX(Assumptions!$B$8:$B$12,MATCH(B9042,Assumptions!$A$8:$A$12,0))</f>
        <v>FIFO</v>
      </c>
      <c r="K9042" s="16">
        <f>G9042/(1-INDEX(Assumptions!$D$8:$D$12,MATCH(B9042,Assumptions!$A$8:$A$12,0)))</f>
        <v>31829.439024390242</v>
      </c>
      <c r="L9042" s="16">
        <f t="shared" si="988"/>
        <v>783.00419999999997</v>
      </c>
      <c r="M9042" s="16">
        <f t="shared" si="989"/>
        <v>1591.4719512195122</v>
      </c>
      <c r="N9042" s="14">
        <f>E9042*(K9042-L9042-M9042)*IF(F9042="GHS",1,Assumptions!$B$4)</f>
        <v>330201915.79339319</v>
      </c>
      <c r="O9042" s="15">
        <f t="shared" ca="1" si="990"/>
        <v>259</v>
      </c>
      <c r="P9042" s="15" t="str">
        <f t="shared" ca="1" si="991"/>
        <v>181-365d</v>
      </c>
      <c r="Q9042" s="17">
        <f ca="1">IF(P9042="0-90d",0,IF(P9042="91-180d",INDEX(Assumptions!$F$8:$F$12,MATCH(B9042,Assumptions!$A$8:$A$12,0)),IF(P9042="181-365d",INDEX(Assumptions!$G$8:$G$12,MATCH(B9042,Assumptions!$A$8:$A$12,0)),INDEX(Assumptions!$H$8:$H$12,MATCH(B9042,Assumptions!$A$8:$A$12,0)))))</f>
        <v>0.15</v>
      </c>
      <c r="R9042" s="14">
        <f t="shared" ca="1" si="992"/>
        <v>43888951.418400005</v>
      </c>
      <c r="S9042" s="14">
        <f t="shared" ca="1" si="993"/>
        <v>248704058.03760004</v>
      </c>
      <c r="T9042" s="11" t="s">
        <v>25</v>
      </c>
      <c r="U9042" s="18" t="s">
        <v>26</v>
      </c>
    </row>
    <row r="9043" spans="1:21" ht="15" customHeight="1" x14ac:dyDescent="0.15">
      <c r="A9043" s="10" t="s">
        <v>9091</v>
      </c>
      <c r="B9043" s="11" t="s">
        <v>28</v>
      </c>
      <c r="C9043" s="11" t="s">
        <v>38</v>
      </c>
      <c r="D9043" s="12">
        <v>46089</v>
      </c>
      <c r="E9043" s="11">
        <v>3936</v>
      </c>
      <c r="F9043" s="11" t="s">
        <v>24</v>
      </c>
      <c r="G9043" s="13">
        <v>7312.03</v>
      </c>
      <c r="H9043" s="14">
        <f t="shared" si="987"/>
        <v>28780150.079999998</v>
      </c>
      <c r="I9043" s="14">
        <f>IF(F9043="GHS",H9043,H9043*Assumptions!$B$4)</f>
        <v>310825620.86400002</v>
      </c>
      <c r="J9043" s="15" t="str">
        <f>INDEX(Assumptions!$B$8:$B$12,MATCH(B9043,Assumptions!$A$8:$A$12,0))</f>
        <v>Fair Value Less Costs to Sell</v>
      </c>
      <c r="K9043" s="16">
        <f>G9043/(1-INDEX(Assumptions!$D$8:$D$12,MATCH(B9043,Assumptions!$A$8:$A$12,0)))</f>
        <v>8309.125</v>
      </c>
      <c r="L9043" s="16">
        <f t="shared" si="988"/>
        <v>219.36089999999999</v>
      </c>
      <c r="M9043" s="16">
        <f t="shared" si="989"/>
        <v>415.45625000000001</v>
      </c>
      <c r="N9043" s="14">
        <f>E9043*(K9043-L9043-M9043)*IF(F9043="GHS",1,Assumptions!$B$4)</f>
        <v>326225617.53408003</v>
      </c>
      <c r="O9043" s="15">
        <f t="shared" ca="1" si="990"/>
        <v>197</v>
      </c>
      <c r="P9043" s="15" t="str">
        <f t="shared" ca="1" si="991"/>
        <v>181-365d</v>
      </c>
      <c r="Q9043" s="17">
        <f ca="1">IF(P9043="0-90d",0,IF(P9043="91-180d",INDEX(Assumptions!$F$8:$F$12,MATCH(B9043,Assumptions!$A$8:$A$12,0)),IF(P9043="181-365d",INDEX(Assumptions!$G$8:$G$12,MATCH(B9043,Assumptions!$A$8:$A$12,0)),INDEX(Assumptions!$H$8:$H$12,MATCH(B9043,Assumptions!$A$8:$A$12,0)))))</f>
        <v>0.1</v>
      </c>
      <c r="R9043" s="14">
        <f t="shared" ca="1" si="992"/>
        <v>31082562.086400002</v>
      </c>
      <c r="S9043" s="14">
        <f t="shared" ca="1" si="993"/>
        <v>279743058.77760005</v>
      </c>
      <c r="T9043" s="11" t="s">
        <v>25</v>
      </c>
      <c r="U9043" s="18" t="s">
        <v>26</v>
      </c>
    </row>
    <row r="9044" spans="1:21" ht="15" customHeight="1" x14ac:dyDescent="0.15">
      <c r="A9044" s="10" t="s">
        <v>9092</v>
      </c>
      <c r="B9044" s="11" t="s">
        <v>31</v>
      </c>
      <c r="C9044" s="11" t="s">
        <v>76</v>
      </c>
      <c r="D9044" s="12">
        <v>45779</v>
      </c>
      <c r="E9044" s="11">
        <v>3819</v>
      </c>
      <c r="F9044" s="11" t="s">
        <v>33</v>
      </c>
      <c r="G9044" s="13">
        <v>3816.27</v>
      </c>
      <c r="H9044" s="14">
        <f t="shared" si="987"/>
        <v>14574335.130000001</v>
      </c>
      <c r="I9044" s="14">
        <f>IF(F9044="GHS",H9044,H9044*Assumptions!$B$4)</f>
        <v>14574335.130000001</v>
      </c>
      <c r="J9044" s="15" t="str">
        <f>INDEX(Assumptions!$B$8:$B$12,MATCH(B9044,Assumptions!$A$8:$A$12,0))</f>
        <v>Weighted Average</v>
      </c>
      <c r="K9044" s="16">
        <f>G9044/(1-INDEX(Assumptions!$D$8:$D$12,MATCH(B9044,Assumptions!$A$8:$A$12,0)))</f>
        <v>5300.375</v>
      </c>
      <c r="L9044" s="16">
        <f t="shared" si="988"/>
        <v>114.48809999999999</v>
      </c>
      <c r="M9044" s="16">
        <f t="shared" si="989"/>
        <v>265.01875000000001</v>
      </c>
      <c r="N9044" s="14">
        <f>E9044*(K9044-L9044-M9044)*IF(F9044="GHS",1,Assumptions!$B$4)</f>
        <v>18792795.464850001</v>
      </c>
      <c r="O9044" s="15">
        <f t="shared" ca="1" si="990"/>
        <v>507</v>
      </c>
      <c r="P9044" s="15" t="str">
        <f t="shared" ca="1" si="991"/>
        <v>365d+</v>
      </c>
      <c r="Q9044" s="17">
        <f ca="1">IF(P9044="0-90d",0,IF(P9044="91-180d",INDEX(Assumptions!$F$8:$F$12,MATCH(B9044,Assumptions!$A$8:$A$12,0)),IF(P9044="181-365d",INDEX(Assumptions!$G$8:$G$12,MATCH(B9044,Assumptions!$A$8:$A$12,0)),INDEX(Assumptions!$H$8:$H$12,MATCH(B9044,Assumptions!$A$8:$A$12,0)))))</f>
        <v>0.6</v>
      </c>
      <c r="R9044" s="14">
        <f t="shared" ca="1" si="992"/>
        <v>8744601.0779999997</v>
      </c>
      <c r="S9044" s="14">
        <f t="shared" ca="1" si="993"/>
        <v>5829734.0520000011</v>
      </c>
      <c r="T9044" s="11" t="s">
        <v>25</v>
      </c>
      <c r="U9044" s="18" t="s">
        <v>26</v>
      </c>
    </row>
    <row r="9045" spans="1:21" ht="15" customHeight="1" x14ac:dyDescent="0.15">
      <c r="A9045" s="10" t="s">
        <v>9093</v>
      </c>
      <c r="B9045" s="11" t="s">
        <v>41</v>
      </c>
      <c r="C9045" s="11" t="s">
        <v>44</v>
      </c>
      <c r="D9045" s="12">
        <v>46214</v>
      </c>
      <c r="E9045" s="11">
        <v>2628</v>
      </c>
      <c r="F9045" s="11" t="s">
        <v>33</v>
      </c>
      <c r="G9045" s="13">
        <v>409.7</v>
      </c>
      <c r="H9045" s="14">
        <f t="shared" si="987"/>
        <v>1076691.5999999999</v>
      </c>
      <c r="I9045" s="14">
        <f>IF(F9045="GHS",H9045,H9045*Assumptions!$B$4)</f>
        <v>1076691.5999999999</v>
      </c>
      <c r="J9045" s="15" t="str">
        <f>INDEX(Assumptions!$B$8:$B$12,MATCH(B9045,Assumptions!$A$8:$A$12,0))</f>
        <v>Weighted Average</v>
      </c>
      <c r="K9045" s="16">
        <f>G9045/(1-INDEX(Assumptions!$D$8:$D$12,MATCH(B9045,Assumptions!$A$8:$A$12,0)))</f>
        <v>630.30769230769226</v>
      </c>
      <c r="L9045" s="16">
        <f t="shared" si="988"/>
        <v>12.290999999999999</v>
      </c>
      <c r="M9045" s="16">
        <f t="shared" si="989"/>
        <v>31.515384615384615</v>
      </c>
      <c r="N9045" s="14">
        <f>E9045*(K9045-L9045-M9045)*IF(F9045="GHS",1,Assumptions!$B$4)</f>
        <v>1541325.4366153844</v>
      </c>
      <c r="O9045" s="15">
        <f t="shared" ca="1" si="990"/>
        <v>72</v>
      </c>
      <c r="P9045" s="15" t="str">
        <f t="shared" ca="1" si="991"/>
        <v>0-90d</v>
      </c>
      <c r="Q9045" s="17">
        <f ca="1">IF(P9045="0-90d",0,IF(P9045="91-180d",INDEX(Assumptions!$F$8:$F$12,MATCH(B9045,Assumptions!$A$8:$A$12,0)),IF(P9045="181-365d",INDEX(Assumptions!$G$8:$G$12,MATCH(B9045,Assumptions!$A$8:$A$12,0)),INDEX(Assumptions!$H$8:$H$12,MATCH(B9045,Assumptions!$A$8:$A$12,0)))))</f>
        <v>0</v>
      </c>
      <c r="R9045" s="14">
        <f t="shared" ca="1" si="992"/>
        <v>0</v>
      </c>
      <c r="S9045" s="14">
        <f t="shared" ca="1" si="993"/>
        <v>1076691.5999999999</v>
      </c>
      <c r="T9045" s="11" t="s">
        <v>25</v>
      </c>
      <c r="U9045" s="18" t="s">
        <v>26</v>
      </c>
    </row>
    <row r="9046" spans="1:21" ht="15" customHeight="1" x14ac:dyDescent="0.15">
      <c r="A9046" s="10" t="s">
        <v>9094</v>
      </c>
      <c r="B9046" s="11" t="s">
        <v>41</v>
      </c>
      <c r="C9046" s="11" t="s">
        <v>42</v>
      </c>
      <c r="D9046" s="12">
        <v>45844</v>
      </c>
      <c r="E9046" s="11">
        <v>3077</v>
      </c>
      <c r="F9046" s="11" t="s">
        <v>33</v>
      </c>
      <c r="G9046" s="13">
        <v>272.27</v>
      </c>
      <c r="H9046" s="14">
        <f t="shared" si="987"/>
        <v>837774.78999999992</v>
      </c>
      <c r="I9046" s="14">
        <f>IF(F9046="GHS",H9046,H9046*Assumptions!$B$4)</f>
        <v>837774.78999999992</v>
      </c>
      <c r="J9046" s="15" t="str">
        <f>INDEX(Assumptions!$B$8:$B$12,MATCH(B9046,Assumptions!$A$8:$A$12,0))</f>
        <v>Weighted Average</v>
      </c>
      <c r="K9046" s="16">
        <f>G9046/(1-INDEX(Assumptions!$D$8:$D$12,MATCH(B9046,Assumptions!$A$8:$A$12,0)))</f>
        <v>418.87692307692305</v>
      </c>
      <c r="L9046" s="16">
        <f t="shared" si="988"/>
        <v>8.168099999999999</v>
      </c>
      <c r="M9046" s="16">
        <f t="shared" si="989"/>
        <v>20.943846153846152</v>
      </c>
      <c r="N9046" s="14">
        <f>E9046*(K9046-L9046-M9046)*IF(F9046="GHS",1,Assumptions!$B$4)</f>
        <v>1199306.8339923078</v>
      </c>
      <c r="O9046" s="15">
        <f t="shared" ca="1" si="990"/>
        <v>442</v>
      </c>
      <c r="P9046" s="15" t="str">
        <f t="shared" ca="1" si="991"/>
        <v>365d+</v>
      </c>
      <c r="Q9046" s="17">
        <f ca="1">IF(P9046="0-90d",0,IF(P9046="91-180d",INDEX(Assumptions!$F$8:$F$12,MATCH(B9046,Assumptions!$A$8:$A$12,0)),IF(P9046="181-365d",INDEX(Assumptions!$G$8:$G$12,MATCH(B9046,Assumptions!$A$8:$A$12,0)),INDEX(Assumptions!$H$8:$H$12,MATCH(B9046,Assumptions!$A$8:$A$12,0)))))</f>
        <v>0.8</v>
      </c>
      <c r="R9046" s="14">
        <f t="shared" ca="1" si="992"/>
        <v>670219.83199999994</v>
      </c>
      <c r="S9046" s="14">
        <f t="shared" ca="1" si="993"/>
        <v>167554.95799999998</v>
      </c>
      <c r="T9046" s="11" t="s">
        <v>25</v>
      </c>
      <c r="U9046" s="18" t="s">
        <v>26</v>
      </c>
    </row>
    <row r="9047" spans="1:21" ht="15" customHeight="1" x14ac:dyDescent="0.15">
      <c r="A9047" s="10" t="s">
        <v>9095</v>
      </c>
      <c r="B9047" s="11" t="s">
        <v>28</v>
      </c>
      <c r="C9047" s="11" t="s">
        <v>55</v>
      </c>
      <c r="D9047" s="12">
        <v>45754</v>
      </c>
      <c r="E9047" s="11">
        <v>743</v>
      </c>
      <c r="F9047" s="11" t="s">
        <v>24</v>
      </c>
      <c r="G9047" s="13">
        <v>4062.49</v>
      </c>
      <c r="H9047" s="14">
        <f t="shared" si="987"/>
        <v>3018430.07</v>
      </c>
      <c r="I9047" s="14">
        <f>IF(F9047="GHS",H9047,H9047*Assumptions!$B$4)</f>
        <v>32599044.756000001</v>
      </c>
      <c r="J9047" s="15" t="str">
        <f>INDEX(Assumptions!$B$8:$B$12,MATCH(B9047,Assumptions!$A$8:$A$12,0))</f>
        <v>Fair Value Less Costs to Sell</v>
      </c>
      <c r="K9047" s="16">
        <f>G9047/(1-INDEX(Assumptions!$D$8:$D$12,MATCH(B9047,Assumptions!$A$8:$A$12,0)))</f>
        <v>4616.465909090909</v>
      </c>
      <c r="L9047" s="16">
        <f t="shared" si="988"/>
        <v>121.87469999999999</v>
      </c>
      <c r="M9047" s="16">
        <f t="shared" si="989"/>
        <v>230.82329545454547</v>
      </c>
      <c r="N9047" s="14">
        <f>E9047*(K9047-L9047-M9047)*IF(F9047="GHS",1,Assumptions!$B$4)</f>
        <v>34214179.246183634</v>
      </c>
      <c r="O9047" s="15">
        <f t="shared" ca="1" si="990"/>
        <v>532</v>
      </c>
      <c r="P9047" s="15" t="str">
        <f t="shared" ca="1" si="991"/>
        <v>365d+</v>
      </c>
      <c r="Q9047" s="17">
        <f ca="1">IF(P9047="0-90d",0,IF(P9047="91-180d",INDEX(Assumptions!$F$8:$F$12,MATCH(B9047,Assumptions!$A$8:$A$12,0)),IF(P9047="181-365d",INDEX(Assumptions!$G$8:$G$12,MATCH(B9047,Assumptions!$A$8:$A$12,0)),INDEX(Assumptions!$H$8:$H$12,MATCH(B9047,Assumptions!$A$8:$A$12,0)))))</f>
        <v>0.4</v>
      </c>
      <c r="R9047" s="14">
        <f t="shared" ca="1" si="992"/>
        <v>13039617.902400002</v>
      </c>
      <c r="S9047" s="14">
        <f t="shared" si="993"/>
        <v>0</v>
      </c>
      <c r="T9047" s="11" t="s">
        <v>39</v>
      </c>
      <c r="U9047" s="18" t="s">
        <v>26</v>
      </c>
    </row>
    <row r="9048" spans="1:21" ht="15" customHeight="1" x14ac:dyDescent="0.15">
      <c r="A9048" s="10" t="s">
        <v>9096</v>
      </c>
      <c r="B9048" s="11" t="s">
        <v>31</v>
      </c>
      <c r="C9048" s="11" t="s">
        <v>76</v>
      </c>
      <c r="D9048" s="12">
        <v>45744</v>
      </c>
      <c r="E9048" s="11">
        <v>1459</v>
      </c>
      <c r="F9048" s="11" t="s">
        <v>33</v>
      </c>
      <c r="G9048" s="13">
        <v>3583.42</v>
      </c>
      <c r="H9048" s="14">
        <f t="shared" si="987"/>
        <v>5228209.78</v>
      </c>
      <c r="I9048" s="14">
        <f>IF(F9048="GHS",H9048,H9048*Assumptions!$B$4)</f>
        <v>5228209.78</v>
      </c>
      <c r="J9048" s="15" t="str">
        <f>INDEX(Assumptions!$B$8:$B$12,MATCH(B9048,Assumptions!$A$8:$A$12,0))</f>
        <v>Weighted Average</v>
      </c>
      <c r="K9048" s="16">
        <f>G9048/(1-INDEX(Assumptions!$D$8:$D$12,MATCH(B9048,Assumptions!$A$8:$A$12,0)))</f>
        <v>4976.9722222222226</v>
      </c>
      <c r="L9048" s="16">
        <f t="shared" si="988"/>
        <v>107.5026</v>
      </c>
      <c r="M9048" s="16">
        <f t="shared" si="989"/>
        <v>248.84861111111115</v>
      </c>
      <c r="N9048" s="14">
        <f>E9048*(K9048-L9048-M9048)*IF(F9048="GHS",1,Assumptions!$B$4)</f>
        <v>6741486.055211111</v>
      </c>
      <c r="O9048" s="15">
        <f t="shared" ca="1" si="990"/>
        <v>542</v>
      </c>
      <c r="P9048" s="15" t="str">
        <f t="shared" ca="1" si="991"/>
        <v>365d+</v>
      </c>
      <c r="Q9048" s="17">
        <f ca="1">IF(P9048="0-90d",0,IF(P9048="91-180d",INDEX(Assumptions!$F$8:$F$12,MATCH(B9048,Assumptions!$A$8:$A$12,0)),IF(P9048="181-365d",INDEX(Assumptions!$G$8:$G$12,MATCH(B9048,Assumptions!$A$8:$A$12,0)),INDEX(Assumptions!$H$8:$H$12,MATCH(B9048,Assumptions!$A$8:$A$12,0)))))</f>
        <v>0.6</v>
      </c>
      <c r="R9048" s="14">
        <f t="shared" ca="1" si="992"/>
        <v>3136925.8680000002</v>
      </c>
      <c r="S9048" s="14">
        <f t="shared" ca="1" si="993"/>
        <v>2091283.912</v>
      </c>
      <c r="T9048" s="11" t="s">
        <v>25</v>
      </c>
      <c r="U9048" s="18" t="s">
        <v>26</v>
      </c>
    </row>
    <row r="9049" spans="1:21" ht="15" customHeight="1" x14ac:dyDescent="0.15">
      <c r="A9049" s="10" t="s">
        <v>9097</v>
      </c>
      <c r="B9049" s="11" t="s">
        <v>41</v>
      </c>
      <c r="C9049" s="11" t="s">
        <v>44</v>
      </c>
      <c r="D9049" s="12">
        <v>46143</v>
      </c>
      <c r="E9049" s="11">
        <v>2954</v>
      </c>
      <c r="F9049" s="11" t="s">
        <v>33</v>
      </c>
      <c r="G9049" s="13">
        <v>869.24</v>
      </c>
      <c r="H9049" s="14">
        <f t="shared" si="987"/>
        <v>2567734.96</v>
      </c>
      <c r="I9049" s="14">
        <f>IF(F9049="GHS",H9049,H9049*Assumptions!$B$4)</f>
        <v>2567734.96</v>
      </c>
      <c r="J9049" s="15" t="str">
        <f>INDEX(Assumptions!$B$8:$B$12,MATCH(B9049,Assumptions!$A$8:$A$12,0))</f>
        <v>Weighted Average</v>
      </c>
      <c r="K9049" s="16">
        <f>G9049/(1-INDEX(Assumptions!$D$8:$D$12,MATCH(B9049,Assumptions!$A$8:$A$12,0)))</f>
        <v>1337.2923076923078</v>
      </c>
      <c r="L9049" s="16">
        <f t="shared" si="988"/>
        <v>26.077199999999998</v>
      </c>
      <c r="M9049" s="16">
        <f t="shared" si="989"/>
        <v>66.864615384615391</v>
      </c>
      <c r="N9049" s="14">
        <f>E9049*(K9049-L9049-M9049)*IF(F9049="GHS",1,Assumptions!$B$4)</f>
        <v>3675811.354276923</v>
      </c>
      <c r="O9049" s="15">
        <f t="shared" ca="1" si="990"/>
        <v>143</v>
      </c>
      <c r="P9049" s="15" t="str">
        <f t="shared" ca="1" si="991"/>
        <v>91-180d</v>
      </c>
      <c r="Q9049" s="17">
        <f ca="1">IF(P9049="0-90d",0,IF(P9049="91-180d",INDEX(Assumptions!$F$8:$F$12,MATCH(B9049,Assumptions!$A$8:$A$12,0)),IF(P9049="181-365d",INDEX(Assumptions!$G$8:$G$12,MATCH(B9049,Assumptions!$A$8:$A$12,0)),INDEX(Assumptions!$H$8:$H$12,MATCH(B9049,Assumptions!$A$8:$A$12,0)))))</f>
        <v>0.1</v>
      </c>
      <c r="R9049" s="14">
        <f t="shared" ca="1" si="992"/>
        <v>256773.49600000001</v>
      </c>
      <c r="S9049" s="14">
        <f t="shared" ca="1" si="993"/>
        <v>2310961.4640000002</v>
      </c>
      <c r="T9049" s="11" t="s">
        <v>25</v>
      </c>
      <c r="U9049" s="18" t="s">
        <v>26</v>
      </c>
    </row>
    <row r="9050" spans="1:21" ht="15" customHeight="1" x14ac:dyDescent="0.15">
      <c r="A9050" s="10" t="s">
        <v>9098</v>
      </c>
      <c r="B9050" s="11" t="s">
        <v>41</v>
      </c>
      <c r="C9050" s="11" t="s">
        <v>42</v>
      </c>
      <c r="D9050" s="12">
        <v>46080</v>
      </c>
      <c r="E9050" s="11">
        <v>2494</v>
      </c>
      <c r="F9050" s="11" t="s">
        <v>33</v>
      </c>
      <c r="G9050" s="13">
        <v>357.45</v>
      </c>
      <c r="H9050" s="14">
        <f t="shared" si="987"/>
        <v>891480.29999999993</v>
      </c>
      <c r="I9050" s="14">
        <f>IF(F9050="GHS",H9050,H9050*Assumptions!$B$4)</f>
        <v>891480.29999999993</v>
      </c>
      <c r="J9050" s="15" t="str">
        <f>INDEX(Assumptions!$B$8:$B$12,MATCH(B9050,Assumptions!$A$8:$A$12,0))</f>
        <v>Weighted Average</v>
      </c>
      <c r="K9050" s="16">
        <f>G9050/(1-INDEX(Assumptions!$D$8:$D$12,MATCH(B9050,Assumptions!$A$8:$A$12,0)))</f>
        <v>549.92307692307691</v>
      </c>
      <c r="L9050" s="16">
        <f t="shared" si="988"/>
        <v>10.7235</v>
      </c>
      <c r="M9050" s="16">
        <f t="shared" si="989"/>
        <v>27.496153846153845</v>
      </c>
      <c r="N9050" s="14">
        <f>E9050*(K9050-L9050-M9050)*IF(F9050="GHS",1,Assumptions!$B$4)</f>
        <v>1276188.3371538462</v>
      </c>
      <c r="O9050" s="15">
        <f t="shared" ca="1" si="990"/>
        <v>206</v>
      </c>
      <c r="P9050" s="15" t="str">
        <f t="shared" ca="1" si="991"/>
        <v>181-365d</v>
      </c>
      <c r="Q9050" s="17">
        <f ca="1">IF(P9050="0-90d",0,IF(P9050="91-180d",INDEX(Assumptions!$F$8:$F$12,MATCH(B9050,Assumptions!$A$8:$A$12,0)),IF(P9050="181-365d",INDEX(Assumptions!$G$8:$G$12,MATCH(B9050,Assumptions!$A$8:$A$12,0)),INDEX(Assumptions!$H$8:$H$12,MATCH(B9050,Assumptions!$A$8:$A$12,0)))))</f>
        <v>0.35</v>
      </c>
      <c r="R9050" s="14">
        <f t="shared" ca="1" si="992"/>
        <v>312018.10499999998</v>
      </c>
      <c r="S9050" s="14">
        <f t="shared" ca="1" si="993"/>
        <v>579462.19499999995</v>
      </c>
      <c r="T9050" s="11" t="s">
        <v>25</v>
      </c>
      <c r="U9050" s="18" t="s">
        <v>36</v>
      </c>
    </row>
    <row r="9051" spans="1:21" ht="15" customHeight="1" x14ac:dyDescent="0.15">
      <c r="A9051" s="10" t="s">
        <v>9099</v>
      </c>
      <c r="B9051" s="11" t="s">
        <v>31</v>
      </c>
      <c r="C9051" s="11" t="s">
        <v>32</v>
      </c>
      <c r="D9051" s="12">
        <v>45834</v>
      </c>
      <c r="E9051" s="11">
        <v>729</v>
      </c>
      <c r="F9051" s="11" t="s">
        <v>33</v>
      </c>
      <c r="G9051" s="13">
        <v>2414.64</v>
      </c>
      <c r="H9051" s="14">
        <f t="shared" si="987"/>
        <v>1760272.5599999998</v>
      </c>
      <c r="I9051" s="14">
        <f>IF(F9051="GHS",H9051,H9051*Assumptions!$B$4)</f>
        <v>1760272.5599999998</v>
      </c>
      <c r="J9051" s="15" t="str">
        <f>INDEX(Assumptions!$B$8:$B$12,MATCH(B9051,Assumptions!$A$8:$A$12,0))</f>
        <v>Weighted Average</v>
      </c>
      <c r="K9051" s="16">
        <f>G9051/(1-INDEX(Assumptions!$D$8:$D$12,MATCH(B9051,Assumptions!$A$8:$A$12,0)))</f>
        <v>3353.6666666666665</v>
      </c>
      <c r="L9051" s="16">
        <f t="shared" si="988"/>
        <v>72.4392</v>
      </c>
      <c r="M9051" s="16">
        <f t="shared" si="989"/>
        <v>167.68333333333334</v>
      </c>
      <c r="N9051" s="14">
        <f>E9051*(K9051-L9051-M9051)*IF(F9051="GHS",1,Assumptions!$B$4)</f>
        <v>2269773.6732000001</v>
      </c>
      <c r="O9051" s="15">
        <f t="shared" ca="1" si="990"/>
        <v>452</v>
      </c>
      <c r="P9051" s="15" t="str">
        <f t="shared" ca="1" si="991"/>
        <v>365d+</v>
      </c>
      <c r="Q9051" s="17">
        <f ca="1">IF(P9051="0-90d",0,IF(P9051="91-180d",INDEX(Assumptions!$F$8:$F$12,MATCH(B9051,Assumptions!$A$8:$A$12,0)),IF(P9051="181-365d",INDEX(Assumptions!$G$8:$G$12,MATCH(B9051,Assumptions!$A$8:$A$12,0)),INDEX(Assumptions!$H$8:$H$12,MATCH(B9051,Assumptions!$A$8:$A$12,0)))))</f>
        <v>0.6</v>
      </c>
      <c r="R9051" s="14">
        <f t="shared" ca="1" si="992"/>
        <v>1056163.5359999998</v>
      </c>
      <c r="S9051" s="14">
        <f t="shared" ca="1" si="993"/>
        <v>704109.02399999998</v>
      </c>
      <c r="T9051" s="11" t="s">
        <v>25</v>
      </c>
      <c r="U9051" s="18" t="s">
        <v>36</v>
      </c>
    </row>
    <row r="9052" spans="1:21" ht="15" customHeight="1" x14ac:dyDescent="0.15">
      <c r="A9052" s="10" t="s">
        <v>9100</v>
      </c>
      <c r="B9052" s="11" t="s">
        <v>28</v>
      </c>
      <c r="C9052" s="11" t="s">
        <v>29</v>
      </c>
      <c r="D9052" s="12">
        <v>46019</v>
      </c>
      <c r="E9052" s="11">
        <v>3845</v>
      </c>
      <c r="F9052" s="11" t="s">
        <v>24</v>
      </c>
      <c r="G9052" s="13">
        <v>7390.9</v>
      </c>
      <c r="H9052" s="14">
        <f t="shared" si="987"/>
        <v>28418010.5</v>
      </c>
      <c r="I9052" s="14">
        <f>IF(F9052="GHS",H9052,H9052*Assumptions!$B$4)</f>
        <v>306914513.40000004</v>
      </c>
      <c r="J9052" s="15" t="str">
        <f>INDEX(Assumptions!$B$8:$B$12,MATCH(B9052,Assumptions!$A$8:$A$12,0))</f>
        <v>Fair Value Less Costs to Sell</v>
      </c>
      <c r="K9052" s="16">
        <f>G9052/(1-INDEX(Assumptions!$D$8:$D$12,MATCH(B9052,Assumptions!$A$8:$A$12,0)))</f>
        <v>8398.75</v>
      </c>
      <c r="L9052" s="16">
        <f t="shared" si="988"/>
        <v>221.72699999999998</v>
      </c>
      <c r="M9052" s="16">
        <f t="shared" si="989"/>
        <v>419.9375</v>
      </c>
      <c r="N9052" s="14">
        <f>E9052*(K9052-L9052-M9052)*IF(F9052="GHS",1,Assumptions!$B$4)</f>
        <v>322120732.47300005</v>
      </c>
      <c r="O9052" s="15">
        <f t="shared" ca="1" si="990"/>
        <v>267</v>
      </c>
      <c r="P9052" s="15" t="str">
        <f t="shared" ca="1" si="991"/>
        <v>181-365d</v>
      </c>
      <c r="Q9052" s="17">
        <f ca="1">IF(P9052="0-90d",0,IF(P9052="91-180d",INDEX(Assumptions!$F$8:$F$12,MATCH(B9052,Assumptions!$A$8:$A$12,0)),IF(P9052="181-365d",INDEX(Assumptions!$G$8:$G$12,MATCH(B9052,Assumptions!$A$8:$A$12,0)),INDEX(Assumptions!$H$8:$H$12,MATCH(B9052,Assumptions!$A$8:$A$12,0)))))</f>
        <v>0.1</v>
      </c>
      <c r="R9052" s="14">
        <f t="shared" ca="1" si="992"/>
        <v>30691451.340000004</v>
      </c>
      <c r="S9052" s="14">
        <f t="shared" ca="1" si="993"/>
        <v>276223062.06000006</v>
      </c>
      <c r="T9052" s="11" t="s">
        <v>25</v>
      </c>
      <c r="U9052" s="18" t="s">
        <v>26</v>
      </c>
    </row>
    <row r="9053" spans="1:21" ht="15" customHeight="1" x14ac:dyDescent="0.15">
      <c r="A9053" s="10" t="s">
        <v>9101</v>
      </c>
      <c r="B9053" s="11" t="s">
        <v>41</v>
      </c>
      <c r="C9053" s="11" t="s">
        <v>115</v>
      </c>
      <c r="D9053" s="12">
        <v>46091</v>
      </c>
      <c r="E9053" s="11">
        <v>304</v>
      </c>
      <c r="F9053" s="11" t="s">
        <v>33</v>
      </c>
      <c r="G9053" s="13">
        <v>352.76</v>
      </c>
      <c r="H9053" s="14">
        <f t="shared" si="987"/>
        <v>107239.03999999999</v>
      </c>
      <c r="I9053" s="14">
        <f>IF(F9053="GHS",H9053,H9053*Assumptions!$B$4)</f>
        <v>107239.03999999999</v>
      </c>
      <c r="J9053" s="15" t="str">
        <f>INDEX(Assumptions!$B$8:$B$12,MATCH(B9053,Assumptions!$A$8:$A$12,0))</f>
        <v>Weighted Average</v>
      </c>
      <c r="K9053" s="16">
        <f>G9053/(1-INDEX(Assumptions!$D$8:$D$12,MATCH(B9053,Assumptions!$A$8:$A$12,0)))</f>
        <v>542.70769230769224</v>
      </c>
      <c r="L9053" s="16">
        <f t="shared" si="988"/>
        <v>10.582799999999999</v>
      </c>
      <c r="M9053" s="16">
        <f t="shared" si="989"/>
        <v>27.135384615384613</v>
      </c>
      <c r="N9053" s="14">
        <f>E9053*(K9053-L9053-M9053)*IF(F9053="GHS",1,Assumptions!$B$4)</f>
        <v>153516.81033846151</v>
      </c>
      <c r="O9053" s="15">
        <f t="shared" ca="1" si="990"/>
        <v>195</v>
      </c>
      <c r="P9053" s="15" t="str">
        <f t="shared" ca="1" si="991"/>
        <v>181-365d</v>
      </c>
      <c r="Q9053" s="17">
        <f ca="1">IF(P9053="0-90d",0,IF(P9053="91-180d",INDEX(Assumptions!$F$8:$F$12,MATCH(B9053,Assumptions!$A$8:$A$12,0)),IF(P9053="181-365d",INDEX(Assumptions!$G$8:$G$12,MATCH(B9053,Assumptions!$A$8:$A$12,0)),INDEX(Assumptions!$H$8:$H$12,MATCH(B9053,Assumptions!$A$8:$A$12,0)))))</f>
        <v>0.35</v>
      </c>
      <c r="R9053" s="14">
        <f t="shared" ca="1" si="992"/>
        <v>37533.663999999997</v>
      </c>
      <c r="S9053" s="14">
        <f t="shared" ca="1" si="993"/>
        <v>69705.375999999989</v>
      </c>
      <c r="T9053" s="11" t="s">
        <v>25</v>
      </c>
      <c r="U9053" s="18" t="s">
        <v>26</v>
      </c>
    </row>
    <row r="9054" spans="1:21" ht="15" customHeight="1" x14ac:dyDescent="0.15">
      <c r="A9054" s="10" t="s">
        <v>9102</v>
      </c>
      <c r="B9054" s="11" t="s">
        <v>22</v>
      </c>
      <c r="C9054" s="11" t="s">
        <v>23</v>
      </c>
      <c r="D9054" s="12">
        <v>46206</v>
      </c>
      <c r="E9054" s="11">
        <v>4947</v>
      </c>
      <c r="F9054" s="11" t="s">
        <v>24</v>
      </c>
      <c r="G9054" s="13">
        <v>26260.84</v>
      </c>
      <c r="H9054" s="14">
        <f t="shared" si="987"/>
        <v>129912375.48</v>
      </c>
      <c r="I9054" s="14">
        <f>IF(F9054="GHS",H9054,H9054*Assumptions!$B$4)</f>
        <v>1403053655.1840003</v>
      </c>
      <c r="J9054" s="15" t="str">
        <f>INDEX(Assumptions!$B$8:$B$12,MATCH(B9054,Assumptions!$A$8:$A$12,0))</f>
        <v>FIFO</v>
      </c>
      <c r="K9054" s="16">
        <f>G9054/(1-INDEX(Assumptions!$D$8:$D$12,MATCH(B9054,Assumptions!$A$8:$A$12,0)))</f>
        <v>32025.414634146338</v>
      </c>
      <c r="L9054" s="16">
        <f t="shared" si="988"/>
        <v>787.8252</v>
      </c>
      <c r="M9054" s="16">
        <f t="shared" si="989"/>
        <v>1601.2707317073171</v>
      </c>
      <c r="N9054" s="14">
        <f>E9054*(K9054-L9054-M9054)*IF(F9054="GHS",1,Assumptions!$B$4)</f>
        <v>1583397381.1064312</v>
      </c>
      <c r="O9054" s="15">
        <f t="shared" ca="1" si="990"/>
        <v>80</v>
      </c>
      <c r="P9054" s="15" t="str">
        <f t="shared" ca="1" si="991"/>
        <v>0-90d</v>
      </c>
      <c r="Q9054" s="17">
        <f ca="1">IF(P9054="0-90d",0,IF(P9054="91-180d",INDEX(Assumptions!$F$8:$F$12,MATCH(B9054,Assumptions!$A$8:$A$12,0)),IF(P9054="181-365d",INDEX(Assumptions!$G$8:$G$12,MATCH(B9054,Assumptions!$A$8:$A$12,0)),INDEX(Assumptions!$H$8:$H$12,MATCH(B9054,Assumptions!$A$8:$A$12,0)))))</f>
        <v>0</v>
      </c>
      <c r="R9054" s="14">
        <f t="shared" ca="1" si="992"/>
        <v>0</v>
      </c>
      <c r="S9054" s="14">
        <f t="shared" ca="1" si="993"/>
        <v>1403053655.1840003</v>
      </c>
      <c r="T9054" s="11" t="s">
        <v>25</v>
      </c>
      <c r="U9054" s="18" t="s">
        <v>26</v>
      </c>
    </row>
    <row r="9055" spans="1:21" ht="15" customHeight="1" x14ac:dyDescent="0.15">
      <c r="A9055" s="10" t="s">
        <v>9103</v>
      </c>
      <c r="B9055" s="11" t="s">
        <v>31</v>
      </c>
      <c r="C9055" s="11" t="s">
        <v>32</v>
      </c>
      <c r="D9055" s="12">
        <v>45772</v>
      </c>
      <c r="E9055" s="11">
        <v>2971</v>
      </c>
      <c r="F9055" s="11" t="s">
        <v>33</v>
      </c>
      <c r="G9055" s="13">
        <v>2088.15</v>
      </c>
      <c r="H9055" s="14">
        <f t="shared" si="987"/>
        <v>6203893.6500000004</v>
      </c>
      <c r="I9055" s="14">
        <f>IF(F9055="GHS",H9055,H9055*Assumptions!$B$4)</f>
        <v>6203893.6500000004</v>
      </c>
      <c r="J9055" s="15" t="str">
        <f>INDEX(Assumptions!$B$8:$B$12,MATCH(B9055,Assumptions!$A$8:$A$12,0))</f>
        <v>Weighted Average</v>
      </c>
      <c r="K9055" s="16">
        <f>G9055/(1-INDEX(Assumptions!$D$8:$D$12,MATCH(B9055,Assumptions!$A$8:$A$12,0)))</f>
        <v>2900.2083333333335</v>
      </c>
      <c r="L9055" s="16">
        <f t="shared" si="988"/>
        <v>62.644500000000001</v>
      </c>
      <c r="M9055" s="16">
        <f t="shared" si="989"/>
        <v>145.01041666666669</v>
      </c>
      <c r="N9055" s="14">
        <f>E9055*(K9055-L9055-M9055)*IF(F9055="GHS",1,Assumptions!$B$4)</f>
        <v>7999576.2009166675</v>
      </c>
      <c r="O9055" s="15">
        <f t="shared" ca="1" si="990"/>
        <v>514</v>
      </c>
      <c r="P9055" s="15" t="str">
        <f t="shared" ca="1" si="991"/>
        <v>365d+</v>
      </c>
      <c r="Q9055" s="17">
        <f ca="1">IF(P9055="0-90d",0,IF(P9055="91-180d",INDEX(Assumptions!$F$8:$F$12,MATCH(B9055,Assumptions!$A$8:$A$12,0)),IF(P9055="181-365d",INDEX(Assumptions!$G$8:$G$12,MATCH(B9055,Assumptions!$A$8:$A$12,0)),INDEX(Assumptions!$H$8:$H$12,MATCH(B9055,Assumptions!$A$8:$A$12,0)))))</f>
        <v>0.6</v>
      </c>
      <c r="R9055" s="14">
        <f t="shared" ca="1" si="992"/>
        <v>3722336.19</v>
      </c>
      <c r="S9055" s="14">
        <f t="shared" ca="1" si="993"/>
        <v>2481557.4600000004</v>
      </c>
      <c r="T9055" s="11" t="s">
        <v>25</v>
      </c>
      <c r="U9055" s="18" t="s">
        <v>26</v>
      </c>
    </row>
    <row r="9056" spans="1:21" ht="15" customHeight="1" x14ac:dyDescent="0.15">
      <c r="A9056" s="10" t="s">
        <v>9104</v>
      </c>
      <c r="B9056" s="11" t="s">
        <v>31</v>
      </c>
      <c r="C9056" s="11" t="s">
        <v>63</v>
      </c>
      <c r="D9056" s="12">
        <v>46187</v>
      </c>
      <c r="E9056" s="11">
        <v>2206</v>
      </c>
      <c r="F9056" s="11" t="s">
        <v>33</v>
      </c>
      <c r="G9056" s="13">
        <v>2423.5100000000002</v>
      </c>
      <c r="H9056" s="14">
        <f t="shared" si="987"/>
        <v>5346263.0600000005</v>
      </c>
      <c r="I9056" s="14">
        <f>IF(F9056="GHS",H9056,H9056*Assumptions!$B$4)</f>
        <v>5346263.0600000005</v>
      </c>
      <c r="J9056" s="15" t="str">
        <f>INDEX(Assumptions!$B$8:$B$12,MATCH(B9056,Assumptions!$A$8:$A$12,0))</f>
        <v>Weighted Average</v>
      </c>
      <c r="K9056" s="16">
        <f>G9056/(1-INDEX(Assumptions!$D$8:$D$12,MATCH(B9056,Assumptions!$A$8:$A$12,0)))</f>
        <v>3365.9861111111113</v>
      </c>
      <c r="L9056" s="16">
        <f t="shared" si="988"/>
        <v>72.705300000000008</v>
      </c>
      <c r="M9056" s="16">
        <f t="shared" si="989"/>
        <v>168.29930555555558</v>
      </c>
      <c r="N9056" s="14">
        <f>E9056*(K9056-L9056-M9056)*IF(F9056="GHS",1,Assumptions!$B$4)</f>
        <v>6893709.2012555553</v>
      </c>
      <c r="O9056" s="15">
        <f t="shared" ca="1" si="990"/>
        <v>99</v>
      </c>
      <c r="P9056" s="15" t="str">
        <f t="shared" ca="1" si="991"/>
        <v>91-180d</v>
      </c>
      <c r="Q9056" s="17">
        <f ca="1">IF(P9056="0-90d",0,IF(P9056="91-180d",INDEX(Assumptions!$F$8:$F$12,MATCH(B9056,Assumptions!$A$8:$A$12,0)),IF(P9056="181-365d",INDEX(Assumptions!$G$8:$G$12,MATCH(B9056,Assumptions!$A$8:$A$12,0)),INDEX(Assumptions!$H$8:$H$12,MATCH(B9056,Assumptions!$A$8:$A$12,0)))))</f>
        <v>0.05</v>
      </c>
      <c r="R9056" s="14">
        <f t="shared" ca="1" si="992"/>
        <v>267313.15300000005</v>
      </c>
      <c r="S9056" s="14">
        <f t="shared" ca="1" si="993"/>
        <v>5078949.9070000006</v>
      </c>
      <c r="T9056" s="11" t="s">
        <v>25</v>
      </c>
      <c r="U9056" s="18" t="s">
        <v>26</v>
      </c>
    </row>
    <row r="9057" spans="1:21" ht="15" customHeight="1" x14ac:dyDescent="0.15">
      <c r="A9057" s="10" t="s">
        <v>9105</v>
      </c>
      <c r="B9057" s="11" t="s">
        <v>31</v>
      </c>
      <c r="C9057" s="11" t="s">
        <v>32</v>
      </c>
      <c r="D9057" s="12">
        <v>45938</v>
      </c>
      <c r="E9057" s="11">
        <v>606</v>
      </c>
      <c r="F9057" s="11" t="s">
        <v>33</v>
      </c>
      <c r="G9057" s="13">
        <v>4983.1499999999996</v>
      </c>
      <c r="H9057" s="14">
        <f t="shared" si="987"/>
        <v>3019788.9</v>
      </c>
      <c r="I9057" s="14">
        <f>IF(F9057="GHS",H9057,H9057*Assumptions!$B$4)</f>
        <v>3019788.9</v>
      </c>
      <c r="J9057" s="15" t="str">
        <f>INDEX(Assumptions!$B$8:$B$12,MATCH(B9057,Assumptions!$A$8:$A$12,0))</f>
        <v>Weighted Average</v>
      </c>
      <c r="K9057" s="16">
        <f>G9057/(1-INDEX(Assumptions!$D$8:$D$12,MATCH(B9057,Assumptions!$A$8:$A$12,0)))</f>
        <v>6921.0416666666661</v>
      </c>
      <c r="L9057" s="16">
        <f t="shared" si="988"/>
        <v>149.49449999999999</v>
      </c>
      <c r="M9057" s="16">
        <f t="shared" si="989"/>
        <v>346.05208333333331</v>
      </c>
      <c r="N9057" s="14">
        <f>E9057*(K9057-L9057-M9057)*IF(F9057="GHS",1,Assumptions!$B$4)</f>
        <v>3893850.0205000001</v>
      </c>
      <c r="O9057" s="15">
        <f t="shared" ca="1" si="990"/>
        <v>348</v>
      </c>
      <c r="P9057" s="15" t="str">
        <f t="shared" ca="1" si="991"/>
        <v>181-365d</v>
      </c>
      <c r="Q9057" s="17">
        <f ca="1">IF(P9057="0-90d",0,IF(P9057="91-180d",INDEX(Assumptions!$F$8:$F$12,MATCH(B9057,Assumptions!$A$8:$A$12,0)),IF(P9057="181-365d",INDEX(Assumptions!$G$8:$G$12,MATCH(B9057,Assumptions!$A$8:$A$12,0)),INDEX(Assumptions!$H$8:$H$12,MATCH(B9057,Assumptions!$A$8:$A$12,0)))))</f>
        <v>0.2</v>
      </c>
      <c r="R9057" s="14">
        <f t="shared" ca="1" si="992"/>
        <v>603957.78</v>
      </c>
      <c r="S9057" s="14">
        <f t="shared" ca="1" si="993"/>
        <v>2415831.12</v>
      </c>
      <c r="T9057" s="11" t="s">
        <v>25</v>
      </c>
      <c r="U9057" s="18" t="s">
        <v>26</v>
      </c>
    </row>
    <row r="9058" spans="1:21" ht="15" customHeight="1" x14ac:dyDescent="0.15">
      <c r="A9058" s="10" t="s">
        <v>9106</v>
      </c>
      <c r="B9058" s="11" t="s">
        <v>41</v>
      </c>
      <c r="C9058" s="11" t="s">
        <v>44</v>
      </c>
      <c r="D9058" s="12">
        <v>45940</v>
      </c>
      <c r="E9058" s="11">
        <v>786</v>
      </c>
      <c r="F9058" s="11" t="s">
        <v>33</v>
      </c>
      <c r="G9058" s="13">
        <v>560.91999999999996</v>
      </c>
      <c r="H9058" s="14">
        <f t="shared" si="987"/>
        <v>440883.12</v>
      </c>
      <c r="I9058" s="14">
        <f>IF(F9058="GHS",H9058,H9058*Assumptions!$B$4)</f>
        <v>440883.12</v>
      </c>
      <c r="J9058" s="15" t="str">
        <f>INDEX(Assumptions!$B$8:$B$12,MATCH(B9058,Assumptions!$A$8:$A$12,0))</f>
        <v>Weighted Average</v>
      </c>
      <c r="K9058" s="16">
        <f>G9058/(1-INDEX(Assumptions!$D$8:$D$12,MATCH(B9058,Assumptions!$A$8:$A$12,0)))</f>
        <v>862.95384615384603</v>
      </c>
      <c r="L9058" s="16">
        <f t="shared" si="988"/>
        <v>16.827599999999997</v>
      </c>
      <c r="M9058" s="16">
        <f t="shared" si="989"/>
        <v>43.147692307692303</v>
      </c>
      <c r="N9058" s="14">
        <f>E9058*(K9058-L9058-M9058)*IF(F9058="GHS",1,Assumptions!$B$4)</f>
        <v>631141.14332307689</v>
      </c>
      <c r="O9058" s="15">
        <f t="shared" ca="1" si="990"/>
        <v>346</v>
      </c>
      <c r="P9058" s="15" t="str">
        <f t="shared" ca="1" si="991"/>
        <v>181-365d</v>
      </c>
      <c r="Q9058" s="17">
        <f ca="1">IF(P9058="0-90d",0,IF(P9058="91-180d",INDEX(Assumptions!$F$8:$F$12,MATCH(B9058,Assumptions!$A$8:$A$12,0)),IF(P9058="181-365d",INDEX(Assumptions!$G$8:$G$12,MATCH(B9058,Assumptions!$A$8:$A$12,0)),INDEX(Assumptions!$H$8:$H$12,MATCH(B9058,Assumptions!$A$8:$A$12,0)))))</f>
        <v>0.35</v>
      </c>
      <c r="R9058" s="14">
        <f t="shared" ca="1" si="992"/>
        <v>154309.09199999998</v>
      </c>
      <c r="S9058" s="14">
        <f t="shared" ca="1" si="993"/>
        <v>286574.02800000005</v>
      </c>
      <c r="T9058" s="11" t="s">
        <v>25</v>
      </c>
      <c r="U9058" s="18" t="s">
        <v>26</v>
      </c>
    </row>
    <row r="9059" spans="1:21" ht="15" customHeight="1" x14ac:dyDescent="0.15">
      <c r="A9059" s="10" t="s">
        <v>9107</v>
      </c>
      <c r="B9059" s="11" t="s">
        <v>41</v>
      </c>
      <c r="C9059" s="11" t="s">
        <v>42</v>
      </c>
      <c r="D9059" s="12">
        <v>45980</v>
      </c>
      <c r="E9059" s="11">
        <v>2538</v>
      </c>
      <c r="F9059" s="11" t="s">
        <v>33</v>
      </c>
      <c r="G9059" s="13">
        <v>621.59</v>
      </c>
      <c r="H9059" s="14">
        <f t="shared" si="987"/>
        <v>1577595.4200000002</v>
      </c>
      <c r="I9059" s="14">
        <f>IF(F9059="GHS",H9059,H9059*Assumptions!$B$4)</f>
        <v>1577595.4200000002</v>
      </c>
      <c r="J9059" s="15" t="str">
        <f>INDEX(Assumptions!$B$8:$B$12,MATCH(B9059,Assumptions!$A$8:$A$12,0))</f>
        <v>Weighted Average</v>
      </c>
      <c r="K9059" s="16">
        <f>G9059/(1-INDEX(Assumptions!$D$8:$D$12,MATCH(B9059,Assumptions!$A$8:$A$12,0)))</f>
        <v>956.29230769230776</v>
      </c>
      <c r="L9059" s="16">
        <f t="shared" si="988"/>
        <v>18.6477</v>
      </c>
      <c r="M9059" s="16">
        <f t="shared" si="989"/>
        <v>47.814615384615394</v>
      </c>
      <c r="N9059" s="14">
        <f>E9059*(K9059-L9059-M9059)*IF(F9059="GHS",1,Assumptions!$B$4)</f>
        <v>2258388.5204769233</v>
      </c>
      <c r="O9059" s="15">
        <f t="shared" ca="1" si="990"/>
        <v>306</v>
      </c>
      <c r="P9059" s="15" t="str">
        <f t="shared" ca="1" si="991"/>
        <v>181-365d</v>
      </c>
      <c r="Q9059" s="17">
        <f ca="1">IF(P9059="0-90d",0,IF(P9059="91-180d",INDEX(Assumptions!$F$8:$F$12,MATCH(B9059,Assumptions!$A$8:$A$12,0)),IF(P9059="181-365d",INDEX(Assumptions!$G$8:$G$12,MATCH(B9059,Assumptions!$A$8:$A$12,0)),INDEX(Assumptions!$H$8:$H$12,MATCH(B9059,Assumptions!$A$8:$A$12,0)))))</f>
        <v>0.35</v>
      </c>
      <c r="R9059" s="14">
        <f t="shared" ca="1" si="992"/>
        <v>552158.397</v>
      </c>
      <c r="S9059" s="14">
        <f t="shared" ca="1" si="993"/>
        <v>1025437.0230000002</v>
      </c>
      <c r="T9059" s="11" t="s">
        <v>25</v>
      </c>
      <c r="U9059" s="18" t="s">
        <v>26</v>
      </c>
    </row>
    <row r="9060" spans="1:21" ht="15" customHeight="1" x14ac:dyDescent="0.15">
      <c r="A9060" s="10" t="s">
        <v>9108</v>
      </c>
      <c r="B9060" s="11" t="s">
        <v>22</v>
      </c>
      <c r="C9060" s="11" t="s">
        <v>23</v>
      </c>
      <c r="D9060" s="12">
        <v>45932</v>
      </c>
      <c r="E9060" s="11">
        <v>199</v>
      </c>
      <c r="F9060" s="11" t="s">
        <v>24</v>
      </c>
      <c r="G9060" s="13">
        <v>30439.13</v>
      </c>
      <c r="H9060" s="14">
        <f t="shared" si="987"/>
        <v>6057386.8700000001</v>
      </c>
      <c r="I9060" s="14">
        <f>IF(F9060="GHS",H9060,H9060*Assumptions!$B$4)</f>
        <v>65419778.196000002</v>
      </c>
      <c r="J9060" s="15" t="str">
        <f>INDEX(Assumptions!$B$8:$B$12,MATCH(B9060,Assumptions!$A$8:$A$12,0))</f>
        <v>FIFO</v>
      </c>
      <c r="K9060" s="16">
        <f>G9060/(1-INDEX(Assumptions!$D$8:$D$12,MATCH(B9060,Assumptions!$A$8:$A$12,0)))</f>
        <v>37120.890243902439</v>
      </c>
      <c r="L9060" s="16">
        <f t="shared" si="988"/>
        <v>913.1739</v>
      </c>
      <c r="M9060" s="16">
        <f t="shared" si="989"/>
        <v>1856.044512195122</v>
      </c>
      <c r="N9060" s="14">
        <f>E9060*(K9060-L9060-M9060)*IF(F9060="GHS",1,Assumptions!$B$4)</f>
        <v>73828613.10070537</v>
      </c>
      <c r="O9060" s="15">
        <f t="shared" ca="1" si="990"/>
        <v>354</v>
      </c>
      <c r="P9060" s="15" t="str">
        <f t="shared" ca="1" si="991"/>
        <v>181-365d</v>
      </c>
      <c r="Q9060" s="17">
        <f ca="1">IF(P9060="0-90d",0,IF(P9060="91-180d",INDEX(Assumptions!$F$8:$F$12,MATCH(B9060,Assumptions!$A$8:$A$12,0)),IF(P9060="181-365d",INDEX(Assumptions!$G$8:$G$12,MATCH(B9060,Assumptions!$A$8:$A$12,0)),INDEX(Assumptions!$H$8:$H$12,MATCH(B9060,Assumptions!$A$8:$A$12,0)))))</f>
        <v>0.15</v>
      </c>
      <c r="R9060" s="14">
        <f t="shared" ca="1" si="992"/>
        <v>9812966.7293999996</v>
      </c>
      <c r="S9060" s="14">
        <f t="shared" ca="1" si="993"/>
        <v>55606811.466600001</v>
      </c>
      <c r="T9060" s="11" t="s">
        <v>25</v>
      </c>
      <c r="U9060" s="18" t="s">
        <v>26</v>
      </c>
    </row>
    <row r="9061" spans="1:21" ht="15" customHeight="1" x14ac:dyDescent="0.15">
      <c r="A9061" s="10" t="s">
        <v>9109</v>
      </c>
      <c r="B9061" s="11" t="s">
        <v>22</v>
      </c>
      <c r="C9061" s="11" t="s">
        <v>81</v>
      </c>
      <c r="D9061" s="12">
        <v>45731</v>
      </c>
      <c r="E9061" s="11">
        <v>1896</v>
      </c>
      <c r="F9061" s="11" t="s">
        <v>24</v>
      </c>
      <c r="G9061" s="13">
        <v>24342.57</v>
      </c>
      <c r="H9061" s="14">
        <f t="shared" si="987"/>
        <v>46153512.719999999</v>
      </c>
      <c r="I9061" s="14">
        <f>IF(F9061="GHS",H9061,H9061*Assumptions!$B$4)</f>
        <v>498457937.37600005</v>
      </c>
      <c r="J9061" s="15" t="str">
        <f>INDEX(Assumptions!$B$8:$B$12,MATCH(B9061,Assumptions!$A$8:$A$12,0))</f>
        <v>FIFO</v>
      </c>
      <c r="K9061" s="16">
        <f>G9061/(1-INDEX(Assumptions!$D$8:$D$12,MATCH(B9061,Assumptions!$A$8:$A$12,0)))</f>
        <v>29686.060975609755</v>
      </c>
      <c r="L9061" s="16">
        <f t="shared" si="988"/>
        <v>730.27710000000002</v>
      </c>
      <c r="M9061" s="16">
        <f t="shared" si="989"/>
        <v>1484.3030487804879</v>
      </c>
      <c r="N9061" s="14">
        <f>E9061*(K9061-L9061-M9061)*IF(F9061="GHS",1,Assumptions!$B$4)</f>
        <v>562528018.59481764</v>
      </c>
      <c r="O9061" s="15">
        <f t="shared" ca="1" si="990"/>
        <v>555</v>
      </c>
      <c r="P9061" s="15" t="str">
        <f t="shared" ca="1" si="991"/>
        <v>365d+</v>
      </c>
      <c r="Q9061" s="17">
        <f ca="1">IF(P9061="0-90d",0,IF(P9061="91-180d",INDEX(Assumptions!$F$8:$F$12,MATCH(B9061,Assumptions!$A$8:$A$12,0)),IF(P9061="181-365d",INDEX(Assumptions!$G$8:$G$12,MATCH(B9061,Assumptions!$A$8:$A$12,0)),INDEX(Assumptions!$H$8:$H$12,MATCH(B9061,Assumptions!$A$8:$A$12,0)))))</f>
        <v>0.5</v>
      </c>
      <c r="R9061" s="14">
        <f t="shared" ca="1" si="992"/>
        <v>249228968.68800002</v>
      </c>
      <c r="S9061" s="14">
        <f t="shared" ca="1" si="993"/>
        <v>249228968.68800002</v>
      </c>
      <c r="T9061" s="11" t="s">
        <v>50</v>
      </c>
      <c r="U9061" s="18" t="s">
        <v>26</v>
      </c>
    </row>
    <row r="9062" spans="1:21" ht="15" customHeight="1" x14ac:dyDescent="0.15">
      <c r="A9062" s="10" t="s">
        <v>9110</v>
      </c>
      <c r="B9062" s="11" t="s">
        <v>41</v>
      </c>
      <c r="C9062" s="11" t="s">
        <v>44</v>
      </c>
      <c r="D9062" s="12">
        <v>45959</v>
      </c>
      <c r="E9062" s="11">
        <v>864</v>
      </c>
      <c r="F9062" s="11" t="s">
        <v>33</v>
      </c>
      <c r="G9062" s="13">
        <v>515.34</v>
      </c>
      <c r="H9062" s="14">
        <f t="shared" si="987"/>
        <v>445253.76</v>
      </c>
      <c r="I9062" s="14">
        <f>IF(F9062="GHS",H9062,H9062*Assumptions!$B$4)</f>
        <v>445253.76</v>
      </c>
      <c r="J9062" s="15" t="str">
        <f>INDEX(Assumptions!$B$8:$B$12,MATCH(B9062,Assumptions!$A$8:$A$12,0))</f>
        <v>Weighted Average</v>
      </c>
      <c r="K9062" s="16">
        <f>G9062/(1-INDEX(Assumptions!$D$8:$D$12,MATCH(B9062,Assumptions!$A$8:$A$12,0)))</f>
        <v>792.83076923076931</v>
      </c>
      <c r="L9062" s="16">
        <f t="shared" si="988"/>
        <v>15.4602</v>
      </c>
      <c r="M9062" s="16">
        <f t="shared" si="989"/>
        <v>39.641538461538467</v>
      </c>
      <c r="N9062" s="14">
        <f>E9062*(K9062-L9062-M9062)*IF(F9062="GHS",1,Assumptions!$B$4)</f>
        <v>637397.88258461538</v>
      </c>
      <c r="O9062" s="15">
        <f t="shared" ca="1" si="990"/>
        <v>327</v>
      </c>
      <c r="P9062" s="15" t="str">
        <f t="shared" ca="1" si="991"/>
        <v>181-365d</v>
      </c>
      <c r="Q9062" s="17">
        <f ca="1">IF(P9062="0-90d",0,IF(P9062="91-180d",INDEX(Assumptions!$F$8:$F$12,MATCH(B9062,Assumptions!$A$8:$A$12,0)),IF(P9062="181-365d",INDEX(Assumptions!$G$8:$G$12,MATCH(B9062,Assumptions!$A$8:$A$12,0)),INDEX(Assumptions!$H$8:$H$12,MATCH(B9062,Assumptions!$A$8:$A$12,0)))))</f>
        <v>0.35</v>
      </c>
      <c r="R9062" s="14">
        <f t="shared" ca="1" si="992"/>
        <v>155838.81599999999</v>
      </c>
      <c r="S9062" s="14">
        <f t="shared" ca="1" si="993"/>
        <v>289414.94400000002</v>
      </c>
      <c r="T9062" s="11" t="s">
        <v>25</v>
      </c>
      <c r="U9062" s="18" t="s">
        <v>26</v>
      </c>
    </row>
    <row r="9063" spans="1:21" ht="15" customHeight="1" x14ac:dyDescent="0.15">
      <c r="A9063" s="10" t="s">
        <v>9111</v>
      </c>
      <c r="B9063" s="11" t="s">
        <v>41</v>
      </c>
      <c r="C9063" s="11" t="s">
        <v>42</v>
      </c>
      <c r="D9063" s="12">
        <v>45980</v>
      </c>
      <c r="E9063" s="11">
        <v>1511</v>
      </c>
      <c r="F9063" s="11" t="s">
        <v>33</v>
      </c>
      <c r="G9063" s="13">
        <v>601.04999999999995</v>
      </c>
      <c r="H9063" s="14">
        <f t="shared" si="987"/>
        <v>908186.54999999993</v>
      </c>
      <c r="I9063" s="14">
        <f>IF(F9063="GHS",H9063,H9063*Assumptions!$B$4)</f>
        <v>908186.54999999993</v>
      </c>
      <c r="J9063" s="15" t="str">
        <f>INDEX(Assumptions!$B$8:$B$12,MATCH(B9063,Assumptions!$A$8:$A$12,0))</f>
        <v>Weighted Average</v>
      </c>
      <c r="K9063" s="16">
        <f>G9063/(1-INDEX(Assumptions!$D$8:$D$12,MATCH(B9063,Assumptions!$A$8:$A$12,0)))</f>
        <v>924.69230769230762</v>
      </c>
      <c r="L9063" s="16">
        <f t="shared" si="988"/>
        <v>18.031499999999998</v>
      </c>
      <c r="M9063" s="16">
        <f t="shared" si="989"/>
        <v>46.234615384615381</v>
      </c>
      <c r="N9063" s="14">
        <f>E9063*(K9063-L9063-M9063)*IF(F9063="GHS",1,Assumptions!$B$4)</f>
        <v>1300103.9765769229</v>
      </c>
      <c r="O9063" s="15">
        <f t="shared" ca="1" si="990"/>
        <v>306</v>
      </c>
      <c r="P9063" s="15" t="str">
        <f t="shared" ca="1" si="991"/>
        <v>181-365d</v>
      </c>
      <c r="Q9063" s="17">
        <f ca="1">IF(P9063="0-90d",0,IF(P9063="91-180d",INDEX(Assumptions!$F$8:$F$12,MATCH(B9063,Assumptions!$A$8:$A$12,0)),IF(P9063="181-365d",INDEX(Assumptions!$G$8:$G$12,MATCH(B9063,Assumptions!$A$8:$A$12,0)),INDEX(Assumptions!$H$8:$H$12,MATCH(B9063,Assumptions!$A$8:$A$12,0)))))</f>
        <v>0.35</v>
      </c>
      <c r="R9063" s="14">
        <f t="shared" ca="1" si="992"/>
        <v>317865.29249999998</v>
      </c>
      <c r="S9063" s="14">
        <f t="shared" ca="1" si="993"/>
        <v>590321.25749999995</v>
      </c>
      <c r="T9063" s="11" t="s">
        <v>25</v>
      </c>
      <c r="U9063" s="18" t="s">
        <v>26</v>
      </c>
    </row>
    <row r="9064" spans="1:21" ht="15" customHeight="1" x14ac:dyDescent="0.15">
      <c r="A9064" s="10" t="s">
        <v>9112</v>
      </c>
      <c r="B9064" s="11" t="s">
        <v>31</v>
      </c>
      <c r="C9064" s="11" t="s">
        <v>32</v>
      </c>
      <c r="D9064" s="12">
        <v>46157</v>
      </c>
      <c r="E9064" s="11">
        <v>2846</v>
      </c>
      <c r="F9064" s="11" t="s">
        <v>33</v>
      </c>
      <c r="G9064" s="13">
        <v>4327.05</v>
      </c>
      <c r="H9064" s="14">
        <f t="shared" si="987"/>
        <v>12314784.300000001</v>
      </c>
      <c r="I9064" s="14">
        <f>IF(F9064="GHS",H9064,H9064*Assumptions!$B$4)</f>
        <v>12314784.300000001</v>
      </c>
      <c r="J9064" s="15" t="str">
        <f>INDEX(Assumptions!$B$8:$B$12,MATCH(B9064,Assumptions!$A$8:$A$12,0))</f>
        <v>Weighted Average</v>
      </c>
      <c r="K9064" s="16">
        <f>G9064/(1-INDEX(Assumptions!$D$8:$D$12,MATCH(B9064,Assumptions!$A$8:$A$12,0)))</f>
        <v>6009.791666666667</v>
      </c>
      <c r="L9064" s="16">
        <f t="shared" si="988"/>
        <v>129.8115</v>
      </c>
      <c r="M9064" s="16">
        <f t="shared" si="989"/>
        <v>300.48958333333337</v>
      </c>
      <c r="N9064" s="14">
        <f>E9064*(K9064-L9064-M9064)*IF(F9064="GHS",1,Assumptions!$B$4)</f>
        <v>15879230.200166669</v>
      </c>
      <c r="O9064" s="15">
        <f t="shared" ca="1" si="990"/>
        <v>129</v>
      </c>
      <c r="P9064" s="15" t="str">
        <f t="shared" ca="1" si="991"/>
        <v>91-180d</v>
      </c>
      <c r="Q9064" s="17">
        <f ca="1">IF(P9064="0-90d",0,IF(P9064="91-180d",INDEX(Assumptions!$F$8:$F$12,MATCH(B9064,Assumptions!$A$8:$A$12,0)),IF(P9064="181-365d",INDEX(Assumptions!$G$8:$G$12,MATCH(B9064,Assumptions!$A$8:$A$12,0)),INDEX(Assumptions!$H$8:$H$12,MATCH(B9064,Assumptions!$A$8:$A$12,0)))))</f>
        <v>0.05</v>
      </c>
      <c r="R9064" s="14">
        <f t="shared" ca="1" si="992"/>
        <v>615739.21500000008</v>
      </c>
      <c r="S9064" s="14">
        <f t="shared" ca="1" si="993"/>
        <v>11699045.085000001</v>
      </c>
      <c r="T9064" s="11" t="s">
        <v>25</v>
      </c>
      <c r="U9064" s="18" t="s">
        <v>26</v>
      </c>
    </row>
    <row r="9065" spans="1:21" ht="15" customHeight="1" x14ac:dyDescent="0.15">
      <c r="A9065" s="10" t="s">
        <v>9113</v>
      </c>
      <c r="B9065" s="11" t="s">
        <v>31</v>
      </c>
      <c r="C9065" s="11" t="s">
        <v>76</v>
      </c>
      <c r="D9065" s="12">
        <v>45812</v>
      </c>
      <c r="E9065" s="11">
        <v>4080</v>
      </c>
      <c r="F9065" s="11" t="s">
        <v>33</v>
      </c>
      <c r="G9065" s="13">
        <v>2578.96</v>
      </c>
      <c r="H9065" s="14">
        <f t="shared" si="987"/>
        <v>10522156.800000001</v>
      </c>
      <c r="I9065" s="14">
        <f>IF(F9065="GHS",H9065,H9065*Assumptions!$B$4)</f>
        <v>10522156.800000001</v>
      </c>
      <c r="J9065" s="15" t="str">
        <f>INDEX(Assumptions!$B$8:$B$12,MATCH(B9065,Assumptions!$A$8:$A$12,0))</f>
        <v>Weighted Average</v>
      </c>
      <c r="K9065" s="16">
        <f>G9065/(1-INDEX(Assumptions!$D$8:$D$12,MATCH(B9065,Assumptions!$A$8:$A$12,0)))</f>
        <v>3581.8888888888891</v>
      </c>
      <c r="L9065" s="16">
        <f t="shared" si="988"/>
        <v>77.368799999999993</v>
      </c>
      <c r="M9065" s="16">
        <f t="shared" si="989"/>
        <v>179.09444444444446</v>
      </c>
      <c r="N9065" s="14">
        <f>E9065*(K9065-L9065-M9065)*IF(F9065="GHS",1,Assumptions!$B$4)</f>
        <v>13567736.629333334</v>
      </c>
      <c r="O9065" s="15">
        <f t="shared" ca="1" si="990"/>
        <v>474</v>
      </c>
      <c r="P9065" s="15" t="str">
        <f t="shared" ca="1" si="991"/>
        <v>365d+</v>
      </c>
      <c r="Q9065" s="17">
        <f ca="1">IF(P9065="0-90d",0,IF(P9065="91-180d",INDEX(Assumptions!$F$8:$F$12,MATCH(B9065,Assumptions!$A$8:$A$12,0)),IF(P9065="181-365d",INDEX(Assumptions!$G$8:$G$12,MATCH(B9065,Assumptions!$A$8:$A$12,0)),INDEX(Assumptions!$H$8:$H$12,MATCH(B9065,Assumptions!$A$8:$A$12,0)))))</f>
        <v>0.6</v>
      </c>
      <c r="R9065" s="14">
        <f t="shared" ca="1" si="992"/>
        <v>6313294.0800000001</v>
      </c>
      <c r="S9065" s="14">
        <f t="shared" ca="1" si="993"/>
        <v>4208862.7200000007</v>
      </c>
      <c r="T9065" s="11" t="s">
        <v>25</v>
      </c>
      <c r="U9065" s="18" t="s">
        <v>26</v>
      </c>
    </row>
    <row r="9066" spans="1:21" ht="15" customHeight="1" x14ac:dyDescent="0.15">
      <c r="A9066" s="10" t="s">
        <v>9114</v>
      </c>
      <c r="B9066" s="11" t="s">
        <v>41</v>
      </c>
      <c r="C9066" s="11" t="s">
        <v>49</v>
      </c>
      <c r="D9066" s="12">
        <v>46192</v>
      </c>
      <c r="E9066" s="11">
        <v>984</v>
      </c>
      <c r="F9066" s="11" t="s">
        <v>33</v>
      </c>
      <c r="G9066" s="13">
        <v>342.71</v>
      </c>
      <c r="H9066" s="14">
        <f t="shared" si="987"/>
        <v>337226.63999999996</v>
      </c>
      <c r="I9066" s="14">
        <f>IF(F9066="GHS",H9066,H9066*Assumptions!$B$4)</f>
        <v>337226.63999999996</v>
      </c>
      <c r="J9066" s="15" t="str">
        <f>INDEX(Assumptions!$B$8:$B$12,MATCH(B9066,Assumptions!$A$8:$A$12,0))</f>
        <v>Weighted Average</v>
      </c>
      <c r="K9066" s="16">
        <f>G9066/(1-INDEX(Assumptions!$D$8:$D$12,MATCH(B9066,Assumptions!$A$8:$A$12,0)))</f>
        <v>527.24615384615379</v>
      </c>
      <c r="L9066" s="16">
        <f t="shared" si="988"/>
        <v>10.2813</v>
      </c>
      <c r="M9066" s="16">
        <f t="shared" si="989"/>
        <v>26.362307692307692</v>
      </c>
      <c r="N9066" s="14">
        <f>E9066*(K9066-L9066-M9066)*IF(F9066="GHS",1,Assumptions!$B$4)</f>
        <v>482752.90541538456</v>
      </c>
      <c r="O9066" s="15">
        <f t="shared" ca="1" si="990"/>
        <v>94</v>
      </c>
      <c r="P9066" s="15" t="str">
        <f t="shared" ca="1" si="991"/>
        <v>91-180d</v>
      </c>
      <c r="Q9066" s="17">
        <f ca="1">IF(P9066="0-90d",0,IF(P9066="91-180d",INDEX(Assumptions!$F$8:$F$12,MATCH(B9066,Assumptions!$A$8:$A$12,0)),IF(P9066="181-365d",INDEX(Assumptions!$G$8:$G$12,MATCH(B9066,Assumptions!$A$8:$A$12,0)),INDEX(Assumptions!$H$8:$H$12,MATCH(B9066,Assumptions!$A$8:$A$12,0)))))</f>
        <v>0.1</v>
      </c>
      <c r="R9066" s="14">
        <f t="shared" ca="1" si="992"/>
        <v>33722.663999999997</v>
      </c>
      <c r="S9066" s="14">
        <f t="shared" ca="1" si="993"/>
        <v>303503.97599999997</v>
      </c>
      <c r="T9066" s="11" t="s">
        <v>25</v>
      </c>
      <c r="U9066" s="18" t="s">
        <v>26</v>
      </c>
    </row>
    <row r="9067" spans="1:21" ht="15" customHeight="1" x14ac:dyDescent="0.15">
      <c r="A9067" s="10" t="s">
        <v>9115</v>
      </c>
      <c r="B9067" s="11" t="s">
        <v>28</v>
      </c>
      <c r="C9067" s="11" t="s">
        <v>29</v>
      </c>
      <c r="D9067" s="12">
        <v>45840</v>
      </c>
      <c r="E9067" s="11">
        <v>4069</v>
      </c>
      <c r="F9067" s="11" t="s">
        <v>24</v>
      </c>
      <c r="G9067" s="13">
        <v>4269.1499999999996</v>
      </c>
      <c r="H9067" s="14">
        <f t="shared" si="987"/>
        <v>17371171.349999998</v>
      </c>
      <c r="I9067" s="14">
        <f>IF(F9067="GHS",H9067,H9067*Assumptions!$B$4)</f>
        <v>187608650.57999998</v>
      </c>
      <c r="J9067" s="15" t="str">
        <f>INDEX(Assumptions!$B$8:$B$12,MATCH(B9067,Assumptions!$A$8:$A$12,0))</f>
        <v>Fair Value Less Costs to Sell</v>
      </c>
      <c r="K9067" s="16">
        <f>G9067/(1-INDEX(Assumptions!$D$8:$D$12,MATCH(B9067,Assumptions!$A$8:$A$12,0)))</f>
        <v>4851.306818181818</v>
      </c>
      <c r="L9067" s="16">
        <f t="shared" si="988"/>
        <v>128.07449999999997</v>
      </c>
      <c r="M9067" s="16">
        <f t="shared" si="989"/>
        <v>242.56534090909091</v>
      </c>
      <c r="N9067" s="14">
        <f>E9067*(K9067-L9067-M9067)*IF(F9067="GHS",1,Assumptions!$B$4)</f>
        <v>196903806.44964549</v>
      </c>
      <c r="O9067" s="15">
        <f t="shared" ca="1" si="990"/>
        <v>446</v>
      </c>
      <c r="P9067" s="15" t="str">
        <f t="shared" ca="1" si="991"/>
        <v>365d+</v>
      </c>
      <c r="Q9067" s="17">
        <f ca="1">IF(P9067="0-90d",0,IF(P9067="91-180d",INDEX(Assumptions!$F$8:$F$12,MATCH(B9067,Assumptions!$A$8:$A$12,0)),IF(P9067="181-365d",INDEX(Assumptions!$G$8:$G$12,MATCH(B9067,Assumptions!$A$8:$A$12,0)),INDEX(Assumptions!$H$8:$H$12,MATCH(B9067,Assumptions!$A$8:$A$12,0)))))</f>
        <v>0.4</v>
      </c>
      <c r="R9067" s="14">
        <f t="shared" ca="1" si="992"/>
        <v>75043460.231999993</v>
      </c>
      <c r="S9067" s="14">
        <f t="shared" ca="1" si="993"/>
        <v>112565190.34799999</v>
      </c>
      <c r="T9067" s="11" t="s">
        <v>25</v>
      </c>
      <c r="U9067" s="18" t="s">
        <v>26</v>
      </c>
    </row>
    <row r="9068" spans="1:21" ht="15" customHeight="1" x14ac:dyDescent="0.15">
      <c r="A9068" s="10" t="s">
        <v>9116</v>
      </c>
      <c r="B9068" s="11" t="s">
        <v>31</v>
      </c>
      <c r="C9068" s="11" t="s">
        <v>63</v>
      </c>
      <c r="D9068" s="12">
        <v>45792</v>
      </c>
      <c r="E9068" s="11">
        <v>4205</v>
      </c>
      <c r="F9068" s="11" t="s">
        <v>33</v>
      </c>
      <c r="G9068" s="13">
        <v>2141.5700000000002</v>
      </c>
      <c r="H9068" s="14">
        <f t="shared" si="987"/>
        <v>9005301.8500000015</v>
      </c>
      <c r="I9068" s="14">
        <f>IF(F9068="GHS",H9068,H9068*Assumptions!$B$4)</f>
        <v>9005301.8500000015</v>
      </c>
      <c r="J9068" s="15" t="str">
        <f>INDEX(Assumptions!$B$8:$B$12,MATCH(B9068,Assumptions!$A$8:$A$12,0))</f>
        <v>Weighted Average</v>
      </c>
      <c r="K9068" s="16">
        <f>G9068/(1-INDEX(Assumptions!$D$8:$D$12,MATCH(B9068,Assumptions!$A$8:$A$12,0)))</f>
        <v>2974.4027777777783</v>
      </c>
      <c r="L9068" s="16">
        <f t="shared" si="988"/>
        <v>64.247100000000003</v>
      </c>
      <c r="M9068" s="16">
        <f t="shared" si="989"/>
        <v>148.72013888888893</v>
      </c>
      <c r="N9068" s="14">
        <f>E9068*(K9068-L9068-M9068)*IF(F9068="GHS",1,Assumptions!$B$4)</f>
        <v>11611836.441027779</v>
      </c>
      <c r="O9068" s="15">
        <f t="shared" ca="1" si="990"/>
        <v>494</v>
      </c>
      <c r="P9068" s="15" t="str">
        <f t="shared" ca="1" si="991"/>
        <v>365d+</v>
      </c>
      <c r="Q9068" s="17">
        <f ca="1">IF(P9068="0-90d",0,IF(P9068="91-180d",INDEX(Assumptions!$F$8:$F$12,MATCH(B9068,Assumptions!$A$8:$A$12,0)),IF(P9068="181-365d",INDEX(Assumptions!$G$8:$G$12,MATCH(B9068,Assumptions!$A$8:$A$12,0)),INDEX(Assumptions!$H$8:$H$12,MATCH(B9068,Assumptions!$A$8:$A$12,0)))))</f>
        <v>0.6</v>
      </c>
      <c r="R9068" s="14">
        <f t="shared" ca="1" si="992"/>
        <v>5403181.1100000003</v>
      </c>
      <c r="S9068" s="14">
        <f t="shared" si="993"/>
        <v>0</v>
      </c>
      <c r="T9068" s="11" t="s">
        <v>39</v>
      </c>
      <c r="U9068" s="18" t="s">
        <v>26</v>
      </c>
    </row>
    <row r="9069" spans="1:21" ht="15" customHeight="1" x14ac:dyDescent="0.15">
      <c r="A9069" s="10" t="s">
        <v>9117</v>
      </c>
      <c r="B9069" s="11" t="s">
        <v>28</v>
      </c>
      <c r="C9069" s="11" t="s">
        <v>38</v>
      </c>
      <c r="D9069" s="12">
        <v>46081</v>
      </c>
      <c r="E9069" s="11">
        <v>4178</v>
      </c>
      <c r="F9069" s="11" t="s">
        <v>24</v>
      </c>
      <c r="G9069" s="13">
        <v>15749.6</v>
      </c>
      <c r="H9069" s="14">
        <f t="shared" si="987"/>
        <v>65801828.800000004</v>
      </c>
      <c r="I9069" s="14">
        <f>IF(F9069="GHS",H9069,H9069*Assumptions!$B$4)</f>
        <v>710659751.04000008</v>
      </c>
      <c r="J9069" s="15" t="str">
        <f>INDEX(Assumptions!$B$8:$B$12,MATCH(B9069,Assumptions!$A$8:$A$12,0))</f>
        <v>Fair Value Less Costs to Sell</v>
      </c>
      <c r="K9069" s="16">
        <f>G9069/(1-INDEX(Assumptions!$D$8:$D$12,MATCH(B9069,Assumptions!$A$8:$A$12,0)))</f>
        <v>17897.272727272728</v>
      </c>
      <c r="L9069" s="16">
        <f t="shared" si="988"/>
        <v>472.488</v>
      </c>
      <c r="M9069" s="16">
        <f t="shared" si="989"/>
        <v>894.86363636363649</v>
      </c>
      <c r="N9069" s="14">
        <f>E9069*(K9069-L9069-M9069)*IF(F9069="GHS",1,Assumptions!$B$4)</f>
        <v>745869711.43243635</v>
      </c>
      <c r="O9069" s="15">
        <f t="shared" ca="1" si="990"/>
        <v>205</v>
      </c>
      <c r="P9069" s="15" t="str">
        <f t="shared" ca="1" si="991"/>
        <v>181-365d</v>
      </c>
      <c r="Q9069" s="17">
        <f ca="1">IF(P9069="0-90d",0,IF(P9069="91-180d",INDEX(Assumptions!$F$8:$F$12,MATCH(B9069,Assumptions!$A$8:$A$12,0)),IF(P9069="181-365d",INDEX(Assumptions!$G$8:$G$12,MATCH(B9069,Assumptions!$A$8:$A$12,0)),INDEX(Assumptions!$H$8:$H$12,MATCH(B9069,Assumptions!$A$8:$A$12,0)))))</f>
        <v>0.1</v>
      </c>
      <c r="R9069" s="14">
        <f t="shared" ca="1" si="992"/>
        <v>71065975.104000017</v>
      </c>
      <c r="S9069" s="14">
        <f t="shared" ca="1" si="993"/>
        <v>639593775.93600011</v>
      </c>
      <c r="T9069" s="11" t="s">
        <v>25</v>
      </c>
      <c r="U9069" s="18" t="s">
        <v>26</v>
      </c>
    </row>
    <row r="9070" spans="1:21" ht="15" customHeight="1" x14ac:dyDescent="0.15">
      <c r="A9070" s="10" t="s">
        <v>9118</v>
      </c>
      <c r="B9070" s="11" t="s">
        <v>46</v>
      </c>
      <c r="C9070" s="11" t="s">
        <v>52</v>
      </c>
      <c r="D9070" s="12">
        <v>46020</v>
      </c>
      <c r="E9070" s="11">
        <v>388</v>
      </c>
      <c r="F9070" s="11" t="s">
        <v>33</v>
      </c>
      <c r="G9070" s="13">
        <v>303728.69</v>
      </c>
      <c r="H9070" s="14">
        <f t="shared" si="987"/>
        <v>117846731.72</v>
      </c>
      <c r="I9070" s="14">
        <f>IF(F9070="GHS",H9070,H9070*Assumptions!$B$4)</f>
        <v>117846731.72</v>
      </c>
      <c r="J9070" s="15" t="str">
        <f>INDEX(Assumptions!$B$8:$B$12,MATCH(B9070,Assumptions!$A$8:$A$12,0))</f>
        <v>Specific Identification</v>
      </c>
      <c r="K9070" s="16">
        <f>G9070/(1-INDEX(Assumptions!$D$8:$D$12,MATCH(B9070,Assumptions!$A$8:$A$12,0)))</f>
        <v>389395.75641025638</v>
      </c>
      <c r="L9070" s="16">
        <f t="shared" si="988"/>
        <v>9111.8606999999993</v>
      </c>
      <c r="M9070" s="16">
        <f t="shared" si="989"/>
        <v>19469.787820512818</v>
      </c>
      <c r="N9070" s="14">
        <f>E9070*(K9070-L9070-M9070)*IF(F9070="GHS",1,Assumptions!$B$4)</f>
        <v>139995873.86122048</v>
      </c>
      <c r="O9070" s="15">
        <f t="shared" ca="1" si="990"/>
        <v>266</v>
      </c>
      <c r="P9070" s="15" t="str">
        <f t="shared" ca="1" si="991"/>
        <v>181-365d</v>
      </c>
      <c r="Q9070" s="17">
        <f ca="1">IF(P9070="0-90d",0,IF(P9070="91-180d",INDEX(Assumptions!$F$8:$F$12,MATCH(B9070,Assumptions!$A$8:$A$12,0)),IF(P9070="181-365d",INDEX(Assumptions!$G$8:$G$12,MATCH(B9070,Assumptions!$A$8:$A$12,0)),INDEX(Assumptions!$H$8:$H$12,MATCH(B9070,Assumptions!$A$8:$A$12,0)))))</f>
        <v>0.05</v>
      </c>
      <c r="R9070" s="14">
        <f t="shared" ca="1" si="992"/>
        <v>5892336.5860000001</v>
      </c>
      <c r="S9070" s="14">
        <f t="shared" ca="1" si="993"/>
        <v>111954395.134</v>
      </c>
      <c r="T9070" s="11" t="s">
        <v>25</v>
      </c>
      <c r="U9070" s="18" t="s">
        <v>36</v>
      </c>
    </row>
    <row r="9071" spans="1:21" ht="15" customHeight="1" x14ac:dyDescent="0.15">
      <c r="A9071" s="10" t="s">
        <v>9119</v>
      </c>
      <c r="B9071" s="11" t="s">
        <v>31</v>
      </c>
      <c r="C9071" s="11" t="s">
        <v>76</v>
      </c>
      <c r="D9071" s="12">
        <v>45809</v>
      </c>
      <c r="E9071" s="11">
        <v>4539</v>
      </c>
      <c r="F9071" s="11" t="s">
        <v>33</v>
      </c>
      <c r="G9071" s="13">
        <v>668.59</v>
      </c>
      <c r="H9071" s="14">
        <f t="shared" si="987"/>
        <v>3034730.0100000002</v>
      </c>
      <c r="I9071" s="14">
        <f>IF(F9071="GHS",H9071,H9071*Assumptions!$B$4)</f>
        <v>3034730.0100000002</v>
      </c>
      <c r="J9071" s="15" t="str">
        <f>INDEX(Assumptions!$B$8:$B$12,MATCH(B9071,Assumptions!$A$8:$A$12,0))</f>
        <v>Weighted Average</v>
      </c>
      <c r="K9071" s="16">
        <f>G9071/(1-INDEX(Assumptions!$D$8:$D$12,MATCH(B9071,Assumptions!$A$8:$A$12,0)))</f>
        <v>928.59722222222229</v>
      </c>
      <c r="L9071" s="16">
        <f t="shared" si="988"/>
        <v>20.057700000000001</v>
      </c>
      <c r="M9071" s="16">
        <f t="shared" si="989"/>
        <v>46.429861111111116</v>
      </c>
      <c r="N9071" s="14">
        <f>E9071*(K9071-L9071-M9071)*IF(F9071="GHS",1,Assumptions!$B$4)</f>
        <v>3913115.7517833337</v>
      </c>
      <c r="O9071" s="15">
        <f t="shared" ca="1" si="990"/>
        <v>477</v>
      </c>
      <c r="P9071" s="15" t="str">
        <f t="shared" ca="1" si="991"/>
        <v>365d+</v>
      </c>
      <c r="Q9071" s="17">
        <f ca="1">IF(P9071="0-90d",0,IF(P9071="91-180d",INDEX(Assumptions!$F$8:$F$12,MATCH(B9071,Assumptions!$A$8:$A$12,0)),IF(P9071="181-365d",INDEX(Assumptions!$G$8:$G$12,MATCH(B9071,Assumptions!$A$8:$A$12,0)),INDEX(Assumptions!$H$8:$H$12,MATCH(B9071,Assumptions!$A$8:$A$12,0)))))</f>
        <v>0.6</v>
      </c>
      <c r="R9071" s="14">
        <f t="shared" ca="1" si="992"/>
        <v>1820838.0060000001</v>
      </c>
      <c r="S9071" s="14">
        <f t="shared" ca="1" si="993"/>
        <v>1213892.0040000002</v>
      </c>
      <c r="T9071" s="11" t="s">
        <v>25</v>
      </c>
      <c r="U9071" s="18" t="s">
        <v>36</v>
      </c>
    </row>
    <row r="9072" spans="1:21" ht="15" customHeight="1" x14ac:dyDescent="0.15">
      <c r="A9072" s="10" t="s">
        <v>9120</v>
      </c>
      <c r="B9072" s="11" t="s">
        <v>46</v>
      </c>
      <c r="C9072" s="11" t="s">
        <v>119</v>
      </c>
      <c r="D9072" s="12">
        <v>46190</v>
      </c>
      <c r="E9072" s="11">
        <v>2759</v>
      </c>
      <c r="F9072" s="11" t="s">
        <v>33</v>
      </c>
      <c r="G9072" s="13">
        <v>634835.46</v>
      </c>
      <c r="H9072" s="14">
        <f t="shared" si="987"/>
        <v>1751511034.1399999</v>
      </c>
      <c r="I9072" s="14">
        <f>IF(F9072="GHS",H9072,H9072*Assumptions!$B$4)</f>
        <v>1751511034.1399999</v>
      </c>
      <c r="J9072" s="15" t="str">
        <f>INDEX(Assumptions!$B$8:$B$12,MATCH(B9072,Assumptions!$A$8:$A$12,0))</f>
        <v>Specific Identification</v>
      </c>
      <c r="K9072" s="16">
        <f>G9072/(1-INDEX(Assumptions!$D$8:$D$12,MATCH(B9072,Assumptions!$A$8:$A$12,0)))</f>
        <v>813891.61538461526</v>
      </c>
      <c r="L9072" s="16">
        <f t="shared" si="988"/>
        <v>19045.0638</v>
      </c>
      <c r="M9072" s="16">
        <f t="shared" si="989"/>
        <v>40694.580769230764</v>
      </c>
      <c r="N9072" s="14">
        <f>E9072*(K9072-L9072-M9072)*IF(F9072="GHS",1,Assumptions!$B$4)</f>
        <v>2080705287.479646</v>
      </c>
      <c r="O9072" s="15">
        <f t="shared" ca="1" si="990"/>
        <v>96</v>
      </c>
      <c r="P9072" s="15" t="str">
        <f t="shared" ca="1" si="991"/>
        <v>91-180d</v>
      </c>
      <c r="Q9072" s="17">
        <f ca="1">IF(P9072="0-90d",0,IF(P9072="91-180d",INDEX(Assumptions!$F$8:$F$12,MATCH(B9072,Assumptions!$A$8:$A$12,0)),IF(P9072="181-365d",INDEX(Assumptions!$G$8:$G$12,MATCH(B9072,Assumptions!$A$8:$A$12,0)),INDEX(Assumptions!$H$8:$H$12,MATCH(B9072,Assumptions!$A$8:$A$12,0)))))</f>
        <v>0</v>
      </c>
      <c r="R9072" s="14">
        <f t="shared" ca="1" si="992"/>
        <v>0</v>
      </c>
      <c r="S9072" s="14">
        <f t="shared" ca="1" si="993"/>
        <v>1751511034.1399999</v>
      </c>
      <c r="T9072" s="11" t="s">
        <v>25</v>
      </c>
      <c r="U9072" s="18" t="s">
        <v>26</v>
      </c>
    </row>
    <row r="9073" spans="1:21" ht="15" customHeight="1" x14ac:dyDescent="0.15">
      <c r="A9073" s="10" t="s">
        <v>9121</v>
      </c>
      <c r="B9073" s="11" t="s">
        <v>28</v>
      </c>
      <c r="C9073" s="11" t="s">
        <v>35</v>
      </c>
      <c r="D9073" s="12">
        <v>45910</v>
      </c>
      <c r="E9073" s="11">
        <v>4401</v>
      </c>
      <c r="F9073" s="11" t="s">
        <v>24</v>
      </c>
      <c r="G9073" s="13">
        <v>19824.05</v>
      </c>
      <c r="H9073" s="14">
        <f t="shared" si="987"/>
        <v>87245644.049999997</v>
      </c>
      <c r="I9073" s="14">
        <f>IF(F9073="GHS",H9073,H9073*Assumptions!$B$4)</f>
        <v>942252955.74000001</v>
      </c>
      <c r="J9073" s="15" t="str">
        <f>INDEX(Assumptions!$B$8:$B$12,MATCH(B9073,Assumptions!$A$8:$A$12,0))</f>
        <v>Fair Value Less Costs to Sell</v>
      </c>
      <c r="K9073" s="16">
        <f>G9073/(1-INDEX(Assumptions!$D$8:$D$12,MATCH(B9073,Assumptions!$A$8:$A$12,0)))</f>
        <v>22527.329545454544</v>
      </c>
      <c r="L9073" s="16">
        <f t="shared" si="988"/>
        <v>594.72149999999999</v>
      </c>
      <c r="M9073" s="16">
        <f t="shared" si="989"/>
        <v>1126.3664772727273</v>
      </c>
      <c r="N9073" s="14">
        <f>E9073*(K9073-L9073-M9073)*IF(F9073="GHS",1,Assumptions!$B$4)</f>
        <v>988937306.72893631</v>
      </c>
      <c r="O9073" s="15">
        <f t="shared" ca="1" si="990"/>
        <v>376</v>
      </c>
      <c r="P9073" s="15" t="str">
        <f t="shared" ca="1" si="991"/>
        <v>365d+</v>
      </c>
      <c r="Q9073" s="17">
        <f ca="1">IF(P9073="0-90d",0,IF(P9073="91-180d",INDEX(Assumptions!$F$8:$F$12,MATCH(B9073,Assumptions!$A$8:$A$12,0)),IF(P9073="181-365d",INDEX(Assumptions!$G$8:$G$12,MATCH(B9073,Assumptions!$A$8:$A$12,0)),INDEX(Assumptions!$H$8:$H$12,MATCH(B9073,Assumptions!$A$8:$A$12,0)))))</f>
        <v>0.4</v>
      </c>
      <c r="R9073" s="14">
        <f t="shared" ca="1" si="992"/>
        <v>376901182.296</v>
      </c>
      <c r="S9073" s="14">
        <f t="shared" si="993"/>
        <v>0</v>
      </c>
      <c r="T9073" s="11" t="s">
        <v>39</v>
      </c>
      <c r="U9073" s="18" t="s">
        <v>26</v>
      </c>
    </row>
    <row r="9074" spans="1:21" ht="15" customHeight="1" x14ac:dyDescent="0.15">
      <c r="A9074" s="10" t="s">
        <v>9122</v>
      </c>
      <c r="B9074" s="11" t="s">
        <v>28</v>
      </c>
      <c r="C9074" s="11" t="s">
        <v>55</v>
      </c>
      <c r="D9074" s="12">
        <v>46059</v>
      </c>
      <c r="E9074" s="11">
        <v>1067</v>
      </c>
      <c r="F9074" s="11" t="s">
        <v>24</v>
      </c>
      <c r="G9074" s="13">
        <v>5634.97</v>
      </c>
      <c r="H9074" s="14">
        <f t="shared" si="987"/>
        <v>6012512.9900000002</v>
      </c>
      <c r="I9074" s="14">
        <f>IF(F9074="GHS",H9074,H9074*Assumptions!$B$4)</f>
        <v>64935140.292000003</v>
      </c>
      <c r="J9074" s="15" t="str">
        <f>INDEX(Assumptions!$B$8:$B$12,MATCH(B9074,Assumptions!$A$8:$A$12,0))</f>
        <v>Fair Value Less Costs to Sell</v>
      </c>
      <c r="K9074" s="16">
        <f>G9074/(1-INDEX(Assumptions!$D$8:$D$12,MATCH(B9074,Assumptions!$A$8:$A$12,0)))</f>
        <v>6403.375</v>
      </c>
      <c r="L9074" s="16">
        <f t="shared" si="988"/>
        <v>169.04910000000001</v>
      </c>
      <c r="M9074" s="16">
        <f t="shared" si="989"/>
        <v>320.16875000000005</v>
      </c>
      <c r="N9074" s="14">
        <f>E9074*(K9074-L9074-M9074)*IF(F9074="GHS",1,Assumptions!$B$4)</f>
        <v>68152381.333740011</v>
      </c>
      <c r="O9074" s="15">
        <f t="shared" ca="1" si="990"/>
        <v>227</v>
      </c>
      <c r="P9074" s="15" t="str">
        <f t="shared" ca="1" si="991"/>
        <v>181-365d</v>
      </c>
      <c r="Q9074" s="17">
        <f ca="1">IF(P9074="0-90d",0,IF(P9074="91-180d",INDEX(Assumptions!$F$8:$F$12,MATCH(B9074,Assumptions!$A$8:$A$12,0)),IF(P9074="181-365d",INDEX(Assumptions!$G$8:$G$12,MATCH(B9074,Assumptions!$A$8:$A$12,0)),INDEX(Assumptions!$H$8:$H$12,MATCH(B9074,Assumptions!$A$8:$A$12,0)))))</f>
        <v>0.1</v>
      </c>
      <c r="R9074" s="14">
        <f t="shared" ca="1" si="992"/>
        <v>6493514.0292000007</v>
      </c>
      <c r="S9074" s="14">
        <f t="shared" ca="1" si="993"/>
        <v>58441626.262800001</v>
      </c>
      <c r="T9074" s="11" t="s">
        <v>25</v>
      </c>
      <c r="U9074" s="18" t="s">
        <v>26</v>
      </c>
    </row>
    <row r="9075" spans="1:21" ht="15" customHeight="1" x14ac:dyDescent="0.15">
      <c r="A9075" s="10" t="s">
        <v>9123</v>
      </c>
      <c r="B9075" s="11" t="s">
        <v>41</v>
      </c>
      <c r="C9075" s="11" t="s">
        <v>42</v>
      </c>
      <c r="D9075" s="12">
        <v>46024</v>
      </c>
      <c r="E9075" s="11">
        <v>2360</v>
      </c>
      <c r="F9075" s="11" t="s">
        <v>33</v>
      </c>
      <c r="G9075" s="13">
        <v>334.86</v>
      </c>
      <c r="H9075" s="14">
        <f t="shared" si="987"/>
        <v>790269.6</v>
      </c>
      <c r="I9075" s="14">
        <f>IF(F9075="GHS",H9075,H9075*Assumptions!$B$4)</f>
        <v>790269.6</v>
      </c>
      <c r="J9075" s="15" t="str">
        <f>INDEX(Assumptions!$B$8:$B$12,MATCH(B9075,Assumptions!$A$8:$A$12,0))</f>
        <v>Weighted Average</v>
      </c>
      <c r="K9075" s="16">
        <f>G9075/(1-INDEX(Assumptions!$D$8:$D$12,MATCH(B9075,Assumptions!$A$8:$A$12,0)))</f>
        <v>515.16923076923081</v>
      </c>
      <c r="L9075" s="16">
        <f t="shared" si="988"/>
        <v>10.0458</v>
      </c>
      <c r="M9075" s="16">
        <f t="shared" si="989"/>
        <v>25.758461538461543</v>
      </c>
      <c r="N9075" s="14">
        <f>E9075*(K9075-L9075-M9075)*IF(F9075="GHS",1,Assumptions!$B$4)</f>
        <v>1131301.3273846155</v>
      </c>
      <c r="O9075" s="15">
        <f t="shared" ca="1" si="990"/>
        <v>262</v>
      </c>
      <c r="P9075" s="15" t="str">
        <f t="shared" ca="1" si="991"/>
        <v>181-365d</v>
      </c>
      <c r="Q9075" s="17">
        <f ca="1">IF(P9075="0-90d",0,IF(P9075="91-180d",INDEX(Assumptions!$F$8:$F$12,MATCH(B9075,Assumptions!$A$8:$A$12,0)),IF(P9075="181-365d",INDEX(Assumptions!$G$8:$G$12,MATCH(B9075,Assumptions!$A$8:$A$12,0)),INDEX(Assumptions!$H$8:$H$12,MATCH(B9075,Assumptions!$A$8:$A$12,0)))))</f>
        <v>0.35</v>
      </c>
      <c r="R9075" s="14">
        <f t="shared" ca="1" si="992"/>
        <v>276594.36</v>
      </c>
      <c r="S9075" s="14">
        <f t="shared" ca="1" si="993"/>
        <v>513675.24</v>
      </c>
      <c r="T9075" s="11" t="s">
        <v>25</v>
      </c>
      <c r="U9075" s="18" t="s">
        <v>26</v>
      </c>
    </row>
    <row r="9076" spans="1:21" ht="15" customHeight="1" x14ac:dyDescent="0.15">
      <c r="A9076" s="10" t="s">
        <v>9124</v>
      </c>
      <c r="B9076" s="11" t="s">
        <v>31</v>
      </c>
      <c r="C9076" s="11" t="s">
        <v>32</v>
      </c>
      <c r="D9076" s="12">
        <v>45849</v>
      </c>
      <c r="E9076" s="11">
        <v>2434</v>
      </c>
      <c r="F9076" s="11" t="s">
        <v>33</v>
      </c>
      <c r="G9076" s="13">
        <v>3298.49</v>
      </c>
      <c r="H9076" s="14">
        <f t="shared" si="987"/>
        <v>8028524.6599999992</v>
      </c>
      <c r="I9076" s="14">
        <f>IF(F9076="GHS",H9076,H9076*Assumptions!$B$4)</f>
        <v>8028524.6599999992</v>
      </c>
      <c r="J9076" s="15" t="str">
        <f>INDEX(Assumptions!$B$8:$B$12,MATCH(B9076,Assumptions!$A$8:$A$12,0))</f>
        <v>Weighted Average</v>
      </c>
      <c r="K9076" s="16">
        <f>G9076/(1-INDEX(Assumptions!$D$8:$D$12,MATCH(B9076,Assumptions!$A$8:$A$12,0)))</f>
        <v>4581.2361111111113</v>
      </c>
      <c r="L9076" s="16">
        <f t="shared" si="988"/>
        <v>98.954699999999988</v>
      </c>
      <c r="M9076" s="16">
        <f t="shared" si="989"/>
        <v>229.06180555555557</v>
      </c>
      <c r="N9076" s="14">
        <f>E9076*(K9076-L9076-M9076)*IF(F9076="GHS",1,Assumptions!$B$4)</f>
        <v>10352336.519922223</v>
      </c>
      <c r="O9076" s="15">
        <f t="shared" ca="1" si="990"/>
        <v>437</v>
      </c>
      <c r="P9076" s="15" t="str">
        <f t="shared" ca="1" si="991"/>
        <v>365d+</v>
      </c>
      <c r="Q9076" s="17">
        <f ca="1">IF(P9076="0-90d",0,IF(P9076="91-180d",INDEX(Assumptions!$F$8:$F$12,MATCH(B9076,Assumptions!$A$8:$A$12,0)),IF(P9076="181-365d",INDEX(Assumptions!$G$8:$G$12,MATCH(B9076,Assumptions!$A$8:$A$12,0)),INDEX(Assumptions!$H$8:$H$12,MATCH(B9076,Assumptions!$A$8:$A$12,0)))))</f>
        <v>0.6</v>
      </c>
      <c r="R9076" s="14">
        <f t="shared" ca="1" si="992"/>
        <v>4817114.7959999992</v>
      </c>
      <c r="S9076" s="14">
        <f t="shared" ca="1" si="993"/>
        <v>3211409.8640000001</v>
      </c>
      <c r="T9076" s="11" t="s">
        <v>25</v>
      </c>
      <c r="U9076" s="18" t="s">
        <v>26</v>
      </c>
    </row>
    <row r="9077" spans="1:21" ht="15" customHeight="1" x14ac:dyDescent="0.15">
      <c r="A9077" s="10" t="s">
        <v>9125</v>
      </c>
      <c r="B9077" s="11" t="s">
        <v>41</v>
      </c>
      <c r="C9077" s="11" t="s">
        <v>49</v>
      </c>
      <c r="D9077" s="12">
        <v>45763</v>
      </c>
      <c r="E9077" s="11">
        <v>2268</v>
      </c>
      <c r="F9077" s="11" t="s">
        <v>33</v>
      </c>
      <c r="G9077" s="13">
        <v>344.17</v>
      </c>
      <c r="H9077" s="14">
        <f t="shared" si="987"/>
        <v>780577.56</v>
      </c>
      <c r="I9077" s="14">
        <f>IF(F9077="GHS",H9077,H9077*Assumptions!$B$4)</f>
        <v>780577.56</v>
      </c>
      <c r="J9077" s="15" t="str">
        <f>INDEX(Assumptions!$B$8:$B$12,MATCH(B9077,Assumptions!$A$8:$A$12,0))</f>
        <v>Weighted Average</v>
      </c>
      <c r="K9077" s="16">
        <f>G9077/(1-INDEX(Assumptions!$D$8:$D$12,MATCH(B9077,Assumptions!$A$8:$A$12,0)))</f>
        <v>529.49230769230769</v>
      </c>
      <c r="L9077" s="16">
        <f t="shared" si="988"/>
        <v>10.325100000000001</v>
      </c>
      <c r="M9077" s="16">
        <f t="shared" si="989"/>
        <v>26.474615384615387</v>
      </c>
      <c r="N9077" s="14">
        <f>E9077*(K9077-L9077-M9077)*IF(F9077="GHS",1,Assumptions!$B$4)</f>
        <v>1117426.7993538461</v>
      </c>
      <c r="O9077" s="15">
        <f t="shared" ca="1" si="990"/>
        <v>523</v>
      </c>
      <c r="P9077" s="15" t="str">
        <f t="shared" ca="1" si="991"/>
        <v>365d+</v>
      </c>
      <c r="Q9077" s="17">
        <f ca="1">IF(P9077="0-90d",0,IF(P9077="91-180d",INDEX(Assumptions!$F$8:$F$12,MATCH(B9077,Assumptions!$A$8:$A$12,0)),IF(P9077="181-365d",INDEX(Assumptions!$G$8:$G$12,MATCH(B9077,Assumptions!$A$8:$A$12,0)),INDEX(Assumptions!$H$8:$H$12,MATCH(B9077,Assumptions!$A$8:$A$12,0)))))</f>
        <v>0.8</v>
      </c>
      <c r="R9077" s="14">
        <f t="shared" ca="1" si="992"/>
        <v>624462.04800000007</v>
      </c>
      <c r="S9077" s="14">
        <f t="shared" ca="1" si="993"/>
        <v>156115.51199999999</v>
      </c>
      <c r="T9077" s="11" t="s">
        <v>25</v>
      </c>
      <c r="U9077" s="18" t="s">
        <v>26</v>
      </c>
    </row>
    <row r="9078" spans="1:21" ht="15" customHeight="1" x14ac:dyDescent="0.15">
      <c r="A9078" s="10" t="s">
        <v>9126</v>
      </c>
      <c r="B9078" s="11" t="s">
        <v>46</v>
      </c>
      <c r="C9078" s="11" t="s">
        <v>47</v>
      </c>
      <c r="D9078" s="12">
        <v>45958</v>
      </c>
      <c r="E9078" s="11">
        <v>336</v>
      </c>
      <c r="F9078" s="11" t="s">
        <v>33</v>
      </c>
      <c r="G9078" s="13">
        <v>327858.15999999997</v>
      </c>
      <c r="H9078" s="14">
        <f t="shared" si="987"/>
        <v>110160341.75999999</v>
      </c>
      <c r="I9078" s="14">
        <f>IF(F9078="GHS",H9078,H9078*Assumptions!$B$4)</f>
        <v>110160341.75999999</v>
      </c>
      <c r="J9078" s="15" t="str">
        <f>INDEX(Assumptions!$B$8:$B$12,MATCH(B9078,Assumptions!$A$8:$A$12,0))</f>
        <v>Specific Identification</v>
      </c>
      <c r="K9078" s="16">
        <f>G9078/(1-INDEX(Assumptions!$D$8:$D$12,MATCH(B9078,Assumptions!$A$8:$A$12,0)))</f>
        <v>420330.97435897432</v>
      </c>
      <c r="L9078" s="16">
        <f t="shared" si="988"/>
        <v>9835.7447999999986</v>
      </c>
      <c r="M9078" s="16">
        <f t="shared" si="989"/>
        <v>21016.548717948717</v>
      </c>
      <c r="N9078" s="14">
        <f>E9078*(K9078-L9078-M9078)*IF(F9078="GHS",1,Assumptions!$B$4)</f>
        <v>130864836.7625846</v>
      </c>
      <c r="O9078" s="15">
        <f t="shared" ca="1" si="990"/>
        <v>328</v>
      </c>
      <c r="P9078" s="15" t="str">
        <f t="shared" ca="1" si="991"/>
        <v>181-365d</v>
      </c>
      <c r="Q9078" s="17">
        <f ca="1">IF(P9078="0-90d",0,IF(P9078="91-180d",INDEX(Assumptions!$F$8:$F$12,MATCH(B9078,Assumptions!$A$8:$A$12,0)),IF(P9078="181-365d",INDEX(Assumptions!$G$8:$G$12,MATCH(B9078,Assumptions!$A$8:$A$12,0)),INDEX(Assumptions!$H$8:$H$12,MATCH(B9078,Assumptions!$A$8:$A$12,0)))))</f>
        <v>0.05</v>
      </c>
      <c r="R9078" s="14">
        <f t="shared" ca="1" si="992"/>
        <v>5508017.0879999995</v>
      </c>
      <c r="S9078" s="14">
        <f t="shared" ca="1" si="993"/>
        <v>104652324.67199999</v>
      </c>
      <c r="T9078" s="11" t="s">
        <v>25</v>
      </c>
      <c r="U9078" s="18" t="s">
        <v>36</v>
      </c>
    </row>
    <row r="9079" spans="1:21" ht="15" customHeight="1" x14ac:dyDescent="0.15">
      <c r="A9079" s="10" t="s">
        <v>9127</v>
      </c>
      <c r="B9079" s="11" t="s">
        <v>41</v>
      </c>
      <c r="C9079" s="11" t="s">
        <v>44</v>
      </c>
      <c r="D9079" s="12">
        <v>45820</v>
      </c>
      <c r="E9079" s="11">
        <v>1502</v>
      </c>
      <c r="F9079" s="11" t="s">
        <v>33</v>
      </c>
      <c r="G9079" s="13">
        <v>643.46</v>
      </c>
      <c r="H9079" s="14">
        <f t="shared" si="987"/>
        <v>966476.92</v>
      </c>
      <c r="I9079" s="14">
        <f>IF(F9079="GHS",H9079,H9079*Assumptions!$B$4)</f>
        <v>966476.92</v>
      </c>
      <c r="J9079" s="15" t="str">
        <f>INDEX(Assumptions!$B$8:$B$12,MATCH(B9079,Assumptions!$A$8:$A$12,0))</f>
        <v>Weighted Average</v>
      </c>
      <c r="K9079" s="16">
        <f>G9079/(1-INDEX(Assumptions!$D$8:$D$12,MATCH(B9079,Assumptions!$A$8:$A$12,0)))</f>
        <v>989.93846153846152</v>
      </c>
      <c r="L9079" s="16">
        <f t="shared" si="988"/>
        <v>19.303799999999999</v>
      </c>
      <c r="M9079" s="16">
        <f t="shared" si="989"/>
        <v>49.496923076923082</v>
      </c>
      <c r="N9079" s="14">
        <f>E9079*(K9079-L9079-M9079)*IF(F9079="GHS",1,Assumptions!$B$4)</f>
        <v>1383548.8831692308</v>
      </c>
      <c r="O9079" s="15">
        <f t="shared" ca="1" si="990"/>
        <v>466</v>
      </c>
      <c r="P9079" s="15" t="str">
        <f t="shared" ca="1" si="991"/>
        <v>365d+</v>
      </c>
      <c r="Q9079" s="17">
        <f ca="1">IF(P9079="0-90d",0,IF(P9079="91-180d",INDEX(Assumptions!$F$8:$F$12,MATCH(B9079,Assumptions!$A$8:$A$12,0)),IF(P9079="181-365d",INDEX(Assumptions!$G$8:$G$12,MATCH(B9079,Assumptions!$A$8:$A$12,0)),INDEX(Assumptions!$H$8:$H$12,MATCH(B9079,Assumptions!$A$8:$A$12,0)))))</f>
        <v>0.8</v>
      </c>
      <c r="R9079" s="14">
        <f t="shared" ca="1" si="992"/>
        <v>773181.53600000008</v>
      </c>
      <c r="S9079" s="14">
        <f t="shared" ca="1" si="993"/>
        <v>193295.38399999996</v>
      </c>
      <c r="T9079" s="11" t="s">
        <v>25</v>
      </c>
      <c r="U9079" s="18" t="s">
        <v>26</v>
      </c>
    </row>
    <row r="9080" spans="1:21" ht="15" customHeight="1" x14ac:dyDescent="0.15">
      <c r="A9080" s="10" t="s">
        <v>9128</v>
      </c>
      <c r="B9080" s="11" t="s">
        <v>28</v>
      </c>
      <c r="C9080" s="11" t="s">
        <v>35</v>
      </c>
      <c r="D9080" s="12">
        <v>45966</v>
      </c>
      <c r="E9080" s="11">
        <v>112</v>
      </c>
      <c r="F9080" s="11" t="s">
        <v>24</v>
      </c>
      <c r="G9080" s="13">
        <v>5987.87</v>
      </c>
      <c r="H9080" s="14">
        <f t="shared" si="987"/>
        <v>670641.43999999994</v>
      </c>
      <c r="I9080" s="14">
        <f>IF(F9080="GHS",H9080,H9080*Assumptions!$B$4)</f>
        <v>7242927.5520000001</v>
      </c>
      <c r="J9080" s="15" t="str">
        <f>INDEX(Assumptions!$B$8:$B$12,MATCH(B9080,Assumptions!$A$8:$A$12,0))</f>
        <v>Fair Value Less Costs to Sell</v>
      </c>
      <c r="K9080" s="16">
        <f>G9080/(1-INDEX(Assumptions!$D$8:$D$12,MATCH(B9080,Assumptions!$A$8:$A$12,0)))</f>
        <v>6804.397727272727</v>
      </c>
      <c r="L9080" s="16">
        <f t="shared" si="988"/>
        <v>179.6361</v>
      </c>
      <c r="M9080" s="16">
        <f t="shared" si="989"/>
        <v>340.21988636363636</v>
      </c>
      <c r="N9080" s="14">
        <f>E9080*(K9080-L9080-M9080)*IF(F9080="GHS",1,Assumptions!$B$4)</f>
        <v>7601781.6898036366</v>
      </c>
      <c r="O9080" s="15">
        <f t="shared" ca="1" si="990"/>
        <v>320</v>
      </c>
      <c r="P9080" s="15" t="str">
        <f t="shared" ca="1" si="991"/>
        <v>181-365d</v>
      </c>
      <c r="Q9080" s="17">
        <f ca="1">IF(P9080="0-90d",0,IF(P9080="91-180d",INDEX(Assumptions!$F$8:$F$12,MATCH(B9080,Assumptions!$A$8:$A$12,0)),IF(P9080="181-365d",INDEX(Assumptions!$G$8:$G$12,MATCH(B9080,Assumptions!$A$8:$A$12,0)),INDEX(Assumptions!$H$8:$H$12,MATCH(B9080,Assumptions!$A$8:$A$12,0)))))</f>
        <v>0.1</v>
      </c>
      <c r="R9080" s="14">
        <f t="shared" ca="1" si="992"/>
        <v>724292.75520000001</v>
      </c>
      <c r="S9080" s="14">
        <f t="shared" ca="1" si="993"/>
        <v>6518634.7968000006</v>
      </c>
      <c r="T9080" s="11" t="s">
        <v>25</v>
      </c>
      <c r="U9080" s="18" t="s">
        <v>26</v>
      </c>
    </row>
    <row r="9081" spans="1:21" ht="15" customHeight="1" x14ac:dyDescent="0.15">
      <c r="A9081" s="10" t="s">
        <v>9129</v>
      </c>
      <c r="B9081" s="11" t="s">
        <v>22</v>
      </c>
      <c r="C9081" s="11" t="s">
        <v>61</v>
      </c>
      <c r="D9081" s="12">
        <v>46079</v>
      </c>
      <c r="E9081" s="11">
        <v>551</v>
      </c>
      <c r="F9081" s="11" t="s">
        <v>24</v>
      </c>
      <c r="G9081" s="13">
        <v>5133.18</v>
      </c>
      <c r="H9081" s="14">
        <f t="shared" si="987"/>
        <v>2828382.18</v>
      </c>
      <c r="I9081" s="14">
        <f>IF(F9081="GHS",H9081,H9081*Assumptions!$B$4)</f>
        <v>30546527.544000003</v>
      </c>
      <c r="J9081" s="15" t="str">
        <f>INDEX(Assumptions!$B$8:$B$12,MATCH(B9081,Assumptions!$A$8:$A$12,0))</f>
        <v>FIFO</v>
      </c>
      <c r="K9081" s="16">
        <f>G9081/(1-INDEX(Assumptions!$D$8:$D$12,MATCH(B9081,Assumptions!$A$8:$A$12,0)))</f>
        <v>6259.9756097560976</v>
      </c>
      <c r="L9081" s="16">
        <f t="shared" si="988"/>
        <v>153.99539999999999</v>
      </c>
      <c r="M9081" s="16">
        <f t="shared" si="989"/>
        <v>312.99878048780488</v>
      </c>
      <c r="N9081" s="14">
        <f>E9081*(K9081-L9081-M9081)*IF(F9081="GHS",1,Assumptions!$B$4)</f>
        <v>34472873.889289759</v>
      </c>
      <c r="O9081" s="15">
        <f t="shared" ca="1" si="990"/>
        <v>207</v>
      </c>
      <c r="P9081" s="15" t="str">
        <f t="shared" ca="1" si="991"/>
        <v>181-365d</v>
      </c>
      <c r="Q9081" s="17">
        <f ca="1">IF(P9081="0-90d",0,IF(P9081="91-180d",INDEX(Assumptions!$F$8:$F$12,MATCH(B9081,Assumptions!$A$8:$A$12,0)),IF(P9081="181-365d",INDEX(Assumptions!$G$8:$G$12,MATCH(B9081,Assumptions!$A$8:$A$12,0)),INDEX(Assumptions!$H$8:$H$12,MATCH(B9081,Assumptions!$A$8:$A$12,0)))))</f>
        <v>0.15</v>
      </c>
      <c r="R9081" s="14">
        <f t="shared" ca="1" si="992"/>
        <v>4581979.1316</v>
      </c>
      <c r="S9081" s="14">
        <f t="shared" ca="1" si="993"/>
        <v>25964548.412400004</v>
      </c>
      <c r="T9081" s="11" t="s">
        <v>25</v>
      </c>
      <c r="U9081" s="18" t="s">
        <v>26</v>
      </c>
    </row>
    <row r="9082" spans="1:21" ht="15" customHeight="1" x14ac:dyDescent="0.15">
      <c r="A9082" s="10" t="s">
        <v>9130</v>
      </c>
      <c r="B9082" s="11" t="s">
        <v>31</v>
      </c>
      <c r="C9082" s="11" t="s">
        <v>76</v>
      </c>
      <c r="D9082" s="12">
        <v>46223</v>
      </c>
      <c r="E9082" s="11">
        <v>2496</v>
      </c>
      <c r="F9082" s="11" t="s">
        <v>33</v>
      </c>
      <c r="G9082" s="13">
        <v>3390.76</v>
      </c>
      <c r="H9082" s="14">
        <f t="shared" si="987"/>
        <v>8463336.9600000009</v>
      </c>
      <c r="I9082" s="14">
        <f>IF(F9082="GHS",H9082,H9082*Assumptions!$B$4)</f>
        <v>8463336.9600000009</v>
      </c>
      <c r="J9082" s="15" t="str">
        <f>INDEX(Assumptions!$B$8:$B$12,MATCH(B9082,Assumptions!$A$8:$A$12,0))</f>
        <v>Weighted Average</v>
      </c>
      <c r="K9082" s="16">
        <f>G9082/(1-INDEX(Assumptions!$D$8:$D$12,MATCH(B9082,Assumptions!$A$8:$A$12,0)))</f>
        <v>4709.3888888888896</v>
      </c>
      <c r="L9082" s="16">
        <f t="shared" si="988"/>
        <v>101.72280000000001</v>
      </c>
      <c r="M9082" s="16">
        <f t="shared" si="989"/>
        <v>235.46944444444449</v>
      </c>
      <c r="N9082" s="14">
        <f>E9082*(K9082-L9082-M9082)*IF(F9082="GHS",1,Assumptions!$B$4)</f>
        <v>10913002.824533332</v>
      </c>
      <c r="O9082" s="15">
        <f t="shared" ca="1" si="990"/>
        <v>63</v>
      </c>
      <c r="P9082" s="15" t="str">
        <f t="shared" ca="1" si="991"/>
        <v>0-90d</v>
      </c>
      <c r="Q9082" s="17">
        <f ca="1">IF(P9082="0-90d",0,IF(P9082="91-180d",INDEX(Assumptions!$F$8:$F$12,MATCH(B9082,Assumptions!$A$8:$A$12,0)),IF(P9082="181-365d",INDEX(Assumptions!$G$8:$G$12,MATCH(B9082,Assumptions!$A$8:$A$12,0)),INDEX(Assumptions!$H$8:$H$12,MATCH(B9082,Assumptions!$A$8:$A$12,0)))))</f>
        <v>0</v>
      </c>
      <c r="R9082" s="14">
        <f t="shared" ca="1" si="992"/>
        <v>0</v>
      </c>
      <c r="S9082" s="14">
        <f t="shared" ca="1" si="993"/>
        <v>8463336.9600000009</v>
      </c>
      <c r="T9082" s="11" t="s">
        <v>25</v>
      </c>
      <c r="U9082" s="18" t="s">
        <v>26</v>
      </c>
    </row>
    <row r="9083" spans="1:21" ht="15" customHeight="1" x14ac:dyDescent="0.15">
      <c r="A9083" s="10" t="s">
        <v>9131</v>
      </c>
      <c r="B9083" s="11" t="s">
        <v>22</v>
      </c>
      <c r="C9083" s="11" t="s">
        <v>23</v>
      </c>
      <c r="D9083" s="12">
        <v>45927</v>
      </c>
      <c r="E9083" s="11">
        <v>2254</v>
      </c>
      <c r="F9083" s="11" t="s">
        <v>24</v>
      </c>
      <c r="G9083" s="13">
        <v>9121.39</v>
      </c>
      <c r="H9083" s="14">
        <f t="shared" si="987"/>
        <v>20559613.059999999</v>
      </c>
      <c r="I9083" s="14">
        <f>IF(F9083="GHS",H9083,H9083*Assumptions!$B$4)</f>
        <v>222043821.04800001</v>
      </c>
      <c r="J9083" s="15" t="str">
        <f>INDEX(Assumptions!$B$8:$B$12,MATCH(B9083,Assumptions!$A$8:$A$12,0))</f>
        <v>FIFO</v>
      </c>
      <c r="K9083" s="16">
        <f>G9083/(1-INDEX(Assumptions!$D$8:$D$12,MATCH(B9083,Assumptions!$A$8:$A$12,0)))</f>
        <v>11123.646341463413</v>
      </c>
      <c r="L9083" s="16">
        <f t="shared" si="988"/>
        <v>273.64169999999996</v>
      </c>
      <c r="M9083" s="16">
        <f t="shared" si="989"/>
        <v>556.18231707317068</v>
      </c>
      <c r="N9083" s="14">
        <f>E9083*(K9083-L9083-M9083)*IF(F9083="GHS",1,Assumptions!$B$4)</f>
        <v>250584575.60709655</v>
      </c>
      <c r="O9083" s="15">
        <f t="shared" ca="1" si="990"/>
        <v>359</v>
      </c>
      <c r="P9083" s="15" t="str">
        <f t="shared" ca="1" si="991"/>
        <v>181-365d</v>
      </c>
      <c r="Q9083" s="17">
        <f ca="1">IF(P9083="0-90d",0,IF(P9083="91-180d",INDEX(Assumptions!$F$8:$F$12,MATCH(B9083,Assumptions!$A$8:$A$12,0)),IF(P9083="181-365d",INDEX(Assumptions!$G$8:$G$12,MATCH(B9083,Assumptions!$A$8:$A$12,0)),INDEX(Assumptions!$H$8:$H$12,MATCH(B9083,Assumptions!$A$8:$A$12,0)))))</f>
        <v>0.15</v>
      </c>
      <c r="R9083" s="14">
        <f t="shared" ca="1" si="992"/>
        <v>33306573.157200001</v>
      </c>
      <c r="S9083" s="14">
        <f t="shared" ca="1" si="993"/>
        <v>188737247.8908</v>
      </c>
      <c r="T9083" s="11" t="s">
        <v>25</v>
      </c>
      <c r="U9083" s="18" t="s">
        <v>26</v>
      </c>
    </row>
    <row r="9084" spans="1:21" ht="15" customHeight="1" x14ac:dyDescent="0.15">
      <c r="A9084" s="10" t="s">
        <v>9132</v>
      </c>
      <c r="B9084" s="11" t="s">
        <v>22</v>
      </c>
      <c r="C9084" s="11" t="s">
        <v>23</v>
      </c>
      <c r="D9084" s="12">
        <v>46072</v>
      </c>
      <c r="E9084" s="11">
        <v>4731</v>
      </c>
      <c r="F9084" s="11" t="s">
        <v>24</v>
      </c>
      <c r="G9084" s="13">
        <v>26584.28</v>
      </c>
      <c r="H9084" s="14">
        <f t="shared" si="987"/>
        <v>125770228.67999999</v>
      </c>
      <c r="I9084" s="14">
        <f>IF(F9084="GHS",H9084,H9084*Assumptions!$B$4)</f>
        <v>1358318469.744</v>
      </c>
      <c r="J9084" s="15" t="str">
        <f>INDEX(Assumptions!$B$8:$B$12,MATCH(B9084,Assumptions!$A$8:$A$12,0))</f>
        <v>FIFO</v>
      </c>
      <c r="K9084" s="16">
        <f>G9084/(1-INDEX(Assumptions!$D$8:$D$12,MATCH(B9084,Assumptions!$A$8:$A$12,0)))</f>
        <v>32419.85365853658</v>
      </c>
      <c r="L9084" s="16">
        <f t="shared" si="988"/>
        <v>797.52839999999992</v>
      </c>
      <c r="M9084" s="16">
        <f t="shared" si="989"/>
        <v>1620.992682926829</v>
      </c>
      <c r="N9084" s="14">
        <f>E9084*(K9084-L9084-M9084)*IF(F9084="GHS",1,Assumptions!$B$4)</f>
        <v>1532912087.6842654</v>
      </c>
      <c r="O9084" s="15">
        <f t="shared" ca="1" si="990"/>
        <v>214</v>
      </c>
      <c r="P9084" s="15" t="str">
        <f t="shared" ca="1" si="991"/>
        <v>181-365d</v>
      </c>
      <c r="Q9084" s="17">
        <f ca="1">IF(P9084="0-90d",0,IF(P9084="91-180d",INDEX(Assumptions!$F$8:$F$12,MATCH(B9084,Assumptions!$A$8:$A$12,0)),IF(P9084="181-365d",INDEX(Assumptions!$G$8:$G$12,MATCH(B9084,Assumptions!$A$8:$A$12,0)),INDEX(Assumptions!$H$8:$H$12,MATCH(B9084,Assumptions!$A$8:$A$12,0)))))</f>
        <v>0.15</v>
      </c>
      <c r="R9084" s="14">
        <f t="shared" ca="1" si="992"/>
        <v>203747770.46159998</v>
      </c>
      <c r="S9084" s="14">
        <f t="shared" ca="1" si="993"/>
        <v>1154570699.2823999</v>
      </c>
      <c r="T9084" s="11" t="s">
        <v>25</v>
      </c>
      <c r="U9084" s="18" t="s">
        <v>26</v>
      </c>
    </row>
    <row r="9085" spans="1:21" ht="15" customHeight="1" x14ac:dyDescent="0.15">
      <c r="A9085" s="10" t="s">
        <v>9133</v>
      </c>
      <c r="B9085" s="11" t="s">
        <v>28</v>
      </c>
      <c r="C9085" s="11" t="s">
        <v>35</v>
      </c>
      <c r="D9085" s="12">
        <v>46142</v>
      </c>
      <c r="E9085" s="11">
        <v>2746</v>
      </c>
      <c r="F9085" s="11" t="s">
        <v>24</v>
      </c>
      <c r="G9085" s="13">
        <v>4901.5600000000004</v>
      </c>
      <c r="H9085" s="14">
        <f t="shared" si="987"/>
        <v>13459683.760000002</v>
      </c>
      <c r="I9085" s="14">
        <f>IF(F9085="GHS",H9085,H9085*Assumptions!$B$4)</f>
        <v>145364584.60800004</v>
      </c>
      <c r="J9085" s="15" t="str">
        <f>INDEX(Assumptions!$B$8:$B$12,MATCH(B9085,Assumptions!$A$8:$A$12,0))</f>
        <v>Fair Value Less Costs to Sell</v>
      </c>
      <c r="K9085" s="16">
        <f>G9085/(1-INDEX(Assumptions!$D$8:$D$12,MATCH(B9085,Assumptions!$A$8:$A$12,0)))</f>
        <v>5569.954545454546</v>
      </c>
      <c r="L9085" s="16">
        <f t="shared" si="988"/>
        <v>147.04680000000002</v>
      </c>
      <c r="M9085" s="16">
        <f t="shared" si="989"/>
        <v>278.49772727272733</v>
      </c>
      <c r="N9085" s="14">
        <f>E9085*(K9085-L9085-M9085)*IF(F9085="GHS",1,Assumptions!$B$4)</f>
        <v>152566739.02721456</v>
      </c>
      <c r="O9085" s="15">
        <f t="shared" ca="1" si="990"/>
        <v>144</v>
      </c>
      <c r="P9085" s="15" t="str">
        <f t="shared" ca="1" si="991"/>
        <v>91-180d</v>
      </c>
      <c r="Q9085" s="17">
        <f ca="1">IF(P9085="0-90d",0,IF(P9085="91-180d",INDEX(Assumptions!$F$8:$F$12,MATCH(B9085,Assumptions!$A$8:$A$12,0)),IF(P9085="181-365d",INDEX(Assumptions!$G$8:$G$12,MATCH(B9085,Assumptions!$A$8:$A$12,0)),INDEX(Assumptions!$H$8:$H$12,MATCH(B9085,Assumptions!$A$8:$A$12,0)))))</f>
        <v>0.02</v>
      </c>
      <c r="R9085" s="14">
        <f t="shared" ca="1" si="992"/>
        <v>2907291.692160001</v>
      </c>
      <c r="S9085" s="14">
        <f t="shared" ca="1" si="993"/>
        <v>142457292.91584003</v>
      </c>
      <c r="T9085" s="11" t="s">
        <v>25</v>
      </c>
      <c r="U9085" s="18" t="s">
        <v>26</v>
      </c>
    </row>
    <row r="9086" spans="1:21" ht="15" customHeight="1" x14ac:dyDescent="0.15">
      <c r="A9086" s="10" t="s">
        <v>9134</v>
      </c>
      <c r="B9086" s="11" t="s">
        <v>31</v>
      </c>
      <c r="C9086" s="11" t="s">
        <v>63</v>
      </c>
      <c r="D9086" s="12">
        <v>46048</v>
      </c>
      <c r="E9086" s="11">
        <v>3591</v>
      </c>
      <c r="F9086" s="11" t="s">
        <v>33</v>
      </c>
      <c r="G9086" s="13">
        <v>1808.57</v>
      </c>
      <c r="H9086" s="14">
        <f t="shared" si="987"/>
        <v>6494574.8700000001</v>
      </c>
      <c r="I9086" s="14">
        <f>IF(F9086="GHS",H9086,H9086*Assumptions!$B$4)</f>
        <v>6494574.8700000001</v>
      </c>
      <c r="J9086" s="15" t="str">
        <f>INDEX(Assumptions!$B$8:$B$12,MATCH(B9086,Assumptions!$A$8:$A$12,0))</f>
        <v>Weighted Average</v>
      </c>
      <c r="K9086" s="16">
        <f>G9086/(1-INDEX(Assumptions!$D$8:$D$12,MATCH(B9086,Assumptions!$A$8:$A$12,0)))</f>
        <v>2511.9027777777778</v>
      </c>
      <c r="L9086" s="16">
        <f t="shared" si="988"/>
        <v>54.257099999999994</v>
      </c>
      <c r="M9086" s="16">
        <f t="shared" si="989"/>
        <v>125.5951388888889</v>
      </c>
      <c r="N9086" s="14">
        <f>E9086*(K9086-L9086-M9086)*IF(F9086="GHS",1,Assumptions!$B$4)</f>
        <v>8374393.485150001</v>
      </c>
      <c r="O9086" s="15">
        <f t="shared" ca="1" si="990"/>
        <v>238</v>
      </c>
      <c r="P9086" s="15" t="str">
        <f t="shared" ca="1" si="991"/>
        <v>181-365d</v>
      </c>
      <c r="Q9086" s="17">
        <f ca="1">IF(P9086="0-90d",0,IF(P9086="91-180d",INDEX(Assumptions!$F$8:$F$12,MATCH(B9086,Assumptions!$A$8:$A$12,0)),IF(P9086="181-365d",INDEX(Assumptions!$G$8:$G$12,MATCH(B9086,Assumptions!$A$8:$A$12,0)),INDEX(Assumptions!$H$8:$H$12,MATCH(B9086,Assumptions!$A$8:$A$12,0)))))</f>
        <v>0.2</v>
      </c>
      <c r="R9086" s="14">
        <f t="shared" ca="1" si="992"/>
        <v>1298914.9740000002</v>
      </c>
      <c r="S9086" s="14">
        <f t="shared" ca="1" si="993"/>
        <v>5195659.8959999997</v>
      </c>
      <c r="T9086" s="11" t="s">
        <v>25</v>
      </c>
      <c r="U9086" s="18" t="s">
        <v>26</v>
      </c>
    </row>
    <row r="9087" spans="1:21" ht="15" customHeight="1" x14ac:dyDescent="0.15">
      <c r="A9087" s="10" t="s">
        <v>9135</v>
      </c>
      <c r="B9087" s="11" t="s">
        <v>28</v>
      </c>
      <c r="C9087" s="11" t="s">
        <v>38</v>
      </c>
      <c r="D9087" s="12">
        <v>46130</v>
      </c>
      <c r="E9087" s="11">
        <v>94</v>
      </c>
      <c r="F9087" s="11" t="s">
        <v>24</v>
      </c>
      <c r="G9087" s="13">
        <v>9429.69</v>
      </c>
      <c r="H9087" s="14">
        <f t="shared" si="987"/>
        <v>886390.8600000001</v>
      </c>
      <c r="I9087" s="14">
        <f>IF(F9087="GHS",H9087,H9087*Assumptions!$B$4)</f>
        <v>9573021.2880000025</v>
      </c>
      <c r="J9087" s="15" t="str">
        <f>INDEX(Assumptions!$B$8:$B$12,MATCH(B9087,Assumptions!$A$8:$A$12,0))</f>
        <v>Fair Value Less Costs to Sell</v>
      </c>
      <c r="K9087" s="16">
        <f>G9087/(1-INDEX(Assumptions!$D$8:$D$12,MATCH(B9087,Assumptions!$A$8:$A$12,0)))</f>
        <v>10715.556818181818</v>
      </c>
      <c r="L9087" s="16">
        <f t="shared" si="988"/>
        <v>282.89069999999998</v>
      </c>
      <c r="M9087" s="16">
        <f t="shared" si="989"/>
        <v>535.77784090909097</v>
      </c>
      <c r="N9087" s="14">
        <f>E9087*(K9087-L9087-M9087)*IF(F9087="GHS",1,Assumptions!$B$4)</f>
        <v>10047320.979087273</v>
      </c>
      <c r="O9087" s="15">
        <f t="shared" ca="1" si="990"/>
        <v>156</v>
      </c>
      <c r="P9087" s="15" t="str">
        <f t="shared" ca="1" si="991"/>
        <v>91-180d</v>
      </c>
      <c r="Q9087" s="17">
        <f ca="1">IF(P9087="0-90d",0,IF(P9087="91-180d",INDEX(Assumptions!$F$8:$F$12,MATCH(B9087,Assumptions!$A$8:$A$12,0)),IF(P9087="181-365d",INDEX(Assumptions!$G$8:$G$12,MATCH(B9087,Assumptions!$A$8:$A$12,0)),INDEX(Assumptions!$H$8:$H$12,MATCH(B9087,Assumptions!$A$8:$A$12,0)))))</f>
        <v>0.02</v>
      </c>
      <c r="R9087" s="14">
        <f t="shared" ca="1" si="992"/>
        <v>191460.42576000004</v>
      </c>
      <c r="S9087" s="14">
        <f t="shared" ca="1" si="993"/>
        <v>9381560.8622400016</v>
      </c>
      <c r="T9087" s="11" t="s">
        <v>25</v>
      </c>
      <c r="U9087" s="18" t="s">
        <v>26</v>
      </c>
    </row>
    <row r="9088" spans="1:21" ht="15" customHeight="1" x14ac:dyDescent="0.15">
      <c r="A9088" s="10" t="s">
        <v>9136</v>
      </c>
      <c r="B9088" s="11" t="s">
        <v>41</v>
      </c>
      <c r="C9088" s="11" t="s">
        <v>49</v>
      </c>
      <c r="D9088" s="12">
        <v>45884</v>
      </c>
      <c r="E9088" s="11">
        <v>3329</v>
      </c>
      <c r="F9088" s="11" t="s">
        <v>33</v>
      </c>
      <c r="G9088" s="13">
        <v>282.33999999999997</v>
      </c>
      <c r="H9088" s="14">
        <f t="shared" si="987"/>
        <v>939909.85999999987</v>
      </c>
      <c r="I9088" s="14">
        <f>IF(F9088="GHS",H9088,H9088*Assumptions!$B$4)</f>
        <v>939909.85999999987</v>
      </c>
      <c r="J9088" s="15" t="str">
        <f>INDEX(Assumptions!$B$8:$B$12,MATCH(B9088,Assumptions!$A$8:$A$12,0))</f>
        <v>Weighted Average</v>
      </c>
      <c r="K9088" s="16">
        <f>G9088/(1-INDEX(Assumptions!$D$8:$D$12,MATCH(B9088,Assumptions!$A$8:$A$12,0)))</f>
        <v>434.36923076923074</v>
      </c>
      <c r="L9088" s="16">
        <f t="shared" si="988"/>
        <v>8.4701999999999984</v>
      </c>
      <c r="M9088" s="16">
        <f t="shared" si="989"/>
        <v>21.71846153846154</v>
      </c>
      <c r="N9088" s="14">
        <f>E9088*(K9088-L9088-M9088)*IF(F9088="GHS",1,Assumptions!$B$4)</f>
        <v>1345517.1149692307</v>
      </c>
      <c r="O9088" s="15">
        <f t="shared" ca="1" si="990"/>
        <v>402</v>
      </c>
      <c r="P9088" s="15" t="str">
        <f t="shared" ca="1" si="991"/>
        <v>365d+</v>
      </c>
      <c r="Q9088" s="17">
        <f ca="1">IF(P9088="0-90d",0,IF(P9088="91-180d",INDEX(Assumptions!$F$8:$F$12,MATCH(B9088,Assumptions!$A$8:$A$12,0)),IF(P9088="181-365d",INDEX(Assumptions!$G$8:$G$12,MATCH(B9088,Assumptions!$A$8:$A$12,0)),INDEX(Assumptions!$H$8:$H$12,MATCH(B9088,Assumptions!$A$8:$A$12,0)))))</f>
        <v>0.8</v>
      </c>
      <c r="R9088" s="14">
        <f t="shared" ca="1" si="992"/>
        <v>751927.88799999992</v>
      </c>
      <c r="S9088" s="14">
        <f t="shared" si="993"/>
        <v>0</v>
      </c>
      <c r="T9088" s="11" t="s">
        <v>39</v>
      </c>
      <c r="U9088" s="18" t="s">
        <v>26</v>
      </c>
    </row>
    <row r="9089" spans="1:21" ht="15" customHeight="1" x14ac:dyDescent="0.15">
      <c r="A9089" s="10" t="s">
        <v>9137</v>
      </c>
      <c r="B9089" s="11" t="s">
        <v>46</v>
      </c>
      <c r="C9089" s="11" t="s">
        <v>52</v>
      </c>
      <c r="D9089" s="12">
        <v>45842</v>
      </c>
      <c r="E9089" s="11">
        <v>3538</v>
      </c>
      <c r="F9089" s="11" t="s">
        <v>33</v>
      </c>
      <c r="G9089" s="13">
        <v>393577.27</v>
      </c>
      <c r="H9089" s="14">
        <f t="shared" si="987"/>
        <v>1392476381.26</v>
      </c>
      <c r="I9089" s="14">
        <f>IF(F9089="GHS",H9089,H9089*Assumptions!$B$4)</f>
        <v>1392476381.26</v>
      </c>
      <c r="J9089" s="15" t="str">
        <f>INDEX(Assumptions!$B$8:$B$12,MATCH(B9089,Assumptions!$A$8:$A$12,0))</f>
        <v>Specific Identification</v>
      </c>
      <c r="K9089" s="16">
        <f>G9089/(1-INDEX(Assumptions!$D$8:$D$12,MATCH(B9089,Assumptions!$A$8:$A$12,0)))</f>
        <v>504586.24358974362</v>
      </c>
      <c r="L9089" s="16">
        <f t="shared" si="988"/>
        <v>11807.3181</v>
      </c>
      <c r="M9089" s="16">
        <f t="shared" si="989"/>
        <v>25229.312179487184</v>
      </c>
      <c r="N9089" s="14">
        <f>E9089*(K9089-L9089-M9089)*IF(F9089="GHS",1,Assumptions!$B$4)</f>
        <v>1654190531.8916874</v>
      </c>
      <c r="O9089" s="15">
        <f t="shared" ca="1" si="990"/>
        <v>444</v>
      </c>
      <c r="P9089" s="15" t="str">
        <f t="shared" ca="1" si="991"/>
        <v>365d+</v>
      </c>
      <c r="Q9089" s="17">
        <f ca="1">IF(P9089="0-90d",0,IF(P9089="91-180d",INDEX(Assumptions!$F$8:$F$12,MATCH(B9089,Assumptions!$A$8:$A$12,0)),IF(P9089="181-365d",INDEX(Assumptions!$G$8:$G$12,MATCH(B9089,Assumptions!$A$8:$A$12,0)),INDEX(Assumptions!$H$8:$H$12,MATCH(B9089,Assumptions!$A$8:$A$12,0)))))</f>
        <v>0.15</v>
      </c>
      <c r="R9089" s="14">
        <f t="shared" ca="1" si="992"/>
        <v>208871457.18899998</v>
      </c>
      <c r="S9089" s="14">
        <f t="shared" ca="1" si="993"/>
        <v>1183604924.0710001</v>
      </c>
      <c r="T9089" s="11" t="s">
        <v>25</v>
      </c>
      <c r="U9089" s="18" t="s">
        <v>26</v>
      </c>
    </row>
    <row r="9090" spans="1:21" ht="15" customHeight="1" x14ac:dyDescent="0.15">
      <c r="A9090" s="10" t="s">
        <v>9138</v>
      </c>
      <c r="B9090" s="11" t="s">
        <v>31</v>
      </c>
      <c r="C9090" s="11" t="s">
        <v>76</v>
      </c>
      <c r="D9090" s="12">
        <v>46005</v>
      </c>
      <c r="E9090" s="11">
        <v>2308</v>
      </c>
      <c r="F9090" s="11" t="s">
        <v>33</v>
      </c>
      <c r="G9090" s="13">
        <v>1487.24</v>
      </c>
      <c r="H9090" s="14">
        <f t="shared" ref="H9090:H9153" si="994">E9090*G9090</f>
        <v>3432549.92</v>
      </c>
      <c r="I9090" s="14">
        <f>IF(F9090="GHS",H9090,H9090*Assumptions!$B$4)</f>
        <v>3432549.92</v>
      </c>
      <c r="J9090" s="15" t="str">
        <f>INDEX(Assumptions!$B$8:$B$12,MATCH(B9090,Assumptions!$A$8:$A$12,0))</f>
        <v>Weighted Average</v>
      </c>
      <c r="K9090" s="16">
        <f>G9090/(1-INDEX(Assumptions!$D$8:$D$12,MATCH(B9090,Assumptions!$A$8:$A$12,0)))</f>
        <v>2065.6111111111113</v>
      </c>
      <c r="L9090" s="16">
        <f t="shared" ref="L9090:L9153" si="995">G9090*0.03</f>
        <v>44.617199999999997</v>
      </c>
      <c r="M9090" s="16">
        <f t="shared" ref="M9090:M9153" si="996">K9090*0.05</f>
        <v>103.28055555555557</v>
      </c>
      <c r="N9090" s="14">
        <f>E9090*(K9090-L9090-M9090)*IF(F9090="GHS",1,Assumptions!$B$4)</f>
        <v>4426082.4246222228</v>
      </c>
      <c r="O9090" s="15">
        <f t="shared" ref="O9090:O9153" ca="1" si="997">TODAY()-D9090</f>
        <v>281</v>
      </c>
      <c r="P9090" s="15" t="str">
        <f t="shared" ref="P9090:P9153" ca="1" si="998">IF(O9090&lt;=90,"0-90d",IF(O9090&lt;=180,"91-180d",IF(O9090&lt;=365,"181-365d","365d+")))</f>
        <v>181-365d</v>
      </c>
      <c r="Q9090" s="17">
        <f ca="1">IF(P9090="0-90d",0,IF(P9090="91-180d",INDEX(Assumptions!$F$8:$F$12,MATCH(B9090,Assumptions!$A$8:$A$12,0)),IF(P9090="181-365d",INDEX(Assumptions!$G$8:$G$12,MATCH(B9090,Assumptions!$A$8:$A$12,0)),INDEX(Assumptions!$H$8:$H$12,MATCH(B9090,Assumptions!$A$8:$A$12,0)))))</f>
        <v>0.2</v>
      </c>
      <c r="R9090" s="14">
        <f t="shared" ref="R9090:R9153" ca="1" si="999">I9090*Q9090</f>
        <v>686509.98400000005</v>
      </c>
      <c r="S9090" s="14">
        <f t="shared" ref="S9090:S9153" ca="1" si="1000">IF(T9090="Held on Consignment (Not Owned)",0,MIN(I9090-R9090,N9090))</f>
        <v>2746039.9359999998</v>
      </c>
      <c r="T9090" s="11" t="s">
        <v>25</v>
      </c>
      <c r="U9090" s="18" t="s">
        <v>26</v>
      </c>
    </row>
    <row r="9091" spans="1:21" ht="15" customHeight="1" x14ac:dyDescent="0.15">
      <c r="A9091" s="10" t="s">
        <v>9139</v>
      </c>
      <c r="B9091" s="11" t="s">
        <v>41</v>
      </c>
      <c r="C9091" s="11" t="s">
        <v>42</v>
      </c>
      <c r="D9091" s="12">
        <v>46190</v>
      </c>
      <c r="E9091" s="11">
        <v>846</v>
      </c>
      <c r="F9091" s="11" t="s">
        <v>33</v>
      </c>
      <c r="G9091" s="13">
        <v>473.22</v>
      </c>
      <c r="H9091" s="14">
        <f t="shared" si="994"/>
        <v>400344.12</v>
      </c>
      <c r="I9091" s="14">
        <f>IF(F9091="GHS",H9091,H9091*Assumptions!$B$4)</f>
        <v>400344.12</v>
      </c>
      <c r="J9091" s="15" t="str">
        <f>INDEX(Assumptions!$B$8:$B$12,MATCH(B9091,Assumptions!$A$8:$A$12,0))</f>
        <v>Weighted Average</v>
      </c>
      <c r="K9091" s="16">
        <f>G9091/(1-INDEX(Assumptions!$D$8:$D$12,MATCH(B9091,Assumptions!$A$8:$A$12,0)))</f>
        <v>728.03076923076924</v>
      </c>
      <c r="L9091" s="16">
        <f t="shared" si="995"/>
        <v>14.1966</v>
      </c>
      <c r="M9091" s="16">
        <f t="shared" si="996"/>
        <v>36.401538461538465</v>
      </c>
      <c r="N9091" s="14">
        <f>E9091*(K9091-L9091-M9091)*IF(F9091="GHS",1,Assumptions!$B$4)</f>
        <v>573108.00563076918</v>
      </c>
      <c r="O9091" s="15">
        <f t="shared" ca="1" si="997"/>
        <v>96</v>
      </c>
      <c r="P9091" s="15" t="str">
        <f t="shared" ca="1" si="998"/>
        <v>91-180d</v>
      </c>
      <c r="Q9091" s="17">
        <f ca="1">IF(P9091="0-90d",0,IF(P9091="91-180d",INDEX(Assumptions!$F$8:$F$12,MATCH(B9091,Assumptions!$A$8:$A$12,0)),IF(P9091="181-365d",INDEX(Assumptions!$G$8:$G$12,MATCH(B9091,Assumptions!$A$8:$A$12,0)),INDEX(Assumptions!$H$8:$H$12,MATCH(B9091,Assumptions!$A$8:$A$12,0)))))</f>
        <v>0.1</v>
      </c>
      <c r="R9091" s="14">
        <f t="shared" ca="1" si="999"/>
        <v>40034.412000000004</v>
      </c>
      <c r="S9091" s="14">
        <f t="shared" ca="1" si="1000"/>
        <v>360309.70799999998</v>
      </c>
      <c r="T9091" s="11" t="s">
        <v>25</v>
      </c>
      <c r="U9091" s="18" t="s">
        <v>26</v>
      </c>
    </row>
    <row r="9092" spans="1:21" ht="15" customHeight="1" x14ac:dyDescent="0.15">
      <c r="A9092" s="10" t="s">
        <v>9140</v>
      </c>
      <c r="B9092" s="11" t="s">
        <v>46</v>
      </c>
      <c r="C9092" s="11" t="s">
        <v>52</v>
      </c>
      <c r="D9092" s="12">
        <v>46032</v>
      </c>
      <c r="E9092" s="11">
        <v>2252</v>
      </c>
      <c r="F9092" s="11" t="s">
        <v>33</v>
      </c>
      <c r="G9092" s="13">
        <v>363466.22</v>
      </c>
      <c r="H9092" s="14">
        <f t="shared" si="994"/>
        <v>818525927.43999994</v>
      </c>
      <c r="I9092" s="14">
        <f>IF(F9092="GHS",H9092,H9092*Assumptions!$B$4)</f>
        <v>818525927.43999994</v>
      </c>
      <c r="J9092" s="15" t="str">
        <f>INDEX(Assumptions!$B$8:$B$12,MATCH(B9092,Assumptions!$A$8:$A$12,0))</f>
        <v>Specific Identification</v>
      </c>
      <c r="K9092" s="16">
        <f>G9092/(1-INDEX(Assumptions!$D$8:$D$12,MATCH(B9092,Assumptions!$A$8:$A$12,0)))</f>
        <v>465982.33333333326</v>
      </c>
      <c r="L9092" s="16">
        <f t="shared" si="995"/>
        <v>10903.986599999998</v>
      </c>
      <c r="M9092" s="16">
        <f t="shared" si="996"/>
        <v>23299.116666666665</v>
      </c>
      <c r="N9092" s="14">
        <f>E9092*(K9092-L9092-M9092)*IF(F9092="GHS",1,Assumptions!$B$4)</f>
        <v>972366826.11013317</v>
      </c>
      <c r="O9092" s="15">
        <f t="shared" ca="1" si="997"/>
        <v>254</v>
      </c>
      <c r="P9092" s="15" t="str">
        <f t="shared" ca="1" si="998"/>
        <v>181-365d</v>
      </c>
      <c r="Q9092" s="17">
        <f ca="1">IF(P9092="0-90d",0,IF(P9092="91-180d",INDEX(Assumptions!$F$8:$F$12,MATCH(B9092,Assumptions!$A$8:$A$12,0)),IF(P9092="181-365d",INDEX(Assumptions!$G$8:$G$12,MATCH(B9092,Assumptions!$A$8:$A$12,0)),INDEX(Assumptions!$H$8:$H$12,MATCH(B9092,Assumptions!$A$8:$A$12,0)))))</f>
        <v>0.05</v>
      </c>
      <c r="R9092" s="14">
        <f t="shared" ca="1" si="999"/>
        <v>40926296.372000001</v>
      </c>
      <c r="S9092" s="14">
        <f t="shared" ca="1" si="1000"/>
        <v>777599631.06799996</v>
      </c>
      <c r="T9092" s="11" t="s">
        <v>25</v>
      </c>
      <c r="U9092" s="18" t="s">
        <v>26</v>
      </c>
    </row>
    <row r="9093" spans="1:21" ht="15" customHeight="1" x14ac:dyDescent="0.15">
      <c r="A9093" s="10" t="s">
        <v>9141</v>
      </c>
      <c r="B9093" s="11" t="s">
        <v>31</v>
      </c>
      <c r="C9093" s="11" t="s">
        <v>32</v>
      </c>
      <c r="D9093" s="12">
        <v>45817</v>
      </c>
      <c r="E9093" s="11">
        <v>4292</v>
      </c>
      <c r="F9093" s="11" t="s">
        <v>33</v>
      </c>
      <c r="G9093" s="13">
        <v>2870.68</v>
      </c>
      <c r="H9093" s="14">
        <f t="shared" si="994"/>
        <v>12320958.559999999</v>
      </c>
      <c r="I9093" s="14">
        <f>IF(F9093="GHS",H9093,H9093*Assumptions!$B$4)</f>
        <v>12320958.559999999</v>
      </c>
      <c r="J9093" s="15" t="str">
        <f>INDEX(Assumptions!$B$8:$B$12,MATCH(B9093,Assumptions!$A$8:$A$12,0))</f>
        <v>Weighted Average</v>
      </c>
      <c r="K9093" s="16">
        <f>G9093/(1-INDEX(Assumptions!$D$8:$D$12,MATCH(B9093,Assumptions!$A$8:$A$12,0)))</f>
        <v>3987.0555555555557</v>
      </c>
      <c r="L9093" s="16">
        <f t="shared" si="995"/>
        <v>86.120399999999989</v>
      </c>
      <c r="M9093" s="16">
        <f t="shared" si="996"/>
        <v>199.35277777777779</v>
      </c>
      <c r="N9093" s="14">
        <f>E9093*(K9093-L9093-M9093)*IF(F9093="GHS",1,Assumptions!$B$4)</f>
        <v>15887191.565422224</v>
      </c>
      <c r="O9093" s="15">
        <f t="shared" ca="1" si="997"/>
        <v>469</v>
      </c>
      <c r="P9093" s="15" t="str">
        <f t="shared" ca="1" si="998"/>
        <v>365d+</v>
      </c>
      <c r="Q9093" s="17">
        <f ca="1">IF(P9093="0-90d",0,IF(P9093="91-180d",INDEX(Assumptions!$F$8:$F$12,MATCH(B9093,Assumptions!$A$8:$A$12,0)),IF(P9093="181-365d",INDEX(Assumptions!$G$8:$G$12,MATCH(B9093,Assumptions!$A$8:$A$12,0)),INDEX(Assumptions!$H$8:$H$12,MATCH(B9093,Assumptions!$A$8:$A$12,0)))))</f>
        <v>0.6</v>
      </c>
      <c r="R9093" s="14">
        <f t="shared" ca="1" si="999"/>
        <v>7392575.135999999</v>
      </c>
      <c r="S9093" s="14">
        <f t="shared" ca="1" si="1000"/>
        <v>4928383.4239999996</v>
      </c>
      <c r="T9093" s="11" t="s">
        <v>25</v>
      </c>
      <c r="U9093" s="18" t="s">
        <v>36</v>
      </c>
    </row>
    <row r="9094" spans="1:21" ht="15" customHeight="1" x14ac:dyDescent="0.15">
      <c r="A9094" s="10" t="s">
        <v>9142</v>
      </c>
      <c r="B9094" s="11" t="s">
        <v>41</v>
      </c>
      <c r="C9094" s="11" t="s">
        <v>115</v>
      </c>
      <c r="D9094" s="12">
        <v>45973</v>
      </c>
      <c r="E9094" s="11">
        <v>2643</v>
      </c>
      <c r="F9094" s="11" t="s">
        <v>33</v>
      </c>
      <c r="G9094" s="13">
        <v>271.98</v>
      </c>
      <c r="H9094" s="14">
        <f t="shared" si="994"/>
        <v>718843.14</v>
      </c>
      <c r="I9094" s="14">
        <f>IF(F9094="GHS",H9094,H9094*Assumptions!$B$4)</f>
        <v>718843.14</v>
      </c>
      <c r="J9094" s="15" t="str">
        <f>INDEX(Assumptions!$B$8:$B$12,MATCH(B9094,Assumptions!$A$8:$A$12,0))</f>
        <v>Weighted Average</v>
      </c>
      <c r="K9094" s="16">
        <f>G9094/(1-INDEX(Assumptions!$D$8:$D$12,MATCH(B9094,Assumptions!$A$8:$A$12,0)))</f>
        <v>418.43076923076927</v>
      </c>
      <c r="L9094" s="16">
        <f t="shared" si="995"/>
        <v>8.1593999999999998</v>
      </c>
      <c r="M9094" s="16">
        <f t="shared" si="996"/>
        <v>20.921538461538464</v>
      </c>
      <c r="N9094" s="14">
        <f>E9094*(K9094-L9094-M9094)*IF(F9094="GHS",1,Assumptions!$B$4)</f>
        <v>1029051.6027230769</v>
      </c>
      <c r="O9094" s="15">
        <f t="shared" ca="1" si="997"/>
        <v>313</v>
      </c>
      <c r="P9094" s="15" t="str">
        <f t="shared" ca="1" si="998"/>
        <v>181-365d</v>
      </c>
      <c r="Q9094" s="17">
        <f ca="1">IF(P9094="0-90d",0,IF(P9094="91-180d",INDEX(Assumptions!$F$8:$F$12,MATCH(B9094,Assumptions!$A$8:$A$12,0)),IF(P9094="181-365d",INDEX(Assumptions!$G$8:$G$12,MATCH(B9094,Assumptions!$A$8:$A$12,0)),INDEX(Assumptions!$H$8:$H$12,MATCH(B9094,Assumptions!$A$8:$A$12,0)))))</f>
        <v>0.35</v>
      </c>
      <c r="R9094" s="14">
        <f t="shared" ca="1" si="999"/>
        <v>251595.09899999999</v>
      </c>
      <c r="S9094" s="14">
        <f t="shared" ca="1" si="1000"/>
        <v>467248.04100000003</v>
      </c>
      <c r="T9094" s="11" t="s">
        <v>25</v>
      </c>
      <c r="U9094" s="18" t="s">
        <v>26</v>
      </c>
    </row>
    <row r="9095" spans="1:21" ht="15" customHeight="1" x14ac:dyDescent="0.15">
      <c r="A9095" s="10" t="s">
        <v>9143</v>
      </c>
      <c r="B9095" s="11" t="s">
        <v>41</v>
      </c>
      <c r="C9095" s="11" t="s">
        <v>44</v>
      </c>
      <c r="D9095" s="12">
        <v>45791</v>
      </c>
      <c r="E9095" s="11">
        <v>588</v>
      </c>
      <c r="F9095" s="11" t="s">
        <v>33</v>
      </c>
      <c r="G9095" s="13">
        <v>390.95</v>
      </c>
      <c r="H9095" s="14">
        <f t="shared" si="994"/>
        <v>229878.6</v>
      </c>
      <c r="I9095" s="14">
        <f>IF(F9095="GHS",H9095,H9095*Assumptions!$B$4)</f>
        <v>229878.6</v>
      </c>
      <c r="J9095" s="15" t="str">
        <f>INDEX(Assumptions!$B$8:$B$12,MATCH(B9095,Assumptions!$A$8:$A$12,0))</f>
        <v>Weighted Average</v>
      </c>
      <c r="K9095" s="16">
        <f>G9095/(1-INDEX(Assumptions!$D$8:$D$12,MATCH(B9095,Assumptions!$A$8:$A$12,0)))</f>
        <v>601.46153846153845</v>
      </c>
      <c r="L9095" s="16">
        <f t="shared" si="995"/>
        <v>11.728499999999999</v>
      </c>
      <c r="M9095" s="16">
        <f t="shared" si="996"/>
        <v>30.073076923076925</v>
      </c>
      <c r="N9095" s="14">
        <f>E9095*(K9095-L9095-M9095)*IF(F9095="GHS",1,Assumptions!$B$4)</f>
        <v>329080.05738461536</v>
      </c>
      <c r="O9095" s="15">
        <f t="shared" ca="1" si="997"/>
        <v>495</v>
      </c>
      <c r="P9095" s="15" t="str">
        <f t="shared" ca="1" si="998"/>
        <v>365d+</v>
      </c>
      <c r="Q9095" s="17">
        <f ca="1">IF(P9095="0-90d",0,IF(P9095="91-180d",INDEX(Assumptions!$F$8:$F$12,MATCH(B9095,Assumptions!$A$8:$A$12,0)),IF(P9095="181-365d",INDEX(Assumptions!$G$8:$G$12,MATCH(B9095,Assumptions!$A$8:$A$12,0)),INDEX(Assumptions!$H$8:$H$12,MATCH(B9095,Assumptions!$A$8:$A$12,0)))))</f>
        <v>0.8</v>
      </c>
      <c r="R9095" s="14">
        <f t="shared" ca="1" si="999"/>
        <v>183902.88</v>
      </c>
      <c r="S9095" s="14">
        <f t="shared" ca="1" si="1000"/>
        <v>45975.72</v>
      </c>
      <c r="T9095" s="11" t="s">
        <v>25</v>
      </c>
      <c r="U9095" s="18" t="s">
        <v>26</v>
      </c>
    </row>
    <row r="9096" spans="1:21" ht="15" customHeight="1" x14ac:dyDescent="0.15">
      <c r="A9096" s="10" t="s">
        <v>9144</v>
      </c>
      <c r="B9096" s="11" t="s">
        <v>31</v>
      </c>
      <c r="C9096" s="11" t="s">
        <v>63</v>
      </c>
      <c r="D9096" s="12">
        <v>46014</v>
      </c>
      <c r="E9096" s="11">
        <v>605</v>
      </c>
      <c r="F9096" s="11" t="s">
        <v>33</v>
      </c>
      <c r="G9096" s="13">
        <v>2284.4499999999998</v>
      </c>
      <c r="H9096" s="14">
        <f t="shared" si="994"/>
        <v>1382092.25</v>
      </c>
      <c r="I9096" s="14">
        <f>IF(F9096="GHS",H9096,H9096*Assumptions!$B$4)</f>
        <v>1382092.25</v>
      </c>
      <c r="J9096" s="15" t="str">
        <f>INDEX(Assumptions!$B$8:$B$12,MATCH(B9096,Assumptions!$A$8:$A$12,0))</f>
        <v>Weighted Average</v>
      </c>
      <c r="K9096" s="16">
        <f>G9096/(1-INDEX(Assumptions!$D$8:$D$12,MATCH(B9096,Assumptions!$A$8:$A$12,0)))</f>
        <v>3172.8472222222222</v>
      </c>
      <c r="L9096" s="16">
        <f t="shared" si="995"/>
        <v>68.533499999999989</v>
      </c>
      <c r="M9096" s="16">
        <f t="shared" si="996"/>
        <v>158.64236111111111</v>
      </c>
      <c r="N9096" s="14">
        <f>E9096*(K9096-L9096-M9096)*IF(F9096="GHS",1,Assumptions!$B$4)</f>
        <v>1782131.1734722222</v>
      </c>
      <c r="O9096" s="15">
        <f t="shared" ca="1" si="997"/>
        <v>272</v>
      </c>
      <c r="P9096" s="15" t="str">
        <f t="shared" ca="1" si="998"/>
        <v>181-365d</v>
      </c>
      <c r="Q9096" s="17">
        <f ca="1">IF(P9096="0-90d",0,IF(P9096="91-180d",INDEX(Assumptions!$F$8:$F$12,MATCH(B9096,Assumptions!$A$8:$A$12,0)),IF(P9096="181-365d",INDEX(Assumptions!$G$8:$G$12,MATCH(B9096,Assumptions!$A$8:$A$12,0)),INDEX(Assumptions!$H$8:$H$12,MATCH(B9096,Assumptions!$A$8:$A$12,0)))))</f>
        <v>0.2</v>
      </c>
      <c r="R9096" s="14">
        <f t="shared" ca="1" si="999"/>
        <v>276418.45</v>
      </c>
      <c r="S9096" s="14">
        <f t="shared" ca="1" si="1000"/>
        <v>1105673.8</v>
      </c>
      <c r="T9096" s="11" t="s">
        <v>25</v>
      </c>
      <c r="U9096" s="18" t="s">
        <v>26</v>
      </c>
    </row>
    <row r="9097" spans="1:21" ht="15" customHeight="1" x14ac:dyDescent="0.15">
      <c r="A9097" s="10" t="s">
        <v>9145</v>
      </c>
      <c r="B9097" s="11" t="s">
        <v>41</v>
      </c>
      <c r="C9097" s="11" t="s">
        <v>42</v>
      </c>
      <c r="D9097" s="12">
        <v>45819</v>
      </c>
      <c r="E9097" s="11">
        <v>1946</v>
      </c>
      <c r="F9097" s="11" t="s">
        <v>33</v>
      </c>
      <c r="G9097" s="13">
        <v>330.36</v>
      </c>
      <c r="H9097" s="14">
        <f t="shared" si="994"/>
        <v>642880.56000000006</v>
      </c>
      <c r="I9097" s="14">
        <f>IF(F9097="GHS",H9097,H9097*Assumptions!$B$4)</f>
        <v>642880.56000000006</v>
      </c>
      <c r="J9097" s="15" t="str">
        <f>INDEX(Assumptions!$B$8:$B$12,MATCH(B9097,Assumptions!$A$8:$A$12,0))</f>
        <v>Weighted Average</v>
      </c>
      <c r="K9097" s="16">
        <f>G9097/(1-INDEX(Assumptions!$D$8:$D$12,MATCH(B9097,Assumptions!$A$8:$A$12,0)))</f>
        <v>508.24615384615385</v>
      </c>
      <c r="L9097" s="16">
        <f t="shared" si="995"/>
        <v>9.9108000000000001</v>
      </c>
      <c r="M9097" s="16">
        <f t="shared" si="996"/>
        <v>25.412307692307692</v>
      </c>
      <c r="N9097" s="14">
        <f>E9097*(K9097-L9097-M9097)*IF(F9097="GHS",1,Assumptions!$B$4)</f>
        <v>920308.24781538465</v>
      </c>
      <c r="O9097" s="15">
        <f t="shared" ca="1" si="997"/>
        <v>467</v>
      </c>
      <c r="P9097" s="15" t="str">
        <f t="shared" ca="1" si="998"/>
        <v>365d+</v>
      </c>
      <c r="Q9097" s="17">
        <f ca="1">IF(P9097="0-90d",0,IF(P9097="91-180d",INDEX(Assumptions!$F$8:$F$12,MATCH(B9097,Assumptions!$A$8:$A$12,0)),IF(P9097="181-365d",INDEX(Assumptions!$G$8:$G$12,MATCH(B9097,Assumptions!$A$8:$A$12,0)),INDEX(Assumptions!$H$8:$H$12,MATCH(B9097,Assumptions!$A$8:$A$12,0)))))</f>
        <v>0.8</v>
      </c>
      <c r="R9097" s="14">
        <f t="shared" ca="1" si="999"/>
        <v>514304.44800000009</v>
      </c>
      <c r="S9097" s="14">
        <f t="shared" ca="1" si="1000"/>
        <v>128576.11199999996</v>
      </c>
      <c r="T9097" s="11" t="s">
        <v>25</v>
      </c>
      <c r="U9097" s="18" t="s">
        <v>36</v>
      </c>
    </row>
    <row r="9098" spans="1:21" ht="15" customHeight="1" x14ac:dyDescent="0.15">
      <c r="A9098" s="10" t="s">
        <v>9146</v>
      </c>
      <c r="B9098" s="11" t="s">
        <v>28</v>
      </c>
      <c r="C9098" s="11" t="s">
        <v>38</v>
      </c>
      <c r="D9098" s="12">
        <v>46054</v>
      </c>
      <c r="E9098" s="11">
        <v>1330</v>
      </c>
      <c r="F9098" s="11" t="s">
        <v>24</v>
      </c>
      <c r="G9098" s="13">
        <v>5086.34</v>
      </c>
      <c r="H9098" s="14">
        <f t="shared" si="994"/>
        <v>6764832.2000000002</v>
      </c>
      <c r="I9098" s="14">
        <f>IF(F9098="GHS",H9098,H9098*Assumptions!$B$4)</f>
        <v>73060187.760000005</v>
      </c>
      <c r="J9098" s="15" t="str">
        <f>INDEX(Assumptions!$B$8:$B$12,MATCH(B9098,Assumptions!$A$8:$A$12,0))</f>
        <v>Fair Value Less Costs to Sell</v>
      </c>
      <c r="K9098" s="16">
        <f>G9098/(1-INDEX(Assumptions!$D$8:$D$12,MATCH(B9098,Assumptions!$A$8:$A$12,0)))</f>
        <v>5779.931818181818</v>
      </c>
      <c r="L9098" s="16">
        <f t="shared" si="995"/>
        <v>152.59020000000001</v>
      </c>
      <c r="M9098" s="16">
        <f t="shared" si="996"/>
        <v>288.99659090909091</v>
      </c>
      <c r="N9098" s="14">
        <f>E9098*(K9098-L9098-M9098)*IF(F9098="GHS",1,Assumptions!$B$4)</f>
        <v>76679987.971745461</v>
      </c>
      <c r="O9098" s="15">
        <f t="shared" ca="1" si="997"/>
        <v>232</v>
      </c>
      <c r="P9098" s="15" t="str">
        <f t="shared" ca="1" si="998"/>
        <v>181-365d</v>
      </c>
      <c r="Q9098" s="17">
        <f ca="1">IF(P9098="0-90d",0,IF(P9098="91-180d",INDEX(Assumptions!$F$8:$F$12,MATCH(B9098,Assumptions!$A$8:$A$12,0)),IF(P9098="181-365d",INDEX(Assumptions!$G$8:$G$12,MATCH(B9098,Assumptions!$A$8:$A$12,0)),INDEX(Assumptions!$H$8:$H$12,MATCH(B9098,Assumptions!$A$8:$A$12,0)))))</f>
        <v>0.1</v>
      </c>
      <c r="R9098" s="14">
        <f t="shared" ca="1" si="999"/>
        <v>7306018.7760000005</v>
      </c>
      <c r="S9098" s="14">
        <f t="shared" ca="1" si="1000"/>
        <v>65754168.984000005</v>
      </c>
      <c r="T9098" s="11" t="s">
        <v>25</v>
      </c>
      <c r="U9098" s="18" t="s">
        <v>26</v>
      </c>
    </row>
    <row r="9099" spans="1:21" ht="15" customHeight="1" x14ac:dyDescent="0.15">
      <c r="A9099" s="10" t="s">
        <v>9147</v>
      </c>
      <c r="B9099" s="11" t="s">
        <v>41</v>
      </c>
      <c r="C9099" s="11" t="s">
        <v>49</v>
      </c>
      <c r="D9099" s="12">
        <v>45879</v>
      </c>
      <c r="E9099" s="11">
        <v>243</v>
      </c>
      <c r="F9099" s="11" t="s">
        <v>33</v>
      </c>
      <c r="G9099" s="13">
        <v>105.66</v>
      </c>
      <c r="H9099" s="14">
        <f t="shared" si="994"/>
        <v>25675.379999999997</v>
      </c>
      <c r="I9099" s="14">
        <f>IF(F9099="GHS",H9099,H9099*Assumptions!$B$4)</f>
        <v>25675.379999999997</v>
      </c>
      <c r="J9099" s="15" t="str">
        <f>INDEX(Assumptions!$B$8:$B$12,MATCH(B9099,Assumptions!$A$8:$A$12,0))</f>
        <v>Weighted Average</v>
      </c>
      <c r="K9099" s="16">
        <f>G9099/(1-INDEX(Assumptions!$D$8:$D$12,MATCH(B9099,Assumptions!$A$8:$A$12,0)))</f>
        <v>162.55384615384614</v>
      </c>
      <c r="L9099" s="16">
        <f t="shared" si="995"/>
        <v>3.1698</v>
      </c>
      <c r="M9099" s="16">
        <f t="shared" si="996"/>
        <v>8.1276923076923069</v>
      </c>
      <c r="N9099" s="14">
        <f>E9099*(K9099-L9099-M9099)*IF(F9099="GHS",1,Assumptions!$B$4)</f>
        <v>36755.293984615375</v>
      </c>
      <c r="O9099" s="15">
        <f t="shared" ca="1" si="997"/>
        <v>407</v>
      </c>
      <c r="P9099" s="15" t="str">
        <f t="shared" ca="1" si="998"/>
        <v>365d+</v>
      </c>
      <c r="Q9099" s="17">
        <f ca="1">IF(P9099="0-90d",0,IF(P9099="91-180d",INDEX(Assumptions!$F$8:$F$12,MATCH(B9099,Assumptions!$A$8:$A$12,0)),IF(P9099="181-365d",INDEX(Assumptions!$G$8:$G$12,MATCH(B9099,Assumptions!$A$8:$A$12,0)),INDEX(Assumptions!$H$8:$H$12,MATCH(B9099,Assumptions!$A$8:$A$12,0)))))</f>
        <v>0.8</v>
      </c>
      <c r="R9099" s="14">
        <f t="shared" ca="1" si="999"/>
        <v>20540.304</v>
      </c>
      <c r="S9099" s="14">
        <f t="shared" ca="1" si="1000"/>
        <v>5135.0759999999973</v>
      </c>
      <c r="T9099" s="11" t="s">
        <v>25</v>
      </c>
      <c r="U9099" s="18" t="s">
        <v>26</v>
      </c>
    </row>
    <row r="9100" spans="1:21" ht="15" customHeight="1" x14ac:dyDescent="0.15">
      <c r="A9100" s="10" t="s">
        <v>9148</v>
      </c>
      <c r="B9100" s="11" t="s">
        <v>41</v>
      </c>
      <c r="C9100" s="11" t="s">
        <v>49</v>
      </c>
      <c r="D9100" s="12">
        <v>46151</v>
      </c>
      <c r="E9100" s="11">
        <v>2461</v>
      </c>
      <c r="F9100" s="11" t="s">
        <v>33</v>
      </c>
      <c r="G9100" s="13">
        <v>860.52</v>
      </c>
      <c r="H9100" s="14">
        <f t="shared" si="994"/>
        <v>2117739.7199999997</v>
      </c>
      <c r="I9100" s="14">
        <f>IF(F9100="GHS",H9100,H9100*Assumptions!$B$4)</f>
        <v>2117739.7199999997</v>
      </c>
      <c r="J9100" s="15" t="str">
        <f>INDEX(Assumptions!$B$8:$B$12,MATCH(B9100,Assumptions!$A$8:$A$12,0))</f>
        <v>Weighted Average</v>
      </c>
      <c r="K9100" s="16">
        <f>G9100/(1-INDEX(Assumptions!$D$8:$D$12,MATCH(B9100,Assumptions!$A$8:$A$12,0)))</f>
        <v>1323.876923076923</v>
      </c>
      <c r="L9100" s="16">
        <f t="shared" si="995"/>
        <v>25.8156</v>
      </c>
      <c r="M9100" s="16">
        <f t="shared" si="996"/>
        <v>66.193846153846152</v>
      </c>
      <c r="N9100" s="14">
        <f>E9100*(K9100-L9100-M9100)*IF(F9100="GHS",1,Assumptions!$B$4)</f>
        <v>3031625.8607076923</v>
      </c>
      <c r="O9100" s="15">
        <f t="shared" ca="1" si="997"/>
        <v>135</v>
      </c>
      <c r="P9100" s="15" t="str">
        <f t="shared" ca="1" si="998"/>
        <v>91-180d</v>
      </c>
      <c r="Q9100" s="17">
        <f ca="1">IF(P9100="0-90d",0,IF(P9100="91-180d",INDEX(Assumptions!$F$8:$F$12,MATCH(B9100,Assumptions!$A$8:$A$12,0)),IF(P9100="181-365d",INDEX(Assumptions!$G$8:$G$12,MATCH(B9100,Assumptions!$A$8:$A$12,0)),INDEX(Assumptions!$H$8:$H$12,MATCH(B9100,Assumptions!$A$8:$A$12,0)))))</f>
        <v>0.1</v>
      </c>
      <c r="R9100" s="14">
        <f t="shared" ca="1" si="999"/>
        <v>211773.97199999998</v>
      </c>
      <c r="S9100" s="14">
        <f t="shared" ca="1" si="1000"/>
        <v>1905965.7479999997</v>
      </c>
      <c r="T9100" s="11" t="s">
        <v>25</v>
      </c>
      <c r="U9100" s="18" t="s">
        <v>26</v>
      </c>
    </row>
    <row r="9101" spans="1:21" ht="15" customHeight="1" x14ac:dyDescent="0.15">
      <c r="A9101" s="10" t="s">
        <v>9149</v>
      </c>
      <c r="B9101" s="11" t="s">
        <v>22</v>
      </c>
      <c r="C9101" s="11" t="s">
        <v>23</v>
      </c>
      <c r="D9101" s="12">
        <v>46019</v>
      </c>
      <c r="E9101" s="11">
        <v>1271</v>
      </c>
      <c r="F9101" s="11" t="s">
        <v>24</v>
      </c>
      <c r="G9101" s="13">
        <v>24537.54</v>
      </c>
      <c r="H9101" s="14">
        <f t="shared" si="994"/>
        <v>31187213.34</v>
      </c>
      <c r="I9101" s="14">
        <f>IF(F9101="GHS",H9101,H9101*Assumptions!$B$4)</f>
        <v>336821904.07200003</v>
      </c>
      <c r="J9101" s="15" t="str">
        <f>INDEX(Assumptions!$B$8:$B$12,MATCH(B9101,Assumptions!$A$8:$A$12,0))</f>
        <v>FIFO</v>
      </c>
      <c r="K9101" s="16">
        <f>G9101/(1-INDEX(Assumptions!$D$8:$D$12,MATCH(B9101,Assumptions!$A$8:$A$12,0)))</f>
        <v>29923.82926829268</v>
      </c>
      <c r="L9101" s="16">
        <f t="shared" si="995"/>
        <v>736.12620000000004</v>
      </c>
      <c r="M9101" s="16">
        <f t="shared" si="996"/>
        <v>1496.1914634146342</v>
      </c>
      <c r="N9101" s="14">
        <f>E9101*(K9101-L9101-M9101)*IF(F9101="GHS",1,Assumptions!$B$4)</f>
        <v>380115841.49783999</v>
      </c>
      <c r="O9101" s="15">
        <f t="shared" ca="1" si="997"/>
        <v>267</v>
      </c>
      <c r="P9101" s="15" t="str">
        <f t="shared" ca="1" si="998"/>
        <v>181-365d</v>
      </c>
      <c r="Q9101" s="17">
        <f ca="1">IF(P9101="0-90d",0,IF(P9101="91-180d",INDEX(Assumptions!$F$8:$F$12,MATCH(B9101,Assumptions!$A$8:$A$12,0)),IF(P9101="181-365d",INDEX(Assumptions!$G$8:$G$12,MATCH(B9101,Assumptions!$A$8:$A$12,0)),INDEX(Assumptions!$H$8:$H$12,MATCH(B9101,Assumptions!$A$8:$A$12,0)))))</f>
        <v>0.15</v>
      </c>
      <c r="R9101" s="14">
        <f t="shared" ca="1" si="999"/>
        <v>50523285.610800005</v>
      </c>
      <c r="S9101" s="14">
        <f t="shared" ca="1" si="1000"/>
        <v>286298618.4612</v>
      </c>
      <c r="T9101" s="11" t="s">
        <v>25</v>
      </c>
      <c r="U9101" s="18" t="s">
        <v>26</v>
      </c>
    </row>
    <row r="9102" spans="1:21" ht="15" customHeight="1" x14ac:dyDescent="0.15">
      <c r="A9102" s="10" t="s">
        <v>9150</v>
      </c>
      <c r="B9102" s="11" t="s">
        <v>22</v>
      </c>
      <c r="C9102" s="11" t="s">
        <v>61</v>
      </c>
      <c r="D9102" s="12">
        <v>46111</v>
      </c>
      <c r="E9102" s="11">
        <v>4496</v>
      </c>
      <c r="F9102" s="11" t="s">
        <v>24</v>
      </c>
      <c r="G9102" s="13">
        <v>16138.59</v>
      </c>
      <c r="H9102" s="14">
        <f t="shared" si="994"/>
        <v>72559100.640000001</v>
      </c>
      <c r="I9102" s="14">
        <f>IF(F9102="GHS",H9102,H9102*Assumptions!$B$4)</f>
        <v>783638286.91200006</v>
      </c>
      <c r="J9102" s="15" t="str">
        <f>INDEX(Assumptions!$B$8:$B$12,MATCH(B9102,Assumptions!$A$8:$A$12,0))</f>
        <v>FIFO</v>
      </c>
      <c r="K9102" s="16">
        <f>G9102/(1-INDEX(Assumptions!$D$8:$D$12,MATCH(B9102,Assumptions!$A$8:$A$12,0)))</f>
        <v>19681.207317073171</v>
      </c>
      <c r="L9102" s="16">
        <f t="shared" si="995"/>
        <v>484.15769999999998</v>
      </c>
      <c r="M9102" s="16">
        <f t="shared" si="996"/>
        <v>984.0603658536586</v>
      </c>
      <c r="N9102" s="14">
        <f>E9102*(K9102-L9102-M9102)*IF(F9102="GHS",1,Assumptions!$B$4)</f>
        <v>884364476.47361565</v>
      </c>
      <c r="O9102" s="15">
        <f t="shared" ca="1" si="997"/>
        <v>175</v>
      </c>
      <c r="P9102" s="15" t="str">
        <f t="shared" ca="1" si="998"/>
        <v>91-180d</v>
      </c>
      <c r="Q9102" s="17">
        <f ca="1">IF(P9102="0-90d",0,IF(P9102="91-180d",INDEX(Assumptions!$F$8:$F$12,MATCH(B9102,Assumptions!$A$8:$A$12,0)),IF(P9102="181-365d",INDEX(Assumptions!$G$8:$G$12,MATCH(B9102,Assumptions!$A$8:$A$12,0)),INDEX(Assumptions!$H$8:$H$12,MATCH(B9102,Assumptions!$A$8:$A$12,0)))))</f>
        <v>0.03</v>
      </c>
      <c r="R9102" s="14">
        <f t="shared" ca="1" si="999"/>
        <v>23509148.607360002</v>
      </c>
      <c r="S9102" s="14">
        <f t="shared" ca="1" si="1000"/>
        <v>760129138.30464005</v>
      </c>
      <c r="T9102" s="11" t="s">
        <v>25</v>
      </c>
      <c r="U9102" s="18" t="s">
        <v>36</v>
      </c>
    </row>
    <row r="9103" spans="1:21" ht="15" customHeight="1" x14ac:dyDescent="0.15">
      <c r="A9103" s="10" t="s">
        <v>9151</v>
      </c>
      <c r="B9103" s="11" t="s">
        <v>46</v>
      </c>
      <c r="C9103" s="11" t="s">
        <v>119</v>
      </c>
      <c r="D9103" s="12">
        <v>46051</v>
      </c>
      <c r="E9103" s="11">
        <v>4355</v>
      </c>
      <c r="F9103" s="11" t="s">
        <v>33</v>
      </c>
      <c r="G9103" s="13">
        <v>817919.86</v>
      </c>
      <c r="H9103" s="14">
        <f t="shared" si="994"/>
        <v>3562040990.2999997</v>
      </c>
      <c r="I9103" s="14">
        <f>IF(F9103="GHS",H9103,H9103*Assumptions!$B$4)</f>
        <v>3562040990.2999997</v>
      </c>
      <c r="J9103" s="15" t="str">
        <f>INDEX(Assumptions!$B$8:$B$12,MATCH(B9103,Assumptions!$A$8:$A$12,0))</f>
        <v>Specific Identification</v>
      </c>
      <c r="K9103" s="16">
        <f>G9103/(1-INDEX(Assumptions!$D$8:$D$12,MATCH(B9103,Assumptions!$A$8:$A$12,0)))</f>
        <v>1048615.205128205</v>
      </c>
      <c r="L9103" s="16">
        <f t="shared" si="995"/>
        <v>24537.595799999999</v>
      </c>
      <c r="M9103" s="16">
        <f t="shared" si="996"/>
        <v>52430.760256410256</v>
      </c>
      <c r="N9103" s="14">
        <f>E9103*(K9103-L9103-M9103)*IF(F9103="GHS",1,Assumptions!$B$4)</f>
        <v>4231522027.7076664</v>
      </c>
      <c r="O9103" s="15">
        <f t="shared" ca="1" si="997"/>
        <v>235</v>
      </c>
      <c r="P9103" s="15" t="str">
        <f t="shared" ca="1" si="998"/>
        <v>181-365d</v>
      </c>
      <c r="Q9103" s="17">
        <f ca="1">IF(P9103="0-90d",0,IF(P9103="91-180d",INDEX(Assumptions!$F$8:$F$12,MATCH(B9103,Assumptions!$A$8:$A$12,0)),IF(P9103="181-365d",INDEX(Assumptions!$G$8:$G$12,MATCH(B9103,Assumptions!$A$8:$A$12,0)),INDEX(Assumptions!$H$8:$H$12,MATCH(B9103,Assumptions!$A$8:$A$12,0)))))</f>
        <v>0.05</v>
      </c>
      <c r="R9103" s="14">
        <f t="shared" ca="1" si="999"/>
        <v>178102049.51499999</v>
      </c>
      <c r="S9103" s="14">
        <f t="shared" ca="1" si="1000"/>
        <v>3383938940.7849998</v>
      </c>
      <c r="T9103" s="11" t="s">
        <v>25</v>
      </c>
      <c r="U9103" s="18" t="s">
        <v>36</v>
      </c>
    </row>
    <row r="9104" spans="1:21" ht="15" customHeight="1" x14ac:dyDescent="0.15">
      <c r="A9104" s="10" t="s">
        <v>9152</v>
      </c>
      <c r="B9104" s="11" t="s">
        <v>41</v>
      </c>
      <c r="C9104" s="11" t="s">
        <v>42</v>
      </c>
      <c r="D9104" s="12">
        <v>45959</v>
      </c>
      <c r="E9104" s="11">
        <v>4380</v>
      </c>
      <c r="F9104" s="11" t="s">
        <v>33</v>
      </c>
      <c r="G9104" s="13">
        <v>433.39</v>
      </c>
      <c r="H9104" s="14">
        <f t="shared" si="994"/>
        <v>1898248.2</v>
      </c>
      <c r="I9104" s="14">
        <f>IF(F9104="GHS",H9104,H9104*Assumptions!$B$4)</f>
        <v>1898248.2</v>
      </c>
      <c r="J9104" s="15" t="str">
        <f>INDEX(Assumptions!$B$8:$B$12,MATCH(B9104,Assumptions!$A$8:$A$12,0))</f>
        <v>Weighted Average</v>
      </c>
      <c r="K9104" s="16">
        <f>G9104/(1-INDEX(Assumptions!$D$8:$D$12,MATCH(B9104,Assumptions!$A$8:$A$12,0)))</f>
        <v>666.7538461538461</v>
      </c>
      <c r="L9104" s="16">
        <f t="shared" si="995"/>
        <v>13.0017</v>
      </c>
      <c r="M9104" s="16">
        <f t="shared" si="996"/>
        <v>33.337692307692308</v>
      </c>
      <c r="N9104" s="14">
        <f>E9104*(K9104-L9104-M9104)*IF(F9104="GHS",1,Assumptions!$B$4)</f>
        <v>2717415.3078461532</v>
      </c>
      <c r="O9104" s="15">
        <f t="shared" ca="1" si="997"/>
        <v>327</v>
      </c>
      <c r="P9104" s="15" t="str">
        <f t="shared" ca="1" si="998"/>
        <v>181-365d</v>
      </c>
      <c r="Q9104" s="17">
        <f ca="1">IF(P9104="0-90d",0,IF(P9104="91-180d",INDEX(Assumptions!$F$8:$F$12,MATCH(B9104,Assumptions!$A$8:$A$12,0)),IF(P9104="181-365d",INDEX(Assumptions!$G$8:$G$12,MATCH(B9104,Assumptions!$A$8:$A$12,0)),INDEX(Assumptions!$H$8:$H$12,MATCH(B9104,Assumptions!$A$8:$A$12,0)))))</f>
        <v>0.35</v>
      </c>
      <c r="R9104" s="14">
        <f t="shared" ca="1" si="999"/>
        <v>664386.87</v>
      </c>
      <c r="S9104" s="14">
        <f t="shared" ca="1" si="1000"/>
        <v>1233861.33</v>
      </c>
      <c r="T9104" s="11" t="s">
        <v>25</v>
      </c>
      <c r="U9104" s="18" t="s">
        <v>26</v>
      </c>
    </row>
    <row r="9105" spans="1:21" ht="15" customHeight="1" x14ac:dyDescent="0.15">
      <c r="A9105" s="10" t="s">
        <v>9153</v>
      </c>
      <c r="B9105" s="11" t="s">
        <v>31</v>
      </c>
      <c r="C9105" s="11" t="s">
        <v>63</v>
      </c>
      <c r="D9105" s="12">
        <v>45954</v>
      </c>
      <c r="E9105" s="11">
        <v>836</v>
      </c>
      <c r="F9105" s="11" t="s">
        <v>33</v>
      </c>
      <c r="G9105" s="13">
        <v>2155.5300000000002</v>
      </c>
      <c r="H9105" s="14">
        <f t="shared" si="994"/>
        <v>1802023.08</v>
      </c>
      <c r="I9105" s="14">
        <f>IF(F9105="GHS",H9105,H9105*Assumptions!$B$4)</f>
        <v>1802023.08</v>
      </c>
      <c r="J9105" s="15" t="str">
        <f>INDEX(Assumptions!$B$8:$B$12,MATCH(B9105,Assumptions!$A$8:$A$12,0))</f>
        <v>Weighted Average</v>
      </c>
      <c r="K9105" s="16">
        <f>G9105/(1-INDEX(Assumptions!$D$8:$D$12,MATCH(B9105,Assumptions!$A$8:$A$12,0)))</f>
        <v>2993.791666666667</v>
      </c>
      <c r="L9105" s="16">
        <f t="shared" si="995"/>
        <v>64.665900000000008</v>
      </c>
      <c r="M9105" s="16">
        <f t="shared" si="996"/>
        <v>149.68958333333336</v>
      </c>
      <c r="N9105" s="14">
        <f>E9105*(K9105-L9105-M9105)*IF(F9105="GHS",1,Assumptions!$B$4)</f>
        <v>2323608.6492666672</v>
      </c>
      <c r="O9105" s="15">
        <f t="shared" ca="1" si="997"/>
        <v>332</v>
      </c>
      <c r="P9105" s="15" t="str">
        <f t="shared" ca="1" si="998"/>
        <v>181-365d</v>
      </c>
      <c r="Q9105" s="17">
        <f ca="1">IF(P9105="0-90d",0,IF(P9105="91-180d",INDEX(Assumptions!$F$8:$F$12,MATCH(B9105,Assumptions!$A$8:$A$12,0)),IF(P9105="181-365d",INDEX(Assumptions!$G$8:$G$12,MATCH(B9105,Assumptions!$A$8:$A$12,0)),INDEX(Assumptions!$H$8:$H$12,MATCH(B9105,Assumptions!$A$8:$A$12,0)))))</f>
        <v>0.2</v>
      </c>
      <c r="R9105" s="14">
        <f t="shared" ca="1" si="999"/>
        <v>360404.61600000004</v>
      </c>
      <c r="S9105" s="14">
        <f t="shared" ca="1" si="1000"/>
        <v>1441618.4640000002</v>
      </c>
      <c r="T9105" s="11" t="s">
        <v>25</v>
      </c>
      <c r="U9105" s="18" t="s">
        <v>26</v>
      </c>
    </row>
    <row r="9106" spans="1:21" ht="15" customHeight="1" x14ac:dyDescent="0.15">
      <c r="A9106" s="10" t="s">
        <v>9154</v>
      </c>
      <c r="B9106" s="11" t="s">
        <v>41</v>
      </c>
      <c r="C9106" s="11" t="s">
        <v>42</v>
      </c>
      <c r="D9106" s="12">
        <v>45836</v>
      </c>
      <c r="E9106" s="11">
        <v>3517</v>
      </c>
      <c r="F9106" s="11" t="s">
        <v>33</v>
      </c>
      <c r="G9106" s="13">
        <v>194.59</v>
      </c>
      <c r="H9106" s="14">
        <f t="shared" si="994"/>
        <v>684373.03</v>
      </c>
      <c r="I9106" s="14">
        <f>IF(F9106="GHS",H9106,H9106*Assumptions!$B$4)</f>
        <v>684373.03</v>
      </c>
      <c r="J9106" s="15" t="str">
        <f>INDEX(Assumptions!$B$8:$B$12,MATCH(B9106,Assumptions!$A$8:$A$12,0))</f>
        <v>Weighted Average</v>
      </c>
      <c r="K9106" s="16">
        <f>G9106/(1-INDEX(Assumptions!$D$8:$D$12,MATCH(B9106,Assumptions!$A$8:$A$12,0)))</f>
        <v>299.36923076923074</v>
      </c>
      <c r="L9106" s="16">
        <f t="shared" si="995"/>
        <v>5.8376999999999999</v>
      </c>
      <c r="M9106" s="16">
        <f t="shared" si="996"/>
        <v>14.968461538461538</v>
      </c>
      <c r="N9106" s="14">
        <f>E9106*(K9106-L9106-M9106)*IF(F9106="GHS",1,Assumptions!$B$4)</f>
        <v>979706.31448461523</v>
      </c>
      <c r="O9106" s="15">
        <f t="shared" ca="1" si="997"/>
        <v>450</v>
      </c>
      <c r="P9106" s="15" t="str">
        <f t="shared" ca="1" si="998"/>
        <v>365d+</v>
      </c>
      <c r="Q9106" s="17">
        <f ca="1">IF(P9106="0-90d",0,IF(P9106="91-180d",INDEX(Assumptions!$F$8:$F$12,MATCH(B9106,Assumptions!$A$8:$A$12,0)),IF(P9106="181-365d",INDEX(Assumptions!$G$8:$G$12,MATCH(B9106,Assumptions!$A$8:$A$12,0)),INDEX(Assumptions!$H$8:$H$12,MATCH(B9106,Assumptions!$A$8:$A$12,0)))))</f>
        <v>0.8</v>
      </c>
      <c r="R9106" s="14">
        <f t="shared" ca="1" si="999"/>
        <v>547498.424</v>
      </c>
      <c r="S9106" s="14">
        <f t="shared" ca="1" si="1000"/>
        <v>136874.60600000003</v>
      </c>
      <c r="T9106" s="11" t="s">
        <v>25</v>
      </c>
      <c r="U9106" s="18" t="s">
        <v>26</v>
      </c>
    </row>
    <row r="9107" spans="1:21" ht="15" customHeight="1" x14ac:dyDescent="0.15">
      <c r="A9107" s="10" t="s">
        <v>9155</v>
      </c>
      <c r="B9107" s="11" t="s">
        <v>41</v>
      </c>
      <c r="C9107" s="11" t="s">
        <v>115</v>
      </c>
      <c r="D9107" s="12">
        <v>45833</v>
      </c>
      <c r="E9107" s="11">
        <v>173</v>
      </c>
      <c r="F9107" s="11" t="s">
        <v>33</v>
      </c>
      <c r="G9107" s="13">
        <v>375.63</v>
      </c>
      <c r="H9107" s="14">
        <f t="shared" si="994"/>
        <v>64983.99</v>
      </c>
      <c r="I9107" s="14">
        <f>IF(F9107="GHS",H9107,H9107*Assumptions!$B$4)</f>
        <v>64983.99</v>
      </c>
      <c r="J9107" s="15" t="str">
        <f>INDEX(Assumptions!$B$8:$B$12,MATCH(B9107,Assumptions!$A$8:$A$12,0))</f>
        <v>Weighted Average</v>
      </c>
      <c r="K9107" s="16">
        <f>G9107/(1-INDEX(Assumptions!$D$8:$D$12,MATCH(B9107,Assumptions!$A$8:$A$12,0)))</f>
        <v>577.89230769230767</v>
      </c>
      <c r="L9107" s="16">
        <f t="shared" si="995"/>
        <v>11.268899999999999</v>
      </c>
      <c r="M9107" s="16">
        <f t="shared" si="996"/>
        <v>28.894615384615385</v>
      </c>
      <c r="N9107" s="14">
        <f>E9107*(K9107-L9107-M9107)*IF(F9107="GHS",1,Assumptions!$B$4)</f>
        <v>93027.081069230771</v>
      </c>
      <c r="O9107" s="15">
        <f t="shared" ca="1" si="997"/>
        <v>453</v>
      </c>
      <c r="P9107" s="15" t="str">
        <f t="shared" ca="1" si="998"/>
        <v>365d+</v>
      </c>
      <c r="Q9107" s="17">
        <f ca="1">IF(P9107="0-90d",0,IF(P9107="91-180d",INDEX(Assumptions!$F$8:$F$12,MATCH(B9107,Assumptions!$A$8:$A$12,0)),IF(P9107="181-365d",INDEX(Assumptions!$G$8:$G$12,MATCH(B9107,Assumptions!$A$8:$A$12,0)),INDEX(Assumptions!$H$8:$H$12,MATCH(B9107,Assumptions!$A$8:$A$12,0)))))</f>
        <v>0.8</v>
      </c>
      <c r="R9107" s="14">
        <f t="shared" ca="1" si="999"/>
        <v>51987.192000000003</v>
      </c>
      <c r="S9107" s="14">
        <f t="shared" ca="1" si="1000"/>
        <v>12996.797999999995</v>
      </c>
      <c r="T9107" s="11" t="s">
        <v>50</v>
      </c>
      <c r="U9107" s="18" t="s">
        <v>26</v>
      </c>
    </row>
    <row r="9108" spans="1:21" ht="15" customHeight="1" x14ac:dyDescent="0.15">
      <c r="A9108" s="10" t="s">
        <v>9156</v>
      </c>
      <c r="B9108" s="11" t="s">
        <v>22</v>
      </c>
      <c r="C9108" s="11" t="s">
        <v>23</v>
      </c>
      <c r="D9108" s="12">
        <v>45909</v>
      </c>
      <c r="E9108" s="11">
        <v>150</v>
      </c>
      <c r="F9108" s="11" t="s">
        <v>24</v>
      </c>
      <c r="G9108" s="13">
        <v>14733.3</v>
      </c>
      <c r="H9108" s="14">
        <f t="shared" si="994"/>
        <v>2209995</v>
      </c>
      <c r="I9108" s="14">
        <f>IF(F9108="GHS",H9108,H9108*Assumptions!$B$4)</f>
        <v>23867946</v>
      </c>
      <c r="J9108" s="15" t="str">
        <f>INDEX(Assumptions!$B$8:$B$12,MATCH(B9108,Assumptions!$A$8:$A$12,0))</f>
        <v>FIFO</v>
      </c>
      <c r="K9108" s="16">
        <f>G9108/(1-INDEX(Assumptions!$D$8:$D$12,MATCH(B9108,Assumptions!$A$8:$A$12,0)))</f>
        <v>17967.439024390242</v>
      </c>
      <c r="L9108" s="16">
        <f t="shared" si="995"/>
        <v>441.99899999999997</v>
      </c>
      <c r="M9108" s="16">
        <f t="shared" si="996"/>
        <v>898.37195121951208</v>
      </c>
      <c r="N9108" s="14">
        <f>E9108*(K9108-L9108-M9108)*IF(F9108="GHS",1,Assumptions!$B$4)</f>
        <v>26935850.278536581</v>
      </c>
      <c r="O9108" s="15">
        <f t="shared" ca="1" si="997"/>
        <v>377</v>
      </c>
      <c r="P9108" s="15" t="str">
        <f t="shared" ca="1" si="998"/>
        <v>365d+</v>
      </c>
      <c r="Q9108" s="17">
        <f ca="1">IF(P9108="0-90d",0,IF(P9108="91-180d",INDEX(Assumptions!$F$8:$F$12,MATCH(B9108,Assumptions!$A$8:$A$12,0)),IF(P9108="181-365d",INDEX(Assumptions!$G$8:$G$12,MATCH(B9108,Assumptions!$A$8:$A$12,0)),INDEX(Assumptions!$H$8:$H$12,MATCH(B9108,Assumptions!$A$8:$A$12,0)))))</f>
        <v>0.5</v>
      </c>
      <c r="R9108" s="14">
        <f t="shared" ca="1" si="999"/>
        <v>11933973</v>
      </c>
      <c r="S9108" s="14">
        <f t="shared" ca="1" si="1000"/>
        <v>11933973</v>
      </c>
      <c r="T9108" s="11" t="s">
        <v>25</v>
      </c>
      <c r="U9108" s="18" t="s">
        <v>26</v>
      </c>
    </row>
    <row r="9109" spans="1:21" ht="15" customHeight="1" x14ac:dyDescent="0.15">
      <c r="A9109" s="10" t="s">
        <v>9157</v>
      </c>
      <c r="B9109" s="11" t="s">
        <v>31</v>
      </c>
      <c r="C9109" s="11" t="s">
        <v>32</v>
      </c>
      <c r="D9109" s="12">
        <v>46136</v>
      </c>
      <c r="E9109" s="11">
        <v>4922</v>
      </c>
      <c r="F9109" s="11" t="s">
        <v>33</v>
      </c>
      <c r="G9109" s="13">
        <v>2078.0300000000002</v>
      </c>
      <c r="H9109" s="14">
        <f t="shared" si="994"/>
        <v>10228063.66</v>
      </c>
      <c r="I9109" s="14">
        <f>IF(F9109="GHS",H9109,H9109*Assumptions!$B$4)</f>
        <v>10228063.66</v>
      </c>
      <c r="J9109" s="15" t="str">
        <f>INDEX(Assumptions!$B$8:$B$12,MATCH(B9109,Assumptions!$A$8:$A$12,0))</f>
        <v>Weighted Average</v>
      </c>
      <c r="K9109" s="16">
        <f>G9109/(1-INDEX(Assumptions!$D$8:$D$12,MATCH(B9109,Assumptions!$A$8:$A$12,0)))</f>
        <v>2886.1527777777783</v>
      </c>
      <c r="L9109" s="16">
        <f t="shared" si="995"/>
        <v>62.340900000000005</v>
      </c>
      <c r="M9109" s="16">
        <f t="shared" si="996"/>
        <v>144.30763888888893</v>
      </c>
      <c r="N9109" s="14">
        <f>E9109*(K9109-L9109-M9109)*IF(F9109="GHS",1,Assumptions!$B$4)</f>
        <v>13188519.863811113</v>
      </c>
      <c r="O9109" s="15">
        <f t="shared" ca="1" si="997"/>
        <v>150</v>
      </c>
      <c r="P9109" s="15" t="str">
        <f t="shared" ca="1" si="998"/>
        <v>91-180d</v>
      </c>
      <c r="Q9109" s="17">
        <f ca="1">IF(P9109="0-90d",0,IF(P9109="91-180d",INDEX(Assumptions!$F$8:$F$12,MATCH(B9109,Assumptions!$A$8:$A$12,0)),IF(P9109="181-365d",INDEX(Assumptions!$G$8:$G$12,MATCH(B9109,Assumptions!$A$8:$A$12,0)),INDEX(Assumptions!$H$8:$H$12,MATCH(B9109,Assumptions!$A$8:$A$12,0)))))</f>
        <v>0.05</v>
      </c>
      <c r="R9109" s="14">
        <f t="shared" ca="1" si="999"/>
        <v>511403.18300000002</v>
      </c>
      <c r="S9109" s="14">
        <f t="shared" ca="1" si="1000"/>
        <v>9716660.477</v>
      </c>
      <c r="T9109" s="11" t="s">
        <v>25</v>
      </c>
      <c r="U9109" s="18" t="s">
        <v>26</v>
      </c>
    </row>
    <row r="9110" spans="1:21" ht="15" customHeight="1" x14ac:dyDescent="0.15">
      <c r="A9110" s="10" t="s">
        <v>9158</v>
      </c>
      <c r="B9110" s="11" t="s">
        <v>46</v>
      </c>
      <c r="C9110" s="11" t="s">
        <v>47</v>
      </c>
      <c r="D9110" s="12">
        <v>45961</v>
      </c>
      <c r="E9110" s="11">
        <v>163</v>
      </c>
      <c r="F9110" s="11" t="s">
        <v>33</v>
      </c>
      <c r="G9110" s="13">
        <v>224732.12</v>
      </c>
      <c r="H9110" s="14">
        <f t="shared" si="994"/>
        <v>36631335.560000002</v>
      </c>
      <c r="I9110" s="14">
        <f>IF(F9110="GHS",H9110,H9110*Assumptions!$B$4)</f>
        <v>36631335.560000002</v>
      </c>
      <c r="J9110" s="15" t="str">
        <f>INDEX(Assumptions!$B$8:$B$12,MATCH(B9110,Assumptions!$A$8:$A$12,0))</f>
        <v>Specific Identification</v>
      </c>
      <c r="K9110" s="16">
        <f>G9110/(1-INDEX(Assumptions!$D$8:$D$12,MATCH(B9110,Assumptions!$A$8:$A$12,0)))</f>
        <v>288118.10256410256</v>
      </c>
      <c r="L9110" s="16">
        <f t="shared" si="995"/>
        <v>6741.9636</v>
      </c>
      <c r="M9110" s="16">
        <f t="shared" si="996"/>
        <v>14405.90512820513</v>
      </c>
      <c r="N9110" s="14">
        <f>E9110*(K9110-L9110-M9110)*IF(F9110="GHS",1,Assumptions!$B$4)</f>
        <v>43516148.11525128</v>
      </c>
      <c r="O9110" s="15">
        <f t="shared" ca="1" si="997"/>
        <v>325</v>
      </c>
      <c r="P9110" s="15" t="str">
        <f t="shared" ca="1" si="998"/>
        <v>181-365d</v>
      </c>
      <c r="Q9110" s="17">
        <f ca="1">IF(P9110="0-90d",0,IF(P9110="91-180d",INDEX(Assumptions!$F$8:$F$12,MATCH(B9110,Assumptions!$A$8:$A$12,0)),IF(P9110="181-365d",INDEX(Assumptions!$G$8:$G$12,MATCH(B9110,Assumptions!$A$8:$A$12,0)),INDEX(Assumptions!$H$8:$H$12,MATCH(B9110,Assumptions!$A$8:$A$12,0)))))</f>
        <v>0.05</v>
      </c>
      <c r="R9110" s="14">
        <f t="shared" ca="1" si="999"/>
        <v>1831566.7780000002</v>
      </c>
      <c r="S9110" s="14">
        <f t="shared" ca="1" si="1000"/>
        <v>34799768.782000005</v>
      </c>
      <c r="T9110" s="11" t="s">
        <v>25</v>
      </c>
      <c r="U9110" s="18" t="s">
        <v>26</v>
      </c>
    </row>
    <row r="9111" spans="1:21" ht="15" customHeight="1" x14ac:dyDescent="0.15">
      <c r="A9111" s="10" t="s">
        <v>9159</v>
      </c>
      <c r="B9111" s="11" t="s">
        <v>41</v>
      </c>
      <c r="C9111" s="11" t="s">
        <v>44</v>
      </c>
      <c r="D9111" s="12">
        <v>45812</v>
      </c>
      <c r="E9111" s="11">
        <v>3393</v>
      </c>
      <c r="F9111" s="11" t="s">
        <v>33</v>
      </c>
      <c r="G9111" s="13">
        <v>465.48</v>
      </c>
      <c r="H9111" s="14">
        <f t="shared" si="994"/>
        <v>1579373.6400000001</v>
      </c>
      <c r="I9111" s="14">
        <f>IF(F9111="GHS",H9111,H9111*Assumptions!$B$4)</f>
        <v>1579373.6400000001</v>
      </c>
      <c r="J9111" s="15" t="str">
        <f>INDEX(Assumptions!$B$8:$B$12,MATCH(B9111,Assumptions!$A$8:$A$12,0))</f>
        <v>Weighted Average</v>
      </c>
      <c r="K9111" s="16">
        <f>G9111/(1-INDEX(Assumptions!$D$8:$D$12,MATCH(B9111,Assumptions!$A$8:$A$12,0)))</f>
        <v>716.12307692307695</v>
      </c>
      <c r="L9111" s="16">
        <f t="shared" si="995"/>
        <v>13.964399999999999</v>
      </c>
      <c r="M9111" s="16">
        <f t="shared" si="996"/>
        <v>35.806153846153848</v>
      </c>
      <c r="N9111" s="14">
        <f>E9111*(K9111-L9111-M9111)*IF(F9111="GHS",1,Assumptions!$B$4)</f>
        <v>2260934.1108000004</v>
      </c>
      <c r="O9111" s="15">
        <f t="shared" ca="1" si="997"/>
        <v>474</v>
      </c>
      <c r="P9111" s="15" t="str">
        <f t="shared" ca="1" si="998"/>
        <v>365d+</v>
      </c>
      <c r="Q9111" s="17">
        <f ca="1">IF(P9111="0-90d",0,IF(P9111="91-180d",INDEX(Assumptions!$F$8:$F$12,MATCH(B9111,Assumptions!$A$8:$A$12,0)),IF(P9111="181-365d",INDEX(Assumptions!$G$8:$G$12,MATCH(B9111,Assumptions!$A$8:$A$12,0)),INDEX(Assumptions!$H$8:$H$12,MATCH(B9111,Assumptions!$A$8:$A$12,0)))))</f>
        <v>0.8</v>
      </c>
      <c r="R9111" s="14">
        <f t="shared" ca="1" si="999"/>
        <v>1263498.9120000002</v>
      </c>
      <c r="S9111" s="14">
        <f t="shared" ca="1" si="1000"/>
        <v>315874.72799999989</v>
      </c>
      <c r="T9111" s="11" t="s">
        <v>25</v>
      </c>
      <c r="U9111" s="18" t="s">
        <v>26</v>
      </c>
    </row>
    <row r="9112" spans="1:21" ht="15" customHeight="1" x14ac:dyDescent="0.15">
      <c r="A9112" s="10" t="s">
        <v>9160</v>
      </c>
      <c r="B9112" s="11" t="s">
        <v>31</v>
      </c>
      <c r="C9112" s="11" t="s">
        <v>63</v>
      </c>
      <c r="D9112" s="12">
        <v>45734</v>
      </c>
      <c r="E9112" s="11">
        <v>433</v>
      </c>
      <c r="F9112" s="11" t="s">
        <v>33</v>
      </c>
      <c r="G9112" s="13">
        <v>3745.15</v>
      </c>
      <c r="H9112" s="14">
        <f t="shared" si="994"/>
        <v>1621649.95</v>
      </c>
      <c r="I9112" s="14">
        <f>IF(F9112="GHS",H9112,H9112*Assumptions!$B$4)</f>
        <v>1621649.95</v>
      </c>
      <c r="J9112" s="15" t="str">
        <f>INDEX(Assumptions!$B$8:$B$12,MATCH(B9112,Assumptions!$A$8:$A$12,0))</f>
        <v>Weighted Average</v>
      </c>
      <c r="K9112" s="16">
        <f>G9112/(1-INDEX(Assumptions!$D$8:$D$12,MATCH(B9112,Assumptions!$A$8:$A$12,0)))</f>
        <v>5201.5972222222226</v>
      </c>
      <c r="L9112" s="16">
        <f t="shared" si="995"/>
        <v>112.3545</v>
      </c>
      <c r="M9112" s="16">
        <f t="shared" si="996"/>
        <v>260.07986111111114</v>
      </c>
      <c r="N9112" s="14">
        <f>E9112*(K9112-L9112-M9112)*IF(F9112="GHS",1,Assumptions!$B$4)</f>
        <v>2091027.518861111</v>
      </c>
      <c r="O9112" s="15">
        <f t="shared" ca="1" si="997"/>
        <v>552</v>
      </c>
      <c r="P9112" s="15" t="str">
        <f t="shared" ca="1" si="998"/>
        <v>365d+</v>
      </c>
      <c r="Q9112" s="17">
        <f ca="1">IF(P9112="0-90d",0,IF(P9112="91-180d",INDEX(Assumptions!$F$8:$F$12,MATCH(B9112,Assumptions!$A$8:$A$12,0)),IF(P9112="181-365d",INDEX(Assumptions!$G$8:$G$12,MATCH(B9112,Assumptions!$A$8:$A$12,0)),INDEX(Assumptions!$H$8:$H$12,MATCH(B9112,Assumptions!$A$8:$A$12,0)))))</f>
        <v>0.6</v>
      </c>
      <c r="R9112" s="14">
        <f t="shared" ca="1" si="999"/>
        <v>972989.97</v>
      </c>
      <c r="S9112" s="14">
        <f t="shared" ca="1" si="1000"/>
        <v>648659.98</v>
      </c>
      <c r="T9112" s="11" t="s">
        <v>25</v>
      </c>
      <c r="U9112" s="18" t="s">
        <v>26</v>
      </c>
    </row>
    <row r="9113" spans="1:21" ht="15" customHeight="1" x14ac:dyDescent="0.15">
      <c r="A9113" s="10" t="s">
        <v>9161</v>
      </c>
      <c r="B9113" s="11" t="s">
        <v>28</v>
      </c>
      <c r="C9113" s="11" t="s">
        <v>55</v>
      </c>
      <c r="D9113" s="12">
        <v>45930</v>
      </c>
      <c r="E9113" s="11">
        <v>3153</v>
      </c>
      <c r="F9113" s="11" t="s">
        <v>24</v>
      </c>
      <c r="G9113" s="13">
        <v>13903.11</v>
      </c>
      <c r="H9113" s="14">
        <f t="shared" si="994"/>
        <v>43836505.829999998</v>
      </c>
      <c r="I9113" s="14">
        <f>IF(F9113="GHS",H9113,H9113*Assumptions!$B$4)</f>
        <v>473434262.96399999</v>
      </c>
      <c r="J9113" s="15" t="str">
        <f>INDEX(Assumptions!$B$8:$B$12,MATCH(B9113,Assumptions!$A$8:$A$12,0))</f>
        <v>Fair Value Less Costs to Sell</v>
      </c>
      <c r="K9113" s="16">
        <f>G9113/(1-INDEX(Assumptions!$D$8:$D$12,MATCH(B9113,Assumptions!$A$8:$A$12,0)))</f>
        <v>15798.988636363638</v>
      </c>
      <c r="L9113" s="16">
        <f t="shared" si="995"/>
        <v>417.0933</v>
      </c>
      <c r="M9113" s="16">
        <f t="shared" si="996"/>
        <v>789.94943181818189</v>
      </c>
      <c r="N9113" s="14">
        <f>E9113*(K9113-L9113-M9113)*IF(F9113="GHS",1,Assumptions!$B$4)</f>
        <v>496890778.7199437</v>
      </c>
      <c r="O9113" s="15">
        <f t="shared" ca="1" si="997"/>
        <v>356</v>
      </c>
      <c r="P9113" s="15" t="str">
        <f t="shared" ca="1" si="998"/>
        <v>181-365d</v>
      </c>
      <c r="Q9113" s="17">
        <f ca="1">IF(P9113="0-90d",0,IF(P9113="91-180d",INDEX(Assumptions!$F$8:$F$12,MATCH(B9113,Assumptions!$A$8:$A$12,0)),IF(P9113="181-365d",INDEX(Assumptions!$G$8:$G$12,MATCH(B9113,Assumptions!$A$8:$A$12,0)),INDEX(Assumptions!$H$8:$H$12,MATCH(B9113,Assumptions!$A$8:$A$12,0)))))</f>
        <v>0.1</v>
      </c>
      <c r="R9113" s="14">
        <f t="shared" ca="1" si="999"/>
        <v>47343426.296400003</v>
      </c>
      <c r="S9113" s="14">
        <f t="shared" si="1000"/>
        <v>0</v>
      </c>
      <c r="T9113" s="11" t="s">
        <v>39</v>
      </c>
      <c r="U9113" s="18" t="s">
        <v>26</v>
      </c>
    </row>
    <row r="9114" spans="1:21" ht="15" customHeight="1" x14ac:dyDescent="0.15">
      <c r="A9114" s="10" t="s">
        <v>9162</v>
      </c>
      <c r="B9114" s="11" t="s">
        <v>22</v>
      </c>
      <c r="C9114" s="11" t="s">
        <v>23</v>
      </c>
      <c r="D9114" s="12">
        <v>45820</v>
      </c>
      <c r="E9114" s="11">
        <v>259</v>
      </c>
      <c r="F9114" s="11" t="s">
        <v>24</v>
      </c>
      <c r="G9114" s="13">
        <v>56537.48</v>
      </c>
      <c r="H9114" s="14">
        <f t="shared" si="994"/>
        <v>14643207.32</v>
      </c>
      <c r="I9114" s="14">
        <f>IF(F9114="GHS",H9114,H9114*Assumptions!$B$4)</f>
        <v>158146639.05600002</v>
      </c>
      <c r="J9114" s="15" t="str">
        <f>INDEX(Assumptions!$B$8:$B$12,MATCH(B9114,Assumptions!$A$8:$A$12,0))</f>
        <v>FIFO</v>
      </c>
      <c r="K9114" s="16">
        <f>G9114/(1-INDEX(Assumptions!$D$8:$D$12,MATCH(B9114,Assumptions!$A$8:$A$12,0)))</f>
        <v>68948.14634146342</v>
      </c>
      <c r="L9114" s="16">
        <f t="shared" si="995"/>
        <v>1696.1243999999999</v>
      </c>
      <c r="M9114" s="16">
        <f t="shared" si="996"/>
        <v>3447.4073170731713</v>
      </c>
      <c r="N9114" s="14">
        <f>E9114*(K9114-L9114-M9114)*IF(F9114="GHS",1,Assumptions!$B$4)</f>
        <v>178474268.02734441</v>
      </c>
      <c r="O9114" s="15">
        <f t="shared" ca="1" si="997"/>
        <v>466</v>
      </c>
      <c r="P9114" s="15" t="str">
        <f t="shared" ca="1" si="998"/>
        <v>365d+</v>
      </c>
      <c r="Q9114" s="17">
        <f ca="1">IF(P9114="0-90d",0,IF(P9114="91-180d",INDEX(Assumptions!$F$8:$F$12,MATCH(B9114,Assumptions!$A$8:$A$12,0)),IF(P9114="181-365d",INDEX(Assumptions!$G$8:$G$12,MATCH(B9114,Assumptions!$A$8:$A$12,0)),INDEX(Assumptions!$H$8:$H$12,MATCH(B9114,Assumptions!$A$8:$A$12,0)))))</f>
        <v>0.5</v>
      </c>
      <c r="R9114" s="14">
        <f t="shared" ca="1" si="999"/>
        <v>79073319.528000012</v>
      </c>
      <c r="S9114" s="14">
        <f t="shared" ca="1" si="1000"/>
        <v>79073319.528000012</v>
      </c>
      <c r="T9114" s="11" t="s">
        <v>25</v>
      </c>
      <c r="U9114" s="18" t="s">
        <v>26</v>
      </c>
    </row>
    <row r="9115" spans="1:21" ht="15" customHeight="1" x14ac:dyDescent="0.15">
      <c r="A9115" s="10" t="s">
        <v>9163</v>
      </c>
      <c r="B9115" s="11" t="s">
        <v>28</v>
      </c>
      <c r="C9115" s="11" t="s">
        <v>35</v>
      </c>
      <c r="D9115" s="12">
        <v>45927</v>
      </c>
      <c r="E9115" s="11">
        <v>2298</v>
      </c>
      <c r="F9115" s="11" t="s">
        <v>24</v>
      </c>
      <c r="G9115" s="13">
        <v>11113.37</v>
      </c>
      <c r="H9115" s="14">
        <f t="shared" si="994"/>
        <v>25538524.260000002</v>
      </c>
      <c r="I9115" s="14">
        <f>IF(F9115="GHS",H9115,H9115*Assumptions!$B$4)</f>
        <v>275816062.00800002</v>
      </c>
      <c r="J9115" s="15" t="str">
        <f>INDEX(Assumptions!$B$8:$B$12,MATCH(B9115,Assumptions!$A$8:$A$12,0))</f>
        <v>Fair Value Less Costs to Sell</v>
      </c>
      <c r="K9115" s="16">
        <f>G9115/(1-INDEX(Assumptions!$D$8:$D$12,MATCH(B9115,Assumptions!$A$8:$A$12,0)))</f>
        <v>12628.829545454546</v>
      </c>
      <c r="L9115" s="16">
        <f t="shared" si="995"/>
        <v>333.40109999999999</v>
      </c>
      <c r="M9115" s="16">
        <f t="shared" si="996"/>
        <v>631.4414772727273</v>
      </c>
      <c r="N9115" s="14">
        <f>E9115*(K9115-L9115-M9115)*IF(F9115="GHS",1,Assumptions!$B$4)</f>
        <v>289481494.17112368</v>
      </c>
      <c r="O9115" s="15">
        <f t="shared" ca="1" si="997"/>
        <v>359</v>
      </c>
      <c r="P9115" s="15" t="str">
        <f t="shared" ca="1" si="998"/>
        <v>181-365d</v>
      </c>
      <c r="Q9115" s="17">
        <f ca="1">IF(P9115="0-90d",0,IF(P9115="91-180d",INDEX(Assumptions!$F$8:$F$12,MATCH(B9115,Assumptions!$A$8:$A$12,0)),IF(P9115="181-365d",INDEX(Assumptions!$G$8:$G$12,MATCH(B9115,Assumptions!$A$8:$A$12,0)),INDEX(Assumptions!$H$8:$H$12,MATCH(B9115,Assumptions!$A$8:$A$12,0)))))</f>
        <v>0.1</v>
      </c>
      <c r="R9115" s="14">
        <f t="shared" ca="1" si="999"/>
        <v>27581606.200800002</v>
      </c>
      <c r="S9115" s="14">
        <f t="shared" ca="1" si="1000"/>
        <v>248234455.80720001</v>
      </c>
      <c r="T9115" s="11" t="s">
        <v>25</v>
      </c>
      <c r="U9115" s="18" t="s">
        <v>26</v>
      </c>
    </row>
    <row r="9116" spans="1:21" ht="15" customHeight="1" x14ac:dyDescent="0.15">
      <c r="A9116" s="10" t="s">
        <v>9164</v>
      </c>
      <c r="B9116" s="11" t="s">
        <v>41</v>
      </c>
      <c r="C9116" s="11" t="s">
        <v>44</v>
      </c>
      <c r="D9116" s="12">
        <v>45792</v>
      </c>
      <c r="E9116" s="11">
        <v>829</v>
      </c>
      <c r="F9116" s="11" t="s">
        <v>33</v>
      </c>
      <c r="G9116" s="13">
        <v>391.83</v>
      </c>
      <c r="H9116" s="14">
        <f t="shared" si="994"/>
        <v>324827.07</v>
      </c>
      <c r="I9116" s="14">
        <f>IF(F9116="GHS",H9116,H9116*Assumptions!$B$4)</f>
        <v>324827.07</v>
      </c>
      <c r="J9116" s="15" t="str">
        <f>INDEX(Assumptions!$B$8:$B$12,MATCH(B9116,Assumptions!$A$8:$A$12,0))</f>
        <v>Weighted Average</v>
      </c>
      <c r="K9116" s="16">
        <f>G9116/(1-INDEX(Assumptions!$D$8:$D$12,MATCH(B9116,Assumptions!$A$8:$A$12,0)))</f>
        <v>602.81538461538457</v>
      </c>
      <c r="L9116" s="16">
        <f t="shared" si="995"/>
        <v>11.754899999999999</v>
      </c>
      <c r="M9116" s="16">
        <f t="shared" si="996"/>
        <v>30.14076923076923</v>
      </c>
      <c r="N9116" s="14">
        <f>E9116*(K9116-L9116-M9116)*IF(F9116="GHS",1,Assumptions!$B$4)</f>
        <v>465002.44405384606</v>
      </c>
      <c r="O9116" s="15">
        <f t="shared" ca="1" si="997"/>
        <v>494</v>
      </c>
      <c r="P9116" s="15" t="str">
        <f t="shared" ca="1" si="998"/>
        <v>365d+</v>
      </c>
      <c r="Q9116" s="17">
        <f ca="1">IF(P9116="0-90d",0,IF(P9116="91-180d",INDEX(Assumptions!$F$8:$F$12,MATCH(B9116,Assumptions!$A$8:$A$12,0)),IF(P9116="181-365d",INDEX(Assumptions!$G$8:$G$12,MATCH(B9116,Assumptions!$A$8:$A$12,0)),INDEX(Assumptions!$H$8:$H$12,MATCH(B9116,Assumptions!$A$8:$A$12,0)))))</f>
        <v>0.8</v>
      </c>
      <c r="R9116" s="14">
        <f t="shared" ca="1" si="999"/>
        <v>259861.65600000002</v>
      </c>
      <c r="S9116" s="14">
        <f t="shared" ca="1" si="1000"/>
        <v>64965.41399999999</v>
      </c>
      <c r="T9116" s="11" t="s">
        <v>25</v>
      </c>
      <c r="U9116" s="18" t="s">
        <v>26</v>
      </c>
    </row>
    <row r="9117" spans="1:21" ht="15" customHeight="1" x14ac:dyDescent="0.15">
      <c r="A9117" s="10" t="s">
        <v>9165</v>
      </c>
      <c r="B9117" s="11" t="s">
        <v>31</v>
      </c>
      <c r="C9117" s="11" t="s">
        <v>32</v>
      </c>
      <c r="D9117" s="12">
        <v>45878</v>
      </c>
      <c r="E9117" s="11">
        <v>2440</v>
      </c>
      <c r="F9117" s="11" t="s">
        <v>33</v>
      </c>
      <c r="G9117" s="13">
        <v>2515.13</v>
      </c>
      <c r="H9117" s="14">
        <f t="shared" si="994"/>
        <v>6136917.2000000002</v>
      </c>
      <c r="I9117" s="14">
        <f>IF(F9117="GHS",H9117,H9117*Assumptions!$B$4)</f>
        <v>6136917.2000000002</v>
      </c>
      <c r="J9117" s="15" t="str">
        <f>INDEX(Assumptions!$B$8:$B$12,MATCH(B9117,Assumptions!$A$8:$A$12,0))</f>
        <v>Weighted Average</v>
      </c>
      <c r="K9117" s="16">
        <f>G9117/(1-INDEX(Assumptions!$D$8:$D$12,MATCH(B9117,Assumptions!$A$8:$A$12,0)))</f>
        <v>3493.2361111111113</v>
      </c>
      <c r="L9117" s="16">
        <f t="shared" si="995"/>
        <v>75.453900000000004</v>
      </c>
      <c r="M9117" s="16">
        <f t="shared" si="996"/>
        <v>174.66180555555559</v>
      </c>
      <c r="N9117" s="14">
        <f>E9117*(K9117-L9117-M9117)*IF(F9117="GHS",1,Assumptions!$B$4)</f>
        <v>7913213.7895555561</v>
      </c>
      <c r="O9117" s="15">
        <f t="shared" ca="1" si="997"/>
        <v>408</v>
      </c>
      <c r="P9117" s="15" t="str">
        <f t="shared" ca="1" si="998"/>
        <v>365d+</v>
      </c>
      <c r="Q9117" s="17">
        <f ca="1">IF(P9117="0-90d",0,IF(P9117="91-180d",INDEX(Assumptions!$F$8:$F$12,MATCH(B9117,Assumptions!$A$8:$A$12,0)),IF(P9117="181-365d",INDEX(Assumptions!$G$8:$G$12,MATCH(B9117,Assumptions!$A$8:$A$12,0)),INDEX(Assumptions!$H$8:$H$12,MATCH(B9117,Assumptions!$A$8:$A$12,0)))))</f>
        <v>0.6</v>
      </c>
      <c r="R9117" s="14">
        <f t="shared" ca="1" si="999"/>
        <v>3682150.32</v>
      </c>
      <c r="S9117" s="14">
        <f t="shared" ca="1" si="1000"/>
        <v>2454766.8800000004</v>
      </c>
      <c r="T9117" s="11" t="s">
        <v>25</v>
      </c>
      <c r="U9117" s="18" t="s">
        <v>36</v>
      </c>
    </row>
    <row r="9118" spans="1:21" ht="15" customHeight="1" x14ac:dyDescent="0.15">
      <c r="A9118" s="10" t="s">
        <v>9166</v>
      </c>
      <c r="B9118" s="11" t="s">
        <v>31</v>
      </c>
      <c r="C9118" s="11" t="s">
        <v>63</v>
      </c>
      <c r="D9118" s="12">
        <v>45801</v>
      </c>
      <c r="E9118" s="11">
        <v>3641</v>
      </c>
      <c r="F9118" s="11" t="s">
        <v>33</v>
      </c>
      <c r="G9118" s="13">
        <v>2192.66</v>
      </c>
      <c r="H9118" s="14">
        <f t="shared" si="994"/>
        <v>7983475.0599999996</v>
      </c>
      <c r="I9118" s="14">
        <f>IF(F9118="GHS",H9118,H9118*Assumptions!$B$4)</f>
        <v>7983475.0599999996</v>
      </c>
      <c r="J9118" s="15" t="str">
        <f>INDEX(Assumptions!$B$8:$B$12,MATCH(B9118,Assumptions!$A$8:$A$12,0))</f>
        <v>Weighted Average</v>
      </c>
      <c r="K9118" s="16">
        <f>G9118/(1-INDEX(Assumptions!$D$8:$D$12,MATCH(B9118,Assumptions!$A$8:$A$12,0)))</f>
        <v>3045.3611111111109</v>
      </c>
      <c r="L9118" s="16">
        <f t="shared" si="995"/>
        <v>65.779799999999994</v>
      </c>
      <c r="M9118" s="16">
        <f t="shared" si="996"/>
        <v>152.26805555555555</v>
      </c>
      <c r="N9118" s="14">
        <f>E9118*(K9118-L9118-M9118)*IF(F9118="GHS",1,Assumptions!$B$4)</f>
        <v>10294247.563477777</v>
      </c>
      <c r="O9118" s="15">
        <f t="shared" ca="1" si="997"/>
        <v>485</v>
      </c>
      <c r="P9118" s="15" t="str">
        <f t="shared" ca="1" si="998"/>
        <v>365d+</v>
      </c>
      <c r="Q9118" s="17">
        <f ca="1">IF(P9118="0-90d",0,IF(P9118="91-180d",INDEX(Assumptions!$F$8:$F$12,MATCH(B9118,Assumptions!$A$8:$A$12,0)),IF(P9118="181-365d",INDEX(Assumptions!$G$8:$G$12,MATCH(B9118,Assumptions!$A$8:$A$12,0)),INDEX(Assumptions!$H$8:$H$12,MATCH(B9118,Assumptions!$A$8:$A$12,0)))))</f>
        <v>0.6</v>
      </c>
      <c r="R9118" s="14">
        <f t="shared" ca="1" si="999"/>
        <v>4790085.0359999994</v>
      </c>
      <c r="S9118" s="14">
        <f t="shared" ca="1" si="1000"/>
        <v>3193390.0240000002</v>
      </c>
      <c r="T9118" s="11" t="s">
        <v>25</v>
      </c>
      <c r="U9118" s="18" t="s">
        <v>26</v>
      </c>
    </row>
    <row r="9119" spans="1:21" ht="15" customHeight="1" x14ac:dyDescent="0.15">
      <c r="A9119" s="10" t="s">
        <v>9167</v>
      </c>
      <c r="B9119" s="11" t="s">
        <v>28</v>
      </c>
      <c r="C9119" s="11" t="s">
        <v>38</v>
      </c>
      <c r="D9119" s="12">
        <v>45908</v>
      </c>
      <c r="E9119" s="11">
        <v>2499</v>
      </c>
      <c r="F9119" s="11" t="s">
        <v>24</v>
      </c>
      <c r="G9119" s="13">
        <v>6912.99</v>
      </c>
      <c r="H9119" s="14">
        <f t="shared" si="994"/>
        <v>17275562.009999998</v>
      </c>
      <c r="I9119" s="14">
        <f>IF(F9119="GHS",H9119,H9119*Assumptions!$B$4)</f>
        <v>186576069.708</v>
      </c>
      <c r="J9119" s="15" t="str">
        <f>INDEX(Assumptions!$B$8:$B$12,MATCH(B9119,Assumptions!$A$8:$A$12,0))</f>
        <v>Fair Value Less Costs to Sell</v>
      </c>
      <c r="K9119" s="16">
        <f>G9119/(1-INDEX(Assumptions!$D$8:$D$12,MATCH(B9119,Assumptions!$A$8:$A$12,0)))</f>
        <v>7855.670454545454</v>
      </c>
      <c r="L9119" s="16">
        <f t="shared" si="995"/>
        <v>207.38969999999998</v>
      </c>
      <c r="M9119" s="16">
        <f t="shared" si="996"/>
        <v>392.78352272727273</v>
      </c>
      <c r="N9119" s="14">
        <f>E9119*(K9119-L9119-M9119)*IF(F9119="GHS",1,Assumptions!$B$4)</f>
        <v>195820065.88898727</v>
      </c>
      <c r="O9119" s="15">
        <f t="shared" ca="1" si="997"/>
        <v>378</v>
      </c>
      <c r="P9119" s="15" t="str">
        <f t="shared" ca="1" si="998"/>
        <v>365d+</v>
      </c>
      <c r="Q9119" s="17">
        <f ca="1">IF(P9119="0-90d",0,IF(P9119="91-180d",INDEX(Assumptions!$F$8:$F$12,MATCH(B9119,Assumptions!$A$8:$A$12,0)),IF(P9119="181-365d",INDEX(Assumptions!$G$8:$G$12,MATCH(B9119,Assumptions!$A$8:$A$12,0)),INDEX(Assumptions!$H$8:$H$12,MATCH(B9119,Assumptions!$A$8:$A$12,0)))))</f>
        <v>0.4</v>
      </c>
      <c r="R9119" s="14">
        <f t="shared" ca="1" si="999"/>
        <v>74630427.883200005</v>
      </c>
      <c r="S9119" s="14">
        <f t="shared" ca="1" si="1000"/>
        <v>111945641.8248</v>
      </c>
      <c r="T9119" s="11" t="s">
        <v>25</v>
      </c>
      <c r="U9119" s="18" t="s">
        <v>26</v>
      </c>
    </row>
    <row r="9120" spans="1:21" ht="15" customHeight="1" x14ac:dyDescent="0.15">
      <c r="A9120" s="10" t="s">
        <v>9168</v>
      </c>
      <c r="B9120" s="11" t="s">
        <v>46</v>
      </c>
      <c r="C9120" s="11" t="s">
        <v>119</v>
      </c>
      <c r="D9120" s="12">
        <v>45792</v>
      </c>
      <c r="E9120" s="11">
        <v>542</v>
      </c>
      <c r="F9120" s="11" t="s">
        <v>33</v>
      </c>
      <c r="G9120" s="13">
        <v>343168.81</v>
      </c>
      <c r="H9120" s="14">
        <f t="shared" si="994"/>
        <v>185997495.02000001</v>
      </c>
      <c r="I9120" s="14">
        <f>IF(F9120="GHS",H9120,H9120*Assumptions!$B$4)</f>
        <v>185997495.02000001</v>
      </c>
      <c r="J9120" s="15" t="str">
        <f>INDEX(Assumptions!$B$8:$B$12,MATCH(B9120,Assumptions!$A$8:$A$12,0))</f>
        <v>Specific Identification</v>
      </c>
      <c r="K9120" s="16">
        <f>G9120/(1-INDEX(Assumptions!$D$8:$D$12,MATCH(B9120,Assumptions!$A$8:$A$12,0)))</f>
        <v>439960.01282051281</v>
      </c>
      <c r="L9120" s="16">
        <f t="shared" si="995"/>
        <v>10295.0643</v>
      </c>
      <c r="M9120" s="16">
        <f t="shared" si="996"/>
        <v>21998.000641025643</v>
      </c>
      <c r="N9120" s="14">
        <f>E9120*(K9120-L9120-M9120)*IF(F9120="GHS",1,Assumptions!$B$4)</f>
        <v>220955485.75068203</v>
      </c>
      <c r="O9120" s="15">
        <f t="shared" ca="1" si="997"/>
        <v>494</v>
      </c>
      <c r="P9120" s="15" t="str">
        <f t="shared" ca="1" si="998"/>
        <v>365d+</v>
      </c>
      <c r="Q9120" s="17">
        <f ca="1">IF(P9120="0-90d",0,IF(P9120="91-180d",INDEX(Assumptions!$F$8:$F$12,MATCH(B9120,Assumptions!$A$8:$A$12,0)),IF(P9120="181-365d",INDEX(Assumptions!$G$8:$G$12,MATCH(B9120,Assumptions!$A$8:$A$12,0)),INDEX(Assumptions!$H$8:$H$12,MATCH(B9120,Assumptions!$A$8:$A$12,0)))))</f>
        <v>0.15</v>
      </c>
      <c r="R9120" s="14">
        <f t="shared" ca="1" si="999"/>
        <v>27899624.253000002</v>
      </c>
      <c r="S9120" s="14">
        <f t="shared" ca="1" si="1000"/>
        <v>158097870.76700002</v>
      </c>
      <c r="T9120" s="11" t="s">
        <v>25</v>
      </c>
      <c r="U9120" s="18" t="s">
        <v>26</v>
      </c>
    </row>
    <row r="9121" spans="1:21" ht="15" customHeight="1" x14ac:dyDescent="0.15">
      <c r="A9121" s="10" t="s">
        <v>9169</v>
      </c>
      <c r="B9121" s="11" t="s">
        <v>22</v>
      </c>
      <c r="C9121" s="11" t="s">
        <v>61</v>
      </c>
      <c r="D9121" s="12">
        <v>45818</v>
      </c>
      <c r="E9121" s="11">
        <v>2376</v>
      </c>
      <c r="F9121" s="11" t="s">
        <v>24</v>
      </c>
      <c r="G9121" s="13">
        <v>60153.4</v>
      </c>
      <c r="H9121" s="14">
        <f t="shared" si="994"/>
        <v>142924478.40000001</v>
      </c>
      <c r="I9121" s="14">
        <f>IF(F9121="GHS",H9121,H9121*Assumptions!$B$4)</f>
        <v>1543584366.7200003</v>
      </c>
      <c r="J9121" s="15" t="str">
        <f>INDEX(Assumptions!$B$8:$B$12,MATCH(B9121,Assumptions!$A$8:$A$12,0))</f>
        <v>FIFO</v>
      </c>
      <c r="K9121" s="16">
        <f>G9121/(1-INDEX(Assumptions!$D$8:$D$12,MATCH(B9121,Assumptions!$A$8:$A$12,0)))</f>
        <v>73357.804878048773</v>
      </c>
      <c r="L9121" s="16">
        <f t="shared" si="995"/>
        <v>1804.6020000000001</v>
      </c>
      <c r="M9121" s="16">
        <f t="shared" si="996"/>
        <v>3667.8902439024387</v>
      </c>
      <c r="N9121" s="14">
        <f>E9121*(K9121-L9121-M9121)*IF(F9121="GHS",1,Assumptions!$B$4)</f>
        <v>1741991430.4423025</v>
      </c>
      <c r="O9121" s="15">
        <f t="shared" ca="1" si="997"/>
        <v>468</v>
      </c>
      <c r="P9121" s="15" t="str">
        <f t="shared" ca="1" si="998"/>
        <v>365d+</v>
      </c>
      <c r="Q9121" s="17">
        <f ca="1">IF(P9121="0-90d",0,IF(P9121="91-180d",INDEX(Assumptions!$F$8:$F$12,MATCH(B9121,Assumptions!$A$8:$A$12,0)),IF(P9121="181-365d",INDEX(Assumptions!$G$8:$G$12,MATCH(B9121,Assumptions!$A$8:$A$12,0)),INDEX(Assumptions!$H$8:$H$12,MATCH(B9121,Assumptions!$A$8:$A$12,0)))))</f>
        <v>0.5</v>
      </c>
      <c r="R9121" s="14">
        <f t="shared" ca="1" si="999"/>
        <v>771792183.36000013</v>
      </c>
      <c r="S9121" s="14">
        <f t="shared" ca="1" si="1000"/>
        <v>771792183.36000013</v>
      </c>
      <c r="T9121" s="11" t="s">
        <v>25</v>
      </c>
      <c r="U9121" s="18" t="s">
        <v>26</v>
      </c>
    </row>
    <row r="9122" spans="1:21" ht="15" customHeight="1" x14ac:dyDescent="0.15">
      <c r="A9122" s="10" t="s">
        <v>9170</v>
      </c>
      <c r="B9122" s="11" t="s">
        <v>28</v>
      </c>
      <c r="C9122" s="11" t="s">
        <v>35</v>
      </c>
      <c r="D9122" s="12">
        <v>46168</v>
      </c>
      <c r="E9122" s="11">
        <v>1889</v>
      </c>
      <c r="F9122" s="11" t="s">
        <v>24</v>
      </c>
      <c r="G9122" s="13">
        <v>9613.19</v>
      </c>
      <c r="H9122" s="14">
        <f t="shared" si="994"/>
        <v>18159315.91</v>
      </c>
      <c r="I9122" s="14">
        <f>IF(F9122="GHS",H9122,H9122*Assumptions!$B$4)</f>
        <v>196120611.82800001</v>
      </c>
      <c r="J9122" s="15" t="str">
        <f>INDEX(Assumptions!$B$8:$B$12,MATCH(B9122,Assumptions!$A$8:$A$12,0))</f>
        <v>Fair Value Less Costs to Sell</v>
      </c>
      <c r="K9122" s="16">
        <f>G9122/(1-INDEX(Assumptions!$D$8:$D$12,MATCH(B9122,Assumptions!$A$8:$A$12,0)))</f>
        <v>10924.079545454546</v>
      </c>
      <c r="L9122" s="16">
        <f t="shared" si="995"/>
        <v>288.39569999999998</v>
      </c>
      <c r="M9122" s="16">
        <f t="shared" si="996"/>
        <v>546.20397727272734</v>
      </c>
      <c r="N9122" s="14">
        <f>E9122*(K9122-L9122-M9122)*IF(F9122="GHS",1,Assumptions!$B$4)</f>
        <v>205837496.68675095</v>
      </c>
      <c r="O9122" s="15">
        <f t="shared" ca="1" si="997"/>
        <v>118</v>
      </c>
      <c r="P9122" s="15" t="str">
        <f t="shared" ca="1" si="998"/>
        <v>91-180d</v>
      </c>
      <c r="Q9122" s="17">
        <f ca="1">IF(P9122="0-90d",0,IF(P9122="91-180d",INDEX(Assumptions!$F$8:$F$12,MATCH(B9122,Assumptions!$A$8:$A$12,0)),IF(P9122="181-365d",INDEX(Assumptions!$G$8:$G$12,MATCH(B9122,Assumptions!$A$8:$A$12,0)),INDEX(Assumptions!$H$8:$H$12,MATCH(B9122,Assumptions!$A$8:$A$12,0)))))</f>
        <v>0.02</v>
      </c>
      <c r="R9122" s="14">
        <f t="shared" ca="1" si="999"/>
        <v>3922412.2365600001</v>
      </c>
      <c r="S9122" s="14">
        <f t="shared" ca="1" si="1000"/>
        <v>192198199.59144002</v>
      </c>
      <c r="T9122" s="11" t="s">
        <v>25</v>
      </c>
      <c r="U9122" s="18" t="s">
        <v>26</v>
      </c>
    </row>
    <row r="9123" spans="1:21" ht="15" customHeight="1" x14ac:dyDescent="0.15">
      <c r="A9123" s="10" t="s">
        <v>9171</v>
      </c>
      <c r="B9123" s="11" t="s">
        <v>28</v>
      </c>
      <c r="C9123" s="11" t="s">
        <v>55</v>
      </c>
      <c r="D9123" s="12">
        <v>46197</v>
      </c>
      <c r="E9123" s="11">
        <v>2775</v>
      </c>
      <c r="F9123" s="11" t="s">
        <v>24</v>
      </c>
      <c r="G9123" s="13">
        <v>6106.75</v>
      </c>
      <c r="H9123" s="14">
        <f t="shared" si="994"/>
        <v>16946231.25</v>
      </c>
      <c r="I9123" s="14">
        <f>IF(F9123="GHS",H9123,H9123*Assumptions!$B$4)</f>
        <v>183019297.5</v>
      </c>
      <c r="J9123" s="15" t="str">
        <f>INDEX(Assumptions!$B$8:$B$12,MATCH(B9123,Assumptions!$A$8:$A$12,0))</f>
        <v>Fair Value Less Costs to Sell</v>
      </c>
      <c r="K9123" s="16">
        <f>G9123/(1-INDEX(Assumptions!$D$8:$D$12,MATCH(B9123,Assumptions!$A$8:$A$12,0)))</f>
        <v>6939.488636363636</v>
      </c>
      <c r="L9123" s="16">
        <f t="shared" si="995"/>
        <v>183.20249999999999</v>
      </c>
      <c r="M9123" s="16">
        <f t="shared" si="996"/>
        <v>346.97443181818181</v>
      </c>
      <c r="N9123" s="14">
        <f>E9123*(K9123-L9123-M9123)*IF(F9123="GHS",1,Assumptions!$B$4)</f>
        <v>192087071.78522724</v>
      </c>
      <c r="O9123" s="15">
        <f t="shared" ca="1" si="997"/>
        <v>89</v>
      </c>
      <c r="P9123" s="15" t="str">
        <f t="shared" ca="1" si="998"/>
        <v>0-90d</v>
      </c>
      <c r="Q9123" s="17">
        <f ca="1">IF(P9123="0-90d",0,IF(P9123="91-180d",INDEX(Assumptions!$F$8:$F$12,MATCH(B9123,Assumptions!$A$8:$A$12,0)),IF(P9123="181-365d",INDEX(Assumptions!$G$8:$G$12,MATCH(B9123,Assumptions!$A$8:$A$12,0)),INDEX(Assumptions!$H$8:$H$12,MATCH(B9123,Assumptions!$A$8:$A$12,0)))))</f>
        <v>0</v>
      </c>
      <c r="R9123" s="14">
        <f t="shared" ca="1" si="999"/>
        <v>0</v>
      </c>
      <c r="S9123" s="14">
        <f t="shared" ca="1" si="1000"/>
        <v>183019297.5</v>
      </c>
      <c r="T9123" s="11" t="s">
        <v>25</v>
      </c>
      <c r="U9123" s="18" t="s">
        <v>26</v>
      </c>
    </row>
    <row r="9124" spans="1:21" ht="15" customHeight="1" x14ac:dyDescent="0.15">
      <c r="A9124" s="10" t="s">
        <v>9172</v>
      </c>
      <c r="B9124" s="11" t="s">
        <v>31</v>
      </c>
      <c r="C9124" s="11" t="s">
        <v>63</v>
      </c>
      <c r="D9124" s="12">
        <v>45889</v>
      </c>
      <c r="E9124" s="11">
        <v>958</v>
      </c>
      <c r="F9124" s="11" t="s">
        <v>33</v>
      </c>
      <c r="G9124" s="13">
        <v>1073.21</v>
      </c>
      <c r="H9124" s="14">
        <f t="shared" si="994"/>
        <v>1028135.18</v>
      </c>
      <c r="I9124" s="14">
        <f>IF(F9124="GHS",H9124,H9124*Assumptions!$B$4)</f>
        <v>1028135.18</v>
      </c>
      <c r="J9124" s="15" t="str">
        <f>INDEX(Assumptions!$B$8:$B$12,MATCH(B9124,Assumptions!$A$8:$A$12,0))</f>
        <v>Weighted Average</v>
      </c>
      <c r="K9124" s="16">
        <f>G9124/(1-INDEX(Assumptions!$D$8:$D$12,MATCH(B9124,Assumptions!$A$8:$A$12,0)))</f>
        <v>1490.5694444444446</v>
      </c>
      <c r="L9124" s="16">
        <f t="shared" si="995"/>
        <v>32.196300000000001</v>
      </c>
      <c r="M9124" s="16">
        <f t="shared" si="996"/>
        <v>74.528472222222234</v>
      </c>
      <c r="N9124" s="14">
        <f>E9124*(K9124-L9124-M9124)*IF(F9124="GHS",1,Assumptions!$B$4)</f>
        <v>1325723.1959888889</v>
      </c>
      <c r="O9124" s="15">
        <f t="shared" ca="1" si="997"/>
        <v>397</v>
      </c>
      <c r="P9124" s="15" t="str">
        <f t="shared" ca="1" si="998"/>
        <v>365d+</v>
      </c>
      <c r="Q9124" s="17">
        <f ca="1">IF(P9124="0-90d",0,IF(P9124="91-180d",INDEX(Assumptions!$F$8:$F$12,MATCH(B9124,Assumptions!$A$8:$A$12,0)),IF(P9124="181-365d",INDEX(Assumptions!$G$8:$G$12,MATCH(B9124,Assumptions!$A$8:$A$12,0)),INDEX(Assumptions!$H$8:$H$12,MATCH(B9124,Assumptions!$A$8:$A$12,0)))))</f>
        <v>0.6</v>
      </c>
      <c r="R9124" s="14">
        <f t="shared" ca="1" si="999"/>
        <v>616881.10800000001</v>
      </c>
      <c r="S9124" s="14">
        <f t="shared" ca="1" si="1000"/>
        <v>411254.07200000004</v>
      </c>
      <c r="T9124" s="11" t="s">
        <v>25</v>
      </c>
      <c r="U9124" s="18" t="s">
        <v>26</v>
      </c>
    </row>
    <row r="9125" spans="1:21" ht="15" customHeight="1" x14ac:dyDescent="0.15">
      <c r="A9125" s="10" t="s">
        <v>9173</v>
      </c>
      <c r="B9125" s="11" t="s">
        <v>41</v>
      </c>
      <c r="C9125" s="11" t="s">
        <v>44</v>
      </c>
      <c r="D9125" s="12">
        <v>45822</v>
      </c>
      <c r="E9125" s="11">
        <v>3703</v>
      </c>
      <c r="F9125" s="11" t="s">
        <v>33</v>
      </c>
      <c r="G9125" s="13">
        <v>634.09</v>
      </c>
      <c r="H9125" s="14">
        <f t="shared" si="994"/>
        <v>2348035.27</v>
      </c>
      <c r="I9125" s="14">
        <f>IF(F9125="GHS",H9125,H9125*Assumptions!$B$4)</f>
        <v>2348035.27</v>
      </c>
      <c r="J9125" s="15" t="str">
        <f>INDEX(Assumptions!$B$8:$B$12,MATCH(B9125,Assumptions!$A$8:$A$12,0))</f>
        <v>Weighted Average</v>
      </c>
      <c r="K9125" s="16">
        <f>G9125/(1-INDEX(Assumptions!$D$8:$D$12,MATCH(B9125,Assumptions!$A$8:$A$12,0)))</f>
        <v>975.52307692307693</v>
      </c>
      <c r="L9125" s="16">
        <f t="shared" si="995"/>
        <v>19.0227</v>
      </c>
      <c r="M9125" s="16">
        <f t="shared" si="996"/>
        <v>48.776153846153846</v>
      </c>
      <c r="N9125" s="14">
        <f>E9125*(K9125-L9125-M9125)*IF(F9125="GHS",1,Assumptions!$B$4)</f>
        <v>3361302.7980538462</v>
      </c>
      <c r="O9125" s="15">
        <f t="shared" ca="1" si="997"/>
        <v>464</v>
      </c>
      <c r="P9125" s="15" t="str">
        <f t="shared" ca="1" si="998"/>
        <v>365d+</v>
      </c>
      <c r="Q9125" s="17">
        <f ca="1">IF(P9125="0-90d",0,IF(P9125="91-180d",INDEX(Assumptions!$F$8:$F$12,MATCH(B9125,Assumptions!$A$8:$A$12,0)),IF(P9125="181-365d",INDEX(Assumptions!$G$8:$G$12,MATCH(B9125,Assumptions!$A$8:$A$12,0)),INDEX(Assumptions!$H$8:$H$12,MATCH(B9125,Assumptions!$A$8:$A$12,0)))))</f>
        <v>0.8</v>
      </c>
      <c r="R9125" s="14">
        <f t="shared" ca="1" si="999"/>
        <v>1878428.216</v>
      </c>
      <c r="S9125" s="14">
        <f t="shared" ca="1" si="1000"/>
        <v>469607.054</v>
      </c>
      <c r="T9125" s="11" t="s">
        <v>25</v>
      </c>
      <c r="U9125" s="18" t="s">
        <v>26</v>
      </c>
    </row>
    <row r="9126" spans="1:21" ht="15" customHeight="1" x14ac:dyDescent="0.15">
      <c r="A9126" s="10" t="s">
        <v>9174</v>
      </c>
      <c r="B9126" s="11" t="s">
        <v>28</v>
      </c>
      <c r="C9126" s="11" t="s">
        <v>55</v>
      </c>
      <c r="D9126" s="12">
        <v>46042</v>
      </c>
      <c r="E9126" s="11">
        <v>3247</v>
      </c>
      <c r="F9126" s="11" t="s">
        <v>24</v>
      </c>
      <c r="G9126" s="13">
        <v>5224.92</v>
      </c>
      <c r="H9126" s="14">
        <f t="shared" si="994"/>
        <v>16965315.240000002</v>
      </c>
      <c r="I9126" s="14">
        <f>IF(F9126="GHS",H9126,H9126*Assumptions!$B$4)</f>
        <v>183225404.59200004</v>
      </c>
      <c r="J9126" s="15" t="str">
        <f>INDEX(Assumptions!$B$8:$B$12,MATCH(B9126,Assumptions!$A$8:$A$12,0))</f>
        <v>Fair Value Less Costs to Sell</v>
      </c>
      <c r="K9126" s="16">
        <f>G9126/(1-INDEX(Assumptions!$D$8:$D$12,MATCH(B9126,Assumptions!$A$8:$A$12,0)))</f>
        <v>5937.409090909091</v>
      </c>
      <c r="L9126" s="16">
        <f t="shared" si="995"/>
        <v>156.74760000000001</v>
      </c>
      <c r="M9126" s="16">
        <f t="shared" si="996"/>
        <v>296.87045454545455</v>
      </c>
      <c r="N9126" s="14">
        <f>E9126*(K9126-L9126-M9126)*IF(F9126="GHS",1,Assumptions!$B$4)</f>
        <v>192303390.54678544</v>
      </c>
      <c r="O9126" s="15">
        <f t="shared" ca="1" si="997"/>
        <v>244</v>
      </c>
      <c r="P9126" s="15" t="str">
        <f t="shared" ca="1" si="998"/>
        <v>181-365d</v>
      </c>
      <c r="Q9126" s="17">
        <f ca="1">IF(P9126="0-90d",0,IF(P9126="91-180d",INDEX(Assumptions!$F$8:$F$12,MATCH(B9126,Assumptions!$A$8:$A$12,0)),IF(P9126="181-365d",INDEX(Assumptions!$G$8:$G$12,MATCH(B9126,Assumptions!$A$8:$A$12,0)),INDEX(Assumptions!$H$8:$H$12,MATCH(B9126,Assumptions!$A$8:$A$12,0)))))</f>
        <v>0.1</v>
      </c>
      <c r="R9126" s="14">
        <f t="shared" ca="1" si="999"/>
        <v>18322540.459200006</v>
      </c>
      <c r="S9126" s="14">
        <f t="shared" ca="1" si="1000"/>
        <v>164902864.13280004</v>
      </c>
      <c r="T9126" s="11" t="s">
        <v>25</v>
      </c>
      <c r="U9126" s="18" t="s">
        <v>26</v>
      </c>
    </row>
    <row r="9127" spans="1:21" ht="15" customHeight="1" x14ac:dyDescent="0.15">
      <c r="A9127" s="10" t="s">
        <v>9175</v>
      </c>
      <c r="B9127" s="11" t="s">
        <v>28</v>
      </c>
      <c r="C9127" s="11" t="s">
        <v>38</v>
      </c>
      <c r="D9127" s="12">
        <v>45949</v>
      </c>
      <c r="E9127" s="11">
        <v>3638</v>
      </c>
      <c r="F9127" s="11" t="s">
        <v>24</v>
      </c>
      <c r="G9127" s="13">
        <v>6000.85</v>
      </c>
      <c r="H9127" s="14">
        <f t="shared" si="994"/>
        <v>21831092.300000001</v>
      </c>
      <c r="I9127" s="14">
        <f>IF(F9127="GHS",H9127,H9127*Assumptions!$B$4)</f>
        <v>235775796.84000003</v>
      </c>
      <c r="J9127" s="15" t="str">
        <f>INDEX(Assumptions!$B$8:$B$12,MATCH(B9127,Assumptions!$A$8:$A$12,0))</f>
        <v>Fair Value Less Costs to Sell</v>
      </c>
      <c r="K9127" s="16">
        <f>G9127/(1-INDEX(Assumptions!$D$8:$D$12,MATCH(B9127,Assumptions!$A$8:$A$12,0)))</f>
        <v>6819.1477272727279</v>
      </c>
      <c r="L9127" s="16">
        <f t="shared" si="995"/>
        <v>180.02549999999999</v>
      </c>
      <c r="M9127" s="16">
        <f t="shared" si="996"/>
        <v>340.95738636363643</v>
      </c>
      <c r="N9127" s="14">
        <f>E9127*(K9127-L9127-M9127)*IF(F9127="GHS",1,Assumptions!$B$4)</f>
        <v>247457415.86525458</v>
      </c>
      <c r="O9127" s="15">
        <f t="shared" ca="1" si="997"/>
        <v>337</v>
      </c>
      <c r="P9127" s="15" t="str">
        <f t="shared" ca="1" si="998"/>
        <v>181-365d</v>
      </c>
      <c r="Q9127" s="17">
        <f ca="1">IF(P9127="0-90d",0,IF(P9127="91-180d",INDEX(Assumptions!$F$8:$F$12,MATCH(B9127,Assumptions!$A$8:$A$12,0)),IF(P9127="181-365d",INDEX(Assumptions!$G$8:$G$12,MATCH(B9127,Assumptions!$A$8:$A$12,0)),INDEX(Assumptions!$H$8:$H$12,MATCH(B9127,Assumptions!$A$8:$A$12,0)))))</f>
        <v>0.1</v>
      </c>
      <c r="R9127" s="14">
        <f t="shared" ca="1" si="999"/>
        <v>23577579.684000004</v>
      </c>
      <c r="S9127" s="14">
        <f t="shared" ca="1" si="1000"/>
        <v>212198217.15600002</v>
      </c>
      <c r="T9127" s="11" t="s">
        <v>25</v>
      </c>
      <c r="U9127" s="18" t="s">
        <v>26</v>
      </c>
    </row>
    <row r="9128" spans="1:21" ht="15" customHeight="1" x14ac:dyDescent="0.15">
      <c r="A9128" s="10" t="s">
        <v>9176</v>
      </c>
      <c r="B9128" s="11" t="s">
        <v>31</v>
      </c>
      <c r="C9128" s="11" t="s">
        <v>76</v>
      </c>
      <c r="D9128" s="12">
        <v>45915</v>
      </c>
      <c r="E9128" s="11">
        <v>2750</v>
      </c>
      <c r="F9128" s="11" t="s">
        <v>33</v>
      </c>
      <c r="G9128" s="13">
        <v>2527.6799999999998</v>
      </c>
      <c r="H9128" s="14">
        <f t="shared" si="994"/>
        <v>6951120</v>
      </c>
      <c r="I9128" s="14">
        <f>IF(F9128="GHS",H9128,H9128*Assumptions!$B$4)</f>
        <v>6951120</v>
      </c>
      <c r="J9128" s="15" t="str">
        <f>INDEX(Assumptions!$B$8:$B$12,MATCH(B9128,Assumptions!$A$8:$A$12,0))</f>
        <v>Weighted Average</v>
      </c>
      <c r="K9128" s="16">
        <f>G9128/(1-INDEX(Assumptions!$D$8:$D$12,MATCH(B9128,Assumptions!$A$8:$A$12,0)))</f>
        <v>3510.6666666666665</v>
      </c>
      <c r="L9128" s="16">
        <f t="shared" si="995"/>
        <v>75.830399999999997</v>
      </c>
      <c r="M9128" s="16">
        <f t="shared" si="996"/>
        <v>175.53333333333333</v>
      </c>
      <c r="N9128" s="14">
        <f>E9128*(K9128-L9128-M9128)*IF(F9128="GHS",1,Assumptions!$B$4)</f>
        <v>8963083.0666666664</v>
      </c>
      <c r="O9128" s="15">
        <f t="shared" ca="1" si="997"/>
        <v>371</v>
      </c>
      <c r="P9128" s="15" t="str">
        <f t="shared" ca="1" si="998"/>
        <v>365d+</v>
      </c>
      <c r="Q9128" s="17">
        <f ca="1">IF(P9128="0-90d",0,IF(P9128="91-180d",INDEX(Assumptions!$F$8:$F$12,MATCH(B9128,Assumptions!$A$8:$A$12,0)),IF(P9128="181-365d",INDEX(Assumptions!$G$8:$G$12,MATCH(B9128,Assumptions!$A$8:$A$12,0)),INDEX(Assumptions!$H$8:$H$12,MATCH(B9128,Assumptions!$A$8:$A$12,0)))))</f>
        <v>0.6</v>
      </c>
      <c r="R9128" s="14">
        <f t="shared" ca="1" si="999"/>
        <v>4170672</v>
      </c>
      <c r="S9128" s="14">
        <f t="shared" ca="1" si="1000"/>
        <v>2780448</v>
      </c>
      <c r="T9128" s="11" t="s">
        <v>25</v>
      </c>
      <c r="U9128" s="18" t="s">
        <v>26</v>
      </c>
    </row>
    <row r="9129" spans="1:21" ht="15" customHeight="1" x14ac:dyDescent="0.15">
      <c r="A9129" s="10" t="s">
        <v>9177</v>
      </c>
      <c r="B9129" s="11" t="s">
        <v>22</v>
      </c>
      <c r="C9129" s="11" t="s">
        <v>23</v>
      </c>
      <c r="D9129" s="12">
        <v>45844</v>
      </c>
      <c r="E9129" s="11">
        <v>3143</v>
      </c>
      <c r="F9129" s="11" t="s">
        <v>24</v>
      </c>
      <c r="G9129" s="13">
        <v>63131.48</v>
      </c>
      <c r="H9129" s="14">
        <f t="shared" si="994"/>
        <v>198422241.64000002</v>
      </c>
      <c r="I9129" s="14">
        <f>IF(F9129="GHS",H9129,H9129*Assumptions!$B$4)</f>
        <v>2142960209.7120004</v>
      </c>
      <c r="J9129" s="15" t="str">
        <f>INDEX(Assumptions!$B$8:$B$12,MATCH(B9129,Assumptions!$A$8:$A$12,0))</f>
        <v>FIFO</v>
      </c>
      <c r="K9129" s="16">
        <f>G9129/(1-INDEX(Assumptions!$D$8:$D$12,MATCH(B9129,Assumptions!$A$8:$A$12,0)))</f>
        <v>76989.609756097561</v>
      </c>
      <c r="L9129" s="16">
        <f t="shared" si="995"/>
        <v>1893.9444000000001</v>
      </c>
      <c r="M9129" s="16">
        <f t="shared" si="996"/>
        <v>3849.4804878048781</v>
      </c>
      <c r="N9129" s="14">
        <f>E9129*(K9129-L9129-M9129)*IF(F9129="GHS",1,Assumptions!$B$4)</f>
        <v>2418408997.6432748</v>
      </c>
      <c r="O9129" s="15">
        <f t="shared" ca="1" si="997"/>
        <v>442</v>
      </c>
      <c r="P9129" s="15" t="str">
        <f t="shared" ca="1" si="998"/>
        <v>365d+</v>
      </c>
      <c r="Q9129" s="17">
        <f ca="1">IF(P9129="0-90d",0,IF(P9129="91-180d",INDEX(Assumptions!$F$8:$F$12,MATCH(B9129,Assumptions!$A$8:$A$12,0)),IF(P9129="181-365d",INDEX(Assumptions!$G$8:$G$12,MATCH(B9129,Assumptions!$A$8:$A$12,0)),INDEX(Assumptions!$H$8:$H$12,MATCH(B9129,Assumptions!$A$8:$A$12,0)))))</f>
        <v>0.5</v>
      </c>
      <c r="R9129" s="14">
        <f t="shared" ca="1" si="999"/>
        <v>1071480104.8560002</v>
      </c>
      <c r="S9129" s="14">
        <f t="shared" ca="1" si="1000"/>
        <v>1071480104.8560002</v>
      </c>
      <c r="T9129" s="11" t="s">
        <v>25</v>
      </c>
      <c r="U9129" s="18" t="s">
        <v>26</v>
      </c>
    </row>
    <row r="9130" spans="1:21" ht="15" customHeight="1" x14ac:dyDescent="0.15">
      <c r="A9130" s="10" t="s">
        <v>9178</v>
      </c>
      <c r="B9130" s="11" t="s">
        <v>46</v>
      </c>
      <c r="C9130" s="11" t="s">
        <v>47</v>
      </c>
      <c r="D9130" s="12">
        <v>45764</v>
      </c>
      <c r="E9130" s="11">
        <v>1963</v>
      </c>
      <c r="F9130" s="11" t="s">
        <v>33</v>
      </c>
      <c r="G9130" s="13">
        <v>221616.19</v>
      </c>
      <c r="H9130" s="14">
        <f t="shared" si="994"/>
        <v>435032580.97000003</v>
      </c>
      <c r="I9130" s="14">
        <f>IF(F9130="GHS",H9130,H9130*Assumptions!$B$4)</f>
        <v>435032580.97000003</v>
      </c>
      <c r="J9130" s="15" t="str">
        <f>INDEX(Assumptions!$B$8:$B$12,MATCH(B9130,Assumptions!$A$8:$A$12,0))</f>
        <v>Specific Identification</v>
      </c>
      <c r="K9130" s="16">
        <f>G9130/(1-INDEX(Assumptions!$D$8:$D$12,MATCH(B9130,Assumptions!$A$8:$A$12,0)))</f>
        <v>284123.3205128205</v>
      </c>
      <c r="L9130" s="16">
        <f t="shared" si="995"/>
        <v>6648.4857000000002</v>
      </c>
      <c r="M9130" s="16">
        <f t="shared" si="996"/>
        <v>14206.166025641025</v>
      </c>
      <c r="N9130" s="14">
        <f>E9130*(K9130-L9130-M9130)*IF(F9130="GHS",1,Assumptions!$B$4)</f>
        <v>516796396.82923329</v>
      </c>
      <c r="O9130" s="15">
        <f t="shared" ca="1" si="997"/>
        <v>522</v>
      </c>
      <c r="P9130" s="15" t="str">
        <f t="shared" ca="1" si="998"/>
        <v>365d+</v>
      </c>
      <c r="Q9130" s="17">
        <f ca="1">IF(P9130="0-90d",0,IF(P9130="91-180d",INDEX(Assumptions!$F$8:$F$12,MATCH(B9130,Assumptions!$A$8:$A$12,0)),IF(P9130="181-365d",INDEX(Assumptions!$G$8:$G$12,MATCH(B9130,Assumptions!$A$8:$A$12,0)),INDEX(Assumptions!$H$8:$H$12,MATCH(B9130,Assumptions!$A$8:$A$12,0)))))</f>
        <v>0.15</v>
      </c>
      <c r="R9130" s="14">
        <f t="shared" ca="1" si="999"/>
        <v>65254887.145500004</v>
      </c>
      <c r="S9130" s="14">
        <f t="shared" ca="1" si="1000"/>
        <v>369777693.82450002</v>
      </c>
      <c r="T9130" s="11" t="s">
        <v>25</v>
      </c>
      <c r="U9130" s="18" t="s">
        <v>26</v>
      </c>
    </row>
    <row r="9131" spans="1:21" ht="15" customHeight="1" x14ac:dyDescent="0.15">
      <c r="A9131" s="10" t="s">
        <v>9179</v>
      </c>
      <c r="B9131" s="11" t="s">
        <v>31</v>
      </c>
      <c r="C9131" s="11" t="s">
        <v>32</v>
      </c>
      <c r="D9131" s="12">
        <v>45895</v>
      </c>
      <c r="E9131" s="11">
        <v>4223</v>
      </c>
      <c r="F9131" s="11" t="s">
        <v>33</v>
      </c>
      <c r="G9131" s="13">
        <v>1065.23</v>
      </c>
      <c r="H9131" s="14">
        <f t="shared" si="994"/>
        <v>4498466.29</v>
      </c>
      <c r="I9131" s="14">
        <f>IF(F9131="GHS",H9131,H9131*Assumptions!$B$4)</f>
        <v>4498466.29</v>
      </c>
      <c r="J9131" s="15" t="str">
        <f>INDEX(Assumptions!$B$8:$B$12,MATCH(B9131,Assumptions!$A$8:$A$12,0))</f>
        <v>Weighted Average</v>
      </c>
      <c r="K9131" s="16">
        <f>G9131/(1-INDEX(Assumptions!$D$8:$D$12,MATCH(B9131,Assumptions!$A$8:$A$12,0)))</f>
        <v>1479.4861111111111</v>
      </c>
      <c r="L9131" s="16">
        <f t="shared" si="995"/>
        <v>31.956900000000001</v>
      </c>
      <c r="M9131" s="16">
        <f t="shared" si="996"/>
        <v>73.97430555555556</v>
      </c>
      <c r="N9131" s="14">
        <f>E9131*(K9131-L9131-M9131)*IF(F9131="GHS",1,Assumptions!$B$4)</f>
        <v>5800522.3661611117</v>
      </c>
      <c r="O9131" s="15">
        <f t="shared" ca="1" si="997"/>
        <v>391</v>
      </c>
      <c r="P9131" s="15" t="str">
        <f t="shared" ca="1" si="998"/>
        <v>365d+</v>
      </c>
      <c r="Q9131" s="17">
        <f ca="1">IF(P9131="0-90d",0,IF(P9131="91-180d",INDEX(Assumptions!$F$8:$F$12,MATCH(B9131,Assumptions!$A$8:$A$12,0)),IF(P9131="181-365d",INDEX(Assumptions!$G$8:$G$12,MATCH(B9131,Assumptions!$A$8:$A$12,0)),INDEX(Assumptions!$H$8:$H$12,MATCH(B9131,Assumptions!$A$8:$A$12,0)))))</f>
        <v>0.6</v>
      </c>
      <c r="R9131" s="14">
        <f t="shared" ca="1" si="999"/>
        <v>2699079.7739999997</v>
      </c>
      <c r="S9131" s="14">
        <f t="shared" ca="1" si="1000"/>
        <v>1799386.5160000003</v>
      </c>
      <c r="T9131" s="11" t="s">
        <v>25</v>
      </c>
      <c r="U9131" s="18" t="s">
        <v>26</v>
      </c>
    </row>
    <row r="9132" spans="1:21" ht="15" customHeight="1" x14ac:dyDescent="0.15">
      <c r="A9132" s="10" t="s">
        <v>9180</v>
      </c>
      <c r="B9132" s="11" t="s">
        <v>22</v>
      </c>
      <c r="C9132" s="11" t="s">
        <v>81</v>
      </c>
      <c r="D9132" s="12">
        <v>46057</v>
      </c>
      <c r="E9132" s="11">
        <v>3200</v>
      </c>
      <c r="F9132" s="11" t="s">
        <v>24</v>
      </c>
      <c r="G9132" s="13">
        <v>12160.13</v>
      </c>
      <c r="H9132" s="14">
        <f t="shared" si="994"/>
        <v>38912416</v>
      </c>
      <c r="I9132" s="14">
        <f>IF(F9132="GHS",H9132,H9132*Assumptions!$B$4)</f>
        <v>420254092.80000001</v>
      </c>
      <c r="J9132" s="15" t="str">
        <f>INDEX(Assumptions!$B$8:$B$12,MATCH(B9132,Assumptions!$A$8:$A$12,0))</f>
        <v>FIFO</v>
      </c>
      <c r="K9132" s="16">
        <f>G9132/(1-INDEX(Assumptions!$D$8:$D$12,MATCH(B9132,Assumptions!$A$8:$A$12,0)))</f>
        <v>14829.42682926829</v>
      </c>
      <c r="L9132" s="16">
        <f t="shared" si="995"/>
        <v>364.80389999999994</v>
      </c>
      <c r="M9132" s="16">
        <f t="shared" si="996"/>
        <v>741.47134146341455</v>
      </c>
      <c r="N9132" s="14">
        <f>E9132*(K9132-L9132-M9132)*IF(F9132="GHS",1,Assumptions!$B$4)</f>
        <v>474272118.87453651</v>
      </c>
      <c r="O9132" s="15">
        <f t="shared" ca="1" si="997"/>
        <v>229</v>
      </c>
      <c r="P9132" s="15" t="str">
        <f t="shared" ca="1" si="998"/>
        <v>181-365d</v>
      </c>
      <c r="Q9132" s="17">
        <f ca="1">IF(P9132="0-90d",0,IF(P9132="91-180d",INDEX(Assumptions!$F$8:$F$12,MATCH(B9132,Assumptions!$A$8:$A$12,0)),IF(P9132="181-365d",INDEX(Assumptions!$G$8:$G$12,MATCH(B9132,Assumptions!$A$8:$A$12,0)),INDEX(Assumptions!$H$8:$H$12,MATCH(B9132,Assumptions!$A$8:$A$12,0)))))</f>
        <v>0.15</v>
      </c>
      <c r="R9132" s="14">
        <f t="shared" ca="1" si="999"/>
        <v>63038113.920000002</v>
      </c>
      <c r="S9132" s="14">
        <f t="shared" ca="1" si="1000"/>
        <v>357215978.88</v>
      </c>
      <c r="T9132" s="11" t="s">
        <v>25</v>
      </c>
      <c r="U9132" s="18" t="s">
        <v>36</v>
      </c>
    </row>
    <row r="9133" spans="1:21" ht="15" customHeight="1" x14ac:dyDescent="0.15">
      <c r="A9133" s="10" t="s">
        <v>9181</v>
      </c>
      <c r="B9133" s="11" t="s">
        <v>31</v>
      </c>
      <c r="C9133" s="11" t="s">
        <v>63</v>
      </c>
      <c r="D9133" s="12">
        <v>45808</v>
      </c>
      <c r="E9133" s="11">
        <v>1532</v>
      </c>
      <c r="F9133" s="11" t="s">
        <v>33</v>
      </c>
      <c r="G9133" s="13">
        <v>2138.9699999999998</v>
      </c>
      <c r="H9133" s="14">
        <f t="shared" si="994"/>
        <v>3276902.0399999996</v>
      </c>
      <c r="I9133" s="14">
        <f>IF(F9133="GHS",H9133,H9133*Assumptions!$B$4)</f>
        <v>3276902.0399999996</v>
      </c>
      <c r="J9133" s="15" t="str">
        <f>INDEX(Assumptions!$B$8:$B$12,MATCH(B9133,Assumptions!$A$8:$A$12,0))</f>
        <v>Weighted Average</v>
      </c>
      <c r="K9133" s="16">
        <f>G9133/(1-INDEX(Assumptions!$D$8:$D$12,MATCH(B9133,Assumptions!$A$8:$A$12,0)))</f>
        <v>2970.7916666666665</v>
      </c>
      <c r="L9133" s="16">
        <f t="shared" si="995"/>
        <v>64.169099999999986</v>
      </c>
      <c r="M9133" s="16">
        <f t="shared" si="996"/>
        <v>148.53958333333333</v>
      </c>
      <c r="N9133" s="14">
        <f>E9133*(K9133-L9133-M9133)*IF(F9133="GHS",1,Assumptions!$B$4)</f>
        <v>4225383.1304666661</v>
      </c>
      <c r="O9133" s="15">
        <f t="shared" ca="1" si="997"/>
        <v>478</v>
      </c>
      <c r="P9133" s="15" t="str">
        <f t="shared" ca="1" si="998"/>
        <v>365d+</v>
      </c>
      <c r="Q9133" s="17">
        <f ca="1">IF(P9133="0-90d",0,IF(P9133="91-180d",INDEX(Assumptions!$F$8:$F$12,MATCH(B9133,Assumptions!$A$8:$A$12,0)),IF(P9133="181-365d",INDEX(Assumptions!$G$8:$G$12,MATCH(B9133,Assumptions!$A$8:$A$12,0)),INDEX(Assumptions!$H$8:$H$12,MATCH(B9133,Assumptions!$A$8:$A$12,0)))))</f>
        <v>0.6</v>
      </c>
      <c r="R9133" s="14">
        <f t="shared" ca="1" si="999"/>
        <v>1966141.2239999997</v>
      </c>
      <c r="S9133" s="14">
        <f t="shared" ca="1" si="1000"/>
        <v>1310760.8159999999</v>
      </c>
      <c r="T9133" s="11" t="s">
        <v>25</v>
      </c>
      <c r="U9133" s="18" t="s">
        <v>26</v>
      </c>
    </row>
    <row r="9134" spans="1:21" ht="15" customHeight="1" x14ac:dyDescent="0.15">
      <c r="A9134" s="10" t="s">
        <v>9182</v>
      </c>
      <c r="B9134" s="11" t="s">
        <v>31</v>
      </c>
      <c r="C9134" s="11" t="s">
        <v>63</v>
      </c>
      <c r="D9134" s="12">
        <v>45862</v>
      </c>
      <c r="E9134" s="11">
        <v>315</v>
      </c>
      <c r="F9134" s="11" t="s">
        <v>33</v>
      </c>
      <c r="G9134" s="13">
        <v>2663.67</v>
      </c>
      <c r="H9134" s="14">
        <f t="shared" si="994"/>
        <v>839056.05</v>
      </c>
      <c r="I9134" s="14">
        <f>IF(F9134="GHS",H9134,H9134*Assumptions!$B$4)</f>
        <v>839056.05</v>
      </c>
      <c r="J9134" s="15" t="str">
        <f>INDEX(Assumptions!$B$8:$B$12,MATCH(B9134,Assumptions!$A$8:$A$12,0))</f>
        <v>Weighted Average</v>
      </c>
      <c r="K9134" s="16">
        <f>G9134/(1-INDEX(Assumptions!$D$8:$D$12,MATCH(B9134,Assumptions!$A$8:$A$12,0)))</f>
        <v>3699.541666666667</v>
      </c>
      <c r="L9134" s="16">
        <f t="shared" si="995"/>
        <v>79.9101</v>
      </c>
      <c r="M9134" s="16">
        <f t="shared" si="996"/>
        <v>184.97708333333335</v>
      </c>
      <c r="N9134" s="14">
        <f>E9134*(K9134-L9134-M9134)*IF(F9134="GHS",1,Assumptions!$B$4)</f>
        <v>1081916.1622500001</v>
      </c>
      <c r="O9134" s="15">
        <f t="shared" ca="1" si="997"/>
        <v>424</v>
      </c>
      <c r="P9134" s="15" t="str">
        <f t="shared" ca="1" si="998"/>
        <v>365d+</v>
      </c>
      <c r="Q9134" s="17">
        <f ca="1">IF(P9134="0-90d",0,IF(P9134="91-180d",INDEX(Assumptions!$F$8:$F$12,MATCH(B9134,Assumptions!$A$8:$A$12,0)),IF(P9134="181-365d",INDEX(Assumptions!$G$8:$G$12,MATCH(B9134,Assumptions!$A$8:$A$12,0)),INDEX(Assumptions!$H$8:$H$12,MATCH(B9134,Assumptions!$A$8:$A$12,0)))))</f>
        <v>0.6</v>
      </c>
      <c r="R9134" s="14">
        <f t="shared" ca="1" si="999"/>
        <v>503433.63</v>
      </c>
      <c r="S9134" s="14">
        <f t="shared" ca="1" si="1000"/>
        <v>335622.42000000004</v>
      </c>
      <c r="T9134" s="11" t="s">
        <v>25</v>
      </c>
      <c r="U9134" s="18" t="s">
        <v>26</v>
      </c>
    </row>
    <row r="9135" spans="1:21" ht="15" customHeight="1" x14ac:dyDescent="0.15">
      <c r="A9135" s="10" t="s">
        <v>9183</v>
      </c>
      <c r="B9135" s="11" t="s">
        <v>46</v>
      </c>
      <c r="C9135" s="11" t="s">
        <v>52</v>
      </c>
      <c r="D9135" s="12">
        <v>45937</v>
      </c>
      <c r="E9135" s="11">
        <v>3972</v>
      </c>
      <c r="F9135" s="11" t="s">
        <v>33</v>
      </c>
      <c r="G9135" s="13">
        <v>429350.86</v>
      </c>
      <c r="H9135" s="14">
        <f t="shared" si="994"/>
        <v>1705381615.9199998</v>
      </c>
      <c r="I9135" s="14">
        <f>IF(F9135="GHS",H9135,H9135*Assumptions!$B$4)</f>
        <v>1705381615.9199998</v>
      </c>
      <c r="J9135" s="15" t="str">
        <f>INDEX(Assumptions!$B$8:$B$12,MATCH(B9135,Assumptions!$A$8:$A$12,0))</f>
        <v>Specific Identification</v>
      </c>
      <c r="K9135" s="16">
        <f>G9135/(1-INDEX(Assumptions!$D$8:$D$12,MATCH(B9135,Assumptions!$A$8:$A$12,0)))</f>
        <v>550449.8205128205</v>
      </c>
      <c r="L9135" s="16">
        <f t="shared" si="995"/>
        <v>12880.525799999999</v>
      </c>
      <c r="M9135" s="16">
        <f t="shared" si="996"/>
        <v>27522.491025641026</v>
      </c>
      <c r="N9135" s="14">
        <f>E9135*(K9135-L9135-M9135)*IF(F9135="GHS",1,Assumptions!$B$4)</f>
        <v>2025905904.245477</v>
      </c>
      <c r="O9135" s="15">
        <f t="shared" ca="1" si="997"/>
        <v>349</v>
      </c>
      <c r="P9135" s="15" t="str">
        <f t="shared" ca="1" si="998"/>
        <v>181-365d</v>
      </c>
      <c r="Q9135" s="17">
        <f ca="1">IF(P9135="0-90d",0,IF(P9135="91-180d",INDEX(Assumptions!$F$8:$F$12,MATCH(B9135,Assumptions!$A$8:$A$12,0)),IF(P9135="181-365d",INDEX(Assumptions!$G$8:$G$12,MATCH(B9135,Assumptions!$A$8:$A$12,0)),INDEX(Assumptions!$H$8:$H$12,MATCH(B9135,Assumptions!$A$8:$A$12,0)))))</f>
        <v>0.05</v>
      </c>
      <c r="R9135" s="14">
        <f t="shared" ca="1" si="999"/>
        <v>85269080.796000004</v>
      </c>
      <c r="S9135" s="14">
        <f t="shared" ca="1" si="1000"/>
        <v>1620112535.1239998</v>
      </c>
      <c r="T9135" s="11" t="s">
        <v>25</v>
      </c>
      <c r="U9135" s="18" t="s">
        <v>26</v>
      </c>
    </row>
    <row r="9136" spans="1:21" ht="15" customHeight="1" x14ac:dyDescent="0.15">
      <c r="A9136" s="10" t="s">
        <v>9184</v>
      </c>
      <c r="B9136" s="11" t="s">
        <v>41</v>
      </c>
      <c r="C9136" s="11" t="s">
        <v>44</v>
      </c>
      <c r="D9136" s="12">
        <v>46044</v>
      </c>
      <c r="E9136" s="11">
        <v>3748</v>
      </c>
      <c r="F9136" s="11" t="s">
        <v>33</v>
      </c>
      <c r="G9136" s="13">
        <v>710.6</v>
      </c>
      <c r="H9136" s="14">
        <f t="shared" si="994"/>
        <v>2663328.8000000003</v>
      </c>
      <c r="I9136" s="14">
        <f>IF(F9136="GHS",H9136,H9136*Assumptions!$B$4)</f>
        <v>2663328.8000000003</v>
      </c>
      <c r="J9136" s="15" t="str">
        <f>INDEX(Assumptions!$B$8:$B$12,MATCH(B9136,Assumptions!$A$8:$A$12,0))</f>
        <v>Weighted Average</v>
      </c>
      <c r="K9136" s="16">
        <f>G9136/(1-INDEX(Assumptions!$D$8:$D$12,MATCH(B9136,Assumptions!$A$8:$A$12,0)))</f>
        <v>1093.2307692307693</v>
      </c>
      <c r="L9136" s="16">
        <f t="shared" si="995"/>
        <v>21.318000000000001</v>
      </c>
      <c r="M9136" s="16">
        <f t="shared" si="996"/>
        <v>54.66153846153847</v>
      </c>
      <c r="N9136" s="14">
        <f>E9136*(K9136-L9136-M9136)*IF(F9136="GHS",1,Assumptions!$B$4)</f>
        <v>3812657.6129230768</v>
      </c>
      <c r="O9136" s="15">
        <f t="shared" ca="1" si="997"/>
        <v>242</v>
      </c>
      <c r="P9136" s="15" t="str">
        <f t="shared" ca="1" si="998"/>
        <v>181-365d</v>
      </c>
      <c r="Q9136" s="17">
        <f ca="1">IF(P9136="0-90d",0,IF(P9136="91-180d",INDEX(Assumptions!$F$8:$F$12,MATCH(B9136,Assumptions!$A$8:$A$12,0)),IF(P9136="181-365d",INDEX(Assumptions!$G$8:$G$12,MATCH(B9136,Assumptions!$A$8:$A$12,0)),INDEX(Assumptions!$H$8:$H$12,MATCH(B9136,Assumptions!$A$8:$A$12,0)))))</f>
        <v>0.35</v>
      </c>
      <c r="R9136" s="14">
        <f t="shared" ca="1" si="999"/>
        <v>932165.08000000007</v>
      </c>
      <c r="S9136" s="14">
        <f t="shared" ca="1" si="1000"/>
        <v>1731163.7200000002</v>
      </c>
      <c r="T9136" s="11" t="s">
        <v>25</v>
      </c>
      <c r="U9136" s="18" t="s">
        <v>26</v>
      </c>
    </row>
    <row r="9137" spans="1:21" ht="15" customHeight="1" x14ac:dyDescent="0.15">
      <c r="A9137" s="10" t="s">
        <v>9185</v>
      </c>
      <c r="B9137" s="11" t="s">
        <v>31</v>
      </c>
      <c r="C9137" s="11" t="s">
        <v>63</v>
      </c>
      <c r="D9137" s="12">
        <v>45994</v>
      </c>
      <c r="E9137" s="11">
        <v>1067</v>
      </c>
      <c r="F9137" s="11" t="s">
        <v>33</v>
      </c>
      <c r="G9137" s="13">
        <v>5019.55</v>
      </c>
      <c r="H9137" s="14">
        <f t="shared" si="994"/>
        <v>5355859.8500000006</v>
      </c>
      <c r="I9137" s="14">
        <f>IF(F9137="GHS",H9137,H9137*Assumptions!$B$4)</f>
        <v>5355859.8500000006</v>
      </c>
      <c r="J9137" s="15" t="str">
        <f>INDEX(Assumptions!$B$8:$B$12,MATCH(B9137,Assumptions!$A$8:$A$12,0))</f>
        <v>Weighted Average</v>
      </c>
      <c r="K9137" s="16">
        <f>G9137/(1-INDEX(Assumptions!$D$8:$D$12,MATCH(B9137,Assumptions!$A$8:$A$12,0)))</f>
        <v>6971.5972222222226</v>
      </c>
      <c r="L9137" s="16">
        <f t="shared" si="995"/>
        <v>150.5865</v>
      </c>
      <c r="M9137" s="16">
        <f t="shared" si="996"/>
        <v>348.57986111111114</v>
      </c>
      <c r="N9137" s="14">
        <f>E9137*(K9137-L9137-M9137)*IF(F9137="GHS",1,Assumptions!$B$4)</f>
        <v>6906083.728805555</v>
      </c>
      <c r="O9137" s="15">
        <f t="shared" ca="1" si="997"/>
        <v>292</v>
      </c>
      <c r="P9137" s="15" t="str">
        <f t="shared" ca="1" si="998"/>
        <v>181-365d</v>
      </c>
      <c r="Q9137" s="17">
        <f ca="1">IF(P9137="0-90d",0,IF(P9137="91-180d",INDEX(Assumptions!$F$8:$F$12,MATCH(B9137,Assumptions!$A$8:$A$12,0)),IF(P9137="181-365d",INDEX(Assumptions!$G$8:$G$12,MATCH(B9137,Assumptions!$A$8:$A$12,0)),INDEX(Assumptions!$H$8:$H$12,MATCH(B9137,Assumptions!$A$8:$A$12,0)))))</f>
        <v>0.2</v>
      </c>
      <c r="R9137" s="14">
        <f t="shared" ca="1" si="999"/>
        <v>1071171.9700000002</v>
      </c>
      <c r="S9137" s="14">
        <f t="shared" ca="1" si="1000"/>
        <v>4284687.8800000008</v>
      </c>
      <c r="T9137" s="11" t="s">
        <v>25</v>
      </c>
      <c r="U9137" s="18" t="s">
        <v>26</v>
      </c>
    </row>
    <row r="9138" spans="1:21" ht="15" customHeight="1" x14ac:dyDescent="0.15">
      <c r="A9138" s="10" t="s">
        <v>9186</v>
      </c>
      <c r="B9138" s="11" t="s">
        <v>46</v>
      </c>
      <c r="C9138" s="11" t="s">
        <v>47</v>
      </c>
      <c r="D9138" s="12">
        <v>45978</v>
      </c>
      <c r="E9138" s="11">
        <v>2780</v>
      </c>
      <c r="F9138" s="11" t="s">
        <v>33</v>
      </c>
      <c r="G9138" s="13">
        <v>968549.34</v>
      </c>
      <c r="H9138" s="14">
        <f t="shared" si="994"/>
        <v>2692567165.1999998</v>
      </c>
      <c r="I9138" s="14">
        <f>IF(F9138="GHS",H9138,H9138*Assumptions!$B$4)</f>
        <v>2692567165.1999998</v>
      </c>
      <c r="J9138" s="15" t="str">
        <f>INDEX(Assumptions!$B$8:$B$12,MATCH(B9138,Assumptions!$A$8:$A$12,0))</f>
        <v>Specific Identification</v>
      </c>
      <c r="K9138" s="16">
        <f>G9138/(1-INDEX(Assumptions!$D$8:$D$12,MATCH(B9138,Assumptions!$A$8:$A$12,0)))</f>
        <v>1241729.923076923</v>
      </c>
      <c r="L9138" s="16">
        <f t="shared" si="995"/>
        <v>29056.480199999998</v>
      </c>
      <c r="M9138" s="16">
        <f t="shared" si="996"/>
        <v>62086.49615384615</v>
      </c>
      <c r="N9138" s="14">
        <f>E9138*(K9138-L9138-M9138)*IF(F9138="GHS",1,Assumptions!$B$4)</f>
        <v>3198631711.8901534</v>
      </c>
      <c r="O9138" s="15">
        <f t="shared" ca="1" si="997"/>
        <v>308</v>
      </c>
      <c r="P9138" s="15" t="str">
        <f t="shared" ca="1" si="998"/>
        <v>181-365d</v>
      </c>
      <c r="Q9138" s="17">
        <f ca="1">IF(P9138="0-90d",0,IF(P9138="91-180d",INDEX(Assumptions!$F$8:$F$12,MATCH(B9138,Assumptions!$A$8:$A$12,0)),IF(P9138="181-365d",INDEX(Assumptions!$G$8:$G$12,MATCH(B9138,Assumptions!$A$8:$A$12,0)),INDEX(Assumptions!$H$8:$H$12,MATCH(B9138,Assumptions!$A$8:$A$12,0)))))</f>
        <v>0.05</v>
      </c>
      <c r="R9138" s="14">
        <f t="shared" ca="1" si="999"/>
        <v>134628358.25999999</v>
      </c>
      <c r="S9138" s="14">
        <f t="shared" ca="1" si="1000"/>
        <v>2557938806.9399996</v>
      </c>
      <c r="T9138" s="11" t="s">
        <v>25</v>
      </c>
      <c r="U9138" s="18" t="s">
        <v>26</v>
      </c>
    </row>
    <row r="9139" spans="1:21" ht="15" customHeight="1" x14ac:dyDescent="0.15">
      <c r="A9139" s="10" t="s">
        <v>9187</v>
      </c>
      <c r="B9139" s="11" t="s">
        <v>31</v>
      </c>
      <c r="C9139" s="11" t="s">
        <v>63</v>
      </c>
      <c r="D9139" s="12">
        <v>46115</v>
      </c>
      <c r="E9139" s="11">
        <v>3943</v>
      </c>
      <c r="F9139" s="11" t="s">
        <v>33</v>
      </c>
      <c r="G9139" s="13">
        <v>3241.98</v>
      </c>
      <c r="H9139" s="14">
        <f t="shared" si="994"/>
        <v>12783127.140000001</v>
      </c>
      <c r="I9139" s="14">
        <f>IF(F9139="GHS",H9139,H9139*Assumptions!$B$4)</f>
        <v>12783127.140000001</v>
      </c>
      <c r="J9139" s="15" t="str">
        <f>INDEX(Assumptions!$B$8:$B$12,MATCH(B9139,Assumptions!$A$8:$A$12,0))</f>
        <v>Weighted Average</v>
      </c>
      <c r="K9139" s="16">
        <f>G9139/(1-INDEX(Assumptions!$D$8:$D$12,MATCH(B9139,Assumptions!$A$8:$A$12,0)))</f>
        <v>4502.75</v>
      </c>
      <c r="L9139" s="16">
        <f t="shared" si="995"/>
        <v>97.259399999999999</v>
      </c>
      <c r="M9139" s="16">
        <f t="shared" si="996"/>
        <v>225.13750000000002</v>
      </c>
      <c r="N9139" s="14">
        <f>E9139*(K9139-L9139-M9139)*IF(F9139="GHS",1,Assumptions!$B$4)</f>
        <v>16483132.273300001</v>
      </c>
      <c r="O9139" s="15">
        <f t="shared" ca="1" si="997"/>
        <v>171</v>
      </c>
      <c r="P9139" s="15" t="str">
        <f t="shared" ca="1" si="998"/>
        <v>91-180d</v>
      </c>
      <c r="Q9139" s="17">
        <f ca="1">IF(P9139="0-90d",0,IF(P9139="91-180d",INDEX(Assumptions!$F$8:$F$12,MATCH(B9139,Assumptions!$A$8:$A$12,0)),IF(P9139="181-365d",INDEX(Assumptions!$G$8:$G$12,MATCH(B9139,Assumptions!$A$8:$A$12,0)),INDEX(Assumptions!$H$8:$H$12,MATCH(B9139,Assumptions!$A$8:$A$12,0)))))</f>
        <v>0.05</v>
      </c>
      <c r="R9139" s="14">
        <f t="shared" ca="1" si="999"/>
        <v>639156.35700000008</v>
      </c>
      <c r="S9139" s="14">
        <f t="shared" ca="1" si="1000"/>
        <v>12143970.783</v>
      </c>
      <c r="T9139" s="11" t="s">
        <v>25</v>
      </c>
      <c r="U9139" s="18" t="s">
        <v>26</v>
      </c>
    </row>
    <row r="9140" spans="1:21" ht="15" customHeight="1" x14ac:dyDescent="0.15">
      <c r="A9140" s="10" t="s">
        <v>9188</v>
      </c>
      <c r="B9140" s="11" t="s">
        <v>22</v>
      </c>
      <c r="C9140" s="11" t="s">
        <v>23</v>
      </c>
      <c r="D9140" s="12">
        <v>46111</v>
      </c>
      <c r="E9140" s="11">
        <v>920</v>
      </c>
      <c r="F9140" s="11" t="s">
        <v>24</v>
      </c>
      <c r="G9140" s="13">
        <v>16240.26</v>
      </c>
      <c r="H9140" s="14">
        <f t="shared" si="994"/>
        <v>14941039.200000001</v>
      </c>
      <c r="I9140" s="14">
        <f>IF(F9140="GHS",H9140,H9140*Assumptions!$B$4)</f>
        <v>161363223.36000001</v>
      </c>
      <c r="J9140" s="15" t="str">
        <f>INDEX(Assumptions!$B$8:$B$12,MATCH(B9140,Assumptions!$A$8:$A$12,0))</f>
        <v>FIFO</v>
      </c>
      <c r="K9140" s="16">
        <f>G9140/(1-INDEX(Assumptions!$D$8:$D$12,MATCH(B9140,Assumptions!$A$8:$A$12,0)))</f>
        <v>19805.195121951219</v>
      </c>
      <c r="L9140" s="16">
        <f t="shared" si="995"/>
        <v>487.20779999999996</v>
      </c>
      <c r="M9140" s="16">
        <f t="shared" si="996"/>
        <v>990.25975609756097</v>
      </c>
      <c r="N9140" s="14">
        <f>E9140*(K9140-L9140-M9140)*IF(F9140="GHS",1,Assumptions!$B$4)</f>
        <v>182104301.09432197</v>
      </c>
      <c r="O9140" s="15">
        <f t="shared" ca="1" si="997"/>
        <v>175</v>
      </c>
      <c r="P9140" s="15" t="str">
        <f t="shared" ca="1" si="998"/>
        <v>91-180d</v>
      </c>
      <c r="Q9140" s="17">
        <f ca="1">IF(P9140="0-90d",0,IF(P9140="91-180d",INDEX(Assumptions!$F$8:$F$12,MATCH(B9140,Assumptions!$A$8:$A$12,0)),IF(P9140="181-365d",INDEX(Assumptions!$G$8:$G$12,MATCH(B9140,Assumptions!$A$8:$A$12,0)),INDEX(Assumptions!$H$8:$H$12,MATCH(B9140,Assumptions!$A$8:$A$12,0)))))</f>
        <v>0.03</v>
      </c>
      <c r="R9140" s="14">
        <f t="shared" ca="1" si="999"/>
        <v>4840896.7008000007</v>
      </c>
      <c r="S9140" s="14">
        <f t="shared" ca="1" si="1000"/>
        <v>156522326.65920001</v>
      </c>
      <c r="T9140" s="11" t="s">
        <v>50</v>
      </c>
      <c r="U9140" s="18" t="s">
        <v>36</v>
      </c>
    </row>
    <row r="9141" spans="1:21" ht="15" customHeight="1" x14ac:dyDescent="0.15">
      <c r="A9141" s="10" t="s">
        <v>9189</v>
      </c>
      <c r="B9141" s="11" t="s">
        <v>22</v>
      </c>
      <c r="C9141" s="11" t="s">
        <v>61</v>
      </c>
      <c r="D9141" s="12">
        <v>45734</v>
      </c>
      <c r="E9141" s="11">
        <v>4772</v>
      </c>
      <c r="F9141" s="11" t="s">
        <v>24</v>
      </c>
      <c r="G9141" s="13">
        <v>44297.75</v>
      </c>
      <c r="H9141" s="14">
        <f t="shared" si="994"/>
        <v>211388863</v>
      </c>
      <c r="I9141" s="14">
        <f>IF(F9141="GHS",H9141,H9141*Assumptions!$B$4)</f>
        <v>2282999720.4000001</v>
      </c>
      <c r="J9141" s="15" t="str">
        <f>INDEX(Assumptions!$B$8:$B$12,MATCH(B9141,Assumptions!$A$8:$A$12,0))</f>
        <v>FIFO</v>
      </c>
      <c r="K9141" s="16">
        <f>G9141/(1-INDEX(Assumptions!$D$8:$D$12,MATCH(B9141,Assumptions!$A$8:$A$12,0)))</f>
        <v>54021.646341463413</v>
      </c>
      <c r="L9141" s="16">
        <f t="shared" si="995"/>
        <v>1328.9324999999999</v>
      </c>
      <c r="M9141" s="16">
        <f t="shared" si="996"/>
        <v>2701.082317073171</v>
      </c>
      <c r="N9141" s="14">
        <f>E9141*(K9141-L9141-M9141)*IF(F9141="GHS",1,Assumptions!$B$4)</f>
        <v>2576448708.8514142</v>
      </c>
      <c r="O9141" s="15">
        <f t="shared" ca="1" si="997"/>
        <v>552</v>
      </c>
      <c r="P9141" s="15" t="str">
        <f t="shared" ca="1" si="998"/>
        <v>365d+</v>
      </c>
      <c r="Q9141" s="17">
        <f ca="1">IF(P9141="0-90d",0,IF(P9141="91-180d",INDEX(Assumptions!$F$8:$F$12,MATCH(B9141,Assumptions!$A$8:$A$12,0)),IF(P9141="181-365d",INDEX(Assumptions!$G$8:$G$12,MATCH(B9141,Assumptions!$A$8:$A$12,0)),INDEX(Assumptions!$H$8:$H$12,MATCH(B9141,Assumptions!$A$8:$A$12,0)))))</f>
        <v>0.5</v>
      </c>
      <c r="R9141" s="14">
        <f t="shared" ca="1" si="999"/>
        <v>1141499860.2</v>
      </c>
      <c r="S9141" s="14">
        <f t="shared" si="1000"/>
        <v>0</v>
      </c>
      <c r="T9141" s="11" t="s">
        <v>39</v>
      </c>
      <c r="U9141" s="18" t="s">
        <v>26</v>
      </c>
    </row>
    <row r="9142" spans="1:21" ht="15" customHeight="1" x14ac:dyDescent="0.15">
      <c r="A9142" s="10" t="s">
        <v>9190</v>
      </c>
      <c r="B9142" s="11" t="s">
        <v>31</v>
      </c>
      <c r="C9142" s="11" t="s">
        <v>63</v>
      </c>
      <c r="D9142" s="12">
        <v>46225</v>
      </c>
      <c r="E9142" s="11">
        <v>1550</v>
      </c>
      <c r="F9142" s="11" t="s">
        <v>33</v>
      </c>
      <c r="G9142" s="13">
        <v>1811.03</v>
      </c>
      <c r="H9142" s="14">
        <f t="shared" si="994"/>
        <v>2807096.5</v>
      </c>
      <c r="I9142" s="14">
        <f>IF(F9142="GHS",H9142,H9142*Assumptions!$B$4)</f>
        <v>2807096.5</v>
      </c>
      <c r="J9142" s="15" t="str">
        <f>INDEX(Assumptions!$B$8:$B$12,MATCH(B9142,Assumptions!$A$8:$A$12,0))</f>
        <v>Weighted Average</v>
      </c>
      <c r="K9142" s="16">
        <f>G9142/(1-INDEX(Assumptions!$D$8:$D$12,MATCH(B9142,Assumptions!$A$8:$A$12,0)))</f>
        <v>2515.3194444444443</v>
      </c>
      <c r="L9142" s="16">
        <f t="shared" si="995"/>
        <v>54.3309</v>
      </c>
      <c r="M9142" s="16">
        <f t="shared" si="996"/>
        <v>125.76597222222222</v>
      </c>
      <c r="N9142" s="14">
        <f>E9142*(K9142-L9142-M9142)*IF(F9142="GHS",1,Assumptions!$B$4)</f>
        <v>3619594.986944444</v>
      </c>
      <c r="O9142" s="15">
        <f t="shared" ca="1" si="997"/>
        <v>61</v>
      </c>
      <c r="P9142" s="15" t="str">
        <f t="shared" ca="1" si="998"/>
        <v>0-90d</v>
      </c>
      <c r="Q9142" s="17">
        <f ca="1">IF(P9142="0-90d",0,IF(P9142="91-180d",INDEX(Assumptions!$F$8:$F$12,MATCH(B9142,Assumptions!$A$8:$A$12,0)),IF(P9142="181-365d",INDEX(Assumptions!$G$8:$G$12,MATCH(B9142,Assumptions!$A$8:$A$12,0)),INDEX(Assumptions!$H$8:$H$12,MATCH(B9142,Assumptions!$A$8:$A$12,0)))))</f>
        <v>0</v>
      </c>
      <c r="R9142" s="14">
        <f t="shared" ca="1" si="999"/>
        <v>0</v>
      </c>
      <c r="S9142" s="14">
        <f t="shared" ca="1" si="1000"/>
        <v>2807096.5</v>
      </c>
      <c r="T9142" s="11" t="s">
        <v>25</v>
      </c>
      <c r="U9142" s="18" t="s">
        <v>26</v>
      </c>
    </row>
    <row r="9143" spans="1:21" ht="15" customHeight="1" x14ac:dyDescent="0.15">
      <c r="A9143" s="10" t="s">
        <v>9191</v>
      </c>
      <c r="B9143" s="11" t="s">
        <v>28</v>
      </c>
      <c r="C9143" s="11" t="s">
        <v>35</v>
      </c>
      <c r="D9143" s="12">
        <v>45773</v>
      </c>
      <c r="E9143" s="11">
        <v>1617</v>
      </c>
      <c r="F9143" s="11" t="s">
        <v>24</v>
      </c>
      <c r="G9143" s="13">
        <v>3804.05</v>
      </c>
      <c r="H9143" s="14">
        <f t="shared" si="994"/>
        <v>6151148.8500000006</v>
      </c>
      <c r="I9143" s="14">
        <f>IF(F9143="GHS",H9143,H9143*Assumptions!$B$4)</f>
        <v>66432407.580000013</v>
      </c>
      <c r="J9143" s="15" t="str">
        <f>INDEX(Assumptions!$B$8:$B$12,MATCH(B9143,Assumptions!$A$8:$A$12,0))</f>
        <v>Fair Value Less Costs to Sell</v>
      </c>
      <c r="K9143" s="16">
        <f>G9143/(1-INDEX(Assumptions!$D$8:$D$12,MATCH(B9143,Assumptions!$A$8:$A$12,0)))</f>
        <v>4322.784090909091</v>
      </c>
      <c r="L9143" s="16">
        <f t="shared" si="995"/>
        <v>114.1215</v>
      </c>
      <c r="M9143" s="16">
        <f t="shared" si="996"/>
        <v>216.13920454545456</v>
      </c>
      <c r="N9143" s="14">
        <f>E9143*(K9143-L9143-M9143)*IF(F9143="GHS",1,Assumptions!$B$4)</f>
        <v>69723831.410099998</v>
      </c>
      <c r="O9143" s="15">
        <f t="shared" ca="1" si="997"/>
        <v>513</v>
      </c>
      <c r="P9143" s="15" t="str">
        <f t="shared" ca="1" si="998"/>
        <v>365d+</v>
      </c>
      <c r="Q9143" s="17">
        <f ca="1">IF(P9143="0-90d",0,IF(P9143="91-180d",INDEX(Assumptions!$F$8:$F$12,MATCH(B9143,Assumptions!$A$8:$A$12,0)),IF(P9143="181-365d",INDEX(Assumptions!$G$8:$G$12,MATCH(B9143,Assumptions!$A$8:$A$12,0)),INDEX(Assumptions!$H$8:$H$12,MATCH(B9143,Assumptions!$A$8:$A$12,0)))))</f>
        <v>0.4</v>
      </c>
      <c r="R9143" s="14">
        <f t="shared" ca="1" si="999"/>
        <v>26572963.032000005</v>
      </c>
      <c r="S9143" s="14">
        <f t="shared" ca="1" si="1000"/>
        <v>39859444.548000008</v>
      </c>
      <c r="T9143" s="11" t="s">
        <v>25</v>
      </c>
      <c r="U9143" s="18" t="s">
        <v>26</v>
      </c>
    </row>
    <row r="9144" spans="1:21" ht="15" customHeight="1" x14ac:dyDescent="0.15">
      <c r="A9144" s="10" t="s">
        <v>9192</v>
      </c>
      <c r="B9144" s="11" t="s">
        <v>41</v>
      </c>
      <c r="C9144" s="11" t="s">
        <v>44</v>
      </c>
      <c r="D9144" s="12">
        <v>46118</v>
      </c>
      <c r="E9144" s="11">
        <v>3134</v>
      </c>
      <c r="F9144" s="11" t="s">
        <v>33</v>
      </c>
      <c r="G9144" s="13">
        <v>1440</v>
      </c>
      <c r="H9144" s="14">
        <f t="shared" si="994"/>
        <v>4512960</v>
      </c>
      <c r="I9144" s="14">
        <f>IF(F9144="GHS",H9144,H9144*Assumptions!$B$4)</f>
        <v>4512960</v>
      </c>
      <c r="J9144" s="15" t="str">
        <f>INDEX(Assumptions!$B$8:$B$12,MATCH(B9144,Assumptions!$A$8:$A$12,0))</f>
        <v>Weighted Average</v>
      </c>
      <c r="K9144" s="16">
        <f>G9144/(1-INDEX(Assumptions!$D$8:$D$12,MATCH(B9144,Assumptions!$A$8:$A$12,0)))</f>
        <v>2215.3846153846152</v>
      </c>
      <c r="L9144" s="16">
        <f t="shared" si="995"/>
        <v>43.199999999999996</v>
      </c>
      <c r="M9144" s="16">
        <f t="shared" si="996"/>
        <v>110.76923076923077</v>
      </c>
      <c r="N9144" s="14">
        <f>E9144*(K9144-L9144-M9144)*IF(F9144="GHS",1,Assumptions!$B$4)</f>
        <v>6460475.8153846152</v>
      </c>
      <c r="O9144" s="15">
        <f t="shared" ca="1" si="997"/>
        <v>168</v>
      </c>
      <c r="P9144" s="15" t="str">
        <f t="shared" ca="1" si="998"/>
        <v>91-180d</v>
      </c>
      <c r="Q9144" s="17">
        <f ca="1">IF(P9144="0-90d",0,IF(P9144="91-180d",INDEX(Assumptions!$F$8:$F$12,MATCH(B9144,Assumptions!$A$8:$A$12,0)),IF(P9144="181-365d",INDEX(Assumptions!$G$8:$G$12,MATCH(B9144,Assumptions!$A$8:$A$12,0)),INDEX(Assumptions!$H$8:$H$12,MATCH(B9144,Assumptions!$A$8:$A$12,0)))))</f>
        <v>0.1</v>
      </c>
      <c r="R9144" s="14">
        <f t="shared" ca="1" si="999"/>
        <v>451296</v>
      </c>
      <c r="S9144" s="14">
        <f t="shared" ca="1" si="1000"/>
        <v>4061664</v>
      </c>
      <c r="T9144" s="11" t="s">
        <v>50</v>
      </c>
      <c r="U9144" s="18" t="s">
        <v>26</v>
      </c>
    </row>
    <row r="9145" spans="1:21" ht="15" customHeight="1" x14ac:dyDescent="0.15">
      <c r="A9145" s="10" t="s">
        <v>9193</v>
      </c>
      <c r="B9145" s="11" t="s">
        <v>28</v>
      </c>
      <c r="C9145" s="11" t="s">
        <v>29</v>
      </c>
      <c r="D9145" s="12">
        <v>46202</v>
      </c>
      <c r="E9145" s="11">
        <v>4234</v>
      </c>
      <c r="F9145" s="11" t="s">
        <v>24</v>
      </c>
      <c r="G9145" s="13">
        <v>8952.07</v>
      </c>
      <c r="H9145" s="14">
        <f t="shared" si="994"/>
        <v>37903064.379999995</v>
      </c>
      <c r="I9145" s="14">
        <f>IF(F9145="GHS",H9145,H9145*Assumptions!$B$4)</f>
        <v>409353095.30399996</v>
      </c>
      <c r="J9145" s="15" t="str">
        <f>INDEX(Assumptions!$B$8:$B$12,MATCH(B9145,Assumptions!$A$8:$A$12,0))</f>
        <v>Fair Value Less Costs to Sell</v>
      </c>
      <c r="K9145" s="16">
        <f>G9145/(1-INDEX(Assumptions!$D$8:$D$12,MATCH(B9145,Assumptions!$A$8:$A$12,0)))</f>
        <v>10172.806818181818</v>
      </c>
      <c r="L9145" s="16">
        <f t="shared" si="995"/>
        <v>268.56209999999999</v>
      </c>
      <c r="M9145" s="16">
        <f t="shared" si="996"/>
        <v>508.64034090909092</v>
      </c>
      <c r="N9145" s="14">
        <f>E9145*(K9145-L9145-M9145)*IF(F9145="GHS",1,Assumptions!$B$4)</f>
        <v>429634680.48042548</v>
      </c>
      <c r="O9145" s="15">
        <f t="shared" ca="1" si="997"/>
        <v>84</v>
      </c>
      <c r="P9145" s="15" t="str">
        <f t="shared" ca="1" si="998"/>
        <v>0-90d</v>
      </c>
      <c r="Q9145" s="17">
        <f ca="1">IF(P9145="0-90d",0,IF(P9145="91-180d",INDEX(Assumptions!$F$8:$F$12,MATCH(B9145,Assumptions!$A$8:$A$12,0)),IF(P9145="181-365d",INDEX(Assumptions!$G$8:$G$12,MATCH(B9145,Assumptions!$A$8:$A$12,0)),INDEX(Assumptions!$H$8:$H$12,MATCH(B9145,Assumptions!$A$8:$A$12,0)))))</f>
        <v>0</v>
      </c>
      <c r="R9145" s="14">
        <f t="shared" ca="1" si="999"/>
        <v>0</v>
      </c>
      <c r="S9145" s="14">
        <f t="shared" ca="1" si="1000"/>
        <v>409353095.30399996</v>
      </c>
      <c r="T9145" s="11" t="s">
        <v>25</v>
      </c>
      <c r="U9145" s="18" t="s">
        <v>26</v>
      </c>
    </row>
    <row r="9146" spans="1:21" ht="15" customHeight="1" x14ac:dyDescent="0.15">
      <c r="A9146" s="10" t="s">
        <v>9194</v>
      </c>
      <c r="B9146" s="11" t="s">
        <v>41</v>
      </c>
      <c r="C9146" s="11" t="s">
        <v>44</v>
      </c>
      <c r="D9146" s="12">
        <v>45906</v>
      </c>
      <c r="E9146" s="11">
        <v>4334</v>
      </c>
      <c r="F9146" s="11" t="s">
        <v>33</v>
      </c>
      <c r="G9146" s="13">
        <v>653.54</v>
      </c>
      <c r="H9146" s="14">
        <f t="shared" si="994"/>
        <v>2832442.36</v>
      </c>
      <c r="I9146" s="14">
        <f>IF(F9146="GHS",H9146,H9146*Assumptions!$B$4)</f>
        <v>2832442.36</v>
      </c>
      <c r="J9146" s="15" t="str">
        <f>INDEX(Assumptions!$B$8:$B$12,MATCH(B9146,Assumptions!$A$8:$A$12,0))</f>
        <v>Weighted Average</v>
      </c>
      <c r="K9146" s="16">
        <f>G9146/(1-INDEX(Assumptions!$D$8:$D$12,MATCH(B9146,Assumptions!$A$8:$A$12,0)))</f>
        <v>1005.4461538461537</v>
      </c>
      <c r="L9146" s="16">
        <f t="shared" si="995"/>
        <v>19.606199999999998</v>
      </c>
      <c r="M9146" s="16">
        <f t="shared" si="996"/>
        <v>50.272307692307692</v>
      </c>
      <c r="N9146" s="14">
        <f>E9146*(K9146-L9146-M9146)*IF(F9146="GHS",1,Assumptions!$B$4)</f>
        <v>4054750.1784307691</v>
      </c>
      <c r="O9146" s="15">
        <f t="shared" ca="1" si="997"/>
        <v>380</v>
      </c>
      <c r="P9146" s="15" t="str">
        <f t="shared" ca="1" si="998"/>
        <v>365d+</v>
      </c>
      <c r="Q9146" s="17">
        <f ca="1">IF(P9146="0-90d",0,IF(P9146="91-180d",INDEX(Assumptions!$F$8:$F$12,MATCH(B9146,Assumptions!$A$8:$A$12,0)),IF(P9146="181-365d",INDEX(Assumptions!$G$8:$G$12,MATCH(B9146,Assumptions!$A$8:$A$12,0)),INDEX(Assumptions!$H$8:$H$12,MATCH(B9146,Assumptions!$A$8:$A$12,0)))))</f>
        <v>0.8</v>
      </c>
      <c r="R9146" s="14">
        <f t="shared" ca="1" si="999"/>
        <v>2265953.8879999998</v>
      </c>
      <c r="S9146" s="14">
        <f t="shared" ca="1" si="1000"/>
        <v>566488.47200000007</v>
      </c>
      <c r="T9146" s="11" t="s">
        <v>25</v>
      </c>
      <c r="U9146" s="18" t="s">
        <v>26</v>
      </c>
    </row>
    <row r="9147" spans="1:21" ht="15" customHeight="1" x14ac:dyDescent="0.15">
      <c r="A9147" s="10" t="s">
        <v>9195</v>
      </c>
      <c r="B9147" s="11" t="s">
        <v>46</v>
      </c>
      <c r="C9147" s="11" t="s">
        <v>119</v>
      </c>
      <c r="D9147" s="12">
        <v>46181</v>
      </c>
      <c r="E9147" s="11">
        <v>47</v>
      </c>
      <c r="F9147" s="11" t="s">
        <v>33</v>
      </c>
      <c r="G9147" s="13">
        <v>641377.61</v>
      </c>
      <c r="H9147" s="14">
        <f t="shared" si="994"/>
        <v>30144747.669999998</v>
      </c>
      <c r="I9147" s="14">
        <f>IF(F9147="GHS",H9147,H9147*Assumptions!$B$4)</f>
        <v>30144747.669999998</v>
      </c>
      <c r="J9147" s="15" t="str">
        <f>INDEX(Assumptions!$B$8:$B$12,MATCH(B9147,Assumptions!$A$8:$A$12,0))</f>
        <v>Specific Identification</v>
      </c>
      <c r="K9147" s="16">
        <f>G9147/(1-INDEX(Assumptions!$D$8:$D$12,MATCH(B9147,Assumptions!$A$8:$A$12,0)))</f>
        <v>822278.98717948713</v>
      </c>
      <c r="L9147" s="16">
        <f t="shared" si="995"/>
        <v>19241.328299999997</v>
      </c>
      <c r="M9147" s="16">
        <f t="shared" si="996"/>
        <v>41113.949358974358</v>
      </c>
      <c r="N9147" s="14">
        <f>E9147*(K9147-L9147-M9147)*IF(F9147="GHS",1,Assumptions!$B$4)</f>
        <v>35810414.3474641</v>
      </c>
      <c r="O9147" s="15">
        <f t="shared" ca="1" si="997"/>
        <v>105</v>
      </c>
      <c r="P9147" s="15" t="str">
        <f t="shared" ca="1" si="998"/>
        <v>91-180d</v>
      </c>
      <c r="Q9147" s="17">
        <f ca="1">IF(P9147="0-90d",0,IF(P9147="91-180d",INDEX(Assumptions!$F$8:$F$12,MATCH(B9147,Assumptions!$A$8:$A$12,0)),IF(P9147="181-365d",INDEX(Assumptions!$G$8:$G$12,MATCH(B9147,Assumptions!$A$8:$A$12,0)),INDEX(Assumptions!$H$8:$H$12,MATCH(B9147,Assumptions!$A$8:$A$12,0)))))</f>
        <v>0</v>
      </c>
      <c r="R9147" s="14">
        <f t="shared" ca="1" si="999"/>
        <v>0</v>
      </c>
      <c r="S9147" s="14">
        <f t="shared" ca="1" si="1000"/>
        <v>30144747.669999998</v>
      </c>
      <c r="T9147" s="11" t="s">
        <v>25</v>
      </c>
      <c r="U9147" s="18" t="s">
        <v>26</v>
      </c>
    </row>
    <row r="9148" spans="1:21" ht="15" customHeight="1" x14ac:dyDescent="0.15">
      <c r="A9148" s="10" t="s">
        <v>9196</v>
      </c>
      <c r="B9148" s="11" t="s">
        <v>31</v>
      </c>
      <c r="C9148" s="11" t="s">
        <v>32</v>
      </c>
      <c r="D9148" s="12">
        <v>45795</v>
      </c>
      <c r="E9148" s="11">
        <v>2207</v>
      </c>
      <c r="F9148" s="11" t="s">
        <v>33</v>
      </c>
      <c r="G9148" s="13">
        <v>1880.88</v>
      </c>
      <c r="H9148" s="14">
        <f t="shared" si="994"/>
        <v>4151102.16</v>
      </c>
      <c r="I9148" s="14">
        <f>IF(F9148="GHS",H9148,H9148*Assumptions!$B$4)</f>
        <v>4151102.16</v>
      </c>
      <c r="J9148" s="15" t="str">
        <f>INDEX(Assumptions!$B$8:$B$12,MATCH(B9148,Assumptions!$A$8:$A$12,0))</f>
        <v>Weighted Average</v>
      </c>
      <c r="K9148" s="16">
        <f>G9148/(1-INDEX(Assumptions!$D$8:$D$12,MATCH(B9148,Assumptions!$A$8:$A$12,0)))</f>
        <v>2612.3333333333335</v>
      </c>
      <c r="L9148" s="16">
        <f t="shared" si="995"/>
        <v>56.426400000000001</v>
      </c>
      <c r="M9148" s="16">
        <f t="shared" si="996"/>
        <v>130.61666666666667</v>
      </c>
      <c r="N9148" s="14">
        <f>E9148*(K9148-L9148-M9148)*IF(F9148="GHS",1,Assumptions!$B$4)</f>
        <v>5352615.6185333338</v>
      </c>
      <c r="O9148" s="15">
        <f t="shared" ca="1" si="997"/>
        <v>491</v>
      </c>
      <c r="P9148" s="15" t="str">
        <f t="shared" ca="1" si="998"/>
        <v>365d+</v>
      </c>
      <c r="Q9148" s="17">
        <f ca="1">IF(P9148="0-90d",0,IF(P9148="91-180d",INDEX(Assumptions!$F$8:$F$12,MATCH(B9148,Assumptions!$A$8:$A$12,0)),IF(P9148="181-365d",INDEX(Assumptions!$G$8:$G$12,MATCH(B9148,Assumptions!$A$8:$A$12,0)),INDEX(Assumptions!$H$8:$H$12,MATCH(B9148,Assumptions!$A$8:$A$12,0)))))</f>
        <v>0.6</v>
      </c>
      <c r="R9148" s="14">
        <f t="shared" ca="1" si="999"/>
        <v>2490661.2960000001</v>
      </c>
      <c r="S9148" s="14">
        <f t="shared" ca="1" si="1000"/>
        <v>1660440.8640000001</v>
      </c>
      <c r="T9148" s="11" t="s">
        <v>25</v>
      </c>
      <c r="U9148" s="18" t="s">
        <v>26</v>
      </c>
    </row>
    <row r="9149" spans="1:21" ht="15" customHeight="1" x14ac:dyDescent="0.15">
      <c r="A9149" s="10" t="s">
        <v>9197</v>
      </c>
      <c r="B9149" s="11" t="s">
        <v>31</v>
      </c>
      <c r="C9149" s="11" t="s">
        <v>76</v>
      </c>
      <c r="D9149" s="12">
        <v>46061</v>
      </c>
      <c r="E9149" s="11">
        <v>878</v>
      </c>
      <c r="F9149" s="11" t="s">
        <v>33</v>
      </c>
      <c r="G9149" s="13">
        <v>2194.63</v>
      </c>
      <c r="H9149" s="14">
        <f t="shared" si="994"/>
        <v>1926885.1400000001</v>
      </c>
      <c r="I9149" s="14">
        <f>IF(F9149="GHS",H9149,H9149*Assumptions!$B$4)</f>
        <v>1926885.1400000001</v>
      </c>
      <c r="J9149" s="15" t="str">
        <f>INDEX(Assumptions!$B$8:$B$12,MATCH(B9149,Assumptions!$A$8:$A$12,0))</f>
        <v>Weighted Average</v>
      </c>
      <c r="K9149" s="16">
        <f>G9149/(1-INDEX(Assumptions!$D$8:$D$12,MATCH(B9149,Assumptions!$A$8:$A$12,0)))</f>
        <v>3048.0972222222226</v>
      </c>
      <c r="L9149" s="16">
        <f t="shared" si="995"/>
        <v>65.838899999999995</v>
      </c>
      <c r="M9149" s="16">
        <f t="shared" si="996"/>
        <v>152.40486111111113</v>
      </c>
      <c r="N9149" s="14">
        <f>E9149*(K9149-L9149-M9149)*IF(F9149="GHS",1,Assumptions!$B$4)</f>
        <v>2484611.3388555557</v>
      </c>
      <c r="O9149" s="15">
        <f t="shared" ca="1" si="997"/>
        <v>225</v>
      </c>
      <c r="P9149" s="15" t="str">
        <f t="shared" ca="1" si="998"/>
        <v>181-365d</v>
      </c>
      <c r="Q9149" s="17">
        <f ca="1">IF(P9149="0-90d",0,IF(P9149="91-180d",INDEX(Assumptions!$F$8:$F$12,MATCH(B9149,Assumptions!$A$8:$A$12,0)),IF(P9149="181-365d",INDEX(Assumptions!$G$8:$G$12,MATCH(B9149,Assumptions!$A$8:$A$12,0)),INDEX(Assumptions!$H$8:$H$12,MATCH(B9149,Assumptions!$A$8:$A$12,0)))))</f>
        <v>0.2</v>
      </c>
      <c r="R9149" s="14">
        <f t="shared" ca="1" si="999"/>
        <v>385377.02800000005</v>
      </c>
      <c r="S9149" s="14">
        <f t="shared" ca="1" si="1000"/>
        <v>1541508.1120000002</v>
      </c>
      <c r="T9149" s="11" t="s">
        <v>25</v>
      </c>
      <c r="U9149" s="18" t="s">
        <v>26</v>
      </c>
    </row>
    <row r="9150" spans="1:21" ht="15" customHeight="1" x14ac:dyDescent="0.15">
      <c r="A9150" s="10" t="s">
        <v>9198</v>
      </c>
      <c r="B9150" s="11" t="s">
        <v>41</v>
      </c>
      <c r="C9150" s="11" t="s">
        <v>44</v>
      </c>
      <c r="D9150" s="12">
        <v>46177</v>
      </c>
      <c r="E9150" s="11">
        <v>2014</v>
      </c>
      <c r="F9150" s="11" t="s">
        <v>33</v>
      </c>
      <c r="G9150" s="13">
        <v>265.25</v>
      </c>
      <c r="H9150" s="14">
        <f t="shared" si="994"/>
        <v>534213.5</v>
      </c>
      <c r="I9150" s="14">
        <f>IF(F9150="GHS",H9150,H9150*Assumptions!$B$4)</f>
        <v>534213.5</v>
      </c>
      <c r="J9150" s="15" t="str">
        <f>INDEX(Assumptions!$B$8:$B$12,MATCH(B9150,Assumptions!$A$8:$A$12,0))</f>
        <v>Weighted Average</v>
      </c>
      <c r="K9150" s="16">
        <f>G9150/(1-INDEX(Assumptions!$D$8:$D$12,MATCH(B9150,Assumptions!$A$8:$A$12,0)))</f>
        <v>408.07692307692304</v>
      </c>
      <c r="L9150" s="16">
        <f t="shared" si="995"/>
        <v>7.9574999999999996</v>
      </c>
      <c r="M9150" s="16">
        <f t="shared" si="996"/>
        <v>20.403846153846153</v>
      </c>
      <c r="N9150" s="14">
        <f>E9150*(K9150-L9150-M9150)*IF(F9150="GHS",1,Assumptions!$B$4)</f>
        <v>764747.17192307697</v>
      </c>
      <c r="O9150" s="15">
        <f t="shared" ca="1" si="997"/>
        <v>109</v>
      </c>
      <c r="P9150" s="15" t="str">
        <f t="shared" ca="1" si="998"/>
        <v>91-180d</v>
      </c>
      <c r="Q9150" s="17">
        <f ca="1">IF(P9150="0-90d",0,IF(P9150="91-180d",INDEX(Assumptions!$F$8:$F$12,MATCH(B9150,Assumptions!$A$8:$A$12,0)),IF(P9150="181-365d",INDEX(Assumptions!$G$8:$G$12,MATCH(B9150,Assumptions!$A$8:$A$12,0)),INDEX(Assumptions!$H$8:$H$12,MATCH(B9150,Assumptions!$A$8:$A$12,0)))))</f>
        <v>0.1</v>
      </c>
      <c r="R9150" s="14">
        <f t="shared" ca="1" si="999"/>
        <v>53421.350000000006</v>
      </c>
      <c r="S9150" s="14">
        <f t="shared" ca="1" si="1000"/>
        <v>480792.15</v>
      </c>
      <c r="T9150" s="11" t="s">
        <v>25</v>
      </c>
      <c r="U9150" s="18" t="s">
        <v>26</v>
      </c>
    </row>
    <row r="9151" spans="1:21" ht="15" customHeight="1" x14ac:dyDescent="0.15">
      <c r="A9151" s="10" t="s">
        <v>9199</v>
      </c>
      <c r="B9151" s="11" t="s">
        <v>41</v>
      </c>
      <c r="C9151" s="11" t="s">
        <v>44</v>
      </c>
      <c r="D9151" s="12">
        <v>46127</v>
      </c>
      <c r="E9151" s="11">
        <v>3835</v>
      </c>
      <c r="F9151" s="11" t="s">
        <v>33</v>
      </c>
      <c r="G9151" s="13">
        <v>252.71</v>
      </c>
      <c r="H9151" s="14">
        <f t="shared" si="994"/>
        <v>969142.85</v>
      </c>
      <c r="I9151" s="14">
        <f>IF(F9151="GHS",H9151,H9151*Assumptions!$B$4)</f>
        <v>969142.85</v>
      </c>
      <c r="J9151" s="15" t="str">
        <f>INDEX(Assumptions!$B$8:$B$12,MATCH(B9151,Assumptions!$A$8:$A$12,0))</f>
        <v>Weighted Average</v>
      </c>
      <c r="K9151" s="16">
        <f>G9151/(1-INDEX(Assumptions!$D$8:$D$12,MATCH(B9151,Assumptions!$A$8:$A$12,0)))</f>
        <v>388.78461538461539</v>
      </c>
      <c r="L9151" s="16">
        <f t="shared" si="995"/>
        <v>7.5812999999999997</v>
      </c>
      <c r="M9151" s="16">
        <f t="shared" si="996"/>
        <v>19.439230769230772</v>
      </c>
      <c r="N9151" s="14">
        <f>E9151*(K9151-L9151-M9151)*IF(F9151="GHS",1,Assumptions!$B$4)</f>
        <v>1387365.2645</v>
      </c>
      <c r="O9151" s="15">
        <f t="shared" ca="1" si="997"/>
        <v>159</v>
      </c>
      <c r="P9151" s="15" t="str">
        <f t="shared" ca="1" si="998"/>
        <v>91-180d</v>
      </c>
      <c r="Q9151" s="17">
        <f ca="1">IF(P9151="0-90d",0,IF(P9151="91-180d",INDEX(Assumptions!$F$8:$F$12,MATCH(B9151,Assumptions!$A$8:$A$12,0)),IF(P9151="181-365d",INDEX(Assumptions!$G$8:$G$12,MATCH(B9151,Assumptions!$A$8:$A$12,0)),INDEX(Assumptions!$H$8:$H$12,MATCH(B9151,Assumptions!$A$8:$A$12,0)))))</f>
        <v>0.1</v>
      </c>
      <c r="R9151" s="14">
        <f t="shared" ca="1" si="999"/>
        <v>96914.285000000003</v>
      </c>
      <c r="S9151" s="14">
        <f t="shared" ca="1" si="1000"/>
        <v>872228.56499999994</v>
      </c>
      <c r="T9151" s="11" t="s">
        <v>25</v>
      </c>
      <c r="U9151" s="18" t="s">
        <v>26</v>
      </c>
    </row>
    <row r="9152" spans="1:21" ht="15" customHeight="1" x14ac:dyDescent="0.15">
      <c r="A9152" s="10" t="s">
        <v>9200</v>
      </c>
      <c r="B9152" s="11" t="s">
        <v>41</v>
      </c>
      <c r="C9152" s="11" t="s">
        <v>42</v>
      </c>
      <c r="D9152" s="12">
        <v>46078</v>
      </c>
      <c r="E9152" s="11">
        <v>4499</v>
      </c>
      <c r="F9152" s="11" t="s">
        <v>33</v>
      </c>
      <c r="G9152" s="13">
        <v>222.42</v>
      </c>
      <c r="H9152" s="14">
        <f t="shared" si="994"/>
        <v>1000667.58</v>
      </c>
      <c r="I9152" s="14">
        <f>IF(F9152="GHS",H9152,H9152*Assumptions!$B$4)</f>
        <v>1000667.58</v>
      </c>
      <c r="J9152" s="15" t="str">
        <f>INDEX(Assumptions!$B$8:$B$12,MATCH(B9152,Assumptions!$A$8:$A$12,0))</f>
        <v>Weighted Average</v>
      </c>
      <c r="K9152" s="16">
        <f>G9152/(1-INDEX(Assumptions!$D$8:$D$12,MATCH(B9152,Assumptions!$A$8:$A$12,0)))</f>
        <v>342.18461538461537</v>
      </c>
      <c r="L9152" s="16">
        <f t="shared" si="995"/>
        <v>6.6725999999999992</v>
      </c>
      <c r="M9152" s="16">
        <f t="shared" si="996"/>
        <v>17.10923076923077</v>
      </c>
      <c r="N9152" s="14">
        <f>E9152*(K9152-L9152-M9152)*IF(F9152="GHS",1,Assumptions!$B$4)</f>
        <v>1432494.1279846155</v>
      </c>
      <c r="O9152" s="15">
        <f t="shared" ca="1" si="997"/>
        <v>208</v>
      </c>
      <c r="P9152" s="15" t="str">
        <f t="shared" ca="1" si="998"/>
        <v>181-365d</v>
      </c>
      <c r="Q9152" s="17">
        <f ca="1">IF(P9152="0-90d",0,IF(P9152="91-180d",INDEX(Assumptions!$F$8:$F$12,MATCH(B9152,Assumptions!$A$8:$A$12,0)),IF(P9152="181-365d",INDEX(Assumptions!$G$8:$G$12,MATCH(B9152,Assumptions!$A$8:$A$12,0)),INDEX(Assumptions!$H$8:$H$12,MATCH(B9152,Assumptions!$A$8:$A$12,0)))))</f>
        <v>0.35</v>
      </c>
      <c r="R9152" s="14">
        <f t="shared" ca="1" si="999"/>
        <v>350233.65299999999</v>
      </c>
      <c r="S9152" s="14">
        <f t="shared" ca="1" si="1000"/>
        <v>650433.92699999991</v>
      </c>
      <c r="T9152" s="11" t="s">
        <v>25</v>
      </c>
      <c r="U9152" s="18" t="s">
        <v>26</v>
      </c>
    </row>
    <row r="9153" spans="1:21" ht="15" customHeight="1" x14ac:dyDescent="0.15">
      <c r="A9153" s="10" t="s">
        <v>9201</v>
      </c>
      <c r="B9153" s="11" t="s">
        <v>46</v>
      </c>
      <c r="C9153" s="11" t="s">
        <v>52</v>
      </c>
      <c r="D9153" s="12">
        <v>46163</v>
      </c>
      <c r="E9153" s="11">
        <v>255</v>
      </c>
      <c r="F9153" s="11" t="s">
        <v>33</v>
      </c>
      <c r="G9153" s="13">
        <v>738850.09</v>
      </c>
      <c r="H9153" s="14">
        <f t="shared" si="994"/>
        <v>188406772.94999999</v>
      </c>
      <c r="I9153" s="14">
        <f>IF(F9153="GHS",H9153,H9153*Assumptions!$B$4)</f>
        <v>188406772.94999999</v>
      </c>
      <c r="J9153" s="15" t="str">
        <f>INDEX(Assumptions!$B$8:$B$12,MATCH(B9153,Assumptions!$A$8:$A$12,0))</f>
        <v>Specific Identification</v>
      </c>
      <c r="K9153" s="16">
        <f>G9153/(1-INDEX(Assumptions!$D$8:$D$12,MATCH(B9153,Assumptions!$A$8:$A$12,0)))</f>
        <v>947243.70512820501</v>
      </c>
      <c r="L9153" s="16">
        <f t="shared" si="995"/>
        <v>22165.502699999997</v>
      </c>
      <c r="M9153" s="16">
        <f t="shared" si="996"/>
        <v>47362.185256410252</v>
      </c>
      <c r="N9153" s="14">
        <f>E9153*(K9153-L9153-M9153)*IF(F9153="GHS",1,Assumptions!$B$4)</f>
        <v>223817584.37880766</v>
      </c>
      <c r="O9153" s="15">
        <f t="shared" ca="1" si="997"/>
        <v>123</v>
      </c>
      <c r="P9153" s="15" t="str">
        <f t="shared" ca="1" si="998"/>
        <v>91-180d</v>
      </c>
      <c r="Q9153" s="17">
        <f ca="1">IF(P9153="0-90d",0,IF(P9153="91-180d",INDEX(Assumptions!$F$8:$F$12,MATCH(B9153,Assumptions!$A$8:$A$12,0)),IF(P9153="181-365d",INDEX(Assumptions!$G$8:$G$12,MATCH(B9153,Assumptions!$A$8:$A$12,0)),INDEX(Assumptions!$H$8:$H$12,MATCH(B9153,Assumptions!$A$8:$A$12,0)))))</f>
        <v>0</v>
      </c>
      <c r="R9153" s="14">
        <f t="shared" ca="1" si="999"/>
        <v>0</v>
      </c>
      <c r="S9153" s="14">
        <f t="shared" ca="1" si="1000"/>
        <v>188406772.94999999</v>
      </c>
      <c r="T9153" s="11" t="s">
        <v>25</v>
      </c>
      <c r="U9153" s="18" t="s">
        <v>26</v>
      </c>
    </row>
    <row r="9154" spans="1:21" ht="15" customHeight="1" x14ac:dyDescent="0.15">
      <c r="A9154" s="10" t="s">
        <v>9202</v>
      </c>
      <c r="B9154" s="11" t="s">
        <v>41</v>
      </c>
      <c r="C9154" s="11" t="s">
        <v>115</v>
      </c>
      <c r="D9154" s="12">
        <v>45959</v>
      </c>
      <c r="E9154" s="11">
        <v>3304</v>
      </c>
      <c r="F9154" s="11" t="s">
        <v>33</v>
      </c>
      <c r="G9154" s="13">
        <v>308.89</v>
      </c>
      <c r="H9154" s="14">
        <f t="shared" ref="H9154:H9217" si="1001">E9154*G9154</f>
        <v>1020572.5599999999</v>
      </c>
      <c r="I9154" s="14">
        <f>IF(F9154="GHS",H9154,H9154*Assumptions!$B$4)</f>
        <v>1020572.5599999999</v>
      </c>
      <c r="J9154" s="15" t="str">
        <f>INDEX(Assumptions!$B$8:$B$12,MATCH(B9154,Assumptions!$A$8:$A$12,0))</f>
        <v>Weighted Average</v>
      </c>
      <c r="K9154" s="16">
        <f>G9154/(1-INDEX(Assumptions!$D$8:$D$12,MATCH(B9154,Assumptions!$A$8:$A$12,0)))</f>
        <v>475.21538461538455</v>
      </c>
      <c r="L9154" s="16">
        <f t="shared" ref="L9154:L9217" si="1002">G9154*0.03</f>
        <v>9.2666999999999984</v>
      </c>
      <c r="M9154" s="16">
        <f t="shared" ref="M9154:M9217" si="1003">K9154*0.05</f>
        <v>23.760769230769228</v>
      </c>
      <c r="N9154" s="14">
        <f>E9154*(K9154-L9154-M9154)*IF(F9154="GHS",1,Assumptions!$B$4)</f>
        <v>1460988.8724307688</v>
      </c>
      <c r="O9154" s="15">
        <f t="shared" ref="O9154:O9217" ca="1" si="1004">TODAY()-D9154</f>
        <v>327</v>
      </c>
      <c r="P9154" s="15" t="str">
        <f t="shared" ref="P9154:P9217" ca="1" si="1005">IF(O9154&lt;=90,"0-90d",IF(O9154&lt;=180,"91-180d",IF(O9154&lt;=365,"181-365d","365d+")))</f>
        <v>181-365d</v>
      </c>
      <c r="Q9154" s="17">
        <f ca="1">IF(P9154="0-90d",0,IF(P9154="91-180d",INDEX(Assumptions!$F$8:$F$12,MATCH(B9154,Assumptions!$A$8:$A$12,0)),IF(P9154="181-365d",INDEX(Assumptions!$G$8:$G$12,MATCH(B9154,Assumptions!$A$8:$A$12,0)),INDEX(Assumptions!$H$8:$H$12,MATCH(B9154,Assumptions!$A$8:$A$12,0)))))</f>
        <v>0.35</v>
      </c>
      <c r="R9154" s="14">
        <f t="shared" ref="R9154:R9217" ca="1" si="1006">I9154*Q9154</f>
        <v>357200.39599999995</v>
      </c>
      <c r="S9154" s="14">
        <f t="shared" ref="S9154:S9217" si="1007">IF(T9154="Held on Consignment (Not Owned)",0,MIN(I9154-R9154,N9154))</f>
        <v>0</v>
      </c>
      <c r="T9154" s="11" t="s">
        <v>39</v>
      </c>
      <c r="U9154" s="18" t="s">
        <v>26</v>
      </c>
    </row>
    <row r="9155" spans="1:21" ht="15" customHeight="1" x14ac:dyDescent="0.15">
      <c r="A9155" s="10" t="s">
        <v>9203</v>
      </c>
      <c r="B9155" s="11" t="s">
        <v>46</v>
      </c>
      <c r="C9155" s="11" t="s">
        <v>52</v>
      </c>
      <c r="D9155" s="12">
        <v>46144</v>
      </c>
      <c r="E9155" s="11">
        <v>3812</v>
      </c>
      <c r="F9155" s="11" t="s">
        <v>33</v>
      </c>
      <c r="G9155" s="13">
        <v>883257.22</v>
      </c>
      <c r="H9155" s="14">
        <f t="shared" si="1001"/>
        <v>3366976522.6399999</v>
      </c>
      <c r="I9155" s="14">
        <f>IF(F9155="GHS",H9155,H9155*Assumptions!$B$4)</f>
        <v>3366976522.6399999</v>
      </c>
      <c r="J9155" s="15" t="str">
        <f>INDEX(Assumptions!$B$8:$B$12,MATCH(B9155,Assumptions!$A$8:$A$12,0))</f>
        <v>Specific Identification</v>
      </c>
      <c r="K9155" s="16">
        <f>G9155/(1-INDEX(Assumptions!$D$8:$D$12,MATCH(B9155,Assumptions!$A$8:$A$12,0)))</f>
        <v>1132381.0512820513</v>
      </c>
      <c r="L9155" s="16">
        <f t="shared" si="1002"/>
        <v>26497.7166</v>
      </c>
      <c r="M9155" s="16">
        <f t="shared" si="1003"/>
        <v>56619.052564102567</v>
      </c>
      <c r="N9155" s="14">
        <f>E9155*(K9155-L9155-M9155)*IF(F9155="GHS",1,Assumptions!$B$4)</f>
        <v>3999795443.4336209</v>
      </c>
      <c r="O9155" s="15">
        <f t="shared" ca="1" si="1004"/>
        <v>142</v>
      </c>
      <c r="P9155" s="15" t="str">
        <f t="shared" ca="1" si="1005"/>
        <v>91-180d</v>
      </c>
      <c r="Q9155" s="17">
        <f ca="1">IF(P9155="0-90d",0,IF(P9155="91-180d",INDEX(Assumptions!$F$8:$F$12,MATCH(B9155,Assumptions!$A$8:$A$12,0)),IF(P9155="181-365d",INDEX(Assumptions!$G$8:$G$12,MATCH(B9155,Assumptions!$A$8:$A$12,0)),INDEX(Assumptions!$H$8:$H$12,MATCH(B9155,Assumptions!$A$8:$A$12,0)))))</f>
        <v>0</v>
      </c>
      <c r="R9155" s="14">
        <f t="shared" ca="1" si="1006"/>
        <v>0</v>
      </c>
      <c r="S9155" s="14">
        <f t="shared" ca="1" si="1007"/>
        <v>3366976522.6399999</v>
      </c>
      <c r="T9155" s="11" t="s">
        <v>25</v>
      </c>
      <c r="U9155" s="18" t="s">
        <v>26</v>
      </c>
    </row>
    <row r="9156" spans="1:21" ht="15" customHeight="1" x14ac:dyDescent="0.15">
      <c r="A9156" s="10" t="s">
        <v>9204</v>
      </c>
      <c r="B9156" s="11" t="s">
        <v>31</v>
      </c>
      <c r="C9156" s="11" t="s">
        <v>32</v>
      </c>
      <c r="D9156" s="12">
        <v>46142</v>
      </c>
      <c r="E9156" s="11">
        <v>808</v>
      </c>
      <c r="F9156" s="11" t="s">
        <v>33</v>
      </c>
      <c r="G9156" s="13">
        <v>3476.41</v>
      </c>
      <c r="H9156" s="14">
        <f t="shared" si="1001"/>
        <v>2808939.28</v>
      </c>
      <c r="I9156" s="14">
        <f>IF(F9156="GHS",H9156,H9156*Assumptions!$B$4)</f>
        <v>2808939.28</v>
      </c>
      <c r="J9156" s="15" t="str">
        <f>INDEX(Assumptions!$B$8:$B$12,MATCH(B9156,Assumptions!$A$8:$A$12,0))</f>
        <v>Weighted Average</v>
      </c>
      <c r="K9156" s="16">
        <f>G9156/(1-INDEX(Assumptions!$D$8:$D$12,MATCH(B9156,Assumptions!$A$8:$A$12,0)))</f>
        <v>4828.3472222222226</v>
      </c>
      <c r="L9156" s="16">
        <f t="shared" si="1002"/>
        <v>104.2923</v>
      </c>
      <c r="M9156" s="16">
        <f t="shared" si="1003"/>
        <v>241.41736111111115</v>
      </c>
      <c r="N9156" s="14">
        <f>E9156*(K9156-L9156-M9156)*IF(F9156="GHS",1,Assumptions!$B$4)</f>
        <v>3621971.1493777782</v>
      </c>
      <c r="O9156" s="15">
        <f t="shared" ca="1" si="1004"/>
        <v>144</v>
      </c>
      <c r="P9156" s="15" t="str">
        <f t="shared" ca="1" si="1005"/>
        <v>91-180d</v>
      </c>
      <c r="Q9156" s="17">
        <f ca="1">IF(P9156="0-90d",0,IF(P9156="91-180d",INDEX(Assumptions!$F$8:$F$12,MATCH(B9156,Assumptions!$A$8:$A$12,0)),IF(P9156="181-365d",INDEX(Assumptions!$G$8:$G$12,MATCH(B9156,Assumptions!$A$8:$A$12,0)),INDEX(Assumptions!$H$8:$H$12,MATCH(B9156,Assumptions!$A$8:$A$12,0)))))</f>
        <v>0.05</v>
      </c>
      <c r="R9156" s="14">
        <f t="shared" ca="1" si="1006"/>
        <v>140446.96400000001</v>
      </c>
      <c r="S9156" s="14">
        <f t="shared" ca="1" si="1007"/>
        <v>2668492.3159999996</v>
      </c>
      <c r="T9156" s="11" t="s">
        <v>25</v>
      </c>
      <c r="U9156" s="18" t="s">
        <v>26</v>
      </c>
    </row>
    <row r="9157" spans="1:21" ht="15" customHeight="1" x14ac:dyDescent="0.15">
      <c r="A9157" s="10" t="s">
        <v>9205</v>
      </c>
      <c r="B9157" s="11" t="s">
        <v>31</v>
      </c>
      <c r="C9157" s="11" t="s">
        <v>63</v>
      </c>
      <c r="D9157" s="12">
        <v>46010</v>
      </c>
      <c r="E9157" s="11">
        <v>2867</v>
      </c>
      <c r="F9157" s="11" t="s">
        <v>33</v>
      </c>
      <c r="G9157" s="13">
        <v>1668.57</v>
      </c>
      <c r="H9157" s="14">
        <f t="shared" si="1001"/>
        <v>4783790.1899999995</v>
      </c>
      <c r="I9157" s="14">
        <f>IF(F9157="GHS",H9157,H9157*Assumptions!$B$4)</f>
        <v>4783790.1899999995</v>
      </c>
      <c r="J9157" s="15" t="str">
        <f>INDEX(Assumptions!$B$8:$B$12,MATCH(B9157,Assumptions!$A$8:$A$12,0))</f>
        <v>Weighted Average</v>
      </c>
      <c r="K9157" s="16">
        <f>G9157/(1-INDEX(Assumptions!$D$8:$D$12,MATCH(B9157,Assumptions!$A$8:$A$12,0)))</f>
        <v>2317.4583333333335</v>
      </c>
      <c r="L9157" s="16">
        <f t="shared" si="1002"/>
        <v>50.057099999999998</v>
      </c>
      <c r="M9157" s="16">
        <f t="shared" si="1003"/>
        <v>115.87291666666668</v>
      </c>
      <c r="N9157" s="14">
        <f>E9157*(K9157-L9157-M9157)*IF(F9157="GHS",1,Assumptions!$B$4)</f>
        <v>6168431.6838833336</v>
      </c>
      <c r="O9157" s="15">
        <f t="shared" ca="1" si="1004"/>
        <v>276</v>
      </c>
      <c r="P9157" s="15" t="str">
        <f t="shared" ca="1" si="1005"/>
        <v>181-365d</v>
      </c>
      <c r="Q9157" s="17">
        <f ca="1">IF(P9157="0-90d",0,IF(P9157="91-180d",INDEX(Assumptions!$F$8:$F$12,MATCH(B9157,Assumptions!$A$8:$A$12,0)),IF(P9157="181-365d",INDEX(Assumptions!$G$8:$G$12,MATCH(B9157,Assumptions!$A$8:$A$12,0)),INDEX(Assumptions!$H$8:$H$12,MATCH(B9157,Assumptions!$A$8:$A$12,0)))))</f>
        <v>0.2</v>
      </c>
      <c r="R9157" s="14">
        <f t="shared" ca="1" si="1006"/>
        <v>956758.03799999994</v>
      </c>
      <c r="S9157" s="14">
        <f t="shared" ca="1" si="1007"/>
        <v>3827032.1519999998</v>
      </c>
      <c r="T9157" s="11" t="s">
        <v>25</v>
      </c>
      <c r="U9157" s="18" t="s">
        <v>26</v>
      </c>
    </row>
    <row r="9158" spans="1:21" ht="15" customHeight="1" x14ac:dyDescent="0.15">
      <c r="A9158" s="10" t="s">
        <v>9206</v>
      </c>
      <c r="B9158" s="11" t="s">
        <v>31</v>
      </c>
      <c r="C9158" s="11" t="s">
        <v>32</v>
      </c>
      <c r="D9158" s="12">
        <v>45769</v>
      </c>
      <c r="E9158" s="11">
        <v>4503</v>
      </c>
      <c r="F9158" s="11" t="s">
        <v>33</v>
      </c>
      <c r="G9158" s="13">
        <v>1141.58</v>
      </c>
      <c r="H9158" s="14">
        <f t="shared" si="1001"/>
        <v>5140534.7399999993</v>
      </c>
      <c r="I9158" s="14">
        <f>IF(F9158="GHS",H9158,H9158*Assumptions!$B$4)</f>
        <v>5140534.7399999993</v>
      </c>
      <c r="J9158" s="15" t="str">
        <f>INDEX(Assumptions!$B$8:$B$12,MATCH(B9158,Assumptions!$A$8:$A$12,0))</f>
        <v>Weighted Average</v>
      </c>
      <c r="K9158" s="16">
        <f>G9158/(1-INDEX(Assumptions!$D$8:$D$12,MATCH(B9158,Assumptions!$A$8:$A$12,0)))</f>
        <v>1585.5277777777778</v>
      </c>
      <c r="L9158" s="16">
        <f t="shared" si="1002"/>
        <v>34.247399999999999</v>
      </c>
      <c r="M9158" s="16">
        <f t="shared" si="1003"/>
        <v>79.276388888888903</v>
      </c>
      <c r="N9158" s="14">
        <f>E9158*(K9158-L9158-M9158)*IF(F9158="GHS",1,Assumptions!$B$4)</f>
        <v>6628433.9619666664</v>
      </c>
      <c r="O9158" s="15">
        <f t="shared" ca="1" si="1004"/>
        <v>517</v>
      </c>
      <c r="P9158" s="15" t="str">
        <f t="shared" ca="1" si="1005"/>
        <v>365d+</v>
      </c>
      <c r="Q9158" s="17">
        <f ca="1">IF(P9158="0-90d",0,IF(P9158="91-180d",INDEX(Assumptions!$F$8:$F$12,MATCH(B9158,Assumptions!$A$8:$A$12,0)),IF(P9158="181-365d",INDEX(Assumptions!$G$8:$G$12,MATCH(B9158,Assumptions!$A$8:$A$12,0)),INDEX(Assumptions!$H$8:$H$12,MATCH(B9158,Assumptions!$A$8:$A$12,0)))))</f>
        <v>0.6</v>
      </c>
      <c r="R9158" s="14">
        <f t="shared" ca="1" si="1006"/>
        <v>3084320.8439999996</v>
      </c>
      <c r="S9158" s="14">
        <f t="shared" ca="1" si="1007"/>
        <v>2056213.8959999997</v>
      </c>
      <c r="T9158" s="11" t="s">
        <v>25</v>
      </c>
      <c r="U9158" s="18" t="s">
        <v>26</v>
      </c>
    </row>
    <row r="9159" spans="1:21" ht="15" customHeight="1" x14ac:dyDescent="0.15">
      <c r="A9159" s="10" t="s">
        <v>9207</v>
      </c>
      <c r="B9159" s="11" t="s">
        <v>41</v>
      </c>
      <c r="C9159" s="11" t="s">
        <v>115</v>
      </c>
      <c r="D9159" s="12">
        <v>45881</v>
      </c>
      <c r="E9159" s="11">
        <v>4768</v>
      </c>
      <c r="F9159" s="11" t="s">
        <v>33</v>
      </c>
      <c r="G9159" s="13">
        <v>858.6</v>
      </c>
      <c r="H9159" s="14">
        <f t="shared" si="1001"/>
        <v>4093804.8000000003</v>
      </c>
      <c r="I9159" s="14">
        <f>IF(F9159="GHS",H9159,H9159*Assumptions!$B$4)</f>
        <v>4093804.8000000003</v>
      </c>
      <c r="J9159" s="15" t="str">
        <f>INDEX(Assumptions!$B$8:$B$12,MATCH(B9159,Assumptions!$A$8:$A$12,0))</f>
        <v>Weighted Average</v>
      </c>
      <c r="K9159" s="16">
        <f>G9159/(1-INDEX(Assumptions!$D$8:$D$12,MATCH(B9159,Assumptions!$A$8:$A$12,0)))</f>
        <v>1320.9230769230769</v>
      </c>
      <c r="L9159" s="16">
        <f t="shared" si="1002"/>
        <v>25.757999999999999</v>
      </c>
      <c r="M9159" s="16">
        <f t="shared" si="1003"/>
        <v>66.046153846153842</v>
      </c>
      <c r="N9159" s="14">
        <f>E9159*(K9159-L9159-M9159)*IF(F9159="GHS",1,Assumptions!$B$4)</f>
        <v>5860439.0252307691</v>
      </c>
      <c r="O9159" s="15">
        <f t="shared" ca="1" si="1004"/>
        <v>405</v>
      </c>
      <c r="P9159" s="15" t="str">
        <f t="shared" ca="1" si="1005"/>
        <v>365d+</v>
      </c>
      <c r="Q9159" s="17">
        <f ca="1">IF(P9159="0-90d",0,IF(P9159="91-180d",INDEX(Assumptions!$F$8:$F$12,MATCH(B9159,Assumptions!$A$8:$A$12,0)),IF(P9159="181-365d",INDEX(Assumptions!$G$8:$G$12,MATCH(B9159,Assumptions!$A$8:$A$12,0)),INDEX(Assumptions!$H$8:$H$12,MATCH(B9159,Assumptions!$A$8:$A$12,0)))))</f>
        <v>0.8</v>
      </c>
      <c r="R9159" s="14">
        <f t="shared" ca="1" si="1006"/>
        <v>3275043.8400000003</v>
      </c>
      <c r="S9159" s="14">
        <f t="shared" ca="1" si="1007"/>
        <v>818760.96</v>
      </c>
      <c r="T9159" s="11" t="s">
        <v>25</v>
      </c>
      <c r="U9159" s="18" t="s">
        <v>26</v>
      </c>
    </row>
    <row r="9160" spans="1:21" ht="15" customHeight="1" x14ac:dyDescent="0.15">
      <c r="A9160" s="10" t="s">
        <v>9208</v>
      </c>
      <c r="B9160" s="11" t="s">
        <v>31</v>
      </c>
      <c r="C9160" s="11" t="s">
        <v>32</v>
      </c>
      <c r="D9160" s="12">
        <v>45905</v>
      </c>
      <c r="E9160" s="11">
        <v>1887</v>
      </c>
      <c r="F9160" s="11" t="s">
        <v>33</v>
      </c>
      <c r="G9160" s="13">
        <v>959.15</v>
      </c>
      <c r="H9160" s="14">
        <f t="shared" si="1001"/>
        <v>1809916.05</v>
      </c>
      <c r="I9160" s="14">
        <f>IF(F9160="GHS",H9160,H9160*Assumptions!$B$4)</f>
        <v>1809916.05</v>
      </c>
      <c r="J9160" s="15" t="str">
        <f>INDEX(Assumptions!$B$8:$B$12,MATCH(B9160,Assumptions!$A$8:$A$12,0))</f>
        <v>Weighted Average</v>
      </c>
      <c r="K9160" s="16">
        <f>G9160/(1-INDEX(Assumptions!$D$8:$D$12,MATCH(B9160,Assumptions!$A$8:$A$12,0)))</f>
        <v>1332.1527777777778</v>
      </c>
      <c r="L9160" s="16">
        <f t="shared" si="1002"/>
        <v>28.7745</v>
      </c>
      <c r="M9160" s="16">
        <f t="shared" si="1003"/>
        <v>66.6076388888889</v>
      </c>
      <c r="N9160" s="14">
        <f>E9160*(K9160-L9160-M9160)*IF(F9160="GHS",1,Assumptions!$B$4)</f>
        <v>2333786.1955833333</v>
      </c>
      <c r="O9160" s="15">
        <f t="shared" ca="1" si="1004"/>
        <v>381</v>
      </c>
      <c r="P9160" s="15" t="str">
        <f t="shared" ca="1" si="1005"/>
        <v>365d+</v>
      </c>
      <c r="Q9160" s="17">
        <f ca="1">IF(P9160="0-90d",0,IF(P9160="91-180d",INDEX(Assumptions!$F$8:$F$12,MATCH(B9160,Assumptions!$A$8:$A$12,0)),IF(P9160="181-365d",INDEX(Assumptions!$G$8:$G$12,MATCH(B9160,Assumptions!$A$8:$A$12,0)),INDEX(Assumptions!$H$8:$H$12,MATCH(B9160,Assumptions!$A$8:$A$12,0)))))</f>
        <v>0.6</v>
      </c>
      <c r="R9160" s="14">
        <f t="shared" ca="1" si="1006"/>
        <v>1085949.6299999999</v>
      </c>
      <c r="S9160" s="14">
        <f t="shared" si="1007"/>
        <v>0</v>
      </c>
      <c r="T9160" s="11" t="s">
        <v>39</v>
      </c>
      <c r="U9160" s="18" t="s">
        <v>26</v>
      </c>
    </row>
    <row r="9161" spans="1:21" ht="15" customHeight="1" x14ac:dyDescent="0.15">
      <c r="A9161" s="10" t="s">
        <v>9209</v>
      </c>
      <c r="B9161" s="11" t="s">
        <v>28</v>
      </c>
      <c r="C9161" s="11" t="s">
        <v>29</v>
      </c>
      <c r="D9161" s="12">
        <v>45927</v>
      </c>
      <c r="E9161" s="11">
        <v>3358</v>
      </c>
      <c r="F9161" s="11" t="s">
        <v>24</v>
      </c>
      <c r="G9161" s="13">
        <v>3249.09</v>
      </c>
      <c r="H9161" s="14">
        <f t="shared" si="1001"/>
        <v>10910444.220000001</v>
      </c>
      <c r="I9161" s="14">
        <f>IF(F9161="GHS",H9161,H9161*Assumptions!$B$4)</f>
        <v>117832797.57600002</v>
      </c>
      <c r="J9161" s="15" t="str">
        <f>INDEX(Assumptions!$B$8:$B$12,MATCH(B9161,Assumptions!$A$8:$A$12,0))</f>
        <v>Fair Value Less Costs to Sell</v>
      </c>
      <c r="K9161" s="16">
        <f>G9161/(1-INDEX(Assumptions!$D$8:$D$12,MATCH(B9161,Assumptions!$A$8:$A$12,0)))</f>
        <v>3692.1477272727275</v>
      </c>
      <c r="L9161" s="16">
        <f t="shared" si="1002"/>
        <v>97.472700000000003</v>
      </c>
      <c r="M9161" s="16">
        <f t="shared" si="1003"/>
        <v>184.60738636363638</v>
      </c>
      <c r="N9161" s="14">
        <f>E9161*(K9161-L9161-M9161)*IF(F9161="GHS",1,Assumptions!$B$4)</f>
        <v>123670877.09226546</v>
      </c>
      <c r="O9161" s="15">
        <f t="shared" ca="1" si="1004"/>
        <v>359</v>
      </c>
      <c r="P9161" s="15" t="str">
        <f t="shared" ca="1" si="1005"/>
        <v>181-365d</v>
      </c>
      <c r="Q9161" s="17">
        <f ca="1">IF(P9161="0-90d",0,IF(P9161="91-180d",INDEX(Assumptions!$F$8:$F$12,MATCH(B9161,Assumptions!$A$8:$A$12,0)),IF(P9161="181-365d",INDEX(Assumptions!$G$8:$G$12,MATCH(B9161,Assumptions!$A$8:$A$12,0)),INDEX(Assumptions!$H$8:$H$12,MATCH(B9161,Assumptions!$A$8:$A$12,0)))))</f>
        <v>0.1</v>
      </c>
      <c r="R9161" s="14">
        <f t="shared" ca="1" si="1006"/>
        <v>11783279.757600002</v>
      </c>
      <c r="S9161" s="14">
        <f t="shared" ca="1" si="1007"/>
        <v>106049517.81840003</v>
      </c>
      <c r="T9161" s="11" t="s">
        <v>25</v>
      </c>
      <c r="U9161" s="18" t="s">
        <v>26</v>
      </c>
    </row>
    <row r="9162" spans="1:21" ht="15" customHeight="1" x14ac:dyDescent="0.15">
      <c r="A9162" s="10" t="s">
        <v>9210</v>
      </c>
      <c r="B9162" s="11" t="s">
        <v>31</v>
      </c>
      <c r="C9162" s="11" t="s">
        <v>76</v>
      </c>
      <c r="D9162" s="12">
        <v>46066</v>
      </c>
      <c r="E9162" s="11">
        <v>1238</v>
      </c>
      <c r="F9162" s="11" t="s">
        <v>33</v>
      </c>
      <c r="G9162" s="13">
        <v>4459.9799999999996</v>
      </c>
      <c r="H9162" s="14">
        <f t="shared" si="1001"/>
        <v>5521455.2399999993</v>
      </c>
      <c r="I9162" s="14">
        <f>IF(F9162="GHS",H9162,H9162*Assumptions!$B$4)</f>
        <v>5521455.2399999993</v>
      </c>
      <c r="J9162" s="15" t="str">
        <f>INDEX(Assumptions!$B$8:$B$12,MATCH(B9162,Assumptions!$A$8:$A$12,0))</f>
        <v>Weighted Average</v>
      </c>
      <c r="K9162" s="16">
        <f>G9162/(1-INDEX(Assumptions!$D$8:$D$12,MATCH(B9162,Assumptions!$A$8:$A$12,0)))</f>
        <v>6194.4166666666661</v>
      </c>
      <c r="L9162" s="16">
        <f t="shared" si="1002"/>
        <v>133.79939999999999</v>
      </c>
      <c r="M9162" s="16">
        <f t="shared" si="1003"/>
        <v>309.7208333333333</v>
      </c>
      <c r="N9162" s="14">
        <f>E9162*(K9162-L9162-M9162)*IF(F9162="GHS",1,Assumptions!$B$4)</f>
        <v>7119609.7844666671</v>
      </c>
      <c r="O9162" s="15">
        <f t="shared" ca="1" si="1004"/>
        <v>220</v>
      </c>
      <c r="P9162" s="15" t="str">
        <f t="shared" ca="1" si="1005"/>
        <v>181-365d</v>
      </c>
      <c r="Q9162" s="17">
        <f ca="1">IF(P9162="0-90d",0,IF(P9162="91-180d",INDEX(Assumptions!$F$8:$F$12,MATCH(B9162,Assumptions!$A$8:$A$12,0)),IF(P9162="181-365d",INDEX(Assumptions!$G$8:$G$12,MATCH(B9162,Assumptions!$A$8:$A$12,0)),INDEX(Assumptions!$H$8:$H$12,MATCH(B9162,Assumptions!$A$8:$A$12,0)))))</f>
        <v>0.2</v>
      </c>
      <c r="R9162" s="14">
        <f t="shared" ca="1" si="1006"/>
        <v>1104291.048</v>
      </c>
      <c r="S9162" s="14">
        <f t="shared" ca="1" si="1007"/>
        <v>4417164.1919999998</v>
      </c>
      <c r="T9162" s="11" t="s">
        <v>25</v>
      </c>
      <c r="U9162" s="18" t="s">
        <v>26</v>
      </c>
    </row>
    <row r="9163" spans="1:21" ht="15" customHeight="1" x14ac:dyDescent="0.15">
      <c r="A9163" s="10" t="s">
        <v>9211</v>
      </c>
      <c r="B9163" s="11" t="s">
        <v>31</v>
      </c>
      <c r="C9163" s="11" t="s">
        <v>76</v>
      </c>
      <c r="D9163" s="12">
        <v>45881</v>
      </c>
      <c r="E9163" s="11">
        <v>1973</v>
      </c>
      <c r="F9163" s="11" t="s">
        <v>33</v>
      </c>
      <c r="G9163" s="13">
        <v>1460.74</v>
      </c>
      <c r="H9163" s="14">
        <f t="shared" si="1001"/>
        <v>2882040.02</v>
      </c>
      <c r="I9163" s="14">
        <f>IF(F9163="GHS",H9163,H9163*Assumptions!$B$4)</f>
        <v>2882040.02</v>
      </c>
      <c r="J9163" s="15" t="str">
        <f>INDEX(Assumptions!$B$8:$B$12,MATCH(B9163,Assumptions!$A$8:$A$12,0))</f>
        <v>Weighted Average</v>
      </c>
      <c r="K9163" s="16">
        <f>G9163/(1-INDEX(Assumptions!$D$8:$D$12,MATCH(B9163,Assumptions!$A$8:$A$12,0)))</f>
        <v>2028.8055555555557</v>
      </c>
      <c r="L9163" s="16">
        <f t="shared" si="1002"/>
        <v>43.822199999999995</v>
      </c>
      <c r="M9163" s="16">
        <f t="shared" si="1003"/>
        <v>101.44027777777779</v>
      </c>
      <c r="N9163" s="14">
        <f>E9163*(K9163-L9163-M9163)*IF(F9163="GHS",1,Assumptions!$B$4)</f>
        <v>3716230.4924555556</v>
      </c>
      <c r="O9163" s="15">
        <f t="shared" ca="1" si="1004"/>
        <v>405</v>
      </c>
      <c r="P9163" s="15" t="str">
        <f t="shared" ca="1" si="1005"/>
        <v>365d+</v>
      </c>
      <c r="Q9163" s="17">
        <f ca="1">IF(P9163="0-90d",0,IF(P9163="91-180d",INDEX(Assumptions!$F$8:$F$12,MATCH(B9163,Assumptions!$A$8:$A$12,0)),IF(P9163="181-365d",INDEX(Assumptions!$G$8:$G$12,MATCH(B9163,Assumptions!$A$8:$A$12,0)),INDEX(Assumptions!$H$8:$H$12,MATCH(B9163,Assumptions!$A$8:$A$12,0)))))</f>
        <v>0.6</v>
      </c>
      <c r="R9163" s="14">
        <f t="shared" ca="1" si="1006"/>
        <v>1729224.0119999999</v>
      </c>
      <c r="S9163" s="14">
        <f t="shared" ca="1" si="1007"/>
        <v>1152816.0080000001</v>
      </c>
      <c r="T9163" s="11" t="s">
        <v>25</v>
      </c>
      <c r="U9163" s="18" t="s">
        <v>26</v>
      </c>
    </row>
    <row r="9164" spans="1:21" ht="15" customHeight="1" x14ac:dyDescent="0.15">
      <c r="A9164" s="10" t="s">
        <v>9212</v>
      </c>
      <c r="B9164" s="11" t="s">
        <v>31</v>
      </c>
      <c r="C9164" s="11" t="s">
        <v>32</v>
      </c>
      <c r="D9164" s="12">
        <v>46199</v>
      </c>
      <c r="E9164" s="11">
        <v>4337</v>
      </c>
      <c r="F9164" s="11" t="s">
        <v>33</v>
      </c>
      <c r="G9164" s="13">
        <v>2215.7600000000002</v>
      </c>
      <c r="H9164" s="14">
        <f t="shared" si="1001"/>
        <v>9609751.120000001</v>
      </c>
      <c r="I9164" s="14">
        <f>IF(F9164="GHS",H9164,H9164*Assumptions!$B$4)</f>
        <v>9609751.120000001</v>
      </c>
      <c r="J9164" s="15" t="str">
        <f>INDEX(Assumptions!$B$8:$B$12,MATCH(B9164,Assumptions!$A$8:$A$12,0))</f>
        <v>Weighted Average</v>
      </c>
      <c r="K9164" s="16">
        <f>G9164/(1-INDEX(Assumptions!$D$8:$D$12,MATCH(B9164,Assumptions!$A$8:$A$12,0)))</f>
        <v>3077.4444444444448</v>
      </c>
      <c r="L9164" s="16">
        <f t="shared" si="1002"/>
        <v>66.472800000000007</v>
      </c>
      <c r="M9164" s="16">
        <f t="shared" si="1003"/>
        <v>153.87222222222226</v>
      </c>
      <c r="N9164" s="14">
        <f>E9164*(K9164-L9164-M9164)*IF(F9164="GHS",1,Assumptions!$B$4)</f>
        <v>12391240.194177778</v>
      </c>
      <c r="O9164" s="15">
        <f t="shared" ca="1" si="1004"/>
        <v>87</v>
      </c>
      <c r="P9164" s="15" t="str">
        <f t="shared" ca="1" si="1005"/>
        <v>0-90d</v>
      </c>
      <c r="Q9164" s="17">
        <f ca="1">IF(P9164="0-90d",0,IF(P9164="91-180d",INDEX(Assumptions!$F$8:$F$12,MATCH(B9164,Assumptions!$A$8:$A$12,0)),IF(P9164="181-365d",INDEX(Assumptions!$G$8:$G$12,MATCH(B9164,Assumptions!$A$8:$A$12,0)),INDEX(Assumptions!$H$8:$H$12,MATCH(B9164,Assumptions!$A$8:$A$12,0)))))</f>
        <v>0</v>
      </c>
      <c r="R9164" s="14">
        <f t="shared" ca="1" si="1006"/>
        <v>0</v>
      </c>
      <c r="S9164" s="14">
        <f t="shared" ca="1" si="1007"/>
        <v>9609751.120000001</v>
      </c>
      <c r="T9164" s="11" t="s">
        <v>25</v>
      </c>
      <c r="U9164" s="18" t="s">
        <v>26</v>
      </c>
    </row>
    <row r="9165" spans="1:21" ht="15" customHeight="1" x14ac:dyDescent="0.15">
      <c r="A9165" s="10" t="s">
        <v>9213</v>
      </c>
      <c r="B9165" s="11" t="s">
        <v>46</v>
      </c>
      <c r="C9165" s="11" t="s">
        <v>119</v>
      </c>
      <c r="D9165" s="12">
        <v>46069</v>
      </c>
      <c r="E9165" s="11">
        <v>1784</v>
      </c>
      <c r="F9165" s="11" t="s">
        <v>33</v>
      </c>
      <c r="G9165" s="13">
        <v>765769.61</v>
      </c>
      <c r="H9165" s="14">
        <f t="shared" si="1001"/>
        <v>1366132984.24</v>
      </c>
      <c r="I9165" s="14">
        <f>IF(F9165="GHS",H9165,H9165*Assumptions!$B$4)</f>
        <v>1366132984.24</v>
      </c>
      <c r="J9165" s="15" t="str">
        <f>INDEX(Assumptions!$B$8:$B$12,MATCH(B9165,Assumptions!$A$8:$A$12,0))</f>
        <v>Specific Identification</v>
      </c>
      <c r="K9165" s="16">
        <f>G9165/(1-INDEX(Assumptions!$D$8:$D$12,MATCH(B9165,Assumptions!$A$8:$A$12,0)))</f>
        <v>981755.91025641025</v>
      </c>
      <c r="L9165" s="16">
        <f t="shared" si="1002"/>
        <v>22973.088299999999</v>
      </c>
      <c r="M9165" s="16">
        <f t="shared" si="1003"/>
        <v>49087.795512820514</v>
      </c>
      <c r="N9165" s="14">
        <f>E9165*(K9165-L9165-M9165)*IF(F9165="GHS",1,Assumptions!$B$4)</f>
        <v>1622895927.1753643</v>
      </c>
      <c r="O9165" s="15">
        <f t="shared" ca="1" si="1004"/>
        <v>217</v>
      </c>
      <c r="P9165" s="15" t="str">
        <f t="shared" ca="1" si="1005"/>
        <v>181-365d</v>
      </c>
      <c r="Q9165" s="17">
        <f ca="1">IF(P9165="0-90d",0,IF(P9165="91-180d",INDEX(Assumptions!$F$8:$F$12,MATCH(B9165,Assumptions!$A$8:$A$12,0)),IF(P9165="181-365d",INDEX(Assumptions!$G$8:$G$12,MATCH(B9165,Assumptions!$A$8:$A$12,0)),INDEX(Assumptions!$H$8:$H$12,MATCH(B9165,Assumptions!$A$8:$A$12,0)))))</f>
        <v>0.05</v>
      </c>
      <c r="R9165" s="14">
        <f t="shared" ca="1" si="1006"/>
        <v>68306649.211999997</v>
      </c>
      <c r="S9165" s="14">
        <f t="shared" ca="1" si="1007"/>
        <v>1297826335.0280001</v>
      </c>
      <c r="T9165" s="11" t="s">
        <v>25</v>
      </c>
      <c r="U9165" s="18" t="s">
        <v>26</v>
      </c>
    </row>
    <row r="9166" spans="1:21" ht="15" customHeight="1" x14ac:dyDescent="0.15">
      <c r="A9166" s="10" t="s">
        <v>9214</v>
      </c>
      <c r="B9166" s="11" t="s">
        <v>31</v>
      </c>
      <c r="C9166" s="11" t="s">
        <v>32</v>
      </c>
      <c r="D9166" s="12">
        <v>46117</v>
      </c>
      <c r="E9166" s="11">
        <v>2678</v>
      </c>
      <c r="F9166" s="11" t="s">
        <v>33</v>
      </c>
      <c r="G9166" s="13">
        <v>1095.21</v>
      </c>
      <c r="H9166" s="14">
        <f t="shared" si="1001"/>
        <v>2932972.38</v>
      </c>
      <c r="I9166" s="14">
        <f>IF(F9166="GHS",H9166,H9166*Assumptions!$B$4)</f>
        <v>2932972.38</v>
      </c>
      <c r="J9166" s="15" t="str">
        <f>INDEX(Assumptions!$B$8:$B$12,MATCH(B9166,Assumptions!$A$8:$A$12,0))</f>
        <v>Weighted Average</v>
      </c>
      <c r="K9166" s="16">
        <f>G9166/(1-INDEX(Assumptions!$D$8:$D$12,MATCH(B9166,Assumptions!$A$8:$A$12,0)))</f>
        <v>1521.125</v>
      </c>
      <c r="L9166" s="16">
        <f t="shared" si="1002"/>
        <v>32.856299999999997</v>
      </c>
      <c r="M9166" s="16">
        <f t="shared" si="1003"/>
        <v>76.056250000000006</v>
      </c>
      <c r="N9166" s="14">
        <f>E9166*(K9166-L9166-M9166)*IF(F9166="GHS",1,Assumptions!$B$4)</f>
        <v>3781904.9410999999</v>
      </c>
      <c r="O9166" s="15">
        <f t="shared" ca="1" si="1004"/>
        <v>169</v>
      </c>
      <c r="P9166" s="15" t="str">
        <f t="shared" ca="1" si="1005"/>
        <v>91-180d</v>
      </c>
      <c r="Q9166" s="17">
        <f ca="1">IF(P9166="0-90d",0,IF(P9166="91-180d",INDEX(Assumptions!$F$8:$F$12,MATCH(B9166,Assumptions!$A$8:$A$12,0)),IF(P9166="181-365d",INDEX(Assumptions!$G$8:$G$12,MATCH(B9166,Assumptions!$A$8:$A$12,0)),INDEX(Assumptions!$H$8:$H$12,MATCH(B9166,Assumptions!$A$8:$A$12,0)))))</f>
        <v>0.05</v>
      </c>
      <c r="R9166" s="14">
        <f t="shared" ca="1" si="1006"/>
        <v>146648.61900000001</v>
      </c>
      <c r="S9166" s="14">
        <f t="shared" ca="1" si="1007"/>
        <v>2786323.7609999999</v>
      </c>
      <c r="T9166" s="11" t="s">
        <v>25</v>
      </c>
      <c r="U9166" s="18" t="s">
        <v>26</v>
      </c>
    </row>
    <row r="9167" spans="1:21" ht="15" customHeight="1" x14ac:dyDescent="0.15">
      <c r="A9167" s="10" t="s">
        <v>9215</v>
      </c>
      <c r="B9167" s="11" t="s">
        <v>31</v>
      </c>
      <c r="C9167" s="11" t="s">
        <v>76</v>
      </c>
      <c r="D9167" s="12">
        <v>45793</v>
      </c>
      <c r="E9167" s="11">
        <v>2631</v>
      </c>
      <c r="F9167" s="11" t="s">
        <v>33</v>
      </c>
      <c r="G9167" s="13">
        <v>2120.69</v>
      </c>
      <c r="H9167" s="14">
        <f t="shared" si="1001"/>
        <v>5579535.3900000006</v>
      </c>
      <c r="I9167" s="14">
        <f>IF(F9167="GHS",H9167,H9167*Assumptions!$B$4)</f>
        <v>5579535.3900000006</v>
      </c>
      <c r="J9167" s="15" t="str">
        <f>INDEX(Assumptions!$B$8:$B$12,MATCH(B9167,Assumptions!$A$8:$A$12,0))</f>
        <v>Weighted Average</v>
      </c>
      <c r="K9167" s="16">
        <f>G9167/(1-INDEX(Assumptions!$D$8:$D$12,MATCH(B9167,Assumptions!$A$8:$A$12,0)))</f>
        <v>2945.4027777777778</v>
      </c>
      <c r="L9167" s="16">
        <f t="shared" si="1002"/>
        <v>63.620699999999999</v>
      </c>
      <c r="M9167" s="16">
        <f t="shared" si="1003"/>
        <v>147.27013888888891</v>
      </c>
      <c r="N9167" s="14">
        <f>E9167*(K9167-L9167-M9167)*IF(F9167="GHS",1,Assumptions!$B$4)</f>
        <v>7194500.9112166669</v>
      </c>
      <c r="O9167" s="15">
        <f t="shared" ca="1" si="1004"/>
        <v>493</v>
      </c>
      <c r="P9167" s="15" t="str">
        <f t="shared" ca="1" si="1005"/>
        <v>365d+</v>
      </c>
      <c r="Q9167" s="17">
        <f ca="1">IF(P9167="0-90d",0,IF(P9167="91-180d",INDEX(Assumptions!$F$8:$F$12,MATCH(B9167,Assumptions!$A$8:$A$12,0)),IF(P9167="181-365d",INDEX(Assumptions!$G$8:$G$12,MATCH(B9167,Assumptions!$A$8:$A$12,0)),INDEX(Assumptions!$H$8:$H$12,MATCH(B9167,Assumptions!$A$8:$A$12,0)))))</f>
        <v>0.6</v>
      </c>
      <c r="R9167" s="14">
        <f t="shared" ca="1" si="1006"/>
        <v>3347721.2340000002</v>
      </c>
      <c r="S9167" s="14">
        <f t="shared" ca="1" si="1007"/>
        <v>2231814.1560000004</v>
      </c>
      <c r="T9167" s="11" t="s">
        <v>25</v>
      </c>
      <c r="U9167" s="18" t="s">
        <v>26</v>
      </c>
    </row>
    <row r="9168" spans="1:21" ht="15" customHeight="1" x14ac:dyDescent="0.15">
      <c r="A9168" s="10" t="s">
        <v>9216</v>
      </c>
      <c r="B9168" s="11" t="s">
        <v>41</v>
      </c>
      <c r="C9168" s="11" t="s">
        <v>42</v>
      </c>
      <c r="D9168" s="12">
        <v>46218</v>
      </c>
      <c r="E9168" s="11">
        <v>245</v>
      </c>
      <c r="F9168" s="11" t="s">
        <v>33</v>
      </c>
      <c r="G9168" s="13">
        <v>262.17</v>
      </c>
      <c r="H9168" s="14">
        <f t="shared" si="1001"/>
        <v>64231.65</v>
      </c>
      <c r="I9168" s="14">
        <f>IF(F9168="GHS",H9168,H9168*Assumptions!$B$4)</f>
        <v>64231.65</v>
      </c>
      <c r="J9168" s="15" t="str">
        <f>INDEX(Assumptions!$B$8:$B$12,MATCH(B9168,Assumptions!$A$8:$A$12,0))</f>
        <v>Weighted Average</v>
      </c>
      <c r="K9168" s="16">
        <f>G9168/(1-INDEX(Assumptions!$D$8:$D$12,MATCH(B9168,Assumptions!$A$8:$A$12,0)))</f>
        <v>403.33846153846156</v>
      </c>
      <c r="L9168" s="16">
        <f t="shared" si="1002"/>
        <v>7.8651</v>
      </c>
      <c r="M9168" s="16">
        <f t="shared" si="1003"/>
        <v>20.16692307692308</v>
      </c>
      <c r="N9168" s="14">
        <f>E9168*(K9168-L9168-M9168)*IF(F9168="GHS",1,Assumptions!$B$4)</f>
        <v>91950.077423076931</v>
      </c>
      <c r="O9168" s="15">
        <f t="shared" ca="1" si="1004"/>
        <v>68</v>
      </c>
      <c r="P9168" s="15" t="str">
        <f t="shared" ca="1" si="1005"/>
        <v>0-90d</v>
      </c>
      <c r="Q9168" s="17">
        <f ca="1">IF(P9168="0-90d",0,IF(P9168="91-180d",INDEX(Assumptions!$F$8:$F$12,MATCH(B9168,Assumptions!$A$8:$A$12,0)),IF(P9168="181-365d",INDEX(Assumptions!$G$8:$G$12,MATCH(B9168,Assumptions!$A$8:$A$12,0)),INDEX(Assumptions!$H$8:$H$12,MATCH(B9168,Assumptions!$A$8:$A$12,0)))))</f>
        <v>0</v>
      </c>
      <c r="R9168" s="14">
        <f t="shared" ca="1" si="1006"/>
        <v>0</v>
      </c>
      <c r="S9168" s="14">
        <f t="shared" si="1007"/>
        <v>0</v>
      </c>
      <c r="T9168" s="11" t="s">
        <v>39</v>
      </c>
      <c r="U9168" s="18" t="s">
        <v>36</v>
      </c>
    </row>
    <row r="9169" spans="1:21" ht="15" customHeight="1" x14ac:dyDescent="0.15">
      <c r="A9169" s="10" t="s">
        <v>9217</v>
      </c>
      <c r="B9169" s="11" t="s">
        <v>31</v>
      </c>
      <c r="C9169" s="11" t="s">
        <v>63</v>
      </c>
      <c r="D9169" s="12">
        <v>45947</v>
      </c>
      <c r="E9169" s="11">
        <v>1481</v>
      </c>
      <c r="F9169" s="11" t="s">
        <v>33</v>
      </c>
      <c r="G9169" s="13">
        <v>1107.81</v>
      </c>
      <c r="H9169" s="14">
        <f t="shared" si="1001"/>
        <v>1640666.6099999999</v>
      </c>
      <c r="I9169" s="14">
        <f>IF(F9169="GHS",H9169,H9169*Assumptions!$B$4)</f>
        <v>1640666.6099999999</v>
      </c>
      <c r="J9169" s="15" t="str">
        <f>INDEX(Assumptions!$B$8:$B$12,MATCH(B9169,Assumptions!$A$8:$A$12,0))</f>
        <v>Weighted Average</v>
      </c>
      <c r="K9169" s="16">
        <f>G9169/(1-INDEX(Assumptions!$D$8:$D$12,MATCH(B9169,Assumptions!$A$8:$A$12,0)))</f>
        <v>1538.625</v>
      </c>
      <c r="L9169" s="16">
        <f t="shared" si="1002"/>
        <v>33.234299999999998</v>
      </c>
      <c r="M9169" s="16">
        <f t="shared" si="1003"/>
        <v>76.931250000000006</v>
      </c>
      <c r="N9169" s="14">
        <f>E9169*(K9169-L9169-M9169)*IF(F9169="GHS",1,Assumptions!$B$4)</f>
        <v>2115548.4454499995</v>
      </c>
      <c r="O9169" s="15">
        <f t="shared" ca="1" si="1004"/>
        <v>339</v>
      </c>
      <c r="P9169" s="15" t="str">
        <f t="shared" ca="1" si="1005"/>
        <v>181-365d</v>
      </c>
      <c r="Q9169" s="17">
        <f ca="1">IF(P9169="0-90d",0,IF(P9169="91-180d",INDEX(Assumptions!$F$8:$F$12,MATCH(B9169,Assumptions!$A$8:$A$12,0)),IF(P9169="181-365d",INDEX(Assumptions!$G$8:$G$12,MATCH(B9169,Assumptions!$A$8:$A$12,0)),INDEX(Assumptions!$H$8:$H$12,MATCH(B9169,Assumptions!$A$8:$A$12,0)))))</f>
        <v>0.2</v>
      </c>
      <c r="R9169" s="14">
        <f t="shared" ca="1" si="1006"/>
        <v>328133.32199999999</v>
      </c>
      <c r="S9169" s="14">
        <f t="shared" ca="1" si="1007"/>
        <v>1312533.2879999999</v>
      </c>
      <c r="T9169" s="11" t="s">
        <v>25</v>
      </c>
      <c r="U9169" s="18" t="s">
        <v>26</v>
      </c>
    </row>
    <row r="9170" spans="1:21" ht="15" customHeight="1" x14ac:dyDescent="0.15">
      <c r="A9170" s="10" t="s">
        <v>9218</v>
      </c>
      <c r="B9170" s="11" t="s">
        <v>41</v>
      </c>
      <c r="C9170" s="11" t="s">
        <v>44</v>
      </c>
      <c r="D9170" s="12">
        <v>45803</v>
      </c>
      <c r="E9170" s="11">
        <v>1197</v>
      </c>
      <c r="F9170" s="11" t="s">
        <v>33</v>
      </c>
      <c r="G9170" s="13">
        <v>149.35</v>
      </c>
      <c r="H9170" s="14">
        <f t="shared" si="1001"/>
        <v>178771.94999999998</v>
      </c>
      <c r="I9170" s="14">
        <f>IF(F9170="GHS",H9170,H9170*Assumptions!$B$4)</f>
        <v>178771.94999999998</v>
      </c>
      <c r="J9170" s="15" t="str">
        <f>INDEX(Assumptions!$B$8:$B$12,MATCH(B9170,Assumptions!$A$8:$A$12,0))</f>
        <v>Weighted Average</v>
      </c>
      <c r="K9170" s="16">
        <f>G9170/(1-INDEX(Assumptions!$D$8:$D$12,MATCH(B9170,Assumptions!$A$8:$A$12,0)))</f>
        <v>229.76923076923075</v>
      </c>
      <c r="L9170" s="16">
        <f t="shared" si="1002"/>
        <v>4.4804999999999993</v>
      </c>
      <c r="M9170" s="16">
        <f t="shared" si="1003"/>
        <v>11.488461538461538</v>
      </c>
      <c r="N9170" s="14">
        <f>E9170*(K9170-L9170-M9170)*IF(F9170="GHS",1,Assumptions!$B$4)</f>
        <v>255918.92226923074</v>
      </c>
      <c r="O9170" s="15">
        <f t="shared" ca="1" si="1004"/>
        <v>483</v>
      </c>
      <c r="P9170" s="15" t="str">
        <f t="shared" ca="1" si="1005"/>
        <v>365d+</v>
      </c>
      <c r="Q9170" s="17">
        <f ca="1">IF(P9170="0-90d",0,IF(P9170="91-180d",INDEX(Assumptions!$F$8:$F$12,MATCH(B9170,Assumptions!$A$8:$A$12,0)),IF(P9170="181-365d",INDEX(Assumptions!$G$8:$G$12,MATCH(B9170,Assumptions!$A$8:$A$12,0)),INDEX(Assumptions!$H$8:$H$12,MATCH(B9170,Assumptions!$A$8:$A$12,0)))))</f>
        <v>0.8</v>
      </c>
      <c r="R9170" s="14">
        <f t="shared" ca="1" si="1006"/>
        <v>143017.56</v>
      </c>
      <c r="S9170" s="14">
        <f t="shared" ca="1" si="1007"/>
        <v>35754.389999999985</v>
      </c>
      <c r="T9170" s="11" t="s">
        <v>25</v>
      </c>
      <c r="U9170" s="18" t="s">
        <v>26</v>
      </c>
    </row>
    <row r="9171" spans="1:21" ht="15" customHeight="1" x14ac:dyDescent="0.15">
      <c r="A9171" s="10" t="s">
        <v>9219</v>
      </c>
      <c r="B9171" s="11" t="s">
        <v>41</v>
      </c>
      <c r="C9171" s="11" t="s">
        <v>42</v>
      </c>
      <c r="D9171" s="12">
        <v>46088</v>
      </c>
      <c r="E9171" s="11">
        <v>1792</v>
      </c>
      <c r="F9171" s="11" t="s">
        <v>33</v>
      </c>
      <c r="G9171" s="13">
        <v>207.9</v>
      </c>
      <c r="H9171" s="14">
        <f t="shared" si="1001"/>
        <v>372556.79999999999</v>
      </c>
      <c r="I9171" s="14">
        <f>IF(F9171="GHS",H9171,H9171*Assumptions!$B$4)</f>
        <v>372556.79999999999</v>
      </c>
      <c r="J9171" s="15" t="str">
        <f>INDEX(Assumptions!$B$8:$B$12,MATCH(B9171,Assumptions!$A$8:$A$12,0))</f>
        <v>Weighted Average</v>
      </c>
      <c r="K9171" s="16">
        <f>G9171/(1-INDEX(Assumptions!$D$8:$D$12,MATCH(B9171,Assumptions!$A$8:$A$12,0)))</f>
        <v>319.84615384615387</v>
      </c>
      <c r="L9171" s="16">
        <f t="shared" si="1002"/>
        <v>6.2370000000000001</v>
      </c>
      <c r="M9171" s="16">
        <f t="shared" si="1003"/>
        <v>15.992307692307694</v>
      </c>
      <c r="N9171" s="14">
        <f>E9171*(K9171-L9171-M9171)*IF(F9171="GHS",1,Assumptions!$B$4)</f>
        <v>533329.38830769225</v>
      </c>
      <c r="O9171" s="15">
        <f t="shared" ca="1" si="1004"/>
        <v>198</v>
      </c>
      <c r="P9171" s="15" t="str">
        <f t="shared" ca="1" si="1005"/>
        <v>181-365d</v>
      </c>
      <c r="Q9171" s="17">
        <f ca="1">IF(P9171="0-90d",0,IF(P9171="91-180d",INDEX(Assumptions!$F$8:$F$12,MATCH(B9171,Assumptions!$A$8:$A$12,0)),IF(P9171="181-365d",INDEX(Assumptions!$G$8:$G$12,MATCH(B9171,Assumptions!$A$8:$A$12,0)),INDEX(Assumptions!$H$8:$H$12,MATCH(B9171,Assumptions!$A$8:$A$12,0)))))</f>
        <v>0.35</v>
      </c>
      <c r="R9171" s="14">
        <f t="shared" ca="1" si="1006"/>
        <v>130394.87999999999</v>
      </c>
      <c r="S9171" s="14">
        <f t="shared" ca="1" si="1007"/>
        <v>242161.91999999998</v>
      </c>
      <c r="T9171" s="11" t="s">
        <v>25</v>
      </c>
      <c r="U9171" s="18" t="s">
        <v>26</v>
      </c>
    </row>
    <row r="9172" spans="1:21" ht="15" customHeight="1" x14ac:dyDescent="0.15">
      <c r="A9172" s="10" t="s">
        <v>9220</v>
      </c>
      <c r="B9172" s="11" t="s">
        <v>41</v>
      </c>
      <c r="C9172" s="11" t="s">
        <v>49</v>
      </c>
      <c r="D9172" s="12">
        <v>45932</v>
      </c>
      <c r="E9172" s="11">
        <v>3992</v>
      </c>
      <c r="F9172" s="11" t="s">
        <v>33</v>
      </c>
      <c r="G9172" s="13">
        <v>300.81</v>
      </c>
      <c r="H9172" s="14">
        <f t="shared" si="1001"/>
        <v>1200833.52</v>
      </c>
      <c r="I9172" s="14">
        <f>IF(F9172="GHS",H9172,H9172*Assumptions!$B$4)</f>
        <v>1200833.52</v>
      </c>
      <c r="J9172" s="15" t="str">
        <f>INDEX(Assumptions!$B$8:$B$12,MATCH(B9172,Assumptions!$A$8:$A$12,0))</f>
        <v>Weighted Average</v>
      </c>
      <c r="K9172" s="16">
        <f>G9172/(1-INDEX(Assumptions!$D$8:$D$12,MATCH(B9172,Assumptions!$A$8:$A$12,0)))</f>
        <v>462.78461538461539</v>
      </c>
      <c r="L9172" s="16">
        <f t="shared" si="1002"/>
        <v>9.0243000000000002</v>
      </c>
      <c r="M9172" s="16">
        <f t="shared" si="1003"/>
        <v>23.139230769230771</v>
      </c>
      <c r="N9172" s="14">
        <f>E9172*(K9172-L9172-M9172)*IF(F9172="GHS",1,Assumptions!$B$4)</f>
        <v>1719039.3697846155</v>
      </c>
      <c r="O9172" s="15">
        <f t="shared" ca="1" si="1004"/>
        <v>354</v>
      </c>
      <c r="P9172" s="15" t="str">
        <f t="shared" ca="1" si="1005"/>
        <v>181-365d</v>
      </c>
      <c r="Q9172" s="17">
        <f ca="1">IF(P9172="0-90d",0,IF(P9172="91-180d",INDEX(Assumptions!$F$8:$F$12,MATCH(B9172,Assumptions!$A$8:$A$12,0)),IF(P9172="181-365d",INDEX(Assumptions!$G$8:$G$12,MATCH(B9172,Assumptions!$A$8:$A$12,0)),INDEX(Assumptions!$H$8:$H$12,MATCH(B9172,Assumptions!$A$8:$A$12,0)))))</f>
        <v>0.35</v>
      </c>
      <c r="R9172" s="14">
        <f t="shared" ca="1" si="1006"/>
        <v>420291.73199999996</v>
      </c>
      <c r="S9172" s="14">
        <f t="shared" ca="1" si="1007"/>
        <v>780541.78800000006</v>
      </c>
      <c r="T9172" s="11" t="s">
        <v>25</v>
      </c>
      <c r="U9172" s="18" t="s">
        <v>36</v>
      </c>
    </row>
    <row r="9173" spans="1:21" ht="15" customHeight="1" x14ac:dyDescent="0.15">
      <c r="A9173" s="10" t="s">
        <v>9221</v>
      </c>
      <c r="B9173" s="11" t="s">
        <v>31</v>
      </c>
      <c r="C9173" s="11" t="s">
        <v>63</v>
      </c>
      <c r="D9173" s="12">
        <v>45985</v>
      </c>
      <c r="E9173" s="11">
        <v>2061</v>
      </c>
      <c r="F9173" s="11" t="s">
        <v>33</v>
      </c>
      <c r="G9173" s="13">
        <v>1231.9100000000001</v>
      </c>
      <c r="H9173" s="14">
        <f t="shared" si="1001"/>
        <v>2538966.5100000002</v>
      </c>
      <c r="I9173" s="14">
        <f>IF(F9173="GHS",H9173,H9173*Assumptions!$B$4)</f>
        <v>2538966.5100000002</v>
      </c>
      <c r="J9173" s="15" t="str">
        <f>INDEX(Assumptions!$B$8:$B$12,MATCH(B9173,Assumptions!$A$8:$A$12,0))</f>
        <v>Weighted Average</v>
      </c>
      <c r="K9173" s="16">
        <f>G9173/(1-INDEX(Assumptions!$D$8:$D$12,MATCH(B9173,Assumptions!$A$8:$A$12,0)))</f>
        <v>1710.9861111111113</v>
      </c>
      <c r="L9173" s="16">
        <f t="shared" si="1002"/>
        <v>36.957300000000004</v>
      </c>
      <c r="M9173" s="16">
        <f t="shared" si="1003"/>
        <v>85.549305555555577</v>
      </c>
      <c r="N9173" s="14">
        <f>E9173*(K9173-L9173-M9173)*IF(F9173="GHS",1,Assumptions!$B$4)</f>
        <v>3273856.2609500005</v>
      </c>
      <c r="O9173" s="15">
        <f t="shared" ca="1" si="1004"/>
        <v>301</v>
      </c>
      <c r="P9173" s="15" t="str">
        <f t="shared" ca="1" si="1005"/>
        <v>181-365d</v>
      </c>
      <c r="Q9173" s="17">
        <f ca="1">IF(P9173="0-90d",0,IF(P9173="91-180d",INDEX(Assumptions!$F$8:$F$12,MATCH(B9173,Assumptions!$A$8:$A$12,0)),IF(P9173="181-365d",INDEX(Assumptions!$G$8:$G$12,MATCH(B9173,Assumptions!$A$8:$A$12,0)),INDEX(Assumptions!$H$8:$H$12,MATCH(B9173,Assumptions!$A$8:$A$12,0)))))</f>
        <v>0.2</v>
      </c>
      <c r="R9173" s="14">
        <f t="shared" ca="1" si="1006"/>
        <v>507793.30200000008</v>
      </c>
      <c r="S9173" s="14">
        <f t="shared" ca="1" si="1007"/>
        <v>2031173.2080000001</v>
      </c>
      <c r="T9173" s="11" t="s">
        <v>25</v>
      </c>
      <c r="U9173" s="18" t="s">
        <v>26</v>
      </c>
    </row>
    <row r="9174" spans="1:21" ht="15" customHeight="1" x14ac:dyDescent="0.15">
      <c r="A9174" s="10" t="s">
        <v>9222</v>
      </c>
      <c r="B9174" s="11" t="s">
        <v>22</v>
      </c>
      <c r="C9174" s="11" t="s">
        <v>81</v>
      </c>
      <c r="D9174" s="12">
        <v>46045</v>
      </c>
      <c r="E9174" s="11">
        <v>1295</v>
      </c>
      <c r="F9174" s="11" t="s">
        <v>24</v>
      </c>
      <c r="G9174" s="13">
        <v>20677.43</v>
      </c>
      <c r="H9174" s="14">
        <f t="shared" si="1001"/>
        <v>26777271.850000001</v>
      </c>
      <c r="I9174" s="14">
        <f>IF(F9174="GHS",H9174,H9174*Assumptions!$B$4)</f>
        <v>289194535.98000002</v>
      </c>
      <c r="J9174" s="15" t="str">
        <f>INDEX(Assumptions!$B$8:$B$12,MATCH(B9174,Assumptions!$A$8:$A$12,0))</f>
        <v>FIFO</v>
      </c>
      <c r="K9174" s="16">
        <f>G9174/(1-INDEX(Assumptions!$D$8:$D$12,MATCH(B9174,Assumptions!$A$8:$A$12,0)))</f>
        <v>25216.378048780487</v>
      </c>
      <c r="L9174" s="16">
        <f t="shared" si="1002"/>
        <v>620.3229</v>
      </c>
      <c r="M9174" s="16">
        <f t="shared" si="1003"/>
        <v>1260.8189024390244</v>
      </c>
      <c r="N9174" s="14">
        <f>E9174*(K9174-L9174-M9174)*IF(F9174="GHS",1,Assumptions!$B$4)</f>
        <v>326366614.14133173</v>
      </c>
      <c r="O9174" s="15">
        <f t="shared" ca="1" si="1004"/>
        <v>241</v>
      </c>
      <c r="P9174" s="15" t="str">
        <f t="shared" ca="1" si="1005"/>
        <v>181-365d</v>
      </c>
      <c r="Q9174" s="17">
        <f ca="1">IF(P9174="0-90d",0,IF(P9174="91-180d",INDEX(Assumptions!$F$8:$F$12,MATCH(B9174,Assumptions!$A$8:$A$12,0)),IF(P9174="181-365d",INDEX(Assumptions!$G$8:$G$12,MATCH(B9174,Assumptions!$A$8:$A$12,0)),INDEX(Assumptions!$H$8:$H$12,MATCH(B9174,Assumptions!$A$8:$A$12,0)))))</f>
        <v>0.15</v>
      </c>
      <c r="R9174" s="14">
        <f t="shared" ca="1" si="1006"/>
        <v>43379180.397</v>
      </c>
      <c r="S9174" s="14">
        <f t="shared" ca="1" si="1007"/>
        <v>245815355.583</v>
      </c>
      <c r="T9174" s="11" t="s">
        <v>25</v>
      </c>
      <c r="U9174" s="18" t="s">
        <v>36</v>
      </c>
    </row>
    <row r="9175" spans="1:21" ht="15" customHeight="1" x14ac:dyDescent="0.15">
      <c r="A9175" s="10" t="s">
        <v>9223</v>
      </c>
      <c r="B9175" s="11" t="s">
        <v>41</v>
      </c>
      <c r="C9175" s="11" t="s">
        <v>44</v>
      </c>
      <c r="D9175" s="12">
        <v>46036</v>
      </c>
      <c r="E9175" s="11">
        <v>3867</v>
      </c>
      <c r="F9175" s="11" t="s">
        <v>33</v>
      </c>
      <c r="G9175" s="13">
        <v>412.39</v>
      </c>
      <c r="H9175" s="14">
        <f t="shared" si="1001"/>
        <v>1594712.13</v>
      </c>
      <c r="I9175" s="14">
        <f>IF(F9175="GHS",H9175,H9175*Assumptions!$B$4)</f>
        <v>1594712.13</v>
      </c>
      <c r="J9175" s="15" t="str">
        <f>INDEX(Assumptions!$B$8:$B$12,MATCH(B9175,Assumptions!$A$8:$A$12,0))</f>
        <v>Weighted Average</v>
      </c>
      <c r="K9175" s="16">
        <f>G9175/(1-INDEX(Assumptions!$D$8:$D$12,MATCH(B9175,Assumptions!$A$8:$A$12,0)))</f>
        <v>634.44615384615383</v>
      </c>
      <c r="L9175" s="16">
        <f t="shared" si="1002"/>
        <v>12.371699999999999</v>
      </c>
      <c r="M9175" s="16">
        <f t="shared" si="1003"/>
        <v>31.722307692307695</v>
      </c>
      <c r="N9175" s="14">
        <f>E9175*(K9175-L9175-M9175)*IF(F9175="GHS",1,Assumptions!$B$4)</f>
        <v>2282891.7491769227</v>
      </c>
      <c r="O9175" s="15">
        <f t="shared" ca="1" si="1004"/>
        <v>250</v>
      </c>
      <c r="P9175" s="15" t="str">
        <f t="shared" ca="1" si="1005"/>
        <v>181-365d</v>
      </c>
      <c r="Q9175" s="17">
        <f ca="1">IF(P9175="0-90d",0,IF(P9175="91-180d",INDEX(Assumptions!$F$8:$F$12,MATCH(B9175,Assumptions!$A$8:$A$12,0)),IF(P9175="181-365d",INDEX(Assumptions!$G$8:$G$12,MATCH(B9175,Assumptions!$A$8:$A$12,0)),INDEX(Assumptions!$H$8:$H$12,MATCH(B9175,Assumptions!$A$8:$A$12,0)))))</f>
        <v>0.35</v>
      </c>
      <c r="R9175" s="14">
        <f t="shared" ca="1" si="1006"/>
        <v>558149.24549999996</v>
      </c>
      <c r="S9175" s="14">
        <f t="shared" ca="1" si="1007"/>
        <v>1036562.8844999999</v>
      </c>
      <c r="T9175" s="11" t="s">
        <v>25</v>
      </c>
      <c r="U9175" s="18" t="s">
        <v>26</v>
      </c>
    </row>
    <row r="9176" spans="1:21" ht="15" customHeight="1" x14ac:dyDescent="0.15">
      <c r="A9176" s="10" t="s">
        <v>9224</v>
      </c>
      <c r="B9176" s="11" t="s">
        <v>31</v>
      </c>
      <c r="C9176" s="11" t="s">
        <v>76</v>
      </c>
      <c r="D9176" s="12">
        <v>45929</v>
      </c>
      <c r="E9176" s="11">
        <v>4585</v>
      </c>
      <c r="F9176" s="11" t="s">
        <v>33</v>
      </c>
      <c r="G9176" s="13">
        <v>1123.51</v>
      </c>
      <c r="H9176" s="14">
        <f t="shared" si="1001"/>
        <v>5151293.3499999996</v>
      </c>
      <c r="I9176" s="14">
        <f>IF(F9176="GHS",H9176,H9176*Assumptions!$B$4)</f>
        <v>5151293.3499999996</v>
      </c>
      <c r="J9176" s="15" t="str">
        <f>INDEX(Assumptions!$B$8:$B$12,MATCH(B9176,Assumptions!$A$8:$A$12,0))</f>
        <v>Weighted Average</v>
      </c>
      <c r="K9176" s="16">
        <f>G9176/(1-INDEX(Assumptions!$D$8:$D$12,MATCH(B9176,Assumptions!$A$8:$A$12,0)))</f>
        <v>1560.4305555555557</v>
      </c>
      <c r="L9176" s="16">
        <f t="shared" si="1002"/>
        <v>33.705300000000001</v>
      </c>
      <c r="M9176" s="16">
        <f t="shared" si="1003"/>
        <v>78.021527777777791</v>
      </c>
      <c r="N9176" s="14">
        <f>E9176*(K9176-L9176-M9176)*IF(F9176="GHS",1,Assumptions!$B$4)</f>
        <v>6642306.591861112</v>
      </c>
      <c r="O9176" s="15">
        <f t="shared" ca="1" si="1004"/>
        <v>357</v>
      </c>
      <c r="P9176" s="15" t="str">
        <f t="shared" ca="1" si="1005"/>
        <v>181-365d</v>
      </c>
      <c r="Q9176" s="17">
        <f ca="1">IF(P9176="0-90d",0,IF(P9176="91-180d",INDEX(Assumptions!$F$8:$F$12,MATCH(B9176,Assumptions!$A$8:$A$12,0)),IF(P9176="181-365d",INDEX(Assumptions!$G$8:$G$12,MATCH(B9176,Assumptions!$A$8:$A$12,0)),INDEX(Assumptions!$H$8:$H$12,MATCH(B9176,Assumptions!$A$8:$A$12,0)))))</f>
        <v>0.2</v>
      </c>
      <c r="R9176" s="14">
        <f t="shared" ca="1" si="1006"/>
        <v>1030258.6699999999</v>
      </c>
      <c r="S9176" s="14">
        <f t="shared" ca="1" si="1007"/>
        <v>4121034.6799999997</v>
      </c>
      <c r="T9176" s="11" t="s">
        <v>25</v>
      </c>
      <c r="U9176" s="18" t="s">
        <v>26</v>
      </c>
    </row>
    <row r="9177" spans="1:21" ht="15" customHeight="1" x14ac:dyDescent="0.15">
      <c r="A9177" s="10" t="s">
        <v>9225</v>
      </c>
      <c r="B9177" s="11" t="s">
        <v>28</v>
      </c>
      <c r="C9177" s="11" t="s">
        <v>35</v>
      </c>
      <c r="D9177" s="12">
        <v>45918</v>
      </c>
      <c r="E9177" s="11">
        <v>4190</v>
      </c>
      <c r="F9177" s="11" t="s">
        <v>24</v>
      </c>
      <c r="G9177" s="13">
        <v>21600</v>
      </c>
      <c r="H9177" s="14">
        <f t="shared" si="1001"/>
        <v>90504000</v>
      </c>
      <c r="I9177" s="14">
        <f>IF(F9177="GHS",H9177,H9177*Assumptions!$B$4)</f>
        <v>977443200.00000012</v>
      </c>
      <c r="J9177" s="15" t="str">
        <f>INDEX(Assumptions!$B$8:$B$12,MATCH(B9177,Assumptions!$A$8:$A$12,0))</f>
        <v>Fair Value Less Costs to Sell</v>
      </c>
      <c r="K9177" s="16">
        <f>G9177/(1-INDEX(Assumptions!$D$8:$D$12,MATCH(B9177,Assumptions!$A$8:$A$12,0)))</f>
        <v>24545.454545454544</v>
      </c>
      <c r="L9177" s="16">
        <f t="shared" si="1002"/>
        <v>648</v>
      </c>
      <c r="M9177" s="16">
        <f t="shared" si="1003"/>
        <v>1227.2727272727273</v>
      </c>
      <c r="N9177" s="14">
        <f>E9177*(K9177-L9177-M9177)*IF(F9177="GHS",1,Assumptions!$B$4)</f>
        <v>1025871067.6363636</v>
      </c>
      <c r="O9177" s="15">
        <f t="shared" ca="1" si="1004"/>
        <v>368</v>
      </c>
      <c r="P9177" s="15" t="str">
        <f t="shared" ca="1" si="1005"/>
        <v>365d+</v>
      </c>
      <c r="Q9177" s="17">
        <f ca="1">IF(P9177="0-90d",0,IF(P9177="91-180d",INDEX(Assumptions!$F$8:$F$12,MATCH(B9177,Assumptions!$A$8:$A$12,0)),IF(P9177="181-365d",INDEX(Assumptions!$G$8:$G$12,MATCH(B9177,Assumptions!$A$8:$A$12,0)),INDEX(Assumptions!$H$8:$H$12,MATCH(B9177,Assumptions!$A$8:$A$12,0)))))</f>
        <v>0.4</v>
      </c>
      <c r="R9177" s="14">
        <f t="shared" ca="1" si="1006"/>
        <v>390977280.00000006</v>
      </c>
      <c r="S9177" s="14">
        <f t="shared" ca="1" si="1007"/>
        <v>586465920</v>
      </c>
      <c r="T9177" s="11" t="s">
        <v>25</v>
      </c>
      <c r="U9177" s="18" t="s">
        <v>26</v>
      </c>
    </row>
    <row r="9178" spans="1:21" ht="15" customHeight="1" x14ac:dyDescent="0.15">
      <c r="A9178" s="10" t="s">
        <v>9226</v>
      </c>
      <c r="B9178" s="11" t="s">
        <v>41</v>
      </c>
      <c r="C9178" s="11" t="s">
        <v>115</v>
      </c>
      <c r="D9178" s="12">
        <v>45768</v>
      </c>
      <c r="E9178" s="11">
        <v>1411</v>
      </c>
      <c r="F9178" s="11" t="s">
        <v>33</v>
      </c>
      <c r="G9178" s="13">
        <v>310.8</v>
      </c>
      <c r="H9178" s="14">
        <f t="shared" si="1001"/>
        <v>438538.8</v>
      </c>
      <c r="I9178" s="14">
        <f>IF(F9178="GHS",H9178,H9178*Assumptions!$B$4)</f>
        <v>438538.8</v>
      </c>
      <c r="J9178" s="15" t="str">
        <f>INDEX(Assumptions!$B$8:$B$12,MATCH(B9178,Assumptions!$A$8:$A$12,0))</f>
        <v>Weighted Average</v>
      </c>
      <c r="K9178" s="16">
        <f>G9178/(1-INDEX(Assumptions!$D$8:$D$12,MATCH(B9178,Assumptions!$A$8:$A$12,0)))</f>
        <v>478.15384615384613</v>
      </c>
      <c r="L9178" s="16">
        <f t="shared" si="1002"/>
        <v>9.3239999999999998</v>
      </c>
      <c r="M9178" s="16">
        <f t="shared" si="1003"/>
        <v>23.907692307692308</v>
      </c>
      <c r="N9178" s="14">
        <f>E9178*(K9178-L9178-M9178)*IF(F9178="GHS",1,Assumptions!$B$4)</f>
        <v>627785.15907692304</v>
      </c>
      <c r="O9178" s="15">
        <f t="shared" ca="1" si="1004"/>
        <v>518</v>
      </c>
      <c r="P9178" s="15" t="str">
        <f t="shared" ca="1" si="1005"/>
        <v>365d+</v>
      </c>
      <c r="Q9178" s="17">
        <f ca="1">IF(P9178="0-90d",0,IF(P9178="91-180d",INDEX(Assumptions!$F$8:$F$12,MATCH(B9178,Assumptions!$A$8:$A$12,0)),IF(P9178="181-365d",INDEX(Assumptions!$G$8:$G$12,MATCH(B9178,Assumptions!$A$8:$A$12,0)),INDEX(Assumptions!$H$8:$H$12,MATCH(B9178,Assumptions!$A$8:$A$12,0)))))</f>
        <v>0.8</v>
      </c>
      <c r="R9178" s="14">
        <f t="shared" ca="1" si="1006"/>
        <v>350831.04000000004</v>
      </c>
      <c r="S9178" s="14">
        <f t="shared" ca="1" si="1007"/>
        <v>87707.759999999951</v>
      </c>
      <c r="T9178" s="11" t="s">
        <v>25</v>
      </c>
      <c r="U9178" s="18" t="s">
        <v>26</v>
      </c>
    </row>
    <row r="9179" spans="1:21" ht="15" customHeight="1" x14ac:dyDescent="0.15">
      <c r="A9179" s="10" t="s">
        <v>9227</v>
      </c>
      <c r="B9179" s="11" t="s">
        <v>22</v>
      </c>
      <c r="C9179" s="11" t="s">
        <v>23</v>
      </c>
      <c r="D9179" s="12">
        <v>46044</v>
      </c>
      <c r="E9179" s="11">
        <v>1312</v>
      </c>
      <c r="F9179" s="11" t="s">
        <v>24</v>
      </c>
      <c r="G9179" s="13">
        <v>14598.82</v>
      </c>
      <c r="H9179" s="14">
        <f t="shared" si="1001"/>
        <v>19153651.84</v>
      </c>
      <c r="I9179" s="14">
        <f>IF(F9179="GHS",H9179,H9179*Assumptions!$B$4)</f>
        <v>206859439.87200001</v>
      </c>
      <c r="J9179" s="15" t="str">
        <f>INDEX(Assumptions!$B$8:$B$12,MATCH(B9179,Assumptions!$A$8:$A$12,0))</f>
        <v>FIFO</v>
      </c>
      <c r="K9179" s="16">
        <f>G9179/(1-INDEX(Assumptions!$D$8:$D$12,MATCH(B9179,Assumptions!$A$8:$A$12,0)))</f>
        <v>17803.439024390242</v>
      </c>
      <c r="L9179" s="16">
        <f t="shared" si="1002"/>
        <v>437.96459999999996</v>
      </c>
      <c r="M9179" s="16">
        <f t="shared" si="1003"/>
        <v>890.17195121951215</v>
      </c>
      <c r="N9179" s="14">
        <f>E9179*(K9179-L9179-M9179)*IF(F9179="GHS",1,Assumptions!$B$4)</f>
        <v>233448445.92384002</v>
      </c>
      <c r="O9179" s="15">
        <f t="shared" ca="1" si="1004"/>
        <v>242</v>
      </c>
      <c r="P9179" s="15" t="str">
        <f t="shared" ca="1" si="1005"/>
        <v>181-365d</v>
      </c>
      <c r="Q9179" s="17">
        <f ca="1">IF(P9179="0-90d",0,IF(P9179="91-180d",INDEX(Assumptions!$F$8:$F$12,MATCH(B9179,Assumptions!$A$8:$A$12,0)),IF(P9179="181-365d",INDEX(Assumptions!$G$8:$G$12,MATCH(B9179,Assumptions!$A$8:$A$12,0)),INDEX(Assumptions!$H$8:$H$12,MATCH(B9179,Assumptions!$A$8:$A$12,0)))))</f>
        <v>0.15</v>
      </c>
      <c r="R9179" s="14">
        <f t="shared" ca="1" si="1006"/>
        <v>31028915.980799999</v>
      </c>
      <c r="S9179" s="14">
        <f t="shared" ca="1" si="1007"/>
        <v>175830523.89120001</v>
      </c>
      <c r="T9179" s="11" t="s">
        <v>25</v>
      </c>
      <c r="U9179" s="18" t="s">
        <v>26</v>
      </c>
    </row>
    <row r="9180" spans="1:21" ht="15" customHeight="1" x14ac:dyDescent="0.15">
      <c r="A9180" s="10" t="s">
        <v>9228</v>
      </c>
      <c r="B9180" s="11" t="s">
        <v>41</v>
      </c>
      <c r="C9180" s="11" t="s">
        <v>115</v>
      </c>
      <c r="D9180" s="12">
        <v>46007</v>
      </c>
      <c r="E9180" s="11">
        <v>2123</v>
      </c>
      <c r="F9180" s="11" t="s">
        <v>33</v>
      </c>
      <c r="G9180" s="13">
        <v>469.01</v>
      </c>
      <c r="H9180" s="14">
        <f t="shared" si="1001"/>
        <v>995708.23</v>
      </c>
      <c r="I9180" s="14">
        <f>IF(F9180="GHS",H9180,H9180*Assumptions!$B$4)</f>
        <v>995708.23</v>
      </c>
      <c r="J9180" s="15" t="str">
        <f>INDEX(Assumptions!$B$8:$B$12,MATCH(B9180,Assumptions!$A$8:$A$12,0))</f>
        <v>Weighted Average</v>
      </c>
      <c r="K9180" s="16">
        <f>G9180/(1-INDEX(Assumptions!$D$8:$D$12,MATCH(B9180,Assumptions!$A$8:$A$12,0)))</f>
        <v>721.55384615384617</v>
      </c>
      <c r="L9180" s="16">
        <f t="shared" si="1002"/>
        <v>14.0703</v>
      </c>
      <c r="M9180" s="16">
        <f t="shared" si="1003"/>
        <v>36.07769230769231</v>
      </c>
      <c r="N9180" s="14">
        <f>E9180*(K9180-L9180-M9180)*IF(F9180="GHS",1,Assumptions!$B$4)</f>
        <v>1425394.6277153846</v>
      </c>
      <c r="O9180" s="15">
        <f t="shared" ca="1" si="1004"/>
        <v>279</v>
      </c>
      <c r="P9180" s="15" t="str">
        <f t="shared" ca="1" si="1005"/>
        <v>181-365d</v>
      </c>
      <c r="Q9180" s="17">
        <f ca="1">IF(P9180="0-90d",0,IF(P9180="91-180d",INDEX(Assumptions!$F$8:$F$12,MATCH(B9180,Assumptions!$A$8:$A$12,0)),IF(P9180="181-365d",INDEX(Assumptions!$G$8:$G$12,MATCH(B9180,Assumptions!$A$8:$A$12,0)),INDEX(Assumptions!$H$8:$H$12,MATCH(B9180,Assumptions!$A$8:$A$12,0)))))</f>
        <v>0.35</v>
      </c>
      <c r="R9180" s="14">
        <f t="shared" ca="1" si="1006"/>
        <v>348497.88049999997</v>
      </c>
      <c r="S9180" s="14">
        <f t="shared" ca="1" si="1007"/>
        <v>647210.34950000001</v>
      </c>
      <c r="T9180" s="11" t="s">
        <v>25</v>
      </c>
      <c r="U9180" s="18" t="s">
        <v>26</v>
      </c>
    </row>
    <row r="9181" spans="1:21" ht="15" customHeight="1" x14ac:dyDescent="0.15">
      <c r="A9181" s="10" t="s">
        <v>9229</v>
      </c>
      <c r="B9181" s="11" t="s">
        <v>31</v>
      </c>
      <c r="C9181" s="11" t="s">
        <v>76</v>
      </c>
      <c r="D9181" s="12">
        <v>45840</v>
      </c>
      <c r="E9181" s="11">
        <v>55</v>
      </c>
      <c r="F9181" s="11" t="s">
        <v>33</v>
      </c>
      <c r="G9181" s="13">
        <v>8100</v>
      </c>
      <c r="H9181" s="14">
        <f t="shared" si="1001"/>
        <v>445500</v>
      </c>
      <c r="I9181" s="14">
        <f>IF(F9181="GHS",H9181,H9181*Assumptions!$B$4)</f>
        <v>445500</v>
      </c>
      <c r="J9181" s="15" t="str">
        <f>INDEX(Assumptions!$B$8:$B$12,MATCH(B9181,Assumptions!$A$8:$A$12,0))</f>
        <v>Weighted Average</v>
      </c>
      <c r="K9181" s="16">
        <f>G9181/(1-INDEX(Assumptions!$D$8:$D$12,MATCH(B9181,Assumptions!$A$8:$A$12,0)))</f>
        <v>11250</v>
      </c>
      <c r="L9181" s="16">
        <f t="shared" si="1002"/>
        <v>243</v>
      </c>
      <c r="M9181" s="16">
        <f t="shared" si="1003"/>
        <v>562.5</v>
      </c>
      <c r="N9181" s="14">
        <f>E9181*(K9181-L9181-M9181)*IF(F9181="GHS",1,Assumptions!$B$4)</f>
        <v>574447.5</v>
      </c>
      <c r="O9181" s="15">
        <f t="shared" ca="1" si="1004"/>
        <v>446</v>
      </c>
      <c r="P9181" s="15" t="str">
        <f t="shared" ca="1" si="1005"/>
        <v>365d+</v>
      </c>
      <c r="Q9181" s="17">
        <f ca="1">IF(P9181="0-90d",0,IF(P9181="91-180d",INDEX(Assumptions!$F$8:$F$12,MATCH(B9181,Assumptions!$A$8:$A$12,0)),IF(P9181="181-365d",INDEX(Assumptions!$G$8:$G$12,MATCH(B9181,Assumptions!$A$8:$A$12,0)),INDEX(Assumptions!$H$8:$H$12,MATCH(B9181,Assumptions!$A$8:$A$12,0)))))</f>
        <v>0.6</v>
      </c>
      <c r="R9181" s="14">
        <f t="shared" ca="1" si="1006"/>
        <v>267300</v>
      </c>
      <c r="S9181" s="14">
        <f t="shared" ca="1" si="1007"/>
        <v>178200</v>
      </c>
      <c r="T9181" s="11" t="s">
        <v>25</v>
      </c>
      <c r="U9181" s="18" t="s">
        <v>26</v>
      </c>
    </row>
    <row r="9182" spans="1:21" ht="15" customHeight="1" x14ac:dyDescent="0.15">
      <c r="A9182" s="10" t="s">
        <v>9230</v>
      </c>
      <c r="B9182" s="11" t="s">
        <v>28</v>
      </c>
      <c r="C9182" s="11" t="s">
        <v>38</v>
      </c>
      <c r="D9182" s="12">
        <v>46137</v>
      </c>
      <c r="E9182" s="11">
        <v>659</v>
      </c>
      <c r="F9182" s="11" t="s">
        <v>24</v>
      </c>
      <c r="G9182" s="13">
        <v>6976.07</v>
      </c>
      <c r="H9182" s="14">
        <f t="shared" si="1001"/>
        <v>4597230.13</v>
      </c>
      <c r="I9182" s="14">
        <f>IF(F9182="GHS",H9182,H9182*Assumptions!$B$4)</f>
        <v>49650085.403999999</v>
      </c>
      <c r="J9182" s="15" t="str">
        <f>INDEX(Assumptions!$B$8:$B$12,MATCH(B9182,Assumptions!$A$8:$A$12,0))</f>
        <v>Fair Value Less Costs to Sell</v>
      </c>
      <c r="K9182" s="16">
        <f>G9182/(1-INDEX(Assumptions!$D$8:$D$12,MATCH(B9182,Assumptions!$A$8:$A$12,0)))</f>
        <v>7927.3522727272721</v>
      </c>
      <c r="L9182" s="16">
        <f t="shared" si="1002"/>
        <v>209.28209999999999</v>
      </c>
      <c r="M9182" s="16">
        <f t="shared" si="1003"/>
        <v>396.36761363636361</v>
      </c>
      <c r="N9182" s="14">
        <f>E9182*(K9182-L9182-M9182)*IF(F9182="GHS",1,Assumptions!$B$4)</f>
        <v>52110021.453561813</v>
      </c>
      <c r="O9182" s="15">
        <f t="shared" ca="1" si="1004"/>
        <v>149</v>
      </c>
      <c r="P9182" s="15" t="str">
        <f t="shared" ca="1" si="1005"/>
        <v>91-180d</v>
      </c>
      <c r="Q9182" s="17">
        <f ca="1">IF(P9182="0-90d",0,IF(P9182="91-180d",INDEX(Assumptions!$F$8:$F$12,MATCH(B9182,Assumptions!$A$8:$A$12,0)),IF(P9182="181-365d",INDEX(Assumptions!$G$8:$G$12,MATCH(B9182,Assumptions!$A$8:$A$12,0)),INDEX(Assumptions!$H$8:$H$12,MATCH(B9182,Assumptions!$A$8:$A$12,0)))))</f>
        <v>0.02</v>
      </c>
      <c r="R9182" s="14">
        <f t="shared" ca="1" si="1006"/>
        <v>993001.70808000001</v>
      </c>
      <c r="S9182" s="14">
        <f t="shared" ca="1" si="1007"/>
        <v>48657083.695919998</v>
      </c>
      <c r="T9182" s="11" t="s">
        <v>25</v>
      </c>
      <c r="U9182" s="18" t="s">
        <v>26</v>
      </c>
    </row>
    <row r="9183" spans="1:21" ht="15" customHeight="1" x14ac:dyDescent="0.15">
      <c r="A9183" s="10" t="s">
        <v>9231</v>
      </c>
      <c r="B9183" s="11" t="s">
        <v>31</v>
      </c>
      <c r="C9183" s="11" t="s">
        <v>32</v>
      </c>
      <c r="D9183" s="12">
        <v>46001</v>
      </c>
      <c r="E9183" s="11">
        <v>491</v>
      </c>
      <c r="F9183" s="11" t="s">
        <v>33</v>
      </c>
      <c r="G9183" s="13">
        <v>2559.19</v>
      </c>
      <c r="H9183" s="14">
        <f t="shared" si="1001"/>
        <v>1256562.29</v>
      </c>
      <c r="I9183" s="14">
        <f>IF(F9183="GHS",H9183,H9183*Assumptions!$B$4)</f>
        <v>1256562.29</v>
      </c>
      <c r="J9183" s="15" t="str">
        <f>INDEX(Assumptions!$B$8:$B$12,MATCH(B9183,Assumptions!$A$8:$A$12,0))</f>
        <v>Weighted Average</v>
      </c>
      <c r="K9183" s="16">
        <f>G9183/(1-INDEX(Assumptions!$D$8:$D$12,MATCH(B9183,Assumptions!$A$8:$A$12,0)))</f>
        <v>3554.4305555555557</v>
      </c>
      <c r="L9183" s="16">
        <f t="shared" si="1002"/>
        <v>76.775700000000001</v>
      </c>
      <c r="M9183" s="16">
        <f t="shared" si="1003"/>
        <v>177.72152777777779</v>
      </c>
      <c r="N9183" s="14">
        <f>E9183*(K9183-L9183-M9183)*IF(F9183="GHS",1,Assumptions!$B$4)</f>
        <v>1620267.2639388889</v>
      </c>
      <c r="O9183" s="15">
        <f t="shared" ca="1" si="1004"/>
        <v>285</v>
      </c>
      <c r="P9183" s="15" t="str">
        <f t="shared" ca="1" si="1005"/>
        <v>181-365d</v>
      </c>
      <c r="Q9183" s="17">
        <f ca="1">IF(P9183="0-90d",0,IF(P9183="91-180d",INDEX(Assumptions!$F$8:$F$12,MATCH(B9183,Assumptions!$A$8:$A$12,0)),IF(P9183="181-365d",INDEX(Assumptions!$G$8:$G$12,MATCH(B9183,Assumptions!$A$8:$A$12,0)),INDEX(Assumptions!$H$8:$H$12,MATCH(B9183,Assumptions!$A$8:$A$12,0)))))</f>
        <v>0.2</v>
      </c>
      <c r="R9183" s="14">
        <f t="shared" ca="1" si="1006"/>
        <v>251312.45800000001</v>
      </c>
      <c r="S9183" s="14">
        <f t="shared" ca="1" si="1007"/>
        <v>1005249.8320000001</v>
      </c>
      <c r="T9183" s="11" t="s">
        <v>25</v>
      </c>
      <c r="U9183" s="18" t="s">
        <v>36</v>
      </c>
    </row>
    <row r="9184" spans="1:21" ht="15" customHeight="1" x14ac:dyDescent="0.15">
      <c r="A9184" s="10" t="s">
        <v>9232</v>
      </c>
      <c r="B9184" s="11" t="s">
        <v>28</v>
      </c>
      <c r="C9184" s="11" t="s">
        <v>35</v>
      </c>
      <c r="D9184" s="12">
        <v>46056</v>
      </c>
      <c r="E9184" s="11">
        <v>2459</v>
      </c>
      <c r="F9184" s="11" t="s">
        <v>24</v>
      </c>
      <c r="G9184" s="13">
        <v>6042.17</v>
      </c>
      <c r="H9184" s="14">
        <f t="shared" si="1001"/>
        <v>14857696.029999999</v>
      </c>
      <c r="I9184" s="14">
        <f>IF(F9184="GHS",H9184,H9184*Assumptions!$B$4)</f>
        <v>160463117.12400001</v>
      </c>
      <c r="J9184" s="15" t="str">
        <f>INDEX(Assumptions!$B$8:$B$12,MATCH(B9184,Assumptions!$A$8:$A$12,0))</f>
        <v>Fair Value Less Costs to Sell</v>
      </c>
      <c r="K9184" s="16">
        <f>G9184/(1-INDEX(Assumptions!$D$8:$D$12,MATCH(B9184,Assumptions!$A$8:$A$12,0)))</f>
        <v>6866.102272727273</v>
      </c>
      <c r="L9184" s="16">
        <f t="shared" si="1002"/>
        <v>181.26509999999999</v>
      </c>
      <c r="M9184" s="16">
        <f t="shared" si="1003"/>
        <v>343.30511363636367</v>
      </c>
      <c r="N9184" s="14">
        <f>E9184*(K9184-L9184-M9184)*IF(F9184="GHS",1,Assumptions!$B$4)</f>
        <v>168413335.19968912</v>
      </c>
      <c r="O9184" s="15">
        <f t="shared" ca="1" si="1004"/>
        <v>230</v>
      </c>
      <c r="P9184" s="15" t="str">
        <f t="shared" ca="1" si="1005"/>
        <v>181-365d</v>
      </c>
      <c r="Q9184" s="17">
        <f ca="1">IF(P9184="0-90d",0,IF(P9184="91-180d",INDEX(Assumptions!$F$8:$F$12,MATCH(B9184,Assumptions!$A$8:$A$12,0)),IF(P9184="181-365d",INDEX(Assumptions!$G$8:$G$12,MATCH(B9184,Assumptions!$A$8:$A$12,0)),INDEX(Assumptions!$H$8:$H$12,MATCH(B9184,Assumptions!$A$8:$A$12,0)))))</f>
        <v>0.1</v>
      </c>
      <c r="R9184" s="14">
        <f t="shared" ca="1" si="1006"/>
        <v>16046311.712400002</v>
      </c>
      <c r="S9184" s="14">
        <f t="shared" ca="1" si="1007"/>
        <v>144416805.41160002</v>
      </c>
      <c r="T9184" s="11" t="s">
        <v>25</v>
      </c>
      <c r="U9184" s="18" t="s">
        <v>26</v>
      </c>
    </row>
    <row r="9185" spans="1:21" ht="15" customHeight="1" x14ac:dyDescent="0.15">
      <c r="A9185" s="10" t="s">
        <v>9233</v>
      </c>
      <c r="B9185" s="11" t="s">
        <v>46</v>
      </c>
      <c r="C9185" s="11" t="s">
        <v>52</v>
      </c>
      <c r="D9185" s="12">
        <v>45891</v>
      </c>
      <c r="E9185" s="11">
        <v>384</v>
      </c>
      <c r="F9185" s="11" t="s">
        <v>33</v>
      </c>
      <c r="G9185" s="13">
        <v>321751.62</v>
      </c>
      <c r="H9185" s="14">
        <f t="shared" si="1001"/>
        <v>123552622.08</v>
      </c>
      <c r="I9185" s="14">
        <f>IF(F9185="GHS",H9185,H9185*Assumptions!$B$4)</f>
        <v>123552622.08</v>
      </c>
      <c r="J9185" s="15" t="str">
        <f>INDEX(Assumptions!$B$8:$B$12,MATCH(B9185,Assumptions!$A$8:$A$12,0))</f>
        <v>Specific Identification</v>
      </c>
      <c r="K9185" s="16">
        <f>G9185/(1-INDEX(Assumptions!$D$8:$D$12,MATCH(B9185,Assumptions!$A$8:$A$12,0)))</f>
        <v>412502.07692307688</v>
      </c>
      <c r="L9185" s="16">
        <f t="shared" si="1002"/>
        <v>9652.5486000000001</v>
      </c>
      <c r="M9185" s="16">
        <f t="shared" si="1003"/>
        <v>20625.103846153845</v>
      </c>
      <c r="N9185" s="14">
        <f>E9185*(K9185-L9185-M9185)*IF(F9185="GHS",1,Assumptions!$B$4)</f>
        <v>146774178.99913847</v>
      </c>
      <c r="O9185" s="15">
        <f t="shared" ca="1" si="1004"/>
        <v>395</v>
      </c>
      <c r="P9185" s="15" t="str">
        <f t="shared" ca="1" si="1005"/>
        <v>365d+</v>
      </c>
      <c r="Q9185" s="17">
        <f ca="1">IF(P9185="0-90d",0,IF(P9185="91-180d",INDEX(Assumptions!$F$8:$F$12,MATCH(B9185,Assumptions!$A$8:$A$12,0)),IF(P9185="181-365d",INDEX(Assumptions!$G$8:$G$12,MATCH(B9185,Assumptions!$A$8:$A$12,0)),INDEX(Assumptions!$H$8:$H$12,MATCH(B9185,Assumptions!$A$8:$A$12,0)))))</f>
        <v>0.15</v>
      </c>
      <c r="R9185" s="14">
        <f t="shared" ca="1" si="1006"/>
        <v>18532893.311999999</v>
      </c>
      <c r="S9185" s="14">
        <f t="shared" si="1007"/>
        <v>0</v>
      </c>
      <c r="T9185" s="11" t="s">
        <v>39</v>
      </c>
      <c r="U9185" s="18" t="s">
        <v>26</v>
      </c>
    </row>
    <row r="9186" spans="1:21" ht="15" customHeight="1" x14ac:dyDescent="0.15">
      <c r="A9186" s="10" t="s">
        <v>9234</v>
      </c>
      <c r="B9186" s="11" t="s">
        <v>22</v>
      </c>
      <c r="C9186" s="11" t="s">
        <v>81</v>
      </c>
      <c r="D9186" s="12">
        <v>46189</v>
      </c>
      <c r="E9186" s="11">
        <v>3287</v>
      </c>
      <c r="F9186" s="11" t="s">
        <v>24</v>
      </c>
      <c r="G9186" s="13">
        <v>29430</v>
      </c>
      <c r="H9186" s="14">
        <f t="shared" si="1001"/>
        <v>96736410</v>
      </c>
      <c r="I9186" s="14">
        <f>IF(F9186="GHS",H9186,H9186*Assumptions!$B$4)</f>
        <v>1044753228.0000001</v>
      </c>
      <c r="J9186" s="15" t="str">
        <f>INDEX(Assumptions!$B$8:$B$12,MATCH(B9186,Assumptions!$A$8:$A$12,0))</f>
        <v>FIFO</v>
      </c>
      <c r="K9186" s="16">
        <f>G9186/(1-INDEX(Assumptions!$D$8:$D$12,MATCH(B9186,Assumptions!$A$8:$A$12,0)))</f>
        <v>35890.243902439019</v>
      </c>
      <c r="L9186" s="16">
        <f t="shared" si="1002"/>
        <v>882.9</v>
      </c>
      <c r="M9186" s="16">
        <f t="shared" si="1003"/>
        <v>1794.512195121951</v>
      </c>
      <c r="N9186" s="14">
        <f>E9186*(K9186-L9186-M9186)*IF(F9186="GHS",1,Assumptions!$B$4)</f>
        <v>1179042240.4770732</v>
      </c>
      <c r="O9186" s="15">
        <f t="shared" ca="1" si="1004"/>
        <v>97</v>
      </c>
      <c r="P9186" s="15" t="str">
        <f t="shared" ca="1" si="1005"/>
        <v>91-180d</v>
      </c>
      <c r="Q9186" s="17">
        <f ca="1">IF(P9186="0-90d",0,IF(P9186="91-180d",INDEX(Assumptions!$F$8:$F$12,MATCH(B9186,Assumptions!$A$8:$A$12,0)),IF(P9186="181-365d",INDEX(Assumptions!$G$8:$G$12,MATCH(B9186,Assumptions!$A$8:$A$12,0)),INDEX(Assumptions!$H$8:$H$12,MATCH(B9186,Assumptions!$A$8:$A$12,0)))))</f>
        <v>0.03</v>
      </c>
      <c r="R9186" s="14">
        <f t="shared" ca="1" si="1006"/>
        <v>31342596.840000004</v>
      </c>
      <c r="S9186" s="14">
        <f t="shared" ca="1" si="1007"/>
        <v>1013410631.1600001</v>
      </c>
      <c r="T9186" s="11" t="s">
        <v>25</v>
      </c>
      <c r="U9186" s="18" t="s">
        <v>26</v>
      </c>
    </row>
    <row r="9187" spans="1:21" ht="15" customHeight="1" x14ac:dyDescent="0.15">
      <c r="A9187" s="10" t="s">
        <v>9235</v>
      </c>
      <c r="B9187" s="11" t="s">
        <v>46</v>
      </c>
      <c r="C9187" s="11" t="s">
        <v>119</v>
      </c>
      <c r="D9187" s="12">
        <v>46137</v>
      </c>
      <c r="E9187" s="11">
        <v>3497</v>
      </c>
      <c r="F9187" s="11" t="s">
        <v>33</v>
      </c>
      <c r="G9187" s="13">
        <v>944221.8</v>
      </c>
      <c r="H9187" s="14">
        <f t="shared" si="1001"/>
        <v>3301943634.6000004</v>
      </c>
      <c r="I9187" s="14">
        <f>IF(F9187="GHS",H9187,H9187*Assumptions!$B$4)</f>
        <v>3301943634.6000004</v>
      </c>
      <c r="J9187" s="15" t="str">
        <f>INDEX(Assumptions!$B$8:$B$12,MATCH(B9187,Assumptions!$A$8:$A$12,0))</f>
        <v>Specific Identification</v>
      </c>
      <c r="K9187" s="16">
        <f>G9187/(1-INDEX(Assumptions!$D$8:$D$12,MATCH(B9187,Assumptions!$A$8:$A$12,0)))</f>
        <v>1210540.7692307692</v>
      </c>
      <c r="L9187" s="16">
        <f t="shared" si="1002"/>
        <v>28326.653999999999</v>
      </c>
      <c r="M9187" s="16">
        <f t="shared" si="1003"/>
        <v>60527.038461538468</v>
      </c>
      <c r="N9187" s="14">
        <f>E9187*(K9187-L9187-M9187)*IF(F9187="GHS",1,Assumptions!$B$4)</f>
        <v>3922539707.4619994</v>
      </c>
      <c r="O9187" s="15">
        <f t="shared" ca="1" si="1004"/>
        <v>149</v>
      </c>
      <c r="P9187" s="15" t="str">
        <f t="shared" ca="1" si="1005"/>
        <v>91-180d</v>
      </c>
      <c r="Q9187" s="17">
        <f ca="1">IF(P9187="0-90d",0,IF(P9187="91-180d",INDEX(Assumptions!$F$8:$F$12,MATCH(B9187,Assumptions!$A$8:$A$12,0)),IF(P9187="181-365d",INDEX(Assumptions!$G$8:$G$12,MATCH(B9187,Assumptions!$A$8:$A$12,0)),INDEX(Assumptions!$H$8:$H$12,MATCH(B9187,Assumptions!$A$8:$A$12,0)))))</f>
        <v>0</v>
      </c>
      <c r="R9187" s="14">
        <f t="shared" ca="1" si="1006"/>
        <v>0</v>
      </c>
      <c r="S9187" s="14">
        <f t="shared" ca="1" si="1007"/>
        <v>3301943634.6000004</v>
      </c>
      <c r="T9187" s="11" t="s">
        <v>25</v>
      </c>
      <c r="U9187" s="18" t="s">
        <v>36</v>
      </c>
    </row>
    <row r="9188" spans="1:21" ht="15" customHeight="1" x14ac:dyDescent="0.15">
      <c r="A9188" s="10" t="s">
        <v>9236</v>
      </c>
      <c r="B9188" s="11" t="s">
        <v>31</v>
      </c>
      <c r="C9188" s="11" t="s">
        <v>32</v>
      </c>
      <c r="D9188" s="12">
        <v>45872</v>
      </c>
      <c r="E9188" s="11">
        <v>4039</v>
      </c>
      <c r="F9188" s="11" t="s">
        <v>33</v>
      </c>
      <c r="G9188" s="13">
        <v>4209.28</v>
      </c>
      <c r="H9188" s="14">
        <f t="shared" si="1001"/>
        <v>17001281.919999998</v>
      </c>
      <c r="I9188" s="14">
        <f>IF(F9188="GHS",H9188,H9188*Assumptions!$B$4)</f>
        <v>17001281.919999998</v>
      </c>
      <c r="J9188" s="15" t="str">
        <f>INDEX(Assumptions!$B$8:$B$12,MATCH(B9188,Assumptions!$A$8:$A$12,0))</f>
        <v>Weighted Average</v>
      </c>
      <c r="K9188" s="16">
        <f>G9188/(1-INDEX(Assumptions!$D$8:$D$12,MATCH(B9188,Assumptions!$A$8:$A$12,0)))</f>
        <v>5846.2222222222217</v>
      </c>
      <c r="L9188" s="16">
        <f t="shared" si="1002"/>
        <v>126.27839999999999</v>
      </c>
      <c r="M9188" s="16">
        <f t="shared" si="1003"/>
        <v>292.31111111111107</v>
      </c>
      <c r="N9188" s="14">
        <f>E9188*(K9188-L9188-M9188)*IF(F9188="GHS",1,Assumptions!$B$4)</f>
        <v>21922208.520177774</v>
      </c>
      <c r="O9188" s="15">
        <f t="shared" ca="1" si="1004"/>
        <v>414</v>
      </c>
      <c r="P9188" s="15" t="str">
        <f t="shared" ca="1" si="1005"/>
        <v>365d+</v>
      </c>
      <c r="Q9188" s="17">
        <f ca="1">IF(P9188="0-90d",0,IF(P9188="91-180d",INDEX(Assumptions!$F$8:$F$12,MATCH(B9188,Assumptions!$A$8:$A$12,0)),IF(P9188="181-365d",INDEX(Assumptions!$G$8:$G$12,MATCH(B9188,Assumptions!$A$8:$A$12,0)),INDEX(Assumptions!$H$8:$H$12,MATCH(B9188,Assumptions!$A$8:$A$12,0)))))</f>
        <v>0.6</v>
      </c>
      <c r="R9188" s="14">
        <f t="shared" ca="1" si="1006"/>
        <v>10200769.151999999</v>
      </c>
      <c r="S9188" s="14">
        <f t="shared" ca="1" si="1007"/>
        <v>6800512.7679999992</v>
      </c>
      <c r="T9188" s="11" t="s">
        <v>25</v>
      </c>
      <c r="U9188" s="18" t="s">
        <v>26</v>
      </c>
    </row>
    <row r="9189" spans="1:21" ht="15" customHeight="1" x14ac:dyDescent="0.15">
      <c r="A9189" s="10" t="s">
        <v>9237</v>
      </c>
      <c r="B9189" s="11" t="s">
        <v>31</v>
      </c>
      <c r="C9189" s="11" t="s">
        <v>32</v>
      </c>
      <c r="D9189" s="12">
        <v>46105</v>
      </c>
      <c r="E9189" s="11">
        <v>2660</v>
      </c>
      <c r="F9189" s="11" t="s">
        <v>33</v>
      </c>
      <c r="G9189" s="13">
        <v>3497.49</v>
      </c>
      <c r="H9189" s="14">
        <f t="shared" si="1001"/>
        <v>9303323.3999999985</v>
      </c>
      <c r="I9189" s="14">
        <f>IF(F9189="GHS",H9189,H9189*Assumptions!$B$4)</f>
        <v>9303323.3999999985</v>
      </c>
      <c r="J9189" s="15" t="str">
        <f>INDEX(Assumptions!$B$8:$B$12,MATCH(B9189,Assumptions!$A$8:$A$12,0))</f>
        <v>Weighted Average</v>
      </c>
      <c r="K9189" s="16">
        <f>G9189/(1-INDEX(Assumptions!$D$8:$D$12,MATCH(B9189,Assumptions!$A$8:$A$12,0)))</f>
        <v>4857.625</v>
      </c>
      <c r="L9189" s="16">
        <f t="shared" si="1002"/>
        <v>104.92469999999999</v>
      </c>
      <c r="M9189" s="16">
        <f t="shared" si="1003"/>
        <v>242.88125000000002</v>
      </c>
      <c r="N9189" s="14">
        <f>E9189*(K9189-L9189-M9189)*IF(F9189="GHS",1,Assumptions!$B$4)</f>
        <v>11996118.673</v>
      </c>
      <c r="O9189" s="15">
        <f t="shared" ca="1" si="1004"/>
        <v>181</v>
      </c>
      <c r="P9189" s="15" t="str">
        <f t="shared" ca="1" si="1005"/>
        <v>181-365d</v>
      </c>
      <c r="Q9189" s="17">
        <f ca="1">IF(P9189="0-90d",0,IF(P9189="91-180d",INDEX(Assumptions!$F$8:$F$12,MATCH(B9189,Assumptions!$A$8:$A$12,0)),IF(P9189="181-365d",INDEX(Assumptions!$G$8:$G$12,MATCH(B9189,Assumptions!$A$8:$A$12,0)),INDEX(Assumptions!$H$8:$H$12,MATCH(B9189,Assumptions!$A$8:$A$12,0)))))</f>
        <v>0.2</v>
      </c>
      <c r="R9189" s="14">
        <f t="shared" ca="1" si="1006"/>
        <v>1860664.6799999997</v>
      </c>
      <c r="S9189" s="14">
        <f t="shared" ca="1" si="1007"/>
        <v>7442658.7199999988</v>
      </c>
      <c r="T9189" s="11" t="s">
        <v>25</v>
      </c>
      <c r="U9189" s="18" t="s">
        <v>26</v>
      </c>
    </row>
    <row r="9190" spans="1:21" ht="15" customHeight="1" x14ac:dyDescent="0.15">
      <c r="A9190" s="10" t="s">
        <v>9238</v>
      </c>
      <c r="B9190" s="11" t="s">
        <v>28</v>
      </c>
      <c r="C9190" s="11" t="s">
        <v>38</v>
      </c>
      <c r="D9190" s="12">
        <v>46023</v>
      </c>
      <c r="E9190" s="11">
        <v>125</v>
      </c>
      <c r="F9190" s="11" t="s">
        <v>24</v>
      </c>
      <c r="G9190" s="13">
        <v>5713.43</v>
      </c>
      <c r="H9190" s="14">
        <f t="shared" si="1001"/>
        <v>714178.75</v>
      </c>
      <c r="I9190" s="14">
        <f>IF(F9190="GHS",H9190,H9190*Assumptions!$B$4)</f>
        <v>7713130.5000000009</v>
      </c>
      <c r="J9190" s="15" t="str">
        <f>INDEX(Assumptions!$B$8:$B$12,MATCH(B9190,Assumptions!$A$8:$A$12,0))</f>
        <v>Fair Value Less Costs to Sell</v>
      </c>
      <c r="K9190" s="16">
        <f>G9190/(1-INDEX(Assumptions!$D$8:$D$12,MATCH(B9190,Assumptions!$A$8:$A$12,0)))</f>
        <v>6492.534090909091</v>
      </c>
      <c r="L9190" s="16">
        <f t="shared" si="1002"/>
        <v>171.40289999999999</v>
      </c>
      <c r="M9190" s="16">
        <f t="shared" si="1003"/>
        <v>324.62670454545457</v>
      </c>
      <c r="N9190" s="14">
        <f>E9190*(K9190-L9190-M9190)*IF(F9190="GHS",1,Assumptions!$B$4)</f>
        <v>8095281.0565909091</v>
      </c>
      <c r="O9190" s="15">
        <f t="shared" ca="1" si="1004"/>
        <v>263</v>
      </c>
      <c r="P9190" s="15" t="str">
        <f t="shared" ca="1" si="1005"/>
        <v>181-365d</v>
      </c>
      <c r="Q9190" s="17">
        <f ca="1">IF(P9190="0-90d",0,IF(P9190="91-180d",INDEX(Assumptions!$F$8:$F$12,MATCH(B9190,Assumptions!$A$8:$A$12,0)),IF(P9190="181-365d",INDEX(Assumptions!$G$8:$G$12,MATCH(B9190,Assumptions!$A$8:$A$12,0)),INDEX(Assumptions!$H$8:$H$12,MATCH(B9190,Assumptions!$A$8:$A$12,0)))))</f>
        <v>0.1</v>
      </c>
      <c r="R9190" s="14">
        <f t="shared" ca="1" si="1006"/>
        <v>771313.05000000016</v>
      </c>
      <c r="S9190" s="14">
        <f t="shared" ca="1" si="1007"/>
        <v>6941817.4500000011</v>
      </c>
      <c r="T9190" s="11" t="s">
        <v>25</v>
      </c>
      <c r="U9190" s="18" t="s">
        <v>26</v>
      </c>
    </row>
    <row r="9191" spans="1:21" ht="15" customHeight="1" x14ac:dyDescent="0.15">
      <c r="A9191" s="10" t="s">
        <v>9239</v>
      </c>
      <c r="B9191" s="11" t="s">
        <v>41</v>
      </c>
      <c r="C9191" s="11" t="s">
        <v>49</v>
      </c>
      <c r="D9191" s="12">
        <v>45819</v>
      </c>
      <c r="E9191" s="11">
        <v>1246</v>
      </c>
      <c r="F9191" s="11" t="s">
        <v>33</v>
      </c>
      <c r="G9191" s="13">
        <v>370.24</v>
      </c>
      <c r="H9191" s="14">
        <f t="shared" si="1001"/>
        <v>461319.04000000004</v>
      </c>
      <c r="I9191" s="14">
        <f>IF(F9191="GHS",H9191,H9191*Assumptions!$B$4)</f>
        <v>461319.04000000004</v>
      </c>
      <c r="J9191" s="15" t="str">
        <f>INDEX(Assumptions!$B$8:$B$12,MATCH(B9191,Assumptions!$A$8:$A$12,0))</f>
        <v>Weighted Average</v>
      </c>
      <c r="K9191" s="16">
        <f>G9191/(1-INDEX(Assumptions!$D$8:$D$12,MATCH(B9191,Assumptions!$A$8:$A$12,0)))</f>
        <v>569.6</v>
      </c>
      <c r="L9191" s="16">
        <f t="shared" si="1002"/>
        <v>11.107200000000001</v>
      </c>
      <c r="M9191" s="16">
        <f t="shared" si="1003"/>
        <v>28.480000000000004</v>
      </c>
      <c r="N9191" s="14">
        <f>E9191*(K9191-L9191-M9191)*IF(F9191="GHS",1,Assumptions!$B$4)</f>
        <v>660395.94880000001</v>
      </c>
      <c r="O9191" s="15">
        <f t="shared" ca="1" si="1004"/>
        <v>467</v>
      </c>
      <c r="P9191" s="15" t="str">
        <f t="shared" ca="1" si="1005"/>
        <v>365d+</v>
      </c>
      <c r="Q9191" s="17">
        <f ca="1">IF(P9191="0-90d",0,IF(P9191="91-180d",INDEX(Assumptions!$F$8:$F$12,MATCH(B9191,Assumptions!$A$8:$A$12,0)),IF(P9191="181-365d",INDEX(Assumptions!$G$8:$G$12,MATCH(B9191,Assumptions!$A$8:$A$12,0)),INDEX(Assumptions!$H$8:$H$12,MATCH(B9191,Assumptions!$A$8:$A$12,0)))))</f>
        <v>0.8</v>
      </c>
      <c r="R9191" s="14">
        <f t="shared" ca="1" si="1006"/>
        <v>369055.23200000008</v>
      </c>
      <c r="S9191" s="14">
        <f t="shared" ca="1" si="1007"/>
        <v>92263.807999999961</v>
      </c>
      <c r="T9191" s="11" t="s">
        <v>25</v>
      </c>
      <c r="U9191" s="18" t="s">
        <v>26</v>
      </c>
    </row>
    <row r="9192" spans="1:21" ht="15" customHeight="1" x14ac:dyDescent="0.15">
      <c r="A9192" s="10" t="s">
        <v>9240</v>
      </c>
      <c r="B9192" s="11" t="s">
        <v>31</v>
      </c>
      <c r="C9192" s="11" t="s">
        <v>63</v>
      </c>
      <c r="D9192" s="12">
        <v>46018</v>
      </c>
      <c r="E9192" s="11">
        <v>540</v>
      </c>
      <c r="F9192" s="11" t="s">
        <v>33</v>
      </c>
      <c r="G9192" s="13">
        <v>1236.33</v>
      </c>
      <c r="H9192" s="14">
        <f t="shared" si="1001"/>
        <v>667618.19999999995</v>
      </c>
      <c r="I9192" s="14">
        <f>IF(F9192="GHS",H9192,H9192*Assumptions!$B$4)</f>
        <v>667618.19999999995</v>
      </c>
      <c r="J9192" s="15" t="str">
        <f>INDEX(Assumptions!$B$8:$B$12,MATCH(B9192,Assumptions!$A$8:$A$12,0))</f>
        <v>Weighted Average</v>
      </c>
      <c r="K9192" s="16">
        <f>G9192/(1-INDEX(Assumptions!$D$8:$D$12,MATCH(B9192,Assumptions!$A$8:$A$12,0)))</f>
        <v>1717.125</v>
      </c>
      <c r="L9192" s="16">
        <f t="shared" si="1002"/>
        <v>37.089899999999993</v>
      </c>
      <c r="M9192" s="16">
        <f t="shared" si="1003"/>
        <v>85.856250000000003</v>
      </c>
      <c r="N9192" s="14">
        <f>E9192*(K9192-L9192-M9192)*IF(F9192="GHS",1,Assumptions!$B$4)</f>
        <v>860856.57900000003</v>
      </c>
      <c r="O9192" s="15">
        <f t="shared" ca="1" si="1004"/>
        <v>268</v>
      </c>
      <c r="P9192" s="15" t="str">
        <f t="shared" ca="1" si="1005"/>
        <v>181-365d</v>
      </c>
      <c r="Q9192" s="17">
        <f ca="1">IF(P9192="0-90d",0,IF(P9192="91-180d",INDEX(Assumptions!$F$8:$F$12,MATCH(B9192,Assumptions!$A$8:$A$12,0)),IF(P9192="181-365d",INDEX(Assumptions!$G$8:$G$12,MATCH(B9192,Assumptions!$A$8:$A$12,0)),INDEX(Assumptions!$H$8:$H$12,MATCH(B9192,Assumptions!$A$8:$A$12,0)))))</f>
        <v>0.2</v>
      </c>
      <c r="R9192" s="14">
        <f t="shared" ca="1" si="1006"/>
        <v>133523.63999999998</v>
      </c>
      <c r="S9192" s="14">
        <f t="shared" si="1007"/>
        <v>0</v>
      </c>
      <c r="T9192" s="11" t="s">
        <v>39</v>
      </c>
      <c r="U9192" s="18" t="s">
        <v>36</v>
      </c>
    </row>
    <row r="9193" spans="1:21" ht="15" customHeight="1" x14ac:dyDescent="0.15">
      <c r="A9193" s="10" t="s">
        <v>9241</v>
      </c>
      <c r="B9193" s="11" t="s">
        <v>31</v>
      </c>
      <c r="C9193" s="11" t="s">
        <v>76</v>
      </c>
      <c r="D9193" s="12">
        <v>46113</v>
      </c>
      <c r="E9193" s="11">
        <v>2447</v>
      </c>
      <c r="F9193" s="11" t="s">
        <v>33</v>
      </c>
      <c r="G9193" s="13">
        <v>1359.28</v>
      </c>
      <c r="H9193" s="14">
        <f t="shared" si="1001"/>
        <v>3326158.16</v>
      </c>
      <c r="I9193" s="14">
        <f>IF(F9193="GHS",H9193,H9193*Assumptions!$B$4)</f>
        <v>3326158.16</v>
      </c>
      <c r="J9193" s="15" t="str">
        <f>INDEX(Assumptions!$B$8:$B$12,MATCH(B9193,Assumptions!$A$8:$A$12,0))</f>
        <v>Weighted Average</v>
      </c>
      <c r="K9193" s="16">
        <f>G9193/(1-INDEX(Assumptions!$D$8:$D$12,MATCH(B9193,Assumptions!$A$8:$A$12,0)))</f>
        <v>1887.8888888888889</v>
      </c>
      <c r="L9193" s="16">
        <f t="shared" si="1002"/>
        <v>40.778399999999998</v>
      </c>
      <c r="M9193" s="16">
        <f t="shared" si="1003"/>
        <v>94.394444444444446</v>
      </c>
      <c r="N9193" s="14">
        <f>E9193*(K9193-L9193-M9193)*IF(F9193="GHS",1,Assumptions!$B$4)</f>
        <v>4288896.1607555561</v>
      </c>
      <c r="O9193" s="15">
        <f t="shared" ca="1" si="1004"/>
        <v>173</v>
      </c>
      <c r="P9193" s="15" t="str">
        <f t="shared" ca="1" si="1005"/>
        <v>91-180d</v>
      </c>
      <c r="Q9193" s="17">
        <f ca="1">IF(P9193="0-90d",0,IF(P9193="91-180d",INDEX(Assumptions!$F$8:$F$12,MATCH(B9193,Assumptions!$A$8:$A$12,0)),IF(P9193="181-365d",INDEX(Assumptions!$G$8:$G$12,MATCH(B9193,Assumptions!$A$8:$A$12,0)),INDEX(Assumptions!$H$8:$H$12,MATCH(B9193,Assumptions!$A$8:$A$12,0)))))</f>
        <v>0.05</v>
      </c>
      <c r="R9193" s="14">
        <f t="shared" ca="1" si="1006"/>
        <v>166307.90800000002</v>
      </c>
      <c r="S9193" s="14">
        <f t="shared" ca="1" si="1007"/>
        <v>3159850.2520000003</v>
      </c>
      <c r="T9193" s="11" t="s">
        <v>25</v>
      </c>
      <c r="U9193" s="18" t="s">
        <v>26</v>
      </c>
    </row>
    <row r="9194" spans="1:21" ht="15" customHeight="1" x14ac:dyDescent="0.15">
      <c r="A9194" s="10" t="s">
        <v>9242</v>
      </c>
      <c r="B9194" s="11" t="s">
        <v>46</v>
      </c>
      <c r="C9194" s="11" t="s">
        <v>119</v>
      </c>
      <c r="D9194" s="12">
        <v>45962</v>
      </c>
      <c r="E9194" s="11">
        <v>1272</v>
      </c>
      <c r="F9194" s="11" t="s">
        <v>33</v>
      </c>
      <c r="G9194" s="13">
        <v>293766.24</v>
      </c>
      <c r="H9194" s="14">
        <f t="shared" si="1001"/>
        <v>373670657.27999997</v>
      </c>
      <c r="I9194" s="14">
        <f>IF(F9194="GHS",H9194,H9194*Assumptions!$B$4)</f>
        <v>373670657.27999997</v>
      </c>
      <c r="J9194" s="15" t="str">
        <f>INDEX(Assumptions!$B$8:$B$12,MATCH(B9194,Assumptions!$A$8:$A$12,0))</f>
        <v>Specific Identification</v>
      </c>
      <c r="K9194" s="16">
        <f>G9194/(1-INDEX(Assumptions!$D$8:$D$12,MATCH(B9194,Assumptions!$A$8:$A$12,0)))</f>
        <v>376623.38461538457</v>
      </c>
      <c r="L9194" s="16">
        <f t="shared" si="1002"/>
        <v>8812.9871999999996</v>
      </c>
      <c r="M9194" s="16">
        <f t="shared" si="1003"/>
        <v>18831.169230769228</v>
      </c>
      <c r="N9194" s="14">
        <f>E9194*(K9194-L9194-M9194)*IF(F9194="GHS",1,Assumptions!$B$4)</f>
        <v>443901578.25083077</v>
      </c>
      <c r="O9194" s="15">
        <f t="shared" ca="1" si="1004"/>
        <v>324</v>
      </c>
      <c r="P9194" s="15" t="str">
        <f t="shared" ca="1" si="1005"/>
        <v>181-365d</v>
      </c>
      <c r="Q9194" s="17">
        <f ca="1">IF(P9194="0-90d",0,IF(P9194="91-180d",INDEX(Assumptions!$F$8:$F$12,MATCH(B9194,Assumptions!$A$8:$A$12,0)),IF(P9194="181-365d",INDEX(Assumptions!$G$8:$G$12,MATCH(B9194,Assumptions!$A$8:$A$12,0)),INDEX(Assumptions!$H$8:$H$12,MATCH(B9194,Assumptions!$A$8:$A$12,0)))))</f>
        <v>0.05</v>
      </c>
      <c r="R9194" s="14">
        <f t="shared" ca="1" si="1006"/>
        <v>18683532.864</v>
      </c>
      <c r="S9194" s="14">
        <f t="shared" ca="1" si="1007"/>
        <v>354987124.41599995</v>
      </c>
      <c r="T9194" s="11" t="s">
        <v>50</v>
      </c>
      <c r="U9194" s="18" t="s">
        <v>26</v>
      </c>
    </row>
    <row r="9195" spans="1:21" ht="15" customHeight="1" x14ac:dyDescent="0.15">
      <c r="A9195" s="10" t="s">
        <v>9243</v>
      </c>
      <c r="B9195" s="11" t="s">
        <v>31</v>
      </c>
      <c r="C9195" s="11" t="s">
        <v>63</v>
      </c>
      <c r="D9195" s="12">
        <v>45943</v>
      </c>
      <c r="E9195" s="11">
        <v>4469</v>
      </c>
      <c r="F9195" s="11" t="s">
        <v>33</v>
      </c>
      <c r="G9195" s="13">
        <v>1362.26</v>
      </c>
      <c r="H9195" s="14">
        <f t="shared" si="1001"/>
        <v>6087939.9400000004</v>
      </c>
      <c r="I9195" s="14">
        <f>IF(F9195="GHS",H9195,H9195*Assumptions!$B$4)</f>
        <v>6087939.9400000004</v>
      </c>
      <c r="J9195" s="15" t="str">
        <f>INDEX(Assumptions!$B$8:$B$12,MATCH(B9195,Assumptions!$A$8:$A$12,0))</f>
        <v>Weighted Average</v>
      </c>
      <c r="K9195" s="16">
        <f>G9195/(1-INDEX(Assumptions!$D$8:$D$12,MATCH(B9195,Assumptions!$A$8:$A$12,0)))</f>
        <v>1892.0277777777778</v>
      </c>
      <c r="L9195" s="16">
        <f t="shared" si="1002"/>
        <v>40.867799999999995</v>
      </c>
      <c r="M9195" s="16">
        <f t="shared" si="1003"/>
        <v>94.601388888888891</v>
      </c>
      <c r="N9195" s="14">
        <f>E9195*(K9195-L9195-M9195)*IF(F9195="GHS",1,Assumptions!$B$4)</f>
        <v>7850060.3337444449</v>
      </c>
      <c r="O9195" s="15">
        <f t="shared" ca="1" si="1004"/>
        <v>343</v>
      </c>
      <c r="P9195" s="15" t="str">
        <f t="shared" ca="1" si="1005"/>
        <v>181-365d</v>
      </c>
      <c r="Q9195" s="17">
        <f ca="1">IF(P9195="0-90d",0,IF(P9195="91-180d",INDEX(Assumptions!$F$8:$F$12,MATCH(B9195,Assumptions!$A$8:$A$12,0)),IF(P9195="181-365d",INDEX(Assumptions!$G$8:$G$12,MATCH(B9195,Assumptions!$A$8:$A$12,0)),INDEX(Assumptions!$H$8:$H$12,MATCH(B9195,Assumptions!$A$8:$A$12,0)))))</f>
        <v>0.2</v>
      </c>
      <c r="R9195" s="14">
        <f t="shared" ca="1" si="1006"/>
        <v>1217587.9880000001</v>
      </c>
      <c r="S9195" s="14">
        <f t="shared" ca="1" si="1007"/>
        <v>4870351.9520000005</v>
      </c>
      <c r="T9195" s="11" t="s">
        <v>25</v>
      </c>
      <c r="U9195" s="18" t="s">
        <v>26</v>
      </c>
    </row>
    <row r="9196" spans="1:21" ht="15" customHeight="1" x14ac:dyDescent="0.15">
      <c r="A9196" s="10" t="s">
        <v>9244</v>
      </c>
      <c r="B9196" s="11" t="s">
        <v>41</v>
      </c>
      <c r="C9196" s="11" t="s">
        <v>42</v>
      </c>
      <c r="D9196" s="12">
        <v>45812</v>
      </c>
      <c r="E9196" s="11">
        <v>977</v>
      </c>
      <c r="F9196" s="11" t="s">
        <v>33</v>
      </c>
      <c r="G9196" s="13">
        <v>895.86</v>
      </c>
      <c r="H9196" s="14">
        <f t="shared" si="1001"/>
        <v>875255.22</v>
      </c>
      <c r="I9196" s="14">
        <f>IF(F9196="GHS",H9196,H9196*Assumptions!$B$4)</f>
        <v>875255.22</v>
      </c>
      <c r="J9196" s="15" t="str">
        <f>INDEX(Assumptions!$B$8:$B$12,MATCH(B9196,Assumptions!$A$8:$A$12,0))</f>
        <v>Weighted Average</v>
      </c>
      <c r="K9196" s="16">
        <f>G9196/(1-INDEX(Assumptions!$D$8:$D$12,MATCH(B9196,Assumptions!$A$8:$A$12,0)))</f>
        <v>1378.2461538461539</v>
      </c>
      <c r="L9196" s="16">
        <f t="shared" si="1002"/>
        <v>26.875799999999998</v>
      </c>
      <c r="M9196" s="16">
        <f t="shared" si="1003"/>
        <v>68.912307692307692</v>
      </c>
      <c r="N9196" s="14">
        <f>E9196*(K9196-L9196-M9196)*IF(F9196="GHS",1,Assumptions!$B$4)</f>
        <v>1252961.5110923077</v>
      </c>
      <c r="O9196" s="15">
        <f t="shared" ca="1" si="1004"/>
        <v>474</v>
      </c>
      <c r="P9196" s="15" t="str">
        <f t="shared" ca="1" si="1005"/>
        <v>365d+</v>
      </c>
      <c r="Q9196" s="17">
        <f ca="1">IF(P9196="0-90d",0,IF(P9196="91-180d",INDEX(Assumptions!$F$8:$F$12,MATCH(B9196,Assumptions!$A$8:$A$12,0)),IF(P9196="181-365d",INDEX(Assumptions!$G$8:$G$12,MATCH(B9196,Assumptions!$A$8:$A$12,0)),INDEX(Assumptions!$H$8:$H$12,MATCH(B9196,Assumptions!$A$8:$A$12,0)))))</f>
        <v>0.8</v>
      </c>
      <c r="R9196" s="14">
        <f t="shared" ca="1" si="1006"/>
        <v>700204.17599999998</v>
      </c>
      <c r="S9196" s="14">
        <f t="shared" ca="1" si="1007"/>
        <v>175051.04399999999</v>
      </c>
      <c r="T9196" s="11" t="s">
        <v>25</v>
      </c>
      <c r="U9196" s="18" t="s">
        <v>26</v>
      </c>
    </row>
    <row r="9197" spans="1:21" ht="15" customHeight="1" x14ac:dyDescent="0.15">
      <c r="A9197" s="10" t="s">
        <v>9245</v>
      </c>
      <c r="B9197" s="11" t="s">
        <v>28</v>
      </c>
      <c r="C9197" s="11" t="s">
        <v>55</v>
      </c>
      <c r="D9197" s="12">
        <v>45874</v>
      </c>
      <c r="E9197" s="11">
        <v>3903</v>
      </c>
      <c r="F9197" s="11" t="s">
        <v>24</v>
      </c>
      <c r="G9197" s="13">
        <v>8137.58</v>
      </c>
      <c r="H9197" s="14">
        <f t="shared" si="1001"/>
        <v>31760974.739999998</v>
      </c>
      <c r="I9197" s="14">
        <f>IF(F9197="GHS",H9197,H9197*Assumptions!$B$4)</f>
        <v>343018527.19200003</v>
      </c>
      <c r="J9197" s="15" t="str">
        <f>INDEX(Assumptions!$B$8:$B$12,MATCH(B9197,Assumptions!$A$8:$A$12,0))</f>
        <v>Fair Value Less Costs to Sell</v>
      </c>
      <c r="K9197" s="16">
        <f>G9197/(1-INDEX(Assumptions!$D$8:$D$12,MATCH(B9197,Assumptions!$A$8:$A$12,0)))</f>
        <v>9247.25</v>
      </c>
      <c r="L9197" s="16">
        <f t="shared" si="1002"/>
        <v>244.12739999999999</v>
      </c>
      <c r="M9197" s="16">
        <f t="shared" si="1003"/>
        <v>462.36250000000001</v>
      </c>
      <c r="N9197" s="14">
        <f>E9197*(K9197-L9197-M9197)*IF(F9197="GHS",1,Assumptions!$B$4)</f>
        <v>360013536.03924012</v>
      </c>
      <c r="O9197" s="15">
        <f t="shared" ca="1" si="1004"/>
        <v>412</v>
      </c>
      <c r="P9197" s="15" t="str">
        <f t="shared" ca="1" si="1005"/>
        <v>365d+</v>
      </c>
      <c r="Q9197" s="17">
        <f ca="1">IF(P9197="0-90d",0,IF(P9197="91-180d",INDEX(Assumptions!$F$8:$F$12,MATCH(B9197,Assumptions!$A$8:$A$12,0)),IF(P9197="181-365d",INDEX(Assumptions!$G$8:$G$12,MATCH(B9197,Assumptions!$A$8:$A$12,0)),INDEX(Assumptions!$H$8:$H$12,MATCH(B9197,Assumptions!$A$8:$A$12,0)))))</f>
        <v>0.4</v>
      </c>
      <c r="R9197" s="14">
        <f t="shared" ca="1" si="1006"/>
        <v>137207410.87680003</v>
      </c>
      <c r="S9197" s="14">
        <f t="shared" ca="1" si="1007"/>
        <v>205811116.3152</v>
      </c>
      <c r="T9197" s="11" t="s">
        <v>25</v>
      </c>
      <c r="U9197" s="18" t="s">
        <v>26</v>
      </c>
    </row>
    <row r="9198" spans="1:21" ht="15" customHeight="1" x14ac:dyDescent="0.15">
      <c r="A9198" s="10" t="s">
        <v>9246</v>
      </c>
      <c r="B9198" s="11" t="s">
        <v>28</v>
      </c>
      <c r="C9198" s="11" t="s">
        <v>55</v>
      </c>
      <c r="D9198" s="12">
        <v>46139</v>
      </c>
      <c r="E9198" s="11">
        <v>363</v>
      </c>
      <c r="F9198" s="11" t="s">
        <v>24</v>
      </c>
      <c r="G9198" s="13">
        <v>11408</v>
      </c>
      <c r="H9198" s="14">
        <f t="shared" si="1001"/>
        <v>4141104</v>
      </c>
      <c r="I9198" s="14">
        <f>IF(F9198="GHS",H9198,H9198*Assumptions!$B$4)</f>
        <v>44723923.200000003</v>
      </c>
      <c r="J9198" s="15" t="str">
        <f>INDEX(Assumptions!$B$8:$B$12,MATCH(B9198,Assumptions!$A$8:$A$12,0))</f>
        <v>Fair Value Less Costs to Sell</v>
      </c>
      <c r="K9198" s="16">
        <f>G9198/(1-INDEX(Assumptions!$D$8:$D$12,MATCH(B9198,Assumptions!$A$8:$A$12,0)))</f>
        <v>12963.636363636364</v>
      </c>
      <c r="L9198" s="16">
        <f t="shared" si="1002"/>
        <v>342.24</v>
      </c>
      <c r="M9198" s="16">
        <f t="shared" si="1003"/>
        <v>648.18181818181824</v>
      </c>
      <c r="N9198" s="14">
        <f>E9198*(K9198-L9198-M9198)*IF(F9198="GHS",1,Assumptions!$B$4)</f>
        <v>46939790.304000005</v>
      </c>
      <c r="O9198" s="15">
        <f t="shared" ca="1" si="1004"/>
        <v>147</v>
      </c>
      <c r="P9198" s="15" t="str">
        <f t="shared" ca="1" si="1005"/>
        <v>91-180d</v>
      </c>
      <c r="Q9198" s="17">
        <f ca="1">IF(P9198="0-90d",0,IF(P9198="91-180d",INDEX(Assumptions!$F$8:$F$12,MATCH(B9198,Assumptions!$A$8:$A$12,0)),IF(P9198="181-365d",INDEX(Assumptions!$G$8:$G$12,MATCH(B9198,Assumptions!$A$8:$A$12,0)),INDEX(Assumptions!$H$8:$H$12,MATCH(B9198,Assumptions!$A$8:$A$12,0)))))</f>
        <v>0.02</v>
      </c>
      <c r="R9198" s="14">
        <f t="shared" ca="1" si="1006"/>
        <v>894478.46400000004</v>
      </c>
      <c r="S9198" s="14">
        <f t="shared" ca="1" si="1007"/>
        <v>43829444.736000001</v>
      </c>
      <c r="T9198" s="11" t="s">
        <v>25</v>
      </c>
      <c r="U9198" s="18" t="s">
        <v>26</v>
      </c>
    </row>
    <row r="9199" spans="1:21" ht="15" customHeight="1" x14ac:dyDescent="0.15">
      <c r="A9199" s="10" t="s">
        <v>9247</v>
      </c>
      <c r="B9199" s="11" t="s">
        <v>22</v>
      </c>
      <c r="C9199" s="11" t="s">
        <v>81</v>
      </c>
      <c r="D9199" s="12">
        <v>45924</v>
      </c>
      <c r="E9199" s="11">
        <v>3304</v>
      </c>
      <c r="F9199" s="11" t="s">
        <v>24</v>
      </c>
      <c r="G9199" s="13">
        <v>48544.38</v>
      </c>
      <c r="H9199" s="14">
        <f t="shared" si="1001"/>
        <v>160390631.51999998</v>
      </c>
      <c r="I9199" s="14">
        <f>IF(F9199="GHS",H9199,H9199*Assumptions!$B$4)</f>
        <v>1732218820.4159999</v>
      </c>
      <c r="J9199" s="15" t="str">
        <f>INDEX(Assumptions!$B$8:$B$12,MATCH(B9199,Assumptions!$A$8:$A$12,0))</f>
        <v>FIFO</v>
      </c>
      <c r="K9199" s="16">
        <f>G9199/(1-INDEX(Assumptions!$D$8:$D$12,MATCH(B9199,Assumptions!$A$8:$A$12,0)))</f>
        <v>59200.463414634141</v>
      </c>
      <c r="L9199" s="16">
        <f t="shared" si="1002"/>
        <v>1456.3313999999998</v>
      </c>
      <c r="M9199" s="16">
        <f t="shared" si="1003"/>
        <v>2960.0231707317071</v>
      </c>
      <c r="N9199" s="14">
        <f>E9199*(K9199-L9199-M9199)*IF(F9199="GHS",1,Assumptions!$B$4)</f>
        <v>1954872312.6987393</v>
      </c>
      <c r="O9199" s="15">
        <f t="shared" ca="1" si="1004"/>
        <v>362</v>
      </c>
      <c r="P9199" s="15" t="str">
        <f t="shared" ca="1" si="1005"/>
        <v>181-365d</v>
      </c>
      <c r="Q9199" s="17">
        <f ca="1">IF(P9199="0-90d",0,IF(P9199="91-180d",INDEX(Assumptions!$F$8:$F$12,MATCH(B9199,Assumptions!$A$8:$A$12,0)),IF(P9199="181-365d",INDEX(Assumptions!$G$8:$G$12,MATCH(B9199,Assumptions!$A$8:$A$12,0)),INDEX(Assumptions!$H$8:$H$12,MATCH(B9199,Assumptions!$A$8:$A$12,0)))))</f>
        <v>0.15</v>
      </c>
      <c r="R9199" s="14">
        <f t="shared" ca="1" si="1006"/>
        <v>259832823.06239998</v>
      </c>
      <c r="S9199" s="14">
        <f t="shared" ca="1" si="1007"/>
        <v>1472385997.3536</v>
      </c>
      <c r="T9199" s="11" t="s">
        <v>50</v>
      </c>
      <c r="U9199" s="18" t="s">
        <v>36</v>
      </c>
    </row>
    <row r="9200" spans="1:21" ht="15" customHeight="1" x14ac:dyDescent="0.15">
      <c r="A9200" s="10" t="s">
        <v>9248</v>
      </c>
      <c r="B9200" s="11" t="s">
        <v>41</v>
      </c>
      <c r="C9200" s="11" t="s">
        <v>42</v>
      </c>
      <c r="D9200" s="12">
        <v>46014</v>
      </c>
      <c r="E9200" s="11">
        <v>2210</v>
      </c>
      <c r="F9200" s="11" t="s">
        <v>33</v>
      </c>
      <c r="G9200" s="13">
        <v>485.91</v>
      </c>
      <c r="H9200" s="14">
        <f t="shared" si="1001"/>
        <v>1073861.1000000001</v>
      </c>
      <c r="I9200" s="14">
        <f>IF(F9200="GHS",H9200,H9200*Assumptions!$B$4)</f>
        <v>1073861.1000000001</v>
      </c>
      <c r="J9200" s="15" t="str">
        <f>INDEX(Assumptions!$B$8:$B$12,MATCH(B9200,Assumptions!$A$8:$A$12,0))</f>
        <v>Weighted Average</v>
      </c>
      <c r="K9200" s="16">
        <f>G9200/(1-INDEX(Assumptions!$D$8:$D$12,MATCH(B9200,Assumptions!$A$8:$A$12,0)))</f>
        <v>747.55384615384617</v>
      </c>
      <c r="L9200" s="16">
        <f t="shared" si="1002"/>
        <v>14.577300000000001</v>
      </c>
      <c r="M9200" s="16">
        <f t="shared" si="1003"/>
        <v>37.377692307692307</v>
      </c>
      <c r="N9200" s="14">
        <f>E9200*(K9200-L9200-M9200)*IF(F9200="GHS",1,Assumptions!$B$4)</f>
        <v>1537273.4669999999</v>
      </c>
      <c r="O9200" s="15">
        <f t="shared" ca="1" si="1004"/>
        <v>272</v>
      </c>
      <c r="P9200" s="15" t="str">
        <f t="shared" ca="1" si="1005"/>
        <v>181-365d</v>
      </c>
      <c r="Q9200" s="17">
        <f ca="1">IF(P9200="0-90d",0,IF(P9200="91-180d",INDEX(Assumptions!$F$8:$F$12,MATCH(B9200,Assumptions!$A$8:$A$12,0)),IF(P9200="181-365d",INDEX(Assumptions!$G$8:$G$12,MATCH(B9200,Assumptions!$A$8:$A$12,0)),INDEX(Assumptions!$H$8:$H$12,MATCH(B9200,Assumptions!$A$8:$A$12,0)))))</f>
        <v>0.35</v>
      </c>
      <c r="R9200" s="14">
        <f t="shared" ca="1" si="1006"/>
        <v>375851.38500000001</v>
      </c>
      <c r="S9200" s="14">
        <f t="shared" ca="1" si="1007"/>
        <v>698009.71500000008</v>
      </c>
      <c r="T9200" s="11" t="s">
        <v>25</v>
      </c>
      <c r="U9200" s="18" t="s">
        <v>26</v>
      </c>
    </row>
    <row r="9201" spans="1:21" ht="15" customHeight="1" x14ac:dyDescent="0.15">
      <c r="A9201" s="10" t="s">
        <v>9249</v>
      </c>
      <c r="B9201" s="11" t="s">
        <v>31</v>
      </c>
      <c r="C9201" s="11" t="s">
        <v>76</v>
      </c>
      <c r="D9201" s="12">
        <v>45742</v>
      </c>
      <c r="E9201" s="11">
        <v>4034</v>
      </c>
      <c r="F9201" s="11" t="s">
        <v>33</v>
      </c>
      <c r="G9201" s="13">
        <v>3002.49</v>
      </c>
      <c r="H9201" s="14">
        <f t="shared" si="1001"/>
        <v>12112044.659999998</v>
      </c>
      <c r="I9201" s="14">
        <f>IF(F9201="GHS",H9201,H9201*Assumptions!$B$4)</f>
        <v>12112044.659999998</v>
      </c>
      <c r="J9201" s="15" t="str">
        <f>INDEX(Assumptions!$B$8:$B$12,MATCH(B9201,Assumptions!$A$8:$A$12,0))</f>
        <v>Weighted Average</v>
      </c>
      <c r="K9201" s="16">
        <f>G9201/(1-INDEX(Assumptions!$D$8:$D$12,MATCH(B9201,Assumptions!$A$8:$A$12,0)))</f>
        <v>4170.125</v>
      </c>
      <c r="L9201" s="16">
        <f t="shared" si="1002"/>
        <v>90.074699999999993</v>
      </c>
      <c r="M9201" s="16">
        <f t="shared" si="1003"/>
        <v>208.50625000000002</v>
      </c>
      <c r="N9201" s="14">
        <f>E9201*(K9201-L9201-M9201)*IF(F9201="GHS",1,Assumptions!$B$4)</f>
        <v>15617808.697699999</v>
      </c>
      <c r="O9201" s="15">
        <f t="shared" ca="1" si="1004"/>
        <v>544</v>
      </c>
      <c r="P9201" s="15" t="str">
        <f t="shared" ca="1" si="1005"/>
        <v>365d+</v>
      </c>
      <c r="Q9201" s="17">
        <f ca="1">IF(P9201="0-90d",0,IF(P9201="91-180d",INDEX(Assumptions!$F$8:$F$12,MATCH(B9201,Assumptions!$A$8:$A$12,0)),IF(P9201="181-365d",INDEX(Assumptions!$G$8:$G$12,MATCH(B9201,Assumptions!$A$8:$A$12,0)),INDEX(Assumptions!$H$8:$H$12,MATCH(B9201,Assumptions!$A$8:$A$12,0)))))</f>
        <v>0.6</v>
      </c>
      <c r="R9201" s="14">
        <f t="shared" ca="1" si="1006"/>
        <v>7267226.7959999992</v>
      </c>
      <c r="S9201" s="14">
        <f t="shared" ca="1" si="1007"/>
        <v>4844817.8639999991</v>
      </c>
      <c r="T9201" s="11" t="s">
        <v>25</v>
      </c>
      <c r="U9201" s="18" t="s">
        <v>26</v>
      </c>
    </row>
    <row r="9202" spans="1:21" ht="15" customHeight="1" x14ac:dyDescent="0.15">
      <c r="A9202" s="10" t="s">
        <v>9250</v>
      </c>
      <c r="B9202" s="11" t="s">
        <v>22</v>
      </c>
      <c r="C9202" s="11" t="s">
        <v>81</v>
      </c>
      <c r="D9202" s="12">
        <v>45937</v>
      </c>
      <c r="E9202" s="11">
        <v>3436</v>
      </c>
      <c r="F9202" s="11" t="s">
        <v>24</v>
      </c>
      <c r="G9202" s="13">
        <v>29356.26</v>
      </c>
      <c r="H9202" s="14">
        <f t="shared" si="1001"/>
        <v>100868109.36</v>
      </c>
      <c r="I9202" s="14">
        <f>IF(F9202="GHS",H9202,H9202*Assumptions!$B$4)</f>
        <v>1089375581.0880001</v>
      </c>
      <c r="J9202" s="15" t="str">
        <f>INDEX(Assumptions!$B$8:$B$12,MATCH(B9202,Assumptions!$A$8:$A$12,0))</f>
        <v>FIFO</v>
      </c>
      <c r="K9202" s="16">
        <f>G9202/(1-INDEX(Assumptions!$D$8:$D$12,MATCH(B9202,Assumptions!$A$8:$A$12,0)))</f>
        <v>35800.317073170729</v>
      </c>
      <c r="L9202" s="16">
        <f t="shared" si="1002"/>
        <v>880.68779999999992</v>
      </c>
      <c r="M9202" s="16">
        <f t="shared" si="1003"/>
        <v>1790.0158536585366</v>
      </c>
      <c r="N9202" s="14">
        <f>E9202*(K9202-L9202-M9202)*IF(F9202="GHS",1,Assumptions!$B$4)</f>
        <v>1229400198.4619942</v>
      </c>
      <c r="O9202" s="15">
        <f t="shared" ca="1" si="1004"/>
        <v>349</v>
      </c>
      <c r="P9202" s="15" t="str">
        <f t="shared" ca="1" si="1005"/>
        <v>181-365d</v>
      </c>
      <c r="Q9202" s="17">
        <f ca="1">IF(P9202="0-90d",0,IF(P9202="91-180d",INDEX(Assumptions!$F$8:$F$12,MATCH(B9202,Assumptions!$A$8:$A$12,0)),IF(P9202="181-365d",INDEX(Assumptions!$G$8:$G$12,MATCH(B9202,Assumptions!$A$8:$A$12,0)),INDEX(Assumptions!$H$8:$H$12,MATCH(B9202,Assumptions!$A$8:$A$12,0)))))</f>
        <v>0.15</v>
      </c>
      <c r="R9202" s="14">
        <f t="shared" ca="1" si="1006"/>
        <v>163406337.16319999</v>
      </c>
      <c r="S9202" s="14">
        <f t="shared" ca="1" si="1007"/>
        <v>925969243.92480004</v>
      </c>
      <c r="T9202" s="11" t="s">
        <v>25</v>
      </c>
      <c r="U9202" s="18" t="s">
        <v>36</v>
      </c>
    </row>
    <row r="9203" spans="1:21" ht="15" customHeight="1" x14ac:dyDescent="0.15">
      <c r="A9203" s="10" t="s">
        <v>9251</v>
      </c>
      <c r="B9203" s="11" t="s">
        <v>28</v>
      </c>
      <c r="C9203" s="11" t="s">
        <v>38</v>
      </c>
      <c r="D9203" s="12">
        <v>45888</v>
      </c>
      <c r="E9203" s="11">
        <v>272</v>
      </c>
      <c r="F9203" s="11" t="s">
        <v>24</v>
      </c>
      <c r="G9203" s="13">
        <v>3812.03</v>
      </c>
      <c r="H9203" s="14">
        <f t="shared" si="1001"/>
        <v>1036872.16</v>
      </c>
      <c r="I9203" s="14">
        <f>IF(F9203="GHS",H9203,H9203*Assumptions!$B$4)</f>
        <v>11198219.328000002</v>
      </c>
      <c r="J9203" s="15" t="str">
        <f>INDEX(Assumptions!$B$8:$B$12,MATCH(B9203,Assumptions!$A$8:$A$12,0))</f>
        <v>Fair Value Less Costs to Sell</v>
      </c>
      <c r="K9203" s="16">
        <f>G9203/(1-INDEX(Assumptions!$D$8:$D$12,MATCH(B9203,Assumptions!$A$8:$A$12,0)))</f>
        <v>4331.852272727273</v>
      </c>
      <c r="L9203" s="16">
        <f t="shared" si="1002"/>
        <v>114.3609</v>
      </c>
      <c r="M9203" s="16">
        <f t="shared" si="1003"/>
        <v>216.59261363636367</v>
      </c>
      <c r="N9203" s="14">
        <f>E9203*(K9203-L9203-M9203)*IF(F9203="GHS",1,Assumptions!$B$4)</f>
        <v>11753040.194705458</v>
      </c>
      <c r="O9203" s="15">
        <f t="shared" ca="1" si="1004"/>
        <v>398</v>
      </c>
      <c r="P9203" s="15" t="str">
        <f t="shared" ca="1" si="1005"/>
        <v>365d+</v>
      </c>
      <c r="Q9203" s="17">
        <f ca="1">IF(P9203="0-90d",0,IF(P9203="91-180d",INDEX(Assumptions!$F$8:$F$12,MATCH(B9203,Assumptions!$A$8:$A$12,0)),IF(P9203="181-365d",INDEX(Assumptions!$G$8:$G$12,MATCH(B9203,Assumptions!$A$8:$A$12,0)),INDEX(Assumptions!$H$8:$H$12,MATCH(B9203,Assumptions!$A$8:$A$12,0)))))</f>
        <v>0.4</v>
      </c>
      <c r="R9203" s="14">
        <f t="shared" ca="1" si="1006"/>
        <v>4479287.7312000012</v>
      </c>
      <c r="S9203" s="14">
        <f t="shared" ca="1" si="1007"/>
        <v>6718931.5968000004</v>
      </c>
      <c r="T9203" s="11" t="s">
        <v>25</v>
      </c>
      <c r="U9203" s="18" t="s">
        <v>26</v>
      </c>
    </row>
    <row r="9204" spans="1:21" ht="15" customHeight="1" x14ac:dyDescent="0.15">
      <c r="A9204" s="10" t="s">
        <v>9252</v>
      </c>
      <c r="B9204" s="11" t="s">
        <v>41</v>
      </c>
      <c r="C9204" s="11" t="s">
        <v>49</v>
      </c>
      <c r="D9204" s="12">
        <v>46107</v>
      </c>
      <c r="E9204" s="11">
        <v>279</v>
      </c>
      <c r="F9204" s="11" t="s">
        <v>33</v>
      </c>
      <c r="G9204" s="13">
        <v>997.76</v>
      </c>
      <c r="H9204" s="14">
        <f t="shared" si="1001"/>
        <v>278375.03999999998</v>
      </c>
      <c r="I9204" s="14">
        <f>IF(F9204="GHS",H9204,H9204*Assumptions!$B$4)</f>
        <v>278375.03999999998</v>
      </c>
      <c r="J9204" s="15" t="str">
        <f>INDEX(Assumptions!$B$8:$B$12,MATCH(B9204,Assumptions!$A$8:$A$12,0))</f>
        <v>Weighted Average</v>
      </c>
      <c r="K9204" s="16">
        <f>G9204/(1-INDEX(Assumptions!$D$8:$D$12,MATCH(B9204,Assumptions!$A$8:$A$12,0)))</f>
        <v>1535.0153846153846</v>
      </c>
      <c r="L9204" s="16">
        <f t="shared" si="1002"/>
        <v>29.9328</v>
      </c>
      <c r="M9204" s="16">
        <f t="shared" si="1003"/>
        <v>76.750769230769237</v>
      </c>
      <c r="N9204" s="14">
        <f>E9204*(K9204-L9204-M9204)*IF(F9204="GHS",1,Assumptions!$B$4)</f>
        <v>398504.57649230765</v>
      </c>
      <c r="O9204" s="15">
        <f t="shared" ca="1" si="1004"/>
        <v>179</v>
      </c>
      <c r="P9204" s="15" t="str">
        <f t="shared" ca="1" si="1005"/>
        <v>91-180d</v>
      </c>
      <c r="Q9204" s="17">
        <f ca="1">IF(P9204="0-90d",0,IF(P9204="91-180d",INDEX(Assumptions!$F$8:$F$12,MATCH(B9204,Assumptions!$A$8:$A$12,0)),IF(P9204="181-365d",INDEX(Assumptions!$G$8:$G$12,MATCH(B9204,Assumptions!$A$8:$A$12,0)),INDEX(Assumptions!$H$8:$H$12,MATCH(B9204,Assumptions!$A$8:$A$12,0)))))</f>
        <v>0.1</v>
      </c>
      <c r="R9204" s="14">
        <f t="shared" ca="1" si="1006"/>
        <v>27837.504000000001</v>
      </c>
      <c r="S9204" s="14">
        <f t="shared" ca="1" si="1007"/>
        <v>250537.53599999996</v>
      </c>
      <c r="T9204" s="11" t="s">
        <v>25</v>
      </c>
      <c r="U9204" s="18" t="s">
        <v>26</v>
      </c>
    </row>
    <row r="9205" spans="1:21" ht="15" customHeight="1" x14ac:dyDescent="0.15">
      <c r="A9205" s="10" t="s">
        <v>9253</v>
      </c>
      <c r="B9205" s="11" t="s">
        <v>46</v>
      </c>
      <c r="C9205" s="11" t="s">
        <v>47</v>
      </c>
      <c r="D9205" s="12">
        <v>46075</v>
      </c>
      <c r="E9205" s="11">
        <v>1319</v>
      </c>
      <c r="F9205" s="11" t="s">
        <v>33</v>
      </c>
      <c r="G9205" s="13">
        <v>306369.3</v>
      </c>
      <c r="H9205" s="14">
        <f t="shared" si="1001"/>
        <v>404101106.69999999</v>
      </c>
      <c r="I9205" s="14">
        <f>IF(F9205="GHS",H9205,H9205*Assumptions!$B$4)</f>
        <v>404101106.69999999</v>
      </c>
      <c r="J9205" s="15" t="str">
        <f>INDEX(Assumptions!$B$8:$B$12,MATCH(B9205,Assumptions!$A$8:$A$12,0))</f>
        <v>Specific Identification</v>
      </c>
      <c r="K9205" s="16">
        <f>G9205/(1-INDEX(Assumptions!$D$8:$D$12,MATCH(B9205,Assumptions!$A$8:$A$12,0)))</f>
        <v>392781.15384615381</v>
      </c>
      <c r="L9205" s="16">
        <f t="shared" si="1002"/>
        <v>9191.0789999999997</v>
      </c>
      <c r="M9205" s="16">
        <f t="shared" si="1003"/>
        <v>19639.057692307691</v>
      </c>
      <c r="N9205" s="14">
        <f>E9205*(K9205-L9205-M9205)*IF(F9205="GHS",1,Assumptions!$B$4)</f>
        <v>480051391.62592298</v>
      </c>
      <c r="O9205" s="15">
        <f t="shared" ca="1" si="1004"/>
        <v>211</v>
      </c>
      <c r="P9205" s="15" t="str">
        <f t="shared" ca="1" si="1005"/>
        <v>181-365d</v>
      </c>
      <c r="Q9205" s="17">
        <f ca="1">IF(P9205="0-90d",0,IF(P9205="91-180d",INDEX(Assumptions!$F$8:$F$12,MATCH(B9205,Assumptions!$A$8:$A$12,0)),IF(P9205="181-365d",INDEX(Assumptions!$G$8:$G$12,MATCH(B9205,Assumptions!$A$8:$A$12,0)),INDEX(Assumptions!$H$8:$H$12,MATCH(B9205,Assumptions!$A$8:$A$12,0)))))</f>
        <v>0.05</v>
      </c>
      <c r="R9205" s="14">
        <f t="shared" ca="1" si="1006"/>
        <v>20205055.335000001</v>
      </c>
      <c r="S9205" s="14">
        <f t="shared" ca="1" si="1007"/>
        <v>383896051.36500001</v>
      </c>
      <c r="T9205" s="11" t="s">
        <v>25</v>
      </c>
      <c r="U9205" s="18" t="s">
        <v>26</v>
      </c>
    </row>
    <row r="9206" spans="1:21" ht="15" customHeight="1" x14ac:dyDescent="0.15">
      <c r="A9206" s="10" t="s">
        <v>9254</v>
      </c>
      <c r="B9206" s="11" t="s">
        <v>31</v>
      </c>
      <c r="C9206" s="11" t="s">
        <v>63</v>
      </c>
      <c r="D9206" s="12">
        <v>46098</v>
      </c>
      <c r="E9206" s="11">
        <v>702</v>
      </c>
      <c r="F9206" s="11" t="s">
        <v>33</v>
      </c>
      <c r="G9206" s="13">
        <v>2028.81</v>
      </c>
      <c r="H9206" s="14">
        <f t="shared" si="1001"/>
        <v>1424224.6199999999</v>
      </c>
      <c r="I9206" s="14">
        <f>IF(F9206="GHS",H9206,H9206*Assumptions!$B$4)</f>
        <v>1424224.6199999999</v>
      </c>
      <c r="J9206" s="15" t="str">
        <f>INDEX(Assumptions!$B$8:$B$12,MATCH(B9206,Assumptions!$A$8:$A$12,0))</f>
        <v>Weighted Average</v>
      </c>
      <c r="K9206" s="16">
        <f>G9206/(1-INDEX(Assumptions!$D$8:$D$12,MATCH(B9206,Assumptions!$A$8:$A$12,0)))</f>
        <v>2817.7916666666665</v>
      </c>
      <c r="L9206" s="16">
        <f t="shared" si="1002"/>
        <v>60.864299999999993</v>
      </c>
      <c r="M9206" s="16">
        <f t="shared" si="1003"/>
        <v>140.88958333333332</v>
      </c>
      <c r="N9206" s="14">
        <f>E9206*(K9206-L9206-M9206)*IF(F9206="GHS",1,Assumptions!$B$4)</f>
        <v>1836458.5238999999</v>
      </c>
      <c r="O9206" s="15">
        <f t="shared" ca="1" si="1004"/>
        <v>188</v>
      </c>
      <c r="P9206" s="15" t="str">
        <f t="shared" ca="1" si="1005"/>
        <v>181-365d</v>
      </c>
      <c r="Q9206" s="17">
        <f ca="1">IF(P9206="0-90d",0,IF(P9206="91-180d",INDEX(Assumptions!$F$8:$F$12,MATCH(B9206,Assumptions!$A$8:$A$12,0)),IF(P9206="181-365d",INDEX(Assumptions!$G$8:$G$12,MATCH(B9206,Assumptions!$A$8:$A$12,0)),INDEX(Assumptions!$H$8:$H$12,MATCH(B9206,Assumptions!$A$8:$A$12,0)))))</f>
        <v>0.2</v>
      </c>
      <c r="R9206" s="14">
        <f t="shared" ca="1" si="1006"/>
        <v>284844.924</v>
      </c>
      <c r="S9206" s="14">
        <f t="shared" ca="1" si="1007"/>
        <v>1139379.696</v>
      </c>
      <c r="T9206" s="11" t="s">
        <v>25</v>
      </c>
      <c r="U9206" s="18" t="s">
        <v>26</v>
      </c>
    </row>
    <row r="9207" spans="1:21" ht="15" customHeight="1" x14ac:dyDescent="0.15">
      <c r="A9207" s="10" t="s">
        <v>9255</v>
      </c>
      <c r="B9207" s="11" t="s">
        <v>46</v>
      </c>
      <c r="C9207" s="11" t="s">
        <v>119</v>
      </c>
      <c r="D9207" s="12">
        <v>45843</v>
      </c>
      <c r="E9207" s="11">
        <v>1765</v>
      </c>
      <c r="F9207" s="11" t="s">
        <v>33</v>
      </c>
      <c r="G9207" s="13">
        <v>329036.67</v>
      </c>
      <c r="H9207" s="14">
        <f t="shared" si="1001"/>
        <v>580749722.54999995</v>
      </c>
      <c r="I9207" s="14">
        <f>IF(F9207="GHS",H9207,H9207*Assumptions!$B$4)</f>
        <v>580749722.54999995</v>
      </c>
      <c r="J9207" s="15" t="str">
        <f>INDEX(Assumptions!$B$8:$B$12,MATCH(B9207,Assumptions!$A$8:$A$12,0))</f>
        <v>Specific Identification</v>
      </c>
      <c r="K9207" s="16">
        <f>G9207/(1-INDEX(Assumptions!$D$8:$D$12,MATCH(B9207,Assumptions!$A$8:$A$12,0)))</f>
        <v>421841.88461538457</v>
      </c>
      <c r="L9207" s="16">
        <f t="shared" si="1002"/>
        <v>9871.1000999999997</v>
      </c>
      <c r="M9207" s="16">
        <f t="shared" si="1003"/>
        <v>21092.094230769231</v>
      </c>
      <c r="N9207" s="14">
        <f>E9207*(K9207-L9207-M9207)*IF(F9207="GHS",1,Assumptions!$B$4)</f>
        <v>689900888.35234618</v>
      </c>
      <c r="O9207" s="15">
        <f t="shared" ca="1" si="1004"/>
        <v>443</v>
      </c>
      <c r="P9207" s="15" t="str">
        <f t="shared" ca="1" si="1005"/>
        <v>365d+</v>
      </c>
      <c r="Q9207" s="17">
        <f ca="1">IF(P9207="0-90d",0,IF(P9207="91-180d",INDEX(Assumptions!$F$8:$F$12,MATCH(B9207,Assumptions!$A$8:$A$12,0)),IF(P9207="181-365d",INDEX(Assumptions!$G$8:$G$12,MATCH(B9207,Assumptions!$A$8:$A$12,0)),INDEX(Assumptions!$H$8:$H$12,MATCH(B9207,Assumptions!$A$8:$A$12,0)))))</f>
        <v>0.15</v>
      </c>
      <c r="R9207" s="14">
        <f t="shared" ca="1" si="1006"/>
        <v>87112458.382499993</v>
      </c>
      <c r="S9207" s="14">
        <f t="shared" ca="1" si="1007"/>
        <v>493637264.16749996</v>
      </c>
      <c r="T9207" s="11" t="s">
        <v>25</v>
      </c>
      <c r="U9207" s="18" t="s">
        <v>26</v>
      </c>
    </row>
    <row r="9208" spans="1:21" ht="15" customHeight="1" x14ac:dyDescent="0.15">
      <c r="A9208" s="10" t="s">
        <v>9256</v>
      </c>
      <c r="B9208" s="11" t="s">
        <v>41</v>
      </c>
      <c r="C9208" s="11" t="s">
        <v>44</v>
      </c>
      <c r="D9208" s="12">
        <v>46059</v>
      </c>
      <c r="E9208" s="11">
        <v>2803</v>
      </c>
      <c r="F9208" s="11" t="s">
        <v>33</v>
      </c>
      <c r="G9208" s="13">
        <v>336.05</v>
      </c>
      <c r="H9208" s="14">
        <f t="shared" si="1001"/>
        <v>941948.15</v>
      </c>
      <c r="I9208" s="14">
        <f>IF(F9208="GHS",H9208,H9208*Assumptions!$B$4)</f>
        <v>941948.15</v>
      </c>
      <c r="J9208" s="15" t="str">
        <f>INDEX(Assumptions!$B$8:$B$12,MATCH(B9208,Assumptions!$A$8:$A$12,0))</f>
        <v>Weighted Average</v>
      </c>
      <c r="K9208" s="16">
        <f>G9208/(1-INDEX(Assumptions!$D$8:$D$12,MATCH(B9208,Assumptions!$A$8:$A$12,0)))</f>
        <v>517</v>
      </c>
      <c r="L9208" s="16">
        <f t="shared" si="1002"/>
        <v>10.0815</v>
      </c>
      <c r="M9208" s="16">
        <f t="shared" si="1003"/>
        <v>25.85</v>
      </c>
      <c r="N9208" s="14">
        <f>E9208*(K9208-L9208-M9208)*IF(F9208="GHS",1,Assumptions!$B$4)</f>
        <v>1348435.0055</v>
      </c>
      <c r="O9208" s="15">
        <f t="shared" ca="1" si="1004"/>
        <v>227</v>
      </c>
      <c r="P9208" s="15" t="str">
        <f t="shared" ca="1" si="1005"/>
        <v>181-365d</v>
      </c>
      <c r="Q9208" s="17">
        <f ca="1">IF(P9208="0-90d",0,IF(P9208="91-180d",INDEX(Assumptions!$F$8:$F$12,MATCH(B9208,Assumptions!$A$8:$A$12,0)),IF(P9208="181-365d",INDEX(Assumptions!$G$8:$G$12,MATCH(B9208,Assumptions!$A$8:$A$12,0)),INDEX(Assumptions!$H$8:$H$12,MATCH(B9208,Assumptions!$A$8:$A$12,0)))))</f>
        <v>0.35</v>
      </c>
      <c r="R9208" s="14">
        <f t="shared" ca="1" si="1006"/>
        <v>329681.85249999998</v>
      </c>
      <c r="S9208" s="14">
        <f t="shared" ca="1" si="1007"/>
        <v>612266.2975000001</v>
      </c>
      <c r="T9208" s="11" t="s">
        <v>25</v>
      </c>
      <c r="U9208" s="18" t="s">
        <v>26</v>
      </c>
    </row>
    <row r="9209" spans="1:21" ht="15" customHeight="1" x14ac:dyDescent="0.15">
      <c r="A9209" s="10" t="s">
        <v>9257</v>
      </c>
      <c r="B9209" s="11" t="s">
        <v>41</v>
      </c>
      <c r="C9209" s="11" t="s">
        <v>115</v>
      </c>
      <c r="D9209" s="12">
        <v>46186</v>
      </c>
      <c r="E9209" s="11">
        <v>1614</v>
      </c>
      <c r="F9209" s="11" t="s">
        <v>33</v>
      </c>
      <c r="G9209" s="13">
        <v>175.34</v>
      </c>
      <c r="H9209" s="14">
        <f t="shared" si="1001"/>
        <v>282998.76</v>
      </c>
      <c r="I9209" s="14">
        <f>IF(F9209="GHS",H9209,H9209*Assumptions!$B$4)</f>
        <v>282998.76</v>
      </c>
      <c r="J9209" s="15" t="str">
        <f>INDEX(Assumptions!$B$8:$B$12,MATCH(B9209,Assumptions!$A$8:$A$12,0))</f>
        <v>Weighted Average</v>
      </c>
      <c r="K9209" s="16">
        <f>G9209/(1-INDEX(Assumptions!$D$8:$D$12,MATCH(B9209,Assumptions!$A$8:$A$12,0)))</f>
        <v>269.75384615384615</v>
      </c>
      <c r="L9209" s="16">
        <f t="shared" si="1002"/>
        <v>5.2602000000000002</v>
      </c>
      <c r="M9209" s="16">
        <f t="shared" si="1003"/>
        <v>13.487692307692308</v>
      </c>
      <c r="N9209" s="14">
        <f>E9209*(K9209-L9209-M9209)*IF(F9209="GHS",1,Assumptions!$B$4)</f>
        <v>405123.60950769234</v>
      </c>
      <c r="O9209" s="15">
        <f t="shared" ca="1" si="1004"/>
        <v>100</v>
      </c>
      <c r="P9209" s="15" t="str">
        <f t="shared" ca="1" si="1005"/>
        <v>91-180d</v>
      </c>
      <c r="Q9209" s="17">
        <f ca="1">IF(P9209="0-90d",0,IF(P9209="91-180d",INDEX(Assumptions!$F$8:$F$12,MATCH(B9209,Assumptions!$A$8:$A$12,0)),IF(P9209="181-365d",INDEX(Assumptions!$G$8:$G$12,MATCH(B9209,Assumptions!$A$8:$A$12,0)),INDEX(Assumptions!$H$8:$H$12,MATCH(B9209,Assumptions!$A$8:$A$12,0)))))</f>
        <v>0.1</v>
      </c>
      <c r="R9209" s="14">
        <f t="shared" ca="1" si="1006"/>
        <v>28299.876000000004</v>
      </c>
      <c r="S9209" s="14">
        <f t="shared" ca="1" si="1007"/>
        <v>254698.88400000002</v>
      </c>
      <c r="T9209" s="11" t="s">
        <v>25</v>
      </c>
      <c r="U9209" s="18" t="s">
        <v>26</v>
      </c>
    </row>
    <row r="9210" spans="1:21" ht="15" customHeight="1" x14ac:dyDescent="0.15">
      <c r="A9210" s="10" t="s">
        <v>9258</v>
      </c>
      <c r="B9210" s="11" t="s">
        <v>31</v>
      </c>
      <c r="C9210" s="11" t="s">
        <v>63</v>
      </c>
      <c r="D9210" s="12">
        <v>46180</v>
      </c>
      <c r="E9210" s="11">
        <v>2318</v>
      </c>
      <c r="F9210" s="11" t="s">
        <v>33</v>
      </c>
      <c r="G9210" s="13">
        <v>1829.29</v>
      </c>
      <c r="H9210" s="14">
        <f t="shared" si="1001"/>
        <v>4240294.22</v>
      </c>
      <c r="I9210" s="14">
        <f>IF(F9210="GHS",H9210,H9210*Assumptions!$B$4)</f>
        <v>4240294.22</v>
      </c>
      <c r="J9210" s="15" t="str">
        <f>INDEX(Assumptions!$B$8:$B$12,MATCH(B9210,Assumptions!$A$8:$A$12,0))</f>
        <v>Weighted Average</v>
      </c>
      <c r="K9210" s="16">
        <f>G9210/(1-INDEX(Assumptions!$D$8:$D$12,MATCH(B9210,Assumptions!$A$8:$A$12,0)))</f>
        <v>2540.6805555555557</v>
      </c>
      <c r="L9210" s="16">
        <f t="shared" si="1002"/>
        <v>54.878699999999995</v>
      </c>
      <c r="M9210" s="16">
        <f t="shared" si="1003"/>
        <v>127.03402777777779</v>
      </c>
      <c r="N9210" s="14">
        <f>E9210*(K9210-L9210-M9210)*IF(F9210="GHS",1,Assumptions!$B$4)</f>
        <v>5467623.8247888889</v>
      </c>
      <c r="O9210" s="15">
        <f t="shared" ca="1" si="1004"/>
        <v>106</v>
      </c>
      <c r="P9210" s="15" t="str">
        <f t="shared" ca="1" si="1005"/>
        <v>91-180d</v>
      </c>
      <c r="Q9210" s="17">
        <f ca="1">IF(P9210="0-90d",0,IF(P9210="91-180d",INDEX(Assumptions!$F$8:$F$12,MATCH(B9210,Assumptions!$A$8:$A$12,0)),IF(P9210="181-365d",INDEX(Assumptions!$G$8:$G$12,MATCH(B9210,Assumptions!$A$8:$A$12,0)),INDEX(Assumptions!$H$8:$H$12,MATCH(B9210,Assumptions!$A$8:$A$12,0)))))</f>
        <v>0.05</v>
      </c>
      <c r="R9210" s="14">
        <f t="shared" ca="1" si="1006"/>
        <v>212014.71100000001</v>
      </c>
      <c r="S9210" s="14">
        <f t="shared" ca="1" si="1007"/>
        <v>4028279.5089999996</v>
      </c>
      <c r="T9210" s="11" t="s">
        <v>25</v>
      </c>
      <c r="U9210" s="18" t="s">
        <v>26</v>
      </c>
    </row>
    <row r="9211" spans="1:21" ht="15" customHeight="1" x14ac:dyDescent="0.15">
      <c r="A9211" s="10" t="s">
        <v>9259</v>
      </c>
      <c r="B9211" s="11" t="s">
        <v>31</v>
      </c>
      <c r="C9211" s="11" t="s">
        <v>76</v>
      </c>
      <c r="D9211" s="12">
        <v>45821</v>
      </c>
      <c r="E9211" s="11">
        <v>658</v>
      </c>
      <c r="F9211" s="11" t="s">
        <v>33</v>
      </c>
      <c r="G9211" s="13">
        <v>2326.27</v>
      </c>
      <c r="H9211" s="14">
        <f t="shared" si="1001"/>
        <v>1530685.66</v>
      </c>
      <c r="I9211" s="14">
        <f>IF(F9211="GHS",H9211,H9211*Assumptions!$B$4)</f>
        <v>1530685.66</v>
      </c>
      <c r="J9211" s="15" t="str">
        <f>INDEX(Assumptions!$B$8:$B$12,MATCH(B9211,Assumptions!$A$8:$A$12,0))</f>
        <v>Weighted Average</v>
      </c>
      <c r="K9211" s="16">
        <f>G9211/(1-INDEX(Assumptions!$D$8:$D$12,MATCH(B9211,Assumptions!$A$8:$A$12,0)))</f>
        <v>3230.9305555555557</v>
      </c>
      <c r="L9211" s="16">
        <f t="shared" si="1002"/>
        <v>69.7881</v>
      </c>
      <c r="M9211" s="16">
        <f t="shared" si="1003"/>
        <v>161.54652777777778</v>
      </c>
      <c r="N9211" s="14">
        <f>E9211*(K9211-L9211-M9211)*IF(F9211="GHS",1,Assumptions!$B$4)</f>
        <v>1973734.1204777774</v>
      </c>
      <c r="O9211" s="15">
        <f t="shared" ca="1" si="1004"/>
        <v>465</v>
      </c>
      <c r="P9211" s="15" t="str">
        <f t="shared" ca="1" si="1005"/>
        <v>365d+</v>
      </c>
      <c r="Q9211" s="17">
        <f ca="1">IF(P9211="0-90d",0,IF(P9211="91-180d",INDEX(Assumptions!$F$8:$F$12,MATCH(B9211,Assumptions!$A$8:$A$12,0)),IF(P9211="181-365d",INDEX(Assumptions!$G$8:$G$12,MATCH(B9211,Assumptions!$A$8:$A$12,0)),INDEX(Assumptions!$H$8:$H$12,MATCH(B9211,Assumptions!$A$8:$A$12,0)))))</f>
        <v>0.6</v>
      </c>
      <c r="R9211" s="14">
        <f t="shared" ca="1" si="1006"/>
        <v>918411.39599999995</v>
      </c>
      <c r="S9211" s="14">
        <f t="shared" ca="1" si="1007"/>
        <v>612274.26399999997</v>
      </c>
      <c r="T9211" s="11" t="s">
        <v>25</v>
      </c>
      <c r="U9211" s="18" t="s">
        <v>26</v>
      </c>
    </row>
    <row r="9212" spans="1:21" ht="15" customHeight="1" x14ac:dyDescent="0.15">
      <c r="A9212" s="10" t="s">
        <v>9260</v>
      </c>
      <c r="B9212" s="11" t="s">
        <v>46</v>
      </c>
      <c r="C9212" s="11" t="s">
        <v>119</v>
      </c>
      <c r="D9212" s="12">
        <v>46011</v>
      </c>
      <c r="E9212" s="11">
        <v>2375</v>
      </c>
      <c r="F9212" s="11" t="s">
        <v>33</v>
      </c>
      <c r="G9212" s="13">
        <v>1035565.98</v>
      </c>
      <c r="H9212" s="14">
        <f t="shared" si="1001"/>
        <v>2459469202.5</v>
      </c>
      <c r="I9212" s="14">
        <f>IF(F9212="GHS",H9212,H9212*Assumptions!$B$4)</f>
        <v>2459469202.5</v>
      </c>
      <c r="J9212" s="15" t="str">
        <f>INDEX(Assumptions!$B$8:$B$12,MATCH(B9212,Assumptions!$A$8:$A$12,0))</f>
        <v>Specific Identification</v>
      </c>
      <c r="K9212" s="16">
        <f>G9212/(1-INDEX(Assumptions!$D$8:$D$12,MATCH(B9212,Assumptions!$A$8:$A$12,0)))</f>
        <v>1327648.6923076923</v>
      </c>
      <c r="L9212" s="16">
        <f t="shared" si="1002"/>
        <v>31066.979399999997</v>
      </c>
      <c r="M9212" s="16">
        <f t="shared" si="1003"/>
        <v>66382.434615384613</v>
      </c>
      <c r="N9212" s="14">
        <f>E9212*(K9212-L9212-M9212)*IF(F9212="GHS",1,Assumptions!$B$4)</f>
        <v>2921723285.9442306</v>
      </c>
      <c r="O9212" s="15">
        <f t="shared" ca="1" si="1004"/>
        <v>275</v>
      </c>
      <c r="P9212" s="15" t="str">
        <f t="shared" ca="1" si="1005"/>
        <v>181-365d</v>
      </c>
      <c r="Q9212" s="17">
        <f ca="1">IF(P9212="0-90d",0,IF(P9212="91-180d",INDEX(Assumptions!$F$8:$F$12,MATCH(B9212,Assumptions!$A$8:$A$12,0)),IF(P9212="181-365d",INDEX(Assumptions!$G$8:$G$12,MATCH(B9212,Assumptions!$A$8:$A$12,0)),INDEX(Assumptions!$H$8:$H$12,MATCH(B9212,Assumptions!$A$8:$A$12,0)))))</f>
        <v>0.05</v>
      </c>
      <c r="R9212" s="14">
        <f t="shared" ca="1" si="1006"/>
        <v>122973460.125</v>
      </c>
      <c r="S9212" s="14">
        <f t="shared" ca="1" si="1007"/>
        <v>2336495742.375</v>
      </c>
      <c r="T9212" s="11" t="s">
        <v>25</v>
      </c>
      <c r="U9212" s="18" t="s">
        <v>26</v>
      </c>
    </row>
    <row r="9213" spans="1:21" ht="15" customHeight="1" x14ac:dyDescent="0.15">
      <c r="A9213" s="10" t="s">
        <v>9261</v>
      </c>
      <c r="B9213" s="11" t="s">
        <v>31</v>
      </c>
      <c r="C9213" s="11" t="s">
        <v>32</v>
      </c>
      <c r="D9213" s="12">
        <v>45958</v>
      </c>
      <c r="E9213" s="11">
        <v>2442</v>
      </c>
      <c r="F9213" s="11" t="s">
        <v>33</v>
      </c>
      <c r="G9213" s="13">
        <v>1941.08</v>
      </c>
      <c r="H9213" s="14">
        <f t="shared" si="1001"/>
        <v>4740117.3599999994</v>
      </c>
      <c r="I9213" s="14">
        <f>IF(F9213="GHS",H9213,H9213*Assumptions!$B$4)</f>
        <v>4740117.3599999994</v>
      </c>
      <c r="J9213" s="15" t="str">
        <f>INDEX(Assumptions!$B$8:$B$12,MATCH(B9213,Assumptions!$A$8:$A$12,0))</f>
        <v>Weighted Average</v>
      </c>
      <c r="K9213" s="16">
        <f>G9213/(1-INDEX(Assumptions!$D$8:$D$12,MATCH(B9213,Assumptions!$A$8:$A$12,0)))</f>
        <v>2695.9444444444443</v>
      </c>
      <c r="L9213" s="16">
        <f t="shared" si="1002"/>
        <v>58.232399999999998</v>
      </c>
      <c r="M9213" s="16">
        <f t="shared" si="1003"/>
        <v>134.79722222222222</v>
      </c>
      <c r="N9213" s="14">
        <f>E9213*(K9213-L9213-M9213)*IF(F9213="GHS",1,Assumptions!$B$4)</f>
        <v>6112117.9958666665</v>
      </c>
      <c r="O9213" s="15">
        <f t="shared" ca="1" si="1004"/>
        <v>328</v>
      </c>
      <c r="P9213" s="15" t="str">
        <f t="shared" ca="1" si="1005"/>
        <v>181-365d</v>
      </c>
      <c r="Q9213" s="17">
        <f ca="1">IF(P9213="0-90d",0,IF(P9213="91-180d",INDEX(Assumptions!$F$8:$F$12,MATCH(B9213,Assumptions!$A$8:$A$12,0)),IF(P9213="181-365d",INDEX(Assumptions!$G$8:$G$12,MATCH(B9213,Assumptions!$A$8:$A$12,0)),INDEX(Assumptions!$H$8:$H$12,MATCH(B9213,Assumptions!$A$8:$A$12,0)))))</f>
        <v>0.2</v>
      </c>
      <c r="R9213" s="14">
        <f t="shared" ca="1" si="1006"/>
        <v>948023.47199999995</v>
      </c>
      <c r="S9213" s="14">
        <f t="shared" ca="1" si="1007"/>
        <v>3792093.8879999993</v>
      </c>
      <c r="T9213" s="11" t="s">
        <v>25</v>
      </c>
      <c r="U9213" s="18" t="s">
        <v>26</v>
      </c>
    </row>
    <row r="9214" spans="1:21" ht="15" customHeight="1" x14ac:dyDescent="0.15">
      <c r="A9214" s="10" t="s">
        <v>9262</v>
      </c>
      <c r="B9214" s="11" t="s">
        <v>28</v>
      </c>
      <c r="C9214" s="11" t="s">
        <v>55</v>
      </c>
      <c r="D9214" s="12">
        <v>45989</v>
      </c>
      <c r="E9214" s="11">
        <v>637</v>
      </c>
      <c r="F9214" s="11" t="s">
        <v>24</v>
      </c>
      <c r="G9214" s="13">
        <v>21600</v>
      </c>
      <c r="H9214" s="14">
        <f t="shared" si="1001"/>
        <v>13759200</v>
      </c>
      <c r="I9214" s="14">
        <f>IF(F9214="GHS",H9214,H9214*Assumptions!$B$4)</f>
        <v>148599360</v>
      </c>
      <c r="J9214" s="15" t="str">
        <f>INDEX(Assumptions!$B$8:$B$12,MATCH(B9214,Assumptions!$A$8:$A$12,0))</f>
        <v>Fair Value Less Costs to Sell</v>
      </c>
      <c r="K9214" s="16">
        <f>G9214/(1-INDEX(Assumptions!$D$8:$D$12,MATCH(B9214,Assumptions!$A$8:$A$12,0)))</f>
        <v>24545.454545454544</v>
      </c>
      <c r="L9214" s="16">
        <f t="shared" si="1002"/>
        <v>648</v>
      </c>
      <c r="M9214" s="16">
        <f t="shared" si="1003"/>
        <v>1227.2727272727273</v>
      </c>
      <c r="N9214" s="14">
        <f>E9214*(K9214-L9214-M9214)*IF(F9214="GHS",1,Assumptions!$B$4)</f>
        <v>155961782.83636361</v>
      </c>
      <c r="O9214" s="15">
        <f t="shared" ca="1" si="1004"/>
        <v>297</v>
      </c>
      <c r="P9214" s="15" t="str">
        <f t="shared" ca="1" si="1005"/>
        <v>181-365d</v>
      </c>
      <c r="Q9214" s="17">
        <f ca="1">IF(P9214="0-90d",0,IF(P9214="91-180d",INDEX(Assumptions!$F$8:$F$12,MATCH(B9214,Assumptions!$A$8:$A$12,0)),IF(P9214="181-365d",INDEX(Assumptions!$G$8:$G$12,MATCH(B9214,Assumptions!$A$8:$A$12,0)),INDEX(Assumptions!$H$8:$H$12,MATCH(B9214,Assumptions!$A$8:$A$12,0)))))</f>
        <v>0.1</v>
      </c>
      <c r="R9214" s="14">
        <f t="shared" ca="1" si="1006"/>
        <v>14859936</v>
      </c>
      <c r="S9214" s="14">
        <f t="shared" si="1007"/>
        <v>0</v>
      </c>
      <c r="T9214" s="11" t="s">
        <v>39</v>
      </c>
      <c r="U9214" s="18" t="s">
        <v>26</v>
      </c>
    </row>
    <row r="9215" spans="1:21" ht="15" customHeight="1" x14ac:dyDescent="0.15">
      <c r="A9215" s="10" t="s">
        <v>9263</v>
      </c>
      <c r="B9215" s="11" t="s">
        <v>31</v>
      </c>
      <c r="C9215" s="11" t="s">
        <v>76</v>
      </c>
      <c r="D9215" s="12">
        <v>46034</v>
      </c>
      <c r="E9215" s="11">
        <v>1430</v>
      </c>
      <c r="F9215" s="11" t="s">
        <v>33</v>
      </c>
      <c r="G9215" s="13">
        <v>1057.17</v>
      </c>
      <c r="H9215" s="14">
        <f t="shared" si="1001"/>
        <v>1511753.1</v>
      </c>
      <c r="I9215" s="14">
        <f>IF(F9215="GHS",H9215,H9215*Assumptions!$B$4)</f>
        <v>1511753.1</v>
      </c>
      <c r="J9215" s="15" t="str">
        <f>INDEX(Assumptions!$B$8:$B$12,MATCH(B9215,Assumptions!$A$8:$A$12,0))</f>
        <v>Weighted Average</v>
      </c>
      <c r="K9215" s="16">
        <f>G9215/(1-INDEX(Assumptions!$D$8:$D$12,MATCH(B9215,Assumptions!$A$8:$A$12,0)))</f>
        <v>1468.2916666666667</v>
      </c>
      <c r="L9215" s="16">
        <f t="shared" si="1002"/>
        <v>31.7151</v>
      </c>
      <c r="M9215" s="16">
        <f t="shared" si="1003"/>
        <v>73.41458333333334</v>
      </c>
      <c r="N9215" s="14">
        <f>E9215*(K9215-L9215-M9215)*IF(F9215="GHS",1,Assumptions!$B$4)</f>
        <v>1949321.6361666669</v>
      </c>
      <c r="O9215" s="15">
        <f t="shared" ca="1" si="1004"/>
        <v>252</v>
      </c>
      <c r="P9215" s="15" t="str">
        <f t="shared" ca="1" si="1005"/>
        <v>181-365d</v>
      </c>
      <c r="Q9215" s="17">
        <f ca="1">IF(P9215="0-90d",0,IF(P9215="91-180d",INDEX(Assumptions!$F$8:$F$12,MATCH(B9215,Assumptions!$A$8:$A$12,0)),IF(P9215="181-365d",INDEX(Assumptions!$G$8:$G$12,MATCH(B9215,Assumptions!$A$8:$A$12,0)),INDEX(Assumptions!$H$8:$H$12,MATCH(B9215,Assumptions!$A$8:$A$12,0)))))</f>
        <v>0.2</v>
      </c>
      <c r="R9215" s="14">
        <f t="shared" ca="1" si="1006"/>
        <v>302350.62000000005</v>
      </c>
      <c r="S9215" s="14">
        <f t="shared" ca="1" si="1007"/>
        <v>1209402.48</v>
      </c>
      <c r="T9215" s="11" t="s">
        <v>25</v>
      </c>
      <c r="U9215" s="18" t="s">
        <v>26</v>
      </c>
    </row>
    <row r="9216" spans="1:21" ht="15" customHeight="1" x14ac:dyDescent="0.15">
      <c r="A9216" s="10" t="s">
        <v>9264</v>
      </c>
      <c r="B9216" s="11" t="s">
        <v>41</v>
      </c>
      <c r="C9216" s="11" t="s">
        <v>42</v>
      </c>
      <c r="D9216" s="12">
        <v>45993</v>
      </c>
      <c r="E9216" s="11">
        <v>1396</v>
      </c>
      <c r="F9216" s="11" t="s">
        <v>33</v>
      </c>
      <c r="G9216" s="13">
        <v>511.42</v>
      </c>
      <c r="H9216" s="14">
        <f t="shared" si="1001"/>
        <v>713942.32000000007</v>
      </c>
      <c r="I9216" s="14">
        <f>IF(F9216="GHS",H9216,H9216*Assumptions!$B$4)</f>
        <v>713942.32000000007</v>
      </c>
      <c r="J9216" s="15" t="str">
        <f>INDEX(Assumptions!$B$8:$B$12,MATCH(B9216,Assumptions!$A$8:$A$12,0))</f>
        <v>Weighted Average</v>
      </c>
      <c r="K9216" s="16">
        <f>G9216/(1-INDEX(Assumptions!$D$8:$D$12,MATCH(B9216,Assumptions!$A$8:$A$12,0)))</f>
        <v>786.8</v>
      </c>
      <c r="L9216" s="16">
        <f t="shared" si="1002"/>
        <v>15.342599999999999</v>
      </c>
      <c r="M9216" s="16">
        <f t="shared" si="1003"/>
        <v>39.340000000000003</v>
      </c>
      <c r="N9216" s="14">
        <f>E9216*(K9216-L9216-M9216)*IF(F9216="GHS",1,Assumptions!$B$4)</f>
        <v>1022035.8903999999</v>
      </c>
      <c r="O9216" s="15">
        <f t="shared" ca="1" si="1004"/>
        <v>293</v>
      </c>
      <c r="P9216" s="15" t="str">
        <f t="shared" ca="1" si="1005"/>
        <v>181-365d</v>
      </c>
      <c r="Q9216" s="17">
        <f ca="1">IF(P9216="0-90d",0,IF(P9216="91-180d",INDEX(Assumptions!$F$8:$F$12,MATCH(B9216,Assumptions!$A$8:$A$12,0)),IF(P9216="181-365d",INDEX(Assumptions!$G$8:$G$12,MATCH(B9216,Assumptions!$A$8:$A$12,0)),INDEX(Assumptions!$H$8:$H$12,MATCH(B9216,Assumptions!$A$8:$A$12,0)))))</f>
        <v>0.35</v>
      </c>
      <c r="R9216" s="14">
        <f t="shared" ca="1" si="1006"/>
        <v>249879.81200000001</v>
      </c>
      <c r="S9216" s="14">
        <f t="shared" ca="1" si="1007"/>
        <v>464062.50800000003</v>
      </c>
      <c r="T9216" s="11" t="s">
        <v>25</v>
      </c>
      <c r="U9216" s="18" t="s">
        <v>26</v>
      </c>
    </row>
    <row r="9217" spans="1:21" ht="15" customHeight="1" x14ac:dyDescent="0.15">
      <c r="A9217" s="10" t="s">
        <v>9265</v>
      </c>
      <c r="B9217" s="11" t="s">
        <v>46</v>
      </c>
      <c r="C9217" s="11" t="s">
        <v>119</v>
      </c>
      <c r="D9217" s="12">
        <v>46033</v>
      </c>
      <c r="E9217" s="11">
        <v>1112</v>
      </c>
      <c r="F9217" s="11" t="s">
        <v>33</v>
      </c>
      <c r="G9217" s="13">
        <v>380354.93</v>
      </c>
      <c r="H9217" s="14">
        <f t="shared" si="1001"/>
        <v>422954682.15999997</v>
      </c>
      <c r="I9217" s="14">
        <f>IF(F9217="GHS",H9217,H9217*Assumptions!$B$4)</f>
        <v>422954682.15999997</v>
      </c>
      <c r="J9217" s="15" t="str">
        <f>INDEX(Assumptions!$B$8:$B$12,MATCH(B9217,Assumptions!$A$8:$A$12,0))</f>
        <v>Specific Identification</v>
      </c>
      <c r="K9217" s="16">
        <f>G9217/(1-INDEX(Assumptions!$D$8:$D$12,MATCH(B9217,Assumptions!$A$8:$A$12,0)))</f>
        <v>487634.52564102563</v>
      </c>
      <c r="L9217" s="16">
        <f t="shared" si="1002"/>
        <v>11410.6479</v>
      </c>
      <c r="M9217" s="16">
        <f t="shared" si="1003"/>
        <v>24381.726282051284</v>
      </c>
      <c r="N9217" s="14">
        <f>E9217*(K9217-L9217-M9217)*IF(F9217="GHS",1,Assumptions!$B$4)</f>
        <v>502448472.42237949</v>
      </c>
      <c r="O9217" s="15">
        <f t="shared" ca="1" si="1004"/>
        <v>253</v>
      </c>
      <c r="P9217" s="15" t="str">
        <f t="shared" ca="1" si="1005"/>
        <v>181-365d</v>
      </c>
      <c r="Q9217" s="17">
        <f ca="1">IF(P9217="0-90d",0,IF(P9217="91-180d",INDEX(Assumptions!$F$8:$F$12,MATCH(B9217,Assumptions!$A$8:$A$12,0)),IF(P9217="181-365d",INDEX(Assumptions!$G$8:$G$12,MATCH(B9217,Assumptions!$A$8:$A$12,0)),INDEX(Assumptions!$H$8:$H$12,MATCH(B9217,Assumptions!$A$8:$A$12,0)))))</f>
        <v>0.05</v>
      </c>
      <c r="R9217" s="14">
        <f t="shared" ca="1" si="1006"/>
        <v>21147734.107999999</v>
      </c>
      <c r="S9217" s="14">
        <f t="shared" ca="1" si="1007"/>
        <v>401806948.05199999</v>
      </c>
      <c r="T9217" s="11" t="s">
        <v>25</v>
      </c>
      <c r="U9217" s="18" t="s">
        <v>26</v>
      </c>
    </row>
    <row r="9218" spans="1:21" ht="15" customHeight="1" x14ac:dyDescent="0.15">
      <c r="A9218" s="10" t="s">
        <v>9266</v>
      </c>
      <c r="B9218" s="11" t="s">
        <v>41</v>
      </c>
      <c r="C9218" s="11" t="s">
        <v>42</v>
      </c>
      <c r="D9218" s="12">
        <v>46075</v>
      </c>
      <c r="E9218" s="11">
        <v>3881</v>
      </c>
      <c r="F9218" s="11" t="s">
        <v>33</v>
      </c>
      <c r="G9218" s="13">
        <v>166.47</v>
      </c>
      <c r="H9218" s="14">
        <f t="shared" ref="H9218:H9281" si="1008">E9218*G9218</f>
        <v>646070.06999999995</v>
      </c>
      <c r="I9218" s="14">
        <f>IF(F9218="GHS",H9218,H9218*Assumptions!$B$4)</f>
        <v>646070.06999999995</v>
      </c>
      <c r="J9218" s="15" t="str">
        <f>INDEX(Assumptions!$B$8:$B$12,MATCH(B9218,Assumptions!$A$8:$A$12,0))</f>
        <v>Weighted Average</v>
      </c>
      <c r="K9218" s="16">
        <f>G9218/(1-INDEX(Assumptions!$D$8:$D$12,MATCH(B9218,Assumptions!$A$8:$A$12,0)))</f>
        <v>256.10769230769228</v>
      </c>
      <c r="L9218" s="16">
        <f t="shared" ref="L9218:L9281" si="1009">G9218*0.03</f>
        <v>4.9940999999999995</v>
      </c>
      <c r="M9218" s="16">
        <f t="shared" ref="M9218:M9281" si="1010">K9218*0.05</f>
        <v>12.805384615384614</v>
      </c>
      <c r="N9218" s="14">
        <f>E9218*(K9218-L9218-M9218)*IF(F9218="GHS",1,Assumptions!$B$4)</f>
        <v>924874.15405384602</v>
      </c>
      <c r="O9218" s="15">
        <f t="shared" ref="O9218:O9281" ca="1" si="1011">TODAY()-D9218</f>
        <v>211</v>
      </c>
      <c r="P9218" s="15" t="str">
        <f t="shared" ref="P9218:P9281" ca="1" si="1012">IF(O9218&lt;=90,"0-90d",IF(O9218&lt;=180,"91-180d",IF(O9218&lt;=365,"181-365d","365d+")))</f>
        <v>181-365d</v>
      </c>
      <c r="Q9218" s="17">
        <f ca="1">IF(P9218="0-90d",0,IF(P9218="91-180d",INDEX(Assumptions!$F$8:$F$12,MATCH(B9218,Assumptions!$A$8:$A$12,0)),IF(P9218="181-365d",INDEX(Assumptions!$G$8:$G$12,MATCH(B9218,Assumptions!$A$8:$A$12,0)),INDEX(Assumptions!$H$8:$H$12,MATCH(B9218,Assumptions!$A$8:$A$12,0)))))</f>
        <v>0.35</v>
      </c>
      <c r="R9218" s="14">
        <f t="shared" ref="R9218:R9281" ca="1" si="1013">I9218*Q9218</f>
        <v>226124.52449999997</v>
      </c>
      <c r="S9218" s="14">
        <f t="shared" ref="S9218:S9281" ca="1" si="1014">IF(T9218="Held on Consignment (Not Owned)",0,MIN(I9218-R9218,N9218))</f>
        <v>419945.54550000001</v>
      </c>
      <c r="T9218" s="11" t="s">
        <v>25</v>
      </c>
      <c r="U9218" s="18" t="s">
        <v>36</v>
      </c>
    </row>
    <row r="9219" spans="1:21" ht="15" customHeight="1" x14ac:dyDescent="0.15">
      <c r="A9219" s="10" t="s">
        <v>9267</v>
      </c>
      <c r="B9219" s="11" t="s">
        <v>41</v>
      </c>
      <c r="C9219" s="11" t="s">
        <v>44</v>
      </c>
      <c r="D9219" s="12">
        <v>45946</v>
      </c>
      <c r="E9219" s="11">
        <v>566</v>
      </c>
      <c r="F9219" s="11" t="s">
        <v>33</v>
      </c>
      <c r="G9219" s="13">
        <v>159.16999999999999</v>
      </c>
      <c r="H9219" s="14">
        <f t="shared" si="1008"/>
        <v>90090.219999999987</v>
      </c>
      <c r="I9219" s="14">
        <f>IF(F9219="GHS",H9219,H9219*Assumptions!$B$4)</f>
        <v>90090.219999999987</v>
      </c>
      <c r="J9219" s="15" t="str">
        <f>INDEX(Assumptions!$B$8:$B$12,MATCH(B9219,Assumptions!$A$8:$A$12,0))</f>
        <v>Weighted Average</v>
      </c>
      <c r="K9219" s="16">
        <f>G9219/(1-INDEX(Assumptions!$D$8:$D$12,MATCH(B9219,Assumptions!$A$8:$A$12,0)))</f>
        <v>244.87692307692305</v>
      </c>
      <c r="L9219" s="16">
        <f t="shared" si="1009"/>
        <v>4.7750999999999992</v>
      </c>
      <c r="M9219" s="16">
        <f t="shared" si="1010"/>
        <v>12.243846153846153</v>
      </c>
      <c r="N9219" s="14">
        <f>E9219*(K9219-L9219-M9219)*IF(F9219="GHS",1,Assumptions!$B$4)</f>
        <v>128967.61493846151</v>
      </c>
      <c r="O9219" s="15">
        <f t="shared" ca="1" si="1011"/>
        <v>340</v>
      </c>
      <c r="P9219" s="15" t="str">
        <f t="shared" ca="1" si="1012"/>
        <v>181-365d</v>
      </c>
      <c r="Q9219" s="17">
        <f ca="1">IF(P9219="0-90d",0,IF(P9219="91-180d",INDEX(Assumptions!$F$8:$F$12,MATCH(B9219,Assumptions!$A$8:$A$12,0)),IF(P9219="181-365d",INDEX(Assumptions!$G$8:$G$12,MATCH(B9219,Assumptions!$A$8:$A$12,0)),INDEX(Assumptions!$H$8:$H$12,MATCH(B9219,Assumptions!$A$8:$A$12,0)))))</f>
        <v>0.35</v>
      </c>
      <c r="R9219" s="14">
        <f t="shared" ca="1" si="1013"/>
        <v>31531.576999999994</v>
      </c>
      <c r="S9219" s="14">
        <f t="shared" ca="1" si="1014"/>
        <v>58558.642999999996</v>
      </c>
      <c r="T9219" s="11" t="s">
        <v>25</v>
      </c>
      <c r="U9219" s="18" t="s">
        <v>26</v>
      </c>
    </row>
    <row r="9220" spans="1:21" ht="15" customHeight="1" x14ac:dyDescent="0.15">
      <c r="A9220" s="10" t="s">
        <v>9268</v>
      </c>
      <c r="B9220" s="11" t="s">
        <v>41</v>
      </c>
      <c r="C9220" s="11" t="s">
        <v>42</v>
      </c>
      <c r="D9220" s="12">
        <v>46073</v>
      </c>
      <c r="E9220" s="11">
        <v>5</v>
      </c>
      <c r="F9220" s="11" t="s">
        <v>33</v>
      </c>
      <c r="G9220" s="13">
        <v>215.03</v>
      </c>
      <c r="H9220" s="14">
        <f t="shared" si="1008"/>
        <v>1075.1500000000001</v>
      </c>
      <c r="I9220" s="14">
        <f>IF(F9220="GHS",H9220,H9220*Assumptions!$B$4)</f>
        <v>1075.1500000000001</v>
      </c>
      <c r="J9220" s="15" t="str">
        <f>INDEX(Assumptions!$B$8:$B$12,MATCH(B9220,Assumptions!$A$8:$A$12,0))</f>
        <v>Weighted Average</v>
      </c>
      <c r="K9220" s="16">
        <f>G9220/(1-INDEX(Assumptions!$D$8:$D$12,MATCH(B9220,Assumptions!$A$8:$A$12,0)))</f>
        <v>330.81538461538463</v>
      </c>
      <c r="L9220" s="16">
        <f t="shared" si="1009"/>
        <v>6.4508999999999999</v>
      </c>
      <c r="M9220" s="16">
        <f t="shared" si="1010"/>
        <v>16.540769230769232</v>
      </c>
      <c r="N9220" s="14">
        <f>E9220*(K9220-L9220-M9220)*IF(F9220="GHS",1,Assumptions!$B$4)</f>
        <v>1539.1185769230769</v>
      </c>
      <c r="O9220" s="15">
        <f t="shared" ca="1" si="1011"/>
        <v>213</v>
      </c>
      <c r="P9220" s="15" t="str">
        <f t="shared" ca="1" si="1012"/>
        <v>181-365d</v>
      </c>
      <c r="Q9220" s="17">
        <f ca="1">IF(P9220="0-90d",0,IF(P9220="91-180d",INDEX(Assumptions!$F$8:$F$12,MATCH(B9220,Assumptions!$A$8:$A$12,0)),IF(P9220="181-365d",INDEX(Assumptions!$G$8:$G$12,MATCH(B9220,Assumptions!$A$8:$A$12,0)),INDEX(Assumptions!$H$8:$H$12,MATCH(B9220,Assumptions!$A$8:$A$12,0)))))</f>
        <v>0.35</v>
      </c>
      <c r="R9220" s="14">
        <f t="shared" ca="1" si="1013"/>
        <v>376.30250000000001</v>
      </c>
      <c r="S9220" s="14">
        <f t="shared" ca="1" si="1014"/>
        <v>698.84750000000008</v>
      </c>
      <c r="T9220" s="11" t="s">
        <v>25</v>
      </c>
      <c r="U9220" s="18" t="s">
        <v>36</v>
      </c>
    </row>
    <row r="9221" spans="1:21" ht="15" customHeight="1" x14ac:dyDescent="0.15">
      <c r="A9221" s="10" t="s">
        <v>9269</v>
      </c>
      <c r="B9221" s="11" t="s">
        <v>46</v>
      </c>
      <c r="C9221" s="11" t="s">
        <v>47</v>
      </c>
      <c r="D9221" s="12">
        <v>45729</v>
      </c>
      <c r="E9221" s="11">
        <v>339</v>
      </c>
      <c r="F9221" s="11" t="s">
        <v>33</v>
      </c>
      <c r="G9221" s="13">
        <v>1065686.51</v>
      </c>
      <c r="H9221" s="14">
        <f t="shared" si="1008"/>
        <v>361267726.88999999</v>
      </c>
      <c r="I9221" s="14">
        <f>IF(F9221="GHS",H9221,H9221*Assumptions!$B$4)</f>
        <v>361267726.88999999</v>
      </c>
      <c r="J9221" s="15" t="str">
        <f>INDEX(Assumptions!$B$8:$B$12,MATCH(B9221,Assumptions!$A$8:$A$12,0))</f>
        <v>Specific Identification</v>
      </c>
      <c r="K9221" s="16">
        <f>G9221/(1-INDEX(Assumptions!$D$8:$D$12,MATCH(B9221,Assumptions!$A$8:$A$12,0)))</f>
        <v>1366264.7564102563</v>
      </c>
      <c r="L9221" s="16">
        <f t="shared" si="1009"/>
        <v>31970.595300000001</v>
      </c>
      <c r="M9221" s="16">
        <f t="shared" si="1010"/>
        <v>68313.237820512819</v>
      </c>
      <c r="N9221" s="14">
        <f>E9221*(K9221-L9221-M9221)*IF(F9221="GHS",1,Assumptions!$B$4)</f>
        <v>429167532.99522305</v>
      </c>
      <c r="O9221" s="15">
        <f t="shared" ca="1" si="1011"/>
        <v>557</v>
      </c>
      <c r="P9221" s="15" t="str">
        <f t="shared" ca="1" si="1012"/>
        <v>365d+</v>
      </c>
      <c r="Q9221" s="17">
        <f ca="1">IF(P9221="0-90d",0,IF(P9221="91-180d",INDEX(Assumptions!$F$8:$F$12,MATCH(B9221,Assumptions!$A$8:$A$12,0)),IF(P9221="181-365d",INDEX(Assumptions!$G$8:$G$12,MATCH(B9221,Assumptions!$A$8:$A$12,0)),INDEX(Assumptions!$H$8:$H$12,MATCH(B9221,Assumptions!$A$8:$A$12,0)))))</f>
        <v>0.15</v>
      </c>
      <c r="R9221" s="14">
        <f t="shared" ca="1" si="1013"/>
        <v>54190159.033499993</v>
      </c>
      <c r="S9221" s="14">
        <f t="shared" ca="1" si="1014"/>
        <v>307077567.85649997</v>
      </c>
      <c r="T9221" s="11" t="s">
        <v>25</v>
      </c>
      <c r="U9221" s="18" t="s">
        <v>26</v>
      </c>
    </row>
    <row r="9222" spans="1:21" ht="15" customHeight="1" x14ac:dyDescent="0.15">
      <c r="A9222" s="10" t="s">
        <v>9270</v>
      </c>
      <c r="B9222" s="11" t="s">
        <v>41</v>
      </c>
      <c r="C9222" s="11" t="s">
        <v>42</v>
      </c>
      <c r="D9222" s="12">
        <v>46027</v>
      </c>
      <c r="E9222" s="11">
        <v>69</v>
      </c>
      <c r="F9222" s="11" t="s">
        <v>33</v>
      </c>
      <c r="G9222" s="13">
        <v>328.64</v>
      </c>
      <c r="H9222" s="14">
        <f t="shared" si="1008"/>
        <v>22676.16</v>
      </c>
      <c r="I9222" s="14">
        <f>IF(F9222="GHS",H9222,H9222*Assumptions!$B$4)</f>
        <v>22676.16</v>
      </c>
      <c r="J9222" s="15" t="str">
        <f>INDEX(Assumptions!$B$8:$B$12,MATCH(B9222,Assumptions!$A$8:$A$12,0))</f>
        <v>Weighted Average</v>
      </c>
      <c r="K9222" s="16">
        <f>G9222/(1-INDEX(Assumptions!$D$8:$D$12,MATCH(B9222,Assumptions!$A$8:$A$12,0)))</f>
        <v>505.59999999999997</v>
      </c>
      <c r="L9222" s="16">
        <f t="shared" si="1009"/>
        <v>9.8591999999999995</v>
      </c>
      <c r="M9222" s="16">
        <f t="shared" si="1010"/>
        <v>25.28</v>
      </c>
      <c r="N9222" s="14">
        <f>E9222*(K9222-L9222-M9222)*IF(F9222="GHS",1,Assumptions!$B$4)</f>
        <v>32461.795199999997</v>
      </c>
      <c r="O9222" s="15">
        <f t="shared" ca="1" si="1011"/>
        <v>259</v>
      </c>
      <c r="P9222" s="15" t="str">
        <f t="shared" ca="1" si="1012"/>
        <v>181-365d</v>
      </c>
      <c r="Q9222" s="17">
        <f ca="1">IF(P9222="0-90d",0,IF(P9222="91-180d",INDEX(Assumptions!$F$8:$F$12,MATCH(B9222,Assumptions!$A$8:$A$12,0)),IF(P9222="181-365d",INDEX(Assumptions!$G$8:$G$12,MATCH(B9222,Assumptions!$A$8:$A$12,0)),INDEX(Assumptions!$H$8:$H$12,MATCH(B9222,Assumptions!$A$8:$A$12,0)))))</f>
        <v>0.35</v>
      </c>
      <c r="R9222" s="14">
        <f t="shared" ca="1" si="1013"/>
        <v>7936.655999999999</v>
      </c>
      <c r="S9222" s="14">
        <f t="shared" ca="1" si="1014"/>
        <v>14739.504000000001</v>
      </c>
      <c r="T9222" s="11" t="s">
        <v>25</v>
      </c>
      <c r="U9222" s="18" t="s">
        <v>26</v>
      </c>
    </row>
    <row r="9223" spans="1:21" ht="15" customHeight="1" x14ac:dyDescent="0.15">
      <c r="A9223" s="10" t="s">
        <v>9271</v>
      </c>
      <c r="B9223" s="11" t="s">
        <v>28</v>
      </c>
      <c r="C9223" s="11" t="s">
        <v>29</v>
      </c>
      <c r="D9223" s="12">
        <v>45730</v>
      </c>
      <c r="E9223" s="11">
        <v>1546</v>
      </c>
      <c r="F9223" s="11" t="s">
        <v>24</v>
      </c>
      <c r="G9223" s="13">
        <v>4862.2700000000004</v>
      </c>
      <c r="H9223" s="14">
        <f t="shared" si="1008"/>
        <v>7517069.4200000009</v>
      </c>
      <c r="I9223" s="14">
        <f>IF(F9223="GHS",H9223,H9223*Assumptions!$B$4)</f>
        <v>81184349.736000016</v>
      </c>
      <c r="J9223" s="15" t="str">
        <f>INDEX(Assumptions!$B$8:$B$12,MATCH(B9223,Assumptions!$A$8:$A$12,0))</f>
        <v>Fair Value Less Costs to Sell</v>
      </c>
      <c r="K9223" s="16">
        <f>G9223/(1-INDEX(Assumptions!$D$8:$D$12,MATCH(B9223,Assumptions!$A$8:$A$12,0)))</f>
        <v>5525.3068181818189</v>
      </c>
      <c r="L9223" s="16">
        <f t="shared" si="1009"/>
        <v>145.8681</v>
      </c>
      <c r="M9223" s="16">
        <f t="shared" si="1010"/>
        <v>276.26534090909098</v>
      </c>
      <c r="N9223" s="14">
        <f>E9223*(K9223-L9223-M9223)*IF(F9223="GHS",1,Assumptions!$B$4)</f>
        <v>85206665.245647296</v>
      </c>
      <c r="O9223" s="15">
        <f t="shared" ca="1" si="1011"/>
        <v>556</v>
      </c>
      <c r="P9223" s="15" t="str">
        <f t="shared" ca="1" si="1012"/>
        <v>365d+</v>
      </c>
      <c r="Q9223" s="17">
        <f ca="1">IF(P9223="0-90d",0,IF(P9223="91-180d",INDEX(Assumptions!$F$8:$F$12,MATCH(B9223,Assumptions!$A$8:$A$12,0)),IF(P9223="181-365d",INDEX(Assumptions!$G$8:$G$12,MATCH(B9223,Assumptions!$A$8:$A$12,0)),INDEX(Assumptions!$H$8:$H$12,MATCH(B9223,Assumptions!$A$8:$A$12,0)))))</f>
        <v>0.4</v>
      </c>
      <c r="R9223" s="14">
        <f t="shared" ca="1" si="1013"/>
        <v>32473739.894400008</v>
      </c>
      <c r="S9223" s="14">
        <f t="shared" ca="1" si="1014"/>
        <v>48710609.841600008</v>
      </c>
      <c r="T9223" s="11" t="s">
        <v>25</v>
      </c>
      <c r="U9223" s="18" t="s">
        <v>26</v>
      </c>
    </row>
    <row r="9224" spans="1:21" ht="15" customHeight="1" x14ac:dyDescent="0.15">
      <c r="A9224" s="10" t="s">
        <v>9272</v>
      </c>
      <c r="B9224" s="11" t="s">
        <v>31</v>
      </c>
      <c r="C9224" s="11" t="s">
        <v>32</v>
      </c>
      <c r="D9224" s="12">
        <v>45777</v>
      </c>
      <c r="E9224" s="11">
        <v>147</v>
      </c>
      <c r="F9224" s="11" t="s">
        <v>33</v>
      </c>
      <c r="G9224" s="13">
        <v>661.23</v>
      </c>
      <c r="H9224" s="14">
        <f t="shared" si="1008"/>
        <v>97200.81</v>
      </c>
      <c r="I9224" s="14">
        <f>IF(F9224="GHS",H9224,H9224*Assumptions!$B$4)</f>
        <v>97200.81</v>
      </c>
      <c r="J9224" s="15" t="str">
        <f>INDEX(Assumptions!$B$8:$B$12,MATCH(B9224,Assumptions!$A$8:$A$12,0))</f>
        <v>Weighted Average</v>
      </c>
      <c r="K9224" s="16">
        <f>G9224/(1-INDEX(Assumptions!$D$8:$D$12,MATCH(B9224,Assumptions!$A$8:$A$12,0)))</f>
        <v>918.37500000000011</v>
      </c>
      <c r="L9224" s="16">
        <f t="shared" si="1009"/>
        <v>19.8369</v>
      </c>
      <c r="M9224" s="16">
        <f t="shared" si="1010"/>
        <v>45.91875000000001</v>
      </c>
      <c r="N9224" s="14">
        <f>E9224*(K9224-L9224-M9224)*IF(F9224="GHS",1,Assumptions!$B$4)</f>
        <v>125335.04445</v>
      </c>
      <c r="O9224" s="15">
        <f t="shared" ca="1" si="1011"/>
        <v>509</v>
      </c>
      <c r="P9224" s="15" t="str">
        <f t="shared" ca="1" si="1012"/>
        <v>365d+</v>
      </c>
      <c r="Q9224" s="17">
        <f ca="1">IF(P9224="0-90d",0,IF(P9224="91-180d",INDEX(Assumptions!$F$8:$F$12,MATCH(B9224,Assumptions!$A$8:$A$12,0)),IF(P9224="181-365d",INDEX(Assumptions!$G$8:$G$12,MATCH(B9224,Assumptions!$A$8:$A$12,0)),INDEX(Assumptions!$H$8:$H$12,MATCH(B9224,Assumptions!$A$8:$A$12,0)))))</f>
        <v>0.6</v>
      </c>
      <c r="R9224" s="14">
        <f t="shared" ca="1" si="1013"/>
        <v>58320.485999999997</v>
      </c>
      <c r="S9224" s="14">
        <f t="shared" ca="1" si="1014"/>
        <v>38880.324000000001</v>
      </c>
      <c r="T9224" s="11" t="s">
        <v>25</v>
      </c>
      <c r="U9224" s="18" t="s">
        <v>26</v>
      </c>
    </row>
    <row r="9225" spans="1:21" ht="15" customHeight="1" x14ac:dyDescent="0.15">
      <c r="A9225" s="10" t="s">
        <v>9273</v>
      </c>
      <c r="B9225" s="11" t="s">
        <v>31</v>
      </c>
      <c r="C9225" s="11" t="s">
        <v>32</v>
      </c>
      <c r="D9225" s="12">
        <v>46142</v>
      </c>
      <c r="E9225" s="11">
        <v>1451</v>
      </c>
      <c r="F9225" s="11" t="s">
        <v>33</v>
      </c>
      <c r="G9225" s="13">
        <v>2919.99</v>
      </c>
      <c r="H9225" s="14">
        <f t="shared" si="1008"/>
        <v>4236905.4899999993</v>
      </c>
      <c r="I9225" s="14">
        <f>IF(F9225="GHS",H9225,H9225*Assumptions!$B$4)</f>
        <v>4236905.4899999993</v>
      </c>
      <c r="J9225" s="15" t="str">
        <f>INDEX(Assumptions!$B$8:$B$12,MATCH(B9225,Assumptions!$A$8:$A$12,0))</f>
        <v>Weighted Average</v>
      </c>
      <c r="K9225" s="16">
        <f>G9225/(1-INDEX(Assumptions!$D$8:$D$12,MATCH(B9225,Assumptions!$A$8:$A$12,0)))</f>
        <v>4055.5416666666665</v>
      </c>
      <c r="L9225" s="16">
        <f t="shared" si="1009"/>
        <v>87.599699999999984</v>
      </c>
      <c r="M9225" s="16">
        <f t="shared" si="1010"/>
        <v>202.77708333333334</v>
      </c>
      <c r="N9225" s="14">
        <f>E9225*(K9225-L9225-M9225)*IF(F9225="GHS",1,Assumptions!$B$4)</f>
        <v>5463254.2457166659</v>
      </c>
      <c r="O9225" s="15">
        <f t="shared" ca="1" si="1011"/>
        <v>144</v>
      </c>
      <c r="P9225" s="15" t="str">
        <f t="shared" ca="1" si="1012"/>
        <v>91-180d</v>
      </c>
      <c r="Q9225" s="17">
        <f ca="1">IF(P9225="0-90d",0,IF(P9225="91-180d",INDEX(Assumptions!$F$8:$F$12,MATCH(B9225,Assumptions!$A$8:$A$12,0)),IF(P9225="181-365d",INDEX(Assumptions!$G$8:$G$12,MATCH(B9225,Assumptions!$A$8:$A$12,0)),INDEX(Assumptions!$H$8:$H$12,MATCH(B9225,Assumptions!$A$8:$A$12,0)))))</f>
        <v>0.05</v>
      </c>
      <c r="R9225" s="14">
        <f t="shared" ca="1" si="1013"/>
        <v>211845.27449999997</v>
      </c>
      <c r="S9225" s="14">
        <f t="shared" ca="1" si="1014"/>
        <v>4025060.2154999995</v>
      </c>
      <c r="T9225" s="11" t="s">
        <v>25</v>
      </c>
      <c r="U9225" s="18" t="s">
        <v>36</v>
      </c>
    </row>
    <row r="9226" spans="1:21" ht="15" customHeight="1" x14ac:dyDescent="0.15">
      <c r="A9226" s="10" t="s">
        <v>9274</v>
      </c>
      <c r="B9226" s="11" t="s">
        <v>31</v>
      </c>
      <c r="C9226" s="11" t="s">
        <v>76</v>
      </c>
      <c r="D9226" s="12">
        <v>46202</v>
      </c>
      <c r="E9226" s="11">
        <v>2632</v>
      </c>
      <c r="F9226" s="11" t="s">
        <v>33</v>
      </c>
      <c r="G9226" s="13">
        <v>3413.04</v>
      </c>
      <c r="H9226" s="14">
        <f t="shared" si="1008"/>
        <v>8983121.2799999993</v>
      </c>
      <c r="I9226" s="14">
        <f>IF(F9226="GHS",H9226,H9226*Assumptions!$B$4)</f>
        <v>8983121.2799999993</v>
      </c>
      <c r="J9226" s="15" t="str">
        <f>INDEX(Assumptions!$B$8:$B$12,MATCH(B9226,Assumptions!$A$8:$A$12,0))</f>
        <v>Weighted Average</v>
      </c>
      <c r="K9226" s="16">
        <f>G9226/(1-INDEX(Assumptions!$D$8:$D$12,MATCH(B9226,Assumptions!$A$8:$A$12,0)))</f>
        <v>4740.333333333333</v>
      </c>
      <c r="L9226" s="16">
        <f t="shared" si="1009"/>
        <v>102.3912</v>
      </c>
      <c r="M9226" s="16">
        <f t="shared" si="1010"/>
        <v>237.01666666666665</v>
      </c>
      <c r="N9226" s="14">
        <f>E9226*(K9226-L9226-M9226)*IF(F9226="GHS",1,Assumptions!$B$4)</f>
        <v>11583235.828266667</v>
      </c>
      <c r="O9226" s="15">
        <f t="shared" ca="1" si="1011"/>
        <v>84</v>
      </c>
      <c r="P9226" s="15" t="str">
        <f t="shared" ca="1" si="1012"/>
        <v>0-90d</v>
      </c>
      <c r="Q9226" s="17">
        <f ca="1">IF(P9226="0-90d",0,IF(P9226="91-180d",INDEX(Assumptions!$F$8:$F$12,MATCH(B9226,Assumptions!$A$8:$A$12,0)),IF(P9226="181-365d",INDEX(Assumptions!$G$8:$G$12,MATCH(B9226,Assumptions!$A$8:$A$12,0)),INDEX(Assumptions!$H$8:$H$12,MATCH(B9226,Assumptions!$A$8:$A$12,0)))))</f>
        <v>0</v>
      </c>
      <c r="R9226" s="14">
        <f t="shared" ca="1" si="1013"/>
        <v>0</v>
      </c>
      <c r="S9226" s="14">
        <f t="shared" ca="1" si="1014"/>
        <v>8983121.2799999993</v>
      </c>
      <c r="T9226" s="11" t="s">
        <v>25</v>
      </c>
      <c r="U9226" s="18" t="s">
        <v>26</v>
      </c>
    </row>
    <row r="9227" spans="1:21" ht="15" customHeight="1" x14ac:dyDescent="0.15">
      <c r="A9227" s="10" t="s">
        <v>9275</v>
      </c>
      <c r="B9227" s="11" t="s">
        <v>28</v>
      </c>
      <c r="C9227" s="11" t="s">
        <v>55</v>
      </c>
      <c r="D9227" s="12">
        <v>46007</v>
      </c>
      <c r="E9227" s="11">
        <v>3330</v>
      </c>
      <c r="F9227" s="11" t="s">
        <v>24</v>
      </c>
      <c r="G9227" s="13">
        <v>2365.09</v>
      </c>
      <c r="H9227" s="14">
        <f t="shared" si="1008"/>
        <v>7875749.7000000002</v>
      </c>
      <c r="I9227" s="14">
        <f>IF(F9227="GHS",H9227,H9227*Assumptions!$B$4)</f>
        <v>85058096.760000005</v>
      </c>
      <c r="J9227" s="15" t="str">
        <f>INDEX(Assumptions!$B$8:$B$12,MATCH(B9227,Assumptions!$A$8:$A$12,0))</f>
        <v>Fair Value Less Costs to Sell</v>
      </c>
      <c r="K9227" s="16">
        <f>G9227/(1-INDEX(Assumptions!$D$8:$D$12,MATCH(B9227,Assumptions!$A$8:$A$12,0)))</f>
        <v>2687.602272727273</v>
      </c>
      <c r="L9227" s="16">
        <f t="shared" si="1009"/>
        <v>70.952700000000007</v>
      </c>
      <c r="M9227" s="16">
        <f t="shared" si="1010"/>
        <v>134.38011363636366</v>
      </c>
      <c r="N9227" s="14">
        <f>E9227*(K9227-L9227-M9227)*IF(F9227="GHS",1,Assumptions!$B$4)</f>
        <v>89272338.82674548</v>
      </c>
      <c r="O9227" s="15">
        <f t="shared" ca="1" si="1011"/>
        <v>279</v>
      </c>
      <c r="P9227" s="15" t="str">
        <f t="shared" ca="1" si="1012"/>
        <v>181-365d</v>
      </c>
      <c r="Q9227" s="17">
        <f ca="1">IF(P9227="0-90d",0,IF(P9227="91-180d",INDEX(Assumptions!$F$8:$F$12,MATCH(B9227,Assumptions!$A$8:$A$12,0)),IF(P9227="181-365d",INDEX(Assumptions!$G$8:$G$12,MATCH(B9227,Assumptions!$A$8:$A$12,0)),INDEX(Assumptions!$H$8:$H$12,MATCH(B9227,Assumptions!$A$8:$A$12,0)))))</f>
        <v>0.1</v>
      </c>
      <c r="R9227" s="14">
        <f t="shared" ca="1" si="1013"/>
        <v>8505809.6760000009</v>
      </c>
      <c r="S9227" s="14">
        <f t="shared" ca="1" si="1014"/>
        <v>76552287.084000006</v>
      </c>
      <c r="T9227" s="11" t="s">
        <v>25</v>
      </c>
      <c r="U9227" s="18" t="s">
        <v>36</v>
      </c>
    </row>
    <row r="9228" spans="1:21" ht="15" customHeight="1" x14ac:dyDescent="0.15">
      <c r="A9228" s="10" t="s">
        <v>9276</v>
      </c>
      <c r="B9228" s="11" t="s">
        <v>46</v>
      </c>
      <c r="C9228" s="11" t="s">
        <v>47</v>
      </c>
      <c r="D9228" s="12">
        <v>45880</v>
      </c>
      <c r="E9228" s="11">
        <v>3468</v>
      </c>
      <c r="F9228" s="11" t="s">
        <v>33</v>
      </c>
      <c r="G9228" s="13">
        <v>597455.96</v>
      </c>
      <c r="H9228" s="14">
        <f t="shared" si="1008"/>
        <v>2071977269.28</v>
      </c>
      <c r="I9228" s="14">
        <f>IF(F9228="GHS",H9228,H9228*Assumptions!$B$4)</f>
        <v>2071977269.28</v>
      </c>
      <c r="J9228" s="15" t="str">
        <f>INDEX(Assumptions!$B$8:$B$12,MATCH(B9228,Assumptions!$A$8:$A$12,0))</f>
        <v>Specific Identification</v>
      </c>
      <c r="K9228" s="16">
        <f>G9228/(1-INDEX(Assumptions!$D$8:$D$12,MATCH(B9228,Assumptions!$A$8:$A$12,0)))</f>
        <v>765969.17948717938</v>
      </c>
      <c r="L9228" s="16">
        <f t="shared" si="1009"/>
        <v>17923.678799999998</v>
      </c>
      <c r="M9228" s="16">
        <f t="shared" si="1010"/>
        <v>38298.458974358968</v>
      </c>
      <c r="N9228" s="14">
        <f>E9228*(K9228-L9228-M9228)*IF(F9228="GHS",1,Assumptions!$B$4)</f>
        <v>2461402740.6600614</v>
      </c>
      <c r="O9228" s="15">
        <f t="shared" ca="1" si="1011"/>
        <v>406</v>
      </c>
      <c r="P9228" s="15" t="str">
        <f t="shared" ca="1" si="1012"/>
        <v>365d+</v>
      </c>
      <c r="Q9228" s="17">
        <f ca="1">IF(P9228="0-90d",0,IF(P9228="91-180d",INDEX(Assumptions!$F$8:$F$12,MATCH(B9228,Assumptions!$A$8:$A$12,0)),IF(P9228="181-365d",INDEX(Assumptions!$G$8:$G$12,MATCH(B9228,Assumptions!$A$8:$A$12,0)),INDEX(Assumptions!$H$8:$H$12,MATCH(B9228,Assumptions!$A$8:$A$12,0)))))</f>
        <v>0.15</v>
      </c>
      <c r="R9228" s="14">
        <f t="shared" ca="1" si="1013"/>
        <v>310796590.39199996</v>
      </c>
      <c r="S9228" s="14">
        <f t="shared" ca="1" si="1014"/>
        <v>1761180678.888</v>
      </c>
      <c r="T9228" s="11" t="s">
        <v>25</v>
      </c>
      <c r="U9228" s="18" t="s">
        <v>26</v>
      </c>
    </row>
    <row r="9229" spans="1:21" ht="15" customHeight="1" x14ac:dyDescent="0.15">
      <c r="A9229" s="10" t="s">
        <v>9277</v>
      </c>
      <c r="B9229" s="11" t="s">
        <v>41</v>
      </c>
      <c r="C9229" s="11" t="s">
        <v>115</v>
      </c>
      <c r="D9229" s="12">
        <v>46109</v>
      </c>
      <c r="E9229" s="11">
        <v>2267</v>
      </c>
      <c r="F9229" s="11" t="s">
        <v>33</v>
      </c>
      <c r="G9229" s="13">
        <v>346.58</v>
      </c>
      <c r="H9229" s="14">
        <f t="shared" si="1008"/>
        <v>785696.86</v>
      </c>
      <c r="I9229" s="14">
        <f>IF(F9229="GHS",H9229,H9229*Assumptions!$B$4)</f>
        <v>785696.86</v>
      </c>
      <c r="J9229" s="15" t="str">
        <f>INDEX(Assumptions!$B$8:$B$12,MATCH(B9229,Assumptions!$A$8:$A$12,0))</f>
        <v>Weighted Average</v>
      </c>
      <c r="K9229" s="16">
        <f>G9229/(1-INDEX(Assumptions!$D$8:$D$12,MATCH(B9229,Assumptions!$A$8:$A$12,0)))</f>
        <v>533.19999999999993</v>
      </c>
      <c r="L9229" s="16">
        <f t="shared" si="1009"/>
        <v>10.397399999999999</v>
      </c>
      <c r="M9229" s="16">
        <f t="shared" si="1010"/>
        <v>26.659999999999997</v>
      </c>
      <c r="N9229" s="14">
        <f>E9229*(K9229-L9229-M9229)*IF(F9229="GHS",1,Assumptions!$B$4)</f>
        <v>1124755.2742000001</v>
      </c>
      <c r="O9229" s="15">
        <f t="shared" ca="1" si="1011"/>
        <v>177</v>
      </c>
      <c r="P9229" s="15" t="str">
        <f t="shared" ca="1" si="1012"/>
        <v>91-180d</v>
      </c>
      <c r="Q9229" s="17">
        <f ca="1">IF(P9229="0-90d",0,IF(P9229="91-180d",INDEX(Assumptions!$F$8:$F$12,MATCH(B9229,Assumptions!$A$8:$A$12,0)),IF(P9229="181-365d",INDEX(Assumptions!$G$8:$G$12,MATCH(B9229,Assumptions!$A$8:$A$12,0)),INDEX(Assumptions!$H$8:$H$12,MATCH(B9229,Assumptions!$A$8:$A$12,0)))))</f>
        <v>0.1</v>
      </c>
      <c r="R9229" s="14">
        <f t="shared" ca="1" si="1013"/>
        <v>78569.686000000002</v>
      </c>
      <c r="S9229" s="14">
        <f t="shared" ca="1" si="1014"/>
        <v>707127.174</v>
      </c>
      <c r="T9229" s="11" t="s">
        <v>25</v>
      </c>
      <c r="U9229" s="18" t="s">
        <v>26</v>
      </c>
    </row>
    <row r="9230" spans="1:21" ht="15" customHeight="1" x14ac:dyDescent="0.15">
      <c r="A9230" s="10" t="s">
        <v>9278</v>
      </c>
      <c r="B9230" s="11" t="s">
        <v>31</v>
      </c>
      <c r="C9230" s="11" t="s">
        <v>32</v>
      </c>
      <c r="D9230" s="12">
        <v>45851</v>
      </c>
      <c r="E9230" s="11">
        <v>3097</v>
      </c>
      <c r="F9230" s="11" t="s">
        <v>33</v>
      </c>
      <c r="G9230" s="13">
        <v>1448.62</v>
      </c>
      <c r="H9230" s="14">
        <f t="shared" si="1008"/>
        <v>4486376.1399999997</v>
      </c>
      <c r="I9230" s="14">
        <f>IF(F9230="GHS",H9230,H9230*Assumptions!$B$4)</f>
        <v>4486376.1399999997</v>
      </c>
      <c r="J9230" s="15" t="str">
        <f>INDEX(Assumptions!$B$8:$B$12,MATCH(B9230,Assumptions!$A$8:$A$12,0))</f>
        <v>Weighted Average</v>
      </c>
      <c r="K9230" s="16">
        <f>G9230/(1-INDEX(Assumptions!$D$8:$D$12,MATCH(B9230,Assumptions!$A$8:$A$12,0)))</f>
        <v>2011.9722222222222</v>
      </c>
      <c r="L9230" s="16">
        <f t="shared" si="1009"/>
        <v>43.458599999999997</v>
      </c>
      <c r="M9230" s="16">
        <f t="shared" si="1010"/>
        <v>100.59861111111111</v>
      </c>
      <c r="N9230" s="14">
        <f>E9230*(K9230-L9230-M9230)*IF(F9230="GHS",1,Assumptions!$B$4)</f>
        <v>5784932.7894111117</v>
      </c>
      <c r="O9230" s="15">
        <f t="shared" ca="1" si="1011"/>
        <v>435</v>
      </c>
      <c r="P9230" s="15" t="str">
        <f t="shared" ca="1" si="1012"/>
        <v>365d+</v>
      </c>
      <c r="Q9230" s="17">
        <f ca="1">IF(P9230="0-90d",0,IF(P9230="91-180d",INDEX(Assumptions!$F$8:$F$12,MATCH(B9230,Assumptions!$A$8:$A$12,0)),IF(P9230="181-365d",INDEX(Assumptions!$G$8:$G$12,MATCH(B9230,Assumptions!$A$8:$A$12,0)),INDEX(Assumptions!$H$8:$H$12,MATCH(B9230,Assumptions!$A$8:$A$12,0)))))</f>
        <v>0.6</v>
      </c>
      <c r="R9230" s="14">
        <f t="shared" ca="1" si="1013"/>
        <v>2691825.6839999999</v>
      </c>
      <c r="S9230" s="14">
        <f t="shared" ca="1" si="1014"/>
        <v>1794550.4559999998</v>
      </c>
      <c r="T9230" s="11" t="s">
        <v>25</v>
      </c>
      <c r="U9230" s="18" t="s">
        <v>26</v>
      </c>
    </row>
    <row r="9231" spans="1:21" ht="15" customHeight="1" x14ac:dyDescent="0.15">
      <c r="A9231" s="10" t="s">
        <v>9279</v>
      </c>
      <c r="B9231" s="11" t="s">
        <v>41</v>
      </c>
      <c r="C9231" s="11" t="s">
        <v>49</v>
      </c>
      <c r="D9231" s="12">
        <v>46094</v>
      </c>
      <c r="E9231" s="11">
        <v>634</v>
      </c>
      <c r="F9231" s="11" t="s">
        <v>33</v>
      </c>
      <c r="G9231" s="13">
        <v>633.78</v>
      </c>
      <c r="H9231" s="14">
        <f t="shared" si="1008"/>
        <v>401816.51999999996</v>
      </c>
      <c r="I9231" s="14">
        <f>IF(F9231="GHS",H9231,H9231*Assumptions!$B$4)</f>
        <v>401816.51999999996</v>
      </c>
      <c r="J9231" s="15" t="str">
        <f>INDEX(Assumptions!$B$8:$B$12,MATCH(B9231,Assumptions!$A$8:$A$12,0))</f>
        <v>Weighted Average</v>
      </c>
      <c r="K9231" s="16">
        <f>G9231/(1-INDEX(Assumptions!$D$8:$D$12,MATCH(B9231,Assumptions!$A$8:$A$12,0)))</f>
        <v>975.04615384615374</v>
      </c>
      <c r="L9231" s="16">
        <f t="shared" si="1009"/>
        <v>19.013399999999997</v>
      </c>
      <c r="M9231" s="16">
        <f t="shared" si="1010"/>
        <v>48.752307692307689</v>
      </c>
      <c r="N9231" s="14">
        <f>E9231*(K9231-L9231-M9231)*IF(F9231="GHS",1,Assumptions!$B$4)</f>
        <v>575215.80286153837</v>
      </c>
      <c r="O9231" s="15">
        <f t="shared" ca="1" si="1011"/>
        <v>192</v>
      </c>
      <c r="P9231" s="15" t="str">
        <f t="shared" ca="1" si="1012"/>
        <v>181-365d</v>
      </c>
      <c r="Q9231" s="17">
        <f ca="1">IF(P9231="0-90d",0,IF(P9231="91-180d",INDEX(Assumptions!$F$8:$F$12,MATCH(B9231,Assumptions!$A$8:$A$12,0)),IF(P9231="181-365d",INDEX(Assumptions!$G$8:$G$12,MATCH(B9231,Assumptions!$A$8:$A$12,0)),INDEX(Assumptions!$H$8:$H$12,MATCH(B9231,Assumptions!$A$8:$A$12,0)))))</f>
        <v>0.35</v>
      </c>
      <c r="R9231" s="14">
        <f t="shared" ca="1" si="1013"/>
        <v>140635.78199999998</v>
      </c>
      <c r="S9231" s="14">
        <f t="shared" ca="1" si="1014"/>
        <v>261180.73799999998</v>
      </c>
      <c r="T9231" s="11" t="s">
        <v>25</v>
      </c>
      <c r="U9231" s="18" t="s">
        <v>26</v>
      </c>
    </row>
    <row r="9232" spans="1:21" ht="15" customHeight="1" x14ac:dyDescent="0.15">
      <c r="A9232" s="10" t="s">
        <v>9280</v>
      </c>
      <c r="B9232" s="11" t="s">
        <v>31</v>
      </c>
      <c r="C9232" s="11" t="s">
        <v>32</v>
      </c>
      <c r="D9232" s="12">
        <v>46011</v>
      </c>
      <c r="E9232" s="11">
        <v>1527</v>
      </c>
      <c r="F9232" s="11" t="s">
        <v>33</v>
      </c>
      <c r="G9232" s="13">
        <v>1257.75</v>
      </c>
      <c r="H9232" s="14">
        <f t="shared" si="1008"/>
        <v>1920584.25</v>
      </c>
      <c r="I9232" s="14">
        <f>IF(F9232="GHS",H9232,H9232*Assumptions!$B$4)</f>
        <v>1920584.25</v>
      </c>
      <c r="J9232" s="15" t="str">
        <f>INDEX(Assumptions!$B$8:$B$12,MATCH(B9232,Assumptions!$A$8:$A$12,0))</f>
        <v>Weighted Average</v>
      </c>
      <c r="K9232" s="16">
        <f>G9232/(1-INDEX(Assumptions!$D$8:$D$12,MATCH(B9232,Assumptions!$A$8:$A$12,0)))</f>
        <v>1746.875</v>
      </c>
      <c r="L9232" s="16">
        <f t="shared" si="1009"/>
        <v>37.732500000000002</v>
      </c>
      <c r="M9232" s="16">
        <f t="shared" si="1010"/>
        <v>87.34375</v>
      </c>
      <c r="N9232" s="14">
        <f>E9232*(K9232-L9232-M9232)*IF(F9232="GHS",1,Assumptions!$B$4)</f>
        <v>2476486.6912499997</v>
      </c>
      <c r="O9232" s="15">
        <f t="shared" ca="1" si="1011"/>
        <v>275</v>
      </c>
      <c r="P9232" s="15" t="str">
        <f t="shared" ca="1" si="1012"/>
        <v>181-365d</v>
      </c>
      <c r="Q9232" s="17">
        <f ca="1">IF(P9232="0-90d",0,IF(P9232="91-180d",INDEX(Assumptions!$F$8:$F$12,MATCH(B9232,Assumptions!$A$8:$A$12,0)),IF(P9232="181-365d",INDEX(Assumptions!$G$8:$G$12,MATCH(B9232,Assumptions!$A$8:$A$12,0)),INDEX(Assumptions!$H$8:$H$12,MATCH(B9232,Assumptions!$A$8:$A$12,0)))))</f>
        <v>0.2</v>
      </c>
      <c r="R9232" s="14">
        <f t="shared" ca="1" si="1013"/>
        <v>384116.85000000003</v>
      </c>
      <c r="S9232" s="14">
        <f t="shared" ca="1" si="1014"/>
        <v>1536467.4</v>
      </c>
      <c r="T9232" s="11" t="s">
        <v>25</v>
      </c>
      <c r="U9232" s="18" t="s">
        <v>36</v>
      </c>
    </row>
    <row r="9233" spans="1:21" ht="15" customHeight="1" x14ac:dyDescent="0.15">
      <c r="A9233" s="10" t="s">
        <v>9281</v>
      </c>
      <c r="B9233" s="11" t="s">
        <v>31</v>
      </c>
      <c r="C9233" s="11" t="s">
        <v>63</v>
      </c>
      <c r="D9233" s="12">
        <v>45764</v>
      </c>
      <c r="E9233" s="11">
        <v>3352</v>
      </c>
      <c r="F9233" s="11" t="s">
        <v>33</v>
      </c>
      <c r="G9233" s="13">
        <v>1616.64</v>
      </c>
      <c r="H9233" s="14">
        <f t="shared" si="1008"/>
        <v>5418977.2800000003</v>
      </c>
      <c r="I9233" s="14">
        <f>IF(F9233="GHS",H9233,H9233*Assumptions!$B$4)</f>
        <v>5418977.2800000003</v>
      </c>
      <c r="J9233" s="15" t="str">
        <f>INDEX(Assumptions!$B$8:$B$12,MATCH(B9233,Assumptions!$A$8:$A$12,0))</f>
        <v>Weighted Average</v>
      </c>
      <c r="K9233" s="16">
        <f>G9233/(1-INDEX(Assumptions!$D$8:$D$12,MATCH(B9233,Assumptions!$A$8:$A$12,0)))</f>
        <v>2245.3333333333335</v>
      </c>
      <c r="L9233" s="16">
        <f t="shared" si="1009"/>
        <v>48.499200000000002</v>
      </c>
      <c r="M9233" s="16">
        <f t="shared" si="1010"/>
        <v>112.26666666666668</v>
      </c>
      <c r="N9233" s="14">
        <f>E9233*(K9233-L9233-M9233)*IF(F9233="GHS",1,Assumptions!$B$4)</f>
        <v>6987470.1482666656</v>
      </c>
      <c r="O9233" s="15">
        <f t="shared" ca="1" si="1011"/>
        <v>522</v>
      </c>
      <c r="P9233" s="15" t="str">
        <f t="shared" ca="1" si="1012"/>
        <v>365d+</v>
      </c>
      <c r="Q9233" s="17">
        <f ca="1">IF(P9233="0-90d",0,IF(P9233="91-180d",INDEX(Assumptions!$F$8:$F$12,MATCH(B9233,Assumptions!$A$8:$A$12,0)),IF(P9233="181-365d",INDEX(Assumptions!$G$8:$G$12,MATCH(B9233,Assumptions!$A$8:$A$12,0)),INDEX(Assumptions!$H$8:$H$12,MATCH(B9233,Assumptions!$A$8:$A$12,0)))))</f>
        <v>0.6</v>
      </c>
      <c r="R9233" s="14">
        <f t="shared" ca="1" si="1013"/>
        <v>3251386.3680000002</v>
      </c>
      <c r="S9233" s="14">
        <f t="shared" ca="1" si="1014"/>
        <v>2167590.912</v>
      </c>
      <c r="T9233" s="11" t="s">
        <v>25</v>
      </c>
      <c r="U9233" s="18" t="s">
        <v>26</v>
      </c>
    </row>
    <row r="9234" spans="1:21" ht="15" customHeight="1" x14ac:dyDescent="0.15">
      <c r="A9234" s="10" t="s">
        <v>9282</v>
      </c>
      <c r="B9234" s="11" t="s">
        <v>41</v>
      </c>
      <c r="C9234" s="11" t="s">
        <v>115</v>
      </c>
      <c r="D9234" s="12">
        <v>45800</v>
      </c>
      <c r="E9234" s="11">
        <v>2272</v>
      </c>
      <c r="F9234" s="11" t="s">
        <v>33</v>
      </c>
      <c r="G9234" s="13">
        <v>1211.29</v>
      </c>
      <c r="H9234" s="14">
        <f t="shared" si="1008"/>
        <v>2752050.88</v>
      </c>
      <c r="I9234" s="14">
        <f>IF(F9234="GHS",H9234,H9234*Assumptions!$B$4)</f>
        <v>2752050.88</v>
      </c>
      <c r="J9234" s="15" t="str">
        <f>INDEX(Assumptions!$B$8:$B$12,MATCH(B9234,Assumptions!$A$8:$A$12,0))</f>
        <v>Weighted Average</v>
      </c>
      <c r="K9234" s="16">
        <f>G9234/(1-INDEX(Assumptions!$D$8:$D$12,MATCH(B9234,Assumptions!$A$8:$A$12,0)))</f>
        <v>1863.5230769230768</v>
      </c>
      <c r="L9234" s="16">
        <f t="shared" si="1009"/>
        <v>36.338699999999996</v>
      </c>
      <c r="M9234" s="16">
        <f t="shared" si="1010"/>
        <v>93.176153846153852</v>
      </c>
      <c r="N9234" s="14">
        <f>E9234*(K9234-L9234-M9234)*IF(F9234="GHS",1,Assumptions!$B$4)</f>
        <v>3939666.6828307691</v>
      </c>
      <c r="O9234" s="15">
        <f t="shared" ca="1" si="1011"/>
        <v>486</v>
      </c>
      <c r="P9234" s="15" t="str">
        <f t="shared" ca="1" si="1012"/>
        <v>365d+</v>
      </c>
      <c r="Q9234" s="17">
        <f ca="1">IF(P9234="0-90d",0,IF(P9234="91-180d",INDEX(Assumptions!$F$8:$F$12,MATCH(B9234,Assumptions!$A$8:$A$12,0)),IF(P9234="181-365d",INDEX(Assumptions!$G$8:$G$12,MATCH(B9234,Assumptions!$A$8:$A$12,0)),INDEX(Assumptions!$H$8:$H$12,MATCH(B9234,Assumptions!$A$8:$A$12,0)))))</f>
        <v>0.8</v>
      </c>
      <c r="R9234" s="14">
        <f t="shared" ca="1" si="1013"/>
        <v>2201640.7039999999</v>
      </c>
      <c r="S9234" s="14">
        <f t="shared" ca="1" si="1014"/>
        <v>550410.17599999998</v>
      </c>
      <c r="T9234" s="11" t="s">
        <v>50</v>
      </c>
      <c r="U9234" s="18" t="s">
        <v>26</v>
      </c>
    </row>
    <row r="9235" spans="1:21" ht="15" customHeight="1" x14ac:dyDescent="0.15">
      <c r="A9235" s="10" t="s">
        <v>9283</v>
      </c>
      <c r="B9235" s="11" t="s">
        <v>31</v>
      </c>
      <c r="C9235" s="11" t="s">
        <v>32</v>
      </c>
      <c r="D9235" s="12">
        <v>45936</v>
      </c>
      <c r="E9235" s="11">
        <v>774</v>
      </c>
      <c r="F9235" s="11" t="s">
        <v>33</v>
      </c>
      <c r="G9235" s="13">
        <v>2820.74</v>
      </c>
      <c r="H9235" s="14">
        <f t="shared" si="1008"/>
        <v>2183252.7599999998</v>
      </c>
      <c r="I9235" s="14">
        <f>IF(F9235="GHS",H9235,H9235*Assumptions!$B$4)</f>
        <v>2183252.7599999998</v>
      </c>
      <c r="J9235" s="15" t="str">
        <f>INDEX(Assumptions!$B$8:$B$12,MATCH(B9235,Assumptions!$A$8:$A$12,0))</f>
        <v>Weighted Average</v>
      </c>
      <c r="K9235" s="16">
        <f>G9235/(1-INDEX(Assumptions!$D$8:$D$12,MATCH(B9235,Assumptions!$A$8:$A$12,0)))</f>
        <v>3917.6944444444443</v>
      </c>
      <c r="L9235" s="16">
        <f t="shared" si="1009"/>
        <v>84.622199999999992</v>
      </c>
      <c r="M9235" s="16">
        <f t="shared" si="1010"/>
        <v>195.88472222222222</v>
      </c>
      <c r="N9235" s="14">
        <f>E9235*(K9235-L9235-M9235)*IF(F9235="GHS",1,Assumptions!$B$4)</f>
        <v>2815183.1422000001</v>
      </c>
      <c r="O9235" s="15">
        <f t="shared" ca="1" si="1011"/>
        <v>350</v>
      </c>
      <c r="P9235" s="15" t="str">
        <f t="shared" ca="1" si="1012"/>
        <v>181-365d</v>
      </c>
      <c r="Q9235" s="17">
        <f ca="1">IF(P9235="0-90d",0,IF(P9235="91-180d",INDEX(Assumptions!$F$8:$F$12,MATCH(B9235,Assumptions!$A$8:$A$12,0)),IF(P9235="181-365d",INDEX(Assumptions!$G$8:$G$12,MATCH(B9235,Assumptions!$A$8:$A$12,0)),INDEX(Assumptions!$H$8:$H$12,MATCH(B9235,Assumptions!$A$8:$A$12,0)))))</f>
        <v>0.2</v>
      </c>
      <c r="R9235" s="14">
        <f t="shared" ca="1" si="1013"/>
        <v>436650.55199999997</v>
      </c>
      <c r="S9235" s="14">
        <f t="shared" ca="1" si="1014"/>
        <v>1746602.2079999999</v>
      </c>
      <c r="T9235" s="11" t="s">
        <v>25</v>
      </c>
      <c r="U9235" s="18" t="s">
        <v>26</v>
      </c>
    </row>
    <row r="9236" spans="1:21" ht="15" customHeight="1" x14ac:dyDescent="0.15">
      <c r="A9236" s="10" t="s">
        <v>9284</v>
      </c>
      <c r="B9236" s="11" t="s">
        <v>41</v>
      </c>
      <c r="C9236" s="11" t="s">
        <v>115</v>
      </c>
      <c r="D9236" s="12">
        <v>45761</v>
      </c>
      <c r="E9236" s="11">
        <v>236</v>
      </c>
      <c r="F9236" s="11" t="s">
        <v>33</v>
      </c>
      <c r="G9236" s="13">
        <v>431.1</v>
      </c>
      <c r="H9236" s="14">
        <f t="shared" si="1008"/>
        <v>101739.6</v>
      </c>
      <c r="I9236" s="14">
        <f>IF(F9236="GHS",H9236,H9236*Assumptions!$B$4)</f>
        <v>101739.6</v>
      </c>
      <c r="J9236" s="15" t="str">
        <f>INDEX(Assumptions!$B$8:$B$12,MATCH(B9236,Assumptions!$A$8:$A$12,0))</f>
        <v>Weighted Average</v>
      </c>
      <c r="K9236" s="16">
        <f>G9236/(1-INDEX(Assumptions!$D$8:$D$12,MATCH(B9236,Assumptions!$A$8:$A$12,0)))</f>
        <v>663.23076923076928</v>
      </c>
      <c r="L9236" s="16">
        <f t="shared" si="1009"/>
        <v>12.933</v>
      </c>
      <c r="M9236" s="16">
        <f t="shared" si="1010"/>
        <v>33.161538461538463</v>
      </c>
      <c r="N9236" s="14">
        <f>E9236*(K9236-L9236-M9236)*IF(F9236="GHS",1,Assumptions!$B$4)</f>
        <v>145644.15046153846</v>
      </c>
      <c r="O9236" s="15">
        <f t="shared" ca="1" si="1011"/>
        <v>525</v>
      </c>
      <c r="P9236" s="15" t="str">
        <f t="shared" ca="1" si="1012"/>
        <v>365d+</v>
      </c>
      <c r="Q9236" s="17">
        <f ca="1">IF(P9236="0-90d",0,IF(P9236="91-180d",INDEX(Assumptions!$F$8:$F$12,MATCH(B9236,Assumptions!$A$8:$A$12,0)),IF(P9236="181-365d",INDEX(Assumptions!$G$8:$G$12,MATCH(B9236,Assumptions!$A$8:$A$12,0)),INDEX(Assumptions!$H$8:$H$12,MATCH(B9236,Assumptions!$A$8:$A$12,0)))))</f>
        <v>0.8</v>
      </c>
      <c r="R9236" s="14">
        <f t="shared" ca="1" si="1013"/>
        <v>81391.680000000008</v>
      </c>
      <c r="S9236" s="14">
        <f t="shared" si="1014"/>
        <v>0</v>
      </c>
      <c r="T9236" s="11" t="s">
        <v>39</v>
      </c>
      <c r="U9236" s="18" t="s">
        <v>26</v>
      </c>
    </row>
    <row r="9237" spans="1:21" ht="15" customHeight="1" x14ac:dyDescent="0.15">
      <c r="A9237" s="10" t="s">
        <v>9285</v>
      </c>
      <c r="B9237" s="11" t="s">
        <v>41</v>
      </c>
      <c r="C9237" s="11" t="s">
        <v>115</v>
      </c>
      <c r="D9237" s="12">
        <v>45907</v>
      </c>
      <c r="E9237" s="11">
        <v>4687</v>
      </c>
      <c r="F9237" s="11" t="s">
        <v>33</v>
      </c>
      <c r="G9237" s="13">
        <v>475.73</v>
      </c>
      <c r="H9237" s="14">
        <f t="shared" si="1008"/>
        <v>2229746.5100000002</v>
      </c>
      <c r="I9237" s="14">
        <f>IF(F9237="GHS",H9237,H9237*Assumptions!$B$4)</f>
        <v>2229746.5100000002</v>
      </c>
      <c r="J9237" s="15" t="str">
        <f>INDEX(Assumptions!$B$8:$B$12,MATCH(B9237,Assumptions!$A$8:$A$12,0))</f>
        <v>Weighted Average</v>
      </c>
      <c r="K9237" s="16">
        <f>G9237/(1-INDEX(Assumptions!$D$8:$D$12,MATCH(B9237,Assumptions!$A$8:$A$12,0)))</f>
        <v>731.89230769230767</v>
      </c>
      <c r="L9237" s="16">
        <f t="shared" si="1009"/>
        <v>14.2719</v>
      </c>
      <c r="M9237" s="16">
        <f t="shared" si="1010"/>
        <v>36.594615384615388</v>
      </c>
      <c r="N9237" s="14">
        <f>E9237*(K9237-L9237-M9237)*IF(F9237="GHS",1,Assumptions!$B$4)</f>
        <v>3191967.8885461539</v>
      </c>
      <c r="O9237" s="15">
        <f t="shared" ca="1" si="1011"/>
        <v>379</v>
      </c>
      <c r="P9237" s="15" t="str">
        <f t="shared" ca="1" si="1012"/>
        <v>365d+</v>
      </c>
      <c r="Q9237" s="17">
        <f ca="1">IF(P9237="0-90d",0,IF(P9237="91-180d",INDEX(Assumptions!$F$8:$F$12,MATCH(B9237,Assumptions!$A$8:$A$12,0)),IF(P9237="181-365d",INDEX(Assumptions!$G$8:$G$12,MATCH(B9237,Assumptions!$A$8:$A$12,0)),INDEX(Assumptions!$H$8:$H$12,MATCH(B9237,Assumptions!$A$8:$A$12,0)))))</f>
        <v>0.8</v>
      </c>
      <c r="R9237" s="14">
        <f t="shared" ca="1" si="1013"/>
        <v>1783797.2080000003</v>
      </c>
      <c r="S9237" s="14">
        <f t="shared" ca="1" si="1014"/>
        <v>445949.30199999991</v>
      </c>
      <c r="T9237" s="11" t="s">
        <v>25</v>
      </c>
      <c r="U9237" s="18" t="s">
        <v>26</v>
      </c>
    </row>
    <row r="9238" spans="1:21" ht="15" customHeight="1" x14ac:dyDescent="0.15">
      <c r="A9238" s="10" t="s">
        <v>9286</v>
      </c>
      <c r="B9238" s="11" t="s">
        <v>28</v>
      </c>
      <c r="C9238" s="11" t="s">
        <v>38</v>
      </c>
      <c r="D9238" s="12">
        <v>45759</v>
      </c>
      <c r="E9238" s="11">
        <v>487</v>
      </c>
      <c r="F9238" s="11" t="s">
        <v>24</v>
      </c>
      <c r="G9238" s="13">
        <v>10003.82</v>
      </c>
      <c r="H9238" s="14">
        <f t="shared" si="1008"/>
        <v>4871860.34</v>
      </c>
      <c r="I9238" s="14">
        <f>IF(F9238="GHS",H9238,H9238*Assumptions!$B$4)</f>
        <v>52616091.671999998</v>
      </c>
      <c r="J9238" s="15" t="str">
        <f>INDEX(Assumptions!$B$8:$B$12,MATCH(B9238,Assumptions!$A$8:$A$12,0))</f>
        <v>Fair Value Less Costs to Sell</v>
      </c>
      <c r="K9238" s="16">
        <f>G9238/(1-INDEX(Assumptions!$D$8:$D$12,MATCH(B9238,Assumptions!$A$8:$A$12,0)))</f>
        <v>11367.977272727272</v>
      </c>
      <c r="L9238" s="16">
        <f t="shared" si="1009"/>
        <v>300.1146</v>
      </c>
      <c r="M9238" s="16">
        <f t="shared" si="1010"/>
        <v>568.39886363636367</v>
      </c>
      <c r="N9238" s="14">
        <f>E9238*(K9238-L9238-M9238)*IF(F9238="GHS",1,Assumptions!$B$4)</f>
        <v>55222979.850294553</v>
      </c>
      <c r="O9238" s="15">
        <f t="shared" ca="1" si="1011"/>
        <v>527</v>
      </c>
      <c r="P9238" s="15" t="str">
        <f t="shared" ca="1" si="1012"/>
        <v>365d+</v>
      </c>
      <c r="Q9238" s="17">
        <f ca="1">IF(P9238="0-90d",0,IF(P9238="91-180d",INDEX(Assumptions!$F$8:$F$12,MATCH(B9238,Assumptions!$A$8:$A$12,0)),IF(P9238="181-365d",INDEX(Assumptions!$G$8:$G$12,MATCH(B9238,Assumptions!$A$8:$A$12,0)),INDEX(Assumptions!$H$8:$H$12,MATCH(B9238,Assumptions!$A$8:$A$12,0)))))</f>
        <v>0.4</v>
      </c>
      <c r="R9238" s="14">
        <f t="shared" ca="1" si="1013"/>
        <v>21046436.6688</v>
      </c>
      <c r="S9238" s="14">
        <f t="shared" ca="1" si="1014"/>
        <v>31569655.003199998</v>
      </c>
      <c r="T9238" s="11" t="s">
        <v>25</v>
      </c>
      <c r="U9238" s="18" t="s">
        <v>36</v>
      </c>
    </row>
    <row r="9239" spans="1:21" ht="15" customHeight="1" x14ac:dyDescent="0.15">
      <c r="A9239" s="10" t="s">
        <v>9287</v>
      </c>
      <c r="B9239" s="11" t="s">
        <v>41</v>
      </c>
      <c r="C9239" s="11" t="s">
        <v>49</v>
      </c>
      <c r="D9239" s="12">
        <v>46145</v>
      </c>
      <c r="E9239" s="11">
        <v>406</v>
      </c>
      <c r="F9239" s="11" t="s">
        <v>33</v>
      </c>
      <c r="G9239" s="13">
        <v>298.49</v>
      </c>
      <c r="H9239" s="14">
        <f t="shared" si="1008"/>
        <v>121186.94</v>
      </c>
      <c r="I9239" s="14">
        <f>IF(F9239="GHS",H9239,H9239*Assumptions!$B$4)</f>
        <v>121186.94</v>
      </c>
      <c r="J9239" s="15" t="str">
        <f>INDEX(Assumptions!$B$8:$B$12,MATCH(B9239,Assumptions!$A$8:$A$12,0))</f>
        <v>Weighted Average</v>
      </c>
      <c r="K9239" s="16">
        <f>G9239/(1-INDEX(Assumptions!$D$8:$D$12,MATCH(B9239,Assumptions!$A$8:$A$12,0)))</f>
        <v>459.21538461538461</v>
      </c>
      <c r="L9239" s="16">
        <f t="shared" si="1009"/>
        <v>8.9547000000000008</v>
      </c>
      <c r="M9239" s="16">
        <f t="shared" si="1010"/>
        <v>22.96076923076923</v>
      </c>
      <c r="N9239" s="14">
        <f>E9239*(K9239-L9239-M9239)*IF(F9239="GHS",1,Assumptions!$B$4)</f>
        <v>173483.76564615383</v>
      </c>
      <c r="O9239" s="15">
        <f t="shared" ca="1" si="1011"/>
        <v>141</v>
      </c>
      <c r="P9239" s="15" t="str">
        <f t="shared" ca="1" si="1012"/>
        <v>91-180d</v>
      </c>
      <c r="Q9239" s="17">
        <f ca="1">IF(P9239="0-90d",0,IF(P9239="91-180d",INDEX(Assumptions!$F$8:$F$12,MATCH(B9239,Assumptions!$A$8:$A$12,0)),IF(P9239="181-365d",INDEX(Assumptions!$G$8:$G$12,MATCH(B9239,Assumptions!$A$8:$A$12,0)),INDEX(Assumptions!$H$8:$H$12,MATCH(B9239,Assumptions!$A$8:$A$12,0)))))</f>
        <v>0.1</v>
      </c>
      <c r="R9239" s="14">
        <f t="shared" ca="1" si="1013"/>
        <v>12118.694000000001</v>
      </c>
      <c r="S9239" s="14">
        <f t="shared" ca="1" si="1014"/>
        <v>109068.246</v>
      </c>
      <c r="T9239" s="11" t="s">
        <v>25</v>
      </c>
      <c r="U9239" s="18" t="s">
        <v>26</v>
      </c>
    </row>
    <row r="9240" spans="1:21" ht="15" customHeight="1" x14ac:dyDescent="0.15">
      <c r="A9240" s="10" t="s">
        <v>9288</v>
      </c>
      <c r="B9240" s="11" t="s">
        <v>31</v>
      </c>
      <c r="C9240" s="11" t="s">
        <v>76</v>
      </c>
      <c r="D9240" s="12">
        <v>45863</v>
      </c>
      <c r="E9240" s="11">
        <v>274</v>
      </c>
      <c r="F9240" s="11" t="s">
        <v>33</v>
      </c>
      <c r="G9240" s="13">
        <v>1827.93</v>
      </c>
      <c r="H9240" s="14">
        <f t="shared" si="1008"/>
        <v>500852.82</v>
      </c>
      <c r="I9240" s="14">
        <f>IF(F9240="GHS",H9240,H9240*Assumptions!$B$4)</f>
        <v>500852.82</v>
      </c>
      <c r="J9240" s="15" t="str">
        <f>INDEX(Assumptions!$B$8:$B$12,MATCH(B9240,Assumptions!$A$8:$A$12,0))</f>
        <v>Weighted Average</v>
      </c>
      <c r="K9240" s="16">
        <f>G9240/(1-INDEX(Assumptions!$D$8:$D$12,MATCH(B9240,Assumptions!$A$8:$A$12,0)))</f>
        <v>2538.791666666667</v>
      </c>
      <c r="L9240" s="16">
        <f t="shared" si="1009"/>
        <v>54.837899999999998</v>
      </c>
      <c r="M9240" s="16">
        <f t="shared" si="1010"/>
        <v>126.93958333333336</v>
      </c>
      <c r="N9240" s="14">
        <f>E9240*(K9240-L9240-M9240)*IF(F9240="GHS",1,Assumptions!$B$4)</f>
        <v>645821.88623333338</v>
      </c>
      <c r="O9240" s="15">
        <f t="shared" ca="1" si="1011"/>
        <v>423</v>
      </c>
      <c r="P9240" s="15" t="str">
        <f t="shared" ca="1" si="1012"/>
        <v>365d+</v>
      </c>
      <c r="Q9240" s="17">
        <f ca="1">IF(P9240="0-90d",0,IF(P9240="91-180d",INDEX(Assumptions!$F$8:$F$12,MATCH(B9240,Assumptions!$A$8:$A$12,0)),IF(P9240="181-365d",INDEX(Assumptions!$G$8:$G$12,MATCH(B9240,Assumptions!$A$8:$A$12,0)),INDEX(Assumptions!$H$8:$H$12,MATCH(B9240,Assumptions!$A$8:$A$12,0)))))</f>
        <v>0.6</v>
      </c>
      <c r="R9240" s="14">
        <f t="shared" ca="1" si="1013"/>
        <v>300511.69199999998</v>
      </c>
      <c r="S9240" s="14">
        <f t="shared" ca="1" si="1014"/>
        <v>200341.12800000003</v>
      </c>
      <c r="T9240" s="11" t="s">
        <v>25</v>
      </c>
      <c r="U9240" s="18" t="s">
        <v>26</v>
      </c>
    </row>
    <row r="9241" spans="1:21" ht="15" customHeight="1" x14ac:dyDescent="0.15">
      <c r="A9241" s="10" t="s">
        <v>9289</v>
      </c>
      <c r="B9241" s="11" t="s">
        <v>41</v>
      </c>
      <c r="C9241" s="11" t="s">
        <v>44</v>
      </c>
      <c r="D9241" s="12">
        <v>46085</v>
      </c>
      <c r="E9241" s="11">
        <v>1055</v>
      </c>
      <c r="F9241" s="11" t="s">
        <v>33</v>
      </c>
      <c r="G9241" s="13">
        <v>174.5</v>
      </c>
      <c r="H9241" s="14">
        <f t="shared" si="1008"/>
        <v>184097.5</v>
      </c>
      <c r="I9241" s="14">
        <f>IF(F9241="GHS",H9241,H9241*Assumptions!$B$4)</f>
        <v>184097.5</v>
      </c>
      <c r="J9241" s="15" t="str">
        <f>INDEX(Assumptions!$B$8:$B$12,MATCH(B9241,Assumptions!$A$8:$A$12,0))</f>
        <v>Weighted Average</v>
      </c>
      <c r="K9241" s="16">
        <f>G9241/(1-INDEX(Assumptions!$D$8:$D$12,MATCH(B9241,Assumptions!$A$8:$A$12,0)))</f>
        <v>268.46153846153845</v>
      </c>
      <c r="L9241" s="16">
        <f t="shared" si="1009"/>
        <v>5.2349999999999994</v>
      </c>
      <c r="M9241" s="16">
        <f t="shared" si="1010"/>
        <v>13.423076923076923</v>
      </c>
      <c r="N9241" s="14">
        <f>E9241*(K9241-L9241-M9241)*IF(F9241="GHS",1,Assumptions!$B$4)</f>
        <v>263542.65192307689</v>
      </c>
      <c r="O9241" s="15">
        <f t="shared" ca="1" si="1011"/>
        <v>201</v>
      </c>
      <c r="P9241" s="15" t="str">
        <f t="shared" ca="1" si="1012"/>
        <v>181-365d</v>
      </c>
      <c r="Q9241" s="17">
        <f ca="1">IF(P9241="0-90d",0,IF(P9241="91-180d",INDEX(Assumptions!$F$8:$F$12,MATCH(B9241,Assumptions!$A$8:$A$12,0)),IF(P9241="181-365d",INDEX(Assumptions!$G$8:$G$12,MATCH(B9241,Assumptions!$A$8:$A$12,0)),INDEX(Assumptions!$H$8:$H$12,MATCH(B9241,Assumptions!$A$8:$A$12,0)))))</f>
        <v>0.35</v>
      </c>
      <c r="R9241" s="14">
        <f t="shared" ca="1" si="1013"/>
        <v>64434.124999999993</v>
      </c>
      <c r="S9241" s="14">
        <f t="shared" ca="1" si="1014"/>
        <v>119663.375</v>
      </c>
      <c r="T9241" s="11" t="s">
        <v>25</v>
      </c>
      <c r="U9241" s="18" t="s">
        <v>26</v>
      </c>
    </row>
    <row r="9242" spans="1:21" ht="15" customHeight="1" x14ac:dyDescent="0.15">
      <c r="A9242" s="10" t="s">
        <v>9290</v>
      </c>
      <c r="B9242" s="11" t="s">
        <v>31</v>
      </c>
      <c r="C9242" s="11" t="s">
        <v>76</v>
      </c>
      <c r="D9242" s="12">
        <v>46067</v>
      </c>
      <c r="E9242" s="11">
        <v>395</v>
      </c>
      <c r="F9242" s="11" t="s">
        <v>33</v>
      </c>
      <c r="G9242" s="13">
        <v>1646.05</v>
      </c>
      <c r="H9242" s="14">
        <f t="shared" si="1008"/>
        <v>650189.75</v>
      </c>
      <c r="I9242" s="14">
        <f>IF(F9242="GHS",H9242,H9242*Assumptions!$B$4)</f>
        <v>650189.75</v>
      </c>
      <c r="J9242" s="15" t="str">
        <f>INDEX(Assumptions!$B$8:$B$12,MATCH(B9242,Assumptions!$A$8:$A$12,0))</f>
        <v>Weighted Average</v>
      </c>
      <c r="K9242" s="16">
        <f>G9242/(1-INDEX(Assumptions!$D$8:$D$12,MATCH(B9242,Assumptions!$A$8:$A$12,0)))</f>
        <v>2286.1805555555557</v>
      </c>
      <c r="L9242" s="16">
        <f t="shared" si="1009"/>
        <v>49.381499999999996</v>
      </c>
      <c r="M9242" s="16">
        <f t="shared" si="1010"/>
        <v>114.30902777777779</v>
      </c>
      <c r="N9242" s="14">
        <f>E9242*(K9242-L9242-M9242)*IF(F9242="GHS",1,Assumptions!$B$4)</f>
        <v>838383.56097222224</v>
      </c>
      <c r="O9242" s="15">
        <f t="shared" ca="1" si="1011"/>
        <v>219</v>
      </c>
      <c r="P9242" s="15" t="str">
        <f t="shared" ca="1" si="1012"/>
        <v>181-365d</v>
      </c>
      <c r="Q9242" s="17">
        <f ca="1">IF(P9242="0-90d",0,IF(P9242="91-180d",INDEX(Assumptions!$F$8:$F$12,MATCH(B9242,Assumptions!$A$8:$A$12,0)),IF(P9242="181-365d",INDEX(Assumptions!$G$8:$G$12,MATCH(B9242,Assumptions!$A$8:$A$12,0)),INDEX(Assumptions!$H$8:$H$12,MATCH(B9242,Assumptions!$A$8:$A$12,0)))))</f>
        <v>0.2</v>
      </c>
      <c r="R9242" s="14">
        <f t="shared" ca="1" si="1013"/>
        <v>130037.95000000001</v>
      </c>
      <c r="S9242" s="14">
        <f t="shared" ca="1" si="1014"/>
        <v>520151.8</v>
      </c>
      <c r="T9242" s="11" t="s">
        <v>25</v>
      </c>
      <c r="U9242" s="18" t="s">
        <v>26</v>
      </c>
    </row>
    <row r="9243" spans="1:21" ht="15" customHeight="1" x14ac:dyDescent="0.15">
      <c r="A9243" s="10" t="s">
        <v>9291</v>
      </c>
      <c r="B9243" s="11" t="s">
        <v>41</v>
      </c>
      <c r="C9243" s="11" t="s">
        <v>44</v>
      </c>
      <c r="D9243" s="12">
        <v>45831</v>
      </c>
      <c r="E9243" s="11">
        <v>3848</v>
      </c>
      <c r="F9243" s="11" t="s">
        <v>33</v>
      </c>
      <c r="G9243" s="13">
        <v>384</v>
      </c>
      <c r="H9243" s="14">
        <f t="shared" si="1008"/>
        <v>1477632</v>
      </c>
      <c r="I9243" s="14">
        <f>IF(F9243="GHS",H9243,H9243*Assumptions!$B$4)</f>
        <v>1477632</v>
      </c>
      <c r="J9243" s="15" t="str">
        <f>INDEX(Assumptions!$B$8:$B$12,MATCH(B9243,Assumptions!$A$8:$A$12,0))</f>
        <v>Weighted Average</v>
      </c>
      <c r="K9243" s="16">
        <f>G9243/(1-INDEX(Assumptions!$D$8:$D$12,MATCH(B9243,Assumptions!$A$8:$A$12,0)))</f>
        <v>590.76923076923072</v>
      </c>
      <c r="L9243" s="16">
        <f t="shared" si="1009"/>
        <v>11.52</v>
      </c>
      <c r="M9243" s="16">
        <f t="shared" si="1010"/>
        <v>29.538461538461537</v>
      </c>
      <c r="N9243" s="14">
        <f>E9243*(K9243-L9243-M9243)*IF(F9243="GHS",1,Assumptions!$B$4)</f>
        <v>2115287.04</v>
      </c>
      <c r="O9243" s="15">
        <f t="shared" ca="1" si="1011"/>
        <v>455</v>
      </c>
      <c r="P9243" s="15" t="str">
        <f t="shared" ca="1" si="1012"/>
        <v>365d+</v>
      </c>
      <c r="Q9243" s="17">
        <f ca="1">IF(P9243="0-90d",0,IF(P9243="91-180d",INDEX(Assumptions!$F$8:$F$12,MATCH(B9243,Assumptions!$A$8:$A$12,0)),IF(P9243="181-365d",INDEX(Assumptions!$G$8:$G$12,MATCH(B9243,Assumptions!$A$8:$A$12,0)),INDEX(Assumptions!$H$8:$H$12,MATCH(B9243,Assumptions!$A$8:$A$12,0)))))</f>
        <v>0.8</v>
      </c>
      <c r="R9243" s="14">
        <f t="shared" ca="1" si="1013"/>
        <v>1182105.6000000001</v>
      </c>
      <c r="S9243" s="14">
        <f t="shared" ca="1" si="1014"/>
        <v>295526.39999999991</v>
      </c>
      <c r="T9243" s="11" t="s">
        <v>25</v>
      </c>
      <c r="U9243" s="18" t="s">
        <v>26</v>
      </c>
    </row>
    <row r="9244" spans="1:21" ht="15" customHeight="1" x14ac:dyDescent="0.15">
      <c r="A9244" s="10" t="s">
        <v>9292</v>
      </c>
      <c r="B9244" s="11" t="s">
        <v>28</v>
      </c>
      <c r="C9244" s="11" t="s">
        <v>38</v>
      </c>
      <c r="D9244" s="12">
        <v>46025</v>
      </c>
      <c r="E9244" s="11">
        <v>2239</v>
      </c>
      <c r="F9244" s="11" t="s">
        <v>24</v>
      </c>
      <c r="G9244" s="13">
        <v>3569.33</v>
      </c>
      <c r="H9244" s="14">
        <f t="shared" si="1008"/>
        <v>7991729.8700000001</v>
      </c>
      <c r="I9244" s="14">
        <f>IF(F9244="GHS",H9244,H9244*Assumptions!$B$4)</f>
        <v>86310682.596000001</v>
      </c>
      <c r="J9244" s="15" t="str">
        <f>INDEX(Assumptions!$B$8:$B$12,MATCH(B9244,Assumptions!$A$8:$A$12,0))</f>
        <v>Fair Value Less Costs to Sell</v>
      </c>
      <c r="K9244" s="16">
        <f>G9244/(1-INDEX(Assumptions!$D$8:$D$12,MATCH(B9244,Assumptions!$A$8:$A$12,0)))</f>
        <v>4056.056818181818</v>
      </c>
      <c r="L9244" s="16">
        <f t="shared" si="1009"/>
        <v>107.07989999999999</v>
      </c>
      <c r="M9244" s="16">
        <f t="shared" si="1010"/>
        <v>202.80284090909092</v>
      </c>
      <c r="N9244" s="14">
        <f>E9244*(K9244-L9244-M9244)*IF(F9244="GHS",1,Assumptions!$B$4)</f>
        <v>90586984.597347274</v>
      </c>
      <c r="O9244" s="15">
        <f t="shared" ca="1" si="1011"/>
        <v>261</v>
      </c>
      <c r="P9244" s="15" t="str">
        <f t="shared" ca="1" si="1012"/>
        <v>181-365d</v>
      </c>
      <c r="Q9244" s="17">
        <f ca="1">IF(P9244="0-90d",0,IF(P9244="91-180d",INDEX(Assumptions!$F$8:$F$12,MATCH(B9244,Assumptions!$A$8:$A$12,0)),IF(P9244="181-365d",INDEX(Assumptions!$G$8:$G$12,MATCH(B9244,Assumptions!$A$8:$A$12,0)),INDEX(Assumptions!$H$8:$H$12,MATCH(B9244,Assumptions!$A$8:$A$12,0)))))</f>
        <v>0.1</v>
      </c>
      <c r="R9244" s="14">
        <f t="shared" ca="1" si="1013"/>
        <v>8631068.2596000005</v>
      </c>
      <c r="S9244" s="14">
        <f t="shared" ca="1" si="1014"/>
        <v>77679614.336400002</v>
      </c>
      <c r="T9244" s="11" t="s">
        <v>25</v>
      </c>
      <c r="U9244" s="18" t="s">
        <v>26</v>
      </c>
    </row>
    <row r="9245" spans="1:21" ht="15" customHeight="1" x14ac:dyDescent="0.15">
      <c r="A9245" s="10" t="s">
        <v>9293</v>
      </c>
      <c r="B9245" s="11" t="s">
        <v>31</v>
      </c>
      <c r="C9245" s="11" t="s">
        <v>32</v>
      </c>
      <c r="D9245" s="12">
        <v>45817</v>
      </c>
      <c r="E9245" s="11">
        <v>2028</v>
      </c>
      <c r="F9245" s="11" t="s">
        <v>33</v>
      </c>
      <c r="G9245" s="13">
        <v>8100</v>
      </c>
      <c r="H9245" s="14">
        <f t="shared" si="1008"/>
        <v>16426800</v>
      </c>
      <c r="I9245" s="14">
        <f>IF(F9245="GHS",H9245,H9245*Assumptions!$B$4)</f>
        <v>16426800</v>
      </c>
      <c r="J9245" s="15" t="str">
        <f>INDEX(Assumptions!$B$8:$B$12,MATCH(B9245,Assumptions!$A$8:$A$12,0))</f>
        <v>Weighted Average</v>
      </c>
      <c r="K9245" s="16">
        <f>G9245/(1-INDEX(Assumptions!$D$8:$D$12,MATCH(B9245,Assumptions!$A$8:$A$12,0)))</f>
        <v>11250</v>
      </c>
      <c r="L9245" s="16">
        <f t="shared" si="1009"/>
        <v>243</v>
      </c>
      <c r="M9245" s="16">
        <f t="shared" si="1010"/>
        <v>562.5</v>
      </c>
      <c r="N9245" s="14">
        <f>E9245*(K9245-L9245-M9245)*IF(F9245="GHS",1,Assumptions!$B$4)</f>
        <v>21181446</v>
      </c>
      <c r="O9245" s="15">
        <f t="shared" ca="1" si="1011"/>
        <v>469</v>
      </c>
      <c r="P9245" s="15" t="str">
        <f t="shared" ca="1" si="1012"/>
        <v>365d+</v>
      </c>
      <c r="Q9245" s="17">
        <f ca="1">IF(P9245="0-90d",0,IF(P9245="91-180d",INDEX(Assumptions!$F$8:$F$12,MATCH(B9245,Assumptions!$A$8:$A$12,0)),IF(P9245="181-365d",INDEX(Assumptions!$G$8:$G$12,MATCH(B9245,Assumptions!$A$8:$A$12,0)),INDEX(Assumptions!$H$8:$H$12,MATCH(B9245,Assumptions!$A$8:$A$12,0)))))</f>
        <v>0.6</v>
      </c>
      <c r="R9245" s="14">
        <f t="shared" ca="1" si="1013"/>
        <v>9856080</v>
      </c>
      <c r="S9245" s="14">
        <f t="shared" ca="1" si="1014"/>
        <v>6570720</v>
      </c>
      <c r="T9245" s="11" t="s">
        <v>25</v>
      </c>
      <c r="U9245" s="18" t="s">
        <v>26</v>
      </c>
    </row>
    <row r="9246" spans="1:21" ht="15" customHeight="1" x14ac:dyDescent="0.15">
      <c r="A9246" s="10" t="s">
        <v>9294</v>
      </c>
      <c r="B9246" s="11" t="s">
        <v>41</v>
      </c>
      <c r="C9246" s="11" t="s">
        <v>44</v>
      </c>
      <c r="D9246" s="12">
        <v>45817</v>
      </c>
      <c r="E9246" s="11">
        <v>774</v>
      </c>
      <c r="F9246" s="11" t="s">
        <v>33</v>
      </c>
      <c r="G9246" s="13">
        <v>164.97</v>
      </c>
      <c r="H9246" s="14">
        <f t="shared" si="1008"/>
        <v>127686.78</v>
      </c>
      <c r="I9246" s="14">
        <f>IF(F9246="GHS",H9246,H9246*Assumptions!$B$4)</f>
        <v>127686.78</v>
      </c>
      <c r="J9246" s="15" t="str">
        <f>INDEX(Assumptions!$B$8:$B$12,MATCH(B9246,Assumptions!$A$8:$A$12,0))</f>
        <v>Weighted Average</v>
      </c>
      <c r="K9246" s="16">
        <f>G9246/(1-INDEX(Assumptions!$D$8:$D$12,MATCH(B9246,Assumptions!$A$8:$A$12,0)))</f>
        <v>253.79999999999998</v>
      </c>
      <c r="L9246" s="16">
        <f t="shared" si="1009"/>
        <v>4.9490999999999996</v>
      </c>
      <c r="M9246" s="16">
        <f t="shared" si="1010"/>
        <v>12.69</v>
      </c>
      <c r="N9246" s="14">
        <f>E9246*(K9246-L9246-M9246)*IF(F9246="GHS",1,Assumptions!$B$4)</f>
        <v>182788.53659999999</v>
      </c>
      <c r="O9246" s="15">
        <f t="shared" ca="1" si="1011"/>
        <v>469</v>
      </c>
      <c r="P9246" s="15" t="str">
        <f t="shared" ca="1" si="1012"/>
        <v>365d+</v>
      </c>
      <c r="Q9246" s="17">
        <f ca="1">IF(P9246="0-90d",0,IF(P9246="91-180d",INDEX(Assumptions!$F$8:$F$12,MATCH(B9246,Assumptions!$A$8:$A$12,0)),IF(P9246="181-365d",INDEX(Assumptions!$G$8:$G$12,MATCH(B9246,Assumptions!$A$8:$A$12,0)),INDEX(Assumptions!$H$8:$H$12,MATCH(B9246,Assumptions!$A$8:$A$12,0)))))</f>
        <v>0.8</v>
      </c>
      <c r="R9246" s="14">
        <f t="shared" ca="1" si="1013"/>
        <v>102149.424</v>
      </c>
      <c r="S9246" s="14">
        <f t="shared" ca="1" si="1014"/>
        <v>25537.356</v>
      </c>
      <c r="T9246" s="11" t="s">
        <v>25</v>
      </c>
      <c r="U9246" s="18" t="s">
        <v>26</v>
      </c>
    </row>
    <row r="9247" spans="1:21" ht="15" customHeight="1" x14ac:dyDescent="0.15">
      <c r="A9247" s="10" t="s">
        <v>9295</v>
      </c>
      <c r="B9247" s="11" t="s">
        <v>31</v>
      </c>
      <c r="C9247" s="11" t="s">
        <v>76</v>
      </c>
      <c r="D9247" s="12">
        <v>45967</v>
      </c>
      <c r="E9247" s="11">
        <v>2339</v>
      </c>
      <c r="F9247" s="11" t="s">
        <v>33</v>
      </c>
      <c r="G9247" s="13">
        <v>2977.71</v>
      </c>
      <c r="H9247" s="14">
        <f t="shared" si="1008"/>
        <v>6964863.6900000004</v>
      </c>
      <c r="I9247" s="14">
        <f>IF(F9247="GHS",H9247,H9247*Assumptions!$B$4)</f>
        <v>6964863.6900000004</v>
      </c>
      <c r="J9247" s="15" t="str">
        <f>INDEX(Assumptions!$B$8:$B$12,MATCH(B9247,Assumptions!$A$8:$A$12,0))</f>
        <v>Weighted Average</v>
      </c>
      <c r="K9247" s="16">
        <f>G9247/(1-INDEX(Assumptions!$D$8:$D$12,MATCH(B9247,Assumptions!$A$8:$A$12,0)))</f>
        <v>4135.7083333333339</v>
      </c>
      <c r="L9247" s="16">
        <f t="shared" si="1009"/>
        <v>89.331299999999999</v>
      </c>
      <c r="M9247" s="16">
        <f t="shared" si="1010"/>
        <v>206.78541666666672</v>
      </c>
      <c r="N9247" s="14">
        <f>E9247*(K9247-L9247-M9247)*IF(F9247="GHS",1,Assumptions!$B$4)</f>
        <v>8980804.7913833354</v>
      </c>
      <c r="O9247" s="15">
        <f t="shared" ca="1" si="1011"/>
        <v>319</v>
      </c>
      <c r="P9247" s="15" t="str">
        <f t="shared" ca="1" si="1012"/>
        <v>181-365d</v>
      </c>
      <c r="Q9247" s="17">
        <f ca="1">IF(P9247="0-90d",0,IF(P9247="91-180d",INDEX(Assumptions!$F$8:$F$12,MATCH(B9247,Assumptions!$A$8:$A$12,0)),IF(P9247="181-365d",INDEX(Assumptions!$G$8:$G$12,MATCH(B9247,Assumptions!$A$8:$A$12,0)),INDEX(Assumptions!$H$8:$H$12,MATCH(B9247,Assumptions!$A$8:$A$12,0)))))</f>
        <v>0.2</v>
      </c>
      <c r="R9247" s="14">
        <f t="shared" ca="1" si="1013"/>
        <v>1392972.7380000001</v>
      </c>
      <c r="S9247" s="14">
        <f t="shared" ca="1" si="1014"/>
        <v>5571890.9520000005</v>
      </c>
      <c r="T9247" s="11" t="s">
        <v>25</v>
      </c>
      <c r="U9247" s="18" t="s">
        <v>26</v>
      </c>
    </row>
    <row r="9248" spans="1:21" ht="15" customHeight="1" x14ac:dyDescent="0.15">
      <c r="A9248" s="10" t="s">
        <v>9296</v>
      </c>
      <c r="B9248" s="11" t="s">
        <v>31</v>
      </c>
      <c r="C9248" s="11" t="s">
        <v>63</v>
      </c>
      <c r="D9248" s="12">
        <v>45841</v>
      </c>
      <c r="E9248" s="11">
        <v>1535</v>
      </c>
      <c r="F9248" s="11" t="s">
        <v>33</v>
      </c>
      <c r="G9248" s="13">
        <v>3044.16</v>
      </c>
      <c r="H9248" s="14">
        <f t="shared" si="1008"/>
        <v>4672785.5999999996</v>
      </c>
      <c r="I9248" s="14">
        <f>IF(F9248="GHS",H9248,H9248*Assumptions!$B$4)</f>
        <v>4672785.5999999996</v>
      </c>
      <c r="J9248" s="15" t="str">
        <f>INDEX(Assumptions!$B$8:$B$12,MATCH(B9248,Assumptions!$A$8:$A$12,0))</f>
        <v>Weighted Average</v>
      </c>
      <c r="K9248" s="16">
        <f>G9248/(1-INDEX(Assumptions!$D$8:$D$12,MATCH(B9248,Assumptions!$A$8:$A$12,0)))</f>
        <v>4228</v>
      </c>
      <c r="L9248" s="16">
        <f t="shared" si="1009"/>
        <v>91.324799999999996</v>
      </c>
      <c r="M9248" s="16">
        <f t="shared" si="1010"/>
        <v>211.4</v>
      </c>
      <c r="N9248" s="14">
        <f>E9248*(K9248-L9248-M9248)*IF(F9248="GHS",1,Assumptions!$B$4)</f>
        <v>6025297.4319999991</v>
      </c>
      <c r="O9248" s="15">
        <f t="shared" ca="1" si="1011"/>
        <v>445</v>
      </c>
      <c r="P9248" s="15" t="str">
        <f t="shared" ca="1" si="1012"/>
        <v>365d+</v>
      </c>
      <c r="Q9248" s="17">
        <f ca="1">IF(P9248="0-90d",0,IF(P9248="91-180d",INDEX(Assumptions!$F$8:$F$12,MATCH(B9248,Assumptions!$A$8:$A$12,0)),IF(P9248="181-365d",INDEX(Assumptions!$G$8:$G$12,MATCH(B9248,Assumptions!$A$8:$A$12,0)),INDEX(Assumptions!$H$8:$H$12,MATCH(B9248,Assumptions!$A$8:$A$12,0)))))</f>
        <v>0.6</v>
      </c>
      <c r="R9248" s="14">
        <f t="shared" ca="1" si="1013"/>
        <v>2803671.36</v>
      </c>
      <c r="S9248" s="14">
        <f t="shared" ca="1" si="1014"/>
        <v>1869114.2399999998</v>
      </c>
      <c r="T9248" s="11" t="s">
        <v>25</v>
      </c>
      <c r="U9248" s="18" t="s">
        <v>26</v>
      </c>
    </row>
    <row r="9249" spans="1:21" ht="15" customHeight="1" x14ac:dyDescent="0.15">
      <c r="A9249" s="10" t="s">
        <v>9297</v>
      </c>
      <c r="B9249" s="11" t="s">
        <v>46</v>
      </c>
      <c r="C9249" s="11" t="s">
        <v>119</v>
      </c>
      <c r="D9249" s="12">
        <v>46186</v>
      </c>
      <c r="E9249" s="11">
        <v>2635</v>
      </c>
      <c r="F9249" s="11" t="s">
        <v>33</v>
      </c>
      <c r="G9249" s="13">
        <v>504963.35</v>
      </c>
      <c r="H9249" s="14">
        <f t="shared" si="1008"/>
        <v>1330578427.25</v>
      </c>
      <c r="I9249" s="14">
        <f>IF(F9249="GHS",H9249,H9249*Assumptions!$B$4)</f>
        <v>1330578427.25</v>
      </c>
      <c r="J9249" s="15" t="str">
        <f>INDEX(Assumptions!$B$8:$B$12,MATCH(B9249,Assumptions!$A$8:$A$12,0))</f>
        <v>Specific Identification</v>
      </c>
      <c r="K9249" s="16">
        <f>G9249/(1-INDEX(Assumptions!$D$8:$D$12,MATCH(B9249,Assumptions!$A$8:$A$12,0)))</f>
        <v>647388.91025641025</v>
      </c>
      <c r="L9249" s="16">
        <f t="shared" si="1009"/>
        <v>15148.900499999998</v>
      </c>
      <c r="M9249" s="16">
        <f t="shared" si="1010"/>
        <v>32369.445512820515</v>
      </c>
      <c r="N9249" s="14">
        <f>E9249*(K9249-L9249-M9249)*IF(F9249="GHS",1,Assumptions!$B$4)</f>
        <v>1580658936.7818589</v>
      </c>
      <c r="O9249" s="15">
        <f t="shared" ca="1" si="1011"/>
        <v>100</v>
      </c>
      <c r="P9249" s="15" t="str">
        <f t="shared" ca="1" si="1012"/>
        <v>91-180d</v>
      </c>
      <c r="Q9249" s="17">
        <f ca="1">IF(P9249="0-90d",0,IF(P9249="91-180d",INDEX(Assumptions!$F$8:$F$12,MATCH(B9249,Assumptions!$A$8:$A$12,0)),IF(P9249="181-365d",INDEX(Assumptions!$G$8:$G$12,MATCH(B9249,Assumptions!$A$8:$A$12,0)),INDEX(Assumptions!$H$8:$H$12,MATCH(B9249,Assumptions!$A$8:$A$12,0)))))</f>
        <v>0</v>
      </c>
      <c r="R9249" s="14">
        <f t="shared" ca="1" si="1013"/>
        <v>0</v>
      </c>
      <c r="S9249" s="14">
        <f t="shared" ca="1" si="1014"/>
        <v>1330578427.25</v>
      </c>
      <c r="T9249" s="11" t="s">
        <v>25</v>
      </c>
      <c r="U9249" s="18" t="s">
        <v>26</v>
      </c>
    </row>
    <row r="9250" spans="1:21" ht="15" customHeight="1" x14ac:dyDescent="0.15">
      <c r="A9250" s="10" t="s">
        <v>9298</v>
      </c>
      <c r="B9250" s="11" t="s">
        <v>41</v>
      </c>
      <c r="C9250" s="11" t="s">
        <v>49</v>
      </c>
      <c r="D9250" s="12">
        <v>46196</v>
      </c>
      <c r="E9250" s="11">
        <v>4219</v>
      </c>
      <c r="F9250" s="11" t="s">
        <v>33</v>
      </c>
      <c r="G9250" s="13">
        <v>1381.1</v>
      </c>
      <c r="H9250" s="14">
        <f t="shared" si="1008"/>
        <v>5826860.8999999994</v>
      </c>
      <c r="I9250" s="14">
        <f>IF(F9250="GHS",H9250,H9250*Assumptions!$B$4)</f>
        <v>5826860.8999999994</v>
      </c>
      <c r="J9250" s="15" t="str">
        <f>INDEX(Assumptions!$B$8:$B$12,MATCH(B9250,Assumptions!$A$8:$A$12,0))</f>
        <v>Weighted Average</v>
      </c>
      <c r="K9250" s="16">
        <f>G9250/(1-INDEX(Assumptions!$D$8:$D$12,MATCH(B9250,Assumptions!$A$8:$A$12,0)))</f>
        <v>2124.7692307692305</v>
      </c>
      <c r="L9250" s="16">
        <f t="shared" si="1009"/>
        <v>41.432999999999993</v>
      </c>
      <c r="M9250" s="16">
        <f t="shared" si="1010"/>
        <v>106.23846153846154</v>
      </c>
      <c r="N9250" s="14">
        <f>E9250*(K9250-L9250-M9250)*IF(F9250="GHS",1,Assumptions!$B$4)</f>
        <v>8341375.4883846147</v>
      </c>
      <c r="O9250" s="15">
        <f t="shared" ca="1" si="1011"/>
        <v>90</v>
      </c>
      <c r="P9250" s="15" t="str">
        <f t="shared" ca="1" si="1012"/>
        <v>0-90d</v>
      </c>
      <c r="Q9250" s="17">
        <f ca="1">IF(P9250="0-90d",0,IF(P9250="91-180d",INDEX(Assumptions!$F$8:$F$12,MATCH(B9250,Assumptions!$A$8:$A$12,0)),IF(P9250="181-365d",INDEX(Assumptions!$G$8:$G$12,MATCH(B9250,Assumptions!$A$8:$A$12,0)),INDEX(Assumptions!$H$8:$H$12,MATCH(B9250,Assumptions!$A$8:$A$12,0)))))</f>
        <v>0</v>
      </c>
      <c r="R9250" s="14">
        <f t="shared" ca="1" si="1013"/>
        <v>0</v>
      </c>
      <c r="S9250" s="14">
        <f t="shared" ca="1" si="1014"/>
        <v>5826860.8999999994</v>
      </c>
      <c r="T9250" s="11" t="s">
        <v>25</v>
      </c>
      <c r="U9250" s="18" t="s">
        <v>26</v>
      </c>
    </row>
    <row r="9251" spans="1:21" ht="15" customHeight="1" x14ac:dyDescent="0.15">
      <c r="A9251" s="10" t="s">
        <v>9299</v>
      </c>
      <c r="B9251" s="11" t="s">
        <v>31</v>
      </c>
      <c r="C9251" s="11" t="s">
        <v>32</v>
      </c>
      <c r="D9251" s="12">
        <v>46147</v>
      </c>
      <c r="E9251" s="11">
        <v>313</v>
      </c>
      <c r="F9251" s="11" t="s">
        <v>33</v>
      </c>
      <c r="G9251" s="13">
        <v>4381.54</v>
      </c>
      <c r="H9251" s="14">
        <f t="shared" si="1008"/>
        <v>1371422.02</v>
      </c>
      <c r="I9251" s="14">
        <f>IF(F9251="GHS",H9251,H9251*Assumptions!$B$4)</f>
        <v>1371422.02</v>
      </c>
      <c r="J9251" s="15" t="str">
        <f>INDEX(Assumptions!$B$8:$B$12,MATCH(B9251,Assumptions!$A$8:$A$12,0))</f>
        <v>Weighted Average</v>
      </c>
      <c r="K9251" s="16">
        <f>G9251/(1-INDEX(Assumptions!$D$8:$D$12,MATCH(B9251,Assumptions!$A$8:$A$12,0)))</f>
        <v>6085.4722222222226</v>
      </c>
      <c r="L9251" s="16">
        <f t="shared" si="1009"/>
        <v>131.4462</v>
      </c>
      <c r="M9251" s="16">
        <f t="shared" si="1010"/>
        <v>304.27361111111117</v>
      </c>
      <c r="N9251" s="14">
        <f>E9251*(K9251-L9251-M9251)*IF(F9251="GHS",1,Assumptions!$B$4)</f>
        <v>1768372.5046777779</v>
      </c>
      <c r="O9251" s="15">
        <f t="shared" ca="1" si="1011"/>
        <v>139</v>
      </c>
      <c r="P9251" s="15" t="str">
        <f t="shared" ca="1" si="1012"/>
        <v>91-180d</v>
      </c>
      <c r="Q9251" s="17">
        <f ca="1">IF(P9251="0-90d",0,IF(P9251="91-180d",INDEX(Assumptions!$F$8:$F$12,MATCH(B9251,Assumptions!$A$8:$A$12,0)),IF(P9251="181-365d",INDEX(Assumptions!$G$8:$G$12,MATCH(B9251,Assumptions!$A$8:$A$12,0)),INDEX(Assumptions!$H$8:$H$12,MATCH(B9251,Assumptions!$A$8:$A$12,0)))))</f>
        <v>0.05</v>
      </c>
      <c r="R9251" s="14">
        <f t="shared" ca="1" si="1013"/>
        <v>68571.10100000001</v>
      </c>
      <c r="S9251" s="14">
        <f t="shared" si="1014"/>
        <v>0</v>
      </c>
      <c r="T9251" s="11" t="s">
        <v>39</v>
      </c>
      <c r="U9251" s="18" t="s">
        <v>26</v>
      </c>
    </row>
    <row r="9252" spans="1:21" ht="15" customHeight="1" x14ac:dyDescent="0.15">
      <c r="A9252" s="10" t="s">
        <v>9300</v>
      </c>
      <c r="B9252" s="11" t="s">
        <v>31</v>
      </c>
      <c r="C9252" s="11" t="s">
        <v>76</v>
      </c>
      <c r="D9252" s="12">
        <v>46223</v>
      </c>
      <c r="E9252" s="11">
        <v>1617</v>
      </c>
      <c r="F9252" s="11" t="s">
        <v>33</v>
      </c>
      <c r="G9252" s="13">
        <v>2256.69</v>
      </c>
      <c r="H9252" s="14">
        <f t="shared" si="1008"/>
        <v>3649067.73</v>
      </c>
      <c r="I9252" s="14">
        <f>IF(F9252="GHS",H9252,H9252*Assumptions!$B$4)</f>
        <v>3649067.73</v>
      </c>
      <c r="J9252" s="15" t="str">
        <f>INDEX(Assumptions!$B$8:$B$12,MATCH(B9252,Assumptions!$A$8:$A$12,0))</f>
        <v>Weighted Average</v>
      </c>
      <c r="K9252" s="16">
        <f>G9252/(1-INDEX(Assumptions!$D$8:$D$12,MATCH(B9252,Assumptions!$A$8:$A$12,0)))</f>
        <v>3134.291666666667</v>
      </c>
      <c r="L9252" s="16">
        <f t="shared" si="1009"/>
        <v>67.700699999999998</v>
      </c>
      <c r="M9252" s="16">
        <f t="shared" si="1010"/>
        <v>156.71458333333337</v>
      </c>
      <c r="N9252" s="14">
        <f>E9252*(K9252-L9252-M9252)*IF(F9252="GHS",1,Assumptions!$B$4)</f>
        <v>4705270.1118500009</v>
      </c>
      <c r="O9252" s="15">
        <f t="shared" ca="1" si="1011"/>
        <v>63</v>
      </c>
      <c r="P9252" s="15" t="str">
        <f t="shared" ca="1" si="1012"/>
        <v>0-90d</v>
      </c>
      <c r="Q9252" s="17">
        <f ca="1">IF(P9252="0-90d",0,IF(P9252="91-180d",INDEX(Assumptions!$F$8:$F$12,MATCH(B9252,Assumptions!$A$8:$A$12,0)),IF(P9252="181-365d",INDEX(Assumptions!$G$8:$G$12,MATCH(B9252,Assumptions!$A$8:$A$12,0)),INDEX(Assumptions!$H$8:$H$12,MATCH(B9252,Assumptions!$A$8:$A$12,0)))))</f>
        <v>0</v>
      </c>
      <c r="R9252" s="14">
        <f t="shared" ca="1" si="1013"/>
        <v>0</v>
      </c>
      <c r="S9252" s="14">
        <f t="shared" si="1014"/>
        <v>0</v>
      </c>
      <c r="T9252" s="11" t="s">
        <v>39</v>
      </c>
      <c r="U9252" s="18" t="s">
        <v>26</v>
      </c>
    </row>
    <row r="9253" spans="1:21" ht="15" customHeight="1" x14ac:dyDescent="0.15">
      <c r="A9253" s="10" t="s">
        <v>9301</v>
      </c>
      <c r="B9253" s="11" t="s">
        <v>31</v>
      </c>
      <c r="C9253" s="11" t="s">
        <v>32</v>
      </c>
      <c r="D9253" s="12">
        <v>46141</v>
      </c>
      <c r="E9253" s="11">
        <v>2261</v>
      </c>
      <c r="F9253" s="11" t="s">
        <v>33</v>
      </c>
      <c r="G9253" s="13">
        <v>1450.84</v>
      </c>
      <c r="H9253" s="14">
        <f t="shared" si="1008"/>
        <v>3280349.2399999998</v>
      </c>
      <c r="I9253" s="14">
        <f>IF(F9253="GHS",H9253,H9253*Assumptions!$B$4)</f>
        <v>3280349.2399999998</v>
      </c>
      <c r="J9253" s="15" t="str">
        <f>INDEX(Assumptions!$B$8:$B$12,MATCH(B9253,Assumptions!$A$8:$A$12,0))</f>
        <v>Weighted Average</v>
      </c>
      <c r="K9253" s="16">
        <f>G9253/(1-INDEX(Assumptions!$D$8:$D$12,MATCH(B9253,Assumptions!$A$8:$A$12,0)))</f>
        <v>2015.0555555555554</v>
      </c>
      <c r="L9253" s="16">
        <f t="shared" si="1009"/>
        <v>43.525199999999998</v>
      </c>
      <c r="M9253" s="16">
        <f t="shared" si="1010"/>
        <v>100.75277777777778</v>
      </c>
      <c r="N9253" s="14">
        <f>E9253*(K9253-L9253-M9253)*IF(F9253="GHS",1,Assumptions!$B$4)</f>
        <v>4229828.1033555549</v>
      </c>
      <c r="O9253" s="15">
        <f t="shared" ca="1" si="1011"/>
        <v>145</v>
      </c>
      <c r="P9253" s="15" t="str">
        <f t="shared" ca="1" si="1012"/>
        <v>91-180d</v>
      </c>
      <c r="Q9253" s="17">
        <f ca="1">IF(P9253="0-90d",0,IF(P9253="91-180d",INDEX(Assumptions!$F$8:$F$12,MATCH(B9253,Assumptions!$A$8:$A$12,0)),IF(P9253="181-365d",INDEX(Assumptions!$G$8:$G$12,MATCH(B9253,Assumptions!$A$8:$A$12,0)),INDEX(Assumptions!$H$8:$H$12,MATCH(B9253,Assumptions!$A$8:$A$12,0)))))</f>
        <v>0.05</v>
      </c>
      <c r="R9253" s="14">
        <f t="shared" ca="1" si="1013"/>
        <v>164017.462</v>
      </c>
      <c r="S9253" s="14">
        <f t="shared" si="1014"/>
        <v>0</v>
      </c>
      <c r="T9253" s="11" t="s">
        <v>39</v>
      </c>
      <c r="U9253" s="18" t="s">
        <v>26</v>
      </c>
    </row>
    <row r="9254" spans="1:21" ht="15" customHeight="1" x14ac:dyDescent="0.15">
      <c r="A9254" s="10" t="s">
        <v>9302</v>
      </c>
      <c r="B9254" s="11" t="s">
        <v>41</v>
      </c>
      <c r="C9254" s="11" t="s">
        <v>49</v>
      </c>
      <c r="D9254" s="12">
        <v>45899</v>
      </c>
      <c r="E9254" s="11">
        <v>3819</v>
      </c>
      <c r="F9254" s="11" t="s">
        <v>33</v>
      </c>
      <c r="G9254" s="13">
        <v>629.59</v>
      </c>
      <c r="H9254" s="14">
        <f t="shared" si="1008"/>
        <v>2404404.21</v>
      </c>
      <c r="I9254" s="14">
        <f>IF(F9254="GHS",H9254,H9254*Assumptions!$B$4)</f>
        <v>2404404.21</v>
      </c>
      <c r="J9254" s="15" t="str">
        <f>INDEX(Assumptions!$B$8:$B$12,MATCH(B9254,Assumptions!$A$8:$A$12,0))</f>
        <v>Weighted Average</v>
      </c>
      <c r="K9254" s="16">
        <f>G9254/(1-INDEX(Assumptions!$D$8:$D$12,MATCH(B9254,Assumptions!$A$8:$A$12,0)))</f>
        <v>968.6</v>
      </c>
      <c r="L9254" s="16">
        <f t="shared" si="1009"/>
        <v>18.887699999999999</v>
      </c>
      <c r="M9254" s="16">
        <f t="shared" si="1010"/>
        <v>48.430000000000007</v>
      </c>
      <c r="N9254" s="14">
        <f>E9254*(K9254-L9254-M9254)*IF(F9254="GHS",1,Assumptions!$B$4)</f>
        <v>3441997.1037000003</v>
      </c>
      <c r="O9254" s="15">
        <f t="shared" ca="1" si="1011"/>
        <v>387</v>
      </c>
      <c r="P9254" s="15" t="str">
        <f t="shared" ca="1" si="1012"/>
        <v>365d+</v>
      </c>
      <c r="Q9254" s="17">
        <f ca="1">IF(P9254="0-90d",0,IF(P9254="91-180d",INDEX(Assumptions!$F$8:$F$12,MATCH(B9254,Assumptions!$A$8:$A$12,0)),IF(P9254="181-365d",INDEX(Assumptions!$G$8:$G$12,MATCH(B9254,Assumptions!$A$8:$A$12,0)),INDEX(Assumptions!$H$8:$H$12,MATCH(B9254,Assumptions!$A$8:$A$12,0)))))</f>
        <v>0.8</v>
      </c>
      <c r="R9254" s="14">
        <f t="shared" ca="1" si="1013"/>
        <v>1923523.368</v>
      </c>
      <c r="S9254" s="14">
        <f t="shared" ca="1" si="1014"/>
        <v>480880.84199999995</v>
      </c>
      <c r="T9254" s="11" t="s">
        <v>25</v>
      </c>
      <c r="U9254" s="18" t="s">
        <v>26</v>
      </c>
    </row>
    <row r="9255" spans="1:21" ht="15" customHeight="1" x14ac:dyDescent="0.15">
      <c r="A9255" s="10" t="s">
        <v>9303</v>
      </c>
      <c r="B9255" s="11" t="s">
        <v>46</v>
      </c>
      <c r="C9255" s="11" t="s">
        <v>119</v>
      </c>
      <c r="D9255" s="12">
        <v>46120</v>
      </c>
      <c r="E9255" s="11">
        <v>4874</v>
      </c>
      <c r="F9255" s="11" t="s">
        <v>33</v>
      </c>
      <c r="G9255" s="13">
        <v>765869.53</v>
      </c>
      <c r="H9255" s="14">
        <f t="shared" si="1008"/>
        <v>3732848089.2200003</v>
      </c>
      <c r="I9255" s="14">
        <f>IF(F9255="GHS",H9255,H9255*Assumptions!$B$4)</f>
        <v>3732848089.2200003</v>
      </c>
      <c r="J9255" s="15" t="str">
        <f>INDEX(Assumptions!$B$8:$B$12,MATCH(B9255,Assumptions!$A$8:$A$12,0))</f>
        <v>Specific Identification</v>
      </c>
      <c r="K9255" s="16">
        <f>G9255/(1-INDEX(Assumptions!$D$8:$D$12,MATCH(B9255,Assumptions!$A$8:$A$12,0)))</f>
        <v>981884.01282051287</v>
      </c>
      <c r="L9255" s="16">
        <f t="shared" si="1009"/>
        <v>22976.085899999998</v>
      </c>
      <c r="M9255" s="16">
        <f t="shared" si="1010"/>
        <v>49094.200641025644</v>
      </c>
      <c r="N9255" s="14">
        <f>E9255*(K9255-L9255-M9255)*IF(F9255="GHS",1,Assumptions!$B$4)</f>
        <v>4434432101.8862209</v>
      </c>
      <c r="O9255" s="15">
        <f t="shared" ca="1" si="1011"/>
        <v>166</v>
      </c>
      <c r="P9255" s="15" t="str">
        <f t="shared" ca="1" si="1012"/>
        <v>91-180d</v>
      </c>
      <c r="Q9255" s="17">
        <f ca="1">IF(P9255="0-90d",0,IF(P9255="91-180d",INDEX(Assumptions!$F$8:$F$12,MATCH(B9255,Assumptions!$A$8:$A$12,0)),IF(P9255="181-365d",INDEX(Assumptions!$G$8:$G$12,MATCH(B9255,Assumptions!$A$8:$A$12,0)),INDEX(Assumptions!$H$8:$H$12,MATCH(B9255,Assumptions!$A$8:$A$12,0)))))</f>
        <v>0</v>
      </c>
      <c r="R9255" s="14">
        <f t="shared" ca="1" si="1013"/>
        <v>0</v>
      </c>
      <c r="S9255" s="14">
        <f t="shared" ca="1" si="1014"/>
        <v>3732848089.2200003</v>
      </c>
      <c r="T9255" s="11" t="s">
        <v>25</v>
      </c>
      <c r="U9255" s="18" t="s">
        <v>26</v>
      </c>
    </row>
    <row r="9256" spans="1:21" ht="15" customHeight="1" x14ac:dyDescent="0.15">
      <c r="A9256" s="10" t="s">
        <v>9304</v>
      </c>
      <c r="B9256" s="11" t="s">
        <v>41</v>
      </c>
      <c r="C9256" s="11" t="s">
        <v>49</v>
      </c>
      <c r="D9256" s="12">
        <v>45782</v>
      </c>
      <c r="E9256" s="11">
        <v>2636</v>
      </c>
      <c r="F9256" s="11" t="s">
        <v>33</v>
      </c>
      <c r="G9256" s="13">
        <v>619.25</v>
      </c>
      <c r="H9256" s="14">
        <f t="shared" si="1008"/>
        <v>1632343</v>
      </c>
      <c r="I9256" s="14">
        <f>IF(F9256="GHS",H9256,H9256*Assumptions!$B$4)</f>
        <v>1632343</v>
      </c>
      <c r="J9256" s="15" t="str">
        <f>INDEX(Assumptions!$B$8:$B$12,MATCH(B9256,Assumptions!$A$8:$A$12,0))</f>
        <v>Weighted Average</v>
      </c>
      <c r="K9256" s="16">
        <f>G9256/(1-INDEX(Assumptions!$D$8:$D$12,MATCH(B9256,Assumptions!$A$8:$A$12,0)))</f>
        <v>952.69230769230762</v>
      </c>
      <c r="L9256" s="16">
        <f t="shared" si="1009"/>
        <v>18.577500000000001</v>
      </c>
      <c r="M9256" s="16">
        <f t="shared" si="1010"/>
        <v>47.634615384615387</v>
      </c>
      <c r="N9256" s="14">
        <f>E9256*(K9256-L9256-M9256)*IF(F9256="GHS",1,Assumptions!$B$4)</f>
        <v>2336761.786923077</v>
      </c>
      <c r="O9256" s="15">
        <f t="shared" ca="1" si="1011"/>
        <v>504</v>
      </c>
      <c r="P9256" s="15" t="str">
        <f t="shared" ca="1" si="1012"/>
        <v>365d+</v>
      </c>
      <c r="Q9256" s="17">
        <f ca="1">IF(P9256="0-90d",0,IF(P9256="91-180d",INDEX(Assumptions!$F$8:$F$12,MATCH(B9256,Assumptions!$A$8:$A$12,0)),IF(P9256="181-365d",INDEX(Assumptions!$G$8:$G$12,MATCH(B9256,Assumptions!$A$8:$A$12,0)),INDEX(Assumptions!$H$8:$H$12,MATCH(B9256,Assumptions!$A$8:$A$12,0)))))</f>
        <v>0.8</v>
      </c>
      <c r="R9256" s="14">
        <f t="shared" ca="1" si="1013"/>
        <v>1305874.4000000001</v>
      </c>
      <c r="S9256" s="14">
        <f t="shared" ca="1" si="1014"/>
        <v>326468.59999999986</v>
      </c>
      <c r="T9256" s="11" t="s">
        <v>50</v>
      </c>
      <c r="U9256" s="18" t="s">
        <v>26</v>
      </c>
    </row>
    <row r="9257" spans="1:21" ht="15" customHeight="1" x14ac:dyDescent="0.15">
      <c r="A9257" s="10" t="s">
        <v>9305</v>
      </c>
      <c r="B9257" s="11" t="s">
        <v>31</v>
      </c>
      <c r="C9257" s="11" t="s">
        <v>63</v>
      </c>
      <c r="D9257" s="12">
        <v>45817</v>
      </c>
      <c r="E9257" s="11">
        <v>1742</v>
      </c>
      <c r="F9257" s="11" t="s">
        <v>33</v>
      </c>
      <c r="G9257" s="13">
        <v>2085.85</v>
      </c>
      <c r="H9257" s="14">
        <f t="shared" si="1008"/>
        <v>3633550.6999999997</v>
      </c>
      <c r="I9257" s="14">
        <f>IF(F9257="GHS",H9257,H9257*Assumptions!$B$4)</f>
        <v>3633550.6999999997</v>
      </c>
      <c r="J9257" s="15" t="str">
        <f>INDEX(Assumptions!$B$8:$B$12,MATCH(B9257,Assumptions!$A$8:$A$12,0))</f>
        <v>Weighted Average</v>
      </c>
      <c r="K9257" s="16">
        <f>G9257/(1-INDEX(Assumptions!$D$8:$D$12,MATCH(B9257,Assumptions!$A$8:$A$12,0)))</f>
        <v>2897.0138888888887</v>
      </c>
      <c r="L9257" s="16">
        <f t="shared" si="1009"/>
        <v>62.575499999999998</v>
      </c>
      <c r="M9257" s="16">
        <f t="shared" si="1010"/>
        <v>144.85069444444443</v>
      </c>
      <c r="N9257" s="14">
        <f>E9257*(K9257-L9257-M9257)*IF(F9257="GHS",1,Assumptions!$B$4)</f>
        <v>4685261.7637222223</v>
      </c>
      <c r="O9257" s="15">
        <f t="shared" ca="1" si="1011"/>
        <v>469</v>
      </c>
      <c r="P9257" s="15" t="str">
        <f t="shared" ca="1" si="1012"/>
        <v>365d+</v>
      </c>
      <c r="Q9257" s="17">
        <f ca="1">IF(P9257="0-90d",0,IF(P9257="91-180d",INDEX(Assumptions!$F$8:$F$12,MATCH(B9257,Assumptions!$A$8:$A$12,0)),IF(P9257="181-365d",INDEX(Assumptions!$G$8:$G$12,MATCH(B9257,Assumptions!$A$8:$A$12,0)),INDEX(Assumptions!$H$8:$H$12,MATCH(B9257,Assumptions!$A$8:$A$12,0)))))</f>
        <v>0.6</v>
      </c>
      <c r="R9257" s="14">
        <f t="shared" ca="1" si="1013"/>
        <v>2180130.42</v>
      </c>
      <c r="S9257" s="14">
        <f t="shared" ca="1" si="1014"/>
        <v>1453420.2799999998</v>
      </c>
      <c r="T9257" s="11" t="s">
        <v>25</v>
      </c>
      <c r="U9257" s="18" t="s">
        <v>26</v>
      </c>
    </row>
    <row r="9258" spans="1:21" ht="15" customHeight="1" x14ac:dyDescent="0.15">
      <c r="A9258" s="10" t="s">
        <v>9306</v>
      </c>
      <c r="B9258" s="11" t="s">
        <v>22</v>
      </c>
      <c r="C9258" s="11" t="s">
        <v>61</v>
      </c>
      <c r="D9258" s="12">
        <v>46178</v>
      </c>
      <c r="E9258" s="11">
        <v>524</v>
      </c>
      <c r="F9258" s="11" t="s">
        <v>24</v>
      </c>
      <c r="G9258" s="13">
        <v>17798.54</v>
      </c>
      <c r="H9258" s="14">
        <f t="shared" si="1008"/>
        <v>9326434.9600000009</v>
      </c>
      <c r="I9258" s="14">
        <f>IF(F9258="GHS",H9258,H9258*Assumptions!$B$4)</f>
        <v>100725497.56800002</v>
      </c>
      <c r="J9258" s="15" t="str">
        <f>INDEX(Assumptions!$B$8:$B$12,MATCH(B9258,Assumptions!$A$8:$A$12,0))</f>
        <v>FIFO</v>
      </c>
      <c r="K9258" s="16">
        <f>G9258/(1-INDEX(Assumptions!$D$8:$D$12,MATCH(B9258,Assumptions!$A$8:$A$12,0)))</f>
        <v>21705.536585365851</v>
      </c>
      <c r="L9258" s="16">
        <f t="shared" si="1009"/>
        <v>533.95619999999997</v>
      </c>
      <c r="M9258" s="16">
        <f t="shared" si="1010"/>
        <v>1085.2768292682927</v>
      </c>
      <c r="N9258" s="14">
        <f>E9258*(K9258-L9258-M9258)*IF(F9258="GHS",1,Assumptions!$B$4)</f>
        <v>113672409.08466731</v>
      </c>
      <c r="O9258" s="15">
        <f t="shared" ca="1" si="1011"/>
        <v>108</v>
      </c>
      <c r="P9258" s="15" t="str">
        <f t="shared" ca="1" si="1012"/>
        <v>91-180d</v>
      </c>
      <c r="Q9258" s="17">
        <f ca="1">IF(P9258="0-90d",0,IF(P9258="91-180d",INDEX(Assumptions!$F$8:$F$12,MATCH(B9258,Assumptions!$A$8:$A$12,0)),IF(P9258="181-365d",INDEX(Assumptions!$G$8:$G$12,MATCH(B9258,Assumptions!$A$8:$A$12,0)),INDEX(Assumptions!$H$8:$H$12,MATCH(B9258,Assumptions!$A$8:$A$12,0)))))</f>
        <v>0.03</v>
      </c>
      <c r="R9258" s="14">
        <f t="shared" ca="1" si="1013"/>
        <v>3021764.9270400004</v>
      </c>
      <c r="S9258" s="14">
        <f t="shared" ca="1" si="1014"/>
        <v>97703732.640960023</v>
      </c>
      <c r="T9258" s="11" t="s">
        <v>25</v>
      </c>
      <c r="U9258" s="18" t="s">
        <v>26</v>
      </c>
    </row>
    <row r="9259" spans="1:21" ht="15" customHeight="1" x14ac:dyDescent="0.15">
      <c r="A9259" s="10" t="s">
        <v>9307</v>
      </c>
      <c r="B9259" s="11" t="s">
        <v>46</v>
      </c>
      <c r="C9259" s="11" t="s">
        <v>47</v>
      </c>
      <c r="D9259" s="12">
        <v>45913</v>
      </c>
      <c r="E9259" s="11">
        <v>2248</v>
      </c>
      <c r="F9259" s="11" t="s">
        <v>33</v>
      </c>
      <c r="G9259" s="13">
        <v>629608.68000000005</v>
      </c>
      <c r="H9259" s="14">
        <f t="shared" si="1008"/>
        <v>1415360312.6400001</v>
      </c>
      <c r="I9259" s="14">
        <f>IF(F9259="GHS",H9259,H9259*Assumptions!$B$4)</f>
        <v>1415360312.6400001</v>
      </c>
      <c r="J9259" s="15" t="str">
        <f>INDEX(Assumptions!$B$8:$B$12,MATCH(B9259,Assumptions!$A$8:$A$12,0))</f>
        <v>Specific Identification</v>
      </c>
      <c r="K9259" s="16">
        <f>G9259/(1-INDEX(Assumptions!$D$8:$D$12,MATCH(B9259,Assumptions!$A$8:$A$12,0)))</f>
        <v>807190.61538461538</v>
      </c>
      <c r="L9259" s="16">
        <f t="shared" si="1009"/>
        <v>18888.260399999999</v>
      </c>
      <c r="M9259" s="16">
        <f t="shared" si="1010"/>
        <v>40359.530769230769</v>
      </c>
      <c r="N9259" s="14">
        <f>E9259*(K9259-L9259-M9259)*IF(F9259="GHS",1,Assumptions!$B$4)</f>
        <v>1681375468.8361845</v>
      </c>
      <c r="O9259" s="15">
        <f t="shared" ca="1" si="1011"/>
        <v>373</v>
      </c>
      <c r="P9259" s="15" t="str">
        <f t="shared" ca="1" si="1012"/>
        <v>365d+</v>
      </c>
      <c r="Q9259" s="17">
        <f ca="1">IF(P9259="0-90d",0,IF(P9259="91-180d",INDEX(Assumptions!$F$8:$F$12,MATCH(B9259,Assumptions!$A$8:$A$12,0)),IF(P9259="181-365d",INDEX(Assumptions!$G$8:$G$12,MATCH(B9259,Assumptions!$A$8:$A$12,0)),INDEX(Assumptions!$H$8:$H$12,MATCH(B9259,Assumptions!$A$8:$A$12,0)))))</f>
        <v>0.15</v>
      </c>
      <c r="R9259" s="14">
        <f t="shared" ca="1" si="1013"/>
        <v>212304046.896</v>
      </c>
      <c r="S9259" s="14">
        <f t="shared" ca="1" si="1014"/>
        <v>1203056265.7440002</v>
      </c>
      <c r="T9259" s="11" t="s">
        <v>25</v>
      </c>
      <c r="U9259" s="18" t="s">
        <v>26</v>
      </c>
    </row>
    <row r="9260" spans="1:21" ht="15" customHeight="1" x14ac:dyDescent="0.15">
      <c r="A9260" s="10" t="s">
        <v>9308</v>
      </c>
      <c r="B9260" s="11" t="s">
        <v>22</v>
      </c>
      <c r="C9260" s="11" t="s">
        <v>23</v>
      </c>
      <c r="D9260" s="12">
        <v>46022</v>
      </c>
      <c r="E9260" s="11">
        <v>1661</v>
      </c>
      <c r="F9260" s="11" t="s">
        <v>24</v>
      </c>
      <c r="G9260" s="13">
        <v>23313.39</v>
      </c>
      <c r="H9260" s="14">
        <f t="shared" si="1008"/>
        <v>38723540.789999999</v>
      </c>
      <c r="I9260" s="14">
        <f>IF(F9260="GHS",H9260,H9260*Assumptions!$B$4)</f>
        <v>418214240.53200001</v>
      </c>
      <c r="J9260" s="15" t="str">
        <f>INDEX(Assumptions!$B$8:$B$12,MATCH(B9260,Assumptions!$A$8:$A$12,0))</f>
        <v>FIFO</v>
      </c>
      <c r="K9260" s="16">
        <f>G9260/(1-INDEX(Assumptions!$D$8:$D$12,MATCH(B9260,Assumptions!$A$8:$A$12,0)))</f>
        <v>28430.963414634145</v>
      </c>
      <c r="L9260" s="16">
        <f t="shared" si="1009"/>
        <v>699.40170000000001</v>
      </c>
      <c r="M9260" s="16">
        <f t="shared" si="1010"/>
        <v>1421.5481707317074</v>
      </c>
      <c r="N9260" s="14">
        <f>E9260*(K9260-L9260-M9260)*IF(F9260="GHS",1,Assumptions!$B$4)</f>
        <v>471970070.96135706</v>
      </c>
      <c r="O9260" s="15">
        <f t="shared" ca="1" si="1011"/>
        <v>264</v>
      </c>
      <c r="P9260" s="15" t="str">
        <f t="shared" ca="1" si="1012"/>
        <v>181-365d</v>
      </c>
      <c r="Q9260" s="17">
        <f ca="1">IF(P9260="0-90d",0,IF(P9260="91-180d",INDEX(Assumptions!$F$8:$F$12,MATCH(B9260,Assumptions!$A$8:$A$12,0)),IF(P9260="181-365d",INDEX(Assumptions!$G$8:$G$12,MATCH(B9260,Assumptions!$A$8:$A$12,0)),INDEX(Assumptions!$H$8:$H$12,MATCH(B9260,Assumptions!$A$8:$A$12,0)))))</f>
        <v>0.15</v>
      </c>
      <c r="R9260" s="14">
        <f t="shared" ca="1" si="1013"/>
        <v>62732136.079799995</v>
      </c>
      <c r="S9260" s="14">
        <f t="shared" ca="1" si="1014"/>
        <v>355482104.4522</v>
      </c>
      <c r="T9260" s="11" t="s">
        <v>25</v>
      </c>
      <c r="U9260" s="18" t="s">
        <v>26</v>
      </c>
    </row>
    <row r="9261" spans="1:21" ht="15" customHeight="1" x14ac:dyDescent="0.15">
      <c r="A9261" s="10" t="s">
        <v>9309</v>
      </c>
      <c r="B9261" s="11" t="s">
        <v>22</v>
      </c>
      <c r="C9261" s="11" t="s">
        <v>61</v>
      </c>
      <c r="D9261" s="12">
        <v>46112</v>
      </c>
      <c r="E9261" s="11">
        <v>4325</v>
      </c>
      <c r="F9261" s="11" t="s">
        <v>24</v>
      </c>
      <c r="G9261" s="13">
        <v>49379.34</v>
      </c>
      <c r="H9261" s="14">
        <f t="shared" si="1008"/>
        <v>213565645.49999997</v>
      </c>
      <c r="I9261" s="14">
        <f>IF(F9261="GHS",H9261,H9261*Assumptions!$B$4)</f>
        <v>2306508971.3999996</v>
      </c>
      <c r="J9261" s="15" t="str">
        <f>INDEX(Assumptions!$B$8:$B$12,MATCH(B9261,Assumptions!$A$8:$A$12,0))</f>
        <v>FIFO</v>
      </c>
      <c r="K9261" s="16">
        <f>G9261/(1-INDEX(Assumptions!$D$8:$D$12,MATCH(B9261,Assumptions!$A$8:$A$12,0)))</f>
        <v>60218.70731707316</v>
      </c>
      <c r="L9261" s="16">
        <f t="shared" si="1009"/>
        <v>1481.3801999999998</v>
      </c>
      <c r="M9261" s="16">
        <f t="shared" si="1010"/>
        <v>3010.9353658536584</v>
      </c>
      <c r="N9261" s="14">
        <f>E9261*(K9261-L9261-M9261)*IF(F9261="GHS",1,Assumptions!$B$4)</f>
        <v>2602979758.6994634</v>
      </c>
      <c r="O9261" s="15">
        <f t="shared" ca="1" si="1011"/>
        <v>174</v>
      </c>
      <c r="P9261" s="15" t="str">
        <f t="shared" ca="1" si="1012"/>
        <v>91-180d</v>
      </c>
      <c r="Q9261" s="17">
        <f ca="1">IF(P9261="0-90d",0,IF(P9261="91-180d",INDEX(Assumptions!$F$8:$F$12,MATCH(B9261,Assumptions!$A$8:$A$12,0)),IF(P9261="181-365d",INDEX(Assumptions!$G$8:$G$12,MATCH(B9261,Assumptions!$A$8:$A$12,0)),INDEX(Assumptions!$H$8:$H$12,MATCH(B9261,Assumptions!$A$8:$A$12,0)))))</f>
        <v>0.03</v>
      </c>
      <c r="R9261" s="14">
        <f t="shared" ca="1" si="1013"/>
        <v>69195269.14199999</v>
      </c>
      <c r="S9261" s="14">
        <f t="shared" ca="1" si="1014"/>
        <v>2237313702.2579994</v>
      </c>
      <c r="T9261" s="11" t="s">
        <v>25</v>
      </c>
      <c r="U9261" s="18" t="s">
        <v>26</v>
      </c>
    </row>
    <row r="9262" spans="1:21" ht="15" customHeight="1" x14ac:dyDescent="0.15">
      <c r="A9262" s="10" t="s">
        <v>9310</v>
      </c>
      <c r="B9262" s="11" t="s">
        <v>41</v>
      </c>
      <c r="C9262" s="11" t="s">
        <v>115</v>
      </c>
      <c r="D9262" s="12">
        <v>46005</v>
      </c>
      <c r="E9262" s="11">
        <v>1264</v>
      </c>
      <c r="F9262" s="11" t="s">
        <v>33</v>
      </c>
      <c r="G9262" s="13">
        <v>717.61</v>
      </c>
      <c r="H9262" s="14">
        <f t="shared" si="1008"/>
        <v>907059.04</v>
      </c>
      <c r="I9262" s="14">
        <f>IF(F9262="GHS",H9262,H9262*Assumptions!$B$4)</f>
        <v>907059.04</v>
      </c>
      <c r="J9262" s="15" t="str">
        <f>INDEX(Assumptions!$B$8:$B$12,MATCH(B9262,Assumptions!$A$8:$A$12,0))</f>
        <v>Weighted Average</v>
      </c>
      <c r="K9262" s="16">
        <f>G9262/(1-INDEX(Assumptions!$D$8:$D$12,MATCH(B9262,Assumptions!$A$8:$A$12,0)))</f>
        <v>1104.0153846153846</v>
      </c>
      <c r="L9262" s="16">
        <f t="shared" si="1009"/>
        <v>21.528299999999998</v>
      </c>
      <c r="M9262" s="16">
        <f t="shared" si="1010"/>
        <v>55.200769230769232</v>
      </c>
      <c r="N9262" s="14">
        <f>E9262*(K9262-L9262-M9262)*IF(F9262="GHS",1,Assumptions!$B$4)</f>
        <v>1298489.9026461539</v>
      </c>
      <c r="O9262" s="15">
        <f t="shared" ca="1" si="1011"/>
        <v>281</v>
      </c>
      <c r="P9262" s="15" t="str">
        <f t="shared" ca="1" si="1012"/>
        <v>181-365d</v>
      </c>
      <c r="Q9262" s="17">
        <f ca="1">IF(P9262="0-90d",0,IF(P9262="91-180d",INDEX(Assumptions!$F$8:$F$12,MATCH(B9262,Assumptions!$A$8:$A$12,0)),IF(P9262="181-365d",INDEX(Assumptions!$G$8:$G$12,MATCH(B9262,Assumptions!$A$8:$A$12,0)),INDEX(Assumptions!$H$8:$H$12,MATCH(B9262,Assumptions!$A$8:$A$12,0)))))</f>
        <v>0.35</v>
      </c>
      <c r="R9262" s="14">
        <f t="shared" ca="1" si="1013"/>
        <v>317470.66399999999</v>
      </c>
      <c r="S9262" s="14">
        <f t="shared" ca="1" si="1014"/>
        <v>589588.37600000005</v>
      </c>
      <c r="T9262" s="11" t="s">
        <v>25</v>
      </c>
      <c r="U9262" s="18" t="s">
        <v>36</v>
      </c>
    </row>
    <row r="9263" spans="1:21" ht="15" customHeight="1" x14ac:dyDescent="0.15">
      <c r="A9263" s="10" t="s">
        <v>9311</v>
      </c>
      <c r="B9263" s="11" t="s">
        <v>28</v>
      </c>
      <c r="C9263" s="11" t="s">
        <v>38</v>
      </c>
      <c r="D9263" s="12">
        <v>45999</v>
      </c>
      <c r="E9263" s="11">
        <v>3869</v>
      </c>
      <c r="F9263" s="11" t="s">
        <v>24</v>
      </c>
      <c r="G9263" s="13">
        <v>9985.14</v>
      </c>
      <c r="H9263" s="14">
        <f t="shared" si="1008"/>
        <v>38632506.659999996</v>
      </c>
      <c r="I9263" s="14">
        <f>IF(F9263="GHS",H9263,H9263*Assumptions!$B$4)</f>
        <v>417231071.92799997</v>
      </c>
      <c r="J9263" s="15" t="str">
        <f>INDEX(Assumptions!$B$8:$B$12,MATCH(B9263,Assumptions!$A$8:$A$12,0))</f>
        <v>Fair Value Less Costs to Sell</v>
      </c>
      <c r="K9263" s="16">
        <f>G9263/(1-INDEX(Assumptions!$D$8:$D$12,MATCH(B9263,Assumptions!$A$8:$A$12,0)))</f>
        <v>11346.75</v>
      </c>
      <c r="L9263" s="16">
        <f t="shared" si="1009"/>
        <v>299.55419999999998</v>
      </c>
      <c r="M9263" s="16">
        <f t="shared" si="1010"/>
        <v>567.33749999999998</v>
      </c>
      <c r="N9263" s="14">
        <f>E9263*(K9263-L9263-M9263)*IF(F9263="GHS",1,Assumptions!$B$4)</f>
        <v>437902975.03716004</v>
      </c>
      <c r="O9263" s="15">
        <f t="shared" ca="1" si="1011"/>
        <v>287</v>
      </c>
      <c r="P9263" s="15" t="str">
        <f t="shared" ca="1" si="1012"/>
        <v>181-365d</v>
      </c>
      <c r="Q9263" s="17">
        <f ca="1">IF(P9263="0-90d",0,IF(P9263="91-180d",INDEX(Assumptions!$F$8:$F$12,MATCH(B9263,Assumptions!$A$8:$A$12,0)),IF(P9263="181-365d",INDEX(Assumptions!$G$8:$G$12,MATCH(B9263,Assumptions!$A$8:$A$12,0)),INDEX(Assumptions!$H$8:$H$12,MATCH(B9263,Assumptions!$A$8:$A$12,0)))))</f>
        <v>0.1</v>
      </c>
      <c r="R9263" s="14">
        <f t="shared" ca="1" si="1013"/>
        <v>41723107.1928</v>
      </c>
      <c r="S9263" s="14">
        <f t="shared" ca="1" si="1014"/>
        <v>375507964.73519999</v>
      </c>
      <c r="T9263" s="11" t="s">
        <v>25</v>
      </c>
      <c r="U9263" s="18" t="s">
        <v>26</v>
      </c>
    </row>
    <row r="9264" spans="1:21" ht="15" customHeight="1" x14ac:dyDescent="0.15">
      <c r="A9264" s="10" t="s">
        <v>9312</v>
      </c>
      <c r="B9264" s="11" t="s">
        <v>28</v>
      </c>
      <c r="C9264" s="11" t="s">
        <v>35</v>
      </c>
      <c r="D9264" s="12">
        <v>45864</v>
      </c>
      <c r="E9264" s="11">
        <v>3086</v>
      </c>
      <c r="F9264" s="11" t="s">
        <v>24</v>
      </c>
      <c r="G9264" s="13">
        <v>7237.32</v>
      </c>
      <c r="H9264" s="14">
        <f t="shared" si="1008"/>
        <v>22334369.52</v>
      </c>
      <c r="I9264" s="14">
        <f>IF(F9264="GHS",H9264,H9264*Assumptions!$B$4)</f>
        <v>241211190.81600001</v>
      </c>
      <c r="J9264" s="15" t="str">
        <f>INDEX(Assumptions!$B$8:$B$12,MATCH(B9264,Assumptions!$A$8:$A$12,0))</f>
        <v>Fair Value Less Costs to Sell</v>
      </c>
      <c r="K9264" s="16">
        <f>G9264/(1-INDEX(Assumptions!$D$8:$D$12,MATCH(B9264,Assumptions!$A$8:$A$12,0)))</f>
        <v>8224.2272727272721</v>
      </c>
      <c r="L9264" s="16">
        <f t="shared" si="1009"/>
        <v>217.11959999999999</v>
      </c>
      <c r="M9264" s="16">
        <f t="shared" si="1010"/>
        <v>411.21136363636361</v>
      </c>
      <c r="N9264" s="14">
        <f>E9264*(K9264-L9264-M9264)*IF(F9264="GHS",1,Assumptions!$B$4)</f>
        <v>253162108.90642908</v>
      </c>
      <c r="O9264" s="15">
        <f t="shared" ca="1" si="1011"/>
        <v>422</v>
      </c>
      <c r="P9264" s="15" t="str">
        <f t="shared" ca="1" si="1012"/>
        <v>365d+</v>
      </c>
      <c r="Q9264" s="17">
        <f ca="1">IF(P9264="0-90d",0,IF(P9264="91-180d",INDEX(Assumptions!$F$8:$F$12,MATCH(B9264,Assumptions!$A$8:$A$12,0)),IF(P9264="181-365d",INDEX(Assumptions!$G$8:$G$12,MATCH(B9264,Assumptions!$A$8:$A$12,0)),INDEX(Assumptions!$H$8:$H$12,MATCH(B9264,Assumptions!$A$8:$A$12,0)))))</f>
        <v>0.4</v>
      </c>
      <c r="R9264" s="14">
        <f t="shared" ca="1" si="1013"/>
        <v>96484476.326400012</v>
      </c>
      <c r="S9264" s="14">
        <f t="shared" ca="1" si="1014"/>
        <v>144726714.4896</v>
      </c>
      <c r="T9264" s="11" t="s">
        <v>25</v>
      </c>
      <c r="U9264" s="18" t="s">
        <v>26</v>
      </c>
    </row>
    <row r="9265" spans="1:21" ht="15" customHeight="1" x14ac:dyDescent="0.15">
      <c r="A9265" s="10" t="s">
        <v>9313</v>
      </c>
      <c r="B9265" s="11" t="s">
        <v>41</v>
      </c>
      <c r="C9265" s="11" t="s">
        <v>44</v>
      </c>
      <c r="D9265" s="12">
        <v>46115</v>
      </c>
      <c r="E9265" s="11">
        <v>1960</v>
      </c>
      <c r="F9265" s="11" t="s">
        <v>33</v>
      </c>
      <c r="G9265" s="13">
        <v>401.18</v>
      </c>
      <c r="H9265" s="14">
        <f t="shared" si="1008"/>
        <v>786312.8</v>
      </c>
      <c r="I9265" s="14">
        <f>IF(F9265="GHS",H9265,H9265*Assumptions!$B$4)</f>
        <v>786312.8</v>
      </c>
      <c r="J9265" s="15" t="str">
        <f>INDEX(Assumptions!$B$8:$B$12,MATCH(B9265,Assumptions!$A$8:$A$12,0))</f>
        <v>Weighted Average</v>
      </c>
      <c r="K9265" s="16">
        <f>G9265/(1-INDEX(Assumptions!$D$8:$D$12,MATCH(B9265,Assumptions!$A$8:$A$12,0)))</f>
        <v>617.20000000000005</v>
      </c>
      <c r="L9265" s="16">
        <f t="shared" si="1009"/>
        <v>12.035399999999999</v>
      </c>
      <c r="M9265" s="16">
        <f t="shared" si="1010"/>
        <v>30.860000000000003</v>
      </c>
      <c r="N9265" s="14">
        <f>E9265*(K9265-L9265-M9265)*IF(F9265="GHS",1,Assumptions!$B$4)</f>
        <v>1125637.0160000001</v>
      </c>
      <c r="O9265" s="15">
        <f t="shared" ca="1" si="1011"/>
        <v>171</v>
      </c>
      <c r="P9265" s="15" t="str">
        <f t="shared" ca="1" si="1012"/>
        <v>91-180d</v>
      </c>
      <c r="Q9265" s="17">
        <f ca="1">IF(P9265="0-90d",0,IF(P9265="91-180d",INDEX(Assumptions!$F$8:$F$12,MATCH(B9265,Assumptions!$A$8:$A$12,0)),IF(P9265="181-365d",INDEX(Assumptions!$G$8:$G$12,MATCH(B9265,Assumptions!$A$8:$A$12,0)),INDEX(Assumptions!$H$8:$H$12,MATCH(B9265,Assumptions!$A$8:$A$12,0)))))</f>
        <v>0.1</v>
      </c>
      <c r="R9265" s="14">
        <f t="shared" ca="1" si="1013"/>
        <v>78631.280000000013</v>
      </c>
      <c r="S9265" s="14">
        <f t="shared" ca="1" si="1014"/>
        <v>707681.52</v>
      </c>
      <c r="T9265" s="11" t="s">
        <v>25</v>
      </c>
      <c r="U9265" s="18" t="s">
        <v>26</v>
      </c>
    </row>
    <row r="9266" spans="1:21" ht="15" customHeight="1" x14ac:dyDescent="0.15">
      <c r="A9266" s="10" t="s">
        <v>9314</v>
      </c>
      <c r="B9266" s="11" t="s">
        <v>46</v>
      </c>
      <c r="C9266" s="11" t="s">
        <v>119</v>
      </c>
      <c r="D9266" s="12">
        <v>46030</v>
      </c>
      <c r="E9266" s="11">
        <v>400</v>
      </c>
      <c r="F9266" s="11" t="s">
        <v>33</v>
      </c>
      <c r="G9266" s="13">
        <v>394349.12</v>
      </c>
      <c r="H9266" s="14">
        <f t="shared" si="1008"/>
        <v>157739648</v>
      </c>
      <c r="I9266" s="14">
        <f>IF(F9266="GHS",H9266,H9266*Assumptions!$B$4)</f>
        <v>157739648</v>
      </c>
      <c r="J9266" s="15" t="str">
        <f>INDEX(Assumptions!$B$8:$B$12,MATCH(B9266,Assumptions!$A$8:$A$12,0))</f>
        <v>Specific Identification</v>
      </c>
      <c r="K9266" s="16">
        <f>G9266/(1-INDEX(Assumptions!$D$8:$D$12,MATCH(B9266,Assumptions!$A$8:$A$12,0)))</f>
        <v>505575.79487179487</v>
      </c>
      <c r="L9266" s="16">
        <f t="shared" si="1009"/>
        <v>11830.473599999999</v>
      </c>
      <c r="M9266" s="16">
        <f t="shared" si="1010"/>
        <v>25278.789743589747</v>
      </c>
      <c r="N9266" s="14">
        <f>E9266*(K9266-L9266-M9266)*IF(F9266="GHS",1,Assumptions!$B$4)</f>
        <v>187386612.61128202</v>
      </c>
      <c r="O9266" s="15">
        <f t="shared" ca="1" si="1011"/>
        <v>256</v>
      </c>
      <c r="P9266" s="15" t="str">
        <f t="shared" ca="1" si="1012"/>
        <v>181-365d</v>
      </c>
      <c r="Q9266" s="17">
        <f ca="1">IF(P9266="0-90d",0,IF(P9266="91-180d",INDEX(Assumptions!$F$8:$F$12,MATCH(B9266,Assumptions!$A$8:$A$12,0)),IF(P9266="181-365d",INDEX(Assumptions!$G$8:$G$12,MATCH(B9266,Assumptions!$A$8:$A$12,0)),INDEX(Assumptions!$H$8:$H$12,MATCH(B9266,Assumptions!$A$8:$A$12,0)))))</f>
        <v>0.05</v>
      </c>
      <c r="R9266" s="14">
        <f t="shared" ca="1" si="1013"/>
        <v>7886982.4000000004</v>
      </c>
      <c r="S9266" s="14">
        <f t="shared" ca="1" si="1014"/>
        <v>149852665.59999999</v>
      </c>
      <c r="T9266" s="11" t="s">
        <v>50</v>
      </c>
      <c r="U9266" s="18" t="s">
        <v>26</v>
      </c>
    </row>
    <row r="9267" spans="1:21" ht="15" customHeight="1" x14ac:dyDescent="0.15">
      <c r="A9267" s="10" t="s">
        <v>9315</v>
      </c>
      <c r="B9267" s="11" t="s">
        <v>28</v>
      </c>
      <c r="C9267" s="11" t="s">
        <v>29</v>
      </c>
      <c r="D9267" s="12">
        <v>45772</v>
      </c>
      <c r="E9267" s="11">
        <v>411</v>
      </c>
      <c r="F9267" s="11" t="s">
        <v>24</v>
      </c>
      <c r="G9267" s="13">
        <v>11195.75</v>
      </c>
      <c r="H9267" s="14">
        <f t="shared" si="1008"/>
        <v>4601453.25</v>
      </c>
      <c r="I9267" s="14">
        <f>IF(F9267="GHS",H9267,H9267*Assumptions!$B$4)</f>
        <v>49695695.100000001</v>
      </c>
      <c r="J9267" s="15" t="str">
        <f>INDEX(Assumptions!$B$8:$B$12,MATCH(B9267,Assumptions!$A$8:$A$12,0))</f>
        <v>Fair Value Less Costs to Sell</v>
      </c>
      <c r="K9267" s="16">
        <f>G9267/(1-INDEX(Assumptions!$D$8:$D$12,MATCH(B9267,Assumptions!$A$8:$A$12,0)))</f>
        <v>12722.443181818182</v>
      </c>
      <c r="L9267" s="16">
        <f t="shared" si="1009"/>
        <v>335.8725</v>
      </c>
      <c r="M9267" s="16">
        <f t="shared" si="1010"/>
        <v>636.12215909090912</v>
      </c>
      <c r="N9267" s="14">
        <f>E9267*(K9267-L9267-M9267)*IF(F9267="GHS",1,Assumptions!$B$4)</f>
        <v>52157890.90268182</v>
      </c>
      <c r="O9267" s="15">
        <f t="shared" ca="1" si="1011"/>
        <v>514</v>
      </c>
      <c r="P9267" s="15" t="str">
        <f t="shared" ca="1" si="1012"/>
        <v>365d+</v>
      </c>
      <c r="Q9267" s="17">
        <f ca="1">IF(P9267="0-90d",0,IF(P9267="91-180d",INDEX(Assumptions!$F$8:$F$12,MATCH(B9267,Assumptions!$A$8:$A$12,0)),IF(P9267="181-365d",INDEX(Assumptions!$G$8:$G$12,MATCH(B9267,Assumptions!$A$8:$A$12,0)),INDEX(Assumptions!$H$8:$H$12,MATCH(B9267,Assumptions!$A$8:$A$12,0)))))</f>
        <v>0.4</v>
      </c>
      <c r="R9267" s="14">
        <f t="shared" ca="1" si="1013"/>
        <v>19878278.040000003</v>
      </c>
      <c r="S9267" s="14">
        <f t="shared" ca="1" si="1014"/>
        <v>29817417.059999999</v>
      </c>
      <c r="T9267" s="11" t="s">
        <v>25</v>
      </c>
      <c r="U9267" s="18" t="s">
        <v>26</v>
      </c>
    </row>
    <row r="9268" spans="1:21" ht="15" customHeight="1" x14ac:dyDescent="0.15">
      <c r="A9268" s="10" t="s">
        <v>9316</v>
      </c>
      <c r="B9268" s="11" t="s">
        <v>41</v>
      </c>
      <c r="C9268" s="11" t="s">
        <v>49</v>
      </c>
      <c r="D9268" s="12">
        <v>46166</v>
      </c>
      <c r="E9268" s="11">
        <v>1222</v>
      </c>
      <c r="F9268" s="11" t="s">
        <v>33</v>
      </c>
      <c r="G9268" s="13">
        <v>560.87</v>
      </c>
      <c r="H9268" s="14">
        <f t="shared" si="1008"/>
        <v>685383.14</v>
      </c>
      <c r="I9268" s="14">
        <f>IF(F9268="GHS",H9268,H9268*Assumptions!$B$4)</f>
        <v>685383.14</v>
      </c>
      <c r="J9268" s="15" t="str">
        <f>INDEX(Assumptions!$B$8:$B$12,MATCH(B9268,Assumptions!$A$8:$A$12,0))</f>
        <v>Weighted Average</v>
      </c>
      <c r="K9268" s="16">
        <f>G9268/(1-INDEX(Assumptions!$D$8:$D$12,MATCH(B9268,Assumptions!$A$8:$A$12,0)))</f>
        <v>862.87692307692305</v>
      </c>
      <c r="L9268" s="16">
        <f t="shared" si="1009"/>
        <v>16.8261</v>
      </c>
      <c r="M9268" s="16">
        <f t="shared" si="1010"/>
        <v>43.143846153846155</v>
      </c>
      <c r="N9268" s="14">
        <f>E9268*(K9268-L9268-M9268)*IF(F9268="GHS",1,Assumptions!$B$4)</f>
        <v>981152.32579999988</v>
      </c>
      <c r="O9268" s="15">
        <f t="shared" ca="1" si="1011"/>
        <v>120</v>
      </c>
      <c r="P9268" s="15" t="str">
        <f t="shared" ca="1" si="1012"/>
        <v>91-180d</v>
      </c>
      <c r="Q9268" s="17">
        <f ca="1">IF(P9268="0-90d",0,IF(P9268="91-180d",INDEX(Assumptions!$F$8:$F$12,MATCH(B9268,Assumptions!$A$8:$A$12,0)),IF(P9268="181-365d",INDEX(Assumptions!$G$8:$G$12,MATCH(B9268,Assumptions!$A$8:$A$12,0)),INDEX(Assumptions!$H$8:$H$12,MATCH(B9268,Assumptions!$A$8:$A$12,0)))))</f>
        <v>0.1</v>
      </c>
      <c r="R9268" s="14">
        <f t="shared" ca="1" si="1013"/>
        <v>68538.313999999998</v>
      </c>
      <c r="S9268" s="14">
        <f t="shared" ca="1" si="1014"/>
        <v>616844.826</v>
      </c>
      <c r="T9268" s="11" t="s">
        <v>25</v>
      </c>
      <c r="U9268" s="18" t="s">
        <v>26</v>
      </c>
    </row>
    <row r="9269" spans="1:21" ht="15" customHeight="1" x14ac:dyDescent="0.15">
      <c r="A9269" s="10" t="s">
        <v>9317</v>
      </c>
      <c r="B9269" s="11" t="s">
        <v>41</v>
      </c>
      <c r="C9269" s="11" t="s">
        <v>115</v>
      </c>
      <c r="D9269" s="12">
        <v>46021</v>
      </c>
      <c r="E9269" s="11">
        <v>4008</v>
      </c>
      <c r="F9269" s="11" t="s">
        <v>33</v>
      </c>
      <c r="G9269" s="13">
        <v>325.13</v>
      </c>
      <c r="H9269" s="14">
        <f t="shared" si="1008"/>
        <v>1303121.04</v>
      </c>
      <c r="I9269" s="14">
        <f>IF(F9269="GHS",H9269,H9269*Assumptions!$B$4)</f>
        <v>1303121.04</v>
      </c>
      <c r="J9269" s="15" t="str">
        <f>INDEX(Assumptions!$B$8:$B$12,MATCH(B9269,Assumptions!$A$8:$A$12,0))</f>
        <v>Weighted Average</v>
      </c>
      <c r="K9269" s="16">
        <f>G9269/(1-INDEX(Assumptions!$D$8:$D$12,MATCH(B9269,Assumptions!$A$8:$A$12,0)))</f>
        <v>500.2</v>
      </c>
      <c r="L9269" s="16">
        <f t="shared" si="1009"/>
        <v>9.7538999999999998</v>
      </c>
      <c r="M9269" s="16">
        <f t="shared" si="1010"/>
        <v>25.01</v>
      </c>
      <c r="N9269" s="14">
        <f>E9269*(K9269-L9269-M9269)*IF(F9269="GHS",1,Assumptions!$B$4)</f>
        <v>1865467.8888000001</v>
      </c>
      <c r="O9269" s="15">
        <f t="shared" ca="1" si="1011"/>
        <v>265</v>
      </c>
      <c r="P9269" s="15" t="str">
        <f t="shared" ca="1" si="1012"/>
        <v>181-365d</v>
      </c>
      <c r="Q9269" s="17">
        <f ca="1">IF(P9269="0-90d",0,IF(P9269="91-180d",INDEX(Assumptions!$F$8:$F$12,MATCH(B9269,Assumptions!$A$8:$A$12,0)),IF(P9269="181-365d",INDEX(Assumptions!$G$8:$G$12,MATCH(B9269,Assumptions!$A$8:$A$12,0)),INDEX(Assumptions!$H$8:$H$12,MATCH(B9269,Assumptions!$A$8:$A$12,0)))))</f>
        <v>0.35</v>
      </c>
      <c r="R9269" s="14">
        <f t="shared" ca="1" si="1013"/>
        <v>456092.364</v>
      </c>
      <c r="S9269" s="14">
        <f t="shared" ca="1" si="1014"/>
        <v>847028.67599999998</v>
      </c>
      <c r="T9269" s="11" t="s">
        <v>25</v>
      </c>
      <c r="U9269" s="18" t="s">
        <v>26</v>
      </c>
    </row>
    <row r="9270" spans="1:21" ht="15" customHeight="1" x14ac:dyDescent="0.15">
      <c r="A9270" s="10" t="s">
        <v>9318</v>
      </c>
      <c r="B9270" s="11" t="s">
        <v>22</v>
      </c>
      <c r="C9270" s="11" t="s">
        <v>23</v>
      </c>
      <c r="D9270" s="12">
        <v>46133</v>
      </c>
      <c r="E9270" s="11">
        <v>1280</v>
      </c>
      <c r="F9270" s="11" t="s">
        <v>24</v>
      </c>
      <c r="G9270" s="13">
        <v>35052.69</v>
      </c>
      <c r="H9270" s="14">
        <f t="shared" si="1008"/>
        <v>44867443.200000003</v>
      </c>
      <c r="I9270" s="14">
        <f>IF(F9270="GHS",H9270,H9270*Assumptions!$B$4)</f>
        <v>484568386.56000006</v>
      </c>
      <c r="J9270" s="15" t="str">
        <f>INDEX(Assumptions!$B$8:$B$12,MATCH(B9270,Assumptions!$A$8:$A$12,0))</f>
        <v>FIFO</v>
      </c>
      <c r="K9270" s="16">
        <f>G9270/(1-INDEX(Assumptions!$D$8:$D$12,MATCH(B9270,Assumptions!$A$8:$A$12,0)))</f>
        <v>42747.182926829271</v>
      </c>
      <c r="L9270" s="16">
        <f t="shared" si="1009"/>
        <v>1051.5807</v>
      </c>
      <c r="M9270" s="16">
        <f t="shared" si="1010"/>
        <v>2137.3591463414637</v>
      </c>
      <c r="N9270" s="14">
        <f>E9270*(K9270-L9270-M9270)*IF(F9270="GHS",1,Assumptions!$B$4)</f>
        <v>546853152.3446635</v>
      </c>
      <c r="O9270" s="15">
        <f t="shared" ca="1" si="1011"/>
        <v>153</v>
      </c>
      <c r="P9270" s="15" t="str">
        <f t="shared" ca="1" si="1012"/>
        <v>91-180d</v>
      </c>
      <c r="Q9270" s="17">
        <f ca="1">IF(P9270="0-90d",0,IF(P9270="91-180d",INDEX(Assumptions!$F$8:$F$12,MATCH(B9270,Assumptions!$A$8:$A$12,0)),IF(P9270="181-365d",INDEX(Assumptions!$G$8:$G$12,MATCH(B9270,Assumptions!$A$8:$A$12,0)),INDEX(Assumptions!$H$8:$H$12,MATCH(B9270,Assumptions!$A$8:$A$12,0)))))</f>
        <v>0.03</v>
      </c>
      <c r="R9270" s="14">
        <f t="shared" ca="1" si="1013"/>
        <v>14537051.596800001</v>
      </c>
      <c r="S9270" s="14">
        <f t="shared" ca="1" si="1014"/>
        <v>470031334.96320003</v>
      </c>
      <c r="T9270" s="11" t="s">
        <v>25</v>
      </c>
      <c r="U9270" s="18" t="s">
        <v>26</v>
      </c>
    </row>
    <row r="9271" spans="1:21" ht="15" customHeight="1" x14ac:dyDescent="0.15">
      <c r="A9271" s="10" t="s">
        <v>9319</v>
      </c>
      <c r="B9271" s="11" t="s">
        <v>28</v>
      </c>
      <c r="C9271" s="11" t="s">
        <v>35</v>
      </c>
      <c r="D9271" s="12">
        <v>45854</v>
      </c>
      <c r="E9271" s="11">
        <v>4320</v>
      </c>
      <c r="F9271" s="11" t="s">
        <v>24</v>
      </c>
      <c r="G9271" s="13">
        <v>9931.7999999999993</v>
      </c>
      <c r="H9271" s="14">
        <f t="shared" si="1008"/>
        <v>42905376</v>
      </c>
      <c r="I9271" s="14">
        <f>IF(F9271="GHS",H9271,H9271*Assumptions!$B$4)</f>
        <v>463378060.80000001</v>
      </c>
      <c r="J9271" s="15" t="str">
        <f>INDEX(Assumptions!$B$8:$B$12,MATCH(B9271,Assumptions!$A$8:$A$12,0))</f>
        <v>Fair Value Less Costs to Sell</v>
      </c>
      <c r="K9271" s="16">
        <f>G9271/(1-INDEX(Assumptions!$D$8:$D$12,MATCH(B9271,Assumptions!$A$8:$A$12,0)))</f>
        <v>11286.136363636362</v>
      </c>
      <c r="L9271" s="16">
        <f t="shared" si="1009"/>
        <v>297.95399999999995</v>
      </c>
      <c r="M9271" s="16">
        <f t="shared" si="1010"/>
        <v>564.30681818181813</v>
      </c>
      <c r="N9271" s="14">
        <f>E9271*(K9271-L9271-M9271)*IF(F9271="GHS",1,Assumptions!$B$4)</f>
        <v>486336337.44872725</v>
      </c>
      <c r="O9271" s="15">
        <f t="shared" ca="1" si="1011"/>
        <v>432</v>
      </c>
      <c r="P9271" s="15" t="str">
        <f t="shared" ca="1" si="1012"/>
        <v>365d+</v>
      </c>
      <c r="Q9271" s="17">
        <f ca="1">IF(P9271="0-90d",0,IF(P9271="91-180d",INDEX(Assumptions!$F$8:$F$12,MATCH(B9271,Assumptions!$A$8:$A$12,0)),IF(P9271="181-365d",INDEX(Assumptions!$G$8:$G$12,MATCH(B9271,Assumptions!$A$8:$A$12,0)),INDEX(Assumptions!$H$8:$H$12,MATCH(B9271,Assumptions!$A$8:$A$12,0)))))</f>
        <v>0.4</v>
      </c>
      <c r="R9271" s="14">
        <f t="shared" ca="1" si="1013"/>
        <v>185351224.32000002</v>
      </c>
      <c r="S9271" s="14">
        <f t="shared" ca="1" si="1014"/>
        <v>278026836.48000002</v>
      </c>
      <c r="T9271" s="11" t="s">
        <v>25</v>
      </c>
      <c r="U9271" s="18" t="s">
        <v>26</v>
      </c>
    </row>
    <row r="9272" spans="1:21" ht="15" customHeight="1" x14ac:dyDescent="0.15">
      <c r="A9272" s="10" t="s">
        <v>9320</v>
      </c>
      <c r="B9272" s="11" t="s">
        <v>31</v>
      </c>
      <c r="C9272" s="11" t="s">
        <v>63</v>
      </c>
      <c r="D9272" s="12">
        <v>45964</v>
      </c>
      <c r="E9272" s="11">
        <v>4953</v>
      </c>
      <c r="F9272" s="11" t="s">
        <v>33</v>
      </c>
      <c r="G9272" s="13">
        <v>649.5</v>
      </c>
      <c r="H9272" s="14">
        <f t="shared" si="1008"/>
        <v>3216973.5</v>
      </c>
      <c r="I9272" s="14">
        <f>IF(F9272="GHS",H9272,H9272*Assumptions!$B$4)</f>
        <v>3216973.5</v>
      </c>
      <c r="J9272" s="15" t="str">
        <f>INDEX(Assumptions!$B$8:$B$12,MATCH(B9272,Assumptions!$A$8:$A$12,0))</f>
        <v>Weighted Average</v>
      </c>
      <c r="K9272" s="16">
        <f>G9272/(1-INDEX(Assumptions!$D$8:$D$12,MATCH(B9272,Assumptions!$A$8:$A$12,0)))</f>
        <v>902.08333333333337</v>
      </c>
      <c r="L9272" s="16">
        <f t="shared" si="1009"/>
        <v>19.484999999999999</v>
      </c>
      <c r="M9272" s="16">
        <f t="shared" si="1010"/>
        <v>45.104166666666671</v>
      </c>
      <c r="N9272" s="14">
        <f>E9272*(K9272-L9272-M9272)*IF(F9272="GHS",1,Assumptions!$B$4)</f>
        <v>4148108.6075000004</v>
      </c>
      <c r="O9272" s="15">
        <f t="shared" ca="1" si="1011"/>
        <v>322</v>
      </c>
      <c r="P9272" s="15" t="str">
        <f t="shared" ca="1" si="1012"/>
        <v>181-365d</v>
      </c>
      <c r="Q9272" s="17">
        <f ca="1">IF(P9272="0-90d",0,IF(P9272="91-180d",INDEX(Assumptions!$F$8:$F$12,MATCH(B9272,Assumptions!$A$8:$A$12,0)),IF(P9272="181-365d",INDEX(Assumptions!$G$8:$G$12,MATCH(B9272,Assumptions!$A$8:$A$12,0)),INDEX(Assumptions!$H$8:$H$12,MATCH(B9272,Assumptions!$A$8:$A$12,0)))))</f>
        <v>0.2</v>
      </c>
      <c r="R9272" s="14">
        <f t="shared" ca="1" si="1013"/>
        <v>643394.70000000007</v>
      </c>
      <c r="S9272" s="14">
        <f t="shared" ca="1" si="1014"/>
        <v>2573578.7999999998</v>
      </c>
      <c r="T9272" s="11" t="s">
        <v>25</v>
      </c>
      <c r="U9272" s="18" t="s">
        <v>26</v>
      </c>
    </row>
    <row r="9273" spans="1:21" ht="15" customHeight="1" x14ac:dyDescent="0.15">
      <c r="A9273" s="10" t="s">
        <v>9321</v>
      </c>
      <c r="B9273" s="11" t="s">
        <v>46</v>
      </c>
      <c r="C9273" s="11" t="s">
        <v>47</v>
      </c>
      <c r="D9273" s="12">
        <v>46096</v>
      </c>
      <c r="E9273" s="11">
        <v>1905</v>
      </c>
      <c r="F9273" s="11" t="s">
        <v>33</v>
      </c>
      <c r="G9273" s="13">
        <v>383946.72</v>
      </c>
      <c r="H9273" s="14">
        <f t="shared" si="1008"/>
        <v>731418501.5999999</v>
      </c>
      <c r="I9273" s="14">
        <f>IF(F9273="GHS",H9273,H9273*Assumptions!$B$4)</f>
        <v>731418501.5999999</v>
      </c>
      <c r="J9273" s="15" t="str">
        <f>INDEX(Assumptions!$B$8:$B$12,MATCH(B9273,Assumptions!$A$8:$A$12,0))</f>
        <v>Specific Identification</v>
      </c>
      <c r="K9273" s="16">
        <f>G9273/(1-INDEX(Assumptions!$D$8:$D$12,MATCH(B9273,Assumptions!$A$8:$A$12,0)))</f>
        <v>492239.38461538457</v>
      </c>
      <c r="L9273" s="16">
        <f t="shared" si="1009"/>
        <v>11518.401599999999</v>
      </c>
      <c r="M9273" s="16">
        <f t="shared" si="1010"/>
        <v>24611.969230769231</v>
      </c>
      <c r="N9273" s="14">
        <f>E9273*(K9273-L9273-M9273)*IF(F9273="GHS",1,Assumptions!$B$4)</f>
        <v>868887671.25969219</v>
      </c>
      <c r="O9273" s="15">
        <f t="shared" ca="1" si="1011"/>
        <v>190</v>
      </c>
      <c r="P9273" s="15" t="str">
        <f t="shared" ca="1" si="1012"/>
        <v>181-365d</v>
      </c>
      <c r="Q9273" s="17">
        <f ca="1">IF(P9273="0-90d",0,IF(P9273="91-180d",INDEX(Assumptions!$F$8:$F$12,MATCH(B9273,Assumptions!$A$8:$A$12,0)),IF(P9273="181-365d",INDEX(Assumptions!$G$8:$G$12,MATCH(B9273,Assumptions!$A$8:$A$12,0)),INDEX(Assumptions!$H$8:$H$12,MATCH(B9273,Assumptions!$A$8:$A$12,0)))))</f>
        <v>0.05</v>
      </c>
      <c r="R9273" s="14">
        <f t="shared" ca="1" si="1013"/>
        <v>36570925.079999998</v>
      </c>
      <c r="S9273" s="14">
        <f t="shared" ca="1" si="1014"/>
        <v>694847576.51999986</v>
      </c>
      <c r="T9273" s="11" t="s">
        <v>25</v>
      </c>
      <c r="U9273" s="18" t="s">
        <v>26</v>
      </c>
    </row>
    <row r="9274" spans="1:21" ht="15" customHeight="1" x14ac:dyDescent="0.15">
      <c r="A9274" s="10" t="s">
        <v>9322</v>
      </c>
      <c r="B9274" s="11" t="s">
        <v>31</v>
      </c>
      <c r="C9274" s="11" t="s">
        <v>76</v>
      </c>
      <c r="D9274" s="12">
        <v>45987</v>
      </c>
      <c r="E9274" s="11">
        <v>2064</v>
      </c>
      <c r="F9274" s="11" t="s">
        <v>33</v>
      </c>
      <c r="G9274" s="13">
        <v>1648.79</v>
      </c>
      <c r="H9274" s="14">
        <f t="shared" si="1008"/>
        <v>3403102.56</v>
      </c>
      <c r="I9274" s="14">
        <f>IF(F9274="GHS",H9274,H9274*Assumptions!$B$4)</f>
        <v>3403102.56</v>
      </c>
      <c r="J9274" s="15" t="str">
        <f>INDEX(Assumptions!$B$8:$B$12,MATCH(B9274,Assumptions!$A$8:$A$12,0))</f>
        <v>Weighted Average</v>
      </c>
      <c r="K9274" s="16">
        <f>G9274/(1-INDEX(Assumptions!$D$8:$D$12,MATCH(B9274,Assumptions!$A$8:$A$12,0)))</f>
        <v>2289.9861111111113</v>
      </c>
      <c r="L9274" s="16">
        <f t="shared" si="1009"/>
        <v>49.463699999999996</v>
      </c>
      <c r="M9274" s="16">
        <f t="shared" si="1010"/>
        <v>114.49930555555557</v>
      </c>
      <c r="N9274" s="14">
        <f>E9274*(K9274-L9274-M9274)*IF(F9274="GHS",1,Assumptions!$B$4)</f>
        <v>4388111.6898666676</v>
      </c>
      <c r="O9274" s="15">
        <f t="shared" ca="1" si="1011"/>
        <v>299</v>
      </c>
      <c r="P9274" s="15" t="str">
        <f t="shared" ca="1" si="1012"/>
        <v>181-365d</v>
      </c>
      <c r="Q9274" s="17">
        <f ca="1">IF(P9274="0-90d",0,IF(P9274="91-180d",INDEX(Assumptions!$F$8:$F$12,MATCH(B9274,Assumptions!$A$8:$A$12,0)),IF(P9274="181-365d",INDEX(Assumptions!$G$8:$G$12,MATCH(B9274,Assumptions!$A$8:$A$12,0)),INDEX(Assumptions!$H$8:$H$12,MATCH(B9274,Assumptions!$A$8:$A$12,0)))))</f>
        <v>0.2</v>
      </c>
      <c r="R9274" s="14">
        <f t="shared" ca="1" si="1013"/>
        <v>680620.5120000001</v>
      </c>
      <c r="S9274" s="14">
        <f t="shared" ca="1" si="1014"/>
        <v>2722482.048</v>
      </c>
      <c r="T9274" s="11" t="s">
        <v>25</v>
      </c>
      <c r="U9274" s="18" t="s">
        <v>26</v>
      </c>
    </row>
    <row r="9275" spans="1:21" ht="15" customHeight="1" x14ac:dyDescent="0.15">
      <c r="A9275" s="10" t="s">
        <v>9323</v>
      </c>
      <c r="B9275" s="11" t="s">
        <v>46</v>
      </c>
      <c r="C9275" s="11" t="s">
        <v>119</v>
      </c>
      <c r="D9275" s="12">
        <v>46123</v>
      </c>
      <c r="E9275" s="11">
        <v>2226</v>
      </c>
      <c r="F9275" s="11" t="s">
        <v>33</v>
      </c>
      <c r="G9275" s="13">
        <v>335083.40999999997</v>
      </c>
      <c r="H9275" s="14">
        <f t="shared" si="1008"/>
        <v>745895670.65999997</v>
      </c>
      <c r="I9275" s="14">
        <f>IF(F9275="GHS",H9275,H9275*Assumptions!$B$4)</f>
        <v>745895670.65999997</v>
      </c>
      <c r="J9275" s="15" t="str">
        <f>INDEX(Assumptions!$B$8:$B$12,MATCH(B9275,Assumptions!$A$8:$A$12,0))</f>
        <v>Specific Identification</v>
      </c>
      <c r="K9275" s="16">
        <f>G9275/(1-INDEX(Assumptions!$D$8:$D$12,MATCH(B9275,Assumptions!$A$8:$A$12,0)))</f>
        <v>429594.11538461532</v>
      </c>
      <c r="L9275" s="16">
        <f t="shared" si="1009"/>
        <v>10052.502299999998</v>
      </c>
      <c r="M9275" s="16">
        <f t="shared" si="1010"/>
        <v>21479.705769230768</v>
      </c>
      <c r="N9275" s="14">
        <f>E9275*(K9275-L9275-M9275)*IF(F9275="GHS",1,Assumptions!$B$4)</f>
        <v>886085805.68404603</v>
      </c>
      <c r="O9275" s="15">
        <f t="shared" ca="1" si="1011"/>
        <v>163</v>
      </c>
      <c r="P9275" s="15" t="str">
        <f t="shared" ca="1" si="1012"/>
        <v>91-180d</v>
      </c>
      <c r="Q9275" s="17">
        <f ca="1">IF(P9275="0-90d",0,IF(P9275="91-180d",INDEX(Assumptions!$F$8:$F$12,MATCH(B9275,Assumptions!$A$8:$A$12,0)),IF(P9275="181-365d",INDEX(Assumptions!$G$8:$G$12,MATCH(B9275,Assumptions!$A$8:$A$12,0)),INDEX(Assumptions!$H$8:$H$12,MATCH(B9275,Assumptions!$A$8:$A$12,0)))))</f>
        <v>0</v>
      </c>
      <c r="R9275" s="14">
        <f t="shared" ca="1" si="1013"/>
        <v>0</v>
      </c>
      <c r="S9275" s="14">
        <f t="shared" ca="1" si="1014"/>
        <v>745895670.65999997</v>
      </c>
      <c r="T9275" s="11" t="s">
        <v>25</v>
      </c>
      <c r="U9275" s="18" t="s">
        <v>26</v>
      </c>
    </row>
    <row r="9276" spans="1:21" ht="15" customHeight="1" x14ac:dyDescent="0.15">
      <c r="A9276" s="10" t="s">
        <v>9324</v>
      </c>
      <c r="B9276" s="11" t="s">
        <v>22</v>
      </c>
      <c r="C9276" s="11" t="s">
        <v>23</v>
      </c>
      <c r="D9276" s="12">
        <v>46217</v>
      </c>
      <c r="E9276" s="11">
        <v>791</v>
      </c>
      <c r="F9276" s="11" t="s">
        <v>24</v>
      </c>
      <c r="G9276" s="13">
        <v>10750.36</v>
      </c>
      <c r="H9276" s="14">
        <f t="shared" si="1008"/>
        <v>8503534.7599999998</v>
      </c>
      <c r="I9276" s="14">
        <f>IF(F9276="GHS",H9276,H9276*Assumptions!$B$4)</f>
        <v>91838175.408000007</v>
      </c>
      <c r="J9276" s="15" t="str">
        <f>INDEX(Assumptions!$B$8:$B$12,MATCH(B9276,Assumptions!$A$8:$A$12,0))</f>
        <v>FIFO</v>
      </c>
      <c r="K9276" s="16">
        <f>G9276/(1-INDEX(Assumptions!$D$8:$D$12,MATCH(B9276,Assumptions!$A$8:$A$12,0)))</f>
        <v>13110.195121951219</v>
      </c>
      <c r="L9276" s="16">
        <f t="shared" si="1009"/>
        <v>322.51080000000002</v>
      </c>
      <c r="M9276" s="16">
        <f t="shared" si="1010"/>
        <v>655.50975609756097</v>
      </c>
      <c r="N9276" s="14">
        <f>E9276*(K9276-L9276-M9276)*IF(F9276="GHS",1,Assumptions!$B$4)</f>
        <v>103642740.88117465</v>
      </c>
      <c r="O9276" s="15">
        <f t="shared" ca="1" si="1011"/>
        <v>69</v>
      </c>
      <c r="P9276" s="15" t="str">
        <f t="shared" ca="1" si="1012"/>
        <v>0-90d</v>
      </c>
      <c r="Q9276" s="17">
        <f ca="1">IF(P9276="0-90d",0,IF(P9276="91-180d",INDEX(Assumptions!$F$8:$F$12,MATCH(B9276,Assumptions!$A$8:$A$12,0)),IF(P9276="181-365d",INDEX(Assumptions!$G$8:$G$12,MATCH(B9276,Assumptions!$A$8:$A$12,0)),INDEX(Assumptions!$H$8:$H$12,MATCH(B9276,Assumptions!$A$8:$A$12,0)))))</f>
        <v>0</v>
      </c>
      <c r="R9276" s="14">
        <f t="shared" ca="1" si="1013"/>
        <v>0</v>
      </c>
      <c r="S9276" s="14">
        <f t="shared" ca="1" si="1014"/>
        <v>91838175.408000007</v>
      </c>
      <c r="T9276" s="11" t="s">
        <v>25</v>
      </c>
      <c r="U9276" s="18" t="s">
        <v>26</v>
      </c>
    </row>
    <row r="9277" spans="1:21" ht="15" customHeight="1" x14ac:dyDescent="0.15">
      <c r="A9277" s="10" t="s">
        <v>9325</v>
      </c>
      <c r="B9277" s="11" t="s">
        <v>41</v>
      </c>
      <c r="C9277" s="11" t="s">
        <v>44</v>
      </c>
      <c r="D9277" s="12">
        <v>46058</v>
      </c>
      <c r="E9277" s="11">
        <v>2406</v>
      </c>
      <c r="F9277" s="11" t="s">
        <v>33</v>
      </c>
      <c r="G9277" s="13">
        <v>318.33</v>
      </c>
      <c r="H9277" s="14">
        <f t="shared" si="1008"/>
        <v>765901.98</v>
      </c>
      <c r="I9277" s="14">
        <f>IF(F9277="GHS",H9277,H9277*Assumptions!$B$4)</f>
        <v>765901.98</v>
      </c>
      <c r="J9277" s="15" t="str">
        <f>INDEX(Assumptions!$B$8:$B$12,MATCH(B9277,Assumptions!$A$8:$A$12,0))</f>
        <v>Weighted Average</v>
      </c>
      <c r="K9277" s="16">
        <f>G9277/(1-INDEX(Assumptions!$D$8:$D$12,MATCH(B9277,Assumptions!$A$8:$A$12,0)))</f>
        <v>489.73846153846148</v>
      </c>
      <c r="L9277" s="16">
        <f t="shared" si="1009"/>
        <v>9.5498999999999992</v>
      </c>
      <c r="M9277" s="16">
        <f t="shared" si="1010"/>
        <v>24.486923076923077</v>
      </c>
      <c r="N9277" s="14">
        <f>E9277*(K9277-L9277-M9277)*IF(F9277="GHS",1,Assumptions!$B$4)</f>
        <v>1096418.1421384616</v>
      </c>
      <c r="O9277" s="15">
        <f t="shared" ca="1" si="1011"/>
        <v>228</v>
      </c>
      <c r="P9277" s="15" t="str">
        <f t="shared" ca="1" si="1012"/>
        <v>181-365d</v>
      </c>
      <c r="Q9277" s="17">
        <f ca="1">IF(P9277="0-90d",0,IF(P9277="91-180d",INDEX(Assumptions!$F$8:$F$12,MATCH(B9277,Assumptions!$A$8:$A$12,0)),IF(P9277="181-365d",INDEX(Assumptions!$G$8:$G$12,MATCH(B9277,Assumptions!$A$8:$A$12,0)),INDEX(Assumptions!$H$8:$H$12,MATCH(B9277,Assumptions!$A$8:$A$12,0)))))</f>
        <v>0.35</v>
      </c>
      <c r="R9277" s="14">
        <f t="shared" ca="1" si="1013"/>
        <v>268065.69299999997</v>
      </c>
      <c r="S9277" s="14">
        <f t="shared" ca="1" si="1014"/>
        <v>497836.28700000001</v>
      </c>
      <c r="T9277" s="11" t="s">
        <v>25</v>
      </c>
      <c r="U9277" s="18" t="s">
        <v>26</v>
      </c>
    </row>
    <row r="9278" spans="1:21" ht="15" customHeight="1" x14ac:dyDescent="0.15">
      <c r="A9278" s="10" t="s">
        <v>9326</v>
      </c>
      <c r="B9278" s="11" t="s">
        <v>28</v>
      </c>
      <c r="C9278" s="11" t="s">
        <v>38</v>
      </c>
      <c r="D9278" s="12">
        <v>45782</v>
      </c>
      <c r="E9278" s="11">
        <v>3124</v>
      </c>
      <c r="F9278" s="11" t="s">
        <v>24</v>
      </c>
      <c r="G9278" s="13">
        <v>11330.63</v>
      </c>
      <c r="H9278" s="14">
        <f t="shared" si="1008"/>
        <v>35396888.119999997</v>
      </c>
      <c r="I9278" s="14">
        <f>IF(F9278="GHS",H9278,H9278*Assumptions!$B$4)</f>
        <v>382286391.69599998</v>
      </c>
      <c r="J9278" s="15" t="str">
        <f>INDEX(Assumptions!$B$8:$B$12,MATCH(B9278,Assumptions!$A$8:$A$12,0))</f>
        <v>Fair Value Less Costs to Sell</v>
      </c>
      <c r="K9278" s="16">
        <f>G9278/(1-INDEX(Assumptions!$D$8:$D$12,MATCH(B9278,Assumptions!$A$8:$A$12,0)))</f>
        <v>12875.715909090908</v>
      </c>
      <c r="L9278" s="16">
        <f t="shared" si="1009"/>
        <v>339.91889999999995</v>
      </c>
      <c r="M9278" s="16">
        <f t="shared" si="1010"/>
        <v>643.78579545454545</v>
      </c>
      <c r="N9278" s="14">
        <f>E9278*(K9278-L9278-M9278)*IF(F9278="GHS",1,Assumptions!$B$4)</f>
        <v>401226944.73911995</v>
      </c>
      <c r="O9278" s="15">
        <f t="shared" ca="1" si="1011"/>
        <v>504</v>
      </c>
      <c r="P9278" s="15" t="str">
        <f t="shared" ca="1" si="1012"/>
        <v>365d+</v>
      </c>
      <c r="Q9278" s="17">
        <f ca="1">IF(P9278="0-90d",0,IF(P9278="91-180d",INDEX(Assumptions!$F$8:$F$12,MATCH(B9278,Assumptions!$A$8:$A$12,0)),IF(P9278="181-365d",INDEX(Assumptions!$G$8:$G$12,MATCH(B9278,Assumptions!$A$8:$A$12,0)),INDEX(Assumptions!$H$8:$H$12,MATCH(B9278,Assumptions!$A$8:$A$12,0)))))</f>
        <v>0.4</v>
      </c>
      <c r="R9278" s="14">
        <f t="shared" ca="1" si="1013"/>
        <v>152914556.67840001</v>
      </c>
      <c r="S9278" s="14">
        <f t="shared" ca="1" si="1014"/>
        <v>229371835.01759997</v>
      </c>
      <c r="T9278" s="11" t="s">
        <v>25</v>
      </c>
      <c r="U9278" s="18" t="s">
        <v>26</v>
      </c>
    </row>
    <row r="9279" spans="1:21" ht="15" customHeight="1" x14ac:dyDescent="0.15">
      <c r="A9279" s="10" t="s">
        <v>9327</v>
      </c>
      <c r="B9279" s="11" t="s">
        <v>31</v>
      </c>
      <c r="C9279" s="11" t="s">
        <v>32</v>
      </c>
      <c r="D9279" s="12">
        <v>45838</v>
      </c>
      <c r="E9279" s="11">
        <v>1774</v>
      </c>
      <c r="F9279" s="11" t="s">
        <v>33</v>
      </c>
      <c r="G9279" s="13">
        <v>448.43</v>
      </c>
      <c r="H9279" s="14">
        <f t="shared" si="1008"/>
        <v>795514.82000000007</v>
      </c>
      <c r="I9279" s="14">
        <f>IF(F9279="GHS",H9279,H9279*Assumptions!$B$4)</f>
        <v>795514.82000000007</v>
      </c>
      <c r="J9279" s="15" t="str">
        <f>INDEX(Assumptions!$B$8:$B$12,MATCH(B9279,Assumptions!$A$8:$A$12,0))</f>
        <v>Weighted Average</v>
      </c>
      <c r="K9279" s="16">
        <f>G9279/(1-INDEX(Assumptions!$D$8:$D$12,MATCH(B9279,Assumptions!$A$8:$A$12,0)))</f>
        <v>622.81944444444446</v>
      </c>
      <c r="L9279" s="16">
        <f t="shared" si="1009"/>
        <v>13.4529</v>
      </c>
      <c r="M9279" s="16">
        <f t="shared" si="1010"/>
        <v>31.140972222222224</v>
      </c>
      <c r="N9279" s="14">
        <f>E9279*(K9279-L9279-M9279)*IF(F9279="GHS",1,Assumptions!$B$4)</f>
        <v>1025772.1651222223</v>
      </c>
      <c r="O9279" s="15">
        <f t="shared" ca="1" si="1011"/>
        <v>448</v>
      </c>
      <c r="P9279" s="15" t="str">
        <f t="shared" ca="1" si="1012"/>
        <v>365d+</v>
      </c>
      <c r="Q9279" s="17">
        <f ca="1">IF(P9279="0-90d",0,IF(P9279="91-180d",INDEX(Assumptions!$F$8:$F$12,MATCH(B9279,Assumptions!$A$8:$A$12,0)),IF(P9279="181-365d",INDEX(Assumptions!$G$8:$G$12,MATCH(B9279,Assumptions!$A$8:$A$12,0)),INDEX(Assumptions!$H$8:$H$12,MATCH(B9279,Assumptions!$A$8:$A$12,0)))))</f>
        <v>0.6</v>
      </c>
      <c r="R9279" s="14">
        <f t="shared" ca="1" si="1013"/>
        <v>477308.89199999999</v>
      </c>
      <c r="S9279" s="14">
        <f t="shared" ca="1" si="1014"/>
        <v>318205.92800000007</v>
      </c>
      <c r="T9279" s="11" t="s">
        <v>50</v>
      </c>
      <c r="U9279" s="18" t="s">
        <v>36</v>
      </c>
    </row>
    <row r="9280" spans="1:21" ht="15" customHeight="1" x14ac:dyDescent="0.15">
      <c r="A9280" s="10" t="s">
        <v>9328</v>
      </c>
      <c r="B9280" s="11" t="s">
        <v>28</v>
      </c>
      <c r="C9280" s="11" t="s">
        <v>55</v>
      </c>
      <c r="D9280" s="12">
        <v>45967</v>
      </c>
      <c r="E9280" s="11">
        <v>4741</v>
      </c>
      <c r="F9280" s="11" t="s">
        <v>24</v>
      </c>
      <c r="G9280" s="13">
        <v>9391.7800000000007</v>
      </c>
      <c r="H9280" s="14">
        <f t="shared" si="1008"/>
        <v>44526428.980000004</v>
      </c>
      <c r="I9280" s="14">
        <f>IF(F9280="GHS",H9280,H9280*Assumptions!$B$4)</f>
        <v>480885432.98400009</v>
      </c>
      <c r="J9280" s="15" t="str">
        <f>INDEX(Assumptions!$B$8:$B$12,MATCH(B9280,Assumptions!$A$8:$A$12,0))</f>
        <v>Fair Value Less Costs to Sell</v>
      </c>
      <c r="K9280" s="16">
        <f>G9280/(1-INDEX(Assumptions!$D$8:$D$12,MATCH(B9280,Assumptions!$A$8:$A$12,0)))</f>
        <v>10672.477272727274</v>
      </c>
      <c r="L9280" s="16">
        <f t="shared" si="1009"/>
        <v>281.7534</v>
      </c>
      <c r="M9280" s="16">
        <f t="shared" si="1010"/>
        <v>533.62386363636369</v>
      </c>
      <c r="N9280" s="14">
        <f>E9280*(K9280-L9280-M9280)*IF(F9280="GHS",1,Assumptions!$B$4)</f>
        <v>504711120.34548014</v>
      </c>
      <c r="O9280" s="15">
        <f t="shared" ca="1" si="1011"/>
        <v>319</v>
      </c>
      <c r="P9280" s="15" t="str">
        <f t="shared" ca="1" si="1012"/>
        <v>181-365d</v>
      </c>
      <c r="Q9280" s="17">
        <f ca="1">IF(P9280="0-90d",0,IF(P9280="91-180d",INDEX(Assumptions!$F$8:$F$12,MATCH(B9280,Assumptions!$A$8:$A$12,0)),IF(P9280="181-365d",INDEX(Assumptions!$G$8:$G$12,MATCH(B9280,Assumptions!$A$8:$A$12,0)),INDEX(Assumptions!$H$8:$H$12,MATCH(B9280,Assumptions!$A$8:$A$12,0)))))</f>
        <v>0.1</v>
      </c>
      <c r="R9280" s="14">
        <f t="shared" ca="1" si="1013"/>
        <v>48088543.298400015</v>
      </c>
      <c r="S9280" s="14">
        <f t="shared" ca="1" si="1014"/>
        <v>432796889.68560004</v>
      </c>
      <c r="T9280" s="11" t="s">
        <v>25</v>
      </c>
      <c r="U9280" s="18" t="s">
        <v>26</v>
      </c>
    </row>
    <row r="9281" spans="1:21" ht="15" customHeight="1" x14ac:dyDescent="0.15">
      <c r="A9281" s="10" t="s">
        <v>9329</v>
      </c>
      <c r="B9281" s="11" t="s">
        <v>22</v>
      </c>
      <c r="C9281" s="11" t="s">
        <v>23</v>
      </c>
      <c r="D9281" s="12">
        <v>46173</v>
      </c>
      <c r="E9281" s="11">
        <v>4304</v>
      </c>
      <c r="F9281" s="11" t="s">
        <v>24</v>
      </c>
      <c r="G9281" s="13">
        <v>22656.92</v>
      </c>
      <c r="H9281" s="14">
        <f t="shared" si="1008"/>
        <v>97515383.679999992</v>
      </c>
      <c r="I9281" s="14">
        <f>IF(F9281="GHS",H9281,H9281*Assumptions!$B$4)</f>
        <v>1053166143.744</v>
      </c>
      <c r="J9281" s="15" t="str">
        <f>INDEX(Assumptions!$B$8:$B$12,MATCH(B9281,Assumptions!$A$8:$A$12,0))</f>
        <v>FIFO</v>
      </c>
      <c r="K9281" s="16">
        <f>G9281/(1-INDEX(Assumptions!$D$8:$D$12,MATCH(B9281,Assumptions!$A$8:$A$12,0)))</f>
        <v>27630.390243902435</v>
      </c>
      <c r="L9281" s="16">
        <f t="shared" si="1009"/>
        <v>679.70759999999996</v>
      </c>
      <c r="M9281" s="16">
        <f t="shared" si="1010"/>
        <v>1381.5195121951219</v>
      </c>
      <c r="N9281" s="14">
        <f>E9281*(K9281-L9281-M9281)*IF(F9281="GHS",1,Assumptions!$B$4)</f>
        <v>1188536523.6837773</v>
      </c>
      <c r="O9281" s="15">
        <f t="shared" ca="1" si="1011"/>
        <v>113</v>
      </c>
      <c r="P9281" s="15" t="str">
        <f t="shared" ca="1" si="1012"/>
        <v>91-180d</v>
      </c>
      <c r="Q9281" s="17">
        <f ca="1">IF(P9281="0-90d",0,IF(P9281="91-180d",INDEX(Assumptions!$F$8:$F$12,MATCH(B9281,Assumptions!$A$8:$A$12,0)),IF(P9281="181-365d",INDEX(Assumptions!$G$8:$G$12,MATCH(B9281,Assumptions!$A$8:$A$12,0)),INDEX(Assumptions!$H$8:$H$12,MATCH(B9281,Assumptions!$A$8:$A$12,0)))))</f>
        <v>0.03</v>
      </c>
      <c r="R9281" s="14">
        <f t="shared" ca="1" si="1013"/>
        <v>31594984.312319998</v>
      </c>
      <c r="S9281" s="14">
        <f t="shared" si="1014"/>
        <v>0</v>
      </c>
      <c r="T9281" s="11" t="s">
        <v>39</v>
      </c>
      <c r="U9281" s="18" t="s">
        <v>26</v>
      </c>
    </row>
    <row r="9282" spans="1:21" ht="15" customHeight="1" x14ac:dyDescent="0.15">
      <c r="A9282" s="10" t="s">
        <v>9330</v>
      </c>
      <c r="B9282" s="11" t="s">
        <v>28</v>
      </c>
      <c r="C9282" s="11" t="s">
        <v>38</v>
      </c>
      <c r="D9282" s="12">
        <v>46056</v>
      </c>
      <c r="E9282" s="11">
        <v>2382</v>
      </c>
      <c r="F9282" s="11" t="s">
        <v>24</v>
      </c>
      <c r="G9282" s="13">
        <v>8120.19</v>
      </c>
      <c r="H9282" s="14">
        <f t="shared" ref="H9282:H9345" si="1015">E9282*G9282</f>
        <v>19342292.579999998</v>
      </c>
      <c r="I9282" s="14">
        <f>IF(F9282="GHS",H9282,H9282*Assumptions!$B$4)</f>
        <v>208896759.86399999</v>
      </c>
      <c r="J9282" s="15" t="str">
        <f>INDEX(Assumptions!$B$8:$B$12,MATCH(B9282,Assumptions!$A$8:$A$12,0))</f>
        <v>Fair Value Less Costs to Sell</v>
      </c>
      <c r="K9282" s="16">
        <f>G9282/(1-INDEX(Assumptions!$D$8:$D$12,MATCH(B9282,Assumptions!$A$8:$A$12,0)))</f>
        <v>9227.488636363636</v>
      </c>
      <c r="L9282" s="16">
        <f t="shared" ref="L9282:L9345" si="1016">G9282*0.03</f>
        <v>243.60569999999998</v>
      </c>
      <c r="M9282" s="16">
        <f t="shared" ref="M9282:M9345" si="1017">K9282*0.05</f>
        <v>461.37443181818185</v>
      </c>
      <c r="N9282" s="14">
        <f>E9282*(K9282-L9282-M9282)*IF(F9282="GHS",1,Assumptions!$B$4)</f>
        <v>219246644.78453454</v>
      </c>
      <c r="O9282" s="15">
        <f t="shared" ref="O9282:O9345" ca="1" si="1018">TODAY()-D9282</f>
        <v>230</v>
      </c>
      <c r="P9282" s="15" t="str">
        <f t="shared" ref="P9282:P9345" ca="1" si="1019">IF(O9282&lt;=90,"0-90d",IF(O9282&lt;=180,"91-180d",IF(O9282&lt;=365,"181-365d","365d+")))</f>
        <v>181-365d</v>
      </c>
      <c r="Q9282" s="17">
        <f ca="1">IF(P9282="0-90d",0,IF(P9282="91-180d",INDEX(Assumptions!$F$8:$F$12,MATCH(B9282,Assumptions!$A$8:$A$12,0)),IF(P9282="181-365d",INDEX(Assumptions!$G$8:$G$12,MATCH(B9282,Assumptions!$A$8:$A$12,0)),INDEX(Assumptions!$H$8:$H$12,MATCH(B9282,Assumptions!$A$8:$A$12,0)))))</f>
        <v>0.1</v>
      </c>
      <c r="R9282" s="14">
        <f t="shared" ref="R9282:R9345" ca="1" si="1020">I9282*Q9282</f>
        <v>20889675.986400001</v>
      </c>
      <c r="S9282" s="14">
        <f t="shared" ref="S9282:S9345" ca="1" si="1021">IF(T9282="Held on Consignment (Not Owned)",0,MIN(I9282-R9282,N9282))</f>
        <v>188007083.87759998</v>
      </c>
      <c r="T9282" s="11" t="s">
        <v>25</v>
      </c>
      <c r="U9282" s="18" t="s">
        <v>36</v>
      </c>
    </row>
    <row r="9283" spans="1:21" ht="15" customHeight="1" x14ac:dyDescent="0.15">
      <c r="A9283" s="10" t="s">
        <v>9331</v>
      </c>
      <c r="B9283" s="11" t="s">
        <v>46</v>
      </c>
      <c r="C9283" s="11" t="s">
        <v>119</v>
      </c>
      <c r="D9283" s="12">
        <v>45991</v>
      </c>
      <c r="E9283" s="11">
        <v>1507</v>
      </c>
      <c r="F9283" s="11" t="s">
        <v>33</v>
      </c>
      <c r="G9283" s="13">
        <v>319586.93</v>
      </c>
      <c r="H9283" s="14">
        <f t="shared" si="1015"/>
        <v>481617503.50999999</v>
      </c>
      <c r="I9283" s="14">
        <f>IF(F9283="GHS",H9283,H9283*Assumptions!$B$4)</f>
        <v>481617503.50999999</v>
      </c>
      <c r="J9283" s="15" t="str">
        <f>INDEX(Assumptions!$B$8:$B$12,MATCH(B9283,Assumptions!$A$8:$A$12,0))</f>
        <v>Specific Identification</v>
      </c>
      <c r="K9283" s="16">
        <f>G9283/(1-INDEX(Assumptions!$D$8:$D$12,MATCH(B9283,Assumptions!$A$8:$A$12,0)))</f>
        <v>409726.83333333331</v>
      </c>
      <c r="L9283" s="16">
        <f t="shared" si="1016"/>
        <v>9587.6078999999991</v>
      </c>
      <c r="M9283" s="16">
        <f t="shared" si="1017"/>
        <v>20486.341666666667</v>
      </c>
      <c r="N9283" s="14">
        <f>E9283*(K9283-L9283-M9283)*IF(F9283="GHS",1,Assumptions!$B$4)</f>
        <v>572136895.83636665</v>
      </c>
      <c r="O9283" s="15">
        <f t="shared" ca="1" si="1018"/>
        <v>295</v>
      </c>
      <c r="P9283" s="15" t="str">
        <f t="shared" ca="1" si="1019"/>
        <v>181-365d</v>
      </c>
      <c r="Q9283" s="17">
        <f ca="1">IF(P9283="0-90d",0,IF(P9283="91-180d",INDEX(Assumptions!$F$8:$F$12,MATCH(B9283,Assumptions!$A$8:$A$12,0)),IF(P9283="181-365d",INDEX(Assumptions!$G$8:$G$12,MATCH(B9283,Assumptions!$A$8:$A$12,0)),INDEX(Assumptions!$H$8:$H$12,MATCH(B9283,Assumptions!$A$8:$A$12,0)))))</f>
        <v>0.05</v>
      </c>
      <c r="R9283" s="14">
        <f t="shared" ca="1" si="1020"/>
        <v>24080875.175500002</v>
      </c>
      <c r="S9283" s="14">
        <f t="shared" ca="1" si="1021"/>
        <v>457536628.33450001</v>
      </c>
      <c r="T9283" s="11" t="s">
        <v>25</v>
      </c>
      <c r="U9283" s="18" t="s">
        <v>26</v>
      </c>
    </row>
    <row r="9284" spans="1:21" ht="15" customHeight="1" x14ac:dyDescent="0.15">
      <c r="A9284" s="10" t="s">
        <v>9332</v>
      </c>
      <c r="B9284" s="11" t="s">
        <v>28</v>
      </c>
      <c r="C9284" s="11" t="s">
        <v>35</v>
      </c>
      <c r="D9284" s="12">
        <v>46207</v>
      </c>
      <c r="E9284" s="11">
        <v>1408</v>
      </c>
      <c r="F9284" s="11" t="s">
        <v>24</v>
      </c>
      <c r="G9284" s="13">
        <v>11036.66</v>
      </c>
      <c r="H9284" s="14">
        <f t="shared" si="1015"/>
        <v>15539617.279999999</v>
      </c>
      <c r="I9284" s="14">
        <f>IF(F9284="GHS",H9284,H9284*Assumptions!$B$4)</f>
        <v>167827866.62400001</v>
      </c>
      <c r="J9284" s="15" t="str">
        <f>INDEX(Assumptions!$B$8:$B$12,MATCH(B9284,Assumptions!$A$8:$A$12,0))</f>
        <v>Fair Value Less Costs to Sell</v>
      </c>
      <c r="K9284" s="16">
        <f>G9284/(1-INDEX(Assumptions!$D$8:$D$12,MATCH(B9284,Assumptions!$A$8:$A$12,0)))</f>
        <v>12541.65909090909</v>
      </c>
      <c r="L9284" s="16">
        <f t="shared" si="1016"/>
        <v>331.09979999999996</v>
      </c>
      <c r="M9284" s="16">
        <f t="shared" si="1017"/>
        <v>627.08295454545453</v>
      </c>
      <c r="N9284" s="14">
        <f>E9284*(K9284-L9284-M9284)*IF(F9284="GHS",1,Assumptions!$B$4)</f>
        <v>176142974.56128001</v>
      </c>
      <c r="O9284" s="15">
        <f t="shared" ca="1" si="1018"/>
        <v>79</v>
      </c>
      <c r="P9284" s="15" t="str">
        <f t="shared" ca="1" si="1019"/>
        <v>0-90d</v>
      </c>
      <c r="Q9284" s="17">
        <f ca="1">IF(P9284="0-90d",0,IF(P9284="91-180d",INDEX(Assumptions!$F$8:$F$12,MATCH(B9284,Assumptions!$A$8:$A$12,0)),IF(P9284="181-365d",INDEX(Assumptions!$G$8:$G$12,MATCH(B9284,Assumptions!$A$8:$A$12,0)),INDEX(Assumptions!$H$8:$H$12,MATCH(B9284,Assumptions!$A$8:$A$12,0)))))</f>
        <v>0</v>
      </c>
      <c r="R9284" s="14">
        <f t="shared" ca="1" si="1020"/>
        <v>0</v>
      </c>
      <c r="S9284" s="14">
        <f t="shared" ca="1" si="1021"/>
        <v>167827866.62400001</v>
      </c>
      <c r="T9284" s="11" t="s">
        <v>25</v>
      </c>
      <c r="U9284" s="18" t="s">
        <v>26</v>
      </c>
    </row>
    <row r="9285" spans="1:21" ht="15" customHeight="1" x14ac:dyDescent="0.15">
      <c r="A9285" s="10" t="s">
        <v>9333</v>
      </c>
      <c r="B9285" s="11" t="s">
        <v>31</v>
      </c>
      <c r="C9285" s="11" t="s">
        <v>63</v>
      </c>
      <c r="D9285" s="12">
        <v>45829</v>
      </c>
      <c r="E9285" s="11">
        <v>3507</v>
      </c>
      <c r="F9285" s="11" t="s">
        <v>33</v>
      </c>
      <c r="G9285" s="13">
        <v>1434.21</v>
      </c>
      <c r="H9285" s="14">
        <f t="shared" si="1015"/>
        <v>5029774.47</v>
      </c>
      <c r="I9285" s="14">
        <f>IF(F9285="GHS",H9285,H9285*Assumptions!$B$4)</f>
        <v>5029774.47</v>
      </c>
      <c r="J9285" s="15" t="str">
        <f>INDEX(Assumptions!$B$8:$B$12,MATCH(B9285,Assumptions!$A$8:$A$12,0))</f>
        <v>Weighted Average</v>
      </c>
      <c r="K9285" s="16">
        <f>G9285/(1-INDEX(Assumptions!$D$8:$D$12,MATCH(B9285,Assumptions!$A$8:$A$12,0)))</f>
        <v>1991.9583333333335</v>
      </c>
      <c r="L9285" s="16">
        <f t="shared" si="1016"/>
        <v>43.026299999999999</v>
      </c>
      <c r="M9285" s="16">
        <f t="shared" si="1017"/>
        <v>99.597916666666677</v>
      </c>
      <c r="N9285" s="14">
        <f>E9285*(K9285-L9285-M9285)*IF(F9285="GHS",1,Assumptions!$B$4)</f>
        <v>6485614.7471500011</v>
      </c>
      <c r="O9285" s="15">
        <f t="shared" ca="1" si="1018"/>
        <v>457</v>
      </c>
      <c r="P9285" s="15" t="str">
        <f t="shared" ca="1" si="1019"/>
        <v>365d+</v>
      </c>
      <c r="Q9285" s="17">
        <f ca="1">IF(P9285="0-90d",0,IF(P9285="91-180d",INDEX(Assumptions!$F$8:$F$12,MATCH(B9285,Assumptions!$A$8:$A$12,0)),IF(P9285="181-365d",INDEX(Assumptions!$G$8:$G$12,MATCH(B9285,Assumptions!$A$8:$A$12,0)),INDEX(Assumptions!$H$8:$H$12,MATCH(B9285,Assumptions!$A$8:$A$12,0)))))</f>
        <v>0.6</v>
      </c>
      <c r="R9285" s="14">
        <f t="shared" ca="1" si="1020"/>
        <v>3017864.6819999996</v>
      </c>
      <c r="S9285" s="14">
        <f t="shared" ca="1" si="1021"/>
        <v>2011909.7880000002</v>
      </c>
      <c r="T9285" s="11" t="s">
        <v>25</v>
      </c>
      <c r="U9285" s="18" t="s">
        <v>36</v>
      </c>
    </row>
    <row r="9286" spans="1:21" ht="15" customHeight="1" x14ac:dyDescent="0.15">
      <c r="A9286" s="10" t="s">
        <v>9334</v>
      </c>
      <c r="B9286" s="11" t="s">
        <v>31</v>
      </c>
      <c r="C9286" s="11" t="s">
        <v>32</v>
      </c>
      <c r="D9286" s="12">
        <v>45893</v>
      </c>
      <c r="E9286" s="11">
        <v>1503</v>
      </c>
      <c r="F9286" s="11" t="s">
        <v>33</v>
      </c>
      <c r="G9286" s="13">
        <v>1572.72</v>
      </c>
      <c r="H9286" s="14">
        <f t="shared" si="1015"/>
        <v>2363798.16</v>
      </c>
      <c r="I9286" s="14">
        <f>IF(F9286="GHS",H9286,H9286*Assumptions!$B$4)</f>
        <v>2363798.16</v>
      </c>
      <c r="J9286" s="15" t="str">
        <f>INDEX(Assumptions!$B$8:$B$12,MATCH(B9286,Assumptions!$A$8:$A$12,0))</f>
        <v>Weighted Average</v>
      </c>
      <c r="K9286" s="16">
        <f>G9286/(1-INDEX(Assumptions!$D$8:$D$12,MATCH(B9286,Assumptions!$A$8:$A$12,0)))</f>
        <v>2184.3333333333335</v>
      </c>
      <c r="L9286" s="16">
        <f t="shared" si="1016"/>
        <v>47.181599999999996</v>
      </c>
      <c r="M9286" s="16">
        <f t="shared" si="1017"/>
        <v>109.21666666666668</v>
      </c>
      <c r="N9286" s="14">
        <f>E9286*(K9286-L9286-M9286)*IF(F9286="GHS",1,Assumptions!$B$4)</f>
        <v>3047986.4052000004</v>
      </c>
      <c r="O9286" s="15">
        <f t="shared" ca="1" si="1018"/>
        <v>393</v>
      </c>
      <c r="P9286" s="15" t="str">
        <f t="shared" ca="1" si="1019"/>
        <v>365d+</v>
      </c>
      <c r="Q9286" s="17">
        <f ca="1">IF(P9286="0-90d",0,IF(P9286="91-180d",INDEX(Assumptions!$F$8:$F$12,MATCH(B9286,Assumptions!$A$8:$A$12,0)),IF(P9286="181-365d",INDEX(Assumptions!$G$8:$G$12,MATCH(B9286,Assumptions!$A$8:$A$12,0)),INDEX(Assumptions!$H$8:$H$12,MATCH(B9286,Assumptions!$A$8:$A$12,0)))))</f>
        <v>0.6</v>
      </c>
      <c r="R9286" s="14">
        <f t="shared" ca="1" si="1020"/>
        <v>1418278.8959999999</v>
      </c>
      <c r="S9286" s="14">
        <f t="shared" ca="1" si="1021"/>
        <v>945519.2640000002</v>
      </c>
      <c r="T9286" s="11" t="s">
        <v>25</v>
      </c>
      <c r="U9286" s="18" t="s">
        <v>26</v>
      </c>
    </row>
    <row r="9287" spans="1:21" ht="15" customHeight="1" x14ac:dyDescent="0.15">
      <c r="A9287" s="10" t="s">
        <v>9335</v>
      </c>
      <c r="B9287" s="11" t="s">
        <v>41</v>
      </c>
      <c r="C9287" s="11" t="s">
        <v>42</v>
      </c>
      <c r="D9287" s="12">
        <v>46145</v>
      </c>
      <c r="E9287" s="11">
        <v>2038</v>
      </c>
      <c r="F9287" s="11" t="s">
        <v>33</v>
      </c>
      <c r="G9287" s="13">
        <v>491.09</v>
      </c>
      <c r="H9287" s="14">
        <f t="shared" si="1015"/>
        <v>1000841.4199999999</v>
      </c>
      <c r="I9287" s="14">
        <f>IF(F9287="GHS",H9287,H9287*Assumptions!$B$4)</f>
        <v>1000841.4199999999</v>
      </c>
      <c r="J9287" s="15" t="str">
        <f>INDEX(Assumptions!$B$8:$B$12,MATCH(B9287,Assumptions!$A$8:$A$12,0))</f>
        <v>Weighted Average</v>
      </c>
      <c r="K9287" s="16">
        <f>G9287/(1-INDEX(Assumptions!$D$8:$D$12,MATCH(B9287,Assumptions!$A$8:$A$12,0)))</f>
        <v>755.52307692307681</v>
      </c>
      <c r="L9287" s="16">
        <f t="shared" si="1016"/>
        <v>14.732699999999999</v>
      </c>
      <c r="M9287" s="16">
        <f t="shared" si="1017"/>
        <v>37.776153846153839</v>
      </c>
      <c r="N9287" s="14">
        <f>E9287*(K9287-L9287-M9287)*IF(F9287="GHS",1,Assumptions!$B$4)</f>
        <v>1432742.986630769</v>
      </c>
      <c r="O9287" s="15">
        <f t="shared" ca="1" si="1018"/>
        <v>141</v>
      </c>
      <c r="P9287" s="15" t="str">
        <f t="shared" ca="1" si="1019"/>
        <v>91-180d</v>
      </c>
      <c r="Q9287" s="17">
        <f ca="1">IF(P9287="0-90d",0,IF(P9287="91-180d",INDEX(Assumptions!$F$8:$F$12,MATCH(B9287,Assumptions!$A$8:$A$12,0)),IF(P9287="181-365d",INDEX(Assumptions!$G$8:$G$12,MATCH(B9287,Assumptions!$A$8:$A$12,0)),INDEX(Assumptions!$H$8:$H$12,MATCH(B9287,Assumptions!$A$8:$A$12,0)))))</f>
        <v>0.1</v>
      </c>
      <c r="R9287" s="14">
        <f t="shared" ca="1" si="1020"/>
        <v>100084.14199999999</v>
      </c>
      <c r="S9287" s="14">
        <f t="shared" ca="1" si="1021"/>
        <v>900757.27799999993</v>
      </c>
      <c r="T9287" s="11" t="s">
        <v>25</v>
      </c>
      <c r="U9287" s="18" t="s">
        <v>26</v>
      </c>
    </row>
    <row r="9288" spans="1:21" ht="15" customHeight="1" x14ac:dyDescent="0.15">
      <c r="A9288" s="10" t="s">
        <v>9336</v>
      </c>
      <c r="B9288" s="11" t="s">
        <v>28</v>
      </c>
      <c r="C9288" s="11" t="s">
        <v>55</v>
      </c>
      <c r="D9288" s="12">
        <v>46129</v>
      </c>
      <c r="E9288" s="11">
        <v>822</v>
      </c>
      <c r="F9288" s="11" t="s">
        <v>24</v>
      </c>
      <c r="G9288" s="13">
        <v>4584.96</v>
      </c>
      <c r="H9288" s="14">
        <f t="shared" si="1015"/>
        <v>3768837.12</v>
      </c>
      <c r="I9288" s="14">
        <f>IF(F9288="GHS",H9288,H9288*Assumptions!$B$4)</f>
        <v>40703440.896000005</v>
      </c>
      <c r="J9288" s="15" t="str">
        <f>INDEX(Assumptions!$B$8:$B$12,MATCH(B9288,Assumptions!$A$8:$A$12,0))</f>
        <v>Fair Value Less Costs to Sell</v>
      </c>
      <c r="K9288" s="16">
        <f>G9288/(1-INDEX(Assumptions!$D$8:$D$12,MATCH(B9288,Assumptions!$A$8:$A$12,0)))</f>
        <v>5210.181818181818</v>
      </c>
      <c r="L9288" s="16">
        <f t="shared" si="1016"/>
        <v>137.5488</v>
      </c>
      <c r="M9288" s="16">
        <f t="shared" si="1017"/>
        <v>260.5090909090909</v>
      </c>
      <c r="N9288" s="14">
        <f>E9288*(K9288-L9288-M9288)*IF(F9288="GHS",1,Assumptions!$B$4)</f>
        <v>42720111.376756363</v>
      </c>
      <c r="O9288" s="15">
        <f t="shared" ca="1" si="1018"/>
        <v>157</v>
      </c>
      <c r="P9288" s="15" t="str">
        <f t="shared" ca="1" si="1019"/>
        <v>91-180d</v>
      </c>
      <c r="Q9288" s="17">
        <f ca="1">IF(P9288="0-90d",0,IF(P9288="91-180d",INDEX(Assumptions!$F$8:$F$12,MATCH(B9288,Assumptions!$A$8:$A$12,0)),IF(P9288="181-365d",INDEX(Assumptions!$G$8:$G$12,MATCH(B9288,Assumptions!$A$8:$A$12,0)),INDEX(Assumptions!$H$8:$H$12,MATCH(B9288,Assumptions!$A$8:$A$12,0)))))</f>
        <v>0.02</v>
      </c>
      <c r="R9288" s="14">
        <f t="shared" ca="1" si="1020"/>
        <v>814068.81792000018</v>
      </c>
      <c r="S9288" s="14">
        <f t="shared" ca="1" si="1021"/>
        <v>39889372.078080006</v>
      </c>
      <c r="T9288" s="11" t="s">
        <v>25</v>
      </c>
      <c r="U9288" s="18" t="s">
        <v>26</v>
      </c>
    </row>
    <row r="9289" spans="1:21" ht="15" customHeight="1" x14ac:dyDescent="0.15">
      <c r="A9289" s="10" t="s">
        <v>9337</v>
      </c>
      <c r="B9289" s="11" t="s">
        <v>41</v>
      </c>
      <c r="C9289" s="11" t="s">
        <v>42</v>
      </c>
      <c r="D9289" s="12">
        <v>46171</v>
      </c>
      <c r="E9289" s="11">
        <v>4595</v>
      </c>
      <c r="F9289" s="11" t="s">
        <v>33</v>
      </c>
      <c r="G9289" s="13">
        <v>791.61</v>
      </c>
      <c r="H9289" s="14">
        <f t="shared" si="1015"/>
        <v>3637447.95</v>
      </c>
      <c r="I9289" s="14">
        <f>IF(F9289="GHS",H9289,H9289*Assumptions!$B$4)</f>
        <v>3637447.95</v>
      </c>
      <c r="J9289" s="15" t="str">
        <f>INDEX(Assumptions!$B$8:$B$12,MATCH(B9289,Assumptions!$A$8:$A$12,0))</f>
        <v>Weighted Average</v>
      </c>
      <c r="K9289" s="16">
        <f>G9289/(1-INDEX(Assumptions!$D$8:$D$12,MATCH(B9289,Assumptions!$A$8:$A$12,0)))</f>
        <v>1217.8615384615384</v>
      </c>
      <c r="L9289" s="16">
        <f t="shared" si="1016"/>
        <v>23.7483</v>
      </c>
      <c r="M9289" s="16">
        <f t="shared" si="1017"/>
        <v>60.893076923076926</v>
      </c>
      <c r="N9289" s="14">
        <f>E9289*(K9289-L9289-M9289)*IF(F9289="GHS",1,Assumptions!$B$4)</f>
        <v>5207146.6422692304</v>
      </c>
      <c r="O9289" s="15">
        <f t="shared" ca="1" si="1018"/>
        <v>115</v>
      </c>
      <c r="P9289" s="15" t="str">
        <f t="shared" ca="1" si="1019"/>
        <v>91-180d</v>
      </c>
      <c r="Q9289" s="17">
        <f ca="1">IF(P9289="0-90d",0,IF(P9289="91-180d",INDEX(Assumptions!$F$8:$F$12,MATCH(B9289,Assumptions!$A$8:$A$12,0)),IF(P9289="181-365d",INDEX(Assumptions!$G$8:$G$12,MATCH(B9289,Assumptions!$A$8:$A$12,0)),INDEX(Assumptions!$H$8:$H$12,MATCH(B9289,Assumptions!$A$8:$A$12,0)))))</f>
        <v>0.1</v>
      </c>
      <c r="R9289" s="14">
        <f t="shared" ca="1" si="1020"/>
        <v>363744.79500000004</v>
      </c>
      <c r="S9289" s="14">
        <f t="shared" ca="1" si="1021"/>
        <v>3273703.1550000003</v>
      </c>
      <c r="T9289" s="11" t="s">
        <v>25</v>
      </c>
      <c r="U9289" s="18" t="s">
        <v>26</v>
      </c>
    </row>
    <row r="9290" spans="1:21" ht="15" customHeight="1" x14ac:dyDescent="0.15">
      <c r="A9290" s="10" t="s">
        <v>9338</v>
      </c>
      <c r="B9290" s="11" t="s">
        <v>31</v>
      </c>
      <c r="C9290" s="11" t="s">
        <v>76</v>
      </c>
      <c r="D9290" s="12">
        <v>45808</v>
      </c>
      <c r="E9290" s="11">
        <v>1457</v>
      </c>
      <c r="F9290" s="11" t="s">
        <v>33</v>
      </c>
      <c r="G9290" s="13">
        <v>2115.31</v>
      </c>
      <c r="H9290" s="14">
        <f t="shared" si="1015"/>
        <v>3082006.67</v>
      </c>
      <c r="I9290" s="14">
        <f>IF(F9290="GHS",H9290,H9290*Assumptions!$B$4)</f>
        <v>3082006.67</v>
      </c>
      <c r="J9290" s="15" t="str">
        <f>INDEX(Assumptions!$B$8:$B$12,MATCH(B9290,Assumptions!$A$8:$A$12,0))</f>
        <v>Weighted Average</v>
      </c>
      <c r="K9290" s="16">
        <f>G9290/(1-INDEX(Assumptions!$D$8:$D$12,MATCH(B9290,Assumptions!$A$8:$A$12,0)))</f>
        <v>2937.9305555555557</v>
      </c>
      <c r="L9290" s="16">
        <f t="shared" si="1016"/>
        <v>63.459299999999999</v>
      </c>
      <c r="M9290" s="16">
        <f t="shared" si="1017"/>
        <v>146.89652777777778</v>
      </c>
      <c r="N9290" s="14">
        <f>E9290*(K9290-L9290-M9290)*IF(F9290="GHS",1,Assumptions!$B$4)</f>
        <v>3974076.3783722222</v>
      </c>
      <c r="O9290" s="15">
        <f t="shared" ca="1" si="1018"/>
        <v>478</v>
      </c>
      <c r="P9290" s="15" t="str">
        <f t="shared" ca="1" si="1019"/>
        <v>365d+</v>
      </c>
      <c r="Q9290" s="17">
        <f ca="1">IF(P9290="0-90d",0,IF(P9290="91-180d",INDEX(Assumptions!$F$8:$F$12,MATCH(B9290,Assumptions!$A$8:$A$12,0)),IF(P9290="181-365d",INDEX(Assumptions!$G$8:$G$12,MATCH(B9290,Assumptions!$A$8:$A$12,0)),INDEX(Assumptions!$H$8:$H$12,MATCH(B9290,Assumptions!$A$8:$A$12,0)))))</f>
        <v>0.6</v>
      </c>
      <c r="R9290" s="14">
        <f t="shared" ca="1" si="1020"/>
        <v>1849204.0019999999</v>
      </c>
      <c r="S9290" s="14">
        <f t="shared" ca="1" si="1021"/>
        <v>1232802.6680000001</v>
      </c>
      <c r="T9290" s="11" t="s">
        <v>25</v>
      </c>
      <c r="U9290" s="18" t="s">
        <v>26</v>
      </c>
    </row>
    <row r="9291" spans="1:21" ht="15" customHeight="1" x14ac:dyDescent="0.15">
      <c r="A9291" s="10" t="s">
        <v>9339</v>
      </c>
      <c r="B9291" s="11" t="s">
        <v>46</v>
      </c>
      <c r="C9291" s="11" t="s">
        <v>47</v>
      </c>
      <c r="D9291" s="12">
        <v>46022</v>
      </c>
      <c r="E9291" s="11">
        <v>4778</v>
      </c>
      <c r="F9291" s="11" t="s">
        <v>33</v>
      </c>
      <c r="G9291" s="13">
        <v>270076.08</v>
      </c>
      <c r="H9291" s="14">
        <f t="shared" si="1015"/>
        <v>1290423510.24</v>
      </c>
      <c r="I9291" s="14">
        <f>IF(F9291="GHS",H9291,H9291*Assumptions!$B$4)</f>
        <v>1290423510.24</v>
      </c>
      <c r="J9291" s="15" t="str">
        <f>INDEX(Assumptions!$B$8:$B$12,MATCH(B9291,Assumptions!$A$8:$A$12,0))</f>
        <v>Specific Identification</v>
      </c>
      <c r="K9291" s="16">
        <f>G9291/(1-INDEX(Assumptions!$D$8:$D$12,MATCH(B9291,Assumptions!$A$8:$A$12,0)))</f>
        <v>346251.38461538462</v>
      </c>
      <c r="L9291" s="16">
        <f t="shared" si="1016"/>
        <v>8102.2824000000001</v>
      </c>
      <c r="M9291" s="16">
        <f t="shared" si="1017"/>
        <v>17312.569230769233</v>
      </c>
      <c r="N9291" s="14">
        <f>E9291*(K9291-L9291-M9291)*IF(F9291="GHS",1,Assumptions!$B$4)</f>
        <v>1532956954.6004922</v>
      </c>
      <c r="O9291" s="15">
        <f t="shared" ca="1" si="1018"/>
        <v>264</v>
      </c>
      <c r="P9291" s="15" t="str">
        <f t="shared" ca="1" si="1019"/>
        <v>181-365d</v>
      </c>
      <c r="Q9291" s="17">
        <f ca="1">IF(P9291="0-90d",0,IF(P9291="91-180d",INDEX(Assumptions!$F$8:$F$12,MATCH(B9291,Assumptions!$A$8:$A$12,0)),IF(P9291="181-365d",INDEX(Assumptions!$G$8:$G$12,MATCH(B9291,Assumptions!$A$8:$A$12,0)),INDEX(Assumptions!$H$8:$H$12,MATCH(B9291,Assumptions!$A$8:$A$12,0)))))</f>
        <v>0.05</v>
      </c>
      <c r="R9291" s="14">
        <f t="shared" ca="1" si="1020"/>
        <v>64521175.512000002</v>
      </c>
      <c r="S9291" s="14">
        <f t="shared" ca="1" si="1021"/>
        <v>1225902334.7279999</v>
      </c>
      <c r="T9291" s="11" t="s">
        <v>25</v>
      </c>
      <c r="U9291" s="18" t="s">
        <v>26</v>
      </c>
    </row>
    <row r="9292" spans="1:21" ht="15" customHeight="1" x14ac:dyDescent="0.15">
      <c r="A9292" s="10" t="s">
        <v>9340</v>
      </c>
      <c r="B9292" s="11" t="s">
        <v>28</v>
      </c>
      <c r="C9292" s="11" t="s">
        <v>29</v>
      </c>
      <c r="D9292" s="12">
        <v>45970</v>
      </c>
      <c r="E9292" s="11">
        <v>1330</v>
      </c>
      <c r="F9292" s="11" t="s">
        <v>24</v>
      </c>
      <c r="G9292" s="13">
        <v>5857.9</v>
      </c>
      <c r="H9292" s="14">
        <f t="shared" si="1015"/>
        <v>7791006.9999999991</v>
      </c>
      <c r="I9292" s="14">
        <f>IF(F9292="GHS",H9292,H9292*Assumptions!$B$4)</f>
        <v>84142875.599999994</v>
      </c>
      <c r="J9292" s="15" t="str">
        <f>INDEX(Assumptions!$B$8:$B$12,MATCH(B9292,Assumptions!$A$8:$A$12,0))</f>
        <v>Fair Value Less Costs to Sell</v>
      </c>
      <c r="K9292" s="16">
        <f>G9292/(1-INDEX(Assumptions!$D$8:$D$12,MATCH(B9292,Assumptions!$A$8:$A$12,0)))</f>
        <v>6656.704545454545</v>
      </c>
      <c r="L9292" s="16">
        <f t="shared" si="1016"/>
        <v>175.73699999999999</v>
      </c>
      <c r="M9292" s="16">
        <f t="shared" si="1017"/>
        <v>332.83522727272725</v>
      </c>
      <c r="N9292" s="14">
        <f>E9292*(K9292-L9292-M9292)*IF(F9292="GHS",1,Assumptions!$B$4)</f>
        <v>88311772.618363634</v>
      </c>
      <c r="O9292" s="15">
        <f t="shared" ca="1" si="1018"/>
        <v>316</v>
      </c>
      <c r="P9292" s="15" t="str">
        <f t="shared" ca="1" si="1019"/>
        <v>181-365d</v>
      </c>
      <c r="Q9292" s="17">
        <f ca="1">IF(P9292="0-90d",0,IF(P9292="91-180d",INDEX(Assumptions!$F$8:$F$12,MATCH(B9292,Assumptions!$A$8:$A$12,0)),IF(P9292="181-365d",INDEX(Assumptions!$G$8:$G$12,MATCH(B9292,Assumptions!$A$8:$A$12,0)),INDEX(Assumptions!$H$8:$H$12,MATCH(B9292,Assumptions!$A$8:$A$12,0)))))</f>
        <v>0.1</v>
      </c>
      <c r="R9292" s="14">
        <f t="shared" ca="1" si="1020"/>
        <v>8414287.5600000005</v>
      </c>
      <c r="S9292" s="14">
        <f t="shared" ca="1" si="1021"/>
        <v>75728588.039999992</v>
      </c>
      <c r="T9292" s="11" t="s">
        <v>25</v>
      </c>
      <c r="U9292" s="18" t="s">
        <v>36</v>
      </c>
    </row>
    <row r="9293" spans="1:21" ht="15" customHeight="1" x14ac:dyDescent="0.15">
      <c r="A9293" s="10" t="s">
        <v>9341</v>
      </c>
      <c r="B9293" s="11" t="s">
        <v>31</v>
      </c>
      <c r="C9293" s="11" t="s">
        <v>32</v>
      </c>
      <c r="D9293" s="12">
        <v>46058</v>
      </c>
      <c r="E9293" s="11">
        <v>1161</v>
      </c>
      <c r="F9293" s="11" t="s">
        <v>33</v>
      </c>
      <c r="G9293" s="13">
        <v>4614.53</v>
      </c>
      <c r="H9293" s="14">
        <f t="shared" si="1015"/>
        <v>5357469.33</v>
      </c>
      <c r="I9293" s="14">
        <f>IF(F9293="GHS",H9293,H9293*Assumptions!$B$4)</f>
        <v>5357469.33</v>
      </c>
      <c r="J9293" s="15" t="str">
        <f>INDEX(Assumptions!$B$8:$B$12,MATCH(B9293,Assumptions!$A$8:$A$12,0))</f>
        <v>Weighted Average</v>
      </c>
      <c r="K9293" s="16">
        <f>G9293/(1-INDEX(Assumptions!$D$8:$D$12,MATCH(B9293,Assumptions!$A$8:$A$12,0)))</f>
        <v>6409.0694444444443</v>
      </c>
      <c r="L9293" s="16">
        <f t="shared" si="1016"/>
        <v>138.43589999999998</v>
      </c>
      <c r="M9293" s="16">
        <f t="shared" si="1017"/>
        <v>320.45347222222222</v>
      </c>
      <c r="N9293" s="14">
        <f>E9293*(K9293-L9293-M9293)*IF(F9293="GHS",1,Assumptions!$B$4)</f>
        <v>6908159.0638499996</v>
      </c>
      <c r="O9293" s="15">
        <f t="shared" ca="1" si="1018"/>
        <v>228</v>
      </c>
      <c r="P9293" s="15" t="str">
        <f t="shared" ca="1" si="1019"/>
        <v>181-365d</v>
      </c>
      <c r="Q9293" s="17">
        <f ca="1">IF(P9293="0-90d",0,IF(P9293="91-180d",INDEX(Assumptions!$F$8:$F$12,MATCH(B9293,Assumptions!$A$8:$A$12,0)),IF(P9293="181-365d",INDEX(Assumptions!$G$8:$G$12,MATCH(B9293,Assumptions!$A$8:$A$12,0)),INDEX(Assumptions!$H$8:$H$12,MATCH(B9293,Assumptions!$A$8:$A$12,0)))))</f>
        <v>0.2</v>
      </c>
      <c r="R9293" s="14">
        <f t="shared" ca="1" si="1020"/>
        <v>1071493.8660000002</v>
      </c>
      <c r="S9293" s="14">
        <f t="shared" ca="1" si="1021"/>
        <v>4285975.4639999997</v>
      </c>
      <c r="T9293" s="11" t="s">
        <v>25</v>
      </c>
      <c r="U9293" s="18" t="s">
        <v>26</v>
      </c>
    </row>
    <row r="9294" spans="1:21" ht="15" customHeight="1" x14ac:dyDescent="0.15">
      <c r="A9294" s="10" t="s">
        <v>9342</v>
      </c>
      <c r="B9294" s="11" t="s">
        <v>41</v>
      </c>
      <c r="C9294" s="11" t="s">
        <v>49</v>
      </c>
      <c r="D9294" s="12">
        <v>45797</v>
      </c>
      <c r="E9294" s="11">
        <v>838</v>
      </c>
      <c r="F9294" s="11" t="s">
        <v>33</v>
      </c>
      <c r="G9294" s="13">
        <v>349.94</v>
      </c>
      <c r="H9294" s="14">
        <f t="shared" si="1015"/>
        <v>293249.71999999997</v>
      </c>
      <c r="I9294" s="14">
        <f>IF(F9294="GHS",H9294,H9294*Assumptions!$B$4)</f>
        <v>293249.71999999997</v>
      </c>
      <c r="J9294" s="15" t="str">
        <f>INDEX(Assumptions!$B$8:$B$12,MATCH(B9294,Assumptions!$A$8:$A$12,0))</f>
        <v>Weighted Average</v>
      </c>
      <c r="K9294" s="16">
        <f>G9294/(1-INDEX(Assumptions!$D$8:$D$12,MATCH(B9294,Assumptions!$A$8:$A$12,0)))</f>
        <v>538.36923076923074</v>
      </c>
      <c r="L9294" s="16">
        <f t="shared" si="1016"/>
        <v>10.498199999999999</v>
      </c>
      <c r="M9294" s="16">
        <f t="shared" si="1017"/>
        <v>26.918461538461539</v>
      </c>
      <c r="N9294" s="14">
        <f>E9294*(K9294-L9294-M9294)*IF(F9294="GHS",1,Assumptions!$B$4)</f>
        <v>419798.2530153846</v>
      </c>
      <c r="O9294" s="15">
        <f t="shared" ca="1" si="1018"/>
        <v>489</v>
      </c>
      <c r="P9294" s="15" t="str">
        <f t="shared" ca="1" si="1019"/>
        <v>365d+</v>
      </c>
      <c r="Q9294" s="17">
        <f ca="1">IF(P9294="0-90d",0,IF(P9294="91-180d",INDEX(Assumptions!$F$8:$F$12,MATCH(B9294,Assumptions!$A$8:$A$12,0)),IF(P9294="181-365d",INDEX(Assumptions!$G$8:$G$12,MATCH(B9294,Assumptions!$A$8:$A$12,0)),INDEX(Assumptions!$H$8:$H$12,MATCH(B9294,Assumptions!$A$8:$A$12,0)))))</f>
        <v>0.8</v>
      </c>
      <c r="R9294" s="14">
        <f t="shared" ca="1" si="1020"/>
        <v>234599.77599999998</v>
      </c>
      <c r="S9294" s="14">
        <f t="shared" ca="1" si="1021"/>
        <v>58649.943999999989</v>
      </c>
      <c r="T9294" s="11" t="s">
        <v>25</v>
      </c>
      <c r="U9294" s="18" t="s">
        <v>26</v>
      </c>
    </row>
    <row r="9295" spans="1:21" ht="15" customHeight="1" x14ac:dyDescent="0.15">
      <c r="A9295" s="10" t="s">
        <v>9343</v>
      </c>
      <c r="B9295" s="11" t="s">
        <v>31</v>
      </c>
      <c r="C9295" s="11" t="s">
        <v>63</v>
      </c>
      <c r="D9295" s="12">
        <v>45988</v>
      </c>
      <c r="E9295" s="11">
        <v>2225</v>
      </c>
      <c r="F9295" s="11" t="s">
        <v>33</v>
      </c>
      <c r="G9295" s="13">
        <v>4708.2299999999996</v>
      </c>
      <c r="H9295" s="14">
        <f t="shared" si="1015"/>
        <v>10475811.749999998</v>
      </c>
      <c r="I9295" s="14">
        <f>IF(F9295="GHS",H9295,H9295*Assumptions!$B$4)</f>
        <v>10475811.749999998</v>
      </c>
      <c r="J9295" s="15" t="str">
        <f>INDEX(Assumptions!$B$8:$B$12,MATCH(B9295,Assumptions!$A$8:$A$12,0))</f>
        <v>Weighted Average</v>
      </c>
      <c r="K9295" s="16">
        <f>G9295/(1-INDEX(Assumptions!$D$8:$D$12,MATCH(B9295,Assumptions!$A$8:$A$12,0)))</f>
        <v>6539.208333333333</v>
      </c>
      <c r="L9295" s="16">
        <f t="shared" si="1016"/>
        <v>141.24689999999998</v>
      </c>
      <c r="M9295" s="16">
        <f t="shared" si="1017"/>
        <v>326.96041666666667</v>
      </c>
      <c r="N9295" s="14">
        <f>E9295*(K9295-L9295-M9295)*IF(F9295="GHS",1,Assumptions!$B$4)</f>
        <v>13507977.262083333</v>
      </c>
      <c r="O9295" s="15">
        <f t="shared" ca="1" si="1018"/>
        <v>298</v>
      </c>
      <c r="P9295" s="15" t="str">
        <f t="shared" ca="1" si="1019"/>
        <v>181-365d</v>
      </c>
      <c r="Q9295" s="17">
        <f ca="1">IF(P9295="0-90d",0,IF(P9295="91-180d",INDEX(Assumptions!$F$8:$F$12,MATCH(B9295,Assumptions!$A$8:$A$12,0)),IF(P9295="181-365d",INDEX(Assumptions!$G$8:$G$12,MATCH(B9295,Assumptions!$A$8:$A$12,0)),INDEX(Assumptions!$H$8:$H$12,MATCH(B9295,Assumptions!$A$8:$A$12,0)))))</f>
        <v>0.2</v>
      </c>
      <c r="R9295" s="14">
        <f t="shared" ca="1" si="1020"/>
        <v>2095162.3499999996</v>
      </c>
      <c r="S9295" s="14">
        <f t="shared" ca="1" si="1021"/>
        <v>8380649.3999999985</v>
      </c>
      <c r="T9295" s="11" t="s">
        <v>25</v>
      </c>
      <c r="U9295" s="18" t="s">
        <v>26</v>
      </c>
    </row>
    <row r="9296" spans="1:21" ht="15" customHeight="1" x14ac:dyDescent="0.15">
      <c r="A9296" s="10" t="s">
        <v>9344</v>
      </c>
      <c r="B9296" s="11" t="s">
        <v>31</v>
      </c>
      <c r="C9296" s="11" t="s">
        <v>63</v>
      </c>
      <c r="D9296" s="12">
        <v>45926</v>
      </c>
      <c r="E9296" s="11">
        <v>448</v>
      </c>
      <c r="F9296" s="11" t="s">
        <v>33</v>
      </c>
      <c r="G9296" s="13">
        <v>1611.37</v>
      </c>
      <c r="H9296" s="14">
        <f t="shared" si="1015"/>
        <v>721893.76</v>
      </c>
      <c r="I9296" s="14">
        <f>IF(F9296="GHS",H9296,H9296*Assumptions!$B$4)</f>
        <v>721893.76</v>
      </c>
      <c r="J9296" s="15" t="str">
        <f>INDEX(Assumptions!$B$8:$B$12,MATCH(B9296,Assumptions!$A$8:$A$12,0))</f>
        <v>Weighted Average</v>
      </c>
      <c r="K9296" s="16">
        <f>G9296/(1-INDEX(Assumptions!$D$8:$D$12,MATCH(B9296,Assumptions!$A$8:$A$12,0)))</f>
        <v>2238.0138888888887</v>
      </c>
      <c r="L9296" s="16">
        <f t="shared" si="1016"/>
        <v>48.341099999999997</v>
      </c>
      <c r="M9296" s="16">
        <f t="shared" si="1017"/>
        <v>111.90069444444444</v>
      </c>
      <c r="N9296" s="14">
        <f>E9296*(K9296-L9296-M9296)*IF(F9296="GHS",1,Assumptions!$B$4)</f>
        <v>930841.89831111091</v>
      </c>
      <c r="O9296" s="15">
        <f t="shared" ca="1" si="1018"/>
        <v>360</v>
      </c>
      <c r="P9296" s="15" t="str">
        <f t="shared" ca="1" si="1019"/>
        <v>181-365d</v>
      </c>
      <c r="Q9296" s="17">
        <f ca="1">IF(P9296="0-90d",0,IF(P9296="91-180d",INDEX(Assumptions!$F$8:$F$12,MATCH(B9296,Assumptions!$A$8:$A$12,0)),IF(P9296="181-365d",INDEX(Assumptions!$G$8:$G$12,MATCH(B9296,Assumptions!$A$8:$A$12,0)),INDEX(Assumptions!$H$8:$H$12,MATCH(B9296,Assumptions!$A$8:$A$12,0)))))</f>
        <v>0.2</v>
      </c>
      <c r="R9296" s="14">
        <f t="shared" ca="1" si="1020"/>
        <v>144378.75200000001</v>
      </c>
      <c r="S9296" s="14">
        <f t="shared" ca="1" si="1021"/>
        <v>577515.00800000003</v>
      </c>
      <c r="T9296" s="11" t="s">
        <v>25</v>
      </c>
      <c r="U9296" s="18" t="s">
        <v>36</v>
      </c>
    </row>
    <row r="9297" spans="1:21" ht="15" customHeight="1" x14ac:dyDescent="0.15">
      <c r="A9297" s="10" t="s">
        <v>9345</v>
      </c>
      <c r="B9297" s="11" t="s">
        <v>31</v>
      </c>
      <c r="C9297" s="11" t="s">
        <v>32</v>
      </c>
      <c r="D9297" s="12">
        <v>45853</v>
      </c>
      <c r="E9297" s="11">
        <v>4439</v>
      </c>
      <c r="F9297" s="11" t="s">
        <v>33</v>
      </c>
      <c r="G9297" s="13">
        <v>4670.5600000000004</v>
      </c>
      <c r="H9297" s="14">
        <f t="shared" si="1015"/>
        <v>20732615.840000004</v>
      </c>
      <c r="I9297" s="14">
        <f>IF(F9297="GHS",H9297,H9297*Assumptions!$B$4)</f>
        <v>20732615.840000004</v>
      </c>
      <c r="J9297" s="15" t="str">
        <f>INDEX(Assumptions!$B$8:$B$12,MATCH(B9297,Assumptions!$A$8:$A$12,0))</f>
        <v>Weighted Average</v>
      </c>
      <c r="K9297" s="16">
        <f>G9297/(1-INDEX(Assumptions!$D$8:$D$12,MATCH(B9297,Assumptions!$A$8:$A$12,0)))</f>
        <v>6486.8888888888896</v>
      </c>
      <c r="L9297" s="16">
        <f t="shared" si="1016"/>
        <v>140.11680000000001</v>
      </c>
      <c r="M9297" s="16">
        <f t="shared" si="1017"/>
        <v>324.34444444444449</v>
      </c>
      <c r="N9297" s="14">
        <f>E9297*(K9297-L9297-M9297)*IF(F9297="GHS",1,Assumptions!$B$4)</f>
        <v>26733556.313688893</v>
      </c>
      <c r="O9297" s="15">
        <f t="shared" ca="1" si="1018"/>
        <v>433</v>
      </c>
      <c r="P9297" s="15" t="str">
        <f t="shared" ca="1" si="1019"/>
        <v>365d+</v>
      </c>
      <c r="Q9297" s="17">
        <f ca="1">IF(P9297="0-90d",0,IF(P9297="91-180d",INDEX(Assumptions!$F$8:$F$12,MATCH(B9297,Assumptions!$A$8:$A$12,0)),IF(P9297="181-365d",INDEX(Assumptions!$G$8:$G$12,MATCH(B9297,Assumptions!$A$8:$A$12,0)),INDEX(Assumptions!$H$8:$H$12,MATCH(B9297,Assumptions!$A$8:$A$12,0)))))</f>
        <v>0.6</v>
      </c>
      <c r="R9297" s="14">
        <f t="shared" ca="1" si="1020"/>
        <v>12439569.504000003</v>
      </c>
      <c r="S9297" s="14">
        <f t="shared" ca="1" si="1021"/>
        <v>8293046.3360000011</v>
      </c>
      <c r="T9297" s="11" t="s">
        <v>25</v>
      </c>
      <c r="U9297" s="18" t="s">
        <v>26</v>
      </c>
    </row>
    <row r="9298" spans="1:21" ht="15" customHeight="1" x14ac:dyDescent="0.15">
      <c r="A9298" s="10" t="s">
        <v>9346</v>
      </c>
      <c r="B9298" s="11" t="s">
        <v>22</v>
      </c>
      <c r="C9298" s="11" t="s">
        <v>81</v>
      </c>
      <c r="D9298" s="12">
        <v>46124</v>
      </c>
      <c r="E9298" s="11">
        <v>4126</v>
      </c>
      <c r="F9298" s="11" t="s">
        <v>24</v>
      </c>
      <c r="G9298" s="13">
        <v>19242.919999999998</v>
      </c>
      <c r="H9298" s="14">
        <f t="shared" si="1015"/>
        <v>79396287.919999987</v>
      </c>
      <c r="I9298" s="14">
        <f>IF(F9298="GHS",H9298,H9298*Assumptions!$B$4)</f>
        <v>857479909.53599989</v>
      </c>
      <c r="J9298" s="15" t="str">
        <f>INDEX(Assumptions!$B$8:$B$12,MATCH(B9298,Assumptions!$A$8:$A$12,0))</f>
        <v>FIFO</v>
      </c>
      <c r="K9298" s="16">
        <f>G9298/(1-INDEX(Assumptions!$D$8:$D$12,MATCH(B9298,Assumptions!$A$8:$A$12,0)))</f>
        <v>23466.975609756093</v>
      </c>
      <c r="L9298" s="16">
        <f t="shared" si="1016"/>
        <v>577.28759999999988</v>
      </c>
      <c r="M9298" s="16">
        <f t="shared" si="1017"/>
        <v>1173.3487804878048</v>
      </c>
      <c r="N9298" s="14">
        <f>E9298*(K9298-L9298-M9298)*IF(F9298="GHS",1,Assumptions!$B$4)</f>
        <v>967697449.12757838</v>
      </c>
      <c r="O9298" s="15">
        <f t="shared" ca="1" si="1018"/>
        <v>162</v>
      </c>
      <c r="P9298" s="15" t="str">
        <f t="shared" ca="1" si="1019"/>
        <v>91-180d</v>
      </c>
      <c r="Q9298" s="17">
        <f ca="1">IF(P9298="0-90d",0,IF(P9298="91-180d",INDEX(Assumptions!$F$8:$F$12,MATCH(B9298,Assumptions!$A$8:$A$12,0)),IF(P9298="181-365d",INDEX(Assumptions!$G$8:$G$12,MATCH(B9298,Assumptions!$A$8:$A$12,0)),INDEX(Assumptions!$H$8:$H$12,MATCH(B9298,Assumptions!$A$8:$A$12,0)))))</f>
        <v>0.03</v>
      </c>
      <c r="R9298" s="14">
        <f t="shared" ca="1" si="1020"/>
        <v>25724397.286079995</v>
      </c>
      <c r="S9298" s="14">
        <f t="shared" ca="1" si="1021"/>
        <v>831755512.24991989</v>
      </c>
      <c r="T9298" s="11" t="s">
        <v>25</v>
      </c>
      <c r="U9298" s="18" t="s">
        <v>26</v>
      </c>
    </row>
    <row r="9299" spans="1:21" ht="15" customHeight="1" x14ac:dyDescent="0.15">
      <c r="A9299" s="10" t="s">
        <v>9347</v>
      </c>
      <c r="B9299" s="11" t="s">
        <v>41</v>
      </c>
      <c r="C9299" s="11" t="s">
        <v>115</v>
      </c>
      <c r="D9299" s="12">
        <v>45785</v>
      </c>
      <c r="E9299" s="11">
        <v>2610</v>
      </c>
      <c r="F9299" s="11" t="s">
        <v>33</v>
      </c>
      <c r="G9299" s="13">
        <v>333.58</v>
      </c>
      <c r="H9299" s="14">
        <f t="shared" si="1015"/>
        <v>870643.79999999993</v>
      </c>
      <c r="I9299" s="14">
        <f>IF(F9299="GHS",H9299,H9299*Assumptions!$B$4)</f>
        <v>870643.79999999993</v>
      </c>
      <c r="J9299" s="15" t="str">
        <f>INDEX(Assumptions!$B$8:$B$12,MATCH(B9299,Assumptions!$A$8:$A$12,0))</f>
        <v>Weighted Average</v>
      </c>
      <c r="K9299" s="16">
        <f>G9299/(1-INDEX(Assumptions!$D$8:$D$12,MATCH(B9299,Assumptions!$A$8:$A$12,0)))</f>
        <v>513.19999999999993</v>
      </c>
      <c r="L9299" s="16">
        <f t="shared" si="1016"/>
        <v>10.007399999999999</v>
      </c>
      <c r="M9299" s="16">
        <f t="shared" si="1017"/>
        <v>25.659999999999997</v>
      </c>
      <c r="N9299" s="14">
        <f>E9299*(K9299-L9299-M9299)*IF(F9299="GHS",1,Assumptions!$B$4)</f>
        <v>1246360.0859999997</v>
      </c>
      <c r="O9299" s="15">
        <f t="shared" ca="1" si="1018"/>
        <v>501</v>
      </c>
      <c r="P9299" s="15" t="str">
        <f t="shared" ca="1" si="1019"/>
        <v>365d+</v>
      </c>
      <c r="Q9299" s="17">
        <f ca="1">IF(P9299="0-90d",0,IF(P9299="91-180d",INDEX(Assumptions!$F$8:$F$12,MATCH(B9299,Assumptions!$A$8:$A$12,0)),IF(P9299="181-365d",INDEX(Assumptions!$G$8:$G$12,MATCH(B9299,Assumptions!$A$8:$A$12,0)),INDEX(Assumptions!$H$8:$H$12,MATCH(B9299,Assumptions!$A$8:$A$12,0)))))</f>
        <v>0.8</v>
      </c>
      <c r="R9299" s="14">
        <f t="shared" ca="1" si="1020"/>
        <v>696515.04</v>
      </c>
      <c r="S9299" s="14">
        <f t="shared" ca="1" si="1021"/>
        <v>174128.75999999989</v>
      </c>
      <c r="T9299" s="11" t="s">
        <v>25</v>
      </c>
      <c r="U9299" s="18" t="s">
        <v>26</v>
      </c>
    </row>
    <row r="9300" spans="1:21" ht="15" customHeight="1" x14ac:dyDescent="0.15">
      <c r="A9300" s="10" t="s">
        <v>9348</v>
      </c>
      <c r="B9300" s="11" t="s">
        <v>28</v>
      </c>
      <c r="C9300" s="11" t="s">
        <v>55</v>
      </c>
      <c r="D9300" s="12">
        <v>45928</v>
      </c>
      <c r="E9300" s="11">
        <v>1133</v>
      </c>
      <c r="F9300" s="11" t="s">
        <v>24</v>
      </c>
      <c r="G9300" s="13">
        <v>6753.41</v>
      </c>
      <c r="H9300" s="14">
        <f t="shared" si="1015"/>
        <v>7651613.5300000003</v>
      </c>
      <c r="I9300" s="14">
        <f>IF(F9300="GHS",H9300,H9300*Assumptions!$B$4)</f>
        <v>82637426.124000013</v>
      </c>
      <c r="J9300" s="15" t="str">
        <f>INDEX(Assumptions!$B$8:$B$12,MATCH(B9300,Assumptions!$A$8:$A$12,0))</f>
        <v>Fair Value Less Costs to Sell</v>
      </c>
      <c r="K9300" s="16">
        <f>G9300/(1-INDEX(Assumptions!$D$8:$D$12,MATCH(B9300,Assumptions!$A$8:$A$12,0)))</f>
        <v>7674.329545454545</v>
      </c>
      <c r="L9300" s="16">
        <f t="shared" si="1016"/>
        <v>202.60229999999999</v>
      </c>
      <c r="M9300" s="16">
        <f t="shared" si="1017"/>
        <v>383.71647727272727</v>
      </c>
      <c r="N9300" s="14">
        <f>E9300*(K9300-L9300-M9300)*IF(F9300="GHS",1,Assumptions!$B$4)</f>
        <v>86731734.963780001</v>
      </c>
      <c r="O9300" s="15">
        <f t="shared" ca="1" si="1018"/>
        <v>358</v>
      </c>
      <c r="P9300" s="15" t="str">
        <f t="shared" ca="1" si="1019"/>
        <v>181-365d</v>
      </c>
      <c r="Q9300" s="17">
        <f ca="1">IF(P9300="0-90d",0,IF(P9300="91-180d",INDEX(Assumptions!$F$8:$F$12,MATCH(B9300,Assumptions!$A$8:$A$12,0)),IF(P9300="181-365d",INDEX(Assumptions!$G$8:$G$12,MATCH(B9300,Assumptions!$A$8:$A$12,0)),INDEX(Assumptions!$H$8:$H$12,MATCH(B9300,Assumptions!$A$8:$A$12,0)))))</f>
        <v>0.1</v>
      </c>
      <c r="R9300" s="14">
        <f t="shared" ca="1" si="1020"/>
        <v>8263742.6124000018</v>
      </c>
      <c r="S9300" s="14">
        <f t="shared" ca="1" si="1021"/>
        <v>74373683.511600018</v>
      </c>
      <c r="T9300" s="11" t="s">
        <v>25</v>
      </c>
      <c r="U9300" s="18" t="s">
        <v>26</v>
      </c>
    </row>
    <row r="9301" spans="1:21" ht="15" customHeight="1" x14ac:dyDescent="0.15">
      <c r="A9301" s="10" t="s">
        <v>9349</v>
      </c>
      <c r="B9301" s="11" t="s">
        <v>41</v>
      </c>
      <c r="C9301" s="11" t="s">
        <v>49</v>
      </c>
      <c r="D9301" s="12">
        <v>45866</v>
      </c>
      <c r="E9301" s="11">
        <v>3952</v>
      </c>
      <c r="F9301" s="11" t="s">
        <v>33</v>
      </c>
      <c r="G9301" s="13">
        <v>1235.97</v>
      </c>
      <c r="H9301" s="14">
        <f t="shared" si="1015"/>
        <v>4884553.4400000004</v>
      </c>
      <c r="I9301" s="14">
        <f>IF(F9301="GHS",H9301,H9301*Assumptions!$B$4)</f>
        <v>4884553.4400000004</v>
      </c>
      <c r="J9301" s="15" t="str">
        <f>INDEX(Assumptions!$B$8:$B$12,MATCH(B9301,Assumptions!$A$8:$A$12,0))</f>
        <v>Weighted Average</v>
      </c>
      <c r="K9301" s="16">
        <f>G9301/(1-INDEX(Assumptions!$D$8:$D$12,MATCH(B9301,Assumptions!$A$8:$A$12,0)))</f>
        <v>1901.4923076923076</v>
      </c>
      <c r="L9301" s="16">
        <f t="shared" si="1016"/>
        <v>37.079099999999997</v>
      </c>
      <c r="M9301" s="16">
        <f t="shared" si="1017"/>
        <v>95.074615384615385</v>
      </c>
      <c r="N9301" s="14">
        <f>E9301*(K9301-L9301-M9301)*IF(F9301="GHS",1,Assumptions!$B$4)</f>
        <v>6992426.1168</v>
      </c>
      <c r="O9301" s="15">
        <f t="shared" ca="1" si="1018"/>
        <v>420</v>
      </c>
      <c r="P9301" s="15" t="str">
        <f t="shared" ca="1" si="1019"/>
        <v>365d+</v>
      </c>
      <c r="Q9301" s="17">
        <f ca="1">IF(P9301="0-90d",0,IF(P9301="91-180d",INDEX(Assumptions!$F$8:$F$12,MATCH(B9301,Assumptions!$A$8:$A$12,0)),IF(P9301="181-365d",INDEX(Assumptions!$G$8:$G$12,MATCH(B9301,Assumptions!$A$8:$A$12,0)),INDEX(Assumptions!$H$8:$H$12,MATCH(B9301,Assumptions!$A$8:$A$12,0)))))</f>
        <v>0.8</v>
      </c>
      <c r="R9301" s="14">
        <f t="shared" ca="1" si="1020"/>
        <v>3907642.7520000003</v>
      </c>
      <c r="S9301" s="14">
        <f t="shared" ca="1" si="1021"/>
        <v>976910.68800000008</v>
      </c>
      <c r="T9301" s="11" t="s">
        <v>25</v>
      </c>
      <c r="U9301" s="18" t="s">
        <v>26</v>
      </c>
    </row>
    <row r="9302" spans="1:21" ht="15" customHeight="1" x14ac:dyDescent="0.15">
      <c r="A9302" s="10" t="s">
        <v>9350</v>
      </c>
      <c r="B9302" s="11" t="s">
        <v>31</v>
      </c>
      <c r="C9302" s="11" t="s">
        <v>32</v>
      </c>
      <c r="D9302" s="12">
        <v>45994</v>
      </c>
      <c r="E9302" s="11">
        <v>4597</v>
      </c>
      <c r="F9302" s="11" t="s">
        <v>33</v>
      </c>
      <c r="G9302" s="13">
        <v>2946.23</v>
      </c>
      <c r="H9302" s="14">
        <f t="shared" si="1015"/>
        <v>13543819.310000001</v>
      </c>
      <c r="I9302" s="14">
        <f>IF(F9302="GHS",H9302,H9302*Assumptions!$B$4)</f>
        <v>13543819.310000001</v>
      </c>
      <c r="J9302" s="15" t="str">
        <f>INDEX(Assumptions!$B$8:$B$12,MATCH(B9302,Assumptions!$A$8:$A$12,0))</f>
        <v>Weighted Average</v>
      </c>
      <c r="K9302" s="16">
        <f>G9302/(1-INDEX(Assumptions!$D$8:$D$12,MATCH(B9302,Assumptions!$A$8:$A$12,0)))</f>
        <v>4091.9861111111113</v>
      </c>
      <c r="L9302" s="16">
        <f t="shared" si="1016"/>
        <v>88.386899999999997</v>
      </c>
      <c r="M9302" s="16">
        <f t="shared" si="1017"/>
        <v>204.59930555555559</v>
      </c>
      <c r="N9302" s="14">
        <f>E9302*(K9302-L9302-M9302)*IF(F9302="GHS",1,Assumptions!$B$4)</f>
        <v>17464002.565838892</v>
      </c>
      <c r="O9302" s="15">
        <f t="shared" ca="1" si="1018"/>
        <v>292</v>
      </c>
      <c r="P9302" s="15" t="str">
        <f t="shared" ca="1" si="1019"/>
        <v>181-365d</v>
      </c>
      <c r="Q9302" s="17">
        <f ca="1">IF(P9302="0-90d",0,IF(P9302="91-180d",INDEX(Assumptions!$F$8:$F$12,MATCH(B9302,Assumptions!$A$8:$A$12,0)),IF(P9302="181-365d",INDEX(Assumptions!$G$8:$G$12,MATCH(B9302,Assumptions!$A$8:$A$12,0)),INDEX(Assumptions!$H$8:$H$12,MATCH(B9302,Assumptions!$A$8:$A$12,0)))))</f>
        <v>0.2</v>
      </c>
      <c r="R9302" s="14">
        <f t="shared" ca="1" si="1020"/>
        <v>2708763.8620000002</v>
      </c>
      <c r="S9302" s="14">
        <f t="shared" ca="1" si="1021"/>
        <v>10835055.448000001</v>
      </c>
      <c r="T9302" s="11" t="s">
        <v>25</v>
      </c>
      <c r="U9302" s="18" t="s">
        <v>26</v>
      </c>
    </row>
    <row r="9303" spans="1:21" ht="15" customHeight="1" x14ac:dyDescent="0.15">
      <c r="A9303" s="10" t="s">
        <v>9351</v>
      </c>
      <c r="B9303" s="11" t="s">
        <v>28</v>
      </c>
      <c r="C9303" s="11" t="s">
        <v>55</v>
      </c>
      <c r="D9303" s="12">
        <v>45845</v>
      </c>
      <c r="E9303" s="11">
        <v>4321</v>
      </c>
      <c r="F9303" s="11" t="s">
        <v>24</v>
      </c>
      <c r="G9303" s="13">
        <v>6621.23</v>
      </c>
      <c r="H9303" s="14">
        <f t="shared" si="1015"/>
        <v>28610334.829999998</v>
      </c>
      <c r="I9303" s="14">
        <f>IF(F9303="GHS",H9303,H9303*Assumptions!$B$4)</f>
        <v>308991616.16399997</v>
      </c>
      <c r="J9303" s="15" t="str">
        <f>INDEX(Assumptions!$B$8:$B$12,MATCH(B9303,Assumptions!$A$8:$A$12,0))</f>
        <v>Fair Value Less Costs to Sell</v>
      </c>
      <c r="K9303" s="16">
        <f>G9303/(1-INDEX(Assumptions!$D$8:$D$12,MATCH(B9303,Assumptions!$A$8:$A$12,0)))</f>
        <v>7524.1249999999991</v>
      </c>
      <c r="L9303" s="16">
        <f t="shared" si="1016"/>
        <v>198.63689999999997</v>
      </c>
      <c r="M9303" s="16">
        <f t="shared" si="1017"/>
        <v>376.20624999999995</v>
      </c>
      <c r="N9303" s="14">
        <f>E9303*(K9303-L9303-M9303)*IF(F9303="GHS",1,Assumptions!$B$4)</f>
        <v>324300746.23757994</v>
      </c>
      <c r="O9303" s="15">
        <f t="shared" ca="1" si="1018"/>
        <v>441</v>
      </c>
      <c r="P9303" s="15" t="str">
        <f t="shared" ca="1" si="1019"/>
        <v>365d+</v>
      </c>
      <c r="Q9303" s="17">
        <f ca="1">IF(P9303="0-90d",0,IF(P9303="91-180d",INDEX(Assumptions!$F$8:$F$12,MATCH(B9303,Assumptions!$A$8:$A$12,0)),IF(P9303="181-365d",INDEX(Assumptions!$G$8:$G$12,MATCH(B9303,Assumptions!$A$8:$A$12,0)),INDEX(Assumptions!$H$8:$H$12,MATCH(B9303,Assumptions!$A$8:$A$12,0)))))</f>
        <v>0.4</v>
      </c>
      <c r="R9303" s="14">
        <f t="shared" ca="1" si="1020"/>
        <v>123596646.4656</v>
      </c>
      <c r="S9303" s="14">
        <f t="shared" ca="1" si="1021"/>
        <v>185394969.69839996</v>
      </c>
      <c r="T9303" s="11" t="s">
        <v>25</v>
      </c>
      <c r="U9303" s="18" t="s">
        <v>26</v>
      </c>
    </row>
    <row r="9304" spans="1:21" ht="15" customHeight="1" x14ac:dyDescent="0.15">
      <c r="A9304" s="10" t="s">
        <v>9352</v>
      </c>
      <c r="B9304" s="11" t="s">
        <v>22</v>
      </c>
      <c r="C9304" s="11" t="s">
        <v>23</v>
      </c>
      <c r="D9304" s="12">
        <v>45765</v>
      </c>
      <c r="E9304" s="11">
        <v>3516</v>
      </c>
      <c r="F9304" s="11" t="s">
        <v>24</v>
      </c>
      <c r="G9304" s="13">
        <v>34391.85</v>
      </c>
      <c r="H9304" s="14">
        <f t="shared" si="1015"/>
        <v>120921744.59999999</v>
      </c>
      <c r="I9304" s="14">
        <f>IF(F9304="GHS",H9304,H9304*Assumptions!$B$4)</f>
        <v>1305954841.6800001</v>
      </c>
      <c r="J9304" s="15" t="str">
        <f>INDEX(Assumptions!$B$8:$B$12,MATCH(B9304,Assumptions!$A$8:$A$12,0))</f>
        <v>FIFO</v>
      </c>
      <c r="K9304" s="16">
        <f>G9304/(1-INDEX(Assumptions!$D$8:$D$12,MATCH(B9304,Assumptions!$A$8:$A$12,0)))</f>
        <v>41941.28048780487</v>
      </c>
      <c r="L9304" s="16">
        <f t="shared" si="1016"/>
        <v>1031.7555</v>
      </c>
      <c r="M9304" s="16">
        <f t="shared" si="1017"/>
        <v>2097.0640243902435</v>
      </c>
      <c r="N9304" s="14">
        <f>E9304*(K9304-L9304-M9304)*IF(F9304="GHS",1,Assumptions!$B$4)</f>
        <v>1473817817.671551</v>
      </c>
      <c r="O9304" s="15">
        <f t="shared" ca="1" si="1018"/>
        <v>521</v>
      </c>
      <c r="P9304" s="15" t="str">
        <f t="shared" ca="1" si="1019"/>
        <v>365d+</v>
      </c>
      <c r="Q9304" s="17">
        <f ca="1">IF(P9304="0-90d",0,IF(P9304="91-180d",INDEX(Assumptions!$F$8:$F$12,MATCH(B9304,Assumptions!$A$8:$A$12,0)),IF(P9304="181-365d",INDEX(Assumptions!$G$8:$G$12,MATCH(B9304,Assumptions!$A$8:$A$12,0)),INDEX(Assumptions!$H$8:$H$12,MATCH(B9304,Assumptions!$A$8:$A$12,0)))))</f>
        <v>0.5</v>
      </c>
      <c r="R9304" s="14">
        <f t="shared" ca="1" si="1020"/>
        <v>652977420.84000003</v>
      </c>
      <c r="S9304" s="14">
        <f t="shared" ca="1" si="1021"/>
        <v>652977420.84000003</v>
      </c>
      <c r="T9304" s="11" t="s">
        <v>25</v>
      </c>
      <c r="U9304" s="18" t="s">
        <v>26</v>
      </c>
    </row>
    <row r="9305" spans="1:21" ht="15" customHeight="1" x14ac:dyDescent="0.15">
      <c r="A9305" s="10" t="s">
        <v>9353</v>
      </c>
      <c r="B9305" s="11" t="s">
        <v>28</v>
      </c>
      <c r="C9305" s="11" t="s">
        <v>38</v>
      </c>
      <c r="D9305" s="12">
        <v>46123</v>
      </c>
      <c r="E9305" s="11">
        <v>3458</v>
      </c>
      <c r="F9305" s="11" t="s">
        <v>24</v>
      </c>
      <c r="G9305" s="13">
        <v>5873.51</v>
      </c>
      <c r="H9305" s="14">
        <f t="shared" si="1015"/>
        <v>20310597.580000002</v>
      </c>
      <c r="I9305" s="14">
        <f>IF(F9305="GHS",H9305,H9305*Assumptions!$B$4)</f>
        <v>219354453.86400002</v>
      </c>
      <c r="J9305" s="15" t="str">
        <f>INDEX(Assumptions!$B$8:$B$12,MATCH(B9305,Assumptions!$A$8:$A$12,0))</f>
        <v>Fair Value Less Costs to Sell</v>
      </c>
      <c r="K9305" s="16">
        <f>G9305/(1-INDEX(Assumptions!$D$8:$D$12,MATCH(B9305,Assumptions!$A$8:$A$12,0)))</f>
        <v>6674.443181818182</v>
      </c>
      <c r="L9305" s="16">
        <f t="shared" si="1016"/>
        <v>176.20529999999999</v>
      </c>
      <c r="M9305" s="16">
        <f t="shared" si="1017"/>
        <v>333.72215909090914</v>
      </c>
      <c r="N9305" s="14">
        <f>E9305*(K9305-L9305-M9305)*IF(F9305="GHS",1,Assumptions!$B$4)</f>
        <v>230222469.98726183</v>
      </c>
      <c r="O9305" s="15">
        <f t="shared" ca="1" si="1018"/>
        <v>163</v>
      </c>
      <c r="P9305" s="15" t="str">
        <f t="shared" ca="1" si="1019"/>
        <v>91-180d</v>
      </c>
      <c r="Q9305" s="17">
        <f ca="1">IF(P9305="0-90d",0,IF(P9305="91-180d",INDEX(Assumptions!$F$8:$F$12,MATCH(B9305,Assumptions!$A$8:$A$12,0)),IF(P9305="181-365d",INDEX(Assumptions!$G$8:$G$12,MATCH(B9305,Assumptions!$A$8:$A$12,0)),INDEX(Assumptions!$H$8:$H$12,MATCH(B9305,Assumptions!$A$8:$A$12,0)))))</f>
        <v>0.02</v>
      </c>
      <c r="R9305" s="14">
        <f t="shared" ca="1" si="1020"/>
        <v>4387089.0772800008</v>
      </c>
      <c r="S9305" s="14">
        <f t="shared" ca="1" si="1021"/>
        <v>214967364.78672001</v>
      </c>
      <c r="T9305" s="11" t="s">
        <v>25</v>
      </c>
      <c r="U9305" s="18" t="s">
        <v>26</v>
      </c>
    </row>
    <row r="9306" spans="1:21" ht="15" customHeight="1" x14ac:dyDescent="0.15">
      <c r="A9306" s="10" t="s">
        <v>9354</v>
      </c>
      <c r="B9306" s="11" t="s">
        <v>41</v>
      </c>
      <c r="C9306" s="11" t="s">
        <v>42</v>
      </c>
      <c r="D9306" s="12">
        <v>45866</v>
      </c>
      <c r="E9306" s="11">
        <v>3877</v>
      </c>
      <c r="F9306" s="11" t="s">
        <v>33</v>
      </c>
      <c r="G9306" s="13">
        <v>576.44000000000005</v>
      </c>
      <c r="H9306" s="14">
        <f t="shared" si="1015"/>
        <v>2234857.8800000004</v>
      </c>
      <c r="I9306" s="14">
        <f>IF(F9306="GHS",H9306,H9306*Assumptions!$B$4)</f>
        <v>2234857.8800000004</v>
      </c>
      <c r="J9306" s="15" t="str">
        <f>INDEX(Assumptions!$B$8:$B$12,MATCH(B9306,Assumptions!$A$8:$A$12,0))</f>
        <v>Weighted Average</v>
      </c>
      <c r="K9306" s="16">
        <f>G9306/(1-INDEX(Assumptions!$D$8:$D$12,MATCH(B9306,Assumptions!$A$8:$A$12,0)))</f>
        <v>886.83076923076931</v>
      </c>
      <c r="L9306" s="16">
        <f t="shared" si="1016"/>
        <v>17.293200000000002</v>
      </c>
      <c r="M9306" s="16">
        <f t="shared" si="1017"/>
        <v>44.34153846153847</v>
      </c>
      <c r="N9306" s="14">
        <f>E9306*(K9306-L9306-M9306)*IF(F9306="GHS",1,Assumptions!$B$4)</f>
        <v>3199285.0112923081</v>
      </c>
      <c r="O9306" s="15">
        <f t="shared" ca="1" si="1018"/>
        <v>420</v>
      </c>
      <c r="P9306" s="15" t="str">
        <f t="shared" ca="1" si="1019"/>
        <v>365d+</v>
      </c>
      <c r="Q9306" s="17">
        <f ca="1">IF(P9306="0-90d",0,IF(P9306="91-180d",INDEX(Assumptions!$F$8:$F$12,MATCH(B9306,Assumptions!$A$8:$A$12,0)),IF(P9306="181-365d",INDEX(Assumptions!$G$8:$G$12,MATCH(B9306,Assumptions!$A$8:$A$12,0)),INDEX(Assumptions!$H$8:$H$12,MATCH(B9306,Assumptions!$A$8:$A$12,0)))))</f>
        <v>0.8</v>
      </c>
      <c r="R9306" s="14">
        <f t="shared" ca="1" si="1020"/>
        <v>1787886.3040000005</v>
      </c>
      <c r="S9306" s="14">
        <f t="shared" si="1021"/>
        <v>0</v>
      </c>
      <c r="T9306" s="11" t="s">
        <v>39</v>
      </c>
      <c r="U9306" s="18" t="s">
        <v>26</v>
      </c>
    </row>
    <row r="9307" spans="1:21" ht="15" customHeight="1" x14ac:dyDescent="0.15">
      <c r="A9307" s="10" t="s">
        <v>9355</v>
      </c>
      <c r="B9307" s="11" t="s">
        <v>31</v>
      </c>
      <c r="C9307" s="11" t="s">
        <v>63</v>
      </c>
      <c r="D9307" s="12">
        <v>45871</v>
      </c>
      <c r="E9307" s="11">
        <v>1321</v>
      </c>
      <c r="F9307" s="11" t="s">
        <v>33</v>
      </c>
      <c r="G9307" s="13">
        <v>2542.44</v>
      </c>
      <c r="H9307" s="14">
        <f t="shared" si="1015"/>
        <v>3358563.24</v>
      </c>
      <c r="I9307" s="14">
        <f>IF(F9307="GHS",H9307,H9307*Assumptions!$B$4)</f>
        <v>3358563.24</v>
      </c>
      <c r="J9307" s="15" t="str">
        <f>INDEX(Assumptions!$B$8:$B$12,MATCH(B9307,Assumptions!$A$8:$A$12,0))</f>
        <v>Weighted Average</v>
      </c>
      <c r="K9307" s="16">
        <f>G9307/(1-INDEX(Assumptions!$D$8:$D$12,MATCH(B9307,Assumptions!$A$8:$A$12,0)))</f>
        <v>3531.166666666667</v>
      </c>
      <c r="L9307" s="16">
        <f t="shared" si="1016"/>
        <v>76.273200000000003</v>
      </c>
      <c r="M9307" s="16">
        <f t="shared" si="1017"/>
        <v>176.55833333333337</v>
      </c>
      <c r="N9307" s="14">
        <f>E9307*(K9307-L9307-M9307)*IF(F9307="GHS",1,Assumptions!$B$4)</f>
        <v>4330680.7111333339</v>
      </c>
      <c r="O9307" s="15">
        <f t="shared" ca="1" si="1018"/>
        <v>415</v>
      </c>
      <c r="P9307" s="15" t="str">
        <f t="shared" ca="1" si="1019"/>
        <v>365d+</v>
      </c>
      <c r="Q9307" s="17">
        <f ca="1">IF(P9307="0-90d",0,IF(P9307="91-180d",INDEX(Assumptions!$F$8:$F$12,MATCH(B9307,Assumptions!$A$8:$A$12,0)),IF(P9307="181-365d",INDEX(Assumptions!$G$8:$G$12,MATCH(B9307,Assumptions!$A$8:$A$12,0)),INDEX(Assumptions!$H$8:$H$12,MATCH(B9307,Assumptions!$A$8:$A$12,0)))))</f>
        <v>0.6</v>
      </c>
      <c r="R9307" s="14">
        <f t="shared" ca="1" si="1020"/>
        <v>2015137.9440000001</v>
      </c>
      <c r="S9307" s="14">
        <f t="shared" ca="1" si="1021"/>
        <v>1343425.2960000001</v>
      </c>
      <c r="T9307" s="11" t="s">
        <v>25</v>
      </c>
      <c r="U9307" s="18" t="s">
        <v>26</v>
      </c>
    </row>
    <row r="9308" spans="1:21" ht="15" customHeight="1" x14ac:dyDescent="0.15">
      <c r="A9308" s="10" t="s">
        <v>9356</v>
      </c>
      <c r="B9308" s="11" t="s">
        <v>28</v>
      </c>
      <c r="C9308" s="11" t="s">
        <v>38</v>
      </c>
      <c r="D9308" s="12">
        <v>45800</v>
      </c>
      <c r="E9308" s="11">
        <v>1487</v>
      </c>
      <c r="F9308" s="11" t="s">
        <v>24</v>
      </c>
      <c r="G9308" s="13">
        <v>3634.32</v>
      </c>
      <c r="H9308" s="14">
        <f t="shared" si="1015"/>
        <v>5404233.8399999999</v>
      </c>
      <c r="I9308" s="14">
        <f>IF(F9308="GHS",H9308,H9308*Assumptions!$B$4)</f>
        <v>58365725.472000003</v>
      </c>
      <c r="J9308" s="15" t="str">
        <f>INDEX(Assumptions!$B$8:$B$12,MATCH(B9308,Assumptions!$A$8:$A$12,0))</f>
        <v>Fair Value Less Costs to Sell</v>
      </c>
      <c r="K9308" s="16">
        <f>G9308/(1-INDEX(Assumptions!$D$8:$D$12,MATCH(B9308,Assumptions!$A$8:$A$12,0)))</f>
        <v>4129.909090909091</v>
      </c>
      <c r="L9308" s="16">
        <f t="shared" si="1016"/>
        <v>109.0296</v>
      </c>
      <c r="M9308" s="16">
        <f t="shared" si="1017"/>
        <v>206.49545454545455</v>
      </c>
      <c r="N9308" s="14">
        <f>E9308*(K9308-L9308-M9308)*IF(F9308="GHS",1,Assumptions!$B$4)</f>
        <v>61257481.870385453</v>
      </c>
      <c r="O9308" s="15">
        <f t="shared" ca="1" si="1018"/>
        <v>486</v>
      </c>
      <c r="P9308" s="15" t="str">
        <f t="shared" ca="1" si="1019"/>
        <v>365d+</v>
      </c>
      <c r="Q9308" s="17">
        <f ca="1">IF(P9308="0-90d",0,IF(P9308="91-180d",INDEX(Assumptions!$F$8:$F$12,MATCH(B9308,Assumptions!$A$8:$A$12,0)),IF(P9308="181-365d",INDEX(Assumptions!$G$8:$G$12,MATCH(B9308,Assumptions!$A$8:$A$12,0)),INDEX(Assumptions!$H$8:$H$12,MATCH(B9308,Assumptions!$A$8:$A$12,0)))))</f>
        <v>0.4</v>
      </c>
      <c r="R9308" s="14">
        <f t="shared" ca="1" si="1020"/>
        <v>23346290.188800003</v>
      </c>
      <c r="S9308" s="14">
        <f t="shared" ca="1" si="1021"/>
        <v>35019435.283199996</v>
      </c>
      <c r="T9308" s="11" t="s">
        <v>25</v>
      </c>
      <c r="U9308" s="18" t="s">
        <v>26</v>
      </c>
    </row>
    <row r="9309" spans="1:21" ht="15" customHeight="1" x14ac:dyDescent="0.15">
      <c r="A9309" s="10" t="s">
        <v>9357</v>
      </c>
      <c r="B9309" s="11" t="s">
        <v>41</v>
      </c>
      <c r="C9309" s="11" t="s">
        <v>49</v>
      </c>
      <c r="D9309" s="12">
        <v>46073</v>
      </c>
      <c r="E9309" s="11">
        <v>2495</v>
      </c>
      <c r="F9309" s="11" t="s">
        <v>33</v>
      </c>
      <c r="G9309" s="13">
        <v>328.2</v>
      </c>
      <c r="H9309" s="14">
        <f t="shared" si="1015"/>
        <v>818859</v>
      </c>
      <c r="I9309" s="14">
        <f>IF(F9309="GHS",H9309,H9309*Assumptions!$B$4)</f>
        <v>818859</v>
      </c>
      <c r="J9309" s="15" t="str">
        <f>INDEX(Assumptions!$B$8:$B$12,MATCH(B9309,Assumptions!$A$8:$A$12,0))</f>
        <v>Weighted Average</v>
      </c>
      <c r="K9309" s="16">
        <f>G9309/(1-INDEX(Assumptions!$D$8:$D$12,MATCH(B9309,Assumptions!$A$8:$A$12,0)))</f>
        <v>504.92307692307691</v>
      </c>
      <c r="L9309" s="16">
        <f t="shared" si="1016"/>
        <v>9.8460000000000001</v>
      </c>
      <c r="M9309" s="16">
        <f t="shared" si="1017"/>
        <v>25.246153846153845</v>
      </c>
      <c r="N9309" s="14">
        <f>E9309*(K9309-L9309-M9309)*IF(F9309="GHS",1,Assumptions!$B$4)</f>
        <v>1172228.153076923</v>
      </c>
      <c r="O9309" s="15">
        <f t="shared" ca="1" si="1018"/>
        <v>213</v>
      </c>
      <c r="P9309" s="15" t="str">
        <f t="shared" ca="1" si="1019"/>
        <v>181-365d</v>
      </c>
      <c r="Q9309" s="17">
        <f ca="1">IF(P9309="0-90d",0,IF(P9309="91-180d",INDEX(Assumptions!$F$8:$F$12,MATCH(B9309,Assumptions!$A$8:$A$12,0)),IF(P9309="181-365d",INDEX(Assumptions!$G$8:$G$12,MATCH(B9309,Assumptions!$A$8:$A$12,0)),INDEX(Assumptions!$H$8:$H$12,MATCH(B9309,Assumptions!$A$8:$A$12,0)))))</f>
        <v>0.35</v>
      </c>
      <c r="R9309" s="14">
        <f t="shared" ca="1" si="1020"/>
        <v>286600.64999999997</v>
      </c>
      <c r="S9309" s="14">
        <f t="shared" ca="1" si="1021"/>
        <v>532258.35000000009</v>
      </c>
      <c r="T9309" s="11" t="s">
        <v>25</v>
      </c>
      <c r="U9309" s="18" t="s">
        <v>26</v>
      </c>
    </row>
    <row r="9310" spans="1:21" ht="15" customHeight="1" x14ac:dyDescent="0.15">
      <c r="A9310" s="10" t="s">
        <v>9358</v>
      </c>
      <c r="B9310" s="11" t="s">
        <v>41</v>
      </c>
      <c r="C9310" s="11" t="s">
        <v>49</v>
      </c>
      <c r="D9310" s="12">
        <v>46175</v>
      </c>
      <c r="E9310" s="11">
        <v>4000</v>
      </c>
      <c r="F9310" s="11" t="s">
        <v>33</v>
      </c>
      <c r="G9310" s="13">
        <v>73.41</v>
      </c>
      <c r="H9310" s="14">
        <f t="shared" si="1015"/>
        <v>293640</v>
      </c>
      <c r="I9310" s="14">
        <f>IF(F9310="GHS",H9310,H9310*Assumptions!$B$4)</f>
        <v>293640</v>
      </c>
      <c r="J9310" s="15" t="str">
        <f>INDEX(Assumptions!$B$8:$B$12,MATCH(B9310,Assumptions!$A$8:$A$12,0))</f>
        <v>Weighted Average</v>
      </c>
      <c r="K9310" s="16">
        <f>G9310/(1-INDEX(Assumptions!$D$8:$D$12,MATCH(B9310,Assumptions!$A$8:$A$12,0)))</f>
        <v>112.93846153846152</v>
      </c>
      <c r="L9310" s="16">
        <f t="shared" si="1016"/>
        <v>2.2022999999999997</v>
      </c>
      <c r="M9310" s="16">
        <f t="shared" si="1017"/>
        <v>5.6469230769230769</v>
      </c>
      <c r="N9310" s="14">
        <f>E9310*(K9310-L9310-M9310)*IF(F9310="GHS",1,Assumptions!$B$4)</f>
        <v>420356.9538461538</v>
      </c>
      <c r="O9310" s="15">
        <f t="shared" ca="1" si="1018"/>
        <v>111</v>
      </c>
      <c r="P9310" s="15" t="str">
        <f t="shared" ca="1" si="1019"/>
        <v>91-180d</v>
      </c>
      <c r="Q9310" s="17">
        <f ca="1">IF(P9310="0-90d",0,IF(P9310="91-180d",INDEX(Assumptions!$F$8:$F$12,MATCH(B9310,Assumptions!$A$8:$A$12,0)),IF(P9310="181-365d",INDEX(Assumptions!$G$8:$G$12,MATCH(B9310,Assumptions!$A$8:$A$12,0)),INDEX(Assumptions!$H$8:$H$12,MATCH(B9310,Assumptions!$A$8:$A$12,0)))))</f>
        <v>0.1</v>
      </c>
      <c r="R9310" s="14">
        <f t="shared" ca="1" si="1020"/>
        <v>29364</v>
      </c>
      <c r="S9310" s="14">
        <f t="shared" ca="1" si="1021"/>
        <v>264276</v>
      </c>
      <c r="T9310" s="11" t="s">
        <v>25</v>
      </c>
      <c r="U9310" s="18" t="s">
        <v>26</v>
      </c>
    </row>
    <row r="9311" spans="1:21" ht="15" customHeight="1" x14ac:dyDescent="0.15">
      <c r="A9311" s="10" t="s">
        <v>9359</v>
      </c>
      <c r="B9311" s="11" t="s">
        <v>41</v>
      </c>
      <c r="C9311" s="11" t="s">
        <v>115</v>
      </c>
      <c r="D9311" s="12">
        <v>45963</v>
      </c>
      <c r="E9311" s="11">
        <v>4272</v>
      </c>
      <c r="F9311" s="11" t="s">
        <v>33</v>
      </c>
      <c r="G9311" s="13">
        <v>141.66999999999999</v>
      </c>
      <c r="H9311" s="14">
        <f t="shared" si="1015"/>
        <v>605214.24</v>
      </c>
      <c r="I9311" s="14">
        <f>IF(F9311="GHS",H9311,H9311*Assumptions!$B$4)</f>
        <v>605214.24</v>
      </c>
      <c r="J9311" s="15" t="str">
        <f>INDEX(Assumptions!$B$8:$B$12,MATCH(B9311,Assumptions!$A$8:$A$12,0))</f>
        <v>Weighted Average</v>
      </c>
      <c r="K9311" s="16">
        <f>G9311/(1-INDEX(Assumptions!$D$8:$D$12,MATCH(B9311,Assumptions!$A$8:$A$12,0)))</f>
        <v>217.95384615384611</v>
      </c>
      <c r="L9311" s="16">
        <f t="shared" si="1016"/>
        <v>4.2500999999999998</v>
      </c>
      <c r="M9311" s="16">
        <f t="shared" si="1017"/>
        <v>10.897692307692306</v>
      </c>
      <c r="N9311" s="14">
        <f>E9311*(K9311-L9311-M9311)*IF(F9311="GHS",1,Assumptions!$B$4)</f>
        <v>866387.46203076909</v>
      </c>
      <c r="O9311" s="15">
        <f t="shared" ca="1" si="1018"/>
        <v>323</v>
      </c>
      <c r="P9311" s="15" t="str">
        <f t="shared" ca="1" si="1019"/>
        <v>181-365d</v>
      </c>
      <c r="Q9311" s="17">
        <f ca="1">IF(P9311="0-90d",0,IF(P9311="91-180d",INDEX(Assumptions!$F$8:$F$12,MATCH(B9311,Assumptions!$A$8:$A$12,0)),IF(P9311="181-365d",INDEX(Assumptions!$G$8:$G$12,MATCH(B9311,Assumptions!$A$8:$A$12,0)),INDEX(Assumptions!$H$8:$H$12,MATCH(B9311,Assumptions!$A$8:$A$12,0)))))</f>
        <v>0.35</v>
      </c>
      <c r="R9311" s="14">
        <f t="shared" ca="1" si="1020"/>
        <v>211824.984</v>
      </c>
      <c r="S9311" s="14">
        <f t="shared" ca="1" si="1021"/>
        <v>393389.25599999999</v>
      </c>
      <c r="T9311" s="11" t="s">
        <v>25</v>
      </c>
      <c r="U9311" s="18" t="s">
        <v>26</v>
      </c>
    </row>
    <row r="9312" spans="1:21" ht="15" customHeight="1" x14ac:dyDescent="0.15">
      <c r="A9312" s="10" t="s">
        <v>9360</v>
      </c>
      <c r="B9312" s="11" t="s">
        <v>31</v>
      </c>
      <c r="C9312" s="11" t="s">
        <v>32</v>
      </c>
      <c r="D9312" s="12">
        <v>46014</v>
      </c>
      <c r="E9312" s="11">
        <v>4217</v>
      </c>
      <c r="F9312" s="11" t="s">
        <v>33</v>
      </c>
      <c r="G9312" s="13">
        <v>1547.1</v>
      </c>
      <c r="H9312" s="14">
        <f t="shared" si="1015"/>
        <v>6524120.6999999993</v>
      </c>
      <c r="I9312" s="14">
        <f>IF(F9312="GHS",H9312,H9312*Assumptions!$B$4)</f>
        <v>6524120.6999999993</v>
      </c>
      <c r="J9312" s="15" t="str">
        <f>INDEX(Assumptions!$B$8:$B$12,MATCH(B9312,Assumptions!$A$8:$A$12,0))</f>
        <v>Weighted Average</v>
      </c>
      <c r="K9312" s="16">
        <f>G9312/(1-INDEX(Assumptions!$D$8:$D$12,MATCH(B9312,Assumptions!$A$8:$A$12,0)))</f>
        <v>2148.75</v>
      </c>
      <c r="L9312" s="16">
        <f t="shared" si="1016"/>
        <v>46.412999999999997</v>
      </c>
      <c r="M9312" s="16">
        <f t="shared" si="1017"/>
        <v>107.4375</v>
      </c>
      <c r="N9312" s="14">
        <f>E9312*(K9312-L9312-M9312)*IF(F9312="GHS",1,Assumptions!$B$4)</f>
        <v>8412491.1915000007</v>
      </c>
      <c r="O9312" s="15">
        <f t="shared" ca="1" si="1018"/>
        <v>272</v>
      </c>
      <c r="P9312" s="15" t="str">
        <f t="shared" ca="1" si="1019"/>
        <v>181-365d</v>
      </c>
      <c r="Q9312" s="17">
        <f ca="1">IF(P9312="0-90d",0,IF(P9312="91-180d",INDEX(Assumptions!$F$8:$F$12,MATCH(B9312,Assumptions!$A$8:$A$12,0)),IF(P9312="181-365d",INDEX(Assumptions!$G$8:$G$12,MATCH(B9312,Assumptions!$A$8:$A$12,0)),INDEX(Assumptions!$H$8:$H$12,MATCH(B9312,Assumptions!$A$8:$A$12,0)))))</f>
        <v>0.2</v>
      </c>
      <c r="R9312" s="14">
        <f t="shared" ca="1" si="1020"/>
        <v>1304824.1399999999</v>
      </c>
      <c r="S9312" s="14">
        <f t="shared" ca="1" si="1021"/>
        <v>5219296.5599999996</v>
      </c>
      <c r="T9312" s="11" t="s">
        <v>25</v>
      </c>
      <c r="U9312" s="18" t="s">
        <v>36</v>
      </c>
    </row>
    <row r="9313" spans="1:21" ht="15" customHeight="1" x14ac:dyDescent="0.15">
      <c r="A9313" s="10" t="s">
        <v>9361</v>
      </c>
      <c r="B9313" s="11" t="s">
        <v>31</v>
      </c>
      <c r="C9313" s="11" t="s">
        <v>76</v>
      </c>
      <c r="D9313" s="12">
        <v>45963</v>
      </c>
      <c r="E9313" s="11">
        <v>507</v>
      </c>
      <c r="F9313" s="11" t="s">
        <v>33</v>
      </c>
      <c r="G9313" s="13">
        <v>2289.73</v>
      </c>
      <c r="H9313" s="14">
        <f t="shared" si="1015"/>
        <v>1160893.1100000001</v>
      </c>
      <c r="I9313" s="14">
        <f>IF(F9313="GHS",H9313,H9313*Assumptions!$B$4)</f>
        <v>1160893.1100000001</v>
      </c>
      <c r="J9313" s="15" t="str">
        <f>INDEX(Assumptions!$B$8:$B$12,MATCH(B9313,Assumptions!$A$8:$A$12,0))</f>
        <v>Weighted Average</v>
      </c>
      <c r="K9313" s="16">
        <f>G9313/(1-INDEX(Assumptions!$D$8:$D$12,MATCH(B9313,Assumptions!$A$8:$A$12,0)))</f>
        <v>3180.1805555555557</v>
      </c>
      <c r="L9313" s="16">
        <f t="shared" si="1016"/>
        <v>68.691900000000004</v>
      </c>
      <c r="M9313" s="16">
        <f t="shared" si="1017"/>
        <v>159.00902777777779</v>
      </c>
      <c r="N9313" s="14">
        <f>E9313*(K9313-L9313-M9313)*IF(F9313="GHS",1,Assumptions!$B$4)</f>
        <v>1496907.1712833336</v>
      </c>
      <c r="O9313" s="15">
        <f t="shared" ca="1" si="1018"/>
        <v>323</v>
      </c>
      <c r="P9313" s="15" t="str">
        <f t="shared" ca="1" si="1019"/>
        <v>181-365d</v>
      </c>
      <c r="Q9313" s="17">
        <f ca="1">IF(P9313="0-90d",0,IF(P9313="91-180d",INDEX(Assumptions!$F$8:$F$12,MATCH(B9313,Assumptions!$A$8:$A$12,0)),IF(P9313="181-365d",INDEX(Assumptions!$G$8:$G$12,MATCH(B9313,Assumptions!$A$8:$A$12,0)),INDEX(Assumptions!$H$8:$H$12,MATCH(B9313,Assumptions!$A$8:$A$12,0)))))</f>
        <v>0.2</v>
      </c>
      <c r="R9313" s="14">
        <f t="shared" ca="1" si="1020"/>
        <v>232178.62200000003</v>
      </c>
      <c r="S9313" s="14">
        <f t="shared" ca="1" si="1021"/>
        <v>928714.48800000013</v>
      </c>
      <c r="T9313" s="11" t="s">
        <v>50</v>
      </c>
      <c r="U9313" s="18" t="s">
        <v>36</v>
      </c>
    </row>
    <row r="9314" spans="1:21" ht="15" customHeight="1" x14ac:dyDescent="0.15">
      <c r="A9314" s="10" t="s">
        <v>9362</v>
      </c>
      <c r="B9314" s="11" t="s">
        <v>46</v>
      </c>
      <c r="C9314" s="11" t="s">
        <v>119</v>
      </c>
      <c r="D9314" s="12">
        <v>46015</v>
      </c>
      <c r="E9314" s="11">
        <v>1760</v>
      </c>
      <c r="F9314" s="11" t="s">
        <v>33</v>
      </c>
      <c r="G9314" s="13">
        <v>641362.06000000006</v>
      </c>
      <c r="H9314" s="14">
        <f t="shared" si="1015"/>
        <v>1128797225.6000001</v>
      </c>
      <c r="I9314" s="14">
        <f>IF(F9314="GHS",H9314,H9314*Assumptions!$B$4)</f>
        <v>1128797225.6000001</v>
      </c>
      <c r="J9314" s="15" t="str">
        <f>INDEX(Assumptions!$B$8:$B$12,MATCH(B9314,Assumptions!$A$8:$A$12,0))</f>
        <v>Specific Identification</v>
      </c>
      <c r="K9314" s="16">
        <f>G9314/(1-INDEX(Assumptions!$D$8:$D$12,MATCH(B9314,Assumptions!$A$8:$A$12,0)))</f>
        <v>822259.05128205137</v>
      </c>
      <c r="L9314" s="16">
        <f t="shared" si="1016"/>
        <v>19240.861800000002</v>
      </c>
      <c r="M9314" s="16">
        <f t="shared" si="1017"/>
        <v>41112.952564102568</v>
      </c>
      <c r="N9314" s="14">
        <f>E9314*(K9314-L9314-M9314)*IF(F9314="GHS",1,Assumptions!$B$4)</f>
        <v>1340953216.97559</v>
      </c>
      <c r="O9314" s="15">
        <f t="shared" ca="1" si="1018"/>
        <v>271</v>
      </c>
      <c r="P9314" s="15" t="str">
        <f t="shared" ca="1" si="1019"/>
        <v>181-365d</v>
      </c>
      <c r="Q9314" s="17">
        <f ca="1">IF(P9314="0-90d",0,IF(P9314="91-180d",INDEX(Assumptions!$F$8:$F$12,MATCH(B9314,Assumptions!$A$8:$A$12,0)),IF(P9314="181-365d",INDEX(Assumptions!$G$8:$G$12,MATCH(B9314,Assumptions!$A$8:$A$12,0)),INDEX(Assumptions!$H$8:$H$12,MATCH(B9314,Assumptions!$A$8:$A$12,0)))))</f>
        <v>0.05</v>
      </c>
      <c r="R9314" s="14">
        <f t="shared" ca="1" si="1020"/>
        <v>56439861.280000009</v>
      </c>
      <c r="S9314" s="14">
        <f t="shared" ca="1" si="1021"/>
        <v>1072357364.3200002</v>
      </c>
      <c r="T9314" s="11" t="s">
        <v>25</v>
      </c>
      <c r="U9314" s="18" t="s">
        <v>26</v>
      </c>
    </row>
    <row r="9315" spans="1:21" ht="15" customHeight="1" x14ac:dyDescent="0.15">
      <c r="A9315" s="10" t="s">
        <v>9363</v>
      </c>
      <c r="B9315" s="11" t="s">
        <v>31</v>
      </c>
      <c r="C9315" s="11" t="s">
        <v>32</v>
      </c>
      <c r="D9315" s="12">
        <v>46103</v>
      </c>
      <c r="E9315" s="11">
        <v>2511</v>
      </c>
      <c r="F9315" s="11" t="s">
        <v>33</v>
      </c>
      <c r="G9315" s="13">
        <v>1388.56</v>
      </c>
      <c r="H9315" s="14">
        <f t="shared" si="1015"/>
        <v>3486674.1599999997</v>
      </c>
      <c r="I9315" s="14">
        <f>IF(F9315="GHS",H9315,H9315*Assumptions!$B$4)</f>
        <v>3486674.1599999997</v>
      </c>
      <c r="J9315" s="15" t="str">
        <f>INDEX(Assumptions!$B$8:$B$12,MATCH(B9315,Assumptions!$A$8:$A$12,0))</f>
        <v>Weighted Average</v>
      </c>
      <c r="K9315" s="16">
        <f>G9315/(1-INDEX(Assumptions!$D$8:$D$12,MATCH(B9315,Assumptions!$A$8:$A$12,0)))</f>
        <v>1928.5555555555557</v>
      </c>
      <c r="L9315" s="16">
        <f t="shared" si="1016"/>
        <v>41.656799999999997</v>
      </c>
      <c r="M9315" s="16">
        <f t="shared" si="1017"/>
        <v>96.427777777777791</v>
      </c>
      <c r="N9315" s="14">
        <f>E9315*(K9315-L9315-M9315)*IF(F9315="GHS",1,Assumptions!$B$4)</f>
        <v>4495872.6252000006</v>
      </c>
      <c r="O9315" s="15">
        <f t="shared" ca="1" si="1018"/>
        <v>183</v>
      </c>
      <c r="P9315" s="15" t="str">
        <f t="shared" ca="1" si="1019"/>
        <v>181-365d</v>
      </c>
      <c r="Q9315" s="17">
        <f ca="1">IF(P9315="0-90d",0,IF(P9315="91-180d",INDEX(Assumptions!$F$8:$F$12,MATCH(B9315,Assumptions!$A$8:$A$12,0)),IF(P9315="181-365d",INDEX(Assumptions!$G$8:$G$12,MATCH(B9315,Assumptions!$A$8:$A$12,0)),INDEX(Assumptions!$H$8:$H$12,MATCH(B9315,Assumptions!$A$8:$A$12,0)))))</f>
        <v>0.2</v>
      </c>
      <c r="R9315" s="14">
        <f t="shared" ca="1" si="1020"/>
        <v>697334.83199999994</v>
      </c>
      <c r="S9315" s="14">
        <f t="shared" si="1021"/>
        <v>0</v>
      </c>
      <c r="T9315" s="11" t="s">
        <v>39</v>
      </c>
      <c r="U9315" s="18" t="s">
        <v>26</v>
      </c>
    </row>
    <row r="9316" spans="1:21" ht="15" customHeight="1" x14ac:dyDescent="0.15">
      <c r="A9316" s="10" t="s">
        <v>9364</v>
      </c>
      <c r="B9316" s="11" t="s">
        <v>41</v>
      </c>
      <c r="C9316" s="11" t="s">
        <v>115</v>
      </c>
      <c r="D9316" s="12">
        <v>45906</v>
      </c>
      <c r="E9316" s="11">
        <v>2463</v>
      </c>
      <c r="F9316" s="11" t="s">
        <v>33</v>
      </c>
      <c r="G9316" s="13">
        <v>1110.22</v>
      </c>
      <c r="H9316" s="14">
        <f t="shared" si="1015"/>
        <v>2734471.86</v>
      </c>
      <c r="I9316" s="14">
        <f>IF(F9316="GHS",H9316,H9316*Assumptions!$B$4)</f>
        <v>2734471.86</v>
      </c>
      <c r="J9316" s="15" t="str">
        <f>INDEX(Assumptions!$B$8:$B$12,MATCH(B9316,Assumptions!$A$8:$A$12,0))</f>
        <v>Weighted Average</v>
      </c>
      <c r="K9316" s="16">
        <f>G9316/(1-INDEX(Assumptions!$D$8:$D$12,MATCH(B9316,Assumptions!$A$8:$A$12,0)))</f>
        <v>1708.0307692307692</v>
      </c>
      <c r="L9316" s="16">
        <f t="shared" si="1016"/>
        <v>33.306600000000003</v>
      </c>
      <c r="M9316" s="16">
        <f t="shared" si="1017"/>
        <v>85.401538461538465</v>
      </c>
      <c r="N9316" s="14">
        <f>E9316*(K9316-L9316-M9316)*IF(F9316="GHS",1,Assumptions!$B$4)</f>
        <v>3914501.6395846158</v>
      </c>
      <c r="O9316" s="15">
        <f t="shared" ca="1" si="1018"/>
        <v>380</v>
      </c>
      <c r="P9316" s="15" t="str">
        <f t="shared" ca="1" si="1019"/>
        <v>365d+</v>
      </c>
      <c r="Q9316" s="17">
        <f ca="1">IF(P9316="0-90d",0,IF(P9316="91-180d",INDEX(Assumptions!$F$8:$F$12,MATCH(B9316,Assumptions!$A$8:$A$12,0)),IF(P9316="181-365d",INDEX(Assumptions!$G$8:$G$12,MATCH(B9316,Assumptions!$A$8:$A$12,0)),INDEX(Assumptions!$H$8:$H$12,MATCH(B9316,Assumptions!$A$8:$A$12,0)))))</f>
        <v>0.8</v>
      </c>
      <c r="R9316" s="14">
        <f t="shared" ca="1" si="1020"/>
        <v>2187577.4879999999</v>
      </c>
      <c r="S9316" s="14">
        <f t="shared" ca="1" si="1021"/>
        <v>546894.37199999997</v>
      </c>
      <c r="T9316" s="11" t="s">
        <v>25</v>
      </c>
      <c r="U9316" s="18" t="s">
        <v>26</v>
      </c>
    </row>
    <row r="9317" spans="1:21" ht="15" customHeight="1" x14ac:dyDescent="0.15">
      <c r="A9317" s="10" t="s">
        <v>9365</v>
      </c>
      <c r="B9317" s="11" t="s">
        <v>41</v>
      </c>
      <c r="C9317" s="11" t="s">
        <v>49</v>
      </c>
      <c r="D9317" s="12">
        <v>46115</v>
      </c>
      <c r="E9317" s="11">
        <v>3775</v>
      </c>
      <c r="F9317" s="11" t="s">
        <v>33</v>
      </c>
      <c r="G9317" s="13">
        <v>315.94</v>
      </c>
      <c r="H9317" s="14">
        <f t="shared" si="1015"/>
        <v>1192673.5</v>
      </c>
      <c r="I9317" s="14">
        <f>IF(F9317="GHS",H9317,H9317*Assumptions!$B$4)</f>
        <v>1192673.5</v>
      </c>
      <c r="J9317" s="15" t="str">
        <f>INDEX(Assumptions!$B$8:$B$12,MATCH(B9317,Assumptions!$A$8:$A$12,0))</f>
        <v>Weighted Average</v>
      </c>
      <c r="K9317" s="16">
        <f>G9317/(1-INDEX(Assumptions!$D$8:$D$12,MATCH(B9317,Assumptions!$A$8:$A$12,0)))</f>
        <v>486.06153846153842</v>
      </c>
      <c r="L9317" s="16">
        <f t="shared" si="1016"/>
        <v>9.4781999999999993</v>
      </c>
      <c r="M9317" s="16">
        <f t="shared" si="1017"/>
        <v>24.303076923076922</v>
      </c>
      <c r="N9317" s="14">
        <f>E9317*(K9317-L9317-M9317)*IF(F9317="GHS",1,Assumptions!$B$4)</f>
        <v>1707357.9873076922</v>
      </c>
      <c r="O9317" s="15">
        <f t="shared" ca="1" si="1018"/>
        <v>171</v>
      </c>
      <c r="P9317" s="15" t="str">
        <f t="shared" ca="1" si="1019"/>
        <v>91-180d</v>
      </c>
      <c r="Q9317" s="17">
        <f ca="1">IF(P9317="0-90d",0,IF(P9317="91-180d",INDEX(Assumptions!$F$8:$F$12,MATCH(B9317,Assumptions!$A$8:$A$12,0)),IF(P9317="181-365d",INDEX(Assumptions!$G$8:$G$12,MATCH(B9317,Assumptions!$A$8:$A$12,0)),INDEX(Assumptions!$H$8:$H$12,MATCH(B9317,Assumptions!$A$8:$A$12,0)))))</f>
        <v>0.1</v>
      </c>
      <c r="R9317" s="14">
        <f t="shared" ca="1" si="1020"/>
        <v>119267.35</v>
      </c>
      <c r="S9317" s="14">
        <f t="shared" ca="1" si="1021"/>
        <v>1073406.1499999999</v>
      </c>
      <c r="T9317" s="11" t="s">
        <v>25</v>
      </c>
      <c r="U9317" s="18" t="s">
        <v>26</v>
      </c>
    </row>
    <row r="9318" spans="1:21" ht="15" customHeight="1" x14ac:dyDescent="0.15">
      <c r="A9318" s="10" t="s">
        <v>9366</v>
      </c>
      <c r="B9318" s="11" t="s">
        <v>31</v>
      </c>
      <c r="C9318" s="11" t="s">
        <v>63</v>
      </c>
      <c r="D9318" s="12">
        <v>45825</v>
      </c>
      <c r="E9318" s="11">
        <v>1426</v>
      </c>
      <c r="F9318" s="11" t="s">
        <v>33</v>
      </c>
      <c r="G9318" s="13">
        <v>1437.94</v>
      </c>
      <c r="H9318" s="14">
        <f t="shared" si="1015"/>
        <v>2050502.4400000002</v>
      </c>
      <c r="I9318" s="14">
        <f>IF(F9318="GHS",H9318,H9318*Assumptions!$B$4)</f>
        <v>2050502.4400000002</v>
      </c>
      <c r="J9318" s="15" t="str">
        <f>INDEX(Assumptions!$B$8:$B$12,MATCH(B9318,Assumptions!$A$8:$A$12,0))</f>
        <v>Weighted Average</v>
      </c>
      <c r="K9318" s="16">
        <f>G9318/(1-INDEX(Assumptions!$D$8:$D$12,MATCH(B9318,Assumptions!$A$8:$A$12,0)))</f>
        <v>1997.1388888888891</v>
      </c>
      <c r="L9318" s="16">
        <f t="shared" si="1016"/>
        <v>43.138199999999998</v>
      </c>
      <c r="M9318" s="16">
        <f t="shared" si="1017"/>
        <v>99.856944444444466</v>
      </c>
      <c r="N9318" s="14">
        <f>E9318*(K9318-L9318-M9318)*IF(F9318="GHS",1,Assumptions!$B$4)</f>
        <v>2644008.9795777779</v>
      </c>
      <c r="O9318" s="15">
        <f t="shared" ca="1" si="1018"/>
        <v>461</v>
      </c>
      <c r="P9318" s="15" t="str">
        <f t="shared" ca="1" si="1019"/>
        <v>365d+</v>
      </c>
      <c r="Q9318" s="17">
        <f ca="1">IF(P9318="0-90d",0,IF(P9318="91-180d",INDEX(Assumptions!$F$8:$F$12,MATCH(B9318,Assumptions!$A$8:$A$12,0)),IF(P9318="181-365d",INDEX(Assumptions!$G$8:$G$12,MATCH(B9318,Assumptions!$A$8:$A$12,0)),INDEX(Assumptions!$H$8:$H$12,MATCH(B9318,Assumptions!$A$8:$A$12,0)))))</f>
        <v>0.6</v>
      </c>
      <c r="R9318" s="14">
        <f t="shared" ca="1" si="1020"/>
        <v>1230301.4640000002</v>
      </c>
      <c r="S9318" s="14">
        <f t="shared" si="1021"/>
        <v>0</v>
      </c>
      <c r="T9318" s="11" t="s">
        <v>39</v>
      </c>
      <c r="U9318" s="18" t="s">
        <v>26</v>
      </c>
    </row>
    <row r="9319" spans="1:21" ht="15" customHeight="1" x14ac:dyDescent="0.15">
      <c r="A9319" s="10" t="s">
        <v>9367</v>
      </c>
      <c r="B9319" s="11" t="s">
        <v>41</v>
      </c>
      <c r="C9319" s="11" t="s">
        <v>42</v>
      </c>
      <c r="D9319" s="12">
        <v>46045</v>
      </c>
      <c r="E9319" s="11">
        <v>1338</v>
      </c>
      <c r="F9319" s="11" t="s">
        <v>33</v>
      </c>
      <c r="G9319" s="13">
        <v>311.98</v>
      </c>
      <c r="H9319" s="14">
        <f t="shared" si="1015"/>
        <v>417429.24000000005</v>
      </c>
      <c r="I9319" s="14">
        <f>IF(F9319="GHS",H9319,H9319*Assumptions!$B$4)</f>
        <v>417429.24000000005</v>
      </c>
      <c r="J9319" s="15" t="str">
        <f>INDEX(Assumptions!$B$8:$B$12,MATCH(B9319,Assumptions!$A$8:$A$12,0))</f>
        <v>Weighted Average</v>
      </c>
      <c r="K9319" s="16">
        <f>G9319/(1-INDEX(Assumptions!$D$8:$D$12,MATCH(B9319,Assumptions!$A$8:$A$12,0)))</f>
        <v>479.96923076923076</v>
      </c>
      <c r="L9319" s="16">
        <f t="shared" si="1016"/>
        <v>9.3594000000000008</v>
      </c>
      <c r="M9319" s="16">
        <f t="shared" si="1017"/>
        <v>23.998461538461541</v>
      </c>
      <c r="N9319" s="14">
        <f>E9319*(K9319-L9319-M9319)*IF(F9319="GHS",1,Assumptions!$B$4)</f>
        <v>597566.01203076926</v>
      </c>
      <c r="O9319" s="15">
        <f t="shared" ca="1" si="1018"/>
        <v>241</v>
      </c>
      <c r="P9319" s="15" t="str">
        <f t="shared" ca="1" si="1019"/>
        <v>181-365d</v>
      </c>
      <c r="Q9319" s="17">
        <f ca="1">IF(P9319="0-90d",0,IF(P9319="91-180d",INDEX(Assumptions!$F$8:$F$12,MATCH(B9319,Assumptions!$A$8:$A$12,0)),IF(P9319="181-365d",INDEX(Assumptions!$G$8:$G$12,MATCH(B9319,Assumptions!$A$8:$A$12,0)),INDEX(Assumptions!$H$8:$H$12,MATCH(B9319,Assumptions!$A$8:$A$12,0)))))</f>
        <v>0.35</v>
      </c>
      <c r="R9319" s="14">
        <f t="shared" ca="1" si="1020"/>
        <v>146100.234</v>
      </c>
      <c r="S9319" s="14">
        <f t="shared" ca="1" si="1021"/>
        <v>271329.00600000005</v>
      </c>
      <c r="T9319" s="11" t="s">
        <v>25</v>
      </c>
      <c r="U9319" s="18" t="s">
        <v>36</v>
      </c>
    </row>
    <row r="9320" spans="1:21" ht="15" customHeight="1" x14ac:dyDescent="0.15">
      <c r="A9320" s="10" t="s">
        <v>9368</v>
      </c>
      <c r="B9320" s="11" t="s">
        <v>46</v>
      </c>
      <c r="C9320" s="11" t="s">
        <v>52</v>
      </c>
      <c r="D9320" s="12">
        <v>46124</v>
      </c>
      <c r="E9320" s="11">
        <v>2150</v>
      </c>
      <c r="F9320" s="11" t="s">
        <v>33</v>
      </c>
      <c r="G9320" s="13">
        <v>464292</v>
      </c>
      <c r="H9320" s="14">
        <f t="shared" si="1015"/>
        <v>998227800</v>
      </c>
      <c r="I9320" s="14">
        <f>IF(F9320="GHS",H9320,H9320*Assumptions!$B$4)</f>
        <v>998227800</v>
      </c>
      <c r="J9320" s="15" t="str">
        <f>INDEX(Assumptions!$B$8:$B$12,MATCH(B9320,Assumptions!$A$8:$A$12,0))</f>
        <v>Specific Identification</v>
      </c>
      <c r="K9320" s="16">
        <f>G9320/(1-INDEX(Assumptions!$D$8:$D$12,MATCH(B9320,Assumptions!$A$8:$A$12,0)))</f>
        <v>595246.15384615387</v>
      </c>
      <c r="L9320" s="16">
        <f t="shared" si="1016"/>
        <v>13928.76</v>
      </c>
      <c r="M9320" s="16">
        <f t="shared" si="1017"/>
        <v>29762.307692307695</v>
      </c>
      <c r="N9320" s="14">
        <f>E9320*(K9320-L9320-M9320)*IF(F9320="GHS",1,Assumptions!$B$4)</f>
        <v>1185843435.2307692</v>
      </c>
      <c r="O9320" s="15">
        <f t="shared" ca="1" si="1018"/>
        <v>162</v>
      </c>
      <c r="P9320" s="15" t="str">
        <f t="shared" ca="1" si="1019"/>
        <v>91-180d</v>
      </c>
      <c r="Q9320" s="17">
        <f ca="1">IF(P9320="0-90d",0,IF(P9320="91-180d",INDEX(Assumptions!$F$8:$F$12,MATCH(B9320,Assumptions!$A$8:$A$12,0)),IF(P9320="181-365d",INDEX(Assumptions!$G$8:$G$12,MATCH(B9320,Assumptions!$A$8:$A$12,0)),INDEX(Assumptions!$H$8:$H$12,MATCH(B9320,Assumptions!$A$8:$A$12,0)))))</f>
        <v>0</v>
      </c>
      <c r="R9320" s="14">
        <f t="shared" ca="1" si="1020"/>
        <v>0</v>
      </c>
      <c r="S9320" s="14">
        <f t="shared" ca="1" si="1021"/>
        <v>998227800</v>
      </c>
      <c r="T9320" s="11" t="s">
        <v>25</v>
      </c>
      <c r="U9320" s="18" t="s">
        <v>26</v>
      </c>
    </row>
    <row r="9321" spans="1:21" ht="15" customHeight="1" x14ac:dyDescent="0.15">
      <c r="A9321" s="10" t="s">
        <v>9369</v>
      </c>
      <c r="B9321" s="11" t="s">
        <v>31</v>
      </c>
      <c r="C9321" s="11" t="s">
        <v>32</v>
      </c>
      <c r="D9321" s="12">
        <v>45862</v>
      </c>
      <c r="E9321" s="11">
        <v>1388</v>
      </c>
      <c r="F9321" s="11" t="s">
        <v>33</v>
      </c>
      <c r="G9321" s="13">
        <v>1511.37</v>
      </c>
      <c r="H9321" s="14">
        <f t="shared" si="1015"/>
        <v>2097781.56</v>
      </c>
      <c r="I9321" s="14">
        <f>IF(F9321="GHS",H9321,H9321*Assumptions!$B$4)</f>
        <v>2097781.56</v>
      </c>
      <c r="J9321" s="15" t="str">
        <f>INDEX(Assumptions!$B$8:$B$12,MATCH(B9321,Assumptions!$A$8:$A$12,0))</f>
        <v>Weighted Average</v>
      </c>
      <c r="K9321" s="16">
        <f>G9321/(1-INDEX(Assumptions!$D$8:$D$12,MATCH(B9321,Assumptions!$A$8:$A$12,0)))</f>
        <v>2099.125</v>
      </c>
      <c r="L9321" s="16">
        <f t="shared" si="1016"/>
        <v>45.341099999999997</v>
      </c>
      <c r="M9321" s="16">
        <f t="shared" si="1017"/>
        <v>104.95625000000001</v>
      </c>
      <c r="N9321" s="14">
        <f>E9321*(K9321-L9321-M9321)*IF(F9321="GHS",1,Assumptions!$B$4)</f>
        <v>2704972.7782000001</v>
      </c>
      <c r="O9321" s="15">
        <f t="shared" ca="1" si="1018"/>
        <v>424</v>
      </c>
      <c r="P9321" s="15" t="str">
        <f t="shared" ca="1" si="1019"/>
        <v>365d+</v>
      </c>
      <c r="Q9321" s="17">
        <f ca="1">IF(P9321="0-90d",0,IF(P9321="91-180d",INDEX(Assumptions!$F$8:$F$12,MATCH(B9321,Assumptions!$A$8:$A$12,0)),IF(P9321="181-365d",INDEX(Assumptions!$G$8:$G$12,MATCH(B9321,Assumptions!$A$8:$A$12,0)),INDEX(Assumptions!$H$8:$H$12,MATCH(B9321,Assumptions!$A$8:$A$12,0)))))</f>
        <v>0.6</v>
      </c>
      <c r="R9321" s="14">
        <f t="shared" ca="1" si="1020"/>
        <v>1258668.936</v>
      </c>
      <c r="S9321" s="14">
        <f t="shared" ca="1" si="1021"/>
        <v>839112.62400000007</v>
      </c>
      <c r="T9321" s="11" t="s">
        <v>25</v>
      </c>
      <c r="U9321" s="18" t="s">
        <v>26</v>
      </c>
    </row>
    <row r="9322" spans="1:21" ht="15" customHeight="1" x14ac:dyDescent="0.15">
      <c r="A9322" s="10" t="s">
        <v>9370</v>
      </c>
      <c r="B9322" s="11" t="s">
        <v>28</v>
      </c>
      <c r="C9322" s="11" t="s">
        <v>38</v>
      </c>
      <c r="D9322" s="12">
        <v>46124</v>
      </c>
      <c r="E9322" s="11">
        <v>366</v>
      </c>
      <c r="F9322" s="11" t="s">
        <v>24</v>
      </c>
      <c r="G9322" s="13">
        <v>6471.49</v>
      </c>
      <c r="H9322" s="14">
        <f t="shared" si="1015"/>
        <v>2368565.34</v>
      </c>
      <c r="I9322" s="14">
        <f>IF(F9322="GHS",H9322,H9322*Assumptions!$B$4)</f>
        <v>25580505.671999998</v>
      </c>
      <c r="J9322" s="15" t="str">
        <f>INDEX(Assumptions!$B$8:$B$12,MATCH(B9322,Assumptions!$A$8:$A$12,0))</f>
        <v>Fair Value Less Costs to Sell</v>
      </c>
      <c r="K9322" s="16">
        <f>G9322/(1-INDEX(Assumptions!$D$8:$D$12,MATCH(B9322,Assumptions!$A$8:$A$12,0)))</f>
        <v>7353.965909090909</v>
      </c>
      <c r="L9322" s="16">
        <f t="shared" si="1016"/>
        <v>194.1447</v>
      </c>
      <c r="M9322" s="16">
        <f t="shared" si="1017"/>
        <v>367.69829545454547</v>
      </c>
      <c r="N9322" s="14">
        <f>E9322*(K9322-L9322-M9322)*IF(F9322="GHS",1,Assumptions!$B$4)</f>
        <v>26847903.453021821</v>
      </c>
      <c r="O9322" s="15">
        <f t="shared" ca="1" si="1018"/>
        <v>162</v>
      </c>
      <c r="P9322" s="15" t="str">
        <f t="shared" ca="1" si="1019"/>
        <v>91-180d</v>
      </c>
      <c r="Q9322" s="17">
        <f ca="1">IF(P9322="0-90d",0,IF(P9322="91-180d",INDEX(Assumptions!$F$8:$F$12,MATCH(B9322,Assumptions!$A$8:$A$12,0)),IF(P9322="181-365d",INDEX(Assumptions!$G$8:$G$12,MATCH(B9322,Assumptions!$A$8:$A$12,0)),INDEX(Assumptions!$H$8:$H$12,MATCH(B9322,Assumptions!$A$8:$A$12,0)))))</f>
        <v>0.02</v>
      </c>
      <c r="R9322" s="14">
        <f t="shared" ca="1" si="1020"/>
        <v>511610.11343999999</v>
      </c>
      <c r="S9322" s="14">
        <f t="shared" ca="1" si="1021"/>
        <v>25068895.558559999</v>
      </c>
      <c r="T9322" s="11" t="s">
        <v>25</v>
      </c>
      <c r="U9322" s="18" t="s">
        <v>26</v>
      </c>
    </row>
    <row r="9323" spans="1:21" ht="15" customHeight="1" x14ac:dyDescent="0.15">
      <c r="A9323" s="10" t="s">
        <v>9371</v>
      </c>
      <c r="B9323" s="11" t="s">
        <v>46</v>
      </c>
      <c r="C9323" s="11" t="s">
        <v>52</v>
      </c>
      <c r="D9323" s="12">
        <v>45776</v>
      </c>
      <c r="E9323" s="11">
        <v>1747</v>
      </c>
      <c r="F9323" s="11" t="s">
        <v>33</v>
      </c>
      <c r="G9323" s="13">
        <v>599572.19999999995</v>
      </c>
      <c r="H9323" s="14">
        <f t="shared" si="1015"/>
        <v>1047452633.4</v>
      </c>
      <c r="I9323" s="14">
        <f>IF(F9323="GHS",H9323,H9323*Assumptions!$B$4)</f>
        <v>1047452633.4</v>
      </c>
      <c r="J9323" s="15" t="str">
        <f>INDEX(Assumptions!$B$8:$B$12,MATCH(B9323,Assumptions!$A$8:$A$12,0))</f>
        <v>Specific Identification</v>
      </c>
      <c r="K9323" s="16">
        <f>G9323/(1-INDEX(Assumptions!$D$8:$D$12,MATCH(B9323,Assumptions!$A$8:$A$12,0)))</f>
        <v>768682.30769230763</v>
      </c>
      <c r="L9323" s="16">
        <f t="shared" si="1016"/>
        <v>17987.165999999997</v>
      </c>
      <c r="M9323" s="16">
        <f t="shared" si="1017"/>
        <v>38434.115384615383</v>
      </c>
      <c r="N9323" s="14">
        <f>E9323*(K9323-L9323-M9323)*IF(F9323="GHS",1,Assumptions!$B$4)</f>
        <v>1244320012.9595385</v>
      </c>
      <c r="O9323" s="15">
        <f t="shared" ca="1" si="1018"/>
        <v>510</v>
      </c>
      <c r="P9323" s="15" t="str">
        <f t="shared" ca="1" si="1019"/>
        <v>365d+</v>
      </c>
      <c r="Q9323" s="17">
        <f ca="1">IF(P9323="0-90d",0,IF(P9323="91-180d",INDEX(Assumptions!$F$8:$F$12,MATCH(B9323,Assumptions!$A$8:$A$12,0)),IF(P9323="181-365d",INDEX(Assumptions!$G$8:$G$12,MATCH(B9323,Assumptions!$A$8:$A$12,0)),INDEX(Assumptions!$H$8:$H$12,MATCH(B9323,Assumptions!$A$8:$A$12,0)))))</f>
        <v>0.15</v>
      </c>
      <c r="R9323" s="14">
        <f t="shared" ca="1" si="1020"/>
        <v>157117895.00999999</v>
      </c>
      <c r="S9323" s="14">
        <f t="shared" ca="1" si="1021"/>
        <v>890334738.38999999</v>
      </c>
      <c r="T9323" s="11" t="s">
        <v>25</v>
      </c>
      <c r="U9323" s="18" t="s">
        <v>26</v>
      </c>
    </row>
    <row r="9324" spans="1:21" ht="15" customHeight="1" x14ac:dyDescent="0.15">
      <c r="A9324" s="10" t="s">
        <v>9372</v>
      </c>
      <c r="B9324" s="11" t="s">
        <v>41</v>
      </c>
      <c r="C9324" s="11" t="s">
        <v>49</v>
      </c>
      <c r="D9324" s="12">
        <v>45753</v>
      </c>
      <c r="E9324" s="11">
        <v>3585</v>
      </c>
      <c r="F9324" s="11" t="s">
        <v>33</v>
      </c>
      <c r="G9324" s="13">
        <v>221.01</v>
      </c>
      <c r="H9324" s="14">
        <f t="shared" si="1015"/>
        <v>792320.85</v>
      </c>
      <c r="I9324" s="14">
        <f>IF(F9324="GHS",H9324,H9324*Assumptions!$B$4)</f>
        <v>792320.85</v>
      </c>
      <c r="J9324" s="15" t="str">
        <f>INDEX(Assumptions!$B$8:$B$12,MATCH(B9324,Assumptions!$A$8:$A$12,0))</f>
        <v>Weighted Average</v>
      </c>
      <c r="K9324" s="16">
        <f>G9324/(1-INDEX(Assumptions!$D$8:$D$12,MATCH(B9324,Assumptions!$A$8:$A$12,0)))</f>
        <v>340.01538461538456</v>
      </c>
      <c r="L9324" s="16">
        <f t="shared" si="1016"/>
        <v>6.6302999999999992</v>
      </c>
      <c r="M9324" s="16">
        <f t="shared" si="1017"/>
        <v>17.00076923076923</v>
      </c>
      <c r="N9324" s="14">
        <f>E9324*(K9324-L9324-M9324)*IF(F9324="GHS",1,Assumptions!$B$4)</f>
        <v>1134237.7706538462</v>
      </c>
      <c r="O9324" s="15">
        <f t="shared" ca="1" si="1018"/>
        <v>533</v>
      </c>
      <c r="P9324" s="15" t="str">
        <f t="shared" ca="1" si="1019"/>
        <v>365d+</v>
      </c>
      <c r="Q9324" s="17">
        <f ca="1">IF(P9324="0-90d",0,IF(P9324="91-180d",INDEX(Assumptions!$F$8:$F$12,MATCH(B9324,Assumptions!$A$8:$A$12,0)),IF(P9324="181-365d",INDEX(Assumptions!$G$8:$G$12,MATCH(B9324,Assumptions!$A$8:$A$12,0)),INDEX(Assumptions!$H$8:$H$12,MATCH(B9324,Assumptions!$A$8:$A$12,0)))))</f>
        <v>0.8</v>
      </c>
      <c r="R9324" s="14">
        <f t="shared" ca="1" si="1020"/>
        <v>633856.68000000005</v>
      </c>
      <c r="S9324" s="14">
        <f t="shared" ca="1" si="1021"/>
        <v>158464.16999999993</v>
      </c>
      <c r="T9324" s="11" t="s">
        <v>25</v>
      </c>
      <c r="U9324" s="18" t="s">
        <v>26</v>
      </c>
    </row>
    <row r="9325" spans="1:21" ht="15" customHeight="1" x14ac:dyDescent="0.15">
      <c r="A9325" s="10" t="s">
        <v>9373</v>
      </c>
      <c r="B9325" s="11" t="s">
        <v>41</v>
      </c>
      <c r="C9325" s="11" t="s">
        <v>42</v>
      </c>
      <c r="D9325" s="12">
        <v>45806</v>
      </c>
      <c r="E9325" s="11">
        <v>2069</v>
      </c>
      <c r="F9325" s="11" t="s">
        <v>33</v>
      </c>
      <c r="G9325" s="13">
        <v>249.41</v>
      </c>
      <c r="H9325" s="14">
        <f t="shared" si="1015"/>
        <v>516029.29</v>
      </c>
      <c r="I9325" s="14">
        <f>IF(F9325="GHS",H9325,H9325*Assumptions!$B$4)</f>
        <v>516029.29</v>
      </c>
      <c r="J9325" s="15" t="str">
        <f>INDEX(Assumptions!$B$8:$B$12,MATCH(B9325,Assumptions!$A$8:$A$12,0))</f>
        <v>Weighted Average</v>
      </c>
      <c r="K9325" s="16">
        <f>G9325/(1-INDEX(Assumptions!$D$8:$D$12,MATCH(B9325,Assumptions!$A$8:$A$12,0)))</f>
        <v>383.7076923076923</v>
      </c>
      <c r="L9325" s="16">
        <f t="shared" si="1016"/>
        <v>7.4822999999999995</v>
      </c>
      <c r="M9325" s="16">
        <f t="shared" si="1017"/>
        <v>19.185384615384617</v>
      </c>
      <c r="N9325" s="14">
        <f>E9325*(K9325-L9325-M9325)*IF(F9325="GHS",1,Assumptions!$B$4)</f>
        <v>738715.77591538453</v>
      </c>
      <c r="O9325" s="15">
        <f t="shared" ca="1" si="1018"/>
        <v>480</v>
      </c>
      <c r="P9325" s="15" t="str">
        <f t="shared" ca="1" si="1019"/>
        <v>365d+</v>
      </c>
      <c r="Q9325" s="17">
        <f ca="1">IF(P9325="0-90d",0,IF(P9325="91-180d",INDEX(Assumptions!$F$8:$F$12,MATCH(B9325,Assumptions!$A$8:$A$12,0)),IF(P9325="181-365d",INDEX(Assumptions!$G$8:$G$12,MATCH(B9325,Assumptions!$A$8:$A$12,0)),INDEX(Assumptions!$H$8:$H$12,MATCH(B9325,Assumptions!$A$8:$A$12,0)))))</f>
        <v>0.8</v>
      </c>
      <c r="R9325" s="14">
        <f t="shared" ca="1" si="1020"/>
        <v>412823.43200000003</v>
      </c>
      <c r="S9325" s="14">
        <f t="shared" ca="1" si="1021"/>
        <v>103205.85799999995</v>
      </c>
      <c r="T9325" s="11" t="s">
        <v>25</v>
      </c>
      <c r="U9325" s="18" t="s">
        <v>26</v>
      </c>
    </row>
    <row r="9326" spans="1:21" ht="15" customHeight="1" x14ac:dyDescent="0.15">
      <c r="A9326" s="10" t="s">
        <v>9374</v>
      </c>
      <c r="B9326" s="11" t="s">
        <v>31</v>
      </c>
      <c r="C9326" s="11" t="s">
        <v>63</v>
      </c>
      <c r="D9326" s="12">
        <v>46178</v>
      </c>
      <c r="E9326" s="11">
        <v>4639</v>
      </c>
      <c r="F9326" s="11" t="s">
        <v>33</v>
      </c>
      <c r="G9326" s="13">
        <v>2954.79</v>
      </c>
      <c r="H9326" s="14">
        <f t="shared" si="1015"/>
        <v>13707270.810000001</v>
      </c>
      <c r="I9326" s="14">
        <f>IF(F9326="GHS",H9326,H9326*Assumptions!$B$4)</f>
        <v>13707270.810000001</v>
      </c>
      <c r="J9326" s="15" t="str">
        <f>INDEX(Assumptions!$B$8:$B$12,MATCH(B9326,Assumptions!$A$8:$A$12,0))</f>
        <v>Weighted Average</v>
      </c>
      <c r="K9326" s="16">
        <f>G9326/(1-INDEX(Assumptions!$D$8:$D$12,MATCH(B9326,Assumptions!$A$8:$A$12,0)))</f>
        <v>4103.875</v>
      </c>
      <c r="L9326" s="16">
        <f t="shared" si="1016"/>
        <v>88.643699999999995</v>
      </c>
      <c r="M9326" s="16">
        <f t="shared" si="1017"/>
        <v>205.19375000000002</v>
      </c>
      <c r="N9326" s="14">
        <f>E9326*(K9326-L9326-M9326)*IF(F9326="GHS",1,Assumptions!$B$4)</f>
        <v>17674764.194449998</v>
      </c>
      <c r="O9326" s="15">
        <f t="shared" ca="1" si="1018"/>
        <v>108</v>
      </c>
      <c r="P9326" s="15" t="str">
        <f t="shared" ca="1" si="1019"/>
        <v>91-180d</v>
      </c>
      <c r="Q9326" s="17">
        <f ca="1">IF(P9326="0-90d",0,IF(P9326="91-180d",INDEX(Assumptions!$F$8:$F$12,MATCH(B9326,Assumptions!$A$8:$A$12,0)),IF(P9326="181-365d",INDEX(Assumptions!$G$8:$G$12,MATCH(B9326,Assumptions!$A$8:$A$12,0)),INDEX(Assumptions!$H$8:$H$12,MATCH(B9326,Assumptions!$A$8:$A$12,0)))))</f>
        <v>0.05</v>
      </c>
      <c r="R9326" s="14">
        <f t="shared" ca="1" si="1020"/>
        <v>685363.54050000012</v>
      </c>
      <c r="S9326" s="14">
        <f t="shared" ca="1" si="1021"/>
        <v>13021907.2695</v>
      </c>
      <c r="T9326" s="11" t="s">
        <v>25</v>
      </c>
      <c r="U9326" s="18" t="s">
        <v>26</v>
      </c>
    </row>
    <row r="9327" spans="1:21" ht="15" customHeight="1" x14ac:dyDescent="0.15">
      <c r="A9327" s="10" t="s">
        <v>9375</v>
      </c>
      <c r="B9327" s="11" t="s">
        <v>41</v>
      </c>
      <c r="C9327" s="11" t="s">
        <v>115</v>
      </c>
      <c r="D9327" s="12">
        <v>46184</v>
      </c>
      <c r="E9327" s="11">
        <v>660</v>
      </c>
      <c r="F9327" s="11" t="s">
        <v>33</v>
      </c>
      <c r="G9327" s="13">
        <v>315.06</v>
      </c>
      <c r="H9327" s="14">
        <f t="shared" si="1015"/>
        <v>207939.6</v>
      </c>
      <c r="I9327" s="14">
        <f>IF(F9327="GHS",H9327,H9327*Assumptions!$B$4)</f>
        <v>207939.6</v>
      </c>
      <c r="J9327" s="15" t="str">
        <f>INDEX(Assumptions!$B$8:$B$12,MATCH(B9327,Assumptions!$A$8:$A$12,0))</f>
        <v>Weighted Average</v>
      </c>
      <c r="K9327" s="16">
        <f>G9327/(1-INDEX(Assumptions!$D$8:$D$12,MATCH(B9327,Assumptions!$A$8:$A$12,0)))</f>
        <v>484.7076923076923</v>
      </c>
      <c r="L9327" s="16">
        <f t="shared" si="1016"/>
        <v>9.4518000000000004</v>
      </c>
      <c r="M9327" s="16">
        <f t="shared" si="1017"/>
        <v>24.235384615384618</v>
      </c>
      <c r="N9327" s="14">
        <f>E9327*(K9327-L9327-M9327)*IF(F9327="GHS",1,Assumptions!$B$4)</f>
        <v>297673.53507692303</v>
      </c>
      <c r="O9327" s="15">
        <f t="shared" ca="1" si="1018"/>
        <v>102</v>
      </c>
      <c r="P9327" s="15" t="str">
        <f t="shared" ca="1" si="1019"/>
        <v>91-180d</v>
      </c>
      <c r="Q9327" s="17">
        <f ca="1">IF(P9327="0-90d",0,IF(P9327="91-180d",INDEX(Assumptions!$F$8:$F$12,MATCH(B9327,Assumptions!$A$8:$A$12,0)),IF(P9327="181-365d",INDEX(Assumptions!$G$8:$G$12,MATCH(B9327,Assumptions!$A$8:$A$12,0)),INDEX(Assumptions!$H$8:$H$12,MATCH(B9327,Assumptions!$A$8:$A$12,0)))))</f>
        <v>0.1</v>
      </c>
      <c r="R9327" s="14">
        <f t="shared" ca="1" si="1020"/>
        <v>20793.960000000003</v>
      </c>
      <c r="S9327" s="14">
        <f t="shared" ca="1" si="1021"/>
        <v>187145.64</v>
      </c>
      <c r="T9327" s="11" t="s">
        <v>25</v>
      </c>
      <c r="U9327" s="18" t="s">
        <v>26</v>
      </c>
    </row>
    <row r="9328" spans="1:21" ht="15" customHeight="1" x14ac:dyDescent="0.15">
      <c r="A9328" s="10" t="s">
        <v>9376</v>
      </c>
      <c r="B9328" s="11" t="s">
        <v>41</v>
      </c>
      <c r="C9328" s="11" t="s">
        <v>49</v>
      </c>
      <c r="D9328" s="12">
        <v>45899</v>
      </c>
      <c r="E9328" s="11">
        <v>878</v>
      </c>
      <c r="F9328" s="11" t="s">
        <v>33</v>
      </c>
      <c r="G9328" s="13">
        <v>492.2</v>
      </c>
      <c r="H9328" s="14">
        <f t="shared" si="1015"/>
        <v>432151.6</v>
      </c>
      <c r="I9328" s="14">
        <f>IF(F9328="GHS",H9328,H9328*Assumptions!$B$4)</f>
        <v>432151.6</v>
      </c>
      <c r="J9328" s="15" t="str">
        <f>INDEX(Assumptions!$B$8:$B$12,MATCH(B9328,Assumptions!$A$8:$A$12,0))</f>
        <v>Weighted Average</v>
      </c>
      <c r="K9328" s="16">
        <f>G9328/(1-INDEX(Assumptions!$D$8:$D$12,MATCH(B9328,Assumptions!$A$8:$A$12,0)))</f>
        <v>757.23076923076917</v>
      </c>
      <c r="L9328" s="16">
        <f t="shared" si="1016"/>
        <v>14.765999999999998</v>
      </c>
      <c r="M9328" s="16">
        <f t="shared" si="1017"/>
        <v>37.861538461538458</v>
      </c>
      <c r="N9328" s="14">
        <f>E9328*(K9328-L9328-M9328)*IF(F9328="GHS",1,Assumptions!$B$4)</f>
        <v>618641.6366153846</v>
      </c>
      <c r="O9328" s="15">
        <f t="shared" ca="1" si="1018"/>
        <v>387</v>
      </c>
      <c r="P9328" s="15" t="str">
        <f t="shared" ca="1" si="1019"/>
        <v>365d+</v>
      </c>
      <c r="Q9328" s="17">
        <f ca="1">IF(P9328="0-90d",0,IF(P9328="91-180d",INDEX(Assumptions!$F$8:$F$12,MATCH(B9328,Assumptions!$A$8:$A$12,0)),IF(P9328="181-365d",INDEX(Assumptions!$G$8:$G$12,MATCH(B9328,Assumptions!$A$8:$A$12,0)),INDEX(Assumptions!$H$8:$H$12,MATCH(B9328,Assumptions!$A$8:$A$12,0)))))</f>
        <v>0.8</v>
      </c>
      <c r="R9328" s="14">
        <f t="shared" ca="1" si="1020"/>
        <v>345721.28</v>
      </c>
      <c r="S9328" s="14">
        <f t="shared" ca="1" si="1021"/>
        <v>86430.319999999949</v>
      </c>
      <c r="T9328" s="11" t="s">
        <v>25</v>
      </c>
      <c r="U9328" s="18" t="s">
        <v>36</v>
      </c>
    </row>
    <row r="9329" spans="1:21" ht="15" customHeight="1" x14ac:dyDescent="0.15">
      <c r="A9329" s="10" t="s">
        <v>9377</v>
      </c>
      <c r="B9329" s="11" t="s">
        <v>41</v>
      </c>
      <c r="C9329" s="11" t="s">
        <v>44</v>
      </c>
      <c r="D9329" s="12">
        <v>46089</v>
      </c>
      <c r="E9329" s="11">
        <v>152</v>
      </c>
      <c r="F9329" s="11" t="s">
        <v>33</v>
      </c>
      <c r="G9329" s="13">
        <v>450.05</v>
      </c>
      <c r="H9329" s="14">
        <f t="shared" si="1015"/>
        <v>68407.600000000006</v>
      </c>
      <c r="I9329" s="14">
        <f>IF(F9329="GHS",H9329,H9329*Assumptions!$B$4)</f>
        <v>68407.600000000006</v>
      </c>
      <c r="J9329" s="15" t="str">
        <f>INDEX(Assumptions!$B$8:$B$12,MATCH(B9329,Assumptions!$A$8:$A$12,0))</f>
        <v>Weighted Average</v>
      </c>
      <c r="K9329" s="16">
        <f>G9329/(1-INDEX(Assumptions!$D$8:$D$12,MATCH(B9329,Assumptions!$A$8:$A$12,0)))</f>
        <v>692.38461538461536</v>
      </c>
      <c r="L9329" s="16">
        <f t="shared" si="1016"/>
        <v>13.5015</v>
      </c>
      <c r="M9329" s="16">
        <f t="shared" si="1017"/>
        <v>34.619230769230768</v>
      </c>
      <c r="N9329" s="14">
        <f>E9329*(K9329-L9329-M9329)*IF(F9329="GHS",1,Assumptions!$B$4)</f>
        <v>97928.110461538468</v>
      </c>
      <c r="O9329" s="15">
        <f t="shared" ca="1" si="1018"/>
        <v>197</v>
      </c>
      <c r="P9329" s="15" t="str">
        <f t="shared" ca="1" si="1019"/>
        <v>181-365d</v>
      </c>
      <c r="Q9329" s="17">
        <f ca="1">IF(P9329="0-90d",0,IF(P9329="91-180d",INDEX(Assumptions!$F$8:$F$12,MATCH(B9329,Assumptions!$A$8:$A$12,0)),IF(P9329="181-365d",INDEX(Assumptions!$G$8:$G$12,MATCH(B9329,Assumptions!$A$8:$A$12,0)),INDEX(Assumptions!$H$8:$H$12,MATCH(B9329,Assumptions!$A$8:$A$12,0)))))</f>
        <v>0.35</v>
      </c>
      <c r="R9329" s="14">
        <f t="shared" ca="1" si="1020"/>
        <v>23942.66</v>
      </c>
      <c r="S9329" s="14">
        <f t="shared" ca="1" si="1021"/>
        <v>44464.94</v>
      </c>
      <c r="T9329" s="11" t="s">
        <v>25</v>
      </c>
      <c r="U9329" s="18" t="s">
        <v>26</v>
      </c>
    </row>
    <row r="9330" spans="1:21" ht="15" customHeight="1" x14ac:dyDescent="0.15">
      <c r="A9330" s="10" t="s">
        <v>9378</v>
      </c>
      <c r="B9330" s="11" t="s">
        <v>31</v>
      </c>
      <c r="C9330" s="11" t="s">
        <v>32</v>
      </c>
      <c r="D9330" s="12">
        <v>45819</v>
      </c>
      <c r="E9330" s="11">
        <v>4304</v>
      </c>
      <c r="F9330" s="11" t="s">
        <v>33</v>
      </c>
      <c r="G9330" s="13">
        <v>864.03</v>
      </c>
      <c r="H9330" s="14">
        <f t="shared" si="1015"/>
        <v>3718785.12</v>
      </c>
      <c r="I9330" s="14">
        <f>IF(F9330="GHS",H9330,H9330*Assumptions!$B$4)</f>
        <v>3718785.12</v>
      </c>
      <c r="J9330" s="15" t="str">
        <f>INDEX(Assumptions!$B$8:$B$12,MATCH(B9330,Assumptions!$A$8:$A$12,0))</f>
        <v>Weighted Average</v>
      </c>
      <c r="K9330" s="16">
        <f>G9330/(1-INDEX(Assumptions!$D$8:$D$12,MATCH(B9330,Assumptions!$A$8:$A$12,0)))</f>
        <v>1200.0416666666667</v>
      </c>
      <c r="L9330" s="16">
        <f t="shared" si="1016"/>
        <v>25.9209</v>
      </c>
      <c r="M9330" s="16">
        <f t="shared" si="1017"/>
        <v>60.002083333333339</v>
      </c>
      <c r="N9330" s="14">
        <f>E9330*(K9330-L9330-M9330)*IF(F9330="GHS",1,Assumptions!$B$4)</f>
        <v>4795166.8130666669</v>
      </c>
      <c r="O9330" s="15">
        <f t="shared" ca="1" si="1018"/>
        <v>467</v>
      </c>
      <c r="P9330" s="15" t="str">
        <f t="shared" ca="1" si="1019"/>
        <v>365d+</v>
      </c>
      <c r="Q9330" s="17">
        <f ca="1">IF(P9330="0-90d",0,IF(P9330="91-180d",INDEX(Assumptions!$F$8:$F$12,MATCH(B9330,Assumptions!$A$8:$A$12,0)),IF(P9330="181-365d",INDEX(Assumptions!$G$8:$G$12,MATCH(B9330,Assumptions!$A$8:$A$12,0)),INDEX(Assumptions!$H$8:$H$12,MATCH(B9330,Assumptions!$A$8:$A$12,0)))))</f>
        <v>0.6</v>
      </c>
      <c r="R9330" s="14">
        <f t="shared" ca="1" si="1020"/>
        <v>2231271.0720000002</v>
      </c>
      <c r="S9330" s="14">
        <f t="shared" ca="1" si="1021"/>
        <v>1487514.048</v>
      </c>
      <c r="T9330" s="11" t="s">
        <v>25</v>
      </c>
      <c r="U9330" s="18" t="s">
        <v>26</v>
      </c>
    </row>
    <row r="9331" spans="1:21" ht="15" customHeight="1" x14ac:dyDescent="0.15">
      <c r="A9331" s="10" t="s">
        <v>9379</v>
      </c>
      <c r="B9331" s="11" t="s">
        <v>41</v>
      </c>
      <c r="C9331" s="11" t="s">
        <v>44</v>
      </c>
      <c r="D9331" s="12">
        <v>46206</v>
      </c>
      <c r="E9331" s="11">
        <v>2460</v>
      </c>
      <c r="F9331" s="11" t="s">
        <v>33</v>
      </c>
      <c r="G9331" s="13">
        <v>353.97</v>
      </c>
      <c r="H9331" s="14">
        <f t="shared" si="1015"/>
        <v>870766.20000000007</v>
      </c>
      <c r="I9331" s="14">
        <f>IF(F9331="GHS",H9331,H9331*Assumptions!$B$4)</f>
        <v>870766.20000000007</v>
      </c>
      <c r="J9331" s="15" t="str">
        <f>INDEX(Assumptions!$B$8:$B$12,MATCH(B9331,Assumptions!$A$8:$A$12,0))</f>
        <v>Weighted Average</v>
      </c>
      <c r="K9331" s="16">
        <f>G9331/(1-INDEX(Assumptions!$D$8:$D$12,MATCH(B9331,Assumptions!$A$8:$A$12,0)))</f>
        <v>544.56923076923078</v>
      </c>
      <c r="L9331" s="16">
        <f t="shared" si="1016"/>
        <v>10.6191</v>
      </c>
      <c r="M9331" s="16">
        <f t="shared" si="1017"/>
        <v>27.228461538461541</v>
      </c>
      <c r="N9331" s="14">
        <f>E9331*(K9331-L9331-M9331)*IF(F9331="GHS",1,Assumptions!$B$4)</f>
        <v>1246535.3063076923</v>
      </c>
      <c r="O9331" s="15">
        <f t="shared" ca="1" si="1018"/>
        <v>80</v>
      </c>
      <c r="P9331" s="15" t="str">
        <f t="shared" ca="1" si="1019"/>
        <v>0-90d</v>
      </c>
      <c r="Q9331" s="17">
        <f ca="1">IF(P9331="0-90d",0,IF(P9331="91-180d",INDEX(Assumptions!$F$8:$F$12,MATCH(B9331,Assumptions!$A$8:$A$12,0)),IF(P9331="181-365d",INDEX(Assumptions!$G$8:$G$12,MATCH(B9331,Assumptions!$A$8:$A$12,0)),INDEX(Assumptions!$H$8:$H$12,MATCH(B9331,Assumptions!$A$8:$A$12,0)))))</f>
        <v>0</v>
      </c>
      <c r="R9331" s="14">
        <f t="shared" ca="1" si="1020"/>
        <v>0</v>
      </c>
      <c r="S9331" s="14">
        <f t="shared" ca="1" si="1021"/>
        <v>870766.20000000007</v>
      </c>
      <c r="T9331" s="11" t="s">
        <v>25</v>
      </c>
      <c r="U9331" s="18" t="s">
        <v>26</v>
      </c>
    </row>
    <row r="9332" spans="1:21" ht="15" customHeight="1" x14ac:dyDescent="0.15">
      <c r="A9332" s="10" t="s">
        <v>9380</v>
      </c>
      <c r="B9332" s="11" t="s">
        <v>28</v>
      </c>
      <c r="C9332" s="11" t="s">
        <v>35</v>
      </c>
      <c r="D9332" s="12">
        <v>46175</v>
      </c>
      <c r="E9332" s="11">
        <v>493</v>
      </c>
      <c r="F9332" s="11" t="s">
        <v>24</v>
      </c>
      <c r="G9332" s="13">
        <v>8675.19</v>
      </c>
      <c r="H9332" s="14">
        <f t="shared" si="1015"/>
        <v>4276868.67</v>
      </c>
      <c r="I9332" s="14">
        <f>IF(F9332="GHS",H9332,H9332*Assumptions!$B$4)</f>
        <v>46190181.636</v>
      </c>
      <c r="J9332" s="15" t="str">
        <f>INDEX(Assumptions!$B$8:$B$12,MATCH(B9332,Assumptions!$A$8:$A$12,0))</f>
        <v>Fair Value Less Costs to Sell</v>
      </c>
      <c r="K9332" s="16">
        <f>G9332/(1-INDEX(Assumptions!$D$8:$D$12,MATCH(B9332,Assumptions!$A$8:$A$12,0)))</f>
        <v>9858.1704545454559</v>
      </c>
      <c r="L9332" s="16">
        <f t="shared" si="1016"/>
        <v>260.25569999999999</v>
      </c>
      <c r="M9332" s="16">
        <f t="shared" si="1017"/>
        <v>492.90852272727284</v>
      </c>
      <c r="N9332" s="14">
        <f>E9332*(K9332-L9332-M9332)*IF(F9332="GHS",1,Assumptions!$B$4)</f>
        <v>48478695.180692732</v>
      </c>
      <c r="O9332" s="15">
        <f t="shared" ca="1" si="1018"/>
        <v>111</v>
      </c>
      <c r="P9332" s="15" t="str">
        <f t="shared" ca="1" si="1019"/>
        <v>91-180d</v>
      </c>
      <c r="Q9332" s="17">
        <f ca="1">IF(P9332="0-90d",0,IF(P9332="91-180d",INDEX(Assumptions!$F$8:$F$12,MATCH(B9332,Assumptions!$A$8:$A$12,0)),IF(P9332="181-365d",INDEX(Assumptions!$G$8:$G$12,MATCH(B9332,Assumptions!$A$8:$A$12,0)),INDEX(Assumptions!$H$8:$H$12,MATCH(B9332,Assumptions!$A$8:$A$12,0)))))</f>
        <v>0.02</v>
      </c>
      <c r="R9332" s="14">
        <f t="shared" ca="1" si="1020"/>
        <v>923803.63271999999</v>
      </c>
      <c r="S9332" s="14">
        <f t="shared" ca="1" si="1021"/>
        <v>45266378.003279999</v>
      </c>
      <c r="T9332" s="11" t="s">
        <v>25</v>
      </c>
      <c r="U9332" s="18" t="s">
        <v>26</v>
      </c>
    </row>
    <row r="9333" spans="1:21" ht="15" customHeight="1" x14ac:dyDescent="0.15">
      <c r="A9333" s="10" t="s">
        <v>9381</v>
      </c>
      <c r="B9333" s="11" t="s">
        <v>22</v>
      </c>
      <c r="C9333" s="11" t="s">
        <v>81</v>
      </c>
      <c r="D9333" s="12">
        <v>45944</v>
      </c>
      <c r="E9333" s="11">
        <v>2887</v>
      </c>
      <c r="F9333" s="11" t="s">
        <v>24</v>
      </c>
      <c r="G9333" s="13">
        <v>9109.65</v>
      </c>
      <c r="H9333" s="14">
        <f t="shared" si="1015"/>
        <v>26299559.550000001</v>
      </c>
      <c r="I9333" s="14">
        <f>IF(F9333="GHS",H9333,H9333*Assumptions!$B$4)</f>
        <v>284035243.14000005</v>
      </c>
      <c r="J9333" s="15" t="str">
        <f>INDEX(Assumptions!$B$8:$B$12,MATCH(B9333,Assumptions!$A$8:$A$12,0))</f>
        <v>FIFO</v>
      </c>
      <c r="K9333" s="16">
        <f>G9333/(1-INDEX(Assumptions!$D$8:$D$12,MATCH(B9333,Assumptions!$A$8:$A$12,0)))</f>
        <v>11109.329268292682</v>
      </c>
      <c r="L9333" s="16">
        <f t="shared" si="1016"/>
        <v>273.28949999999998</v>
      </c>
      <c r="M9333" s="16">
        <f t="shared" si="1017"/>
        <v>555.46646341463418</v>
      </c>
      <c r="N9333" s="14">
        <f>E9333*(K9333-L9333-M9333)*IF(F9333="GHS",1,Assumptions!$B$4)</f>
        <v>320544163.41677558</v>
      </c>
      <c r="O9333" s="15">
        <f t="shared" ca="1" si="1018"/>
        <v>342</v>
      </c>
      <c r="P9333" s="15" t="str">
        <f t="shared" ca="1" si="1019"/>
        <v>181-365d</v>
      </c>
      <c r="Q9333" s="17">
        <f ca="1">IF(P9333="0-90d",0,IF(P9333="91-180d",INDEX(Assumptions!$F$8:$F$12,MATCH(B9333,Assumptions!$A$8:$A$12,0)),IF(P9333="181-365d",INDEX(Assumptions!$G$8:$G$12,MATCH(B9333,Assumptions!$A$8:$A$12,0)),INDEX(Assumptions!$H$8:$H$12,MATCH(B9333,Assumptions!$A$8:$A$12,0)))))</f>
        <v>0.15</v>
      </c>
      <c r="R9333" s="14">
        <f t="shared" ca="1" si="1020"/>
        <v>42605286.471000008</v>
      </c>
      <c r="S9333" s="14">
        <f t="shared" ca="1" si="1021"/>
        <v>241429956.66900003</v>
      </c>
      <c r="T9333" s="11" t="s">
        <v>25</v>
      </c>
      <c r="U9333" s="18" t="s">
        <v>26</v>
      </c>
    </row>
    <row r="9334" spans="1:21" ht="15" customHeight="1" x14ac:dyDescent="0.15">
      <c r="A9334" s="10" t="s">
        <v>9382</v>
      </c>
      <c r="B9334" s="11" t="s">
        <v>41</v>
      </c>
      <c r="C9334" s="11" t="s">
        <v>42</v>
      </c>
      <c r="D9334" s="12">
        <v>46179</v>
      </c>
      <c r="E9334" s="11">
        <v>2599</v>
      </c>
      <c r="F9334" s="11" t="s">
        <v>33</v>
      </c>
      <c r="G9334" s="13">
        <v>207.24</v>
      </c>
      <c r="H9334" s="14">
        <f t="shared" si="1015"/>
        <v>538616.76</v>
      </c>
      <c r="I9334" s="14">
        <f>IF(F9334="GHS",H9334,H9334*Assumptions!$B$4)</f>
        <v>538616.76</v>
      </c>
      <c r="J9334" s="15" t="str">
        <f>INDEX(Assumptions!$B$8:$B$12,MATCH(B9334,Assumptions!$A$8:$A$12,0))</f>
        <v>Weighted Average</v>
      </c>
      <c r="K9334" s="16">
        <f>G9334/(1-INDEX(Assumptions!$D$8:$D$12,MATCH(B9334,Assumptions!$A$8:$A$12,0)))</f>
        <v>318.83076923076925</v>
      </c>
      <c r="L9334" s="16">
        <f t="shared" si="1016"/>
        <v>6.2172000000000001</v>
      </c>
      <c r="M9334" s="16">
        <f t="shared" si="1017"/>
        <v>15.941538461538464</v>
      </c>
      <c r="N9334" s="14">
        <f>E9334*(K9334-L9334-M9334)*IF(F9334="GHS",1,Assumptions!$B$4)</f>
        <v>771050.60796923086</v>
      </c>
      <c r="O9334" s="15">
        <f t="shared" ca="1" si="1018"/>
        <v>107</v>
      </c>
      <c r="P9334" s="15" t="str">
        <f t="shared" ca="1" si="1019"/>
        <v>91-180d</v>
      </c>
      <c r="Q9334" s="17">
        <f ca="1">IF(P9334="0-90d",0,IF(P9334="91-180d",INDEX(Assumptions!$F$8:$F$12,MATCH(B9334,Assumptions!$A$8:$A$12,0)),IF(P9334="181-365d",INDEX(Assumptions!$G$8:$G$12,MATCH(B9334,Assumptions!$A$8:$A$12,0)),INDEX(Assumptions!$H$8:$H$12,MATCH(B9334,Assumptions!$A$8:$A$12,0)))))</f>
        <v>0.1</v>
      </c>
      <c r="R9334" s="14">
        <f t="shared" ca="1" si="1020"/>
        <v>53861.676000000007</v>
      </c>
      <c r="S9334" s="14">
        <f t="shared" ca="1" si="1021"/>
        <v>484755.08400000003</v>
      </c>
      <c r="T9334" s="11" t="s">
        <v>25</v>
      </c>
      <c r="U9334" s="18" t="s">
        <v>26</v>
      </c>
    </row>
    <row r="9335" spans="1:21" ht="15" customHeight="1" x14ac:dyDescent="0.15">
      <c r="A9335" s="10" t="s">
        <v>9383</v>
      </c>
      <c r="B9335" s="11" t="s">
        <v>31</v>
      </c>
      <c r="C9335" s="11" t="s">
        <v>76</v>
      </c>
      <c r="D9335" s="12">
        <v>45986</v>
      </c>
      <c r="E9335" s="11">
        <v>1103</v>
      </c>
      <c r="F9335" s="11" t="s">
        <v>33</v>
      </c>
      <c r="G9335" s="13">
        <v>1605.93</v>
      </c>
      <c r="H9335" s="14">
        <f t="shared" si="1015"/>
        <v>1771340.79</v>
      </c>
      <c r="I9335" s="14">
        <f>IF(F9335="GHS",H9335,H9335*Assumptions!$B$4)</f>
        <v>1771340.79</v>
      </c>
      <c r="J9335" s="15" t="str">
        <f>INDEX(Assumptions!$B$8:$B$12,MATCH(B9335,Assumptions!$A$8:$A$12,0))</f>
        <v>Weighted Average</v>
      </c>
      <c r="K9335" s="16">
        <f>G9335/(1-INDEX(Assumptions!$D$8:$D$12,MATCH(B9335,Assumptions!$A$8:$A$12,0)))</f>
        <v>2230.4583333333335</v>
      </c>
      <c r="L9335" s="16">
        <f t="shared" si="1016"/>
        <v>48.177900000000001</v>
      </c>
      <c r="M9335" s="16">
        <f t="shared" si="1017"/>
        <v>111.52291666666667</v>
      </c>
      <c r="N9335" s="14">
        <f>E9335*(K9335-L9335-M9335)*IF(F9335="GHS",1,Assumptions!$B$4)</f>
        <v>2284045.5408833334</v>
      </c>
      <c r="O9335" s="15">
        <f t="shared" ca="1" si="1018"/>
        <v>300</v>
      </c>
      <c r="P9335" s="15" t="str">
        <f t="shared" ca="1" si="1019"/>
        <v>181-365d</v>
      </c>
      <c r="Q9335" s="17">
        <f ca="1">IF(P9335="0-90d",0,IF(P9335="91-180d",INDEX(Assumptions!$F$8:$F$12,MATCH(B9335,Assumptions!$A$8:$A$12,0)),IF(P9335="181-365d",INDEX(Assumptions!$G$8:$G$12,MATCH(B9335,Assumptions!$A$8:$A$12,0)),INDEX(Assumptions!$H$8:$H$12,MATCH(B9335,Assumptions!$A$8:$A$12,0)))))</f>
        <v>0.2</v>
      </c>
      <c r="R9335" s="14">
        <f t="shared" ca="1" si="1020"/>
        <v>354268.15800000005</v>
      </c>
      <c r="S9335" s="14">
        <f t="shared" ca="1" si="1021"/>
        <v>1417072.632</v>
      </c>
      <c r="T9335" s="11" t="s">
        <v>25</v>
      </c>
      <c r="U9335" s="18" t="s">
        <v>26</v>
      </c>
    </row>
    <row r="9336" spans="1:21" ht="15" customHeight="1" x14ac:dyDescent="0.15">
      <c r="A9336" s="10" t="s">
        <v>9384</v>
      </c>
      <c r="B9336" s="11" t="s">
        <v>31</v>
      </c>
      <c r="C9336" s="11" t="s">
        <v>76</v>
      </c>
      <c r="D9336" s="12">
        <v>46224</v>
      </c>
      <c r="E9336" s="11">
        <v>1198</v>
      </c>
      <c r="F9336" s="11" t="s">
        <v>33</v>
      </c>
      <c r="G9336" s="13">
        <v>1911.4</v>
      </c>
      <c r="H9336" s="14">
        <f t="shared" si="1015"/>
        <v>2289857.2000000002</v>
      </c>
      <c r="I9336" s="14">
        <f>IF(F9336="GHS",H9336,H9336*Assumptions!$B$4)</f>
        <v>2289857.2000000002</v>
      </c>
      <c r="J9336" s="15" t="str">
        <f>INDEX(Assumptions!$B$8:$B$12,MATCH(B9336,Assumptions!$A$8:$A$12,0))</f>
        <v>Weighted Average</v>
      </c>
      <c r="K9336" s="16">
        <f>G9336/(1-INDEX(Assumptions!$D$8:$D$12,MATCH(B9336,Assumptions!$A$8:$A$12,0)))</f>
        <v>2654.7222222222226</v>
      </c>
      <c r="L9336" s="16">
        <f t="shared" si="1016"/>
        <v>57.341999999999999</v>
      </c>
      <c r="M9336" s="16">
        <f t="shared" si="1017"/>
        <v>132.73611111111114</v>
      </c>
      <c r="N9336" s="14">
        <f>E9336*(K9336-L9336-M9336)*IF(F9336="GHS",1,Assumptions!$B$4)</f>
        <v>2952643.6451111115</v>
      </c>
      <c r="O9336" s="15">
        <f t="shared" ca="1" si="1018"/>
        <v>62</v>
      </c>
      <c r="P9336" s="15" t="str">
        <f t="shared" ca="1" si="1019"/>
        <v>0-90d</v>
      </c>
      <c r="Q9336" s="17">
        <f ca="1">IF(P9336="0-90d",0,IF(P9336="91-180d",INDEX(Assumptions!$F$8:$F$12,MATCH(B9336,Assumptions!$A$8:$A$12,0)),IF(P9336="181-365d",INDEX(Assumptions!$G$8:$G$12,MATCH(B9336,Assumptions!$A$8:$A$12,0)),INDEX(Assumptions!$H$8:$H$12,MATCH(B9336,Assumptions!$A$8:$A$12,0)))))</f>
        <v>0</v>
      </c>
      <c r="R9336" s="14">
        <f t="shared" ca="1" si="1020"/>
        <v>0</v>
      </c>
      <c r="S9336" s="14">
        <f t="shared" ca="1" si="1021"/>
        <v>2289857.2000000002</v>
      </c>
      <c r="T9336" s="11" t="s">
        <v>25</v>
      </c>
      <c r="U9336" s="18" t="s">
        <v>26</v>
      </c>
    </row>
    <row r="9337" spans="1:21" ht="15" customHeight="1" x14ac:dyDescent="0.15">
      <c r="A9337" s="10" t="s">
        <v>9385</v>
      </c>
      <c r="B9337" s="11" t="s">
        <v>28</v>
      </c>
      <c r="C9337" s="11" t="s">
        <v>38</v>
      </c>
      <c r="D9337" s="12">
        <v>45794</v>
      </c>
      <c r="E9337" s="11">
        <v>1943</v>
      </c>
      <c r="F9337" s="11" t="s">
        <v>24</v>
      </c>
      <c r="G9337" s="13">
        <v>4646.21</v>
      </c>
      <c r="H9337" s="14">
        <f t="shared" si="1015"/>
        <v>9027586.0299999993</v>
      </c>
      <c r="I9337" s="14">
        <f>IF(F9337="GHS",H9337,H9337*Assumptions!$B$4)</f>
        <v>97497929.123999998</v>
      </c>
      <c r="J9337" s="15" t="str">
        <f>INDEX(Assumptions!$B$8:$B$12,MATCH(B9337,Assumptions!$A$8:$A$12,0))</f>
        <v>Fair Value Less Costs to Sell</v>
      </c>
      <c r="K9337" s="16">
        <f>G9337/(1-INDEX(Assumptions!$D$8:$D$12,MATCH(B9337,Assumptions!$A$8:$A$12,0)))</f>
        <v>5279.784090909091</v>
      </c>
      <c r="L9337" s="16">
        <f t="shared" si="1016"/>
        <v>139.38630000000001</v>
      </c>
      <c r="M9337" s="16">
        <f t="shared" si="1017"/>
        <v>263.98920454545458</v>
      </c>
      <c r="N9337" s="14">
        <f>E9337*(K9337-L9337-M9337)*IF(F9337="GHS",1,Assumptions!$B$4)</f>
        <v>102328508.33968911</v>
      </c>
      <c r="O9337" s="15">
        <f t="shared" ca="1" si="1018"/>
        <v>492</v>
      </c>
      <c r="P9337" s="15" t="str">
        <f t="shared" ca="1" si="1019"/>
        <v>365d+</v>
      </c>
      <c r="Q9337" s="17">
        <f ca="1">IF(P9337="0-90d",0,IF(P9337="91-180d",INDEX(Assumptions!$F$8:$F$12,MATCH(B9337,Assumptions!$A$8:$A$12,0)),IF(P9337="181-365d",INDEX(Assumptions!$G$8:$G$12,MATCH(B9337,Assumptions!$A$8:$A$12,0)),INDEX(Assumptions!$H$8:$H$12,MATCH(B9337,Assumptions!$A$8:$A$12,0)))))</f>
        <v>0.4</v>
      </c>
      <c r="R9337" s="14">
        <f t="shared" ca="1" si="1020"/>
        <v>38999171.649599999</v>
      </c>
      <c r="S9337" s="14">
        <f t="shared" ca="1" si="1021"/>
        <v>58498757.474399999</v>
      </c>
      <c r="T9337" s="11" t="s">
        <v>25</v>
      </c>
      <c r="U9337" s="18" t="s">
        <v>26</v>
      </c>
    </row>
    <row r="9338" spans="1:21" ht="15" customHeight="1" x14ac:dyDescent="0.15">
      <c r="A9338" s="10" t="s">
        <v>9386</v>
      </c>
      <c r="B9338" s="11" t="s">
        <v>22</v>
      </c>
      <c r="C9338" s="11" t="s">
        <v>61</v>
      </c>
      <c r="D9338" s="12">
        <v>45901</v>
      </c>
      <c r="E9338" s="11">
        <v>3106</v>
      </c>
      <c r="F9338" s="11" t="s">
        <v>24</v>
      </c>
      <c r="G9338" s="13">
        <v>73660.88</v>
      </c>
      <c r="H9338" s="14">
        <f t="shared" si="1015"/>
        <v>228790693.28</v>
      </c>
      <c r="I9338" s="14">
        <f>IF(F9338="GHS",H9338,H9338*Assumptions!$B$4)</f>
        <v>2470939487.4240003</v>
      </c>
      <c r="J9338" s="15" t="str">
        <f>INDEX(Assumptions!$B$8:$B$12,MATCH(B9338,Assumptions!$A$8:$A$12,0))</f>
        <v>FIFO</v>
      </c>
      <c r="K9338" s="16">
        <f>G9338/(1-INDEX(Assumptions!$D$8:$D$12,MATCH(B9338,Assumptions!$A$8:$A$12,0)))</f>
        <v>89830.341463414632</v>
      </c>
      <c r="L9338" s="16">
        <f t="shared" si="1016"/>
        <v>2209.8263999999999</v>
      </c>
      <c r="M9338" s="16">
        <f t="shared" si="1017"/>
        <v>4491.5170731707321</v>
      </c>
      <c r="N9338" s="14">
        <f>E9338*(K9338-L9338-M9338)*IF(F9338="GHS",1,Assumptions!$B$4)</f>
        <v>2788545611.7831335</v>
      </c>
      <c r="O9338" s="15">
        <f t="shared" ca="1" si="1018"/>
        <v>385</v>
      </c>
      <c r="P9338" s="15" t="str">
        <f t="shared" ca="1" si="1019"/>
        <v>365d+</v>
      </c>
      <c r="Q9338" s="17">
        <f ca="1">IF(P9338="0-90d",0,IF(P9338="91-180d",INDEX(Assumptions!$F$8:$F$12,MATCH(B9338,Assumptions!$A$8:$A$12,0)),IF(P9338="181-365d",INDEX(Assumptions!$G$8:$G$12,MATCH(B9338,Assumptions!$A$8:$A$12,0)),INDEX(Assumptions!$H$8:$H$12,MATCH(B9338,Assumptions!$A$8:$A$12,0)))))</f>
        <v>0.5</v>
      </c>
      <c r="R9338" s="14">
        <f t="shared" ca="1" si="1020"/>
        <v>1235469743.7120001</v>
      </c>
      <c r="S9338" s="14">
        <f t="shared" ca="1" si="1021"/>
        <v>1235469743.7120001</v>
      </c>
      <c r="T9338" s="11" t="s">
        <v>25</v>
      </c>
      <c r="U9338" s="18" t="s">
        <v>36</v>
      </c>
    </row>
    <row r="9339" spans="1:21" ht="15" customHeight="1" x14ac:dyDescent="0.15">
      <c r="A9339" s="10" t="s">
        <v>9387</v>
      </c>
      <c r="B9339" s="11" t="s">
        <v>28</v>
      </c>
      <c r="C9339" s="11" t="s">
        <v>55</v>
      </c>
      <c r="D9339" s="12">
        <v>46129</v>
      </c>
      <c r="E9339" s="11">
        <v>3859</v>
      </c>
      <c r="F9339" s="11" t="s">
        <v>24</v>
      </c>
      <c r="G9339" s="13">
        <v>9118.02</v>
      </c>
      <c r="H9339" s="14">
        <f t="shared" si="1015"/>
        <v>35186439.18</v>
      </c>
      <c r="I9339" s="14">
        <f>IF(F9339="GHS",H9339,H9339*Assumptions!$B$4)</f>
        <v>380013543.14399999</v>
      </c>
      <c r="J9339" s="15" t="str">
        <f>INDEX(Assumptions!$B$8:$B$12,MATCH(B9339,Assumptions!$A$8:$A$12,0))</f>
        <v>Fair Value Less Costs to Sell</v>
      </c>
      <c r="K9339" s="16">
        <f>G9339/(1-INDEX(Assumptions!$D$8:$D$12,MATCH(B9339,Assumptions!$A$8:$A$12,0)))</f>
        <v>10361.386363636364</v>
      </c>
      <c r="L9339" s="16">
        <f t="shared" si="1016"/>
        <v>273.54059999999998</v>
      </c>
      <c r="M9339" s="16">
        <f t="shared" si="1017"/>
        <v>518.06931818181818</v>
      </c>
      <c r="N9339" s="14">
        <f>E9339*(K9339-L9339-M9339)*IF(F9339="GHS",1,Assumptions!$B$4)</f>
        <v>398841486.87249815</v>
      </c>
      <c r="O9339" s="15">
        <f t="shared" ca="1" si="1018"/>
        <v>157</v>
      </c>
      <c r="P9339" s="15" t="str">
        <f t="shared" ca="1" si="1019"/>
        <v>91-180d</v>
      </c>
      <c r="Q9339" s="17">
        <f ca="1">IF(P9339="0-90d",0,IF(P9339="91-180d",INDEX(Assumptions!$F$8:$F$12,MATCH(B9339,Assumptions!$A$8:$A$12,0)),IF(P9339="181-365d",INDEX(Assumptions!$G$8:$G$12,MATCH(B9339,Assumptions!$A$8:$A$12,0)),INDEX(Assumptions!$H$8:$H$12,MATCH(B9339,Assumptions!$A$8:$A$12,0)))))</f>
        <v>0.02</v>
      </c>
      <c r="R9339" s="14">
        <f t="shared" ca="1" si="1020"/>
        <v>7600270.8628799999</v>
      </c>
      <c r="S9339" s="14">
        <f t="shared" ca="1" si="1021"/>
        <v>372413272.28112</v>
      </c>
      <c r="T9339" s="11" t="s">
        <v>25</v>
      </c>
      <c r="U9339" s="18" t="s">
        <v>26</v>
      </c>
    </row>
    <row r="9340" spans="1:21" ht="15" customHeight="1" x14ac:dyDescent="0.15">
      <c r="A9340" s="10" t="s">
        <v>9388</v>
      </c>
      <c r="B9340" s="11" t="s">
        <v>22</v>
      </c>
      <c r="C9340" s="11" t="s">
        <v>81</v>
      </c>
      <c r="D9340" s="12">
        <v>45820</v>
      </c>
      <c r="E9340" s="11">
        <v>2791</v>
      </c>
      <c r="F9340" s="11" t="s">
        <v>24</v>
      </c>
      <c r="G9340" s="13">
        <v>20516.22</v>
      </c>
      <c r="H9340" s="14">
        <f t="shared" si="1015"/>
        <v>57260770.020000003</v>
      </c>
      <c r="I9340" s="14">
        <f>IF(F9340="GHS",H9340,H9340*Assumptions!$B$4)</f>
        <v>618416316.21600008</v>
      </c>
      <c r="J9340" s="15" t="str">
        <f>INDEX(Assumptions!$B$8:$B$12,MATCH(B9340,Assumptions!$A$8:$A$12,0))</f>
        <v>FIFO</v>
      </c>
      <c r="K9340" s="16">
        <f>G9340/(1-INDEX(Assumptions!$D$8:$D$12,MATCH(B9340,Assumptions!$A$8:$A$12,0)))</f>
        <v>25019.780487804877</v>
      </c>
      <c r="L9340" s="16">
        <f t="shared" si="1016"/>
        <v>615.48660000000007</v>
      </c>
      <c r="M9340" s="16">
        <f t="shared" si="1017"/>
        <v>1250.9890243902439</v>
      </c>
      <c r="N9340" s="14">
        <f>E9340*(K9340-L9340-M9340)*IF(F9340="GHS",1,Assumptions!$B$4)</f>
        <v>697905437.83693469</v>
      </c>
      <c r="O9340" s="15">
        <f t="shared" ca="1" si="1018"/>
        <v>466</v>
      </c>
      <c r="P9340" s="15" t="str">
        <f t="shared" ca="1" si="1019"/>
        <v>365d+</v>
      </c>
      <c r="Q9340" s="17">
        <f ca="1">IF(P9340="0-90d",0,IF(P9340="91-180d",INDEX(Assumptions!$F$8:$F$12,MATCH(B9340,Assumptions!$A$8:$A$12,0)),IF(P9340="181-365d",INDEX(Assumptions!$G$8:$G$12,MATCH(B9340,Assumptions!$A$8:$A$12,0)),INDEX(Assumptions!$H$8:$H$12,MATCH(B9340,Assumptions!$A$8:$A$12,0)))))</f>
        <v>0.5</v>
      </c>
      <c r="R9340" s="14">
        <f t="shared" ca="1" si="1020"/>
        <v>309208158.10800004</v>
      </c>
      <c r="S9340" s="14">
        <f t="shared" ca="1" si="1021"/>
        <v>309208158.10800004</v>
      </c>
      <c r="T9340" s="11" t="s">
        <v>25</v>
      </c>
      <c r="U9340" s="18" t="s">
        <v>26</v>
      </c>
    </row>
    <row r="9341" spans="1:21" ht="15" customHeight="1" x14ac:dyDescent="0.15">
      <c r="A9341" s="10" t="s">
        <v>9389</v>
      </c>
      <c r="B9341" s="11" t="s">
        <v>31</v>
      </c>
      <c r="C9341" s="11" t="s">
        <v>32</v>
      </c>
      <c r="D9341" s="12">
        <v>46099</v>
      </c>
      <c r="E9341" s="11">
        <v>1331</v>
      </c>
      <c r="F9341" s="11" t="s">
        <v>33</v>
      </c>
      <c r="G9341" s="13">
        <v>1318.74</v>
      </c>
      <c r="H9341" s="14">
        <f t="shared" si="1015"/>
        <v>1755242.94</v>
      </c>
      <c r="I9341" s="14">
        <f>IF(F9341="GHS",H9341,H9341*Assumptions!$B$4)</f>
        <v>1755242.94</v>
      </c>
      <c r="J9341" s="15" t="str">
        <f>INDEX(Assumptions!$B$8:$B$12,MATCH(B9341,Assumptions!$A$8:$A$12,0))</f>
        <v>Weighted Average</v>
      </c>
      <c r="K9341" s="16">
        <f>G9341/(1-INDEX(Assumptions!$D$8:$D$12,MATCH(B9341,Assumptions!$A$8:$A$12,0)))</f>
        <v>1831.5833333333335</v>
      </c>
      <c r="L9341" s="16">
        <f t="shared" si="1016"/>
        <v>39.562199999999997</v>
      </c>
      <c r="M9341" s="16">
        <f t="shared" si="1017"/>
        <v>91.57916666666668</v>
      </c>
      <c r="N9341" s="14">
        <f>E9341*(K9341-L9341-M9341)*IF(F9341="GHS",1,Assumptions!$B$4)</f>
        <v>2263288.2576333336</v>
      </c>
      <c r="O9341" s="15">
        <f t="shared" ca="1" si="1018"/>
        <v>187</v>
      </c>
      <c r="P9341" s="15" t="str">
        <f t="shared" ca="1" si="1019"/>
        <v>181-365d</v>
      </c>
      <c r="Q9341" s="17">
        <f ca="1">IF(P9341="0-90d",0,IF(P9341="91-180d",INDEX(Assumptions!$F$8:$F$12,MATCH(B9341,Assumptions!$A$8:$A$12,0)),IF(P9341="181-365d",INDEX(Assumptions!$G$8:$G$12,MATCH(B9341,Assumptions!$A$8:$A$12,0)),INDEX(Assumptions!$H$8:$H$12,MATCH(B9341,Assumptions!$A$8:$A$12,0)))))</f>
        <v>0.2</v>
      </c>
      <c r="R9341" s="14">
        <f t="shared" ca="1" si="1020"/>
        <v>351048.58799999999</v>
      </c>
      <c r="S9341" s="14">
        <f t="shared" ca="1" si="1021"/>
        <v>1404194.352</v>
      </c>
      <c r="T9341" s="11" t="s">
        <v>25</v>
      </c>
      <c r="U9341" s="18" t="s">
        <v>26</v>
      </c>
    </row>
    <row r="9342" spans="1:21" ht="15" customHeight="1" x14ac:dyDescent="0.15">
      <c r="A9342" s="10" t="s">
        <v>9390</v>
      </c>
      <c r="B9342" s="11" t="s">
        <v>31</v>
      </c>
      <c r="C9342" s="11" t="s">
        <v>63</v>
      </c>
      <c r="D9342" s="12">
        <v>45744</v>
      </c>
      <c r="E9342" s="11">
        <v>4966</v>
      </c>
      <c r="F9342" s="11" t="s">
        <v>33</v>
      </c>
      <c r="G9342" s="13">
        <v>4520.87</v>
      </c>
      <c r="H9342" s="14">
        <f t="shared" si="1015"/>
        <v>22450640.419999998</v>
      </c>
      <c r="I9342" s="14">
        <f>IF(F9342="GHS",H9342,H9342*Assumptions!$B$4)</f>
        <v>22450640.419999998</v>
      </c>
      <c r="J9342" s="15" t="str">
        <f>INDEX(Assumptions!$B$8:$B$12,MATCH(B9342,Assumptions!$A$8:$A$12,0))</f>
        <v>Weighted Average</v>
      </c>
      <c r="K9342" s="16">
        <f>G9342/(1-INDEX(Assumptions!$D$8:$D$12,MATCH(B9342,Assumptions!$A$8:$A$12,0)))</f>
        <v>6278.9861111111113</v>
      </c>
      <c r="L9342" s="16">
        <f t="shared" si="1016"/>
        <v>135.62609999999998</v>
      </c>
      <c r="M9342" s="16">
        <f t="shared" si="1017"/>
        <v>313.94930555555561</v>
      </c>
      <c r="N9342" s="14">
        <f>E9342*(K9342-L9342-M9342)*IF(F9342="GHS",1,Assumptions!$B$4)</f>
        <v>28948853.563788887</v>
      </c>
      <c r="O9342" s="15">
        <f t="shared" ca="1" si="1018"/>
        <v>542</v>
      </c>
      <c r="P9342" s="15" t="str">
        <f t="shared" ca="1" si="1019"/>
        <v>365d+</v>
      </c>
      <c r="Q9342" s="17">
        <f ca="1">IF(P9342="0-90d",0,IF(P9342="91-180d",INDEX(Assumptions!$F$8:$F$12,MATCH(B9342,Assumptions!$A$8:$A$12,0)),IF(P9342="181-365d",INDEX(Assumptions!$G$8:$G$12,MATCH(B9342,Assumptions!$A$8:$A$12,0)),INDEX(Assumptions!$H$8:$H$12,MATCH(B9342,Assumptions!$A$8:$A$12,0)))))</f>
        <v>0.6</v>
      </c>
      <c r="R9342" s="14">
        <f t="shared" ca="1" si="1020"/>
        <v>13470384.251999998</v>
      </c>
      <c r="S9342" s="14">
        <f t="shared" ca="1" si="1021"/>
        <v>8980256.1679999996</v>
      </c>
      <c r="T9342" s="11" t="s">
        <v>25</v>
      </c>
      <c r="U9342" s="18" t="s">
        <v>36</v>
      </c>
    </row>
    <row r="9343" spans="1:21" ht="15" customHeight="1" x14ac:dyDescent="0.15">
      <c r="A9343" s="10" t="s">
        <v>9391</v>
      </c>
      <c r="B9343" s="11" t="s">
        <v>28</v>
      </c>
      <c r="C9343" s="11" t="s">
        <v>55</v>
      </c>
      <c r="D9343" s="12">
        <v>46160</v>
      </c>
      <c r="E9343" s="11">
        <v>4984</v>
      </c>
      <c r="F9343" s="11" t="s">
        <v>24</v>
      </c>
      <c r="G9343" s="13">
        <v>4144</v>
      </c>
      <c r="H9343" s="14">
        <f t="shared" si="1015"/>
        <v>20653696</v>
      </c>
      <c r="I9343" s="14">
        <f>IF(F9343="GHS",H9343,H9343*Assumptions!$B$4)</f>
        <v>223059916.80000001</v>
      </c>
      <c r="J9343" s="15" t="str">
        <f>INDEX(Assumptions!$B$8:$B$12,MATCH(B9343,Assumptions!$A$8:$A$12,0))</f>
        <v>Fair Value Less Costs to Sell</v>
      </c>
      <c r="K9343" s="16">
        <f>G9343/(1-INDEX(Assumptions!$D$8:$D$12,MATCH(B9343,Assumptions!$A$8:$A$12,0)))</f>
        <v>4709.090909090909</v>
      </c>
      <c r="L9343" s="16">
        <f t="shared" si="1016"/>
        <v>124.32</v>
      </c>
      <c r="M9343" s="16">
        <f t="shared" si="1017"/>
        <v>235.45454545454547</v>
      </c>
      <c r="N9343" s="14">
        <f>E9343*(K9343-L9343-M9343)*IF(F9343="GHS",1,Assumptions!$B$4)</f>
        <v>234111521.7687273</v>
      </c>
      <c r="O9343" s="15">
        <f t="shared" ca="1" si="1018"/>
        <v>126</v>
      </c>
      <c r="P9343" s="15" t="str">
        <f t="shared" ca="1" si="1019"/>
        <v>91-180d</v>
      </c>
      <c r="Q9343" s="17">
        <f ca="1">IF(P9343="0-90d",0,IF(P9343="91-180d",INDEX(Assumptions!$F$8:$F$12,MATCH(B9343,Assumptions!$A$8:$A$12,0)),IF(P9343="181-365d",INDEX(Assumptions!$G$8:$G$12,MATCH(B9343,Assumptions!$A$8:$A$12,0)),INDEX(Assumptions!$H$8:$H$12,MATCH(B9343,Assumptions!$A$8:$A$12,0)))))</f>
        <v>0.02</v>
      </c>
      <c r="R9343" s="14">
        <f t="shared" ca="1" si="1020"/>
        <v>4461198.3360000001</v>
      </c>
      <c r="S9343" s="14">
        <f t="shared" ca="1" si="1021"/>
        <v>218598718.46400002</v>
      </c>
      <c r="T9343" s="11" t="s">
        <v>25</v>
      </c>
      <c r="U9343" s="18" t="s">
        <v>26</v>
      </c>
    </row>
    <row r="9344" spans="1:21" ht="15" customHeight="1" x14ac:dyDescent="0.15">
      <c r="A9344" s="10" t="s">
        <v>9392</v>
      </c>
      <c r="B9344" s="11" t="s">
        <v>28</v>
      </c>
      <c r="C9344" s="11" t="s">
        <v>35</v>
      </c>
      <c r="D9344" s="12">
        <v>45916</v>
      </c>
      <c r="E9344" s="11">
        <v>1591</v>
      </c>
      <c r="F9344" s="11" t="s">
        <v>24</v>
      </c>
      <c r="G9344" s="13">
        <v>5782.79</v>
      </c>
      <c r="H9344" s="14">
        <f t="shared" si="1015"/>
        <v>9200418.8900000006</v>
      </c>
      <c r="I9344" s="14">
        <f>IF(F9344="GHS",H9344,H9344*Assumptions!$B$4)</f>
        <v>99364524.012000009</v>
      </c>
      <c r="J9344" s="15" t="str">
        <f>INDEX(Assumptions!$B$8:$B$12,MATCH(B9344,Assumptions!$A$8:$A$12,0))</f>
        <v>Fair Value Less Costs to Sell</v>
      </c>
      <c r="K9344" s="16">
        <f>G9344/(1-INDEX(Assumptions!$D$8:$D$12,MATCH(B9344,Assumptions!$A$8:$A$12,0)))</f>
        <v>6571.352272727273</v>
      </c>
      <c r="L9344" s="16">
        <f t="shared" si="1016"/>
        <v>173.4837</v>
      </c>
      <c r="M9344" s="16">
        <f t="shared" si="1017"/>
        <v>328.56761363636366</v>
      </c>
      <c r="N9344" s="14">
        <f>E9344*(K9344-L9344-M9344)*IF(F9344="GHS",1,Assumptions!$B$4)</f>
        <v>104287584.5198673</v>
      </c>
      <c r="O9344" s="15">
        <f t="shared" ca="1" si="1018"/>
        <v>370</v>
      </c>
      <c r="P9344" s="15" t="str">
        <f t="shared" ca="1" si="1019"/>
        <v>365d+</v>
      </c>
      <c r="Q9344" s="17">
        <f ca="1">IF(P9344="0-90d",0,IF(P9344="91-180d",INDEX(Assumptions!$F$8:$F$12,MATCH(B9344,Assumptions!$A$8:$A$12,0)),IF(P9344="181-365d",INDEX(Assumptions!$G$8:$G$12,MATCH(B9344,Assumptions!$A$8:$A$12,0)),INDEX(Assumptions!$H$8:$H$12,MATCH(B9344,Assumptions!$A$8:$A$12,0)))))</f>
        <v>0.4</v>
      </c>
      <c r="R9344" s="14">
        <f t="shared" ca="1" si="1020"/>
        <v>39745809.604800008</v>
      </c>
      <c r="S9344" s="14">
        <f t="shared" ca="1" si="1021"/>
        <v>59618714.407200001</v>
      </c>
      <c r="T9344" s="11" t="s">
        <v>25</v>
      </c>
      <c r="U9344" s="18" t="s">
        <v>26</v>
      </c>
    </row>
    <row r="9345" spans="1:21" ht="15" customHeight="1" x14ac:dyDescent="0.15">
      <c r="A9345" s="10" t="s">
        <v>9393</v>
      </c>
      <c r="B9345" s="11" t="s">
        <v>41</v>
      </c>
      <c r="C9345" s="11" t="s">
        <v>115</v>
      </c>
      <c r="D9345" s="12">
        <v>46041</v>
      </c>
      <c r="E9345" s="11">
        <v>3001</v>
      </c>
      <c r="F9345" s="11" t="s">
        <v>33</v>
      </c>
      <c r="G9345" s="13">
        <v>777.89</v>
      </c>
      <c r="H9345" s="14">
        <f t="shared" si="1015"/>
        <v>2334447.89</v>
      </c>
      <c r="I9345" s="14">
        <f>IF(F9345="GHS",H9345,H9345*Assumptions!$B$4)</f>
        <v>2334447.89</v>
      </c>
      <c r="J9345" s="15" t="str">
        <f>INDEX(Assumptions!$B$8:$B$12,MATCH(B9345,Assumptions!$A$8:$A$12,0))</f>
        <v>Weighted Average</v>
      </c>
      <c r="K9345" s="16">
        <f>G9345/(1-INDEX(Assumptions!$D$8:$D$12,MATCH(B9345,Assumptions!$A$8:$A$12,0)))</f>
        <v>1196.7538461538461</v>
      </c>
      <c r="L9345" s="16">
        <f t="shared" si="1016"/>
        <v>23.3367</v>
      </c>
      <c r="M9345" s="16">
        <f t="shared" si="1017"/>
        <v>59.837692307692308</v>
      </c>
      <c r="N9345" s="14">
        <f>E9345*(K9345-L9345-M9345)*IF(F9345="GHS",1,Assumptions!$B$4)</f>
        <v>3341851.9409923074</v>
      </c>
      <c r="O9345" s="15">
        <f t="shared" ca="1" si="1018"/>
        <v>245</v>
      </c>
      <c r="P9345" s="15" t="str">
        <f t="shared" ca="1" si="1019"/>
        <v>181-365d</v>
      </c>
      <c r="Q9345" s="17">
        <f ca="1">IF(P9345="0-90d",0,IF(P9345="91-180d",INDEX(Assumptions!$F$8:$F$12,MATCH(B9345,Assumptions!$A$8:$A$12,0)),IF(P9345="181-365d",INDEX(Assumptions!$G$8:$G$12,MATCH(B9345,Assumptions!$A$8:$A$12,0)),INDEX(Assumptions!$H$8:$H$12,MATCH(B9345,Assumptions!$A$8:$A$12,0)))))</f>
        <v>0.35</v>
      </c>
      <c r="R9345" s="14">
        <f t="shared" ca="1" si="1020"/>
        <v>817056.76150000002</v>
      </c>
      <c r="S9345" s="14">
        <f t="shared" ca="1" si="1021"/>
        <v>1517391.1285000001</v>
      </c>
      <c r="T9345" s="11" t="s">
        <v>25</v>
      </c>
      <c r="U9345" s="18" t="s">
        <v>36</v>
      </c>
    </row>
    <row r="9346" spans="1:21" ht="15" customHeight="1" x14ac:dyDescent="0.15">
      <c r="A9346" s="10" t="s">
        <v>9394</v>
      </c>
      <c r="B9346" s="11" t="s">
        <v>41</v>
      </c>
      <c r="C9346" s="11" t="s">
        <v>44</v>
      </c>
      <c r="D9346" s="12">
        <v>45906</v>
      </c>
      <c r="E9346" s="11">
        <v>2246</v>
      </c>
      <c r="F9346" s="11" t="s">
        <v>33</v>
      </c>
      <c r="G9346" s="13">
        <v>421.53</v>
      </c>
      <c r="H9346" s="14">
        <f t="shared" ref="H9346:H9409" si="1022">E9346*G9346</f>
        <v>946756.37999999989</v>
      </c>
      <c r="I9346" s="14">
        <f>IF(F9346="GHS",H9346,H9346*Assumptions!$B$4)</f>
        <v>946756.37999999989</v>
      </c>
      <c r="J9346" s="15" t="str">
        <f>INDEX(Assumptions!$B$8:$B$12,MATCH(B9346,Assumptions!$A$8:$A$12,0))</f>
        <v>Weighted Average</v>
      </c>
      <c r="K9346" s="16">
        <f>G9346/(1-INDEX(Assumptions!$D$8:$D$12,MATCH(B9346,Assumptions!$A$8:$A$12,0)))</f>
        <v>648.5076923076922</v>
      </c>
      <c r="L9346" s="16">
        <f t="shared" ref="L9346:L9409" si="1023">G9346*0.03</f>
        <v>12.645899999999999</v>
      </c>
      <c r="M9346" s="16">
        <f t="shared" ref="M9346:M9409" si="1024">K9346*0.05</f>
        <v>32.425384615384608</v>
      </c>
      <c r="N9346" s="14">
        <f>E9346*(K9346-L9346-M9346)*IF(F9346="GHS",1,Assumptions!$B$4)</f>
        <v>1355318.1716769228</v>
      </c>
      <c r="O9346" s="15">
        <f t="shared" ref="O9346:O9409" ca="1" si="1025">TODAY()-D9346</f>
        <v>380</v>
      </c>
      <c r="P9346" s="15" t="str">
        <f t="shared" ref="P9346:P9409" ca="1" si="1026">IF(O9346&lt;=90,"0-90d",IF(O9346&lt;=180,"91-180d",IF(O9346&lt;=365,"181-365d","365d+")))</f>
        <v>365d+</v>
      </c>
      <c r="Q9346" s="17">
        <f ca="1">IF(P9346="0-90d",0,IF(P9346="91-180d",INDEX(Assumptions!$F$8:$F$12,MATCH(B9346,Assumptions!$A$8:$A$12,0)),IF(P9346="181-365d",INDEX(Assumptions!$G$8:$G$12,MATCH(B9346,Assumptions!$A$8:$A$12,0)),INDEX(Assumptions!$H$8:$H$12,MATCH(B9346,Assumptions!$A$8:$A$12,0)))))</f>
        <v>0.8</v>
      </c>
      <c r="R9346" s="14">
        <f t="shared" ref="R9346:R9409" ca="1" si="1027">I9346*Q9346</f>
        <v>757405.10399999993</v>
      </c>
      <c r="S9346" s="14">
        <f t="shared" ref="S9346:S9409" ca="1" si="1028">IF(T9346="Held on Consignment (Not Owned)",0,MIN(I9346-R9346,N9346))</f>
        <v>189351.27599999995</v>
      </c>
      <c r="T9346" s="11" t="s">
        <v>25</v>
      </c>
      <c r="U9346" s="18" t="s">
        <v>26</v>
      </c>
    </row>
    <row r="9347" spans="1:21" ht="15" customHeight="1" x14ac:dyDescent="0.15">
      <c r="A9347" s="10" t="s">
        <v>9395</v>
      </c>
      <c r="B9347" s="11" t="s">
        <v>22</v>
      </c>
      <c r="C9347" s="11" t="s">
        <v>61</v>
      </c>
      <c r="D9347" s="12">
        <v>46172</v>
      </c>
      <c r="E9347" s="11">
        <v>2506</v>
      </c>
      <c r="F9347" s="11" t="s">
        <v>24</v>
      </c>
      <c r="G9347" s="13">
        <v>27654.01</v>
      </c>
      <c r="H9347" s="14">
        <f t="shared" si="1022"/>
        <v>69300949.060000002</v>
      </c>
      <c r="I9347" s="14">
        <f>IF(F9347="GHS",H9347,H9347*Assumptions!$B$4)</f>
        <v>748450249.84800005</v>
      </c>
      <c r="J9347" s="15" t="str">
        <f>INDEX(Assumptions!$B$8:$B$12,MATCH(B9347,Assumptions!$A$8:$A$12,0))</f>
        <v>FIFO</v>
      </c>
      <c r="K9347" s="16">
        <f>G9347/(1-INDEX(Assumptions!$D$8:$D$12,MATCH(B9347,Assumptions!$A$8:$A$12,0)))</f>
        <v>33724.402439024387</v>
      </c>
      <c r="L9347" s="16">
        <f t="shared" si="1023"/>
        <v>829.62029999999993</v>
      </c>
      <c r="M9347" s="16">
        <f t="shared" si="1024"/>
        <v>1686.2201219512194</v>
      </c>
      <c r="N9347" s="14">
        <f>E9347*(K9347-L9347-M9347)*IF(F9347="GHS",1,Assumptions!$B$4)</f>
        <v>844653489.27968192</v>
      </c>
      <c r="O9347" s="15">
        <f t="shared" ca="1" si="1025"/>
        <v>114</v>
      </c>
      <c r="P9347" s="15" t="str">
        <f t="shared" ca="1" si="1026"/>
        <v>91-180d</v>
      </c>
      <c r="Q9347" s="17">
        <f ca="1">IF(P9347="0-90d",0,IF(P9347="91-180d",INDEX(Assumptions!$F$8:$F$12,MATCH(B9347,Assumptions!$A$8:$A$12,0)),IF(P9347="181-365d",INDEX(Assumptions!$G$8:$G$12,MATCH(B9347,Assumptions!$A$8:$A$12,0)),INDEX(Assumptions!$H$8:$H$12,MATCH(B9347,Assumptions!$A$8:$A$12,0)))))</f>
        <v>0.03</v>
      </c>
      <c r="R9347" s="14">
        <f t="shared" ca="1" si="1027"/>
        <v>22453507.495439999</v>
      </c>
      <c r="S9347" s="14">
        <f t="shared" ca="1" si="1028"/>
        <v>725996742.35256004</v>
      </c>
      <c r="T9347" s="11" t="s">
        <v>25</v>
      </c>
      <c r="U9347" s="18" t="s">
        <v>26</v>
      </c>
    </row>
    <row r="9348" spans="1:21" ht="15" customHeight="1" x14ac:dyDescent="0.15">
      <c r="A9348" s="10" t="s">
        <v>9396</v>
      </c>
      <c r="B9348" s="11" t="s">
        <v>31</v>
      </c>
      <c r="C9348" s="11" t="s">
        <v>63</v>
      </c>
      <c r="D9348" s="12">
        <v>45775</v>
      </c>
      <c r="E9348" s="11">
        <v>4351</v>
      </c>
      <c r="F9348" s="11" t="s">
        <v>33</v>
      </c>
      <c r="G9348" s="13">
        <v>2493.4899999999998</v>
      </c>
      <c r="H9348" s="14">
        <f t="shared" si="1022"/>
        <v>10849174.989999998</v>
      </c>
      <c r="I9348" s="14">
        <f>IF(F9348="GHS",H9348,H9348*Assumptions!$B$4)</f>
        <v>10849174.989999998</v>
      </c>
      <c r="J9348" s="15" t="str">
        <f>INDEX(Assumptions!$B$8:$B$12,MATCH(B9348,Assumptions!$A$8:$A$12,0))</f>
        <v>Weighted Average</v>
      </c>
      <c r="K9348" s="16">
        <f>G9348/(1-INDEX(Assumptions!$D$8:$D$12,MATCH(B9348,Assumptions!$A$8:$A$12,0)))</f>
        <v>3463.1805555555552</v>
      </c>
      <c r="L9348" s="16">
        <f t="shared" si="1023"/>
        <v>74.804699999999997</v>
      </c>
      <c r="M9348" s="16">
        <f t="shared" si="1024"/>
        <v>173.15902777777777</v>
      </c>
      <c r="N9348" s="14">
        <f>E9348*(K9348-L9348-M9348)*IF(F9348="GHS",1,Assumptions!$B$4)</f>
        <v>13989408.41766111</v>
      </c>
      <c r="O9348" s="15">
        <f t="shared" ca="1" si="1025"/>
        <v>511</v>
      </c>
      <c r="P9348" s="15" t="str">
        <f t="shared" ca="1" si="1026"/>
        <v>365d+</v>
      </c>
      <c r="Q9348" s="17">
        <f ca="1">IF(P9348="0-90d",0,IF(P9348="91-180d",INDEX(Assumptions!$F$8:$F$12,MATCH(B9348,Assumptions!$A$8:$A$12,0)),IF(P9348="181-365d",INDEX(Assumptions!$G$8:$G$12,MATCH(B9348,Assumptions!$A$8:$A$12,0)),INDEX(Assumptions!$H$8:$H$12,MATCH(B9348,Assumptions!$A$8:$A$12,0)))))</f>
        <v>0.6</v>
      </c>
      <c r="R9348" s="14">
        <f t="shared" ca="1" si="1027"/>
        <v>6509504.993999999</v>
      </c>
      <c r="S9348" s="14">
        <f t="shared" ca="1" si="1028"/>
        <v>4339669.9959999993</v>
      </c>
      <c r="T9348" s="11" t="s">
        <v>25</v>
      </c>
      <c r="U9348" s="18" t="s">
        <v>26</v>
      </c>
    </row>
    <row r="9349" spans="1:21" ht="15" customHeight="1" x14ac:dyDescent="0.15">
      <c r="A9349" s="10" t="s">
        <v>9397</v>
      </c>
      <c r="B9349" s="11" t="s">
        <v>46</v>
      </c>
      <c r="C9349" s="11" t="s">
        <v>119</v>
      </c>
      <c r="D9349" s="12">
        <v>45760</v>
      </c>
      <c r="E9349" s="11">
        <v>1483</v>
      </c>
      <c r="F9349" s="11" t="s">
        <v>33</v>
      </c>
      <c r="G9349" s="13">
        <v>372588.79</v>
      </c>
      <c r="H9349" s="14">
        <f t="shared" si="1022"/>
        <v>552549175.56999993</v>
      </c>
      <c r="I9349" s="14">
        <f>IF(F9349="GHS",H9349,H9349*Assumptions!$B$4)</f>
        <v>552549175.56999993</v>
      </c>
      <c r="J9349" s="15" t="str">
        <f>INDEX(Assumptions!$B$8:$B$12,MATCH(B9349,Assumptions!$A$8:$A$12,0))</f>
        <v>Specific Identification</v>
      </c>
      <c r="K9349" s="16">
        <f>G9349/(1-INDEX(Assumptions!$D$8:$D$12,MATCH(B9349,Assumptions!$A$8:$A$12,0)))</f>
        <v>477677.93589743588</v>
      </c>
      <c r="L9349" s="16">
        <f t="shared" si="1023"/>
        <v>11177.663699999999</v>
      </c>
      <c r="M9349" s="16">
        <f t="shared" si="1024"/>
        <v>23883.896794871795</v>
      </c>
      <c r="N9349" s="14">
        <f>E9349*(K9349-L9349-M9349)*IF(F9349="GHS",1,Assumptions!$B$4)</f>
        <v>656400084.72200263</v>
      </c>
      <c r="O9349" s="15">
        <f t="shared" ca="1" si="1025"/>
        <v>526</v>
      </c>
      <c r="P9349" s="15" t="str">
        <f t="shared" ca="1" si="1026"/>
        <v>365d+</v>
      </c>
      <c r="Q9349" s="17">
        <f ca="1">IF(P9349="0-90d",0,IF(P9349="91-180d",INDEX(Assumptions!$F$8:$F$12,MATCH(B9349,Assumptions!$A$8:$A$12,0)),IF(P9349="181-365d",INDEX(Assumptions!$G$8:$G$12,MATCH(B9349,Assumptions!$A$8:$A$12,0)),INDEX(Assumptions!$H$8:$H$12,MATCH(B9349,Assumptions!$A$8:$A$12,0)))))</f>
        <v>0.15</v>
      </c>
      <c r="R9349" s="14">
        <f t="shared" ca="1" si="1027"/>
        <v>82882376.335499987</v>
      </c>
      <c r="S9349" s="14">
        <f t="shared" ca="1" si="1028"/>
        <v>469666799.23449993</v>
      </c>
      <c r="T9349" s="11" t="s">
        <v>25</v>
      </c>
      <c r="U9349" s="18" t="s">
        <v>26</v>
      </c>
    </row>
    <row r="9350" spans="1:21" ht="15" customHeight="1" x14ac:dyDescent="0.15">
      <c r="A9350" s="10" t="s">
        <v>9398</v>
      </c>
      <c r="B9350" s="11" t="s">
        <v>41</v>
      </c>
      <c r="C9350" s="11" t="s">
        <v>44</v>
      </c>
      <c r="D9350" s="12">
        <v>46013</v>
      </c>
      <c r="E9350" s="11">
        <v>3310</v>
      </c>
      <c r="F9350" s="11" t="s">
        <v>33</v>
      </c>
      <c r="G9350" s="13">
        <v>195.7</v>
      </c>
      <c r="H9350" s="14">
        <f t="shared" si="1022"/>
        <v>647767</v>
      </c>
      <c r="I9350" s="14">
        <f>IF(F9350="GHS",H9350,H9350*Assumptions!$B$4)</f>
        <v>647767</v>
      </c>
      <c r="J9350" s="15" t="str">
        <f>INDEX(Assumptions!$B$8:$B$12,MATCH(B9350,Assumptions!$A$8:$A$12,0))</f>
        <v>Weighted Average</v>
      </c>
      <c r="K9350" s="16">
        <f>G9350/(1-INDEX(Assumptions!$D$8:$D$12,MATCH(B9350,Assumptions!$A$8:$A$12,0)))</f>
        <v>301.07692307692304</v>
      </c>
      <c r="L9350" s="16">
        <f t="shared" si="1023"/>
        <v>5.8709999999999996</v>
      </c>
      <c r="M9350" s="16">
        <f t="shared" si="1024"/>
        <v>15.053846153846152</v>
      </c>
      <c r="N9350" s="14">
        <f>E9350*(K9350-L9350-M9350)*IF(F9350="GHS",1,Assumptions!$B$4)</f>
        <v>927303.3746153845</v>
      </c>
      <c r="O9350" s="15">
        <f t="shared" ca="1" si="1025"/>
        <v>273</v>
      </c>
      <c r="P9350" s="15" t="str">
        <f t="shared" ca="1" si="1026"/>
        <v>181-365d</v>
      </c>
      <c r="Q9350" s="17">
        <f ca="1">IF(P9350="0-90d",0,IF(P9350="91-180d",INDEX(Assumptions!$F$8:$F$12,MATCH(B9350,Assumptions!$A$8:$A$12,0)),IF(P9350="181-365d",INDEX(Assumptions!$G$8:$G$12,MATCH(B9350,Assumptions!$A$8:$A$12,0)),INDEX(Assumptions!$H$8:$H$12,MATCH(B9350,Assumptions!$A$8:$A$12,0)))))</f>
        <v>0.35</v>
      </c>
      <c r="R9350" s="14">
        <f t="shared" ca="1" si="1027"/>
        <v>226718.44999999998</v>
      </c>
      <c r="S9350" s="14">
        <f t="shared" ca="1" si="1028"/>
        <v>421048.55000000005</v>
      </c>
      <c r="T9350" s="11" t="s">
        <v>25</v>
      </c>
      <c r="U9350" s="18" t="s">
        <v>26</v>
      </c>
    </row>
    <row r="9351" spans="1:21" ht="15" customHeight="1" x14ac:dyDescent="0.15">
      <c r="A9351" s="10" t="s">
        <v>9399</v>
      </c>
      <c r="B9351" s="11" t="s">
        <v>41</v>
      </c>
      <c r="C9351" s="11" t="s">
        <v>44</v>
      </c>
      <c r="D9351" s="12">
        <v>45794</v>
      </c>
      <c r="E9351" s="11">
        <v>1509</v>
      </c>
      <c r="F9351" s="11" t="s">
        <v>33</v>
      </c>
      <c r="G9351" s="13">
        <v>149.9</v>
      </c>
      <c r="H9351" s="14">
        <f t="shared" si="1022"/>
        <v>226199.1</v>
      </c>
      <c r="I9351" s="14">
        <f>IF(F9351="GHS",H9351,H9351*Assumptions!$B$4)</f>
        <v>226199.1</v>
      </c>
      <c r="J9351" s="15" t="str">
        <f>INDEX(Assumptions!$B$8:$B$12,MATCH(B9351,Assumptions!$A$8:$A$12,0))</f>
        <v>Weighted Average</v>
      </c>
      <c r="K9351" s="16">
        <f>G9351/(1-INDEX(Assumptions!$D$8:$D$12,MATCH(B9351,Assumptions!$A$8:$A$12,0)))</f>
        <v>230.61538461538461</v>
      </c>
      <c r="L9351" s="16">
        <f t="shared" si="1023"/>
        <v>4.4969999999999999</v>
      </c>
      <c r="M9351" s="16">
        <f t="shared" si="1024"/>
        <v>11.530769230769231</v>
      </c>
      <c r="N9351" s="14">
        <f>E9351*(K9351-L9351-M9351)*IF(F9351="GHS",1,Assumptions!$B$4)</f>
        <v>323812.71161538461</v>
      </c>
      <c r="O9351" s="15">
        <f t="shared" ca="1" si="1025"/>
        <v>492</v>
      </c>
      <c r="P9351" s="15" t="str">
        <f t="shared" ca="1" si="1026"/>
        <v>365d+</v>
      </c>
      <c r="Q9351" s="17">
        <f ca="1">IF(P9351="0-90d",0,IF(P9351="91-180d",INDEX(Assumptions!$F$8:$F$12,MATCH(B9351,Assumptions!$A$8:$A$12,0)),IF(P9351="181-365d",INDEX(Assumptions!$G$8:$G$12,MATCH(B9351,Assumptions!$A$8:$A$12,0)),INDEX(Assumptions!$H$8:$H$12,MATCH(B9351,Assumptions!$A$8:$A$12,0)))))</f>
        <v>0.8</v>
      </c>
      <c r="R9351" s="14">
        <f t="shared" ca="1" si="1027"/>
        <v>180959.28000000003</v>
      </c>
      <c r="S9351" s="14">
        <f t="shared" ca="1" si="1028"/>
        <v>45239.819999999978</v>
      </c>
      <c r="T9351" s="11" t="s">
        <v>25</v>
      </c>
      <c r="U9351" s="18" t="s">
        <v>36</v>
      </c>
    </row>
    <row r="9352" spans="1:21" ht="15" customHeight="1" x14ac:dyDescent="0.15">
      <c r="A9352" s="10" t="s">
        <v>9400</v>
      </c>
      <c r="B9352" s="11" t="s">
        <v>41</v>
      </c>
      <c r="C9352" s="11" t="s">
        <v>44</v>
      </c>
      <c r="D9352" s="12">
        <v>45832</v>
      </c>
      <c r="E9352" s="11">
        <v>904</v>
      </c>
      <c r="F9352" s="11" t="s">
        <v>33</v>
      </c>
      <c r="G9352" s="13">
        <v>743.78</v>
      </c>
      <c r="H9352" s="14">
        <f t="shared" si="1022"/>
        <v>672377.12</v>
      </c>
      <c r="I9352" s="14">
        <f>IF(F9352="GHS",H9352,H9352*Assumptions!$B$4)</f>
        <v>672377.12</v>
      </c>
      <c r="J9352" s="15" t="str">
        <f>INDEX(Assumptions!$B$8:$B$12,MATCH(B9352,Assumptions!$A$8:$A$12,0))</f>
        <v>Weighted Average</v>
      </c>
      <c r="K9352" s="16">
        <f>G9352/(1-INDEX(Assumptions!$D$8:$D$12,MATCH(B9352,Assumptions!$A$8:$A$12,0)))</f>
        <v>1144.2769230769229</v>
      </c>
      <c r="L9352" s="16">
        <f t="shared" si="1023"/>
        <v>22.313399999999998</v>
      </c>
      <c r="M9352" s="16">
        <f t="shared" si="1024"/>
        <v>57.213846153846148</v>
      </c>
      <c r="N9352" s="14">
        <f>E9352*(K9352-L9352-M9352)*IF(F9352="GHS",1,Assumptions!$B$4)</f>
        <v>962533.70793846145</v>
      </c>
      <c r="O9352" s="15">
        <f t="shared" ca="1" si="1025"/>
        <v>454</v>
      </c>
      <c r="P9352" s="15" t="str">
        <f t="shared" ca="1" si="1026"/>
        <v>365d+</v>
      </c>
      <c r="Q9352" s="17">
        <f ca="1">IF(P9352="0-90d",0,IF(P9352="91-180d",INDEX(Assumptions!$F$8:$F$12,MATCH(B9352,Assumptions!$A$8:$A$12,0)),IF(P9352="181-365d",INDEX(Assumptions!$G$8:$G$12,MATCH(B9352,Assumptions!$A$8:$A$12,0)),INDEX(Assumptions!$H$8:$H$12,MATCH(B9352,Assumptions!$A$8:$A$12,0)))))</f>
        <v>0.8</v>
      </c>
      <c r="R9352" s="14">
        <f t="shared" ca="1" si="1027"/>
        <v>537901.696</v>
      </c>
      <c r="S9352" s="14">
        <f t="shared" ca="1" si="1028"/>
        <v>134475.424</v>
      </c>
      <c r="T9352" s="11" t="s">
        <v>25</v>
      </c>
      <c r="U9352" s="18" t="s">
        <v>26</v>
      </c>
    </row>
    <row r="9353" spans="1:21" ht="15" customHeight="1" x14ac:dyDescent="0.15">
      <c r="A9353" s="10" t="s">
        <v>9401</v>
      </c>
      <c r="B9353" s="11" t="s">
        <v>46</v>
      </c>
      <c r="C9353" s="11" t="s">
        <v>47</v>
      </c>
      <c r="D9353" s="12">
        <v>45845</v>
      </c>
      <c r="E9353" s="11">
        <v>4817</v>
      </c>
      <c r="F9353" s="11" t="s">
        <v>33</v>
      </c>
      <c r="G9353" s="13">
        <v>900391.05</v>
      </c>
      <c r="H9353" s="14">
        <f t="shared" si="1022"/>
        <v>4337183687.8500004</v>
      </c>
      <c r="I9353" s="14">
        <f>IF(F9353="GHS",H9353,H9353*Assumptions!$B$4)</f>
        <v>4337183687.8500004</v>
      </c>
      <c r="J9353" s="15" t="str">
        <f>INDEX(Assumptions!$B$8:$B$12,MATCH(B9353,Assumptions!$A$8:$A$12,0))</f>
        <v>Specific Identification</v>
      </c>
      <c r="K9353" s="16">
        <f>G9353/(1-INDEX(Assumptions!$D$8:$D$12,MATCH(B9353,Assumptions!$A$8:$A$12,0)))</f>
        <v>1154347.5</v>
      </c>
      <c r="L9353" s="16">
        <f t="shared" si="1023"/>
        <v>27011.731500000002</v>
      </c>
      <c r="M9353" s="16">
        <f t="shared" si="1024"/>
        <v>57717.375</v>
      </c>
      <c r="N9353" s="14">
        <f>E9353*(K9353-L9353-M9353)*IF(F9353="GHS",1,Assumptions!$B$4)</f>
        <v>5152351801.4895</v>
      </c>
      <c r="O9353" s="15">
        <f t="shared" ca="1" si="1025"/>
        <v>441</v>
      </c>
      <c r="P9353" s="15" t="str">
        <f t="shared" ca="1" si="1026"/>
        <v>365d+</v>
      </c>
      <c r="Q9353" s="17">
        <f ca="1">IF(P9353="0-90d",0,IF(P9353="91-180d",INDEX(Assumptions!$F$8:$F$12,MATCH(B9353,Assumptions!$A$8:$A$12,0)),IF(P9353="181-365d",INDEX(Assumptions!$G$8:$G$12,MATCH(B9353,Assumptions!$A$8:$A$12,0)),INDEX(Assumptions!$H$8:$H$12,MATCH(B9353,Assumptions!$A$8:$A$12,0)))))</f>
        <v>0.15</v>
      </c>
      <c r="R9353" s="14">
        <f t="shared" ca="1" si="1027"/>
        <v>650577553.17750001</v>
      </c>
      <c r="S9353" s="14">
        <f t="shared" ca="1" si="1028"/>
        <v>3686606134.6725006</v>
      </c>
      <c r="T9353" s="11" t="s">
        <v>25</v>
      </c>
      <c r="U9353" s="18" t="s">
        <v>26</v>
      </c>
    </row>
    <row r="9354" spans="1:21" ht="15" customHeight="1" x14ac:dyDescent="0.15">
      <c r="A9354" s="10" t="s">
        <v>9402</v>
      </c>
      <c r="B9354" s="11" t="s">
        <v>28</v>
      </c>
      <c r="C9354" s="11" t="s">
        <v>38</v>
      </c>
      <c r="D9354" s="12">
        <v>45989</v>
      </c>
      <c r="E9354" s="11">
        <v>3392</v>
      </c>
      <c r="F9354" s="11" t="s">
        <v>24</v>
      </c>
      <c r="G9354" s="13">
        <v>5028.1099999999997</v>
      </c>
      <c r="H9354" s="14">
        <f t="shared" si="1022"/>
        <v>17055349.119999997</v>
      </c>
      <c r="I9354" s="14">
        <f>IF(F9354="GHS",H9354,H9354*Assumptions!$B$4)</f>
        <v>184197770.49599999</v>
      </c>
      <c r="J9354" s="15" t="str">
        <f>INDEX(Assumptions!$B$8:$B$12,MATCH(B9354,Assumptions!$A$8:$A$12,0))</f>
        <v>Fair Value Less Costs to Sell</v>
      </c>
      <c r="K9354" s="16">
        <f>G9354/(1-INDEX(Assumptions!$D$8:$D$12,MATCH(B9354,Assumptions!$A$8:$A$12,0)))</f>
        <v>5713.7613636363631</v>
      </c>
      <c r="L9354" s="16">
        <f t="shared" si="1023"/>
        <v>150.84329999999997</v>
      </c>
      <c r="M9354" s="16">
        <f t="shared" si="1024"/>
        <v>285.68806818181815</v>
      </c>
      <c r="N9354" s="14">
        <f>E9354*(K9354-L9354-M9354)*IF(F9354="GHS",1,Assumptions!$B$4)</f>
        <v>193323932.76148364</v>
      </c>
      <c r="O9354" s="15">
        <f t="shared" ca="1" si="1025"/>
        <v>297</v>
      </c>
      <c r="P9354" s="15" t="str">
        <f t="shared" ca="1" si="1026"/>
        <v>181-365d</v>
      </c>
      <c r="Q9354" s="17">
        <f ca="1">IF(P9354="0-90d",0,IF(P9354="91-180d",INDEX(Assumptions!$F$8:$F$12,MATCH(B9354,Assumptions!$A$8:$A$12,0)),IF(P9354="181-365d",INDEX(Assumptions!$G$8:$G$12,MATCH(B9354,Assumptions!$A$8:$A$12,0)),INDEX(Assumptions!$H$8:$H$12,MATCH(B9354,Assumptions!$A$8:$A$12,0)))))</f>
        <v>0.1</v>
      </c>
      <c r="R9354" s="14">
        <f t="shared" ca="1" si="1027"/>
        <v>18419777.049600001</v>
      </c>
      <c r="S9354" s="14">
        <f t="shared" ca="1" si="1028"/>
        <v>165777993.44639999</v>
      </c>
      <c r="T9354" s="11" t="s">
        <v>25</v>
      </c>
      <c r="U9354" s="18" t="s">
        <v>26</v>
      </c>
    </row>
    <row r="9355" spans="1:21" ht="15" customHeight="1" x14ac:dyDescent="0.15">
      <c r="A9355" s="10" t="s">
        <v>9403</v>
      </c>
      <c r="B9355" s="11" t="s">
        <v>31</v>
      </c>
      <c r="C9355" s="11" t="s">
        <v>32</v>
      </c>
      <c r="D9355" s="12">
        <v>45890</v>
      </c>
      <c r="E9355" s="11">
        <v>3142</v>
      </c>
      <c r="F9355" s="11" t="s">
        <v>33</v>
      </c>
      <c r="G9355" s="13">
        <v>2180.09</v>
      </c>
      <c r="H9355" s="14">
        <f t="shared" si="1022"/>
        <v>6849842.7800000003</v>
      </c>
      <c r="I9355" s="14">
        <f>IF(F9355="GHS",H9355,H9355*Assumptions!$B$4)</f>
        <v>6849842.7800000003</v>
      </c>
      <c r="J9355" s="15" t="str">
        <f>INDEX(Assumptions!$B$8:$B$12,MATCH(B9355,Assumptions!$A$8:$A$12,0))</f>
        <v>Weighted Average</v>
      </c>
      <c r="K9355" s="16">
        <f>G9355/(1-INDEX(Assumptions!$D$8:$D$12,MATCH(B9355,Assumptions!$A$8:$A$12,0)))</f>
        <v>3027.9027777777783</v>
      </c>
      <c r="L9355" s="16">
        <f t="shared" si="1023"/>
        <v>65.402699999999996</v>
      </c>
      <c r="M9355" s="16">
        <f t="shared" si="1024"/>
        <v>151.39513888888891</v>
      </c>
      <c r="N9355" s="14">
        <f>E9355*(K9355-L9355-M9355)*IF(F9355="GHS",1,Assumptions!$B$4)</f>
        <v>8832491.7179888897</v>
      </c>
      <c r="O9355" s="15">
        <f t="shared" ca="1" si="1025"/>
        <v>396</v>
      </c>
      <c r="P9355" s="15" t="str">
        <f t="shared" ca="1" si="1026"/>
        <v>365d+</v>
      </c>
      <c r="Q9355" s="17">
        <f ca="1">IF(P9355="0-90d",0,IF(P9355="91-180d",INDEX(Assumptions!$F$8:$F$12,MATCH(B9355,Assumptions!$A$8:$A$12,0)),IF(P9355="181-365d",INDEX(Assumptions!$G$8:$G$12,MATCH(B9355,Assumptions!$A$8:$A$12,0)),INDEX(Assumptions!$H$8:$H$12,MATCH(B9355,Assumptions!$A$8:$A$12,0)))))</f>
        <v>0.6</v>
      </c>
      <c r="R9355" s="14">
        <f t="shared" ca="1" si="1027"/>
        <v>4109905.6680000001</v>
      </c>
      <c r="S9355" s="14">
        <f t="shared" ca="1" si="1028"/>
        <v>2739937.1120000002</v>
      </c>
      <c r="T9355" s="11" t="s">
        <v>25</v>
      </c>
      <c r="U9355" s="18" t="s">
        <v>36</v>
      </c>
    </row>
    <row r="9356" spans="1:21" ht="15" customHeight="1" x14ac:dyDescent="0.15">
      <c r="A9356" s="10" t="s">
        <v>9404</v>
      </c>
      <c r="B9356" s="11" t="s">
        <v>46</v>
      </c>
      <c r="C9356" s="11" t="s">
        <v>52</v>
      </c>
      <c r="D9356" s="12">
        <v>45742</v>
      </c>
      <c r="E9356" s="11">
        <v>2447</v>
      </c>
      <c r="F9356" s="11" t="s">
        <v>33</v>
      </c>
      <c r="G9356" s="13">
        <v>553350.18999999994</v>
      </c>
      <c r="H9356" s="14">
        <f t="shared" si="1022"/>
        <v>1354047914.9299998</v>
      </c>
      <c r="I9356" s="14">
        <f>IF(F9356="GHS",H9356,H9356*Assumptions!$B$4)</f>
        <v>1354047914.9299998</v>
      </c>
      <c r="J9356" s="15" t="str">
        <f>INDEX(Assumptions!$B$8:$B$12,MATCH(B9356,Assumptions!$A$8:$A$12,0))</f>
        <v>Specific Identification</v>
      </c>
      <c r="K9356" s="16">
        <f>G9356/(1-INDEX(Assumptions!$D$8:$D$12,MATCH(B9356,Assumptions!$A$8:$A$12,0)))</f>
        <v>709423.32051282038</v>
      </c>
      <c r="L9356" s="16">
        <f t="shared" si="1023"/>
        <v>16600.505699999998</v>
      </c>
      <c r="M9356" s="16">
        <f t="shared" si="1024"/>
        <v>35471.166025641018</v>
      </c>
      <c r="N9356" s="14">
        <f>E9356*(K9356-L9356-M9356)*IF(F9356="GHS",1,Assumptions!$B$4)</f>
        <v>1608539484.5822279</v>
      </c>
      <c r="O9356" s="15">
        <f t="shared" ca="1" si="1025"/>
        <v>544</v>
      </c>
      <c r="P9356" s="15" t="str">
        <f t="shared" ca="1" si="1026"/>
        <v>365d+</v>
      </c>
      <c r="Q9356" s="17">
        <f ca="1">IF(P9356="0-90d",0,IF(P9356="91-180d",INDEX(Assumptions!$F$8:$F$12,MATCH(B9356,Assumptions!$A$8:$A$12,0)),IF(P9356="181-365d",INDEX(Assumptions!$G$8:$G$12,MATCH(B9356,Assumptions!$A$8:$A$12,0)),INDEX(Assumptions!$H$8:$H$12,MATCH(B9356,Assumptions!$A$8:$A$12,0)))))</f>
        <v>0.15</v>
      </c>
      <c r="R9356" s="14">
        <f t="shared" ca="1" si="1027"/>
        <v>203107187.23949996</v>
      </c>
      <c r="S9356" s="14">
        <f t="shared" ca="1" si="1028"/>
        <v>1150940727.6904998</v>
      </c>
      <c r="T9356" s="11" t="s">
        <v>25</v>
      </c>
      <c r="U9356" s="18" t="s">
        <v>26</v>
      </c>
    </row>
    <row r="9357" spans="1:21" ht="15" customHeight="1" x14ac:dyDescent="0.15">
      <c r="A9357" s="10" t="s">
        <v>9405</v>
      </c>
      <c r="B9357" s="11" t="s">
        <v>28</v>
      </c>
      <c r="C9357" s="11" t="s">
        <v>35</v>
      </c>
      <c r="D9357" s="12">
        <v>46059</v>
      </c>
      <c r="E9357" s="11">
        <v>2429</v>
      </c>
      <c r="F9357" s="11" t="s">
        <v>24</v>
      </c>
      <c r="G9357" s="13">
        <v>4456.37</v>
      </c>
      <c r="H9357" s="14">
        <f t="shared" si="1022"/>
        <v>10824522.73</v>
      </c>
      <c r="I9357" s="14">
        <f>IF(F9357="GHS",H9357,H9357*Assumptions!$B$4)</f>
        <v>116904845.48400001</v>
      </c>
      <c r="J9357" s="15" t="str">
        <f>INDEX(Assumptions!$B$8:$B$12,MATCH(B9357,Assumptions!$A$8:$A$12,0))</f>
        <v>Fair Value Less Costs to Sell</v>
      </c>
      <c r="K9357" s="16">
        <f>G9357/(1-INDEX(Assumptions!$D$8:$D$12,MATCH(B9357,Assumptions!$A$8:$A$12,0)))</f>
        <v>5064.056818181818</v>
      </c>
      <c r="L9357" s="16">
        <f t="shared" si="1023"/>
        <v>133.69110000000001</v>
      </c>
      <c r="M9357" s="16">
        <f t="shared" si="1024"/>
        <v>253.20284090909092</v>
      </c>
      <c r="N9357" s="14">
        <f>E9357*(K9357-L9357-M9357)*IF(F9357="GHS",1,Assumptions!$B$4)</f>
        <v>122696949.19207092</v>
      </c>
      <c r="O9357" s="15">
        <f t="shared" ca="1" si="1025"/>
        <v>227</v>
      </c>
      <c r="P9357" s="15" t="str">
        <f t="shared" ca="1" si="1026"/>
        <v>181-365d</v>
      </c>
      <c r="Q9357" s="17">
        <f ca="1">IF(P9357="0-90d",0,IF(P9357="91-180d",INDEX(Assumptions!$F$8:$F$12,MATCH(B9357,Assumptions!$A$8:$A$12,0)),IF(P9357="181-365d",INDEX(Assumptions!$G$8:$G$12,MATCH(B9357,Assumptions!$A$8:$A$12,0)),INDEX(Assumptions!$H$8:$H$12,MATCH(B9357,Assumptions!$A$8:$A$12,0)))))</f>
        <v>0.1</v>
      </c>
      <c r="R9357" s="14">
        <f t="shared" ca="1" si="1027"/>
        <v>11690484.548400002</v>
      </c>
      <c r="S9357" s="14">
        <f t="shared" ca="1" si="1028"/>
        <v>105214360.93560001</v>
      </c>
      <c r="T9357" s="11" t="s">
        <v>25</v>
      </c>
      <c r="U9357" s="18" t="s">
        <v>36</v>
      </c>
    </row>
    <row r="9358" spans="1:21" ht="15" customHeight="1" x14ac:dyDescent="0.15">
      <c r="A9358" s="10" t="s">
        <v>9406</v>
      </c>
      <c r="B9358" s="11" t="s">
        <v>41</v>
      </c>
      <c r="C9358" s="11" t="s">
        <v>115</v>
      </c>
      <c r="D9358" s="12">
        <v>46099</v>
      </c>
      <c r="E9358" s="11">
        <v>4716</v>
      </c>
      <c r="F9358" s="11" t="s">
        <v>33</v>
      </c>
      <c r="G9358" s="13">
        <v>504.03</v>
      </c>
      <c r="H9358" s="14">
        <f t="shared" si="1022"/>
        <v>2377005.48</v>
      </c>
      <c r="I9358" s="14">
        <f>IF(F9358="GHS",H9358,H9358*Assumptions!$B$4)</f>
        <v>2377005.48</v>
      </c>
      <c r="J9358" s="15" t="str">
        <f>INDEX(Assumptions!$B$8:$B$12,MATCH(B9358,Assumptions!$A$8:$A$12,0))</f>
        <v>Weighted Average</v>
      </c>
      <c r="K9358" s="16">
        <f>G9358/(1-INDEX(Assumptions!$D$8:$D$12,MATCH(B9358,Assumptions!$A$8:$A$12,0)))</f>
        <v>775.43076923076922</v>
      </c>
      <c r="L9358" s="16">
        <f t="shared" si="1023"/>
        <v>15.120899999999999</v>
      </c>
      <c r="M9358" s="16">
        <f t="shared" si="1024"/>
        <v>38.771538461538462</v>
      </c>
      <c r="N9358" s="14">
        <f>E9358*(K9358-L9358-M9358)*IF(F9358="GHS",1,Assumptions!$B$4)</f>
        <v>3402774.7679076921</v>
      </c>
      <c r="O9358" s="15">
        <f t="shared" ca="1" si="1025"/>
        <v>187</v>
      </c>
      <c r="P9358" s="15" t="str">
        <f t="shared" ca="1" si="1026"/>
        <v>181-365d</v>
      </c>
      <c r="Q9358" s="17">
        <f ca="1">IF(P9358="0-90d",0,IF(P9358="91-180d",INDEX(Assumptions!$F$8:$F$12,MATCH(B9358,Assumptions!$A$8:$A$12,0)),IF(P9358="181-365d",INDEX(Assumptions!$G$8:$G$12,MATCH(B9358,Assumptions!$A$8:$A$12,0)),INDEX(Assumptions!$H$8:$H$12,MATCH(B9358,Assumptions!$A$8:$A$12,0)))))</f>
        <v>0.35</v>
      </c>
      <c r="R9358" s="14">
        <f t="shared" ca="1" si="1027"/>
        <v>831951.91799999995</v>
      </c>
      <c r="S9358" s="14">
        <f t="shared" ca="1" si="1028"/>
        <v>1545053.5619999999</v>
      </c>
      <c r="T9358" s="11" t="s">
        <v>25</v>
      </c>
      <c r="U9358" s="18" t="s">
        <v>26</v>
      </c>
    </row>
    <row r="9359" spans="1:21" ht="15" customHeight="1" x14ac:dyDescent="0.15">
      <c r="A9359" s="10" t="s">
        <v>9407</v>
      </c>
      <c r="B9359" s="11" t="s">
        <v>41</v>
      </c>
      <c r="C9359" s="11" t="s">
        <v>44</v>
      </c>
      <c r="D9359" s="12">
        <v>45916</v>
      </c>
      <c r="E9359" s="11">
        <v>3668</v>
      </c>
      <c r="F9359" s="11" t="s">
        <v>33</v>
      </c>
      <c r="G9359" s="13">
        <v>373.97</v>
      </c>
      <c r="H9359" s="14">
        <f t="shared" si="1022"/>
        <v>1371721.9600000002</v>
      </c>
      <c r="I9359" s="14">
        <f>IF(F9359="GHS",H9359,H9359*Assumptions!$B$4)</f>
        <v>1371721.9600000002</v>
      </c>
      <c r="J9359" s="15" t="str">
        <f>INDEX(Assumptions!$B$8:$B$12,MATCH(B9359,Assumptions!$A$8:$A$12,0))</f>
        <v>Weighted Average</v>
      </c>
      <c r="K9359" s="16">
        <f>G9359/(1-INDEX(Assumptions!$D$8:$D$12,MATCH(B9359,Assumptions!$A$8:$A$12,0)))</f>
        <v>575.33846153846162</v>
      </c>
      <c r="L9359" s="16">
        <f t="shared" si="1023"/>
        <v>11.219100000000001</v>
      </c>
      <c r="M9359" s="16">
        <f t="shared" si="1024"/>
        <v>28.766923076923081</v>
      </c>
      <c r="N9359" s="14">
        <f>E9359*(K9359-L9359-M9359)*IF(F9359="GHS",1,Assumptions!$B$4)</f>
        <v>1963672.7442769234</v>
      </c>
      <c r="O9359" s="15">
        <f t="shared" ca="1" si="1025"/>
        <v>370</v>
      </c>
      <c r="P9359" s="15" t="str">
        <f t="shared" ca="1" si="1026"/>
        <v>365d+</v>
      </c>
      <c r="Q9359" s="17">
        <f ca="1">IF(P9359="0-90d",0,IF(P9359="91-180d",INDEX(Assumptions!$F$8:$F$12,MATCH(B9359,Assumptions!$A$8:$A$12,0)),IF(P9359="181-365d",INDEX(Assumptions!$G$8:$G$12,MATCH(B9359,Assumptions!$A$8:$A$12,0)),INDEX(Assumptions!$H$8:$H$12,MATCH(B9359,Assumptions!$A$8:$A$12,0)))))</f>
        <v>0.8</v>
      </c>
      <c r="R9359" s="14">
        <f t="shared" ca="1" si="1027"/>
        <v>1097377.5680000002</v>
      </c>
      <c r="S9359" s="14">
        <f t="shared" ca="1" si="1028"/>
        <v>274344.39199999999</v>
      </c>
      <c r="T9359" s="11" t="s">
        <v>25</v>
      </c>
      <c r="U9359" s="18" t="s">
        <v>26</v>
      </c>
    </row>
    <row r="9360" spans="1:21" ht="15" customHeight="1" x14ac:dyDescent="0.15">
      <c r="A9360" s="10" t="s">
        <v>9408</v>
      </c>
      <c r="B9360" s="11" t="s">
        <v>31</v>
      </c>
      <c r="C9360" s="11" t="s">
        <v>63</v>
      </c>
      <c r="D9360" s="12">
        <v>45864</v>
      </c>
      <c r="E9360" s="11">
        <v>1139</v>
      </c>
      <c r="F9360" s="11" t="s">
        <v>33</v>
      </c>
      <c r="G9360" s="13">
        <v>2195.5700000000002</v>
      </c>
      <c r="H9360" s="14">
        <f t="shared" si="1022"/>
        <v>2500754.23</v>
      </c>
      <c r="I9360" s="14">
        <f>IF(F9360="GHS",H9360,H9360*Assumptions!$B$4)</f>
        <v>2500754.23</v>
      </c>
      <c r="J9360" s="15" t="str">
        <f>INDEX(Assumptions!$B$8:$B$12,MATCH(B9360,Assumptions!$A$8:$A$12,0))</f>
        <v>Weighted Average</v>
      </c>
      <c r="K9360" s="16">
        <f>G9360/(1-INDEX(Assumptions!$D$8:$D$12,MATCH(B9360,Assumptions!$A$8:$A$12,0)))</f>
        <v>3049.4027777777783</v>
      </c>
      <c r="L9360" s="16">
        <f t="shared" si="1023"/>
        <v>65.867100000000008</v>
      </c>
      <c r="M9360" s="16">
        <f t="shared" si="1024"/>
        <v>152.47013888888893</v>
      </c>
      <c r="N9360" s="14">
        <f>E9360*(K9360-L9360-M9360)*IF(F9360="GHS",1,Assumptions!$B$4)</f>
        <v>3224583.6487944452</v>
      </c>
      <c r="O9360" s="15">
        <f t="shared" ca="1" si="1025"/>
        <v>422</v>
      </c>
      <c r="P9360" s="15" t="str">
        <f t="shared" ca="1" si="1026"/>
        <v>365d+</v>
      </c>
      <c r="Q9360" s="17">
        <f ca="1">IF(P9360="0-90d",0,IF(P9360="91-180d",INDEX(Assumptions!$F$8:$F$12,MATCH(B9360,Assumptions!$A$8:$A$12,0)),IF(P9360="181-365d",INDEX(Assumptions!$G$8:$G$12,MATCH(B9360,Assumptions!$A$8:$A$12,0)),INDEX(Assumptions!$H$8:$H$12,MATCH(B9360,Assumptions!$A$8:$A$12,0)))))</f>
        <v>0.6</v>
      </c>
      <c r="R9360" s="14">
        <f t="shared" ca="1" si="1027"/>
        <v>1500452.5379999999</v>
      </c>
      <c r="S9360" s="14">
        <f t="shared" ca="1" si="1028"/>
        <v>1000301.692</v>
      </c>
      <c r="T9360" s="11" t="s">
        <v>25</v>
      </c>
      <c r="U9360" s="18" t="s">
        <v>26</v>
      </c>
    </row>
    <row r="9361" spans="1:21" ht="15" customHeight="1" x14ac:dyDescent="0.15">
      <c r="A9361" s="10" t="s">
        <v>9409</v>
      </c>
      <c r="B9361" s="11" t="s">
        <v>31</v>
      </c>
      <c r="C9361" s="11" t="s">
        <v>32</v>
      </c>
      <c r="D9361" s="12">
        <v>45864</v>
      </c>
      <c r="E9361" s="11">
        <v>3320</v>
      </c>
      <c r="F9361" s="11" t="s">
        <v>33</v>
      </c>
      <c r="G9361" s="13">
        <v>4662.6400000000003</v>
      </c>
      <c r="H9361" s="14">
        <f t="shared" si="1022"/>
        <v>15479964.800000001</v>
      </c>
      <c r="I9361" s="14">
        <f>IF(F9361="GHS",H9361,H9361*Assumptions!$B$4)</f>
        <v>15479964.800000001</v>
      </c>
      <c r="J9361" s="15" t="str">
        <f>INDEX(Assumptions!$B$8:$B$12,MATCH(B9361,Assumptions!$A$8:$A$12,0))</f>
        <v>Weighted Average</v>
      </c>
      <c r="K9361" s="16">
        <f>G9361/(1-INDEX(Assumptions!$D$8:$D$12,MATCH(B9361,Assumptions!$A$8:$A$12,0)))</f>
        <v>6475.8888888888896</v>
      </c>
      <c r="L9361" s="16">
        <f t="shared" si="1023"/>
        <v>139.8792</v>
      </c>
      <c r="M9361" s="16">
        <f t="shared" si="1024"/>
        <v>323.79444444444448</v>
      </c>
      <c r="N9361" s="14">
        <f>E9361*(K9361-L9361-M9361)*IF(F9361="GHS",1,Assumptions!$B$4)</f>
        <v>19960554.611555558</v>
      </c>
      <c r="O9361" s="15">
        <f t="shared" ca="1" si="1025"/>
        <v>422</v>
      </c>
      <c r="P9361" s="15" t="str">
        <f t="shared" ca="1" si="1026"/>
        <v>365d+</v>
      </c>
      <c r="Q9361" s="17">
        <f ca="1">IF(P9361="0-90d",0,IF(P9361="91-180d",INDEX(Assumptions!$F$8:$F$12,MATCH(B9361,Assumptions!$A$8:$A$12,0)),IF(P9361="181-365d",INDEX(Assumptions!$G$8:$G$12,MATCH(B9361,Assumptions!$A$8:$A$12,0)),INDEX(Assumptions!$H$8:$H$12,MATCH(B9361,Assumptions!$A$8:$A$12,0)))))</f>
        <v>0.6</v>
      </c>
      <c r="R9361" s="14">
        <f t="shared" ca="1" si="1027"/>
        <v>9287978.8800000008</v>
      </c>
      <c r="S9361" s="14">
        <f t="shared" ca="1" si="1028"/>
        <v>6191985.9199999999</v>
      </c>
      <c r="T9361" s="11" t="s">
        <v>25</v>
      </c>
      <c r="U9361" s="18" t="s">
        <v>26</v>
      </c>
    </row>
    <row r="9362" spans="1:21" ht="15" customHeight="1" x14ac:dyDescent="0.15">
      <c r="A9362" s="10" t="s">
        <v>9410</v>
      </c>
      <c r="B9362" s="11" t="s">
        <v>31</v>
      </c>
      <c r="C9362" s="11" t="s">
        <v>63</v>
      </c>
      <c r="D9362" s="12">
        <v>46054</v>
      </c>
      <c r="E9362" s="11">
        <v>407</v>
      </c>
      <c r="F9362" s="11" t="s">
        <v>33</v>
      </c>
      <c r="G9362" s="13">
        <v>2182.42</v>
      </c>
      <c r="H9362" s="14">
        <f t="shared" si="1022"/>
        <v>888244.94000000006</v>
      </c>
      <c r="I9362" s="14">
        <f>IF(F9362="GHS",H9362,H9362*Assumptions!$B$4)</f>
        <v>888244.94000000006</v>
      </c>
      <c r="J9362" s="15" t="str">
        <f>INDEX(Assumptions!$B$8:$B$12,MATCH(B9362,Assumptions!$A$8:$A$12,0))</f>
        <v>Weighted Average</v>
      </c>
      <c r="K9362" s="16">
        <f>G9362/(1-INDEX(Assumptions!$D$8:$D$12,MATCH(B9362,Assumptions!$A$8:$A$12,0)))</f>
        <v>3031.1388888888891</v>
      </c>
      <c r="L9362" s="16">
        <f t="shared" si="1023"/>
        <v>65.4726</v>
      </c>
      <c r="M9362" s="16">
        <f t="shared" si="1024"/>
        <v>151.55694444444447</v>
      </c>
      <c r="N9362" s="14">
        <f>E9362*(K9362-L9362-M9362)*IF(F9362="GHS",1,Assumptions!$B$4)</f>
        <v>1145342.503188889</v>
      </c>
      <c r="O9362" s="15">
        <f t="shared" ca="1" si="1025"/>
        <v>232</v>
      </c>
      <c r="P9362" s="15" t="str">
        <f t="shared" ca="1" si="1026"/>
        <v>181-365d</v>
      </c>
      <c r="Q9362" s="17">
        <f ca="1">IF(P9362="0-90d",0,IF(P9362="91-180d",INDEX(Assumptions!$F$8:$F$12,MATCH(B9362,Assumptions!$A$8:$A$12,0)),IF(P9362="181-365d",INDEX(Assumptions!$G$8:$G$12,MATCH(B9362,Assumptions!$A$8:$A$12,0)),INDEX(Assumptions!$H$8:$H$12,MATCH(B9362,Assumptions!$A$8:$A$12,0)))))</f>
        <v>0.2</v>
      </c>
      <c r="R9362" s="14">
        <f t="shared" ca="1" si="1027"/>
        <v>177648.98800000001</v>
      </c>
      <c r="S9362" s="14">
        <f t="shared" ca="1" si="1028"/>
        <v>710595.95200000005</v>
      </c>
      <c r="T9362" s="11" t="s">
        <v>25</v>
      </c>
      <c r="U9362" s="18" t="s">
        <v>26</v>
      </c>
    </row>
    <row r="9363" spans="1:21" ht="15" customHeight="1" x14ac:dyDescent="0.15">
      <c r="A9363" s="10" t="s">
        <v>9411</v>
      </c>
      <c r="B9363" s="11" t="s">
        <v>31</v>
      </c>
      <c r="C9363" s="11" t="s">
        <v>76</v>
      </c>
      <c r="D9363" s="12">
        <v>46000</v>
      </c>
      <c r="E9363" s="11">
        <v>2661</v>
      </c>
      <c r="F9363" s="11" t="s">
        <v>33</v>
      </c>
      <c r="G9363" s="13">
        <v>1970.62</v>
      </c>
      <c r="H9363" s="14">
        <f t="shared" si="1022"/>
        <v>5243819.8199999994</v>
      </c>
      <c r="I9363" s="14">
        <f>IF(F9363="GHS",H9363,H9363*Assumptions!$B$4)</f>
        <v>5243819.8199999994</v>
      </c>
      <c r="J9363" s="15" t="str">
        <f>INDEX(Assumptions!$B$8:$B$12,MATCH(B9363,Assumptions!$A$8:$A$12,0))</f>
        <v>Weighted Average</v>
      </c>
      <c r="K9363" s="16">
        <f>G9363/(1-INDEX(Assumptions!$D$8:$D$12,MATCH(B9363,Assumptions!$A$8:$A$12,0)))</f>
        <v>2736.9722222222222</v>
      </c>
      <c r="L9363" s="16">
        <f t="shared" si="1023"/>
        <v>59.118599999999994</v>
      </c>
      <c r="M9363" s="16">
        <f t="shared" si="1024"/>
        <v>136.84861111111113</v>
      </c>
      <c r="N9363" s="14">
        <f>E9363*(K9363-L9363-M9363)*IF(F9363="GHS",1,Assumptions!$B$4)</f>
        <v>6761614.3345666677</v>
      </c>
      <c r="O9363" s="15">
        <f t="shared" ca="1" si="1025"/>
        <v>286</v>
      </c>
      <c r="P9363" s="15" t="str">
        <f t="shared" ca="1" si="1026"/>
        <v>181-365d</v>
      </c>
      <c r="Q9363" s="17">
        <f ca="1">IF(P9363="0-90d",0,IF(P9363="91-180d",INDEX(Assumptions!$F$8:$F$12,MATCH(B9363,Assumptions!$A$8:$A$12,0)),IF(P9363="181-365d",INDEX(Assumptions!$G$8:$G$12,MATCH(B9363,Assumptions!$A$8:$A$12,0)),INDEX(Assumptions!$H$8:$H$12,MATCH(B9363,Assumptions!$A$8:$A$12,0)))))</f>
        <v>0.2</v>
      </c>
      <c r="R9363" s="14">
        <f t="shared" ca="1" si="1027"/>
        <v>1048763.9639999999</v>
      </c>
      <c r="S9363" s="14">
        <f t="shared" ca="1" si="1028"/>
        <v>4195055.8559999997</v>
      </c>
      <c r="T9363" s="11" t="s">
        <v>25</v>
      </c>
      <c r="U9363" s="18" t="s">
        <v>26</v>
      </c>
    </row>
    <row r="9364" spans="1:21" ht="15" customHeight="1" x14ac:dyDescent="0.15">
      <c r="A9364" s="10" t="s">
        <v>9412</v>
      </c>
      <c r="B9364" s="11" t="s">
        <v>28</v>
      </c>
      <c r="C9364" s="11" t="s">
        <v>38</v>
      </c>
      <c r="D9364" s="12">
        <v>45800</v>
      </c>
      <c r="E9364" s="11">
        <v>2478</v>
      </c>
      <c r="F9364" s="11" t="s">
        <v>24</v>
      </c>
      <c r="G9364" s="13">
        <v>12435.78</v>
      </c>
      <c r="H9364" s="14">
        <f t="shared" si="1022"/>
        <v>30815862.84</v>
      </c>
      <c r="I9364" s="14">
        <f>IF(F9364="GHS",H9364,H9364*Assumptions!$B$4)</f>
        <v>332811318.67199999</v>
      </c>
      <c r="J9364" s="15" t="str">
        <f>INDEX(Assumptions!$B$8:$B$12,MATCH(B9364,Assumptions!$A$8:$A$12,0))</f>
        <v>Fair Value Less Costs to Sell</v>
      </c>
      <c r="K9364" s="16">
        <f>G9364/(1-INDEX(Assumptions!$D$8:$D$12,MATCH(B9364,Assumptions!$A$8:$A$12,0)))</f>
        <v>14131.568181818182</v>
      </c>
      <c r="L9364" s="16">
        <f t="shared" si="1023"/>
        <v>373.07339999999999</v>
      </c>
      <c r="M9364" s="16">
        <f t="shared" si="1024"/>
        <v>706.57840909090919</v>
      </c>
      <c r="N9364" s="14">
        <f>E9364*(K9364-L9364-M9364)*IF(F9364="GHS",1,Assumptions!$B$4)</f>
        <v>349300606.7334764</v>
      </c>
      <c r="O9364" s="15">
        <f t="shared" ca="1" si="1025"/>
        <v>486</v>
      </c>
      <c r="P9364" s="15" t="str">
        <f t="shared" ca="1" si="1026"/>
        <v>365d+</v>
      </c>
      <c r="Q9364" s="17">
        <f ca="1">IF(P9364="0-90d",0,IF(P9364="91-180d",INDEX(Assumptions!$F$8:$F$12,MATCH(B9364,Assumptions!$A$8:$A$12,0)),IF(P9364="181-365d",INDEX(Assumptions!$G$8:$G$12,MATCH(B9364,Assumptions!$A$8:$A$12,0)),INDEX(Assumptions!$H$8:$H$12,MATCH(B9364,Assumptions!$A$8:$A$12,0)))))</f>
        <v>0.4</v>
      </c>
      <c r="R9364" s="14">
        <f t="shared" ca="1" si="1027"/>
        <v>133124527.46880001</v>
      </c>
      <c r="S9364" s="14">
        <f t="shared" ca="1" si="1028"/>
        <v>199686791.20319998</v>
      </c>
      <c r="T9364" s="11" t="s">
        <v>25</v>
      </c>
      <c r="U9364" s="18" t="s">
        <v>26</v>
      </c>
    </row>
    <row r="9365" spans="1:21" ht="15" customHeight="1" x14ac:dyDescent="0.15">
      <c r="A9365" s="10" t="s">
        <v>9413</v>
      </c>
      <c r="B9365" s="11" t="s">
        <v>22</v>
      </c>
      <c r="C9365" s="11" t="s">
        <v>81</v>
      </c>
      <c r="D9365" s="12">
        <v>45753</v>
      </c>
      <c r="E9365" s="11">
        <v>4432</v>
      </c>
      <c r="F9365" s="11" t="s">
        <v>24</v>
      </c>
      <c r="G9365" s="13">
        <v>45412.6</v>
      </c>
      <c r="H9365" s="14">
        <f t="shared" si="1022"/>
        <v>201268643.19999999</v>
      </c>
      <c r="I9365" s="14">
        <f>IF(F9365="GHS",H9365,H9365*Assumptions!$B$4)</f>
        <v>2173701346.5599999</v>
      </c>
      <c r="J9365" s="15" t="str">
        <f>INDEX(Assumptions!$B$8:$B$12,MATCH(B9365,Assumptions!$A$8:$A$12,0))</f>
        <v>FIFO</v>
      </c>
      <c r="K9365" s="16">
        <f>G9365/(1-INDEX(Assumptions!$D$8:$D$12,MATCH(B9365,Assumptions!$A$8:$A$12,0)))</f>
        <v>55381.219512195115</v>
      </c>
      <c r="L9365" s="16">
        <f t="shared" si="1023"/>
        <v>1362.3779999999999</v>
      </c>
      <c r="M9365" s="16">
        <f t="shared" si="1024"/>
        <v>2769.060975609756</v>
      </c>
      <c r="N9365" s="14">
        <f>E9365*(K9365-L9365-M9365)*IF(F9365="GHS",1,Assumptions!$B$4)</f>
        <v>2453101495.2519803</v>
      </c>
      <c r="O9365" s="15">
        <f t="shared" ca="1" si="1025"/>
        <v>533</v>
      </c>
      <c r="P9365" s="15" t="str">
        <f t="shared" ca="1" si="1026"/>
        <v>365d+</v>
      </c>
      <c r="Q9365" s="17">
        <f ca="1">IF(P9365="0-90d",0,IF(P9365="91-180d",INDEX(Assumptions!$F$8:$F$12,MATCH(B9365,Assumptions!$A$8:$A$12,0)),IF(P9365="181-365d",INDEX(Assumptions!$G$8:$G$12,MATCH(B9365,Assumptions!$A$8:$A$12,0)),INDEX(Assumptions!$H$8:$H$12,MATCH(B9365,Assumptions!$A$8:$A$12,0)))))</f>
        <v>0.5</v>
      </c>
      <c r="R9365" s="14">
        <f t="shared" ca="1" si="1027"/>
        <v>1086850673.28</v>
      </c>
      <c r="S9365" s="14">
        <f t="shared" ca="1" si="1028"/>
        <v>1086850673.28</v>
      </c>
      <c r="T9365" s="11" t="s">
        <v>25</v>
      </c>
      <c r="U9365" s="18" t="s">
        <v>26</v>
      </c>
    </row>
    <row r="9366" spans="1:21" ht="15" customHeight="1" x14ac:dyDescent="0.15">
      <c r="A9366" s="10" t="s">
        <v>9414</v>
      </c>
      <c r="B9366" s="11" t="s">
        <v>31</v>
      </c>
      <c r="C9366" s="11" t="s">
        <v>63</v>
      </c>
      <c r="D9366" s="12">
        <v>45993</v>
      </c>
      <c r="E9366" s="11">
        <v>207</v>
      </c>
      <c r="F9366" s="11" t="s">
        <v>33</v>
      </c>
      <c r="G9366" s="13">
        <v>1366.66</v>
      </c>
      <c r="H9366" s="14">
        <f t="shared" si="1022"/>
        <v>282898.62</v>
      </c>
      <c r="I9366" s="14">
        <f>IF(F9366="GHS",H9366,H9366*Assumptions!$B$4)</f>
        <v>282898.62</v>
      </c>
      <c r="J9366" s="15" t="str">
        <f>INDEX(Assumptions!$B$8:$B$12,MATCH(B9366,Assumptions!$A$8:$A$12,0))</f>
        <v>Weighted Average</v>
      </c>
      <c r="K9366" s="16">
        <f>G9366/(1-INDEX(Assumptions!$D$8:$D$12,MATCH(B9366,Assumptions!$A$8:$A$12,0)))</f>
        <v>1898.1388888888891</v>
      </c>
      <c r="L9366" s="16">
        <f t="shared" si="1023"/>
        <v>40.9998</v>
      </c>
      <c r="M9366" s="16">
        <f t="shared" si="1024"/>
        <v>94.906944444444463</v>
      </c>
      <c r="N9366" s="14">
        <f>E9366*(K9366-L9366-M9366)*IF(F9366="GHS",1,Assumptions!$B$4)</f>
        <v>364782.05390000006</v>
      </c>
      <c r="O9366" s="15">
        <f t="shared" ca="1" si="1025"/>
        <v>293</v>
      </c>
      <c r="P9366" s="15" t="str">
        <f t="shared" ca="1" si="1026"/>
        <v>181-365d</v>
      </c>
      <c r="Q9366" s="17">
        <f ca="1">IF(P9366="0-90d",0,IF(P9366="91-180d",INDEX(Assumptions!$F$8:$F$12,MATCH(B9366,Assumptions!$A$8:$A$12,0)),IF(P9366="181-365d",INDEX(Assumptions!$G$8:$G$12,MATCH(B9366,Assumptions!$A$8:$A$12,0)),INDEX(Assumptions!$H$8:$H$12,MATCH(B9366,Assumptions!$A$8:$A$12,0)))))</f>
        <v>0.2</v>
      </c>
      <c r="R9366" s="14">
        <f t="shared" ca="1" si="1027"/>
        <v>56579.724000000002</v>
      </c>
      <c r="S9366" s="14">
        <f t="shared" ca="1" si="1028"/>
        <v>226318.89600000001</v>
      </c>
      <c r="T9366" s="11" t="s">
        <v>25</v>
      </c>
      <c r="U9366" s="18" t="s">
        <v>26</v>
      </c>
    </row>
    <row r="9367" spans="1:21" ht="15" customHeight="1" x14ac:dyDescent="0.15">
      <c r="A9367" s="10" t="s">
        <v>9415</v>
      </c>
      <c r="B9367" s="11" t="s">
        <v>41</v>
      </c>
      <c r="C9367" s="11" t="s">
        <v>115</v>
      </c>
      <c r="D9367" s="12">
        <v>45888</v>
      </c>
      <c r="E9367" s="11">
        <v>2443</v>
      </c>
      <c r="F9367" s="11" t="s">
        <v>33</v>
      </c>
      <c r="G9367" s="13">
        <v>445.64</v>
      </c>
      <c r="H9367" s="14">
        <f t="shared" si="1022"/>
        <v>1088698.52</v>
      </c>
      <c r="I9367" s="14">
        <f>IF(F9367="GHS",H9367,H9367*Assumptions!$B$4)</f>
        <v>1088698.52</v>
      </c>
      <c r="J9367" s="15" t="str">
        <f>INDEX(Assumptions!$B$8:$B$12,MATCH(B9367,Assumptions!$A$8:$A$12,0))</f>
        <v>Weighted Average</v>
      </c>
      <c r="K9367" s="16">
        <f>G9367/(1-INDEX(Assumptions!$D$8:$D$12,MATCH(B9367,Assumptions!$A$8:$A$12,0)))</f>
        <v>685.59999999999991</v>
      </c>
      <c r="L9367" s="16">
        <f t="shared" si="1023"/>
        <v>13.369199999999999</v>
      </c>
      <c r="M9367" s="16">
        <f t="shared" si="1024"/>
        <v>34.279999999999994</v>
      </c>
      <c r="N9367" s="14">
        <f>E9367*(K9367-L9367-M9367)*IF(F9367="GHS",1,Assumptions!$B$4)</f>
        <v>1558513.8043999998</v>
      </c>
      <c r="O9367" s="15">
        <f t="shared" ca="1" si="1025"/>
        <v>398</v>
      </c>
      <c r="P9367" s="15" t="str">
        <f t="shared" ca="1" si="1026"/>
        <v>365d+</v>
      </c>
      <c r="Q9367" s="17">
        <f ca="1">IF(P9367="0-90d",0,IF(P9367="91-180d",INDEX(Assumptions!$F$8:$F$12,MATCH(B9367,Assumptions!$A$8:$A$12,0)),IF(P9367="181-365d",INDEX(Assumptions!$G$8:$G$12,MATCH(B9367,Assumptions!$A$8:$A$12,0)),INDEX(Assumptions!$H$8:$H$12,MATCH(B9367,Assumptions!$A$8:$A$12,0)))))</f>
        <v>0.8</v>
      </c>
      <c r="R9367" s="14">
        <f t="shared" ca="1" si="1027"/>
        <v>870958.81600000011</v>
      </c>
      <c r="S9367" s="14">
        <f t="shared" ca="1" si="1028"/>
        <v>217739.70399999991</v>
      </c>
      <c r="T9367" s="11" t="s">
        <v>25</v>
      </c>
      <c r="U9367" s="18" t="s">
        <v>26</v>
      </c>
    </row>
    <row r="9368" spans="1:21" ht="15" customHeight="1" x14ac:dyDescent="0.15">
      <c r="A9368" s="10" t="s">
        <v>9416</v>
      </c>
      <c r="B9368" s="11" t="s">
        <v>41</v>
      </c>
      <c r="C9368" s="11" t="s">
        <v>49</v>
      </c>
      <c r="D9368" s="12">
        <v>45976</v>
      </c>
      <c r="E9368" s="11">
        <v>1655</v>
      </c>
      <c r="F9368" s="11" t="s">
        <v>33</v>
      </c>
      <c r="G9368" s="13">
        <v>202.94</v>
      </c>
      <c r="H9368" s="14">
        <f t="shared" si="1022"/>
        <v>335865.7</v>
      </c>
      <c r="I9368" s="14">
        <f>IF(F9368="GHS",H9368,H9368*Assumptions!$B$4)</f>
        <v>335865.7</v>
      </c>
      <c r="J9368" s="15" t="str">
        <f>INDEX(Assumptions!$B$8:$B$12,MATCH(B9368,Assumptions!$A$8:$A$12,0))</f>
        <v>Weighted Average</v>
      </c>
      <c r="K9368" s="16">
        <f>G9368/(1-INDEX(Assumptions!$D$8:$D$12,MATCH(B9368,Assumptions!$A$8:$A$12,0)))</f>
        <v>312.21538461538461</v>
      </c>
      <c r="L9368" s="16">
        <f t="shared" si="1023"/>
        <v>6.0881999999999996</v>
      </c>
      <c r="M9368" s="16">
        <f t="shared" si="1024"/>
        <v>15.610769230769231</v>
      </c>
      <c r="N9368" s="14">
        <f>E9368*(K9368-L9368-M9368)*IF(F9368="GHS",1,Assumptions!$B$4)</f>
        <v>480804.66746153851</v>
      </c>
      <c r="O9368" s="15">
        <f t="shared" ca="1" si="1025"/>
        <v>310</v>
      </c>
      <c r="P9368" s="15" t="str">
        <f t="shared" ca="1" si="1026"/>
        <v>181-365d</v>
      </c>
      <c r="Q9368" s="17">
        <f ca="1">IF(P9368="0-90d",0,IF(P9368="91-180d",INDEX(Assumptions!$F$8:$F$12,MATCH(B9368,Assumptions!$A$8:$A$12,0)),IF(P9368="181-365d",INDEX(Assumptions!$G$8:$G$12,MATCH(B9368,Assumptions!$A$8:$A$12,0)),INDEX(Assumptions!$H$8:$H$12,MATCH(B9368,Assumptions!$A$8:$A$12,0)))))</f>
        <v>0.35</v>
      </c>
      <c r="R9368" s="14">
        <f t="shared" ca="1" si="1027"/>
        <v>117552.995</v>
      </c>
      <c r="S9368" s="14">
        <f t="shared" ca="1" si="1028"/>
        <v>218312.70500000002</v>
      </c>
      <c r="T9368" s="11" t="s">
        <v>25</v>
      </c>
      <c r="U9368" s="18" t="s">
        <v>26</v>
      </c>
    </row>
    <row r="9369" spans="1:21" ht="15" customHeight="1" x14ac:dyDescent="0.15">
      <c r="A9369" s="10" t="s">
        <v>9417</v>
      </c>
      <c r="B9369" s="11" t="s">
        <v>31</v>
      </c>
      <c r="C9369" s="11" t="s">
        <v>32</v>
      </c>
      <c r="D9369" s="12">
        <v>45976</v>
      </c>
      <c r="E9369" s="11">
        <v>1745</v>
      </c>
      <c r="F9369" s="11" t="s">
        <v>33</v>
      </c>
      <c r="G9369" s="13">
        <v>5491.82</v>
      </c>
      <c r="H9369" s="14">
        <f t="shared" si="1022"/>
        <v>9583225.9000000004</v>
      </c>
      <c r="I9369" s="14">
        <f>IF(F9369="GHS",H9369,H9369*Assumptions!$B$4)</f>
        <v>9583225.9000000004</v>
      </c>
      <c r="J9369" s="15" t="str">
        <f>INDEX(Assumptions!$B$8:$B$12,MATCH(B9369,Assumptions!$A$8:$A$12,0))</f>
        <v>Weighted Average</v>
      </c>
      <c r="K9369" s="16">
        <f>G9369/(1-INDEX(Assumptions!$D$8:$D$12,MATCH(B9369,Assumptions!$A$8:$A$12,0)))</f>
        <v>7627.5277777777774</v>
      </c>
      <c r="L9369" s="16">
        <f t="shared" si="1023"/>
        <v>164.75459999999998</v>
      </c>
      <c r="M9369" s="16">
        <f t="shared" si="1024"/>
        <v>381.37638888888887</v>
      </c>
      <c r="N9369" s="14">
        <f>E9369*(K9369-L9369-M9369)*IF(F9369="GHS",1,Assumptions!$B$4)</f>
        <v>12357037.396611109</v>
      </c>
      <c r="O9369" s="15">
        <f t="shared" ca="1" si="1025"/>
        <v>310</v>
      </c>
      <c r="P9369" s="15" t="str">
        <f t="shared" ca="1" si="1026"/>
        <v>181-365d</v>
      </c>
      <c r="Q9369" s="17">
        <f ca="1">IF(P9369="0-90d",0,IF(P9369="91-180d",INDEX(Assumptions!$F$8:$F$12,MATCH(B9369,Assumptions!$A$8:$A$12,0)),IF(P9369="181-365d",INDEX(Assumptions!$G$8:$G$12,MATCH(B9369,Assumptions!$A$8:$A$12,0)),INDEX(Assumptions!$H$8:$H$12,MATCH(B9369,Assumptions!$A$8:$A$12,0)))))</f>
        <v>0.2</v>
      </c>
      <c r="R9369" s="14">
        <f t="shared" ca="1" si="1027"/>
        <v>1916645.1800000002</v>
      </c>
      <c r="S9369" s="14">
        <f t="shared" ca="1" si="1028"/>
        <v>7666580.7200000007</v>
      </c>
      <c r="T9369" s="11" t="s">
        <v>25</v>
      </c>
      <c r="U9369" s="18" t="s">
        <v>26</v>
      </c>
    </row>
    <row r="9370" spans="1:21" ht="15" customHeight="1" x14ac:dyDescent="0.15">
      <c r="A9370" s="10" t="s">
        <v>9418</v>
      </c>
      <c r="B9370" s="11" t="s">
        <v>41</v>
      </c>
      <c r="C9370" s="11" t="s">
        <v>44</v>
      </c>
      <c r="D9370" s="12">
        <v>45928</v>
      </c>
      <c r="E9370" s="11">
        <v>4200</v>
      </c>
      <c r="F9370" s="11" t="s">
        <v>33</v>
      </c>
      <c r="G9370" s="13">
        <v>763</v>
      </c>
      <c r="H9370" s="14">
        <f t="shared" si="1022"/>
        <v>3204600</v>
      </c>
      <c r="I9370" s="14">
        <f>IF(F9370="GHS",H9370,H9370*Assumptions!$B$4)</f>
        <v>3204600</v>
      </c>
      <c r="J9370" s="15" t="str">
        <f>INDEX(Assumptions!$B$8:$B$12,MATCH(B9370,Assumptions!$A$8:$A$12,0))</f>
        <v>Weighted Average</v>
      </c>
      <c r="K9370" s="16">
        <f>G9370/(1-INDEX(Assumptions!$D$8:$D$12,MATCH(B9370,Assumptions!$A$8:$A$12,0)))</f>
        <v>1173.8461538461538</v>
      </c>
      <c r="L9370" s="16">
        <f t="shared" si="1023"/>
        <v>22.89</v>
      </c>
      <c r="M9370" s="16">
        <f t="shared" si="1024"/>
        <v>58.692307692307693</v>
      </c>
      <c r="N9370" s="14">
        <f>E9370*(K9370-L9370-M9370)*IF(F9370="GHS",1,Assumptions!$B$4)</f>
        <v>4587508.153846154</v>
      </c>
      <c r="O9370" s="15">
        <f t="shared" ca="1" si="1025"/>
        <v>358</v>
      </c>
      <c r="P9370" s="15" t="str">
        <f t="shared" ca="1" si="1026"/>
        <v>181-365d</v>
      </c>
      <c r="Q9370" s="17">
        <f ca="1">IF(P9370="0-90d",0,IF(P9370="91-180d",INDEX(Assumptions!$F$8:$F$12,MATCH(B9370,Assumptions!$A$8:$A$12,0)),IF(P9370="181-365d",INDEX(Assumptions!$G$8:$G$12,MATCH(B9370,Assumptions!$A$8:$A$12,0)),INDEX(Assumptions!$H$8:$H$12,MATCH(B9370,Assumptions!$A$8:$A$12,0)))))</f>
        <v>0.35</v>
      </c>
      <c r="R9370" s="14">
        <f t="shared" ca="1" si="1027"/>
        <v>1121610</v>
      </c>
      <c r="S9370" s="14">
        <f t="shared" si="1028"/>
        <v>0</v>
      </c>
      <c r="T9370" s="11" t="s">
        <v>39</v>
      </c>
      <c r="U9370" s="18" t="s">
        <v>26</v>
      </c>
    </row>
    <row r="9371" spans="1:21" ht="15" customHeight="1" x14ac:dyDescent="0.15">
      <c r="A9371" s="10" t="s">
        <v>9419</v>
      </c>
      <c r="B9371" s="11" t="s">
        <v>31</v>
      </c>
      <c r="C9371" s="11" t="s">
        <v>63</v>
      </c>
      <c r="D9371" s="12">
        <v>46118</v>
      </c>
      <c r="E9371" s="11">
        <v>81</v>
      </c>
      <c r="F9371" s="11" t="s">
        <v>33</v>
      </c>
      <c r="G9371" s="13">
        <v>1516.39</v>
      </c>
      <c r="H9371" s="14">
        <f t="shared" si="1022"/>
        <v>122827.59000000001</v>
      </c>
      <c r="I9371" s="14">
        <f>IF(F9371="GHS",H9371,H9371*Assumptions!$B$4)</f>
        <v>122827.59000000001</v>
      </c>
      <c r="J9371" s="15" t="str">
        <f>INDEX(Assumptions!$B$8:$B$12,MATCH(B9371,Assumptions!$A$8:$A$12,0))</f>
        <v>Weighted Average</v>
      </c>
      <c r="K9371" s="16">
        <f>G9371/(1-INDEX(Assumptions!$D$8:$D$12,MATCH(B9371,Assumptions!$A$8:$A$12,0)))</f>
        <v>2106.0972222222226</v>
      </c>
      <c r="L9371" s="16">
        <f t="shared" si="1023"/>
        <v>45.491700000000002</v>
      </c>
      <c r="M9371" s="16">
        <f t="shared" si="1024"/>
        <v>105.30486111111114</v>
      </c>
      <c r="N9371" s="14">
        <f>E9371*(K9371-L9371-M9371)*IF(F9371="GHS",1,Assumptions!$B$4)</f>
        <v>158379.35355000003</v>
      </c>
      <c r="O9371" s="15">
        <f t="shared" ca="1" si="1025"/>
        <v>168</v>
      </c>
      <c r="P9371" s="15" t="str">
        <f t="shared" ca="1" si="1026"/>
        <v>91-180d</v>
      </c>
      <c r="Q9371" s="17">
        <f ca="1">IF(P9371="0-90d",0,IF(P9371="91-180d",INDEX(Assumptions!$F$8:$F$12,MATCH(B9371,Assumptions!$A$8:$A$12,0)),IF(P9371="181-365d",INDEX(Assumptions!$G$8:$G$12,MATCH(B9371,Assumptions!$A$8:$A$12,0)),INDEX(Assumptions!$H$8:$H$12,MATCH(B9371,Assumptions!$A$8:$A$12,0)))))</f>
        <v>0.05</v>
      </c>
      <c r="R9371" s="14">
        <f t="shared" ca="1" si="1027"/>
        <v>6141.3795000000009</v>
      </c>
      <c r="S9371" s="14">
        <f t="shared" ca="1" si="1028"/>
        <v>116686.21050000002</v>
      </c>
      <c r="T9371" s="11" t="s">
        <v>25</v>
      </c>
      <c r="U9371" s="18" t="s">
        <v>26</v>
      </c>
    </row>
    <row r="9372" spans="1:21" ht="15" customHeight="1" x14ac:dyDescent="0.15">
      <c r="A9372" s="10" t="s">
        <v>9420</v>
      </c>
      <c r="B9372" s="11" t="s">
        <v>28</v>
      </c>
      <c r="C9372" s="11" t="s">
        <v>29</v>
      </c>
      <c r="D9372" s="12">
        <v>46214</v>
      </c>
      <c r="E9372" s="11">
        <v>3130</v>
      </c>
      <c r="F9372" s="11" t="s">
        <v>24</v>
      </c>
      <c r="G9372" s="13">
        <v>5081.79</v>
      </c>
      <c r="H9372" s="14">
        <f t="shared" si="1022"/>
        <v>15906002.699999999</v>
      </c>
      <c r="I9372" s="14">
        <f>IF(F9372="GHS",H9372,H9372*Assumptions!$B$4)</f>
        <v>171784829.16</v>
      </c>
      <c r="J9372" s="15" t="str">
        <f>INDEX(Assumptions!$B$8:$B$12,MATCH(B9372,Assumptions!$A$8:$A$12,0))</f>
        <v>Fair Value Less Costs to Sell</v>
      </c>
      <c r="K9372" s="16">
        <f>G9372/(1-INDEX(Assumptions!$D$8:$D$12,MATCH(B9372,Assumptions!$A$8:$A$12,0)))</f>
        <v>5774.761363636364</v>
      </c>
      <c r="L9372" s="16">
        <f t="shared" si="1023"/>
        <v>152.4537</v>
      </c>
      <c r="M9372" s="16">
        <f t="shared" si="1024"/>
        <v>288.73806818181822</v>
      </c>
      <c r="N9372" s="14">
        <f>E9372*(K9372-L9372-M9372)*IF(F9372="GHS",1,Assumptions!$B$4)</f>
        <v>180295986.60474545</v>
      </c>
      <c r="O9372" s="15">
        <f t="shared" ca="1" si="1025"/>
        <v>72</v>
      </c>
      <c r="P9372" s="15" t="str">
        <f t="shared" ca="1" si="1026"/>
        <v>0-90d</v>
      </c>
      <c r="Q9372" s="17">
        <f ca="1">IF(P9372="0-90d",0,IF(P9372="91-180d",INDEX(Assumptions!$F$8:$F$12,MATCH(B9372,Assumptions!$A$8:$A$12,0)),IF(P9372="181-365d",INDEX(Assumptions!$G$8:$G$12,MATCH(B9372,Assumptions!$A$8:$A$12,0)),INDEX(Assumptions!$H$8:$H$12,MATCH(B9372,Assumptions!$A$8:$A$12,0)))))</f>
        <v>0</v>
      </c>
      <c r="R9372" s="14">
        <f t="shared" ca="1" si="1027"/>
        <v>0</v>
      </c>
      <c r="S9372" s="14">
        <f t="shared" ca="1" si="1028"/>
        <v>171784829.16</v>
      </c>
      <c r="T9372" s="11" t="s">
        <v>25</v>
      </c>
      <c r="U9372" s="18" t="s">
        <v>26</v>
      </c>
    </row>
    <row r="9373" spans="1:21" ht="15" customHeight="1" x14ac:dyDescent="0.15">
      <c r="A9373" s="10" t="s">
        <v>9421</v>
      </c>
      <c r="B9373" s="11" t="s">
        <v>31</v>
      </c>
      <c r="C9373" s="11" t="s">
        <v>32</v>
      </c>
      <c r="D9373" s="12">
        <v>45853</v>
      </c>
      <c r="E9373" s="11">
        <v>3919</v>
      </c>
      <c r="F9373" s="11" t="s">
        <v>33</v>
      </c>
      <c r="G9373" s="13">
        <v>2182.52</v>
      </c>
      <c r="H9373" s="14">
        <f t="shared" si="1022"/>
        <v>8553295.8800000008</v>
      </c>
      <c r="I9373" s="14">
        <f>IF(F9373="GHS",H9373,H9373*Assumptions!$B$4)</f>
        <v>8553295.8800000008</v>
      </c>
      <c r="J9373" s="15" t="str">
        <f>INDEX(Assumptions!$B$8:$B$12,MATCH(B9373,Assumptions!$A$8:$A$12,0))</f>
        <v>Weighted Average</v>
      </c>
      <c r="K9373" s="16">
        <f>G9373/(1-INDEX(Assumptions!$D$8:$D$12,MATCH(B9373,Assumptions!$A$8:$A$12,0)))</f>
        <v>3031.2777777777778</v>
      </c>
      <c r="L9373" s="16">
        <f t="shared" si="1023"/>
        <v>65.4756</v>
      </c>
      <c r="M9373" s="16">
        <f t="shared" si="1024"/>
        <v>151.5638888888889</v>
      </c>
      <c r="N9373" s="14">
        <f>E9373*(K9373-L9373-M9373)*IF(F9373="GHS",1,Assumptions!$B$4)</f>
        <v>11028999.854155555</v>
      </c>
      <c r="O9373" s="15">
        <f t="shared" ca="1" si="1025"/>
        <v>433</v>
      </c>
      <c r="P9373" s="15" t="str">
        <f t="shared" ca="1" si="1026"/>
        <v>365d+</v>
      </c>
      <c r="Q9373" s="17">
        <f ca="1">IF(P9373="0-90d",0,IF(P9373="91-180d",INDEX(Assumptions!$F$8:$F$12,MATCH(B9373,Assumptions!$A$8:$A$12,0)),IF(P9373="181-365d",INDEX(Assumptions!$G$8:$G$12,MATCH(B9373,Assumptions!$A$8:$A$12,0)),INDEX(Assumptions!$H$8:$H$12,MATCH(B9373,Assumptions!$A$8:$A$12,0)))))</f>
        <v>0.6</v>
      </c>
      <c r="R9373" s="14">
        <f t="shared" ca="1" si="1027"/>
        <v>5131977.5279999999</v>
      </c>
      <c r="S9373" s="14">
        <f t="shared" ca="1" si="1028"/>
        <v>3421318.3520000009</v>
      </c>
      <c r="T9373" s="11" t="s">
        <v>25</v>
      </c>
      <c r="U9373" s="18" t="s">
        <v>26</v>
      </c>
    </row>
    <row r="9374" spans="1:21" ht="15" customHeight="1" x14ac:dyDescent="0.15">
      <c r="A9374" s="10" t="s">
        <v>9422</v>
      </c>
      <c r="B9374" s="11" t="s">
        <v>31</v>
      </c>
      <c r="C9374" s="11" t="s">
        <v>76</v>
      </c>
      <c r="D9374" s="12">
        <v>45736</v>
      </c>
      <c r="E9374" s="11">
        <v>4835</v>
      </c>
      <c r="F9374" s="11" t="s">
        <v>33</v>
      </c>
      <c r="G9374" s="13">
        <v>8100</v>
      </c>
      <c r="H9374" s="14">
        <f t="shared" si="1022"/>
        <v>39163500</v>
      </c>
      <c r="I9374" s="14">
        <f>IF(F9374="GHS",H9374,H9374*Assumptions!$B$4)</f>
        <v>39163500</v>
      </c>
      <c r="J9374" s="15" t="str">
        <f>INDEX(Assumptions!$B$8:$B$12,MATCH(B9374,Assumptions!$A$8:$A$12,0))</f>
        <v>Weighted Average</v>
      </c>
      <c r="K9374" s="16">
        <f>G9374/(1-INDEX(Assumptions!$D$8:$D$12,MATCH(B9374,Assumptions!$A$8:$A$12,0)))</f>
        <v>11250</v>
      </c>
      <c r="L9374" s="16">
        <f t="shared" si="1023"/>
        <v>243</v>
      </c>
      <c r="M9374" s="16">
        <f t="shared" si="1024"/>
        <v>562.5</v>
      </c>
      <c r="N9374" s="14">
        <f>E9374*(K9374-L9374-M9374)*IF(F9374="GHS",1,Assumptions!$B$4)</f>
        <v>50499157.5</v>
      </c>
      <c r="O9374" s="15">
        <f t="shared" ca="1" si="1025"/>
        <v>550</v>
      </c>
      <c r="P9374" s="15" t="str">
        <f t="shared" ca="1" si="1026"/>
        <v>365d+</v>
      </c>
      <c r="Q9374" s="17">
        <f ca="1">IF(P9374="0-90d",0,IF(P9374="91-180d",INDEX(Assumptions!$F$8:$F$12,MATCH(B9374,Assumptions!$A$8:$A$12,0)),IF(P9374="181-365d",INDEX(Assumptions!$G$8:$G$12,MATCH(B9374,Assumptions!$A$8:$A$12,0)),INDEX(Assumptions!$H$8:$H$12,MATCH(B9374,Assumptions!$A$8:$A$12,0)))))</f>
        <v>0.6</v>
      </c>
      <c r="R9374" s="14">
        <f t="shared" ca="1" si="1027"/>
        <v>23498100</v>
      </c>
      <c r="S9374" s="14">
        <f t="shared" ca="1" si="1028"/>
        <v>15665400</v>
      </c>
      <c r="T9374" s="11" t="s">
        <v>50</v>
      </c>
      <c r="U9374" s="18" t="s">
        <v>26</v>
      </c>
    </row>
    <row r="9375" spans="1:21" ht="15" customHeight="1" x14ac:dyDescent="0.15">
      <c r="A9375" s="10" t="s">
        <v>9423</v>
      </c>
      <c r="B9375" s="11" t="s">
        <v>41</v>
      </c>
      <c r="C9375" s="11" t="s">
        <v>44</v>
      </c>
      <c r="D9375" s="12">
        <v>45907</v>
      </c>
      <c r="E9375" s="11">
        <v>3508</v>
      </c>
      <c r="F9375" s="11" t="s">
        <v>33</v>
      </c>
      <c r="G9375" s="13">
        <v>319.29000000000002</v>
      </c>
      <c r="H9375" s="14">
        <f t="shared" si="1022"/>
        <v>1120069.32</v>
      </c>
      <c r="I9375" s="14">
        <f>IF(F9375="GHS",H9375,H9375*Assumptions!$B$4)</f>
        <v>1120069.32</v>
      </c>
      <c r="J9375" s="15" t="str">
        <f>INDEX(Assumptions!$B$8:$B$12,MATCH(B9375,Assumptions!$A$8:$A$12,0))</f>
        <v>Weighted Average</v>
      </c>
      <c r="K9375" s="16">
        <f>G9375/(1-INDEX(Assumptions!$D$8:$D$12,MATCH(B9375,Assumptions!$A$8:$A$12,0)))</f>
        <v>491.21538461538461</v>
      </c>
      <c r="L9375" s="16">
        <f t="shared" si="1023"/>
        <v>9.5786999999999995</v>
      </c>
      <c r="M9375" s="16">
        <f t="shared" si="1024"/>
        <v>24.560769230769232</v>
      </c>
      <c r="N9375" s="14">
        <f>E9375*(K9375-L9375-M9375)*IF(F9375="GHS",1,Assumptions!$B$4)</f>
        <v>1603422.3111692306</v>
      </c>
      <c r="O9375" s="15">
        <f t="shared" ca="1" si="1025"/>
        <v>379</v>
      </c>
      <c r="P9375" s="15" t="str">
        <f t="shared" ca="1" si="1026"/>
        <v>365d+</v>
      </c>
      <c r="Q9375" s="17">
        <f ca="1">IF(P9375="0-90d",0,IF(P9375="91-180d",INDEX(Assumptions!$F$8:$F$12,MATCH(B9375,Assumptions!$A$8:$A$12,0)),IF(P9375="181-365d",INDEX(Assumptions!$G$8:$G$12,MATCH(B9375,Assumptions!$A$8:$A$12,0)),INDEX(Assumptions!$H$8:$H$12,MATCH(B9375,Assumptions!$A$8:$A$12,0)))))</f>
        <v>0.8</v>
      </c>
      <c r="R9375" s="14">
        <f t="shared" ca="1" si="1027"/>
        <v>896055.45600000012</v>
      </c>
      <c r="S9375" s="14">
        <f t="shared" ca="1" si="1028"/>
        <v>224013.86399999994</v>
      </c>
      <c r="T9375" s="11" t="s">
        <v>25</v>
      </c>
      <c r="U9375" s="18" t="s">
        <v>26</v>
      </c>
    </row>
    <row r="9376" spans="1:21" ht="15" customHeight="1" x14ac:dyDescent="0.15">
      <c r="A9376" s="10" t="s">
        <v>9424</v>
      </c>
      <c r="B9376" s="11" t="s">
        <v>41</v>
      </c>
      <c r="C9376" s="11" t="s">
        <v>42</v>
      </c>
      <c r="D9376" s="12">
        <v>46096</v>
      </c>
      <c r="E9376" s="11">
        <v>3246</v>
      </c>
      <c r="F9376" s="11" t="s">
        <v>33</v>
      </c>
      <c r="G9376" s="13">
        <v>166.14</v>
      </c>
      <c r="H9376" s="14">
        <f t="shared" si="1022"/>
        <v>539290.43999999994</v>
      </c>
      <c r="I9376" s="14">
        <f>IF(F9376="GHS",H9376,H9376*Assumptions!$B$4)</f>
        <v>539290.43999999994</v>
      </c>
      <c r="J9376" s="15" t="str">
        <f>INDEX(Assumptions!$B$8:$B$12,MATCH(B9376,Assumptions!$A$8:$A$12,0))</f>
        <v>Weighted Average</v>
      </c>
      <c r="K9376" s="16">
        <f>G9376/(1-INDEX(Assumptions!$D$8:$D$12,MATCH(B9376,Assumptions!$A$8:$A$12,0)))</f>
        <v>255.59999999999997</v>
      </c>
      <c r="L9376" s="16">
        <f t="shared" si="1023"/>
        <v>4.9841999999999995</v>
      </c>
      <c r="M9376" s="16">
        <f t="shared" si="1024"/>
        <v>12.78</v>
      </c>
      <c r="N9376" s="14">
        <f>E9376*(K9376-L9376-M9376)*IF(F9376="GHS",1,Assumptions!$B$4)</f>
        <v>772015.00679999997</v>
      </c>
      <c r="O9376" s="15">
        <f t="shared" ca="1" si="1025"/>
        <v>190</v>
      </c>
      <c r="P9376" s="15" t="str">
        <f t="shared" ca="1" si="1026"/>
        <v>181-365d</v>
      </c>
      <c r="Q9376" s="17">
        <f ca="1">IF(P9376="0-90d",0,IF(P9376="91-180d",INDEX(Assumptions!$F$8:$F$12,MATCH(B9376,Assumptions!$A$8:$A$12,0)),IF(P9376="181-365d",INDEX(Assumptions!$G$8:$G$12,MATCH(B9376,Assumptions!$A$8:$A$12,0)),INDEX(Assumptions!$H$8:$H$12,MATCH(B9376,Assumptions!$A$8:$A$12,0)))))</f>
        <v>0.35</v>
      </c>
      <c r="R9376" s="14">
        <f t="shared" ca="1" si="1027"/>
        <v>188751.65399999998</v>
      </c>
      <c r="S9376" s="14">
        <f t="shared" ca="1" si="1028"/>
        <v>350538.78599999996</v>
      </c>
      <c r="T9376" s="11" t="s">
        <v>25</v>
      </c>
      <c r="U9376" s="18" t="s">
        <v>26</v>
      </c>
    </row>
    <row r="9377" spans="1:21" ht="15" customHeight="1" x14ac:dyDescent="0.15">
      <c r="A9377" s="10" t="s">
        <v>9425</v>
      </c>
      <c r="B9377" s="11" t="s">
        <v>31</v>
      </c>
      <c r="C9377" s="11" t="s">
        <v>76</v>
      </c>
      <c r="D9377" s="12">
        <v>45924</v>
      </c>
      <c r="E9377" s="11">
        <v>4378</v>
      </c>
      <c r="F9377" s="11" t="s">
        <v>33</v>
      </c>
      <c r="G9377" s="13">
        <v>1648.91</v>
      </c>
      <c r="H9377" s="14">
        <f t="shared" si="1022"/>
        <v>7218927.9800000004</v>
      </c>
      <c r="I9377" s="14">
        <f>IF(F9377="GHS",H9377,H9377*Assumptions!$B$4)</f>
        <v>7218927.9800000004</v>
      </c>
      <c r="J9377" s="15" t="str">
        <f>INDEX(Assumptions!$B$8:$B$12,MATCH(B9377,Assumptions!$A$8:$A$12,0))</f>
        <v>Weighted Average</v>
      </c>
      <c r="K9377" s="16">
        <f>G9377/(1-INDEX(Assumptions!$D$8:$D$12,MATCH(B9377,Assumptions!$A$8:$A$12,0)))</f>
        <v>2290.1527777777778</v>
      </c>
      <c r="L9377" s="16">
        <f t="shared" si="1023"/>
        <v>49.467300000000002</v>
      </c>
      <c r="M9377" s="16">
        <f t="shared" si="1024"/>
        <v>114.50763888888889</v>
      </c>
      <c r="N9377" s="14">
        <f>E9377*(K9377-L9377-M9377)*IF(F9377="GHS",1,Assumptions!$B$4)</f>
        <v>9308406.5786555577</v>
      </c>
      <c r="O9377" s="15">
        <f t="shared" ca="1" si="1025"/>
        <v>362</v>
      </c>
      <c r="P9377" s="15" t="str">
        <f t="shared" ca="1" si="1026"/>
        <v>181-365d</v>
      </c>
      <c r="Q9377" s="17">
        <f ca="1">IF(P9377="0-90d",0,IF(P9377="91-180d",INDEX(Assumptions!$F$8:$F$12,MATCH(B9377,Assumptions!$A$8:$A$12,0)),IF(P9377="181-365d",INDEX(Assumptions!$G$8:$G$12,MATCH(B9377,Assumptions!$A$8:$A$12,0)),INDEX(Assumptions!$H$8:$H$12,MATCH(B9377,Assumptions!$A$8:$A$12,0)))))</f>
        <v>0.2</v>
      </c>
      <c r="R9377" s="14">
        <f t="shared" ca="1" si="1027"/>
        <v>1443785.5960000001</v>
      </c>
      <c r="S9377" s="14">
        <f t="shared" ca="1" si="1028"/>
        <v>5775142.3840000005</v>
      </c>
      <c r="T9377" s="11" t="s">
        <v>50</v>
      </c>
      <c r="U9377" s="18" t="s">
        <v>26</v>
      </c>
    </row>
    <row r="9378" spans="1:21" ht="15" customHeight="1" x14ac:dyDescent="0.15">
      <c r="A9378" s="10" t="s">
        <v>9426</v>
      </c>
      <c r="B9378" s="11" t="s">
        <v>31</v>
      </c>
      <c r="C9378" s="11" t="s">
        <v>76</v>
      </c>
      <c r="D9378" s="12">
        <v>46179</v>
      </c>
      <c r="E9378" s="11">
        <v>1647</v>
      </c>
      <c r="F9378" s="11" t="s">
        <v>33</v>
      </c>
      <c r="G9378" s="13">
        <v>1895.88</v>
      </c>
      <c r="H9378" s="14">
        <f t="shared" si="1022"/>
        <v>3122514.3600000003</v>
      </c>
      <c r="I9378" s="14">
        <f>IF(F9378="GHS",H9378,H9378*Assumptions!$B$4)</f>
        <v>3122514.3600000003</v>
      </c>
      <c r="J9378" s="15" t="str">
        <f>INDEX(Assumptions!$B$8:$B$12,MATCH(B9378,Assumptions!$A$8:$A$12,0))</f>
        <v>Weighted Average</v>
      </c>
      <c r="K9378" s="16">
        <f>G9378/(1-INDEX(Assumptions!$D$8:$D$12,MATCH(B9378,Assumptions!$A$8:$A$12,0)))</f>
        <v>2633.166666666667</v>
      </c>
      <c r="L9378" s="16">
        <f t="shared" si="1023"/>
        <v>56.876400000000004</v>
      </c>
      <c r="M9378" s="16">
        <f t="shared" si="1024"/>
        <v>131.65833333333336</v>
      </c>
      <c r="N9378" s="14">
        <f>E9378*(K9378-L9378-M9378)*IF(F9378="GHS",1,Assumptions!$B$4)</f>
        <v>4026308.7942000004</v>
      </c>
      <c r="O9378" s="15">
        <f t="shared" ca="1" si="1025"/>
        <v>107</v>
      </c>
      <c r="P9378" s="15" t="str">
        <f t="shared" ca="1" si="1026"/>
        <v>91-180d</v>
      </c>
      <c r="Q9378" s="17">
        <f ca="1">IF(P9378="0-90d",0,IF(P9378="91-180d",INDEX(Assumptions!$F$8:$F$12,MATCH(B9378,Assumptions!$A$8:$A$12,0)),IF(P9378="181-365d",INDEX(Assumptions!$G$8:$G$12,MATCH(B9378,Assumptions!$A$8:$A$12,0)),INDEX(Assumptions!$H$8:$H$12,MATCH(B9378,Assumptions!$A$8:$A$12,0)))))</f>
        <v>0.05</v>
      </c>
      <c r="R9378" s="14">
        <f t="shared" ca="1" si="1027"/>
        <v>156125.71800000002</v>
      </c>
      <c r="S9378" s="14">
        <f t="shared" ca="1" si="1028"/>
        <v>2966388.6420000005</v>
      </c>
      <c r="T9378" s="11" t="s">
        <v>25</v>
      </c>
      <c r="U9378" s="18" t="s">
        <v>26</v>
      </c>
    </row>
    <row r="9379" spans="1:21" ht="15" customHeight="1" x14ac:dyDescent="0.15">
      <c r="A9379" s="10" t="s">
        <v>9427</v>
      </c>
      <c r="B9379" s="11" t="s">
        <v>41</v>
      </c>
      <c r="C9379" s="11" t="s">
        <v>42</v>
      </c>
      <c r="D9379" s="12">
        <v>45967</v>
      </c>
      <c r="E9379" s="11">
        <v>591</v>
      </c>
      <c r="F9379" s="11" t="s">
        <v>33</v>
      </c>
      <c r="G9379" s="13">
        <v>189.81</v>
      </c>
      <c r="H9379" s="14">
        <f t="shared" si="1022"/>
        <v>112177.71</v>
      </c>
      <c r="I9379" s="14">
        <f>IF(F9379="GHS",H9379,H9379*Assumptions!$B$4)</f>
        <v>112177.71</v>
      </c>
      <c r="J9379" s="15" t="str">
        <f>INDEX(Assumptions!$B$8:$B$12,MATCH(B9379,Assumptions!$A$8:$A$12,0))</f>
        <v>Weighted Average</v>
      </c>
      <c r="K9379" s="16">
        <f>G9379/(1-INDEX(Assumptions!$D$8:$D$12,MATCH(B9379,Assumptions!$A$8:$A$12,0)))</f>
        <v>292.01538461538462</v>
      </c>
      <c r="L9379" s="16">
        <f t="shared" si="1023"/>
        <v>5.6943000000000001</v>
      </c>
      <c r="M9379" s="16">
        <f t="shared" si="1024"/>
        <v>14.600769230769231</v>
      </c>
      <c r="N9379" s="14">
        <f>E9379*(K9379-L9379-M9379)*IF(F9379="GHS",1,Assumptions!$B$4)</f>
        <v>160586.70639230771</v>
      </c>
      <c r="O9379" s="15">
        <f t="shared" ca="1" si="1025"/>
        <v>319</v>
      </c>
      <c r="P9379" s="15" t="str">
        <f t="shared" ca="1" si="1026"/>
        <v>181-365d</v>
      </c>
      <c r="Q9379" s="17">
        <f ca="1">IF(P9379="0-90d",0,IF(P9379="91-180d",INDEX(Assumptions!$F$8:$F$12,MATCH(B9379,Assumptions!$A$8:$A$12,0)),IF(P9379="181-365d",INDEX(Assumptions!$G$8:$G$12,MATCH(B9379,Assumptions!$A$8:$A$12,0)),INDEX(Assumptions!$H$8:$H$12,MATCH(B9379,Assumptions!$A$8:$A$12,0)))))</f>
        <v>0.35</v>
      </c>
      <c r="R9379" s="14">
        <f t="shared" ca="1" si="1027"/>
        <v>39262.198499999999</v>
      </c>
      <c r="S9379" s="14">
        <f t="shared" si="1028"/>
        <v>0</v>
      </c>
      <c r="T9379" s="11" t="s">
        <v>39</v>
      </c>
      <c r="U9379" s="18" t="s">
        <v>26</v>
      </c>
    </row>
    <row r="9380" spans="1:21" ht="15" customHeight="1" x14ac:dyDescent="0.15">
      <c r="A9380" s="10" t="s">
        <v>9428</v>
      </c>
      <c r="B9380" s="11" t="s">
        <v>28</v>
      </c>
      <c r="C9380" s="11" t="s">
        <v>55</v>
      </c>
      <c r="D9380" s="12">
        <v>45736</v>
      </c>
      <c r="E9380" s="11">
        <v>3327</v>
      </c>
      <c r="F9380" s="11" t="s">
        <v>24</v>
      </c>
      <c r="G9380" s="13">
        <v>14388.82</v>
      </c>
      <c r="H9380" s="14">
        <f t="shared" si="1022"/>
        <v>47871604.140000001</v>
      </c>
      <c r="I9380" s="14">
        <f>IF(F9380="GHS",H9380,H9380*Assumptions!$B$4)</f>
        <v>517013324.71200001</v>
      </c>
      <c r="J9380" s="15" t="str">
        <f>INDEX(Assumptions!$B$8:$B$12,MATCH(B9380,Assumptions!$A$8:$A$12,0))</f>
        <v>Fair Value Less Costs to Sell</v>
      </c>
      <c r="K9380" s="16">
        <f>G9380/(1-INDEX(Assumptions!$D$8:$D$12,MATCH(B9380,Assumptions!$A$8:$A$12,0)))</f>
        <v>16350.931818181818</v>
      </c>
      <c r="L9380" s="16">
        <f t="shared" si="1023"/>
        <v>431.66459999999995</v>
      </c>
      <c r="M9380" s="16">
        <f t="shared" si="1024"/>
        <v>817.54659090909092</v>
      </c>
      <c r="N9380" s="14">
        <f>E9380*(K9380-L9380-M9380)*IF(F9380="GHS",1,Assumptions!$B$4)</f>
        <v>542628984.89091277</v>
      </c>
      <c r="O9380" s="15">
        <f t="shared" ca="1" si="1025"/>
        <v>550</v>
      </c>
      <c r="P9380" s="15" t="str">
        <f t="shared" ca="1" si="1026"/>
        <v>365d+</v>
      </c>
      <c r="Q9380" s="17">
        <f ca="1">IF(P9380="0-90d",0,IF(P9380="91-180d",INDEX(Assumptions!$F$8:$F$12,MATCH(B9380,Assumptions!$A$8:$A$12,0)),IF(P9380="181-365d",INDEX(Assumptions!$G$8:$G$12,MATCH(B9380,Assumptions!$A$8:$A$12,0)),INDEX(Assumptions!$H$8:$H$12,MATCH(B9380,Assumptions!$A$8:$A$12,0)))))</f>
        <v>0.4</v>
      </c>
      <c r="R9380" s="14">
        <f t="shared" ca="1" si="1027"/>
        <v>206805329.88480002</v>
      </c>
      <c r="S9380" s="14">
        <f t="shared" ca="1" si="1028"/>
        <v>310207994.8272</v>
      </c>
      <c r="T9380" s="11" t="s">
        <v>25</v>
      </c>
      <c r="U9380" s="18" t="s">
        <v>26</v>
      </c>
    </row>
    <row r="9381" spans="1:21" ht="15" customHeight="1" x14ac:dyDescent="0.15">
      <c r="A9381" s="10" t="s">
        <v>9429</v>
      </c>
      <c r="B9381" s="11" t="s">
        <v>22</v>
      </c>
      <c r="C9381" s="11" t="s">
        <v>23</v>
      </c>
      <c r="D9381" s="12">
        <v>45837</v>
      </c>
      <c r="E9381" s="11">
        <v>4901</v>
      </c>
      <c r="F9381" s="11" t="s">
        <v>24</v>
      </c>
      <c r="G9381" s="13">
        <v>34953.43</v>
      </c>
      <c r="H9381" s="14">
        <f t="shared" si="1022"/>
        <v>171306760.43000001</v>
      </c>
      <c r="I9381" s="14">
        <f>IF(F9381="GHS",H9381,H9381*Assumptions!$B$4)</f>
        <v>1850113012.6440003</v>
      </c>
      <c r="J9381" s="15" t="str">
        <f>INDEX(Assumptions!$B$8:$B$12,MATCH(B9381,Assumptions!$A$8:$A$12,0))</f>
        <v>FIFO</v>
      </c>
      <c r="K9381" s="16">
        <f>G9381/(1-INDEX(Assumptions!$D$8:$D$12,MATCH(B9381,Assumptions!$A$8:$A$12,0)))</f>
        <v>42626.134146341457</v>
      </c>
      <c r="L9381" s="16">
        <f t="shared" si="1023"/>
        <v>1048.6028999999999</v>
      </c>
      <c r="M9381" s="16">
        <f t="shared" si="1024"/>
        <v>2131.3067073170728</v>
      </c>
      <c r="N9381" s="14">
        <f>E9381*(K9381-L9381-M9381)*IF(F9381="GHS",1,Assumptions!$B$4)</f>
        <v>2087920221.8301919</v>
      </c>
      <c r="O9381" s="15">
        <f t="shared" ca="1" si="1025"/>
        <v>449</v>
      </c>
      <c r="P9381" s="15" t="str">
        <f t="shared" ca="1" si="1026"/>
        <v>365d+</v>
      </c>
      <c r="Q9381" s="17">
        <f ca="1">IF(P9381="0-90d",0,IF(P9381="91-180d",INDEX(Assumptions!$F$8:$F$12,MATCH(B9381,Assumptions!$A$8:$A$12,0)),IF(P9381="181-365d",INDEX(Assumptions!$G$8:$G$12,MATCH(B9381,Assumptions!$A$8:$A$12,0)),INDEX(Assumptions!$H$8:$H$12,MATCH(B9381,Assumptions!$A$8:$A$12,0)))))</f>
        <v>0.5</v>
      </c>
      <c r="R9381" s="14">
        <f t="shared" ca="1" si="1027"/>
        <v>925056506.32200015</v>
      </c>
      <c r="S9381" s="14">
        <f t="shared" ca="1" si="1028"/>
        <v>925056506.32200015</v>
      </c>
      <c r="T9381" s="11" t="s">
        <v>25</v>
      </c>
      <c r="U9381" s="18" t="s">
        <v>26</v>
      </c>
    </row>
    <row r="9382" spans="1:21" ht="15" customHeight="1" x14ac:dyDescent="0.15">
      <c r="A9382" s="10" t="s">
        <v>9430</v>
      </c>
      <c r="B9382" s="11" t="s">
        <v>46</v>
      </c>
      <c r="C9382" s="11" t="s">
        <v>119</v>
      </c>
      <c r="D9382" s="12">
        <v>45767</v>
      </c>
      <c r="E9382" s="11">
        <v>4637</v>
      </c>
      <c r="F9382" s="11" t="s">
        <v>33</v>
      </c>
      <c r="G9382" s="13">
        <v>752367.61</v>
      </c>
      <c r="H9382" s="14">
        <f t="shared" si="1022"/>
        <v>3488728607.5700002</v>
      </c>
      <c r="I9382" s="14">
        <f>IF(F9382="GHS",H9382,H9382*Assumptions!$B$4)</f>
        <v>3488728607.5700002</v>
      </c>
      <c r="J9382" s="15" t="str">
        <f>INDEX(Assumptions!$B$8:$B$12,MATCH(B9382,Assumptions!$A$8:$A$12,0))</f>
        <v>Specific Identification</v>
      </c>
      <c r="K9382" s="16">
        <f>G9382/(1-INDEX(Assumptions!$D$8:$D$12,MATCH(B9382,Assumptions!$A$8:$A$12,0)))</f>
        <v>964573.85897435888</v>
      </c>
      <c r="L9382" s="16">
        <f t="shared" si="1023"/>
        <v>22571.028299999998</v>
      </c>
      <c r="M9382" s="16">
        <f t="shared" si="1024"/>
        <v>48228.692948717944</v>
      </c>
      <c r="N9382" s="14">
        <f>E9382*(K9382-L9382-M9382)*IF(F9382="GHS",1,Assumptions!$B$4)</f>
        <v>4144430676.6337967</v>
      </c>
      <c r="O9382" s="15">
        <f t="shared" ca="1" si="1025"/>
        <v>519</v>
      </c>
      <c r="P9382" s="15" t="str">
        <f t="shared" ca="1" si="1026"/>
        <v>365d+</v>
      </c>
      <c r="Q9382" s="17">
        <f ca="1">IF(P9382="0-90d",0,IF(P9382="91-180d",INDEX(Assumptions!$F$8:$F$12,MATCH(B9382,Assumptions!$A$8:$A$12,0)),IF(P9382="181-365d",INDEX(Assumptions!$G$8:$G$12,MATCH(B9382,Assumptions!$A$8:$A$12,0)),INDEX(Assumptions!$H$8:$H$12,MATCH(B9382,Assumptions!$A$8:$A$12,0)))))</f>
        <v>0.15</v>
      </c>
      <c r="R9382" s="14">
        <f t="shared" ca="1" si="1027"/>
        <v>523309291.13550001</v>
      </c>
      <c r="S9382" s="14">
        <f t="shared" ca="1" si="1028"/>
        <v>2965419316.4345002</v>
      </c>
      <c r="T9382" s="11" t="s">
        <v>25</v>
      </c>
      <c r="U9382" s="18" t="s">
        <v>26</v>
      </c>
    </row>
    <row r="9383" spans="1:21" ht="15" customHeight="1" x14ac:dyDescent="0.15">
      <c r="A9383" s="10" t="s">
        <v>9431</v>
      </c>
      <c r="B9383" s="11" t="s">
        <v>28</v>
      </c>
      <c r="C9383" s="11" t="s">
        <v>29</v>
      </c>
      <c r="D9383" s="12">
        <v>46026</v>
      </c>
      <c r="E9383" s="11">
        <v>1514</v>
      </c>
      <c r="F9383" s="11" t="s">
        <v>24</v>
      </c>
      <c r="G9383" s="13">
        <v>10181.219999999999</v>
      </c>
      <c r="H9383" s="14">
        <f t="shared" si="1022"/>
        <v>15414367.079999998</v>
      </c>
      <c r="I9383" s="14">
        <f>IF(F9383="GHS",H9383,H9383*Assumptions!$B$4)</f>
        <v>166475164.46399999</v>
      </c>
      <c r="J9383" s="15" t="str">
        <f>INDEX(Assumptions!$B$8:$B$12,MATCH(B9383,Assumptions!$A$8:$A$12,0))</f>
        <v>Fair Value Less Costs to Sell</v>
      </c>
      <c r="K9383" s="16">
        <f>G9383/(1-INDEX(Assumptions!$D$8:$D$12,MATCH(B9383,Assumptions!$A$8:$A$12,0)))</f>
        <v>11569.56818181818</v>
      </c>
      <c r="L9383" s="16">
        <f t="shared" si="1023"/>
        <v>305.43659999999994</v>
      </c>
      <c r="M9383" s="16">
        <f t="shared" si="1024"/>
        <v>578.47840909090905</v>
      </c>
      <c r="N9383" s="14">
        <f>E9383*(K9383-L9383-M9383)*IF(F9383="GHS",1,Assumptions!$B$4)</f>
        <v>174723252.15789819</v>
      </c>
      <c r="O9383" s="15">
        <f t="shared" ca="1" si="1025"/>
        <v>260</v>
      </c>
      <c r="P9383" s="15" t="str">
        <f t="shared" ca="1" si="1026"/>
        <v>181-365d</v>
      </c>
      <c r="Q9383" s="17">
        <f ca="1">IF(P9383="0-90d",0,IF(P9383="91-180d",INDEX(Assumptions!$F$8:$F$12,MATCH(B9383,Assumptions!$A$8:$A$12,0)),IF(P9383="181-365d",INDEX(Assumptions!$G$8:$G$12,MATCH(B9383,Assumptions!$A$8:$A$12,0)),INDEX(Assumptions!$H$8:$H$12,MATCH(B9383,Assumptions!$A$8:$A$12,0)))))</f>
        <v>0.1</v>
      </c>
      <c r="R9383" s="14">
        <f t="shared" ca="1" si="1027"/>
        <v>16647516.4464</v>
      </c>
      <c r="S9383" s="14">
        <f t="shared" ca="1" si="1028"/>
        <v>149827648.0176</v>
      </c>
      <c r="T9383" s="11" t="s">
        <v>25</v>
      </c>
      <c r="U9383" s="18" t="s">
        <v>26</v>
      </c>
    </row>
    <row r="9384" spans="1:21" ht="15" customHeight="1" x14ac:dyDescent="0.15">
      <c r="A9384" s="10" t="s">
        <v>9432</v>
      </c>
      <c r="B9384" s="11" t="s">
        <v>28</v>
      </c>
      <c r="C9384" s="11" t="s">
        <v>55</v>
      </c>
      <c r="D9384" s="12">
        <v>46159</v>
      </c>
      <c r="E9384" s="11">
        <v>4863</v>
      </c>
      <c r="F9384" s="11" t="s">
        <v>24</v>
      </c>
      <c r="G9384" s="13">
        <v>5236.87</v>
      </c>
      <c r="H9384" s="14">
        <f t="shared" si="1022"/>
        <v>25466898.809999999</v>
      </c>
      <c r="I9384" s="14">
        <f>IF(F9384="GHS",H9384,H9384*Assumptions!$B$4)</f>
        <v>275042507.148</v>
      </c>
      <c r="J9384" s="15" t="str">
        <f>INDEX(Assumptions!$B$8:$B$12,MATCH(B9384,Assumptions!$A$8:$A$12,0))</f>
        <v>Fair Value Less Costs to Sell</v>
      </c>
      <c r="K9384" s="16">
        <f>G9384/(1-INDEX(Assumptions!$D$8:$D$12,MATCH(B9384,Assumptions!$A$8:$A$12,0)))</f>
        <v>5950.988636363636</v>
      </c>
      <c r="L9384" s="16">
        <f t="shared" si="1023"/>
        <v>157.1061</v>
      </c>
      <c r="M9384" s="16">
        <f t="shared" si="1024"/>
        <v>297.5494318181818</v>
      </c>
      <c r="N9384" s="14">
        <f>E9384*(K9384-L9384-M9384)*IF(F9384="GHS",1,Assumptions!$B$4)</f>
        <v>288669613.18396908</v>
      </c>
      <c r="O9384" s="15">
        <f t="shared" ca="1" si="1025"/>
        <v>127</v>
      </c>
      <c r="P9384" s="15" t="str">
        <f t="shared" ca="1" si="1026"/>
        <v>91-180d</v>
      </c>
      <c r="Q9384" s="17">
        <f ca="1">IF(P9384="0-90d",0,IF(P9384="91-180d",INDEX(Assumptions!$F$8:$F$12,MATCH(B9384,Assumptions!$A$8:$A$12,0)),IF(P9384="181-365d",INDEX(Assumptions!$G$8:$G$12,MATCH(B9384,Assumptions!$A$8:$A$12,0)),INDEX(Assumptions!$H$8:$H$12,MATCH(B9384,Assumptions!$A$8:$A$12,0)))))</f>
        <v>0.02</v>
      </c>
      <c r="R9384" s="14">
        <f t="shared" ca="1" si="1027"/>
        <v>5500850.1429599999</v>
      </c>
      <c r="S9384" s="14">
        <f t="shared" si="1028"/>
        <v>0</v>
      </c>
      <c r="T9384" s="11" t="s">
        <v>39</v>
      </c>
      <c r="U9384" s="18" t="s">
        <v>26</v>
      </c>
    </row>
    <row r="9385" spans="1:21" ht="15" customHeight="1" x14ac:dyDescent="0.15">
      <c r="A9385" s="10" t="s">
        <v>9433</v>
      </c>
      <c r="B9385" s="11" t="s">
        <v>31</v>
      </c>
      <c r="C9385" s="11" t="s">
        <v>63</v>
      </c>
      <c r="D9385" s="12">
        <v>46192</v>
      </c>
      <c r="E9385" s="11">
        <v>634</v>
      </c>
      <c r="F9385" s="11" t="s">
        <v>33</v>
      </c>
      <c r="G9385" s="13">
        <v>1410.5</v>
      </c>
      <c r="H9385" s="14">
        <f t="shared" si="1022"/>
        <v>894257</v>
      </c>
      <c r="I9385" s="14">
        <f>IF(F9385="GHS",H9385,H9385*Assumptions!$B$4)</f>
        <v>894257</v>
      </c>
      <c r="J9385" s="15" t="str">
        <f>INDEX(Assumptions!$B$8:$B$12,MATCH(B9385,Assumptions!$A$8:$A$12,0))</f>
        <v>Weighted Average</v>
      </c>
      <c r="K9385" s="16">
        <f>G9385/(1-INDEX(Assumptions!$D$8:$D$12,MATCH(B9385,Assumptions!$A$8:$A$12,0)))</f>
        <v>1959.0277777777778</v>
      </c>
      <c r="L9385" s="16">
        <f t="shared" si="1023"/>
        <v>42.314999999999998</v>
      </c>
      <c r="M9385" s="16">
        <f t="shared" si="1024"/>
        <v>97.9513888888889</v>
      </c>
      <c r="N9385" s="14">
        <f>E9385*(K9385-L9385-M9385)*IF(F9385="GHS",1,Assumptions!$B$4)</f>
        <v>1153094.7205555555</v>
      </c>
      <c r="O9385" s="15">
        <f t="shared" ca="1" si="1025"/>
        <v>94</v>
      </c>
      <c r="P9385" s="15" t="str">
        <f t="shared" ca="1" si="1026"/>
        <v>91-180d</v>
      </c>
      <c r="Q9385" s="17">
        <f ca="1">IF(P9385="0-90d",0,IF(P9385="91-180d",INDEX(Assumptions!$F$8:$F$12,MATCH(B9385,Assumptions!$A$8:$A$12,0)),IF(P9385="181-365d",INDEX(Assumptions!$G$8:$G$12,MATCH(B9385,Assumptions!$A$8:$A$12,0)),INDEX(Assumptions!$H$8:$H$12,MATCH(B9385,Assumptions!$A$8:$A$12,0)))))</f>
        <v>0.05</v>
      </c>
      <c r="R9385" s="14">
        <f t="shared" ca="1" si="1027"/>
        <v>44712.850000000006</v>
      </c>
      <c r="S9385" s="14">
        <f t="shared" ca="1" si="1028"/>
        <v>849544.15</v>
      </c>
      <c r="T9385" s="11" t="s">
        <v>25</v>
      </c>
      <c r="U9385" s="18" t="s">
        <v>26</v>
      </c>
    </row>
    <row r="9386" spans="1:21" ht="15" customHeight="1" x14ac:dyDescent="0.15">
      <c r="A9386" s="10" t="s">
        <v>9434</v>
      </c>
      <c r="B9386" s="11" t="s">
        <v>41</v>
      </c>
      <c r="C9386" s="11" t="s">
        <v>42</v>
      </c>
      <c r="D9386" s="12">
        <v>45864</v>
      </c>
      <c r="E9386" s="11">
        <v>3043</v>
      </c>
      <c r="F9386" s="11" t="s">
        <v>33</v>
      </c>
      <c r="G9386" s="13">
        <v>330.42</v>
      </c>
      <c r="H9386" s="14">
        <f t="shared" si="1022"/>
        <v>1005468.06</v>
      </c>
      <c r="I9386" s="14">
        <f>IF(F9386="GHS",H9386,H9386*Assumptions!$B$4)</f>
        <v>1005468.06</v>
      </c>
      <c r="J9386" s="15" t="str">
        <f>INDEX(Assumptions!$B$8:$B$12,MATCH(B9386,Assumptions!$A$8:$A$12,0))</f>
        <v>Weighted Average</v>
      </c>
      <c r="K9386" s="16">
        <f>G9386/(1-INDEX(Assumptions!$D$8:$D$12,MATCH(B9386,Assumptions!$A$8:$A$12,0)))</f>
        <v>508.33846153846156</v>
      </c>
      <c r="L9386" s="16">
        <f t="shared" si="1023"/>
        <v>9.9125999999999994</v>
      </c>
      <c r="M9386" s="16">
        <f t="shared" si="1024"/>
        <v>25.41692307692308</v>
      </c>
      <c r="N9386" s="14">
        <f>E9386*(K9386-L9386-M9386)*IF(F9386="GHS",1,Assumptions!$B$4)</f>
        <v>1439366.1997384615</v>
      </c>
      <c r="O9386" s="15">
        <f t="shared" ca="1" si="1025"/>
        <v>422</v>
      </c>
      <c r="P9386" s="15" t="str">
        <f t="shared" ca="1" si="1026"/>
        <v>365d+</v>
      </c>
      <c r="Q9386" s="17">
        <f ca="1">IF(P9386="0-90d",0,IF(P9386="91-180d",INDEX(Assumptions!$F$8:$F$12,MATCH(B9386,Assumptions!$A$8:$A$12,0)),IF(P9386="181-365d",INDEX(Assumptions!$G$8:$G$12,MATCH(B9386,Assumptions!$A$8:$A$12,0)),INDEX(Assumptions!$H$8:$H$12,MATCH(B9386,Assumptions!$A$8:$A$12,0)))))</f>
        <v>0.8</v>
      </c>
      <c r="R9386" s="14">
        <f t="shared" ca="1" si="1027"/>
        <v>804374.44800000009</v>
      </c>
      <c r="S9386" s="14">
        <f t="shared" ca="1" si="1028"/>
        <v>201093.61199999996</v>
      </c>
      <c r="T9386" s="11" t="s">
        <v>25</v>
      </c>
      <c r="U9386" s="18" t="s">
        <v>26</v>
      </c>
    </row>
    <row r="9387" spans="1:21" ht="15" customHeight="1" x14ac:dyDescent="0.15">
      <c r="A9387" s="10" t="s">
        <v>9435</v>
      </c>
      <c r="B9387" s="11" t="s">
        <v>46</v>
      </c>
      <c r="C9387" s="11" t="s">
        <v>52</v>
      </c>
      <c r="D9387" s="12">
        <v>45822</v>
      </c>
      <c r="E9387" s="11">
        <v>4050</v>
      </c>
      <c r="F9387" s="11" t="s">
        <v>33</v>
      </c>
      <c r="G9387" s="13">
        <v>396987.53</v>
      </c>
      <c r="H9387" s="14">
        <f t="shared" si="1022"/>
        <v>1607799496.5</v>
      </c>
      <c r="I9387" s="14">
        <f>IF(F9387="GHS",H9387,H9387*Assumptions!$B$4)</f>
        <v>1607799496.5</v>
      </c>
      <c r="J9387" s="15" t="str">
        <f>INDEX(Assumptions!$B$8:$B$12,MATCH(B9387,Assumptions!$A$8:$A$12,0))</f>
        <v>Specific Identification</v>
      </c>
      <c r="K9387" s="16">
        <f>G9387/(1-INDEX(Assumptions!$D$8:$D$12,MATCH(B9387,Assumptions!$A$8:$A$12,0)))</f>
        <v>508958.37179487181</v>
      </c>
      <c r="L9387" s="16">
        <f t="shared" si="1023"/>
        <v>11909.625900000001</v>
      </c>
      <c r="M9387" s="16">
        <f t="shared" si="1024"/>
        <v>25447.918589743593</v>
      </c>
      <c r="N9387" s="14">
        <f>E9387*(K9387-L9387-M9387)*IF(F9387="GHS",1,Assumptions!$B$4)</f>
        <v>1909983350.5857692</v>
      </c>
      <c r="O9387" s="15">
        <f t="shared" ca="1" si="1025"/>
        <v>464</v>
      </c>
      <c r="P9387" s="15" t="str">
        <f t="shared" ca="1" si="1026"/>
        <v>365d+</v>
      </c>
      <c r="Q9387" s="17">
        <f ca="1">IF(P9387="0-90d",0,IF(P9387="91-180d",INDEX(Assumptions!$F$8:$F$12,MATCH(B9387,Assumptions!$A$8:$A$12,0)),IF(P9387="181-365d",INDEX(Assumptions!$G$8:$G$12,MATCH(B9387,Assumptions!$A$8:$A$12,0)),INDEX(Assumptions!$H$8:$H$12,MATCH(B9387,Assumptions!$A$8:$A$12,0)))))</f>
        <v>0.15</v>
      </c>
      <c r="R9387" s="14">
        <f t="shared" ca="1" si="1027"/>
        <v>241169924.47499999</v>
      </c>
      <c r="S9387" s="14">
        <f t="shared" ca="1" si="1028"/>
        <v>1366629572.0250001</v>
      </c>
      <c r="T9387" s="11" t="s">
        <v>25</v>
      </c>
      <c r="U9387" s="18" t="s">
        <v>26</v>
      </c>
    </row>
    <row r="9388" spans="1:21" ht="15" customHeight="1" x14ac:dyDescent="0.15">
      <c r="A9388" s="10" t="s">
        <v>9436</v>
      </c>
      <c r="B9388" s="11" t="s">
        <v>28</v>
      </c>
      <c r="C9388" s="11" t="s">
        <v>35</v>
      </c>
      <c r="D9388" s="12">
        <v>45846</v>
      </c>
      <c r="E9388" s="11">
        <v>3884</v>
      </c>
      <c r="F9388" s="11" t="s">
        <v>24</v>
      </c>
      <c r="G9388" s="13">
        <v>4952.66</v>
      </c>
      <c r="H9388" s="14">
        <f t="shared" si="1022"/>
        <v>19236131.439999998</v>
      </c>
      <c r="I9388" s="14">
        <f>IF(F9388="GHS",H9388,H9388*Assumptions!$B$4)</f>
        <v>207750219.55199999</v>
      </c>
      <c r="J9388" s="15" t="str">
        <f>INDEX(Assumptions!$B$8:$B$12,MATCH(B9388,Assumptions!$A$8:$A$12,0))</f>
        <v>Fair Value Less Costs to Sell</v>
      </c>
      <c r="K9388" s="16">
        <f>G9388/(1-INDEX(Assumptions!$D$8:$D$12,MATCH(B9388,Assumptions!$A$8:$A$12,0)))</f>
        <v>5628.022727272727</v>
      </c>
      <c r="L9388" s="16">
        <f t="shared" si="1023"/>
        <v>148.57979999999998</v>
      </c>
      <c r="M9388" s="16">
        <f t="shared" si="1024"/>
        <v>281.40113636363634</v>
      </c>
      <c r="N9388" s="14">
        <f>E9388*(K9388-L9388-M9388)*IF(F9388="GHS",1,Assumptions!$B$4)</f>
        <v>218043298.6116218</v>
      </c>
      <c r="O9388" s="15">
        <f t="shared" ca="1" si="1025"/>
        <v>440</v>
      </c>
      <c r="P9388" s="15" t="str">
        <f t="shared" ca="1" si="1026"/>
        <v>365d+</v>
      </c>
      <c r="Q9388" s="17">
        <f ca="1">IF(P9388="0-90d",0,IF(P9388="91-180d",INDEX(Assumptions!$F$8:$F$12,MATCH(B9388,Assumptions!$A$8:$A$12,0)),IF(P9388="181-365d",INDEX(Assumptions!$G$8:$G$12,MATCH(B9388,Assumptions!$A$8:$A$12,0)),INDEX(Assumptions!$H$8:$H$12,MATCH(B9388,Assumptions!$A$8:$A$12,0)))))</f>
        <v>0.4</v>
      </c>
      <c r="R9388" s="14">
        <f t="shared" ca="1" si="1027"/>
        <v>83100087.820800006</v>
      </c>
      <c r="S9388" s="14">
        <f t="shared" ca="1" si="1028"/>
        <v>124650131.73119998</v>
      </c>
      <c r="T9388" s="11" t="s">
        <v>25</v>
      </c>
      <c r="U9388" s="18" t="s">
        <v>26</v>
      </c>
    </row>
    <row r="9389" spans="1:21" ht="15" customHeight="1" x14ac:dyDescent="0.15">
      <c r="A9389" s="10" t="s">
        <v>9437</v>
      </c>
      <c r="B9389" s="11" t="s">
        <v>28</v>
      </c>
      <c r="C9389" s="11" t="s">
        <v>35</v>
      </c>
      <c r="D9389" s="12">
        <v>46134</v>
      </c>
      <c r="E9389" s="11">
        <v>3278</v>
      </c>
      <c r="F9389" s="11" t="s">
        <v>24</v>
      </c>
      <c r="G9389" s="13">
        <v>5581.1</v>
      </c>
      <c r="H9389" s="14">
        <f t="shared" si="1022"/>
        <v>18294845.800000001</v>
      </c>
      <c r="I9389" s="14">
        <f>IF(F9389="GHS",H9389,H9389*Assumptions!$B$4)</f>
        <v>197584334.64000002</v>
      </c>
      <c r="J9389" s="15" t="str">
        <f>INDEX(Assumptions!$B$8:$B$12,MATCH(B9389,Assumptions!$A$8:$A$12,0))</f>
        <v>Fair Value Less Costs to Sell</v>
      </c>
      <c r="K9389" s="16">
        <f>G9389/(1-INDEX(Assumptions!$D$8:$D$12,MATCH(B9389,Assumptions!$A$8:$A$12,0)))</f>
        <v>6342.159090909091</v>
      </c>
      <c r="L9389" s="16">
        <f t="shared" si="1023"/>
        <v>167.43299999999999</v>
      </c>
      <c r="M9389" s="16">
        <f t="shared" si="1024"/>
        <v>317.10795454545456</v>
      </c>
      <c r="N9389" s="14">
        <f>E9389*(K9389-L9389-M9389)*IF(F9389="GHS",1,Assumptions!$B$4)</f>
        <v>207373740.31079999</v>
      </c>
      <c r="O9389" s="15">
        <f t="shared" ca="1" si="1025"/>
        <v>152</v>
      </c>
      <c r="P9389" s="15" t="str">
        <f t="shared" ca="1" si="1026"/>
        <v>91-180d</v>
      </c>
      <c r="Q9389" s="17">
        <f ca="1">IF(P9389="0-90d",0,IF(P9389="91-180d",INDEX(Assumptions!$F$8:$F$12,MATCH(B9389,Assumptions!$A$8:$A$12,0)),IF(P9389="181-365d",INDEX(Assumptions!$G$8:$G$12,MATCH(B9389,Assumptions!$A$8:$A$12,0)),INDEX(Assumptions!$H$8:$H$12,MATCH(B9389,Assumptions!$A$8:$A$12,0)))))</f>
        <v>0.02</v>
      </c>
      <c r="R9389" s="14">
        <f t="shared" ca="1" si="1027"/>
        <v>3951686.6928000003</v>
      </c>
      <c r="S9389" s="14">
        <f t="shared" si="1028"/>
        <v>0</v>
      </c>
      <c r="T9389" s="11" t="s">
        <v>39</v>
      </c>
      <c r="U9389" s="18" t="s">
        <v>26</v>
      </c>
    </row>
    <row r="9390" spans="1:21" ht="15" customHeight="1" x14ac:dyDescent="0.15">
      <c r="A9390" s="10" t="s">
        <v>9438</v>
      </c>
      <c r="B9390" s="11" t="s">
        <v>46</v>
      </c>
      <c r="C9390" s="11" t="s">
        <v>52</v>
      </c>
      <c r="D9390" s="12">
        <v>45870</v>
      </c>
      <c r="E9390" s="11">
        <v>1592</v>
      </c>
      <c r="F9390" s="11" t="s">
        <v>33</v>
      </c>
      <c r="G9390" s="13">
        <v>540175.24</v>
      </c>
      <c r="H9390" s="14">
        <f t="shared" si="1022"/>
        <v>859958982.08000004</v>
      </c>
      <c r="I9390" s="14">
        <f>IF(F9390="GHS",H9390,H9390*Assumptions!$B$4)</f>
        <v>859958982.08000004</v>
      </c>
      <c r="J9390" s="15" t="str">
        <f>INDEX(Assumptions!$B$8:$B$12,MATCH(B9390,Assumptions!$A$8:$A$12,0))</f>
        <v>Specific Identification</v>
      </c>
      <c r="K9390" s="16">
        <f>G9390/(1-INDEX(Assumptions!$D$8:$D$12,MATCH(B9390,Assumptions!$A$8:$A$12,0)))</f>
        <v>692532.35897435888</v>
      </c>
      <c r="L9390" s="16">
        <f t="shared" si="1023"/>
        <v>16205.2572</v>
      </c>
      <c r="M9390" s="16">
        <f t="shared" si="1024"/>
        <v>34626.617948717947</v>
      </c>
      <c r="N9390" s="14">
        <f>E9390*(K9390-L9390-M9390)*IF(F9390="GHS",1,Assumptions!$B$4)</f>
        <v>1021587170.2504205</v>
      </c>
      <c r="O9390" s="15">
        <f t="shared" ca="1" si="1025"/>
        <v>416</v>
      </c>
      <c r="P9390" s="15" t="str">
        <f t="shared" ca="1" si="1026"/>
        <v>365d+</v>
      </c>
      <c r="Q9390" s="17">
        <f ca="1">IF(P9390="0-90d",0,IF(P9390="91-180d",INDEX(Assumptions!$F$8:$F$12,MATCH(B9390,Assumptions!$A$8:$A$12,0)),IF(P9390="181-365d",INDEX(Assumptions!$G$8:$G$12,MATCH(B9390,Assumptions!$A$8:$A$12,0)),INDEX(Assumptions!$H$8:$H$12,MATCH(B9390,Assumptions!$A$8:$A$12,0)))))</f>
        <v>0.15</v>
      </c>
      <c r="R9390" s="14">
        <f t="shared" ca="1" si="1027"/>
        <v>128993847.31200001</v>
      </c>
      <c r="S9390" s="14">
        <f t="shared" ca="1" si="1028"/>
        <v>730965134.76800001</v>
      </c>
      <c r="T9390" s="11" t="s">
        <v>25</v>
      </c>
      <c r="U9390" s="18" t="s">
        <v>36</v>
      </c>
    </row>
    <row r="9391" spans="1:21" ht="15" customHeight="1" x14ac:dyDescent="0.15">
      <c r="A9391" s="10" t="s">
        <v>9439</v>
      </c>
      <c r="B9391" s="11" t="s">
        <v>41</v>
      </c>
      <c r="C9391" s="11" t="s">
        <v>49</v>
      </c>
      <c r="D9391" s="12">
        <v>45856</v>
      </c>
      <c r="E9391" s="11">
        <v>2393</v>
      </c>
      <c r="F9391" s="11" t="s">
        <v>33</v>
      </c>
      <c r="G9391" s="13">
        <v>511.79</v>
      </c>
      <c r="H9391" s="14">
        <f t="shared" si="1022"/>
        <v>1224713.47</v>
      </c>
      <c r="I9391" s="14">
        <f>IF(F9391="GHS",H9391,H9391*Assumptions!$B$4)</f>
        <v>1224713.47</v>
      </c>
      <c r="J9391" s="15" t="str">
        <f>INDEX(Assumptions!$B$8:$B$12,MATCH(B9391,Assumptions!$A$8:$A$12,0))</f>
        <v>Weighted Average</v>
      </c>
      <c r="K9391" s="16">
        <f>G9391/(1-INDEX(Assumptions!$D$8:$D$12,MATCH(B9391,Assumptions!$A$8:$A$12,0)))</f>
        <v>787.36923076923074</v>
      </c>
      <c r="L9391" s="16">
        <f t="shared" si="1023"/>
        <v>15.3537</v>
      </c>
      <c r="M9391" s="16">
        <f t="shared" si="1024"/>
        <v>39.368461538461538</v>
      </c>
      <c r="N9391" s="14">
        <f>E9391*(K9391-L9391-M9391)*IF(F9391="GHS",1,Assumptions!$B$4)</f>
        <v>1753224.4366692305</v>
      </c>
      <c r="O9391" s="15">
        <f t="shared" ca="1" si="1025"/>
        <v>430</v>
      </c>
      <c r="P9391" s="15" t="str">
        <f t="shared" ca="1" si="1026"/>
        <v>365d+</v>
      </c>
      <c r="Q9391" s="17">
        <f ca="1">IF(P9391="0-90d",0,IF(P9391="91-180d",INDEX(Assumptions!$F$8:$F$12,MATCH(B9391,Assumptions!$A$8:$A$12,0)),IF(P9391="181-365d",INDEX(Assumptions!$G$8:$G$12,MATCH(B9391,Assumptions!$A$8:$A$12,0)),INDEX(Assumptions!$H$8:$H$12,MATCH(B9391,Assumptions!$A$8:$A$12,0)))))</f>
        <v>0.8</v>
      </c>
      <c r="R9391" s="14">
        <f t="shared" ca="1" si="1027"/>
        <v>979770.77600000007</v>
      </c>
      <c r="S9391" s="14">
        <f t="shared" ca="1" si="1028"/>
        <v>244942.6939999999</v>
      </c>
      <c r="T9391" s="11" t="s">
        <v>25</v>
      </c>
      <c r="U9391" s="18" t="s">
        <v>26</v>
      </c>
    </row>
    <row r="9392" spans="1:21" ht="15" customHeight="1" x14ac:dyDescent="0.15">
      <c r="A9392" s="10" t="s">
        <v>9440</v>
      </c>
      <c r="B9392" s="11" t="s">
        <v>41</v>
      </c>
      <c r="C9392" s="11" t="s">
        <v>115</v>
      </c>
      <c r="D9392" s="12">
        <v>45826</v>
      </c>
      <c r="E9392" s="11">
        <v>940</v>
      </c>
      <c r="F9392" s="11" t="s">
        <v>33</v>
      </c>
      <c r="G9392" s="13">
        <v>527.91999999999996</v>
      </c>
      <c r="H9392" s="14">
        <f t="shared" si="1022"/>
        <v>496244.8</v>
      </c>
      <c r="I9392" s="14">
        <f>IF(F9392="GHS",H9392,H9392*Assumptions!$B$4)</f>
        <v>496244.8</v>
      </c>
      <c r="J9392" s="15" t="str">
        <f>INDEX(Assumptions!$B$8:$B$12,MATCH(B9392,Assumptions!$A$8:$A$12,0))</f>
        <v>Weighted Average</v>
      </c>
      <c r="K9392" s="16">
        <f>G9392/(1-INDEX(Assumptions!$D$8:$D$12,MATCH(B9392,Assumptions!$A$8:$A$12,0)))</f>
        <v>812.18461538461531</v>
      </c>
      <c r="L9392" s="16">
        <f t="shared" si="1023"/>
        <v>15.837599999999998</v>
      </c>
      <c r="M9392" s="16">
        <f t="shared" si="1024"/>
        <v>40.60923076923077</v>
      </c>
      <c r="N9392" s="14">
        <f>E9392*(K9392-L9392-M9392)*IF(F9392="GHS",1,Assumptions!$B$4)</f>
        <v>710393.51753846148</v>
      </c>
      <c r="O9392" s="15">
        <f t="shared" ca="1" si="1025"/>
        <v>460</v>
      </c>
      <c r="P9392" s="15" t="str">
        <f t="shared" ca="1" si="1026"/>
        <v>365d+</v>
      </c>
      <c r="Q9392" s="17">
        <f ca="1">IF(P9392="0-90d",0,IF(P9392="91-180d",INDEX(Assumptions!$F$8:$F$12,MATCH(B9392,Assumptions!$A$8:$A$12,0)),IF(P9392="181-365d",INDEX(Assumptions!$G$8:$G$12,MATCH(B9392,Assumptions!$A$8:$A$12,0)),INDEX(Assumptions!$H$8:$H$12,MATCH(B9392,Assumptions!$A$8:$A$12,0)))))</f>
        <v>0.8</v>
      </c>
      <c r="R9392" s="14">
        <f t="shared" ca="1" si="1027"/>
        <v>396995.84000000003</v>
      </c>
      <c r="S9392" s="14">
        <f t="shared" ca="1" si="1028"/>
        <v>99248.959999999963</v>
      </c>
      <c r="T9392" s="11" t="s">
        <v>25</v>
      </c>
      <c r="U9392" s="18" t="s">
        <v>26</v>
      </c>
    </row>
    <row r="9393" spans="1:21" ht="15" customHeight="1" x14ac:dyDescent="0.15">
      <c r="A9393" s="10" t="s">
        <v>9441</v>
      </c>
      <c r="B9393" s="11" t="s">
        <v>31</v>
      </c>
      <c r="C9393" s="11" t="s">
        <v>32</v>
      </c>
      <c r="D9393" s="12">
        <v>45829</v>
      </c>
      <c r="E9393" s="11">
        <v>955</v>
      </c>
      <c r="F9393" s="11" t="s">
        <v>33</v>
      </c>
      <c r="G9393" s="13">
        <v>1231.9100000000001</v>
      </c>
      <c r="H9393" s="14">
        <f t="shared" si="1022"/>
        <v>1176474.05</v>
      </c>
      <c r="I9393" s="14">
        <f>IF(F9393="GHS",H9393,H9393*Assumptions!$B$4)</f>
        <v>1176474.05</v>
      </c>
      <c r="J9393" s="15" t="str">
        <f>INDEX(Assumptions!$B$8:$B$12,MATCH(B9393,Assumptions!$A$8:$A$12,0))</f>
        <v>Weighted Average</v>
      </c>
      <c r="K9393" s="16">
        <f>G9393/(1-INDEX(Assumptions!$D$8:$D$12,MATCH(B9393,Assumptions!$A$8:$A$12,0)))</f>
        <v>1710.9861111111113</v>
      </c>
      <c r="L9393" s="16">
        <f t="shared" si="1023"/>
        <v>36.957300000000004</v>
      </c>
      <c r="M9393" s="16">
        <f t="shared" si="1024"/>
        <v>85.549305555555577</v>
      </c>
      <c r="N9393" s="14">
        <f>E9393*(K9393-L9393-M9393)*IF(F9393="GHS",1,Assumptions!$B$4)</f>
        <v>1516997.9278055558</v>
      </c>
      <c r="O9393" s="15">
        <f t="shared" ca="1" si="1025"/>
        <v>457</v>
      </c>
      <c r="P9393" s="15" t="str">
        <f t="shared" ca="1" si="1026"/>
        <v>365d+</v>
      </c>
      <c r="Q9393" s="17">
        <f ca="1">IF(P9393="0-90d",0,IF(P9393="91-180d",INDEX(Assumptions!$F$8:$F$12,MATCH(B9393,Assumptions!$A$8:$A$12,0)),IF(P9393="181-365d",INDEX(Assumptions!$G$8:$G$12,MATCH(B9393,Assumptions!$A$8:$A$12,0)),INDEX(Assumptions!$H$8:$H$12,MATCH(B9393,Assumptions!$A$8:$A$12,0)))))</f>
        <v>0.6</v>
      </c>
      <c r="R9393" s="14">
        <f t="shared" ca="1" si="1027"/>
        <v>705884.43</v>
      </c>
      <c r="S9393" s="14">
        <f t="shared" si="1028"/>
        <v>0</v>
      </c>
      <c r="T9393" s="11" t="s">
        <v>39</v>
      </c>
      <c r="U9393" s="18" t="s">
        <v>36</v>
      </c>
    </row>
    <row r="9394" spans="1:21" ht="15" customHeight="1" x14ac:dyDescent="0.15">
      <c r="A9394" s="10" t="s">
        <v>9442</v>
      </c>
      <c r="B9394" s="11" t="s">
        <v>41</v>
      </c>
      <c r="C9394" s="11" t="s">
        <v>42</v>
      </c>
      <c r="D9394" s="12">
        <v>45887</v>
      </c>
      <c r="E9394" s="11">
        <v>3938</v>
      </c>
      <c r="F9394" s="11" t="s">
        <v>33</v>
      </c>
      <c r="G9394" s="13">
        <v>245.59</v>
      </c>
      <c r="H9394" s="14">
        <f t="shared" si="1022"/>
        <v>967133.42</v>
      </c>
      <c r="I9394" s="14">
        <f>IF(F9394="GHS",H9394,H9394*Assumptions!$B$4)</f>
        <v>967133.42</v>
      </c>
      <c r="J9394" s="15" t="str">
        <f>INDEX(Assumptions!$B$8:$B$12,MATCH(B9394,Assumptions!$A$8:$A$12,0))</f>
        <v>Weighted Average</v>
      </c>
      <c r="K9394" s="16">
        <f>G9394/(1-INDEX(Assumptions!$D$8:$D$12,MATCH(B9394,Assumptions!$A$8:$A$12,0)))</f>
        <v>377.83076923076925</v>
      </c>
      <c r="L9394" s="16">
        <f t="shared" si="1023"/>
        <v>7.3677000000000001</v>
      </c>
      <c r="M9394" s="16">
        <f t="shared" si="1024"/>
        <v>18.891538461538463</v>
      </c>
      <c r="N9394" s="14">
        <f>E9394*(K9394-L9394-M9394)*IF(F9394="GHS",1,Assumptions!$B$4)</f>
        <v>1384488.6881692307</v>
      </c>
      <c r="O9394" s="15">
        <f t="shared" ca="1" si="1025"/>
        <v>399</v>
      </c>
      <c r="P9394" s="15" t="str">
        <f t="shared" ca="1" si="1026"/>
        <v>365d+</v>
      </c>
      <c r="Q9394" s="17">
        <f ca="1">IF(P9394="0-90d",0,IF(P9394="91-180d",INDEX(Assumptions!$F$8:$F$12,MATCH(B9394,Assumptions!$A$8:$A$12,0)),IF(P9394="181-365d",INDEX(Assumptions!$G$8:$G$12,MATCH(B9394,Assumptions!$A$8:$A$12,0)),INDEX(Assumptions!$H$8:$H$12,MATCH(B9394,Assumptions!$A$8:$A$12,0)))))</f>
        <v>0.8</v>
      </c>
      <c r="R9394" s="14">
        <f t="shared" ca="1" si="1027"/>
        <v>773706.73600000003</v>
      </c>
      <c r="S9394" s="14">
        <f t="shared" ca="1" si="1028"/>
        <v>193426.68400000001</v>
      </c>
      <c r="T9394" s="11" t="s">
        <v>25</v>
      </c>
      <c r="U9394" s="18" t="s">
        <v>26</v>
      </c>
    </row>
    <row r="9395" spans="1:21" ht="15" customHeight="1" x14ac:dyDescent="0.15">
      <c r="A9395" s="10" t="s">
        <v>9443</v>
      </c>
      <c r="B9395" s="11" t="s">
        <v>41</v>
      </c>
      <c r="C9395" s="11" t="s">
        <v>44</v>
      </c>
      <c r="D9395" s="12">
        <v>45831</v>
      </c>
      <c r="E9395" s="11">
        <v>3596</v>
      </c>
      <c r="F9395" s="11" t="s">
        <v>33</v>
      </c>
      <c r="G9395" s="13">
        <v>197.06</v>
      </c>
      <c r="H9395" s="14">
        <f t="shared" si="1022"/>
        <v>708627.76</v>
      </c>
      <c r="I9395" s="14">
        <f>IF(F9395="GHS",H9395,H9395*Assumptions!$B$4)</f>
        <v>708627.76</v>
      </c>
      <c r="J9395" s="15" t="str">
        <f>INDEX(Assumptions!$B$8:$B$12,MATCH(B9395,Assumptions!$A$8:$A$12,0))</f>
        <v>Weighted Average</v>
      </c>
      <c r="K9395" s="16">
        <f>G9395/(1-INDEX(Assumptions!$D$8:$D$12,MATCH(B9395,Assumptions!$A$8:$A$12,0)))</f>
        <v>303.16923076923075</v>
      </c>
      <c r="L9395" s="16">
        <f t="shared" si="1023"/>
        <v>5.9117999999999995</v>
      </c>
      <c r="M9395" s="16">
        <f t="shared" si="1024"/>
        <v>15.158461538461538</v>
      </c>
      <c r="N9395" s="14">
        <f>E9395*(K9395-L9395-M9395)*IF(F9395="GHS",1,Assumptions!$B$4)</f>
        <v>1014427.8933538459</v>
      </c>
      <c r="O9395" s="15">
        <f t="shared" ca="1" si="1025"/>
        <v>455</v>
      </c>
      <c r="P9395" s="15" t="str">
        <f t="shared" ca="1" si="1026"/>
        <v>365d+</v>
      </c>
      <c r="Q9395" s="17">
        <f ca="1">IF(P9395="0-90d",0,IF(P9395="91-180d",INDEX(Assumptions!$F$8:$F$12,MATCH(B9395,Assumptions!$A$8:$A$12,0)),IF(P9395="181-365d",INDEX(Assumptions!$G$8:$G$12,MATCH(B9395,Assumptions!$A$8:$A$12,0)),INDEX(Assumptions!$H$8:$H$12,MATCH(B9395,Assumptions!$A$8:$A$12,0)))))</f>
        <v>0.8</v>
      </c>
      <c r="R9395" s="14">
        <f t="shared" ca="1" si="1027"/>
        <v>566902.20799999998</v>
      </c>
      <c r="S9395" s="14">
        <f t="shared" ca="1" si="1028"/>
        <v>141725.55200000003</v>
      </c>
      <c r="T9395" s="11" t="s">
        <v>25</v>
      </c>
      <c r="U9395" s="18" t="s">
        <v>26</v>
      </c>
    </row>
    <row r="9396" spans="1:21" ht="15" customHeight="1" x14ac:dyDescent="0.15">
      <c r="A9396" s="10" t="s">
        <v>9444</v>
      </c>
      <c r="B9396" s="11" t="s">
        <v>31</v>
      </c>
      <c r="C9396" s="11" t="s">
        <v>63</v>
      </c>
      <c r="D9396" s="12">
        <v>45922</v>
      </c>
      <c r="E9396" s="11">
        <v>4986</v>
      </c>
      <c r="F9396" s="11" t="s">
        <v>33</v>
      </c>
      <c r="G9396" s="13">
        <v>1749.09</v>
      </c>
      <c r="H9396" s="14">
        <f t="shared" si="1022"/>
        <v>8720962.7400000002</v>
      </c>
      <c r="I9396" s="14">
        <f>IF(F9396="GHS",H9396,H9396*Assumptions!$B$4)</f>
        <v>8720962.7400000002</v>
      </c>
      <c r="J9396" s="15" t="str">
        <f>INDEX(Assumptions!$B$8:$B$12,MATCH(B9396,Assumptions!$A$8:$A$12,0))</f>
        <v>Weighted Average</v>
      </c>
      <c r="K9396" s="16">
        <f>G9396/(1-INDEX(Assumptions!$D$8:$D$12,MATCH(B9396,Assumptions!$A$8:$A$12,0)))</f>
        <v>2429.2916666666665</v>
      </c>
      <c r="L9396" s="16">
        <f t="shared" si="1023"/>
        <v>52.472699999999996</v>
      </c>
      <c r="M9396" s="16">
        <f t="shared" si="1024"/>
        <v>121.46458333333334</v>
      </c>
      <c r="N9396" s="14">
        <f>E9396*(K9396-L9396-M9396)*IF(F9396="GHS",1,Assumptions!$B$4)</f>
        <v>11245196.9553</v>
      </c>
      <c r="O9396" s="15">
        <f t="shared" ca="1" si="1025"/>
        <v>364</v>
      </c>
      <c r="P9396" s="15" t="str">
        <f t="shared" ca="1" si="1026"/>
        <v>181-365d</v>
      </c>
      <c r="Q9396" s="17">
        <f ca="1">IF(P9396="0-90d",0,IF(P9396="91-180d",INDEX(Assumptions!$F$8:$F$12,MATCH(B9396,Assumptions!$A$8:$A$12,0)),IF(P9396="181-365d",INDEX(Assumptions!$G$8:$G$12,MATCH(B9396,Assumptions!$A$8:$A$12,0)),INDEX(Assumptions!$H$8:$H$12,MATCH(B9396,Assumptions!$A$8:$A$12,0)))))</f>
        <v>0.2</v>
      </c>
      <c r="R9396" s="14">
        <f t="shared" ca="1" si="1027"/>
        <v>1744192.5480000002</v>
      </c>
      <c r="S9396" s="14">
        <f t="shared" ca="1" si="1028"/>
        <v>6976770.1919999998</v>
      </c>
      <c r="T9396" s="11" t="s">
        <v>25</v>
      </c>
      <c r="U9396" s="18" t="s">
        <v>26</v>
      </c>
    </row>
    <row r="9397" spans="1:21" ht="15" customHeight="1" x14ac:dyDescent="0.15">
      <c r="A9397" s="10" t="s">
        <v>9445</v>
      </c>
      <c r="B9397" s="11" t="s">
        <v>41</v>
      </c>
      <c r="C9397" s="11" t="s">
        <v>49</v>
      </c>
      <c r="D9397" s="12">
        <v>45970</v>
      </c>
      <c r="E9397" s="11">
        <v>3171</v>
      </c>
      <c r="F9397" s="11" t="s">
        <v>33</v>
      </c>
      <c r="G9397" s="13">
        <v>326.07</v>
      </c>
      <c r="H9397" s="14">
        <f t="shared" si="1022"/>
        <v>1033967.97</v>
      </c>
      <c r="I9397" s="14">
        <f>IF(F9397="GHS",H9397,H9397*Assumptions!$B$4)</f>
        <v>1033967.97</v>
      </c>
      <c r="J9397" s="15" t="str">
        <f>INDEX(Assumptions!$B$8:$B$12,MATCH(B9397,Assumptions!$A$8:$A$12,0))</f>
        <v>Weighted Average</v>
      </c>
      <c r="K9397" s="16">
        <f>G9397/(1-INDEX(Assumptions!$D$8:$D$12,MATCH(B9397,Assumptions!$A$8:$A$12,0)))</f>
        <v>501.64615384615382</v>
      </c>
      <c r="L9397" s="16">
        <f t="shared" si="1023"/>
        <v>9.7820999999999998</v>
      </c>
      <c r="M9397" s="16">
        <f t="shared" si="1024"/>
        <v>25.082307692307694</v>
      </c>
      <c r="N9397" s="14">
        <f>E9397*(K9397-L9397-M9397)*IF(F9397="GHS",1,Assumptions!$B$4)</f>
        <v>1480164.9170538462</v>
      </c>
      <c r="O9397" s="15">
        <f t="shared" ca="1" si="1025"/>
        <v>316</v>
      </c>
      <c r="P9397" s="15" t="str">
        <f t="shared" ca="1" si="1026"/>
        <v>181-365d</v>
      </c>
      <c r="Q9397" s="17">
        <f ca="1">IF(P9397="0-90d",0,IF(P9397="91-180d",INDEX(Assumptions!$F$8:$F$12,MATCH(B9397,Assumptions!$A$8:$A$12,0)),IF(P9397="181-365d",INDEX(Assumptions!$G$8:$G$12,MATCH(B9397,Assumptions!$A$8:$A$12,0)),INDEX(Assumptions!$H$8:$H$12,MATCH(B9397,Assumptions!$A$8:$A$12,0)))))</f>
        <v>0.35</v>
      </c>
      <c r="R9397" s="14">
        <f t="shared" ca="1" si="1027"/>
        <v>361888.78949999996</v>
      </c>
      <c r="S9397" s="14">
        <f t="shared" ca="1" si="1028"/>
        <v>672079.18050000002</v>
      </c>
      <c r="T9397" s="11" t="s">
        <v>25</v>
      </c>
      <c r="U9397" s="18" t="s">
        <v>26</v>
      </c>
    </row>
    <row r="9398" spans="1:21" ht="15" customHeight="1" x14ac:dyDescent="0.15">
      <c r="A9398" s="10" t="s">
        <v>9446</v>
      </c>
      <c r="B9398" s="11" t="s">
        <v>22</v>
      </c>
      <c r="C9398" s="11" t="s">
        <v>23</v>
      </c>
      <c r="D9398" s="12">
        <v>45767</v>
      </c>
      <c r="E9398" s="11">
        <v>2082</v>
      </c>
      <c r="F9398" s="11" t="s">
        <v>24</v>
      </c>
      <c r="G9398" s="13">
        <v>15291.59</v>
      </c>
      <c r="H9398" s="14">
        <f t="shared" si="1022"/>
        <v>31837090.379999999</v>
      </c>
      <c r="I9398" s="14">
        <f>IF(F9398="GHS",H9398,H9398*Assumptions!$B$4)</f>
        <v>343840576.10400003</v>
      </c>
      <c r="J9398" s="15" t="str">
        <f>INDEX(Assumptions!$B$8:$B$12,MATCH(B9398,Assumptions!$A$8:$A$12,0))</f>
        <v>FIFO</v>
      </c>
      <c r="K9398" s="16">
        <f>G9398/(1-INDEX(Assumptions!$D$8:$D$12,MATCH(B9398,Assumptions!$A$8:$A$12,0)))</f>
        <v>18648.280487804877</v>
      </c>
      <c r="L9398" s="16">
        <f t="shared" si="1023"/>
        <v>458.74770000000001</v>
      </c>
      <c r="M9398" s="16">
        <f t="shared" si="1024"/>
        <v>932.41402439024387</v>
      </c>
      <c r="N9398" s="14">
        <f>E9398*(K9398-L9398-M9398)*IF(F9398="GHS",1,Assumptions!$B$4)</f>
        <v>388036669.66663611</v>
      </c>
      <c r="O9398" s="15">
        <f t="shared" ca="1" si="1025"/>
        <v>519</v>
      </c>
      <c r="P9398" s="15" t="str">
        <f t="shared" ca="1" si="1026"/>
        <v>365d+</v>
      </c>
      <c r="Q9398" s="17">
        <f ca="1">IF(P9398="0-90d",0,IF(P9398="91-180d",INDEX(Assumptions!$F$8:$F$12,MATCH(B9398,Assumptions!$A$8:$A$12,0)),IF(P9398="181-365d",INDEX(Assumptions!$G$8:$G$12,MATCH(B9398,Assumptions!$A$8:$A$12,0)),INDEX(Assumptions!$H$8:$H$12,MATCH(B9398,Assumptions!$A$8:$A$12,0)))))</f>
        <v>0.5</v>
      </c>
      <c r="R9398" s="14">
        <f t="shared" ca="1" si="1027"/>
        <v>171920288.05200002</v>
      </c>
      <c r="S9398" s="14">
        <f t="shared" ca="1" si="1028"/>
        <v>171920288.05200002</v>
      </c>
      <c r="T9398" s="11" t="s">
        <v>25</v>
      </c>
      <c r="U9398" s="18" t="s">
        <v>26</v>
      </c>
    </row>
    <row r="9399" spans="1:21" ht="15" customHeight="1" x14ac:dyDescent="0.15">
      <c r="A9399" s="10" t="s">
        <v>9447</v>
      </c>
      <c r="B9399" s="11" t="s">
        <v>31</v>
      </c>
      <c r="C9399" s="11" t="s">
        <v>76</v>
      </c>
      <c r="D9399" s="12">
        <v>45853</v>
      </c>
      <c r="E9399" s="11">
        <v>1999</v>
      </c>
      <c r="F9399" s="11" t="s">
        <v>33</v>
      </c>
      <c r="G9399" s="13">
        <v>1441.33</v>
      </c>
      <c r="H9399" s="14">
        <f t="shared" si="1022"/>
        <v>2881218.67</v>
      </c>
      <c r="I9399" s="14">
        <f>IF(F9399="GHS",H9399,H9399*Assumptions!$B$4)</f>
        <v>2881218.67</v>
      </c>
      <c r="J9399" s="15" t="str">
        <f>INDEX(Assumptions!$B$8:$B$12,MATCH(B9399,Assumptions!$A$8:$A$12,0))</f>
        <v>Weighted Average</v>
      </c>
      <c r="K9399" s="16">
        <f>G9399/(1-INDEX(Assumptions!$D$8:$D$12,MATCH(B9399,Assumptions!$A$8:$A$12,0)))</f>
        <v>2001.8472222222222</v>
      </c>
      <c r="L9399" s="16">
        <f t="shared" si="1023"/>
        <v>43.239899999999999</v>
      </c>
      <c r="M9399" s="16">
        <f t="shared" si="1024"/>
        <v>100.09236111111112</v>
      </c>
      <c r="N9399" s="14">
        <f>E9399*(K9399-L9399-M9399)*IF(F9399="GHS",1,Assumptions!$B$4)</f>
        <v>3715171.4072611108</v>
      </c>
      <c r="O9399" s="15">
        <f t="shared" ca="1" si="1025"/>
        <v>433</v>
      </c>
      <c r="P9399" s="15" t="str">
        <f t="shared" ca="1" si="1026"/>
        <v>365d+</v>
      </c>
      <c r="Q9399" s="17">
        <f ca="1">IF(P9399="0-90d",0,IF(P9399="91-180d",INDEX(Assumptions!$F$8:$F$12,MATCH(B9399,Assumptions!$A$8:$A$12,0)),IF(P9399="181-365d",INDEX(Assumptions!$G$8:$G$12,MATCH(B9399,Assumptions!$A$8:$A$12,0)),INDEX(Assumptions!$H$8:$H$12,MATCH(B9399,Assumptions!$A$8:$A$12,0)))))</f>
        <v>0.6</v>
      </c>
      <c r="R9399" s="14">
        <f t="shared" ca="1" si="1027"/>
        <v>1728731.2019999998</v>
      </c>
      <c r="S9399" s="14">
        <f t="shared" ca="1" si="1028"/>
        <v>1152487.4680000001</v>
      </c>
      <c r="T9399" s="11" t="s">
        <v>25</v>
      </c>
      <c r="U9399" s="18" t="s">
        <v>26</v>
      </c>
    </row>
    <row r="9400" spans="1:21" ht="15" customHeight="1" x14ac:dyDescent="0.15">
      <c r="A9400" s="10" t="s">
        <v>9448</v>
      </c>
      <c r="B9400" s="11" t="s">
        <v>31</v>
      </c>
      <c r="C9400" s="11" t="s">
        <v>32</v>
      </c>
      <c r="D9400" s="12">
        <v>45845</v>
      </c>
      <c r="E9400" s="11">
        <v>2578</v>
      </c>
      <c r="F9400" s="11" t="s">
        <v>33</v>
      </c>
      <c r="G9400" s="13">
        <v>2090.4299999999998</v>
      </c>
      <c r="H9400" s="14">
        <f t="shared" si="1022"/>
        <v>5389128.54</v>
      </c>
      <c r="I9400" s="14">
        <f>IF(F9400="GHS",H9400,H9400*Assumptions!$B$4)</f>
        <v>5389128.54</v>
      </c>
      <c r="J9400" s="15" t="str">
        <f>INDEX(Assumptions!$B$8:$B$12,MATCH(B9400,Assumptions!$A$8:$A$12,0))</f>
        <v>Weighted Average</v>
      </c>
      <c r="K9400" s="16">
        <f>G9400/(1-INDEX(Assumptions!$D$8:$D$12,MATCH(B9400,Assumptions!$A$8:$A$12,0)))</f>
        <v>2903.375</v>
      </c>
      <c r="L9400" s="16">
        <f t="shared" si="1023"/>
        <v>62.712899999999991</v>
      </c>
      <c r="M9400" s="16">
        <f t="shared" si="1024"/>
        <v>145.16875000000002</v>
      </c>
      <c r="N9400" s="14">
        <f>E9400*(K9400-L9400-M9400)*IF(F9400="GHS",1,Assumptions!$B$4)</f>
        <v>6948981.8563000001</v>
      </c>
      <c r="O9400" s="15">
        <f t="shared" ca="1" si="1025"/>
        <v>441</v>
      </c>
      <c r="P9400" s="15" t="str">
        <f t="shared" ca="1" si="1026"/>
        <v>365d+</v>
      </c>
      <c r="Q9400" s="17">
        <f ca="1">IF(P9400="0-90d",0,IF(P9400="91-180d",INDEX(Assumptions!$F$8:$F$12,MATCH(B9400,Assumptions!$A$8:$A$12,0)),IF(P9400="181-365d",INDEX(Assumptions!$G$8:$G$12,MATCH(B9400,Assumptions!$A$8:$A$12,0)),INDEX(Assumptions!$H$8:$H$12,MATCH(B9400,Assumptions!$A$8:$A$12,0)))))</f>
        <v>0.6</v>
      </c>
      <c r="R9400" s="14">
        <f t="shared" ca="1" si="1027"/>
        <v>3233477.1239999998</v>
      </c>
      <c r="S9400" s="14">
        <f t="shared" ca="1" si="1028"/>
        <v>2155651.4160000002</v>
      </c>
      <c r="T9400" s="11" t="s">
        <v>25</v>
      </c>
      <c r="U9400" s="18" t="s">
        <v>26</v>
      </c>
    </row>
    <row r="9401" spans="1:21" ht="15" customHeight="1" x14ac:dyDescent="0.15">
      <c r="A9401" s="10" t="s">
        <v>9449</v>
      </c>
      <c r="B9401" s="11" t="s">
        <v>41</v>
      </c>
      <c r="C9401" s="11" t="s">
        <v>44</v>
      </c>
      <c r="D9401" s="12">
        <v>45937</v>
      </c>
      <c r="E9401" s="11">
        <v>4938</v>
      </c>
      <c r="F9401" s="11" t="s">
        <v>33</v>
      </c>
      <c r="G9401" s="13">
        <v>417.54</v>
      </c>
      <c r="H9401" s="14">
        <f t="shared" si="1022"/>
        <v>2061812.52</v>
      </c>
      <c r="I9401" s="14">
        <f>IF(F9401="GHS",H9401,H9401*Assumptions!$B$4)</f>
        <v>2061812.52</v>
      </c>
      <c r="J9401" s="15" t="str">
        <f>INDEX(Assumptions!$B$8:$B$12,MATCH(B9401,Assumptions!$A$8:$A$12,0))</f>
        <v>Weighted Average</v>
      </c>
      <c r="K9401" s="16">
        <f>G9401/(1-INDEX(Assumptions!$D$8:$D$12,MATCH(B9401,Assumptions!$A$8:$A$12,0)))</f>
        <v>642.36923076923074</v>
      </c>
      <c r="L9401" s="16">
        <f t="shared" si="1023"/>
        <v>12.526199999999999</v>
      </c>
      <c r="M9401" s="16">
        <f t="shared" si="1024"/>
        <v>32.118461538461538</v>
      </c>
      <c r="N9401" s="14">
        <f>E9401*(K9401-L9401-M9401)*IF(F9401="GHS",1,Assumptions!$B$4)</f>
        <v>2951563.9228615379</v>
      </c>
      <c r="O9401" s="15">
        <f t="shared" ca="1" si="1025"/>
        <v>349</v>
      </c>
      <c r="P9401" s="15" t="str">
        <f t="shared" ca="1" si="1026"/>
        <v>181-365d</v>
      </c>
      <c r="Q9401" s="17">
        <f ca="1">IF(P9401="0-90d",0,IF(P9401="91-180d",INDEX(Assumptions!$F$8:$F$12,MATCH(B9401,Assumptions!$A$8:$A$12,0)),IF(P9401="181-365d",INDEX(Assumptions!$G$8:$G$12,MATCH(B9401,Assumptions!$A$8:$A$12,0)),INDEX(Assumptions!$H$8:$H$12,MATCH(B9401,Assumptions!$A$8:$A$12,0)))))</f>
        <v>0.35</v>
      </c>
      <c r="R9401" s="14">
        <f t="shared" ca="1" si="1027"/>
        <v>721634.38199999998</v>
      </c>
      <c r="S9401" s="14">
        <f t="shared" ca="1" si="1028"/>
        <v>1340178.138</v>
      </c>
      <c r="T9401" s="11" t="s">
        <v>50</v>
      </c>
      <c r="U9401" s="18" t="s">
        <v>26</v>
      </c>
    </row>
    <row r="9402" spans="1:21" ht="15" customHeight="1" x14ac:dyDescent="0.15">
      <c r="A9402" s="10" t="s">
        <v>9450</v>
      </c>
      <c r="B9402" s="11" t="s">
        <v>46</v>
      </c>
      <c r="C9402" s="11" t="s">
        <v>52</v>
      </c>
      <c r="D9402" s="12">
        <v>46054</v>
      </c>
      <c r="E9402" s="11">
        <v>3444</v>
      </c>
      <c r="F9402" s="11" t="s">
        <v>33</v>
      </c>
      <c r="G9402" s="13">
        <v>240143.3</v>
      </c>
      <c r="H9402" s="14">
        <f t="shared" si="1022"/>
        <v>827053525.19999993</v>
      </c>
      <c r="I9402" s="14">
        <f>IF(F9402="GHS",H9402,H9402*Assumptions!$B$4)</f>
        <v>827053525.19999993</v>
      </c>
      <c r="J9402" s="15" t="str">
        <f>INDEX(Assumptions!$B$8:$B$12,MATCH(B9402,Assumptions!$A$8:$A$12,0))</f>
        <v>Specific Identification</v>
      </c>
      <c r="K9402" s="16">
        <f>G9402/(1-INDEX(Assumptions!$D$8:$D$12,MATCH(B9402,Assumptions!$A$8:$A$12,0)))</f>
        <v>307876.02564102563</v>
      </c>
      <c r="L9402" s="16">
        <f t="shared" si="1023"/>
        <v>7204.2989999999991</v>
      </c>
      <c r="M9402" s="16">
        <f t="shared" si="1024"/>
        <v>15393.801282051281</v>
      </c>
      <c r="N9402" s="14">
        <f>E9402*(K9402-L9402-M9402)*IF(F9402="GHS",1,Assumptions!$B$4)</f>
        <v>982497174.93630779</v>
      </c>
      <c r="O9402" s="15">
        <f t="shared" ca="1" si="1025"/>
        <v>232</v>
      </c>
      <c r="P9402" s="15" t="str">
        <f t="shared" ca="1" si="1026"/>
        <v>181-365d</v>
      </c>
      <c r="Q9402" s="17">
        <f ca="1">IF(P9402="0-90d",0,IF(P9402="91-180d",INDEX(Assumptions!$F$8:$F$12,MATCH(B9402,Assumptions!$A$8:$A$12,0)),IF(P9402="181-365d",INDEX(Assumptions!$G$8:$G$12,MATCH(B9402,Assumptions!$A$8:$A$12,0)),INDEX(Assumptions!$H$8:$H$12,MATCH(B9402,Assumptions!$A$8:$A$12,0)))))</f>
        <v>0.05</v>
      </c>
      <c r="R9402" s="14">
        <f t="shared" ca="1" si="1027"/>
        <v>41352676.259999998</v>
      </c>
      <c r="S9402" s="14">
        <f t="shared" ca="1" si="1028"/>
        <v>785700848.93999994</v>
      </c>
      <c r="T9402" s="11" t="s">
        <v>25</v>
      </c>
      <c r="U9402" s="18" t="s">
        <v>26</v>
      </c>
    </row>
    <row r="9403" spans="1:21" ht="15" customHeight="1" x14ac:dyDescent="0.15">
      <c r="A9403" s="10" t="s">
        <v>9451</v>
      </c>
      <c r="B9403" s="11" t="s">
        <v>31</v>
      </c>
      <c r="C9403" s="11" t="s">
        <v>32</v>
      </c>
      <c r="D9403" s="12">
        <v>46007</v>
      </c>
      <c r="E9403" s="11">
        <v>2026</v>
      </c>
      <c r="F9403" s="11" t="s">
        <v>33</v>
      </c>
      <c r="G9403" s="13">
        <v>1068.5899999999999</v>
      </c>
      <c r="H9403" s="14">
        <f t="shared" si="1022"/>
        <v>2164963.34</v>
      </c>
      <c r="I9403" s="14">
        <f>IF(F9403="GHS",H9403,H9403*Assumptions!$B$4)</f>
        <v>2164963.34</v>
      </c>
      <c r="J9403" s="15" t="str">
        <f>INDEX(Assumptions!$B$8:$B$12,MATCH(B9403,Assumptions!$A$8:$A$12,0))</f>
        <v>Weighted Average</v>
      </c>
      <c r="K9403" s="16">
        <f>G9403/(1-INDEX(Assumptions!$D$8:$D$12,MATCH(B9403,Assumptions!$A$8:$A$12,0)))</f>
        <v>1484.1527777777778</v>
      </c>
      <c r="L9403" s="16">
        <f t="shared" si="1023"/>
        <v>32.057699999999997</v>
      </c>
      <c r="M9403" s="16">
        <f t="shared" si="1024"/>
        <v>74.207638888888894</v>
      </c>
      <c r="N9403" s="14">
        <f>E9403*(K9403-L9403-M9403)*IF(F9403="GHS",1,Assumptions!$B$4)</f>
        <v>2791599.9511888889</v>
      </c>
      <c r="O9403" s="15">
        <f t="shared" ca="1" si="1025"/>
        <v>279</v>
      </c>
      <c r="P9403" s="15" t="str">
        <f t="shared" ca="1" si="1026"/>
        <v>181-365d</v>
      </c>
      <c r="Q9403" s="17">
        <f ca="1">IF(P9403="0-90d",0,IF(P9403="91-180d",INDEX(Assumptions!$F$8:$F$12,MATCH(B9403,Assumptions!$A$8:$A$12,0)),IF(P9403="181-365d",INDEX(Assumptions!$G$8:$G$12,MATCH(B9403,Assumptions!$A$8:$A$12,0)),INDEX(Assumptions!$H$8:$H$12,MATCH(B9403,Assumptions!$A$8:$A$12,0)))))</f>
        <v>0.2</v>
      </c>
      <c r="R9403" s="14">
        <f t="shared" ca="1" si="1027"/>
        <v>432992.66800000001</v>
      </c>
      <c r="S9403" s="14">
        <f t="shared" ca="1" si="1028"/>
        <v>1731970.6719999998</v>
      </c>
      <c r="T9403" s="11" t="s">
        <v>25</v>
      </c>
      <c r="U9403" s="18" t="s">
        <v>26</v>
      </c>
    </row>
    <row r="9404" spans="1:21" ht="15" customHeight="1" x14ac:dyDescent="0.15">
      <c r="A9404" s="10" t="s">
        <v>9452</v>
      </c>
      <c r="B9404" s="11" t="s">
        <v>28</v>
      </c>
      <c r="C9404" s="11" t="s">
        <v>55</v>
      </c>
      <c r="D9404" s="12">
        <v>45847</v>
      </c>
      <c r="E9404" s="11">
        <v>3828</v>
      </c>
      <c r="F9404" s="11" t="s">
        <v>24</v>
      </c>
      <c r="G9404" s="13">
        <v>1979.35</v>
      </c>
      <c r="H9404" s="14">
        <f t="shared" si="1022"/>
        <v>7576951.7999999998</v>
      </c>
      <c r="I9404" s="14">
        <f>IF(F9404="GHS",H9404,H9404*Assumptions!$B$4)</f>
        <v>81831079.439999998</v>
      </c>
      <c r="J9404" s="15" t="str">
        <f>INDEX(Assumptions!$B$8:$B$12,MATCH(B9404,Assumptions!$A$8:$A$12,0))</f>
        <v>Fair Value Less Costs to Sell</v>
      </c>
      <c r="K9404" s="16">
        <f>G9404/(1-INDEX(Assumptions!$D$8:$D$12,MATCH(B9404,Assumptions!$A$8:$A$12,0)))</f>
        <v>2249.2613636363635</v>
      </c>
      <c r="L9404" s="16">
        <f t="shared" si="1023"/>
        <v>59.380499999999998</v>
      </c>
      <c r="M9404" s="16">
        <f t="shared" si="1024"/>
        <v>112.46306818181819</v>
      </c>
      <c r="N9404" s="14">
        <f>E9404*(K9404-L9404-M9404)*IF(F9404="GHS",1,Assumptions!$B$4)</f>
        <v>85885437.466800004</v>
      </c>
      <c r="O9404" s="15">
        <f t="shared" ca="1" si="1025"/>
        <v>439</v>
      </c>
      <c r="P9404" s="15" t="str">
        <f t="shared" ca="1" si="1026"/>
        <v>365d+</v>
      </c>
      <c r="Q9404" s="17">
        <f ca="1">IF(P9404="0-90d",0,IF(P9404="91-180d",INDEX(Assumptions!$F$8:$F$12,MATCH(B9404,Assumptions!$A$8:$A$12,0)),IF(P9404="181-365d",INDEX(Assumptions!$G$8:$G$12,MATCH(B9404,Assumptions!$A$8:$A$12,0)),INDEX(Assumptions!$H$8:$H$12,MATCH(B9404,Assumptions!$A$8:$A$12,0)))))</f>
        <v>0.4</v>
      </c>
      <c r="R9404" s="14">
        <f t="shared" ca="1" si="1027"/>
        <v>32732431.776000001</v>
      </c>
      <c r="S9404" s="14">
        <f t="shared" ca="1" si="1028"/>
        <v>49098647.663999997</v>
      </c>
      <c r="T9404" s="11" t="s">
        <v>25</v>
      </c>
      <c r="U9404" s="18" t="s">
        <v>26</v>
      </c>
    </row>
    <row r="9405" spans="1:21" ht="15" customHeight="1" x14ac:dyDescent="0.15">
      <c r="A9405" s="10" t="s">
        <v>9453</v>
      </c>
      <c r="B9405" s="11" t="s">
        <v>22</v>
      </c>
      <c r="C9405" s="11" t="s">
        <v>61</v>
      </c>
      <c r="D9405" s="12">
        <v>45836</v>
      </c>
      <c r="E9405" s="11">
        <v>1800</v>
      </c>
      <c r="F9405" s="11" t="s">
        <v>24</v>
      </c>
      <c r="G9405" s="13">
        <v>35647.11</v>
      </c>
      <c r="H9405" s="14">
        <f t="shared" si="1022"/>
        <v>64164798</v>
      </c>
      <c r="I9405" s="14">
        <f>IF(F9405="GHS",H9405,H9405*Assumptions!$B$4)</f>
        <v>692979818.4000001</v>
      </c>
      <c r="J9405" s="15" t="str">
        <f>INDEX(Assumptions!$B$8:$B$12,MATCH(B9405,Assumptions!$A$8:$A$12,0))</f>
        <v>FIFO</v>
      </c>
      <c r="K9405" s="16">
        <f>G9405/(1-INDEX(Assumptions!$D$8:$D$12,MATCH(B9405,Assumptions!$A$8:$A$12,0)))</f>
        <v>43472.085365853658</v>
      </c>
      <c r="L9405" s="16">
        <f t="shared" si="1023"/>
        <v>1069.4132999999999</v>
      </c>
      <c r="M9405" s="16">
        <f t="shared" si="1024"/>
        <v>2173.6042682926832</v>
      </c>
      <c r="N9405" s="14">
        <f>E9405*(K9405-L9405-M9405)*IF(F9405="GHS",1,Assumptions!$B$4)</f>
        <v>782053077.9845854</v>
      </c>
      <c r="O9405" s="15">
        <f t="shared" ca="1" si="1025"/>
        <v>450</v>
      </c>
      <c r="P9405" s="15" t="str">
        <f t="shared" ca="1" si="1026"/>
        <v>365d+</v>
      </c>
      <c r="Q9405" s="17">
        <f ca="1">IF(P9405="0-90d",0,IF(P9405="91-180d",INDEX(Assumptions!$F$8:$F$12,MATCH(B9405,Assumptions!$A$8:$A$12,0)),IF(P9405="181-365d",INDEX(Assumptions!$G$8:$G$12,MATCH(B9405,Assumptions!$A$8:$A$12,0)),INDEX(Assumptions!$H$8:$H$12,MATCH(B9405,Assumptions!$A$8:$A$12,0)))))</f>
        <v>0.5</v>
      </c>
      <c r="R9405" s="14">
        <f t="shared" ca="1" si="1027"/>
        <v>346489909.20000005</v>
      </c>
      <c r="S9405" s="14">
        <f t="shared" ca="1" si="1028"/>
        <v>346489909.20000005</v>
      </c>
      <c r="T9405" s="11" t="s">
        <v>25</v>
      </c>
      <c r="U9405" s="18" t="s">
        <v>26</v>
      </c>
    </row>
    <row r="9406" spans="1:21" ht="15" customHeight="1" x14ac:dyDescent="0.15">
      <c r="A9406" s="10" t="s">
        <v>9454</v>
      </c>
      <c r="B9406" s="11" t="s">
        <v>46</v>
      </c>
      <c r="C9406" s="11" t="s">
        <v>52</v>
      </c>
      <c r="D9406" s="12">
        <v>45939</v>
      </c>
      <c r="E9406" s="11">
        <v>3112</v>
      </c>
      <c r="F9406" s="11" t="s">
        <v>33</v>
      </c>
      <c r="G9406" s="13">
        <v>314875.28999999998</v>
      </c>
      <c r="H9406" s="14">
        <f t="shared" si="1022"/>
        <v>979891902.4799999</v>
      </c>
      <c r="I9406" s="14">
        <f>IF(F9406="GHS",H9406,H9406*Assumptions!$B$4)</f>
        <v>979891902.4799999</v>
      </c>
      <c r="J9406" s="15" t="str">
        <f>INDEX(Assumptions!$B$8:$B$12,MATCH(B9406,Assumptions!$A$8:$A$12,0))</f>
        <v>Specific Identification</v>
      </c>
      <c r="K9406" s="16">
        <f>G9406/(1-INDEX(Assumptions!$D$8:$D$12,MATCH(B9406,Assumptions!$A$8:$A$12,0)))</f>
        <v>403686.26923076919</v>
      </c>
      <c r="L9406" s="16">
        <f t="shared" si="1023"/>
        <v>9446.2586999999985</v>
      </c>
      <c r="M9406" s="16">
        <f t="shared" si="1024"/>
        <v>20184.313461538462</v>
      </c>
      <c r="N9406" s="14">
        <f>E9406*(K9406-L9406-M9406)*IF(F9406="GHS",1,Assumptions!$B$4)</f>
        <v>1164061329.2794461</v>
      </c>
      <c r="O9406" s="15">
        <f t="shared" ca="1" si="1025"/>
        <v>347</v>
      </c>
      <c r="P9406" s="15" t="str">
        <f t="shared" ca="1" si="1026"/>
        <v>181-365d</v>
      </c>
      <c r="Q9406" s="17">
        <f ca="1">IF(P9406="0-90d",0,IF(P9406="91-180d",INDEX(Assumptions!$F$8:$F$12,MATCH(B9406,Assumptions!$A$8:$A$12,0)),IF(P9406="181-365d",INDEX(Assumptions!$G$8:$G$12,MATCH(B9406,Assumptions!$A$8:$A$12,0)),INDEX(Assumptions!$H$8:$H$12,MATCH(B9406,Assumptions!$A$8:$A$12,0)))))</f>
        <v>0.05</v>
      </c>
      <c r="R9406" s="14">
        <f t="shared" ca="1" si="1027"/>
        <v>48994595.123999998</v>
      </c>
      <c r="S9406" s="14">
        <f t="shared" ca="1" si="1028"/>
        <v>930897307.35599995</v>
      </c>
      <c r="T9406" s="11" t="s">
        <v>25</v>
      </c>
      <c r="U9406" s="18" t="s">
        <v>36</v>
      </c>
    </row>
    <row r="9407" spans="1:21" ht="15" customHeight="1" x14ac:dyDescent="0.15">
      <c r="A9407" s="10" t="s">
        <v>9455</v>
      </c>
      <c r="B9407" s="11" t="s">
        <v>41</v>
      </c>
      <c r="C9407" s="11" t="s">
        <v>44</v>
      </c>
      <c r="D9407" s="12">
        <v>45764</v>
      </c>
      <c r="E9407" s="11">
        <v>231</v>
      </c>
      <c r="F9407" s="11" t="s">
        <v>33</v>
      </c>
      <c r="G9407" s="13">
        <v>1092.1500000000001</v>
      </c>
      <c r="H9407" s="14">
        <f t="shared" si="1022"/>
        <v>252286.65000000002</v>
      </c>
      <c r="I9407" s="14">
        <f>IF(F9407="GHS",H9407,H9407*Assumptions!$B$4)</f>
        <v>252286.65000000002</v>
      </c>
      <c r="J9407" s="15" t="str">
        <f>INDEX(Assumptions!$B$8:$B$12,MATCH(B9407,Assumptions!$A$8:$A$12,0))</f>
        <v>Weighted Average</v>
      </c>
      <c r="K9407" s="16">
        <f>G9407/(1-INDEX(Assumptions!$D$8:$D$12,MATCH(B9407,Assumptions!$A$8:$A$12,0)))</f>
        <v>1680.2307692307693</v>
      </c>
      <c r="L9407" s="16">
        <f t="shared" si="1023"/>
        <v>32.764499999999998</v>
      </c>
      <c r="M9407" s="16">
        <f t="shared" si="1024"/>
        <v>84.011538461538464</v>
      </c>
      <c r="N9407" s="14">
        <f>E9407*(K9407-L9407-M9407)*IF(F9407="GHS",1,Assumptions!$B$4)</f>
        <v>361158.04280769231</v>
      </c>
      <c r="O9407" s="15">
        <f t="shared" ca="1" si="1025"/>
        <v>522</v>
      </c>
      <c r="P9407" s="15" t="str">
        <f t="shared" ca="1" si="1026"/>
        <v>365d+</v>
      </c>
      <c r="Q9407" s="17">
        <f ca="1">IF(P9407="0-90d",0,IF(P9407="91-180d",INDEX(Assumptions!$F$8:$F$12,MATCH(B9407,Assumptions!$A$8:$A$12,0)),IF(P9407="181-365d",INDEX(Assumptions!$G$8:$G$12,MATCH(B9407,Assumptions!$A$8:$A$12,0)),INDEX(Assumptions!$H$8:$H$12,MATCH(B9407,Assumptions!$A$8:$A$12,0)))))</f>
        <v>0.8</v>
      </c>
      <c r="R9407" s="14">
        <f t="shared" ca="1" si="1027"/>
        <v>201829.32000000004</v>
      </c>
      <c r="S9407" s="14">
        <f t="shared" ca="1" si="1028"/>
        <v>50457.329999999987</v>
      </c>
      <c r="T9407" s="11" t="s">
        <v>25</v>
      </c>
      <c r="U9407" s="18" t="s">
        <v>26</v>
      </c>
    </row>
    <row r="9408" spans="1:21" ht="15" customHeight="1" x14ac:dyDescent="0.15">
      <c r="A9408" s="10" t="s">
        <v>9456</v>
      </c>
      <c r="B9408" s="11" t="s">
        <v>31</v>
      </c>
      <c r="C9408" s="11" t="s">
        <v>76</v>
      </c>
      <c r="D9408" s="12">
        <v>45858</v>
      </c>
      <c r="E9408" s="11">
        <v>4587</v>
      </c>
      <c r="F9408" s="11" t="s">
        <v>33</v>
      </c>
      <c r="G9408" s="13">
        <v>1515.95</v>
      </c>
      <c r="H9408" s="14">
        <f t="shared" si="1022"/>
        <v>6953662.6500000004</v>
      </c>
      <c r="I9408" s="14">
        <f>IF(F9408="GHS",H9408,H9408*Assumptions!$B$4)</f>
        <v>6953662.6500000004</v>
      </c>
      <c r="J9408" s="15" t="str">
        <f>INDEX(Assumptions!$B$8:$B$12,MATCH(B9408,Assumptions!$A$8:$A$12,0))</f>
        <v>Weighted Average</v>
      </c>
      <c r="K9408" s="16">
        <f>G9408/(1-INDEX(Assumptions!$D$8:$D$12,MATCH(B9408,Assumptions!$A$8:$A$12,0)))</f>
        <v>2105.4861111111113</v>
      </c>
      <c r="L9408" s="16">
        <f t="shared" si="1023"/>
        <v>45.478499999999997</v>
      </c>
      <c r="M9408" s="16">
        <f t="shared" si="1024"/>
        <v>105.27430555555557</v>
      </c>
      <c r="N9408" s="14">
        <f>E9408*(K9408-L9408-M9408)*IF(F9408="GHS",1,Assumptions!$B$4)</f>
        <v>8966361.6725833323</v>
      </c>
      <c r="O9408" s="15">
        <f t="shared" ca="1" si="1025"/>
        <v>428</v>
      </c>
      <c r="P9408" s="15" t="str">
        <f t="shared" ca="1" si="1026"/>
        <v>365d+</v>
      </c>
      <c r="Q9408" s="17">
        <f ca="1">IF(P9408="0-90d",0,IF(P9408="91-180d",INDEX(Assumptions!$F$8:$F$12,MATCH(B9408,Assumptions!$A$8:$A$12,0)),IF(P9408="181-365d",INDEX(Assumptions!$G$8:$G$12,MATCH(B9408,Assumptions!$A$8:$A$12,0)),INDEX(Assumptions!$H$8:$H$12,MATCH(B9408,Assumptions!$A$8:$A$12,0)))))</f>
        <v>0.6</v>
      </c>
      <c r="R9408" s="14">
        <f t="shared" ca="1" si="1027"/>
        <v>4172197.59</v>
      </c>
      <c r="S9408" s="14">
        <f t="shared" ca="1" si="1028"/>
        <v>2781465.0600000005</v>
      </c>
      <c r="T9408" s="11" t="s">
        <v>25</v>
      </c>
      <c r="U9408" s="18" t="s">
        <v>26</v>
      </c>
    </row>
    <row r="9409" spans="1:21" ht="15" customHeight="1" x14ac:dyDescent="0.15">
      <c r="A9409" s="10" t="s">
        <v>9457</v>
      </c>
      <c r="B9409" s="11" t="s">
        <v>46</v>
      </c>
      <c r="C9409" s="11" t="s">
        <v>119</v>
      </c>
      <c r="D9409" s="12">
        <v>45793</v>
      </c>
      <c r="E9409" s="11">
        <v>4831</v>
      </c>
      <c r="F9409" s="11" t="s">
        <v>33</v>
      </c>
      <c r="G9409" s="13">
        <v>1107401.8600000001</v>
      </c>
      <c r="H9409" s="14">
        <f t="shared" si="1022"/>
        <v>5349858385.6600008</v>
      </c>
      <c r="I9409" s="14">
        <f>IF(F9409="GHS",H9409,H9409*Assumptions!$B$4)</f>
        <v>5349858385.6600008</v>
      </c>
      <c r="J9409" s="15" t="str">
        <f>INDEX(Assumptions!$B$8:$B$12,MATCH(B9409,Assumptions!$A$8:$A$12,0))</f>
        <v>Specific Identification</v>
      </c>
      <c r="K9409" s="16">
        <f>G9409/(1-INDEX(Assumptions!$D$8:$D$12,MATCH(B9409,Assumptions!$A$8:$A$12,0)))</f>
        <v>1419745.9743589745</v>
      </c>
      <c r="L9409" s="16">
        <f t="shared" si="1023"/>
        <v>33222.055800000002</v>
      </c>
      <c r="M9409" s="16">
        <f t="shared" si="1024"/>
        <v>70987.298717948725</v>
      </c>
      <c r="N9409" s="14">
        <f>E9409*(K9409-L9409-M9409)*IF(F9409="GHS",1,Assumptions!$B$4)</f>
        <v>6355357410.4519949</v>
      </c>
      <c r="O9409" s="15">
        <f t="shared" ca="1" si="1025"/>
        <v>493</v>
      </c>
      <c r="P9409" s="15" t="str">
        <f t="shared" ca="1" si="1026"/>
        <v>365d+</v>
      </c>
      <c r="Q9409" s="17">
        <f ca="1">IF(P9409="0-90d",0,IF(P9409="91-180d",INDEX(Assumptions!$F$8:$F$12,MATCH(B9409,Assumptions!$A$8:$A$12,0)),IF(P9409="181-365d",INDEX(Assumptions!$G$8:$G$12,MATCH(B9409,Assumptions!$A$8:$A$12,0)),INDEX(Assumptions!$H$8:$H$12,MATCH(B9409,Assumptions!$A$8:$A$12,0)))))</f>
        <v>0.15</v>
      </c>
      <c r="R9409" s="14">
        <f t="shared" ca="1" si="1027"/>
        <v>802478757.8490001</v>
      </c>
      <c r="S9409" s="14">
        <f t="shared" ca="1" si="1028"/>
        <v>4547379627.8110008</v>
      </c>
      <c r="T9409" s="11" t="s">
        <v>25</v>
      </c>
      <c r="U9409" s="18" t="s">
        <v>26</v>
      </c>
    </row>
    <row r="9410" spans="1:21" ht="15" customHeight="1" x14ac:dyDescent="0.15">
      <c r="A9410" s="10" t="s">
        <v>9458</v>
      </c>
      <c r="B9410" s="11" t="s">
        <v>22</v>
      </c>
      <c r="C9410" s="11" t="s">
        <v>81</v>
      </c>
      <c r="D9410" s="12">
        <v>46081</v>
      </c>
      <c r="E9410" s="11">
        <v>3677</v>
      </c>
      <c r="F9410" s="11" t="s">
        <v>24</v>
      </c>
      <c r="G9410" s="13">
        <v>16109.95</v>
      </c>
      <c r="H9410" s="14">
        <f t="shared" ref="H9410:H9473" si="1029">E9410*G9410</f>
        <v>59236286.150000006</v>
      </c>
      <c r="I9410" s="14">
        <f>IF(F9410="GHS",H9410,H9410*Assumptions!$B$4)</f>
        <v>639751890.42000008</v>
      </c>
      <c r="J9410" s="15" t="str">
        <f>INDEX(Assumptions!$B$8:$B$12,MATCH(B9410,Assumptions!$A$8:$A$12,0))</f>
        <v>FIFO</v>
      </c>
      <c r="K9410" s="16">
        <f>G9410/(1-INDEX(Assumptions!$D$8:$D$12,MATCH(B9410,Assumptions!$A$8:$A$12,0)))</f>
        <v>19646.280487804877</v>
      </c>
      <c r="L9410" s="16">
        <f t="shared" ref="L9410:L9473" si="1030">G9410*0.03</f>
        <v>483.29849999999999</v>
      </c>
      <c r="M9410" s="16">
        <f t="shared" ref="M9410:M9473" si="1031">K9410*0.05</f>
        <v>982.31402439024396</v>
      </c>
      <c r="N9410" s="14">
        <f>E9410*(K9410-L9410-M9410)*IF(F9410="GHS",1,Assumptions!$B$4)</f>
        <v>721983413.89593649</v>
      </c>
      <c r="O9410" s="15">
        <f t="shared" ref="O9410:O9473" ca="1" si="1032">TODAY()-D9410</f>
        <v>205</v>
      </c>
      <c r="P9410" s="15" t="str">
        <f t="shared" ref="P9410:P9473" ca="1" si="1033">IF(O9410&lt;=90,"0-90d",IF(O9410&lt;=180,"91-180d",IF(O9410&lt;=365,"181-365d","365d+")))</f>
        <v>181-365d</v>
      </c>
      <c r="Q9410" s="17">
        <f ca="1">IF(P9410="0-90d",0,IF(P9410="91-180d",INDEX(Assumptions!$F$8:$F$12,MATCH(B9410,Assumptions!$A$8:$A$12,0)),IF(P9410="181-365d",INDEX(Assumptions!$G$8:$G$12,MATCH(B9410,Assumptions!$A$8:$A$12,0)),INDEX(Assumptions!$H$8:$H$12,MATCH(B9410,Assumptions!$A$8:$A$12,0)))))</f>
        <v>0.15</v>
      </c>
      <c r="R9410" s="14">
        <f t="shared" ref="R9410:R9473" ca="1" si="1034">I9410*Q9410</f>
        <v>95962783.563000008</v>
      </c>
      <c r="S9410" s="14">
        <f t="shared" ref="S9410:S9473" ca="1" si="1035">IF(T9410="Held on Consignment (Not Owned)",0,MIN(I9410-R9410,N9410))</f>
        <v>543789106.85700011</v>
      </c>
      <c r="T9410" s="11" t="s">
        <v>25</v>
      </c>
      <c r="U9410" s="18" t="s">
        <v>36</v>
      </c>
    </row>
    <row r="9411" spans="1:21" ht="15" customHeight="1" x14ac:dyDescent="0.15">
      <c r="A9411" s="10" t="s">
        <v>9459</v>
      </c>
      <c r="B9411" s="11" t="s">
        <v>28</v>
      </c>
      <c r="C9411" s="11" t="s">
        <v>35</v>
      </c>
      <c r="D9411" s="12">
        <v>46110</v>
      </c>
      <c r="E9411" s="11">
        <v>1822</v>
      </c>
      <c r="F9411" s="11" t="s">
        <v>24</v>
      </c>
      <c r="G9411" s="13">
        <v>4637.72</v>
      </c>
      <c r="H9411" s="14">
        <f t="shared" si="1029"/>
        <v>8449925.8399999999</v>
      </c>
      <c r="I9411" s="14">
        <f>IF(F9411="GHS",H9411,H9411*Assumptions!$B$4)</f>
        <v>91259199.072000012</v>
      </c>
      <c r="J9411" s="15" t="str">
        <f>INDEX(Assumptions!$B$8:$B$12,MATCH(B9411,Assumptions!$A$8:$A$12,0))</f>
        <v>Fair Value Less Costs to Sell</v>
      </c>
      <c r="K9411" s="16">
        <f>G9411/(1-INDEX(Assumptions!$D$8:$D$12,MATCH(B9411,Assumptions!$A$8:$A$12,0)))</f>
        <v>5270.136363636364</v>
      </c>
      <c r="L9411" s="16">
        <f t="shared" si="1030"/>
        <v>139.13159999999999</v>
      </c>
      <c r="M9411" s="16">
        <f t="shared" si="1031"/>
        <v>263.50681818181823</v>
      </c>
      <c r="N9411" s="14">
        <f>E9411*(K9411-L9411-M9411)*IF(F9411="GHS",1,Assumptions!$B$4)</f>
        <v>95780677.571476385</v>
      </c>
      <c r="O9411" s="15">
        <f t="shared" ca="1" si="1032"/>
        <v>176</v>
      </c>
      <c r="P9411" s="15" t="str">
        <f t="shared" ca="1" si="1033"/>
        <v>91-180d</v>
      </c>
      <c r="Q9411" s="17">
        <f ca="1">IF(P9411="0-90d",0,IF(P9411="91-180d",INDEX(Assumptions!$F$8:$F$12,MATCH(B9411,Assumptions!$A$8:$A$12,0)),IF(P9411="181-365d",INDEX(Assumptions!$G$8:$G$12,MATCH(B9411,Assumptions!$A$8:$A$12,0)),INDEX(Assumptions!$H$8:$H$12,MATCH(B9411,Assumptions!$A$8:$A$12,0)))))</f>
        <v>0.02</v>
      </c>
      <c r="R9411" s="14">
        <f t="shared" ca="1" si="1034"/>
        <v>1825183.9814400002</v>
      </c>
      <c r="S9411" s="14">
        <f t="shared" ca="1" si="1035"/>
        <v>89434015.090560019</v>
      </c>
      <c r="T9411" s="11" t="s">
        <v>25</v>
      </c>
      <c r="U9411" s="18" t="s">
        <v>26</v>
      </c>
    </row>
    <row r="9412" spans="1:21" ht="15" customHeight="1" x14ac:dyDescent="0.15">
      <c r="A9412" s="10" t="s">
        <v>9460</v>
      </c>
      <c r="B9412" s="11" t="s">
        <v>41</v>
      </c>
      <c r="C9412" s="11" t="s">
        <v>115</v>
      </c>
      <c r="D9412" s="12">
        <v>46018</v>
      </c>
      <c r="E9412" s="11">
        <v>3712</v>
      </c>
      <c r="F9412" s="11" t="s">
        <v>33</v>
      </c>
      <c r="G9412" s="13">
        <v>280.93</v>
      </c>
      <c r="H9412" s="14">
        <f t="shared" si="1029"/>
        <v>1042812.16</v>
      </c>
      <c r="I9412" s="14">
        <f>IF(F9412="GHS",H9412,H9412*Assumptions!$B$4)</f>
        <v>1042812.16</v>
      </c>
      <c r="J9412" s="15" t="str">
        <f>INDEX(Assumptions!$B$8:$B$12,MATCH(B9412,Assumptions!$A$8:$A$12,0))</f>
        <v>Weighted Average</v>
      </c>
      <c r="K9412" s="16">
        <f>G9412/(1-INDEX(Assumptions!$D$8:$D$12,MATCH(B9412,Assumptions!$A$8:$A$12,0)))</f>
        <v>432.2</v>
      </c>
      <c r="L9412" s="16">
        <f t="shared" si="1030"/>
        <v>8.4278999999999993</v>
      </c>
      <c r="M9412" s="16">
        <f t="shared" si="1031"/>
        <v>21.61</v>
      </c>
      <c r="N9412" s="14">
        <f>E9412*(K9412-L9412-M9412)*IF(F9412="GHS",1,Assumptions!$B$4)</f>
        <v>1492825.7151999997</v>
      </c>
      <c r="O9412" s="15">
        <f t="shared" ca="1" si="1032"/>
        <v>268</v>
      </c>
      <c r="P9412" s="15" t="str">
        <f t="shared" ca="1" si="1033"/>
        <v>181-365d</v>
      </c>
      <c r="Q9412" s="17">
        <f ca="1">IF(P9412="0-90d",0,IF(P9412="91-180d",INDEX(Assumptions!$F$8:$F$12,MATCH(B9412,Assumptions!$A$8:$A$12,0)),IF(P9412="181-365d",INDEX(Assumptions!$G$8:$G$12,MATCH(B9412,Assumptions!$A$8:$A$12,0)),INDEX(Assumptions!$H$8:$H$12,MATCH(B9412,Assumptions!$A$8:$A$12,0)))))</f>
        <v>0.35</v>
      </c>
      <c r="R9412" s="14">
        <f t="shared" ca="1" si="1034"/>
        <v>364984.25599999999</v>
      </c>
      <c r="S9412" s="14">
        <f t="shared" si="1035"/>
        <v>0</v>
      </c>
      <c r="T9412" s="11" t="s">
        <v>39</v>
      </c>
      <c r="U9412" s="18" t="s">
        <v>36</v>
      </c>
    </row>
    <row r="9413" spans="1:21" ht="15" customHeight="1" x14ac:dyDescent="0.15">
      <c r="A9413" s="10" t="s">
        <v>9461</v>
      </c>
      <c r="B9413" s="11" t="s">
        <v>31</v>
      </c>
      <c r="C9413" s="11" t="s">
        <v>76</v>
      </c>
      <c r="D9413" s="12">
        <v>46147</v>
      </c>
      <c r="E9413" s="11">
        <v>4318</v>
      </c>
      <c r="F9413" s="11" t="s">
        <v>33</v>
      </c>
      <c r="G9413" s="13">
        <v>2902.85</v>
      </c>
      <c r="H9413" s="14">
        <f t="shared" si="1029"/>
        <v>12534506.299999999</v>
      </c>
      <c r="I9413" s="14">
        <f>IF(F9413="GHS",H9413,H9413*Assumptions!$B$4)</f>
        <v>12534506.299999999</v>
      </c>
      <c r="J9413" s="15" t="str">
        <f>INDEX(Assumptions!$B$8:$B$12,MATCH(B9413,Assumptions!$A$8:$A$12,0))</f>
        <v>Weighted Average</v>
      </c>
      <c r="K9413" s="16">
        <f>G9413/(1-INDEX(Assumptions!$D$8:$D$12,MATCH(B9413,Assumptions!$A$8:$A$12,0)))</f>
        <v>4031.7361111111113</v>
      </c>
      <c r="L9413" s="16">
        <f t="shared" si="1030"/>
        <v>87.085499999999996</v>
      </c>
      <c r="M9413" s="16">
        <f t="shared" si="1031"/>
        <v>201.58680555555557</v>
      </c>
      <c r="N9413" s="14">
        <f>E9413*(K9413-L9413-M9413)*IF(F9413="GHS",1,Assumptions!$B$4)</f>
        <v>16162549.512388889</v>
      </c>
      <c r="O9413" s="15">
        <f t="shared" ca="1" si="1032"/>
        <v>139</v>
      </c>
      <c r="P9413" s="15" t="str">
        <f t="shared" ca="1" si="1033"/>
        <v>91-180d</v>
      </c>
      <c r="Q9413" s="17">
        <f ca="1">IF(P9413="0-90d",0,IF(P9413="91-180d",INDEX(Assumptions!$F$8:$F$12,MATCH(B9413,Assumptions!$A$8:$A$12,0)),IF(P9413="181-365d",INDEX(Assumptions!$G$8:$G$12,MATCH(B9413,Assumptions!$A$8:$A$12,0)),INDEX(Assumptions!$H$8:$H$12,MATCH(B9413,Assumptions!$A$8:$A$12,0)))))</f>
        <v>0.05</v>
      </c>
      <c r="R9413" s="14">
        <f t="shared" ca="1" si="1034"/>
        <v>626725.31499999994</v>
      </c>
      <c r="S9413" s="14">
        <f t="shared" ca="1" si="1035"/>
        <v>11907780.984999999</v>
      </c>
      <c r="T9413" s="11" t="s">
        <v>50</v>
      </c>
      <c r="U9413" s="18" t="s">
        <v>36</v>
      </c>
    </row>
    <row r="9414" spans="1:21" ht="15" customHeight="1" x14ac:dyDescent="0.15">
      <c r="A9414" s="10" t="s">
        <v>9462</v>
      </c>
      <c r="B9414" s="11" t="s">
        <v>41</v>
      </c>
      <c r="C9414" s="11" t="s">
        <v>115</v>
      </c>
      <c r="D9414" s="12">
        <v>45915</v>
      </c>
      <c r="E9414" s="11">
        <v>1500</v>
      </c>
      <c r="F9414" s="11" t="s">
        <v>33</v>
      </c>
      <c r="G9414" s="13">
        <v>534.37</v>
      </c>
      <c r="H9414" s="14">
        <f t="shared" si="1029"/>
        <v>801555</v>
      </c>
      <c r="I9414" s="14">
        <f>IF(F9414="GHS",H9414,H9414*Assumptions!$B$4)</f>
        <v>801555</v>
      </c>
      <c r="J9414" s="15" t="str">
        <f>INDEX(Assumptions!$B$8:$B$12,MATCH(B9414,Assumptions!$A$8:$A$12,0))</f>
        <v>Weighted Average</v>
      </c>
      <c r="K9414" s="16">
        <f>G9414/(1-INDEX(Assumptions!$D$8:$D$12,MATCH(B9414,Assumptions!$A$8:$A$12,0)))</f>
        <v>822.10769230769233</v>
      </c>
      <c r="L9414" s="16">
        <f t="shared" si="1030"/>
        <v>16.031099999999999</v>
      </c>
      <c r="M9414" s="16">
        <f t="shared" si="1031"/>
        <v>41.105384615384622</v>
      </c>
      <c r="N9414" s="14">
        <f>E9414*(K9414-L9414-M9414)*IF(F9414="GHS",1,Assumptions!$B$4)</f>
        <v>1147456.8115384614</v>
      </c>
      <c r="O9414" s="15">
        <f t="shared" ca="1" si="1032"/>
        <v>371</v>
      </c>
      <c r="P9414" s="15" t="str">
        <f t="shared" ca="1" si="1033"/>
        <v>365d+</v>
      </c>
      <c r="Q9414" s="17">
        <f ca="1">IF(P9414="0-90d",0,IF(P9414="91-180d",INDEX(Assumptions!$F$8:$F$12,MATCH(B9414,Assumptions!$A$8:$A$12,0)),IF(P9414="181-365d",INDEX(Assumptions!$G$8:$G$12,MATCH(B9414,Assumptions!$A$8:$A$12,0)),INDEX(Assumptions!$H$8:$H$12,MATCH(B9414,Assumptions!$A$8:$A$12,0)))))</f>
        <v>0.8</v>
      </c>
      <c r="R9414" s="14">
        <f t="shared" ca="1" si="1034"/>
        <v>641244</v>
      </c>
      <c r="S9414" s="14">
        <f t="shared" ca="1" si="1035"/>
        <v>160311</v>
      </c>
      <c r="T9414" s="11" t="s">
        <v>25</v>
      </c>
      <c r="U9414" s="18" t="s">
        <v>26</v>
      </c>
    </row>
    <row r="9415" spans="1:21" ht="15" customHeight="1" x14ac:dyDescent="0.15">
      <c r="A9415" s="10" t="s">
        <v>9463</v>
      </c>
      <c r="B9415" s="11" t="s">
        <v>28</v>
      </c>
      <c r="C9415" s="11" t="s">
        <v>35</v>
      </c>
      <c r="D9415" s="12">
        <v>46205</v>
      </c>
      <c r="E9415" s="11">
        <v>2599</v>
      </c>
      <c r="F9415" s="11" t="s">
        <v>24</v>
      </c>
      <c r="G9415" s="13">
        <v>9747.02</v>
      </c>
      <c r="H9415" s="14">
        <f t="shared" si="1029"/>
        <v>25332504.98</v>
      </c>
      <c r="I9415" s="14">
        <f>IF(F9415="GHS",H9415,H9415*Assumptions!$B$4)</f>
        <v>273591053.78400004</v>
      </c>
      <c r="J9415" s="15" t="str">
        <f>INDEX(Assumptions!$B$8:$B$12,MATCH(B9415,Assumptions!$A$8:$A$12,0))</f>
        <v>Fair Value Less Costs to Sell</v>
      </c>
      <c r="K9415" s="16">
        <f>G9415/(1-INDEX(Assumptions!$D$8:$D$12,MATCH(B9415,Assumptions!$A$8:$A$12,0)))</f>
        <v>11076.159090909092</v>
      </c>
      <c r="L9415" s="16">
        <f t="shared" si="1030"/>
        <v>292.41059999999999</v>
      </c>
      <c r="M9415" s="16">
        <f t="shared" si="1031"/>
        <v>553.80795454545466</v>
      </c>
      <c r="N9415" s="14">
        <f>E9415*(K9415-L9415-M9415)*IF(F9415="GHS",1,Assumptions!$B$4)</f>
        <v>287146246.9032982</v>
      </c>
      <c r="O9415" s="15">
        <f t="shared" ca="1" si="1032"/>
        <v>81</v>
      </c>
      <c r="P9415" s="15" t="str">
        <f t="shared" ca="1" si="1033"/>
        <v>0-90d</v>
      </c>
      <c r="Q9415" s="17">
        <f ca="1">IF(P9415="0-90d",0,IF(P9415="91-180d",INDEX(Assumptions!$F$8:$F$12,MATCH(B9415,Assumptions!$A$8:$A$12,0)),IF(P9415="181-365d",INDEX(Assumptions!$G$8:$G$12,MATCH(B9415,Assumptions!$A$8:$A$12,0)),INDEX(Assumptions!$H$8:$H$12,MATCH(B9415,Assumptions!$A$8:$A$12,0)))))</f>
        <v>0</v>
      </c>
      <c r="R9415" s="14">
        <f t="shared" ca="1" si="1034"/>
        <v>0</v>
      </c>
      <c r="S9415" s="14">
        <f t="shared" ca="1" si="1035"/>
        <v>273591053.78400004</v>
      </c>
      <c r="T9415" s="11" t="s">
        <v>25</v>
      </c>
      <c r="U9415" s="18" t="s">
        <v>26</v>
      </c>
    </row>
    <row r="9416" spans="1:21" ht="15" customHeight="1" x14ac:dyDescent="0.15">
      <c r="A9416" s="10" t="s">
        <v>9464</v>
      </c>
      <c r="B9416" s="11" t="s">
        <v>28</v>
      </c>
      <c r="C9416" s="11" t="s">
        <v>55</v>
      </c>
      <c r="D9416" s="12">
        <v>45942</v>
      </c>
      <c r="E9416" s="11">
        <v>1404</v>
      </c>
      <c r="F9416" s="11" t="s">
        <v>24</v>
      </c>
      <c r="G9416" s="13">
        <v>9587.69</v>
      </c>
      <c r="H9416" s="14">
        <f t="shared" si="1029"/>
        <v>13461116.760000002</v>
      </c>
      <c r="I9416" s="14">
        <f>IF(F9416="GHS",H9416,H9416*Assumptions!$B$4)</f>
        <v>145380061.00800002</v>
      </c>
      <c r="J9416" s="15" t="str">
        <f>INDEX(Assumptions!$B$8:$B$12,MATCH(B9416,Assumptions!$A$8:$A$12,0))</f>
        <v>Fair Value Less Costs to Sell</v>
      </c>
      <c r="K9416" s="16">
        <f>G9416/(1-INDEX(Assumptions!$D$8:$D$12,MATCH(B9416,Assumptions!$A$8:$A$12,0)))</f>
        <v>10895.102272727274</v>
      </c>
      <c r="L9416" s="16">
        <f t="shared" si="1030"/>
        <v>287.63069999999999</v>
      </c>
      <c r="M9416" s="16">
        <f t="shared" si="1031"/>
        <v>544.75511363636372</v>
      </c>
      <c r="N9416" s="14">
        <f>E9416*(K9416-L9416-M9416)*IF(F9416="GHS",1,Assumptions!$B$4)</f>
        <v>152582982.21248731</v>
      </c>
      <c r="O9416" s="15">
        <f t="shared" ca="1" si="1032"/>
        <v>344</v>
      </c>
      <c r="P9416" s="15" t="str">
        <f t="shared" ca="1" si="1033"/>
        <v>181-365d</v>
      </c>
      <c r="Q9416" s="17">
        <f ca="1">IF(P9416="0-90d",0,IF(P9416="91-180d",INDEX(Assumptions!$F$8:$F$12,MATCH(B9416,Assumptions!$A$8:$A$12,0)),IF(P9416="181-365d",INDEX(Assumptions!$G$8:$G$12,MATCH(B9416,Assumptions!$A$8:$A$12,0)),INDEX(Assumptions!$H$8:$H$12,MATCH(B9416,Assumptions!$A$8:$A$12,0)))))</f>
        <v>0.1</v>
      </c>
      <c r="R9416" s="14">
        <f t="shared" ca="1" si="1034"/>
        <v>14538006.100800002</v>
      </c>
      <c r="S9416" s="14">
        <f t="shared" ca="1" si="1035"/>
        <v>130842054.90720001</v>
      </c>
      <c r="T9416" s="11" t="s">
        <v>25</v>
      </c>
      <c r="U9416" s="18" t="s">
        <v>26</v>
      </c>
    </row>
    <row r="9417" spans="1:21" ht="15" customHeight="1" x14ac:dyDescent="0.15">
      <c r="A9417" s="10" t="s">
        <v>9465</v>
      </c>
      <c r="B9417" s="11" t="s">
        <v>31</v>
      </c>
      <c r="C9417" s="11" t="s">
        <v>76</v>
      </c>
      <c r="D9417" s="12">
        <v>46074</v>
      </c>
      <c r="E9417" s="11">
        <v>2078</v>
      </c>
      <c r="F9417" s="11" t="s">
        <v>33</v>
      </c>
      <c r="G9417" s="13">
        <v>962.5</v>
      </c>
      <c r="H9417" s="14">
        <f t="shared" si="1029"/>
        <v>2000075</v>
      </c>
      <c r="I9417" s="14">
        <f>IF(F9417="GHS",H9417,H9417*Assumptions!$B$4)</f>
        <v>2000075</v>
      </c>
      <c r="J9417" s="15" t="str">
        <f>INDEX(Assumptions!$B$8:$B$12,MATCH(B9417,Assumptions!$A$8:$A$12,0))</f>
        <v>Weighted Average</v>
      </c>
      <c r="K9417" s="16">
        <f>G9417/(1-INDEX(Assumptions!$D$8:$D$12,MATCH(B9417,Assumptions!$A$8:$A$12,0)))</f>
        <v>1336.8055555555557</v>
      </c>
      <c r="L9417" s="16">
        <f t="shared" si="1030"/>
        <v>28.875</v>
      </c>
      <c r="M9417" s="16">
        <f t="shared" si="1031"/>
        <v>66.840277777777786</v>
      </c>
      <c r="N9417" s="14">
        <f>E9417*(K9417-L9417-M9417)*IF(F9417="GHS",1,Assumptions!$B$4)</f>
        <v>2578985.5972222225</v>
      </c>
      <c r="O9417" s="15">
        <f t="shared" ca="1" si="1032"/>
        <v>212</v>
      </c>
      <c r="P9417" s="15" t="str">
        <f t="shared" ca="1" si="1033"/>
        <v>181-365d</v>
      </c>
      <c r="Q9417" s="17">
        <f ca="1">IF(P9417="0-90d",0,IF(P9417="91-180d",INDEX(Assumptions!$F$8:$F$12,MATCH(B9417,Assumptions!$A$8:$A$12,0)),IF(P9417="181-365d",INDEX(Assumptions!$G$8:$G$12,MATCH(B9417,Assumptions!$A$8:$A$12,0)),INDEX(Assumptions!$H$8:$H$12,MATCH(B9417,Assumptions!$A$8:$A$12,0)))))</f>
        <v>0.2</v>
      </c>
      <c r="R9417" s="14">
        <f t="shared" ca="1" si="1034"/>
        <v>400015</v>
      </c>
      <c r="S9417" s="14">
        <f t="shared" ca="1" si="1035"/>
        <v>1600060</v>
      </c>
      <c r="T9417" s="11" t="s">
        <v>25</v>
      </c>
      <c r="U9417" s="18" t="s">
        <v>26</v>
      </c>
    </row>
    <row r="9418" spans="1:21" ht="15" customHeight="1" x14ac:dyDescent="0.15">
      <c r="A9418" s="10" t="s">
        <v>9466</v>
      </c>
      <c r="B9418" s="11" t="s">
        <v>22</v>
      </c>
      <c r="C9418" s="11" t="s">
        <v>81</v>
      </c>
      <c r="D9418" s="12">
        <v>46165</v>
      </c>
      <c r="E9418" s="11">
        <v>3658</v>
      </c>
      <c r="F9418" s="11" t="s">
        <v>24</v>
      </c>
      <c r="G9418" s="13">
        <v>37251.53</v>
      </c>
      <c r="H9418" s="14">
        <f t="shared" si="1029"/>
        <v>136266096.74000001</v>
      </c>
      <c r="I9418" s="14">
        <f>IF(F9418="GHS",H9418,H9418*Assumptions!$B$4)</f>
        <v>1471673844.7920003</v>
      </c>
      <c r="J9418" s="15" t="str">
        <f>INDEX(Assumptions!$B$8:$B$12,MATCH(B9418,Assumptions!$A$8:$A$12,0))</f>
        <v>FIFO</v>
      </c>
      <c r="K9418" s="16">
        <f>G9418/(1-INDEX(Assumptions!$D$8:$D$12,MATCH(B9418,Assumptions!$A$8:$A$12,0)))</f>
        <v>45428.695121951212</v>
      </c>
      <c r="L9418" s="16">
        <f t="shared" si="1030"/>
        <v>1117.5458999999998</v>
      </c>
      <c r="M9418" s="16">
        <f t="shared" si="1031"/>
        <v>2271.4347560975607</v>
      </c>
      <c r="N9418" s="14">
        <f>E9418*(K9418-L9418-M9418)*IF(F9418="GHS",1,Assumptions!$B$4)</f>
        <v>1660837775.573801</v>
      </c>
      <c r="O9418" s="15">
        <f t="shared" ca="1" si="1032"/>
        <v>121</v>
      </c>
      <c r="P9418" s="15" t="str">
        <f t="shared" ca="1" si="1033"/>
        <v>91-180d</v>
      </c>
      <c r="Q9418" s="17">
        <f ca="1">IF(P9418="0-90d",0,IF(P9418="91-180d",INDEX(Assumptions!$F$8:$F$12,MATCH(B9418,Assumptions!$A$8:$A$12,0)),IF(P9418="181-365d",INDEX(Assumptions!$G$8:$G$12,MATCH(B9418,Assumptions!$A$8:$A$12,0)),INDEX(Assumptions!$H$8:$H$12,MATCH(B9418,Assumptions!$A$8:$A$12,0)))))</f>
        <v>0.03</v>
      </c>
      <c r="R9418" s="14">
        <f t="shared" ca="1" si="1034"/>
        <v>44150215.343760006</v>
      </c>
      <c r="S9418" s="14">
        <f t="shared" ca="1" si="1035"/>
        <v>1427523629.4482403</v>
      </c>
      <c r="T9418" s="11" t="s">
        <v>25</v>
      </c>
      <c r="U9418" s="18" t="s">
        <v>36</v>
      </c>
    </row>
    <row r="9419" spans="1:21" ht="15" customHeight="1" x14ac:dyDescent="0.15">
      <c r="A9419" s="10" t="s">
        <v>9467</v>
      </c>
      <c r="B9419" s="11" t="s">
        <v>41</v>
      </c>
      <c r="C9419" s="11" t="s">
        <v>42</v>
      </c>
      <c r="D9419" s="12">
        <v>45856</v>
      </c>
      <c r="E9419" s="11">
        <v>50</v>
      </c>
      <c r="F9419" s="11" t="s">
        <v>33</v>
      </c>
      <c r="G9419" s="13">
        <v>1276.94</v>
      </c>
      <c r="H9419" s="14">
        <f t="shared" si="1029"/>
        <v>63847</v>
      </c>
      <c r="I9419" s="14">
        <f>IF(F9419="GHS",H9419,H9419*Assumptions!$B$4)</f>
        <v>63847</v>
      </c>
      <c r="J9419" s="15" t="str">
        <f>INDEX(Assumptions!$B$8:$B$12,MATCH(B9419,Assumptions!$A$8:$A$12,0))</f>
        <v>Weighted Average</v>
      </c>
      <c r="K9419" s="16">
        <f>G9419/(1-INDEX(Assumptions!$D$8:$D$12,MATCH(B9419,Assumptions!$A$8:$A$12,0)))</f>
        <v>1964.523076923077</v>
      </c>
      <c r="L9419" s="16">
        <f t="shared" si="1030"/>
        <v>38.308199999999999</v>
      </c>
      <c r="M9419" s="16">
        <f t="shared" si="1031"/>
        <v>98.226153846153863</v>
      </c>
      <c r="N9419" s="14">
        <f>E9419*(K9419-L9419-M9419)*IF(F9419="GHS",1,Assumptions!$B$4)</f>
        <v>91399.436153846153</v>
      </c>
      <c r="O9419" s="15">
        <f t="shared" ca="1" si="1032"/>
        <v>430</v>
      </c>
      <c r="P9419" s="15" t="str">
        <f t="shared" ca="1" si="1033"/>
        <v>365d+</v>
      </c>
      <c r="Q9419" s="17">
        <f ca="1">IF(P9419="0-90d",0,IF(P9419="91-180d",INDEX(Assumptions!$F$8:$F$12,MATCH(B9419,Assumptions!$A$8:$A$12,0)),IF(P9419="181-365d",INDEX(Assumptions!$G$8:$G$12,MATCH(B9419,Assumptions!$A$8:$A$12,0)),INDEX(Assumptions!$H$8:$H$12,MATCH(B9419,Assumptions!$A$8:$A$12,0)))))</f>
        <v>0.8</v>
      </c>
      <c r="R9419" s="14">
        <f t="shared" ca="1" si="1034"/>
        <v>51077.600000000006</v>
      </c>
      <c r="S9419" s="14">
        <f t="shared" ca="1" si="1035"/>
        <v>12769.399999999994</v>
      </c>
      <c r="T9419" s="11" t="s">
        <v>25</v>
      </c>
      <c r="U9419" s="18" t="s">
        <v>26</v>
      </c>
    </row>
    <row r="9420" spans="1:21" ht="15" customHeight="1" x14ac:dyDescent="0.15">
      <c r="A9420" s="10" t="s">
        <v>9468</v>
      </c>
      <c r="B9420" s="11" t="s">
        <v>22</v>
      </c>
      <c r="C9420" s="11" t="s">
        <v>23</v>
      </c>
      <c r="D9420" s="12">
        <v>45942</v>
      </c>
      <c r="E9420" s="11">
        <v>3792</v>
      </c>
      <c r="F9420" s="11" t="s">
        <v>24</v>
      </c>
      <c r="G9420" s="13">
        <v>19096.12</v>
      </c>
      <c r="H9420" s="14">
        <f t="shared" si="1029"/>
        <v>72412487.039999992</v>
      </c>
      <c r="I9420" s="14">
        <f>IF(F9420="GHS",H9420,H9420*Assumptions!$B$4)</f>
        <v>782054860.03199995</v>
      </c>
      <c r="J9420" s="15" t="str">
        <f>INDEX(Assumptions!$B$8:$B$12,MATCH(B9420,Assumptions!$A$8:$A$12,0))</f>
        <v>FIFO</v>
      </c>
      <c r="K9420" s="16">
        <f>G9420/(1-INDEX(Assumptions!$D$8:$D$12,MATCH(B9420,Assumptions!$A$8:$A$12,0)))</f>
        <v>23287.951219512193</v>
      </c>
      <c r="L9420" s="16">
        <f t="shared" si="1030"/>
        <v>572.8836</v>
      </c>
      <c r="M9420" s="16">
        <f t="shared" si="1031"/>
        <v>1164.3975609756096</v>
      </c>
      <c r="N9420" s="14">
        <f>E9420*(K9420-L9420-M9420)*IF(F9420="GHS",1,Assumptions!$B$4)</f>
        <v>882577521.30928385</v>
      </c>
      <c r="O9420" s="15">
        <f t="shared" ca="1" si="1032"/>
        <v>344</v>
      </c>
      <c r="P9420" s="15" t="str">
        <f t="shared" ca="1" si="1033"/>
        <v>181-365d</v>
      </c>
      <c r="Q9420" s="17">
        <f ca="1">IF(P9420="0-90d",0,IF(P9420="91-180d",INDEX(Assumptions!$F$8:$F$12,MATCH(B9420,Assumptions!$A$8:$A$12,0)),IF(P9420="181-365d",INDEX(Assumptions!$G$8:$G$12,MATCH(B9420,Assumptions!$A$8:$A$12,0)),INDEX(Assumptions!$H$8:$H$12,MATCH(B9420,Assumptions!$A$8:$A$12,0)))))</f>
        <v>0.15</v>
      </c>
      <c r="R9420" s="14">
        <f t="shared" ca="1" si="1034"/>
        <v>117308229.00479999</v>
      </c>
      <c r="S9420" s="14">
        <f t="shared" ca="1" si="1035"/>
        <v>664746631.02719998</v>
      </c>
      <c r="T9420" s="11" t="s">
        <v>25</v>
      </c>
      <c r="U9420" s="18" t="s">
        <v>26</v>
      </c>
    </row>
    <row r="9421" spans="1:21" ht="15" customHeight="1" x14ac:dyDescent="0.15">
      <c r="A9421" s="10" t="s">
        <v>9469</v>
      </c>
      <c r="B9421" s="11" t="s">
        <v>22</v>
      </c>
      <c r="C9421" s="11" t="s">
        <v>61</v>
      </c>
      <c r="D9421" s="12">
        <v>45845</v>
      </c>
      <c r="E9421" s="11">
        <v>147</v>
      </c>
      <c r="F9421" s="11" t="s">
        <v>24</v>
      </c>
      <c r="G9421" s="13">
        <v>11421.38</v>
      </c>
      <c r="H9421" s="14">
        <f t="shared" si="1029"/>
        <v>1678942.8599999999</v>
      </c>
      <c r="I9421" s="14">
        <f>IF(F9421="GHS",H9421,H9421*Assumptions!$B$4)</f>
        <v>18132582.888</v>
      </c>
      <c r="J9421" s="15" t="str">
        <f>INDEX(Assumptions!$B$8:$B$12,MATCH(B9421,Assumptions!$A$8:$A$12,0))</f>
        <v>FIFO</v>
      </c>
      <c r="K9421" s="16">
        <f>G9421/(1-INDEX(Assumptions!$D$8:$D$12,MATCH(B9421,Assumptions!$A$8:$A$12,0)))</f>
        <v>13928.51219512195</v>
      </c>
      <c r="L9421" s="16">
        <f t="shared" si="1030"/>
        <v>342.64139999999998</v>
      </c>
      <c r="M9421" s="16">
        <f t="shared" si="1031"/>
        <v>696.42560975609751</v>
      </c>
      <c r="N9421" s="14">
        <f>E9421*(K9421-L9421-M9421)*IF(F9421="GHS",1,Assumptions!$B$4)</f>
        <v>20463283.176286828</v>
      </c>
      <c r="O9421" s="15">
        <f t="shared" ca="1" si="1032"/>
        <v>441</v>
      </c>
      <c r="P9421" s="15" t="str">
        <f t="shared" ca="1" si="1033"/>
        <v>365d+</v>
      </c>
      <c r="Q9421" s="17">
        <f ca="1">IF(P9421="0-90d",0,IF(P9421="91-180d",INDEX(Assumptions!$F$8:$F$12,MATCH(B9421,Assumptions!$A$8:$A$12,0)),IF(P9421="181-365d",INDEX(Assumptions!$G$8:$G$12,MATCH(B9421,Assumptions!$A$8:$A$12,0)),INDEX(Assumptions!$H$8:$H$12,MATCH(B9421,Assumptions!$A$8:$A$12,0)))))</f>
        <v>0.5</v>
      </c>
      <c r="R9421" s="14">
        <f t="shared" ca="1" si="1034"/>
        <v>9066291.4440000001</v>
      </c>
      <c r="S9421" s="14">
        <f t="shared" ca="1" si="1035"/>
        <v>9066291.4440000001</v>
      </c>
      <c r="T9421" s="11" t="s">
        <v>25</v>
      </c>
      <c r="U9421" s="18" t="s">
        <v>36</v>
      </c>
    </row>
    <row r="9422" spans="1:21" ht="15" customHeight="1" x14ac:dyDescent="0.15">
      <c r="A9422" s="10" t="s">
        <v>9470</v>
      </c>
      <c r="B9422" s="11" t="s">
        <v>41</v>
      </c>
      <c r="C9422" s="11" t="s">
        <v>115</v>
      </c>
      <c r="D9422" s="12">
        <v>45863</v>
      </c>
      <c r="E9422" s="11">
        <v>635</v>
      </c>
      <c r="F9422" s="11" t="s">
        <v>33</v>
      </c>
      <c r="G9422" s="13">
        <v>956.53</v>
      </c>
      <c r="H9422" s="14">
        <f t="shared" si="1029"/>
        <v>607396.54999999993</v>
      </c>
      <c r="I9422" s="14">
        <f>IF(F9422="GHS",H9422,H9422*Assumptions!$B$4)</f>
        <v>607396.54999999993</v>
      </c>
      <c r="J9422" s="15" t="str">
        <f>INDEX(Assumptions!$B$8:$B$12,MATCH(B9422,Assumptions!$A$8:$A$12,0))</f>
        <v>Weighted Average</v>
      </c>
      <c r="K9422" s="16">
        <f>G9422/(1-INDEX(Assumptions!$D$8:$D$12,MATCH(B9422,Assumptions!$A$8:$A$12,0)))</f>
        <v>1471.5846153846153</v>
      </c>
      <c r="L9422" s="16">
        <f t="shared" si="1030"/>
        <v>28.695899999999998</v>
      </c>
      <c r="M9422" s="16">
        <f t="shared" si="1031"/>
        <v>73.579230769230762</v>
      </c>
      <c r="N9422" s="14">
        <f>E9422*(K9422-L9422-M9422)*IF(F9422="GHS",1,Assumptions!$B$4)</f>
        <v>869511.52273076924</v>
      </c>
      <c r="O9422" s="15">
        <f t="shared" ca="1" si="1032"/>
        <v>423</v>
      </c>
      <c r="P9422" s="15" t="str">
        <f t="shared" ca="1" si="1033"/>
        <v>365d+</v>
      </c>
      <c r="Q9422" s="17">
        <f ca="1">IF(P9422="0-90d",0,IF(P9422="91-180d",INDEX(Assumptions!$F$8:$F$12,MATCH(B9422,Assumptions!$A$8:$A$12,0)),IF(P9422="181-365d",INDEX(Assumptions!$G$8:$G$12,MATCH(B9422,Assumptions!$A$8:$A$12,0)),INDEX(Assumptions!$H$8:$H$12,MATCH(B9422,Assumptions!$A$8:$A$12,0)))))</f>
        <v>0.8</v>
      </c>
      <c r="R9422" s="14">
        <f t="shared" ca="1" si="1034"/>
        <v>485917.24</v>
      </c>
      <c r="S9422" s="14">
        <f t="shared" ca="1" si="1035"/>
        <v>121479.30999999994</v>
      </c>
      <c r="T9422" s="11" t="s">
        <v>25</v>
      </c>
      <c r="U9422" s="18" t="s">
        <v>26</v>
      </c>
    </row>
    <row r="9423" spans="1:21" ht="15" customHeight="1" x14ac:dyDescent="0.15">
      <c r="A9423" s="10" t="s">
        <v>9471</v>
      </c>
      <c r="B9423" s="11" t="s">
        <v>41</v>
      </c>
      <c r="C9423" s="11" t="s">
        <v>44</v>
      </c>
      <c r="D9423" s="12">
        <v>45827</v>
      </c>
      <c r="E9423" s="11">
        <v>3016</v>
      </c>
      <c r="F9423" s="11" t="s">
        <v>33</v>
      </c>
      <c r="G9423" s="13">
        <v>170.75</v>
      </c>
      <c r="H9423" s="14">
        <f t="shared" si="1029"/>
        <v>514982</v>
      </c>
      <c r="I9423" s="14">
        <f>IF(F9423="GHS",H9423,H9423*Assumptions!$B$4)</f>
        <v>514982</v>
      </c>
      <c r="J9423" s="15" t="str">
        <f>INDEX(Assumptions!$B$8:$B$12,MATCH(B9423,Assumptions!$A$8:$A$12,0))</f>
        <v>Weighted Average</v>
      </c>
      <c r="K9423" s="16">
        <f>G9423/(1-INDEX(Assumptions!$D$8:$D$12,MATCH(B9423,Assumptions!$A$8:$A$12,0)))</f>
        <v>262.69230769230768</v>
      </c>
      <c r="L9423" s="16">
        <f t="shared" si="1030"/>
        <v>5.1224999999999996</v>
      </c>
      <c r="M9423" s="16">
        <f t="shared" si="1031"/>
        <v>13.134615384615385</v>
      </c>
      <c r="N9423" s="14">
        <f>E9423*(K9423-L9423-M9423)*IF(F9423="GHS",1,Assumptions!$B$4)</f>
        <v>737216.53999999992</v>
      </c>
      <c r="O9423" s="15">
        <f t="shared" ca="1" si="1032"/>
        <v>459</v>
      </c>
      <c r="P9423" s="15" t="str">
        <f t="shared" ca="1" si="1033"/>
        <v>365d+</v>
      </c>
      <c r="Q9423" s="17">
        <f ca="1">IF(P9423="0-90d",0,IF(P9423="91-180d",INDEX(Assumptions!$F$8:$F$12,MATCH(B9423,Assumptions!$A$8:$A$12,0)),IF(P9423="181-365d",INDEX(Assumptions!$G$8:$G$12,MATCH(B9423,Assumptions!$A$8:$A$12,0)),INDEX(Assumptions!$H$8:$H$12,MATCH(B9423,Assumptions!$A$8:$A$12,0)))))</f>
        <v>0.8</v>
      </c>
      <c r="R9423" s="14">
        <f t="shared" ca="1" si="1034"/>
        <v>411985.60000000003</v>
      </c>
      <c r="S9423" s="14">
        <f t="shared" ca="1" si="1035"/>
        <v>102996.39999999997</v>
      </c>
      <c r="T9423" s="11" t="s">
        <v>25</v>
      </c>
      <c r="U9423" s="18" t="s">
        <v>26</v>
      </c>
    </row>
    <row r="9424" spans="1:21" ht="15" customHeight="1" x14ac:dyDescent="0.15">
      <c r="A9424" s="10" t="s">
        <v>9472</v>
      </c>
      <c r="B9424" s="11" t="s">
        <v>46</v>
      </c>
      <c r="C9424" s="11" t="s">
        <v>52</v>
      </c>
      <c r="D9424" s="12">
        <v>45927</v>
      </c>
      <c r="E9424" s="11">
        <v>4576</v>
      </c>
      <c r="F9424" s="11" t="s">
        <v>33</v>
      </c>
      <c r="G9424" s="13">
        <v>292626.65000000002</v>
      </c>
      <c r="H9424" s="14">
        <f t="shared" si="1029"/>
        <v>1339059550.4000001</v>
      </c>
      <c r="I9424" s="14">
        <f>IF(F9424="GHS",H9424,H9424*Assumptions!$B$4)</f>
        <v>1339059550.4000001</v>
      </c>
      <c r="J9424" s="15" t="str">
        <f>INDEX(Assumptions!$B$8:$B$12,MATCH(B9424,Assumptions!$A$8:$A$12,0))</f>
        <v>Specific Identification</v>
      </c>
      <c r="K9424" s="16">
        <f>G9424/(1-INDEX(Assumptions!$D$8:$D$12,MATCH(B9424,Assumptions!$A$8:$A$12,0)))</f>
        <v>375162.37179487181</v>
      </c>
      <c r="L9424" s="16">
        <f t="shared" si="1030"/>
        <v>8778.799500000001</v>
      </c>
      <c r="M9424" s="16">
        <f t="shared" si="1031"/>
        <v>18758.11858974359</v>
      </c>
      <c r="N9424" s="14">
        <f>E9424*(K9424-L9424-M9424)*IF(F9424="GHS",1,Assumptions!$B$4)</f>
        <v>1590734076.1546667</v>
      </c>
      <c r="O9424" s="15">
        <f t="shared" ca="1" si="1032"/>
        <v>359</v>
      </c>
      <c r="P9424" s="15" t="str">
        <f t="shared" ca="1" si="1033"/>
        <v>181-365d</v>
      </c>
      <c r="Q9424" s="17">
        <f ca="1">IF(P9424="0-90d",0,IF(P9424="91-180d",INDEX(Assumptions!$F$8:$F$12,MATCH(B9424,Assumptions!$A$8:$A$12,0)),IF(P9424="181-365d",INDEX(Assumptions!$G$8:$G$12,MATCH(B9424,Assumptions!$A$8:$A$12,0)),INDEX(Assumptions!$H$8:$H$12,MATCH(B9424,Assumptions!$A$8:$A$12,0)))))</f>
        <v>0.05</v>
      </c>
      <c r="R9424" s="14">
        <f t="shared" ca="1" si="1034"/>
        <v>66952977.520000011</v>
      </c>
      <c r="S9424" s="14">
        <f t="shared" ca="1" si="1035"/>
        <v>1272106572.8800001</v>
      </c>
      <c r="T9424" s="11" t="s">
        <v>25</v>
      </c>
      <c r="U9424" s="18" t="s">
        <v>36</v>
      </c>
    </row>
    <row r="9425" spans="1:21" ht="15" customHeight="1" x14ac:dyDescent="0.15">
      <c r="A9425" s="10" t="s">
        <v>9473</v>
      </c>
      <c r="B9425" s="11" t="s">
        <v>28</v>
      </c>
      <c r="C9425" s="11" t="s">
        <v>35</v>
      </c>
      <c r="D9425" s="12">
        <v>45895</v>
      </c>
      <c r="E9425" s="11">
        <v>100</v>
      </c>
      <c r="F9425" s="11" t="s">
        <v>24</v>
      </c>
      <c r="G9425" s="13">
        <v>8313.16</v>
      </c>
      <c r="H9425" s="14">
        <f t="shared" si="1029"/>
        <v>831316</v>
      </c>
      <c r="I9425" s="14">
        <f>IF(F9425="GHS",H9425,H9425*Assumptions!$B$4)</f>
        <v>8978212.8000000007</v>
      </c>
      <c r="J9425" s="15" t="str">
        <f>INDEX(Assumptions!$B$8:$B$12,MATCH(B9425,Assumptions!$A$8:$A$12,0))</f>
        <v>Fair Value Less Costs to Sell</v>
      </c>
      <c r="K9425" s="16">
        <f>G9425/(1-INDEX(Assumptions!$D$8:$D$12,MATCH(B9425,Assumptions!$A$8:$A$12,0)))</f>
        <v>9446.7727272727279</v>
      </c>
      <c r="L9425" s="16">
        <f t="shared" si="1030"/>
        <v>249.39479999999998</v>
      </c>
      <c r="M9425" s="16">
        <f t="shared" si="1031"/>
        <v>472.3386363636364</v>
      </c>
      <c r="N9425" s="14">
        <f>E9425*(K9425-L9425-M9425)*IF(F9425="GHS",1,Assumptions!$B$4)</f>
        <v>9423042.4341818206</v>
      </c>
      <c r="O9425" s="15">
        <f t="shared" ca="1" si="1032"/>
        <v>391</v>
      </c>
      <c r="P9425" s="15" t="str">
        <f t="shared" ca="1" si="1033"/>
        <v>365d+</v>
      </c>
      <c r="Q9425" s="17">
        <f ca="1">IF(P9425="0-90d",0,IF(P9425="91-180d",INDEX(Assumptions!$F$8:$F$12,MATCH(B9425,Assumptions!$A$8:$A$12,0)),IF(P9425="181-365d",INDEX(Assumptions!$G$8:$G$12,MATCH(B9425,Assumptions!$A$8:$A$12,0)),INDEX(Assumptions!$H$8:$H$12,MATCH(B9425,Assumptions!$A$8:$A$12,0)))))</f>
        <v>0.4</v>
      </c>
      <c r="R9425" s="14">
        <f t="shared" ca="1" si="1034"/>
        <v>3591285.1200000006</v>
      </c>
      <c r="S9425" s="14">
        <f t="shared" ca="1" si="1035"/>
        <v>5386927.6799999997</v>
      </c>
      <c r="T9425" s="11" t="s">
        <v>25</v>
      </c>
      <c r="U9425" s="18" t="s">
        <v>26</v>
      </c>
    </row>
    <row r="9426" spans="1:21" ht="15" customHeight="1" x14ac:dyDescent="0.15">
      <c r="A9426" s="10" t="s">
        <v>9474</v>
      </c>
      <c r="B9426" s="11" t="s">
        <v>28</v>
      </c>
      <c r="C9426" s="11" t="s">
        <v>55</v>
      </c>
      <c r="D9426" s="12">
        <v>45761</v>
      </c>
      <c r="E9426" s="11">
        <v>4738</v>
      </c>
      <c r="F9426" s="11" t="s">
        <v>24</v>
      </c>
      <c r="G9426" s="13">
        <v>7970.1</v>
      </c>
      <c r="H9426" s="14">
        <f t="shared" si="1029"/>
        <v>37762333.800000004</v>
      </c>
      <c r="I9426" s="14">
        <f>IF(F9426="GHS",H9426,H9426*Assumptions!$B$4)</f>
        <v>407833205.04000008</v>
      </c>
      <c r="J9426" s="15" t="str">
        <f>INDEX(Assumptions!$B$8:$B$12,MATCH(B9426,Assumptions!$A$8:$A$12,0))</f>
        <v>Fair Value Less Costs to Sell</v>
      </c>
      <c r="K9426" s="16">
        <f>G9426/(1-INDEX(Assumptions!$D$8:$D$12,MATCH(B9426,Assumptions!$A$8:$A$12,0)))</f>
        <v>9056.931818181818</v>
      </c>
      <c r="L9426" s="16">
        <f t="shared" si="1030"/>
        <v>239.10300000000001</v>
      </c>
      <c r="M9426" s="16">
        <f t="shared" si="1031"/>
        <v>452.84659090909093</v>
      </c>
      <c r="N9426" s="14">
        <f>E9426*(K9426-L9426-M9426)*IF(F9426="GHS",1,Assumptions!$B$4)</f>
        <v>428039486.56243646</v>
      </c>
      <c r="O9426" s="15">
        <f t="shared" ca="1" si="1032"/>
        <v>525</v>
      </c>
      <c r="P9426" s="15" t="str">
        <f t="shared" ca="1" si="1033"/>
        <v>365d+</v>
      </c>
      <c r="Q9426" s="17">
        <f ca="1">IF(P9426="0-90d",0,IF(P9426="91-180d",INDEX(Assumptions!$F$8:$F$12,MATCH(B9426,Assumptions!$A$8:$A$12,0)),IF(P9426="181-365d",INDEX(Assumptions!$G$8:$G$12,MATCH(B9426,Assumptions!$A$8:$A$12,0)),INDEX(Assumptions!$H$8:$H$12,MATCH(B9426,Assumptions!$A$8:$A$12,0)))))</f>
        <v>0.4</v>
      </c>
      <c r="R9426" s="14">
        <f t="shared" ca="1" si="1034"/>
        <v>163133282.01600003</v>
      </c>
      <c r="S9426" s="14">
        <f t="shared" ca="1" si="1035"/>
        <v>244699923.02400005</v>
      </c>
      <c r="T9426" s="11" t="s">
        <v>25</v>
      </c>
      <c r="U9426" s="18" t="s">
        <v>36</v>
      </c>
    </row>
    <row r="9427" spans="1:21" ht="15" customHeight="1" x14ac:dyDescent="0.15">
      <c r="A9427" s="10" t="s">
        <v>9475</v>
      </c>
      <c r="B9427" s="11" t="s">
        <v>22</v>
      </c>
      <c r="C9427" s="11" t="s">
        <v>23</v>
      </c>
      <c r="D9427" s="12">
        <v>46031</v>
      </c>
      <c r="E9427" s="11">
        <v>3685</v>
      </c>
      <c r="F9427" s="11" t="s">
        <v>24</v>
      </c>
      <c r="G9427" s="13">
        <v>24534.73</v>
      </c>
      <c r="H9427" s="14">
        <f t="shared" si="1029"/>
        <v>90410480.049999997</v>
      </c>
      <c r="I9427" s="14">
        <f>IF(F9427="GHS",H9427,H9427*Assumptions!$B$4)</f>
        <v>976433184.54000008</v>
      </c>
      <c r="J9427" s="15" t="str">
        <f>INDEX(Assumptions!$B$8:$B$12,MATCH(B9427,Assumptions!$A$8:$A$12,0))</f>
        <v>FIFO</v>
      </c>
      <c r="K9427" s="16">
        <f>G9427/(1-INDEX(Assumptions!$D$8:$D$12,MATCH(B9427,Assumptions!$A$8:$A$12,0)))</f>
        <v>29920.402439024387</v>
      </c>
      <c r="L9427" s="16">
        <f t="shared" si="1030"/>
        <v>736.04189999999994</v>
      </c>
      <c r="M9427" s="16">
        <f t="shared" si="1031"/>
        <v>1496.0201219512194</v>
      </c>
      <c r="N9427" s="14">
        <f>E9427*(K9427-L9427-M9427)*IF(F9427="GHS",1,Assumptions!$B$4)</f>
        <v>1101940571.918678</v>
      </c>
      <c r="O9427" s="15">
        <f t="shared" ca="1" si="1032"/>
        <v>255</v>
      </c>
      <c r="P9427" s="15" t="str">
        <f t="shared" ca="1" si="1033"/>
        <v>181-365d</v>
      </c>
      <c r="Q9427" s="17">
        <f ca="1">IF(P9427="0-90d",0,IF(P9427="91-180d",INDEX(Assumptions!$F$8:$F$12,MATCH(B9427,Assumptions!$A$8:$A$12,0)),IF(P9427="181-365d",INDEX(Assumptions!$G$8:$G$12,MATCH(B9427,Assumptions!$A$8:$A$12,0)),INDEX(Assumptions!$H$8:$H$12,MATCH(B9427,Assumptions!$A$8:$A$12,0)))))</f>
        <v>0.15</v>
      </c>
      <c r="R9427" s="14">
        <f t="shared" ca="1" si="1034"/>
        <v>146464977.68099999</v>
      </c>
      <c r="S9427" s="14">
        <f t="shared" ca="1" si="1035"/>
        <v>829968206.85900009</v>
      </c>
      <c r="T9427" s="11" t="s">
        <v>25</v>
      </c>
      <c r="U9427" s="18" t="s">
        <v>26</v>
      </c>
    </row>
    <row r="9428" spans="1:21" ht="15" customHeight="1" x14ac:dyDescent="0.15">
      <c r="A9428" s="10" t="s">
        <v>9476</v>
      </c>
      <c r="B9428" s="11" t="s">
        <v>22</v>
      </c>
      <c r="C9428" s="11" t="s">
        <v>81</v>
      </c>
      <c r="D9428" s="12">
        <v>45847</v>
      </c>
      <c r="E9428" s="11">
        <v>1632</v>
      </c>
      <c r="F9428" s="11" t="s">
        <v>24</v>
      </c>
      <c r="G9428" s="13">
        <v>19336.419999999998</v>
      </c>
      <c r="H9428" s="14">
        <f t="shared" si="1029"/>
        <v>31557037.439999998</v>
      </c>
      <c r="I9428" s="14">
        <f>IF(F9428="GHS",H9428,H9428*Assumptions!$B$4)</f>
        <v>340816004.352</v>
      </c>
      <c r="J9428" s="15" t="str">
        <f>INDEX(Assumptions!$B$8:$B$12,MATCH(B9428,Assumptions!$A$8:$A$12,0))</f>
        <v>FIFO</v>
      </c>
      <c r="K9428" s="16">
        <f>G9428/(1-INDEX(Assumptions!$D$8:$D$12,MATCH(B9428,Assumptions!$A$8:$A$12,0)))</f>
        <v>23580.999999999996</v>
      </c>
      <c r="L9428" s="16">
        <f t="shared" si="1030"/>
        <v>580.09259999999995</v>
      </c>
      <c r="M9428" s="16">
        <f t="shared" si="1031"/>
        <v>1179.05</v>
      </c>
      <c r="N9428" s="14">
        <f>E9428*(K9428-L9428-M9428)*IF(F9428="GHS",1,Assumptions!$B$4)</f>
        <v>384623329.78943992</v>
      </c>
      <c r="O9428" s="15">
        <f t="shared" ca="1" si="1032"/>
        <v>439</v>
      </c>
      <c r="P9428" s="15" t="str">
        <f t="shared" ca="1" si="1033"/>
        <v>365d+</v>
      </c>
      <c r="Q9428" s="17">
        <f ca="1">IF(P9428="0-90d",0,IF(P9428="91-180d",INDEX(Assumptions!$F$8:$F$12,MATCH(B9428,Assumptions!$A$8:$A$12,0)),IF(P9428="181-365d",INDEX(Assumptions!$G$8:$G$12,MATCH(B9428,Assumptions!$A$8:$A$12,0)),INDEX(Assumptions!$H$8:$H$12,MATCH(B9428,Assumptions!$A$8:$A$12,0)))))</f>
        <v>0.5</v>
      </c>
      <c r="R9428" s="14">
        <f t="shared" ca="1" si="1034"/>
        <v>170408002.176</v>
      </c>
      <c r="S9428" s="14">
        <f t="shared" ca="1" si="1035"/>
        <v>170408002.176</v>
      </c>
      <c r="T9428" s="11" t="s">
        <v>25</v>
      </c>
      <c r="U9428" s="18" t="s">
        <v>26</v>
      </c>
    </row>
    <row r="9429" spans="1:21" ht="15" customHeight="1" x14ac:dyDescent="0.15">
      <c r="A9429" s="10" t="s">
        <v>9477</v>
      </c>
      <c r="B9429" s="11" t="s">
        <v>31</v>
      </c>
      <c r="C9429" s="11" t="s">
        <v>32</v>
      </c>
      <c r="D9429" s="12">
        <v>45814</v>
      </c>
      <c r="E9429" s="11">
        <v>2507</v>
      </c>
      <c r="F9429" s="11" t="s">
        <v>33</v>
      </c>
      <c r="G9429" s="13">
        <v>4619.33</v>
      </c>
      <c r="H9429" s="14">
        <f t="shared" si="1029"/>
        <v>11580660.310000001</v>
      </c>
      <c r="I9429" s="14">
        <f>IF(F9429="GHS",H9429,H9429*Assumptions!$B$4)</f>
        <v>11580660.310000001</v>
      </c>
      <c r="J9429" s="15" t="str">
        <f>INDEX(Assumptions!$B$8:$B$12,MATCH(B9429,Assumptions!$A$8:$A$12,0))</f>
        <v>Weighted Average</v>
      </c>
      <c r="K9429" s="16">
        <f>G9429/(1-INDEX(Assumptions!$D$8:$D$12,MATCH(B9429,Assumptions!$A$8:$A$12,0)))</f>
        <v>6415.7361111111113</v>
      </c>
      <c r="L9429" s="16">
        <f t="shared" si="1030"/>
        <v>138.57989999999998</v>
      </c>
      <c r="M9429" s="16">
        <f t="shared" si="1031"/>
        <v>320.78680555555559</v>
      </c>
      <c r="N9429" s="14">
        <f>E9429*(K9429-L9429-M9429)*IF(F9429="GHS",1,Assumptions!$B$4)</f>
        <v>14932618.09972778</v>
      </c>
      <c r="O9429" s="15">
        <f t="shared" ca="1" si="1032"/>
        <v>472</v>
      </c>
      <c r="P9429" s="15" t="str">
        <f t="shared" ca="1" si="1033"/>
        <v>365d+</v>
      </c>
      <c r="Q9429" s="17">
        <f ca="1">IF(P9429="0-90d",0,IF(P9429="91-180d",INDEX(Assumptions!$F$8:$F$12,MATCH(B9429,Assumptions!$A$8:$A$12,0)),IF(P9429="181-365d",INDEX(Assumptions!$G$8:$G$12,MATCH(B9429,Assumptions!$A$8:$A$12,0)),INDEX(Assumptions!$H$8:$H$12,MATCH(B9429,Assumptions!$A$8:$A$12,0)))))</f>
        <v>0.6</v>
      </c>
      <c r="R9429" s="14">
        <f t="shared" ca="1" si="1034"/>
        <v>6948396.1859999998</v>
      </c>
      <c r="S9429" s="14">
        <f t="shared" ca="1" si="1035"/>
        <v>4632264.1240000008</v>
      </c>
      <c r="T9429" s="11" t="s">
        <v>25</v>
      </c>
      <c r="U9429" s="18" t="s">
        <v>26</v>
      </c>
    </row>
    <row r="9430" spans="1:21" ht="15" customHeight="1" x14ac:dyDescent="0.15">
      <c r="A9430" s="10" t="s">
        <v>9478</v>
      </c>
      <c r="B9430" s="11" t="s">
        <v>46</v>
      </c>
      <c r="C9430" s="11" t="s">
        <v>52</v>
      </c>
      <c r="D9430" s="12">
        <v>45874</v>
      </c>
      <c r="E9430" s="11">
        <v>3838</v>
      </c>
      <c r="F9430" s="11" t="s">
        <v>33</v>
      </c>
      <c r="G9430" s="13">
        <v>1531270.35</v>
      </c>
      <c r="H9430" s="14">
        <f t="shared" si="1029"/>
        <v>5877015603.3000002</v>
      </c>
      <c r="I9430" s="14">
        <f>IF(F9430="GHS",H9430,H9430*Assumptions!$B$4)</f>
        <v>5877015603.3000002</v>
      </c>
      <c r="J9430" s="15" t="str">
        <f>INDEX(Assumptions!$B$8:$B$12,MATCH(B9430,Assumptions!$A$8:$A$12,0))</f>
        <v>Specific Identification</v>
      </c>
      <c r="K9430" s="16">
        <f>G9430/(1-INDEX(Assumptions!$D$8:$D$12,MATCH(B9430,Assumptions!$A$8:$A$12,0)))</f>
        <v>1963167.1153846155</v>
      </c>
      <c r="L9430" s="16">
        <f t="shared" si="1030"/>
        <v>45938.110500000003</v>
      </c>
      <c r="M9430" s="16">
        <f t="shared" si="1031"/>
        <v>98158.35576923078</v>
      </c>
      <c r="N9430" s="14">
        <f>E9430*(K9430-L9430-M9430)*IF(F9430="GHS",1,Assumptions!$B$4)</f>
        <v>6981593151.3048468</v>
      </c>
      <c r="O9430" s="15">
        <f t="shared" ca="1" si="1032"/>
        <v>412</v>
      </c>
      <c r="P9430" s="15" t="str">
        <f t="shared" ca="1" si="1033"/>
        <v>365d+</v>
      </c>
      <c r="Q9430" s="17">
        <f ca="1">IF(P9430="0-90d",0,IF(P9430="91-180d",INDEX(Assumptions!$F$8:$F$12,MATCH(B9430,Assumptions!$A$8:$A$12,0)),IF(P9430="181-365d",INDEX(Assumptions!$G$8:$G$12,MATCH(B9430,Assumptions!$A$8:$A$12,0)),INDEX(Assumptions!$H$8:$H$12,MATCH(B9430,Assumptions!$A$8:$A$12,0)))))</f>
        <v>0.15</v>
      </c>
      <c r="R9430" s="14">
        <f t="shared" ca="1" si="1034"/>
        <v>881552340.495</v>
      </c>
      <c r="S9430" s="14">
        <f t="shared" ca="1" si="1035"/>
        <v>4995463262.8050003</v>
      </c>
      <c r="T9430" s="11" t="s">
        <v>25</v>
      </c>
      <c r="U9430" s="18" t="s">
        <v>26</v>
      </c>
    </row>
    <row r="9431" spans="1:21" ht="15" customHeight="1" x14ac:dyDescent="0.15">
      <c r="A9431" s="10" t="s">
        <v>9479</v>
      </c>
      <c r="B9431" s="11" t="s">
        <v>31</v>
      </c>
      <c r="C9431" s="11" t="s">
        <v>32</v>
      </c>
      <c r="D9431" s="12">
        <v>45742</v>
      </c>
      <c r="E9431" s="11">
        <v>3260</v>
      </c>
      <c r="F9431" s="11" t="s">
        <v>33</v>
      </c>
      <c r="G9431" s="13">
        <v>1052.5</v>
      </c>
      <c r="H9431" s="14">
        <f t="shared" si="1029"/>
        <v>3431150</v>
      </c>
      <c r="I9431" s="14">
        <f>IF(F9431="GHS",H9431,H9431*Assumptions!$B$4)</f>
        <v>3431150</v>
      </c>
      <c r="J9431" s="15" t="str">
        <f>INDEX(Assumptions!$B$8:$B$12,MATCH(B9431,Assumptions!$A$8:$A$12,0))</f>
        <v>Weighted Average</v>
      </c>
      <c r="K9431" s="16">
        <f>G9431/(1-INDEX(Assumptions!$D$8:$D$12,MATCH(B9431,Assumptions!$A$8:$A$12,0)))</f>
        <v>1461.8055555555557</v>
      </c>
      <c r="L9431" s="16">
        <f t="shared" si="1030"/>
        <v>31.574999999999999</v>
      </c>
      <c r="M9431" s="16">
        <f t="shared" si="1031"/>
        <v>73.090277777777786</v>
      </c>
      <c r="N9431" s="14">
        <f>E9431*(K9431-L9431-M9431)*IF(F9431="GHS",1,Assumptions!$B$4)</f>
        <v>4424277.305555556</v>
      </c>
      <c r="O9431" s="15">
        <f t="shared" ca="1" si="1032"/>
        <v>544</v>
      </c>
      <c r="P9431" s="15" t="str">
        <f t="shared" ca="1" si="1033"/>
        <v>365d+</v>
      </c>
      <c r="Q9431" s="17">
        <f ca="1">IF(P9431="0-90d",0,IF(P9431="91-180d",INDEX(Assumptions!$F$8:$F$12,MATCH(B9431,Assumptions!$A$8:$A$12,0)),IF(P9431="181-365d",INDEX(Assumptions!$G$8:$G$12,MATCH(B9431,Assumptions!$A$8:$A$12,0)),INDEX(Assumptions!$H$8:$H$12,MATCH(B9431,Assumptions!$A$8:$A$12,0)))))</f>
        <v>0.6</v>
      </c>
      <c r="R9431" s="14">
        <f t="shared" ca="1" si="1034"/>
        <v>2058690</v>
      </c>
      <c r="S9431" s="14">
        <f t="shared" ca="1" si="1035"/>
        <v>1372460</v>
      </c>
      <c r="T9431" s="11" t="s">
        <v>25</v>
      </c>
      <c r="U9431" s="18" t="s">
        <v>26</v>
      </c>
    </row>
    <row r="9432" spans="1:21" ht="15" customHeight="1" x14ac:dyDescent="0.15">
      <c r="A9432" s="10" t="s">
        <v>9480</v>
      </c>
      <c r="B9432" s="11" t="s">
        <v>28</v>
      </c>
      <c r="C9432" s="11" t="s">
        <v>55</v>
      </c>
      <c r="D9432" s="12">
        <v>46207</v>
      </c>
      <c r="E9432" s="11">
        <v>1842</v>
      </c>
      <c r="F9432" s="11" t="s">
        <v>24</v>
      </c>
      <c r="G9432" s="13">
        <v>5917.56</v>
      </c>
      <c r="H9432" s="14">
        <f t="shared" si="1029"/>
        <v>10900145.520000001</v>
      </c>
      <c r="I9432" s="14">
        <f>IF(F9432="GHS",H9432,H9432*Assumptions!$B$4)</f>
        <v>117721571.61600003</v>
      </c>
      <c r="J9432" s="15" t="str">
        <f>INDEX(Assumptions!$B$8:$B$12,MATCH(B9432,Assumptions!$A$8:$A$12,0))</f>
        <v>Fair Value Less Costs to Sell</v>
      </c>
      <c r="K9432" s="16">
        <f>G9432/(1-INDEX(Assumptions!$D$8:$D$12,MATCH(B9432,Assumptions!$A$8:$A$12,0)))</f>
        <v>6724.5</v>
      </c>
      <c r="L9432" s="16">
        <f t="shared" si="1030"/>
        <v>177.52680000000001</v>
      </c>
      <c r="M9432" s="16">
        <f t="shared" si="1031"/>
        <v>336.22500000000002</v>
      </c>
      <c r="N9432" s="14">
        <f>E9432*(K9432-L9432-M9432)*IF(F9432="GHS",1,Assumptions!$B$4)</f>
        <v>123554140.39152001</v>
      </c>
      <c r="O9432" s="15">
        <f t="shared" ca="1" si="1032"/>
        <v>79</v>
      </c>
      <c r="P9432" s="15" t="str">
        <f t="shared" ca="1" si="1033"/>
        <v>0-90d</v>
      </c>
      <c r="Q9432" s="17">
        <f ca="1">IF(P9432="0-90d",0,IF(P9432="91-180d",INDEX(Assumptions!$F$8:$F$12,MATCH(B9432,Assumptions!$A$8:$A$12,0)),IF(P9432="181-365d",INDEX(Assumptions!$G$8:$G$12,MATCH(B9432,Assumptions!$A$8:$A$12,0)),INDEX(Assumptions!$H$8:$H$12,MATCH(B9432,Assumptions!$A$8:$A$12,0)))))</f>
        <v>0</v>
      </c>
      <c r="R9432" s="14">
        <f t="shared" ca="1" si="1034"/>
        <v>0</v>
      </c>
      <c r="S9432" s="14">
        <f t="shared" ca="1" si="1035"/>
        <v>117721571.61600003</v>
      </c>
      <c r="T9432" s="11" t="s">
        <v>25</v>
      </c>
      <c r="U9432" s="18" t="s">
        <v>26</v>
      </c>
    </row>
    <row r="9433" spans="1:21" ht="15" customHeight="1" x14ac:dyDescent="0.15">
      <c r="A9433" s="10" t="s">
        <v>9481</v>
      </c>
      <c r="B9433" s="11" t="s">
        <v>41</v>
      </c>
      <c r="C9433" s="11" t="s">
        <v>42</v>
      </c>
      <c r="D9433" s="12">
        <v>45759</v>
      </c>
      <c r="E9433" s="11">
        <v>4855</v>
      </c>
      <c r="F9433" s="11" t="s">
        <v>33</v>
      </c>
      <c r="G9433" s="13">
        <v>318.85000000000002</v>
      </c>
      <c r="H9433" s="14">
        <f t="shared" si="1029"/>
        <v>1548016.75</v>
      </c>
      <c r="I9433" s="14">
        <f>IF(F9433="GHS",H9433,H9433*Assumptions!$B$4)</f>
        <v>1548016.75</v>
      </c>
      <c r="J9433" s="15" t="str">
        <f>INDEX(Assumptions!$B$8:$B$12,MATCH(B9433,Assumptions!$A$8:$A$12,0))</f>
        <v>Weighted Average</v>
      </c>
      <c r="K9433" s="16">
        <f>G9433/(1-INDEX(Assumptions!$D$8:$D$12,MATCH(B9433,Assumptions!$A$8:$A$12,0)))</f>
        <v>490.53846153846155</v>
      </c>
      <c r="L9433" s="16">
        <f t="shared" si="1030"/>
        <v>9.5655000000000001</v>
      </c>
      <c r="M9433" s="16">
        <f t="shared" si="1031"/>
        <v>24.526923076923079</v>
      </c>
      <c r="N9433" s="14">
        <f>E9433*(K9433-L9433-M9433)*IF(F9433="GHS",1,Assumptions!$B$4)</f>
        <v>2216045.5167307695</v>
      </c>
      <c r="O9433" s="15">
        <f t="shared" ca="1" si="1032"/>
        <v>527</v>
      </c>
      <c r="P9433" s="15" t="str">
        <f t="shared" ca="1" si="1033"/>
        <v>365d+</v>
      </c>
      <c r="Q9433" s="17">
        <f ca="1">IF(P9433="0-90d",0,IF(P9433="91-180d",INDEX(Assumptions!$F$8:$F$12,MATCH(B9433,Assumptions!$A$8:$A$12,0)),IF(P9433="181-365d",INDEX(Assumptions!$G$8:$G$12,MATCH(B9433,Assumptions!$A$8:$A$12,0)),INDEX(Assumptions!$H$8:$H$12,MATCH(B9433,Assumptions!$A$8:$A$12,0)))))</f>
        <v>0.8</v>
      </c>
      <c r="R9433" s="14">
        <f t="shared" ca="1" si="1034"/>
        <v>1238413.4000000001</v>
      </c>
      <c r="S9433" s="14">
        <f t="shared" ca="1" si="1035"/>
        <v>309603.34999999986</v>
      </c>
      <c r="T9433" s="11" t="s">
        <v>25</v>
      </c>
      <c r="U9433" s="18" t="s">
        <v>26</v>
      </c>
    </row>
    <row r="9434" spans="1:21" ht="15" customHeight="1" x14ac:dyDescent="0.15">
      <c r="A9434" s="10" t="s">
        <v>9482</v>
      </c>
      <c r="B9434" s="11" t="s">
        <v>41</v>
      </c>
      <c r="C9434" s="11" t="s">
        <v>49</v>
      </c>
      <c r="D9434" s="12">
        <v>46171</v>
      </c>
      <c r="E9434" s="11">
        <v>3383</v>
      </c>
      <c r="F9434" s="11" t="s">
        <v>33</v>
      </c>
      <c r="G9434" s="13">
        <v>598.44000000000005</v>
      </c>
      <c r="H9434" s="14">
        <f t="shared" si="1029"/>
        <v>2024522.5200000003</v>
      </c>
      <c r="I9434" s="14">
        <f>IF(F9434="GHS",H9434,H9434*Assumptions!$B$4)</f>
        <v>2024522.5200000003</v>
      </c>
      <c r="J9434" s="15" t="str">
        <f>INDEX(Assumptions!$B$8:$B$12,MATCH(B9434,Assumptions!$A$8:$A$12,0))</f>
        <v>Weighted Average</v>
      </c>
      <c r="K9434" s="16">
        <f>G9434/(1-INDEX(Assumptions!$D$8:$D$12,MATCH(B9434,Assumptions!$A$8:$A$12,0)))</f>
        <v>920.67692307692312</v>
      </c>
      <c r="L9434" s="16">
        <f t="shared" si="1030"/>
        <v>17.953200000000002</v>
      </c>
      <c r="M9434" s="16">
        <f t="shared" si="1031"/>
        <v>46.033846153846156</v>
      </c>
      <c r="N9434" s="14">
        <f>E9434*(K9434-L9434-M9434)*IF(F9434="GHS",1,Assumptions!$B$4)</f>
        <v>2898181.8536307691</v>
      </c>
      <c r="O9434" s="15">
        <f t="shared" ca="1" si="1032"/>
        <v>115</v>
      </c>
      <c r="P9434" s="15" t="str">
        <f t="shared" ca="1" si="1033"/>
        <v>91-180d</v>
      </c>
      <c r="Q9434" s="17">
        <f ca="1">IF(P9434="0-90d",0,IF(P9434="91-180d",INDEX(Assumptions!$F$8:$F$12,MATCH(B9434,Assumptions!$A$8:$A$12,0)),IF(P9434="181-365d",INDEX(Assumptions!$G$8:$G$12,MATCH(B9434,Assumptions!$A$8:$A$12,0)),INDEX(Assumptions!$H$8:$H$12,MATCH(B9434,Assumptions!$A$8:$A$12,0)))))</f>
        <v>0.1</v>
      </c>
      <c r="R9434" s="14">
        <f t="shared" ca="1" si="1034"/>
        <v>202452.25200000004</v>
      </c>
      <c r="S9434" s="14">
        <f t="shared" ca="1" si="1035"/>
        <v>1822070.2680000002</v>
      </c>
      <c r="T9434" s="11" t="s">
        <v>25</v>
      </c>
      <c r="U9434" s="18" t="s">
        <v>26</v>
      </c>
    </row>
    <row r="9435" spans="1:21" ht="15" customHeight="1" x14ac:dyDescent="0.15">
      <c r="A9435" s="10" t="s">
        <v>9483</v>
      </c>
      <c r="B9435" s="11" t="s">
        <v>31</v>
      </c>
      <c r="C9435" s="11" t="s">
        <v>76</v>
      </c>
      <c r="D9435" s="12">
        <v>46129</v>
      </c>
      <c r="E9435" s="11">
        <v>4233</v>
      </c>
      <c r="F9435" s="11" t="s">
        <v>33</v>
      </c>
      <c r="G9435" s="13">
        <v>1427.9</v>
      </c>
      <c r="H9435" s="14">
        <f t="shared" si="1029"/>
        <v>6044300.7000000002</v>
      </c>
      <c r="I9435" s="14">
        <f>IF(F9435="GHS",H9435,H9435*Assumptions!$B$4)</f>
        <v>6044300.7000000002</v>
      </c>
      <c r="J9435" s="15" t="str">
        <f>INDEX(Assumptions!$B$8:$B$12,MATCH(B9435,Assumptions!$A$8:$A$12,0))</f>
        <v>Weighted Average</v>
      </c>
      <c r="K9435" s="16">
        <f>G9435/(1-INDEX(Assumptions!$D$8:$D$12,MATCH(B9435,Assumptions!$A$8:$A$12,0)))</f>
        <v>1983.1944444444446</v>
      </c>
      <c r="L9435" s="16">
        <f t="shared" si="1030"/>
        <v>42.837000000000003</v>
      </c>
      <c r="M9435" s="16">
        <f t="shared" si="1031"/>
        <v>99.159722222222229</v>
      </c>
      <c r="N9435" s="14">
        <f>E9435*(K9435-L9435-M9435)*IF(F9435="GHS",1,Assumptions!$B$4)</f>
        <v>7793789.9581666673</v>
      </c>
      <c r="O9435" s="15">
        <f t="shared" ca="1" si="1032"/>
        <v>157</v>
      </c>
      <c r="P9435" s="15" t="str">
        <f t="shared" ca="1" si="1033"/>
        <v>91-180d</v>
      </c>
      <c r="Q9435" s="17">
        <f ca="1">IF(P9435="0-90d",0,IF(P9435="91-180d",INDEX(Assumptions!$F$8:$F$12,MATCH(B9435,Assumptions!$A$8:$A$12,0)),IF(P9435="181-365d",INDEX(Assumptions!$G$8:$G$12,MATCH(B9435,Assumptions!$A$8:$A$12,0)),INDEX(Assumptions!$H$8:$H$12,MATCH(B9435,Assumptions!$A$8:$A$12,0)))))</f>
        <v>0.05</v>
      </c>
      <c r="R9435" s="14">
        <f t="shared" ca="1" si="1034"/>
        <v>302215.03500000003</v>
      </c>
      <c r="S9435" s="14">
        <f t="shared" ca="1" si="1035"/>
        <v>5742085.665</v>
      </c>
      <c r="T9435" s="11" t="s">
        <v>25</v>
      </c>
      <c r="U9435" s="18" t="s">
        <v>26</v>
      </c>
    </row>
    <row r="9436" spans="1:21" ht="15" customHeight="1" x14ac:dyDescent="0.15">
      <c r="A9436" s="10" t="s">
        <v>9484</v>
      </c>
      <c r="B9436" s="11" t="s">
        <v>28</v>
      </c>
      <c r="C9436" s="11" t="s">
        <v>35</v>
      </c>
      <c r="D9436" s="12">
        <v>45776</v>
      </c>
      <c r="E9436" s="11">
        <v>4353</v>
      </c>
      <c r="F9436" s="11" t="s">
        <v>24</v>
      </c>
      <c r="G9436" s="13">
        <v>3090.12</v>
      </c>
      <c r="H9436" s="14">
        <f t="shared" si="1029"/>
        <v>13451292.359999999</v>
      </c>
      <c r="I9436" s="14">
        <f>IF(F9436="GHS",H9436,H9436*Assumptions!$B$4)</f>
        <v>145273957.48800001</v>
      </c>
      <c r="J9436" s="15" t="str">
        <f>INDEX(Assumptions!$B$8:$B$12,MATCH(B9436,Assumptions!$A$8:$A$12,0))</f>
        <v>Fair Value Less Costs to Sell</v>
      </c>
      <c r="K9436" s="16">
        <f>G9436/(1-INDEX(Assumptions!$D$8:$D$12,MATCH(B9436,Assumptions!$A$8:$A$12,0)))</f>
        <v>3511.5</v>
      </c>
      <c r="L9436" s="16">
        <f t="shared" si="1030"/>
        <v>92.703599999999994</v>
      </c>
      <c r="M9436" s="16">
        <f t="shared" si="1031"/>
        <v>175.57500000000002</v>
      </c>
      <c r="N9436" s="14">
        <f>E9436*(K9436-L9436-M9436)*IF(F9436="GHS",1,Assumptions!$B$4)</f>
        <v>152471621.74536005</v>
      </c>
      <c r="O9436" s="15">
        <f t="shared" ca="1" si="1032"/>
        <v>510</v>
      </c>
      <c r="P9436" s="15" t="str">
        <f t="shared" ca="1" si="1033"/>
        <v>365d+</v>
      </c>
      <c r="Q9436" s="17">
        <f ca="1">IF(P9436="0-90d",0,IF(P9436="91-180d",INDEX(Assumptions!$F$8:$F$12,MATCH(B9436,Assumptions!$A$8:$A$12,0)),IF(P9436="181-365d",INDEX(Assumptions!$G$8:$G$12,MATCH(B9436,Assumptions!$A$8:$A$12,0)),INDEX(Assumptions!$H$8:$H$12,MATCH(B9436,Assumptions!$A$8:$A$12,0)))))</f>
        <v>0.4</v>
      </c>
      <c r="R9436" s="14">
        <f t="shared" ca="1" si="1034"/>
        <v>58109582.995200008</v>
      </c>
      <c r="S9436" s="14">
        <f t="shared" ca="1" si="1035"/>
        <v>87164374.492799997</v>
      </c>
      <c r="T9436" s="11" t="s">
        <v>25</v>
      </c>
      <c r="U9436" s="18" t="s">
        <v>26</v>
      </c>
    </row>
    <row r="9437" spans="1:21" ht="15" customHeight="1" x14ac:dyDescent="0.15">
      <c r="A9437" s="10" t="s">
        <v>9485</v>
      </c>
      <c r="B9437" s="11" t="s">
        <v>41</v>
      </c>
      <c r="C9437" s="11" t="s">
        <v>115</v>
      </c>
      <c r="D9437" s="12">
        <v>46025</v>
      </c>
      <c r="E9437" s="11">
        <v>665</v>
      </c>
      <c r="F9437" s="11" t="s">
        <v>33</v>
      </c>
      <c r="G9437" s="13">
        <v>197.09</v>
      </c>
      <c r="H9437" s="14">
        <f t="shared" si="1029"/>
        <v>131064.85</v>
      </c>
      <c r="I9437" s="14">
        <f>IF(F9437="GHS",H9437,H9437*Assumptions!$B$4)</f>
        <v>131064.85</v>
      </c>
      <c r="J9437" s="15" t="str">
        <f>INDEX(Assumptions!$B$8:$B$12,MATCH(B9437,Assumptions!$A$8:$A$12,0))</f>
        <v>Weighted Average</v>
      </c>
      <c r="K9437" s="16">
        <f>G9437/(1-INDEX(Assumptions!$D$8:$D$12,MATCH(B9437,Assumptions!$A$8:$A$12,0)))</f>
        <v>303.21538461538461</v>
      </c>
      <c r="L9437" s="16">
        <f t="shared" si="1030"/>
        <v>5.9127000000000001</v>
      </c>
      <c r="M9437" s="16">
        <f t="shared" si="1031"/>
        <v>15.160769230769231</v>
      </c>
      <c r="N9437" s="14">
        <f>E9437*(K9437-L9437-M9437)*IF(F9437="GHS",1,Assumptions!$B$4)</f>
        <v>187624.37373076924</v>
      </c>
      <c r="O9437" s="15">
        <f t="shared" ca="1" si="1032"/>
        <v>261</v>
      </c>
      <c r="P9437" s="15" t="str">
        <f t="shared" ca="1" si="1033"/>
        <v>181-365d</v>
      </c>
      <c r="Q9437" s="17">
        <f ca="1">IF(P9437="0-90d",0,IF(P9437="91-180d",INDEX(Assumptions!$F$8:$F$12,MATCH(B9437,Assumptions!$A$8:$A$12,0)),IF(P9437="181-365d",INDEX(Assumptions!$G$8:$G$12,MATCH(B9437,Assumptions!$A$8:$A$12,0)),INDEX(Assumptions!$H$8:$H$12,MATCH(B9437,Assumptions!$A$8:$A$12,0)))))</f>
        <v>0.35</v>
      </c>
      <c r="R9437" s="14">
        <f t="shared" ca="1" si="1034"/>
        <v>45872.697500000002</v>
      </c>
      <c r="S9437" s="14">
        <f t="shared" ca="1" si="1035"/>
        <v>85192.152499999997</v>
      </c>
      <c r="T9437" s="11" t="s">
        <v>25</v>
      </c>
      <c r="U9437" s="18" t="s">
        <v>26</v>
      </c>
    </row>
    <row r="9438" spans="1:21" ht="15" customHeight="1" x14ac:dyDescent="0.15">
      <c r="A9438" s="10" t="s">
        <v>9486</v>
      </c>
      <c r="B9438" s="11" t="s">
        <v>31</v>
      </c>
      <c r="C9438" s="11" t="s">
        <v>76</v>
      </c>
      <c r="D9438" s="12">
        <v>45986</v>
      </c>
      <c r="E9438" s="11">
        <v>1253</v>
      </c>
      <c r="F9438" s="11" t="s">
        <v>33</v>
      </c>
      <c r="G9438" s="13">
        <v>2086.62</v>
      </c>
      <c r="H9438" s="14">
        <f t="shared" si="1029"/>
        <v>2614534.86</v>
      </c>
      <c r="I9438" s="14">
        <f>IF(F9438="GHS",H9438,H9438*Assumptions!$B$4)</f>
        <v>2614534.86</v>
      </c>
      <c r="J9438" s="15" t="str">
        <f>INDEX(Assumptions!$B$8:$B$12,MATCH(B9438,Assumptions!$A$8:$A$12,0))</f>
        <v>Weighted Average</v>
      </c>
      <c r="K9438" s="16">
        <f>G9438/(1-INDEX(Assumptions!$D$8:$D$12,MATCH(B9438,Assumptions!$A$8:$A$12,0)))</f>
        <v>2898.0833333333335</v>
      </c>
      <c r="L9438" s="16">
        <f t="shared" si="1030"/>
        <v>62.598599999999998</v>
      </c>
      <c r="M9438" s="16">
        <f t="shared" si="1031"/>
        <v>144.90416666666667</v>
      </c>
      <c r="N9438" s="14">
        <f>E9438*(K9438-L9438-M9438)*IF(F9438="GHS",1,Assumptions!$B$4)</f>
        <v>3371297.4500333336</v>
      </c>
      <c r="O9438" s="15">
        <f t="shared" ca="1" si="1032"/>
        <v>300</v>
      </c>
      <c r="P9438" s="15" t="str">
        <f t="shared" ca="1" si="1033"/>
        <v>181-365d</v>
      </c>
      <c r="Q9438" s="17">
        <f ca="1">IF(P9438="0-90d",0,IF(P9438="91-180d",INDEX(Assumptions!$F$8:$F$12,MATCH(B9438,Assumptions!$A$8:$A$12,0)),IF(P9438="181-365d",INDEX(Assumptions!$G$8:$G$12,MATCH(B9438,Assumptions!$A$8:$A$12,0)),INDEX(Assumptions!$H$8:$H$12,MATCH(B9438,Assumptions!$A$8:$A$12,0)))))</f>
        <v>0.2</v>
      </c>
      <c r="R9438" s="14">
        <f t="shared" ca="1" si="1034"/>
        <v>522906.97200000001</v>
      </c>
      <c r="S9438" s="14">
        <f t="shared" ca="1" si="1035"/>
        <v>2091627.8879999998</v>
      </c>
      <c r="T9438" s="11" t="s">
        <v>25</v>
      </c>
      <c r="U9438" s="18" t="s">
        <v>26</v>
      </c>
    </row>
    <row r="9439" spans="1:21" ht="15" customHeight="1" x14ac:dyDescent="0.15">
      <c r="A9439" s="10" t="s">
        <v>9487</v>
      </c>
      <c r="B9439" s="11" t="s">
        <v>31</v>
      </c>
      <c r="C9439" s="11" t="s">
        <v>63</v>
      </c>
      <c r="D9439" s="12">
        <v>46020</v>
      </c>
      <c r="E9439" s="11">
        <v>2893</v>
      </c>
      <c r="F9439" s="11" t="s">
        <v>33</v>
      </c>
      <c r="G9439" s="13">
        <v>3328.23</v>
      </c>
      <c r="H9439" s="14">
        <f t="shared" si="1029"/>
        <v>9628569.3900000006</v>
      </c>
      <c r="I9439" s="14">
        <f>IF(F9439="GHS",H9439,H9439*Assumptions!$B$4)</f>
        <v>9628569.3900000006</v>
      </c>
      <c r="J9439" s="15" t="str">
        <f>INDEX(Assumptions!$B$8:$B$12,MATCH(B9439,Assumptions!$A$8:$A$12,0))</f>
        <v>Weighted Average</v>
      </c>
      <c r="K9439" s="16">
        <f>G9439/(1-INDEX(Assumptions!$D$8:$D$12,MATCH(B9439,Assumptions!$A$8:$A$12,0)))</f>
        <v>4622.541666666667</v>
      </c>
      <c r="L9439" s="16">
        <f t="shared" si="1030"/>
        <v>99.846899999999991</v>
      </c>
      <c r="M9439" s="16">
        <f t="shared" si="1031"/>
        <v>231.12708333333336</v>
      </c>
      <c r="N9439" s="14">
        <f>E9439*(K9439-L9439-M9439)*IF(F9439="GHS",1,Assumptions!$B$4)</f>
        <v>12415505.307883333</v>
      </c>
      <c r="O9439" s="15">
        <f t="shared" ca="1" si="1032"/>
        <v>266</v>
      </c>
      <c r="P9439" s="15" t="str">
        <f t="shared" ca="1" si="1033"/>
        <v>181-365d</v>
      </c>
      <c r="Q9439" s="17">
        <f ca="1">IF(P9439="0-90d",0,IF(P9439="91-180d",INDEX(Assumptions!$F$8:$F$12,MATCH(B9439,Assumptions!$A$8:$A$12,0)),IF(P9439="181-365d",INDEX(Assumptions!$G$8:$G$12,MATCH(B9439,Assumptions!$A$8:$A$12,0)),INDEX(Assumptions!$H$8:$H$12,MATCH(B9439,Assumptions!$A$8:$A$12,0)))))</f>
        <v>0.2</v>
      </c>
      <c r="R9439" s="14">
        <f t="shared" ca="1" si="1034"/>
        <v>1925713.8780000003</v>
      </c>
      <c r="S9439" s="14">
        <f t="shared" ca="1" si="1035"/>
        <v>7702855.5120000001</v>
      </c>
      <c r="T9439" s="11" t="s">
        <v>50</v>
      </c>
      <c r="U9439" s="18" t="s">
        <v>26</v>
      </c>
    </row>
    <row r="9440" spans="1:21" ht="15" customHeight="1" x14ac:dyDescent="0.15">
      <c r="A9440" s="10" t="s">
        <v>9488</v>
      </c>
      <c r="B9440" s="11" t="s">
        <v>31</v>
      </c>
      <c r="C9440" s="11" t="s">
        <v>32</v>
      </c>
      <c r="D9440" s="12">
        <v>46164</v>
      </c>
      <c r="E9440" s="11">
        <v>1145</v>
      </c>
      <c r="F9440" s="11" t="s">
        <v>33</v>
      </c>
      <c r="G9440" s="13">
        <v>1631.41</v>
      </c>
      <c r="H9440" s="14">
        <f t="shared" si="1029"/>
        <v>1867964.4500000002</v>
      </c>
      <c r="I9440" s="14">
        <f>IF(F9440="GHS",H9440,H9440*Assumptions!$B$4)</f>
        <v>1867964.4500000002</v>
      </c>
      <c r="J9440" s="15" t="str">
        <f>INDEX(Assumptions!$B$8:$B$12,MATCH(B9440,Assumptions!$A$8:$A$12,0))</f>
        <v>Weighted Average</v>
      </c>
      <c r="K9440" s="16">
        <f>G9440/(1-INDEX(Assumptions!$D$8:$D$12,MATCH(B9440,Assumptions!$A$8:$A$12,0)))</f>
        <v>2265.8472222222226</v>
      </c>
      <c r="L9440" s="16">
        <f t="shared" si="1030"/>
        <v>48.942300000000003</v>
      </c>
      <c r="M9440" s="16">
        <f t="shared" si="1031"/>
        <v>113.29236111111113</v>
      </c>
      <c r="N9440" s="14">
        <f>E9440*(K9440-L9440-M9440)*IF(F9440="GHS",1,Assumptions!$B$4)</f>
        <v>2408636.3824722227</v>
      </c>
      <c r="O9440" s="15">
        <f t="shared" ca="1" si="1032"/>
        <v>122</v>
      </c>
      <c r="P9440" s="15" t="str">
        <f t="shared" ca="1" si="1033"/>
        <v>91-180d</v>
      </c>
      <c r="Q9440" s="17">
        <f ca="1">IF(P9440="0-90d",0,IF(P9440="91-180d",INDEX(Assumptions!$F$8:$F$12,MATCH(B9440,Assumptions!$A$8:$A$12,0)),IF(P9440="181-365d",INDEX(Assumptions!$G$8:$G$12,MATCH(B9440,Assumptions!$A$8:$A$12,0)),INDEX(Assumptions!$H$8:$H$12,MATCH(B9440,Assumptions!$A$8:$A$12,0)))))</f>
        <v>0.05</v>
      </c>
      <c r="R9440" s="14">
        <f t="shared" ca="1" si="1034"/>
        <v>93398.222500000018</v>
      </c>
      <c r="S9440" s="14">
        <f t="shared" ca="1" si="1035"/>
        <v>1774566.2275000003</v>
      </c>
      <c r="T9440" s="11" t="s">
        <v>25</v>
      </c>
      <c r="U9440" s="18" t="s">
        <v>36</v>
      </c>
    </row>
    <row r="9441" spans="1:21" ht="15" customHeight="1" x14ac:dyDescent="0.15">
      <c r="A9441" s="10" t="s">
        <v>9489</v>
      </c>
      <c r="B9441" s="11" t="s">
        <v>28</v>
      </c>
      <c r="C9441" s="11" t="s">
        <v>29</v>
      </c>
      <c r="D9441" s="12">
        <v>45995</v>
      </c>
      <c r="E9441" s="11">
        <v>2836</v>
      </c>
      <c r="F9441" s="11" t="s">
        <v>24</v>
      </c>
      <c r="G9441" s="13">
        <v>12725.98</v>
      </c>
      <c r="H9441" s="14">
        <f t="shared" si="1029"/>
        <v>36090879.280000001</v>
      </c>
      <c r="I9441" s="14">
        <f>IF(F9441="GHS",H9441,H9441*Assumptions!$B$4)</f>
        <v>389781496.22400004</v>
      </c>
      <c r="J9441" s="15" t="str">
        <f>INDEX(Assumptions!$B$8:$B$12,MATCH(B9441,Assumptions!$A$8:$A$12,0))</f>
        <v>Fair Value Less Costs to Sell</v>
      </c>
      <c r="K9441" s="16">
        <f>G9441/(1-INDEX(Assumptions!$D$8:$D$12,MATCH(B9441,Assumptions!$A$8:$A$12,0)))</f>
        <v>14461.340909090908</v>
      </c>
      <c r="L9441" s="16">
        <f t="shared" si="1030"/>
        <v>381.77939999999995</v>
      </c>
      <c r="M9441" s="16">
        <f t="shared" si="1031"/>
        <v>723.06704545454545</v>
      </c>
      <c r="N9441" s="14">
        <f>E9441*(K9441-L9441-M9441)*IF(F9441="GHS",1,Assumptions!$B$4)</f>
        <v>409093397.62782544</v>
      </c>
      <c r="O9441" s="15">
        <f t="shared" ca="1" si="1032"/>
        <v>291</v>
      </c>
      <c r="P9441" s="15" t="str">
        <f t="shared" ca="1" si="1033"/>
        <v>181-365d</v>
      </c>
      <c r="Q9441" s="17">
        <f ca="1">IF(P9441="0-90d",0,IF(P9441="91-180d",INDEX(Assumptions!$F$8:$F$12,MATCH(B9441,Assumptions!$A$8:$A$12,0)),IF(P9441="181-365d",INDEX(Assumptions!$G$8:$G$12,MATCH(B9441,Assumptions!$A$8:$A$12,0)),INDEX(Assumptions!$H$8:$H$12,MATCH(B9441,Assumptions!$A$8:$A$12,0)))))</f>
        <v>0.1</v>
      </c>
      <c r="R9441" s="14">
        <f t="shared" ca="1" si="1034"/>
        <v>38978149.622400008</v>
      </c>
      <c r="S9441" s="14">
        <f t="shared" ca="1" si="1035"/>
        <v>350803346.60160005</v>
      </c>
      <c r="T9441" s="11" t="s">
        <v>25</v>
      </c>
      <c r="U9441" s="18" t="s">
        <v>26</v>
      </c>
    </row>
    <row r="9442" spans="1:21" ht="15" customHeight="1" x14ac:dyDescent="0.15">
      <c r="A9442" s="10" t="s">
        <v>9490</v>
      </c>
      <c r="B9442" s="11" t="s">
        <v>31</v>
      </c>
      <c r="C9442" s="11" t="s">
        <v>76</v>
      </c>
      <c r="D9442" s="12">
        <v>46102</v>
      </c>
      <c r="E9442" s="11">
        <v>4984</v>
      </c>
      <c r="F9442" s="11" t="s">
        <v>33</v>
      </c>
      <c r="G9442" s="13">
        <v>2236.33</v>
      </c>
      <c r="H9442" s="14">
        <f t="shared" si="1029"/>
        <v>11145868.719999999</v>
      </c>
      <c r="I9442" s="14">
        <f>IF(F9442="GHS",H9442,H9442*Assumptions!$B$4)</f>
        <v>11145868.719999999</v>
      </c>
      <c r="J9442" s="15" t="str">
        <f>INDEX(Assumptions!$B$8:$B$12,MATCH(B9442,Assumptions!$A$8:$A$12,0))</f>
        <v>Weighted Average</v>
      </c>
      <c r="K9442" s="16">
        <f>G9442/(1-INDEX(Assumptions!$D$8:$D$12,MATCH(B9442,Assumptions!$A$8:$A$12,0)))</f>
        <v>3106.0138888888887</v>
      </c>
      <c r="L9442" s="16">
        <f t="shared" si="1030"/>
        <v>67.0899</v>
      </c>
      <c r="M9442" s="16">
        <f t="shared" si="1031"/>
        <v>155.30069444444445</v>
      </c>
      <c r="N9442" s="14">
        <f>E9442*(K9442-L9442-M9442)*IF(F9442="GHS",1,Assumptions!$B$4)</f>
        <v>14371978.49951111</v>
      </c>
      <c r="O9442" s="15">
        <f t="shared" ca="1" si="1032"/>
        <v>184</v>
      </c>
      <c r="P9442" s="15" t="str">
        <f t="shared" ca="1" si="1033"/>
        <v>181-365d</v>
      </c>
      <c r="Q9442" s="17">
        <f ca="1">IF(P9442="0-90d",0,IF(P9442="91-180d",INDEX(Assumptions!$F$8:$F$12,MATCH(B9442,Assumptions!$A$8:$A$12,0)),IF(P9442="181-365d",INDEX(Assumptions!$G$8:$G$12,MATCH(B9442,Assumptions!$A$8:$A$12,0)),INDEX(Assumptions!$H$8:$H$12,MATCH(B9442,Assumptions!$A$8:$A$12,0)))))</f>
        <v>0.2</v>
      </c>
      <c r="R9442" s="14">
        <f t="shared" ca="1" si="1034"/>
        <v>2229173.7439999999</v>
      </c>
      <c r="S9442" s="14">
        <f t="shared" si="1035"/>
        <v>0</v>
      </c>
      <c r="T9442" s="11" t="s">
        <v>39</v>
      </c>
      <c r="U9442" s="18" t="s">
        <v>26</v>
      </c>
    </row>
    <row r="9443" spans="1:21" ht="15" customHeight="1" x14ac:dyDescent="0.15">
      <c r="A9443" s="10" t="s">
        <v>9491</v>
      </c>
      <c r="B9443" s="11" t="s">
        <v>28</v>
      </c>
      <c r="C9443" s="11" t="s">
        <v>38</v>
      </c>
      <c r="D9443" s="12">
        <v>45918</v>
      </c>
      <c r="E9443" s="11">
        <v>2677</v>
      </c>
      <c r="F9443" s="11" t="s">
        <v>24</v>
      </c>
      <c r="G9443" s="13">
        <v>5742.35</v>
      </c>
      <c r="H9443" s="14">
        <f t="shared" si="1029"/>
        <v>15372270.950000001</v>
      </c>
      <c r="I9443" s="14">
        <f>IF(F9443="GHS",H9443,H9443*Assumptions!$B$4)</f>
        <v>166020526.26000002</v>
      </c>
      <c r="J9443" s="15" t="str">
        <f>INDEX(Assumptions!$B$8:$B$12,MATCH(B9443,Assumptions!$A$8:$A$12,0))</f>
        <v>Fair Value Less Costs to Sell</v>
      </c>
      <c r="K9443" s="16">
        <f>G9443/(1-INDEX(Assumptions!$D$8:$D$12,MATCH(B9443,Assumptions!$A$8:$A$12,0)))</f>
        <v>6525.3977272727279</v>
      </c>
      <c r="L9443" s="16">
        <f t="shared" si="1030"/>
        <v>172.2705</v>
      </c>
      <c r="M9443" s="16">
        <f t="shared" si="1031"/>
        <v>326.26988636363643</v>
      </c>
      <c r="N9443" s="14">
        <f>E9443*(K9443-L9443-M9443)*IF(F9443="GHS",1,Assumptions!$B$4)</f>
        <v>174246088.69742733</v>
      </c>
      <c r="O9443" s="15">
        <f t="shared" ca="1" si="1032"/>
        <v>368</v>
      </c>
      <c r="P9443" s="15" t="str">
        <f t="shared" ca="1" si="1033"/>
        <v>365d+</v>
      </c>
      <c r="Q9443" s="17">
        <f ca="1">IF(P9443="0-90d",0,IF(P9443="91-180d",INDEX(Assumptions!$F$8:$F$12,MATCH(B9443,Assumptions!$A$8:$A$12,0)),IF(P9443="181-365d",INDEX(Assumptions!$G$8:$G$12,MATCH(B9443,Assumptions!$A$8:$A$12,0)),INDEX(Assumptions!$H$8:$H$12,MATCH(B9443,Assumptions!$A$8:$A$12,0)))))</f>
        <v>0.4</v>
      </c>
      <c r="R9443" s="14">
        <f t="shared" ca="1" si="1034"/>
        <v>66408210.504000008</v>
      </c>
      <c r="S9443" s="14">
        <f t="shared" ca="1" si="1035"/>
        <v>99612315.756000012</v>
      </c>
      <c r="T9443" s="11" t="s">
        <v>25</v>
      </c>
      <c r="U9443" s="18" t="s">
        <v>26</v>
      </c>
    </row>
    <row r="9444" spans="1:21" ht="15" customHeight="1" x14ac:dyDescent="0.15">
      <c r="A9444" s="10" t="s">
        <v>9492</v>
      </c>
      <c r="B9444" s="11" t="s">
        <v>46</v>
      </c>
      <c r="C9444" s="11" t="s">
        <v>119</v>
      </c>
      <c r="D9444" s="12">
        <v>46118</v>
      </c>
      <c r="E9444" s="11">
        <v>1950</v>
      </c>
      <c r="F9444" s="11" t="s">
        <v>33</v>
      </c>
      <c r="G9444" s="13">
        <v>288627.40000000002</v>
      </c>
      <c r="H9444" s="14">
        <f t="shared" si="1029"/>
        <v>562823430</v>
      </c>
      <c r="I9444" s="14">
        <f>IF(F9444="GHS",H9444,H9444*Assumptions!$B$4)</f>
        <v>562823430</v>
      </c>
      <c r="J9444" s="15" t="str">
        <f>INDEX(Assumptions!$B$8:$B$12,MATCH(B9444,Assumptions!$A$8:$A$12,0))</f>
        <v>Specific Identification</v>
      </c>
      <c r="K9444" s="16">
        <f>G9444/(1-INDEX(Assumptions!$D$8:$D$12,MATCH(B9444,Assumptions!$A$8:$A$12,0)))</f>
        <v>370035.12820512825</v>
      </c>
      <c r="L9444" s="16">
        <f t="shared" si="1030"/>
        <v>8658.8220000000001</v>
      </c>
      <c r="M9444" s="16">
        <f t="shared" si="1031"/>
        <v>18501.756410256414</v>
      </c>
      <c r="N9444" s="14">
        <f>E9444*(K9444-L9444-M9444)*IF(F9444="GHS",1,Assumptions!$B$4)</f>
        <v>668605372.10000002</v>
      </c>
      <c r="O9444" s="15">
        <f t="shared" ca="1" si="1032"/>
        <v>168</v>
      </c>
      <c r="P9444" s="15" t="str">
        <f t="shared" ca="1" si="1033"/>
        <v>91-180d</v>
      </c>
      <c r="Q9444" s="17">
        <f ca="1">IF(P9444="0-90d",0,IF(P9444="91-180d",INDEX(Assumptions!$F$8:$F$12,MATCH(B9444,Assumptions!$A$8:$A$12,0)),IF(P9444="181-365d",INDEX(Assumptions!$G$8:$G$12,MATCH(B9444,Assumptions!$A$8:$A$12,0)),INDEX(Assumptions!$H$8:$H$12,MATCH(B9444,Assumptions!$A$8:$A$12,0)))))</f>
        <v>0</v>
      </c>
      <c r="R9444" s="14">
        <f t="shared" ca="1" si="1034"/>
        <v>0</v>
      </c>
      <c r="S9444" s="14">
        <f t="shared" ca="1" si="1035"/>
        <v>562823430</v>
      </c>
      <c r="T9444" s="11" t="s">
        <v>25</v>
      </c>
      <c r="U9444" s="18" t="s">
        <v>26</v>
      </c>
    </row>
    <row r="9445" spans="1:21" ht="15" customHeight="1" x14ac:dyDescent="0.15">
      <c r="A9445" s="10" t="s">
        <v>9493</v>
      </c>
      <c r="B9445" s="11" t="s">
        <v>41</v>
      </c>
      <c r="C9445" s="11" t="s">
        <v>49</v>
      </c>
      <c r="D9445" s="12">
        <v>45760</v>
      </c>
      <c r="E9445" s="11">
        <v>515</v>
      </c>
      <c r="F9445" s="11" t="s">
        <v>33</v>
      </c>
      <c r="G9445" s="13">
        <v>550.5</v>
      </c>
      <c r="H9445" s="14">
        <f t="shared" si="1029"/>
        <v>283507.5</v>
      </c>
      <c r="I9445" s="14">
        <f>IF(F9445="GHS",H9445,H9445*Assumptions!$B$4)</f>
        <v>283507.5</v>
      </c>
      <c r="J9445" s="15" t="str">
        <f>INDEX(Assumptions!$B$8:$B$12,MATCH(B9445,Assumptions!$A$8:$A$12,0))</f>
        <v>Weighted Average</v>
      </c>
      <c r="K9445" s="16">
        <f>G9445/(1-INDEX(Assumptions!$D$8:$D$12,MATCH(B9445,Assumptions!$A$8:$A$12,0)))</f>
        <v>846.92307692307691</v>
      </c>
      <c r="L9445" s="16">
        <f t="shared" si="1030"/>
        <v>16.515000000000001</v>
      </c>
      <c r="M9445" s="16">
        <f t="shared" si="1031"/>
        <v>42.346153846153847</v>
      </c>
      <c r="N9445" s="14">
        <f>E9445*(K9445-L9445-M9445)*IF(F9445="GHS",1,Assumptions!$B$4)</f>
        <v>405851.8903846154</v>
      </c>
      <c r="O9445" s="15">
        <f t="shared" ca="1" si="1032"/>
        <v>526</v>
      </c>
      <c r="P9445" s="15" t="str">
        <f t="shared" ca="1" si="1033"/>
        <v>365d+</v>
      </c>
      <c r="Q9445" s="17">
        <f ca="1">IF(P9445="0-90d",0,IF(P9445="91-180d",INDEX(Assumptions!$F$8:$F$12,MATCH(B9445,Assumptions!$A$8:$A$12,0)),IF(P9445="181-365d",INDEX(Assumptions!$G$8:$G$12,MATCH(B9445,Assumptions!$A$8:$A$12,0)),INDEX(Assumptions!$H$8:$H$12,MATCH(B9445,Assumptions!$A$8:$A$12,0)))))</f>
        <v>0.8</v>
      </c>
      <c r="R9445" s="14">
        <f t="shared" ca="1" si="1034"/>
        <v>226806</v>
      </c>
      <c r="S9445" s="14">
        <f t="shared" ca="1" si="1035"/>
        <v>56701.5</v>
      </c>
      <c r="T9445" s="11" t="s">
        <v>25</v>
      </c>
      <c r="U9445" s="18" t="s">
        <v>36</v>
      </c>
    </row>
    <row r="9446" spans="1:21" ht="15" customHeight="1" x14ac:dyDescent="0.15">
      <c r="A9446" s="10" t="s">
        <v>9494</v>
      </c>
      <c r="B9446" s="11" t="s">
        <v>31</v>
      </c>
      <c r="C9446" s="11" t="s">
        <v>63</v>
      </c>
      <c r="D9446" s="12">
        <v>45924</v>
      </c>
      <c r="E9446" s="11">
        <v>1576</v>
      </c>
      <c r="F9446" s="11" t="s">
        <v>33</v>
      </c>
      <c r="G9446" s="13">
        <v>3486.06</v>
      </c>
      <c r="H9446" s="14">
        <f t="shared" si="1029"/>
        <v>5494030.5599999996</v>
      </c>
      <c r="I9446" s="14">
        <f>IF(F9446="GHS",H9446,H9446*Assumptions!$B$4)</f>
        <v>5494030.5599999996</v>
      </c>
      <c r="J9446" s="15" t="str">
        <f>INDEX(Assumptions!$B$8:$B$12,MATCH(B9446,Assumptions!$A$8:$A$12,0))</f>
        <v>Weighted Average</v>
      </c>
      <c r="K9446" s="16">
        <f>G9446/(1-INDEX(Assumptions!$D$8:$D$12,MATCH(B9446,Assumptions!$A$8:$A$12,0)))</f>
        <v>4841.75</v>
      </c>
      <c r="L9446" s="16">
        <f t="shared" si="1030"/>
        <v>104.5818</v>
      </c>
      <c r="M9446" s="16">
        <f t="shared" si="1031"/>
        <v>242.08750000000001</v>
      </c>
      <c r="N9446" s="14">
        <f>E9446*(K9446-L9446-M9446)*IF(F9446="GHS",1,Assumptions!$B$4)</f>
        <v>7084247.1832000008</v>
      </c>
      <c r="O9446" s="15">
        <f t="shared" ca="1" si="1032"/>
        <v>362</v>
      </c>
      <c r="P9446" s="15" t="str">
        <f t="shared" ca="1" si="1033"/>
        <v>181-365d</v>
      </c>
      <c r="Q9446" s="17">
        <f ca="1">IF(P9446="0-90d",0,IF(P9446="91-180d",INDEX(Assumptions!$F$8:$F$12,MATCH(B9446,Assumptions!$A$8:$A$12,0)),IF(P9446="181-365d",INDEX(Assumptions!$G$8:$G$12,MATCH(B9446,Assumptions!$A$8:$A$12,0)),INDEX(Assumptions!$H$8:$H$12,MATCH(B9446,Assumptions!$A$8:$A$12,0)))))</f>
        <v>0.2</v>
      </c>
      <c r="R9446" s="14">
        <f t="shared" ca="1" si="1034"/>
        <v>1098806.112</v>
      </c>
      <c r="S9446" s="14">
        <f t="shared" ca="1" si="1035"/>
        <v>4395224.4479999999</v>
      </c>
      <c r="T9446" s="11" t="s">
        <v>25</v>
      </c>
      <c r="U9446" s="18" t="s">
        <v>26</v>
      </c>
    </row>
    <row r="9447" spans="1:21" ht="15" customHeight="1" x14ac:dyDescent="0.15">
      <c r="A9447" s="10" t="s">
        <v>9495</v>
      </c>
      <c r="B9447" s="11" t="s">
        <v>31</v>
      </c>
      <c r="C9447" s="11" t="s">
        <v>63</v>
      </c>
      <c r="D9447" s="12">
        <v>45876</v>
      </c>
      <c r="E9447" s="11">
        <v>3399</v>
      </c>
      <c r="F9447" s="11" t="s">
        <v>33</v>
      </c>
      <c r="G9447" s="13">
        <v>1608.62</v>
      </c>
      <c r="H9447" s="14">
        <f t="shared" si="1029"/>
        <v>5467699.3799999999</v>
      </c>
      <c r="I9447" s="14">
        <f>IF(F9447="GHS",H9447,H9447*Assumptions!$B$4)</f>
        <v>5467699.3799999999</v>
      </c>
      <c r="J9447" s="15" t="str">
        <f>INDEX(Assumptions!$B$8:$B$12,MATCH(B9447,Assumptions!$A$8:$A$12,0))</f>
        <v>Weighted Average</v>
      </c>
      <c r="K9447" s="16">
        <f>G9447/(1-INDEX(Assumptions!$D$8:$D$12,MATCH(B9447,Assumptions!$A$8:$A$12,0)))</f>
        <v>2234.1944444444443</v>
      </c>
      <c r="L9447" s="16">
        <f t="shared" si="1030"/>
        <v>48.258599999999994</v>
      </c>
      <c r="M9447" s="16">
        <f t="shared" si="1031"/>
        <v>111.70972222222223</v>
      </c>
      <c r="N9447" s="14">
        <f>E9447*(K9447-L9447-M9447)*IF(F9447="GHS",1,Assumptions!$B$4)</f>
        <v>7050294.589433332</v>
      </c>
      <c r="O9447" s="15">
        <f t="shared" ca="1" si="1032"/>
        <v>410</v>
      </c>
      <c r="P9447" s="15" t="str">
        <f t="shared" ca="1" si="1033"/>
        <v>365d+</v>
      </c>
      <c r="Q9447" s="17">
        <f ca="1">IF(P9447="0-90d",0,IF(P9447="91-180d",INDEX(Assumptions!$F$8:$F$12,MATCH(B9447,Assumptions!$A$8:$A$12,0)),IF(P9447="181-365d",INDEX(Assumptions!$G$8:$G$12,MATCH(B9447,Assumptions!$A$8:$A$12,0)),INDEX(Assumptions!$H$8:$H$12,MATCH(B9447,Assumptions!$A$8:$A$12,0)))))</f>
        <v>0.6</v>
      </c>
      <c r="R9447" s="14">
        <f t="shared" ca="1" si="1034"/>
        <v>3280619.628</v>
      </c>
      <c r="S9447" s="14">
        <f t="shared" ca="1" si="1035"/>
        <v>2187079.7519999999</v>
      </c>
      <c r="T9447" s="11" t="s">
        <v>25</v>
      </c>
      <c r="U9447" s="18" t="s">
        <v>26</v>
      </c>
    </row>
    <row r="9448" spans="1:21" ht="15" customHeight="1" x14ac:dyDescent="0.15">
      <c r="A9448" s="10" t="s">
        <v>9496</v>
      </c>
      <c r="B9448" s="11" t="s">
        <v>31</v>
      </c>
      <c r="C9448" s="11" t="s">
        <v>32</v>
      </c>
      <c r="D9448" s="12">
        <v>46146</v>
      </c>
      <c r="E9448" s="11">
        <v>4704</v>
      </c>
      <c r="F9448" s="11" t="s">
        <v>33</v>
      </c>
      <c r="G9448" s="13">
        <v>5379.54</v>
      </c>
      <c r="H9448" s="14">
        <f t="shared" si="1029"/>
        <v>25305356.16</v>
      </c>
      <c r="I9448" s="14">
        <f>IF(F9448="GHS",H9448,H9448*Assumptions!$B$4)</f>
        <v>25305356.16</v>
      </c>
      <c r="J9448" s="15" t="str">
        <f>INDEX(Assumptions!$B$8:$B$12,MATCH(B9448,Assumptions!$A$8:$A$12,0))</f>
        <v>Weighted Average</v>
      </c>
      <c r="K9448" s="16">
        <f>G9448/(1-INDEX(Assumptions!$D$8:$D$12,MATCH(B9448,Assumptions!$A$8:$A$12,0)))</f>
        <v>7471.5833333333339</v>
      </c>
      <c r="L9448" s="16">
        <f t="shared" si="1030"/>
        <v>161.3862</v>
      </c>
      <c r="M9448" s="16">
        <f t="shared" si="1031"/>
        <v>373.57916666666671</v>
      </c>
      <c r="N9448" s="14">
        <f>E9448*(K9448-L9448-M9448)*IF(F9448="GHS",1,Assumptions!$B$4)</f>
        <v>32629850.915200006</v>
      </c>
      <c r="O9448" s="15">
        <f t="shared" ca="1" si="1032"/>
        <v>140</v>
      </c>
      <c r="P9448" s="15" t="str">
        <f t="shared" ca="1" si="1033"/>
        <v>91-180d</v>
      </c>
      <c r="Q9448" s="17">
        <f ca="1">IF(P9448="0-90d",0,IF(P9448="91-180d",INDEX(Assumptions!$F$8:$F$12,MATCH(B9448,Assumptions!$A$8:$A$12,0)),IF(P9448="181-365d",INDEX(Assumptions!$G$8:$G$12,MATCH(B9448,Assumptions!$A$8:$A$12,0)),INDEX(Assumptions!$H$8:$H$12,MATCH(B9448,Assumptions!$A$8:$A$12,0)))))</f>
        <v>0.05</v>
      </c>
      <c r="R9448" s="14">
        <f t="shared" ca="1" si="1034"/>
        <v>1265267.8080000002</v>
      </c>
      <c r="S9448" s="14">
        <f t="shared" ca="1" si="1035"/>
        <v>24040088.351999998</v>
      </c>
      <c r="T9448" s="11" t="s">
        <v>25</v>
      </c>
      <c r="U9448" s="18" t="s">
        <v>36</v>
      </c>
    </row>
    <row r="9449" spans="1:21" ht="15" customHeight="1" x14ac:dyDescent="0.15">
      <c r="A9449" s="10" t="s">
        <v>9497</v>
      </c>
      <c r="B9449" s="11" t="s">
        <v>46</v>
      </c>
      <c r="C9449" s="11" t="s">
        <v>52</v>
      </c>
      <c r="D9449" s="12">
        <v>45838</v>
      </c>
      <c r="E9449" s="11">
        <v>2472</v>
      </c>
      <c r="F9449" s="11" t="s">
        <v>33</v>
      </c>
      <c r="G9449" s="13">
        <v>378253.9</v>
      </c>
      <c r="H9449" s="14">
        <f t="shared" si="1029"/>
        <v>935043640.80000007</v>
      </c>
      <c r="I9449" s="14">
        <f>IF(F9449="GHS",H9449,H9449*Assumptions!$B$4)</f>
        <v>935043640.80000007</v>
      </c>
      <c r="J9449" s="15" t="str">
        <f>INDEX(Assumptions!$B$8:$B$12,MATCH(B9449,Assumptions!$A$8:$A$12,0))</f>
        <v>Specific Identification</v>
      </c>
      <c r="K9449" s="16">
        <f>G9449/(1-INDEX(Assumptions!$D$8:$D$12,MATCH(B9449,Assumptions!$A$8:$A$12,0)))</f>
        <v>484940.89743589744</v>
      </c>
      <c r="L9449" s="16">
        <f t="shared" si="1030"/>
        <v>11347.617</v>
      </c>
      <c r="M9449" s="16">
        <f t="shared" si="1031"/>
        <v>24247.044871794875</v>
      </c>
      <c r="N9449" s="14">
        <f>E9449*(K9449-L9449-M9449)*IF(F9449="GHS",1,Assumptions!$B$4)</f>
        <v>1110783894.3144615</v>
      </c>
      <c r="O9449" s="15">
        <f t="shared" ca="1" si="1032"/>
        <v>448</v>
      </c>
      <c r="P9449" s="15" t="str">
        <f t="shared" ca="1" si="1033"/>
        <v>365d+</v>
      </c>
      <c r="Q9449" s="17">
        <f ca="1">IF(P9449="0-90d",0,IF(P9449="91-180d",INDEX(Assumptions!$F$8:$F$12,MATCH(B9449,Assumptions!$A$8:$A$12,0)),IF(P9449="181-365d",INDEX(Assumptions!$G$8:$G$12,MATCH(B9449,Assumptions!$A$8:$A$12,0)),INDEX(Assumptions!$H$8:$H$12,MATCH(B9449,Assumptions!$A$8:$A$12,0)))))</f>
        <v>0.15</v>
      </c>
      <c r="R9449" s="14">
        <f t="shared" ca="1" si="1034"/>
        <v>140256546.12</v>
      </c>
      <c r="S9449" s="14">
        <f t="shared" ca="1" si="1035"/>
        <v>794787094.68000007</v>
      </c>
      <c r="T9449" s="11" t="s">
        <v>25</v>
      </c>
      <c r="U9449" s="18" t="s">
        <v>26</v>
      </c>
    </row>
    <row r="9450" spans="1:21" ht="15" customHeight="1" x14ac:dyDescent="0.15">
      <c r="A9450" s="10" t="s">
        <v>9498</v>
      </c>
      <c r="B9450" s="11" t="s">
        <v>31</v>
      </c>
      <c r="C9450" s="11" t="s">
        <v>32</v>
      </c>
      <c r="D9450" s="12">
        <v>45874</v>
      </c>
      <c r="E9450" s="11">
        <v>1386</v>
      </c>
      <c r="F9450" s="11" t="s">
        <v>33</v>
      </c>
      <c r="G9450" s="13">
        <v>2525.71</v>
      </c>
      <c r="H9450" s="14">
        <f t="shared" si="1029"/>
        <v>3500634.06</v>
      </c>
      <c r="I9450" s="14">
        <f>IF(F9450="GHS",H9450,H9450*Assumptions!$B$4)</f>
        <v>3500634.06</v>
      </c>
      <c r="J9450" s="15" t="str">
        <f>INDEX(Assumptions!$B$8:$B$12,MATCH(B9450,Assumptions!$A$8:$A$12,0))</f>
        <v>Weighted Average</v>
      </c>
      <c r="K9450" s="16">
        <f>G9450/(1-INDEX(Assumptions!$D$8:$D$12,MATCH(B9450,Assumptions!$A$8:$A$12,0)))</f>
        <v>3507.9305555555557</v>
      </c>
      <c r="L9450" s="16">
        <f t="shared" si="1030"/>
        <v>75.771299999999997</v>
      </c>
      <c r="M9450" s="16">
        <f t="shared" si="1031"/>
        <v>175.39652777777781</v>
      </c>
      <c r="N9450" s="14">
        <f>E9450*(K9450-L9450-M9450)*IF(F9450="GHS",1,Assumptions!$B$4)</f>
        <v>4513873.1407000003</v>
      </c>
      <c r="O9450" s="15">
        <f t="shared" ca="1" si="1032"/>
        <v>412</v>
      </c>
      <c r="P9450" s="15" t="str">
        <f t="shared" ca="1" si="1033"/>
        <v>365d+</v>
      </c>
      <c r="Q9450" s="17">
        <f ca="1">IF(P9450="0-90d",0,IF(P9450="91-180d",INDEX(Assumptions!$F$8:$F$12,MATCH(B9450,Assumptions!$A$8:$A$12,0)),IF(P9450="181-365d",INDEX(Assumptions!$G$8:$G$12,MATCH(B9450,Assumptions!$A$8:$A$12,0)),INDEX(Assumptions!$H$8:$H$12,MATCH(B9450,Assumptions!$A$8:$A$12,0)))))</f>
        <v>0.6</v>
      </c>
      <c r="R9450" s="14">
        <f t="shared" ca="1" si="1034"/>
        <v>2100380.4359999998</v>
      </c>
      <c r="S9450" s="14">
        <f t="shared" ca="1" si="1035"/>
        <v>1400253.6240000003</v>
      </c>
      <c r="T9450" s="11" t="s">
        <v>25</v>
      </c>
      <c r="U9450" s="18" t="s">
        <v>26</v>
      </c>
    </row>
    <row r="9451" spans="1:21" ht="15" customHeight="1" x14ac:dyDescent="0.15">
      <c r="A9451" s="10" t="s">
        <v>9499</v>
      </c>
      <c r="B9451" s="11" t="s">
        <v>31</v>
      </c>
      <c r="C9451" s="11" t="s">
        <v>76</v>
      </c>
      <c r="D9451" s="12">
        <v>46111</v>
      </c>
      <c r="E9451" s="11">
        <v>4092</v>
      </c>
      <c r="F9451" s="11" t="s">
        <v>33</v>
      </c>
      <c r="G9451" s="13">
        <v>7257.19</v>
      </c>
      <c r="H9451" s="14">
        <f t="shared" si="1029"/>
        <v>29696421.479999997</v>
      </c>
      <c r="I9451" s="14">
        <f>IF(F9451="GHS",H9451,H9451*Assumptions!$B$4)</f>
        <v>29696421.479999997</v>
      </c>
      <c r="J9451" s="15" t="str">
        <f>INDEX(Assumptions!$B$8:$B$12,MATCH(B9451,Assumptions!$A$8:$A$12,0))</f>
        <v>Weighted Average</v>
      </c>
      <c r="K9451" s="16">
        <f>G9451/(1-INDEX(Assumptions!$D$8:$D$12,MATCH(B9451,Assumptions!$A$8:$A$12,0)))</f>
        <v>10079.430555555555</v>
      </c>
      <c r="L9451" s="16">
        <f t="shared" si="1030"/>
        <v>217.71569999999997</v>
      </c>
      <c r="M9451" s="16">
        <f t="shared" si="1031"/>
        <v>503.97152777777774</v>
      </c>
      <c r="N9451" s="14">
        <f>E9451*(K9451-L9451-M9451)*IF(F9451="GHS",1,Assumptions!$B$4)</f>
        <v>38291885.697266661</v>
      </c>
      <c r="O9451" s="15">
        <f t="shared" ca="1" si="1032"/>
        <v>175</v>
      </c>
      <c r="P9451" s="15" t="str">
        <f t="shared" ca="1" si="1033"/>
        <v>91-180d</v>
      </c>
      <c r="Q9451" s="17">
        <f ca="1">IF(P9451="0-90d",0,IF(P9451="91-180d",INDEX(Assumptions!$F$8:$F$12,MATCH(B9451,Assumptions!$A$8:$A$12,0)),IF(P9451="181-365d",INDEX(Assumptions!$G$8:$G$12,MATCH(B9451,Assumptions!$A$8:$A$12,0)),INDEX(Assumptions!$H$8:$H$12,MATCH(B9451,Assumptions!$A$8:$A$12,0)))))</f>
        <v>0.05</v>
      </c>
      <c r="R9451" s="14">
        <f t="shared" ca="1" si="1034"/>
        <v>1484821.074</v>
      </c>
      <c r="S9451" s="14">
        <f t="shared" ca="1" si="1035"/>
        <v>28211600.405999996</v>
      </c>
      <c r="T9451" s="11" t="s">
        <v>25</v>
      </c>
      <c r="U9451" s="18" t="s">
        <v>26</v>
      </c>
    </row>
    <row r="9452" spans="1:21" ht="15" customHeight="1" x14ac:dyDescent="0.15">
      <c r="A9452" s="10" t="s">
        <v>9500</v>
      </c>
      <c r="B9452" s="11" t="s">
        <v>41</v>
      </c>
      <c r="C9452" s="11" t="s">
        <v>44</v>
      </c>
      <c r="D9452" s="12">
        <v>45733</v>
      </c>
      <c r="E9452" s="11">
        <v>178</v>
      </c>
      <c r="F9452" s="11" t="s">
        <v>33</v>
      </c>
      <c r="G9452" s="13">
        <v>252.25</v>
      </c>
      <c r="H9452" s="14">
        <f t="shared" si="1029"/>
        <v>44900.5</v>
      </c>
      <c r="I9452" s="14">
        <f>IF(F9452="GHS",H9452,H9452*Assumptions!$B$4)</f>
        <v>44900.5</v>
      </c>
      <c r="J9452" s="15" t="str">
        <f>INDEX(Assumptions!$B$8:$B$12,MATCH(B9452,Assumptions!$A$8:$A$12,0))</f>
        <v>Weighted Average</v>
      </c>
      <c r="K9452" s="16">
        <f>G9452/(1-INDEX(Assumptions!$D$8:$D$12,MATCH(B9452,Assumptions!$A$8:$A$12,0)))</f>
        <v>388.07692307692304</v>
      </c>
      <c r="L9452" s="16">
        <f t="shared" si="1030"/>
        <v>7.5674999999999999</v>
      </c>
      <c r="M9452" s="16">
        <f t="shared" si="1031"/>
        <v>19.403846153846153</v>
      </c>
      <c r="N9452" s="14">
        <f>E9452*(K9452-L9452-M9452)*IF(F9452="GHS",1,Assumptions!$B$4)</f>
        <v>64276.792692307688</v>
      </c>
      <c r="O9452" s="15">
        <f t="shared" ca="1" si="1032"/>
        <v>553</v>
      </c>
      <c r="P9452" s="15" t="str">
        <f t="shared" ca="1" si="1033"/>
        <v>365d+</v>
      </c>
      <c r="Q9452" s="17">
        <f ca="1">IF(P9452="0-90d",0,IF(P9452="91-180d",INDEX(Assumptions!$F$8:$F$12,MATCH(B9452,Assumptions!$A$8:$A$12,0)),IF(P9452="181-365d",INDEX(Assumptions!$G$8:$G$12,MATCH(B9452,Assumptions!$A$8:$A$12,0)),INDEX(Assumptions!$H$8:$H$12,MATCH(B9452,Assumptions!$A$8:$A$12,0)))))</f>
        <v>0.8</v>
      </c>
      <c r="R9452" s="14">
        <f t="shared" ca="1" si="1034"/>
        <v>35920.400000000001</v>
      </c>
      <c r="S9452" s="14">
        <f t="shared" ca="1" si="1035"/>
        <v>8980.0999999999985</v>
      </c>
      <c r="T9452" s="11" t="s">
        <v>25</v>
      </c>
      <c r="U9452" s="18" t="s">
        <v>26</v>
      </c>
    </row>
    <row r="9453" spans="1:21" ht="15" customHeight="1" x14ac:dyDescent="0.15">
      <c r="A9453" s="10" t="s">
        <v>9501</v>
      </c>
      <c r="B9453" s="11" t="s">
        <v>31</v>
      </c>
      <c r="C9453" s="11" t="s">
        <v>63</v>
      </c>
      <c r="D9453" s="12">
        <v>45873</v>
      </c>
      <c r="E9453" s="11">
        <v>3948</v>
      </c>
      <c r="F9453" s="11" t="s">
        <v>33</v>
      </c>
      <c r="G9453" s="13">
        <v>3483.88</v>
      </c>
      <c r="H9453" s="14">
        <f t="shared" si="1029"/>
        <v>13754358.24</v>
      </c>
      <c r="I9453" s="14">
        <f>IF(F9453="GHS",H9453,H9453*Assumptions!$B$4)</f>
        <v>13754358.24</v>
      </c>
      <c r="J9453" s="15" t="str">
        <f>INDEX(Assumptions!$B$8:$B$12,MATCH(B9453,Assumptions!$A$8:$A$12,0))</f>
        <v>Weighted Average</v>
      </c>
      <c r="K9453" s="16">
        <f>G9453/(1-INDEX(Assumptions!$D$8:$D$12,MATCH(B9453,Assumptions!$A$8:$A$12,0)))</f>
        <v>4838.7222222222226</v>
      </c>
      <c r="L9453" s="16">
        <f t="shared" si="1030"/>
        <v>104.5164</v>
      </c>
      <c r="M9453" s="16">
        <f t="shared" si="1031"/>
        <v>241.93611111111113</v>
      </c>
      <c r="N9453" s="14">
        <f>E9453*(K9453-L9453-M9453)*IF(F9453="GHS",1,Assumptions!$B$4)</f>
        <v>17735480.819466665</v>
      </c>
      <c r="O9453" s="15">
        <f t="shared" ca="1" si="1032"/>
        <v>413</v>
      </c>
      <c r="P9453" s="15" t="str">
        <f t="shared" ca="1" si="1033"/>
        <v>365d+</v>
      </c>
      <c r="Q9453" s="17">
        <f ca="1">IF(P9453="0-90d",0,IF(P9453="91-180d",INDEX(Assumptions!$F$8:$F$12,MATCH(B9453,Assumptions!$A$8:$A$12,0)),IF(P9453="181-365d",INDEX(Assumptions!$G$8:$G$12,MATCH(B9453,Assumptions!$A$8:$A$12,0)),INDEX(Assumptions!$H$8:$H$12,MATCH(B9453,Assumptions!$A$8:$A$12,0)))))</f>
        <v>0.6</v>
      </c>
      <c r="R9453" s="14">
        <f t="shared" ca="1" si="1034"/>
        <v>8252614.9440000001</v>
      </c>
      <c r="S9453" s="14">
        <f t="shared" ca="1" si="1035"/>
        <v>5501743.2960000001</v>
      </c>
      <c r="T9453" s="11" t="s">
        <v>25</v>
      </c>
      <c r="U9453" s="18" t="s">
        <v>26</v>
      </c>
    </row>
    <row r="9454" spans="1:21" ht="15" customHeight="1" x14ac:dyDescent="0.15">
      <c r="A9454" s="10" t="s">
        <v>9502</v>
      </c>
      <c r="B9454" s="11" t="s">
        <v>41</v>
      </c>
      <c r="C9454" s="11" t="s">
        <v>49</v>
      </c>
      <c r="D9454" s="12">
        <v>45741</v>
      </c>
      <c r="E9454" s="11">
        <v>735</v>
      </c>
      <c r="F9454" s="11" t="s">
        <v>33</v>
      </c>
      <c r="G9454" s="13">
        <v>832.83</v>
      </c>
      <c r="H9454" s="14">
        <f t="shared" si="1029"/>
        <v>612130.05000000005</v>
      </c>
      <c r="I9454" s="14">
        <f>IF(F9454="GHS",H9454,H9454*Assumptions!$B$4)</f>
        <v>612130.05000000005</v>
      </c>
      <c r="J9454" s="15" t="str">
        <f>INDEX(Assumptions!$B$8:$B$12,MATCH(B9454,Assumptions!$A$8:$A$12,0))</f>
        <v>Weighted Average</v>
      </c>
      <c r="K9454" s="16">
        <f>G9454/(1-INDEX(Assumptions!$D$8:$D$12,MATCH(B9454,Assumptions!$A$8:$A$12,0)))</f>
        <v>1281.2769230769231</v>
      </c>
      <c r="L9454" s="16">
        <f t="shared" si="1030"/>
        <v>24.9849</v>
      </c>
      <c r="M9454" s="16">
        <f t="shared" si="1031"/>
        <v>64.063846153846157</v>
      </c>
      <c r="N9454" s="14">
        <f>E9454*(K9454-L9454-M9454)*IF(F9454="GHS",1,Assumptions!$B$4)</f>
        <v>876287.71003846172</v>
      </c>
      <c r="O9454" s="15">
        <f t="shared" ca="1" si="1032"/>
        <v>545</v>
      </c>
      <c r="P9454" s="15" t="str">
        <f t="shared" ca="1" si="1033"/>
        <v>365d+</v>
      </c>
      <c r="Q9454" s="17">
        <f ca="1">IF(P9454="0-90d",0,IF(P9454="91-180d",INDEX(Assumptions!$F$8:$F$12,MATCH(B9454,Assumptions!$A$8:$A$12,0)),IF(P9454="181-365d",INDEX(Assumptions!$G$8:$G$12,MATCH(B9454,Assumptions!$A$8:$A$12,0)),INDEX(Assumptions!$H$8:$H$12,MATCH(B9454,Assumptions!$A$8:$A$12,0)))))</f>
        <v>0.8</v>
      </c>
      <c r="R9454" s="14">
        <f t="shared" ca="1" si="1034"/>
        <v>489704.04000000004</v>
      </c>
      <c r="S9454" s="14">
        <f t="shared" ca="1" si="1035"/>
        <v>122426.01000000001</v>
      </c>
      <c r="T9454" s="11" t="s">
        <v>25</v>
      </c>
      <c r="U9454" s="18" t="s">
        <v>26</v>
      </c>
    </row>
    <row r="9455" spans="1:21" ht="15" customHeight="1" x14ac:dyDescent="0.15">
      <c r="A9455" s="10" t="s">
        <v>9503</v>
      </c>
      <c r="B9455" s="11" t="s">
        <v>41</v>
      </c>
      <c r="C9455" s="11" t="s">
        <v>42</v>
      </c>
      <c r="D9455" s="12">
        <v>46225</v>
      </c>
      <c r="E9455" s="11">
        <v>1216</v>
      </c>
      <c r="F9455" s="11" t="s">
        <v>33</v>
      </c>
      <c r="G9455" s="13">
        <v>217.73</v>
      </c>
      <c r="H9455" s="14">
        <f t="shared" si="1029"/>
        <v>264759.67999999999</v>
      </c>
      <c r="I9455" s="14">
        <f>IF(F9455="GHS",H9455,H9455*Assumptions!$B$4)</f>
        <v>264759.67999999999</v>
      </c>
      <c r="J9455" s="15" t="str">
        <f>INDEX(Assumptions!$B$8:$B$12,MATCH(B9455,Assumptions!$A$8:$A$12,0))</f>
        <v>Weighted Average</v>
      </c>
      <c r="K9455" s="16">
        <f>G9455/(1-INDEX(Assumptions!$D$8:$D$12,MATCH(B9455,Assumptions!$A$8:$A$12,0)))</f>
        <v>334.96923076923076</v>
      </c>
      <c r="L9455" s="16">
        <f t="shared" si="1030"/>
        <v>6.5318999999999994</v>
      </c>
      <c r="M9455" s="16">
        <f t="shared" si="1031"/>
        <v>16.748461538461537</v>
      </c>
      <c r="N9455" s="14">
        <f>E9455*(K9455-L9455-M9455)*IF(F9455="GHS",1,Assumptions!$B$4)</f>
        <v>379013.6649846154</v>
      </c>
      <c r="O9455" s="15">
        <f t="shared" ca="1" si="1032"/>
        <v>61</v>
      </c>
      <c r="P9455" s="15" t="str">
        <f t="shared" ca="1" si="1033"/>
        <v>0-90d</v>
      </c>
      <c r="Q9455" s="17">
        <f ca="1">IF(P9455="0-90d",0,IF(P9455="91-180d",INDEX(Assumptions!$F$8:$F$12,MATCH(B9455,Assumptions!$A$8:$A$12,0)),IF(P9455="181-365d",INDEX(Assumptions!$G$8:$G$12,MATCH(B9455,Assumptions!$A$8:$A$12,0)),INDEX(Assumptions!$H$8:$H$12,MATCH(B9455,Assumptions!$A$8:$A$12,0)))))</f>
        <v>0</v>
      </c>
      <c r="R9455" s="14">
        <f t="shared" ca="1" si="1034"/>
        <v>0</v>
      </c>
      <c r="S9455" s="14">
        <f t="shared" ca="1" si="1035"/>
        <v>264759.67999999999</v>
      </c>
      <c r="T9455" s="11" t="s">
        <v>25</v>
      </c>
      <c r="U9455" s="18" t="s">
        <v>26</v>
      </c>
    </row>
    <row r="9456" spans="1:21" ht="15" customHeight="1" x14ac:dyDescent="0.15">
      <c r="A9456" s="10" t="s">
        <v>9504</v>
      </c>
      <c r="B9456" s="11" t="s">
        <v>31</v>
      </c>
      <c r="C9456" s="11" t="s">
        <v>32</v>
      </c>
      <c r="D9456" s="12">
        <v>46174</v>
      </c>
      <c r="E9456" s="11">
        <v>3613</v>
      </c>
      <c r="F9456" s="11" t="s">
        <v>33</v>
      </c>
      <c r="G9456" s="13">
        <v>3836.46</v>
      </c>
      <c r="H9456" s="14">
        <f t="shared" si="1029"/>
        <v>13861129.98</v>
      </c>
      <c r="I9456" s="14">
        <f>IF(F9456="GHS",H9456,H9456*Assumptions!$B$4)</f>
        <v>13861129.98</v>
      </c>
      <c r="J9456" s="15" t="str">
        <f>INDEX(Assumptions!$B$8:$B$12,MATCH(B9456,Assumptions!$A$8:$A$12,0))</f>
        <v>Weighted Average</v>
      </c>
      <c r="K9456" s="16">
        <f>G9456/(1-INDEX(Assumptions!$D$8:$D$12,MATCH(B9456,Assumptions!$A$8:$A$12,0)))</f>
        <v>5328.416666666667</v>
      </c>
      <c r="L9456" s="16">
        <f t="shared" si="1030"/>
        <v>115.0938</v>
      </c>
      <c r="M9456" s="16">
        <f t="shared" si="1031"/>
        <v>266.42083333333335</v>
      </c>
      <c r="N9456" s="14">
        <f>E9456*(K9456-L9456-M9456)*IF(F9456="GHS",1,Assumptions!$B$4)</f>
        <v>17873157.046433333</v>
      </c>
      <c r="O9456" s="15">
        <f t="shared" ca="1" si="1032"/>
        <v>112</v>
      </c>
      <c r="P9456" s="15" t="str">
        <f t="shared" ca="1" si="1033"/>
        <v>91-180d</v>
      </c>
      <c r="Q9456" s="17">
        <f ca="1">IF(P9456="0-90d",0,IF(P9456="91-180d",INDEX(Assumptions!$F$8:$F$12,MATCH(B9456,Assumptions!$A$8:$A$12,0)),IF(P9456="181-365d",INDEX(Assumptions!$G$8:$G$12,MATCH(B9456,Assumptions!$A$8:$A$12,0)),INDEX(Assumptions!$H$8:$H$12,MATCH(B9456,Assumptions!$A$8:$A$12,0)))))</f>
        <v>0.05</v>
      </c>
      <c r="R9456" s="14">
        <f t="shared" ca="1" si="1034"/>
        <v>693056.49900000007</v>
      </c>
      <c r="S9456" s="14">
        <f t="shared" ca="1" si="1035"/>
        <v>13168073.481000001</v>
      </c>
      <c r="T9456" s="11" t="s">
        <v>25</v>
      </c>
      <c r="U9456" s="18" t="s">
        <v>26</v>
      </c>
    </row>
    <row r="9457" spans="1:21" ht="15" customHeight="1" x14ac:dyDescent="0.15">
      <c r="A9457" s="10" t="s">
        <v>9505</v>
      </c>
      <c r="B9457" s="11" t="s">
        <v>22</v>
      </c>
      <c r="C9457" s="11" t="s">
        <v>61</v>
      </c>
      <c r="D9457" s="12">
        <v>45797</v>
      </c>
      <c r="E9457" s="11">
        <v>2179</v>
      </c>
      <c r="F9457" s="11" t="s">
        <v>24</v>
      </c>
      <c r="G9457" s="13">
        <v>40589.949999999997</v>
      </c>
      <c r="H9457" s="14">
        <f t="shared" si="1029"/>
        <v>88445501.049999997</v>
      </c>
      <c r="I9457" s="14">
        <f>IF(F9457="GHS",H9457,H9457*Assumptions!$B$4)</f>
        <v>955211411.34000003</v>
      </c>
      <c r="J9457" s="15" t="str">
        <f>INDEX(Assumptions!$B$8:$B$12,MATCH(B9457,Assumptions!$A$8:$A$12,0))</f>
        <v>FIFO</v>
      </c>
      <c r="K9457" s="16">
        <f>G9457/(1-INDEX(Assumptions!$D$8:$D$12,MATCH(B9457,Assumptions!$A$8:$A$12,0)))</f>
        <v>49499.939024390238</v>
      </c>
      <c r="L9457" s="16">
        <f t="shared" si="1030"/>
        <v>1217.6985</v>
      </c>
      <c r="M9457" s="16">
        <f t="shared" si="1031"/>
        <v>2474.9969512195121</v>
      </c>
      <c r="N9457" s="14">
        <f>E9457*(K9457-L9457-M9457)*IF(F9457="GHS",1,Assumptions!$B$4)</f>
        <v>1077991024.4561415</v>
      </c>
      <c r="O9457" s="15">
        <f t="shared" ca="1" si="1032"/>
        <v>489</v>
      </c>
      <c r="P9457" s="15" t="str">
        <f t="shared" ca="1" si="1033"/>
        <v>365d+</v>
      </c>
      <c r="Q9457" s="17">
        <f ca="1">IF(P9457="0-90d",0,IF(P9457="91-180d",INDEX(Assumptions!$F$8:$F$12,MATCH(B9457,Assumptions!$A$8:$A$12,0)),IF(P9457="181-365d",INDEX(Assumptions!$G$8:$G$12,MATCH(B9457,Assumptions!$A$8:$A$12,0)),INDEX(Assumptions!$H$8:$H$12,MATCH(B9457,Assumptions!$A$8:$A$12,0)))))</f>
        <v>0.5</v>
      </c>
      <c r="R9457" s="14">
        <f t="shared" ca="1" si="1034"/>
        <v>477605705.67000002</v>
      </c>
      <c r="S9457" s="14">
        <f t="shared" ca="1" si="1035"/>
        <v>477605705.67000002</v>
      </c>
      <c r="T9457" s="11" t="s">
        <v>25</v>
      </c>
      <c r="U9457" s="18" t="s">
        <v>26</v>
      </c>
    </row>
    <row r="9458" spans="1:21" ht="15" customHeight="1" x14ac:dyDescent="0.15">
      <c r="A9458" s="10" t="s">
        <v>9506</v>
      </c>
      <c r="B9458" s="11" t="s">
        <v>31</v>
      </c>
      <c r="C9458" s="11" t="s">
        <v>32</v>
      </c>
      <c r="D9458" s="12">
        <v>46098</v>
      </c>
      <c r="E9458" s="11">
        <v>4725</v>
      </c>
      <c r="F9458" s="11" t="s">
        <v>33</v>
      </c>
      <c r="G9458" s="13">
        <v>3178.76</v>
      </c>
      <c r="H9458" s="14">
        <f t="shared" si="1029"/>
        <v>15019641.000000002</v>
      </c>
      <c r="I9458" s="14">
        <f>IF(F9458="GHS",H9458,H9458*Assumptions!$B$4)</f>
        <v>15019641.000000002</v>
      </c>
      <c r="J9458" s="15" t="str">
        <f>INDEX(Assumptions!$B$8:$B$12,MATCH(B9458,Assumptions!$A$8:$A$12,0))</f>
        <v>Weighted Average</v>
      </c>
      <c r="K9458" s="16">
        <f>G9458/(1-INDEX(Assumptions!$D$8:$D$12,MATCH(B9458,Assumptions!$A$8:$A$12,0)))</f>
        <v>4414.9444444444453</v>
      </c>
      <c r="L9458" s="16">
        <f t="shared" si="1030"/>
        <v>95.362800000000007</v>
      </c>
      <c r="M9458" s="16">
        <f t="shared" si="1031"/>
        <v>220.74722222222226</v>
      </c>
      <c r="N9458" s="14">
        <f>E9458*(K9458-L9458-M9458)*IF(F9458="GHS",1,Assumptions!$B$4)</f>
        <v>19366992.645000003</v>
      </c>
      <c r="O9458" s="15">
        <f t="shared" ca="1" si="1032"/>
        <v>188</v>
      </c>
      <c r="P9458" s="15" t="str">
        <f t="shared" ca="1" si="1033"/>
        <v>181-365d</v>
      </c>
      <c r="Q9458" s="17">
        <f ca="1">IF(P9458="0-90d",0,IF(P9458="91-180d",INDEX(Assumptions!$F$8:$F$12,MATCH(B9458,Assumptions!$A$8:$A$12,0)),IF(P9458="181-365d",INDEX(Assumptions!$G$8:$G$12,MATCH(B9458,Assumptions!$A$8:$A$12,0)),INDEX(Assumptions!$H$8:$H$12,MATCH(B9458,Assumptions!$A$8:$A$12,0)))))</f>
        <v>0.2</v>
      </c>
      <c r="R9458" s="14">
        <f t="shared" ca="1" si="1034"/>
        <v>3003928.2000000007</v>
      </c>
      <c r="S9458" s="14">
        <f t="shared" ca="1" si="1035"/>
        <v>12015712.800000001</v>
      </c>
      <c r="T9458" s="11" t="s">
        <v>25</v>
      </c>
      <c r="U9458" s="18" t="s">
        <v>26</v>
      </c>
    </row>
    <row r="9459" spans="1:21" ht="15" customHeight="1" x14ac:dyDescent="0.15">
      <c r="A9459" s="10" t="s">
        <v>9507</v>
      </c>
      <c r="B9459" s="11" t="s">
        <v>28</v>
      </c>
      <c r="C9459" s="11" t="s">
        <v>38</v>
      </c>
      <c r="D9459" s="12">
        <v>46065</v>
      </c>
      <c r="E9459" s="11">
        <v>1807</v>
      </c>
      <c r="F9459" s="11" t="s">
        <v>24</v>
      </c>
      <c r="G9459" s="13">
        <v>6234.39</v>
      </c>
      <c r="H9459" s="14">
        <f t="shared" si="1029"/>
        <v>11265542.73</v>
      </c>
      <c r="I9459" s="14">
        <f>IF(F9459="GHS",H9459,H9459*Assumptions!$B$4)</f>
        <v>121667861.48400001</v>
      </c>
      <c r="J9459" s="15" t="str">
        <f>INDEX(Assumptions!$B$8:$B$12,MATCH(B9459,Assumptions!$A$8:$A$12,0))</f>
        <v>Fair Value Less Costs to Sell</v>
      </c>
      <c r="K9459" s="16">
        <f>G9459/(1-INDEX(Assumptions!$D$8:$D$12,MATCH(B9459,Assumptions!$A$8:$A$12,0)))</f>
        <v>7084.534090909091</v>
      </c>
      <c r="L9459" s="16">
        <f t="shared" si="1030"/>
        <v>187.0317</v>
      </c>
      <c r="M9459" s="16">
        <f t="shared" si="1031"/>
        <v>354.2267045454546</v>
      </c>
      <c r="N9459" s="14">
        <f>E9459*(K9459-L9459-M9459)*IF(F9459="GHS",1,Assumptions!$B$4)</f>
        <v>127695950.98479818</v>
      </c>
      <c r="O9459" s="15">
        <f t="shared" ca="1" si="1032"/>
        <v>221</v>
      </c>
      <c r="P9459" s="15" t="str">
        <f t="shared" ca="1" si="1033"/>
        <v>181-365d</v>
      </c>
      <c r="Q9459" s="17">
        <f ca="1">IF(P9459="0-90d",0,IF(P9459="91-180d",INDEX(Assumptions!$F$8:$F$12,MATCH(B9459,Assumptions!$A$8:$A$12,0)),IF(P9459="181-365d",INDEX(Assumptions!$G$8:$G$12,MATCH(B9459,Assumptions!$A$8:$A$12,0)),INDEX(Assumptions!$H$8:$H$12,MATCH(B9459,Assumptions!$A$8:$A$12,0)))))</f>
        <v>0.1</v>
      </c>
      <c r="R9459" s="14">
        <f t="shared" ca="1" si="1034"/>
        <v>12166786.148400001</v>
      </c>
      <c r="S9459" s="14">
        <f t="shared" ca="1" si="1035"/>
        <v>109501075.33560002</v>
      </c>
      <c r="T9459" s="11" t="s">
        <v>25</v>
      </c>
      <c r="U9459" s="18" t="s">
        <v>26</v>
      </c>
    </row>
    <row r="9460" spans="1:21" ht="15" customHeight="1" x14ac:dyDescent="0.15">
      <c r="A9460" s="10" t="s">
        <v>9508</v>
      </c>
      <c r="B9460" s="11" t="s">
        <v>46</v>
      </c>
      <c r="C9460" s="11" t="s">
        <v>119</v>
      </c>
      <c r="D9460" s="12">
        <v>45917</v>
      </c>
      <c r="E9460" s="11">
        <v>3461</v>
      </c>
      <c r="F9460" s="11" t="s">
        <v>33</v>
      </c>
      <c r="G9460" s="13">
        <v>257609.49</v>
      </c>
      <c r="H9460" s="14">
        <f t="shared" si="1029"/>
        <v>891586444.88999999</v>
      </c>
      <c r="I9460" s="14">
        <f>IF(F9460="GHS",H9460,H9460*Assumptions!$B$4)</f>
        <v>891586444.88999999</v>
      </c>
      <c r="J9460" s="15" t="str">
        <f>INDEX(Assumptions!$B$8:$B$12,MATCH(B9460,Assumptions!$A$8:$A$12,0))</f>
        <v>Specific Identification</v>
      </c>
      <c r="K9460" s="16">
        <f>G9460/(1-INDEX(Assumptions!$D$8:$D$12,MATCH(B9460,Assumptions!$A$8:$A$12,0)))</f>
        <v>330268.57692307688</v>
      </c>
      <c r="L9460" s="16">
        <f t="shared" si="1030"/>
        <v>7728.2846999999992</v>
      </c>
      <c r="M9460" s="16">
        <f t="shared" si="1031"/>
        <v>16513.428846153845</v>
      </c>
      <c r="N9460" s="14">
        <f>E9460*(K9460-L9460-M9460)*IF(F9460="GHS",1,Assumptions!$B$4)</f>
        <v>1059158974.1475306</v>
      </c>
      <c r="O9460" s="15">
        <f t="shared" ca="1" si="1032"/>
        <v>369</v>
      </c>
      <c r="P9460" s="15" t="str">
        <f t="shared" ca="1" si="1033"/>
        <v>365d+</v>
      </c>
      <c r="Q9460" s="17">
        <f ca="1">IF(P9460="0-90d",0,IF(P9460="91-180d",INDEX(Assumptions!$F$8:$F$12,MATCH(B9460,Assumptions!$A$8:$A$12,0)),IF(P9460="181-365d",INDEX(Assumptions!$G$8:$G$12,MATCH(B9460,Assumptions!$A$8:$A$12,0)),INDEX(Assumptions!$H$8:$H$12,MATCH(B9460,Assumptions!$A$8:$A$12,0)))))</f>
        <v>0.15</v>
      </c>
      <c r="R9460" s="14">
        <f t="shared" ca="1" si="1034"/>
        <v>133737966.73349999</v>
      </c>
      <c r="S9460" s="14">
        <f t="shared" ca="1" si="1035"/>
        <v>757848478.15649998</v>
      </c>
      <c r="T9460" s="11" t="s">
        <v>25</v>
      </c>
      <c r="U9460" s="18" t="s">
        <v>26</v>
      </c>
    </row>
    <row r="9461" spans="1:21" ht="15" customHeight="1" x14ac:dyDescent="0.15">
      <c r="A9461" s="10" t="s">
        <v>9509</v>
      </c>
      <c r="B9461" s="11" t="s">
        <v>41</v>
      </c>
      <c r="C9461" s="11" t="s">
        <v>49</v>
      </c>
      <c r="D9461" s="12">
        <v>46044</v>
      </c>
      <c r="E9461" s="11">
        <v>819</v>
      </c>
      <c r="F9461" s="11" t="s">
        <v>33</v>
      </c>
      <c r="G9461" s="13">
        <v>373.04</v>
      </c>
      <c r="H9461" s="14">
        <f t="shared" si="1029"/>
        <v>305519.76</v>
      </c>
      <c r="I9461" s="14">
        <f>IF(F9461="GHS",H9461,H9461*Assumptions!$B$4)</f>
        <v>305519.76</v>
      </c>
      <c r="J9461" s="15" t="str">
        <f>INDEX(Assumptions!$B$8:$B$12,MATCH(B9461,Assumptions!$A$8:$A$12,0))</f>
        <v>Weighted Average</v>
      </c>
      <c r="K9461" s="16">
        <f>G9461/(1-INDEX(Assumptions!$D$8:$D$12,MATCH(B9461,Assumptions!$A$8:$A$12,0)))</f>
        <v>573.90769230769229</v>
      </c>
      <c r="L9461" s="16">
        <f t="shared" si="1030"/>
        <v>11.1912</v>
      </c>
      <c r="M9461" s="16">
        <f t="shared" si="1031"/>
        <v>28.695384615384615</v>
      </c>
      <c r="N9461" s="14">
        <f>E9461*(K9461-L9461-M9461)*IF(F9461="GHS",1,Assumptions!$B$4)</f>
        <v>437363.28720000002</v>
      </c>
      <c r="O9461" s="15">
        <f t="shared" ca="1" si="1032"/>
        <v>242</v>
      </c>
      <c r="P9461" s="15" t="str">
        <f t="shared" ca="1" si="1033"/>
        <v>181-365d</v>
      </c>
      <c r="Q9461" s="17">
        <f ca="1">IF(P9461="0-90d",0,IF(P9461="91-180d",INDEX(Assumptions!$F$8:$F$12,MATCH(B9461,Assumptions!$A$8:$A$12,0)),IF(P9461="181-365d",INDEX(Assumptions!$G$8:$G$12,MATCH(B9461,Assumptions!$A$8:$A$12,0)),INDEX(Assumptions!$H$8:$H$12,MATCH(B9461,Assumptions!$A$8:$A$12,0)))))</f>
        <v>0.35</v>
      </c>
      <c r="R9461" s="14">
        <f t="shared" ca="1" si="1034"/>
        <v>106931.916</v>
      </c>
      <c r="S9461" s="14">
        <f t="shared" ca="1" si="1035"/>
        <v>198587.84400000001</v>
      </c>
      <c r="T9461" s="11" t="s">
        <v>25</v>
      </c>
      <c r="U9461" s="18" t="s">
        <v>36</v>
      </c>
    </row>
    <row r="9462" spans="1:21" ht="15" customHeight="1" x14ac:dyDescent="0.15">
      <c r="A9462" s="10" t="s">
        <v>9510</v>
      </c>
      <c r="B9462" s="11" t="s">
        <v>31</v>
      </c>
      <c r="C9462" s="11" t="s">
        <v>63</v>
      </c>
      <c r="D9462" s="12">
        <v>46081</v>
      </c>
      <c r="E9462" s="11">
        <v>3407</v>
      </c>
      <c r="F9462" s="11" t="s">
        <v>33</v>
      </c>
      <c r="G9462" s="13">
        <v>3287.46</v>
      </c>
      <c r="H9462" s="14">
        <f t="shared" si="1029"/>
        <v>11200376.220000001</v>
      </c>
      <c r="I9462" s="14">
        <f>IF(F9462="GHS",H9462,H9462*Assumptions!$B$4)</f>
        <v>11200376.220000001</v>
      </c>
      <c r="J9462" s="15" t="str">
        <f>INDEX(Assumptions!$B$8:$B$12,MATCH(B9462,Assumptions!$A$8:$A$12,0))</f>
        <v>Weighted Average</v>
      </c>
      <c r="K9462" s="16">
        <f>G9462/(1-INDEX(Assumptions!$D$8:$D$12,MATCH(B9462,Assumptions!$A$8:$A$12,0)))</f>
        <v>4565.916666666667</v>
      </c>
      <c r="L9462" s="16">
        <f t="shared" si="1030"/>
        <v>98.623800000000003</v>
      </c>
      <c r="M9462" s="16">
        <f t="shared" si="1031"/>
        <v>228.29583333333335</v>
      </c>
      <c r="N9462" s="14">
        <f>E9462*(K9462-L9462-M9462)*IF(F9462="GHS",1,Assumptions!$B$4)</f>
        <v>14442262.892566666</v>
      </c>
      <c r="O9462" s="15">
        <f t="shared" ca="1" si="1032"/>
        <v>205</v>
      </c>
      <c r="P9462" s="15" t="str">
        <f t="shared" ca="1" si="1033"/>
        <v>181-365d</v>
      </c>
      <c r="Q9462" s="17">
        <f ca="1">IF(P9462="0-90d",0,IF(P9462="91-180d",INDEX(Assumptions!$F$8:$F$12,MATCH(B9462,Assumptions!$A$8:$A$12,0)),IF(P9462="181-365d",INDEX(Assumptions!$G$8:$G$12,MATCH(B9462,Assumptions!$A$8:$A$12,0)),INDEX(Assumptions!$H$8:$H$12,MATCH(B9462,Assumptions!$A$8:$A$12,0)))))</f>
        <v>0.2</v>
      </c>
      <c r="R9462" s="14">
        <f t="shared" ca="1" si="1034"/>
        <v>2240075.2440000004</v>
      </c>
      <c r="S9462" s="14">
        <f t="shared" ca="1" si="1035"/>
        <v>8960300.9759999998</v>
      </c>
      <c r="T9462" s="11" t="s">
        <v>25</v>
      </c>
      <c r="U9462" s="18" t="s">
        <v>26</v>
      </c>
    </row>
    <row r="9463" spans="1:21" ht="15" customHeight="1" x14ac:dyDescent="0.15">
      <c r="A9463" s="10" t="s">
        <v>9511</v>
      </c>
      <c r="B9463" s="11" t="s">
        <v>41</v>
      </c>
      <c r="C9463" s="11" t="s">
        <v>115</v>
      </c>
      <c r="D9463" s="12">
        <v>45987</v>
      </c>
      <c r="E9463" s="11">
        <v>591</v>
      </c>
      <c r="F9463" s="11" t="s">
        <v>33</v>
      </c>
      <c r="G9463" s="13">
        <v>199.49</v>
      </c>
      <c r="H9463" s="14">
        <f t="shared" si="1029"/>
        <v>117898.59000000001</v>
      </c>
      <c r="I9463" s="14">
        <f>IF(F9463="GHS",H9463,H9463*Assumptions!$B$4)</f>
        <v>117898.59000000001</v>
      </c>
      <c r="J9463" s="15" t="str">
        <f>INDEX(Assumptions!$B$8:$B$12,MATCH(B9463,Assumptions!$A$8:$A$12,0))</f>
        <v>Weighted Average</v>
      </c>
      <c r="K9463" s="16">
        <f>G9463/(1-INDEX(Assumptions!$D$8:$D$12,MATCH(B9463,Assumptions!$A$8:$A$12,0)))</f>
        <v>306.90769230769229</v>
      </c>
      <c r="L9463" s="16">
        <f t="shared" si="1030"/>
        <v>5.9847000000000001</v>
      </c>
      <c r="M9463" s="16">
        <f t="shared" si="1031"/>
        <v>15.345384615384615</v>
      </c>
      <c r="N9463" s="14">
        <f>E9463*(K9463-L9463-M9463)*IF(F9463="GHS",1,Assumptions!$B$4)</f>
        <v>168776.36614615386</v>
      </c>
      <c r="O9463" s="15">
        <f t="shared" ca="1" si="1032"/>
        <v>299</v>
      </c>
      <c r="P9463" s="15" t="str">
        <f t="shared" ca="1" si="1033"/>
        <v>181-365d</v>
      </c>
      <c r="Q9463" s="17">
        <f ca="1">IF(P9463="0-90d",0,IF(P9463="91-180d",INDEX(Assumptions!$F$8:$F$12,MATCH(B9463,Assumptions!$A$8:$A$12,0)),IF(P9463="181-365d",INDEX(Assumptions!$G$8:$G$12,MATCH(B9463,Assumptions!$A$8:$A$12,0)),INDEX(Assumptions!$H$8:$H$12,MATCH(B9463,Assumptions!$A$8:$A$12,0)))))</f>
        <v>0.35</v>
      </c>
      <c r="R9463" s="14">
        <f t="shared" ca="1" si="1034"/>
        <v>41264.506500000003</v>
      </c>
      <c r="S9463" s="14">
        <f t="shared" ca="1" si="1035"/>
        <v>76634.083500000008</v>
      </c>
      <c r="T9463" s="11" t="s">
        <v>25</v>
      </c>
      <c r="U9463" s="18" t="s">
        <v>26</v>
      </c>
    </row>
    <row r="9464" spans="1:21" ht="15" customHeight="1" x14ac:dyDescent="0.15">
      <c r="A9464" s="10" t="s">
        <v>9512</v>
      </c>
      <c r="B9464" s="11" t="s">
        <v>28</v>
      </c>
      <c r="C9464" s="11" t="s">
        <v>29</v>
      </c>
      <c r="D9464" s="12">
        <v>46204</v>
      </c>
      <c r="E9464" s="11">
        <v>2807</v>
      </c>
      <c r="F9464" s="11" t="s">
        <v>24</v>
      </c>
      <c r="G9464" s="13">
        <v>4225.22</v>
      </c>
      <c r="H9464" s="14">
        <f t="shared" si="1029"/>
        <v>11860192.540000001</v>
      </c>
      <c r="I9464" s="14">
        <f>IF(F9464="GHS",H9464,H9464*Assumptions!$B$4)</f>
        <v>128090079.43200003</v>
      </c>
      <c r="J9464" s="15" t="str">
        <f>INDEX(Assumptions!$B$8:$B$12,MATCH(B9464,Assumptions!$A$8:$A$12,0))</f>
        <v>Fair Value Less Costs to Sell</v>
      </c>
      <c r="K9464" s="16">
        <f>G9464/(1-INDEX(Assumptions!$D$8:$D$12,MATCH(B9464,Assumptions!$A$8:$A$12,0)))</f>
        <v>4801.386363636364</v>
      </c>
      <c r="L9464" s="16">
        <f t="shared" si="1030"/>
        <v>126.75660000000001</v>
      </c>
      <c r="M9464" s="16">
        <f t="shared" si="1031"/>
        <v>240.0693181818182</v>
      </c>
      <c r="N9464" s="14">
        <f>E9464*(K9464-L9464-M9464)*IF(F9464="GHS",1,Assumptions!$B$4)</f>
        <v>134436360.64022186</v>
      </c>
      <c r="O9464" s="15">
        <f t="shared" ca="1" si="1032"/>
        <v>82</v>
      </c>
      <c r="P9464" s="15" t="str">
        <f t="shared" ca="1" si="1033"/>
        <v>0-90d</v>
      </c>
      <c r="Q9464" s="17">
        <f ca="1">IF(P9464="0-90d",0,IF(P9464="91-180d",INDEX(Assumptions!$F$8:$F$12,MATCH(B9464,Assumptions!$A$8:$A$12,0)),IF(P9464="181-365d",INDEX(Assumptions!$G$8:$G$12,MATCH(B9464,Assumptions!$A$8:$A$12,0)),INDEX(Assumptions!$H$8:$H$12,MATCH(B9464,Assumptions!$A$8:$A$12,0)))))</f>
        <v>0</v>
      </c>
      <c r="R9464" s="14">
        <f t="shared" ca="1" si="1034"/>
        <v>0</v>
      </c>
      <c r="S9464" s="14">
        <f t="shared" ca="1" si="1035"/>
        <v>128090079.43200003</v>
      </c>
      <c r="T9464" s="11" t="s">
        <v>25</v>
      </c>
      <c r="U9464" s="18" t="s">
        <v>36</v>
      </c>
    </row>
    <row r="9465" spans="1:21" ht="15" customHeight="1" x14ac:dyDescent="0.15">
      <c r="A9465" s="10" t="s">
        <v>9513</v>
      </c>
      <c r="B9465" s="11" t="s">
        <v>31</v>
      </c>
      <c r="C9465" s="11" t="s">
        <v>76</v>
      </c>
      <c r="D9465" s="12">
        <v>45856</v>
      </c>
      <c r="E9465" s="11">
        <v>588</v>
      </c>
      <c r="F9465" s="11" t="s">
        <v>33</v>
      </c>
      <c r="G9465" s="13">
        <v>2557.63</v>
      </c>
      <c r="H9465" s="14">
        <f t="shared" si="1029"/>
        <v>1503886.4400000002</v>
      </c>
      <c r="I9465" s="14">
        <f>IF(F9465="GHS",H9465,H9465*Assumptions!$B$4)</f>
        <v>1503886.4400000002</v>
      </c>
      <c r="J9465" s="15" t="str">
        <f>INDEX(Assumptions!$B$8:$B$12,MATCH(B9465,Assumptions!$A$8:$A$12,0))</f>
        <v>Weighted Average</v>
      </c>
      <c r="K9465" s="16">
        <f>G9465/(1-INDEX(Assumptions!$D$8:$D$12,MATCH(B9465,Assumptions!$A$8:$A$12,0)))</f>
        <v>3552.2638888888891</v>
      </c>
      <c r="L9465" s="16">
        <f t="shared" si="1030"/>
        <v>76.728899999999996</v>
      </c>
      <c r="M9465" s="16">
        <f t="shared" si="1031"/>
        <v>177.61319444444447</v>
      </c>
      <c r="N9465" s="14">
        <f>E9465*(K9465-L9465-M9465)*IF(F9465="GHS",1,Assumptions!$B$4)</f>
        <v>1939178.0151333334</v>
      </c>
      <c r="O9465" s="15">
        <f t="shared" ca="1" si="1032"/>
        <v>430</v>
      </c>
      <c r="P9465" s="15" t="str">
        <f t="shared" ca="1" si="1033"/>
        <v>365d+</v>
      </c>
      <c r="Q9465" s="17">
        <f ca="1">IF(P9465="0-90d",0,IF(P9465="91-180d",INDEX(Assumptions!$F$8:$F$12,MATCH(B9465,Assumptions!$A$8:$A$12,0)),IF(P9465="181-365d",INDEX(Assumptions!$G$8:$G$12,MATCH(B9465,Assumptions!$A$8:$A$12,0)),INDEX(Assumptions!$H$8:$H$12,MATCH(B9465,Assumptions!$A$8:$A$12,0)))))</f>
        <v>0.6</v>
      </c>
      <c r="R9465" s="14">
        <f t="shared" ca="1" si="1034"/>
        <v>902331.86400000006</v>
      </c>
      <c r="S9465" s="14">
        <f t="shared" ca="1" si="1035"/>
        <v>601554.57600000012</v>
      </c>
      <c r="T9465" s="11" t="s">
        <v>25</v>
      </c>
      <c r="U9465" s="18" t="s">
        <v>36</v>
      </c>
    </row>
    <row r="9466" spans="1:21" ht="15" customHeight="1" x14ac:dyDescent="0.15">
      <c r="A9466" s="10" t="s">
        <v>9514</v>
      </c>
      <c r="B9466" s="11" t="s">
        <v>41</v>
      </c>
      <c r="C9466" s="11" t="s">
        <v>49</v>
      </c>
      <c r="D9466" s="12">
        <v>46001</v>
      </c>
      <c r="E9466" s="11">
        <v>4329</v>
      </c>
      <c r="F9466" s="11" t="s">
        <v>33</v>
      </c>
      <c r="G9466" s="13">
        <v>416.14</v>
      </c>
      <c r="H9466" s="14">
        <f t="shared" si="1029"/>
        <v>1801470.06</v>
      </c>
      <c r="I9466" s="14">
        <f>IF(F9466="GHS",H9466,H9466*Assumptions!$B$4)</f>
        <v>1801470.06</v>
      </c>
      <c r="J9466" s="15" t="str">
        <f>INDEX(Assumptions!$B$8:$B$12,MATCH(B9466,Assumptions!$A$8:$A$12,0))</f>
        <v>Weighted Average</v>
      </c>
      <c r="K9466" s="16">
        <f>G9466/(1-INDEX(Assumptions!$D$8:$D$12,MATCH(B9466,Assumptions!$A$8:$A$12,0)))</f>
        <v>640.21538461538455</v>
      </c>
      <c r="L9466" s="16">
        <f t="shared" si="1030"/>
        <v>12.4842</v>
      </c>
      <c r="M9466" s="16">
        <f t="shared" si="1031"/>
        <v>32.010769230769228</v>
      </c>
      <c r="N9466" s="14">
        <f>E9466*(K9466-L9466-M9466)*IF(F9466="GHS",1,Assumptions!$B$4)</f>
        <v>2578873.6781999995</v>
      </c>
      <c r="O9466" s="15">
        <f t="shared" ca="1" si="1032"/>
        <v>285</v>
      </c>
      <c r="P9466" s="15" t="str">
        <f t="shared" ca="1" si="1033"/>
        <v>181-365d</v>
      </c>
      <c r="Q9466" s="17">
        <f ca="1">IF(P9466="0-90d",0,IF(P9466="91-180d",INDEX(Assumptions!$F$8:$F$12,MATCH(B9466,Assumptions!$A$8:$A$12,0)),IF(P9466="181-365d",INDEX(Assumptions!$G$8:$G$12,MATCH(B9466,Assumptions!$A$8:$A$12,0)),INDEX(Assumptions!$H$8:$H$12,MATCH(B9466,Assumptions!$A$8:$A$12,0)))))</f>
        <v>0.35</v>
      </c>
      <c r="R9466" s="14">
        <f t="shared" ca="1" si="1034"/>
        <v>630514.52099999995</v>
      </c>
      <c r="S9466" s="14">
        <f t="shared" ca="1" si="1035"/>
        <v>1170955.5390000001</v>
      </c>
      <c r="T9466" s="11" t="s">
        <v>25</v>
      </c>
      <c r="U9466" s="18" t="s">
        <v>26</v>
      </c>
    </row>
    <row r="9467" spans="1:21" ht="15" customHeight="1" x14ac:dyDescent="0.15">
      <c r="A9467" s="10" t="s">
        <v>9515</v>
      </c>
      <c r="B9467" s="11" t="s">
        <v>31</v>
      </c>
      <c r="C9467" s="11" t="s">
        <v>32</v>
      </c>
      <c r="D9467" s="12">
        <v>46172</v>
      </c>
      <c r="E9467" s="11">
        <v>3752</v>
      </c>
      <c r="F9467" s="11" t="s">
        <v>33</v>
      </c>
      <c r="G9467" s="13">
        <v>3833.08</v>
      </c>
      <c r="H9467" s="14">
        <f t="shared" si="1029"/>
        <v>14381716.16</v>
      </c>
      <c r="I9467" s="14">
        <f>IF(F9467="GHS",H9467,H9467*Assumptions!$B$4)</f>
        <v>14381716.16</v>
      </c>
      <c r="J9467" s="15" t="str">
        <f>INDEX(Assumptions!$B$8:$B$12,MATCH(B9467,Assumptions!$A$8:$A$12,0))</f>
        <v>Weighted Average</v>
      </c>
      <c r="K9467" s="16">
        <f>G9467/(1-INDEX(Assumptions!$D$8:$D$12,MATCH(B9467,Assumptions!$A$8:$A$12,0)))</f>
        <v>5323.7222222222226</v>
      </c>
      <c r="L9467" s="16">
        <f t="shared" si="1030"/>
        <v>114.99239999999999</v>
      </c>
      <c r="M9467" s="16">
        <f t="shared" si="1031"/>
        <v>266.18611111111113</v>
      </c>
      <c r="N9467" s="14">
        <f>E9467*(K9467-L9467-M9467)*IF(F9467="GHS",1,Assumptions!$B$4)</f>
        <v>18544424.00408889</v>
      </c>
      <c r="O9467" s="15">
        <f t="shared" ca="1" si="1032"/>
        <v>114</v>
      </c>
      <c r="P9467" s="15" t="str">
        <f t="shared" ca="1" si="1033"/>
        <v>91-180d</v>
      </c>
      <c r="Q9467" s="17">
        <f ca="1">IF(P9467="0-90d",0,IF(P9467="91-180d",INDEX(Assumptions!$F$8:$F$12,MATCH(B9467,Assumptions!$A$8:$A$12,0)),IF(P9467="181-365d",INDEX(Assumptions!$G$8:$G$12,MATCH(B9467,Assumptions!$A$8:$A$12,0)),INDEX(Assumptions!$H$8:$H$12,MATCH(B9467,Assumptions!$A$8:$A$12,0)))))</f>
        <v>0.05</v>
      </c>
      <c r="R9467" s="14">
        <f t="shared" ca="1" si="1034"/>
        <v>719085.80800000008</v>
      </c>
      <c r="S9467" s="14">
        <f t="shared" ca="1" si="1035"/>
        <v>13662630.352</v>
      </c>
      <c r="T9467" s="11" t="s">
        <v>25</v>
      </c>
      <c r="U9467" s="18" t="s">
        <v>26</v>
      </c>
    </row>
    <row r="9468" spans="1:21" ht="15" customHeight="1" x14ac:dyDescent="0.15">
      <c r="A9468" s="10" t="s">
        <v>9516</v>
      </c>
      <c r="B9468" s="11" t="s">
        <v>41</v>
      </c>
      <c r="C9468" s="11" t="s">
        <v>115</v>
      </c>
      <c r="D9468" s="12">
        <v>45832</v>
      </c>
      <c r="E9468" s="11">
        <v>2749</v>
      </c>
      <c r="F9468" s="11" t="s">
        <v>33</v>
      </c>
      <c r="G9468" s="13">
        <v>367.7</v>
      </c>
      <c r="H9468" s="14">
        <f t="shared" si="1029"/>
        <v>1010807.2999999999</v>
      </c>
      <c r="I9468" s="14">
        <f>IF(F9468="GHS",H9468,H9468*Assumptions!$B$4)</f>
        <v>1010807.2999999999</v>
      </c>
      <c r="J9468" s="15" t="str">
        <f>INDEX(Assumptions!$B$8:$B$12,MATCH(B9468,Assumptions!$A$8:$A$12,0))</f>
        <v>Weighted Average</v>
      </c>
      <c r="K9468" s="16">
        <f>G9468/(1-INDEX(Assumptions!$D$8:$D$12,MATCH(B9468,Assumptions!$A$8:$A$12,0)))</f>
        <v>565.69230769230762</v>
      </c>
      <c r="L9468" s="16">
        <f t="shared" si="1030"/>
        <v>11.030999999999999</v>
      </c>
      <c r="M9468" s="16">
        <f t="shared" si="1031"/>
        <v>28.284615384615382</v>
      </c>
      <c r="N9468" s="14">
        <f>E9468*(K9468-L9468-M9468)*IF(F9468="GHS",1,Assumptions!$B$4)</f>
        <v>1447009.5271538463</v>
      </c>
      <c r="O9468" s="15">
        <f t="shared" ca="1" si="1032"/>
        <v>454</v>
      </c>
      <c r="P9468" s="15" t="str">
        <f t="shared" ca="1" si="1033"/>
        <v>365d+</v>
      </c>
      <c r="Q9468" s="17">
        <f ca="1">IF(P9468="0-90d",0,IF(P9468="91-180d",INDEX(Assumptions!$F$8:$F$12,MATCH(B9468,Assumptions!$A$8:$A$12,0)),IF(P9468="181-365d",INDEX(Assumptions!$G$8:$G$12,MATCH(B9468,Assumptions!$A$8:$A$12,0)),INDEX(Assumptions!$H$8:$H$12,MATCH(B9468,Assumptions!$A$8:$A$12,0)))))</f>
        <v>0.8</v>
      </c>
      <c r="R9468" s="14">
        <f t="shared" ca="1" si="1034"/>
        <v>808645.84</v>
      </c>
      <c r="S9468" s="14">
        <f t="shared" ca="1" si="1035"/>
        <v>202161.45999999996</v>
      </c>
      <c r="T9468" s="11" t="s">
        <v>25</v>
      </c>
      <c r="U9468" s="18" t="s">
        <v>26</v>
      </c>
    </row>
    <row r="9469" spans="1:21" ht="15" customHeight="1" x14ac:dyDescent="0.15">
      <c r="A9469" s="10" t="s">
        <v>9517</v>
      </c>
      <c r="B9469" s="11" t="s">
        <v>41</v>
      </c>
      <c r="C9469" s="11" t="s">
        <v>42</v>
      </c>
      <c r="D9469" s="12">
        <v>46115</v>
      </c>
      <c r="E9469" s="11">
        <v>2102</v>
      </c>
      <c r="F9469" s="11" t="s">
        <v>33</v>
      </c>
      <c r="G9469" s="13">
        <v>318.58</v>
      </c>
      <c r="H9469" s="14">
        <f t="shared" si="1029"/>
        <v>669655.15999999992</v>
      </c>
      <c r="I9469" s="14">
        <f>IF(F9469="GHS",H9469,H9469*Assumptions!$B$4)</f>
        <v>669655.15999999992</v>
      </c>
      <c r="J9469" s="15" t="str">
        <f>INDEX(Assumptions!$B$8:$B$12,MATCH(B9469,Assumptions!$A$8:$A$12,0))</f>
        <v>Weighted Average</v>
      </c>
      <c r="K9469" s="16">
        <f>G9469/(1-INDEX(Assumptions!$D$8:$D$12,MATCH(B9469,Assumptions!$A$8:$A$12,0)))</f>
        <v>490.12307692307689</v>
      </c>
      <c r="L9469" s="16">
        <f t="shared" si="1030"/>
        <v>9.5573999999999995</v>
      </c>
      <c r="M9469" s="16">
        <f t="shared" si="1031"/>
        <v>24.506153846153847</v>
      </c>
      <c r="N9469" s="14">
        <f>E9469*(K9469-L9469-M9469)*IF(F9469="GHS",1,Assumptions!$B$4)</f>
        <v>958637.11750769231</v>
      </c>
      <c r="O9469" s="15">
        <f t="shared" ca="1" si="1032"/>
        <v>171</v>
      </c>
      <c r="P9469" s="15" t="str">
        <f t="shared" ca="1" si="1033"/>
        <v>91-180d</v>
      </c>
      <c r="Q9469" s="17">
        <f ca="1">IF(P9469="0-90d",0,IF(P9469="91-180d",INDEX(Assumptions!$F$8:$F$12,MATCH(B9469,Assumptions!$A$8:$A$12,0)),IF(P9469="181-365d",INDEX(Assumptions!$G$8:$G$12,MATCH(B9469,Assumptions!$A$8:$A$12,0)),INDEX(Assumptions!$H$8:$H$12,MATCH(B9469,Assumptions!$A$8:$A$12,0)))))</f>
        <v>0.1</v>
      </c>
      <c r="R9469" s="14">
        <f t="shared" ca="1" si="1034"/>
        <v>66965.515999999989</v>
      </c>
      <c r="S9469" s="14">
        <f t="shared" ca="1" si="1035"/>
        <v>602689.64399999997</v>
      </c>
      <c r="T9469" s="11" t="s">
        <v>25</v>
      </c>
      <c r="U9469" s="18" t="s">
        <v>26</v>
      </c>
    </row>
    <row r="9470" spans="1:21" ht="15" customHeight="1" x14ac:dyDescent="0.15">
      <c r="A9470" s="10" t="s">
        <v>9518</v>
      </c>
      <c r="B9470" s="11" t="s">
        <v>41</v>
      </c>
      <c r="C9470" s="11" t="s">
        <v>115</v>
      </c>
      <c r="D9470" s="12">
        <v>46076</v>
      </c>
      <c r="E9470" s="11">
        <v>3077</v>
      </c>
      <c r="F9470" s="11" t="s">
        <v>33</v>
      </c>
      <c r="G9470" s="13">
        <v>284.26</v>
      </c>
      <c r="H9470" s="14">
        <f t="shared" si="1029"/>
        <v>874668.02</v>
      </c>
      <c r="I9470" s="14">
        <f>IF(F9470="GHS",H9470,H9470*Assumptions!$B$4)</f>
        <v>874668.02</v>
      </c>
      <c r="J9470" s="15" t="str">
        <f>INDEX(Assumptions!$B$8:$B$12,MATCH(B9470,Assumptions!$A$8:$A$12,0))</f>
        <v>Weighted Average</v>
      </c>
      <c r="K9470" s="16">
        <f>G9470/(1-INDEX(Assumptions!$D$8:$D$12,MATCH(B9470,Assumptions!$A$8:$A$12,0)))</f>
        <v>437.32307692307688</v>
      </c>
      <c r="L9470" s="16">
        <f t="shared" si="1030"/>
        <v>8.5277999999999992</v>
      </c>
      <c r="M9470" s="16">
        <f t="shared" si="1031"/>
        <v>21.866153846153846</v>
      </c>
      <c r="N9470" s="14">
        <f>E9470*(K9470-L9470-M9470)*IF(F9470="GHS",1,Assumptions!$B$4)</f>
        <v>1252120.9117076921</v>
      </c>
      <c r="O9470" s="15">
        <f t="shared" ca="1" si="1032"/>
        <v>210</v>
      </c>
      <c r="P9470" s="15" t="str">
        <f t="shared" ca="1" si="1033"/>
        <v>181-365d</v>
      </c>
      <c r="Q9470" s="17">
        <f ca="1">IF(P9470="0-90d",0,IF(P9470="91-180d",INDEX(Assumptions!$F$8:$F$12,MATCH(B9470,Assumptions!$A$8:$A$12,0)),IF(P9470="181-365d",INDEX(Assumptions!$G$8:$G$12,MATCH(B9470,Assumptions!$A$8:$A$12,0)),INDEX(Assumptions!$H$8:$H$12,MATCH(B9470,Assumptions!$A$8:$A$12,0)))))</f>
        <v>0.35</v>
      </c>
      <c r="R9470" s="14">
        <f t="shared" ca="1" si="1034"/>
        <v>306133.80699999997</v>
      </c>
      <c r="S9470" s="14">
        <f t="shared" si="1035"/>
        <v>0</v>
      </c>
      <c r="T9470" s="11" t="s">
        <v>39</v>
      </c>
      <c r="U9470" s="18" t="s">
        <v>26</v>
      </c>
    </row>
    <row r="9471" spans="1:21" ht="15" customHeight="1" x14ac:dyDescent="0.15">
      <c r="A9471" s="10" t="s">
        <v>9519</v>
      </c>
      <c r="B9471" s="11" t="s">
        <v>31</v>
      </c>
      <c r="C9471" s="11" t="s">
        <v>63</v>
      </c>
      <c r="D9471" s="12">
        <v>46050</v>
      </c>
      <c r="E9471" s="11">
        <v>4640</v>
      </c>
      <c r="F9471" s="11" t="s">
        <v>33</v>
      </c>
      <c r="G9471" s="13">
        <v>2133.23</v>
      </c>
      <c r="H9471" s="14">
        <f t="shared" si="1029"/>
        <v>9898187.1999999993</v>
      </c>
      <c r="I9471" s="14">
        <f>IF(F9471="GHS",H9471,H9471*Assumptions!$B$4)</f>
        <v>9898187.1999999993</v>
      </c>
      <c r="J9471" s="15" t="str">
        <f>INDEX(Assumptions!$B$8:$B$12,MATCH(B9471,Assumptions!$A$8:$A$12,0))</f>
        <v>Weighted Average</v>
      </c>
      <c r="K9471" s="16">
        <f>G9471/(1-INDEX(Assumptions!$D$8:$D$12,MATCH(B9471,Assumptions!$A$8:$A$12,0)))</f>
        <v>2962.8194444444448</v>
      </c>
      <c r="L9471" s="16">
        <f t="shared" si="1030"/>
        <v>63.996899999999997</v>
      </c>
      <c r="M9471" s="16">
        <f t="shared" si="1031"/>
        <v>148.14097222222225</v>
      </c>
      <c r="N9471" s="14">
        <f>E9471*(K9471-L9471-M9471)*IF(F9471="GHS",1,Assumptions!$B$4)</f>
        <v>12763162.495111112</v>
      </c>
      <c r="O9471" s="15">
        <f t="shared" ca="1" si="1032"/>
        <v>236</v>
      </c>
      <c r="P9471" s="15" t="str">
        <f t="shared" ca="1" si="1033"/>
        <v>181-365d</v>
      </c>
      <c r="Q9471" s="17">
        <f ca="1">IF(P9471="0-90d",0,IF(P9471="91-180d",INDEX(Assumptions!$F$8:$F$12,MATCH(B9471,Assumptions!$A$8:$A$12,0)),IF(P9471="181-365d",INDEX(Assumptions!$G$8:$G$12,MATCH(B9471,Assumptions!$A$8:$A$12,0)),INDEX(Assumptions!$H$8:$H$12,MATCH(B9471,Assumptions!$A$8:$A$12,0)))))</f>
        <v>0.2</v>
      </c>
      <c r="R9471" s="14">
        <f t="shared" ca="1" si="1034"/>
        <v>1979637.44</v>
      </c>
      <c r="S9471" s="14">
        <f t="shared" ca="1" si="1035"/>
        <v>7918549.7599999998</v>
      </c>
      <c r="T9471" s="11" t="s">
        <v>25</v>
      </c>
      <c r="U9471" s="18" t="s">
        <v>26</v>
      </c>
    </row>
    <row r="9472" spans="1:21" ht="15" customHeight="1" x14ac:dyDescent="0.15">
      <c r="A9472" s="10" t="s">
        <v>9520</v>
      </c>
      <c r="B9472" s="11" t="s">
        <v>41</v>
      </c>
      <c r="C9472" s="11" t="s">
        <v>44</v>
      </c>
      <c r="D9472" s="12">
        <v>46190</v>
      </c>
      <c r="E9472" s="11">
        <v>3125</v>
      </c>
      <c r="F9472" s="11" t="s">
        <v>33</v>
      </c>
      <c r="G9472" s="13">
        <v>252.55</v>
      </c>
      <c r="H9472" s="14">
        <f t="shared" si="1029"/>
        <v>789218.75</v>
      </c>
      <c r="I9472" s="14">
        <f>IF(F9472="GHS",H9472,H9472*Assumptions!$B$4)</f>
        <v>789218.75</v>
      </c>
      <c r="J9472" s="15" t="str">
        <f>INDEX(Assumptions!$B$8:$B$12,MATCH(B9472,Assumptions!$A$8:$A$12,0))</f>
        <v>Weighted Average</v>
      </c>
      <c r="K9472" s="16">
        <f>G9472/(1-INDEX(Assumptions!$D$8:$D$12,MATCH(B9472,Assumptions!$A$8:$A$12,0)))</f>
        <v>388.53846153846155</v>
      </c>
      <c r="L9472" s="16">
        <f t="shared" si="1030"/>
        <v>7.5765000000000002</v>
      </c>
      <c r="M9472" s="16">
        <f t="shared" si="1031"/>
        <v>19.426923076923078</v>
      </c>
      <c r="N9472" s="14">
        <f>E9472*(K9472-L9472-M9472)*IF(F9472="GHS",1,Assumptions!$B$4)</f>
        <v>1129796.9951923077</v>
      </c>
      <c r="O9472" s="15">
        <f t="shared" ca="1" si="1032"/>
        <v>96</v>
      </c>
      <c r="P9472" s="15" t="str">
        <f t="shared" ca="1" si="1033"/>
        <v>91-180d</v>
      </c>
      <c r="Q9472" s="17">
        <f ca="1">IF(P9472="0-90d",0,IF(P9472="91-180d",INDEX(Assumptions!$F$8:$F$12,MATCH(B9472,Assumptions!$A$8:$A$12,0)),IF(P9472="181-365d",INDEX(Assumptions!$G$8:$G$12,MATCH(B9472,Assumptions!$A$8:$A$12,0)),INDEX(Assumptions!$H$8:$H$12,MATCH(B9472,Assumptions!$A$8:$A$12,0)))))</f>
        <v>0.1</v>
      </c>
      <c r="R9472" s="14">
        <f t="shared" ca="1" si="1034"/>
        <v>78921.875</v>
      </c>
      <c r="S9472" s="14">
        <f t="shared" ca="1" si="1035"/>
        <v>710296.875</v>
      </c>
      <c r="T9472" s="11" t="s">
        <v>25</v>
      </c>
      <c r="U9472" s="18" t="s">
        <v>26</v>
      </c>
    </row>
    <row r="9473" spans="1:21" ht="15" customHeight="1" x14ac:dyDescent="0.15">
      <c r="A9473" s="10" t="s">
        <v>9521</v>
      </c>
      <c r="B9473" s="11" t="s">
        <v>31</v>
      </c>
      <c r="C9473" s="11" t="s">
        <v>32</v>
      </c>
      <c r="D9473" s="12">
        <v>45791</v>
      </c>
      <c r="E9473" s="11">
        <v>305</v>
      </c>
      <c r="F9473" s="11" t="s">
        <v>33</v>
      </c>
      <c r="G9473" s="13">
        <v>3449.91</v>
      </c>
      <c r="H9473" s="14">
        <f t="shared" si="1029"/>
        <v>1052222.55</v>
      </c>
      <c r="I9473" s="14">
        <f>IF(F9473="GHS",H9473,H9473*Assumptions!$B$4)</f>
        <v>1052222.55</v>
      </c>
      <c r="J9473" s="15" t="str">
        <f>INDEX(Assumptions!$B$8:$B$12,MATCH(B9473,Assumptions!$A$8:$A$12,0))</f>
        <v>Weighted Average</v>
      </c>
      <c r="K9473" s="16">
        <f>G9473/(1-INDEX(Assumptions!$D$8:$D$12,MATCH(B9473,Assumptions!$A$8:$A$12,0)))</f>
        <v>4791.541666666667</v>
      </c>
      <c r="L9473" s="16">
        <f t="shared" si="1030"/>
        <v>103.4973</v>
      </c>
      <c r="M9473" s="16">
        <f t="shared" si="1031"/>
        <v>239.57708333333335</v>
      </c>
      <c r="N9473" s="14">
        <f>E9473*(K9473-L9473-M9473)*IF(F9473="GHS",1,Assumptions!$B$4)</f>
        <v>1356782.5214166667</v>
      </c>
      <c r="O9473" s="15">
        <f t="shared" ca="1" si="1032"/>
        <v>495</v>
      </c>
      <c r="P9473" s="15" t="str">
        <f t="shared" ca="1" si="1033"/>
        <v>365d+</v>
      </c>
      <c r="Q9473" s="17">
        <f ca="1">IF(P9473="0-90d",0,IF(P9473="91-180d",INDEX(Assumptions!$F$8:$F$12,MATCH(B9473,Assumptions!$A$8:$A$12,0)),IF(P9473="181-365d",INDEX(Assumptions!$G$8:$G$12,MATCH(B9473,Assumptions!$A$8:$A$12,0)),INDEX(Assumptions!$H$8:$H$12,MATCH(B9473,Assumptions!$A$8:$A$12,0)))))</f>
        <v>0.6</v>
      </c>
      <c r="R9473" s="14">
        <f t="shared" ca="1" si="1034"/>
        <v>631333.53</v>
      </c>
      <c r="S9473" s="14">
        <f t="shared" ca="1" si="1035"/>
        <v>420889.02</v>
      </c>
      <c r="T9473" s="11" t="s">
        <v>25</v>
      </c>
      <c r="U9473" s="18" t="s">
        <v>36</v>
      </c>
    </row>
    <row r="9474" spans="1:21" ht="15" customHeight="1" x14ac:dyDescent="0.15">
      <c r="A9474" s="10" t="s">
        <v>9522</v>
      </c>
      <c r="B9474" s="11" t="s">
        <v>31</v>
      </c>
      <c r="C9474" s="11" t="s">
        <v>32</v>
      </c>
      <c r="D9474" s="12">
        <v>46016</v>
      </c>
      <c r="E9474" s="11">
        <v>4490</v>
      </c>
      <c r="F9474" s="11" t="s">
        <v>33</v>
      </c>
      <c r="G9474" s="13">
        <v>1682.43</v>
      </c>
      <c r="H9474" s="14">
        <f t="shared" ref="H9474:H9537" si="1036">E9474*G9474</f>
        <v>7554110.7000000002</v>
      </c>
      <c r="I9474" s="14">
        <f>IF(F9474="GHS",H9474,H9474*Assumptions!$B$4)</f>
        <v>7554110.7000000002</v>
      </c>
      <c r="J9474" s="15" t="str">
        <f>INDEX(Assumptions!$B$8:$B$12,MATCH(B9474,Assumptions!$A$8:$A$12,0))</f>
        <v>Weighted Average</v>
      </c>
      <c r="K9474" s="16">
        <f>G9474/(1-INDEX(Assumptions!$D$8:$D$12,MATCH(B9474,Assumptions!$A$8:$A$12,0)))</f>
        <v>2336.7083333333335</v>
      </c>
      <c r="L9474" s="16">
        <f t="shared" ref="L9474:L9537" si="1037">G9474*0.03</f>
        <v>50.472900000000003</v>
      </c>
      <c r="M9474" s="16">
        <f t="shared" ref="M9474:M9537" si="1038">K9474*0.05</f>
        <v>116.83541666666667</v>
      </c>
      <c r="N9474" s="14">
        <f>E9474*(K9474-L9474-M9474)*IF(F9474="GHS",1,Assumptions!$B$4)</f>
        <v>9740606.0748333316</v>
      </c>
      <c r="O9474" s="15">
        <f t="shared" ref="O9474:O9537" ca="1" si="1039">TODAY()-D9474</f>
        <v>270</v>
      </c>
      <c r="P9474" s="15" t="str">
        <f t="shared" ref="P9474:P9537" ca="1" si="1040">IF(O9474&lt;=90,"0-90d",IF(O9474&lt;=180,"91-180d",IF(O9474&lt;=365,"181-365d","365d+")))</f>
        <v>181-365d</v>
      </c>
      <c r="Q9474" s="17">
        <f ca="1">IF(P9474="0-90d",0,IF(P9474="91-180d",INDEX(Assumptions!$F$8:$F$12,MATCH(B9474,Assumptions!$A$8:$A$12,0)),IF(P9474="181-365d",INDEX(Assumptions!$G$8:$G$12,MATCH(B9474,Assumptions!$A$8:$A$12,0)),INDEX(Assumptions!$H$8:$H$12,MATCH(B9474,Assumptions!$A$8:$A$12,0)))))</f>
        <v>0.2</v>
      </c>
      <c r="R9474" s="14">
        <f t="shared" ref="R9474:R9537" ca="1" si="1041">I9474*Q9474</f>
        <v>1510822.1400000001</v>
      </c>
      <c r="S9474" s="14">
        <f t="shared" ref="S9474:S9537" ca="1" si="1042">IF(T9474="Held on Consignment (Not Owned)",0,MIN(I9474-R9474,N9474))</f>
        <v>6043288.5600000005</v>
      </c>
      <c r="T9474" s="11" t="s">
        <v>25</v>
      </c>
      <c r="U9474" s="18" t="s">
        <v>26</v>
      </c>
    </row>
    <row r="9475" spans="1:21" ht="15" customHeight="1" x14ac:dyDescent="0.15">
      <c r="A9475" s="10" t="s">
        <v>9523</v>
      </c>
      <c r="B9475" s="11" t="s">
        <v>22</v>
      </c>
      <c r="C9475" s="11" t="s">
        <v>81</v>
      </c>
      <c r="D9475" s="12">
        <v>46043</v>
      </c>
      <c r="E9475" s="11">
        <v>867</v>
      </c>
      <c r="F9475" s="11" t="s">
        <v>24</v>
      </c>
      <c r="G9475" s="13">
        <v>19679.07</v>
      </c>
      <c r="H9475" s="14">
        <f t="shared" si="1036"/>
        <v>17061753.690000001</v>
      </c>
      <c r="I9475" s="14">
        <f>IF(F9475="GHS",H9475,H9475*Assumptions!$B$4)</f>
        <v>184266939.85200003</v>
      </c>
      <c r="J9475" s="15" t="str">
        <f>INDEX(Assumptions!$B$8:$B$12,MATCH(B9475,Assumptions!$A$8:$A$12,0))</f>
        <v>FIFO</v>
      </c>
      <c r="K9475" s="16">
        <f>G9475/(1-INDEX(Assumptions!$D$8:$D$12,MATCH(B9475,Assumptions!$A$8:$A$12,0)))</f>
        <v>23998.865853658535</v>
      </c>
      <c r="L9475" s="16">
        <f t="shared" si="1037"/>
        <v>590.37209999999993</v>
      </c>
      <c r="M9475" s="16">
        <f t="shared" si="1038"/>
        <v>1199.9432926829268</v>
      </c>
      <c r="N9475" s="14">
        <f>E9475*(K9475-L9475-M9475)*IF(F9475="GHS",1,Assumptions!$B$4)</f>
        <v>207951983.09639123</v>
      </c>
      <c r="O9475" s="15">
        <f t="shared" ca="1" si="1039"/>
        <v>243</v>
      </c>
      <c r="P9475" s="15" t="str">
        <f t="shared" ca="1" si="1040"/>
        <v>181-365d</v>
      </c>
      <c r="Q9475" s="17">
        <f ca="1">IF(P9475="0-90d",0,IF(P9475="91-180d",INDEX(Assumptions!$F$8:$F$12,MATCH(B9475,Assumptions!$A$8:$A$12,0)),IF(P9475="181-365d",INDEX(Assumptions!$G$8:$G$12,MATCH(B9475,Assumptions!$A$8:$A$12,0)),INDEX(Assumptions!$H$8:$H$12,MATCH(B9475,Assumptions!$A$8:$A$12,0)))))</f>
        <v>0.15</v>
      </c>
      <c r="R9475" s="14">
        <f t="shared" ca="1" si="1041"/>
        <v>27640040.977800004</v>
      </c>
      <c r="S9475" s="14">
        <f t="shared" si="1042"/>
        <v>0</v>
      </c>
      <c r="T9475" s="11" t="s">
        <v>39</v>
      </c>
      <c r="U9475" s="18" t="s">
        <v>26</v>
      </c>
    </row>
    <row r="9476" spans="1:21" ht="15" customHeight="1" x14ac:dyDescent="0.15">
      <c r="A9476" s="10" t="s">
        <v>9524</v>
      </c>
      <c r="B9476" s="11" t="s">
        <v>22</v>
      </c>
      <c r="C9476" s="11" t="s">
        <v>81</v>
      </c>
      <c r="D9476" s="12">
        <v>46181</v>
      </c>
      <c r="E9476" s="11">
        <v>662</v>
      </c>
      <c r="F9476" s="11" t="s">
        <v>24</v>
      </c>
      <c r="G9476" s="13">
        <v>21834.91</v>
      </c>
      <c r="H9476" s="14">
        <f t="shared" si="1036"/>
        <v>14454710.42</v>
      </c>
      <c r="I9476" s="14">
        <f>IF(F9476="GHS",H9476,H9476*Assumptions!$B$4)</f>
        <v>156110872.53600001</v>
      </c>
      <c r="J9476" s="15" t="str">
        <f>INDEX(Assumptions!$B$8:$B$12,MATCH(B9476,Assumptions!$A$8:$A$12,0))</f>
        <v>FIFO</v>
      </c>
      <c r="K9476" s="16">
        <f>G9476/(1-INDEX(Assumptions!$D$8:$D$12,MATCH(B9476,Assumptions!$A$8:$A$12,0)))</f>
        <v>26627.939024390242</v>
      </c>
      <c r="L9476" s="16">
        <f t="shared" si="1037"/>
        <v>655.04729999999995</v>
      </c>
      <c r="M9476" s="16">
        <f t="shared" si="1038"/>
        <v>1331.3969512195122</v>
      </c>
      <c r="N9476" s="14">
        <f>E9476*(K9476-L9476-M9476)*IF(F9476="GHS",1,Assumptions!$B$4)</f>
        <v>176176831.03026149</v>
      </c>
      <c r="O9476" s="15">
        <f t="shared" ca="1" si="1039"/>
        <v>105</v>
      </c>
      <c r="P9476" s="15" t="str">
        <f t="shared" ca="1" si="1040"/>
        <v>91-180d</v>
      </c>
      <c r="Q9476" s="17">
        <f ca="1">IF(P9476="0-90d",0,IF(P9476="91-180d",INDEX(Assumptions!$F$8:$F$12,MATCH(B9476,Assumptions!$A$8:$A$12,0)),IF(P9476="181-365d",INDEX(Assumptions!$G$8:$G$12,MATCH(B9476,Assumptions!$A$8:$A$12,0)),INDEX(Assumptions!$H$8:$H$12,MATCH(B9476,Assumptions!$A$8:$A$12,0)))))</f>
        <v>0.03</v>
      </c>
      <c r="R9476" s="14">
        <f t="shared" ca="1" si="1041"/>
        <v>4683326.1760800006</v>
      </c>
      <c r="S9476" s="14">
        <f t="shared" ca="1" si="1042"/>
        <v>151427546.35992002</v>
      </c>
      <c r="T9476" s="11" t="s">
        <v>25</v>
      </c>
      <c r="U9476" s="18" t="s">
        <v>26</v>
      </c>
    </row>
    <row r="9477" spans="1:21" ht="15" customHeight="1" x14ac:dyDescent="0.15">
      <c r="A9477" s="10" t="s">
        <v>9525</v>
      </c>
      <c r="B9477" s="11" t="s">
        <v>28</v>
      </c>
      <c r="C9477" s="11" t="s">
        <v>35</v>
      </c>
      <c r="D9477" s="12">
        <v>45812</v>
      </c>
      <c r="E9477" s="11">
        <v>2188</v>
      </c>
      <c r="F9477" s="11" t="s">
        <v>24</v>
      </c>
      <c r="G9477" s="13">
        <v>11337.7</v>
      </c>
      <c r="H9477" s="14">
        <f t="shared" si="1036"/>
        <v>24806887.600000001</v>
      </c>
      <c r="I9477" s="14">
        <f>IF(F9477="GHS",H9477,H9477*Assumptions!$B$4)</f>
        <v>267914386.08000004</v>
      </c>
      <c r="J9477" s="15" t="str">
        <f>INDEX(Assumptions!$B$8:$B$12,MATCH(B9477,Assumptions!$A$8:$A$12,0))</f>
        <v>Fair Value Less Costs to Sell</v>
      </c>
      <c r="K9477" s="16">
        <f>G9477/(1-INDEX(Assumptions!$D$8:$D$12,MATCH(B9477,Assumptions!$A$8:$A$12,0)))</f>
        <v>12883.75</v>
      </c>
      <c r="L9477" s="16">
        <f t="shared" si="1037"/>
        <v>340.13100000000003</v>
      </c>
      <c r="M9477" s="16">
        <f t="shared" si="1038"/>
        <v>644.1875</v>
      </c>
      <c r="N9477" s="14">
        <f>E9477*(K9477-L9477-M9477)*IF(F9477="GHS",1,Assumptions!$B$4)</f>
        <v>281188326.11760002</v>
      </c>
      <c r="O9477" s="15">
        <f t="shared" ca="1" si="1039"/>
        <v>474</v>
      </c>
      <c r="P9477" s="15" t="str">
        <f t="shared" ca="1" si="1040"/>
        <v>365d+</v>
      </c>
      <c r="Q9477" s="17">
        <f ca="1">IF(P9477="0-90d",0,IF(P9477="91-180d",INDEX(Assumptions!$F$8:$F$12,MATCH(B9477,Assumptions!$A$8:$A$12,0)),IF(P9477="181-365d",INDEX(Assumptions!$G$8:$G$12,MATCH(B9477,Assumptions!$A$8:$A$12,0)),INDEX(Assumptions!$H$8:$H$12,MATCH(B9477,Assumptions!$A$8:$A$12,0)))))</f>
        <v>0.4</v>
      </c>
      <c r="R9477" s="14">
        <f t="shared" ca="1" si="1041"/>
        <v>107165754.43200003</v>
      </c>
      <c r="S9477" s="14">
        <f t="shared" ca="1" si="1042"/>
        <v>160748631.648</v>
      </c>
      <c r="T9477" s="11" t="s">
        <v>25</v>
      </c>
      <c r="U9477" s="18" t="s">
        <v>26</v>
      </c>
    </row>
    <row r="9478" spans="1:21" ht="15" customHeight="1" x14ac:dyDescent="0.15">
      <c r="A9478" s="10" t="s">
        <v>9526</v>
      </c>
      <c r="B9478" s="11" t="s">
        <v>28</v>
      </c>
      <c r="C9478" s="11" t="s">
        <v>35</v>
      </c>
      <c r="D9478" s="12">
        <v>46145</v>
      </c>
      <c r="E9478" s="11">
        <v>1445</v>
      </c>
      <c r="F9478" s="11" t="s">
        <v>24</v>
      </c>
      <c r="G9478" s="13">
        <v>8814.52</v>
      </c>
      <c r="H9478" s="14">
        <f t="shared" si="1036"/>
        <v>12736981.4</v>
      </c>
      <c r="I9478" s="14">
        <f>IF(F9478="GHS",H9478,H9478*Assumptions!$B$4)</f>
        <v>137559399.12</v>
      </c>
      <c r="J9478" s="15" t="str">
        <f>INDEX(Assumptions!$B$8:$B$12,MATCH(B9478,Assumptions!$A$8:$A$12,0))</f>
        <v>Fair Value Less Costs to Sell</v>
      </c>
      <c r="K9478" s="16">
        <f>G9478/(1-INDEX(Assumptions!$D$8:$D$12,MATCH(B9478,Assumptions!$A$8:$A$12,0)))</f>
        <v>10016.5</v>
      </c>
      <c r="L9478" s="16">
        <f t="shared" si="1037"/>
        <v>264.43560000000002</v>
      </c>
      <c r="M9478" s="16">
        <f t="shared" si="1038"/>
        <v>500.82500000000005</v>
      </c>
      <c r="N9478" s="14">
        <f>E9478*(K9478-L9478-M9478)*IF(F9478="GHS",1,Assumptions!$B$4)</f>
        <v>144374842.07639998</v>
      </c>
      <c r="O9478" s="15">
        <f t="shared" ca="1" si="1039"/>
        <v>141</v>
      </c>
      <c r="P9478" s="15" t="str">
        <f t="shared" ca="1" si="1040"/>
        <v>91-180d</v>
      </c>
      <c r="Q9478" s="17">
        <f ca="1">IF(P9478="0-90d",0,IF(P9478="91-180d",INDEX(Assumptions!$F$8:$F$12,MATCH(B9478,Assumptions!$A$8:$A$12,0)),IF(P9478="181-365d",INDEX(Assumptions!$G$8:$G$12,MATCH(B9478,Assumptions!$A$8:$A$12,0)),INDEX(Assumptions!$H$8:$H$12,MATCH(B9478,Assumptions!$A$8:$A$12,0)))))</f>
        <v>0.02</v>
      </c>
      <c r="R9478" s="14">
        <f t="shared" ca="1" si="1041"/>
        <v>2751187.9824000001</v>
      </c>
      <c r="S9478" s="14">
        <f t="shared" ca="1" si="1042"/>
        <v>134808211.1376</v>
      </c>
      <c r="T9478" s="11" t="s">
        <v>25</v>
      </c>
      <c r="U9478" s="18" t="s">
        <v>26</v>
      </c>
    </row>
    <row r="9479" spans="1:21" ht="15" customHeight="1" x14ac:dyDescent="0.15">
      <c r="A9479" s="10" t="s">
        <v>9527</v>
      </c>
      <c r="B9479" s="11" t="s">
        <v>41</v>
      </c>
      <c r="C9479" s="11" t="s">
        <v>42</v>
      </c>
      <c r="D9479" s="12">
        <v>46196</v>
      </c>
      <c r="E9479" s="11">
        <v>755</v>
      </c>
      <c r="F9479" s="11" t="s">
        <v>33</v>
      </c>
      <c r="G9479" s="13">
        <v>513.87</v>
      </c>
      <c r="H9479" s="14">
        <f t="shared" si="1036"/>
        <v>387971.85</v>
      </c>
      <c r="I9479" s="14">
        <f>IF(F9479="GHS",H9479,H9479*Assumptions!$B$4)</f>
        <v>387971.85</v>
      </c>
      <c r="J9479" s="15" t="str">
        <f>INDEX(Assumptions!$B$8:$B$12,MATCH(B9479,Assumptions!$A$8:$A$12,0))</f>
        <v>Weighted Average</v>
      </c>
      <c r="K9479" s="16">
        <f>G9479/(1-INDEX(Assumptions!$D$8:$D$12,MATCH(B9479,Assumptions!$A$8:$A$12,0)))</f>
        <v>790.56923076923078</v>
      </c>
      <c r="L9479" s="16">
        <f t="shared" si="1037"/>
        <v>15.4161</v>
      </c>
      <c r="M9479" s="16">
        <f t="shared" si="1038"/>
        <v>39.528461538461542</v>
      </c>
      <c r="N9479" s="14">
        <f>E9479*(K9479-L9479-M9479)*IF(F9479="GHS",1,Assumptions!$B$4)</f>
        <v>555396.62526923069</v>
      </c>
      <c r="O9479" s="15">
        <f t="shared" ca="1" si="1039"/>
        <v>90</v>
      </c>
      <c r="P9479" s="15" t="str">
        <f t="shared" ca="1" si="1040"/>
        <v>0-90d</v>
      </c>
      <c r="Q9479" s="17">
        <f ca="1">IF(P9479="0-90d",0,IF(P9479="91-180d",INDEX(Assumptions!$F$8:$F$12,MATCH(B9479,Assumptions!$A$8:$A$12,0)),IF(P9479="181-365d",INDEX(Assumptions!$G$8:$G$12,MATCH(B9479,Assumptions!$A$8:$A$12,0)),INDEX(Assumptions!$H$8:$H$12,MATCH(B9479,Assumptions!$A$8:$A$12,0)))))</f>
        <v>0</v>
      </c>
      <c r="R9479" s="14">
        <f t="shared" ca="1" si="1041"/>
        <v>0</v>
      </c>
      <c r="S9479" s="14">
        <f t="shared" ca="1" si="1042"/>
        <v>387971.85</v>
      </c>
      <c r="T9479" s="11" t="s">
        <v>25</v>
      </c>
      <c r="U9479" s="18" t="s">
        <v>26</v>
      </c>
    </row>
    <row r="9480" spans="1:21" ht="15" customHeight="1" x14ac:dyDescent="0.15">
      <c r="A9480" s="10" t="s">
        <v>9528</v>
      </c>
      <c r="B9480" s="11" t="s">
        <v>28</v>
      </c>
      <c r="C9480" s="11" t="s">
        <v>29</v>
      </c>
      <c r="D9480" s="12">
        <v>45859</v>
      </c>
      <c r="E9480" s="11">
        <v>4091</v>
      </c>
      <c r="F9480" s="11" t="s">
        <v>24</v>
      </c>
      <c r="G9480" s="13">
        <v>4029.05</v>
      </c>
      <c r="H9480" s="14">
        <f t="shared" si="1036"/>
        <v>16482843.550000001</v>
      </c>
      <c r="I9480" s="14">
        <f>IF(F9480="GHS",H9480,H9480*Assumptions!$B$4)</f>
        <v>178014710.34000003</v>
      </c>
      <c r="J9480" s="15" t="str">
        <f>INDEX(Assumptions!$B$8:$B$12,MATCH(B9480,Assumptions!$A$8:$A$12,0))</f>
        <v>Fair Value Less Costs to Sell</v>
      </c>
      <c r="K9480" s="16">
        <f>G9480/(1-INDEX(Assumptions!$D$8:$D$12,MATCH(B9480,Assumptions!$A$8:$A$12,0)))</f>
        <v>4578.465909090909</v>
      </c>
      <c r="L9480" s="16">
        <f t="shared" si="1037"/>
        <v>120.8715</v>
      </c>
      <c r="M9480" s="16">
        <f t="shared" si="1038"/>
        <v>228.92329545454547</v>
      </c>
      <c r="N9480" s="14">
        <f>E9480*(K9480-L9480-M9480)*IF(F9480="GHS",1,Assumptions!$B$4)</f>
        <v>186834530.07957274</v>
      </c>
      <c r="O9480" s="15">
        <f t="shared" ca="1" si="1039"/>
        <v>427</v>
      </c>
      <c r="P9480" s="15" t="str">
        <f t="shared" ca="1" si="1040"/>
        <v>365d+</v>
      </c>
      <c r="Q9480" s="17">
        <f ca="1">IF(P9480="0-90d",0,IF(P9480="91-180d",INDEX(Assumptions!$F$8:$F$12,MATCH(B9480,Assumptions!$A$8:$A$12,0)),IF(P9480="181-365d",INDEX(Assumptions!$G$8:$G$12,MATCH(B9480,Assumptions!$A$8:$A$12,0)),INDEX(Assumptions!$H$8:$H$12,MATCH(B9480,Assumptions!$A$8:$A$12,0)))))</f>
        <v>0.4</v>
      </c>
      <c r="R9480" s="14">
        <f t="shared" ca="1" si="1041"/>
        <v>71205884.136000022</v>
      </c>
      <c r="S9480" s="14">
        <f t="shared" si="1042"/>
        <v>0</v>
      </c>
      <c r="T9480" s="11" t="s">
        <v>39</v>
      </c>
      <c r="U9480" s="18" t="s">
        <v>26</v>
      </c>
    </row>
    <row r="9481" spans="1:21" ht="15" customHeight="1" x14ac:dyDescent="0.15">
      <c r="A9481" s="10" t="s">
        <v>9529</v>
      </c>
      <c r="B9481" s="11" t="s">
        <v>41</v>
      </c>
      <c r="C9481" s="11" t="s">
        <v>44</v>
      </c>
      <c r="D9481" s="12">
        <v>45910</v>
      </c>
      <c r="E9481" s="11">
        <v>4098</v>
      </c>
      <c r="F9481" s="11" t="s">
        <v>33</v>
      </c>
      <c r="G9481" s="13">
        <v>508.8</v>
      </c>
      <c r="H9481" s="14">
        <f t="shared" si="1036"/>
        <v>2085062.4000000001</v>
      </c>
      <c r="I9481" s="14">
        <f>IF(F9481="GHS",H9481,H9481*Assumptions!$B$4)</f>
        <v>2085062.4000000001</v>
      </c>
      <c r="J9481" s="15" t="str">
        <f>INDEX(Assumptions!$B$8:$B$12,MATCH(B9481,Assumptions!$A$8:$A$12,0))</f>
        <v>Weighted Average</v>
      </c>
      <c r="K9481" s="16">
        <f>G9481/(1-INDEX(Assumptions!$D$8:$D$12,MATCH(B9481,Assumptions!$A$8:$A$12,0)))</f>
        <v>782.76923076923072</v>
      </c>
      <c r="L9481" s="16">
        <f t="shared" si="1037"/>
        <v>15.263999999999999</v>
      </c>
      <c r="M9481" s="16">
        <f t="shared" si="1038"/>
        <v>39.138461538461542</v>
      </c>
      <c r="N9481" s="14">
        <f>E9481*(K9481-L9481-M9481)*IF(F9481="GHS",1,Assumptions!$B$4)</f>
        <v>2984847.0203076918</v>
      </c>
      <c r="O9481" s="15">
        <f t="shared" ca="1" si="1039"/>
        <v>376</v>
      </c>
      <c r="P9481" s="15" t="str">
        <f t="shared" ca="1" si="1040"/>
        <v>365d+</v>
      </c>
      <c r="Q9481" s="17">
        <f ca="1">IF(P9481="0-90d",0,IF(P9481="91-180d",INDEX(Assumptions!$F$8:$F$12,MATCH(B9481,Assumptions!$A$8:$A$12,0)),IF(P9481="181-365d",INDEX(Assumptions!$G$8:$G$12,MATCH(B9481,Assumptions!$A$8:$A$12,0)),INDEX(Assumptions!$H$8:$H$12,MATCH(B9481,Assumptions!$A$8:$A$12,0)))))</f>
        <v>0.8</v>
      </c>
      <c r="R9481" s="14">
        <f t="shared" ca="1" si="1041"/>
        <v>1668049.9200000002</v>
      </c>
      <c r="S9481" s="14">
        <f t="shared" ca="1" si="1042"/>
        <v>417012.47999999998</v>
      </c>
      <c r="T9481" s="11" t="s">
        <v>25</v>
      </c>
      <c r="U9481" s="18" t="s">
        <v>26</v>
      </c>
    </row>
    <row r="9482" spans="1:21" ht="15" customHeight="1" x14ac:dyDescent="0.15">
      <c r="A9482" s="10" t="s">
        <v>9530</v>
      </c>
      <c r="B9482" s="11" t="s">
        <v>31</v>
      </c>
      <c r="C9482" s="11" t="s">
        <v>32</v>
      </c>
      <c r="D9482" s="12">
        <v>45793</v>
      </c>
      <c r="E9482" s="11">
        <v>1757</v>
      </c>
      <c r="F9482" s="11" t="s">
        <v>33</v>
      </c>
      <c r="G9482" s="13">
        <v>2547.6799999999998</v>
      </c>
      <c r="H9482" s="14">
        <f t="shared" si="1036"/>
        <v>4476273.76</v>
      </c>
      <c r="I9482" s="14">
        <f>IF(F9482="GHS",H9482,H9482*Assumptions!$B$4)</f>
        <v>4476273.76</v>
      </c>
      <c r="J9482" s="15" t="str">
        <f>INDEX(Assumptions!$B$8:$B$12,MATCH(B9482,Assumptions!$A$8:$A$12,0))</f>
        <v>Weighted Average</v>
      </c>
      <c r="K9482" s="16">
        <f>G9482/(1-INDEX(Assumptions!$D$8:$D$12,MATCH(B9482,Assumptions!$A$8:$A$12,0)))</f>
        <v>3538.4444444444443</v>
      </c>
      <c r="L9482" s="16">
        <f t="shared" si="1037"/>
        <v>76.430399999999992</v>
      </c>
      <c r="M9482" s="16">
        <f t="shared" si="1038"/>
        <v>176.92222222222222</v>
      </c>
      <c r="N9482" s="14">
        <f>E9482*(K9482-L9482-M9482)*IF(F9482="GHS",1,Assumptions!$B$4)</f>
        <v>5771906.3316444438</v>
      </c>
      <c r="O9482" s="15">
        <f t="shared" ca="1" si="1039"/>
        <v>493</v>
      </c>
      <c r="P9482" s="15" t="str">
        <f t="shared" ca="1" si="1040"/>
        <v>365d+</v>
      </c>
      <c r="Q9482" s="17">
        <f ca="1">IF(P9482="0-90d",0,IF(P9482="91-180d",INDEX(Assumptions!$F$8:$F$12,MATCH(B9482,Assumptions!$A$8:$A$12,0)),IF(P9482="181-365d",INDEX(Assumptions!$G$8:$G$12,MATCH(B9482,Assumptions!$A$8:$A$12,0)),INDEX(Assumptions!$H$8:$H$12,MATCH(B9482,Assumptions!$A$8:$A$12,0)))))</f>
        <v>0.6</v>
      </c>
      <c r="R9482" s="14">
        <f t="shared" ca="1" si="1041"/>
        <v>2685764.2559999996</v>
      </c>
      <c r="S9482" s="14">
        <f t="shared" ca="1" si="1042"/>
        <v>1790509.5040000002</v>
      </c>
      <c r="T9482" s="11" t="s">
        <v>25</v>
      </c>
      <c r="U9482" s="18" t="s">
        <v>26</v>
      </c>
    </row>
    <row r="9483" spans="1:21" ht="15" customHeight="1" x14ac:dyDescent="0.15">
      <c r="A9483" s="10" t="s">
        <v>9531</v>
      </c>
      <c r="B9483" s="11" t="s">
        <v>22</v>
      </c>
      <c r="C9483" s="11" t="s">
        <v>23</v>
      </c>
      <c r="D9483" s="12">
        <v>45831</v>
      </c>
      <c r="E9483" s="11">
        <v>2295</v>
      </c>
      <c r="F9483" s="11" t="s">
        <v>24</v>
      </c>
      <c r="G9483" s="13">
        <v>31951.59</v>
      </c>
      <c r="H9483" s="14">
        <f t="shared" si="1036"/>
        <v>73328899.049999997</v>
      </c>
      <c r="I9483" s="14">
        <f>IF(F9483="GHS",H9483,H9483*Assumptions!$B$4)</f>
        <v>791952109.74000001</v>
      </c>
      <c r="J9483" s="15" t="str">
        <f>INDEX(Assumptions!$B$8:$B$12,MATCH(B9483,Assumptions!$A$8:$A$12,0))</f>
        <v>FIFO</v>
      </c>
      <c r="K9483" s="16">
        <f>G9483/(1-INDEX(Assumptions!$D$8:$D$12,MATCH(B9483,Assumptions!$A$8:$A$12,0)))</f>
        <v>38965.35365853658</v>
      </c>
      <c r="L9483" s="16">
        <f t="shared" si="1037"/>
        <v>958.54769999999996</v>
      </c>
      <c r="M9483" s="16">
        <f t="shared" si="1038"/>
        <v>1948.2676829268291</v>
      </c>
      <c r="N9483" s="14">
        <f>E9483*(K9483-L9483-M9483)*IF(F9483="GHS",1,Assumptions!$B$4)</f>
        <v>893746929.69926322</v>
      </c>
      <c r="O9483" s="15">
        <f t="shared" ca="1" si="1039"/>
        <v>455</v>
      </c>
      <c r="P9483" s="15" t="str">
        <f t="shared" ca="1" si="1040"/>
        <v>365d+</v>
      </c>
      <c r="Q9483" s="17">
        <f ca="1">IF(P9483="0-90d",0,IF(P9483="91-180d",INDEX(Assumptions!$F$8:$F$12,MATCH(B9483,Assumptions!$A$8:$A$12,0)),IF(P9483="181-365d",INDEX(Assumptions!$G$8:$G$12,MATCH(B9483,Assumptions!$A$8:$A$12,0)),INDEX(Assumptions!$H$8:$H$12,MATCH(B9483,Assumptions!$A$8:$A$12,0)))))</f>
        <v>0.5</v>
      </c>
      <c r="R9483" s="14">
        <f t="shared" ca="1" si="1041"/>
        <v>395976054.87</v>
      </c>
      <c r="S9483" s="14">
        <f t="shared" ca="1" si="1042"/>
        <v>395976054.87</v>
      </c>
      <c r="T9483" s="11" t="s">
        <v>25</v>
      </c>
      <c r="U9483" s="18" t="s">
        <v>26</v>
      </c>
    </row>
    <row r="9484" spans="1:21" ht="15" customHeight="1" x14ac:dyDescent="0.15">
      <c r="A9484" s="10" t="s">
        <v>9532</v>
      </c>
      <c r="B9484" s="11" t="s">
        <v>31</v>
      </c>
      <c r="C9484" s="11" t="s">
        <v>76</v>
      </c>
      <c r="D9484" s="12">
        <v>46021</v>
      </c>
      <c r="E9484" s="11">
        <v>4614</v>
      </c>
      <c r="F9484" s="11" t="s">
        <v>33</v>
      </c>
      <c r="G9484" s="13">
        <v>1454.07</v>
      </c>
      <c r="H9484" s="14">
        <f t="shared" si="1036"/>
        <v>6709078.9799999995</v>
      </c>
      <c r="I9484" s="14">
        <f>IF(F9484="GHS",H9484,H9484*Assumptions!$B$4)</f>
        <v>6709078.9799999995</v>
      </c>
      <c r="J9484" s="15" t="str">
        <f>INDEX(Assumptions!$B$8:$B$12,MATCH(B9484,Assumptions!$A$8:$A$12,0))</f>
        <v>Weighted Average</v>
      </c>
      <c r="K9484" s="16">
        <f>G9484/(1-INDEX(Assumptions!$D$8:$D$12,MATCH(B9484,Assumptions!$A$8:$A$12,0)))</f>
        <v>2019.5416666666667</v>
      </c>
      <c r="L9484" s="16">
        <f t="shared" si="1037"/>
        <v>43.622099999999996</v>
      </c>
      <c r="M9484" s="16">
        <f t="shared" si="1038"/>
        <v>100.97708333333334</v>
      </c>
      <c r="N9484" s="14">
        <f>E9484*(K9484-L9484-M9484)*IF(F9484="GHS",1,Assumptions!$B$4)</f>
        <v>8650984.6181000005</v>
      </c>
      <c r="O9484" s="15">
        <f t="shared" ca="1" si="1039"/>
        <v>265</v>
      </c>
      <c r="P9484" s="15" t="str">
        <f t="shared" ca="1" si="1040"/>
        <v>181-365d</v>
      </c>
      <c r="Q9484" s="17">
        <f ca="1">IF(P9484="0-90d",0,IF(P9484="91-180d",INDEX(Assumptions!$F$8:$F$12,MATCH(B9484,Assumptions!$A$8:$A$12,0)),IF(P9484="181-365d",INDEX(Assumptions!$G$8:$G$12,MATCH(B9484,Assumptions!$A$8:$A$12,0)),INDEX(Assumptions!$H$8:$H$12,MATCH(B9484,Assumptions!$A$8:$A$12,0)))))</f>
        <v>0.2</v>
      </c>
      <c r="R9484" s="14">
        <f t="shared" ca="1" si="1041"/>
        <v>1341815.7960000001</v>
      </c>
      <c r="S9484" s="14">
        <f t="shared" ca="1" si="1042"/>
        <v>5367263.1839999994</v>
      </c>
      <c r="T9484" s="11" t="s">
        <v>25</v>
      </c>
      <c r="U9484" s="18" t="s">
        <v>36</v>
      </c>
    </row>
    <row r="9485" spans="1:21" ht="15" customHeight="1" x14ac:dyDescent="0.15">
      <c r="A9485" s="10" t="s">
        <v>9533</v>
      </c>
      <c r="B9485" s="11" t="s">
        <v>31</v>
      </c>
      <c r="C9485" s="11" t="s">
        <v>32</v>
      </c>
      <c r="D9485" s="12">
        <v>46124</v>
      </c>
      <c r="E9485" s="11">
        <v>3323</v>
      </c>
      <c r="F9485" s="11" t="s">
        <v>33</v>
      </c>
      <c r="G9485" s="13">
        <v>1966.57</v>
      </c>
      <c r="H9485" s="14">
        <f t="shared" si="1036"/>
        <v>6534912.1099999994</v>
      </c>
      <c r="I9485" s="14">
        <f>IF(F9485="GHS",H9485,H9485*Assumptions!$B$4)</f>
        <v>6534912.1099999994</v>
      </c>
      <c r="J9485" s="15" t="str">
        <f>INDEX(Assumptions!$B$8:$B$12,MATCH(B9485,Assumptions!$A$8:$A$12,0))</f>
        <v>Weighted Average</v>
      </c>
      <c r="K9485" s="16">
        <f>G9485/(1-INDEX(Assumptions!$D$8:$D$12,MATCH(B9485,Assumptions!$A$8:$A$12,0)))</f>
        <v>2731.3472222222222</v>
      </c>
      <c r="L9485" s="16">
        <f t="shared" si="1037"/>
        <v>58.997099999999996</v>
      </c>
      <c r="M9485" s="16">
        <f t="shared" si="1038"/>
        <v>136.56736111111113</v>
      </c>
      <c r="N9485" s="14">
        <f>E9485*(K9485-L9485-M9485)*IF(F9485="GHS",1,Assumptions!$B$4)</f>
        <v>8426406.1151722223</v>
      </c>
      <c r="O9485" s="15">
        <f t="shared" ca="1" si="1039"/>
        <v>162</v>
      </c>
      <c r="P9485" s="15" t="str">
        <f t="shared" ca="1" si="1040"/>
        <v>91-180d</v>
      </c>
      <c r="Q9485" s="17">
        <f ca="1">IF(P9485="0-90d",0,IF(P9485="91-180d",INDEX(Assumptions!$F$8:$F$12,MATCH(B9485,Assumptions!$A$8:$A$12,0)),IF(P9485="181-365d",INDEX(Assumptions!$G$8:$G$12,MATCH(B9485,Assumptions!$A$8:$A$12,0)),INDEX(Assumptions!$H$8:$H$12,MATCH(B9485,Assumptions!$A$8:$A$12,0)))))</f>
        <v>0.05</v>
      </c>
      <c r="R9485" s="14">
        <f t="shared" ca="1" si="1041"/>
        <v>326745.60550000001</v>
      </c>
      <c r="S9485" s="14">
        <f t="shared" ca="1" si="1042"/>
        <v>6208166.5044999998</v>
      </c>
      <c r="T9485" s="11" t="s">
        <v>25</v>
      </c>
      <c r="U9485" s="18" t="s">
        <v>26</v>
      </c>
    </row>
    <row r="9486" spans="1:21" ht="15" customHeight="1" x14ac:dyDescent="0.15">
      <c r="A9486" s="10" t="s">
        <v>9534</v>
      </c>
      <c r="B9486" s="11" t="s">
        <v>28</v>
      </c>
      <c r="C9486" s="11" t="s">
        <v>35</v>
      </c>
      <c r="D9486" s="12">
        <v>45897</v>
      </c>
      <c r="E9486" s="11">
        <v>2201</v>
      </c>
      <c r="F9486" s="11" t="s">
        <v>24</v>
      </c>
      <c r="G9486" s="13">
        <v>10779.8</v>
      </c>
      <c r="H9486" s="14">
        <f t="shared" si="1036"/>
        <v>23726339.799999997</v>
      </c>
      <c r="I9486" s="14">
        <f>IF(F9486="GHS",H9486,H9486*Assumptions!$B$4)</f>
        <v>256244469.83999997</v>
      </c>
      <c r="J9486" s="15" t="str">
        <f>INDEX(Assumptions!$B$8:$B$12,MATCH(B9486,Assumptions!$A$8:$A$12,0))</f>
        <v>Fair Value Less Costs to Sell</v>
      </c>
      <c r="K9486" s="16">
        <f>G9486/(1-INDEX(Assumptions!$D$8:$D$12,MATCH(B9486,Assumptions!$A$8:$A$12,0)))</f>
        <v>12249.772727272726</v>
      </c>
      <c r="L9486" s="16">
        <f t="shared" si="1037"/>
        <v>323.39399999999995</v>
      </c>
      <c r="M9486" s="16">
        <f t="shared" si="1038"/>
        <v>612.48863636363637</v>
      </c>
      <c r="N9486" s="14">
        <f>E9486*(K9486-L9486-M9486)*IF(F9486="GHS",1,Assumptions!$B$4)</f>
        <v>268940218.57298183</v>
      </c>
      <c r="O9486" s="15">
        <f t="shared" ca="1" si="1039"/>
        <v>389</v>
      </c>
      <c r="P9486" s="15" t="str">
        <f t="shared" ca="1" si="1040"/>
        <v>365d+</v>
      </c>
      <c r="Q9486" s="17">
        <f ca="1">IF(P9486="0-90d",0,IF(P9486="91-180d",INDEX(Assumptions!$F$8:$F$12,MATCH(B9486,Assumptions!$A$8:$A$12,0)),IF(P9486="181-365d",INDEX(Assumptions!$G$8:$G$12,MATCH(B9486,Assumptions!$A$8:$A$12,0)),INDEX(Assumptions!$H$8:$H$12,MATCH(B9486,Assumptions!$A$8:$A$12,0)))))</f>
        <v>0.4</v>
      </c>
      <c r="R9486" s="14">
        <f t="shared" ca="1" si="1041"/>
        <v>102497787.93599999</v>
      </c>
      <c r="S9486" s="14">
        <f t="shared" si="1042"/>
        <v>0</v>
      </c>
      <c r="T9486" s="11" t="s">
        <v>39</v>
      </c>
      <c r="U9486" s="18" t="s">
        <v>26</v>
      </c>
    </row>
    <row r="9487" spans="1:21" ht="15" customHeight="1" x14ac:dyDescent="0.15">
      <c r="A9487" s="10" t="s">
        <v>9535</v>
      </c>
      <c r="B9487" s="11" t="s">
        <v>22</v>
      </c>
      <c r="C9487" s="11" t="s">
        <v>23</v>
      </c>
      <c r="D9487" s="12">
        <v>46090</v>
      </c>
      <c r="E9487" s="11">
        <v>1602</v>
      </c>
      <c r="F9487" s="11" t="s">
        <v>24</v>
      </c>
      <c r="G9487" s="13">
        <v>61057.66</v>
      </c>
      <c r="H9487" s="14">
        <f t="shared" si="1036"/>
        <v>97814371.320000008</v>
      </c>
      <c r="I9487" s="14">
        <f>IF(F9487="GHS",H9487,H9487*Assumptions!$B$4)</f>
        <v>1056395210.2560002</v>
      </c>
      <c r="J9487" s="15" t="str">
        <f>INDEX(Assumptions!$B$8:$B$12,MATCH(B9487,Assumptions!$A$8:$A$12,0))</f>
        <v>FIFO</v>
      </c>
      <c r="K9487" s="16">
        <f>G9487/(1-INDEX(Assumptions!$D$8:$D$12,MATCH(B9487,Assumptions!$A$8:$A$12,0)))</f>
        <v>74460.560975609755</v>
      </c>
      <c r="L9487" s="16">
        <f t="shared" si="1037"/>
        <v>1831.7298000000001</v>
      </c>
      <c r="M9487" s="16">
        <f t="shared" si="1038"/>
        <v>3723.028048780488</v>
      </c>
      <c r="N9487" s="14">
        <f>E9487*(K9487-L9487-M9487)*IF(F9487="GHS",1,Assumptions!$B$4)</f>
        <v>1192180643.3791494</v>
      </c>
      <c r="O9487" s="15">
        <f t="shared" ca="1" si="1039"/>
        <v>196</v>
      </c>
      <c r="P9487" s="15" t="str">
        <f t="shared" ca="1" si="1040"/>
        <v>181-365d</v>
      </c>
      <c r="Q9487" s="17">
        <f ca="1">IF(P9487="0-90d",0,IF(P9487="91-180d",INDEX(Assumptions!$F$8:$F$12,MATCH(B9487,Assumptions!$A$8:$A$12,0)),IF(P9487="181-365d",INDEX(Assumptions!$G$8:$G$12,MATCH(B9487,Assumptions!$A$8:$A$12,0)),INDEX(Assumptions!$H$8:$H$12,MATCH(B9487,Assumptions!$A$8:$A$12,0)))))</f>
        <v>0.15</v>
      </c>
      <c r="R9487" s="14">
        <f t="shared" ca="1" si="1041"/>
        <v>158459281.53840002</v>
      </c>
      <c r="S9487" s="14">
        <f t="shared" ca="1" si="1042"/>
        <v>897935928.71760011</v>
      </c>
      <c r="T9487" s="11" t="s">
        <v>25</v>
      </c>
      <c r="U9487" s="18" t="s">
        <v>26</v>
      </c>
    </row>
    <row r="9488" spans="1:21" ht="15" customHeight="1" x14ac:dyDescent="0.15">
      <c r="A9488" s="10" t="s">
        <v>9536</v>
      </c>
      <c r="B9488" s="11" t="s">
        <v>31</v>
      </c>
      <c r="C9488" s="11" t="s">
        <v>76</v>
      </c>
      <c r="D9488" s="12">
        <v>45998</v>
      </c>
      <c r="E9488" s="11">
        <v>496</v>
      </c>
      <c r="F9488" s="11" t="s">
        <v>33</v>
      </c>
      <c r="G9488" s="13">
        <v>1440.99</v>
      </c>
      <c r="H9488" s="14">
        <f t="shared" si="1036"/>
        <v>714731.04</v>
      </c>
      <c r="I9488" s="14">
        <f>IF(F9488="GHS",H9488,H9488*Assumptions!$B$4)</f>
        <v>714731.04</v>
      </c>
      <c r="J9488" s="15" t="str">
        <f>INDEX(Assumptions!$B$8:$B$12,MATCH(B9488,Assumptions!$A$8:$A$12,0))</f>
        <v>Weighted Average</v>
      </c>
      <c r="K9488" s="16">
        <f>G9488/(1-INDEX(Assumptions!$D$8:$D$12,MATCH(B9488,Assumptions!$A$8:$A$12,0)))</f>
        <v>2001.375</v>
      </c>
      <c r="L9488" s="16">
        <f t="shared" si="1037"/>
        <v>43.229700000000001</v>
      </c>
      <c r="M9488" s="16">
        <f t="shared" si="1038"/>
        <v>100.06875000000001</v>
      </c>
      <c r="N9488" s="14">
        <f>E9488*(K9488-L9488-M9488)*IF(F9488="GHS",1,Assumptions!$B$4)</f>
        <v>921605.96880000003</v>
      </c>
      <c r="O9488" s="15">
        <f t="shared" ca="1" si="1039"/>
        <v>288</v>
      </c>
      <c r="P9488" s="15" t="str">
        <f t="shared" ca="1" si="1040"/>
        <v>181-365d</v>
      </c>
      <c r="Q9488" s="17">
        <f ca="1">IF(P9488="0-90d",0,IF(P9488="91-180d",INDEX(Assumptions!$F$8:$F$12,MATCH(B9488,Assumptions!$A$8:$A$12,0)),IF(P9488="181-365d",INDEX(Assumptions!$G$8:$G$12,MATCH(B9488,Assumptions!$A$8:$A$12,0)),INDEX(Assumptions!$H$8:$H$12,MATCH(B9488,Assumptions!$A$8:$A$12,0)))))</f>
        <v>0.2</v>
      </c>
      <c r="R9488" s="14">
        <f t="shared" ca="1" si="1041"/>
        <v>142946.20800000001</v>
      </c>
      <c r="S9488" s="14">
        <f t="shared" si="1042"/>
        <v>0</v>
      </c>
      <c r="T9488" s="11" t="s">
        <v>39</v>
      </c>
      <c r="U9488" s="18" t="s">
        <v>36</v>
      </c>
    </row>
    <row r="9489" spans="1:21" ht="15" customHeight="1" x14ac:dyDescent="0.15">
      <c r="A9489" s="10" t="s">
        <v>9537</v>
      </c>
      <c r="B9489" s="11" t="s">
        <v>46</v>
      </c>
      <c r="C9489" s="11" t="s">
        <v>52</v>
      </c>
      <c r="D9489" s="12">
        <v>46120</v>
      </c>
      <c r="E9489" s="11">
        <v>4868</v>
      </c>
      <c r="F9489" s="11" t="s">
        <v>33</v>
      </c>
      <c r="G9489" s="13">
        <v>351062.33</v>
      </c>
      <c r="H9489" s="14">
        <f t="shared" si="1036"/>
        <v>1708971422.4400001</v>
      </c>
      <c r="I9489" s="14">
        <f>IF(F9489="GHS",H9489,H9489*Assumptions!$B$4)</f>
        <v>1708971422.4400001</v>
      </c>
      <c r="J9489" s="15" t="str">
        <f>INDEX(Assumptions!$B$8:$B$12,MATCH(B9489,Assumptions!$A$8:$A$12,0))</f>
        <v>Specific Identification</v>
      </c>
      <c r="K9489" s="16">
        <f>G9489/(1-INDEX(Assumptions!$D$8:$D$12,MATCH(B9489,Assumptions!$A$8:$A$12,0)))</f>
        <v>450079.91025641025</v>
      </c>
      <c r="L9489" s="16">
        <f t="shared" si="1037"/>
        <v>10531.8699</v>
      </c>
      <c r="M9489" s="16">
        <f t="shared" si="1038"/>
        <v>22503.995512820515</v>
      </c>
      <c r="N9489" s="14">
        <f>E9489*(K9489-L9489-M9489)*IF(F9489="GHS",1,Assumptions!$B$4)</f>
        <v>2030170410.298595</v>
      </c>
      <c r="O9489" s="15">
        <f t="shared" ca="1" si="1039"/>
        <v>166</v>
      </c>
      <c r="P9489" s="15" t="str">
        <f t="shared" ca="1" si="1040"/>
        <v>91-180d</v>
      </c>
      <c r="Q9489" s="17">
        <f ca="1">IF(P9489="0-90d",0,IF(P9489="91-180d",INDEX(Assumptions!$F$8:$F$12,MATCH(B9489,Assumptions!$A$8:$A$12,0)),IF(P9489="181-365d",INDEX(Assumptions!$G$8:$G$12,MATCH(B9489,Assumptions!$A$8:$A$12,0)),INDEX(Assumptions!$H$8:$H$12,MATCH(B9489,Assumptions!$A$8:$A$12,0)))))</f>
        <v>0</v>
      </c>
      <c r="R9489" s="14">
        <f t="shared" ca="1" si="1041"/>
        <v>0</v>
      </c>
      <c r="S9489" s="14">
        <f t="shared" si="1042"/>
        <v>0</v>
      </c>
      <c r="T9489" s="11" t="s">
        <v>39</v>
      </c>
      <c r="U9489" s="18" t="s">
        <v>26</v>
      </c>
    </row>
    <row r="9490" spans="1:21" ht="15" customHeight="1" x14ac:dyDescent="0.15">
      <c r="A9490" s="10" t="s">
        <v>9538</v>
      </c>
      <c r="B9490" s="11" t="s">
        <v>41</v>
      </c>
      <c r="C9490" s="11" t="s">
        <v>42</v>
      </c>
      <c r="D9490" s="12">
        <v>45929</v>
      </c>
      <c r="E9490" s="11">
        <v>4792</v>
      </c>
      <c r="F9490" s="11" t="s">
        <v>33</v>
      </c>
      <c r="G9490" s="13">
        <v>497.42</v>
      </c>
      <c r="H9490" s="14">
        <f t="shared" si="1036"/>
        <v>2383636.64</v>
      </c>
      <c r="I9490" s="14">
        <f>IF(F9490="GHS",H9490,H9490*Assumptions!$B$4)</f>
        <v>2383636.64</v>
      </c>
      <c r="J9490" s="15" t="str">
        <f>INDEX(Assumptions!$B$8:$B$12,MATCH(B9490,Assumptions!$A$8:$A$12,0))</f>
        <v>Weighted Average</v>
      </c>
      <c r="K9490" s="16">
        <f>G9490/(1-INDEX(Assumptions!$D$8:$D$12,MATCH(B9490,Assumptions!$A$8:$A$12,0)))</f>
        <v>765.26153846153841</v>
      </c>
      <c r="L9490" s="16">
        <f t="shared" si="1037"/>
        <v>14.922599999999999</v>
      </c>
      <c r="M9490" s="16">
        <f t="shared" si="1038"/>
        <v>38.263076923076923</v>
      </c>
      <c r="N9490" s="14">
        <f>E9490*(K9490-L9490-M9490)*IF(F9490="GHS",1,Assumptions!$B$4)</f>
        <v>3412267.5284923073</v>
      </c>
      <c r="O9490" s="15">
        <f t="shared" ca="1" si="1039"/>
        <v>357</v>
      </c>
      <c r="P9490" s="15" t="str">
        <f t="shared" ca="1" si="1040"/>
        <v>181-365d</v>
      </c>
      <c r="Q9490" s="17">
        <f ca="1">IF(P9490="0-90d",0,IF(P9490="91-180d",INDEX(Assumptions!$F$8:$F$12,MATCH(B9490,Assumptions!$A$8:$A$12,0)),IF(P9490="181-365d",INDEX(Assumptions!$G$8:$G$12,MATCH(B9490,Assumptions!$A$8:$A$12,0)),INDEX(Assumptions!$H$8:$H$12,MATCH(B9490,Assumptions!$A$8:$A$12,0)))))</f>
        <v>0.35</v>
      </c>
      <c r="R9490" s="14">
        <f t="shared" ca="1" si="1041"/>
        <v>834272.82400000002</v>
      </c>
      <c r="S9490" s="14">
        <f t="shared" ca="1" si="1042"/>
        <v>1549363.8160000001</v>
      </c>
      <c r="T9490" s="11" t="s">
        <v>50</v>
      </c>
      <c r="U9490" s="18" t="s">
        <v>26</v>
      </c>
    </row>
    <row r="9491" spans="1:21" ht="15" customHeight="1" x14ac:dyDescent="0.15">
      <c r="A9491" s="10" t="s">
        <v>9539</v>
      </c>
      <c r="B9491" s="11" t="s">
        <v>28</v>
      </c>
      <c r="C9491" s="11" t="s">
        <v>29</v>
      </c>
      <c r="D9491" s="12">
        <v>46213</v>
      </c>
      <c r="E9491" s="11">
        <v>1237</v>
      </c>
      <c r="F9491" s="11" t="s">
        <v>24</v>
      </c>
      <c r="G9491" s="13">
        <v>13351.73</v>
      </c>
      <c r="H9491" s="14">
        <f t="shared" si="1036"/>
        <v>16516090.01</v>
      </c>
      <c r="I9491" s="14">
        <f>IF(F9491="GHS",H9491,H9491*Assumptions!$B$4)</f>
        <v>178373772.10800001</v>
      </c>
      <c r="J9491" s="15" t="str">
        <f>INDEX(Assumptions!$B$8:$B$12,MATCH(B9491,Assumptions!$A$8:$A$12,0))</f>
        <v>Fair Value Less Costs to Sell</v>
      </c>
      <c r="K9491" s="16">
        <f>G9491/(1-INDEX(Assumptions!$D$8:$D$12,MATCH(B9491,Assumptions!$A$8:$A$12,0)))</f>
        <v>15172.420454545454</v>
      </c>
      <c r="L9491" s="16">
        <f t="shared" si="1037"/>
        <v>400.55189999999999</v>
      </c>
      <c r="M9491" s="16">
        <f t="shared" si="1038"/>
        <v>758.6210227272727</v>
      </c>
      <c r="N9491" s="14">
        <f>E9491*(K9491-L9491-M9491)*IF(F9491="GHS",1,Assumptions!$B$4)</f>
        <v>187211381.72607815</v>
      </c>
      <c r="O9491" s="15">
        <f t="shared" ca="1" si="1039"/>
        <v>73</v>
      </c>
      <c r="P9491" s="15" t="str">
        <f t="shared" ca="1" si="1040"/>
        <v>0-90d</v>
      </c>
      <c r="Q9491" s="17">
        <f ca="1">IF(P9491="0-90d",0,IF(P9491="91-180d",INDEX(Assumptions!$F$8:$F$12,MATCH(B9491,Assumptions!$A$8:$A$12,0)),IF(P9491="181-365d",INDEX(Assumptions!$G$8:$G$12,MATCH(B9491,Assumptions!$A$8:$A$12,0)),INDEX(Assumptions!$H$8:$H$12,MATCH(B9491,Assumptions!$A$8:$A$12,0)))))</f>
        <v>0</v>
      </c>
      <c r="R9491" s="14">
        <f t="shared" ca="1" si="1041"/>
        <v>0</v>
      </c>
      <c r="S9491" s="14">
        <f t="shared" ca="1" si="1042"/>
        <v>178373772.10800001</v>
      </c>
      <c r="T9491" s="11" t="s">
        <v>25</v>
      </c>
      <c r="U9491" s="18" t="s">
        <v>26</v>
      </c>
    </row>
    <row r="9492" spans="1:21" ht="15" customHeight="1" x14ac:dyDescent="0.15">
      <c r="A9492" s="10" t="s">
        <v>9540</v>
      </c>
      <c r="B9492" s="11" t="s">
        <v>41</v>
      </c>
      <c r="C9492" s="11" t="s">
        <v>49</v>
      </c>
      <c r="D9492" s="12">
        <v>46000</v>
      </c>
      <c r="E9492" s="11">
        <v>3206</v>
      </c>
      <c r="F9492" s="11" t="s">
        <v>33</v>
      </c>
      <c r="G9492" s="13">
        <v>459.76</v>
      </c>
      <c r="H9492" s="14">
        <f t="shared" si="1036"/>
        <v>1473990.56</v>
      </c>
      <c r="I9492" s="14">
        <f>IF(F9492="GHS",H9492,H9492*Assumptions!$B$4)</f>
        <v>1473990.56</v>
      </c>
      <c r="J9492" s="15" t="str">
        <f>INDEX(Assumptions!$B$8:$B$12,MATCH(B9492,Assumptions!$A$8:$A$12,0))</f>
        <v>Weighted Average</v>
      </c>
      <c r="K9492" s="16">
        <f>G9492/(1-INDEX(Assumptions!$D$8:$D$12,MATCH(B9492,Assumptions!$A$8:$A$12,0)))</f>
        <v>707.32307692307688</v>
      </c>
      <c r="L9492" s="16">
        <f t="shared" si="1037"/>
        <v>13.7928</v>
      </c>
      <c r="M9492" s="16">
        <f t="shared" si="1038"/>
        <v>35.366153846153843</v>
      </c>
      <c r="N9492" s="14">
        <f>E9492*(K9492-L9492-M9492)*IF(F9492="GHS",1,Assumptions!$B$4)</f>
        <v>2110074.1785846152</v>
      </c>
      <c r="O9492" s="15">
        <f t="shared" ca="1" si="1039"/>
        <v>286</v>
      </c>
      <c r="P9492" s="15" t="str">
        <f t="shared" ca="1" si="1040"/>
        <v>181-365d</v>
      </c>
      <c r="Q9492" s="17">
        <f ca="1">IF(P9492="0-90d",0,IF(P9492="91-180d",INDEX(Assumptions!$F$8:$F$12,MATCH(B9492,Assumptions!$A$8:$A$12,0)),IF(P9492="181-365d",INDEX(Assumptions!$G$8:$G$12,MATCH(B9492,Assumptions!$A$8:$A$12,0)),INDEX(Assumptions!$H$8:$H$12,MATCH(B9492,Assumptions!$A$8:$A$12,0)))))</f>
        <v>0.35</v>
      </c>
      <c r="R9492" s="14">
        <f t="shared" ca="1" si="1041"/>
        <v>515896.696</v>
      </c>
      <c r="S9492" s="14">
        <f t="shared" ca="1" si="1042"/>
        <v>958093.86400000006</v>
      </c>
      <c r="T9492" s="11" t="s">
        <v>25</v>
      </c>
      <c r="U9492" s="18" t="s">
        <v>26</v>
      </c>
    </row>
    <row r="9493" spans="1:21" ht="15" customHeight="1" x14ac:dyDescent="0.15">
      <c r="A9493" s="10" t="s">
        <v>9541</v>
      </c>
      <c r="B9493" s="11" t="s">
        <v>41</v>
      </c>
      <c r="C9493" s="11" t="s">
        <v>49</v>
      </c>
      <c r="D9493" s="12">
        <v>46108</v>
      </c>
      <c r="E9493" s="11">
        <v>2429</v>
      </c>
      <c r="F9493" s="11" t="s">
        <v>33</v>
      </c>
      <c r="G9493" s="13">
        <v>246.57</v>
      </c>
      <c r="H9493" s="14">
        <f t="shared" si="1036"/>
        <v>598918.53</v>
      </c>
      <c r="I9493" s="14">
        <f>IF(F9493="GHS",H9493,H9493*Assumptions!$B$4)</f>
        <v>598918.53</v>
      </c>
      <c r="J9493" s="15" t="str">
        <f>INDEX(Assumptions!$B$8:$B$12,MATCH(B9493,Assumptions!$A$8:$A$12,0))</f>
        <v>Weighted Average</v>
      </c>
      <c r="K9493" s="16">
        <f>G9493/(1-INDEX(Assumptions!$D$8:$D$12,MATCH(B9493,Assumptions!$A$8:$A$12,0)))</f>
        <v>379.3384615384615</v>
      </c>
      <c r="L9493" s="16">
        <f t="shared" si="1037"/>
        <v>7.3970999999999991</v>
      </c>
      <c r="M9493" s="16">
        <f t="shared" si="1038"/>
        <v>18.966923076923077</v>
      </c>
      <c r="N9493" s="14">
        <f>E9493*(K9493-L9493-M9493)*IF(F9493="GHS",1,Assumptions!$B$4)</f>
        <v>857374.91102307674</v>
      </c>
      <c r="O9493" s="15">
        <f t="shared" ca="1" si="1039"/>
        <v>178</v>
      </c>
      <c r="P9493" s="15" t="str">
        <f t="shared" ca="1" si="1040"/>
        <v>91-180d</v>
      </c>
      <c r="Q9493" s="17">
        <f ca="1">IF(P9493="0-90d",0,IF(P9493="91-180d",INDEX(Assumptions!$F$8:$F$12,MATCH(B9493,Assumptions!$A$8:$A$12,0)),IF(P9493="181-365d",INDEX(Assumptions!$G$8:$G$12,MATCH(B9493,Assumptions!$A$8:$A$12,0)),INDEX(Assumptions!$H$8:$H$12,MATCH(B9493,Assumptions!$A$8:$A$12,0)))))</f>
        <v>0.1</v>
      </c>
      <c r="R9493" s="14">
        <f t="shared" ca="1" si="1041"/>
        <v>59891.853000000003</v>
      </c>
      <c r="S9493" s="14">
        <f t="shared" ca="1" si="1042"/>
        <v>539026.67700000003</v>
      </c>
      <c r="T9493" s="11" t="s">
        <v>25</v>
      </c>
      <c r="U9493" s="18" t="s">
        <v>36</v>
      </c>
    </row>
    <row r="9494" spans="1:21" ht="15" customHeight="1" x14ac:dyDescent="0.15">
      <c r="A9494" s="10" t="s">
        <v>9542</v>
      </c>
      <c r="B9494" s="11" t="s">
        <v>31</v>
      </c>
      <c r="C9494" s="11" t="s">
        <v>32</v>
      </c>
      <c r="D9494" s="12">
        <v>46027</v>
      </c>
      <c r="E9494" s="11">
        <v>4974</v>
      </c>
      <c r="F9494" s="11" t="s">
        <v>33</v>
      </c>
      <c r="G9494" s="13">
        <v>2418.21</v>
      </c>
      <c r="H9494" s="14">
        <f t="shared" si="1036"/>
        <v>12028176.540000001</v>
      </c>
      <c r="I9494" s="14">
        <f>IF(F9494="GHS",H9494,H9494*Assumptions!$B$4)</f>
        <v>12028176.540000001</v>
      </c>
      <c r="J9494" s="15" t="str">
        <f>INDEX(Assumptions!$B$8:$B$12,MATCH(B9494,Assumptions!$A$8:$A$12,0))</f>
        <v>Weighted Average</v>
      </c>
      <c r="K9494" s="16">
        <f>G9494/(1-INDEX(Assumptions!$D$8:$D$12,MATCH(B9494,Assumptions!$A$8:$A$12,0)))</f>
        <v>3358.625</v>
      </c>
      <c r="L9494" s="16">
        <f t="shared" si="1037"/>
        <v>72.546300000000002</v>
      </c>
      <c r="M9494" s="16">
        <f t="shared" si="1038"/>
        <v>167.93125000000001</v>
      </c>
      <c r="N9494" s="14">
        <f>E9494*(K9494-L9494-M9494)*IF(F9494="GHS",1,Assumptions!$B$4)</f>
        <v>15509665.416299999</v>
      </c>
      <c r="O9494" s="15">
        <f t="shared" ca="1" si="1039"/>
        <v>259</v>
      </c>
      <c r="P9494" s="15" t="str">
        <f t="shared" ca="1" si="1040"/>
        <v>181-365d</v>
      </c>
      <c r="Q9494" s="17">
        <f ca="1">IF(P9494="0-90d",0,IF(P9494="91-180d",INDEX(Assumptions!$F$8:$F$12,MATCH(B9494,Assumptions!$A$8:$A$12,0)),IF(P9494="181-365d",INDEX(Assumptions!$G$8:$G$12,MATCH(B9494,Assumptions!$A$8:$A$12,0)),INDEX(Assumptions!$H$8:$H$12,MATCH(B9494,Assumptions!$A$8:$A$12,0)))))</f>
        <v>0.2</v>
      </c>
      <c r="R9494" s="14">
        <f t="shared" ca="1" si="1041"/>
        <v>2405635.3080000002</v>
      </c>
      <c r="S9494" s="14">
        <f t="shared" ca="1" si="1042"/>
        <v>9622541.2320000008</v>
      </c>
      <c r="T9494" s="11" t="s">
        <v>25</v>
      </c>
      <c r="U9494" s="18" t="s">
        <v>26</v>
      </c>
    </row>
    <row r="9495" spans="1:21" ht="15" customHeight="1" x14ac:dyDescent="0.15">
      <c r="A9495" s="10" t="s">
        <v>9543</v>
      </c>
      <c r="B9495" s="11" t="s">
        <v>41</v>
      </c>
      <c r="C9495" s="11" t="s">
        <v>49</v>
      </c>
      <c r="D9495" s="12">
        <v>45744</v>
      </c>
      <c r="E9495" s="11">
        <v>91</v>
      </c>
      <c r="F9495" s="11" t="s">
        <v>33</v>
      </c>
      <c r="G9495" s="13">
        <v>467</v>
      </c>
      <c r="H9495" s="14">
        <f t="shared" si="1036"/>
        <v>42497</v>
      </c>
      <c r="I9495" s="14">
        <f>IF(F9495="GHS",H9495,H9495*Assumptions!$B$4)</f>
        <v>42497</v>
      </c>
      <c r="J9495" s="15" t="str">
        <f>INDEX(Assumptions!$B$8:$B$12,MATCH(B9495,Assumptions!$A$8:$A$12,0))</f>
        <v>Weighted Average</v>
      </c>
      <c r="K9495" s="16">
        <f>G9495/(1-INDEX(Assumptions!$D$8:$D$12,MATCH(B9495,Assumptions!$A$8:$A$12,0)))</f>
        <v>718.46153846153845</v>
      </c>
      <c r="L9495" s="16">
        <f t="shared" si="1037"/>
        <v>14.01</v>
      </c>
      <c r="M9495" s="16">
        <f t="shared" si="1038"/>
        <v>35.923076923076927</v>
      </c>
      <c r="N9495" s="14">
        <f>E9495*(K9495-L9495-M9495)*IF(F9495="GHS",1,Assumptions!$B$4)</f>
        <v>60836.090000000004</v>
      </c>
      <c r="O9495" s="15">
        <f t="shared" ca="1" si="1039"/>
        <v>542</v>
      </c>
      <c r="P9495" s="15" t="str">
        <f t="shared" ca="1" si="1040"/>
        <v>365d+</v>
      </c>
      <c r="Q9495" s="17">
        <f ca="1">IF(P9495="0-90d",0,IF(P9495="91-180d",INDEX(Assumptions!$F$8:$F$12,MATCH(B9495,Assumptions!$A$8:$A$12,0)),IF(P9495="181-365d",INDEX(Assumptions!$G$8:$G$12,MATCH(B9495,Assumptions!$A$8:$A$12,0)),INDEX(Assumptions!$H$8:$H$12,MATCH(B9495,Assumptions!$A$8:$A$12,0)))))</f>
        <v>0.8</v>
      </c>
      <c r="R9495" s="14">
        <f t="shared" ca="1" si="1041"/>
        <v>33997.599999999999</v>
      </c>
      <c r="S9495" s="14">
        <f t="shared" ca="1" si="1042"/>
        <v>8499.4000000000015</v>
      </c>
      <c r="T9495" s="11" t="s">
        <v>25</v>
      </c>
      <c r="U9495" s="18" t="s">
        <v>26</v>
      </c>
    </row>
    <row r="9496" spans="1:21" ht="15" customHeight="1" x14ac:dyDescent="0.15">
      <c r="A9496" s="10" t="s">
        <v>9544</v>
      </c>
      <c r="B9496" s="11" t="s">
        <v>22</v>
      </c>
      <c r="C9496" s="11" t="s">
        <v>23</v>
      </c>
      <c r="D9496" s="12">
        <v>45973</v>
      </c>
      <c r="E9496" s="11">
        <v>4536</v>
      </c>
      <c r="F9496" s="11" t="s">
        <v>24</v>
      </c>
      <c r="G9496" s="13">
        <v>39144.120000000003</v>
      </c>
      <c r="H9496" s="14">
        <f t="shared" si="1036"/>
        <v>177557728.32000002</v>
      </c>
      <c r="I9496" s="14">
        <f>IF(F9496="GHS",H9496,H9496*Assumptions!$B$4)</f>
        <v>1917623465.8560004</v>
      </c>
      <c r="J9496" s="15" t="str">
        <f>INDEX(Assumptions!$B$8:$B$12,MATCH(B9496,Assumptions!$A$8:$A$12,0))</f>
        <v>FIFO</v>
      </c>
      <c r="K9496" s="16">
        <f>G9496/(1-INDEX(Assumptions!$D$8:$D$12,MATCH(B9496,Assumptions!$A$8:$A$12,0)))</f>
        <v>47736.731707317071</v>
      </c>
      <c r="L9496" s="16">
        <f t="shared" si="1037"/>
        <v>1174.3235999999999</v>
      </c>
      <c r="M9496" s="16">
        <f t="shared" si="1038"/>
        <v>2386.8365853658538</v>
      </c>
      <c r="N9496" s="14">
        <f>E9496*(K9496-L9496-M9496)*IF(F9496="GHS",1,Assumptions!$B$4)</f>
        <v>2164108238.1745634</v>
      </c>
      <c r="O9496" s="15">
        <f t="shared" ca="1" si="1039"/>
        <v>313</v>
      </c>
      <c r="P9496" s="15" t="str">
        <f t="shared" ca="1" si="1040"/>
        <v>181-365d</v>
      </c>
      <c r="Q9496" s="17">
        <f ca="1">IF(P9496="0-90d",0,IF(P9496="91-180d",INDEX(Assumptions!$F$8:$F$12,MATCH(B9496,Assumptions!$A$8:$A$12,0)),IF(P9496="181-365d",INDEX(Assumptions!$G$8:$G$12,MATCH(B9496,Assumptions!$A$8:$A$12,0)),INDEX(Assumptions!$H$8:$H$12,MATCH(B9496,Assumptions!$A$8:$A$12,0)))))</f>
        <v>0.15</v>
      </c>
      <c r="R9496" s="14">
        <f t="shared" ca="1" si="1041"/>
        <v>287643519.87840003</v>
      </c>
      <c r="S9496" s="14">
        <f t="shared" ca="1" si="1042"/>
        <v>1629979945.9776003</v>
      </c>
      <c r="T9496" s="11" t="s">
        <v>25</v>
      </c>
      <c r="U9496" s="18" t="s">
        <v>26</v>
      </c>
    </row>
    <row r="9497" spans="1:21" ht="15" customHeight="1" x14ac:dyDescent="0.15">
      <c r="A9497" s="10" t="s">
        <v>9545</v>
      </c>
      <c r="B9497" s="11" t="s">
        <v>41</v>
      </c>
      <c r="C9497" s="11" t="s">
        <v>49</v>
      </c>
      <c r="D9497" s="12">
        <v>46166</v>
      </c>
      <c r="E9497" s="11">
        <v>963</v>
      </c>
      <c r="F9497" s="11" t="s">
        <v>33</v>
      </c>
      <c r="G9497" s="13">
        <v>100.33</v>
      </c>
      <c r="H9497" s="14">
        <f t="shared" si="1036"/>
        <v>96617.79</v>
      </c>
      <c r="I9497" s="14">
        <f>IF(F9497="GHS",H9497,H9497*Assumptions!$B$4)</f>
        <v>96617.79</v>
      </c>
      <c r="J9497" s="15" t="str">
        <f>INDEX(Assumptions!$B$8:$B$12,MATCH(B9497,Assumptions!$A$8:$A$12,0))</f>
        <v>Weighted Average</v>
      </c>
      <c r="K9497" s="16">
        <f>G9497/(1-INDEX(Assumptions!$D$8:$D$12,MATCH(B9497,Assumptions!$A$8:$A$12,0)))</f>
        <v>154.35384615384615</v>
      </c>
      <c r="L9497" s="16">
        <f t="shared" si="1037"/>
        <v>3.0099</v>
      </c>
      <c r="M9497" s="16">
        <f t="shared" si="1038"/>
        <v>7.7176923076923076</v>
      </c>
      <c r="N9497" s="14">
        <f>E9497*(K9497-L9497-M9497)*IF(F9497="GHS",1,Assumptions!$B$4)</f>
        <v>138312.08245384615</v>
      </c>
      <c r="O9497" s="15">
        <f t="shared" ca="1" si="1039"/>
        <v>120</v>
      </c>
      <c r="P9497" s="15" t="str">
        <f t="shared" ca="1" si="1040"/>
        <v>91-180d</v>
      </c>
      <c r="Q9497" s="17">
        <f ca="1">IF(P9497="0-90d",0,IF(P9497="91-180d",INDEX(Assumptions!$F$8:$F$12,MATCH(B9497,Assumptions!$A$8:$A$12,0)),IF(P9497="181-365d",INDEX(Assumptions!$G$8:$G$12,MATCH(B9497,Assumptions!$A$8:$A$12,0)),INDEX(Assumptions!$H$8:$H$12,MATCH(B9497,Assumptions!$A$8:$A$12,0)))))</f>
        <v>0.1</v>
      </c>
      <c r="R9497" s="14">
        <f t="shared" ca="1" si="1041"/>
        <v>9661.7790000000005</v>
      </c>
      <c r="S9497" s="14">
        <f t="shared" ca="1" si="1042"/>
        <v>86956.010999999999</v>
      </c>
      <c r="T9497" s="11" t="s">
        <v>25</v>
      </c>
      <c r="U9497" s="18" t="s">
        <v>26</v>
      </c>
    </row>
    <row r="9498" spans="1:21" ht="15" customHeight="1" x14ac:dyDescent="0.15">
      <c r="A9498" s="10" t="s">
        <v>9546</v>
      </c>
      <c r="B9498" s="11" t="s">
        <v>22</v>
      </c>
      <c r="C9498" s="11" t="s">
        <v>23</v>
      </c>
      <c r="D9498" s="12">
        <v>46139</v>
      </c>
      <c r="E9498" s="11">
        <v>3688</v>
      </c>
      <c r="F9498" s="11" t="s">
        <v>24</v>
      </c>
      <c r="G9498" s="13">
        <v>17016.310000000001</v>
      </c>
      <c r="H9498" s="14">
        <f t="shared" si="1036"/>
        <v>62756151.280000001</v>
      </c>
      <c r="I9498" s="14">
        <f>IF(F9498="GHS",H9498,H9498*Assumptions!$B$4)</f>
        <v>677766433.824</v>
      </c>
      <c r="J9498" s="15" t="str">
        <f>INDEX(Assumptions!$B$8:$B$12,MATCH(B9498,Assumptions!$A$8:$A$12,0))</f>
        <v>FIFO</v>
      </c>
      <c r="K9498" s="16">
        <f>G9498/(1-INDEX(Assumptions!$D$8:$D$12,MATCH(B9498,Assumptions!$A$8:$A$12,0)))</f>
        <v>20751.59756097561</v>
      </c>
      <c r="L9498" s="16">
        <f t="shared" si="1037"/>
        <v>510.48930000000001</v>
      </c>
      <c r="M9498" s="16">
        <f t="shared" si="1038"/>
        <v>1037.5798780487805</v>
      </c>
      <c r="N9498" s="14">
        <f>E9498*(K9498-L9498-M9498)*IF(F9498="GHS",1,Assumptions!$B$4)</f>
        <v>764884216.90332878</v>
      </c>
      <c r="O9498" s="15">
        <f t="shared" ca="1" si="1039"/>
        <v>147</v>
      </c>
      <c r="P9498" s="15" t="str">
        <f t="shared" ca="1" si="1040"/>
        <v>91-180d</v>
      </c>
      <c r="Q9498" s="17">
        <f ca="1">IF(P9498="0-90d",0,IF(P9498="91-180d",INDEX(Assumptions!$F$8:$F$12,MATCH(B9498,Assumptions!$A$8:$A$12,0)),IF(P9498="181-365d",INDEX(Assumptions!$G$8:$G$12,MATCH(B9498,Assumptions!$A$8:$A$12,0)),INDEX(Assumptions!$H$8:$H$12,MATCH(B9498,Assumptions!$A$8:$A$12,0)))))</f>
        <v>0.03</v>
      </c>
      <c r="R9498" s="14">
        <f t="shared" ca="1" si="1041"/>
        <v>20332993.01472</v>
      </c>
      <c r="S9498" s="14">
        <f t="shared" ca="1" si="1042"/>
        <v>657433440.80928004</v>
      </c>
      <c r="T9498" s="11" t="s">
        <v>25</v>
      </c>
      <c r="U9498" s="18" t="s">
        <v>26</v>
      </c>
    </row>
    <row r="9499" spans="1:21" ht="15" customHeight="1" x14ac:dyDescent="0.15">
      <c r="A9499" s="10" t="s">
        <v>9547</v>
      </c>
      <c r="B9499" s="11" t="s">
        <v>41</v>
      </c>
      <c r="C9499" s="11" t="s">
        <v>42</v>
      </c>
      <c r="D9499" s="12">
        <v>46200</v>
      </c>
      <c r="E9499" s="11">
        <v>2342</v>
      </c>
      <c r="F9499" s="11" t="s">
        <v>33</v>
      </c>
      <c r="G9499" s="13">
        <v>275.04000000000002</v>
      </c>
      <c r="H9499" s="14">
        <f t="shared" si="1036"/>
        <v>644143.68000000005</v>
      </c>
      <c r="I9499" s="14">
        <f>IF(F9499="GHS",H9499,H9499*Assumptions!$B$4)</f>
        <v>644143.68000000005</v>
      </c>
      <c r="J9499" s="15" t="str">
        <f>INDEX(Assumptions!$B$8:$B$12,MATCH(B9499,Assumptions!$A$8:$A$12,0))</f>
        <v>Weighted Average</v>
      </c>
      <c r="K9499" s="16">
        <f>G9499/(1-INDEX(Assumptions!$D$8:$D$12,MATCH(B9499,Assumptions!$A$8:$A$12,0)))</f>
        <v>423.13846153846157</v>
      </c>
      <c r="L9499" s="16">
        <f t="shared" si="1037"/>
        <v>8.2512000000000008</v>
      </c>
      <c r="M9499" s="16">
        <f t="shared" si="1038"/>
        <v>21.156923076923078</v>
      </c>
      <c r="N9499" s="14">
        <f>E9499*(K9499-L9499-M9499)*IF(F9499="GHS",1,Assumptions!$B$4)</f>
        <v>922116.45267692313</v>
      </c>
      <c r="O9499" s="15">
        <f t="shared" ca="1" si="1039"/>
        <v>86</v>
      </c>
      <c r="P9499" s="15" t="str">
        <f t="shared" ca="1" si="1040"/>
        <v>0-90d</v>
      </c>
      <c r="Q9499" s="17">
        <f ca="1">IF(P9499="0-90d",0,IF(P9499="91-180d",INDEX(Assumptions!$F$8:$F$12,MATCH(B9499,Assumptions!$A$8:$A$12,0)),IF(P9499="181-365d",INDEX(Assumptions!$G$8:$G$12,MATCH(B9499,Assumptions!$A$8:$A$12,0)),INDEX(Assumptions!$H$8:$H$12,MATCH(B9499,Assumptions!$A$8:$A$12,0)))))</f>
        <v>0</v>
      </c>
      <c r="R9499" s="14">
        <f t="shared" ca="1" si="1041"/>
        <v>0</v>
      </c>
      <c r="S9499" s="14">
        <f t="shared" ca="1" si="1042"/>
        <v>644143.68000000005</v>
      </c>
      <c r="T9499" s="11" t="s">
        <v>50</v>
      </c>
      <c r="U9499" s="18" t="s">
        <v>26</v>
      </c>
    </row>
    <row r="9500" spans="1:21" ht="15" customHeight="1" x14ac:dyDescent="0.15">
      <c r="A9500" s="10" t="s">
        <v>9548</v>
      </c>
      <c r="B9500" s="11" t="s">
        <v>31</v>
      </c>
      <c r="C9500" s="11" t="s">
        <v>63</v>
      </c>
      <c r="D9500" s="12">
        <v>45962</v>
      </c>
      <c r="E9500" s="11">
        <v>410</v>
      </c>
      <c r="F9500" s="11" t="s">
        <v>33</v>
      </c>
      <c r="G9500" s="13">
        <v>2865.02</v>
      </c>
      <c r="H9500" s="14">
        <f t="shared" si="1036"/>
        <v>1174658.2</v>
      </c>
      <c r="I9500" s="14">
        <f>IF(F9500="GHS",H9500,H9500*Assumptions!$B$4)</f>
        <v>1174658.2</v>
      </c>
      <c r="J9500" s="15" t="str">
        <f>INDEX(Assumptions!$B$8:$B$12,MATCH(B9500,Assumptions!$A$8:$A$12,0))</f>
        <v>Weighted Average</v>
      </c>
      <c r="K9500" s="16">
        <f>G9500/(1-INDEX(Assumptions!$D$8:$D$12,MATCH(B9500,Assumptions!$A$8:$A$12,0)))</f>
        <v>3979.1944444444443</v>
      </c>
      <c r="L9500" s="16">
        <f t="shared" si="1037"/>
        <v>85.950599999999994</v>
      </c>
      <c r="M9500" s="16">
        <f t="shared" si="1038"/>
        <v>198.95972222222224</v>
      </c>
      <c r="N9500" s="14">
        <f>E9500*(K9500-L9500-M9500)*IF(F9500="GHS",1,Assumptions!$B$4)</f>
        <v>1514656.490111111</v>
      </c>
      <c r="O9500" s="15">
        <f t="shared" ca="1" si="1039"/>
        <v>324</v>
      </c>
      <c r="P9500" s="15" t="str">
        <f t="shared" ca="1" si="1040"/>
        <v>181-365d</v>
      </c>
      <c r="Q9500" s="17">
        <f ca="1">IF(P9500="0-90d",0,IF(P9500="91-180d",INDEX(Assumptions!$F$8:$F$12,MATCH(B9500,Assumptions!$A$8:$A$12,0)),IF(P9500="181-365d",INDEX(Assumptions!$G$8:$G$12,MATCH(B9500,Assumptions!$A$8:$A$12,0)),INDEX(Assumptions!$H$8:$H$12,MATCH(B9500,Assumptions!$A$8:$A$12,0)))))</f>
        <v>0.2</v>
      </c>
      <c r="R9500" s="14">
        <f t="shared" ca="1" si="1041"/>
        <v>234931.64</v>
      </c>
      <c r="S9500" s="14">
        <f t="shared" ca="1" si="1042"/>
        <v>939726.55999999994</v>
      </c>
      <c r="T9500" s="11" t="s">
        <v>25</v>
      </c>
      <c r="U9500" s="18" t="s">
        <v>26</v>
      </c>
    </row>
    <row r="9501" spans="1:21" ht="15" customHeight="1" x14ac:dyDescent="0.15">
      <c r="A9501" s="10" t="s">
        <v>9549</v>
      </c>
      <c r="B9501" s="11" t="s">
        <v>31</v>
      </c>
      <c r="C9501" s="11" t="s">
        <v>32</v>
      </c>
      <c r="D9501" s="12">
        <v>45747</v>
      </c>
      <c r="E9501" s="11">
        <v>1319</v>
      </c>
      <c r="F9501" s="11" t="s">
        <v>33</v>
      </c>
      <c r="G9501" s="13">
        <v>1292.93</v>
      </c>
      <c r="H9501" s="14">
        <f t="shared" si="1036"/>
        <v>1705374.6700000002</v>
      </c>
      <c r="I9501" s="14">
        <f>IF(F9501="GHS",H9501,H9501*Assumptions!$B$4)</f>
        <v>1705374.6700000002</v>
      </c>
      <c r="J9501" s="15" t="str">
        <f>INDEX(Assumptions!$B$8:$B$12,MATCH(B9501,Assumptions!$A$8:$A$12,0))</f>
        <v>Weighted Average</v>
      </c>
      <c r="K9501" s="16">
        <f>G9501/(1-INDEX(Assumptions!$D$8:$D$12,MATCH(B9501,Assumptions!$A$8:$A$12,0)))</f>
        <v>1795.7361111111113</v>
      </c>
      <c r="L9501" s="16">
        <f t="shared" si="1037"/>
        <v>38.7879</v>
      </c>
      <c r="M9501" s="16">
        <f t="shared" si="1038"/>
        <v>89.786805555555574</v>
      </c>
      <c r="N9501" s="14">
        <f>E9501*(K9501-L9501-M9501)*IF(F9501="GHS",1,Assumptions!$B$4)</f>
        <v>2198985.8939277781</v>
      </c>
      <c r="O9501" s="15">
        <f t="shared" ca="1" si="1039"/>
        <v>539</v>
      </c>
      <c r="P9501" s="15" t="str">
        <f t="shared" ca="1" si="1040"/>
        <v>365d+</v>
      </c>
      <c r="Q9501" s="17">
        <f ca="1">IF(P9501="0-90d",0,IF(P9501="91-180d",INDEX(Assumptions!$F$8:$F$12,MATCH(B9501,Assumptions!$A$8:$A$12,0)),IF(P9501="181-365d",INDEX(Assumptions!$G$8:$G$12,MATCH(B9501,Assumptions!$A$8:$A$12,0)),INDEX(Assumptions!$H$8:$H$12,MATCH(B9501,Assumptions!$A$8:$A$12,0)))))</f>
        <v>0.6</v>
      </c>
      <c r="R9501" s="14">
        <f t="shared" ca="1" si="1041"/>
        <v>1023224.802</v>
      </c>
      <c r="S9501" s="14">
        <f t="shared" ca="1" si="1042"/>
        <v>682149.86800000013</v>
      </c>
      <c r="T9501" s="11" t="s">
        <v>25</v>
      </c>
      <c r="U9501" s="18" t="s">
        <v>26</v>
      </c>
    </row>
    <row r="9502" spans="1:21" ht="15" customHeight="1" x14ac:dyDescent="0.15">
      <c r="A9502" s="10" t="s">
        <v>9550</v>
      </c>
      <c r="B9502" s="11" t="s">
        <v>22</v>
      </c>
      <c r="C9502" s="11" t="s">
        <v>61</v>
      </c>
      <c r="D9502" s="12">
        <v>46028</v>
      </c>
      <c r="E9502" s="11">
        <v>2056</v>
      </c>
      <c r="F9502" s="11" t="s">
        <v>24</v>
      </c>
      <c r="G9502" s="13">
        <v>30757.85</v>
      </c>
      <c r="H9502" s="14">
        <f t="shared" si="1036"/>
        <v>63238139.599999994</v>
      </c>
      <c r="I9502" s="14">
        <f>IF(F9502="GHS",H9502,H9502*Assumptions!$B$4)</f>
        <v>682971907.67999995</v>
      </c>
      <c r="J9502" s="15" t="str">
        <f>INDEX(Assumptions!$B$8:$B$12,MATCH(B9502,Assumptions!$A$8:$A$12,0))</f>
        <v>FIFO</v>
      </c>
      <c r="K9502" s="16">
        <f>G9502/(1-INDEX(Assumptions!$D$8:$D$12,MATCH(B9502,Assumptions!$A$8:$A$12,0)))</f>
        <v>37509.573170731703</v>
      </c>
      <c r="L9502" s="16">
        <f t="shared" si="1037"/>
        <v>922.73549999999989</v>
      </c>
      <c r="M9502" s="16">
        <f t="shared" si="1038"/>
        <v>1875.4786585365853</v>
      </c>
      <c r="N9502" s="14">
        <f>E9502*(K9502-L9502-M9502)*IF(F9502="GHS",1,Assumptions!$B$4)</f>
        <v>770758784.59399021</v>
      </c>
      <c r="O9502" s="15">
        <f t="shared" ca="1" si="1039"/>
        <v>258</v>
      </c>
      <c r="P9502" s="15" t="str">
        <f t="shared" ca="1" si="1040"/>
        <v>181-365d</v>
      </c>
      <c r="Q9502" s="17">
        <f ca="1">IF(P9502="0-90d",0,IF(P9502="91-180d",INDEX(Assumptions!$F$8:$F$12,MATCH(B9502,Assumptions!$A$8:$A$12,0)),IF(P9502="181-365d",INDEX(Assumptions!$G$8:$G$12,MATCH(B9502,Assumptions!$A$8:$A$12,0)),INDEX(Assumptions!$H$8:$H$12,MATCH(B9502,Assumptions!$A$8:$A$12,0)))))</f>
        <v>0.15</v>
      </c>
      <c r="R9502" s="14">
        <f t="shared" ca="1" si="1041"/>
        <v>102445786.152</v>
      </c>
      <c r="S9502" s="14">
        <f t="shared" ca="1" si="1042"/>
        <v>580526121.528</v>
      </c>
      <c r="T9502" s="11" t="s">
        <v>25</v>
      </c>
      <c r="U9502" s="18" t="s">
        <v>26</v>
      </c>
    </row>
    <row r="9503" spans="1:21" ht="15" customHeight="1" x14ac:dyDescent="0.15">
      <c r="A9503" s="10" t="s">
        <v>9551</v>
      </c>
      <c r="B9503" s="11" t="s">
        <v>31</v>
      </c>
      <c r="C9503" s="11" t="s">
        <v>76</v>
      </c>
      <c r="D9503" s="12">
        <v>46075</v>
      </c>
      <c r="E9503" s="11">
        <v>2310</v>
      </c>
      <c r="F9503" s="11" t="s">
        <v>33</v>
      </c>
      <c r="G9503" s="13">
        <v>2081.87</v>
      </c>
      <c r="H9503" s="14">
        <f t="shared" si="1036"/>
        <v>4809119.7</v>
      </c>
      <c r="I9503" s="14">
        <f>IF(F9503="GHS",H9503,H9503*Assumptions!$B$4)</f>
        <v>4809119.7</v>
      </c>
      <c r="J9503" s="15" t="str">
        <f>INDEX(Assumptions!$B$8:$B$12,MATCH(B9503,Assumptions!$A$8:$A$12,0))</f>
        <v>Weighted Average</v>
      </c>
      <c r="K9503" s="16">
        <f>G9503/(1-INDEX(Assumptions!$D$8:$D$12,MATCH(B9503,Assumptions!$A$8:$A$12,0)))</f>
        <v>2891.4861111111109</v>
      </c>
      <c r="L9503" s="16">
        <f t="shared" si="1037"/>
        <v>62.456099999999992</v>
      </c>
      <c r="M9503" s="16">
        <f t="shared" si="1038"/>
        <v>144.57430555555555</v>
      </c>
      <c r="N9503" s="14">
        <f>E9503*(K9503-L9503-M9503)*IF(F9503="GHS",1,Assumptions!$B$4)</f>
        <v>6201092.679833333</v>
      </c>
      <c r="O9503" s="15">
        <f t="shared" ca="1" si="1039"/>
        <v>211</v>
      </c>
      <c r="P9503" s="15" t="str">
        <f t="shared" ca="1" si="1040"/>
        <v>181-365d</v>
      </c>
      <c r="Q9503" s="17">
        <f ca="1">IF(P9503="0-90d",0,IF(P9503="91-180d",INDEX(Assumptions!$F$8:$F$12,MATCH(B9503,Assumptions!$A$8:$A$12,0)),IF(P9503="181-365d",INDEX(Assumptions!$G$8:$G$12,MATCH(B9503,Assumptions!$A$8:$A$12,0)),INDEX(Assumptions!$H$8:$H$12,MATCH(B9503,Assumptions!$A$8:$A$12,0)))))</f>
        <v>0.2</v>
      </c>
      <c r="R9503" s="14">
        <f t="shared" ca="1" si="1041"/>
        <v>961823.94000000006</v>
      </c>
      <c r="S9503" s="14">
        <f t="shared" ca="1" si="1042"/>
        <v>3847295.7600000002</v>
      </c>
      <c r="T9503" s="11" t="s">
        <v>25</v>
      </c>
      <c r="U9503" s="18" t="s">
        <v>36</v>
      </c>
    </row>
    <row r="9504" spans="1:21" ht="15" customHeight="1" x14ac:dyDescent="0.15">
      <c r="A9504" s="10" t="s">
        <v>9552</v>
      </c>
      <c r="B9504" s="11" t="s">
        <v>28</v>
      </c>
      <c r="C9504" s="11" t="s">
        <v>55</v>
      </c>
      <c r="D9504" s="12">
        <v>46132</v>
      </c>
      <c r="E9504" s="11">
        <v>48</v>
      </c>
      <c r="F9504" s="11" t="s">
        <v>24</v>
      </c>
      <c r="G9504" s="13">
        <v>6538.6</v>
      </c>
      <c r="H9504" s="14">
        <f t="shared" si="1036"/>
        <v>313852.80000000005</v>
      </c>
      <c r="I9504" s="14">
        <f>IF(F9504="GHS",H9504,H9504*Assumptions!$B$4)</f>
        <v>3389610.2400000007</v>
      </c>
      <c r="J9504" s="15" t="str">
        <f>INDEX(Assumptions!$B$8:$B$12,MATCH(B9504,Assumptions!$A$8:$A$12,0))</f>
        <v>Fair Value Less Costs to Sell</v>
      </c>
      <c r="K9504" s="16">
        <f>G9504/(1-INDEX(Assumptions!$D$8:$D$12,MATCH(B9504,Assumptions!$A$8:$A$12,0)))</f>
        <v>7430.227272727273</v>
      </c>
      <c r="L9504" s="16">
        <f t="shared" si="1037"/>
        <v>196.15800000000002</v>
      </c>
      <c r="M9504" s="16">
        <f t="shared" si="1038"/>
        <v>371.51136363636368</v>
      </c>
      <c r="N9504" s="14">
        <f>E9504*(K9504-L9504-M9504)*IF(F9504="GHS",1,Assumptions!$B$4)</f>
        <v>3557550.0200727275</v>
      </c>
      <c r="O9504" s="15">
        <f t="shared" ca="1" si="1039"/>
        <v>154</v>
      </c>
      <c r="P9504" s="15" t="str">
        <f t="shared" ca="1" si="1040"/>
        <v>91-180d</v>
      </c>
      <c r="Q9504" s="17">
        <f ca="1">IF(P9504="0-90d",0,IF(P9504="91-180d",INDEX(Assumptions!$F$8:$F$12,MATCH(B9504,Assumptions!$A$8:$A$12,0)),IF(P9504="181-365d",INDEX(Assumptions!$G$8:$G$12,MATCH(B9504,Assumptions!$A$8:$A$12,0)),INDEX(Assumptions!$H$8:$H$12,MATCH(B9504,Assumptions!$A$8:$A$12,0)))))</f>
        <v>0.02</v>
      </c>
      <c r="R9504" s="14">
        <f t="shared" ca="1" si="1041"/>
        <v>67792.204800000021</v>
      </c>
      <c r="S9504" s="14">
        <f t="shared" ca="1" si="1042"/>
        <v>3321818.0352000007</v>
      </c>
      <c r="T9504" s="11" t="s">
        <v>25</v>
      </c>
      <c r="U9504" s="18" t="s">
        <v>26</v>
      </c>
    </row>
    <row r="9505" spans="1:21" ht="15" customHeight="1" x14ac:dyDescent="0.15">
      <c r="A9505" s="10" t="s">
        <v>9553</v>
      </c>
      <c r="B9505" s="11" t="s">
        <v>41</v>
      </c>
      <c r="C9505" s="11" t="s">
        <v>115</v>
      </c>
      <c r="D9505" s="12">
        <v>45778</v>
      </c>
      <c r="E9505" s="11">
        <v>1980</v>
      </c>
      <c r="F9505" s="11" t="s">
        <v>33</v>
      </c>
      <c r="G9505" s="13">
        <v>204.83</v>
      </c>
      <c r="H9505" s="14">
        <f t="shared" si="1036"/>
        <v>405563.4</v>
      </c>
      <c r="I9505" s="14">
        <f>IF(F9505="GHS",H9505,H9505*Assumptions!$B$4)</f>
        <v>405563.4</v>
      </c>
      <c r="J9505" s="15" t="str">
        <f>INDEX(Assumptions!$B$8:$B$12,MATCH(B9505,Assumptions!$A$8:$A$12,0))</f>
        <v>Weighted Average</v>
      </c>
      <c r="K9505" s="16">
        <f>G9505/(1-INDEX(Assumptions!$D$8:$D$12,MATCH(B9505,Assumptions!$A$8:$A$12,0)))</f>
        <v>315.12307692307695</v>
      </c>
      <c r="L9505" s="16">
        <f t="shared" si="1037"/>
        <v>6.1448999999999998</v>
      </c>
      <c r="M9505" s="16">
        <f t="shared" si="1038"/>
        <v>15.756153846153849</v>
      </c>
      <c r="N9505" s="14">
        <f>E9505*(K9505-L9505-M9505)*IF(F9505="GHS",1,Assumptions!$B$4)</f>
        <v>580579.6056923077</v>
      </c>
      <c r="O9505" s="15">
        <f t="shared" ca="1" si="1039"/>
        <v>508</v>
      </c>
      <c r="P9505" s="15" t="str">
        <f t="shared" ca="1" si="1040"/>
        <v>365d+</v>
      </c>
      <c r="Q9505" s="17">
        <f ca="1">IF(P9505="0-90d",0,IF(P9505="91-180d",INDEX(Assumptions!$F$8:$F$12,MATCH(B9505,Assumptions!$A$8:$A$12,0)),IF(P9505="181-365d",INDEX(Assumptions!$G$8:$G$12,MATCH(B9505,Assumptions!$A$8:$A$12,0)),INDEX(Assumptions!$H$8:$H$12,MATCH(B9505,Assumptions!$A$8:$A$12,0)))))</f>
        <v>0.8</v>
      </c>
      <c r="R9505" s="14">
        <f t="shared" ca="1" si="1041"/>
        <v>324450.72000000003</v>
      </c>
      <c r="S9505" s="14">
        <f t="shared" ca="1" si="1042"/>
        <v>81112.679999999993</v>
      </c>
      <c r="T9505" s="11" t="s">
        <v>25</v>
      </c>
      <c r="U9505" s="18" t="s">
        <v>26</v>
      </c>
    </row>
    <row r="9506" spans="1:21" ht="15" customHeight="1" x14ac:dyDescent="0.15">
      <c r="A9506" s="10" t="s">
        <v>9554</v>
      </c>
      <c r="B9506" s="11" t="s">
        <v>22</v>
      </c>
      <c r="C9506" s="11" t="s">
        <v>81</v>
      </c>
      <c r="D9506" s="12">
        <v>45925</v>
      </c>
      <c r="E9506" s="11">
        <v>3114</v>
      </c>
      <c r="F9506" s="11" t="s">
        <v>24</v>
      </c>
      <c r="G9506" s="13">
        <v>21052.51</v>
      </c>
      <c r="H9506" s="14">
        <f t="shared" si="1036"/>
        <v>65557516.139999993</v>
      </c>
      <c r="I9506" s="14">
        <f>IF(F9506="GHS",H9506,H9506*Assumptions!$B$4)</f>
        <v>708021174.31199992</v>
      </c>
      <c r="J9506" s="15" t="str">
        <f>INDEX(Assumptions!$B$8:$B$12,MATCH(B9506,Assumptions!$A$8:$A$12,0))</f>
        <v>FIFO</v>
      </c>
      <c r="K9506" s="16">
        <f>G9506/(1-INDEX(Assumptions!$D$8:$D$12,MATCH(B9506,Assumptions!$A$8:$A$12,0)))</f>
        <v>25673.792682926825</v>
      </c>
      <c r="L9506" s="16">
        <f t="shared" si="1037"/>
        <v>631.57529999999997</v>
      </c>
      <c r="M9506" s="16">
        <f t="shared" si="1038"/>
        <v>1283.6896341463414</v>
      </c>
      <c r="N9506" s="14">
        <f>E9506*(K9506-L9506-M9506)*IF(F9506="GHS",1,Assumptions!$B$4)</f>
        <v>799027798.42478633</v>
      </c>
      <c r="O9506" s="15">
        <f t="shared" ca="1" si="1039"/>
        <v>361</v>
      </c>
      <c r="P9506" s="15" t="str">
        <f t="shared" ca="1" si="1040"/>
        <v>181-365d</v>
      </c>
      <c r="Q9506" s="17">
        <f ca="1">IF(P9506="0-90d",0,IF(P9506="91-180d",INDEX(Assumptions!$F$8:$F$12,MATCH(B9506,Assumptions!$A$8:$A$12,0)),IF(P9506="181-365d",INDEX(Assumptions!$G$8:$G$12,MATCH(B9506,Assumptions!$A$8:$A$12,0)),INDEX(Assumptions!$H$8:$H$12,MATCH(B9506,Assumptions!$A$8:$A$12,0)))))</f>
        <v>0.15</v>
      </c>
      <c r="R9506" s="14">
        <f t="shared" ca="1" si="1041"/>
        <v>106203176.14679998</v>
      </c>
      <c r="S9506" s="14">
        <f t="shared" si="1042"/>
        <v>0</v>
      </c>
      <c r="T9506" s="11" t="s">
        <v>39</v>
      </c>
      <c r="U9506" s="18" t="s">
        <v>26</v>
      </c>
    </row>
    <row r="9507" spans="1:21" ht="15" customHeight="1" x14ac:dyDescent="0.15">
      <c r="A9507" s="10" t="s">
        <v>9555</v>
      </c>
      <c r="B9507" s="11" t="s">
        <v>31</v>
      </c>
      <c r="C9507" s="11" t="s">
        <v>76</v>
      </c>
      <c r="D9507" s="12">
        <v>45796</v>
      </c>
      <c r="E9507" s="11">
        <v>865</v>
      </c>
      <c r="F9507" s="11" t="s">
        <v>33</v>
      </c>
      <c r="G9507" s="13">
        <v>1937.74</v>
      </c>
      <c r="H9507" s="14">
        <f t="shared" si="1036"/>
        <v>1676145.1</v>
      </c>
      <c r="I9507" s="14">
        <f>IF(F9507="GHS",H9507,H9507*Assumptions!$B$4)</f>
        <v>1676145.1</v>
      </c>
      <c r="J9507" s="15" t="str">
        <f>INDEX(Assumptions!$B$8:$B$12,MATCH(B9507,Assumptions!$A$8:$A$12,0))</f>
        <v>Weighted Average</v>
      </c>
      <c r="K9507" s="16">
        <f>G9507/(1-INDEX(Assumptions!$D$8:$D$12,MATCH(B9507,Assumptions!$A$8:$A$12,0)))</f>
        <v>2691.3055555555557</v>
      </c>
      <c r="L9507" s="16">
        <f t="shared" si="1037"/>
        <v>58.132199999999997</v>
      </c>
      <c r="M9507" s="16">
        <f t="shared" si="1038"/>
        <v>134.56527777777779</v>
      </c>
      <c r="N9507" s="14">
        <f>E9507*(K9507-L9507-M9507)*IF(F9507="GHS",1,Assumptions!$B$4)</f>
        <v>2161295.9872777779</v>
      </c>
      <c r="O9507" s="15">
        <f t="shared" ca="1" si="1039"/>
        <v>490</v>
      </c>
      <c r="P9507" s="15" t="str">
        <f t="shared" ca="1" si="1040"/>
        <v>365d+</v>
      </c>
      <c r="Q9507" s="17">
        <f ca="1">IF(P9507="0-90d",0,IF(P9507="91-180d",INDEX(Assumptions!$F$8:$F$12,MATCH(B9507,Assumptions!$A$8:$A$12,0)),IF(P9507="181-365d",INDEX(Assumptions!$G$8:$G$12,MATCH(B9507,Assumptions!$A$8:$A$12,0)),INDEX(Assumptions!$H$8:$H$12,MATCH(B9507,Assumptions!$A$8:$A$12,0)))))</f>
        <v>0.6</v>
      </c>
      <c r="R9507" s="14">
        <f t="shared" ca="1" si="1041"/>
        <v>1005687.06</v>
      </c>
      <c r="S9507" s="14">
        <f t="shared" ca="1" si="1042"/>
        <v>670458.04</v>
      </c>
      <c r="T9507" s="11" t="s">
        <v>25</v>
      </c>
      <c r="U9507" s="18" t="s">
        <v>36</v>
      </c>
    </row>
    <row r="9508" spans="1:21" ht="15" customHeight="1" x14ac:dyDescent="0.15">
      <c r="A9508" s="10" t="s">
        <v>9556</v>
      </c>
      <c r="B9508" s="11" t="s">
        <v>41</v>
      </c>
      <c r="C9508" s="11" t="s">
        <v>115</v>
      </c>
      <c r="D9508" s="12">
        <v>45908</v>
      </c>
      <c r="E9508" s="11">
        <v>4658</v>
      </c>
      <c r="F9508" s="11" t="s">
        <v>33</v>
      </c>
      <c r="G9508" s="13">
        <v>546.49</v>
      </c>
      <c r="H9508" s="14">
        <f t="shared" si="1036"/>
        <v>2545550.42</v>
      </c>
      <c r="I9508" s="14">
        <f>IF(F9508="GHS",H9508,H9508*Assumptions!$B$4)</f>
        <v>2545550.42</v>
      </c>
      <c r="J9508" s="15" t="str">
        <f>INDEX(Assumptions!$B$8:$B$12,MATCH(B9508,Assumptions!$A$8:$A$12,0))</f>
        <v>Weighted Average</v>
      </c>
      <c r="K9508" s="16">
        <f>G9508/(1-INDEX(Assumptions!$D$8:$D$12,MATCH(B9508,Assumptions!$A$8:$A$12,0)))</f>
        <v>840.7538461538461</v>
      </c>
      <c r="L9508" s="16">
        <f t="shared" si="1037"/>
        <v>16.3947</v>
      </c>
      <c r="M9508" s="16">
        <f t="shared" si="1038"/>
        <v>42.037692307692311</v>
      </c>
      <c r="N9508" s="14">
        <f>E9508*(K9508-L9508-M9508)*IF(F9508="GHS",1,Assumptions!$B$4)</f>
        <v>3644053.332015384</v>
      </c>
      <c r="O9508" s="15">
        <f t="shared" ca="1" si="1039"/>
        <v>378</v>
      </c>
      <c r="P9508" s="15" t="str">
        <f t="shared" ca="1" si="1040"/>
        <v>365d+</v>
      </c>
      <c r="Q9508" s="17">
        <f ca="1">IF(P9508="0-90d",0,IF(P9508="91-180d",INDEX(Assumptions!$F$8:$F$12,MATCH(B9508,Assumptions!$A$8:$A$12,0)),IF(P9508="181-365d",INDEX(Assumptions!$G$8:$G$12,MATCH(B9508,Assumptions!$A$8:$A$12,0)),INDEX(Assumptions!$H$8:$H$12,MATCH(B9508,Assumptions!$A$8:$A$12,0)))))</f>
        <v>0.8</v>
      </c>
      <c r="R9508" s="14">
        <f t="shared" ca="1" si="1041"/>
        <v>2036440.3360000001</v>
      </c>
      <c r="S9508" s="14">
        <f t="shared" si="1042"/>
        <v>0</v>
      </c>
      <c r="T9508" s="11" t="s">
        <v>39</v>
      </c>
      <c r="U9508" s="18" t="s">
        <v>26</v>
      </c>
    </row>
    <row r="9509" spans="1:21" ht="15" customHeight="1" x14ac:dyDescent="0.15">
      <c r="A9509" s="10" t="s">
        <v>9557</v>
      </c>
      <c r="B9509" s="11" t="s">
        <v>41</v>
      </c>
      <c r="C9509" s="11" t="s">
        <v>44</v>
      </c>
      <c r="D9509" s="12">
        <v>45761</v>
      </c>
      <c r="E9509" s="11">
        <v>1490</v>
      </c>
      <c r="F9509" s="11" t="s">
        <v>33</v>
      </c>
      <c r="G9509" s="13">
        <v>229.1</v>
      </c>
      <c r="H9509" s="14">
        <f t="shared" si="1036"/>
        <v>341359</v>
      </c>
      <c r="I9509" s="14">
        <f>IF(F9509="GHS",H9509,H9509*Assumptions!$B$4)</f>
        <v>341359</v>
      </c>
      <c r="J9509" s="15" t="str">
        <f>INDEX(Assumptions!$B$8:$B$12,MATCH(B9509,Assumptions!$A$8:$A$12,0))</f>
        <v>Weighted Average</v>
      </c>
      <c r="K9509" s="16">
        <f>G9509/(1-INDEX(Assumptions!$D$8:$D$12,MATCH(B9509,Assumptions!$A$8:$A$12,0)))</f>
        <v>352.46153846153845</v>
      </c>
      <c r="L9509" s="16">
        <f t="shared" si="1037"/>
        <v>6.8729999999999993</v>
      </c>
      <c r="M9509" s="16">
        <f t="shared" si="1038"/>
        <v>17.623076923076923</v>
      </c>
      <c r="N9509" s="14">
        <f>E9509*(K9509-L9509-M9509)*IF(F9509="GHS",1,Assumptions!$B$4)</f>
        <v>488668.53769230773</v>
      </c>
      <c r="O9509" s="15">
        <f t="shared" ca="1" si="1039"/>
        <v>525</v>
      </c>
      <c r="P9509" s="15" t="str">
        <f t="shared" ca="1" si="1040"/>
        <v>365d+</v>
      </c>
      <c r="Q9509" s="17">
        <f ca="1">IF(P9509="0-90d",0,IF(P9509="91-180d",INDEX(Assumptions!$F$8:$F$12,MATCH(B9509,Assumptions!$A$8:$A$12,0)),IF(P9509="181-365d",INDEX(Assumptions!$G$8:$G$12,MATCH(B9509,Assumptions!$A$8:$A$12,0)),INDEX(Assumptions!$H$8:$H$12,MATCH(B9509,Assumptions!$A$8:$A$12,0)))))</f>
        <v>0.8</v>
      </c>
      <c r="R9509" s="14">
        <f t="shared" ca="1" si="1041"/>
        <v>273087.2</v>
      </c>
      <c r="S9509" s="14">
        <f t="shared" ca="1" si="1042"/>
        <v>68271.799999999988</v>
      </c>
      <c r="T9509" s="11" t="s">
        <v>50</v>
      </c>
      <c r="U9509" s="18" t="s">
        <v>26</v>
      </c>
    </row>
    <row r="9510" spans="1:21" ht="15" customHeight="1" x14ac:dyDescent="0.15">
      <c r="A9510" s="10" t="s">
        <v>9558</v>
      </c>
      <c r="B9510" s="11" t="s">
        <v>28</v>
      </c>
      <c r="C9510" s="11" t="s">
        <v>29</v>
      </c>
      <c r="D9510" s="12">
        <v>45794</v>
      </c>
      <c r="E9510" s="11">
        <v>3538</v>
      </c>
      <c r="F9510" s="11" t="s">
        <v>24</v>
      </c>
      <c r="G9510" s="13">
        <v>7240.45</v>
      </c>
      <c r="H9510" s="14">
        <f t="shared" si="1036"/>
        <v>25616712.099999998</v>
      </c>
      <c r="I9510" s="14">
        <f>IF(F9510="GHS",H9510,H9510*Assumptions!$B$4)</f>
        <v>276660490.68000001</v>
      </c>
      <c r="J9510" s="15" t="str">
        <f>INDEX(Assumptions!$B$8:$B$12,MATCH(B9510,Assumptions!$A$8:$A$12,0))</f>
        <v>Fair Value Less Costs to Sell</v>
      </c>
      <c r="K9510" s="16">
        <f>G9510/(1-INDEX(Assumptions!$D$8:$D$12,MATCH(B9510,Assumptions!$A$8:$A$12,0)))</f>
        <v>8227.7840909090901</v>
      </c>
      <c r="L9510" s="16">
        <f t="shared" si="1037"/>
        <v>217.21349999999998</v>
      </c>
      <c r="M9510" s="16">
        <f t="shared" si="1038"/>
        <v>411.3892045454545</v>
      </c>
      <c r="N9510" s="14">
        <f>E9510*(K9510-L9510-M9510)*IF(F9510="GHS",1,Assumptions!$B$4)</f>
        <v>290367760.44550908</v>
      </c>
      <c r="O9510" s="15">
        <f t="shared" ca="1" si="1039"/>
        <v>492</v>
      </c>
      <c r="P9510" s="15" t="str">
        <f t="shared" ca="1" si="1040"/>
        <v>365d+</v>
      </c>
      <c r="Q9510" s="17">
        <f ca="1">IF(P9510="0-90d",0,IF(P9510="91-180d",INDEX(Assumptions!$F$8:$F$12,MATCH(B9510,Assumptions!$A$8:$A$12,0)),IF(P9510="181-365d",INDEX(Assumptions!$G$8:$G$12,MATCH(B9510,Assumptions!$A$8:$A$12,0)),INDEX(Assumptions!$H$8:$H$12,MATCH(B9510,Assumptions!$A$8:$A$12,0)))))</f>
        <v>0.4</v>
      </c>
      <c r="R9510" s="14">
        <f t="shared" ca="1" si="1041"/>
        <v>110664196.27200001</v>
      </c>
      <c r="S9510" s="14">
        <f t="shared" ca="1" si="1042"/>
        <v>165996294.40799999</v>
      </c>
      <c r="T9510" s="11" t="s">
        <v>25</v>
      </c>
      <c r="U9510" s="18" t="s">
        <v>26</v>
      </c>
    </row>
    <row r="9511" spans="1:21" ht="15" customHeight="1" x14ac:dyDescent="0.15">
      <c r="A9511" s="10" t="s">
        <v>9559</v>
      </c>
      <c r="B9511" s="11" t="s">
        <v>28</v>
      </c>
      <c r="C9511" s="11" t="s">
        <v>29</v>
      </c>
      <c r="D9511" s="12">
        <v>46222</v>
      </c>
      <c r="E9511" s="11">
        <v>2955</v>
      </c>
      <c r="F9511" s="11" t="s">
        <v>24</v>
      </c>
      <c r="G9511" s="13">
        <v>5699.89</v>
      </c>
      <c r="H9511" s="14">
        <f t="shared" si="1036"/>
        <v>16843174.949999999</v>
      </c>
      <c r="I9511" s="14">
        <f>IF(F9511="GHS",H9511,H9511*Assumptions!$B$4)</f>
        <v>181906289.46000001</v>
      </c>
      <c r="J9511" s="15" t="str">
        <f>INDEX(Assumptions!$B$8:$B$12,MATCH(B9511,Assumptions!$A$8:$A$12,0))</f>
        <v>Fair Value Less Costs to Sell</v>
      </c>
      <c r="K9511" s="16">
        <f>G9511/(1-INDEX(Assumptions!$D$8:$D$12,MATCH(B9511,Assumptions!$A$8:$A$12,0)))</f>
        <v>6477.1477272727279</v>
      </c>
      <c r="L9511" s="16">
        <f t="shared" si="1037"/>
        <v>170.9967</v>
      </c>
      <c r="M9511" s="16">
        <f t="shared" si="1038"/>
        <v>323.85738636363641</v>
      </c>
      <c r="N9511" s="14">
        <f>E9511*(K9511-L9511-M9511)*IF(F9511="GHS",1,Assumptions!$B$4)</f>
        <v>190918919.25597277</v>
      </c>
      <c r="O9511" s="15">
        <f t="shared" ca="1" si="1039"/>
        <v>64</v>
      </c>
      <c r="P9511" s="15" t="str">
        <f t="shared" ca="1" si="1040"/>
        <v>0-90d</v>
      </c>
      <c r="Q9511" s="17">
        <f ca="1">IF(P9511="0-90d",0,IF(P9511="91-180d",INDEX(Assumptions!$F$8:$F$12,MATCH(B9511,Assumptions!$A$8:$A$12,0)),IF(P9511="181-365d",INDEX(Assumptions!$G$8:$G$12,MATCH(B9511,Assumptions!$A$8:$A$12,0)),INDEX(Assumptions!$H$8:$H$12,MATCH(B9511,Assumptions!$A$8:$A$12,0)))))</f>
        <v>0</v>
      </c>
      <c r="R9511" s="14">
        <f t="shared" ca="1" si="1041"/>
        <v>0</v>
      </c>
      <c r="S9511" s="14">
        <f t="shared" ca="1" si="1042"/>
        <v>181906289.46000001</v>
      </c>
      <c r="T9511" s="11" t="s">
        <v>25</v>
      </c>
      <c r="U9511" s="18" t="s">
        <v>26</v>
      </c>
    </row>
    <row r="9512" spans="1:21" ht="15" customHeight="1" x14ac:dyDescent="0.15">
      <c r="A9512" s="10" t="s">
        <v>9560</v>
      </c>
      <c r="B9512" s="11" t="s">
        <v>41</v>
      </c>
      <c r="C9512" s="11" t="s">
        <v>42</v>
      </c>
      <c r="D9512" s="12">
        <v>45921</v>
      </c>
      <c r="E9512" s="11">
        <v>3155</v>
      </c>
      <c r="F9512" s="11" t="s">
        <v>33</v>
      </c>
      <c r="G9512" s="13">
        <v>213.41</v>
      </c>
      <c r="H9512" s="14">
        <f t="shared" si="1036"/>
        <v>673308.55</v>
      </c>
      <c r="I9512" s="14">
        <f>IF(F9512="GHS",H9512,H9512*Assumptions!$B$4)</f>
        <v>673308.55</v>
      </c>
      <c r="J9512" s="15" t="str">
        <f>INDEX(Assumptions!$B$8:$B$12,MATCH(B9512,Assumptions!$A$8:$A$12,0))</f>
        <v>Weighted Average</v>
      </c>
      <c r="K9512" s="16">
        <f>G9512/(1-INDEX(Assumptions!$D$8:$D$12,MATCH(B9512,Assumptions!$A$8:$A$12,0)))</f>
        <v>328.32307692307688</v>
      </c>
      <c r="L9512" s="16">
        <f t="shared" si="1037"/>
        <v>6.4022999999999994</v>
      </c>
      <c r="M9512" s="16">
        <f t="shared" si="1038"/>
        <v>16.416153846153843</v>
      </c>
      <c r="N9512" s="14">
        <f>E9512*(K9512-L9512-M9512)*IF(F9512="GHS",1,Assumptions!$B$4)</f>
        <v>963867.08580769203</v>
      </c>
      <c r="O9512" s="15">
        <f t="shared" ca="1" si="1039"/>
        <v>365</v>
      </c>
      <c r="P9512" s="15" t="str">
        <f t="shared" ca="1" si="1040"/>
        <v>181-365d</v>
      </c>
      <c r="Q9512" s="17">
        <f ca="1">IF(P9512="0-90d",0,IF(P9512="91-180d",INDEX(Assumptions!$F$8:$F$12,MATCH(B9512,Assumptions!$A$8:$A$12,0)),IF(P9512="181-365d",INDEX(Assumptions!$G$8:$G$12,MATCH(B9512,Assumptions!$A$8:$A$12,0)),INDEX(Assumptions!$H$8:$H$12,MATCH(B9512,Assumptions!$A$8:$A$12,0)))))</f>
        <v>0.35</v>
      </c>
      <c r="R9512" s="14">
        <f t="shared" ca="1" si="1041"/>
        <v>235657.99249999999</v>
      </c>
      <c r="S9512" s="14">
        <f t="shared" ca="1" si="1042"/>
        <v>437650.55750000005</v>
      </c>
      <c r="T9512" s="11" t="s">
        <v>25</v>
      </c>
      <c r="U9512" s="18" t="s">
        <v>26</v>
      </c>
    </row>
    <row r="9513" spans="1:21" ht="15" customHeight="1" x14ac:dyDescent="0.15">
      <c r="A9513" s="10" t="s">
        <v>9561</v>
      </c>
      <c r="B9513" s="11" t="s">
        <v>31</v>
      </c>
      <c r="C9513" s="11" t="s">
        <v>32</v>
      </c>
      <c r="D9513" s="12">
        <v>46204</v>
      </c>
      <c r="E9513" s="11">
        <v>967</v>
      </c>
      <c r="F9513" s="11" t="s">
        <v>33</v>
      </c>
      <c r="G9513" s="13">
        <v>3659.82</v>
      </c>
      <c r="H9513" s="14">
        <f t="shared" si="1036"/>
        <v>3539045.94</v>
      </c>
      <c r="I9513" s="14">
        <f>IF(F9513="GHS",H9513,H9513*Assumptions!$B$4)</f>
        <v>3539045.94</v>
      </c>
      <c r="J9513" s="15" t="str">
        <f>INDEX(Assumptions!$B$8:$B$12,MATCH(B9513,Assumptions!$A$8:$A$12,0))</f>
        <v>Weighted Average</v>
      </c>
      <c r="K9513" s="16">
        <f>G9513/(1-INDEX(Assumptions!$D$8:$D$12,MATCH(B9513,Assumptions!$A$8:$A$12,0)))</f>
        <v>5083.0833333333339</v>
      </c>
      <c r="L9513" s="16">
        <f t="shared" si="1037"/>
        <v>109.7946</v>
      </c>
      <c r="M9513" s="16">
        <f t="shared" si="1038"/>
        <v>254.1541666666667</v>
      </c>
      <c r="N9513" s="14">
        <f>E9513*(K9513-L9513-M9513)*IF(F9513="GHS",1,Assumptions!$B$4)</f>
        <v>4563403.1259666672</v>
      </c>
      <c r="O9513" s="15">
        <f t="shared" ca="1" si="1039"/>
        <v>82</v>
      </c>
      <c r="P9513" s="15" t="str">
        <f t="shared" ca="1" si="1040"/>
        <v>0-90d</v>
      </c>
      <c r="Q9513" s="17">
        <f ca="1">IF(P9513="0-90d",0,IF(P9513="91-180d",INDEX(Assumptions!$F$8:$F$12,MATCH(B9513,Assumptions!$A$8:$A$12,0)),IF(P9513="181-365d",INDEX(Assumptions!$G$8:$G$12,MATCH(B9513,Assumptions!$A$8:$A$12,0)),INDEX(Assumptions!$H$8:$H$12,MATCH(B9513,Assumptions!$A$8:$A$12,0)))))</f>
        <v>0</v>
      </c>
      <c r="R9513" s="14">
        <f t="shared" ca="1" si="1041"/>
        <v>0</v>
      </c>
      <c r="S9513" s="14">
        <f t="shared" ca="1" si="1042"/>
        <v>3539045.94</v>
      </c>
      <c r="T9513" s="11" t="s">
        <v>25</v>
      </c>
      <c r="U9513" s="18" t="s">
        <v>26</v>
      </c>
    </row>
    <row r="9514" spans="1:21" ht="15" customHeight="1" x14ac:dyDescent="0.15">
      <c r="A9514" s="10" t="s">
        <v>9562</v>
      </c>
      <c r="B9514" s="11" t="s">
        <v>41</v>
      </c>
      <c r="C9514" s="11" t="s">
        <v>49</v>
      </c>
      <c r="D9514" s="12">
        <v>45989</v>
      </c>
      <c r="E9514" s="11">
        <v>183</v>
      </c>
      <c r="F9514" s="11" t="s">
        <v>33</v>
      </c>
      <c r="G9514" s="13">
        <v>398.15</v>
      </c>
      <c r="H9514" s="14">
        <f t="shared" si="1036"/>
        <v>72861.45</v>
      </c>
      <c r="I9514" s="14">
        <f>IF(F9514="GHS",H9514,H9514*Assumptions!$B$4)</f>
        <v>72861.45</v>
      </c>
      <c r="J9514" s="15" t="str">
        <f>INDEX(Assumptions!$B$8:$B$12,MATCH(B9514,Assumptions!$A$8:$A$12,0))</f>
        <v>Weighted Average</v>
      </c>
      <c r="K9514" s="16">
        <f>G9514/(1-INDEX(Assumptions!$D$8:$D$12,MATCH(B9514,Assumptions!$A$8:$A$12,0)))</f>
        <v>612.53846153846143</v>
      </c>
      <c r="L9514" s="16">
        <f t="shared" si="1037"/>
        <v>11.9445</v>
      </c>
      <c r="M9514" s="16">
        <f t="shared" si="1038"/>
        <v>30.626923076923074</v>
      </c>
      <c r="N9514" s="14">
        <f>E9514*(K9514-L9514-M9514)*IF(F9514="GHS",1,Assumptions!$B$4)</f>
        <v>104303.96803846153</v>
      </c>
      <c r="O9514" s="15">
        <f t="shared" ca="1" si="1039"/>
        <v>297</v>
      </c>
      <c r="P9514" s="15" t="str">
        <f t="shared" ca="1" si="1040"/>
        <v>181-365d</v>
      </c>
      <c r="Q9514" s="17">
        <f ca="1">IF(P9514="0-90d",0,IF(P9514="91-180d",INDEX(Assumptions!$F$8:$F$12,MATCH(B9514,Assumptions!$A$8:$A$12,0)),IF(P9514="181-365d",INDEX(Assumptions!$G$8:$G$12,MATCH(B9514,Assumptions!$A$8:$A$12,0)),INDEX(Assumptions!$H$8:$H$12,MATCH(B9514,Assumptions!$A$8:$A$12,0)))))</f>
        <v>0.35</v>
      </c>
      <c r="R9514" s="14">
        <f t="shared" ca="1" si="1041"/>
        <v>25501.507499999996</v>
      </c>
      <c r="S9514" s="14">
        <f t="shared" ca="1" si="1042"/>
        <v>47359.942500000005</v>
      </c>
      <c r="T9514" s="11" t="s">
        <v>25</v>
      </c>
      <c r="U9514" s="18" t="s">
        <v>26</v>
      </c>
    </row>
    <row r="9515" spans="1:21" ht="15" customHeight="1" x14ac:dyDescent="0.15">
      <c r="A9515" s="10" t="s">
        <v>9563</v>
      </c>
      <c r="B9515" s="11" t="s">
        <v>31</v>
      </c>
      <c r="C9515" s="11" t="s">
        <v>76</v>
      </c>
      <c r="D9515" s="12">
        <v>45846</v>
      </c>
      <c r="E9515" s="11">
        <v>4628</v>
      </c>
      <c r="F9515" s="11" t="s">
        <v>33</v>
      </c>
      <c r="G9515" s="13">
        <v>5436.61</v>
      </c>
      <c r="H9515" s="14">
        <f t="shared" si="1036"/>
        <v>25160631.079999998</v>
      </c>
      <c r="I9515" s="14">
        <f>IF(F9515="GHS",H9515,H9515*Assumptions!$B$4)</f>
        <v>25160631.079999998</v>
      </c>
      <c r="J9515" s="15" t="str">
        <f>INDEX(Assumptions!$B$8:$B$12,MATCH(B9515,Assumptions!$A$8:$A$12,0))</f>
        <v>Weighted Average</v>
      </c>
      <c r="K9515" s="16">
        <f>G9515/(1-INDEX(Assumptions!$D$8:$D$12,MATCH(B9515,Assumptions!$A$8:$A$12,0)))</f>
        <v>7550.8472222222217</v>
      </c>
      <c r="L9515" s="16">
        <f t="shared" si="1037"/>
        <v>163.09829999999999</v>
      </c>
      <c r="M9515" s="16">
        <f t="shared" si="1038"/>
        <v>377.54236111111112</v>
      </c>
      <c r="N9515" s="14">
        <f>E9515*(K9515-L9515-M9515)*IF(F9515="GHS",1,Assumptions!$B$4)</f>
        <v>32443235.964822222</v>
      </c>
      <c r="O9515" s="15">
        <f t="shared" ca="1" si="1039"/>
        <v>440</v>
      </c>
      <c r="P9515" s="15" t="str">
        <f t="shared" ca="1" si="1040"/>
        <v>365d+</v>
      </c>
      <c r="Q9515" s="17">
        <f ca="1">IF(P9515="0-90d",0,IF(P9515="91-180d",INDEX(Assumptions!$F$8:$F$12,MATCH(B9515,Assumptions!$A$8:$A$12,0)),IF(P9515="181-365d",INDEX(Assumptions!$G$8:$G$12,MATCH(B9515,Assumptions!$A$8:$A$12,0)),INDEX(Assumptions!$H$8:$H$12,MATCH(B9515,Assumptions!$A$8:$A$12,0)))))</f>
        <v>0.6</v>
      </c>
      <c r="R9515" s="14">
        <f t="shared" ca="1" si="1041"/>
        <v>15096378.647999998</v>
      </c>
      <c r="S9515" s="14">
        <f t="shared" ca="1" si="1042"/>
        <v>10064252.432</v>
      </c>
      <c r="T9515" s="11" t="s">
        <v>25</v>
      </c>
      <c r="U9515" s="18" t="s">
        <v>26</v>
      </c>
    </row>
    <row r="9516" spans="1:21" ht="15" customHeight="1" x14ac:dyDescent="0.15">
      <c r="A9516" s="10" t="s">
        <v>9564</v>
      </c>
      <c r="B9516" s="11" t="s">
        <v>28</v>
      </c>
      <c r="C9516" s="11" t="s">
        <v>38</v>
      </c>
      <c r="D9516" s="12">
        <v>46084</v>
      </c>
      <c r="E9516" s="11">
        <v>4240</v>
      </c>
      <c r="F9516" s="11" t="s">
        <v>24</v>
      </c>
      <c r="G9516" s="13">
        <v>20752.78</v>
      </c>
      <c r="H9516" s="14">
        <f t="shared" si="1036"/>
        <v>87991787.199999988</v>
      </c>
      <c r="I9516" s="14">
        <f>IF(F9516="GHS",H9516,H9516*Assumptions!$B$4)</f>
        <v>950311301.75999999</v>
      </c>
      <c r="J9516" s="15" t="str">
        <f>INDEX(Assumptions!$B$8:$B$12,MATCH(B9516,Assumptions!$A$8:$A$12,0))</f>
        <v>Fair Value Less Costs to Sell</v>
      </c>
      <c r="K9516" s="16">
        <f>G9516/(1-INDEX(Assumptions!$D$8:$D$12,MATCH(B9516,Assumptions!$A$8:$A$12,0)))</f>
        <v>23582.704545454544</v>
      </c>
      <c r="L9516" s="16">
        <f t="shared" si="1037"/>
        <v>622.58339999999998</v>
      </c>
      <c r="M9516" s="16">
        <f t="shared" si="1038"/>
        <v>1179.1352272727272</v>
      </c>
      <c r="N9516" s="14">
        <f>E9516*(K9516-L9516-M9516)*IF(F9516="GHS",1,Assumptions!$B$4)</f>
        <v>997394907.16538191</v>
      </c>
      <c r="O9516" s="15">
        <f t="shared" ca="1" si="1039"/>
        <v>202</v>
      </c>
      <c r="P9516" s="15" t="str">
        <f t="shared" ca="1" si="1040"/>
        <v>181-365d</v>
      </c>
      <c r="Q9516" s="17">
        <f ca="1">IF(P9516="0-90d",0,IF(P9516="91-180d",INDEX(Assumptions!$F$8:$F$12,MATCH(B9516,Assumptions!$A$8:$A$12,0)),IF(P9516="181-365d",INDEX(Assumptions!$G$8:$G$12,MATCH(B9516,Assumptions!$A$8:$A$12,0)),INDEX(Assumptions!$H$8:$H$12,MATCH(B9516,Assumptions!$A$8:$A$12,0)))))</f>
        <v>0.1</v>
      </c>
      <c r="R9516" s="14">
        <f t="shared" ca="1" si="1041"/>
        <v>95031130.175999999</v>
      </c>
      <c r="S9516" s="14">
        <f t="shared" ca="1" si="1042"/>
        <v>855280171.58399999</v>
      </c>
      <c r="T9516" s="11" t="s">
        <v>25</v>
      </c>
      <c r="U9516" s="18" t="s">
        <v>36</v>
      </c>
    </row>
    <row r="9517" spans="1:21" ht="15" customHeight="1" x14ac:dyDescent="0.15">
      <c r="A9517" s="10" t="s">
        <v>9565</v>
      </c>
      <c r="B9517" s="11" t="s">
        <v>31</v>
      </c>
      <c r="C9517" s="11" t="s">
        <v>32</v>
      </c>
      <c r="D9517" s="12">
        <v>45888</v>
      </c>
      <c r="E9517" s="11">
        <v>610</v>
      </c>
      <c r="F9517" s="11" t="s">
        <v>33</v>
      </c>
      <c r="G9517" s="13">
        <v>1722.72</v>
      </c>
      <c r="H9517" s="14">
        <f t="shared" si="1036"/>
        <v>1050859.2</v>
      </c>
      <c r="I9517" s="14">
        <f>IF(F9517="GHS",H9517,H9517*Assumptions!$B$4)</f>
        <v>1050859.2</v>
      </c>
      <c r="J9517" s="15" t="str">
        <f>INDEX(Assumptions!$B$8:$B$12,MATCH(B9517,Assumptions!$A$8:$A$12,0))</f>
        <v>Weighted Average</v>
      </c>
      <c r="K9517" s="16">
        <f>G9517/(1-INDEX(Assumptions!$D$8:$D$12,MATCH(B9517,Assumptions!$A$8:$A$12,0)))</f>
        <v>2392.666666666667</v>
      </c>
      <c r="L9517" s="16">
        <f t="shared" si="1037"/>
        <v>51.681599999999996</v>
      </c>
      <c r="M9517" s="16">
        <f t="shared" si="1038"/>
        <v>119.63333333333335</v>
      </c>
      <c r="N9517" s="14">
        <f>E9517*(K9517-L9517-M9517)*IF(F9517="GHS",1,Assumptions!$B$4)</f>
        <v>1355024.5573333337</v>
      </c>
      <c r="O9517" s="15">
        <f t="shared" ca="1" si="1039"/>
        <v>398</v>
      </c>
      <c r="P9517" s="15" t="str">
        <f t="shared" ca="1" si="1040"/>
        <v>365d+</v>
      </c>
      <c r="Q9517" s="17">
        <f ca="1">IF(P9517="0-90d",0,IF(P9517="91-180d",INDEX(Assumptions!$F$8:$F$12,MATCH(B9517,Assumptions!$A$8:$A$12,0)),IF(P9517="181-365d",INDEX(Assumptions!$G$8:$G$12,MATCH(B9517,Assumptions!$A$8:$A$12,0)),INDEX(Assumptions!$H$8:$H$12,MATCH(B9517,Assumptions!$A$8:$A$12,0)))))</f>
        <v>0.6</v>
      </c>
      <c r="R9517" s="14">
        <f t="shared" ca="1" si="1041"/>
        <v>630515.5199999999</v>
      </c>
      <c r="S9517" s="14">
        <f t="shared" ca="1" si="1042"/>
        <v>420343.68000000005</v>
      </c>
      <c r="T9517" s="11" t="s">
        <v>25</v>
      </c>
      <c r="U9517" s="18" t="s">
        <v>26</v>
      </c>
    </row>
    <row r="9518" spans="1:21" ht="15" customHeight="1" x14ac:dyDescent="0.15">
      <c r="A9518" s="10" t="s">
        <v>9566</v>
      </c>
      <c r="B9518" s="11" t="s">
        <v>41</v>
      </c>
      <c r="C9518" s="11" t="s">
        <v>42</v>
      </c>
      <c r="D9518" s="12">
        <v>46116</v>
      </c>
      <c r="E9518" s="11">
        <v>900</v>
      </c>
      <c r="F9518" s="11" t="s">
        <v>33</v>
      </c>
      <c r="G9518" s="13">
        <v>583.34</v>
      </c>
      <c r="H9518" s="14">
        <f t="shared" si="1036"/>
        <v>525006</v>
      </c>
      <c r="I9518" s="14">
        <f>IF(F9518="GHS",H9518,H9518*Assumptions!$B$4)</f>
        <v>525006</v>
      </c>
      <c r="J9518" s="15" t="str">
        <f>INDEX(Assumptions!$B$8:$B$12,MATCH(B9518,Assumptions!$A$8:$A$12,0))</f>
        <v>Weighted Average</v>
      </c>
      <c r="K9518" s="16">
        <f>G9518/(1-INDEX(Assumptions!$D$8:$D$12,MATCH(B9518,Assumptions!$A$8:$A$12,0)))</f>
        <v>897.44615384615383</v>
      </c>
      <c r="L9518" s="16">
        <f t="shared" si="1037"/>
        <v>17.5002</v>
      </c>
      <c r="M9518" s="16">
        <f t="shared" si="1038"/>
        <v>44.872307692307693</v>
      </c>
      <c r="N9518" s="14">
        <f>E9518*(K9518-L9518-M9518)*IF(F9518="GHS",1,Assumptions!$B$4)</f>
        <v>751566.28153846157</v>
      </c>
      <c r="O9518" s="15">
        <f t="shared" ca="1" si="1039"/>
        <v>170</v>
      </c>
      <c r="P9518" s="15" t="str">
        <f t="shared" ca="1" si="1040"/>
        <v>91-180d</v>
      </c>
      <c r="Q9518" s="17">
        <f ca="1">IF(P9518="0-90d",0,IF(P9518="91-180d",INDEX(Assumptions!$F$8:$F$12,MATCH(B9518,Assumptions!$A$8:$A$12,0)),IF(P9518="181-365d",INDEX(Assumptions!$G$8:$G$12,MATCH(B9518,Assumptions!$A$8:$A$12,0)),INDEX(Assumptions!$H$8:$H$12,MATCH(B9518,Assumptions!$A$8:$A$12,0)))))</f>
        <v>0.1</v>
      </c>
      <c r="R9518" s="14">
        <f t="shared" ca="1" si="1041"/>
        <v>52500.600000000006</v>
      </c>
      <c r="S9518" s="14">
        <f t="shared" ca="1" si="1042"/>
        <v>472505.4</v>
      </c>
      <c r="T9518" s="11" t="s">
        <v>25</v>
      </c>
      <c r="U9518" s="18" t="s">
        <v>26</v>
      </c>
    </row>
    <row r="9519" spans="1:21" ht="15" customHeight="1" x14ac:dyDescent="0.15">
      <c r="A9519" s="10" t="s">
        <v>9567</v>
      </c>
      <c r="B9519" s="11" t="s">
        <v>41</v>
      </c>
      <c r="C9519" s="11" t="s">
        <v>115</v>
      </c>
      <c r="D9519" s="12">
        <v>46170</v>
      </c>
      <c r="E9519" s="11">
        <v>1692</v>
      </c>
      <c r="F9519" s="11" t="s">
        <v>33</v>
      </c>
      <c r="G9519" s="13">
        <v>337.37</v>
      </c>
      <c r="H9519" s="14">
        <f t="shared" si="1036"/>
        <v>570830.04</v>
      </c>
      <c r="I9519" s="14">
        <f>IF(F9519="GHS",H9519,H9519*Assumptions!$B$4)</f>
        <v>570830.04</v>
      </c>
      <c r="J9519" s="15" t="str">
        <f>INDEX(Assumptions!$B$8:$B$12,MATCH(B9519,Assumptions!$A$8:$A$12,0))</f>
        <v>Weighted Average</v>
      </c>
      <c r="K9519" s="16">
        <f>G9519/(1-INDEX(Assumptions!$D$8:$D$12,MATCH(B9519,Assumptions!$A$8:$A$12,0)))</f>
        <v>519.03076923076924</v>
      </c>
      <c r="L9519" s="16">
        <f t="shared" si="1037"/>
        <v>10.1211</v>
      </c>
      <c r="M9519" s="16">
        <f t="shared" si="1038"/>
        <v>25.951538461538462</v>
      </c>
      <c r="N9519" s="14">
        <f>E9519*(K9519-L9519-M9519)*IF(F9519="GHS",1,Assumptions!$B$4)</f>
        <v>817165.15726153844</v>
      </c>
      <c r="O9519" s="15">
        <f t="shared" ca="1" si="1039"/>
        <v>116</v>
      </c>
      <c r="P9519" s="15" t="str">
        <f t="shared" ca="1" si="1040"/>
        <v>91-180d</v>
      </c>
      <c r="Q9519" s="17">
        <f ca="1">IF(P9519="0-90d",0,IF(P9519="91-180d",INDEX(Assumptions!$F$8:$F$12,MATCH(B9519,Assumptions!$A$8:$A$12,0)),IF(P9519="181-365d",INDEX(Assumptions!$G$8:$G$12,MATCH(B9519,Assumptions!$A$8:$A$12,0)),INDEX(Assumptions!$H$8:$H$12,MATCH(B9519,Assumptions!$A$8:$A$12,0)))))</f>
        <v>0.1</v>
      </c>
      <c r="R9519" s="14">
        <f t="shared" ca="1" si="1041"/>
        <v>57083.004000000008</v>
      </c>
      <c r="S9519" s="14">
        <f t="shared" ca="1" si="1042"/>
        <v>513747.03600000002</v>
      </c>
      <c r="T9519" s="11" t="s">
        <v>25</v>
      </c>
      <c r="U9519" s="18" t="s">
        <v>26</v>
      </c>
    </row>
    <row r="9520" spans="1:21" ht="15" customHeight="1" x14ac:dyDescent="0.15">
      <c r="A9520" s="10" t="s">
        <v>9568</v>
      </c>
      <c r="B9520" s="11" t="s">
        <v>22</v>
      </c>
      <c r="C9520" s="11" t="s">
        <v>23</v>
      </c>
      <c r="D9520" s="12">
        <v>46080</v>
      </c>
      <c r="E9520" s="11">
        <v>4826</v>
      </c>
      <c r="F9520" s="11" t="s">
        <v>24</v>
      </c>
      <c r="G9520" s="13">
        <v>31013.29</v>
      </c>
      <c r="H9520" s="14">
        <f t="shared" si="1036"/>
        <v>149670137.53999999</v>
      </c>
      <c r="I9520" s="14">
        <f>IF(F9520="GHS",H9520,H9520*Assumptions!$B$4)</f>
        <v>1616437485.4319999</v>
      </c>
      <c r="J9520" s="15" t="str">
        <f>INDEX(Assumptions!$B$8:$B$12,MATCH(B9520,Assumptions!$A$8:$A$12,0))</f>
        <v>FIFO</v>
      </c>
      <c r="K9520" s="16">
        <f>G9520/(1-INDEX(Assumptions!$D$8:$D$12,MATCH(B9520,Assumptions!$A$8:$A$12,0)))</f>
        <v>37821.085365853658</v>
      </c>
      <c r="L9520" s="16">
        <f t="shared" si="1037"/>
        <v>930.39869999999996</v>
      </c>
      <c r="M9520" s="16">
        <f t="shared" si="1038"/>
        <v>1891.054268292683</v>
      </c>
      <c r="N9520" s="14">
        <f>E9520*(K9520-L9520-M9520)*IF(F9520="GHS",1,Assumptions!$B$4)</f>
        <v>1824208840.2667961</v>
      </c>
      <c r="O9520" s="15">
        <f t="shared" ca="1" si="1039"/>
        <v>206</v>
      </c>
      <c r="P9520" s="15" t="str">
        <f t="shared" ca="1" si="1040"/>
        <v>181-365d</v>
      </c>
      <c r="Q9520" s="17">
        <f ca="1">IF(P9520="0-90d",0,IF(P9520="91-180d",INDEX(Assumptions!$F$8:$F$12,MATCH(B9520,Assumptions!$A$8:$A$12,0)),IF(P9520="181-365d",INDEX(Assumptions!$G$8:$G$12,MATCH(B9520,Assumptions!$A$8:$A$12,0)),INDEX(Assumptions!$H$8:$H$12,MATCH(B9520,Assumptions!$A$8:$A$12,0)))))</f>
        <v>0.15</v>
      </c>
      <c r="R9520" s="14">
        <f t="shared" ca="1" si="1041"/>
        <v>242465622.81479996</v>
      </c>
      <c r="S9520" s="14">
        <f t="shared" ca="1" si="1042"/>
        <v>1373971862.6171999</v>
      </c>
      <c r="T9520" s="11" t="s">
        <v>25</v>
      </c>
      <c r="U9520" s="18" t="s">
        <v>26</v>
      </c>
    </row>
    <row r="9521" spans="1:21" ht="15" customHeight="1" x14ac:dyDescent="0.15">
      <c r="A9521" s="10" t="s">
        <v>9569</v>
      </c>
      <c r="B9521" s="11" t="s">
        <v>22</v>
      </c>
      <c r="C9521" s="11" t="s">
        <v>61</v>
      </c>
      <c r="D9521" s="12">
        <v>45834</v>
      </c>
      <c r="E9521" s="11">
        <v>1007</v>
      </c>
      <c r="F9521" s="11" t="s">
        <v>24</v>
      </c>
      <c r="G9521" s="13">
        <v>19628.02</v>
      </c>
      <c r="H9521" s="14">
        <f t="shared" si="1036"/>
        <v>19765416.140000001</v>
      </c>
      <c r="I9521" s="14">
        <f>IF(F9521="GHS",H9521,H9521*Assumptions!$B$4)</f>
        <v>213466494.31200001</v>
      </c>
      <c r="J9521" s="15" t="str">
        <f>INDEX(Assumptions!$B$8:$B$12,MATCH(B9521,Assumptions!$A$8:$A$12,0))</f>
        <v>FIFO</v>
      </c>
      <c r="K9521" s="16">
        <f>G9521/(1-INDEX(Assumptions!$D$8:$D$12,MATCH(B9521,Assumptions!$A$8:$A$12,0)))</f>
        <v>23936.609756097561</v>
      </c>
      <c r="L9521" s="16">
        <f t="shared" si="1037"/>
        <v>588.84059999999999</v>
      </c>
      <c r="M9521" s="16">
        <f t="shared" si="1038"/>
        <v>1196.8304878048782</v>
      </c>
      <c r="N9521" s="14">
        <f>E9521*(K9521-L9521-M9521)*IF(F9521="GHS",1,Assumptions!$B$4)</f>
        <v>240904748.58088395</v>
      </c>
      <c r="O9521" s="15">
        <f t="shared" ca="1" si="1039"/>
        <v>452</v>
      </c>
      <c r="P9521" s="15" t="str">
        <f t="shared" ca="1" si="1040"/>
        <v>365d+</v>
      </c>
      <c r="Q9521" s="17">
        <f ca="1">IF(P9521="0-90d",0,IF(P9521="91-180d",INDEX(Assumptions!$F$8:$F$12,MATCH(B9521,Assumptions!$A$8:$A$12,0)),IF(P9521="181-365d",INDEX(Assumptions!$G$8:$G$12,MATCH(B9521,Assumptions!$A$8:$A$12,0)),INDEX(Assumptions!$H$8:$H$12,MATCH(B9521,Assumptions!$A$8:$A$12,0)))))</f>
        <v>0.5</v>
      </c>
      <c r="R9521" s="14">
        <f t="shared" ca="1" si="1041"/>
        <v>106733247.156</v>
      </c>
      <c r="S9521" s="14">
        <f t="shared" ca="1" si="1042"/>
        <v>106733247.156</v>
      </c>
      <c r="T9521" s="11" t="s">
        <v>25</v>
      </c>
      <c r="U9521" s="18" t="s">
        <v>26</v>
      </c>
    </row>
    <row r="9522" spans="1:21" ht="15" customHeight="1" x14ac:dyDescent="0.15">
      <c r="A9522" s="10" t="s">
        <v>9570</v>
      </c>
      <c r="B9522" s="11" t="s">
        <v>41</v>
      </c>
      <c r="C9522" s="11" t="s">
        <v>115</v>
      </c>
      <c r="D9522" s="12">
        <v>46027</v>
      </c>
      <c r="E9522" s="11">
        <v>4845</v>
      </c>
      <c r="F9522" s="11" t="s">
        <v>33</v>
      </c>
      <c r="G9522" s="13">
        <v>294.58999999999997</v>
      </c>
      <c r="H9522" s="14">
        <f t="shared" si="1036"/>
        <v>1427288.5499999998</v>
      </c>
      <c r="I9522" s="14">
        <f>IF(F9522="GHS",H9522,H9522*Assumptions!$B$4)</f>
        <v>1427288.5499999998</v>
      </c>
      <c r="J9522" s="15" t="str">
        <f>INDEX(Assumptions!$B$8:$B$12,MATCH(B9522,Assumptions!$A$8:$A$12,0))</f>
        <v>Weighted Average</v>
      </c>
      <c r="K9522" s="16">
        <f>G9522/(1-INDEX(Assumptions!$D$8:$D$12,MATCH(B9522,Assumptions!$A$8:$A$12,0)))</f>
        <v>453.21538461538455</v>
      </c>
      <c r="L9522" s="16">
        <f t="shared" si="1037"/>
        <v>8.8376999999999981</v>
      </c>
      <c r="M9522" s="16">
        <f t="shared" si="1038"/>
        <v>22.66076923076923</v>
      </c>
      <c r="N9522" s="14">
        <f>E9522*(K9522-L9522-M9522)*IF(F9522="GHS",1,Assumptions!$B$4)</f>
        <v>2043218.4550384614</v>
      </c>
      <c r="O9522" s="15">
        <f t="shared" ca="1" si="1039"/>
        <v>259</v>
      </c>
      <c r="P9522" s="15" t="str">
        <f t="shared" ca="1" si="1040"/>
        <v>181-365d</v>
      </c>
      <c r="Q9522" s="17">
        <f ca="1">IF(P9522="0-90d",0,IF(P9522="91-180d",INDEX(Assumptions!$F$8:$F$12,MATCH(B9522,Assumptions!$A$8:$A$12,0)),IF(P9522="181-365d",INDEX(Assumptions!$G$8:$G$12,MATCH(B9522,Assumptions!$A$8:$A$12,0)),INDEX(Assumptions!$H$8:$H$12,MATCH(B9522,Assumptions!$A$8:$A$12,0)))))</f>
        <v>0.35</v>
      </c>
      <c r="R9522" s="14">
        <f t="shared" ca="1" si="1041"/>
        <v>499550.99249999988</v>
      </c>
      <c r="S9522" s="14">
        <f t="shared" ca="1" si="1042"/>
        <v>927737.55749999988</v>
      </c>
      <c r="T9522" s="11" t="s">
        <v>25</v>
      </c>
      <c r="U9522" s="18" t="s">
        <v>26</v>
      </c>
    </row>
    <row r="9523" spans="1:21" ht="15" customHeight="1" x14ac:dyDescent="0.15">
      <c r="A9523" s="10" t="s">
        <v>9571</v>
      </c>
      <c r="B9523" s="11" t="s">
        <v>46</v>
      </c>
      <c r="C9523" s="11" t="s">
        <v>52</v>
      </c>
      <c r="D9523" s="12">
        <v>45991</v>
      </c>
      <c r="E9523" s="11">
        <v>3767</v>
      </c>
      <c r="F9523" s="11" t="s">
        <v>33</v>
      </c>
      <c r="G9523" s="13">
        <v>743286.16</v>
      </c>
      <c r="H9523" s="14">
        <f t="shared" si="1036"/>
        <v>2799958964.7200003</v>
      </c>
      <c r="I9523" s="14">
        <f>IF(F9523="GHS",H9523,H9523*Assumptions!$B$4)</f>
        <v>2799958964.7200003</v>
      </c>
      <c r="J9523" s="15" t="str">
        <f>INDEX(Assumptions!$B$8:$B$12,MATCH(B9523,Assumptions!$A$8:$A$12,0))</f>
        <v>Specific Identification</v>
      </c>
      <c r="K9523" s="16">
        <f>G9523/(1-INDEX(Assumptions!$D$8:$D$12,MATCH(B9523,Assumptions!$A$8:$A$12,0)))</f>
        <v>952930.97435897437</v>
      </c>
      <c r="L9523" s="16">
        <f t="shared" si="1037"/>
        <v>22298.584800000001</v>
      </c>
      <c r="M9523" s="16">
        <f t="shared" si="1038"/>
        <v>47646.548717948725</v>
      </c>
      <c r="N9523" s="14">
        <f>E9523*(K9523-L9523-M9523)*IF(F9523="GHS",1,Assumptions!$B$4)</f>
        <v>3326207662.448144</v>
      </c>
      <c r="O9523" s="15">
        <f t="shared" ca="1" si="1039"/>
        <v>295</v>
      </c>
      <c r="P9523" s="15" t="str">
        <f t="shared" ca="1" si="1040"/>
        <v>181-365d</v>
      </c>
      <c r="Q9523" s="17">
        <f ca="1">IF(P9523="0-90d",0,IF(P9523="91-180d",INDEX(Assumptions!$F$8:$F$12,MATCH(B9523,Assumptions!$A$8:$A$12,0)),IF(P9523="181-365d",INDEX(Assumptions!$G$8:$G$12,MATCH(B9523,Assumptions!$A$8:$A$12,0)),INDEX(Assumptions!$H$8:$H$12,MATCH(B9523,Assumptions!$A$8:$A$12,0)))))</f>
        <v>0.05</v>
      </c>
      <c r="R9523" s="14">
        <f t="shared" ca="1" si="1041"/>
        <v>139997948.23600003</v>
      </c>
      <c r="S9523" s="14">
        <f t="shared" ca="1" si="1042"/>
        <v>2659961016.4840002</v>
      </c>
      <c r="T9523" s="11" t="s">
        <v>25</v>
      </c>
      <c r="U9523" s="18" t="s">
        <v>36</v>
      </c>
    </row>
    <row r="9524" spans="1:21" ht="15" customHeight="1" x14ac:dyDescent="0.15">
      <c r="A9524" s="10" t="s">
        <v>9572</v>
      </c>
      <c r="B9524" s="11" t="s">
        <v>31</v>
      </c>
      <c r="C9524" s="11" t="s">
        <v>32</v>
      </c>
      <c r="D9524" s="12">
        <v>45917</v>
      </c>
      <c r="E9524" s="11">
        <v>2323</v>
      </c>
      <c r="F9524" s="11" t="s">
        <v>33</v>
      </c>
      <c r="G9524" s="13">
        <v>2488.1999999999998</v>
      </c>
      <c r="H9524" s="14">
        <f t="shared" si="1036"/>
        <v>5780088.5999999996</v>
      </c>
      <c r="I9524" s="14">
        <f>IF(F9524="GHS",H9524,H9524*Assumptions!$B$4)</f>
        <v>5780088.5999999996</v>
      </c>
      <c r="J9524" s="15" t="str">
        <f>INDEX(Assumptions!$B$8:$B$12,MATCH(B9524,Assumptions!$A$8:$A$12,0))</f>
        <v>Weighted Average</v>
      </c>
      <c r="K9524" s="16">
        <f>G9524/(1-INDEX(Assumptions!$D$8:$D$12,MATCH(B9524,Assumptions!$A$8:$A$12,0)))</f>
        <v>3455.833333333333</v>
      </c>
      <c r="L9524" s="16">
        <f t="shared" si="1037"/>
        <v>74.645999999999987</v>
      </c>
      <c r="M9524" s="16">
        <f t="shared" si="1038"/>
        <v>172.79166666666666</v>
      </c>
      <c r="N9524" s="14">
        <f>E9524*(K9524-L9524-M9524)*IF(F9524="GHS",1,Assumptions!$B$4)</f>
        <v>7453103.1336666662</v>
      </c>
      <c r="O9524" s="15">
        <f t="shared" ca="1" si="1039"/>
        <v>369</v>
      </c>
      <c r="P9524" s="15" t="str">
        <f t="shared" ca="1" si="1040"/>
        <v>365d+</v>
      </c>
      <c r="Q9524" s="17">
        <f ca="1">IF(P9524="0-90d",0,IF(P9524="91-180d",INDEX(Assumptions!$F$8:$F$12,MATCH(B9524,Assumptions!$A$8:$A$12,0)),IF(P9524="181-365d",INDEX(Assumptions!$G$8:$G$12,MATCH(B9524,Assumptions!$A$8:$A$12,0)),INDEX(Assumptions!$H$8:$H$12,MATCH(B9524,Assumptions!$A$8:$A$12,0)))))</f>
        <v>0.6</v>
      </c>
      <c r="R9524" s="14">
        <f t="shared" ca="1" si="1041"/>
        <v>3468053.1599999997</v>
      </c>
      <c r="S9524" s="14">
        <f t="shared" ca="1" si="1042"/>
        <v>2312035.44</v>
      </c>
      <c r="T9524" s="11" t="s">
        <v>25</v>
      </c>
      <c r="U9524" s="18" t="s">
        <v>26</v>
      </c>
    </row>
    <row r="9525" spans="1:21" ht="15" customHeight="1" x14ac:dyDescent="0.15">
      <c r="A9525" s="10" t="s">
        <v>9573</v>
      </c>
      <c r="B9525" s="11" t="s">
        <v>31</v>
      </c>
      <c r="C9525" s="11" t="s">
        <v>63</v>
      </c>
      <c r="D9525" s="12">
        <v>45883</v>
      </c>
      <c r="E9525" s="11">
        <v>4331</v>
      </c>
      <c r="F9525" s="11" t="s">
        <v>33</v>
      </c>
      <c r="G9525" s="13">
        <v>3661.21</v>
      </c>
      <c r="H9525" s="14">
        <f t="shared" si="1036"/>
        <v>15856700.51</v>
      </c>
      <c r="I9525" s="14">
        <f>IF(F9525="GHS",H9525,H9525*Assumptions!$B$4)</f>
        <v>15856700.51</v>
      </c>
      <c r="J9525" s="15" t="str">
        <f>INDEX(Assumptions!$B$8:$B$12,MATCH(B9525,Assumptions!$A$8:$A$12,0))</f>
        <v>Weighted Average</v>
      </c>
      <c r="K9525" s="16">
        <f>G9525/(1-INDEX(Assumptions!$D$8:$D$12,MATCH(B9525,Assumptions!$A$8:$A$12,0)))</f>
        <v>5085.0138888888887</v>
      </c>
      <c r="L9525" s="16">
        <f t="shared" si="1037"/>
        <v>109.83629999999999</v>
      </c>
      <c r="M9525" s="16">
        <f t="shared" si="1038"/>
        <v>254.25069444444443</v>
      </c>
      <c r="N9525" s="14">
        <f>E9525*(K9525-L9525-M9525)*IF(F9525="GHS",1,Assumptions!$B$4)</f>
        <v>20446334.379838891</v>
      </c>
      <c r="O9525" s="15">
        <f t="shared" ca="1" si="1039"/>
        <v>403</v>
      </c>
      <c r="P9525" s="15" t="str">
        <f t="shared" ca="1" si="1040"/>
        <v>365d+</v>
      </c>
      <c r="Q9525" s="17">
        <f ca="1">IF(P9525="0-90d",0,IF(P9525="91-180d",INDEX(Assumptions!$F$8:$F$12,MATCH(B9525,Assumptions!$A$8:$A$12,0)),IF(P9525="181-365d",INDEX(Assumptions!$G$8:$G$12,MATCH(B9525,Assumptions!$A$8:$A$12,0)),INDEX(Assumptions!$H$8:$H$12,MATCH(B9525,Assumptions!$A$8:$A$12,0)))))</f>
        <v>0.6</v>
      </c>
      <c r="R9525" s="14">
        <f t="shared" ca="1" si="1041"/>
        <v>9514020.3059999999</v>
      </c>
      <c r="S9525" s="14">
        <f t="shared" ca="1" si="1042"/>
        <v>6342680.2039999999</v>
      </c>
      <c r="T9525" s="11" t="s">
        <v>25</v>
      </c>
      <c r="U9525" s="18" t="s">
        <v>26</v>
      </c>
    </row>
    <row r="9526" spans="1:21" ht="15" customHeight="1" x14ac:dyDescent="0.15">
      <c r="A9526" s="10" t="s">
        <v>9574</v>
      </c>
      <c r="B9526" s="11" t="s">
        <v>31</v>
      </c>
      <c r="C9526" s="11" t="s">
        <v>32</v>
      </c>
      <c r="D9526" s="12">
        <v>46049</v>
      </c>
      <c r="E9526" s="11">
        <v>4292</v>
      </c>
      <c r="F9526" s="11" t="s">
        <v>33</v>
      </c>
      <c r="G9526" s="13">
        <v>2287.7800000000002</v>
      </c>
      <c r="H9526" s="14">
        <f t="shared" si="1036"/>
        <v>9819151.7600000016</v>
      </c>
      <c r="I9526" s="14">
        <f>IF(F9526="GHS",H9526,H9526*Assumptions!$B$4)</f>
        <v>9819151.7600000016</v>
      </c>
      <c r="J9526" s="15" t="str">
        <f>INDEX(Assumptions!$B$8:$B$12,MATCH(B9526,Assumptions!$A$8:$A$12,0))</f>
        <v>Weighted Average</v>
      </c>
      <c r="K9526" s="16">
        <f>G9526/(1-INDEX(Assumptions!$D$8:$D$12,MATCH(B9526,Assumptions!$A$8:$A$12,0)))</f>
        <v>3177.4722222222226</v>
      </c>
      <c r="L9526" s="16">
        <f t="shared" si="1037"/>
        <v>68.633400000000009</v>
      </c>
      <c r="M9526" s="16">
        <f t="shared" si="1038"/>
        <v>158.87361111111113</v>
      </c>
      <c r="N9526" s="14">
        <f>E9526*(K9526-L9526-M9526)*IF(F9526="GHS",1,Assumptions!$B$4)</f>
        <v>12661250.68608889</v>
      </c>
      <c r="O9526" s="15">
        <f t="shared" ca="1" si="1039"/>
        <v>237</v>
      </c>
      <c r="P9526" s="15" t="str">
        <f t="shared" ca="1" si="1040"/>
        <v>181-365d</v>
      </c>
      <c r="Q9526" s="17">
        <f ca="1">IF(P9526="0-90d",0,IF(P9526="91-180d",INDEX(Assumptions!$F$8:$F$12,MATCH(B9526,Assumptions!$A$8:$A$12,0)),IF(P9526="181-365d",INDEX(Assumptions!$G$8:$G$12,MATCH(B9526,Assumptions!$A$8:$A$12,0)),INDEX(Assumptions!$H$8:$H$12,MATCH(B9526,Assumptions!$A$8:$A$12,0)))))</f>
        <v>0.2</v>
      </c>
      <c r="R9526" s="14">
        <f t="shared" ca="1" si="1041"/>
        <v>1963830.3520000004</v>
      </c>
      <c r="S9526" s="14">
        <f t="shared" ca="1" si="1042"/>
        <v>7855321.4080000017</v>
      </c>
      <c r="T9526" s="11" t="s">
        <v>25</v>
      </c>
      <c r="U9526" s="18" t="s">
        <v>36</v>
      </c>
    </row>
    <row r="9527" spans="1:21" ht="15" customHeight="1" x14ac:dyDescent="0.15">
      <c r="A9527" s="10" t="s">
        <v>9575</v>
      </c>
      <c r="B9527" s="11" t="s">
        <v>31</v>
      </c>
      <c r="C9527" s="11" t="s">
        <v>63</v>
      </c>
      <c r="D9527" s="12">
        <v>45782</v>
      </c>
      <c r="E9527" s="11">
        <v>3094</v>
      </c>
      <c r="F9527" s="11" t="s">
        <v>33</v>
      </c>
      <c r="G9527" s="13">
        <v>3235.34</v>
      </c>
      <c r="H9527" s="14">
        <f t="shared" si="1036"/>
        <v>10010141.960000001</v>
      </c>
      <c r="I9527" s="14">
        <f>IF(F9527="GHS",H9527,H9527*Assumptions!$B$4)</f>
        <v>10010141.960000001</v>
      </c>
      <c r="J9527" s="15" t="str">
        <f>INDEX(Assumptions!$B$8:$B$12,MATCH(B9527,Assumptions!$A$8:$A$12,0))</f>
        <v>Weighted Average</v>
      </c>
      <c r="K9527" s="16">
        <f>G9527/(1-INDEX(Assumptions!$D$8:$D$12,MATCH(B9527,Assumptions!$A$8:$A$12,0)))</f>
        <v>4493.5277777777783</v>
      </c>
      <c r="L9527" s="16">
        <f t="shared" si="1037"/>
        <v>97.060199999999995</v>
      </c>
      <c r="M9527" s="16">
        <f t="shared" si="1038"/>
        <v>224.67638888888894</v>
      </c>
      <c r="N9527" s="14">
        <f>E9527*(K9527-L9527-M9527)*IF(F9527="GHS",1,Assumptions!$B$4)</f>
        <v>12907521.938422224</v>
      </c>
      <c r="O9527" s="15">
        <f t="shared" ca="1" si="1039"/>
        <v>504</v>
      </c>
      <c r="P9527" s="15" t="str">
        <f t="shared" ca="1" si="1040"/>
        <v>365d+</v>
      </c>
      <c r="Q9527" s="17">
        <f ca="1">IF(P9527="0-90d",0,IF(P9527="91-180d",INDEX(Assumptions!$F$8:$F$12,MATCH(B9527,Assumptions!$A$8:$A$12,0)),IF(P9527="181-365d",INDEX(Assumptions!$G$8:$G$12,MATCH(B9527,Assumptions!$A$8:$A$12,0)),INDEX(Assumptions!$H$8:$H$12,MATCH(B9527,Assumptions!$A$8:$A$12,0)))))</f>
        <v>0.6</v>
      </c>
      <c r="R9527" s="14">
        <f t="shared" ca="1" si="1041"/>
        <v>6006085.176</v>
      </c>
      <c r="S9527" s="14">
        <f t="shared" ca="1" si="1042"/>
        <v>4004056.7840000009</v>
      </c>
      <c r="T9527" s="11" t="s">
        <v>25</v>
      </c>
      <c r="U9527" s="18" t="s">
        <v>26</v>
      </c>
    </row>
    <row r="9528" spans="1:21" ht="15" customHeight="1" x14ac:dyDescent="0.15">
      <c r="A9528" s="10" t="s">
        <v>9576</v>
      </c>
      <c r="B9528" s="11" t="s">
        <v>41</v>
      </c>
      <c r="C9528" s="11" t="s">
        <v>115</v>
      </c>
      <c r="D9528" s="12">
        <v>45949</v>
      </c>
      <c r="E9528" s="11">
        <v>2980</v>
      </c>
      <c r="F9528" s="11" t="s">
        <v>33</v>
      </c>
      <c r="G9528" s="13">
        <v>624.80999999999995</v>
      </c>
      <c r="H9528" s="14">
        <f t="shared" si="1036"/>
        <v>1861933.7999999998</v>
      </c>
      <c r="I9528" s="14">
        <f>IF(F9528="GHS",H9528,H9528*Assumptions!$B$4)</f>
        <v>1861933.7999999998</v>
      </c>
      <c r="J9528" s="15" t="str">
        <f>INDEX(Assumptions!$B$8:$B$12,MATCH(B9528,Assumptions!$A$8:$A$12,0))</f>
        <v>Weighted Average</v>
      </c>
      <c r="K9528" s="16">
        <f>G9528/(1-INDEX(Assumptions!$D$8:$D$12,MATCH(B9528,Assumptions!$A$8:$A$12,0)))</f>
        <v>961.24615384615367</v>
      </c>
      <c r="L9528" s="16">
        <f t="shared" si="1037"/>
        <v>18.744299999999999</v>
      </c>
      <c r="M9528" s="16">
        <f t="shared" si="1038"/>
        <v>48.062307692307684</v>
      </c>
      <c r="N9528" s="14">
        <f>E9528*(K9528-L9528-M9528)*IF(F9528="GHS",1,Assumptions!$B$4)</f>
        <v>2665429.8475384614</v>
      </c>
      <c r="O9528" s="15">
        <f t="shared" ca="1" si="1039"/>
        <v>337</v>
      </c>
      <c r="P9528" s="15" t="str">
        <f t="shared" ca="1" si="1040"/>
        <v>181-365d</v>
      </c>
      <c r="Q9528" s="17">
        <f ca="1">IF(P9528="0-90d",0,IF(P9528="91-180d",INDEX(Assumptions!$F$8:$F$12,MATCH(B9528,Assumptions!$A$8:$A$12,0)),IF(P9528="181-365d",INDEX(Assumptions!$G$8:$G$12,MATCH(B9528,Assumptions!$A$8:$A$12,0)),INDEX(Assumptions!$H$8:$H$12,MATCH(B9528,Assumptions!$A$8:$A$12,0)))))</f>
        <v>0.35</v>
      </c>
      <c r="R9528" s="14">
        <f t="shared" ca="1" si="1041"/>
        <v>651676.82999999984</v>
      </c>
      <c r="S9528" s="14">
        <f t="shared" ca="1" si="1042"/>
        <v>1210256.97</v>
      </c>
      <c r="T9528" s="11" t="s">
        <v>25</v>
      </c>
      <c r="U9528" s="18" t="s">
        <v>26</v>
      </c>
    </row>
    <row r="9529" spans="1:21" ht="15" customHeight="1" x14ac:dyDescent="0.15">
      <c r="A9529" s="10" t="s">
        <v>9577</v>
      </c>
      <c r="B9529" s="11" t="s">
        <v>31</v>
      </c>
      <c r="C9529" s="11" t="s">
        <v>63</v>
      </c>
      <c r="D9529" s="12">
        <v>45990</v>
      </c>
      <c r="E9529" s="11">
        <v>1975</v>
      </c>
      <c r="F9529" s="11" t="s">
        <v>33</v>
      </c>
      <c r="G9529" s="13">
        <v>1499.69</v>
      </c>
      <c r="H9529" s="14">
        <f t="shared" si="1036"/>
        <v>2961887.75</v>
      </c>
      <c r="I9529" s="14">
        <f>IF(F9529="GHS",H9529,H9529*Assumptions!$B$4)</f>
        <v>2961887.75</v>
      </c>
      <c r="J9529" s="15" t="str">
        <f>INDEX(Assumptions!$B$8:$B$12,MATCH(B9529,Assumptions!$A$8:$A$12,0))</f>
        <v>Weighted Average</v>
      </c>
      <c r="K9529" s="16">
        <f>G9529/(1-INDEX(Assumptions!$D$8:$D$12,MATCH(B9529,Assumptions!$A$8:$A$12,0)))</f>
        <v>2082.9027777777778</v>
      </c>
      <c r="L9529" s="16">
        <f t="shared" si="1037"/>
        <v>44.990699999999997</v>
      </c>
      <c r="M9529" s="16">
        <f t="shared" si="1038"/>
        <v>104.14513888888889</v>
      </c>
      <c r="N9529" s="14">
        <f>E9529*(K9529-L9529-M9529)*IF(F9529="GHS",1,Assumptions!$B$4)</f>
        <v>3819189.7043055557</v>
      </c>
      <c r="O9529" s="15">
        <f t="shared" ca="1" si="1039"/>
        <v>296</v>
      </c>
      <c r="P9529" s="15" t="str">
        <f t="shared" ca="1" si="1040"/>
        <v>181-365d</v>
      </c>
      <c r="Q9529" s="17">
        <f ca="1">IF(P9529="0-90d",0,IF(P9529="91-180d",INDEX(Assumptions!$F$8:$F$12,MATCH(B9529,Assumptions!$A$8:$A$12,0)),IF(P9529="181-365d",INDEX(Assumptions!$G$8:$G$12,MATCH(B9529,Assumptions!$A$8:$A$12,0)),INDEX(Assumptions!$H$8:$H$12,MATCH(B9529,Assumptions!$A$8:$A$12,0)))))</f>
        <v>0.2</v>
      </c>
      <c r="R9529" s="14">
        <f t="shared" ca="1" si="1041"/>
        <v>592377.55000000005</v>
      </c>
      <c r="S9529" s="14">
        <f t="shared" ca="1" si="1042"/>
        <v>2369510.2000000002</v>
      </c>
      <c r="T9529" s="11" t="s">
        <v>25</v>
      </c>
      <c r="U9529" s="18" t="s">
        <v>26</v>
      </c>
    </row>
    <row r="9530" spans="1:21" ht="15" customHeight="1" x14ac:dyDescent="0.15">
      <c r="A9530" s="10" t="s">
        <v>9578</v>
      </c>
      <c r="B9530" s="11" t="s">
        <v>41</v>
      </c>
      <c r="C9530" s="11" t="s">
        <v>115</v>
      </c>
      <c r="D9530" s="12">
        <v>45806</v>
      </c>
      <c r="E9530" s="11">
        <v>606</v>
      </c>
      <c r="F9530" s="11" t="s">
        <v>33</v>
      </c>
      <c r="G9530" s="13">
        <v>667.75</v>
      </c>
      <c r="H9530" s="14">
        <f t="shared" si="1036"/>
        <v>404656.5</v>
      </c>
      <c r="I9530" s="14">
        <f>IF(F9530="GHS",H9530,H9530*Assumptions!$B$4)</f>
        <v>404656.5</v>
      </c>
      <c r="J9530" s="15" t="str">
        <f>INDEX(Assumptions!$B$8:$B$12,MATCH(B9530,Assumptions!$A$8:$A$12,0))</f>
        <v>Weighted Average</v>
      </c>
      <c r="K9530" s="16">
        <f>G9530/(1-INDEX(Assumptions!$D$8:$D$12,MATCH(B9530,Assumptions!$A$8:$A$12,0)))</f>
        <v>1027.3076923076924</v>
      </c>
      <c r="L9530" s="16">
        <f t="shared" si="1037"/>
        <v>20.032499999999999</v>
      </c>
      <c r="M9530" s="16">
        <f t="shared" si="1038"/>
        <v>51.36538461538462</v>
      </c>
      <c r="N9530" s="14">
        <f>E9530*(K9530-L9530-M9530)*IF(F9530="GHS",1,Assumptions!$B$4)</f>
        <v>579281.34346153843</v>
      </c>
      <c r="O9530" s="15">
        <f t="shared" ca="1" si="1039"/>
        <v>480</v>
      </c>
      <c r="P9530" s="15" t="str">
        <f t="shared" ca="1" si="1040"/>
        <v>365d+</v>
      </c>
      <c r="Q9530" s="17">
        <f ca="1">IF(P9530="0-90d",0,IF(P9530="91-180d",INDEX(Assumptions!$F$8:$F$12,MATCH(B9530,Assumptions!$A$8:$A$12,0)),IF(P9530="181-365d",INDEX(Assumptions!$G$8:$G$12,MATCH(B9530,Assumptions!$A$8:$A$12,0)),INDEX(Assumptions!$H$8:$H$12,MATCH(B9530,Assumptions!$A$8:$A$12,0)))))</f>
        <v>0.8</v>
      </c>
      <c r="R9530" s="14">
        <f t="shared" ca="1" si="1041"/>
        <v>323725.2</v>
      </c>
      <c r="S9530" s="14">
        <f t="shared" ca="1" si="1042"/>
        <v>80931.299999999988</v>
      </c>
      <c r="T9530" s="11" t="s">
        <v>25</v>
      </c>
      <c r="U9530" s="18" t="s">
        <v>26</v>
      </c>
    </row>
    <row r="9531" spans="1:21" ht="15" customHeight="1" x14ac:dyDescent="0.15">
      <c r="A9531" s="10" t="s">
        <v>9579</v>
      </c>
      <c r="B9531" s="11" t="s">
        <v>28</v>
      </c>
      <c r="C9531" s="11" t="s">
        <v>38</v>
      </c>
      <c r="D9531" s="12">
        <v>45923</v>
      </c>
      <c r="E9531" s="11">
        <v>3414</v>
      </c>
      <c r="F9531" s="11" t="s">
        <v>24</v>
      </c>
      <c r="G9531" s="13">
        <v>6851.74</v>
      </c>
      <c r="H9531" s="14">
        <f t="shared" si="1036"/>
        <v>23391840.359999999</v>
      </c>
      <c r="I9531" s="14">
        <f>IF(F9531="GHS",H9531,H9531*Assumptions!$B$4)</f>
        <v>252631875.88800001</v>
      </c>
      <c r="J9531" s="15" t="str">
        <f>INDEX(Assumptions!$B$8:$B$12,MATCH(B9531,Assumptions!$A$8:$A$12,0))</f>
        <v>Fair Value Less Costs to Sell</v>
      </c>
      <c r="K9531" s="16">
        <f>G9531/(1-INDEX(Assumptions!$D$8:$D$12,MATCH(B9531,Assumptions!$A$8:$A$12,0)))</f>
        <v>7786.068181818182</v>
      </c>
      <c r="L9531" s="16">
        <f t="shared" si="1037"/>
        <v>205.5522</v>
      </c>
      <c r="M9531" s="16">
        <f t="shared" si="1038"/>
        <v>389.3034090909091</v>
      </c>
      <c r="N9531" s="14">
        <f>E9531*(K9531-L9531-M9531)*IF(F9531="GHS",1,Assumptions!$B$4)</f>
        <v>265148637.01154184</v>
      </c>
      <c r="O9531" s="15">
        <f t="shared" ca="1" si="1039"/>
        <v>363</v>
      </c>
      <c r="P9531" s="15" t="str">
        <f t="shared" ca="1" si="1040"/>
        <v>181-365d</v>
      </c>
      <c r="Q9531" s="17">
        <f ca="1">IF(P9531="0-90d",0,IF(P9531="91-180d",INDEX(Assumptions!$F$8:$F$12,MATCH(B9531,Assumptions!$A$8:$A$12,0)),IF(P9531="181-365d",INDEX(Assumptions!$G$8:$G$12,MATCH(B9531,Assumptions!$A$8:$A$12,0)),INDEX(Assumptions!$H$8:$H$12,MATCH(B9531,Assumptions!$A$8:$A$12,0)))))</f>
        <v>0.1</v>
      </c>
      <c r="R9531" s="14">
        <f t="shared" ca="1" si="1041"/>
        <v>25263187.588800002</v>
      </c>
      <c r="S9531" s="14">
        <f t="shared" ca="1" si="1042"/>
        <v>227368688.2992</v>
      </c>
      <c r="T9531" s="11" t="s">
        <v>25</v>
      </c>
      <c r="U9531" s="18" t="s">
        <v>26</v>
      </c>
    </row>
    <row r="9532" spans="1:21" ht="15" customHeight="1" x14ac:dyDescent="0.15">
      <c r="A9532" s="10" t="s">
        <v>9580</v>
      </c>
      <c r="B9532" s="11" t="s">
        <v>41</v>
      </c>
      <c r="C9532" s="11" t="s">
        <v>42</v>
      </c>
      <c r="D9532" s="12">
        <v>45936</v>
      </c>
      <c r="E9532" s="11">
        <v>3208</v>
      </c>
      <c r="F9532" s="11" t="s">
        <v>33</v>
      </c>
      <c r="G9532" s="13">
        <v>687.97</v>
      </c>
      <c r="H9532" s="14">
        <f t="shared" si="1036"/>
        <v>2207007.7600000002</v>
      </c>
      <c r="I9532" s="14">
        <f>IF(F9532="GHS",H9532,H9532*Assumptions!$B$4)</f>
        <v>2207007.7600000002</v>
      </c>
      <c r="J9532" s="15" t="str">
        <f>INDEX(Assumptions!$B$8:$B$12,MATCH(B9532,Assumptions!$A$8:$A$12,0))</f>
        <v>Weighted Average</v>
      </c>
      <c r="K9532" s="16">
        <f>G9532/(1-INDEX(Assumptions!$D$8:$D$12,MATCH(B9532,Assumptions!$A$8:$A$12,0)))</f>
        <v>1058.4153846153847</v>
      </c>
      <c r="L9532" s="16">
        <f t="shared" si="1037"/>
        <v>20.639099999999999</v>
      </c>
      <c r="M9532" s="16">
        <f t="shared" si="1038"/>
        <v>52.920769230769238</v>
      </c>
      <c r="N9532" s="14">
        <f>E9532*(K9532-L9532-M9532)*IF(F9532="GHS",1,Assumptions!$B$4)</f>
        <v>3159416.493353846</v>
      </c>
      <c r="O9532" s="15">
        <f t="shared" ca="1" si="1039"/>
        <v>350</v>
      </c>
      <c r="P9532" s="15" t="str">
        <f t="shared" ca="1" si="1040"/>
        <v>181-365d</v>
      </c>
      <c r="Q9532" s="17">
        <f ca="1">IF(P9532="0-90d",0,IF(P9532="91-180d",INDEX(Assumptions!$F$8:$F$12,MATCH(B9532,Assumptions!$A$8:$A$12,0)),IF(P9532="181-365d",INDEX(Assumptions!$G$8:$G$12,MATCH(B9532,Assumptions!$A$8:$A$12,0)),INDEX(Assumptions!$H$8:$H$12,MATCH(B9532,Assumptions!$A$8:$A$12,0)))))</f>
        <v>0.35</v>
      </c>
      <c r="R9532" s="14">
        <f t="shared" ca="1" si="1041"/>
        <v>772452.71600000001</v>
      </c>
      <c r="S9532" s="14">
        <f t="shared" ca="1" si="1042"/>
        <v>1434555.0440000002</v>
      </c>
      <c r="T9532" s="11" t="s">
        <v>25</v>
      </c>
      <c r="U9532" s="18" t="s">
        <v>36</v>
      </c>
    </row>
    <row r="9533" spans="1:21" ht="15" customHeight="1" x14ac:dyDescent="0.15">
      <c r="A9533" s="10" t="s">
        <v>9581</v>
      </c>
      <c r="B9533" s="11" t="s">
        <v>28</v>
      </c>
      <c r="C9533" s="11" t="s">
        <v>29</v>
      </c>
      <c r="D9533" s="12">
        <v>45934</v>
      </c>
      <c r="E9533" s="11">
        <v>1267</v>
      </c>
      <c r="F9533" s="11" t="s">
        <v>24</v>
      </c>
      <c r="G9533" s="13">
        <v>6588.19</v>
      </c>
      <c r="H9533" s="14">
        <f t="shared" si="1036"/>
        <v>8347236.7299999995</v>
      </c>
      <c r="I9533" s="14">
        <f>IF(F9533="GHS",H9533,H9533*Assumptions!$B$4)</f>
        <v>90150156.684</v>
      </c>
      <c r="J9533" s="15" t="str">
        <f>INDEX(Assumptions!$B$8:$B$12,MATCH(B9533,Assumptions!$A$8:$A$12,0))</f>
        <v>Fair Value Less Costs to Sell</v>
      </c>
      <c r="K9533" s="16">
        <f>G9533/(1-INDEX(Assumptions!$D$8:$D$12,MATCH(B9533,Assumptions!$A$8:$A$12,0)))</f>
        <v>7486.579545454545</v>
      </c>
      <c r="L9533" s="16">
        <f t="shared" si="1037"/>
        <v>197.64569999999998</v>
      </c>
      <c r="M9533" s="16">
        <f t="shared" si="1038"/>
        <v>374.32897727272729</v>
      </c>
      <c r="N9533" s="14">
        <f>E9533*(K9533-L9533-M9533)*IF(F9533="GHS",1,Assumptions!$B$4)</f>
        <v>94616687.174252719</v>
      </c>
      <c r="O9533" s="15">
        <f t="shared" ca="1" si="1039"/>
        <v>352</v>
      </c>
      <c r="P9533" s="15" t="str">
        <f t="shared" ca="1" si="1040"/>
        <v>181-365d</v>
      </c>
      <c r="Q9533" s="17">
        <f ca="1">IF(P9533="0-90d",0,IF(P9533="91-180d",INDEX(Assumptions!$F$8:$F$12,MATCH(B9533,Assumptions!$A$8:$A$12,0)),IF(P9533="181-365d",INDEX(Assumptions!$G$8:$G$12,MATCH(B9533,Assumptions!$A$8:$A$12,0)),INDEX(Assumptions!$H$8:$H$12,MATCH(B9533,Assumptions!$A$8:$A$12,0)))))</f>
        <v>0.1</v>
      </c>
      <c r="R9533" s="14">
        <f t="shared" ca="1" si="1041"/>
        <v>9015015.6684000008</v>
      </c>
      <c r="S9533" s="14">
        <f t="shared" ca="1" si="1042"/>
        <v>81135141.015599996</v>
      </c>
      <c r="T9533" s="11" t="s">
        <v>25</v>
      </c>
      <c r="U9533" s="18" t="s">
        <v>26</v>
      </c>
    </row>
    <row r="9534" spans="1:21" ht="15" customHeight="1" x14ac:dyDescent="0.15">
      <c r="A9534" s="10" t="s">
        <v>9582</v>
      </c>
      <c r="B9534" s="11" t="s">
        <v>41</v>
      </c>
      <c r="C9534" s="11" t="s">
        <v>115</v>
      </c>
      <c r="D9534" s="12">
        <v>45849</v>
      </c>
      <c r="E9534" s="11">
        <v>277</v>
      </c>
      <c r="F9534" s="11" t="s">
        <v>33</v>
      </c>
      <c r="G9534" s="13">
        <v>763.82</v>
      </c>
      <c r="H9534" s="14">
        <f t="shared" si="1036"/>
        <v>211578.14</v>
      </c>
      <c r="I9534" s="14">
        <f>IF(F9534="GHS",H9534,H9534*Assumptions!$B$4)</f>
        <v>211578.14</v>
      </c>
      <c r="J9534" s="15" t="str">
        <f>INDEX(Assumptions!$B$8:$B$12,MATCH(B9534,Assumptions!$A$8:$A$12,0))</f>
        <v>Weighted Average</v>
      </c>
      <c r="K9534" s="16">
        <f>G9534/(1-INDEX(Assumptions!$D$8:$D$12,MATCH(B9534,Assumptions!$A$8:$A$12,0)))</f>
        <v>1175.1076923076923</v>
      </c>
      <c r="L9534" s="16">
        <f t="shared" si="1037"/>
        <v>22.9146</v>
      </c>
      <c r="M9534" s="16">
        <f t="shared" si="1038"/>
        <v>58.755384615384621</v>
      </c>
      <c r="N9534" s="14">
        <f>E9534*(K9534-L9534-M9534)*IF(F9534="GHS",1,Assumptions!$B$4)</f>
        <v>302882.24503076921</v>
      </c>
      <c r="O9534" s="15">
        <f t="shared" ca="1" si="1039"/>
        <v>437</v>
      </c>
      <c r="P9534" s="15" t="str">
        <f t="shared" ca="1" si="1040"/>
        <v>365d+</v>
      </c>
      <c r="Q9534" s="17">
        <f ca="1">IF(P9534="0-90d",0,IF(P9534="91-180d",INDEX(Assumptions!$F$8:$F$12,MATCH(B9534,Assumptions!$A$8:$A$12,0)),IF(P9534="181-365d",INDEX(Assumptions!$G$8:$G$12,MATCH(B9534,Assumptions!$A$8:$A$12,0)),INDEX(Assumptions!$H$8:$H$12,MATCH(B9534,Assumptions!$A$8:$A$12,0)))))</f>
        <v>0.8</v>
      </c>
      <c r="R9534" s="14">
        <f t="shared" ca="1" si="1041"/>
        <v>169262.51200000002</v>
      </c>
      <c r="S9534" s="14">
        <f t="shared" ca="1" si="1042"/>
        <v>42315.627999999997</v>
      </c>
      <c r="T9534" s="11" t="s">
        <v>25</v>
      </c>
      <c r="U9534" s="18" t="s">
        <v>26</v>
      </c>
    </row>
    <row r="9535" spans="1:21" ht="15" customHeight="1" x14ac:dyDescent="0.15">
      <c r="A9535" s="10" t="s">
        <v>9583</v>
      </c>
      <c r="B9535" s="11" t="s">
        <v>31</v>
      </c>
      <c r="C9535" s="11" t="s">
        <v>76</v>
      </c>
      <c r="D9535" s="12">
        <v>45982</v>
      </c>
      <c r="E9535" s="11">
        <v>770</v>
      </c>
      <c r="F9535" s="11" t="s">
        <v>33</v>
      </c>
      <c r="G9535" s="13">
        <v>2550.0500000000002</v>
      </c>
      <c r="H9535" s="14">
        <f t="shared" si="1036"/>
        <v>1963538.5000000002</v>
      </c>
      <c r="I9535" s="14">
        <f>IF(F9535="GHS",H9535,H9535*Assumptions!$B$4)</f>
        <v>1963538.5000000002</v>
      </c>
      <c r="J9535" s="15" t="str">
        <f>INDEX(Assumptions!$B$8:$B$12,MATCH(B9535,Assumptions!$A$8:$A$12,0))</f>
        <v>Weighted Average</v>
      </c>
      <c r="K9535" s="16">
        <f>G9535/(1-INDEX(Assumptions!$D$8:$D$12,MATCH(B9535,Assumptions!$A$8:$A$12,0)))</f>
        <v>3541.7361111111113</v>
      </c>
      <c r="L9535" s="16">
        <f t="shared" si="1037"/>
        <v>76.501500000000007</v>
      </c>
      <c r="M9535" s="16">
        <f t="shared" si="1038"/>
        <v>177.08680555555557</v>
      </c>
      <c r="N9535" s="14">
        <f>E9535*(K9535-L9535-M9535)*IF(F9535="GHS",1,Assumptions!$B$4)</f>
        <v>2531873.8102777782</v>
      </c>
      <c r="O9535" s="15">
        <f t="shared" ca="1" si="1039"/>
        <v>304</v>
      </c>
      <c r="P9535" s="15" t="str">
        <f t="shared" ca="1" si="1040"/>
        <v>181-365d</v>
      </c>
      <c r="Q9535" s="17">
        <f ca="1">IF(P9535="0-90d",0,IF(P9535="91-180d",INDEX(Assumptions!$F$8:$F$12,MATCH(B9535,Assumptions!$A$8:$A$12,0)),IF(P9535="181-365d",INDEX(Assumptions!$G$8:$G$12,MATCH(B9535,Assumptions!$A$8:$A$12,0)),INDEX(Assumptions!$H$8:$H$12,MATCH(B9535,Assumptions!$A$8:$A$12,0)))))</f>
        <v>0.2</v>
      </c>
      <c r="R9535" s="14">
        <f t="shared" ca="1" si="1041"/>
        <v>392707.70000000007</v>
      </c>
      <c r="S9535" s="14">
        <f t="shared" ca="1" si="1042"/>
        <v>1570830.8000000003</v>
      </c>
      <c r="T9535" s="11" t="s">
        <v>25</v>
      </c>
      <c r="U9535" s="18" t="s">
        <v>26</v>
      </c>
    </row>
    <row r="9536" spans="1:21" ht="15" customHeight="1" x14ac:dyDescent="0.15">
      <c r="A9536" s="10" t="s">
        <v>9584</v>
      </c>
      <c r="B9536" s="11" t="s">
        <v>28</v>
      </c>
      <c r="C9536" s="11" t="s">
        <v>55</v>
      </c>
      <c r="D9536" s="12">
        <v>46014</v>
      </c>
      <c r="E9536" s="11">
        <v>2418</v>
      </c>
      <c r="F9536" s="11" t="s">
        <v>24</v>
      </c>
      <c r="G9536" s="13">
        <v>5389.65</v>
      </c>
      <c r="H9536" s="14">
        <f t="shared" si="1036"/>
        <v>13032173.699999999</v>
      </c>
      <c r="I9536" s="14">
        <f>IF(F9536="GHS",H9536,H9536*Assumptions!$B$4)</f>
        <v>140747475.96000001</v>
      </c>
      <c r="J9536" s="15" t="str">
        <f>INDEX(Assumptions!$B$8:$B$12,MATCH(B9536,Assumptions!$A$8:$A$12,0))</f>
        <v>Fair Value Less Costs to Sell</v>
      </c>
      <c r="K9536" s="16">
        <f>G9536/(1-INDEX(Assumptions!$D$8:$D$12,MATCH(B9536,Assumptions!$A$8:$A$12,0)))</f>
        <v>6124.6022727272721</v>
      </c>
      <c r="L9536" s="16">
        <f t="shared" si="1037"/>
        <v>161.68949999999998</v>
      </c>
      <c r="M9536" s="16">
        <f t="shared" si="1038"/>
        <v>306.23011363636363</v>
      </c>
      <c r="N9536" s="14">
        <f>E9536*(K9536-L9536-M9536)*IF(F9536="GHS",1,Assumptions!$B$4)</f>
        <v>147720873.63256362</v>
      </c>
      <c r="O9536" s="15">
        <f t="shared" ca="1" si="1039"/>
        <v>272</v>
      </c>
      <c r="P9536" s="15" t="str">
        <f t="shared" ca="1" si="1040"/>
        <v>181-365d</v>
      </c>
      <c r="Q9536" s="17">
        <f ca="1">IF(P9536="0-90d",0,IF(P9536="91-180d",INDEX(Assumptions!$F$8:$F$12,MATCH(B9536,Assumptions!$A$8:$A$12,0)),IF(P9536="181-365d",INDEX(Assumptions!$G$8:$G$12,MATCH(B9536,Assumptions!$A$8:$A$12,0)),INDEX(Assumptions!$H$8:$H$12,MATCH(B9536,Assumptions!$A$8:$A$12,0)))))</f>
        <v>0.1</v>
      </c>
      <c r="R9536" s="14">
        <f t="shared" ca="1" si="1041"/>
        <v>14074747.596000001</v>
      </c>
      <c r="S9536" s="14">
        <f t="shared" ca="1" si="1042"/>
        <v>126672728.36400001</v>
      </c>
      <c r="T9536" s="11" t="s">
        <v>25</v>
      </c>
      <c r="U9536" s="18" t="s">
        <v>26</v>
      </c>
    </row>
    <row r="9537" spans="1:21" ht="15" customHeight="1" x14ac:dyDescent="0.15">
      <c r="A9537" s="10" t="s">
        <v>9585</v>
      </c>
      <c r="B9537" s="11" t="s">
        <v>28</v>
      </c>
      <c r="C9537" s="11" t="s">
        <v>55</v>
      </c>
      <c r="D9537" s="12">
        <v>45758</v>
      </c>
      <c r="E9537" s="11">
        <v>889</v>
      </c>
      <c r="F9537" s="11" t="s">
        <v>24</v>
      </c>
      <c r="G9537" s="13">
        <v>11675.97</v>
      </c>
      <c r="H9537" s="14">
        <f t="shared" si="1036"/>
        <v>10379937.33</v>
      </c>
      <c r="I9537" s="14">
        <f>IF(F9537="GHS",H9537,H9537*Assumptions!$B$4)</f>
        <v>112103323.164</v>
      </c>
      <c r="J9537" s="15" t="str">
        <f>INDEX(Assumptions!$B$8:$B$12,MATCH(B9537,Assumptions!$A$8:$A$12,0))</f>
        <v>Fair Value Less Costs to Sell</v>
      </c>
      <c r="K9537" s="16">
        <f>G9537/(1-INDEX(Assumptions!$D$8:$D$12,MATCH(B9537,Assumptions!$A$8:$A$12,0)))</f>
        <v>13268.147727272726</v>
      </c>
      <c r="L9537" s="16">
        <f t="shared" si="1037"/>
        <v>350.27909999999997</v>
      </c>
      <c r="M9537" s="16">
        <f t="shared" si="1038"/>
        <v>663.40738636363631</v>
      </c>
      <c r="N9537" s="14">
        <f>E9537*(K9537-L9537-M9537)*IF(F9537="GHS",1,Assumptions!$B$4)</f>
        <v>117657533.26621637</v>
      </c>
      <c r="O9537" s="15">
        <f t="shared" ca="1" si="1039"/>
        <v>528</v>
      </c>
      <c r="P9537" s="15" t="str">
        <f t="shared" ca="1" si="1040"/>
        <v>365d+</v>
      </c>
      <c r="Q9537" s="17">
        <f ca="1">IF(P9537="0-90d",0,IF(P9537="91-180d",INDEX(Assumptions!$F$8:$F$12,MATCH(B9537,Assumptions!$A$8:$A$12,0)),IF(P9537="181-365d",INDEX(Assumptions!$G$8:$G$12,MATCH(B9537,Assumptions!$A$8:$A$12,0)),INDEX(Assumptions!$H$8:$H$12,MATCH(B9537,Assumptions!$A$8:$A$12,0)))))</f>
        <v>0.4</v>
      </c>
      <c r="R9537" s="14">
        <f t="shared" ca="1" si="1041"/>
        <v>44841329.265600003</v>
      </c>
      <c r="S9537" s="14">
        <f t="shared" ca="1" si="1042"/>
        <v>67261993.898400009</v>
      </c>
      <c r="T9537" s="11" t="s">
        <v>25</v>
      </c>
      <c r="U9537" s="18" t="s">
        <v>26</v>
      </c>
    </row>
    <row r="9538" spans="1:21" ht="15" customHeight="1" x14ac:dyDescent="0.15">
      <c r="A9538" s="10" t="s">
        <v>9586</v>
      </c>
      <c r="B9538" s="11" t="s">
        <v>31</v>
      </c>
      <c r="C9538" s="11" t="s">
        <v>76</v>
      </c>
      <c r="D9538" s="12">
        <v>45957</v>
      </c>
      <c r="E9538" s="11">
        <v>4918</v>
      </c>
      <c r="F9538" s="11" t="s">
        <v>33</v>
      </c>
      <c r="G9538" s="13">
        <v>4489.82</v>
      </c>
      <c r="H9538" s="14">
        <f t="shared" ref="H9538:H9601" si="1043">E9538*G9538</f>
        <v>22080934.759999998</v>
      </c>
      <c r="I9538" s="14">
        <f>IF(F9538="GHS",H9538,H9538*Assumptions!$B$4)</f>
        <v>22080934.759999998</v>
      </c>
      <c r="J9538" s="15" t="str">
        <f>INDEX(Assumptions!$B$8:$B$12,MATCH(B9538,Assumptions!$A$8:$A$12,0))</f>
        <v>Weighted Average</v>
      </c>
      <c r="K9538" s="16">
        <f>G9538/(1-INDEX(Assumptions!$D$8:$D$12,MATCH(B9538,Assumptions!$A$8:$A$12,0)))</f>
        <v>6235.8611111111113</v>
      </c>
      <c r="L9538" s="16">
        <f t="shared" ref="L9538:L9601" si="1044">G9538*0.03</f>
        <v>134.69459999999998</v>
      </c>
      <c r="M9538" s="16">
        <f t="shared" ref="M9538:M9601" si="1045">K9538*0.05</f>
        <v>311.79305555555561</v>
      </c>
      <c r="N9538" s="14">
        <f>E9538*(K9538-L9538-M9538)*IF(F9538="GHS",1,Assumptions!$B$4)</f>
        <v>28472138.654422224</v>
      </c>
      <c r="O9538" s="15">
        <f t="shared" ref="O9538:O9601" ca="1" si="1046">TODAY()-D9538</f>
        <v>329</v>
      </c>
      <c r="P9538" s="15" t="str">
        <f t="shared" ref="P9538:P9601" ca="1" si="1047">IF(O9538&lt;=90,"0-90d",IF(O9538&lt;=180,"91-180d",IF(O9538&lt;=365,"181-365d","365d+")))</f>
        <v>181-365d</v>
      </c>
      <c r="Q9538" s="17">
        <f ca="1">IF(P9538="0-90d",0,IF(P9538="91-180d",INDEX(Assumptions!$F$8:$F$12,MATCH(B9538,Assumptions!$A$8:$A$12,0)),IF(P9538="181-365d",INDEX(Assumptions!$G$8:$G$12,MATCH(B9538,Assumptions!$A$8:$A$12,0)),INDEX(Assumptions!$H$8:$H$12,MATCH(B9538,Assumptions!$A$8:$A$12,0)))))</f>
        <v>0.2</v>
      </c>
      <c r="R9538" s="14">
        <f t="shared" ref="R9538:R9601" ca="1" si="1048">I9538*Q9538</f>
        <v>4416186.9519999996</v>
      </c>
      <c r="S9538" s="14">
        <f t="shared" ref="S9538:S9601" ca="1" si="1049">IF(T9538="Held on Consignment (Not Owned)",0,MIN(I9538-R9538,N9538))</f>
        <v>17664747.807999998</v>
      </c>
      <c r="T9538" s="11" t="s">
        <v>50</v>
      </c>
      <c r="U9538" s="18" t="s">
        <v>36</v>
      </c>
    </row>
    <row r="9539" spans="1:21" ht="15" customHeight="1" x14ac:dyDescent="0.15">
      <c r="A9539" s="10" t="s">
        <v>9587</v>
      </c>
      <c r="B9539" s="11" t="s">
        <v>41</v>
      </c>
      <c r="C9539" s="11" t="s">
        <v>42</v>
      </c>
      <c r="D9539" s="12">
        <v>45913</v>
      </c>
      <c r="E9539" s="11">
        <v>2843</v>
      </c>
      <c r="F9539" s="11" t="s">
        <v>33</v>
      </c>
      <c r="G9539" s="13">
        <v>620.16</v>
      </c>
      <c r="H9539" s="14">
        <f t="shared" si="1043"/>
        <v>1763114.88</v>
      </c>
      <c r="I9539" s="14">
        <f>IF(F9539="GHS",H9539,H9539*Assumptions!$B$4)</f>
        <v>1763114.88</v>
      </c>
      <c r="J9539" s="15" t="str">
        <f>INDEX(Assumptions!$B$8:$B$12,MATCH(B9539,Assumptions!$A$8:$A$12,0))</f>
        <v>Weighted Average</v>
      </c>
      <c r="K9539" s="16">
        <f>G9539/(1-INDEX(Assumptions!$D$8:$D$12,MATCH(B9539,Assumptions!$A$8:$A$12,0)))</f>
        <v>954.0923076923076</v>
      </c>
      <c r="L9539" s="16">
        <f t="shared" si="1044"/>
        <v>18.604799999999997</v>
      </c>
      <c r="M9539" s="16">
        <f t="shared" si="1045"/>
        <v>47.70461538461538</v>
      </c>
      <c r="N9539" s="14">
        <f>E9539*(K9539-L9539-M9539)*IF(F9539="GHS",1,Assumptions!$B$4)</f>
        <v>2523966.7628307692</v>
      </c>
      <c r="O9539" s="15">
        <f t="shared" ca="1" si="1046"/>
        <v>373</v>
      </c>
      <c r="P9539" s="15" t="str">
        <f t="shared" ca="1" si="1047"/>
        <v>365d+</v>
      </c>
      <c r="Q9539" s="17">
        <f ca="1">IF(P9539="0-90d",0,IF(P9539="91-180d",INDEX(Assumptions!$F$8:$F$12,MATCH(B9539,Assumptions!$A$8:$A$12,0)),IF(P9539="181-365d",INDEX(Assumptions!$G$8:$G$12,MATCH(B9539,Assumptions!$A$8:$A$12,0)),INDEX(Assumptions!$H$8:$H$12,MATCH(B9539,Assumptions!$A$8:$A$12,0)))))</f>
        <v>0.8</v>
      </c>
      <c r="R9539" s="14">
        <f t="shared" ca="1" si="1048"/>
        <v>1410491.9040000001</v>
      </c>
      <c r="S9539" s="14">
        <f t="shared" ca="1" si="1049"/>
        <v>352622.97599999979</v>
      </c>
      <c r="T9539" s="11" t="s">
        <v>25</v>
      </c>
      <c r="U9539" s="18" t="s">
        <v>26</v>
      </c>
    </row>
    <row r="9540" spans="1:21" ht="15" customHeight="1" x14ac:dyDescent="0.15">
      <c r="A9540" s="10" t="s">
        <v>9588</v>
      </c>
      <c r="B9540" s="11" t="s">
        <v>41</v>
      </c>
      <c r="C9540" s="11" t="s">
        <v>44</v>
      </c>
      <c r="D9540" s="12">
        <v>46015</v>
      </c>
      <c r="E9540" s="11">
        <v>4015</v>
      </c>
      <c r="F9540" s="11" t="s">
        <v>33</v>
      </c>
      <c r="G9540" s="13">
        <v>658.3</v>
      </c>
      <c r="H9540" s="14">
        <f t="shared" si="1043"/>
        <v>2643074.5</v>
      </c>
      <c r="I9540" s="14">
        <f>IF(F9540="GHS",H9540,H9540*Assumptions!$B$4)</f>
        <v>2643074.5</v>
      </c>
      <c r="J9540" s="15" t="str">
        <f>INDEX(Assumptions!$B$8:$B$12,MATCH(B9540,Assumptions!$A$8:$A$12,0))</f>
        <v>Weighted Average</v>
      </c>
      <c r="K9540" s="16">
        <f>G9540/(1-INDEX(Assumptions!$D$8:$D$12,MATCH(B9540,Assumptions!$A$8:$A$12,0)))</f>
        <v>1012.7692307692307</v>
      </c>
      <c r="L9540" s="16">
        <f t="shared" si="1044"/>
        <v>19.748999999999999</v>
      </c>
      <c r="M9540" s="16">
        <f t="shared" si="1045"/>
        <v>50.638461538461542</v>
      </c>
      <c r="N9540" s="14">
        <f>E9540*(K9540-L9540-M9540)*IF(F9540="GHS",1,Assumptions!$B$4)</f>
        <v>3783662.8034615382</v>
      </c>
      <c r="O9540" s="15">
        <f t="shared" ca="1" si="1046"/>
        <v>271</v>
      </c>
      <c r="P9540" s="15" t="str">
        <f t="shared" ca="1" si="1047"/>
        <v>181-365d</v>
      </c>
      <c r="Q9540" s="17">
        <f ca="1">IF(P9540="0-90d",0,IF(P9540="91-180d",INDEX(Assumptions!$F$8:$F$12,MATCH(B9540,Assumptions!$A$8:$A$12,0)),IF(P9540="181-365d",INDEX(Assumptions!$G$8:$G$12,MATCH(B9540,Assumptions!$A$8:$A$12,0)),INDEX(Assumptions!$H$8:$H$12,MATCH(B9540,Assumptions!$A$8:$A$12,0)))))</f>
        <v>0.35</v>
      </c>
      <c r="R9540" s="14">
        <f t="shared" ca="1" si="1048"/>
        <v>925076.07499999995</v>
      </c>
      <c r="S9540" s="14">
        <f t="shared" ca="1" si="1049"/>
        <v>1717998.425</v>
      </c>
      <c r="T9540" s="11" t="s">
        <v>25</v>
      </c>
      <c r="U9540" s="18" t="s">
        <v>36</v>
      </c>
    </row>
    <row r="9541" spans="1:21" ht="15" customHeight="1" x14ac:dyDescent="0.15">
      <c r="A9541" s="10" t="s">
        <v>9589</v>
      </c>
      <c r="B9541" s="11" t="s">
        <v>22</v>
      </c>
      <c r="C9541" s="11" t="s">
        <v>81</v>
      </c>
      <c r="D9541" s="12">
        <v>46147</v>
      </c>
      <c r="E9541" s="11">
        <v>3988</v>
      </c>
      <c r="F9541" s="11" t="s">
        <v>24</v>
      </c>
      <c r="G9541" s="13">
        <v>42853.15</v>
      </c>
      <c r="H9541" s="14">
        <f t="shared" si="1043"/>
        <v>170898362.20000002</v>
      </c>
      <c r="I9541" s="14">
        <f>IF(F9541="GHS",H9541,H9541*Assumptions!$B$4)</f>
        <v>1845702311.7600002</v>
      </c>
      <c r="J9541" s="15" t="str">
        <f>INDEX(Assumptions!$B$8:$B$12,MATCH(B9541,Assumptions!$A$8:$A$12,0))</f>
        <v>FIFO</v>
      </c>
      <c r="K9541" s="16">
        <f>G9541/(1-INDEX(Assumptions!$D$8:$D$12,MATCH(B9541,Assumptions!$A$8:$A$12,0)))</f>
        <v>52259.939024390245</v>
      </c>
      <c r="L9541" s="16">
        <f t="shared" si="1044"/>
        <v>1285.5944999999999</v>
      </c>
      <c r="M9541" s="16">
        <f t="shared" si="1045"/>
        <v>2612.9969512195125</v>
      </c>
      <c r="N9541" s="14">
        <f>E9541*(K9541-L9541-M9541)*IF(F9541="GHS",1,Assumptions!$B$4)</f>
        <v>2082942584.5154929</v>
      </c>
      <c r="O9541" s="15">
        <f t="shared" ca="1" si="1046"/>
        <v>139</v>
      </c>
      <c r="P9541" s="15" t="str">
        <f t="shared" ca="1" si="1047"/>
        <v>91-180d</v>
      </c>
      <c r="Q9541" s="17">
        <f ca="1">IF(P9541="0-90d",0,IF(P9541="91-180d",INDEX(Assumptions!$F$8:$F$12,MATCH(B9541,Assumptions!$A$8:$A$12,0)),IF(P9541="181-365d",INDEX(Assumptions!$G$8:$G$12,MATCH(B9541,Assumptions!$A$8:$A$12,0)),INDEX(Assumptions!$H$8:$H$12,MATCH(B9541,Assumptions!$A$8:$A$12,0)))))</f>
        <v>0.03</v>
      </c>
      <c r="R9541" s="14">
        <f t="shared" ca="1" si="1048"/>
        <v>55371069.352800004</v>
      </c>
      <c r="S9541" s="14">
        <f t="shared" ca="1" si="1049"/>
        <v>1790331242.4072003</v>
      </c>
      <c r="T9541" s="11" t="s">
        <v>25</v>
      </c>
      <c r="U9541" s="18" t="s">
        <v>36</v>
      </c>
    </row>
    <row r="9542" spans="1:21" ht="15" customHeight="1" x14ac:dyDescent="0.15">
      <c r="A9542" s="10" t="s">
        <v>9590</v>
      </c>
      <c r="B9542" s="11" t="s">
        <v>28</v>
      </c>
      <c r="C9542" s="11" t="s">
        <v>29</v>
      </c>
      <c r="D9542" s="12">
        <v>45901</v>
      </c>
      <c r="E9542" s="11">
        <v>3732</v>
      </c>
      <c r="F9542" s="11" t="s">
        <v>24</v>
      </c>
      <c r="G9542" s="13">
        <v>10764.19</v>
      </c>
      <c r="H9542" s="14">
        <f t="shared" si="1043"/>
        <v>40171957.079999998</v>
      </c>
      <c r="I9542" s="14">
        <f>IF(F9542="GHS",H9542,H9542*Assumptions!$B$4)</f>
        <v>433857136.46399999</v>
      </c>
      <c r="J9542" s="15" t="str">
        <f>INDEX(Assumptions!$B$8:$B$12,MATCH(B9542,Assumptions!$A$8:$A$12,0))</f>
        <v>Fair Value Less Costs to Sell</v>
      </c>
      <c r="K9542" s="16">
        <f>G9542/(1-INDEX(Assumptions!$D$8:$D$12,MATCH(B9542,Assumptions!$A$8:$A$12,0)))</f>
        <v>12232.034090909092</v>
      </c>
      <c r="L9542" s="16">
        <f t="shared" si="1044"/>
        <v>322.92570000000001</v>
      </c>
      <c r="M9542" s="16">
        <f t="shared" si="1045"/>
        <v>611.6017045454546</v>
      </c>
      <c r="N9542" s="14">
        <f>E9542*(K9542-L9542-M9542)*IF(F9542="GHS",1,Assumptions!$B$4)</f>
        <v>455352785.49789828</v>
      </c>
      <c r="O9542" s="15">
        <f t="shared" ca="1" si="1046"/>
        <v>385</v>
      </c>
      <c r="P9542" s="15" t="str">
        <f t="shared" ca="1" si="1047"/>
        <v>365d+</v>
      </c>
      <c r="Q9542" s="17">
        <f ca="1">IF(P9542="0-90d",0,IF(P9542="91-180d",INDEX(Assumptions!$F$8:$F$12,MATCH(B9542,Assumptions!$A$8:$A$12,0)),IF(P9542="181-365d",INDEX(Assumptions!$G$8:$G$12,MATCH(B9542,Assumptions!$A$8:$A$12,0)),INDEX(Assumptions!$H$8:$H$12,MATCH(B9542,Assumptions!$A$8:$A$12,0)))))</f>
        <v>0.4</v>
      </c>
      <c r="R9542" s="14">
        <f t="shared" ca="1" si="1048"/>
        <v>173542854.58560002</v>
      </c>
      <c r="S9542" s="14">
        <f t="shared" ca="1" si="1049"/>
        <v>260314281.87839997</v>
      </c>
      <c r="T9542" s="11" t="s">
        <v>25</v>
      </c>
      <c r="U9542" s="18" t="s">
        <v>26</v>
      </c>
    </row>
    <row r="9543" spans="1:21" ht="15" customHeight="1" x14ac:dyDescent="0.15">
      <c r="A9543" s="10" t="s">
        <v>9591</v>
      </c>
      <c r="B9543" s="11" t="s">
        <v>22</v>
      </c>
      <c r="C9543" s="11" t="s">
        <v>23</v>
      </c>
      <c r="D9543" s="12">
        <v>45897</v>
      </c>
      <c r="E9543" s="11">
        <v>4512</v>
      </c>
      <c r="F9543" s="11" t="s">
        <v>24</v>
      </c>
      <c r="G9543" s="13">
        <v>18323.38</v>
      </c>
      <c r="H9543" s="14">
        <f t="shared" si="1043"/>
        <v>82675090.560000002</v>
      </c>
      <c r="I9543" s="14">
        <f>IF(F9543="GHS",H9543,H9543*Assumptions!$B$4)</f>
        <v>892890978.0480001</v>
      </c>
      <c r="J9543" s="15" t="str">
        <f>INDEX(Assumptions!$B$8:$B$12,MATCH(B9543,Assumptions!$A$8:$A$12,0))</f>
        <v>FIFO</v>
      </c>
      <c r="K9543" s="16">
        <f>G9543/(1-INDEX(Assumptions!$D$8:$D$12,MATCH(B9543,Assumptions!$A$8:$A$12,0)))</f>
        <v>22345.585365853658</v>
      </c>
      <c r="L9543" s="16">
        <f t="shared" si="1044"/>
        <v>549.70140000000004</v>
      </c>
      <c r="M9543" s="16">
        <f t="shared" si="1045"/>
        <v>1117.2792682926829</v>
      </c>
      <c r="N9543" s="14">
        <f>E9543*(K9543-L9543-M9543)*IF(F9543="GHS",1,Assumptions!$B$4)</f>
        <v>1007660135.4702672</v>
      </c>
      <c r="O9543" s="15">
        <f t="shared" ca="1" si="1046"/>
        <v>389</v>
      </c>
      <c r="P9543" s="15" t="str">
        <f t="shared" ca="1" si="1047"/>
        <v>365d+</v>
      </c>
      <c r="Q9543" s="17">
        <f ca="1">IF(P9543="0-90d",0,IF(P9543="91-180d",INDEX(Assumptions!$F$8:$F$12,MATCH(B9543,Assumptions!$A$8:$A$12,0)),IF(P9543="181-365d",INDEX(Assumptions!$G$8:$G$12,MATCH(B9543,Assumptions!$A$8:$A$12,0)),INDEX(Assumptions!$H$8:$H$12,MATCH(B9543,Assumptions!$A$8:$A$12,0)))))</f>
        <v>0.5</v>
      </c>
      <c r="R9543" s="14">
        <f t="shared" ca="1" si="1048"/>
        <v>446445489.02400005</v>
      </c>
      <c r="S9543" s="14">
        <f t="shared" ca="1" si="1049"/>
        <v>446445489.02400005</v>
      </c>
      <c r="T9543" s="11" t="s">
        <v>25</v>
      </c>
      <c r="U9543" s="18" t="s">
        <v>36</v>
      </c>
    </row>
    <row r="9544" spans="1:21" ht="15" customHeight="1" x14ac:dyDescent="0.15">
      <c r="A9544" s="10" t="s">
        <v>9592</v>
      </c>
      <c r="B9544" s="11" t="s">
        <v>28</v>
      </c>
      <c r="C9544" s="11" t="s">
        <v>38</v>
      </c>
      <c r="D9544" s="12">
        <v>45788</v>
      </c>
      <c r="E9544" s="11">
        <v>1388</v>
      </c>
      <c r="F9544" s="11" t="s">
        <v>24</v>
      </c>
      <c r="G9544" s="13">
        <v>7739.06</v>
      </c>
      <c r="H9544" s="14">
        <f t="shared" si="1043"/>
        <v>10741815.280000001</v>
      </c>
      <c r="I9544" s="14">
        <f>IF(F9544="GHS",H9544,H9544*Assumptions!$B$4)</f>
        <v>116011605.02400002</v>
      </c>
      <c r="J9544" s="15" t="str">
        <f>INDEX(Assumptions!$B$8:$B$12,MATCH(B9544,Assumptions!$A$8:$A$12,0))</f>
        <v>Fair Value Less Costs to Sell</v>
      </c>
      <c r="K9544" s="16">
        <f>G9544/(1-INDEX(Assumptions!$D$8:$D$12,MATCH(B9544,Assumptions!$A$8:$A$12,0)))</f>
        <v>8794.386363636364</v>
      </c>
      <c r="L9544" s="16">
        <f t="shared" si="1044"/>
        <v>232.17179999999999</v>
      </c>
      <c r="M9544" s="16">
        <f t="shared" si="1045"/>
        <v>439.71931818181821</v>
      </c>
      <c r="N9544" s="14">
        <f>E9544*(K9544-L9544-M9544)*IF(F9544="GHS",1,Assumptions!$B$4)</f>
        <v>121759452.72746183</v>
      </c>
      <c r="O9544" s="15">
        <f t="shared" ca="1" si="1046"/>
        <v>498</v>
      </c>
      <c r="P9544" s="15" t="str">
        <f t="shared" ca="1" si="1047"/>
        <v>365d+</v>
      </c>
      <c r="Q9544" s="17">
        <f ca="1">IF(P9544="0-90d",0,IF(P9544="91-180d",INDEX(Assumptions!$F$8:$F$12,MATCH(B9544,Assumptions!$A$8:$A$12,0)),IF(P9544="181-365d",INDEX(Assumptions!$G$8:$G$12,MATCH(B9544,Assumptions!$A$8:$A$12,0)),INDEX(Assumptions!$H$8:$H$12,MATCH(B9544,Assumptions!$A$8:$A$12,0)))))</f>
        <v>0.4</v>
      </c>
      <c r="R9544" s="14">
        <f t="shared" ca="1" si="1048"/>
        <v>46404642.009600013</v>
      </c>
      <c r="S9544" s="14">
        <f t="shared" ca="1" si="1049"/>
        <v>69606963.014400005</v>
      </c>
      <c r="T9544" s="11" t="s">
        <v>25</v>
      </c>
      <c r="U9544" s="18" t="s">
        <v>26</v>
      </c>
    </row>
    <row r="9545" spans="1:21" ht="15" customHeight="1" x14ac:dyDescent="0.15">
      <c r="A9545" s="10" t="s">
        <v>9593</v>
      </c>
      <c r="B9545" s="11" t="s">
        <v>41</v>
      </c>
      <c r="C9545" s="11" t="s">
        <v>44</v>
      </c>
      <c r="D9545" s="12">
        <v>46035</v>
      </c>
      <c r="E9545" s="11">
        <v>4425</v>
      </c>
      <c r="F9545" s="11" t="s">
        <v>33</v>
      </c>
      <c r="G9545" s="13">
        <v>426.59</v>
      </c>
      <c r="H9545" s="14">
        <f t="shared" si="1043"/>
        <v>1887660.75</v>
      </c>
      <c r="I9545" s="14">
        <f>IF(F9545="GHS",H9545,H9545*Assumptions!$B$4)</f>
        <v>1887660.75</v>
      </c>
      <c r="J9545" s="15" t="str">
        <f>INDEX(Assumptions!$B$8:$B$12,MATCH(B9545,Assumptions!$A$8:$A$12,0))</f>
        <v>Weighted Average</v>
      </c>
      <c r="K9545" s="16">
        <f>G9545/(1-INDEX(Assumptions!$D$8:$D$12,MATCH(B9545,Assumptions!$A$8:$A$12,0)))</f>
        <v>656.29230769230765</v>
      </c>
      <c r="L9545" s="16">
        <f t="shared" si="1044"/>
        <v>12.797699999999999</v>
      </c>
      <c r="M9545" s="16">
        <f t="shared" si="1045"/>
        <v>32.814615384615387</v>
      </c>
      <c r="N9545" s="14">
        <f>E9545*(K9545-L9545-M9545)*IF(F9545="GHS",1,Assumptions!$B$4)</f>
        <v>2702258.9659615383</v>
      </c>
      <c r="O9545" s="15">
        <f t="shared" ca="1" si="1046"/>
        <v>251</v>
      </c>
      <c r="P9545" s="15" t="str">
        <f t="shared" ca="1" si="1047"/>
        <v>181-365d</v>
      </c>
      <c r="Q9545" s="17">
        <f ca="1">IF(P9545="0-90d",0,IF(P9545="91-180d",INDEX(Assumptions!$F$8:$F$12,MATCH(B9545,Assumptions!$A$8:$A$12,0)),IF(P9545="181-365d",INDEX(Assumptions!$G$8:$G$12,MATCH(B9545,Assumptions!$A$8:$A$12,0)),INDEX(Assumptions!$H$8:$H$12,MATCH(B9545,Assumptions!$A$8:$A$12,0)))))</f>
        <v>0.35</v>
      </c>
      <c r="R9545" s="14">
        <f t="shared" ca="1" si="1048"/>
        <v>660681.26249999995</v>
      </c>
      <c r="S9545" s="14">
        <f t="shared" ca="1" si="1049"/>
        <v>1226979.4875</v>
      </c>
      <c r="T9545" s="11" t="s">
        <v>25</v>
      </c>
      <c r="U9545" s="18" t="s">
        <v>26</v>
      </c>
    </row>
    <row r="9546" spans="1:21" ht="15" customHeight="1" x14ac:dyDescent="0.15">
      <c r="A9546" s="10" t="s">
        <v>9594</v>
      </c>
      <c r="B9546" s="11" t="s">
        <v>31</v>
      </c>
      <c r="C9546" s="11" t="s">
        <v>32</v>
      </c>
      <c r="D9546" s="12">
        <v>46166</v>
      </c>
      <c r="E9546" s="11">
        <v>4651</v>
      </c>
      <c r="F9546" s="11" t="s">
        <v>33</v>
      </c>
      <c r="G9546" s="13">
        <v>1977.19</v>
      </c>
      <c r="H9546" s="14">
        <f t="shared" si="1043"/>
        <v>9195910.6899999995</v>
      </c>
      <c r="I9546" s="14">
        <f>IF(F9546="GHS",H9546,H9546*Assumptions!$B$4)</f>
        <v>9195910.6899999995</v>
      </c>
      <c r="J9546" s="15" t="str">
        <f>INDEX(Assumptions!$B$8:$B$12,MATCH(B9546,Assumptions!$A$8:$A$12,0))</f>
        <v>Weighted Average</v>
      </c>
      <c r="K9546" s="16">
        <f>G9546/(1-INDEX(Assumptions!$D$8:$D$12,MATCH(B9546,Assumptions!$A$8:$A$12,0)))</f>
        <v>2746.0972222222226</v>
      </c>
      <c r="L9546" s="16">
        <f t="shared" si="1044"/>
        <v>59.3157</v>
      </c>
      <c r="M9546" s="16">
        <f t="shared" si="1045"/>
        <v>137.30486111111114</v>
      </c>
      <c r="N9546" s="14">
        <f>E9546*(K9546-L9546-M9546)*IF(F9546="GHS",1,Assumptions!$B$4)</f>
        <v>11857615.950827779</v>
      </c>
      <c r="O9546" s="15">
        <f t="shared" ca="1" si="1046"/>
        <v>120</v>
      </c>
      <c r="P9546" s="15" t="str">
        <f t="shared" ca="1" si="1047"/>
        <v>91-180d</v>
      </c>
      <c r="Q9546" s="17">
        <f ca="1">IF(P9546="0-90d",0,IF(P9546="91-180d",INDEX(Assumptions!$F$8:$F$12,MATCH(B9546,Assumptions!$A$8:$A$12,0)),IF(P9546="181-365d",INDEX(Assumptions!$G$8:$G$12,MATCH(B9546,Assumptions!$A$8:$A$12,0)),INDEX(Assumptions!$H$8:$H$12,MATCH(B9546,Assumptions!$A$8:$A$12,0)))))</f>
        <v>0.05</v>
      </c>
      <c r="R9546" s="14">
        <f t="shared" ca="1" si="1048"/>
        <v>459795.53450000001</v>
      </c>
      <c r="S9546" s="14">
        <f t="shared" ca="1" si="1049"/>
        <v>8736115.1555000003</v>
      </c>
      <c r="T9546" s="11" t="s">
        <v>25</v>
      </c>
      <c r="U9546" s="18" t="s">
        <v>26</v>
      </c>
    </row>
    <row r="9547" spans="1:21" ht="15" customHeight="1" x14ac:dyDescent="0.15">
      <c r="A9547" s="10" t="s">
        <v>9595</v>
      </c>
      <c r="B9547" s="11" t="s">
        <v>31</v>
      </c>
      <c r="C9547" s="11" t="s">
        <v>76</v>
      </c>
      <c r="D9547" s="12">
        <v>46219</v>
      </c>
      <c r="E9547" s="11">
        <v>3433</v>
      </c>
      <c r="F9547" s="11" t="s">
        <v>33</v>
      </c>
      <c r="G9547" s="13">
        <v>1739.05</v>
      </c>
      <c r="H9547" s="14">
        <f t="shared" si="1043"/>
        <v>5970158.6499999994</v>
      </c>
      <c r="I9547" s="14">
        <f>IF(F9547="GHS",H9547,H9547*Assumptions!$B$4)</f>
        <v>5970158.6499999994</v>
      </c>
      <c r="J9547" s="15" t="str">
        <f>INDEX(Assumptions!$B$8:$B$12,MATCH(B9547,Assumptions!$A$8:$A$12,0))</f>
        <v>Weighted Average</v>
      </c>
      <c r="K9547" s="16">
        <f>G9547/(1-INDEX(Assumptions!$D$8:$D$12,MATCH(B9547,Assumptions!$A$8:$A$12,0)))</f>
        <v>2415.3472222222222</v>
      </c>
      <c r="L9547" s="16">
        <f t="shared" si="1044"/>
        <v>52.171499999999995</v>
      </c>
      <c r="M9547" s="16">
        <f t="shared" si="1045"/>
        <v>120.76736111111111</v>
      </c>
      <c r="N9547" s="14">
        <f>E9547*(K9547-L9547-M9547)*IF(F9547="GHS",1,Assumptions!$B$4)</f>
        <v>7698187.9036944434</v>
      </c>
      <c r="O9547" s="15">
        <f t="shared" ca="1" si="1046"/>
        <v>67</v>
      </c>
      <c r="P9547" s="15" t="str">
        <f t="shared" ca="1" si="1047"/>
        <v>0-90d</v>
      </c>
      <c r="Q9547" s="17">
        <f ca="1">IF(P9547="0-90d",0,IF(P9547="91-180d",INDEX(Assumptions!$F$8:$F$12,MATCH(B9547,Assumptions!$A$8:$A$12,0)),IF(P9547="181-365d",INDEX(Assumptions!$G$8:$G$12,MATCH(B9547,Assumptions!$A$8:$A$12,0)),INDEX(Assumptions!$H$8:$H$12,MATCH(B9547,Assumptions!$A$8:$A$12,0)))))</f>
        <v>0</v>
      </c>
      <c r="R9547" s="14">
        <f t="shared" ca="1" si="1048"/>
        <v>0</v>
      </c>
      <c r="S9547" s="14">
        <f t="shared" ca="1" si="1049"/>
        <v>5970158.6499999994</v>
      </c>
      <c r="T9547" s="11" t="s">
        <v>25</v>
      </c>
      <c r="U9547" s="18" t="s">
        <v>26</v>
      </c>
    </row>
    <row r="9548" spans="1:21" ht="15" customHeight="1" x14ac:dyDescent="0.15">
      <c r="A9548" s="10" t="s">
        <v>9596</v>
      </c>
      <c r="B9548" s="11" t="s">
        <v>31</v>
      </c>
      <c r="C9548" s="11" t="s">
        <v>63</v>
      </c>
      <c r="D9548" s="12">
        <v>45938</v>
      </c>
      <c r="E9548" s="11">
        <v>3884</v>
      </c>
      <c r="F9548" s="11" t="s">
        <v>33</v>
      </c>
      <c r="G9548" s="13">
        <v>1191.6500000000001</v>
      </c>
      <c r="H9548" s="14">
        <f t="shared" si="1043"/>
        <v>4628368.6000000006</v>
      </c>
      <c r="I9548" s="14">
        <f>IF(F9548="GHS",H9548,H9548*Assumptions!$B$4)</f>
        <v>4628368.6000000006</v>
      </c>
      <c r="J9548" s="15" t="str">
        <f>INDEX(Assumptions!$B$8:$B$12,MATCH(B9548,Assumptions!$A$8:$A$12,0))</f>
        <v>Weighted Average</v>
      </c>
      <c r="K9548" s="16">
        <f>G9548/(1-INDEX(Assumptions!$D$8:$D$12,MATCH(B9548,Assumptions!$A$8:$A$12,0)))</f>
        <v>1655.0694444444446</v>
      </c>
      <c r="L9548" s="16">
        <f t="shared" si="1044"/>
        <v>35.749500000000005</v>
      </c>
      <c r="M9548" s="16">
        <f t="shared" si="1045"/>
        <v>82.753472222222229</v>
      </c>
      <c r="N9548" s="14">
        <f>E9548*(K9548-L9548-M9548)*IF(F9548="GHS",1,Assumptions!$B$4)</f>
        <v>5968024.1781111117</v>
      </c>
      <c r="O9548" s="15">
        <f t="shared" ca="1" si="1046"/>
        <v>348</v>
      </c>
      <c r="P9548" s="15" t="str">
        <f t="shared" ca="1" si="1047"/>
        <v>181-365d</v>
      </c>
      <c r="Q9548" s="17">
        <f ca="1">IF(P9548="0-90d",0,IF(P9548="91-180d",INDEX(Assumptions!$F$8:$F$12,MATCH(B9548,Assumptions!$A$8:$A$12,0)),IF(P9548="181-365d",INDEX(Assumptions!$G$8:$G$12,MATCH(B9548,Assumptions!$A$8:$A$12,0)),INDEX(Assumptions!$H$8:$H$12,MATCH(B9548,Assumptions!$A$8:$A$12,0)))))</f>
        <v>0.2</v>
      </c>
      <c r="R9548" s="14">
        <f t="shared" ca="1" si="1048"/>
        <v>925673.7200000002</v>
      </c>
      <c r="S9548" s="14">
        <f t="shared" ca="1" si="1049"/>
        <v>3702694.8800000004</v>
      </c>
      <c r="T9548" s="11" t="s">
        <v>50</v>
      </c>
      <c r="U9548" s="18" t="s">
        <v>26</v>
      </c>
    </row>
    <row r="9549" spans="1:21" ht="15" customHeight="1" x14ac:dyDescent="0.15">
      <c r="A9549" s="10" t="s">
        <v>9597</v>
      </c>
      <c r="B9549" s="11" t="s">
        <v>41</v>
      </c>
      <c r="C9549" s="11" t="s">
        <v>115</v>
      </c>
      <c r="D9549" s="12">
        <v>45926</v>
      </c>
      <c r="E9549" s="11">
        <v>1340</v>
      </c>
      <c r="F9549" s="11" t="s">
        <v>33</v>
      </c>
      <c r="G9549" s="13">
        <v>282.7</v>
      </c>
      <c r="H9549" s="14">
        <f t="shared" si="1043"/>
        <v>378818</v>
      </c>
      <c r="I9549" s="14">
        <f>IF(F9549="GHS",H9549,H9549*Assumptions!$B$4)</f>
        <v>378818</v>
      </c>
      <c r="J9549" s="15" t="str">
        <f>INDEX(Assumptions!$B$8:$B$12,MATCH(B9549,Assumptions!$A$8:$A$12,0))</f>
        <v>Weighted Average</v>
      </c>
      <c r="K9549" s="16">
        <f>G9549/(1-INDEX(Assumptions!$D$8:$D$12,MATCH(B9549,Assumptions!$A$8:$A$12,0)))</f>
        <v>434.92307692307691</v>
      </c>
      <c r="L9549" s="16">
        <f t="shared" si="1044"/>
        <v>8.4809999999999999</v>
      </c>
      <c r="M9549" s="16">
        <f t="shared" si="1045"/>
        <v>21.746153846153845</v>
      </c>
      <c r="N9549" s="14">
        <f>E9549*(K9549-L9549-M9549)*IF(F9549="GHS",1,Assumptions!$B$4)</f>
        <v>542292.53692307696</v>
      </c>
      <c r="O9549" s="15">
        <f t="shared" ca="1" si="1046"/>
        <v>360</v>
      </c>
      <c r="P9549" s="15" t="str">
        <f t="shared" ca="1" si="1047"/>
        <v>181-365d</v>
      </c>
      <c r="Q9549" s="17">
        <f ca="1">IF(P9549="0-90d",0,IF(P9549="91-180d",INDEX(Assumptions!$F$8:$F$12,MATCH(B9549,Assumptions!$A$8:$A$12,0)),IF(P9549="181-365d",INDEX(Assumptions!$G$8:$G$12,MATCH(B9549,Assumptions!$A$8:$A$12,0)),INDEX(Assumptions!$H$8:$H$12,MATCH(B9549,Assumptions!$A$8:$A$12,0)))))</f>
        <v>0.35</v>
      </c>
      <c r="R9549" s="14">
        <f t="shared" ca="1" si="1048"/>
        <v>132586.29999999999</v>
      </c>
      <c r="S9549" s="14">
        <f t="shared" ca="1" si="1049"/>
        <v>246231.7</v>
      </c>
      <c r="T9549" s="11" t="s">
        <v>25</v>
      </c>
      <c r="U9549" s="18" t="s">
        <v>26</v>
      </c>
    </row>
    <row r="9550" spans="1:21" ht="15" customHeight="1" x14ac:dyDescent="0.15">
      <c r="A9550" s="10" t="s">
        <v>9598</v>
      </c>
      <c r="B9550" s="11" t="s">
        <v>41</v>
      </c>
      <c r="C9550" s="11" t="s">
        <v>44</v>
      </c>
      <c r="D9550" s="12">
        <v>45737</v>
      </c>
      <c r="E9550" s="11">
        <v>1793</v>
      </c>
      <c r="F9550" s="11" t="s">
        <v>33</v>
      </c>
      <c r="G9550" s="13">
        <v>441.2</v>
      </c>
      <c r="H9550" s="14">
        <f t="shared" si="1043"/>
        <v>791071.6</v>
      </c>
      <c r="I9550" s="14">
        <f>IF(F9550="GHS",H9550,H9550*Assumptions!$B$4)</f>
        <v>791071.6</v>
      </c>
      <c r="J9550" s="15" t="str">
        <f>INDEX(Assumptions!$B$8:$B$12,MATCH(B9550,Assumptions!$A$8:$A$12,0))</f>
        <v>Weighted Average</v>
      </c>
      <c r="K9550" s="16">
        <f>G9550/(1-INDEX(Assumptions!$D$8:$D$12,MATCH(B9550,Assumptions!$A$8:$A$12,0)))</f>
        <v>678.76923076923072</v>
      </c>
      <c r="L9550" s="16">
        <f t="shared" si="1044"/>
        <v>13.235999999999999</v>
      </c>
      <c r="M9550" s="16">
        <f t="shared" si="1045"/>
        <v>33.938461538461539</v>
      </c>
      <c r="N9550" s="14">
        <f>E9550*(K9550-L9550-M9550)*IF(F9550="GHS",1,Assumptions!$B$4)</f>
        <v>1132449.4212307693</v>
      </c>
      <c r="O9550" s="15">
        <f t="shared" ca="1" si="1046"/>
        <v>549</v>
      </c>
      <c r="P9550" s="15" t="str">
        <f t="shared" ca="1" si="1047"/>
        <v>365d+</v>
      </c>
      <c r="Q9550" s="17">
        <f ca="1">IF(P9550="0-90d",0,IF(P9550="91-180d",INDEX(Assumptions!$F$8:$F$12,MATCH(B9550,Assumptions!$A$8:$A$12,0)),IF(P9550="181-365d",INDEX(Assumptions!$G$8:$G$12,MATCH(B9550,Assumptions!$A$8:$A$12,0)),INDEX(Assumptions!$H$8:$H$12,MATCH(B9550,Assumptions!$A$8:$A$12,0)))))</f>
        <v>0.8</v>
      </c>
      <c r="R9550" s="14">
        <f t="shared" ca="1" si="1048"/>
        <v>632857.28</v>
      </c>
      <c r="S9550" s="14">
        <f t="shared" ca="1" si="1049"/>
        <v>158214.31999999995</v>
      </c>
      <c r="T9550" s="11" t="s">
        <v>25</v>
      </c>
      <c r="U9550" s="18" t="s">
        <v>26</v>
      </c>
    </row>
    <row r="9551" spans="1:21" ht="15" customHeight="1" x14ac:dyDescent="0.15">
      <c r="A9551" s="10" t="s">
        <v>9599</v>
      </c>
      <c r="B9551" s="11" t="s">
        <v>31</v>
      </c>
      <c r="C9551" s="11" t="s">
        <v>63</v>
      </c>
      <c r="D9551" s="12">
        <v>45989</v>
      </c>
      <c r="E9551" s="11">
        <v>2182</v>
      </c>
      <c r="F9551" s="11" t="s">
        <v>33</v>
      </c>
      <c r="G9551" s="13">
        <v>1202.71</v>
      </c>
      <c r="H9551" s="14">
        <f t="shared" si="1043"/>
        <v>2624313.2200000002</v>
      </c>
      <c r="I9551" s="14">
        <f>IF(F9551="GHS",H9551,H9551*Assumptions!$B$4)</f>
        <v>2624313.2200000002</v>
      </c>
      <c r="J9551" s="15" t="str">
        <f>INDEX(Assumptions!$B$8:$B$12,MATCH(B9551,Assumptions!$A$8:$A$12,0))</f>
        <v>Weighted Average</v>
      </c>
      <c r="K9551" s="16">
        <f>G9551/(1-INDEX(Assumptions!$D$8:$D$12,MATCH(B9551,Assumptions!$A$8:$A$12,0)))</f>
        <v>1670.4305555555557</v>
      </c>
      <c r="L9551" s="16">
        <f t="shared" si="1044"/>
        <v>36.081299999999999</v>
      </c>
      <c r="M9551" s="16">
        <f t="shared" si="1045"/>
        <v>83.521527777777791</v>
      </c>
      <c r="N9551" s="14">
        <f>E9551*(K9551-L9551-M9551)*IF(F9551="GHS",1,Assumptions!$B$4)</f>
        <v>3383906.1020111116</v>
      </c>
      <c r="O9551" s="15">
        <f t="shared" ca="1" si="1046"/>
        <v>297</v>
      </c>
      <c r="P9551" s="15" t="str">
        <f t="shared" ca="1" si="1047"/>
        <v>181-365d</v>
      </c>
      <c r="Q9551" s="17">
        <f ca="1">IF(P9551="0-90d",0,IF(P9551="91-180d",INDEX(Assumptions!$F$8:$F$12,MATCH(B9551,Assumptions!$A$8:$A$12,0)),IF(P9551="181-365d",INDEX(Assumptions!$G$8:$G$12,MATCH(B9551,Assumptions!$A$8:$A$12,0)),INDEX(Assumptions!$H$8:$H$12,MATCH(B9551,Assumptions!$A$8:$A$12,0)))))</f>
        <v>0.2</v>
      </c>
      <c r="R9551" s="14">
        <f t="shared" ca="1" si="1048"/>
        <v>524862.64400000009</v>
      </c>
      <c r="S9551" s="14">
        <f t="shared" si="1049"/>
        <v>0</v>
      </c>
      <c r="T9551" s="11" t="s">
        <v>39</v>
      </c>
      <c r="U9551" s="18" t="s">
        <v>26</v>
      </c>
    </row>
    <row r="9552" spans="1:21" ht="15" customHeight="1" x14ac:dyDescent="0.15">
      <c r="A9552" s="10" t="s">
        <v>9600</v>
      </c>
      <c r="B9552" s="11" t="s">
        <v>22</v>
      </c>
      <c r="C9552" s="11" t="s">
        <v>81</v>
      </c>
      <c r="D9552" s="12">
        <v>45941</v>
      </c>
      <c r="E9552" s="11">
        <v>4052</v>
      </c>
      <c r="F9552" s="11" t="s">
        <v>24</v>
      </c>
      <c r="G9552" s="13">
        <v>15654.64</v>
      </c>
      <c r="H9552" s="14">
        <f t="shared" si="1043"/>
        <v>63432601.280000001</v>
      </c>
      <c r="I9552" s="14">
        <f>IF(F9552="GHS",H9552,H9552*Assumptions!$B$4)</f>
        <v>685072093.824</v>
      </c>
      <c r="J9552" s="15" t="str">
        <f>INDEX(Assumptions!$B$8:$B$12,MATCH(B9552,Assumptions!$A$8:$A$12,0))</f>
        <v>FIFO</v>
      </c>
      <c r="K9552" s="16">
        <f>G9552/(1-INDEX(Assumptions!$D$8:$D$12,MATCH(B9552,Assumptions!$A$8:$A$12,0)))</f>
        <v>19091.0243902439</v>
      </c>
      <c r="L9552" s="16">
        <f t="shared" si="1044"/>
        <v>469.63919999999996</v>
      </c>
      <c r="M9552" s="16">
        <f t="shared" si="1045"/>
        <v>954.55121951219508</v>
      </c>
      <c r="N9552" s="14">
        <f>E9552*(K9552-L9552-M9552)*IF(F9552="GHS",1,Assumptions!$B$4)</f>
        <v>773128921.49357259</v>
      </c>
      <c r="O9552" s="15">
        <f t="shared" ca="1" si="1046"/>
        <v>345</v>
      </c>
      <c r="P9552" s="15" t="str">
        <f t="shared" ca="1" si="1047"/>
        <v>181-365d</v>
      </c>
      <c r="Q9552" s="17">
        <f ca="1">IF(P9552="0-90d",0,IF(P9552="91-180d",INDEX(Assumptions!$F$8:$F$12,MATCH(B9552,Assumptions!$A$8:$A$12,0)),IF(P9552="181-365d",INDEX(Assumptions!$G$8:$G$12,MATCH(B9552,Assumptions!$A$8:$A$12,0)),INDEX(Assumptions!$H$8:$H$12,MATCH(B9552,Assumptions!$A$8:$A$12,0)))))</f>
        <v>0.15</v>
      </c>
      <c r="R9552" s="14">
        <f t="shared" ca="1" si="1048"/>
        <v>102760814.07359999</v>
      </c>
      <c r="S9552" s="14">
        <f t="shared" ca="1" si="1049"/>
        <v>582311279.75040007</v>
      </c>
      <c r="T9552" s="11" t="s">
        <v>25</v>
      </c>
      <c r="U9552" s="18" t="s">
        <v>26</v>
      </c>
    </row>
    <row r="9553" spans="1:21" ht="15" customHeight="1" x14ac:dyDescent="0.15">
      <c r="A9553" s="10" t="s">
        <v>9601</v>
      </c>
      <c r="B9553" s="11" t="s">
        <v>31</v>
      </c>
      <c r="C9553" s="11" t="s">
        <v>63</v>
      </c>
      <c r="D9553" s="12">
        <v>45902</v>
      </c>
      <c r="E9553" s="11">
        <v>850</v>
      </c>
      <c r="F9553" s="11" t="s">
        <v>33</v>
      </c>
      <c r="G9553" s="13">
        <v>1867.33</v>
      </c>
      <c r="H9553" s="14">
        <f t="shared" si="1043"/>
        <v>1587230.5</v>
      </c>
      <c r="I9553" s="14">
        <f>IF(F9553="GHS",H9553,H9553*Assumptions!$B$4)</f>
        <v>1587230.5</v>
      </c>
      <c r="J9553" s="15" t="str">
        <f>INDEX(Assumptions!$B$8:$B$12,MATCH(B9553,Assumptions!$A$8:$A$12,0))</f>
        <v>Weighted Average</v>
      </c>
      <c r="K9553" s="16">
        <f>G9553/(1-INDEX(Assumptions!$D$8:$D$12,MATCH(B9553,Assumptions!$A$8:$A$12,0)))</f>
        <v>2593.5138888888887</v>
      </c>
      <c r="L9553" s="16">
        <f t="shared" si="1044"/>
        <v>56.019899999999993</v>
      </c>
      <c r="M9553" s="16">
        <f t="shared" si="1045"/>
        <v>129.67569444444445</v>
      </c>
      <c r="N9553" s="14">
        <f>E9553*(K9553-L9553-M9553)*IF(F9553="GHS",1,Assumptions!$B$4)</f>
        <v>2046645.5502777777</v>
      </c>
      <c r="O9553" s="15">
        <f t="shared" ca="1" si="1046"/>
        <v>384</v>
      </c>
      <c r="P9553" s="15" t="str">
        <f t="shared" ca="1" si="1047"/>
        <v>365d+</v>
      </c>
      <c r="Q9553" s="17">
        <f ca="1">IF(P9553="0-90d",0,IF(P9553="91-180d",INDEX(Assumptions!$F$8:$F$12,MATCH(B9553,Assumptions!$A$8:$A$12,0)),IF(P9553="181-365d",INDEX(Assumptions!$G$8:$G$12,MATCH(B9553,Assumptions!$A$8:$A$12,0)),INDEX(Assumptions!$H$8:$H$12,MATCH(B9553,Assumptions!$A$8:$A$12,0)))))</f>
        <v>0.6</v>
      </c>
      <c r="R9553" s="14">
        <f t="shared" ca="1" si="1048"/>
        <v>952338.29999999993</v>
      </c>
      <c r="S9553" s="14">
        <f t="shared" ca="1" si="1049"/>
        <v>634892.20000000007</v>
      </c>
      <c r="T9553" s="11" t="s">
        <v>25</v>
      </c>
      <c r="U9553" s="18" t="s">
        <v>26</v>
      </c>
    </row>
    <row r="9554" spans="1:21" ht="15" customHeight="1" x14ac:dyDescent="0.15">
      <c r="A9554" s="10" t="s">
        <v>9602</v>
      </c>
      <c r="B9554" s="11" t="s">
        <v>31</v>
      </c>
      <c r="C9554" s="11" t="s">
        <v>76</v>
      </c>
      <c r="D9554" s="12">
        <v>46125</v>
      </c>
      <c r="E9554" s="11">
        <v>2517</v>
      </c>
      <c r="F9554" s="11" t="s">
        <v>33</v>
      </c>
      <c r="G9554" s="13">
        <v>1924.27</v>
      </c>
      <c r="H9554" s="14">
        <f t="shared" si="1043"/>
        <v>4843387.59</v>
      </c>
      <c r="I9554" s="14">
        <f>IF(F9554="GHS",H9554,H9554*Assumptions!$B$4)</f>
        <v>4843387.59</v>
      </c>
      <c r="J9554" s="15" t="str">
        <f>INDEX(Assumptions!$B$8:$B$12,MATCH(B9554,Assumptions!$A$8:$A$12,0))</f>
        <v>Weighted Average</v>
      </c>
      <c r="K9554" s="16">
        <f>G9554/(1-INDEX(Assumptions!$D$8:$D$12,MATCH(B9554,Assumptions!$A$8:$A$12,0)))</f>
        <v>2672.5972222222222</v>
      </c>
      <c r="L9554" s="16">
        <f t="shared" si="1044"/>
        <v>57.728099999999998</v>
      </c>
      <c r="M9554" s="16">
        <f t="shared" si="1045"/>
        <v>133.62986111111113</v>
      </c>
      <c r="N9554" s="14">
        <f>E9554*(K9554-L9554-M9554)*IF(F9554="GHS",1,Assumptions!$B$4)</f>
        <v>6245279.2202166673</v>
      </c>
      <c r="O9554" s="15">
        <f t="shared" ca="1" si="1046"/>
        <v>161</v>
      </c>
      <c r="P9554" s="15" t="str">
        <f t="shared" ca="1" si="1047"/>
        <v>91-180d</v>
      </c>
      <c r="Q9554" s="17">
        <f ca="1">IF(P9554="0-90d",0,IF(P9554="91-180d",INDEX(Assumptions!$F$8:$F$12,MATCH(B9554,Assumptions!$A$8:$A$12,0)),IF(P9554="181-365d",INDEX(Assumptions!$G$8:$G$12,MATCH(B9554,Assumptions!$A$8:$A$12,0)),INDEX(Assumptions!$H$8:$H$12,MATCH(B9554,Assumptions!$A$8:$A$12,0)))))</f>
        <v>0.05</v>
      </c>
      <c r="R9554" s="14">
        <f t="shared" ca="1" si="1048"/>
        <v>242169.37950000001</v>
      </c>
      <c r="S9554" s="14">
        <f t="shared" ca="1" si="1049"/>
        <v>4601218.2105</v>
      </c>
      <c r="T9554" s="11" t="s">
        <v>50</v>
      </c>
      <c r="U9554" s="18" t="s">
        <v>26</v>
      </c>
    </row>
    <row r="9555" spans="1:21" ht="15" customHeight="1" x14ac:dyDescent="0.15">
      <c r="A9555" s="10" t="s">
        <v>9603</v>
      </c>
      <c r="B9555" s="11" t="s">
        <v>41</v>
      </c>
      <c r="C9555" s="11" t="s">
        <v>115</v>
      </c>
      <c r="D9555" s="12">
        <v>46161</v>
      </c>
      <c r="E9555" s="11">
        <v>3189</v>
      </c>
      <c r="F9555" s="11" t="s">
        <v>33</v>
      </c>
      <c r="G9555" s="13">
        <v>733.54</v>
      </c>
      <c r="H9555" s="14">
        <f t="shared" si="1043"/>
        <v>2339259.06</v>
      </c>
      <c r="I9555" s="14">
        <f>IF(F9555="GHS",H9555,H9555*Assumptions!$B$4)</f>
        <v>2339259.06</v>
      </c>
      <c r="J9555" s="15" t="str">
        <f>INDEX(Assumptions!$B$8:$B$12,MATCH(B9555,Assumptions!$A$8:$A$12,0))</f>
        <v>Weighted Average</v>
      </c>
      <c r="K9555" s="16">
        <f>G9555/(1-INDEX(Assumptions!$D$8:$D$12,MATCH(B9555,Assumptions!$A$8:$A$12,0)))</f>
        <v>1128.5230769230768</v>
      </c>
      <c r="L9555" s="16">
        <f t="shared" si="1044"/>
        <v>22.0062</v>
      </c>
      <c r="M9555" s="16">
        <f t="shared" si="1045"/>
        <v>56.426153846153845</v>
      </c>
      <c r="N9555" s="14">
        <f>E9555*(K9555-L9555-M9555)*IF(F9555="GHS",1,Assumptions!$B$4)</f>
        <v>3348739.3158923076</v>
      </c>
      <c r="O9555" s="15">
        <f t="shared" ca="1" si="1046"/>
        <v>125</v>
      </c>
      <c r="P9555" s="15" t="str">
        <f t="shared" ca="1" si="1047"/>
        <v>91-180d</v>
      </c>
      <c r="Q9555" s="17">
        <f ca="1">IF(P9555="0-90d",0,IF(P9555="91-180d",INDEX(Assumptions!$F$8:$F$12,MATCH(B9555,Assumptions!$A$8:$A$12,0)),IF(P9555="181-365d",INDEX(Assumptions!$G$8:$G$12,MATCH(B9555,Assumptions!$A$8:$A$12,0)),INDEX(Assumptions!$H$8:$H$12,MATCH(B9555,Assumptions!$A$8:$A$12,0)))))</f>
        <v>0.1</v>
      </c>
      <c r="R9555" s="14">
        <f t="shared" ca="1" si="1048"/>
        <v>233925.90600000002</v>
      </c>
      <c r="S9555" s="14">
        <f t="shared" ca="1" si="1049"/>
        <v>2105333.1540000001</v>
      </c>
      <c r="T9555" s="11" t="s">
        <v>25</v>
      </c>
      <c r="U9555" s="18" t="s">
        <v>26</v>
      </c>
    </row>
    <row r="9556" spans="1:21" ht="15" customHeight="1" x14ac:dyDescent="0.15">
      <c r="A9556" s="10" t="s">
        <v>9604</v>
      </c>
      <c r="B9556" s="11" t="s">
        <v>31</v>
      </c>
      <c r="C9556" s="11" t="s">
        <v>32</v>
      </c>
      <c r="D9556" s="12">
        <v>46032</v>
      </c>
      <c r="E9556" s="11">
        <v>676</v>
      </c>
      <c r="F9556" s="11" t="s">
        <v>33</v>
      </c>
      <c r="G9556" s="13">
        <v>3299.2</v>
      </c>
      <c r="H9556" s="14">
        <f t="shared" si="1043"/>
        <v>2230259.1999999997</v>
      </c>
      <c r="I9556" s="14">
        <f>IF(F9556="GHS",H9556,H9556*Assumptions!$B$4)</f>
        <v>2230259.1999999997</v>
      </c>
      <c r="J9556" s="15" t="str">
        <f>INDEX(Assumptions!$B$8:$B$12,MATCH(B9556,Assumptions!$A$8:$A$12,0))</f>
        <v>Weighted Average</v>
      </c>
      <c r="K9556" s="16">
        <f>G9556/(1-INDEX(Assumptions!$D$8:$D$12,MATCH(B9556,Assumptions!$A$8:$A$12,0)))</f>
        <v>4582.2222222222217</v>
      </c>
      <c r="L9556" s="16">
        <f t="shared" si="1044"/>
        <v>98.975999999999985</v>
      </c>
      <c r="M9556" s="16">
        <f t="shared" si="1045"/>
        <v>229.11111111111109</v>
      </c>
      <c r="N9556" s="14">
        <f>E9556*(K9556-L9556-M9556)*IF(F9556="GHS",1,Assumptions!$B$4)</f>
        <v>2875795.3351111109</v>
      </c>
      <c r="O9556" s="15">
        <f t="shared" ca="1" si="1046"/>
        <v>254</v>
      </c>
      <c r="P9556" s="15" t="str">
        <f t="shared" ca="1" si="1047"/>
        <v>181-365d</v>
      </c>
      <c r="Q9556" s="17">
        <f ca="1">IF(P9556="0-90d",0,IF(P9556="91-180d",INDEX(Assumptions!$F$8:$F$12,MATCH(B9556,Assumptions!$A$8:$A$12,0)),IF(P9556="181-365d",INDEX(Assumptions!$G$8:$G$12,MATCH(B9556,Assumptions!$A$8:$A$12,0)),INDEX(Assumptions!$H$8:$H$12,MATCH(B9556,Assumptions!$A$8:$A$12,0)))))</f>
        <v>0.2</v>
      </c>
      <c r="R9556" s="14">
        <f t="shared" ca="1" si="1048"/>
        <v>446051.83999999997</v>
      </c>
      <c r="S9556" s="14">
        <f t="shared" ca="1" si="1049"/>
        <v>1784207.3599999999</v>
      </c>
      <c r="T9556" s="11" t="s">
        <v>25</v>
      </c>
      <c r="U9556" s="18" t="s">
        <v>26</v>
      </c>
    </row>
    <row r="9557" spans="1:21" ht="15" customHeight="1" x14ac:dyDescent="0.15">
      <c r="A9557" s="10" t="s">
        <v>9605</v>
      </c>
      <c r="B9557" s="11" t="s">
        <v>46</v>
      </c>
      <c r="C9557" s="11" t="s">
        <v>47</v>
      </c>
      <c r="D9557" s="12">
        <v>46070</v>
      </c>
      <c r="E9557" s="11">
        <v>534</v>
      </c>
      <c r="F9557" s="11" t="s">
        <v>33</v>
      </c>
      <c r="G9557" s="13">
        <v>950327.8</v>
      </c>
      <c r="H9557" s="14">
        <f t="shared" si="1043"/>
        <v>507475045.20000005</v>
      </c>
      <c r="I9557" s="14">
        <f>IF(F9557="GHS",H9557,H9557*Assumptions!$B$4)</f>
        <v>507475045.20000005</v>
      </c>
      <c r="J9557" s="15" t="str">
        <f>INDEX(Assumptions!$B$8:$B$12,MATCH(B9557,Assumptions!$A$8:$A$12,0))</f>
        <v>Specific Identification</v>
      </c>
      <c r="K9557" s="16">
        <f>G9557/(1-INDEX(Assumptions!$D$8:$D$12,MATCH(B9557,Assumptions!$A$8:$A$12,0)))</f>
        <v>1218368.9743589745</v>
      </c>
      <c r="L9557" s="16">
        <f t="shared" si="1044"/>
        <v>28509.833999999999</v>
      </c>
      <c r="M9557" s="16">
        <f t="shared" si="1045"/>
        <v>60918.448717948726</v>
      </c>
      <c r="N9557" s="14">
        <f>E9557*(K9557-L9557-M9557)*IF(F9557="GHS",1,Assumptions!$B$4)</f>
        <v>602854329.33630776</v>
      </c>
      <c r="O9557" s="15">
        <f t="shared" ca="1" si="1046"/>
        <v>216</v>
      </c>
      <c r="P9557" s="15" t="str">
        <f t="shared" ca="1" si="1047"/>
        <v>181-365d</v>
      </c>
      <c r="Q9557" s="17">
        <f ca="1">IF(P9557="0-90d",0,IF(P9557="91-180d",INDEX(Assumptions!$F$8:$F$12,MATCH(B9557,Assumptions!$A$8:$A$12,0)),IF(P9557="181-365d",INDEX(Assumptions!$G$8:$G$12,MATCH(B9557,Assumptions!$A$8:$A$12,0)),INDEX(Assumptions!$H$8:$H$12,MATCH(B9557,Assumptions!$A$8:$A$12,0)))))</f>
        <v>0.05</v>
      </c>
      <c r="R9557" s="14">
        <f t="shared" ca="1" si="1048"/>
        <v>25373752.260000005</v>
      </c>
      <c r="S9557" s="14">
        <f t="shared" ca="1" si="1049"/>
        <v>482101292.94000006</v>
      </c>
      <c r="T9557" s="11" t="s">
        <v>25</v>
      </c>
      <c r="U9557" s="18" t="s">
        <v>26</v>
      </c>
    </row>
    <row r="9558" spans="1:21" ht="15" customHeight="1" x14ac:dyDescent="0.15">
      <c r="A9558" s="10" t="s">
        <v>9606</v>
      </c>
      <c r="B9558" s="11" t="s">
        <v>31</v>
      </c>
      <c r="C9558" s="11" t="s">
        <v>63</v>
      </c>
      <c r="D9558" s="12">
        <v>45839</v>
      </c>
      <c r="E9558" s="11">
        <v>4492</v>
      </c>
      <c r="F9558" s="11" t="s">
        <v>33</v>
      </c>
      <c r="G9558" s="13">
        <v>1411.81</v>
      </c>
      <c r="H9558" s="14">
        <f t="shared" si="1043"/>
        <v>6341850.5199999996</v>
      </c>
      <c r="I9558" s="14">
        <f>IF(F9558="GHS",H9558,H9558*Assumptions!$B$4)</f>
        <v>6341850.5199999996</v>
      </c>
      <c r="J9558" s="15" t="str">
        <f>INDEX(Assumptions!$B$8:$B$12,MATCH(B9558,Assumptions!$A$8:$A$12,0))</f>
        <v>Weighted Average</v>
      </c>
      <c r="K9558" s="16">
        <f>G9558/(1-INDEX(Assumptions!$D$8:$D$12,MATCH(B9558,Assumptions!$A$8:$A$12,0)))</f>
        <v>1960.8472222222222</v>
      </c>
      <c r="L9558" s="16">
        <f t="shared" si="1044"/>
        <v>42.354299999999995</v>
      </c>
      <c r="M9558" s="16">
        <f t="shared" si="1045"/>
        <v>98.04236111111112</v>
      </c>
      <c r="N9558" s="14">
        <f>E9558*(K9558-L9558-M9558)*IF(F9558="GHS",1,Assumptions!$B$4)</f>
        <v>8177463.9205111107</v>
      </c>
      <c r="O9558" s="15">
        <f t="shared" ca="1" si="1046"/>
        <v>447</v>
      </c>
      <c r="P9558" s="15" t="str">
        <f t="shared" ca="1" si="1047"/>
        <v>365d+</v>
      </c>
      <c r="Q9558" s="17">
        <f ca="1">IF(P9558="0-90d",0,IF(P9558="91-180d",INDEX(Assumptions!$F$8:$F$12,MATCH(B9558,Assumptions!$A$8:$A$12,0)),IF(P9558="181-365d",INDEX(Assumptions!$G$8:$G$12,MATCH(B9558,Assumptions!$A$8:$A$12,0)),INDEX(Assumptions!$H$8:$H$12,MATCH(B9558,Assumptions!$A$8:$A$12,0)))))</f>
        <v>0.6</v>
      </c>
      <c r="R9558" s="14">
        <f t="shared" ca="1" si="1048"/>
        <v>3805110.3119999995</v>
      </c>
      <c r="S9558" s="14">
        <f t="shared" ca="1" si="1049"/>
        <v>2536740.2080000001</v>
      </c>
      <c r="T9558" s="11" t="s">
        <v>50</v>
      </c>
      <c r="U9558" s="18" t="s">
        <v>26</v>
      </c>
    </row>
    <row r="9559" spans="1:21" ht="15" customHeight="1" x14ac:dyDescent="0.15">
      <c r="A9559" s="10" t="s">
        <v>9607</v>
      </c>
      <c r="B9559" s="11" t="s">
        <v>41</v>
      </c>
      <c r="C9559" s="11" t="s">
        <v>115</v>
      </c>
      <c r="D9559" s="12">
        <v>45981</v>
      </c>
      <c r="E9559" s="11">
        <v>3210</v>
      </c>
      <c r="F9559" s="11" t="s">
        <v>33</v>
      </c>
      <c r="G9559" s="13">
        <v>605.48</v>
      </c>
      <c r="H9559" s="14">
        <f t="shared" si="1043"/>
        <v>1943590.8</v>
      </c>
      <c r="I9559" s="14">
        <f>IF(F9559="GHS",H9559,H9559*Assumptions!$B$4)</f>
        <v>1943590.8</v>
      </c>
      <c r="J9559" s="15" t="str">
        <f>INDEX(Assumptions!$B$8:$B$12,MATCH(B9559,Assumptions!$A$8:$A$12,0))</f>
        <v>Weighted Average</v>
      </c>
      <c r="K9559" s="16">
        <f>G9559/(1-INDEX(Assumptions!$D$8:$D$12,MATCH(B9559,Assumptions!$A$8:$A$12,0)))</f>
        <v>931.50769230769231</v>
      </c>
      <c r="L9559" s="16">
        <f t="shared" si="1044"/>
        <v>18.164400000000001</v>
      </c>
      <c r="M9559" s="16">
        <f t="shared" si="1045"/>
        <v>46.575384615384621</v>
      </c>
      <c r="N9559" s="14">
        <f>E9559*(K9559-L9559-M9559)*IF(F9559="GHS",1,Assumptions!$B$4)</f>
        <v>2782324.983692308</v>
      </c>
      <c r="O9559" s="15">
        <f t="shared" ca="1" si="1046"/>
        <v>305</v>
      </c>
      <c r="P9559" s="15" t="str">
        <f t="shared" ca="1" si="1047"/>
        <v>181-365d</v>
      </c>
      <c r="Q9559" s="17">
        <f ca="1">IF(P9559="0-90d",0,IF(P9559="91-180d",INDEX(Assumptions!$F$8:$F$12,MATCH(B9559,Assumptions!$A$8:$A$12,0)),IF(P9559="181-365d",INDEX(Assumptions!$G$8:$G$12,MATCH(B9559,Assumptions!$A$8:$A$12,0)),INDEX(Assumptions!$H$8:$H$12,MATCH(B9559,Assumptions!$A$8:$A$12,0)))))</f>
        <v>0.35</v>
      </c>
      <c r="R9559" s="14">
        <f t="shared" ca="1" si="1048"/>
        <v>680256.78</v>
      </c>
      <c r="S9559" s="14">
        <f t="shared" ca="1" si="1049"/>
        <v>1263334.02</v>
      </c>
      <c r="T9559" s="11" t="s">
        <v>25</v>
      </c>
      <c r="U9559" s="18" t="s">
        <v>36</v>
      </c>
    </row>
    <row r="9560" spans="1:21" ht="15" customHeight="1" x14ac:dyDescent="0.15">
      <c r="A9560" s="10" t="s">
        <v>9608</v>
      </c>
      <c r="B9560" s="11" t="s">
        <v>22</v>
      </c>
      <c r="C9560" s="11" t="s">
        <v>61</v>
      </c>
      <c r="D9560" s="12">
        <v>45845</v>
      </c>
      <c r="E9560" s="11">
        <v>2179</v>
      </c>
      <c r="F9560" s="11" t="s">
        <v>24</v>
      </c>
      <c r="G9560" s="13">
        <v>16465.88</v>
      </c>
      <c r="H9560" s="14">
        <f t="shared" si="1043"/>
        <v>35879152.520000003</v>
      </c>
      <c r="I9560" s="14">
        <f>IF(F9560="GHS",H9560,H9560*Assumptions!$B$4)</f>
        <v>387494847.21600008</v>
      </c>
      <c r="J9560" s="15" t="str">
        <f>INDEX(Assumptions!$B$8:$B$12,MATCH(B9560,Assumptions!$A$8:$A$12,0))</f>
        <v>FIFO</v>
      </c>
      <c r="K9560" s="16">
        <f>G9560/(1-INDEX(Assumptions!$D$8:$D$12,MATCH(B9560,Assumptions!$A$8:$A$12,0)))</f>
        <v>20080.341463414636</v>
      </c>
      <c r="L9560" s="16">
        <f t="shared" si="1044"/>
        <v>493.97640000000001</v>
      </c>
      <c r="M9560" s="16">
        <f t="shared" si="1045"/>
        <v>1004.0170731707318</v>
      </c>
      <c r="N9560" s="14">
        <f>E9560*(K9560-L9560-M9560)*IF(F9560="GHS",1,Assumptions!$B$4)</f>
        <v>437302111.72400784</v>
      </c>
      <c r="O9560" s="15">
        <f t="shared" ca="1" si="1046"/>
        <v>441</v>
      </c>
      <c r="P9560" s="15" t="str">
        <f t="shared" ca="1" si="1047"/>
        <v>365d+</v>
      </c>
      <c r="Q9560" s="17">
        <f ca="1">IF(P9560="0-90d",0,IF(P9560="91-180d",INDEX(Assumptions!$F$8:$F$12,MATCH(B9560,Assumptions!$A$8:$A$12,0)),IF(P9560="181-365d",INDEX(Assumptions!$G$8:$G$12,MATCH(B9560,Assumptions!$A$8:$A$12,0)),INDEX(Assumptions!$H$8:$H$12,MATCH(B9560,Assumptions!$A$8:$A$12,0)))))</f>
        <v>0.5</v>
      </c>
      <c r="R9560" s="14">
        <f t="shared" ca="1" si="1048"/>
        <v>193747423.60800004</v>
      </c>
      <c r="S9560" s="14">
        <f t="shared" ca="1" si="1049"/>
        <v>193747423.60800004</v>
      </c>
      <c r="T9560" s="11" t="s">
        <v>50</v>
      </c>
      <c r="U9560" s="18" t="s">
        <v>26</v>
      </c>
    </row>
    <row r="9561" spans="1:21" ht="15" customHeight="1" x14ac:dyDescent="0.15">
      <c r="A9561" s="10" t="s">
        <v>9609</v>
      </c>
      <c r="B9561" s="11" t="s">
        <v>41</v>
      </c>
      <c r="C9561" s="11" t="s">
        <v>42</v>
      </c>
      <c r="D9561" s="12">
        <v>45803</v>
      </c>
      <c r="E9561" s="11">
        <v>3438</v>
      </c>
      <c r="F9561" s="11" t="s">
        <v>33</v>
      </c>
      <c r="G9561" s="13">
        <v>215.28</v>
      </c>
      <c r="H9561" s="14">
        <f t="shared" si="1043"/>
        <v>740132.64</v>
      </c>
      <c r="I9561" s="14">
        <f>IF(F9561="GHS",H9561,H9561*Assumptions!$B$4)</f>
        <v>740132.64</v>
      </c>
      <c r="J9561" s="15" t="str">
        <f>INDEX(Assumptions!$B$8:$B$12,MATCH(B9561,Assumptions!$A$8:$A$12,0))</f>
        <v>Weighted Average</v>
      </c>
      <c r="K9561" s="16">
        <f>G9561/(1-INDEX(Assumptions!$D$8:$D$12,MATCH(B9561,Assumptions!$A$8:$A$12,0)))</f>
        <v>331.2</v>
      </c>
      <c r="L9561" s="16">
        <f t="shared" si="1044"/>
        <v>6.4584000000000001</v>
      </c>
      <c r="M9561" s="16">
        <f t="shared" si="1045"/>
        <v>16.559999999999999</v>
      </c>
      <c r="N9561" s="14">
        <f>E9561*(K9561-L9561-M9561)*IF(F9561="GHS",1,Assumptions!$B$4)</f>
        <v>1059528.3408000001</v>
      </c>
      <c r="O9561" s="15">
        <f t="shared" ca="1" si="1046"/>
        <v>483</v>
      </c>
      <c r="P9561" s="15" t="str">
        <f t="shared" ca="1" si="1047"/>
        <v>365d+</v>
      </c>
      <c r="Q9561" s="17">
        <f ca="1">IF(P9561="0-90d",0,IF(P9561="91-180d",INDEX(Assumptions!$F$8:$F$12,MATCH(B9561,Assumptions!$A$8:$A$12,0)),IF(P9561="181-365d",INDEX(Assumptions!$G$8:$G$12,MATCH(B9561,Assumptions!$A$8:$A$12,0)),INDEX(Assumptions!$H$8:$H$12,MATCH(B9561,Assumptions!$A$8:$A$12,0)))))</f>
        <v>0.8</v>
      </c>
      <c r="R9561" s="14">
        <f t="shared" ca="1" si="1048"/>
        <v>592106.11200000008</v>
      </c>
      <c r="S9561" s="14">
        <f t="shared" ca="1" si="1049"/>
        <v>148026.52799999993</v>
      </c>
      <c r="T9561" s="11" t="s">
        <v>25</v>
      </c>
      <c r="U9561" s="18" t="s">
        <v>26</v>
      </c>
    </row>
    <row r="9562" spans="1:21" ht="15" customHeight="1" x14ac:dyDescent="0.15">
      <c r="A9562" s="10" t="s">
        <v>9610</v>
      </c>
      <c r="B9562" s="11" t="s">
        <v>31</v>
      </c>
      <c r="C9562" s="11" t="s">
        <v>76</v>
      </c>
      <c r="D9562" s="12">
        <v>46085</v>
      </c>
      <c r="E9562" s="11">
        <v>2402</v>
      </c>
      <c r="F9562" s="11" t="s">
        <v>33</v>
      </c>
      <c r="G9562" s="13">
        <v>2607.04</v>
      </c>
      <c r="H9562" s="14">
        <f t="shared" si="1043"/>
        <v>6262110.0800000001</v>
      </c>
      <c r="I9562" s="14">
        <f>IF(F9562="GHS",H9562,H9562*Assumptions!$B$4)</f>
        <v>6262110.0800000001</v>
      </c>
      <c r="J9562" s="15" t="str">
        <f>INDEX(Assumptions!$B$8:$B$12,MATCH(B9562,Assumptions!$A$8:$A$12,0))</f>
        <v>Weighted Average</v>
      </c>
      <c r="K9562" s="16">
        <f>G9562/(1-INDEX(Assumptions!$D$8:$D$12,MATCH(B9562,Assumptions!$A$8:$A$12,0)))</f>
        <v>3620.8888888888891</v>
      </c>
      <c r="L9562" s="16">
        <f t="shared" si="1044"/>
        <v>78.211199999999991</v>
      </c>
      <c r="M9562" s="16">
        <f t="shared" si="1045"/>
        <v>181.04444444444448</v>
      </c>
      <c r="N9562" s="14">
        <f>E9562*(K9562-L9562-M9562)*IF(F9562="GHS",1,Assumptions!$B$4)</f>
        <v>8074643.0531555554</v>
      </c>
      <c r="O9562" s="15">
        <f t="shared" ca="1" si="1046"/>
        <v>201</v>
      </c>
      <c r="P9562" s="15" t="str">
        <f t="shared" ca="1" si="1047"/>
        <v>181-365d</v>
      </c>
      <c r="Q9562" s="17">
        <f ca="1">IF(P9562="0-90d",0,IF(P9562="91-180d",INDEX(Assumptions!$F$8:$F$12,MATCH(B9562,Assumptions!$A$8:$A$12,0)),IF(P9562="181-365d",INDEX(Assumptions!$G$8:$G$12,MATCH(B9562,Assumptions!$A$8:$A$12,0)),INDEX(Assumptions!$H$8:$H$12,MATCH(B9562,Assumptions!$A$8:$A$12,0)))))</f>
        <v>0.2</v>
      </c>
      <c r="R9562" s="14">
        <f t="shared" ca="1" si="1048"/>
        <v>1252422.0160000001</v>
      </c>
      <c r="S9562" s="14">
        <f t="shared" ca="1" si="1049"/>
        <v>5009688.0640000002</v>
      </c>
      <c r="T9562" s="11" t="s">
        <v>25</v>
      </c>
      <c r="U9562" s="18" t="s">
        <v>26</v>
      </c>
    </row>
    <row r="9563" spans="1:21" ht="15" customHeight="1" x14ac:dyDescent="0.15">
      <c r="A9563" s="10" t="s">
        <v>9611</v>
      </c>
      <c r="B9563" s="11" t="s">
        <v>46</v>
      </c>
      <c r="C9563" s="11" t="s">
        <v>119</v>
      </c>
      <c r="D9563" s="12">
        <v>45875</v>
      </c>
      <c r="E9563" s="11">
        <v>4409</v>
      </c>
      <c r="F9563" s="11" t="s">
        <v>33</v>
      </c>
      <c r="G9563" s="13">
        <v>232231.27</v>
      </c>
      <c r="H9563" s="14">
        <f t="shared" si="1043"/>
        <v>1023907669.4299999</v>
      </c>
      <c r="I9563" s="14">
        <f>IF(F9563="GHS",H9563,H9563*Assumptions!$B$4)</f>
        <v>1023907669.4299999</v>
      </c>
      <c r="J9563" s="15" t="str">
        <f>INDEX(Assumptions!$B$8:$B$12,MATCH(B9563,Assumptions!$A$8:$A$12,0))</f>
        <v>Specific Identification</v>
      </c>
      <c r="K9563" s="16">
        <f>G9563/(1-INDEX(Assumptions!$D$8:$D$12,MATCH(B9563,Assumptions!$A$8:$A$12,0)))</f>
        <v>297732.39743589744</v>
      </c>
      <c r="L9563" s="16">
        <f t="shared" si="1044"/>
        <v>6966.9380999999994</v>
      </c>
      <c r="M9563" s="16">
        <f t="shared" si="1045"/>
        <v>14886.619871794872</v>
      </c>
      <c r="N9563" s="14">
        <f>E9563*(K9563-L9563-M9563)*IF(F9563="GHS",1,Assumptions!$B$4)</f>
        <v>1216349803.1972282</v>
      </c>
      <c r="O9563" s="15">
        <f t="shared" ca="1" si="1046"/>
        <v>411</v>
      </c>
      <c r="P9563" s="15" t="str">
        <f t="shared" ca="1" si="1047"/>
        <v>365d+</v>
      </c>
      <c r="Q9563" s="17">
        <f ca="1">IF(P9563="0-90d",0,IF(P9563="91-180d",INDEX(Assumptions!$F$8:$F$12,MATCH(B9563,Assumptions!$A$8:$A$12,0)),IF(P9563="181-365d",INDEX(Assumptions!$G$8:$G$12,MATCH(B9563,Assumptions!$A$8:$A$12,0)),INDEX(Assumptions!$H$8:$H$12,MATCH(B9563,Assumptions!$A$8:$A$12,0)))))</f>
        <v>0.15</v>
      </c>
      <c r="R9563" s="14">
        <f t="shared" ca="1" si="1048"/>
        <v>153586150.4145</v>
      </c>
      <c r="S9563" s="14">
        <f t="shared" ca="1" si="1049"/>
        <v>870321519.01549995</v>
      </c>
      <c r="T9563" s="11" t="s">
        <v>25</v>
      </c>
      <c r="U9563" s="18" t="s">
        <v>36</v>
      </c>
    </row>
    <row r="9564" spans="1:21" ht="15" customHeight="1" x14ac:dyDescent="0.15">
      <c r="A9564" s="10" t="s">
        <v>9612</v>
      </c>
      <c r="B9564" s="11" t="s">
        <v>41</v>
      </c>
      <c r="C9564" s="11" t="s">
        <v>42</v>
      </c>
      <c r="D9564" s="12">
        <v>46153</v>
      </c>
      <c r="E9564" s="11">
        <v>4615</v>
      </c>
      <c r="F9564" s="11" t="s">
        <v>33</v>
      </c>
      <c r="G9564" s="13">
        <v>508.42</v>
      </c>
      <c r="H9564" s="14">
        <f t="shared" si="1043"/>
        <v>2346358.3000000003</v>
      </c>
      <c r="I9564" s="14">
        <f>IF(F9564="GHS",H9564,H9564*Assumptions!$B$4)</f>
        <v>2346358.3000000003</v>
      </c>
      <c r="J9564" s="15" t="str">
        <f>INDEX(Assumptions!$B$8:$B$12,MATCH(B9564,Assumptions!$A$8:$A$12,0))</f>
        <v>Weighted Average</v>
      </c>
      <c r="K9564" s="16">
        <f>G9564/(1-INDEX(Assumptions!$D$8:$D$12,MATCH(B9564,Assumptions!$A$8:$A$12,0)))</f>
        <v>782.18461538461543</v>
      </c>
      <c r="L9564" s="16">
        <f t="shared" si="1044"/>
        <v>15.252599999999999</v>
      </c>
      <c r="M9564" s="16">
        <f t="shared" si="1045"/>
        <v>39.109230769230777</v>
      </c>
      <c r="N9564" s="14">
        <f>E9564*(K9564-L9564-M9564)*IF(F9564="GHS",1,Assumptions!$B$4)</f>
        <v>3358902.1510000001</v>
      </c>
      <c r="O9564" s="15">
        <f t="shared" ca="1" si="1046"/>
        <v>133</v>
      </c>
      <c r="P9564" s="15" t="str">
        <f t="shared" ca="1" si="1047"/>
        <v>91-180d</v>
      </c>
      <c r="Q9564" s="17">
        <f ca="1">IF(P9564="0-90d",0,IF(P9564="91-180d",INDEX(Assumptions!$F$8:$F$12,MATCH(B9564,Assumptions!$A$8:$A$12,0)),IF(P9564="181-365d",INDEX(Assumptions!$G$8:$G$12,MATCH(B9564,Assumptions!$A$8:$A$12,0)),INDEX(Assumptions!$H$8:$H$12,MATCH(B9564,Assumptions!$A$8:$A$12,0)))))</f>
        <v>0.1</v>
      </c>
      <c r="R9564" s="14">
        <f t="shared" ca="1" si="1048"/>
        <v>234635.83000000005</v>
      </c>
      <c r="S9564" s="14">
        <f t="shared" ca="1" si="1049"/>
        <v>2111722.4700000002</v>
      </c>
      <c r="T9564" s="11" t="s">
        <v>25</v>
      </c>
      <c r="U9564" s="18" t="s">
        <v>26</v>
      </c>
    </row>
    <row r="9565" spans="1:21" ht="15" customHeight="1" x14ac:dyDescent="0.15">
      <c r="A9565" s="10" t="s">
        <v>9613</v>
      </c>
      <c r="B9565" s="11" t="s">
        <v>31</v>
      </c>
      <c r="C9565" s="11" t="s">
        <v>63</v>
      </c>
      <c r="D9565" s="12">
        <v>46034</v>
      </c>
      <c r="E9565" s="11">
        <v>1653</v>
      </c>
      <c r="F9565" s="11" t="s">
        <v>33</v>
      </c>
      <c r="G9565" s="13">
        <v>4474.68</v>
      </c>
      <c r="H9565" s="14">
        <f t="shared" si="1043"/>
        <v>7396646.04</v>
      </c>
      <c r="I9565" s="14">
        <f>IF(F9565="GHS",H9565,H9565*Assumptions!$B$4)</f>
        <v>7396646.04</v>
      </c>
      <c r="J9565" s="15" t="str">
        <f>INDEX(Assumptions!$B$8:$B$12,MATCH(B9565,Assumptions!$A$8:$A$12,0))</f>
        <v>Weighted Average</v>
      </c>
      <c r="K9565" s="16">
        <f>G9565/(1-INDEX(Assumptions!$D$8:$D$12,MATCH(B9565,Assumptions!$A$8:$A$12,0)))</f>
        <v>6214.8333333333339</v>
      </c>
      <c r="L9565" s="16">
        <f t="shared" si="1044"/>
        <v>134.24039999999999</v>
      </c>
      <c r="M9565" s="16">
        <f t="shared" si="1045"/>
        <v>310.74166666666673</v>
      </c>
      <c r="N9565" s="14">
        <f>E9565*(K9565-L9565-M9565)*IF(F9565="GHS",1,Assumptions!$B$4)</f>
        <v>9537564.1438000016</v>
      </c>
      <c r="O9565" s="15">
        <f t="shared" ca="1" si="1046"/>
        <v>252</v>
      </c>
      <c r="P9565" s="15" t="str">
        <f t="shared" ca="1" si="1047"/>
        <v>181-365d</v>
      </c>
      <c r="Q9565" s="17">
        <f ca="1">IF(P9565="0-90d",0,IF(P9565="91-180d",INDEX(Assumptions!$F$8:$F$12,MATCH(B9565,Assumptions!$A$8:$A$12,0)),IF(P9565="181-365d",INDEX(Assumptions!$G$8:$G$12,MATCH(B9565,Assumptions!$A$8:$A$12,0)),INDEX(Assumptions!$H$8:$H$12,MATCH(B9565,Assumptions!$A$8:$A$12,0)))))</f>
        <v>0.2</v>
      </c>
      <c r="R9565" s="14">
        <f t="shared" ca="1" si="1048"/>
        <v>1479329.2080000001</v>
      </c>
      <c r="S9565" s="14">
        <f t="shared" ca="1" si="1049"/>
        <v>5917316.8320000004</v>
      </c>
      <c r="T9565" s="11" t="s">
        <v>25</v>
      </c>
      <c r="U9565" s="18" t="s">
        <v>26</v>
      </c>
    </row>
    <row r="9566" spans="1:21" ht="15" customHeight="1" x14ac:dyDescent="0.15">
      <c r="A9566" s="10" t="s">
        <v>9614</v>
      </c>
      <c r="B9566" s="11" t="s">
        <v>28</v>
      </c>
      <c r="C9566" s="11" t="s">
        <v>29</v>
      </c>
      <c r="D9566" s="12">
        <v>45880</v>
      </c>
      <c r="E9566" s="11">
        <v>4751</v>
      </c>
      <c r="F9566" s="11" t="s">
        <v>24</v>
      </c>
      <c r="G9566" s="13">
        <v>6967.79</v>
      </c>
      <c r="H9566" s="14">
        <f t="shared" si="1043"/>
        <v>33103970.289999999</v>
      </c>
      <c r="I9566" s="14">
        <f>IF(F9566="GHS",H9566,H9566*Assumptions!$B$4)</f>
        <v>357522879.13200003</v>
      </c>
      <c r="J9566" s="15" t="str">
        <f>INDEX(Assumptions!$B$8:$B$12,MATCH(B9566,Assumptions!$A$8:$A$12,0))</f>
        <v>Fair Value Less Costs to Sell</v>
      </c>
      <c r="K9566" s="16">
        <f>G9566/(1-INDEX(Assumptions!$D$8:$D$12,MATCH(B9566,Assumptions!$A$8:$A$12,0)))</f>
        <v>7917.943181818182</v>
      </c>
      <c r="L9566" s="16">
        <f t="shared" si="1044"/>
        <v>209.03369999999998</v>
      </c>
      <c r="M9566" s="16">
        <f t="shared" si="1045"/>
        <v>395.8971590909091</v>
      </c>
      <c r="N9566" s="14">
        <f>E9566*(K9566-L9566-M9566)*IF(F9566="GHS",1,Assumptions!$B$4)</f>
        <v>375236512.68899459</v>
      </c>
      <c r="O9566" s="15">
        <f t="shared" ca="1" si="1046"/>
        <v>406</v>
      </c>
      <c r="P9566" s="15" t="str">
        <f t="shared" ca="1" si="1047"/>
        <v>365d+</v>
      </c>
      <c r="Q9566" s="17">
        <f ca="1">IF(P9566="0-90d",0,IF(P9566="91-180d",INDEX(Assumptions!$F$8:$F$12,MATCH(B9566,Assumptions!$A$8:$A$12,0)),IF(P9566="181-365d",INDEX(Assumptions!$G$8:$G$12,MATCH(B9566,Assumptions!$A$8:$A$12,0)),INDEX(Assumptions!$H$8:$H$12,MATCH(B9566,Assumptions!$A$8:$A$12,0)))))</f>
        <v>0.4</v>
      </c>
      <c r="R9566" s="14">
        <f t="shared" ca="1" si="1048"/>
        <v>143009151.65280002</v>
      </c>
      <c r="S9566" s="14">
        <f t="shared" ca="1" si="1049"/>
        <v>214513727.47920001</v>
      </c>
      <c r="T9566" s="11" t="s">
        <v>25</v>
      </c>
      <c r="U9566" s="18" t="s">
        <v>26</v>
      </c>
    </row>
    <row r="9567" spans="1:21" ht="15" customHeight="1" x14ac:dyDescent="0.15">
      <c r="A9567" s="10" t="s">
        <v>9615</v>
      </c>
      <c r="B9567" s="11" t="s">
        <v>22</v>
      </c>
      <c r="C9567" s="11" t="s">
        <v>61</v>
      </c>
      <c r="D9567" s="12">
        <v>46167</v>
      </c>
      <c r="E9567" s="11">
        <v>1792</v>
      </c>
      <c r="F9567" s="11" t="s">
        <v>24</v>
      </c>
      <c r="G9567" s="13">
        <v>44674.9</v>
      </c>
      <c r="H9567" s="14">
        <f t="shared" si="1043"/>
        <v>80057420.799999997</v>
      </c>
      <c r="I9567" s="14">
        <f>IF(F9567="GHS",H9567,H9567*Assumptions!$B$4)</f>
        <v>864620144.63999999</v>
      </c>
      <c r="J9567" s="15" t="str">
        <f>INDEX(Assumptions!$B$8:$B$12,MATCH(B9567,Assumptions!$A$8:$A$12,0))</f>
        <v>FIFO</v>
      </c>
      <c r="K9567" s="16">
        <f>G9567/(1-INDEX(Assumptions!$D$8:$D$12,MATCH(B9567,Assumptions!$A$8:$A$12,0)))</f>
        <v>54481.585365853658</v>
      </c>
      <c r="L9567" s="16">
        <f t="shared" si="1044"/>
        <v>1340.2470000000001</v>
      </c>
      <c r="M9567" s="16">
        <f t="shared" si="1045"/>
        <v>2724.0792682926831</v>
      </c>
      <c r="N9567" s="14">
        <f>E9567*(K9567-L9567-M9567)*IF(F9567="GHS",1,Assumptions!$B$4)</f>
        <v>975755465.67055619</v>
      </c>
      <c r="O9567" s="15">
        <f t="shared" ca="1" si="1046"/>
        <v>119</v>
      </c>
      <c r="P9567" s="15" t="str">
        <f t="shared" ca="1" si="1047"/>
        <v>91-180d</v>
      </c>
      <c r="Q9567" s="17">
        <f ca="1">IF(P9567="0-90d",0,IF(P9567="91-180d",INDEX(Assumptions!$F$8:$F$12,MATCH(B9567,Assumptions!$A$8:$A$12,0)),IF(P9567="181-365d",INDEX(Assumptions!$G$8:$G$12,MATCH(B9567,Assumptions!$A$8:$A$12,0)),INDEX(Assumptions!$H$8:$H$12,MATCH(B9567,Assumptions!$A$8:$A$12,0)))))</f>
        <v>0.03</v>
      </c>
      <c r="R9567" s="14">
        <f t="shared" ca="1" si="1048"/>
        <v>25938604.339199997</v>
      </c>
      <c r="S9567" s="14">
        <f t="shared" ca="1" si="1049"/>
        <v>838681540.30079997</v>
      </c>
      <c r="T9567" s="11" t="s">
        <v>25</v>
      </c>
      <c r="U9567" s="18" t="s">
        <v>26</v>
      </c>
    </row>
    <row r="9568" spans="1:21" ht="15" customHeight="1" x14ac:dyDescent="0.15">
      <c r="A9568" s="10" t="s">
        <v>9616</v>
      </c>
      <c r="B9568" s="11" t="s">
        <v>46</v>
      </c>
      <c r="C9568" s="11" t="s">
        <v>119</v>
      </c>
      <c r="D9568" s="12">
        <v>45882</v>
      </c>
      <c r="E9568" s="11">
        <v>3051</v>
      </c>
      <c r="F9568" s="11" t="s">
        <v>33</v>
      </c>
      <c r="G9568" s="13">
        <v>942603.35</v>
      </c>
      <c r="H9568" s="14">
        <f t="shared" si="1043"/>
        <v>2875882820.8499999</v>
      </c>
      <c r="I9568" s="14">
        <f>IF(F9568="GHS",H9568,H9568*Assumptions!$B$4)</f>
        <v>2875882820.8499999</v>
      </c>
      <c r="J9568" s="15" t="str">
        <f>INDEX(Assumptions!$B$8:$B$12,MATCH(B9568,Assumptions!$A$8:$A$12,0))</f>
        <v>Specific Identification</v>
      </c>
      <c r="K9568" s="16">
        <f>G9568/(1-INDEX(Assumptions!$D$8:$D$12,MATCH(B9568,Assumptions!$A$8:$A$12,0)))</f>
        <v>1208465.8333333333</v>
      </c>
      <c r="L9568" s="16">
        <f t="shared" si="1044"/>
        <v>28278.100499999997</v>
      </c>
      <c r="M9568" s="16">
        <f t="shared" si="1045"/>
        <v>60423.291666666664</v>
      </c>
      <c r="N9568" s="14">
        <f>E9568*(K9568-L9568-M9568)*IF(F9568="GHS",1,Assumptions!$B$4)</f>
        <v>3416401309.9994998</v>
      </c>
      <c r="O9568" s="15">
        <f t="shared" ca="1" si="1046"/>
        <v>404</v>
      </c>
      <c r="P9568" s="15" t="str">
        <f t="shared" ca="1" si="1047"/>
        <v>365d+</v>
      </c>
      <c r="Q9568" s="17">
        <f ca="1">IF(P9568="0-90d",0,IF(P9568="91-180d",INDEX(Assumptions!$F$8:$F$12,MATCH(B9568,Assumptions!$A$8:$A$12,0)),IF(P9568="181-365d",INDEX(Assumptions!$G$8:$G$12,MATCH(B9568,Assumptions!$A$8:$A$12,0)),INDEX(Assumptions!$H$8:$H$12,MATCH(B9568,Assumptions!$A$8:$A$12,0)))))</f>
        <v>0.15</v>
      </c>
      <c r="R9568" s="14">
        <f t="shared" ca="1" si="1048"/>
        <v>431382423.1275</v>
      </c>
      <c r="S9568" s="14">
        <f t="shared" ca="1" si="1049"/>
        <v>2444500397.7224998</v>
      </c>
      <c r="T9568" s="11" t="s">
        <v>25</v>
      </c>
      <c r="U9568" s="18" t="s">
        <v>26</v>
      </c>
    </row>
    <row r="9569" spans="1:21" ht="15" customHeight="1" x14ac:dyDescent="0.15">
      <c r="A9569" s="10" t="s">
        <v>9617</v>
      </c>
      <c r="B9569" s="11" t="s">
        <v>46</v>
      </c>
      <c r="C9569" s="11" t="s">
        <v>52</v>
      </c>
      <c r="D9569" s="12">
        <v>45766</v>
      </c>
      <c r="E9569" s="11">
        <v>1563</v>
      </c>
      <c r="F9569" s="11" t="s">
        <v>33</v>
      </c>
      <c r="G9569" s="13">
        <v>576235.94999999995</v>
      </c>
      <c r="H9569" s="14">
        <f t="shared" si="1043"/>
        <v>900656789.8499999</v>
      </c>
      <c r="I9569" s="14">
        <f>IF(F9569="GHS",H9569,H9569*Assumptions!$B$4)</f>
        <v>900656789.8499999</v>
      </c>
      <c r="J9569" s="15" t="str">
        <f>INDEX(Assumptions!$B$8:$B$12,MATCH(B9569,Assumptions!$A$8:$A$12,0))</f>
        <v>Specific Identification</v>
      </c>
      <c r="K9569" s="16">
        <f>G9569/(1-INDEX(Assumptions!$D$8:$D$12,MATCH(B9569,Assumptions!$A$8:$A$12,0)))</f>
        <v>738764.03846153838</v>
      </c>
      <c r="L9569" s="16">
        <f t="shared" si="1044"/>
        <v>17287.0785</v>
      </c>
      <c r="M9569" s="16">
        <f t="shared" si="1045"/>
        <v>36938.201923076922</v>
      </c>
      <c r="N9569" s="14">
        <f>E9569*(K9569-L9569-M9569)*IF(F9569="GHS",1,Assumptions!$B$4)</f>
        <v>1069934078.8141154</v>
      </c>
      <c r="O9569" s="15">
        <f t="shared" ca="1" si="1046"/>
        <v>520</v>
      </c>
      <c r="P9569" s="15" t="str">
        <f t="shared" ca="1" si="1047"/>
        <v>365d+</v>
      </c>
      <c r="Q9569" s="17">
        <f ca="1">IF(P9569="0-90d",0,IF(P9569="91-180d",INDEX(Assumptions!$F$8:$F$12,MATCH(B9569,Assumptions!$A$8:$A$12,0)),IF(P9569="181-365d",INDEX(Assumptions!$G$8:$G$12,MATCH(B9569,Assumptions!$A$8:$A$12,0)),INDEX(Assumptions!$H$8:$H$12,MATCH(B9569,Assumptions!$A$8:$A$12,0)))))</f>
        <v>0.15</v>
      </c>
      <c r="R9569" s="14">
        <f t="shared" ca="1" si="1048"/>
        <v>135098518.47749999</v>
      </c>
      <c r="S9569" s="14">
        <f t="shared" ca="1" si="1049"/>
        <v>765558271.37249994</v>
      </c>
      <c r="T9569" s="11" t="s">
        <v>25</v>
      </c>
      <c r="U9569" s="18" t="s">
        <v>26</v>
      </c>
    </row>
    <row r="9570" spans="1:21" ht="15" customHeight="1" x14ac:dyDescent="0.15">
      <c r="A9570" s="10" t="s">
        <v>9618</v>
      </c>
      <c r="B9570" s="11" t="s">
        <v>31</v>
      </c>
      <c r="C9570" s="11" t="s">
        <v>32</v>
      </c>
      <c r="D9570" s="12">
        <v>46081</v>
      </c>
      <c r="E9570" s="11">
        <v>1229</v>
      </c>
      <c r="F9570" s="11" t="s">
        <v>33</v>
      </c>
      <c r="G9570" s="13">
        <v>3089.38</v>
      </c>
      <c r="H9570" s="14">
        <f t="shared" si="1043"/>
        <v>3796848.02</v>
      </c>
      <c r="I9570" s="14">
        <f>IF(F9570="GHS",H9570,H9570*Assumptions!$B$4)</f>
        <v>3796848.02</v>
      </c>
      <c r="J9570" s="15" t="str">
        <f>INDEX(Assumptions!$B$8:$B$12,MATCH(B9570,Assumptions!$A$8:$A$12,0))</f>
        <v>Weighted Average</v>
      </c>
      <c r="K9570" s="16">
        <f>G9570/(1-INDEX(Assumptions!$D$8:$D$12,MATCH(B9570,Assumptions!$A$8:$A$12,0)))</f>
        <v>4290.8055555555557</v>
      </c>
      <c r="L9570" s="16">
        <f t="shared" si="1044"/>
        <v>92.681399999999996</v>
      </c>
      <c r="M9570" s="16">
        <f t="shared" si="1045"/>
        <v>214.54027777777779</v>
      </c>
      <c r="N9570" s="14">
        <f>E9570*(K9570-L9570-M9570)*IF(F9570="GHS",1,Assumptions!$B$4)</f>
        <v>4895824.5857888889</v>
      </c>
      <c r="O9570" s="15">
        <f t="shared" ca="1" si="1046"/>
        <v>205</v>
      </c>
      <c r="P9570" s="15" t="str">
        <f t="shared" ca="1" si="1047"/>
        <v>181-365d</v>
      </c>
      <c r="Q9570" s="17">
        <f ca="1">IF(P9570="0-90d",0,IF(P9570="91-180d",INDEX(Assumptions!$F$8:$F$12,MATCH(B9570,Assumptions!$A$8:$A$12,0)),IF(P9570="181-365d",INDEX(Assumptions!$G$8:$G$12,MATCH(B9570,Assumptions!$A$8:$A$12,0)),INDEX(Assumptions!$H$8:$H$12,MATCH(B9570,Assumptions!$A$8:$A$12,0)))))</f>
        <v>0.2</v>
      </c>
      <c r="R9570" s="14">
        <f t="shared" ca="1" si="1048"/>
        <v>759369.60400000005</v>
      </c>
      <c r="S9570" s="14">
        <f t="shared" si="1049"/>
        <v>0</v>
      </c>
      <c r="T9570" s="11" t="s">
        <v>39</v>
      </c>
      <c r="U9570" s="18" t="s">
        <v>36</v>
      </c>
    </row>
    <row r="9571" spans="1:21" ht="15" customHeight="1" x14ac:dyDescent="0.15">
      <c r="A9571" s="10" t="s">
        <v>9619</v>
      </c>
      <c r="B9571" s="11" t="s">
        <v>46</v>
      </c>
      <c r="C9571" s="11" t="s">
        <v>52</v>
      </c>
      <c r="D9571" s="12">
        <v>45865</v>
      </c>
      <c r="E9571" s="11">
        <v>4397</v>
      </c>
      <c r="F9571" s="11" t="s">
        <v>33</v>
      </c>
      <c r="G9571" s="13">
        <v>302248.09999999998</v>
      </c>
      <c r="H9571" s="14">
        <f t="shared" si="1043"/>
        <v>1328984895.6999998</v>
      </c>
      <c r="I9571" s="14">
        <f>IF(F9571="GHS",H9571,H9571*Assumptions!$B$4)</f>
        <v>1328984895.6999998</v>
      </c>
      <c r="J9571" s="15" t="str">
        <f>INDEX(Assumptions!$B$8:$B$12,MATCH(B9571,Assumptions!$A$8:$A$12,0))</f>
        <v>Specific Identification</v>
      </c>
      <c r="K9571" s="16">
        <f>G9571/(1-INDEX(Assumptions!$D$8:$D$12,MATCH(B9571,Assumptions!$A$8:$A$12,0)))</f>
        <v>387497.56410256407</v>
      </c>
      <c r="L9571" s="16">
        <f t="shared" si="1044"/>
        <v>9067.4429999999993</v>
      </c>
      <c r="M9571" s="16">
        <f t="shared" si="1045"/>
        <v>19374.878205128203</v>
      </c>
      <c r="N9571" s="14">
        <f>E9571*(K9571-L9571-M9571)*IF(F9571="GHS",1,Assumptions!$B$4)</f>
        <v>1578765903.0200255</v>
      </c>
      <c r="O9571" s="15">
        <f t="shared" ca="1" si="1046"/>
        <v>421</v>
      </c>
      <c r="P9571" s="15" t="str">
        <f t="shared" ca="1" si="1047"/>
        <v>365d+</v>
      </c>
      <c r="Q9571" s="17">
        <f ca="1">IF(P9571="0-90d",0,IF(P9571="91-180d",INDEX(Assumptions!$F$8:$F$12,MATCH(B9571,Assumptions!$A$8:$A$12,0)),IF(P9571="181-365d",INDEX(Assumptions!$G$8:$G$12,MATCH(B9571,Assumptions!$A$8:$A$12,0)),INDEX(Assumptions!$H$8:$H$12,MATCH(B9571,Assumptions!$A$8:$A$12,0)))))</f>
        <v>0.15</v>
      </c>
      <c r="R9571" s="14">
        <f t="shared" ca="1" si="1048"/>
        <v>199347734.35499996</v>
      </c>
      <c r="S9571" s="14">
        <f t="shared" ca="1" si="1049"/>
        <v>1129637161.3449998</v>
      </c>
      <c r="T9571" s="11" t="s">
        <v>25</v>
      </c>
      <c r="U9571" s="18" t="s">
        <v>26</v>
      </c>
    </row>
    <row r="9572" spans="1:21" ht="15" customHeight="1" x14ac:dyDescent="0.15">
      <c r="A9572" s="10" t="s">
        <v>9620</v>
      </c>
      <c r="B9572" s="11" t="s">
        <v>28</v>
      </c>
      <c r="C9572" s="11" t="s">
        <v>38</v>
      </c>
      <c r="D9572" s="12">
        <v>46143</v>
      </c>
      <c r="E9572" s="11">
        <v>440</v>
      </c>
      <c r="F9572" s="11" t="s">
        <v>24</v>
      </c>
      <c r="G9572" s="13">
        <v>3549.03</v>
      </c>
      <c r="H9572" s="14">
        <f t="shared" si="1043"/>
        <v>1561573.2000000002</v>
      </c>
      <c r="I9572" s="14">
        <f>IF(F9572="GHS",H9572,H9572*Assumptions!$B$4)</f>
        <v>16864990.560000002</v>
      </c>
      <c r="J9572" s="15" t="str">
        <f>INDEX(Assumptions!$B$8:$B$12,MATCH(B9572,Assumptions!$A$8:$A$12,0))</f>
        <v>Fair Value Less Costs to Sell</v>
      </c>
      <c r="K9572" s="16">
        <f>G9572/(1-INDEX(Assumptions!$D$8:$D$12,MATCH(B9572,Assumptions!$A$8:$A$12,0)))</f>
        <v>4032.9886363636365</v>
      </c>
      <c r="L9572" s="16">
        <f t="shared" si="1044"/>
        <v>106.4709</v>
      </c>
      <c r="M9572" s="16">
        <f t="shared" si="1045"/>
        <v>201.64943181818182</v>
      </c>
      <c r="N9572" s="14">
        <f>E9572*(K9572-L9572-M9572)*IF(F9572="GHS",1,Assumptions!$B$4)</f>
        <v>17700574.183200005</v>
      </c>
      <c r="O9572" s="15">
        <f t="shared" ca="1" si="1046"/>
        <v>143</v>
      </c>
      <c r="P9572" s="15" t="str">
        <f t="shared" ca="1" si="1047"/>
        <v>91-180d</v>
      </c>
      <c r="Q9572" s="17">
        <f ca="1">IF(P9572="0-90d",0,IF(P9572="91-180d",INDEX(Assumptions!$F$8:$F$12,MATCH(B9572,Assumptions!$A$8:$A$12,0)),IF(P9572="181-365d",INDEX(Assumptions!$G$8:$G$12,MATCH(B9572,Assumptions!$A$8:$A$12,0)),INDEX(Assumptions!$H$8:$H$12,MATCH(B9572,Assumptions!$A$8:$A$12,0)))))</f>
        <v>0.02</v>
      </c>
      <c r="R9572" s="14">
        <f t="shared" ca="1" si="1048"/>
        <v>337299.81120000005</v>
      </c>
      <c r="S9572" s="14">
        <f t="shared" ca="1" si="1049"/>
        <v>16527690.748800002</v>
      </c>
      <c r="T9572" s="11" t="s">
        <v>25</v>
      </c>
      <c r="U9572" s="18" t="s">
        <v>26</v>
      </c>
    </row>
    <row r="9573" spans="1:21" ht="15" customHeight="1" x14ac:dyDescent="0.15">
      <c r="A9573" s="10" t="s">
        <v>9621</v>
      </c>
      <c r="B9573" s="11" t="s">
        <v>22</v>
      </c>
      <c r="C9573" s="11" t="s">
        <v>23</v>
      </c>
      <c r="D9573" s="12">
        <v>45770</v>
      </c>
      <c r="E9573" s="11">
        <v>1251</v>
      </c>
      <c r="F9573" s="11" t="s">
        <v>24</v>
      </c>
      <c r="G9573" s="13">
        <v>31899.87</v>
      </c>
      <c r="H9573" s="14">
        <f t="shared" si="1043"/>
        <v>39906737.369999997</v>
      </c>
      <c r="I9573" s="14">
        <f>IF(F9573="GHS",H9573,H9573*Assumptions!$B$4)</f>
        <v>430992763.59600002</v>
      </c>
      <c r="J9573" s="15" t="str">
        <f>INDEX(Assumptions!$B$8:$B$12,MATCH(B9573,Assumptions!$A$8:$A$12,0))</f>
        <v>FIFO</v>
      </c>
      <c r="K9573" s="16">
        <f>G9573/(1-INDEX(Assumptions!$D$8:$D$12,MATCH(B9573,Assumptions!$A$8:$A$12,0)))</f>
        <v>38902.280487804877</v>
      </c>
      <c r="L9573" s="16">
        <f t="shared" si="1044"/>
        <v>956.99609999999996</v>
      </c>
      <c r="M9573" s="16">
        <f t="shared" si="1045"/>
        <v>1945.1140243902439</v>
      </c>
      <c r="N9573" s="14">
        <f>E9573*(K9573-L9573-M9573)*IF(F9573="GHS",1,Assumptions!$B$4)</f>
        <v>486391101.74602258</v>
      </c>
      <c r="O9573" s="15">
        <f t="shared" ca="1" si="1046"/>
        <v>516</v>
      </c>
      <c r="P9573" s="15" t="str">
        <f t="shared" ca="1" si="1047"/>
        <v>365d+</v>
      </c>
      <c r="Q9573" s="17">
        <f ca="1">IF(P9573="0-90d",0,IF(P9573="91-180d",INDEX(Assumptions!$F$8:$F$12,MATCH(B9573,Assumptions!$A$8:$A$12,0)),IF(P9573="181-365d",INDEX(Assumptions!$G$8:$G$12,MATCH(B9573,Assumptions!$A$8:$A$12,0)),INDEX(Assumptions!$H$8:$H$12,MATCH(B9573,Assumptions!$A$8:$A$12,0)))))</f>
        <v>0.5</v>
      </c>
      <c r="R9573" s="14">
        <f t="shared" ca="1" si="1048"/>
        <v>215496381.79800001</v>
      </c>
      <c r="S9573" s="14">
        <f t="shared" ca="1" si="1049"/>
        <v>215496381.79800001</v>
      </c>
      <c r="T9573" s="11" t="s">
        <v>25</v>
      </c>
      <c r="U9573" s="18" t="s">
        <v>26</v>
      </c>
    </row>
    <row r="9574" spans="1:21" ht="15" customHeight="1" x14ac:dyDescent="0.15">
      <c r="A9574" s="10" t="s">
        <v>9622</v>
      </c>
      <c r="B9574" s="11" t="s">
        <v>41</v>
      </c>
      <c r="C9574" s="11" t="s">
        <v>44</v>
      </c>
      <c r="D9574" s="12">
        <v>46153</v>
      </c>
      <c r="E9574" s="11">
        <v>3009</v>
      </c>
      <c r="F9574" s="11" t="s">
        <v>33</v>
      </c>
      <c r="G9574" s="13">
        <v>434.01</v>
      </c>
      <c r="H9574" s="14">
        <f t="shared" si="1043"/>
        <v>1305936.0900000001</v>
      </c>
      <c r="I9574" s="14">
        <f>IF(F9574="GHS",H9574,H9574*Assumptions!$B$4)</f>
        <v>1305936.0900000001</v>
      </c>
      <c r="J9574" s="15" t="str">
        <f>INDEX(Assumptions!$B$8:$B$12,MATCH(B9574,Assumptions!$A$8:$A$12,0))</f>
        <v>Weighted Average</v>
      </c>
      <c r="K9574" s="16">
        <f>G9574/(1-INDEX(Assumptions!$D$8:$D$12,MATCH(B9574,Assumptions!$A$8:$A$12,0)))</f>
        <v>667.70769230769224</v>
      </c>
      <c r="L9574" s="16">
        <f t="shared" si="1044"/>
        <v>13.020299999999999</v>
      </c>
      <c r="M9574" s="16">
        <f t="shared" si="1045"/>
        <v>33.385384615384616</v>
      </c>
      <c r="N9574" s="14">
        <f>E9574*(K9574-L9574-M9574)*IF(F9574="GHS",1,Assumptions!$B$4)</f>
        <v>1869497.7411461535</v>
      </c>
      <c r="O9574" s="15">
        <f t="shared" ca="1" si="1046"/>
        <v>133</v>
      </c>
      <c r="P9574" s="15" t="str">
        <f t="shared" ca="1" si="1047"/>
        <v>91-180d</v>
      </c>
      <c r="Q9574" s="17">
        <f ca="1">IF(P9574="0-90d",0,IF(P9574="91-180d",INDEX(Assumptions!$F$8:$F$12,MATCH(B9574,Assumptions!$A$8:$A$12,0)),IF(P9574="181-365d",INDEX(Assumptions!$G$8:$G$12,MATCH(B9574,Assumptions!$A$8:$A$12,0)),INDEX(Assumptions!$H$8:$H$12,MATCH(B9574,Assumptions!$A$8:$A$12,0)))))</f>
        <v>0.1</v>
      </c>
      <c r="R9574" s="14">
        <f t="shared" ca="1" si="1048"/>
        <v>130593.60900000001</v>
      </c>
      <c r="S9574" s="14">
        <f t="shared" ca="1" si="1049"/>
        <v>1175342.4810000001</v>
      </c>
      <c r="T9574" s="11" t="s">
        <v>25</v>
      </c>
      <c r="U9574" s="18" t="s">
        <v>36</v>
      </c>
    </row>
    <row r="9575" spans="1:21" ht="15" customHeight="1" x14ac:dyDescent="0.15">
      <c r="A9575" s="10" t="s">
        <v>9623</v>
      </c>
      <c r="B9575" s="11" t="s">
        <v>31</v>
      </c>
      <c r="C9575" s="11" t="s">
        <v>32</v>
      </c>
      <c r="D9575" s="12">
        <v>45796</v>
      </c>
      <c r="E9575" s="11">
        <v>325</v>
      </c>
      <c r="F9575" s="11" t="s">
        <v>33</v>
      </c>
      <c r="G9575" s="13">
        <v>2205.8200000000002</v>
      </c>
      <c r="H9575" s="14">
        <f t="shared" si="1043"/>
        <v>716891.5</v>
      </c>
      <c r="I9575" s="14">
        <f>IF(F9575="GHS",H9575,H9575*Assumptions!$B$4)</f>
        <v>716891.5</v>
      </c>
      <c r="J9575" s="15" t="str">
        <f>INDEX(Assumptions!$B$8:$B$12,MATCH(B9575,Assumptions!$A$8:$A$12,0))</f>
        <v>Weighted Average</v>
      </c>
      <c r="K9575" s="16">
        <f>G9575/(1-INDEX(Assumptions!$D$8:$D$12,MATCH(B9575,Assumptions!$A$8:$A$12,0)))</f>
        <v>3063.6388888888891</v>
      </c>
      <c r="L9575" s="16">
        <f t="shared" si="1044"/>
        <v>66.174599999999998</v>
      </c>
      <c r="M9575" s="16">
        <f t="shared" si="1045"/>
        <v>153.18194444444447</v>
      </c>
      <c r="N9575" s="14">
        <f>E9575*(K9575-L9575-M9575)*IF(F9575="GHS",1,Assumptions!$B$4)</f>
        <v>924391.7619444445</v>
      </c>
      <c r="O9575" s="15">
        <f t="shared" ca="1" si="1046"/>
        <v>490</v>
      </c>
      <c r="P9575" s="15" t="str">
        <f t="shared" ca="1" si="1047"/>
        <v>365d+</v>
      </c>
      <c r="Q9575" s="17">
        <f ca="1">IF(P9575="0-90d",0,IF(P9575="91-180d",INDEX(Assumptions!$F$8:$F$12,MATCH(B9575,Assumptions!$A$8:$A$12,0)),IF(P9575="181-365d",INDEX(Assumptions!$G$8:$G$12,MATCH(B9575,Assumptions!$A$8:$A$12,0)),INDEX(Assumptions!$H$8:$H$12,MATCH(B9575,Assumptions!$A$8:$A$12,0)))))</f>
        <v>0.6</v>
      </c>
      <c r="R9575" s="14">
        <f t="shared" ca="1" si="1048"/>
        <v>430134.89999999997</v>
      </c>
      <c r="S9575" s="14">
        <f t="shared" ca="1" si="1049"/>
        <v>286756.60000000003</v>
      </c>
      <c r="T9575" s="11" t="s">
        <v>25</v>
      </c>
      <c r="U9575" s="18" t="s">
        <v>26</v>
      </c>
    </row>
    <row r="9576" spans="1:21" ht="15" customHeight="1" x14ac:dyDescent="0.15">
      <c r="A9576" s="10" t="s">
        <v>9624</v>
      </c>
      <c r="B9576" s="11" t="s">
        <v>31</v>
      </c>
      <c r="C9576" s="11" t="s">
        <v>63</v>
      </c>
      <c r="D9576" s="12">
        <v>46181</v>
      </c>
      <c r="E9576" s="11">
        <v>1177</v>
      </c>
      <c r="F9576" s="11" t="s">
        <v>33</v>
      </c>
      <c r="G9576" s="13">
        <v>2717.78</v>
      </c>
      <c r="H9576" s="14">
        <f t="shared" si="1043"/>
        <v>3198827.06</v>
      </c>
      <c r="I9576" s="14">
        <f>IF(F9576="GHS",H9576,H9576*Assumptions!$B$4)</f>
        <v>3198827.06</v>
      </c>
      <c r="J9576" s="15" t="str">
        <f>INDEX(Assumptions!$B$8:$B$12,MATCH(B9576,Assumptions!$A$8:$A$12,0))</f>
        <v>Weighted Average</v>
      </c>
      <c r="K9576" s="16">
        <f>G9576/(1-INDEX(Assumptions!$D$8:$D$12,MATCH(B9576,Assumptions!$A$8:$A$12,0)))</f>
        <v>3774.6944444444448</v>
      </c>
      <c r="L9576" s="16">
        <f t="shared" si="1044"/>
        <v>81.5334</v>
      </c>
      <c r="M9576" s="16">
        <f t="shared" si="1045"/>
        <v>188.73472222222225</v>
      </c>
      <c r="N9576" s="14">
        <f>E9576*(K9576-L9576-M9576)*IF(F9576="GHS",1,Assumptions!$B$4)</f>
        <v>4124709.7812555558</v>
      </c>
      <c r="O9576" s="15">
        <f t="shared" ca="1" si="1046"/>
        <v>105</v>
      </c>
      <c r="P9576" s="15" t="str">
        <f t="shared" ca="1" si="1047"/>
        <v>91-180d</v>
      </c>
      <c r="Q9576" s="17">
        <f ca="1">IF(P9576="0-90d",0,IF(P9576="91-180d",INDEX(Assumptions!$F$8:$F$12,MATCH(B9576,Assumptions!$A$8:$A$12,0)),IF(P9576="181-365d",INDEX(Assumptions!$G$8:$G$12,MATCH(B9576,Assumptions!$A$8:$A$12,0)),INDEX(Assumptions!$H$8:$H$12,MATCH(B9576,Assumptions!$A$8:$A$12,0)))))</f>
        <v>0.05</v>
      </c>
      <c r="R9576" s="14">
        <f t="shared" ca="1" si="1048"/>
        <v>159941.353</v>
      </c>
      <c r="S9576" s="14">
        <f t="shared" ca="1" si="1049"/>
        <v>3038885.7069999999</v>
      </c>
      <c r="T9576" s="11" t="s">
        <v>50</v>
      </c>
      <c r="U9576" s="18" t="s">
        <v>26</v>
      </c>
    </row>
    <row r="9577" spans="1:21" ht="15" customHeight="1" x14ac:dyDescent="0.15">
      <c r="A9577" s="10" t="s">
        <v>9625</v>
      </c>
      <c r="B9577" s="11" t="s">
        <v>22</v>
      </c>
      <c r="C9577" s="11" t="s">
        <v>23</v>
      </c>
      <c r="D9577" s="12">
        <v>45957</v>
      </c>
      <c r="E9577" s="11">
        <v>4723</v>
      </c>
      <c r="F9577" s="11" t="s">
        <v>24</v>
      </c>
      <c r="G9577" s="13">
        <v>9927.0300000000007</v>
      </c>
      <c r="H9577" s="14">
        <f t="shared" si="1043"/>
        <v>46885362.690000005</v>
      </c>
      <c r="I9577" s="14">
        <f>IF(F9577="GHS",H9577,H9577*Assumptions!$B$4)</f>
        <v>506361917.05200011</v>
      </c>
      <c r="J9577" s="15" t="str">
        <f>INDEX(Assumptions!$B$8:$B$12,MATCH(B9577,Assumptions!$A$8:$A$12,0))</f>
        <v>FIFO</v>
      </c>
      <c r="K9577" s="16">
        <f>G9577/(1-INDEX(Assumptions!$D$8:$D$12,MATCH(B9577,Assumptions!$A$8:$A$12,0)))</f>
        <v>12106.134146341463</v>
      </c>
      <c r="L9577" s="16">
        <f t="shared" si="1044"/>
        <v>297.8109</v>
      </c>
      <c r="M9577" s="16">
        <f t="shared" si="1045"/>
        <v>605.30670731707312</v>
      </c>
      <c r="N9577" s="14">
        <f>E9577*(K9577-L9577-M9577)*IF(F9577="GHS",1,Assumptions!$B$4)</f>
        <v>571447948.82917178</v>
      </c>
      <c r="O9577" s="15">
        <f t="shared" ca="1" si="1046"/>
        <v>329</v>
      </c>
      <c r="P9577" s="15" t="str">
        <f t="shared" ca="1" si="1047"/>
        <v>181-365d</v>
      </c>
      <c r="Q9577" s="17">
        <f ca="1">IF(P9577="0-90d",0,IF(P9577="91-180d",INDEX(Assumptions!$F$8:$F$12,MATCH(B9577,Assumptions!$A$8:$A$12,0)),IF(P9577="181-365d",INDEX(Assumptions!$G$8:$G$12,MATCH(B9577,Assumptions!$A$8:$A$12,0)),INDEX(Assumptions!$H$8:$H$12,MATCH(B9577,Assumptions!$A$8:$A$12,0)))))</f>
        <v>0.15</v>
      </c>
      <c r="R9577" s="14">
        <f t="shared" ca="1" si="1048"/>
        <v>75954287.55780001</v>
      </c>
      <c r="S9577" s="14">
        <f t="shared" ca="1" si="1049"/>
        <v>430407629.49420011</v>
      </c>
      <c r="T9577" s="11" t="s">
        <v>25</v>
      </c>
      <c r="U9577" s="18" t="s">
        <v>26</v>
      </c>
    </row>
    <row r="9578" spans="1:21" ht="15" customHeight="1" x14ac:dyDescent="0.15">
      <c r="A9578" s="10" t="s">
        <v>9626</v>
      </c>
      <c r="B9578" s="11" t="s">
        <v>28</v>
      </c>
      <c r="C9578" s="11" t="s">
        <v>35</v>
      </c>
      <c r="D9578" s="12">
        <v>45975</v>
      </c>
      <c r="E9578" s="11">
        <v>1129</v>
      </c>
      <c r="F9578" s="11" t="s">
        <v>24</v>
      </c>
      <c r="G9578" s="13">
        <v>7390.57</v>
      </c>
      <c r="H9578" s="14">
        <f t="shared" si="1043"/>
        <v>8343953.5299999993</v>
      </c>
      <c r="I9578" s="14">
        <f>IF(F9578="GHS",H9578,H9578*Assumptions!$B$4)</f>
        <v>90114698.123999998</v>
      </c>
      <c r="J9578" s="15" t="str">
        <f>INDEX(Assumptions!$B$8:$B$12,MATCH(B9578,Assumptions!$A$8:$A$12,0))</f>
        <v>Fair Value Less Costs to Sell</v>
      </c>
      <c r="K9578" s="16">
        <f>G9578/(1-INDEX(Assumptions!$D$8:$D$12,MATCH(B9578,Assumptions!$A$8:$A$12,0)))</f>
        <v>8398.375</v>
      </c>
      <c r="L9578" s="16">
        <f t="shared" si="1044"/>
        <v>221.71709999999999</v>
      </c>
      <c r="M9578" s="16">
        <f t="shared" si="1045"/>
        <v>419.91875000000005</v>
      </c>
      <c r="N9578" s="14">
        <f>E9578*(K9578-L9578-M9578)*IF(F9578="GHS",1,Assumptions!$B$4)</f>
        <v>94579471.803780004</v>
      </c>
      <c r="O9578" s="15">
        <f t="shared" ca="1" si="1046"/>
        <v>311</v>
      </c>
      <c r="P9578" s="15" t="str">
        <f t="shared" ca="1" si="1047"/>
        <v>181-365d</v>
      </c>
      <c r="Q9578" s="17">
        <f ca="1">IF(P9578="0-90d",0,IF(P9578="91-180d",INDEX(Assumptions!$F$8:$F$12,MATCH(B9578,Assumptions!$A$8:$A$12,0)),IF(P9578="181-365d",INDEX(Assumptions!$G$8:$G$12,MATCH(B9578,Assumptions!$A$8:$A$12,0)),INDEX(Assumptions!$H$8:$H$12,MATCH(B9578,Assumptions!$A$8:$A$12,0)))))</f>
        <v>0.1</v>
      </c>
      <c r="R9578" s="14">
        <f t="shared" ca="1" si="1048"/>
        <v>9011469.8124000002</v>
      </c>
      <c r="S9578" s="14">
        <f t="shared" ca="1" si="1049"/>
        <v>81103228.3116</v>
      </c>
      <c r="T9578" s="11" t="s">
        <v>25</v>
      </c>
      <c r="U9578" s="18" t="s">
        <v>36</v>
      </c>
    </row>
    <row r="9579" spans="1:21" ht="15" customHeight="1" x14ac:dyDescent="0.15">
      <c r="A9579" s="10" t="s">
        <v>9627</v>
      </c>
      <c r="B9579" s="11" t="s">
        <v>28</v>
      </c>
      <c r="C9579" s="11" t="s">
        <v>35</v>
      </c>
      <c r="D9579" s="12">
        <v>45882</v>
      </c>
      <c r="E9579" s="11">
        <v>734</v>
      </c>
      <c r="F9579" s="11" t="s">
        <v>24</v>
      </c>
      <c r="G9579" s="13">
        <v>2685.81</v>
      </c>
      <c r="H9579" s="14">
        <f t="shared" si="1043"/>
        <v>1971384.54</v>
      </c>
      <c r="I9579" s="14">
        <f>IF(F9579="GHS",H9579,H9579*Assumptions!$B$4)</f>
        <v>21290953.032000002</v>
      </c>
      <c r="J9579" s="15" t="str">
        <f>INDEX(Assumptions!$B$8:$B$12,MATCH(B9579,Assumptions!$A$8:$A$12,0))</f>
        <v>Fair Value Less Costs to Sell</v>
      </c>
      <c r="K9579" s="16">
        <f>G9579/(1-INDEX(Assumptions!$D$8:$D$12,MATCH(B9579,Assumptions!$A$8:$A$12,0)))</f>
        <v>3052.056818181818</v>
      </c>
      <c r="L9579" s="16">
        <f t="shared" si="1044"/>
        <v>80.574299999999994</v>
      </c>
      <c r="M9579" s="16">
        <f t="shared" si="1045"/>
        <v>152.6028409090909</v>
      </c>
      <c r="N9579" s="14">
        <f>E9579*(K9579-L9579-M9579)*IF(F9579="GHS",1,Assumptions!$B$4)</f>
        <v>22345822.977676362</v>
      </c>
      <c r="O9579" s="15">
        <f t="shared" ca="1" si="1046"/>
        <v>404</v>
      </c>
      <c r="P9579" s="15" t="str">
        <f t="shared" ca="1" si="1047"/>
        <v>365d+</v>
      </c>
      <c r="Q9579" s="17">
        <f ca="1">IF(P9579="0-90d",0,IF(P9579="91-180d",INDEX(Assumptions!$F$8:$F$12,MATCH(B9579,Assumptions!$A$8:$A$12,0)),IF(P9579="181-365d",INDEX(Assumptions!$G$8:$G$12,MATCH(B9579,Assumptions!$A$8:$A$12,0)),INDEX(Assumptions!$H$8:$H$12,MATCH(B9579,Assumptions!$A$8:$A$12,0)))))</f>
        <v>0.4</v>
      </c>
      <c r="R9579" s="14">
        <f t="shared" ca="1" si="1048"/>
        <v>8516381.2128000017</v>
      </c>
      <c r="S9579" s="14">
        <f t="shared" ca="1" si="1049"/>
        <v>12774571.8192</v>
      </c>
      <c r="T9579" s="11" t="s">
        <v>25</v>
      </c>
      <c r="U9579" s="18" t="s">
        <v>36</v>
      </c>
    </row>
    <row r="9580" spans="1:21" ht="15" customHeight="1" x14ac:dyDescent="0.15">
      <c r="A9580" s="10" t="s">
        <v>9628</v>
      </c>
      <c r="B9580" s="11" t="s">
        <v>31</v>
      </c>
      <c r="C9580" s="11" t="s">
        <v>76</v>
      </c>
      <c r="D9580" s="12">
        <v>46075</v>
      </c>
      <c r="E9580" s="11">
        <v>3835</v>
      </c>
      <c r="F9580" s="11" t="s">
        <v>33</v>
      </c>
      <c r="G9580" s="13">
        <v>1295.5</v>
      </c>
      <c r="H9580" s="14">
        <f t="shared" si="1043"/>
        <v>4968242.5</v>
      </c>
      <c r="I9580" s="14">
        <f>IF(F9580="GHS",H9580,H9580*Assumptions!$B$4)</f>
        <v>4968242.5</v>
      </c>
      <c r="J9580" s="15" t="str">
        <f>INDEX(Assumptions!$B$8:$B$12,MATCH(B9580,Assumptions!$A$8:$A$12,0))</f>
        <v>Weighted Average</v>
      </c>
      <c r="K9580" s="16">
        <f>G9580/(1-INDEX(Assumptions!$D$8:$D$12,MATCH(B9580,Assumptions!$A$8:$A$12,0)))</f>
        <v>1799.3055555555557</v>
      </c>
      <c r="L9580" s="16">
        <f t="shared" si="1044"/>
        <v>38.865000000000002</v>
      </c>
      <c r="M9580" s="16">
        <f t="shared" si="1045"/>
        <v>89.965277777777786</v>
      </c>
      <c r="N9580" s="14">
        <f>E9580*(K9580-L9580-M9580)*IF(F9580="GHS",1,Assumptions!$B$4)</f>
        <v>6406272.6902777776</v>
      </c>
      <c r="O9580" s="15">
        <f t="shared" ca="1" si="1046"/>
        <v>211</v>
      </c>
      <c r="P9580" s="15" t="str">
        <f t="shared" ca="1" si="1047"/>
        <v>181-365d</v>
      </c>
      <c r="Q9580" s="17">
        <f ca="1">IF(P9580="0-90d",0,IF(P9580="91-180d",INDEX(Assumptions!$F$8:$F$12,MATCH(B9580,Assumptions!$A$8:$A$12,0)),IF(P9580="181-365d",INDEX(Assumptions!$G$8:$G$12,MATCH(B9580,Assumptions!$A$8:$A$12,0)),INDEX(Assumptions!$H$8:$H$12,MATCH(B9580,Assumptions!$A$8:$A$12,0)))))</f>
        <v>0.2</v>
      </c>
      <c r="R9580" s="14">
        <f t="shared" ca="1" si="1048"/>
        <v>993648.5</v>
      </c>
      <c r="S9580" s="14">
        <f t="shared" ca="1" si="1049"/>
        <v>3974594</v>
      </c>
      <c r="T9580" s="11" t="s">
        <v>25</v>
      </c>
      <c r="U9580" s="18" t="s">
        <v>26</v>
      </c>
    </row>
    <row r="9581" spans="1:21" ht="15" customHeight="1" x14ac:dyDescent="0.15">
      <c r="A9581" s="10" t="s">
        <v>9629</v>
      </c>
      <c r="B9581" s="11" t="s">
        <v>41</v>
      </c>
      <c r="C9581" s="11" t="s">
        <v>42</v>
      </c>
      <c r="D9581" s="12">
        <v>45942</v>
      </c>
      <c r="E9581" s="11">
        <v>2007</v>
      </c>
      <c r="F9581" s="11" t="s">
        <v>33</v>
      </c>
      <c r="G9581" s="13">
        <v>223.32</v>
      </c>
      <c r="H9581" s="14">
        <f t="shared" si="1043"/>
        <v>448203.24</v>
      </c>
      <c r="I9581" s="14">
        <f>IF(F9581="GHS",H9581,H9581*Assumptions!$B$4)</f>
        <v>448203.24</v>
      </c>
      <c r="J9581" s="15" t="str">
        <f>INDEX(Assumptions!$B$8:$B$12,MATCH(B9581,Assumptions!$A$8:$A$12,0))</f>
        <v>Weighted Average</v>
      </c>
      <c r="K9581" s="16">
        <f>G9581/(1-INDEX(Assumptions!$D$8:$D$12,MATCH(B9581,Assumptions!$A$8:$A$12,0)))</f>
        <v>343.56923076923073</v>
      </c>
      <c r="L9581" s="16">
        <f t="shared" si="1044"/>
        <v>6.6995999999999993</v>
      </c>
      <c r="M9581" s="16">
        <f t="shared" si="1045"/>
        <v>17.178461538461537</v>
      </c>
      <c r="N9581" s="14">
        <f>E9581*(K9581-L9581-M9581)*IF(F9581="GHS",1,Assumptions!$B$4)</f>
        <v>641620.17664615379</v>
      </c>
      <c r="O9581" s="15">
        <f t="shared" ca="1" si="1046"/>
        <v>344</v>
      </c>
      <c r="P9581" s="15" t="str">
        <f t="shared" ca="1" si="1047"/>
        <v>181-365d</v>
      </c>
      <c r="Q9581" s="17">
        <f ca="1">IF(P9581="0-90d",0,IF(P9581="91-180d",INDEX(Assumptions!$F$8:$F$12,MATCH(B9581,Assumptions!$A$8:$A$12,0)),IF(P9581="181-365d",INDEX(Assumptions!$G$8:$G$12,MATCH(B9581,Assumptions!$A$8:$A$12,0)),INDEX(Assumptions!$H$8:$H$12,MATCH(B9581,Assumptions!$A$8:$A$12,0)))))</f>
        <v>0.35</v>
      </c>
      <c r="R9581" s="14">
        <f t="shared" ca="1" si="1048"/>
        <v>156871.13399999999</v>
      </c>
      <c r="S9581" s="14">
        <f t="shared" si="1049"/>
        <v>0</v>
      </c>
      <c r="T9581" s="11" t="s">
        <v>39</v>
      </c>
      <c r="U9581" s="18" t="s">
        <v>36</v>
      </c>
    </row>
    <row r="9582" spans="1:21" ht="15" customHeight="1" x14ac:dyDescent="0.15">
      <c r="A9582" s="10" t="s">
        <v>9630</v>
      </c>
      <c r="B9582" s="11" t="s">
        <v>41</v>
      </c>
      <c r="C9582" s="11" t="s">
        <v>44</v>
      </c>
      <c r="D9582" s="12">
        <v>45770</v>
      </c>
      <c r="E9582" s="11">
        <v>826</v>
      </c>
      <c r="F9582" s="11" t="s">
        <v>33</v>
      </c>
      <c r="G9582" s="13">
        <v>419.26</v>
      </c>
      <c r="H9582" s="14">
        <f t="shared" si="1043"/>
        <v>346308.76</v>
      </c>
      <c r="I9582" s="14">
        <f>IF(F9582="GHS",H9582,H9582*Assumptions!$B$4)</f>
        <v>346308.76</v>
      </c>
      <c r="J9582" s="15" t="str">
        <f>INDEX(Assumptions!$B$8:$B$12,MATCH(B9582,Assumptions!$A$8:$A$12,0))</f>
        <v>Weighted Average</v>
      </c>
      <c r="K9582" s="16">
        <f>G9582/(1-INDEX(Assumptions!$D$8:$D$12,MATCH(B9582,Assumptions!$A$8:$A$12,0)))</f>
        <v>645.01538461538462</v>
      </c>
      <c r="L9582" s="16">
        <f t="shared" si="1044"/>
        <v>12.5778</v>
      </c>
      <c r="M9582" s="16">
        <f t="shared" si="1045"/>
        <v>32.25076923076923</v>
      </c>
      <c r="N9582" s="14">
        <f>E9582*(K9582-L9582-M9582)*IF(F9582="GHS",1,Assumptions!$B$4)</f>
        <v>495754.30950769223</v>
      </c>
      <c r="O9582" s="15">
        <f t="shared" ca="1" si="1046"/>
        <v>516</v>
      </c>
      <c r="P9582" s="15" t="str">
        <f t="shared" ca="1" si="1047"/>
        <v>365d+</v>
      </c>
      <c r="Q9582" s="17">
        <f ca="1">IF(P9582="0-90d",0,IF(P9582="91-180d",INDEX(Assumptions!$F$8:$F$12,MATCH(B9582,Assumptions!$A$8:$A$12,0)),IF(P9582="181-365d",INDEX(Assumptions!$G$8:$G$12,MATCH(B9582,Assumptions!$A$8:$A$12,0)),INDEX(Assumptions!$H$8:$H$12,MATCH(B9582,Assumptions!$A$8:$A$12,0)))))</f>
        <v>0.8</v>
      </c>
      <c r="R9582" s="14">
        <f t="shared" ca="1" si="1048"/>
        <v>277047.00800000003</v>
      </c>
      <c r="S9582" s="14">
        <f t="shared" ca="1" si="1049"/>
        <v>69261.751999999979</v>
      </c>
      <c r="T9582" s="11" t="s">
        <v>25</v>
      </c>
      <c r="U9582" s="18" t="s">
        <v>26</v>
      </c>
    </row>
    <row r="9583" spans="1:21" ht="15" customHeight="1" x14ac:dyDescent="0.15">
      <c r="A9583" s="10" t="s">
        <v>9631</v>
      </c>
      <c r="B9583" s="11" t="s">
        <v>41</v>
      </c>
      <c r="C9583" s="11" t="s">
        <v>115</v>
      </c>
      <c r="D9583" s="12">
        <v>46042</v>
      </c>
      <c r="E9583" s="11">
        <v>2144</v>
      </c>
      <c r="F9583" s="11" t="s">
        <v>33</v>
      </c>
      <c r="G9583" s="13">
        <v>354.4</v>
      </c>
      <c r="H9583" s="14">
        <f t="shared" si="1043"/>
        <v>759833.59999999998</v>
      </c>
      <c r="I9583" s="14">
        <f>IF(F9583="GHS",H9583,H9583*Assumptions!$B$4)</f>
        <v>759833.59999999998</v>
      </c>
      <c r="J9583" s="15" t="str">
        <f>INDEX(Assumptions!$B$8:$B$12,MATCH(B9583,Assumptions!$A$8:$A$12,0))</f>
        <v>Weighted Average</v>
      </c>
      <c r="K9583" s="16">
        <f>G9583/(1-INDEX(Assumptions!$D$8:$D$12,MATCH(B9583,Assumptions!$A$8:$A$12,0)))</f>
        <v>545.23076923076917</v>
      </c>
      <c r="L9583" s="16">
        <f t="shared" si="1044"/>
        <v>10.632</v>
      </c>
      <c r="M9583" s="16">
        <f t="shared" si="1045"/>
        <v>27.261538461538461</v>
      </c>
      <c r="N9583" s="14">
        <f>E9583*(K9583-L9583-M9583)*IF(F9583="GHS",1,Assumptions!$B$4)</f>
        <v>1087731.0227692307</v>
      </c>
      <c r="O9583" s="15">
        <f t="shared" ca="1" si="1046"/>
        <v>244</v>
      </c>
      <c r="P9583" s="15" t="str">
        <f t="shared" ca="1" si="1047"/>
        <v>181-365d</v>
      </c>
      <c r="Q9583" s="17">
        <f ca="1">IF(P9583="0-90d",0,IF(P9583="91-180d",INDEX(Assumptions!$F$8:$F$12,MATCH(B9583,Assumptions!$A$8:$A$12,0)),IF(P9583="181-365d",INDEX(Assumptions!$G$8:$G$12,MATCH(B9583,Assumptions!$A$8:$A$12,0)),INDEX(Assumptions!$H$8:$H$12,MATCH(B9583,Assumptions!$A$8:$A$12,0)))))</f>
        <v>0.35</v>
      </c>
      <c r="R9583" s="14">
        <f t="shared" ca="1" si="1048"/>
        <v>265941.75999999995</v>
      </c>
      <c r="S9583" s="14">
        <f t="shared" ca="1" si="1049"/>
        <v>493891.84000000003</v>
      </c>
      <c r="T9583" s="11" t="s">
        <v>25</v>
      </c>
      <c r="U9583" s="18" t="s">
        <v>26</v>
      </c>
    </row>
    <row r="9584" spans="1:21" ht="15" customHeight="1" x14ac:dyDescent="0.15">
      <c r="A9584" s="10" t="s">
        <v>9632</v>
      </c>
      <c r="B9584" s="11" t="s">
        <v>41</v>
      </c>
      <c r="C9584" s="11" t="s">
        <v>44</v>
      </c>
      <c r="D9584" s="12">
        <v>46038</v>
      </c>
      <c r="E9584" s="11">
        <v>4163</v>
      </c>
      <c r="F9584" s="11" t="s">
        <v>33</v>
      </c>
      <c r="G9584" s="13">
        <v>565.4</v>
      </c>
      <c r="H9584" s="14">
        <f t="shared" si="1043"/>
        <v>2353760.1999999997</v>
      </c>
      <c r="I9584" s="14">
        <f>IF(F9584="GHS",H9584,H9584*Assumptions!$B$4)</f>
        <v>2353760.1999999997</v>
      </c>
      <c r="J9584" s="15" t="str">
        <f>INDEX(Assumptions!$B$8:$B$12,MATCH(B9584,Assumptions!$A$8:$A$12,0))</f>
        <v>Weighted Average</v>
      </c>
      <c r="K9584" s="16">
        <f>G9584/(1-INDEX(Assumptions!$D$8:$D$12,MATCH(B9584,Assumptions!$A$8:$A$12,0)))</f>
        <v>869.84615384615381</v>
      </c>
      <c r="L9584" s="16">
        <f t="shared" si="1044"/>
        <v>16.962</v>
      </c>
      <c r="M9584" s="16">
        <f t="shared" si="1045"/>
        <v>43.492307692307691</v>
      </c>
      <c r="N9584" s="14">
        <f>E9584*(K9584-L9584-M9584)*IF(F9584="GHS",1,Assumptions!$B$4)</f>
        <v>3369498.2555384613</v>
      </c>
      <c r="O9584" s="15">
        <f t="shared" ca="1" si="1046"/>
        <v>248</v>
      </c>
      <c r="P9584" s="15" t="str">
        <f t="shared" ca="1" si="1047"/>
        <v>181-365d</v>
      </c>
      <c r="Q9584" s="17">
        <f ca="1">IF(P9584="0-90d",0,IF(P9584="91-180d",INDEX(Assumptions!$F$8:$F$12,MATCH(B9584,Assumptions!$A$8:$A$12,0)),IF(P9584="181-365d",INDEX(Assumptions!$G$8:$G$12,MATCH(B9584,Assumptions!$A$8:$A$12,0)),INDEX(Assumptions!$H$8:$H$12,MATCH(B9584,Assumptions!$A$8:$A$12,0)))))</f>
        <v>0.35</v>
      </c>
      <c r="R9584" s="14">
        <f t="shared" ca="1" si="1048"/>
        <v>823816.06999999983</v>
      </c>
      <c r="S9584" s="14">
        <f t="shared" ca="1" si="1049"/>
        <v>1529944.13</v>
      </c>
      <c r="T9584" s="11" t="s">
        <v>25</v>
      </c>
      <c r="U9584" s="18" t="s">
        <v>26</v>
      </c>
    </row>
    <row r="9585" spans="1:21" ht="15" customHeight="1" x14ac:dyDescent="0.15">
      <c r="A9585" s="10" t="s">
        <v>9633</v>
      </c>
      <c r="B9585" s="11" t="s">
        <v>28</v>
      </c>
      <c r="C9585" s="11" t="s">
        <v>38</v>
      </c>
      <c r="D9585" s="12">
        <v>46201</v>
      </c>
      <c r="E9585" s="11">
        <v>307</v>
      </c>
      <c r="F9585" s="11" t="s">
        <v>24</v>
      </c>
      <c r="G9585" s="13">
        <v>13361.55</v>
      </c>
      <c r="H9585" s="14">
        <f t="shared" si="1043"/>
        <v>4101995.8499999996</v>
      </c>
      <c r="I9585" s="14">
        <f>IF(F9585="GHS",H9585,H9585*Assumptions!$B$4)</f>
        <v>44301555.18</v>
      </c>
      <c r="J9585" s="15" t="str">
        <f>INDEX(Assumptions!$B$8:$B$12,MATCH(B9585,Assumptions!$A$8:$A$12,0))</f>
        <v>Fair Value Less Costs to Sell</v>
      </c>
      <c r="K9585" s="16">
        <f>G9585/(1-INDEX(Assumptions!$D$8:$D$12,MATCH(B9585,Assumptions!$A$8:$A$12,0)))</f>
        <v>15183.579545454544</v>
      </c>
      <c r="L9585" s="16">
        <f t="shared" si="1044"/>
        <v>400.84649999999993</v>
      </c>
      <c r="M9585" s="16">
        <f t="shared" si="1045"/>
        <v>759.17897727272725</v>
      </c>
      <c r="N9585" s="14">
        <f>E9585*(K9585-L9585-M9585)*IF(F9585="GHS",1,Assumptions!$B$4)</f>
        <v>46496495.868463628</v>
      </c>
      <c r="O9585" s="15">
        <f t="shared" ca="1" si="1046"/>
        <v>85</v>
      </c>
      <c r="P9585" s="15" t="str">
        <f t="shared" ca="1" si="1047"/>
        <v>0-90d</v>
      </c>
      <c r="Q9585" s="17">
        <f ca="1">IF(P9585="0-90d",0,IF(P9585="91-180d",INDEX(Assumptions!$F$8:$F$12,MATCH(B9585,Assumptions!$A$8:$A$12,0)),IF(P9585="181-365d",INDEX(Assumptions!$G$8:$G$12,MATCH(B9585,Assumptions!$A$8:$A$12,0)),INDEX(Assumptions!$H$8:$H$12,MATCH(B9585,Assumptions!$A$8:$A$12,0)))))</f>
        <v>0</v>
      </c>
      <c r="R9585" s="14">
        <f t="shared" ca="1" si="1048"/>
        <v>0</v>
      </c>
      <c r="S9585" s="14">
        <f t="shared" ca="1" si="1049"/>
        <v>44301555.18</v>
      </c>
      <c r="T9585" s="11" t="s">
        <v>25</v>
      </c>
      <c r="U9585" s="18" t="s">
        <v>26</v>
      </c>
    </row>
    <row r="9586" spans="1:21" ht="15" customHeight="1" x14ac:dyDescent="0.15">
      <c r="A9586" s="10" t="s">
        <v>9634</v>
      </c>
      <c r="B9586" s="11" t="s">
        <v>22</v>
      </c>
      <c r="C9586" s="11" t="s">
        <v>81</v>
      </c>
      <c r="D9586" s="12">
        <v>46190</v>
      </c>
      <c r="E9586" s="11">
        <v>2420</v>
      </c>
      <c r="F9586" s="11" t="s">
        <v>24</v>
      </c>
      <c r="G9586" s="13">
        <v>57357.85</v>
      </c>
      <c r="H9586" s="14">
        <f t="shared" si="1043"/>
        <v>138805997</v>
      </c>
      <c r="I9586" s="14">
        <f>IF(F9586="GHS",H9586,H9586*Assumptions!$B$4)</f>
        <v>1499104767.6000001</v>
      </c>
      <c r="J9586" s="15" t="str">
        <f>INDEX(Assumptions!$B$8:$B$12,MATCH(B9586,Assumptions!$A$8:$A$12,0))</f>
        <v>FIFO</v>
      </c>
      <c r="K9586" s="16">
        <f>G9586/(1-INDEX(Assumptions!$D$8:$D$12,MATCH(B9586,Assumptions!$A$8:$A$12,0)))</f>
        <v>69948.597560975599</v>
      </c>
      <c r="L9586" s="16">
        <f t="shared" si="1044"/>
        <v>1720.7355</v>
      </c>
      <c r="M9586" s="16">
        <f t="shared" si="1045"/>
        <v>3497.4298780487802</v>
      </c>
      <c r="N9586" s="14">
        <f>E9586*(K9586-L9586-M9586)*IF(F9586="GHS",1,Assumptions!$B$4)</f>
        <v>1691794575.5329757</v>
      </c>
      <c r="O9586" s="15">
        <f t="shared" ca="1" si="1046"/>
        <v>96</v>
      </c>
      <c r="P9586" s="15" t="str">
        <f t="shared" ca="1" si="1047"/>
        <v>91-180d</v>
      </c>
      <c r="Q9586" s="17">
        <f ca="1">IF(P9586="0-90d",0,IF(P9586="91-180d",INDEX(Assumptions!$F$8:$F$12,MATCH(B9586,Assumptions!$A$8:$A$12,0)),IF(P9586="181-365d",INDEX(Assumptions!$G$8:$G$12,MATCH(B9586,Assumptions!$A$8:$A$12,0)),INDEX(Assumptions!$H$8:$H$12,MATCH(B9586,Assumptions!$A$8:$A$12,0)))))</f>
        <v>0.03</v>
      </c>
      <c r="R9586" s="14">
        <f t="shared" ca="1" si="1048"/>
        <v>44973143.028000005</v>
      </c>
      <c r="S9586" s="14">
        <f t="shared" ca="1" si="1049"/>
        <v>1454131624.572</v>
      </c>
      <c r="T9586" s="11" t="s">
        <v>25</v>
      </c>
      <c r="U9586" s="18" t="s">
        <v>26</v>
      </c>
    </row>
    <row r="9587" spans="1:21" ht="15" customHeight="1" x14ac:dyDescent="0.15">
      <c r="A9587" s="10" t="s">
        <v>9635</v>
      </c>
      <c r="B9587" s="11" t="s">
        <v>28</v>
      </c>
      <c r="C9587" s="11" t="s">
        <v>38</v>
      </c>
      <c r="D9587" s="12">
        <v>46062</v>
      </c>
      <c r="E9587" s="11">
        <v>3024</v>
      </c>
      <c r="F9587" s="11" t="s">
        <v>24</v>
      </c>
      <c r="G9587" s="13">
        <v>5014.28</v>
      </c>
      <c r="H9587" s="14">
        <f t="shared" si="1043"/>
        <v>15163182.719999999</v>
      </c>
      <c r="I9587" s="14">
        <f>IF(F9587="GHS",H9587,H9587*Assumptions!$B$4)</f>
        <v>163762373.37599999</v>
      </c>
      <c r="J9587" s="15" t="str">
        <f>INDEX(Assumptions!$B$8:$B$12,MATCH(B9587,Assumptions!$A$8:$A$12,0))</f>
        <v>Fair Value Less Costs to Sell</v>
      </c>
      <c r="K9587" s="16">
        <f>G9587/(1-INDEX(Assumptions!$D$8:$D$12,MATCH(B9587,Assumptions!$A$8:$A$12,0)))</f>
        <v>5698.045454545454</v>
      </c>
      <c r="L9587" s="16">
        <f t="shared" si="1044"/>
        <v>150.42839999999998</v>
      </c>
      <c r="M9587" s="16">
        <f t="shared" si="1045"/>
        <v>284.9022727272727</v>
      </c>
      <c r="N9587" s="14">
        <f>E9587*(K9587-L9587-M9587)*IF(F9587="GHS",1,Assumptions!$B$4)</f>
        <v>171876054.60235637</v>
      </c>
      <c r="O9587" s="15">
        <f t="shared" ca="1" si="1046"/>
        <v>224</v>
      </c>
      <c r="P9587" s="15" t="str">
        <f t="shared" ca="1" si="1047"/>
        <v>181-365d</v>
      </c>
      <c r="Q9587" s="17">
        <f ca="1">IF(P9587="0-90d",0,IF(P9587="91-180d",INDEX(Assumptions!$F$8:$F$12,MATCH(B9587,Assumptions!$A$8:$A$12,0)),IF(P9587="181-365d",INDEX(Assumptions!$G$8:$G$12,MATCH(B9587,Assumptions!$A$8:$A$12,0)),INDEX(Assumptions!$H$8:$H$12,MATCH(B9587,Assumptions!$A$8:$A$12,0)))))</f>
        <v>0.1</v>
      </c>
      <c r="R9587" s="14">
        <f t="shared" ca="1" si="1048"/>
        <v>16376237.3376</v>
      </c>
      <c r="S9587" s="14">
        <f t="shared" ca="1" si="1049"/>
        <v>147386136.03839999</v>
      </c>
      <c r="T9587" s="11" t="s">
        <v>25</v>
      </c>
      <c r="U9587" s="18" t="s">
        <v>26</v>
      </c>
    </row>
    <row r="9588" spans="1:21" ht="15" customHeight="1" x14ac:dyDescent="0.15">
      <c r="A9588" s="10" t="s">
        <v>9636</v>
      </c>
      <c r="B9588" s="11" t="s">
        <v>46</v>
      </c>
      <c r="C9588" s="11" t="s">
        <v>52</v>
      </c>
      <c r="D9588" s="12">
        <v>45900</v>
      </c>
      <c r="E9588" s="11">
        <v>3364</v>
      </c>
      <c r="F9588" s="11" t="s">
        <v>33</v>
      </c>
      <c r="G9588" s="13">
        <v>552474.80000000005</v>
      </c>
      <c r="H9588" s="14">
        <f t="shared" si="1043"/>
        <v>1858525227.2</v>
      </c>
      <c r="I9588" s="14">
        <f>IF(F9588="GHS",H9588,H9588*Assumptions!$B$4)</f>
        <v>1858525227.2</v>
      </c>
      <c r="J9588" s="15" t="str">
        <f>INDEX(Assumptions!$B$8:$B$12,MATCH(B9588,Assumptions!$A$8:$A$12,0))</f>
        <v>Specific Identification</v>
      </c>
      <c r="K9588" s="16">
        <f>G9588/(1-INDEX(Assumptions!$D$8:$D$12,MATCH(B9588,Assumptions!$A$8:$A$12,0)))</f>
        <v>708301.02564102563</v>
      </c>
      <c r="L9588" s="16">
        <f t="shared" si="1044"/>
        <v>16574.244000000002</v>
      </c>
      <c r="M9588" s="16">
        <f t="shared" si="1045"/>
        <v>35415.051282051281</v>
      </c>
      <c r="N9588" s="14">
        <f>E9588*(K9588-L9588-M9588)*IF(F9588="GHS",1,Assumptions!$B$4)</f>
        <v>2207832660.9275899</v>
      </c>
      <c r="O9588" s="15">
        <f t="shared" ca="1" si="1046"/>
        <v>386</v>
      </c>
      <c r="P9588" s="15" t="str">
        <f t="shared" ca="1" si="1047"/>
        <v>365d+</v>
      </c>
      <c r="Q9588" s="17">
        <f ca="1">IF(P9588="0-90d",0,IF(P9588="91-180d",INDEX(Assumptions!$F$8:$F$12,MATCH(B9588,Assumptions!$A$8:$A$12,0)),IF(P9588="181-365d",INDEX(Assumptions!$G$8:$G$12,MATCH(B9588,Assumptions!$A$8:$A$12,0)),INDEX(Assumptions!$H$8:$H$12,MATCH(B9588,Assumptions!$A$8:$A$12,0)))))</f>
        <v>0.15</v>
      </c>
      <c r="R9588" s="14">
        <f t="shared" ca="1" si="1048"/>
        <v>278778784.07999998</v>
      </c>
      <c r="S9588" s="14">
        <f t="shared" ca="1" si="1049"/>
        <v>1579746443.1200001</v>
      </c>
      <c r="T9588" s="11" t="s">
        <v>25</v>
      </c>
      <c r="U9588" s="18" t="s">
        <v>26</v>
      </c>
    </row>
    <row r="9589" spans="1:21" ht="15" customHeight="1" x14ac:dyDescent="0.15">
      <c r="A9589" s="10" t="s">
        <v>9637</v>
      </c>
      <c r="B9589" s="11" t="s">
        <v>22</v>
      </c>
      <c r="C9589" s="11" t="s">
        <v>81</v>
      </c>
      <c r="D9589" s="12">
        <v>45899</v>
      </c>
      <c r="E9589" s="11">
        <v>504</v>
      </c>
      <c r="F9589" s="11" t="s">
        <v>24</v>
      </c>
      <c r="G9589" s="13">
        <v>25963.61</v>
      </c>
      <c r="H9589" s="14">
        <f t="shared" si="1043"/>
        <v>13085659.439999999</v>
      </c>
      <c r="I9589" s="14">
        <f>IF(F9589="GHS",H9589,H9589*Assumptions!$B$4)</f>
        <v>141325121.95199999</v>
      </c>
      <c r="J9589" s="15" t="str">
        <f>INDEX(Assumptions!$B$8:$B$12,MATCH(B9589,Assumptions!$A$8:$A$12,0))</f>
        <v>FIFO</v>
      </c>
      <c r="K9589" s="16">
        <f>G9589/(1-INDEX(Assumptions!$D$8:$D$12,MATCH(B9589,Assumptions!$A$8:$A$12,0)))</f>
        <v>31662.939024390242</v>
      </c>
      <c r="L9589" s="16">
        <f t="shared" si="1044"/>
        <v>778.90829999999994</v>
      </c>
      <c r="M9589" s="16">
        <f t="shared" si="1045"/>
        <v>1583.1469512195122</v>
      </c>
      <c r="N9589" s="14">
        <f>E9589*(K9589-L9589-M9589)*IF(F9589="GHS",1,Assumptions!$B$4)</f>
        <v>159490570.55412295</v>
      </c>
      <c r="O9589" s="15">
        <f t="shared" ca="1" si="1046"/>
        <v>387</v>
      </c>
      <c r="P9589" s="15" t="str">
        <f t="shared" ca="1" si="1047"/>
        <v>365d+</v>
      </c>
      <c r="Q9589" s="17">
        <f ca="1">IF(P9589="0-90d",0,IF(P9589="91-180d",INDEX(Assumptions!$F$8:$F$12,MATCH(B9589,Assumptions!$A$8:$A$12,0)),IF(P9589="181-365d",INDEX(Assumptions!$G$8:$G$12,MATCH(B9589,Assumptions!$A$8:$A$12,0)),INDEX(Assumptions!$H$8:$H$12,MATCH(B9589,Assumptions!$A$8:$A$12,0)))))</f>
        <v>0.5</v>
      </c>
      <c r="R9589" s="14">
        <f t="shared" ca="1" si="1048"/>
        <v>70662560.975999996</v>
      </c>
      <c r="S9589" s="14">
        <f t="shared" ca="1" si="1049"/>
        <v>70662560.975999996</v>
      </c>
      <c r="T9589" s="11" t="s">
        <v>25</v>
      </c>
      <c r="U9589" s="18" t="s">
        <v>36</v>
      </c>
    </row>
    <row r="9590" spans="1:21" ht="15" customHeight="1" x14ac:dyDescent="0.15">
      <c r="A9590" s="10" t="s">
        <v>9638</v>
      </c>
      <c r="B9590" s="11" t="s">
        <v>28</v>
      </c>
      <c r="C9590" s="11" t="s">
        <v>29</v>
      </c>
      <c r="D9590" s="12">
        <v>46202</v>
      </c>
      <c r="E9590" s="11">
        <v>1189</v>
      </c>
      <c r="F9590" s="11" t="s">
        <v>24</v>
      </c>
      <c r="G9590" s="13">
        <v>12653.53</v>
      </c>
      <c r="H9590" s="14">
        <f t="shared" si="1043"/>
        <v>15045047.17</v>
      </c>
      <c r="I9590" s="14">
        <f>IF(F9590="GHS",H9590,H9590*Assumptions!$B$4)</f>
        <v>162486509.43600002</v>
      </c>
      <c r="J9590" s="15" t="str">
        <f>INDEX(Assumptions!$B$8:$B$12,MATCH(B9590,Assumptions!$A$8:$A$12,0))</f>
        <v>Fair Value Less Costs to Sell</v>
      </c>
      <c r="K9590" s="16">
        <f>G9590/(1-INDEX(Assumptions!$D$8:$D$12,MATCH(B9590,Assumptions!$A$8:$A$12,0)))</f>
        <v>14379.011363636364</v>
      </c>
      <c r="L9590" s="16">
        <f t="shared" si="1044"/>
        <v>379.60590000000002</v>
      </c>
      <c r="M9590" s="16">
        <f t="shared" si="1045"/>
        <v>718.9505681818182</v>
      </c>
      <c r="N9590" s="14">
        <f>E9590*(K9590-L9590-M9590)*IF(F9590="GHS",1,Assumptions!$B$4)</f>
        <v>170536977.40351093</v>
      </c>
      <c r="O9590" s="15">
        <f t="shared" ca="1" si="1046"/>
        <v>84</v>
      </c>
      <c r="P9590" s="15" t="str">
        <f t="shared" ca="1" si="1047"/>
        <v>0-90d</v>
      </c>
      <c r="Q9590" s="17">
        <f ca="1">IF(P9590="0-90d",0,IF(P9590="91-180d",INDEX(Assumptions!$F$8:$F$12,MATCH(B9590,Assumptions!$A$8:$A$12,0)),IF(P9590="181-365d",INDEX(Assumptions!$G$8:$G$12,MATCH(B9590,Assumptions!$A$8:$A$12,0)),INDEX(Assumptions!$H$8:$H$12,MATCH(B9590,Assumptions!$A$8:$A$12,0)))))</f>
        <v>0</v>
      </c>
      <c r="R9590" s="14">
        <f t="shared" ca="1" si="1048"/>
        <v>0</v>
      </c>
      <c r="S9590" s="14">
        <f t="shared" si="1049"/>
        <v>0</v>
      </c>
      <c r="T9590" s="11" t="s">
        <v>39</v>
      </c>
      <c r="U9590" s="18" t="s">
        <v>26</v>
      </c>
    </row>
    <row r="9591" spans="1:21" ht="15" customHeight="1" x14ac:dyDescent="0.15">
      <c r="A9591" s="10" t="s">
        <v>9639</v>
      </c>
      <c r="B9591" s="11" t="s">
        <v>28</v>
      </c>
      <c r="C9591" s="11" t="s">
        <v>29</v>
      </c>
      <c r="D9591" s="12">
        <v>45877</v>
      </c>
      <c r="E9591" s="11">
        <v>4595</v>
      </c>
      <c r="F9591" s="11" t="s">
        <v>24</v>
      </c>
      <c r="G9591" s="13">
        <v>7056.18</v>
      </c>
      <c r="H9591" s="14">
        <f t="shared" si="1043"/>
        <v>32423147.100000001</v>
      </c>
      <c r="I9591" s="14">
        <f>IF(F9591="GHS",H9591,H9591*Assumptions!$B$4)</f>
        <v>350169988.68000007</v>
      </c>
      <c r="J9591" s="15" t="str">
        <f>INDEX(Assumptions!$B$8:$B$12,MATCH(B9591,Assumptions!$A$8:$A$12,0))</f>
        <v>Fair Value Less Costs to Sell</v>
      </c>
      <c r="K9591" s="16">
        <f>G9591/(1-INDEX(Assumptions!$D$8:$D$12,MATCH(B9591,Assumptions!$A$8:$A$12,0)))</f>
        <v>8018.386363636364</v>
      </c>
      <c r="L9591" s="16">
        <f t="shared" si="1044"/>
        <v>211.68539999999999</v>
      </c>
      <c r="M9591" s="16">
        <f t="shared" si="1045"/>
        <v>400.9193181818182</v>
      </c>
      <c r="N9591" s="14">
        <f>E9591*(K9591-L9591-M9591)*IF(F9591="GHS",1,Assumptions!$B$4)</f>
        <v>367519319.93732733</v>
      </c>
      <c r="O9591" s="15">
        <f t="shared" ca="1" si="1046"/>
        <v>409</v>
      </c>
      <c r="P9591" s="15" t="str">
        <f t="shared" ca="1" si="1047"/>
        <v>365d+</v>
      </c>
      <c r="Q9591" s="17">
        <f ca="1">IF(P9591="0-90d",0,IF(P9591="91-180d",INDEX(Assumptions!$F$8:$F$12,MATCH(B9591,Assumptions!$A$8:$A$12,0)),IF(P9591="181-365d",INDEX(Assumptions!$G$8:$G$12,MATCH(B9591,Assumptions!$A$8:$A$12,0)),INDEX(Assumptions!$H$8:$H$12,MATCH(B9591,Assumptions!$A$8:$A$12,0)))))</f>
        <v>0.4</v>
      </c>
      <c r="R9591" s="14">
        <f t="shared" ca="1" si="1048"/>
        <v>140067995.47200003</v>
      </c>
      <c r="S9591" s="14">
        <f t="shared" ca="1" si="1049"/>
        <v>210101993.20800003</v>
      </c>
      <c r="T9591" s="11" t="s">
        <v>25</v>
      </c>
      <c r="U9591" s="18" t="s">
        <v>26</v>
      </c>
    </row>
    <row r="9592" spans="1:21" ht="15" customHeight="1" x14ac:dyDescent="0.15">
      <c r="A9592" s="10" t="s">
        <v>9640</v>
      </c>
      <c r="B9592" s="11" t="s">
        <v>41</v>
      </c>
      <c r="C9592" s="11" t="s">
        <v>49</v>
      </c>
      <c r="D9592" s="12">
        <v>45884</v>
      </c>
      <c r="E9592" s="11">
        <v>3560</v>
      </c>
      <c r="F9592" s="11" t="s">
        <v>33</v>
      </c>
      <c r="G9592" s="13">
        <v>293.81</v>
      </c>
      <c r="H9592" s="14">
        <f t="shared" si="1043"/>
        <v>1045963.6</v>
      </c>
      <c r="I9592" s="14">
        <f>IF(F9592="GHS",H9592,H9592*Assumptions!$B$4)</f>
        <v>1045963.6</v>
      </c>
      <c r="J9592" s="15" t="str">
        <f>INDEX(Assumptions!$B$8:$B$12,MATCH(B9592,Assumptions!$A$8:$A$12,0))</f>
        <v>Weighted Average</v>
      </c>
      <c r="K9592" s="16">
        <f>G9592/(1-INDEX(Assumptions!$D$8:$D$12,MATCH(B9592,Assumptions!$A$8:$A$12,0)))</f>
        <v>452.01538461538462</v>
      </c>
      <c r="L9592" s="16">
        <f t="shared" si="1044"/>
        <v>8.8142999999999994</v>
      </c>
      <c r="M9592" s="16">
        <f t="shared" si="1045"/>
        <v>22.600769230769231</v>
      </c>
      <c r="N9592" s="14">
        <f>E9592*(K9592-L9592-M9592)*IF(F9592="GHS",1,Assumptions!$B$4)</f>
        <v>1497337.1227692307</v>
      </c>
      <c r="O9592" s="15">
        <f t="shared" ca="1" si="1046"/>
        <v>402</v>
      </c>
      <c r="P9592" s="15" t="str">
        <f t="shared" ca="1" si="1047"/>
        <v>365d+</v>
      </c>
      <c r="Q9592" s="17">
        <f ca="1">IF(P9592="0-90d",0,IF(P9592="91-180d",INDEX(Assumptions!$F$8:$F$12,MATCH(B9592,Assumptions!$A$8:$A$12,0)),IF(P9592="181-365d",INDEX(Assumptions!$G$8:$G$12,MATCH(B9592,Assumptions!$A$8:$A$12,0)),INDEX(Assumptions!$H$8:$H$12,MATCH(B9592,Assumptions!$A$8:$A$12,0)))))</f>
        <v>0.8</v>
      </c>
      <c r="R9592" s="14">
        <f t="shared" ca="1" si="1048"/>
        <v>836770.88</v>
      </c>
      <c r="S9592" s="14">
        <f t="shared" ca="1" si="1049"/>
        <v>209192.71999999997</v>
      </c>
      <c r="T9592" s="11" t="s">
        <v>25</v>
      </c>
      <c r="U9592" s="18" t="s">
        <v>26</v>
      </c>
    </row>
    <row r="9593" spans="1:21" ht="15" customHeight="1" x14ac:dyDescent="0.15">
      <c r="A9593" s="10" t="s">
        <v>9641</v>
      </c>
      <c r="B9593" s="11" t="s">
        <v>41</v>
      </c>
      <c r="C9593" s="11" t="s">
        <v>42</v>
      </c>
      <c r="D9593" s="12">
        <v>46158</v>
      </c>
      <c r="E9593" s="11">
        <v>3590</v>
      </c>
      <c r="F9593" s="11" t="s">
        <v>33</v>
      </c>
      <c r="G9593" s="13">
        <v>326.63</v>
      </c>
      <c r="H9593" s="14">
        <f t="shared" si="1043"/>
        <v>1172601.7</v>
      </c>
      <c r="I9593" s="14">
        <f>IF(F9593="GHS",H9593,H9593*Assumptions!$B$4)</f>
        <v>1172601.7</v>
      </c>
      <c r="J9593" s="15" t="str">
        <f>INDEX(Assumptions!$B$8:$B$12,MATCH(B9593,Assumptions!$A$8:$A$12,0))</f>
        <v>Weighted Average</v>
      </c>
      <c r="K9593" s="16">
        <f>G9593/(1-INDEX(Assumptions!$D$8:$D$12,MATCH(B9593,Assumptions!$A$8:$A$12,0)))</f>
        <v>502.50769230769231</v>
      </c>
      <c r="L9593" s="16">
        <f t="shared" si="1044"/>
        <v>9.7988999999999997</v>
      </c>
      <c r="M9593" s="16">
        <f t="shared" si="1045"/>
        <v>25.125384615384618</v>
      </c>
      <c r="N9593" s="14">
        <f>E9593*(K9593-L9593-M9593)*IF(F9593="GHS",1,Assumptions!$B$4)</f>
        <v>1678624.4336153846</v>
      </c>
      <c r="O9593" s="15">
        <f t="shared" ca="1" si="1046"/>
        <v>128</v>
      </c>
      <c r="P9593" s="15" t="str">
        <f t="shared" ca="1" si="1047"/>
        <v>91-180d</v>
      </c>
      <c r="Q9593" s="17">
        <f ca="1">IF(P9593="0-90d",0,IF(P9593="91-180d",INDEX(Assumptions!$F$8:$F$12,MATCH(B9593,Assumptions!$A$8:$A$12,0)),IF(P9593="181-365d",INDEX(Assumptions!$G$8:$G$12,MATCH(B9593,Assumptions!$A$8:$A$12,0)),INDEX(Assumptions!$H$8:$H$12,MATCH(B9593,Assumptions!$A$8:$A$12,0)))))</f>
        <v>0.1</v>
      </c>
      <c r="R9593" s="14">
        <f t="shared" ca="1" si="1048"/>
        <v>117260.17</v>
      </c>
      <c r="S9593" s="14">
        <f t="shared" ca="1" si="1049"/>
        <v>1055341.53</v>
      </c>
      <c r="T9593" s="11" t="s">
        <v>25</v>
      </c>
      <c r="U9593" s="18" t="s">
        <v>26</v>
      </c>
    </row>
    <row r="9594" spans="1:21" ht="15" customHeight="1" x14ac:dyDescent="0.15">
      <c r="A9594" s="10" t="s">
        <v>9642</v>
      </c>
      <c r="B9594" s="11" t="s">
        <v>41</v>
      </c>
      <c r="C9594" s="11" t="s">
        <v>115</v>
      </c>
      <c r="D9594" s="12">
        <v>45893</v>
      </c>
      <c r="E9594" s="11">
        <v>4744</v>
      </c>
      <c r="F9594" s="11" t="s">
        <v>33</v>
      </c>
      <c r="G9594" s="13">
        <v>491</v>
      </c>
      <c r="H9594" s="14">
        <f t="shared" si="1043"/>
        <v>2329304</v>
      </c>
      <c r="I9594" s="14">
        <f>IF(F9594="GHS",H9594,H9594*Assumptions!$B$4)</f>
        <v>2329304</v>
      </c>
      <c r="J9594" s="15" t="str">
        <f>INDEX(Assumptions!$B$8:$B$12,MATCH(B9594,Assumptions!$A$8:$A$12,0))</f>
        <v>Weighted Average</v>
      </c>
      <c r="K9594" s="16">
        <f>G9594/(1-INDEX(Assumptions!$D$8:$D$12,MATCH(B9594,Assumptions!$A$8:$A$12,0)))</f>
        <v>755.38461538461536</v>
      </c>
      <c r="L9594" s="16">
        <f t="shared" si="1044"/>
        <v>14.729999999999999</v>
      </c>
      <c r="M9594" s="16">
        <f t="shared" si="1045"/>
        <v>37.769230769230766</v>
      </c>
      <c r="N9594" s="14">
        <f>E9594*(K9594-L9594-M9594)*IF(F9594="GHS",1,Assumptions!$B$4)</f>
        <v>3334488.2646153849</v>
      </c>
      <c r="O9594" s="15">
        <f t="shared" ca="1" si="1046"/>
        <v>393</v>
      </c>
      <c r="P9594" s="15" t="str">
        <f t="shared" ca="1" si="1047"/>
        <v>365d+</v>
      </c>
      <c r="Q9594" s="17">
        <f ca="1">IF(P9594="0-90d",0,IF(P9594="91-180d",INDEX(Assumptions!$F$8:$F$12,MATCH(B9594,Assumptions!$A$8:$A$12,0)),IF(P9594="181-365d",INDEX(Assumptions!$G$8:$G$12,MATCH(B9594,Assumptions!$A$8:$A$12,0)),INDEX(Assumptions!$H$8:$H$12,MATCH(B9594,Assumptions!$A$8:$A$12,0)))))</f>
        <v>0.8</v>
      </c>
      <c r="R9594" s="14">
        <f t="shared" ca="1" si="1048"/>
        <v>1863443.2000000002</v>
      </c>
      <c r="S9594" s="14">
        <f t="shared" ca="1" si="1049"/>
        <v>465860.79999999981</v>
      </c>
      <c r="T9594" s="11" t="s">
        <v>25</v>
      </c>
      <c r="U9594" s="18" t="s">
        <v>26</v>
      </c>
    </row>
    <row r="9595" spans="1:21" ht="15" customHeight="1" x14ac:dyDescent="0.15">
      <c r="A9595" s="10" t="s">
        <v>9643</v>
      </c>
      <c r="B9595" s="11" t="s">
        <v>22</v>
      </c>
      <c r="C9595" s="11" t="s">
        <v>81</v>
      </c>
      <c r="D9595" s="12">
        <v>46128</v>
      </c>
      <c r="E9595" s="11">
        <v>1067</v>
      </c>
      <c r="F9595" s="11" t="s">
        <v>24</v>
      </c>
      <c r="G9595" s="13">
        <v>26647.89</v>
      </c>
      <c r="H9595" s="14">
        <f t="shared" si="1043"/>
        <v>28433298.629999999</v>
      </c>
      <c r="I9595" s="14">
        <f>IF(F9595="GHS",H9595,H9595*Assumptions!$B$4)</f>
        <v>307079625.204</v>
      </c>
      <c r="J9595" s="15" t="str">
        <f>INDEX(Assumptions!$B$8:$B$12,MATCH(B9595,Assumptions!$A$8:$A$12,0))</f>
        <v>FIFO</v>
      </c>
      <c r="K9595" s="16">
        <f>G9595/(1-INDEX(Assumptions!$D$8:$D$12,MATCH(B9595,Assumptions!$A$8:$A$12,0)))</f>
        <v>32497.42682926829</v>
      </c>
      <c r="L9595" s="16">
        <f t="shared" si="1044"/>
        <v>799.43669999999997</v>
      </c>
      <c r="M9595" s="16">
        <f t="shared" si="1045"/>
        <v>1624.8713414634146</v>
      </c>
      <c r="N9595" s="14">
        <f>E9595*(K9595-L9595-M9595)*IF(F9595="GHS",1,Assumptions!$B$4)</f>
        <v>346550591.66314828</v>
      </c>
      <c r="O9595" s="15">
        <f t="shared" ca="1" si="1046"/>
        <v>158</v>
      </c>
      <c r="P9595" s="15" t="str">
        <f t="shared" ca="1" si="1047"/>
        <v>91-180d</v>
      </c>
      <c r="Q9595" s="17">
        <f ca="1">IF(P9595="0-90d",0,IF(P9595="91-180d",INDEX(Assumptions!$F$8:$F$12,MATCH(B9595,Assumptions!$A$8:$A$12,0)),IF(P9595="181-365d",INDEX(Assumptions!$G$8:$G$12,MATCH(B9595,Assumptions!$A$8:$A$12,0)),INDEX(Assumptions!$H$8:$H$12,MATCH(B9595,Assumptions!$A$8:$A$12,0)))))</f>
        <v>0.03</v>
      </c>
      <c r="R9595" s="14">
        <f t="shared" ca="1" si="1048"/>
        <v>9212388.75612</v>
      </c>
      <c r="S9595" s="14">
        <f t="shared" ca="1" si="1049"/>
        <v>297867236.44787997</v>
      </c>
      <c r="T9595" s="11" t="s">
        <v>25</v>
      </c>
      <c r="U9595" s="18" t="s">
        <v>26</v>
      </c>
    </row>
    <row r="9596" spans="1:21" ht="15" customHeight="1" x14ac:dyDescent="0.15">
      <c r="A9596" s="10" t="s">
        <v>9644</v>
      </c>
      <c r="B9596" s="11" t="s">
        <v>22</v>
      </c>
      <c r="C9596" s="11" t="s">
        <v>81</v>
      </c>
      <c r="D9596" s="12">
        <v>45767</v>
      </c>
      <c r="E9596" s="11">
        <v>899</v>
      </c>
      <c r="F9596" s="11" t="s">
        <v>24</v>
      </c>
      <c r="G9596" s="13">
        <v>35286.199999999997</v>
      </c>
      <c r="H9596" s="14">
        <f t="shared" si="1043"/>
        <v>31722293.799999997</v>
      </c>
      <c r="I9596" s="14">
        <f>IF(F9596="GHS",H9596,H9596*Assumptions!$B$4)</f>
        <v>342600773.03999996</v>
      </c>
      <c r="J9596" s="15" t="str">
        <f>INDEX(Assumptions!$B$8:$B$12,MATCH(B9596,Assumptions!$A$8:$A$12,0))</f>
        <v>FIFO</v>
      </c>
      <c r="K9596" s="16">
        <f>G9596/(1-INDEX(Assumptions!$D$8:$D$12,MATCH(B9596,Assumptions!$A$8:$A$12,0)))</f>
        <v>43031.951219512186</v>
      </c>
      <c r="L9596" s="16">
        <f t="shared" si="1044"/>
        <v>1058.5859999999998</v>
      </c>
      <c r="M9596" s="16">
        <f t="shared" si="1045"/>
        <v>2151.5975609756092</v>
      </c>
      <c r="N9596" s="14">
        <f>E9596*(K9596-L9596-M9596)*IF(F9596="GHS",1,Assumptions!$B$4)</f>
        <v>386637506.5502634</v>
      </c>
      <c r="O9596" s="15">
        <f t="shared" ca="1" si="1046"/>
        <v>519</v>
      </c>
      <c r="P9596" s="15" t="str">
        <f t="shared" ca="1" si="1047"/>
        <v>365d+</v>
      </c>
      <c r="Q9596" s="17">
        <f ca="1">IF(P9596="0-90d",0,IF(P9596="91-180d",INDEX(Assumptions!$F$8:$F$12,MATCH(B9596,Assumptions!$A$8:$A$12,0)),IF(P9596="181-365d",INDEX(Assumptions!$G$8:$G$12,MATCH(B9596,Assumptions!$A$8:$A$12,0)),INDEX(Assumptions!$H$8:$H$12,MATCH(B9596,Assumptions!$A$8:$A$12,0)))))</f>
        <v>0.5</v>
      </c>
      <c r="R9596" s="14">
        <f t="shared" ca="1" si="1048"/>
        <v>171300386.51999998</v>
      </c>
      <c r="S9596" s="14">
        <f t="shared" ca="1" si="1049"/>
        <v>171300386.51999998</v>
      </c>
      <c r="T9596" s="11" t="s">
        <v>25</v>
      </c>
      <c r="U9596" s="18" t="s">
        <v>26</v>
      </c>
    </row>
    <row r="9597" spans="1:21" ht="15" customHeight="1" x14ac:dyDescent="0.15">
      <c r="A9597" s="10" t="s">
        <v>9645</v>
      </c>
      <c r="B9597" s="11" t="s">
        <v>31</v>
      </c>
      <c r="C9597" s="11" t="s">
        <v>32</v>
      </c>
      <c r="D9597" s="12">
        <v>45833</v>
      </c>
      <c r="E9597" s="11">
        <v>4074</v>
      </c>
      <c r="F9597" s="11" t="s">
        <v>33</v>
      </c>
      <c r="G9597" s="13">
        <v>904.79</v>
      </c>
      <c r="H9597" s="14">
        <f t="shared" si="1043"/>
        <v>3686114.46</v>
      </c>
      <c r="I9597" s="14">
        <f>IF(F9597="GHS",H9597,H9597*Assumptions!$B$4)</f>
        <v>3686114.46</v>
      </c>
      <c r="J9597" s="15" t="str">
        <f>INDEX(Assumptions!$B$8:$B$12,MATCH(B9597,Assumptions!$A$8:$A$12,0))</f>
        <v>Weighted Average</v>
      </c>
      <c r="K9597" s="16">
        <f>G9597/(1-INDEX(Assumptions!$D$8:$D$12,MATCH(B9597,Assumptions!$A$8:$A$12,0)))</f>
        <v>1256.6527777777778</v>
      </c>
      <c r="L9597" s="16">
        <f t="shared" si="1044"/>
        <v>27.143699999999999</v>
      </c>
      <c r="M9597" s="16">
        <f t="shared" si="1045"/>
        <v>62.832638888888894</v>
      </c>
      <c r="N9597" s="14">
        <f>E9597*(K9597-L9597-M9597)*IF(F9597="GHS",1,Assumptions!$B$4)</f>
        <v>4753039.8120333338</v>
      </c>
      <c r="O9597" s="15">
        <f t="shared" ca="1" si="1046"/>
        <v>453</v>
      </c>
      <c r="P9597" s="15" t="str">
        <f t="shared" ca="1" si="1047"/>
        <v>365d+</v>
      </c>
      <c r="Q9597" s="17">
        <f ca="1">IF(P9597="0-90d",0,IF(P9597="91-180d",INDEX(Assumptions!$F$8:$F$12,MATCH(B9597,Assumptions!$A$8:$A$12,0)),IF(P9597="181-365d",INDEX(Assumptions!$G$8:$G$12,MATCH(B9597,Assumptions!$A$8:$A$12,0)),INDEX(Assumptions!$H$8:$H$12,MATCH(B9597,Assumptions!$A$8:$A$12,0)))))</f>
        <v>0.6</v>
      </c>
      <c r="R9597" s="14">
        <f t="shared" ca="1" si="1048"/>
        <v>2211668.676</v>
      </c>
      <c r="S9597" s="14">
        <f t="shared" ca="1" si="1049"/>
        <v>1474445.784</v>
      </c>
      <c r="T9597" s="11" t="s">
        <v>25</v>
      </c>
      <c r="U9597" s="18" t="s">
        <v>36</v>
      </c>
    </row>
    <row r="9598" spans="1:21" ht="15" customHeight="1" x14ac:dyDescent="0.15">
      <c r="A9598" s="10" t="s">
        <v>9646</v>
      </c>
      <c r="B9598" s="11" t="s">
        <v>31</v>
      </c>
      <c r="C9598" s="11" t="s">
        <v>76</v>
      </c>
      <c r="D9598" s="12">
        <v>45898</v>
      </c>
      <c r="E9598" s="11">
        <v>4996</v>
      </c>
      <c r="F9598" s="11" t="s">
        <v>33</v>
      </c>
      <c r="G9598" s="13">
        <v>2107.1799999999998</v>
      </c>
      <c r="H9598" s="14">
        <f t="shared" si="1043"/>
        <v>10527471.279999999</v>
      </c>
      <c r="I9598" s="14">
        <f>IF(F9598="GHS",H9598,H9598*Assumptions!$B$4)</f>
        <v>10527471.279999999</v>
      </c>
      <c r="J9598" s="15" t="str">
        <f>INDEX(Assumptions!$B$8:$B$12,MATCH(B9598,Assumptions!$A$8:$A$12,0))</f>
        <v>Weighted Average</v>
      </c>
      <c r="K9598" s="16">
        <f>G9598/(1-INDEX(Assumptions!$D$8:$D$12,MATCH(B9598,Assumptions!$A$8:$A$12,0)))</f>
        <v>2926.6388888888887</v>
      </c>
      <c r="L9598" s="16">
        <f t="shared" si="1044"/>
        <v>63.215399999999995</v>
      </c>
      <c r="M9598" s="16">
        <f t="shared" si="1045"/>
        <v>146.33194444444445</v>
      </c>
      <c r="N9598" s="14">
        <f>E9598*(K9598-L9598-M9598)*IF(F9598="GHS",1,Assumptions!$B$4)</f>
        <v>13574589.356044441</v>
      </c>
      <c r="O9598" s="15">
        <f t="shared" ca="1" si="1046"/>
        <v>388</v>
      </c>
      <c r="P9598" s="15" t="str">
        <f t="shared" ca="1" si="1047"/>
        <v>365d+</v>
      </c>
      <c r="Q9598" s="17">
        <f ca="1">IF(P9598="0-90d",0,IF(P9598="91-180d",INDEX(Assumptions!$F$8:$F$12,MATCH(B9598,Assumptions!$A$8:$A$12,0)),IF(P9598="181-365d",INDEX(Assumptions!$G$8:$G$12,MATCH(B9598,Assumptions!$A$8:$A$12,0)),INDEX(Assumptions!$H$8:$H$12,MATCH(B9598,Assumptions!$A$8:$A$12,0)))))</f>
        <v>0.6</v>
      </c>
      <c r="R9598" s="14">
        <f t="shared" ca="1" si="1048"/>
        <v>6316482.7679999992</v>
      </c>
      <c r="S9598" s="14">
        <f t="shared" ca="1" si="1049"/>
        <v>4210988.5120000001</v>
      </c>
      <c r="T9598" s="11" t="s">
        <v>25</v>
      </c>
      <c r="U9598" s="18" t="s">
        <v>26</v>
      </c>
    </row>
    <row r="9599" spans="1:21" ht="15" customHeight="1" x14ac:dyDescent="0.15">
      <c r="A9599" s="10" t="s">
        <v>9647</v>
      </c>
      <c r="B9599" s="11" t="s">
        <v>28</v>
      </c>
      <c r="C9599" s="11" t="s">
        <v>38</v>
      </c>
      <c r="D9599" s="12">
        <v>45807</v>
      </c>
      <c r="E9599" s="11">
        <v>2674</v>
      </c>
      <c r="F9599" s="11" t="s">
        <v>24</v>
      </c>
      <c r="G9599" s="13">
        <v>6004.41</v>
      </c>
      <c r="H9599" s="14">
        <f t="shared" si="1043"/>
        <v>16055792.34</v>
      </c>
      <c r="I9599" s="14">
        <f>IF(F9599="GHS",H9599,H9599*Assumptions!$B$4)</f>
        <v>173402557.27200001</v>
      </c>
      <c r="J9599" s="15" t="str">
        <f>INDEX(Assumptions!$B$8:$B$12,MATCH(B9599,Assumptions!$A$8:$A$12,0))</f>
        <v>Fair Value Less Costs to Sell</v>
      </c>
      <c r="K9599" s="16">
        <f>G9599/(1-INDEX(Assumptions!$D$8:$D$12,MATCH(B9599,Assumptions!$A$8:$A$12,0)))</f>
        <v>6823.193181818182</v>
      </c>
      <c r="L9599" s="16">
        <f t="shared" si="1044"/>
        <v>180.13229999999999</v>
      </c>
      <c r="M9599" s="16">
        <f t="shared" si="1045"/>
        <v>341.15965909090914</v>
      </c>
      <c r="N9599" s="14">
        <f>E9599*(K9599-L9599-M9599)*IF(F9599="GHS",1,Assumptions!$B$4)</f>
        <v>181993865.79138544</v>
      </c>
      <c r="O9599" s="15">
        <f t="shared" ca="1" si="1046"/>
        <v>479</v>
      </c>
      <c r="P9599" s="15" t="str">
        <f t="shared" ca="1" si="1047"/>
        <v>365d+</v>
      </c>
      <c r="Q9599" s="17">
        <f ca="1">IF(P9599="0-90d",0,IF(P9599="91-180d",INDEX(Assumptions!$F$8:$F$12,MATCH(B9599,Assumptions!$A$8:$A$12,0)),IF(P9599="181-365d",INDEX(Assumptions!$G$8:$G$12,MATCH(B9599,Assumptions!$A$8:$A$12,0)),INDEX(Assumptions!$H$8:$H$12,MATCH(B9599,Assumptions!$A$8:$A$12,0)))))</f>
        <v>0.4</v>
      </c>
      <c r="R9599" s="14">
        <f t="shared" ca="1" si="1048"/>
        <v>69361022.908800006</v>
      </c>
      <c r="S9599" s="14">
        <f t="shared" ca="1" si="1049"/>
        <v>104041534.36320001</v>
      </c>
      <c r="T9599" s="11" t="s">
        <v>50</v>
      </c>
      <c r="U9599" s="18" t="s">
        <v>26</v>
      </c>
    </row>
    <row r="9600" spans="1:21" ht="15" customHeight="1" x14ac:dyDescent="0.15">
      <c r="A9600" s="10" t="s">
        <v>9648</v>
      </c>
      <c r="B9600" s="11" t="s">
        <v>22</v>
      </c>
      <c r="C9600" s="11" t="s">
        <v>81</v>
      </c>
      <c r="D9600" s="12">
        <v>46184</v>
      </c>
      <c r="E9600" s="11">
        <v>3898</v>
      </c>
      <c r="F9600" s="11" t="s">
        <v>24</v>
      </c>
      <c r="G9600" s="13">
        <v>34913.51</v>
      </c>
      <c r="H9600" s="14">
        <f t="shared" si="1043"/>
        <v>136092861.98000002</v>
      </c>
      <c r="I9600" s="14">
        <f>IF(F9600="GHS",H9600,H9600*Assumptions!$B$4)</f>
        <v>1469802909.3840003</v>
      </c>
      <c r="J9600" s="15" t="str">
        <f>INDEX(Assumptions!$B$8:$B$12,MATCH(B9600,Assumptions!$A$8:$A$12,0))</f>
        <v>FIFO</v>
      </c>
      <c r="K9600" s="16">
        <f>G9600/(1-INDEX(Assumptions!$D$8:$D$12,MATCH(B9600,Assumptions!$A$8:$A$12,0)))</f>
        <v>42577.451219512193</v>
      </c>
      <c r="L9600" s="16">
        <f t="shared" si="1044"/>
        <v>1047.4053000000001</v>
      </c>
      <c r="M9600" s="16">
        <f t="shared" si="1045"/>
        <v>2128.8725609756098</v>
      </c>
      <c r="N9600" s="14">
        <f>E9600*(K9600-L9600-M9600)*IF(F9600="GHS",1,Assumptions!$B$4)</f>
        <v>1658726356.5170169</v>
      </c>
      <c r="O9600" s="15">
        <f t="shared" ca="1" si="1046"/>
        <v>102</v>
      </c>
      <c r="P9600" s="15" t="str">
        <f t="shared" ca="1" si="1047"/>
        <v>91-180d</v>
      </c>
      <c r="Q9600" s="17">
        <f ca="1">IF(P9600="0-90d",0,IF(P9600="91-180d",INDEX(Assumptions!$F$8:$F$12,MATCH(B9600,Assumptions!$A$8:$A$12,0)),IF(P9600="181-365d",INDEX(Assumptions!$G$8:$G$12,MATCH(B9600,Assumptions!$A$8:$A$12,0)),INDEX(Assumptions!$H$8:$H$12,MATCH(B9600,Assumptions!$A$8:$A$12,0)))))</f>
        <v>0.03</v>
      </c>
      <c r="R9600" s="14">
        <f t="shared" ca="1" si="1048"/>
        <v>44094087.281520009</v>
      </c>
      <c r="S9600" s="14">
        <f t="shared" ca="1" si="1049"/>
        <v>1425708822.1024804</v>
      </c>
      <c r="T9600" s="11" t="s">
        <v>25</v>
      </c>
      <c r="U9600" s="18" t="s">
        <v>26</v>
      </c>
    </row>
    <row r="9601" spans="1:21" ht="15" customHeight="1" x14ac:dyDescent="0.15">
      <c r="A9601" s="10" t="s">
        <v>9649</v>
      </c>
      <c r="B9601" s="11" t="s">
        <v>31</v>
      </c>
      <c r="C9601" s="11" t="s">
        <v>76</v>
      </c>
      <c r="D9601" s="12">
        <v>45980</v>
      </c>
      <c r="E9601" s="11">
        <v>2452</v>
      </c>
      <c r="F9601" s="11" t="s">
        <v>33</v>
      </c>
      <c r="G9601" s="13">
        <v>2707.76</v>
      </c>
      <c r="H9601" s="14">
        <f t="shared" si="1043"/>
        <v>6639427.5200000005</v>
      </c>
      <c r="I9601" s="14">
        <f>IF(F9601="GHS",H9601,H9601*Assumptions!$B$4)</f>
        <v>6639427.5200000005</v>
      </c>
      <c r="J9601" s="15" t="str">
        <f>INDEX(Assumptions!$B$8:$B$12,MATCH(B9601,Assumptions!$A$8:$A$12,0))</f>
        <v>Weighted Average</v>
      </c>
      <c r="K9601" s="16">
        <f>G9601/(1-INDEX(Assumptions!$D$8:$D$12,MATCH(B9601,Assumptions!$A$8:$A$12,0)))</f>
        <v>3760.7777777777783</v>
      </c>
      <c r="L9601" s="16">
        <f t="shared" si="1044"/>
        <v>81.232799999999997</v>
      </c>
      <c r="M9601" s="16">
        <f t="shared" si="1045"/>
        <v>188.03888888888892</v>
      </c>
      <c r="N9601" s="14">
        <f>E9601*(K9601-L9601-M9601)*IF(F9601="GHS",1,Assumptions!$B$4)</f>
        <v>8561172.929955557</v>
      </c>
      <c r="O9601" s="15">
        <f t="shared" ca="1" si="1046"/>
        <v>306</v>
      </c>
      <c r="P9601" s="15" t="str">
        <f t="shared" ca="1" si="1047"/>
        <v>181-365d</v>
      </c>
      <c r="Q9601" s="17">
        <f ca="1">IF(P9601="0-90d",0,IF(P9601="91-180d",INDEX(Assumptions!$F$8:$F$12,MATCH(B9601,Assumptions!$A$8:$A$12,0)),IF(P9601="181-365d",INDEX(Assumptions!$G$8:$G$12,MATCH(B9601,Assumptions!$A$8:$A$12,0)),INDEX(Assumptions!$H$8:$H$12,MATCH(B9601,Assumptions!$A$8:$A$12,0)))))</f>
        <v>0.2</v>
      </c>
      <c r="R9601" s="14">
        <f t="shared" ca="1" si="1048"/>
        <v>1327885.5040000002</v>
      </c>
      <c r="S9601" s="14">
        <f t="shared" ca="1" si="1049"/>
        <v>5311542.0160000008</v>
      </c>
      <c r="T9601" s="11" t="s">
        <v>25</v>
      </c>
      <c r="U9601" s="18" t="s">
        <v>26</v>
      </c>
    </row>
    <row r="9602" spans="1:21" ht="15" customHeight="1" x14ac:dyDescent="0.15">
      <c r="A9602" s="10" t="s">
        <v>9650</v>
      </c>
      <c r="B9602" s="11" t="s">
        <v>22</v>
      </c>
      <c r="C9602" s="11" t="s">
        <v>81</v>
      </c>
      <c r="D9602" s="12">
        <v>45960</v>
      </c>
      <c r="E9602" s="11">
        <v>411</v>
      </c>
      <c r="F9602" s="11" t="s">
        <v>24</v>
      </c>
      <c r="G9602" s="13">
        <v>17529.310000000001</v>
      </c>
      <c r="H9602" s="14">
        <f t="shared" ref="H9602:H9665" si="1050">E9602*G9602</f>
        <v>7204546.4100000001</v>
      </c>
      <c r="I9602" s="14">
        <f>IF(F9602="GHS",H9602,H9602*Assumptions!$B$4)</f>
        <v>77809101.228</v>
      </c>
      <c r="J9602" s="15" t="str">
        <f>INDEX(Assumptions!$B$8:$B$12,MATCH(B9602,Assumptions!$A$8:$A$12,0))</f>
        <v>FIFO</v>
      </c>
      <c r="K9602" s="16">
        <f>G9602/(1-INDEX(Assumptions!$D$8:$D$12,MATCH(B9602,Assumptions!$A$8:$A$12,0)))</f>
        <v>21377.207317073171</v>
      </c>
      <c r="L9602" s="16">
        <f t="shared" ref="L9602:L9665" si="1051">G9602*0.03</f>
        <v>525.87930000000006</v>
      </c>
      <c r="M9602" s="16">
        <f t="shared" ref="M9602:M9665" si="1052">K9602*0.05</f>
        <v>1068.8603658536585</v>
      </c>
      <c r="N9602" s="14">
        <f>E9602*(K9602-L9602-M9602)*IF(F9602="GHS",1,Assumptions!$B$4)</f>
        <v>87810417.41023317</v>
      </c>
      <c r="O9602" s="15">
        <f t="shared" ref="O9602:O9665" ca="1" si="1053">TODAY()-D9602</f>
        <v>326</v>
      </c>
      <c r="P9602" s="15" t="str">
        <f t="shared" ref="P9602:P9665" ca="1" si="1054">IF(O9602&lt;=90,"0-90d",IF(O9602&lt;=180,"91-180d",IF(O9602&lt;=365,"181-365d","365d+")))</f>
        <v>181-365d</v>
      </c>
      <c r="Q9602" s="17">
        <f ca="1">IF(P9602="0-90d",0,IF(P9602="91-180d",INDEX(Assumptions!$F$8:$F$12,MATCH(B9602,Assumptions!$A$8:$A$12,0)),IF(P9602="181-365d",INDEX(Assumptions!$G$8:$G$12,MATCH(B9602,Assumptions!$A$8:$A$12,0)),INDEX(Assumptions!$H$8:$H$12,MATCH(B9602,Assumptions!$A$8:$A$12,0)))))</f>
        <v>0.15</v>
      </c>
      <c r="R9602" s="14">
        <f t="shared" ref="R9602:R9665" ca="1" si="1055">I9602*Q9602</f>
        <v>11671365.1842</v>
      </c>
      <c r="S9602" s="14">
        <f t="shared" ref="S9602:S9665" ca="1" si="1056">IF(T9602="Held on Consignment (Not Owned)",0,MIN(I9602-R9602,N9602))</f>
        <v>66137736.043799996</v>
      </c>
      <c r="T9602" s="11" t="s">
        <v>25</v>
      </c>
      <c r="U9602" s="18" t="s">
        <v>36</v>
      </c>
    </row>
    <row r="9603" spans="1:21" ht="15" customHeight="1" x14ac:dyDescent="0.15">
      <c r="A9603" s="10" t="s">
        <v>9651</v>
      </c>
      <c r="B9603" s="11" t="s">
        <v>41</v>
      </c>
      <c r="C9603" s="11" t="s">
        <v>115</v>
      </c>
      <c r="D9603" s="12">
        <v>46074</v>
      </c>
      <c r="E9603" s="11">
        <v>2795</v>
      </c>
      <c r="F9603" s="11" t="s">
        <v>33</v>
      </c>
      <c r="G9603" s="13">
        <v>629.29</v>
      </c>
      <c r="H9603" s="14">
        <f t="shared" si="1050"/>
        <v>1758865.5499999998</v>
      </c>
      <c r="I9603" s="14">
        <f>IF(F9603="GHS",H9603,H9603*Assumptions!$B$4)</f>
        <v>1758865.5499999998</v>
      </c>
      <c r="J9603" s="15" t="str">
        <f>INDEX(Assumptions!$B$8:$B$12,MATCH(B9603,Assumptions!$A$8:$A$12,0))</f>
        <v>Weighted Average</v>
      </c>
      <c r="K9603" s="16">
        <f>G9603/(1-INDEX(Assumptions!$D$8:$D$12,MATCH(B9603,Assumptions!$A$8:$A$12,0)))</f>
        <v>968.13846153846146</v>
      </c>
      <c r="L9603" s="16">
        <f t="shared" si="1051"/>
        <v>18.878699999999998</v>
      </c>
      <c r="M9603" s="16">
        <f t="shared" si="1052"/>
        <v>48.406923076923078</v>
      </c>
      <c r="N9603" s="14">
        <f>E9603*(K9603-L9603-M9603)*IF(F9603="GHS",1,Assumptions!$B$4)</f>
        <v>2517883.6834999998</v>
      </c>
      <c r="O9603" s="15">
        <f t="shared" ca="1" si="1053"/>
        <v>212</v>
      </c>
      <c r="P9603" s="15" t="str">
        <f t="shared" ca="1" si="1054"/>
        <v>181-365d</v>
      </c>
      <c r="Q9603" s="17">
        <f ca="1">IF(P9603="0-90d",0,IF(P9603="91-180d",INDEX(Assumptions!$F$8:$F$12,MATCH(B9603,Assumptions!$A$8:$A$12,0)),IF(P9603="181-365d",INDEX(Assumptions!$G$8:$G$12,MATCH(B9603,Assumptions!$A$8:$A$12,0)),INDEX(Assumptions!$H$8:$H$12,MATCH(B9603,Assumptions!$A$8:$A$12,0)))))</f>
        <v>0.35</v>
      </c>
      <c r="R9603" s="14">
        <f t="shared" ca="1" si="1055"/>
        <v>615602.94249999989</v>
      </c>
      <c r="S9603" s="14">
        <f t="shared" ca="1" si="1056"/>
        <v>1143262.6074999999</v>
      </c>
      <c r="T9603" s="11" t="s">
        <v>25</v>
      </c>
      <c r="U9603" s="18" t="s">
        <v>36</v>
      </c>
    </row>
    <row r="9604" spans="1:21" ht="15" customHeight="1" x14ac:dyDescent="0.15">
      <c r="A9604" s="10" t="s">
        <v>9652</v>
      </c>
      <c r="B9604" s="11" t="s">
        <v>22</v>
      </c>
      <c r="C9604" s="11" t="s">
        <v>81</v>
      </c>
      <c r="D9604" s="12">
        <v>46078</v>
      </c>
      <c r="E9604" s="11">
        <v>4282</v>
      </c>
      <c r="F9604" s="11" t="s">
        <v>24</v>
      </c>
      <c r="G9604" s="13">
        <v>20044.87</v>
      </c>
      <c r="H9604" s="14">
        <f t="shared" si="1050"/>
        <v>85832133.339999989</v>
      </c>
      <c r="I9604" s="14">
        <f>IF(F9604="GHS",H9604,H9604*Assumptions!$B$4)</f>
        <v>926987040.07199991</v>
      </c>
      <c r="J9604" s="15" t="str">
        <f>INDEX(Assumptions!$B$8:$B$12,MATCH(B9604,Assumptions!$A$8:$A$12,0))</f>
        <v>FIFO</v>
      </c>
      <c r="K9604" s="16">
        <f>G9604/(1-INDEX(Assumptions!$D$8:$D$12,MATCH(B9604,Assumptions!$A$8:$A$12,0)))</f>
        <v>24444.963414634145</v>
      </c>
      <c r="L9604" s="16">
        <f t="shared" si="1051"/>
        <v>601.34609999999998</v>
      </c>
      <c r="M9604" s="16">
        <f t="shared" si="1052"/>
        <v>1222.2481707317072</v>
      </c>
      <c r="N9604" s="14">
        <f>E9604*(K9604-L9604-M9604)*IF(F9604="GHS",1,Assumptions!$B$4)</f>
        <v>1046138788.8812548</v>
      </c>
      <c r="O9604" s="15">
        <f t="shared" ca="1" si="1053"/>
        <v>208</v>
      </c>
      <c r="P9604" s="15" t="str">
        <f t="shared" ca="1" si="1054"/>
        <v>181-365d</v>
      </c>
      <c r="Q9604" s="17">
        <f ca="1">IF(P9604="0-90d",0,IF(P9604="91-180d",INDEX(Assumptions!$F$8:$F$12,MATCH(B9604,Assumptions!$A$8:$A$12,0)),IF(P9604="181-365d",INDEX(Assumptions!$G$8:$G$12,MATCH(B9604,Assumptions!$A$8:$A$12,0)),INDEX(Assumptions!$H$8:$H$12,MATCH(B9604,Assumptions!$A$8:$A$12,0)))))</f>
        <v>0.15</v>
      </c>
      <c r="R9604" s="14">
        <f t="shared" ca="1" si="1055"/>
        <v>139048056.01079997</v>
      </c>
      <c r="S9604" s="14">
        <f t="shared" ca="1" si="1056"/>
        <v>787938984.0611999</v>
      </c>
      <c r="T9604" s="11" t="s">
        <v>25</v>
      </c>
      <c r="U9604" s="18" t="s">
        <v>26</v>
      </c>
    </row>
    <row r="9605" spans="1:21" ht="15" customHeight="1" x14ac:dyDescent="0.15">
      <c r="A9605" s="10" t="s">
        <v>9653</v>
      </c>
      <c r="B9605" s="11" t="s">
        <v>22</v>
      </c>
      <c r="C9605" s="11" t="s">
        <v>81</v>
      </c>
      <c r="D9605" s="12">
        <v>45735</v>
      </c>
      <c r="E9605" s="11">
        <v>661</v>
      </c>
      <c r="F9605" s="11" t="s">
        <v>24</v>
      </c>
      <c r="G9605" s="13">
        <v>26805.59</v>
      </c>
      <c r="H9605" s="14">
        <f t="shared" si="1050"/>
        <v>17718494.989999998</v>
      </c>
      <c r="I9605" s="14">
        <f>IF(F9605="GHS",H9605,H9605*Assumptions!$B$4)</f>
        <v>191359745.89199999</v>
      </c>
      <c r="J9605" s="15" t="str">
        <f>INDEX(Assumptions!$B$8:$B$12,MATCH(B9605,Assumptions!$A$8:$A$12,0))</f>
        <v>FIFO</v>
      </c>
      <c r="K9605" s="16">
        <f>G9605/(1-INDEX(Assumptions!$D$8:$D$12,MATCH(B9605,Assumptions!$A$8:$A$12,0)))</f>
        <v>32689.743902439022</v>
      </c>
      <c r="L9605" s="16">
        <f t="shared" si="1051"/>
        <v>804.16769999999997</v>
      </c>
      <c r="M9605" s="16">
        <f t="shared" si="1052"/>
        <v>1634.4871951219511</v>
      </c>
      <c r="N9605" s="14">
        <f>E9605*(K9605-L9605-M9605)*IF(F9605="GHS",1,Assumptions!$B$4)</f>
        <v>215956474.20543513</v>
      </c>
      <c r="O9605" s="15">
        <f t="shared" ca="1" si="1053"/>
        <v>551</v>
      </c>
      <c r="P9605" s="15" t="str">
        <f t="shared" ca="1" si="1054"/>
        <v>365d+</v>
      </c>
      <c r="Q9605" s="17">
        <f ca="1">IF(P9605="0-90d",0,IF(P9605="91-180d",INDEX(Assumptions!$F$8:$F$12,MATCH(B9605,Assumptions!$A$8:$A$12,0)),IF(P9605="181-365d",INDEX(Assumptions!$G$8:$G$12,MATCH(B9605,Assumptions!$A$8:$A$12,0)),INDEX(Assumptions!$H$8:$H$12,MATCH(B9605,Assumptions!$A$8:$A$12,0)))))</f>
        <v>0.5</v>
      </c>
      <c r="R9605" s="14">
        <f t="shared" ca="1" si="1055"/>
        <v>95679872.945999995</v>
      </c>
      <c r="S9605" s="14">
        <f t="shared" ca="1" si="1056"/>
        <v>95679872.945999995</v>
      </c>
      <c r="T9605" s="11" t="s">
        <v>25</v>
      </c>
      <c r="U9605" s="18" t="s">
        <v>36</v>
      </c>
    </row>
    <row r="9606" spans="1:21" ht="15" customHeight="1" x14ac:dyDescent="0.15">
      <c r="A9606" s="10" t="s">
        <v>9654</v>
      </c>
      <c r="B9606" s="11" t="s">
        <v>41</v>
      </c>
      <c r="C9606" s="11" t="s">
        <v>42</v>
      </c>
      <c r="D9606" s="12">
        <v>46090</v>
      </c>
      <c r="E9606" s="11">
        <v>3921</v>
      </c>
      <c r="F9606" s="11" t="s">
        <v>33</v>
      </c>
      <c r="G9606" s="13">
        <v>812.36</v>
      </c>
      <c r="H9606" s="14">
        <f t="shared" si="1050"/>
        <v>3185263.56</v>
      </c>
      <c r="I9606" s="14">
        <f>IF(F9606="GHS",H9606,H9606*Assumptions!$B$4)</f>
        <v>3185263.56</v>
      </c>
      <c r="J9606" s="15" t="str">
        <f>INDEX(Assumptions!$B$8:$B$12,MATCH(B9606,Assumptions!$A$8:$A$12,0))</f>
        <v>Weighted Average</v>
      </c>
      <c r="K9606" s="16">
        <f>G9606/(1-INDEX(Assumptions!$D$8:$D$12,MATCH(B9606,Assumptions!$A$8:$A$12,0)))</f>
        <v>1249.7846153846153</v>
      </c>
      <c r="L9606" s="16">
        <f t="shared" si="1051"/>
        <v>24.370799999999999</v>
      </c>
      <c r="M9606" s="16">
        <f t="shared" si="1052"/>
        <v>62.489230769230772</v>
      </c>
      <c r="N9606" s="14">
        <f>E9606*(K9606-L9606-M9606)*IF(F9606="GHS",1,Assumptions!$B$4)</f>
        <v>4559827.2962769233</v>
      </c>
      <c r="O9606" s="15">
        <f t="shared" ca="1" si="1053"/>
        <v>196</v>
      </c>
      <c r="P9606" s="15" t="str">
        <f t="shared" ca="1" si="1054"/>
        <v>181-365d</v>
      </c>
      <c r="Q9606" s="17">
        <f ca="1">IF(P9606="0-90d",0,IF(P9606="91-180d",INDEX(Assumptions!$F$8:$F$12,MATCH(B9606,Assumptions!$A$8:$A$12,0)),IF(P9606="181-365d",INDEX(Assumptions!$G$8:$G$12,MATCH(B9606,Assumptions!$A$8:$A$12,0)),INDEX(Assumptions!$H$8:$H$12,MATCH(B9606,Assumptions!$A$8:$A$12,0)))))</f>
        <v>0.35</v>
      </c>
      <c r="R9606" s="14">
        <f t="shared" ca="1" si="1055"/>
        <v>1114842.246</v>
      </c>
      <c r="S9606" s="14">
        <f t="shared" ca="1" si="1056"/>
        <v>2070421.314</v>
      </c>
      <c r="T9606" s="11" t="s">
        <v>25</v>
      </c>
      <c r="U9606" s="18" t="s">
        <v>36</v>
      </c>
    </row>
    <row r="9607" spans="1:21" ht="15" customHeight="1" x14ac:dyDescent="0.15">
      <c r="A9607" s="10" t="s">
        <v>9655</v>
      </c>
      <c r="B9607" s="11" t="s">
        <v>46</v>
      </c>
      <c r="C9607" s="11" t="s">
        <v>52</v>
      </c>
      <c r="D9607" s="12">
        <v>45766</v>
      </c>
      <c r="E9607" s="11">
        <v>745</v>
      </c>
      <c r="F9607" s="11" t="s">
        <v>33</v>
      </c>
      <c r="G9607" s="13">
        <v>243125.68</v>
      </c>
      <c r="H9607" s="14">
        <f t="shared" si="1050"/>
        <v>181128631.59999999</v>
      </c>
      <c r="I9607" s="14">
        <f>IF(F9607="GHS",H9607,H9607*Assumptions!$B$4)</f>
        <v>181128631.59999999</v>
      </c>
      <c r="J9607" s="15" t="str">
        <f>INDEX(Assumptions!$B$8:$B$12,MATCH(B9607,Assumptions!$A$8:$A$12,0))</f>
        <v>Specific Identification</v>
      </c>
      <c r="K9607" s="16">
        <f>G9607/(1-INDEX(Assumptions!$D$8:$D$12,MATCH(B9607,Assumptions!$A$8:$A$12,0)))</f>
        <v>311699.58974358975</v>
      </c>
      <c r="L9607" s="16">
        <f t="shared" si="1051"/>
        <v>7293.7703999999994</v>
      </c>
      <c r="M9607" s="16">
        <f t="shared" si="1052"/>
        <v>15584.979487179487</v>
      </c>
      <c r="N9607" s="14">
        <f>E9607*(K9607-L9607-M9607)*IF(F9607="GHS",1,Assumptions!$B$4)</f>
        <v>215171525.69302565</v>
      </c>
      <c r="O9607" s="15">
        <f t="shared" ca="1" si="1053"/>
        <v>520</v>
      </c>
      <c r="P9607" s="15" t="str">
        <f t="shared" ca="1" si="1054"/>
        <v>365d+</v>
      </c>
      <c r="Q9607" s="17">
        <f ca="1">IF(P9607="0-90d",0,IF(P9607="91-180d",INDEX(Assumptions!$F$8:$F$12,MATCH(B9607,Assumptions!$A$8:$A$12,0)),IF(P9607="181-365d",INDEX(Assumptions!$G$8:$G$12,MATCH(B9607,Assumptions!$A$8:$A$12,0)),INDEX(Assumptions!$H$8:$H$12,MATCH(B9607,Assumptions!$A$8:$A$12,0)))))</f>
        <v>0.15</v>
      </c>
      <c r="R9607" s="14">
        <f t="shared" ca="1" si="1055"/>
        <v>27169294.739999998</v>
      </c>
      <c r="S9607" s="14">
        <f t="shared" ca="1" si="1056"/>
        <v>153959336.85999998</v>
      </c>
      <c r="T9607" s="11" t="s">
        <v>25</v>
      </c>
      <c r="U9607" s="18" t="s">
        <v>36</v>
      </c>
    </row>
    <row r="9608" spans="1:21" ht="15" customHeight="1" x14ac:dyDescent="0.15">
      <c r="A9608" s="10" t="s">
        <v>9656</v>
      </c>
      <c r="B9608" s="11" t="s">
        <v>31</v>
      </c>
      <c r="C9608" s="11" t="s">
        <v>32</v>
      </c>
      <c r="D9608" s="12">
        <v>45970</v>
      </c>
      <c r="E9608" s="11">
        <v>4534</v>
      </c>
      <c r="F9608" s="11" t="s">
        <v>33</v>
      </c>
      <c r="G9608" s="13">
        <v>4060.56</v>
      </c>
      <c r="H9608" s="14">
        <f t="shared" si="1050"/>
        <v>18410579.039999999</v>
      </c>
      <c r="I9608" s="14">
        <f>IF(F9608="GHS",H9608,H9608*Assumptions!$B$4)</f>
        <v>18410579.039999999</v>
      </c>
      <c r="J9608" s="15" t="str">
        <f>INDEX(Assumptions!$B$8:$B$12,MATCH(B9608,Assumptions!$A$8:$A$12,0))</f>
        <v>Weighted Average</v>
      </c>
      <c r="K9608" s="16">
        <f>G9608/(1-INDEX(Assumptions!$D$8:$D$12,MATCH(B9608,Assumptions!$A$8:$A$12,0)))</f>
        <v>5639.666666666667</v>
      </c>
      <c r="L9608" s="16">
        <f t="shared" si="1051"/>
        <v>121.8168</v>
      </c>
      <c r="M9608" s="16">
        <f t="shared" si="1052"/>
        <v>281.98333333333335</v>
      </c>
      <c r="N9608" s="14">
        <f>E9608*(K9608-L9608-M9608)*IF(F9608="GHS",1,Assumptions!$B$4)</f>
        <v>23739418.862133335</v>
      </c>
      <c r="O9608" s="15">
        <f t="shared" ca="1" si="1053"/>
        <v>316</v>
      </c>
      <c r="P9608" s="15" t="str">
        <f t="shared" ca="1" si="1054"/>
        <v>181-365d</v>
      </c>
      <c r="Q9608" s="17">
        <f ca="1">IF(P9608="0-90d",0,IF(P9608="91-180d",INDEX(Assumptions!$F$8:$F$12,MATCH(B9608,Assumptions!$A$8:$A$12,0)),IF(P9608="181-365d",INDEX(Assumptions!$G$8:$G$12,MATCH(B9608,Assumptions!$A$8:$A$12,0)),INDEX(Assumptions!$H$8:$H$12,MATCH(B9608,Assumptions!$A$8:$A$12,0)))))</f>
        <v>0.2</v>
      </c>
      <c r="R9608" s="14">
        <f t="shared" ca="1" si="1055"/>
        <v>3682115.8080000002</v>
      </c>
      <c r="S9608" s="14">
        <f t="shared" ca="1" si="1056"/>
        <v>14728463.231999999</v>
      </c>
      <c r="T9608" s="11" t="s">
        <v>25</v>
      </c>
      <c r="U9608" s="18" t="s">
        <v>36</v>
      </c>
    </row>
    <row r="9609" spans="1:21" ht="15" customHeight="1" x14ac:dyDescent="0.15">
      <c r="A9609" s="10" t="s">
        <v>9657</v>
      </c>
      <c r="B9609" s="11" t="s">
        <v>31</v>
      </c>
      <c r="C9609" s="11" t="s">
        <v>63</v>
      </c>
      <c r="D9609" s="12">
        <v>46012</v>
      </c>
      <c r="E9609" s="11">
        <v>4295</v>
      </c>
      <c r="F9609" s="11" t="s">
        <v>33</v>
      </c>
      <c r="G9609" s="13">
        <v>1891.15</v>
      </c>
      <c r="H9609" s="14">
        <f t="shared" si="1050"/>
        <v>8122489.25</v>
      </c>
      <c r="I9609" s="14">
        <f>IF(F9609="GHS",H9609,H9609*Assumptions!$B$4)</f>
        <v>8122489.25</v>
      </c>
      <c r="J9609" s="15" t="str">
        <f>INDEX(Assumptions!$B$8:$B$12,MATCH(B9609,Assumptions!$A$8:$A$12,0))</f>
        <v>Weighted Average</v>
      </c>
      <c r="K9609" s="16">
        <f>G9609/(1-INDEX(Assumptions!$D$8:$D$12,MATCH(B9609,Assumptions!$A$8:$A$12,0)))</f>
        <v>2626.5972222222226</v>
      </c>
      <c r="L9609" s="16">
        <f t="shared" si="1051"/>
        <v>56.734500000000004</v>
      </c>
      <c r="M9609" s="16">
        <f t="shared" si="1052"/>
        <v>131.32986111111114</v>
      </c>
      <c r="N9609" s="14">
        <f>E9609*(K9609-L9609-M9609)*IF(F9609="GHS",1,Assumptions!$B$4)</f>
        <v>10473498.638472224</v>
      </c>
      <c r="O9609" s="15">
        <f t="shared" ca="1" si="1053"/>
        <v>274</v>
      </c>
      <c r="P9609" s="15" t="str">
        <f t="shared" ca="1" si="1054"/>
        <v>181-365d</v>
      </c>
      <c r="Q9609" s="17">
        <f ca="1">IF(P9609="0-90d",0,IF(P9609="91-180d",INDEX(Assumptions!$F$8:$F$12,MATCH(B9609,Assumptions!$A$8:$A$12,0)),IF(P9609="181-365d",INDEX(Assumptions!$G$8:$G$12,MATCH(B9609,Assumptions!$A$8:$A$12,0)),INDEX(Assumptions!$H$8:$H$12,MATCH(B9609,Assumptions!$A$8:$A$12,0)))))</f>
        <v>0.2</v>
      </c>
      <c r="R9609" s="14">
        <f t="shared" ca="1" si="1055"/>
        <v>1624497.85</v>
      </c>
      <c r="S9609" s="14">
        <f t="shared" si="1056"/>
        <v>0</v>
      </c>
      <c r="T9609" s="11" t="s">
        <v>39</v>
      </c>
      <c r="U9609" s="18" t="s">
        <v>36</v>
      </c>
    </row>
    <row r="9610" spans="1:21" ht="15" customHeight="1" x14ac:dyDescent="0.15">
      <c r="A9610" s="10" t="s">
        <v>9658</v>
      </c>
      <c r="B9610" s="11" t="s">
        <v>31</v>
      </c>
      <c r="C9610" s="11" t="s">
        <v>76</v>
      </c>
      <c r="D9610" s="12">
        <v>46215</v>
      </c>
      <c r="E9610" s="11">
        <v>3277</v>
      </c>
      <c r="F9610" s="11" t="s">
        <v>33</v>
      </c>
      <c r="G9610" s="13">
        <v>1497.75</v>
      </c>
      <c r="H9610" s="14">
        <f t="shared" si="1050"/>
        <v>4908126.75</v>
      </c>
      <c r="I9610" s="14">
        <f>IF(F9610="GHS",H9610,H9610*Assumptions!$B$4)</f>
        <v>4908126.75</v>
      </c>
      <c r="J9610" s="15" t="str">
        <f>INDEX(Assumptions!$B$8:$B$12,MATCH(B9610,Assumptions!$A$8:$A$12,0))</f>
        <v>Weighted Average</v>
      </c>
      <c r="K9610" s="16">
        <f>G9610/(1-INDEX(Assumptions!$D$8:$D$12,MATCH(B9610,Assumptions!$A$8:$A$12,0)))</f>
        <v>2080.2083333333335</v>
      </c>
      <c r="L9610" s="16">
        <f t="shared" si="1051"/>
        <v>44.932499999999997</v>
      </c>
      <c r="M9610" s="16">
        <f t="shared" si="1052"/>
        <v>104.01041666666669</v>
      </c>
      <c r="N9610" s="14">
        <f>E9610*(K9610-L9610-M9610)*IF(F9610="GHS",1,Assumptions!$B$4)</f>
        <v>6328756.7704166677</v>
      </c>
      <c r="O9610" s="15">
        <f t="shared" ca="1" si="1053"/>
        <v>71</v>
      </c>
      <c r="P9610" s="15" t="str">
        <f t="shared" ca="1" si="1054"/>
        <v>0-90d</v>
      </c>
      <c r="Q9610" s="17">
        <f ca="1">IF(P9610="0-90d",0,IF(P9610="91-180d",INDEX(Assumptions!$F$8:$F$12,MATCH(B9610,Assumptions!$A$8:$A$12,0)),IF(P9610="181-365d",INDEX(Assumptions!$G$8:$G$12,MATCH(B9610,Assumptions!$A$8:$A$12,0)),INDEX(Assumptions!$H$8:$H$12,MATCH(B9610,Assumptions!$A$8:$A$12,0)))))</f>
        <v>0</v>
      </c>
      <c r="R9610" s="14">
        <f t="shared" ca="1" si="1055"/>
        <v>0</v>
      </c>
      <c r="S9610" s="14">
        <f t="shared" ca="1" si="1056"/>
        <v>4908126.75</v>
      </c>
      <c r="T9610" s="11" t="s">
        <v>25</v>
      </c>
      <c r="U9610" s="18" t="s">
        <v>26</v>
      </c>
    </row>
    <row r="9611" spans="1:21" ht="15" customHeight="1" x14ac:dyDescent="0.15">
      <c r="A9611" s="10" t="s">
        <v>9659</v>
      </c>
      <c r="B9611" s="11" t="s">
        <v>41</v>
      </c>
      <c r="C9611" s="11" t="s">
        <v>42</v>
      </c>
      <c r="D9611" s="12">
        <v>45916</v>
      </c>
      <c r="E9611" s="11">
        <v>3036</v>
      </c>
      <c r="F9611" s="11" t="s">
        <v>33</v>
      </c>
      <c r="G9611" s="13">
        <v>1053.1500000000001</v>
      </c>
      <c r="H9611" s="14">
        <f t="shared" si="1050"/>
        <v>3197363.4000000004</v>
      </c>
      <c r="I9611" s="14">
        <f>IF(F9611="GHS",H9611,H9611*Assumptions!$B$4)</f>
        <v>3197363.4000000004</v>
      </c>
      <c r="J9611" s="15" t="str">
        <f>INDEX(Assumptions!$B$8:$B$12,MATCH(B9611,Assumptions!$A$8:$A$12,0))</f>
        <v>Weighted Average</v>
      </c>
      <c r="K9611" s="16">
        <f>G9611/(1-INDEX(Assumptions!$D$8:$D$12,MATCH(B9611,Assumptions!$A$8:$A$12,0)))</f>
        <v>1620.2307692307693</v>
      </c>
      <c r="L9611" s="16">
        <f t="shared" si="1051"/>
        <v>31.5945</v>
      </c>
      <c r="M9611" s="16">
        <f t="shared" si="1052"/>
        <v>81.011538461538464</v>
      </c>
      <c r="N9611" s="14">
        <f>E9611*(K9611-L9611-M9611)*IF(F9611="GHS",1,Assumptions!$B$4)</f>
        <v>4577148.6826153845</v>
      </c>
      <c r="O9611" s="15">
        <f t="shared" ca="1" si="1053"/>
        <v>370</v>
      </c>
      <c r="P9611" s="15" t="str">
        <f t="shared" ca="1" si="1054"/>
        <v>365d+</v>
      </c>
      <c r="Q9611" s="17">
        <f ca="1">IF(P9611="0-90d",0,IF(P9611="91-180d",INDEX(Assumptions!$F$8:$F$12,MATCH(B9611,Assumptions!$A$8:$A$12,0)),IF(P9611="181-365d",INDEX(Assumptions!$G$8:$G$12,MATCH(B9611,Assumptions!$A$8:$A$12,0)),INDEX(Assumptions!$H$8:$H$12,MATCH(B9611,Assumptions!$A$8:$A$12,0)))))</f>
        <v>0.8</v>
      </c>
      <c r="R9611" s="14">
        <f t="shared" ca="1" si="1055"/>
        <v>2557890.7200000007</v>
      </c>
      <c r="S9611" s="14">
        <f t="shared" ca="1" si="1056"/>
        <v>639472.6799999997</v>
      </c>
      <c r="T9611" s="11" t="s">
        <v>25</v>
      </c>
      <c r="U9611" s="18" t="s">
        <v>26</v>
      </c>
    </row>
    <row r="9612" spans="1:21" ht="15" customHeight="1" x14ac:dyDescent="0.15">
      <c r="A9612" s="10" t="s">
        <v>9660</v>
      </c>
      <c r="B9612" s="11" t="s">
        <v>31</v>
      </c>
      <c r="C9612" s="11" t="s">
        <v>32</v>
      </c>
      <c r="D9612" s="12">
        <v>45905</v>
      </c>
      <c r="E9612" s="11">
        <v>682</v>
      </c>
      <c r="F9612" s="11" t="s">
        <v>33</v>
      </c>
      <c r="G9612" s="13">
        <v>1948.47</v>
      </c>
      <c r="H9612" s="14">
        <f t="shared" si="1050"/>
        <v>1328856.54</v>
      </c>
      <c r="I9612" s="14">
        <f>IF(F9612="GHS",H9612,H9612*Assumptions!$B$4)</f>
        <v>1328856.54</v>
      </c>
      <c r="J9612" s="15" t="str">
        <f>INDEX(Assumptions!$B$8:$B$12,MATCH(B9612,Assumptions!$A$8:$A$12,0))</f>
        <v>Weighted Average</v>
      </c>
      <c r="K9612" s="16">
        <f>G9612/(1-INDEX(Assumptions!$D$8:$D$12,MATCH(B9612,Assumptions!$A$8:$A$12,0)))</f>
        <v>2706.2083333333335</v>
      </c>
      <c r="L9612" s="16">
        <f t="shared" si="1051"/>
        <v>58.454099999999997</v>
      </c>
      <c r="M9612" s="16">
        <f t="shared" si="1052"/>
        <v>135.31041666666667</v>
      </c>
      <c r="N9612" s="14">
        <f>E9612*(K9612-L9612-M9612)*IF(F9612="GHS",1,Assumptions!$B$4)</f>
        <v>1713486.6829666668</v>
      </c>
      <c r="O9612" s="15">
        <f t="shared" ca="1" si="1053"/>
        <v>381</v>
      </c>
      <c r="P9612" s="15" t="str">
        <f t="shared" ca="1" si="1054"/>
        <v>365d+</v>
      </c>
      <c r="Q9612" s="17">
        <f ca="1">IF(P9612="0-90d",0,IF(P9612="91-180d",INDEX(Assumptions!$F$8:$F$12,MATCH(B9612,Assumptions!$A$8:$A$12,0)),IF(P9612="181-365d",INDEX(Assumptions!$G$8:$G$12,MATCH(B9612,Assumptions!$A$8:$A$12,0)),INDEX(Assumptions!$H$8:$H$12,MATCH(B9612,Assumptions!$A$8:$A$12,0)))))</f>
        <v>0.6</v>
      </c>
      <c r="R9612" s="14">
        <f t="shared" ca="1" si="1055"/>
        <v>797313.924</v>
      </c>
      <c r="S9612" s="14">
        <f t="shared" ca="1" si="1056"/>
        <v>531542.61600000004</v>
      </c>
      <c r="T9612" s="11" t="s">
        <v>25</v>
      </c>
      <c r="U9612" s="18" t="s">
        <v>26</v>
      </c>
    </row>
    <row r="9613" spans="1:21" ht="15" customHeight="1" x14ac:dyDescent="0.15">
      <c r="A9613" s="10" t="s">
        <v>9661</v>
      </c>
      <c r="B9613" s="11" t="s">
        <v>28</v>
      </c>
      <c r="C9613" s="11" t="s">
        <v>35</v>
      </c>
      <c r="D9613" s="12">
        <v>46038</v>
      </c>
      <c r="E9613" s="11">
        <v>1216</v>
      </c>
      <c r="F9613" s="11" t="s">
        <v>24</v>
      </c>
      <c r="G9613" s="13">
        <v>8111.43</v>
      </c>
      <c r="H9613" s="14">
        <f t="shared" si="1050"/>
        <v>9863498.8800000008</v>
      </c>
      <c r="I9613" s="14">
        <f>IF(F9613="GHS",H9613,H9613*Assumptions!$B$4)</f>
        <v>106525787.90400001</v>
      </c>
      <c r="J9613" s="15" t="str">
        <f>INDEX(Assumptions!$B$8:$B$12,MATCH(B9613,Assumptions!$A$8:$A$12,0))</f>
        <v>Fair Value Less Costs to Sell</v>
      </c>
      <c r="K9613" s="16">
        <f>G9613/(1-INDEX(Assumptions!$D$8:$D$12,MATCH(B9613,Assumptions!$A$8:$A$12,0)))</f>
        <v>9217.5340909090919</v>
      </c>
      <c r="L9613" s="16">
        <f t="shared" si="1051"/>
        <v>243.34289999999999</v>
      </c>
      <c r="M9613" s="16">
        <f t="shared" si="1052"/>
        <v>460.87670454545463</v>
      </c>
      <c r="N9613" s="14">
        <f>E9613*(K9613-L9613-M9613)*IF(F9613="GHS",1,Assumptions!$B$4)</f>
        <v>111803656.48651639</v>
      </c>
      <c r="O9613" s="15">
        <f t="shared" ca="1" si="1053"/>
        <v>248</v>
      </c>
      <c r="P9613" s="15" t="str">
        <f t="shared" ca="1" si="1054"/>
        <v>181-365d</v>
      </c>
      <c r="Q9613" s="17">
        <f ca="1">IF(P9613="0-90d",0,IF(P9613="91-180d",INDEX(Assumptions!$F$8:$F$12,MATCH(B9613,Assumptions!$A$8:$A$12,0)),IF(P9613="181-365d",INDEX(Assumptions!$G$8:$G$12,MATCH(B9613,Assumptions!$A$8:$A$12,0)),INDEX(Assumptions!$H$8:$H$12,MATCH(B9613,Assumptions!$A$8:$A$12,0)))))</f>
        <v>0.1</v>
      </c>
      <c r="R9613" s="14">
        <f t="shared" ca="1" si="1055"/>
        <v>10652578.790400002</v>
      </c>
      <c r="S9613" s="14">
        <f t="shared" ca="1" si="1056"/>
        <v>95873209.113600016</v>
      </c>
      <c r="T9613" s="11" t="s">
        <v>25</v>
      </c>
      <c r="U9613" s="18" t="s">
        <v>26</v>
      </c>
    </row>
    <row r="9614" spans="1:21" ht="15" customHeight="1" x14ac:dyDescent="0.15">
      <c r="A9614" s="10" t="s">
        <v>9662</v>
      </c>
      <c r="B9614" s="11" t="s">
        <v>41</v>
      </c>
      <c r="C9614" s="11" t="s">
        <v>42</v>
      </c>
      <c r="D9614" s="12">
        <v>45824</v>
      </c>
      <c r="E9614" s="11">
        <v>2994</v>
      </c>
      <c r="F9614" s="11" t="s">
        <v>33</v>
      </c>
      <c r="G9614" s="13">
        <v>279.25</v>
      </c>
      <c r="H9614" s="14">
        <f t="shared" si="1050"/>
        <v>836074.5</v>
      </c>
      <c r="I9614" s="14">
        <f>IF(F9614="GHS",H9614,H9614*Assumptions!$B$4)</f>
        <v>836074.5</v>
      </c>
      <c r="J9614" s="15" t="str">
        <f>INDEX(Assumptions!$B$8:$B$12,MATCH(B9614,Assumptions!$A$8:$A$12,0))</f>
        <v>Weighted Average</v>
      </c>
      <c r="K9614" s="16">
        <f>G9614/(1-INDEX(Assumptions!$D$8:$D$12,MATCH(B9614,Assumptions!$A$8:$A$12,0)))</f>
        <v>429.61538461538458</v>
      </c>
      <c r="L9614" s="16">
        <f t="shared" si="1051"/>
        <v>8.3774999999999995</v>
      </c>
      <c r="M9614" s="16">
        <f t="shared" si="1052"/>
        <v>21.48076923076923</v>
      </c>
      <c r="N9614" s="14">
        <f>E9614*(K9614-L9614-M9614)*IF(F9614="GHS",1,Assumptions!$B$4)</f>
        <v>1196872.8034615384</v>
      </c>
      <c r="O9614" s="15">
        <f t="shared" ca="1" si="1053"/>
        <v>462</v>
      </c>
      <c r="P9614" s="15" t="str">
        <f t="shared" ca="1" si="1054"/>
        <v>365d+</v>
      </c>
      <c r="Q9614" s="17">
        <f ca="1">IF(P9614="0-90d",0,IF(P9614="91-180d",INDEX(Assumptions!$F$8:$F$12,MATCH(B9614,Assumptions!$A$8:$A$12,0)),IF(P9614="181-365d",INDEX(Assumptions!$G$8:$G$12,MATCH(B9614,Assumptions!$A$8:$A$12,0)),INDEX(Assumptions!$H$8:$H$12,MATCH(B9614,Assumptions!$A$8:$A$12,0)))))</f>
        <v>0.8</v>
      </c>
      <c r="R9614" s="14">
        <f t="shared" ca="1" si="1055"/>
        <v>668859.60000000009</v>
      </c>
      <c r="S9614" s="14">
        <f t="shared" ca="1" si="1056"/>
        <v>167214.89999999991</v>
      </c>
      <c r="T9614" s="11" t="s">
        <v>25</v>
      </c>
      <c r="U9614" s="18" t="s">
        <v>26</v>
      </c>
    </row>
    <row r="9615" spans="1:21" ht="15" customHeight="1" x14ac:dyDescent="0.15">
      <c r="A9615" s="10" t="s">
        <v>9663</v>
      </c>
      <c r="B9615" s="11" t="s">
        <v>31</v>
      </c>
      <c r="C9615" s="11" t="s">
        <v>32</v>
      </c>
      <c r="D9615" s="12">
        <v>46147</v>
      </c>
      <c r="E9615" s="11">
        <v>3780</v>
      </c>
      <c r="F9615" s="11" t="s">
        <v>33</v>
      </c>
      <c r="G9615" s="13">
        <v>2572.39</v>
      </c>
      <c r="H9615" s="14">
        <f t="shared" si="1050"/>
        <v>9723634.1999999993</v>
      </c>
      <c r="I9615" s="14">
        <f>IF(F9615="GHS",H9615,H9615*Assumptions!$B$4)</f>
        <v>9723634.1999999993</v>
      </c>
      <c r="J9615" s="15" t="str">
        <f>INDEX(Assumptions!$B$8:$B$12,MATCH(B9615,Assumptions!$A$8:$A$12,0))</f>
        <v>Weighted Average</v>
      </c>
      <c r="K9615" s="16">
        <f>G9615/(1-INDEX(Assumptions!$D$8:$D$12,MATCH(B9615,Assumptions!$A$8:$A$12,0)))</f>
        <v>3572.7638888888887</v>
      </c>
      <c r="L9615" s="16">
        <f t="shared" si="1051"/>
        <v>77.171699999999987</v>
      </c>
      <c r="M9615" s="16">
        <f t="shared" si="1052"/>
        <v>178.63819444444445</v>
      </c>
      <c r="N9615" s="14">
        <f>E9615*(K9615-L9615-M9615)*IF(F9615="GHS",1,Assumptions!$B$4)</f>
        <v>12538086.099000001</v>
      </c>
      <c r="O9615" s="15">
        <f t="shared" ca="1" si="1053"/>
        <v>139</v>
      </c>
      <c r="P9615" s="15" t="str">
        <f t="shared" ca="1" si="1054"/>
        <v>91-180d</v>
      </c>
      <c r="Q9615" s="17">
        <f ca="1">IF(P9615="0-90d",0,IF(P9615="91-180d",INDEX(Assumptions!$F$8:$F$12,MATCH(B9615,Assumptions!$A$8:$A$12,0)),IF(P9615="181-365d",INDEX(Assumptions!$G$8:$G$12,MATCH(B9615,Assumptions!$A$8:$A$12,0)),INDEX(Assumptions!$H$8:$H$12,MATCH(B9615,Assumptions!$A$8:$A$12,0)))))</f>
        <v>0.05</v>
      </c>
      <c r="R9615" s="14">
        <f t="shared" ca="1" si="1055"/>
        <v>486181.70999999996</v>
      </c>
      <c r="S9615" s="14">
        <f t="shared" ca="1" si="1056"/>
        <v>9237452.4899999984</v>
      </c>
      <c r="T9615" s="11" t="s">
        <v>25</v>
      </c>
      <c r="U9615" s="18" t="s">
        <v>26</v>
      </c>
    </row>
    <row r="9616" spans="1:21" ht="15" customHeight="1" x14ac:dyDescent="0.15">
      <c r="A9616" s="10" t="s">
        <v>9664</v>
      </c>
      <c r="B9616" s="11" t="s">
        <v>31</v>
      </c>
      <c r="C9616" s="11" t="s">
        <v>32</v>
      </c>
      <c r="D9616" s="12">
        <v>46028</v>
      </c>
      <c r="E9616" s="11">
        <v>4561</v>
      </c>
      <c r="F9616" s="11" t="s">
        <v>33</v>
      </c>
      <c r="G9616" s="13">
        <v>4882.3</v>
      </c>
      <c r="H9616" s="14">
        <f t="shared" si="1050"/>
        <v>22268170.300000001</v>
      </c>
      <c r="I9616" s="14">
        <f>IF(F9616="GHS",H9616,H9616*Assumptions!$B$4)</f>
        <v>22268170.300000001</v>
      </c>
      <c r="J9616" s="15" t="str">
        <f>INDEX(Assumptions!$B$8:$B$12,MATCH(B9616,Assumptions!$A$8:$A$12,0))</f>
        <v>Weighted Average</v>
      </c>
      <c r="K9616" s="16">
        <f>G9616/(1-INDEX(Assumptions!$D$8:$D$12,MATCH(B9616,Assumptions!$A$8:$A$12,0)))</f>
        <v>6780.9722222222226</v>
      </c>
      <c r="L9616" s="16">
        <f t="shared" si="1051"/>
        <v>146.46899999999999</v>
      </c>
      <c r="M9616" s="16">
        <f t="shared" si="1052"/>
        <v>339.04861111111114</v>
      </c>
      <c r="N9616" s="14">
        <f>E9616*(K9616-L9616-M9616)*IF(F9616="GHS",1,Assumptions!$B$4)</f>
        <v>28713568.481277779</v>
      </c>
      <c r="O9616" s="15">
        <f t="shared" ca="1" si="1053"/>
        <v>258</v>
      </c>
      <c r="P9616" s="15" t="str">
        <f t="shared" ca="1" si="1054"/>
        <v>181-365d</v>
      </c>
      <c r="Q9616" s="17">
        <f ca="1">IF(P9616="0-90d",0,IF(P9616="91-180d",INDEX(Assumptions!$F$8:$F$12,MATCH(B9616,Assumptions!$A$8:$A$12,0)),IF(P9616="181-365d",INDEX(Assumptions!$G$8:$G$12,MATCH(B9616,Assumptions!$A$8:$A$12,0)),INDEX(Assumptions!$H$8:$H$12,MATCH(B9616,Assumptions!$A$8:$A$12,0)))))</f>
        <v>0.2</v>
      </c>
      <c r="R9616" s="14">
        <f t="shared" ca="1" si="1055"/>
        <v>4453634.0600000005</v>
      </c>
      <c r="S9616" s="14">
        <f t="shared" ca="1" si="1056"/>
        <v>17814536.240000002</v>
      </c>
      <c r="T9616" s="11" t="s">
        <v>25</v>
      </c>
      <c r="U9616" s="18" t="s">
        <v>26</v>
      </c>
    </row>
    <row r="9617" spans="1:21" ht="15" customHeight="1" x14ac:dyDescent="0.15">
      <c r="A9617" s="10" t="s">
        <v>9665</v>
      </c>
      <c r="B9617" s="11" t="s">
        <v>41</v>
      </c>
      <c r="C9617" s="11" t="s">
        <v>115</v>
      </c>
      <c r="D9617" s="12">
        <v>45958</v>
      </c>
      <c r="E9617" s="11">
        <v>2744</v>
      </c>
      <c r="F9617" s="11" t="s">
        <v>33</v>
      </c>
      <c r="G9617" s="13">
        <v>245.89</v>
      </c>
      <c r="H9617" s="14">
        <f t="shared" si="1050"/>
        <v>674722.15999999992</v>
      </c>
      <c r="I9617" s="14">
        <f>IF(F9617="GHS",H9617,H9617*Assumptions!$B$4)</f>
        <v>674722.15999999992</v>
      </c>
      <c r="J9617" s="15" t="str">
        <f>INDEX(Assumptions!$B$8:$B$12,MATCH(B9617,Assumptions!$A$8:$A$12,0))</f>
        <v>Weighted Average</v>
      </c>
      <c r="K9617" s="16">
        <f>G9617/(1-INDEX(Assumptions!$D$8:$D$12,MATCH(B9617,Assumptions!$A$8:$A$12,0)))</f>
        <v>378.29230769230765</v>
      </c>
      <c r="L9617" s="16">
        <f t="shared" si="1051"/>
        <v>7.3766999999999996</v>
      </c>
      <c r="M9617" s="16">
        <f t="shared" si="1052"/>
        <v>18.914615384615384</v>
      </c>
      <c r="N9617" s="14">
        <f>E9617*(K9617-L9617-M9617)*IF(F9617="GHS",1,Assumptions!$B$4)</f>
        <v>965890.72289230744</v>
      </c>
      <c r="O9617" s="15">
        <f t="shared" ca="1" si="1053"/>
        <v>328</v>
      </c>
      <c r="P9617" s="15" t="str">
        <f t="shared" ca="1" si="1054"/>
        <v>181-365d</v>
      </c>
      <c r="Q9617" s="17">
        <f ca="1">IF(P9617="0-90d",0,IF(P9617="91-180d",INDEX(Assumptions!$F$8:$F$12,MATCH(B9617,Assumptions!$A$8:$A$12,0)),IF(P9617="181-365d",INDEX(Assumptions!$G$8:$G$12,MATCH(B9617,Assumptions!$A$8:$A$12,0)),INDEX(Assumptions!$H$8:$H$12,MATCH(B9617,Assumptions!$A$8:$A$12,0)))))</f>
        <v>0.35</v>
      </c>
      <c r="R9617" s="14">
        <f t="shared" ca="1" si="1055"/>
        <v>236152.75599999996</v>
      </c>
      <c r="S9617" s="14">
        <f t="shared" ca="1" si="1056"/>
        <v>438569.40399999998</v>
      </c>
      <c r="T9617" s="11" t="s">
        <v>25</v>
      </c>
      <c r="U9617" s="18" t="s">
        <v>26</v>
      </c>
    </row>
    <row r="9618" spans="1:21" ht="15" customHeight="1" x14ac:dyDescent="0.15">
      <c r="A9618" s="10" t="s">
        <v>9666</v>
      </c>
      <c r="B9618" s="11" t="s">
        <v>46</v>
      </c>
      <c r="C9618" s="11" t="s">
        <v>52</v>
      </c>
      <c r="D9618" s="12">
        <v>46108</v>
      </c>
      <c r="E9618" s="11">
        <v>167</v>
      </c>
      <c r="F9618" s="11" t="s">
        <v>33</v>
      </c>
      <c r="G9618" s="13">
        <v>478019.62</v>
      </c>
      <c r="H9618" s="14">
        <f t="shared" si="1050"/>
        <v>79829276.540000007</v>
      </c>
      <c r="I9618" s="14">
        <f>IF(F9618="GHS",H9618,H9618*Assumptions!$B$4)</f>
        <v>79829276.540000007</v>
      </c>
      <c r="J9618" s="15" t="str">
        <f>INDEX(Assumptions!$B$8:$B$12,MATCH(B9618,Assumptions!$A$8:$A$12,0))</f>
        <v>Specific Identification</v>
      </c>
      <c r="K9618" s="16">
        <f>G9618/(1-INDEX(Assumptions!$D$8:$D$12,MATCH(B9618,Assumptions!$A$8:$A$12,0)))</f>
        <v>612845.66666666663</v>
      </c>
      <c r="L9618" s="16">
        <f t="shared" si="1051"/>
        <v>14340.588599999999</v>
      </c>
      <c r="M9618" s="16">
        <f t="shared" si="1052"/>
        <v>30642.283333333333</v>
      </c>
      <c r="N9618" s="14">
        <f>E9618*(K9618-L9618-M9618)*IF(F9618="GHS",1,Assumptions!$B$4)</f>
        <v>94833086.720466658</v>
      </c>
      <c r="O9618" s="15">
        <f t="shared" ca="1" si="1053"/>
        <v>178</v>
      </c>
      <c r="P9618" s="15" t="str">
        <f t="shared" ca="1" si="1054"/>
        <v>91-180d</v>
      </c>
      <c r="Q9618" s="17">
        <f ca="1">IF(P9618="0-90d",0,IF(P9618="91-180d",INDEX(Assumptions!$F$8:$F$12,MATCH(B9618,Assumptions!$A$8:$A$12,0)),IF(P9618="181-365d",INDEX(Assumptions!$G$8:$G$12,MATCH(B9618,Assumptions!$A$8:$A$12,0)),INDEX(Assumptions!$H$8:$H$12,MATCH(B9618,Assumptions!$A$8:$A$12,0)))))</f>
        <v>0</v>
      </c>
      <c r="R9618" s="14">
        <f t="shared" ca="1" si="1055"/>
        <v>0</v>
      </c>
      <c r="S9618" s="14">
        <f t="shared" ca="1" si="1056"/>
        <v>79829276.540000007</v>
      </c>
      <c r="T9618" s="11" t="s">
        <v>25</v>
      </c>
      <c r="U9618" s="18" t="s">
        <v>26</v>
      </c>
    </row>
    <row r="9619" spans="1:21" ht="15" customHeight="1" x14ac:dyDescent="0.15">
      <c r="A9619" s="10" t="s">
        <v>9667</v>
      </c>
      <c r="B9619" s="11" t="s">
        <v>31</v>
      </c>
      <c r="C9619" s="11" t="s">
        <v>76</v>
      </c>
      <c r="D9619" s="12">
        <v>46102</v>
      </c>
      <c r="E9619" s="11">
        <v>4126</v>
      </c>
      <c r="F9619" s="11" t="s">
        <v>33</v>
      </c>
      <c r="G9619" s="13">
        <v>892.36</v>
      </c>
      <c r="H9619" s="14">
        <f t="shared" si="1050"/>
        <v>3681877.36</v>
      </c>
      <c r="I9619" s="14">
        <f>IF(F9619="GHS",H9619,H9619*Assumptions!$B$4)</f>
        <v>3681877.36</v>
      </c>
      <c r="J9619" s="15" t="str">
        <f>INDEX(Assumptions!$B$8:$B$12,MATCH(B9619,Assumptions!$A$8:$A$12,0))</f>
        <v>Weighted Average</v>
      </c>
      <c r="K9619" s="16">
        <f>G9619/(1-INDEX(Assumptions!$D$8:$D$12,MATCH(B9619,Assumptions!$A$8:$A$12,0)))</f>
        <v>1239.3888888888889</v>
      </c>
      <c r="L9619" s="16">
        <f t="shared" si="1051"/>
        <v>26.770799999999998</v>
      </c>
      <c r="M9619" s="16">
        <f t="shared" si="1052"/>
        <v>61.969444444444449</v>
      </c>
      <c r="N9619" s="14">
        <f>E9619*(K9619-L9619-M9619)*IF(F9619="GHS",1,Assumptions!$B$4)</f>
        <v>4747576.3069777777</v>
      </c>
      <c r="O9619" s="15">
        <f t="shared" ca="1" si="1053"/>
        <v>184</v>
      </c>
      <c r="P9619" s="15" t="str">
        <f t="shared" ca="1" si="1054"/>
        <v>181-365d</v>
      </c>
      <c r="Q9619" s="17">
        <f ca="1">IF(P9619="0-90d",0,IF(P9619="91-180d",INDEX(Assumptions!$F$8:$F$12,MATCH(B9619,Assumptions!$A$8:$A$12,0)),IF(P9619="181-365d",INDEX(Assumptions!$G$8:$G$12,MATCH(B9619,Assumptions!$A$8:$A$12,0)),INDEX(Assumptions!$H$8:$H$12,MATCH(B9619,Assumptions!$A$8:$A$12,0)))))</f>
        <v>0.2</v>
      </c>
      <c r="R9619" s="14">
        <f t="shared" ca="1" si="1055"/>
        <v>736375.47200000007</v>
      </c>
      <c r="S9619" s="14">
        <f t="shared" ca="1" si="1056"/>
        <v>2945501.8879999998</v>
      </c>
      <c r="T9619" s="11" t="s">
        <v>25</v>
      </c>
      <c r="U9619" s="18" t="s">
        <v>26</v>
      </c>
    </row>
    <row r="9620" spans="1:21" ht="15" customHeight="1" x14ac:dyDescent="0.15">
      <c r="A9620" s="10" t="s">
        <v>9668</v>
      </c>
      <c r="B9620" s="11" t="s">
        <v>28</v>
      </c>
      <c r="C9620" s="11" t="s">
        <v>55</v>
      </c>
      <c r="D9620" s="12">
        <v>45913</v>
      </c>
      <c r="E9620" s="11">
        <v>564</v>
      </c>
      <c r="F9620" s="11" t="s">
        <v>24</v>
      </c>
      <c r="G9620" s="13">
        <v>8284.7099999999991</v>
      </c>
      <c r="H9620" s="14">
        <f t="shared" si="1050"/>
        <v>4672576.4399999995</v>
      </c>
      <c r="I9620" s="14">
        <f>IF(F9620="GHS",H9620,H9620*Assumptions!$B$4)</f>
        <v>50463825.552000001</v>
      </c>
      <c r="J9620" s="15" t="str">
        <f>INDEX(Assumptions!$B$8:$B$12,MATCH(B9620,Assumptions!$A$8:$A$12,0))</f>
        <v>Fair Value Less Costs to Sell</v>
      </c>
      <c r="K9620" s="16">
        <f>G9620/(1-INDEX(Assumptions!$D$8:$D$12,MATCH(B9620,Assumptions!$A$8:$A$12,0)))</f>
        <v>9414.4431818181802</v>
      </c>
      <c r="L9620" s="16">
        <f t="shared" si="1051"/>
        <v>248.54129999999998</v>
      </c>
      <c r="M9620" s="16">
        <f t="shared" si="1052"/>
        <v>470.72215909090903</v>
      </c>
      <c r="N9620" s="14">
        <f>E9620*(K9620-L9620-M9620)*IF(F9620="GHS",1,Assumptions!$B$4)</f>
        <v>52964078.727076359</v>
      </c>
      <c r="O9620" s="15">
        <f t="shared" ca="1" si="1053"/>
        <v>373</v>
      </c>
      <c r="P9620" s="15" t="str">
        <f t="shared" ca="1" si="1054"/>
        <v>365d+</v>
      </c>
      <c r="Q9620" s="17">
        <f ca="1">IF(P9620="0-90d",0,IF(P9620="91-180d",INDEX(Assumptions!$F$8:$F$12,MATCH(B9620,Assumptions!$A$8:$A$12,0)),IF(P9620="181-365d",INDEX(Assumptions!$G$8:$G$12,MATCH(B9620,Assumptions!$A$8:$A$12,0)),INDEX(Assumptions!$H$8:$H$12,MATCH(B9620,Assumptions!$A$8:$A$12,0)))))</f>
        <v>0.4</v>
      </c>
      <c r="R9620" s="14">
        <f t="shared" ca="1" si="1055"/>
        <v>20185530.220800001</v>
      </c>
      <c r="S9620" s="14">
        <f t="shared" si="1056"/>
        <v>0</v>
      </c>
      <c r="T9620" s="11" t="s">
        <v>39</v>
      </c>
      <c r="U9620" s="18" t="s">
        <v>36</v>
      </c>
    </row>
    <row r="9621" spans="1:21" ht="15" customHeight="1" x14ac:dyDescent="0.15">
      <c r="A9621" s="10" t="s">
        <v>9669</v>
      </c>
      <c r="B9621" s="11" t="s">
        <v>41</v>
      </c>
      <c r="C9621" s="11" t="s">
        <v>49</v>
      </c>
      <c r="D9621" s="12">
        <v>46126</v>
      </c>
      <c r="E9621" s="11">
        <v>3166</v>
      </c>
      <c r="F9621" s="11" t="s">
        <v>33</v>
      </c>
      <c r="G9621" s="13">
        <v>371.45</v>
      </c>
      <c r="H9621" s="14">
        <f t="shared" si="1050"/>
        <v>1176010.7</v>
      </c>
      <c r="I9621" s="14">
        <f>IF(F9621="GHS",H9621,H9621*Assumptions!$B$4)</f>
        <v>1176010.7</v>
      </c>
      <c r="J9621" s="15" t="str">
        <f>INDEX(Assumptions!$B$8:$B$12,MATCH(B9621,Assumptions!$A$8:$A$12,0))</f>
        <v>Weighted Average</v>
      </c>
      <c r="K9621" s="16">
        <f>G9621/(1-INDEX(Assumptions!$D$8:$D$12,MATCH(B9621,Assumptions!$A$8:$A$12,0)))</f>
        <v>571.46153846153845</v>
      </c>
      <c r="L9621" s="16">
        <f t="shared" si="1051"/>
        <v>11.1435</v>
      </c>
      <c r="M9621" s="16">
        <f t="shared" si="1052"/>
        <v>28.573076923076925</v>
      </c>
      <c r="N9621" s="14">
        <f>E9621*(K9621-L9621-M9621)*IF(F9621="GHS",1,Assumptions!$B$4)</f>
        <v>1683504.5482307693</v>
      </c>
      <c r="O9621" s="15">
        <f t="shared" ca="1" si="1053"/>
        <v>160</v>
      </c>
      <c r="P9621" s="15" t="str">
        <f t="shared" ca="1" si="1054"/>
        <v>91-180d</v>
      </c>
      <c r="Q9621" s="17">
        <f ca="1">IF(P9621="0-90d",0,IF(P9621="91-180d",INDEX(Assumptions!$F$8:$F$12,MATCH(B9621,Assumptions!$A$8:$A$12,0)),IF(P9621="181-365d",INDEX(Assumptions!$G$8:$G$12,MATCH(B9621,Assumptions!$A$8:$A$12,0)),INDEX(Assumptions!$H$8:$H$12,MATCH(B9621,Assumptions!$A$8:$A$12,0)))))</f>
        <v>0.1</v>
      </c>
      <c r="R9621" s="14">
        <f t="shared" ca="1" si="1055"/>
        <v>117601.07</v>
      </c>
      <c r="S9621" s="14">
        <f t="shared" ca="1" si="1056"/>
        <v>1058409.6299999999</v>
      </c>
      <c r="T9621" s="11" t="s">
        <v>25</v>
      </c>
      <c r="U9621" s="18" t="s">
        <v>36</v>
      </c>
    </row>
    <row r="9622" spans="1:21" ht="15" customHeight="1" x14ac:dyDescent="0.15">
      <c r="A9622" s="10" t="s">
        <v>9670</v>
      </c>
      <c r="B9622" s="11" t="s">
        <v>31</v>
      </c>
      <c r="C9622" s="11" t="s">
        <v>32</v>
      </c>
      <c r="D9622" s="12">
        <v>46102</v>
      </c>
      <c r="E9622" s="11">
        <v>3776</v>
      </c>
      <c r="F9622" s="11" t="s">
        <v>33</v>
      </c>
      <c r="G9622" s="13">
        <v>3056.15</v>
      </c>
      <c r="H9622" s="14">
        <f t="shared" si="1050"/>
        <v>11540022.4</v>
      </c>
      <c r="I9622" s="14">
        <f>IF(F9622="GHS",H9622,H9622*Assumptions!$B$4)</f>
        <v>11540022.4</v>
      </c>
      <c r="J9622" s="15" t="str">
        <f>INDEX(Assumptions!$B$8:$B$12,MATCH(B9622,Assumptions!$A$8:$A$12,0))</f>
        <v>Weighted Average</v>
      </c>
      <c r="K9622" s="16">
        <f>G9622/(1-INDEX(Assumptions!$D$8:$D$12,MATCH(B9622,Assumptions!$A$8:$A$12,0)))</f>
        <v>4244.6527777777783</v>
      </c>
      <c r="L9622" s="16">
        <f t="shared" si="1051"/>
        <v>91.6845</v>
      </c>
      <c r="M9622" s="16">
        <f t="shared" si="1052"/>
        <v>212.23263888888891</v>
      </c>
      <c r="N9622" s="14">
        <f>E9622*(K9622-L9622-M9622)*IF(F9622="GHS",1,Assumptions!$B$4)</f>
        <v>14880217.772444446</v>
      </c>
      <c r="O9622" s="15">
        <f t="shared" ca="1" si="1053"/>
        <v>184</v>
      </c>
      <c r="P9622" s="15" t="str">
        <f t="shared" ca="1" si="1054"/>
        <v>181-365d</v>
      </c>
      <c r="Q9622" s="17">
        <f ca="1">IF(P9622="0-90d",0,IF(P9622="91-180d",INDEX(Assumptions!$F$8:$F$12,MATCH(B9622,Assumptions!$A$8:$A$12,0)),IF(P9622="181-365d",INDEX(Assumptions!$G$8:$G$12,MATCH(B9622,Assumptions!$A$8:$A$12,0)),INDEX(Assumptions!$H$8:$H$12,MATCH(B9622,Assumptions!$A$8:$A$12,0)))))</f>
        <v>0.2</v>
      </c>
      <c r="R9622" s="14">
        <f t="shared" ca="1" si="1055"/>
        <v>2308004.48</v>
      </c>
      <c r="S9622" s="14">
        <f t="shared" ca="1" si="1056"/>
        <v>9232017.9199999999</v>
      </c>
      <c r="T9622" s="11" t="s">
        <v>25</v>
      </c>
      <c r="U9622" s="18" t="s">
        <v>26</v>
      </c>
    </row>
    <row r="9623" spans="1:21" ht="15" customHeight="1" x14ac:dyDescent="0.15">
      <c r="A9623" s="10" t="s">
        <v>9671</v>
      </c>
      <c r="B9623" s="11" t="s">
        <v>46</v>
      </c>
      <c r="C9623" s="11" t="s">
        <v>52</v>
      </c>
      <c r="D9623" s="12">
        <v>45932</v>
      </c>
      <c r="E9623" s="11">
        <v>814</v>
      </c>
      <c r="F9623" s="11" t="s">
        <v>33</v>
      </c>
      <c r="G9623" s="13">
        <v>267757.8</v>
      </c>
      <c r="H9623" s="14">
        <f t="shared" si="1050"/>
        <v>217954849.19999999</v>
      </c>
      <c r="I9623" s="14">
        <f>IF(F9623="GHS",H9623,H9623*Assumptions!$B$4)</f>
        <v>217954849.19999999</v>
      </c>
      <c r="J9623" s="15" t="str">
        <f>INDEX(Assumptions!$B$8:$B$12,MATCH(B9623,Assumptions!$A$8:$A$12,0))</f>
        <v>Specific Identification</v>
      </c>
      <c r="K9623" s="16">
        <f>G9623/(1-INDEX(Assumptions!$D$8:$D$12,MATCH(B9623,Assumptions!$A$8:$A$12,0)))</f>
        <v>343279.23076923075</v>
      </c>
      <c r="L9623" s="16">
        <f t="shared" si="1051"/>
        <v>8032.7339999999995</v>
      </c>
      <c r="M9623" s="16">
        <f t="shared" si="1052"/>
        <v>17163.961538461539</v>
      </c>
      <c r="N9623" s="14">
        <f>E9623*(K9623-L9623-M9623)*IF(F9623="GHS",1,Assumptions!$B$4)</f>
        <v>258919183.67784613</v>
      </c>
      <c r="O9623" s="15">
        <f t="shared" ca="1" si="1053"/>
        <v>354</v>
      </c>
      <c r="P9623" s="15" t="str">
        <f t="shared" ca="1" si="1054"/>
        <v>181-365d</v>
      </c>
      <c r="Q9623" s="17">
        <f ca="1">IF(P9623="0-90d",0,IF(P9623="91-180d",INDEX(Assumptions!$F$8:$F$12,MATCH(B9623,Assumptions!$A$8:$A$12,0)),IF(P9623="181-365d",INDEX(Assumptions!$G$8:$G$12,MATCH(B9623,Assumptions!$A$8:$A$12,0)),INDEX(Assumptions!$H$8:$H$12,MATCH(B9623,Assumptions!$A$8:$A$12,0)))))</f>
        <v>0.05</v>
      </c>
      <c r="R9623" s="14">
        <f t="shared" ca="1" si="1055"/>
        <v>10897742.460000001</v>
      </c>
      <c r="S9623" s="14">
        <f t="shared" ca="1" si="1056"/>
        <v>207057106.73999998</v>
      </c>
      <c r="T9623" s="11" t="s">
        <v>25</v>
      </c>
      <c r="U9623" s="18" t="s">
        <v>36</v>
      </c>
    </row>
    <row r="9624" spans="1:21" ht="15" customHeight="1" x14ac:dyDescent="0.15">
      <c r="A9624" s="10" t="s">
        <v>9672</v>
      </c>
      <c r="B9624" s="11" t="s">
        <v>41</v>
      </c>
      <c r="C9624" s="11" t="s">
        <v>49</v>
      </c>
      <c r="D9624" s="12">
        <v>45876</v>
      </c>
      <c r="E9624" s="11">
        <v>4836</v>
      </c>
      <c r="F9624" s="11" t="s">
        <v>33</v>
      </c>
      <c r="G9624" s="13">
        <v>263.86</v>
      </c>
      <c r="H9624" s="14">
        <f t="shared" si="1050"/>
        <v>1276026.96</v>
      </c>
      <c r="I9624" s="14">
        <f>IF(F9624="GHS",H9624,H9624*Assumptions!$B$4)</f>
        <v>1276026.96</v>
      </c>
      <c r="J9624" s="15" t="str">
        <f>INDEX(Assumptions!$B$8:$B$12,MATCH(B9624,Assumptions!$A$8:$A$12,0))</f>
        <v>Weighted Average</v>
      </c>
      <c r="K9624" s="16">
        <f>G9624/(1-INDEX(Assumptions!$D$8:$D$12,MATCH(B9624,Assumptions!$A$8:$A$12,0)))</f>
        <v>405.93846153846152</v>
      </c>
      <c r="L9624" s="16">
        <f t="shared" si="1051"/>
        <v>7.9157999999999999</v>
      </c>
      <c r="M9624" s="16">
        <f t="shared" si="1052"/>
        <v>20.296923076923079</v>
      </c>
      <c r="N9624" s="14">
        <f>E9624*(K9624-L9624-M9624)*IF(F9624="GHS",1,Assumptions!$B$4)</f>
        <v>1826681.6712</v>
      </c>
      <c r="O9624" s="15">
        <f t="shared" ca="1" si="1053"/>
        <v>410</v>
      </c>
      <c r="P9624" s="15" t="str">
        <f t="shared" ca="1" si="1054"/>
        <v>365d+</v>
      </c>
      <c r="Q9624" s="17">
        <f ca="1">IF(P9624="0-90d",0,IF(P9624="91-180d",INDEX(Assumptions!$F$8:$F$12,MATCH(B9624,Assumptions!$A$8:$A$12,0)),IF(P9624="181-365d",INDEX(Assumptions!$G$8:$G$12,MATCH(B9624,Assumptions!$A$8:$A$12,0)),INDEX(Assumptions!$H$8:$H$12,MATCH(B9624,Assumptions!$A$8:$A$12,0)))))</f>
        <v>0.8</v>
      </c>
      <c r="R9624" s="14">
        <f t="shared" ca="1" si="1055"/>
        <v>1020821.568</v>
      </c>
      <c r="S9624" s="14">
        <f t="shared" ca="1" si="1056"/>
        <v>255205.39199999999</v>
      </c>
      <c r="T9624" s="11" t="s">
        <v>25</v>
      </c>
      <c r="U9624" s="18" t="s">
        <v>26</v>
      </c>
    </row>
    <row r="9625" spans="1:21" ht="15" customHeight="1" x14ac:dyDescent="0.15">
      <c r="A9625" s="10" t="s">
        <v>9673</v>
      </c>
      <c r="B9625" s="11" t="s">
        <v>31</v>
      </c>
      <c r="C9625" s="11" t="s">
        <v>76</v>
      </c>
      <c r="D9625" s="12">
        <v>45838</v>
      </c>
      <c r="E9625" s="11">
        <v>1679</v>
      </c>
      <c r="F9625" s="11" t="s">
        <v>33</v>
      </c>
      <c r="G9625" s="13">
        <v>2847.23</v>
      </c>
      <c r="H9625" s="14">
        <f t="shared" si="1050"/>
        <v>4780499.17</v>
      </c>
      <c r="I9625" s="14">
        <f>IF(F9625="GHS",H9625,H9625*Assumptions!$B$4)</f>
        <v>4780499.17</v>
      </c>
      <c r="J9625" s="15" t="str">
        <f>INDEX(Assumptions!$B$8:$B$12,MATCH(B9625,Assumptions!$A$8:$A$12,0))</f>
        <v>Weighted Average</v>
      </c>
      <c r="K9625" s="16">
        <f>G9625/(1-INDEX(Assumptions!$D$8:$D$12,MATCH(B9625,Assumptions!$A$8:$A$12,0)))</f>
        <v>3954.4861111111113</v>
      </c>
      <c r="L9625" s="16">
        <f t="shared" si="1051"/>
        <v>85.416899999999998</v>
      </c>
      <c r="M9625" s="16">
        <f t="shared" si="1052"/>
        <v>197.72430555555559</v>
      </c>
      <c r="N9625" s="14">
        <f>E9625*(K9625-L9625-M9625)*IF(F9625="GHS",1,Assumptions!$B$4)</f>
        <v>6164188.0964277778</v>
      </c>
      <c r="O9625" s="15">
        <f t="shared" ca="1" si="1053"/>
        <v>448</v>
      </c>
      <c r="P9625" s="15" t="str">
        <f t="shared" ca="1" si="1054"/>
        <v>365d+</v>
      </c>
      <c r="Q9625" s="17">
        <f ca="1">IF(P9625="0-90d",0,IF(P9625="91-180d",INDEX(Assumptions!$F$8:$F$12,MATCH(B9625,Assumptions!$A$8:$A$12,0)),IF(P9625="181-365d",INDEX(Assumptions!$G$8:$G$12,MATCH(B9625,Assumptions!$A$8:$A$12,0)),INDEX(Assumptions!$H$8:$H$12,MATCH(B9625,Assumptions!$A$8:$A$12,0)))))</f>
        <v>0.6</v>
      </c>
      <c r="R9625" s="14">
        <f t="shared" ca="1" si="1055"/>
        <v>2868299.5019999999</v>
      </c>
      <c r="S9625" s="14">
        <f t="shared" ca="1" si="1056"/>
        <v>1912199.6680000001</v>
      </c>
      <c r="T9625" s="11" t="s">
        <v>25</v>
      </c>
      <c r="U9625" s="18" t="s">
        <v>26</v>
      </c>
    </row>
    <row r="9626" spans="1:21" ht="15" customHeight="1" x14ac:dyDescent="0.15">
      <c r="A9626" s="10" t="s">
        <v>9674</v>
      </c>
      <c r="B9626" s="11" t="s">
        <v>46</v>
      </c>
      <c r="C9626" s="11" t="s">
        <v>52</v>
      </c>
      <c r="D9626" s="12">
        <v>45853</v>
      </c>
      <c r="E9626" s="11">
        <v>1892</v>
      </c>
      <c r="F9626" s="11" t="s">
        <v>33</v>
      </c>
      <c r="G9626" s="13">
        <v>523030.3</v>
      </c>
      <c r="H9626" s="14">
        <f t="shared" si="1050"/>
        <v>989573327.60000002</v>
      </c>
      <c r="I9626" s="14">
        <f>IF(F9626="GHS",H9626,H9626*Assumptions!$B$4)</f>
        <v>989573327.60000002</v>
      </c>
      <c r="J9626" s="15" t="str">
        <f>INDEX(Assumptions!$B$8:$B$12,MATCH(B9626,Assumptions!$A$8:$A$12,0))</f>
        <v>Specific Identification</v>
      </c>
      <c r="K9626" s="16">
        <f>G9626/(1-INDEX(Assumptions!$D$8:$D$12,MATCH(B9626,Assumptions!$A$8:$A$12,0)))</f>
        <v>670551.66666666663</v>
      </c>
      <c r="L9626" s="16">
        <f t="shared" si="1051"/>
        <v>15690.909</v>
      </c>
      <c r="M9626" s="16">
        <f t="shared" si="1052"/>
        <v>33527.583333333336</v>
      </c>
      <c r="N9626" s="14">
        <f>E9626*(K9626-L9626-M9626)*IF(F9626="GHS",1,Assumptions!$B$4)</f>
        <v>1175562365.8386664</v>
      </c>
      <c r="O9626" s="15">
        <f t="shared" ca="1" si="1053"/>
        <v>433</v>
      </c>
      <c r="P9626" s="15" t="str">
        <f t="shared" ca="1" si="1054"/>
        <v>365d+</v>
      </c>
      <c r="Q9626" s="17">
        <f ca="1">IF(P9626="0-90d",0,IF(P9626="91-180d",INDEX(Assumptions!$F$8:$F$12,MATCH(B9626,Assumptions!$A$8:$A$12,0)),IF(P9626="181-365d",INDEX(Assumptions!$G$8:$G$12,MATCH(B9626,Assumptions!$A$8:$A$12,0)),INDEX(Assumptions!$H$8:$H$12,MATCH(B9626,Assumptions!$A$8:$A$12,0)))))</f>
        <v>0.15</v>
      </c>
      <c r="R9626" s="14">
        <f t="shared" ca="1" si="1055"/>
        <v>148435999.13999999</v>
      </c>
      <c r="S9626" s="14">
        <f t="shared" ca="1" si="1056"/>
        <v>841137328.46000004</v>
      </c>
      <c r="T9626" s="11" t="s">
        <v>25</v>
      </c>
      <c r="U9626" s="18" t="s">
        <v>36</v>
      </c>
    </row>
    <row r="9627" spans="1:21" ht="15" customHeight="1" x14ac:dyDescent="0.15">
      <c r="A9627" s="10" t="s">
        <v>9675</v>
      </c>
      <c r="B9627" s="11" t="s">
        <v>22</v>
      </c>
      <c r="C9627" s="11" t="s">
        <v>61</v>
      </c>
      <c r="D9627" s="12">
        <v>46004</v>
      </c>
      <c r="E9627" s="11">
        <v>2015</v>
      </c>
      <c r="F9627" s="11" t="s">
        <v>24</v>
      </c>
      <c r="G9627" s="13">
        <v>27009.45</v>
      </c>
      <c r="H9627" s="14">
        <f t="shared" si="1050"/>
        <v>54424041.75</v>
      </c>
      <c r="I9627" s="14">
        <f>IF(F9627="GHS",H9627,H9627*Assumptions!$B$4)</f>
        <v>587779650.9000001</v>
      </c>
      <c r="J9627" s="15" t="str">
        <f>INDEX(Assumptions!$B$8:$B$12,MATCH(B9627,Assumptions!$A$8:$A$12,0))</f>
        <v>FIFO</v>
      </c>
      <c r="K9627" s="16">
        <f>G9627/(1-INDEX(Assumptions!$D$8:$D$12,MATCH(B9627,Assumptions!$A$8:$A$12,0)))</f>
        <v>32938.353658536587</v>
      </c>
      <c r="L9627" s="16">
        <f t="shared" si="1051"/>
        <v>810.2835</v>
      </c>
      <c r="M9627" s="16">
        <f t="shared" si="1052"/>
        <v>1646.9176829268295</v>
      </c>
      <c r="N9627" s="14">
        <f>E9627*(K9627-L9627-M9627)*IF(F9627="GHS",1,Assumptions!$B$4)</f>
        <v>663330840.17421961</v>
      </c>
      <c r="O9627" s="15">
        <f t="shared" ca="1" si="1053"/>
        <v>282</v>
      </c>
      <c r="P9627" s="15" t="str">
        <f t="shared" ca="1" si="1054"/>
        <v>181-365d</v>
      </c>
      <c r="Q9627" s="17">
        <f ca="1">IF(P9627="0-90d",0,IF(P9627="91-180d",INDEX(Assumptions!$F$8:$F$12,MATCH(B9627,Assumptions!$A$8:$A$12,0)),IF(P9627="181-365d",INDEX(Assumptions!$G$8:$G$12,MATCH(B9627,Assumptions!$A$8:$A$12,0)),INDEX(Assumptions!$H$8:$H$12,MATCH(B9627,Assumptions!$A$8:$A$12,0)))))</f>
        <v>0.15</v>
      </c>
      <c r="R9627" s="14">
        <f t="shared" ca="1" si="1055"/>
        <v>88166947.635000005</v>
      </c>
      <c r="S9627" s="14">
        <f t="shared" ca="1" si="1056"/>
        <v>499612703.2650001</v>
      </c>
      <c r="T9627" s="11" t="s">
        <v>25</v>
      </c>
      <c r="U9627" s="18" t="s">
        <v>26</v>
      </c>
    </row>
    <row r="9628" spans="1:21" ht="15" customHeight="1" x14ac:dyDescent="0.15">
      <c r="A9628" s="10" t="s">
        <v>9676</v>
      </c>
      <c r="B9628" s="11" t="s">
        <v>46</v>
      </c>
      <c r="C9628" s="11" t="s">
        <v>52</v>
      </c>
      <c r="D9628" s="12">
        <v>46144</v>
      </c>
      <c r="E9628" s="11">
        <v>944</v>
      </c>
      <c r="F9628" s="11" t="s">
        <v>33</v>
      </c>
      <c r="G9628" s="13">
        <v>600515.81000000006</v>
      </c>
      <c r="H9628" s="14">
        <f t="shared" si="1050"/>
        <v>566886924.6400001</v>
      </c>
      <c r="I9628" s="14">
        <f>IF(F9628="GHS",H9628,H9628*Assumptions!$B$4)</f>
        <v>566886924.6400001</v>
      </c>
      <c r="J9628" s="15" t="str">
        <f>INDEX(Assumptions!$B$8:$B$12,MATCH(B9628,Assumptions!$A$8:$A$12,0))</f>
        <v>Specific Identification</v>
      </c>
      <c r="K9628" s="16">
        <f>G9628/(1-INDEX(Assumptions!$D$8:$D$12,MATCH(B9628,Assumptions!$A$8:$A$12,0)))</f>
        <v>769892.06410256412</v>
      </c>
      <c r="L9628" s="16">
        <f t="shared" si="1051"/>
        <v>18015.474300000002</v>
      </c>
      <c r="M9628" s="16">
        <f t="shared" si="1052"/>
        <v>38494.603205128209</v>
      </c>
      <c r="N9628" s="14">
        <f>E9628*(K9628-L9628-M9628)*IF(F9628="GHS",1,Assumptions!$B$4)</f>
        <v>673432595.34797955</v>
      </c>
      <c r="O9628" s="15">
        <f t="shared" ca="1" si="1053"/>
        <v>142</v>
      </c>
      <c r="P9628" s="15" t="str">
        <f t="shared" ca="1" si="1054"/>
        <v>91-180d</v>
      </c>
      <c r="Q9628" s="17">
        <f ca="1">IF(P9628="0-90d",0,IF(P9628="91-180d",INDEX(Assumptions!$F$8:$F$12,MATCH(B9628,Assumptions!$A$8:$A$12,0)),IF(P9628="181-365d",INDEX(Assumptions!$G$8:$G$12,MATCH(B9628,Assumptions!$A$8:$A$12,0)),INDEX(Assumptions!$H$8:$H$12,MATCH(B9628,Assumptions!$A$8:$A$12,0)))))</f>
        <v>0</v>
      </c>
      <c r="R9628" s="14">
        <f t="shared" ca="1" si="1055"/>
        <v>0</v>
      </c>
      <c r="S9628" s="14">
        <f t="shared" ca="1" si="1056"/>
        <v>566886924.6400001</v>
      </c>
      <c r="T9628" s="11" t="s">
        <v>25</v>
      </c>
      <c r="U9628" s="18" t="s">
        <v>26</v>
      </c>
    </row>
    <row r="9629" spans="1:21" ht="15" customHeight="1" x14ac:dyDescent="0.15">
      <c r="A9629" s="10" t="s">
        <v>9677</v>
      </c>
      <c r="B9629" s="11" t="s">
        <v>28</v>
      </c>
      <c r="C9629" s="11" t="s">
        <v>38</v>
      </c>
      <c r="D9629" s="12">
        <v>45852</v>
      </c>
      <c r="E9629" s="11">
        <v>2566</v>
      </c>
      <c r="F9629" s="11" t="s">
        <v>24</v>
      </c>
      <c r="G9629" s="13">
        <v>4143.54</v>
      </c>
      <c r="H9629" s="14">
        <f t="shared" si="1050"/>
        <v>10632323.640000001</v>
      </c>
      <c r="I9629" s="14">
        <f>IF(F9629="GHS",H9629,H9629*Assumptions!$B$4)</f>
        <v>114829095.31200002</v>
      </c>
      <c r="J9629" s="15" t="str">
        <f>INDEX(Assumptions!$B$8:$B$12,MATCH(B9629,Assumptions!$A$8:$A$12,0))</f>
        <v>Fair Value Less Costs to Sell</v>
      </c>
      <c r="K9629" s="16">
        <f>G9629/(1-INDEX(Assumptions!$D$8:$D$12,MATCH(B9629,Assumptions!$A$8:$A$12,0)))</f>
        <v>4708.568181818182</v>
      </c>
      <c r="L9629" s="16">
        <f t="shared" si="1051"/>
        <v>124.30619999999999</v>
      </c>
      <c r="M9629" s="16">
        <f t="shared" si="1052"/>
        <v>235.4284090909091</v>
      </c>
      <c r="N9629" s="14">
        <f>E9629*(K9629-L9629-M9629)*IF(F9629="GHS",1,Assumptions!$B$4)</f>
        <v>120518355.03427638</v>
      </c>
      <c r="O9629" s="15">
        <f t="shared" ca="1" si="1053"/>
        <v>434</v>
      </c>
      <c r="P9629" s="15" t="str">
        <f t="shared" ca="1" si="1054"/>
        <v>365d+</v>
      </c>
      <c r="Q9629" s="17">
        <f ca="1">IF(P9629="0-90d",0,IF(P9629="91-180d",INDEX(Assumptions!$F$8:$F$12,MATCH(B9629,Assumptions!$A$8:$A$12,0)),IF(P9629="181-365d",INDEX(Assumptions!$G$8:$G$12,MATCH(B9629,Assumptions!$A$8:$A$12,0)),INDEX(Assumptions!$H$8:$H$12,MATCH(B9629,Assumptions!$A$8:$A$12,0)))))</f>
        <v>0.4</v>
      </c>
      <c r="R9629" s="14">
        <f t="shared" ca="1" si="1055"/>
        <v>45931638.124800012</v>
      </c>
      <c r="S9629" s="14">
        <f t="shared" ca="1" si="1056"/>
        <v>68897457.18720001</v>
      </c>
      <c r="T9629" s="11" t="s">
        <v>25</v>
      </c>
      <c r="U9629" s="18" t="s">
        <v>36</v>
      </c>
    </row>
    <row r="9630" spans="1:21" ht="15" customHeight="1" x14ac:dyDescent="0.15">
      <c r="A9630" s="10" t="s">
        <v>9678</v>
      </c>
      <c r="B9630" s="11" t="s">
        <v>31</v>
      </c>
      <c r="C9630" s="11" t="s">
        <v>76</v>
      </c>
      <c r="D9630" s="12">
        <v>45921</v>
      </c>
      <c r="E9630" s="11">
        <v>3012</v>
      </c>
      <c r="F9630" s="11" t="s">
        <v>33</v>
      </c>
      <c r="G9630" s="13">
        <v>3003.55</v>
      </c>
      <c r="H9630" s="14">
        <f t="shared" si="1050"/>
        <v>9046692.5999999996</v>
      </c>
      <c r="I9630" s="14">
        <f>IF(F9630="GHS",H9630,H9630*Assumptions!$B$4)</f>
        <v>9046692.5999999996</v>
      </c>
      <c r="J9630" s="15" t="str">
        <f>INDEX(Assumptions!$B$8:$B$12,MATCH(B9630,Assumptions!$A$8:$A$12,0))</f>
        <v>Weighted Average</v>
      </c>
      <c r="K9630" s="16">
        <f>G9630/(1-INDEX(Assumptions!$D$8:$D$12,MATCH(B9630,Assumptions!$A$8:$A$12,0)))</f>
        <v>4171.5972222222226</v>
      </c>
      <c r="L9630" s="16">
        <f t="shared" si="1051"/>
        <v>90.106499999999997</v>
      </c>
      <c r="M9630" s="16">
        <f t="shared" si="1052"/>
        <v>208.57986111111114</v>
      </c>
      <c r="N9630" s="14">
        <f>E9630*(K9630-L9630-M9630)*IF(F9630="GHS",1,Assumptions!$B$4)</f>
        <v>11665207.513666667</v>
      </c>
      <c r="O9630" s="15">
        <f t="shared" ca="1" si="1053"/>
        <v>365</v>
      </c>
      <c r="P9630" s="15" t="str">
        <f t="shared" ca="1" si="1054"/>
        <v>181-365d</v>
      </c>
      <c r="Q9630" s="17">
        <f ca="1">IF(P9630="0-90d",0,IF(P9630="91-180d",INDEX(Assumptions!$F$8:$F$12,MATCH(B9630,Assumptions!$A$8:$A$12,0)),IF(P9630="181-365d",INDEX(Assumptions!$G$8:$G$12,MATCH(B9630,Assumptions!$A$8:$A$12,0)),INDEX(Assumptions!$H$8:$H$12,MATCH(B9630,Assumptions!$A$8:$A$12,0)))))</f>
        <v>0.2</v>
      </c>
      <c r="R9630" s="14">
        <f t="shared" ca="1" si="1055"/>
        <v>1809338.52</v>
      </c>
      <c r="S9630" s="14">
        <f t="shared" ca="1" si="1056"/>
        <v>7237354.0800000001</v>
      </c>
      <c r="T9630" s="11" t="s">
        <v>25</v>
      </c>
      <c r="U9630" s="18" t="s">
        <v>26</v>
      </c>
    </row>
    <row r="9631" spans="1:21" ht="15" customHeight="1" x14ac:dyDescent="0.15">
      <c r="A9631" s="10" t="s">
        <v>9679</v>
      </c>
      <c r="B9631" s="11" t="s">
        <v>28</v>
      </c>
      <c r="C9631" s="11" t="s">
        <v>55</v>
      </c>
      <c r="D9631" s="12">
        <v>46211</v>
      </c>
      <c r="E9631" s="11">
        <v>3092</v>
      </c>
      <c r="F9631" s="11" t="s">
        <v>24</v>
      </c>
      <c r="G9631" s="13">
        <v>13575.38</v>
      </c>
      <c r="H9631" s="14">
        <f t="shared" si="1050"/>
        <v>41975074.960000001</v>
      </c>
      <c r="I9631" s="14">
        <f>IF(F9631="GHS",H9631,H9631*Assumptions!$B$4)</f>
        <v>453330809.56800002</v>
      </c>
      <c r="J9631" s="15" t="str">
        <f>INDEX(Assumptions!$B$8:$B$12,MATCH(B9631,Assumptions!$A$8:$A$12,0))</f>
        <v>Fair Value Less Costs to Sell</v>
      </c>
      <c r="K9631" s="16">
        <f>G9631/(1-INDEX(Assumptions!$D$8:$D$12,MATCH(B9631,Assumptions!$A$8:$A$12,0)))</f>
        <v>15426.56818181818</v>
      </c>
      <c r="L9631" s="16">
        <f t="shared" si="1051"/>
        <v>407.26139999999998</v>
      </c>
      <c r="M9631" s="16">
        <f t="shared" si="1052"/>
        <v>771.32840909090908</v>
      </c>
      <c r="N9631" s="14">
        <f>E9631*(K9631-L9631-M9631)*IF(F9631="GHS",1,Assumptions!$B$4)</f>
        <v>475791290.58750546</v>
      </c>
      <c r="O9631" s="15">
        <f t="shared" ca="1" si="1053"/>
        <v>75</v>
      </c>
      <c r="P9631" s="15" t="str">
        <f t="shared" ca="1" si="1054"/>
        <v>0-90d</v>
      </c>
      <c r="Q9631" s="17">
        <f ca="1">IF(P9631="0-90d",0,IF(P9631="91-180d",INDEX(Assumptions!$F$8:$F$12,MATCH(B9631,Assumptions!$A$8:$A$12,0)),IF(P9631="181-365d",INDEX(Assumptions!$G$8:$G$12,MATCH(B9631,Assumptions!$A$8:$A$12,0)),INDEX(Assumptions!$H$8:$H$12,MATCH(B9631,Assumptions!$A$8:$A$12,0)))))</f>
        <v>0</v>
      </c>
      <c r="R9631" s="14">
        <f t="shared" ca="1" si="1055"/>
        <v>0</v>
      </c>
      <c r="S9631" s="14">
        <f t="shared" ca="1" si="1056"/>
        <v>453330809.56800002</v>
      </c>
      <c r="T9631" s="11" t="s">
        <v>25</v>
      </c>
      <c r="U9631" s="18" t="s">
        <v>36</v>
      </c>
    </row>
    <row r="9632" spans="1:21" ht="15" customHeight="1" x14ac:dyDescent="0.15">
      <c r="A9632" s="10" t="s">
        <v>9680</v>
      </c>
      <c r="B9632" s="11" t="s">
        <v>41</v>
      </c>
      <c r="C9632" s="11" t="s">
        <v>49</v>
      </c>
      <c r="D9632" s="12">
        <v>45947</v>
      </c>
      <c r="E9632" s="11">
        <v>3234</v>
      </c>
      <c r="F9632" s="11" t="s">
        <v>33</v>
      </c>
      <c r="G9632" s="13">
        <v>640.39</v>
      </c>
      <c r="H9632" s="14">
        <f t="shared" si="1050"/>
        <v>2071021.26</v>
      </c>
      <c r="I9632" s="14">
        <f>IF(F9632="GHS",H9632,H9632*Assumptions!$B$4)</f>
        <v>2071021.26</v>
      </c>
      <c r="J9632" s="15" t="str">
        <f>INDEX(Assumptions!$B$8:$B$12,MATCH(B9632,Assumptions!$A$8:$A$12,0))</f>
        <v>Weighted Average</v>
      </c>
      <c r="K9632" s="16">
        <f>G9632/(1-INDEX(Assumptions!$D$8:$D$12,MATCH(B9632,Assumptions!$A$8:$A$12,0)))</f>
        <v>985.21538461538455</v>
      </c>
      <c r="L9632" s="16">
        <f t="shared" si="1051"/>
        <v>19.2117</v>
      </c>
      <c r="M9632" s="16">
        <f t="shared" si="1052"/>
        <v>49.260769230769228</v>
      </c>
      <c r="N9632" s="14">
        <f>E9632*(K9632-L9632-M9632)*IF(F9632="GHS",1,Assumptions!$B$4)</f>
        <v>2964746.5883538462</v>
      </c>
      <c r="O9632" s="15">
        <f t="shared" ca="1" si="1053"/>
        <v>339</v>
      </c>
      <c r="P9632" s="15" t="str">
        <f t="shared" ca="1" si="1054"/>
        <v>181-365d</v>
      </c>
      <c r="Q9632" s="17">
        <f ca="1">IF(P9632="0-90d",0,IF(P9632="91-180d",INDEX(Assumptions!$F$8:$F$12,MATCH(B9632,Assumptions!$A$8:$A$12,0)),IF(P9632="181-365d",INDEX(Assumptions!$G$8:$G$12,MATCH(B9632,Assumptions!$A$8:$A$12,0)),INDEX(Assumptions!$H$8:$H$12,MATCH(B9632,Assumptions!$A$8:$A$12,0)))))</f>
        <v>0.35</v>
      </c>
      <c r="R9632" s="14">
        <f t="shared" ca="1" si="1055"/>
        <v>724857.44099999999</v>
      </c>
      <c r="S9632" s="14">
        <f t="shared" ca="1" si="1056"/>
        <v>1346163.8190000001</v>
      </c>
      <c r="T9632" s="11" t="s">
        <v>25</v>
      </c>
      <c r="U9632" s="18" t="s">
        <v>26</v>
      </c>
    </row>
    <row r="9633" spans="1:21" ht="15" customHeight="1" x14ac:dyDescent="0.15">
      <c r="A9633" s="10" t="s">
        <v>9681</v>
      </c>
      <c r="B9633" s="11" t="s">
        <v>41</v>
      </c>
      <c r="C9633" s="11" t="s">
        <v>44</v>
      </c>
      <c r="D9633" s="12">
        <v>45773</v>
      </c>
      <c r="E9633" s="11">
        <v>4466</v>
      </c>
      <c r="F9633" s="11" t="s">
        <v>33</v>
      </c>
      <c r="G9633" s="13">
        <v>235.02</v>
      </c>
      <c r="H9633" s="14">
        <f t="shared" si="1050"/>
        <v>1049599.32</v>
      </c>
      <c r="I9633" s="14">
        <f>IF(F9633="GHS",H9633,H9633*Assumptions!$B$4)</f>
        <v>1049599.32</v>
      </c>
      <c r="J9633" s="15" t="str">
        <f>INDEX(Assumptions!$B$8:$B$12,MATCH(B9633,Assumptions!$A$8:$A$12,0))</f>
        <v>Weighted Average</v>
      </c>
      <c r="K9633" s="16">
        <f>G9633/(1-INDEX(Assumptions!$D$8:$D$12,MATCH(B9633,Assumptions!$A$8:$A$12,0)))</f>
        <v>361.56923076923078</v>
      </c>
      <c r="L9633" s="16">
        <f t="shared" si="1051"/>
        <v>7.0506000000000002</v>
      </c>
      <c r="M9633" s="16">
        <f t="shared" si="1052"/>
        <v>18.078461538461539</v>
      </c>
      <c r="N9633" s="14">
        <f>E9633*(K9633-L9633-M9633)*IF(F9633="GHS",1,Assumptions!$B$4)</f>
        <v>1502541.7957846154</v>
      </c>
      <c r="O9633" s="15">
        <f t="shared" ca="1" si="1053"/>
        <v>513</v>
      </c>
      <c r="P9633" s="15" t="str">
        <f t="shared" ca="1" si="1054"/>
        <v>365d+</v>
      </c>
      <c r="Q9633" s="17">
        <f ca="1">IF(P9633="0-90d",0,IF(P9633="91-180d",INDEX(Assumptions!$F$8:$F$12,MATCH(B9633,Assumptions!$A$8:$A$12,0)),IF(P9633="181-365d",INDEX(Assumptions!$G$8:$G$12,MATCH(B9633,Assumptions!$A$8:$A$12,0)),INDEX(Assumptions!$H$8:$H$12,MATCH(B9633,Assumptions!$A$8:$A$12,0)))))</f>
        <v>0.8</v>
      </c>
      <c r="R9633" s="14">
        <f t="shared" ca="1" si="1055"/>
        <v>839679.45600000012</v>
      </c>
      <c r="S9633" s="14">
        <f t="shared" si="1056"/>
        <v>0</v>
      </c>
      <c r="T9633" s="11" t="s">
        <v>39</v>
      </c>
      <c r="U9633" s="18" t="s">
        <v>26</v>
      </c>
    </row>
    <row r="9634" spans="1:21" ht="15" customHeight="1" x14ac:dyDescent="0.15">
      <c r="A9634" s="10" t="s">
        <v>9682</v>
      </c>
      <c r="B9634" s="11" t="s">
        <v>31</v>
      </c>
      <c r="C9634" s="11" t="s">
        <v>63</v>
      </c>
      <c r="D9634" s="12">
        <v>45776</v>
      </c>
      <c r="E9634" s="11">
        <v>22</v>
      </c>
      <c r="F9634" s="11" t="s">
        <v>33</v>
      </c>
      <c r="G9634" s="13">
        <v>3742.41</v>
      </c>
      <c r="H9634" s="14">
        <f t="shared" si="1050"/>
        <v>82333.01999999999</v>
      </c>
      <c r="I9634" s="14">
        <f>IF(F9634="GHS",H9634,H9634*Assumptions!$B$4)</f>
        <v>82333.01999999999</v>
      </c>
      <c r="J9634" s="15" t="str">
        <f>INDEX(Assumptions!$B$8:$B$12,MATCH(B9634,Assumptions!$A$8:$A$12,0))</f>
        <v>Weighted Average</v>
      </c>
      <c r="K9634" s="16">
        <f>G9634/(1-INDEX(Assumptions!$D$8:$D$12,MATCH(B9634,Assumptions!$A$8:$A$12,0)))</f>
        <v>5197.791666666667</v>
      </c>
      <c r="L9634" s="16">
        <f t="shared" si="1051"/>
        <v>112.27229999999999</v>
      </c>
      <c r="M9634" s="16">
        <f t="shared" si="1052"/>
        <v>259.88958333333335</v>
      </c>
      <c r="N9634" s="14">
        <f>E9634*(K9634-L9634-M9634)*IF(F9634="GHS",1,Assumptions!$B$4)</f>
        <v>106163.85523333334</v>
      </c>
      <c r="O9634" s="15">
        <f t="shared" ca="1" si="1053"/>
        <v>510</v>
      </c>
      <c r="P9634" s="15" t="str">
        <f t="shared" ca="1" si="1054"/>
        <v>365d+</v>
      </c>
      <c r="Q9634" s="17">
        <f ca="1">IF(P9634="0-90d",0,IF(P9634="91-180d",INDEX(Assumptions!$F$8:$F$12,MATCH(B9634,Assumptions!$A$8:$A$12,0)),IF(P9634="181-365d",INDEX(Assumptions!$G$8:$G$12,MATCH(B9634,Assumptions!$A$8:$A$12,0)),INDEX(Assumptions!$H$8:$H$12,MATCH(B9634,Assumptions!$A$8:$A$12,0)))))</f>
        <v>0.6</v>
      </c>
      <c r="R9634" s="14">
        <f t="shared" ca="1" si="1055"/>
        <v>49399.811999999991</v>
      </c>
      <c r="S9634" s="14">
        <f t="shared" ca="1" si="1056"/>
        <v>32933.207999999999</v>
      </c>
      <c r="T9634" s="11" t="s">
        <v>25</v>
      </c>
      <c r="U9634" s="18" t="s">
        <v>26</v>
      </c>
    </row>
    <row r="9635" spans="1:21" ht="15" customHeight="1" x14ac:dyDescent="0.15">
      <c r="A9635" s="10" t="s">
        <v>9683</v>
      </c>
      <c r="B9635" s="11" t="s">
        <v>31</v>
      </c>
      <c r="C9635" s="11" t="s">
        <v>76</v>
      </c>
      <c r="D9635" s="12">
        <v>45847</v>
      </c>
      <c r="E9635" s="11">
        <v>3886</v>
      </c>
      <c r="F9635" s="11" t="s">
        <v>33</v>
      </c>
      <c r="G9635" s="13">
        <v>2123.19</v>
      </c>
      <c r="H9635" s="14">
        <f t="shared" si="1050"/>
        <v>8250716.3399999999</v>
      </c>
      <c r="I9635" s="14">
        <f>IF(F9635="GHS",H9635,H9635*Assumptions!$B$4)</f>
        <v>8250716.3399999999</v>
      </c>
      <c r="J9635" s="15" t="str">
        <f>INDEX(Assumptions!$B$8:$B$12,MATCH(B9635,Assumptions!$A$8:$A$12,0))</f>
        <v>Weighted Average</v>
      </c>
      <c r="K9635" s="16">
        <f>G9635/(1-INDEX(Assumptions!$D$8:$D$12,MATCH(B9635,Assumptions!$A$8:$A$12,0)))</f>
        <v>2948.875</v>
      </c>
      <c r="L9635" s="16">
        <f t="shared" si="1051"/>
        <v>63.695700000000002</v>
      </c>
      <c r="M9635" s="16">
        <f t="shared" si="1052"/>
        <v>147.44374999999999</v>
      </c>
      <c r="N9635" s="14">
        <f>E9635*(K9635-L9635-M9635)*IF(F9635="GHS",1,Assumptions!$B$4)</f>
        <v>10638840.347299999</v>
      </c>
      <c r="O9635" s="15">
        <f t="shared" ca="1" si="1053"/>
        <v>439</v>
      </c>
      <c r="P9635" s="15" t="str">
        <f t="shared" ca="1" si="1054"/>
        <v>365d+</v>
      </c>
      <c r="Q9635" s="17">
        <f ca="1">IF(P9635="0-90d",0,IF(P9635="91-180d",INDEX(Assumptions!$F$8:$F$12,MATCH(B9635,Assumptions!$A$8:$A$12,0)),IF(P9635="181-365d",INDEX(Assumptions!$G$8:$G$12,MATCH(B9635,Assumptions!$A$8:$A$12,0)),INDEX(Assumptions!$H$8:$H$12,MATCH(B9635,Assumptions!$A$8:$A$12,0)))))</f>
        <v>0.6</v>
      </c>
      <c r="R9635" s="14">
        <f t="shared" ca="1" si="1055"/>
        <v>4950429.8039999995</v>
      </c>
      <c r="S9635" s="14">
        <f t="shared" ca="1" si="1056"/>
        <v>3300286.5360000003</v>
      </c>
      <c r="T9635" s="11" t="s">
        <v>25</v>
      </c>
      <c r="U9635" s="18" t="s">
        <v>26</v>
      </c>
    </row>
    <row r="9636" spans="1:21" ht="15" customHeight="1" x14ac:dyDescent="0.15">
      <c r="A9636" s="10" t="s">
        <v>9684</v>
      </c>
      <c r="B9636" s="11" t="s">
        <v>31</v>
      </c>
      <c r="C9636" s="11" t="s">
        <v>76</v>
      </c>
      <c r="D9636" s="12">
        <v>45990</v>
      </c>
      <c r="E9636" s="11">
        <v>265</v>
      </c>
      <c r="F9636" s="11" t="s">
        <v>33</v>
      </c>
      <c r="G9636" s="13">
        <v>3455.19</v>
      </c>
      <c r="H9636" s="14">
        <f t="shared" si="1050"/>
        <v>915625.35</v>
      </c>
      <c r="I9636" s="14">
        <f>IF(F9636="GHS",H9636,H9636*Assumptions!$B$4)</f>
        <v>915625.35</v>
      </c>
      <c r="J9636" s="15" t="str">
        <f>INDEX(Assumptions!$B$8:$B$12,MATCH(B9636,Assumptions!$A$8:$A$12,0))</f>
        <v>Weighted Average</v>
      </c>
      <c r="K9636" s="16">
        <f>G9636/(1-INDEX(Assumptions!$D$8:$D$12,MATCH(B9636,Assumptions!$A$8:$A$12,0)))</f>
        <v>4798.875</v>
      </c>
      <c r="L9636" s="16">
        <f t="shared" si="1051"/>
        <v>103.6557</v>
      </c>
      <c r="M9636" s="16">
        <f t="shared" si="1052"/>
        <v>239.94375000000002</v>
      </c>
      <c r="N9636" s="14">
        <f>E9636*(K9636-L9636-M9636)*IF(F9636="GHS",1,Assumptions!$B$4)</f>
        <v>1180648.0207499999</v>
      </c>
      <c r="O9636" s="15">
        <f t="shared" ca="1" si="1053"/>
        <v>296</v>
      </c>
      <c r="P9636" s="15" t="str">
        <f t="shared" ca="1" si="1054"/>
        <v>181-365d</v>
      </c>
      <c r="Q9636" s="17">
        <f ca="1">IF(P9636="0-90d",0,IF(P9636="91-180d",INDEX(Assumptions!$F$8:$F$12,MATCH(B9636,Assumptions!$A$8:$A$12,0)),IF(P9636="181-365d",INDEX(Assumptions!$G$8:$G$12,MATCH(B9636,Assumptions!$A$8:$A$12,0)),INDEX(Assumptions!$H$8:$H$12,MATCH(B9636,Assumptions!$A$8:$A$12,0)))))</f>
        <v>0.2</v>
      </c>
      <c r="R9636" s="14">
        <f t="shared" ca="1" si="1055"/>
        <v>183125.07</v>
      </c>
      <c r="S9636" s="14">
        <f t="shared" ca="1" si="1056"/>
        <v>732500.28</v>
      </c>
      <c r="T9636" s="11" t="s">
        <v>25</v>
      </c>
      <c r="U9636" s="18" t="s">
        <v>26</v>
      </c>
    </row>
    <row r="9637" spans="1:21" ht="15" customHeight="1" x14ac:dyDescent="0.15">
      <c r="A9637" s="10" t="s">
        <v>9685</v>
      </c>
      <c r="B9637" s="11" t="s">
        <v>22</v>
      </c>
      <c r="C9637" s="11" t="s">
        <v>23</v>
      </c>
      <c r="D9637" s="12">
        <v>45783</v>
      </c>
      <c r="E9637" s="11">
        <v>4564</v>
      </c>
      <c r="F9637" s="11" t="s">
        <v>24</v>
      </c>
      <c r="G9637" s="13">
        <v>20880.48</v>
      </c>
      <c r="H9637" s="14">
        <f t="shared" si="1050"/>
        <v>95298510.719999999</v>
      </c>
      <c r="I9637" s="14">
        <f>IF(F9637="GHS",H9637,H9637*Assumptions!$B$4)</f>
        <v>1029223915.776</v>
      </c>
      <c r="J9637" s="15" t="str">
        <f>INDEX(Assumptions!$B$8:$B$12,MATCH(B9637,Assumptions!$A$8:$A$12,0))</f>
        <v>FIFO</v>
      </c>
      <c r="K9637" s="16">
        <f>G9637/(1-INDEX(Assumptions!$D$8:$D$12,MATCH(B9637,Assumptions!$A$8:$A$12,0)))</f>
        <v>25463.999999999996</v>
      </c>
      <c r="L9637" s="16">
        <f t="shared" si="1051"/>
        <v>626.4144</v>
      </c>
      <c r="M9637" s="16">
        <f t="shared" si="1052"/>
        <v>1273.1999999999998</v>
      </c>
      <c r="N9637" s="14">
        <f>E9637*(K9637-L9637-M9637)*IF(F9637="GHS",1,Assumptions!$B$4)</f>
        <v>1161516843.4867198</v>
      </c>
      <c r="O9637" s="15">
        <f t="shared" ca="1" si="1053"/>
        <v>503</v>
      </c>
      <c r="P9637" s="15" t="str">
        <f t="shared" ca="1" si="1054"/>
        <v>365d+</v>
      </c>
      <c r="Q9637" s="17">
        <f ca="1">IF(P9637="0-90d",0,IF(P9637="91-180d",INDEX(Assumptions!$F$8:$F$12,MATCH(B9637,Assumptions!$A$8:$A$12,0)),IF(P9637="181-365d",INDEX(Assumptions!$G$8:$G$12,MATCH(B9637,Assumptions!$A$8:$A$12,0)),INDEX(Assumptions!$H$8:$H$12,MATCH(B9637,Assumptions!$A$8:$A$12,0)))))</f>
        <v>0.5</v>
      </c>
      <c r="R9637" s="14">
        <f t="shared" ca="1" si="1055"/>
        <v>514611957.88800001</v>
      </c>
      <c r="S9637" s="14">
        <f t="shared" ca="1" si="1056"/>
        <v>514611957.88800001</v>
      </c>
      <c r="T9637" s="11" t="s">
        <v>25</v>
      </c>
      <c r="U9637" s="18" t="s">
        <v>26</v>
      </c>
    </row>
    <row r="9638" spans="1:21" ht="15" customHeight="1" x14ac:dyDescent="0.15">
      <c r="A9638" s="10" t="s">
        <v>9686</v>
      </c>
      <c r="B9638" s="11" t="s">
        <v>22</v>
      </c>
      <c r="C9638" s="11" t="s">
        <v>23</v>
      </c>
      <c r="D9638" s="12">
        <v>45808</v>
      </c>
      <c r="E9638" s="11">
        <v>1797</v>
      </c>
      <c r="F9638" s="11" t="s">
        <v>24</v>
      </c>
      <c r="G9638" s="13">
        <v>23447.3</v>
      </c>
      <c r="H9638" s="14">
        <f t="shared" si="1050"/>
        <v>42134798.100000001</v>
      </c>
      <c r="I9638" s="14">
        <f>IF(F9638="GHS",H9638,H9638*Assumptions!$B$4)</f>
        <v>455055819.48000002</v>
      </c>
      <c r="J9638" s="15" t="str">
        <f>INDEX(Assumptions!$B$8:$B$12,MATCH(B9638,Assumptions!$A$8:$A$12,0))</f>
        <v>FIFO</v>
      </c>
      <c r="K9638" s="16">
        <f>G9638/(1-INDEX(Assumptions!$D$8:$D$12,MATCH(B9638,Assumptions!$A$8:$A$12,0)))</f>
        <v>28594.268292682922</v>
      </c>
      <c r="L9638" s="16">
        <f t="shared" si="1051"/>
        <v>703.41899999999998</v>
      </c>
      <c r="M9638" s="16">
        <f t="shared" si="1052"/>
        <v>1429.7134146341461</v>
      </c>
      <c r="N9638" s="14">
        <f>E9638*(K9638-L9638-M9638)*IF(F9638="GHS",1,Assumptions!$B$4)</f>
        <v>513547140.66681945</v>
      </c>
      <c r="O9638" s="15">
        <f t="shared" ca="1" si="1053"/>
        <v>478</v>
      </c>
      <c r="P9638" s="15" t="str">
        <f t="shared" ca="1" si="1054"/>
        <v>365d+</v>
      </c>
      <c r="Q9638" s="17">
        <f ca="1">IF(P9638="0-90d",0,IF(P9638="91-180d",INDEX(Assumptions!$F$8:$F$12,MATCH(B9638,Assumptions!$A$8:$A$12,0)),IF(P9638="181-365d",INDEX(Assumptions!$G$8:$G$12,MATCH(B9638,Assumptions!$A$8:$A$12,0)),INDEX(Assumptions!$H$8:$H$12,MATCH(B9638,Assumptions!$A$8:$A$12,0)))))</f>
        <v>0.5</v>
      </c>
      <c r="R9638" s="14">
        <f t="shared" ca="1" si="1055"/>
        <v>227527909.74000001</v>
      </c>
      <c r="S9638" s="14">
        <f t="shared" ca="1" si="1056"/>
        <v>227527909.74000001</v>
      </c>
      <c r="T9638" s="11" t="s">
        <v>25</v>
      </c>
      <c r="U9638" s="18" t="s">
        <v>36</v>
      </c>
    </row>
    <row r="9639" spans="1:21" ht="15" customHeight="1" x14ac:dyDescent="0.15">
      <c r="A9639" s="10" t="s">
        <v>9687</v>
      </c>
      <c r="B9639" s="11" t="s">
        <v>41</v>
      </c>
      <c r="C9639" s="11" t="s">
        <v>115</v>
      </c>
      <c r="D9639" s="12">
        <v>46056</v>
      </c>
      <c r="E9639" s="11">
        <v>3546</v>
      </c>
      <c r="F9639" s="11" t="s">
        <v>33</v>
      </c>
      <c r="G9639" s="13">
        <v>249.52</v>
      </c>
      <c r="H9639" s="14">
        <f t="shared" si="1050"/>
        <v>884797.92</v>
      </c>
      <c r="I9639" s="14">
        <f>IF(F9639="GHS",H9639,H9639*Assumptions!$B$4)</f>
        <v>884797.92</v>
      </c>
      <c r="J9639" s="15" t="str">
        <f>INDEX(Assumptions!$B$8:$B$12,MATCH(B9639,Assumptions!$A$8:$A$12,0))</f>
        <v>Weighted Average</v>
      </c>
      <c r="K9639" s="16">
        <f>G9639/(1-INDEX(Assumptions!$D$8:$D$12,MATCH(B9639,Assumptions!$A$8:$A$12,0)))</f>
        <v>383.87692307692311</v>
      </c>
      <c r="L9639" s="16">
        <f t="shared" si="1051"/>
        <v>7.4855999999999998</v>
      </c>
      <c r="M9639" s="16">
        <f t="shared" si="1052"/>
        <v>19.193846153846156</v>
      </c>
      <c r="N9639" s="14">
        <f>E9639*(K9639-L9639-M9639)*IF(F9639="GHS",1,Assumptions!$B$4)</f>
        <v>1266622.2531692309</v>
      </c>
      <c r="O9639" s="15">
        <f t="shared" ca="1" si="1053"/>
        <v>230</v>
      </c>
      <c r="P9639" s="15" t="str">
        <f t="shared" ca="1" si="1054"/>
        <v>181-365d</v>
      </c>
      <c r="Q9639" s="17">
        <f ca="1">IF(P9639="0-90d",0,IF(P9639="91-180d",INDEX(Assumptions!$F$8:$F$12,MATCH(B9639,Assumptions!$A$8:$A$12,0)),IF(P9639="181-365d",INDEX(Assumptions!$G$8:$G$12,MATCH(B9639,Assumptions!$A$8:$A$12,0)),INDEX(Assumptions!$H$8:$H$12,MATCH(B9639,Assumptions!$A$8:$A$12,0)))))</f>
        <v>0.35</v>
      </c>
      <c r="R9639" s="14">
        <f t="shared" ca="1" si="1055"/>
        <v>309679.272</v>
      </c>
      <c r="S9639" s="14">
        <f t="shared" ca="1" si="1056"/>
        <v>575118.64800000004</v>
      </c>
      <c r="T9639" s="11" t="s">
        <v>25</v>
      </c>
      <c r="U9639" s="18" t="s">
        <v>26</v>
      </c>
    </row>
    <row r="9640" spans="1:21" ht="15" customHeight="1" x14ac:dyDescent="0.15">
      <c r="A9640" s="10" t="s">
        <v>9688</v>
      </c>
      <c r="B9640" s="11" t="s">
        <v>41</v>
      </c>
      <c r="C9640" s="11" t="s">
        <v>42</v>
      </c>
      <c r="D9640" s="12">
        <v>45746</v>
      </c>
      <c r="E9640" s="11">
        <v>2291</v>
      </c>
      <c r="F9640" s="11" t="s">
        <v>33</v>
      </c>
      <c r="G9640" s="13">
        <v>356.54</v>
      </c>
      <c r="H9640" s="14">
        <f t="shared" si="1050"/>
        <v>816833.14</v>
      </c>
      <c r="I9640" s="14">
        <f>IF(F9640="GHS",H9640,H9640*Assumptions!$B$4)</f>
        <v>816833.14</v>
      </c>
      <c r="J9640" s="15" t="str">
        <f>INDEX(Assumptions!$B$8:$B$12,MATCH(B9640,Assumptions!$A$8:$A$12,0))</f>
        <v>Weighted Average</v>
      </c>
      <c r="K9640" s="16">
        <f>G9640/(1-INDEX(Assumptions!$D$8:$D$12,MATCH(B9640,Assumptions!$A$8:$A$12,0)))</f>
        <v>548.52307692307693</v>
      </c>
      <c r="L9640" s="16">
        <f t="shared" si="1051"/>
        <v>10.696200000000001</v>
      </c>
      <c r="M9640" s="16">
        <f t="shared" si="1052"/>
        <v>27.426153846153849</v>
      </c>
      <c r="N9640" s="14">
        <f>E9640*(K9640-L9640-M9640)*IF(F9640="GHS",1,Assumptions!$B$4)</f>
        <v>1169328.0565692307</v>
      </c>
      <c r="O9640" s="15">
        <f t="shared" ca="1" si="1053"/>
        <v>540</v>
      </c>
      <c r="P9640" s="15" t="str">
        <f t="shared" ca="1" si="1054"/>
        <v>365d+</v>
      </c>
      <c r="Q9640" s="17">
        <f ca="1">IF(P9640="0-90d",0,IF(P9640="91-180d",INDEX(Assumptions!$F$8:$F$12,MATCH(B9640,Assumptions!$A$8:$A$12,0)),IF(P9640="181-365d",INDEX(Assumptions!$G$8:$G$12,MATCH(B9640,Assumptions!$A$8:$A$12,0)),INDEX(Assumptions!$H$8:$H$12,MATCH(B9640,Assumptions!$A$8:$A$12,0)))))</f>
        <v>0.8</v>
      </c>
      <c r="R9640" s="14">
        <f t="shared" ca="1" si="1055"/>
        <v>653466.5120000001</v>
      </c>
      <c r="S9640" s="14">
        <f t="shared" ca="1" si="1056"/>
        <v>163366.62799999991</v>
      </c>
      <c r="T9640" s="11" t="s">
        <v>25</v>
      </c>
      <c r="U9640" s="18" t="s">
        <v>26</v>
      </c>
    </row>
    <row r="9641" spans="1:21" ht="15" customHeight="1" x14ac:dyDescent="0.15">
      <c r="A9641" s="10" t="s">
        <v>9689</v>
      </c>
      <c r="B9641" s="11" t="s">
        <v>31</v>
      </c>
      <c r="C9641" s="11" t="s">
        <v>76</v>
      </c>
      <c r="D9641" s="12">
        <v>45748</v>
      </c>
      <c r="E9641" s="11">
        <v>4309</v>
      </c>
      <c r="F9641" s="11" t="s">
        <v>33</v>
      </c>
      <c r="G9641" s="13">
        <v>2228.84</v>
      </c>
      <c r="H9641" s="14">
        <f t="shared" si="1050"/>
        <v>9604071.5600000005</v>
      </c>
      <c r="I9641" s="14">
        <f>IF(F9641="GHS",H9641,H9641*Assumptions!$B$4)</f>
        <v>9604071.5600000005</v>
      </c>
      <c r="J9641" s="15" t="str">
        <f>INDEX(Assumptions!$B$8:$B$12,MATCH(B9641,Assumptions!$A$8:$A$12,0))</f>
        <v>Weighted Average</v>
      </c>
      <c r="K9641" s="16">
        <f>G9641/(1-INDEX(Assumptions!$D$8:$D$12,MATCH(B9641,Assumptions!$A$8:$A$12,0)))</f>
        <v>3095.6111111111113</v>
      </c>
      <c r="L9641" s="16">
        <f t="shared" si="1051"/>
        <v>66.865200000000002</v>
      </c>
      <c r="M9641" s="16">
        <f t="shared" si="1052"/>
        <v>154.78055555555557</v>
      </c>
      <c r="N9641" s="14">
        <f>E9641*(K9641-L9641-M9641)*IF(F9641="GHS",1,Assumptions!$B$4)</f>
        <v>12383916.717088889</v>
      </c>
      <c r="O9641" s="15">
        <f t="shared" ca="1" si="1053"/>
        <v>538</v>
      </c>
      <c r="P9641" s="15" t="str">
        <f t="shared" ca="1" si="1054"/>
        <v>365d+</v>
      </c>
      <c r="Q9641" s="17">
        <f ca="1">IF(P9641="0-90d",0,IF(P9641="91-180d",INDEX(Assumptions!$F$8:$F$12,MATCH(B9641,Assumptions!$A$8:$A$12,0)),IF(P9641="181-365d",INDEX(Assumptions!$G$8:$G$12,MATCH(B9641,Assumptions!$A$8:$A$12,0)),INDEX(Assumptions!$H$8:$H$12,MATCH(B9641,Assumptions!$A$8:$A$12,0)))))</f>
        <v>0.6</v>
      </c>
      <c r="R9641" s="14">
        <f t="shared" ca="1" si="1055"/>
        <v>5762442.9359999998</v>
      </c>
      <c r="S9641" s="14">
        <f t="shared" ca="1" si="1056"/>
        <v>3841628.6240000008</v>
      </c>
      <c r="T9641" s="11" t="s">
        <v>25</v>
      </c>
      <c r="U9641" s="18" t="s">
        <v>36</v>
      </c>
    </row>
    <row r="9642" spans="1:21" ht="15" customHeight="1" x14ac:dyDescent="0.15">
      <c r="A9642" s="10" t="s">
        <v>9690</v>
      </c>
      <c r="B9642" s="11" t="s">
        <v>41</v>
      </c>
      <c r="C9642" s="11" t="s">
        <v>42</v>
      </c>
      <c r="D9642" s="12">
        <v>45983</v>
      </c>
      <c r="E9642" s="11">
        <v>4231</v>
      </c>
      <c r="F9642" s="11" t="s">
        <v>33</v>
      </c>
      <c r="G9642" s="13">
        <v>321.89999999999998</v>
      </c>
      <c r="H9642" s="14">
        <f t="shared" si="1050"/>
        <v>1361958.9</v>
      </c>
      <c r="I9642" s="14">
        <f>IF(F9642="GHS",H9642,H9642*Assumptions!$B$4)</f>
        <v>1361958.9</v>
      </c>
      <c r="J9642" s="15" t="str">
        <f>INDEX(Assumptions!$B$8:$B$12,MATCH(B9642,Assumptions!$A$8:$A$12,0))</f>
        <v>Weighted Average</v>
      </c>
      <c r="K9642" s="16">
        <f>G9642/(1-INDEX(Assumptions!$D$8:$D$12,MATCH(B9642,Assumptions!$A$8:$A$12,0)))</f>
        <v>495.23076923076917</v>
      </c>
      <c r="L9642" s="16">
        <f t="shared" si="1051"/>
        <v>9.6569999999999983</v>
      </c>
      <c r="M9642" s="16">
        <f t="shared" si="1052"/>
        <v>24.761538461538461</v>
      </c>
      <c r="N9642" s="14">
        <f>E9642*(K9642-L9642-M9642)*IF(F9642="GHS",1,Assumptions!$B$4)</f>
        <v>1949696.5483846152</v>
      </c>
      <c r="O9642" s="15">
        <f t="shared" ca="1" si="1053"/>
        <v>303</v>
      </c>
      <c r="P9642" s="15" t="str">
        <f t="shared" ca="1" si="1054"/>
        <v>181-365d</v>
      </c>
      <c r="Q9642" s="17">
        <f ca="1">IF(P9642="0-90d",0,IF(P9642="91-180d",INDEX(Assumptions!$F$8:$F$12,MATCH(B9642,Assumptions!$A$8:$A$12,0)),IF(P9642="181-365d",INDEX(Assumptions!$G$8:$G$12,MATCH(B9642,Assumptions!$A$8:$A$12,0)),INDEX(Assumptions!$H$8:$H$12,MATCH(B9642,Assumptions!$A$8:$A$12,0)))))</f>
        <v>0.35</v>
      </c>
      <c r="R9642" s="14">
        <f t="shared" ca="1" si="1055"/>
        <v>476685.61499999993</v>
      </c>
      <c r="S9642" s="14">
        <f t="shared" ca="1" si="1056"/>
        <v>885273.28499999992</v>
      </c>
      <c r="T9642" s="11" t="s">
        <v>25</v>
      </c>
      <c r="U9642" s="18" t="s">
        <v>36</v>
      </c>
    </row>
    <row r="9643" spans="1:21" ht="15" customHeight="1" x14ac:dyDescent="0.15">
      <c r="A9643" s="10" t="s">
        <v>9691</v>
      </c>
      <c r="B9643" s="11" t="s">
        <v>41</v>
      </c>
      <c r="C9643" s="11" t="s">
        <v>115</v>
      </c>
      <c r="D9643" s="12">
        <v>45976</v>
      </c>
      <c r="E9643" s="11">
        <v>3203</v>
      </c>
      <c r="F9643" s="11" t="s">
        <v>33</v>
      </c>
      <c r="G9643" s="13">
        <v>580.29999999999995</v>
      </c>
      <c r="H9643" s="14">
        <f t="shared" si="1050"/>
        <v>1858700.9</v>
      </c>
      <c r="I9643" s="14">
        <f>IF(F9643="GHS",H9643,H9643*Assumptions!$B$4)</f>
        <v>1858700.9</v>
      </c>
      <c r="J9643" s="15" t="str">
        <f>INDEX(Assumptions!$B$8:$B$12,MATCH(B9643,Assumptions!$A$8:$A$12,0))</f>
        <v>Weighted Average</v>
      </c>
      <c r="K9643" s="16">
        <f>G9643/(1-INDEX(Assumptions!$D$8:$D$12,MATCH(B9643,Assumptions!$A$8:$A$12,0)))</f>
        <v>892.76923076923072</v>
      </c>
      <c r="L9643" s="16">
        <f t="shared" si="1051"/>
        <v>17.408999999999999</v>
      </c>
      <c r="M9643" s="16">
        <f t="shared" si="1052"/>
        <v>44.638461538461542</v>
      </c>
      <c r="N9643" s="14">
        <f>E9643*(K9643-L9643-M9643)*IF(F9643="GHS",1,Assumptions!$B$4)</f>
        <v>2660801.8268461535</v>
      </c>
      <c r="O9643" s="15">
        <f t="shared" ca="1" si="1053"/>
        <v>310</v>
      </c>
      <c r="P9643" s="15" t="str">
        <f t="shared" ca="1" si="1054"/>
        <v>181-365d</v>
      </c>
      <c r="Q9643" s="17">
        <f ca="1">IF(P9643="0-90d",0,IF(P9643="91-180d",INDEX(Assumptions!$F$8:$F$12,MATCH(B9643,Assumptions!$A$8:$A$12,0)),IF(P9643="181-365d",INDEX(Assumptions!$G$8:$G$12,MATCH(B9643,Assumptions!$A$8:$A$12,0)),INDEX(Assumptions!$H$8:$H$12,MATCH(B9643,Assumptions!$A$8:$A$12,0)))))</f>
        <v>0.35</v>
      </c>
      <c r="R9643" s="14">
        <f t="shared" ca="1" si="1055"/>
        <v>650545.31499999994</v>
      </c>
      <c r="S9643" s="14">
        <f t="shared" ca="1" si="1056"/>
        <v>1208155.585</v>
      </c>
      <c r="T9643" s="11" t="s">
        <v>25</v>
      </c>
      <c r="U9643" s="18" t="s">
        <v>26</v>
      </c>
    </row>
    <row r="9644" spans="1:21" ht="15" customHeight="1" x14ac:dyDescent="0.15">
      <c r="A9644" s="10" t="s">
        <v>9692</v>
      </c>
      <c r="B9644" s="11" t="s">
        <v>22</v>
      </c>
      <c r="C9644" s="11" t="s">
        <v>81</v>
      </c>
      <c r="D9644" s="12">
        <v>46203</v>
      </c>
      <c r="E9644" s="11">
        <v>324</v>
      </c>
      <c r="F9644" s="11" t="s">
        <v>24</v>
      </c>
      <c r="G9644" s="13">
        <v>27919.58</v>
      </c>
      <c r="H9644" s="14">
        <f t="shared" si="1050"/>
        <v>9045943.9199999999</v>
      </c>
      <c r="I9644" s="14">
        <f>IF(F9644="GHS",H9644,H9644*Assumptions!$B$4)</f>
        <v>97696194.33600001</v>
      </c>
      <c r="J9644" s="15" t="str">
        <f>INDEX(Assumptions!$B$8:$B$12,MATCH(B9644,Assumptions!$A$8:$A$12,0))</f>
        <v>FIFO</v>
      </c>
      <c r="K9644" s="16">
        <f>G9644/(1-INDEX(Assumptions!$D$8:$D$12,MATCH(B9644,Assumptions!$A$8:$A$12,0)))</f>
        <v>34048.268292682929</v>
      </c>
      <c r="L9644" s="16">
        <f t="shared" si="1051"/>
        <v>837.5874</v>
      </c>
      <c r="M9644" s="16">
        <f t="shared" si="1052"/>
        <v>1702.4134146341466</v>
      </c>
      <c r="N9644" s="14">
        <f>E9644*(K9644-L9644-M9644)*IF(F9644="GHS",1,Assumptions!$B$4)</f>
        <v>110253729.55918831</v>
      </c>
      <c r="O9644" s="15">
        <f t="shared" ca="1" si="1053"/>
        <v>83</v>
      </c>
      <c r="P9644" s="15" t="str">
        <f t="shared" ca="1" si="1054"/>
        <v>0-90d</v>
      </c>
      <c r="Q9644" s="17">
        <f ca="1">IF(P9644="0-90d",0,IF(P9644="91-180d",INDEX(Assumptions!$F$8:$F$12,MATCH(B9644,Assumptions!$A$8:$A$12,0)),IF(P9644="181-365d",INDEX(Assumptions!$G$8:$G$12,MATCH(B9644,Assumptions!$A$8:$A$12,0)),INDEX(Assumptions!$H$8:$H$12,MATCH(B9644,Assumptions!$A$8:$A$12,0)))))</f>
        <v>0</v>
      </c>
      <c r="R9644" s="14">
        <f t="shared" ca="1" si="1055"/>
        <v>0</v>
      </c>
      <c r="S9644" s="14">
        <f t="shared" ca="1" si="1056"/>
        <v>97696194.33600001</v>
      </c>
      <c r="T9644" s="11" t="s">
        <v>25</v>
      </c>
      <c r="U9644" s="18" t="s">
        <v>26</v>
      </c>
    </row>
    <row r="9645" spans="1:21" ht="15" customHeight="1" x14ac:dyDescent="0.15">
      <c r="A9645" s="10" t="s">
        <v>9693</v>
      </c>
      <c r="B9645" s="11" t="s">
        <v>31</v>
      </c>
      <c r="C9645" s="11" t="s">
        <v>63</v>
      </c>
      <c r="D9645" s="12">
        <v>45980</v>
      </c>
      <c r="E9645" s="11">
        <v>2004</v>
      </c>
      <c r="F9645" s="11" t="s">
        <v>33</v>
      </c>
      <c r="G9645" s="13">
        <v>1595.95</v>
      </c>
      <c r="H9645" s="14">
        <f t="shared" si="1050"/>
        <v>3198283.8000000003</v>
      </c>
      <c r="I9645" s="14">
        <f>IF(F9645="GHS",H9645,H9645*Assumptions!$B$4)</f>
        <v>3198283.8000000003</v>
      </c>
      <c r="J9645" s="15" t="str">
        <f>INDEX(Assumptions!$B$8:$B$12,MATCH(B9645,Assumptions!$A$8:$A$12,0))</f>
        <v>Weighted Average</v>
      </c>
      <c r="K9645" s="16">
        <f>G9645/(1-INDEX(Assumptions!$D$8:$D$12,MATCH(B9645,Assumptions!$A$8:$A$12,0)))</f>
        <v>2216.5972222222222</v>
      </c>
      <c r="L9645" s="16">
        <f t="shared" si="1051"/>
        <v>47.878500000000003</v>
      </c>
      <c r="M9645" s="16">
        <f t="shared" si="1052"/>
        <v>110.82986111111111</v>
      </c>
      <c r="N9645" s="14">
        <f>E9645*(K9645-L9645-M9645)*IF(F9645="GHS",1,Assumptions!$B$4)</f>
        <v>4124009.2776666665</v>
      </c>
      <c r="O9645" s="15">
        <f t="shared" ca="1" si="1053"/>
        <v>306</v>
      </c>
      <c r="P9645" s="15" t="str">
        <f t="shared" ca="1" si="1054"/>
        <v>181-365d</v>
      </c>
      <c r="Q9645" s="17">
        <f ca="1">IF(P9645="0-90d",0,IF(P9645="91-180d",INDEX(Assumptions!$F$8:$F$12,MATCH(B9645,Assumptions!$A$8:$A$12,0)),IF(P9645="181-365d",INDEX(Assumptions!$G$8:$G$12,MATCH(B9645,Assumptions!$A$8:$A$12,0)),INDEX(Assumptions!$H$8:$H$12,MATCH(B9645,Assumptions!$A$8:$A$12,0)))))</f>
        <v>0.2</v>
      </c>
      <c r="R9645" s="14">
        <f t="shared" ca="1" si="1055"/>
        <v>639656.76000000013</v>
      </c>
      <c r="S9645" s="14">
        <f t="shared" ca="1" si="1056"/>
        <v>2558627.04</v>
      </c>
      <c r="T9645" s="11" t="s">
        <v>25</v>
      </c>
      <c r="U9645" s="18" t="s">
        <v>26</v>
      </c>
    </row>
    <row r="9646" spans="1:21" ht="15" customHeight="1" x14ac:dyDescent="0.15">
      <c r="A9646" s="10" t="s">
        <v>9694</v>
      </c>
      <c r="B9646" s="11" t="s">
        <v>31</v>
      </c>
      <c r="C9646" s="11" t="s">
        <v>32</v>
      </c>
      <c r="D9646" s="12">
        <v>45860</v>
      </c>
      <c r="E9646" s="11">
        <v>2236</v>
      </c>
      <c r="F9646" s="11" t="s">
        <v>33</v>
      </c>
      <c r="G9646" s="13">
        <v>2134.1</v>
      </c>
      <c r="H9646" s="14">
        <f t="shared" si="1050"/>
        <v>4771847.5999999996</v>
      </c>
      <c r="I9646" s="14">
        <f>IF(F9646="GHS",H9646,H9646*Assumptions!$B$4)</f>
        <v>4771847.5999999996</v>
      </c>
      <c r="J9646" s="15" t="str">
        <f>INDEX(Assumptions!$B$8:$B$12,MATCH(B9646,Assumptions!$A$8:$A$12,0))</f>
        <v>Weighted Average</v>
      </c>
      <c r="K9646" s="16">
        <f>G9646/(1-INDEX(Assumptions!$D$8:$D$12,MATCH(B9646,Assumptions!$A$8:$A$12,0)))</f>
        <v>2964.0277777777778</v>
      </c>
      <c r="L9646" s="16">
        <f t="shared" si="1051"/>
        <v>64.022999999999996</v>
      </c>
      <c r="M9646" s="16">
        <f t="shared" si="1052"/>
        <v>148.20138888888889</v>
      </c>
      <c r="N9646" s="14">
        <f>E9646*(K9646-L9646-M9646)*IF(F9646="GHS",1,Assumptions!$B$4)</f>
        <v>6153032.3775555557</v>
      </c>
      <c r="O9646" s="15">
        <f t="shared" ca="1" si="1053"/>
        <v>426</v>
      </c>
      <c r="P9646" s="15" t="str">
        <f t="shared" ca="1" si="1054"/>
        <v>365d+</v>
      </c>
      <c r="Q9646" s="17">
        <f ca="1">IF(P9646="0-90d",0,IF(P9646="91-180d",INDEX(Assumptions!$F$8:$F$12,MATCH(B9646,Assumptions!$A$8:$A$12,0)),IF(P9646="181-365d",INDEX(Assumptions!$G$8:$G$12,MATCH(B9646,Assumptions!$A$8:$A$12,0)),INDEX(Assumptions!$H$8:$H$12,MATCH(B9646,Assumptions!$A$8:$A$12,0)))))</f>
        <v>0.6</v>
      </c>
      <c r="R9646" s="14">
        <f t="shared" ca="1" si="1055"/>
        <v>2863108.5599999996</v>
      </c>
      <c r="S9646" s="14">
        <f t="shared" ca="1" si="1056"/>
        <v>1908739.04</v>
      </c>
      <c r="T9646" s="11" t="s">
        <v>25</v>
      </c>
      <c r="U9646" s="18" t="s">
        <v>36</v>
      </c>
    </row>
    <row r="9647" spans="1:21" ht="15" customHeight="1" x14ac:dyDescent="0.15">
      <c r="A9647" s="10" t="s">
        <v>9695</v>
      </c>
      <c r="B9647" s="11" t="s">
        <v>41</v>
      </c>
      <c r="C9647" s="11" t="s">
        <v>44</v>
      </c>
      <c r="D9647" s="12">
        <v>45857</v>
      </c>
      <c r="E9647" s="11">
        <v>4412</v>
      </c>
      <c r="F9647" s="11" t="s">
        <v>33</v>
      </c>
      <c r="G9647" s="13">
        <v>132.66999999999999</v>
      </c>
      <c r="H9647" s="14">
        <f t="shared" si="1050"/>
        <v>585340.03999999992</v>
      </c>
      <c r="I9647" s="14">
        <f>IF(F9647="GHS",H9647,H9647*Assumptions!$B$4)</f>
        <v>585340.03999999992</v>
      </c>
      <c r="J9647" s="15" t="str">
        <f>INDEX(Assumptions!$B$8:$B$12,MATCH(B9647,Assumptions!$A$8:$A$12,0))</f>
        <v>Weighted Average</v>
      </c>
      <c r="K9647" s="16">
        <f>G9647/(1-INDEX(Assumptions!$D$8:$D$12,MATCH(B9647,Assumptions!$A$8:$A$12,0)))</f>
        <v>204.10769230769228</v>
      </c>
      <c r="L9647" s="16">
        <f t="shared" si="1051"/>
        <v>3.9800999999999993</v>
      </c>
      <c r="M9647" s="16">
        <f t="shared" si="1052"/>
        <v>10.205384615384615</v>
      </c>
      <c r="N9647" s="14">
        <f>E9647*(K9647-L9647-M9647)*IF(F9647="GHS",1,Assumptions!$B$4)</f>
        <v>837936.78033846139</v>
      </c>
      <c r="O9647" s="15">
        <f t="shared" ca="1" si="1053"/>
        <v>429</v>
      </c>
      <c r="P9647" s="15" t="str">
        <f t="shared" ca="1" si="1054"/>
        <v>365d+</v>
      </c>
      <c r="Q9647" s="17">
        <f ca="1">IF(P9647="0-90d",0,IF(P9647="91-180d",INDEX(Assumptions!$F$8:$F$12,MATCH(B9647,Assumptions!$A$8:$A$12,0)),IF(P9647="181-365d",INDEX(Assumptions!$G$8:$G$12,MATCH(B9647,Assumptions!$A$8:$A$12,0)),INDEX(Assumptions!$H$8:$H$12,MATCH(B9647,Assumptions!$A$8:$A$12,0)))))</f>
        <v>0.8</v>
      </c>
      <c r="R9647" s="14">
        <f t="shared" ca="1" si="1055"/>
        <v>468272.03199999995</v>
      </c>
      <c r="S9647" s="14">
        <f t="shared" ca="1" si="1056"/>
        <v>117068.00799999997</v>
      </c>
      <c r="T9647" s="11" t="s">
        <v>25</v>
      </c>
      <c r="U9647" s="18" t="s">
        <v>36</v>
      </c>
    </row>
    <row r="9648" spans="1:21" ht="15" customHeight="1" x14ac:dyDescent="0.15">
      <c r="A9648" s="10" t="s">
        <v>9696</v>
      </c>
      <c r="B9648" s="11" t="s">
        <v>31</v>
      </c>
      <c r="C9648" s="11" t="s">
        <v>32</v>
      </c>
      <c r="D9648" s="12">
        <v>46059</v>
      </c>
      <c r="E9648" s="11">
        <v>678</v>
      </c>
      <c r="F9648" s="11" t="s">
        <v>33</v>
      </c>
      <c r="G9648" s="13">
        <v>4321.7</v>
      </c>
      <c r="H9648" s="14">
        <f t="shared" si="1050"/>
        <v>2930112.6</v>
      </c>
      <c r="I9648" s="14">
        <f>IF(F9648="GHS",H9648,H9648*Assumptions!$B$4)</f>
        <v>2930112.6</v>
      </c>
      <c r="J9648" s="15" t="str">
        <f>INDEX(Assumptions!$B$8:$B$12,MATCH(B9648,Assumptions!$A$8:$A$12,0))</f>
        <v>Weighted Average</v>
      </c>
      <c r="K9648" s="16">
        <f>G9648/(1-INDEX(Assumptions!$D$8:$D$12,MATCH(B9648,Assumptions!$A$8:$A$12,0)))</f>
        <v>6002.3611111111113</v>
      </c>
      <c r="L9648" s="16">
        <f t="shared" si="1051"/>
        <v>129.65099999999998</v>
      </c>
      <c r="M9648" s="16">
        <f t="shared" si="1052"/>
        <v>300.1180555555556</v>
      </c>
      <c r="N9648" s="14">
        <f>E9648*(K9648-L9648-M9648)*IF(F9648="GHS",1,Assumptions!$B$4)</f>
        <v>3778217.413666667</v>
      </c>
      <c r="O9648" s="15">
        <f t="shared" ca="1" si="1053"/>
        <v>227</v>
      </c>
      <c r="P9648" s="15" t="str">
        <f t="shared" ca="1" si="1054"/>
        <v>181-365d</v>
      </c>
      <c r="Q9648" s="17">
        <f ca="1">IF(P9648="0-90d",0,IF(P9648="91-180d",INDEX(Assumptions!$F$8:$F$12,MATCH(B9648,Assumptions!$A$8:$A$12,0)),IF(P9648="181-365d",INDEX(Assumptions!$G$8:$G$12,MATCH(B9648,Assumptions!$A$8:$A$12,0)),INDEX(Assumptions!$H$8:$H$12,MATCH(B9648,Assumptions!$A$8:$A$12,0)))))</f>
        <v>0.2</v>
      </c>
      <c r="R9648" s="14">
        <f t="shared" ca="1" si="1055"/>
        <v>586022.52</v>
      </c>
      <c r="S9648" s="14">
        <f t="shared" ca="1" si="1056"/>
        <v>2344090.08</v>
      </c>
      <c r="T9648" s="11" t="s">
        <v>25</v>
      </c>
      <c r="U9648" s="18" t="s">
        <v>26</v>
      </c>
    </row>
    <row r="9649" spans="1:21" ht="15" customHeight="1" x14ac:dyDescent="0.15">
      <c r="A9649" s="10" t="s">
        <v>9697</v>
      </c>
      <c r="B9649" s="11" t="s">
        <v>22</v>
      </c>
      <c r="C9649" s="11" t="s">
        <v>23</v>
      </c>
      <c r="D9649" s="12">
        <v>45896</v>
      </c>
      <c r="E9649" s="11">
        <v>2871</v>
      </c>
      <c r="F9649" s="11" t="s">
        <v>24</v>
      </c>
      <c r="G9649" s="13">
        <v>56171.47</v>
      </c>
      <c r="H9649" s="14">
        <f t="shared" si="1050"/>
        <v>161268290.37</v>
      </c>
      <c r="I9649" s="14">
        <f>IF(F9649="GHS",H9649,H9649*Assumptions!$B$4)</f>
        <v>1741697535.9960001</v>
      </c>
      <c r="J9649" s="15" t="str">
        <f>INDEX(Assumptions!$B$8:$B$12,MATCH(B9649,Assumptions!$A$8:$A$12,0))</f>
        <v>FIFO</v>
      </c>
      <c r="K9649" s="16">
        <f>G9649/(1-INDEX(Assumptions!$D$8:$D$12,MATCH(B9649,Assumptions!$A$8:$A$12,0)))</f>
        <v>68501.792682926825</v>
      </c>
      <c r="L9649" s="16">
        <f t="shared" si="1051"/>
        <v>1685.1441</v>
      </c>
      <c r="M9649" s="16">
        <f t="shared" si="1052"/>
        <v>3425.0896341463413</v>
      </c>
      <c r="N9649" s="14">
        <f>E9649*(K9649-L9649-M9649)*IF(F9649="GHS",1,Assumptions!$B$4)</f>
        <v>1965569390.0130467</v>
      </c>
      <c r="O9649" s="15">
        <f t="shared" ca="1" si="1053"/>
        <v>390</v>
      </c>
      <c r="P9649" s="15" t="str">
        <f t="shared" ca="1" si="1054"/>
        <v>365d+</v>
      </c>
      <c r="Q9649" s="17">
        <f ca="1">IF(P9649="0-90d",0,IF(P9649="91-180d",INDEX(Assumptions!$F$8:$F$12,MATCH(B9649,Assumptions!$A$8:$A$12,0)),IF(P9649="181-365d",INDEX(Assumptions!$G$8:$G$12,MATCH(B9649,Assumptions!$A$8:$A$12,0)),INDEX(Assumptions!$H$8:$H$12,MATCH(B9649,Assumptions!$A$8:$A$12,0)))))</f>
        <v>0.5</v>
      </c>
      <c r="R9649" s="14">
        <f t="shared" ca="1" si="1055"/>
        <v>870848767.99800003</v>
      </c>
      <c r="S9649" s="14">
        <f t="shared" ca="1" si="1056"/>
        <v>870848767.99800003</v>
      </c>
      <c r="T9649" s="11" t="s">
        <v>50</v>
      </c>
      <c r="U9649" s="18" t="s">
        <v>26</v>
      </c>
    </row>
    <row r="9650" spans="1:21" ht="15" customHeight="1" x14ac:dyDescent="0.15">
      <c r="A9650" s="10" t="s">
        <v>9698</v>
      </c>
      <c r="B9650" s="11" t="s">
        <v>41</v>
      </c>
      <c r="C9650" s="11" t="s">
        <v>42</v>
      </c>
      <c r="D9650" s="12">
        <v>45930</v>
      </c>
      <c r="E9650" s="11">
        <v>4645</v>
      </c>
      <c r="F9650" s="11" t="s">
        <v>33</v>
      </c>
      <c r="G9650" s="13">
        <v>399.02</v>
      </c>
      <c r="H9650" s="14">
        <f t="shared" si="1050"/>
        <v>1853447.9</v>
      </c>
      <c r="I9650" s="14">
        <f>IF(F9650="GHS",H9650,H9650*Assumptions!$B$4)</f>
        <v>1853447.9</v>
      </c>
      <c r="J9650" s="15" t="str">
        <f>INDEX(Assumptions!$B$8:$B$12,MATCH(B9650,Assumptions!$A$8:$A$12,0))</f>
        <v>Weighted Average</v>
      </c>
      <c r="K9650" s="16">
        <f>G9650/(1-INDEX(Assumptions!$D$8:$D$12,MATCH(B9650,Assumptions!$A$8:$A$12,0)))</f>
        <v>613.87692307692305</v>
      </c>
      <c r="L9650" s="16">
        <f t="shared" si="1051"/>
        <v>11.970599999999999</v>
      </c>
      <c r="M9650" s="16">
        <f t="shared" si="1052"/>
        <v>30.693846153846152</v>
      </c>
      <c r="N9650" s="14">
        <f>E9650*(K9650-L9650-M9650)*IF(F9650="GHS",1,Assumptions!$B$4)</f>
        <v>2653281.9553076923</v>
      </c>
      <c r="O9650" s="15">
        <f t="shared" ca="1" si="1053"/>
        <v>356</v>
      </c>
      <c r="P9650" s="15" t="str">
        <f t="shared" ca="1" si="1054"/>
        <v>181-365d</v>
      </c>
      <c r="Q9650" s="17">
        <f ca="1">IF(P9650="0-90d",0,IF(P9650="91-180d",INDEX(Assumptions!$F$8:$F$12,MATCH(B9650,Assumptions!$A$8:$A$12,0)),IF(P9650="181-365d",INDEX(Assumptions!$G$8:$G$12,MATCH(B9650,Assumptions!$A$8:$A$12,0)),INDEX(Assumptions!$H$8:$H$12,MATCH(B9650,Assumptions!$A$8:$A$12,0)))))</f>
        <v>0.35</v>
      </c>
      <c r="R9650" s="14">
        <f t="shared" ca="1" si="1055"/>
        <v>648706.7649999999</v>
      </c>
      <c r="S9650" s="14">
        <f t="shared" ca="1" si="1056"/>
        <v>1204741.135</v>
      </c>
      <c r="T9650" s="11" t="s">
        <v>25</v>
      </c>
      <c r="U9650" s="18" t="s">
        <v>36</v>
      </c>
    </row>
    <row r="9651" spans="1:21" ht="15" customHeight="1" x14ac:dyDescent="0.15">
      <c r="A9651" s="10" t="s">
        <v>9699</v>
      </c>
      <c r="B9651" s="11" t="s">
        <v>28</v>
      </c>
      <c r="C9651" s="11" t="s">
        <v>38</v>
      </c>
      <c r="D9651" s="12">
        <v>46184</v>
      </c>
      <c r="E9651" s="11">
        <v>2728</v>
      </c>
      <c r="F9651" s="11" t="s">
        <v>24</v>
      </c>
      <c r="G9651" s="13">
        <v>4170.12</v>
      </c>
      <c r="H9651" s="14">
        <f t="shared" si="1050"/>
        <v>11376087.359999999</v>
      </c>
      <c r="I9651" s="14">
        <f>IF(F9651="GHS",H9651,H9651*Assumptions!$B$4)</f>
        <v>122861743.48800001</v>
      </c>
      <c r="J9651" s="15" t="str">
        <f>INDEX(Assumptions!$B$8:$B$12,MATCH(B9651,Assumptions!$A$8:$A$12,0))</f>
        <v>Fair Value Less Costs to Sell</v>
      </c>
      <c r="K9651" s="16">
        <f>G9651/(1-INDEX(Assumptions!$D$8:$D$12,MATCH(B9651,Assumptions!$A$8:$A$12,0)))</f>
        <v>4738.772727272727</v>
      </c>
      <c r="L9651" s="16">
        <f t="shared" si="1051"/>
        <v>125.10359999999999</v>
      </c>
      <c r="M9651" s="16">
        <f t="shared" si="1052"/>
        <v>236.93863636363636</v>
      </c>
      <c r="N9651" s="14">
        <f>E9651*(K9651-L9651-M9651)*IF(F9651="GHS",1,Assumptions!$B$4)</f>
        <v>128948984.41535997</v>
      </c>
      <c r="O9651" s="15">
        <f t="shared" ca="1" si="1053"/>
        <v>102</v>
      </c>
      <c r="P9651" s="15" t="str">
        <f t="shared" ca="1" si="1054"/>
        <v>91-180d</v>
      </c>
      <c r="Q9651" s="17">
        <f ca="1">IF(P9651="0-90d",0,IF(P9651="91-180d",INDEX(Assumptions!$F$8:$F$12,MATCH(B9651,Assumptions!$A$8:$A$12,0)),IF(P9651="181-365d",INDEX(Assumptions!$G$8:$G$12,MATCH(B9651,Assumptions!$A$8:$A$12,0)),INDEX(Assumptions!$H$8:$H$12,MATCH(B9651,Assumptions!$A$8:$A$12,0)))))</f>
        <v>0.02</v>
      </c>
      <c r="R9651" s="14">
        <f t="shared" ca="1" si="1055"/>
        <v>2457234.8697600001</v>
      </c>
      <c r="S9651" s="14">
        <f t="shared" ca="1" si="1056"/>
        <v>120404508.61824</v>
      </c>
      <c r="T9651" s="11" t="s">
        <v>25</v>
      </c>
      <c r="U9651" s="18" t="s">
        <v>26</v>
      </c>
    </row>
    <row r="9652" spans="1:21" ht="15" customHeight="1" x14ac:dyDescent="0.15">
      <c r="A9652" s="10" t="s">
        <v>9700</v>
      </c>
      <c r="B9652" s="11" t="s">
        <v>46</v>
      </c>
      <c r="C9652" s="11" t="s">
        <v>47</v>
      </c>
      <c r="D9652" s="12">
        <v>45891</v>
      </c>
      <c r="E9652" s="11">
        <v>3557</v>
      </c>
      <c r="F9652" s="11" t="s">
        <v>33</v>
      </c>
      <c r="G9652" s="13">
        <v>330758.67</v>
      </c>
      <c r="H9652" s="14">
        <f t="shared" si="1050"/>
        <v>1176508589.1900001</v>
      </c>
      <c r="I9652" s="14">
        <f>IF(F9652="GHS",H9652,H9652*Assumptions!$B$4)</f>
        <v>1176508589.1900001</v>
      </c>
      <c r="J9652" s="15" t="str">
        <f>INDEX(Assumptions!$B$8:$B$12,MATCH(B9652,Assumptions!$A$8:$A$12,0))</f>
        <v>Specific Identification</v>
      </c>
      <c r="K9652" s="16">
        <f>G9652/(1-INDEX(Assumptions!$D$8:$D$12,MATCH(B9652,Assumptions!$A$8:$A$12,0)))</f>
        <v>424049.57692307688</v>
      </c>
      <c r="L9652" s="16">
        <f t="shared" si="1051"/>
        <v>9922.7600999999995</v>
      </c>
      <c r="M9652" s="16">
        <f t="shared" si="1052"/>
        <v>21202.478846153845</v>
      </c>
      <c r="N9652" s="14">
        <f>E9652*(K9652-L9652-M9652)*IF(F9652="GHS",1,Assumptions!$B$4)</f>
        <v>1397631870.1839151</v>
      </c>
      <c r="O9652" s="15">
        <f t="shared" ca="1" si="1053"/>
        <v>395</v>
      </c>
      <c r="P9652" s="15" t="str">
        <f t="shared" ca="1" si="1054"/>
        <v>365d+</v>
      </c>
      <c r="Q9652" s="17">
        <f ca="1">IF(P9652="0-90d",0,IF(P9652="91-180d",INDEX(Assumptions!$F$8:$F$12,MATCH(B9652,Assumptions!$A$8:$A$12,0)),IF(P9652="181-365d",INDEX(Assumptions!$G$8:$G$12,MATCH(B9652,Assumptions!$A$8:$A$12,0)),INDEX(Assumptions!$H$8:$H$12,MATCH(B9652,Assumptions!$A$8:$A$12,0)))))</f>
        <v>0.15</v>
      </c>
      <c r="R9652" s="14">
        <f t="shared" ca="1" si="1055"/>
        <v>176476288.37850001</v>
      </c>
      <c r="S9652" s="14">
        <f t="shared" ca="1" si="1056"/>
        <v>1000032300.8115001</v>
      </c>
      <c r="T9652" s="11" t="s">
        <v>25</v>
      </c>
      <c r="U9652" s="18" t="s">
        <v>26</v>
      </c>
    </row>
    <row r="9653" spans="1:21" ht="15" customHeight="1" x14ac:dyDescent="0.15">
      <c r="A9653" s="10" t="s">
        <v>9701</v>
      </c>
      <c r="B9653" s="11" t="s">
        <v>41</v>
      </c>
      <c r="C9653" s="11" t="s">
        <v>42</v>
      </c>
      <c r="D9653" s="12">
        <v>45777</v>
      </c>
      <c r="E9653" s="11">
        <v>2594</v>
      </c>
      <c r="F9653" s="11" t="s">
        <v>33</v>
      </c>
      <c r="G9653" s="13">
        <v>796.18</v>
      </c>
      <c r="H9653" s="14">
        <f t="shared" si="1050"/>
        <v>2065290.92</v>
      </c>
      <c r="I9653" s="14">
        <f>IF(F9653="GHS",H9653,H9653*Assumptions!$B$4)</f>
        <v>2065290.92</v>
      </c>
      <c r="J9653" s="15" t="str">
        <f>INDEX(Assumptions!$B$8:$B$12,MATCH(B9653,Assumptions!$A$8:$A$12,0))</f>
        <v>Weighted Average</v>
      </c>
      <c r="K9653" s="16">
        <f>G9653/(1-INDEX(Assumptions!$D$8:$D$12,MATCH(B9653,Assumptions!$A$8:$A$12,0)))</f>
        <v>1224.8923076923077</v>
      </c>
      <c r="L9653" s="16">
        <f t="shared" si="1051"/>
        <v>23.885399999999997</v>
      </c>
      <c r="M9653" s="16">
        <f t="shared" si="1052"/>
        <v>61.244615384615386</v>
      </c>
      <c r="N9653" s="14">
        <f>E9653*(K9653-L9653-M9653)*IF(F9653="GHS",1,Assumptions!$B$4)</f>
        <v>2956543.3862461541</v>
      </c>
      <c r="O9653" s="15">
        <f t="shared" ca="1" si="1053"/>
        <v>509</v>
      </c>
      <c r="P9653" s="15" t="str">
        <f t="shared" ca="1" si="1054"/>
        <v>365d+</v>
      </c>
      <c r="Q9653" s="17">
        <f ca="1">IF(P9653="0-90d",0,IF(P9653="91-180d",INDEX(Assumptions!$F$8:$F$12,MATCH(B9653,Assumptions!$A$8:$A$12,0)),IF(P9653="181-365d",INDEX(Assumptions!$G$8:$G$12,MATCH(B9653,Assumptions!$A$8:$A$12,0)),INDEX(Assumptions!$H$8:$H$12,MATCH(B9653,Assumptions!$A$8:$A$12,0)))))</f>
        <v>0.8</v>
      </c>
      <c r="R9653" s="14">
        <f t="shared" ca="1" si="1055"/>
        <v>1652232.736</v>
      </c>
      <c r="S9653" s="14">
        <f t="shared" ca="1" si="1056"/>
        <v>413058.18399999989</v>
      </c>
      <c r="T9653" s="11" t="s">
        <v>25</v>
      </c>
      <c r="U9653" s="18" t="s">
        <v>26</v>
      </c>
    </row>
    <row r="9654" spans="1:21" ht="15" customHeight="1" x14ac:dyDescent="0.15">
      <c r="A9654" s="10" t="s">
        <v>9702</v>
      </c>
      <c r="B9654" s="11" t="s">
        <v>46</v>
      </c>
      <c r="C9654" s="11" t="s">
        <v>47</v>
      </c>
      <c r="D9654" s="12">
        <v>45734</v>
      </c>
      <c r="E9654" s="11">
        <v>3235</v>
      </c>
      <c r="F9654" s="11" t="s">
        <v>33</v>
      </c>
      <c r="G9654" s="13">
        <v>197029.33</v>
      </c>
      <c r="H9654" s="14">
        <f t="shared" si="1050"/>
        <v>637389882.54999995</v>
      </c>
      <c r="I9654" s="14">
        <f>IF(F9654="GHS",H9654,H9654*Assumptions!$B$4)</f>
        <v>637389882.54999995</v>
      </c>
      <c r="J9654" s="15" t="str">
        <f>INDEX(Assumptions!$B$8:$B$12,MATCH(B9654,Assumptions!$A$8:$A$12,0))</f>
        <v>Specific Identification</v>
      </c>
      <c r="K9654" s="16">
        <f>G9654/(1-INDEX(Assumptions!$D$8:$D$12,MATCH(B9654,Assumptions!$A$8:$A$12,0)))</f>
        <v>252601.7051282051</v>
      </c>
      <c r="L9654" s="16">
        <f t="shared" si="1051"/>
        <v>5910.879899999999</v>
      </c>
      <c r="M9654" s="16">
        <f t="shared" si="1052"/>
        <v>12630.085256410255</v>
      </c>
      <c r="N9654" s="14">
        <f>E9654*(K9654-L9654-M9654)*IF(F9654="GHS",1,Assumptions!$B$4)</f>
        <v>757186493.80875623</v>
      </c>
      <c r="O9654" s="15">
        <f t="shared" ca="1" si="1053"/>
        <v>552</v>
      </c>
      <c r="P9654" s="15" t="str">
        <f t="shared" ca="1" si="1054"/>
        <v>365d+</v>
      </c>
      <c r="Q9654" s="17">
        <f ca="1">IF(P9654="0-90d",0,IF(P9654="91-180d",INDEX(Assumptions!$F$8:$F$12,MATCH(B9654,Assumptions!$A$8:$A$12,0)),IF(P9654="181-365d",INDEX(Assumptions!$G$8:$G$12,MATCH(B9654,Assumptions!$A$8:$A$12,0)),INDEX(Assumptions!$H$8:$H$12,MATCH(B9654,Assumptions!$A$8:$A$12,0)))))</f>
        <v>0.15</v>
      </c>
      <c r="R9654" s="14">
        <f t="shared" ca="1" si="1055"/>
        <v>95608482.382499993</v>
      </c>
      <c r="S9654" s="14">
        <f t="shared" ca="1" si="1056"/>
        <v>541781400.16750002</v>
      </c>
      <c r="T9654" s="11" t="s">
        <v>25</v>
      </c>
      <c r="U9654" s="18" t="s">
        <v>36</v>
      </c>
    </row>
    <row r="9655" spans="1:21" ht="15" customHeight="1" x14ac:dyDescent="0.15">
      <c r="A9655" s="10" t="s">
        <v>9703</v>
      </c>
      <c r="B9655" s="11" t="s">
        <v>41</v>
      </c>
      <c r="C9655" s="11" t="s">
        <v>44</v>
      </c>
      <c r="D9655" s="12">
        <v>45998</v>
      </c>
      <c r="E9655" s="11">
        <v>2113</v>
      </c>
      <c r="F9655" s="11" t="s">
        <v>33</v>
      </c>
      <c r="G9655" s="13">
        <v>702.63</v>
      </c>
      <c r="H9655" s="14">
        <f t="shared" si="1050"/>
        <v>1484657.19</v>
      </c>
      <c r="I9655" s="14">
        <f>IF(F9655="GHS",H9655,H9655*Assumptions!$B$4)</f>
        <v>1484657.19</v>
      </c>
      <c r="J9655" s="15" t="str">
        <f>INDEX(Assumptions!$B$8:$B$12,MATCH(B9655,Assumptions!$A$8:$A$12,0))</f>
        <v>Weighted Average</v>
      </c>
      <c r="K9655" s="16">
        <f>G9655/(1-INDEX(Assumptions!$D$8:$D$12,MATCH(B9655,Assumptions!$A$8:$A$12,0)))</f>
        <v>1080.9692307692308</v>
      </c>
      <c r="L9655" s="16">
        <f t="shared" si="1051"/>
        <v>21.078900000000001</v>
      </c>
      <c r="M9655" s="16">
        <f t="shared" si="1052"/>
        <v>54.048461538461538</v>
      </c>
      <c r="N9655" s="14">
        <f>E9655*(K9655-L9655-M9655)*IF(F9655="GHS",1,Assumptions!$B$4)</f>
        <v>2125343.8696846156</v>
      </c>
      <c r="O9655" s="15">
        <f t="shared" ca="1" si="1053"/>
        <v>288</v>
      </c>
      <c r="P9655" s="15" t="str">
        <f t="shared" ca="1" si="1054"/>
        <v>181-365d</v>
      </c>
      <c r="Q9655" s="17">
        <f ca="1">IF(P9655="0-90d",0,IF(P9655="91-180d",INDEX(Assumptions!$F$8:$F$12,MATCH(B9655,Assumptions!$A$8:$A$12,0)),IF(P9655="181-365d",INDEX(Assumptions!$G$8:$G$12,MATCH(B9655,Assumptions!$A$8:$A$12,0)),INDEX(Assumptions!$H$8:$H$12,MATCH(B9655,Assumptions!$A$8:$A$12,0)))))</f>
        <v>0.35</v>
      </c>
      <c r="R9655" s="14">
        <f t="shared" ca="1" si="1055"/>
        <v>519630.01649999997</v>
      </c>
      <c r="S9655" s="14">
        <f t="shared" ca="1" si="1056"/>
        <v>965027.17350000003</v>
      </c>
      <c r="T9655" s="11" t="s">
        <v>25</v>
      </c>
      <c r="U9655" s="18" t="s">
        <v>36</v>
      </c>
    </row>
    <row r="9656" spans="1:21" ht="15" customHeight="1" x14ac:dyDescent="0.15">
      <c r="A9656" s="10" t="s">
        <v>9704</v>
      </c>
      <c r="B9656" s="11" t="s">
        <v>31</v>
      </c>
      <c r="C9656" s="11" t="s">
        <v>63</v>
      </c>
      <c r="D9656" s="12">
        <v>45859</v>
      </c>
      <c r="E9656" s="11">
        <v>1685</v>
      </c>
      <c r="F9656" s="11" t="s">
        <v>33</v>
      </c>
      <c r="G9656" s="13">
        <v>847.49</v>
      </c>
      <c r="H9656" s="14">
        <f t="shared" si="1050"/>
        <v>1428020.65</v>
      </c>
      <c r="I9656" s="14">
        <f>IF(F9656="GHS",H9656,H9656*Assumptions!$B$4)</f>
        <v>1428020.65</v>
      </c>
      <c r="J9656" s="15" t="str">
        <f>INDEX(Assumptions!$B$8:$B$12,MATCH(B9656,Assumptions!$A$8:$A$12,0))</f>
        <v>Weighted Average</v>
      </c>
      <c r="K9656" s="16">
        <f>G9656/(1-INDEX(Assumptions!$D$8:$D$12,MATCH(B9656,Assumptions!$A$8:$A$12,0)))</f>
        <v>1177.0694444444446</v>
      </c>
      <c r="L9656" s="16">
        <f t="shared" si="1051"/>
        <v>25.424699999999998</v>
      </c>
      <c r="M9656" s="16">
        <f t="shared" si="1052"/>
        <v>58.85347222222223</v>
      </c>
      <c r="N9656" s="14">
        <f>E9656*(K9656-L9656-M9656)*IF(F9656="GHS",1,Assumptions!$B$4)</f>
        <v>1841353.2936944445</v>
      </c>
      <c r="O9656" s="15">
        <f t="shared" ca="1" si="1053"/>
        <v>427</v>
      </c>
      <c r="P9656" s="15" t="str">
        <f t="shared" ca="1" si="1054"/>
        <v>365d+</v>
      </c>
      <c r="Q9656" s="17">
        <f ca="1">IF(P9656="0-90d",0,IF(P9656="91-180d",INDEX(Assumptions!$F$8:$F$12,MATCH(B9656,Assumptions!$A$8:$A$12,0)),IF(P9656="181-365d",INDEX(Assumptions!$G$8:$G$12,MATCH(B9656,Assumptions!$A$8:$A$12,0)),INDEX(Assumptions!$H$8:$H$12,MATCH(B9656,Assumptions!$A$8:$A$12,0)))))</f>
        <v>0.6</v>
      </c>
      <c r="R9656" s="14">
        <f t="shared" ca="1" si="1055"/>
        <v>856812.3899999999</v>
      </c>
      <c r="S9656" s="14">
        <f t="shared" ca="1" si="1056"/>
        <v>571208.26</v>
      </c>
      <c r="T9656" s="11" t="s">
        <v>25</v>
      </c>
      <c r="U9656" s="18" t="s">
        <v>26</v>
      </c>
    </row>
    <row r="9657" spans="1:21" ht="15" customHeight="1" x14ac:dyDescent="0.15">
      <c r="A9657" s="10" t="s">
        <v>9705</v>
      </c>
      <c r="B9657" s="11" t="s">
        <v>28</v>
      </c>
      <c r="C9657" s="11" t="s">
        <v>38</v>
      </c>
      <c r="D9657" s="12">
        <v>45900</v>
      </c>
      <c r="E9657" s="11">
        <v>3996</v>
      </c>
      <c r="F9657" s="11" t="s">
        <v>24</v>
      </c>
      <c r="G9657" s="13">
        <v>9384.67</v>
      </c>
      <c r="H9657" s="14">
        <f t="shared" si="1050"/>
        <v>37501141.32</v>
      </c>
      <c r="I9657" s="14">
        <f>IF(F9657="GHS",H9657,H9657*Assumptions!$B$4)</f>
        <v>405012326.25600004</v>
      </c>
      <c r="J9657" s="15" t="str">
        <f>INDEX(Assumptions!$B$8:$B$12,MATCH(B9657,Assumptions!$A$8:$A$12,0))</f>
        <v>Fair Value Less Costs to Sell</v>
      </c>
      <c r="K9657" s="16">
        <f>G9657/(1-INDEX(Assumptions!$D$8:$D$12,MATCH(B9657,Assumptions!$A$8:$A$12,0)))</f>
        <v>10664.397727272728</v>
      </c>
      <c r="L9657" s="16">
        <f t="shared" si="1051"/>
        <v>281.5401</v>
      </c>
      <c r="M9657" s="16">
        <f t="shared" si="1052"/>
        <v>533.21988636363642</v>
      </c>
      <c r="N9657" s="14">
        <f>E9657*(K9657-L9657-M9657)*IF(F9657="GHS",1,Assumptions!$B$4)</f>
        <v>425078846.05686551</v>
      </c>
      <c r="O9657" s="15">
        <f t="shared" ca="1" si="1053"/>
        <v>386</v>
      </c>
      <c r="P9657" s="15" t="str">
        <f t="shared" ca="1" si="1054"/>
        <v>365d+</v>
      </c>
      <c r="Q9657" s="17">
        <f ca="1">IF(P9657="0-90d",0,IF(P9657="91-180d",INDEX(Assumptions!$F$8:$F$12,MATCH(B9657,Assumptions!$A$8:$A$12,0)),IF(P9657="181-365d",INDEX(Assumptions!$G$8:$G$12,MATCH(B9657,Assumptions!$A$8:$A$12,0)),INDEX(Assumptions!$H$8:$H$12,MATCH(B9657,Assumptions!$A$8:$A$12,0)))))</f>
        <v>0.4</v>
      </c>
      <c r="R9657" s="14">
        <f t="shared" ca="1" si="1055"/>
        <v>162004930.50240004</v>
      </c>
      <c r="S9657" s="14">
        <f t="shared" ca="1" si="1056"/>
        <v>243007395.7536</v>
      </c>
      <c r="T9657" s="11" t="s">
        <v>25</v>
      </c>
      <c r="U9657" s="18" t="s">
        <v>36</v>
      </c>
    </row>
    <row r="9658" spans="1:21" ht="15" customHeight="1" x14ac:dyDescent="0.15">
      <c r="A9658" s="10" t="s">
        <v>9706</v>
      </c>
      <c r="B9658" s="11" t="s">
        <v>28</v>
      </c>
      <c r="C9658" s="11" t="s">
        <v>38</v>
      </c>
      <c r="D9658" s="12">
        <v>46062</v>
      </c>
      <c r="E9658" s="11">
        <v>2455</v>
      </c>
      <c r="F9658" s="11" t="s">
        <v>24</v>
      </c>
      <c r="G9658" s="13">
        <v>8351.4599999999991</v>
      </c>
      <c r="H9658" s="14">
        <f t="shared" si="1050"/>
        <v>20502834.299999997</v>
      </c>
      <c r="I9658" s="14">
        <f>IF(F9658="GHS",H9658,H9658*Assumptions!$B$4)</f>
        <v>221430610.43999997</v>
      </c>
      <c r="J9658" s="15" t="str">
        <f>INDEX(Assumptions!$B$8:$B$12,MATCH(B9658,Assumptions!$A$8:$A$12,0))</f>
        <v>Fair Value Less Costs to Sell</v>
      </c>
      <c r="K9658" s="16">
        <f>G9658/(1-INDEX(Assumptions!$D$8:$D$12,MATCH(B9658,Assumptions!$A$8:$A$12,0)))</f>
        <v>9490.295454545454</v>
      </c>
      <c r="L9658" s="16">
        <f t="shared" si="1051"/>
        <v>250.54379999999998</v>
      </c>
      <c r="M9658" s="16">
        <f t="shared" si="1052"/>
        <v>474.51477272727271</v>
      </c>
      <c r="N9658" s="14">
        <f>E9658*(K9658-L9658-M9658)*IF(F9658="GHS",1,Assumptions!$B$4)</f>
        <v>232401490.68452731</v>
      </c>
      <c r="O9658" s="15">
        <f t="shared" ca="1" si="1053"/>
        <v>224</v>
      </c>
      <c r="P9658" s="15" t="str">
        <f t="shared" ca="1" si="1054"/>
        <v>181-365d</v>
      </c>
      <c r="Q9658" s="17">
        <f ca="1">IF(P9658="0-90d",0,IF(P9658="91-180d",INDEX(Assumptions!$F$8:$F$12,MATCH(B9658,Assumptions!$A$8:$A$12,0)),IF(P9658="181-365d",INDEX(Assumptions!$G$8:$G$12,MATCH(B9658,Assumptions!$A$8:$A$12,0)),INDEX(Assumptions!$H$8:$H$12,MATCH(B9658,Assumptions!$A$8:$A$12,0)))))</f>
        <v>0.1</v>
      </c>
      <c r="R9658" s="14">
        <f t="shared" ca="1" si="1055"/>
        <v>22143061.044</v>
      </c>
      <c r="S9658" s="14">
        <f t="shared" ca="1" si="1056"/>
        <v>199287549.39599997</v>
      </c>
      <c r="T9658" s="11" t="s">
        <v>25</v>
      </c>
      <c r="U9658" s="18" t="s">
        <v>26</v>
      </c>
    </row>
    <row r="9659" spans="1:21" ht="15" customHeight="1" x14ac:dyDescent="0.15">
      <c r="A9659" s="10" t="s">
        <v>9707</v>
      </c>
      <c r="B9659" s="11" t="s">
        <v>31</v>
      </c>
      <c r="C9659" s="11" t="s">
        <v>32</v>
      </c>
      <c r="D9659" s="12">
        <v>46222</v>
      </c>
      <c r="E9659" s="11">
        <v>1089</v>
      </c>
      <c r="F9659" s="11" t="s">
        <v>33</v>
      </c>
      <c r="G9659" s="13">
        <v>2904.86</v>
      </c>
      <c r="H9659" s="14">
        <f t="shared" si="1050"/>
        <v>3163392.54</v>
      </c>
      <c r="I9659" s="14">
        <f>IF(F9659="GHS",H9659,H9659*Assumptions!$B$4)</f>
        <v>3163392.54</v>
      </c>
      <c r="J9659" s="15" t="str">
        <f>INDEX(Assumptions!$B$8:$B$12,MATCH(B9659,Assumptions!$A$8:$A$12,0))</f>
        <v>Weighted Average</v>
      </c>
      <c r="K9659" s="16">
        <f>G9659/(1-INDEX(Assumptions!$D$8:$D$12,MATCH(B9659,Assumptions!$A$8:$A$12,0)))</f>
        <v>4034.5277777777783</v>
      </c>
      <c r="L9659" s="16">
        <f t="shared" si="1051"/>
        <v>87.145799999999994</v>
      </c>
      <c r="M9659" s="16">
        <f t="shared" si="1052"/>
        <v>201.72638888888892</v>
      </c>
      <c r="N9659" s="14">
        <f>E9659*(K9659-L9659-M9659)*IF(F9659="GHS",1,Assumptions!$B$4)</f>
        <v>4079018.9363000011</v>
      </c>
      <c r="O9659" s="15">
        <f t="shared" ca="1" si="1053"/>
        <v>64</v>
      </c>
      <c r="P9659" s="15" t="str">
        <f t="shared" ca="1" si="1054"/>
        <v>0-90d</v>
      </c>
      <c r="Q9659" s="17">
        <f ca="1">IF(P9659="0-90d",0,IF(P9659="91-180d",INDEX(Assumptions!$F$8:$F$12,MATCH(B9659,Assumptions!$A$8:$A$12,0)),IF(P9659="181-365d",INDEX(Assumptions!$G$8:$G$12,MATCH(B9659,Assumptions!$A$8:$A$12,0)),INDEX(Assumptions!$H$8:$H$12,MATCH(B9659,Assumptions!$A$8:$A$12,0)))))</f>
        <v>0</v>
      </c>
      <c r="R9659" s="14">
        <f t="shared" ca="1" si="1055"/>
        <v>0</v>
      </c>
      <c r="S9659" s="14">
        <f t="shared" ca="1" si="1056"/>
        <v>3163392.54</v>
      </c>
      <c r="T9659" s="11" t="s">
        <v>25</v>
      </c>
      <c r="U9659" s="18" t="s">
        <v>36</v>
      </c>
    </row>
    <row r="9660" spans="1:21" ht="15" customHeight="1" x14ac:dyDescent="0.15">
      <c r="A9660" s="10" t="s">
        <v>9708</v>
      </c>
      <c r="B9660" s="11" t="s">
        <v>31</v>
      </c>
      <c r="C9660" s="11" t="s">
        <v>76</v>
      </c>
      <c r="D9660" s="12">
        <v>45927</v>
      </c>
      <c r="E9660" s="11">
        <v>2730</v>
      </c>
      <c r="F9660" s="11" t="s">
        <v>33</v>
      </c>
      <c r="G9660" s="13">
        <v>4477.87</v>
      </c>
      <c r="H9660" s="14">
        <f t="shared" si="1050"/>
        <v>12224585.1</v>
      </c>
      <c r="I9660" s="14">
        <f>IF(F9660="GHS",H9660,H9660*Assumptions!$B$4)</f>
        <v>12224585.1</v>
      </c>
      <c r="J9660" s="15" t="str">
        <f>INDEX(Assumptions!$B$8:$B$12,MATCH(B9660,Assumptions!$A$8:$A$12,0))</f>
        <v>Weighted Average</v>
      </c>
      <c r="K9660" s="16">
        <f>G9660/(1-INDEX(Assumptions!$D$8:$D$12,MATCH(B9660,Assumptions!$A$8:$A$12,0)))</f>
        <v>6219.2638888888887</v>
      </c>
      <c r="L9660" s="16">
        <f t="shared" si="1051"/>
        <v>134.33609999999999</v>
      </c>
      <c r="M9660" s="16">
        <f t="shared" si="1052"/>
        <v>310.96319444444447</v>
      </c>
      <c r="N9660" s="14">
        <f>E9660*(K9660-L9660-M9660)*IF(F9660="GHS",1,Assumptions!$B$4)</f>
        <v>15762923.342833331</v>
      </c>
      <c r="O9660" s="15">
        <f t="shared" ca="1" si="1053"/>
        <v>359</v>
      </c>
      <c r="P9660" s="15" t="str">
        <f t="shared" ca="1" si="1054"/>
        <v>181-365d</v>
      </c>
      <c r="Q9660" s="17">
        <f ca="1">IF(P9660="0-90d",0,IF(P9660="91-180d",INDEX(Assumptions!$F$8:$F$12,MATCH(B9660,Assumptions!$A$8:$A$12,0)),IF(P9660="181-365d",INDEX(Assumptions!$G$8:$G$12,MATCH(B9660,Assumptions!$A$8:$A$12,0)),INDEX(Assumptions!$H$8:$H$12,MATCH(B9660,Assumptions!$A$8:$A$12,0)))))</f>
        <v>0.2</v>
      </c>
      <c r="R9660" s="14">
        <f t="shared" ca="1" si="1055"/>
        <v>2444917.02</v>
      </c>
      <c r="S9660" s="14">
        <f t="shared" ca="1" si="1056"/>
        <v>9779668.0800000001</v>
      </c>
      <c r="T9660" s="11" t="s">
        <v>25</v>
      </c>
      <c r="U9660" s="18" t="s">
        <v>26</v>
      </c>
    </row>
    <row r="9661" spans="1:21" ht="15" customHeight="1" x14ac:dyDescent="0.15">
      <c r="A9661" s="10" t="s">
        <v>9709</v>
      </c>
      <c r="B9661" s="11" t="s">
        <v>28</v>
      </c>
      <c r="C9661" s="11" t="s">
        <v>38</v>
      </c>
      <c r="D9661" s="12">
        <v>45779</v>
      </c>
      <c r="E9661" s="11">
        <v>1443</v>
      </c>
      <c r="F9661" s="11" t="s">
        <v>24</v>
      </c>
      <c r="G9661" s="13">
        <v>20496.240000000002</v>
      </c>
      <c r="H9661" s="14">
        <f t="shared" si="1050"/>
        <v>29576074.320000004</v>
      </c>
      <c r="I9661" s="14">
        <f>IF(F9661="GHS",H9661,H9661*Assumptions!$B$4)</f>
        <v>319421602.65600008</v>
      </c>
      <c r="J9661" s="15" t="str">
        <f>INDEX(Assumptions!$B$8:$B$12,MATCH(B9661,Assumptions!$A$8:$A$12,0))</f>
        <v>Fair Value Less Costs to Sell</v>
      </c>
      <c r="K9661" s="16">
        <f>G9661/(1-INDEX(Assumptions!$D$8:$D$12,MATCH(B9661,Assumptions!$A$8:$A$12,0)))</f>
        <v>23291.18181818182</v>
      </c>
      <c r="L9661" s="16">
        <f t="shared" si="1051"/>
        <v>614.88720000000001</v>
      </c>
      <c r="M9661" s="16">
        <f t="shared" si="1052"/>
        <v>1164.5590909090911</v>
      </c>
      <c r="N9661" s="14">
        <f>E9661*(K9661-L9661-M9661)*IF(F9661="GHS",1,Assumptions!$B$4)</f>
        <v>335247491.15122914</v>
      </c>
      <c r="O9661" s="15">
        <f t="shared" ca="1" si="1053"/>
        <v>507</v>
      </c>
      <c r="P9661" s="15" t="str">
        <f t="shared" ca="1" si="1054"/>
        <v>365d+</v>
      </c>
      <c r="Q9661" s="17">
        <f ca="1">IF(P9661="0-90d",0,IF(P9661="91-180d",INDEX(Assumptions!$F$8:$F$12,MATCH(B9661,Assumptions!$A$8:$A$12,0)),IF(P9661="181-365d",INDEX(Assumptions!$G$8:$G$12,MATCH(B9661,Assumptions!$A$8:$A$12,0)),INDEX(Assumptions!$H$8:$H$12,MATCH(B9661,Assumptions!$A$8:$A$12,0)))))</f>
        <v>0.4</v>
      </c>
      <c r="R9661" s="14">
        <f t="shared" ca="1" si="1055"/>
        <v>127768641.06240004</v>
      </c>
      <c r="S9661" s="14">
        <f t="shared" ca="1" si="1056"/>
        <v>191652961.59360003</v>
      </c>
      <c r="T9661" s="11" t="s">
        <v>25</v>
      </c>
      <c r="U9661" s="18" t="s">
        <v>26</v>
      </c>
    </row>
    <row r="9662" spans="1:21" ht="15" customHeight="1" x14ac:dyDescent="0.15">
      <c r="A9662" s="10" t="s">
        <v>9710</v>
      </c>
      <c r="B9662" s="11" t="s">
        <v>22</v>
      </c>
      <c r="C9662" s="11" t="s">
        <v>61</v>
      </c>
      <c r="D9662" s="12">
        <v>45873</v>
      </c>
      <c r="E9662" s="11">
        <v>3568</v>
      </c>
      <c r="F9662" s="11" t="s">
        <v>24</v>
      </c>
      <c r="G9662" s="13">
        <v>20680.259999999998</v>
      </c>
      <c r="H9662" s="14">
        <f t="shared" si="1050"/>
        <v>73787167.679999992</v>
      </c>
      <c r="I9662" s="14">
        <f>IF(F9662="GHS",H9662,H9662*Assumptions!$B$4)</f>
        <v>796901410.94400001</v>
      </c>
      <c r="J9662" s="15" t="str">
        <f>INDEX(Assumptions!$B$8:$B$12,MATCH(B9662,Assumptions!$A$8:$A$12,0))</f>
        <v>FIFO</v>
      </c>
      <c r="K9662" s="16">
        <f>G9662/(1-INDEX(Assumptions!$D$8:$D$12,MATCH(B9662,Assumptions!$A$8:$A$12,0)))</f>
        <v>25219.82926829268</v>
      </c>
      <c r="L9662" s="16">
        <f t="shared" si="1051"/>
        <v>620.40779999999995</v>
      </c>
      <c r="M9662" s="16">
        <f t="shared" si="1052"/>
        <v>1260.9914634146342</v>
      </c>
      <c r="N9662" s="14">
        <f>E9662*(K9662-L9662-M9662)*IF(F9662="GHS",1,Assumptions!$B$4)</f>
        <v>899332397.17997253</v>
      </c>
      <c r="O9662" s="15">
        <f t="shared" ca="1" si="1053"/>
        <v>413</v>
      </c>
      <c r="P9662" s="15" t="str">
        <f t="shared" ca="1" si="1054"/>
        <v>365d+</v>
      </c>
      <c r="Q9662" s="17">
        <f ca="1">IF(P9662="0-90d",0,IF(P9662="91-180d",INDEX(Assumptions!$F$8:$F$12,MATCH(B9662,Assumptions!$A$8:$A$12,0)),IF(P9662="181-365d",INDEX(Assumptions!$G$8:$G$12,MATCH(B9662,Assumptions!$A$8:$A$12,0)),INDEX(Assumptions!$H$8:$H$12,MATCH(B9662,Assumptions!$A$8:$A$12,0)))))</f>
        <v>0.5</v>
      </c>
      <c r="R9662" s="14">
        <f t="shared" ca="1" si="1055"/>
        <v>398450705.472</v>
      </c>
      <c r="S9662" s="14">
        <f t="shared" ca="1" si="1056"/>
        <v>398450705.472</v>
      </c>
      <c r="T9662" s="11" t="s">
        <v>25</v>
      </c>
      <c r="U9662" s="18" t="s">
        <v>26</v>
      </c>
    </row>
    <row r="9663" spans="1:21" ht="15" customHeight="1" x14ac:dyDescent="0.15">
      <c r="A9663" s="10" t="s">
        <v>9711</v>
      </c>
      <c r="B9663" s="11" t="s">
        <v>22</v>
      </c>
      <c r="C9663" s="11" t="s">
        <v>61</v>
      </c>
      <c r="D9663" s="12">
        <v>45757</v>
      </c>
      <c r="E9663" s="11">
        <v>4877</v>
      </c>
      <c r="F9663" s="11" t="s">
        <v>24</v>
      </c>
      <c r="G9663" s="13">
        <v>23014.91</v>
      </c>
      <c r="H9663" s="14">
        <f t="shared" si="1050"/>
        <v>112243716.06999999</v>
      </c>
      <c r="I9663" s="14">
        <f>IF(F9663="GHS",H9663,H9663*Assumptions!$B$4)</f>
        <v>1212232133.556</v>
      </c>
      <c r="J9663" s="15" t="str">
        <f>INDEX(Assumptions!$B$8:$B$12,MATCH(B9663,Assumptions!$A$8:$A$12,0))</f>
        <v>FIFO</v>
      </c>
      <c r="K9663" s="16">
        <f>G9663/(1-INDEX(Assumptions!$D$8:$D$12,MATCH(B9663,Assumptions!$A$8:$A$12,0)))</f>
        <v>28066.963414634145</v>
      </c>
      <c r="L9663" s="16">
        <f t="shared" si="1051"/>
        <v>690.44729999999993</v>
      </c>
      <c r="M9663" s="16">
        <f t="shared" si="1052"/>
        <v>1403.3481707317073</v>
      </c>
      <c r="N9663" s="14">
        <f>E9663*(K9663-L9663-M9663)*IF(F9663="GHS",1,Assumptions!$B$4)</f>
        <v>1368048312.6740518</v>
      </c>
      <c r="O9663" s="15">
        <f t="shared" ca="1" si="1053"/>
        <v>529</v>
      </c>
      <c r="P9663" s="15" t="str">
        <f t="shared" ca="1" si="1054"/>
        <v>365d+</v>
      </c>
      <c r="Q9663" s="17">
        <f ca="1">IF(P9663="0-90d",0,IF(P9663="91-180d",INDEX(Assumptions!$F$8:$F$12,MATCH(B9663,Assumptions!$A$8:$A$12,0)),IF(P9663="181-365d",INDEX(Assumptions!$G$8:$G$12,MATCH(B9663,Assumptions!$A$8:$A$12,0)),INDEX(Assumptions!$H$8:$H$12,MATCH(B9663,Assumptions!$A$8:$A$12,0)))))</f>
        <v>0.5</v>
      </c>
      <c r="R9663" s="14">
        <f t="shared" ca="1" si="1055"/>
        <v>606116066.778</v>
      </c>
      <c r="S9663" s="14">
        <f t="shared" ca="1" si="1056"/>
        <v>606116066.778</v>
      </c>
      <c r="T9663" s="11" t="s">
        <v>25</v>
      </c>
      <c r="U9663" s="18" t="s">
        <v>26</v>
      </c>
    </row>
    <row r="9664" spans="1:21" ht="15" customHeight="1" x14ac:dyDescent="0.15">
      <c r="A9664" s="10" t="s">
        <v>9712</v>
      </c>
      <c r="B9664" s="11" t="s">
        <v>22</v>
      </c>
      <c r="C9664" s="11" t="s">
        <v>81</v>
      </c>
      <c r="D9664" s="12">
        <v>46043</v>
      </c>
      <c r="E9664" s="11">
        <v>3990</v>
      </c>
      <c r="F9664" s="11" t="s">
        <v>24</v>
      </c>
      <c r="G9664" s="13">
        <v>21847.78</v>
      </c>
      <c r="H9664" s="14">
        <f t="shared" si="1050"/>
        <v>87172642.199999988</v>
      </c>
      <c r="I9664" s="14">
        <f>IF(F9664="GHS",H9664,H9664*Assumptions!$B$4)</f>
        <v>941464535.75999999</v>
      </c>
      <c r="J9664" s="15" t="str">
        <f>INDEX(Assumptions!$B$8:$B$12,MATCH(B9664,Assumptions!$A$8:$A$12,0))</f>
        <v>FIFO</v>
      </c>
      <c r="K9664" s="16">
        <f>G9664/(1-INDEX(Assumptions!$D$8:$D$12,MATCH(B9664,Assumptions!$A$8:$A$12,0)))</f>
        <v>26643.634146341461</v>
      </c>
      <c r="L9664" s="16">
        <f t="shared" si="1051"/>
        <v>655.43339999999989</v>
      </c>
      <c r="M9664" s="16">
        <f t="shared" si="1052"/>
        <v>1332.1817073170732</v>
      </c>
      <c r="N9664" s="14">
        <f>E9664*(K9664-L9664-M9664)*IF(F9664="GHS",1,Assumptions!$B$4)</f>
        <v>1062477172.429639</v>
      </c>
      <c r="O9664" s="15">
        <f t="shared" ca="1" si="1053"/>
        <v>243</v>
      </c>
      <c r="P9664" s="15" t="str">
        <f t="shared" ca="1" si="1054"/>
        <v>181-365d</v>
      </c>
      <c r="Q9664" s="17">
        <f ca="1">IF(P9664="0-90d",0,IF(P9664="91-180d",INDEX(Assumptions!$F$8:$F$12,MATCH(B9664,Assumptions!$A$8:$A$12,0)),IF(P9664="181-365d",INDEX(Assumptions!$G$8:$G$12,MATCH(B9664,Assumptions!$A$8:$A$12,0)),INDEX(Assumptions!$H$8:$H$12,MATCH(B9664,Assumptions!$A$8:$A$12,0)))))</f>
        <v>0.15</v>
      </c>
      <c r="R9664" s="14">
        <f t="shared" ca="1" si="1055"/>
        <v>141219680.36399999</v>
      </c>
      <c r="S9664" s="14">
        <f t="shared" ca="1" si="1056"/>
        <v>800244855.39600003</v>
      </c>
      <c r="T9664" s="11" t="s">
        <v>25</v>
      </c>
      <c r="U9664" s="18" t="s">
        <v>36</v>
      </c>
    </row>
    <row r="9665" spans="1:21" ht="15" customHeight="1" x14ac:dyDescent="0.15">
      <c r="A9665" s="10" t="s">
        <v>9713</v>
      </c>
      <c r="B9665" s="11" t="s">
        <v>22</v>
      </c>
      <c r="C9665" s="11" t="s">
        <v>61</v>
      </c>
      <c r="D9665" s="12">
        <v>46077</v>
      </c>
      <c r="E9665" s="11">
        <v>1371</v>
      </c>
      <c r="F9665" s="11" t="s">
        <v>24</v>
      </c>
      <c r="G9665" s="13">
        <v>71251.63</v>
      </c>
      <c r="H9665" s="14">
        <f t="shared" si="1050"/>
        <v>97685984.730000004</v>
      </c>
      <c r="I9665" s="14">
        <f>IF(F9665="GHS",H9665,H9665*Assumptions!$B$4)</f>
        <v>1055008635.0840001</v>
      </c>
      <c r="J9665" s="15" t="str">
        <f>INDEX(Assumptions!$B$8:$B$12,MATCH(B9665,Assumptions!$A$8:$A$12,0))</f>
        <v>FIFO</v>
      </c>
      <c r="K9665" s="16">
        <f>G9665/(1-INDEX(Assumptions!$D$8:$D$12,MATCH(B9665,Assumptions!$A$8:$A$12,0)))</f>
        <v>86892.231707317071</v>
      </c>
      <c r="L9665" s="16">
        <f t="shared" si="1051"/>
        <v>2137.5489000000002</v>
      </c>
      <c r="M9665" s="16">
        <f t="shared" si="1052"/>
        <v>4344.6115853658539</v>
      </c>
      <c r="N9665" s="14">
        <f>E9665*(K9665-L9665-M9665)*IF(F9665="GHS",1,Assumptions!$B$4)</f>
        <v>1190615842.5691874</v>
      </c>
      <c r="O9665" s="15">
        <f t="shared" ca="1" si="1053"/>
        <v>209</v>
      </c>
      <c r="P9665" s="15" t="str">
        <f t="shared" ca="1" si="1054"/>
        <v>181-365d</v>
      </c>
      <c r="Q9665" s="17">
        <f ca="1">IF(P9665="0-90d",0,IF(P9665="91-180d",INDEX(Assumptions!$F$8:$F$12,MATCH(B9665,Assumptions!$A$8:$A$12,0)),IF(P9665="181-365d",INDEX(Assumptions!$G$8:$G$12,MATCH(B9665,Assumptions!$A$8:$A$12,0)),INDEX(Assumptions!$H$8:$H$12,MATCH(B9665,Assumptions!$A$8:$A$12,0)))))</f>
        <v>0.15</v>
      </c>
      <c r="R9665" s="14">
        <f t="shared" ca="1" si="1055"/>
        <v>158251295.2626</v>
      </c>
      <c r="S9665" s="14">
        <f t="shared" ca="1" si="1056"/>
        <v>896757339.82140017</v>
      </c>
      <c r="T9665" s="11" t="s">
        <v>25</v>
      </c>
      <c r="U9665" s="18" t="s">
        <v>26</v>
      </c>
    </row>
    <row r="9666" spans="1:21" ht="15" customHeight="1" x14ac:dyDescent="0.15">
      <c r="A9666" s="10" t="s">
        <v>9714</v>
      </c>
      <c r="B9666" s="11" t="s">
        <v>41</v>
      </c>
      <c r="C9666" s="11" t="s">
        <v>44</v>
      </c>
      <c r="D9666" s="12">
        <v>45753</v>
      </c>
      <c r="E9666" s="11">
        <v>1970</v>
      </c>
      <c r="F9666" s="11" t="s">
        <v>33</v>
      </c>
      <c r="G9666" s="13">
        <v>349.82</v>
      </c>
      <c r="H9666" s="14">
        <f t="shared" ref="H9666:H9729" si="1057">E9666*G9666</f>
        <v>689145.4</v>
      </c>
      <c r="I9666" s="14">
        <f>IF(F9666="GHS",H9666,H9666*Assumptions!$B$4)</f>
        <v>689145.4</v>
      </c>
      <c r="J9666" s="15" t="str">
        <f>INDEX(Assumptions!$B$8:$B$12,MATCH(B9666,Assumptions!$A$8:$A$12,0))</f>
        <v>Weighted Average</v>
      </c>
      <c r="K9666" s="16">
        <f>G9666/(1-INDEX(Assumptions!$D$8:$D$12,MATCH(B9666,Assumptions!$A$8:$A$12,0)))</f>
        <v>538.18461538461531</v>
      </c>
      <c r="L9666" s="16">
        <f t="shared" ref="L9666:L9729" si="1058">G9666*0.03</f>
        <v>10.4946</v>
      </c>
      <c r="M9666" s="16">
        <f t="shared" ref="M9666:M9729" si="1059">K9666*0.05</f>
        <v>26.909230769230767</v>
      </c>
      <c r="N9666" s="14">
        <f>E9666*(K9666-L9666-M9666)*IF(F9666="GHS",1,Assumptions!$B$4)</f>
        <v>986538.14569230762</v>
      </c>
      <c r="O9666" s="15">
        <f t="shared" ref="O9666:O9729" ca="1" si="1060">TODAY()-D9666</f>
        <v>533</v>
      </c>
      <c r="P9666" s="15" t="str">
        <f t="shared" ref="P9666:P9729" ca="1" si="1061">IF(O9666&lt;=90,"0-90d",IF(O9666&lt;=180,"91-180d",IF(O9666&lt;=365,"181-365d","365d+")))</f>
        <v>365d+</v>
      </c>
      <c r="Q9666" s="17">
        <f ca="1">IF(P9666="0-90d",0,IF(P9666="91-180d",INDEX(Assumptions!$F$8:$F$12,MATCH(B9666,Assumptions!$A$8:$A$12,0)),IF(P9666="181-365d",INDEX(Assumptions!$G$8:$G$12,MATCH(B9666,Assumptions!$A$8:$A$12,0)),INDEX(Assumptions!$H$8:$H$12,MATCH(B9666,Assumptions!$A$8:$A$12,0)))))</f>
        <v>0.8</v>
      </c>
      <c r="R9666" s="14">
        <f t="shared" ref="R9666:R9729" ca="1" si="1062">I9666*Q9666</f>
        <v>551316.32000000007</v>
      </c>
      <c r="S9666" s="14">
        <f t="shared" ref="S9666:S9729" ca="1" si="1063">IF(T9666="Held on Consignment (Not Owned)",0,MIN(I9666-R9666,N9666))</f>
        <v>137829.07999999996</v>
      </c>
      <c r="T9666" s="11" t="s">
        <v>25</v>
      </c>
      <c r="U9666" s="18" t="s">
        <v>26</v>
      </c>
    </row>
    <row r="9667" spans="1:21" ht="15" customHeight="1" x14ac:dyDescent="0.15">
      <c r="A9667" s="10" t="s">
        <v>9715</v>
      </c>
      <c r="B9667" s="11" t="s">
        <v>28</v>
      </c>
      <c r="C9667" s="11" t="s">
        <v>35</v>
      </c>
      <c r="D9667" s="12">
        <v>46097</v>
      </c>
      <c r="E9667" s="11">
        <v>155</v>
      </c>
      <c r="F9667" s="11" t="s">
        <v>24</v>
      </c>
      <c r="G9667" s="13">
        <v>8617.39</v>
      </c>
      <c r="H9667" s="14">
        <f t="shared" si="1057"/>
        <v>1335695.45</v>
      </c>
      <c r="I9667" s="14">
        <f>IF(F9667="GHS",H9667,H9667*Assumptions!$B$4)</f>
        <v>14425510.860000001</v>
      </c>
      <c r="J9667" s="15" t="str">
        <f>INDEX(Assumptions!$B$8:$B$12,MATCH(B9667,Assumptions!$A$8:$A$12,0))</f>
        <v>Fair Value Less Costs to Sell</v>
      </c>
      <c r="K9667" s="16">
        <f>G9667/(1-INDEX(Assumptions!$D$8:$D$12,MATCH(B9667,Assumptions!$A$8:$A$12,0)))</f>
        <v>9792.488636363636</v>
      </c>
      <c r="L9667" s="16">
        <f t="shared" si="1058"/>
        <v>258.52169999999995</v>
      </c>
      <c r="M9667" s="16">
        <f t="shared" si="1059"/>
        <v>489.62443181818185</v>
      </c>
      <c r="N9667" s="14">
        <f>E9667*(K9667-L9667-M9667)*IF(F9667="GHS",1,Assumptions!$B$4)</f>
        <v>15140229.352609092</v>
      </c>
      <c r="O9667" s="15">
        <f t="shared" ca="1" si="1060"/>
        <v>189</v>
      </c>
      <c r="P9667" s="15" t="str">
        <f t="shared" ca="1" si="1061"/>
        <v>181-365d</v>
      </c>
      <c r="Q9667" s="17">
        <f ca="1">IF(P9667="0-90d",0,IF(P9667="91-180d",INDEX(Assumptions!$F$8:$F$12,MATCH(B9667,Assumptions!$A$8:$A$12,0)),IF(P9667="181-365d",INDEX(Assumptions!$G$8:$G$12,MATCH(B9667,Assumptions!$A$8:$A$12,0)),INDEX(Assumptions!$H$8:$H$12,MATCH(B9667,Assumptions!$A$8:$A$12,0)))))</f>
        <v>0.1</v>
      </c>
      <c r="R9667" s="14">
        <f t="shared" ca="1" si="1062"/>
        <v>1442551.0860000001</v>
      </c>
      <c r="S9667" s="14">
        <f t="shared" ca="1" si="1063"/>
        <v>12982959.774</v>
      </c>
      <c r="T9667" s="11" t="s">
        <v>25</v>
      </c>
      <c r="U9667" s="18" t="s">
        <v>26</v>
      </c>
    </row>
    <row r="9668" spans="1:21" ht="15" customHeight="1" x14ac:dyDescent="0.15">
      <c r="A9668" s="10" t="s">
        <v>9716</v>
      </c>
      <c r="B9668" s="11" t="s">
        <v>28</v>
      </c>
      <c r="C9668" s="11" t="s">
        <v>38</v>
      </c>
      <c r="D9668" s="12">
        <v>46100</v>
      </c>
      <c r="E9668" s="11">
        <v>4572</v>
      </c>
      <c r="F9668" s="11" t="s">
        <v>24</v>
      </c>
      <c r="G9668" s="13">
        <v>12788.17</v>
      </c>
      <c r="H9668" s="14">
        <f t="shared" si="1057"/>
        <v>58467513.240000002</v>
      </c>
      <c r="I9668" s="14">
        <f>IF(F9668="GHS",H9668,H9668*Assumptions!$B$4)</f>
        <v>631449142.9920001</v>
      </c>
      <c r="J9668" s="15" t="str">
        <f>INDEX(Assumptions!$B$8:$B$12,MATCH(B9668,Assumptions!$A$8:$A$12,0))</f>
        <v>Fair Value Less Costs to Sell</v>
      </c>
      <c r="K9668" s="16">
        <f>G9668/(1-INDEX(Assumptions!$D$8:$D$12,MATCH(B9668,Assumptions!$A$8:$A$12,0)))</f>
        <v>14532.011363636364</v>
      </c>
      <c r="L9668" s="16">
        <f t="shared" si="1058"/>
        <v>383.64510000000001</v>
      </c>
      <c r="M9668" s="16">
        <f t="shared" si="1059"/>
        <v>726.60056818181829</v>
      </c>
      <c r="N9668" s="14">
        <f>E9668*(K9668-L9668-M9668)*IF(F9668="GHS",1,Assumptions!$B$4)</f>
        <v>662734577.8038764</v>
      </c>
      <c r="O9668" s="15">
        <f t="shared" ca="1" si="1060"/>
        <v>186</v>
      </c>
      <c r="P9668" s="15" t="str">
        <f t="shared" ca="1" si="1061"/>
        <v>181-365d</v>
      </c>
      <c r="Q9668" s="17">
        <f ca="1">IF(P9668="0-90d",0,IF(P9668="91-180d",INDEX(Assumptions!$F$8:$F$12,MATCH(B9668,Assumptions!$A$8:$A$12,0)),IF(P9668="181-365d",INDEX(Assumptions!$G$8:$G$12,MATCH(B9668,Assumptions!$A$8:$A$12,0)),INDEX(Assumptions!$H$8:$H$12,MATCH(B9668,Assumptions!$A$8:$A$12,0)))))</f>
        <v>0.1</v>
      </c>
      <c r="R9668" s="14">
        <f t="shared" ca="1" si="1062"/>
        <v>63144914.299200013</v>
      </c>
      <c r="S9668" s="14">
        <f t="shared" ca="1" si="1063"/>
        <v>568304228.69280005</v>
      </c>
      <c r="T9668" s="11" t="s">
        <v>25</v>
      </c>
      <c r="U9668" s="18" t="s">
        <v>26</v>
      </c>
    </row>
    <row r="9669" spans="1:21" ht="15" customHeight="1" x14ac:dyDescent="0.15">
      <c r="A9669" s="10" t="s">
        <v>9717</v>
      </c>
      <c r="B9669" s="11" t="s">
        <v>28</v>
      </c>
      <c r="C9669" s="11" t="s">
        <v>38</v>
      </c>
      <c r="D9669" s="12">
        <v>45891</v>
      </c>
      <c r="E9669" s="11">
        <v>3391</v>
      </c>
      <c r="F9669" s="11" t="s">
        <v>24</v>
      </c>
      <c r="G9669" s="13">
        <v>13172.01</v>
      </c>
      <c r="H9669" s="14">
        <f t="shared" si="1057"/>
        <v>44666285.910000004</v>
      </c>
      <c r="I9669" s="14">
        <f>IF(F9669="GHS",H9669,H9669*Assumptions!$B$4)</f>
        <v>482395887.82800007</v>
      </c>
      <c r="J9669" s="15" t="str">
        <f>INDEX(Assumptions!$B$8:$B$12,MATCH(B9669,Assumptions!$A$8:$A$12,0))</f>
        <v>Fair Value Less Costs to Sell</v>
      </c>
      <c r="K9669" s="16">
        <f>G9669/(1-INDEX(Assumptions!$D$8:$D$12,MATCH(B9669,Assumptions!$A$8:$A$12,0)))</f>
        <v>14968.193181818182</v>
      </c>
      <c r="L9669" s="16">
        <f t="shared" si="1058"/>
        <v>395.16030000000001</v>
      </c>
      <c r="M9669" s="16">
        <f t="shared" si="1059"/>
        <v>748.40965909090914</v>
      </c>
      <c r="N9669" s="14">
        <f>E9669*(K9669-L9669-M9669)*IF(F9669="GHS",1,Assumptions!$B$4)</f>
        <v>506296411.36129647</v>
      </c>
      <c r="O9669" s="15">
        <f t="shared" ca="1" si="1060"/>
        <v>395</v>
      </c>
      <c r="P9669" s="15" t="str">
        <f t="shared" ca="1" si="1061"/>
        <v>365d+</v>
      </c>
      <c r="Q9669" s="17">
        <f ca="1">IF(P9669="0-90d",0,IF(P9669="91-180d",INDEX(Assumptions!$F$8:$F$12,MATCH(B9669,Assumptions!$A$8:$A$12,0)),IF(P9669="181-365d",INDEX(Assumptions!$G$8:$G$12,MATCH(B9669,Assumptions!$A$8:$A$12,0)),INDEX(Assumptions!$H$8:$H$12,MATCH(B9669,Assumptions!$A$8:$A$12,0)))))</f>
        <v>0.4</v>
      </c>
      <c r="R9669" s="14">
        <f t="shared" ca="1" si="1062"/>
        <v>192958355.13120005</v>
      </c>
      <c r="S9669" s="14">
        <f t="shared" ca="1" si="1063"/>
        <v>289437532.69679999</v>
      </c>
      <c r="T9669" s="11" t="s">
        <v>25</v>
      </c>
      <c r="U9669" s="18" t="s">
        <v>26</v>
      </c>
    </row>
    <row r="9670" spans="1:21" ht="15" customHeight="1" x14ac:dyDescent="0.15">
      <c r="A9670" s="10" t="s">
        <v>9718</v>
      </c>
      <c r="B9670" s="11" t="s">
        <v>22</v>
      </c>
      <c r="C9670" s="11" t="s">
        <v>61</v>
      </c>
      <c r="D9670" s="12">
        <v>46187</v>
      </c>
      <c r="E9670" s="11">
        <v>2692</v>
      </c>
      <c r="F9670" s="11" t="s">
        <v>24</v>
      </c>
      <c r="G9670" s="13">
        <v>39664.54</v>
      </c>
      <c r="H9670" s="14">
        <f t="shared" si="1057"/>
        <v>106776941.68000001</v>
      </c>
      <c r="I9670" s="14">
        <f>IF(F9670="GHS",H9670,H9670*Assumptions!$B$4)</f>
        <v>1153190970.1440001</v>
      </c>
      <c r="J9670" s="15" t="str">
        <f>INDEX(Assumptions!$B$8:$B$12,MATCH(B9670,Assumptions!$A$8:$A$12,0))</f>
        <v>FIFO</v>
      </c>
      <c r="K9670" s="16">
        <f>G9670/(1-INDEX(Assumptions!$D$8:$D$12,MATCH(B9670,Assumptions!$A$8:$A$12,0)))</f>
        <v>48371.390243902439</v>
      </c>
      <c r="L9670" s="16">
        <f t="shared" si="1058"/>
        <v>1189.9361999999999</v>
      </c>
      <c r="M9670" s="16">
        <f t="shared" si="1059"/>
        <v>2418.5695121951221</v>
      </c>
      <c r="N9670" s="14">
        <f>E9670*(K9670-L9670-M9670)*IF(F9670="GHS",1,Assumptions!$B$4)</f>
        <v>1301418199.721046</v>
      </c>
      <c r="O9670" s="15">
        <f t="shared" ca="1" si="1060"/>
        <v>99</v>
      </c>
      <c r="P9670" s="15" t="str">
        <f t="shared" ca="1" si="1061"/>
        <v>91-180d</v>
      </c>
      <c r="Q9670" s="17">
        <f ca="1">IF(P9670="0-90d",0,IF(P9670="91-180d",INDEX(Assumptions!$F$8:$F$12,MATCH(B9670,Assumptions!$A$8:$A$12,0)),IF(P9670="181-365d",INDEX(Assumptions!$G$8:$G$12,MATCH(B9670,Assumptions!$A$8:$A$12,0)),INDEX(Assumptions!$H$8:$H$12,MATCH(B9670,Assumptions!$A$8:$A$12,0)))))</f>
        <v>0.03</v>
      </c>
      <c r="R9670" s="14">
        <f t="shared" ca="1" si="1062"/>
        <v>34595729.104319997</v>
      </c>
      <c r="S9670" s="14">
        <f t="shared" ca="1" si="1063"/>
        <v>1118595241.03968</v>
      </c>
      <c r="T9670" s="11" t="s">
        <v>25</v>
      </c>
      <c r="U9670" s="18" t="s">
        <v>36</v>
      </c>
    </row>
    <row r="9671" spans="1:21" ht="15" customHeight="1" x14ac:dyDescent="0.15">
      <c r="A9671" s="10" t="s">
        <v>9719</v>
      </c>
      <c r="B9671" s="11" t="s">
        <v>31</v>
      </c>
      <c r="C9671" s="11" t="s">
        <v>32</v>
      </c>
      <c r="D9671" s="12">
        <v>46143</v>
      </c>
      <c r="E9671" s="11">
        <v>2878</v>
      </c>
      <c r="F9671" s="11" t="s">
        <v>33</v>
      </c>
      <c r="G9671" s="13">
        <v>1072.48</v>
      </c>
      <c r="H9671" s="14">
        <f t="shared" si="1057"/>
        <v>3086597.44</v>
      </c>
      <c r="I9671" s="14">
        <f>IF(F9671="GHS",H9671,H9671*Assumptions!$B$4)</f>
        <v>3086597.44</v>
      </c>
      <c r="J9671" s="15" t="str">
        <f>INDEX(Assumptions!$B$8:$B$12,MATCH(B9671,Assumptions!$A$8:$A$12,0))</f>
        <v>Weighted Average</v>
      </c>
      <c r="K9671" s="16">
        <f>G9671/(1-INDEX(Assumptions!$D$8:$D$12,MATCH(B9671,Assumptions!$A$8:$A$12,0)))</f>
        <v>1489.5555555555557</v>
      </c>
      <c r="L9671" s="16">
        <f t="shared" si="1058"/>
        <v>32.174399999999999</v>
      </c>
      <c r="M9671" s="16">
        <f t="shared" si="1059"/>
        <v>74.477777777777789</v>
      </c>
      <c r="N9671" s="14">
        <f>E9671*(K9671-L9671-M9671)*IF(F9671="GHS",1,Assumptions!$B$4)</f>
        <v>3979995.9212444443</v>
      </c>
      <c r="O9671" s="15">
        <f t="shared" ca="1" si="1060"/>
        <v>143</v>
      </c>
      <c r="P9671" s="15" t="str">
        <f t="shared" ca="1" si="1061"/>
        <v>91-180d</v>
      </c>
      <c r="Q9671" s="17">
        <f ca="1">IF(P9671="0-90d",0,IF(P9671="91-180d",INDEX(Assumptions!$F$8:$F$12,MATCH(B9671,Assumptions!$A$8:$A$12,0)),IF(P9671="181-365d",INDEX(Assumptions!$G$8:$G$12,MATCH(B9671,Assumptions!$A$8:$A$12,0)),INDEX(Assumptions!$H$8:$H$12,MATCH(B9671,Assumptions!$A$8:$A$12,0)))))</f>
        <v>0.05</v>
      </c>
      <c r="R9671" s="14">
        <f t="shared" ca="1" si="1062"/>
        <v>154329.872</v>
      </c>
      <c r="S9671" s="14">
        <f t="shared" ca="1" si="1063"/>
        <v>2932267.568</v>
      </c>
      <c r="T9671" s="11" t="s">
        <v>25</v>
      </c>
      <c r="U9671" s="18" t="s">
        <v>26</v>
      </c>
    </row>
    <row r="9672" spans="1:21" ht="15" customHeight="1" x14ac:dyDescent="0.15">
      <c r="A9672" s="10" t="s">
        <v>9720</v>
      </c>
      <c r="B9672" s="11" t="s">
        <v>28</v>
      </c>
      <c r="C9672" s="11" t="s">
        <v>38</v>
      </c>
      <c r="D9672" s="12">
        <v>45884</v>
      </c>
      <c r="E9672" s="11">
        <v>857</v>
      </c>
      <c r="F9672" s="11" t="s">
        <v>24</v>
      </c>
      <c r="G9672" s="13">
        <v>7289.67</v>
      </c>
      <c r="H9672" s="14">
        <f t="shared" si="1057"/>
        <v>6247247.1900000004</v>
      </c>
      <c r="I9672" s="14">
        <f>IF(F9672="GHS",H9672,H9672*Assumptions!$B$4)</f>
        <v>67470269.65200001</v>
      </c>
      <c r="J9672" s="15" t="str">
        <f>INDEX(Assumptions!$B$8:$B$12,MATCH(B9672,Assumptions!$A$8:$A$12,0))</f>
        <v>Fair Value Less Costs to Sell</v>
      </c>
      <c r="K9672" s="16">
        <f>G9672/(1-INDEX(Assumptions!$D$8:$D$12,MATCH(B9672,Assumptions!$A$8:$A$12,0)))</f>
        <v>8283.7159090909099</v>
      </c>
      <c r="L9672" s="16">
        <f t="shared" si="1058"/>
        <v>218.6901</v>
      </c>
      <c r="M9672" s="16">
        <f t="shared" si="1059"/>
        <v>414.18579545454554</v>
      </c>
      <c r="N9672" s="14">
        <f>E9672*(K9672-L9672-M9672)*IF(F9672="GHS",1,Assumptions!$B$4)</f>
        <v>70813114.830212742</v>
      </c>
      <c r="O9672" s="15">
        <f t="shared" ca="1" si="1060"/>
        <v>402</v>
      </c>
      <c r="P9672" s="15" t="str">
        <f t="shared" ca="1" si="1061"/>
        <v>365d+</v>
      </c>
      <c r="Q9672" s="17">
        <f ca="1">IF(P9672="0-90d",0,IF(P9672="91-180d",INDEX(Assumptions!$F$8:$F$12,MATCH(B9672,Assumptions!$A$8:$A$12,0)),IF(P9672="181-365d",INDEX(Assumptions!$G$8:$G$12,MATCH(B9672,Assumptions!$A$8:$A$12,0)),INDEX(Assumptions!$H$8:$H$12,MATCH(B9672,Assumptions!$A$8:$A$12,0)))))</f>
        <v>0.4</v>
      </c>
      <c r="R9672" s="14">
        <f t="shared" ca="1" si="1062"/>
        <v>26988107.860800005</v>
      </c>
      <c r="S9672" s="14">
        <f t="shared" ca="1" si="1063"/>
        <v>40482161.791200005</v>
      </c>
      <c r="T9672" s="11" t="s">
        <v>25</v>
      </c>
      <c r="U9672" s="18" t="s">
        <v>26</v>
      </c>
    </row>
    <row r="9673" spans="1:21" ht="15" customHeight="1" x14ac:dyDescent="0.15">
      <c r="A9673" s="10" t="s">
        <v>9721</v>
      </c>
      <c r="B9673" s="11" t="s">
        <v>41</v>
      </c>
      <c r="C9673" s="11" t="s">
        <v>49</v>
      </c>
      <c r="D9673" s="12">
        <v>45917</v>
      </c>
      <c r="E9673" s="11">
        <v>3732</v>
      </c>
      <c r="F9673" s="11" t="s">
        <v>33</v>
      </c>
      <c r="G9673" s="13">
        <v>276.06</v>
      </c>
      <c r="H9673" s="14">
        <f t="shared" si="1057"/>
        <v>1030255.92</v>
      </c>
      <c r="I9673" s="14">
        <f>IF(F9673="GHS",H9673,H9673*Assumptions!$B$4)</f>
        <v>1030255.92</v>
      </c>
      <c r="J9673" s="15" t="str">
        <f>INDEX(Assumptions!$B$8:$B$12,MATCH(B9673,Assumptions!$A$8:$A$12,0))</f>
        <v>Weighted Average</v>
      </c>
      <c r="K9673" s="16">
        <f>G9673/(1-INDEX(Assumptions!$D$8:$D$12,MATCH(B9673,Assumptions!$A$8:$A$12,0)))</f>
        <v>424.7076923076923</v>
      </c>
      <c r="L9673" s="16">
        <f t="shared" si="1058"/>
        <v>8.2818000000000005</v>
      </c>
      <c r="M9673" s="16">
        <f t="shared" si="1059"/>
        <v>21.235384615384618</v>
      </c>
      <c r="N9673" s="14">
        <f>E9673*(K9673-L9673-M9673)*IF(F9673="GHS",1,Assumptions!$B$4)</f>
        <v>1474850.9747076924</v>
      </c>
      <c r="O9673" s="15">
        <f t="shared" ca="1" si="1060"/>
        <v>369</v>
      </c>
      <c r="P9673" s="15" t="str">
        <f t="shared" ca="1" si="1061"/>
        <v>365d+</v>
      </c>
      <c r="Q9673" s="17">
        <f ca="1">IF(P9673="0-90d",0,IF(P9673="91-180d",INDEX(Assumptions!$F$8:$F$12,MATCH(B9673,Assumptions!$A$8:$A$12,0)),IF(P9673="181-365d",INDEX(Assumptions!$G$8:$G$12,MATCH(B9673,Assumptions!$A$8:$A$12,0)),INDEX(Assumptions!$H$8:$H$12,MATCH(B9673,Assumptions!$A$8:$A$12,0)))))</f>
        <v>0.8</v>
      </c>
      <c r="R9673" s="14">
        <f t="shared" ca="1" si="1062"/>
        <v>824204.73600000003</v>
      </c>
      <c r="S9673" s="14">
        <f t="shared" ca="1" si="1063"/>
        <v>206051.18400000001</v>
      </c>
      <c r="T9673" s="11" t="s">
        <v>25</v>
      </c>
      <c r="U9673" s="18" t="s">
        <v>36</v>
      </c>
    </row>
    <row r="9674" spans="1:21" ht="15" customHeight="1" x14ac:dyDescent="0.15">
      <c r="A9674" s="10" t="s">
        <v>9722</v>
      </c>
      <c r="B9674" s="11" t="s">
        <v>31</v>
      </c>
      <c r="C9674" s="11" t="s">
        <v>76</v>
      </c>
      <c r="D9674" s="12">
        <v>45959</v>
      </c>
      <c r="E9674" s="11">
        <v>4206</v>
      </c>
      <c r="F9674" s="11" t="s">
        <v>33</v>
      </c>
      <c r="G9674" s="13">
        <v>2278.06</v>
      </c>
      <c r="H9674" s="14">
        <f t="shared" si="1057"/>
        <v>9581520.3599999994</v>
      </c>
      <c r="I9674" s="14">
        <f>IF(F9674="GHS",H9674,H9674*Assumptions!$B$4)</f>
        <v>9581520.3599999994</v>
      </c>
      <c r="J9674" s="15" t="str">
        <f>INDEX(Assumptions!$B$8:$B$12,MATCH(B9674,Assumptions!$A$8:$A$12,0))</f>
        <v>Weighted Average</v>
      </c>
      <c r="K9674" s="16">
        <f>G9674/(1-INDEX(Assumptions!$D$8:$D$12,MATCH(B9674,Assumptions!$A$8:$A$12,0)))</f>
        <v>3163.9722222222222</v>
      </c>
      <c r="L9674" s="16">
        <f t="shared" si="1058"/>
        <v>68.341799999999992</v>
      </c>
      <c r="M9674" s="16">
        <f t="shared" si="1059"/>
        <v>158.19861111111112</v>
      </c>
      <c r="N9674" s="14">
        <f>E9674*(K9674-L9674-M9674)*IF(F9674="GHS",1,Assumptions!$B$4)</f>
        <v>12354838.197533334</v>
      </c>
      <c r="O9674" s="15">
        <f t="shared" ca="1" si="1060"/>
        <v>327</v>
      </c>
      <c r="P9674" s="15" t="str">
        <f t="shared" ca="1" si="1061"/>
        <v>181-365d</v>
      </c>
      <c r="Q9674" s="17">
        <f ca="1">IF(P9674="0-90d",0,IF(P9674="91-180d",INDEX(Assumptions!$F$8:$F$12,MATCH(B9674,Assumptions!$A$8:$A$12,0)),IF(P9674="181-365d",INDEX(Assumptions!$G$8:$G$12,MATCH(B9674,Assumptions!$A$8:$A$12,0)),INDEX(Assumptions!$H$8:$H$12,MATCH(B9674,Assumptions!$A$8:$A$12,0)))))</f>
        <v>0.2</v>
      </c>
      <c r="R9674" s="14">
        <f t="shared" ca="1" si="1062"/>
        <v>1916304.0719999999</v>
      </c>
      <c r="S9674" s="14">
        <f t="shared" ca="1" si="1063"/>
        <v>7665216.2879999997</v>
      </c>
      <c r="T9674" s="11" t="s">
        <v>25</v>
      </c>
      <c r="U9674" s="18" t="s">
        <v>26</v>
      </c>
    </row>
    <row r="9675" spans="1:21" ht="15" customHeight="1" x14ac:dyDescent="0.15">
      <c r="A9675" s="10" t="s">
        <v>9723</v>
      </c>
      <c r="B9675" s="11" t="s">
        <v>31</v>
      </c>
      <c r="C9675" s="11" t="s">
        <v>63</v>
      </c>
      <c r="D9675" s="12">
        <v>46209</v>
      </c>
      <c r="E9675" s="11">
        <v>888</v>
      </c>
      <c r="F9675" s="11" t="s">
        <v>33</v>
      </c>
      <c r="G9675" s="13">
        <v>4050.9</v>
      </c>
      <c r="H9675" s="14">
        <f t="shared" si="1057"/>
        <v>3597199.2</v>
      </c>
      <c r="I9675" s="14">
        <f>IF(F9675="GHS",H9675,H9675*Assumptions!$B$4)</f>
        <v>3597199.2</v>
      </c>
      <c r="J9675" s="15" t="str">
        <f>INDEX(Assumptions!$B$8:$B$12,MATCH(B9675,Assumptions!$A$8:$A$12,0))</f>
        <v>Weighted Average</v>
      </c>
      <c r="K9675" s="16">
        <f>G9675/(1-INDEX(Assumptions!$D$8:$D$12,MATCH(B9675,Assumptions!$A$8:$A$12,0)))</f>
        <v>5626.25</v>
      </c>
      <c r="L9675" s="16">
        <f t="shared" si="1058"/>
        <v>121.527</v>
      </c>
      <c r="M9675" s="16">
        <f t="shared" si="1059"/>
        <v>281.3125</v>
      </c>
      <c r="N9675" s="14">
        <f>E9675*(K9675-L9675-M9675)*IF(F9675="GHS",1,Assumptions!$B$4)</f>
        <v>4638388.5240000002</v>
      </c>
      <c r="O9675" s="15">
        <f t="shared" ca="1" si="1060"/>
        <v>77</v>
      </c>
      <c r="P9675" s="15" t="str">
        <f t="shared" ca="1" si="1061"/>
        <v>0-90d</v>
      </c>
      <c r="Q9675" s="17">
        <f ca="1">IF(P9675="0-90d",0,IF(P9675="91-180d",INDEX(Assumptions!$F$8:$F$12,MATCH(B9675,Assumptions!$A$8:$A$12,0)),IF(P9675="181-365d",INDEX(Assumptions!$G$8:$G$12,MATCH(B9675,Assumptions!$A$8:$A$12,0)),INDEX(Assumptions!$H$8:$H$12,MATCH(B9675,Assumptions!$A$8:$A$12,0)))))</f>
        <v>0</v>
      </c>
      <c r="R9675" s="14">
        <f t="shared" ca="1" si="1062"/>
        <v>0</v>
      </c>
      <c r="S9675" s="14">
        <f t="shared" ca="1" si="1063"/>
        <v>3597199.2</v>
      </c>
      <c r="T9675" s="11" t="s">
        <v>50</v>
      </c>
      <c r="U9675" s="18" t="s">
        <v>26</v>
      </c>
    </row>
    <row r="9676" spans="1:21" ht="15" customHeight="1" x14ac:dyDescent="0.15">
      <c r="A9676" s="10" t="s">
        <v>9724</v>
      </c>
      <c r="B9676" s="11" t="s">
        <v>31</v>
      </c>
      <c r="C9676" s="11" t="s">
        <v>32</v>
      </c>
      <c r="D9676" s="12">
        <v>46071</v>
      </c>
      <c r="E9676" s="11">
        <v>4991</v>
      </c>
      <c r="F9676" s="11" t="s">
        <v>33</v>
      </c>
      <c r="G9676" s="13">
        <v>2727.89</v>
      </c>
      <c r="H9676" s="14">
        <f t="shared" si="1057"/>
        <v>13614898.99</v>
      </c>
      <c r="I9676" s="14">
        <f>IF(F9676="GHS",H9676,H9676*Assumptions!$B$4)</f>
        <v>13614898.99</v>
      </c>
      <c r="J9676" s="15" t="str">
        <f>INDEX(Assumptions!$B$8:$B$12,MATCH(B9676,Assumptions!$A$8:$A$12,0))</f>
        <v>Weighted Average</v>
      </c>
      <c r="K9676" s="16">
        <f>G9676/(1-INDEX(Assumptions!$D$8:$D$12,MATCH(B9676,Assumptions!$A$8:$A$12,0)))</f>
        <v>3788.7361111111109</v>
      </c>
      <c r="L9676" s="16">
        <f t="shared" si="1058"/>
        <v>81.836699999999993</v>
      </c>
      <c r="M9676" s="16">
        <f t="shared" si="1059"/>
        <v>189.43680555555557</v>
      </c>
      <c r="N9676" s="14">
        <f>E9676*(K9676-L9676-M9676)*IF(F9676="GHS",1,Assumptions!$B$4)</f>
        <v>17555655.864327777</v>
      </c>
      <c r="O9676" s="15">
        <f t="shared" ca="1" si="1060"/>
        <v>215</v>
      </c>
      <c r="P9676" s="15" t="str">
        <f t="shared" ca="1" si="1061"/>
        <v>181-365d</v>
      </c>
      <c r="Q9676" s="17">
        <f ca="1">IF(P9676="0-90d",0,IF(P9676="91-180d",INDEX(Assumptions!$F$8:$F$12,MATCH(B9676,Assumptions!$A$8:$A$12,0)),IF(P9676="181-365d",INDEX(Assumptions!$G$8:$G$12,MATCH(B9676,Assumptions!$A$8:$A$12,0)),INDEX(Assumptions!$H$8:$H$12,MATCH(B9676,Assumptions!$A$8:$A$12,0)))))</f>
        <v>0.2</v>
      </c>
      <c r="R9676" s="14">
        <f t="shared" ca="1" si="1062"/>
        <v>2722979.7980000004</v>
      </c>
      <c r="S9676" s="14">
        <f t="shared" ca="1" si="1063"/>
        <v>10891919.192</v>
      </c>
      <c r="T9676" s="11" t="s">
        <v>25</v>
      </c>
      <c r="U9676" s="18" t="s">
        <v>26</v>
      </c>
    </row>
    <row r="9677" spans="1:21" ht="15" customHeight="1" x14ac:dyDescent="0.15">
      <c r="A9677" s="10" t="s">
        <v>9725</v>
      </c>
      <c r="B9677" s="11" t="s">
        <v>28</v>
      </c>
      <c r="C9677" s="11" t="s">
        <v>35</v>
      </c>
      <c r="D9677" s="12">
        <v>45852</v>
      </c>
      <c r="E9677" s="11">
        <v>1976</v>
      </c>
      <c r="F9677" s="11" t="s">
        <v>24</v>
      </c>
      <c r="G9677" s="13">
        <v>7168.86</v>
      </c>
      <c r="H9677" s="14">
        <f t="shared" si="1057"/>
        <v>14165667.359999999</v>
      </c>
      <c r="I9677" s="14">
        <f>IF(F9677="GHS",H9677,H9677*Assumptions!$B$4)</f>
        <v>152989207.48800001</v>
      </c>
      <c r="J9677" s="15" t="str">
        <f>INDEX(Assumptions!$B$8:$B$12,MATCH(B9677,Assumptions!$A$8:$A$12,0))</f>
        <v>Fair Value Less Costs to Sell</v>
      </c>
      <c r="K9677" s="16">
        <f>G9677/(1-INDEX(Assumptions!$D$8:$D$12,MATCH(B9677,Assumptions!$A$8:$A$12,0)))</f>
        <v>8146.431818181818</v>
      </c>
      <c r="L9677" s="16">
        <f t="shared" si="1058"/>
        <v>215.0658</v>
      </c>
      <c r="M9677" s="16">
        <f t="shared" si="1059"/>
        <v>407.3215909090909</v>
      </c>
      <c r="N9677" s="14">
        <f>E9677*(K9677-L9677-M9677)*IF(F9677="GHS",1,Assumptions!$B$4)</f>
        <v>160569127.31354183</v>
      </c>
      <c r="O9677" s="15">
        <f t="shared" ca="1" si="1060"/>
        <v>434</v>
      </c>
      <c r="P9677" s="15" t="str">
        <f t="shared" ca="1" si="1061"/>
        <v>365d+</v>
      </c>
      <c r="Q9677" s="17">
        <f ca="1">IF(P9677="0-90d",0,IF(P9677="91-180d",INDEX(Assumptions!$F$8:$F$12,MATCH(B9677,Assumptions!$A$8:$A$12,0)),IF(P9677="181-365d",INDEX(Assumptions!$G$8:$G$12,MATCH(B9677,Assumptions!$A$8:$A$12,0)),INDEX(Assumptions!$H$8:$H$12,MATCH(B9677,Assumptions!$A$8:$A$12,0)))))</f>
        <v>0.4</v>
      </c>
      <c r="R9677" s="14">
        <f t="shared" ca="1" si="1062"/>
        <v>61195682.995200008</v>
      </c>
      <c r="S9677" s="14">
        <f t="shared" ca="1" si="1063"/>
        <v>91793524.492799997</v>
      </c>
      <c r="T9677" s="11" t="s">
        <v>25</v>
      </c>
      <c r="U9677" s="18" t="s">
        <v>26</v>
      </c>
    </row>
    <row r="9678" spans="1:21" ht="15" customHeight="1" x14ac:dyDescent="0.15">
      <c r="A9678" s="10" t="s">
        <v>9726</v>
      </c>
      <c r="B9678" s="11" t="s">
        <v>31</v>
      </c>
      <c r="C9678" s="11" t="s">
        <v>76</v>
      </c>
      <c r="D9678" s="12">
        <v>45951</v>
      </c>
      <c r="E9678" s="11">
        <v>2656</v>
      </c>
      <c r="F9678" s="11" t="s">
        <v>33</v>
      </c>
      <c r="G9678" s="13">
        <v>3412.16</v>
      </c>
      <c r="H9678" s="14">
        <f t="shared" si="1057"/>
        <v>9062696.959999999</v>
      </c>
      <c r="I9678" s="14">
        <f>IF(F9678="GHS",H9678,H9678*Assumptions!$B$4)</f>
        <v>9062696.959999999</v>
      </c>
      <c r="J9678" s="15" t="str">
        <f>INDEX(Assumptions!$B$8:$B$12,MATCH(B9678,Assumptions!$A$8:$A$12,0))</f>
        <v>Weighted Average</v>
      </c>
      <c r="K9678" s="16">
        <f>G9678/(1-INDEX(Assumptions!$D$8:$D$12,MATCH(B9678,Assumptions!$A$8:$A$12,0)))</f>
        <v>4739.1111111111113</v>
      </c>
      <c r="L9678" s="16">
        <f t="shared" si="1058"/>
        <v>102.36479999999999</v>
      </c>
      <c r="M9678" s="16">
        <f t="shared" si="1059"/>
        <v>236.95555555555558</v>
      </c>
      <c r="N9678" s="14">
        <f>E9678*(K9678-L9678-M9678)*IF(F9678="GHS",1,Assumptions!$B$4)</f>
        <v>11685844.246755555</v>
      </c>
      <c r="O9678" s="15">
        <f t="shared" ca="1" si="1060"/>
        <v>335</v>
      </c>
      <c r="P9678" s="15" t="str">
        <f t="shared" ca="1" si="1061"/>
        <v>181-365d</v>
      </c>
      <c r="Q9678" s="17">
        <f ca="1">IF(P9678="0-90d",0,IF(P9678="91-180d",INDEX(Assumptions!$F$8:$F$12,MATCH(B9678,Assumptions!$A$8:$A$12,0)),IF(P9678="181-365d",INDEX(Assumptions!$G$8:$G$12,MATCH(B9678,Assumptions!$A$8:$A$12,0)),INDEX(Assumptions!$H$8:$H$12,MATCH(B9678,Assumptions!$A$8:$A$12,0)))))</f>
        <v>0.2</v>
      </c>
      <c r="R9678" s="14">
        <f t="shared" ca="1" si="1062"/>
        <v>1812539.392</v>
      </c>
      <c r="S9678" s="14">
        <f t="shared" ca="1" si="1063"/>
        <v>7250157.567999999</v>
      </c>
      <c r="T9678" s="11" t="s">
        <v>25</v>
      </c>
      <c r="U9678" s="18" t="s">
        <v>26</v>
      </c>
    </row>
    <row r="9679" spans="1:21" ht="15" customHeight="1" x14ac:dyDescent="0.15">
      <c r="A9679" s="10" t="s">
        <v>9727</v>
      </c>
      <c r="B9679" s="11" t="s">
        <v>31</v>
      </c>
      <c r="C9679" s="11" t="s">
        <v>76</v>
      </c>
      <c r="D9679" s="12">
        <v>46151</v>
      </c>
      <c r="E9679" s="11">
        <v>3598</v>
      </c>
      <c r="F9679" s="11" t="s">
        <v>33</v>
      </c>
      <c r="G9679" s="13">
        <v>951.75</v>
      </c>
      <c r="H9679" s="14">
        <f t="shared" si="1057"/>
        <v>3424396.5</v>
      </c>
      <c r="I9679" s="14">
        <f>IF(F9679="GHS",H9679,H9679*Assumptions!$B$4)</f>
        <v>3424396.5</v>
      </c>
      <c r="J9679" s="15" t="str">
        <f>INDEX(Assumptions!$B$8:$B$12,MATCH(B9679,Assumptions!$A$8:$A$12,0))</f>
        <v>Weighted Average</v>
      </c>
      <c r="K9679" s="16">
        <f>G9679/(1-INDEX(Assumptions!$D$8:$D$12,MATCH(B9679,Assumptions!$A$8:$A$12,0)))</f>
        <v>1321.875</v>
      </c>
      <c r="L9679" s="16">
        <f t="shared" si="1058"/>
        <v>28.552499999999998</v>
      </c>
      <c r="M9679" s="16">
        <f t="shared" si="1059"/>
        <v>66.09375</v>
      </c>
      <c r="N9679" s="14">
        <f>E9679*(K9679-L9679-M9679)*IF(F9679="GHS",1,Assumptions!$B$4)</f>
        <v>4415569.0424999995</v>
      </c>
      <c r="O9679" s="15">
        <f t="shared" ca="1" si="1060"/>
        <v>135</v>
      </c>
      <c r="P9679" s="15" t="str">
        <f t="shared" ca="1" si="1061"/>
        <v>91-180d</v>
      </c>
      <c r="Q9679" s="17">
        <f ca="1">IF(P9679="0-90d",0,IF(P9679="91-180d",INDEX(Assumptions!$F$8:$F$12,MATCH(B9679,Assumptions!$A$8:$A$12,0)),IF(P9679="181-365d",INDEX(Assumptions!$G$8:$G$12,MATCH(B9679,Assumptions!$A$8:$A$12,0)),INDEX(Assumptions!$H$8:$H$12,MATCH(B9679,Assumptions!$A$8:$A$12,0)))))</f>
        <v>0.05</v>
      </c>
      <c r="R9679" s="14">
        <f t="shared" ca="1" si="1062"/>
        <v>171219.82500000001</v>
      </c>
      <c r="S9679" s="14">
        <f t="shared" ca="1" si="1063"/>
        <v>3253176.6749999998</v>
      </c>
      <c r="T9679" s="11" t="s">
        <v>25</v>
      </c>
      <c r="U9679" s="18" t="s">
        <v>26</v>
      </c>
    </row>
    <row r="9680" spans="1:21" ht="15" customHeight="1" x14ac:dyDescent="0.15">
      <c r="A9680" s="10" t="s">
        <v>9728</v>
      </c>
      <c r="B9680" s="11" t="s">
        <v>31</v>
      </c>
      <c r="C9680" s="11" t="s">
        <v>76</v>
      </c>
      <c r="D9680" s="12">
        <v>46186</v>
      </c>
      <c r="E9680" s="11">
        <v>3175</v>
      </c>
      <c r="F9680" s="11" t="s">
        <v>33</v>
      </c>
      <c r="G9680" s="13">
        <v>2492.21</v>
      </c>
      <c r="H9680" s="14">
        <f t="shared" si="1057"/>
        <v>7912766.75</v>
      </c>
      <c r="I9680" s="14">
        <f>IF(F9680="GHS",H9680,H9680*Assumptions!$B$4)</f>
        <v>7912766.75</v>
      </c>
      <c r="J9680" s="15" t="str">
        <f>INDEX(Assumptions!$B$8:$B$12,MATCH(B9680,Assumptions!$A$8:$A$12,0))</f>
        <v>Weighted Average</v>
      </c>
      <c r="K9680" s="16">
        <f>G9680/(1-INDEX(Assumptions!$D$8:$D$12,MATCH(B9680,Assumptions!$A$8:$A$12,0)))</f>
        <v>3461.4027777777778</v>
      </c>
      <c r="L9680" s="16">
        <f t="shared" si="1058"/>
        <v>74.766300000000001</v>
      </c>
      <c r="M9680" s="16">
        <f t="shared" si="1059"/>
        <v>173.07013888888889</v>
      </c>
      <c r="N9680" s="14">
        <f>E9680*(K9680-L9680-M9680)*IF(F9680="GHS",1,Assumptions!$B$4)</f>
        <v>10203073.125972223</v>
      </c>
      <c r="O9680" s="15">
        <f t="shared" ca="1" si="1060"/>
        <v>100</v>
      </c>
      <c r="P9680" s="15" t="str">
        <f t="shared" ca="1" si="1061"/>
        <v>91-180d</v>
      </c>
      <c r="Q9680" s="17">
        <f ca="1">IF(P9680="0-90d",0,IF(P9680="91-180d",INDEX(Assumptions!$F$8:$F$12,MATCH(B9680,Assumptions!$A$8:$A$12,0)),IF(P9680="181-365d",INDEX(Assumptions!$G$8:$G$12,MATCH(B9680,Assumptions!$A$8:$A$12,0)),INDEX(Assumptions!$H$8:$H$12,MATCH(B9680,Assumptions!$A$8:$A$12,0)))))</f>
        <v>0.05</v>
      </c>
      <c r="R9680" s="14">
        <f t="shared" ca="1" si="1062"/>
        <v>395638.33750000002</v>
      </c>
      <c r="S9680" s="14">
        <f t="shared" ca="1" si="1063"/>
        <v>7517128.4124999996</v>
      </c>
      <c r="T9680" s="11" t="s">
        <v>25</v>
      </c>
      <c r="U9680" s="18" t="s">
        <v>26</v>
      </c>
    </row>
    <row r="9681" spans="1:21" ht="15" customHeight="1" x14ac:dyDescent="0.15">
      <c r="A9681" s="10" t="s">
        <v>9729</v>
      </c>
      <c r="B9681" s="11" t="s">
        <v>46</v>
      </c>
      <c r="C9681" s="11" t="s">
        <v>119</v>
      </c>
      <c r="D9681" s="12">
        <v>45843</v>
      </c>
      <c r="E9681" s="11">
        <v>825</v>
      </c>
      <c r="F9681" s="11" t="s">
        <v>33</v>
      </c>
      <c r="G9681" s="13">
        <v>792287.38</v>
      </c>
      <c r="H9681" s="14">
        <f t="shared" si="1057"/>
        <v>653637088.5</v>
      </c>
      <c r="I9681" s="14">
        <f>IF(F9681="GHS",H9681,H9681*Assumptions!$B$4)</f>
        <v>653637088.5</v>
      </c>
      <c r="J9681" s="15" t="str">
        <f>INDEX(Assumptions!$B$8:$B$12,MATCH(B9681,Assumptions!$A$8:$A$12,0))</f>
        <v>Specific Identification</v>
      </c>
      <c r="K9681" s="16">
        <f>G9681/(1-INDEX(Assumptions!$D$8:$D$12,MATCH(B9681,Assumptions!$A$8:$A$12,0)))</f>
        <v>1015753.0512820513</v>
      </c>
      <c r="L9681" s="16">
        <f t="shared" si="1058"/>
        <v>23768.6214</v>
      </c>
      <c r="M9681" s="16">
        <f t="shared" si="1059"/>
        <v>50787.652564102566</v>
      </c>
      <c r="N9681" s="14">
        <f>E9681*(K9681-L9681-M9681)*IF(F9681="GHS",1,Assumptions!$B$4)</f>
        <v>776487341.28730774</v>
      </c>
      <c r="O9681" s="15">
        <f t="shared" ca="1" si="1060"/>
        <v>443</v>
      </c>
      <c r="P9681" s="15" t="str">
        <f t="shared" ca="1" si="1061"/>
        <v>365d+</v>
      </c>
      <c r="Q9681" s="17">
        <f ca="1">IF(P9681="0-90d",0,IF(P9681="91-180d",INDEX(Assumptions!$F$8:$F$12,MATCH(B9681,Assumptions!$A$8:$A$12,0)),IF(P9681="181-365d",INDEX(Assumptions!$G$8:$G$12,MATCH(B9681,Assumptions!$A$8:$A$12,0)),INDEX(Assumptions!$H$8:$H$12,MATCH(B9681,Assumptions!$A$8:$A$12,0)))))</f>
        <v>0.15</v>
      </c>
      <c r="R9681" s="14">
        <f t="shared" ca="1" si="1062"/>
        <v>98045563.274999991</v>
      </c>
      <c r="S9681" s="14">
        <f t="shared" ca="1" si="1063"/>
        <v>555591525.22500002</v>
      </c>
      <c r="T9681" s="11" t="s">
        <v>25</v>
      </c>
      <c r="U9681" s="18" t="s">
        <v>36</v>
      </c>
    </row>
    <row r="9682" spans="1:21" ht="15" customHeight="1" x14ac:dyDescent="0.15">
      <c r="A9682" s="10" t="s">
        <v>9730</v>
      </c>
      <c r="B9682" s="11" t="s">
        <v>31</v>
      </c>
      <c r="C9682" s="11" t="s">
        <v>63</v>
      </c>
      <c r="D9682" s="12">
        <v>45747</v>
      </c>
      <c r="E9682" s="11">
        <v>324</v>
      </c>
      <c r="F9682" s="11" t="s">
        <v>33</v>
      </c>
      <c r="G9682" s="13">
        <v>1494.12</v>
      </c>
      <c r="H9682" s="14">
        <f t="shared" si="1057"/>
        <v>484094.87999999995</v>
      </c>
      <c r="I9682" s="14">
        <f>IF(F9682="GHS",H9682,H9682*Assumptions!$B$4)</f>
        <v>484094.87999999995</v>
      </c>
      <c r="J9682" s="15" t="str">
        <f>INDEX(Assumptions!$B$8:$B$12,MATCH(B9682,Assumptions!$A$8:$A$12,0))</f>
        <v>Weighted Average</v>
      </c>
      <c r="K9682" s="16">
        <f>G9682/(1-INDEX(Assumptions!$D$8:$D$12,MATCH(B9682,Assumptions!$A$8:$A$12,0)))</f>
        <v>2075.1666666666665</v>
      </c>
      <c r="L9682" s="16">
        <f t="shared" si="1058"/>
        <v>44.823599999999992</v>
      </c>
      <c r="M9682" s="16">
        <f t="shared" si="1059"/>
        <v>103.75833333333333</v>
      </c>
      <c r="N9682" s="14">
        <f>E9682*(K9682-L9682-M9682)*IF(F9682="GHS",1,Assumptions!$B$4)</f>
        <v>624213.45359999989</v>
      </c>
      <c r="O9682" s="15">
        <f t="shared" ca="1" si="1060"/>
        <v>539</v>
      </c>
      <c r="P9682" s="15" t="str">
        <f t="shared" ca="1" si="1061"/>
        <v>365d+</v>
      </c>
      <c r="Q9682" s="17">
        <f ca="1">IF(P9682="0-90d",0,IF(P9682="91-180d",INDEX(Assumptions!$F$8:$F$12,MATCH(B9682,Assumptions!$A$8:$A$12,0)),IF(P9682="181-365d",INDEX(Assumptions!$G$8:$G$12,MATCH(B9682,Assumptions!$A$8:$A$12,0)),INDEX(Assumptions!$H$8:$H$12,MATCH(B9682,Assumptions!$A$8:$A$12,0)))))</f>
        <v>0.6</v>
      </c>
      <c r="R9682" s="14">
        <f t="shared" ca="1" si="1062"/>
        <v>290456.92799999996</v>
      </c>
      <c r="S9682" s="14">
        <f t="shared" ca="1" si="1063"/>
        <v>193637.95199999999</v>
      </c>
      <c r="T9682" s="11" t="s">
        <v>50</v>
      </c>
      <c r="U9682" s="18" t="s">
        <v>26</v>
      </c>
    </row>
    <row r="9683" spans="1:21" ht="15" customHeight="1" x14ac:dyDescent="0.15">
      <c r="A9683" s="10" t="s">
        <v>9731</v>
      </c>
      <c r="B9683" s="11" t="s">
        <v>41</v>
      </c>
      <c r="C9683" s="11" t="s">
        <v>44</v>
      </c>
      <c r="D9683" s="12">
        <v>45759</v>
      </c>
      <c r="E9683" s="11">
        <v>406</v>
      </c>
      <c r="F9683" s="11" t="s">
        <v>33</v>
      </c>
      <c r="G9683" s="13">
        <v>348.83</v>
      </c>
      <c r="H9683" s="14">
        <f t="shared" si="1057"/>
        <v>141624.97999999998</v>
      </c>
      <c r="I9683" s="14">
        <f>IF(F9683="GHS",H9683,H9683*Assumptions!$B$4)</f>
        <v>141624.97999999998</v>
      </c>
      <c r="J9683" s="15" t="str">
        <f>INDEX(Assumptions!$B$8:$B$12,MATCH(B9683,Assumptions!$A$8:$A$12,0))</f>
        <v>Weighted Average</v>
      </c>
      <c r="K9683" s="16">
        <f>G9683/(1-INDEX(Assumptions!$D$8:$D$12,MATCH(B9683,Assumptions!$A$8:$A$12,0)))</f>
        <v>536.66153846153838</v>
      </c>
      <c r="L9683" s="16">
        <f t="shared" si="1058"/>
        <v>10.464899999999998</v>
      </c>
      <c r="M9683" s="16">
        <f t="shared" si="1059"/>
        <v>26.83307692307692</v>
      </c>
      <c r="N9683" s="14">
        <f>E9683*(K9683-L9683-M9683)*IF(F9683="GHS",1,Assumptions!$B$4)</f>
        <v>202741.60598461537</v>
      </c>
      <c r="O9683" s="15">
        <f t="shared" ca="1" si="1060"/>
        <v>527</v>
      </c>
      <c r="P9683" s="15" t="str">
        <f t="shared" ca="1" si="1061"/>
        <v>365d+</v>
      </c>
      <c r="Q9683" s="17">
        <f ca="1">IF(P9683="0-90d",0,IF(P9683="91-180d",INDEX(Assumptions!$F$8:$F$12,MATCH(B9683,Assumptions!$A$8:$A$12,0)),IF(P9683="181-365d",INDEX(Assumptions!$G$8:$G$12,MATCH(B9683,Assumptions!$A$8:$A$12,0)),INDEX(Assumptions!$H$8:$H$12,MATCH(B9683,Assumptions!$A$8:$A$12,0)))))</f>
        <v>0.8</v>
      </c>
      <c r="R9683" s="14">
        <f t="shared" ca="1" si="1062"/>
        <v>113299.984</v>
      </c>
      <c r="S9683" s="14">
        <f t="shared" ca="1" si="1063"/>
        <v>28324.995999999985</v>
      </c>
      <c r="T9683" s="11" t="s">
        <v>25</v>
      </c>
      <c r="U9683" s="18" t="s">
        <v>26</v>
      </c>
    </row>
    <row r="9684" spans="1:21" ht="15" customHeight="1" x14ac:dyDescent="0.15">
      <c r="A9684" s="10" t="s">
        <v>9732</v>
      </c>
      <c r="B9684" s="11" t="s">
        <v>41</v>
      </c>
      <c r="C9684" s="11" t="s">
        <v>44</v>
      </c>
      <c r="D9684" s="12">
        <v>46027</v>
      </c>
      <c r="E9684" s="11">
        <v>4710</v>
      </c>
      <c r="F9684" s="11" t="s">
        <v>33</v>
      </c>
      <c r="G9684" s="13">
        <v>1083.68</v>
      </c>
      <c r="H9684" s="14">
        <f t="shared" si="1057"/>
        <v>5104132.8000000007</v>
      </c>
      <c r="I9684" s="14">
        <f>IF(F9684="GHS",H9684,H9684*Assumptions!$B$4)</f>
        <v>5104132.8000000007</v>
      </c>
      <c r="J9684" s="15" t="str">
        <f>INDEX(Assumptions!$B$8:$B$12,MATCH(B9684,Assumptions!$A$8:$A$12,0))</f>
        <v>Weighted Average</v>
      </c>
      <c r="K9684" s="16">
        <f>G9684/(1-INDEX(Assumptions!$D$8:$D$12,MATCH(B9684,Assumptions!$A$8:$A$12,0)))</f>
        <v>1667.2</v>
      </c>
      <c r="L9684" s="16">
        <f t="shared" si="1058"/>
        <v>32.510400000000004</v>
      </c>
      <c r="M9684" s="16">
        <f t="shared" si="1059"/>
        <v>83.360000000000014</v>
      </c>
      <c r="N9684" s="14">
        <f>E9684*(K9684-L9684-M9684)*IF(F9684="GHS",1,Assumptions!$B$4)</f>
        <v>7306762.4160000002</v>
      </c>
      <c r="O9684" s="15">
        <f t="shared" ca="1" si="1060"/>
        <v>259</v>
      </c>
      <c r="P9684" s="15" t="str">
        <f t="shared" ca="1" si="1061"/>
        <v>181-365d</v>
      </c>
      <c r="Q9684" s="17">
        <f ca="1">IF(P9684="0-90d",0,IF(P9684="91-180d",INDEX(Assumptions!$F$8:$F$12,MATCH(B9684,Assumptions!$A$8:$A$12,0)),IF(P9684="181-365d",INDEX(Assumptions!$G$8:$G$12,MATCH(B9684,Assumptions!$A$8:$A$12,0)),INDEX(Assumptions!$H$8:$H$12,MATCH(B9684,Assumptions!$A$8:$A$12,0)))))</f>
        <v>0.35</v>
      </c>
      <c r="R9684" s="14">
        <f t="shared" ca="1" si="1062"/>
        <v>1786446.4800000002</v>
      </c>
      <c r="S9684" s="14">
        <f t="shared" ca="1" si="1063"/>
        <v>3317686.3200000003</v>
      </c>
      <c r="T9684" s="11" t="s">
        <v>25</v>
      </c>
      <c r="U9684" s="18" t="s">
        <v>36</v>
      </c>
    </row>
    <row r="9685" spans="1:21" ht="15" customHeight="1" x14ac:dyDescent="0.15">
      <c r="A9685" s="10" t="s">
        <v>9733</v>
      </c>
      <c r="B9685" s="11" t="s">
        <v>22</v>
      </c>
      <c r="C9685" s="11" t="s">
        <v>81</v>
      </c>
      <c r="D9685" s="12">
        <v>46087</v>
      </c>
      <c r="E9685" s="11">
        <v>1081</v>
      </c>
      <c r="F9685" s="11" t="s">
        <v>24</v>
      </c>
      <c r="G9685" s="13">
        <v>18670.009999999998</v>
      </c>
      <c r="H9685" s="14">
        <f t="shared" si="1057"/>
        <v>20182280.809999999</v>
      </c>
      <c r="I9685" s="14">
        <f>IF(F9685="GHS",H9685,H9685*Assumptions!$B$4)</f>
        <v>217968632.748</v>
      </c>
      <c r="J9685" s="15" t="str">
        <f>INDEX(Assumptions!$B$8:$B$12,MATCH(B9685,Assumptions!$A$8:$A$12,0))</f>
        <v>FIFO</v>
      </c>
      <c r="K9685" s="16">
        <f>G9685/(1-INDEX(Assumptions!$D$8:$D$12,MATCH(B9685,Assumptions!$A$8:$A$12,0)))</f>
        <v>22768.304878048777</v>
      </c>
      <c r="L9685" s="16">
        <f t="shared" si="1058"/>
        <v>560.10029999999995</v>
      </c>
      <c r="M9685" s="16">
        <f t="shared" si="1059"/>
        <v>1138.415243902439</v>
      </c>
      <c r="N9685" s="14">
        <f>E9685*(K9685-L9685-M9685)*IF(F9685="GHS",1,Assumptions!$B$4)</f>
        <v>245985576.51829168</v>
      </c>
      <c r="O9685" s="15">
        <f t="shared" ca="1" si="1060"/>
        <v>199</v>
      </c>
      <c r="P9685" s="15" t="str">
        <f t="shared" ca="1" si="1061"/>
        <v>181-365d</v>
      </c>
      <c r="Q9685" s="17">
        <f ca="1">IF(P9685="0-90d",0,IF(P9685="91-180d",INDEX(Assumptions!$F$8:$F$12,MATCH(B9685,Assumptions!$A$8:$A$12,0)),IF(P9685="181-365d",INDEX(Assumptions!$G$8:$G$12,MATCH(B9685,Assumptions!$A$8:$A$12,0)),INDEX(Assumptions!$H$8:$H$12,MATCH(B9685,Assumptions!$A$8:$A$12,0)))))</f>
        <v>0.15</v>
      </c>
      <c r="R9685" s="14">
        <f t="shared" ca="1" si="1062"/>
        <v>32695294.912199996</v>
      </c>
      <c r="S9685" s="14">
        <f t="shared" ca="1" si="1063"/>
        <v>185273337.83579999</v>
      </c>
      <c r="T9685" s="11" t="s">
        <v>25</v>
      </c>
      <c r="U9685" s="18" t="s">
        <v>26</v>
      </c>
    </row>
    <row r="9686" spans="1:21" ht="15" customHeight="1" x14ac:dyDescent="0.15">
      <c r="A9686" s="10" t="s">
        <v>9734</v>
      </c>
      <c r="B9686" s="11" t="s">
        <v>41</v>
      </c>
      <c r="C9686" s="11" t="s">
        <v>115</v>
      </c>
      <c r="D9686" s="12">
        <v>45735</v>
      </c>
      <c r="E9686" s="11">
        <v>4943</v>
      </c>
      <c r="F9686" s="11" t="s">
        <v>33</v>
      </c>
      <c r="G9686" s="13">
        <v>331.27</v>
      </c>
      <c r="H9686" s="14">
        <f t="shared" si="1057"/>
        <v>1637467.6099999999</v>
      </c>
      <c r="I9686" s="14">
        <f>IF(F9686="GHS",H9686,H9686*Assumptions!$B$4)</f>
        <v>1637467.6099999999</v>
      </c>
      <c r="J9686" s="15" t="str">
        <f>INDEX(Assumptions!$B$8:$B$12,MATCH(B9686,Assumptions!$A$8:$A$12,0))</f>
        <v>Weighted Average</v>
      </c>
      <c r="K9686" s="16">
        <f>G9686/(1-INDEX(Assumptions!$D$8:$D$12,MATCH(B9686,Assumptions!$A$8:$A$12,0)))</f>
        <v>509.64615384615382</v>
      </c>
      <c r="L9686" s="16">
        <f t="shared" si="1058"/>
        <v>9.9380999999999986</v>
      </c>
      <c r="M9686" s="16">
        <f t="shared" si="1059"/>
        <v>25.482307692307693</v>
      </c>
      <c r="N9686" s="14">
        <f>E9686*(K9686-L9686-M9686)*IF(F9686="GHS",1,Assumptions!$B$4)</f>
        <v>2344097.8632384613</v>
      </c>
      <c r="O9686" s="15">
        <f t="shared" ca="1" si="1060"/>
        <v>551</v>
      </c>
      <c r="P9686" s="15" t="str">
        <f t="shared" ca="1" si="1061"/>
        <v>365d+</v>
      </c>
      <c r="Q9686" s="17">
        <f ca="1">IF(P9686="0-90d",0,IF(P9686="91-180d",INDEX(Assumptions!$F$8:$F$12,MATCH(B9686,Assumptions!$A$8:$A$12,0)),IF(P9686="181-365d",INDEX(Assumptions!$G$8:$G$12,MATCH(B9686,Assumptions!$A$8:$A$12,0)),INDEX(Assumptions!$H$8:$H$12,MATCH(B9686,Assumptions!$A$8:$A$12,0)))))</f>
        <v>0.8</v>
      </c>
      <c r="R9686" s="14">
        <f t="shared" ca="1" si="1062"/>
        <v>1309974.088</v>
      </c>
      <c r="S9686" s="14">
        <f t="shared" ca="1" si="1063"/>
        <v>327493.52199999988</v>
      </c>
      <c r="T9686" s="11" t="s">
        <v>50</v>
      </c>
      <c r="U9686" s="18" t="s">
        <v>36</v>
      </c>
    </row>
    <row r="9687" spans="1:21" ht="15" customHeight="1" x14ac:dyDescent="0.15">
      <c r="A9687" s="10" t="s">
        <v>9735</v>
      </c>
      <c r="B9687" s="11" t="s">
        <v>22</v>
      </c>
      <c r="C9687" s="11" t="s">
        <v>23</v>
      </c>
      <c r="D9687" s="12">
        <v>46112</v>
      </c>
      <c r="E9687" s="11">
        <v>2329</v>
      </c>
      <c r="F9687" s="11" t="s">
        <v>24</v>
      </c>
      <c r="G9687" s="13">
        <v>15439.82</v>
      </c>
      <c r="H9687" s="14">
        <f t="shared" si="1057"/>
        <v>35959340.780000001</v>
      </c>
      <c r="I9687" s="14">
        <f>IF(F9687="GHS",H9687,H9687*Assumptions!$B$4)</f>
        <v>388360880.42400002</v>
      </c>
      <c r="J9687" s="15" t="str">
        <f>INDEX(Assumptions!$B$8:$B$12,MATCH(B9687,Assumptions!$A$8:$A$12,0))</f>
        <v>FIFO</v>
      </c>
      <c r="K9687" s="16">
        <f>G9687/(1-INDEX(Assumptions!$D$8:$D$12,MATCH(B9687,Assumptions!$A$8:$A$12,0)))</f>
        <v>18829.048780487803</v>
      </c>
      <c r="L9687" s="16">
        <f t="shared" si="1058"/>
        <v>463.19459999999998</v>
      </c>
      <c r="M9687" s="16">
        <f t="shared" si="1059"/>
        <v>941.45243902439017</v>
      </c>
      <c r="N9687" s="14">
        <f>E9687*(K9687-L9687-M9687)*IF(F9687="GHS",1,Assumptions!$B$4)</f>
        <v>438279461.88337755</v>
      </c>
      <c r="O9687" s="15">
        <f t="shared" ca="1" si="1060"/>
        <v>174</v>
      </c>
      <c r="P9687" s="15" t="str">
        <f t="shared" ca="1" si="1061"/>
        <v>91-180d</v>
      </c>
      <c r="Q9687" s="17">
        <f ca="1">IF(P9687="0-90d",0,IF(P9687="91-180d",INDEX(Assumptions!$F$8:$F$12,MATCH(B9687,Assumptions!$A$8:$A$12,0)),IF(P9687="181-365d",INDEX(Assumptions!$G$8:$G$12,MATCH(B9687,Assumptions!$A$8:$A$12,0)),INDEX(Assumptions!$H$8:$H$12,MATCH(B9687,Assumptions!$A$8:$A$12,0)))))</f>
        <v>0.03</v>
      </c>
      <c r="R9687" s="14">
        <f t="shared" ca="1" si="1062"/>
        <v>11650826.41272</v>
      </c>
      <c r="S9687" s="14">
        <f t="shared" ca="1" si="1063"/>
        <v>376710054.01128</v>
      </c>
      <c r="T9687" s="11" t="s">
        <v>25</v>
      </c>
      <c r="U9687" s="18" t="s">
        <v>26</v>
      </c>
    </row>
    <row r="9688" spans="1:21" ht="15" customHeight="1" x14ac:dyDescent="0.15">
      <c r="A9688" s="10" t="s">
        <v>9736</v>
      </c>
      <c r="B9688" s="11" t="s">
        <v>46</v>
      </c>
      <c r="C9688" s="11" t="s">
        <v>47</v>
      </c>
      <c r="D9688" s="12">
        <v>45832</v>
      </c>
      <c r="E9688" s="11">
        <v>4623</v>
      </c>
      <c r="F9688" s="11" t="s">
        <v>33</v>
      </c>
      <c r="G9688" s="13">
        <v>377395.42</v>
      </c>
      <c r="H9688" s="14">
        <f t="shared" si="1057"/>
        <v>1744699026.6599998</v>
      </c>
      <c r="I9688" s="14">
        <f>IF(F9688="GHS",H9688,H9688*Assumptions!$B$4)</f>
        <v>1744699026.6599998</v>
      </c>
      <c r="J9688" s="15" t="str">
        <f>INDEX(Assumptions!$B$8:$B$12,MATCH(B9688,Assumptions!$A$8:$A$12,0))</f>
        <v>Specific Identification</v>
      </c>
      <c r="K9688" s="16">
        <f>G9688/(1-INDEX(Assumptions!$D$8:$D$12,MATCH(B9688,Assumptions!$A$8:$A$12,0)))</f>
        <v>483840.282051282</v>
      </c>
      <c r="L9688" s="16">
        <f t="shared" si="1058"/>
        <v>11321.862599999999</v>
      </c>
      <c r="M9688" s="16">
        <f t="shared" si="1059"/>
        <v>24192.014102564102</v>
      </c>
      <c r="N9688" s="14">
        <f>E9688*(K9688-L9688-M9688)*IF(F9688="GHS",1,Assumptions!$B$4)</f>
        <v>2072612971.9271231</v>
      </c>
      <c r="O9688" s="15">
        <f t="shared" ca="1" si="1060"/>
        <v>454</v>
      </c>
      <c r="P9688" s="15" t="str">
        <f t="shared" ca="1" si="1061"/>
        <v>365d+</v>
      </c>
      <c r="Q9688" s="17">
        <f ca="1">IF(P9688="0-90d",0,IF(P9688="91-180d",INDEX(Assumptions!$F$8:$F$12,MATCH(B9688,Assumptions!$A$8:$A$12,0)),IF(P9688="181-365d",INDEX(Assumptions!$G$8:$G$12,MATCH(B9688,Assumptions!$A$8:$A$12,0)),INDEX(Assumptions!$H$8:$H$12,MATCH(B9688,Assumptions!$A$8:$A$12,0)))))</f>
        <v>0.15</v>
      </c>
      <c r="R9688" s="14">
        <f t="shared" ca="1" si="1062"/>
        <v>261704853.99899995</v>
      </c>
      <c r="S9688" s="14">
        <f t="shared" ca="1" si="1063"/>
        <v>1482994172.6609998</v>
      </c>
      <c r="T9688" s="11" t="s">
        <v>25</v>
      </c>
      <c r="U9688" s="18" t="s">
        <v>26</v>
      </c>
    </row>
    <row r="9689" spans="1:21" ht="15" customHeight="1" x14ac:dyDescent="0.15">
      <c r="A9689" s="10" t="s">
        <v>9737</v>
      </c>
      <c r="B9689" s="11" t="s">
        <v>41</v>
      </c>
      <c r="C9689" s="11" t="s">
        <v>42</v>
      </c>
      <c r="D9689" s="12">
        <v>46073</v>
      </c>
      <c r="E9689" s="11">
        <v>4132</v>
      </c>
      <c r="F9689" s="11" t="s">
        <v>33</v>
      </c>
      <c r="G9689" s="13">
        <v>437.91</v>
      </c>
      <c r="H9689" s="14">
        <f t="shared" si="1057"/>
        <v>1809444.12</v>
      </c>
      <c r="I9689" s="14">
        <f>IF(F9689="GHS",H9689,H9689*Assumptions!$B$4)</f>
        <v>1809444.12</v>
      </c>
      <c r="J9689" s="15" t="str">
        <f>INDEX(Assumptions!$B$8:$B$12,MATCH(B9689,Assumptions!$A$8:$A$12,0))</f>
        <v>Weighted Average</v>
      </c>
      <c r="K9689" s="16">
        <f>G9689/(1-INDEX(Assumptions!$D$8:$D$12,MATCH(B9689,Assumptions!$A$8:$A$12,0)))</f>
        <v>673.70769230769235</v>
      </c>
      <c r="L9689" s="16">
        <f t="shared" si="1058"/>
        <v>13.1373</v>
      </c>
      <c r="M9689" s="16">
        <f t="shared" si="1059"/>
        <v>33.685384615384621</v>
      </c>
      <c r="N9689" s="14">
        <f>E9689*(K9689-L9689-M9689)*IF(F9689="GHS",1,Assumptions!$B$4)</f>
        <v>2590288.8517846158</v>
      </c>
      <c r="O9689" s="15">
        <f t="shared" ca="1" si="1060"/>
        <v>213</v>
      </c>
      <c r="P9689" s="15" t="str">
        <f t="shared" ca="1" si="1061"/>
        <v>181-365d</v>
      </c>
      <c r="Q9689" s="17">
        <f ca="1">IF(P9689="0-90d",0,IF(P9689="91-180d",INDEX(Assumptions!$F$8:$F$12,MATCH(B9689,Assumptions!$A$8:$A$12,0)),IF(P9689="181-365d",INDEX(Assumptions!$G$8:$G$12,MATCH(B9689,Assumptions!$A$8:$A$12,0)),INDEX(Assumptions!$H$8:$H$12,MATCH(B9689,Assumptions!$A$8:$A$12,0)))))</f>
        <v>0.35</v>
      </c>
      <c r="R9689" s="14">
        <f t="shared" ca="1" si="1062"/>
        <v>633305.44200000004</v>
      </c>
      <c r="S9689" s="14">
        <f t="shared" ca="1" si="1063"/>
        <v>1176138.6780000001</v>
      </c>
      <c r="T9689" s="11" t="s">
        <v>25</v>
      </c>
      <c r="U9689" s="18" t="s">
        <v>26</v>
      </c>
    </row>
    <row r="9690" spans="1:21" ht="15" customHeight="1" x14ac:dyDescent="0.15">
      <c r="A9690" s="10" t="s">
        <v>9738</v>
      </c>
      <c r="B9690" s="11" t="s">
        <v>31</v>
      </c>
      <c r="C9690" s="11" t="s">
        <v>32</v>
      </c>
      <c r="D9690" s="12">
        <v>45833</v>
      </c>
      <c r="E9690" s="11">
        <v>2647</v>
      </c>
      <c r="F9690" s="11" t="s">
        <v>33</v>
      </c>
      <c r="G9690" s="13">
        <v>3634.92</v>
      </c>
      <c r="H9690" s="14">
        <f t="shared" si="1057"/>
        <v>9621633.2400000002</v>
      </c>
      <c r="I9690" s="14">
        <f>IF(F9690="GHS",H9690,H9690*Assumptions!$B$4)</f>
        <v>9621633.2400000002</v>
      </c>
      <c r="J9690" s="15" t="str">
        <f>INDEX(Assumptions!$B$8:$B$12,MATCH(B9690,Assumptions!$A$8:$A$12,0))</f>
        <v>Weighted Average</v>
      </c>
      <c r="K9690" s="16">
        <f>G9690/(1-INDEX(Assumptions!$D$8:$D$12,MATCH(B9690,Assumptions!$A$8:$A$12,0)))</f>
        <v>5048.5</v>
      </c>
      <c r="L9690" s="16">
        <f t="shared" si="1058"/>
        <v>109.0476</v>
      </c>
      <c r="M9690" s="16">
        <f t="shared" si="1059"/>
        <v>252.42500000000001</v>
      </c>
      <c r="N9690" s="14">
        <f>E9690*(K9690-L9690-M9690)*IF(F9690="GHS",1,Assumptions!$B$4)</f>
        <v>12406561.527799999</v>
      </c>
      <c r="O9690" s="15">
        <f t="shared" ca="1" si="1060"/>
        <v>453</v>
      </c>
      <c r="P9690" s="15" t="str">
        <f t="shared" ca="1" si="1061"/>
        <v>365d+</v>
      </c>
      <c r="Q9690" s="17">
        <f ca="1">IF(P9690="0-90d",0,IF(P9690="91-180d",INDEX(Assumptions!$F$8:$F$12,MATCH(B9690,Assumptions!$A$8:$A$12,0)),IF(P9690="181-365d",INDEX(Assumptions!$G$8:$G$12,MATCH(B9690,Assumptions!$A$8:$A$12,0)),INDEX(Assumptions!$H$8:$H$12,MATCH(B9690,Assumptions!$A$8:$A$12,0)))))</f>
        <v>0.6</v>
      </c>
      <c r="R9690" s="14">
        <f t="shared" ca="1" si="1062"/>
        <v>5772979.9440000001</v>
      </c>
      <c r="S9690" s="14">
        <f t="shared" ca="1" si="1063"/>
        <v>3848653.2960000001</v>
      </c>
      <c r="T9690" s="11" t="s">
        <v>25</v>
      </c>
      <c r="U9690" s="18" t="s">
        <v>36</v>
      </c>
    </row>
    <row r="9691" spans="1:21" ht="15" customHeight="1" x14ac:dyDescent="0.15">
      <c r="A9691" s="10" t="s">
        <v>9739</v>
      </c>
      <c r="B9691" s="11" t="s">
        <v>28</v>
      </c>
      <c r="C9691" s="11" t="s">
        <v>55</v>
      </c>
      <c r="D9691" s="12">
        <v>46155</v>
      </c>
      <c r="E9691" s="11">
        <v>647</v>
      </c>
      <c r="F9691" s="11" t="s">
        <v>24</v>
      </c>
      <c r="G9691" s="13">
        <v>3759.36</v>
      </c>
      <c r="H9691" s="14">
        <f t="shared" si="1057"/>
        <v>2432305.92</v>
      </c>
      <c r="I9691" s="14">
        <f>IF(F9691="GHS",H9691,H9691*Assumptions!$B$4)</f>
        <v>26268903.936000001</v>
      </c>
      <c r="J9691" s="15" t="str">
        <f>INDEX(Assumptions!$B$8:$B$12,MATCH(B9691,Assumptions!$A$8:$A$12,0))</f>
        <v>Fair Value Less Costs to Sell</v>
      </c>
      <c r="K9691" s="16">
        <f>G9691/(1-INDEX(Assumptions!$D$8:$D$12,MATCH(B9691,Assumptions!$A$8:$A$12,0)))</f>
        <v>4272</v>
      </c>
      <c r="L9691" s="16">
        <f t="shared" si="1058"/>
        <v>112.7808</v>
      </c>
      <c r="M9691" s="16">
        <f t="shared" si="1059"/>
        <v>213.60000000000002</v>
      </c>
      <c r="N9691" s="14">
        <f>E9691*(K9691-L9691-M9691)*IF(F9691="GHS",1,Assumptions!$B$4)</f>
        <v>27570408.721919999</v>
      </c>
      <c r="O9691" s="15">
        <f t="shared" ca="1" si="1060"/>
        <v>131</v>
      </c>
      <c r="P9691" s="15" t="str">
        <f t="shared" ca="1" si="1061"/>
        <v>91-180d</v>
      </c>
      <c r="Q9691" s="17">
        <f ca="1">IF(P9691="0-90d",0,IF(P9691="91-180d",INDEX(Assumptions!$F$8:$F$12,MATCH(B9691,Assumptions!$A$8:$A$12,0)),IF(P9691="181-365d",INDEX(Assumptions!$G$8:$G$12,MATCH(B9691,Assumptions!$A$8:$A$12,0)),INDEX(Assumptions!$H$8:$H$12,MATCH(B9691,Assumptions!$A$8:$A$12,0)))))</f>
        <v>0.02</v>
      </c>
      <c r="R9691" s="14">
        <f t="shared" ca="1" si="1062"/>
        <v>525378.07871999999</v>
      </c>
      <c r="S9691" s="14">
        <f t="shared" ca="1" si="1063"/>
        <v>25743525.857280001</v>
      </c>
      <c r="T9691" s="11" t="s">
        <v>25</v>
      </c>
      <c r="U9691" s="18" t="s">
        <v>26</v>
      </c>
    </row>
    <row r="9692" spans="1:21" ht="15" customHeight="1" x14ac:dyDescent="0.15">
      <c r="A9692" s="10" t="s">
        <v>9740</v>
      </c>
      <c r="B9692" s="11" t="s">
        <v>22</v>
      </c>
      <c r="C9692" s="11" t="s">
        <v>23</v>
      </c>
      <c r="D9692" s="12">
        <v>45838</v>
      </c>
      <c r="E9692" s="11">
        <v>3422</v>
      </c>
      <c r="F9692" s="11" t="s">
        <v>24</v>
      </c>
      <c r="G9692" s="13">
        <v>18261.16</v>
      </c>
      <c r="H9692" s="14">
        <f t="shared" si="1057"/>
        <v>62489689.519999996</v>
      </c>
      <c r="I9692" s="14">
        <f>IF(F9692="GHS",H9692,H9692*Assumptions!$B$4)</f>
        <v>674888646.81599998</v>
      </c>
      <c r="J9692" s="15" t="str">
        <f>INDEX(Assumptions!$B$8:$B$12,MATCH(B9692,Assumptions!$A$8:$A$12,0))</f>
        <v>FIFO</v>
      </c>
      <c r="K9692" s="16">
        <f>G9692/(1-INDEX(Assumptions!$D$8:$D$12,MATCH(B9692,Assumptions!$A$8:$A$12,0)))</f>
        <v>22269.707317073167</v>
      </c>
      <c r="L9692" s="16">
        <f t="shared" si="1058"/>
        <v>547.83479999999997</v>
      </c>
      <c r="M9692" s="16">
        <f t="shared" si="1059"/>
        <v>1113.4853658536583</v>
      </c>
      <c r="N9692" s="14">
        <f>E9692*(K9692-L9692-M9692)*IF(F9692="GHS",1,Assumptions!$B$4)</f>
        <v>761636528.97991014</v>
      </c>
      <c r="O9692" s="15">
        <f t="shared" ca="1" si="1060"/>
        <v>448</v>
      </c>
      <c r="P9692" s="15" t="str">
        <f t="shared" ca="1" si="1061"/>
        <v>365d+</v>
      </c>
      <c r="Q9692" s="17">
        <f ca="1">IF(P9692="0-90d",0,IF(P9692="91-180d",INDEX(Assumptions!$F$8:$F$12,MATCH(B9692,Assumptions!$A$8:$A$12,0)),IF(P9692="181-365d",INDEX(Assumptions!$G$8:$G$12,MATCH(B9692,Assumptions!$A$8:$A$12,0)),INDEX(Assumptions!$H$8:$H$12,MATCH(B9692,Assumptions!$A$8:$A$12,0)))))</f>
        <v>0.5</v>
      </c>
      <c r="R9692" s="14">
        <f t="shared" ca="1" si="1062"/>
        <v>337444323.40799999</v>
      </c>
      <c r="S9692" s="14">
        <f t="shared" ca="1" si="1063"/>
        <v>337444323.40799999</v>
      </c>
      <c r="T9692" s="11" t="s">
        <v>25</v>
      </c>
      <c r="U9692" s="18" t="s">
        <v>26</v>
      </c>
    </row>
    <row r="9693" spans="1:21" ht="15" customHeight="1" x14ac:dyDescent="0.15">
      <c r="A9693" s="10" t="s">
        <v>9741</v>
      </c>
      <c r="B9693" s="11" t="s">
        <v>31</v>
      </c>
      <c r="C9693" s="11" t="s">
        <v>32</v>
      </c>
      <c r="D9693" s="12">
        <v>46062</v>
      </c>
      <c r="E9693" s="11">
        <v>3159</v>
      </c>
      <c r="F9693" s="11" t="s">
        <v>33</v>
      </c>
      <c r="G9693" s="13">
        <v>789.37</v>
      </c>
      <c r="H9693" s="14">
        <f t="shared" si="1057"/>
        <v>2493619.83</v>
      </c>
      <c r="I9693" s="14">
        <f>IF(F9693="GHS",H9693,H9693*Assumptions!$B$4)</f>
        <v>2493619.83</v>
      </c>
      <c r="J9693" s="15" t="str">
        <f>INDEX(Assumptions!$B$8:$B$12,MATCH(B9693,Assumptions!$A$8:$A$12,0))</f>
        <v>Weighted Average</v>
      </c>
      <c r="K9693" s="16">
        <f>G9693/(1-INDEX(Assumptions!$D$8:$D$12,MATCH(B9693,Assumptions!$A$8:$A$12,0)))</f>
        <v>1096.3472222222222</v>
      </c>
      <c r="L9693" s="16">
        <f t="shared" si="1058"/>
        <v>23.681100000000001</v>
      </c>
      <c r="M9693" s="16">
        <f t="shared" si="1059"/>
        <v>54.817361111111111</v>
      </c>
      <c r="N9693" s="14">
        <f>E9693*(K9693-L9693-M9693)*IF(F9693="GHS",1,Assumptions!$B$4)</f>
        <v>3215384.2363499994</v>
      </c>
      <c r="O9693" s="15">
        <f t="shared" ca="1" si="1060"/>
        <v>224</v>
      </c>
      <c r="P9693" s="15" t="str">
        <f t="shared" ca="1" si="1061"/>
        <v>181-365d</v>
      </c>
      <c r="Q9693" s="17">
        <f ca="1">IF(P9693="0-90d",0,IF(P9693="91-180d",INDEX(Assumptions!$F$8:$F$12,MATCH(B9693,Assumptions!$A$8:$A$12,0)),IF(P9693="181-365d",INDEX(Assumptions!$G$8:$G$12,MATCH(B9693,Assumptions!$A$8:$A$12,0)),INDEX(Assumptions!$H$8:$H$12,MATCH(B9693,Assumptions!$A$8:$A$12,0)))))</f>
        <v>0.2</v>
      </c>
      <c r="R9693" s="14">
        <f t="shared" ca="1" si="1062"/>
        <v>498723.96600000001</v>
      </c>
      <c r="S9693" s="14">
        <f t="shared" si="1063"/>
        <v>0</v>
      </c>
      <c r="T9693" s="11" t="s">
        <v>39</v>
      </c>
      <c r="U9693" s="18" t="s">
        <v>26</v>
      </c>
    </row>
    <row r="9694" spans="1:21" ht="15" customHeight="1" x14ac:dyDescent="0.15">
      <c r="A9694" s="10" t="s">
        <v>9742</v>
      </c>
      <c r="B9694" s="11" t="s">
        <v>28</v>
      </c>
      <c r="C9694" s="11" t="s">
        <v>29</v>
      </c>
      <c r="D9694" s="12">
        <v>46042</v>
      </c>
      <c r="E9694" s="11">
        <v>4674</v>
      </c>
      <c r="F9694" s="11" t="s">
        <v>24</v>
      </c>
      <c r="G9694" s="13">
        <v>7542.69</v>
      </c>
      <c r="H9694" s="14">
        <f t="shared" si="1057"/>
        <v>35254533.059999995</v>
      </c>
      <c r="I9694" s="14">
        <f>IF(F9694="GHS",H9694,H9694*Assumptions!$B$4)</f>
        <v>380748957.04799998</v>
      </c>
      <c r="J9694" s="15" t="str">
        <f>INDEX(Assumptions!$B$8:$B$12,MATCH(B9694,Assumptions!$A$8:$A$12,0))</f>
        <v>Fair Value Less Costs to Sell</v>
      </c>
      <c r="K9694" s="16">
        <f>G9694/(1-INDEX(Assumptions!$D$8:$D$12,MATCH(B9694,Assumptions!$A$8:$A$12,0)))</f>
        <v>8571.238636363636</v>
      </c>
      <c r="L9694" s="16">
        <f t="shared" si="1058"/>
        <v>226.28069999999997</v>
      </c>
      <c r="M9694" s="16">
        <f t="shared" si="1059"/>
        <v>428.56193181818185</v>
      </c>
      <c r="N9694" s="14">
        <f>E9694*(K9694-L9694-M9694)*IF(F9694="GHS",1,Assumptions!$B$4)</f>
        <v>399613337.19265097</v>
      </c>
      <c r="O9694" s="15">
        <f t="shared" ca="1" si="1060"/>
        <v>244</v>
      </c>
      <c r="P9694" s="15" t="str">
        <f t="shared" ca="1" si="1061"/>
        <v>181-365d</v>
      </c>
      <c r="Q9694" s="17">
        <f ca="1">IF(P9694="0-90d",0,IF(P9694="91-180d",INDEX(Assumptions!$F$8:$F$12,MATCH(B9694,Assumptions!$A$8:$A$12,0)),IF(P9694="181-365d",INDEX(Assumptions!$G$8:$G$12,MATCH(B9694,Assumptions!$A$8:$A$12,0)),INDEX(Assumptions!$H$8:$H$12,MATCH(B9694,Assumptions!$A$8:$A$12,0)))))</f>
        <v>0.1</v>
      </c>
      <c r="R9694" s="14">
        <f t="shared" ca="1" si="1062"/>
        <v>38074895.704800002</v>
      </c>
      <c r="S9694" s="14">
        <f t="shared" si="1063"/>
        <v>0</v>
      </c>
      <c r="T9694" s="11" t="s">
        <v>39</v>
      </c>
      <c r="U9694" s="18" t="s">
        <v>26</v>
      </c>
    </row>
    <row r="9695" spans="1:21" ht="15" customHeight="1" x14ac:dyDescent="0.15">
      <c r="A9695" s="10" t="s">
        <v>9743</v>
      </c>
      <c r="B9695" s="11" t="s">
        <v>28</v>
      </c>
      <c r="C9695" s="11" t="s">
        <v>29</v>
      </c>
      <c r="D9695" s="12">
        <v>46071</v>
      </c>
      <c r="E9695" s="11">
        <v>4493</v>
      </c>
      <c r="F9695" s="11" t="s">
        <v>24</v>
      </c>
      <c r="G9695" s="13">
        <v>7923.1</v>
      </c>
      <c r="H9695" s="14">
        <f t="shared" si="1057"/>
        <v>35598488.300000004</v>
      </c>
      <c r="I9695" s="14">
        <f>IF(F9695="GHS",H9695,H9695*Assumptions!$B$4)</f>
        <v>384463673.64000005</v>
      </c>
      <c r="J9695" s="15" t="str">
        <f>INDEX(Assumptions!$B$8:$B$12,MATCH(B9695,Assumptions!$A$8:$A$12,0))</f>
        <v>Fair Value Less Costs to Sell</v>
      </c>
      <c r="K9695" s="16">
        <f>G9695/(1-INDEX(Assumptions!$D$8:$D$12,MATCH(B9695,Assumptions!$A$8:$A$12,0)))</f>
        <v>9003.5227272727279</v>
      </c>
      <c r="L9695" s="16">
        <f t="shared" si="1058"/>
        <v>237.69300000000001</v>
      </c>
      <c r="M9695" s="16">
        <f t="shared" si="1059"/>
        <v>450.17613636363643</v>
      </c>
      <c r="N9695" s="14">
        <f>E9695*(K9695-L9695-M9695)*IF(F9695="GHS",1,Assumptions!$B$4)</f>
        <v>403512101.10670918</v>
      </c>
      <c r="O9695" s="15">
        <f t="shared" ca="1" si="1060"/>
        <v>215</v>
      </c>
      <c r="P9695" s="15" t="str">
        <f t="shared" ca="1" si="1061"/>
        <v>181-365d</v>
      </c>
      <c r="Q9695" s="17">
        <f ca="1">IF(P9695="0-90d",0,IF(P9695="91-180d",INDEX(Assumptions!$F$8:$F$12,MATCH(B9695,Assumptions!$A$8:$A$12,0)),IF(P9695="181-365d",INDEX(Assumptions!$G$8:$G$12,MATCH(B9695,Assumptions!$A$8:$A$12,0)),INDEX(Assumptions!$H$8:$H$12,MATCH(B9695,Assumptions!$A$8:$A$12,0)))))</f>
        <v>0.1</v>
      </c>
      <c r="R9695" s="14">
        <f t="shared" ca="1" si="1062"/>
        <v>38446367.364000008</v>
      </c>
      <c r="S9695" s="14">
        <f t="shared" ca="1" si="1063"/>
        <v>346017306.27600002</v>
      </c>
      <c r="T9695" s="11" t="s">
        <v>25</v>
      </c>
      <c r="U9695" s="18" t="s">
        <v>26</v>
      </c>
    </row>
    <row r="9696" spans="1:21" ht="15" customHeight="1" x14ac:dyDescent="0.15">
      <c r="A9696" s="10" t="s">
        <v>9744</v>
      </c>
      <c r="B9696" s="11" t="s">
        <v>31</v>
      </c>
      <c r="C9696" s="11" t="s">
        <v>76</v>
      </c>
      <c r="D9696" s="12">
        <v>45792</v>
      </c>
      <c r="E9696" s="11">
        <v>3871</v>
      </c>
      <c r="F9696" s="11" t="s">
        <v>33</v>
      </c>
      <c r="G9696" s="13">
        <v>2060.7800000000002</v>
      </c>
      <c r="H9696" s="14">
        <f t="shared" si="1057"/>
        <v>7977279.3800000008</v>
      </c>
      <c r="I9696" s="14">
        <f>IF(F9696="GHS",H9696,H9696*Assumptions!$B$4)</f>
        <v>7977279.3800000008</v>
      </c>
      <c r="J9696" s="15" t="str">
        <f>INDEX(Assumptions!$B$8:$B$12,MATCH(B9696,Assumptions!$A$8:$A$12,0))</f>
        <v>Weighted Average</v>
      </c>
      <c r="K9696" s="16">
        <f>G9696/(1-INDEX(Assumptions!$D$8:$D$12,MATCH(B9696,Assumptions!$A$8:$A$12,0)))</f>
        <v>2862.1944444444448</v>
      </c>
      <c r="L9696" s="16">
        <f t="shared" si="1058"/>
        <v>61.823400000000007</v>
      </c>
      <c r="M9696" s="16">
        <f t="shared" si="1059"/>
        <v>143.10972222222225</v>
      </c>
      <c r="N9696" s="14">
        <f>E9696*(K9696-L9696-M9696)*IF(F9696="GHS",1,Assumptions!$B$4)</f>
        <v>10286258.578322222</v>
      </c>
      <c r="O9696" s="15">
        <f t="shared" ca="1" si="1060"/>
        <v>494</v>
      </c>
      <c r="P9696" s="15" t="str">
        <f t="shared" ca="1" si="1061"/>
        <v>365d+</v>
      </c>
      <c r="Q9696" s="17">
        <f ca="1">IF(P9696="0-90d",0,IF(P9696="91-180d",INDEX(Assumptions!$F$8:$F$12,MATCH(B9696,Assumptions!$A$8:$A$12,0)),IF(P9696="181-365d",INDEX(Assumptions!$G$8:$G$12,MATCH(B9696,Assumptions!$A$8:$A$12,0)),INDEX(Assumptions!$H$8:$H$12,MATCH(B9696,Assumptions!$A$8:$A$12,0)))))</f>
        <v>0.6</v>
      </c>
      <c r="R9696" s="14">
        <f t="shared" ca="1" si="1062"/>
        <v>4786367.6280000005</v>
      </c>
      <c r="S9696" s="14">
        <f t="shared" ca="1" si="1063"/>
        <v>3190911.7520000003</v>
      </c>
      <c r="T9696" s="11" t="s">
        <v>25</v>
      </c>
      <c r="U9696" s="18" t="s">
        <v>26</v>
      </c>
    </row>
    <row r="9697" spans="1:21" ht="15" customHeight="1" x14ac:dyDescent="0.15">
      <c r="A9697" s="10" t="s">
        <v>9745</v>
      </c>
      <c r="B9697" s="11" t="s">
        <v>28</v>
      </c>
      <c r="C9697" s="11" t="s">
        <v>55</v>
      </c>
      <c r="D9697" s="12">
        <v>46023</v>
      </c>
      <c r="E9697" s="11">
        <v>4882</v>
      </c>
      <c r="F9697" s="11" t="s">
        <v>24</v>
      </c>
      <c r="G9697" s="13">
        <v>3661.13</v>
      </c>
      <c r="H9697" s="14">
        <f t="shared" si="1057"/>
        <v>17873636.66</v>
      </c>
      <c r="I9697" s="14">
        <f>IF(F9697="GHS",H9697,H9697*Assumptions!$B$4)</f>
        <v>193035275.928</v>
      </c>
      <c r="J9697" s="15" t="str">
        <f>INDEX(Assumptions!$B$8:$B$12,MATCH(B9697,Assumptions!$A$8:$A$12,0))</f>
        <v>Fair Value Less Costs to Sell</v>
      </c>
      <c r="K9697" s="16">
        <f>G9697/(1-INDEX(Assumptions!$D$8:$D$12,MATCH(B9697,Assumptions!$A$8:$A$12,0)))</f>
        <v>4160.375</v>
      </c>
      <c r="L9697" s="16">
        <f t="shared" si="1058"/>
        <v>109.8339</v>
      </c>
      <c r="M9697" s="16">
        <f t="shared" si="1059"/>
        <v>208.01875000000001</v>
      </c>
      <c r="N9697" s="14">
        <f>E9697*(K9697-L9697-M9697)*IF(F9697="GHS",1,Assumptions!$B$4)</f>
        <v>202599296.41716</v>
      </c>
      <c r="O9697" s="15">
        <f t="shared" ca="1" si="1060"/>
        <v>263</v>
      </c>
      <c r="P9697" s="15" t="str">
        <f t="shared" ca="1" si="1061"/>
        <v>181-365d</v>
      </c>
      <c r="Q9697" s="17">
        <f ca="1">IF(P9697="0-90d",0,IF(P9697="91-180d",INDEX(Assumptions!$F$8:$F$12,MATCH(B9697,Assumptions!$A$8:$A$12,0)),IF(P9697="181-365d",INDEX(Assumptions!$G$8:$G$12,MATCH(B9697,Assumptions!$A$8:$A$12,0)),INDEX(Assumptions!$H$8:$H$12,MATCH(B9697,Assumptions!$A$8:$A$12,0)))))</f>
        <v>0.1</v>
      </c>
      <c r="R9697" s="14">
        <f t="shared" ca="1" si="1062"/>
        <v>19303527.592800003</v>
      </c>
      <c r="S9697" s="14">
        <f t="shared" ca="1" si="1063"/>
        <v>173731748.33520001</v>
      </c>
      <c r="T9697" s="11" t="s">
        <v>25</v>
      </c>
      <c r="U9697" s="18" t="s">
        <v>26</v>
      </c>
    </row>
    <row r="9698" spans="1:21" ht="15" customHeight="1" x14ac:dyDescent="0.15">
      <c r="A9698" s="10" t="s">
        <v>9746</v>
      </c>
      <c r="B9698" s="11" t="s">
        <v>31</v>
      </c>
      <c r="C9698" s="11" t="s">
        <v>32</v>
      </c>
      <c r="D9698" s="12">
        <v>45759</v>
      </c>
      <c r="E9698" s="11">
        <v>1903</v>
      </c>
      <c r="F9698" s="11" t="s">
        <v>33</v>
      </c>
      <c r="G9698" s="13">
        <v>1145.67</v>
      </c>
      <c r="H9698" s="14">
        <f t="shared" si="1057"/>
        <v>2180210.0100000002</v>
      </c>
      <c r="I9698" s="14">
        <f>IF(F9698="GHS",H9698,H9698*Assumptions!$B$4)</f>
        <v>2180210.0100000002</v>
      </c>
      <c r="J9698" s="15" t="str">
        <f>INDEX(Assumptions!$B$8:$B$12,MATCH(B9698,Assumptions!$A$8:$A$12,0))</f>
        <v>Weighted Average</v>
      </c>
      <c r="K9698" s="16">
        <f>G9698/(1-INDEX(Assumptions!$D$8:$D$12,MATCH(B9698,Assumptions!$A$8:$A$12,0)))</f>
        <v>1591.2083333333335</v>
      </c>
      <c r="L9698" s="16">
        <f t="shared" si="1058"/>
        <v>34.370100000000001</v>
      </c>
      <c r="M9698" s="16">
        <f t="shared" si="1059"/>
        <v>79.560416666666683</v>
      </c>
      <c r="N9698" s="14">
        <f>E9698*(K9698-L9698-M9698)*IF(F9698="GHS",1,Assumptions!$B$4)</f>
        <v>2811259.6851166668</v>
      </c>
      <c r="O9698" s="15">
        <f t="shared" ca="1" si="1060"/>
        <v>527</v>
      </c>
      <c r="P9698" s="15" t="str">
        <f t="shared" ca="1" si="1061"/>
        <v>365d+</v>
      </c>
      <c r="Q9698" s="17">
        <f ca="1">IF(P9698="0-90d",0,IF(P9698="91-180d",INDEX(Assumptions!$F$8:$F$12,MATCH(B9698,Assumptions!$A$8:$A$12,0)),IF(P9698="181-365d",INDEX(Assumptions!$G$8:$G$12,MATCH(B9698,Assumptions!$A$8:$A$12,0)),INDEX(Assumptions!$H$8:$H$12,MATCH(B9698,Assumptions!$A$8:$A$12,0)))))</f>
        <v>0.6</v>
      </c>
      <c r="R9698" s="14">
        <f t="shared" ca="1" si="1062"/>
        <v>1308126.0060000001</v>
      </c>
      <c r="S9698" s="14">
        <f t="shared" ca="1" si="1063"/>
        <v>872084.00400000019</v>
      </c>
      <c r="T9698" s="11" t="s">
        <v>25</v>
      </c>
      <c r="U9698" s="18" t="s">
        <v>26</v>
      </c>
    </row>
    <row r="9699" spans="1:21" ht="15" customHeight="1" x14ac:dyDescent="0.15">
      <c r="A9699" s="10" t="s">
        <v>9747</v>
      </c>
      <c r="B9699" s="11" t="s">
        <v>22</v>
      </c>
      <c r="C9699" s="11" t="s">
        <v>61</v>
      </c>
      <c r="D9699" s="12">
        <v>45994</v>
      </c>
      <c r="E9699" s="11">
        <v>2295</v>
      </c>
      <c r="F9699" s="11" t="s">
        <v>24</v>
      </c>
      <c r="G9699" s="13">
        <v>34652.21</v>
      </c>
      <c r="H9699" s="14">
        <f t="shared" si="1057"/>
        <v>79526821.950000003</v>
      </c>
      <c r="I9699" s="14">
        <f>IF(F9699="GHS",H9699,H9699*Assumptions!$B$4)</f>
        <v>858889677.06000006</v>
      </c>
      <c r="J9699" s="15" t="str">
        <f>INDEX(Assumptions!$B$8:$B$12,MATCH(B9699,Assumptions!$A$8:$A$12,0))</f>
        <v>FIFO</v>
      </c>
      <c r="K9699" s="16">
        <f>G9699/(1-INDEX(Assumptions!$D$8:$D$12,MATCH(B9699,Assumptions!$A$8:$A$12,0)))</f>
        <v>42258.792682926825</v>
      </c>
      <c r="L9699" s="16">
        <f t="shared" si="1058"/>
        <v>1039.5663</v>
      </c>
      <c r="M9699" s="16">
        <f t="shared" si="1059"/>
        <v>2112.9396341463412</v>
      </c>
      <c r="N9699" s="14">
        <f>E9699*(K9699-L9699-M9699)*IF(F9699="GHS",1,Assumptions!$B$4)</f>
        <v>969288423.35527313</v>
      </c>
      <c r="O9699" s="15">
        <f t="shared" ca="1" si="1060"/>
        <v>292</v>
      </c>
      <c r="P9699" s="15" t="str">
        <f t="shared" ca="1" si="1061"/>
        <v>181-365d</v>
      </c>
      <c r="Q9699" s="17">
        <f ca="1">IF(P9699="0-90d",0,IF(P9699="91-180d",INDEX(Assumptions!$F$8:$F$12,MATCH(B9699,Assumptions!$A$8:$A$12,0)),IF(P9699="181-365d",INDEX(Assumptions!$G$8:$G$12,MATCH(B9699,Assumptions!$A$8:$A$12,0)),INDEX(Assumptions!$H$8:$H$12,MATCH(B9699,Assumptions!$A$8:$A$12,0)))))</f>
        <v>0.15</v>
      </c>
      <c r="R9699" s="14">
        <f t="shared" ca="1" si="1062"/>
        <v>128833451.559</v>
      </c>
      <c r="S9699" s="14">
        <f t="shared" ca="1" si="1063"/>
        <v>730056225.50100005</v>
      </c>
      <c r="T9699" s="11" t="s">
        <v>25</v>
      </c>
      <c r="U9699" s="18" t="s">
        <v>36</v>
      </c>
    </row>
    <row r="9700" spans="1:21" ht="15" customHeight="1" x14ac:dyDescent="0.15">
      <c r="A9700" s="10" t="s">
        <v>9748</v>
      </c>
      <c r="B9700" s="11" t="s">
        <v>28</v>
      </c>
      <c r="C9700" s="11" t="s">
        <v>35</v>
      </c>
      <c r="D9700" s="12">
        <v>46090</v>
      </c>
      <c r="E9700" s="11">
        <v>4667</v>
      </c>
      <c r="F9700" s="11" t="s">
        <v>24</v>
      </c>
      <c r="G9700" s="13">
        <v>6711.32</v>
      </c>
      <c r="H9700" s="14">
        <f t="shared" si="1057"/>
        <v>31321730.439999998</v>
      </c>
      <c r="I9700" s="14">
        <f>IF(F9700="GHS",H9700,H9700*Assumptions!$B$4)</f>
        <v>338274688.75199997</v>
      </c>
      <c r="J9700" s="15" t="str">
        <f>INDEX(Assumptions!$B$8:$B$12,MATCH(B9700,Assumptions!$A$8:$A$12,0))</f>
        <v>Fair Value Less Costs to Sell</v>
      </c>
      <c r="K9700" s="16">
        <f>G9700/(1-INDEX(Assumptions!$D$8:$D$12,MATCH(B9700,Assumptions!$A$8:$A$12,0)))</f>
        <v>7626.5</v>
      </c>
      <c r="L9700" s="16">
        <f t="shared" si="1058"/>
        <v>201.33959999999999</v>
      </c>
      <c r="M9700" s="16">
        <f t="shared" si="1059"/>
        <v>381.32500000000005</v>
      </c>
      <c r="N9700" s="14">
        <f>E9700*(K9700-L9700-M9700)*IF(F9700="GHS",1,Assumptions!$B$4)</f>
        <v>355034661.96744001</v>
      </c>
      <c r="O9700" s="15">
        <f t="shared" ca="1" si="1060"/>
        <v>196</v>
      </c>
      <c r="P9700" s="15" t="str">
        <f t="shared" ca="1" si="1061"/>
        <v>181-365d</v>
      </c>
      <c r="Q9700" s="17">
        <f ca="1">IF(P9700="0-90d",0,IF(P9700="91-180d",INDEX(Assumptions!$F$8:$F$12,MATCH(B9700,Assumptions!$A$8:$A$12,0)),IF(P9700="181-365d",INDEX(Assumptions!$G$8:$G$12,MATCH(B9700,Assumptions!$A$8:$A$12,0)),INDEX(Assumptions!$H$8:$H$12,MATCH(B9700,Assumptions!$A$8:$A$12,0)))))</f>
        <v>0.1</v>
      </c>
      <c r="R9700" s="14">
        <f t="shared" ca="1" si="1062"/>
        <v>33827468.875199996</v>
      </c>
      <c r="S9700" s="14">
        <f t="shared" ca="1" si="1063"/>
        <v>304447219.8768</v>
      </c>
      <c r="T9700" s="11" t="s">
        <v>25</v>
      </c>
      <c r="U9700" s="18" t="s">
        <v>26</v>
      </c>
    </row>
    <row r="9701" spans="1:21" ht="15" customHeight="1" x14ac:dyDescent="0.15">
      <c r="A9701" s="10" t="s">
        <v>9749</v>
      </c>
      <c r="B9701" s="11" t="s">
        <v>41</v>
      </c>
      <c r="C9701" s="11" t="s">
        <v>49</v>
      </c>
      <c r="D9701" s="12">
        <v>46003</v>
      </c>
      <c r="E9701" s="11">
        <v>3244</v>
      </c>
      <c r="F9701" s="11" t="s">
        <v>33</v>
      </c>
      <c r="G9701" s="13">
        <v>221.89</v>
      </c>
      <c r="H9701" s="14">
        <f t="shared" si="1057"/>
        <v>719811.15999999992</v>
      </c>
      <c r="I9701" s="14">
        <f>IF(F9701="GHS",H9701,H9701*Assumptions!$B$4)</f>
        <v>719811.15999999992</v>
      </c>
      <c r="J9701" s="15" t="str">
        <f>INDEX(Assumptions!$B$8:$B$12,MATCH(B9701,Assumptions!$A$8:$A$12,0))</f>
        <v>Weighted Average</v>
      </c>
      <c r="K9701" s="16">
        <f>G9701/(1-INDEX(Assumptions!$D$8:$D$12,MATCH(B9701,Assumptions!$A$8:$A$12,0)))</f>
        <v>341.36923076923074</v>
      </c>
      <c r="L9701" s="16">
        <f t="shared" si="1058"/>
        <v>6.656699999999999</v>
      </c>
      <c r="M9701" s="16">
        <f t="shared" si="1059"/>
        <v>17.068461538461538</v>
      </c>
      <c r="N9701" s="14">
        <f>E9701*(K9701-L9701-M9701)*IF(F9701="GHS",1,Assumptions!$B$4)</f>
        <v>1030437.3605846154</v>
      </c>
      <c r="O9701" s="15">
        <f t="shared" ca="1" si="1060"/>
        <v>283</v>
      </c>
      <c r="P9701" s="15" t="str">
        <f t="shared" ca="1" si="1061"/>
        <v>181-365d</v>
      </c>
      <c r="Q9701" s="17">
        <f ca="1">IF(P9701="0-90d",0,IF(P9701="91-180d",INDEX(Assumptions!$F$8:$F$12,MATCH(B9701,Assumptions!$A$8:$A$12,0)),IF(P9701="181-365d",INDEX(Assumptions!$G$8:$G$12,MATCH(B9701,Assumptions!$A$8:$A$12,0)),INDEX(Assumptions!$H$8:$H$12,MATCH(B9701,Assumptions!$A$8:$A$12,0)))))</f>
        <v>0.35</v>
      </c>
      <c r="R9701" s="14">
        <f t="shared" ca="1" si="1062"/>
        <v>251933.90599999996</v>
      </c>
      <c r="S9701" s="14">
        <f t="shared" ca="1" si="1063"/>
        <v>467877.25399999996</v>
      </c>
      <c r="T9701" s="11" t="s">
        <v>25</v>
      </c>
      <c r="U9701" s="18" t="s">
        <v>36</v>
      </c>
    </row>
    <row r="9702" spans="1:21" ht="15" customHeight="1" x14ac:dyDescent="0.15">
      <c r="A9702" s="10" t="s">
        <v>9750</v>
      </c>
      <c r="B9702" s="11" t="s">
        <v>28</v>
      </c>
      <c r="C9702" s="11" t="s">
        <v>29</v>
      </c>
      <c r="D9702" s="12">
        <v>46004</v>
      </c>
      <c r="E9702" s="11">
        <v>1833</v>
      </c>
      <c r="F9702" s="11" t="s">
        <v>24</v>
      </c>
      <c r="G9702" s="13">
        <v>3092.59</v>
      </c>
      <c r="H9702" s="14">
        <f t="shared" si="1057"/>
        <v>5668717.4700000007</v>
      </c>
      <c r="I9702" s="14">
        <f>IF(F9702="GHS",H9702,H9702*Assumptions!$B$4)</f>
        <v>61222148.676000014</v>
      </c>
      <c r="J9702" s="15" t="str">
        <f>INDEX(Assumptions!$B$8:$B$12,MATCH(B9702,Assumptions!$A$8:$A$12,0))</f>
        <v>Fair Value Less Costs to Sell</v>
      </c>
      <c r="K9702" s="16">
        <f>G9702/(1-INDEX(Assumptions!$D$8:$D$12,MATCH(B9702,Assumptions!$A$8:$A$12,0)))</f>
        <v>3514.3068181818185</v>
      </c>
      <c r="L9702" s="16">
        <f t="shared" si="1058"/>
        <v>92.777699999999996</v>
      </c>
      <c r="M9702" s="16">
        <f t="shared" si="1059"/>
        <v>175.71534090909094</v>
      </c>
      <c r="N9702" s="14">
        <f>E9702*(K9702-L9702-M9702)*IF(F9702="GHS",1,Assumptions!$B$4)</f>
        <v>64255427.860401824</v>
      </c>
      <c r="O9702" s="15">
        <f t="shared" ca="1" si="1060"/>
        <v>282</v>
      </c>
      <c r="P9702" s="15" t="str">
        <f t="shared" ca="1" si="1061"/>
        <v>181-365d</v>
      </c>
      <c r="Q9702" s="17">
        <f ca="1">IF(P9702="0-90d",0,IF(P9702="91-180d",INDEX(Assumptions!$F$8:$F$12,MATCH(B9702,Assumptions!$A$8:$A$12,0)),IF(P9702="181-365d",INDEX(Assumptions!$G$8:$G$12,MATCH(B9702,Assumptions!$A$8:$A$12,0)),INDEX(Assumptions!$H$8:$H$12,MATCH(B9702,Assumptions!$A$8:$A$12,0)))))</f>
        <v>0.1</v>
      </c>
      <c r="R9702" s="14">
        <f t="shared" ca="1" si="1062"/>
        <v>6122214.8676000014</v>
      </c>
      <c r="S9702" s="14">
        <f t="shared" ca="1" si="1063"/>
        <v>55099933.808400013</v>
      </c>
      <c r="T9702" s="11" t="s">
        <v>25</v>
      </c>
      <c r="U9702" s="18" t="s">
        <v>26</v>
      </c>
    </row>
    <row r="9703" spans="1:21" ht="15" customHeight="1" x14ac:dyDescent="0.15">
      <c r="A9703" s="10" t="s">
        <v>9751</v>
      </c>
      <c r="B9703" s="11" t="s">
        <v>22</v>
      </c>
      <c r="C9703" s="11" t="s">
        <v>61</v>
      </c>
      <c r="D9703" s="12">
        <v>45878</v>
      </c>
      <c r="E9703" s="11">
        <v>4594</v>
      </c>
      <c r="F9703" s="11" t="s">
        <v>24</v>
      </c>
      <c r="G9703" s="13">
        <v>51326.35</v>
      </c>
      <c r="H9703" s="14">
        <f t="shared" si="1057"/>
        <v>235793251.90000001</v>
      </c>
      <c r="I9703" s="14">
        <f>IF(F9703="GHS",H9703,H9703*Assumptions!$B$4)</f>
        <v>2546567120.5200005</v>
      </c>
      <c r="J9703" s="15" t="str">
        <f>INDEX(Assumptions!$B$8:$B$12,MATCH(B9703,Assumptions!$A$8:$A$12,0))</f>
        <v>FIFO</v>
      </c>
      <c r="K9703" s="16">
        <f>G9703/(1-INDEX(Assumptions!$D$8:$D$12,MATCH(B9703,Assumptions!$A$8:$A$12,0)))</f>
        <v>62593.109756097554</v>
      </c>
      <c r="L9703" s="16">
        <f t="shared" si="1058"/>
        <v>1539.7904999999998</v>
      </c>
      <c r="M9703" s="16">
        <f t="shared" si="1059"/>
        <v>3129.6554878048778</v>
      </c>
      <c r="N9703" s="14">
        <f>E9703*(K9703-L9703-M9703)*IF(F9703="GHS",1,Assumptions!$B$4)</f>
        <v>2873894162.5965948</v>
      </c>
      <c r="O9703" s="15">
        <f t="shared" ca="1" si="1060"/>
        <v>408</v>
      </c>
      <c r="P9703" s="15" t="str">
        <f t="shared" ca="1" si="1061"/>
        <v>365d+</v>
      </c>
      <c r="Q9703" s="17">
        <f ca="1">IF(P9703="0-90d",0,IF(P9703="91-180d",INDEX(Assumptions!$F$8:$F$12,MATCH(B9703,Assumptions!$A$8:$A$12,0)),IF(P9703="181-365d",INDEX(Assumptions!$G$8:$G$12,MATCH(B9703,Assumptions!$A$8:$A$12,0)),INDEX(Assumptions!$H$8:$H$12,MATCH(B9703,Assumptions!$A$8:$A$12,0)))))</f>
        <v>0.5</v>
      </c>
      <c r="R9703" s="14">
        <f t="shared" ca="1" si="1062"/>
        <v>1273283560.2600002</v>
      </c>
      <c r="S9703" s="14">
        <f t="shared" ca="1" si="1063"/>
        <v>1273283560.2600002</v>
      </c>
      <c r="T9703" s="11" t="s">
        <v>25</v>
      </c>
      <c r="U9703" s="18" t="s">
        <v>36</v>
      </c>
    </row>
    <row r="9704" spans="1:21" ht="15" customHeight="1" x14ac:dyDescent="0.15">
      <c r="A9704" s="10" t="s">
        <v>9752</v>
      </c>
      <c r="B9704" s="11" t="s">
        <v>28</v>
      </c>
      <c r="C9704" s="11" t="s">
        <v>35</v>
      </c>
      <c r="D9704" s="12">
        <v>45806</v>
      </c>
      <c r="E9704" s="11">
        <v>1397</v>
      </c>
      <c r="F9704" s="11" t="s">
        <v>24</v>
      </c>
      <c r="G9704" s="13">
        <v>9268.06</v>
      </c>
      <c r="H9704" s="14">
        <f t="shared" si="1057"/>
        <v>12947479.819999998</v>
      </c>
      <c r="I9704" s="14">
        <f>IF(F9704="GHS",H9704,H9704*Assumptions!$B$4)</f>
        <v>139832782.05599999</v>
      </c>
      <c r="J9704" s="15" t="str">
        <f>INDEX(Assumptions!$B$8:$B$12,MATCH(B9704,Assumptions!$A$8:$A$12,0))</f>
        <v>Fair Value Less Costs to Sell</v>
      </c>
      <c r="K9704" s="16">
        <f>G9704/(1-INDEX(Assumptions!$D$8:$D$12,MATCH(B9704,Assumptions!$A$8:$A$12,0)))</f>
        <v>10531.886363636362</v>
      </c>
      <c r="L9704" s="16">
        <f t="shared" si="1058"/>
        <v>278.04179999999997</v>
      </c>
      <c r="M9704" s="16">
        <f t="shared" si="1059"/>
        <v>526.59431818181815</v>
      </c>
      <c r="N9704" s="14">
        <f>E9704*(K9704-L9704-M9704)*IF(F9704="GHS",1,Assumptions!$B$4)</f>
        <v>146760860.80331996</v>
      </c>
      <c r="O9704" s="15">
        <f t="shared" ca="1" si="1060"/>
        <v>480</v>
      </c>
      <c r="P9704" s="15" t="str">
        <f t="shared" ca="1" si="1061"/>
        <v>365d+</v>
      </c>
      <c r="Q9704" s="17">
        <f ca="1">IF(P9704="0-90d",0,IF(P9704="91-180d",INDEX(Assumptions!$F$8:$F$12,MATCH(B9704,Assumptions!$A$8:$A$12,0)),IF(P9704="181-365d",INDEX(Assumptions!$G$8:$G$12,MATCH(B9704,Assumptions!$A$8:$A$12,0)),INDEX(Assumptions!$H$8:$H$12,MATCH(B9704,Assumptions!$A$8:$A$12,0)))))</f>
        <v>0.4</v>
      </c>
      <c r="R9704" s="14">
        <f t="shared" ca="1" si="1062"/>
        <v>55933112.822400004</v>
      </c>
      <c r="S9704" s="14">
        <f t="shared" ca="1" si="1063"/>
        <v>83899669.233599991</v>
      </c>
      <c r="T9704" s="11" t="s">
        <v>25</v>
      </c>
      <c r="U9704" s="18" t="s">
        <v>26</v>
      </c>
    </row>
    <row r="9705" spans="1:21" ht="15" customHeight="1" x14ac:dyDescent="0.15">
      <c r="A9705" s="10" t="s">
        <v>9753</v>
      </c>
      <c r="B9705" s="11" t="s">
        <v>22</v>
      </c>
      <c r="C9705" s="11" t="s">
        <v>61</v>
      </c>
      <c r="D9705" s="12">
        <v>46045</v>
      </c>
      <c r="E9705" s="11">
        <v>3456</v>
      </c>
      <c r="F9705" s="11" t="s">
        <v>24</v>
      </c>
      <c r="G9705" s="13">
        <v>32526.65</v>
      </c>
      <c r="H9705" s="14">
        <f t="shared" si="1057"/>
        <v>112412102.40000001</v>
      </c>
      <c r="I9705" s="14">
        <f>IF(F9705="GHS",H9705,H9705*Assumptions!$B$4)</f>
        <v>1214050705.9200001</v>
      </c>
      <c r="J9705" s="15" t="str">
        <f>INDEX(Assumptions!$B$8:$B$12,MATCH(B9705,Assumptions!$A$8:$A$12,0))</f>
        <v>FIFO</v>
      </c>
      <c r="K9705" s="16">
        <f>G9705/(1-INDEX(Assumptions!$D$8:$D$12,MATCH(B9705,Assumptions!$A$8:$A$12,0)))</f>
        <v>39666.646341463413</v>
      </c>
      <c r="L9705" s="16">
        <f t="shared" si="1058"/>
        <v>975.79949999999997</v>
      </c>
      <c r="M9705" s="16">
        <f t="shared" si="1059"/>
        <v>1983.3323170731708</v>
      </c>
      <c r="N9705" s="14">
        <f>E9705*(K9705-L9705-M9705)*IF(F9705="GHS",1,Assumptions!$B$4)</f>
        <v>1370100638.119961</v>
      </c>
      <c r="O9705" s="15">
        <f t="shared" ca="1" si="1060"/>
        <v>241</v>
      </c>
      <c r="P9705" s="15" t="str">
        <f t="shared" ca="1" si="1061"/>
        <v>181-365d</v>
      </c>
      <c r="Q9705" s="17">
        <f ca="1">IF(P9705="0-90d",0,IF(P9705="91-180d",INDEX(Assumptions!$F$8:$F$12,MATCH(B9705,Assumptions!$A$8:$A$12,0)),IF(P9705="181-365d",INDEX(Assumptions!$G$8:$G$12,MATCH(B9705,Assumptions!$A$8:$A$12,0)),INDEX(Assumptions!$H$8:$H$12,MATCH(B9705,Assumptions!$A$8:$A$12,0)))))</f>
        <v>0.15</v>
      </c>
      <c r="R9705" s="14">
        <f t="shared" ca="1" si="1062"/>
        <v>182107605.88800001</v>
      </c>
      <c r="S9705" s="14">
        <f t="shared" ca="1" si="1063"/>
        <v>1031943100.0320001</v>
      </c>
      <c r="T9705" s="11" t="s">
        <v>50</v>
      </c>
      <c r="U9705" s="18" t="s">
        <v>26</v>
      </c>
    </row>
    <row r="9706" spans="1:21" ht="15" customHeight="1" x14ac:dyDescent="0.15">
      <c r="A9706" s="10" t="s">
        <v>9754</v>
      </c>
      <c r="B9706" s="11" t="s">
        <v>46</v>
      </c>
      <c r="C9706" s="11" t="s">
        <v>52</v>
      </c>
      <c r="D9706" s="12">
        <v>46047</v>
      </c>
      <c r="E9706" s="11">
        <v>3683</v>
      </c>
      <c r="F9706" s="11" t="s">
        <v>33</v>
      </c>
      <c r="G9706" s="13">
        <v>388868.03</v>
      </c>
      <c r="H9706" s="14">
        <f t="shared" si="1057"/>
        <v>1432200954.49</v>
      </c>
      <c r="I9706" s="14">
        <f>IF(F9706="GHS",H9706,H9706*Assumptions!$B$4)</f>
        <v>1432200954.49</v>
      </c>
      <c r="J9706" s="15" t="str">
        <f>INDEX(Assumptions!$B$8:$B$12,MATCH(B9706,Assumptions!$A$8:$A$12,0))</f>
        <v>Specific Identification</v>
      </c>
      <c r="K9706" s="16">
        <f>G9706/(1-INDEX(Assumptions!$D$8:$D$12,MATCH(B9706,Assumptions!$A$8:$A$12,0)))</f>
        <v>498548.75641025644</v>
      </c>
      <c r="L9706" s="16">
        <f t="shared" si="1058"/>
        <v>11666.0409</v>
      </c>
      <c r="M9706" s="16">
        <f t="shared" si="1059"/>
        <v>24927.437820512823</v>
      </c>
      <c r="N9706" s="14">
        <f>E9706*(K9706-L9706-M9706)*IF(F9706="GHS",1,Assumptions!$B$4)</f>
        <v>1701381287.7313256</v>
      </c>
      <c r="O9706" s="15">
        <f t="shared" ca="1" si="1060"/>
        <v>239</v>
      </c>
      <c r="P9706" s="15" t="str">
        <f t="shared" ca="1" si="1061"/>
        <v>181-365d</v>
      </c>
      <c r="Q9706" s="17">
        <f ca="1">IF(P9706="0-90d",0,IF(P9706="91-180d",INDEX(Assumptions!$F$8:$F$12,MATCH(B9706,Assumptions!$A$8:$A$12,0)),IF(P9706="181-365d",INDEX(Assumptions!$G$8:$G$12,MATCH(B9706,Assumptions!$A$8:$A$12,0)),INDEX(Assumptions!$H$8:$H$12,MATCH(B9706,Assumptions!$A$8:$A$12,0)))))</f>
        <v>0.05</v>
      </c>
      <c r="R9706" s="14">
        <f t="shared" ca="1" si="1062"/>
        <v>71610047.7245</v>
      </c>
      <c r="S9706" s="14">
        <f t="shared" ca="1" si="1063"/>
        <v>1360590906.7655001</v>
      </c>
      <c r="T9706" s="11" t="s">
        <v>25</v>
      </c>
      <c r="U9706" s="18" t="s">
        <v>26</v>
      </c>
    </row>
    <row r="9707" spans="1:21" ht="15" customHeight="1" x14ac:dyDescent="0.15">
      <c r="A9707" s="10" t="s">
        <v>9755</v>
      </c>
      <c r="B9707" s="11" t="s">
        <v>31</v>
      </c>
      <c r="C9707" s="11" t="s">
        <v>63</v>
      </c>
      <c r="D9707" s="12">
        <v>45876</v>
      </c>
      <c r="E9707" s="11">
        <v>193</v>
      </c>
      <c r="F9707" s="11" t="s">
        <v>33</v>
      </c>
      <c r="G9707" s="13">
        <v>922.97</v>
      </c>
      <c r="H9707" s="14">
        <f t="shared" si="1057"/>
        <v>178133.21</v>
      </c>
      <c r="I9707" s="14">
        <f>IF(F9707="GHS",H9707,H9707*Assumptions!$B$4)</f>
        <v>178133.21</v>
      </c>
      <c r="J9707" s="15" t="str">
        <f>INDEX(Assumptions!$B$8:$B$12,MATCH(B9707,Assumptions!$A$8:$A$12,0))</f>
        <v>Weighted Average</v>
      </c>
      <c r="K9707" s="16">
        <f>G9707/(1-INDEX(Assumptions!$D$8:$D$12,MATCH(B9707,Assumptions!$A$8:$A$12,0)))</f>
        <v>1281.9027777777778</v>
      </c>
      <c r="L9707" s="16">
        <f t="shared" si="1058"/>
        <v>27.6891</v>
      </c>
      <c r="M9707" s="16">
        <f t="shared" si="1059"/>
        <v>64.095138888888897</v>
      </c>
      <c r="N9707" s="14">
        <f>E9707*(K9707-L9707-M9707)*IF(F9707="GHS",1,Assumptions!$B$4)</f>
        <v>229692.87800555557</v>
      </c>
      <c r="O9707" s="15">
        <f t="shared" ca="1" si="1060"/>
        <v>410</v>
      </c>
      <c r="P9707" s="15" t="str">
        <f t="shared" ca="1" si="1061"/>
        <v>365d+</v>
      </c>
      <c r="Q9707" s="17">
        <f ca="1">IF(P9707="0-90d",0,IF(P9707="91-180d",INDEX(Assumptions!$F$8:$F$12,MATCH(B9707,Assumptions!$A$8:$A$12,0)),IF(P9707="181-365d",INDEX(Assumptions!$G$8:$G$12,MATCH(B9707,Assumptions!$A$8:$A$12,0)),INDEX(Assumptions!$H$8:$H$12,MATCH(B9707,Assumptions!$A$8:$A$12,0)))))</f>
        <v>0.6</v>
      </c>
      <c r="R9707" s="14">
        <f t="shared" ca="1" si="1062"/>
        <v>106879.92599999999</v>
      </c>
      <c r="S9707" s="14">
        <f t="shared" ca="1" si="1063"/>
        <v>71253.284</v>
      </c>
      <c r="T9707" s="11" t="s">
        <v>25</v>
      </c>
      <c r="U9707" s="18" t="s">
        <v>26</v>
      </c>
    </row>
    <row r="9708" spans="1:21" ht="15" customHeight="1" x14ac:dyDescent="0.15">
      <c r="A9708" s="10" t="s">
        <v>9756</v>
      </c>
      <c r="B9708" s="11" t="s">
        <v>28</v>
      </c>
      <c r="C9708" s="11" t="s">
        <v>29</v>
      </c>
      <c r="D9708" s="12">
        <v>46212</v>
      </c>
      <c r="E9708" s="11">
        <v>1919</v>
      </c>
      <c r="F9708" s="11" t="s">
        <v>24</v>
      </c>
      <c r="G9708" s="13">
        <v>3381.2</v>
      </c>
      <c r="H9708" s="14">
        <f t="shared" si="1057"/>
        <v>6488522.7999999998</v>
      </c>
      <c r="I9708" s="14">
        <f>IF(F9708="GHS",H9708,H9708*Assumptions!$B$4)</f>
        <v>70076046.24000001</v>
      </c>
      <c r="J9708" s="15" t="str">
        <f>INDEX(Assumptions!$B$8:$B$12,MATCH(B9708,Assumptions!$A$8:$A$12,0))</f>
        <v>Fair Value Less Costs to Sell</v>
      </c>
      <c r="K9708" s="16">
        <f>G9708/(1-INDEX(Assumptions!$D$8:$D$12,MATCH(B9708,Assumptions!$A$8:$A$12,0)))</f>
        <v>3842.272727272727</v>
      </c>
      <c r="L9708" s="16">
        <f t="shared" si="1058"/>
        <v>101.43599999999999</v>
      </c>
      <c r="M9708" s="16">
        <f t="shared" si="1059"/>
        <v>192.11363636363637</v>
      </c>
      <c r="N9708" s="14">
        <f>E9708*(K9708-L9708-M9708)*IF(F9708="GHS",1,Assumptions!$B$4)</f>
        <v>73547995.80370909</v>
      </c>
      <c r="O9708" s="15">
        <f t="shared" ca="1" si="1060"/>
        <v>74</v>
      </c>
      <c r="P9708" s="15" t="str">
        <f t="shared" ca="1" si="1061"/>
        <v>0-90d</v>
      </c>
      <c r="Q9708" s="17">
        <f ca="1">IF(P9708="0-90d",0,IF(P9708="91-180d",INDEX(Assumptions!$F$8:$F$12,MATCH(B9708,Assumptions!$A$8:$A$12,0)),IF(P9708="181-365d",INDEX(Assumptions!$G$8:$G$12,MATCH(B9708,Assumptions!$A$8:$A$12,0)),INDEX(Assumptions!$H$8:$H$12,MATCH(B9708,Assumptions!$A$8:$A$12,0)))))</f>
        <v>0</v>
      </c>
      <c r="R9708" s="14">
        <f t="shared" ca="1" si="1062"/>
        <v>0</v>
      </c>
      <c r="S9708" s="14">
        <f t="shared" ca="1" si="1063"/>
        <v>70076046.24000001</v>
      </c>
      <c r="T9708" s="11" t="s">
        <v>25</v>
      </c>
      <c r="U9708" s="18" t="s">
        <v>26</v>
      </c>
    </row>
    <row r="9709" spans="1:21" ht="15" customHeight="1" x14ac:dyDescent="0.15">
      <c r="A9709" s="10" t="s">
        <v>9757</v>
      </c>
      <c r="B9709" s="11" t="s">
        <v>31</v>
      </c>
      <c r="C9709" s="11" t="s">
        <v>32</v>
      </c>
      <c r="D9709" s="12">
        <v>45936</v>
      </c>
      <c r="E9709" s="11">
        <v>1792</v>
      </c>
      <c r="F9709" s="11" t="s">
        <v>33</v>
      </c>
      <c r="G9709" s="13">
        <v>1567.98</v>
      </c>
      <c r="H9709" s="14">
        <f t="shared" si="1057"/>
        <v>2809820.16</v>
      </c>
      <c r="I9709" s="14">
        <f>IF(F9709="GHS",H9709,H9709*Assumptions!$B$4)</f>
        <v>2809820.16</v>
      </c>
      <c r="J9709" s="15" t="str">
        <f>INDEX(Assumptions!$B$8:$B$12,MATCH(B9709,Assumptions!$A$8:$A$12,0))</f>
        <v>Weighted Average</v>
      </c>
      <c r="K9709" s="16">
        <f>G9709/(1-INDEX(Assumptions!$D$8:$D$12,MATCH(B9709,Assumptions!$A$8:$A$12,0)))</f>
        <v>2177.75</v>
      </c>
      <c r="L9709" s="16">
        <f t="shared" si="1058"/>
        <v>47.039400000000001</v>
      </c>
      <c r="M9709" s="16">
        <f t="shared" si="1059"/>
        <v>108.8875</v>
      </c>
      <c r="N9709" s="14">
        <f>E9709*(K9709-L9709-M9709)*IF(F9709="GHS",1,Assumptions!$B$4)</f>
        <v>3623106.9951999998</v>
      </c>
      <c r="O9709" s="15">
        <f t="shared" ca="1" si="1060"/>
        <v>350</v>
      </c>
      <c r="P9709" s="15" t="str">
        <f t="shared" ca="1" si="1061"/>
        <v>181-365d</v>
      </c>
      <c r="Q9709" s="17">
        <f ca="1">IF(P9709="0-90d",0,IF(P9709="91-180d",INDEX(Assumptions!$F$8:$F$12,MATCH(B9709,Assumptions!$A$8:$A$12,0)),IF(P9709="181-365d",INDEX(Assumptions!$G$8:$G$12,MATCH(B9709,Assumptions!$A$8:$A$12,0)),INDEX(Assumptions!$H$8:$H$12,MATCH(B9709,Assumptions!$A$8:$A$12,0)))))</f>
        <v>0.2</v>
      </c>
      <c r="R9709" s="14">
        <f t="shared" ca="1" si="1062"/>
        <v>561964.03200000001</v>
      </c>
      <c r="S9709" s="14">
        <f t="shared" ca="1" si="1063"/>
        <v>2247856.128</v>
      </c>
      <c r="T9709" s="11" t="s">
        <v>50</v>
      </c>
      <c r="U9709" s="18" t="s">
        <v>26</v>
      </c>
    </row>
    <row r="9710" spans="1:21" ht="15" customHeight="1" x14ac:dyDescent="0.15">
      <c r="A9710" s="10" t="s">
        <v>9758</v>
      </c>
      <c r="B9710" s="11" t="s">
        <v>28</v>
      </c>
      <c r="C9710" s="11" t="s">
        <v>29</v>
      </c>
      <c r="D9710" s="12">
        <v>45997</v>
      </c>
      <c r="E9710" s="11">
        <v>943</v>
      </c>
      <c r="F9710" s="11" t="s">
        <v>24</v>
      </c>
      <c r="G9710" s="13">
        <v>6592.42</v>
      </c>
      <c r="H9710" s="14">
        <f t="shared" si="1057"/>
        <v>6216652.0600000005</v>
      </c>
      <c r="I9710" s="14">
        <f>IF(F9710="GHS",H9710,H9710*Assumptions!$B$4)</f>
        <v>67139842.248000011</v>
      </c>
      <c r="J9710" s="15" t="str">
        <f>INDEX(Assumptions!$B$8:$B$12,MATCH(B9710,Assumptions!$A$8:$A$12,0))</f>
        <v>Fair Value Less Costs to Sell</v>
      </c>
      <c r="K9710" s="16">
        <f>G9710/(1-INDEX(Assumptions!$D$8:$D$12,MATCH(B9710,Assumptions!$A$8:$A$12,0)))</f>
        <v>7491.386363636364</v>
      </c>
      <c r="L9710" s="16">
        <f t="shared" si="1058"/>
        <v>197.77259999999998</v>
      </c>
      <c r="M9710" s="16">
        <f t="shared" si="1059"/>
        <v>374.56931818181823</v>
      </c>
      <c r="N9710" s="14">
        <f>E9710*(K9710-L9710-M9710)*IF(F9710="GHS",1,Assumptions!$B$4)</f>
        <v>70466316.250287279</v>
      </c>
      <c r="O9710" s="15">
        <f t="shared" ca="1" si="1060"/>
        <v>289</v>
      </c>
      <c r="P9710" s="15" t="str">
        <f t="shared" ca="1" si="1061"/>
        <v>181-365d</v>
      </c>
      <c r="Q9710" s="17">
        <f ca="1">IF(P9710="0-90d",0,IF(P9710="91-180d",INDEX(Assumptions!$F$8:$F$12,MATCH(B9710,Assumptions!$A$8:$A$12,0)),IF(P9710="181-365d",INDEX(Assumptions!$G$8:$G$12,MATCH(B9710,Assumptions!$A$8:$A$12,0)),INDEX(Assumptions!$H$8:$H$12,MATCH(B9710,Assumptions!$A$8:$A$12,0)))))</f>
        <v>0.1</v>
      </c>
      <c r="R9710" s="14">
        <f t="shared" ca="1" si="1062"/>
        <v>6713984.2248000018</v>
      </c>
      <c r="S9710" s="14">
        <f t="shared" ca="1" si="1063"/>
        <v>60425858.023200005</v>
      </c>
      <c r="T9710" s="11" t="s">
        <v>25</v>
      </c>
      <c r="U9710" s="18" t="s">
        <v>26</v>
      </c>
    </row>
    <row r="9711" spans="1:21" ht="15" customHeight="1" x14ac:dyDescent="0.15">
      <c r="A9711" s="10" t="s">
        <v>9759</v>
      </c>
      <c r="B9711" s="11" t="s">
        <v>28</v>
      </c>
      <c r="C9711" s="11" t="s">
        <v>55</v>
      </c>
      <c r="D9711" s="12">
        <v>45825</v>
      </c>
      <c r="E9711" s="11">
        <v>1912</v>
      </c>
      <c r="F9711" s="11" t="s">
        <v>24</v>
      </c>
      <c r="G9711" s="13">
        <v>20108.91</v>
      </c>
      <c r="H9711" s="14">
        <f t="shared" si="1057"/>
        <v>38448235.920000002</v>
      </c>
      <c r="I9711" s="14">
        <f>IF(F9711="GHS",H9711,H9711*Assumptions!$B$4)</f>
        <v>415240947.93600005</v>
      </c>
      <c r="J9711" s="15" t="str">
        <f>INDEX(Assumptions!$B$8:$B$12,MATCH(B9711,Assumptions!$A$8:$A$12,0))</f>
        <v>Fair Value Less Costs to Sell</v>
      </c>
      <c r="K9711" s="16">
        <f>G9711/(1-INDEX(Assumptions!$D$8:$D$12,MATCH(B9711,Assumptions!$A$8:$A$12,0)))</f>
        <v>22851.034090909092</v>
      </c>
      <c r="L9711" s="16">
        <f t="shared" si="1058"/>
        <v>603.26729999999998</v>
      </c>
      <c r="M9711" s="16">
        <f t="shared" si="1059"/>
        <v>1142.5517045454546</v>
      </c>
      <c r="N9711" s="14">
        <f>E9711*(K9711-L9711-M9711)*IF(F9711="GHS",1,Assumptions!$B$4)</f>
        <v>435814249.44737458</v>
      </c>
      <c r="O9711" s="15">
        <f t="shared" ca="1" si="1060"/>
        <v>461</v>
      </c>
      <c r="P9711" s="15" t="str">
        <f t="shared" ca="1" si="1061"/>
        <v>365d+</v>
      </c>
      <c r="Q9711" s="17">
        <f ca="1">IF(P9711="0-90d",0,IF(P9711="91-180d",INDEX(Assumptions!$F$8:$F$12,MATCH(B9711,Assumptions!$A$8:$A$12,0)),IF(P9711="181-365d",INDEX(Assumptions!$G$8:$G$12,MATCH(B9711,Assumptions!$A$8:$A$12,0)),INDEX(Assumptions!$H$8:$H$12,MATCH(B9711,Assumptions!$A$8:$A$12,0)))))</f>
        <v>0.4</v>
      </c>
      <c r="R9711" s="14">
        <f t="shared" ca="1" si="1062"/>
        <v>166096379.17440003</v>
      </c>
      <c r="S9711" s="14">
        <f t="shared" ca="1" si="1063"/>
        <v>249144568.76160002</v>
      </c>
      <c r="T9711" s="11" t="s">
        <v>25</v>
      </c>
      <c r="U9711" s="18" t="s">
        <v>26</v>
      </c>
    </row>
    <row r="9712" spans="1:21" ht="15" customHeight="1" x14ac:dyDescent="0.15">
      <c r="A9712" s="10" t="s">
        <v>9760</v>
      </c>
      <c r="B9712" s="11" t="s">
        <v>46</v>
      </c>
      <c r="C9712" s="11" t="s">
        <v>47</v>
      </c>
      <c r="D9712" s="12">
        <v>45987</v>
      </c>
      <c r="E9712" s="11">
        <v>2036</v>
      </c>
      <c r="F9712" s="11" t="s">
        <v>33</v>
      </c>
      <c r="G9712" s="13">
        <v>549472.85</v>
      </c>
      <c r="H9712" s="14">
        <f t="shared" si="1057"/>
        <v>1118726722.5999999</v>
      </c>
      <c r="I9712" s="14">
        <f>IF(F9712="GHS",H9712,H9712*Assumptions!$B$4)</f>
        <v>1118726722.5999999</v>
      </c>
      <c r="J9712" s="15" t="str">
        <f>INDEX(Assumptions!$B$8:$B$12,MATCH(B9712,Assumptions!$A$8:$A$12,0))</f>
        <v>Specific Identification</v>
      </c>
      <c r="K9712" s="16">
        <f>G9712/(1-INDEX(Assumptions!$D$8:$D$12,MATCH(B9712,Assumptions!$A$8:$A$12,0)))</f>
        <v>704452.37179487175</v>
      </c>
      <c r="L9712" s="16">
        <f t="shared" si="1058"/>
        <v>16484.1855</v>
      </c>
      <c r="M9712" s="16">
        <f t="shared" si="1059"/>
        <v>35222.618589743586</v>
      </c>
      <c r="N9712" s="14">
        <f>E9712*(K9712-L9712-M9712)*IF(F9712="GHS",1,Assumptions!$B$4)</f>
        <v>1328989975.8476408</v>
      </c>
      <c r="O9712" s="15">
        <f t="shared" ca="1" si="1060"/>
        <v>299</v>
      </c>
      <c r="P9712" s="15" t="str">
        <f t="shared" ca="1" si="1061"/>
        <v>181-365d</v>
      </c>
      <c r="Q9712" s="17">
        <f ca="1">IF(P9712="0-90d",0,IF(P9712="91-180d",INDEX(Assumptions!$F$8:$F$12,MATCH(B9712,Assumptions!$A$8:$A$12,0)),IF(P9712="181-365d",INDEX(Assumptions!$G$8:$G$12,MATCH(B9712,Assumptions!$A$8:$A$12,0)),INDEX(Assumptions!$H$8:$H$12,MATCH(B9712,Assumptions!$A$8:$A$12,0)))))</f>
        <v>0.05</v>
      </c>
      <c r="R9712" s="14">
        <f t="shared" ca="1" si="1062"/>
        <v>55936336.129999995</v>
      </c>
      <c r="S9712" s="14">
        <f t="shared" ca="1" si="1063"/>
        <v>1062790386.4699999</v>
      </c>
      <c r="T9712" s="11" t="s">
        <v>25</v>
      </c>
      <c r="U9712" s="18" t="s">
        <v>26</v>
      </c>
    </row>
    <row r="9713" spans="1:21" ht="15" customHeight="1" x14ac:dyDescent="0.15">
      <c r="A9713" s="10" t="s">
        <v>9761</v>
      </c>
      <c r="B9713" s="11" t="s">
        <v>22</v>
      </c>
      <c r="C9713" s="11" t="s">
        <v>61</v>
      </c>
      <c r="D9713" s="12">
        <v>45867</v>
      </c>
      <c r="E9713" s="11">
        <v>4391</v>
      </c>
      <c r="F9713" s="11" t="s">
        <v>24</v>
      </c>
      <c r="G9713" s="13">
        <v>25161.78</v>
      </c>
      <c r="H9713" s="14">
        <f t="shared" si="1057"/>
        <v>110485375.97999999</v>
      </c>
      <c r="I9713" s="14">
        <f>IF(F9713="GHS",H9713,H9713*Assumptions!$B$4)</f>
        <v>1193242060.5839999</v>
      </c>
      <c r="J9713" s="15" t="str">
        <f>INDEX(Assumptions!$B$8:$B$12,MATCH(B9713,Assumptions!$A$8:$A$12,0))</f>
        <v>FIFO</v>
      </c>
      <c r="K9713" s="16">
        <f>G9713/(1-INDEX(Assumptions!$D$8:$D$12,MATCH(B9713,Assumptions!$A$8:$A$12,0)))</f>
        <v>30685.097560975606</v>
      </c>
      <c r="L9713" s="16">
        <f t="shared" si="1058"/>
        <v>754.85339999999997</v>
      </c>
      <c r="M9713" s="16">
        <f t="shared" si="1059"/>
        <v>1534.2548780487805</v>
      </c>
      <c r="N9713" s="14">
        <f>E9713*(K9713-L9713-M9713)*IF(F9713="GHS",1,Assumptions!$B$4)</f>
        <v>1346617320.5663822</v>
      </c>
      <c r="O9713" s="15">
        <f t="shared" ca="1" si="1060"/>
        <v>419</v>
      </c>
      <c r="P9713" s="15" t="str">
        <f t="shared" ca="1" si="1061"/>
        <v>365d+</v>
      </c>
      <c r="Q9713" s="17">
        <f ca="1">IF(P9713="0-90d",0,IF(P9713="91-180d",INDEX(Assumptions!$F$8:$F$12,MATCH(B9713,Assumptions!$A$8:$A$12,0)),IF(P9713="181-365d",INDEX(Assumptions!$G$8:$G$12,MATCH(B9713,Assumptions!$A$8:$A$12,0)),INDEX(Assumptions!$H$8:$H$12,MATCH(B9713,Assumptions!$A$8:$A$12,0)))))</f>
        <v>0.5</v>
      </c>
      <c r="R9713" s="14">
        <f t="shared" ca="1" si="1062"/>
        <v>596621030.29199994</v>
      </c>
      <c r="S9713" s="14">
        <f t="shared" ca="1" si="1063"/>
        <v>596621030.29199994</v>
      </c>
      <c r="T9713" s="11" t="s">
        <v>25</v>
      </c>
      <c r="U9713" s="18" t="s">
        <v>26</v>
      </c>
    </row>
    <row r="9714" spans="1:21" ht="15" customHeight="1" x14ac:dyDescent="0.15">
      <c r="A9714" s="10" t="s">
        <v>9762</v>
      </c>
      <c r="B9714" s="11" t="s">
        <v>22</v>
      </c>
      <c r="C9714" s="11" t="s">
        <v>81</v>
      </c>
      <c r="D9714" s="12">
        <v>46103</v>
      </c>
      <c r="E9714" s="11">
        <v>4183</v>
      </c>
      <c r="F9714" s="11" t="s">
        <v>24</v>
      </c>
      <c r="G9714" s="13">
        <v>15778.43</v>
      </c>
      <c r="H9714" s="14">
        <f t="shared" si="1057"/>
        <v>66001172.689999998</v>
      </c>
      <c r="I9714" s="14">
        <f>IF(F9714="GHS",H9714,H9714*Assumptions!$B$4)</f>
        <v>712812665.05200005</v>
      </c>
      <c r="J9714" s="15" t="str">
        <f>INDEX(Assumptions!$B$8:$B$12,MATCH(B9714,Assumptions!$A$8:$A$12,0))</f>
        <v>FIFO</v>
      </c>
      <c r="K9714" s="16">
        <f>G9714/(1-INDEX(Assumptions!$D$8:$D$12,MATCH(B9714,Assumptions!$A$8:$A$12,0)))</f>
        <v>19241.987804878048</v>
      </c>
      <c r="L9714" s="16">
        <f t="shared" si="1058"/>
        <v>473.35289999999998</v>
      </c>
      <c r="M9714" s="16">
        <f t="shared" si="1059"/>
        <v>962.09939024390246</v>
      </c>
      <c r="N9714" s="14">
        <f>E9714*(K9714-L9714-M9714)*IF(F9714="GHS",1,Assumptions!$B$4)</f>
        <v>804435171.02331781</v>
      </c>
      <c r="O9714" s="15">
        <f t="shared" ca="1" si="1060"/>
        <v>183</v>
      </c>
      <c r="P9714" s="15" t="str">
        <f t="shared" ca="1" si="1061"/>
        <v>181-365d</v>
      </c>
      <c r="Q9714" s="17">
        <f ca="1">IF(P9714="0-90d",0,IF(P9714="91-180d",INDEX(Assumptions!$F$8:$F$12,MATCH(B9714,Assumptions!$A$8:$A$12,0)),IF(P9714="181-365d",INDEX(Assumptions!$G$8:$G$12,MATCH(B9714,Assumptions!$A$8:$A$12,0)),INDEX(Assumptions!$H$8:$H$12,MATCH(B9714,Assumptions!$A$8:$A$12,0)))))</f>
        <v>0.15</v>
      </c>
      <c r="R9714" s="14">
        <f t="shared" ca="1" si="1062"/>
        <v>106921899.7578</v>
      </c>
      <c r="S9714" s="14">
        <f t="shared" ca="1" si="1063"/>
        <v>605890765.29420006</v>
      </c>
      <c r="T9714" s="11" t="s">
        <v>25</v>
      </c>
      <c r="U9714" s="18" t="s">
        <v>36</v>
      </c>
    </row>
    <row r="9715" spans="1:21" ht="15" customHeight="1" x14ac:dyDescent="0.15">
      <c r="A9715" s="10" t="s">
        <v>9763</v>
      </c>
      <c r="B9715" s="11" t="s">
        <v>31</v>
      </c>
      <c r="C9715" s="11" t="s">
        <v>32</v>
      </c>
      <c r="D9715" s="12">
        <v>45797</v>
      </c>
      <c r="E9715" s="11">
        <v>4066</v>
      </c>
      <c r="F9715" s="11" t="s">
        <v>33</v>
      </c>
      <c r="G9715" s="13">
        <v>2153.65</v>
      </c>
      <c r="H9715" s="14">
        <f t="shared" si="1057"/>
        <v>8756740.9000000004</v>
      </c>
      <c r="I9715" s="14">
        <f>IF(F9715="GHS",H9715,H9715*Assumptions!$B$4)</f>
        <v>8756740.9000000004</v>
      </c>
      <c r="J9715" s="15" t="str">
        <f>INDEX(Assumptions!$B$8:$B$12,MATCH(B9715,Assumptions!$A$8:$A$12,0))</f>
        <v>Weighted Average</v>
      </c>
      <c r="K9715" s="16">
        <f>G9715/(1-INDEX(Assumptions!$D$8:$D$12,MATCH(B9715,Assumptions!$A$8:$A$12,0)))</f>
        <v>2991.1805555555557</v>
      </c>
      <c r="L9715" s="16">
        <f t="shared" si="1058"/>
        <v>64.609499999999997</v>
      </c>
      <c r="M9715" s="16">
        <f t="shared" si="1059"/>
        <v>149.5590277777778</v>
      </c>
      <c r="N9715" s="14">
        <f>E9715*(K9715-L9715-M9715)*IF(F9715="GHS",1,Assumptions!$B$4)</f>
        <v>11291330.904944444</v>
      </c>
      <c r="O9715" s="15">
        <f t="shared" ca="1" si="1060"/>
        <v>489</v>
      </c>
      <c r="P9715" s="15" t="str">
        <f t="shared" ca="1" si="1061"/>
        <v>365d+</v>
      </c>
      <c r="Q9715" s="17">
        <f ca="1">IF(P9715="0-90d",0,IF(P9715="91-180d",INDEX(Assumptions!$F$8:$F$12,MATCH(B9715,Assumptions!$A$8:$A$12,0)),IF(P9715="181-365d",INDEX(Assumptions!$G$8:$G$12,MATCH(B9715,Assumptions!$A$8:$A$12,0)),INDEX(Assumptions!$H$8:$H$12,MATCH(B9715,Assumptions!$A$8:$A$12,0)))))</f>
        <v>0.6</v>
      </c>
      <c r="R9715" s="14">
        <f t="shared" ca="1" si="1062"/>
        <v>5254044.54</v>
      </c>
      <c r="S9715" s="14">
        <f t="shared" ca="1" si="1063"/>
        <v>3502696.3600000003</v>
      </c>
      <c r="T9715" s="11" t="s">
        <v>25</v>
      </c>
      <c r="U9715" s="18" t="s">
        <v>36</v>
      </c>
    </row>
    <row r="9716" spans="1:21" ht="15" customHeight="1" x14ac:dyDescent="0.15">
      <c r="A9716" s="10" t="s">
        <v>9764</v>
      </c>
      <c r="B9716" s="11" t="s">
        <v>31</v>
      </c>
      <c r="C9716" s="11" t="s">
        <v>32</v>
      </c>
      <c r="D9716" s="12">
        <v>46162</v>
      </c>
      <c r="E9716" s="11">
        <v>963</v>
      </c>
      <c r="F9716" s="11" t="s">
        <v>33</v>
      </c>
      <c r="G9716" s="13">
        <v>2730.33</v>
      </c>
      <c r="H9716" s="14">
        <f t="shared" si="1057"/>
        <v>2629307.79</v>
      </c>
      <c r="I9716" s="14">
        <f>IF(F9716="GHS",H9716,H9716*Assumptions!$B$4)</f>
        <v>2629307.79</v>
      </c>
      <c r="J9716" s="15" t="str">
        <f>INDEX(Assumptions!$B$8:$B$12,MATCH(B9716,Assumptions!$A$8:$A$12,0))</f>
        <v>Weighted Average</v>
      </c>
      <c r="K9716" s="16">
        <f>G9716/(1-INDEX(Assumptions!$D$8:$D$12,MATCH(B9716,Assumptions!$A$8:$A$12,0)))</f>
        <v>3792.125</v>
      </c>
      <c r="L9716" s="16">
        <f t="shared" si="1058"/>
        <v>81.909899999999993</v>
      </c>
      <c r="M9716" s="16">
        <f t="shared" si="1059"/>
        <v>189.60625000000002</v>
      </c>
      <c r="N9716" s="14">
        <f>E9716*(K9716-L9716-M9716)*IF(F9716="GHS",1,Assumptions!$B$4)</f>
        <v>3390346.3225500002</v>
      </c>
      <c r="O9716" s="15">
        <f t="shared" ca="1" si="1060"/>
        <v>124</v>
      </c>
      <c r="P9716" s="15" t="str">
        <f t="shared" ca="1" si="1061"/>
        <v>91-180d</v>
      </c>
      <c r="Q9716" s="17">
        <f ca="1">IF(P9716="0-90d",0,IF(P9716="91-180d",INDEX(Assumptions!$F$8:$F$12,MATCH(B9716,Assumptions!$A$8:$A$12,0)),IF(P9716="181-365d",INDEX(Assumptions!$G$8:$G$12,MATCH(B9716,Assumptions!$A$8:$A$12,0)),INDEX(Assumptions!$H$8:$H$12,MATCH(B9716,Assumptions!$A$8:$A$12,0)))))</f>
        <v>0.05</v>
      </c>
      <c r="R9716" s="14">
        <f t="shared" ca="1" si="1062"/>
        <v>131465.38950000002</v>
      </c>
      <c r="S9716" s="14">
        <f t="shared" ca="1" si="1063"/>
        <v>2497842.4005</v>
      </c>
      <c r="T9716" s="11" t="s">
        <v>25</v>
      </c>
      <c r="U9716" s="18" t="s">
        <v>26</v>
      </c>
    </row>
    <row r="9717" spans="1:21" ht="15" customHeight="1" x14ac:dyDescent="0.15">
      <c r="A9717" s="10" t="s">
        <v>9765</v>
      </c>
      <c r="B9717" s="11" t="s">
        <v>31</v>
      </c>
      <c r="C9717" s="11" t="s">
        <v>32</v>
      </c>
      <c r="D9717" s="12">
        <v>45841</v>
      </c>
      <c r="E9717" s="11">
        <v>4312</v>
      </c>
      <c r="F9717" s="11" t="s">
        <v>33</v>
      </c>
      <c r="G9717" s="13">
        <v>1685.44</v>
      </c>
      <c r="H9717" s="14">
        <f t="shared" si="1057"/>
        <v>7267617.2800000003</v>
      </c>
      <c r="I9717" s="14">
        <f>IF(F9717="GHS",H9717,H9717*Assumptions!$B$4)</f>
        <v>7267617.2800000003</v>
      </c>
      <c r="J9717" s="15" t="str">
        <f>INDEX(Assumptions!$B$8:$B$12,MATCH(B9717,Assumptions!$A$8:$A$12,0))</f>
        <v>Weighted Average</v>
      </c>
      <c r="K9717" s="16">
        <f>G9717/(1-INDEX(Assumptions!$D$8:$D$12,MATCH(B9717,Assumptions!$A$8:$A$12,0)))</f>
        <v>2340.8888888888891</v>
      </c>
      <c r="L9717" s="16">
        <f t="shared" si="1058"/>
        <v>50.563200000000002</v>
      </c>
      <c r="M9717" s="16">
        <f t="shared" si="1059"/>
        <v>117.04444444444447</v>
      </c>
      <c r="N9717" s="14">
        <f>E9717*(K9717-L9717-M9717)*IF(F9717="GHS",1,Assumptions!$B$4)</f>
        <v>9371188.7260444462</v>
      </c>
      <c r="O9717" s="15">
        <f t="shared" ca="1" si="1060"/>
        <v>445</v>
      </c>
      <c r="P9717" s="15" t="str">
        <f t="shared" ca="1" si="1061"/>
        <v>365d+</v>
      </c>
      <c r="Q9717" s="17">
        <f ca="1">IF(P9717="0-90d",0,IF(P9717="91-180d",INDEX(Assumptions!$F$8:$F$12,MATCH(B9717,Assumptions!$A$8:$A$12,0)),IF(P9717="181-365d",INDEX(Assumptions!$G$8:$G$12,MATCH(B9717,Assumptions!$A$8:$A$12,0)),INDEX(Assumptions!$H$8:$H$12,MATCH(B9717,Assumptions!$A$8:$A$12,0)))))</f>
        <v>0.6</v>
      </c>
      <c r="R9717" s="14">
        <f t="shared" ca="1" si="1062"/>
        <v>4360570.3679999998</v>
      </c>
      <c r="S9717" s="14">
        <f t="shared" ca="1" si="1063"/>
        <v>2907046.9120000005</v>
      </c>
      <c r="T9717" s="11" t="s">
        <v>25</v>
      </c>
      <c r="U9717" s="18" t="s">
        <v>26</v>
      </c>
    </row>
    <row r="9718" spans="1:21" ht="15" customHeight="1" x14ac:dyDescent="0.15">
      <c r="A9718" s="10" t="s">
        <v>9766</v>
      </c>
      <c r="B9718" s="11" t="s">
        <v>41</v>
      </c>
      <c r="C9718" s="11" t="s">
        <v>49</v>
      </c>
      <c r="D9718" s="12">
        <v>46188</v>
      </c>
      <c r="E9718" s="11">
        <v>3252</v>
      </c>
      <c r="F9718" s="11" t="s">
        <v>33</v>
      </c>
      <c r="G9718" s="13">
        <v>206.73</v>
      </c>
      <c r="H9718" s="14">
        <f t="shared" si="1057"/>
        <v>672285.96</v>
      </c>
      <c r="I9718" s="14">
        <f>IF(F9718="GHS",H9718,H9718*Assumptions!$B$4)</f>
        <v>672285.96</v>
      </c>
      <c r="J9718" s="15" t="str">
        <f>INDEX(Assumptions!$B$8:$B$12,MATCH(B9718,Assumptions!$A$8:$A$12,0))</f>
        <v>Weighted Average</v>
      </c>
      <c r="K9718" s="16">
        <f>G9718/(1-INDEX(Assumptions!$D$8:$D$12,MATCH(B9718,Assumptions!$A$8:$A$12,0)))</f>
        <v>318.0461538461538</v>
      </c>
      <c r="L9718" s="16">
        <f t="shared" si="1058"/>
        <v>6.2018999999999993</v>
      </c>
      <c r="M9718" s="16">
        <f t="shared" si="1059"/>
        <v>15.902307692307691</v>
      </c>
      <c r="N9718" s="14">
        <f>E9718*(K9718-L9718-M9718)*IF(F9718="GHS",1,Assumptions!$B$4)</f>
        <v>962403.20889230736</v>
      </c>
      <c r="O9718" s="15">
        <f t="shared" ca="1" si="1060"/>
        <v>98</v>
      </c>
      <c r="P9718" s="15" t="str">
        <f t="shared" ca="1" si="1061"/>
        <v>91-180d</v>
      </c>
      <c r="Q9718" s="17">
        <f ca="1">IF(P9718="0-90d",0,IF(P9718="91-180d",INDEX(Assumptions!$F$8:$F$12,MATCH(B9718,Assumptions!$A$8:$A$12,0)),IF(P9718="181-365d",INDEX(Assumptions!$G$8:$G$12,MATCH(B9718,Assumptions!$A$8:$A$12,0)),INDEX(Assumptions!$H$8:$H$12,MATCH(B9718,Assumptions!$A$8:$A$12,0)))))</f>
        <v>0.1</v>
      </c>
      <c r="R9718" s="14">
        <f t="shared" ca="1" si="1062"/>
        <v>67228.596000000005</v>
      </c>
      <c r="S9718" s="14">
        <f t="shared" ca="1" si="1063"/>
        <v>605057.36399999994</v>
      </c>
      <c r="T9718" s="11" t="s">
        <v>25</v>
      </c>
      <c r="U9718" s="18" t="s">
        <v>26</v>
      </c>
    </row>
    <row r="9719" spans="1:21" ht="15" customHeight="1" x14ac:dyDescent="0.15">
      <c r="A9719" s="10" t="s">
        <v>9767</v>
      </c>
      <c r="B9719" s="11" t="s">
        <v>41</v>
      </c>
      <c r="C9719" s="11" t="s">
        <v>115</v>
      </c>
      <c r="D9719" s="12">
        <v>45744</v>
      </c>
      <c r="E9719" s="11">
        <v>1589</v>
      </c>
      <c r="F9719" s="11" t="s">
        <v>33</v>
      </c>
      <c r="G9719" s="13">
        <v>519.23</v>
      </c>
      <c r="H9719" s="14">
        <f t="shared" si="1057"/>
        <v>825056.47</v>
      </c>
      <c r="I9719" s="14">
        <f>IF(F9719="GHS",H9719,H9719*Assumptions!$B$4)</f>
        <v>825056.47</v>
      </c>
      <c r="J9719" s="15" t="str">
        <f>INDEX(Assumptions!$B$8:$B$12,MATCH(B9719,Assumptions!$A$8:$A$12,0))</f>
        <v>Weighted Average</v>
      </c>
      <c r="K9719" s="16">
        <f>G9719/(1-INDEX(Assumptions!$D$8:$D$12,MATCH(B9719,Assumptions!$A$8:$A$12,0)))</f>
        <v>798.81538461538457</v>
      </c>
      <c r="L9719" s="16">
        <f t="shared" si="1058"/>
        <v>15.5769</v>
      </c>
      <c r="M9719" s="16">
        <f t="shared" si="1059"/>
        <v>39.940769230769234</v>
      </c>
      <c r="N9719" s="14">
        <f>E9719*(K9719-L9719-M9719)*IF(F9719="GHS",1,Assumptions!$B$4)</f>
        <v>1181100.0697461539</v>
      </c>
      <c r="O9719" s="15">
        <f t="shared" ca="1" si="1060"/>
        <v>542</v>
      </c>
      <c r="P9719" s="15" t="str">
        <f t="shared" ca="1" si="1061"/>
        <v>365d+</v>
      </c>
      <c r="Q9719" s="17">
        <f ca="1">IF(P9719="0-90d",0,IF(P9719="91-180d",INDEX(Assumptions!$F$8:$F$12,MATCH(B9719,Assumptions!$A$8:$A$12,0)),IF(P9719="181-365d",INDEX(Assumptions!$G$8:$G$12,MATCH(B9719,Assumptions!$A$8:$A$12,0)),INDEX(Assumptions!$H$8:$H$12,MATCH(B9719,Assumptions!$A$8:$A$12,0)))))</f>
        <v>0.8</v>
      </c>
      <c r="R9719" s="14">
        <f t="shared" ca="1" si="1062"/>
        <v>660045.17599999998</v>
      </c>
      <c r="S9719" s="14">
        <f t="shared" ca="1" si="1063"/>
        <v>165011.29399999999</v>
      </c>
      <c r="T9719" s="11" t="s">
        <v>25</v>
      </c>
      <c r="U9719" s="18" t="s">
        <v>36</v>
      </c>
    </row>
    <row r="9720" spans="1:21" ht="15" customHeight="1" x14ac:dyDescent="0.15">
      <c r="A9720" s="10" t="s">
        <v>9768</v>
      </c>
      <c r="B9720" s="11" t="s">
        <v>22</v>
      </c>
      <c r="C9720" s="11" t="s">
        <v>81</v>
      </c>
      <c r="D9720" s="12">
        <v>45952</v>
      </c>
      <c r="E9720" s="11">
        <v>1400</v>
      </c>
      <c r="F9720" s="11" t="s">
        <v>24</v>
      </c>
      <c r="G9720" s="13">
        <v>23457.63</v>
      </c>
      <c r="H9720" s="14">
        <f t="shared" si="1057"/>
        <v>32840682</v>
      </c>
      <c r="I9720" s="14">
        <f>IF(F9720="GHS",H9720,H9720*Assumptions!$B$4)</f>
        <v>354679365.60000002</v>
      </c>
      <c r="J9720" s="15" t="str">
        <f>INDEX(Assumptions!$B$8:$B$12,MATCH(B9720,Assumptions!$A$8:$A$12,0))</f>
        <v>FIFO</v>
      </c>
      <c r="K9720" s="16">
        <f>G9720/(1-INDEX(Assumptions!$D$8:$D$12,MATCH(B9720,Assumptions!$A$8:$A$12,0)))</f>
        <v>28606.865853658535</v>
      </c>
      <c r="L9720" s="16">
        <f t="shared" si="1058"/>
        <v>703.72889999999995</v>
      </c>
      <c r="M9720" s="16">
        <f t="shared" si="1059"/>
        <v>1430.3432926829269</v>
      </c>
      <c r="N9720" s="14">
        <f>E9720*(K9720-L9720-M9720)*IF(F9720="GHS",1,Assumptions!$B$4)</f>
        <v>400268640.15395123</v>
      </c>
      <c r="O9720" s="15">
        <f t="shared" ca="1" si="1060"/>
        <v>334</v>
      </c>
      <c r="P9720" s="15" t="str">
        <f t="shared" ca="1" si="1061"/>
        <v>181-365d</v>
      </c>
      <c r="Q9720" s="17">
        <f ca="1">IF(P9720="0-90d",0,IF(P9720="91-180d",INDEX(Assumptions!$F$8:$F$12,MATCH(B9720,Assumptions!$A$8:$A$12,0)),IF(P9720="181-365d",INDEX(Assumptions!$G$8:$G$12,MATCH(B9720,Assumptions!$A$8:$A$12,0)),INDEX(Assumptions!$H$8:$H$12,MATCH(B9720,Assumptions!$A$8:$A$12,0)))))</f>
        <v>0.15</v>
      </c>
      <c r="R9720" s="14">
        <f t="shared" ca="1" si="1062"/>
        <v>53201904.840000004</v>
      </c>
      <c r="S9720" s="14">
        <f t="shared" ca="1" si="1063"/>
        <v>301477460.75999999</v>
      </c>
      <c r="T9720" s="11" t="s">
        <v>25</v>
      </c>
      <c r="U9720" s="18" t="s">
        <v>26</v>
      </c>
    </row>
    <row r="9721" spans="1:21" ht="15" customHeight="1" x14ac:dyDescent="0.15">
      <c r="A9721" s="10" t="s">
        <v>9769</v>
      </c>
      <c r="B9721" s="11" t="s">
        <v>31</v>
      </c>
      <c r="C9721" s="11" t="s">
        <v>32</v>
      </c>
      <c r="D9721" s="12">
        <v>45791</v>
      </c>
      <c r="E9721" s="11">
        <v>4629</v>
      </c>
      <c r="F9721" s="11" t="s">
        <v>33</v>
      </c>
      <c r="G9721" s="13">
        <v>2087.5700000000002</v>
      </c>
      <c r="H9721" s="14">
        <f t="shared" si="1057"/>
        <v>9663361.5300000012</v>
      </c>
      <c r="I9721" s="14">
        <f>IF(F9721="GHS",H9721,H9721*Assumptions!$B$4)</f>
        <v>9663361.5300000012</v>
      </c>
      <c r="J9721" s="15" t="str">
        <f>INDEX(Assumptions!$B$8:$B$12,MATCH(B9721,Assumptions!$A$8:$A$12,0))</f>
        <v>Weighted Average</v>
      </c>
      <c r="K9721" s="16">
        <f>G9721/(1-INDEX(Assumptions!$D$8:$D$12,MATCH(B9721,Assumptions!$A$8:$A$12,0)))</f>
        <v>2899.4027777777783</v>
      </c>
      <c r="L9721" s="16">
        <f t="shared" si="1058"/>
        <v>62.627100000000006</v>
      </c>
      <c r="M9721" s="16">
        <f t="shared" si="1059"/>
        <v>144.97013888888893</v>
      </c>
      <c r="N9721" s="14">
        <f>E9721*(K9721-L9721-M9721)*IF(F9721="GHS",1,Assumptions!$B$4)</f>
        <v>12460367.839516668</v>
      </c>
      <c r="O9721" s="15">
        <f t="shared" ca="1" si="1060"/>
        <v>495</v>
      </c>
      <c r="P9721" s="15" t="str">
        <f t="shared" ca="1" si="1061"/>
        <v>365d+</v>
      </c>
      <c r="Q9721" s="17">
        <f ca="1">IF(P9721="0-90d",0,IF(P9721="91-180d",INDEX(Assumptions!$F$8:$F$12,MATCH(B9721,Assumptions!$A$8:$A$12,0)),IF(P9721="181-365d",INDEX(Assumptions!$G$8:$G$12,MATCH(B9721,Assumptions!$A$8:$A$12,0)),INDEX(Assumptions!$H$8:$H$12,MATCH(B9721,Assumptions!$A$8:$A$12,0)))))</f>
        <v>0.6</v>
      </c>
      <c r="R9721" s="14">
        <f t="shared" ca="1" si="1062"/>
        <v>5798016.9180000005</v>
      </c>
      <c r="S9721" s="14">
        <f t="shared" ca="1" si="1063"/>
        <v>3865344.6120000007</v>
      </c>
      <c r="T9721" s="11" t="s">
        <v>25</v>
      </c>
      <c r="U9721" s="18" t="s">
        <v>26</v>
      </c>
    </row>
    <row r="9722" spans="1:21" ht="15" customHeight="1" x14ac:dyDescent="0.15">
      <c r="A9722" s="10" t="s">
        <v>9770</v>
      </c>
      <c r="B9722" s="11" t="s">
        <v>28</v>
      </c>
      <c r="C9722" s="11" t="s">
        <v>55</v>
      </c>
      <c r="D9722" s="12">
        <v>46201</v>
      </c>
      <c r="E9722" s="11">
        <v>3784</v>
      </c>
      <c r="F9722" s="11" t="s">
        <v>24</v>
      </c>
      <c r="G9722" s="13">
        <v>7314.04</v>
      </c>
      <c r="H9722" s="14">
        <f t="shared" si="1057"/>
        <v>27676327.359999999</v>
      </c>
      <c r="I9722" s="14">
        <f>IF(F9722="GHS",H9722,H9722*Assumptions!$B$4)</f>
        <v>298904335.48800004</v>
      </c>
      <c r="J9722" s="15" t="str">
        <f>INDEX(Assumptions!$B$8:$B$12,MATCH(B9722,Assumptions!$A$8:$A$12,0))</f>
        <v>Fair Value Less Costs to Sell</v>
      </c>
      <c r="K9722" s="16">
        <f>G9722/(1-INDEX(Assumptions!$D$8:$D$12,MATCH(B9722,Assumptions!$A$8:$A$12,0)))</f>
        <v>8311.4090909090901</v>
      </c>
      <c r="L9722" s="16">
        <f t="shared" si="1058"/>
        <v>219.4212</v>
      </c>
      <c r="M9722" s="16">
        <f t="shared" si="1059"/>
        <v>415.57045454545454</v>
      </c>
      <c r="N9722" s="14">
        <f>E9722*(K9722-L9722-M9722)*IF(F9722="GHS",1,Assumptions!$B$4)</f>
        <v>313713686.65535998</v>
      </c>
      <c r="O9722" s="15">
        <f t="shared" ca="1" si="1060"/>
        <v>85</v>
      </c>
      <c r="P9722" s="15" t="str">
        <f t="shared" ca="1" si="1061"/>
        <v>0-90d</v>
      </c>
      <c r="Q9722" s="17">
        <f ca="1">IF(P9722="0-90d",0,IF(P9722="91-180d",INDEX(Assumptions!$F$8:$F$12,MATCH(B9722,Assumptions!$A$8:$A$12,0)),IF(P9722="181-365d",INDEX(Assumptions!$G$8:$G$12,MATCH(B9722,Assumptions!$A$8:$A$12,0)),INDEX(Assumptions!$H$8:$H$12,MATCH(B9722,Assumptions!$A$8:$A$12,0)))))</f>
        <v>0</v>
      </c>
      <c r="R9722" s="14">
        <f t="shared" ca="1" si="1062"/>
        <v>0</v>
      </c>
      <c r="S9722" s="14">
        <f t="shared" ca="1" si="1063"/>
        <v>298904335.48800004</v>
      </c>
      <c r="T9722" s="11" t="s">
        <v>25</v>
      </c>
      <c r="U9722" s="18" t="s">
        <v>26</v>
      </c>
    </row>
    <row r="9723" spans="1:21" ht="15" customHeight="1" x14ac:dyDescent="0.15">
      <c r="A9723" s="10" t="s">
        <v>9771</v>
      </c>
      <c r="B9723" s="11" t="s">
        <v>28</v>
      </c>
      <c r="C9723" s="11" t="s">
        <v>35</v>
      </c>
      <c r="D9723" s="12">
        <v>46140</v>
      </c>
      <c r="E9723" s="11">
        <v>3053</v>
      </c>
      <c r="F9723" s="11" t="s">
        <v>24</v>
      </c>
      <c r="G9723" s="13">
        <v>8091.58</v>
      </c>
      <c r="H9723" s="14">
        <f t="shared" si="1057"/>
        <v>24703593.739999998</v>
      </c>
      <c r="I9723" s="14">
        <f>IF(F9723="GHS",H9723,H9723*Assumptions!$B$4)</f>
        <v>266798812.39199999</v>
      </c>
      <c r="J9723" s="15" t="str">
        <f>INDEX(Assumptions!$B$8:$B$12,MATCH(B9723,Assumptions!$A$8:$A$12,0))</f>
        <v>Fair Value Less Costs to Sell</v>
      </c>
      <c r="K9723" s="16">
        <f>G9723/(1-INDEX(Assumptions!$D$8:$D$12,MATCH(B9723,Assumptions!$A$8:$A$12,0)))</f>
        <v>9194.9772727272721</v>
      </c>
      <c r="L9723" s="16">
        <f t="shared" si="1058"/>
        <v>242.7474</v>
      </c>
      <c r="M9723" s="16">
        <f t="shared" si="1059"/>
        <v>459.74886363636364</v>
      </c>
      <c r="N9723" s="14">
        <f>E9723*(K9723-L9723-M9723)*IF(F9723="GHS",1,Assumptions!$B$4)</f>
        <v>280017480.82414907</v>
      </c>
      <c r="O9723" s="15">
        <f t="shared" ca="1" si="1060"/>
        <v>146</v>
      </c>
      <c r="P9723" s="15" t="str">
        <f t="shared" ca="1" si="1061"/>
        <v>91-180d</v>
      </c>
      <c r="Q9723" s="17">
        <f ca="1">IF(P9723="0-90d",0,IF(P9723="91-180d",INDEX(Assumptions!$F$8:$F$12,MATCH(B9723,Assumptions!$A$8:$A$12,0)),IF(P9723="181-365d",INDEX(Assumptions!$G$8:$G$12,MATCH(B9723,Assumptions!$A$8:$A$12,0)),INDEX(Assumptions!$H$8:$H$12,MATCH(B9723,Assumptions!$A$8:$A$12,0)))))</f>
        <v>0.02</v>
      </c>
      <c r="R9723" s="14">
        <f t="shared" ca="1" si="1062"/>
        <v>5335976.2478400003</v>
      </c>
      <c r="S9723" s="14">
        <f t="shared" si="1063"/>
        <v>0</v>
      </c>
      <c r="T9723" s="11" t="s">
        <v>39</v>
      </c>
      <c r="U9723" s="18" t="s">
        <v>26</v>
      </c>
    </row>
    <row r="9724" spans="1:21" ht="15" customHeight="1" x14ac:dyDescent="0.15">
      <c r="A9724" s="10" t="s">
        <v>9772</v>
      </c>
      <c r="B9724" s="11" t="s">
        <v>41</v>
      </c>
      <c r="C9724" s="11" t="s">
        <v>115</v>
      </c>
      <c r="D9724" s="12">
        <v>45789</v>
      </c>
      <c r="E9724" s="11">
        <v>1598</v>
      </c>
      <c r="F9724" s="11" t="s">
        <v>33</v>
      </c>
      <c r="G9724" s="13">
        <v>796.36</v>
      </c>
      <c r="H9724" s="14">
        <f t="shared" si="1057"/>
        <v>1272583.28</v>
      </c>
      <c r="I9724" s="14">
        <f>IF(F9724="GHS",H9724,H9724*Assumptions!$B$4)</f>
        <v>1272583.28</v>
      </c>
      <c r="J9724" s="15" t="str">
        <f>INDEX(Assumptions!$B$8:$B$12,MATCH(B9724,Assumptions!$A$8:$A$12,0))</f>
        <v>Weighted Average</v>
      </c>
      <c r="K9724" s="16">
        <f>G9724/(1-INDEX(Assumptions!$D$8:$D$12,MATCH(B9724,Assumptions!$A$8:$A$12,0)))</f>
        <v>1225.1692307692308</v>
      </c>
      <c r="L9724" s="16">
        <f t="shared" si="1058"/>
        <v>23.890799999999999</v>
      </c>
      <c r="M9724" s="16">
        <f t="shared" si="1059"/>
        <v>61.258461538461546</v>
      </c>
      <c r="N9724" s="14">
        <f>E9724*(K9724-L9724-M9724)*IF(F9724="GHS",1,Assumptions!$B$4)</f>
        <v>1821751.9108307697</v>
      </c>
      <c r="O9724" s="15">
        <f t="shared" ca="1" si="1060"/>
        <v>497</v>
      </c>
      <c r="P9724" s="15" t="str">
        <f t="shared" ca="1" si="1061"/>
        <v>365d+</v>
      </c>
      <c r="Q9724" s="17">
        <f ca="1">IF(P9724="0-90d",0,IF(P9724="91-180d",INDEX(Assumptions!$F$8:$F$12,MATCH(B9724,Assumptions!$A$8:$A$12,0)),IF(P9724="181-365d",INDEX(Assumptions!$G$8:$G$12,MATCH(B9724,Assumptions!$A$8:$A$12,0)),INDEX(Assumptions!$H$8:$H$12,MATCH(B9724,Assumptions!$A$8:$A$12,0)))))</f>
        <v>0.8</v>
      </c>
      <c r="R9724" s="14">
        <f t="shared" ca="1" si="1062"/>
        <v>1018066.6240000001</v>
      </c>
      <c r="S9724" s="14">
        <f t="shared" ca="1" si="1063"/>
        <v>254516.65599999996</v>
      </c>
      <c r="T9724" s="11" t="s">
        <v>50</v>
      </c>
      <c r="U9724" s="18" t="s">
        <v>36</v>
      </c>
    </row>
    <row r="9725" spans="1:21" ht="15" customHeight="1" x14ac:dyDescent="0.15">
      <c r="A9725" s="10" t="s">
        <v>9773</v>
      </c>
      <c r="B9725" s="11" t="s">
        <v>31</v>
      </c>
      <c r="C9725" s="11" t="s">
        <v>32</v>
      </c>
      <c r="D9725" s="12">
        <v>46215</v>
      </c>
      <c r="E9725" s="11">
        <v>603</v>
      </c>
      <c r="F9725" s="11" t="s">
        <v>33</v>
      </c>
      <c r="G9725" s="13">
        <v>2701.02</v>
      </c>
      <c r="H9725" s="14">
        <f t="shared" si="1057"/>
        <v>1628715.06</v>
      </c>
      <c r="I9725" s="14">
        <f>IF(F9725="GHS",H9725,H9725*Assumptions!$B$4)</f>
        <v>1628715.06</v>
      </c>
      <c r="J9725" s="15" t="str">
        <f>INDEX(Assumptions!$B$8:$B$12,MATCH(B9725,Assumptions!$A$8:$A$12,0))</f>
        <v>Weighted Average</v>
      </c>
      <c r="K9725" s="16">
        <f>G9725/(1-INDEX(Assumptions!$D$8:$D$12,MATCH(B9725,Assumptions!$A$8:$A$12,0)))</f>
        <v>3751.416666666667</v>
      </c>
      <c r="L9725" s="16">
        <f t="shared" si="1058"/>
        <v>81.030599999999993</v>
      </c>
      <c r="M9725" s="16">
        <f t="shared" si="1059"/>
        <v>187.57083333333335</v>
      </c>
      <c r="N9725" s="14">
        <f>E9725*(K9725-L9725-M9725)*IF(F9725="GHS",1,Assumptions!$B$4)</f>
        <v>2100137.5857000002</v>
      </c>
      <c r="O9725" s="15">
        <f t="shared" ca="1" si="1060"/>
        <v>71</v>
      </c>
      <c r="P9725" s="15" t="str">
        <f t="shared" ca="1" si="1061"/>
        <v>0-90d</v>
      </c>
      <c r="Q9725" s="17">
        <f ca="1">IF(P9725="0-90d",0,IF(P9725="91-180d",INDEX(Assumptions!$F$8:$F$12,MATCH(B9725,Assumptions!$A$8:$A$12,0)),IF(P9725="181-365d",INDEX(Assumptions!$G$8:$G$12,MATCH(B9725,Assumptions!$A$8:$A$12,0)),INDEX(Assumptions!$H$8:$H$12,MATCH(B9725,Assumptions!$A$8:$A$12,0)))))</f>
        <v>0</v>
      </c>
      <c r="R9725" s="14">
        <f t="shared" ca="1" si="1062"/>
        <v>0</v>
      </c>
      <c r="S9725" s="14">
        <f t="shared" ca="1" si="1063"/>
        <v>1628715.06</v>
      </c>
      <c r="T9725" s="11" t="s">
        <v>25</v>
      </c>
      <c r="U9725" s="18" t="s">
        <v>26</v>
      </c>
    </row>
    <row r="9726" spans="1:21" ht="15" customHeight="1" x14ac:dyDescent="0.15">
      <c r="A9726" s="10" t="s">
        <v>9774</v>
      </c>
      <c r="B9726" s="11" t="s">
        <v>31</v>
      </c>
      <c r="C9726" s="11" t="s">
        <v>63</v>
      </c>
      <c r="D9726" s="12">
        <v>46172</v>
      </c>
      <c r="E9726" s="11">
        <v>1746</v>
      </c>
      <c r="F9726" s="11" t="s">
        <v>33</v>
      </c>
      <c r="G9726" s="13">
        <v>2488.6</v>
      </c>
      <c r="H9726" s="14">
        <f t="shared" si="1057"/>
        <v>4345095.5999999996</v>
      </c>
      <c r="I9726" s="14">
        <f>IF(F9726="GHS",H9726,H9726*Assumptions!$B$4)</f>
        <v>4345095.5999999996</v>
      </c>
      <c r="J9726" s="15" t="str">
        <f>INDEX(Assumptions!$B$8:$B$12,MATCH(B9726,Assumptions!$A$8:$A$12,0))</f>
        <v>Weighted Average</v>
      </c>
      <c r="K9726" s="16">
        <f>G9726/(1-INDEX(Assumptions!$D$8:$D$12,MATCH(B9726,Assumptions!$A$8:$A$12,0)))</f>
        <v>3456.3888888888887</v>
      </c>
      <c r="L9726" s="16">
        <f t="shared" si="1058"/>
        <v>74.658000000000001</v>
      </c>
      <c r="M9726" s="16">
        <f t="shared" si="1059"/>
        <v>172.81944444444446</v>
      </c>
      <c r="N9726" s="14">
        <f>E9726*(K9726-L9726-M9726)*IF(F9726="GHS",1,Assumptions!$B$4)</f>
        <v>5602759.3820000002</v>
      </c>
      <c r="O9726" s="15">
        <f t="shared" ca="1" si="1060"/>
        <v>114</v>
      </c>
      <c r="P9726" s="15" t="str">
        <f t="shared" ca="1" si="1061"/>
        <v>91-180d</v>
      </c>
      <c r="Q9726" s="17">
        <f ca="1">IF(P9726="0-90d",0,IF(P9726="91-180d",INDEX(Assumptions!$F$8:$F$12,MATCH(B9726,Assumptions!$A$8:$A$12,0)),IF(P9726="181-365d",INDEX(Assumptions!$G$8:$G$12,MATCH(B9726,Assumptions!$A$8:$A$12,0)),INDEX(Assumptions!$H$8:$H$12,MATCH(B9726,Assumptions!$A$8:$A$12,0)))))</f>
        <v>0.05</v>
      </c>
      <c r="R9726" s="14">
        <f t="shared" ca="1" si="1062"/>
        <v>217254.78</v>
      </c>
      <c r="S9726" s="14">
        <f t="shared" ca="1" si="1063"/>
        <v>4127840.82</v>
      </c>
      <c r="T9726" s="11" t="s">
        <v>25</v>
      </c>
      <c r="U9726" s="18" t="s">
        <v>26</v>
      </c>
    </row>
    <row r="9727" spans="1:21" ht="15" customHeight="1" x14ac:dyDescent="0.15">
      <c r="A9727" s="10" t="s">
        <v>9775</v>
      </c>
      <c r="B9727" s="11" t="s">
        <v>28</v>
      </c>
      <c r="C9727" s="11" t="s">
        <v>29</v>
      </c>
      <c r="D9727" s="12">
        <v>46041</v>
      </c>
      <c r="E9727" s="11">
        <v>1490</v>
      </c>
      <c r="F9727" s="11" t="s">
        <v>24</v>
      </c>
      <c r="G9727" s="13">
        <v>7395.85</v>
      </c>
      <c r="H9727" s="14">
        <f t="shared" si="1057"/>
        <v>11019816.5</v>
      </c>
      <c r="I9727" s="14">
        <f>IF(F9727="GHS",H9727,H9727*Assumptions!$B$4)</f>
        <v>119014018.2</v>
      </c>
      <c r="J9727" s="15" t="str">
        <f>INDEX(Assumptions!$B$8:$B$12,MATCH(B9727,Assumptions!$A$8:$A$12,0))</f>
        <v>Fair Value Less Costs to Sell</v>
      </c>
      <c r="K9727" s="16">
        <f>G9727/(1-INDEX(Assumptions!$D$8:$D$12,MATCH(B9727,Assumptions!$A$8:$A$12,0)))</f>
        <v>8404.375</v>
      </c>
      <c r="L9727" s="16">
        <f t="shared" si="1058"/>
        <v>221.87550000000002</v>
      </c>
      <c r="M9727" s="16">
        <f t="shared" si="1059"/>
        <v>420.21875</v>
      </c>
      <c r="N9727" s="14">
        <f>E9727*(K9727-L9727-M9727)*IF(F9727="GHS",1,Assumptions!$B$4)</f>
        <v>124910621.829</v>
      </c>
      <c r="O9727" s="15">
        <f t="shared" ca="1" si="1060"/>
        <v>245</v>
      </c>
      <c r="P9727" s="15" t="str">
        <f t="shared" ca="1" si="1061"/>
        <v>181-365d</v>
      </c>
      <c r="Q9727" s="17">
        <f ca="1">IF(P9727="0-90d",0,IF(P9727="91-180d",INDEX(Assumptions!$F$8:$F$12,MATCH(B9727,Assumptions!$A$8:$A$12,0)),IF(P9727="181-365d",INDEX(Assumptions!$G$8:$G$12,MATCH(B9727,Assumptions!$A$8:$A$12,0)),INDEX(Assumptions!$H$8:$H$12,MATCH(B9727,Assumptions!$A$8:$A$12,0)))))</f>
        <v>0.1</v>
      </c>
      <c r="R9727" s="14">
        <f t="shared" ca="1" si="1062"/>
        <v>11901401.82</v>
      </c>
      <c r="S9727" s="14">
        <f t="shared" ca="1" si="1063"/>
        <v>107112616.38</v>
      </c>
      <c r="T9727" s="11" t="s">
        <v>25</v>
      </c>
      <c r="U9727" s="18" t="s">
        <v>26</v>
      </c>
    </row>
    <row r="9728" spans="1:21" ht="15" customHeight="1" x14ac:dyDescent="0.15">
      <c r="A9728" s="10" t="s">
        <v>9776</v>
      </c>
      <c r="B9728" s="11" t="s">
        <v>31</v>
      </c>
      <c r="C9728" s="11" t="s">
        <v>76</v>
      </c>
      <c r="D9728" s="12">
        <v>45953</v>
      </c>
      <c r="E9728" s="11">
        <v>3666</v>
      </c>
      <c r="F9728" s="11" t="s">
        <v>33</v>
      </c>
      <c r="G9728" s="13">
        <v>3734.35</v>
      </c>
      <c r="H9728" s="14">
        <f t="shared" si="1057"/>
        <v>13690127.1</v>
      </c>
      <c r="I9728" s="14">
        <f>IF(F9728="GHS",H9728,H9728*Assumptions!$B$4)</f>
        <v>13690127.1</v>
      </c>
      <c r="J9728" s="15" t="str">
        <f>INDEX(Assumptions!$B$8:$B$12,MATCH(B9728,Assumptions!$A$8:$A$12,0))</f>
        <v>Weighted Average</v>
      </c>
      <c r="K9728" s="16">
        <f>G9728/(1-INDEX(Assumptions!$D$8:$D$12,MATCH(B9728,Assumptions!$A$8:$A$12,0)))</f>
        <v>5186.5972222222226</v>
      </c>
      <c r="L9728" s="16">
        <f t="shared" si="1058"/>
        <v>112.03049999999999</v>
      </c>
      <c r="M9728" s="16">
        <f t="shared" si="1059"/>
        <v>259.32986111111114</v>
      </c>
      <c r="N9728" s="14">
        <f>E9728*(K9728-L9728-M9728)*IF(F9728="GHS",1,Assumptions!$B$4)</f>
        <v>17652658.332833335</v>
      </c>
      <c r="O9728" s="15">
        <f t="shared" ca="1" si="1060"/>
        <v>333</v>
      </c>
      <c r="P9728" s="15" t="str">
        <f t="shared" ca="1" si="1061"/>
        <v>181-365d</v>
      </c>
      <c r="Q9728" s="17">
        <f ca="1">IF(P9728="0-90d",0,IF(P9728="91-180d",INDEX(Assumptions!$F$8:$F$12,MATCH(B9728,Assumptions!$A$8:$A$12,0)),IF(P9728="181-365d",INDEX(Assumptions!$G$8:$G$12,MATCH(B9728,Assumptions!$A$8:$A$12,0)),INDEX(Assumptions!$H$8:$H$12,MATCH(B9728,Assumptions!$A$8:$A$12,0)))))</f>
        <v>0.2</v>
      </c>
      <c r="R9728" s="14">
        <f t="shared" ca="1" si="1062"/>
        <v>2738025.42</v>
      </c>
      <c r="S9728" s="14">
        <f t="shared" ca="1" si="1063"/>
        <v>10952101.68</v>
      </c>
      <c r="T9728" s="11" t="s">
        <v>25</v>
      </c>
      <c r="U9728" s="18" t="s">
        <v>26</v>
      </c>
    </row>
    <row r="9729" spans="1:21" ht="15" customHeight="1" x14ac:dyDescent="0.15">
      <c r="A9729" s="10" t="s">
        <v>9777</v>
      </c>
      <c r="B9729" s="11" t="s">
        <v>41</v>
      </c>
      <c r="C9729" s="11" t="s">
        <v>49</v>
      </c>
      <c r="D9729" s="12">
        <v>45928</v>
      </c>
      <c r="E9729" s="11">
        <v>4743</v>
      </c>
      <c r="F9729" s="11" t="s">
        <v>33</v>
      </c>
      <c r="G9729" s="13">
        <v>491.91</v>
      </c>
      <c r="H9729" s="14">
        <f t="shared" si="1057"/>
        <v>2333129.13</v>
      </c>
      <c r="I9729" s="14">
        <f>IF(F9729="GHS",H9729,H9729*Assumptions!$B$4)</f>
        <v>2333129.13</v>
      </c>
      <c r="J9729" s="15" t="str">
        <f>INDEX(Assumptions!$B$8:$B$12,MATCH(B9729,Assumptions!$A$8:$A$12,0))</f>
        <v>Weighted Average</v>
      </c>
      <c r="K9729" s="16">
        <f>G9729/(1-INDEX(Assumptions!$D$8:$D$12,MATCH(B9729,Assumptions!$A$8:$A$12,0)))</f>
        <v>756.78461538461545</v>
      </c>
      <c r="L9729" s="16">
        <f t="shared" si="1058"/>
        <v>14.757300000000001</v>
      </c>
      <c r="M9729" s="16">
        <f t="shared" si="1059"/>
        <v>37.839230769230774</v>
      </c>
      <c r="N9729" s="14">
        <f>E9729*(K9729-L9729-M9729)*IF(F9729="GHS",1,Assumptions!$B$4)</f>
        <v>3339964.0853307694</v>
      </c>
      <c r="O9729" s="15">
        <f t="shared" ca="1" si="1060"/>
        <v>358</v>
      </c>
      <c r="P9729" s="15" t="str">
        <f t="shared" ca="1" si="1061"/>
        <v>181-365d</v>
      </c>
      <c r="Q9729" s="17">
        <f ca="1">IF(P9729="0-90d",0,IF(P9729="91-180d",INDEX(Assumptions!$F$8:$F$12,MATCH(B9729,Assumptions!$A$8:$A$12,0)),IF(P9729="181-365d",INDEX(Assumptions!$G$8:$G$12,MATCH(B9729,Assumptions!$A$8:$A$12,0)),INDEX(Assumptions!$H$8:$H$12,MATCH(B9729,Assumptions!$A$8:$A$12,0)))))</f>
        <v>0.35</v>
      </c>
      <c r="R9729" s="14">
        <f t="shared" ca="1" si="1062"/>
        <v>816595.19549999991</v>
      </c>
      <c r="S9729" s="14">
        <f t="shared" ca="1" si="1063"/>
        <v>1516533.9345</v>
      </c>
      <c r="T9729" s="11" t="s">
        <v>25</v>
      </c>
      <c r="U9729" s="18" t="s">
        <v>26</v>
      </c>
    </row>
    <row r="9730" spans="1:21" ht="15" customHeight="1" x14ac:dyDescent="0.15">
      <c r="A9730" s="10" t="s">
        <v>9778</v>
      </c>
      <c r="B9730" s="11" t="s">
        <v>41</v>
      </c>
      <c r="C9730" s="11" t="s">
        <v>42</v>
      </c>
      <c r="D9730" s="12">
        <v>46183</v>
      </c>
      <c r="E9730" s="11">
        <v>4101</v>
      </c>
      <c r="F9730" s="11" t="s">
        <v>33</v>
      </c>
      <c r="G9730" s="13">
        <v>593.79</v>
      </c>
      <c r="H9730" s="14">
        <f t="shared" ref="H9730:H9793" si="1064">E9730*G9730</f>
        <v>2435132.79</v>
      </c>
      <c r="I9730" s="14">
        <f>IF(F9730="GHS",H9730,H9730*Assumptions!$B$4)</f>
        <v>2435132.79</v>
      </c>
      <c r="J9730" s="15" t="str">
        <f>INDEX(Assumptions!$B$8:$B$12,MATCH(B9730,Assumptions!$A$8:$A$12,0))</f>
        <v>Weighted Average</v>
      </c>
      <c r="K9730" s="16">
        <f>G9730/(1-INDEX(Assumptions!$D$8:$D$12,MATCH(B9730,Assumptions!$A$8:$A$12,0)))</f>
        <v>913.52307692307681</v>
      </c>
      <c r="L9730" s="16">
        <f t="shared" ref="L9730:L9793" si="1065">G9730*0.03</f>
        <v>17.813699999999997</v>
      </c>
      <c r="M9730" s="16">
        <f t="shared" ref="M9730:M9793" si="1066">K9730*0.05</f>
        <v>45.676153846153845</v>
      </c>
      <c r="N9730" s="14">
        <f>E9730*(K9730-L9730-M9730)*IF(F9730="GHS",1,Assumptions!$B$4)</f>
        <v>3485986.2478384608</v>
      </c>
      <c r="O9730" s="15">
        <f t="shared" ref="O9730:O9793" ca="1" si="1067">TODAY()-D9730</f>
        <v>103</v>
      </c>
      <c r="P9730" s="15" t="str">
        <f t="shared" ref="P9730:P9793" ca="1" si="1068">IF(O9730&lt;=90,"0-90d",IF(O9730&lt;=180,"91-180d",IF(O9730&lt;=365,"181-365d","365d+")))</f>
        <v>91-180d</v>
      </c>
      <c r="Q9730" s="17">
        <f ca="1">IF(P9730="0-90d",0,IF(P9730="91-180d",INDEX(Assumptions!$F$8:$F$12,MATCH(B9730,Assumptions!$A$8:$A$12,0)),IF(P9730="181-365d",INDEX(Assumptions!$G$8:$G$12,MATCH(B9730,Assumptions!$A$8:$A$12,0)),INDEX(Assumptions!$H$8:$H$12,MATCH(B9730,Assumptions!$A$8:$A$12,0)))))</f>
        <v>0.1</v>
      </c>
      <c r="R9730" s="14">
        <f t="shared" ref="R9730:R9793" ca="1" si="1069">I9730*Q9730</f>
        <v>243513.27900000001</v>
      </c>
      <c r="S9730" s="14">
        <f t="shared" ref="S9730:S9793" ca="1" si="1070">IF(T9730="Held on Consignment (Not Owned)",0,MIN(I9730-R9730,N9730))</f>
        <v>2191619.5109999999</v>
      </c>
      <c r="T9730" s="11" t="s">
        <v>25</v>
      </c>
      <c r="U9730" s="18" t="s">
        <v>26</v>
      </c>
    </row>
    <row r="9731" spans="1:21" ht="15" customHeight="1" x14ac:dyDescent="0.15">
      <c r="A9731" s="10" t="s">
        <v>9779</v>
      </c>
      <c r="B9731" s="11" t="s">
        <v>31</v>
      </c>
      <c r="C9731" s="11" t="s">
        <v>32</v>
      </c>
      <c r="D9731" s="12">
        <v>46140</v>
      </c>
      <c r="E9731" s="11">
        <v>820</v>
      </c>
      <c r="F9731" s="11" t="s">
        <v>33</v>
      </c>
      <c r="G9731" s="13">
        <v>2549.2800000000002</v>
      </c>
      <c r="H9731" s="14">
        <f t="shared" si="1064"/>
        <v>2090409.6</v>
      </c>
      <c r="I9731" s="14">
        <f>IF(F9731="GHS",H9731,H9731*Assumptions!$B$4)</f>
        <v>2090409.6</v>
      </c>
      <c r="J9731" s="15" t="str">
        <f>INDEX(Assumptions!$B$8:$B$12,MATCH(B9731,Assumptions!$A$8:$A$12,0))</f>
        <v>Weighted Average</v>
      </c>
      <c r="K9731" s="16">
        <f>G9731/(1-INDEX(Assumptions!$D$8:$D$12,MATCH(B9731,Assumptions!$A$8:$A$12,0)))</f>
        <v>3540.666666666667</v>
      </c>
      <c r="L9731" s="16">
        <f t="shared" si="1065"/>
        <v>76.478400000000008</v>
      </c>
      <c r="M9731" s="16">
        <f t="shared" si="1066"/>
        <v>177.03333333333336</v>
      </c>
      <c r="N9731" s="14">
        <f>E9731*(K9731-L9731-M9731)*IF(F9731="GHS",1,Assumptions!$B$4)</f>
        <v>2695467.0453333338</v>
      </c>
      <c r="O9731" s="15">
        <f t="shared" ca="1" si="1067"/>
        <v>146</v>
      </c>
      <c r="P9731" s="15" t="str">
        <f t="shared" ca="1" si="1068"/>
        <v>91-180d</v>
      </c>
      <c r="Q9731" s="17">
        <f ca="1">IF(P9731="0-90d",0,IF(P9731="91-180d",INDEX(Assumptions!$F$8:$F$12,MATCH(B9731,Assumptions!$A$8:$A$12,0)),IF(P9731="181-365d",INDEX(Assumptions!$G$8:$G$12,MATCH(B9731,Assumptions!$A$8:$A$12,0)),INDEX(Assumptions!$H$8:$H$12,MATCH(B9731,Assumptions!$A$8:$A$12,0)))))</f>
        <v>0.05</v>
      </c>
      <c r="R9731" s="14">
        <f t="shared" ca="1" si="1069"/>
        <v>104520.48000000001</v>
      </c>
      <c r="S9731" s="14">
        <f t="shared" ca="1" si="1070"/>
        <v>1985889.12</v>
      </c>
      <c r="T9731" s="11" t="s">
        <v>25</v>
      </c>
      <c r="U9731" s="18" t="s">
        <v>26</v>
      </c>
    </row>
    <row r="9732" spans="1:21" ht="15" customHeight="1" x14ac:dyDescent="0.15">
      <c r="A9732" s="10" t="s">
        <v>9780</v>
      </c>
      <c r="B9732" s="11" t="s">
        <v>41</v>
      </c>
      <c r="C9732" s="11" t="s">
        <v>115</v>
      </c>
      <c r="D9732" s="12">
        <v>46197</v>
      </c>
      <c r="E9732" s="11">
        <v>1295</v>
      </c>
      <c r="F9732" s="11" t="s">
        <v>33</v>
      </c>
      <c r="G9732" s="13">
        <v>232.29</v>
      </c>
      <c r="H9732" s="14">
        <f t="shared" si="1064"/>
        <v>300815.55</v>
      </c>
      <c r="I9732" s="14">
        <f>IF(F9732="GHS",H9732,H9732*Assumptions!$B$4)</f>
        <v>300815.55</v>
      </c>
      <c r="J9732" s="15" t="str">
        <f>INDEX(Assumptions!$B$8:$B$12,MATCH(B9732,Assumptions!$A$8:$A$12,0))</f>
        <v>Weighted Average</v>
      </c>
      <c r="K9732" s="16">
        <f>G9732/(1-INDEX(Assumptions!$D$8:$D$12,MATCH(B9732,Assumptions!$A$8:$A$12,0)))</f>
        <v>357.36923076923074</v>
      </c>
      <c r="L9732" s="16">
        <f t="shared" si="1065"/>
        <v>6.9686999999999992</v>
      </c>
      <c r="M9732" s="16">
        <f t="shared" si="1066"/>
        <v>17.868461538461538</v>
      </c>
      <c r="N9732" s="14">
        <f>E9732*(K9732-L9732-M9732)*IF(F9732="GHS",1,Assumptions!$B$4)</f>
        <v>430629.02965384611</v>
      </c>
      <c r="O9732" s="15">
        <f t="shared" ca="1" si="1067"/>
        <v>89</v>
      </c>
      <c r="P9732" s="15" t="str">
        <f t="shared" ca="1" si="1068"/>
        <v>0-90d</v>
      </c>
      <c r="Q9732" s="17">
        <f ca="1">IF(P9732="0-90d",0,IF(P9732="91-180d",INDEX(Assumptions!$F$8:$F$12,MATCH(B9732,Assumptions!$A$8:$A$12,0)),IF(P9732="181-365d",INDEX(Assumptions!$G$8:$G$12,MATCH(B9732,Assumptions!$A$8:$A$12,0)),INDEX(Assumptions!$H$8:$H$12,MATCH(B9732,Assumptions!$A$8:$A$12,0)))))</f>
        <v>0</v>
      </c>
      <c r="R9732" s="14">
        <f t="shared" ca="1" si="1069"/>
        <v>0</v>
      </c>
      <c r="S9732" s="14">
        <f t="shared" ca="1" si="1070"/>
        <v>300815.55</v>
      </c>
      <c r="T9732" s="11" t="s">
        <v>25</v>
      </c>
      <c r="U9732" s="18" t="s">
        <v>26</v>
      </c>
    </row>
    <row r="9733" spans="1:21" ht="15" customHeight="1" x14ac:dyDescent="0.15">
      <c r="A9733" s="10" t="s">
        <v>9781</v>
      </c>
      <c r="B9733" s="11" t="s">
        <v>31</v>
      </c>
      <c r="C9733" s="11" t="s">
        <v>76</v>
      </c>
      <c r="D9733" s="12">
        <v>45966</v>
      </c>
      <c r="E9733" s="11">
        <v>136</v>
      </c>
      <c r="F9733" s="11" t="s">
        <v>33</v>
      </c>
      <c r="G9733" s="13">
        <v>1117.6099999999999</v>
      </c>
      <c r="H9733" s="14">
        <f t="shared" si="1064"/>
        <v>151994.96</v>
      </c>
      <c r="I9733" s="14">
        <f>IF(F9733="GHS",H9733,H9733*Assumptions!$B$4)</f>
        <v>151994.96</v>
      </c>
      <c r="J9733" s="15" t="str">
        <f>INDEX(Assumptions!$B$8:$B$12,MATCH(B9733,Assumptions!$A$8:$A$12,0))</f>
        <v>Weighted Average</v>
      </c>
      <c r="K9733" s="16">
        <f>G9733/(1-INDEX(Assumptions!$D$8:$D$12,MATCH(B9733,Assumptions!$A$8:$A$12,0)))</f>
        <v>1552.2361111111111</v>
      </c>
      <c r="L9733" s="16">
        <f t="shared" si="1065"/>
        <v>33.528299999999994</v>
      </c>
      <c r="M9733" s="16">
        <f t="shared" si="1066"/>
        <v>77.611805555555563</v>
      </c>
      <c r="N9733" s="14">
        <f>E9733*(K9733-L9733-M9733)*IF(F9733="GHS",1,Assumptions!$B$4)</f>
        <v>195989.05675555556</v>
      </c>
      <c r="O9733" s="15">
        <f t="shared" ca="1" si="1067"/>
        <v>320</v>
      </c>
      <c r="P9733" s="15" t="str">
        <f t="shared" ca="1" si="1068"/>
        <v>181-365d</v>
      </c>
      <c r="Q9733" s="17">
        <f ca="1">IF(P9733="0-90d",0,IF(P9733="91-180d",INDEX(Assumptions!$F$8:$F$12,MATCH(B9733,Assumptions!$A$8:$A$12,0)),IF(P9733="181-365d",INDEX(Assumptions!$G$8:$G$12,MATCH(B9733,Assumptions!$A$8:$A$12,0)),INDEX(Assumptions!$H$8:$H$12,MATCH(B9733,Assumptions!$A$8:$A$12,0)))))</f>
        <v>0.2</v>
      </c>
      <c r="R9733" s="14">
        <f t="shared" ca="1" si="1069"/>
        <v>30398.991999999998</v>
      </c>
      <c r="S9733" s="14">
        <f t="shared" si="1070"/>
        <v>0</v>
      </c>
      <c r="T9733" s="11" t="s">
        <v>39</v>
      </c>
      <c r="U9733" s="18" t="s">
        <v>26</v>
      </c>
    </row>
    <row r="9734" spans="1:21" ht="15" customHeight="1" x14ac:dyDescent="0.15">
      <c r="A9734" s="10" t="s">
        <v>9782</v>
      </c>
      <c r="B9734" s="11" t="s">
        <v>41</v>
      </c>
      <c r="C9734" s="11" t="s">
        <v>115</v>
      </c>
      <c r="D9734" s="12">
        <v>45863</v>
      </c>
      <c r="E9734" s="11">
        <v>1734</v>
      </c>
      <c r="F9734" s="11" t="s">
        <v>33</v>
      </c>
      <c r="G9734" s="13">
        <v>1068.43</v>
      </c>
      <c r="H9734" s="14">
        <f t="shared" si="1064"/>
        <v>1852657.62</v>
      </c>
      <c r="I9734" s="14">
        <f>IF(F9734="GHS",H9734,H9734*Assumptions!$B$4)</f>
        <v>1852657.62</v>
      </c>
      <c r="J9734" s="15" t="str">
        <f>INDEX(Assumptions!$B$8:$B$12,MATCH(B9734,Assumptions!$A$8:$A$12,0))</f>
        <v>Weighted Average</v>
      </c>
      <c r="K9734" s="16">
        <f>G9734/(1-INDEX(Assumptions!$D$8:$D$12,MATCH(B9734,Assumptions!$A$8:$A$12,0)))</f>
        <v>1643.7384615384615</v>
      </c>
      <c r="L9734" s="16">
        <f t="shared" si="1065"/>
        <v>32.052900000000001</v>
      </c>
      <c r="M9734" s="16">
        <f t="shared" si="1066"/>
        <v>82.18692307692308</v>
      </c>
      <c r="N9734" s="14">
        <f>E9734*(K9734-L9734-M9734)*IF(F9734="GHS",1,Assumptions!$B$4)</f>
        <v>2652150.639092308</v>
      </c>
      <c r="O9734" s="15">
        <f t="shared" ca="1" si="1067"/>
        <v>423</v>
      </c>
      <c r="P9734" s="15" t="str">
        <f t="shared" ca="1" si="1068"/>
        <v>365d+</v>
      </c>
      <c r="Q9734" s="17">
        <f ca="1">IF(P9734="0-90d",0,IF(P9734="91-180d",INDEX(Assumptions!$F$8:$F$12,MATCH(B9734,Assumptions!$A$8:$A$12,0)),IF(P9734="181-365d",INDEX(Assumptions!$G$8:$G$12,MATCH(B9734,Assumptions!$A$8:$A$12,0)),INDEX(Assumptions!$H$8:$H$12,MATCH(B9734,Assumptions!$A$8:$A$12,0)))))</f>
        <v>0.8</v>
      </c>
      <c r="R9734" s="14">
        <f t="shared" ca="1" si="1069"/>
        <v>1482126.0960000001</v>
      </c>
      <c r="S9734" s="14">
        <f t="shared" ca="1" si="1070"/>
        <v>370531.52399999998</v>
      </c>
      <c r="T9734" s="11" t="s">
        <v>25</v>
      </c>
      <c r="U9734" s="18" t="s">
        <v>36</v>
      </c>
    </row>
    <row r="9735" spans="1:21" ht="15" customHeight="1" x14ac:dyDescent="0.15">
      <c r="A9735" s="10" t="s">
        <v>9783</v>
      </c>
      <c r="B9735" s="11" t="s">
        <v>31</v>
      </c>
      <c r="C9735" s="11" t="s">
        <v>63</v>
      </c>
      <c r="D9735" s="12">
        <v>45863</v>
      </c>
      <c r="E9735" s="11">
        <v>561</v>
      </c>
      <c r="F9735" s="11" t="s">
        <v>33</v>
      </c>
      <c r="G9735" s="13">
        <v>1124.07</v>
      </c>
      <c r="H9735" s="14">
        <f t="shared" si="1064"/>
        <v>630603.27</v>
      </c>
      <c r="I9735" s="14">
        <f>IF(F9735="GHS",H9735,H9735*Assumptions!$B$4)</f>
        <v>630603.27</v>
      </c>
      <c r="J9735" s="15" t="str">
        <f>INDEX(Assumptions!$B$8:$B$12,MATCH(B9735,Assumptions!$A$8:$A$12,0))</f>
        <v>Weighted Average</v>
      </c>
      <c r="K9735" s="16">
        <f>G9735/(1-INDEX(Assumptions!$D$8:$D$12,MATCH(B9735,Assumptions!$A$8:$A$12,0)))</f>
        <v>1561.2083333333333</v>
      </c>
      <c r="L9735" s="16">
        <f t="shared" si="1065"/>
        <v>33.722099999999998</v>
      </c>
      <c r="M9735" s="16">
        <f t="shared" si="1066"/>
        <v>78.060416666666669</v>
      </c>
      <c r="N9735" s="14">
        <f>E9735*(K9735-L9735-M9735)*IF(F9735="GHS",1,Assumptions!$B$4)</f>
        <v>813127.88315000001</v>
      </c>
      <c r="O9735" s="15">
        <f t="shared" ca="1" si="1067"/>
        <v>423</v>
      </c>
      <c r="P9735" s="15" t="str">
        <f t="shared" ca="1" si="1068"/>
        <v>365d+</v>
      </c>
      <c r="Q9735" s="17">
        <f ca="1">IF(P9735="0-90d",0,IF(P9735="91-180d",INDEX(Assumptions!$F$8:$F$12,MATCH(B9735,Assumptions!$A$8:$A$12,0)),IF(P9735="181-365d",INDEX(Assumptions!$G$8:$G$12,MATCH(B9735,Assumptions!$A$8:$A$12,0)),INDEX(Assumptions!$H$8:$H$12,MATCH(B9735,Assumptions!$A$8:$A$12,0)))))</f>
        <v>0.6</v>
      </c>
      <c r="R9735" s="14">
        <f t="shared" ca="1" si="1069"/>
        <v>378361.962</v>
      </c>
      <c r="S9735" s="14">
        <f t="shared" ca="1" si="1070"/>
        <v>252241.30800000002</v>
      </c>
      <c r="T9735" s="11" t="s">
        <v>25</v>
      </c>
      <c r="U9735" s="18" t="s">
        <v>36</v>
      </c>
    </row>
    <row r="9736" spans="1:21" ht="15" customHeight="1" x14ac:dyDescent="0.15">
      <c r="A9736" s="10" t="s">
        <v>9784</v>
      </c>
      <c r="B9736" s="11" t="s">
        <v>41</v>
      </c>
      <c r="C9736" s="11" t="s">
        <v>44</v>
      </c>
      <c r="D9736" s="12">
        <v>45892</v>
      </c>
      <c r="E9736" s="11">
        <v>1668</v>
      </c>
      <c r="F9736" s="11" t="s">
        <v>33</v>
      </c>
      <c r="G9736" s="13">
        <v>561.05999999999995</v>
      </c>
      <c r="H9736" s="14">
        <f t="shared" si="1064"/>
        <v>935848.08</v>
      </c>
      <c r="I9736" s="14">
        <f>IF(F9736="GHS",H9736,H9736*Assumptions!$B$4)</f>
        <v>935848.08</v>
      </c>
      <c r="J9736" s="15" t="str">
        <f>INDEX(Assumptions!$B$8:$B$12,MATCH(B9736,Assumptions!$A$8:$A$12,0))</f>
        <v>Weighted Average</v>
      </c>
      <c r="K9736" s="16">
        <f>G9736/(1-INDEX(Assumptions!$D$8:$D$12,MATCH(B9736,Assumptions!$A$8:$A$12,0)))</f>
        <v>863.16923076923069</v>
      </c>
      <c r="L9736" s="16">
        <f t="shared" si="1065"/>
        <v>16.831799999999998</v>
      </c>
      <c r="M9736" s="16">
        <f t="shared" si="1066"/>
        <v>43.158461538461538</v>
      </c>
      <c r="N9736" s="14">
        <f>E9736*(K9736-L9736-M9736)*IF(F9736="GHS",1,Assumptions!$B$4)</f>
        <v>1339702.5206769228</v>
      </c>
      <c r="O9736" s="15">
        <f t="shared" ca="1" si="1067"/>
        <v>394</v>
      </c>
      <c r="P9736" s="15" t="str">
        <f t="shared" ca="1" si="1068"/>
        <v>365d+</v>
      </c>
      <c r="Q9736" s="17">
        <f ca="1">IF(P9736="0-90d",0,IF(P9736="91-180d",INDEX(Assumptions!$F$8:$F$12,MATCH(B9736,Assumptions!$A$8:$A$12,0)),IF(P9736="181-365d",INDEX(Assumptions!$G$8:$G$12,MATCH(B9736,Assumptions!$A$8:$A$12,0)),INDEX(Assumptions!$H$8:$H$12,MATCH(B9736,Assumptions!$A$8:$A$12,0)))))</f>
        <v>0.8</v>
      </c>
      <c r="R9736" s="14">
        <f t="shared" ca="1" si="1069"/>
        <v>748678.46400000004</v>
      </c>
      <c r="S9736" s="14">
        <f t="shared" ca="1" si="1070"/>
        <v>187169.61599999992</v>
      </c>
      <c r="T9736" s="11" t="s">
        <v>25</v>
      </c>
      <c r="U9736" s="18" t="s">
        <v>26</v>
      </c>
    </row>
    <row r="9737" spans="1:21" ht="15" customHeight="1" x14ac:dyDescent="0.15">
      <c r="A9737" s="10" t="s">
        <v>9785</v>
      </c>
      <c r="B9737" s="11" t="s">
        <v>41</v>
      </c>
      <c r="C9737" s="11" t="s">
        <v>115</v>
      </c>
      <c r="D9737" s="12">
        <v>46130</v>
      </c>
      <c r="E9737" s="11">
        <v>902</v>
      </c>
      <c r="F9737" s="11" t="s">
        <v>33</v>
      </c>
      <c r="G9737" s="13">
        <v>298.12</v>
      </c>
      <c r="H9737" s="14">
        <f t="shared" si="1064"/>
        <v>268904.24</v>
      </c>
      <c r="I9737" s="14">
        <f>IF(F9737="GHS",H9737,H9737*Assumptions!$B$4)</f>
        <v>268904.24</v>
      </c>
      <c r="J9737" s="15" t="str">
        <f>INDEX(Assumptions!$B$8:$B$12,MATCH(B9737,Assumptions!$A$8:$A$12,0))</f>
        <v>Weighted Average</v>
      </c>
      <c r="K9737" s="16">
        <f>G9737/(1-INDEX(Assumptions!$D$8:$D$12,MATCH(B9737,Assumptions!$A$8:$A$12,0)))</f>
        <v>458.64615384615382</v>
      </c>
      <c r="L9737" s="16">
        <f t="shared" si="1065"/>
        <v>8.9436</v>
      </c>
      <c r="M9737" s="16">
        <f t="shared" si="1066"/>
        <v>22.932307692307692</v>
      </c>
      <c r="N9737" s="14">
        <f>E9737*(K9737-L9737-M9737)*IF(F9737="GHS",1,Assumptions!$B$4)</f>
        <v>384946.7620307692</v>
      </c>
      <c r="O9737" s="15">
        <f t="shared" ca="1" si="1067"/>
        <v>156</v>
      </c>
      <c r="P9737" s="15" t="str">
        <f t="shared" ca="1" si="1068"/>
        <v>91-180d</v>
      </c>
      <c r="Q9737" s="17">
        <f ca="1">IF(P9737="0-90d",0,IF(P9737="91-180d",INDEX(Assumptions!$F$8:$F$12,MATCH(B9737,Assumptions!$A$8:$A$12,0)),IF(P9737="181-365d",INDEX(Assumptions!$G$8:$G$12,MATCH(B9737,Assumptions!$A$8:$A$12,0)),INDEX(Assumptions!$H$8:$H$12,MATCH(B9737,Assumptions!$A$8:$A$12,0)))))</f>
        <v>0.1</v>
      </c>
      <c r="R9737" s="14">
        <f t="shared" ca="1" si="1069"/>
        <v>26890.423999999999</v>
      </c>
      <c r="S9737" s="14">
        <f t="shared" ca="1" si="1070"/>
        <v>242013.81599999999</v>
      </c>
      <c r="T9737" s="11" t="s">
        <v>25</v>
      </c>
      <c r="U9737" s="18" t="s">
        <v>26</v>
      </c>
    </row>
    <row r="9738" spans="1:21" ht="15" customHeight="1" x14ac:dyDescent="0.15">
      <c r="A9738" s="10" t="s">
        <v>9786</v>
      </c>
      <c r="B9738" s="11" t="s">
        <v>41</v>
      </c>
      <c r="C9738" s="11" t="s">
        <v>42</v>
      </c>
      <c r="D9738" s="12">
        <v>46074</v>
      </c>
      <c r="E9738" s="11">
        <v>4873</v>
      </c>
      <c r="F9738" s="11" t="s">
        <v>33</v>
      </c>
      <c r="G9738" s="13">
        <v>458.93</v>
      </c>
      <c r="H9738" s="14">
        <f t="shared" si="1064"/>
        <v>2236365.89</v>
      </c>
      <c r="I9738" s="14">
        <f>IF(F9738="GHS",H9738,H9738*Assumptions!$B$4)</f>
        <v>2236365.89</v>
      </c>
      <c r="J9738" s="15" t="str">
        <f>INDEX(Assumptions!$B$8:$B$12,MATCH(B9738,Assumptions!$A$8:$A$12,0))</f>
        <v>Weighted Average</v>
      </c>
      <c r="K9738" s="16">
        <f>G9738/(1-INDEX(Assumptions!$D$8:$D$12,MATCH(B9738,Assumptions!$A$8:$A$12,0)))</f>
        <v>706.04615384615386</v>
      </c>
      <c r="L9738" s="16">
        <f t="shared" si="1065"/>
        <v>13.767899999999999</v>
      </c>
      <c r="M9738" s="16">
        <f t="shared" si="1066"/>
        <v>35.302307692307693</v>
      </c>
      <c r="N9738" s="14">
        <f>E9738*(K9738-L9738-M9738)*IF(F9738="GHS",1,Assumptions!$B$4)</f>
        <v>3201443.7856076919</v>
      </c>
      <c r="O9738" s="15">
        <f t="shared" ca="1" si="1067"/>
        <v>212</v>
      </c>
      <c r="P9738" s="15" t="str">
        <f t="shared" ca="1" si="1068"/>
        <v>181-365d</v>
      </c>
      <c r="Q9738" s="17">
        <f ca="1">IF(P9738="0-90d",0,IF(P9738="91-180d",INDEX(Assumptions!$F$8:$F$12,MATCH(B9738,Assumptions!$A$8:$A$12,0)),IF(P9738="181-365d",INDEX(Assumptions!$G$8:$G$12,MATCH(B9738,Assumptions!$A$8:$A$12,0)),INDEX(Assumptions!$H$8:$H$12,MATCH(B9738,Assumptions!$A$8:$A$12,0)))))</f>
        <v>0.35</v>
      </c>
      <c r="R9738" s="14">
        <f t="shared" ca="1" si="1069"/>
        <v>782728.06149999995</v>
      </c>
      <c r="S9738" s="14">
        <f t="shared" ca="1" si="1070"/>
        <v>1453637.8285000003</v>
      </c>
      <c r="T9738" s="11" t="s">
        <v>25</v>
      </c>
      <c r="U9738" s="18" t="s">
        <v>26</v>
      </c>
    </row>
    <row r="9739" spans="1:21" ht="15" customHeight="1" x14ac:dyDescent="0.15">
      <c r="A9739" s="10" t="s">
        <v>9787</v>
      </c>
      <c r="B9739" s="11" t="s">
        <v>41</v>
      </c>
      <c r="C9739" s="11" t="s">
        <v>115</v>
      </c>
      <c r="D9739" s="12">
        <v>46112</v>
      </c>
      <c r="E9739" s="11">
        <v>1560</v>
      </c>
      <c r="F9739" s="11" t="s">
        <v>33</v>
      </c>
      <c r="G9739" s="13">
        <v>698.24</v>
      </c>
      <c r="H9739" s="14">
        <f t="shared" si="1064"/>
        <v>1089254.3999999999</v>
      </c>
      <c r="I9739" s="14">
        <f>IF(F9739="GHS",H9739,H9739*Assumptions!$B$4)</f>
        <v>1089254.3999999999</v>
      </c>
      <c r="J9739" s="15" t="str">
        <f>INDEX(Assumptions!$B$8:$B$12,MATCH(B9739,Assumptions!$A$8:$A$12,0))</f>
        <v>Weighted Average</v>
      </c>
      <c r="K9739" s="16">
        <f>G9739/(1-INDEX(Assumptions!$D$8:$D$12,MATCH(B9739,Assumptions!$A$8:$A$12,0)))</f>
        <v>1074.2153846153847</v>
      </c>
      <c r="L9739" s="16">
        <f t="shared" si="1065"/>
        <v>20.947199999999999</v>
      </c>
      <c r="M9739" s="16">
        <f t="shared" si="1066"/>
        <v>53.710769230769237</v>
      </c>
      <c r="N9739" s="14">
        <f>E9739*(K9739-L9739-M9739)*IF(F9739="GHS",1,Assumptions!$B$4)</f>
        <v>1559309.568</v>
      </c>
      <c r="O9739" s="15">
        <f t="shared" ca="1" si="1067"/>
        <v>174</v>
      </c>
      <c r="P9739" s="15" t="str">
        <f t="shared" ca="1" si="1068"/>
        <v>91-180d</v>
      </c>
      <c r="Q9739" s="17">
        <f ca="1">IF(P9739="0-90d",0,IF(P9739="91-180d",INDEX(Assumptions!$F$8:$F$12,MATCH(B9739,Assumptions!$A$8:$A$12,0)),IF(P9739="181-365d",INDEX(Assumptions!$G$8:$G$12,MATCH(B9739,Assumptions!$A$8:$A$12,0)),INDEX(Assumptions!$H$8:$H$12,MATCH(B9739,Assumptions!$A$8:$A$12,0)))))</f>
        <v>0.1</v>
      </c>
      <c r="R9739" s="14">
        <f t="shared" ca="1" si="1069"/>
        <v>108925.44</v>
      </c>
      <c r="S9739" s="14">
        <f t="shared" ca="1" si="1070"/>
        <v>980328.95999999996</v>
      </c>
      <c r="T9739" s="11" t="s">
        <v>25</v>
      </c>
      <c r="U9739" s="18" t="s">
        <v>26</v>
      </c>
    </row>
    <row r="9740" spans="1:21" ht="15" customHeight="1" x14ac:dyDescent="0.15">
      <c r="A9740" s="10" t="s">
        <v>9788</v>
      </c>
      <c r="B9740" s="11" t="s">
        <v>41</v>
      </c>
      <c r="C9740" s="11" t="s">
        <v>42</v>
      </c>
      <c r="D9740" s="12">
        <v>46133</v>
      </c>
      <c r="E9740" s="11">
        <v>1612</v>
      </c>
      <c r="F9740" s="11" t="s">
        <v>33</v>
      </c>
      <c r="G9740" s="13">
        <v>372.09</v>
      </c>
      <c r="H9740" s="14">
        <f t="shared" si="1064"/>
        <v>599809.07999999996</v>
      </c>
      <c r="I9740" s="14">
        <f>IF(F9740="GHS",H9740,H9740*Assumptions!$B$4)</f>
        <v>599809.07999999996</v>
      </c>
      <c r="J9740" s="15" t="str">
        <f>INDEX(Assumptions!$B$8:$B$12,MATCH(B9740,Assumptions!$A$8:$A$12,0))</f>
        <v>Weighted Average</v>
      </c>
      <c r="K9740" s="16">
        <f>G9740/(1-INDEX(Assumptions!$D$8:$D$12,MATCH(B9740,Assumptions!$A$8:$A$12,0)))</f>
        <v>572.44615384615383</v>
      </c>
      <c r="L9740" s="16">
        <f t="shared" si="1065"/>
        <v>11.162699999999999</v>
      </c>
      <c r="M9740" s="16">
        <f t="shared" si="1066"/>
        <v>28.622307692307693</v>
      </c>
      <c r="N9740" s="14">
        <f>E9740*(K9740-L9740-M9740)*IF(F9740="GHS",1,Assumptions!$B$4)</f>
        <v>858649.76760000002</v>
      </c>
      <c r="O9740" s="15">
        <f t="shared" ca="1" si="1067"/>
        <v>153</v>
      </c>
      <c r="P9740" s="15" t="str">
        <f t="shared" ca="1" si="1068"/>
        <v>91-180d</v>
      </c>
      <c r="Q9740" s="17">
        <f ca="1">IF(P9740="0-90d",0,IF(P9740="91-180d",INDEX(Assumptions!$F$8:$F$12,MATCH(B9740,Assumptions!$A$8:$A$12,0)),IF(P9740="181-365d",INDEX(Assumptions!$G$8:$G$12,MATCH(B9740,Assumptions!$A$8:$A$12,0)),INDEX(Assumptions!$H$8:$H$12,MATCH(B9740,Assumptions!$A$8:$A$12,0)))))</f>
        <v>0.1</v>
      </c>
      <c r="R9740" s="14">
        <f t="shared" ca="1" si="1069"/>
        <v>59980.907999999996</v>
      </c>
      <c r="S9740" s="14">
        <f t="shared" ca="1" si="1070"/>
        <v>539828.17200000002</v>
      </c>
      <c r="T9740" s="11" t="s">
        <v>25</v>
      </c>
      <c r="U9740" s="18" t="s">
        <v>36</v>
      </c>
    </row>
    <row r="9741" spans="1:21" ht="15" customHeight="1" x14ac:dyDescent="0.15">
      <c r="A9741" s="10" t="s">
        <v>9789</v>
      </c>
      <c r="B9741" s="11" t="s">
        <v>28</v>
      </c>
      <c r="C9741" s="11" t="s">
        <v>38</v>
      </c>
      <c r="D9741" s="12">
        <v>46057</v>
      </c>
      <c r="E9741" s="11">
        <v>4155</v>
      </c>
      <c r="F9741" s="11" t="s">
        <v>24</v>
      </c>
      <c r="G9741" s="13">
        <v>3237.38</v>
      </c>
      <c r="H9741" s="14">
        <f t="shared" si="1064"/>
        <v>13451313.9</v>
      </c>
      <c r="I9741" s="14">
        <f>IF(F9741="GHS",H9741,H9741*Assumptions!$B$4)</f>
        <v>145274190.12</v>
      </c>
      <c r="J9741" s="15" t="str">
        <f>INDEX(Assumptions!$B$8:$B$12,MATCH(B9741,Assumptions!$A$8:$A$12,0))</f>
        <v>Fair Value Less Costs to Sell</v>
      </c>
      <c r="K9741" s="16">
        <f>G9741/(1-INDEX(Assumptions!$D$8:$D$12,MATCH(B9741,Assumptions!$A$8:$A$12,0)))</f>
        <v>3678.840909090909</v>
      </c>
      <c r="L9741" s="16">
        <f t="shared" si="1065"/>
        <v>97.121399999999994</v>
      </c>
      <c r="M9741" s="16">
        <f t="shared" si="1066"/>
        <v>183.94204545454545</v>
      </c>
      <c r="N9741" s="14">
        <f>E9741*(K9741-L9741-M9741)*IF(F9741="GHS",1,Assumptions!$B$4)</f>
        <v>152471865.90321821</v>
      </c>
      <c r="O9741" s="15">
        <f t="shared" ca="1" si="1067"/>
        <v>229</v>
      </c>
      <c r="P9741" s="15" t="str">
        <f t="shared" ca="1" si="1068"/>
        <v>181-365d</v>
      </c>
      <c r="Q9741" s="17">
        <f ca="1">IF(P9741="0-90d",0,IF(P9741="91-180d",INDEX(Assumptions!$F$8:$F$12,MATCH(B9741,Assumptions!$A$8:$A$12,0)),IF(P9741="181-365d",INDEX(Assumptions!$G$8:$G$12,MATCH(B9741,Assumptions!$A$8:$A$12,0)),INDEX(Assumptions!$H$8:$H$12,MATCH(B9741,Assumptions!$A$8:$A$12,0)))))</f>
        <v>0.1</v>
      </c>
      <c r="R9741" s="14">
        <f t="shared" ca="1" si="1069"/>
        <v>14527419.012000002</v>
      </c>
      <c r="S9741" s="14">
        <f t="shared" ca="1" si="1070"/>
        <v>130746771.10800001</v>
      </c>
      <c r="T9741" s="11" t="s">
        <v>25</v>
      </c>
      <c r="U9741" s="18" t="s">
        <v>26</v>
      </c>
    </row>
    <row r="9742" spans="1:21" ht="15" customHeight="1" x14ac:dyDescent="0.15">
      <c r="A9742" s="10" t="s">
        <v>9790</v>
      </c>
      <c r="B9742" s="11" t="s">
        <v>31</v>
      </c>
      <c r="C9742" s="11" t="s">
        <v>76</v>
      </c>
      <c r="D9742" s="12">
        <v>46148</v>
      </c>
      <c r="E9742" s="11">
        <v>952</v>
      </c>
      <c r="F9742" s="11" t="s">
        <v>33</v>
      </c>
      <c r="G9742" s="13">
        <v>2016.88</v>
      </c>
      <c r="H9742" s="14">
        <f t="shared" si="1064"/>
        <v>1920069.76</v>
      </c>
      <c r="I9742" s="14">
        <f>IF(F9742="GHS",H9742,H9742*Assumptions!$B$4)</f>
        <v>1920069.76</v>
      </c>
      <c r="J9742" s="15" t="str">
        <f>INDEX(Assumptions!$B$8:$B$12,MATCH(B9742,Assumptions!$A$8:$A$12,0))</f>
        <v>Weighted Average</v>
      </c>
      <c r="K9742" s="16">
        <f>G9742/(1-INDEX(Assumptions!$D$8:$D$12,MATCH(B9742,Assumptions!$A$8:$A$12,0)))</f>
        <v>2801.2222222222226</v>
      </c>
      <c r="L9742" s="16">
        <f t="shared" si="1065"/>
        <v>60.506399999999999</v>
      </c>
      <c r="M9742" s="16">
        <f t="shared" si="1066"/>
        <v>140.06111111111113</v>
      </c>
      <c r="N9742" s="14">
        <f>E9742*(K9742-L9742-M9742)*IF(F9742="GHS",1,Assumptions!$B$4)</f>
        <v>2475823.2849777779</v>
      </c>
      <c r="O9742" s="15">
        <f t="shared" ca="1" si="1067"/>
        <v>138</v>
      </c>
      <c r="P9742" s="15" t="str">
        <f t="shared" ca="1" si="1068"/>
        <v>91-180d</v>
      </c>
      <c r="Q9742" s="17">
        <f ca="1">IF(P9742="0-90d",0,IF(P9742="91-180d",INDEX(Assumptions!$F$8:$F$12,MATCH(B9742,Assumptions!$A$8:$A$12,0)),IF(P9742="181-365d",INDEX(Assumptions!$G$8:$G$12,MATCH(B9742,Assumptions!$A$8:$A$12,0)),INDEX(Assumptions!$H$8:$H$12,MATCH(B9742,Assumptions!$A$8:$A$12,0)))))</f>
        <v>0.05</v>
      </c>
      <c r="R9742" s="14">
        <f t="shared" ca="1" si="1069"/>
        <v>96003.488000000012</v>
      </c>
      <c r="S9742" s="14">
        <f t="shared" ca="1" si="1070"/>
        <v>1824066.2719999999</v>
      </c>
      <c r="T9742" s="11" t="s">
        <v>25</v>
      </c>
      <c r="U9742" s="18" t="s">
        <v>26</v>
      </c>
    </row>
    <row r="9743" spans="1:21" ht="15" customHeight="1" x14ac:dyDescent="0.15">
      <c r="A9743" s="10" t="s">
        <v>9791</v>
      </c>
      <c r="B9743" s="11" t="s">
        <v>41</v>
      </c>
      <c r="C9743" s="11" t="s">
        <v>42</v>
      </c>
      <c r="D9743" s="12">
        <v>46093</v>
      </c>
      <c r="E9743" s="11">
        <v>3838</v>
      </c>
      <c r="F9743" s="11" t="s">
        <v>33</v>
      </c>
      <c r="G9743" s="13">
        <v>278.39999999999998</v>
      </c>
      <c r="H9743" s="14">
        <f t="shared" si="1064"/>
        <v>1068499.2</v>
      </c>
      <c r="I9743" s="14">
        <f>IF(F9743="GHS",H9743,H9743*Assumptions!$B$4)</f>
        <v>1068499.2</v>
      </c>
      <c r="J9743" s="15" t="str">
        <f>INDEX(Assumptions!$B$8:$B$12,MATCH(B9743,Assumptions!$A$8:$A$12,0))</f>
        <v>Weighted Average</v>
      </c>
      <c r="K9743" s="16">
        <f>G9743/(1-INDEX(Assumptions!$D$8:$D$12,MATCH(B9743,Assumptions!$A$8:$A$12,0)))</f>
        <v>428.30769230769226</v>
      </c>
      <c r="L9743" s="16">
        <f t="shared" si="1065"/>
        <v>8.3519999999999985</v>
      </c>
      <c r="M9743" s="16">
        <f t="shared" si="1066"/>
        <v>21.415384615384614</v>
      </c>
      <c r="N9743" s="14">
        <f>E9743*(K9743-L9743-M9743)*IF(F9743="GHS",1,Assumptions!$B$4)</f>
        <v>1529597.7009230768</v>
      </c>
      <c r="O9743" s="15">
        <f t="shared" ca="1" si="1067"/>
        <v>193</v>
      </c>
      <c r="P9743" s="15" t="str">
        <f t="shared" ca="1" si="1068"/>
        <v>181-365d</v>
      </c>
      <c r="Q9743" s="17">
        <f ca="1">IF(P9743="0-90d",0,IF(P9743="91-180d",INDEX(Assumptions!$F$8:$F$12,MATCH(B9743,Assumptions!$A$8:$A$12,0)),IF(P9743="181-365d",INDEX(Assumptions!$G$8:$G$12,MATCH(B9743,Assumptions!$A$8:$A$12,0)),INDEX(Assumptions!$H$8:$H$12,MATCH(B9743,Assumptions!$A$8:$A$12,0)))))</f>
        <v>0.35</v>
      </c>
      <c r="R9743" s="14">
        <f t="shared" ca="1" si="1069"/>
        <v>373974.72</v>
      </c>
      <c r="S9743" s="14">
        <f t="shared" si="1070"/>
        <v>0</v>
      </c>
      <c r="T9743" s="11" t="s">
        <v>39</v>
      </c>
      <c r="U9743" s="18" t="s">
        <v>26</v>
      </c>
    </row>
    <row r="9744" spans="1:21" ht="15" customHeight="1" x14ac:dyDescent="0.15">
      <c r="A9744" s="10" t="s">
        <v>9792</v>
      </c>
      <c r="B9744" s="11" t="s">
        <v>31</v>
      </c>
      <c r="C9744" s="11" t="s">
        <v>32</v>
      </c>
      <c r="D9744" s="12">
        <v>46180</v>
      </c>
      <c r="E9744" s="11">
        <v>2380</v>
      </c>
      <c r="F9744" s="11" t="s">
        <v>33</v>
      </c>
      <c r="G9744" s="13">
        <v>1986.68</v>
      </c>
      <c r="H9744" s="14">
        <f t="shared" si="1064"/>
        <v>4728298.4000000004</v>
      </c>
      <c r="I9744" s="14">
        <f>IF(F9744="GHS",H9744,H9744*Assumptions!$B$4)</f>
        <v>4728298.4000000004</v>
      </c>
      <c r="J9744" s="15" t="str">
        <f>INDEX(Assumptions!$B$8:$B$12,MATCH(B9744,Assumptions!$A$8:$A$12,0))</f>
        <v>Weighted Average</v>
      </c>
      <c r="K9744" s="16">
        <f>G9744/(1-INDEX(Assumptions!$D$8:$D$12,MATCH(B9744,Assumptions!$A$8:$A$12,0)))</f>
        <v>2759.2777777777778</v>
      </c>
      <c r="L9744" s="16">
        <f t="shared" si="1065"/>
        <v>59.6004</v>
      </c>
      <c r="M9744" s="16">
        <f t="shared" si="1066"/>
        <v>137.9638888888889</v>
      </c>
      <c r="N9744" s="14">
        <f>E9744*(K9744-L9744-M9744)*IF(F9744="GHS",1,Assumptions!$B$4)</f>
        <v>6096878.1035555564</v>
      </c>
      <c r="O9744" s="15">
        <f t="shared" ca="1" si="1067"/>
        <v>106</v>
      </c>
      <c r="P9744" s="15" t="str">
        <f t="shared" ca="1" si="1068"/>
        <v>91-180d</v>
      </c>
      <c r="Q9744" s="17">
        <f ca="1">IF(P9744="0-90d",0,IF(P9744="91-180d",INDEX(Assumptions!$F$8:$F$12,MATCH(B9744,Assumptions!$A$8:$A$12,0)),IF(P9744="181-365d",INDEX(Assumptions!$G$8:$G$12,MATCH(B9744,Assumptions!$A$8:$A$12,0)),INDEX(Assumptions!$H$8:$H$12,MATCH(B9744,Assumptions!$A$8:$A$12,0)))))</f>
        <v>0.05</v>
      </c>
      <c r="R9744" s="14">
        <f t="shared" ca="1" si="1069"/>
        <v>236414.92000000004</v>
      </c>
      <c r="S9744" s="14">
        <f t="shared" ca="1" si="1070"/>
        <v>4491883.4800000004</v>
      </c>
      <c r="T9744" s="11" t="s">
        <v>25</v>
      </c>
      <c r="U9744" s="18" t="s">
        <v>26</v>
      </c>
    </row>
    <row r="9745" spans="1:21" ht="15" customHeight="1" x14ac:dyDescent="0.15">
      <c r="A9745" s="10" t="s">
        <v>9793</v>
      </c>
      <c r="B9745" s="11" t="s">
        <v>28</v>
      </c>
      <c r="C9745" s="11" t="s">
        <v>29</v>
      </c>
      <c r="D9745" s="12">
        <v>46173</v>
      </c>
      <c r="E9745" s="11">
        <v>2810</v>
      </c>
      <c r="F9745" s="11" t="s">
        <v>24</v>
      </c>
      <c r="G9745" s="13">
        <v>3402.45</v>
      </c>
      <c r="H9745" s="14">
        <f t="shared" si="1064"/>
        <v>9560884.5</v>
      </c>
      <c r="I9745" s="14">
        <f>IF(F9745="GHS",H9745,H9745*Assumptions!$B$4)</f>
        <v>103257552.60000001</v>
      </c>
      <c r="J9745" s="15" t="str">
        <f>INDEX(Assumptions!$B$8:$B$12,MATCH(B9745,Assumptions!$A$8:$A$12,0))</f>
        <v>Fair Value Less Costs to Sell</v>
      </c>
      <c r="K9745" s="16">
        <f>G9745/(1-INDEX(Assumptions!$D$8:$D$12,MATCH(B9745,Assumptions!$A$8:$A$12,0)))</f>
        <v>3866.4204545454545</v>
      </c>
      <c r="L9745" s="16">
        <f t="shared" si="1065"/>
        <v>102.0735</v>
      </c>
      <c r="M9745" s="16">
        <f t="shared" si="1066"/>
        <v>193.32102272727275</v>
      </c>
      <c r="N9745" s="14">
        <f>E9745*(K9745-L9745-M9745)*IF(F9745="GHS",1,Assumptions!$B$4)</f>
        <v>108373494.97881818</v>
      </c>
      <c r="O9745" s="15">
        <f t="shared" ca="1" si="1067"/>
        <v>113</v>
      </c>
      <c r="P9745" s="15" t="str">
        <f t="shared" ca="1" si="1068"/>
        <v>91-180d</v>
      </c>
      <c r="Q9745" s="17">
        <f ca="1">IF(P9745="0-90d",0,IF(P9745="91-180d",INDEX(Assumptions!$F$8:$F$12,MATCH(B9745,Assumptions!$A$8:$A$12,0)),IF(P9745="181-365d",INDEX(Assumptions!$G$8:$G$12,MATCH(B9745,Assumptions!$A$8:$A$12,0)),INDEX(Assumptions!$H$8:$H$12,MATCH(B9745,Assumptions!$A$8:$A$12,0)))))</f>
        <v>0.02</v>
      </c>
      <c r="R9745" s="14">
        <f t="shared" ca="1" si="1069"/>
        <v>2065151.0520000001</v>
      </c>
      <c r="S9745" s="14">
        <f t="shared" ca="1" si="1070"/>
        <v>101192401.54800001</v>
      </c>
      <c r="T9745" s="11" t="s">
        <v>25</v>
      </c>
      <c r="U9745" s="18" t="s">
        <v>26</v>
      </c>
    </row>
    <row r="9746" spans="1:21" ht="15" customHeight="1" x14ac:dyDescent="0.15">
      <c r="A9746" s="10" t="s">
        <v>9794</v>
      </c>
      <c r="B9746" s="11" t="s">
        <v>41</v>
      </c>
      <c r="C9746" s="11" t="s">
        <v>115</v>
      </c>
      <c r="D9746" s="12">
        <v>45785</v>
      </c>
      <c r="E9746" s="11">
        <v>4077</v>
      </c>
      <c r="F9746" s="11" t="s">
        <v>33</v>
      </c>
      <c r="G9746" s="13">
        <v>664</v>
      </c>
      <c r="H9746" s="14">
        <f t="shared" si="1064"/>
        <v>2707128</v>
      </c>
      <c r="I9746" s="14">
        <f>IF(F9746="GHS",H9746,H9746*Assumptions!$B$4)</f>
        <v>2707128</v>
      </c>
      <c r="J9746" s="15" t="str">
        <f>INDEX(Assumptions!$B$8:$B$12,MATCH(B9746,Assumptions!$A$8:$A$12,0))</f>
        <v>Weighted Average</v>
      </c>
      <c r="K9746" s="16">
        <f>G9746/(1-INDEX(Assumptions!$D$8:$D$12,MATCH(B9746,Assumptions!$A$8:$A$12,0)))</f>
        <v>1021.5384615384615</v>
      </c>
      <c r="L9746" s="16">
        <f t="shared" si="1065"/>
        <v>19.919999999999998</v>
      </c>
      <c r="M9746" s="16">
        <f t="shared" si="1066"/>
        <v>51.07692307692308</v>
      </c>
      <c r="N9746" s="14">
        <f>E9746*(K9746-L9746-M9746)*IF(F9746="GHS",1,Assumptions!$B$4)</f>
        <v>3875357.8523076926</v>
      </c>
      <c r="O9746" s="15">
        <f t="shared" ca="1" si="1067"/>
        <v>501</v>
      </c>
      <c r="P9746" s="15" t="str">
        <f t="shared" ca="1" si="1068"/>
        <v>365d+</v>
      </c>
      <c r="Q9746" s="17">
        <f ca="1">IF(P9746="0-90d",0,IF(P9746="91-180d",INDEX(Assumptions!$F$8:$F$12,MATCH(B9746,Assumptions!$A$8:$A$12,0)),IF(P9746="181-365d",INDEX(Assumptions!$G$8:$G$12,MATCH(B9746,Assumptions!$A$8:$A$12,0)),INDEX(Assumptions!$H$8:$H$12,MATCH(B9746,Assumptions!$A$8:$A$12,0)))))</f>
        <v>0.8</v>
      </c>
      <c r="R9746" s="14">
        <f t="shared" ca="1" si="1069"/>
        <v>2165702.4</v>
      </c>
      <c r="S9746" s="14">
        <f t="shared" ca="1" si="1070"/>
        <v>541425.60000000009</v>
      </c>
      <c r="T9746" s="11" t="s">
        <v>25</v>
      </c>
      <c r="U9746" s="18" t="s">
        <v>26</v>
      </c>
    </row>
    <row r="9747" spans="1:21" ht="15" customHeight="1" x14ac:dyDescent="0.15">
      <c r="A9747" s="10" t="s">
        <v>9795</v>
      </c>
      <c r="B9747" s="11" t="s">
        <v>41</v>
      </c>
      <c r="C9747" s="11" t="s">
        <v>42</v>
      </c>
      <c r="D9747" s="12">
        <v>46197</v>
      </c>
      <c r="E9747" s="11">
        <v>1720</v>
      </c>
      <c r="F9747" s="11" t="s">
        <v>33</v>
      </c>
      <c r="G9747" s="13">
        <v>620.23</v>
      </c>
      <c r="H9747" s="14">
        <f t="shared" si="1064"/>
        <v>1066795.6000000001</v>
      </c>
      <c r="I9747" s="14">
        <f>IF(F9747="GHS",H9747,H9747*Assumptions!$B$4)</f>
        <v>1066795.6000000001</v>
      </c>
      <c r="J9747" s="15" t="str">
        <f>INDEX(Assumptions!$B$8:$B$12,MATCH(B9747,Assumptions!$A$8:$A$12,0))</f>
        <v>Weighted Average</v>
      </c>
      <c r="K9747" s="16">
        <f>G9747/(1-INDEX(Assumptions!$D$8:$D$12,MATCH(B9747,Assumptions!$A$8:$A$12,0)))</f>
        <v>954.2</v>
      </c>
      <c r="L9747" s="16">
        <f t="shared" si="1065"/>
        <v>18.6069</v>
      </c>
      <c r="M9747" s="16">
        <f t="shared" si="1066"/>
        <v>47.710000000000008</v>
      </c>
      <c r="N9747" s="14">
        <f>E9747*(K9747-L9747-M9747)*IF(F9747="GHS",1,Assumptions!$B$4)</f>
        <v>1527158.932</v>
      </c>
      <c r="O9747" s="15">
        <f t="shared" ca="1" si="1067"/>
        <v>89</v>
      </c>
      <c r="P9747" s="15" t="str">
        <f t="shared" ca="1" si="1068"/>
        <v>0-90d</v>
      </c>
      <c r="Q9747" s="17">
        <f ca="1">IF(P9747="0-90d",0,IF(P9747="91-180d",INDEX(Assumptions!$F$8:$F$12,MATCH(B9747,Assumptions!$A$8:$A$12,0)),IF(P9747="181-365d",INDEX(Assumptions!$G$8:$G$12,MATCH(B9747,Assumptions!$A$8:$A$12,0)),INDEX(Assumptions!$H$8:$H$12,MATCH(B9747,Assumptions!$A$8:$A$12,0)))))</f>
        <v>0</v>
      </c>
      <c r="R9747" s="14">
        <f t="shared" ca="1" si="1069"/>
        <v>0</v>
      </c>
      <c r="S9747" s="14">
        <f t="shared" si="1070"/>
        <v>0</v>
      </c>
      <c r="T9747" s="11" t="s">
        <v>39</v>
      </c>
      <c r="U9747" s="18" t="s">
        <v>26</v>
      </c>
    </row>
    <row r="9748" spans="1:21" ht="15" customHeight="1" x14ac:dyDescent="0.15">
      <c r="A9748" s="10" t="s">
        <v>9796</v>
      </c>
      <c r="B9748" s="11" t="s">
        <v>22</v>
      </c>
      <c r="C9748" s="11" t="s">
        <v>81</v>
      </c>
      <c r="D9748" s="12">
        <v>46161</v>
      </c>
      <c r="E9748" s="11">
        <v>4682</v>
      </c>
      <c r="F9748" s="11" t="s">
        <v>24</v>
      </c>
      <c r="G9748" s="13">
        <v>13220.57</v>
      </c>
      <c r="H9748" s="14">
        <f t="shared" si="1064"/>
        <v>61898708.740000002</v>
      </c>
      <c r="I9748" s="14">
        <f>IF(F9748="GHS",H9748,H9748*Assumptions!$B$4)</f>
        <v>668506054.39200008</v>
      </c>
      <c r="J9748" s="15" t="str">
        <f>INDEX(Assumptions!$B$8:$B$12,MATCH(B9748,Assumptions!$A$8:$A$12,0))</f>
        <v>FIFO</v>
      </c>
      <c r="K9748" s="16">
        <f>G9748/(1-INDEX(Assumptions!$D$8:$D$12,MATCH(B9748,Assumptions!$A$8:$A$12,0)))</f>
        <v>16122.646341463413</v>
      </c>
      <c r="L9748" s="16">
        <f t="shared" si="1065"/>
        <v>396.61709999999999</v>
      </c>
      <c r="M9748" s="16">
        <f t="shared" si="1066"/>
        <v>806.13231707317073</v>
      </c>
      <c r="N9748" s="14">
        <f>E9748*(K9748-L9748-M9748)*IF(F9748="GHS",1,Assumptions!$B$4)</f>
        <v>754433539.91994739</v>
      </c>
      <c r="O9748" s="15">
        <f t="shared" ca="1" si="1067"/>
        <v>125</v>
      </c>
      <c r="P9748" s="15" t="str">
        <f t="shared" ca="1" si="1068"/>
        <v>91-180d</v>
      </c>
      <c r="Q9748" s="17">
        <f ca="1">IF(P9748="0-90d",0,IF(P9748="91-180d",INDEX(Assumptions!$F$8:$F$12,MATCH(B9748,Assumptions!$A$8:$A$12,0)),IF(P9748="181-365d",INDEX(Assumptions!$G$8:$G$12,MATCH(B9748,Assumptions!$A$8:$A$12,0)),INDEX(Assumptions!$H$8:$H$12,MATCH(B9748,Assumptions!$A$8:$A$12,0)))))</f>
        <v>0.03</v>
      </c>
      <c r="R9748" s="14">
        <f t="shared" ca="1" si="1069"/>
        <v>20055181.631760001</v>
      </c>
      <c r="S9748" s="14">
        <f t="shared" ca="1" si="1070"/>
        <v>648450872.76024008</v>
      </c>
      <c r="T9748" s="11" t="s">
        <v>25</v>
      </c>
      <c r="U9748" s="18" t="s">
        <v>26</v>
      </c>
    </row>
    <row r="9749" spans="1:21" ht="15" customHeight="1" x14ac:dyDescent="0.15">
      <c r="A9749" s="10" t="s">
        <v>9797</v>
      </c>
      <c r="B9749" s="11" t="s">
        <v>31</v>
      </c>
      <c r="C9749" s="11" t="s">
        <v>76</v>
      </c>
      <c r="D9749" s="12">
        <v>46049</v>
      </c>
      <c r="E9749" s="11">
        <v>2291</v>
      </c>
      <c r="F9749" s="11" t="s">
        <v>33</v>
      </c>
      <c r="G9749" s="13">
        <v>1918.17</v>
      </c>
      <c r="H9749" s="14">
        <f t="shared" si="1064"/>
        <v>4394527.47</v>
      </c>
      <c r="I9749" s="14">
        <f>IF(F9749="GHS",H9749,H9749*Assumptions!$B$4)</f>
        <v>4394527.47</v>
      </c>
      <c r="J9749" s="15" t="str">
        <f>INDEX(Assumptions!$B$8:$B$12,MATCH(B9749,Assumptions!$A$8:$A$12,0))</f>
        <v>Weighted Average</v>
      </c>
      <c r="K9749" s="16">
        <f>G9749/(1-INDEX(Assumptions!$D$8:$D$12,MATCH(B9749,Assumptions!$A$8:$A$12,0)))</f>
        <v>2664.125</v>
      </c>
      <c r="L9749" s="16">
        <f t="shared" si="1065"/>
        <v>57.545099999999998</v>
      </c>
      <c r="M9749" s="16">
        <f t="shared" si="1066"/>
        <v>133.20625000000001</v>
      </c>
      <c r="N9749" s="14">
        <f>E9749*(K9749-L9749-M9749)*IF(F9749="GHS",1,Assumptions!$B$4)</f>
        <v>5666499.0321500003</v>
      </c>
      <c r="O9749" s="15">
        <f t="shared" ca="1" si="1067"/>
        <v>237</v>
      </c>
      <c r="P9749" s="15" t="str">
        <f t="shared" ca="1" si="1068"/>
        <v>181-365d</v>
      </c>
      <c r="Q9749" s="17">
        <f ca="1">IF(P9749="0-90d",0,IF(P9749="91-180d",INDEX(Assumptions!$F$8:$F$12,MATCH(B9749,Assumptions!$A$8:$A$12,0)),IF(P9749="181-365d",INDEX(Assumptions!$G$8:$G$12,MATCH(B9749,Assumptions!$A$8:$A$12,0)),INDEX(Assumptions!$H$8:$H$12,MATCH(B9749,Assumptions!$A$8:$A$12,0)))))</f>
        <v>0.2</v>
      </c>
      <c r="R9749" s="14">
        <f t="shared" ca="1" si="1069"/>
        <v>878905.49399999995</v>
      </c>
      <c r="S9749" s="14">
        <f t="shared" ca="1" si="1070"/>
        <v>3515621.9759999998</v>
      </c>
      <c r="T9749" s="11" t="s">
        <v>25</v>
      </c>
      <c r="U9749" s="18" t="s">
        <v>26</v>
      </c>
    </row>
    <row r="9750" spans="1:21" ht="15" customHeight="1" x14ac:dyDescent="0.15">
      <c r="A9750" s="10" t="s">
        <v>9798</v>
      </c>
      <c r="B9750" s="11" t="s">
        <v>46</v>
      </c>
      <c r="C9750" s="11" t="s">
        <v>52</v>
      </c>
      <c r="D9750" s="12">
        <v>46087</v>
      </c>
      <c r="E9750" s="11">
        <v>3037</v>
      </c>
      <c r="F9750" s="11" t="s">
        <v>33</v>
      </c>
      <c r="G9750" s="13">
        <v>499093.58</v>
      </c>
      <c r="H9750" s="14">
        <f t="shared" si="1064"/>
        <v>1515747202.46</v>
      </c>
      <c r="I9750" s="14">
        <f>IF(F9750="GHS",H9750,H9750*Assumptions!$B$4)</f>
        <v>1515747202.46</v>
      </c>
      <c r="J9750" s="15" t="str">
        <f>INDEX(Assumptions!$B$8:$B$12,MATCH(B9750,Assumptions!$A$8:$A$12,0))</f>
        <v>Specific Identification</v>
      </c>
      <c r="K9750" s="16">
        <f>G9750/(1-INDEX(Assumptions!$D$8:$D$12,MATCH(B9750,Assumptions!$A$8:$A$12,0)))</f>
        <v>639863.56410256412</v>
      </c>
      <c r="L9750" s="16">
        <f t="shared" si="1065"/>
        <v>14972.8074</v>
      </c>
      <c r="M9750" s="16">
        <f t="shared" si="1066"/>
        <v>31993.178205128206</v>
      </c>
      <c r="N9750" s="14">
        <f>E9750*(K9750-L9750-M9750)*IF(F9750="GHS",1,Assumptions!$B$4)</f>
        <v>1800629945.8967128</v>
      </c>
      <c r="O9750" s="15">
        <f t="shared" ca="1" si="1067"/>
        <v>199</v>
      </c>
      <c r="P9750" s="15" t="str">
        <f t="shared" ca="1" si="1068"/>
        <v>181-365d</v>
      </c>
      <c r="Q9750" s="17">
        <f ca="1">IF(P9750="0-90d",0,IF(P9750="91-180d",INDEX(Assumptions!$F$8:$F$12,MATCH(B9750,Assumptions!$A$8:$A$12,0)),IF(P9750="181-365d",INDEX(Assumptions!$G$8:$G$12,MATCH(B9750,Assumptions!$A$8:$A$12,0)),INDEX(Assumptions!$H$8:$H$12,MATCH(B9750,Assumptions!$A$8:$A$12,0)))))</f>
        <v>0.05</v>
      </c>
      <c r="R9750" s="14">
        <f t="shared" ca="1" si="1069"/>
        <v>75787360.123000011</v>
      </c>
      <c r="S9750" s="14">
        <f t="shared" ca="1" si="1070"/>
        <v>1439959842.3370001</v>
      </c>
      <c r="T9750" s="11" t="s">
        <v>25</v>
      </c>
      <c r="U9750" s="18" t="s">
        <v>26</v>
      </c>
    </row>
    <row r="9751" spans="1:21" ht="15" customHeight="1" x14ac:dyDescent="0.15">
      <c r="A9751" s="10" t="s">
        <v>9799</v>
      </c>
      <c r="B9751" s="11" t="s">
        <v>41</v>
      </c>
      <c r="C9751" s="11" t="s">
        <v>42</v>
      </c>
      <c r="D9751" s="12">
        <v>45857</v>
      </c>
      <c r="E9751" s="11">
        <v>3552</v>
      </c>
      <c r="F9751" s="11" t="s">
        <v>33</v>
      </c>
      <c r="G9751" s="13">
        <v>328.84</v>
      </c>
      <c r="H9751" s="14">
        <f t="shared" si="1064"/>
        <v>1168039.68</v>
      </c>
      <c r="I9751" s="14">
        <f>IF(F9751="GHS",H9751,H9751*Assumptions!$B$4)</f>
        <v>1168039.68</v>
      </c>
      <c r="J9751" s="15" t="str">
        <f>INDEX(Assumptions!$B$8:$B$12,MATCH(B9751,Assumptions!$A$8:$A$12,0))</f>
        <v>Weighted Average</v>
      </c>
      <c r="K9751" s="16">
        <f>G9751/(1-INDEX(Assumptions!$D$8:$D$12,MATCH(B9751,Assumptions!$A$8:$A$12,0)))</f>
        <v>505.90769230769223</v>
      </c>
      <c r="L9751" s="16">
        <f t="shared" si="1065"/>
        <v>9.8651999999999997</v>
      </c>
      <c r="M9751" s="16">
        <f t="shared" si="1066"/>
        <v>25.295384615384613</v>
      </c>
      <c r="N9751" s="14">
        <f>E9751*(K9751-L9751-M9751)*IF(F9751="GHS",1,Assumptions!$B$4)</f>
        <v>1672093.7265230766</v>
      </c>
      <c r="O9751" s="15">
        <f t="shared" ca="1" si="1067"/>
        <v>429</v>
      </c>
      <c r="P9751" s="15" t="str">
        <f t="shared" ca="1" si="1068"/>
        <v>365d+</v>
      </c>
      <c r="Q9751" s="17">
        <f ca="1">IF(P9751="0-90d",0,IF(P9751="91-180d",INDEX(Assumptions!$F$8:$F$12,MATCH(B9751,Assumptions!$A$8:$A$12,0)),IF(P9751="181-365d",INDEX(Assumptions!$G$8:$G$12,MATCH(B9751,Assumptions!$A$8:$A$12,0)),INDEX(Assumptions!$H$8:$H$12,MATCH(B9751,Assumptions!$A$8:$A$12,0)))))</f>
        <v>0.8</v>
      </c>
      <c r="R9751" s="14">
        <f t="shared" ca="1" si="1069"/>
        <v>934431.74399999995</v>
      </c>
      <c r="S9751" s="14">
        <f t="shared" ca="1" si="1070"/>
        <v>233607.93599999999</v>
      </c>
      <c r="T9751" s="11" t="s">
        <v>50</v>
      </c>
      <c r="U9751" s="18" t="s">
        <v>26</v>
      </c>
    </row>
    <row r="9752" spans="1:21" ht="15" customHeight="1" x14ac:dyDescent="0.15">
      <c r="A9752" s="10" t="s">
        <v>9800</v>
      </c>
      <c r="B9752" s="11" t="s">
        <v>31</v>
      </c>
      <c r="C9752" s="11" t="s">
        <v>32</v>
      </c>
      <c r="D9752" s="12">
        <v>46051</v>
      </c>
      <c r="E9752" s="11">
        <v>327</v>
      </c>
      <c r="F9752" s="11" t="s">
        <v>33</v>
      </c>
      <c r="G9752" s="13">
        <v>3050.21</v>
      </c>
      <c r="H9752" s="14">
        <f t="shared" si="1064"/>
        <v>997418.67</v>
      </c>
      <c r="I9752" s="14">
        <f>IF(F9752="GHS",H9752,H9752*Assumptions!$B$4)</f>
        <v>997418.67</v>
      </c>
      <c r="J9752" s="15" t="str">
        <f>INDEX(Assumptions!$B$8:$B$12,MATCH(B9752,Assumptions!$A$8:$A$12,0))</f>
        <v>Weighted Average</v>
      </c>
      <c r="K9752" s="16">
        <f>G9752/(1-INDEX(Assumptions!$D$8:$D$12,MATCH(B9752,Assumptions!$A$8:$A$12,0)))</f>
        <v>4236.4027777777783</v>
      </c>
      <c r="L9752" s="16">
        <f t="shared" si="1065"/>
        <v>91.506299999999996</v>
      </c>
      <c r="M9752" s="16">
        <f t="shared" si="1066"/>
        <v>211.82013888888892</v>
      </c>
      <c r="N9752" s="14">
        <f>E9752*(K9752-L9752-M9752)*IF(F9752="GHS",1,Assumptions!$B$4)</f>
        <v>1286115.9628166668</v>
      </c>
      <c r="O9752" s="15">
        <f t="shared" ca="1" si="1067"/>
        <v>235</v>
      </c>
      <c r="P9752" s="15" t="str">
        <f t="shared" ca="1" si="1068"/>
        <v>181-365d</v>
      </c>
      <c r="Q9752" s="17">
        <f ca="1">IF(P9752="0-90d",0,IF(P9752="91-180d",INDEX(Assumptions!$F$8:$F$12,MATCH(B9752,Assumptions!$A$8:$A$12,0)),IF(P9752="181-365d",INDEX(Assumptions!$G$8:$G$12,MATCH(B9752,Assumptions!$A$8:$A$12,0)),INDEX(Assumptions!$H$8:$H$12,MATCH(B9752,Assumptions!$A$8:$A$12,0)))))</f>
        <v>0.2</v>
      </c>
      <c r="R9752" s="14">
        <f t="shared" ca="1" si="1069"/>
        <v>199483.73400000003</v>
      </c>
      <c r="S9752" s="14">
        <f t="shared" ca="1" si="1070"/>
        <v>797934.93599999999</v>
      </c>
      <c r="T9752" s="11" t="s">
        <v>25</v>
      </c>
      <c r="U9752" s="18" t="s">
        <v>26</v>
      </c>
    </row>
    <row r="9753" spans="1:21" ht="15" customHeight="1" x14ac:dyDescent="0.15">
      <c r="A9753" s="10" t="s">
        <v>9801</v>
      </c>
      <c r="B9753" s="11" t="s">
        <v>41</v>
      </c>
      <c r="C9753" s="11" t="s">
        <v>42</v>
      </c>
      <c r="D9753" s="12">
        <v>45742</v>
      </c>
      <c r="E9753" s="11">
        <v>1836</v>
      </c>
      <c r="F9753" s="11" t="s">
        <v>33</v>
      </c>
      <c r="G9753" s="13">
        <v>393.61</v>
      </c>
      <c r="H9753" s="14">
        <f t="shared" si="1064"/>
        <v>722667.96000000008</v>
      </c>
      <c r="I9753" s="14">
        <f>IF(F9753="GHS",H9753,H9753*Assumptions!$B$4)</f>
        <v>722667.96000000008</v>
      </c>
      <c r="J9753" s="15" t="str">
        <f>INDEX(Assumptions!$B$8:$B$12,MATCH(B9753,Assumptions!$A$8:$A$12,0))</f>
        <v>Weighted Average</v>
      </c>
      <c r="K9753" s="16">
        <f>G9753/(1-INDEX(Assumptions!$D$8:$D$12,MATCH(B9753,Assumptions!$A$8:$A$12,0)))</f>
        <v>605.55384615384617</v>
      </c>
      <c r="L9753" s="16">
        <f t="shared" si="1065"/>
        <v>11.808299999999999</v>
      </c>
      <c r="M9753" s="16">
        <f t="shared" si="1066"/>
        <v>30.277692307692309</v>
      </c>
      <c r="N9753" s="14">
        <f>E9753*(K9753-L9753-M9753)*IF(F9753="GHS",1,Assumptions!$B$4)</f>
        <v>1034526.9796615385</v>
      </c>
      <c r="O9753" s="15">
        <f t="shared" ca="1" si="1067"/>
        <v>544</v>
      </c>
      <c r="P9753" s="15" t="str">
        <f t="shared" ca="1" si="1068"/>
        <v>365d+</v>
      </c>
      <c r="Q9753" s="17">
        <f ca="1">IF(P9753="0-90d",0,IF(P9753="91-180d",INDEX(Assumptions!$F$8:$F$12,MATCH(B9753,Assumptions!$A$8:$A$12,0)),IF(P9753="181-365d",INDEX(Assumptions!$G$8:$G$12,MATCH(B9753,Assumptions!$A$8:$A$12,0)),INDEX(Assumptions!$H$8:$H$12,MATCH(B9753,Assumptions!$A$8:$A$12,0)))))</f>
        <v>0.8</v>
      </c>
      <c r="R9753" s="14">
        <f t="shared" ca="1" si="1069"/>
        <v>578134.36800000013</v>
      </c>
      <c r="S9753" s="14">
        <f t="shared" ca="1" si="1070"/>
        <v>144533.59199999995</v>
      </c>
      <c r="T9753" s="11" t="s">
        <v>25</v>
      </c>
      <c r="U9753" s="18" t="s">
        <v>26</v>
      </c>
    </row>
    <row r="9754" spans="1:21" ht="15" customHeight="1" x14ac:dyDescent="0.15">
      <c r="A9754" s="10" t="s">
        <v>9802</v>
      </c>
      <c r="B9754" s="11" t="s">
        <v>41</v>
      </c>
      <c r="C9754" s="11" t="s">
        <v>42</v>
      </c>
      <c r="D9754" s="12">
        <v>46151</v>
      </c>
      <c r="E9754" s="11">
        <v>2996</v>
      </c>
      <c r="F9754" s="11" t="s">
        <v>33</v>
      </c>
      <c r="G9754" s="13">
        <v>295.54000000000002</v>
      </c>
      <c r="H9754" s="14">
        <f t="shared" si="1064"/>
        <v>885437.84000000008</v>
      </c>
      <c r="I9754" s="14">
        <f>IF(F9754="GHS",H9754,H9754*Assumptions!$B$4)</f>
        <v>885437.84000000008</v>
      </c>
      <c r="J9754" s="15" t="str">
        <f>INDEX(Assumptions!$B$8:$B$12,MATCH(B9754,Assumptions!$A$8:$A$12,0))</f>
        <v>Weighted Average</v>
      </c>
      <c r="K9754" s="16">
        <f>G9754/(1-INDEX(Assumptions!$D$8:$D$12,MATCH(B9754,Assumptions!$A$8:$A$12,0)))</f>
        <v>454.67692307692312</v>
      </c>
      <c r="L9754" s="16">
        <f t="shared" si="1065"/>
        <v>8.866200000000001</v>
      </c>
      <c r="M9754" s="16">
        <f t="shared" si="1066"/>
        <v>22.733846153846159</v>
      </c>
      <c r="N9754" s="14">
        <f>E9754*(K9754-L9754-M9754)*IF(F9754="GHS",1,Assumptions!$B$4)</f>
        <v>1267538.3232615385</v>
      </c>
      <c r="O9754" s="15">
        <f t="shared" ca="1" si="1067"/>
        <v>135</v>
      </c>
      <c r="P9754" s="15" t="str">
        <f t="shared" ca="1" si="1068"/>
        <v>91-180d</v>
      </c>
      <c r="Q9754" s="17">
        <f ca="1">IF(P9754="0-90d",0,IF(P9754="91-180d",INDEX(Assumptions!$F$8:$F$12,MATCH(B9754,Assumptions!$A$8:$A$12,0)),IF(P9754="181-365d",INDEX(Assumptions!$G$8:$G$12,MATCH(B9754,Assumptions!$A$8:$A$12,0)),INDEX(Assumptions!$H$8:$H$12,MATCH(B9754,Assumptions!$A$8:$A$12,0)))))</f>
        <v>0.1</v>
      </c>
      <c r="R9754" s="14">
        <f t="shared" ca="1" si="1069"/>
        <v>88543.784000000014</v>
      </c>
      <c r="S9754" s="14">
        <f t="shared" ca="1" si="1070"/>
        <v>796894.0560000001</v>
      </c>
      <c r="T9754" s="11" t="s">
        <v>25</v>
      </c>
      <c r="U9754" s="18" t="s">
        <v>26</v>
      </c>
    </row>
    <row r="9755" spans="1:21" ht="15" customHeight="1" x14ac:dyDescent="0.15">
      <c r="A9755" s="10" t="s">
        <v>9803</v>
      </c>
      <c r="B9755" s="11" t="s">
        <v>41</v>
      </c>
      <c r="C9755" s="11" t="s">
        <v>42</v>
      </c>
      <c r="D9755" s="12">
        <v>46191</v>
      </c>
      <c r="E9755" s="11">
        <v>4945</v>
      </c>
      <c r="F9755" s="11" t="s">
        <v>33</v>
      </c>
      <c r="G9755" s="13">
        <v>199.74</v>
      </c>
      <c r="H9755" s="14">
        <f t="shared" si="1064"/>
        <v>987714.3</v>
      </c>
      <c r="I9755" s="14">
        <f>IF(F9755="GHS",H9755,H9755*Assumptions!$B$4)</f>
        <v>987714.3</v>
      </c>
      <c r="J9755" s="15" t="str">
        <f>INDEX(Assumptions!$B$8:$B$12,MATCH(B9755,Assumptions!$A$8:$A$12,0))</f>
        <v>Weighted Average</v>
      </c>
      <c r="K9755" s="16">
        <f>G9755/(1-INDEX(Assumptions!$D$8:$D$12,MATCH(B9755,Assumptions!$A$8:$A$12,0)))</f>
        <v>307.2923076923077</v>
      </c>
      <c r="L9755" s="16">
        <f t="shared" si="1065"/>
        <v>5.9922000000000004</v>
      </c>
      <c r="M9755" s="16">
        <f t="shared" si="1066"/>
        <v>15.364615384615385</v>
      </c>
      <c r="N9755" s="14">
        <f>E9755*(K9755-L9755-M9755)*IF(F9755="GHS",1,Assumptions!$B$4)</f>
        <v>1413951.0094615384</v>
      </c>
      <c r="O9755" s="15">
        <f t="shared" ca="1" si="1067"/>
        <v>95</v>
      </c>
      <c r="P9755" s="15" t="str">
        <f t="shared" ca="1" si="1068"/>
        <v>91-180d</v>
      </c>
      <c r="Q9755" s="17">
        <f ca="1">IF(P9755="0-90d",0,IF(P9755="91-180d",INDEX(Assumptions!$F$8:$F$12,MATCH(B9755,Assumptions!$A$8:$A$12,0)),IF(P9755="181-365d",INDEX(Assumptions!$G$8:$G$12,MATCH(B9755,Assumptions!$A$8:$A$12,0)),INDEX(Assumptions!$H$8:$H$12,MATCH(B9755,Assumptions!$A$8:$A$12,0)))))</f>
        <v>0.1</v>
      </c>
      <c r="R9755" s="14">
        <f t="shared" ca="1" si="1069"/>
        <v>98771.430000000008</v>
      </c>
      <c r="S9755" s="14">
        <f t="shared" ca="1" si="1070"/>
        <v>888942.87</v>
      </c>
      <c r="T9755" s="11" t="s">
        <v>25</v>
      </c>
      <c r="U9755" s="18" t="s">
        <v>26</v>
      </c>
    </row>
    <row r="9756" spans="1:21" ht="15" customHeight="1" x14ac:dyDescent="0.15">
      <c r="A9756" s="10" t="s">
        <v>9804</v>
      </c>
      <c r="B9756" s="11" t="s">
        <v>31</v>
      </c>
      <c r="C9756" s="11" t="s">
        <v>32</v>
      </c>
      <c r="D9756" s="12">
        <v>46125</v>
      </c>
      <c r="E9756" s="11">
        <v>1843</v>
      </c>
      <c r="F9756" s="11" t="s">
        <v>33</v>
      </c>
      <c r="G9756" s="13">
        <v>2863.71</v>
      </c>
      <c r="H9756" s="14">
        <f t="shared" si="1064"/>
        <v>5277817.53</v>
      </c>
      <c r="I9756" s="14">
        <f>IF(F9756="GHS",H9756,H9756*Assumptions!$B$4)</f>
        <v>5277817.53</v>
      </c>
      <c r="J9756" s="15" t="str">
        <f>INDEX(Assumptions!$B$8:$B$12,MATCH(B9756,Assumptions!$A$8:$A$12,0))</f>
        <v>Weighted Average</v>
      </c>
      <c r="K9756" s="16">
        <f>G9756/(1-INDEX(Assumptions!$D$8:$D$12,MATCH(B9756,Assumptions!$A$8:$A$12,0)))</f>
        <v>3977.375</v>
      </c>
      <c r="L9756" s="16">
        <f t="shared" si="1065"/>
        <v>85.911299999999997</v>
      </c>
      <c r="M9756" s="16">
        <f t="shared" si="1066"/>
        <v>198.86875000000001</v>
      </c>
      <c r="N9756" s="14">
        <f>E9756*(K9756-L9756-M9756)*IF(F9756="GHS",1,Assumptions!$B$4)</f>
        <v>6805452.4928499991</v>
      </c>
      <c r="O9756" s="15">
        <f t="shared" ca="1" si="1067"/>
        <v>161</v>
      </c>
      <c r="P9756" s="15" t="str">
        <f t="shared" ca="1" si="1068"/>
        <v>91-180d</v>
      </c>
      <c r="Q9756" s="17">
        <f ca="1">IF(P9756="0-90d",0,IF(P9756="91-180d",INDEX(Assumptions!$F$8:$F$12,MATCH(B9756,Assumptions!$A$8:$A$12,0)),IF(P9756="181-365d",INDEX(Assumptions!$G$8:$G$12,MATCH(B9756,Assumptions!$A$8:$A$12,0)),INDEX(Assumptions!$H$8:$H$12,MATCH(B9756,Assumptions!$A$8:$A$12,0)))))</f>
        <v>0.05</v>
      </c>
      <c r="R9756" s="14">
        <f t="shared" ca="1" si="1069"/>
        <v>263890.87650000001</v>
      </c>
      <c r="S9756" s="14">
        <f t="shared" ca="1" si="1070"/>
        <v>5013926.6535</v>
      </c>
      <c r="T9756" s="11" t="s">
        <v>25</v>
      </c>
      <c r="U9756" s="18" t="s">
        <v>26</v>
      </c>
    </row>
    <row r="9757" spans="1:21" ht="15" customHeight="1" x14ac:dyDescent="0.15">
      <c r="A9757" s="10" t="s">
        <v>9805</v>
      </c>
      <c r="B9757" s="11" t="s">
        <v>31</v>
      </c>
      <c r="C9757" s="11" t="s">
        <v>32</v>
      </c>
      <c r="D9757" s="12">
        <v>46067</v>
      </c>
      <c r="E9757" s="11">
        <v>3358</v>
      </c>
      <c r="F9757" s="11" t="s">
        <v>33</v>
      </c>
      <c r="G9757" s="13">
        <v>3221.78</v>
      </c>
      <c r="H9757" s="14">
        <f t="shared" si="1064"/>
        <v>10818737.24</v>
      </c>
      <c r="I9757" s="14">
        <f>IF(F9757="GHS",H9757,H9757*Assumptions!$B$4)</f>
        <v>10818737.24</v>
      </c>
      <c r="J9757" s="15" t="str">
        <f>INDEX(Assumptions!$B$8:$B$12,MATCH(B9757,Assumptions!$A$8:$A$12,0))</f>
        <v>Weighted Average</v>
      </c>
      <c r="K9757" s="16">
        <f>G9757/(1-INDEX(Assumptions!$D$8:$D$12,MATCH(B9757,Assumptions!$A$8:$A$12,0)))</f>
        <v>4474.6944444444453</v>
      </c>
      <c r="L9757" s="16">
        <f t="shared" si="1065"/>
        <v>96.653400000000005</v>
      </c>
      <c r="M9757" s="16">
        <f t="shared" si="1066"/>
        <v>223.73472222222227</v>
      </c>
      <c r="N9757" s="14">
        <f>E9757*(K9757-L9757-M9757)*IF(F9757="GHS",1,Assumptions!$B$4)</f>
        <v>13950160.630022224</v>
      </c>
      <c r="O9757" s="15">
        <f t="shared" ca="1" si="1067"/>
        <v>219</v>
      </c>
      <c r="P9757" s="15" t="str">
        <f t="shared" ca="1" si="1068"/>
        <v>181-365d</v>
      </c>
      <c r="Q9757" s="17">
        <f ca="1">IF(P9757="0-90d",0,IF(P9757="91-180d",INDEX(Assumptions!$F$8:$F$12,MATCH(B9757,Assumptions!$A$8:$A$12,0)),IF(P9757="181-365d",INDEX(Assumptions!$G$8:$G$12,MATCH(B9757,Assumptions!$A$8:$A$12,0)),INDEX(Assumptions!$H$8:$H$12,MATCH(B9757,Assumptions!$A$8:$A$12,0)))))</f>
        <v>0.2</v>
      </c>
      <c r="R9757" s="14">
        <f t="shared" ca="1" si="1069"/>
        <v>2163747.4480000003</v>
      </c>
      <c r="S9757" s="14">
        <f t="shared" ca="1" si="1070"/>
        <v>8654989.7919999994</v>
      </c>
      <c r="T9757" s="11" t="s">
        <v>25</v>
      </c>
      <c r="U9757" s="18" t="s">
        <v>26</v>
      </c>
    </row>
    <row r="9758" spans="1:21" ht="15" customHeight="1" x14ac:dyDescent="0.15">
      <c r="A9758" s="10" t="s">
        <v>9806</v>
      </c>
      <c r="B9758" s="11" t="s">
        <v>41</v>
      </c>
      <c r="C9758" s="11" t="s">
        <v>49</v>
      </c>
      <c r="D9758" s="12">
        <v>46225</v>
      </c>
      <c r="E9758" s="11">
        <v>2898</v>
      </c>
      <c r="F9758" s="11" t="s">
        <v>33</v>
      </c>
      <c r="G9758" s="13">
        <v>368.23</v>
      </c>
      <c r="H9758" s="14">
        <f t="shared" si="1064"/>
        <v>1067130.54</v>
      </c>
      <c r="I9758" s="14">
        <f>IF(F9758="GHS",H9758,H9758*Assumptions!$B$4)</f>
        <v>1067130.54</v>
      </c>
      <c r="J9758" s="15" t="str">
        <f>INDEX(Assumptions!$B$8:$B$12,MATCH(B9758,Assumptions!$A$8:$A$12,0))</f>
        <v>Weighted Average</v>
      </c>
      <c r="K9758" s="16">
        <f>G9758/(1-INDEX(Assumptions!$D$8:$D$12,MATCH(B9758,Assumptions!$A$8:$A$12,0)))</f>
        <v>566.50769230769231</v>
      </c>
      <c r="L9758" s="16">
        <f t="shared" si="1065"/>
        <v>11.046900000000001</v>
      </c>
      <c r="M9758" s="16">
        <f t="shared" si="1066"/>
        <v>28.325384615384618</v>
      </c>
      <c r="N9758" s="14">
        <f>E9758*(K9758-L9758-M9758)*IF(F9758="GHS",1,Assumptions!$B$4)</f>
        <v>1527638.4114923077</v>
      </c>
      <c r="O9758" s="15">
        <f t="shared" ca="1" si="1067"/>
        <v>61</v>
      </c>
      <c r="P9758" s="15" t="str">
        <f t="shared" ca="1" si="1068"/>
        <v>0-90d</v>
      </c>
      <c r="Q9758" s="17">
        <f ca="1">IF(P9758="0-90d",0,IF(P9758="91-180d",INDEX(Assumptions!$F$8:$F$12,MATCH(B9758,Assumptions!$A$8:$A$12,0)),IF(P9758="181-365d",INDEX(Assumptions!$G$8:$G$12,MATCH(B9758,Assumptions!$A$8:$A$12,0)),INDEX(Assumptions!$H$8:$H$12,MATCH(B9758,Assumptions!$A$8:$A$12,0)))))</f>
        <v>0</v>
      </c>
      <c r="R9758" s="14">
        <f t="shared" ca="1" si="1069"/>
        <v>0</v>
      </c>
      <c r="S9758" s="14">
        <f t="shared" si="1070"/>
        <v>0</v>
      </c>
      <c r="T9758" s="11" t="s">
        <v>39</v>
      </c>
      <c r="U9758" s="18" t="s">
        <v>36</v>
      </c>
    </row>
    <row r="9759" spans="1:21" ht="15" customHeight="1" x14ac:dyDescent="0.15">
      <c r="A9759" s="10" t="s">
        <v>9807</v>
      </c>
      <c r="B9759" s="11" t="s">
        <v>41</v>
      </c>
      <c r="C9759" s="11" t="s">
        <v>115</v>
      </c>
      <c r="D9759" s="12">
        <v>45934</v>
      </c>
      <c r="E9759" s="11">
        <v>4635</v>
      </c>
      <c r="F9759" s="11" t="s">
        <v>33</v>
      </c>
      <c r="G9759" s="13">
        <v>507.49</v>
      </c>
      <c r="H9759" s="14">
        <f t="shared" si="1064"/>
        <v>2352216.15</v>
      </c>
      <c r="I9759" s="14">
        <f>IF(F9759="GHS",H9759,H9759*Assumptions!$B$4)</f>
        <v>2352216.15</v>
      </c>
      <c r="J9759" s="15" t="str">
        <f>INDEX(Assumptions!$B$8:$B$12,MATCH(B9759,Assumptions!$A$8:$A$12,0))</f>
        <v>Weighted Average</v>
      </c>
      <c r="K9759" s="16">
        <f>G9759/(1-INDEX(Assumptions!$D$8:$D$12,MATCH(B9759,Assumptions!$A$8:$A$12,0)))</f>
        <v>780.7538461538461</v>
      </c>
      <c r="L9759" s="16">
        <f t="shared" si="1065"/>
        <v>15.2247</v>
      </c>
      <c r="M9759" s="16">
        <f t="shared" si="1066"/>
        <v>39.037692307692311</v>
      </c>
      <c r="N9759" s="14">
        <f>E9759*(K9759-L9759-M9759)*IF(F9759="GHS",1,Assumptions!$B$4)</f>
        <v>3367287.8885769229</v>
      </c>
      <c r="O9759" s="15">
        <f t="shared" ca="1" si="1067"/>
        <v>352</v>
      </c>
      <c r="P9759" s="15" t="str">
        <f t="shared" ca="1" si="1068"/>
        <v>181-365d</v>
      </c>
      <c r="Q9759" s="17">
        <f ca="1">IF(P9759="0-90d",0,IF(P9759="91-180d",INDEX(Assumptions!$F$8:$F$12,MATCH(B9759,Assumptions!$A$8:$A$12,0)),IF(P9759="181-365d",INDEX(Assumptions!$G$8:$G$12,MATCH(B9759,Assumptions!$A$8:$A$12,0)),INDEX(Assumptions!$H$8:$H$12,MATCH(B9759,Assumptions!$A$8:$A$12,0)))))</f>
        <v>0.35</v>
      </c>
      <c r="R9759" s="14">
        <f t="shared" ca="1" si="1069"/>
        <v>823275.65249999997</v>
      </c>
      <c r="S9759" s="14">
        <f t="shared" ca="1" si="1070"/>
        <v>1528940.4975000001</v>
      </c>
      <c r="T9759" s="11" t="s">
        <v>25</v>
      </c>
      <c r="U9759" s="18" t="s">
        <v>26</v>
      </c>
    </row>
    <row r="9760" spans="1:21" ht="15" customHeight="1" x14ac:dyDescent="0.15">
      <c r="A9760" s="10" t="s">
        <v>9808</v>
      </c>
      <c r="B9760" s="11" t="s">
        <v>22</v>
      </c>
      <c r="C9760" s="11" t="s">
        <v>23</v>
      </c>
      <c r="D9760" s="12">
        <v>45921</v>
      </c>
      <c r="E9760" s="11">
        <v>2946</v>
      </c>
      <c r="F9760" s="11" t="s">
        <v>24</v>
      </c>
      <c r="G9760" s="13">
        <v>11813.91</v>
      </c>
      <c r="H9760" s="14">
        <f t="shared" si="1064"/>
        <v>34803778.859999999</v>
      </c>
      <c r="I9760" s="14">
        <f>IF(F9760="GHS",H9760,H9760*Assumptions!$B$4)</f>
        <v>375880811.68800002</v>
      </c>
      <c r="J9760" s="15" t="str">
        <f>INDEX(Assumptions!$B$8:$B$12,MATCH(B9760,Assumptions!$A$8:$A$12,0))</f>
        <v>FIFO</v>
      </c>
      <c r="K9760" s="16">
        <f>G9760/(1-INDEX(Assumptions!$D$8:$D$12,MATCH(B9760,Assumptions!$A$8:$A$12,0)))</f>
        <v>14407.207317073169</v>
      </c>
      <c r="L9760" s="16">
        <f t="shared" si="1065"/>
        <v>354.41729999999995</v>
      </c>
      <c r="M9760" s="16">
        <f t="shared" si="1066"/>
        <v>720.36036585365855</v>
      </c>
      <c r="N9760" s="14">
        <f>E9760*(K9760-L9760-M9760)*IF(F9760="GHS",1,Assumptions!$B$4)</f>
        <v>424195247.72692096</v>
      </c>
      <c r="O9760" s="15">
        <f t="shared" ca="1" si="1067"/>
        <v>365</v>
      </c>
      <c r="P9760" s="15" t="str">
        <f t="shared" ca="1" si="1068"/>
        <v>181-365d</v>
      </c>
      <c r="Q9760" s="17">
        <f ca="1">IF(P9760="0-90d",0,IF(P9760="91-180d",INDEX(Assumptions!$F$8:$F$12,MATCH(B9760,Assumptions!$A$8:$A$12,0)),IF(P9760="181-365d",INDEX(Assumptions!$G$8:$G$12,MATCH(B9760,Assumptions!$A$8:$A$12,0)),INDEX(Assumptions!$H$8:$H$12,MATCH(B9760,Assumptions!$A$8:$A$12,0)))))</f>
        <v>0.15</v>
      </c>
      <c r="R9760" s="14">
        <f t="shared" ca="1" si="1069"/>
        <v>56382121.753200002</v>
      </c>
      <c r="S9760" s="14">
        <f t="shared" ca="1" si="1070"/>
        <v>319498689.93480003</v>
      </c>
      <c r="T9760" s="11" t="s">
        <v>50</v>
      </c>
      <c r="U9760" s="18" t="s">
        <v>26</v>
      </c>
    </row>
    <row r="9761" spans="1:21" ht="15" customHeight="1" x14ac:dyDescent="0.15">
      <c r="A9761" s="10" t="s">
        <v>9809</v>
      </c>
      <c r="B9761" s="11" t="s">
        <v>31</v>
      </c>
      <c r="C9761" s="11" t="s">
        <v>32</v>
      </c>
      <c r="D9761" s="12">
        <v>45758</v>
      </c>
      <c r="E9761" s="11">
        <v>4338</v>
      </c>
      <c r="F9761" s="11" t="s">
        <v>33</v>
      </c>
      <c r="G9761" s="13">
        <v>1864.76</v>
      </c>
      <c r="H9761" s="14">
        <f t="shared" si="1064"/>
        <v>8089328.8799999999</v>
      </c>
      <c r="I9761" s="14">
        <f>IF(F9761="GHS",H9761,H9761*Assumptions!$B$4)</f>
        <v>8089328.8799999999</v>
      </c>
      <c r="J9761" s="15" t="str">
        <f>INDEX(Assumptions!$B$8:$B$12,MATCH(B9761,Assumptions!$A$8:$A$12,0))</f>
        <v>Weighted Average</v>
      </c>
      <c r="K9761" s="16">
        <f>G9761/(1-INDEX(Assumptions!$D$8:$D$12,MATCH(B9761,Assumptions!$A$8:$A$12,0)))</f>
        <v>2589.9444444444443</v>
      </c>
      <c r="L9761" s="16">
        <f t="shared" si="1065"/>
        <v>55.942799999999998</v>
      </c>
      <c r="M9761" s="16">
        <f t="shared" si="1066"/>
        <v>129.49722222222223</v>
      </c>
      <c r="N9761" s="14">
        <f>E9761*(K9761-L9761-M9761)*IF(F9761="GHS",1,Assumptions!$B$4)</f>
        <v>10430740.183600001</v>
      </c>
      <c r="O9761" s="15">
        <f t="shared" ca="1" si="1067"/>
        <v>528</v>
      </c>
      <c r="P9761" s="15" t="str">
        <f t="shared" ca="1" si="1068"/>
        <v>365d+</v>
      </c>
      <c r="Q9761" s="17">
        <f ca="1">IF(P9761="0-90d",0,IF(P9761="91-180d",INDEX(Assumptions!$F$8:$F$12,MATCH(B9761,Assumptions!$A$8:$A$12,0)),IF(P9761="181-365d",INDEX(Assumptions!$G$8:$G$12,MATCH(B9761,Assumptions!$A$8:$A$12,0)),INDEX(Assumptions!$H$8:$H$12,MATCH(B9761,Assumptions!$A$8:$A$12,0)))))</f>
        <v>0.6</v>
      </c>
      <c r="R9761" s="14">
        <f t="shared" ca="1" si="1069"/>
        <v>4853597.3279999997</v>
      </c>
      <c r="S9761" s="14">
        <f t="shared" si="1070"/>
        <v>0</v>
      </c>
      <c r="T9761" s="11" t="s">
        <v>39</v>
      </c>
      <c r="U9761" s="18" t="s">
        <v>36</v>
      </c>
    </row>
    <row r="9762" spans="1:21" ht="15" customHeight="1" x14ac:dyDescent="0.15">
      <c r="A9762" s="10" t="s">
        <v>9810</v>
      </c>
      <c r="B9762" s="11" t="s">
        <v>31</v>
      </c>
      <c r="C9762" s="11" t="s">
        <v>32</v>
      </c>
      <c r="D9762" s="12">
        <v>46031</v>
      </c>
      <c r="E9762" s="11">
        <v>4631</v>
      </c>
      <c r="F9762" s="11" t="s">
        <v>33</v>
      </c>
      <c r="G9762" s="13">
        <v>4856.88</v>
      </c>
      <c r="H9762" s="14">
        <f t="shared" si="1064"/>
        <v>22492211.280000001</v>
      </c>
      <c r="I9762" s="14">
        <f>IF(F9762="GHS",H9762,H9762*Assumptions!$B$4)</f>
        <v>22492211.280000001</v>
      </c>
      <c r="J9762" s="15" t="str">
        <f>INDEX(Assumptions!$B$8:$B$12,MATCH(B9762,Assumptions!$A$8:$A$12,0))</f>
        <v>Weighted Average</v>
      </c>
      <c r="K9762" s="16">
        <f>G9762/(1-INDEX(Assumptions!$D$8:$D$12,MATCH(B9762,Assumptions!$A$8:$A$12,0)))</f>
        <v>6745.666666666667</v>
      </c>
      <c r="L9762" s="16">
        <f t="shared" si="1065"/>
        <v>145.7064</v>
      </c>
      <c r="M9762" s="16">
        <f t="shared" si="1066"/>
        <v>337.28333333333336</v>
      </c>
      <c r="N9762" s="14">
        <f>E9762*(K9762-L9762-M9762)*IF(F9762="GHS",1,Assumptions!$B$4)</f>
        <v>29002456.878266666</v>
      </c>
      <c r="O9762" s="15">
        <f t="shared" ca="1" si="1067"/>
        <v>255</v>
      </c>
      <c r="P9762" s="15" t="str">
        <f t="shared" ca="1" si="1068"/>
        <v>181-365d</v>
      </c>
      <c r="Q9762" s="17">
        <f ca="1">IF(P9762="0-90d",0,IF(P9762="91-180d",INDEX(Assumptions!$F$8:$F$12,MATCH(B9762,Assumptions!$A$8:$A$12,0)),IF(P9762="181-365d",INDEX(Assumptions!$G$8:$G$12,MATCH(B9762,Assumptions!$A$8:$A$12,0)),INDEX(Assumptions!$H$8:$H$12,MATCH(B9762,Assumptions!$A$8:$A$12,0)))))</f>
        <v>0.2</v>
      </c>
      <c r="R9762" s="14">
        <f t="shared" ca="1" si="1069"/>
        <v>4498442.2560000001</v>
      </c>
      <c r="S9762" s="14">
        <f t="shared" ca="1" si="1070"/>
        <v>17993769.024</v>
      </c>
      <c r="T9762" s="11" t="s">
        <v>25</v>
      </c>
      <c r="U9762" s="18" t="s">
        <v>26</v>
      </c>
    </row>
    <row r="9763" spans="1:21" ht="15" customHeight="1" x14ac:dyDescent="0.15">
      <c r="A9763" s="10" t="s">
        <v>9811</v>
      </c>
      <c r="B9763" s="11" t="s">
        <v>31</v>
      </c>
      <c r="C9763" s="11" t="s">
        <v>76</v>
      </c>
      <c r="D9763" s="12">
        <v>45997</v>
      </c>
      <c r="E9763" s="11">
        <v>1382</v>
      </c>
      <c r="F9763" s="11" t="s">
        <v>33</v>
      </c>
      <c r="G9763" s="13">
        <v>4637.78</v>
      </c>
      <c r="H9763" s="14">
        <f t="shared" si="1064"/>
        <v>6409411.96</v>
      </c>
      <c r="I9763" s="14">
        <f>IF(F9763="GHS",H9763,H9763*Assumptions!$B$4)</f>
        <v>6409411.96</v>
      </c>
      <c r="J9763" s="15" t="str">
        <f>INDEX(Assumptions!$B$8:$B$12,MATCH(B9763,Assumptions!$A$8:$A$12,0))</f>
        <v>Weighted Average</v>
      </c>
      <c r="K9763" s="16">
        <f>G9763/(1-INDEX(Assumptions!$D$8:$D$12,MATCH(B9763,Assumptions!$A$8:$A$12,0)))</f>
        <v>6441.3611111111113</v>
      </c>
      <c r="L9763" s="16">
        <f t="shared" si="1065"/>
        <v>139.13339999999999</v>
      </c>
      <c r="M9763" s="16">
        <f t="shared" si="1066"/>
        <v>322.06805555555559</v>
      </c>
      <c r="N9763" s="14">
        <f>E9763*(K9763-L9763-M9763)*IF(F9763="GHS",1,Assumptions!$B$4)</f>
        <v>8264580.643977779</v>
      </c>
      <c r="O9763" s="15">
        <f t="shared" ca="1" si="1067"/>
        <v>289</v>
      </c>
      <c r="P9763" s="15" t="str">
        <f t="shared" ca="1" si="1068"/>
        <v>181-365d</v>
      </c>
      <c r="Q9763" s="17">
        <f ca="1">IF(P9763="0-90d",0,IF(P9763="91-180d",INDEX(Assumptions!$F$8:$F$12,MATCH(B9763,Assumptions!$A$8:$A$12,0)),IF(P9763="181-365d",INDEX(Assumptions!$G$8:$G$12,MATCH(B9763,Assumptions!$A$8:$A$12,0)),INDEX(Assumptions!$H$8:$H$12,MATCH(B9763,Assumptions!$A$8:$A$12,0)))))</f>
        <v>0.2</v>
      </c>
      <c r="R9763" s="14">
        <f t="shared" ca="1" si="1069"/>
        <v>1281882.392</v>
      </c>
      <c r="S9763" s="14">
        <f t="shared" ca="1" si="1070"/>
        <v>5127529.568</v>
      </c>
      <c r="T9763" s="11" t="s">
        <v>25</v>
      </c>
      <c r="U9763" s="18" t="s">
        <v>26</v>
      </c>
    </row>
    <row r="9764" spans="1:21" ht="15" customHeight="1" x14ac:dyDescent="0.15">
      <c r="A9764" s="10" t="s">
        <v>9812</v>
      </c>
      <c r="B9764" s="11" t="s">
        <v>46</v>
      </c>
      <c r="C9764" s="11" t="s">
        <v>52</v>
      </c>
      <c r="D9764" s="12">
        <v>45805</v>
      </c>
      <c r="E9764" s="11">
        <v>2382</v>
      </c>
      <c r="F9764" s="11" t="s">
        <v>33</v>
      </c>
      <c r="G9764" s="13">
        <v>982775.85</v>
      </c>
      <c r="H9764" s="14">
        <f t="shared" si="1064"/>
        <v>2340972074.6999998</v>
      </c>
      <c r="I9764" s="14">
        <f>IF(F9764="GHS",H9764,H9764*Assumptions!$B$4)</f>
        <v>2340972074.6999998</v>
      </c>
      <c r="J9764" s="15" t="str">
        <f>INDEX(Assumptions!$B$8:$B$12,MATCH(B9764,Assumptions!$A$8:$A$12,0))</f>
        <v>Specific Identification</v>
      </c>
      <c r="K9764" s="16">
        <f>G9764/(1-INDEX(Assumptions!$D$8:$D$12,MATCH(B9764,Assumptions!$A$8:$A$12,0)))</f>
        <v>1259969.0384615385</v>
      </c>
      <c r="L9764" s="16">
        <f t="shared" si="1065"/>
        <v>29483.2755</v>
      </c>
      <c r="M9764" s="16">
        <f t="shared" si="1066"/>
        <v>62998.451923076929</v>
      </c>
      <c r="N9764" s="14">
        <f>E9764*(K9764-L9764-M9764)*IF(F9764="GHS",1,Assumptions!$B$4)</f>
        <v>2780954774.8936152</v>
      </c>
      <c r="O9764" s="15">
        <f t="shared" ca="1" si="1067"/>
        <v>481</v>
      </c>
      <c r="P9764" s="15" t="str">
        <f t="shared" ca="1" si="1068"/>
        <v>365d+</v>
      </c>
      <c r="Q9764" s="17">
        <f ca="1">IF(P9764="0-90d",0,IF(P9764="91-180d",INDEX(Assumptions!$F$8:$F$12,MATCH(B9764,Assumptions!$A$8:$A$12,0)),IF(P9764="181-365d",INDEX(Assumptions!$G$8:$G$12,MATCH(B9764,Assumptions!$A$8:$A$12,0)),INDEX(Assumptions!$H$8:$H$12,MATCH(B9764,Assumptions!$A$8:$A$12,0)))))</f>
        <v>0.15</v>
      </c>
      <c r="R9764" s="14">
        <f t="shared" ca="1" si="1069"/>
        <v>351145811.20499998</v>
      </c>
      <c r="S9764" s="14">
        <f t="shared" ca="1" si="1070"/>
        <v>1989826263.4949999</v>
      </c>
      <c r="T9764" s="11" t="s">
        <v>25</v>
      </c>
      <c r="U9764" s="18" t="s">
        <v>26</v>
      </c>
    </row>
    <row r="9765" spans="1:21" ht="15" customHeight="1" x14ac:dyDescent="0.15">
      <c r="A9765" s="10" t="s">
        <v>9813</v>
      </c>
      <c r="B9765" s="11" t="s">
        <v>31</v>
      </c>
      <c r="C9765" s="11" t="s">
        <v>63</v>
      </c>
      <c r="D9765" s="12">
        <v>46077</v>
      </c>
      <c r="E9765" s="11">
        <v>1063</v>
      </c>
      <c r="F9765" s="11" t="s">
        <v>33</v>
      </c>
      <c r="G9765" s="13">
        <v>2213.5500000000002</v>
      </c>
      <c r="H9765" s="14">
        <f t="shared" si="1064"/>
        <v>2353003.6500000004</v>
      </c>
      <c r="I9765" s="14">
        <f>IF(F9765="GHS",H9765,H9765*Assumptions!$B$4)</f>
        <v>2353003.6500000004</v>
      </c>
      <c r="J9765" s="15" t="str">
        <f>INDEX(Assumptions!$B$8:$B$12,MATCH(B9765,Assumptions!$A$8:$A$12,0))</f>
        <v>Weighted Average</v>
      </c>
      <c r="K9765" s="16">
        <f>G9765/(1-INDEX(Assumptions!$D$8:$D$12,MATCH(B9765,Assumptions!$A$8:$A$12,0)))</f>
        <v>3074.3750000000005</v>
      </c>
      <c r="L9765" s="16">
        <f t="shared" si="1065"/>
        <v>66.406500000000008</v>
      </c>
      <c r="M9765" s="16">
        <f t="shared" si="1066"/>
        <v>153.71875000000003</v>
      </c>
      <c r="N9765" s="14">
        <f>E9765*(K9765-L9765-M9765)*IF(F9765="GHS",1,Assumptions!$B$4)</f>
        <v>3034067.4842500002</v>
      </c>
      <c r="O9765" s="15">
        <f t="shared" ca="1" si="1067"/>
        <v>209</v>
      </c>
      <c r="P9765" s="15" t="str">
        <f t="shared" ca="1" si="1068"/>
        <v>181-365d</v>
      </c>
      <c r="Q9765" s="17">
        <f ca="1">IF(P9765="0-90d",0,IF(P9765="91-180d",INDEX(Assumptions!$F$8:$F$12,MATCH(B9765,Assumptions!$A$8:$A$12,0)),IF(P9765="181-365d",INDEX(Assumptions!$G$8:$G$12,MATCH(B9765,Assumptions!$A$8:$A$12,0)),INDEX(Assumptions!$H$8:$H$12,MATCH(B9765,Assumptions!$A$8:$A$12,0)))))</f>
        <v>0.2</v>
      </c>
      <c r="R9765" s="14">
        <f t="shared" ca="1" si="1069"/>
        <v>470600.7300000001</v>
      </c>
      <c r="S9765" s="14">
        <f t="shared" ca="1" si="1070"/>
        <v>1882402.9200000004</v>
      </c>
      <c r="T9765" s="11" t="s">
        <v>25</v>
      </c>
      <c r="U9765" s="18" t="s">
        <v>26</v>
      </c>
    </row>
    <row r="9766" spans="1:21" ht="15" customHeight="1" x14ac:dyDescent="0.15">
      <c r="A9766" s="10" t="s">
        <v>9814</v>
      </c>
      <c r="B9766" s="11" t="s">
        <v>41</v>
      </c>
      <c r="C9766" s="11" t="s">
        <v>49</v>
      </c>
      <c r="D9766" s="12">
        <v>45823</v>
      </c>
      <c r="E9766" s="11">
        <v>1850</v>
      </c>
      <c r="F9766" s="11" t="s">
        <v>33</v>
      </c>
      <c r="G9766" s="13">
        <v>208.2</v>
      </c>
      <c r="H9766" s="14">
        <f t="shared" si="1064"/>
        <v>385170</v>
      </c>
      <c r="I9766" s="14">
        <f>IF(F9766="GHS",H9766,H9766*Assumptions!$B$4)</f>
        <v>385170</v>
      </c>
      <c r="J9766" s="15" t="str">
        <f>INDEX(Assumptions!$B$8:$B$12,MATCH(B9766,Assumptions!$A$8:$A$12,0))</f>
        <v>Weighted Average</v>
      </c>
      <c r="K9766" s="16">
        <f>G9766/(1-INDEX(Assumptions!$D$8:$D$12,MATCH(B9766,Assumptions!$A$8:$A$12,0)))</f>
        <v>320.30769230769226</v>
      </c>
      <c r="L9766" s="16">
        <f t="shared" si="1065"/>
        <v>6.2459999999999996</v>
      </c>
      <c r="M9766" s="16">
        <f t="shared" si="1066"/>
        <v>16.015384615384615</v>
      </c>
      <c r="N9766" s="14">
        <f>E9766*(K9766-L9766-M9766)*IF(F9766="GHS",1,Assumptions!$B$4)</f>
        <v>551385.66923076916</v>
      </c>
      <c r="O9766" s="15">
        <f t="shared" ca="1" si="1067"/>
        <v>463</v>
      </c>
      <c r="P9766" s="15" t="str">
        <f t="shared" ca="1" si="1068"/>
        <v>365d+</v>
      </c>
      <c r="Q9766" s="17">
        <f ca="1">IF(P9766="0-90d",0,IF(P9766="91-180d",INDEX(Assumptions!$F$8:$F$12,MATCH(B9766,Assumptions!$A$8:$A$12,0)),IF(P9766="181-365d",INDEX(Assumptions!$G$8:$G$12,MATCH(B9766,Assumptions!$A$8:$A$12,0)),INDEX(Assumptions!$H$8:$H$12,MATCH(B9766,Assumptions!$A$8:$A$12,0)))))</f>
        <v>0.8</v>
      </c>
      <c r="R9766" s="14">
        <f t="shared" ca="1" si="1069"/>
        <v>308136</v>
      </c>
      <c r="S9766" s="14">
        <f t="shared" ca="1" si="1070"/>
        <v>77034</v>
      </c>
      <c r="T9766" s="11" t="s">
        <v>25</v>
      </c>
      <c r="U9766" s="18" t="s">
        <v>26</v>
      </c>
    </row>
    <row r="9767" spans="1:21" ht="15" customHeight="1" x14ac:dyDescent="0.15">
      <c r="A9767" s="10" t="s">
        <v>9815</v>
      </c>
      <c r="B9767" s="11" t="s">
        <v>41</v>
      </c>
      <c r="C9767" s="11" t="s">
        <v>49</v>
      </c>
      <c r="D9767" s="12">
        <v>45997</v>
      </c>
      <c r="E9767" s="11">
        <v>2212</v>
      </c>
      <c r="F9767" s="11" t="s">
        <v>33</v>
      </c>
      <c r="G9767" s="13">
        <v>318.19</v>
      </c>
      <c r="H9767" s="14">
        <f t="shared" si="1064"/>
        <v>703836.28</v>
      </c>
      <c r="I9767" s="14">
        <f>IF(F9767="GHS",H9767,H9767*Assumptions!$B$4)</f>
        <v>703836.28</v>
      </c>
      <c r="J9767" s="15" t="str">
        <f>INDEX(Assumptions!$B$8:$B$12,MATCH(B9767,Assumptions!$A$8:$A$12,0))</f>
        <v>Weighted Average</v>
      </c>
      <c r="K9767" s="16">
        <f>G9767/(1-INDEX(Assumptions!$D$8:$D$12,MATCH(B9767,Assumptions!$A$8:$A$12,0)))</f>
        <v>489.52307692307693</v>
      </c>
      <c r="L9767" s="16">
        <f t="shared" si="1065"/>
        <v>9.5457000000000001</v>
      </c>
      <c r="M9767" s="16">
        <f t="shared" si="1066"/>
        <v>24.476153846153849</v>
      </c>
      <c r="N9767" s="14">
        <f>E9767*(K9767-L9767-M9767)*IF(F9767="GHS",1,Assumptions!$B$4)</f>
        <v>1007568.7054461538</v>
      </c>
      <c r="O9767" s="15">
        <f t="shared" ca="1" si="1067"/>
        <v>289</v>
      </c>
      <c r="P9767" s="15" t="str">
        <f t="shared" ca="1" si="1068"/>
        <v>181-365d</v>
      </c>
      <c r="Q9767" s="17">
        <f ca="1">IF(P9767="0-90d",0,IF(P9767="91-180d",INDEX(Assumptions!$F$8:$F$12,MATCH(B9767,Assumptions!$A$8:$A$12,0)),IF(P9767="181-365d",INDEX(Assumptions!$G$8:$G$12,MATCH(B9767,Assumptions!$A$8:$A$12,0)),INDEX(Assumptions!$H$8:$H$12,MATCH(B9767,Assumptions!$A$8:$A$12,0)))))</f>
        <v>0.35</v>
      </c>
      <c r="R9767" s="14">
        <f t="shared" ca="1" si="1069"/>
        <v>246342.698</v>
      </c>
      <c r="S9767" s="14">
        <f t="shared" si="1070"/>
        <v>0</v>
      </c>
      <c r="T9767" s="11" t="s">
        <v>39</v>
      </c>
      <c r="U9767" s="18" t="s">
        <v>26</v>
      </c>
    </row>
    <row r="9768" spans="1:21" ht="15" customHeight="1" x14ac:dyDescent="0.15">
      <c r="A9768" s="10" t="s">
        <v>9816</v>
      </c>
      <c r="B9768" s="11" t="s">
        <v>46</v>
      </c>
      <c r="C9768" s="11" t="s">
        <v>52</v>
      </c>
      <c r="D9768" s="12">
        <v>45861</v>
      </c>
      <c r="E9768" s="11">
        <v>308</v>
      </c>
      <c r="F9768" s="11" t="s">
        <v>33</v>
      </c>
      <c r="G9768" s="13">
        <v>298384.52</v>
      </c>
      <c r="H9768" s="14">
        <f t="shared" si="1064"/>
        <v>91902432.160000011</v>
      </c>
      <c r="I9768" s="14">
        <f>IF(F9768="GHS",H9768,H9768*Assumptions!$B$4)</f>
        <v>91902432.160000011</v>
      </c>
      <c r="J9768" s="15" t="str">
        <f>INDEX(Assumptions!$B$8:$B$12,MATCH(B9768,Assumptions!$A$8:$A$12,0))</f>
        <v>Specific Identification</v>
      </c>
      <c r="K9768" s="16">
        <f>G9768/(1-INDEX(Assumptions!$D$8:$D$12,MATCH(B9768,Assumptions!$A$8:$A$12,0)))</f>
        <v>382544.25641025644</v>
      </c>
      <c r="L9768" s="16">
        <f t="shared" si="1065"/>
        <v>8951.5356000000011</v>
      </c>
      <c r="M9768" s="16">
        <f t="shared" si="1066"/>
        <v>19127.212820512821</v>
      </c>
      <c r="N9768" s="14">
        <f>E9768*(K9768-L9768-M9768)*IF(F9768="GHS",1,Assumptions!$B$4)</f>
        <v>109175376.46084103</v>
      </c>
      <c r="O9768" s="15">
        <f t="shared" ca="1" si="1067"/>
        <v>425</v>
      </c>
      <c r="P9768" s="15" t="str">
        <f t="shared" ca="1" si="1068"/>
        <v>365d+</v>
      </c>
      <c r="Q9768" s="17">
        <f ca="1">IF(P9768="0-90d",0,IF(P9768="91-180d",INDEX(Assumptions!$F$8:$F$12,MATCH(B9768,Assumptions!$A$8:$A$12,0)),IF(P9768="181-365d",INDEX(Assumptions!$G$8:$G$12,MATCH(B9768,Assumptions!$A$8:$A$12,0)),INDEX(Assumptions!$H$8:$H$12,MATCH(B9768,Assumptions!$A$8:$A$12,0)))))</f>
        <v>0.15</v>
      </c>
      <c r="R9768" s="14">
        <f t="shared" ca="1" si="1069"/>
        <v>13785364.824000001</v>
      </c>
      <c r="S9768" s="14">
        <f t="shared" ca="1" si="1070"/>
        <v>78117067.33600001</v>
      </c>
      <c r="T9768" s="11" t="s">
        <v>25</v>
      </c>
      <c r="U9768" s="18" t="s">
        <v>36</v>
      </c>
    </row>
    <row r="9769" spans="1:21" ht="15" customHeight="1" x14ac:dyDescent="0.15">
      <c r="A9769" s="10" t="s">
        <v>9817</v>
      </c>
      <c r="B9769" s="11" t="s">
        <v>31</v>
      </c>
      <c r="C9769" s="11" t="s">
        <v>76</v>
      </c>
      <c r="D9769" s="12">
        <v>46009</v>
      </c>
      <c r="E9769" s="11">
        <v>4954</v>
      </c>
      <c r="F9769" s="11" t="s">
        <v>33</v>
      </c>
      <c r="G9769" s="13">
        <v>2128.77</v>
      </c>
      <c r="H9769" s="14">
        <f t="shared" si="1064"/>
        <v>10545926.58</v>
      </c>
      <c r="I9769" s="14">
        <f>IF(F9769="GHS",H9769,H9769*Assumptions!$B$4)</f>
        <v>10545926.58</v>
      </c>
      <c r="J9769" s="15" t="str">
        <f>INDEX(Assumptions!$B$8:$B$12,MATCH(B9769,Assumptions!$A$8:$A$12,0))</f>
        <v>Weighted Average</v>
      </c>
      <c r="K9769" s="16">
        <f>G9769/(1-INDEX(Assumptions!$D$8:$D$12,MATCH(B9769,Assumptions!$A$8:$A$12,0)))</f>
        <v>2956.625</v>
      </c>
      <c r="L9769" s="16">
        <f t="shared" si="1065"/>
        <v>63.863099999999996</v>
      </c>
      <c r="M9769" s="16">
        <f t="shared" si="1066"/>
        <v>147.83125000000001</v>
      </c>
      <c r="N9769" s="14">
        <f>E9769*(K9769-L9769-M9769)*IF(F9769="GHS",1,Assumptions!$B$4)</f>
        <v>13598386.440099999</v>
      </c>
      <c r="O9769" s="15">
        <f t="shared" ca="1" si="1067"/>
        <v>277</v>
      </c>
      <c r="P9769" s="15" t="str">
        <f t="shared" ca="1" si="1068"/>
        <v>181-365d</v>
      </c>
      <c r="Q9769" s="17">
        <f ca="1">IF(P9769="0-90d",0,IF(P9769="91-180d",INDEX(Assumptions!$F$8:$F$12,MATCH(B9769,Assumptions!$A$8:$A$12,0)),IF(P9769="181-365d",INDEX(Assumptions!$G$8:$G$12,MATCH(B9769,Assumptions!$A$8:$A$12,0)),INDEX(Assumptions!$H$8:$H$12,MATCH(B9769,Assumptions!$A$8:$A$12,0)))))</f>
        <v>0.2</v>
      </c>
      <c r="R9769" s="14">
        <f t="shared" ca="1" si="1069"/>
        <v>2109185.3160000001</v>
      </c>
      <c r="S9769" s="14">
        <f t="shared" ca="1" si="1070"/>
        <v>8436741.2640000004</v>
      </c>
      <c r="T9769" s="11" t="s">
        <v>25</v>
      </c>
      <c r="U9769" s="18" t="s">
        <v>26</v>
      </c>
    </row>
    <row r="9770" spans="1:21" ht="15" customHeight="1" x14ac:dyDescent="0.15">
      <c r="A9770" s="10" t="s">
        <v>9818</v>
      </c>
      <c r="B9770" s="11" t="s">
        <v>28</v>
      </c>
      <c r="C9770" s="11" t="s">
        <v>38</v>
      </c>
      <c r="D9770" s="12">
        <v>46187</v>
      </c>
      <c r="E9770" s="11">
        <v>2704</v>
      </c>
      <c r="F9770" s="11" t="s">
        <v>24</v>
      </c>
      <c r="G9770" s="13">
        <v>8300.92</v>
      </c>
      <c r="H9770" s="14">
        <f t="shared" si="1064"/>
        <v>22445687.68</v>
      </c>
      <c r="I9770" s="14">
        <f>IF(F9770="GHS",H9770,H9770*Assumptions!$B$4)</f>
        <v>242413426.94400001</v>
      </c>
      <c r="J9770" s="15" t="str">
        <f>INDEX(Assumptions!$B$8:$B$12,MATCH(B9770,Assumptions!$A$8:$A$12,0))</f>
        <v>Fair Value Less Costs to Sell</v>
      </c>
      <c r="K9770" s="16">
        <f>G9770/(1-INDEX(Assumptions!$D$8:$D$12,MATCH(B9770,Assumptions!$A$8:$A$12,0)))</f>
        <v>9432.863636363636</v>
      </c>
      <c r="L9770" s="16">
        <f t="shared" si="1065"/>
        <v>249.02760000000001</v>
      </c>
      <c r="M9770" s="16">
        <f t="shared" si="1066"/>
        <v>471.6431818181818</v>
      </c>
      <c r="N9770" s="14">
        <f>E9770*(K9770-L9770-M9770)*IF(F9770="GHS",1,Assumptions!$B$4)</f>
        <v>254423910.36986181</v>
      </c>
      <c r="O9770" s="15">
        <f t="shared" ca="1" si="1067"/>
        <v>99</v>
      </c>
      <c r="P9770" s="15" t="str">
        <f t="shared" ca="1" si="1068"/>
        <v>91-180d</v>
      </c>
      <c r="Q9770" s="17">
        <f ca="1">IF(P9770="0-90d",0,IF(P9770="91-180d",INDEX(Assumptions!$F$8:$F$12,MATCH(B9770,Assumptions!$A$8:$A$12,0)),IF(P9770="181-365d",INDEX(Assumptions!$G$8:$G$12,MATCH(B9770,Assumptions!$A$8:$A$12,0)),INDEX(Assumptions!$H$8:$H$12,MATCH(B9770,Assumptions!$A$8:$A$12,0)))))</f>
        <v>0.02</v>
      </c>
      <c r="R9770" s="14">
        <f t="shared" ca="1" si="1069"/>
        <v>4848268.5388799999</v>
      </c>
      <c r="S9770" s="14">
        <f t="shared" ca="1" si="1070"/>
        <v>237565158.40512002</v>
      </c>
      <c r="T9770" s="11" t="s">
        <v>25</v>
      </c>
      <c r="U9770" s="18" t="s">
        <v>36</v>
      </c>
    </row>
    <row r="9771" spans="1:21" ht="15" customHeight="1" x14ac:dyDescent="0.15">
      <c r="A9771" s="10" t="s">
        <v>9819</v>
      </c>
      <c r="B9771" s="11" t="s">
        <v>22</v>
      </c>
      <c r="C9771" s="11" t="s">
        <v>81</v>
      </c>
      <c r="D9771" s="12">
        <v>46026</v>
      </c>
      <c r="E9771" s="11">
        <v>138</v>
      </c>
      <c r="F9771" s="11" t="s">
        <v>24</v>
      </c>
      <c r="G9771" s="13">
        <v>39048.53</v>
      </c>
      <c r="H9771" s="14">
        <f t="shared" si="1064"/>
        <v>5388697.1399999997</v>
      </c>
      <c r="I9771" s="14">
        <f>IF(F9771="GHS",H9771,H9771*Assumptions!$B$4)</f>
        <v>58197929.112000003</v>
      </c>
      <c r="J9771" s="15" t="str">
        <f>INDEX(Assumptions!$B$8:$B$12,MATCH(B9771,Assumptions!$A$8:$A$12,0))</f>
        <v>FIFO</v>
      </c>
      <c r="K9771" s="16">
        <f>G9771/(1-INDEX(Assumptions!$D$8:$D$12,MATCH(B9771,Assumptions!$A$8:$A$12,0)))</f>
        <v>47620.158536585361</v>
      </c>
      <c r="L9771" s="16">
        <f t="shared" si="1065"/>
        <v>1171.4558999999999</v>
      </c>
      <c r="M9771" s="16">
        <f t="shared" si="1066"/>
        <v>2381.0079268292679</v>
      </c>
      <c r="N9771" s="14">
        <f>E9771*(K9771-L9771-M9771)*IF(F9771="GHS",1,Assumptions!$B$4)</f>
        <v>65678492.195420489</v>
      </c>
      <c r="O9771" s="15">
        <f t="shared" ca="1" si="1067"/>
        <v>260</v>
      </c>
      <c r="P9771" s="15" t="str">
        <f t="shared" ca="1" si="1068"/>
        <v>181-365d</v>
      </c>
      <c r="Q9771" s="17">
        <f ca="1">IF(P9771="0-90d",0,IF(P9771="91-180d",INDEX(Assumptions!$F$8:$F$12,MATCH(B9771,Assumptions!$A$8:$A$12,0)),IF(P9771="181-365d",INDEX(Assumptions!$G$8:$G$12,MATCH(B9771,Assumptions!$A$8:$A$12,0)),INDEX(Assumptions!$H$8:$H$12,MATCH(B9771,Assumptions!$A$8:$A$12,0)))))</f>
        <v>0.15</v>
      </c>
      <c r="R9771" s="14">
        <f t="shared" ca="1" si="1069"/>
        <v>8729689.3668000009</v>
      </c>
      <c r="S9771" s="14">
        <f t="shared" ca="1" si="1070"/>
        <v>49468239.745200001</v>
      </c>
      <c r="T9771" s="11" t="s">
        <v>25</v>
      </c>
      <c r="U9771" s="18" t="s">
        <v>26</v>
      </c>
    </row>
    <row r="9772" spans="1:21" ht="15" customHeight="1" x14ac:dyDescent="0.15">
      <c r="A9772" s="10" t="s">
        <v>9820</v>
      </c>
      <c r="B9772" s="11" t="s">
        <v>41</v>
      </c>
      <c r="C9772" s="11" t="s">
        <v>49</v>
      </c>
      <c r="D9772" s="12">
        <v>45817</v>
      </c>
      <c r="E9772" s="11">
        <v>2174</v>
      </c>
      <c r="F9772" s="11" t="s">
        <v>33</v>
      </c>
      <c r="G9772" s="13">
        <v>283.39</v>
      </c>
      <c r="H9772" s="14">
        <f t="shared" si="1064"/>
        <v>616089.86</v>
      </c>
      <c r="I9772" s="14">
        <f>IF(F9772="GHS",H9772,H9772*Assumptions!$B$4)</f>
        <v>616089.86</v>
      </c>
      <c r="J9772" s="15" t="str">
        <f>INDEX(Assumptions!$B$8:$B$12,MATCH(B9772,Assumptions!$A$8:$A$12,0))</f>
        <v>Weighted Average</v>
      </c>
      <c r="K9772" s="16">
        <f>G9772/(1-INDEX(Assumptions!$D$8:$D$12,MATCH(B9772,Assumptions!$A$8:$A$12,0)))</f>
        <v>435.98461538461532</v>
      </c>
      <c r="L9772" s="16">
        <f t="shared" si="1065"/>
        <v>8.5016999999999996</v>
      </c>
      <c r="M9772" s="16">
        <f t="shared" si="1066"/>
        <v>21.799230769230768</v>
      </c>
      <c r="N9772" s="14">
        <f>E9772*(K9772-L9772-M9772)*IF(F9772="GHS",1,Assumptions!$B$4)</f>
        <v>881956.33035384619</v>
      </c>
      <c r="O9772" s="15">
        <f t="shared" ca="1" si="1067"/>
        <v>469</v>
      </c>
      <c r="P9772" s="15" t="str">
        <f t="shared" ca="1" si="1068"/>
        <v>365d+</v>
      </c>
      <c r="Q9772" s="17">
        <f ca="1">IF(P9772="0-90d",0,IF(P9772="91-180d",INDEX(Assumptions!$F$8:$F$12,MATCH(B9772,Assumptions!$A$8:$A$12,0)),IF(P9772="181-365d",INDEX(Assumptions!$G$8:$G$12,MATCH(B9772,Assumptions!$A$8:$A$12,0)),INDEX(Assumptions!$H$8:$H$12,MATCH(B9772,Assumptions!$A$8:$A$12,0)))))</f>
        <v>0.8</v>
      </c>
      <c r="R9772" s="14">
        <f t="shared" ca="1" si="1069"/>
        <v>492871.88800000004</v>
      </c>
      <c r="S9772" s="14">
        <f t="shared" ca="1" si="1070"/>
        <v>123217.97199999995</v>
      </c>
      <c r="T9772" s="11" t="s">
        <v>25</v>
      </c>
      <c r="U9772" s="18" t="s">
        <v>26</v>
      </c>
    </row>
    <row r="9773" spans="1:21" ht="15" customHeight="1" x14ac:dyDescent="0.15">
      <c r="A9773" s="10" t="s">
        <v>9821</v>
      </c>
      <c r="B9773" s="11" t="s">
        <v>22</v>
      </c>
      <c r="C9773" s="11" t="s">
        <v>61</v>
      </c>
      <c r="D9773" s="12">
        <v>45732</v>
      </c>
      <c r="E9773" s="11">
        <v>256</v>
      </c>
      <c r="F9773" s="11" t="s">
        <v>24</v>
      </c>
      <c r="G9773" s="13">
        <v>19363.78</v>
      </c>
      <c r="H9773" s="14">
        <f t="shared" si="1064"/>
        <v>4957127.68</v>
      </c>
      <c r="I9773" s="14">
        <f>IF(F9773="GHS",H9773,H9773*Assumptions!$B$4)</f>
        <v>53536978.943999998</v>
      </c>
      <c r="J9773" s="15" t="str">
        <f>INDEX(Assumptions!$B$8:$B$12,MATCH(B9773,Assumptions!$A$8:$A$12,0))</f>
        <v>FIFO</v>
      </c>
      <c r="K9773" s="16">
        <f>G9773/(1-INDEX(Assumptions!$D$8:$D$12,MATCH(B9773,Assumptions!$A$8:$A$12,0)))</f>
        <v>23614.365853658532</v>
      </c>
      <c r="L9773" s="16">
        <f t="shared" si="1065"/>
        <v>580.91339999999991</v>
      </c>
      <c r="M9773" s="16">
        <f t="shared" si="1066"/>
        <v>1180.7182926829266</v>
      </c>
      <c r="N9773" s="14">
        <f>E9773*(K9773-L9773-M9773)*IF(F9773="GHS",1,Assumptions!$B$4)</f>
        <v>60418439.408265352</v>
      </c>
      <c r="O9773" s="15">
        <f t="shared" ca="1" si="1067"/>
        <v>554</v>
      </c>
      <c r="P9773" s="15" t="str">
        <f t="shared" ca="1" si="1068"/>
        <v>365d+</v>
      </c>
      <c r="Q9773" s="17">
        <f ca="1">IF(P9773="0-90d",0,IF(P9773="91-180d",INDEX(Assumptions!$F$8:$F$12,MATCH(B9773,Assumptions!$A$8:$A$12,0)),IF(P9773="181-365d",INDEX(Assumptions!$G$8:$G$12,MATCH(B9773,Assumptions!$A$8:$A$12,0)),INDEX(Assumptions!$H$8:$H$12,MATCH(B9773,Assumptions!$A$8:$A$12,0)))))</f>
        <v>0.5</v>
      </c>
      <c r="R9773" s="14">
        <f t="shared" ca="1" si="1069"/>
        <v>26768489.471999999</v>
      </c>
      <c r="S9773" s="14">
        <f t="shared" ca="1" si="1070"/>
        <v>26768489.471999999</v>
      </c>
      <c r="T9773" s="11" t="s">
        <v>25</v>
      </c>
      <c r="U9773" s="18" t="s">
        <v>26</v>
      </c>
    </row>
    <row r="9774" spans="1:21" ht="15" customHeight="1" x14ac:dyDescent="0.15">
      <c r="A9774" s="10" t="s">
        <v>9822</v>
      </c>
      <c r="B9774" s="11" t="s">
        <v>41</v>
      </c>
      <c r="C9774" s="11" t="s">
        <v>115</v>
      </c>
      <c r="D9774" s="12">
        <v>45797</v>
      </c>
      <c r="E9774" s="11">
        <v>2272</v>
      </c>
      <c r="F9774" s="11" t="s">
        <v>33</v>
      </c>
      <c r="G9774" s="13">
        <v>880.69</v>
      </c>
      <c r="H9774" s="14">
        <f t="shared" si="1064"/>
        <v>2000927.6800000002</v>
      </c>
      <c r="I9774" s="14">
        <f>IF(F9774="GHS",H9774,H9774*Assumptions!$B$4)</f>
        <v>2000927.6800000002</v>
      </c>
      <c r="J9774" s="15" t="str">
        <f>INDEX(Assumptions!$B$8:$B$12,MATCH(B9774,Assumptions!$A$8:$A$12,0))</f>
        <v>Weighted Average</v>
      </c>
      <c r="K9774" s="16">
        <f>G9774/(1-INDEX(Assumptions!$D$8:$D$12,MATCH(B9774,Assumptions!$A$8:$A$12,0)))</f>
        <v>1354.9076923076923</v>
      </c>
      <c r="L9774" s="16">
        <f t="shared" si="1065"/>
        <v>26.4207</v>
      </c>
      <c r="M9774" s="16">
        <f t="shared" si="1066"/>
        <v>67.745384615384623</v>
      </c>
      <c r="N9774" s="14">
        <f>E9774*(K9774-L9774-M9774)*IF(F9774="GHS",1,Assumptions!$B$4)</f>
        <v>2864404.932676923</v>
      </c>
      <c r="O9774" s="15">
        <f t="shared" ca="1" si="1067"/>
        <v>489</v>
      </c>
      <c r="P9774" s="15" t="str">
        <f t="shared" ca="1" si="1068"/>
        <v>365d+</v>
      </c>
      <c r="Q9774" s="17">
        <f ca="1">IF(P9774="0-90d",0,IF(P9774="91-180d",INDEX(Assumptions!$F$8:$F$12,MATCH(B9774,Assumptions!$A$8:$A$12,0)),IF(P9774="181-365d",INDEX(Assumptions!$G$8:$G$12,MATCH(B9774,Assumptions!$A$8:$A$12,0)),INDEX(Assumptions!$H$8:$H$12,MATCH(B9774,Assumptions!$A$8:$A$12,0)))))</f>
        <v>0.8</v>
      </c>
      <c r="R9774" s="14">
        <f t="shared" ca="1" si="1069"/>
        <v>1600742.1440000003</v>
      </c>
      <c r="S9774" s="14">
        <f t="shared" ca="1" si="1070"/>
        <v>400185.53599999985</v>
      </c>
      <c r="T9774" s="11" t="s">
        <v>25</v>
      </c>
      <c r="U9774" s="18" t="s">
        <v>26</v>
      </c>
    </row>
    <row r="9775" spans="1:21" ht="15" customHeight="1" x14ac:dyDescent="0.15">
      <c r="A9775" s="10" t="s">
        <v>9823</v>
      </c>
      <c r="B9775" s="11" t="s">
        <v>31</v>
      </c>
      <c r="C9775" s="11" t="s">
        <v>63</v>
      </c>
      <c r="D9775" s="12">
        <v>46202</v>
      </c>
      <c r="E9775" s="11">
        <v>994</v>
      </c>
      <c r="F9775" s="11" t="s">
        <v>33</v>
      </c>
      <c r="G9775" s="13">
        <v>3006.73</v>
      </c>
      <c r="H9775" s="14">
        <f t="shared" si="1064"/>
        <v>2988689.62</v>
      </c>
      <c r="I9775" s="14">
        <f>IF(F9775="GHS",H9775,H9775*Assumptions!$B$4)</f>
        <v>2988689.62</v>
      </c>
      <c r="J9775" s="15" t="str">
        <f>INDEX(Assumptions!$B$8:$B$12,MATCH(B9775,Assumptions!$A$8:$A$12,0))</f>
        <v>Weighted Average</v>
      </c>
      <c r="K9775" s="16">
        <f>G9775/(1-INDEX(Assumptions!$D$8:$D$12,MATCH(B9775,Assumptions!$A$8:$A$12,0)))</f>
        <v>4176.0138888888887</v>
      </c>
      <c r="L9775" s="16">
        <f t="shared" si="1065"/>
        <v>90.201899999999995</v>
      </c>
      <c r="M9775" s="16">
        <f t="shared" si="1066"/>
        <v>208.80069444444445</v>
      </c>
      <c r="N9775" s="14">
        <f>E9775*(K9775-L9775-M9775)*IF(F9775="GHS",1,Assumptions!$B$4)</f>
        <v>3853749.2266777772</v>
      </c>
      <c r="O9775" s="15">
        <f t="shared" ca="1" si="1067"/>
        <v>84</v>
      </c>
      <c r="P9775" s="15" t="str">
        <f t="shared" ca="1" si="1068"/>
        <v>0-90d</v>
      </c>
      <c r="Q9775" s="17">
        <f ca="1">IF(P9775="0-90d",0,IF(P9775="91-180d",INDEX(Assumptions!$F$8:$F$12,MATCH(B9775,Assumptions!$A$8:$A$12,0)),IF(P9775="181-365d",INDEX(Assumptions!$G$8:$G$12,MATCH(B9775,Assumptions!$A$8:$A$12,0)),INDEX(Assumptions!$H$8:$H$12,MATCH(B9775,Assumptions!$A$8:$A$12,0)))))</f>
        <v>0</v>
      </c>
      <c r="R9775" s="14">
        <f t="shared" ca="1" si="1069"/>
        <v>0</v>
      </c>
      <c r="S9775" s="14">
        <f t="shared" ca="1" si="1070"/>
        <v>2988689.62</v>
      </c>
      <c r="T9775" s="11" t="s">
        <v>25</v>
      </c>
      <c r="U9775" s="18" t="s">
        <v>26</v>
      </c>
    </row>
    <row r="9776" spans="1:21" ht="15" customHeight="1" x14ac:dyDescent="0.15">
      <c r="A9776" s="10" t="s">
        <v>9824</v>
      </c>
      <c r="B9776" s="11" t="s">
        <v>28</v>
      </c>
      <c r="C9776" s="11" t="s">
        <v>29</v>
      </c>
      <c r="D9776" s="12">
        <v>46079</v>
      </c>
      <c r="E9776" s="11">
        <v>4453</v>
      </c>
      <c r="F9776" s="11" t="s">
        <v>24</v>
      </c>
      <c r="G9776" s="13">
        <v>10413.68</v>
      </c>
      <c r="H9776" s="14">
        <f t="shared" si="1064"/>
        <v>46372117.039999999</v>
      </c>
      <c r="I9776" s="14">
        <f>IF(F9776="GHS",H9776,H9776*Assumptions!$B$4)</f>
        <v>500818864.03200001</v>
      </c>
      <c r="J9776" s="15" t="str">
        <f>INDEX(Assumptions!$B$8:$B$12,MATCH(B9776,Assumptions!$A$8:$A$12,0))</f>
        <v>Fair Value Less Costs to Sell</v>
      </c>
      <c r="K9776" s="16">
        <f>G9776/(1-INDEX(Assumptions!$D$8:$D$12,MATCH(B9776,Assumptions!$A$8:$A$12,0)))</f>
        <v>11833.727272727274</v>
      </c>
      <c r="L9776" s="16">
        <f t="shared" si="1065"/>
        <v>312.41039999999998</v>
      </c>
      <c r="M9776" s="16">
        <f t="shared" si="1066"/>
        <v>591.68636363636369</v>
      </c>
      <c r="N9776" s="14">
        <f>E9776*(K9776-L9776-M9776)*IF(F9776="GHS",1,Assumptions!$B$4)</f>
        <v>525632162.29540378</v>
      </c>
      <c r="O9776" s="15">
        <f t="shared" ca="1" si="1067"/>
        <v>207</v>
      </c>
      <c r="P9776" s="15" t="str">
        <f t="shared" ca="1" si="1068"/>
        <v>181-365d</v>
      </c>
      <c r="Q9776" s="17">
        <f ca="1">IF(P9776="0-90d",0,IF(P9776="91-180d",INDEX(Assumptions!$F$8:$F$12,MATCH(B9776,Assumptions!$A$8:$A$12,0)),IF(P9776="181-365d",INDEX(Assumptions!$G$8:$G$12,MATCH(B9776,Assumptions!$A$8:$A$12,0)),INDEX(Assumptions!$H$8:$H$12,MATCH(B9776,Assumptions!$A$8:$A$12,0)))))</f>
        <v>0.1</v>
      </c>
      <c r="R9776" s="14">
        <f t="shared" ca="1" si="1069"/>
        <v>50081886.403200001</v>
      </c>
      <c r="S9776" s="14">
        <f t="shared" ca="1" si="1070"/>
        <v>450736977.62880003</v>
      </c>
      <c r="T9776" s="11" t="s">
        <v>25</v>
      </c>
      <c r="U9776" s="18" t="s">
        <v>36</v>
      </c>
    </row>
    <row r="9777" spans="1:21" ht="15" customHeight="1" x14ac:dyDescent="0.15">
      <c r="A9777" s="10" t="s">
        <v>9825</v>
      </c>
      <c r="B9777" s="11" t="s">
        <v>31</v>
      </c>
      <c r="C9777" s="11" t="s">
        <v>63</v>
      </c>
      <c r="D9777" s="12">
        <v>45850</v>
      </c>
      <c r="E9777" s="11">
        <v>1832</v>
      </c>
      <c r="F9777" s="11" t="s">
        <v>33</v>
      </c>
      <c r="G9777" s="13">
        <v>1642.53</v>
      </c>
      <c r="H9777" s="14">
        <f t="shared" si="1064"/>
        <v>3009114.96</v>
      </c>
      <c r="I9777" s="14">
        <f>IF(F9777="GHS",H9777,H9777*Assumptions!$B$4)</f>
        <v>3009114.96</v>
      </c>
      <c r="J9777" s="15" t="str">
        <f>INDEX(Assumptions!$B$8:$B$12,MATCH(B9777,Assumptions!$A$8:$A$12,0))</f>
        <v>Weighted Average</v>
      </c>
      <c r="K9777" s="16">
        <f>G9777/(1-INDEX(Assumptions!$D$8:$D$12,MATCH(B9777,Assumptions!$A$8:$A$12,0)))</f>
        <v>2281.2916666666665</v>
      </c>
      <c r="L9777" s="16">
        <f t="shared" si="1065"/>
        <v>49.2759</v>
      </c>
      <c r="M9777" s="16">
        <f t="shared" si="1066"/>
        <v>114.06458333333333</v>
      </c>
      <c r="N9777" s="14">
        <f>E9777*(K9777-L9777-M9777)*IF(F9777="GHS",1,Assumptions!$B$4)</f>
        <v>3880086.5678666662</v>
      </c>
      <c r="O9777" s="15">
        <f t="shared" ca="1" si="1067"/>
        <v>436</v>
      </c>
      <c r="P9777" s="15" t="str">
        <f t="shared" ca="1" si="1068"/>
        <v>365d+</v>
      </c>
      <c r="Q9777" s="17">
        <f ca="1">IF(P9777="0-90d",0,IF(P9777="91-180d",INDEX(Assumptions!$F$8:$F$12,MATCH(B9777,Assumptions!$A$8:$A$12,0)),IF(P9777="181-365d",INDEX(Assumptions!$G$8:$G$12,MATCH(B9777,Assumptions!$A$8:$A$12,0)),INDEX(Assumptions!$H$8:$H$12,MATCH(B9777,Assumptions!$A$8:$A$12,0)))))</f>
        <v>0.6</v>
      </c>
      <c r="R9777" s="14">
        <f t="shared" ca="1" si="1069"/>
        <v>1805468.976</v>
      </c>
      <c r="S9777" s="14">
        <f t="shared" si="1070"/>
        <v>0</v>
      </c>
      <c r="T9777" s="11" t="s">
        <v>39</v>
      </c>
      <c r="U9777" s="18" t="s">
        <v>26</v>
      </c>
    </row>
    <row r="9778" spans="1:21" ht="15" customHeight="1" x14ac:dyDescent="0.15">
      <c r="A9778" s="10" t="s">
        <v>9826</v>
      </c>
      <c r="B9778" s="11" t="s">
        <v>31</v>
      </c>
      <c r="C9778" s="11" t="s">
        <v>76</v>
      </c>
      <c r="D9778" s="12">
        <v>45756</v>
      </c>
      <c r="E9778" s="11">
        <v>1759</v>
      </c>
      <c r="F9778" s="11" t="s">
        <v>33</v>
      </c>
      <c r="G9778" s="13">
        <v>1737.09</v>
      </c>
      <c r="H9778" s="14">
        <f t="shared" si="1064"/>
        <v>3055541.31</v>
      </c>
      <c r="I9778" s="14">
        <f>IF(F9778="GHS",H9778,H9778*Assumptions!$B$4)</f>
        <v>3055541.31</v>
      </c>
      <c r="J9778" s="15" t="str">
        <f>INDEX(Assumptions!$B$8:$B$12,MATCH(B9778,Assumptions!$A$8:$A$12,0))</f>
        <v>Weighted Average</v>
      </c>
      <c r="K9778" s="16">
        <f>G9778/(1-INDEX(Assumptions!$D$8:$D$12,MATCH(B9778,Assumptions!$A$8:$A$12,0)))</f>
        <v>2412.625</v>
      </c>
      <c r="L9778" s="16">
        <f t="shared" si="1065"/>
        <v>52.112699999999997</v>
      </c>
      <c r="M9778" s="16">
        <f t="shared" si="1066"/>
        <v>120.63125000000001</v>
      </c>
      <c r="N9778" s="14">
        <f>E9778*(K9778-L9778-M9778)*IF(F9778="GHS",1,Assumptions!$B$4)</f>
        <v>3939950.7669500001</v>
      </c>
      <c r="O9778" s="15">
        <f t="shared" ca="1" si="1067"/>
        <v>530</v>
      </c>
      <c r="P9778" s="15" t="str">
        <f t="shared" ca="1" si="1068"/>
        <v>365d+</v>
      </c>
      <c r="Q9778" s="17">
        <f ca="1">IF(P9778="0-90d",0,IF(P9778="91-180d",INDEX(Assumptions!$F$8:$F$12,MATCH(B9778,Assumptions!$A$8:$A$12,0)),IF(P9778="181-365d",INDEX(Assumptions!$G$8:$G$12,MATCH(B9778,Assumptions!$A$8:$A$12,0)),INDEX(Assumptions!$H$8:$H$12,MATCH(B9778,Assumptions!$A$8:$A$12,0)))))</f>
        <v>0.6</v>
      </c>
      <c r="R9778" s="14">
        <f t="shared" ca="1" si="1069"/>
        <v>1833324.7860000001</v>
      </c>
      <c r="S9778" s="14">
        <f t="shared" ca="1" si="1070"/>
        <v>1222216.524</v>
      </c>
      <c r="T9778" s="11" t="s">
        <v>25</v>
      </c>
      <c r="U9778" s="18" t="s">
        <v>26</v>
      </c>
    </row>
    <row r="9779" spans="1:21" ht="15" customHeight="1" x14ac:dyDescent="0.15">
      <c r="A9779" s="10" t="s">
        <v>9827</v>
      </c>
      <c r="B9779" s="11" t="s">
        <v>31</v>
      </c>
      <c r="C9779" s="11" t="s">
        <v>76</v>
      </c>
      <c r="D9779" s="12">
        <v>45735</v>
      </c>
      <c r="E9779" s="11">
        <v>2574</v>
      </c>
      <c r="F9779" s="11" t="s">
        <v>33</v>
      </c>
      <c r="G9779" s="13">
        <v>2278.41</v>
      </c>
      <c r="H9779" s="14">
        <f t="shared" si="1064"/>
        <v>5864627.3399999999</v>
      </c>
      <c r="I9779" s="14">
        <f>IF(F9779="GHS",H9779,H9779*Assumptions!$B$4)</f>
        <v>5864627.3399999999</v>
      </c>
      <c r="J9779" s="15" t="str">
        <f>INDEX(Assumptions!$B$8:$B$12,MATCH(B9779,Assumptions!$A$8:$A$12,0))</f>
        <v>Weighted Average</v>
      </c>
      <c r="K9779" s="16">
        <f>G9779/(1-INDEX(Assumptions!$D$8:$D$12,MATCH(B9779,Assumptions!$A$8:$A$12,0)))</f>
        <v>3164.458333333333</v>
      </c>
      <c r="L9779" s="16">
        <f t="shared" si="1065"/>
        <v>68.3523</v>
      </c>
      <c r="M9779" s="16">
        <f t="shared" si="1066"/>
        <v>158.22291666666666</v>
      </c>
      <c r="N9779" s="14">
        <f>E9779*(K9779-L9779-M9779)*IF(F9779="GHS",1,Assumptions!$B$4)</f>
        <v>7562111.1422999995</v>
      </c>
      <c r="O9779" s="15">
        <f t="shared" ca="1" si="1067"/>
        <v>551</v>
      </c>
      <c r="P9779" s="15" t="str">
        <f t="shared" ca="1" si="1068"/>
        <v>365d+</v>
      </c>
      <c r="Q9779" s="17">
        <f ca="1">IF(P9779="0-90d",0,IF(P9779="91-180d",INDEX(Assumptions!$F$8:$F$12,MATCH(B9779,Assumptions!$A$8:$A$12,0)),IF(P9779="181-365d",INDEX(Assumptions!$G$8:$G$12,MATCH(B9779,Assumptions!$A$8:$A$12,0)),INDEX(Assumptions!$H$8:$H$12,MATCH(B9779,Assumptions!$A$8:$A$12,0)))))</f>
        <v>0.6</v>
      </c>
      <c r="R9779" s="14">
        <f t="shared" ca="1" si="1069"/>
        <v>3518776.4039999996</v>
      </c>
      <c r="S9779" s="14">
        <f t="shared" ca="1" si="1070"/>
        <v>2345850.9360000002</v>
      </c>
      <c r="T9779" s="11" t="s">
        <v>25</v>
      </c>
      <c r="U9779" s="18" t="s">
        <v>26</v>
      </c>
    </row>
    <row r="9780" spans="1:21" ht="15" customHeight="1" x14ac:dyDescent="0.15">
      <c r="A9780" s="10" t="s">
        <v>9828</v>
      </c>
      <c r="B9780" s="11" t="s">
        <v>31</v>
      </c>
      <c r="C9780" s="11" t="s">
        <v>76</v>
      </c>
      <c r="D9780" s="12">
        <v>46032</v>
      </c>
      <c r="E9780" s="11">
        <v>4738</v>
      </c>
      <c r="F9780" s="11" t="s">
        <v>33</v>
      </c>
      <c r="G9780" s="13">
        <v>2673.06</v>
      </c>
      <c r="H9780" s="14">
        <f t="shared" si="1064"/>
        <v>12664958.279999999</v>
      </c>
      <c r="I9780" s="14">
        <f>IF(F9780="GHS",H9780,H9780*Assumptions!$B$4)</f>
        <v>12664958.279999999</v>
      </c>
      <c r="J9780" s="15" t="str">
        <f>INDEX(Assumptions!$B$8:$B$12,MATCH(B9780,Assumptions!$A$8:$A$12,0))</f>
        <v>Weighted Average</v>
      </c>
      <c r="K9780" s="16">
        <f>G9780/(1-INDEX(Assumptions!$D$8:$D$12,MATCH(B9780,Assumptions!$A$8:$A$12,0)))</f>
        <v>3712.5833333333335</v>
      </c>
      <c r="L9780" s="16">
        <f t="shared" si="1065"/>
        <v>80.191800000000001</v>
      </c>
      <c r="M9780" s="16">
        <f t="shared" si="1066"/>
        <v>185.62916666666669</v>
      </c>
      <c r="N9780" s="14">
        <f>E9780*(K9780-L9780-M9780)*IF(F9780="GHS",1,Assumptions!$B$4)</f>
        <v>16330760.093266668</v>
      </c>
      <c r="O9780" s="15">
        <f t="shared" ca="1" si="1067"/>
        <v>254</v>
      </c>
      <c r="P9780" s="15" t="str">
        <f t="shared" ca="1" si="1068"/>
        <v>181-365d</v>
      </c>
      <c r="Q9780" s="17">
        <f ca="1">IF(P9780="0-90d",0,IF(P9780="91-180d",INDEX(Assumptions!$F$8:$F$12,MATCH(B9780,Assumptions!$A$8:$A$12,0)),IF(P9780="181-365d",INDEX(Assumptions!$G$8:$G$12,MATCH(B9780,Assumptions!$A$8:$A$12,0)),INDEX(Assumptions!$H$8:$H$12,MATCH(B9780,Assumptions!$A$8:$A$12,0)))))</f>
        <v>0.2</v>
      </c>
      <c r="R9780" s="14">
        <f t="shared" ca="1" si="1069"/>
        <v>2532991.656</v>
      </c>
      <c r="S9780" s="14">
        <f t="shared" ca="1" si="1070"/>
        <v>10131966.624</v>
      </c>
      <c r="T9780" s="11" t="s">
        <v>25</v>
      </c>
      <c r="U9780" s="18" t="s">
        <v>26</v>
      </c>
    </row>
    <row r="9781" spans="1:21" ht="15" customHeight="1" x14ac:dyDescent="0.15">
      <c r="A9781" s="10" t="s">
        <v>9829</v>
      </c>
      <c r="B9781" s="11" t="s">
        <v>22</v>
      </c>
      <c r="C9781" s="11" t="s">
        <v>23</v>
      </c>
      <c r="D9781" s="12">
        <v>45982</v>
      </c>
      <c r="E9781" s="11">
        <v>1083</v>
      </c>
      <c r="F9781" s="11" t="s">
        <v>24</v>
      </c>
      <c r="G9781" s="13">
        <v>24792.400000000001</v>
      </c>
      <c r="H9781" s="14">
        <f t="shared" si="1064"/>
        <v>26850169.200000003</v>
      </c>
      <c r="I9781" s="14">
        <f>IF(F9781="GHS",H9781,H9781*Assumptions!$B$4)</f>
        <v>289981827.36000007</v>
      </c>
      <c r="J9781" s="15" t="str">
        <f>INDEX(Assumptions!$B$8:$B$12,MATCH(B9781,Assumptions!$A$8:$A$12,0))</f>
        <v>FIFO</v>
      </c>
      <c r="K9781" s="16">
        <f>G9781/(1-INDEX(Assumptions!$D$8:$D$12,MATCH(B9781,Assumptions!$A$8:$A$12,0)))</f>
        <v>30234.634146341465</v>
      </c>
      <c r="L9781" s="16">
        <f t="shared" si="1065"/>
        <v>743.77200000000005</v>
      </c>
      <c r="M9781" s="16">
        <f t="shared" si="1066"/>
        <v>1511.7317073170734</v>
      </c>
      <c r="N9781" s="14">
        <f>E9781*(K9781-L9781-M9781)*IF(F9781="GHS",1,Assumptions!$B$4)</f>
        <v>327255101.26700491</v>
      </c>
      <c r="O9781" s="15">
        <f t="shared" ca="1" si="1067"/>
        <v>304</v>
      </c>
      <c r="P9781" s="15" t="str">
        <f t="shared" ca="1" si="1068"/>
        <v>181-365d</v>
      </c>
      <c r="Q9781" s="17">
        <f ca="1">IF(P9781="0-90d",0,IF(P9781="91-180d",INDEX(Assumptions!$F$8:$F$12,MATCH(B9781,Assumptions!$A$8:$A$12,0)),IF(P9781="181-365d",INDEX(Assumptions!$G$8:$G$12,MATCH(B9781,Assumptions!$A$8:$A$12,0)),INDEX(Assumptions!$H$8:$H$12,MATCH(B9781,Assumptions!$A$8:$A$12,0)))))</f>
        <v>0.15</v>
      </c>
      <c r="R9781" s="14">
        <f t="shared" ca="1" si="1069"/>
        <v>43497274.10400001</v>
      </c>
      <c r="S9781" s="14">
        <f t="shared" ca="1" si="1070"/>
        <v>246484553.25600007</v>
      </c>
      <c r="T9781" s="11" t="s">
        <v>25</v>
      </c>
      <c r="U9781" s="18" t="s">
        <v>26</v>
      </c>
    </row>
    <row r="9782" spans="1:21" ht="15" customHeight="1" x14ac:dyDescent="0.15">
      <c r="A9782" s="10" t="s">
        <v>9830</v>
      </c>
      <c r="B9782" s="11" t="s">
        <v>31</v>
      </c>
      <c r="C9782" s="11" t="s">
        <v>32</v>
      </c>
      <c r="D9782" s="12">
        <v>46193</v>
      </c>
      <c r="E9782" s="11">
        <v>2353</v>
      </c>
      <c r="F9782" s="11" t="s">
        <v>33</v>
      </c>
      <c r="G9782" s="13">
        <v>1240.8800000000001</v>
      </c>
      <c r="H9782" s="14">
        <f t="shared" si="1064"/>
        <v>2919790.64</v>
      </c>
      <c r="I9782" s="14">
        <f>IF(F9782="GHS",H9782,H9782*Assumptions!$B$4)</f>
        <v>2919790.64</v>
      </c>
      <c r="J9782" s="15" t="str">
        <f>INDEX(Assumptions!$B$8:$B$12,MATCH(B9782,Assumptions!$A$8:$A$12,0))</f>
        <v>Weighted Average</v>
      </c>
      <c r="K9782" s="16">
        <f>G9782/(1-INDEX(Assumptions!$D$8:$D$12,MATCH(B9782,Assumptions!$A$8:$A$12,0)))</f>
        <v>1723.4444444444446</v>
      </c>
      <c r="L9782" s="16">
        <f t="shared" si="1065"/>
        <v>37.226400000000005</v>
      </c>
      <c r="M9782" s="16">
        <f t="shared" si="1066"/>
        <v>86.172222222222231</v>
      </c>
      <c r="N9782" s="14">
        <f>E9782*(K9782-L9782-M9782)*IF(F9782="GHS",1,Assumptions!$B$4)</f>
        <v>3764907.8196888892</v>
      </c>
      <c r="O9782" s="15">
        <f t="shared" ca="1" si="1067"/>
        <v>93</v>
      </c>
      <c r="P9782" s="15" t="str">
        <f t="shared" ca="1" si="1068"/>
        <v>91-180d</v>
      </c>
      <c r="Q9782" s="17">
        <f ca="1">IF(P9782="0-90d",0,IF(P9782="91-180d",INDEX(Assumptions!$F$8:$F$12,MATCH(B9782,Assumptions!$A$8:$A$12,0)),IF(P9782="181-365d",INDEX(Assumptions!$G$8:$G$12,MATCH(B9782,Assumptions!$A$8:$A$12,0)),INDEX(Assumptions!$H$8:$H$12,MATCH(B9782,Assumptions!$A$8:$A$12,0)))))</f>
        <v>0.05</v>
      </c>
      <c r="R9782" s="14">
        <f t="shared" ca="1" si="1069"/>
        <v>145989.53200000001</v>
      </c>
      <c r="S9782" s="14">
        <f t="shared" ca="1" si="1070"/>
        <v>2773801.108</v>
      </c>
      <c r="T9782" s="11" t="s">
        <v>25</v>
      </c>
      <c r="U9782" s="18" t="s">
        <v>26</v>
      </c>
    </row>
    <row r="9783" spans="1:21" ht="15" customHeight="1" x14ac:dyDescent="0.15">
      <c r="A9783" s="10" t="s">
        <v>9831</v>
      </c>
      <c r="B9783" s="11" t="s">
        <v>41</v>
      </c>
      <c r="C9783" s="11" t="s">
        <v>44</v>
      </c>
      <c r="D9783" s="12">
        <v>45876</v>
      </c>
      <c r="E9783" s="11">
        <v>3783</v>
      </c>
      <c r="F9783" s="11" t="s">
        <v>33</v>
      </c>
      <c r="G9783" s="13">
        <v>855.01</v>
      </c>
      <c r="H9783" s="14">
        <f t="shared" si="1064"/>
        <v>3234502.83</v>
      </c>
      <c r="I9783" s="14">
        <f>IF(F9783="GHS",H9783,H9783*Assumptions!$B$4)</f>
        <v>3234502.83</v>
      </c>
      <c r="J9783" s="15" t="str">
        <f>INDEX(Assumptions!$B$8:$B$12,MATCH(B9783,Assumptions!$A$8:$A$12,0))</f>
        <v>Weighted Average</v>
      </c>
      <c r="K9783" s="16">
        <f>G9783/(1-INDEX(Assumptions!$D$8:$D$12,MATCH(B9783,Assumptions!$A$8:$A$12,0)))</f>
        <v>1315.3999999999999</v>
      </c>
      <c r="L9783" s="16">
        <f t="shared" si="1065"/>
        <v>25.650299999999998</v>
      </c>
      <c r="M9783" s="16">
        <f t="shared" si="1066"/>
        <v>65.77</v>
      </c>
      <c r="N9783" s="14">
        <f>E9783*(K9783-L9783-M9783)*IF(F9783="GHS",1,Assumptions!$B$4)</f>
        <v>4630315.2050999999</v>
      </c>
      <c r="O9783" s="15">
        <f t="shared" ca="1" si="1067"/>
        <v>410</v>
      </c>
      <c r="P9783" s="15" t="str">
        <f t="shared" ca="1" si="1068"/>
        <v>365d+</v>
      </c>
      <c r="Q9783" s="17">
        <f ca="1">IF(P9783="0-90d",0,IF(P9783="91-180d",INDEX(Assumptions!$F$8:$F$12,MATCH(B9783,Assumptions!$A$8:$A$12,0)),IF(P9783="181-365d",INDEX(Assumptions!$G$8:$G$12,MATCH(B9783,Assumptions!$A$8:$A$12,0)),INDEX(Assumptions!$H$8:$H$12,MATCH(B9783,Assumptions!$A$8:$A$12,0)))))</f>
        <v>0.8</v>
      </c>
      <c r="R9783" s="14">
        <f t="shared" ca="1" si="1069"/>
        <v>2587602.2640000004</v>
      </c>
      <c r="S9783" s="14">
        <f t="shared" ca="1" si="1070"/>
        <v>646900.56599999964</v>
      </c>
      <c r="T9783" s="11" t="s">
        <v>25</v>
      </c>
      <c r="U9783" s="18" t="s">
        <v>26</v>
      </c>
    </row>
    <row r="9784" spans="1:21" ht="15" customHeight="1" x14ac:dyDescent="0.15">
      <c r="A9784" s="10" t="s">
        <v>9832</v>
      </c>
      <c r="B9784" s="11" t="s">
        <v>41</v>
      </c>
      <c r="C9784" s="11" t="s">
        <v>49</v>
      </c>
      <c r="D9784" s="12">
        <v>46016</v>
      </c>
      <c r="E9784" s="11">
        <v>273</v>
      </c>
      <c r="F9784" s="11" t="s">
        <v>33</v>
      </c>
      <c r="G9784" s="13">
        <v>467.87</v>
      </c>
      <c r="H9784" s="14">
        <f t="shared" si="1064"/>
        <v>127728.51</v>
      </c>
      <c r="I9784" s="14">
        <f>IF(F9784="GHS",H9784,H9784*Assumptions!$B$4)</f>
        <v>127728.51</v>
      </c>
      <c r="J9784" s="15" t="str">
        <f>INDEX(Assumptions!$B$8:$B$12,MATCH(B9784,Assumptions!$A$8:$A$12,0))</f>
        <v>Weighted Average</v>
      </c>
      <c r="K9784" s="16">
        <f>G9784/(1-INDEX(Assumptions!$D$8:$D$12,MATCH(B9784,Assumptions!$A$8:$A$12,0)))</f>
        <v>719.8</v>
      </c>
      <c r="L9784" s="16">
        <f t="shared" si="1065"/>
        <v>14.036099999999999</v>
      </c>
      <c r="M9784" s="16">
        <f t="shared" si="1066"/>
        <v>35.99</v>
      </c>
      <c r="N9784" s="14">
        <f>E9784*(K9784-L9784-M9784)*IF(F9784="GHS",1,Assumptions!$B$4)</f>
        <v>182848.27469999998</v>
      </c>
      <c r="O9784" s="15">
        <f t="shared" ca="1" si="1067"/>
        <v>270</v>
      </c>
      <c r="P9784" s="15" t="str">
        <f t="shared" ca="1" si="1068"/>
        <v>181-365d</v>
      </c>
      <c r="Q9784" s="17">
        <f ca="1">IF(P9784="0-90d",0,IF(P9784="91-180d",INDEX(Assumptions!$F$8:$F$12,MATCH(B9784,Assumptions!$A$8:$A$12,0)),IF(P9784="181-365d",INDEX(Assumptions!$G$8:$G$12,MATCH(B9784,Assumptions!$A$8:$A$12,0)),INDEX(Assumptions!$H$8:$H$12,MATCH(B9784,Assumptions!$A$8:$A$12,0)))))</f>
        <v>0.35</v>
      </c>
      <c r="R9784" s="14">
        <f t="shared" ca="1" si="1069"/>
        <v>44704.978499999997</v>
      </c>
      <c r="S9784" s="14">
        <f t="shared" ca="1" si="1070"/>
        <v>83023.531499999997</v>
      </c>
      <c r="T9784" s="11" t="s">
        <v>25</v>
      </c>
      <c r="U9784" s="18" t="s">
        <v>26</v>
      </c>
    </row>
    <row r="9785" spans="1:21" ht="15" customHeight="1" x14ac:dyDescent="0.15">
      <c r="A9785" s="10" t="s">
        <v>9833</v>
      </c>
      <c r="B9785" s="11" t="s">
        <v>41</v>
      </c>
      <c r="C9785" s="11" t="s">
        <v>49</v>
      </c>
      <c r="D9785" s="12">
        <v>46012</v>
      </c>
      <c r="E9785" s="11">
        <v>4471</v>
      </c>
      <c r="F9785" s="11" t="s">
        <v>33</v>
      </c>
      <c r="G9785" s="13">
        <v>572.20000000000005</v>
      </c>
      <c r="H9785" s="14">
        <f t="shared" si="1064"/>
        <v>2558306.2000000002</v>
      </c>
      <c r="I9785" s="14">
        <f>IF(F9785="GHS",H9785,H9785*Assumptions!$B$4)</f>
        <v>2558306.2000000002</v>
      </c>
      <c r="J9785" s="15" t="str">
        <f>INDEX(Assumptions!$B$8:$B$12,MATCH(B9785,Assumptions!$A$8:$A$12,0))</f>
        <v>Weighted Average</v>
      </c>
      <c r="K9785" s="16">
        <f>G9785/(1-INDEX(Assumptions!$D$8:$D$12,MATCH(B9785,Assumptions!$A$8:$A$12,0)))</f>
        <v>880.30769230769238</v>
      </c>
      <c r="L9785" s="16">
        <f t="shared" si="1065"/>
        <v>17.166</v>
      </c>
      <c r="M9785" s="16">
        <f t="shared" si="1066"/>
        <v>44.015384615384619</v>
      </c>
      <c r="N9785" s="14">
        <f>E9785*(K9785-L9785-M9785)*IF(F9785="GHS",1,Assumptions!$B$4)</f>
        <v>3662313.7216923079</v>
      </c>
      <c r="O9785" s="15">
        <f t="shared" ca="1" si="1067"/>
        <v>274</v>
      </c>
      <c r="P9785" s="15" t="str">
        <f t="shared" ca="1" si="1068"/>
        <v>181-365d</v>
      </c>
      <c r="Q9785" s="17">
        <f ca="1">IF(P9785="0-90d",0,IF(P9785="91-180d",INDEX(Assumptions!$F$8:$F$12,MATCH(B9785,Assumptions!$A$8:$A$12,0)),IF(P9785="181-365d",INDEX(Assumptions!$G$8:$G$12,MATCH(B9785,Assumptions!$A$8:$A$12,0)),INDEX(Assumptions!$H$8:$H$12,MATCH(B9785,Assumptions!$A$8:$A$12,0)))))</f>
        <v>0.35</v>
      </c>
      <c r="R9785" s="14">
        <f t="shared" ca="1" si="1069"/>
        <v>895407.17</v>
      </c>
      <c r="S9785" s="14">
        <f t="shared" ca="1" si="1070"/>
        <v>1662899.0300000003</v>
      </c>
      <c r="T9785" s="11" t="s">
        <v>25</v>
      </c>
      <c r="U9785" s="18" t="s">
        <v>26</v>
      </c>
    </row>
    <row r="9786" spans="1:21" ht="15" customHeight="1" x14ac:dyDescent="0.15">
      <c r="A9786" s="10" t="s">
        <v>9834</v>
      </c>
      <c r="B9786" s="11" t="s">
        <v>46</v>
      </c>
      <c r="C9786" s="11" t="s">
        <v>52</v>
      </c>
      <c r="D9786" s="12">
        <v>46116</v>
      </c>
      <c r="E9786" s="11">
        <v>4021</v>
      </c>
      <c r="F9786" s="11" t="s">
        <v>33</v>
      </c>
      <c r="G9786" s="13">
        <v>517290.63</v>
      </c>
      <c r="H9786" s="14">
        <f t="shared" si="1064"/>
        <v>2080025623.23</v>
      </c>
      <c r="I9786" s="14">
        <f>IF(F9786="GHS",H9786,H9786*Assumptions!$B$4)</f>
        <v>2080025623.23</v>
      </c>
      <c r="J9786" s="15" t="str">
        <f>INDEX(Assumptions!$B$8:$B$12,MATCH(B9786,Assumptions!$A$8:$A$12,0))</f>
        <v>Specific Identification</v>
      </c>
      <c r="K9786" s="16">
        <f>G9786/(1-INDEX(Assumptions!$D$8:$D$12,MATCH(B9786,Assumptions!$A$8:$A$12,0)))</f>
        <v>663193.11538461538</v>
      </c>
      <c r="L9786" s="16">
        <f t="shared" si="1065"/>
        <v>15518.7189</v>
      </c>
      <c r="M9786" s="16">
        <f t="shared" si="1066"/>
        <v>33159.655769230769</v>
      </c>
      <c r="N9786" s="14">
        <f>E9786*(K9786-L9786-M9786)*IF(F9786="GHS",1,Assumptions!$B$4)</f>
        <v>2470963772.4165616</v>
      </c>
      <c r="O9786" s="15">
        <f t="shared" ca="1" si="1067"/>
        <v>170</v>
      </c>
      <c r="P9786" s="15" t="str">
        <f t="shared" ca="1" si="1068"/>
        <v>91-180d</v>
      </c>
      <c r="Q9786" s="17">
        <f ca="1">IF(P9786="0-90d",0,IF(P9786="91-180d",INDEX(Assumptions!$F$8:$F$12,MATCH(B9786,Assumptions!$A$8:$A$12,0)),IF(P9786="181-365d",INDEX(Assumptions!$G$8:$G$12,MATCH(B9786,Assumptions!$A$8:$A$12,0)),INDEX(Assumptions!$H$8:$H$12,MATCH(B9786,Assumptions!$A$8:$A$12,0)))))</f>
        <v>0</v>
      </c>
      <c r="R9786" s="14">
        <f t="shared" ca="1" si="1069"/>
        <v>0</v>
      </c>
      <c r="S9786" s="14">
        <f t="shared" ca="1" si="1070"/>
        <v>2080025623.23</v>
      </c>
      <c r="T9786" s="11" t="s">
        <v>25</v>
      </c>
      <c r="U9786" s="18" t="s">
        <v>26</v>
      </c>
    </row>
    <row r="9787" spans="1:21" ht="15" customHeight="1" x14ac:dyDescent="0.15">
      <c r="A9787" s="10" t="s">
        <v>9835</v>
      </c>
      <c r="B9787" s="11" t="s">
        <v>41</v>
      </c>
      <c r="C9787" s="11" t="s">
        <v>44</v>
      </c>
      <c r="D9787" s="12">
        <v>46055</v>
      </c>
      <c r="E9787" s="11">
        <v>3502</v>
      </c>
      <c r="F9787" s="11" t="s">
        <v>33</v>
      </c>
      <c r="G9787" s="13">
        <v>695.64</v>
      </c>
      <c r="H9787" s="14">
        <f t="shared" si="1064"/>
        <v>2436131.2799999998</v>
      </c>
      <c r="I9787" s="14">
        <f>IF(F9787="GHS",H9787,H9787*Assumptions!$B$4)</f>
        <v>2436131.2799999998</v>
      </c>
      <c r="J9787" s="15" t="str">
        <f>INDEX(Assumptions!$B$8:$B$12,MATCH(B9787,Assumptions!$A$8:$A$12,0))</f>
        <v>Weighted Average</v>
      </c>
      <c r="K9787" s="16">
        <f>G9787/(1-INDEX(Assumptions!$D$8:$D$12,MATCH(B9787,Assumptions!$A$8:$A$12,0)))</f>
        <v>1070.2153846153847</v>
      </c>
      <c r="L9787" s="16">
        <f t="shared" si="1065"/>
        <v>20.869199999999999</v>
      </c>
      <c r="M9787" s="16">
        <f t="shared" si="1066"/>
        <v>53.510769230769235</v>
      </c>
      <c r="N9787" s="14">
        <f>E9787*(K9787-L9787-M9787)*IF(F9787="GHS",1,Assumptions!$B$4)</f>
        <v>3487415.6246769228</v>
      </c>
      <c r="O9787" s="15">
        <f t="shared" ca="1" si="1067"/>
        <v>231</v>
      </c>
      <c r="P9787" s="15" t="str">
        <f t="shared" ca="1" si="1068"/>
        <v>181-365d</v>
      </c>
      <c r="Q9787" s="17">
        <f ca="1">IF(P9787="0-90d",0,IF(P9787="91-180d",INDEX(Assumptions!$F$8:$F$12,MATCH(B9787,Assumptions!$A$8:$A$12,0)),IF(P9787="181-365d",INDEX(Assumptions!$G$8:$G$12,MATCH(B9787,Assumptions!$A$8:$A$12,0)),INDEX(Assumptions!$H$8:$H$12,MATCH(B9787,Assumptions!$A$8:$A$12,0)))))</f>
        <v>0.35</v>
      </c>
      <c r="R9787" s="14">
        <f t="shared" ca="1" si="1069"/>
        <v>852645.94799999986</v>
      </c>
      <c r="S9787" s="14">
        <f t="shared" ca="1" si="1070"/>
        <v>1583485.3319999999</v>
      </c>
      <c r="T9787" s="11" t="s">
        <v>25</v>
      </c>
      <c r="U9787" s="18" t="s">
        <v>36</v>
      </c>
    </row>
    <row r="9788" spans="1:21" ht="15" customHeight="1" x14ac:dyDescent="0.15">
      <c r="A9788" s="10" t="s">
        <v>9836</v>
      </c>
      <c r="B9788" s="11" t="s">
        <v>41</v>
      </c>
      <c r="C9788" s="11" t="s">
        <v>42</v>
      </c>
      <c r="D9788" s="12">
        <v>45885</v>
      </c>
      <c r="E9788" s="11">
        <v>868</v>
      </c>
      <c r="F9788" s="11" t="s">
        <v>33</v>
      </c>
      <c r="G9788" s="13">
        <v>450.66</v>
      </c>
      <c r="H9788" s="14">
        <f t="shared" si="1064"/>
        <v>391172.88</v>
      </c>
      <c r="I9788" s="14">
        <f>IF(F9788="GHS",H9788,H9788*Assumptions!$B$4)</f>
        <v>391172.88</v>
      </c>
      <c r="J9788" s="15" t="str">
        <f>INDEX(Assumptions!$B$8:$B$12,MATCH(B9788,Assumptions!$A$8:$A$12,0))</f>
        <v>Weighted Average</v>
      </c>
      <c r="K9788" s="16">
        <f>G9788/(1-INDEX(Assumptions!$D$8:$D$12,MATCH(B9788,Assumptions!$A$8:$A$12,0)))</f>
        <v>693.32307692307688</v>
      </c>
      <c r="L9788" s="16">
        <f t="shared" si="1065"/>
        <v>13.5198</v>
      </c>
      <c r="M9788" s="16">
        <f t="shared" si="1066"/>
        <v>34.666153846153847</v>
      </c>
      <c r="N9788" s="14">
        <f>E9788*(K9788-L9788-M9788)*IF(F9788="GHS",1,Assumptions!$B$4)</f>
        <v>559979.02283076919</v>
      </c>
      <c r="O9788" s="15">
        <f t="shared" ca="1" si="1067"/>
        <v>401</v>
      </c>
      <c r="P9788" s="15" t="str">
        <f t="shared" ca="1" si="1068"/>
        <v>365d+</v>
      </c>
      <c r="Q9788" s="17">
        <f ca="1">IF(P9788="0-90d",0,IF(P9788="91-180d",INDEX(Assumptions!$F$8:$F$12,MATCH(B9788,Assumptions!$A$8:$A$12,0)),IF(P9788="181-365d",INDEX(Assumptions!$G$8:$G$12,MATCH(B9788,Assumptions!$A$8:$A$12,0)),INDEX(Assumptions!$H$8:$H$12,MATCH(B9788,Assumptions!$A$8:$A$12,0)))))</f>
        <v>0.8</v>
      </c>
      <c r="R9788" s="14">
        <f t="shared" ca="1" si="1069"/>
        <v>312938.304</v>
      </c>
      <c r="S9788" s="14">
        <f t="shared" ca="1" si="1070"/>
        <v>78234.576000000001</v>
      </c>
      <c r="T9788" s="11" t="s">
        <v>50</v>
      </c>
      <c r="U9788" s="18" t="s">
        <v>26</v>
      </c>
    </row>
    <row r="9789" spans="1:21" ht="15" customHeight="1" x14ac:dyDescent="0.15">
      <c r="A9789" s="10" t="s">
        <v>9837</v>
      </c>
      <c r="B9789" s="11" t="s">
        <v>28</v>
      </c>
      <c r="C9789" s="11" t="s">
        <v>35</v>
      </c>
      <c r="D9789" s="12">
        <v>46009</v>
      </c>
      <c r="E9789" s="11">
        <v>3600</v>
      </c>
      <c r="F9789" s="11" t="s">
        <v>24</v>
      </c>
      <c r="G9789" s="13">
        <v>6239.43</v>
      </c>
      <c r="H9789" s="14">
        <f t="shared" si="1064"/>
        <v>22461948</v>
      </c>
      <c r="I9789" s="14">
        <f>IF(F9789="GHS",H9789,H9789*Assumptions!$B$4)</f>
        <v>242589038.40000001</v>
      </c>
      <c r="J9789" s="15" t="str">
        <f>INDEX(Assumptions!$B$8:$B$12,MATCH(B9789,Assumptions!$A$8:$A$12,0))</f>
        <v>Fair Value Less Costs to Sell</v>
      </c>
      <c r="K9789" s="16">
        <f>G9789/(1-INDEX(Assumptions!$D$8:$D$12,MATCH(B9789,Assumptions!$A$8:$A$12,0)))</f>
        <v>7090.261363636364</v>
      </c>
      <c r="L9789" s="16">
        <f t="shared" si="1065"/>
        <v>187.18289999999999</v>
      </c>
      <c r="M9789" s="16">
        <f t="shared" si="1066"/>
        <v>354.5130681818182</v>
      </c>
      <c r="N9789" s="14">
        <f>E9789*(K9789-L9789-M9789)*IF(F9789="GHS",1,Assumptions!$B$4)</f>
        <v>254608222.57527277</v>
      </c>
      <c r="O9789" s="15">
        <f t="shared" ca="1" si="1067"/>
        <v>277</v>
      </c>
      <c r="P9789" s="15" t="str">
        <f t="shared" ca="1" si="1068"/>
        <v>181-365d</v>
      </c>
      <c r="Q9789" s="17">
        <f ca="1">IF(P9789="0-90d",0,IF(P9789="91-180d",INDEX(Assumptions!$F$8:$F$12,MATCH(B9789,Assumptions!$A$8:$A$12,0)),IF(P9789="181-365d",INDEX(Assumptions!$G$8:$G$12,MATCH(B9789,Assumptions!$A$8:$A$12,0)),INDEX(Assumptions!$H$8:$H$12,MATCH(B9789,Assumptions!$A$8:$A$12,0)))))</f>
        <v>0.1</v>
      </c>
      <c r="R9789" s="14">
        <f t="shared" ca="1" si="1069"/>
        <v>24258903.840000004</v>
      </c>
      <c r="S9789" s="14">
        <f t="shared" ca="1" si="1070"/>
        <v>218330134.56</v>
      </c>
      <c r="T9789" s="11" t="s">
        <v>25</v>
      </c>
      <c r="U9789" s="18" t="s">
        <v>26</v>
      </c>
    </row>
    <row r="9790" spans="1:21" ht="15" customHeight="1" x14ac:dyDescent="0.15">
      <c r="A9790" s="10" t="s">
        <v>9838</v>
      </c>
      <c r="B9790" s="11" t="s">
        <v>22</v>
      </c>
      <c r="C9790" s="11" t="s">
        <v>61</v>
      </c>
      <c r="D9790" s="12">
        <v>46072</v>
      </c>
      <c r="E9790" s="11">
        <v>993</v>
      </c>
      <c r="F9790" s="11" t="s">
        <v>24</v>
      </c>
      <c r="G9790" s="13">
        <v>9491.7900000000009</v>
      </c>
      <c r="H9790" s="14">
        <f t="shared" si="1064"/>
        <v>9425347.4700000007</v>
      </c>
      <c r="I9790" s="14">
        <f>IF(F9790="GHS",H9790,H9790*Assumptions!$B$4)</f>
        <v>101793752.67600001</v>
      </c>
      <c r="J9790" s="15" t="str">
        <f>INDEX(Assumptions!$B$8:$B$12,MATCH(B9790,Assumptions!$A$8:$A$12,0))</f>
        <v>FIFO</v>
      </c>
      <c r="K9790" s="16">
        <f>G9790/(1-INDEX(Assumptions!$D$8:$D$12,MATCH(B9790,Assumptions!$A$8:$A$12,0)))</f>
        <v>11575.353658536585</v>
      </c>
      <c r="L9790" s="16">
        <f t="shared" si="1065"/>
        <v>284.75370000000004</v>
      </c>
      <c r="M9790" s="16">
        <f t="shared" si="1066"/>
        <v>578.76768292682925</v>
      </c>
      <c r="N9790" s="14">
        <f>E9790*(K9790-L9790-M9790)*IF(F9790="GHS",1,Assumptions!$B$4)</f>
        <v>114877974.05654928</v>
      </c>
      <c r="O9790" s="15">
        <f t="shared" ca="1" si="1067"/>
        <v>214</v>
      </c>
      <c r="P9790" s="15" t="str">
        <f t="shared" ca="1" si="1068"/>
        <v>181-365d</v>
      </c>
      <c r="Q9790" s="17">
        <f ca="1">IF(P9790="0-90d",0,IF(P9790="91-180d",INDEX(Assumptions!$F$8:$F$12,MATCH(B9790,Assumptions!$A$8:$A$12,0)),IF(P9790="181-365d",INDEX(Assumptions!$G$8:$G$12,MATCH(B9790,Assumptions!$A$8:$A$12,0)),INDEX(Assumptions!$H$8:$H$12,MATCH(B9790,Assumptions!$A$8:$A$12,0)))))</f>
        <v>0.15</v>
      </c>
      <c r="R9790" s="14">
        <f t="shared" ca="1" si="1069"/>
        <v>15269062.901400002</v>
      </c>
      <c r="S9790" s="14">
        <f t="shared" ca="1" si="1070"/>
        <v>86524689.774600014</v>
      </c>
      <c r="T9790" s="11" t="s">
        <v>25</v>
      </c>
      <c r="U9790" s="18" t="s">
        <v>26</v>
      </c>
    </row>
    <row r="9791" spans="1:21" ht="15" customHeight="1" x14ac:dyDescent="0.15">
      <c r="A9791" s="10" t="s">
        <v>9839</v>
      </c>
      <c r="B9791" s="11" t="s">
        <v>28</v>
      </c>
      <c r="C9791" s="11" t="s">
        <v>38</v>
      </c>
      <c r="D9791" s="12">
        <v>45872</v>
      </c>
      <c r="E9791" s="11">
        <v>4898</v>
      </c>
      <c r="F9791" s="11" t="s">
        <v>24</v>
      </c>
      <c r="G9791" s="13">
        <v>6881.56</v>
      </c>
      <c r="H9791" s="14">
        <f t="shared" si="1064"/>
        <v>33705880.880000003</v>
      </c>
      <c r="I9791" s="14">
        <f>IF(F9791="GHS",H9791,H9791*Assumptions!$B$4)</f>
        <v>364023513.50400007</v>
      </c>
      <c r="J9791" s="15" t="str">
        <f>INDEX(Assumptions!$B$8:$B$12,MATCH(B9791,Assumptions!$A$8:$A$12,0))</f>
        <v>Fair Value Less Costs to Sell</v>
      </c>
      <c r="K9791" s="16">
        <f>G9791/(1-INDEX(Assumptions!$D$8:$D$12,MATCH(B9791,Assumptions!$A$8:$A$12,0)))</f>
        <v>7819.954545454546</v>
      </c>
      <c r="L9791" s="16">
        <f t="shared" si="1065"/>
        <v>206.4468</v>
      </c>
      <c r="M9791" s="16">
        <f t="shared" si="1066"/>
        <v>390.99772727272733</v>
      </c>
      <c r="N9791" s="14">
        <f>E9791*(K9791-L9791-M9791)*IF(F9791="GHS",1,Assumptions!$B$4)</f>
        <v>382059223.94578916</v>
      </c>
      <c r="O9791" s="15">
        <f t="shared" ca="1" si="1067"/>
        <v>414</v>
      </c>
      <c r="P9791" s="15" t="str">
        <f t="shared" ca="1" si="1068"/>
        <v>365d+</v>
      </c>
      <c r="Q9791" s="17">
        <f ca="1">IF(P9791="0-90d",0,IF(P9791="91-180d",INDEX(Assumptions!$F$8:$F$12,MATCH(B9791,Assumptions!$A$8:$A$12,0)),IF(P9791="181-365d",INDEX(Assumptions!$G$8:$G$12,MATCH(B9791,Assumptions!$A$8:$A$12,0)),INDEX(Assumptions!$H$8:$H$12,MATCH(B9791,Assumptions!$A$8:$A$12,0)))))</f>
        <v>0.4</v>
      </c>
      <c r="R9791" s="14">
        <f t="shared" ca="1" si="1069"/>
        <v>145609405.40160003</v>
      </c>
      <c r="S9791" s="14">
        <f t="shared" ca="1" si="1070"/>
        <v>218414108.10240003</v>
      </c>
      <c r="T9791" s="11" t="s">
        <v>25</v>
      </c>
      <c r="U9791" s="18" t="s">
        <v>26</v>
      </c>
    </row>
    <row r="9792" spans="1:21" ht="15" customHeight="1" x14ac:dyDescent="0.15">
      <c r="A9792" s="10" t="s">
        <v>9840</v>
      </c>
      <c r="B9792" s="11" t="s">
        <v>46</v>
      </c>
      <c r="C9792" s="11" t="s">
        <v>119</v>
      </c>
      <c r="D9792" s="12">
        <v>45822</v>
      </c>
      <c r="E9792" s="11">
        <v>4317</v>
      </c>
      <c r="F9792" s="11" t="s">
        <v>33</v>
      </c>
      <c r="G9792" s="13">
        <v>237290.89</v>
      </c>
      <c r="H9792" s="14">
        <f t="shared" si="1064"/>
        <v>1024384772.1300001</v>
      </c>
      <c r="I9792" s="14">
        <f>IF(F9792="GHS",H9792,H9792*Assumptions!$B$4)</f>
        <v>1024384772.1300001</v>
      </c>
      <c r="J9792" s="15" t="str">
        <f>INDEX(Assumptions!$B$8:$B$12,MATCH(B9792,Assumptions!$A$8:$A$12,0))</f>
        <v>Specific Identification</v>
      </c>
      <c r="K9792" s="16">
        <f>G9792/(1-INDEX(Assumptions!$D$8:$D$12,MATCH(B9792,Assumptions!$A$8:$A$12,0)))</f>
        <v>304219.08974358975</v>
      </c>
      <c r="L9792" s="16">
        <f t="shared" si="1065"/>
        <v>7118.7267000000002</v>
      </c>
      <c r="M9792" s="16">
        <f t="shared" si="1066"/>
        <v>15210.954487179488</v>
      </c>
      <c r="N9792" s="14">
        <f>E9792*(K9792-L9792-M9792)*IF(F9792="GHS",1,Assumptions!$B$4)</f>
        <v>1216916576.7380233</v>
      </c>
      <c r="O9792" s="15">
        <f t="shared" ca="1" si="1067"/>
        <v>464</v>
      </c>
      <c r="P9792" s="15" t="str">
        <f t="shared" ca="1" si="1068"/>
        <v>365d+</v>
      </c>
      <c r="Q9792" s="17">
        <f ca="1">IF(P9792="0-90d",0,IF(P9792="91-180d",INDEX(Assumptions!$F$8:$F$12,MATCH(B9792,Assumptions!$A$8:$A$12,0)),IF(P9792="181-365d",INDEX(Assumptions!$G$8:$G$12,MATCH(B9792,Assumptions!$A$8:$A$12,0)),INDEX(Assumptions!$H$8:$H$12,MATCH(B9792,Assumptions!$A$8:$A$12,0)))))</f>
        <v>0.15</v>
      </c>
      <c r="R9792" s="14">
        <f t="shared" ca="1" si="1069"/>
        <v>153657715.8195</v>
      </c>
      <c r="S9792" s="14">
        <f t="shared" ca="1" si="1070"/>
        <v>870727056.31050014</v>
      </c>
      <c r="T9792" s="11" t="s">
        <v>25</v>
      </c>
      <c r="U9792" s="18" t="s">
        <v>26</v>
      </c>
    </row>
    <row r="9793" spans="1:21" ht="15" customHeight="1" x14ac:dyDescent="0.15">
      <c r="A9793" s="10" t="s">
        <v>9841</v>
      </c>
      <c r="B9793" s="11" t="s">
        <v>31</v>
      </c>
      <c r="C9793" s="11" t="s">
        <v>63</v>
      </c>
      <c r="D9793" s="12">
        <v>45833</v>
      </c>
      <c r="E9793" s="11">
        <v>1369</v>
      </c>
      <c r="F9793" s="11" t="s">
        <v>33</v>
      </c>
      <c r="G9793" s="13">
        <v>4659.0200000000004</v>
      </c>
      <c r="H9793" s="14">
        <f t="shared" si="1064"/>
        <v>6378198.3800000008</v>
      </c>
      <c r="I9793" s="14">
        <f>IF(F9793="GHS",H9793,H9793*Assumptions!$B$4)</f>
        <v>6378198.3800000008</v>
      </c>
      <c r="J9793" s="15" t="str">
        <f>INDEX(Assumptions!$B$8:$B$12,MATCH(B9793,Assumptions!$A$8:$A$12,0))</f>
        <v>Weighted Average</v>
      </c>
      <c r="K9793" s="16">
        <f>G9793/(1-INDEX(Assumptions!$D$8:$D$12,MATCH(B9793,Assumptions!$A$8:$A$12,0)))</f>
        <v>6470.8611111111122</v>
      </c>
      <c r="L9793" s="16">
        <f t="shared" si="1065"/>
        <v>139.7706</v>
      </c>
      <c r="M9793" s="16">
        <f t="shared" si="1066"/>
        <v>323.54305555555561</v>
      </c>
      <c r="N9793" s="14">
        <f>E9793*(K9793-L9793-M9793)*IF(F9793="GHS",1,Assumptions!$B$4)</f>
        <v>8224332.466655557</v>
      </c>
      <c r="O9793" s="15">
        <f t="shared" ca="1" si="1067"/>
        <v>453</v>
      </c>
      <c r="P9793" s="15" t="str">
        <f t="shared" ca="1" si="1068"/>
        <v>365d+</v>
      </c>
      <c r="Q9793" s="17">
        <f ca="1">IF(P9793="0-90d",0,IF(P9793="91-180d",INDEX(Assumptions!$F$8:$F$12,MATCH(B9793,Assumptions!$A$8:$A$12,0)),IF(P9793="181-365d",INDEX(Assumptions!$G$8:$G$12,MATCH(B9793,Assumptions!$A$8:$A$12,0)),INDEX(Assumptions!$H$8:$H$12,MATCH(B9793,Assumptions!$A$8:$A$12,0)))))</f>
        <v>0.6</v>
      </c>
      <c r="R9793" s="14">
        <f t="shared" ca="1" si="1069"/>
        <v>3826919.0280000004</v>
      </c>
      <c r="S9793" s="14">
        <f t="shared" ca="1" si="1070"/>
        <v>2551279.3520000004</v>
      </c>
      <c r="T9793" s="11" t="s">
        <v>25</v>
      </c>
      <c r="U9793" s="18" t="s">
        <v>26</v>
      </c>
    </row>
    <row r="9794" spans="1:21" ht="15" customHeight="1" x14ac:dyDescent="0.15">
      <c r="A9794" s="10" t="s">
        <v>9842</v>
      </c>
      <c r="B9794" s="11" t="s">
        <v>41</v>
      </c>
      <c r="C9794" s="11" t="s">
        <v>44</v>
      </c>
      <c r="D9794" s="12">
        <v>45898</v>
      </c>
      <c r="E9794" s="11">
        <v>1379</v>
      </c>
      <c r="F9794" s="11" t="s">
        <v>33</v>
      </c>
      <c r="G9794" s="13">
        <v>593.98</v>
      </c>
      <c r="H9794" s="14">
        <f t="shared" ref="H9794:H9857" si="1071">E9794*G9794</f>
        <v>819098.42</v>
      </c>
      <c r="I9794" s="14">
        <f>IF(F9794="GHS",H9794,H9794*Assumptions!$B$4)</f>
        <v>819098.42</v>
      </c>
      <c r="J9794" s="15" t="str">
        <f>INDEX(Assumptions!$B$8:$B$12,MATCH(B9794,Assumptions!$A$8:$A$12,0))</f>
        <v>Weighted Average</v>
      </c>
      <c r="K9794" s="16">
        <f>G9794/(1-INDEX(Assumptions!$D$8:$D$12,MATCH(B9794,Assumptions!$A$8:$A$12,0)))</f>
        <v>913.81538461538457</v>
      </c>
      <c r="L9794" s="16">
        <f t="shared" ref="L9794:L9857" si="1072">G9794*0.03</f>
        <v>17.819399999999998</v>
      </c>
      <c r="M9794" s="16">
        <f t="shared" ref="M9794:M9857" si="1073">K9794*0.05</f>
        <v>45.690769230769234</v>
      </c>
      <c r="N9794" s="14">
        <f>E9794*(K9794-L9794-M9794)*IF(F9794="GHS",1,Assumptions!$B$4)</f>
        <v>1172570.8920153847</v>
      </c>
      <c r="O9794" s="15">
        <f t="shared" ref="O9794:O9857" ca="1" si="1074">TODAY()-D9794</f>
        <v>388</v>
      </c>
      <c r="P9794" s="15" t="str">
        <f t="shared" ref="P9794:P9857" ca="1" si="1075">IF(O9794&lt;=90,"0-90d",IF(O9794&lt;=180,"91-180d",IF(O9794&lt;=365,"181-365d","365d+")))</f>
        <v>365d+</v>
      </c>
      <c r="Q9794" s="17">
        <f ca="1">IF(P9794="0-90d",0,IF(P9794="91-180d",INDEX(Assumptions!$F$8:$F$12,MATCH(B9794,Assumptions!$A$8:$A$12,0)),IF(P9794="181-365d",INDEX(Assumptions!$G$8:$G$12,MATCH(B9794,Assumptions!$A$8:$A$12,0)),INDEX(Assumptions!$H$8:$H$12,MATCH(B9794,Assumptions!$A$8:$A$12,0)))))</f>
        <v>0.8</v>
      </c>
      <c r="R9794" s="14">
        <f t="shared" ref="R9794:R9857" ca="1" si="1076">I9794*Q9794</f>
        <v>655278.73600000003</v>
      </c>
      <c r="S9794" s="14">
        <f t="shared" ref="S9794:S9857" ca="1" si="1077">IF(T9794="Held on Consignment (Not Owned)",0,MIN(I9794-R9794,N9794))</f>
        <v>163819.68400000001</v>
      </c>
      <c r="T9794" s="11" t="s">
        <v>25</v>
      </c>
      <c r="U9794" s="18" t="s">
        <v>26</v>
      </c>
    </row>
    <row r="9795" spans="1:21" ht="15" customHeight="1" x14ac:dyDescent="0.15">
      <c r="A9795" s="10" t="s">
        <v>9843</v>
      </c>
      <c r="B9795" s="11" t="s">
        <v>28</v>
      </c>
      <c r="C9795" s="11" t="s">
        <v>35</v>
      </c>
      <c r="D9795" s="12">
        <v>45973</v>
      </c>
      <c r="E9795" s="11">
        <v>4073</v>
      </c>
      <c r="F9795" s="11" t="s">
        <v>24</v>
      </c>
      <c r="G9795" s="13">
        <v>3334.2</v>
      </c>
      <c r="H9795" s="14">
        <f t="shared" si="1071"/>
        <v>13580196.6</v>
      </c>
      <c r="I9795" s="14">
        <f>IF(F9795="GHS",H9795,H9795*Assumptions!$B$4)</f>
        <v>146666123.28</v>
      </c>
      <c r="J9795" s="15" t="str">
        <f>INDEX(Assumptions!$B$8:$B$12,MATCH(B9795,Assumptions!$A$8:$A$12,0))</f>
        <v>Fair Value Less Costs to Sell</v>
      </c>
      <c r="K9795" s="16">
        <f>G9795/(1-INDEX(Assumptions!$D$8:$D$12,MATCH(B9795,Assumptions!$A$8:$A$12,0)))</f>
        <v>3788.863636363636</v>
      </c>
      <c r="L9795" s="16">
        <f t="shared" si="1072"/>
        <v>100.026</v>
      </c>
      <c r="M9795" s="16">
        <f t="shared" si="1073"/>
        <v>189.44318181818181</v>
      </c>
      <c r="N9795" s="14">
        <f>E9795*(K9795-L9795-M9795)*IF(F9795="GHS",1,Assumptions!$B$4)</f>
        <v>153932763.02432728</v>
      </c>
      <c r="O9795" s="15">
        <f t="shared" ca="1" si="1074"/>
        <v>313</v>
      </c>
      <c r="P9795" s="15" t="str">
        <f t="shared" ca="1" si="1075"/>
        <v>181-365d</v>
      </c>
      <c r="Q9795" s="17">
        <f ca="1">IF(P9795="0-90d",0,IF(P9795="91-180d",INDEX(Assumptions!$F$8:$F$12,MATCH(B9795,Assumptions!$A$8:$A$12,0)),IF(P9795="181-365d",INDEX(Assumptions!$G$8:$G$12,MATCH(B9795,Assumptions!$A$8:$A$12,0)),INDEX(Assumptions!$H$8:$H$12,MATCH(B9795,Assumptions!$A$8:$A$12,0)))))</f>
        <v>0.1</v>
      </c>
      <c r="R9795" s="14">
        <f t="shared" ca="1" si="1076"/>
        <v>14666612.328000002</v>
      </c>
      <c r="S9795" s="14">
        <f t="shared" ca="1" si="1077"/>
        <v>131999510.95199999</v>
      </c>
      <c r="T9795" s="11" t="s">
        <v>25</v>
      </c>
      <c r="U9795" s="18" t="s">
        <v>26</v>
      </c>
    </row>
    <row r="9796" spans="1:21" ht="15" customHeight="1" x14ac:dyDescent="0.15">
      <c r="A9796" s="10" t="s">
        <v>9844</v>
      </c>
      <c r="B9796" s="11" t="s">
        <v>31</v>
      </c>
      <c r="C9796" s="11" t="s">
        <v>76</v>
      </c>
      <c r="D9796" s="12">
        <v>45812</v>
      </c>
      <c r="E9796" s="11">
        <v>3372</v>
      </c>
      <c r="F9796" s="11" t="s">
        <v>33</v>
      </c>
      <c r="G9796" s="13">
        <v>3770.88</v>
      </c>
      <c r="H9796" s="14">
        <f t="shared" si="1071"/>
        <v>12715407.360000001</v>
      </c>
      <c r="I9796" s="14">
        <f>IF(F9796="GHS",H9796,H9796*Assumptions!$B$4)</f>
        <v>12715407.360000001</v>
      </c>
      <c r="J9796" s="15" t="str">
        <f>INDEX(Assumptions!$B$8:$B$12,MATCH(B9796,Assumptions!$A$8:$A$12,0))</f>
        <v>Weighted Average</v>
      </c>
      <c r="K9796" s="16">
        <f>G9796/(1-INDEX(Assumptions!$D$8:$D$12,MATCH(B9796,Assumptions!$A$8:$A$12,0)))</f>
        <v>5237.3333333333339</v>
      </c>
      <c r="L9796" s="16">
        <f t="shared" si="1072"/>
        <v>113.1264</v>
      </c>
      <c r="M9796" s="16">
        <f t="shared" si="1073"/>
        <v>261.86666666666673</v>
      </c>
      <c r="N9796" s="14">
        <f>E9796*(K9796-L9796-M9796)*IF(F9796="GHS",1,Assumptions!$B$4)</f>
        <v>16395811.379200002</v>
      </c>
      <c r="O9796" s="15">
        <f t="shared" ca="1" si="1074"/>
        <v>474</v>
      </c>
      <c r="P9796" s="15" t="str">
        <f t="shared" ca="1" si="1075"/>
        <v>365d+</v>
      </c>
      <c r="Q9796" s="17">
        <f ca="1">IF(P9796="0-90d",0,IF(P9796="91-180d",INDEX(Assumptions!$F$8:$F$12,MATCH(B9796,Assumptions!$A$8:$A$12,0)),IF(P9796="181-365d",INDEX(Assumptions!$G$8:$G$12,MATCH(B9796,Assumptions!$A$8:$A$12,0)),INDEX(Assumptions!$H$8:$H$12,MATCH(B9796,Assumptions!$A$8:$A$12,0)))))</f>
        <v>0.6</v>
      </c>
      <c r="R9796" s="14">
        <f t="shared" ca="1" si="1076"/>
        <v>7629244.4160000002</v>
      </c>
      <c r="S9796" s="14">
        <f t="shared" ca="1" si="1077"/>
        <v>5086162.9440000011</v>
      </c>
      <c r="T9796" s="11" t="s">
        <v>25</v>
      </c>
      <c r="U9796" s="18" t="s">
        <v>26</v>
      </c>
    </row>
    <row r="9797" spans="1:21" ht="15" customHeight="1" x14ac:dyDescent="0.15">
      <c r="A9797" s="10" t="s">
        <v>9845</v>
      </c>
      <c r="B9797" s="11" t="s">
        <v>41</v>
      </c>
      <c r="C9797" s="11" t="s">
        <v>115</v>
      </c>
      <c r="D9797" s="12">
        <v>45960</v>
      </c>
      <c r="E9797" s="11">
        <v>182</v>
      </c>
      <c r="F9797" s="11" t="s">
        <v>33</v>
      </c>
      <c r="G9797" s="13">
        <v>329.14</v>
      </c>
      <c r="H9797" s="14">
        <f t="shared" si="1071"/>
        <v>59903.479999999996</v>
      </c>
      <c r="I9797" s="14">
        <f>IF(F9797="GHS",H9797,H9797*Assumptions!$B$4)</f>
        <v>59903.479999999996</v>
      </c>
      <c r="J9797" s="15" t="str">
        <f>INDEX(Assumptions!$B$8:$B$12,MATCH(B9797,Assumptions!$A$8:$A$12,0))</f>
        <v>Weighted Average</v>
      </c>
      <c r="K9797" s="16">
        <f>G9797/(1-INDEX(Assumptions!$D$8:$D$12,MATCH(B9797,Assumptions!$A$8:$A$12,0)))</f>
        <v>506.36923076923074</v>
      </c>
      <c r="L9797" s="16">
        <f t="shared" si="1072"/>
        <v>9.8742000000000001</v>
      </c>
      <c r="M9797" s="16">
        <f t="shared" si="1073"/>
        <v>25.318461538461538</v>
      </c>
      <c r="N9797" s="14">
        <f>E9797*(K9797-L9797-M9797)*IF(F9797="GHS",1,Assumptions!$B$4)</f>
        <v>85754.135600000009</v>
      </c>
      <c r="O9797" s="15">
        <f t="shared" ca="1" si="1074"/>
        <v>326</v>
      </c>
      <c r="P9797" s="15" t="str">
        <f t="shared" ca="1" si="1075"/>
        <v>181-365d</v>
      </c>
      <c r="Q9797" s="17">
        <f ca="1">IF(P9797="0-90d",0,IF(P9797="91-180d",INDEX(Assumptions!$F$8:$F$12,MATCH(B9797,Assumptions!$A$8:$A$12,0)),IF(P9797="181-365d",INDEX(Assumptions!$G$8:$G$12,MATCH(B9797,Assumptions!$A$8:$A$12,0)),INDEX(Assumptions!$H$8:$H$12,MATCH(B9797,Assumptions!$A$8:$A$12,0)))))</f>
        <v>0.35</v>
      </c>
      <c r="R9797" s="14">
        <f t="shared" ca="1" si="1076"/>
        <v>20966.217999999997</v>
      </c>
      <c r="S9797" s="14">
        <f t="shared" ca="1" si="1077"/>
        <v>38937.262000000002</v>
      </c>
      <c r="T9797" s="11" t="s">
        <v>25</v>
      </c>
      <c r="U9797" s="18" t="s">
        <v>26</v>
      </c>
    </row>
    <row r="9798" spans="1:21" ht="15" customHeight="1" x14ac:dyDescent="0.15">
      <c r="A9798" s="10" t="s">
        <v>9846</v>
      </c>
      <c r="B9798" s="11" t="s">
        <v>41</v>
      </c>
      <c r="C9798" s="11" t="s">
        <v>42</v>
      </c>
      <c r="D9798" s="12">
        <v>46128</v>
      </c>
      <c r="E9798" s="11">
        <v>3030</v>
      </c>
      <c r="F9798" s="11" t="s">
        <v>33</v>
      </c>
      <c r="G9798" s="13">
        <v>248.54</v>
      </c>
      <c r="H9798" s="14">
        <f t="shared" si="1071"/>
        <v>753076.2</v>
      </c>
      <c r="I9798" s="14">
        <f>IF(F9798="GHS",H9798,H9798*Assumptions!$B$4)</f>
        <v>753076.2</v>
      </c>
      <c r="J9798" s="15" t="str">
        <f>INDEX(Assumptions!$B$8:$B$12,MATCH(B9798,Assumptions!$A$8:$A$12,0))</f>
        <v>Weighted Average</v>
      </c>
      <c r="K9798" s="16">
        <f>G9798/(1-INDEX(Assumptions!$D$8:$D$12,MATCH(B9798,Assumptions!$A$8:$A$12,0)))</f>
        <v>382.36923076923074</v>
      </c>
      <c r="L9798" s="16">
        <f t="shared" si="1072"/>
        <v>7.4561999999999991</v>
      </c>
      <c r="M9798" s="16">
        <f t="shared" si="1073"/>
        <v>19.118461538461538</v>
      </c>
      <c r="N9798" s="14">
        <f>E9798*(K9798-L9798-M9798)*IF(F9798="GHS",1,Assumptions!$B$4)</f>
        <v>1078057.5447692305</v>
      </c>
      <c r="O9798" s="15">
        <f t="shared" ca="1" si="1074"/>
        <v>158</v>
      </c>
      <c r="P9798" s="15" t="str">
        <f t="shared" ca="1" si="1075"/>
        <v>91-180d</v>
      </c>
      <c r="Q9798" s="17">
        <f ca="1">IF(P9798="0-90d",0,IF(P9798="91-180d",INDEX(Assumptions!$F$8:$F$12,MATCH(B9798,Assumptions!$A$8:$A$12,0)),IF(P9798="181-365d",INDEX(Assumptions!$G$8:$G$12,MATCH(B9798,Assumptions!$A$8:$A$12,0)),INDEX(Assumptions!$H$8:$H$12,MATCH(B9798,Assumptions!$A$8:$A$12,0)))))</f>
        <v>0.1</v>
      </c>
      <c r="R9798" s="14">
        <f t="shared" ca="1" si="1076"/>
        <v>75307.62</v>
      </c>
      <c r="S9798" s="14">
        <f t="shared" ca="1" si="1077"/>
        <v>677768.58</v>
      </c>
      <c r="T9798" s="11" t="s">
        <v>25</v>
      </c>
      <c r="U9798" s="18" t="s">
        <v>26</v>
      </c>
    </row>
    <row r="9799" spans="1:21" ht="15" customHeight="1" x14ac:dyDescent="0.15">
      <c r="A9799" s="10" t="s">
        <v>9847</v>
      </c>
      <c r="B9799" s="11" t="s">
        <v>41</v>
      </c>
      <c r="C9799" s="11" t="s">
        <v>42</v>
      </c>
      <c r="D9799" s="12">
        <v>46095</v>
      </c>
      <c r="E9799" s="11">
        <v>4207</v>
      </c>
      <c r="F9799" s="11" t="s">
        <v>33</v>
      </c>
      <c r="G9799" s="13">
        <v>295.73</v>
      </c>
      <c r="H9799" s="14">
        <f t="shared" si="1071"/>
        <v>1244136.1100000001</v>
      </c>
      <c r="I9799" s="14">
        <f>IF(F9799="GHS",H9799,H9799*Assumptions!$B$4)</f>
        <v>1244136.1100000001</v>
      </c>
      <c r="J9799" s="15" t="str">
        <f>INDEX(Assumptions!$B$8:$B$12,MATCH(B9799,Assumptions!$A$8:$A$12,0))</f>
        <v>Weighted Average</v>
      </c>
      <c r="K9799" s="16">
        <f>G9799/(1-INDEX(Assumptions!$D$8:$D$12,MATCH(B9799,Assumptions!$A$8:$A$12,0)))</f>
        <v>454.96923076923076</v>
      </c>
      <c r="L9799" s="16">
        <f t="shared" si="1072"/>
        <v>8.8719000000000001</v>
      </c>
      <c r="M9799" s="16">
        <f t="shared" si="1073"/>
        <v>22.748461538461541</v>
      </c>
      <c r="N9799" s="14">
        <f>E9799*(K9799-L9799-M9799)*IF(F9799="GHS",1,Assumptions!$B$4)</f>
        <v>1781028.6928538464</v>
      </c>
      <c r="O9799" s="15">
        <f t="shared" ca="1" si="1074"/>
        <v>191</v>
      </c>
      <c r="P9799" s="15" t="str">
        <f t="shared" ca="1" si="1075"/>
        <v>181-365d</v>
      </c>
      <c r="Q9799" s="17">
        <f ca="1">IF(P9799="0-90d",0,IF(P9799="91-180d",INDEX(Assumptions!$F$8:$F$12,MATCH(B9799,Assumptions!$A$8:$A$12,0)),IF(P9799="181-365d",INDEX(Assumptions!$G$8:$G$12,MATCH(B9799,Assumptions!$A$8:$A$12,0)),INDEX(Assumptions!$H$8:$H$12,MATCH(B9799,Assumptions!$A$8:$A$12,0)))))</f>
        <v>0.35</v>
      </c>
      <c r="R9799" s="14">
        <f t="shared" ca="1" si="1076"/>
        <v>435447.6385</v>
      </c>
      <c r="S9799" s="14">
        <f t="shared" ca="1" si="1077"/>
        <v>808688.4715000001</v>
      </c>
      <c r="T9799" s="11" t="s">
        <v>25</v>
      </c>
      <c r="U9799" s="18" t="s">
        <v>26</v>
      </c>
    </row>
    <row r="9800" spans="1:21" ht="15" customHeight="1" x14ac:dyDescent="0.15">
      <c r="A9800" s="10" t="s">
        <v>9848</v>
      </c>
      <c r="B9800" s="11" t="s">
        <v>31</v>
      </c>
      <c r="C9800" s="11" t="s">
        <v>76</v>
      </c>
      <c r="D9800" s="12">
        <v>45966</v>
      </c>
      <c r="E9800" s="11">
        <v>4076</v>
      </c>
      <c r="F9800" s="11" t="s">
        <v>33</v>
      </c>
      <c r="G9800" s="13">
        <v>2855.29</v>
      </c>
      <c r="H9800" s="14">
        <f t="shared" si="1071"/>
        <v>11638162.039999999</v>
      </c>
      <c r="I9800" s="14">
        <f>IF(F9800="GHS",H9800,H9800*Assumptions!$B$4)</f>
        <v>11638162.039999999</v>
      </c>
      <c r="J9800" s="15" t="str">
        <f>INDEX(Assumptions!$B$8:$B$12,MATCH(B9800,Assumptions!$A$8:$A$12,0))</f>
        <v>Weighted Average</v>
      </c>
      <c r="K9800" s="16">
        <f>G9800/(1-INDEX(Assumptions!$D$8:$D$12,MATCH(B9800,Assumptions!$A$8:$A$12,0)))</f>
        <v>3965.6805555555557</v>
      </c>
      <c r="L9800" s="16">
        <f t="shared" si="1072"/>
        <v>85.658699999999996</v>
      </c>
      <c r="M9800" s="16">
        <f t="shared" si="1073"/>
        <v>198.28402777777779</v>
      </c>
      <c r="N9800" s="14">
        <f>E9800*(K9800-L9800-M9800)*IF(F9800="GHS",1,Assumptions!$B$4)</f>
        <v>15006763.386022223</v>
      </c>
      <c r="O9800" s="15">
        <f t="shared" ca="1" si="1074"/>
        <v>320</v>
      </c>
      <c r="P9800" s="15" t="str">
        <f t="shared" ca="1" si="1075"/>
        <v>181-365d</v>
      </c>
      <c r="Q9800" s="17">
        <f ca="1">IF(P9800="0-90d",0,IF(P9800="91-180d",INDEX(Assumptions!$F$8:$F$12,MATCH(B9800,Assumptions!$A$8:$A$12,0)),IF(P9800="181-365d",INDEX(Assumptions!$G$8:$G$12,MATCH(B9800,Assumptions!$A$8:$A$12,0)),INDEX(Assumptions!$H$8:$H$12,MATCH(B9800,Assumptions!$A$8:$A$12,0)))))</f>
        <v>0.2</v>
      </c>
      <c r="R9800" s="14">
        <f t="shared" ca="1" si="1076"/>
        <v>2327632.4079999998</v>
      </c>
      <c r="S9800" s="14">
        <f t="shared" ca="1" si="1077"/>
        <v>9310529.6319999993</v>
      </c>
      <c r="T9800" s="11" t="s">
        <v>25</v>
      </c>
      <c r="U9800" s="18" t="s">
        <v>26</v>
      </c>
    </row>
    <row r="9801" spans="1:21" ht="15" customHeight="1" x14ac:dyDescent="0.15">
      <c r="A9801" s="10" t="s">
        <v>9849</v>
      </c>
      <c r="B9801" s="11" t="s">
        <v>46</v>
      </c>
      <c r="C9801" s="11" t="s">
        <v>47</v>
      </c>
      <c r="D9801" s="12">
        <v>46184</v>
      </c>
      <c r="E9801" s="11">
        <v>4628</v>
      </c>
      <c r="F9801" s="11" t="s">
        <v>33</v>
      </c>
      <c r="G9801" s="13">
        <v>412302.11</v>
      </c>
      <c r="H9801" s="14">
        <f t="shared" si="1071"/>
        <v>1908134165.0799999</v>
      </c>
      <c r="I9801" s="14">
        <f>IF(F9801="GHS",H9801,H9801*Assumptions!$B$4)</f>
        <v>1908134165.0799999</v>
      </c>
      <c r="J9801" s="15" t="str">
        <f>INDEX(Assumptions!$B$8:$B$12,MATCH(B9801,Assumptions!$A$8:$A$12,0))</f>
        <v>Specific Identification</v>
      </c>
      <c r="K9801" s="16">
        <f>G9801/(1-INDEX(Assumptions!$D$8:$D$12,MATCH(B9801,Assumptions!$A$8:$A$12,0)))</f>
        <v>528592.44871794863</v>
      </c>
      <c r="L9801" s="16">
        <f t="shared" si="1072"/>
        <v>12369.0633</v>
      </c>
      <c r="M9801" s="16">
        <f t="shared" si="1073"/>
        <v>26429.622435897432</v>
      </c>
      <c r="N9801" s="14">
        <f>E9801*(K9801-L9801-M9801)*IF(F9801="GHS",1,Assumptions!$B$4)</f>
        <v>2266765535.0809331</v>
      </c>
      <c r="O9801" s="15">
        <f t="shared" ca="1" si="1074"/>
        <v>102</v>
      </c>
      <c r="P9801" s="15" t="str">
        <f t="shared" ca="1" si="1075"/>
        <v>91-180d</v>
      </c>
      <c r="Q9801" s="17">
        <f ca="1">IF(P9801="0-90d",0,IF(P9801="91-180d",INDEX(Assumptions!$F$8:$F$12,MATCH(B9801,Assumptions!$A$8:$A$12,0)),IF(P9801="181-365d",INDEX(Assumptions!$G$8:$G$12,MATCH(B9801,Assumptions!$A$8:$A$12,0)),INDEX(Assumptions!$H$8:$H$12,MATCH(B9801,Assumptions!$A$8:$A$12,0)))))</f>
        <v>0</v>
      </c>
      <c r="R9801" s="14">
        <f t="shared" ca="1" si="1076"/>
        <v>0</v>
      </c>
      <c r="S9801" s="14">
        <f t="shared" ca="1" si="1077"/>
        <v>1908134165.0799999</v>
      </c>
      <c r="T9801" s="11" t="s">
        <v>25</v>
      </c>
      <c r="U9801" s="18" t="s">
        <v>26</v>
      </c>
    </row>
    <row r="9802" spans="1:21" ht="15" customHeight="1" x14ac:dyDescent="0.15">
      <c r="A9802" s="10" t="s">
        <v>9850</v>
      </c>
      <c r="B9802" s="11" t="s">
        <v>28</v>
      </c>
      <c r="C9802" s="11" t="s">
        <v>55</v>
      </c>
      <c r="D9802" s="12">
        <v>46097</v>
      </c>
      <c r="E9802" s="11">
        <v>4604</v>
      </c>
      <c r="F9802" s="11" t="s">
        <v>24</v>
      </c>
      <c r="G9802" s="13">
        <v>12193.68</v>
      </c>
      <c r="H9802" s="14">
        <f t="shared" si="1071"/>
        <v>56139702.719999999</v>
      </c>
      <c r="I9802" s="14">
        <f>IF(F9802="GHS",H9802,H9802*Assumptions!$B$4)</f>
        <v>606308789.37600005</v>
      </c>
      <c r="J9802" s="15" t="str">
        <f>INDEX(Assumptions!$B$8:$B$12,MATCH(B9802,Assumptions!$A$8:$A$12,0))</f>
        <v>Fair Value Less Costs to Sell</v>
      </c>
      <c r="K9802" s="16">
        <f>G9802/(1-INDEX(Assumptions!$D$8:$D$12,MATCH(B9802,Assumptions!$A$8:$A$12,0)))</f>
        <v>13856.454545454546</v>
      </c>
      <c r="L9802" s="16">
        <f t="shared" si="1072"/>
        <v>365.81040000000002</v>
      </c>
      <c r="M9802" s="16">
        <f t="shared" si="1073"/>
        <v>692.82272727272732</v>
      </c>
      <c r="N9802" s="14">
        <f>E9802*(K9802-L9802-M9802)*IF(F9802="GHS",1,Assumptions!$B$4)</f>
        <v>636348633.94053829</v>
      </c>
      <c r="O9802" s="15">
        <f t="shared" ca="1" si="1074"/>
        <v>189</v>
      </c>
      <c r="P9802" s="15" t="str">
        <f t="shared" ca="1" si="1075"/>
        <v>181-365d</v>
      </c>
      <c r="Q9802" s="17">
        <f ca="1">IF(P9802="0-90d",0,IF(P9802="91-180d",INDEX(Assumptions!$F$8:$F$12,MATCH(B9802,Assumptions!$A$8:$A$12,0)),IF(P9802="181-365d",INDEX(Assumptions!$G$8:$G$12,MATCH(B9802,Assumptions!$A$8:$A$12,0)),INDEX(Assumptions!$H$8:$H$12,MATCH(B9802,Assumptions!$A$8:$A$12,0)))))</f>
        <v>0.1</v>
      </c>
      <c r="R9802" s="14">
        <f t="shared" ca="1" si="1076"/>
        <v>60630878.937600009</v>
      </c>
      <c r="S9802" s="14">
        <f t="shared" si="1077"/>
        <v>0</v>
      </c>
      <c r="T9802" s="11" t="s">
        <v>39</v>
      </c>
      <c r="U9802" s="18" t="s">
        <v>26</v>
      </c>
    </row>
    <row r="9803" spans="1:21" ht="15" customHeight="1" x14ac:dyDescent="0.15">
      <c r="A9803" s="10" t="s">
        <v>9851</v>
      </c>
      <c r="B9803" s="11" t="s">
        <v>28</v>
      </c>
      <c r="C9803" s="11" t="s">
        <v>35</v>
      </c>
      <c r="D9803" s="12">
        <v>46162</v>
      </c>
      <c r="E9803" s="11">
        <v>414</v>
      </c>
      <c r="F9803" s="11" t="s">
        <v>24</v>
      </c>
      <c r="G9803" s="13">
        <v>14107.13</v>
      </c>
      <c r="H9803" s="14">
        <f t="shared" si="1071"/>
        <v>5840351.8199999994</v>
      </c>
      <c r="I9803" s="14">
        <f>IF(F9803="GHS",H9803,H9803*Assumptions!$B$4)</f>
        <v>63075799.655999996</v>
      </c>
      <c r="J9803" s="15" t="str">
        <f>INDEX(Assumptions!$B$8:$B$12,MATCH(B9803,Assumptions!$A$8:$A$12,0))</f>
        <v>Fair Value Less Costs to Sell</v>
      </c>
      <c r="K9803" s="16">
        <f>G9803/(1-INDEX(Assumptions!$D$8:$D$12,MATCH(B9803,Assumptions!$A$8:$A$12,0)))</f>
        <v>16030.829545454544</v>
      </c>
      <c r="L9803" s="16">
        <f t="shared" si="1072"/>
        <v>423.21389999999997</v>
      </c>
      <c r="M9803" s="16">
        <f t="shared" si="1073"/>
        <v>801.54147727272721</v>
      </c>
      <c r="N9803" s="14">
        <f>E9803*(K9803-L9803-M9803)*IF(F9803="GHS",1,Assumptions!$B$4)</f>
        <v>66200918.82077454</v>
      </c>
      <c r="O9803" s="15">
        <f t="shared" ca="1" si="1074"/>
        <v>124</v>
      </c>
      <c r="P9803" s="15" t="str">
        <f t="shared" ca="1" si="1075"/>
        <v>91-180d</v>
      </c>
      <c r="Q9803" s="17">
        <f ca="1">IF(P9803="0-90d",0,IF(P9803="91-180d",INDEX(Assumptions!$F$8:$F$12,MATCH(B9803,Assumptions!$A$8:$A$12,0)),IF(P9803="181-365d",INDEX(Assumptions!$G$8:$G$12,MATCH(B9803,Assumptions!$A$8:$A$12,0)),INDEX(Assumptions!$H$8:$H$12,MATCH(B9803,Assumptions!$A$8:$A$12,0)))))</f>
        <v>0.02</v>
      </c>
      <c r="R9803" s="14">
        <f t="shared" ca="1" si="1076"/>
        <v>1261515.99312</v>
      </c>
      <c r="S9803" s="14">
        <f t="shared" ca="1" si="1077"/>
        <v>61814283.662879996</v>
      </c>
      <c r="T9803" s="11" t="s">
        <v>25</v>
      </c>
      <c r="U9803" s="18" t="s">
        <v>36</v>
      </c>
    </row>
    <row r="9804" spans="1:21" ht="15" customHeight="1" x14ac:dyDescent="0.15">
      <c r="A9804" s="10" t="s">
        <v>9852</v>
      </c>
      <c r="B9804" s="11" t="s">
        <v>22</v>
      </c>
      <c r="C9804" s="11" t="s">
        <v>61</v>
      </c>
      <c r="D9804" s="12">
        <v>45918</v>
      </c>
      <c r="E9804" s="11">
        <v>4005</v>
      </c>
      <c r="F9804" s="11" t="s">
        <v>24</v>
      </c>
      <c r="G9804" s="13">
        <v>12339.8</v>
      </c>
      <c r="H9804" s="14">
        <f t="shared" si="1071"/>
        <v>49420899</v>
      </c>
      <c r="I9804" s="14">
        <f>IF(F9804="GHS",H9804,H9804*Assumptions!$B$4)</f>
        <v>533745709.20000005</v>
      </c>
      <c r="J9804" s="15" t="str">
        <f>INDEX(Assumptions!$B$8:$B$12,MATCH(B9804,Assumptions!$A$8:$A$12,0))</f>
        <v>FIFO</v>
      </c>
      <c r="K9804" s="16">
        <f>G9804/(1-INDEX(Assumptions!$D$8:$D$12,MATCH(B9804,Assumptions!$A$8:$A$12,0)))</f>
        <v>15048.536585365851</v>
      </c>
      <c r="L9804" s="16">
        <f t="shared" si="1072"/>
        <v>370.19399999999996</v>
      </c>
      <c r="M9804" s="16">
        <f t="shared" si="1073"/>
        <v>752.42682926829264</v>
      </c>
      <c r="N9804" s="14">
        <f>E9804*(K9804-L9804-M9804)*IF(F9804="GHS",1,Assumptions!$B$4)</f>
        <v>602351560.11424398</v>
      </c>
      <c r="O9804" s="15">
        <f t="shared" ca="1" si="1074"/>
        <v>368</v>
      </c>
      <c r="P9804" s="15" t="str">
        <f t="shared" ca="1" si="1075"/>
        <v>365d+</v>
      </c>
      <c r="Q9804" s="17">
        <f ca="1">IF(P9804="0-90d",0,IF(P9804="91-180d",INDEX(Assumptions!$F$8:$F$12,MATCH(B9804,Assumptions!$A$8:$A$12,0)),IF(P9804="181-365d",INDEX(Assumptions!$G$8:$G$12,MATCH(B9804,Assumptions!$A$8:$A$12,0)),INDEX(Assumptions!$H$8:$H$12,MATCH(B9804,Assumptions!$A$8:$A$12,0)))))</f>
        <v>0.5</v>
      </c>
      <c r="R9804" s="14">
        <f t="shared" ca="1" si="1076"/>
        <v>266872854.60000002</v>
      </c>
      <c r="S9804" s="14">
        <f t="shared" ca="1" si="1077"/>
        <v>266872854.60000002</v>
      </c>
      <c r="T9804" s="11" t="s">
        <v>25</v>
      </c>
      <c r="U9804" s="18" t="s">
        <v>26</v>
      </c>
    </row>
    <row r="9805" spans="1:21" ht="15" customHeight="1" x14ac:dyDescent="0.15">
      <c r="A9805" s="10" t="s">
        <v>9853</v>
      </c>
      <c r="B9805" s="11" t="s">
        <v>28</v>
      </c>
      <c r="C9805" s="11" t="s">
        <v>55</v>
      </c>
      <c r="D9805" s="12">
        <v>45784</v>
      </c>
      <c r="E9805" s="11">
        <v>3912</v>
      </c>
      <c r="F9805" s="11" t="s">
        <v>24</v>
      </c>
      <c r="G9805" s="13">
        <v>8313.57</v>
      </c>
      <c r="H9805" s="14">
        <f t="shared" si="1071"/>
        <v>32522685.84</v>
      </c>
      <c r="I9805" s="14">
        <f>IF(F9805="GHS",H9805,H9805*Assumptions!$B$4)</f>
        <v>351245007.07200003</v>
      </c>
      <c r="J9805" s="15" t="str">
        <f>INDEX(Assumptions!$B$8:$B$12,MATCH(B9805,Assumptions!$A$8:$A$12,0))</f>
        <v>Fair Value Less Costs to Sell</v>
      </c>
      <c r="K9805" s="16">
        <f>G9805/(1-INDEX(Assumptions!$D$8:$D$12,MATCH(B9805,Assumptions!$A$8:$A$12,0)))</f>
        <v>9447.238636363636</v>
      </c>
      <c r="L9805" s="16">
        <f t="shared" si="1072"/>
        <v>249.40709999999999</v>
      </c>
      <c r="M9805" s="16">
        <f t="shared" si="1073"/>
        <v>472.3619318181818</v>
      </c>
      <c r="N9805" s="14">
        <f>E9805*(K9805-L9805-M9805)*IF(F9805="GHS",1,Assumptions!$B$4)</f>
        <v>368647600.6042037</v>
      </c>
      <c r="O9805" s="15">
        <f t="shared" ca="1" si="1074"/>
        <v>502</v>
      </c>
      <c r="P9805" s="15" t="str">
        <f t="shared" ca="1" si="1075"/>
        <v>365d+</v>
      </c>
      <c r="Q9805" s="17">
        <f ca="1">IF(P9805="0-90d",0,IF(P9805="91-180d",INDEX(Assumptions!$F$8:$F$12,MATCH(B9805,Assumptions!$A$8:$A$12,0)),IF(P9805="181-365d",INDEX(Assumptions!$G$8:$G$12,MATCH(B9805,Assumptions!$A$8:$A$12,0)),INDEX(Assumptions!$H$8:$H$12,MATCH(B9805,Assumptions!$A$8:$A$12,0)))))</f>
        <v>0.4</v>
      </c>
      <c r="R9805" s="14">
        <f t="shared" ca="1" si="1076"/>
        <v>140498002.82880002</v>
      </c>
      <c r="S9805" s="14">
        <f t="shared" si="1077"/>
        <v>0</v>
      </c>
      <c r="T9805" s="11" t="s">
        <v>39</v>
      </c>
      <c r="U9805" s="18" t="s">
        <v>26</v>
      </c>
    </row>
    <row r="9806" spans="1:21" ht="15" customHeight="1" x14ac:dyDescent="0.15">
      <c r="A9806" s="10" t="s">
        <v>9854</v>
      </c>
      <c r="B9806" s="11" t="s">
        <v>41</v>
      </c>
      <c r="C9806" s="11" t="s">
        <v>42</v>
      </c>
      <c r="D9806" s="12">
        <v>45961</v>
      </c>
      <c r="E9806" s="11">
        <v>137</v>
      </c>
      <c r="F9806" s="11" t="s">
        <v>33</v>
      </c>
      <c r="G9806" s="13">
        <v>183.48</v>
      </c>
      <c r="H9806" s="14">
        <f t="shared" si="1071"/>
        <v>25136.76</v>
      </c>
      <c r="I9806" s="14">
        <f>IF(F9806="GHS",H9806,H9806*Assumptions!$B$4)</f>
        <v>25136.76</v>
      </c>
      <c r="J9806" s="15" t="str">
        <f>INDEX(Assumptions!$B$8:$B$12,MATCH(B9806,Assumptions!$A$8:$A$12,0))</f>
        <v>Weighted Average</v>
      </c>
      <c r="K9806" s="16">
        <f>G9806/(1-INDEX(Assumptions!$D$8:$D$12,MATCH(B9806,Assumptions!$A$8:$A$12,0)))</f>
        <v>282.27692307692303</v>
      </c>
      <c r="L9806" s="16">
        <f t="shared" si="1072"/>
        <v>5.5043999999999995</v>
      </c>
      <c r="M9806" s="16">
        <f t="shared" si="1073"/>
        <v>14.113846153846152</v>
      </c>
      <c r="N9806" s="14">
        <f>E9806*(K9806-L9806-M9806)*IF(F9806="GHS",1,Assumptions!$B$4)</f>
        <v>35984.238738461536</v>
      </c>
      <c r="O9806" s="15">
        <f t="shared" ca="1" si="1074"/>
        <v>325</v>
      </c>
      <c r="P9806" s="15" t="str">
        <f t="shared" ca="1" si="1075"/>
        <v>181-365d</v>
      </c>
      <c r="Q9806" s="17">
        <f ca="1">IF(P9806="0-90d",0,IF(P9806="91-180d",INDEX(Assumptions!$F$8:$F$12,MATCH(B9806,Assumptions!$A$8:$A$12,0)),IF(P9806="181-365d",INDEX(Assumptions!$G$8:$G$12,MATCH(B9806,Assumptions!$A$8:$A$12,0)),INDEX(Assumptions!$H$8:$H$12,MATCH(B9806,Assumptions!$A$8:$A$12,0)))))</f>
        <v>0.35</v>
      </c>
      <c r="R9806" s="14">
        <f t="shared" ca="1" si="1076"/>
        <v>8797.8659999999982</v>
      </c>
      <c r="S9806" s="14">
        <f t="shared" ca="1" si="1077"/>
        <v>16338.894</v>
      </c>
      <c r="T9806" s="11" t="s">
        <v>25</v>
      </c>
      <c r="U9806" s="18" t="s">
        <v>26</v>
      </c>
    </row>
    <row r="9807" spans="1:21" ht="15" customHeight="1" x14ac:dyDescent="0.15">
      <c r="A9807" s="10" t="s">
        <v>9855</v>
      </c>
      <c r="B9807" s="11" t="s">
        <v>41</v>
      </c>
      <c r="C9807" s="11" t="s">
        <v>115</v>
      </c>
      <c r="D9807" s="12">
        <v>45830</v>
      </c>
      <c r="E9807" s="11">
        <v>621</v>
      </c>
      <c r="F9807" s="11" t="s">
        <v>33</v>
      </c>
      <c r="G9807" s="13">
        <v>270.02</v>
      </c>
      <c r="H9807" s="14">
        <f t="shared" si="1071"/>
        <v>167682.41999999998</v>
      </c>
      <c r="I9807" s="14">
        <f>IF(F9807="GHS",H9807,H9807*Assumptions!$B$4)</f>
        <v>167682.41999999998</v>
      </c>
      <c r="J9807" s="15" t="str">
        <f>INDEX(Assumptions!$B$8:$B$12,MATCH(B9807,Assumptions!$A$8:$A$12,0))</f>
        <v>Weighted Average</v>
      </c>
      <c r="K9807" s="16">
        <f>G9807/(1-INDEX(Assumptions!$D$8:$D$12,MATCH(B9807,Assumptions!$A$8:$A$12,0)))</f>
        <v>415.4153846153846</v>
      </c>
      <c r="L9807" s="16">
        <f t="shared" si="1072"/>
        <v>8.1006</v>
      </c>
      <c r="M9807" s="16">
        <f t="shared" si="1073"/>
        <v>20.770769230769233</v>
      </c>
      <c r="N9807" s="14">
        <f>E9807*(K9807-L9807-M9807)*IF(F9807="GHS",1,Assumptions!$B$4)</f>
        <v>240043.83355384614</v>
      </c>
      <c r="O9807" s="15">
        <f t="shared" ca="1" si="1074"/>
        <v>456</v>
      </c>
      <c r="P9807" s="15" t="str">
        <f t="shared" ca="1" si="1075"/>
        <v>365d+</v>
      </c>
      <c r="Q9807" s="17">
        <f ca="1">IF(P9807="0-90d",0,IF(P9807="91-180d",INDEX(Assumptions!$F$8:$F$12,MATCH(B9807,Assumptions!$A$8:$A$12,0)),IF(P9807="181-365d",INDEX(Assumptions!$G$8:$G$12,MATCH(B9807,Assumptions!$A$8:$A$12,0)),INDEX(Assumptions!$H$8:$H$12,MATCH(B9807,Assumptions!$A$8:$A$12,0)))))</f>
        <v>0.8</v>
      </c>
      <c r="R9807" s="14">
        <f t="shared" ca="1" si="1076"/>
        <v>134145.93599999999</v>
      </c>
      <c r="S9807" s="14">
        <f t="shared" ca="1" si="1077"/>
        <v>33536.483999999997</v>
      </c>
      <c r="T9807" s="11" t="s">
        <v>25</v>
      </c>
      <c r="U9807" s="18" t="s">
        <v>26</v>
      </c>
    </row>
    <row r="9808" spans="1:21" ht="15" customHeight="1" x14ac:dyDescent="0.15">
      <c r="A9808" s="10" t="s">
        <v>9856</v>
      </c>
      <c r="B9808" s="11" t="s">
        <v>22</v>
      </c>
      <c r="C9808" s="11" t="s">
        <v>81</v>
      </c>
      <c r="D9808" s="12">
        <v>45862</v>
      </c>
      <c r="E9808" s="11">
        <v>570</v>
      </c>
      <c r="F9808" s="11" t="s">
        <v>24</v>
      </c>
      <c r="G9808" s="13">
        <v>20759.150000000001</v>
      </c>
      <c r="H9808" s="14">
        <f t="shared" si="1071"/>
        <v>11832715.5</v>
      </c>
      <c r="I9808" s="14">
        <f>IF(F9808="GHS",H9808,H9808*Assumptions!$B$4)</f>
        <v>127793327.40000001</v>
      </c>
      <c r="J9808" s="15" t="str">
        <f>INDEX(Assumptions!$B$8:$B$12,MATCH(B9808,Assumptions!$A$8:$A$12,0))</f>
        <v>FIFO</v>
      </c>
      <c r="K9808" s="16">
        <f>G9808/(1-INDEX(Assumptions!$D$8:$D$12,MATCH(B9808,Assumptions!$A$8:$A$12,0)))</f>
        <v>25316.036585365855</v>
      </c>
      <c r="L9808" s="16">
        <f t="shared" si="1072"/>
        <v>622.77449999999999</v>
      </c>
      <c r="M9808" s="16">
        <f t="shared" si="1073"/>
        <v>1265.8018292682927</v>
      </c>
      <c r="N9808" s="14">
        <f>E9808*(K9808-L9808-M9808)*IF(F9808="GHS",1,Assumptions!$B$4)</f>
        <v>144219445.33653659</v>
      </c>
      <c r="O9808" s="15">
        <f t="shared" ca="1" si="1074"/>
        <v>424</v>
      </c>
      <c r="P9808" s="15" t="str">
        <f t="shared" ca="1" si="1075"/>
        <v>365d+</v>
      </c>
      <c r="Q9808" s="17">
        <f ca="1">IF(P9808="0-90d",0,IF(P9808="91-180d",INDEX(Assumptions!$F$8:$F$12,MATCH(B9808,Assumptions!$A$8:$A$12,0)),IF(P9808="181-365d",INDEX(Assumptions!$G$8:$G$12,MATCH(B9808,Assumptions!$A$8:$A$12,0)),INDEX(Assumptions!$H$8:$H$12,MATCH(B9808,Assumptions!$A$8:$A$12,0)))))</f>
        <v>0.5</v>
      </c>
      <c r="R9808" s="14">
        <f t="shared" ca="1" si="1076"/>
        <v>63896663.700000003</v>
      </c>
      <c r="S9808" s="14">
        <f t="shared" ca="1" si="1077"/>
        <v>63896663.700000003</v>
      </c>
      <c r="T9808" s="11" t="s">
        <v>25</v>
      </c>
      <c r="U9808" s="18" t="s">
        <v>26</v>
      </c>
    </row>
    <row r="9809" spans="1:21" ht="15" customHeight="1" x14ac:dyDescent="0.15">
      <c r="A9809" s="10" t="s">
        <v>9857</v>
      </c>
      <c r="B9809" s="11" t="s">
        <v>31</v>
      </c>
      <c r="C9809" s="11" t="s">
        <v>32</v>
      </c>
      <c r="D9809" s="12">
        <v>46189</v>
      </c>
      <c r="E9809" s="11">
        <v>3167</v>
      </c>
      <c r="F9809" s="11" t="s">
        <v>33</v>
      </c>
      <c r="G9809" s="13">
        <v>2279.16</v>
      </c>
      <c r="H9809" s="14">
        <f t="shared" si="1071"/>
        <v>7218099.7199999997</v>
      </c>
      <c r="I9809" s="14">
        <f>IF(F9809="GHS",H9809,H9809*Assumptions!$B$4)</f>
        <v>7218099.7199999997</v>
      </c>
      <c r="J9809" s="15" t="str">
        <f>INDEX(Assumptions!$B$8:$B$12,MATCH(B9809,Assumptions!$A$8:$A$12,0))</f>
        <v>Weighted Average</v>
      </c>
      <c r="K9809" s="16">
        <f>G9809/(1-INDEX(Assumptions!$D$8:$D$12,MATCH(B9809,Assumptions!$A$8:$A$12,0)))</f>
        <v>3165.5</v>
      </c>
      <c r="L9809" s="16">
        <f t="shared" si="1072"/>
        <v>68.374799999999993</v>
      </c>
      <c r="M9809" s="16">
        <f t="shared" si="1073"/>
        <v>158.27500000000001</v>
      </c>
      <c r="N9809" s="14">
        <f>E9809*(K9809-L9809-M9809)*IF(F9809="GHS",1,Assumptions!$B$4)</f>
        <v>9307338.5833999999</v>
      </c>
      <c r="O9809" s="15">
        <f t="shared" ca="1" si="1074"/>
        <v>97</v>
      </c>
      <c r="P9809" s="15" t="str">
        <f t="shared" ca="1" si="1075"/>
        <v>91-180d</v>
      </c>
      <c r="Q9809" s="17">
        <f ca="1">IF(P9809="0-90d",0,IF(P9809="91-180d",INDEX(Assumptions!$F$8:$F$12,MATCH(B9809,Assumptions!$A$8:$A$12,0)),IF(P9809="181-365d",INDEX(Assumptions!$G$8:$G$12,MATCH(B9809,Assumptions!$A$8:$A$12,0)),INDEX(Assumptions!$H$8:$H$12,MATCH(B9809,Assumptions!$A$8:$A$12,0)))))</f>
        <v>0.05</v>
      </c>
      <c r="R9809" s="14">
        <f t="shared" ca="1" si="1076"/>
        <v>360904.98600000003</v>
      </c>
      <c r="S9809" s="14">
        <f t="shared" ca="1" si="1077"/>
        <v>6857194.7339999992</v>
      </c>
      <c r="T9809" s="11" t="s">
        <v>25</v>
      </c>
      <c r="U9809" s="18" t="s">
        <v>36</v>
      </c>
    </row>
    <row r="9810" spans="1:21" ht="15" customHeight="1" x14ac:dyDescent="0.15">
      <c r="A9810" s="10" t="s">
        <v>9858</v>
      </c>
      <c r="B9810" s="11" t="s">
        <v>31</v>
      </c>
      <c r="C9810" s="11" t="s">
        <v>32</v>
      </c>
      <c r="D9810" s="12">
        <v>45908</v>
      </c>
      <c r="E9810" s="11">
        <v>1002</v>
      </c>
      <c r="F9810" s="11" t="s">
        <v>33</v>
      </c>
      <c r="G9810" s="13">
        <v>3361.17</v>
      </c>
      <c r="H9810" s="14">
        <f t="shared" si="1071"/>
        <v>3367892.34</v>
      </c>
      <c r="I9810" s="14">
        <f>IF(F9810="GHS",H9810,H9810*Assumptions!$B$4)</f>
        <v>3367892.34</v>
      </c>
      <c r="J9810" s="15" t="str">
        <f>INDEX(Assumptions!$B$8:$B$12,MATCH(B9810,Assumptions!$A$8:$A$12,0))</f>
        <v>Weighted Average</v>
      </c>
      <c r="K9810" s="16">
        <f>G9810/(1-INDEX(Assumptions!$D$8:$D$12,MATCH(B9810,Assumptions!$A$8:$A$12,0)))</f>
        <v>4668.291666666667</v>
      </c>
      <c r="L9810" s="16">
        <f t="shared" si="1072"/>
        <v>100.8351</v>
      </c>
      <c r="M9810" s="16">
        <f t="shared" si="1073"/>
        <v>233.41458333333335</v>
      </c>
      <c r="N9810" s="14">
        <f>E9810*(K9810-L9810-M9810)*IF(F9810="GHS",1,Assumptions!$B$4)</f>
        <v>4342710.0673000002</v>
      </c>
      <c r="O9810" s="15">
        <f t="shared" ca="1" si="1074"/>
        <v>378</v>
      </c>
      <c r="P9810" s="15" t="str">
        <f t="shared" ca="1" si="1075"/>
        <v>365d+</v>
      </c>
      <c r="Q9810" s="17">
        <f ca="1">IF(P9810="0-90d",0,IF(P9810="91-180d",INDEX(Assumptions!$F$8:$F$12,MATCH(B9810,Assumptions!$A$8:$A$12,0)),IF(P9810="181-365d",INDEX(Assumptions!$G$8:$G$12,MATCH(B9810,Assumptions!$A$8:$A$12,0)),INDEX(Assumptions!$H$8:$H$12,MATCH(B9810,Assumptions!$A$8:$A$12,0)))))</f>
        <v>0.6</v>
      </c>
      <c r="R9810" s="14">
        <f t="shared" ca="1" si="1076"/>
        <v>2020735.4039999999</v>
      </c>
      <c r="S9810" s="14">
        <f t="shared" ca="1" si="1077"/>
        <v>1347156.936</v>
      </c>
      <c r="T9810" s="11" t="s">
        <v>25</v>
      </c>
      <c r="U9810" s="18" t="s">
        <v>36</v>
      </c>
    </row>
    <row r="9811" spans="1:21" ht="15" customHeight="1" x14ac:dyDescent="0.15">
      <c r="A9811" s="10" t="s">
        <v>9859</v>
      </c>
      <c r="B9811" s="11" t="s">
        <v>28</v>
      </c>
      <c r="C9811" s="11" t="s">
        <v>55</v>
      </c>
      <c r="D9811" s="12">
        <v>46091</v>
      </c>
      <c r="E9811" s="11">
        <v>2853</v>
      </c>
      <c r="F9811" s="11" t="s">
        <v>24</v>
      </c>
      <c r="G9811" s="13">
        <v>3860.71</v>
      </c>
      <c r="H9811" s="14">
        <f t="shared" si="1071"/>
        <v>11014605.630000001</v>
      </c>
      <c r="I9811" s="14">
        <f>IF(F9811="GHS",H9811,H9811*Assumptions!$B$4)</f>
        <v>118957740.80400002</v>
      </c>
      <c r="J9811" s="15" t="str">
        <f>INDEX(Assumptions!$B$8:$B$12,MATCH(B9811,Assumptions!$A$8:$A$12,0))</f>
        <v>Fair Value Less Costs to Sell</v>
      </c>
      <c r="K9811" s="16">
        <f>G9811/(1-INDEX(Assumptions!$D$8:$D$12,MATCH(B9811,Assumptions!$A$8:$A$12,0)))</f>
        <v>4387.170454545455</v>
      </c>
      <c r="L9811" s="16">
        <f t="shared" si="1072"/>
        <v>115.82129999999999</v>
      </c>
      <c r="M9811" s="16">
        <f t="shared" si="1073"/>
        <v>219.35852272727277</v>
      </c>
      <c r="N9811" s="14">
        <f>E9811*(K9811-L9811-M9811)*IF(F9811="GHS",1,Assumptions!$B$4)</f>
        <v>124851556.14383458</v>
      </c>
      <c r="O9811" s="15">
        <f t="shared" ca="1" si="1074"/>
        <v>195</v>
      </c>
      <c r="P9811" s="15" t="str">
        <f t="shared" ca="1" si="1075"/>
        <v>181-365d</v>
      </c>
      <c r="Q9811" s="17">
        <f ca="1">IF(P9811="0-90d",0,IF(P9811="91-180d",INDEX(Assumptions!$F$8:$F$12,MATCH(B9811,Assumptions!$A$8:$A$12,0)),IF(P9811="181-365d",INDEX(Assumptions!$G$8:$G$12,MATCH(B9811,Assumptions!$A$8:$A$12,0)),INDEX(Assumptions!$H$8:$H$12,MATCH(B9811,Assumptions!$A$8:$A$12,0)))))</f>
        <v>0.1</v>
      </c>
      <c r="R9811" s="14">
        <f t="shared" ca="1" si="1076"/>
        <v>11895774.080400003</v>
      </c>
      <c r="S9811" s="14">
        <f t="shared" ca="1" si="1077"/>
        <v>107061966.72360002</v>
      </c>
      <c r="T9811" s="11" t="s">
        <v>25</v>
      </c>
      <c r="U9811" s="18" t="s">
        <v>26</v>
      </c>
    </row>
    <row r="9812" spans="1:21" ht="15" customHeight="1" x14ac:dyDescent="0.15">
      <c r="A9812" s="10" t="s">
        <v>9860</v>
      </c>
      <c r="B9812" s="11" t="s">
        <v>28</v>
      </c>
      <c r="C9812" s="11" t="s">
        <v>35</v>
      </c>
      <c r="D9812" s="12">
        <v>45930</v>
      </c>
      <c r="E9812" s="11">
        <v>2996</v>
      </c>
      <c r="F9812" s="11" t="s">
        <v>24</v>
      </c>
      <c r="G9812" s="13">
        <v>11018.36</v>
      </c>
      <c r="H9812" s="14">
        <f t="shared" si="1071"/>
        <v>33011006.560000002</v>
      </c>
      <c r="I9812" s="14">
        <f>IF(F9812="GHS",H9812,H9812*Assumptions!$B$4)</f>
        <v>356518870.84800005</v>
      </c>
      <c r="J9812" s="15" t="str">
        <f>INDEX(Assumptions!$B$8:$B$12,MATCH(B9812,Assumptions!$A$8:$A$12,0))</f>
        <v>Fair Value Less Costs to Sell</v>
      </c>
      <c r="K9812" s="16">
        <f>G9812/(1-INDEX(Assumptions!$D$8:$D$12,MATCH(B9812,Assumptions!$A$8:$A$12,0)))</f>
        <v>12520.863636363638</v>
      </c>
      <c r="L9812" s="16">
        <f t="shared" si="1072"/>
        <v>330.55079999999998</v>
      </c>
      <c r="M9812" s="16">
        <f t="shared" si="1073"/>
        <v>626.04318181818189</v>
      </c>
      <c r="N9812" s="14">
        <f>E9812*(K9812-L9812-M9812)*IF(F9812="GHS",1,Assumptions!$B$4)</f>
        <v>374182760.35819644</v>
      </c>
      <c r="O9812" s="15">
        <f t="shared" ca="1" si="1074"/>
        <v>356</v>
      </c>
      <c r="P9812" s="15" t="str">
        <f t="shared" ca="1" si="1075"/>
        <v>181-365d</v>
      </c>
      <c r="Q9812" s="17">
        <f ca="1">IF(P9812="0-90d",0,IF(P9812="91-180d",INDEX(Assumptions!$F$8:$F$12,MATCH(B9812,Assumptions!$A$8:$A$12,0)),IF(P9812="181-365d",INDEX(Assumptions!$G$8:$G$12,MATCH(B9812,Assumptions!$A$8:$A$12,0)),INDEX(Assumptions!$H$8:$H$12,MATCH(B9812,Assumptions!$A$8:$A$12,0)))))</f>
        <v>0.1</v>
      </c>
      <c r="R9812" s="14">
        <f t="shared" ca="1" si="1076"/>
        <v>35651887.084800005</v>
      </c>
      <c r="S9812" s="14">
        <f t="shared" ca="1" si="1077"/>
        <v>320866983.76320004</v>
      </c>
      <c r="T9812" s="11" t="s">
        <v>25</v>
      </c>
      <c r="U9812" s="18" t="s">
        <v>26</v>
      </c>
    </row>
    <row r="9813" spans="1:21" ht="15" customHeight="1" x14ac:dyDescent="0.15">
      <c r="A9813" s="10" t="s">
        <v>9861</v>
      </c>
      <c r="B9813" s="11" t="s">
        <v>46</v>
      </c>
      <c r="C9813" s="11" t="s">
        <v>119</v>
      </c>
      <c r="D9813" s="12">
        <v>46182</v>
      </c>
      <c r="E9813" s="11">
        <v>2363</v>
      </c>
      <c r="F9813" s="11" t="s">
        <v>33</v>
      </c>
      <c r="G9813" s="13">
        <v>297706.68</v>
      </c>
      <c r="H9813" s="14">
        <f t="shared" si="1071"/>
        <v>703480884.84000003</v>
      </c>
      <c r="I9813" s="14">
        <f>IF(F9813="GHS",H9813,H9813*Assumptions!$B$4)</f>
        <v>703480884.84000003</v>
      </c>
      <c r="J9813" s="15" t="str">
        <f>INDEX(Assumptions!$B$8:$B$12,MATCH(B9813,Assumptions!$A$8:$A$12,0))</f>
        <v>Specific Identification</v>
      </c>
      <c r="K9813" s="16">
        <f>G9813/(1-INDEX(Assumptions!$D$8:$D$12,MATCH(B9813,Assumptions!$A$8:$A$12,0)))</f>
        <v>381675.23076923075</v>
      </c>
      <c r="L9813" s="16">
        <f t="shared" si="1072"/>
        <v>8931.2003999999997</v>
      </c>
      <c r="M9813" s="16">
        <f t="shared" si="1073"/>
        <v>19083.761538461538</v>
      </c>
      <c r="N9813" s="14">
        <f>E9813*(K9813-L9813-M9813)*IF(F9813="GHS",1,Assumptions!$B$4)</f>
        <v>835699215.24710774</v>
      </c>
      <c r="O9813" s="15">
        <f t="shared" ca="1" si="1074"/>
        <v>104</v>
      </c>
      <c r="P9813" s="15" t="str">
        <f t="shared" ca="1" si="1075"/>
        <v>91-180d</v>
      </c>
      <c r="Q9813" s="17">
        <f ca="1">IF(P9813="0-90d",0,IF(P9813="91-180d",INDEX(Assumptions!$F$8:$F$12,MATCH(B9813,Assumptions!$A$8:$A$12,0)),IF(P9813="181-365d",INDEX(Assumptions!$G$8:$G$12,MATCH(B9813,Assumptions!$A$8:$A$12,0)),INDEX(Assumptions!$H$8:$H$12,MATCH(B9813,Assumptions!$A$8:$A$12,0)))))</f>
        <v>0</v>
      </c>
      <c r="R9813" s="14">
        <f t="shared" ca="1" si="1076"/>
        <v>0</v>
      </c>
      <c r="S9813" s="14">
        <f t="shared" ca="1" si="1077"/>
        <v>703480884.84000003</v>
      </c>
      <c r="T9813" s="11" t="s">
        <v>25</v>
      </c>
      <c r="U9813" s="18" t="s">
        <v>26</v>
      </c>
    </row>
    <row r="9814" spans="1:21" ht="15" customHeight="1" x14ac:dyDescent="0.15">
      <c r="A9814" s="10" t="s">
        <v>9862</v>
      </c>
      <c r="B9814" s="11" t="s">
        <v>41</v>
      </c>
      <c r="C9814" s="11" t="s">
        <v>42</v>
      </c>
      <c r="D9814" s="12">
        <v>46146</v>
      </c>
      <c r="E9814" s="11">
        <v>3800</v>
      </c>
      <c r="F9814" s="11" t="s">
        <v>33</v>
      </c>
      <c r="G9814" s="13">
        <v>1226.1199999999999</v>
      </c>
      <c r="H9814" s="14">
        <f t="shared" si="1071"/>
        <v>4659256</v>
      </c>
      <c r="I9814" s="14">
        <f>IF(F9814="GHS",H9814,H9814*Assumptions!$B$4)</f>
        <v>4659256</v>
      </c>
      <c r="J9814" s="15" t="str">
        <f>INDEX(Assumptions!$B$8:$B$12,MATCH(B9814,Assumptions!$A$8:$A$12,0))</f>
        <v>Weighted Average</v>
      </c>
      <c r="K9814" s="16">
        <f>G9814/(1-INDEX(Assumptions!$D$8:$D$12,MATCH(B9814,Assumptions!$A$8:$A$12,0)))</f>
        <v>1886.3384615384614</v>
      </c>
      <c r="L9814" s="16">
        <f t="shared" si="1072"/>
        <v>36.783599999999993</v>
      </c>
      <c r="M9814" s="16">
        <f t="shared" si="1073"/>
        <v>94.316923076923075</v>
      </c>
      <c r="N9814" s="14">
        <f>E9814*(K9814-L9814-M9814)*IF(F9814="GHS",1,Assumptions!$B$4)</f>
        <v>6669904.1661538454</v>
      </c>
      <c r="O9814" s="15">
        <f t="shared" ca="1" si="1074"/>
        <v>140</v>
      </c>
      <c r="P9814" s="15" t="str">
        <f t="shared" ca="1" si="1075"/>
        <v>91-180d</v>
      </c>
      <c r="Q9814" s="17">
        <f ca="1">IF(P9814="0-90d",0,IF(P9814="91-180d",INDEX(Assumptions!$F$8:$F$12,MATCH(B9814,Assumptions!$A$8:$A$12,0)),IF(P9814="181-365d",INDEX(Assumptions!$G$8:$G$12,MATCH(B9814,Assumptions!$A$8:$A$12,0)),INDEX(Assumptions!$H$8:$H$12,MATCH(B9814,Assumptions!$A$8:$A$12,0)))))</f>
        <v>0.1</v>
      </c>
      <c r="R9814" s="14">
        <f t="shared" ca="1" si="1076"/>
        <v>465925.60000000003</v>
      </c>
      <c r="S9814" s="14">
        <f t="shared" si="1077"/>
        <v>0</v>
      </c>
      <c r="T9814" s="11" t="s">
        <v>39</v>
      </c>
      <c r="U9814" s="18" t="s">
        <v>26</v>
      </c>
    </row>
    <row r="9815" spans="1:21" ht="15" customHeight="1" x14ac:dyDescent="0.15">
      <c r="A9815" s="10" t="s">
        <v>9863</v>
      </c>
      <c r="B9815" s="11" t="s">
        <v>31</v>
      </c>
      <c r="C9815" s="11" t="s">
        <v>63</v>
      </c>
      <c r="D9815" s="12">
        <v>45867</v>
      </c>
      <c r="E9815" s="11">
        <v>3277</v>
      </c>
      <c r="F9815" s="11" t="s">
        <v>33</v>
      </c>
      <c r="G9815" s="13">
        <v>905.94</v>
      </c>
      <c r="H9815" s="14">
        <f t="shared" si="1071"/>
        <v>2968765.3800000004</v>
      </c>
      <c r="I9815" s="14">
        <f>IF(F9815="GHS",H9815,H9815*Assumptions!$B$4)</f>
        <v>2968765.3800000004</v>
      </c>
      <c r="J9815" s="15" t="str">
        <f>INDEX(Assumptions!$B$8:$B$12,MATCH(B9815,Assumptions!$A$8:$A$12,0))</f>
        <v>Weighted Average</v>
      </c>
      <c r="K9815" s="16">
        <f>G9815/(1-INDEX(Assumptions!$D$8:$D$12,MATCH(B9815,Assumptions!$A$8:$A$12,0)))</f>
        <v>1258.2500000000002</v>
      </c>
      <c r="L9815" s="16">
        <f t="shared" si="1072"/>
        <v>27.1782</v>
      </c>
      <c r="M9815" s="16">
        <f t="shared" si="1073"/>
        <v>62.912500000000016</v>
      </c>
      <c r="N9815" s="14">
        <f>E9815*(K9815-L9815-M9815)*IF(F9815="GHS",1,Assumptions!$B$4)</f>
        <v>3828058.0261000008</v>
      </c>
      <c r="O9815" s="15">
        <f t="shared" ca="1" si="1074"/>
        <v>419</v>
      </c>
      <c r="P9815" s="15" t="str">
        <f t="shared" ca="1" si="1075"/>
        <v>365d+</v>
      </c>
      <c r="Q9815" s="17">
        <f ca="1">IF(P9815="0-90d",0,IF(P9815="91-180d",INDEX(Assumptions!$F$8:$F$12,MATCH(B9815,Assumptions!$A$8:$A$12,0)),IF(P9815="181-365d",INDEX(Assumptions!$G$8:$G$12,MATCH(B9815,Assumptions!$A$8:$A$12,0)),INDEX(Assumptions!$H$8:$H$12,MATCH(B9815,Assumptions!$A$8:$A$12,0)))))</f>
        <v>0.6</v>
      </c>
      <c r="R9815" s="14">
        <f t="shared" ca="1" si="1076"/>
        <v>1781259.2280000001</v>
      </c>
      <c r="S9815" s="14">
        <f t="shared" ca="1" si="1077"/>
        <v>1187506.1520000002</v>
      </c>
      <c r="T9815" s="11" t="s">
        <v>25</v>
      </c>
      <c r="U9815" s="18" t="s">
        <v>26</v>
      </c>
    </row>
    <row r="9816" spans="1:21" ht="15" customHeight="1" x14ac:dyDescent="0.15">
      <c r="A9816" s="10" t="s">
        <v>9864</v>
      </c>
      <c r="B9816" s="11" t="s">
        <v>28</v>
      </c>
      <c r="C9816" s="11" t="s">
        <v>38</v>
      </c>
      <c r="D9816" s="12">
        <v>46162</v>
      </c>
      <c r="E9816" s="11">
        <v>688</v>
      </c>
      <c r="F9816" s="11" t="s">
        <v>24</v>
      </c>
      <c r="G9816" s="13">
        <v>7393.23</v>
      </c>
      <c r="H9816" s="14">
        <f t="shared" si="1071"/>
        <v>5086542.2399999993</v>
      </c>
      <c r="I9816" s="14">
        <f>IF(F9816="GHS",H9816,H9816*Assumptions!$B$4)</f>
        <v>54934656.191999994</v>
      </c>
      <c r="J9816" s="15" t="str">
        <f>INDEX(Assumptions!$B$8:$B$12,MATCH(B9816,Assumptions!$A$8:$A$12,0))</f>
        <v>Fair Value Less Costs to Sell</v>
      </c>
      <c r="K9816" s="16">
        <f>G9816/(1-INDEX(Assumptions!$D$8:$D$12,MATCH(B9816,Assumptions!$A$8:$A$12,0)))</f>
        <v>8401.3977272727261</v>
      </c>
      <c r="L9816" s="16">
        <f t="shared" si="1072"/>
        <v>221.79689999999997</v>
      </c>
      <c r="M9816" s="16">
        <f t="shared" si="1073"/>
        <v>420.06988636363633</v>
      </c>
      <c r="N9816" s="14">
        <f>E9816*(K9816-L9816-M9816)*IF(F9816="GHS",1,Assumptions!$B$4)</f>
        <v>57656418.703330912</v>
      </c>
      <c r="O9816" s="15">
        <f t="shared" ca="1" si="1074"/>
        <v>124</v>
      </c>
      <c r="P9816" s="15" t="str">
        <f t="shared" ca="1" si="1075"/>
        <v>91-180d</v>
      </c>
      <c r="Q9816" s="17">
        <f ca="1">IF(P9816="0-90d",0,IF(P9816="91-180d",INDEX(Assumptions!$F$8:$F$12,MATCH(B9816,Assumptions!$A$8:$A$12,0)),IF(P9816="181-365d",INDEX(Assumptions!$G$8:$G$12,MATCH(B9816,Assumptions!$A$8:$A$12,0)),INDEX(Assumptions!$H$8:$H$12,MATCH(B9816,Assumptions!$A$8:$A$12,0)))))</f>
        <v>0.02</v>
      </c>
      <c r="R9816" s="14">
        <f t="shared" ca="1" si="1076"/>
        <v>1098693.12384</v>
      </c>
      <c r="S9816" s="14">
        <f t="shared" ca="1" si="1077"/>
        <v>53835963.068159997</v>
      </c>
      <c r="T9816" s="11" t="s">
        <v>25</v>
      </c>
      <c r="U9816" s="18" t="s">
        <v>26</v>
      </c>
    </row>
    <row r="9817" spans="1:21" ht="15" customHeight="1" x14ac:dyDescent="0.15">
      <c r="A9817" s="10" t="s">
        <v>9865</v>
      </c>
      <c r="B9817" s="11" t="s">
        <v>46</v>
      </c>
      <c r="C9817" s="11" t="s">
        <v>52</v>
      </c>
      <c r="D9817" s="12">
        <v>46215</v>
      </c>
      <c r="E9817" s="11">
        <v>3732</v>
      </c>
      <c r="F9817" s="11" t="s">
        <v>33</v>
      </c>
      <c r="G9817" s="13">
        <v>1620000</v>
      </c>
      <c r="H9817" s="14">
        <f t="shared" si="1071"/>
        <v>6045840000</v>
      </c>
      <c r="I9817" s="14">
        <f>IF(F9817="GHS",H9817,H9817*Assumptions!$B$4)</f>
        <v>6045840000</v>
      </c>
      <c r="J9817" s="15" t="str">
        <f>INDEX(Assumptions!$B$8:$B$12,MATCH(B9817,Assumptions!$A$8:$A$12,0))</f>
        <v>Specific Identification</v>
      </c>
      <c r="K9817" s="16">
        <f>G9817/(1-INDEX(Assumptions!$D$8:$D$12,MATCH(B9817,Assumptions!$A$8:$A$12,0)))</f>
        <v>2076923.0769230768</v>
      </c>
      <c r="L9817" s="16">
        <f t="shared" si="1072"/>
        <v>48600</v>
      </c>
      <c r="M9817" s="16">
        <f t="shared" si="1073"/>
        <v>103846.15384615384</v>
      </c>
      <c r="N9817" s="14">
        <f>E9817*(K9817-L9817-M9817)*IF(F9817="GHS",1,Assumptions!$B$4)</f>
        <v>7182147876.9230766</v>
      </c>
      <c r="O9817" s="15">
        <f t="shared" ca="1" si="1074"/>
        <v>71</v>
      </c>
      <c r="P9817" s="15" t="str">
        <f t="shared" ca="1" si="1075"/>
        <v>0-90d</v>
      </c>
      <c r="Q9817" s="17">
        <f ca="1">IF(P9817="0-90d",0,IF(P9817="91-180d",INDEX(Assumptions!$F$8:$F$12,MATCH(B9817,Assumptions!$A$8:$A$12,0)),IF(P9817="181-365d",INDEX(Assumptions!$G$8:$G$12,MATCH(B9817,Assumptions!$A$8:$A$12,0)),INDEX(Assumptions!$H$8:$H$12,MATCH(B9817,Assumptions!$A$8:$A$12,0)))))</f>
        <v>0</v>
      </c>
      <c r="R9817" s="14">
        <f t="shared" ca="1" si="1076"/>
        <v>0</v>
      </c>
      <c r="S9817" s="14">
        <f t="shared" ca="1" si="1077"/>
        <v>6045840000</v>
      </c>
      <c r="T9817" s="11" t="s">
        <v>25</v>
      </c>
      <c r="U9817" s="18" t="s">
        <v>26</v>
      </c>
    </row>
    <row r="9818" spans="1:21" ht="15" customHeight="1" x14ac:dyDescent="0.15">
      <c r="A9818" s="10" t="s">
        <v>9866</v>
      </c>
      <c r="B9818" s="11" t="s">
        <v>31</v>
      </c>
      <c r="C9818" s="11" t="s">
        <v>32</v>
      </c>
      <c r="D9818" s="12">
        <v>45777</v>
      </c>
      <c r="E9818" s="11">
        <v>2936</v>
      </c>
      <c r="F9818" s="11" t="s">
        <v>33</v>
      </c>
      <c r="G9818" s="13">
        <v>1564.45</v>
      </c>
      <c r="H9818" s="14">
        <f t="shared" si="1071"/>
        <v>4593225.2</v>
      </c>
      <c r="I9818" s="14">
        <f>IF(F9818="GHS",H9818,H9818*Assumptions!$B$4)</f>
        <v>4593225.2</v>
      </c>
      <c r="J9818" s="15" t="str">
        <f>INDEX(Assumptions!$B$8:$B$12,MATCH(B9818,Assumptions!$A$8:$A$12,0))</f>
        <v>Weighted Average</v>
      </c>
      <c r="K9818" s="16">
        <f>G9818/(1-INDEX(Assumptions!$D$8:$D$12,MATCH(B9818,Assumptions!$A$8:$A$12,0)))</f>
        <v>2172.8472222222222</v>
      </c>
      <c r="L9818" s="16">
        <f t="shared" si="1072"/>
        <v>46.933500000000002</v>
      </c>
      <c r="M9818" s="16">
        <f t="shared" si="1073"/>
        <v>108.64236111111111</v>
      </c>
      <c r="N9818" s="14">
        <f>E9818*(K9818-L9818-M9818)*IF(F9818="GHS",1,Assumptions!$B$4)</f>
        <v>5922708.716222222</v>
      </c>
      <c r="O9818" s="15">
        <f t="shared" ca="1" si="1074"/>
        <v>509</v>
      </c>
      <c r="P9818" s="15" t="str">
        <f t="shared" ca="1" si="1075"/>
        <v>365d+</v>
      </c>
      <c r="Q9818" s="17">
        <f ca="1">IF(P9818="0-90d",0,IF(P9818="91-180d",INDEX(Assumptions!$F$8:$F$12,MATCH(B9818,Assumptions!$A$8:$A$12,0)),IF(P9818="181-365d",INDEX(Assumptions!$G$8:$G$12,MATCH(B9818,Assumptions!$A$8:$A$12,0)),INDEX(Assumptions!$H$8:$H$12,MATCH(B9818,Assumptions!$A$8:$A$12,0)))))</f>
        <v>0.6</v>
      </c>
      <c r="R9818" s="14">
        <f t="shared" ca="1" si="1076"/>
        <v>2755935.12</v>
      </c>
      <c r="S9818" s="14">
        <f t="shared" ca="1" si="1077"/>
        <v>1837290.08</v>
      </c>
      <c r="T9818" s="11" t="s">
        <v>50</v>
      </c>
      <c r="U9818" s="18" t="s">
        <v>26</v>
      </c>
    </row>
    <row r="9819" spans="1:21" ht="15" customHeight="1" x14ac:dyDescent="0.15">
      <c r="A9819" s="10" t="s">
        <v>9867</v>
      </c>
      <c r="B9819" s="11" t="s">
        <v>41</v>
      </c>
      <c r="C9819" s="11" t="s">
        <v>42</v>
      </c>
      <c r="D9819" s="12">
        <v>46177</v>
      </c>
      <c r="E9819" s="11">
        <v>4996</v>
      </c>
      <c r="F9819" s="11" t="s">
        <v>33</v>
      </c>
      <c r="G9819" s="13">
        <v>948.75</v>
      </c>
      <c r="H9819" s="14">
        <f t="shared" si="1071"/>
        <v>4739955</v>
      </c>
      <c r="I9819" s="14">
        <f>IF(F9819="GHS",H9819,H9819*Assumptions!$B$4)</f>
        <v>4739955</v>
      </c>
      <c r="J9819" s="15" t="str">
        <f>INDEX(Assumptions!$B$8:$B$12,MATCH(B9819,Assumptions!$A$8:$A$12,0))</f>
        <v>Weighted Average</v>
      </c>
      <c r="K9819" s="16">
        <f>G9819/(1-INDEX(Assumptions!$D$8:$D$12,MATCH(B9819,Assumptions!$A$8:$A$12,0)))</f>
        <v>1459.6153846153845</v>
      </c>
      <c r="L9819" s="16">
        <f t="shared" si="1072"/>
        <v>28.462499999999999</v>
      </c>
      <c r="M9819" s="16">
        <f t="shared" si="1073"/>
        <v>72.980769230769226</v>
      </c>
      <c r="N9819" s="14">
        <f>E9819*(K9819-L9819-M9819)*IF(F9819="GHS",1,Assumptions!$B$4)</f>
        <v>6785427.8884615377</v>
      </c>
      <c r="O9819" s="15">
        <f t="shared" ca="1" si="1074"/>
        <v>109</v>
      </c>
      <c r="P9819" s="15" t="str">
        <f t="shared" ca="1" si="1075"/>
        <v>91-180d</v>
      </c>
      <c r="Q9819" s="17">
        <f ca="1">IF(P9819="0-90d",0,IF(P9819="91-180d",INDEX(Assumptions!$F$8:$F$12,MATCH(B9819,Assumptions!$A$8:$A$12,0)),IF(P9819="181-365d",INDEX(Assumptions!$G$8:$G$12,MATCH(B9819,Assumptions!$A$8:$A$12,0)),INDEX(Assumptions!$H$8:$H$12,MATCH(B9819,Assumptions!$A$8:$A$12,0)))))</f>
        <v>0.1</v>
      </c>
      <c r="R9819" s="14">
        <f t="shared" ca="1" si="1076"/>
        <v>473995.5</v>
      </c>
      <c r="S9819" s="14">
        <f t="shared" ca="1" si="1077"/>
        <v>4265959.5</v>
      </c>
      <c r="T9819" s="11" t="s">
        <v>50</v>
      </c>
      <c r="U9819" s="18" t="s">
        <v>36</v>
      </c>
    </row>
    <row r="9820" spans="1:21" ht="15" customHeight="1" x14ac:dyDescent="0.15">
      <c r="A9820" s="10" t="s">
        <v>9868</v>
      </c>
      <c r="B9820" s="11" t="s">
        <v>41</v>
      </c>
      <c r="C9820" s="11" t="s">
        <v>42</v>
      </c>
      <c r="D9820" s="12">
        <v>45820</v>
      </c>
      <c r="E9820" s="11">
        <v>3994</v>
      </c>
      <c r="F9820" s="11" t="s">
        <v>33</v>
      </c>
      <c r="G9820" s="13">
        <v>244.41</v>
      </c>
      <c r="H9820" s="14">
        <f t="shared" si="1071"/>
        <v>976173.54</v>
      </c>
      <c r="I9820" s="14">
        <f>IF(F9820="GHS",H9820,H9820*Assumptions!$B$4)</f>
        <v>976173.54</v>
      </c>
      <c r="J9820" s="15" t="str">
        <f>INDEX(Assumptions!$B$8:$B$12,MATCH(B9820,Assumptions!$A$8:$A$12,0))</f>
        <v>Weighted Average</v>
      </c>
      <c r="K9820" s="16">
        <f>G9820/(1-INDEX(Assumptions!$D$8:$D$12,MATCH(B9820,Assumptions!$A$8:$A$12,0)))</f>
        <v>376.01538461538462</v>
      </c>
      <c r="L9820" s="16">
        <f t="shared" si="1072"/>
        <v>7.3323</v>
      </c>
      <c r="M9820" s="16">
        <f t="shared" si="1073"/>
        <v>18.80076923076923</v>
      </c>
      <c r="N9820" s="14">
        <f>E9820*(K9820-L9820-M9820)*IF(F9820="GHS",1,Assumptions!$B$4)</f>
        <v>1397429.9676461541</v>
      </c>
      <c r="O9820" s="15">
        <f t="shared" ca="1" si="1074"/>
        <v>466</v>
      </c>
      <c r="P9820" s="15" t="str">
        <f t="shared" ca="1" si="1075"/>
        <v>365d+</v>
      </c>
      <c r="Q9820" s="17">
        <f ca="1">IF(P9820="0-90d",0,IF(P9820="91-180d",INDEX(Assumptions!$F$8:$F$12,MATCH(B9820,Assumptions!$A$8:$A$12,0)),IF(P9820="181-365d",INDEX(Assumptions!$G$8:$G$12,MATCH(B9820,Assumptions!$A$8:$A$12,0)),INDEX(Assumptions!$H$8:$H$12,MATCH(B9820,Assumptions!$A$8:$A$12,0)))))</f>
        <v>0.8</v>
      </c>
      <c r="R9820" s="14">
        <f t="shared" ca="1" si="1076"/>
        <v>780938.83200000005</v>
      </c>
      <c r="S9820" s="14">
        <f t="shared" ca="1" si="1077"/>
        <v>195234.70799999998</v>
      </c>
      <c r="T9820" s="11" t="s">
        <v>25</v>
      </c>
      <c r="U9820" s="18" t="s">
        <v>26</v>
      </c>
    </row>
    <row r="9821" spans="1:21" ht="15" customHeight="1" x14ac:dyDescent="0.15">
      <c r="A9821" s="10" t="s">
        <v>9869</v>
      </c>
      <c r="B9821" s="11" t="s">
        <v>28</v>
      </c>
      <c r="C9821" s="11" t="s">
        <v>55</v>
      </c>
      <c r="D9821" s="12">
        <v>46053</v>
      </c>
      <c r="E9821" s="11">
        <v>1617</v>
      </c>
      <c r="F9821" s="11" t="s">
        <v>24</v>
      </c>
      <c r="G9821" s="13">
        <v>8140.44</v>
      </c>
      <c r="H9821" s="14">
        <f t="shared" si="1071"/>
        <v>13163091.479999999</v>
      </c>
      <c r="I9821" s="14">
        <f>IF(F9821="GHS",H9821,H9821*Assumptions!$B$4)</f>
        <v>142161387.984</v>
      </c>
      <c r="J9821" s="15" t="str">
        <f>INDEX(Assumptions!$B$8:$B$12,MATCH(B9821,Assumptions!$A$8:$A$12,0))</f>
        <v>Fair Value Less Costs to Sell</v>
      </c>
      <c r="K9821" s="16">
        <f>G9821/(1-INDEX(Assumptions!$D$8:$D$12,MATCH(B9821,Assumptions!$A$8:$A$12,0)))</f>
        <v>9250.5</v>
      </c>
      <c r="L9821" s="16">
        <f t="shared" si="1072"/>
        <v>244.21319999999997</v>
      </c>
      <c r="M9821" s="16">
        <f t="shared" si="1073"/>
        <v>462.52500000000003</v>
      </c>
      <c r="N9821" s="14">
        <f>E9821*(K9821-L9821-M9821)*IF(F9821="GHS",1,Assumptions!$B$4)</f>
        <v>149204838.57048002</v>
      </c>
      <c r="O9821" s="15">
        <f t="shared" ca="1" si="1074"/>
        <v>233</v>
      </c>
      <c r="P9821" s="15" t="str">
        <f t="shared" ca="1" si="1075"/>
        <v>181-365d</v>
      </c>
      <c r="Q9821" s="17">
        <f ca="1">IF(P9821="0-90d",0,IF(P9821="91-180d",INDEX(Assumptions!$F$8:$F$12,MATCH(B9821,Assumptions!$A$8:$A$12,0)),IF(P9821="181-365d",INDEX(Assumptions!$G$8:$G$12,MATCH(B9821,Assumptions!$A$8:$A$12,0)),INDEX(Assumptions!$H$8:$H$12,MATCH(B9821,Assumptions!$A$8:$A$12,0)))))</f>
        <v>0.1</v>
      </c>
      <c r="R9821" s="14">
        <f t="shared" ca="1" si="1076"/>
        <v>14216138.7984</v>
      </c>
      <c r="S9821" s="14">
        <f t="shared" ca="1" si="1077"/>
        <v>127945249.1856</v>
      </c>
      <c r="T9821" s="11" t="s">
        <v>25</v>
      </c>
      <c r="U9821" s="18" t="s">
        <v>36</v>
      </c>
    </row>
    <row r="9822" spans="1:21" ht="15" customHeight="1" x14ac:dyDescent="0.15">
      <c r="A9822" s="10" t="s">
        <v>9870</v>
      </c>
      <c r="B9822" s="11" t="s">
        <v>22</v>
      </c>
      <c r="C9822" s="11" t="s">
        <v>81</v>
      </c>
      <c r="D9822" s="12">
        <v>45784</v>
      </c>
      <c r="E9822" s="11">
        <v>1473</v>
      </c>
      <c r="F9822" s="11" t="s">
        <v>24</v>
      </c>
      <c r="G9822" s="13">
        <v>34948.480000000003</v>
      </c>
      <c r="H9822" s="14">
        <f t="shared" si="1071"/>
        <v>51479111.040000007</v>
      </c>
      <c r="I9822" s="14">
        <f>IF(F9822="GHS",H9822,H9822*Assumptions!$B$4)</f>
        <v>555974399.23200011</v>
      </c>
      <c r="J9822" s="15" t="str">
        <f>INDEX(Assumptions!$B$8:$B$12,MATCH(B9822,Assumptions!$A$8:$A$12,0))</f>
        <v>FIFO</v>
      </c>
      <c r="K9822" s="16">
        <f>G9822/(1-INDEX(Assumptions!$D$8:$D$12,MATCH(B9822,Assumptions!$A$8:$A$12,0)))</f>
        <v>42620.097560975613</v>
      </c>
      <c r="L9822" s="16">
        <f t="shared" si="1072"/>
        <v>1048.4544000000001</v>
      </c>
      <c r="M9822" s="16">
        <f t="shared" si="1073"/>
        <v>2131.0048780487809</v>
      </c>
      <c r="N9822" s="14">
        <f>E9822*(K9822-L9822-M9822)*IF(F9822="GHS",1,Assumptions!$B$4)</f>
        <v>627437450.06011331</v>
      </c>
      <c r="O9822" s="15">
        <f t="shared" ca="1" si="1074"/>
        <v>502</v>
      </c>
      <c r="P9822" s="15" t="str">
        <f t="shared" ca="1" si="1075"/>
        <v>365d+</v>
      </c>
      <c r="Q9822" s="17">
        <f ca="1">IF(P9822="0-90d",0,IF(P9822="91-180d",INDEX(Assumptions!$F$8:$F$12,MATCH(B9822,Assumptions!$A$8:$A$12,0)),IF(P9822="181-365d",INDEX(Assumptions!$G$8:$G$12,MATCH(B9822,Assumptions!$A$8:$A$12,0)),INDEX(Assumptions!$H$8:$H$12,MATCH(B9822,Assumptions!$A$8:$A$12,0)))))</f>
        <v>0.5</v>
      </c>
      <c r="R9822" s="14">
        <f t="shared" ca="1" si="1076"/>
        <v>277987199.61600006</v>
      </c>
      <c r="S9822" s="14">
        <f t="shared" ca="1" si="1077"/>
        <v>277987199.61600006</v>
      </c>
      <c r="T9822" s="11" t="s">
        <v>25</v>
      </c>
      <c r="U9822" s="18" t="s">
        <v>26</v>
      </c>
    </row>
    <row r="9823" spans="1:21" ht="15" customHeight="1" x14ac:dyDescent="0.15">
      <c r="A9823" s="10" t="s">
        <v>9871</v>
      </c>
      <c r="B9823" s="11" t="s">
        <v>46</v>
      </c>
      <c r="C9823" s="11" t="s">
        <v>52</v>
      </c>
      <c r="D9823" s="12">
        <v>45820</v>
      </c>
      <c r="E9823" s="11">
        <v>4285</v>
      </c>
      <c r="F9823" s="11" t="s">
        <v>33</v>
      </c>
      <c r="G9823" s="13">
        <v>446083.01</v>
      </c>
      <c r="H9823" s="14">
        <f t="shared" si="1071"/>
        <v>1911465697.8500001</v>
      </c>
      <c r="I9823" s="14">
        <f>IF(F9823="GHS",H9823,H9823*Assumptions!$B$4)</f>
        <v>1911465697.8500001</v>
      </c>
      <c r="J9823" s="15" t="str">
        <f>INDEX(Assumptions!$B$8:$B$12,MATCH(B9823,Assumptions!$A$8:$A$12,0))</f>
        <v>Specific Identification</v>
      </c>
      <c r="K9823" s="16">
        <f>G9823/(1-INDEX(Assumptions!$D$8:$D$12,MATCH(B9823,Assumptions!$A$8:$A$12,0)))</f>
        <v>571901.29487179487</v>
      </c>
      <c r="L9823" s="16">
        <f t="shared" si="1072"/>
        <v>13382.490299999999</v>
      </c>
      <c r="M9823" s="16">
        <f t="shared" si="1073"/>
        <v>28595.064743589744</v>
      </c>
      <c r="N9823" s="14">
        <f>E9823*(K9823-L9823-M9823)*IF(F9823="GHS",1,Assumptions!$B$4)</f>
        <v>2270723225.1638594</v>
      </c>
      <c r="O9823" s="15">
        <f t="shared" ca="1" si="1074"/>
        <v>466</v>
      </c>
      <c r="P9823" s="15" t="str">
        <f t="shared" ca="1" si="1075"/>
        <v>365d+</v>
      </c>
      <c r="Q9823" s="17">
        <f ca="1">IF(P9823="0-90d",0,IF(P9823="91-180d",INDEX(Assumptions!$F$8:$F$12,MATCH(B9823,Assumptions!$A$8:$A$12,0)),IF(P9823="181-365d",INDEX(Assumptions!$G$8:$G$12,MATCH(B9823,Assumptions!$A$8:$A$12,0)),INDEX(Assumptions!$H$8:$H$12,MATCH(B9823,Assumptions!$A$8:$A$12,0)))))</f>
        <v>0.15</v>
      </c>
      <c r="R9823" s="14">
        <f t="shared" ca="1" si="1076"/>
        <v>286719854.67750001</v>
      </c>
      <c r="S9823" s="14">
        <f t="shared" ca="1" si="1077"/>
        <v>1624745843.1725001</v>
      </c>
      <c r="T9823" s="11" t="s">
        <v>25</v>
      </c>
      <c r="U9823" s="18" t="s">
        <v>36</v>
      </c>
    </row>
    <row r="9824" spans="1:21" ht="15" customHeight="1" x14ac:dyDescent="0.15">
      <c r="A9824" s="10" t="s">
        <v>9872</v>
      </c>
      <c r="B9824" s="11" t="s">
        <v>22</v>
      </c>
      <c r="C9824" s="11" t="s">
        <v>81</v>
      </c>
      <c r="D9824" s="12">
        <v>46102</v>
      </c>
      <c r="E9824" s="11">
        <v>4050</v>
      </c>
      <c r="F9824" s="11" t="s">
        <v>24</v>
      </c>
      <c r="G9824" s="13">
        <v>28641.61</v>
      </c>
      <c r="H9824" s="14">
        <f t="shared" si="1071"/>
        <v>115998520.5</v>
      </c>
      <c r="I9824" s="14">
        <f>IF(F9824="GHS",H9824,H9824*Assumptions!$B$4)</f>
        <v>1252784021.4000001</v>
      </c>
      <c r="J9824" s="15" t="str">
        <f>INDEX(Assumptions!$B$8:$B$12,MATCH(B9824,Assumptions!$A$8:$A$12,0))</f>
        <v>FIFO</v>
      </c>
      <c r="K9824" s="16">
        <f>G9824/(1-INDEX(Assumptions!$D$8:$D$12,MATCH(B9824,Assumptions!$A$8:$A$12,0)))</f>
        <v>34928.792682926825</v>
      </c>
      <c r="L9824" s="16">
        <f t="shared" si="1072"/>
        <v>859.24829999999997</v>
      </c>
      <c r="M9824" s="16">
        <f t="shared" si="1073"/>
        <v>1746.4396341463414</v>
      </c>
      <c r="N9824" s="14">
        <f>E9824*(K9824-L9824-M9824)*IF(F9824="GHS",1,Assumptions!$B$4)</f>
        <v>1413812601.7116585</v>
      </c>
      <c r="O9824" s="15">
        <f t="shared" ca="1" si="1074"/>
        <v>184</v>
      </c>
      <c r="P9824" s="15" t="str">
        <f t="shared" ca="1" si="1075"/>
        <v>181-365d</v>
      </c>
      <c r="Q9824" s="17">
        <f ca="1">IF(P9824="0-90d",0,IF(P9824="91-180d",INDEX(Assumptions!$F$8:$F$12,MATCH(B9824,Assumptions!$A$8:$A$12,0)),IF(P9824="181-365d",INDEX(Assumptions!$G$8:$G$12,MATCH(B9824,Assumptions!$A$8:$A$12,0)),INDEX(Assumptions!$H$8:$H$12,MATCH(B9824,Assumptions!$A$8:$A$12,0)))))</f>
        <v>0.15</v>
      </c>
      <c r="R9824" s="14">
        <f t="shared" ca="1" si="1076"/>
        <v>187917603.21000001</v>
      </c>
      <c r="S9824" s="14">
        <f t="shared" ca="1" si="1077"/>
        <v>1064866418.1900001</v>
      </c>
      <c r="T9824" s="11" t="s">
        <v>25</v>
      </c>
      <c r="U9824" s="18" t="s">
        <v>26</v>
      </c>
    </row>
    <row r="9825" spans="1:21" ht="15" customHeight="1" x14ac:dyDescent="0.15">
      <c r="A9825" s="10" t="s">
        <v>9873</v>
      </c>
      <c r="B9825" s="11" t="s">
        <v>22</v>
      </c>
      <c r="C9825" s="11" t="s">
        <v>81</v>
      </c>
      <c r="D9825" s="12">
        <v>46211</v>
      </c>
      <c r="E9825" s="11">
        <v>3874</v>
      </c>
      <c r="F9825" s="11" t="s">
        <v>24</v>
      </c>
      <c r="G9825" s="13">
        <v>17060.009999999998</v>
      </c>
      <c r="H9825" s="14">
        <f t="shared" si="1071"/>
        <v>66090478.739999995</v>
      </c>
      <c r="I9825" s="14">
        <f>IF(F9825="GHS",H9825,H9825*Assumptions!$B$4)</f>
        <v>713777170.39199996</v>
      </c>
      <c r="J9825" s="15" t="str">
        <f>INDEX(Assumptions!$B$8:$B$12,MATCH(B9825,Assumptions!$A$8:$A$12,0))</f>
        <v>FIFO</v>
      </c>
      <c r="K9825" s="16">
        <f>G9825/(1-INDEX(Assumptions!$D$8:$D$12,MATCH(B9825,Assumptions!$A$8:$A$12,0)))</f>
        <v>20804.890243902435</v>
      </c>
      <c r="L9825" s="16">
        <f t="shared" si="1072"/>
        <v>511.80029999999994</v>
      </c>
      <c r="M9825" s="16">
        <f t="shared" si="1073"/>
        <v>1040.2445121951218</v>
      </c>
      <c r="N9825" s="14">
        <f>E9825*(K9825-L9825-M9825)*IF(F9825="GHS",1,Assumptions!$B$4)</f>
        <v>805523650.58628869</v>
      </c>
      <c r="O9825" s="15">
        <f t="shared" ca="1" si="1074"/>
        <v>75</v>
      </c>
      <c r="P9825" s="15" t="str">
        <f t="shared" ca="1" si="1075"/>
        <v>0-90d</v>
      </c>
      <c r="Q9825" s="17">
        <f ca="1">IF(P9825="0-90d",0,IF(P9825="91-180d",INDEX(Assumptions!$F$8:$F$12,MATCH(B9825,Assumptions!$A$8:$A$12,0)),IF(P9825="181-365d",INDEX(Assumptions!$G$8:$G$12,MATCH(B9825,Assumptions!$A$8:$A$12,0)),INDEX(Assumptions!$H$8:$H$12,MATCH(B9825,Assumptions!$A$8:$A$12,0)))))</f>
        <v>0</v>
      </c>
      <c r="R9825" s="14">
        <f t="shared" ca="1" si="1076"/>
        <v>0</v>
      </c>
      <c r="S9825" s="14">
        <f t="shared" ca="1" si="1077"/>
        <v>713777170.39199996</v>
      </c>
      <c r="T9825" s="11" t="s">
        <v>25</v>
      </c>
      <c r="U9825" s="18" t="s">
        <v>26</v>
      </c>
    </row>
    <row r="9826" spans="1:21" ht="15" customHeight="1" x14ac:dyDescent="0.15">
      <c r="A9826" s="10" t="s">
        <v>9874</v>
      </c>
      <c r="B9826" s="11" t="s">
        <v>31</v>
      </c>
      <c r="C9826" s="11" t="s">
        <v>63</v>
      </c>
      <c r="D9826" s="12">
        <v>45954</v>
      </c>
      <c r="E9826" s="11">
        <v>3738</v>
      </c>
      <c r="F9826" s="11" t="s">
        <v>33</v>
      </c>
      <c r="G9826" s="13">
        <v>3867.98</v>
      </c>
      <c r="H9826" s="14">
        <f t="shared" si="1071"/>
        <v>14458509.24</v>
      </c>
      <c r="I9826" s="14">
        <f>IF(F9826="GHS",H9826,H9826*Assumptions!$B$4)</f>
        <v>14458509.24</v>
      </c>
      <c r="J9826" s="15" t="str">
        <f>INDEX(Assumptions!$B$8:$B$12,MATCH(B9826,Assumptions!$A$8:$A$12,0))</f>
        <v>Weighted Average</v>
      </c>
      <c r="K9826" s="16">
        <f>G9826/(1-INDEX(Assumptions!$D$8:$D$12,MATCH(B9826,Assumptions!$A$8:$A$12,0)))</f>
        <v>5372.1944444444443</v>
      </c>
      <c r="L9826" s="16">
        <f t="shared" si="1072"/>
        <v>116.0394</v>
      </c>
      <c r="M9826" s="16">
        <f t="shared" si="1073"/>
        <v>268.60972222222222</v>
      </c>
      <c r="N9826" s="14">
        <f>E9826*(K9826-L9826-M9826)*IF(F9826="GHS",1,Assumptions!$B$4)</f>
        <v>18643444.414466668</v>
      </c>
      <c r="O9826" s="15">
        <f t="shared" ca="1" si="1074"/>
        <v>332</v>
      </c>
      <c r="P9826" s="15" t="str">
        <f t="shared" ca="1" si="1075"/>
        <v>181-365d</v>
      </c>
      <c r="Q9826" s="17">
        <f ca="1">IF(P9826="0-90d",0,IF(P9826="91-180d",INDEX(Assumptions!$F$8:$F$12,MATCH(B9826,Assumptions!$A$8:$A$12,0)),IF(P9826="181-365d",INDEX(Assumptions!$G$8:$G$12,MATCH(B9826,Assumptions!$A$8:$A$12,0)),INDEX(Assumptions!$H$8:$H$12,MATCH(B9826,Assumptions!$A$8:$A$12,0)))))</f>
        <v>0.2</v>
      </c>
      <c r="R9826" s="14">
        <f t="shared" ca="1" si="1076"/>
        <v>2891701.8480000002</v>
      </c>
      <c r="S9826" s="14">
        <f t="shared" ca="1" si="1077"/>
        <v>11566807.392000001</v>
      </c>
      <c r="T9826" s="11" t="s">
        <v>25</v>
      </c>
      <c r="U9826" s="18" t="s">
        <v>26</v>
      </c>
    </row>
    <row r="9827" spans="1:21" ht="15" customHeight="1" x14ac:dyDescent="0.15">
      <c r="A9827" s="10" t="s">
        <v>9875</v>
      </c>
      <c r="B9827" s="11" t="s">
        <v>22</v>
      </c>
      <c r="C9827" s="11" t="s">
        <v>23</v>
      </c>
      <c r="D9827" s="12">
        <v>46088</v>
      </c>
      <c r="E9827" s="11">
        <v>46</v>
      </c>
      <c r="F9827" s="11" t="s">
        <v>24</v>
      </c>
      <c r="G9827" s="13">
        <v>12106.4</v>
      </c>
      <c r="H9827" s="14">
        <f t="shared" si="1071"/>
        <v>556894.4</v>
      </c>
      <c r="I9827" s="14">
        <f>IF(F9827="GHS",H9827,H9827*Assumptions!$B$4)</f>
        <v>6014459.5200000005</v>
      </c>
      <c r="J9827" s="15" t="str">
        <f>INDEX(Assumptions!$B$8:$B$12,MATCH(B9827,Assumptions!$A$8:$A$12,0))</f>
        <v>FIFO</v>
      </c>
      <c r="K9827" s="16">
        <f>G9827/(1-INDEX(Assumptions!$D$8:$D$12,MATCH(B9827,Assumptions!$A$8:$A$12,0)))</f>
        <v>14763.902439024389</v>
      </c>
      <c r="L9827" s="16">
        <f t="shared" si="1072"/>
        <v>363.19199999999995</v>
      </c>
      <c r="M9827" s="16">
        <f t="shared" si="1073"/>
        <v>738.19512195121945</v>
      </c>
      <c r="N9827" s="14">
        <f>E9827*(K9827-L9827-M9827)*IF(F9827="GHS",1,Assumptions!$B$4)</f>
        <v>6787537.6095219515</v>
      </c>
      <c r="O9827" s="15">
        <f t="shared" ca="1" si="1074"/>
        <v>198</v>
      </c>
      <c r="P9827" s="15" t="str">
        <f t="shared" ca="1" si="1075"/>
        <v>181-365d</v>
      </c>
      <c r="Q9827" s="17">
        <f ca="1">IF(P9827="0-90d",0,IF(P9827="91-180d",INDEX(Assumptions!$F$8:$F$12,MATCH(B9827,Assumptions!$A$8:$A$12,0)),IF(P9827="181-365d",INDEX(Assumptions!$G$8:$G$12,MATCH(B9827,Assumptions!$A$8:$A$12,0)),INDEX(Assumptions!$H$8:$H$12,MATCH(B9827,Assumptions!$A$8:$A$12,0)))))</f>
        <v>0.15</v>
      </c>
      <c r="R9827" s="14">
        <f t="shared" ca="1" si="1076"/>
        <v>902168.92800000007</v>
      </c>
      <c r="S9827" s="14">
        <f t="shared" ca="1" si="1077"/>
        <v>5112290.5920000002</v>
      </c>
      <c r="T9827" s="11" t="s">
        <v>25</v>
      </c>
      <c r="U9827" s="18" t="s">
        <v>26</v>
      </c>
    </row>
    <row r="9828" spans="1:21" ht="15" customHeight="1" x14ac:dyDescent="0.15">
      <c r="A9828" s="10" t="s">
        <v>9876</v>
      </c>
      <c r="B9828" s="11" t="s">
        <v>22</v>
      </c>
      <c r="C9828" s="11" t="s">
        <v>23</v>
      </c>
      <c r="D9828" s="12">
        <v>46170</v>
      </c>
      <c r="E9828" s="11">
        <v>1538</v>
      </c>
      <c r="F9828" s="11" t="s">
        <v>24</v>
      </c>
      <c r="G9828" s="13">
        <v>16586.14</v>
      </c>
      <c r="H9828" s="14">
        <f t="shared" si="1071"/>
        <v>25509483.32</v>
      </c>
      <c r="I9828" s="14">
        <f>IF(F9828="GHS",H9828,H9828*Assumptions!$B$4)</f>
        <v>275502419.85600001</v>
      </c>
      <c r="J9828" s="15" t="str">
        <f>INDEX(Assumptions!$B$8:$B$12,MATCH(B9828,Assumptions!$A$8:$A$12,0))</f>
        <v>FIFO</v>
      </c>
      <c r="K9828" s="16">
        <f>G9828/(1-INDEX(Assumptions!$D$8:$D$12,MATCH(B9828,Assumptions!$A$8:$A$12,0)))</f>
        <v>20226.999999999996</v>
      </c>
      <c r="L9828" s="16">
        <f t="shared" si="1072"/>
        <v>497.58419999999995</v>
      </c>
      <c r="M9828" s="16">
        <f t="shared" si="1073"/>
        <v>1011.3499999999999</v>
      </c>
      <c r="N9828" s="14">
        <f>E9828*(K9828-L9828-M9828)*IF(F9828="GHS",1,Assumptions!$B$4)</f>
        <v>310914560.16431999</v>
      </c>
      <c r="O9828" s="15">
        <f t="shared" ca="1" si="1074"/>
        <v>116</v>
      </c>
      <c r="P9828" s="15" t="str">
        <f t="shared" ca="1" si="1075"/>
        <v>91-180d</v>
      </c>
      <c r="Q9828" s="17">
        <f ca="1">IF(P9828="0-90d",0,IF(P9828="91-180d",INDEX(Assumptions!$F$8:$F$12,MATCH(B9828,Assumptions!$A$8:$A$12,0)),IF(P9828="181-365d",INDEX(Assumptions!$G$8:$G$12,MATCH(B9828,Assumptions!$A$8:$A$12,0)),INDEX(Assumptions!$H$8:$H$12,MATCH(B9828,Assumptions!$A$8:$A$12,0)))))</f>
        <v>0.03</v>
      </c>
      <c r="R9828" s="14">
        <f t="shared" ca="1" si="1076"/>
        <v>8265072.5956800003</v>
      </c>
      <c r="S9828" s="14">
        <f t="shared" ca="1" si="1077"/>
        <v>267237347.26032001</v>
      </c>
      <c r="T9828" s="11" t="s">
        <v>25</v>
      </c>
      <c r="U9828" s="18" t="s">
        <v>26</v>
      </c>
    </row>
    <row r="9829" spans="1:21" ht="15" customHeight="1" x14ac:dyDescent="0.15">
      <c r="A9829" s="10" t="s">
        <v>9877</v>
      </c>
      <c r="B9829" s="11" t="s">
        <v>41</v>
      </c>
      <c r="C9829" s="11" t="s">
        <v>115</v>
      </c>
      <c r="D9829" s="12">
        <v>45813</v>
      </c>
      <c r="E9829" s="11">
        <v>4609</v>
      </c>
      <c r="F9829" s="11" t="s">
        <v>33</v>
      </c>
      <c r="G9829" s="13">
        <v>349.03</v>
      </c>
      <c r="H9829" s="14">
        <f t="shared" si="1071"/>
        <v>1608679.2699999998</v>
      </c>
      <c r="I9829" s="14">
        <f>IF(F9829="GHS",H9829,H9829*Assumptions!$B$4)</f>
        <v>1608679.2699999998</v>
      </c>
      <c r="J9829" s="15" t="str">
        <f>INDEX(Assumptions!$B$8:$B$12,MATCH(B9829,Assumptions!$A$8:$A$12,0))</f>
        <v>Weighted Average</v>
      </c>
      <c r="K9829" s="16">
        <f>G9829/(1-INDEX(Assumptions!$D$8:$D$12,MATCH(B9829,Assumptions!$A$8:$A$12,0)))</f>
        <v>536.96923076923076</v>
      </c>
      <c r="L9829" s="16">
        <f t="shared" si="1072"/>
        <v>10.470899999999999</v>
      </c>
      <c r="M9829" s="16">
        <f t="shared" si="1073"/>
        <v>26.848461538461539</v>
      </c>
      <c r="N9829" s="14">
        <f>E9829*(K9829-L9829-M9829)*IF(F9829="GHS",1,Assumptions!$B$4)</f>
        <v>2302886.2472846149</v>
      </c>
      <c r="O9829" s="15">
        <f t="shared" ca="1" si="1074"/>
        <v>473</v>
      </c>
      <c r="P9829" s="15" t="str">
        <f t="shared" ca="1" si="1075"/>
        <v>365d+</v>
      </c>
      <c r="Q9829" s="17">
        <f ca="1">IF(P9829="0-90d",0,IF(P9829="91-180d",INDEX(Assumptions!$F$8:$F$12,MATCH(B9829,Assumptions!$A$8:$A$12,0)),IF(P9829="181-365d",INDEX(Assumptions!$G$8:$G$12,MATCH(B9829,Assumptions!$A$8:$A$12,0)),INDEX(Assumptions!$H$8:$H$12,MATCH(B9829,Assumptions!$A$8:$A$12,0)))))</f>
        <v>0.8</v>
      </c>
      <c r="R9829" s="14">
        <f t="shared" ca="1" si="1076"/>
        <v>1286943.416</v>
      </c>
      <c r="S9829" s="14">
        <f t="shared" ca="1" si="1077"/>
        <v>321735.85399999982</v>
      </c>
      <c r="T9829" s="11" t="s">
        <v>25</v>
      </c>
      <c r="U9829" s="18" t="s">
        <v>26</v>
      </c>
    </row>
    <row r="9830" spans="1:21" ht="15" customHeight="1" x14ac:dyDescent="0.15">
      <c r="A9830" s="10" t="s">
        <v>9878</v>
      </c>
      <c r="B9830" s="11" t="s">
        <v>28</v>
      </c>
      <c r="C9830" s="11" t="s">
        <v>35</v>
      </c>
      <c r="D9830" s="12">
        <v>45804</v>
      </c>
      <c r="E9830" s="11">
        <v>49</v>
      </c>
      <c r="F9830" s="11" t="s">
        <v>24</v>
      </c>
      <c r="G9830" s="13">
        <v>9826.75</v>
      </c>
      <c r="H9830" s="14">
        <f t="shared" si="1071"/>
        <v>481510.75</v>
      </c>
      <c r="I9830" s="14">
        <f>IF(F9830="GHS",H9830,H9830*Assumptions!$B$4)</f>
        <v>5200316.1000000006</v>
      </c>
      <c r="J9830" s="15" t="str">
        <f>INDEX(Assumptions!$B$8:$B$12,MATCH(B9830,Assumptions!$A$8:$A$12,0))</f>
        <v>Fair Value Less Costs to Sell</v>
      </c>
      <c r="K9830" s="16">
        <f>G9830/(1-INDEX(Assumptions!$D$8:$D$12,MATCH(B9830,Assumptions!$A$8:$A$12,0)))</f>
        <v>11166.761363636364</v>
      </c>
      <c r="L9830" s="16">
        <f t="shared" si="1072"/>
        <v>294.80250000000001</v>
      </c>
      <c r="M9830" s="16">
        <f t="shared" si="1073"/>
        <v>558.33806818181824</v>
      </c>
      <c r="N9830" s="14">
        <f>E9830*(K9830-L9830-M9830)*IF(F9830="GHS",1,Assumptions!$B$4)</f>
        <v>5457968.1249545459</v>
      </c>
      <c r="O9830" s="15">
        <f t="shared" ca="1" si="1074"/>
        <v>482</v>
      </c>
      <c r="P9830" s="15" t="str">
        <f t="shared" ca="1" si="1075"/>
        <v>365d+</v>
      </c>
      <c r="Q9830" s="17">
        <f ca="1">IF(P9830="0-90d",0,IF(P9830="91-180d",INDEX(Assumptions!$F$8:$F$12,MATCH(B9830,Assumptions!$A$8:$A$12,0)),IF(P9830="181-365d",INDEX(Assumptions!$G$8:$G$12,MATCH(B9830,Assumptions!$A$8:$A$12,0)),INDEX(Assumptions!$H$8:$H$12,MATCH(B9830,Assumptions!$A$8:$A$12,0)))))</f>
        <v>0.4</v>
      </c>
      <c r="R9830" s="14">
        <f t="shared" ca="1" si="1076"/>
        <v>2080126.4400000004</v>
      </c>
      <c r="S9830" s="14">
        <f t="shared" ca="1" si="1077"/>
        <v>3120189.66</v>
      </c>
      <c r="T9830" s="11" t="s">
        <v>25</v>
      </c>
      <c r="U9830" s="18" t="s">
        <v>26</v>
      </c>
    </row>
    <row r="9831" spans="1:21" ht="15" customHeight="1" x14ac:dyDescent="0.15">
      <c r="A9831" s="10" t="s">
        <v>9879</v>
      </c>
      <c r="B9831" s="11" t="s">
        <v>31</v>
      </c>
      <c r="C9831" s="11" t="s">
        <v>76</v>
      </c>
      <c r="D9831" s="12">
        <v>46186</v>
      </c>
      <c r="E9831" s="11">
        <v>260</v>
      </c>
      <c r="F9831" s="11" t="s">
        <v>33</v>
      </c>
      <c r="G9831" s="13">
        <v>2048.56</v>
      </c>
      <c r="H9831" s="14">
        <f t="shared" si="1071"/>
        <v>532625.6</v>
      </c>
      <c r="I9831" s="14">
        <f>IF(F9831="GHS",H9831,H9831*Assumptions!$B$4)</f>
        <v>532625.6</v>
      </c>
      <c r="J9831" s="15" t="str">
        <f>INDEX(Assumptions!$B$8:$B$12,MATCH(B9831,Assumptions!$A$8:$A$12,0))</f>
        <v>Weighted Average</v>
      </c>
      <c r="K9831" s="16">
        <f>G9831/(1-INDEX(Assumptions!$D$8:$D$12,MATCH(B9831,Assumptions!$A$8:$A$12,0)))</f>
        <v>2845.2222222222222</v>
      </c>
      <c r="L9831" s="16">
        <f t="shared" si="1072"/>
        <v>61.456799999999994</v>
      </c>
      <c r="M9831" s="16">
        <f t="shared" si="1073"/>
        <v>142.26111111111112</v>
      </c>
      <c r="N9831" s="14">
        <f>E9831*(K9831-L9831-M9831)*IF(F9831="GHS",1,Assumptions!$B$4)</f>
        <v>686791.12088888895</v>
      </c>
      <c r="O9831" s="15">
        <f t="shared" ca="1" si="1074"/>
        <v>100</v>
      </c>
      <c r="P9831" s="15" t="str">
        <f t="shared" ca="1" si="1075"/>
        <v>91-180d</v>
      </c>
      <c r="Q9831" s="17">
        <f ca="1">IF(P9831="0-90d",0,IF(P9831="91-180d",INDEX(Assumptions!$F$8:$F$12,MATCH(B9831,Assumptions!$A$8:$A$12,0)),IF(P9831="181-365d",INDEX(Assumptions!$G$8:$G$12,MATCH(B9831,Assumptions!$A$8:$A$12,0)),INDEX(Assumptions!$H$8:$H$12,MATCH(B9831,Assumptions!$A$8:$A$12,0)))))</f>
        <v>0.05</v>
      </c>
      <c r="R9831" s="14">
        <f t="shared" ca="1" si="1076"/>
        <v>26631.279999999999</v>
      </c>
      <c r="S9831" s="14">
        <f t="shared" ca="1" si="1077"/>
        <v>505994.31999999995</v>
      </c>
      <c r="T9831" s="11" t="s">
        <v>25</v>
      </c>
      <c r="U9831" s="18" t="s">
        <v>36</v>
      </c>
    </row>
    <row r="9832" spans="1:21" ht="15" customHeight="1" x14ac:dyDescent="0.15">
      <c r="A9832" s="10" t="s">
        <v>9880</v>
      </c>
      <c r="B9832" s="11" t="s">
        <v>41</v>
      </c>
      <c r="C9832" s="11" t="s">
        <v>44</v>
      </c>
      <c r="D9832" s="12">
        <v>46007</v>
      </c>
      <c r="E9832" s="11">
        <v>4419</v>
      </c>
      <c r="F9832" s="11" t="s">
        <v>33</v>
      </c>
      <c r="G9832" s="13">
        <v>607.24</v>
      </c>
      <c r="H9832" s="14">
        <f t="shared" si="1071"/>
        <v>2683393.56</v>
      </c>
      <c r="I9832" s="14">
        <f>IF(F9832="GHS",H9832,H9832*Assumptions!$B$4)</f>
        <v>2683393.56</v>
      </c>
      <c r="J9832" s="15" t="str">
        <f>INDEX(Assumptions!$B$8:$B$12,MATCH(B9832,Assumptions!$A$8:$A$12,0))</f>
        <v>Weighted Average</v>
      </c>
      <c r="K9832" s="16">
        <f>G9832/(1-INDEX(Assumptions!$D$8:$D$12,MATCH(B9832,Assumptions!$A$8:$A$12,0)))</f>
        <v>934.21538461538455</v>
      </c>
      <c r="L9832" s="16">
        <f t="shared" si="1072"/>
        <v>18.217199999999998</v>
      </c>
      <c r="M9832" s="16">
        <f t="shared" si="1073"/>
        <v>46.71076923076923</v>
      </c>
      <c r="N9832" s="14">
        <f>E9832*(K9832-L9832-M9832)*IF(F9832="GHS",1,Assumptions!$B$4)</f>
        <v>3841381.0885846149</v>
      </c>
      <c r="O9832" s="15">
        <f t="shared" ca="1" si="1074"/>
        <v>279</v>
      </c>
      <c r="P9832" s="15" t="str">
        <f t="shared" ca="1" si="1075"/>
        <v>181-365d</v>
      </c>
      <c r="Q9832" s="17">
        <f ca="1">IF(P9832="0-90d",0,IF(P9832="91-180d",INDEX(Assumptions!$F$8:$F$12,MATCH(B9832,Assumptions!$A$8:$A$12,0)),IF(P9832="181-365d",INDEX(Assumptions!$G$8:$G$12,MATCH(B9832,Assumptions!$A$8:$A$12,0)),INDEX(Assumptions!$H$8:$H$12,MATCH(B9832,Assumptions!$A$8:$A$12,0)))))</f>
        <v>0.35</v>
      </c>
      <c r="R9832" s="14">
        <f t="shared" ca="1" si="1076"/>
        <v>939187.74599999993</v>
      </c>
      <c r="S9832" s="14">
        <f t="shared" ca="1" si="1077"/>
        <v>1744205.8140000002</v>
      </c>
      <c r="T9832" s="11" t="s">
        <v>25</v>
      </c>
      <c r="U9832" s="18" t="s">
        <v>26</v>
      </c>
    </row>
    <row r="9833" spans="1:21" ht="15" customHeight="1" x14ac:dyDescent="0.15">
      <c r="A9833" s="10" t="s">
        <v>9881</v>
      </c>
      <c r="B9833" s="11" t="s">
        <v>46</v>
      </c>
      <c r="C9833" s="11" t="s">
        <v>47</v>
      </c>
      <c r="D9833" s="12">
        <v>45745</v>
      </c>
      <c r="E9833" s="11">
        <v>3272</v>
      </c>
      <c r="F9833" s="11" t="s">
        <v>33</v>
      </c>
      <c r="G9833" s="13">
        <v>304043.84000000003</v>
      </c>
      <c r="H9833" s="14">
        <f t="shared" si="1071"/>
        <v>994831444.48000014</v>
      </c>
      <c r="I9833" s="14">
        <f>IF(F9833="GHS",H9833,H9833*Assumptions!$B$4)</f>
        <v>994831444.48000014</v>
      </c>
      <c r="J9833" s="15" t="str">
        <f>INDEX(Assumptions!$B$8:$B$12,MATCH(B9833,Assumptions!$A$8:$A$12,0))</f>
        <v>Specific Identification</v>
      </c>
      <c r="K9833" s="16">
        <f>G9833/(1-INDEX(Assumptions!$D$8:$D$12,MATCH(B9833,Assumptions!$A$8:$A$12,0)))</f>
        <v>389799.79487179487</v>
      </c>
      <c r="L9833" s="16">
        <f t="shared" si="1072"/>
        <v>9121.3152000000009</v>
      </c>
      <c r="M9833" s="16">
        <f t="shared" si="1073"/>
        <v>19489.989743589744</v>
      </c>
      <c r="N9833" s="14">
        <f>E9833*(K9833-L9833-M9833)*IF(F9833="GHS",1,Assumptions!$B$4)</f>
        <v>1181808739.0450873</v>
      </c>
      <c r="O9833" s="15">
        <f t="shared" ca="1" si="1074"/>
        <v>541</v>
      </c>
      <c r="P9833" s="15" t="str">
        <f t="shared" ca="1" si="1075"/>
        <v>365d+</v>
      </c>
      <c r="Q9833" s="17">
        <f ca="1">IF(P9833="0-90d",0,IF(P9833="91-180d",INDEX(Assumptions!$F$8:$F$12,MATCH(B9833,Assumptions!$A$8:$A$12,0)),IF(P9833="181-365d",INDEX(Assumptions!$G$8:$G$12,MATCH(B9833,Assumptions!$A$8:$A$12,0)),INDEX(Assumptions!$H$8:$H$12,MATCH(B9833,Assumptions!$A$8:$A$12,0)))))</f>
        <v>0.15</v>
      </c>
      <c r="R9833" s="14">
        <f t="shared" ca="1" si="1076"/>
        <v>149224716.67200002</v>
      </c>
      <c r="S9833" s="14">
        <f t="shared" ca="1" si="1077"/>
        <v>845606727.80800009</v>
      </c>
      <c r="T9833" s="11" t="s">
        <v>25</v>
      </c>
      <c r="U9833" s="18" t="s">
        <v>26</v>
      </c>
    </row>
    <row r="9834" spans="1:21" ht="15" customHeight="1" x14ac:dyDescent="0.15">
      <c r="A9834" s="10" t="s">
        <v>9882</v>
      </c>
      <c r="B9834" s="11" t="s">
        <v>41</v>
      </c>
      <c r="C9834" s="11" t="s">
        <v>42</v>
      </c>
      <c r="D9834" s="12">
        <v>46194</v>
      </c>
      <c r="E9834" s="11">
        <v>1889</v>
      </c>
      <c r="F9834" s="11" t="s">
        <v>33</v>
      </c>
      <c r="G9834" s="13">
        <v>849.09</v>
      </c>
      <c r="H9834" s="14">
        <f t="shared" si="1071"/>
        <v>1603931.01</v>
      </c>
      <c r="I9834" s="14">
        <f>IF(F9834="GHS",H9834,H9834*Assumptions!$B$4)</f>
        <v>1603931.01</v>
      </c>
      <c r="J9834" s="15" t="str">
        <f>INDEX(Assumptions!$B$8:$B$12,MATCH(B9834,Assumptions!$A$8:$A$12,0))</f>
        <v>Weighted Average</v>
      </c>
      <c r="K9834" s="16">
        <f>G9834/(1-INDEX(Assumptions!$D$8:$D$12,MATCH(B9834,Assumptions!$A$8:$A$12,0)))</f>
        <v>1306.2923076923078</v>
      </c>
      <c r="L9834" s="16">
        <f t="shared" si="1072"/>
        <v>25.4727</v>
      </c>
      <c r="M9834" s="16">
        <f t="shared" si="1073"/>
        <v>65.314615384615394</v>
      </c>
      <c r="N9834" s="14">
        <f>E9834*(K9834-L9834-M9834)*IF(F9834="GHS",1,Assumptions!$B$4)</f>
        <v>2296088.9304692307</v>
      </c>
      <c r="O9834" s="15">
        <f t="shared" ca="1" si="1074"/>
        <v>92</v>
      </c>
      <c r="P9834" s="15" t="str">
        <f t="shared" ca="1" si="1075"/>
        <v>91-180d</v>
      </c>
      <c r="Q9834" s="17">
        <f ca="1">IF(P9834="0-90d",0,IF(P9834="91-180d",INDEX(Assumptions!$F$8:$F$12,MATCH(B9834,Assumptions!$A$8:$A$12,0)),IF(P9834="181-365d",INDEX(Assumptions!$G$8:$G$12,MATCH(B9834,Assumptions!$A$8:$A$12,0)),INDEX(Assumptions!$H$8:$H$12,MATCH(B9834,Assumptions!$A$8:$A$12,0)))))</f>
        <v>0.1</v>
      </c>
      <c r="R9834" s="14">
        <f t="shared" ca="1" si="1076"/>
        <v>160393.10100000002</v>
      </c>
      <c r="S9834" s="14">
        <f t="shared" ca="1" si="1077"/>
        <v>1443537.909</v>
      </c>
      <c r="T9834" s="11" t="s">
        <v>25</v>
      </c>
      <c r="U9834" s="18" t="s">
        <v>26</v>
      </c>
    </row>
    <row r="9835" spans="1:21" ht="15" customHeight="1" x14ac:dyDescent="0.15">
      <c r="A9835" s="10" t="s">
        <v>9883</v>
      </c>
      <c r="B9835" s="11" t="s">
        <v>31</v>
      </c>
      <c r="C9835" s="11" t="s">
        <v>32</v>
      </c>
      <c r="D9835" s="12">
        <v>46071</v>
      </c>
      <c r="E9835" s="11">
        <v>4735</v>
      </c>
      <c r="F9835" s="11" t="s">
        <v>33</v>
      </c>
      <c r="G9835" s="13">
        <v>1340.17</v>
      </c>
      <c r="H9835" s="14">
        <f t="shared" si="1071"/>
        <v>6345704.9500000002</v>
      </c>
      <c r="I9835" s="14">
        <f>IF(F9835="GHS",H9835,H9835*Assumptions!$B$4)</f>
        <v>6345704.9500000002</v>
      </c>
      <c r="J9835" s="15" t="str">
        <f>INDEX(Assumptions!$B$8:$B$12,MATCH(B9835,Assumptions!$A$8:$A$12,0))</f>
        <v>Weighted Average</v>
      </c>
      <c r="K9835" s="16">
        <f>G9835/(1-INDEX(Assumptions!$D$8:$D$12,MATCH(B9835,Assumptions!$A$8:$A$12,0)))</f>
        <v>1861.3472222222224</v>
      </c>
      <c r="L9835" s="16">
        <f t="shared" si="1072"/>
        <v>40.205100000000002</v>
      </c>
      <c r="M9835" s="16">
        <f t="shared" si="1073"/>
        <v>93.067361111111126</v>
      </c>
      <c r="N9835" s="14">
        <f>E9835*(K9835-L9835-M9835)*IF(F9835="GHS",1,Assumptions!$B$4)</f>
        <v>8182433.9938611127</v>
      </c>
      <c r="O9835" s="15">
        <f t="shared" ca="1" si="1074"/>
        <v>215</v>
      </c>
      <c r="P9835" s="15" t="str">
        <f t="shared" ca="1" si="1075"/>
        <v>181-365d</v>
      </c>
      <c r="Q9835" s="17">
        <f ca="1">IF(P9835="0-90d",0,IF(P9835="91-180d",INDEX(Assumptions!$F$8:$F$12,MATCH(B9835,Assumptions!$A$8:$A$12,0)),IF(P9835="181-365d",INDEX(Assumptions!$G$8:$G$12,MATCH(B9835,Assumptions!$A$8:$A$12,0)),INDEX(Assumptions!$H$8:$H$12,MATCH(B9835,Assumptions!$A$8:$A$12,0)))))</f>
        <v>0.2</v>
      </c>
      <c r="R9835" s="14">
        <f t="shared" ca="1" si="1076"/>
        <v>1269140.9900000002</v>
      </c>
      <c r="S9835" s="14">
        <f t="shared" si="1077"/>
        <v>0</v>
      </c>
      <c r="T9835" s="11" t="s">
        <v>39</v>
      </c>
      <c r="U9835" s="18" t="s">
        <v>36</v>
      </c>
    </row>
    <row r="9836" spans="1:21" ht="15" customHeight="1" x14ac:dyDescent="0.15">
      <c r="A9836" s="10" t="s">
        <v>9884</v>
      </c>
      <c r="B9836" s="11" t="s">
        <v>41</v>
      </c>
      <c r="C9836" s="11" t="s">
        <v>42</v>
      </c>
      <c r="D9836" s="12">
        <v>45899</v>
      </c>
      <c r="E9836" s="11">
        <v>4371</v>
      </c>
      <c r="F9836" s="11" t="s">
        <v>33</v>
      </c>
      <c r="G9836" s="13">
        <v>246.26</v>
      </c>
      <c r="H9836" s="14">
        <f t="shared" si="1071"/>
        <v>1076402.46</v>
      </c>
      <c r="I9836" s="14">
        <f>IF(F9836="GHS",H9836,H9836*Assumptions!$B$4)</f>
        <v>1076402.46</v>
      </c>
      <c r="J9836" s="15" t="str">
        <f>INDEX(Assumptions!$B$8:$B$12,MATCH(B9836,Assumptions!$A$8:$A$12,0))</f>
        <v>Weighted Average</v>
      </c>
      <c r="K9836" s="16">
        <f>G9836/(1-INDEX(Assumptions!$D$8:$D$12,MATCH(B9836,Assumptions!$A$8:$A$12,0)))</f>
        <v>378.86153846153843</v>
      </c>
      <c r="L9836" s="16">
        <f t="shared" si="1072"/>
        <v>7.3877999999999995</v>
      </c>
      <c r="M9836" s="16">
        <f t="shared" si="1073"/>
        <v>18.943076923076923</v>
      </c>
      <c r="N9836" s="14">
        <f>E9836*(K9836-L9836-M9836)*IF(F9836="GHS",1,Assumptions!$B$4)</f>
        <v>1540911.5215846151</v>
      </c>
      <c r="O9836" s="15">
        <f t="shared" ca="1" si="1074"/>
        <v>387</v>
      </c>
      <c r="P9836" s="15" t="str">
        <f t="shared" ca="1" si="1075"/>
        <v>365d+</v>
      </c>
      <c r="Q9836" s="17">
        <f ca="1">IF(P9836="0-90d",0,IF(P9836="91-180d",INDEX(Assumptions!$F$8:$F$12,MATCH(B9836,Assumptions!$A$8:$A$12,0)),IF(P9836="181-365d",INDEX(Assumptions!$G$8:$G$12,MATCH(B9836,Assumptions!$A$8:$A$12,0)),INDEX(Assumptions!$H$8:$H$12,MATCH(B9836,Assumptions!$A$8:$A$12,0)))))</f>
        <v>0.8</v>
      </c>
      <c r="R9836" s="14">
        <f t="shared" ca="1" si="1076"/>
        <v>861121.96799999999</v>
      </c>
      <c r="S9836" s="14">
        <f t="shared" ca="1" si="1077"/>
        <v>215280.49199999997</v>
      </c>
      <c r="T9836" s="11" t="s">
        <v>25</v>
      </c>
      <c r="U9836" s="18" t="s">
        <v>26</v>
      </c>
    </row>
    <row r="9837" spans="1:21" ht="15" customHeight="1" x14ac:dyDescent="0.15">
      <c r="A9837" s="10" t="s">
        <v>9885</v>
      </c>
      <c r="B9837" s="11" t="s">
        <v>22</v>
      </c>
      <c r="C9837" s="11" t="s">
        <v>23</v>
      </c>
      <c r="D9837" s="12">
        <v>46060</v>
      </c>
      <c r="E9837" s="11">
        <v>2301</v>
      </c>
      <c r="F9837" s="11" t="s">
        <v>24</v>
      </c>
      <c r="G9837" s="13">
        <v>12126.26</v>
      </c>
      <c r="H9837" s="14">
        <f t="shared" si="1071"/>
        <v>27902524.260000002</v>
      </c>
      <c r="I9837" s="14">
        <f>IF(F9837="GHS",H9837,H9837*Assumptions!$B$4)</f>
        <v>301347262.00800002</v>
      </c>
      <c r="J9837" s="15" t="str">
        <f>INDEX(Assumptions!$B$8:$B$12,MATCH(B9837,Assumptions!$A$8:$A$12,0))</f>
        <v>FIFO</v>
      </c>
      <c r="K9837" s="16">
        <f>G9837/(1-INDEX(Assumptions!$D$8:$D$12,MATCH(B9837,Assumptions!$A$8:$A$12,0)))</f>
        <v>14788.121951219511</v>
      </c>
      <c r="L9837" s="16">
        <f t="shared" si="1072"/>
        <v>363.7878</v>
      </c>
      <c r="M9837" s="16">
        <f t="shared" si="1073"/>
        <v>739.40609756097558</v>
      </c>
      <c r="N9837" s="14">
        <f>E9837*(K9837-L9837-M9837)*IF(F9837="GHS",1,Assumptions!$B$4)</f>
        <v>340081410.07585752</v>
      </c>
      <c r="O9837" s="15">
        <f t="shared" ca="1" si="1074"/>
        <v>226</v>
      </c>
      <c r="P9837" s="15" t="str">
        <f t="shared" ca="1" si="1075"/>
        <v>181-365d</v>
      </c>
      <c r="Q9837" s="17">
        <f ca="1">IF(P9837="0-90d",0,IF(P9837="91-180d",INDEX(Assumptions!$F$8:$F$12,MATCH(B9837,Assumptions!$A$8:$A$12,0)),IF(P9837="181-365d",INDEX(Assumptions!$G$8:$G$12,MATCH(B9837,Assumptions!$A$8:$A$12,0)),INDEX(Assumptions!$H$8:$H$12,MATCH(B9837,Assumptions!$A$8:$A$12,0)))))</f>
        <v>0.15</v>
      </c>
      <c r="R9837" s="14">
        <f t="shared" ca="1" si="1076"/>
        <v>45202089.301200002</v>
      </c>
      <c r="S9837" s="14">
        <f t="shared" ca="1" si="1077"/>
        <v>256145172.70680001</v>
      </c>
      <c r="T9837" s="11" t="s">
        <v>25</v>
      </c>
      <c r="U9837" s="18" t="s">
        <v>36</v>
      </c>
    </row>
    <row r="9838" spans="1:21" ht="15" customHeight="1" x14ac:dyDescent="0.15">
      <c r="A9838" s="10" t="s">
        <v>9886</v>
      </c>
      <c r="B9838" s="11" t="s">
        <v>41</v>
      </c>
      <c r="C9838" s="11" t="s">
        <v>115</v>
      </c>
      <c r="D9838" s="12">
        <v>46066</v>
      </c>
      <c r="E9838" s="11">
        <v>775</v>
      </c>
      <c r="F9838" s="11" t="s">
        <v>33</v>
      </c>
      <c r="G9838" s="13">
        <v>527.86</v>
      </c>
      <c r="H9838" s="14">
        <f t="shared" si="1071"/>
        <v>409091.5</v>
      </c>
      <c r="I9838" s="14">
        <f>IF(F9838="GHS",H9838,H9838*Assumptions!$B$4)</f>
        <v>409091.5</v>
      </c>
      <c r="J9838" s="15" t="str">
        <f>INDEX(Assumptions!$B$8:$B$12,MATCH(B9838,Assumptions!$A$8:$A$12,0))</f>
        <v>Weighted Average</v>
      </c>
      <c r="K9838" s="16">
        <f>G9838/(1-INDEX(Assumptions!$D$8:$D$12,MATCH(B9838,Assumptions!$A$8:$A$12,0)))</f>
        <v>812.09230769230771</v>
      </c>
      <c r="L9838" s="16">
        <f t="shared" si="1072"/>
        <v>15.835799999999999</v>
      </c>
      <c r="M9838" s="16">
        <f t="shared" si="1073"/>
        <v>40.604615384615386</v>
      </c>
      <c r="N9838" s="14">
        <f>E9838*(K9838-L9838-M9838)*IF(F9838="GHS",1,Assumptions!$B$4)</f>
        <v>585630.21653846162</v>
      </c>
      <c r="O9838" s="15">
        <f t="shared" ca="1" si="1074"/>
        <v>220</v>
      </c>
      <c r="P9838" s="15" t="str">
        <f t="shared" ca="1" si="1075"/>
        <v>181-365d</v>
      </c>
      <c r="Q9838" s="17">
        <f ca="1">IF(P9838="0-90d",0,IF(P9838="91-180d",INDEX(Assumptions!$F$8:$F$12,MATCH(B9838,Assumptions!$A$8:$A$12,0)),IF(P9838="181-365d",INDEX(Assumptions!$G$8:$G$12,MATCH(B9838,Assumptions!$A$8:$A$12,0)),INDEX(Assumptions!$H$8:$H$12,MATCH(B9838,Assumptions!$A$8:$A$12,0)))))</f>
        <v>0.35</v>
      </c>
      <c r="R9838" s="14">
        <f t="shared" ca="1" si="1076"/>
        <v>143182.02499999999</v>
      </c>
      <c r="S9838" s="14">
        <f t="shared" ca="1" si="1077"/>
        <v>265909.47499999998</v>
      </c>
      <c r="T9838" s="11" t="s">
        <v>25</v>
      </c>
      <c r="U9838" s="18" t="s">
        <v>26</v>
      </c>
    </row>
    <row r="9839" spans="1:21" ht="15" customHeight="1" x14ac:dyDescent="0.15">
      <c r="A9839" s="10" t="s">
        <v>9887</v>
      </c>
      <c r="B9839" s="11" t="s">
        <v>46</v>
      </c>
      <c r="C9839" s="11" t="s">
        <v>119</v>
      </c>
      <c r="D9839" s="12">
        <v>45953</v>
      </c>
      <c r="E9839" s="11">
        <v>1238</v>
      </c>
      <c r="F9839" s="11" t="s">
        <v>33</v>
      </c>
      <c r="G9839" s="13">
        <v>478378.23999999999</v>
      </c>
      <c r="H9839" s="14">
        <f t="shared" si="1071"/>
        <v>592232261.12</v>
      </c>
      <c r="I9839" s="14">
        <f>IF(F9839="GHS",H9839,H9839*Assumptions!$B$4)</f>
        <v>592232261.12</v>
      </c>
      <c r="J9839" s="15" t="str">
        <f>INDEX(Assumptions!$B$8:$B$12,MATCH(B9839,Assumptions!$A$8:$A$12,0))</f>
        <v>Specific Identification</v>
      </c>
      <c r="K9839" s="16">
        <f>G9839/(1-INDEX(Assumptions!$D$8:$D$12,MATCH(B9839,Assumptions!$A$8:$A$12,0)))</f>
        <v>613305.43589743588</v>
      </c>
      <c r="L9839" s="16">
        <f t="shared" si="1072"/>
        <v>14351.347199999998</v>
      </c>
      <c r="M9839" s="16">
        <f t="shared" si="1073"/>
        <v>30665.271794871795</v>
      </c>
      <c r="N9839" s="14">
        <f>E9839*(K9839-L9839-M9839)*IF(F9839="GHS",1,Assumptions!$B$4)</f>
        <v>703541555.32537436</v>
      </c>
      <c r="O9839" s="15">
        <f t="shared" ca="1" si="1074"/>
        <v>333</v>
      </c>
      <c r="P9839" s="15" t="str">
        <f t="shared" ca="1" si="1075"/>
        <v>181-365d</v>
      </c>
      <c r="Q9839" s="17">
        <f ca="1">IF(P9839="0-90d",0,IF(P9839="91-180d",INDEX(Assumptions!$F$8:$F$12,MATCH(B9839,Assumptions!$A$8:$A$12,0)),IF(P9839="181-365d",INDEX(Assumptions!$G$8:$G$12,MATCH(B9839,Assumptions!$A$8:$A$12,0)),INDEX(Assumptions!$H$8:$H$12,MATCH(B9839,Assumptions!$A$8:$A$12,0)))))</f>
        <v>0.05</v>
      </c>
      <c r="R9839" s="14">
        <f t="shared" ca="1" si="1076"/>
        <v>29611613.056000002</v>
      </c>
      <c r="S9839" s="14">
        <f t="shared" ca="1" si="1077"/>
        <v>562620648.06400001</v>
      </c>
      <c r="T9839" s="11" t="s">
        <v>50</v>
      </c>
      <c r="U9839" s="18" t="s">
        <v>36</v>
      </c>
    </row>
    <row r="9840" spans="1:21" ht="15" customHeight="1" x14ac:dyDescent="0.15">
      <c r="A9840" s="10" t="s">
        <v>9888</v>
      </c>
      <c r="B9840" s="11" t="s">
        <v>41</v>
      </c>
      <c r="C9840" s="11" t="s">
        <v>42</v>
      </c>
      <c r="D9840" s="12">
        <v>46152</v>
      </c>
      <c r="E9840" s="11">
        <v>1810</v>
      </c>
      <c r="F9840" s="11" t="s">
        <v>33</v>
      </c>
      <c r="G9840" s="13">
        <v>283.68</v>
      </c>
      <c r="H9840" s="14">
        <f t="shared" si="1071"/>
        <v>513460.8</v>
      </c>
      <c r="I9840" s="14">
        <f>IF(F9840="GHS",H9840,H9840*Assumptions!$B$4)</f>
        <v>513460.8</v>
      </c>
      <c r="J9840" s="15" t="str">
        <f>INDEX(Assumptions!$B$8:$B$12,MATCH(B9840,Assumptions!$A$8:$A$12,0))</f>
        <v>Weighted Average</v>
      </c>
      <c r="K9840" s="16">
        <f>G9840/(1-INDEX(Assumptions!$D$8:$D$12,MATCH(B9840,Assumptions!$A$8:$A$12,0)))</f>
        <v>436.43076923076922</v>
      </c>
      <c r="L9840" s="16">
        <f t="shared" si="1072"/>
        <v>8.5104000000000006</v>
      </c>
      <c r="M9840" s="16">
        <f t="shared" si="1073"/>
        <v>21.821538461538463</v>
      </c>
      <c r="N9840" s="14">
        <f>E9840*(K9840-L9840-M9840)*IF(F9840="GHS",1,Assumptions!$B$4)</f>
        <v>735038.88369230763</v>
      </c>
      <c r="O9840" s="15">
        <f t="shared" ca="1" si="1074"/>
        <v>134</v>
      </c>
      <c r="P9840" s="15" t="str">
        <f t="shared" ca="1" si="1075"/>
        <v>91-180d</v>
      </c>
      <c r="Q9840" s="17">
        <f ca="1">IF(P9840="0-90d",0,IF(P9840="91-180d",INDEX(Assumptions!$F$8:$F$12,MATCH(B9840,Assumptions!$A$8:$A$12,0)),IF(P9840="181-365d",INDEX(Assumptions!$G$8:$G$12,MATCH(B9840,Assumptions!$A$8:$A$12,0)),INDEX(Assumptions!$H$8:$H$12,MATCH(B9840,Assumptions!$A$8:$A$12,0)))))</f>
        <v>0.1</v>
      </c>
      <c r="R9840" s="14">
        <f t="shared" ca="1" si="1076"/>
        <v>51346.080000000002</v>
      </c>
      <c r="S9840" s="14">
        <f t="shared" ca="1" si="1077"/>
        <v>462114.72</v>
      </c>
      <c r="T9840" s="11" t="s">
        <v>25</v>
      </c>
      <c r="U9840" s="18" t="s">
        <v>26</v>
      </c>
    </row>
    <row r="9841" spans="1:21" ht="15" customHeight="1" x14ac:dyDescent="0.15">
      <c r="A9841" s="10" t="s">
        <v>9889</v>
      </c>
      <c r="B9841" s="11" t="s">
        <v>41</v>
      </c>
      <c r="C9841" s="11" t="s">
        <v>44</v>
      </c>
      <c r="D9841" s="12">
        <v>45969</v>
      </c>
      <c r="E9841" s="11">
        <v>4621</v>
      </c>
      <c r="F9841" s="11" t="s">
        <v>33</v>
      </c>
      <c r="G9841" s="13">
        <v>505.6</v>
      </c>
      <c r="H9841" s="14">
        <f t="shared" si="1071"/>
        <v>2336377.6</v>
      </c>
      <c r="I9841" s="14">
        <f>IF(F9841="GHS",H9841,H9841*Assumptions!$B$4)</f>
        <v>2336377.6</v>
      </c>
      <c r="J9841" s="15" t="str">
        <f>INDEX(Assumptions!$B$8:$B$12,MATCH(B9841,Assumptions!$A$8:$A$12,0))</f>
        <v>Weighted Average</v>
      </c>
      <c r="K9841" s="16">
        <f>G9841/(1-INDEX(Assumptions!$D$8:$D$12,MATCH(B9841,Assumptions!$A$8:$A$12,0)))</f>
        <v>777.84615384615381</v>
      </c>
      <c r="L9841" s="16">
        <f t="shared" si="1072"/>
        <v>15.167999999999999</v>
      </c>
      <c r="M9841" s="16">
        <f t="shared" si="1073"/>
        <v>38.892307692307696</v>
      </c>
      <c r="N9841" s="14">
        <f>E9841*(K9841-L9841-M9841)*IF(F9841="GHS",1,Assumptions!$B$4)</f>
        <v>3344614.3950769231</v>
      </c>
      <c r="O9841" s="15">
        <f t="shared" ca="1" si="1074"/>
        <v>317</v>
      </c>
      <c r="P9841" s="15" t="str">
        <f t="shared" ca="1" si="1075"/>
        <v>181-365d</v>
      </c>
      <c r="Q9841" s="17">
        <f ca="1">IF(P9841="0-90d",0,IF(P9841="91-180d",INDEX(Assumptions!$F$8:$F$12,MATCH(B9841,Assumptions!$A$8:$A$12,0)),IF(P9841="181-365d",INDEX(Assumptions!$G$8:$G$12,MATCH(B9841,Assumptions!$A$8:$A$12,0)),INDEX(Assumptions!$H$8:$H$12,MATCH(B9841,Assumptions!$A$8:$A$12,0)))))</f>
        <v>0.35</v>
      </c>
      <c r="R9841" s="14">
        <f t="shared" ca="1" si="1076"/>
        <v>817732.16</v>
      </c>
      <c r="S9841" s="14">
        <f t="shared" ca="1" si="1077"/>
        <v>1518645.44</v>
      </c>
      <c r="T9841" s="11" t="s">
        <v>25</v>
      </c>
      <c r="U9841" s="18" t="s">
        <v>26</v>
      </c>
    </row>
    <row r="9842" spans="1:21" ht="15" customHeight="1" x14ac:dyDescent="0.15">
      <c r="A9842" s="10" t="s">
        <v>9890</v>
      </c>
      <c r="B9842" s="11" t="s">
        <v>28</v>
      </c>
      <c r="C9842" s="11" t="s">
        <v>55</v>
      </c>
      <c r="D9842" s="12">
        <v>45996</v>
      </c>
      <c r="E9842" s="11">
        <v>947</v>
      </c>
      <c r="F9842" s="11" t="s">
        <v>24</v>
      </c>
      <c r="G9842" s="13">
        <v>4642.0200000000004</v>
      </c>
      <c r="H9842" s="14">
        <f t="shared" si="1071"/>
        <v>4395992.9400000004</v>
      </c>
      <c r="I9842" s="14">
        <f>IF(F9842="GHS",H9842,H9842*Assumptions!$B$4)</f>
        <v>47476723.752000004</v>
      </c>
      <c r="J9842" s="15" t="str">
        <f>INDEX(Assumptions!$B$8:$B$12,MATCH(B9842,Assumptions!$A$8:$A$12,0))</f>
        <v>Fair Value Less Costs to Sell</v>
      </c>
      <c r="K9842" s="16">
        <f>G9842/(1-INDEX(Assumptions!$D$8:$D$12,MATCH(B9842,Assumptions!$A$8:$A$12,0)))</f>
        <v>5275.0227272727279</v>
      </c>
      <c r="L9842" s="16">
        <f t="shared" si="1072"/>
        <v>139.26060000000001</v>
      </c>
      <c r="M9842" s="16">
        <f t="shared" si="1073"/>
        <v>263.75113636363642</v>
      </c>
      <c r="N9842" s="14">
        <f>E9842*(K9842-L9842-M9842)*IF(F9842="GHS",1,Assumptions!$B$4)</f>
        <v>49828979.610621825</v>
      </c>
      <c r="O9842" s="15">
        <f t="shared" ca="1" si="1074"/>
        <v>290</v>
      </c>
      <c r="P9842" s="15" t="str">
        <f t="shared" ca="1" si="1075"/>
        <v>181-365d</v>
      </c>
      <c r="Q9842" s="17">
        <f ca="1">IF(P9842="0-90d",0,IF(P9842="91-180d",INDEX(Assumptions!$F$8:$F$12,MATCH(B9842,Assumptions!$A$8:$A$12,0)),IF(P9842="181-365d",INDEX(Assumptions!$G$8:$G$12,MATCH(B9842,Assumptions!$A$8:$A$12,0)),INDEX(Assumptions!$H$8:$H$12,MATCH(B9842,Assumptions!$A$8:$A$12,0)))))</f>
        <v>0.1</v>
      </c>
      <c r="R9842" s="14">
        <f t="shared" ca="1" si="1076"/>
        <v>4747672.3752000006</v>
      </c>
      <c r="S9842" s="14">
        <f t="shared" ca="1" si="1077"/>
        <v>42729051.376800001</v>
      </c>
      <c r="T9842" s="11" t="s">
        <v>25</v>
      </c>
      <c r="U9842" s="18" t="s">
        <v>36</v>
      </c>
    </row>
    <row r="9843" spans="1:21" ht="15" customHeight="1" x14ac:dyDescent="0.15">
      <c r="A9843" s="10" t="s">
        <v>9891</v>
      </c>
      <c r="B9843" s="11" t="s">
        <v>22</v>
      </c>
      <c r="C9843" s="11" t="s">
        <v>61</v>
      </c>
      <c r="D9843" s="12">
        <v>45984</v>
      </c>
      <c r="E9843" s="11">
        <v>3493</v>
      </c>
      <c r="F9843" s="11" t="s">
        <v>24</v>
      </c>
      <c r="G9843" s="13">
        <v>73751.8</v>
      </c>
      <c r="H9843" s="14">
        <f t="shared" si="1071"/>
        <v>257615037.40000001</v>
      </c>
      <c r="I9843" s="14">
        <f>IF(F9843="GHS",H9843,H9843*Assumptions!$B$4)</f>
        <v>2782242403.9200001</v>
      </c>
      <c r="J9843" s="15" t="str">
        <f>INDEX(Assumptions!$B$8:$B$12,MATCH(B9843,Assumptions!$A$8:$A$12,0))</f>
        <v>FIFO</v>
      </c>
      <c r="K9843" s="16">
        <f>G9843/(1-INDEX(Assumptions!$D$8:$D$12,MATCH(B9843,Assumptions!$A$8:$A$12,0)))</f>
        <v>89941.219512195123</v>
      </c>
      <c r="L9843" s="16">
        <f t="shared" si="1072"/>
        <v>2212.5540000000001</v>
      </c>
      <c r="M9843" s="16">
        <f t="shared" si="1073"/>
        <v>4497.0609756097565</v>
      </c>
      <c r="N9843" s="14">
        <f>E9843*(K9843-L9843-M9843)*IF(F9843="GHS",1,Assumptions!$B$4)</f>
        <v>3139862342.1799612</v>
      </c>
      <c r="O9843" s="15">
        <f t="shared" ca="1" si="1074"/>
        <v>302</v>
      </c>
      <c r="P9843" s="15" t="str">
        <f t="shared" ca="1" si="1075"/>
        <v>181-365d</v>
      </c>
      <c r="Q9843" s="17">
        <f ca="1">IF(P9843="0-90d",0,IF(P9843="91-180d",INDEX(Assumptions!$F$8:$F$12,MATCH(B9843,Assumptions!$A$8:$A$12,0)),IF(P9843="181-365d",INDEX(Assumptions!$G$8:$G$12,MATCH(B9843,Assumptions!$A$8:$A$12,0)),INDEX(Assumptions!$H$8:$H$12,MATCH(B9843,Assumptions!$A$8:$A$12,0)))))</f>
        <v>0.15</v>
      </c>
      <c r="R9843" s="14">
        <f t="shared" ca="1" si="1076"/>
        <v>417336360.588</v>
      </c>
      <c r="S9843" s="14">
        <f t="shared" ca="1" si="1077"/>
        <v>2364906043.3320003</v>
      </c>
      <c r="T9843" s="11" t="s">
        <v>25</v>
      </c>
      <c r="U9843" s="18" t="s">
        <v>26</v>
      </c>
    </row>
    <row r="9844" spans="1:21" ht="15" customHeight="1" x14ac:dyDescent="0.15">
      <c r="A9844" s="10" t="s">
        <v>9892</v>
      </c>
      <c r="B9844" s="11" t="s">
        <v>41</v>
      </c>
      <c r="C9844" s="11" t="s">
        <v>115</v>
      </c>
      <c r="D9844" s="12">
        <v>45836</v>
      </c>
      <c r="E9844" s="11">
        <v>4527</v>
      </c>
      <c r="F9844" s="11" t="s">
        <v>33</v>
      </c>
      <c r="G9844" s="13">
        <v>713</v>
      </c>
      <c r="H9844" s="14">
        <f t="shared" si="1071"/>
        <v>3227751</v>
      </c>
      <c r="I9844" s="14">
        <f>IF(F9844="GHS",H9844,H9844*Assumptions!$B$4)</f>
        <v>3227751</v>
      </c>
      <c r="J9844" s="15" t="str">
        <f>INDEX(Assumptions!$B$8:$B$12,MATCH(B9844,Assumptions!$A$8:$A$12,0))</f>
        <v>Weighted Average</v>
      </c>
      <c r="K9844" s="16">
        <f>G9844/(1-INDEX(Assumptions!$D$8:$D$12,MATCH(B9844,Assumptions!$A$8:$A$12,0)))</f>
        <v>1096.9230769230769</v>
      </c>
      <c r="L9844" s="16">
        <f t="shared" si="1072"/>
        <v>21.39</v>
      </c>
      <c r="M9844" s="16">
        <f t="shared" si="1073"/>
        <v>54.846153846153847</v>
      </c>
      <c r="N9844" s="14">
        <f>E9844*(K9844-L9844-M9844)*IF(F9844="GHS",1,Assumptions!$B$4)</f>
        <v>4620649.7007692307</v>
      </c>
      <c r="O9844" s="15">
        <f t="shared" ca="1" si="1074"/>
        <v>450</v>
      </c>
      <c r="P9844" s="15" t="str">
        <f t="shared" ca="1" si="1075"/>
        <v>365d+</v>
      </c>
      <c r="Q9844" s="17">
        <f ca="1">IF(P9844="0-90d",0,IF(P9844="91-180d",INDEX(Assumptions!$F$8:$F$12,MATCH(B9844,Assumptions!$A$8:$A$12,0)),IF(P9844="181-365d",INDEX(Assumptions!$G$8:$G$12,MATCH(B9844,Assumptions!$A$8:$A$12,0)),INDEX(Assumptions!$H$8:$H$12,MATCH(B9844,Assumptions!$A$8:$A$12,0)))))</f>
        <v>0.8</v>
      </c>
      <c r="R9844" s="14">
        <f t="shared" ca="1" si="1076"/>
        <v>2582200.8000000003</v>
      </c>
      <c r="S9844" s="14">
        <f t="shared" ca="1" si="1077"/>
        <v>645550.19999999972</v>
      </c>
      <c r="T9844" s="11" t="s">
        <v>25</v>
      </c>
      <c r="U9844" s="18" t="s">
        <v>26</v>
      </c>
    </row>
    <row r="9845" spans="1:21" ht="15" customHeight="1" x14ac:dyDescent="0.15">
      <c r="A9845" s="10" t="s">
        <v>9893</v>
      </c>
      <c r="B9845" s="11" t="s">
        <v>46</v>
      </c>
      <c r="C9845" s="11" t="s">
        <v>119</v>
      </c>
      <c r="D9845" s="12">
        <v>45750</v>
      </c>
      <c r="E9845" s="11">
        <v>3733</v>
      </c>
      <c r="F9845" s="11" t="s">
        <v>33</v>
      </c>
      <c r="G9845" s="13">
        <v>769084.87</v>
      </c>
      <c r="H9845" s="14">
        <f t="shared" si="1071"/>
        <v>2870993819.71</v>
      </c>
      <c r="I9845" s="14">
        <f>IF(F9845="GHS",H9845,H9845*Assumptions!$B$4)</f>
        <v>2870993819.71</v>
      </c>
      <c r="J9845" s="15" t="str">
        <f>INDEX(Assumptions!$B$8:$B$12,MATCH(B9845,Assumptions!$A$8:$A$12,0))</f>
        <v>Specific Identification</v>
      </c>
      <c r="K9845" s="16">
        <f>G9845/(1-INDEX(Assumptions!$D$8:$D$12,MATCH(B9845,Assumptions!$A$8:$A$12,0)))</f>
        <v>986006.24358974351</v>
      </c>
      <c r="L9845" s="16">
        <f t="shared" si="1072"/>
        <v>23072.5461</v>
      </c>
      <c r="M9845" s="16">
        <f t="shared" si="1073"/>
        <v>49300.312179487177</v>
      </c>
      <c r="N9845" s="14">
        <f>E9845*(K9845-L9845-M9845)*IF(F9845="GHS",1,Assumptions!$B$4)</f>
        <v>3410593427.3631868</v>
      </c>
      <c r="O9845" s="15">
        <f t="shared" ca="1" si="1074"/>
        <v>536</v>
      </c>
      <c r="P9845" s="15" t="str">
        <f t="shared" ca="1" si="1075"/>
        <v>365d+</v>
      </c>
      <c r="Q9845" s="17">
        <f ca="1">IF(P9845="0-90d",0,IF(P9845="91-180d",INDEX(Assumptions!$F$8:$F$12,MATCH(B9845,Assumptions!$A$8:$A$12,0)),IF(P9845="181-365d",INDEX(Assumptions!$G$8:$G$12,MATCH(B9845,Assumptions!$A$8:$A$12,0)),INDEX(Assumptions!$H$8:$H$12,MATCH(B9845,Assumptions!$A$8:$A$12,0)))))</f>
        <v>0.15</v>
      </c>
      <c r="R9845" s="14">
        <f t="shared" ca="1" si="1076"/>
        <v>430649072.95649999</v>
      </c>
      <c r="S9845" s="14">
        <f t="shared" ca="1" si="1077"/>
        <v>2440344746.7535</v>
      </c>
      <c r="T9845" s="11" t="s">
        <v>25</v>
      </c>
      <c r="U9845" s="18" t="s">
        <v>26</v>
      </c>
    </row>
    <row r="9846" spans="1:21" ht="15" customHeight="1" x14ac:dyDescent="0.15">
      <c r="A9846" s="10" t="s">
        <v>9894</v>
      </c>
      <c r="B9846" s="11" t="s">
        <v>28</v>
      </c>
      <c r="C9846" s="11" t="s">
        <v>38</v>
      </c>
      <c r="D9846" s="12">
        <v>46018</v>
      </c>
      <c r="E9846" s="11">
        <v>3545</v>
      </c>
      <c r="F9846" s="11" t="s">
        <v>24</v>
      </c>
      <c r="G9846" s="13">
        <v>7193.93</v>
      </c>
      <c r="H9846" s="14">
        <f t="shared" si="1071"/>
        <v>25502481.850000001</v>
      </c>
      <c r="I9846" s="14">
        <f>IF(F9846="GHS",H9846,H9846*Assumptions!$B$4)</f>
        <v>275426803.98000002</v>
      </c>
      <c r="J9846" s="15" t="str">
        <f>INDEX(Assumptions!$B$8:$B$12,MATCH(B9846,Assumptions!$A$8:$A$12,0))</f>
        <v>Fair Value Less Costs to Sell</v>
      </c>
      <c r="K9846" s="16">
        <f>G9846/(1-INDEX(Assumptions!$D$8:$D$12,MATCH(B9846,Assumptions!$A$8:$A$12,0)))</f>
        <v>8174.920454545455</v>
      </c>
      <c r="L9846" s="16">
        <f t="shared" si="1072"/>
        <v>215.81790000000001</v>
      </c>
      <c r="M9846" s="16">
        <f t="shared" si="1073"/>
        <v>408.74602272727276</v>
      </c>
      <c r="N9846" s="14">
        <f>E9846*(K9846-L9846-M9846)*IF(F9846="GHS",1,Assumptions!$B$4)</f>
        <v>289072950.1771909</v>
      </c>
      <c r="O9846" s="15">
        <f t="shared" ca="1" si="1074"/>
        <v>268</v>
      </c>
      <c r="P9846" s="15" t="str">
        <f t="shared" ca="1" si="1075"/>
        <v>181-365d</v>
      </c>
      <c r="Q9846" s="17">
        <f ca="1">IF(P9846="0-90d",0,IF(P9846="91-180d",INDEX(Assumptions!$F$8:$F$12,MATCH(B9846,Assumptions!$A$8:$A$12,0)),IF(P9846="181-365d",INDEX(Assumptions!$G$8:$G$12,MATCH(B9846,Assumptions!$A$8:$A$12,0)),INDEX(Assumptions!$H$8:$H$12,MATCH(B9846,Assumptions!$A$8:$A$12,0)))))</f>
        <v>0.1</v>
      </c>
      <c r="R9846" s="14">
        <f t="shared" ca="1" si="1076"/>
        <v>27542680.398000002</v>
      </c>
      <c r="S9846" s="14">
        <f t="shared" ca="1" si="1077"/>
        <v>247884123.58200002</v>
      </c>
      <c r="T9846" s="11" t="s">
        <v>25</v>
      </c>
      <c r="U9846" s="18" t="s">
        <v>36</v>
      </c>
    </row>
    <row r="9847" spans="1:21" ht="15" customHeight="1" x14ac:dyDescent="0.15">
      <c r="A9847" s="10" t="s">
        <v>9895</v>
      </c>
      <c r="B9847" s="11" t="s">
        <v>41</v>
      </c>
      <c r="C9847" s="11" t="s">
        <v>44</v>
      </c>
      <c r="D9847" s="12">
        <v>45914</v>
      </c>
      <c r="E9847" s="11">
        <v>3627</v>
      </c>
      <c r="F9847" s="11" t="s">
        <v>33</v>
      </c>
      <c r="G9847" s="13">
        <v>180.81</v>
      </c>
      <c r="H9847" s="14">
        <f t="shared" si="1071"/>
        <v>655797.87</v>
      </c>
      <c r="I9847" s="14">
        <f>IF(F9847="GHS",H9847,H9847*Assumptions!$B$4)</f>
        <v>655797.87</v>
      </c>
      <c r="J9847" s="15" t="str">
        <f>INDEX(Assumptions!$B$8:$B$12,MATCH(B9847,Assumptions!$A$8:$A$12,0))</f>
        <v>Weighted Average</v>
      </c>
      <c r="K9847" s="16">
        <f>G9847/(1-INDEX(Assumptions!$D$8:$D$12,MATCH(B9847,Assumptions!$A$8:$A$12,0)))</f>
        <v>278.16923076923075</v>
      </c>
      <c r="L9847" s="16">
        <f t="shared" si="1072"/>
        <v>5.4242999999999997</v>
      </c>
      <c r="M9847" s="16">
        <f t="shared" si="1073"/>
        <v>13.908461538461538</v>
      </c>
      <c r="N9847" s="14">
        <f>E9847*(K9847-L9847-M9847)*IF(F9847="GHS",1,Assumptions!$B$4)</f>
        <v>938799.87389999977</v>
      </c>
      <c r="O9847" s="15">
        <f t="shared" ca="1" si="1074"/>
        <v>372</v>
      </c>
      <c r="P9847" s="15" t="str">
        <f t="shared" ca="1" si="1075"/>
        <v>365d+</v>
      </c>
      <c r="Q9847" s="17">
        <f ca="1">IF(P9847="0-90d",0,IF(P9847="91-180d",INDEX(Assumptions!$F$8:$F$12,MATCH(B9847,Assumptions!$A$8:$A$12,0)),IF(P9847="181-365d",INDEX(Assumptions!$G$8:$G$12,MATCH(B9847,Assumptions!$A$8:$A$12,0)),INDEX(Assumptions!$H$8:$H$12,MATCH(B9847,Assumptions!$A$8:$A$12,0)))))</f>
        <v>0.8</v>
      </c>
      <c r="R9847" s="14">
        <f t="shared" ca="1" si="1076"/>
        <v>524638.29599999997</v>
      </c>
      <c r="S9847" s="14">
        <f t="shared" ca="1" si="1077"/>
        <v>131159.57400000002</v>
      </c>
      <c r="T9847" s="11" t="s">
        <v>25</v>
      </c>
      <c r="U9847" s="18" t="s">
        <v>36</v>
      </c>
    </row>
    <row r="9848" spans="1:21" ht="15" customHeight="1" x14ac:dyDescent="0.15">
      <c r="A9848" s="10" t="s">
        <v>9896</v>
      </c>
      <c r="B9848" s="11" t="s">
        <v>41</v>
      </c>
      <c r="C9848" s="11" t="s">
        <v>49</v>
      </c>
      <c r="D9848" s="12">
        <v>45936</v>
      </c>
      <c r="E9848" s="11">
        <v>732</v>
      </c>
      <c r="F9848" s="11" t="s">
        <v>33</v>
      </c>
      <c r="G9848" s="13">
        <v>130.83000000000001</v>
      </c>
      <c r="H9848" s="14">
        <f t="shared" si="1071"/>
        <v>95767.560000000012</v>
      </c>
      <c r="I9848" s="14">
        <f>IF(F9848="GHS",H9848,H9848*Assumptions!$B$4)</f>
        <v>95767.560000000012</v>
      </c>
      <c r="J9848" s="15" t="str">
        <f>INDEX(Assumptions!$B$8:$B$12,MATCH(B9848,Assumptions!$A$8:$A$12,0))</f>
        <v>Weighted Average</v>
      </c>
      <c r="K9848" s="16">
        <f>G9848/(1-INDEX(Assumptions!$D$8:$D$12,MATCH(B9848,Assumptions!$A$8:$A$12,0)))</f>
        <v>201.27692307692308</v>
      </c>
      <c r="L9848" s="16">
        <f t="shared" si="1072"/>
        <v>3.9249000000000001</v>
      </c>
      <c r="M9848" s="16">
        <f t="shared" si="1073"/>
        <v>10.063846153846155</v>
      </c>
      <c r="N9848" s="14">
        <f>E9848*(K9848-L9848-M9848)*IF(F9848="GHS",1,Assumptions!$B$4)</f>
        <v>137094.94550769229</v>
      </c>
      <c r="O9848" s="15">
        <f t="shared" ca="1" si="1074"/>
        <v>350</v>
      </c>
      <c r="P9848" s="15" t="str">
        <f t="shared" ca="1" si="1075"/>
        <v>181-365d</v>
      </c>
      <c r="Q9848" s="17">
        <f ca="1">IF(P9848="0-90d",0,IF(P9848="91-180d",INDEX(Assumptions!$F$8:$F$12,MATCH(B9848,Assumptions!$A$8:$A$12,0)),IF(P9848="181-365d",INDEX(Assumptions!$G$8:$G$12,MATCH(B9848,Assumptions!$A$8:$A$12,0)),INDEX(Assumptions!$H$8:$H$12,MATCH(B9848,Assumptions!$A$8:$A$12,0)))))</f>
        <v>0.35</v>
      </c>
      <c r="R9848" s="14">
        <f t="shared" ca="1" si="1076"/>
        <v>33518.646000000001</v>
      </c>
      <c r="S9848" s="14">
        <f t="shared" ca="1" si="1077"/>
        <v>62248.914000000012</v>
      </c>
      <c r="T9848" s="11" t="s">
        <v>25</v>
      </c>
      <c r="U9848" s="18" t="s">
        <v>26</v>
      </c>
    </row>
    <row r="9849" spans="1:21" ht="15" customHeight="1" x14ac:dyDescent="0.15">
      <c r="A9849" s="10" t="s">
        <v>9897</v>
      </c>
      <c r="B9849" s="11" t="s">
        <v>31</v>
      </c>
      <c r="C9849" s="11" t="s">
        <v>63</v>
      </c>
      <c r="D9849" s="12">
        <v>45974</v>
      </c>
      <c r="E9849" s="11">
        <v>4064</v>
      </c>
      <c r="F9849" s="11" t="s">
        <v>33</v>
      </c>
      <c r="G9849" s="13">
        <v>2454.25</v>
      </c>
      <c r="H9849" s="14">
        <f t="shared" si="1071"/>
        <v>9974072</v>
      </c>
      <c r="I9849" s="14">
        <f>IF(F9849="GHS",H9849,H9849*Assumptions!$B$4)</f>
        <v>9974072</v>
      </c>
      <c r="J9849" s="15" t="str">
        <f>INDEX(Assumptions!$B$8:$B$12,MATCH(B9849,Assumptions!$A$8:$A$12,0))</f>
        <v>Weighted Average</v>
      </c>
      <c r="K9849" s="16">
        <f>G9849/(1-INDEX(Assumptions!$D$8:$D$12,MATCH(B9849,Assumptions!$A$8:$A$12,0)))</f>
        <v>3408.6805555555557</v>
      </c>
      <c r="L9849" s="16">
        <f t="shared" si="1072"/>
        <v>73.627499999999998</v>
      </c>
      <c r="M9849" s="16">
        <f t="shared" si="1073"/>
        <v>170.4340277777778</v>
      </c>
      <c r="N9849" s="14">
        <f>E9849*(K9849-L9849-M9849)*IF(F9849="GHS",1,Assumptions!$B$4)</f>
        <v>12861011.72888889</v>
      </c>
      <c r="O9849" s="15">
        <f t="shared" ca="1" si="1074"/>
        <v>312</v>
      </c>
      <c r="P9849" s="15" t="str">
        <f t="shared" ca="1" si="1075"/>
        <v>181-365d</v>
      </c>
      <c r="Q9849" s="17">
        <f ca="1">IF(P9849="0-90d",0,IF(P9849="91-180d",INDEX(Assumptions!$F$8:$F$12,MATCH(B9849,Assumptions!$A$8:$A$12,0)),IF(P9849="181-365d",INDEX(Assumptions!$G$8:$G$12,MATCH(B9849,Assumptions!$A$8:$A$12,0)),INDEX(Assumptions!$H$8:$H$12,MATCH(B9849,Assumptions!$A$8:$A$12,0)))))</f>
        <v>0.2</v>
      </c>
      <c r="R9849" s="14">
        <f t="shared" ca="1" si="1076"/>
        <v>1994814.4000000001</v>
      </c>
      <c r="S9849" s="14">
        <f t="shared" ca="1" si="1077"/>
        <v>7979257.5999999996</v>
      </c>
      <c r="T9849" s="11" t="s">
        <v>25</v>
      </c>
      <c r="U9849" s="18" t="s">
        <v>26</v>
      </c>
    </row>
    <row r="9850" spans="1:21" ht="15" customHeight="1" x14ac:dyDescent="0.15">
      <c r="A9850" s="10" t="s">
        <v>9898</v>
      </c>
      <c r="B9850" s="11" t="s">
        <v>28</v>
      </c>
      <c r="C9850" s="11" t="s">
        <v>29</v>
      </c>
      <c r="D9850" s="12">
        <v>46073</v>
      </c>
      <c r="E9850" s="11">
        <v>4435</v>
      </c>
      <c r="F9850" s="11" t="s">
        <v>24</v>
      </c>
      <c r="G9850" s="13">
        <v>16956.93</v>
      </c>
      <c r="H9850" s="14">
        <f t="shared" si="1071"/>
        <v>75203984.549999997</v>
      </c>
      <c r="I9850" s="14">
        <f>IF(F9850="GHS",H9850,H9850*Assumptions!$B$4)</f>
        <v>812203033.13999999</v>
      </c>
      <c r="J9850" s="15" t="str">
        <f>INDEX(Assumptions!$B$8:$B$12,MATCH(B9850,Assumptions!$A$8:$A$12,0))</f>
        <v>Fair Value Less Costs to Sell</v>
      </c>
      <c r="K9850" s="16">
        <f>G9850/(1-INDEX(Assumptions!$D$8:$D$12,MATCH(B9850,Assumptions!$A$8:$A$12,0)))</f>
        <v>19269.238636363636</v>
      </c>
      <c r="L9850" s="16">
        <f t="shared" si="1072"/>
        <v>508.7079</v>
      </c>
      <c r="M9850" s="16">
        <f t="shared" si="1073"/>
        <v>963.46193181818182</v>
      </c>
      <c r="N9850" s="14">
        <f>E9850*(K9850-L9850-M9850)*IF(F9850="GHS",1,Assumptions!$B$4)</f>
        <v>852444001.60011804</v>
      </c>
      <c r="O9850" s="15">
        <f t="shared" ca="1" si="1074"/>
        <v>213</v>
      </c>
      <c r="P9850" s="15" t="str">
        <f t="shared" ca="1" si="1075"/>
        <v>181-365d</v>
      </c>
      <c r="Q9850" s="17">
        <f ca="1">IF(P9850="0-90d",0,IF(P9850="91-180d",INDEX(Assumptions!$F$8:$F$12,MATCH(B9850,Assumptions!$A$8:$A$12,0)),IF(P9850="181-365d",INDEX(Assumptions!$G$8:$G$12,MATCH(B9850,Assumptions!$A$8:$A$12,0)),INDEX(Assumptions!$H$8:$H$12,MATCH(B9850,Assumptions!$A$8:$A$12,0)))))</f>
        <v>0.1</v>
      </c>
      <c r="R9850" s="14">
        <f t="shared" ca="1" si="1076"/>
        <v>81220303.31400001</v>
      </c>
      <c r="S9850" s="14">
        <f t="shared" ca="1" si="1077"/>
        <v>730982729.82599998</v>
      </c>
      <c r="T9850" s="11" t="s">
        <v>25</v>
      </c>
      <c r="U9850" s="18" t="s">
        <v>26</v>
      </c>
    </row>
    <row r="9851" spans="1:21" ht="15" customHeight="1" x14ac:dyDescent="0.15">
      <c r="A9851" s="10" t="s">
        <v>9899</v>
      </c>
      <c r="B9851" s="11" t="s">
        <v>41</v>
      </c>
      <c r="C9851" s="11" t="s">
        <v>44</v>
      </c>
      <c r="D9851" s="12">
        <v>45930</v>
      </c>
      <c r="E9851" s="11">
        <v>1410</v>
      </c>
      <c r="F9851" s="11" t="s">
        <v>33</v>
      </c>
      <c r="G9851" s="13">
        <v>327.64</v>
      </c>
      <c r="H9851" s="14">
        <f t="shared" si="1071"/>
        <v>461972.39999999997</v>
      </c>
      <c r="I9851" s="14">
        <f>IF(F9851="GHS",H9851,H9851*Assumptions!$B$4)</f>
        <v>461972.39999999997</v>
      </c>
      <c r="J9851" s="15" t="str">
        <f>INDEX(Assumptions!$B$8:$B$12,MATCH(B9851,Assumptions!$A$8:$A$12,0))</f>
        <v>Weighted Average</v>
      </c>
      <c r="K9851" s="16">
        <f>G9851/(1-INDEX(Assumptions!$D$8:$D$12,MATCH(B9851,Assumptions!$A$8:$A$12,0)))</f>
        <v>504.06153846153842</v>
      </c>
      <c r="L9851" s="16">
        <f t="shared" si="1072"/>
        <v>9.8291999999999984</v>
      </c>
      <c r="M9851" s="16">
        <f t="shared" si="1073"/>
        <v>25.203076923076921</v>
      </c>
      <c r="N9851" s="14">
        <f>E9851*(K9851-L9851-M9851)*IF(F9851="GHS",1,Assumptions!$B$4)</f>
        <v>661331.25876923068</v>
      </c>
      <c r="O9851" s="15">
        <f t="shared" ca="1" si="1074"/>
        <v>356</v>
      </c>
      <c r="P9851" s="15" t="str">
        <f t="shared" ca="1" si="1075"/>
        <v>181-365d</v>
      </c>
      <c r="Q9851" s="17">
        <f ca="1">IF(P9851="0-90d",0,IF(P9851="91-180d",INDEX(Assumptions!$F$8:$F$12,MATCH(B9851,Assumptions!$A$8:$A$12,0)),IF(P9851="181-365d",INDEX(Assumptions!$G$8:$G$12,MATCH(B9851,Assumptions!$A$8:$A$12,0)),INDEX(Assumptions!$H$8:$H$12,MATCH(B9851,Assumptions!$A$8:$A$12,0)))))</f>
        <v>0.35</v>
      </c>
      <c r="R9851" s="14">
        <f t="shared" ca="1" si="1076"/>
        <v>161690.33999999997</v>
      </c>
      <c r="S9851" s="14">
        <f t="shared" ca="1" si="1077"/>
        <v>300282.06</v>
      </c>
      <c r="T9851" s="11" t="s">
        <v>25</v>
      </c>
      <c r="U9851" s="18" t="s">
        <v>36</v>
      </c>
    </row>
    <row r="9852" spans="1:21" ht="15" customHeight="1" x14ac:dyDescent="0.15">
      <c r="A9852" s="10" t="s">
        <v>9900</v>
      </c>
      <c r="B9852" s="11" t="s">
        <v>41</v>
      </c>
      <c r="C9852" s="11" t="s">
        <v>115</v>
      </c>
      <c r="D9852" s="12">
        <v>45851</v>
      </c>
      <c r="E9852" s="11">
        <v>1674</v>
      </c>
      <c r="F9852" s="11" t="s">
        <v>33</v>
      </c>
      <c r="G9852" s="13">
        <v>811.6</v>
      </c>
      <c r="H9852" s="14">
        <f t="shared" si="1071"/>
        <v>1358618.4000000001</v>
      </c>
      <c r="I9852" s="14">
        <f>IF(F9852="GHS",H9852,H9852*Assumptions!$B$4)</f>
        <v>1358618.4000000001</v>
      </c>
      <c r="J9852" s="15" t="str">
        <f>INDEX(Assumptions!$B$8:$B$12,MATCH(B9852,Assumptions!$A$8:$A$12,0))</f>
        <v>Weighted Average</v>
      </c>
      <c r="K9852" s="16">
        <f>G9852/(1-INDEX(Assumptions!$D$8:$D$12,MATCH(B9852,Assumptions!$A$8:$A$12,0)))</f>
        <v>1248.6153846153845</v>
      </c>
      <c r="L9852" s="16">
        <f t="shared" si="1072"/>
        <v>24.347999999999999</v>
      </c>
      <c r="M9852" s="16">
        <f t="shared" si="1073"/>
        <v>62.430769230769229</v>
      </c>
      <c r="N9852" s="14">
        <f>E9852*(K9852-L9852-M9852)*IF(F9852="GHS",1,Assumptions!$B$4)</f>
        <v>1944914.4941538458</v>
      </c>
      <c r="O9852" s="15">
        <f t="shared" ca="1" si="1074"/>
        <v>435</v>
      </c>
      <c r="P9852" s="15" t="str">
        <f t="shared" ca="1" si="1075"/>
        <v>365d+</v>
      </c>
      <c r="Q9852" s="17">
        <f ca="1">IF(P9852="0-90d",0,IF(P9852="91-180d",INDEX(Assumptions!$F$8:$F$12,MATCH(B9852,Assumptions!$A$8:$A$12,0)),IF(P9852="181-365d",INDEX(Assumptions!$G$8:$G$12,MATCH(B9852,Assumptions!$A$8:$A$12,0)),INDEX(Assumptions!$H$8:$H$12,MATCH(B9852,Assumptions!$A$8:$A$12,0)))))</f>
        <v>0.8</v>
      </c>
      <c r="R9852" s="14">
        <f t="shared" ca="1" si="1076"/>
        <v>1086894.7200000002</v>
      </c>
      <c r="S9852" s="14">
        <f t="shared" ca="1" si="1077"/>
        <v>271723.67999999993</v>
      </c>
      <c r="T9852" s="11" t="s">
        <v>25</v>
      </c>
      <c r="U9852" s="18" t="s">
        <v>26</v>
      </c>
    </row>
    <row r="9853" spans="1:21" ht="15" customHeight="1" x14ac:dyDescent="0.15">
      <c r="A9853" s="10" t="s">
        <v>9901</v>
      </c>
      <c r="B9853" s="11" t="s">
        <v>28</v>
      </c>
      <c r="C9853" s="11" t="s">
        <v>29</v>
      </c>
      <c r="D9853" s="12">
        <v>45872</v>
      </c>
      <c r="E9853" s="11">
        <v>2627</v>
      </c>
      <c r="F9853" s="11" t="s">
        <v>24</v>
      </c>
      <c r="G9853" s="13">
        <v>2294.0500000000002</v>
      </c>
      <c r="H9853" s="14">
        <f t="shared" si="1071"/>
        <v>6026469.3500000006</v>
      </c>
      <c r="I9853" s="14">
        <f>IF(F9853="GHS",H9853,H9853*Assumptions!$B$4)</f>
        <v>65085868.980000012</v>
      </c>
      <c r="J9853" s="15" t="str">
        <f>INDEX(Assumptions!$B$8:$B$12,MATCH(B9853,Assumptions!$A$8:$A$12,0))</f>
        <v>Fair Value Less Costs to Sell</v>
      </c>
      <c r="K9853" s="16">
        <f>G9853/(1-INDEX(Assumptions!$D$8:$D$12,MATCH(B9853,Assumptions!$A$8:$A$12,0)))</f>
        <v>2606.875</v>
      </c>
      <c r="L9853" s="16">
        <f t="shared" si="1072"/>
        <v>68.8215</v>
      </c>
      <c r="M9853" s="16">
        <f t="shared" si="1073"/>
        <v>130.34375</v>
      </c>
      <c r="N9853" s="14">
        <f>E9853*(K9853-L9853-M9853)*IF(F9853="GHS",1,Assumptions!$B$4)</f>
        <v>68310577.943100005</v>
      </c>
      <c r="O9853" s="15">
        <f t="shared" ca="1" si="1074"/>
        <v>414</v>
      </c>
      <c r="P9853" s="15" t="str">
        <f t="shared" ca="1" si="1075"/>
        <v>365d+</v>
      </c>
      <c r="Q9853" s="17">
        <f ca="1">IF(P9853="0-90d",0,IF(P9853="91-180d",INDEX(Assumptions!$F$8:$F$12,MATCH(B9853,Assumptions!$A$8:$A$12,0)),IF(P9853="181-365d",INDEX(Assumptions!$G$8:$G$12,MATCH(B9853,Assumptions!$A$8:$A$12,0)),INDEX(Assumptions!$H$8:$H$12,MATCH(B9853,Assumptions!$A$8:$A$12,0)))))</f>
        <v>0.4</v>
      </c>
      <c r="R9853" s="14">
        <f t="shared" ca="1" si="1076"/>
        <v>26034347.592000008</v>
      </c>
      <c r="S9853" s="14">
        <f t="shared" ca="1" si="1077"/>
        <v>39051521.388000004</v>
      </c>
      <c r="T9853" s="11" t="s">
        <v>25</v>
      </c>
      <c r="U9853" s="18" t="s">
        <v>26</v>
      </c>
    </row>
    <row r="9854" spans="1:21" ht="15" customHeight="1" x14ac:dyDescent="0.15">
      <c r="A9854" s="10" t="s">
        <v>9902</v>
      </c>
      <c r="B9854" s="11" t="s">
        <v>46</v>
      </c>
      <c r="C9854" s="11" t="s">
        <v>47</v>
      </c>
      <c r="D9854" s="12">
        <v>45792</v>
      </c>
      <c r="E9854" s="11">
        <v>2726</v>
      </c>
      <c r="F9854" s="11" t="s">
        <v>33</v>
      </c>
      <c r="G9854" s="13">
        <v>847776.76</v>
      </c>
      <c r="H9854" s="14">
        <f t="shared" si="1071"/>
        <v>2311039447.7600002</v>
      </c>
      <c r="I9854" s="14">
        <f>IF(F9854="GHS",H9854,H9854*Assumptions!$B$4)</f>
        <v>2311039447.7600002</v>
      </c>
      <c r="J9854" s="15" t="str">
        <f>INDEX(Assumptions!$B$8:$B$12,MATCH(B9854,Assumptions!$A$8:$A$12,0))</f>
        <v>Specific Identification</v>
      </c>
      <c r="K9854" s="16">
        <f>G9854/(1-INDEX(Assumptions!$D$8:$D$12,MATCH(B9854,Assumptions!$A$8:$A$12,0)))</f>
        <v>1086893.282051282</v>
      </c>
      <c r="L9854" s="16">
        <f t="shared" si="1072"/>
        <v>25433.302799999998</v>
      </c>
      <c r="M9854" s="16">
        <f t="shared" si="1073"/>
        <v>54344.6641025641</v>
      </c>
      <c r="N9854" s="14">
        <f>E9854*(K9854-L9854-M9854)*IF(F9854="GHS",1,Assumptions!$B$4)</f>
        <v>2745396349.0954051</v>
      </c>
      <c r="O9854" s="15">
        <f t="shared" ca="1" si="1074"/>
        <v>494</v>
      </c>
      <c r="P9854" s="15" t="str">
        <f t="shared" ca="1" si="1075"/>
        <v>365d+</v>
      </c>
      <c r="Q9854" s="17">
        <f ca="1">IF(P9854="0-90d",0,IF(P9854="91-180d",INDEX(Assumptions!$F$8:$F$12,MATCH(B9854,Assumptions!$A$8:$A$12,0)),IF(P9854="181-365d",INDEX(Assumptions!$G$8:$G$12,MATCH(B9854,Assumptions!$A$8:$A$12,0)),INDEX(Assumptions!$H$8:$H$12,MATCH(B9854,Assumptions!$A$8:$A$12,0)))))</f>
        <v>0.15</v>
      </c>
      <c r="R9854" s="14">
        <f t="shared" ca="1" si="1076"/>
        <v>346655917.16400003</v>
      </c>
      <c r="S9854" s="14">
        <f t="shared" ca="1" si="1077"/>
        <v>1964383530.5960002</v>
      </c>
      <c r="T9854" s="11" t="s">
        <v>25</v>
      </c>
      <c r="U9854" s="18" t="s">
        <v>36</v>
      </c>
    </row>
    <row r="9855" spans="1:21" ht="15" customHeight="1" x14ac:dyDescent="0.15">
      <c r="A9855" s="10" t="s">
        <v>9903</v>
      </c>
      <c r="B9855" s="11" t="s">
        <v>46</v>
      </c>
      <c r="C9855" s="11" t="s">
        <v>119</v>
      </c>
      <c r="D9855" s="12">
        <v>46225</v>
      </c>
      <c r="E9855" s="11">
        <v>1380</v>
      </c>
      <c r="F9855" s="11" t="s">
        <v>33</v>
      </c>
      <c r="G9855" s="13">
        <v>613178.41</v>
      </c>
      <c r="H9855" s="14">
        <f t="shared" si="1071"/>
        <v>846186205.80000007</v>
      </c>
      <c r="I9855" s="14">
        <f>IF(F9855="GHS",H9855,H9855*Assumptions!$B$4)</f>
        <v>846186205.80000007</v>
      </c>
      <c r="J9855" s="15" t="str">
        <f>INDEX(Assumptions!$B$8:$B$12,MATCH(B9855,Assumptions!$A$8:$A$12,0))</f>
        <v>Specific Identification</v>
      </c>
      <c r="K9855" s="16">
        <f>G9855/(1-INDEX(Assumptions!$D$8:$D$12,MATCH(B9855,Assumptions!$A$8:$A$12,0)))</f>
        <v>786126.16666666663</v>
      </c>
      <c r="L9855" s="16">
        <f t="shared" si="1072"/>
        <v>18395.352299999999</v>
      </c>
      <c r="M9855" s="16">
        <f t="shared" si="1073"/>
        <v>39306.308333333334</v>
      </c>
      <c r="N9855" s="14">
        <f>E9855*(K9855-L9855-M9855)*IF(F9855="GHS",1,Assumptions!$B$4)</f>
        <v>1005225818.3259999</v>
      </c>
      <c r="O9855" s="15">
        <f t="shared" ca="1" si="1074"/>
        <v>61</v>
      </c>
      <c r="P9855" s="15" t="str">
        <f t="shared" ca="1" si="1075"/>
        <v>0-90d</v>
      </c>
      <c r="Q9855" s="17">
        <f ca="1">IF(P9855="0-90d",0,IF(P9855="91-180d",INDEX(Assumptions!$F$8:$F$12,MATCH(B9855,Assumptions!$A$8:$A$12,0)),IF(P9855="181-365d",INDEX(Assumptions!$G$8:$G$12,MATCH(B9855,Assumptions!$A$8:$A$12,0)),INDEX(Assumptions!$H$8:$H$12,MATCH(B9855,Assumptions!$A$8:$A$12,0)))))</f>
        <v>0</v>
      </c>
      <c r="R9855" s="14">
        <f t="shared" ca="1" si="1076"/>
        <v>0</v>
      </c>
      <c r="S9855" s="14">
        <f t="shared" ca="1" si="1077"/>
        <v>846186205.80000007</v>
      </c>
      <c r="T9855" s="11" t="s">
        <v>25</v>
      </c>
      <c r="U9855" s="18" t="s">
        <v>26</v>
      </c>
    </row>
    <row r="9856" spans="1:21" ht="15" customHeight="1" x14ac:dyDescent="0.15">
      <c r="A9856" s="10" t="s">
        <v>9904</v>
      </c>
      <c r="B9856" s="11" t="s">
        <v>41</v>
      </c>
      <c r="C9856" s="11" t="s">
        <v>115</v>
      </c>
      <c r="D9856" s="12">
        <v>45996</v>
      </c>
      <c r="E9856" s="11">
        <v>1283</v>
      </c>
      <c r="F9856" s="11" t="s">
        <v>33</v>
      </c>
      <c r="G9856" s="13">
        <v>889.96</v>
      </c>
      <c r="H9856" s="14">
        <f t="shared" si="1071"/>
        <v>1141818.68</v>
      </c>
      <c r="I9856" s="14">
        <f>IF(F9856="GHS",H9856,H9856*Assumptions!$B$4)</f>
        <v>1141818.68</v>
      </c>
      <c r="J9856" s="15" t="str">
        <f>INDEX(Assumptions!$B$8:$B$12,MATCH(B9856,Assumptions!$A$8:$A$12,0))</f>
        <v>Weighted Average</v>
      </c>
      <c r="K9856" s="16">
        <f>G9856/(1-INDEX(Assumptions!$D$8:$D$12,MATCH(B9856,Assumptions!$A$8:$A$12,0)))</f>
        <v>1369.1692307692308</v>
      </c>
      <c r="L9856" s="16">
        <f t="shared" si="1072"/>
        <v>26.698799999999999</v>
      </c>
      <c r="M9856" s="16">
        <f t="shared" si="1073"/>
        <v>68.458461538461549</v>
      </c>
      <c r="N9856" s="14">
        <f>E9856*(K9856-L9856-M9856)*IF(F9856="GHS",1,Assumptions!$B$4)</f>
        <v>1634557.3565230772</v>
      </c>
      <c r="O9856" s="15">
        <f t="shared" ca="1" si="1074"/>
        <v>290</v>
      </c>
      <c r="P9856" s="15" t="str">
        <f t="shared" ca="1" si="1075"/>
        <v>181-365d</v>
      </c>
      <c r="Q9856" s="17">
        <f ca="1">IF(P9856="0-90d",0,IF(P9856="91-180d",INDEX(Assumptions!$F$8:$F$12,MATCH(B9856,Assumptions!$A$8:$A$12,0)),IF(P9856="181-365d",INDEX(Assumptions!$G$8:$G$12,MATCH(B9856,Assumptions!$A$8:$A$12,0)),INDEX(Assumptions!$H$8:$H$12,MATCH(B9856,Assumptions!$A$8:$A$12,0)))))</f>
        <v>0.35</v>
      </c>
      <c r="R9856" s="14">
        <f t="shared" ca="1" si="1076"/>
        <v>399636.53799999994</v>
      </c>
      <c r="S9856" s="14">
        <f t="shared" si="1077"/>
        <v>0</v>
      </c>
      <c r="T9856" s="11" t="s">
        <v>39</v>
      </c>
      <c r="U9856" s="18" t="s">
        <v>26</v>
      </c>
    </row>
    <row r="9857" spans="1:21" ht="15" customHeight="1" x14ac:dyDescent="0.15">
      <c r="A9857" s="10" t="s">
        <v>9905</v>
      </c>
      <c r="B9857" s="11" t="s">
        <v>28</v>
      </c>
      <c r="C9857" s="11" t="s">
        <v>35</v>
      </c>
      <c r="D9857" s="12">
        <v>45790</v>
      </c>
      <c r="E9857" s="11">
        <v>4150</v>
      </c>
      <c r="F9857" s="11" t="s">
        <v>24</v>
      </c>
      <c r="G9857" s="13">
        <v>15669.48</v>
      </c>
      <c r="H9857" s="14">
        <f t="shared" si="1071"/>
        <v>65028342</v>
      </c>
      <c r="I9857" s="14">
        <f>IF(F9857="GHS",H9857,H9857*Assumptions!$B$4)</f>
        <v>702306093.60000002</v>
      </c>
      <c r="J9857" s="15" t="str">
        <f>INDEX(Assumptions!$B$8:$B$12,MATCH(B9857,Assumptions!$A$8:$A$12,0))</f>
        <v>Fair Value Less Costs to Sell</v>
      </c>
      <c r="K9857" s="16">
        <f>G9857/(1-INDEX(Assumptions!$D$8:$D$12,MATCH(B9857,Assumptions!$A$8:$A$12,0)))</f>
        <v>17806.227272727272</v>
      </c>
      <c r="L9857" s="16">
        <f t="shared" si="1072"/>
        <v>470.08439999999996</v>
      </c>
      <c r="M9857" s="16">
        <f t="shared" si="1073"/>
        <v>890.31136363636369</v>
      </c>
      <c r="N9857" s="14">
        <f>E9857*(K9857-L9857-M9857)*IF(F9857="GHS",1,Assumptions!$B$4)</f>
        <v>737102168.23745465</v>
      </c>
      <c r="O9857" s="15">
        <f t="shared" ca="1" si="1074"/>
        <v>496</v>
      </c>
      <c r="P9857" s="15" t="str">
        <f t="shared" ca="1" si="1075"/>
        <v>365d+</v>
      </c>
      <c r="Q9857" s="17">
        <f ca="1">IF(P9857="0-90d",0,IF(P9857="91-180d",INDEX(Assumptions!$F$8:$F$12,MATCH(B9857,Assumptions!$A$8:$A$12,0)),IF(P9857="181-365d",INDEX(Assumptions!$G$8:$G$12,MATCH(B9857,Assumptions!$A$8:$A$12,0)),INDEX(Assumptions!$H$8:$H$12,MATCH(B9857,Assumptions!$A$8:$A$12,0)))))</f>
        <v>0.4</v>
      </c>
      <c r="R9857" s="14">
        <f t="shared" ca="1" si="1076"/>
        <v>280922437.44</v>
      </c>
      <c r="S9857" s="14">
        <f t="shared" ca="1" si="1077"/>
        <v>421383656.16000003</v>
      </c>
      <c r="T9857" s="11" t="s">
        <v>25</v>
      </c>
      <c r="U9857" s="18" t="s">
        <v>26</v>
      </c>
    </row>
    <row r="9858" spans="1:21" ht="15" customHeight="1" x14ac:dyDescent="0.15">
      <c r="A9858" s="10" t="s">
        <v>9906</v>
      </c>
      <c r="B9858" s="11" t="s">
        <v>41</v>
      </c>
      <c r="C9858" s="11" t="s">
        <v>49</v>
      </c>
      <c r="D9858" s="12">
        <v>45865</v>
      </c>
      <c r="E9858" s="11">
        <v>1706</v>
      </c>
      <c r="F9858" s="11" t="s">
        <v>33</v>
      </c>
      <c r="G9858" s="13">
        <v>294.45999999999998</v>
      </c>
      <c r="H9858" s="14">
        <f t="shared" ref="H9858:H9921" si="1078">E9858*G9858</f>
        <v>502348.75999999995</v>
      </c>
      <c r="I9858" s="14">
        <f>IF(F9858="GHS",H9858,H9858*Assumptions!$B$4)</f>
        <v>502348.75999999995</v>
      </c>
      <c r="J9858" s="15" t="str">
        <f>INDEX(Assumptions!$B$8:$B$12,MATCH(B9858,Assumptions!$A$8:$A$12,0))</f>
        <v>Weighted Average</v>
      </c>
      <c r="K9858" s="16">
        <f>G9858/(1-INDEX(Assumptions!$D$8:$D$12,MATCH(B9858,Assumptions!$A$8:$A$12,0)))</f>
        <v>453.01538461538456</v>
      </c>
      <c r="L9858" s="16">
        <f t="shared" ref="L9858:L9921" si="1079">G9858*0.03</f>
        <v>8.8337999999999983</v>
      </c>
      <c r="M9858" s="16">
        <f t="shared" ref="M9858:M9921" si="1080">K9858*0.05</f>
        <v>22.650769230769228</v>
      </c>
      <c r="N9858" s="14">
        <f>E9858*(K9858-L9858-M9858)*IF(F9858="GHS",1,Assumptions!$B$4)</f>
        <v>719131.57104615378</v>
      </c>
      <c r="O9858" s="15">
        <f t="shared" ref="O9858:O9921" ca="1" si="1081">TODAY()-D9858</f>
        <v>421</v>
      </c>
      <c r="P9858" s="15" t="str">
        <f t="shared" ref="P9858:P9921" ca="1" si="1082">IF(O9858&lt;=90,"0-90d",IF(O9858&lt;=180,"91-180d",IF(O9858&lt;=365,"181-365d","365d+")))</f>
        <v>365d+</v>
      </c>
      <c r="Q9858" s="17">
        <f ca="1">IF(P9858="0-90d",0,IF(P9858="91-180d",INDEX(Assumptions!$F$8:$F$12,MATCH(B9858,Assumptions!$A$8:$A$12,0)),IF(P9858="181-365d",INDEX(Assumptions!$G$8:$G$12,MATCH(B9858,Assumptions!$A$8:$A$12,0)),INDEX(Assumptions!$H$8:$H$12,MATCH(B9858,Assumptions!$A$8:$A$12,0)))))</f>
        <v>0.8</v>
      </c>
      <c r="R9858" s="14">
        <f t="shared" ref="R9858:R9921" ca="1" si="1083">I9858*Q9858</f>
        <v>401879.00799999997</v>
      </c>
      <c r="S9858" s="14">
        <f t="shared" ref="S9858:S9921" ca="1" si="1084">IF(T9858="Held on Consignment (Not Owned)",0,MIN(I9858-R9858,N9858))</f>
        <v>100469.75199999998</v>
      </c>
      <c r="T9858" s="11" t="s">
        <v>25</v>
      </c>
      <c r="U9858" s="18" t="s">
        <v>26</v>
      </c>
    </row>
    <row r="9859" spans="1:21" ht="15" customHeight="1" x14ac:dyDescent="0.15">
      <c r="A9859" s="10" t="s">
        <v>9907</v>
      </c>
      <c r="B9859" s="11" t="s">
        <v>41</v>
      </c>
      <c r="C9859" s="11" t="s">
        <v>49</v>
      </c>
      <c r="D9859" s="12">
        <v>45849</v>
      </c>
      <c r="E9859" s="11">
        <v>1423</v>
      </c>
      <c r="F9859" s="11" t="s">
        <v>33</v>
      </c>
      <c r="G9859" s="13">
        <v>486.52</v>
      </c>
      <c r="H9859" s="14">
        <f t="shared" si="1078"/>
        <v>692317.96</v>
      </c>
      <c r="I9859" s="14">
        <f>IF(F9859="GHS",H9859,H9859*Assumptions!$B$4)</f>
        <v>692317.96</v>
      </c>
      <c r="J9859" s="15" t="str">
        <f>INDEX(Assumptions!$B$8:$B$12,MATCH(B9859,Assumptions!$A$8:$A$12,0))</f>
        <v>Weighted Average</v>
      </c>
      <c r="K9859" s="16">
        <f>G9859/(1-INDEX(Assumptions!$D$8:$D$12,MATCH(B9859,Assumptions!$A$8:$A$12,0)))</f>
        <v>748.49230769230769</v>
      </c>
      <c r="L9859" s="16">
        <f t="shared" si="1079"/>
        <v>14.595599999999999</v>
      </c>
      <c r="M9859" s="16">
        <f t="shared" si="1080"/>
        <v>37.424615384615386</v>
      </c>
      <c r="N9859" s="14">
        <f>E9859*(K9859-L9859-M9859)*IF(F9859="GHS",1,Assumptions!$B$4)</f>
        <v>991079.78735384613</v>
      </c>
      <c r="O9859" s="15">
        <f t="shared" ca="1" si="1081"/>
        <v>437</v>
      </c>
      <c r="P9859" s="15" t="str">
        <f t="shared" ca="1" si="1082"/>
        <v>365d+</v>
      </c>
      <c r="Q9859" s="17">
        <f ca="1">IF(P9859="0-90d",0,IF(P9859="91-180d",INDEX(Assumptions!$F$8:$F$12,MATCH(B9859,Assumptions!$A$8:$A$12,0)),IF(P9859="181-365d",INDEX(Assumptions!$G$8:$G$12,MATCH(B9859,Assumptions!$A$8:$A$12,0)),INDEX(Assumptions!$H$8:$H$12,MATCH(B9859,Assumptions!$A$8:$A$12,0)))))</f>
        <v>0.8</v>
      </c>
      <c r="R9859" s="14">
        <f t="shared" ca="1" si="1083"/>
        <v>553854.36800000002</v>
      </c>
      <c r="S9859" s="14">
        <f t="shared" ca="1" si="1084"/>
        <v>138463.59199999995</v>
      </c>
      <c r="T9859" s="11" t="s">
        <v>25</v>
      </c>
      <c r="U9859" s="18" t="s">
        <v>26</v>
      </c>
    </row>
    <row r="9860" spans="1:21" ht="15" customHeight="1" x14ac:dyDescent="0.15">
      <c r="A9860" s="10" t="s">
        <v>9908</v>
      </c>
      <c r="B9860" s="11" t="s">
        <v>22</v>
      </c>
      <c r="C9860" s="11" t="s">
        <v>81</v>
      </c>
      <c r="D9860" s="12">
        <v>46047</v>
      </c>
      <c r="E9860" s="11">
        <v>2998</v>
      </c>
      <c r="F9860" s="11" t="s">
        <v>24</v>
      </c>
      <c r="G9860" s="13">
        <v>33688.089999999997</v>
      </c>
      <c r="H9860" s="14">
        <f t="shared" si="1078"/>
        <v>100996893.81999999</v>
      </c>
      <c r="I9860" s="14">
        <f>IF(F9860="GHS",H9860,H9860*Assumptions!$B$4)</f>
        <v>1090766453.256</v>
      </c>
      <c r="J9860" s="15" t="str">
        <f>INDEX(Assumptions!$B$8:$B$12,MATCH(B9860,Assumptions!$A$8:$A$12,0))</f>
        <v>FIFO</v>
      </c>
      <c r="K9860" s="16">
        <f>G9860/(1-INDEX(Assumptions!$D$8:$D$12,MATCH(B9860,Assumptions!$A$8:$A$12,0)))</f>
        <v>41083.036585365844</v>
      </c>
      <c r="L9860" s="16">
        <f t="shared" si="1079"/>
        <v>1010.6426999999999</v>
      </c>
      <c r="M9860" s="16">
        <f t="shared" si="1080"/>
        <v>2054.1518292682922</v>
      </c>
      <c r="N9860" s="14">
        <f>E9860*(K9860-L9860-M9860)*IF(F9860="GHS",1,Assumptions!$B$4)</f>
        <v>1230969848.5891492</v>
      </c>
      <c r="O9860" s="15">
        <f t="shared" ca="1" si="1081"/>
        <v>239</v>
      </c>
      <c r="P9860" s="15" t="str">
        <f t="shared" ca="1" si="1082"/>
        <v>181-365d</v>
      </c>
      <c r="Q9860" s="17">
        <f ca="1">IF(P9860="0-90d",0,IF(P9860="91-180d",INDEX(Assumptions!$F$8:$F$12,MATCH(B9860,Assumptions!$A$8:$A$12,0)),IF(P9860="181-365d",INDEX(Assumptions!$G$8:$G$12,MATCH(B9860,Assumptions!$A$8:$A$12,0)),INDEX(Assumptions!$H$8:$H$12,MATCH(B9860,Assumptions!$A$8:$A$12,0)))))</f>
        <v>0.15</v>
      </c>
      <c r="R9860" s="14">
        <f t="shared" ca="1" si="1083"/>
        <v>163614967.98840001</v>
      </c>
      <c r="S9860" s="14">
        <f t="shared" ca="1" si="1084"/>
        <v>927151485.26760006</v>
      </c>
      <c r="T9860" s="11" t="s">
        <v>25</v>
      </c>
      <c r="U9860" s="18" t="s">
        <v>26</v>
      </c>
    </row>
    <row r="9861" spans="1:21" ht="15" customHeight="1" x14ac:dyDescent="0.15">
      <c r="A9861" s="10" t="s">
        <v>9909</v>
      </c>
      <c r="B9861" s="11" t="s">
        <v>41</v>
      </c>
      <c r="C9861" s="11" t="s">
        <v>49</v>
      </c>
      <c r="D9861" s="12">
        <v>45953</v>
      </c>
      <c r="E9861" s="11">
        <v>2041</v>
      </c>
      <c r="F9861" s="11" t="s">
        <v>33</v>
      </c>
      <c r="G9861" s="13">
        <v>627.35</v>
      </c>
      <c r="H9861" s="14">
        <f t="shared" si="1078"/>
        <v>1280421.3500000001</v>
      </c>
      <c r="I9861" s="14">
        <f>IF(F9861="GHS",H9861,H9861*Assumptions!$B$4)</f>
        <v>1280421.3500000001</v>
      </c>
      <c r="J9861" s="15" t="str">
        <f>INDEX(Assumptions!$B$8:$B$12,MATCH(B9861,Assumptions!$A$8:$A$12,0))</f>
        <v>Weighted Average</v>
      </c>
      <c r="K9861" s="16">
        <f>G9861/(1-INDEX(Assumptions!$D$8:$D$12,MATCH(B9861,Assumptions!$A$8:$A$12,0)))</f>
        <v>965.15384615384619</v>
      </c>
      <c r="L9861" s="16">
        <f t="shared" si="1079"/>
        <v>18.820499999999999</v>
      </c>
      <c r="M9861" s="16">
        <f t="shared" si="1080"/>
        <v>48.257692307692309</v>
      </c>
      <c r="N9861" s="14">
        <f>E9861*(K9861-L9861-M9861)*IF(F9861="GHS",1,Assumptions!$B$4)</f>
        <v>1832972.4095000001</v>
      </c>
      <c r="O9861" s="15">
        <f t="shared" ca="1" si="1081"/>
        <v>333</v>
      </c>
      <c r="P9861" s="15" t="str">
        <f t="shared" ca="1" si="1082"/>
        <v>181-365d</v>
      </c>
      <c r="Q9861" s="17">
        <f ca="1">IF(P9861="0-90d",0,IF(P9861="91-180d",INDEX(Assumptions!$F$8:$F$12,MATCH(B9861,Assumptions!$A$8:$A$12,0)),IF(P9861="181-365d",INDEX(Assumptions!$G$8:$G$12,MATCH(B9861,Assumptions!$A$8:$A$12,0)),INDEX(Assumptions!$H$8:$H$12,MATCH(B9861,Assumptions!$A$8:$A$12,0)))))</f>
        <v>0.35</v>
      </c>
      <c r="R9861" s="14">
        <f t="shared" ca="1" si="1083"/>
        <v>448147.47250000003</v>
      </c>
      <c r="S9861" s="14">
        <f t="shared" ca="1" si="1084"/>
        <v>832273.87750000006</v>
      </c>
      <c r="T9861" s="11" t="s">
        <v>25</v>
      </c>
      <c r="U9861" s="18" t="s">
        <v>26</v>
      </c>
    </row>
    <row r="9862" spans="1:21" ht="15" customHeight="1" x14ac:dyDescent="0.15">
      <c r="A9862" s="10" t="s">
        <v>9910</v>
      </c>
      <c r="B9862" s="11" t="s">
        <v>41</v>
      </c>
      <c r="C9862" s="11" t="s">
        <v>49</v>
      </c>
      <c r="D9862" s="12">
        <v>45901</v>
      </c>
      <c r="E9862" s="11">
        <v>2359</v>
      </c>
      <c r="F9862" s="11" t="s">
        <v>33</v>
      </c>
      <c r="G9862" s="13">
        <v>110.39</v>
      </c>
      <c r="H9862" s="14">
        <f t="shared" si="1078"/>
        <v>260410.01</v>
      </c>
      <c r="I9862" s="14">
        <f>IF(F9862="GHS",H9862,H9862*Assumptions!$B$4)</f>
        <v>260410.01</v>
      </c>
      <c r="J9862" s="15" t="str">
        <f>INDEX(Assumptions!$B$8:$B$12,MATCH(B9862,Assumptions!$A$8:$A$12,0))</f>
        <v>Weighted Average</v>
      </c>
      <c r="K9862" s="16">
        <f>G9862/(1-INDEX(Assumptions!$D$8:$D$12,MATCH(B9862,Assumptions!$A$8:$A$12,0)))</f>
        <v>169.83076923076922</v>
      </c>
      <c r="L9862" s="16">
        <f t="shared" si="1079"/>
        <v>3.3117000000000001</v>
      </c>
      <c r="M9862" s="16">
        <f t="shared" si="1080"/>
        <v>8.491538461538461</v>
      </c>
      <c r="N9862" s="14">
        <f>E9862*(K9862-L9862-M9862)*IF(F9862="GHS",1,Assumptions!$B$4)</f>
        <v>372786.94508461538</v>
      </c>
      <c r="O9862" s="15">
        <f t="shared" ca="1" si="1081"/>
        <v>385</v>
      </c>
      <c r="P9862" s="15" t="str">
        <f t="shared" ca="1" si="1082"/>
        <v>365d+</v>
      </c>
      <c r="Q9862" s="17">
        <f ca="1">IF(P9862="0-90d",0,IF(P9862="91-180d",INDEX(Assumptions!$F$8:$F$12,MATCH(B9862,Assumptions!$A$8:$A$12,0)),IF(P9862="181-365d",INDEX(Assumptions!$G$8:$G$12,MATCH(B9862,Assumptions!$A$8:$A$12,0)),INDEX(Assumptions!$H$8:$H$12,MATCH(B9862,Assumptions!$A$8:$A$12,0)))))</f>
        <v>0.8</v>
      </c>
      <c r="R9862" s="14">
        <f t="shared" ca="1" si="1083"/>
        <v>208328.00800000003</v>
      </c>
      <c r="S9862" s="14">
        <f t="shared" ca="1" si="1084"/>
        <v>52082.001999999979</v>
      </c>
      <c r="T9862" s="11" t="s">
        <v>25</v>
      </c>
      <c r="U9862" s="18" t="s">
        <v>26</v>
      </c>
    </row>
    <row r="9863" spans="1:21" ht="15" customHeight="1" x14ac:dyDescent="0.15">
      <c r="A9863" s="10" t="s">
        <v>9911</v>
      </c>
      <c r="B9863" s="11" t="s">
        <v>41</v>
      </c>
      <c r="C9863" s="11" t="s">
        <v>42</v>
      </c>
      <c r="D9863" s="12">
        <v>46137</v>
      </c>
      <c r="E9863" s="11">
        <v>3531</v>
      </c>
      <c r="F9863" s="11" t="s">
        <v>33</v>
      </c>
      <c r="G9863" s="13">
        <v>497.42</v>
      </c>
      <c r="H9863" s="14">
        <f t="shared" si="1078"/>
        <v>1756390.02</v>
      </c>
      <c r="I9863" s="14">
        <f>IF(F9863="GHS",H9863,H9863*Assumptions!$B$4)</f>
        <v>1756390.02</v>
      </c>
      <c r="J9863" s="15" t="str">
        <f>INDEX(Assumptions!$B$8:$B$12,MATCH(B9863,Assumptions!$A$8:$A$12,0))</f>
        <v>Weighted Average</v>
      </c>
      <c r="K9863" s="16">
        <f>G9863/(1-INDEX(Assumptions!$D$8:$D$12,MATCH(B9863,Assumptions!$A$8:$A$12,0)))</f>
        <v>765.26153846153841</v>
      </c>
      <c r="L9863" s="16">
        <f t="shared" si="1079"/>
        <v>14.922599999999999</v>
      </c>
      <c r="M9863" s="16">
        <f t="shared" si="1080"/>
        <v>38.263076923076923</v>
      </c>
      <c r="N9863" s="14">
        <f>E9863*(K9863-L9863-M9863)*IF(F9863="GHS",1,Assumptions!$B$4)</f>
        <v>2514339.8670923077</v>
      </c>
      <c r="O9863" s="15">
        <f t="shared" ca="1" si="1081"/>
        <v>149</v>
      </c>
      <c r="P9863" s="15" t="str">
        <f t="shared" ca="1" si="1082"/>
        <v>91-180d</v>
      </c>
      <c r="Q9863" s="17">
        <f ca="1">IF(P9863="0-90d",0,IF(P9863="91-180d",INDEX(Assumptions!$F$8:$F$12,MATCH(B9863,Assumptions!$A$8:$A$12,0)),IF(P9863="181-365d",INDEX(Assumptions!$G$8:$G$12,MATCH(B9863,Assumptions!$A$8:$A$12,0)),INDEX(Assumptions!$H$8:$H$12,MATCH(B9863,Assumptions!$A$8:$A$12,0)))))</f>
        <v>0.1</v>
      </c>
      <c r="R9863" s="14">
        <f t="shared" ca="1" si="1083"/>
        <v>175639.00200000001</v>
      </c>
      <c r="S9863" s="14">
        <f t="shared" ca="1" si="1084"/>
        <v>1580751.0179999999</v>
      </c>
      <c r="T9863" s="11" t="s">
        <v>25</v>
      </c>
      <c r="U9863" s="18" t="s">
        <v>26</v>
      </c>
    </row>
    <row r="9864" spans="1:21" ht="15" customHeight="1" x14ac:dyDescent="0.15">
      <c r="A9864" s="10" t="s">
        <v>9912</v>
      </c>
      <c r="B9864" s="11" t="s">
        <v>28</v>
      </c>
      <c r="C9864" s="11" t="s">
        <v>55</v>
      </c>
      <c r="D9864" s="12">
        <v>46180</v>
      </c>
      <c r="E9864" s="11">
        <v>4003</v>
      </c>
      <c r="F9864" s="11" t="s">
        <v>24</v>
      </c>
      <c r="G9864" s="13">
        <v>8678.3799999999992</v>
      </c>
      <c r="H9864" s="14">
        <f t="shared" si="1078"/>
        <v>34739555.139999993</v>
      </c>
      <c r="I9864" s="14">
        <f>IF(F9864="GHS",H9864,H9864*Assumptions!$B$4)</f>
        <v>375187195.51199996</v>
      </c>
      <c r="J9864" s="15" t="str">
        <f>INDEX(Assumptions!$B$8:$B$12,MATCH(B9864,Assumptions!$A$8:$A$12,0))</f>
        <v>Fair Value Less Costs to Sell</v>
      </c>
      <c r="K9864" s="16">
        <f>G9864/(1-INDEX(Assumptions!$D$8:$D$12,MATCH(B9864,Assumptions!$A$8:$A$12,0)))</f>
        <v>9861.795454545454</v>
      </c>
      <c r="L9864" s="16">
        <f t="shared" si="1079"/>
        <v>260.35139999999996</v>
      </c>
      <c r="M9864" s="16">
        <f t="shared" si="1080"/>
        <v>493.0897727272727</v>
      </c>
      <c r="N9864" s="14">
        <f>E9864*(K9864-L9864-M9864)*IF(F9864="GHS",1,Assumptions!$B$4)</f>
        <v>393776015.65327638</v>
      </c>
      <c r="O9864" s="15">
        <f t="shared" ca="1" si="1081"/>
        <v>106</v>
      </c>
      <c r="P9864" s="15" t="str">
        <f t="shared" ca="1" si="1082"/>
        <v>91-180d</v>
      </c>
      <c r="Q9864" s="17">
        <f ca="1">IF(P9864="0-90d",0,IF(P9864="91-180d",INDEX(Assumptions!$F$8:$F$12,MATCH(B9864,Assumptions!$A$8:$A$12,0)),IF(P9864="181-365d",INDEX(Assumptions!$G$8:$G$12,MATCH(B9864,Assumptions!$A$8:$A$12,0)),INDEX(Assumptions!$H$8:$H$12,MATCH(B9864,Assumptions!$A$8:$A$12,0)))))</f>
        <v>0.02</v>
      </c>
      <c r="R9864" s="14">
        <f t="shared" ca="1" si="1083"/>
        <v>7503743.9102399992</v>
      </c>
      <c r="S9864" s="14">
        <f t="shared" ca="1" si="1084"/>
        <v>367683451.60175997</v>
      </c>
      <c r="T9864" s="11" t="s">
        <v>25</v>
      </c>
      <c r="U9864" s="18" t="s">
        <v>36</v>
      </c>
    </row>
    <row r="9865" spans="1:21" ht="15" customHeight="1" x14ac:dyDescent="0.15">
      <c r="A9865" s="10" t="s">
        <v>9913</v>
      </c>
      <c r="B9865" s="11" t="s">
        <v>41</v>
      </c>
      <c r="C9865" s="11" t="s">
        <v>49</v>
      </c>
      <c r="D9865" s="12">
        <v>45866</v>
      </c>
      <c r="E9865" s="11">
        <v>4353</v>
      </c>
      <c r="F9865" s="11" t="s">
        <v>33</v>
      </c>
      <c r="G9865" s="13">
        <v>561.98</v>
      </c>
      <c r="H9865" s="14">
        <f t="shared" si="1078"/>
        <v>2446298.94</v>
      </c>
      <c r="I9865" s="14">
        <f>IF(F9865="GHS",H9865,H9865*Assumptions!$B$4)</f>
        <v>2446298.94</v>
      </c>
      <c r="J9865" s="15" t="str">
        <f>INDEX(Assumptions!$B$8:$B$12,MATCH(B9865,Assumptions!$A$8:$A$12,0))</f>
        <v>Weighted Average</v>
      </c>
      <c r="K9865" s="16">
        <f>G9865/(1-INDEX(Assumptions!$D$8:$D$12,MATCH(B9865,Assumptions!$A$8:$A$12,0)))</f>
        <v>864.5846153846154</v>
      </c>
      <c r="L9865" s="16">
        <f t="shared" si="1079"/>
        <v>16.859400000000001</v>
      </c>
      <c r="M9865" s="16">
        <f t="shared" si="1080"/>
        <v>43.229230769230774</v>
      </c>
      <c r="N9865" s="14">
        <f>E9865*(K9865-L9865-M9865)*IF(F9865="GHS",1,Assumptions!$B$4)</f>
        <v>3501971.0210307692</v>
      </c>
      <c r="O9865" s="15">
        <f t="shared" ca="1" si="1081"/>
        <v>420</v>
      </c>
      <c r="P9865" s="15" t="str">
        <f t="shared" ca="1" si="1082"/>
        <v>365d+</v>
      </c>
      <c r="Q9865" s="17">
        <f ca="1">IF(P9865="0-90d",0,IF(P9865="91-180d",INDEX(Assumptions!$F$8:$F$12,MATCH(B9865,Assumptions!$A$8:$A$12,0)),IF(P9865="181-365d",INDEX(Assumptions!$G$8:$G$12,MATCH(B9865,Assumptions!$A$8:$A$12,0)),INDEX(Assumptions!$H$8:$H$12,MATCH(B9865,Assumptions!$A$8:$A$12,0)))))</f>
        <v>0.8</v>
      </c>
      <c r="R9865" s="14">
        <f t="shared" ca="1" si="1083"/>
        <v>1957039.152</v>
      </c>
      <c r="S9865" s="14">
        <f t="shared" ca="1" si="1084"/>
        <v>489259.78799999994</v>
      </c>
      <c r="T9865" s="11" t="s">
        <v>25</v>
      </c>
      <c r="U9865" s="18" t="s">
        <v>26</v>
      </c>
    </row>
    <row r="9866" spans="1:21" ht="15" customHeight="1" x14ac:dyDescent="0.15">
      <c r="A9866" s="10" t="s">
        <v>9914</v>
      </c>
      <c r="B9866" s="11" t="s">
        <v>46</v>
      </c>
      <c r="C9866" s="11" t="s">
        <v>47</v>
      </c>
      <c r="D9866" s="12">
        <v>46119</v>
      </c>
      <c r="E9866" s="11">
        <v>4420</v>
      </c>
      <c r="F9866" s="11" t="s">
        <v>33</v>
      </c>
      <c r="G9866" s="13">
        <v>335275.81</v>
      </c>
      <c r="H9866" s="14">
        <f t="shared" si="1078"/>
        <v>1481919080.2</v>
      </c>
      <c r="I9866" s="14">
        <f>IF(F9866="GHS",H9866,H9866*Assumptions!$B$4)</f>
        <v>1481919080.2</v>
      </c>
      <c r="J9866" s="15" t="str">
        <f>INDEX(Assumptions!$B$8:$B$12,MATCH(B9866,Assumptions!$A$8:$A$12,0))</f>
        <v>Specific Identification</v>
      </c>
      <c r="K9866" s="16">
        <f>G9866/(1-INDEX(Assumptions!$D$8:$D$12,MATCH(B9866,Assumptions!$A$8:$A$12,0)))</f>
        <v>429840.78205128206</v>
      </c>
      <c r="L9866" s="16">
        <f t="shared" si="1079"/>
        <v>10058.274299999999</v>
      </c>
      <c r="M9866" s="16">
        <f t="shared" si="1080"/>
        <v>21492.039102564104</v>
      </c>
      <c r="N9866" s="14">
        <f>E9866*(K9866-L9866-M9866)*IF(F9866="GHS",1,Assumptions!$B$4)</f>
        <v>1760443871.4273334</v>
      </c>
      <c r="O9866" s="15">
        <f t="shared" ca="1" si="1081"/>
        <v>167</v>
      </c>
      <c r="P9866" s="15" t="str">
        <f t="shared" ca="1" si="1082"/>
        <v>91-180d</v>
      </c>
      <c r="Q9866" s="17">
        <f ca="1">IF(P9866="0-90d",0,IF(P9866="91-180d",INDEX(Assumptions!$F$8:$F$12,MATCH(B9866,Assumptions!$A$8:$A$12,0)),IF(P9866="181-365d",INDEX(Assumptions!$G$8:$G$12,MATCH(B9866,Assumptions!$A$8:$A$12,0)),INDEX(Assumptions!$H$8:$H$12,MATCH(B9866,Assumptions!$A$8:$A$12,0)))))</f>
        <v>0</v>
      </c>
      <c r="R9866" s="14">
        <f t="shared" ca="1" si="1083"/>
        <v>0</v>
      </c>
      <c r="S9866" s="14">
        <f t="shared" ca="1" si="1084"/>
        <v>1481919080.2</v>
      </c>
      <c r="T9866" s="11" t="s">
        <v>25</v>
      </c>
      <c r="U9866" s="18" t="s">
        <v>26</v>
      </c>
    </row>
    <row r="9867" spans="1:21" ht="15" customHeight="1" x14ac:dyDescent="0.15">
      <c r="A9867" s="10" t="s">
        <v>9915</v>
      </c>
      <c r="B9867" s="11" t="s">
        <v>41</v>
      </c>
      <c r="C9867" s="11" t="s">
        <v>49</v>
      </c>
      <c r="D9867" s="12">
        <v>46048</v>
      </c>
      <c r="E9867" s="11">
        <v>4673</v>
      </c>
      <c r="F9867" s="11" t="s">
        <v>33</v>
      </c>
      <c r="G9867" s="13">
        <v>376.5</v>
      </c>
      <c r="H9867" s="14">
        <f t="shared" si="1078"/>
        <v>1759384.5</v>
      </c>
      <c r="I9867" s="14">
        <f>IF(F9867="GHS",H9867,H9867*Assumptions!$B$4)</f>
        <v>1759384.5</v>
      </c>
      <c r="J9867" s="15" t="str">
        <f>INDEX(Assumptions!$B$8:$B$12,MATCH(B9867,Assumptions!$A$8:$A$12,0))</f>
        <v>Weighted Average</v>
      </c>
      <c r="K9867" s="16">
        <f>G9867/(1-INDEX(Assumptions!$D$8:$D$12,MATCH(B9867,Assumptions!$A$8:$A$12,0)))</f>
        <v>579.23076923076917</v>
      </c>
      <c r="L9867" s="16">
        <f t="shared" si="1079"/>
        <v>11.295</v>
      </c>
      <c r="M9867" s="16">
        <f t="shared" si="1080"/>
        <v>28.96153846153846</v>
      </c>
      <c r="N9867" s="14">
        <f>E9867*(K9867-L9867-M9867)*IF(F9867="GHS",1,Assumptions!$B$4)</f>
        <v>2518626.5803846153</v>
      </c>
      <c r="O9867" s="15">
        <f t="shared" ca="1" si="1081"/>
        <v>238</v>
      </c>
      <c r="P9867" s="15" t="str">
        <f t="shared" ca="1" si="1082"/>
        <v>181-365d</v>
      </c>
      <c r="Q9867" s="17">
        <f ca="1">IF(P9867="0-90d",0,IF(P9867="91-180d",INDEX(Assumptions!$F$8:$F$12,MATCH(B9867,Assumptions!$A$8:$A$12,0)),IF(P9867="181-365d",INDEX(Assumptions!$G$8:$G$12,MATCH(B9867,Assumptions!$A$8:$A$12,0)),INDEX(Assumptions!$H$8:$H$12,MATCH(B9867,Assumptions!$A$8:$A$12,0)))))</f>
        <v>0.35</v>
      </c>
      <c r="R9867" s="14">
        <f t="shared" ca="1" si="1083"/>
        <v>615784.57499999995</v>
      </c>
      <c r="S9867" s="14">
        <f t="shared" ca="1" si="1084"/>
        <v>1143599.925</v>
      </c>
      <c r="T9867" s="11" t="s">
        <v>25</v>
      </c>
      <c r="U9867" s="18" t="s">
        <v>36</v>
      </c>
    </row>
    <row r="9868" spans="1:21" ht="15" customHeight="1" x14ac:dyDescent="0.15">
      <c r="A9868" s="10" t="s">
        <v>9916</v>
      </c>
      <c r="B9868" s="11" t="s">
        <v>28</v>
      </c>
      <c r="C9868" s="11" t="s">
        <v>55</v>
      </c>
      <c r="D9868" s="12">
        <v>45834</v>
      </c>
      <c r="E9868" s="11">
        <v>180</v>
      </c>
      <c r="F9868" s="11" t="s">
        <v>24</v>
      </c>
      <c r="G9868" s="13">
        <v>21600</v>
      </c>
      <c r="H9868" s="14">
        <f t="shared" si="1078"/>
        <v>3888000</v>
      </c>
      <c r="I9868" s="14">
        <f>IF(F9868="GHS",H9868,H9868*Assumptions!$B$4)</f>
        <v>41990400</v>
      </c>
      <c r="J9868" s="15" t="str">
        <f>INDEX(Assumptions!$B$8:$B$12,MATCH(B9868,Assumptions!$A$8:$A$12,0))</f>
        <v>Fair Value Less Costs to Sell</v>
      </c>
      <c r="K9868" s="16">
        <f>G9868/(1-INDEX(Assumptions!$D$8:$D$12,MATCH(B9868,Assumptions!$A$8:$A$12,0)))</f>
        <v>24545.454545454544</v>
      </c>
      <c r="L9868" s="16">
        <f t="shared" si="1079"/>
        <v>648</v>
      </c>
      <c r="M9868" s="16">
        <f t="shared" si="1080"/>
        <v>1227.2727272727273</v>
      </c>
      <c r="N9868" s="14">
        <f>E9868*(K9868-L9868-M9868)*IF(F9868="GHS",1,Assumptions!$B$4)</f>
        <v>44070833.454545453</v>
      </c>
      <c r="O9868" s="15">
        <f t="shared" ca="1" si="1081"/>
        <v>452</v>
      </c>
      <c r="P9868" s="15" t="str">
        <f t="shared" ca="1" si="1082"/>
        <v>365d+</v>
      </c>
      <c r="Q9868" s="17">
        <f ca="1">IF(P9868="0-90d",0,IF(P9868="91-180d",INDEX(Assumptions!$F$8:$F$12,MATCH(B9868,Assumptions!$A$8:$A$12,0)),IF(P9868="181-365d",INDEX(Assumptions!$G$8:$G$12,MATCH(B9868,Assumptions!$A$8:$A$12,0)),INDEX(Assumptions!$H$8:$H$12,MATCH(B9868,Assumptions!$A$8:$A$12,0)))))</f>
        <v>0.4</v>
      </c>
      <c r="R9868" s="14">
        <f t="shared" ca="1" si="1083"/>
        <v>16796160</v>
      </c>
      <c r="S9868" s="14">
        <f t="shared" ca="1" si="1084"/>
        <v>25194240</v>
      </c>
      <c r="T9868" s="11" t="s">
        <v>25</v>
      </c>
      <c r="U9868" s="18" t="s">
        <v>26</v>
      </c>
    </row>
    <row r="9869" spans="1:21" ht="15" customHeight="1" x14ac:dyDescent="0.15">
      <c r="A9869" s="10" t="s">
        <v>9917</v>
      </c>
      <c r="B9869" s="11" t="s">
        <v>28</v>
      </c>
      <c r="C9869" s="11" t="s">
        <v>29</v>
      </c>
      <c r="D9869" s="12">
        <v>46129</v>
      </c>
      <c r="E9869" s="11">
        <v>2229</v>
      </c>
      <c r="F9869" s="11" t="s">
        <v>24</v>
      </c>
      <c r="G9869" s="13">
        <v>4419.1400000000003</v>
      </c>
      <c r="H9869" s="14">
        <f t="shared" si="1078"/>
        <v>9850263.0600000005</v>
      </c>
      <c r="I9869" s="14">
        <f>IF(F9869="GHS",H9869,H9869*Assumptions!$B$4)</f>
        <v>106382841.04800001</v>
      </c>
      <c r="J9869" s="15" t="str">
        <f>INDEX(Assumptions!$B$8:$B$12,MATCH(B9869,Assumptions!$A$8:$A$12,0))</f>
        <v>Fair Value Less Costs to Sell</v>
      </c>
      <c r="K9869" s="16">
        <f>G9869/(1-INDEX(Assumptions!$D$8:$D$12,MATCH(B9869,Assumptions!$A$8:$A$12,0)))</f>
        <v>5021.75</v>
      </c>
      <c r="L9869" s="16">
        <f t="shared" si="1079"/>
        <v>132.57420000000002</v>
      </c>
      <c r="M9869" s="16">
        <f t="shared" si="1080"/>
        <v>251.08750000000001</v>
      </c>
      <c r="N9869" s="14">
        <f>E9869*(K9869-L9869-M9869)*IF(F9869="GHS",1,Assumptions!$B$4)</f>
        <v>111653627.26356001</v>
      </c>
      <c r="O9869" s="15">
        <f t="shared" ca="1" si="1081"/>
        <v>157</v>
      </c>
      <c r="P9869" s="15" t="str">
        <f t="shared" ca="1" si="1082"/>
        <v>91-180d</v>
      </c>
      <c r="Q9869" s="17">
        <f ca="1">IF(P9869="0-90d",0,IF(P9869="91-180d",INDEX(Assumptions!$F$8:$F$12,MATCH(B9869,Assumptions!$A$8:$A$12,0)),IF(P9869="181-365d",INDEX(Assumptions!$G$8:$G$12,MATCH(B9869,Assumptions!$A$8:$A$12,0)),INDEX(Assumptions!$H$8:$H$12,MATCH(B9869,Assumptions!$A$8:$A$12,0)))))</f>
        <v>0.02</v>
      </c>
      <c r="R9869" s="14">
        <f t="shared" ca="1" si="1083"/>
        <v>2127656.8209600002</v>
      </c>
      <c r="S9869" s="14">
        <f t="shared" ca="1" si="1084"/>
        <v>104255184.22704001</v>
      </c>
      <c r="T9869" s="11" t="s">
        <v>25</v>
      </c>
      <c r="U9869" s="18" t="s">
        <v>26</v>
      </c>
    </row>
    <row r="9870" spans="1:21" ht="15" customHeight="1" x14ac:dyDescent="0.15">
      <c r="A9870" s="10" t="s">
        <v>9918</v>
      </c>
      <c r="B9870" s="11" t="s">
        <v>22</v>
      </c>
      <c r="C9870" s="11" t="s">
        <v>81</v>
      </c>
      <c r="D9870" s="12">
        <v>46139</v>
      </c>
      <c r="E9870" s="11">
        <v>3074</v>
      </c>
      <c r="F9870" s="11" t="s">
        <v>24</v>
      </c>
      <c r="G9870" s="13">
        <v>12274.49</v>
      </c>
      <c r="H9870" s="14">
        <f t="shared" si="1078"/>
        <v>37731782.259999998</v>
      </c>
      <c r="I9870" s="14">
        <f>IF(F9870="GHS",H9870,H9870*Assumptions!$B$4)</f>
        <v>407503248.40799999</v>
      </c>
      <c r="J9870" s="15" t="str">
        <f>INDEX(Assumptions!$B$8:$B$12,MATCH(B9870,Assumptions!$A$8:$A$12,0))</f>
        <v>FIFO</v>
      </c>
      <c r="K9870" s="16">
        <f>G9870/(1-INDEX(Assumptions!$D$8:$D$12,MATCH(B9870,Assumptions!$A$8:$A$12,0)))</f>
        <v>14968.890243902437</v>
      </c>
      <c r="L9870" s="16">
        <f t="shared" si="1079"/>
        <v>368.23469999999998</v>
      </c>
      <c r="M9870" s="16">
        <f t="shared" si="1080"/>
        <v>748.44451219512189</v>
      </c>
      <c r="N9870" s="14">
        <f>E9870*(K9870-L9870-M9870)*IF(F9870="GHS",1,Assumptions!$B$4)</f>
        <v>459882324.48385763</v>
      </c>
      <c r="O9870" s="15">
        <f t="shared" ca="1" si="1081"/>
        <v>147</v>
      </c>
      <c r="P9870" s="15" t="str">
        <f t="shared" ca="1" si="1082"/>
        <v>91-180d</v>
      </c>
      <c r="Q9870" s="17">
        <f ca="1">IF(P9870="0-90d",0,IF(P9870="91-180d",INDEX(Assumptions!$F$8:$F$12,MATCH(B9870,Assumptions!$A$8:$A$12,0)),IF(P9870="181-365d",INDEX(Assumptions!$G$8:$G$12,MATCH(B9870,Assumptions!$A$8:$A$12,0)),INDEX(Assumptions!$H$8:$H$12,MATCH(B9870,Assumptions!$A$8:$A$12,0)))))</f>
        <v>0.03</v>
      </c>
      <c r="R9870" s="14">
        <f t="shared" ca="1" si="1083"/>
        <v>12225097.45224</v>
      </c>
      <c r="S9870" s="14">
        <f t="shared" ca="1" si="1084"/>
        <v>395278150.95576</v>
      </c>
      <c r="T9870" s="11" t="s">
        <v>50</v>
      </c>
      <c r="U9870" s="18" t="s">
        <v>26</v>
      </c>
    </row>
    <row r="9871" spans="1:21" ht="15" customHeight="1" x14ac:dyDescent="0.15">
      <c r="A9871" s="10" t="s">
        <v>9919</v>
      </c>
      <c r="B9871" s="11" t="s">
        <v>31</v>
      </c>
      <c r="C9871" s="11" t="s">
        <v>76</v>
      </c>
      <c r="D9871" s="12">
        <v>46150</v>
      </c>
      <c r="E9871" s="11">
        <v>3247</v>
      </c>
      <c r="F9871" s="11" t="s">
        <v>33</v>
      </c>
      <c r="G9871" s="13">
        <v>2233.39</v>
      </c>
      <c r="H9871" s="14">
        <f t="shared" si="1078"/>
        <v>7251817.3299999991</v>
      </c>
      <c r="I9871" s="14">
        <f>IF(F9871="GHS",H9871,H9871*Assumptions!$B$4)</f>
        <v>7251817.3299999991</v>
      </c>
      <c r="J9871" s="15" t="str">
        <f>INDEX(Assumptions!$B$8:$B$12,MATCH(B9871,Assumptions!$A$8:$A$12,0))</f>
        <v>Weighted Average</v>
      </c>
      <c r="K9871" s="16">
        <f>G9871/(1-INDEX(Assumptions!$D$8:$D$12,MATCH(B9871,Assumptions!$A$8:$A$12,0)))</f>
        <v>3101.9305555555557</v>
      </c>
      <c r="L9871" s="16">
        <f t="shared" si="1079"/>
        <v>67.0017</v>
      </c>
      <c r="M9871" s="16">
        <f t="shared" si="1080"/>
        <v>155.09652777777779</v>
      </c>
      <c r="N9871" s="14">
        <f>E9871*(K9871-L9871-M9871)*IF(F9871="GHS",1,Assumptions!$B$4)</f>
        <v>9350815.5682944451</v>
      </c>
      <c r="O9871" s="15">
        <f t="shared" ca="1" si="1081"/>
        <v>136</v>
      </c>
      <c r="P9871" s="15" t="str">
        <f t="shared" ca="1" si="1082"/>
        <v>91-180d</v>
      </c>
      <c r="Q9871" s="17">
        <f ca="1">IF(P9871="0-90d",0,IF(P9871="91-180d",INDEX(Assumptions!$F$8:$F$12,MATCH(B9871,Assumptions!$A$8:$A$12,0)),IF(P9871="181-365d",INDEX(Assumptions!$G$8:$G$12,MATCH(B9871,Assumptions!$A$8:$A$12,0)),INDEX(Assumptions!$H$8:$H$12,MATCH(B9871,Assumptions!$A$8:$A$12,0)))))</f>
        <v>0.05</v>
      </c>
      <c r="R9871" s="14">
        <f t="shared" ca="1" si="1083"/>
        <v>362590.8665</v>
      </c>
      <c r="S9871" s="14">
        <f t="shared" si="1084"/>
        <v>0</v>
      </c>
      <c r="T9871" s="11" t="s">
        <v>39</v>
      </c>
      <c r="U9871" s="18" t="s">
        <v>36</v>
      </c>
    </row>
    <row r="9872" spans="1:21" ht="15" customHeight="1" x14ac:dyDescent="0.15">
      <c r="A9872" s="10" t="s">
        <v>9920</v>
      </c>
      <c r="B9872" s="11" t="s">
        <v>41</v>
      </c>
      <c r="C9872" s="11" t="s">
        <v>44</v>
      </c>
      <c r="D9872" s="12">
        <v>46098</v>
      </c>
      <c r="E9872" s="11">
        <v>3718</v>
      </c>
      <c r="F9872" s="11" t="s">
        <v>33</v>
      </c>
      <c r="G9872" s="13">
        <v>400.88</v>
      </c>
      <c r="H9872" s="14">
        <f t="shared" si="1078"/>
        <v>1490471.84</v>
      </c>
      <c r="I9872" s="14">
        <f>IF(F9872="GHS",H9872,H9872*Assumptions!$B$4)</f>
        <v>1490471.84</v>
      </c>
      <c r="J9872" s="15" t="str">
        <f>INDEX(Assumptions!$B$8:$B$12,MATCH(B9872,Assumptions!$A$8:$A$12,0))</f>
        <v>Weighted Average</v>
      </c>
      <c r="K9872" s="16">
        <f>G9872/(1-INDEX(Assumptions!$D$8:$D$12,MATCH(B9872,Assumptions!$A$8:$A$12,0)))</f>
        <v>616.73846153846148</v>
      </c>
      <c r="L9872" s="16">
        <f t="shared" si="1079"/>
        <v>12.026399999999999</v>
      </c>
      <c r="M9872" s="16">
        <f t="shared" si="1080"/>
        <v>30.836923076923075</v>
      </c>
      <c r="N9872" s="14">
        <f>E9872*(K9872-L9872-M9872)*IF(F9872="GHS",1,Assumptions!$B$4)</f>
        <v>2133667.7648</v>
      </c>
      <c r="O9872" s="15">
        <f t="shared" ca="1" si="1081"/>
        <v>188</v>
      </c>
      <c r="P9872" s="15" t="str">
        <f t="shared" ca="1" si="1082"/>
        <v>181-365d</v>
      </c>
      <c r="Q9872" s="17">
        <f ca="1">IF(P9872="0-90d",0,IF(P9872="91-180d",INDEX(Assumptions!$F$8:$F$12,MATCH(B9872,Assumptions!$A$8:$A$12,0)),IF(P9872="181-365d",INDEX(Assumptions!$G$8:$G$12,MATCH(B9872,Assumptions!$A$8:$A$12,0)),INDEX(Assumptions!$H$8:$H$12,MATCH(B9872,Assumptions!$A$8:$A$12,0)))))</f>
        <v>0.35</v>
      </c>
      <c r="R9872" s="14">
        <f t="shared" ca="1" si="1083"/>
        <v>521665.14399999997</v>
      </c>
      <c r="S9872" s="14">
        <f t="shared" ca="1" si="1084"/>
        <v>968806.69600000011</v>
      </c>
      <c r="T9872" s="11" t="s">
        <v>25</v>
      </c>
      <c r="U9872" s="18" t="s">
        <v>26</v>
      </c>
    </row>
    <row r="9873" spans="1:21" ht="15" customHeight="1" x14ac:dyDescent="0.15">
      <c r="A9873" s="10" t="s">
        <v>9921</v>
      </c>
      <c r="B9873" s="11" t="s">
        <v>31</v>
      </c>
      <c r="C9873" s="11" t="s">
        <v>76</v>
      </c>
      <c r="D9873" s="12">
        <v>46116</v>
      </c>
      <c r="E9873" s="11">
        <v>3648</v>
      </c>
      <c r="F9873" s="11" t="s">
        <v>33</v>
      </c>
      <c r="G9873" s="13">
        <v>6944.29</v>
      </c>
      <c r="H9873" s="14">
        <f t="shared" si="1078"/>
        <v>25332769.919999998</v>
      </c>
      <c r="I9873" s="14">
        <f>IF(F9873="GHS",H9873,H9873*Assumptions!$B$4)</f>
        <v>25332769.919999998</v>
      </c>
      <c r="J9873" s="15" t="str">
        <f>INDEX(Assumptions!$B$8:$B$12,MATCH(B9873,Assumptions!$A$8:$A$12,0))</f>
        <v>Weighted Average</v>
      </c>
      <c r="K9873" s="16">
        <f>G9873/(1-INDEX(Assumptions!$D$8:$D$12,MATCH(B9873,Assumptions!$A$8:$A$12,0)))</f>
        <v>9644.8472222222226</v>
      </c>
      <c r="L9873" s="16">
        <f t="shared" si="1079"/>
        <v>208.3287</v>
      </c>
      <c r="M9873" s="16">
        <f t="shared" si="1080"/>
        <v>482.24236111111117</v>
      </c>
      <c r="N9873" s="14">
        <f>E9873*(K9873-L9873-M9873)*IF(F9873="GHS",1,Assumptions!$B$4)</f>
        <v>32665199.435733333</v>
      </c>
      <c r="O9873" s="15">
        <f t="shared" ca="1" si="1081"/>
        <v>170</v>
      </c>
      <c r="P9873" s="15" t="str">
        <f t="shared" ca="1" si="1082"/>
        <v>91-180d</v>
      </c>
      <c r="Q9873" s="17">
        <f ca="1">IF(P9873="0-90d",0,IF(P9873="91-180d",INDEX(Assumptions!$F$8:$F$12,MATCH(B9873,Assumptions!$A$8:$A$12,0)),IF(P9873="181-365d",INDEX(Assumptions!$G$8:$G$12,MATCH(B9873,Assumptions!$A$8:$A$12,0)),INDEX(Assumptions!$H$8:$H$12,MATCH(B9873,Assumptions!$A$8:$A$12,0)))))</f>
        <v>0.05</v>
      </c>
      <c r="R9873" s="14">
        <f t="shared" ca="1" si="1083"/>
        <v>1266638.496</v>
      </c>
      <c r="S9873" s="14">
        <f t="shared" ca="1" si="1084"/>
        <v>24066131.423999999</v>
      </c>
      <c r="T9873" s="11" t="s">
        <v>50</v>
      </c>
      <c r="U9873" s="18" t="s">
        <v>26</v>
      </c>
    </row>
    <row r="9874" spans="1:21" ht="15" customHeight="1" x14ac:dyDescent="0.15">
      <c r="A9874" s="10" t="s">
        <v>9922</v>
      </c>
      <c r="B9874" s="11" t="s">
        <v>28</v>
      </c>
      <c r="C9874" s="11" t="s">
        <v>38</v>
      </c>
      <c r="D9874" s="12">
        <v>46058</v>
      </c>
      <c r="E9874" s="11">
        <v>2077</v>
      </c>
      <c r="F9874" s="11" t="s">
        <v>24</v>
      </c>
      <c r="G9874" s="13">
        <v>8029</v>
      </c>
      <c r="H9874" s="14">
        <f t="shared" si="1078"/>
        <v>16676233</v>
      </c>
      <c r="I9874" s="14">
        <f>IF(F9874="GHS",H9874,H9874*Assumptions!$B$4)</f>
        <v>180103316.40000001</v>
      </c>
      <c r="J9874" s="15" t="str">
        <f>INDEX(Assumptions!$B$8:$B$12,MATCH(B9874,Assumptions!$A$8:$A$12,0))</f>
        <v>Fair Value Less Costs to Sell</v>
      </c>
      <c r="K9874" s="16">
        <f>G9874/(1-INDEX(Assumptions!$D$8:$D$12,MATCH(B9874,Assumptions!$A$8:$A$12,0)))</f>
        <v>9123.863636363636</v>
      </c>
      <c r="L9874" s="16">
        <f t="shared" si="1079"/>
        <v>240.87</v>
      </c>
      <c r="M9874" s="16">
        <f t="shared" si="1080"/>
        <v>456.19318181818181</v>
      </c>
      <c r="N9874" s="14">
        <f>E9874*(K9874-L9874-M9874)*IF(F9874="GHS",1,Assumptions!$B$4)</f>
        <v>189026617.07618183</v>
      </c>
      <c r="O9874" s="15">
        <f t="shared" ca="1" si="1081"/>
        <v>228</v>
      </c>
      <c r="P9874" s="15" t="str">
        <f t="shared" ca="1" si="1082"/>
        <v>181-365d</v>
      </c>
      <c r="Q9874" s="17">
        <f ca="1">IF(P9874="0-90d",0,IF(P9874="91-180d",INDEX(Assumptions!$F$8:$F$12,MATCH(B9874,Assumptions!$A$8:$A$12,0)),IF(P9874="181-365d",INDEX(Assumptions!$G$8:$G$12,MATCH(B9874,Assumptions!$A$8:$A$12,0)),INDEX(Assumptions!$H$8:$H$12,MATCH(B9874,Assumptions!$A$8:$A$12,0)))))</f>
        <v>0.1</v>
      </c>
      <c r="R9874" s="14">
        <f t="shared" ca="1" si="1083"/>
        <v>18010331.640000001</v>
      </c>
      <c r="S9874" s="14">
        <f t="shared" ca="1" si="1084"/>
        <v>162092984.75999999</v>
      </c>
      <c r="T9874" s="11" t="s">
        <v>25</v>
      </c>
      <c r="U9874" s="18" t="s">
        <v>26</v>
      </c>
    </row>
    <row r="9875" spans="1:21" ht="15" customHeight="1" x14ac:dyDescent="0.15">
      <c r="A9875" s="10" t="s">
        <v>9923</v>
      </c>
      <c r="B9875" s="11" t="s">
        <v>41</v>
      </c>
      <c r="C9875" s="11" t="s">
        <v>44</v>
      </c>
      <c r="D9875" s="12">
        <v>46090</v>
      </c>
      <c r="E9875" s="11">
        <v>4226</v>
      </c>
      <c r="F9875" s="11" t="s">
        <v>33</v>
      </c>
      <c r="G9875" s="13">
        <v>329.68</v>
      </c>
      <c r="H9875" s="14">
        <f t="shared" si="1078"/>
        <v>1393227.68</v>
      </c>
      <c r="I9875" s="14">
        <f>IF(F9875="GHS",H9875,H9875*Assumptions!$B$4)</f>
        <v>1393227.68</v>
      </c>
      <c r="J9875" s="15" t="str">
        <f>INDEX(Assumptions!$B$8:$B$12,MATCH(B9875,Assumptions!$A$8:$A$12,0))</f>
        <v>Weighted Average</v>
      </c>
      <c r="K9875" s="16">
        <f>G9875/(1-INDEX(Assumptions!$D$8:$D$12,MATCH(B9875,Assumptions!$A$8:$A$12,0)))</f>
        <v>507.2</v>
      </c>
      <c r="L9875" s="16">
        <f t="shared" si="1079"/>
        <v>9.8903999999999996</v>
      </c>
      <c r="M9875" s="16">
        <f t="shared" si="1080"/>
        <v>25.36</v>
      </c>
      <c r="N9875" s="14">
        <f>E9875*(K9875-L9875-M9875)*IF(F9875="GHS",1,Assumptions!$B$4)</f>
        <v>1994459.0096</v>
      </c>
      <c r="O9875" s="15">
        <f t="shared" ca="1" si="1081"/>
        <v>196</v>
      </c>
      <c r="P9875" s="15" t="str">
        <f t="shared" ca="1" si="1082"/>
        <v>181-365d</v>
      </c>
      <c r="Q9875" s="17">
        <f ca="1">IF(P9875="0-90d",0,IF(P9875="91-180d",INDEX(Assumptions!$F$8:$F$12,MATCH(B9875,Assumptions!$A$8:$A$12,0)),IF(P9875="181-365d",INDEX(Assumptions!$G$8:$G$12,MATCH(B9875,Assumptions!$A$8:$A$12,0)),INDEX(Assumptions!$H$8:$H$12,MATCH(B9875,Assumptions!$A$8:$A$12,0)))))</f>
        <v>0.35</v>
      </c>
      <c r="R9875" s="14">
        <f t="shared" ca="1" si="1083"/>
        <v>487629.68799999997</v>
      </c>
      <c r="S9875" s="14">
        <f t="shared" ca="1" si="1084"/>
        <v>905597.99199999997</v>
      </c>
      <c r="T9875" s="11" t="s">
        <v>25</v>
      </c>
      <c r="U9875" s="18" t="s">
        <v>26</v>
      </c>
    </row>
    <row r="9876" spans="1:21" ht="15" customHeight="1" x14ac:dyDescent="0.15">
      <c r="A9876" s="10" t="s">
        <v>9924</v>
      </c>
      <c r="B9876" s="11" t="s">
        <v>28</v>
      </c>
      <c r="C9876" s="11" t="s">
        <v>38</v>
      </c>
      <c r="D9876" s="12">
        <v>45733</v>
      </c>
      <c r="E9876" s="11">
        <v>60</v>
      </c>
      <c r="F9876" s="11" t="s">
        <v>24</v>
      </c>
      <c r="G9876" s="13">
        <v>9997.11</v>
      </c>
      <c r="H9876" s="14">
        <f t="shared" si="1078"/>
        <v>599826.60000000009</v>
      </c>
      <c r="I9876" s="14">
        <f>IF(F9876="GHS",H9876,H9876*Assumptions!$B$4)</f>
        <v>6478127.2800000012</v>
      </c>
      <c r="J9876" s="15" t="str">
        <f>INDEX(Assumptions!$B$8:$B$12,MATCH(B9876,Assumptions!$A$8:$A$12,0))</f>
        <v>Fair Value Less Costs to Sell</v>
      </c>
      <c r="K9876" s="16">
        <f>G9876/(1-INDEX(Assumptions!$D$8:$D$12,MATCH(B9876,Assumptions!$A$8:$A$12,0)))</f>
        <v>11360.352272727274</v>
      </c>
      <c r="L9876" s="16">
        <f t="shared" si="1079"/>
        <v>299.91329999999999</v>
      </c>
      <c r="M9876" s="16">
        <f t="shared" si="1080"/>
        <v>568.01761363636376</v>
      </c>
      <c r="N9876" s="14">
        <f>E9876*(K9876-L9876-M9876)*IF(F9876="GHS",1,Assumptions!$B$4)</f>
        <v>6799089.0406909091</v>
      </c>
      <c r="O9876" s="15">
        <f t="shared" ca="1" si="1081"/>
        <v>553</v>
      </c>
      <c r="P9876" s="15" t="str">
        <f t="shared" ca="1" si="1082"/>
        <v>365d+</v>
      </c>
      <c r="Q9876" s="17">
        <f ca="1">IF(P9876="0-90d",0,IF(P9876="91-180d",INDEX(Assumptions!$F$8:$F$12,MATCH(B9876,Assumptions!$A$8:$A$12,0)),IF(P9876="181-365d",INDEX(Assumptions!$G$8:$G$12,MATCH(B9876,Assumptions!$A$8:$A$12,0)),INDEX(Assumptions!$H$8:$H$12,MATCH(B9876,Assumptions!$A$8:$A$12,0)))))</f>
        <v>0.4</v>
      </c>
      <c r="R9876" s="14">
        <f t="shared" ca="1" si="1083"/>
        <v>2591250.9120000005</v>
      </c>
      <c r="S9876" s="14">
        <f t="shared" ca="1" si="1084"/>
        <v>3886876.3680000007</v>
      </c>
      <c r="T9876" s="11" t="s">
        <v>25</v>
      </c>
      <c r="U9876" s="18" t="s">
        <v>26</v>
      </c>
    </row>
    <row r="9877" spans="1:21" ht="15" customHeight="1" x14ac:dyDescent="0.15">
      <c r="A9877" s="10" t="s">
        <v>9925</v>
      </c>
      <c r="B9877" s="11" t="s">
        <v>31</v>
      </c>
      <c r="C9877" s="11" t="s">
        <v>63</v>
      </c>
      <c r="D9877" s="12">
        <v>45913</v>
      </c>
      <c r="E9877" s="11">
        <v>857</v>
      </c>
      <c r="F9877" s="11" t="s">
        <v>33</v>
      </c>
      <c r="G9877" s="13">
        <v>1271.21</v>
      </c>
      <c r="H9877" s="14">
        <f t="shared" si="1078"/>
        <v>1089426.97</v>
      </c>
      <c r="I9877" s="14">
        <f>IF(F9877="GHS",H9877,H9877*Assumptions!$B$4)</f>
        <v>1089426.97</v>
      </c>
      <c r="J9877" s="15" t="str">
        <f>INDEX(Assumptions!$B$8:$B$12,MATCH(B9877,Assumptions!$A$8:$A$12,0))</f>
        <v>Weighted Average</v>
      </c>
      <c r="K9877" s="16">
        <f>G9877/(1-INDEX(Assumptions!$D$8:$D$12,MATCH(B9877,Assumptions!$A$8:$A$12,0)))</f>
        <v>1765.5694444444446</v>
      </c>
      <c r="L9877" s="16">
        <f t="shared" si="1079"/>
        <v>38.136299999999999</v>
      </c>
      <c r="M9877" s="16">
        <f t="shared" si="1080"/>
        <v>88.278472222222234</v>
      </c>
      <c r="N9877" s="14">
        <f>E9877*(K9877-L9877-M9877)*IF(F9877="GHS",1,Assumptions!$B$4)</f>
        <v>1404755.5540944445</v>
      </c>
      <c r="O9877" s="15">
        <f t="shared" ca="1" si="1081"/>
        <v>373</v>
      </c>
      <c r="P9877" s="15" t="str">
        <f t="shared" ca="1" si="1082"/>
        <v>365d+</v>
      </c>
      <c r="Q9877" s="17">
        <f ca="1">IF(P9877="0-90d",0,IF(P9877="91-180d",INDEX(Assumptions!$F$8:$F$12,MATCH(B9877,Assumptions!$A$8:$A$12,0)),IF(P9877="181-365d",INDEX(Assumptions!$G$8:$G$12,MATCH(B9877,Assumptions!$A$8:$A$12,0)),INDEX(Assumptions!$H$8:$H$12,MATCH(B9877,Assumptions!$A$8:$A$12,0)))))</f>
        <v>0.6</v>
      </c>
      <c r="R9877" s="14">
        <f t="shared" ca="1" si="1083"/>
        <v>653656.18199999991</v>
      </c>
      <c r="S9877" s="14">
        <f t="shared" ca="1" si="1084"/>
        <v>435770.78800000006</v>
      </c>
      <c r="T9877" s="11" t="s">
        <v>25</v>
      </c>
      <c r="U9877" s="18" t="s">
        <v>26</v>
      </c>
    </row>
    <row r="9878" spans="1:21" ht="15" customHeight="1" x14ac:dyDescent="0.15">
      <c r="A9878" s="10" t="s">
        <v>9926</v>
      </c>
      <c r="B9878" s="11" t="s">
        <v>28</v>
      </c>
      <c r="C9878" s="11" t="s">
        <v>55</v>
      </c>
      <c r="D9878" s="12">
        <v>46217</v>
      </c>
      <c r="E9878" s="11">
        <v>4362</v>
      </c>
      <c r="F9878" s="11" t="s">
        <v>24</v>
      </c>
      <c r="G9878" s="13">
        <v>5999.75</v>
      </c>
      <c r="H9878" s="14">
        <f t="shared" si="1078"/>
        <v>26170909.5</v>
      </c>
      <c r="I9878" s="14">
        <f>IF(F9878="GHS",H9878,H9878*Assumptions!$B$4)</f>
        <v>282645822.60000002</v>
      </c>
      <c r="J9878" s="15" t="str">
        <f>INDEX(Assumptions!$B$8:$B$12,MATCH(B9878,Assumptions!$A$8:$A$12,0))</f>
        <v>Fair Value Less Costs to Sell</v>
      </c>
      <c r="K9878" s="16">
        <f>G9878/(1-INDEX(Assumptions!$D$8:$D$12,MATCH(B9878,Assumptions!$A$8:$A$12,0)))</f>
        <v>6817.897727272727</v>
      </c>
      <c r="L9878" s="16">
        <f t="shared" si="1079"/>
        <v>179.99250000000001</v>
      </c>
      <c r="M9878" s="16">
        <f t="shared" si="1080"/>
        <v>340.89488636363637</v>
      </c>
      <c r="N9878" s="14">
        <f>E9878*(K9878-L9878-M9878)*IF(F9878="GHS",1,Assumptions!$B$4)</f>
        <v>296649638.3560909</v>
      </c>
      <c r="O9878" s="15">
        <f t="shared" ca="1" si="1081"/>
        <v>69</v>
      </c>
      <c r="P9878" s="15" t="str">
        <f t="shared" ca="1" si="1082"/>
        <v>0-90d</v>
      </c>
      <c r="Q9878" s="17">
        <f ca="1">IF(P9878="0-90d",0,IF(P9878="91-180d",INDEX(Assumptions!$F$8:$F$12,MATCH(B9878,Assumptions!$A$8:$A$12,0)),IF(P9878="181-365d",INDEX(Assumptions!$G$8:$G$12,MATCH(B9878,Assumptions!$A$8:$A$12,0)),INDEX(Assumptions!$H$8:$H$12,MATCH(B9878,Assumptions!$A$8:$A$12,0)))))</f>
        <v>0</v>
      </c>
      <c r="R9878" s="14">
        <f t="shared" ca="1" si="1083"/>
        <v>0</v>
      </c>
      <c r="S9878" s="14">
        <f t="shared" si="1084"/>
        <v>0</v>
      </c>
      <c r="T9878" s="11" t="s">
        <v>39</v>
      </c>
      <c r="U9878" s="18" t="s">
        <v>36</v>
      </c>
    </row>
    <row r="9879" spans="1:21" ht="15" customHeight="1" x14ac:dyDescent="0.15">
      <c r="A9879" s="10" t="s">
        <v>9927</v>
      </c>
      <c r="B9879" s="11" t="s">
        <v>41</v>
      </c>
      <c r="C9879" s="11" t="s">
        <v>49</v>
      </c>
      <c r="D9879" s="12">
        <v>45786</v>
      </c>
      <c r="E9879" s="11">
        <v>565</v>
      </c>
      <c r="F9879" s="11" t="s">
        <v>33</v>
      </c>
      <c r="G9879" s="13">
        <v>701.37</v>
      </c>
      <c r="H9879" s="14">
        <f t="shared" si="1078"/>
        <v>396274.05</v>
      </c>
      <c r="I9879" s="14">
        <f>IF(F9879="GHS",H9879,H9879*Assumptions!$B$4)</f>
        <v>396274.05</v>
      </c>
      <c r="J9879" s="15" t="str">
        <f>INDEX(Assumptions!$B$8:$B$12,MATCH(B9879,Assumptions!$A$8:$A$12,0))</f>
        <v>Weighted Average</v>
      </c>
      <c r="K9879" s="16">
        <f>G9879/(1-INDEX(Assumptions!$D$8:$D$12,MATCH(B9879,Assumptions!$A$8:$A$12,0)))</f>
        <v>1079.0307692307692</v>
      </c>
      <c r="L9879" s="16">
        <f t="shared" si="1079"/>
        <v>21.0411</v>
      </c>
      <c r="M9879" s="16">
        <f t="shared" si="1080"/>
        <v>53.951538461538462</v>
      </c>
      <c r="N9879" s="14">
        <f>E9879*(K9879-L9879-M9879)*IF(F9879="GHS",1,Assumptions!$B$4)</f>
        <v>567281.54388461541</v>
      </c>
      <c r="O9879" s="15">
        <f t="shared" ca="1" si="1081"/>
        <v>500</v>
      </c>
      <c r="P9879" s="15" t="str">
        <f t="shared" ca="1" si="1082"/>
        <v>365d+</v>
      </c>
      <c r="Q9879" s="17">
        <f ca="1">IF(P9879="0-90d",0,IF(P9879="91-180d",INDEX(Assumptions!$F$8:$F$12,MATCH(B9879,Assumptions!$A$8:$A$12,0)),IF(P9879="181-365d",INDEX(Assumptions!$G$8:$G$12,MATCH(B9879,Assumptions!$A$8:$A$12,0)),INDEX(Assumptions!$H$8:$H$12,MATCH(B9879,Assumptions!$A$8:$A$12,0)))))</f>
        <v>0.8</v>
      </c>
      <c r="R9879" s="14">
        <f t="shared" ca="1" si="1083"/>
        <v>317019.24</v>
      </c>
      <c r="S9879" s="14">
        <f t="shared" ca="1" si="1084"/>
        <v>79254.81</v>
      </c>
      <c r="T9879" s="11" t="s">
        <v>25</v>
      </c>
      <c r="U9879" s="18" t="s">
        <v>26</v>
      </c>
    </row>
    <row r="9880" spans="1:21" ht="15" customHeight="1" x14ac:dyDescent="0.15">
      <c r="A9880" s="10" t="s">
        <v>9928</v>
      </c>
      <c r="B9880" s="11" t="s">
        <v>31</v>
      </c>
      <c r="C9880" s="11" t="s">
        <v>76</v>
      </c>
      <c r="D9880" s="12">
        <v>45821</v>
      </c>
      <c r="E9880" s="11">
        <v>4530</v>
      </c>
      <c r="F9880" s="11" t="s">
        <v>33</v>
      </c>
      <c r="G9880" s="13">
        <v>2015.34</v>
      </c>
      <c r="H9880" s="14">
        <f t="shared" si="1078"/>
        <v>9129490.1999999993</v>
      </c>
      <c r="I9880" s="14">
        <f>IF(F9880="GHS",H9880,H9880*Assumptions!$B$4)</f>
        <v>9129490.1999999993</v>
      </c>
      <c r="J9880" s="15" t="str">
        <f>INDEX(Assumptions!$B$8:$B$12,MATCH(B9880,Assumptions!$A$8:$A$12,0))</f>
        <v>Weighted Average</v>
      </c>
      <c r="K9880" s="16">
        <f>G9880/(1-INDEX(Assumptions!$D$8:$D$12,MATCH(B9880,Assumptions!$A$8:$A$12,0)))</f>
        <v>2799.0833333333335</v>
      </c>
      <c r="L9880" s="16">
        <f t="shared" si="1079"/>
        <v>60.460199999999993</v>
      </c>
      <c r="M9880" s="16">
        <f t="shared" si="1080"/>
        <v>139.95416666666668</v>
      </c>
      <c r="N9880" s="14">
        <f>E9880*(K9880-L9880-M9880)*IF(F9880="GHS",1,Assumptions!$B$4)</f>
        <v>11771970.419</v>
      </c>
      <c r="O9880" s="15">
        <f t="shared" ca="1" si="1081"/>
        <v>465</v>
      </c>
      <c r="P9880" s="15" t="str">
        <f t="shared" ca="1" si="1082"/>
        <v>365d+</v>
      </c>
      <c r="Q9880" s="17">
        <f ca="1">IF(P9880="0-90d",0,IF(P9880="91-180d",INDEX(Assumptions!$F$8:$F$12,MATCH(B9880,Assumptions!$A$8:$A$12,0)),IF(P9880="181-365d",INDEX(Assumptions!$G$8:$G$12,MATCH(B9880,Assumptions!$A$8:$A$12,0)),INDEX(Assumptions!$H$8:$H$12,MATCH(B9880,Assumptions!$A$8:$A$12,0)))))</f>
        <v>0.6</v>
      </c>
      <c r="R9880" s="14">
        <f t="shared" ca="1" si="1083"/>
        <v>5477694.1199999992</v>
      </c>
      <c r="S9880" s="14">
        <f t="shared" ca="1" si="1084"/>
        <v>3651796.08</v>
      </c>
      <c r="T9880" s="11" t="s">
        <v>25</v>
      </c>
      <c r="U9880" s="18" t="s">
        <v>36</v>
      </c>
    </row>
    <row r="9881" spans="1:21" ht="15" customHeight="1" x14ac:dyDescent="0.15">
      <c r="A9881" s="10" t="s">
        <v>9929</v>
      </c>
      <c r="B9881" s="11" t="s">
        <v>31</v>
      </c>
      <c r="C9881" s="11" t="s">
        <v>32</v>
      </c>
      <c r="D9881" s="12">
        <v>46220</v>
      </c>
      <c r="E9881" s="11">
        <v>190</v>
      </c>
      <c r="F9881" s="11" t="s">
        <v>33</v>
      </c>
      <c r="G9881" s="13">
        <v>2130.85</v>
      </c>
      <c r="H9881" s="14">
        <f t="shared" si="1078"/>
        <v>404861.5</v>
      </c>
      <c r="I9881" s="14">
        <f>IF(F9881="GHS",H9881,H9881*Assumptions!$B$4)</f>
        <v>404861.5</v>
      </c>
      <c r="J9881" s="15" t="str">
        <f>INDEX(Assumptions!$B$8:$B$12,MATCH(B9881,Assumptions!$A$8:$A$12,0))</f>
        <v>Weighted Average</v>
      </c>
      <c r="K9881" s="16">
        <f>G9881/(1-INDEX(Assumptions!$D$8:$D$12,MATCH(B9881,Assumptions!$A$8:$A$12,0)))</f>
        <v>2959.5138888888887</v>
      </c>
      <c r="L9881" s="16">
        <f t="shared" si="1079"/>
        <v>63.925499999999992</v>
      </c>
      <c r="M9881" s="16">
        <f t="shared" si="1080"/>
        <v>147.97569444444443</v>
      </c>
      <c r="N9881" s="14">
        <f>E9881*(K9881-L9881-M9881)*IF(F9881="GHS",1,Assumptions!$B$4)</f>
        <v>522046.41194444447</v>
      </c>
      <c r="O9881" s="15">
        <f t="shared" ca="1" si="1081"/>
        <v>66</v>
      </c>
      <c r="P9881" s="15" t="str">
        <f t="shared" ca="1" si="1082"/>
        <v>0-90d</v>
      </c>
      <c r="Q9881" s="17">
        <f ca="1">IF(P9881="0-90d",0,IF(P9881="91-180d",INDEX(Assumptions!$F$8:$F$12,MATCH(B9881,Assumptions!$A$8:$A$12,0)),IF(P9881="181-365d",INDEX(Assumptions!$G$8:$G$12,MATCH(B9881,Assumptions!$A$8:$A$12,0)),INDEX(Assumptions!$H$8:$H$12,MATCH(B9881,Assumptions!$A$8:$A$12,0)))))</f>
        <v>0</v>
      </c>
      <c r="R9881" s="14">
        <f t="shared" ca="1" si="1083"/>
        <v>0</v>
      </c>
      <c r="S9881" s="14">
        <f t="shared" ca="1" si="1084"/>
        <v>404861.5</v>
      </c>
      <c r="T9881" s="11" t="s">
        <v>25</v>
      </c>
      <c r="U9881" s="18" t="s">
        <v>26</v>
      </c>
    </row>
    <row r="9882" spans="1:21" ht="15" customHeight="1" x14ac:dyDescent="0.15">
      <c r="A9882" s="10" t="s">
        <v>9930</v>
      </c>
      <c r="B9882" s="11" t="s">
        <v>41</v>
      </c>
      <c r="C9882" s="11" t="s">
        <v>49</v>
      </c>
      <c r="D9882" s="12">
        <v>46119</v>
      </c>
      <c r="E9882" s="11">
        <v>3389</v>
      </c>
      <c r="F9882" s="11" t="s">
        <v>33</v>
      </c>
      <c r="G9882" s="13">
        <v>344.65</v>
      </c>
      <c r="H9882" s="14">
        <f t="shared" si="1078"/>
        <v>1168018.8499999999</v>
      </c>
      <c r="I9882" s="14">
        <f>IF(F9882="GHS",H9882,H9882*Assumptions!$B$4)</f>
        <v>1168018.8499999999</v>
      </c>
      <c r="J9882" s="15" t="str">
        <f>INDEX(Assumptions!$B$8:$B$12,MATCH(B9882,Assumptions!$A$8:$A$12,0))</f>
        <v>Weighted Average</v>
      </c>
      <c r="K9882" s="16">
        <f>G9882/(1-INDEX(Assumptions!$D$8:$D$12,MATCH(B9882,Assumptions!$A$8:$A$12,0)))</f>
        <v>530.23076923076917</v>
      </c>
      <c r="L9882" s="16">
        <f t="shared" si="1079"/>
        <v>10.339499999999999</v>
      </c>
      <c r="M9882" s="16">
        <f t="shared" si="1080"/>
        <v>26.511538461538461</v>
      </c>
      <c r="N9882" s="14">
        <f>E9882*(K9882-L9882-M9882)*IF(F9882="GHS",1,Assumptions!$B$4)</f>
        <v>1672063.9075769228</v>
      </c>
      <c r="O9882" s="15">
        <f t="shared" ca="1" si="1081"/>
        <v>167</v>
      </c>
      <c r="P9882" s="15" t="str">
        <f t="shared" ca="1" si="1082"/>
        <v>91-180d</v>
      </c>
      <c r="Q9882" s="17">
        <f ca="1">IF(P9882="0-90d",0,IF(P9882="91-180d",INDEX(Assumptions!$F$8:$F$12,MATCH(B9882,Assumptions!$A$8:$A$12,0)),IF(P9882="181-365d",INDEX(Assumptions!$G$8:$G$12,MATCH(B9882,Assumptions!$A$8:$A$12,0)),INDEX(Assumptions!$H$8:$H$12,MATCH(B9882,Assumptions!$A$8:$A$12,0)))))</f>
        <v>0.1</v>
      </c>
      <c r="R9882" s="14">
        <f t="shared" ca="1" si="1083"/>
        <v>116801.88499999999</v>
      </c>
      <c r="S9882" s="14">
        <f t="shared" ca="1" si="1084"/>
        <v>1051216.9649999999</v>
      </c>
      <c r="T9882" s="11" t="s">
        <v>25</v>
      </c>
      <c r="U9882" s="18" t="s">
        <v>36</v>
      </c>
    </row>
    <row r="9883" spans="1:21" ht="15" customHeight="1" x14ac:dyDescent="0.15">
      <c r="A9883" s="10" t="s">
        <v>9931</v>
      </c>
      <c r="B9883" s="11" t="s">
        <v>46</v>
      </c>
      <c r="C9883" s="11" t="s">
        <v>52</v>
      </c>
      <c r="D9883" s="12">
        <v>46145</v>
      </c>
      <c r="E9883" s="11">
        <v>4568</v>
      </c>
      <c r="F9883" s="11" t="s">
        <v>33</v>
      </c>
      <c r="G9883" s="13">
        <v>259184.12</v>
      </c>
      <c r="H9883" s="14">
        <f t="shared" si="1078"/>
        <v>1183953060.1600001</v>
      </c>
      <c r="I9883" s="14">
        <f>IF(F9883="GHS",H9883,H9883*Assumptions!$B$4)</f>
        <v>1183953060.1600001</v>
      </c>
      <c r="J9883" s="15" t="str">
        <f>INDEX(Assumptions!$B$8:$B$12,MATCH(B9883,Assumptions!$A$8:$A$12,0))</f>
        <v>Specific Identification</v>
      </c>
      <c r="K9883" s="16">
        <f>G9883/(1-INDEX(Assumptions!$D$8:$D$12,MATCH(B9883,Assumptions!$A$8:$A$12,0)))</f>
        <v>332287.33333333331</v>
      </c>
      <c r="L9883" s="16">
        <f t="shared" si="1079"/>
        <v>7775.5235999999995</v>
      </c>
      <c r="M9883" s="16">
        <f t="shared" si="1080"/>
        <v>16614.366666666665</v>
      </c>
      <c r="N9883" s="14">
        <f>E9883*(K9883-L9883-M9883)*IF(F9883="GHS",1,Assumptions!$B$4)</f>
        <v>1406475519.9285333</v>
      </c>
      <c r="O9883" s="15">
        <f t="shared" ca="1" si="1081"/>
        <v>141</v>
      </c>
      <c r="P9883" s="15" t="str">
        <f t="shared" ca="1" si="1082"/>
        <v>91-180d</v>
      </c>
      <c r="Q9883" s="17">
        <f ca="1">IF(P9883="0-90d",0,IF(P9883="91-180d",INDEX(Assumptions!$F$8:$F$12,MATCH(B9883,Assumptions!$A$8:$A$12,0)),IF(P9883="181-365d",INDEX(Assumptions!$G$8:$G$12,MATCH(B9883,Assumptions!$A$8:$A$12,0)),INDEX(Assumptions!$H$8:$H$12,MATCH(B9883,Assumptions!$A$8:$A$12,0)))))</f>
        <v>0</v>
      </c>
      <c r="R9883" s="14">
        <f t="shared" ca="1" si="1083"/>
        <v>0</v>
      </c>
      <c r="S9883" s="14">
        <f t="shared" si="1084"/>
        <v>0</v>
      </c>
      <c r="T9883" s="11" t="s">
        <v>39</v>
      </c>
      <c r="U9883" s="18" t="s">
        <v>26</v>
      </c>
    </row>
    <row r="9884" spans="1:21" ht="15" customHeight="1" x14ac:dyDescent="0.15">
      <c r="A9884" s="10" t="s">
        <v>9932</v>
      </c>
      <c r="B9884" s="11" t="s">
        <v>22</v>
      </c>
      <c r="C9884" s="11" t="s">
        <v>23</v>
      </c>
      <c r="D9884" s="12">
        <v>46208</v>
      </c>
      <c r="E9884" s="11">
        <v>3551</v>
      </c>
      <c r="F9884" s="11" t="s">
        <v>24</v>
      </c>
      <c r="G9884" s="13">
        <v>19274.240000000002</v>
      </c>
      <c r="H9884" s="14">
        <f t="shared" si="1078"/>
        <v>68442826.24000001</v>
      </c>
      <c r="I9884" s="14">
        <f>IF(F9884="GHS",H9884,H9884*Assumptions!$B$4)</f>
        <v>739182523.3920002</v>
      </c>
      <c r="J9884" s="15" t="str">
        <f>INDEX(Assumptions!$B$8:$B$12,MATCH(B9884,Assumptions!$A$8:$A$12,0))</f>
        <v>FIFO</v>
      </c>
      <c r="K9884" s="16">
        <f>G9884/(1-INDEX(Assumptions!$D$8:$D$12,MATCH(B9884,Assumptions!$A$8:$A$12,0)))</f>
        <v>23505.170731707316</v>
      </c>
      <c r="L9884" s="16">
        <f t="shared" si="1079"/>
        <v>578.22720000000004</v>
      </c>
      <c r="M9884" s="16">
        <f t="shared" si="1080"/>
        <v>1175.2585365853658</v>
      </c>
      <c r="N9884" s="14">
        <f>E9884*(K9884-L9884-M9884)*IF(F9884="GHS",1,Assumptions!$B$4)</f>
        <v>834194520.91092288</v>
      </c>
      <c r="O9884" s="15">
        <f t="shared" ca="1" si="1081"/>
        <v>78</v>
      </c>
      <c r="P9884" s="15" t="str">
        <f t="shared" ca="1" si="1082"/>
        <v>0-90d</v>
      </c>
      <c r="Q9884" s="17">
        <f ca="1">IF(P9884="0-90d",0,IF(P9884="91-180d",INDEX(Assumptions!$F$8:$F$12,MATCH(B9884,Assumptions!$A$8:$A$12,0)),IF(P9884="181-365d",INDEX(Assumptions!$G$8:$G$12,MATCH(B9884,Assumptions!$A$8:$A$12,0)),INDEX(Assumptions!$H$8:$H$12,MATCH(B9884,Assumptions!$A$8:$A$12,0)))))</f>
        <v>0</v>
      </c>
      <c r="R9884" s="14">
        <f t="shared" ca="1" si="1083"/>
        <v>0</v>
      </c>
      <c r="S9884" s="14">
        <f t="shared" ca="1" si="1084"/>
        <v>739182523.3920002</v>
      </c>
      <c r="T9884" s="11" t="s">
        <v>25</v>
      </c>
      <c r="U9884" s="18" t="s">
        <v>26</v>
      </c>
    </row>
    <row r="9885" spans="1:21" ht="15" customHeight="1" x14ac:dyDescent="0.15">
      <c r="A9885" s="10" t="s">
        <v>9933</v>
      </c>
      <c r="B9885" s="11" t="s">
        <v>28</v>
      </c>
      <c r="C9885" s="11" t="s">
        <v>38</v>
      </c>
      <c r="D9885" s="12">
        <v>45933</v>
      </c>
      <c r="E9885" s="11">
        <v>1640</v>
      </c>
      <c r="F9885" s="11" t="s">
        <v>24</v>
      </c>
      <c r="G9885" s="13">
        <v>5030.41</v>
      </c>
      <c r="H9885" s="14">
        <f t="shared" si="1078"/>
        <v>8249872.3999999994</v>
      </c>
      <c r="I9885" s="14">
        <f>IF(F9885="GHS",H9885,H9885*Assumptions!$B$4)</f>
        <v>89098621.920000002</v>
      </c>
      <c r="J9885" s="15" t="str">
        <f>INDEX(Assumptions!$B$8:$B$12,MATCH(B9885,Assumptions!$A$8:$A$12,0))</f>
        <v>Fair Value Less Costs to Sell</v>
      </c>
      <c r="K9885" s="16">
        <f>G9885/(1-INDEX(Assumptions!$D$8:$D$12,MATCH(B9885,Assumptions!$A$8:$A$12,0)))</f>
        <v>5716.375</v>
      </c>
      <c r="L9885" s="16">
        <f t="shared" si="1079"/>
        <v>150.91229999999999</v>
      </c>
      <c r="M9885" s="16">
        <f t="shared" si="1080"/>
        <v>285.81875000000002</v>
      </c>
      <c r="N9885" s="14">
        <f>E9885*(K9885-L9885-M9885)*IF(F9885="GHS",1,Assumptions!$B$4)</f>
        <v>93513053.642399997</v>
      </c>
      <c r="O9885" s="15">
        <f t="shared" ca="1" si="1081"/>
        <v>353</v>
      </c>
      <c r="P9885" s="15" t="str">
        <f t="shared" ca="1" si="1082"/>
        <v>181-365d</v>
      </c>
      <c r="Q9885" s="17">
        <f ca="1">IF(P9885="0-90d",0,IF(P9885="91-180d",INDEX(Assumptions!$F$8:$F$12,MATCH(B9885,Assumptions!$A$8:$A$12,0)),IF(P9885="181-365d",INDEX(Assumptions!$G$8:$G$12,MATCH(B9885,Assumptions!$A$8:$A$12,0)),INDEX(Assumptions!$H$8:$H$12,MATCH(B9885,Assumptions!$A$8:$A$12,0)))))</f>
        <v>0.1</v>
      </c>
      <c r="R9885" s="14">
        <f t="shared" ca="1" si="1083"/>
        <v>8909862.1919999998</v>
      </c>
      <c r="S9885" s="14">
        <f t="shared" ca="1" si="1084"/>
        <v>80188759.728</v>
      </c>
      <c r="T9885" s="11" t="s">
        <v>25</v>
      </c>
      <c r="U9885" s="18" t="s">
        <v>26</v>
      </c>
    </row>
    <row r="9886" spans="1:21" ht="15" customHeight="1" x14ac:dyDescent="0.15">
      <c r="A9886" s="10" t="s">
        <v>9934</v>
      </c>
      <c r="B9886" s="11" t="s">
        <v>46</v>
      </c>
      <c r="C9886" s="11" t="s">
        <v>119</v>
      </c>
      <c r="D9886" s="12">
        <v>45819</v>
      </c>
      <c r="E9886" s="11">
        <v>3931</v>
      </c>
      <c r="F9886" s="11" t="s">
        <v>33</v>
      </c>
      <c r="G9886" s="13">
        <v>504914.81</v>
      </c>
      <c r="H9886" s="14">
        <f t="shared" si="1078"/>
        <v>1984820118.1099999</v>
      </c>
      <c r="I9886" s="14">
        <f>IF(F9886="GHS",H9886,H9886*Assumptions!$B$4)</f>
        <v>1984820118.1099999</v>
      </c>
      <c r="J9886" s="15" t="str">
        <f>INDEX(Assumptions!$B$8:$B$12,MATCH(B9886,Assumptions!$A$8:$A$12,0))</f>
        <v>Specific Identification</v>
      </c>
      <c r="K9886" s="16">
        <f>G9886/(1-INDEX(Assumptions!$D$8:$D$12,MATCH(B9886,Assumptions!$A$8:$A$12,0)))</f>
        <v>647326.6794871795</v>
      </c>
      <c r="L9886" s="16">
        <f t="shared" si="1079"/>
        <v>15147.444299999999</v>
      </c>
      <c r="M9886" s="16">
        <f t="shared" si="1080"/>
        <v>32366.333974358975</v>
      </c>
      <c r="N9886" s="14">
        <f>E9886*(K9886-L9886-M9886)*IF(F9886="GHS",1,Assumptions!$B$4)</f>
        <v>2357864514.6675978</v>
      </c>
      <c r="O9886" s="15">
        <f t="shared" ca="1" si="1081"/>
        <v>467</v>
      </c>
      <c r="P9886" s="15" t="str">
        <f t="shared" ca="1" si="1082"/>
        <v>365d+</v>
      </c>
      <c r="Q9886" s="17">
        <f ca="1">IF(P9886="0-90d",0,IF(P9886="91-180d",INDEX(Assumptions!$F$8:$F$12,MATCH(B9886,Assumptions!$A$8:$A$12,0)),IF(P9886="181-365d",INDEX(Assumptions!$G$8:$G$12,MATCH(B9886,Assumptions!$A$8:$A$12,0)),INDEX(Assumptions!$H$8:$H$12,MATCH(B9886,Assumptions!$A$8:$A$12,0)))))</f>
        <v>0.15</v>
      </c>
      <c r="R9886" s="14">
        <f t="shared" ca="1" si="1083"/>
        <v>297723017.71649998</v>
      </c>
      <c r="S9886" s="14">
        <f t="shared" ca="1" si="1084"/>
        <v>1687097100.3934999</v>
      </c>
      <c r="T9886" s="11" t="s">
        <v>25</v>
      </c>
      <c r="U9886" s="18" t="s">
        <v>26</v>
      </c>
    </row>
    <row r="9887" spans="1:21" ht="15" customHeight="1" x14ac:dyDescent="0.15">
      <c r="A9887" s="10" t="s">
        <v>9935</v>
      </c>
      <c r="B9887" s="11" t="s">
        <v>41</v>
      </c>
      <c r="C9887" s="11" t="s">
        <v>44</v>
      </c>
      <c r="D9887" s="12">
        <v>46179</v>
      </c>
      <c r="E9887" s="11">
        <v>2974</v>
      </c>
      <c r="F9887" s="11" t="s">
        <v>33</v>
      </c>
      <c r="G9887" s="13">
        <v>456.39</v>
      </c>
      <c r="H9887" s="14">
        <f t="shared" si="1078"/>
        <v>1357303.8599999999</v>
      </c>
      <c r="I9887" s="14">
        <f>IF(F9887="GHS",H9887,H9887*Assumptions!$B$4)</f>
        <v>1357303.8599999999</v>
      </c>
      <c r="J9887" s="15" t="str">
        <f>INDEX(Assumptions!$B$8:$B$12,MATCH(B9887,Assumptions!$A$8:$A$12,0))</f>
        <v>Weighted Average</v>
      </c>
      <c r="K9887" s="16">
        <f>G9887/(1-INDEX(Assumptions!$D$8:$D$12,MATCH(B9887,Assumptions!$A$8:$A$12,0)))</f>
        <v>702.13846153846146</v>
      </c>
      <c r="L9887" s="16">
        <f t="shared" si="1079"/>
        <v>13.691699999999999</v>
      </c>
      <c r="M9887" s="16">
        <f t="shared" si="1080"/>
        <v>35.106923076923074</v>
      </c>
      <c r="N9887" s="14">
        <f>E9887*(K9887-L9887-M9887)*IF(F9887="GHS",1,Assumptions!$B$4)</f>
        <v>1943032.6795846152</v>
      </c>
      <c r="O9887" s="15">
        <f t="shared" ca="1" si="1081"/>
        <v>107</v>
      </c>
      <c r="P9887" s="15" t="str">
        <f t="shared" ca="1" si="1082"/>
        <v>91-180d</v>
      </c>
      <c r="Q9887" s="17">
        <f ca="1">IF(P9887="0-90d",0,IF(P9887="91-180d",INDEX(Assumptions!$F$8:$F$12,MATCH(B9887,Assumptions!$A$8:$A$12,0)),IF(P9887="181-365d",INDEX(Assumptions!$G$8:$G$12,MATCH(B9887,Assumptions!$A$8:$A$12,0)),INDEX(Assumptions!$H$8:$H$12,MATCH(B9887,Assumptions!$A$8:$A$12,0)))))</f>
        <v>0.1</v>
      </c>
      <c r="R9887" s="14">
        <f t="shared" ca="1" si="1083"/>
        <v>135730.386</v>
      </c>
      <c r="S9887" s="14">
        <f t="shared" ca="1" si="1084"/>
        <v>1221573.4739999999</v>
      </c>
      <c r="T9887" s="11" t="s">
        <v>25</v>
      </c>
      <c r="U9887" s="18" t="s">
        <v>26</v>
      </c>
    </row>
    <row r="9888" spans="1:21" ht="15" customHeight="1" x14ac:dyDescent="0.15">
      <c r="A9888" s="10" t="s">
        <v>9936</v>
      </c>
      <c r="B9888" s="11" t="s">
        <v>31</v>
      </c>
      <c r="C9888" s="11" t="s">
        <v>76</v>
      </c>
      <c r="D9888" s="12">
        <v>45977</v>
      </c>
      <c r="E9888" s="11">
        <v>1304</v>
      </c>
      <c r="F9888" s="11" t="s">
        <v>33</v>
      </c>
      <c r="G9888" s="13">
        <v>2949.08</v>
      </c>
      <c r="H9888" s="14">
        <f t="shared" si="1078"/>
        <v>3845600.32</v>
      </c>
      <c r="I9888" s="14">
        <f>IF(F9888="GHS",H9888,H9888*Assumptions!$B$4)</f>
        <v>3845600.32</v>
      </c>
      <c r="J9888" s="15" t="str">
        <f>INDEX(Assumptions!$B$8:$B$12,MATCH(B9888,Assumptions!$A$8:$A$12,0))</f>
        <v>Weighted Average</v>
      </c>
      <c r="K9888" s="16">
        <f>G9888/(1-INDEX(Assumptions!$D$8:$D$12,MATCH(B9888,Assumptions!$A$8:$A$12,0)))</f>
        <v>4095.9444444444443</v>
      </c>
      <c r="L9888" s="16">
        <f t="shared" si="1079"/>
        <v>88.472399999999993</v>
      </c>
      <c r="M9888" s="16">
        <f t="shared" si="1080"/>
        <v>204.79722222222222</v>
      </c>
      <c r="N9888" s="14">
        <f>E9888*(K9888-L9888-M9888)*IF(F9888="GHS",1,Assumptions!$B$4)</f>
        <v>4958687.9681777777</v>
      </c>
      <c r="O9888" s="15">
        <f t="shared" ca="1" si="1081"/>
        <v>309</v>
      </c>
      <c r="P9888" s="15" t="str">
        <f t="shared" ca="1" si="1082"/>
        <v>181-365d</v>
      </c>
      <c r="Q9888" s="17">
        <f ca="1">IF(P9888="0-90d",0,IF(P9888="91-180d",INDEX(Assumptions!$F$8:$F$12,MATCH(B9888,Assumptions!$A$8:$A$12,0)),IF(P9888="181-365d",INDEX(Assumptions!$G$8:$G$12,MATCH(B9888,Assumptions!$A$8:$A$12,0)),INDEX(Assumptions!$H$8:$H$12,MATCH(B9888,Assumptions!$A$8:$A$12,0)))))</f>
        <v>0.2</v>
      </c>
      <c r="R9888" s="14">
        <f t="shared" ca="1" si="1083"/>
        <v>769120.06400000001</v>
      </c>
      <c r="S9888" s="14">
        <f t="shared" ca="1" si="1084"/>
        <v>3076480.2560000001</v>
      </c>
      <c r="T9888" s="11" t="s">
        <v>25</v>
      </c>
      <c r="U9888" s="18" t="s">
        <v>36</v>
      </c>
    </row>
    <row r="9889" spans="1:21" ht="15" customHeight="1" x14ac:dyDescent="0.15">
      <c r="A9889" s="10" t="s">
        <v>9937</v>
      </c>
      <c r="B9889" s="11" t="s">
        <v>46</v>
      </c>
      <c r="C9889" s="11" t="s">
        <v>47</v>
      </c>
      <c r="D9889" s="12">
        <v>45846</v>
      </c>
      <c r="E9889" s="11">
        <v>729</v>
      </c>
      <c r="F9889" s="11" t="s">
        <v>33</v>
      </c>
      <c r="G9889" s="13">
        <v>165385.24</v>
      </c>
      <c r="H9889" s="14">
        <f t="shared" si="1078"/>
        <v>120565839.95999999</v>
      </c>
      <c r="I9889" s="14">
        <f>IF(F9889="GHS",H9889,H9889*Assumptions!$B$4)</f>
        <v>120565839.95999999</v>
      </c>
      <c r="J9889" s="15" t="str">
        <f>INDEX(Assumptions!$B$8:$B$12,MATCH(B9889,Assumptions!$A$8:$A$12,0))</f>
        <v>Specific Identification</v>
      </c>
      <c r="K9889" s="16">
        <f>G9889/(1-INDEX(Assumptions!$D$8:$D$12,MATCH(B9889,Assumptions!$A$8:$A$12,0)))</f>
        <v>212032.35897435897</v>
      </c>
      <c r="L9889" s="16">
        <f t="shared" si="1079"/>
        <v>4961.5571999999993</v>
      </c>
      <c r="M9889" s="16">
        <f t="shared" si="1080"/>
        <v>10601.617948717949</v>
      </c>
      <c r="N9889" s="14">
        <f>E9889*(K9889-L9889-M9889)*IF(F9889="GHS",1,Assumptions!$B$4)</f>
        <v>143226035.0088923</v>
      </c>
      <c r="O9889" s="15">
        <f t="shared" ca="1" si="1081"/>
        <v>440</v>
      </c>
      <c r="P9889" s="15" t="str">
        <f t="shared" ca="1" si="1082"/>
        <v>365d+</v>
      </c>
      <c r="Q9889" s="17">
        <f ca="1">IF(P9889="0-90d",0,IF(P9889="91-180d",INDEX(Assumptions!$F$8:$F$12,MATCH(B9889,Assumptions!$A$8:$A$12,0)),IF(P9889="181-365d",INDEX(Assumptions!$G$8:$G$12,MATCH(B9889,Assumptions!$A$8:$A$12,0)),INDEX(Assumptions!$H$8:$H$12,MATCH(B9889,Assumptions!$A$8:$A$12,0)))))</f>
        <v>0.15</v>
      </c>
      <c r="R9889" s="14">
        <f t="shared" ca="1" si="1083"/>
        <v>18084875.993999999</v>
      </c>
      <c r="S9889" s="14">
        <f t="shared" ca="1" si="1084"/>
        <v>102480963.96599999</v>
      </c>
      <c r="T9889" s="11" t="s">
        <v>25</v>
      </c>
      <c r="U9889" s="18" t="s">
        <v>26</v>
      </c>
    </row>
    <row r="9890" spans="1:21" ht="15" customHeight="1" x14ac:dyDescent="0.15">
      <c r="A9890" s="10" t="s">
        <v>9938</v>
      </c>
      <c r="B9890" s="11" t="s">
        <v>31</v>
      </c>
      <c r="C9890" s="11" t="s">
        <v>76</v>
      </c>
      <c r="D9890" s="12">
        <v>46009</v>
      </c>
      <c r="E9890" s="11">
        <v>1727</v>
      </c>
      <c r="F9890" s="11" t="s">
        <v>33</v>
      </c>
      <c r="G9890" s="13">
        <v>1270.76</v>
      </c>
      <c r="H9890" s="14">
        <f t="shared" si="1078"/>
        <v>2194602.52</v>
      </c>
      <c r="I9890" s="14">
        <f>IF(F9890="GHS",H9890,H9890*Assumptions!$B$4)</f>
        <v>2194602.52</v>
      </c>
      <c r="J9890" s="15" t="str">
        <f>INDEX(Assumptions!$B$8:$B$12,MATCH(B9890,Assumptions!$A$8:$A$12,0))</f>
        <v>Weighted Average</v>
      </c>
      <c r="K9890" s="16">
        <f>G9890/(1-INDEX(Assumptions!$D$8:$D$12,MATCH(B9890,Assumptions!$A$8:$A$12,0)))</f>
        <v>1764.9444444444446</v>
      </c>
      <c r="L9890" s="16">
        <f t="shared" si="1079"/>
        <v>38.122799999999998</v>
      </c>
      <c r="M9890" s="16">
        <f t="shared" si="1080"/>
        <v>88.247222222222234</v>
      </c>
      <c r="N9890" s="14">
        <f>E9890*(K9890-L9890-M9890)*IF(F9890="GHS",1,Assumptions!$B$4)</f>
        <v>2829818.0271777776</v>
      </c>
      <c r="O9890" s="15">
        <f t="shared" ca="1" si="1081"/>
        <v>277</v>
      </c>
      <c r="P9890" s="15" t="str">
        <f t="shared" ca="1" si="1082"/>
        <v>181-365d</v>
      </c>
      <c r="Q9890" s="17">
        <f ca="1">IF(P9890="0-90d",0,IF(P9890="91-180d",INDEX(Assumptions!$F$8:$F$12,MATCH(B9890,Assumptions!$A$8:$A$12,0)),IF(P9890="181-365d",INDEX(Assumptions!$G$8:$G$12,MATCH(B9890,Assumptions!$A$8:$A$12,0)),INDEX(Assumptions!$H$8:$H$12,MATCH(B9890,Assumptions!$A$8:$A$12,0)))))</f>
        <v>0.2</v>
      </c>
      <c r="R9890" s="14">
        <f t="shared" ca="1" si="1083"/>
        <v>438920.50400000002</v>
      </c>
      <c r="S9890" s="14">
        <f t="shared" ca="1" si="1084"/>
        <v>1755682.0160000001</v>
      </c>
      <c r="T9890" s="11" t="s">
        <v>25</v>
      </c>
      <c r="U9890" s="18" t="s">
        <v>36</v>
      </c>
    </row>
    <row r="9891" spans="1:21" ht="15" customHeight="1" x14ac:dyDescent="0.15">
      <c r="A9891" s="10" t="s">
        <v>9939</v>
      </c>
      <c r="B9891" s="11" t="s">
        <v>22</v>
      </c>
      <c r="C9891" s="11" t="s">
        <v>23</v>
      </c>
      <c r="D9891" s="12">
        <v>46101</v>
      </c>
      <c r="E9891" s="11">
        <v>415</v>
      </c>
      <c r="F9891" s="11" t="s">
        <v>24</v>
      </c>
      <c r="G9891" s="13">
        <v>31641.55</v>
      </c>
      <c r="H9891" s="14">
        <f t="shared" si="1078"/>
        <v>13131243.25</v>
      </c>
      <c r="I9891" s="14">
        <f>IF(F9891="GHS",H9891,H9891*Assumptions!$B$4)</f>
        <v>141817427.10000002</v>
      </c>
      <c r="J9891" s="15" t="str">
        <f>INDEX(Assumptions!$B$8:$B$12,MATCH(B9891,Assumptions!$A$8:$A$12,0))</f>
        <v>FIFO</v>
      </c>
      <c r="K9891" s="16">
        <f>G9891/(1-INDEX(Assumptions!$D$8:$D$12,MATCH(B9891,Assumptions!$A$8:$A$12,0)))</f>
        <v>38587.256097560974</v>
      </c>
      <c r="L9891" s="16">
        <f t="shared" si="1079"/>
        <v>949.24649999999997</v>
      </c>
      <c r="M9891" s="16">
        <f t="shared" si="1080"/>
        <v>1929.3628048780488</v>
      </c>
      <c r="N9891" s="14">
        <f>E9891*(K9891-L9891-M9891)*IF(F9891="GHS",1,Assumptions!$B$4)</f>
        <v>160046154.92480487</v>
      </c>
      <c r="O9891" s="15">
        <f t="shared" ca="1" si="1081"/>
        <v>185</v>
      </c>
      <c r="P9891" s="15" t="str">
        <f t="shared" ca="1" si="1082"/>
        <v>181-365d</v>
      </c>
      <c r="Q9891" s="17">
        <f ca="1">IF(P9891="0-90d",0,IF(P9891="91-180d",INDEX(Assumptions!$F$8:$F$12,MATCH(B9891,Assumptions!$A$8:$A$12,0)),IF(P9891="181-365d",INDEX(Assumptions!$G$8:$G$12,MATCH(B9891,Assumptions!$A$8:$A$12,0)),INDEX(Assumptions!$H$8:$H$12,MATCH(B9891,Assumptions!$A$8:$A$12,0)))))</f>
        <v>0.15</v>
      </c>
      <c r="R9891" s="14">
        <f t="shared" ca="1" si="1083"/>
        <v>21272614.065000001</v>
      </c>
      <c r="S9891" s="14">
        <f t="shared" ca="1" si="1084"/>
        <v>120544813.03500003</v>
      </c>
      <c r="T9891" s="11" t="s">
        <v>25</v>
      </c>
      <c r="U9891" s="18" t="s">
        <v>26</v>
      </c>
    </row>
    <row r="9892" spans="1:21" ht="15" customHeight="1" x14ac:dyDescent="0.15">
      <c r="A9892" s="10" t="s">
        <v>9940</v>
      </c>
      <c r="B9892" s="11" t="s">
        <v>28</v>
      </c>
      <c r="C9892" s="11" t="s">
        <v>38</v>
      </c>
      <c r="D9892" s="12">
        <v>46125</v>
      </c>
      <c r="E9892" s="11">
        <v>1804</v>
      </c>
      <c r="F9892" s="11" t="s">
        <v>24</v>
      </c>
      <c r="G9892" s="13">
        <v>6750.06</v>
      </c>
      <c r="H9892" s="14">
        <f t="shared" si="1078"/>
        <v>12177108.24</v>
      </c>
      <c r="I9892" s="14">
        <f>IF(F9892="GHS",H9892,H9892*Assumptions!$B$4)</f>
        <v>131512768.99200001</v>
      </c>
      <c r="J9892" s="15" t="str">
        <f>INDEX(Assumptions!$B$8:$B$12,MATCH(B9892,Assumptions!$A$8:$A$12,0))</f>
        <v>Fair Value Less Costs to Sell</v>
      </c>
      <c r="K9892" s="16">
        <f>G9892/(1-INDEX(Assumptions!$D$8:$D$12,MATCH(B9892,Assumptions!$A$8:$A$12,0)))</f>
        <v>7670.5227272727279</v>
      </c>
      <c r="L9892" s="16">
        <f t="shared" si="1079"/>
        <v>202.5018</v>
      </c>
      <c r="M9892" s="16">
        <f t="shared" si="1080"/>
        <v>383.5261363636364</v>
      </c>
      <c r="N9892" s="14">
        <f>E9892*(K9892-L9892-M9892)*IF(F9892="GHS",1,Assumptions!$B$4)</f>
        <v>138028628.91024002</v>
      </c>
      <c r="O9892" s="15">
        <f t="shared" ca="1" si="1081"/>
        <v>161</v>
      </c>
      <c r="P9892" s="15" t="str">
        <f t="shared" ca="1" si="1082"/>
        <v>91-180d</v>
      </c>
      <c r="Q9892" s="17">
        <f ca="1">IF(P9892="0-90d",0,IF(P9892="91-180d",INDEX(Assumptions!$F$8:$F$12,MATCH(B9892,Assumptions!$A$8:$A$12,0)),IF(P9892="181-365d",INDEX(Assumptions!$G$8:$G$12,MATCH(B9892,Assumptions!$A$8:$A$12,0)),INDEX(Assumptions!$H$8:$H$12,MATCH(B9892,Assumptions!$A$8:$A$12,0)))))</f>
        <v>0.02</v>
      </c>
      <c r="R9892" s="14">
        <f t="shared" ca="1" si="1083"/>
        <v>2630255.3798400005</v>
      </c>
      <c r="S9892" s="14">
        <f t="shared" si="1084"/>
        <v>0</v>
      </c>
      <c r="T9892" s="11" t="s">
        <v>39</v>
      </c>
      <c r="U9892" s="18" t="s">
        <v>26</v>
      </c>
    </row>
    <row r="9893" spans="1:21" ht="15" customHeight="1" x14ac:dyDescent="0.15">
      <c r="A9893" s="10" t="s">
        <v>9941</v>
      </c>
      <c r="B9893" s="11" t="s">
        <v>31</v>
      </c>
      <c r="C9893" s="11" t="s">
        <v>63</v>
      </c>
      <c r="D9893" s="12">
        <v>45790</v>
      </c>
      <c r="E9893" s="11">
        <v>347</v>
      </c>
      <c r="F9893" s="11" t="s">
        <v>33</v>
      </c>
      <c r="G9893" s="13">
        <v>2659.48</v>
      </c>
      <c r="H9893" s="14">
        <f t="shared" si="1078"/>
        <v>922839.56</v>
      </c>
      <c r="I9893" s="14">
        <f>IF(F9893="GHS",H9893,H9893*Assumptions!$B$4)</f>
        <v>922839.56</v>
      </c>
      <c r="J9893" s="15" t="str">
        <f>INDEX(Assumptions!$B$8:$B$12,MATCH(B9893,Assumptions!$A$8:$A$12,0))</f>
        <v>Weighted Average</v>
      </c>
      <c r="K9893" s="16">
        <f>G9893/(1-INDEX(Assumptions!$D$8:$D$12,MATCH(B9893,Assumptions!$A$8:$A$12,0)))</f>
        <v>3693.7222222222222</v>
      </c>
      <c r="L9893" s="16">
        <f t="shared" si="1079"/>
        <v>79.784399999999991</v>
      </c>
      <c r="M9893" s="16">
        <f t="shared" si="1080"/>
        <v>184.68611111111113</v>
      </c>
      <c r="N9893" s="14">
        <f>E9893*(K9893-L9893-M9893)*IF(F9893="GHS",1,Assumptions!$B$4)</f>
        <v>1189950.3437555556</v>
      </c>
      <c r="O9893" s="15">
        <f t="shared" ca="1" si="1081"/>
        <v>496</v>
      </c>
      <c r="P9893" s="15" t="str">
        <f t="shared" ca="1" si="1082"/>
        <v>365d+</v>
      </c>
      <c r="Q9893" s="17">
        <f ca="1">IF(P9893="0-90d",0,IF(P9893="91-180d",INDEX(Assumptions!$F$8:$F$12,MATCH(B9893,Assumptions!$A$8:$A$12,0)),IF(P9893="181-365d",INDEX(Assumptions!$G$8:$G$12,MATCH(B9893,Assumptions!$A$8:$A$12,0)),INDEX(Assumptions!$H$8:$H$12,MATCH(B9893,Assumptions!$A$8:$A$12,0)))))</f>
        <v>0.6</v>
      </c>
      <c r="R9893" s="14">
        <f t="shared" ca="1" si="1083"/>
        <v>553703.73600000003</v>
      </c>
      <c r="S9893" s="14">
        <f t="shared" ca="1" si="1084"/>
        <v>369135.82400000002</v>
      </c>
      <c r="T9893" s="11" t="s">
        <v>25</v>
      </c>
      <c r="U9893" s="18" t="s">
        <v>26</v>
      </c>
    </row>
    <row r="9894" spans="1:21" ht="15" customHeight="1" x14ac:dyDescent="0.15">
      <c r="A9894" s="10" t="s">
        <v>9942</v>
      </c>
      <c r="B9894" s="11" t="s">
        <v>41</v>
      </c>
      <c r="C9894" s="11" t="s">
        <v>42</v>
      </c>
      <c r="D9894" s="12">
        <v>45747</v>
      </c>
      <c r="E9894" s="11">
        <v>4004</v>
      </c>
      <c r="F9894" s="11" t="s">
        <v>33</v>
      </c>
      <c r="G9894" s="13">
        <v>333.99</v>
      </c>
      <c r="H9894" s="14">
        <f t="shared" si="1078"/>
        <v>1337295.96</v>
      </c>
      <c r="I9894" s="14">
        <f>IF(F9894="GHS",H9894,H9894*Assumptions!$B$4)</f>
        <v>1337295.96</v>
      </c>
      <c r="J9894" s="15" t="str">
        <f>INDEX(Assumptions!$B$8:$B$12,MATCH(B9894,Assumptions!$A$8:$A$12,0))</f>
        <v>Weighted Average</v>
      </c>
      <c r="K9894" s="16">
        <f>G9894/(1-INDEX(Assumptions!$D$8:$D$12,MATCH(B9894,Assumptions!$A$8:$A$12,0)))</f>
        <v>513.83076923076919</v>
      </c>
      <c r="L9894" s="16">
        <f t="shared" si="1079"/>
        <v>10.0197</v>
      </c>
      <c r="M9894" s="16">
        <f t="shared" si="1080"/>
        <v>25.69153846153846</v>
      </c>
      <c r="N9894" s="14">
        <f>E9894*(K9894-L9894-M9894)*IF(F9894="GHS",1,Assumptions!$B$4)</f>
        <v>1914390.6011999999</v>
      </c>
      <c r="O9894" s="15">
        <f t="shared" ca="1" si="1081"/>
        <v>539</v>
      </c>
      <c r="P9894" s="15" t="str">
        <f t="shared" ca="1" si="1082"/>
        <v>365d+</v>
      </c>
      <c r="Q9894" s="17">
        <f ca="1">IF(P9894="0-90d",0,IF(P9894="91-180d",INDEX(Assumptions!$F$8:$F$12,MATCH(B9894,Assumptions!$A$8:$A$12,0)),IF(P9894="181-365d",INDEX(Assumptions!$G$8:$G$12,MATCH(B9894,Assumptions!$A$8:$A$12,0)),INDEX(Assumptions!$H$8:$H$12,MATCH(B9894,Assumptions!$A$8:$A$12,0)))))</f>
        <v>0.8</v>
      </c>
      <c r="R9894" s="14">
        <f t="shared" ca="1" si="1083"/>
        <v>1069836.7679999999</v>
      </c>
      <c r="S9894" s="14">
        <f t="shared" ca="1" si="1084"/>
        <v>267459.19200000004</v>
      </c>
      <c r="T9894" s="11" t="s">
        <v>25</v>
      </c>
      <c r="U9894" s="18" t="s">
        <v>26</v>
      </c>
    </row>
    <row r="9895" spans="1:21" ht="15" customHeight="1" x14ac:dyDescent="0.15">
      <c r="A9895" s="10" t="s">
        <v>9943</v>
      </c>
      <c r="B9895" s="11" t="s">
        <v>41</v>
      </c>
      <c r="C9895" s="11" t="s">
        <v>49</v>
      </c>
      <c r="D9895" s="12">
        <v>45780</v>
      </c>
      <c r="E9895" s="11">
        <v>3129</v>
      </c>
      <c r="F9895" s="11" t="s">
        <v>33</v>
      </c>
      <c r="G9895" s="13">
        <v>405.41</v>
      </c>
      <c r="H9895" s="14">
        <f t="shared" si="1078"/>
        <v>1268527.8900000001</v>
      </c>
      <c r="I9895" s="14">
        <f>IF(F9895="GHS",H9895,H9895*Assumptions!$B$4)</f>
        <v>1268527.8900000001</v>
      </c>
      <c r="J9895" s="15" t="str">
        <f>INDEX(Assumptions!$B$8:$B$12,MATCH(B9895,Assumptions!$A$8:$A$12,0))</f>
        <v>Weighted Average</v>
      </c>
      <c r="K9895" s="16">
        <f>G9895/(1-INDEX(Assumptions!$D$8:$D$12,MATCH(B9895,Assumptions!$A$8:$A$12,0)))</f>
        <v>623.70769230769235</v>
      </c>
      <c r="L9895" s="16">
        <f t="shared" si="1079"/>
        <v>12.1623</v>
      </c>
      <c r="M9895" s="16">
        <f t="shared" si="1080"/>
        <v>31.185384615384621</v>
      </c>
      <c r="N9895" s="14">
        <f>E9895*(K9895-L9895-M9895)*IF(F9895="GHS",1,Assumptions!$B$4)</f>
        <v>1815946.4640692312</v>
      </c>
      <c r="O9895" s="15">
        <f t="shared" ca="1" si="1081"/>
        <v>506</v>
      </c>
      <c r="P9895" s="15" t="str">
        <f t="shared" ca="1" si="1082"/>
        <v>365d+</v>
      </c>
      <c r="Q9895" s="17">
        <f ca="1">IF(P9895="0-90d",0,IF(P9895="91-180d",INDEX(Assumptions!$F$8:$F$12,MATCH(B9895,Assumptions!$A$8:$A$12,0)),IF(P9895="181-365d",INDEX(Assumptions!$G$8:$G$12,MATCH(B9895,Assumptions!$A$8:$A$12,0)),INDEX(Assumptions!$H$8:$H$12,MATCH(B9895,Assumptions!$A$8:$A$12,0)))))</f>
        <v>0.8</v>
      </c>
      <c r="R9895" s="14">
        <f t="shared" ca="1" si="1083"/>
        <v>1014822.3120000002</v>
      </c>
      <c r="S9895" s="14">
        <f t="shared" ca="1" si="1084"/>
        <v>253705.57799999998</v>
      </c>
      <c r="T9895" s="11" t="s">
        <v>25</v>
      </c>
      <c r="U9895" s="18" t="s">
        <v>26</v>
      </c>
    </row>
    <row r="9896" spans="1:21" ht="15" customHeight="1" x14ac:dyDescent="0.15">
      <c r="A9896" s="10" t="s">
        <v>9944</v>
      </c>
      <c r="B9896" s="11" t="s">
        <v>41</v>
      </c>
      <c r="C9896" s="11" t="s">
        <v>115</v>
      </c>
      <c r="D9896" s="12">
        <v>46214</v>
      </c>
      <c r="E9896" s="11">
        <v>2600</v>
      </c>
      <c r="F9896" s="11" t="s">
        <v>33</v>
      </c>
      <c r="G9896" s="13">
        <v>507.96</v>
      </c>
      <c r="H9896" s="14">
        <f t="shared" si="1078"/>
        <v>1320696</v>
      </c>
      <c r="I9896" s="14">
        <f>IF(F9896="GHS",H9896,H9896*Assumptions!$B$4)</f>
        <v>1320696</v>
      </c>
      <c r="J9896" s="15" t="str">
        <f>INDEX(Assumptions!$B$8:$B$12,MATCH(B9896,Assumptions!$A$8:$A$12,0))</f>
        <v>Weighted Average</v>
      </c>
      <c r="K9896" s="16">
        <f>G9896/(1-INDEX(Assumptions!$D$8:$D$12,MATCH(B9896,Assumptions!$A$8:$A$12,0)))</f>
        <v>781.47692307692307</v>
      </c>
      <c r="L9896" s="16">
        <f t="shared" si="1079"/>
        <v>15.238799999999999</v>
      </c>
      <c r="M9896" s="16">
        <f t="shared" si="1080"/>
        <v>39.073846153846155</v>
      </c>
      <c r="N9896" s="14">
        <f>E9896*(K9896-L9896-M9896)*IF(F9896="GHS",1,Assumptions!$B$4)</f>
        <v>1890627.12</v>
      </c>
      <c r="O9896" s="15">
        <f t="shared" ca="1" si="1081"/>
        <v>72</v>
      </c>
      <c r="P9896" s="15" t="str">
        <f t="shared" ca="1" si="1082"/>
        <v>0-90d</v>
      </c>
      <c r="Q9896" s="17">
        <f ca="1">IF(P9896="0-90d",0,IF(P9896="91-180d",INDEX(Assumptions!$F$8:$F$12,MATCH(B9896,Assumptions!$A$8:$A$12,0)),IF(P9896="181-365d",INDEX(Assumptions!$G$8:$G$12,MATCH(B9896,Assumptions!$A$8:$A$12,0)),INDEX(Assumptions!$H$8:$H$12,MATCH(B9896,Assumptions!$A$8:$A$12,0)))))</f>
        <v>0</v>
      </c>
      <c r="R9896" s="14">
        <f t="shared" ca="1" si="1083"/>
        <v>0</v>
      </c>
      <c r="S9896" s="14">
        <f t="shared" ca="1" si="1084"/>
        <v>1320696</v>
      </c>
      <c r="T9896" s="11" t="s">
        <v>25</v>
      </c>
      <c r="U9896" s="18" t="s">
        <v>36</v>
      </c>
    </row>
    <row r="9897" spans="1:21" ht="15" customHeight="1" x14ac:dyDescent="0.15">
      <c r="A9897" s="10" t="s">
        <v>9945</v>
      </c>
      <c r="B9897" s="11" t="s">
        <v>41</v>
      </c>
      <c r="C9897" s="11" t="s">
        <v>49</v>
      </c>
      <c r="D9897" s="12">
        <v>45964</v>
      </c>
      <c r="E9897" s="11">
        <v>3476</v>
      </c>
      <c r="F9897" s="11" t="s">
        <v>33</v>
      </c>
      <c r="G9897" s="13">
        <v>448.26</v>
      </c>
      <c r="H9897" s="14">
        <f t="shared" si="1078"/>
        <v>1558151.76</v>
      </c>
      <c r="I9897" s="14">
        <f>IF(F9897="GHS",H9897,H9897*Assumptions!$B$4)</f>
        <v>1558151.76</v>
      </c>
      <c r="J9897" s="15" t="str">
        <f>INDEX(Assumptions!$B$8:$B$12,MATCH(B9897,Assumptions!$A$8:$A$12,0))</f>
        <v>Weighted Average</v>
      </c>
      <c r="K9897" s="16">
        <f>G9897/(1-INDEX(Assumptions!$D$8:$D$12,MATCH(B9897,Assumptions!$A$8:$A$12,0)))</f>
        <v>689.63076923076915</v>
      </c>
      <c r="L9897" s="16">
        <f t="shared" si="1079"/>
        <v>13.447799999999999</v>
      </c>
      <c r="M9897" s="16">
        <f t="shared" si="1080"/>
        <v>34.481538461538456</v>
      </c>
      <c r="N9897" s="14">
        <f>E9897*(K9897-L9897-M9897)*IF(F9897="GHS",1,Assumptions!$B$4)</f>
        <v>2230554.1733538457</v>
      </c>
      <c r="O9897" s="15">
        <f t="shared" ca="1" si="1081"/>
        <v>322</v>
      </c>
      <c r="P9897" s="15" t="str">
        <f t="shared" ca="1" si="1082"/>
        <v>181-365d</v>
      </c>
      <c r="Q9897" s="17">
        <f ca="1">IF(P9897="0-90d",0,IF(P9897="91-180d",INDEX(Assumptions!$F$8:$F$12,MATCH(B9897,Assumptions!$A$8:$A$12,0)),IF(P9897="181-365d",INDEX(Assumptions!$G$8:$G$12,MATCH(B9897,Assumptions!$A$8:$A$12,0)),INDEX(Assumptions!$H$8:$H$12,MATCH(B9897,Assumptions!$A$8:$A$12,0)))))</f>
        <v>0.35</v>
      </c>
      <c r="R9897" s="14">
        <f t="shared" ca="1" si="1083"/>
        <v>545353.11599999992</v>
      </c>
      <c r="S9897" s="14">
        <f t="shared" ca="1" si="1084"/>
        <v>1012798.6440000001</v>
      </c>
      <c r="T9897" s="11" t="s">
        <v>25</v>
      </c>
      <c r="U9897" s="18" t="s">
        <v>26</v>
      </c>
    </row>
    <row r="9898" spans="1:21" ht="15" customHeight="1" x14ac:dyDescent="0.15">
      <c r="A9898" s="10" t="s">
        <v>9946</v>
      </c>
      <c r="B9898" s="11" t="s">
        <v>41</v>
      </c>
      <c r="C9898" s="11" t="s">
        <v>49</v>
      </c>
      <c r="D9898" s="12">
        <v>46097</v>
      </c>
      <c r="E9898" s="11">
        <v>2162</v>
      </c>
      <c r="F9898" s="11" t="s">
        <v>33</v>
      </c>
      <c r="G9898" s="13">
        <v>1107.67</v>
      </c>
      <c r="H9898" s="14">
        <f t="shared" si="1078"/>
        <v>2394782.54</v>
      </c>
      <c r="I9898" s="14">
        <f>IF(F9898="GHS",H9898,H9898*Assumptions!$B$4)</f>
        <v>2394782.54</v>
      </c>
      <c r="J9898" s="15" t="str">
        <f>INDEX(Assumptions!$B$8:$B$12,MATCH(B9898,Assumptions!$A$8:$A$12,0))</f>
        <v>Weighted Average</v>
      </c>
      <c r="K9898" s="16">
        <f>G9898/(1-INDEX(Assumptions!$D$8:$D$12,MATCH(B9898,Assumptions!$A$8:$A$12,0)))</f>
        <v>1704.1076923076923</v>
      </c>
      <c r="L9898" s="16">
        <f t="shared" si="1079"/>
        <v>33.2301</v>
      </c>
      <c r="M9898" s="16">
        <f t="shared" si="1080"/>
        <v>85.205384615384617</v>
      </c>
      <c r="N9898" s="14">
        <f>E9898*(K9898-L9898-M9898)*IF(F9898="GHS",1,Assumptions!$B$4)</f>
        <v>3428223.3130307691</v>
      </c>
      <c r="O9898" s="15">
        <f t="shared" ca="1" si="1081"/>
        <v>189</v>
      </c>
      <c r="P9898" s="15" t="str">
        <f t="shared" ca="1" si="1082"/>
        <v>181-365d</v>
      </c>
      <c r="Q9898" s="17">
        <f ca="1">IF(P9898="0-90d",0,IF(P9898="91-180d",INDEX(Assumptions!$F$8:$F$12,MATCH(B9898,Assumptions!$A$8:$A$12,0)),IF(P9898="181-365d",INDEX(Assumptions!$G$8:$G$12,MATCH(B9898,Assumptions!$A$8:$A$12,0)),INDEX(Assumptions!$H$8:$H$12,MATCH(B9898,Assumptions!$A$8:$A$12,0)))))</f>
        <v>0.35</v>
      </c>
      <c r="R9898" s="14">
        <f t="shared" ca="1" si="1083"/>
        <v>838173.88899999997</v>
      </c>
      <c r="S9898" s="14">
        <f t="shared" ca="1" si="1084"/>
        <v>1556608.6510000001</v>
      </c>
      <c r="T9898" s="11" t="s">
        <v>25</v>
      </c>
      <c r="U9898" s="18" t="s">
        <v>36</v>
      </c>
    </row>
    <row r="9899" spans="1:21" ht="15" customHeight="1" x14ac:dyDescent="0.15">
      <c r="A9899" s="10" t="s">
        <v>9947</v>
      </c>
      <c r="B9899" s="11" t="s">
        <v>28</v>
      </c>
      <c r="C9899" s="11" t="s">
        <v>35</v>
      </c>
      <c r="D9899" s="12">
        <v>45757</v>
      </c>
      <c r="E9899" s="11">
        <v>4108</v>
      </c>
      <c r="F9899" s="11" t="s">
        <v>24</v>
      </c>
      <c r="G9899" s="13">
        <v>10660.09</v>
      </c>
      <c r="H9899" s="14">
        <f t="shared" si="1078"/>
        <v>43791649.719999999</v>
      </c>
      <c r="I9899" s="14">
        <f>IF(F9899="GHS",H9899,H9899*Assumptions!$B$4)</f>
        <v>472949816.97600001</v>
      </c>
      <c r="J9899" s="15" t="str">
        <f>INDEX(Assumptions!$B$8:$B$12,MATCH(B9899,Assumptions!$A$8:$A$12,0))</f>
        <v>Fair Value Less Costs to Sell</v>
      </c>
      <c r="K9899" s="16">
        <f>G9899/(1-INDEX(Assumptions!$D$8:$D$12,MATCH(B9899,Assumptions!$A$8:$A$12,0)))</f>
        <v>12113.738636363636</v>
      </c>
      <c r="L9899" s="16">
        <f t="shared" si="1079"/>
        <v>319.80270000000002</v>
      </c>
      <c r="M9899" s="16">
        <f t="shared" si="1080"/>
        <v>605.68693181818185</v>
      </c>
      <c r="N9899" s="14">
        <f>E9899*(K9899-L9899-M9899)*IF(F9899="GHS",1,Assumptions!$B$4)</f>
        <v>496382330.63526547</v>
      </c>
      <c r="O9899" s="15">
        <f t="shared" ca="1" si="1081"/>
        <v>529</v>
      </c>
      <c r="P9899" s="15" t="str">
        <f t="shared" ca="1" si="1082"/>
        <v>365d+</v>
      </c>
      <c r="Q9899" s="17">
        <f ca="1">IF(P9899="0-90d",0,IF(P9899="91-180d",INDEX(Assumptions!$F$8:$F$12,MATCH(B9899,Assumptions!$A$8:$A$12,0)),IF(P9899="181-365d",INDEX(Assumptions!$G$8:$G$12,MATCH(B9899,Assumptions!$A$8:$A$12,0)),INDEX(Assumptions!$H$8:$H$12,MATCH(B9899,Assumptions!$A$8:$A$12,0)))))</f>
        <v>0.4</v>
      </c>
      <c r="R9899" s="14">
        <f t="shared" ca="1" si="1083"/>
        <v>189179926.79040003</v>
      </c>
      <c r="S9899" s="14">
        <f t="shared" ca="1" si="1084"/>
        <v>283769890.18559998</v>
      </c>
      <c r="T9899" s="11" t="s">
        <v>25</v>
      </c>
      <c r="U9899" s="18" t="s">
        <v>36</v>
      </c>
    </row>
    <row r="9900" spans="1:21" ht="15" customHeight="1" x14ac:dyDescent="0.15">
      <c r="A9900" s="10" t="s">
        <v>9948</v>
      </c>
      <c r="B9900" s="11" t="s">
        <v>22</v>
      </c>
      <c r="C9900" s="11" t="s">
        <v>81</v>
      </c>
      <c r="D9900" s="12">
        <v>46159</v>
      </c>
      <c r="E9900" s="11">
        <v>2659</v>
      </c>
      <c r="F9900" s="11" t="s">
        <v>24</v>
      </c>
      <c r="G9900" s="13">
        <v>16578.830000000002</v>
      </c>
      <c r="H9900" s="14">
        <f t="shared" si="1078"/>
        <v>44083108.970000006</v>
      </c>
      <c r="I9900" s="14">
        <f>IF(F9900="GHS",H9900,H9900*Assumptions!$B$4)</f>
        <v>476097576.87600011</v>
      </c>
      <c r="J9900" s="15" t="str">
        <f>INDEX(Assumptions!$B$8:$B$12,MATCH(B9900,Assumptions!$A$8:$A$12,0))</f>
        <v>FIFO</v>
      </c>
      <c r="K9900" s="16">
        <f>G9900/(1-INDEX(Assumptions!$D$8:$D$12,MATCH(B9900,Assumptions!$A$8:$A$12,0)))</f>
        <v>20218.085365853658</v>
      </c>
      <c r="L9900" s="16">
        <f t="shared" si="1079"/>
        <v>497.36490000000003</v>
      </c>
      <c r="M9900" s="16">
        <f t="shared" si="1080"/>
        <v>1010.9042682926829</v>
      </c>
      <c r="N9900" s="14">
        <f>E9900*(K9900-L9900-M9900)*IF(F9900="GHS",1,Assumptions!$B$4)</f>
        <v>537293533.70859814</v>
      </c>
      <c r="O9900" s="15">
        <f t="shared" ca="1" si="1081"/>
        <v>127</v>
      </c>
      <c r="P9900" s="15" t="str">
        <f t="shared" ca="1" si="1082"/>
        <v>91-180d</v>
      </c>
      <c r="Q9900" s="17">
        <f ca="1">IF(P9900="0-90d",0,IF(P9900="91-180d",INDEX(Assumptions!$F$8:$F$12,MATCH(B9900,Assumptions!$A$8:$A$12,0)),IF(P9900="181-365d",INDEX(Assumptions!$G$8:$G$12,MATCH(B9900,Assumptions!$A$8:$A$12,0)),INDEX(Assumptions!$H$8:$H$12,MATCH(B9900,Assumptions!$A$8:$A$12,0)))))</f>
        <v>0.03</v>
      </c>
      <c r="R9900" s="14">
        <f t="shared" ca="1" si="1083"/>
        <v>14282927.306280002</v>
      </c>
      <c r="S9900" s="14">
        <f t="shared" ca="1" si="1084"/>
        <v>461814649.56972009</v>
      </c>
      <c r="T9900" s="11" t="s">
        <v>25</v>
      </c>
      <c r="U9900" s="18" t="s">
        <v>26</v>
      </c>
    </row>
    <row r="9901" spans="1:21" ht="15" customHeight="1" x14ac:dyDescent="0.15">
      <c r="A9901" s="10" t="s">
        <v>9949</v>
      </c>
      <c r="B9901" s="11" t="s">
        <v>41</v>
      </c>
      <c r="C9901" s="11" t="s">
        <v>115</v>
      </c>
      <c r="D9901" s="12">
        <v>45809</v>
      </c>
      <c r="E9901" s="11">
        <v>2373</v>
      </c>
      <c r="F9901" s="11" t="s">
        <v>33</v>
      </c>
      <c r="G9901" s="13">
        <v>246.2</v>
      </c>
      <c r="H9901" s="14">
        <f t="shared" si="1078"/>
        <v>584232.6</v>
      </c>
      <c r="I9901" s="14">
        <f>IF(F9901="GHS",H9901,H9901*Assumptions!$B$4)</f>
        <v>584232.6</v>
      </c>
      <c r="J9901" s="15" t="str">
        <f>INDEX(Assumptions!$B$8:$B$12,MATCH(B9901,Assumptions!$A$8:$A$12,0))</f>
        <v>Weighted Average</v>
      </c>
      <c r="K9901" s="16">
        <f>G9901/(1-INDEX(Assumptions!$D$8:$D$12,MATCH(B9901,Assumptions!$A$8:$A$12,0)))</f>
        <v>378.76923076923072</v>
      </c>
      <c r="L9901" s="16">
        <f t="shared" si="1079"/>
        <v>7.3859999999999992</v>
      </c>
      <c r="M9901" s="16">
        <f t="shared" si="1080"/>
        <v>18.938461538461535</v>
      </c>
      <c r="N9901" s="14">
        <f>E9901*(K9901-L9901-M9901)*IF(F9901="GHS",1,Assumptions!$B$4)</f>
        <v>836351.43738461519</v>
      </c>
      <c r="O9901" s="15">
        <f t="shared" ca="1" si="1081"/>
        <v>477</v>
      </c>
      <c r="P9901" s="15" t="str">
        <f t="shared" ca="1" si="1082"/>
        <v>365d+</v>
      </c>
      <c r="Q9901" s="17">
        <f ca="1">IF(P9901="0-90d",0,IF(P9901="91-180d",INDEX(Assumptions!$F$8:$F$12,MATCH(B9901,Assumptions!$A$8:$A$12,0)),IF(P9901="181-365d",INDEX(Assumptions!$G$8:$G$12,MATCH(B9901,Assumptions!$A$8:$A$12,0)),INDEX(Assumptions!$H$8:$H$12,MATCH(B9901,Assumptions!$A$8:$A$12,0)))))</f>
        <v>0.8</v>
      </c>
      <c r="R9901" s="14">
        <f t="shared" ca="1" si="1083"/>
        <v>467386.08</v>
      </c>
      <c r="S9901" s="14">
        <f t="shared" ca="1" si="1084"/>
        <v>116846.51999999996</v>
      </c>
      <c r="T9901" s="11" t="s">
        <v>25</v>
      </c>
      <c r="U9901" s="18" t="s">
        <v>36</v>
      </c>
    </row>
    <row r="9902" spans="1:21" ht="15" customHeight="1" x14ac:dyDescent="0.15">
      <c r="A9902" s="10" t="s">
        <v>9950</v>
      </c>
      <c r="B9902" s="11" t="s">
        <v>31</v>
      </c>
      <c r="C9902" s="11" t="s">
        <v>63</v>
      </c>
      <c r="D9902" s="12">
        <v>46056</v>
      </c>
      <c r="E9902" s="11">
        <v>3847</v>
      </c>
      <c r="F9902" s="11" t="s">
        <v>33</v>
      </c>
      <c r="G9902" s="13">
        <v>2756.42</v>
      </c>
      <c r="H9902" s="14">
        <f t="shared" si="1078"/>
        <v>10603947.74</v>
      </c>
      <c r="I9902" s="14">
        <f>IF(F9902="GHS",H9902,H9902*Assumptions!$B$4)</f>
        <v>10603947.74</v>
      </c>
      <c r="J9902" s="15" t="str">
        <f>INDEX(Assumptions!$B$8:$B$12,MATCH(B9902,Assumptions!$A$8:$A$12,0))</f>
        <v>Weighted Average</v>
      </c>
      <c r="K9902" s="16">
        <f>G9902/(1-INDEX(Assumptions!$D$8:$D$12,MATCH(B9902,Assumptions!$A$8:$A$12,0)))</f>
        <v>3828.3611111111113</v>
      </c>
      <c r="L9902" s="16">
        <f t="shared" si="1079"/>
        <v>82.692599999999999</v>
      </c>
      <c r="M9902" s="16">
        <f t="shared" si="1080"/>
        <v>191.41805555555558</v>
      </c>
      <c r="N9902" s="14">
        <f>E9902*(K9902-L9902-M9902)*IF(F9902="GHS",1,Assumptions!$B$4)</f>
        <v>13673201.502522225</v>
      </c>
      <c r="O9902" s="15">
        <f t="shared" ca="1" si="1081"/>
        <v>230</v>
      </c>
      <c r="P9902" s="15" t="str">
        <f t="shared" ca="1" si="1082"/>
        <v>181-365d</v>
      </c>
      <c r="Q9902" s="17">
        <f ca="1">IF(P9902="0-90d",0,IF(P9902="91-180d",INDEX(Assumptions!$F$8:$F$12,MATCH(B9902,Assumptions!$A$8:$A$12,0)),IF(P9902="181-365d",INDEX(Assumptions!$G$8:$G$12,MATCH(B9902,Assumptions!$A$8:$A$12,0)),INDEX(Assumptions!$H$8:$H$12,MATCH(B9902,Assumptions!$A$8:$A$12,0)))))</f>
        <v>0.2</v>
      </c>
      <c r="R9902" s="14">
        <f t="shared" ca="1" si="1083"/>
        <v>2120789.548</v>
      </c>
      <c r="S9902" s="14">
        <f t="shared" ca="1" si="1084"/>
        <v>8483158.1919999998</v>
      </c>
      <c r="T9902" s="11" t="s">
        <v>25</v>
      </c>
      <c r="U9902" s="18" t="s">
        <v>26</v>
      </c>
    </row>
    <row r="9903" spans="1:21" ht="15" customHeight="1" x14ac:dyDescent="0.15">
      <c r="A9903" s="10" t="s">
        <v>9951</v>
      </c>
      <c r="B9903" s="11" t="s">
        <v>31</v>
      </c>
      <c r="C9903" s="11" t="s">
        <v>63</v>
      </c>
      <c r="D9903" s="12">
        <v>46000</v>
      </c>
      <c r="E9903" s="11">
        <v>1779</v>
      </c>
      <c r="F9903" s="11" t="s">
        <v>33</v>
      </c>
      <c r="G9903" s="13">
        <v>2507.5700000000002</v>
      </c>
      <c r="H9903" s="14">
        <f t="shared" si="1078"/>
        <v>4460967.03</v>
      </c>
      <c r="I9903" s="14">
        <f>IF(F9903="GHS",H9903,H9903*Assumptions!$B$4)</f>
        <v>4460967.03</v>
      </c>
      <c r="J9903" s="15" t="str">
        <f>INDEX(Assumptions!$B$8:$B$12,MATCH(B9903,Assumptions!$A$8:$A$12,0))</f>
        <v>Weighted Average</v>
      </c>
      <c r="K9903" s="16">
        <f>G9903/(1-INDEX(Assumptions!$D$8:$D$12,MATCH(B9903,Assumptions!$A$8:$A$12,0)))</f>
        <v>3482.7361111111113</v>
      </c>
      <c r="L9903" s="16">
        <f t="shared" si="1079"/>
        <v>75.227100000000007</v>
      </c>
      <c r="M9903" s="16">
        <f t="shared" si="1080"/>
        <v>174.13680555555558</v>
      </c>
      <c r="N9903" s="14">
        <f>E9903*(K9903-L9903-M9903)*IF(F9903="GHS",1,Assumptions!$B$4)</f>
        <v>5752169.1536833337</v>
      </c>
      <c r="O9903" s="15">
        <f t="shared" ca="1" si="1081"/>
        <v>286</v>
      </c>
      <c r="P9903" s="15" t="str">
        <f t="shared" ca="1" si="1082"/>
        <v>181-365d</v>
      </c>
      <c r="Q9903" s="17">
        <f ca="1">IF(P9903="0-90d",0,IF(P9903="91-180d",INDEX(Assumptions!$F$8:$F$12,MATCH(B9903,Assumptions!$A$8:$A$12,0)),IF(P9903="181-365d",INDEX(Assumptions!$G$8:$G$12,MATCH(B9903,Assumptions!$A$8:$A$12,0)),INDEX(Assumptions!$H$8:$H$12,MATCH(B9903,Assumptions!$A$8:$A$12,0)))))</f>
        <v>0.2</v>
      </c>
      <c r="R9903" s="14">
        <f t="shared" ca="1" si="1083"/>
        <v>892193.40600000008</v>
      </c>
      <c r="S9903" s="14">
        <f t="shared" ca="1" si="1084"/>
        <v>3568773.6240000003</v>
      </c>
      <c r="T9903" s="11" t="s">
        <v>25</v>
      </c>
      <c r="U9903" s="18" t="s">
        <v>26</v>
      </c>
    </row>
    <row r="9904" spans="1:21" ht="15" customHeight="1" x14ac:dyDescent="0.15">
      <c r="A9904" s="10" t="s">
        <v>9952</v>
      </c>
      <c r="B9904" s="11" t="s">
        <v>28</v>
      </c>
      <c r="C9904" s="11" t="s">
        <v>29</v>
      </c>
      <c r="D9904" s="12">
        <v>45851</v>
      </c>
      <c r="E9904" s="11">
        <v>2300</v>
      </c>
      <c r="F9904" s="11" t="s">
        <v>24</v>
      </c>
      <c r="G9904" s="13">
        <v>13515.14</v>
      </c>
      <c r="H9904" s="14">
        <f t="shared" si="1078"/>
        <v>31084822</v>
      </c>
      <c r="I9904" s="14">
        <f>IF(F9904="GHS",H9904,H9904*Assumptions!$B$4)</f>
        <v>335716077.60000002</v>
      </c>
      <c r="J9904" s="15" t="str">
        <f>INDEX(Assumptions!$B$8:$B$12,MATCH(B9904,Assumptions!$A$8:$A$12,0))</f>
        <v>Fair Value Less Costs to Sell</v>
      </c>
      <c r="K9904" s="16">
        <f>G9904/(1-INDEX(Assumptions!$D$8:$D$12,MATCH(B9904,Assumptions!$A$8:$A$12,0)))</f>
        <v>15358.113636363636</v>
      </c>
      <c r="L9904" s="16">
        <f t="shared" si="1079"/>
        <v>405.45419999999996</v>
      </c>
      <c r="M9904" s="16">
        <f t="shared" si="1080"/>
        <v>767.90568181818185</v>
      </c>
      <c r="N9904" s="14">
        <f>E9904*(K9904-L9904-M9904)*IF(F9904="GHS",1,Assumptions!$B$4)</f>
        <v>352349283.26290911</v>
      </c>
      <c r="O9904" s="15">
        <f t="shared" ca="1" si="1081"/>
        <v>435</v>
      </c>
      <c r="P9904" s="15" t="str">
        <f t="shared" ca="1" si="1082"/>
        <v>365d+</v>
      </c>
      <c r="Q9904" s="17">
        <f ca="1">IF(P9904="0-90d",0,IF(P9904="91-180d",INDEX(Assumptions!$F$8:$F$12,MATCH(B9904,Assumptions!$A$8:$A$12,0)),IF(P9904="181-365d",INDEX(Assumptions!$G$8:$G$12,MATCH(B9904,Assumptions!$A$8:$A$12,0)),INDEX(Assumptions!$H$8:$H$12,MATCH(B9904,Assumptions!$A$8:$A$12,0)))))</f>
        <v>0.4</v>
      </c>
      <c r="R9904" s="14">
        <f t="shared" ca="1" si="1083"/>
        <v>134286431.04000002</v>
      </c>
      <c r="S9904" s="14">
        <f t="shared" si="1084"/>
        <v>0</v>
      </c>
      <c r="T9904" s="11" t="s">
        <v>39</v>
      </c>
      <c r="U9904" s="18" t="s">
        <v>26</v>
      </c>
    </row>
    <row r="9905" spans="1:21" ht="15" customHeight="1" x14ac:dyDescent="0.15">
      <c r="A9905" s="10" t="s">
        <v>9953</v>
      </c>
      <c r="B9905" s="11" t="s">
        <v>41</v>
      </c>
      <c r="C9905" s="11" t="s">
        <v>49</v>
      </c>
      <c r="D9905" s="12">
        <v>46207</v>
      </c>
      <c r="E9905" s="11">
        <v>2121</v>
      </c>
      <c r="F9905" s="11" t="s">
        <v>33</v>
      </c>
      <c r="G9905" s="13">
        <v>705.66</v>
      </c>
      <c r="H9905" s="14">
        <f t="shared" si="1078"/>
        <v>1496704.8599999999</v>
      </c>
      <c r="I9905" s="14">
        <f>IF(F9905="GHS",H9905,H9905*Assumptions!$B$4)</f>
        <v>1496704.8599999999</v>
      </c>
      <c r="J9905" s="15" t="str">
        <f>INDEX(Assumptions!$B$8:$B$12,MATCH(B9905,Assumptions!$A$8:$A$12,0))</f>
        <v>Weighted Average</v>
      </c>
      <c r="K9905" s="16">
        <f>G9905/(1-INDEX(Assumptions!$D$8:$D$12,MATCH(B9905,Assumptions!$A$8:$A$12,0)))</f>
        <v>1085.6307692307691</v>
      </c>
      <c r="L9905" s="16">
        <f t="shared" si="1079"/>
        <v>21.169799999999999</v>
      </c>
      <c r="M9905" s="16">
        <f t="shared" si="1080"/>
        <v>54.28153846153846</v>
      </c>
      <c r="N9905" s="14">
        <f>E9905*(K9905-L9905-M9905)*IF(F9905="GHS",1,Assumptions!$B$4)</f>
        <v>2142590.5726615386</v>
      </c>
      <c r="O9905" s="15">
        <f t="shared" ca="1" si="1081"/>
        <v>79</v>
      </c>
      <c r="P9905" s="15" t="str">
        <f t="shared" ca="1" si="1082"/>
        <v>0-90d</v>
      </c>
      <c r="Q9905" s="17">
        <f ca="1">IF(P9905="0-90d",0,IF(P9905="91-180d",INDEX(Assumptions!$F$8:$F$12,MATCH(B9905,Assumptions!$A$8:$A$12,0)),IF(P9905="181-365d",INDEX(Assumptions!$G$8:$G$12,MATCH(B9905,Assumptions!$A$8:$A$12,0)),INDEX(Assumptions!$H$8:$H$12,MATCH(B9905,Assumptions!$A$8:$A$12,0)))))</f>
        <v>0</v>
      </c>
      <c r="R9905" s="14">
        <f t="shared" ca="1" si="1083"/>
        <v>0</v>
      </c>
      <c r="S9905" s="14">
        <f t="shared" ca="1" si="1084"/>
        <v>1496704.8599999999</v>
      </c>
      <c r="T9905" s="11" t="s">
        <v>25</v>
      </c>
      <c r="U9905" s="18" t="s">
        <v>26</v>
      </c>
    </row>
    <row r="9906" spans="1:21" ht="15" customHeight="1" x14ac:dyDescent="0.15">
      <c r="A9906" s="10" t="s">
        <v>9954</v>
      </c>
      <c r="B9906" s="11" t="s">
        <v>28</v>
      </c>
      <c r="C9906" s="11" t="s">
        <v>35</v>
      </c>
      <c r="D9906" s="12">
        <v>46222</v>
      </c>
      <c r="E9906" s="11">
        <v>4184</v>
      </c>
      <c r="F9906" s="11" t="s">
        <v>24</v>
      </c>
      <c r="G9906" s="13">
        <v>6554.1</v>
      </c>
      <c r="H9906" s="14">
        <f t="shared" si="1078"/>
        <v>27422354.400000002</v>
      </c>
      <c r="I9906" s="14">
        <f>IF(F9906="GHS",H9906,H9906*Assumptions!$B$4)</f>
        <v>296161427.52000004</v>
      </c>
      <c r="J9906" s="15" t="str">
        <f>INDEX(Assumptions!$B$8:$B$12,MATCH(B9906,Assumptions!$A$8:$A$12,0))</f>
        <v>Fair Value Less Costs to Sell</v>
      </c>
      <c r="K9906" s="16">
        <f>G9906/(1-INDEX(Assumptions!$D$8:$D$12,MATCH(B9906,Assumptions!$A$8:$A$12,0)))</f>
        <v>7447.8409090909099</v>
      </c>
      <c r="L9906" s="16">
        <f t="shared" si="1079"/>
        <v>196.62299999999999</v>
      </c>
      <c r="M9906" s="16">
        <f t="shared" si="1080"/>
        <v>372.3920454545455</v>
      </c>
      <c r="N9906" s="14">
        <f>E9906*(K9906-L9906-M9906)*IF(F9906="GHS",1,Assumptions!$B$4)</f>
        <v>310834880.06530911</v>
      </c>
      <c r="O9906" s="15">
        <f t="shared" ca="1" si="1081"/>
        <v>64</v>
      </c>
      <c r="P9906" s="15" t="str">
        <f t="shared" ca="1" si="1082"/>
        <v>0-90d</v>
      </c>
      <c r="Q9906" s="17">
        <f ca="1">IF(P9906="0-90d",0,IF(P9906="91-180d",INDEX(Assumptions!$F$8:$F$12,MATCH(B9906,Assumptions!$A$8:$A$12,0)),IF(P9906="181-365d",INDEX(Assumptions!$G$8:$G$12,MATCH(B9906,Assumptions!$A$8:$A$12,0)),INDEX(Assumptions!$H$8:$H$12,MATCH(B9906,Assumptions!$A$8:$A$12,0)))))</f>
        <v>0</v>
      </c>
      <c r="R9906" s="14">
        <f t="shared" ca="1" si="1083"/>
        <v>0</v>
      </c>
      <c r="S9906" s="14">
        <f t="shared" ca="1" si="1084"/>
        <v>296161427.52000004</v>
      </c>
      <c r="T9906" s="11" t="s">
        <v>25</v>
      </c>
      <c r="U9906" s="18" t="s">
        <v>36</v>
      </c>
    </row>
    <row r="9907" spans="1:21" ht="15" customHeight="1" x14ac:dyDescent="0.15">
      <c r="A9907" s="10" t="s">
        <v>9955</v>
      </c>
      <c r="B9907" s="11" t="s">
        <v>31</v>
      </c>
      <c r="C9907" s="11" t="s">
        <v>32</v>
      </c>
      <c r="D9907" s="12">
        <v>45988</v>
      </c>
      <c r="E9907" s="11">
        <v>2977</v>
      </c>
      <c r="F9907" s="11" t="s">
        <v>33</v>
      </c>
      <c r="G9907" s="13">
        <v>1453.86</v>
      </c>
      <c r="H9907" s="14">
        <f t="shared" si="1078"/>
        <v>4328141.22</v>
      </c>
      <c r="I9907" s="14">
        <f>IF(F9907="GHS",H9907,H9907*Assumptions!$B$4)</f>
        <v>4328141.22</v>
      </c>
      <c r="J9907" s="15" t="str">
        <f>INDEX(Assumptions!$B$8:$B$12,MATCH(B9907,Assumptions!$A$8:$A$12,0))</f>
        <v>Weighted Average</v>
      </c>
      <c r="K9907" s="16">
        <f>G9907/(1-INDEX(Assumptions!$D$8:$D$12,MATCH(B9907,Assumptions!$A$8:$A$12,0)))</f>
        <v>2019.25</v>
      </c>
      <c r="L9907" s="16">
        <f t="shared" si="1079"/>
        <v>43.615799999999993</v>
      </c>
      <c r="M9907" s="16">
        <f t="shared" si="1080"/>
        <v>100.96250000000001</v>
      </c>
      <c r="N9907" s="14">
        <f>E9907*(K9907-L9907-M9907)*IF(F9907="GHS",1,Assumptions!$B$4)</f>
        <v>5580897.6508999998</v>
      </c>
      <c r="O9907" s="15">
        <f t="shared" ca="1" si="1081"/>
        <v>298</v>
      </c>
      <c r="P9907" s="15" t="str">
        <f t="shared" ca="1" si="1082"/>
        <v>181-365d</v>
      </c>
      <c r="Q9907" s="17">
        <f ca="1">IF(P9907="0-90d",0,IF(P9907="91-180d",INDEX(Assumptions!$F$8:$F$12,MATCH(B9907,Assumptions!$A$8:$A$12,0)),IF(P9907="181-365d",INDEX(Assumptions!$G$8:$G$12,MATCH(B9907,Assumptions!$A$8:$A$12,0)),INDEX(Assumptions!$H$8:$H$12,MATCH(B9907,Assumptions!$A$8:$A$12,0)))))</f>
        <v>0.2</v>
      </c>
      <c r="R9907" s="14">
        <f t="shared" ca="1" si="1083"/>
        <v>865628.24399999995</v>
      </c>
      <c r="S9907" s="14">
        <f t="shared" ca="1" si="1084"/>
        <v>3462512.9759999998</v>
      </c>
      <c r="T9907" s="11" t="s">
        <v>25</v>
      </c>
      <c r="U9907" s="18" t="s">
        <v>26</v>
      </c>
    </row>
    <row r="9908" spans="1:21" ht="15" customHeight="1" x14ac:dyDescent="0.15">
      <c r="A9908" s="10" t="s">
        <v>9956</v>
      </c>
      <c r="B9908" s="11" t="s">
        <v>41</v>
      </c>
      <c r="C9908" s="11" t="s">
        <v>49</v>
      </c>
      <c r="D9908" s="12">
        <v>45957</v>
      </c>
      <c r="E9908" s="11">
        <v>1399</v>
      </c>
      <c r="F9908" s="11" t="s">
        <v>33</v>
      </c>
      <c r="G9908" s="13">
        <v>356.6</v>
      </c>
      <c r="H9908" s="14">
        <f t="shared" si="1078"/>
        <v>498883.4</v>
      </c>
      <c r="I9908" s="14">
        <f>IF(F9908="GHS",H9908,H9908*Assumptions!$B$4)</f>
        <v>498883.4</v>
      </c>
      <c r="J9908" s="15" t="str">
        <f>INDEX(Assumptions!$B$8:$B$12,MATCH(B9908,Assumptions!$A$8:$A$12,0))</f>
        <v>Weighted Average</v>
      </c>
      <c r="K9908" s="16">
        <f>G9908/(1-INDEX(Assumptions!$D$8:$D$12,MATCH(B9908,Assumptions!$A$8:$A$12,0)))</f>
        <v>548.61538461538464</v>
      </c>
      <c r="L9908" s="16">
        <f t="shared" si="1079"/>
        <v>10.698</v>
      </c>
      <c r="M9908" s="16">
        <f t="shared" si="1080"/>
        <v>27.430769230769233</v>
      </c>
      <c r="N9908" s="14">
        <f>E9908*(K9908-L9908-M9908)*IF(F9908="GHS",1,Assumptions!$B$4)</f>
        <v>714170.77492307697</v>
      </c>
      <c r="O9908" s="15">
        <f t="shared" ca="1" si="1081"/>
        <v>329</v>
      </c>
      <c r="P9908" s="15" t="str">
        <f t="shared" ca="1" si="1082"/>
        <v>181-365d</v>
      </c>
      <c r="Q9908" s="17">
        <f ca="1">IF(P9908="0-90d",0,IF(P9908="91-180d",INDEX(Assumptions!$F$8:$F$12,MATCH(B9908,Assumptions!$A$8:$A$12,0)),IF(P9908="181-365d",INDEX(Assumptions!$G$8:$G$12,MATCH(B9908,Assumptions!$A$8:$A$12,0)),INDEX(Assumptions!$H$8:$H$12,MATCH(B9908,Assumptions!$A$8:$A$12,0)))))</f>
        <v>0.35</v>
      </c>
      <c r="R9908" s="14">
        <f t="shared" ca="1" si="1083"/>
        <v>174609.19</v>
      </c>
      <c r="S9908" s="14">
        <f t="shared" ca="1" si="1084"/>
        <v>324274.21000000002</v>
      </c>
      <c r="T9908" s="11" t="s">
        <v>25</v>
      </c>
      <c r="U9908" s="18" t="s">
        <v>26</v>
      </c>
    </row>
    <row r="9909" spans="1:21" ht="15" customHeight="1" x14ac:dyDescent="0.15">
      <c r="A9909" s="10" t="s">
        <v>9957</v>
      </c>
      <c r="B9909" s="11" t="s">
        <v>31</v>
      </c>
      <c r="C9909" s="11" t="s">
        <v>76</v>
      </c>
      <c r="D9909" s="12">
        <v>45820</v>
      </c>
      <c r="E9909" s="11">
        <v>4316</v>
      </c>
      <c r="F9909" s="11" t="s">
        <v>33</v>
      </c>
      <c r="G9909" s="13">
        <v>1467.77</v>
      </c>
      <c r="H9909" s="14">
        <f t="shared" si="1078"/>
        <v>6334895.3200000003</v>
      </c>
      <c r="I9909" s="14">
        <f>IF(F9909="GHS",H9909,H9909*Assumptions!$B$4)</f>
        <v>6334895.3200000003</v>
      </c>
      <c r="J9909" s="15" t="str">
        <f>INDEX(Assumptions!$B$8:$B$12,MATCH(B9909,Assumptions!$A$8:$A$12,0))</f>
        <v>Weighted Average</v>
      </c>
      <c r="K9909" s="16">
        <f>G9909/(1-INDEX(Assumptions!$D$8:$D$12,MATCH(B9909,Assumptions!$A$8:$A$12,0)))</f>
        <v>2038.5694444444446</v>
      </c>
      <c r="L9909" s="16">
        <f t="shared" si="1079"/>
        <v>44.033099999999997</v>
      </c>
      <c r="M9909" s="16">
        <f t="shared" si="1080"/>
        <v>101.92847222222224</v>
      </c>
      <c r="N9909" s="14">
        <f>E9909*(K9909-L9909-M9909)*IF(F9909="GHS",1,Assumptions!$B$4)</f>
        <v>8168495.576511112</v>
      </c>
      <c r="O9909" s="15">
        <f t="shared" ca="1" si="1081"/>
        <v>466</v>
      </c>
      <c r="P9909" s="15" t="str">
        <f t="shared" ca="1" si="1082"/>
        <v>365d+</v>
      </c>
      <c r="Q9909" s="17">
        <f ca="1">IF(P9909="0-90d",0,IF(P9909="91-180d",INDEX(Assumptions!$F$8:$F$12,MATCH(B9909,Assumptions!$A$8:$A$12,0)),IF(P9909="181-365d",INDEX(Assumptions!$G$8:$G$12,MATCH(B9909,Assumptions!$A$8:$A$12,0)),INDEX(Assumptions!$H$8:$H$12,MATCH(B9909,Assumptions!$A$8:$A$12,0)))))</f>
        <v>0.6</v>
      </c>
      <c r="R9909" s="14">
        <f t="shared" ca="1" si="1083"/>
        <v>3800937.1919999998</v>
      </c>
      <c r="S9909" s="14">
        <f t="shared" ca="1" si="1084"/>
        <v>2533958.1280000005</v>
      </c>
      <c r="T9909" s="11" t="s">
        <v>25</v>
      </c>
      <c r="U9909" s="18" t="s">
        <v>26</v>
      </c>
    </row>
    <row r="9910" spans="1:21" ht="15" customHeight="1" x14ac:dyDescent="0.15">
      <c r="A9910" s="10" t="s">
        <v>9958</v>
      </c>
      <c r="B9910" s="11" t="s">
        <v>28</v>
      </c>
      <c r="C9910" s="11" t="s">
        <v>55</v>
      </c>
      <c r="D9910" s="12">
        <v>46106</v>
      </c>
      <c r="E9910" s="11">
        <v>3461</v>
      </c>
      <c r="F9910" s="11" t="s">
        <v>24</v>
      </c>
      <c r="G9910" s="13">
        <v>8920.42</v>
      </c>
      <c r="H9910" s="14">
        <f t="shared" si="1078"/>
        <v>30873573.620000001</v>
      </c>
      <c r="I9910" s="14">
        <f>IF(F9910="GHS",H9910,H9910*Assumptions!$B$4)</f>
        <v>333434595.09600002</v>
      </c>
      <c r="J9910" s="15" t="str">
        <f>INDEX(Assumptions!$B$8:$B$12,MATCH(B9910,Assumptions!$A$8:$A$12,0))</f>
        <v>Fair Value Less Costs to Sell</v>
      </c>
      <c r="K9910" s="16">
        <f>G9910/(1-INDEX(Assumptions!$D$8:$D$12,MATCH(B9910,Assumptions!$A$8:$A$12,0)))</f>
        <v>10136.84090909091</v>
      </c>
      <c r="L9910" s="16">
        <f t="shared" si="1079"/>
        <v>267.61259999999999</v>
      </c>
      <c r="M9910" s="16">
        <f t="shared" si="1080"/>
        <v>506.84204545454554</v>
      </c>
      <c r="N9910" s="14">
        <f>E9910*(K9910-L9910-M9910)*IF(F9910="GHS",1,Assumptions!$B$4)</f>
        <v>349954763.67121094</v>
      </c>
      <c r="O9910" s="15">
        <f t="shared" ca="1" si="1081"/>
        <v>180</v>
      </c>
      <c r="P9910" s="15" t="str">
        <f t="shared" ca="1" si="1082"/>
        <v>91-180d</v>
      </c>
      <c r="Q9910" s="17">
        <f ca="1">IF(P9910="0-90d",0,IF(P9910="91-180d",INDEX(Assumptions!$F$8:$F$12,MATCH(B9910,Assumptions!$A$8:$A$12,0)),IF(P9910="181-365d",INDEX(Assumptions!$G$8:$G$12,MATCH(B9910,Assumptions!$A$8:$A$12,0)),INDEX(Assumptions!$H$8:$H$12,MATCH(B9910,Assumptions!$A$8:$A$12,0)))))</f>
        <v>0.02</v>
      </c>
      <c r="R9910" s="14">
        <f t="shared" ca="1" si="1083"/>
        <v>6668691.9019200001</v>
      </c>
      <c r="S9910" s="14">
        <f t="shared" ca="1" si="1084"/>
        <v>326765903.19408</v>
      </c>
      <c r="T9910" s="11" t="s">
        <v>25</v>
      </c>
      <c r="U9910" s="18" t="s">
        <v>26</v>
      </c>
    </row>
    <row r="9911" spans="1:21" ht="15" customHeight="1" x14ac:dyDescent="0.15">
      <c r="A9911" s="10" t="s">
        <v>9959</v>
      </c>
      <c r="B9911" s="11" t="s">
        <v>22</v>
      </c>
      <c r="C9911" s="11" t="s">
        <v>81</v>
      </c>
      <c r="D9911" s="12">
        <v>45968</v>
      </c>
      <c r="E9911" s="11">
        <v>1935</v>
      </c>
      <c r="F9911" s="11" t="s">
        <v>24</v>
      </c>
      <c r="G9911" s="13">
        <v>59709.18</v>
      </c>
      <c r="H9911" s="14">
        <f t="shared" si="1078"/>
        <v>115537263.3</v>
      </c>
      <c r="I9911" s="14">
        <f>IF(F9911="GHS",H9911,H9911*Assumptions!$B$4)</f>
        <v>1247802443.6400001</v>
      </c>
      <c r="J9911" s="15" t="str">
        <f>INDEX(Assumptions!$B$8:$B$12,MATCH(B9911,Assumptions!$A$8:$A$12,0))</f>
        <v>FIFO</v>
      </c>
      <c r="K9911" s="16">
        <f>G9911/(1-INDEX(Assumptions!$D$8:$D$12,MATCH(B9911,Assumptions!$A$8:$A$12,0)))</f>
        <v>72816.073170731703</v>
      </c>
      <c r="L9911" s="16">
        <f t="shared" si="1079"/>
        <v>1791.2754</v>
      </c>
      <c r="M9911" s="16">
        <f t="shared" si="1080"/>
        <v>3640.8036585365853</v>
      </c>
      <c r="N9911" s="14">
        <f>E9911*(K9911-L9911-M9911)*IF(F9911="GHS",1,Assumptions!$B$4)</f>
        <v>1408190708.9566536</v>
      </c>
      <c r="O9911" s="15">
        <f t="shared" ca="1" si="1081"/>
        <v>318</v>
      </c>
      <c r="P9911" s="15" t="str">
        <f t="shared" ca="1" si="1082"/>
        <v>181-365d</v>
      </c>
      <c r="Q9911" s="17">
        <f ca="1">IF(P9911="0-90d",0,IF(P9911="91-180d",INDEX(Assumptions!$F$8:$F$12,MATCH(B9911,Assumptions!$A$8:$A$12,0)),IF(P9911="181-365d",INDEX(Assumptions!$G$8:$G$12,MATCH(B9911,Assumptions!$A$8:$A$12,0)),INDEX(Assumptions!$H$8:$H$12,MATCH(B9911,Assumptions!$A$8:$A$12,0)))))</f>
        <v>0.15</v>
      </c>
      <c r="R9911" s="14">
        <f t="shared" ca="1" si="1083"/>
        <v>187170366.546</v>
      </c>
      <c r="S9911" s="14">
        <f t="shared" ca="1" si="1084"/>
        <v>1060632077.0940001</v>
      </c>
      <c r="T9911" s="11" t="s">
        <v>25</v>
      </c>
      <c r="U9911" s="18" t="s">
        <v>26</v>
      </c>
    </row>
    <row r="9912" spans="1:21" ht="15" customHeight="1" x14ac:dyDescent="0.15">
      <c r="A9912" s="10" t="s">
        <v>9960</v>
      </c>
      <c r="B9912" s="11" t="s">
        <v>41</v>
      </c>
      <c r="C9912" s="11" t="s">
        <v>44</v>
      </c>
      <c r="D9912" s="12">
        <v>46073</v>
      </c>
      <c r="E9912" s="11">
        <v>755</v>
      </c>
      <c r="F9912" s="11" t="s">
        <v>33</v>
      </c>
      <c r="G9912" s="13">
        <v>764.14</v>
      </c>
      <c r="H9912" s="14">
        <f t="shared" si="1078"/>
        <v>576925.69999999995</v>
      </c>
      <c r="I9912" s="14">
        <f>IF(F9912="GHS",H9912,H9912*Assumptions!$B$4)</f>
        <v>576925.69999999995</v>
      </c>
      <c r="J9912" s="15" t="str">
        <f>INDEX(Assumptions!$B$8:$B$12,MATCH(B9912,Assumptions!$A$8:$A$12,0))</f>
        <v>Weighted Average</v>
      </c>
      <c r="K9912" s="16">
        <f>G9912/(1-INDEX(Assumptions!$D$8:$D$12,MATCH(B9912,Assumptions!$A$8:$A$12,0)))</f>
        <v>1175.5999999999999</v>
      </c>
      <c r="L9912" s="16">
        <f t="shared" si="1079"/>
        <v>22.924199999999999</v>
      </c>
      <c r="M9912" s="16">
        <f t="shared" si="1080"/>
        <v>58.78</v>
      </c>
      <c r="N9912" s="14">
        <f>E9912*(K9912-L9912-M9912)*IF(F9912="GHS",1,Assumptions!$B$4)</f>
        <v>825891.32900000003</v>
      </c>
      <c r="O9912" s="15">
        <f t="shared" ca="1" si="1081"/>
        <v>213</v>
      </c>
      <c r="P9912" s="15" t="str">
        <f t="shared" ca="1" si="1082"/>
        <v>181-365d</v>
      </c>
      <c r="Q9912" s="17">
        <f ca="1">IF(P9912="0-90d",0,IF(P9912="91-180d",INDEX(Assumptions!$F$8:$F$12,MATCH(B9912,Assumptions!$A$8:$A$12,0)),IF(P9912="181-365d",INDEX(Assumptions!$G$8:$G$12,MATCH(B9912,Assumptions!$A$8:$A$12,0)),INDEX(Assumptions!$H$8:$H$12,MATCH(B9912,Assumptions!$A$8:$A$12,0)))))</f>
        <v>0.35</v>
      </c>
      <c r="R9912" s="14">
        <f t="shared" ca="1" si="1083"/>
        <v>201923.99499999997</v>
      </c>
      <c r="S9912" s="14">
        <f t="shared" si="1084"/>
        <v>0</v>
      </c>
      <c r="T9912" s="11" t="s">
        <v>39</v>
      </c>
      <c r="U9912" s="18" t="s">
        <v>26</v>
      </c>
    </row>
    <row r="9913" spans="1:21" ht="15" customHeight="1" x14ac:dyDescent="0.15">
      <c r="A9913" s="10" t="s">
        <v>9961</v>
      </c>
      <c r="B9913" s="11" t="s">
        <v>41</v>
      </c>
      <c r="C9913" s="11" t="s">
        <v>42</v>
      </c>
      <c r="D9913" s="12">
        <v>46002</v>
      </c>
      <c r="E9913" s="11">
        <v>1683</v>
      </c>
      <c r="F9913" s="11" t="s">
        <v>33</v>
      </c>
      <c r="G9913" s="13">
        <v>228.1</v>
      </c>
      <c r="H9913" s="14">
        <f t="shared" si="1078"/>
        <v>383892.3</v>
      </c>
      <c r="I9913" s="14">
        <f>IF(F9913="GHS",H9913,H9913*Assumptions!$B$4)</f>
        <v>383892.3</v>
      </c>
      <c r="J9913" s="15" t="str">
        <f>INDEX(Assumptions!$B$8:$B$12,MATCH(B9913,Assumptions!$A$8:$A$12,0))</f>
        <v>Weighted Average</v>
      </c>
      <c r="K9913" s="16">
        <f>G9913/(1-INDEX(Assumptions!$D$8:$D$12,MATCH(B9913,Assumptions!$A$8:$A$12,0)))</f>
        <v>350.92307692307691</v>
      </c>
      <c r="L9913" s="16">
        <f t="shared" si="1079"/>
        <v>6.843</v>
      </c>
      <c r="M9913" s="16">
        <f t="shared" si="1080"/>
        <v>17.546153846153846</v>
      </c>
      <c r="N9913" s="14">
        <f>E9913*(K9913-L9913-M9913)*IF(F9913="GHS",1,Assumptions!$B$4)</f>
        <v>549556.59253846144</v>
      </c>
      <c r="O9913" s="15">
        <f t="shared" ca="1" si="1081"/>
        <v>284</v>
      </c>
      <c r="P9913" s="15" t="str">
        <f t="shared" ca="1" si="1082"/>
        <v>181-365d</v>
      </c>
      <c r="Q9913" s="17">
        <f ca="1">IF(P9913="0-90d",0,IF(P9913="91-180d",INDEX(Assumptions!$F$8:$F$12,MATCH(B9913,Assumptions!$A$8:$A$12,0)),IF(P9913="181-365d",INDEX(Assumptions!$G$8:$G$12,MATCH(B9913,Assumptions!$A$8:$A$12,0)),INDEX(Assumptions!$H$8:$H$12,MATCH(B9913,Assumptions!$A$8:$A$12,0)))))</f>
        <v>0.35</v>
      </c>
      <c r="R9913" s="14">
        <f t="shared" ca="1" si="1083"/>
        <v>134362.30499999999</v>
      </c>
      <c r="S9913" s="14">
        <f t="shared" ca="1" si="1084"/>
        <v>249529.995</v>
      </c>
      <c r="T9913" s="11" t="s">
        <v>25</v>
      </c>
      <c r="U9913" s="18" t="s">
        <v>36</v>
      </c>
    </row>
    <row r="9914" spans="1:21" ht="15" customHeight="1" x14ac:dyDescent="0.15">
      <c r="A9914" s="10" t="s">
        <v>9962</v>
      </c>
      <c r="B9914" s="11" t="s">
        <v>31</v>
      </c>
      <c r="C9914" s="11" t="s">
        <v>76</v>
      </c>
      <c r="D9914" s="12">
        <v>45943</v>
      </c>
      <c r="E9914" s="11">
        <v>3899</v>
      </c>
      <c r="F9914" s="11" t="s">
        <v>33</v>
      </c>
      <c r="G9914" s="13">
        <v>2008.89</v>
      </c>
      <c r="H9914" s="14">
        <f t="shared" si="1078"/>
        <v>7832662.1100000003</v>
      </c>
      <c r="I9914" s="14">
        <f>IF(F9914="GHS",H9914,H9914*Assumptions!$B$4)</f>
        <v>7832662.1100000003</v>
      </c>
      <c r="J9914" s="15" t="str">
        <f>INDEX(Assumptions!$B$8:$B$12,MATCH(B9914,Assumptions!$A$8:$A$12,0))</f>
        <v>Weighted Average</v>
      </c>
      <c r="K9914" s="16">
        <f>G9914/(1-INDEX(Assumptions!$D$8:$D$12,MATCH(B9914,Assumptions!$A$8:$A$12,0)))</f>
        <v>2790.1250000000005</v>
      </c>
      <c r="L9914" s="16">
        <f t="shared" si="1079"/>
        <v>60.2667</v>
      </c>
      <c r="M9914" s="16">
        <f t="shared" si="1080"/>
        <v>139.50625000000002</v>
      </c>
      <c r="N9914" s="14">
        <f>E9914*(K9914-L9914-M9914)*IF(F9914="GHS",1,Assumptions!$B$4)</f>
        <v>10099782.642950002</v>
      </c>
      <c r="O9914" s="15">
        <f t="shared" ca="1" si="1081"/>
        <v>343</v>
      </c>
      <c r="P9914" s="15" t="str">
        <f t="shared" ca="1" si="1082"/>
        <v>181-365d</v>
      </c>
      <c r="Q9914" s="17">
        <f ca="1">IF(P9914="0-90d",0,IF(P9914="91-180d",INDEX(Assumptions!$F$8:$F$12,MATCH(B9914,Assumptions!$A$8:$A$12,0)),IF(P9914="181-365d",INDEX(Assumptions!$G$8:$G$12,MATCH(B9914,Assumptions!$A$8:$A$12,0)),INDEX(Assumptions!$H$8:$H$12,MATCH(B9914,Assumptions!$A$8:$A$12,0)))))</f>
        <v>0.2</v>
      </c>
      <c r="R9914" s="14">
        <f t="shared" ca="1" si="1083"/>
        <v>1566532.4220000003</v>
      </c>
      <c r="S9914" s="14">
        <f t="shared" ca="1" si="1084"/>
        <v>6266129.6880000001</v>
      </c>
      <c r="T9914" s="11" t="s">
        <v>25</v>
      </c>
      <c r="U9914" s="18" t="s">
        <v>26</v>
      </c>
    </row>
    <row r="9915" spans="1:21" ht="15" customHeight="1" x14ac:dyDescent="0.15">
      <c r="A9915" s="10" t="s">
        <v>9963</v>
      </c>
      <c r="B9915" s="11" t="s">
        <v>22</v>
      </c>
      <c r="C9915" s="11" t="s">
        <v>61</v>
      </c>
      <c r="D9915" s="12">
        <v>45783</v>
      </c>
      <c r="E9915" s="11">
        <v>4171</v>
      </c>
      <c r="F9915" s="11" t="s">
        <v>24</v>
      </c>
      <c r="G9915" s="13">
        <v>5369.83</v>
      </c>
      <c r="H9915" s="14">
        <f t="shared" si="1078"/>
        <v>22397560.93</v>
      </c>
      <c r="I9915" s="14">
        <f>IF(F9915="GHS",H9915,H9915*Assumptions!$B$4)</f>
        <v>241893658.044</v>
      </c>
      <c r="J9915" s="15" t="str">
        <f>INDEX(Assumptions!$B$8:$B$12,MATCH(B9915,Assumptions!$A$8:$A$12,0))</f>
        <v>FIFO</v>
      </c>
      <c r="K9915" s="16">
        <f>G9915/(1-INDEX(Assumptions!$D$8:$D$12,MATCH(B9915,Assumptions!$A$8:$A$12,0)))</f>
        <v>6548.5731707317063</v>
      </c>
      <c r="L9915" s="16">
        <f t="shared" si="1079"/>
        <v>161.0949</v>
      </c>
      <c r="M9915" s="16">
        <f t="shared" si="1080"/>
        <v>327.42865853658532</v>
      </c>
      <c r="N9915" s="14">
        <f>E9915*(K9915-L9915-M9915)*IF(F9915="GHS",1,Assumptions!$B$4)</f>
        <v>272985842.87063122</v>
      </c>
      <c r="O9915" s="15">
        <f t="shared" ca="1" si="1081"/>
        <v>503</v>
      </c>
      <c r="P9915" s="15" t="str">
        <f t="shared" ca="1" si="1082"/>
        <v>365d+</v>
      </c>
      <c r="Q9915" s="17">
        <f ca="1">IF(P9915="0-90d",0,IF(P9915="91-180d",INDEX(Assumptions!$F$8:$F$12,MATCH(B9915,Assumptions!$A$8:$A$12,0)),IF(P9915="181-365d",INDEX(Assumptions!$G$8:$G$12,MATCH(B9915,Assumptions!$A$8:$A$12,0)),INDEX(Assumptions!$H$8:$H$12,MATCH(B9915,Assumptions!$A$8:$A$12,0)))))</f>
        <v>0.5</v>
      </c>
      <c r="R9915" s="14">
        <f t="shared" ca="1" si="1083"/>
        <v>120946829.022</v>
      </c>
      <c r="S9915" s="14">
        <f t="shared" ca="1" si="1084"/>
        <v>120946829.022</v>
      </c>
      <c r="T9915" s="11" t="s">
        <v>25</v>
      </c>
      <c r="U9915" s="18" t="s">
        <v>26</v>
      </c>
    </row>
    <row r="9916" spans="1:21" ht="15" customHeight="1" x14ac:dyDescent="0.15">
      <c r="A9916" s="10" t="s">
        <v>9964</v>
      </c>
      <c r="B9916" s="11" t="s">
        <v>41</v>
      </c>
      <c r="C9916" s="11" t="s">
        <v>115</v>
      </c>
      <c r="D9916" s="12">
        <v>45901</v>
      </c>
      <c r="E9916" s="11">
        <v>1311</v>
      </c>
      <c r="F9916" s="11" t="s">
        <v>33</v>
      </c>
      <c r="G9916" s="13">
        <v>966.3</v>
      </c>
      <c r="H9916" s="14">
        <f t="shared" si="1078"/>
        <v>1266819.3</v>
      </c>
      <c r="I9916" s="14">
        <f>IF(F9916="GHS",H9916,H9916*Assumptions!$B$4)</f>
        <v>1266819.3</v>
      </c>
      <c r="J9916" s="15" t="str">
        <f>INDEX(Assumptions!$B$8:$B$12,MATCH(B9916,Assumptions!$A$8:$A$12,0))</f>
        <v>Weighted Average</v>
      </c>
      <c r="K9916" s="16">
        <f>G9916/(1-INDEX(Assumptions!$D$8:$D$12,MATCH(B9916,Assumptions!$A$8:$A$12,0)))</f>
        <v>1486.6153846153845</v>
      </c>
      <c r="L9916" s="16">
        <f t="shared" si="1079"/>
        <v>28.988999999999997</v>
      </c>
      <c r="M9916" s="16">
        <f t="shared" si="1080"/>
        <v>74.330769230769235</v>
      </c>
      <c r="N9916" s="14">
        <f>E9916*(K9916-L9916-M9916)*IF(F9916="GHS",1,Assumptions!$B$4)</f>
        <v>1813500.5517692307</v>
      </c>
      <c r="O9916" s="15">
        <f t="shared" ca="1" si="1081"/>
        <v>385</v>
      </c>
      <c r="P9916" s="15" t="str">
        <f t="shared" ca="1" si="1082"/>
        <v>365d+</v>
      </c>
      <c r="Q9916" s="17">
        <f ca="1">IF(P9916="0-90d",0,IF(P9916="91-180d",INDEX(Assumptions!$F$8:$F$12,MATCH(B9916,Assumptions!$A$8:$A$12,0)),IF(P9916="181-365d",INDEX(Assumptions!$G$8:$G$12,MATCH(B9916,Assumptions!$A$8:$A$12,0)),INDEX(Assumptions!$H$8:$H$12,MATCH(B9916,Assumptions!$A$8:$A$12,0)))))</f>
        <v>0.8</v>
      </c>
      <c r="R9916" s="14">
        <f t="shared" ca="1" si="1083"/>
        <v>1013455.4400000001</v>
      </c>
      <c r="S9916" s="14">
        <f t="shared" ca="1" si="1084"/>
        <v>253363.86</v>
      </c>
      <c r="T9916" s="11" t="s">
        <v>25</v>
      </c>
      <c r="U9916" s="18" t="s">
        <v>36</v>
      </c>
    </row>
    <row r="9917" spans="1:21" ht="15" customHeight="1" x14ac:dyDescent="0.15">
      <c r="A9917" s="10" t="s">
        <v>9965</v>
      </c>
      <c r="B9917" s="11" t="s">
        <v>41</v>
      </c>
      <c r="C9917" s="11" t="s">
        <v>115</v>
      </c>
      <c r="D9917" s="12">
        <v>45990</v>
      </c>
      <c r="E9917" s="11">
        <v>4745</v>
      </c>
      <c r="F9917" s="11" t="s">
        <v>33</v>
      </c>
      <c r="G9917" s="13">
        <v>194.5</v>
      </c>
      <c r="H9917" s="14">
        <f t="shared" si="1078"/>
        <v>922902.5</v>
      </c>
      <c r="I9917" s="14">
        <f>IF(F9917="GHS",H9917,H9917*Assumptions!$B$4)</f>
        <v>922902.5</v>
      </c>
      <c r="J9917" s="15" t="str">
        <f>INDEX(Assumptions!$B$8:$B$12,MATCH(B9917,Assumptions!$A$8:$A$12,0))</f>
        <v>Weighted Average</v>
      </c>
      <c r="K9917" s="16">
        <f>G9917/(1-INDEX(Assumptions!$D$8:$D$12,MATCH(B9917,Assumptions!$A$8:$A$12,0)))</f>
        <v>299.23076923076923</v>
      </c>
      <c r="L9917" s="16">
        <f t="shared" si="1079"/>
        <v>5.835</v>
      </c>
      <c r="M9917" s="16">
        <f t="shared" si="1080"/>
        <v>14.961538461538462</v>
      </c>
      <c r="N9917" s="14">
        <f>E9917*(K9917-L9917-M9917)*IF(F9917="GHS",1,Assumptions!$B$4)</f>
        <v>1321170.425</v>
      </c>
      <c r="O9917" s="15">
        <f t="shared" ca="1" si="1081"/>
        <v>296</v>
      </c>
      <c r="P9917" s="15" t="str">
        <f t="shared" ca="1" si="1082"/>
        <v>181-365d</v>
      </c>
      <c r="Q9917" s="17">
        <f ca="1">IF(P9917="0-90d",0,IF(P9917="91-180d",INDEX(Assumptions!$F$8:$F$12,MATCH(B9917,Assumptions!$A$8:$A$12,0)),IF(P9917="181-365d",INDEX(Assumptions!$G$8:$G$12,MATCH(B9917,Assumptions!$A$8:$A$12,0)),INDEX(Assumptions!$H$8:$H$12,MATCH(B9917,Assumptions!$A$8:$A$12,0)))))</f>
        <v>0.35</v>
      </c>
      <c r="R9917" s="14">
        <f t="shared" ca="1" si="1083"/>
        <v>323015.875</v>
      </c>
      <c r="S9917" s="14">
        <f t="shared" ca="1" si="1084"/>
        <v>599886.625</v>
      </c>
      <c r="T9917" s="11" t="s">
        <v>25</v>
      </c>
      <c r="U9917" s="18" t="s">
        <v>26</v>
      </c>
    </row>
    <row r="9918" spans="1:21" ht="15" customHeight="1" x14ac:dyDescent="0.15">
      <c r="A9918" s="10" t="s">
        <v>9966</v>
      </c>
      <c r="B9918" s="11" t="s">
        <v>41</v>
      </c>
      <c r="C9918" s="11" t="s">
        <v>49</v>
      </c>
      <c r="D9918" s="12">
        <v>45731</v>
      </c>
      <c r="E9918" s="11">
        <v>4123</v>
      </c>
      <c r="F9918" s="11" t="s">
        <v>33</v>
      </c>
      <c r="G9918" s="13">
        <v>1019.34</v>
      </c>
      <c r="H9918" s="14">
        <f t="shared" si="1078"/>
        <v>4202738.82</v>
      </c>
      <c r="I9918" s="14">
        <f>IF(F9918="GHS",H9918,H9918*Assumptions!$B$4)</f>
        <v>4202738.82</v>
      </c>
      <c r="J9918" s="15" t="str">
        <f>INDEX(Assumptions!$B$8:$B$12,MATCH(B9918,Assumptions!$A$8:$A$12,0))</f>
        <v>Weighted Average</v>
      </c>
      <c r="K9918" s="16">
        <f>G9918/(1-INDEX(Assumptions!$D$8:$D$12,MATCH(B9918,Assumptions!$A$8:$A$12,0)))</f>
        <v>1568.2153846153847</v>
      </c>
      <c r="L9918" s="16">
        <f t="shared" si="1079"/>
        <v>30.580200000000001</v>
      </c>
      <c r="M9918" s="16">
        <f t="shared" si="1080"/>
        <v>78.410769230769233</v>
      </c>
      <c r="N9918" s="14">
        <f>E9918*(K9918-L9918-M9918)*IF(F9918="GHS",1,Assumptions!$B$4)</f>
        <v>6016382.2646307694</v>
      </c>
      <c r="O9918" s="15">
        <f t="shared" ca="1" si="1081"/>
        <v>555</v>
      </c>
      <c r="P9918" s="15" t="str">
        <f t="shared" ca="1" si="1082"/>
        <v>365d+</v>
      </c>
      <c r="Q9918" s="17">
        <f ca="1">IF(P9918="0-90d",0,IF(P9918="91-180d",INDEX(Assumptions!$F$8:$F$12,MATCH(B9918,Assumptions!$A$8:$A$12,0)),IF(P9918="181-365d",INDEX(Assumptions!$G$8:$G$12,MATCH(B9918,Assumptions!$A$8:$A$12,0)),INDEX(Assumptions!$H$8:$H$12,MATCH(B9918,Assumptions!$A$8:$A$12,0)))))</f>
        <v>0.8</v>
      </c>
      <c r="R9918" s="14">
        <f t="shared" ca="1" si="1083"/>
        <v>3362191.0560000003</v>
      </c>
      <c r="S9918" s="14">
        <f t="shared" ca="1" si="1084"/>
        <v>840547.76399999997</v>
      </c>
      <c r="T9918" s="11" t="s">
        <v>25</v>
      </c>
      <c r="U9918" s="18" t="s">
        <v>26</v>
      </c>
    </row>
    <row r="9919" spans="1:21" ht="15" customHeight="1" x14ac:dyDescent="0.15">
      <c r="A9919" s="10" t="s">
        <v>9967</v>
      </c>
      <c r="B9919" s="11" t="s">
        <v>41</v>
      </c>
      <c r="C9919" s="11" t="s">
        <v>49</v>
      </c>
      <c r="D9919" s="12">
        <v>45744</v>
      </c>
      <c r="E9919" s="11">
        <v>1502</v>
      </c>
      <c r="F9919" s="11" t="s">
        <v>33</v>
      </c>
      <c r="G9919" s="13">
        <v>496.38</v>
      </c>
      <c r="H9919" s="14">
        <f t="shared" si="1078"/>
        <v>745562.76</v>
      </c>
      <c r="I9919" s="14">
        <f>IF(F9919="GHS",H9919,H9919*Assumptions!$B$4)</f>
        <v>745562.76</v>
      </c>
      <c r="J9919" s="15" t="str">
        <f>INDEX(Assumptions!$B$8:$B$12,MATCH(B9919,Assumptions!$A$8:$A$12,0))</f>
        <v>Weighted Average</v>
      </c>
      <c r="K9919" s="16">
        <f>G9919/(1-INDEX(Assumptions!$D$8:$D$12,MATCH(B9919,Assumptions!$A$8:$A$12,0)))</f>
        <v>763.66153846153838</v>
      </c>
      <c r="L9919" s="16">
        <f t="shared" si="1079"/>
        <v>14.891399999999999</v>
      </c>
      <c r="M9919" s="16">
        <f t="shared" si="1080"/>
        <v>38.183076923076918</v>
      </c>
      <c r="N9919" s="14">
        <f>E9919*(K9919-L9919-M9919)*IF(F9919="GHS",1,Assumptions!$B$4)</f>
        <v>1067301.7664307691</v>
      </c>
      <c r="O9919" s="15">
        <f t="shared" ca="1" si="1081"/>
        <v>542</v>
      </c>
      <c r="P9919" s="15" t="str">
        <f t="shared" ca="1" si="1082"/>
        <v>365d+</v>
      </c>
      <c r="Q9919" s="17">
        <f ca="1">IF(P9919="0-90d",0,IF(P9919="91-180d",INDEX(Assumptions!$F$8:$F$12,MATCH(B9919,Assumptions!$A$8:$A$12,0)),IF(P9919="181-365d",INDEX(Assumptions!$G$8:$G$12,MATCH(B9919,Assumptions!$A$8:$A$12,0)),INDEX(Assumptions!$H$8:$H$12,MATCH(B9919,Assumptions!$A$8:$A$12,0)))))</f>
        <v>0.8</v>
      </c>
      <c r="R9919" s="14">
        <f t="shared" ca="1" si="1083"/>
        <v>596450.20799999998</v>
      </c>
      <c r="S9919" s="14">
        <f t="shared" ca="1" si="1084"/>
        <v>149112.55200000003</v>
      </c>
      <c r="T9919" s="11" t="s">
        <v>25</v>
      </c>
      <c r="U9919" s="18" t="s">
        <v>26</v>
      </c>
    </row>
    <row r="9920" spans="1:21" ht="15" customHeight="1" x14ac:dyDescent="0.15">
      <c r="A9920" s="10" t="s">
        <v>9968</v>
      </c>
      <c r="B9920" s="11" t="s">
        <v>41</v>
      </c>
      <c r="C9920" s="11" t="s">
        <v>42</v>
      </c>
      <c r="D9920" s="12">
        <v>46207</v>
      </c>
      <c r="E9920" s="11">
        <v>2715</v>
      </c>
      <c r="F9920" s="11" t="s">
        <v>33</v>
      </c>
      <c r="G9920" s="13">
        <v>235.45</v>
      </c>
      <c r="H9920" s="14">
        <f t="shared" si="1078"/>
        <v>639246.75</v>
      </c>
      <c r="I9920" s="14">
        <f>IF(F9920="GHS",H9920,H9920*Assumptions!$B$4)</f>
        <v>639246.75</v>
      </c>
      <c r="J9920" s="15" t="str">
        <f>INDEX(Assumptions!$B$8:$B$12,MATCH(B9920,Assumptions!$A$8:$A$12,0))</f>
        <v>Weighted Average</v>
      </c>
      <c r="K9920" s="16">
        <f>G9920/(1-INDEX(Assumptions!$D$8:$D$12,MATCH(B9920,Assumptions!$A$8:$A$12,0)))</f>
        <v>362.23076923076923</v>
      </c>
      <c r="L9920" s="16">
        <f t="shared" si="1079"/>
        <v>7.0634999999999994</v>
      </c>
      <c r="M9920" s="16">
        <f t="shared" si="1080"/>
        <v>18.111538461538462</v>
      </c>
      <c r="N9920" s="14">
        <f>E9920*(K9920-L9920-M9920)*IF(F9920="GHS",1,Assumptions!$B$4)</f>
        <v>915106.30903846154</v>
      </c>
      <c r="O9920" s="15">
        <f t="shared" ca="1" si="1081"/>
        <v>79</v>
      </c>
      <c r="P9920" s="15" t="str">
        <f t="shared" ca="1" si="1082"/>
        <v>0-90d</v>
      </c>
      <c r="Q9920" s="17">
        <f ca="1">IF(P9920="0-90d",0,IF(P9920="91-180d",INDEX(Assumptions!$F$8:$F$12,MATCH(B9920,Assumptions!$A$8:$A$12,0)),IF(P9920="181-365d",INDEX(Assumptions!$G$8:$G$12,MATCH(B9920,Assumptions!$A$8:$A$12,0)),INDEX(Assumptions!$H$8:$H$12,MATCH(B9920,Assumptions!$A$8:$A$12,0)))))</f>
        <v>0</v>
      </c>
      <c r="R9920" s="14">
        <f t="shared" ca="1" si="1083"/>
        <v>0</v>
      </c>
      <c r="S9920" s="14">
        <f t="shared" ca="1" si="1084"/>
        <v>639246.75</v>
      </c>
      <c r="T9920" s="11" t="s">
        <v>25</v>
      </c>
      <c r="U9920" s="18" t="s">
        <v>26</v>
      </c>
    </row>
    <row r="9921" spans="1:21" ht="15" customHeight="1" x14ac:dyDescent="0.15">
      <c r="A9921" s="10" t="s">
        <v>9969</v>
      </c>
      <c r="B9921" s="11" t="s">
        <v>28</v>
      </c>
      <c r="C9921" s="11" t="s">
        <v>38</v>
      </c>
      <c r="D9921" s="12">
        <v>46206</v>
      </c>
      <c r="E9921" s="11">
        <v>2570</v>
      </c>
      <c r="F9921" s="11" t="s">
        <v>24</v>
      </c>
      <c r="G9921" s="13">
        <v>3676.13</v>
      </c>
      <c r="H9921" s="14">
        <f t="shared" si="1078"/>
        <v>9447654.0999999996</v>
      </c>
      <c r="I9921" s="14">
        <f>IF(F9921="GHS",H9921,H9921*Assumptions!$B$4)</f>
        <v>102034664.28</v>
      </c>
      <c r="J9921" s="15" t="str">
        <f>INDEX(Assumptions!$B$8:$B$12,MATCH(B9921,Assumptions!$A$8:$A$12,0))</f>
        <v>Fair Value Less Costs to Sell</v>
      </c>
      <c r="K9921" s="16">
        <f>G9921/(1-INDEX(Assumptions!$D$8:$D$12,MATCH(B9921,Assumptions!$A$8:$A$12,0)))</f>
        <v>4177.420454545455</v>
      </c>
      <c r="L9921" s="16">
        <f t="shared" si="1079"/>
        <v>110.2839</v>
      </c>
      <c r="M9921" s="16">
        <f t="shared" si="1080"/>
        <v>208.87102272727276</v>
      </c>
      <c r="N9921" s="14">
        <f>E9921*(K9921-L9921-M9921)*IF(F9921="GHS",1,Assumptions!$B$4)</f>
        <v>107090018.10114548</v>
      </c>
      <c r="O9921" s="15">
        <f t="shared" ca="1" si="1081"/>
        <v>80</v>
      </c>
      <c r="P9921" s="15" t="str">
        <f t="shared" ca="1" si="1082"/>
        <v>0-90d</v>
      </c>
      <c r="Q9921" s="17">
        <f ca="1">IF(P9921="0-90d",0,IF(P9921="91-180d",INDEX(Assumptions!$F$8:$F$12,MATCH(B9921,Assumptions!$A$8:$A$12,0)),IF(P9921="181-365d",INDEX(Assumptions!$G$8:$G$12,MATCH(B9921,Assumptions!$A$8:$A$12,0)),INDEX(Assumptions!$H$8:$H$12,MATCH(B9921,Assumptions!$A$8:$A$12,0)))))</f>
        <v>0</v>
      </c>
      <c r="R9921" s="14">
        <f t="shared" ca="1" si="1083"/>
        <v>0</v>
      </c>
      <c r="S9921" s="14">
        <f t="shared" ca="1" si="1084"/>
        <v>102034664.28</v>
      </c>
      <c r="T9921" s="11" t="s">
        <v>25</v>
      </c>
      <c r="U9921" s="18" t="s">
        <v>26</v>
      </c>
    </row>
    <row r="9922" spans="1:21" ht="15" customHeight="1" x14ac:dyDescent="0.15">
      <c r="A9922" s="10" t="s">
        <v>9970</v>
      </c>
      <c r="B9922" s="11" t="s">
        <v>41</v>
      </c>
      <c r="C9922" s="11" t="s">
        <v>44</v>
      </c>
      <c r="D9922" s="12">
        <v>45963</v>
      </c>
      <c r="E9922" s="11">
        <v>835</v>
      </c>
      <c r="F9922" s="11" t="s">
        <v>33</v>
      </c>
      <c r="G9922" s="13">
        <v>325.58999999999997</v>
      </c>
      <c r="H9922" s="14">
        <f t="shared" ref="H9922:H9985" si="1085">E9922*G9922</f>
        <v>271867.64999999997</v>
      </c>
      <c r="I9922" s="14">
        <f>IF(F9922="GHS",H9922,H9922*Assumptions!$B$4)</f>
        <v>271867.64999999997</v>
      </c>
      <c r="J9922" s="15" t="str">
        <f>INDEX(Assumptions!$B$8:$B$12,MATCH(B9922,Assumptions!$A$8:$A$12,0))</f>
        <v>Weighted Average</v>
      </c>
      <c r="K9922" s="16">
        <f>G9922/(1-INDEX(Assumptions!$D$8:$D$12,MATCH(B9922,Assumptions!$A$8:$A$12,0)))</f>
        <v>500.90769230769223</v>
      </c>
      <c r="L9922" s="16">
        <f t="shared" ref="L9922:L9985" si="1086">G9922*0.03</f>
        <v>9.7676999999999996</v>
      </c>
      <c r="M9922" s="16">
        <f t="shared" ref="M9922:M9985" si="1087">K9922*0.05</f>
        <v>25.045384615384613</v>
      </c>
      <c r="N9922" s="14">
        <f>E9922*(K9922-L9922-M9922)*IF(F9922="GHS",1,Assumptions!$B$4)</f>
        <v>389188.99742307689</v>
      </c>
      <c r="O9922" s="15">
        <f t="shared" ref="O9922:O9985" ca="1" si="1088">TODAY()-D9922</f>
        <v>323</v>
      </c>
      <c r="P9922" s="15" t="str">
        <f t="shared" ref="P9922:P9985" ca="1" si="1089">IF(O9922&lt;=90,"0-90d",IF(O9922&lt;=180,"91-180d",IF(O9922&lt;=365,"181-365d","365d+")))</f>
        <v>181-365d</v>
      </c>
      <c r="Q9922" s="17">
        <f ca="1">IF(P9922="0-90d",0,IF(P9922="91-180d",INDEX(Assumptions!$F$8:$F$12,MATCH(B9922,Assumptions!$A$8:$A$12,0)),IF(P9922="181-365d",INDEX(Assumptions!$G$8:$G$12,MATCH(B9922,Assumptions!$A$8:$A$12,0)),INDEX(Assumptions!$H$8:$H$12,MATCH(B9922,Assumptions!$A$8:$A$12,0)))))</f>
        <v>0.35</v>
      </c>
      <c r="R9922" s="14">
        <f t="shared" ref="R9922:R9985" ca="1" si="1090">I9922*Q9922</f>
        <v>95153.677499999976</v>
      </c>
      <c r="S9922" s="14">
        <f t="shared" ref="S9922:S9985" ca="1" si="1091">IF(T9922="Held on Consignment (Not Owned)",0,MIN(I9922-R9922,N9922))</f>
        <v>176713.97249999997</v>
      </c>
      <c r="T9922" s="11" t="s">
        <v>25</v>
      </c>
      <c r="U9922" s="18" t="s">
        <v>36</v>
      </c>
    </row>
    <row r="9923" spans="1:21" ht="15" customHeight="1" x14ac:dyDescent="0.15">
      <c r="A9923" s="10" t="s">
        <v>9971</v>
      </c>
      <c r="B9923" s="11" t="s">
        <v>22</v>
      </c>
      <c r="C9923" s="11" t="s">
        <v>81</v>
      </c>
      <c r="D9923" s="12">
        <v>45903</v>
      </c>
      <c r="E9923" s="11">
        <v>580</v>
      </c>
      <c r="F9923" s="11" t="s">
        <v>24</v>
      </c>
      <c r="G9923" s="13">
        <v>36204.85</v>
      </c>
      <c r="H9923" s="14">
        <f t="shared" si="1085"/>
        <v>20998813</v>
      </c>
      <c r="I9923" s="14">
        <f>IF(F9923="GHS",H9923,H9923*Assumptions!$B$4)</f>
        <v>226787180.40000001</v>
      </c>
      <c r="J9923" s="15" t="str">
        <f>INDEX(Assumptions!$B$8:$B$12,MATCH(B9923,Assumptions!$A$8:$A$12,0))</f>
        <v>FIFO</v>
      </c>
      <c r="K9923" s="16">
        <f>G9923/(1-INDEX(Assumptions!$D$8:$D$12,MATCH(B9923,Assumptions!$A$8:$A$12,0)))</f>
        <v>44152.256097560974</v>
      </c>
      <c r="L9923" s="16">
        <f t="shared" si="1086"/>
        <v>1086.1454999999999</v>
      </c>
      <c r="M9923" s="16">
        <f t="shared" si="1087"/>
        <v>2207.6128048780488</v>
      </c>
      <c r="N9923" s="14">
        <f>E9923*(K9923-L9923-M9923)*IF(F9923="GHS",1,Assumptions!$B$4)</f>
        <v>255937630.17336586</v>
      </c>
      <c r="O9923" s="15">
        <f t="shared" ca="1" si="1088"/>
        <v>383</v>
      </c>
      <c r="P9923" s="15" t="str">
        <f t="shared" ca="1" si="1089"/>
        <v>365d+</v>
      </c>
      <c r="Q9923" s="17">
        <f ca="1">IF(P9923="0-90d",0,IF(P9923="91-180d",INDEX(Assumptions!$F$8:$F$12,MATCH(B9923,Assumptions!$A$8:$A$12,0)),IF(P9923="181-365d",INDEX(Assumptions!$G$8:$G$12,MATCH(B9923,Assumptions!$A$8:$A$12,0)),INDEX(Assumptions!$H$8:$H$12,MATCH(B9923,Assumptions!$A$8:$A$12,0)))))</f>
        <v>0.5</v>
      </c>
      <c r="R9923" s="14">
        <f t="shared" ca="1" si="1090"/>
        <v>113393590.2</v>
      </c>
      <c r="S9923" s="14">
        <f t="shared" ca="1" si="1091"/>
        <v>113393590.2</v>
      </c>
      <c r="T9923" s="11" t="s">
        <v>25</v>
      </c>
      <c r="U9923" s="18" t="s">
        <v>26</v>
      </c>
    </row>
    <row r="9924" spans="1:21" ht="15" customHeight="1" x14ac:dyDescent="0.15">
      <c r="A9924" s="10" t="s">
        <v>9972</v>
      </c>
      <c r="B9924" s="11" t="s">
        <v>31</v>
      </c>
      <c r="C9924" s="11" t="s">
        <v>63</v>
      </c>
      <c r="D9924" s="12">
        <v>46094</v>
      </c>
      <c r="E9924" s="11">
        <v>3390</v>
      </c>
      <c r="F9924" s="11" t="s">
        <v>33</v>
      </c>
      <c r="G9924" s="13">
        <v>3112.88</v>
      </c>
      <c r="H9924" s="14">
        <f t="shared" si="1085"/>
        <v>10552663.200000001</v>
      </c>
      <c r="I9924" s="14">
        <f>IF(F9924="GHS",H9924,H9924*Assumptions!$B$4)</f>
        <v>10552663.200000001</v>
      </c>
      <c r="J9924" s="15" t="str">
        <f>INDEX(Assumptions!$B$8:$B$12,MATCH(B9924,Assumptions!$A$8:$A$12,0))</f>
        <v>Weighted Average</v>
      </c>
      <c r="K9924" s="16">
        <f>G9924/(1-INDEX(Assumptions!$D$8:$D$12,MATCH(B9924,Assumptions!$A$8:$A$12,0)))</f>
        <v>4323.4444444444443</v>
      </c>
      <c r="L9924" s="16">
        <f t="shared" si="1086"/>
        <v>93.386399999999995</v>
      </c>
      <c r="M9924" s="16">
        <f t="shared" si="1087"/>
        <v>216.17222222222222</v>
      </c>
      <c r="N9924" s="14">
        <f>E9924*(K9924-L9924-M9924)*IF(F9924="GHS",1,Assumptions!$B$4)</f>
        <v>13607072.937333331</v>
      </c>
      <c r="O9924" s="15">
        <f t="shared" ca="1" si="1088"/>
        <v>192</v>
      </c>
      <c r="P9924" s="15" t="str">
        <f t="shared" ca="1" si="1089"/>
        <v>181-365d</v>
      </c>
      <c r="Q9924" s="17">
        <f ca="1">IF(P9924="0-90d",0,IF(P9924="91-180d",INDEX(Assumptions!$F$8:$F$12,MATCH(B9924,Assumptions!$A$8:$A$12,0)),IF(P9924="181-365d",INDEX(Assumptions!$G$8:$G$12,MATCH(B9924,Assumptions!$A$8:$A$12,0)),INDEX(Assumptions!$H$8:$H$12,MATCH(B9924,Assumptions!$A$8:$A$12,0)))))</f>
        <v>0.2</v>
      </c>
      <c r="R9924" s="14">
        <f t="shared" ca="1" si="1090"/>
        <v>2110532.64</v>
      </c>
      <c r="S9924" s="14">
        <f t="shared" ca="1" si="1091"/>
        <v>8442130.5600000005</v>
      </c>
      <c r="T9924" s="11" t="s">
        <v>25</v>
      </c>
      <c r="U9924" s="18" t="s">
        <v>26</v>
      </c>
    </row>
    <row r="9925" spans="1:21" ht="15" customHeight="1" x14ac:dyDescent="0.15">
      <c r="A9925" s="10" t="s">
        <v>9973</v>
      </c>
      <c r="B9925" s="11" t="s">
        <v>31</v>
      </c>
      <c r="C9925" s="11" t="s">
        <v>76</v>
      </c>
      <c r="D9925" s="12">
        <v>45951</v>
      </c>
      <c r="E9925" s="11">
        <v>3852</v>
      </c>
      <c r="F9925" s="11" t="s">
        <v>33</v>
      </c>
      <c r="G9925" s="13">
        <v>2515.4899999999998</v>
      </c>
      <c r="H9925" s="14">
        <f t="shared" si="1085"/>
        <v>9689667.4799999986</v>
      </c>
      <c r="I9925" s="14">
        <f>IF(F9925="GHS",H9925,H9925*Assumptions!$B$4)</f>
        <v>9689667.4799999986</v>
      </c>
      <c r="J9925" s="15" t="str">
        <f>INDEX(Assumptions!$B$8:$B$12,MATCH(B9925,Assumptions!$A$8:$A$12,0))</f>
        <v>Weighted Average</v>
      </c>
      <c r="K9925" s="16">
        <f>G9925/(1-INDEX(Assumptions!$D$8:$D$12,MATCH(B9925,Assumptions!$A$8:$A$12,0)))</f>
        <v>3493.7361111111109</v>
      </c>
      <c r="L9925" s="16">
        <f t="shared" si="1086"/>
        <v>75.464699999999993</v>
      </c>
      <c r="M9925" s="16">
        <f t="shared" si="1087"/>
        <v>174.68680555555557</v>
      </c>
      <c r="N9925" s="14">
        <f>E9925*(K9925-L9925-M9925)*IF(F9925="GHS",1,Assumptions!$B$4)</f>
        <v>12494287.900599999</v>
      </c>
      <c r="O9925" s="15">
        <f t="shared" ca="1" si="1088"/>
        <v>335</v>
      </c>
      <c r="P9925" s="15" t="str">
        <f t="shared" ca="1" si="1089"/>
        <v>181-365d</v>
      </c>
      <c r="Q9925" s="17">
        <f ca="1">IF(P9925="0-90d",0,IF(P9925="91-180d",INDEX(Assumptions!$F$8:$F$12,MATCH(B9925,Assumptions!$A$8:$A$12,0)),IF(P9925="181-365d",INDEX(Assumptions!$G$8:$G$12,MATCH(B9925,Assumptions!$A$8:$A$12,0)),INDEX(Assumptions!$H$8:$H$12,MATCH(B9925,Assumptions!$A$8:$A$12,0)))))</f>
        <v>0.2</v>
      </c>
      <c r="R9925" s="14">
        <f t="shared" ca="1" si="1090"/>
        <v>1937933.4959999998</v>
      </c>
      <c r="S9925" s="14">
        <f t="shared" ca="1" si="1091"/>
        <v>7751733.9839999992</v>
      </c>
      <c r="T9925" s="11" t="s">
        <v>25</v>
      </c>
      <c r="U9925" s="18" t="s">
        <v>36</v>
      </c>
    </row>
    <row r="9926" spans="1:21" ht="15" customHeight="1" x14ac:dyDescent="0.15">
      <c r="A9926" s="10" t="s">
        <v>9974</v>
      </c>
      <c r="B9926" s="11" t="s">
        <v>31</v>
      </c>
      <c r="C9926" s="11" t="s">
        <v>32</v>
      </c>
      <c r="D9926" s="12">
        <v>45990</v>
      </c>
      <c r="E9926" s="11">
        <v>3372</v>
      </c>
      <c r="F9926" s="11" t="s">
        <v>33</v>
      </c>
      <c r="G9926" s="13">
        <v>2058.2199999999998</v>
      </c>
      <c r="H9926" s="14">
        <f t="shared" si="1085"/>
        <v>6940317.8399999989</v>
      </c>
      <c r="I9926" s="14">
        <f>IF(F9926="GHS",H9926,H9926*Assumptions!$B$4)</f>
        <v>6940317.8399999989</v>
      </c>
      <c r="J9926" s="15" t="str">
        <f>INDEX(Assumptions!$B$8:$B$12,MATCH(B9926,Assumptions!$A$8:$A$12,0))</f>
        <v>Weighted Average</v>
      </c>
      <c r="K9926" s="16">
        <f>G9926/(1-INDEX(Assumptions!$D$8:$D$12,MATCH(B9926,Assumptions!$A$8:$A$12,0)))</f>
        <v>2858.6388888888887</v>
      </c>
      <c r="L9926" s="16">
        <f t="shared" si="1086"/>
        <v>61.746599999999994</v>
      </c>
      <c r="M9926" s="16">
        <f t="shared" si="1087"/>
        <v>142.93194444444444</v>
      </c>
      <c r="N9926" s="14">
        <f>E9926*(K9926-L9926-M9926)*IF(F9926="GHS",1,Assumptions!$B$4)</f>
        <v>8949154.2814666666</v>
      </c>
      <c r="O9926" s="15">
        <f t="shared" ca="1" si="1088"/>
        <v>296</v>
      </c>
      <c r="P9926" s="15" t="str">
        <f t="shared" ca="1" si="1089"/>
        <v>181-365d</v>
      </c>
      <c r="Q9926" s="17">
        <f ca="1">IF(P9926="0-90d",0,IF(P9926="91-180d",INDEX(Assumptions!$F$8:$F$12,MATCH(B9926,Assumptions!$A$8:$A$12,0)),IF(P9926="181-365d",INDEX(Assumptions!$G$8:$G$12,MATCH(B9926,Assumptions!$A$8:$A$12,0)),INDEX(Assumptions!$H$8:$H$12,MATCH(B9926,Assumptions!$A$8:$A$12,0)))))</f>
        <v>0.2</v>
      </c>
      <c r="R9926" s="14">
        <f t="shared" ca="1" si="1090"/>
        <v>1388063.568</v>
      </c>
      <c r="S9926" s="14">
        <f t="shared" ca="1" si="1091"/>
        <v>5552254.2719999989</v>
      </c>
      <c r="T9926" s="11" t="s">
        <v>25</v>
      </c>
      <c r="U9926" s="18" t="s">
        <v>36</v>
      </c>
    </row>
    <row r="9927" spans="1:21" ht="15" customHeight="1" x14ac:dyDescent="0.15">
      <c r="A9927" s="10" t="s">
        <v>9975</v>
      </c>
      <c r="B9927" s="11" t="s">
        <v>41</v>
      </c>
      <c r="C9927" s="11" t="s">
        <v>49</v>
      </c>
      <c r="D9927" s="12">
        <v>46173</v>
      </c>
      <c r="E9927" s="11">
        <v>3675</v>
      </c>
      <c r="F9927" s="11" t="s">
        <v>33</v>
      </c>
      <c r="G9927" s="13">
        <v>520.46</v>
      </c>
      <c r="H9927" s="14">
        <f t="shared" si="1085"/>
        <v>1912690.5000000002</v>
      </c>
      <c r="I9927" s="14">
        <f>IF(F9927="GHS",H9927,H9927*Assumptions!$B$4)</f>
        <v>1912690.5000000002</v>
      </c>
      <c r="J9927" s="15" t="str">
        <f>INDEX(Assumptions!$B$8:$B$12,MATCH(B9927,Assumptions!$A$8:$A$12,0))</f>
        <v>Weighted Average</v>
      </c>
      <c r="K9927" s="16">
        <f>G9927/(1-INDEX(Assumptions!$D$8:$D$12,MATCH(B9927,Assumptions!$A$8:$A$12,0)))</f>
        <v>800.70769230769235</v>
      </c>
      <c r="L9927" s="16">
        <f t="shared" si="1086"/>
        <v>15.613800000000001</v>
      </c>
      <c r="M9927" s="16">
        <f t="shared" si="1087"/>
        <v>40.035384615384622</v>
      </c>
      <c r="N9927" s="14">
        <f>E9927*(K9927-L9927-M9927)*IF(F9927="GHS",1,Assumptions!$B$4)</f>
        <v>2738090.0157692311</v>
      </c>
      <c r="O9927" s="15">
        <f t="shared" ca="1" si="1088"/>
        <v>113</v>
      </c>
      <c r="P9927" s="15" t="str">
        <f t="shared" ca="1" si="1089"/>
        <v>91-180d</v>
      </c>
      <c r="Q9927" s="17">
        <f ca="1">IF(P9927="0-90d",0,IF(P9927="91-180d",INDEX(Assumptions!$F$8:$F$12,MATCH(B9927,Assumptions!$A$8:$A$12,0)),IF(P9927="181-365d",INDEX(Assumptions!$G$8:$G$12,MATCH(B9927,Assumptions!$A$8:$A$12,0)),INDEX(Assumptions!$H$8:$H$12,MATCH(B9927,Assumptions!$A$8:$A$12,0)))))</f>
        <v>0.1</v>
      </c>
      <c r="R9927" s="14">
        <f t="shared" ca="1" si="1090"/>
        <v>191269.05000000005</v>
      </c>
      <c r="S9927" s="14">
        <f t="shared" ca="1" si="1091"/>
        <v>1721421.4500000002</v>
      </c>
      <c r="T9927" s="11" t="s">
        <v>25</v>
      </c>
      <c r="U9927" s="18" t="s">
        <v>26</v>
      </c>
    </row>
    <row r="9928" spans="1:21" ht="15" customHeight="1" x14ac:dyDescent="0.15">
      <c r="A9928" s="10" t="s">
        <v>9976</v>
      </c>
      <c r="B9928" s="11" t="s">
        <v>31</v>
      </c>
      <c r="C9928" s="11" t="s">
        <v>63</v>
      </c>
      <c r="D9928" s="12">
        <v>45747</v>
      </c>
      <c r="E9928" s="11">
        <v>130</v>
      </c>
      <c r="F9928" s="11" t="s">
        <v>33</v>
      </c>
      <c r="G9928" s="13">
        <v>1942.53</v>
      </c>
      <c r="H9928" s="14">
        <f t="shared" si="1085"/>
        <v>252528.9</v>
      </c>
      <c r="I9928" s="14">
        <f>IF(F9928="GHS",H9928,H9928*Assumptions!$B$4)</f>
        <v>252528.9</v>
      </c>
      <c r="J9928" s="15" t="str">
        <f>INDEX(Assumptions!$B$8:$B$12,MATCH(B9928,Assumptions!$A$8:$A$12,0))</f>
        <v>Weighted Average</v>
      </c>
      <c r="K9928" s="16">
        <f>G9928/(1-INDEX(Assumptions!$D$8:$D$12,MATCH(B9928,Assumptions!$A$8:$A$12,0)))</f>
        <v>2697.9583333333335</v>
      </c>
      <c r="L9928" s="16">
        <f t="shared" si="1086"/>
        <v>58.2759</v>
      </c>
      <c r="M9928" s="16">
        <f t="shared" si="1087"/>
        <v>134.89791666666667</v>
      </c>
      <c r="N9928" s="14">
        <f>E9928*(K9928-L9928-M9928)*IF(F9928="GHS",1,Assumptions!$B$4)</f>
        <v>325621.98716666666</v>
      </c>
      <c r="O9928" s="15">
        <f t="shared" ca="1" si="1088"/>
        <v>539</v>
      </c>
      <c r="P9928" s="15" t="str">
        <f t="shared" ca="1" si="1089"/>
        <v>365d+</v>
      </c>
      <c r="Q9928" s="17">
        <f ca="1">IF(P9928="0-90d",0,IF(P9928="91-180d",INDEX(Assumptions!$F$8:$F$12,MATCH(B9928,Assumptions!$A$8:$A$12,0)),IF(P9928="181-365d",INDEX(Assumptions!$G$8:$G$12,MATCH(B9928,Assumptions!$A$8:$A$12,0)),INDEX(Assumptions!$H$8:$H$12,MATCH(B9928,Assumptions!$A$8:$A$12,0)))))</f>
        <v>0.6</v>
      </c>
      <c r="R9928" s="14">
        <f t="shared" ca="1" si="1090"/>
        <v>151517.34</v>
      </c>
      <c r="S9928" s="14">
        <f t="shared" ca="1" si="1091"/>
        <v>101011.56</v>
      </c>
      <c r="T9928" s="11" t="s">
        <v>25</v>
      </c>
      <c r="U9928" s="18" t="s">
        <v>26</v>
      </c>
    </row>
    <row r="9929" spans="1:21" ht="15" customHeight="1" x14ac:dyDescent="0.15">
      <c r="A9929" s="10" t="s">
        <v>9977</v>
      </c>
      <c r="B9929" s="11" t="s">
        <v>22</v>
      </c>
      <c r="C9929" s="11" t="s">
        <v>81</v>
      </c>
      <c r="D9929" s="12">
        <v>46127</v>
      </c>
      <c r="E9929" s="11">
        <v>2129</v>
      </c>
      <c r="F9929" s="11" t="s">
        <v>24</v>
      </c>
      <c r="G9929" s="13">
        <v>26142.63</v>
      </c>
      <c r="H9929" s="14">
        <f t="shared" si="1085"/>
        <v>55657659.270000003</v>
      </c>
      <c r="I9929" s="14">
        <f>IF(F9929="GHS",H9929,H9929*Assumptions!$B$4)</f>
        <v>601102720.11600006</v>
      </c>
      <c r="J9929" s="15" t="str">
        <f>INDEX(Assumptions!$B$8:$B$12,MATCH(B9929,Assumptions!$A$8:$A$12,0))</f>
        <v>FIFO</v>
      </c>
      <c r="K9929" s="16">
        <f>G9929/(1-INDEX(Assumptions!$D$8:$D$12,MATCH(B9929,Assumptions!$A$8:$A$12,0)))</f>
        <v>31881.256097560974</v>
      </c>
      <c r="L9929" s="16">
        <f t="shared" si="1086"/>
        <v>784.27890000000002</v>
      </c>
      <c r="M9929" s="16">
        <f t="shared" si="1087"/>
        <v>1594.0628048780488</v>
      </c>
      <c r="N9929" s="14">
        <f>E9929*(K9929-L9929-M9929)*IF(F9929="GHS",1,Assumptions!$B$4)</f>
        <v>678366411.21383703</v>
      </c>
      <c r="O9929" s="15">
        <f t="shared" ca="1" si="1088"/>
        <v>159</v>
      </c>
      <c r="P9929" s="15" t="str">
        <f t="shared" ca="1" si="1089"/>
        <v>91-180d</v>
      </c>
      <c r="Q9929" s="17">
        <f ca="1">IF(P9929="0-90d",0,IF(P9929="91-180d",INDEX(Assumptions!$F$8:$F$12,MATCH(B9929,Assumptions!$A$8:$A$12,0)),IF(P9929="181-365d",INDEX(Assumptions!$G$8:$G$12,MATCH(B9929,Assumptions!$A$8:$A$12,0)),INDEX(Assumptions!$H$8:$H$12,MATCH(B9929,Assumptions!$A$8:$A$12,0)))))</f>
        <v>0.03</v>
      </c>
      <c r="R9929" s="14">
        <f t="shared" ca="1" si="1090"/>
        <v>18033081.60348</v>
      </c>
      <c r="S9929" s="14">
        <f t="shared" ca="1" si="1091"/>
        <v>583069638.51252007</v>
      </c>
      <c r="T9929" s="11" t="s">
        <v>25</v>
      </c>
      <c r="U9929" s="18" t="s">
        <v>26</v>
      </c>
    </row>
    <row r="9930" spans="1:21" ht="15" customHeight="1" x14ac:dyDescent="0.15">
      <c r="A9930" s="10" t="s">
        <v>9978</v>
      </c>
      <c r="B9930" s="11" t="s">
        <v>22</v>
      </c>
      <c r="C9930" s="11" t="s">
        <v>61</v>
      </c>
      <c r="D9930" s="12">
        <v>45779</v>
      </c>
      <c r="E9930" s="11">
        <v>2101</v>
      </c>
      <c r="F9930" s="11" t="s">
        <v>24</v>
      </c>
      <c r="G9930" s="13">
        <v>75036.33</v>
      </c>
      <c r="H9930" s="14">
        <f t="shared" si="1085"/>
        <v>157651329.33000001</v>
      </c>
      <c r="I9930" s="14">
        <f>IF(F9930="GHS",H9930,H9930*Assumptions!$B$4)</f>
        <v>1702634356.7640002</v>
      </c>
      <c r="J9930" s="15" t="str">
        <f>INDEX(Assumptions!$B$8:$B$12,MATCH(B9930,Assumptions!$A$8:$A$12,0))</f>
        <v>FIFO</v>
      </c>
      <c r="K9930" s="16">
        <f>G9930/(1-INDEX(Assumptions!$D$8:$D$12,MATCH(B9930,Assumptions!$A$8:$A$12,0)))</f>
        <v>91507.719512195123</v>
      </c>
      <c r="L9930" s="16">
        <f t="shared" si="1086"/>
        <v>2251.0898999999999</v>
      </c>
      <c r="M9930" s="16">
        <f t="shared" si="1087"/>
        <v>4575.3859756097563</v>
      </c>
      <c r="N9930" s="14">
        <f>E9930*(K9930-L9930-M9930)*IF(F9930="GHS",1,Assumptions!$B$4)</f>
        <v>1921485163.1090314</v>
      </c>
      <c r="O9930" s="15">
        <f t="shared" ca="1" si="1088"/>
        <v>507</v>
      </c>
      <c r="P9930" s="15" t="str">
        <f t="shared" ca="1" si="1089"/>
        <v>365d+</v>
      </c>
      <c r="Q9930" s="17">
        <f ca="1">IF(P9930="0-90d",0,IF(P9930="91-180d",INDEX(Assumptions!$F$8:$F$12,MATCH(B9930,Assumptions!$A$8:$A$12,0)),IF(P9930="181-365d",INDEX(Assumptions!$G$8:$G$12,MATCH(B9930,Assumptions!$A$8:$A$12,0)),INDEX(Assumptions!$H$8:$H$12,MATCH(B9930,Assumptions!$A$8:$A$12,0)))))</f>
        <v>0.5</v>
      </c>
      <c r="R9930" s="14">
        <f t="shared" ca="1" si="1090"/>
        <v>851317178.38200009</v>
      </c>
      <c r="S9930" s="14">
        <f t="shared" ca="1" si="1091"/>
        <v>851317178.38200009</v>
      </c>
      <c r="T9930" s="11" t="s">
        <v>25</v>
      </c>
      <c r="U9930" s="18" t="s">
        <v>36</v>
      </c>
    </row>
    <row r="9931" spans="1:21" ht="15" customHeight="1" x14ac:dyDescent="0.15">
      <c r="A9931" s="10" t="s">
        <v>9979</v>
      </c>
      <c r="B9931" s="11" t="s">
        <v>28</v>
      </c>
      <c r="C9931" s="11" t="s">
        <v>55</v>
      </c>
      <c r="D9931" s="12">
        <v>46159</v>
      </c>
      <c r="E9931" s="11">
        <v>3216</v>
      </c>
      <c r="F9931" s="11" t="s">
        <v>24</v>
      </c>
      <c r="G9931" s="13">
        <v>3989.12</v>
      </c>
      <c r="H9931" s="14">
        <f t="shared" si="1085"/>
        <v>12829009.92</v>
      </c>
      <c r="I9931" s="14">
        <f>IF(F9931="GHS",H9931,H9931*Assumptions!$B$4)</f>
        <v>138553307.13600001</v>
      </c>
      <c r="J9931" s="15" t="str">
        <f>INDEX(Assumptions!$B$8:$B$12,MATCH(B9931,Assumptions!$A$8:$A$12,0))</f>
        <v>Fair Value Less Costs to Sell</v>
      </c>
      <c r="K9931" s="16">
        <f>G9931/(1-INDEX(Assumptions!$D$8:$D$12,MATCH(B9931,Assumptions!$A$8:$A$12,0)))</f>
        <v>4533.090909090909</v>
      </c>
      <c r="L9931" s="16">
        <f t="shared" si="1086"/>
        <v>119.67359999999999</v>
      </c>
      <c r="M9931" s="16">
        <f t="shared" si="1087"/>
        <v>226.65454545454546</v>
      </c>
      <c r="N9931" s="14">
        <f>E9931*(K9931-L9931-M9931)*IF(F9931="GHS",1,Assumptions!$B$4)</f>
        <v>145417993.71682909</v>
      </c>
      <c r="O9931" s="15">
        <f t="shared" ca="1" si="1088"/>
        <v>127</v>
      </c>
      <c r="P9931" s="15" t="str">
        <f t="shared" ca="1" si="1089"/>
        <v>91-180d</v>
      </c>
      <c r="Q9931" s="17">
        <f ca="1">IF(P9931="0-90d",0,IF(P9931="91-180d",INDEX(Assumptions!$F$8:$F$12,MATCH(B9931,Assumptions!$A$8:$A$12,0)),IF(P9931="181-365d",INDEX(Assumptions!$G$8:$G$12,MATCH(B9931,Assumptions!$A$8:$A$12,0)),INDEX(Assumptions!$H$8:$H$12,MATCH(B9931,Assumptions!$A$8:$A$12,0)))))</f>
        <v>0.02</v>
      </c>
      <c r="R9931" s="14">
        <f t="shared" ca="1" si="1090"/>
        <v>2771066.1427200004</v>
      </c>
      <c r="S9931" s="14">
        <f t="shared" ca="1" si="1091"/>
        <v>135782240.99327999</v>
      </c>
      <c r="T9931" s="11" t="s">
        <v>25</v>
      </c>
      <c r="U9931" s="18" t="s">
        <v>26</v>
      </c>
    </row>
    <row r="9932" spans="1:21" ht="15" customHeight="1" x14ac:dyDescent="0.15">
      <c r="A9932" s="10" t="s">
        <v>9980</v>
      </c>
      <c r="B9932" s="11" t="s">
        <v>41</v>
      </c>
      <c r="C9932" s="11" t="s">
        <v>49</v>
      </c>
      <c r="D9932" s="12">
        <v>45992</v>
      </c>
      <c r="E9932" s="11">
        <v>2735</v>
      </c>
      <c r="F9932" s="11" t="s">
        <v>33</v>
      </c>
      <c r="G9932" s="13">
        <v>383.39</v>
      </c>
      <c r="H9932" s="14">
        <f t="shared" si="1085"/>
        <v>1048571.6499999999</v>
      </c>
      <c r="I9932" s="14">
        <f>IF(F9932="GHS",H9932,H9932*Assumptions!$B$4)</f>
        <v>1048571.6499999999</v>
      </c>
      <c r="J9932" s="15" t="str">
        <f>INDEX(Assumptions!$B$8:$B$12,MATCH(B9932,Assumptions!$A$8:$A$12,0))</f>
        <v>Weighted Average</v>
      </c>
      <c r="K9932" s="16">
        <f>G9932/(1-INDEX(Assumptions!$D$8:$D$12,MATCH(B9932,Assumptions!$A$8:$A$12,0)))</f>
        <v>589.83076923076919</v>
      </c>
      <c r="L9932" s="16">
        <f t="shared" si="1086"/>
        <v>11.5017</v>
      </c>
      <c r="M9932" s="16">
        <f t="shared" si="1087"/>
        <v>29.491538461538461</v>
      </c>
      <c r="N9932" s="14">
        <f>E9932*(K9932-L9932-M9932)*IF(F9932="GHS",1,Assumptions!$B$4)</f>
        <v>1501070.6466538461</v>
      </c>
      <c r="O9932" s="15">
        <f t="shared" ca="1" si="1088"/>
        <v>294</v>
      </c>
      <c r="P9932" s="15" t="str">
        <f t="shared" ca="1" si="1089"/>
        <v>181-365d</v>
      </c>
      <c r="Q9932" s="17">
        <f ca="1">IF(P9932="0-90d",0,IF(P9932="91-180d",INDEX(Assumptions!$F$8:$F$12,MATCH(B9932,Assumptions!$A$8:$A$12,0)),IF(P9932="181-365d",INDEX(Assumptions!$G$8:$G$12,MATCH(B9932,Assumptions!$A$8:$A$12,0)),INDEX(Assumptions!$H$8:$H$12,MATCH(B9932,Assumptions!$A$8:$A$12,0)))))</f>
        <v>0.35</v>
      </c>
      <c r="R9932" s="14">
        <f t="shared" ca="1" si="1090"/>
        <v>367000.07749999996</v>
      </c>
      <c r="S9932" s="14">
        <f t="shared" ca="1" si="1091"/>
        <v>681571.57250000001</v>
      </c>
      <c r="T9932" s="11" t="s">
        <v>25</v>
      </c>
      <c r="U9932" s="18" t="s">
        <v>26</v>
      </c>
    </row>
    <row r="9933" spans="1:21" ht="15" customHeight="1" x14ac:dyDescent="0.15">
      <c r="A9933" s="10" t="s">
        <v>9981</v>
      </c>
      <c r="B9933" s="11" t="s">
        <v>31</v>
      </c>
      <c r="C9933" s="11" t="s">
        <v>32</v>
      </c>
      <c r="D9933" s="12">
        <v>45995</v>
      </c>
      <c r="E9933" s="11">
        <v>207</v>
      </c>
      <c r="F9933" s="11" t="s">
        <v>33</v>
      </c>
      <c r="G9933" s="13">
        <v>3154.18</v>
      </c>
      <c r="H9933" s="14">
        <f t="shared" si="1085"/>
        <v>652915.26</v>
      </c>
      <c r="I9933" s="14">
        <f>IF(F9933="GHS",H9933,H9933*Assumptions!$B$4)</f>
        <v>652915.26</v>
      </c>
      <c r="J9933" s="15" t="str">
        <f>INDEX(Assumptions!$B$8:$B$12,MATCH(B9933,Assumptions!$A$8:$A$12,0))</f>
        <v>Weighted Average</v>
      </c>
      <c r="K9933" s="16">
        <f>G9933/(1-INDEX(Assumptions!$D$8:$D$12,MATCH(B9933,Assumptions!$A$8:$A$12,0)))</f>
        <v>4380.8055555555557</v>
      </c>
      <c r="L9933" s="16">
        <f t="shared" si="1086"/>
        <v>94.625399999999985</v>
      </c>
      <c r="M9933" s="16">
        <f t="shared" si="1087"/>
        <v>219.04027777777779</v>
      </c>
      <c r="N9933" s="14">
        <f>E9933*(K9933-L9933-M9933)*IF(F9933="GHS",1,Assumptions!$B$4)</f>
        <v>841897.95470000012</v>
      </c>
      <c r="O9933" s="15">
        <f t="shared" ca="1" si="1088"/>
        <v>291</v>
      </c>
      <c r="P9933" s="15" t="str">
        <f t="shared" ca="1" si="1089"/>
        <v>181-365d</v>
      </c>
      <c r="Q9933" s="17">
        <f ca="1">IF(P9933="0-90d",0,IF(P9933="91-180d",INDEX(Assumptions!$F$8:$F$12,MATCH(B9933,Assumptions!$A$8:$A$12,0)),IF(P9933="181-365d",INDEX(Assumptions!$G$8:$G$12,MATCH(B9933,Assumptions!$A$8:$A$12,0)),INDEX(Assumptions!$H$8:$H$12,MATCH(B9933,Assumptions!$A$8:$A$12,0)))))</f>
        <v>0.2</v>
      </c>
      <c r="R9933" s="14">
        <f t="shared" ca="1" si="1090"/>
        <v>130583.05200000001</v>
      </c>
      <c r="S9933" s="14">
        <f t="shared" ca="1" si="1091"/>
        <v>522332.20799999998</v>
      </c>
      <c r="T9933" s="11" t="s">
        <v>25</v>
      </c>
      <c r="U9933" s="18" t="s">
        <v>26</v>
      </c>
    </row>
    <row r="9934" spans="1:21" ht="15" customHeight="1" x14ac:dyDescent="0.15">
      <c r="A9934" s="10" t="s">
        <v>9982</v>
      </c>
      <c r="B9934" s="11" t="s">
        <v>28</v>
      </c>
      <c r="C9934" s="11" t="s">
        <v>29</v>
      </c>
      <c r="D9934" s="12">
        <v>45781</v>
      </c>
      <c r="E9934" s="11">
        <v>4583</v>
      </c>
      <c r="F9934" s="11" t="s">
        <v>24</v>
      </c>
      <c r="G9934" s="13">
        <v>4637.01</v>
      </c>
      <c r="H9934" s="14">
        <f t="shared" si="1085"/>
        <v>21251416.830000002</v>
      </c>
      <c r="I9934" s="14">
        <f>IF(F9934="GHS",H9934,H9934*Assumptions!$B$4)</f>
        <v>229515301.76400003</v>
      </c>
      <c r="J9934" s="15" t="str">
        <f>INDEX(Assumptions!$B$8:$B$12,MATCH(B9934,Assumptions!$A$8:$A$12,0))</f>
        <v>Fair Value Less Costs to Sell</v>
      </c>
      <c r="K9934" s="16">
        <f>G9934/(1-INDEX(Assumptions!$D$8:$D$12,MATCH(B9934,Assumptions!$A$8:$A$12,0)))</f>
        <v>5269.329545454546</v>
      </c>
      <c r="L9934" s="16">
        <f t="shared" si="1086"/>
        <v>139.1103</v>
      </c>
      <c r="M9934" s="16">
        <f t="shared" si="1087"/>
        <v>263.46647727272733</v>
      </c>
      <c r="N9934" s="14">
        <f>E9934*(K9934-L9934-M9934)*IF(F9934="GHS",1,Assumptions!$B$4)</f>
        <v>240886741.71503454</v>
      </c>
      <c r="O9934" s="15">
        <f t="shared" ca="1" si="1088"/>
        <v>505</v>
      </c>
      <c r="P9934" s="15" t="str">
        <f t="shared" ca="1" si="1089"/>
        <v>365d+</v>
      </c>
      <c r="Q9934" s="17">
        <f ca="1">IF(P9934="0-90d",0,IF(P9934="91-180d",INDEX(Assumptions!$F$8:$F$12,MATCH(B9934,Assumptions!$A$8:$A$12,0)),IF(P9934="181-365d",INDEX(Assumptions!$G$8:$G$12,MATCH(B9934,Assumptions!$A$8:$A$12,0)),INDEX(Assumptions!$H$8:$H$12,MATCH(B9934,Assumptions!$A$8:$A$12,0)))))</f>
        <v>0.4</v>
      </c>
      <c r="R9934" s="14">
        <f t="shared" ca="1" si="1090"/>
        <v>91806120.705600023</v>
      </c>
      <c r="S9934" s="14">
        <f t="shared" ca="1" si="1091"/>
        <v>137709181.05840001</v>
      </c>
      <c r="T9934" s="11" t="s">
        <v>25</v>
      </c>
      <c r="U9934" s="18" t="s">
        <v>36</v>
      </c>
    </row>
    <row r="9935" spans="1:21" ht="15" customHeight="1" x14ac:dyDescent="0.15">
      <c r="A9935" s="10" t="s">
        <v>9983</v>
      </c>
      <c r="B9935" s="11" t="s">
        <v>46</v>
      </c>
      <c r="C9935" s="11" t="s">
        <v>119</v>
      </c>
      <c r="D9935" s="12">
        <v>46046</v>
      </c>
      <c r="E9935" s="11">
        <v>4245</v>
      </c>
      <c r="F9935" s="11" t="s">
        <v>33</v>
      </c>
      <c r="G9935" s="13">
        <v>272265.02</v>
      </c>
      <c r="H9935" s="14">
        <f t="shared" si="1085"/>
        <v>1155765009.9000001</v>
      </c>
      <c r="I9935" s="14">
        <f>IF(F9935="GHS",H9935,H9935*Assumptions!$B$4)</f>
        <v>1155765009.9000001</v>
      </c>
      <c r="J9935" s="15" t="str">
        <f>INDEX(Assumptions!$B$8:$B$12,MATCH(B9935,Assumptions!$A$8:$A$12,0))</f>
        <v>Specific Identification</v>
      </c>
      <c r="K9935" s="16">
        <f>G9935/(1-INDEX(Assumptions!$D$8:$D$12,MATCH(B9935,Assumptions!$A$8:$A$12,0)))</f>
        <v>349057.71794871794</v>
      </c>
      <c r="L9935" s="16">
        <f t="shared" si="1086"/>
        <v>8167.9506000000001</v>
      </c>
      <c r="M9935" s="16">
        <f t="shared" si="1087"/>
        <v>17452.885897435899</v>
      </c>
      <c r="N9935" s="14">
        <f>E9935*(K9935-L9935-M9935)*IF(F9935="GHS",1,Assumptions!$B$4)</f>
        <v>1372989561.7606924</v>
      </c>
      <c r="O9935" s="15">
        <f t="shared" ca="1" si="1088"/>
        <v>240</v>
      </c>
      <c r="P9935" s="15" t="str">
        <f t="shared" ca="1" si="1089"/>
        <v>181-365d</v>
      </c>
      <c r="Q9935" s="17">
        <f ca="1">IF(P9935="0-90d",0,IF(P9935="91-180d",INDEX(Assumptions!$F$8:$F$12,MATCH(B9935,Assumptions!$A$8:$A$12,0)),IF(P9935="181-365d",INDEX(Assumptions!$G$8:$G$12,MATCH(B9935,Assumptions!$A$8:$A$12,0)),INDEX(Assumptions!$H$8:$H$12,MATCH(B9935,Assumptions!$A$8:$A$12,0)))))</f>
        <v>0.05</v>
      </c>
      <c r="R9935" s="14">
        <f t="shared" ca="1" si="1090"/>
        <v>57788250.495000005</v>
      </c>
      <c r="S9935" s="14">
        <f t="shared" ca="1" si="1091"/>
        <v>1097976759.4050002</v>
      </c>
      <c r="T9935" s="11" t="s">
        <v>25</v>
      </c>
      <c r="U9935" s="18" t="s">
        <v>26</v>
      </c>
    </row>
    <row r="9936" spans="1:21" ht="15" customHeight="1" x14ac:dyDescent="0.15">
      <c r="A9936" s="10" t="s">
        <v>9984</v>
      </c>
      <c r="B9936" s="11" t="s">
        <v>22</v>
      </c>
      <c r="C9936" s="11" t="s">
        <v>61</v>
      </c>
      <c r="D9936" s="12">
        <v>45790</v>
      </c>
      <c r="E9936" s="11">
        <v>3346</v>
      </c>
      <c r="F9936" s="11" t="s">
        <v>24</v>
      </c>
      <c r="G9936" s="13">
        <v>17204.650000000001</v>
      </c>
      <c r="H9936" s="14">
        <f t="shared" si="1085"/>
        <v>57566758.900000006</v>
      </c>
      <c r="I9936" s="14">
        <f>IF(F9936="GHS",H9936,H9936*Assumptions!$B$4)</f>
        <v>621720996.12000012</v>
      </c>
      <c r="J9936" s="15" t="str">
        <f>INDEX(Assumptions!$B$8:$B$12,MATCH(B9936,Assumptions!$A$8:$A$12,0))</f>
        <v>FIFO</v>
      </c>
      <c r="K9936" s="16">
        <f>G9936/(1-INDEX(Assumptions!$D$8:$D$12,MATCH(B9936,Assumptions!$A$8:$A$12,0)))</f>
        <v>20981.280487804877</v>
      </c>
      <c r="L9936" s="16">
        <f t="shared" si="1086"/>
        <v>516.1395</v>
      </c>
      <c r="M9936" s="16">
        <f t="shared" si="1087"/>
        <v>1049.064024390244</v>
      </c>
      <c r="N9936" s="14">
        <f>E9936*(K9936-L9936-M9936)*IF(F9936="GHS",1,Assumptions!$B$4)</f>
        <v>701634890.01152194</v>
      </c>
      <c r="O9936" s="15">
        <f t="shared" ca="1" si="1088"/>
        <v>496</v>
      </c>
      <c r="P9936" s="15" t="str">
        <f t="shared" ca="1" si="1089"/>
        <v>365d+</v>
      </c>
      <c r="Q9936" s="17">
        <f ca="1">IF(P9936="0-90d",0,IF(P9936="91-180d",INDEX(Assumptions!$F$8:$F$12,MATCH(B9936,Assumptions!$A$8:$A$12,0)),IF(P9936="181-365d",INDEX(Assumptions!$G$8:$G$12,MATCH(B9936,Assumptions!$A$8:$A$12,0)),INDEX(Assumptions!$H$8:$H$12,MATCH(B9936,Assumptions!$A$8:$A$12,0)))))</f>
        <v>0.5</v>
      </c>
      <c r="R9936" s="14">
        <f t="shared" ca="1" si="1090"/>
        <v>310860498.06000006</v>
      </c>
      <c r="S9936" s="14">
        <f t="shared" ca="1" si="1091"/>
        <v>310860498.06000006</v>
      </c>
      <c r="T9936" s="11" t="s">
        <v>25</v>
      </c>
      <c r="U9936" s="18" t="s">
        <v>26</v>
      </c>
    </row>
    <row r="9937" spans="1:21" ht="15" customHeight="1" x14ac:dyDescent="0.15">
      <c r="A9937" s="10" t="s">
        <v>9985</v>
      </c>
      <c r="B9937" s="11" t="s">
        <v>41</v>
      </c>
      <c r="C9937" s="11" t="s">
        <v>115</v>
      </c>
      <c r="D9937" s="12">
        <v>46008</v>
      </c>
      <c r="E9937" s="11">
        <v>4557</v>
      </c>
      <c r="F9937" s="11" t="s">
        <v>33</v>
      </c>
      <c r="G9937" s="13">
        <v>415.76</v>
      </c>
      <c r="H9937" s="14">
        <f t="shared" si="1085"/>
        <v>1894618.32</v>
      </c>
      <c r="I9937" s="14">
        <f>IF(F9937="GHS",H9937,H9937*Assumptions!$B$4)</f>
        <v>1894618.32</v>
      </c>
      <c r="J9937" s="15" t="str">
        <f>INDEX(Assumptions!$B$8:$B$12,MATCH(B9937,Assumptions!$A$8:$A$12,0))</f>
        <v>Weighted Average</v>
      </c>
      <c r="K9937" s="16">
        <f>G9937/(1-INDEX(Assumptions!$D$8:$D$12,MATCH(B9937,Assumptions!$A$8:$A$12,0)))</f>
        <v>639.63076923076915</v>
      </c>
      <c r="L9937" s="16">
        <f t="shared" si="1086"/>
        <v>12.472799999999999</v>
      </c>
      <c r="M9937" s="16">
        <f t="shared" si="1087"/>
        <v>31.981538461538459</v>
      </c>
      <c r="N9937" s="14">
        <f>E9937*(K9937-L9937-M9937)*IF(F9937="GHS",1,Assumptions!$B$4)</f>
        <v>2712218.9950153842</v>
      </c>
      <c r="O9937" s="15">
        <f t="shared" ca="1" si="1088"/>
        <v>278</v>
      </c>
      <c r="P9937" s="15" t="str">
        <f t="shared" ca="1" si="1089"/>
        <v>181-365d</v>
      </c>
      <c r="Q9937" s="17">
        <f ca="1">IF(P9937="0-90d",0,IF(P9937="91-180d",INDEX(Assumptions!$F$8:$F$12,MATCH(B9937,Assumptions!$A$8:$A$12,0)),IF(P9937="181-365d",INDEX(Assumptions!$G$8:$G$12,MATCH(B9937,Assumptions!$A$8:$A$12,0)),INDEX(Assumptions!$H$8:$H$12,MATCH(B9937,Assumptions!$A$8:$A$12,0)))))</f>
        <v>0.35</v>
      </c>
      <c r="R9937" s="14">
        <f t="shared" ca="1" si="1090"/>
        <v>663116.41200000001</v>
      </c>
      <c r="S9937" s="14">
        <f t="shared" ca="1" si="1091"/>
        <v>1231501.9080000001</v>
      </c>
      <c r="T9937" s="11" t="s">
        <v>25</v>
      </c>
      <c r="U9937" s="18" t="s">
        <v>26</v>
      </c>
    </row>
    <row r="9938" spans="1:21" ht="15" customHeight="1" x14ac:dyDescent="0.15">
      <c r="A9938" s="10" t="s">
        <v>9986</v>
      </c>
      <c r="B9938" s="11" t="s">
        <v>41</v>
      </c>
      <c r="C9938" s="11" t="s">
        <v>49</v>
      </c>
      <c r="D9938" s="12">
        <v>45958</v>
      </c>
      <c r="E9938" s="11">
        <v>2862</v>
      </c>
      <c r="F9938" s="11" t="s">
        <v>33</v>
      </c>
      <c r="G9938" s="13">
        <v>296.08</v>
      </c>
      <c r="H9938" s="14">
        <f t="shared" si="1085"/>
        <v>847380.96</v>
      </c>
      <c r="I9938" s="14">
        <f>IF(F9938="GHS",H9938,H9938*Assumptions!$B$4)</f>
        <v>847380.96</v>
      </c>
      <c r="J9938" s="15" t="str">
        <f>INDEX(Assumptions!$B$8:$B$12,MATCH(B9938,Assumptions!$A$8:$A$12,0))</f>
        <v>Weighted Average</v>
      </c>
      <c r="K9938" s="16">
        <f>G9938/(1-INDEX(Assumptions!$D$8:$D$12,MATCH(B9938,Assumptions!$A$8:$A$12,0)))</f>
        <v>455.50769230769225</v>
      </c>
      <c r="L9938" s="16">
        <f t="shared" si="1086"/>
        <v>8.8823999999999987</v>
      </c>
      <c r="M9938" s="16">
        <f t="shared" si="1087"/>
        <v>22.775384615384613</v>
      </c>
      <c r="N9938" s="14">
        <f>E9938*(K9938-L9938-M9938)*IF(F9938="GHS",1,Assumptions!$B$4)</f>
        <v>1213058.4358153844</v>
      </c>
      <c r="O9938" s="15">
        <f t="shared" ca="1" si="1088"/>
        <v>328</v>
      </c>
      <c r="P9938" s="15" t="str">
        <f t="shared" ca="1" si="1089"/>
        <v>181-365d</v>
      </c>
      <c r="Q9938" s="17">
        <f ca="1">IF(P9938="0-90d",0,IF(P9938="91-180d",INDEX(Assumptions!$F$8:$F$12,MATCH(B9938,Assumptions!$A$8:$A$12,0)),IF(P9938="181-365d",INDEX(Assumptions!$G$8:$G$12,MATCH(B9938,Assumptions!$A$8:$A$12,0)),INDEX(Assumptions!$H$8:$H$12,MATCH(B9938,Assumptions!$A$8:$A$12,0)))))</f>
        <v>0.35</v>
      </c>
      <c r="R9938" s="14">
        <f t="shared" ca="1" si="1090"/>
        <v>296583.33599999995</v>
      </c>
      <c r="S9938" s="14">
        <f t="shared" ca="1" si="1091"/>
        <v>550797.62400000007</v>
      </c>
      <c r="T9938" s="11" t="s">
        <v>25</v>
      </c>
      <c r="U9938" s="18" t="s">
        <v>26</v>
      </c>
    </row>
    <row r="9939" spans="1:21" ht="15" customHeight="1" x14ac:dyDescent="0.15">
      <c r="A9939" s="10" t="s">
        <v>9987</v>
      </c>
      <c r="B9939" s="11" t="s">
        <v>46</v>
      </c>
      <c r="C9939" s="11" t="s">
        <v>52</v>
      </c>
      <c r="D9939" s="12">
        <v>46208</v>
      </c>
      <c r="E9939" s="11">
        <v>4930</v>
      </c>
      <c r="F9939" s="11" t="s">
        <v>33</v>
      </c>
      <c r="G9939" s="13">
        <v>906040.42</v>
      </c>
      <c r="H9939" s="14">
        <f t="shared" si="1085"/>
        <v>4466779270.6000004</v>
      </c>
      <c r="I9939" s="14">
        <f>IF(F9939="GHS",H9939,H9939*Assumptions!$B$4)</f>
        <v>4466779270.6000004</v>
      </c>
      <c r="J9939" s="15" t="str">
        <f>INDEX(Assumptions!$B$8:$B$12,MATCH(B9939,Assumptions!$A$8:$A$12,0))</f>
        <v>Specific Identification</v>
      </c>
      <c r="K9939" s="16">
        <f>G9939/(1-INDEX(Assumptions!$D$8:$D$12,MATCH(B9939,Assumptions!$A$8:$A$12,0)))</f>
        <v>1161590.282051282</v>
      </c>
      <c r="L9939" s="16">
        <f t="shared" si="1086"/>
        <v>27181.212599999999</v>
      </c>
      <c r="M9939" s="16">
        <f t="shared" si="1087"/>
        <v>58079.514102564106</v>
      </c>
      <c r="N9939" s="14">
        <f>E9939*(K9939-L9939-M9939)*IF(F9939="GHS",1,Assumptions!$B$4)</f>
        <v>5306304707.8691788</v>
      </c>
      <c r="O9939" s="15">
        <f t="shared" ca="1" si="1088"/>
        <v>78</v>
      </c>
      <c r="P9939" s="15" t="str">
        <f t="shared" ca="1" si="1089"/>
        <v>0-90d</v>
      </c>
      <c r="Q9939" s="17">
        <f ca="1">IF(P9939="0-90d",0,IF(P9939="91-180d",INDEX(Assumptions!$F$8:$F$12,MATCH(B9939,Assumptions!$A$8:$A$12,0)),IF(P9939="181-365d",INDEX(Assumptions!$G$8:$G$12,MATCH(B9939,Assumptions!$A$8:$A$12,0)),INDEX(Assumptions!$H$8:$H$12,MATCH(B9939,Assumptions!$A$8:$A$12,0)))))</f>
        <v>0</v>
      </c>
      <c r="R9939" s="14">
        <f t="shared" ca="1" si="1090"/>
        <v>0</v>
      </c>
      <c r="S9939" s="14">
        <f t="shared" ca="1" si="1091"/>
        <v>4466779270.6000004</v>
      </c>
      <c r="T9939" s="11" t="s">
        <v>25</v>
      </c>
      <c r="U9939" s="18" t="s">
        <v>26</v>
      </c>
    </row>
    <row r="9940" spans="1:21" ht="15" customHeight="1" x14ac:dyDescent="0.15">
      <c r="A9940" s="10" t="s">
        <v>9988</v>
      </c>
      <c r="B9940" s="11" t="s">
        <v>28</v>
      </c>
      <c r="C9940" s="11" t="s">
        <v>35</v>
      </c>
      <c r="D9940" s="12">
        <v>45901</v>
      </c>
      <c r="E9940" s="11">
        <v>2049</v>
      </c>
      <c r="F9940" s="11" t="s">
        <v>24</v>
      </c>
      <c r="G9940" s="13">
        <v>10400.9</v>
      </c>
      <c r="H9940" s="14">
        <f t="shared" si="1085"/>
        <v>21311444.099999998</v>
      </c>
      <c r="I9940" s="14">
        <f>IF(F9940="GHS",H9940,H9940*Assumptions!$B$4)</f>
        <v>230163596.28</v>
      </c>
      <c r="J9940" s="15" t="str">
        <f>INDEX(Assumptions!$B$8:$B$12,MATCH(B9940,Assumptions!$A$8:$A$12,0))</f>
        <v>Fair Value Less Costs to Sell</v>
      </c>
      <c r="K9940" s="16">
        <f>G9940/(1-INDEX(Assumptions!$D$8:$D$12,MATCH(B9940,Assumptions!$A$8:$A$12,0)))</f>
        <v>11819.204545454544</v>
      </c>
      <c r="L9940" s="16">
        <f t="shared" si="1086"/>
        <v>312.02699999999999</v>
      </c>
      <c r="M9940" s="16">
        <f t="shared" si="1087"/>
        <v>590.96022727272725</v>
      </c>
      <c r="N9940" s="14">
        <f>E9940*(K9940-L9940-M9940)*IF(F9940="GHS",1,Assumptions!$B$4)</f>
        <v>241567156.27750906</v>
      </c>
      <c r="O9940" s="15">
        <f t="shared" ca="1" si="1088"/>
        <v>385</v>
      </c>
      <c r="P9940" s="15" t="str">
        <f t="shared" ca="1" si="1089"/>
        <v>365d+</v>
      </c>
      <c r="Q9940" s="17">
        <f ca="1">IF(P9940="0-90d",0,IF(P9940="91-180d",INDEX(Assumptions!$F$8:$F$12,MATCH(B9940,Assumptions!$A$8:$A$12,0)),IF(P9940="181-365d",INDEX(Assumptions!$G$8:$G$12,MATCH(B9940,Assumptions!$A$8:$A$12,0)),INDEX(Assumptions!$H$8:$H$12,MATCH(B9940,Assumptions!$A$8:$A$12,0)))))</f>
        <v>0.4</v>
      </c>
      <c r="R9940" s="14">
        <f t="shared" ca="1" si="1090"/>
        <v>92065438.512000009</v>
      </c>
      <c r="S9940" s="14">
        <f t="shared" ca="1" si="1091"/>
        <v>138098157.76800001</v>
      </c>
      <c r="T9940" s="11" t="s">
        <v>25</v>
      </c>
      <c r="U9940" s="18" t="s">
        <v>36</v>
      </c>
    </row>
    <row r="9941" spans="1:21" ht="15" customHeight="1" x14ac:dyDescent="0.15">
      <c r="A9941" s="10" t="s">
        <v>9989</v>
      </c>
      <c r="B9941" s="11" t="s">
        <v>41</v>
      </c>
      <c r="C9941" s="11" t="s">
        <v>49</v>
      </c>
      <c r="D9941" s="12">
        <v>46003</v>
      </c>
      <c r="E9941" s="11">
        <v>4936</v>
      </c>
      <c r="F9941" s="11" t="s">
        <v>33</v>
      </c>
      <c r="G9941" s="13">
        <v>160.93</v>
      </c>
      <c r="H9941" s="14">
        <f t="shared" si="1085"/>
        <v>794350.48</v>
      </c>
      <c r="I9941" s="14">
        <f>IF(F9941="GHS",H9941,H9941*Assumptions!$B$4)</f>
        <v>794350.48</v>
      </c>
      <c r="J9941" s="15" t="str">
        <f>INDEX(Assumptions!$B$8:$B$12,MATCH(B9941,Assumptions!$A$8:$A$12,0))</f>
        <v>Weighted Average</v>
      </c>
      <c r="K9941" s="16">
        <f>G9941/(1-INDEX(Assumptions!$D$8:$D$12,MATCH(B9941,Assumptions!$A$8:$A$12,0)))</f>
        <v>247.58461538461538</v>
      </c>
      <c r="L9941" s="16">
        <f t="shared" si="1086"/>
        <v>4.8278999999999996</v>
      </c>
      <c r="M9941" s="16">
        <f t="shared" si="1087"/>
        <v>12.379230769230769</v>
      </c>
      <c r="N9941" s="14">
        <f>E9941*(K9941-L9941-M9941)*IF(F9941="GHS",1,Assumptions!$B$4)</f>
        <v>1137143.2640615385</v>
      </c>
      <c r="O9941" s="15">
        <f t="shared" ca="1" si="1088"/>
        <v>283</v>
      </c>
      <c r="P9941" s="15" t="str">
        <f t="shared" ca="1" si="1089"/>
        <v>181-365d</v>
      </c>
      <c r="Q9941" s="17">
        <f ca="1">IF(P9941="0-90d",0,IF(P9941="91-180d",INDEX(Assumptions!$F$8:$F$12,MATCH(B9941,Assumptions!$A$8:$A$12,0)),IF(P9941="181-365d",INDEX(Assumptions!$G$8:$G$12,MATCH(B9941,Assumptions!$A$8:$A$12,0)),INDEX(Assumptions!$H$8:$H$12,MATCH(B9941,Assumptions!$A$8:$A$12,0)))))</f>
        <v>0.35</v>
      </c>
      <c r="R9941" s="14">
        <f t="shared" ca="1" si="1090"/>
        <v>278022.66799999995</v>
      </c>
      <c r="S9941" s="14">
        <f t="shared" ca="1" si="1091"/>
        <v>516327.81200000003</v>
      </c>
      <c r="T9941" s="11" t="s">
        <v>25</v>
      </c>
      <c r="U9941" s="18" t="s">
        <v>36</v>
      </c>
    </row>
    <row r="9942" spans="1:21" ht="15" customHeight="1" x14ac:dyDescent="0.15">
      <c r="A9942" s="10" t="s">
        <v>9990</v>
      </c>
      <c r="B9942" s="11" t="s">
        <v>41</v>
      </c>
      <c r="C9942" s="11" t="s">
        <v>44</v>
      </c>
      <c r="D9942" s="12">
        <v>46214</v>
      </c>
      <c r="E9942" s="11">
        <v>4232</v>
      </c>
      <c r="F9942" s="11" t="s">
        <v>33</v>
      </c>
      <c r="G9942" s="13">
        <v>714.87</v>
      </c>
      <c r="H9942" s="14">
        <f t="shared" si="1085"/>
        <v>3025329.84</v>
      </c>
      <c r="I9942" s="14">
        <f>IF(F9942="GHS",H9942,H9942*Assumptions!$B$4)</f>
        <v>3025329.84</v>
      </c>
      <c r="J9942" s="15" t="str">
        <f>INDEX(Assumptions!$B$8:$B$12,MATCH(B9942,Assumptions!$A$8:$A$12,0))</f>
        <v>Weighted Average</v>
      </c>
      <c r="K9942" s="16">
        <f>G9942/(1-INDEX(Assumptions!$D$8:$D$12,MATCH(B9942,Assumptions!$A$8:$A$12,0)))</f>
        <v>1099.8</v>
      </c>
      <c r="L9942" s="16">
        <f t="shared" si="1086"/>
        <v>21.446099999999998</v>
      </c>
      <c r="M9942" s="16">
        <f t="shared" si="1087"/>
        <v>54.99</v>
      </c>
      <c r="N9942" s="14">
        <f>E9942*(K9942-L9942-M9942)*IF(F9942="GHS",1,Assumptions!$B$4)</f>
        <v>4330876.0247999998</v>
      </c>
      <c r="O9942" s="15">
        <f t="shared" ca="1" si="1088"/>
        <v>72</v>
      </c>
      <c r="P9942" s="15" t="str">
        <f t="shared" ca="1" si="1089"/>
        <v>0-90d</v>
      </c>
      <c r="Q9942" s="17">
        <f ca="1">IF(P9942="0-90d",0,IF(P9942="91-180d",INDEX(Assumptions!$F$8:$F$12,MATCH(B9942,Assumptions!$A$8:$A$12,0)),IF(P9942="181-365d",INDEX(Assumptions!$G$8:$G$12,MATCH(B9942,Assumptions!$A$8:$A$12,0)),INDEX(Assumptions!$H$8:$H$12,MATCH(B9942,Assumptions!$A$8:$A$12,0)))))</f>
        <v>0</v>
      </c>
      <c r="R9942" s="14">
        <f t="shared" ca="1" si="1090"/>
        <v>0</v>
      </c>
      <c r="S9942" s="14">
        <f t="shared" si="1091"/>
        <v>0</v>
      </c>
      <c r="T9942" s="11" t="s">
        <v>39</v>
      </c>
      <c r="U9942" s="18" t="s">
        <v>26</v>
      </c>
    </row>
    <row r="9943" spans="1:21" ht="15" customHeight="1" x14ac:dyDescent="0.15">
      <c r="A9943" s="10" t="s">
        <v>9991</v>
      </c>
      <c r="B9943" s="11" t="s">
        <v>31</v>
      </c>
      <c r="C9943" s="11" t="s">
        <v>32</v>
      </c>
      <c r="D9943" s="12">
        <v>45970</v>
      </c>
      <c r="E9943" s="11">
        <v>62</v>
      </c>
      <c r="F9943" s="11" t="s">
        <v>33</v>
      </c>
      <c r="G9943" s="13">
        <v>2430.77</v>
      </c>
      <c r="H9943" s="14">
        <f t="shared" si="1085"/>
        <v>150707.74</v>
      </c>
      <c r="I9943" s="14">
        <f>IF(F9943="GHS",H9943,H9943*Assumptions!$B$4)</f>
        <v>150707.74</v>
      </c>
      <c r="J9943" s="15" t="str">
        <f>INDEX(Assumptions!$B$8:$B$12,MATCH(B9943,Assumptions!$A$8:$A$12,0))</f>
        <v>Weighted Average</v>
      </c>
      <c r="K9943" s="16">
        <f>G9943/(1-INDEX(Assumptions!$D$8:$D$12,MATCH(B9943,Assumptions!$A$8:$A$12,0)))</f>
        <v>3376.0694444444443</v>
      </c>
      <c r="L9943" s="16">
        <f t="shared" si="1086"/>
        <v>72.923099999999991</v>
      </c>
      <c r="M9943" s="16">
        <f t="shared" si="1087"/>
        <v>168.80347222222224</v>
      </c>
      <c r="N9943" s="14">
        <f>E9943*(K9943-L9943-M9943)*IF(F9943="GHS",1,Assumptions!$B$4)</f>
        <v>194329.25807777778</v>
      </c>
      <c r="O9943" s="15">
        <f t="shared" ca="1" si="1088"/>
        <v>316</v>
      </c>
      <c r="P9943" s="15" t="str">
        <f t="shared" ca="1" si="1089"/>
        <v>181-365d</v>
      </c>
      <c r="Q9943" s="17">
        <f ca="1">IF(P9943="0-90d",0,IF(P9943="91-180d",INDEX(Assumptions!$F$8:$F$12,MATCH(B9943,Assumptions!$A$8:$A$12,0)),IF(P9943="181-365d",INDEX(Assumptions!$G$8:$G$12,MATCH(B9943,Assumptions!$A$8:$A$12,0)),INDEX(Assumptions!$H$8:$H$12,MATCH(B9943,Assumptions!$A$8:$A$12,0)))))</f>
        <v>0.2</v>
      </c>
      <c r="R9943" s="14">
        <f t="shared" ca="1" si="1090"/>
        <v>30141.547999999999</v>
      </c>
      <c r="S9943" s="14">
        <f t="shared" ca="1" si="1091"/>
        <v>120566.192</v>
      </c>
      <c r="T9943" s="11" t="s">
        <v>25</v>
      </c>
      <c r="U9943" s="18" t="s">
        <v>26</v>
      </c>
    </row>
    <row r="9944" spans="1:21" ht="15" customHeight="1" x14ac:dyDescent="0.15">
      <c r="A9944" s="10" t="s">
        <v>9992</v>
      </c>
      <c r="B9944" s="11" t="s">
        <v>28</v>
      </c>
      <c r="C9944" s="11" t="s">
        <v>35</v>
      </c>
      <c r="D9944" s="12">
        <v>45821</v>
      </c>
      <c r="E9944" s="11">
        <v>611</v>
      </c>
      <c r="F9944" s="11" t="s">
        <v>24</v>
      </c>
      <c r="G9944" s="13">
        <v>3190.94</v>
      </c>
      <c r="H9944" s="14">
        <f t="shared" si="1085"/>
        <v>1949664.34</v>
      </c>
      <c r="I9944" s="14">
        <f>IF(F9944="GHS",H9944,H9944*Assumptions!$B$4)</f>
        <v>21056374.872000001</v>
      </c>
      <c r="J9944" s="15" t="str">
        <f>INDEX(Assumptions!$B$8:$B$12,MATCH(B9944,Assumptions!$A$8:$A$12,0))</f>
        <v>Fair Value Less Costs to Sell</v>
      </c>
      <c r="K9944" s="16">
        <f>G9944/(1-INDEX(Assumptions!$D$8:$D$12,MATCH(B9944,Assumptions!$A$8:$A$12,0)))</f>
        <v>3626.068181818182</v>
      </c>
      <c r="L9944" s="16">
        <f t="shared" si="1086"/>
        <v>95.728200000000001</v>
      </c>
      <c r="M9944" s="16">
        <f t="shared" si="1087"/>
        <v>181.3034090909091</v>
      </c>
      <c r="N9944" s="14">
        <f>E9944*(K9944-L9944-M9944)*IF(F9944="GHS",1,Assumptions!$B$4)</f>
        <v>22099622.536112729</v>
      </c>
      <c r="O9944" s="15">
        <f t="shared" ca="1" si="1088"/>
        <v>465</v>
      </c>
      <c r="P9944" s="15" t="str">
        <f t="shared" ca="1" si="1089"/>
        <v>365d+</v>
      </c>
      <c r="Q9944" s="17">
        <f ca="1">IF(P9944="0-90d",0,IF(P9944="91-180d",INDEX(Assumptions!$F$8:$F$12,MATCH(B9944,Assumptions!$A$8:$A$12,0)),IF(P9944="181-365d",INDEX(Assumptions!$G$8:$G$12,MATCH(B9944,Assumptions!$A$8:$A$12,0)),INDEX(Assumptions!$H$8:$H$12,MATCH(B9944,Assumptions!$A$8:$A$12,0)))))</f>
        <v>0.4</v>
      </c>
      <c r="R9944" s="14">
        <f t="shared" ca="1" si="1090"/>
        <v>8422549.9488000013</v>
      </c>
      <c r="S9944" s="14">
        <f t="shared" ca="1" si="1091"/>
        <v>12633824.9232</v>
      </c>
      <c r="T9944" s="11" t="s">
        <v>25</v>
      </c>
      <c r="U9944" s="18" t="s">
        <v>26</v>
      </c>
    </row>
    <row r="9945" spans="1:21" ht="15" customHeight="1" x14ac:dyDescent="0.15">
      <c r="A9945" s="10" t="s">
        <v>9993</v>
      </c>
      <c r="B9945" s="11" t="s">
        <v>28</v>
      </c>
      <c r="C9945" s="11" t="s">
        <v>35</v>
      </c>
      <c r="D9945" s="12">
        <v>45728</v>
      </c>
      <c r="E9945" s="11">
        <v>932</v>
      </c>
      <c r="F9945" s="11" t="s">
        <v>24</v>
      </c>
      <c r="G9945" s="13">
        <v>10998.66</v>
      </c>
      <c r="H9945" s="14">
        <f t="shared" si="1085"/>
        <v>10250751.119999999</v>
      </c>
      <c r="I9945" s="14">
        <f>IF(F9945="GHS",H9945,H9945*Assumptions!$B$4)</f>
        <v>110708112.096</v>
      </c>
      <c r="J9945" s="15" t="str">
        <f>INDEX(Assumptions!$B$8:$B$12,MATCH(B9945,Assumptions!$A$8:$A$12,0))</f>
        <v>Fair Value Less Costs to Sell</v>
      </c>
      <c r="K9945" s="16">
        <f>G9945/(1-INDEX(Assumptions!$D$8:$D$12,MATCH(B9945,Assumptions!$A$8:$A$12,0)))</f>
        <v>12498.477272727272</v>
      </c>
      <c r="L9945" s="16">
        <f t="shared" si="1086"/>
        <v>329.95979999999997</v>
      </c>
      <c r="M9945" s="16">
        <f t="shared" si="1087"/>
        <v>624.92386363636365</v>
      </c>
      <c r="N9945" s="14">
        <f>E9945*(K9945-L9945-M9945)*IF(F9945="GHS",1,Assumptions!$B$4)</f>
        <v>116193195.83166544</v>
      </c>
      <c r="O9945" s="15">
        <f t="shared" ca="1" si="1088"/>
        <v>558</v>
      </c>
      <c r="P9945" s="15" t="str">
        <f t="shared" ca="1" si="1089"/>
        <v>365d+</v>
      </c>
      <c r="Q9945" s="17">
        <f ca="1">IF(P9945="0-90d",0,IF(P9945="91-180d",INDEX(Assumptions!$F$8:$F$12,MATCH(B9945,Assumptions!$A$8:$A$12,0)),IF(P9945="181-365d",INDEX(Assumptions!$G$8:$G$12,MATCH(B9945,Assumptions!$A$8:$A$12,0)),INDEX(Assumptions!$H$8:$H$12,MATCH(B9945,Assumptions!$A$8:$A$12,0)))))</f>
        <v>0.4</v>
      </c>
      <c r="R9945" s="14">
        <f t="shared" ca="1" si="1090"/>
        <v>44283244.838400006</v>
      </c>
      <c r="S9945" s="14">
        <f t="shared" ca="1" si="1091"/>
        <v>66424867.257599995</v>
      </c>
      <c r="T9945" s="11" t="s">
        <v>25</v>
      </c>
      <c r="U9945" s="18" t="s">
        <v>26</v>
      </c>
    </row>
    <row r="9946" spans="1:21" ht="15" customHeight="1" x14ac:dyDescent="0.15">
      <c r="A9946" s="10" t="s">
        <v>9994</v>
      </c>
      <c r="B9946" s="11" t="s">
        <v>41</v>
      </c>
      <c r="C9946" s="11" t="s">
        <v>42</v>
      </c>
      <c r="D9946" s="12">
        <v>46192</v>
      </c>
      <c r="E9946" s="11">
        <v>3067</v>
      </c>
      <c r="F9946" s="11" t="s">
        <v>33</v>
      </c>
      <c r="G9946" s="13">
        <v>513.19000000000005</v>
      </c>
      <c r="H9946" s="14">
        <f t="shared" si="1085"/>
        <v>1573953.7300000002</v>
      </c>
      <c r="I9946" s="14">
        <f>IF(F9946="GHS",H9946,H9946*Assumptions!$B$4)</f>
        <v>1573953.7300000002</v>
      </c>
      <c r="J9946" s="15" t="str">
        <f>INDEX(Assumptions!$B$8:$B$12,MATCH(B9946,Assumptions!$A$8:$A$12,0))</f>
        <v>Weighted Average</v>
      </c>
      <c r="K9946" s="16">
        <f>G9946/(1-INDEX(Assumptions!$D$8:$D$12,MATCH(B9946,Assumptions!$A$8:$A$12,0)))</f>
        <v>789.52307692307693</v>
      </c>
      <c r="L9946" s="16">
        <f t="shared" si="1086"/>
        <v>15.395700000000001</v>
      </c>
      <c r="M9946" s="16">
        <f t="shared" si="1087"/>
        <v>39.476153846153849</v>
      </c>
      <c r="N9946" s="14">
        <f>E9946*(K9946-L9946-M9946)*IF(F9946="GHS",1,Assumptions!$B$4)</f>
        <v>2253175.3011769233</v>
      </c>
      <c r="O9946" s="15">
        <f t="shared" ca="1" si="1088"/>
        <v>94</v>
      </c>
      <c r="P9946" s="15" t="str">
        <f t="shared" ca="1" si="1089"/>
        <v>91-180d</v>
      </c>
      <c r="Q9946" s="17">
        <f ca="1">IF(P9946="0-90d",0,IF(P9946="91-180d",INDEX(Assumptions!$F$8:$F$12,MATCH(B9946,Assumptions!$A$8:$A$12,0)),IF(P9946="181-365d",INDEX(Assumptions!$G$8:$G$12,MATCH(B9946,Assumptions!$A$8:$A$12,0)),INDEX(Assumptions!$H$8:$H$12,MATCH(B9946,Assumptions!$A$8:$A$12,0)))))</f>
        <v>0.1</v>
      </c>
      <c r="R9946" s="14">
        <f t="shared" ca="1" si="1090"/>
        <v>157395.37300000002</v>
      </c>
      <c r="S9946" s="14">
        <f t="shared" ca="1" si="1091"/>
        <v>1416558.3570000003</v>
      </c>
      <c r="T9946" s="11" t="s">
        <v>25</v>
      </c>
      <c r="U9946" s="18" t="s">
        <v>26</v>
      </c>
    </row>
    <row r="9947" spans="1:21" ht="15" customHeight="1" x14ac:dyDescent="0.15">
      <c r="A9947" s="10" t="s">
        <v>9995</v>
      </c>
      <c r="B9947" s="11" t="s">
        <v>41</v>
      </c>
      <c r="C9947" s="11" t="s">
        <v>49</v>
      </c>
      <c r="D9947" s="12">
        <v>45893</v>
      </c>
      <c r="E9947" s="11">
        <v>4608</v>
      </c>
      <c r="F9947" s="11" t="s">
        <v>33</v>
      </c>
      <c r="G9947" s="13">
        <v>352.8</v>
      </c>
      <c r="H9947" s="14">
        <f t="shared" si="1085"/>
        <v>1625702.4000000001</v>
      </c>
      <c r="I9947" s="14">
        <f>IF(F9947="GHS",H9947,H9947*Assumptions!$B$4)</f>
        <v>1625702.4000000001</v>
      </c>
      <c r="J9947" s="15" t="str">
        <f>INDEX(Assumptions!$B$8:$B$12,MATCH(B9947,Assumptions!$A$8:$A$12,0))</f>
        <v>Weighted Average</v>
      </c>
      <c r="K9947" s="16">
        <f>G9947/(1-INDEX(Assumptions!$D$8:$D$12,MATCH(B9947,Assumptions!$A$8:$A$12,0)))</f>
        <v>542.76923076923072</v>
      </c>
      <c r="L9947" s="16">
        <f t="shared" si="1086"/>
        <v>10.584</v>
      </c>
      <c r="M9947" s="16">
        <f t="shared" si="1087"/>
        <v>27.138461538461538</v>
      </c>
      <c r="N9947" s="14">
        <f>E9947*(K9947-L9947-M9947)*IF(F9947="GHS",1,Assumptions!$B$4)</f>
        <v>2327255.5126153845</v>
      </c>
      <c r="O9947" s="15">
        <f t="shared" ca="1" si="1088"/>
        <v>393</v>
      </c>
      <c r="P9947" s="15" t="str">
        <f t="shared" ca="1" si="1089"/>
        <v>365d+</v>
      </c>
      <c r="Q9947" s="17">
        <f ca="1">IF(P9947="0-90d",0,IF(P9947="91-180d",INDEX(Assumptions!$F$8:$F$12,MATCH(B9947,Assumptions!$A$8:$A$12,0)),IF(P9947="181-365d",INDEX(Assumptions!$G$8:$G$12,MATCH(B9947,Assumptions!$A$8:$A$12,0)),INDEX(Assumptions!$H$8:$H$12,MATCH(B9947,Assumptions!$A$8:$A$12,0)))))</f>
        <v>0.8</v>
      </c>
      <c r="R9947" s="14">
        <f t="shared" ca="1" si="1090"/>
        <v>1300561.9200000002</v>
      </c>
      <c r="S9947" s="14">
        <f t="shared" ca="1" si="1091"/>
        <v>325140.47999999998</v>
      </c>
      <c r="T9947" s="11" t="s">
        <v>50</v>
      </c>
      <c r="U9947" s="18" t="s">
        <v>26</v>
      </c>
    </row>
    <row r="9948" spans="1:21" ht="15" customHeight="1" x14ac:dyDescent="0.15">
      <c r="A9948" s="10" t="s">
        <v>9996</v>
      </c>
      <c r="B9948" s="11" t="s">
        <v>41</v>
      </c>
      <c r="C9948" s="11" t="s">
        <v>44</v>
      </c>
      <c r="D9948" s="12">
        <v>45761</v>
      </c>
      <c r="E9948" s="11">
        <v>1883</v>
      </c>
      <c r="F9948" s="11" t="s">
        <v>33</v>
      </c>
      <c r="G9948" s="13">
        <v>253.74</v>
      </c>
      <c r="H9948" s="14">
        <f t="shared" si="1085"/>
        <v>477792.42000000004</v>
      </c>
      <c r="I9948" s="14">
        <f>IF(F9948="GHS",H9948,H9948*Assumptions!$B$4)</f>
        <v>477792.42000000004</v>
      </c>
      <c r="J9948" s="15" t="str">
        <f>INDEX(Assumptions!$B$8:$B$12,MATCH(B9948,Assumptions!$A$8:$A$12,0))</f>
        <v>Weighted Average</v>
      </c>
      <c r="K9948" s="16">
        <f>G9948/(1-INDEX(Assumptions!$D$8:$D$12,MATCH(B9948,Assumptions!$A$8:$A$12,0)))</f>
        <v>390.3692307692308</v>
      </c>
      <c r="L9948" s="16">
        <f t="shared" si="1086"/>
        <v>7.6121999999999996</v>
      </c>
      <c r="M9948" s="16">
        <f t="shared" si="1087"/>
        <v>19.518461538461541</v>
      </c>
      <c r="N9948" s="14">
        <f>E9948*(K9948-L9948-M9948)*IF(F9948="GHS",1,Assumptions!$B$4)</f>
        <v>683978.22586153855</v>
      </c>
      <c r="O9948" s="15">
        <f t="shared" ca="1" si="1088"/>
        <v>525</v>
      </c>
      <c r="P9948" s="15" t="str">
        <f t="shared" ca="1" si="1089"/>
        <v>365d+</v>
      </c>
      <c r="Q9948" s="17">
        <f ca="1">IF(P9948="0-90d",0,IF(P9948="91-180d",INDEX(Assumptions!$F$8:$F$12,MATCH(B9948,Assumptions!$A$8:$A$12,0)),IF(P9948="181-365d",INDEX(Assumptions!$G$8:$G$12,MATCH(B9948,Assumptions!$A$8:$A$12,0)),INDEX(Assumptions!$H$8:$H$12,MATCH(B9948,Assumptions!$A$8:$A$12,0)))))</f>
        <v>0.8</v>
      </c>
      <c r="R9948" s="14">
        <f t="shared" ca="1" si="1090"/>
        <v>382233.93600000005</v>
      </c>
      <c r="S9948" s="14">
        <f t="shared" ca="1" si="1091"/>
        <v>95558.483999999997</v>
      </c>
      <c r="T9948" s="11" t="s">
        <v>25</v>
      </c>
      <c r="U9948" s="18" t="s">
        <v>26</v>
      </c>
    </row>
    <row r="9949" spans="1:21" ht="15" customHeight="1" x14ac:dyDescent="0.15">
      <c r="A9949" s="10" t="s">
        <v>9997</v>
      </c>
      <c r="B9949" s="11" t="s">
        <v>28</v>
      </c>
      <c r="C9949" s="11" t="s">
        <v>29</v>
      </c>
      <c r="D9949" s="12">
        <v>45876</v>
      </c>
      <c r="E9949" s="11">
        <v>3002</v>
      </c>
      <c r="F9949" s="11" t="s">
        <v>24</v>
      </c>
      <c r="G9949" s="13">
        <v>4853.1899999999996</v>
      </c>
      <c r="H9949" s="14">
        <f t="shared" si="1085"/>
        <v>14569276.379999999</v>
      </c>
      <c r="I9949" s="14">
        <f>IF(F9949="GHS",H9949,H9949*Assumptions!$B$4)</f>
        <v>157348184.90399998</v>
      </c>
      <c r="J9949" s="15" t="str">
        <f>INDEX(Assumptions!$B$8:$B$12,MATCH(B9949,Assumptions!$A$8:$A$12,0))</f>
        <v>Fair Value Less Costs to Sell</v>
      </c>
      <c r="K9949" s="16">
        <f>G9949/(1-INDEX(Assumptions!$D$8:$D$12,MATCH(B9949,Assumptions!$A$8:$A$12,0)))</f>
        <v>5514.988636363636</v>
      </c>
      <c r="L9949" s="16">
        <f t="shared" si="1086"/>
        <v>145.59569999999999</v>
      </c>
      <c r="M9949" s="16">
        <f t="shared" si="1087"/>
        <v>275.74943181818179</v>
      </c>
      <c r="N9949" s="14">
        <f>E9949*(K9949-L9949-M9949)*IF(F9949="GHS",1,Assumptions!$B$4)</f>
        <v>165144072.24697092</v>
      </c>
      <c r="O9949" s="15">
        <f t="shared" ca="1" si="1088"/>
        <v>410</v>
      </c>
      <c r="P9949" s="15" t="str">
        <f t="shared" ca="1" si="1089"/>
        <v>365d+</v>
      </c>
      <c r="Q9949" s="17">
        <f ca="1">IF(P9949="0-90d",0,IF(P9949="91-180d",INDEX(Assumptions!$F$8:$F$12,MATCH(B9949,Assumptions!$A$8:$A$12,0)),IF(P9949="181-365d",INDEX(Assumptions!$G$8:$G$12,MATCH(B9949,Assumptions!$A$8:$A$12,0)),INDEX(Assumptions!$H$8:$H$12,MATCH(B9949,Assumptions!$A$8:$A$12,0)))))</f>
        <v>0.4</v>
      </c>
      <c r="R9949" s="14">
        <f t="shared" ca="1" si="1090"/>
        <v>62939273.961599998</v>
      </c>
      <c r="S9949" s="14">
        <f t="shared" ca="1" si="1091"/>
        <v>94408910.942399979</v>
      </c>
      <c r="T9949" s="11" t="s">
        <v>25</v>
      </c>
      <c r="U9949" s="18" t="s">
        <v>26</v>
      </c>
    </row>
    <row r="9950" spans="1:21" ht="15" customHeight="1" x14ac:dyDescent="0.15">
      <c r="A9950" s="10" t="s">
        <v>9998</v>
      </c>
      <c r="B9950" s="11" t="s">
        <v>31</v>
      </c>
      <c r="C9950" s="11" t="s">
        <v>76</v>
      </c>
      <c r="D9950" s="12">
        <v>45777</v>
      </c>
      <c r="E9950" s="11">
        <v>4068</v>
      </c>
      <c r="F9950" s="11" t="s">
        <v>33</v>
      </c>
      <c r="G9950" s="13">
        <v>1214.18</v>
      </c>
      <c r="H9950" s="14">
        <f t="shared" si="1085"/>
        <v>4939284.24</v>
      </c>
      <c r="I9950" s="14">
        <f>IF(F9950="GHS",H9950,H9950*Assumptions!$B$4)</f>
        <v>4939284.24</v>
      </c>
      <c r="J9950" s="15" t="str">
        <f>INDEX(Assumptions!$B$8:$B$12,MATCH(B9950,Assumptions!$A$8:$A$12,0))</f>
        <v>Weighted Average</v>
      </c>
      <c r="K9950" s="16">
        <f>G9950/(1-INDEX(Assumptions!$D$8:$D$12,MATCH(B9950,Assumptions!$A$8:$A$12,0)))</f>
        <v>1686.3611111111113</v>
      </c>
      <c r="L9950" s="16">
        <f t="shared" si="1086"/>
        <v>36.425400000000003</v>
      </c>
      <c r="M9950" s="16">
        <f t="shared" si="1087"/>
        <v>84.318055555555574</v>
      </c>
      <c r="N9950" s="14">
        <f>E9950*(K9950-L9950-M9950)*IF(F9950="GHS",1,Assumptions!$B$4)</f>
        <v>6368932.6228000009</v>
      </c>
      <c r="O9950" s="15">
        <f t="shared" ca="1" si="1088"/>
        <v>509</v>
      </c>
      <c r="P9950" s="15" t="str">
        <f t="shared" ca="1" si="1089"/>
        <v>365d+</v>
      </c>
      <c r="Q9950" s="17">
        <f ca="1">IF(P9950="0-90d",0,IF(P9950="91-180d",INDEX(Assumptions!$F$8:$F$12,MATCH(B9950,Assumptions!$A$8:$A$12,0)),IF(P9950="181-365d",INDEX(Assumptions!$G$8:$G$12,MATCH(B9950,Assumptions!$A$8:$A$12,0)),INDEX(Assumptions!$H$8:$H$12,MATCH(B9950,Assumptions!$A$8:$A$12,0)))))</f>
        <v>0.6</v>
      </c>
      <c r="R9950" s="14">
        <f t="shared" ca="1" si="1090"/>
        <v>2963570.5440000002</v>
      </c>
      <c r="S9950" s="14">
        <f t="shared" ca="1" si="1091"/>
        <v>1975713.696</v>
      </c>
      <c r="T9950" s="11" t="s">
        <v>25</v>
      </c>
      <c r="U9950" s="18" t="s">
        <v>26</v>
      </c>
    </row>
    <row r="9951" spans="1:21" ht="15" customHeight="1" x14ac:dyDescent="0.15">
      <c r="A9951" s="10" t="s">
        <v>9999</v>
      </c>
      <c r="B9951" s="11" t="s">
        <v>22</v>
      </c>
      <c r="C9951" s="11" t="s">
        <v>61</v>
      </c>
      <c r="D9951" s="12">
        <v>45823</v>
      </c>
      <c r="E9951" s="11">
        <v>2347</v>
      </c>
      <c r="F9951" s="11" t="s">
        <v>24</v>
      </c>
      <c r="G9951" s="13">
        <v>22229.45</v>
      </c>
      <c r="H9951" s="14">
        <f t="shared" si="1085"/>
        <v>52172519.149999999</v>
      </c>
      <c r="I9951" s="14">
        <f>IF(F9951="GHS",H9951,H9951*Assumptions!$B$4)</f>
        <v>563463206.82000005</v>
      </c>
      <c r="J9951" s="15" t="str">
        <f>INDEX(Assumptions!$B$8:$B$12,MATCH(B9951,Assumptions!$A$8:$A$12,0))</f>
        <v>FIFO</v>
      </c>
      <c r="K9951" s="16">
        <f>G9951/(1-INDEX(Assumptions!$D$8:$D$12,MATCH(B9951,Assumptions!$A$8:$A$12,0)))</f>
        <v>27109.085365853658</v>
      </c>
      <c r="L9951" s="16">
        <f t="shared" si="1086"/>
        <v>666.88350000000003</v>
      </c>
      <c r="M9951" s="16">
        <f t="shared" si="1087"/>
        <v>1355.4542682926831</v>
      </c>
      <c r="N9951" s="14">
        <f>E9951*(K9951-L9951-M9951)*IF(F9951="GHS",1,Assumptions!$B$4)</f>
        <v>635888843.40393662</v>
      </c>
      <c r="O9951" s="15">
        <f t="shared" ca="1" si="1088"/>
        <v>463</v>
      </c>
      <c r="P9951" s="15" t="str">
        <f t="shared" ca="1" si="1089"/>
        <v>365d+</v>
      </c>
      <c r="Q9951" s="17">
        <f ca="1">IF(P9951="0-90d",0,IF(P9951="91-180d",INDEX(Assumptions!$F$8:$F$12,MATCH(B9951,Assumptions!$A$8:$A$12,0)),IF(P9951="181-365d",INDEX(Assumptions!$G$8:$G$12,MATCH(B9951,Assumptions!$A$8:$A$12,0)),INDEX(Assumptions!$H$8:$H$12,MATCH(B9951,Assumptions!$A$8:$A$12,0)))))</f>
        <v>0.5</v>
      </c>
      <c r="R9951" s="14">
        <f t="shared" ca="1" si="1090"/>
        <v>281731603.41000003</v>
      </c>
      <c r="S9951" s="14">
        <f t="shared" ca="1" si="1091"/>
        <v>281731603.41000003</v>
      </c>
      <c r="T9951" s="11" t="s">
        <v>25</v>
      </c>
      <c r="U9951" s="18" t="s">
        <v>26</v>
      </c>
    </row>
    <row r="9952" spans="1:21" ht="15" customHeight="1" x14ac:dyDescent="0.15">
      <c r="A9952" s="10" t="s">
        <v>10000</v>
      </c>
      <c r="B9952" s="11" t="s">
        <v>31</v>
      </c>
      <c r="C9952" s="11" t="s">
        <v>32</v>
      </c>
      <c r="D9952" s="12">
        <v>45810</v>
      </c>
      <c r="E9952" s="11">
        <v>2702</v>
      </c>
      <c r="F9952" s="11" t="s">
        <v>33</v>
      </c>
      <c r="G9952" s="13">
        <v>1810.28</v>
      </c>
      <c r="H9952" s="14">
        <f t="shared" si="1085"/>
        <v>4891376.5599999996</v>
      </c>
      <c r="I9952" s="14">
        <f>IF(F9952="GHS",H9952,H9952*Assumptions!$B$4)</f>
        <v>4891376.5599999996</v>
      </c>
      <c r="J9952" s="15" t="str">
        <f>INDEX(Assumptions!$B$8:$B$12,MATCH(B9952,Assumptions!$A$8:$A$12,0))</f>
        <v>Weighted Average</v>
      </c>
      <c r="K9952" s="16">
        <f>G9952/(1-INDEX(Assumptions!$D$8:$D$12,MATCH(B9952,Assumptions!$A$8:$A$12,0)))</f>
        <v>2514.2777777777778</v>
      </c>
      <c r="L9952" s="16">
        <f t="shared" si="1086"/>
        <v>54.308399999999999</v>
      </c>
      <c r="M9952" s="16">
        <f t="shared" si="1087"/>
        <v>125.7138888888889</v>
      </c>
      <c r="N9952" s="14">
        <f>E9952*(K9952-L9952-M9952)*IF(F9952="GHS",1,Assumptions!$B$4)</f>
        <v>6307158.330977778</v>
      </c>
      <c r="O9952" s="15">
        <f t="shared" ca="1" si="1088"/>
        <v>476</v>
      </c>
      <c r="P9952" s="15" t="str">
        <f t="shared" ca="1" si="1089"/>
        <v>365d+</v>
      </c>
      <c r="Q9952" s="17">
        <f ca="1">IF(P9952="0-90d",0,IF(P9952="91-180d",INDEX(Assumptions!$F$8:$F$12,MATCH(B9952,Assumptions!$A$8:$A$12,0)),IF(P9952="181-365d",INDEX(Assumptions!$G$8:$G$12,MATCH(B9952,Assumptions!$A$8:$A$12,0)),INDEX(Assumptions!$H$8:$H$12,MATCH(B9952,Assumptions!$A$8:$A$12,0)))))</f>
        <v>0.6</v>
      </c>
      <c r="R9952" s="14">
        <f t="shared" ca="1" si="1090"/>
        <v>2934825.9359999998</v>
      </c>
      <c r="S9952" s="14">
        <f t="shared" ca="1" si="1091"/>
        <v>1956550.6239999998</v>
      </c>
      <c r="T9952" s="11" t="s">
        <v>25</v>
      </c>
      <c r="U9952" s="18" t="s">
        <v>26</v>
      </c>
    </row>
    <row r="9953" spans="1:21" ht="15" customHeight="1" x14ac:dyDescent="0.15">
      <c r="A9953" s="10" t="s">
        <v>10001</v>
      </c>
      <c r="B9953" s="11" t="s">
        <v>31</v>
      </c>
      <c r="C9953" s="11" t="s">
        <v>32</v>
      </c>
      <c r="D9953" s="12">
        <v>46136</v>
      </c>
      <c r="E9953" s="11">
        <v>1549</v>
      </c>
      <c r="F9953" s="11" t="s">
        <v>33</v>
      </c>
      <c r="G9953" s="13">
        <v>1081.5</v>
      </c>
      <c r="H9953" s="14">
        <f t="shared" si="1085"/>
        <v>1675243.5</v>
      </c>
      <c r="I9953" s="14">
        <f>IF(F9953="GHS",H9953,H9953*Assumptions!$B$4)</f>
        <v>1675243.5</v>
      </c>
      <c r="J9953" s="15" t="str">
        <f>INDEX(Assumptions!$B$8:$B$12,MATCH(B9953,Assumptions!$A$8:$A$12,0))</f>
        <v>Weighted Average</v>
      </c>
      <c r="K9953" s="16">
        <f>G9953/(1-INDEX(Assumptions!$D$8:$D$12,MATCH(B9953,Assumptions!$A$8:$A$12,0)))</f>
        <v>1502.0833333333335</v>
      </c>
      <c r="L9953" s="16">
        <f t="shared" si="1086"/>
        <v>32.445</v>
      </c>
      <c r="M9953" s="16">
        <f t="shared" si="1087"/>
        <v>75.104166666666671</v>
      </c>
      <c r="N9953" s="14">
        <f>E9953*(K9953-L9953-M9953)*IF(F9953="GHS",1,Assumptions!$B$4)</f>
        <v>2160133.4241666668</v>
      </c>
      <c r="O9953" s="15">
        <f t="shared" ca="1" si="1088"/>
        <v>150</v>
      </c>
      <c r="P9953" s="15" t="str">
        <f t="shared" ca="1" si="1089"/>
        <v>91-180d</v>
      </c>
      <c r="Q9953" s="17">
        <f ca="1">IF(P9953="0-90d",0,IF(P9953="91-180d",INDEX(Assumptions!$F$8:$F$12,MATCH(B9953,Assumptions!$A$8:$A$12,0)),IF(P9953="181-365d",INDEX(Assumptions!$G$8:$G$12,MATCH(B9953,Assumptions!$A$8:$A$12,0)),INDEX(Assumptions!$H$8:$H$12,MATCH(B9953,Assumptions!$A$8:$A$12,0)))))</f>
        <v>0.05</v>
      </c>
      <c r="R9953" s="14">
        <f t="shared" ca="1" si="1090"/>
        <v>83762.175000000003</v>
      </c>
      <c r="S9953" s="14">
        <f t="shared" ca="1" si="1091"/>
        <v>1591481.325</v>
      </c>
      <c r="T9953" s="11" t="s">
        <v>25</v>
      </c>
      <c r="U9953" s="18" t="s">
        <v>26</v>
      </c>
    </row>
    <row r="9954" spans="1:21" ht="15" customHeight="1" x14ac:dyDescent="0.15">
      <c r="A9954" s="10" t="s">
        <v>10002</v>
      </c>
      <c r="B9954" s="11" t="s">
        <v>31</v>
      </c>
      <c r="C9954" s="11" t="s">
        <v>63</v>
      </c>
      <c r="D9954" s="12">
        <v>46166</v>
      </c>
      <c r="E9954" s="11">
        <v>2031</v>
      </c>
      <c r="F9954" s="11" t="s">
        <v>33</v>
      </c>
      <c r="G9954" s="13">
        <v>1244.21</v>
      </c>
      <c r="H9954" s="14">
        <f t="shared" si="1085"/>
        <v>2526990.5100000002</v>
      </c>
      <c r="I9954" s="14">
        <f>IF(F9954="GHS",H9954,H9954*Assumptions!$B$4)</f>
        <v>2526990.5100000002</v>
      </c>
      <c r="J9954" s="15" t="str">
        <f>INDEX(Assumptions!$B$8:$B$12,MATCH(B9954,Assumptions!$A$8:$A$12,0))</f>
        <v>Weighted Average</v>
      </c>
      <c r="K9954" s="16">
        <f>G9954/(1-INDEX(Assumptions!$D$8:$D$12,MATCH(B9954,Assumptions!$A$8:$A$12,0)))</f>
        <v>1728.0694444444446</v>
      </c>
      <c r="L9954" s="16">
        <f t="shared" si="1086"/>
        <v>37.326299999999996</v>
      </c>
      <c r="M9954" s="16">
        <f t="shared" si="1087"/>
        <v>86.403472222222234</v>
      </c>
      <c r="N9954" s="14">
        <f>E9954*(K9954-L9954-M9954)*IF(F9954="GHS",1,Assumptions!$B$4)</f>
        <v>3258413.8742833338</v>
      </c>
      <c r="O9954" s="15">
        <f t="shared" ca="1" si="1088"/>
        <v>120</v>
      </c>
      <c r="P9954" s="15" t="str">
        <f t="shared" ca="1" si="1089"/>
        <v>91-180d</v>
      </c>
      <c r="Q9954" s="17">
        <f ca="1">IF(P9954="0-90d",0,IF(P9954="91-180d",INDEX(Assumptions!$F$8:$F$12,MATCH(B9954,Assumptions!$A$8:$A$12,0)),IF(P9954="181-365d",INDEX(Assumptions!$G$8:$G$12,MATCH(B9954,Assumptions!$A$8:$A$12,0)),INDEX(Assumptions!$H$8:$H$12,MATCH(B9954,Assumptions!$A$8:$A$12,0)))))</f>
        <v>0.05</v>
      </c>
      <c r="R9954" s="14">
        <f t="shared" ca="1" si="1090"/>
        <v>126349.52550000002</v>
      </c>
      <c r="S9954" s="14">
        <f t="shared" ca="1" si="1091"/>
        <v>2400640.9845000003</v>
      </c>
      <c r="T9954" s="11" t="s">
        <v>25</v>
      </c>
      <c r="U9954" s="18" t="s">
        <v>26</v>
      </c>
    </row>
    <row r="9955" spans="1:21" ht="15" customHeight="1" x14ac:dyDescent="0.15">
      <c r="A9955" s="10" t="s">
        <v>10003</v>
      </c>
      <c r="B9955" s="11" t="s">
        <v>41</v>
      </c>
      <c r="C9955" s="11" t="s">
        <v>44</v>
      </c>
      <c r="D9955" s="12">
        <v>46185</v>
      </c>
      <c r="E9955" s="11">
        <v>2646</v>
      </c>
      <c r="F9955" s="11" t="s">
        <v>33</v>
      </c>
      <c r="G9955" s="13">
        <v>276.66000000000003</v>
      </c>
      <c r="H9955" s="14">
        <f t="shared" si="1085"/>
        <v>732042.3600000001</v>
      </c>
      <c r="I9955" s="14">
        <f>IF(F9955="GHS",H9955,H9955*Assumptions!$B$4)</f>
        <v>732042.3600000001</v>
      </c>
      <c r="J9955" s="15" t="str">
        <f>INDEX(Assumptions!$B$8:$B$12,MATCH(B9955,Assumptions!$A$8:$A$12,0))</f>
        <v>Weighted Average</v>
      </c>
      <c r="K9955" s="16">
        <f>G9955/(1-INDEX(Assumptions!$D$8:$D$12,MATCH(B9955,Assumptions!$A$8:$A$12,0)))</f>
        <v>425.63076923076926</v>
      </c>
      <c r="L9955" s="16">
        <f t="shared" si="1086"/>
        <v>8.2998000000000012</v>
      </c>
      <c r="M9955" s="16">
        <f t="shared" si="1087"/>
        <v>21.281538461538464</v>
      </c>
      <c r="N9955" s="14">
        <f>E9955*(K9955-L9955-M9955)*IF(F9955="GHS",1,Assumptions!$B$4)</f>
        <v>1047946.7938153847</v>
      </c>
      <c r="O9955" s="15">
        <f t="shared" ca="1" si="1088"/>
        <v>101</v>
      </c>
      <c r="P9955" s="15" t="str">
        <f t="shared" ca="1" si="1089"/>
        <v>91-180d</v>
      </c>
      <c r="Q9955" s="17">
        <f ca="1">IF(P9955="0-90d",0,IF(P9955="91-180d",INDEX(Assumptions!$F$8:$F$12,MATCH(B9955,Assumptions!$A$8:$A$12,0)),IF(P9955="181-365d",INDEX(Assumptions!$G$8:$G$12,MATCH(B9955,Assumptions!$A$8:$A$12,0)),INDEX(Assumptions!$H$8:$H$12,MATCH(B9955,Assumptions!$A$8:$A$12,0)))))</f>
        <v>0.1</v>
      </c>
      <c r="R9955" s="14">
        <f t="shared" ca="1" si="1090"/>
        <v>73204.236000000019</v>
      </c>
      <c r="S9955" s="14">
        <f t="shared" ca="1" si="1091"/>
        <v>658838.12400000007</v>
      </c>
      <c r="T9955" s="11" t="s">
        <v>25</v>
      </c>
      <c r="U9955" s="18" t="s">
        <v>36</v>
      </c>
    </row>
    <row r="9956" spans="1:21" ht="15" customHeight="1" x14ac:dyDescent="0.15">
      <c r="A9956" s="10" t="s">
        <v>10004</v>
      </c>
      <c r="B9956" s="11" t="s">
        <v>31</v>
      </c>
      <c r="C9956" s="11" t="s">
        <v>32</v>
      </c>
      <c r="D9956" s="12">
        <v>45906</v>
      </c>
      <c r="E9956" s="11">
        <v>2308</v>
      </c>
      <c r="F9956" s="11" t="s">
        <v>33</v>
      </c>
      <c r="G9956" s="13">
        <v>2440.0100000000002</v>
      </c>
      <c r="H9956" s="14">
        <f t="shared" si="1085"/>
        <v>5631543.0800000001</v>
      </c>
      <c r="I9956" s="14">
        <f>IF(F9956="GHS",H9956,H9956*Assumptions!$B$4)</f>
        <v>5631543.0800000001</v>
      </c>
      <c r="J9956" s="15" t="str">
        <f>INDEX(Assumptions!$B$8:$B$12,MATCH(B9956,Assumptions!$A$8:$A$12,0))</f>
        <v>Weighted Average</v>
      </c>
      <c r="K9956" s="16">
        <f>G9956/(1-INDEX(Assumptions!$D$8:$D$12,MATCH(B9956,Assumptions!$A$8:$A$12,0)))</f>
        <v>3388.9027777777783</v>
      </c>
      <c r="L9956" s="16">
        <f t="shared" si="1086"/>
        <v>73.200299999999999</v>
      </c>
      <c r="M9956" s="16">
        <f t="shared" si="1087"/>
        <v>169.44513888888892</v>
      </c>
      <c r="N9956" s="14">
        <f>E9956*(K9956-L9956-M9956)*IF(F9956="GHS",1,Assumptions!$B$4)</f>
        <v>7261561.938155557</v>
      </c>
      <c r="O9956" s="15">
        <f t="shared" ca="1" si="1088"/>
        <v>380</v>
      </c>
      <c r="P9956" s="15" t="str">
        <f t="shared" ca="1" si="1089"/>
        <v>365d+</v>
      </c>
      <c r="Q9956" s="17">
        <f ca="1">IF(P9956="0-90d",0,IF(P9956="91-180d",INDEX(Assumptions!$F$8:$F$12,MATCH(B9956,Assumptions!$A$8:$A$12,0)),IF(P9956="181-365d",INDEX(Assumptions!$G$8:$G$12,MATCH(B9956,Assumptions!$A$8:$A$12,0)),INDEX(Assumptions!$H$8:$H$12,MATCH(B9956,Assumptions!$A$8:$A$12,0)))))</f>
        <v>0.6</v>
      </c>
      <c r="R9956" s="14">
        <f t="shared" ca="1" si="1090"/>
        <v>3378925.8479999998</v>
      </c>
      <c r="S9956" s="14">
        <f t="shared" ca="1" si="1091"/>
        <v>2252617.2320000003</v>
      </c>
      <c r="T9956" s="11" t="s">
        <v>25</v>
      </c>
      <c r="U9956" s="18" t="s">
        <v>26</v>
      </c>
    </row>
    <row r="9957" spans="1:21" ht="15" customHeight="1" x14ac:dyDescent="0.15">
      <c r="A9957" s="10" t="s">
        <v>10005</v>
      </c>
      <c r="B9957" s="11" t="s">
        <v>22</v>
      </c>
      <c r="C9957" s="11" t="s">
        <v>23</v>
      </c>
      <c r="D9957" s="12">
        <v>46200</v>
      </c>
      <c r="E9957" s="11">
        <v>2427</v>
      </c>
      <c r="F9957" s="11" t="s">
        <v>24</v>
      </c>
      <c r="G9957" s="13">
        <v>22433.89</v>
      </c>
      <c r="H9957" s="14">
        <f t="shared" si="1085"/>
        <v>54447051.030000001</v>
      </c>
      <c r="I9957" s="14">
        <f>IF(F9957="GHS",H9957,H9957*Assumptions!$B$4)</f>
        <v>588028151.12400007</v>
      </c>
      <c r="J9957" s="15" t="str">
        <f>INDEX(Assumptions!$B$8:$B$12,MATCH(B9957,Assumptions!$A$8:$A$12,0))</f>
        <v>FIFO</v>
      </c>
      <c r="K9957" s="16">
        <f>G9957/(1-INDEX(Assumptions!$D$8:$D$12,MATCH(B9957,Assumptions!$A$8:$A$12,0)))</f>
        <v>27358.402439024387</v>
      </c>
      <c r="L9957" s="16">
        <f t="shared" si="1086"/>
        <v>673.01670000000001</v>
      </c>
      <c r="M9957" s="16">
        <f t="shared" si="1087"/>
        <v>1367.9201219512195</v>
      </c>
      <c r="N9957" s="14">
        <f>E9957*(K9957-L9957-M9957)*IF(F9957="GHS",1,Assumptions!$B$4)</f>
        <v>663611281.76847506</v>
      </c>
      <c r="O9957" s="15">
        <f t="shared" ca="1" si="1088"/>
        <v>86</v>
      </c>
      <c r="P9957" s="15" t="str">
        <f t="shared" ca="1" si="1089"/>
        <v>0-90d</v>
      </c>
      <c r="Q9957" s="17">
        <f ca="1">IF(P9957="0-90d",0,IF(P9957="91-180d",INDEX(Assumptions!$F$8:$F$12,MATCH(B9957,Assumptions!$A$8:$A$12,0)),IF(P9957="181-365d",INDEX(Assumptions!$G$8:$G$12,MATCH(B9957,Assumptions!$A$8:$A$12,0)),INDEX(Assumptions!$H$8:$H$12,MATCH(B9957,Assumptions!$A$8:$A$12,0)))))</f>
        <v>0</v>
      </c>
      <c r="R9957" s="14">
        <f t="shared" ca="1" si="1090"/>
        <v>0</v>
      </c>
      <c r="S9957" s="14">
        <f t="shared" ca="1" si="1091"/>
        <v>588028151.12400007</v>
      </c>
      <c r="T9957" s="11" t="s">
        <v>25</v>
      </c>
      <c r="U9957" s="18" t="s">
        <v>36</v>
      </c>
    </row>
    <row r="9958" spans="1:21" ht="15" customHeight="1" x14ac:dyDescent="0.15">
      <c r="A9958" s="10" t="s">
        <v>10006</v>
      </c>
      <c r="B9958" s="11" t="s">
        <v>41</v>
      </c>
      <c r="C9958" s="11" t="s">
        <v>44</v>
      </c>
      <c r="D9958" s="12">
        <v>46147</v>
      </c>
      <c r="E9958" s="11">
        <v>1421</v>
      </c>
      <c r="F9958" s="11" t="s">
        <v>33</v>
      </c>
      <c r="G9958" s="13">
        <v>389.2</v>
      </c>
      <c r="H9958" s="14">
        <f t="shared" si="1085"/>
        <v>553053.19999999995</v>
      </c>
      <c r="I9958" s="14">
        <f>IF(F9958="GHS",H9958,H9958*Assumptions!$B$4)</f>
        <v>553053.19999999995</v>
      </c>
      <c r="J9958" s="15" t="str">
        <f>INDEX(Assumptions!$B$8:$B$12,MATCH(B9958,Assumptions!$A$8:$A$12,0))</f>
        <v>Weighted Average</v>
      </c>
      <c r="K9958" s="16">
        <f>G9958/(1-INDEX(Assumptions!$D$8:$D$12,MATCH(B9958,Assumptions!$A$8:$A$12,0)))</f>
        <v>598.76923076923072</v>
      </c>
      <c r="L9958" s="16">
        <f t="shared" si="1086"/>
        <v>11.675999999999998</v>
      </c>
      <c r="M9958" s="16">
        <f t="shared" si="1087"/>
        <v>29.938461538461539</v>
      </c>
      <c r="N9958" s="14">
        <f>E9958*(K9958-L9958-M9958)*IF(F9958="GHS",1,Assumptions!$B$4)</f>
        <v>791716.92707692296</v>
      </c>
      <c r="O9958" s="15">
        <f t="shared" ca="1" si="1088"/>
        <v>139</v>
      </c>
      <c r="P9958" s="15" t="str">
        <f t="shared" ca="1" si="1089"/>
        <v>91-180d</v>
      </c>
      <c r="Q9958" s="17">
        <f ca="1">IF(P9958="0-90d",0,IF(P9958="91-180d",INDEX(Assumptions!$F$8:$F$12,MATCH(B9958,Assumptions!$A$8:$A$12,0)),IF(P9958="181-365d",INDEX(Assumptions!$G$8:$G$12,MATCH(B9958,Assumptions!$A$8:$A$12,0)),INDEX(Assumptions!$H$8:$H$12,MATCH(B9958,Assumptions!$A$8:$A$12,0)))))</f>
        <v>0.1</v>
      </c>
      <c r="R9958" s="14">
        <f t="shared" ca="1" si="1090"/>
        <v>55305.32</v>
      </c>
      <c r="S9958" s="14">
        <f t="shared" ca="1" si="1091"/>
        <v>497747.87999999995</v>
      </c>
      <c r="T9958" s="11" t="s">
        <v>25</v>
      </c>
      <c r="U9958" s="18" t="s">
        <v>26</v>
      </c>
    </row>
    <row r="9959" spans="1:21" ht="15" customHeight="1" x14ac:dyDescent="0.15">
      <c r="A9959" s="10" t="s">
        <v>10007</v>
      </c>
      <c r="B9959" s="11" t="s">
        <v>31</v>
      </c>
      <c r="C9959" s="11" t="s">
        <v>76</v>
      </c>
      <c r="D9959" s="12">
        <v>45740</v>
      </c>
      <c r="E9959" s="11">
        <v>1101</v>
      </c>
      <c r="F9959" s="11" t="s">
        <v>33</v>
      </c>
      <c r="G9959" s="13">
        <v>1751.47</v>
      </c>
      <c r="H9959" s="14">
        <f t="shared" si="1085"/>
        <v>1928368.47</v>
      </c>
      <c r="I9959" s="14">
        <f>IF(F9959="GHS",H9959,H9959*Assumptions!$B$4)</f>
        <v>1928368.47</v>
      </c>
      <c r="J9959" s="15" t="str">
        <f>INDEX(Assumptions!$B$8:$B$12,MATCH(B9959,Assumptions!$A$8:$A$12,0))</f>
        <v>Weighted Average</v>
      </c>
      <c r="K9959" s="16">
        <f>G9959/(1-INDEX(Assumptions!$D$8:$D$12,MATCH(B9959,Assumptions!$A$8:$A$12,0)))</f>
        <v>2432.5972222222222</v>
      </c>
      <c r="L9959" s="16">
        <f t="shared" si="1086"/>
        <v>52.5441</v>
      </c>
      <c r="M9959" s="16">
        <f t="shared" si="1087"/>
        <v>121.62986111111111</v>
      </c>
      <c r="N9959" s="14">
        <f>E9959*(K9959-L9959-M9959)*IF(F9959="GHS",1,Assumptions!$B$4)</f>
        <v>2486524.0104833334</v>
      </c>
      <c r="O9959" s="15">
        <f t="shared" ca="1" si="1088"/>
        <v>546</v>
      </c>
      <c r="P9959" s="15" t="str">
        <f t="shared" ca="1" si="1089"/>
        <v>365d+</v>
      </c>
      <c r="Q9959" s="17">
        <f ca="1">IF(P9959="0-90d",0,IF(P9959="91-180d",INDEX(Assumptions!$F$8:$F$12,MATCH(B9959,Assumptions!$A$8:$A$12,0)),IF(P9959="181-365d",INDEX(Assumptions!$G$8:$G$12,MATCH(B9959,Assumptions!$A$8:$A$12,0)),INDEX(Assumptions!$H$8:$H$12,MATCH(B9959,Assumptions!$A$8:$A$12,0)))))</f>
        <v>0.6</v>
      </c>
      <c r="R9959" s="14">
        <f t="shared" ca="1" si="1090"/>
        <v>1157021.0819999999</v>
      </c>
      <c r="S9959" s="14">
        <f t="shared" ca="1" si="1091"/>
        <v>771347.38800000004</v>
      </c>
      <c r="T9959" s="11" t="s">
        <v>25</v>
      </c>
      <c r="U9959" s="18" t="s">
        <v>26</v>
      </c>
    </row>
    <row r="9960" spans="1:21" ht="15" customHeight="1" x14ac:dyDescent="0.15">
      <c r="A9960" s="10" t="s">
        <v>10008</v>
      </c>
      <c r="B9960" s="11" t="s">
        <v>28</v>
      </c>
      <c r="C9960" s="11" t="s">
        <v>35</v>
      </c>
      <c r="D9960" s="12">
        <v>46078</v>
      </c>
      <c r="E9960" s="11">
        <v>2110</v>
      </c>
      <c r="F9960" s="11" t="s">
        <v>24</v>
      </c>
      <c r="G9960" s="13">
        <v>6380.14</v>
      </c>
      <c r="H9960" s="14">
        <f t="shared" si="1085"/>
        <v>13462095.4</v>
      </c>
      <c r="I9960" s="14">
        <f>IF(F9960="GHS",H9960,H9960*Assumptions!$B$4)</f>
        <v>145390630.32000002</v>
      </c>
      <c r="J9960" s="15" t="str">
        <f>INDEX(Assumptions!$B$8:$B$12,MATCH(B9960,Assumptions!$A$8:$A$12,0))</f>
        <v>Fair Value Less Costs to Sell</v>
      </c>
      <c r="K9960" s="16">
        <f>G9960/(1-INDEX(Assumptions!$D$8:$D$12,MATCH(B9960,Assumptions!$A$8:$A$12,0)))</f>
        <v>7250.159090909091</v>
      </c>
      <c r="L9960" s="16">
        <f t="shared" si="1086"/>
        <v>191.4042</v>
      </c>
      <c r="M9960" s="16">
        <f t="shared" si="1087"/>
        <v>362.5079545454546</v>
      </c>
      <c r="N9960" s="14">
        <f>E9960*(K9960-L9960-M9960)*IF(F9960="GHS",1,Assumptions!$B$4)</f>
        <v>152594075.18585455</v>
      </c>
      <c r="O9960" s="15">
        <f t="shared" ca="1" si="1088"/>
        <v>208</v>
      </c>
      <c r="P9960" s="15" t="str">
        <f t="shared" ca="1" si="1089"/>
        <v>181-365d</v>
      </c>
      <c r="Q9960" s="17">
        <f ca="1">IF(P9960="0-90d",0,IF(P9960="91-180d",INDEX(Assumptions!$F$8:$F$12,MATCH(B9960,Assumptions!$A$8:$A$12,0)),IF(P9960="181-365d",INDEX(Assumptions!$G$8:$G$12,MATCH(B9960,Assumptions!$A$8:$A$12,0)),INDEX(Assumptions!$H$8:$H$12,MATCH(B9960,Assumptions!$A$8:$A$12,0)))))</f>
        <v>0.1</v>
      </c>
      <c r="R9960" s="14">
        <f t="shared" ca="1" si="1090"/>
        <v>14539063.032000003</v>
      </c>
      <c r="S9960" s="14">
        <f t="shared" ca="1" si="1091"/>
        <v>130851567.28800002</v>
      </c>
      <c r="T9960" s="11" t="s">
        <v>25</v>
      </c>
      <c r="U9960" s="18" t="s">
        <v>26</v>
      </c>
    </row>
    <row r="9961" spans="1:21" ht="15" customHeight="1" x14ac:dyDescent="0.15">
      <c r="A9961" s="10" t="s">
        <v>10009</v>
      </c>
      <c r="B9961" s="11" t="s">
        <v>28</v>
      </c>
      <c r="C9961" s="11" t="s">
        <v>55</v>
      </c>
      <c r="D9961" s="12">
        <v>46193</v>
      </c>
      <c r="E9961" s="11">
        <v>478</v>
      </c>
      <c r="F9961" s="11" t="s">
        <v>24</v>
      </c>
      <c r="G9961" s="13">
        <v>7343.68</v>
      </c>
      <c r="H9961" s="14">
        <f t="shared" si="1085"/>
        <v>3510279.04</v>
      </c>
      <c r="I9961" s="14">
        <f>IF(F9961="GHS",H9961,H9961*Assumptions!$B$4)</f>
        <v>37911013.631999999</v>
      </c>
      <c r="J9961" s="15" t="str">
        <f>INDEX(Assumptions!$B$8:$B$12,MATCH(B9961,Assumptions!$A$8:$A$12,0))</f>
        <v>Fair Value Less Costs to Sell</v>
      </c>
      <c r="K9961" s="16">
        <f>G9961/(1-INDEX(Assumptions!$D$8:$D$12,MATCH(B9961,Assumptions!$A$8:$A$12,0)))</f>
        <v>8345.0909090909099</v>
      </c>
      <c r="L9961" s="16">
        <f t="shared" si="1086"/>
        <v>220.31039999999999</v>
      </c>
      <c r="M9961" s="16">
        <f t="shared" si="1087"/>
        <v>417.25454545454551</v>
      </c>
      <c r="N9961" s="14">
        <f>E9961*(K9961-L9961-M9961)*IF(F9961="GHS",1,Assumptions!$B$4)</f>
        <v>39789332.034676373</v>
      </c>
      <c r="O9961" s="15">
        <f t="shared" ca="1" si="1088"/>
        <v>93</v>
      </c>
      <c r="P9961" s="15" t="str">
        <f t="shared" ca="1" si="1089"/>
        <v>91-180d</v>
      </c>
      <c r="Q9961" s="17">
        <f ca="1">IF(P9961="0-90d",0,IF(P9961="91-180d",INDEX(Assumptions!$F$8:$F$12,MATCH(B9961,Assumptions!$A$8:$A$12,0)),IF(P9961="181-365d",INDEX(Assumptions!$G$8:$G$12,MATCH(B9961,Assumptions!$A$8:$A$12,0)),INDEX(Assumptions!$H$8:$H$12,MATCH(B9961,Assumptions!$A$8:$A$12,0)))))</f>
        <v>0.02</v>
      </c>
      <c r="R9961" s="14">
        <f t="shared" ca="1" si="1090"/>
        <v>758220.27263999998</v>
      </c>
      <c r="S9961" s="14">
        <f t="shared" ca="1" si="1091"/>
        <v>37152793.359360002</v>
      </c>
      <c r="T9961" s="11" t="s">
        <v>25</v>
      </c>
      <c r="U9961" s="18" t="s">
        <v>26</v>
      </c>
    </row>
    <row r="9962" spans="1:21" ht="15" customHeight="1" x14ac:dyDescent="0.15">
      <c r="A9962" s="10" t="s">
        <v>10010</v>
      </c>
      <c r="B9962" s="11" t="s">
        <v>31</v>
      </c>
      <c r="C9962" s="11" t="s">
        <v>32</v>
      </c>
      <c r="D9962" s="12">
        <v>45767</v>
      </c>
      <c r="E9962" s="11">
        <v>4157</v>
      </c>
      <c r="F9962" s="11" t="s">
        <v>33</v>
      </c>
      <c r="G9962" s="13">
        <v>4428.22</v>
      </c>
      <c r="H9962" s="14">
        <f t="shared" si="1085"/>
        <v>18408110.540000003</v>
      </c>
      <c r="I9962" s="14">
        <f>IF(F9962="GHS",H9962,H9962*Assumptions!$B$4)</f>
        <v>18408110.540000003</v>
      </c>
      <c r="J9962" s="15" t="str">
        <f>INDEX(Assumptions!$B$8:$B$12,MATCH(B9962,Assumptions!$A$8:$A$12,0))</f>
        <v>Weighted Average</v>
      </c>
      <c r="K9962" s="16">
        <f>G9962/(1-INDEX(Assumptions!$D$8:$D$12,MATCH(B9962,Assumptions!$A$8:$A$12,0)))</f>
        <v>6150.3055555555566</v>
      </c>
      <c r="L9962" s="16">
        <f t="shared" si="1086"/>
        <v>132.8466</v>
      </c>
      <c r="M9962" s="16">
        <f t="shared" si="1087"/>
        <v>307.51527777777784</v>
      </c>
      <c r="N9962" s="14">
        <f>E9962*(K9962-L9962-M9962)*IF(F9962="GHS",1,Assumptions!$B$4)</f>
        <v>23736235.868522227</v>
      </c>
      <c r="O9962" s="15">
        <f t="shared" ca="1" si="1088"/>
        <v>519</v>
      </c>
      <c r="P9962" s="15" t="str">
        <f t="shared" ca="1" si="1089"/>
        <v>365d+</v>
      </c>
      <c r="Q9962" s="17">
        <f ca="1">IF(P9962="0-90d",0,IF(P9962="91-180d",INDEX(Assumptions!$F$8:$F$12,MATCH(B9962,Assumptions!$A$8:$A$12,0)),IF(P9962="181-365d",INDEX(Assumptions!$G$8:$G$12,MATCH(B9962,Assumptions!$A$8:$A$12,0)),INDEX(Assumptions!$H$8:$H$12,MATCH(B9962,Assumptions!$A$8:$A$12,0)))))</f>
        <v>0.6</v>
      </c>
      <c r="R9962" s="14">
        <f t="shared" ca="1" si="1090"/>
        <v>11044866.324000001</v>
      </c>
      <c r="S9962" s="14">
        <f t="shared" ca="1" si="1091"/>
        <v>7363244.2160000019</v>
      </c>
      <c r="T9962" s="11" t="s">
        <v>25</v>
      </c>
      <c r="U9962" s="18" t="s">
        <v>26</v>
      </c>
    </row>
    <row r="9963" spans="1:21" ht="15" customHeight="1" x14ac:dyDescent="0.15">
      <c r="A9963" s="10" t="s">
        <v>10011</v>
      </c>
      <c r="B9963" s="11" t="s">
        <v>31</v>
      </c>
      <c r="C9963" s="11" t="s">
        <v>32</v>
      </c>
      <c r="D9963" s="12">
        <v>46006</v>
      </c>
      <c r="E9963" s="11">
        <v>975</v>
      </c>
      <c r="F9963" s="11" t="s">
        <v>33</v>
      </c>
      <c r="G9963" s="13">
        <v>1812.04</v>
      </c>
      <c r="H9963" s="14">
        <f t="shared" si="1085"/>
        <v>1766739</v>
      </c>
      <c r="I9963" s="14">
        <f>IF(F9963="GHS",H9963,H9963*Assumptions!$B$4)</f>
        <v>1766739</v>
      </c>
      <c r="J9963" s="15" t="str">
        <f>INDEX(Assumptions!$B$8:$B$12,MATCH(B9963,Assumptions!$A$8:$A$12,0))</f>
        <v>Weighted Average</v>
      </c>
      <c r="K9963" s="16">
        <f>G9963/(1-INDEX(Assumptions!$D$8:$D$12,MATCH(B9963,Assumptions!$A$8:$A$12,0)))</f>
        <v>2516.7222222222222</v>
      </c>
      <c r="L9963" s="16">
        <f t="shared" si="1086"/>
        <v>54.361199999999997</v>
      </c>
      <c r="M9963" s="16">
        <f t="shared" si="1087"/>
        <v>125.83611111111111</v>
      </c>
      <c r="N9963" s="14">
        <f>E9963*(K9963-L9963-M9963)*IF(F9963="GHS",1,Assumptions!$B$4)</f>
        <v>2278111.7883333336</v>
      </c>
      <c r="O9963" s="15">
        <f t="shared" ca="1" si="1088"/>
        <v>280</v>
      </c>
      <c r="P9963" s="15" t="str">
        <f t="shared" ca="1" si="1089"/>
        <v>181-365d</v>
      </c>
      <c r="Q9963" s="17">
        <f ca="1">IF(P9963="0-90d",0,IF(P9963="91-180d",INDEX(Assumptions!$F$8:$F$12,MATCH(B9963,Assumptions!$A$8:$A$12,0)),IF(P9963="181-365d",INDEX(Assumptions!$G$8:$G$12,MATCH(B9963,Assumptions!$A$8:$A$12,0)),INDEX(Assumptions!$H$8:$H$12,MATCH(B9963,Assumptions!$A$8:$A$12,0)))))</f>
        <v>0.2</v>
      </c>
      <c r="R9963" s="14">
        <f t="shared" ca="1" si="1090"/>
        <v>353347.80000000005</v>
      </c>
      <c r="S9963" s="14">
        <f t="shared" ca="1" si="1091"/>
        <v>1413391.2</v>
      </c>
      <c r="T9963" s="11" t="s">
        <v>25</v>
      </c>
      <c r="U9963" s="18" t="s">
        <v>26</v>
      </c>
    </row>
    <row r="9964" spans="1:21" ht="15" customHeight="1" x14ac:dyDescent="0.15">
      <c r="A9964" s="10" t="s">
        <v>10012</v>
      </c>
      <c r="B9964" s="11" t="s">
        <v>41</v>
      </c>
      <c r="C9964" s="11" t="s">
        <v>44</v>
      </c>
      <c r="D9964" s="12">
        <v>45796</v>
      </c>
      <c r="E9964" s="11">
        <v>3561</v>
      </c>
      <c r="F9964" s="11" t="s">
        <v>33</v>
      </c>
      <c r="G9964" s="13">
        <v>351.45</v>
      </c>
      <c r="H9964" s="14">
        <f t="shared" si="1085"/>
        <v>1251513.45</v>
      </c>
      <c r="I9964" s="14">
        <f>IF(F9964="GHS",H9964,H9964*Assumptions!$B$4)</f>
        <v>1251513.45</v>
      </c>
      <c r="J9964" s="15" t="str">
        <f>INDEX(Assumptions!$B$8:$B$12,MATCH(B9964,Assumptions!$A$8:$A$12,0))</f>
        <v>Weighted Average</v>
      </c>
      <c r="K9964" s="16">
        <f>G9964/(1-INDEX(Assumptions!$D$8:$D$12,MATCH(B9964,Assumptions!$A$8:$A$12,0)))</f>
        <v>540.69230769230762</v>
      </c>
      <c r="L9964" s="16">
        <f t="shared" si="1086"/>
        <v>10.5435</v>
      </c>
      <c r="M9964" s="16">
        <f t="shared" si="1087"/>
        <v>27.034615384615382</v>
      </c>
      <c r="N9964" s="14">
        <f>E9964*(K9964-L9964-M9964)*IF(F9964="GHS",1,Assumptions!$B$4)</f>
        <v>1791589.6388076921</v>
      </c>
      <c r="O9964" s="15">
        <f t="shared" ca="1" si="1088"/>
        <v>490</v>
      </c>
      <c r="P9964" s="15" t="str">
        <f t="shared" ca="1" si="1089"/>
        <v>365d+</v>
      </c>
      <c r="Q9964" s="17">
        <f ca="1">IF(P9964="0-90d",0,IF(P9964="91-180d",INDEX(Assumptions!$F$8:$F$12,MATCH(B9964,Assumptions!$A$8:$A$12,0)),IF(P9964="181-365d",INDEX(Assumptions!$G$8:$G$12,MATCH(B9964,Assumptions!$A$8:$A$12,0)),INDEX(Assumptions!$H$8:$H$12,MATCH(B9964,Assumptions!$A$8:$A$12,0)))))</f>
        <v>0.8</v>
      </c>
      <c r="R9964" s="14">
        <f t="shared" ca="1" si="1090"/>
        <v>1001210.76</v>
      </c>
      <c r="S9964" s="14">
        <f t="shared" ca="1" si="1091"/>
        <v>250302.68999999994</v>
      </c>
      <c r="T9964" s="11" t="s">
        <v>25</v>
      </c>
      <c r="U9964" s="18" t="s">
        <v>26</v>
      </c>
    </row>
    <row r="9965" spans="1:21" ht="15" customHeight="1" x14ac:dyDescent="0.15">
      <c r="A9965" s="10" t="s">
        <v>10013</v>
      </c>
      <c r="B9965" s="11" t="s">
        <v>22</v>
      </c>
      <c r="C9965" s="11" t="s">
        <v>81</v>
      </c>
      <c r="D9965" s="12">
        <v>46112</v>
      </c>
      <c r="E9965" s="11">
        <v>4309</v>
      </c>
      <c r="F9965" s="11" t="s">
        <v>24</v>
      </c>
      <c r="G9965" s="13">
        <v>30161.63</v>
      </c>
      <c r="H9965" s="14">
        <f t="shared" si="1085"/>
        <v>129966463.67</v>
      </c>
      <c r="I9965" s="14">
        <f>IF(F9965="GHS",H9965,H9965*Assumptions!$B$4)</f>
        <v>1403637807.6360002</v>
      </c>
      <c r="J9965" s="15" t="str">
        <f>INDEX(Assumptions!$B$8:$B$12,MATCH(B9965,Assumptions!$A$8:$A$12,0))</f>
        <v>FIFO</v>
      </c>
      <c r="K9965" s="16">
        <f>G9965/(1-INDEX(Assumptions!$D$8:$D$12,MATCH(B9965,Assumptions!$A$8:$A$12,0)))</f>
        <v>36782.475609756097</v>
      </c>
      <c r="L9965" s="16">
        <f t="shared" si="1086"/>
        <v>904.84889999999996</v>
      </c>
      <c r="M9965" s="16">
        <f t="shared" si="1087"/>
        <v>1839.1237804878049</v>
      </c>
      <c r="N9965" s="14">
        <f>E9965*(K9965-L9965-M9965)*IF(F9965="GHS",1,Assumptions!$B$4)</f>
        <v>1584056618.5199447</v>
      </c>
      <c r="O9965" s="15">
        <f t="shared" ca="1" si="1088"/>
        <v>174</v>
      </c>
      <c r="P9965" s="15" t="str">
        <f t="shared" ca="1" si="1089"/>
        <v>91-180d</v>
      </c>
      <c r="Q9965" s="17">
        <f ca="1">IF(P9965="0-90d",0,IF(P9965="91-180d",INDEX(Assumptions!$F$8:$F$12,MATCH(B9965,Assumptions!$A$8:$A$12,0)),IF(P9965="181-365d",INDEX(Assumptions!$G$8:$G$12,MATCH(B9965,Assumptions!$A$8:$A$12,0)),INDEX(Assumptions!$H$8:$H$12,MATCH(B9965,Assumptions!$A$8:$A$12,0)))))</f>
        <v>0.03</v>
      </c>
      <c r="R9965" s="14">
        <f t="shared" ca="1" si="1090"/>
        <v>42109134.229080006</v>
      </c>
      <c r="S9965" s="14">
        <f t="shared" ca="1" si="1091"/>
        <v>1361528673.4069202</v>
      </c>
      <c r="T9965" s="11" t="s">
        <v>50</v>
      </c>
      <c r="U9965" s="18" t="s">
        <v>36</v>
      </c>
    </row>
    <row r="9966" spans="1:21" ht="15" customHeight="1" x14ac:dyDescent="0.15">
      <c r="A9966" s="10" t="s">
        <v>10014</v>
      </c>
      <c r="B9966" s="11" t="s">
        <v>41</v>
      </c>
      <c r="C9966" s="11" t="s">
        <v>44</v>
      </c>
      <c r="D9966" s="12">
        <v>46019</v>
      </c>
      <c r="E9966" s="11">
        <v>2418</v>
      </c>
      <c r="F9966" s="11" t="s">
        <v>33</v>
      </c>
      <c r="G9966" s="13">
        <v>664.77</v>
      </c>
      <c r="H9966" s="14">
        <f t="shared" si="1085"/>
        <v>1607413.8599999999</v>
      </c>
      <c r="I9966" s="14">
        <f>IF(F9966="GHS",H9966,H9966*Assumptions!$B$4)</f>
        <v>1607413.8599999999</v>
      </c>
      <c r="J9966" s="15" t="str">
        <f>INDEX(Assumptions!$B$8:$B$12,MATCH(B9966,Assumptions!$A$8:$A$12,0))</f>
        <v>Weighted Average</v>
      </c>
      <c r="K9966" s="16">
        <f>G9966/(1-INDEX(Assumptions!$D$8:$D$12,MATCH(B9966,Assumptions!$A$8:$A$12,0)))</f>
        <v>1022.7230769230769</v>
      </c>
      <c r="L9966" s="16">
        <f t="shared" si="1086"/>
        <v>19.943099999999998</v>
      </c>
      <c r="M9966" s="16">
        <f t="shared" si="1087"/>
        <v>51.136153846153846</v>
      </c>
      <c r="N9966" s="14">
        <f>E9966*(K9966-L9966-M9966)*IF(F9966="GHS",1,Assumptions!$B$4)</f>
        <v>2301074.7641999996</v>
      </c>
      <c r="O9966" s="15">
        <f t="shared" ca="1" si="1088"/>
        <v>267</v>
      </c>
      <c r="P9966" s="15" t="str">
        <f t="shared" ca="1" si="1089"/>
        <v>181-365d</v>
      </c>
      <c r="Q9966" s="17">
        <f ca="1">IF(P9966="0-90d",0,IF(P9966="91-180d",INDEX(Assumptions!$F$8:$F$12,MATCH(B9966,Assumptions!$A$8:$A$12,0)),IF(P9966="181-365d",INDEX(Assumptions!$G$8:$G$12,MATCH(B9966,Assumptions!$A$8:$A$12,0)),INDEX(Assumptions!$H$8:$H$12,MATCH(B9966,Assumptions!$A$8:$A$12,0)))))</f>
        <v>0.35</v>
      </c>
      <c r="R9966" s="14">
        <f t="shared" ca="1" si="1090"/>
        <v>562594.85099999991</v>
      </c>
      <c r="S9966" s="14">
        <f t="shared" ca="1" si="1091"/>
        <v>1044819.009</v>
      </c>
      <c r="T9966" s="11" t="s">
        <v>25</v>
      </c>
      <c r="U9966" s="18" t="s">
        <v>26</v>
      </c>
    </row>
    <row r="9967" spans="1:21" ht="15" customHeight="1" x14ac:dyDescent="0.15">
      <c r="A9967" s="10" t="s">
        <v>10015</v>
      </c>
      <c r="B9967" s="11" t="s">
        <v>41</v>
      </c>
      <c r="C9967" s="11" t="s">
        <v>115</v>
      </c>
      <c r="D9967" s="12">
        <v>45764</v>
      </c>
      <c r="E9967" s="11">
        <v>3071</v>
      </c>
      <c r="F9967" s="11" t="s">
        <v>33</v>
      </c>
      <c r="G9967" s="13">
        <v>445.67</v>
      </c>
      <c r="H9967" s="14">
        <f t="shared" si="1085"/>
        <v>1368652.57</v>
      </c>
      <c r="I9967" s="14">
        <f>IF(F9967="GHS",H9967,H9967*Assumptions!$B$4)</f>
        <v>1368652.57</v>
      </c>
      <c r="J9967" s="15" t="str">
        <f>INDEX(Assumptions!$B$8:$B$12,MATCH(B9967,Assumptions!$A$8:$A$12,0))</f>
        <v>Weighted Average</v>
      </c>
      <c r="K9967" s="16">
        <f>G9967/(1-INDEX(Assumptions!$D$8:$D$12,MATCH(B9967,Assumptions!$A$8:$A$12,0)))</f>
        <v>685.64615384615388</v>
      </c>
      <c r="L9967" s="16">
        <f t="shared" si="1086"/>
        <v>13.370100000000001</v>
      </c>
      <c r="M9967" s="16">
        <f t="shared" si="1087"/>
        <v>34.282307692307697</v>
      </c>
      <c r="N9967" s="14">
        <f>E9967*(K9967-L9967-M9967)*IF(F9967="GHS",1,Assumptions!$B$4)</f>
        <v>1959278.7944384618</v>
      </c>
      <c r="O9967" s="15">
        <f t="shared" ca="1" si="1088"/>
        <v>522</v>
      </c>
      <c r="P9967" s="15" t="str">
        <f t="shared" ca="1" si="1089"/>
        <v>365d+</v>
      </c>
      <c r="Q9967" s="17">
        <f ca="1">IF(P9967="0-90d",0,IF(P9967="91-180d",INDEX(Assumptions!$F$8:$F$12,MATCH(B9967,Assumptions!$A$8:$A$12,0)),IF(P9967="181-365d",INDEX(Assumptions!$G$8:$G$12,MATCH(B9967,Assumptions!$A$8:$A$12,0)),INDEX(Assumptions!$H$8:$H$12,MATCH(B9967,Assumptions!$A$8:$A$12,0)))))</f>
        <v>0.8</v>
      </c>
      <c r="R9967" s="14">
        <f t="shared" ca="1" si="1090"/>
        <v>1094922.0560000001</v>
      </c>
      <c r="S9967" s="14">
        <f t="shared" ca="1" si="1091"/>
        <v>273730.51399999997</v>
      </c>
      <c r="T9967" s="11" t="s">
        <v>25</v>
      </c>
      <c r="U9967" s="18" t="s">
        <v>26</v>
      </c>
    </row>
    <row r="9968" spans="1:21" ht="15" customHeight="1" x14ac:dyDescent="0.15">
      <c r="A9968" s="10" t="s">
        <v>10016</v>
      </c>
      <c r="B9968" s="11" t="s">
        <v>22</v>
      </c>
      <c r="C9968" s="11" t="s">
        <v>61</v>
      </c>
      <c r="D9968" s="12">
        <v>45945</v>
      </c>
      <c r="E9968" s="11">
        <v>4224</v>
      </c>
      <c r="F9968" s="11" t="s">
        <v>24</v>
      </c>
      <c r="G9968" s="13">
        <v>5679.63</v>
      </c>
      <c r="H9968" s="14">
        <f t="shared" si="1085"/>
        <v>23990757.120000001</v>
      </c>
      <c r="I9968" s="14">
        <f>IF(F9968="GHS",H9968,H9968*Assumptions!$B$4)</f>
        <v>259100176.89600003</v>
      </c>
      <c r="J9968" s="15" t="str">
        <f>INDEX(Assumptions!$B$8:$B$12,MATCH(B9968,Assumptions!$A$8:$A$12,0))</f>
        <v>FIFO</v>
      </c>
      <c r="K9968" s="16">
        <f>G9968/(1-INDEX(Assumptions!$D$8:$D$12,MATCH(B9968,Assumptions!$A$8:$A$12,0)))</f>
        <v>6926.378048780487</v>
      </c>
      <c r="L9968" s="16">
        <f t="shared" si="1086"/>
        <v>170.38890000000001</v>
      </c>
      <c r="M9968" s="16">
        <f t="shared" si="1087"/>
        <v>346.31890243902438</v>
      </c>
      <c r="N9968" s="14">
        <f>E9968*(K9968-L9968-M9968)*IF(F9968="GHS",1,Assumptions!$B$4)</f>
        <v>292404028.90190053</v>
      </c>
      <c r="O9968" s="15">
        <f t="shared" ca="1" si="1088"/>
        <v>341</v>
      </c>
      <c r="P9968" s="15" t="str">
        <f t="shared" ca="1" si="1089"/>
        <v>181-365d</v>
      </c>
      <c r="Q9968" s="17">
        <f ca="1">IF(P9968="0-90d",0,IF(P9968="91-180d",INDEX(Assumptions!$F$8:$F$12,MATCH(B9968,Assumptions!$A$8:$A$12,0)),IF(P9968="181-365d",INDEX(Assumptions!$G$8:$G$12,MATCH(B9968,Assumptions!$A$8:$A$12,0)),INDEX(Assumptions!$H$8:$H$12,MATCH(B9968,Assumptions!$A$8:$A$12,0)))))</f>
        <v>0.15</v>
      </c>
      <c r="R9968" s="14">
        <f t="shared" ca="1" si="1090"/>
        <v>38865026.534400001</v>
      </c>
      <c r="S9968" s="14">
        <f t="shared" si="1091"/>
        <v>0</v>
      </c>
      <c r="T9968" s="11" t="s">
        <v>39</v>
      </c>
      <c r="U9968" s="18" t="s">
        <v>26</v>
      </c>
    </row>
    <row r="9969" spans="1:21" ht="15" customHeight="1" x14ac:dyDescent="0.15">
      <c r="A9969" s="10" t="s">
        <v>10017</v>
      </c>
      <c r="B9969" s="11" t="s">
        <v>31</v>
      </c>
      <c r="C9969" s="11" t="s">
        <v>76</v>
      </c>
      <c r="D9969" s="12">
        <v>45798</v>
      </c>
      <c r="E9969" s="11">
        <v>2432</v>
      </c>
      <c r="F9969" s="11" t="s">
        <v>33</v>
      </c>
      <c r="G9969" s="13">
        <v>8100</v>
      </c>
      <c r="H9969" s="14">
        <f t="shared" si="1085"/>
        <v>19699200</v>
      </c>
      <c r="I9969" s="14">
        <f>IF(F9969="GHS",H9969,H9969*Assumptions!$B$4)</f>
        <v>19699200</v>
      </c>
      <c r="J9969" s="15" t="str">
        <f>INDEX(Assumptions!$B$8:$B$12,MATCH(B9969,Assumptions!$A$8:$A$12,0))</f>
        <v>Weighted Average</v>
      </c>
      <c r="K9969" s="16">
        <f>G9969/(1-INDEX(Assumptions!$D$8:$D$12,MATCH(B9969,Assumptions!$A$8:$A$12,0)))</f>
        <v>11250</v>
      </c>
      <c r="L9969" s="16">
        <f t="shared" si="1086"/>
        <v>243</v>
      </c>
      <c r="M9969" s="16">
        <f t="shared" si="1087"/>
        <v>562.5</v>
      </c>
      <c r="N9969" s="14">
        <f>E9969*(K9969-L9969-M9969)*IF(F9969="GHS",1,Assumptions!$B$4)</f>
        <v>25401024</v>
      </c>
      <c r="O9969" s="15">
        <f t="shared" ca="1" si="1088"/>
        <v>488</v>
      </c>
      <c r="P9969" s="15" t="str">
        <f t="shared" ca="1" si="1089"/>
        <v>365d+</v>
      </c>
      <c r="Q9969" s="17">
        <f ca="1">IF(P9969="0-90d",0,IF(P9969="91-180d",INDEX(Assumptions!$F$8:$F$12,MATCH(B9969,Assumptions!$A$8:$A$12,0)),IF(P9969="181-365d",INDEX(Assumptions!$G$8:$G$12,MATCH(B9969,Assumptions!$A$8:$A$12,0)),INDEX(Assumptions!$H$8:$H$12,MATCH(B9969,Assumptions!$A$8:$A$12,0)))))</f>
        <v>0.6</v>
      </c>
      <c r="R9969" s="14">
        <f t="shared" ca="1" si="1090"/>
        <v>11819520</v>
      </c>
      <c r="S9969" s="14">
        <f t="shared" ca="1" si="1091"/>
        <v>7879680</v>
      </c>
      <c r="T9969" s="11" t="s">
        <v>25</v>
      </c>
      <c r="U9969" s="18" t="s">
        <v>26</v>
      </c>
    </row>
    <row r="9970" spans="1:21" ht="15" customHeight="1" x14ac:dyDescent="0.15">
      <c r="A9970" s="10" t="s">
        <v>10018</v>
      </c>
      <c r="B9970" s="11" t="s">
        <v>22</v>
      </c>
      <c r="C9970" s="11" t="s">
        <v>23</v>
      </c>
      <c r="D9970" s="12">
        <v>45776</v>
      </c>
      <c r="E9970" s="11">
        <v>3451</v>
      </c>
      <c r="F9970" s="11" t="s">
        <v>24</v>
      </c>
      <c r="G9970" s="13">
        <v>18049.79</v>
      </c>
      <c r="H9970" s="14">
        <f t="shared" si="1085"/>
        <v>62289825.290000007</v>
      </c>
      <c r="I9970" s="14">
        <f>IF(F9970="GHS",H9970,H9970*Assumptions!$B$4)</f>
        <v>672730113.13200009</v>
      </c>
      <c r="J9970" s="15" t="str">
        <f>INDEX(Assumptions!$B$8:$B$12,MATCH(B9970,Assumptions!$A$8:$A$12,0))</f>
        <v>FIFO</v>
      </c>
      <c r="K9970" s="16">
        <f>G9970/(1-INDEX(Assumptions!$D$8:$D$12,MATCH(B9970,Assumptions!$A$8:$A$12,0)))</f>
        <v>22011.939024390242</v>
      </c>
      <c r="L9970" s="16">
        <f t="shared" si="1086"/>
        <v>541.49369999999999</v>
      </c>
      <c r="M9970" s="16">
        <f t="shared" si="1087"/>
        <v>1100.5969512195122</v>
      </c>
      <c r="N9970" s="14">
        <f>E9970*(K9970-L9970-M9970)*IF(F9970="GHS",1,Assumptions!$B$4)</f>
        <v>759200544.74677169</v>
      </c>
      <c r="O9970" s="15">
        <f t="shared" ca="1" si="1088"/>
        <v>510</v>
      </c>
      <c r="P9970" s="15" t="str">
        <f t="shared" ca="1" si="1089"/>
        <v>365d+</v>
      </c>
      <c r="Q9970" s="17">
        <f ca="1">IF(P9970="0-90d",0,IF(P9970="91-180d",INDEX(Assumptions!$F$8:$F$12,MATCH(B9970,Assumptions!$A$8:$A$12,0)),IF(P9970="181-365d",INDEX(Assumptions!$G$8:$G$12,MATCH(B9970,Assumptions!$A$8:$A$12,0)),INDEX(Assumptions!$H$8:$H$12,MATCH(B9970,Assumptions!$A$8:$A$12,0)))))</f>
        <v>0.5</v>
      </c>
      <c r="R9970" s="14">
        <f t="shared" ca="1" si="1090"/>
        <v>336365056.56600004</v>
      </c>
      <c r="S9970" s="14">
        <f t="shared" ca="1" si="1091"/>
        <v>336365056.56600004</v>
      </c>
      <c r="T9970" s="11" t="s">
        <v>25</v>
      </c>
      <c r="U9970" s="18" t="s">
        <v>26</v>
      </c>
    </row>
    <row r="9971" spans="1:21" ht="15" customHeight="1" x14ac:dyDescent="0.15">
      <c r="A9971" s="10" t="s">
        <v>10019</v>
      </c>
      <c r="B9971" s="11" t="s">
        <v>31</v>
      </c>
      <c r="C9971" s="11" t="s">
        <v>63</v>
      </c>
      <c r="D9971" s="12">
        <v>46148</v>
      </c>
      <c r="E9971" s="11">
        <v>3615</v>
      </c>
      <c r="F9971" s="11" t="s">
        <v>33</v>
      </c>
      <c r="G9971" s="13">
        <v>2628.53</v>
      </c>
      <c r="H9971" s="14">
        <f t="shared" si="1085"/>
        <v>9502135.9500000011</v>
      </c>
      <c r="I9971" s="14">
        <f>IF(F9971="GHS",H9971,H9971*Assumptions!$B$4)</f>
        <v>9502135.9500000011</v>
      </c>
      <c r="J9971" s="15" t="str">
        <f>INDEX(Assumptions!$B$8:$B$12,MATCH(B9971,Assumptions!$A$8:$A$12,0))</f>
        <v>Weighted Average</v>
      </c>
      <c r="K9971" s="16">
        <f>G9971/(1-INDEX(Assumptions!$D$8:$D$12,MATCH(B9971,Assumptions!$A$8:$A$12,0)))</f>
        <v>3650.7361111111113</v>
      </c>
      <c r="L9971" s="16">
        <f t="shared" si="1086"/>
        <v>78.855900000000005</v>
      </c>
      <c r="M9971" s="16">
        <f t="shared" si="1087"/>
        <v>182.53680555555559</v>
      </c>
      <c r="N9971" s="14">
        <f>E9971*(K9971-L9971-M9971)*IF(F9971="GHS",1,Assumptions!$B$4)</f>
        <v>12252476.411083335</v>
      </c>
      <c r="O9971" s="15">
        <f t="shared" ca="1" si="1088"/>
        <v>138</v>
      </c>
      <c r="P9971" s="15" t="str">
        <f t="shared" ca="1" si="1089"/>
        <v>91-180d</v>
      </c>
      <c r="Q9971" s="17">
        <f ca="1">IF(P9971="0-90d",0,IF(P9971="91-180d",INDEX(Assumptions!$F$8:$F$12,MATCH(B9971,Assumptions!$A$8:$A$12,0)),IF(P9971="181-365d",INDEX(Assumptions!$G$8:$G$12,MATCH(B9971,Assumptions!$A$8:$A$12,0)),INDEX(Assumptions!$H$8:$H$12,MATCH(B9971,Assumptions!$A$8:$A$12,0)))))</f>
        <v>0.05</v>
      </c>
      <c r="R9971" s="14">
        <f t="shared" ca="1" si="1090"/>
        <v>475106.7975000001</v>
      </c>
      <c r="S9971" s="14">
        <f t="shared" ca="1" si="1091"/>
        <v>9027029.1525000017</v>
      </c>
      <c r="T9971" s="11" t="s">
        <v>25</v>
      </c>
      <c r="U9971" s="18" t="s">
        <v>26</v>
      </c>
    </row>
    <row r="9972" spans="1:21" ht="15" customHeight="1" x14ac:dyDescent="0.15">
      <c r="A9972" s="10" t="s">
        <v>10020</v>
      </c>
      <c r="B9972" s="11" t="s">
        <v>41</v>
      </c>
      <c r="C9972" s="11" t="s">
        <v>115</v>
      </c>
      <c r="D9972" s="12">
        <v>45759</v>
      </c>
      <c r="E9972" s="11">
        <v>3191</v>
      </c>
      <c r="F9972" s="11" t="s">
        <v>33</v>
      </c>
      <c r="G9972" s="13">
        <v>444.72</v>
      </c>
      <c r="H9972" s="14">
        <f t="shared" si="1085"/>
        <v>1419101.52</v>
      </c>
      <c r="I9972" s="14">
        <f>IF(F9972="GHS",H9972,H9972*Assumptions!$B$4)</f>
        <v>1419101.52</v>
      </c>
      <c r="J9972" s="15" t="str">
        <f>INDEX(Assumptions!$B$8:$B$12,MATCH(B9972,Assumptions!$A$8:$A$12,0))</f>
        <v>Weighted Average</v>
      </c>
      <c r="K9972" s="16">
        <f>G9972/(1-INDEX(Assumptions!$D$8:$D$12,MATCH(B9972,Assumptions!$A$8:$A$12,0)))</f>
        <v>684.18461538461543</v>
      </c>
      <c r="L9972" s="16">
        <f t="shared" si="1086"/>
        <v>13.3416</v>
      </c>
      <c r="M9972" s="16">
        <f t="shared" si="1087"/>
        <v>34.209230769230771</v>
      </c>
      <c r="N9972" s="14">
        <f>E9972*(K9972-L9972-M9972)*IF(F9972="GHS",1,Assumptions!$B$4)</f>
        <v>2031498.4067076924</v>
      </c>
      <c r="O9972" s="15">
        <f t="shared" ca="1" si="1088"/>
        <v>527</v>
      </c>
      <c r="P9972" s="15" t="str">
        <f t="shared" ca="1" si="1089"/>
        <v>365d+</v>
      </c>
      <c r="Q9972" s="17">
        <f ca="1">IF(P9972="0-90d",0,IF(P9972="91-180d",INDEX(Assumptions!$F$8:$F$12,MATCH(B9972,Assumptions!$A$8:$A$12,0)),IF(P9972="181-365d",INDEX(Assumptions!$G$8:$G$12,MATCH(B9972,Assumptions!$A$8:$A$12,0)),INDEX(Assumptions!$H$8:$H$12,MATCH(B9972,Assumptions!$A$8:$A$12,0)))))</f>
        <v>0.8</v>
      </c>
      <c r="R9972" s="14">
        <f t="shared" ca="1" si="1090"/>
        <v>1135281.216</v>
      </c>
      <c r="S9972" s="14">
        <f t="shared" ca="1" si="1091"/>
        <v>283820.304</v>
      </c>
      <c r="T9972" s="11" t="s">
        <v>25</v>
      </c>
      <c r="U9972" s="18" t="s">
        <v>36</v>
      </c>
    </row>
    <row r="9973" spans="1:21" ht="15" customHeight="1" x14ac:dyDescent="0.15">
      <c r="A9973" s="10" t="s">
        <v>10021</v>
      </c>
      <c r="B9973" s="11" t="s">
        <v>41</v>
      </c>
      <c r="C9973" s="11" t="s">
        <v>115</v>
      </c>
      <c r="D9973" s="12">
        <v>45822</v>
      </c>
      <c r="E9973" s="11">
        <v>2844</v>
      </c>
      <c r="F9973" s="11" t="s">
        <v>33</v>
      </c>
      <c r="G9973" s="13">
        <v>179.87</v>
      </c>
      <c r="H9973" s="14">
        <f t="shared" si="1085"/>
        <v>511550.28</v>
      </c>
      <c r="I9973" s="14">
        <f>IF(F9973="GHS",H9973,H9973*Assumptions!$B$4)</f>
        <v>511550.28</v>
      </c>
      <c r="J9973" s="15" t="str">
        <f>INDEX(Assumptions!$B$8:$B$12,MATCH(B9973,Assumptions!$A$8:$A$12,0))</f>
        <v>Weighted Average</v>
      </c>
      <c r="K9973" s="16">
        <f>G9973/(1-INDEX(Assumptions!$D$8:$D$12,MATCH(B9973,Assumptions!$A$8:$A$12,0)))</f>
        <v>276.72307692307692</v>
      </c>
      <c r="L9973" s="16">
        <f t="shared" si="1086"/>
        <v>5.3960999999999997</v>
      </c>
      <c r="M9973" s="16">
        <f t="shared" si="1087"/>
        <v>13.836153846153847</v>
      </c>
      <c r="N9973" s="14">
        <f>E9973*(K9973-L9973-M9973)*IF(F9973="GHS",1,Assumptions!$B$4)</f>
        <v>732303.90083076933</v>
      </c>
      <c r="O9973" s="15">
        <f t="shared" ca="1" si="1088"/>
        <v>464</v>
      </c>
      <c r="P9973" s="15" t="str">
        <f t="shared" ca="1" si="1089"/>
        <v>365d+</v>
      </c>
      <c r="Q9973" s="17">
        <f ca="1">IF(P9973="0-90d",0,IF(P9973="91-180d",INDEX(Assumptions!$F$8:$F$12,MATCH(B9973,Assumptions!$A$8:$A$12,0)),IF(P9973="181-365d",INDEX(Assumptions!$G$8:$G$12,MATCH(B9973,Assumptions!$A$8:$A$12,0)),INDEX(Assumptions!$H$8:$H$12,MATCH(B9973,Assumptions!$A$8:$A$12,0)))))</f>
        <v>0.8</v>
      </c>
      <c r="R9973" s="14">
        <f t="shared" ca="1" si="1090"/>
        <v>409240.22400000005</v>
      </c>
      <c r="S9973" s="14">
        <f t="shared" ca="1" si="1091"/>
        <v>102310.05599999998</v>
      </c>
      <c r="T9973" s="11" t="s">
        <v>25</v>
      </c>
      <c r="U9973" s="18" t="s">
        <v>26</v>
      </c>
    </row>
    <row r="9974" spans="1:21" ht="15" customHeight="1" x14ac:dyDescent="0.15">
      <c r="A9974" s="10" t="s">
        <v>10022</v>
      </c>
      <c r="B9974" s="11" t="s">
        <v>41</v>
      </c>
      <c r="C9974" s="11" t="s">
        <v>42</v>
      </c>
      <c r="D9974" s="12">
        <v>46107</v>
      </c>
      <c r="E9974" s="11">
        <v>3943</v>
      </c>
      <c r="F9974" s="11" t="s">
        <v>33</v>
      </c>
      <c r="G9974" s="13">
        <v>495.88</v>
      </c>
      <c r="H9974" s="14">
        <f t="shared" si="1085"/>
        <v>1955254.84</v>
      </c>
      <c r="I9974" s="14">
        <f>IF(F9974="GHS",H9974,H9974*Assumptions!$B$4)</f>
        <v>1955254.84</v>
      </c>
      <c r="J9974" s="15" t="str">
        <f>INDEX(Assumptions!$B$8:$B$12,MATCH(B9974,Assumptions!$A$8:$A$12,0))</f>
        <v>Weighted Average</v>
      </c>
      <c r="K9974" s="16">
        <f>G9974/(1-INDEX(Assumptions!$D$8:$D$12,MATCH(B9974,Assumptions!$A$8:$A$12,0)))</f>
        <v>762.89230769230767</v>
      </c>
      <c r="L9974" s="16">
        <f t="shared" si="1086"/>
        <v>14.876399999999999</v>
      </c>
      <c r="M9974" s="16">
        <f t="shared" si="1087"/>
        <v>38.144615384615385</v>
      </c>
      <c r="N9974" s="14">
        <f>E9974*(K9974-L9974-M9974)*IF(F9974="GHS",1,Assumptions!$B$4)</f>
        <v>2799022.5055692308</v>
      </c>
      <c r="O9974" s="15">
        <f t="shared" ca="1" si="1088"/>
        <v>179</v>
      </c>
      <c r="P9974" s="15" t="str">
        <f t="shared" ca="1" si="1089"/>
        <v>91-180d</v>
      </c>
      <c r="Q9974" s="17">
        <f ca="1">IF(P9974="0-90d",0,IF(P9974="91-180d",INDEX(Assumptions!$F$8:$F$12,MATCH(B9974,Assumptions!$A$8:$A$12,0)),IF(P9974="181-365d",INDEX(Assumptions!$G$8:$G$12,MATCH(B9974,Assumptions!$A$8:$A$12,0)),INDEX(Assumptions!$H$8:$H$12,MATCH(B9974,Assumptions!$A$8:$A$12,0)))))</f>
        <v>0.1</v>
      </c>
      <c r="R9974" s="14">
        <f t="shared" ca="1" si="1090"/>
        <v>195525.48400000003</v>
      </c>
      <c r="S9974" s="14">
        <f t="shared" ca="1" si="1091"/>
        <v>1759729.3560000001</v>
      </c>
      <c r="T9974" s="11" t="s">
        <v>50</v>
      </c>
      <c r="U9974" s="18" t="s">
        <v>26</v>
      </c>
    </row>
    <row r="9975" spans="1:21" ht="15" customHeight="1" x14ac:dyDescent="0.15">
      <c r="A9975" s="10" t="s">
        <v>10023</v>
      </c>
      <c r="B9975" s="11" t="s">
        <v>28</v>
      </c>
      <c r="C9975" s="11" t="s">
        <v>35</v>
      </c>
      <c r="D9975" s="12">
        <v>46196</v>
      </c>
      <c r="E9975" s="11">
        <v>2342</v>
      </c>
      <c r="F9975" s="11" t="s">
        <v>24</v>
      </c>
      <c r="G9975" s="13">
        <v>7832.43</v>
      </c>
      <c r="H9975" s="14">
        <f t="shared" si="1085"/>
        <v>18343551.060000002</v>
      </c>
      <c r="I9975" s="14">
        <f>IF(F9975="GHS",H9975,H9975*Assumptions!$B$4)</f>
        <v>198110351.44800004</v>
      </c>
      <c r="J9975" s="15" t="str">
        <f>INDEX(Assumptions!$B$8:$B$12,MATCH(B9975,Assumptions!$A$8:$A$12,0))</f>
        <v>Fair Value Less Costs to Sell</v>
      </c>
      <c r="K9975" s="16">
        <f>G9975/(1-INDEX(Assumptions!$D$8:$D$12,MATCH(B9975,Assumptions!$A$8:$A$12,0)))</f>
        <v>8900.488636363636</v>
      </c>
      <c r="L9975" s="16">
        <f t="shared" si="1086"/>
        <v>234.97290000000001</v>
      </c>
      <c r="M9975" s="16">
        <f t="shared" si="1087"/>
        <v>445.02443181818182</v>
      </c>
      <c r="N9975" s="14">
        <f>E9975*(K9975-L9975-M9975)*IF(F9975="GHS",1,Assumptions!$B$4)</f>
        <v>207925818.86065093</v>
      </c>
      <c r="O9975" s="15">
        <f t="shared" ca="1" si="1088"/>
        <v>90</v>
      </c>
      <c r="P9975" s="15" t="str">
        <f t="shared" ca="1" si="1089"/>
        <v>0-90d</v>
      </c>
      <c r="Q9975" s="17">
        <f ca="1">IF(P9975="0-90d",0,IF(P9975="91-180d",INDEX(Assumptions!$F$8:$F$12,MATCH(B9975,Assumptions!$A$8:$A$12,0)),IF(P9975="181-365d",INDEX(Assumptions!$G$8:$G$12,MATCH(B9975,Assumptions!$A$8:$A$12,0)),INDEX(Assumptions!$H$8:$H$12,MATCH(B9975,Assumptions!$A$8:$A$12,0)))))</f>
        <v>0</v>
      </c>
      <c r="R9975" s="14">
        <f t="shared" ca="1" si="1090"/>
        <v>0</v>
      </c>
      <c r="S9975" s="14">
        <f t="shared" ca="1" si="1091"/>
        <v>198110351.44800004</v>
      </c>
      <c r="T9975" s="11" t="s">
        <v>25</v>
      </c>
      <c r="U9975" s="18" t="s">
        <v>26</v>
      </c>
    </row>
    <row r="9976" spans="1:21" ht="15" customHeight="1" x14ac:dyDescent="0.15">
      <c r="A9976" s="10" t="s">
        <v>10024</v>
      </c>
      <c r="B9976" s="11" t="s">
        <v>41</v>
      </c>
      <c r="C9976" s="11" t="s">
        <v>42</v>
      </c>
      <c r="D9976" s="12">
        <v>45835</v>
      </c>
      <c r="E9976" s="11">
        <v>1984</v>
      </c>
      <c r="F9976" s="11" t="s">
        <v>33</v>
      </c>
      <c r="G9976" s="13">
        <v>719.94</v>
      </c>
      <c r="H9976" s="14">
        <f t="shared" si="1085"/>
        <v>1428360.9600000002</v>
      </c>
      <c r="I9976" s="14">
        <f>IF(F9976="GHS",H9976,H9976*Assumptions!$B$4)</f>
        <v>1428360.9600000002</v>
      </c>
      <c r="J9976" s="15" t="str">
        <f>INDEX(Assumptions!$B$8:$B$12,MATCH(B9976,Assumptions!$A$8:$A$12,0))</f>
        <v>Weighted Average</v>
      </c>
      <c r="K9976" s="16">
        <f>G9976/(1-INDEX(Assumptions!$D$8:$D$12,MATCH(B9976,Assumptions!$A$8:$A$12,0)))</f>
        <v>1107.6000000000001</v>
      </c>
      <c r="L9976" s="16">
        <f t="shared" si="1086"/>
        <v>21.598200000000002</v>
      </c>
      <c r="M9976" s="16">
        <f t="shared" si="1087"/>
        <v>55.38000000000001</v>
      </c>
      <c r="N9976" s="14">
        <f>E9976*(K9976-L9976-M9976)*IF(F9976="GHS",1,Assumptions!$B$4)</f>
        <v>2044753.6512000002</v>
      </c>
      <c r="O9976" s="15">
        <f t="shared" ca="1" si="1088"/>
        <v>451</v>
      </c>
      <c r="P9976" s="15" t="str">
        <f t="shared" ca="1" si="1089"/>
        <v>365d+</v>
      </c>
      <c r="Q9976" s="17">
        <f ca="1">IF(P9976="0-90d",0,IF(P9976="91-180d",INDEX(Assumptions!$F$8:$F$12,MATCH(B9976,Assumptions!$A$8:$A$12,0)),IF(P9976="181-365d",INDEX(Assumptions!$G$8:$G$12,MATCH(B9976,Assumptions!$A$8:$A$12,0)),INDEX(Assumptions!$H$8:$H$12,MATCH(B9976,Assumptions!$A$8:$A$12,0)))))</f>
        <v>0.8</v>
      </c>
      <c r="R9976" s="14">
        <f t="shared" ca="1" si="1090"/>
        <v>1142688.7680000002</v>
      </c>
      <c r="S9976" s="14">
        <f t="shared" ca="1" si="1091"/>
        <v>285672.19200000004</v>
      </c>
      <c r="T9976" s="11" t="s">
        <v>25</v>
      </c>
      <c r="U9976" s="18" t="s">
        <v>26</v>
      </c>
    </row>
    <row r="9977" spans="1:21" ht="15" customHeight="1" x14ac:dyDescent="0.15">
      <c r="A9977" s="10" t="s">
        <v>10025</v>
      </c>
      <c r="B9977" s="11" t="s">
        <v>41</v>
      </c>
      <c r="C9977" s="11" t="s">
        <v>44</v>
      </c>
      <c r="D9977" s="12">
        <v>46191</v>
      </c>
      <c r="E9977" s="11">
        <v>3381</v>
      </c>
      <c r="F9977" s="11" t="s">
        <v>33</v>
      </c>
      <c r="G9977" s="13">
        <v>386.37</v>
      </c>
      <c r="H9977" s="14">
        <f t="shared" si="1085"/>
        <v>1306316.97</v>
      </c>
      <c r="I9977" s="14">
        <f>IF(F9977="GHS",H9977,H9977*Assumptions!$B$4)</f>
        <v>1306316.97</v>
      </c>
      <c r="J9977" s="15" t="str">
        <f>INDEX(Assumptions!$B$8:$B$12,MATCH(B9977,Assumptions!$A$8:$A$12,0))</f>
        <v>Weighted Average</v>
      </c>
      <c r="K9977" s="16">
        <f>G9977/(1-INDEX(Assumptions!$D$8:$D$12,MATCH(B9977,Assumptions!$A$8:$A$12,0)))</f>
        <v>594.4153846153846</v>
      </c>
      <c r="L9977" s="16">
        <f t="shared" si="1086"/>
        <v>11.591099999999999</v>
      </c>
      <c r="M9977" s="16">
        <f t="shared" si="1087"/>
        <v>29.720769230769232</v>
      </c>
      <c r="N9977" s="14">
        <f>E9977*(K9977-L9977-M9977)*IF(F9977="GHS",1,Assumptions!$B$4)</f>
        <v>1870042.9855153847</v>
      </c>
      <c r="O9977" s="15">
        <f t="shared" ca="1" si="1088"/>
        <v>95</v>
      </c>
      <c r="P9977" s="15" t="str">
        <f t="shared" ca="1" si="1089"/>
        <v>91-180d</v>
      </c>
      <c r="Q9977" s="17">
        <f ca="1">IF(P9977="0-90d",0,IF(P9977="91-180d",INDEX(Assumptions!$F$8:$F$12,MATCH(B9977,Assumptions!$A$8:$A$12,0)),IF(P9977="181-365d",INDEX(Assumptions!$G$8:$G$12,MATCH(B9977,Assumptions!$A$8:$A$12,0)),INDEX(Assumptions!$H$8:$H$12,MATCH(B9977,Assumptions!$A$8:$A$12,0)))))</f>
        <v>0.1</v>
      </c>
      <c r="R9977" s="14">
        <f t="shared" ca="1" si="1090"/>
        <v>130631.697</v>
      </c>
      <c r="S9977" s="14">
        <f t="shared" ca="1" si="1091"/>
        <v>1175685.273</v>
      </c>
      <c r="T9977" s="11" t="s">
        <v>25</v>
      </c>
      <c r="U9977" s="18" t="s">
        <v>26</v>
      </c>
    </row>
    <row r="9978" spans="1:21" ht="15" customHeight="1" x14ac:dyDescent="0.15">
      <c r="A9978" s="10" t="s">
        <v>10026</v>
      </c>
      <c r="B9978" s="11" t="s">
        <v>41</v>
      </c>
      <c r="C9978" s="11" t="s">
        <v>115</v>
      </c>
      <c r="D9978" s="12">
        <v>46147</v>
      </c>
      <c r="E9978" s="11">
        <v>1212</v>
      </c>
      <c r="F9978" s="11" t="s">
        <v>33</v>
      </c>
      <c r="G9978" s="13">
        <v>201.77</v>
      </c>
      <c r="H9978" s="14">
        <f t="shared" si="1085"/>
        <v>244545.24000000002</v>
      </c>
      <c r="I9978" s="14">
        <f>IF(F9978="GHS",H9978,H9978*Assumptions!$B$4)</f>
        <v>244545.24000000002</v>
      </c>
      <c r="J9978" s="15" t="str">
        <f>INDEX(Assumptions!$B$8:$B$12,MATCH(B9978,Assumptions!$A$8:$A$12,0))</f>
        <v>Weighted Average</v>
      </c>
      <c r="K9978" s="16">
        <f>G9978/(1-INDEX(Assumptions!$D$8:$D$12,MATCH(B9978,Assumptions!$A$8:$A$12,0)))</f>
        <v>310.4153846153846</v>
      </c>
      <c r="L9978" s="16">
        <f t="shared" si="1086"/>
        <v>6.0530999999999997</v>
      </c>
      <c r="M9978" s="16">
        <f t="shared" si="1087"/>
        <v>15.520769230769231</v>
      </c>
      <c r="N9978" s="14">
        <f>E9978*(K9978-L9978-M9978)*IF(F9978="GHS",1,Assumptions!$B$4)</f>
        <v>350075.91664615384</v>
      </c>
      <c r="O9978" s="15">
        <f t="shared" ca="1" si="1088"/>
        <v>139</v>
      </c>
      <c r="P9978" s="15" t="str">
        <f t="shared" ca="1" si="1089"/>
        <v>91-180d</v>
      </c>
      <c r="Q9978" s="17">
        <f ca="1">IF(P9978="0-90d",0,IF(P9978="91-180d",INDEX(Assumptions!$F$8:$F$12,MATCH(B9978,Assumptions!$A$8:$A$12,0)),IF(P9978="181-365d",INDEX(Assumptions!$G$8:$G$12,MATCH(B9978,Assumptions!$A$8:$A$12,0)),INDEX(Assumptions!$H$8:$H$12,MATCH(B9978,Assumptions!$A$8:$A$12,0)))))</f>
        <v>0.1</v>
      </c>
      <c r="R9978" s="14">
        <f t="shared" ca="1" si="1090"/>
        <v>24454.524000000005</v>
      </c>
      <c r="S9978" s="14">
        <f t="shared" ca="1" si="1091"/>
        <v>220090.71600000001</v>
      </c>
      <c r="T9978" s="11" t="s">
        <v>25</v>
      </c>
      <c r="U9978" s="18" t="s">
        <v>26</v>
      </c>
    </row>
    <row r="9979" spans="1:21" ht="15" customHeight="1" x14ac:dyDescent="0.15">
      <c r="A9979" s="10" t="s">
        <v>10027</v>
      </c>
      <c r="B9979" s="11" t="s">
        <v>31</v>
      </c>
      <c r="C9979" s="11" t="s">
        <v>63</v>
      </c>
      <c r="D9979" s="12">
        <v>46049</v>
      </c>
      <c r="E9979" s="11">
        <v>2944</v>
      </c>
      <c r="F9979" s="11" t="s">
        <v>33</v>
      </c>
      <c r="G9979" s="13">
        <v>4067.31</v>
      </c>
      <c r="H9979" s="14">
        <f t="shared" si="1085"/>
        <v>11974160.640000001</v>
      </c>
      <c r="I9979" s="14">
        <f>IF(F9979="GHS",H9979,H9979*Assumptions!$B$4)</f>
        <v>11974160.640000001</v>
      </c>
      <c r="J9979" s="15" t="str">
        <f>INDEX(Assumptions!$B$8:$B$12,MATCH(B9979,Assumptions!$A$8:$A$12,0))</f>
        <v>Weighted Average</v>
      </c>
      <c r="K9979" s="16">
        <f>G9979/(1-INDEX(Assumptions!$D$8:$D$12,MATCH(B9979,Assumptions!$A$8:$A$12,0)))</f>
        <v>5649.041666666667</v>
      </c>
      <c r="L9979" s="16">
        <f t="shared" si="1086"/>
        <v>122.01929999999999</v>
      </c>
      <c r="M9979" s="16">
        <f t="shared" si="1087"/>
        <v>282.45208333333335</v>
      </c>
      <c r="N9979" s="14">
        <f>E9979*(K9979-L9979-M9979)*IF(F9979="GHS",1,Assumptions!$B$4)</f>
        <v>15440014.914133335</v>
      </c>
      <c r="O9979" s="15">
        <f t="shared" ca="1" si="1088"/>
        <v>237</v>
      </c>
      <c r="P9979" s="15" t="str">
        <f t="shared" ca="1" si="1089"/>
        <v>181-365d</v>
      </c>
      <c r="Q9979" s="17">
        <f ca="1">IF(P9979="0-90d",0,IF(P9979="91-180d",INDEX(Assumptions!$F$8:$F$12,MATCH(B9979,Assumptions!$A$8:$A$12,0)),IF(P9979="181-365d",INDEX(Assumptions!$G$8:$G$12,MATCH(B9979,Assumptions!$A$8:$A$12,0)),INDEX(Assumptions!$H$8:$H$12,MATCH(B9979,Assumptions!$A$8:$A$12,0)))))</f>
        <v>0.2</v>
      </c>
      <c r="R9979" s="14">
        <f t="shared" ca="1" si="1090"/>
        <v>2394832.128</v>
      </c>
      <c r="S9979" s="14">
        <f t="shared" ca="1" si="1091"/>
        <v>9579328.5120000001</v>
      </c>
      <c r="T9979" s="11" t="s">
        <v>25</v>
      </c>
      <c r="U9979" s="18" t="s">
        <v>26</v>
      </c>
    </row>
    <row r="9980" spans="1:21" ht="15" customHeight="1" x14ac:dyDescent="0.15">
      <c r="A9980" s="10" t="s">
        <v>10028</v>
      </c>
      <c r="B9980" s="11" t="s">
        <v>41</v>
      </c>
      <c r="C9980" s="11" t="s">
        <v>44</v>
      </c>
      <c r="D9980" s="12">
        <v>46150</v>
      </c>
      <c r="E9980" s="11">
        <v>1182</v>
      </c>
      <c r="F9980" s="11" t="s">
        <v>33</v>
      </c>
      <c r="G9980" s="13">
        <v>343.97</v>
      </c>
      <c r="H9980" s="14">
        <f t="shared" si="1085"/>
        <v>406572.54000000004</v>
      </c>
      <c r="I9980" s="14">
        <f>IF(F9980="GHS",H9980,H9980*Assumptions!$B$4)</f>
        <v>406572.54000000004</v>
      </c>
      <c r="J9980" s="15" t="str">
        <f>INDEX(Assumptions!$B$8:$B$12,MATCH(B9980,Assumptions!$A$8:$A$12,0))</f>
        <v>Weighted Average</v>
      </c>
      <c r="K9980" s="16">
        <f>G9980/(1-INDEX(Assumptions!$D$8:$D$12,MATCH(B9980,Assumptions!$A$8:$A$12,0)))</f>
        <v>529.18461538461543</v>
      </c>
      <c r="L9980" s="16">
        <f t="shared" si="1086"/>
        <v>10.319100000000001</v>
      </c>
      <c r="M9980" s="16">
        <f t="shared" si="1087"/>
        <v>26.459230769230771</v>
      </c>
      <c r="N9980" s="14">
        <f>E9980*(K9980-L9980-M9980)*IF(F9980="GHS",1,Assumptions!$B$4)</f>
        <v>582024.22841538466</v>
      </c>
      <c r="O9980" s="15">
        <f t="shared" ca="1" si="1088"/>
        <v>136</v>
      </c>
      <c r="P9980" s="15" t="str">
        <f t="shared" ca="1" si="1089"/>
        <v>91-180d</v>
      </c>
      <c r="Q9980" s="17">
        <f ca="1">IF(P9980="0-90d",0,IF(P9980="91-180d",INDEX(Assumptions!$F$8:$F$12,MATCH(B9980,Assumptions!$A$8:$A$12,0)),IF(P9980="181-365d",INDEX(Assumptions!$G$8:$G$12,MATCH(B9980,Assumptions!$A$8:$A$12,0)),INDEX(Assumptions!$H$8:$H$12,MATCH(B9980,Assumptions!$A$8:$A$12,0)))))</f>
        <v>0.1</v>
      </c>
      <c r="R9980" s="14">
        <f t="shared" ca="1" si="1090"/>
        <v>40657.254000000008</v>
      </c>
      <c r="S9980" s="14">
        <f t="shared" ca="1" si="1091"/>
        <v>365915.28600000002</v>
      </c>
      <c r="T9980" s="11" t="s">
        <v>25</v>
      </c>
      <c r="U9980" s="18" t="s">
        <v>26</v>
      </c>
    </row>
    <row r="9981" spans="1:21" ht="15" customHeight="1" x14ac:dyDescent="0.15">
      <c r="A9981" s="10" t="s">
        <v>10029</v>
      </c>
      <c r="B9981" s="11" t="s">
        <v>22</v>
      </c>
      <c r="C9981" s="11" t="s">
        <v>23</v>
      </c>
      <c r="D9981" s="12">
        <v>45942</v>
      </c>
      <c r="E9981" s="11">
        <v>1677</v>
      </c>
      <c r="F9981" s="11" t="s">
        <v>24</v>
      </c>
      <c r="G9981" s="13">
        <v>21374.36</v>
      </c>
      <c r="H9981" s="14">
        <f t="shared" si="1085"/>
        <v>35844801.719999999</v>
      </c>
      <c r="I9981" s="14">
        <f>IF(F9981="GHS",H9981,H9981*Assumptions!$B$4)</f>
        <v>387123858.57600003</v>
      </c>
      <c r="J9981" s="15" t="str">
        <f>INDEX(Assumptions!$B$8:$B$12,MATCH(B9981,Assumptions!$A$8:$A$12,0))</f>
        <v>FIFO</v>
      </c>
      <c r="K9981" s="16">
        <f>G9981/(1-INDEX(Assumptions!$D$8:$D$12,MATCH(B9981,Assumptions!$A$8:$A$12,0)))</f>
        <v>26066.292682926829</v>
      </c>
      <c r="L9981" s="16">
        <f t="shared" si="1086"/>
        <v>641.23080000000004</v>
      </c>
      <c r="M9981" s="16">
        <f t="shared" si="1087"/>
        <v>1303.3146341463416</v>
      </c>
      <c r="N9981" s="14">
        <f>E9981*(K9981-L9981-M9981)*IF(F9981="GHS",1,Assumptions!$B$4)</f>
        <v>436883437.47101271</v>
      </c>
      <c r="O9981" s="15">
        <f t="shared" ca="1" si="1088"/>
        <v>344</v>
      </c>
      <c r="P9981" s="15" t="str">
        <f t="shared" ca="1" si="1089"/>
        <v>181-365d</v>
      </c>
      <c r="Q9981" s="17">
        <f ca="1">IF(P9981="0-90d",0,IF(P9981="91-180d",INDEX(Assumptions!$F$8:$F$12,MATCH(B9981,Assumptions!$A$8:$A$12,0)),IF(P9981="181-365d",INDEX(Assumptions!$G$8:$G$12,MATCH(B9981,Assumptions!$A$8:$A$12,0)),INDEX(Assumptions!$H$8:$H$12,MATCH(B9981,Assumptions!$A$8:$A$12,0)))))</f>
        <v>0.15</v>
      </c>
      <c r="R9981" s="14">
        <f t="shared" ca="1" si="1090"/>
        <v>58068578.786400005</v>
      </c>
      <c r="S9981" s="14">
        <f t="shared" ca="1" si="1091"/>
        <v>329055279.78960001</v>
      </c>
      <c r="T9981" s="11" t="s">
        <v>25</v>
      </c>
      <c r="U9981" s="18" t="s">
        <v>26</v>
      </c>
    </row>
    <row r="9982" spans="1:21" ht="15" customHeight="1" x14ac:dyDescent="0.15">
      <c r="A9982" s="10" t="s">
        <v>10030</v>
      </c>
      <c r="B9982" s="11" t="s">
        <v>41</v>
      </c>
      <c r="C9982" s="11" t="s">
        <v>49</v>
      </c>
      <c r="D9982" s="12">
        <v>45818</v>
      </c>
      <c r="E9982" s="11">
        <v>712</v>
      </c>
      <c r="F9982" s="11" t="s">
        <v>33</v>
      </c>
      <c r="G9982" s="13">
        <v>458.96</v>
      </c>
      <c r="H9982" s="14">
        <f t="shared" si="1085"/>
        <v>326779.51999999996</v>
      </c>
      <c r="I9982" s="14">
        <f>IF(F9982="GHS",H9982,H9982*Assumptions!$B$4)</f>
        <v>326779.51999999996</v>
      </c>
      <c r="J9982" s="15" t="str">
        <f>INDEX(Assumptions!$B$8:$B$12,MATCH(B9982,Assumptions!$A$8:$A$12,0))</f>
        <v>Weighted Average</v>
      </c>
      <c r="K9982" s="16">
        <f>G9982/(1-INDEX(Assumptions!$D$8:$D$12,MATCH(B9982,Assumptions!$A$8:$A$12,0)))</f>
        <v>706.0923076923076</v>
      </c>
      <c r="L9982" s="16">
        <f t="shared" si="1086"/>
        <v>13.768799999999999</v>
      </c>
      <c r="M9982" s="16">
        <f t="shared" si="1087"/>
        <v>35.304615384615381</v>
      </c>
      <c r="N9982" s="14">
        <f>E9982*(K9982-L9982-M9982)*IF(F9982="GHS",1,Assumptions!$B$4)</f>
        <v>467797.45132307685</v>
      </c>
      <c r="O9982" s="15">
        <f t="shared" ca="1" si="1088"/>
        <v>468</v>
      </c>
      <c r="P9982" s="15" t="str">
        <f t="shared" ca="1" si="1089"/>
        <v>365d+</v>
      </c>
      <c r="Q9982" s="17">
        <f ca="1">IF(P9982="0-90d",0,IF(P9982="91-180d",INDEX(Assumptions!$F$8:$F$12,MATCH(B9982,Assumptions!$A$8:$A$12,0)),IF(P9982="181-365d",INDEX(Assumptions!$G$8:$G$12,MATCH(B9982,Assumptions!$A$8:$A$12,0)),INDEX(Assumptions!$H$8:$H$12,MATCH(B9982,Assumptions!$A$8:$A$12,0)))))</f>
        <v>0.8</v>
      </c>
      <c r="R9982" s="14">
        <f t="shared" ca="1" si="1090"/>
        <v>261423.61599999998</v>
      </c>
      <c r="S9982" s="14">
        <f t="shared" ca="1" si="1091"/>
        <v>65355.90399999998</v>
      </c>
      <c r="T9982" s="11" t="s">
        <v>25</v>
      </c>
      <c r="U9982" s="18" t="s">
        <v>26</v>
      </c>
    </row>
    <row r="9983" spans="1:21" ht="15" customHeight="1" x14ac:dyDescent="0.15">
      <c r="A9983" s="10" t="s">
        <v>10031</v>
      </c>
      <c r="B9983" s="11" t="s">
        <v>41</v>
      </c>
      <c r="C9983" s="11" t="s">
        <v>49</v>
      </c>
      <c r="D9983" s="12">
        <v>45911</v>
      </c>
      <c r="E9983" s="11">
        <v>1395</v>
      </c>
      <c r="F9983" s="11" t="s">
        <v>33</v>
      </c>
      <c r="G9983" s="13">
        <v>963.29</v>
      </c>
      <c r="H9983" s="14">
        <f t="shared" si="1085"/>
        <v>1343789.55</v>
      </c>
      <c r="I9983" s="14">
        <f>IF(F9983="GHS",H9983,H9983*Assumptions!$B$4)</f>
        <v>1343789.55</v>
      </c>
      <c r="J9983" s="15" t="str">
        <f>INDEX(Assumptions!$B$8:$B$12,MATCH(B9983,Assumptions!$A$8:$A$12,0))</f>
        <v>Weighted Average</v>
      </c>
      <c r="K9983" s="16">
        <f>G9983/(1-INDEX(Assumptions!$D$8:$D$12,MATCH(B9983,Assumptions!$A$8:$A$12,0)))</f>
        <v>1481.9846153846154</v>
      </c>
      <c r="L9983" s="16">
        <f t="shared" si="1086"/>
        <v>28.898699999999998</v>
      </c>
      <c r="M9983" s="16">
        <f t="shared" si="1087"/>
        <v>74.099230769230772</v>
      </c>
      <c r="N9983" s="14">
        <f>E9983*(K9983-L9983-M9983)*IF(F9983="GHS",1,Assumptions!$B$4)</f>
        <v>1923686.4250384613</v>
      </c>
      <c r="O9983" s="15">
        <f t="shared" ca="1" si="1088"/>
        <v>375</v>
      </c>
      <c r="P9983" s="15" t="str">
        <f t="shared" ca="1" si="1089"/>
        <v>365d+</v>
      </c>
      <c r="Q9983" s="17">
        <f ca="1">IF(P9983="0-90d",0,IF(P9983="91-180d",INDEX(Assumptions!$F$8:$F$12,MATCH(B9983,Assumptions!$A$8:$A$12,0)),IF(P9983="181-365d",INDEX(Assumptions!$G$8:$G$12,MATCH(B9983,Assumptions!$A$8:$A$12,0)),INDEX(Assumptions!$H$8:$H$12,MATCH(B9983,Assumptions!$A$8:$A$12,0)))))</f>
        <v>0.8</v>
      </c>
      <c r="R9983" s="14">
        <f t="shared" ca="1" si="1090"/>
        <v>1075031.6400000001</v>
      </c>
      <c r="S9983" s="14">
        <f t="shared" ca="1" si="1091"/>
        <v>268757.90999999992</v>
      </c>
      <c r="T9983" s="11" t="s">
        <v>25</v>
      </c>
      <c r="U9983" s="18" t="s">
        <v>36</v>
      </c>
    </row>
    <row r="9984" spans="1:21" ht="15" customHeight="1" x14ac:dyDescent="0.15">
      <c r="A9984" s="10" t="s">
        <v>10032</v>
      </c>
      <c r="B9984" s="11" t="s">
        <v>46</v>
      </c>
      <c r="C9984" s="11" t="s">
        <v>119</v>
      </c>
      <c r="D9984" s="12">
        <v>46038</v>
      </c>
      <c r="E9984" s="11">
        <v>4358</v>
      </c>
      <c r="F9984" s="11" t="s">
        <v>33</v>
      </c>
      <c r="G9984" s="13">
        <v>537270.93000000005</v>
      </c>
      <c r="H9984" s="14">
        <f t="shared" si="1085"/>
        <v>2341426712.9400001</v>
      </c>
      <c r="I9984" s="14">
        <f>IF(F9984="GHS",H9984,H9984*Assumptions!$B$4)</f>
        <v>2341426712.9400001</v>
      </c>
      <c r="J9984" s="15" t="str">
        <f>INDEX(Assumptions!$B$8:$B$12,MATCH(B9984,Assumptions!$A$8:$A$12,0))</f>
        <v>Specific Identification</v>
      </c>
      <c r="K9984" s="16">
        <f>G9984/(1-INDEX(Assumptions!$D$8:$D$12,MATCH(B9984,Assumptions!$A$8:$A$12,0)))</f>
        <v>688808.88461538462</v>
      </c>
      <c r="L9984" s="16">
        <f t="shared" si="1086"/>
        <v>16118.127900000001</v>
      </c>
      <c r="M9984" s="16">
        <f t="shared" si="1087"/>
        <v>34440.44423076923</v>
      </c>
      <c r="N9984" s="14">
        <f>E9984*(K9984-L9984-M9984)*IF(F9984="GHS",1,Assumptions!$B$4)</f>
        <v>2781494861.8079543</v>
      </c>
      <c r="O9984" s="15">
        <f t="shared" ca="1" si="1088"/>
        <v>248</v>
      </c>
      <c r="P9984" s="15" t="str">
        <f t="shared" ca="1" si="1089"/>
        <v>181-365d</v>
      </c>
      <c r="Q9984" s="17">
        <f ca="1">IF(P9984="0-90d",0,IF(P9984="91-180d",INDEX(Assumptions!$F$8:$F$12,MATCH(B9984,Assumptions!$A$8:$A$12,0)),IF(P9984="181-365d",INDEX(Assumptions!$G$8:$G$12,MATCH(B9984,Assumptions!$A$8:$A$12,0)),INDEX(Assumptions!$H$8:$H$12,MATCH(B9984,Assumptions!$A$8:$A$12,0)))))</f>
        <v>0.05</v>
      </c>
      <c r="R9984" s="14">
        <f t="shared" ca="1" si="1090"/>
        <v>117071335.64700001</v>
      </c>
      <c r="S9984" s="14">
        <f t="shared" ca="1" si="1091"/>
        <v>2224355377.2930002</v>
      </c>
      <c r="T9984" s="11" t="s">
        <v>25</v>
      </c>
      <c r="U9984" s="18" t="s">
        <v>26</v>
      </c>
    </row>
    <row r="9985" spans="1:21" ht="15" customHeight="1" x14ac:dyDescent="0.15">
      <c r="A9985" s="10" t="s">
        <v>10033</v>
      </c>
      <c r="B9985" s="11" t="s">
        <v>46</v>
      </c>
      <c r="C9985" s="11" t="s">
        <v>47</v>
      </c>
      <c r="D9985" s="12">
        <v>46130</v>
      </c>
      <c r="E9985" s="11">
        <v>380</v>
      </c>
      <c r="F9985" s="11" t="s">
        <v>33</v>
      </c>
      <c r="G9985" s="13">
        <v>354585.63</v>
      </c>
      <c r="H9985" s="14">
        <f t="shared" si="1085"/>
        <v>134742539.40000001</v>
      </c>
      <c r="I9985" s="14">
        <f>IF(F9985="GHS",H9985,H9985*Assumptions!$B$4)</f>
        <v>134742539.40000001</v>
      </c>
      <c r="J9985" s="15" t="str">
        <f>INDEX(Assumptions!$B$8:$B$12,MATCH(B9985,Assumptions!$A$8:$A$12,0))</f>
        <v>Specific Identification</v>
      </c>
      <c r="K9985" s="16">
        <f>G9985/(1-INDEX(Assumptions!$D$8:$D$12,MATCH(B9985,Assumptions!$A$8:$A$12,0)))</f>
        <v>454596.9615384615</v>
      </c>
      <c r="L9985" s="16">
        <f t="shared" si="1086"/>
        <v>10637.5689</v>
      </c>
      <c r="M9985" s="16">
        <f t="shared" si="1087"/>
        <v>22729.848076923077</v>
      </c>
      <c r="N9985" s="14">
        <f>E9985*(K9985-L9985-M9985)*IF(F9985="GHS",1,Assumptions!$B$4)</f>
        <v>160067226.9333846</v>
      </c>
      <c r="O9985" s="15">
        <f t="shared" ca="1" si="1088"/>
        <v>156</v>
      </c>
      <c r="P9985" s="15" t="str">
        <f t="shared" ca="1" si="1089"/>
        <v>91-180d</v>
      </c>
      <c r="Q9985" s="17">
        <f ca="1">IF(P9985="0-90d",0,IF(P9985="91-180d",INDEX(Assumptions!$F$8:$F$12,MATCH(B9985,Assumptions!$A$8:$A$12,0)),IF(P9985="181-365d",INDEX(Assumptions!$G$8:$G$12,MATCH(B9985,Assumptions!$A$8:$A$12,0)),INDEX(Assumptions!$H$8:$H$12,MATCH(B9985,Assumptions!$A$8:$A$12,0)))))</f>
        <v>0</v>
      </c>
      <c r="R9985" s="14">
        <f t="shared" ca="1" si="1090"/>
        <v>0</v>
      </c>
      <c r="S9985" s="14">
        <f t="shared" ca="1" si="1091"/>
        <v>134742539.40000001</v>
      </c>
      <c r="T9985" s="11" t="s">
        <v>25</v>
      </c>
      <c r="U9985" s="18" t="s">
        <v>26</v>
      </c>
    </row>
    <row r="9986" spans="1:21" ht="15" customHeight="1" x14ac:dyDescent="0.15">
      <c r="A9986" s="10" t="s">
        <v>10034</v>
      </c>
      <c r="B9986" s="11" t="s">
        <v>31</v>
      </c>
      <c r="C9986" s="11" t="s">
        <v>32</v>
      </c>
      <c r="D9986" s="12">
        <v>46096</v>
      </c>
      <c r="E9986" s="11">
        <v>4997</v>
      </c>
      <c r="F9986" s="11" t="s">
        <v>33</v>
      </c>
      <c r="G9986" s="13">
        <v>2010.68</v>
      </c>
      <c r="H9986" s="14">
        <f t="shared" ref="H9986:H10049" si="1092">E9986*G9986</f>
        <v>10047367.960000001</v>
      </c>
      <c r="I9986" s="14">
        <f>IF(F9986="GHS",H9986,H9986*Assumptions!$B$4)</f>
        <v>10047367.960000001</v>
      </c>
      <c r="J9986" s="15" t="str">
        <f>INDEX(Assumptions!$B$8:$B$12,MATCH(B9986,Assumptions!$A$8:$A$12,0))</f>
        <v>Weighted Average</v>
      </c>
      <c r="K9986" s="16">
        <f>G9986/(1-INDEX(Assumptions!$D$8:$D$12,MATCH(B9986,Assumptions!$A$8:$A$12,0)))</f>
        <v>2792.6111111111113</v>
      </c>
      <c r="L9986" s="16">
        <f t="shared" ref="L9986:L10049" si="1093">G9986*0.03</f>
        <v>60.320399999999999</v>
      </c>
      <c r="M9986" s="16">
        <f t="shared" ref="M9986:M10049" si="1094">K9986*0.05</f>
        <v>139.63055555555556</v>
      </c>
      <c r="N9986" s="14">
        <f>E9986*(K9986-L9986-M9986)*IF(F9986="GHS",1,Assumptions!$B$4)</f>
        <v>12955522.797311112</v>
      </c>
      <c r="O9986" s="15">
        <f t="shared" ref="O9986:O10049" ca="1" si="1095">TODAY()-D9986</f>
        <v>190</v>
      </c>
      <c r="P9986" s="15" t="str">
        <f t="shared" ref="P9986:P10049" ca="1" si="1096">IF(O9986&lt;=90,"0-90d",IF(O9986&lt;=180,"91-180d",IF(O9986&lt;=365,"181-365d","365d+")))</f>
        <v>181-365d</v>
      </c>
      <c r="Q9986" s="17">
        <f ca="1">IF(P9986="0-90d",0,IF(P9986="91-180d",INDEX(Assumptions!$F$8:$F$12,MATCH(B9986,Assumptions!$A$8:$A$12,0)),IF(P9986="181-365d",INDEX(Assumptions!$G$8:$G$12,MATCH(B9986,Assumptions!$A$8:$A$12,0)),INDEX(Assumptions!$H$8:$H$12,MATCH(B9986,Assumptions!$A$8:$A$12,0)))))</f>
        <v>0.2</v>
      </c>
      <c r="R9986" s="14">
        <f t="shared" ref="R9986:R10049" ca="1" si="1097">I9986*Q9986</f>
        <v>2009473.5920000002</v>
      </c>
      <c r="S9986" s="14">
        <f t="shared" ref="S9986:S10049" ca="1" si="1098">IF(T9986="Held on Consignment (Not Owned)",0,MIN(I9986-R9986,N9986))</f>
        <v>8037894.3680000007</v>
      </c>
      <c r="T9986" s="11" t="s">
        <v>25</v>
      </c>
      <c r="U9986" s="18" t="s">
        <v>26</v>
      </c>
    </row>
    <row r="9987" spans="1:21" ht="15" customHeight="1" x14ac:dyDescent="0.15">
      <c r="A9987" s="10" t="s">
        <v>10035</v>
      </c>
      <c r="B9987" s="11" t="s">
        <v>28</v>
      </c>
      <c r="C9987" s="11" t="s">
        <v>38</v>
      </c>
      <c r="D9987" s="12">
        <v>45822</v>
      </c>
      <c r="E9987" s="11">
        <v>774</v>
      </c>
      <c r="F9987" s="11" t="s">
        <v>24</v>
      </c>
      <c r="G9987" s="13">
        <v>6355.57</v>
      </c>
      <c r="H9987" s="14">
        <f t="shared" si="1092"/>
        <v>4919211.18</v>
      </c>
      <c r="I9987" s="14">
        <f>IF(F9987="GHS",H9987,H9987*Assumptions!$B$4)</f>
        <v>53127480.744000003</v>
      </c>
      <c r="J9987" s="15" t="str">
        <f>INDEX(Assumptions!$B$8:$B$12,MATCH(B9987,Assumptions!$A$8:$A$12,0))</f>
        <v>Fair Value Less Costs to Sell</v>
      </c>
      <c r="K9987" s="16">
        <f>G9987/(1-INDEX(Assumptions!$D$8:$D$12,MATCH(B9987,Assumptions!$A$8:$A$12,0)))</f>
        <v>7222.238636363636</v>
      </c>
      <c r="L9987" s="16">
        <f t="shared" si="1093"/>
        <v>190.66709999999998</v>
      </c>
      <c r="M9987" s="16">
        <f t="shared" si="1094"/>
        <v>361.1119318181818</v>
      </c>
      <c r="N9987" s="14">
        <f>E9987*(K9987-L9987-M9987)*IF(F9987="GHS",1,Assumptions!$B$4)</f>
        <v>55759705.926316366</v>
      </c>
      <c r="O9987" s="15">
        <f t="shared" ca="1" si="1095"/>
        <v>464</v>
      </c>
      <c r="P9987" s="15" t="str">
        <f t="shared" ca="1" si="1096"/>
        <v>365d+</v>
      </c>
      <c r="Q9987" s="17">
        <f ca="1">IF(P9987="0-90d",0,IF(P9987="91-180d",INDEX(Assumptions!$F$8:$F$12,MATCH(B9987,Assumptions!$A$8:$A$12,0)),IF(P9987="181-365d",INDEX(Assumptions!$G$8:$G$12,MATCH(B9987,Assumptions!$A$8:$A$12,0)),INDEX(Assumptions!$H$8:$H$12,MATCH(B9987,Assumptions!$A$8:$A$12,0)))))</f>
        <v>0.4</v>
      </c>
      <c r="R9987" s="14">
        <f t="shared" ca="1" si="1097"/>
        <v>21250992.297600001</v>
      </c>
      <c r="S9987" s="14">
        <f t="shared" ca="1" si="1098"/>
        <v>31876488.446400002</v>
      </c>
      <c r="T9987" s="11" t="s">
        <v>25</v>
      </c>
      <c r="U9987" s="18" t="s">
        <v>26</v>
      </c>
    </row>
    <row r="9988" spans="1:21" ht="15" customHeight="1" x14ac:dyDescent="0.15">
      <c r="A9988" s="10" t="s">
        <v>10036</v>
      </c>
      <c r="B9988" s="11" t="s">
        <v>31</v>
      </c>
      <c r="C9988" s="11" t="s">
        <v>76</v>
      </c>
      <c r="D9988" s="12">
        <v>45933</v>
      </c>
      <c r="E9988" s="11">
        <v>2530</v>
      </c>
      <c r="F9988" s="11" t="s">
        <v>33</v>
      </c>
      <c r="G9988" s="13">
        <v>2144.8200000000002</v>
      </c>
      <c r="H9988" s="14">
        <f t="shared" si="1092"/>
        <v>5426394.6000000006</v>
      </c>
      <c r="I9988" s="14">
        <f>IF(F9988="GHS",H9988,H9988*Assumptions!$B$4)</f>
        <v>5426394.6000000006</v>
      </c>
      <c r="J9988" s="15" t="str">
        <f>INDEX(Assumptions!$B$8:$B$12,MATCH(B9988,Assumptions!$A$8:$A$12,0))</f>
        <v>Weighted Average</v>
      </c>
      <c r="K9988" s="16">
        <f>G9988/(1-INDEX(Assumptions!$D$8:$D$12,MATCH(B9988,Assumptions!$A$8:$A$12,0)))</f>
        <v>2978.916666666667</v>
      </c>
      <c r="L9988" s="16">
        <f t="shared" si="1093"/>
        <v>64.3446</v>
      </c>
      <c r="M9988" s="16">
        <f t="shared" si="1094"/>
        <v>148.94583333333335</v>
      </c>
      <c r="N9988" s="14">
        <f>E9988*(K9988-L9988-M9988)*IF(F9988="GHS",1,Assumptions!$B$4)</f>
        <v>6997034.3703333344</v>
      </c>
      <c r="O9988" s="15">
        <f t="shared" ca="1" si="1095"/>
        <v>353</v>
      </c>
      <c r="P9988" s="15" t="str">
        <f t="shared" ca="1" si="1096"/>
        <v>181-365d</v>
      </c>
      <c r="Q9988" s="17">
        <f ca="1">IF(P9988="0-90d",0,IF(P9988="91-180d",INDEX(Assumptions!$F$8:$F$12,MATCH(B9988,Assumptions!$A$8:$A$12,0)),IF(P9988="181-365d",INDEX(Assumptions!$G$8:$G$12,MATCH(B9988,Assumptions!$A$8:$A$12,0)),INDEX(Assumptions!$H$8:$H$12,MATCH(B9988,Assumptions!$A$8:$A$12,0)))))</f>
        <v>0.2</v>
      </c>
      <c r="R9988" s="14">
        <f t="shared" ca="1" si="1097"/>
        <v>1085278.9200000002</v>
      </c>
      <c r="S9988" s="14">
        <f t="shared" ca="1" si="1098"/>
        <v>4341115.6800000006</v>
      </c>
      <c r="T9988" s="11" t="s">
        <v>25</v>
      </c>
      <c r="U9988" s="18" t="s">
        <v>26</v>
      </c>
    </row>
    <row r="9989" spans="1:21" ht="15" customHeight="1" x14ac:dyDescent="0.15">
      <c r="A9989" s="10" t="s">
        <v>10037</v>
      </c>
      <c r="B9989" s="11" t="s">
        <v>41</v>
      </c>
      <c r="C9989" s="11" t="s">
        <v>42</v>
      </c>
      <c r="D9989" s="12">
        <v>45988</v>
      </c>
      <c r="E9989" s="11">
        <v>4641</v>
      </c>
      <c r="F9989" s="11" t="s">
        <v>33</v>
      </c>
      <c r="G9989" s="13">
        <v>285.95999999999998</v>
      </c>
      <c r="H9989" s="14">
        <f t="shared" si="1092"/>
        <v>1327140.3599999999</v>
      </c>
      <c r="I9989" s="14">
        <f>IF(F9989="GHS",H9989,H9989*Assumptions!$B$4)</f>
        <v>1327140.3599999999</v>
      </c>
      <c r="J9989" s="15" t="str">
        <f>INDEX(Assumptions!$B$8:$B$12,MATCH(B9989,Assumptions!$A$8:$A$12,0))</f>
        <v>Weighted Average</v>
      </c>
      <c r="K9989" s="16">
        <f>G9989/(1-INDEX(Assumptions!$D$8:$D$12,MATCH(B9989,Assumptions!$A$8:$A$12,0)))</f>
        <v>439.93846153846147</v>
      </c>
      <c r="L9989" s="16">
        <f t="shared" si="1093"/>
        <v>8.5787999999999993</v>
      </c>
      <c r="M9989" s="16">
        <f t="shared" si="1094"/>
        <v>21.996923076923075</v>
      </c>
      <c r="N9989" s="14">
        <f>E9989*(K9989-L9989-M9989)*IF(F9989="GHS",1,Assumptions!$B$4)</f>
        <v>1899852.4691999997</v>
      </c>
      <c r="O9989" s="15">
        <f t="shared" ca="1" si="1095"/>
        <v>298</v>
      </c>
      <c r="P9989" s="15" t="str">
        <f t="shared" ca="1" si="1096"/>
        <v>181-365d</v>
      </c>
      <c r="Q9989" s="17">
        <f ca="1">IF(P9989="0-90d",0,IF(P9989="91-180d",INDEX(Assumptions!$F$8:$F$12,MATCH(B9989,Assumptions!$A$8:$A$12,0)),IF(P9989="181-365d",INDEX(Assumptions!$G$8:$G$12,MATCH(B9989,Assumptions!$A$8:$A$12,0)),INDEX(Assumptions!$H$8:$H$12,MATCH(B9989,Assumptions!$A$8:$A$12,0)))))</f>
        <v>0.35</v>
      </c>
      <c r="R9989" s="14">
        <f t="shared" ca="1" si="1097"/>
        <v>464499.12599999993</v>
      </c>
      <c r="S9989" s="14">
        <f t="shared" ca="1" si="1098"/>
        <v>862641.23399999994</v>
      </c>
      <c r="T9989" s="11" t="s">
        <v>25</v>
      </c>
      <c r="U9989" s="18" t="s">
        <v>26</v>
      </c>
    </row>
    <row r="9990" spans="1:21" ht="15" customHeight="1" x14ac:dyDescent="0.15">
      <c r="A9990" s="10" t="s">
        <v>10038</v>
      </c>
      <c r="B9990" s="11" t="s">
        <v>28</v>
      </c>
      <c r="C9990" s="11" t="s">
        <v>35</v>
      </c>
      <c r="D9990" s="12">
        <v>45825</v>
      </c>
      <c r="E9990" s="11">
        <v>4670</v>
      </c>
      <c r="F9990" s="11" t="s">
        <v>24</v>
      </c>
      <c r="G9990" s="13">
        <v>6647.37</v>
      </c>
      <c r="H9990" s="14">
        <f t="shared" si="1092"/>
        <v>31043217.899999999</v>
      </c>
      <c r="I9990" s="14">
        <f>IF(F9990="GHS",H9990,H9990*Assumptions!$B$4)</f>
        <v>335266753.31999999</v>
      </c>
      <c r="J9990" s="15" t="str">
        <f>INDEX(Assumptions!$B$8:$B$12,MATCH(B9990,Assumptions!$A$8:$A$12,0))</f>
        <v>Fair Value Less Costs to Sell</v>
      </c>
      <c r="K9990" s="16">
        <f>G9990/(1-INDEX(Assumptions!$D$8:$D$12,MATCH(B9990,Assumptions!$A$8:$A$12,0)))</f>
        <v>7553.829545454545</v>
      </c>
      <c r="L9990" s="16">
        <f t="shared" si="1093"/>
        <v>199.4211</v>
      </c>
      <c r="M9990" s="16">
        <f t="shared" si="1094"/>
        <v>377.6914772727273</v>
      </c>
      <c r="N9990" s="14">
        <f>E9990*(K9990-L9990-M9990)*IF(F9990="GHS",1,Assumptions!$B$4)</f>
        <v>351877697.00721818</v>
      </c>
      <c r="O9990" s="15">
        <f t="shared" ca="1" si="1095"/>
        <v>461</v>
      </c>
      <c r="P9990" s="15" t="str">
        <f t="shared" ca="1" si="1096"/>
        <v>365d+</v>
      </c>
      <c r="Q9990" s="17">
        <f ca="1">IF(P9990="0-90d",0,IF(P9990="91-180d",INDEX(Assumptions!$F$8:$F$12,MATCH(B9990,Assumptions!$A$8:$A$12,0)),IF(P9990="181-365d",INDEX(Assumptions!$G$8:$G$12,MATCH(B9990,Assumptions!$A$8:$A$12,0)),INDEX(Assumptions!$H$8:$H$12,MATCH(B9990,Assumptions!$A$8:$A$12,0)))))</f>
        <v>0.4</v>
      </c>
      <c r="R9990" s="14">
        <f t="shared" ca="1" si="1097"/>
        <v>134106701.32800001</v>
      </c>
      <c r="S9990" s="14">
        <f t="shared" ca="1" si="1098"/>
        <v>201160051.99199998</v>
      </c>
      <c r="T9990" s="11" t="s">
        <v>25</v>
      </c>
      <c r="U9990" s="18" t="s">
        <v>26</v>
      </c>
    </row>
    <row r="9991" spans="1:21" ht="15" customHeight="1" x14ac:dyDescent="0.15">
      <c r="A9991" s="10" t="s">
        <v>10039</v>
      </c>
      <c r="B9991" s="11" t="s">
        <v>41</v>
      </c>
      <c r="C9991" s="11" t="s">
        <v>115</v>
      </c>
      <c r="D9991" s="12">
        <v>46083</v>
      </c>
      <c r="E9991" s="11">
        <v>345</v>
      </c>
      <c r="F9991" s="11" t="s">
        <v>33</v>
      </c>
      <c r="G9991" s="13">
        <v>284.99</v>
      </c>
      <c r="H9991" s="14">
        <f t="shared" si="1092"/>
        <v>98321.55</v>
      </c>
      <c r="I9991" s="14">
        <f>IF(F9991="GHS",H9991,H9991*Assumptions!$B$4)</f>
        <v>98321.55</v>
      </c>
      <c r="J9991" s="15" t="str">
        <f>INDEX(Assumptions!$B$8:$B$12,MATCH(B9991,Assumptions!$A$8:$A$12,0))</f>
        <v>Weighted Average</v>
      </c>
      <c r="K9991" s="16">
        <f>G9991/(1-INDEX(Assumptions!$D$8:$D$12,MATCH(B9991,Assumptions!$A$8:$A$12,0)))</f>
        <v>438.44615384615383</v>
      </c>
      <c r="L9991" s="16">
        <f t="shared" si="1093"/>
        <v>8.5496999999999996</v>
      </c>
      <c r="M9991" s="16">
        <f t="shared" si="1094"/>
        <v>21.922307692307694</v>
      </c>
      <c r="N9991" s="14">
        <f>E9991*(K9991-L9991-M9991)*IF(F9991="GHS",1,Assumptions!$B$4)</f>
        <v>140751.08042307693</v>
      </c>
      <c r="O9991" s="15">
        <f t="shared" ca="1" si="1095"/>
        <v>203</v>
      </c>
      <c r="P9991" s="15" t="str">
        <f t="shared" ca="1" si="1096"/>
        <v>181-365d</v>
      </c>
      <c r="Q9991" s="17">
        <f ca="1">IF(P9991="0-90d",0,IF(P9991="91-180d",INDEX(Assumptions!$F$8:$F$12,MATCH(B9991,Assumptions!$A$8:$A$12,0)),IF(P9991="181-365d",INDEX(Assumptions!$G$8:$G$12,MATCH(B9991,Assumptions!$A$8:$A$12,0)),INDEX(Assumptions!$H$8:$H$12,MATCH(B9991,Assumptions!$A$8:$A$12,0)))))</f>
        <v>0.35</v>
      </c>
      <c r="R9991" s="14">
        <f t="shared" ca="1" si="1097"/>
        <v>34412.542499999996</v>
      </c>
      <c r="S9991" s="14">
        <f t="shared" si="1098"/>
        <v>0</v>
      </c>
      <c r="T9991" s="11" t="s">
        <v>39</v>
      </c>
      <c r="U9991" s="18" t="s">
        <v>26</v>
      </c>
    </row>
    <row r="9992" spans="1:21" ht="15" customHeight="1" x14ac:dyDescent="0.15">
      <c r="A9992" s="10" t="s">
        <v>10040</v>
      </c>
      <c r="B9992" s="11" t="s">
        <v>28</v>
      </c>
      <c r="C9992" s="11" t="s">
        <v>29</v>
      </c>
      <c r="D9992" s="12">
        <v>45954</v>
      </c>
      <c r="E9992" s="11">
        <v>4448</v>
      </c>
      <c r="F9992" s="11" t="s">
        <v>24</v>
      </c>
      <c r="G9992" s="13">
        <v>8491.92</v>
      </c>
      <c r="H9992" s="14">
        <f t="shared" si="1092"/>
        <v>37772060.160000004</v>
      </c>
      <c r="I9992" s="14">
        <f>IF(F9992="GHS",H9992,H9992*Assumptions!$B$4)</f>
        <v>407938249.72800004</v>
      </c>
      <c r="J9992" s="15" t="str">
        <f>INDEX(Assumptions!$B$8:$B$12,MATCH(B9992,Assumptions!$A$8:$A$12,0))</f>
        <v>Fair Value Less Costs to Sell</v>
      </c>
      <c r="K9992" s="16">
        <f>G9992/(1-INDEX(Assumptions!$D$8:$D$12,MATCH(B9992,Assumptions!$A$8:$A$12,0)))</f>
        <v>9649.9090909090901</v>
      </c>
      <c r="L9992" s="16">
        <f t="shared" si="1093"/>
        <v>254.7576</v>
      </c>
      <c r="M9992" s="16">
        <f t="shared" si="1094"/>
        <v>482.49545454545455</v>
      </c>
      <c r="N9992" s="14">
        <f>E9992*(K9992-L9992-M9992)*IF(F9992="GHS",1,Assumptions!$B$4)</f>
        <v>428149735.73725086</v>
      </c>
      <c r="O9992" s="15">
        <f t="shared" ca="1" si="1095"/>
        <v>332</v>
      </c>
      <c r="P9992" s="15" t="str">
        <f t="shared" ca="1" si="1096"/>
        <v>181-365d</v>
      </c>
      <c r="Q9992" s="17">
        <f ca="1">IF(P9992="0-90d",0,IF(P9992="91-180d",INDEX(Assumptions!$F$8:$F$12,MATCH(B9992,Assumptions!$A$8:$A$12,0)),IF(P9992="181-365d",INDEX(Assumptions!$G$8:$G$12,MATCH(B9992,Assumptions!$A$8:$A$12,0)),INDEX(Assumptions!$H$8:$H$12,MATCH(B9992,Assumptions!$A$8:$A$12,0)))))</f>
        <v>0.1</v>
      </c>
      <c r="R9992" s="14">
        <f t="shared" ca="1" si="1097"/>
        <v>40793824.972800009</v>
      </c>
      <c r="S9992" s="14">
        <f t="shared" ca="1" si="1098"/>
        <v>367144424.75520003</v>
      </c>
      <c r="T9992" s="11" t="s">
        <v>25</v>
      </c>
      <c r="U9992" s="18" t="s">
        <v>36</v>
      </c>
    </row>
    <row r="9993" spans="1:21" ht="15" customHeight="1" x14ac:dyDescent="0.15">
      <c r="A9993" s="10" t="s">
        <v>10041</v>
      </c>
      <c r="B9993" s="11" t="s">
        <v>31</v>
      </c>
      <c r="C9993" s="11" t="s">
        <v>76</v>
      </c>
      <c r="D9993" s="12">
        <v>45919</v>
      </c>
      <c r="E9993" s="11">
        <v>3781</v>
      </c>
      <c r="F9993" s="11" t="s">
        <v>33</v>
      </c>
      <c r="G9993" s="13">
        <v>3714.83</v>
      </c>
      <c r="H9993" s="14">
        <f t="shared" si="1092"/>
        <v>14045772.23</v>
      </c>
      <c r="I9993" s="14">
        <f>IF(F9993="GHS",H9993,H9993*Assumptions!$B$4)</f>
        <v>14045772.23</v>
      </c>
      <c r="J9993" s="15" t="str">
        <f>INDEX(Assumptions!$B$8:$B$12,MATCH(B9993,Assumptions!$A$8:$A$12,0))</f>
        <v>Weighted Average</v>
      </c>
      <c r="K9993" s="16">
        <f>G9993/(1-INDEX(Assumptions!$D$8:$D$12,MATCH(B9993,Assumptions!$A$8:$A$12,0)))</f>
        <v>5159.4861111111113</v>
      </c>
      <c r="L9993" s="16">
        <f t="shared" si="1093"/>
        <v>111.44489999999999</v>
      </c>
      <c r="M9993" s="16">
        <f t="shared" si="1094"/>
        <v>257.97430555555559</v>
      </c>
      <c r="N9993" s="14">
        <f>E9993*(K9993-L9993-M9993)*IF(F9993="GHS",1,Assumptions!$B$4)</f>
        <v>18111242.969905555</v>
      </c>
      <c r="O9993" s="15">
        <f t="shared" ca="1" si="1095"/>
        <v>367</v>
      </c>
      <c r="P9993" s="15" t="str">
        <f t="shared" ca="1" si="1096"/>
        <v>365d+</v>
      </c>
      <c r="Q9993" s="17">
        <f ca="1">IF(P9993="0-90d",0,IF(P9993="91-180d",INDEX(Assumptions!$F$8:$F$12,MATCH(B9993,Assumptions!$A$8:$A$12,0)),IF(P9993="181-365d",INDEX(Assumptions!$G$8:$G$12,MATCH(B9993,Assumptions!$A$8:$A$12,0)),INDEX(Assumptions!$H$8:$H$12,MATCH(B9993,Assumptions!$A$8:$A$12,0)))))</f>
        <v>0.6</v>
      </c>
      <c r="R9993" s="14">
        <f t="shared" ca="1" si="1097"/>
        <v>8427463.3379999995</v>
      </c>
      <c r="S9993" s="14">
        <f t="shared" ca="1" si="1098"/>
        <v>5618308.8920000009</v>
      </c>
      <c r="T9993" s="11" t="s">
        <v>25</v>
      </c>
      <c r="U9993" s="18" t="s">
        <v>26</v>
      </c>
    </row>
    <row r="9994" spans="1:21" ht="15" customHeight="1" x14ac:dyDescent="0.15">
      <c r="A9994" s="10" t="s">
        <v>10042</v>
      </c>
      <c r="B9994" s="11" t="s">
        <v>28</v>
      </c>
      <c r="C9994" s="11" t="s">
        <v>29</v>
      </c>
      <c r="D9994" s="12">
        <v>45846</v>
      </c>
      <c r="E9994" s="11">
        <v>1807</v>
      </c>
      <c r="F9994" s="11" t="s">
        <v>24</v>
      </c>
      <c r="G9994" s="13">
        <v>7864.05</v>
      </c>
      <c r="H9994" s="14">
        <f t="shared" si="1092"/>
        <v>14210338.35</v>
      </c>
      <c r="I9994" s="14">
        <f>IF(F9994="GHS",H9994,H9994*Assumptions!$B$4)</f>
        <v>153471654.18000001</v>
      </c>
      <c r="J9994" s="15" t="str">
        <f>INDEX(Assumptions!$B$8:$B$12,MATCH(B9994,Assumptions!$A$8:$A$12,0))</f>
        <v>Fair Value Less Costs to Sell</v>
      </c>
      <c r="K9994" s="16">
        <f>G9994/(1-INDEX(Assumptions!$D$8:$D$12,MATCH(B9994,Assumptions!$A$8:$A$12,0)))</f>
        <v>8936.420454545454</v>
      </c>
      <c r="L9994" s="16">
        <f t="shared" si="1093"/>
        <v>235.92150000000001</v>
      </c>
      <c r="M9994" s="16">
        <f t="shared" si="1094"/>
        <v>446.82102272727275</v>
      </c>
      <c r="N9994" s="14">
        <f>E9994*(K9994-L9994-M9994)*IF(F9994="GHS",1,Assumptions!$B$4)</f>
        <v>161075477.04619092</v>
      </c>
      <c r="O9994" s="15">
        <f t="shared" ca="1" si="1095"/>
        <v>440</v>
      </c>
      <c r="P9994" s="15" t="str">
        <f t="shared" ca="1" si="1096"/>
        <v>365d+</v>
      </c>
      <c r="Q9994" s="17">
        <f ca="1">IF(P9994="0-90d",0,IF(P9994="91-180d",INDEX(Assumptions!$F$8:$F$12,MATCH(B9994,Assumptions!$A$8:$A$12,0)),IF(P9994="181-365d",INDEX(Assumptions!$G$8:$G$12,MATCH(B9994,Assumptions!$A$8:$A$12,0)),INDEX(Assumptions!$H$8:$H$12,MATCH(B9994,Assumptions!$A$8:$A$12,0)))))</f>
        <v>0.4</v>
      </c>
      <c r="R9994" s="14">
        <f t="shared" ca="1" si="1097"/>
        <v>61388661.672000006</v>
      </c>
      <c r="S9994" s="14">
        <f t="shared" ca="1" si="1098"/>
        <v>92082992.508000001</v>
      </c>
      <c r="T9994" s="11" t="s">
        <v>25</v>
      </c>
      <c r="U9994" s="18" t="s">
        <v>36</v>
      </c>
    </row>
    <row r="9995" spans="1:21" ht="15" customHeight="1" x14ac:dyDescent="0.15">
      <c r="A9995" s="10" t="s">
        <v>10043</v>
      </c>
      <c r="B9995" s="11" t="s">
        <v>31</v>
      </c>
      <c r="C9995" s="11" t="s">
        <v>63</v>
      </c>
      <c r="D9995" s="12">
        <v>45960</v>
      </c>
      <c r="E9995" s="11">
        <v>144</v>
      </c>
      <c r="F9995" s="11" t="s">
        <v>33</v>
      </c>
      <c r="G9995" s="13">
        <v>3208.87</v>
      </c>
      <c r="H9995" s="14">
        <f t="shared" si="1092"/>
        <v>462077.27999999997</v>
      </c>
      <c r="I9995" s="14">
        <f>IF(F9995="GHS",H9995,H9995*Assumptions!$B$4)</f>
        <v>462077.27999999997</v>
      </c>
      <c r="J9995" s="15" t="str">
        <f>INDEX(Assumptions!$B$8:$B$12,MATCH(B9995,Assumptions!$A$8:$A$12,0))</f>
        <v>Weighted Average</v>
      </c>
      <c r="K9995" s="16">
        <f>G9995/(1-INDEX(Assumptions!$D$8:$D$12,MATCH(B9995,Assumptions!$A$8:$A$12,0)))</f>
        <v>4456.7638888888887</v>
      </c>
      <c r="L9995" s="16">
        <f t="shared" si="1093"/>
        <v>96.266099999999994</v>
      </c>
      <c r="M9995" s="16">
        <f t="shared" si="1094"/>
        <v>222.83819444444444</v>
      </c>
      <c r="N9995" s="14">
        <f>E9995*(K9995-L9995-M9995)*IF(F9995="GHS",1,Assumptions!$B$4)</f>
        <v>595822.98159999994</v>
      </c>
      <c r="O9995" s="15">
        <f t="shared" ca="1" si="1095"/>
        <v>326</v>
      </c>
      <c r="P9995" s="15" t="str">
        <f t="shared" ca="1" si="1096"/>
        <v>181-365d</v>
      </c>
      <c r="Q9995" s="17">
        <f ca="1">IF(P9995="0-90d",0,IF(P9995="91-180d",INDEX(Assumptions!$F$8:$F$12,MATCH(B9995,Assumptions!$A$8:$A$12,0)),IF(P9995="181-365d",INDEX(Assumptions!$G$8:$G$12,MATCH(B9995,Assumptions!$A$8:$A$12,0)),INDEX(Assumptions!$H$8:$H$12,MATCH(B9995,Assumptions!$A$8:$A$12,0)))))</f>
        <v>0.2</v>
      </c>
      <c r="R9995" s="14">
        <f t="shared" ca="1" si="1097"/>
        <v>92415.456000000006</v>
      </c>
      <c r="S9995" s="14">
        <f t="shared" ca="1" si="1098"/>
        <v>369661.82399999996</v>
      </c>
      <c r="T9995" s="11" t="s">
        <v>25</v>
      </c>
      <c r="U9995" s="18" t="s">
        <v>26</v>
      </c>
    </row>
    <row r="9996" spans="1:21" ht="15" customHeight="1" x14ac:dyDescent="0.15">
      <c r="A9996" s="10" t="s">
        <v>10044</v>
      </c>
      <c r="B9996" s="11" t="s">
        <v>22</v>
      </c>
      <c r="C9996" s="11" t="s">
        <v>81</v>
      </c>
      <c r="D9996" s="12">
        <v>46064</v>
      </c>
      <c r="E9996" s="11">
        <v>4980</v>
      </c>
      <c r="F9996" s="11" t="s">
        <v>24</v>
      </c>
      <c r="G9996" s="13">
        <v>29124.65</v>
      </c>
      <c r="H9996" s="14">
        <f t="shared" si="1092"/>
        <v>145040757</v>
      </c>
      <c r="I9996" s="14">
        <f>IF(F9996="GHS",H9996,H9996*Assumptions!$B$4)</f>
        <v>1566440175.6000001</v>
      </c>
      <c r="J9996" s="15" t="str">
        <f>INDEX(Assumptions!$B$8:$B$12,MATCH(B9996,Assumptions!$A$8:$A$12,0))</f>
        <v>FIFO</v>
      </c>
      <c r="K9996" s="16">
        <f>G9996/(1-INDEX(Assumptions!$D$8:$D$12,MATCH(B9996,Assumptions!$A$8:$A$12,0)))</f>
        <v>35517.865853658535</v>
      </c>
      <c r="L9996" s="16">
        <f t="shared" si="1093"/>
        <v>873.73950000000002</v>
      </c>
      <c r="M9996" s="16">
        <f t="shared" si="1094"/>
        <v>1775.8932926829268</v>
      </c>
      <c r="N9996" s="14">
        <f>E9996*(K9996-L9996-M9996)*IF(F9996="GHS",1,Assumptions!$B$4)</f>
        <v>1767785046.9515119</v>
      </c>
      <c r="O9996" s="15">
        <f t="shared" ca="1" si="1095"/>
        <v>222</v>
      </c>
      <c r="P9996" s="15" t="str">
        <f t="shared" ca="1" si="1096"/>
        <v>181-365d</v>
      </c>
      <c r="Q9996" s="17">
        <f ca="1">IF(P9996="0-90d",0,IF(P9996="91-180d",INDEX(Assumptions!$F$8:$F$12,MATCH(B9996,Assumptions!$A$8:$A$12,0)),IF(P9996="181-365d",INDEX(Assumptions!$G$8:$G$12,MATCH(B9996,Assumptions!$A$8:$A$12,0)),INDEX(Assumptions!$H$8:$H$12,MATCH(B9996,Assumptions!$A$8:$A$12,0)))))</f>
        <v>0.15</v>
      </c>
      <c r="R9996" s="14">
        <f t="shared" ca="1" si="1097"/>
        <v>234966026.34</v>
      </c>
      <c r="S9996" s="14">
        <f t="shared" ca="1" si="1098"/>
        <v>1331474149.2600002</v>
      </c>
      <c r="T9996" s="11" t="s">
        <v>25</v>
      </c>
      <c r="U9996" s="18" t="s">
        <v>26</v>
      </c>
    </row>
    <row r="9997" spans="1:21" ht="15" customHeight="1" x14ac:dyDescent="0.15">
      <c r="A9997" s="10" t="s">
        <v>10045</v>
      </c>
      <c r="B9997" s="11" t="s">
        <v>41</v>
      </c>
      <c r="C9997" s="11" t="s">
        <v>44</v>
      </c>
      <c r="D9997" s="12">
        <v>45989</v>
      </c>
      <c r="E9997" s="11">
        <v>1760</v>
      </c>
      <c r="F9997" s="11" t="s">
        <v>33</v>
      </c>
      <c r="G9997" s="13">
        <v>439.53</v>
      </c>
      <c r="H9997" s="14">
        <f t="shared" si="1092"/>
        <v>773572.79999999993</v>
      </c>
      <c r="I9997" s="14">
        <f>IF(F9997="GHS",H9997,H9997*Assumptions!$B$4)</f>
        <v>773572.79999999993</v>
      </c>
      <c r="J9997" s="15" t="str">
        <f>INDEX(Assumptions!$B$8:$B$12,MATCH(B9997,Assumptions!$A$8:$A$12,0))</f>
        <v>Weighted Average</v>
      </c>
      <c r="K9997" s="16">
        <f>G9997/(1-INDEX(Assumptions!$D$8:$D$12,MATCH(B9997,Assumptions!$A$8:$A$12,0)))</f>
        <v>676.19999999999993</v>
      </c>
      <c r="L9997" s="16">
        <f t="shared" si="1093"/>
        <v>13.185899999999998</v>
      </c>
      <c r="M9997" s="16">
        <f t="shared" si="1094"/>
        <v>33.809999999999995</v>
      </c>
      <c r="N9997" s="14">
        <f>E9997*(K9997-L9997-M9997)*IF(F9997="GHS",1,Assumptions!$B$4)</f>
        <v>1107399.216</v>
      </c>
      <c r="O9997" s="15">
        <f t="shared" ca="1" si="1095"/>
        <v>297</v>
      </c>
      <c r="P9997" s="15" t="str">
        <f t="shared" ca="1" si="1096"/>
        <v>181-365d</v>
      </c>
      <c r="Q9997" s="17">
        <f ca="1">IF(P9997="0-90d",0,IF(P9997="91-180d",INDEX(Assumptions!$F$8:$F$12,MATCH(B9997,Assumptions!$A$8:$A$12,0)),IF(P9997="181-365d",INDEX(Assumptions!$G$8:$G$12,MATCH(B9997,Assumptions!$A$8:$A$12,0)),INDEX(Assumptions!$H$8:$H$12,MATCH(B9997,Assumptions!$A$8:$A$12,0)))))</f>
        <v>0.35</v>
      </c>
      <c r="R9997" s="14">
        <f t="shared" ca="1" si="1097"/>
        <v>270750.48</v>
      </c>
      <c r="S9997" s="14">
        <f t="shared" ca="1" si="1098"/>
        <v>502822.31999999995</v>
      </c>
      <c r="T9997" s="11" t="s">
        <v>25</v>
      </c>
      <c r="U9997" s="18" t="s">
        <v>26</v>
      </c>
    </row>
    <row r="9998" spans="1:21" ht="15" customHeight="1" x14ac:dyDescent="0.15">
      <c r="A9998" s="10" t="s">
        <v>10046</v>
      </c>
      <c r="B9998" s="11" t="s">
        <v>41</v>
      </c>
      <c r="C9998" s="11" t="s">
        <v>42</v>
      </c>
      <c r="D9998" s="12">
        <v>45799</v>
      </c>
      <c r="E9998" s="11">
        <v>3739</v>
      </c>
      <c r="F9998" s="11" t="s">
        <v>33</v>
      </c>
      <c r="G9998" s="13">
        <v>524.33000000000004</v>
      </c>
      <c r="H9998" s="14">
        <f t="shared" si="1092"/>
        <v>1960469.87</v>
      </c>
      <c r="I9998" s="14">
        <f>IF(F9998="GHS",H9998,H9998*Assumptions!$B$4)</f>
        <v>1960469.87</v>
      </c>
      <c r="J9998" s="15" t="str">
        <f>INDEX(Assumptions!$B$8:$B$12,MATCH(B9998,Assumptions!$A$8:$A$12,0))</f>
        <v>Weighted Average</v>
      </c>
      <c r="K9998" s="16">
        <f>G9998/(1-INDEX(Assumptions!$D$8:$D$12,MATCH(B9998,Assumptions!$A$8:$A$12,0)))</f>
        <v>806.6615384615385</v>
      </c>
      <c r="L9998" s="16">
        <f t="shared" si="1093"/>
        <v>15.729900000000001</v>
      </c>
      <c r="M9998" s="16">
        <f t="shared" si="1094"/>
        <v>40.333076923076931</v>
      </c>
      <c r="N9998" s="14">
        <f>E9998*(K9998-L9998-M9998)*IF(F9998="GHS",1,Assumptions!$B$4)</f>
        <v>2806488.0215923078</v>
      </c>
      <c r="O9998" s="15">
        <f t="shared" ca="1" si="1095"/>
        <v>487</v>
      </c>
      <c r="P9998" s="15" t="str">
        <f t="shared" ca="1" si="1096"/>
        <v>365d+</v>
      </c>
      <c r="Q9998" s="17">
        <f ca="1">IF(P9998="0-90d",0,IF(P9998="91-180d",INDEX(Assumptions!$F$8:$F$12,MATCH(B9998,Assumptions!$A$8:$A$12,0)),IF(P9998="181-365d",INDEX(Assumptions!$G$8:$G$12,MATCH(B9998,Assumptions!$A$8:$A$12,0)),INDEX(Assumptions!$H$8:$H$12,MATCH(B9998,Assumptions!$A$8:$A$12,0)))))</f>
        <v>0.8</v>
      </c>
      <c r="R9998" s="14">
        <f t="shared" ca="1" si="1097"/>
        <v>1568375.8960000002</v>
      </c>
      <c r="S9998" s="14">
        <f t="shared" ca="1" si="1098"/>
        <v>392093.97399999993</v>
      </c>
      <c r="T9998" s="11" t="s">
        <v>25</v>
      </c>
      <c r="U9998" s="18" t="s">
        <v>26</v>
      </c>
    </row>
    <row r="9999" spans="1:21" ht="15" customHeight="1" x14ac:dyDescent="0.15">
      <c r="A9999" s="10" t="s">
        <v>10047</v>
      </c>
      <c r="B9999" s="11" t="s">
        <v>22</v>
      </c>
      <c r="C9999" s="11" t="s">
        <v>61</v>
      </c>
      <c r="D9999" s="12">
        <v>45805</v>
      </c>
      <c r="E9999" s="11">
        <v>3984</v>
      </c>
      <c r="F9999" s="11" t="s">
        <v>24</v>
      </c>
      <c r="G9999" s="13">
        <v>66863.759999999995</v>
      </c>
      <c r="H9999" s="14">
        <f t="shared" si="1092"/>
        <v>266385219.83999997</v>
      </c>
      <c r="I9999" s="14">
        <f>IF(F9999="GHS",H9999,H9999*Assumptions!$B$4)</f>
        <v>2876960374.2719998</v>
      </c>
      <c r="J9999" s="15" t="str">
        <f>INDEX(Assumptions!$B$8:$B$12,MATCH(B9999,Assumptions!$A$8:$A$12,0))</f>
        <v>FIFO</v>
      </c>
      <c r="K9999" s="16">
        <f>G9999/(1-INDEX(Assumptions!$D$8:$D$12,MATCH(B9999,Assumptions!$A$8:$A$12,0)))</f>
        <v>81541.170731707301</v>
      </c>
      <c r="L9999" s="16">
        <f t="shared" si="1093"/>
        <v>2005.9127999999998</v>
      </c>
      <c r="M9999" s="16">
        <f t="shared" si="1094"/>
        <v>4077.0585365853653</v>
      </c>
      <c r="N9999" s="14">
        <f>E9999*(K9999-L9999-M9999)*IF(F9999="GHS",1,Assumptions!$B$4)</f>
        <v>3246755037.0137911</v>
      </c>
      <c r="O9999" s="15">
        <f t="shared" ca="1" si="1095"/>
        <v>481</v>
      </c>
      <c r="P9999" s="15" t="str">
        <f t="shared" ca="1" si="1096"/>
        <v>365d+</v>
      </c>
      <c r="Q9999" s="17">
        <f ca="1">IF(P9999="0-90d",0,IF(P9999="91-180d",INDEX(Assumptions!$F$8:$F$12,MATCH(B9999,Assumptions!$A$8:$A$12,0)),IF(P9999="181-365d",INDEX(Assumptions!$G$8:$G$12,MATCH(B9999,Assumptions!$A$8:$A$12,0)),INDEX(Assumptions!$H$8:$H$12,MATCH(B9999,Assumptions!$A$8:$A$12,0)))))</f>
        <v>0.5</v>
      </c>
      <c r="R9999" s="14">
        <f t="shared" ca="1" si="1097"/>
        <v>1438480187.1359999</v>
      </c>
      <c r="S9999" s="14">
        <f t="shared" ca="1" si="1098"/>
        <v>1438480187.1359999</v>
      </c>
      <c r="T9999" s="11" t="s">
        <v>25</v>
      </c>
      <c r="U9999" s="18" t="s">
        <v>26</v>
      </c>
    </row>
    <row r="10000" spans="1:21" ht="15" customHeight="1" x14ac:dyDescent="0.15">
      <c r="A10000" s="10" t="s">
        <v>10048</v>
      </c>
      <c r="B10000" s="11" t="s">
        <v>28</v>
      </c>
      <c r="C10000" s="11" t="s">
        <v>55</v>
      </c>
      <c r="D10000" s="12">
        <v>46076</v>
      </c>
      <c r="E10000" s="11">
        <v>4505</v>
      </c>
      <c r="F10000" s="11" t="s">
        <v>24</v>
      </c>
      <c r="G10000" s="13">
        <v>7089.78</v>
      </c>
      <c r="H10000" s="14">
        <f t="shared" si="1092"/>
        <v>31939458.899999999</v>
      </c>
      <c r="I10000" s="14">
        <f>IF(F10000="GHS",H10000,H10000*Assumptions!$B$4)</f>
        <v>344946156.12</v>
      </c>
      <c r="J10000" s="15" t="str">
        <f>INDEX(Assumptions!$B$8:$B$12,MATCH(B10000,Assumptions!$A$8:$A$12,0))</f>
        <v>Fair Value Less Costs to Sell</v>
      </c>
      <c r="K10000" s="16">
        <f>G10000/(1-INDEX(Assumptions!$D$8:$D$12,MATCH(B10000,Assumptions!$A$8:$A$12,0)))</f>
        <v>8056.5681818181811</v>
      </c>
      <c r="L10000" s="16">
        <f t="shared" si="1093"/>
        <v>212.6934</v>
      </c>
      <c r="M10000" s="16">
        <f t="shared" si="1094"/>
        <v>402.82840909090908</v>
      </c>
      <c r="N10000" s="14">
        <f>E10000*(K10000-L10000-M10000)*IF(F10000="GHS",1,Assumptions!$B$4)</f>
        <v>362036670.21867269</v>
      </c>
      <c r="O10000" s="15">
        <f t="shared" ca="1" si="1095"/>
        <v>210</v>
      </c>
      <c r="P10000" s="15" t="str">
        <f t="shared" ca="1" si="1096"/>
        <v>181-365d</v>
      </c>
      <c r="Q10000" s="17">
        <f ca="1">IF(P10000="0-90d",0,IF(P10000="91-180d",INDEX(Assumptions!$F$8:$F$12,MATCH(B10000,Assumptions!$A$8:$A$12,0)),IF(P10000="181-365d",INDEX(Assumptions!$G$8:$G$12,MATCH(B10000,Assumptions!$A$8:$A$12,0)),INDEX(Assumptions!$H$8:$H$12,MATCH(B10000,Assumptions!$A$8:$A$12,0)))))</f>
        <v>0.1</v>
      </c>
      <c r="R10000" s="14">
        <f t="shared" ca="1" si="1097"/>
        <v>34494615.612000003</v>
      </c>
      <c r="S10000" s="14">
        <f t="shared" ca="1" si="1098"/>
        <v>310451540.50800002</v>
      </c>
      <c r="T10000" s="11" t="s">
        <v>25</v>
      </c>
      <c r="U10000" s="18" t="s">
        <v>36</v>
      </c>
    </row>
    <row r="10001" spans="1:21" ht="15" customHeight="1" x14ac:dyDescent="0.15">
      <c r="A10001" s="10" t="s">
        <v>10049</v>
      </c>
      <c r="B10001" s="11" t="s">
        <v>41</v>
      </c>
      <c r="C10001" s="11" t="s">
        <v>42</v>
      </c>
      <c r="D10001" s="12">
        <v>45796</v>
      </c>
      <c r="E10001" s="11">
        <v>709</v>
      </c>
      <c r="F10001" s="11" t="s">
        <v>33</v>
      </c>
      <c r="G10001" s="13">
        <v>453.97</v>
      </c>
      <c r="H10001" s="14">
        <f t="shared" si="1092"/>
        <v>321864.73000000004</v>
      </c>
      <c r="I10001" s="14">
        <f>IF(F10001="GHS",H10001,H10001*Assumptions!$B$4)</f>
        <v>321864.73000000004</v>
      </c>
      <c r="J10001" s="15" t="str">
        <f>INDEX(Assumptions!$B$8:$B$12,MATCH(B10001,Assumptions!$A$8:$A$12,0))</f>
        <v>Weighted Average</v>
      </c>
      <c r="K10001" s="16">
        <f>G10001/(1-INDEX(Assumptions!$D$8:$D$12,MATCH(B10001,Assumptions!$A$8:$A$12,0)))</f>
        <v>698.4153846153846</v>
      </c>
      <c r="L10001" s="16">
        <f t="shared" si="1093"/>
        <v>13.6191</v>
      </c>
      <c r="M10001" s="16">
        <f t="shared" si="1094"/>
        <v>34.920769230769231</v>
      </c>
      <c r="N10001" s="14">
        <f>E10001*(K10001-L10001-M10001)*IF(F10001="GHS",1,Assumptions!$B$4)</f>
        <v>460761.74040769227</v>
      </c>
      <c r="O10001" s="15">
        <f t="shared" ca="1" si="1095"/>
        <v>490</v>
      </c>
      <c r="P10001" s="15" t="str">
        <f t="shared" ca="1" si="1096"/>
        <v>365d+</v>
      </c>
      <c r="Q10001" s="17">
        <f ca="1">IF(P10001="0-90d",0,IF(P10001="91-180d",INDEX(Assumptions!$F$8:$F$12,MATCH(B10001,Assumptions!$A$8:$A$12,0)),IF(P10001="181-365d",INDEX(Assumptions!$G$8:$G$12,MATCH(B10001,Assumptions!$A$8:$A$12,0)),INDEX(Assumptions!$H$8:$H$12,MATCH(B10001,Assumptions!$A$8:$A$12,0)))))</f>
        <v>0.8</v>
      </c>
      <c r="R10001" s="14">
        <f t="shared" ca="1" si="1097"/>
        <v>257491.78400000004</v>
      </c>
      <c r="S10001" s="14">
        <f t="shared" ca="1" si="1098"/>
        <v>64372.945999999996</v>
      </c>
      <c r="T10001" s="11" t="s">
        <v>25</v>
      </c>
      <c r="U10001" s="18" t="s">
        <v>26</v>
      </c>
    </row>
    <row r="10002" spans="1:21" ht="15" customHeight="1" x14ac:dyDescent="0.15">
      <c r="A10002" s="10" t="s">
        <v>10050</v>
      </c>
      <c r="B10002" s="11" t="s">
        <v>31</v>
      </c>
      <c r="C10002" s="11" t="s">
        <v>63</v>
      </c>
      <c r="D10002" s="12">
        <v>46081</v>
      </c>
      <c r="E10002" s="11">
        <v>3587</v>
      </c>
      <c r="F10002" s="11" t="s">
        <v>33</v>
      </c>
      <c r="G10002" s="13">
        <v>2198.75</v>
      </c>
      <c r="H10002" s="14">
        <f t="shared" si="1092"/>
        <v>7886916.25</v>
      </c>
      <c r="I10002" s="14">
        <f>IF(F10002="GHS",H10002,H10002*Assumptions!$B$4)</f>
        <v>7886916.25</v>
      </c>
      <c r="J10002" s="15" t="str">
        <f>INDEX(Assumptions!$B$8:$B$12,MATCH(B10002,Assumptions!$A$8:$A$12,0))</f>
        <v>Weighted Average</v>
      </c>
      <c r="K10002" s="16">
        <f>G10002/(1-INDEX(Assumptions!$D$8:$D$12,MATCH(B10002,Assumptions!$A$8:$A$12,0)))</f>
        <v>3053.8194444444443</v>
      </c>
      <c r="L10002" s="16">
        <f t="shared" si="1093"/>
        <v>65.962499999999991</v>
      </c>
      <c r="M10002" s="16">
        <f t="shared" si="1094"/>
        <v>152.69097222222223</v>
      </c>
      <c r="N10002" s="14">
        <f>E10002*(K10002-L10002-M10002)*IF(F10002="GHS",1,Assumptions!$B$4)</f>
        <v>10169740.342361111</v>
      </c>
      <c r="O10002" s="15">
        <f t="shared" ca="1" si="1095"/>
        <v>205</v>
      </c>
      <c r="P10002" s="15" t="str">
        <f t="shared" ca="1" si="1096"/>
        <v>181-365d</v>
      </c>
      <c r="Q10002" s="17">
        <f ca="1">IF(P10002="0-90d",0,IF(P10002="91-180d",INDEX(Assumptions!$F$8:$F$12,MATCH(B10002,Assumptions!$A$8:$A$12,0)),IF(P10002="181-365d",INDEX(Assumptions!$G$8:$G$12,MATCH(B10002,Assumptions!$A$8:$A$12,0)),INDEX(Assumptions!$H$8:$H$12,MATCH(B10002,Assumptions!$A$8:$A$12,0)))))</f>
        <v>0.2</v>
      </c>
      <c r="R10002" s="14">
        <f t="shared" ca="1" si="1097"/>
        <v>1577383.25</v>
      </c>
      <c r="S10002" s="14">
        <f t="shared" si="1098"/>
        <v>0</v>
      </c>
      <c r="T10002" s="11" t="s">
        <v>39</v>
      </c>
      <c r="U10002" s="18" t="s">
        <v>26</v>
      </c>
    </row>
    <row r="10003" spans="1:21" ht="15" customHeight="1" x14ac:dyDescent="0.15">
      <c r="A10003" s="10" t="s">
        <v>10051</v>
      </c>
      <c r="B10003" s="11" t="s">
        <v>46</v>
      </c>
      <c r="C10003" s="11" t="s">
        <v>47</v>
      </c>
      <c r="D10003" s="12">
        <v>46045</v>
      </c>
      <c r="E10003" s="11">
        <v>1019</v>
      </c>
      <c r="F10003" s="11" t="s">
        <v>33</v>
      </c>
      <c r="G10003" s="13">
        <v>391209.82</v>
      </c>
      <c r="H10003" s="14">
        <f t="shared" si="1092"/>
        <v>398642806.57999998</v>
      </c>
      <c r="I10003" s="14">
        <f>IF(F10003="GHS",H10003,H10003*Assumptions!$B$4)</f>
        <v>398642806.57999998</v>
      </c>
      <c r="J10003" s="15" t="str">
        <f>INDEX(Assumptions!$B$8:$B$12,MATCH(B10003,Assumptions!$A$8:$A$12,0))</f>
        <v>Specific Identification</v>
      </c>
      <c r="K10003" s="16">
        <f>G10003/(1-INDEX(Assumptions!$D$8:$D$12,MATCH(B10003,Assumptions!$A$8:$A$12,0)))</f>
        <v>501551.05128205125</v>
      </c>
      <c r="L10003" s="16">
        <f t="shared" si="1093"/>
        <v>11736.294599999999</v>
      </c>
      <c r="M10003" s="16">
        <f t="shared" si="1094"/>
        <v>25077.552564102563</v>
      </c>
      <c r="N10003" s="14">
        <f>E10003*(K10003-L10003-M10003)*IF(F10003="GHS",1,Assumptions!$B$4)</f>
        <v>473567210.99618965</v>
      </c>
      <c r="O10003" s="15">
        <f t="shared" ca="1" si="1095"/>
        <v>241</v>
      </c>
      <c r="P10003" s="15" t="str">
        <f t="shared" ca="1" si="1096"/>
        <v>181-365d</v>
      </c>
      <c r="Q10003" s="17">
        <f ca="1">IF(P10003="0-90d",0,IF(P10003="91-180d",INDEX(Assumptions!$F$8:$F$12,MATCH(B10003,Assumptions!$A$8:$A$12,0)),IF(P10003="181-365d",INDEX(Assumptions!$G$8:$G$12,MATCH(B10003,Assumptions!$A$8:$A$12,0)),INDEX(Assumptions!$H$8:$H$12,MATCH(B10003,Assumptions!$A$8:$A$12,0)))))</f>
        <v>0.05</v>
      </c>
      <c r="R10003" s="14">
        <f t="shared" ca="1" si="1097"/>
        <v>19932140.329</v>
      </c>
      <c r="S10003" s="14">
        <f t="shared" ca="1" si="1098"/>
        <v>378710666.25099999</v>
      </c>
      <c r="T10003" s="11" t="s">
        <v>25</v>
      </c>
      <c r="U10003" s="18" t="s">
        <v>26</v>
      </c>
    </row>
    <row r="10004" spans="1:21" ht="15" customHeight="1" x14ac:dyDescent="0.15">
      <c r="A10004" s="10" t="s">
        <v>10052</v>
      </c>
      <c r="B10004" s="11" t="s">
        <v>41</v>
      </c>
      <c r="C10004" s="11" t="s">
        <v>42</v>
      </c>
      <c r="D10004" s="12">
        <v>45798</v>
      </c>
      <c r="E10004" s="11">
        <v>3770</v>
      </c>
      <c r="F10004" s="11" t="s">
        <v>33</v>
      </c>
      <c r="G10004" s="13">
        <v>558.32000000000005</v>
      </c>
      <c r="H10004" s="14">
        <f t="shared" si="1092"/>
        <v>2104866.4000000004</v>
      </c>
      <c r="I10004" s="14">
        <f>IF(F10004="GHS",H10004,H10004*Assumptions!$B$4)</f>
        <v>2104866.4000000004</v>
      </c>
      <c r="J10004" s="15" t="str">
        <f>INDEX(Assumptions!$B$8:$B$12,MATCH(B10004,Assumptions!$A$8:$A$12,0))</f>
        <v>Weighted Average</v>
      </c>
      <c r="K10004" s="16">
        <f>G10004/(1-INDEX(Assumptions!$D$8:$D$12,MATCH(B10004,Assumptions!$A$8:$A$12,0)))</f>
        <v>858.95384615384626</v>
      </c>
      <c r="L10004" s="16">
        <f t="shared" si="1093"/>
        <v>16.749600000000001</v>
      </c>
      <c r="M10004" s="16">
        <f t="shared" si="1094"/>
        <v>42.947692307692314</v>
      </c>
      <c r="N10004" s="14">
        <f>E10004*(K10004-L10004-M10004)*IF(F10004="GHS",1,Assumptions!$B$4)</f>
        <v>3013197.2080000001</v>
      </c>
      <c r="O10004" s="15">
        <f t="shared" ca="1" si="1095"/>
        <v>488</v>
      </c>
      <c r="P10004" s="15" t="str">
        <f t="shared" ca="1" si="1096"/>
        <v>365d+</v>
      </c>
      <c r="Q10004" s="17">
        <f ca="1">IF(P10004="0-90d",0,IF(P10004="91-180d",INDEX(Assumptions!$F$8:$F$12,MATCH(B10004,Assumptions!$A$8:$A$12,0)),IF(P10004="181-365d",INDEX(Assumptions!$G$8:$G$12,MATCH(B10004,Assumptions!$A$8:$A$12,0)),INDEX(Assumptions!$H$8:$H$12,MATCH(B10004,Assumptions!$A$8:$A$12,0)))))</f>
        <v>0.8</v>
      </c>
      <c r="R10004" s="14">
        <f t="shared" ca="1" si="1097"/>
        <v>1683893.1200000003</v>
      </c>
      <c r="S10004" s="14">
        <f t="shared" ca="1" si="1098"/>
        <v>420973.28</v>
      </c>
      <c r="T10004" s="11" t="s">
        <v>25</v>
      </c>
      <c r="U10004" s="18" t="s">
        <v>26</v>
      </c>
    </row>
    <row r="10005" spans="1:21" ht="15" customHeight="1" x14ac:dyDescent="0.15">
      <c r="A10005" s="10" t="s">
        <v>10053</v>
      </c>
      <c r="B10005" s="11" t="s">
        <v>31</v>
      </c>
      <c r="C10005" s="11" t="s">
        <v>32</v>
      </c>
      <c r="D10005" s="12">
        <v>45786</v>
      </c>
      <c r="E10005" s="11">
        <v>1070</v>
      </c>
      <c r="F10005" s="11" t="s">
        <v>33</v>
      </c>
      <c r="G10005" s="13">
        <v>2246.54</v>
      </c>
      <c r="H10005" s="14">
        <f t="shared" si="1092"/>
        <v>2403797.7999999998</v>
      </c>
      <c r="I10005" s="14">
        <f>IF(F10005="GHS",H10005,H10005*Assumptions!$B$4)</f>
        <v>2403797.7999999998</v>
      </c>
      <c r="J10005" s="15" t="str">
        <f>INDEX(Assumptions!$B$8:$B$12,MATCH(B10005,Assumptions!$A$8:$A$12,0))</f>
        <v>Weighted Average</v>
      </c>
      <c r="K10005" s="16">
        <f>G10005/(1-INDEX(Assumptions!$D$8:$D$12,MATCH(B10005,Assumptions!$A$8:$A$12,0)))</f>
        <v>3120.1944444444443</v>
      </c>
      <c r="L10005" s="16">
        <f t="shared" si="1093"/>
        <v>67.396199999999993</v>
      </c>
      <c r="M10005" s="16">
        <f t="shared" si="1094"/>
        <v>156.00972222222222</v>
      </c>
      <c r="N10005" s="14">
        <f>E10005*(K10005-L10005-M10005)*IF(F10005="GHS",1,Assumptions!$B$4)</f>
        <v>3099563.7187777776</v>
      </c>
      <c r="O10005" s="15">
        <f t="shared" ca="1" si="1095"/>
        <v>500</v>
      </c>
      <c r="P10005" s="15" t="str">
        <f t="shared" ca="1" si="1096"/>
        <v>365d+</v>
      </c>
      <c r="Q10005" s="17">
        <f ca="1">IF(P10005="0-90d",0,IF(P10005="91-180d",INDEX(Assumptions!$F$8:$F$12,MATCH(B10005,Assumptions!$A$8:$A$12,0)),IF(P10005="181-365d",INDEX(Assumptions!$G$8:$G$12,MATCH(B10005,Assumptions!$A$8:$A$12,0)),INDEX(Assumptions!$H$8:$H$12,MATCH(B10005,Assumptions!$A$8:$A$12,0)))))</f>
        <v>0.6</v>
      </c>
      <c r="R10005" s="14">
        <f t="shared" ca="1" si="1097"/>
        <v>1442278.68</v>
      </c>
      <c r="S10005" s="14">
        <f t="shared" ca="1" si="1098"/>
        <v>961519.11999999988</v>
      </c>
      <c r="T10005" s="11" t="s">
        <v>50</v>
      </c>
      <c r="U10005" s="18" t="s">
        <v>26</v>
      </c>
    </row>
    <row r="10006" spans="1:21" ht="15" customHeight="1" x14ac:dyDescent="0.15">
      <c r="A10006" s="10" t="s">
        <v>10054</v>
      </c>
      <c r="B10006" s="11" t="s">
        <v>31</v>
      </c>
      <c r="C10006" s="11" t="s">
        <v>76</v>
      </c>
      <c r="D10006" s="12">
        <v>46109</v>
      </c>
      <c r="E10006" s="11">
        <v>1370</v>
      </c>
      <c r="F10006" s="11" t="s">
        <v>33</v>
      </c>
      <c r="G10006" s="13">
        <v>3586.2</v>
      </c>
      <c r="H10006" s="14">
        <f t="shared" si="1092"/>
        <v>4913094</v>
      </c>
      <c r="I10006" s="14">
        <f>IF(F10006="GHS",H10006,H10006*Assumptions!$B$4)</f>
        <v>4913094</v>
      </c>
      <c r="J10006" s="15" t="str">
        <f>INDEX(Assumptions!$B$8:$B$12,MATCH(B10006,Assumptions!$A$8:$A$12,0))</f>
        <v>Weighted Average</v>
      </c>
      <c r="K10006" s="16">
        <f>G10006/(1-INDEX(Assumptions!$D$8:$D$12,MATCH(B10006,Assumptions!$A$8:$A$12,0)))</f>
        <v>4980.833333333333</v>
      </c>
      <c r="L10006" s="16">
        <f t="shared" si="1093"/>
        <v>107.58599999999998</v>
      </c>
      <c r="M10006" s="16">
        <f t="shared" si="1094"/>
        <v>249.04166666666666</v>
      </c>
      <c r="N10006" s="14">
        <f>E10006*(K10006-L10006-M10006)*IF(F10006="GHS",1,Assumptions!$B$4)</f>
        <v>6335161.7633333318</v>
      </c>
      <c r="O10006" s="15">
        <f t="shared" ca="1" si="1095"/>
        <v>177</v>
      </c>
      <c r="P10006" s="15" t="str">
        <f t="shared" ca="1" si="1096"/>
        <v>91-180d</v>
      </c>
      <c r="Q10006" s="17">
        <f ca="1">IF(P10006="0-90d",0,IF(P10006="91-180d",INDEX(Assumptions!$F$8:$F$12,MATCH(B10006,Assumptions!$A$8:$A$12,0)),IF(P10006="181-365d",INDEX(Assumptions!$G$8:$G$12,MATCH(B10006,Assumptions!$A$8:$A$12,0)),INDEX(Assumptions!$H$8:$H$12,MATCH(B10006,Assumptions!$A$8:$A$12,0)))))</f>
        <v>0.05</v>
      </c>
      <c r="R10006" s="14">
        <f t="shared" ca="1" si="1097"/>
        <v>245654.7</v>
      </c>
      <c r="S10006" s="14">
        <f t="shared" ca="1" si="1098"/>
        <v>4667439.3</v>
      </c>
      <c r="T10006" s="11" t="s">
        <v>25</v>
      </c>
      <c r="U10006" s="18" t="s">
        <v>26</v>
      </c>
    </row>
    <row r="10007" spans="1:21" ht="15" customHeight="1" x14ac:dyDescent="0.15">
      <c r="A10007" s="10" t="s">
        <v>10055</v>
      </c>
      <c r="B10007" s="11" t="s">
        <v>28</v>
      </c>
      <c r="C10007" s="11" t="s">
        <v>55</v>
      </c>
      <c r="D10007" s="12">
        <v>45873</v>
      </c>
      <c r="E10007" s="11">
        <v>4911</v>
      </c>
      <c r="F10007" s="11" t="s">
        <v>24</v>
      </c>
      <c r="G10007" s="13">
        <v>4800.0600000000004</v>
      </c>
      <c r="H10007" s="14">
        <f t="shared" si="1092"/>
        <v>23573094.66</v>
      </c>
      <c r="I10007" s="14">
        <f>IF(F10007="GHS",H10007,H10007*Assumptions!$B$4)</f>
        <v>254589422.32800001</v>
      </c>
      <c r="J10007" s="15" t="str">
        <f>INDEX(Assumptions!$B$8:$B$12,MATCH(B10007,Assumptions!$A$8:$A$12,0))</f>
        <v>Fair Value Less Costs to Sell</v>
      </c>
      <c r="K10007" s="16">
        <f>G10007/(1-INDEX(Assumptions!$D$8:$D$12,MATCH(B10007,Assumptions!$A$8:$A$12,0)))</f>
        <v>5454.6136363636369</v>
      </c>
      <c r="L10007" s="16">
        <f t="shared" si="1093"/>
        <v>144.0018</v>
      </c>
      <c r="M10007" s="16">
        <f t="shared" si="1094"/>
        <v>272.73068181818184</v>
      </c>
      <c r="N10007" s="14">
        <f>E10007*(K10007-L10007-M10007)*IF(F10007="GHS",1,Assumptions!$B$4)</f>
        <v>267203170.97970551</v>
      </c>
      <c r="O10007" s="15">
        <f t="shared" ca="1" si="1095"/>
        <v>413</v>
      </c>
      <c r="P10007" s="15" t="str">
        <f t="shared" ca="1" si="1096"/>
        <v>365d+</v>
      </c>
      <c r="Q10007" s="17">
        <f ca="1">IF(P10007="0-90d",0,IF(P10007="91-180d",INDEX(Assumptions!$F$8:$F$12,MATCH(B10007,Assumptions!$A$8:$A$12,0)),IF(P10007="181-365d",INDEX(Assumptions!$G$8:$G$12,MATCH(B10007,Assumptions!$A$8:$A$12,0)),INDEX(Assumptions!$H$8:$H$12,MATCH(B10007,Assumptions!$A$8:$A$12,0)))))</f>
        <v>0.4</v>
      </c>
      <c r="R10007" s="14">
        <f t="shared" ca="1" si="1097"/>
        <v>101835768.93120001</v>
      </c>
      <c r="S10007" s="14">
        <f t="shared" ca="1" si="1098"/>
        <v>152753653.39679998</v>
      </c>
      <c r="T10007" s="11" t="s">
        <v>25</v>
      </c>
      <c r="U10007" s="18" t="s">
        <v>26</v>
      </c>
    </row>
    <row r="10008" spans="1:21" ht="15" customHeight="1" x14ac:dyDescent="0.15">
      <c r="A10008" s="10" t="s">
        <v>10056</v>
      </c>
      <c r="B10008" s="11" t="s">
        <v>28</v>
      </c>
      <c r="C10008" s="11" t="s">
        <v>38</v>
      </c>
      <c r="D10008" s="12">
        <v>46112</v>
      </c>
      <c r="E10008" s="11">
        <v>4815</v>
      </c>
      <c r="F10008" s="11" t="s">
        <v>24</v>
      </c>
      <c r="G10008" s="13">
        <v>4055.63</v>
      </c>
      <c r="H10008" s="14">
        <f t="shared" si="1092"/>
        <v>19527858.449999999</v>
      </c>
      <c r="I10008" s="14">
        <f>IF(F10008="GHS",H10008,H10008*Assumptions!$B$4)</f>
        <v>210900871.26000002</v>
      </c>
      <c r="J10008" s="15" t="str">
        <f>INDEX(Assumptions!$B$8:$B$12,MATCH(B10008,Assumptions!$A$8:$A$12,0))</f>
        <v>Fair Value Less Costs to Sell</v>
      </c>
      <c r="K10008" s="16">
        <f>G10008/(1-INDEX(Assumptions!$D$8:$D$12,MATCH(B10008,Assumptions!$A$8:$A$12,0)))</f>
        <v>4608.670454545455</v>
      </c>
      <c r="L10008" s="16">
        <f t="shared" si="1093"/>
        <v>121.66889999999999</v>
      </c>
      <c r="M10008" s="16">
        <f t="shared" si="1094"/>
        <v>230.43352272727276</v>
      </c>
      <c r="N10008" s="14">
        <f>E10008*(K10008-L10008-M10008)*IF(F10008="GHS",1,Assumptions!$B$4)</f>
        <v>221350050.79060912</v>
      </c>
      <c r="O10008" s="15">
        <f t="shared" ca="1" si="1095"/>
        <v>174</v>
      </c>
      <c r="P10008" s="15" t="str">
        <f t="shared" ca="1" si="1096"/>
        <v>91-180d</v>
      </c>
      <c r="Q10008" s="17">
        <f ca="1">IF(P10008="0-90d",0,IF(P10008="91-180d",INDEX(Assumptions!$F$8:$F$12,MATCH(B10008,Assumptions!$A$8:$A$12,0)),IF(P10008="181-365d",INDEX(Assumptions!$G$8:$G$12,MATCH(B10008,Assumptions!$A$8:$A$12,0)),INDEX(Assumptions!$H$8:$H$12,MATCH(B10008,Assumptions!$A$8:$A$12,0)))))</f>
        <v>0.02</v>
      </c>
      <c r="R10008" s="14">
        <f t="shared" ca="1" si="1097"/>
        <v>4218017.4252000004</v>
      </c>
      <c r="S10008" s="14">
        <f t="shared" ca="1" si="1098"/>
        <v>206682853.8348</v>
      </c>
      <c r="T10008" s="11" t="s">
        <v>25</v>
      </c>
      <c r="U10008" s="18" t="s">
        <v>26</v>
      </c>
    </row>
    <row r="10009" spans="1:21" ht="15" customHeight="1" x14ac:dyDescent="0.15">
      <c r="A10009" s="10" t="s">
        <v>10057</v>
      </c>
      <c r="B10009" s="11" t="s">
        <v>28</v>
      </c>
      <c r="C10009" s="11" t="s">
        <v>38</v>
      </c>
      <c r="D10009" s="12">
        <v>45961</v>
      </c>
      <c r="E10009" s="11">
        <v>2361</v>
      </c>
      <c r="F10009" s="11" t="s">
        <v>24</v>
      </c>
      <c r="G10009" s="13">
        <v>8108.6</v>
      </c>
      <c r="H10009" s="14">
        <f t="shared" si="1092"/>
        <v>19144404.600000001</v>
      </c>
      <c r="I10009" s="14">
        <f>IF(F10009="GHS",H10009,H10009*Assumptions!$B$4)</f>
        <v>206759569.68000004</v>
      </c>
      <c r="J10009" s="15" t="str">
        <f>INDEX(Assumptions!$B$8:$B$12,MATCH(B10009,Assumptions!$A$8:$A$12,0))</f>
        <v>Fair Value Less Costs to Sell</v>
      </c>
      <c r="K10009" s="16">
        <f>G10009/(1-INDEX(Assumptions!$D$8:$D$12,MATCH(B10009,Assumptions!$A$8:$A$12,0)))</f>
        <v>9214.318181818182</v>
      </c>
      <c r="L10009" s="16">
        <f t="shared" si="1093"/>
        <v>243.25800000000001</v>
      </c>
      <c r="M10009" s="16">
        <f t="shared" si="1094"/>
        <v>460.71590909090912</v>
      </c>
      <c r="N10009" s="14">
        <f>E10009*(K10009-L10009-M10009)*IF(F10009="GHS",1,Assumptions!$B$4)</f>
        <v>217003566.54141819</v>
      </c>
      <c r="O10009" s="15">
        <f t="shared" ca="1" si="1095"/>
        <v>325</v>
      </c>
      <c r="P10009" s="15" t="str">
        <f t="shared" ca="1" si="1096"/>
        <v>181-365d</v>
      </c>
      <c r="Q10009" s="17">
        <f ca="1">IF(P10009="0-90d",0,IF(P10009="91-180d",INDEX(Assumptions!$F$8:$F$12,MATCH(B10009,Assumptions!$A$8:$A$12,0)),IF(P10009="181-365d",INDEX(Assumptions!$G$8:$G$12,MATCH(B10009,Assumptions!$A$8:$A$12,0)),INDEX(Assumptions!$H$8:$H$12,MATCH(B10009,Assumptions!$A$8:$A$12,0)))))</f>
        <v>0.1</v>
      </c>
      <c r="R10009" s="14">
        <f t="shared" ca="1" si="1097"/>
        <v>20675956.968000006</v>
      </c>
      <c r="S10009" s="14">
        <f t="shared" ca="1" si="1098"/>
        <v>186083612.71200004</v>
      </c>
      <c r="T10009" s="11" t="s">
        <v>25</v>
      </c>
      <c r="U10009" s="18" t="s">
        <v>26</v>
      </c>
    </row>
    <row r="10010" spans="1:21" ht="15" customHeight="1" x14ac:dyDescent="0.15">
      <c r="A10010" s="10" t="s">
        <v>10058</v>
      </c>
      <c r="B10010" s="11" t="s">
        <v>31</v>
      </c>
      <c r="C10010" s="11" t="s">
        <v>76</v>
      </c>
      <c r="D10010" s="12">
        <v>45985</v>
      </c>
      <c r="E10010" s="11">
        <v>1884</v>
      </c>
      <c r="F10010" s="11" t="s">
        <v>33</v>
      </c>
      <c r="G10010" s="13">
        <v>1281</v>
      </c>
      <c r="H10010" s="14">
        <f t="shared" si="1092"/>
        <v>2413404</v>
      </c>
      <c r="I10010" s="14">
        <f>IF(F10010="GHS",H10010,H10010*Assumptions!$B$4)</f>
        <v>2413404</v>
      </c>
      <c r="J10010" s="15" t="str">
        <f>INDEX(Assumptions!$B$8:$B$12,MATCH(B10010,Assumptions!$A$8:$A$12,0))</f>
        <v>Weighted Average</v>
      </c>
      <c r="K10010" s="16">
        <f>G10010/(1-INDEX(Assumptions!$D$8:$D$12,MATCH(B10010,Assumptions!$A$8:$A$12,0)))</f>
        <v>1779.1666666666667</v>
      </c>
      <c r="L10010" s="16">
        <f t="shared" si="1093"/>
        <v>38.43</v>
      </c>
      <c r="M10010" s="16">
        <f t="shared" si="1094"/>
        <v>88.958333333333343</v>
      </c>
      <c r="N10010" s="14">
        <f>E10010*(K10010-L10010-M10010)*IF(F10010="GHS",1,Assumptions!$B$4)</f>
        <v>3111950.3800000004</v>
      </c>
      <c r="O10010" s="15">
        <f t="shared" ca="1" si="1095"/>
        <v>301</v>
      </c>
      <c r="P10010" s="15" t="str">
        <f t="shared" ca="1" si="1096"/>
        <v>181-365d</v>
      </c>
      <c r="Q10010" s="17">
        <f ca="1">IF(P10010="0-90d",0,IF(P10010="91-180d",INDEX(Assumptions!$F$8:$F$12,MATCH(B10010,Assumptions!$A$8:$A$12,0)),IF(P10010="181-365d",INDEX(Assumptions!$G$8:$G$12,MATCH(B10010,Assumptions!$A$8:$A$12,0)),INDEX(Assumptions!$H$8:$H$12,MATCH(B10010,Assumptions!$A$8:$A$12,0)))))</f>
        <v>0.2</v>
      </c>
      <c r="R10010" s="14">
        <f t="shared" ca="1" si="1097"/>
        <v>482680.80000000005</v>
      </c>
      <c r="S10010" s="14">
        <f t="shared" ca="1" si="1098"/>
        <v>1930723.2</v>
      </c>
      <c r="T10010" s="11" t="s">
        <v>25</v>
      </c>
      <c r="U10010" s="18" t="s">
        <v>26</v>
      </c>
    </row>
    <row r="10011" spans="1:21" ht="15" customHeight="1" x14ac:dyDescent="0.15">
      <c r="A10011" s="10" t="s">
        <v>10059</v>
      </c>
      <c r="B10011" s="11" t="s">
        <v>46</v>
      </c>
      <c r="C10011" s="11" t="s">
        <v>52</v>
      </c>
      <c r="D10011" s="12">
        <v>46193</v>
      </c>
      <c r="E10011" s="11">
        <v>3061</v>
      </c>
      <c r="F10011" s="11" t="s">
        <v>33</v>
      </c>
      <c r="G10011" s="13">
        <v>205160.92</v>
      </c>
      <c r="H10011" s="14">
        <f t="shared" si="1092"/>
        <v>627997576.12</v>
      </c>
      <c r="I10011" s="14">
        <f>IF(F10011="GHS",H10011,H10011*Assumptions!$B$4)</f>
        <v>627997576.12</v>
      </c>
      <c r="J10011" s="15" t="str">
        <f>INDEX(Assumptions!$B$8:$B$12,MATCH(B10011,Assumptions!$A$8:$A$12,0))</f>
        <v>Specific Identification</v>
      </c>
      <c r="K10011" s="16">
        <f>G10011/(1-INDEX(Assumptions!$D$8:$D$12,MATCH(B10011,Assumptions!$A$8:$A$12,0)))</f>
        <v>263026.8205128205</v>
      </c>
      <c r="L10011" s="16">
        <f t="shared" si="1093"/>
        <v>6154.8276000000005</v>
      </c>
      <c r="M10011" s="16">
        <f t="shared" si="1094"/>
        <v>13151.341025641026</v>
      </c>
      <c r="N10011" s="14">
        <f>E10011*(K10011-L10011-M10011)*IF(F10011="GHS",1,Assumptions!$B$4)</f>
        <v>746028915.42665648</v>
      </c>
      <c r="O10011" s="15">
        <f t="shared" ca="1" si="1095"/>
        <v>93</v>
      </c>
      <c r="P10011" s="15" t="str">
        <f t="shared" ca="1" si="1096"/>
        <v>91-180d</v>
      </c>
      <c r="Q10011" s="17">
        <f ca="1">IF(P10011="0-90d",0,IF(P10011="91-180d",INDEX(Assumptions!$F$8:$F$12,MATCH(B10011,Assumptions!$A$8:$A$12,0)),IF(P10011="181-365d",INDEX(Assumptions!$G$8:$G$12,MATCH(B10011,Assumptions!$A$8:$A$12,0)),INDEX(Assumptions!$H$8:$H$12,MATCH(B10011,Assumptions!$A$8:$A$12,0)))))</f>
        <v>0</v>
      </c>
      <c r="R10011" s="14">
        <f t="shared" ca="1" si="1097"/>
        <v>0</v>
      </c>
      <c r="S10011" s="14">
        <f t="shared" ca="1" si="1098"/>
        <v>627997576.12</v>
      </c>
      <c r="T10011" s="11" t="s">
        <v>25</v>
      </c>
      <c r="U10011" s="18" t="s">
        <v>26</v>
      </c>
    </row>
    <row r="10012" spans="1:21" ht="15" customHeight="1" x14ac:dyDescent="0.15">
      <c r="A10012" s="10" t="s">
        <v>10060</v>
      </c>
      <c r="B10012" s="11" t="s">
        <v>41</v>
      </c>
      <c r="C10012" s="11" t="s">
        <v>42</v>
      </c>
      <c r="D10012" s="12">
        <v>45760</v>
      </c>
      <c r="E10012" s="11">
        <v>1427</v>
      </c>
      <c r="F10012" s="11" t="s">
        <v>33</v>
      </c>
      <c r="G10012" s="13">
        <v>395.31</v>
      </c>
      <c r="H10012" s="14">
        <f t="shared" si="1092"/>
        <v>564107.37</v>
      </c>
      <c r="I10012" s="14">
        <f>IF(F10012="GHS",H10012,H10012*Assumptions!$B$4)</f>
        <v>564107.37</v>
      </c>
      <c r="J10012" s="15" t="str">
        <f>INDEX(Assumptions!$B$8:$B$12,MATCH(B10012,Assumptions!$A$8:$A$12,0))</f>
        <v>Weighted Average</v>
      </c>
      <c r="K10012" s="16">
        <f>G10012/(1-INDEX(Assumptions!$D$8:$D$12,MATCH(B10012,Assumptions!$A$8:$A$12,0)))</f>
        <v>608.16923076923081</v>
      </c>
      <c r="L10012" s="16">
        <f t="shared" si="1093"/>
        <v>11.859299999999999</v>
      </c>
      <c r="M10012" s="16">
        <f t="shared" si="1094"/>
        <v>30.408461538461541</v>
      </c>
      <c r="N10012" s="14">
        <f>E10012*(K10012-L10012-M10012)*IF(F10012="GHS",1,Assumptions!$B$4)</f>
        <v>807541.39659230784</v>
      </c>
      <c r="O10012" s="15">
        <f t="shared" ca="1" si="1095"/>
        <v>526</v>
      </c>
      <c r="P10012" s="15" t="str">
        <f t="shared" ca="1" si="1096"/>
        <v>365d+</v>
      </c>
      <c r="Q10012" s="17">
        <f ca="1">IF(P10012="0-90d",0,IF(P10012="91-180d",INDEX(Assumptions!$F$8:$F$12,MATCH(B10012,Assumptions!$A$8:$A$12,0)),IF(P10012="181-365d",INDEX(Assumptions!$G$8:$G$12,MATCH(B10012,Assumptions!$A$8:$A$12,0)),INDEX(Assumptions!$H$8:$H$12,MATCH(B10012,Assumptions!$A$8:$A$12,0)))))</f>
        <v>0.8</v>
      </c>
      <c r="R10012" s="14">
        <f t="shared" ca="1" si="1097"/>
        <v>451285.89600000001</v>
      </c>
      <c r="S10012" s="14">
        <f t="shared" ca="1" si="1098"/>
        <v>112821.47399999999</v>
      </c>
      <c r="T10012" s="11" t="s">
        <v>50</v>
      </c>
      <c r="U10012" s="18" t="s">
        <v>26</v>
      </c>
    </row>
    <row r="10013" spans="1:21" ht="15" customHeight="1" x14ac:dyDescent="0.15">
      <c r="A10013" s="10" t="s">
        <v>10061</v>
      </c>
      <c r="B10013" s="11" t="s">
        <v>22</v>
      </c>
      <c r="C10013" s="11" t="s">
        <v>61</v>
      </c>
      <c r="D10013" s="12">
        <v>45800</v>
      </c>
      <c r="E10013" s="11">
        <v>4787</v>
      </c>
      <c r="F10013" s="11" t="s">
        <v>24</v>
      </c>
      <c r="G10013" s="13">
        <v>10111.01</v>
      </c>
      <c r="H10013" s="14">
        <f t="shared" si="1092"/>
        <v>48401404.870000005</v>
      </c>
      <c r="I10013" s="14">
        <f>IF(F10013="GHS",H10013,H10013*Assumptions!$B$4)</f>
        <v>522735172.59600008</v>
      </c>
      <c r="J10013" s="15" t="str">
        <f>INDEX(Assumptions!$B$8:$B$12,MATCH(B10013,Assumptions!$A$8:$A$12,0))</f>
        <v>FIFO</v>
      </c>
      <c r="K10013" s="16">
        <f>G10013/(1-INDEX(Assumptions!$D$8:$D$12,MATCH(B10013,Assumptions!$A$8:$A$12,0)))</f>
        <v>12330.5</v>
      </c>
      <c r="L10013" s="16">
        <f t="shared" si="1093"/>
        <v>303.33030000000002</v>
      </c>
      <c r="M10013" s="16">
        <f t="shared" si="1094"/>
        <v>616.52500000000009</v>
      </c>
      <c r="N10013" s="14">
        <f>E10013*(K10013-L10013-M10013)*IF(F10013="GHS",1,Assumptions!$B$4)</f>
        <v>589925766.73212004</v>
      </c>
      <c r="O10013" s="15">
        <f t="shared" ca="1" si="1095"/>
        <v>486</v>
      </c>
      <c r="P10013" s="15" t="str">
        <f t="shared" ca="1" si="1096"/>
        <v>365d+</v>
      </c>
      <c r="Q10013" s="17">
        <f ca="1">IF(P10013="0-90d",0,IF(P10013="91-180d",INDEX(Assumptions!$F$8:$F$12,MATCH(B10013,Assumptions!$A$8:$A$12,0)),IF(P10013="181-365d",INDEX(Assumptions!$G$8:$G$12,MATCH(B10013,Assumptions!$A$8:$A$12,0)),INDEX(Assumptions!$H$8:$H$12,MATCH(B10013,Assumptions!$A$8:$A$12,0)))))</f>
        <v>0.5</v>
      </c>
      <c r="R10013" s="14">
        <f t="shared" ca="1" si="1097"/>
        <v>261367586.29800004</v>
      </c>
      <c r="S10013" s="14">
        <f t="shared" ca="1" si="1098"/>
        <v>261367586.29800004</v>
      </c>
      <c r="T10013" s="11" t="s">
        <v>25</v>
      </c>
      <c r="U10013" s="18" t="s">
        <v>26</v>
      </c>
    </row>
    <row r="10014" spans="1:21" ht="15" customHeight="1" x14ac:dyDescent="0.15">
      <c r="A10014" s="10" t="s">
        <v>10062</v>
      </c>
      <c r="B10014" s="11" t="s">
        <v>31</v>
      </c>
      <c r="C10014" s="11" t="s">
        <v>63</v>
      </c>
      <c r="D10014" s="12">
        <v>45893</v>
      </c>
      <c r="E10014" s="11">
        <v>2279</v>
      </c>
      <c r="F10014" s="11" t="s">
        <v>33</v>
      </c>
      <c r="G10014" s="13">
        <v>3772.53</v>
      </c>
      <c r="H10014" s="14">
        <f t="shared" si="1092"/>
        <v>8597595.870000001</v>
      </c>
      <c r="I10014" s="14">
        <f>IF(F10014="GHS",H10014,H10014*Assumptions!$B$4)</f>
        <v>8597595.870000001</v>
      </c>
      <c r="J10014" s="15" t="str">
        <f>INDEX(Assumptions!$B$8:$B$12,MATCH(B10014,Assumptions!$A$8:$A$12,0))</f>
        <v>Weighted Average</v>
      </c>
      <c r="K10014" s="16">
        <f>G10014/(1-INDEX(Assumptions!$D$8:$D$12,MATCH(B10014,Assumptions!$A$8:$A$12,0)))</f>
        <v>5239.6250000000009</v>
      </c>
      <c r="L10014" s="16">
        <f t="shared" si="1093"/>
        <v>113.1759</v>
      </c>
      <c r="M10014" s="16">
        <f t="shared" si="1094"/>
        <v>261.98125000000005</v>
      </c>
      <c r="N10014" s="14">
        <f>E10014*(K10014-L10014-M10014)*IF(F10014="GHS",1,Assumptions!$B$4)</f>
        <v>11086122.230150003</v>
      </c>
      <c r="O10014" s="15">
        <f t="shared" ca="1" si="1095"/>
        <v>393</v>
      </c>
      <c r="P10014" s="15" t="str">
        <f t="shared" ca="1" si="1096"/>
        <v>365d+</v>
      </c>
      <c r="Q10014" s="17">
        <f ca="1">IF(P10014="0-90d",0,IF(P10014="91-180d",INDEX(Assumptions!$F$8:$F$12,MATCH(B10014,Assumptions!$A$8:$A$12,0)),IF(P10014="181-365d",INDEX(Assumptions!$G$8:$G$12,MATCH(B10014,Assumptions!$A$8:$A$12,0)),INDEX(Assumptions!$H$8:$H$12,MATCH(B10014,Assumptions!$A$8:$A$12,0)))))</f>
        <v>0.6</v>
      </c>
      <c r="R10014" s="14">
        <f t="shared" ca="1" si="1097"/>
        <v>5158557.5220000008</v>
      </c>
      <c r="S10014" s="14">
        <f t="shared" ca="1" si="1098"/>
        <v>3439038.3480000002</v>
      </c>
      <c r="T10014" s="11" t="s">
        <v>50</v>
      </c>
      <c r="U10014" s="18" t="s">
        <v>26</v>
      </c>
    </row>
    <row r="10015" spans="1:21" ht="15" customHeight="1" x14ac:dyDescent="0.15">
      <c r="A10015" s="10" t="s">
        <v>10063</v>
      </c>
      <c r="B10015" s="11" t="s">
        <v>41</v>
      </c>
      <c r="C10015" s="11" t="s">
        <v>115</v>
      </c>
      <c r="D10015" s="12">
        <v>46063</v>
      </c>
      <c r="E10015" s="11">
        <v>721</v>
      </c>
      <c r="F10015" s="11" t="s">
        <v>33</v>
      </c>
      <c r="G10015" s="13">
        <v>218.36</v>
      </c>
      <c r="H10015" s="14">
        <f t="shared" si="1092"/>
        <v>157437.56</v>
      </c>
      <c r="I10015" s="14">
        <f>IF(F10015="GHS",H10015,H10015*Assumptions!$B$4)</f>
        <v>157437.56</v>
      </c>
      <c r="J10015" s="15" t="str">
        <f>INDEX(Assumptions!$B$8:$B$12,MATCH(B10015,Assumptions!$A$8:$A$12,0))</f>
        <v>Weighted Average</v>
      </c>
      <c r="K10015" s="16">
        <f>G10015/(1-INDEX(Assumptions!$D$8:$D$12,MATCH(B10015,Assumptions!$A$8:$A$12,0)))</f>
        <v>335.93846153846152</v>
      </c>
      <c r="L10015" s="16">
        <f t="shared" si="1093"/>
        <v>6.5507999999999997</v>
      </c>
      <c r="M10015" s="16">
        <f t="shared" si="1094"/>
        <v>16.796923076923076</v>
      </c>
      <c r="N10015" s="14">
        <f>E10015*(K10015-L10015-M10015)*IF(F10015="GHS",1,Assumptions!$B$4)</f>
        <v>225377.92243076925</v>
      </c>
      <c r="O10015" s="15">
        <f t="shared" ca="1" si="1095"/>
        <v>223</v>
      </c>
      <c r="P10015" s="15" t="str">
        <f t="shared" ca="1" si="1096"/>
        <v>181-365d</v>
      </c>
      <c r="Q10015" s="17">
        <f ca="1">IF(P10015="0-90d",0,IF(P10015="91-180d",INDEX(Assumptions!$F$8:$F$12,MATCH(B10015,Assumptions!$A$8:$A$12,0)),IF(P10015="181-365d",INDEX(Assumptions!$G$8:$G$12,MATCH(B10015,Assumptions!$A$8:$A$12,0)),INDEX(Assumptions!$H$8:$H$12,MATCH(B10015,Assumptions!$A$8:$A$12,0)))))</f>
        <v>0.35</v>
      </c>
      <c r="R10015" s="14">
        <f t="shared" ca="1" si="1097"/>
        <v>55103.145999999993</v>
      </c>
      <c r="S10015" s="14">
        <f t="shared" ca="1" si="1098"/>
        <v>102334.414</v>
      </c>
      <c r="T10015" s="11" t="s">
        <v>25</v>
      </c>
      <c r="U10015" s="18" t="s">
        <v>26</v>
      </c>
    </row>
    <row r="10016" spans="1:21" ht="15" customHeight="1" x14ac:dyDescent="0.15">
      <c r="A10016" s="10" t="s">
        <v>10064</v>
      </c>
      <c r="B10016" s="11" t="s">
        <v>31</v>
      </c>
      <c r="C10016" s="11" t="s">
        <v>32</v>
      </c>
      <c r="D10016" s="12">
        <v>45973</v>
      </c>
      <c r="E10016" s="11">
        <v>1472</v>
      </c>
      <c r="F10016" s="11" t="s">
        <v>33</v>
      </c>
      <c r="G10016" s="13">
        <v>1463.86</v>
      </c>
      <c r="H10016" s="14">
        <f t="shared" si="1092"/>
        <v>2154801.92</v>
      </c>
      <c r="I10016" s="14">
        <f>IF(F10016="GHS",H10016,H10016*Assumptions!$B$4)</f>
        <v>2154801.92</v>
      </c>
      <c r="J10016" s="15" t="str">
        <f>INDEX(Assumptions!$B$8:$B$12,MATCH(B10016,Assumptions!$A$8:$A$12,0))</f>
        <v>Weighted Average</v>
      </c>
      <c r="K10016" s="16">
        <f>G10016/(1-INDEX(Assumptions!$D$8:$D$12,MATCH(B10016,Assumptions!$A$8:$A$12,0)))</f>
        <v>2033.1388888888889</v>
      </c>
      <c r="L10016" s="16">
        <f t="shared" si="1093"/>
        <v>43.915799999999997</v>
      </c>
      <c r="M10016" s="16">
        <f t="shared" si="1094"/>
        <v>101.65694444444445</v>
      </c>
      <c r="N10016" s="14">
        <f>E10016*(K10016-L10016-M10016)*IF(F10016="GHS",1,Assumptions!$B$4)</f>
        <v>2778497.3646222223</v>
      </c>
      <c r="O10016" s="15">
        <f t="shared" ca="1" si="1095"/>
        <v>313</v>
      </c>
      <c r="P10016" s="15" t="str">
        <f t="shared" ca="1" si="1096"/>
        <v>181-365d</v>
      </c>
      <c r="Q10016" s="17">
        <f ca="1">IF(P10016="0-90d",0,IF(P10016="91-180d",INDEX(Assumptions!$F$8:$F$12,MATCH(B10016,Assumptions!$A$8:$A$12,0)),IF(P10016="181-365d",INDEX(Assumptions!$G$8:$G$12,MATCH(B10016,Assumptions!$A$8:$A$12,0)),INDEX(Assumptions!$H$8:$H$12,MATCH(B10016,Assumptions!$A$8:$A$12,0)))))</f>
        <v>0.2</v>
      </c>
      <c r="R10016" s="14">
        <f t="shared" ca="1" si="1097"/>
        <v>430960.38400000002</v>
      </c>
      <c r="S10016" s="14">
        <f t="shared" ca="1" si="1098"/>
        <v>1723841.5359999998</v>
      </c>
      <c r="T10016" s="11" t="s">
        <v>25</v>
      </c>
      <c r="U10016" s="18" t="s">
        <v>36</v>
      </c>
    </row>
    <row r="10017" spans="1:21" ht="15" customHeight="1" x14ac:dyDescent="0.15">
      <c r="A10017" s="10" t="s">
        <v>10065</v>
      </c>
      <c r="B10017" s="11" t="s">
        <v>31</v>
      </c>
      <c r="C10017" s="11" t="s">
        <v>76</v>
      </c>
      <c r="D10017" s="12">
        <v>46164</v>
      </c>
      <c r="E10017" s="11">
        <v>2946</v>
      </c>
      <c r="F10017" s="11" t="s">
        <v>33</v>
      </c>
      <c r="G10017" s="13">
        <v>3061.55</v>
      </c>
      <c r="H10017" s="14">
        <f t="shared" si="1092"/>
        <v>9019326.3000000007</v>
      </c>
      <c r="I10017" s="14">
        <f>IF(F10017="GHS",H10017,H10017*Assumptions!$B$4)</f>
        <v>9019326.3000000007</v>
      </c>
      <c r="J10017" s="15" t="str">
        <f>INDEX(Assumptions!$B$8:$B$12,MATCH(B10017,Assumptions!$A$8:$A$12,0))</f>
        <v>Weighted Average</v>
      </c>
      <c r="K10017" s="16">
        <f>G10017/(1-INDEX(Assumptions!$D$8:$D$12,MATCH(B10017,Assumptions!$A$8:$A$12,0)))</f>
        <v>4252.1527777777783</v>
      </c>
      <c r="L10017" s="16">
        <f t="shared" si="1093"/>
        <v>91.846500000000006</v>
      </c>
      <c r="M10017" s="16">
        <f t="shared" si="1094"/>
        <v>212.60763888888891</v>
      </c>
      <c r="N10017" s="14">
        <f>E10017*(K10017-L10017-M10017)*IF(F10017="GHS",1,Assumptions!$B$4)</f>
        <v>11629920.190166669</v>
      </c>
      <c r="O10017" s="15">
        <f t="shared" ca="1" si="1095"/>
        <v>122</v>
      </c>
      <c r="P10017" s="15" t="str">
        <f t="shared" ca="1" si="1096"/>
        <v>91-180d</v>
      </c>
      <c r="Q10017" s="17">
        <f ca="1">IF(P10017="0-90d",0,IF(P10017="91-180d",INDEX(Assumptions!$F$8:$F$12,MATCH(B10017,Assumptions!$A$8:$A$12,0)),IF(P10017="181-365d",INDEX(Assumptions!$G$8:$G$12,MATCH(B10017,Assumptions!$A$8:$A$12,0)),INDEX(Assumptions!$H$8:$H$12,MATCH(B10017,Assumptions!$A$8:$A$12,0)))))</f>
        <v>0.05</v>
      </c>
      <c r="R10017" s="14">
        <f t="shared" ca="1" si="1097"/>
        <v>450966.31500000006</v>
      </c>
      <c r="S10017" s="14">
        <f t="shared" ca="1" si="1098"/>
        <v>8568359.9850000013</v>
      </c>
      <c r="T10017" s="11" t="s">
        <v>25</v>
      </c>
      <c r="U10017" s="18" t="s">
        <v>26</v>
      </c>
    </row>
    <row r="10018" spans="1:21" ht="15" customHeight="1" x14ac:dyDescent="0.15">
      <c r="A10018" s="10" t="s">
        <v>10066</v>
      </c>
      <c r="B10018" s="11" t="s">
        <v>41</v>
      </c>
      <c r="C10018" s="11" t="s">
        <v>49</v>
      </c>
      <c r="D10018" s="12">
        <v>45767</v>
      </c>
      <c r="E10018" s="11">
        <v>2848</v>
      </c>
      <c r="F10018" s="11" t="s">
        <v>33</v>
      </c>
      <c r="G10018" s="13">
        <v>270.64999999999998</v>
      </c>
      <c r="H10018" s="14">
        <f t="shared" si="1092"/>
        <v>770811.2</v>
      </c>
      <c r="I10018" s="14">
        <f>IF(F10018="GHS",H10018,H10018*Assumptions!$B$4)</f>
        <v>770811.2</v>
      </c>
      <c r="J10018" s="15" t="str">
        <f>INDEX(Assumptions!$B$8:$B$12,MATCH(B10018,Assumptions!$A$8:$A$12,0))</f>
        <v>Weighted Average</v>
      </c>
      <c r="K10018" s="16">
        <f>G10018/(1-INDEX(Assumptions!$D$8:$D$12,MATCH(B10018,Assumptions!$A$8:$A$12,0)))</f>
        <v>416.38461538461536</v>
      </c>
      <c r="L10018" s="16">
        <f t="shared" si="1093"/>
        <v>8.1194999999999986</v>
      </c>
      <c r="M10018" s="16">
        <f t="shared" si="1094"/>
        <v>20.819230769230771</v>
      </c>
      <c r="N10018" s="14">
        <f>E10018*(K10018-L10018-M10018)*IF(F10018="GHS",1,Assumptions!$B$4)</f>
        <v>1103445.8793846152</v>
      </c>
      <c r="O10018" s="15">
        <f t="shared" ca="1" si="1095"/>
        <v>519</v>
      </c>
      <c r="P10018" s="15" t="str">
        <f t="shared" ca="1" si="1096"/>
        <v>365d+</v>
      </c>
      <c r="Q10018" s="17">
        <f ca="1">IF(P10018="0-90d",0,IF(P10018="91-180d",INDEX(Assumptions!$F$8:$F$12,MATCH(B10018,Assumptions!$A$8:$A$12,0)),IF(P10018="181-365d",INDEX(Assumptions!$G$8:$G$12,MATCH(B10018,Assumptions!$A$8:$A$12,0)),INDEX(Assumptions!$H$8:$H$12,MATCH(B10018,Assumptions!$A$8:$A$12,0)))))</f>
        <v>0.8</v>
      </c>
      <c r="R10018" s="14">
        <f t="shared" ca="1" si="1097"/>
        <v>616648.95999999996</v>
      </c>
      <c r="S10018" s="14">
        <f t="shared" ca="1" si="1098"/>
        <v>154162.23999999999</v>
      </c>
      <c r="T10018" s="11" t="s">
        <v>25</v>
      </c>
      <c r="U10018" s="18" t="s">
        <v>26</v>
      </c>
    </row>
    <row r="10019" spans="1:21" ht="15" customHeight="1" x14ac:dyDescent="0.15">
      <c r="A10019" s="10" t="s">
        <v>10067</v>
      </c>
      <c r="B10019" s="11" t="s">
        <v>41</v>
      </c>
      <c r="C10019" s="11" t="s">
        <v>49</v>
      </c>
      <c r="D10019" s="12">
        <v>45814</v>
      </c>
      <c r="E10019" s="11">
        <v>711</v>
      </c>
      <c r="F10019" s="11" t="s">
        <v>33</v>
      </c>
      <c r="G10019" s="13">
        <v>516.63</v>
      </c>
      <c r="H10019" s="14">
        <f t="shared" si="1092"/>
        <v>367323.93</v>
      </c>
      <c r="I10019" s="14">
        <f>IF(F10019="GHS",H10019,H10019*Assumptions!$B$4)</f>
        <v>367323.93</v>
      </c>
      <c r="J10019" s="15" t="str">
        <f>INDEX(Assumptions!$B$8:$B$12,MATCH(B10019,Assumptions!$A$8:$A$12,0))</f>
        <v>Weighted Average</v>
      </c>
      <c r="K10019" s="16">
        <f>G10019/(1-INDEX(Assumptions!$D$8:$D$12,MATCH(B10019,Assumptions!$A$8:$A$12,0)))</f>
        <v>794.81538461538457</v>
      </c>
      <c r="L10019" s="16">
        <f t="shared" si="1093"/>
        <v>15.498899999999999</v>
      </c>
      <c r="M10019" s="16">
        <f t="shared" si="1094"/>
        <v>39.740769230769232</v>
      </c>
      <c r="N10019" s="14">
        <f>E10019*(K10019-L10019-M10019)*IF(F10019="GHS",1,Assumptions!$B$4)</f>
        <v>525838.33363846142</v>
      </c>
      <c r="O10019" s="15">
        <f t="shared" ca="1" si="1095"/>
        <v>472</v>
      </c>
      <c r="P10019" s="15" t="str">
        <f t="shared" ca="1" si="1096"/>
        <v>365d+</v>
      </c>
      <c r="Q10019" s="17">
        <f ca="1">IF(P10019="0-90d",0,IF(P10019="91-180d",INDEX(Assumptions!$F$8:$F$12,MATCH(B10019,Assumptions!$A$8:$A$12,0)),IF(P10019="181-365d",INDEX(Assumptions!$G$8:$G$12,MATCH(B10019,Assumptions!$A$8:$A$12,0)),INDEX(Assumptions!$H$8:$H$12,MATCH(B10019,Assumptions!$A$8:$A$12,0)))))</f>
        <v>0.8</v>
      </c>
      <c r="R10019" s="14">
        <f t="shared" ca="1" si="1097"/>
        <v>293859.14400000003</v>
      </c>
      <c r="S10019" s="14">
        <f t="shared" si="1098"/>
        <v>0</v>
      </c>
      <c r="T10019" s="11" t="s">
        <v>39</v>
      </c>
      <c r="U10019" s="18" t="s">
        <v>26</v>
      </c>
    </row>
    <row r="10020" spans="1:21" ht="15" customHeight="1" x14ac:dyDescent="0.15">
      <c r="A10020" s="10" t="s">
        <v>10068</v>
      </c>
      <c r="B10020" s="11" t="s">
        <v>46</v>
      </c>
      <c r="C10020" s="11" t="s">
        <v>47</v>
      </c>
      <c r="D10020" s="12">
        <v>46014</v>
      </c>
      <c r="E10020" s="11">
        <v>145</v>
      </c>
      <c r="F10020" s="11" t="s">
        <v>33</v>
      </c>
      <c r="G10020" s="13">
        <v>909925.46</v>
      </c>
      <c r="H10020" s="14">
        <f t="shared" si="1092"/>
        <v>131939191.69999999</v>
      </c>
      <c r="I10020" s="14">
        <f>IF(F10020="GHS",H10020,H10020*Assumptions!$B$4)</f>
        <v>131939191.69999999</v>
      </c>
      <c r="J10020" s="15" t="str">
        <f>INDEX(Assumptions!$B$8:$B$12,MATCH(B10020,Assumptions!$A$8:$A$12,0))</f>
        <v>Specific Identification</v>
      </c>
      <c r="K10020" s="16">
        <f>G10020/(1-INDEX(Assumptions!$D$8:$D$12,MATCH(B10020,Assumptions!$A$8:$A$12,0)))</f>
        <v>1166571.1025641025</v>
      </c>
      <c r="L10020" s="16">
        <f t="shared" si="1093"/>
        <v>27297.763799999997</v>
      </c>
      <c r="M10020" s="16">
        <f t="shared" si="1094"/>
        <v>58328.555128205131</v>
      </c>
      <c r="N10020" s="14">
        <f>E10020*(K10020-L10020-M10020)*IF(F10020="GHS",1,Assumptions!$B$4)</f>
        <v>156736993.6272051</v>
      </c>
      <c r="O10020" s="15">
        <f t="shared" ca="1" si="1095"/>
        <v>272</v>
      </c>
      <c r="P10020" s="15" t="str">
        <f t="shared" ca="1" si="1096"/>
        <v>181-365d</v>
      </c>
      <c r="Q10020" s="17">
        <f ca="1">IF(P10020="0-90d",0,IF(P10020="91-180d",INDEX(Assumptions!$F$8:$F$12,MATCH(B10020,Assumptions!$A$8:$A$12,0)),IF(P10020="181-365d",INDEX(Assumptions!$G$8:$G$12,MATCH(B10020,Assumptions!$A$8:$A$12,0)),INDEX(Assumptions!$H$8:$H$12,MATCH(B10020,Assumptions!$A$8:$A$12,0)))))</f>
        <v>0.05</v>
      </c>
      <c r="R10020" s="14">
        <f t="shared" ca="1" si="1097"/>
        <v>6596959.585</v>
      </c>
      <c r="S10020" s="14">
        <f t="shared" ca="1" si="1098"/>
        <v>125342232.11499999</v>
      </c>
      <c r="T10020" s="11" t="s">
        <v>25</v>
      </c>
      <c r="U10020" s="18" t="s">
        <v>26</v>
      </c>
    </row>
    <row r="10021" spans="1:21" ht="15" customHeight="1" x14ac:dyDescent="0.15">
      <c r="A10021" s="10" t="s">
        <v>10069</v>
      </c>
      <c r="B10021" s="11" t="s">
        <v>46</v>
      </c>
      <c r="C10021" s="11" t="s">
        <v>47</v>
      </c>
      <c r="D10021" s="12">
        <v>46014</v>
      </c>
      <c r="E10021" s="11">
        <v>2149</v>
      </c>
      <c r="F10021" s="11" t="s">
        <v>33</v>
      </c>
      <c r="G10021" s="13">
        <v>1157315.0900000001</v>
      </c>
      <c r="H10021" s="14">
        <f t="shared" si="1092"/>
        <v>2487070128.4100003</v>
      </c>
      <c r="I10021" s="14">
        <f>IF(F10021="GHS",H10021,H10021*Assumptions!$B$4)</f>
        <v>2487070128.4100003</v>
      </c>
      <c r="J10021" s="15" t="str">
        <f>INDEX(Assumptions!$B$8:$B$12,MATCH(B10021,Assumptions!$A$8:$A$12,0))</f>
        <v>Specific Identification</v>
      </c>
      <c r="K10021" s="16">
        <f>G10021/(1-INDEX(Assumptions!$D$8:$D$12,MATCH(B10021,Assumptions!$A$8:$A$12,0)))</f>
        <v>1483737.294871795</v>
      </c>
      <c r="L10021" s="16">
        <f t="shared" si="1093"/>
        <v>34719.452700000002</v>
      </c>
      <c r="M10021" s="16">
        <f t="shared" si="1094"/>
        <v>74186.864743589758</v>
      </c>
      <c r="N10021" s="14">
        <f>E10021*(K10021-L10021-M10021)*IF(F10021="GHS",1,Assumptions!$B$4)</f>
        <v>2954511770.4932132</v>
      </c>
      <c r="O10021" s="15">
        <f t="shared" ca="1" si="1095"/>
        <v>272</v>
      </c>
      <c r="P10021" s="15" t="str">
        <f t="shared" ca="1" si="1096"/>
        <v>181-365d</v>
      </c>
      <c r="Q10021" s="17">
        <f ca="1">IF(P10021="0-90d",0,IF(P10021="91-180d",INDEX(Assumptions!$F$8:$F$12,MATCH(B10021,Assumptions!$A$8:$A$12,0)),IF(P10021="181-365d",INDEX(Assumptions!$G$8:$G$12,MATCH(B10021,Assumptions!$A$8:$A$12,0)),INDEX(Assumptions!$H$8:$H$12,MATCH(B10021,Assumptions!$A$8:$A$12,0)))))</f>
        <v>0.05</v>
      </c>
      <c r="R10021" s="14">
        <f t="shared" ca="1" si="1097"/>
        <v>124353506.42050003</v>
      </c>
      <c r="S10021" s="14">
        <f t="shared" ca="1" si="1098"/>
        <v>2362716621.9895005</v>
      </c>
      <c r="T10021" s="11" t="s">
        <v>25</v>
      </c>
      <c r="U10021" s="18" t="s">
        <v>26</v>
      </c>
    </row>
    <row r="10022" spans="1:21" ht="15" customHeight="1" x14ac:dyDescent="0.15">
      <c r="A10022" s="10" t="s">
        <v>10070</v>
      </c>
      <c r="B10022" s="11" t="s">
        <v>46</v>
      </c>
      <c r="C10022" s="11" t="s">
        <v>52</v>
      </c>
      <c r="D10022" s="12">
        <v>46182</v>
      </c>
      <c r="E10022" s="11">
        <v>1798</v>
      </c>
      <c r="F10022" s="11" t="s">
        <v>33</v>
      </c>
      <c r="G10022" s="13">
        <v>485160.96000000002</v>
      </c>
      <c r="H10022" s="14">
        <f t="shared" si="1092"/>
        <v>872319406.08000004</v>
      </c>
      <c r="I10022" s="14">
        <f>IF(F10022="GHS",H10022,H10022*Assumptions!$B$4)</f>
        <v>872319406.08000004</v>
      </c>
      <c r="J10022" s="15" t="str">
        <f>INDEX(Assumptions!$B$8:$B$12,MATCH(B10022,Assumptions!$A$8:$A$12,0))</f>
        <v>Specific Identification</v>
      </c>
      <c r="K10022" s="16">
        <f>G10022/(1-INDEX(Assumptions!$D$8:$D$12,MATCH(B10022,Assumptions!$A$8:$A$12,0)))</f>
        <v>622001.23076923075</v>
      </c>
      <c r="L10022" s="16">
        <f t="shared" si="1093"/>
        <v>14554.828799999999</v>
      </c>
      <c r="M10022" s="16">
        <f t="shared" si="1094"/>
        <v>31100.061538461538</v>
      </c>
      <c r="N10022" s="14">
        <f>E10022*(K10022-L10022-M10022)*IF(F10022="GHS",1,Assumptions!$B$4)</f>
        <v>1036270720.094523</v>
      </c>
      <c r="O10022" s="15">
        <f t="shared" ca="1" si="1095"/>
        <v>104</v>
      </c>
      <c r="P10022" s="15" t="str">
        <f t="shared" ca="1" si="1096"/>
        <v>91-180d</v>
      </c>
      <c r="Q10022" s="17">
        <f ca="1">IF(P10022="0-90d",0,IF(P10022="91-180d",INDEX(Assumptions!$F$8:$F$12,MATCH(B10022,Assumptions!$A$8:$A$12,0)),IF(P10022="181-365d",INDEX(Assumptions!$G$8:$G$12,MATCH(B10022,Assumptions!$A$8:$A$12,0)),INDEX(Assumptions!$H$8:$H$12,MATCH(B10022,Assumptions!$A$8:$A$12,0)))))</f>
        <v>0</v>
      </c>
      <c r="R10022" s="14">
        <f t="shared" ca="1" si="1097"/>
        <v>0</v>
      </c>
      <c r="S10022" s="14">
        <f t="shared" ca="1" si="1098"/>
        <v>872319406.08000004</v>
      </c>
      <c r="T10022" s="11" t="s">
        <v>25</v>
      </c>
      <c r="U10022" s="18" t="s">
        <v>26</v>
      </c>
    </row>
    <row r="10023" spans="1:21" ht="15" customHeight="1" x14ac:dyDescent="0.15">
      <c r="A10023" s="10" t="s">
        <v>10071</v>
      </c>
      <c r="B10023" s="11" t="s">
        <v>31</v>
      </c>
      <c r="C10023" s="11" t="s">
        <v>32</v>
      </c>
      <c r="D10023" s="12">
        <v>45872</v>
      </c>
      <c r="E10023" s="11">
        <v>2955</v>
      </c>
      <c r="F10023" s="11" t="s">
        <v>33</v>
      </c>
      <c r="G10023" s="13">
        <v>1268.32</v>
      </c>
      <c r="H10023" s="14">
        <f t="shared" si="1092"/>
        <v>3747885.5999999996</v>
      </c>
      <c r="I10023" s="14">
        <f>IF(F10023="GHS",H10023,H10023*Assumptions!$B$4)</f>
        <v>3747885.5999999996</v>
      </c>
      <c r="J10023" s="15" t="str">
        <f>INDEX(Assumptions!$B$8:$B$12,MATCH(B10023,Assumptions!$A$8:$A$12,0))</f>
        <v>Weighted Average</v>
      </c>
      <c r="K10023" s="16">
        <f>G10023/(1-INDEX(Assumptions!$D$8:$D$12,MATCH(B10023,Assumptions!$A$8:$A$12,0)))</f>
        <v>1761.5555555555554</v>
      </c>
      <c r="L10023" s="16">
        <f t="shared" si="1093"/>
        <v>38.049599999999998</v>
      </c>
      <c r="M10023" s="16">
        <f t="shared" si="1094"/>
        <v>88.077777777777783</v>
      </c>
      <c r="N10023" s="14">
        <f>E10023*(K10023-L10023-M10023)*IF(F10023="GHS",1,Assumptions!$B$4)</f>
        <v>4832690.2653333331</v>
      </c>
      <c r="O10023" s="15">
        <f t="shared" ca="1" si="1095"/>
        <v>414</v>
      </c>
      <c r="P10023" s="15" t="str">
        <f t="shared" ca="1" si="1096"/>
        <v>365d+</v>
      </c>
      <c r="Q10023" s="17">
        <f ca="1">IF(P10023="0-90d",0,IF(P10023="91-180d",INDEX(Assumptions!$F$8:$F$12,MATCH(B10023,Assumptions!$A$8:$A$12,0)),IF(P10023="181-365d",INDEX(Assumptions!$G$8:$G$12,MATCH(B10023,Assumptions!$A$8:$A$12,0)),INDEX(Assumptions!$H$8:$H$12,MATCH(B10023,Assumptions!$A$8:$A$12,0)))))</f>
        <v>0.6</v>
      </c>
      <c r="R10023" s="14">
        <f t="shared" ca="1" si="1097"/>
        <v>2248731.36</v>
      </c>
      <c r="S10023" s="14">
        <f t="shared" si="1098"/>
        <v>0</v>
      </c>
      <c r="T10023" s="11" t="s">
        <v>39</v>
      </c>
      <c r="U10023" s="18" t="s">
        <v>26</v>
      </c>
    </row>
    <row r="10024" spans="1:21" ht="15" customHeight="1" x14ac:dyDescent="0.15">
      <c r="A10024" s="10" t="s">
        <v>10072</v>
      </c>
      <c r="B10024" s="11" t="s">
        <v>28</v>
      </c>
      <c r="C10024" s="11" t="s">
        <v>38</v>
      </c>
      <c r="D10024" s="12">
        <v>45835</v>
      </c>
      <c r="E10024" s="11">
        <v>3576</v>
      </c>
      <c r="F10024" s="11" t="s">
        <v>24</v>
      </c>
      <c r="G10024" s="13">
        <v>20943.419999999998</v>
      </c>
      <c r="H10024" s="14">
        <f t="shared" si="1092"/>
        <v>74893669.919999987</v>
      </c>
      <c r="I10024" s="14">
        <f>IF(F10024="GHS",H10024,H10024*Assumptions!$B$4)</f>
        <v>808851635.13599992</v>
      </c>
      <c r="J10024" s="15" t="str">
        <f>INDEX(Assumptions!$B$8:$B$12,MATCH(B10024,Assumptions!$A$8:$A$12,0))</f>
        <v>Fair Value Less Costs to Sell</v>
      </c>
      <c r="K10024" s="16">
        <f>G10024/(1-INDEX(Assumptions!$D$8:$D$12,MATCH(B10024,Assumptions!$A$8:$A$12,0)))</f>
        <v>23799.340909090908</v>
      </c>
      <c r="L10024" s="16">
        <f t="shared" si="1093"/>
        <v>628.30259999999987</v>
      </c>
      <c r="M10024" s="16">
        <f t="shared" si="1094"/>
        <v>1189.9670454545455</v>
      </c>
      <c r="N10024" s="14">
        <f>E10024*(K10024-L10024-M10024)*IF(F10024="GHS",1,Assumptions!$B$4)</f>
        <v>848926557.05864739</v>
      </c>
      <c r="O10024" s="15">
        <f t="shared" ca="1" si="1095"/>
        <v>451</v>
      </c>
      <c r="P10024" s="15" t="str">
        <f t="shared" ca="1" si="1096"/>
        <v>365d+</v>
      </c>
      <c r="Q10024" s="17">
        <f ca="1">IF(P10024="0-90d",0,IF(P10024="91-180d",INDEX(Assumptions!$F$8:$F$12,MATCH(B10024,Assumptions!$A$8:$A$12,0)),IF(P10024="181-365d",INDEX(Assumptions!$G$8:$G$12,MATCH(B10024,Assumptions!$A$8:$A$12,0)),INDEX(Assumptions!$H$8:$H$12,MATCH(B10024,Assumptions!$A$8:$A$12,0)))))</f>
        <v>0.4</v>
      </c>
      <c r="R10024" s="14">
        <f t="shared" ca="1" si="1097"/>
        <v>323540654.05439997</v>
      </c>
      <c r="S10024" s="14">
        <f t="shared" ca="1" si="1098"/>
        <v>485310981.08159995</v>
      </c>
      <c r="T10024" s="11" t="s">
        <v>25</v>
      </c>
      <c r="U10024" s="18" t="s">
        <v>26</v>
      </c>
    </row>
    <row r="10025" spans="1:21" ht="15" customHeight="1" x14ac:dyDescent="0.15">
      <c r="A10025" s="10" t="s">
        <v>10073</v>
      </c>
      <c r="B10025" s="11" t="s">
        <v>31</v>
      </c>
      <c r="C10025" s="11" t="s">
        <v>63</v>
      </c>
      <c r="D10025" s="12">
        <v>46212</v>
      </c>
      <c r="E10025" s="11">
        <v>1819</v>
      </c>
      <c r="F10025" s="11" t="s">
        <v>33</v>
      </c>
      <c r="G10025" s="13">
        <v>1203.8</v>
      </c>
      <c r="H10025" s="14">
        <f t="shared" si="1092"/>
        <v>2189712.1999999997</v>
      </c>
      <c r="I10025" s="14">
        <f>IF(F10025="GHS",H10025,H10025*Assumptions!$B$4)</f>
        <v>2189712.1999999997</v>
      </c>
      <c r="J10025" s="15" t="str">
        <f>INDEX(Assumptions!$B$8:$B$12,MATCH(B10025,Assumptions!$A$8:$A$12,0))</f>
        <v>Weighted Average</v>
      </c>
      <c r="K10025" s="16">
        <f>G10025/(1-INDEX(Assumptions!$D$8:$D$12,MATCH(B10025,Assumptions!$A$8:$A$12,0)))</f>
        <v>1671.9444444444443</v>
      </c>
      <c r="L10025" s="16">
        <f t="shared" si="1093"/>
        <v>36.113999999999997</v>
      </c>
      <c r="M10025" s="16">
        <f t="shared" si="1094"/>
        <v>83.597222222222229</v>
      </c>
      <c r="N10025" s="14">
        <f>E10025*(K10025-L10025-M10025)*IF(F10025="GHS",1,Assumptions!$B$4)</f>
        <v>2823512.2312222221</v>
      </c>
      <c r="O10025" s="15">
        <f t="shared" ca="1" si="1095"/>
        <v>74</v>
      </c>
      <c r="P10025" s="15" t="str">
        <f t="shared" ca="1" si="1096"/>
        <v>0-90d</v>
      </c>
      <c r="Q10025" s="17">
        <f ca="1">IF(P10025="0-90d",0,IF(P10025="91-180d",INDEX(Assumptions!$F$8:$F$12,MATCH(B10025,Assumptions!$A$8:$A$12,0)),IF(P10025="181-365d",INDEX(Assumptions!$G$8:$G$12,MATCH(B10025,Assumptions!$A$8:$A$12,0)),INDEX(Assumptions!$H$8:$H$12,MATCH(B10025,Assumptions!$A$8:$A$12,0)))))</f>
        <v>0</v>
      </c>
      <c r="R10025" s="14">
        <f t="shared" ca="1" si="1097"/>
        <v>0</v>
      </c>
      <c r="S10025" s="14">
        <f t="shared" si="1098"/>
        <v>0</v>
      </c>
      <c r="T10025" s="11" t="s">
        <v>39</v>
      </c>
      <c r="U10025" s="18" t="s">
        <v>26</v>
      </c>
    </row>
    <row r="10026" spans="1:21" ht="15" customHeight="1" x14ac:dyDescent="0.15">
      <c r="A10026" s="10" t="s">
        <v>10074</v>
      </c>
      <c r="B10026" s="11" t="s">
        <v>31</v>
      </c>
      <c r="C10026" s="11" t="s">
        <v>32</v>
      </c>
      <c r="D10026" s="12">
        <v>46080</v>
      </c>
      <c r="E10026" s="11">
        <v>945</v>
      </c>
      <c r="F10026" s="11" t="s">
        <v>33</v>
      </c>
      <c r="G10026" s="13">
        <v>1905.93</v>
      </c>
      <c r="H10026" s="14">
        <f t="shared" si="1092"/>
        <v>1801103.85</v>
      </c>
      <c r="I10026" s="14">
        <f>IF(F10026="GHS",H10026,H10026*Assumptions!$B$4)</f>
        <v>1801103.85</v>
      </c>
      <c r="J10026" s="15" t="str">
        <f>INDEX(Assumptions!$B$8:$B$12,MATCH(B10026,Assumptions!$A$8:$A$12,0))</f>
        <v>Weighted Average</v>
      </c>
      <c r="K10026" s="16">
        <f>G10026/(1-INDEX(Assumptions!$D$8:$D$12,MATCH(B10026,Assumptions!$A$8:$A$12,0)))</f>
        <v>2647.125</v>
      </c>
      <c r="L10026" s="16">
        <f t="shared" si="1093"/>
        <v>57.177900000000001</v>
      </c>
      <c r="M10026" s="16">
        <f t="shared" si="1094"/>
        <v>132.35625000000002</v>
      </c>
      <c r="N10026" s="14">
        <f>E10026*(K10026-L10026-M10026)*IF(F10026="GHS",1,Assumptions!$B$4)</f>
        <v>2322423.3532500002</v>
      </c>
      <c r="O10026" s="15">
        <f t="shared" ca="1" si="1095"/>
        <v>206</v>
      </c>
      <c r="P10026" s="15" t="str">
        <f t="shared" ca="1" si="1096"/>
        <v>181-365d</v>
      </c>
      <c r="Q10026" s="17">
        <f ca="1">IF(P10026="0-90d",0,IF(P10026="91-180d",INDEX(Assumptions!$F$8:$F$12,MATCH(B10026,Assumptions!$A$8:$A$12,0)),IF(P10026="181-365d",INDEX(Assumptions!$G$8:$G$12,MATCH(B10026,Assumptions!$A$8:$A$12,0)),INDEX(Assumptions!$H$8:$H$12,MATCH(B10026,Assumptions!$A$8:$A$12,0)))))</f>
        <v>0.2</v>
      </c>
      <c r="R10026" s="14">
        <f t="shared" ca="1" si="1097"/>
        <v>360220.77</v>
      </c>
      <c r="S10026" s="14">
        <f t="shared" ca="1" si="1098"/>
        <v>1440883.08</v>
      </c>
      <c r="T10026" s="11" t="s">
        <v>25</v>
      </c>
      <c r="U10026" s="18" t="s">
        <v>26</v>
      </c>
    </row>
    <row r="10027" spans="1:21" ht="15" customHeight="1" x14ac:dyDescent="0.15">
      <c r="A10027" s="10" t="s">
        <v>10075</v>
      </c>
      <c r="B10027" s="11" t="s">
        <v>41</v>
      </c>
      <c r="C10027" s="11" t="s">
        <v>49</v>
      </c>
      <c r="D10027" s="12">
        <v>45883</v>
      </c>
      <c r="E10027" s="11">
        <v>3738</v>
      </c>
      <c r="F10027" s="11" t="s">
        <v>33</v>
      </c>
      <c r="G10027" s="13">
        <v>828.65</v>
      </c>
      <c r="H10027" s="14">
        <f t="shared" si="1092"/>
        <v>3097493.6999999997</v>
      </c>
      <c r="I10027" s="14">
        <f>IF(F10027="GHS",H10027,H10027*Assumptions!$B$4)</f>
        <v>3097493.6999999997</v>
      </c>
      <c r="J10027" s="15" t="str">
        <f>INDEX(Assumptions!$B$8:$B$12,MATCH(B10027,Assumptions!$A$8:$A$12,0))</f>
        <v>Weighted Average</v>
      </c>
      <c r="K10027" s="16">
        <f>G10027/(1-INDEX(Assumptions!$D$8:$D$12,MATCH(B10027,Assumptions!$A$8:$A$12,0)))</f>
        <v>1274.8461538461538</v>
      </c>
      <c r="L10027" s="16">
        <f t="shared" si="1093"/>
        <v>24.859499999999997</v>
      </c>
      <c r="M10027" s="16">
        <f t="shared" si="1094"/>
        <v>63.742307692307691</v>
      </c>
      <c r="N10027" s="14">
        <f>E10027*(K10027-L10027-M10027)*IF(F10027="GHS",1,Assumptions!$B$4)</f>
        <v>4434181.3659230759</v>
      </c>
      <c r="O10027" s="15">
        <f t="shared" ca="1" si="1095"/>
        <v>403</v>
      </c>
      <c r="P10027" s="15" t="str">
        <f t="shared" ca="1" si="1096"/>
        <v>365d+</v>
      </c>
      <c r="Q10027" s="17">
        <f ca="1">IF(P10027="0-90d",0,IF(P10027="91-180d",INDEX(Assumptions!$F$8:$F$12,MATCH(B10027,Assumptions!$A$8:$A$12,0)),IF(P10027="181-365d",INDEX(Assumptions!$G$8:$G$12,MATCH(B10027,Assumptions!$A$8:$A$12,0)),INDEX(Assumptions!$H$8:$H$12,MATCH(B10027,Assumptions!$A$8:$A$12,0)))))</f>
        <v>0.8</v>
      </c>
      <c r="R10027" s="14">
        <f t="shared" ca="1" si="1097"/>
        <v>2477994.96</v>
      </c>
      <c r="S10027" s="14">
        <f t="shared" ca="1" si="1098"/>
        <v>619498.73999999976</v>
      </c>
      <c r="T10027" s="11" t="s">
        <v>25</v>
      </c>
      <c r="U10027" s="18" t="s">
        <v>26</v>
      </c>
    </row>
    <row r="10028" spans="1:21" ht="15" customHeight="1" x14ac:dyDescent="0.15">
      <c r="A10028" s="10" t="s">
        <v>10076</v>
      </c>
      <c r="B10028" s="11" t="s">
        <v>22</v>
      </c>
      <c r="C10028" s="11" t="s">
        <v>61</v>
      </c>
      <c r="D10028" s="12">
        <v>45780</v>
      </c>
      <c r="E10028" s="11">
        <v>1688</v>
      </c>
      <c r="F10028" s="11" t="s">
        <v>24</v>
      </c>
      <c r="G10028" s="13">
        <v>19847.73</v>
      </c>
      <c r="H10028" s="14">
        <f t="shared" si="1092"/>
        <v>33502968.239999998</v>
      </c>
      <c r="I10028" s="14">
        <f>IF(F10028="GHS",H10028,H10028*Assumptions!$B$4)</f>
        <v>361832056.99199998</v>
      </c>
      <c r="J10028" s="15" t="str">
        <f>INDEX(Assumptions!$B$8:$B$12,MATCH(B10028,Assumptions!$A$8:$A$12,0))</f>
        <v>FIFO</v>
      </c>
      <c r="K10028" s="16">
        <f>G10028/(1-INDEX(Assumptions!$D$8:$D$12,MATCH(B10028,Assumptions!$A$8:$A$12,0)))</f>
        <v>24204.548780487803</v>
      </c>
      <c r="L10028" s="16">
        <f t="shared" si="1093"/>
        <v>595.43189999999993</v>
      </c>
      <c r="M10028" s="16">
        <f t="shared" si="1094"/>
        <v>1210.2274390243902</v>
      </c>
      <c r="N10028" s="14">
        <f>E10028*(K10028-L10028-M10028)*IF(F10028="GHS",1,Assumptions!$B$4)</f>
        <v>408340714.07365459</v>
      </c>
      <c r="O10028" s="15">
        <f t="shared" ca="1" si="1095"/>
        <v>506</v>
      </c>
      <c r="P10028" s="15" t="str">
        <f t="shared" ca="1" si="1096"/>
        <v>365d+</v>
      </c>
      <c r="Q10028" s="17">
        <f ca="1">IF(P10028="0-90d",0,IF(P10028="91-180d",INDEX(Assumptions!$F$8:$F$12,MATCH(B10028,Assumptions!$A$8:$A$12,0)),IF(P10028="181-365d",INDEX(Assumptions!$G$8:$G$12,MATCH(B10028,Assumptions!$A$8:$A$12,0)),INDEX(Assumptions!$H$8:$H$12,MATCH(B10028,Assumptions!$A$8:$A$12,0)))))</f>
        <v>0.5</v>
      </c>
      <c r="R10028" s="14">
        <f t="shared" ca="1" si="1097"/>
        <v>180916028.49599999</v>
      </c>
      <c r="S10028" s="14">
        <f t="shared" si="1098"/>
        <v>0</v>
      </c>
      <c r="T10028" s="11" t="s">
        <v>39</v>
      </c>
      <c r="U10028" s="18" t="s">
        <v>26</v>
      </c>
    </row>
    <row r="10029" spans="1:21" ht="15" customHeight="1" x14ac:dyDescent="0.15">
      <c r="A10029" s="10" t="s">
        <v>10077</v>
      </c>
      <c r="B10029" s="11" t="s">
        <v>31</v>
      </c>
      <c r="C10029" s="11" t="s">
        <v>76</v>
      </c>
      <c r="D10029" s="12">
        <v>45992</v>
      </c>
      <c r="E10029" s="11">
        <v>4387</v>
      </c>
      <c r="F10029" s="11" t="s">
        <v>33</v>
      </c>
      <c r="G10029" s="13">
        <v>3438.61</v>
      </c>
      <c r="H10029" s="14">
        <f t="shared" si="1092"/>
        <v>15085182.07</v>
      </c>
      <c r="I10029" s="14">
        <f>IF(F10029="GHS",H10029,H10029*Assumptions!$B$4)</f>
        <v>15085182.07</v>
      </c>
      <c r="J10029" s="15" t="str">
        <f>INDEX(Assumptions!$B$8:$B$12,MATCH(B10029,Assumptions!$A$8:$A$12,0))</f>
        <v>Weighted Average</v>
      </c>
      <c r="K10029" s="16">
        <f>G10029/(1-INDEX(Assumptions!$D$8:$D$12,MATCH(B10029,Assumptions!$A$8:$A$12,0)))</f>
        <v>4775.8472222222226</v>
      </c>
      <c r="L10029" s="16">
        <f t="shared" si="1093"/>
        <v>103.1583</v>
      </c>
      <c r="M10029" s="16">
        <f t="shared" si="1094"/>
        <v>238.79236111111115</v>
      </c>
      <c r="N10029" s="14">
        <f>E10029*(K10029-L10029-M10029)*IF(F10029="GHS",1,Assumptions!$B$4)</f>
        <v>19451504.213594448</v>
      </c>
      <c r="O10029" s="15">
        <f t="shared" ca="1" si="1095"/>
        <v>294</v>
      </c>
      <c r="P10029" s="15" t="str">
        <f t="shared" ca="1" si="1096"/>
        <v>181-365d</v>
      </c>
      <c r="Q10029" s="17">
        <f ca="1">IF(P10029="0-90d",0,IF(P10029="91-180d",INDEX(Assumptions!$F$8:$F$12,MATCH(B10029,Assumptions!$A$8:$A$12,0)),IF(P10029="181-365d",INDEX(Assumptions!$G$8:$G$12,MATCH(B10029,Assumptions!$A$8:$A$12,0)),INDEX(Assumptions!$H$8:$H$12,MATCH(B10029,Assumptions!$A$8:$A$12,0)))))</f>
        <v>0.2</v>
      </c>
      <c r="R10029" s="14">
        <f t="shared" ca="1" si="1097"/>
        <v>3017036.4140000003</v>
      </c>
      <c r="S10029" s="14">
        <f t="shared" ca="1" si="1098"/>
        <v>12068145.655999999</v>
      </c>
      <c r="T10029" s="11" t="s">
        <v>25</v>
      </c>
      <c r="U10029" s="18" t="s">
        <v>26</v>
      </c>
    </row>
    <row r="10030" spans="1:21" ht="15" customHeight="1" x14ac:dyDescent="0.15">
      <c r="A10030" s="10" t="s">
        <v>10078</v>
      </c>
      <c r="B10030" s="11" t="s">
        <v>22</v>
      </c>
      <c r="C10030" s="11" t="s">
        <v>61</v>
      </c>
      <c r="D10030" s="12">
        <v>45805</v>
      </c>
      <c r="E10030" s="11">
        <v>4379</v>
      </c>
      <c r="F10030" s="11" t="s">
        <v>24</v>
      </c>
      <c r="G10030" s="13">
        <v>19602.93</v>
      </c>
      <c r="H10030" s="14">
        <f t="shared" si="1092"/>
        <v>85841230.469999999</v>
      </c>
      <c r="I10030" s="14">
        <f>IF(F10030="GHS",H10030,H10030*Assumptions!$B$4)</f>
        <v>927085289.07600009</v>
      </c>
      <c r="J10030" s="15" t="str">
        <f>INDEX(Assumptions!$B$8:$B$12,MATCH(B10030,Assumptions!$A$8:$A$12,0))</f>
        <v>FIFO</v>
      </c>
      <c r="K10030" s="16">
        <f>G10030/(1-INDEX(Assumptions!$D$8:$D$12,MATCH(B10030,Assumptions!$A$8:$A$12,0)))</f>
        <v>23906.012195121948</v>
      </c>
      <c r="L10030" s="16">
        <f t="shared" si="1093"/>
        <v>588.08789999999999</v>
      </c>
      <c r="M10030" s="16">
        <f t="shared" si="1094"/>
        <v>1195.3006097560974</v>
      </c>
      <c r="N10030" s="14">
        <f>E10030*(K10030-L10030-M10030)*IF(F10030="GHS",1,Assumptions!$B$4)</f>
        <v>1046249666.4767444</v>
      </c>
      <c r="O10030" s="15">
        <f t="shared" ca="1" si="1095"/>
        <v>481</v>
      </c>
      <c r="P10030" s="15" t="str">
        <f t="shared" ca="1" si="1096"/>
        <v>365d+</v>
      </c>
      <c r="Q10030" s="17">
        <f ca="1">IF(P10030="0-90d",0,IF(P10030="91-180d",INDEX(Assumptions!$F$8:$F$12,MATCH(B10030,Assumptions!$A$8:$A$12,0)),IF(P10030="181-365d",INDEX(Assumptions!$G$8:$G$12,MATCH(B10030,Assumptions!$A$8:$A$12,0)),INDEX(Assumptions!$H$8:$H$12,MATCH(B10030,Assumptions!$A$8:$A$12,0)))))</f>
        <v>0.5</v>
      </c>
      <c r="R10030" s="14">
        <f t="shared" ca="1" si="1097"/>
        <v>463542644.53800005</v>
      </c>
      <c r="S10030" s="14">
        <f t="shared" ca="1" si="1098"/>
        <v>463542644.53800005</v>
      </c>
      <c r="T10030" s="11" t="s">
        <v>25</v>
      </c>
      <c r="U10030" s="18" t="s">
        <v>26</v>
      </c>
    </row>
    <row r="10031" spans="1:21" ht="15" customHeight="1" x14ac:dyDescent="0.15">
      <c r="A10031" s="10" t="s">
        <v>10079</v>
      </c>
      <c r="B10031" s="11" t="s">
        <v>28</v>
      </c>
      <c r="C10031" s="11" t="s">
        <v>38</v>
      </c>
      <c r="D10031" s="12">
        <v>46182</v>
      </c>
      <c r="E10031" s="11">
        <v>1385</v>
      </c>
      <c r="F10031" s="11" t="s">
        <v>24</v>
      </c>
      <c r="G10031" s="13">
        <v>6621.92</v>
      </c>
      <c r="H10031" s="14">
        <f t="shared" si="1092"/>
        <v>9171359.1999999993</v>
      </c>
      <c r="I10031" s="14">
        <f>IF(F10031="GHS",H10031,H10031*Assumptions!$B$4)</f>
        <v>99050679.359999999</v>
      </c>
      <c r="J10031" s="15" t="str">
        <f>INDEX(Assumptions!$B$8:$B$12,MATCH(B10031,Assumptions!$A$8:$A$12,0))</f>
        <v>Fair Value Less Costs to Sell</v>
      </c>
      <c r="K10031" s="16">
        <f>G10031/(1-INDEX(Assumptions!$D$8:$D$12,MATCH(B10031,Assumptions!$A$8:$A$12,0)))</f>
        <v>7524.909090909091</v>
      </c>
      <c r="L10031" s="16">
        <f t="shared" si="1093"/>
        <v>198.6576</v>
      </c>
      <c r="M10031" s="16">
        <f t="shared" si="1094"/>
        <v>376.24545454545455</v>
      </c>
      <c r="N10031" s="14">
        <f>E10031*(K10031-L10031-M10031)*IF(F10031="GHS",1,Assumptions!$B$4)</f>
        <v>103958190.29192728</v>
      </c>
      <c r="O10031" s="15">
        <f t="shared" ca="1" si="1095"/>
        <v>104</v>
      </c>
      <c r="P10031" s="15" t="str">
        <f t="shared" ca="1" si="1096"/>
        <v>91-180d</v>
      </c>
      <c r="Q10031" s="17">
        <f ca="1">IF(P10031="0-90d",0,IF(P10031="91-180d",INDEX(Assumptions!$F$8:$F$12,MATCH(B10031,Assumptions!$A$8:$A$12,0)),IF(P10031="181-365d",INDEX(Assumptions!$G$8:$G$12,MATCH(B10031,Assumptions!$A$8:$A$12,0)),INDEX(Assumptions!$H$8:$H$12,MATCH(B10031,Assumptions!$A$8:$A$12,0)))))</f>
        <v>0.02</v>
      </c>
      <c r="R10031" s="14">
        <f t="shared" ca="1" si="1097"/>
        <v>1981013.5872</v>
      </c>
      <c r="S10031" s="14">
        <f t="shared" ca="1" si="1098"/>
        <v>97069665.772799999</v>
      </c>
      <c r="T10031" s="11" t="s">
        <v>25</v>
      </c>
      <c r="U10031" s="18" t="s">
        <v>26</v>
      </c>
    </row>
    <row r="10032" spans="1:21" ht="15" customHeight="1" x14ac:dyDescent="0.15">
      <c r="A10032" s="10" t="s">
        <v>10080</v>
      </c>
      <c r="B10032" s="11" t="s">
        <v>22</v>
      </c>
      <c r="C10032" s="11" t="s">
        <v>61</v>
      </c>
      <c r="D10032" s="12">
        <v>45761</v>
      </c>
      <c r="E10032" s="11">
        <v>4130</v>
      </c>
      <c r="F10032" s="11" t="s">
        <v>24</v>
      </c>
      <c r="G10032" s="13">
        <v>33555.410000000003</v>
      </c>
      <c r="H10032" s="14">
        <f t="shared" si="1092"/>
        <v>138583843.30000001</v>
      </c>
      <c r="I10032" s="14">
        <f>IF(F10032="GHS",H10032,H10032*Assumptions!$B$4)</f>
        <v>1496705507.6400003</v>
      </c>
      <c r="J10032" s="15" t="str">
        <f>INDEX(Assumptions!$B$8:$B$12,MATCH(B10032,Assumptions!$A$8:$A$12,0))</f>
        <v>FIFO</v>
      </c>
      <c r="K10032" s="16">
        <f>G10032/(1-INDEX(Assumptions!$D$8:$D$12,MATCH(B10032,Assumptions!$A$8:$A$12,0)))</f>
        <v>40921.231707317078</v>
      </c>
      <c r="L10032" s="16">
        <f t="shared" si="1093"/>
        <v>1006.6623000000001</v>
      </c>
      <c r="M10032" s="16">
        <f t="shared" si="1094"/>
        <v>2046.0615853658539</v>
      </c>
      <c r="N10032" s="14">
        <f>E10032*(K10032-L10032-M10032)*IF(F10032="GHS",1,Assumptions!$B$4)</f>
        <v>1689086922.8903122</v>
      </c>
      <c r="O10032" s="15">
        <f t="shared" ca="1" si="1095"/>
        <v>525</v>
      </c>
      <c r="P10032" s="15" t="str">
        <f t="shared" ca="1" si="1096"/>
        <v>365d+</v>
      </c>
      <c r="Q10032" s="17">
        <f ca="1">IF(P10032="0-90d",0,IF(P10032="91-180d",INDEX(Assumptions!$F$8:$F$12,MATCH(B10032,Assumptions!$A$8:$A$12,0)),IF(P10032="181-365d",INDEX(Assumptions!$G$8:$G$12,MATCH(B10032,Assumptions!$A$8:$A$12,0)),INDEX(Assumptions!$H$8:$H$12,MATCH(B10032,Assumptions!$A$8:$A$12,0)))))</f>
        <v>0.5</v>
      </c>
      <c r="R10032" s="14">
        <f t="shared" ca="1" si="1097"/>
        <v>748352753.82000017</v>
      </c>
      <c r="S10032" s="14">
        <f t="shared" ca="1" si="1098"/>
        <v>748352753.82000017</v>
      </c>
      <c r="T10032" s="11" t="s">
        <v>25</v>
      </c>
      <c r="U10032" s="18" t="s">
        <v>26</v>
      </c>
    </row>
    <row r="10033" spans="1:21" ht="15" customHeight="1" x14ac:dyDescent="0.15">
      <c r="A10033" s="10" t="s">
        <v>10081</v>
      </c>
      <c r="B10033" s="11" t="s">
        <v>22</v>
      </c>
      <c r="C10033" s="11" t="s">
        <v>61</v>
      </c>
      <c r="D10033" s="12">
        <v>45764</v>
      </c>
      <c r="E10033" s="11">
        <v>2535</v>
      </c>
      <c r="F10033" s="11" t="s">
        <v>24</v>
      </c>
      <c r="G10033" s="13">
        <v>28899.03</v>
      </c>
      <c r="H10033" s="14">
        <f t="shared" si="1092"/>
        <v>73259041.049999997</v>
      </c>
      <c r="I10033" s="14">
        <f>IF(F10033="GHS",H10033,H10033*Assumptions!$B$4)</f>
        <v>791197643.34000003</v>
      </c>
      <c r="J10033" s="15" t="str">
        <f>INDEX(Assumptions!$B$8:$B$12,MATCH(B10033,Assumptions!$A$8:$A$12,0))</f>
        <v>FIFO</v>
      </c>
      <c r="K10033" s="16">
        <f>G10033/(1-INDEX(Assumptions!$D$8:$D$12,MATCH(B10033,Assumptions!$A$8:$A$12,0)))</f>
        <v>35242.719512195115</v>
      </c>
      <c r="L10033" s="16">
        <f t="shared" si="1093"/>
        <v>866.97089999999992</v>
      </c>
      <c r="M10033" s="16">
        <f t="shared" si="1094"/>
        <v>1762.1359756097559</v>
      </c>
      <c r="N10033" s="14">
        <f>E10033*(K10033-L10033-M10033)*IF(F10033="GHS",1,Assumptions!$B$4)</f>
        <v>892895486.7644341</v>
      </c>
      <c r="O10033" s="15">
        <f t="shared" ca="1" si="1095"/>
        <v>522</v>
      </c>
      <c r="P10033" s="15" t="str">
        <f t="shared" ca="1" si="1096"/>
        <v>365d+</v>
      </c>
      <c r="Q10033" s="17">
        <f ca="1">IF(P10033="0-90d",0,IF(P10033="91-180d",INDEX(Assumptions!$F$8:$F$12,MATCH(B10033,Assumptions!$A$8:$A$12,0)),IF(P10033="181-365d",INDEX(Assumptions!$G$8:$G$12,MATCH(B10033,Assumptions!$A$8:$A$12,0)),INDEX(Assumptions!$H$8:$H$12,MATCH(B10033,Assumptions!$A$8:$A$12,0)))))</f>
        <v>0.5</v>
      </c>
      <c r="R10033" s="14">
        <f t="shared" ca="1" si="1097"/>
        <v>395598821.67000002</v>
      </c>
      <c r="S10033" s="14">
        <f t="shared" ca="1" si="1098"/>
        <v>395598821.67000002</v>
      </c>
      <c r="T10033" s="11" t="s">
        <v>25</v>
      </c>
      <c r="U10033" s="18" t="s">
        <v>26</v>
      </c>
    </row>
    <row r="10034" spans="1:21" ht="15" customHeight="1" x14ac:dyDescent="0.15">
      <c r="A10034" s="10" t="s">
        <v>10082</v>
      </c>
      <c r="B10034" s="11" t="s">
        <v>31</v>
      </c>
      <c r="C10034" s="11" t="s">
        <v>32</v>
      </c>
      <c r="D10034" s="12">
        <v>46133</v>
      </c>
      <c r="E10034" s="11">
        <v>981</v>
      </c>
      <c r="F10034" s="11" t="s">
        <v>33</v>
      </c>
      <c r="G10034" s="13">
        <v>901.07</v>
      </c>
      <c r="H10034" s="14">
        <f t="shared" si="1092"/>
        <v>883949.67</v>
      </c>
      <c r="I10034" s="14">
        <f>IF(F10034="GHS",H10034,H10034*Assumptions!$B$4)</f>
        <v>883949.67</v>
      </c>
      <c r="J10034" s="15" t="str">
        <f>INDEX(Assumptions!$B$8:$B$12,MATCH(B10034,Assumptions!$A$8:$A$12,0))</f>
        <v>Weighted Average</v>
      </c>
      <c r="K10034" s="16">
        <f>G10034/(1-INDEX(Assumptions!$D$8:$D$12,MATCH(B10034,Assumptions!$A$8:$A$12,0)))</f>
        <v>1251.4861111111113</v>
      </c>
      <c r="L10034" s="16">
        <f t="shared" si="1093"/>
        <v>27.0321</v>
      </c>
      <c r="M10034" s="16">
        <f t="shared" si="1094"/>
        <v>62.574305555555569</v>
      </c>
      <c r="N10034" s="14">
        <f>E10034*(K10034-L10034-M10034)*IF(F10034="GHS",1,Assumptions!$B$4)</f>
        <v>1139803.9911500001</v>
      </c>
      <c r="O10034" s="15">
        <f t="shared" ca="1" si="1095"/>
        <v>153</v>
      </c>
      <c r="P10034" s="15" t="str">
        <f t="shared" ca="1" si="1096"/>
        <v>91-180d</v>
      </c>
      <c r="Q10034" s="17">
        <f ca="1">IF(P10034="0-90d",0,IF(P10034="91-180d",INDEX(Assumptions!$F$8:$F$12,MATCH(B10034,Assumptions!$A$8:$A$12,0)),IF(P10034="181-365d",INDEX(Assumptions!$G$8:$G$12,MATCH(B10034,Assumptions!$A$8:$A$12,0)),INDEX(Assumptions!$H$8:$H$12,MATCH(B10034,Assumptions!$A$8:$A$12,0)))))</f>
        <v>0.05</v>
      </c>
      <c r="R10034" s="14">
        <f t="shared" ca="1" si="1097"/>
        <v>44197.483500000002</v>
      </c>
      <c r="S10034" s="14">
        <f t="shared" ca="1" si="1098"/>
        <v>839752.18650000007</v>
      </c>
      <c r="T10034" s="11" t="s">
        <v>25</v>
      </c>
      <c r="U10034" s="18" t="s">
        <v>36</v>
      </c>
    </row>
    <row r="10035" spans="1:21" ht="15" customHeight="1" x14ac:dyDescent="0.15">
      <c r="A10035" s="10" t="s">
        <v>10083</v>
      </c>
      <c r="B10035" s="11" t="s">
        <v>31</v>
      </c>
      <c r="C10035" s="11" t="s">
        <v>63</v>
      </c>
      <c r="D10035" s="12">
        <v>45901</v>
      </c>
      <c r="E10035" s="11">
        <v>2196</v>
      </c>
      <c r="F10035" s="11" t="s">
        <v>33</v>
      </c>
      <c r="G10035" s="13">
        <v>2840.06</v>
      </c>
      <c r="H10035" s="14">
        <f t="shared" si="1092"/>
        <v>6236771.7599999998</v>
      </c>
      <c r="I10035" s="14">
        <f>IF(F10035="GHS",H10035,H10035*Assumptions!$B$4)</f>
        <v>6236771.7599999998</v>
      </c>
      <c r="J10035" s="15" t="str">
        <f>INDEX(Assumptions!$B$8:$B$12,MATCH(B10035,Assumptions!$A$8:$A$12,0))</f>
        <v>Weighted Average</v>
      </c>
      <c r="K10035" s="16">
        <f>G10035/(1-INDEX(Assumptions!$D$8:$D$12,MATCH(B10035,Assumptions!$A$8:$A$12,0)))</f>
        <v>3944.5277777777778</v>
      </c>
      <c r="L10035" s="16">
        <f t="shared" si="1093"/>
        <v>85.201799999999992</v>
      </c>
      <c r="M10035" s="16">
        <f t="shared" si="1094"/>
        <v>197.22638888888889</v>
      </c>
      <c r="N10035" s="14">
        <f>E10035*(K10035-L10035-M10035)*IF(F10035="GHS",1,Assumptions!$B$4)</f>
        <v>8041970.6972000003</v>
      </c>
      <c r="O10035" s="15">
        <f t="shared" ca="1" si="1095"/>
        <v>385</v>
      </c>
      <c r="P10035" s="15" t="str">
        <f t="shared" ca="1" si="1096"/>
        <v>365d+</v>
      </c>
      <c r="Q10035" s="17">
        <f ca="1">IF(P10035="0-90d",0,IF(P10035="91-180d",INDEX(Assumptions!$F$8:$F$12,MATCH(B10035,Assumptions!$A$8:$A$12,0)),IF(P10035="181-365d",INDEX(Assumptions!$G$8:$G$12,MATCH(B10035,Assumptions!$A$8:$A$12,0)),INDEX(Assumptions!$H$8:$H$12,MATCH(B10035,Assumptions!$A$8:$A$12,0)))))</f>
        <v>0.6</v>
      </c>
      <c r="R10035" s="14">
        <f t="shared" ca="1" si="1097"/>
        <v>3742063.0559999999</v>
      </c>
      <c r="S10035" s="14">
        <f t="shared" ca="1" si="1098"/>
        <v>2494708.7039999999</v>
      </c>
      <c r="T10035" s="11" t="s">
        <v>25</v>
      </c>
      <c r="U10035" s="18" t="s">
        <v>26</v>
      </c>
    </row>
    <row r="10036" spans="1:21" ht="15" customHeight="1" x14ac:dyDescent="0.15">
      <c r="A10036" s="10" t="s">
        <v>10084</v>
      </c>
      <c r="B10036" s="11" t="s">
        <v>28</v>
      </c>
      <c r="C10036" s="11" t="s">
        <v>55</v>
      </c>
      <c r="D10036" s="12">
        <v>45924</v>
      </c>
      <c r="E10036" s="11">
        <v>3462</v>
      </c>
      <c r="F10036" s="11" t="s">
        <v>24</v>
      </c>
      <c r="G10036" s="13">
        <v>4218.2299999999996</v>
      </c>
      <c r="H10036" s="14">
        <f t="shared" si="1092"/>
        <v>14603512.259999998</v>
      </c>
      <c r="I10036" s="14">
        <f>IF(F10036="GHS",H10036,H10036*Assumptions!$B$4)</f>
        <v>157717932.40799999</v>
      </c>
      <c r="J10036" s="15" t="str">
        <f>INDEX(Assumptions!$B$8:$B$12,MATCH(B10036,Assumptions!$A$8:$A$12,0))</f>
        <v>Fair Value Less Costs to Sell</v>
      </c>
      <c r="K10036" s="16">
        <f>G10036/(1-INDEX(Assumptions!$D$8:$D$12,MATCH(B10036,Assumptions!$A$8:$A$12,0)))</f>
        <v>4793.4431818181811</v>
      </c>
      <c r="L10036" s="16">
        <f t="shared" si="1093"/>
        <v>126.54689999999998</v>
      </c>
      <c r="M10036" s="16">
        <f t="shared" si="1094"/>
        <v>239.67215909090908</v>
      </c>
      <c r="N10036" s="14">
        <f>E10036*(K10036-L10036-M10036)*IF(F10036="GHS",1,Assumptions!$B$4)</f>
        <v>165532139.05912361</v>
      </c>
      <c r="O10036" s="15">
        <f t="shared" ca="1" si="1095"/>
        <v>362</v>
      </c>
      <c r="P10036" s="15" t="str">
        <f t="shared" ca="1" si="1096"/>
        <v>181-365d</v>
      </c>
      <c r="Q10036" s="17">
        <f ca="1">IF(P10036="0-90d",0,IF(P10036="91-180d",INDEX(Assumptions!$F$8:$F$12,MATCH(B10036,Assumptions!$A$8:$A$12,0)),IF(P10036="181-365d",INDEX(Assumptions!$G$8:$G$12,MATCH(B10036,Assumptions!$A$8:$A$12,0)),INDEX(Assumptions!$H$8:$H$12,MATCH(B10036,Assumptions!$A$8:$A$12,0)))))</f>
        <v>0.1</v>
      </c>
      <c r="R10036" s="14">
        <f t="shared" ca="1" si="1097"/>
        <v>15771793.240800001</v>
      </c>
      <c r="S10036" s="14">
        <f t="shared" ca="1" si="1098"/>
        <v>141946139.1672</v>
      </c>
      <c r="T10036" s="11" t="s">
        <v>50</v>
      </c>
      <c r="U10036" s="18" t="s">
        <v>26</v>
      </c>
    </row>
    <row r="10037" spans="1:21" ht="15" customHeight="1" x14ac:dyDescent="0.15">
      <c r="A10037" s="10" t="s">
        <v>10085</v>
      </c>
      <c r="B10037" s="11" t="s">
        <v>31</v>
      </c>
      <c r="C10037" s="11" t="s">
        <v>32</v>
      </c>
      <c r="D10037" s="12">
        <v>45913</v>
      </c>
      <c r="E10037" s="11">
        <v>1243</v>
      </c>
      <c r="F10037" s="11" t="s">
        <v>33</v>
      </c>
      <c r="G10037" s="13">
        <v>1658.79</v>
      </c>
      <c r="H10037" s="14">
        <f t="shared" si="1092"/>
        <v>2061875.97</v>
      </c>
      <c r="I10037" s="14">
        <f>IF(F10037="GHS",H10037,H10037*Assumptions!$B$4)</f>
        <v>2061875.97</v>
      </c>
      <c r="J10037" s="15" t="str">
        <f>INDEX(Assumptions!$B$8:$B$12,MATCH(B10037,Assumptions!$A$8:$A$12,0))</f>
        <v>Weighted Average</v>
      </c>
      <c r="K10037" s="16">
        <f>G10037/(1-INDEX(Assumptions!$D$8:$D$12,MATCH(B10037,Assumptions!$A$8:$A$12,0)))</f>
        <v>2303.875</v>
      </c>
      <c r="L10037" s="16">
        <f t="shared" si="1093"/>
        <v>49.7637</v>
      </c>
      <c r="M10037" s="16">
        <f t="shared" si="1094"/>
        <v>115.19375000000001</v>
      </c>
      <c r="N10037" s="14">
        <f>E10037*(K10037-L10037-M10037)*IF(F10037="GHS",1,Assumptions!$B$4)</f>
        <v>2658674.5146500003</v>
      </c>
      <c r="O10037" s="15">
        <f t="shared" ca="1" si="1095"/>
        <v>373</v>
      </c>
      <c r="P10037" s="15" t="str">
        <f t="shared" ca="1" si="1096"/>
        <v>365d+</v>
      </c>
      <c r="Q10037" s="17">
        <f ca="1">IF(P10037="0-90d",0,IF(P10037="91-180d",INDEX(Assumptions!$F$8:$F$12,MATCH(B10037,Assumptions!$A$8:$A$12,0)),IF(P10037="181-365d",INDEX(Assumptions!$G$8:$G$12,MATCH(B10037,Assumptions!$A$8:$A$12,0)),INDEX(Assumptions!$H$8:$H$12,MATCH(B10037,Assumptions!$A$8:$A$12,0)))))</f>
        <v>0.6</v>
      </c>
      <c r="R10037" s="14">
        <f t="shared" ca="1" si="1097"/>
        <v>1237125.5819999999</v>
      </c>
      <c r="S10037" s="14">
        <f t="shared" ca="1" si="1098"/>
        <v>824750.38800000004</v>
      </c>
      <c r="T10037" s="11" t="s">
        <v>50</v>
      </c>
      <c r="U10037" s="18" t="s">
        <v>26</v>
      </c>
    </row>
    <row r="10038" spans="1:21" ht="15" customHeight="1" x14ac:dyDescent="0.15">
      <c r="A10038" s="10" t="s">
        <v>10086</v>
      </c>
      <c r="B10038" s="11" t="s">
        <v>41</v>
      </c>
      <c r="C10038" s="11" t="s">
        <v>42</v>
      </c>
      <c r="D10038" s="12">
        <v>46087</v>
      </c>
      <c r="E10038" s="11">
        <v>4311</v>
      </c>
      <c r="F10038" s="11" t="s">
        <v>33</v>
      </c>
      <c r="G10038" s="13">
        <v>495.08</v>
      </c>
      <c r="H10038" s="14">
        <f t="shared" si="1092"/>
        <v>2134289.88</v>
      </c>
      <c r="I10038" s="14">
        <f>IF(F10038="GHS",H10038,H10038*Assumptions!$B$4)</f>
        <v>2134289.88</v>
      </c>
      <c r="J10038" s="15" t="str">
        <f>INDEX(Assumptions!$B$8:$B$12,MATCH(B10038,Assumptions!$A$8:$A$12,0))</f>
        <v>Weighted Average</v>
      </c>
      <c r="K10038" s="16">
        <f>G10038/(1-INDEX(Assumptions!$D$8:$D$12,MATCH(B10038,Assumptions!$A$8:$A$12,0)))</f>
        <v>761.66153846153838</v>
      </c>
      <c r="L10038" s="16">
        <f t="shared" si="1093"/>
        <v>14.852399999999999</v>
      </c>
      <c r="M10038" s="16">
        <f t="shared" si="1094"/>
        <v>38.083076923076923</v>
      </c>
      <c r="N10038" s="14">
        <f>E10038*(K10038-L10038-M10038)*IF(F10038="GHS",1,Assumptions!$B$4)</f>
        <v>3055318.0512923077</v>
      </c>
      <c r="O10038" s="15">
        <f t="shared" ca="1" si="1095"/>
        <v>199</v>
      </c>
      <c r="P10038" s="15" t="str">
        <f t="shared" ca="1" si="1096"/>
        <v>181-365d</v>
      </c>
      <c r="Q10038" s="17">
        <f ca="1">IF(P10038="0-90d",0,IF(P10038="91-180d",INDEX(Assumptions!$F$8:$F$12,MATCH(B10038,Assumptions!$A$8:$A$12,0)),IF(P10038="181-365d",INDEX(Assumptions!$G$8:$G$12,MATCH(B10038,Assumptions!$A$8:$A$12,0)),INDEX(Assumptions!$H$8:$H$12,MATCH(B10038,Assumptions!$A$8:$A$12,0)))))</f>
        <v>0.35</v>
      </c>
      <c r="R10038" s="14">
        <f t="shared" ca="1" si="1097"/>
        <v>747001.45799999987</v>
      </c>
      <c r="S10038" s="14">
        <f t="shared" ca="1" si="1098"/>
        <v>1387288.422</v>
      </c>
      <c r="T10038" s="11" t="s">
        <v>25</v>
      </c>
      <c r="U10038" s="18" t="s">
        <v>36</v>
      </c>
    </row>
    <row r="10039" spans="1:21" ht="15" customHeight="1" x14ac:dyDescent="0.15">
      <c r="A10039" s="10" t="s">
        <v>10087</v>
      </c>
      <c r="B10039" s="11" t="s">
        <v>31</v>
      </c>
      <c r="C10039" s="11" t="s">
        <v>63</v>
      </c>
      <c r="D10039" s="12">
        <v>46175</v>
      </c>
      <c r="E10039" s="11">
        <v>3591</v>
      </c>
      <c r="F10039" s="11" t="s">
        <v>33</v>
      </c>
      <c r="G10039" s="13">
        <v>3410.24</v>
      </c>
      <c r="H10039" s="14">
        <f t="shared" si="1092"/>
        <v>12246171.84</v>
      </c>
      <c r="I10039" s="14">
        <f>IF(F10039="GHS",H10039,H10039*Assumptions!$B$4)</f>
        <v>12246171.84</v>
      </c>
      <c r="J10039" s="15" t="str">
        <f>INDEX(Assumptions!$B$8:$B$12,MATCH(B10039,Assumptions!$A$8:$A$12,0))</f>
        <v>Weighted Average</v>
      </c>
      <c r="K10039" s="16">
        <f>G10039/(1-INDEX(Assumptions!$D$8:$D$12,MATCH(B10039,Assumptions!$A$8:$A$12,0)))</f>
        <v>4736.4444444444443</v>
      </c>
      <c r="L10039" s="16">
        <f t="shared" si="1093"/>
        <v>102.30719999999999</v>
      </c>
      <c r="M10039" s="16">
        <f t="shared" si="1094"/>
        <v>236.82222222222222</v>
      </c>
      <c r="N10039" s="14">
        <f>E10039*(K10039-L10039-M10039)*IF(F10039="GHS",1,Assumptions!$B$4)</f>
        <v>15790758.2448</v>
      </c>
      <c r="O10039" s="15">
        <f t="shared" ca="1" si="1095"/>
        <v>111</v>
      </c>
      <c r="P10039" s="15" t="str">
        <f t="shared" ca="1" si="1096"/>
        <v>91-180d</v>
      </c>
      <c r="Q10039" s="17">
        <f ca="1">IF(P10039="0-90d",0,IF(P10039="91-180d",INDEX(Assumptions!$F$8:$F$12,MATCH(B10039,Assumptions!$A$8:$A$12,0)),IF(P10039="181-365d",INDEX(Assumptions!$G$8:$G$12,MATCH(B10039,Assumptions!$A$8:$A$12,0)),INDEX(Assumptions!$H$8:$H$12,MATCH(B10039,Assumptions!$A$8:$A$12,0)))))</f>
        <v>0.05</v>
      </c>
      <c r="R10039" s="14">
        <f t="shared" ca="1" si="1097"/>
        <v>612308.59200000006</v>
      </c>
      <c r="S10039" s="14">
        <f t="shared" ca="1" si="1098"/>
        <v>11633863.248</v>
      </c>
      <c r="T10039" s="11" t="s">
        <v>50</v>
      </c>
      <c r="U10039" s="18" t="s">
        <v>26</v>
      </c>
    </row>
    <row r="10040" spans="1:21" ht="15" customHeight="1" x14ac:dyDescent="0.15">
      <c r="A10040" s="10" t="s">
        <v>10088</v>
      </c>
      <c r="B10040" s="11" t="s">
        <v>46</v>
      </c>
      <c r="C10040" s="11" t="s">
        <v>47</v>
      </c>
      <c r="D10040" s="12">
        <v>45940</v>
      </c>
      <c r="E10040" s="11">
        <v>813</v>
      </c>
      <c r="F10040" s="11" t="s">
        <v>33</v>
      </c>
      <c r="G10040" s="13">
        <v>261833.44</v>
      </c>
      <c r="H10040" s="14">
        <f t="shared" si="1092"/>
        <v>212870586.72</v>
      </c>
      <c r="I10040" s="14">
        <f>IF(F10040="GHS",H10040,H10040*Assumptions!$B$4)</f>
        <v>212870586.72</v>
      </c>
      <c r="J10040" s="15" t="str">
        <f>INDEX(Assumptions!$B$8:$B$12,MATCH(B10040,Assumptions!$A$8:$A$12,0))</f>
        <v>Specific Identification</v>
      </c>
      <c r="K10040" s="16">
        <f>G10040/(1-INDEX(Assumptions!$D$8:$D$12,MATCH(B10040,Assumptions!$A$8:$A$12,0)))</f>
        <v>335683.89743589744</v>
      </c>
      <c r="L10040" s="16">
        <f t="shared" si="1093"/>
        <v>7855.0032000000001</v>
      </c>
      <c r="M10040" s="16">
        <f t="shared" si="1094"/>
        <v>16784.194871794873</v>
      </c>
      <c r="N10040" s="14">
        <f>E10040*(K10040-L10040-M10040)*IF(F10040="GHS",1,Assumptions!$B$4)</f>
        <v>252879340.58301538</v>
      </c>
      <c r="O10040" s="15">
        <f t="shared" ca="1" si="1095"/>
        <v>346</v>
      </c>
      <c r="P10040" s="15" t="str">
        <f t="shared" ca="1" si="1096"/>
        <v>181-365d</v>
      </c>
      <c r="Q10040" s="17">
        <f ca="1">IF(P10040="0-90d",0,IF(P10040="91-180d",INDEX(Assumptions!$F$8:$F$12,MATCH(B10040,Assumptions!$A$8:$A$12,0)),IF(P10040="181-365d",INDEX(Assumptions!$G$8:$G$12,MATCH(B10040,Assumptions!$A$8:$A$12,0)),INDEX(Assumptions!$H$8:$H$12,MATCH(B10040,Assumptions!$A$8:$A$12,0)))))</f>
        <v>0.05</v>
      </c>
      <c r="R10040" s="14">
        <f t="shared" ca="1" si="1097"/>
        <v>10643529.336000001</v>
      </c>
      <c r="S10040" s="14">
        <f t="shared" ca="1" si="1098"/>
        <v>202227057.384</v>
      </c>
      <c r="T10040" s="11" t="s">
        <v>25</v>
      </c>
      <c r="U10040" s="18" t="s">
        <v>26</v>
      </c>
    </row>
    <row r="10041" spans="1:21" ht="15" customHeight="1" x14ac:dyDescent="0.15">
      <c r="A10041" s="10" t="s">
        <v>10089</v>
      </c>
      <c r="B10041" s="11" t="s">
        <v>41</v>
      </c>
      <c r="C10041" s="11" t="s">
        <v>42</v>
      </c>
      <c r="D10041" s="12">
        <v>46017</v>
      </c>
      <c r="E10041" s="11">
        <v>3727</v>
      </c>
      <c r="F10041" s="11" t="s">
        <v>33</v>
      </c>
      <c r="G10041" s="13">
        <v>348.37</v>
      </c>
      <c r="H10041" s="14">
        <f t="shared" si="1092"/>
        <v>1298374.99</v>
      </c>
      <c r="I10041" s="14">
        <f>IF(F10041="GHS",H10041,H10041*Assumptions!$B$4)</f>
        <v>1298374.99</v>
      </c>
      <c r="J10041" s="15" t="str">
        <f>INDEX(Assumptions!$B$8:$B$12,MATCH(B10041,Assumptions!$A$8:$A$12,0))</f>
        <v>Weighted Average</v>
      </c>
      <c r="K10041" s="16">
        <f>G10041/(1-INDEX(Assumptions!$D$8:$D$12,MATCH(B10041,Assumptions!$A$8:$A$12,0)))</f>
        <v>535.95384615384614</v>
      </c>
      <c r="L10041" s="16">
        <f t="shared" si="1093"/>
        <v>10.4511</v>
      </c>
      <c r="M10041" s="16">
        <f t="shared" si="1094"/>
        <v>26.797692307692309</v>
      </c>
      <c r="N10041" s="14">
        <f>E10041*(K10041-L10041-M10041)*IF(F10041="GHS",1,Assumptions!$B$4)</f>
        <v>1858673.7356846153</v>
      </c>
      <c r="O10041" s="15">
        <f t="shared" ca="1" si="1095"/>
        <v>269</v>
      </c>
      <c r="P10041" s="15" t="str">
        <f t="shared" ca="1" si="1096"/>
        <v>181-365d</v>
      </c>
      <c r="Q10041" s="17">
        <f ca="1">IF(P10041="0-90d",0,IF(P10041="91-180d",INDEX(Assumptions!$F$8:$F$12,MATCH(B10041,Assumptions!$A$8:$A$12,0)),IF(P10041="181-365d",INDEX(Assumptions!$G$8:$G$12,MATCH(B10041,Assumptions!$A$8:$A$12,0)),INDEX(Assumptions!$H$8:$H$12,MATCH(B10041,Assumptions!$A$8:$A$12,0)))))</f>
        <v>0.35</v>
      </c>
      <c r="R10041" s="14">
        <f t="shared" ca="1" si="1097"/>
        <v>454431.24649999995</v>
      </c>
      <c r="S10041" s="14">
        <f t="shared" ca="1" si="1098"/>
        <v>843943.7435000001</v>
      </c>
      <c r="T10041" s="11" t="s">
        <v>25</v>
      </c>
      <c r="U10041" s="18" t="s">
        <v>26</v>
      </c>
    </row>
    <row r="10042" spans="1:21" ht="15" customHeight="1" x14ac:dyDescent="0.15">
      <c r="A10042" s="10" t="s">
        <v>10090</v>
      </c>
      <c r="B10042" s="11" t="s">
        <v>46</v>
      </c>
      <c r="C10042" s="11" t="s">
        <v>119</v>
      </c>
      <c r="D10042" s="12">
        <v>45737</v>
      </c>
      <c r="E10042" s="11">
        <v>746</v>
      </c>
      <c r="F10042" s="11" t="s">
        <v>33</v>
      </c>
      <c r="G10042" s="13">
        <v>874910.06</v>
      </c>
      <c r="H10042" s="14">
        <f t="shared" si="1092"/>
        <v>652682904.75999999</v>
      </c>
      <c r="I10042" s="14">
        <f>IF(F10042="GHS",H10042,H10042*Assumptions!$B$4)</f>
        <v>652682904.75999999</v>
      </c>
      <c r="J10042" s="15" t="str">
        <f>INDEX(Assumptions!$B$8:$B$12,MATCH(B10042,Assumptions!$A$8:$A$12,0))</f>
        <v>Specific Identification</v>
      </c>
      <c r="K10042" s="16">
        <f>G10042/(1-INDEX(Assumptions!$D$8:$D$12,MATCH(B10042,Assumptions!$A$8:$A$12,0)))</f>
        <v>1121679.5641025642</v>
      </c>
      <c r="L10042" s="16">
        <f t="shared" si="1093"/>
        <v>26247.301800000001</v>
      </c>
      <c r="M10042" s="16">
        <f t="shared" si="1094"/>
        <v>56083.978205128216</v>
      </c>
      <c r="N10042" s="14">
        <f>E10042*(K10042-L10042-M10042)*IF(F10042="GHS",1,Assumptions!$B$4)</f>
        <v>775353819.93668723</v>
      </c>
      <c r="O10042" s="15">
        <f t="shared" ca="1" si="1095"/>
        <v>549</v>
      </c>
      <c r="P10042" s="15" t="str">
        <f t="shared" ca="1" si="1096"/>
        <v>365d+</v>
      </c>
      <c r="Q10042" s="17">
        <f ca="1">IF(P10042="0-90d",0,IF(P10042="91-180d",INDEX(Assumptions!$F$8:$F$12,MATCH(B10042,Assumptions!$A$8:$A$12,0)),IF(P10042="181-365d",INDEX(Assumptions!$G$8:$G$12,MATCH(B10042,Assumptions!$A$8:$A$12,0)),INDEX(Assumptions!$H$8:$H$12,MATCH(B10042,Assumptions!$A$8:$A$12,0)))))</f>
        <v>0.15</v>
      </c>
      <c r="R10042" s="14">
        <f t="shared" ca="1" si="1097"/>
        <v>97902435.714000002</v>
      </c>
      <c r="S10042" s="14">
        <f t="shared" ca="1" si="1098"/>
        <v>554780469.046</v>
      </c>
      <c r="T10042" s="11" t="s">
        <v>25</v>
      </c>
      <c r="U10042" s="18" t="s">
        <v>26</v>
      </c>
    </row>
    <row r="10043" spans="1:21" ht="15" customHeight="1" x14ac:dyDescent="0.15">
      <c r="A10043" s="10" t="s">
        <v>10091</v>
      </c>
      <c r="B10043" s="11" t="s">
        <v>41</v>
      </c>
      <c r="C10043" s="11" t="s">
        <v>42</v>
      </c>
      <c r="D10043" s="12">
        <v>46020</v>
      </c>
      <c r="E10043" s="11">
        <v>276</v>
      </c>
      <c r="F10043" s="11" t="s">
        <v>33</v>
      </c>
      <c r="G10043" s="13">
        <v>350.98</v>
      </c>
      <c r="H10043" s="14">
        <f t="shared" si="1092"/>
        <v>96870.48000000001</v>
      </c>
      <c r="I10043" s="14">
        <f>IF(F10043="GHS",H10043,H10043*Assumptions!$B$4)</f>
        <v>96870.48000000001</v>
      </c>
      <c r="J10043" s="15" t="str">
        <f>INDEX(Assumptions!$B$8:$B$12,MATCH(B10043,Assumptions!$A$8:$A$12,0))</f>
        <v>Weighted Average</v>
      </c>
      <c r="K10043" s="16">
        <f>G10043/(1-INDEX(Assumptions!$D$8:$D$12,MATCH(B10043,Assumptions!$A$8:$A$12,0)))</f>
        <v>539.96923076923076</v>
      </c>
      <c r="L10043" s="16">
        <f t="shared" si="1093"/>
        <v>10.529400000000001</v>
      </c>
      <c r="M10043" s="16">
        <f t="shared" si="1094"/>
        <v>26.998461538461541</v>
      </c>
      <c r="N10043" s="14">
        <f>E10043*(K10043-L10043-M10043)*IF(F10043="GHS",1,Assumptions!$B$4)</f>
        <v>138673.81790769231</v>
      </c>
      <c r="O10043" s="15">
        <f t="shared" ca="1" si="1095"/>
        <v>266</v>
      </c>
      <c r="P10043" s="15" t="str">
        <f t="shared" ca="1" si="1096"/>
        <v>181-365d</v>
      </c>
      <c r="Q10043" s="17">
        <f ca="1">IF(P10043="0-90d",0,IF(P10043="91-180d",INDEX(Assumptions!$F$8:$F$12,MATCH(B10043,Assumptions!$A$8:$A$12,0)),IF(P10043="181-365d",INDEX(Assumptions!$G$8:$G$12,MATCH(B10043,Assumptions!$A$8:$A$12,0)),INDEX(Assumptions!$H$8:$H$12,MATCH(B10043,Assumptions!$A$8:$A$12,0)))))</f>
        <v>0.35</v>
      </c>
      <c r="R10043" s="14">
        <f t="shared" ca="1" si="1097"/>
        <v>33904.668000000005</v>
      </c>
      <c r="S10043" s="14">
        <f t="shared" ca="1" si="1098"/>
        <v>62965.812000000005</v>
      </c>
      <c r="T10043" s="11" t="s">
        <v>25</v>
      </c>
      <c r="U10043" s="18" t="s">
        <v>36</v>
      </c>
    </row>
    <row r="10044" spans="1:21" ht="15" customHeight="1" x14ac:dyDescent="0.15">
      <c r="A10044" s="10" t="s">
        <v>10092</v>
      </c>
      <c r="B10044" s="11" t="s">
        <v>41</v>
      </c>
      <c r="C10044" s="11" t="s">
        <v>42</v>
      </c>
      <c r="D10044" s="12">
        <v>46191</v>
      </c>
      <c r="E10044" s="11">
        <v>3197</v>
      </c>
      <c r="F10044" s="11" t="s">
        <v>33</v>
      </c>
      <c r="G10044" s="13">
        <v>271.33</v>
      </c>
      <c r="H10044" s="14">
        <f t="shared" si="1092"/>
        <v>867442.00999999989</v>
      </c>
      <c r="I10044" s="14">
        <f>IF(F10044="GHS",H10044,H10044*Assumptions!$B$4)</f>
        <v>867442.00999999989</v>
      </c>
      <c r="J10044" s="15" t="str">
        <f>INDEX(Assumptions!$B$8:$B$12,MATCH(B10044,Assumptions!$A$8:$A$12,0))</f>
        <v>Weighted Average</v>
      </c>
      <c r="K10044" s="16">
        <f>G10044/(1-INDEX(Assumptions!$D$8:$D$12,MATCH(B10044,Assumptions!$A$8:$A$12,0)))</f>
        <v>417.43076923076922</v>
      </c>
      <c r="L10044" s="16">
        <f t="shared" si="1093"/>
        <v>8.139899999999999</v>
      </c>
      <c r="M10044" s="16">
        <f t="shared" si="1094"/>
        <v>20.871538461538464</v>
      </c>
      <c r="N10044" s="14">
        <f>E10044*(K10044-L10044-M10044)*IF(F10044="GHS",1,Assumptions!$B$4)</f>
        <v>1241776.6004692307</v>
      </c>
      <c r="O10044" s="15">
        <f t="shared" ca="1" si="1095"/>
        <v>95</v>
      </c>
      <c r="P10044" s="15" t="str">
        <f t="shared" ca="1" si="1096"/>
        <v>91-180d</v>
      </c>
      <c r="Q10044" s="17">
        <f ca="1">IF(P10044="0-90d",0,IF(P10044="91-180d",INDEX(Assumptions!$F$8:$F$12,MATCH(B10044,Assumptions!$A$8:$A$12,0)),IF(P10044="181-365d",INDEX(Assumptions!$G$8:$G$12,MATCH(B10044,Assumptions!$A$8:$A$12,0)),INDEX(Assumptions!$H$8:$H$12,MATCH(B10044,Assumptions!$A$8:$A$12,0)))))</f>
        <v>0.1</v>
      </c>
      <c r="R10044" s="14">
        <f t="shared" ca="1" si="1097"/>
        <v>86744.201000000001</v>
      </c>
      <c r="S10044" s="14">
        <f t="shared" ca="1" si="1098"/>
        <v>780697.80899999989</v>
      </c>
      <c r="T10044" s="11" t="s">
        <v>25</v>
      </c>
      <c r="U10044" s="18" t="s">
        <v>26</v>
      </c>
    </row>
    <row r="10045" spans="1:21" ht="15" customHeight="1" x14ac:dyDescent="0.15">
      <c r="A10045" s="10" t="s">
        <v>10093</v>
      </c>
      <c r="B10045" s="11" t="s">
        <v>31</v>
      </c>
      <c r="C10045" s="11" t="s">
        <v>32</v>
      </c>
      <c r="D10045" s="12">
        <v>46057</v>
      </c>
      <c r="E10045" s="11">
        <v>4290</v>
      </c>
      <c r="F10045" s="11" t="s">
        <v>33</v>
      </c>
      <c r="G10045" s="13">
        <v>1676.27</v>
      </c>
      <c r="H10045" s="14">
        <f t="shared" si="1092"/>
        <v>7191198.2999999998</v>
      </c>
      <c r="I10045" s="14">
        <f>IF(F10045="GHS",H10045,H10045*Assumptions!$B$4)</f>
        <v>7191198.2999999998</v>
      </c>
      <c r="J10045" s="15" t="str">
        <f>INDEX(Assumptions!$B$8:$B$12,MATCH(B10045,Assumptions!$A$8:$A$12,0))</f>
        <v>Weighted Average</v>
      </c>
      <c r="K10045" s="16">
        <f>G10045/(1-INDEX(Assumptions!$D$8:$D$12,MATCH(B10045,Assumptions!$A$8:$A$12,0)))</f>
        <v>2328.1527777777778</v>
      </c>
      <c r="L10045" s="16">
        <f t="shared" si="1093"/>
        <v>50.2881</v>
      </c>
      <c r="M10045" s="16">
        <f t="shared" si="1094"/>
        <v>116.4076388888889</v>
      </c>
      <c r="N10045" s="14">
        <f>E10045*(K10045-L10045-M10045)*IF(F10045="GHS",1,Assumptions!$B$4)</f>
        <v>9272650.696833333</v>
      </c>
      <c r="O10045" s="15">
        <f t="shared" ca="1" si="1095"/>
        <v>229</v>
      </c>
      <c r="P10045" s="15" t="str">
        <f t="shared" ca="1" si="1096"/>
        <v>181-365d</v>
      </c>
      <c r="Q10045" s="17">
        <f ca="1">IF(P10045="0-90d",0,IF(P10045="91-180d",INDEX(Assumptions!$F$8:$F$12,MATCH(B10045,Assumptions!$A$8:$A$12,0)),IF(P10045="181-365d",INDEX(Assumptions!$G$8:$G$12,MATCH(B10045,Assumptions!$A$8:$A$12,0)),INDEX(Assumptions!$H$8:$H$12,MATCH(B10045,Assumptions!$A$8:$A$12,0)))))</f>
        <v>0.2</v>
      </c>
      <c r="R10045" s="14">
        <f t="shared" ca="1" si="1097"/>
        <v>1438239.6600000001</v>
      </c>
      <c r="S10045" s="14">
        <f t="shared" ca="1" si="1098"/>
        <v>5752958.6399999997</v>
      </c>
      <c r="T10045" s="11" t="s">
        <v>25</v>
      </c>
      <c r="U10045" s="18" t="s">
        <v>26</v>
      </c>
    </row>
    <row r="10046" spans="1:21" ht="15" customHeight="1" x14ac:dyDescent="0.15">
      <c r="A10046" s="10" t="s">
        <v>10094</v>
      </c>
      <c r="B10046" s="11" t="s">
        <v>28</v>
      </c>
      <c r="C10046" s="11" t="s">
        <v>35</v>
      </c>
      <c r="D10046" s="12">
        <v>45923</v>
      </c>
      <c r="E10046" s="11">
        <v>3369</v>
      </c>
      <c r="F10046" s="11" t="s">
        <v>24</v>
      </c>
      <c r="G10046" s="13">
        <v>4907.6000000000004</v>
      </c>
      <c r="H10046" s="14">
        <f t="shared" si="1092"/>
        <v>16533704.4</v>
      </c>
      <c r="I10046" s="14">
        <f>IF(F10046="GHS",H10046,H10046*Assumptions!$B$4)</f>
        <v>178564007.52000001</v>
      </c>
      <c r="J10046" s="15" t="str">
        <f>INDEX(Assumptions!$B$8:$B$12,MATCH(B10046,Assumptions!$A$8:$A$12,0))</f>
        <v>Fair Value Less Costs to Sell</v>
      </c>
      <c r="K10046" s="16">
        <f>G10046/(1-INDEX(Assumptions!$D$8:$D$12,MATCH(B10046,Assumptions!$A$8:$A$12,0)))</f>
        <v>5576.818181818182</v>
      </c>
      <c r="L10046" s="16">
        <f t="shared" si="1093"/>
        <v>147.22800000000001</v>
      </c>
      <c r="M10046" s="16">
        <f t="shared" si="1094"/>
        <v>278.84090909090912</v>
      </c>
      <c r="N10046" s="14">
        <f>E10046*(K10046-L10046-M10046)*IF(F10046="GHS",1,Assumptions!$B$4)</f>
        <v>187411042.43803641</v>
      </c>
      <c r="O10046" s="15">
        <f t="shared" ca="1" si="1095"/>
        <v>363</v>
      </c>
      <c r="P10046" s="15" t="str">
        <f t="shared" ca="1" si="1096"/>
        <v>181-365d</v>
      </c>
      <c r="Q10046" s="17">
        <f ca="1">IF(P10046="0-90d",0,IF(P10046="91-180d",INDEX(Assumptions!$F$8:$F$12,MATCH(B10046,Assumptions!$A$8:$A$12,0)),IF(P10046="181-365d",INDEX(Assumptions!$G$8:$G$12,MATCH(B10046,Assumptions!$A$8:$A$12,0)),INDEX(Assumptions!$H$8:$H$12,MATCH(B10046,Assumptions!$A$8:$A$12,0)))))</f>
        <v>0.1</v>
      </c>
      <c r="R10046" s="14">
        <f t="shared" ca="1" si="1097"/>
        <v>17856400.752</v>
      </c>
      <c r="S10046" s="14">
        <f t="shared" ca="1" si="1098"/>
        <v>160707606.76800001</v>
      </c>
      <c r="T10046" s="11" t="s">
        <v>25</v>
      </c>
      <c r="U10046" s="18" t="s">
        <v>26</v>
      </c>
    </row>
    <row r="10047" spans="1:21" ht="15" customHeight="1" x14ac:dyDescent="0.15">
      <c r="A10047" s="10" t="s">
        <v>10095</v>
      </c>
      <c r="B10047" s="11" t="s">
        <v>28</v>
      </c>
      <c r="C10047" s="11" t="s">
        <v>35</v>
      </c>
      <c r="D10047" s="12">
        <v>45943</v>
      </c>
      <c r="E10047" s="11">
        <v>4225</v>
      </c>
      <c r="F10047" s="11" t="s">
        <v>24</v>
      </c>
      <c r="G10047" s="13">
        <v>7688.3</v>
      </c>
      <c r="H10047" s="14">
        <f t="shared" si="1092"/>
        <v>32483067.5</v>
      </c>
      <c r="I10047" s="14">
        <f>IF(F10047="GHS",H10047,H10047*Assumptions!$B$4)</f>
        <v>350817129</v>
      </c>
      <c r="J10047" s="15" t="str">
        <f>INDEX(Assumptions!$B$8:$B$12,MATCH(B10047,Assumptions!$A$8:$A$12,0))</f>
        <v>Fair Value Less Costs to Sell</v>
      </c>
      <c r="K10047" s="16">
        <f>G10047/(1-INDEX(Assumptions!$D$8:$D$12,MATCH(B10047,Assumptions!$A$8:$A$12,0)))</f>
        <v>8736.704545454546</v>
      </c>
      <c r="L10047" s="16">
        <f t="shared" si="1093"/>
        <v>230.649</v>
      </c>
      <c r="M10047" s="16">
        <f t="shared" si="1094"/>
        <v>436.83522727272731</v>
      </c>
      <c r="N10047" s="14">
        <f>E10047*(K10047-L10047-M10047)*IF(F10047="GHS",1,Assumptions!$B$4)</f>
        <v>368198523.11863649</v>
      </c>
      <c r="O10047" s="15">
        <f t="shared" ca="1" si="1095"/>
        <v>343</v>
      </c>
      <c r="P10047" s="15" t="str">
        <f t="shared" ca="1" si="1096"/>
        <v>181-365d</v>
      </c>
      <c r="Q10047" s="17">
        <f ca="1">IF(P10047="0-90d",0,IF(P10047="91-180d",INDEX(Assumptions!$F$8:$F$12,MATCH(B10047,Assumptions!$A$8:$A$12,0)),IF(P10047="181-365d",INDEX(Assumptions!$G$8:$G$12,MATCH(B10047,Assumptions!$A$8:$A$12,0)),INDEX(Assumptions!$H$8:$H$12,MATCH(B10047,Assumptions!$A$8:$A$12,0)))))</f>
        <v>0.1</v>
      </c>
      <c r="R10047" s="14">
        <f t="shared" ca="1" si="1097"/>
        <v>35081712.899999999</v>
      </c>
      <c r="S10047" s="14">
        <f t="shared" ca="1" si="1098"/>
        <v>315735416.10000002</v>
      </c>
      <c r="T10047" s="11" t="s">
        <v>25</v>
      </c>
      <c r="U10047" s="18" t="s">
        <v>26</v>
      </c>
    </row>
    <row r="10048" spans="1:21" ht="15" customHeight="1" x14ac:dyDescent="0.15">
      <c r="A10048" s="10" t="s">
        <v>10096</v>
      </c>
      <c r="B10048" s="11" t="s">
        <v>46</v>
      </c>
      <c r="C10048" s="11" t="s">
        <v>47</v>
      </c>
      <c r="D10048" s="12">
        <v>46039</v>
      </c>
      <c r="E10048" s="11">
        <v>1791</v>
      </c>
      <c r="F10048" s="11" t="s">
        <v>33</v>
      </c>
      <c r="G10048" s="13">
        <v>275060.95</v>
      </c>
      <c r="H10048" s="14">
        <f t="shared" si="1092"/>
        <v>492634161.45000005</v>
      </c>
      <c r="I10048" s="14">
        <f>IF(F10048="GHS",H10048,H10048*Assumptions!$B$4)</f>
        <v>492634161.45000005</v>
      </c>
      <c r="J10048" s="15" t="str">
        <f>INDEX(Assumptions!$B$8:$B$12,MATCH(B10048,Assumptions!$A$8:$A$12,0))</f>
        <v>Specific Identification</v>
      </c>
      <c r="K10048" s="16">
        <f>G10048/(1-INDEX(Assumptions!$D$8:$D$12,MATCH(B10048,Assumptions!$A$8:$A$12,0)))</f>
        <v>352642.24358974356</v>
      </c>
      <c r="L10048" s="16">
        <f t="shared" si="1093"/>
        <v>8251.8284999999996</v>
      </c>
      <c r="M10048" s="16">
        <f t="shared" si="1094"/>
        <v>17632.11217948718</v>
      </c>
      <c r="N10048" s="14">
        <f>E10048*(K10048-L10048-M10048)*IF(F10048="GHS",1,Assumptions!$B$4)</f>
        <v>585224120.51226914</v>
      </c>
      <c r="O10048" s="15">
        <f t="shared" ca="1" si="1095"/>
        <v>247</v>
      </c>
      <c r="P10048" s="15" t="str">
        <f t="shared" ca="1" si="1096"/>
        <v>181-365d</v>
      </c>
      <c r="Q10048" s="17">
        <f ca="1">IF(P10048="0-90d",0,IF(P10048="91-180d",INDEX(Assumptions!$F$8:$F$12,MATCH(B10048,Assumptions!$A$8:$A$12,0)),IF(P10048="181-365d",INDEX(Assumptions!$G$8:$G$12,MATCH(B10048,Assumptions!$A$8:$A$12,0)),INDEX(Assumptions!$H$8:$H$12,MATCH(B10048,Assumptions!$A$8:$A$12,0)))))</f>
        <v>0.05</v>
      </c>
      <c r="R10048" s="14">
        <f t="shared" ca="1" si="1097"/>
        <v>24631708.072500005</v>
      </c>
      <c r="S10048" s="14">
        <f t="shared" ca="1" si="1098"/>
        <v>468002453.37750006</v>
      </c>
      <c r="T10048" s="11" t="s">
        <v>25</v>
      </c>
      <c r="U10048" s="18" t="s">
        <v>36</v>
      </c>
    </row>
    <row r="10049" spans="1:21" ht="15" customHeight="1" x14ac:dyDescent="0.15">
      <c r="A10049" s="10" t="s">
        <v>10097</v>
      </c>
      <c r="B10049" s="11" t="s">
        <v>31</v>
      </c>
      <c r="C10049" s="11" t="s">
        <v>76</v>
      </c>
      <c r="D10049" s="12">
        <v>46222</v>
      </c>
      <c r="E10049" s="11">
        <v>1232</v>
      </c>
      <c r="F10049" s="11" t="s">
        <v>33</v>
      </c>
      <c r="G10049" s="13">
        <v>3919.1</v>
      </c>
      <c r="H10049" s="14">
        <f t="shared" si="1092"/>
        <v>4828331.2</v>
      </c>
      <c r="I10049" s="14">
        <f>IF(F10049="GHS",H10049,H10049*Assumptions!$B$4)</f>
        <v>4828331.2</v>
      </c>
      <c r="J10049" s="15" t="str">
        <f>INDEX(Assumptions!$B$8:$B$12,MATCH(B10049,Assumptions!$A$8:$A$12,0))</f>
        <v>Weighted Average</v>
      </c>
      <c r="K10049" s="16">
        <f>G10049/(1-INDEX(Assumptions!$D$8:$D$12,MATCH(B10049,Assumptions!$A$8:$A$12,0)))</f>
        <v>5443.1944444444443</v>
      </c>
      <c r="L10049" s="16">
        <f t="shared" si="1093"/>
        <v>117.57299999999999</v>
      </c>
      <c r="M10049" s="16">
        <f t="shared" si="1094"/>
        <v>272.15972222222223</v>
      </c>
      <c r="N10049" s="14">
        <f>E10049*(K10049-L10049-M10049)*IF(F10049="GHS",1,Assumptions!$B$4)</f>
        <v>6225864.8417777764</v>
      </c>
      <c r="O10049" s="15">
        <f t="shared" ca="1" si="1095"/>
        <v>64</v>
      </c>
      <c r="P10049" s="15" t="str">
        <f t="shared" ca="1" si="1096"/>
        <v>0-90d</v>
      </c>
      <c r="Q10049" s="17">
        <f ca="1">IF(P10049="0-90d",0,IF(P10049="91-180d",INDEX(Assumptions!$F$8:$F$12,MATCH(B10049,Assumptions!$A$8:$A$12,0)),IF(P10049="181-365d",INDEX(Assumptions!$G$8:$G$12,MATCH(B10049,Assumptions!$A$8:$A$12,0)),INDEX(Assumptions!$H$8:$H$12,MATCH(B10049,Assumptions!$A$8:$A$12,0)))))</f>
        <v>0</v>
      </c>
      <c r="R10049" s="14">
        <f t="shared" ca="1" si="1097"/>
        <v>0</v>
      </c>
      <c r="S10049" s="14">
        <f t="shared" ca="1" si="1098"/>
        <v>4828331.2</v>
      </c>
      <c r="T10049" s="11" t="s">
        <v>25</v>
      </c>
      <c r="U10049" s="18" t="s">
        <v>26</v>
      </c>
    </row>
    <row r="10050" spans="1:21" ht="15" customHeight="1" x14ac:dyDescent="0.15">
      <c r="A10050" s="10" t="s">
        <v>10098</v>
      </c>
      <c r="B10050" s="11" t="s">
        <v>31</v>
      </c>
      <c r="C10050" s="11" t="s">
        <v>63</v>
      </c>
      <c r="D10050" s="12">
        <v>45939</v>
      </c>
      <c r="E10050" s="11">
        <v>4015</v>
      </c>
      <c r="F10050" s="11" t="s">
        <v>33</v>
      </c>
      <c r="G10050" s="13">
        <v>2176.21</v>
      </c>
      <c r="H10050" s="14">
        <f t="shared" ref="H10050:H10113" si="1099">E10050*G10050</f>
        <v>8737483.1500000004</v>
      </c>
      <c r="I10050" s="14">
        <f>IF(F10050="GHS",H10050,H10050*Assumptions!$B$4)</f>
        <v>8737483.1500000004</v>
      </c>
      <c r="J10050" s="15" t="str">
        <f>INDEX(Assumptions!$B$8:$B$12,MATCH(B10050,Assumptions!$A$8:$A$12,0))</f>
        <v>Weighted Average</v>
      </c>
      <c r="K10050" s="16">
        <f>G10050/(1-INDEX(Assumptions!$D$8:$D$12,MATCH(B10050,Assumptions!$A$8:$A$12,0)))</f>
        <v>3022.5138888888891</v>
      </c>
      <c r="L10050" s="16">
        <f t="shared" ref="L10050:L10113" si="1100">G10050*0.03</f>
        <v>65.286299999999997</v>
      </c>
      <c r="M10050" s="16">
        <f t="shared" ref="M10050:M10113" si="1101">K10050*0.05</f>
        <v>151.12569444444446</v>
      </c>
      <c r="N10050" s="14">
        <f>E10050*(K10050-L10050-M10050)*IF(F10050="GHS",1,Assumptions!$B$4)</f>
        <v>11266499.106194444</v>
      </c>
      <c r="O10050" s="15">
        <f t="shared" ref="O10050:O10113" ca="1" si="1102">TODAY()-D10050</f>
        <v>347</v>
      </c>
      <c r="P10050" s="15" t="str">
        <f t="shared" ref="P10050:P10113" ca="1" si="1103">IF(O10050&lt;=90,"0-90d",IF(O10050&lt;=180,"91-180d",IF(O10050&lt;=365,"181-365d","365d+")))</f>
        <v>181-365d</v>
      </c>
      <c r="Q10050" s="17">
        <f ca="1">IF(P10050="0-90d",0,IF(P10050="91-180d",INDEX(Assumptions!$F$8:$F$12,MATCH(B10050,Assumptions!$A$8:$A$12,0)),IF(P10050="181-365d",INDEX(Assumptions!$G$8:$G$12,MATCH(B10050,Assumptions!$A$8:$A$12,0)),INDEX(Assumptions!$H$8:$H$12,MATCH(B10050,Assumptions!$A$8:$A$12,0)))))</f>
        <v>0.2</v>
      </c>
      <c r="R10050" s="14">
        <f t="shared" ref="R10050:R10113" ca="1" si="1104">I10050*Q10050</f>
        <v>1747496.6300000001</v>
      </c>
      <c r="S10050" s="14">
        <f t="shared" ref="S10050:S10113" ca="1" si="1105">IF(T10050="Held on Consignment (Not Owned)",0,MIN(I10050-R10050,N10050))</f>
        <v>6989986.5200000005</v>
      </c>
      <c r="T10050" s="11" t="s">
        <v>25</v>
      </c>
      <c r="U10050" s="18" t="s">
        <v>36</v>
      </c>
    </row>
    <row r="10051" spans="1:21" ht="15" customHeight="1" x14ac:dyDescent="0.15">
      <c r="A10051" s="10" t="s">
        <v>10099</v>
      </c>
      <c r="B10051" s="11" t="s">
        <v>28</v>
      </c>
      <c r="C10051" s="11" t="s">
        <v>55</v>
      </c>
      <c r="D10051" s="12">
        <v>46106</v>
      </c>
      <c r="E10051" s="11">
        <v>732</v>
      </c>
      <c r="F10051" s="11" t="s">
        <v>24</v>
      </c>
      <c r="G10051" s="13">
        <v>4871.76</v>
      </c>
      <c r="H10051" s="14">
        <f t="shared" si="1099"/>
        <v>3566128.3200000003</v>
      </c>
      <c r="I10051" s="14">
        <f>IF(F10051="GHS",H10051,H10051*Assumptions!$B$4)</f>
        <v>38514185.856000006</v>
      </c>
      <c r="J10051" s="15" t="str">
        <f>INDEX(Assumptions!$B$8:$B$12,MATCH(B10051,Assumptions!$A$8:$A$12,0))</f>
        <v>Fair Value Less Costs to Sell</v>
      </c>
      <c r="K10051" s="16">
        <f>G10051/(1-INDEX(Assumptions!$D$8:$D$12,MATCH(B10051,Assumptions!$A$8:$A$12,0)))</f>
        <v>5536.090909090909</v>
      </c>
      <c r="L10051" s="16">
        <f t="shared" si="1100"/>
        <v>146.15280000000001</v>
      </c>
      <c r="M10051" s="16">
        <f t="shared" si="1101"/>
        <v>276.80454545454546</v>
      </c>
      <c r="N10051" s="14">
        <f>E10051*(K10051-L10051-M10051)*IF(F10051="GHS",1,Assumptions!$B$4)</f>
        <v>40422388.700683638</v>
      </c>
      <c r="O10051" s="15">
        <f t="shared" ca="1" si="1102"/>
        <v>180</v>
      </c>
      <c r="P10051" s="15" t="str">
        <f t="shared" ca="1" si="1103"/>
        <v>91-180d</v>
      </c>
      <c r="Q10051" s="17">
        <f ca="1">IF(P10051="0-90d",0,IF(P10051="91-180d",INDEX(Assumptions!$F$8:$F$12,MATCH(B10051,Assumptions!$A$8:$A$12,0)),IF(P10051="181-365d",INDEX(Assumptions!$G$8:$G$12,MATCH(B10051,Assumptions!$A$8:$A$12,0)),INDEX(Assumptions!$H$8:$H$12,MATCH(B10051,Assumptions!$A$8:$A$12,0)))))</f>
        <v>0.02</v>
      </c>
      <c r="R10051" s="14">
        <f t="shared" ca="1" si="1104"/>
        <v>770283.71712000016</v>
      </c>
      <c r="S10051" s="14">
        <f t="shared" ca="1" si="1105"/>
        <v>37743902.138880007</v>
      </c>
      <c r="T10051" s="11" t="s">
        <v>25</v>
      </c>
      <c r="U10051" s="18" t="s">
        <v>26</v>
      </c>
    </row>
    <row r="10052" spans="1:21" ht="15" customHeight="1" x14ac:dyDescent="0.15">
      <c r="A10052" s="10" t="s">
        <v>10100</v>
      </c>
      <c r="B10052" s="11" t="s">
        <v>46</v>
      </c>
      <c r="C10052" s="11" t="s">
        <v>47</v>
      </c>
      <c r="D10052" s="12">
        <v>46077</v>
      </c>
      <c r="E10052" s="11">
        <v>4305</v>
      </c>
      <c r="F10052" s="11" t="s">
        <v>33</v>
      </c>
      <c r="G10052" s="13">
        <v>417766.35</v>
      </c>
      <c r="H10052" s="14">
        <f t="shared" si="1099"/>
        <v>1798484136.75</v>
      </c>
      <c r="I10052" s="14">
        <f>IF(F10052="GHS",H10052,H10052*Assumptions!$B$4)</f>
        <v>1798484136.75</v>
      </c>
      <c r="J10052" s="15" t="str">
        <f>INDEX(Assumptions!$B$8:$B$12,MATCH(B10052,Assumptions!$A$8:$A$12,0))</f>
        <v>Specific Identification</v>
      </c>
      <c r="K10052" s="16">
        <f>G10052/(1-INDEX(Assumptions!$D$8:$D$12,MATCH(B10052,Assumptions!$A$8:$A$12,0)))</f>
        <v>535597.88461538462</v>
      </c>
      <c r="L10052" s="16">
        <f t="shared" si="1100"/>
        <v>12532.990499999998</v>
      </c>
      <c r="M10052" s="16">
        <f t="shared" si="1101"/>
        <v>26779.894230769234</v>
      </c>
      <c r="N10052" s="14">
        <f>E10052*(K10052-L10052-M10052)*IF(F10052="GHS",1,Assumptions!$B$4)</f>
        <v>2136506924.5032692</v>
      </c>
      <c r="O10052" s="15">
        <f t="shared" ca="1" si="1102"/>
        <v>209</v>
      </c>
      <c r="P10052" s="15" t="str">
        <f t="shared" ca="1" si="1103"/>
        <v>181-365d</v>
      </c>
      <c r="Q10052" s="17">
        <f ca="1">IF(P10052="0-90d",0,IF(P10052="91-180d",INDEX(Assumptions!$F$8:$F$12,MATCH(B10052,Assumptions!$A$8:$A$12,0)),IF(P10052="181-365d",INDEX(Assumptions!$G$8:$G$12,MATCH(B10052,Assumptions!$A$8:$A$12,0)),INDEX(Assumptions!$H$8:$H$12,MATCH(B10052,Assumptions!$A$8:$A$12,0)))))</f>
        <v>0.05</v>
      </c>
      <c r="R10052" s="14">
        <f t="shared" ca="1" si="1104"/>
        <v>89924206.837500006</v>
      </c>
      <c r="S10052" s="14">
        <f t="shared" ca="1" si="1105"/>
        <v>1708559929.9124999</v>
      </c>
      <c r="T10052" s="11" t="s">
        <v>25</v>
      </c>
      <c r="U10052" s="18" t="s">
        <v>26</v>
      </c>
    </row>
    <row r="10053" spans="1:21" ht="15" customHeight="1" x14ac:dyDescent="0.15">
      <c r="A10053" s="10" t="s">
        <v>10101</v>
      </c>
      <c r="B10053" s="11" t="s">
        <v>22</v>
      </c>
      <c r="C10053" s="11" t="s">
        <v>81</v>
      </c>
      <c r="D10053" s="12">
        <v>46063</v>
      </c>
      <c r="E10053" s="11">
        <v>607</v>
      </c>
      <c r="F10053" s="11" t="s">
        <v>24</v>
      </c>
      <c r="G10053" s="13">
        <v>17157.3</v>
      </c>
      <c r="H10053" s="14">
        <f t="shared" si="1099"/>
        <v>10414481.1</v>
      </c>
      <c r="I10053" s="14">
        <f>IF(F10053="GHS",H10053,H10053*Assumptions!$B$4)</f>
        <v>112476395.88000001</v>
      </c>
      <c r="J10053" s="15" t="str">
        <f>INDEX(Assumptions!$B$8:$B$12,MATCH(B10053,Assumptions!$A$8:$A$12,0))</f>
        <v>FIFO</v>
      </c>
      <c r="K10053" s="16">
        <f>G10053/(1-INDEX(Assumptions!$D$8:$D$12,MATCH(B10053,Assumptions!$A$8:$A$12,0)))</f>
        <v>20923.536585365851</v>
      </c>
      <c r="L10053" s="16">
        <f t="shared" si="1100"/>
        <v>514.71899999999994</v>
      </c>
      <c r="M10053" s="16">
        <f t="shared" si="1101"/>
        <v>1046.1768292682925</v>
      </c>
      <c r="N10053" s="14">
        <f>E10053*(K10053-L10053-M10053)*IF(F10053="GHS",1,Assumptions!$B$4)</f>
        <v>126933727.74067315</v>
      </c>
      <c r="O10053" s="15">
        <f t="shared" ca="1" si="1102"/>
        <v>223</v>
      </c>
      <c r="P10053" s="15" t="str">
        <f t="shared" ca="1" si="1103"/>
        <v>181-365d</v>
      </c>
      <c r="Q10053" s="17">
        <f ca="1">IF(P10053="0-90d",0,IF(P10053="91-180d",INDEX(Assumptions!$F$8:$F$12,MATCH(B10053,Assumptions!$A$8:$A$12,0)),IF(P10053="181-365d",INDEX(Assumptions!$G$8:$G$12,MATCH(B10053,Assumptions!$A$8:$A$12,0)),INDEX(Assumptions!$H$8:$H$12,MATCH(B10053,Assumptions!$A$8:$A$12,0)))))</f>
        <v>0.15</v>
      </c>
      <c r="R10053" s="14">
        <f t="shared" ca="1" si="1104"/>
        <v>16871459.381999999</v>
      </c>
      <c r="S10053" s="14">
        <f t="shared" ca="1" si="1105"/>
        <v>95604936.498000011</v>
      </c>
      <c r="T10053" s="11" t="s">
        <v>25</v>
      </c>
      <c r="U10053" s="18" t="s">
        <v>36</v>
      </c>
    </row>
    <row r="10054" spans="1:21" ht="15" customHeight="1" x14ac:dyDescent="0.15">
      <c r="A10054" s="10" t="s">
        <v>10102</v>
      </c>
      <c r="B10054" s="11" t="s">
        <v>41</v>
      </c>
      <c r="C10054" s="11" t="s">
        <v>42</v>
      </c>
      <c r="D10054" s="12">
        <v>45758</v>
      </c>
      <c r="E10054" s="11">
        <v>1304</v>
      </c>
      <c r="F10054" s="11" t="s">
        <v>33</v>
      </c>
      <c r="G10054" s="13">
        <v>312</v>
      </c>
      <c r="H10054" s="14">
        <f t="shared" si="1099"/>
        <v>406848</v>
      </c>
      <c r="I10054" s="14">
        <f>IF(F10054="GHS",H10054,H10054*Assumptions!$B$4)</f>
        <v>406848</v>
      </c>
      <c r="J10054" s="15" t="str">
        <f>INDEX(Assumptions!$B$8:$B$12,MATCH(B10054,Assumptions!$A$8:$A$12,0))</f>
        <v>Weighted Average</v>
      </c>
      <c r="K10054" s="16">
        <f>G10054/(1-INDEX(Assumptions!$D$8:$D$12,MATCH(B10054,Assumptions!$A$8:$A$12,0)))</f>
        <v>480</v>
      </c>
      <c r="L10054" s="16">
        <f t="shared" si="1100"/>
        <v>9.36</v>
      </c>
      <c r="M10054" s="16">
        <f t="shared" si="1101"/>
        <v>24</v>
      </c>
      <c r="N10054" s="14">
        <f>E10054*(K10054-L10054-M10054)*IF(F10054="GHS",1,Assumptions!$B$4)</f>
        <v>582418.55999999994</v>
      </c>
      <c r="O10054" s="15">
        <f t="shared" ca="1" si="1102"/>
        <v>528</v>
      </c>
      <c r="P10054" s="15" t="str">
        <f t="shared" ca="1" si="1103"/>
        <v>365d+</v>
      </c>
      <c r="Q10054" s="17">
        <f ca="1">IF(P10054="0-90d",0,IF(P10054="91-180d",INDEX(Assumptions!$F$8:$F$12,MATCH(B10054,Assumptions!$A$8:$A$12,0)),IF(P10054="181-365d",INDEX(Assumptions!$G$8:$G$12,MATCH(B10054,Assumptions!$A$8:$A$12,0)),INDEX(Assumptions!$H$8:$H$12,MATCH(B10054,Assumptions!$A$8:$A$12,0)))))</f>
        <v>0.8</v>
      </c>
      <c r="R10054" s="14">
        <f t="shared" ca="1" si="1104"/>
        <v>325478.40000000002</v>
      </c>
      <c r="S10054" s="14">
        <f t="shared" ca="1" si="1105"/>
        <v>81369.599999999977</v>
      </c>
      <c r="T10054" s="11" t="s">
        <v>25</v>
      </c>
      <c r="U10054" s="18" t="s">
        <v>26</v>
      </c>
    </row>
    <row r="10055" spans="1:21" ht="15" customHeight="1" x14ac:dyDescent="0.15">
      <c r="A10055" s="10" t="s">
        <v>10103</v>
      </c>
      <c r="B10055" s="11" t="s">
        <v>31</v>
      </c>
      <c r="C10055" s="11" t="s">
        <v>76</v>
      </c>
      <c r="D10055" s="12">
        <v>45889</v>
      </c>
      <c r="E10055" s="11">
        <v>4602</v>
      </c>
      <c r="F10055" s="11" t="s">
        <v>33</v>
      </c>
      <c r="G10055" s="13">
        <v>1109.6600000000001</v>
      </c>
      <c r="H10055" s="14">
        <f t="shared" si="1099"/>
        <v>5106655.32</v>
      </c>
      <c r="I10055" s="14">
        <f>IF(F10055="GHS",H10055,H10055*Assumptions!$B$4)</f>
        <v>5106655.32</v>
      </c>
      <c r="J10055" s="15" t="str">
        <f>INDEX(Assumptions!$B$8:$B$12,MATCH(B10055,Assumptions!$A$8:$A$12,0))</f>
        <v>Weighted Average</v>
      </c>
      <c r="K10055" s="16">
        <f>G10055/(1-INDEX(Assumptions!$D$8:$D$12,MATCH(B10055,Assumptions!$A$8:$A$12,0)))</f>
        <v>1541.1944444444446</v>
      </c>
      <c r="L10055" s="16">
        <f t="shared" si="1100"/>
        <v>33.2898</v>
      </c>
      <c r="M10055" s="16">
        <f t="shared" si="1101"/>
        <v>77.059722222222234</v>
      </c>
      <c r="N10055" s="14">
        <f>E10055*(K10055-L10055-M10055)*IF(F10055="GHS",1,Assumptions!$B$4)</f>
        <v>6584748.3320666673</v>
      </c>
      <c r="O10055" s="15">
        <f t="shared" ca="1" si="1102"/>
        <v>397</v>
      </c>
      <c r="P10055" s="15" t="str">
        <f t="shared" ca="1" si="1103"/>
        <v>365d+</v>
      </c>
      <c r="Q10055" s="17">
        <f ca="1">IF(P10055="0-90d",0,IF(P10055="91-180d",INDEX(Assumptions!$F$8:$F$12,MATCH(B10055,Assumptions!$A$8:$A$12,0)),IF(P10055="181-365d",INDEX(Assumptions!$G$8:$G$12,MATCH(B10055,Assumptions!$A$8:$A$12,0)),INDEX(Assumptions!$H$8:$H$12,MATCH(B10055,Assumptions!$A$8:$A$12,0)))))</f>
        <v>0.6</v>
      </c>
      <c r="R10055" s="14">
        <f t="shared" ca="1" si="1104"/>
        <v>3063993.1920000003</v>
      </c>
      <c r="S10055" s="14">
        <f t="shared" ca="1" si="1105"/>
        <v>2042662.128</v>
      </c>
      <c r="T10055" s="11" t="s">
        <v>25</v>
      </c>
      <c r="U10055" s="18" t="s">
        <v>36</v>
      </c>
    </row>
    <row r="10056" spans="1:21" ht="15" customHeight="1" x14ac:dyDescent="0.15">
      <c r="A10056" s="10" t="s">
        <v>10104</v>
      </c>
      <c r="B10056" s="11" t="s">
        <v>41</v>
      </c>
      <c r="C10056" s="11" t="s">
        <v>49</v>
      </c>
      <c r="D10056" s="12">
        <v>46175</v>
      </c>
      <c r="E10056" s="11">
        <v>595</v>
      </c>
      <c r="F10056" s="11" t="s">
        <v>33</v>
      </c>
      <c r="G10056" s="13">
        <v>162.93</v>
      </c>
      <c r="H10056" s="14">
        <f t="shared" si="1099"/>
        <v>96943.35</v>
      </c>
      <c r="I10056" s="14">
        <f>IF(F10056="GHS",H10056,H10056*Assumptions!$B$4)</f>
        <v>96943.35</v>
      </c>
      <c r="J10056" s="15" t="str">
        <f>INDEX(Assumptions!$B$8:$B$12,MATCH(B10056,Assumptions!$A$8:$A$12,0))</f>
        <v>Weighted Average</v>
      </c>
      <c r="K10056" s="16">
        <f>G10056/(1-INDEX(Assumptions!$D$8:$D$12,MATCH(B10056,Assumptions!$A$8:$A$12,0)))</f>
        <v>250.66153846153847</v>
      </c>
      <c r="L10056" s="16">
        <f t="shared" si="1100"/>
        <v>4.8879000000000001</v>
      </c>
      <c r="M10056" s="16">
        <f t="shared" si="1101"/>
        <v>12.533076923076925</v>
      </c>
      <c r="N10056" s="14">
        <f>E10056*(K10056-L10056-M10056)*IF(F10056="GHS",1,Assumptions!$B$4)</f>
        <v>138778.13411538463</v>
      </c>
      <c r="O10056" s="15">
        <f t="shared" ca="1" si="1102"/>
        <v>111</v>
      </c>
      <c r="P10056" s="15" t="str">
        <f t="shared" ca="1" si="1103"/>
        <v>91-180d</v>
      </c>
      <c r="Q10056" s="17">
        <f ca="1">IF(P10056="0-90d",0,IF(P10056="91-180d",INDEX(Assumptions!$F$8:$F$12,MATCH(B10056,Assumptions!$A$8:$A$12,0)),IF(P10056="181-365d",INDEX(Assumptions!$G$8:$G$12,MATCH(B10056,Assumptions!$A$8:$A$12,0)),INDEX(Assumptions!$H$8:$H$12,MATCH(B10056,Assumptions!$A$8:$A$12,0)))))</f>
        <v>0.1</v>
      </c>
      <c r="R10056" s="14">
        <f t="shared" ca="1" si="1104"/>
        <v>9694.3350000000009</v>
      </c>
      <c r="S10056" s="14">
        <f t="shared" ca="1" si="1105"/>
        <v>87249.014999999999</v>
      </c>
      <c r="T10056" s="11" t="s">
        <v>25</v>
      </c>
      <c r="U10056" s="18" t="s">
        <v>26</v>
      </c>
    </row>
    <row r="10057" spans="1:21" ht="15" customHeight="1" x14ac:dyDescent="0.15">
      <c r="A10057" s="10" t="s">
        <v>10105</v>
      </c>
      <c r="B10057" s="11" t="s">
        <v>28</v>
      </c>
      <c r="C10057" s="11" t="s">
        <v>29</v>
      </c>
      <c r="D10057" s="12">
        <v>45878</v>
      </c>
      <c r="E10057" s="11">
        <v>87</v>
      </c>
      <c r="F10057" s="11" t="s">
        <v>24</v>
      </c>
      <c r="G10057" s="13">
        <v>6821.12</v>
      </c>
      <c r="H10057" s="14">
        <f t="shared" si="1099"/>
        <v>593437.43999999994</v>
      </c>
      <c r="I10057" s="14">
        <f>IF(F10057="GHS",H10057,H10057*Assumptions!$B$4)</f>
        <v>6409124.352</v>
      </c>
      <c r="J10057" s="15" t="str">
        <f>INDEX(Assumptions!$B$8:$B$12,MATCH(B10057,Assumptions!$A$8:$A$12,0))</f>
        <v>Fair Value Less Costs to Sell</v>
      </c>
      <c r="K10057" s="16">
        <f>G10057/(1-INDEX(Assumptions!$D$8:$D$12,MATCH(B10057,Assumptions!$A$8:$A$12,0)))</f>
        <v>7751.272727272727</v>
      </c>
      <c r="L10057" s="16">
        <f t="shared" si="1100"/>
        <v>204.6336</v>
      </c>
      <c r="M10057" s="16">
        <f t="shared" si="1101"/>
        <v>387.56363636363636</v>
      </c>
      <c r="N10057" s="14">
        <f>E10057*(K10057-L10057-M10057)*IF(F10057="GHS",1,Assumptions!$B$4)</f>
        <v>6726667.3312581824</v>
      </c>
      <c r="O10057" s="15">
        <f t="shared" ca="1" si="1102"/>
        <v>408</v>
      </c>
      <c r="P10057" s="15" t="str">
        <f t="shared" ca="1" si="1103"/>
        <v>365d+</v>
      </c>
      <c r="Q10057" s="17">
        <f ca="1">IF(P10057="0-90d",0,IF(P10057="91-180d",INDEX(Assumptions!$F$8:$F$12,MATCH(B10057,Assumptions!$A$8:$A$12,0)),IF(P10057="181-365d",INDEX(Assumptions!$G$8:$G$12,MATCH(B10057,Assumptions!$A$8:$A$12,0)),INDEX(Assumptions!$H$8:$H$12,MATCH(B10057,Assumptions!$A$8:$A$12,0)))))</f>
        <v>0.4</v>
      </c>
      <c r="R10057" s="14">
        <f t="shared" ca="1" si="1104"/>
        <v>2563649.7408000003</v>
      </c>
      <c r="S10057" s="14">
        <f t="shared" ca="1" si="1105"/>
        <v>3845474.6111999997</v>
      </c>
      <c r="T10057" s="11" t="s">
        <v>25</v>
      </c>
      <c r="U10057" s="18" t="s">
        <v>26</v>
      </c>
    </row>
    <row r="10058" spans="1:21" ht="15" customHeight="1" x14ac:dyDescent="0.15">
      <c r="A10058" s="10" t="s">
        <v>10106</v>
      </c>
      <c r="B10058" s="11" t="s">
        <v>46</v>
      </c>
      <c r="C10058" s="11" t="s">
        <v>119</v>
      </c>
      <c r="D10058" s="12">
        <v>45833</v>
      </c>
      <c r="E10058" s="11">
        <v>3773</v>
      </c>
      <c r="F10058" s="11" t="s">
        <v>33</v>
      </c>
      <c r="G10058" s="13">
        <v>635549.75</v>
      </c>
      <c r="H10058" s="14">
        <f t="shared" si="1099"/>
        <v>2397929206.75</v>
      </c>
      <c r="I10058" s="14">
        <f>IF(F10058="GHS",H10058,H10058*Assumptions!$B$4)</f>
        <v>2397929206.75</v>
      </c>
      <c r="J10058" s="15" t="str">
        <f>INDEX(Assumptions!$B$8:$B$12,MATCH(B10058,Assumptions!$A$8:$A$12,0))</f>
        <v>Specific Identification</v>
      </c>
      <c r="K10058" s="16">
        <f>G10058/(1-INDEX(Assumptions!$D$8:$D$12,MATCH(B10058,Assumptions!$A$8:$A$12,0)))</f>
        <v>814807.37179487175</v>
      </c>
      <c r="L10058" s="16">
        <f t="shared" si="1100"/>
        <v>19066.4925</v>
      </c>
      <c r="M10058" s="16">
        <f t="shared" si="1101"/>
        <v>40740.368589743593</v>
      </c>
      <c r="N10058" s="14">
        <f>E10058*(K10058-L10058-M10058)*IF(F10058="GHS",1,Assumptions!$B$4)</f>
        <v>2848616926.8904481</v>
      </c>
      <c r="O10058" s="15">
        <f t="shared" ca="1" si="1102"/>
        <v>453</v>
      </c>
      <c r="P10058" s="15" t="str">
        <f t="shared" ca="1" si="1103"/>
        <v>365d+</v>
      </c>
      <c r="Q10058" s="17">
        <f ca="1">IF(P10058="0-90d",0,IF(P10058="91-180d",INDEX(Assumptions!$F$8:$F$12,MATCH(B10058,Assumptions!$A$8:$A$12,0)),IF(P10058="181-365d",INDEX(Assumptions!$G$8:$G$12,MATCH(B10058,Assumptions!$A$8:$A$12,0)),INDEX(Assumptions!$H$8:$H$12,MATCH(B10058,Assumptions!$A$8:$A$12,0)))))</f>
        <v>0.15</v>
      </c>
      <c r="R10058" s="14">
        <f t="shared" ca="1" si="1104"/>
        <v>359689381.01249999</v>
      </c>
      <c r="S10058" s="14">
        <f t="shared" ca="1" si="1105"/>
        <v>2038239825.7375</v>
      </c>
      <c r="T10058" s="11" t="s">
        <v>25</v>
      </c>
      <c r="U10058" s="18" t="s">
        <v>26</v>
      </c>
    </row>
    <row r="10059" spans="1:21" ht="15" customHeight="1" x14ac:dyDescent="0.15">
      <c r="A10059" s="10" t="s">
        <v>10107</v>
      </c>
      <c r="B10059" s="11" t="s">
        <v>22</v>
      </c>
      <c r="C10059" s="11" t="s">
        <v>81</v>
      </c>
      <c r="D10059" s="12">
        <v>46150</v>
      </c>
      <c r="E10059" s="11">
        <v>1718</v>
      </c>
      <c r="F10059" s="11" t="s">
        <v>24</v>
      </c>
      <c r="G10059" s="13">
        <v>23034.04</v>
      </c>
      <c r="H10059" s="14">
        <f t="shared" si="1099"/>
        <v>39572480.719999999</v>
      </c>
      <c r="I10059" s="14">
        <f>IF(F10059="GHS",H10059,H10059*Assumptions!$B$4)</f>
        <v>427382791.77600002</v>
      </c>
      <c r="J10059" s="15" t="str">
        <f>INDEX(Assumptions!$B$8:$B$12,MATCH(B10059,Assumptions!$A$8:$A$12,0))</f>
        <v>FIFO</v>
      </c>
      <c r="K10059" s="16">
        <f>G10059/(1-INDEX(Assumptions!$D$8:$D$12,MATCH(B10059,Assumptions!$A$8:$A$12,0)))</f>
        <v>28090.292682926829</v>
      </c>
      <c r="L10059" s="16">
        <f t="shared" si="1100"/>
        <v>691.02120000000002</v>
      </c>
      <c r="M10059" s="16">
        <f t="shared" si="1101"/>
        <v>1404.5146341463415</v>
      </c>
      <c r="N10059" s="14">
        <f>E10059*(K10059-L10059-M10059)*IF(F10059="GHS",1,Assumptions!$B$4)</f>
        <v>482317116.47501272</v>
      </c>
      <c r="O10059" s="15">
        <f t="shared" ca="1" si="1102"/>
        <v>136</v>
      </c>
      <c r="P10059" s="15" t="str">
        <f t="shared" ca="1" si="1103"/>
        <v>91-180d</v>
      </c>
      <c r="Q10059" s="17">
        <f ca="1">IF(P10059="0-90d",0,IF(P10059="91-180d",INDEX(Assumptions!$F$8:$F$12,MATCH(B10059,Assumptions!$A$8:$A$12,0)),IF(P10059="181-365d",INDEX(Assumptions!$G$8:$G$12,MATCH(B10059,Assumptions!$A$8:$A$12,0)),INDEX(Assumptions!$H$8:$H$12,MATCH(B10059,Assumptions!$A$8:$A$12,0)))))</f>
        <v>0.03</v>
      </c>
      <c r="R10059" s="14">
        <f t="shared" ca="1" si="1104"/>
        <v>12821483.753280001</v>
      </c>
      <c r="S10059" s="14">
        <f t="shared" ca="1" si="1105"/>
        <v>414561308.02272004</v>
      </c>
      <c r="T10059" s="11" t="s">
        <v>25</v>
      </c>
      <c r="U10059" s="18" t="s">
        <v>26</v>
      </c>
    </row>
    <row r="10060" spans="1:21" ht="15" customHeight="1" x14ac:dyDescent="0.15">
      <c r="A10060" s="10" t="s">
        <v>10108</v>
      </c>
      <c r="B10060" s="11" t="s">
        <v>28</v>
      </c>
      <c r="C10060" s="11" t="s">
        <v>29</v>
      </c>
      <c r="D10060" s="12">
        <v>46164</v>
      </c>
      <c r="E10060" s="11">
        <v>3591</v>
      </c>
      <c r="F10060" s="11" t="s">
        <v>24</v>
      </c>
      <c r="G10060" s="13">
        <v>8112.63</v>
      </c>
      <c r="H10060" s="14">
        <f t="shared" si="1099"/>
        <v>29132454.330000002</v>
      </c>
      <c r="I10060" s="14">
        <f>IF(F10060="GHS",H10060,H10060*Assumptions!$B$4)</f>
        <v>314630506.76400006</v>
      </c>
      <c r="J10060" s="15" t="str">
        <f>INDEX(Assumptions!$B$8:$B$12,MATCH(B10060,Assumptions!$A$8:$A$12,0))</f>
        <v>Fair Value Less Costs to Sell</v>
      </c>
      <c r="K10060" s="16">
        <f>G10060/(1-INDEX(Assumptions!$D$8:$D$12,MATCH(B10060,Assumptions!$A$8:$A$12,0)))</f>
        <v>9218.8977272727279</v>
      </c>
      <c r="L10060" s="16">
        <f t="shared" si="1100"/>
        <v>243.37889999999999</v>
      </c>
      <c r="M10060" s="16">
        <f t="shared" si="1101"/>
        <v>460.94488636363644</v>
      </c>
      <c r="N10060" s="14">
        <f>E10060*(K10060-L10060-M10060)*IF(F10060="GHS",1,Assumptions!$B$4)</f>
        <v>330219018.23548913</v>
      </c>
      <c r="O10060" s="15">
        <f t="shared" ca="1" si="1102"/>
        <v>122</v>
      </c>
      <c r="P10060" s="15" t="str">
        <f t="shared" ca="1" si="1103"/>
        <v>91-180d</v>
      </c>
      <c r="Q10060" s="17">
        <f ca="1">IF(P10060="0-90d",0,IF(P10060="91-180d",INDEX(Assumptions!$F$8:$F$12,MATCH(B10060,Assumptions!$A$8:$A$12,0)),IF(P10060="181-365d",INDEX(Assumptions!$G$8:$G$12,MATCH(B10060,Assumptions!$A$8:$A$12,0)),INDEX(Assumptions!$H$8:$H$12,MATCH(B10060,Assumptions!$A$8:$A$12,0)))))</f>
        <v>0.02</v>
      </c>
      <c r="R10060" s="14">
        <f t="shared" ca="1" si="1104"/>
        <v>6292610.135280001</v>
      </c>
      <c r="S10060" s="14">
        <f t="shared" ca="1" si="1105"/>
        <v>308337896.62872005</v>
      </c>
      <c r="T10060" s="11" t="s">
        <v>25</v>
      </c>
      <c r="U10060" s="18" t="s">
        <v>26</v>
      </c>
    </row>
    <row r="10061" spans="1:21" ht="15" customHeight="1" x14ac:dyDescent="0.15">
      <c r="A10061" s="10" t="s">
        <v>10109</v>
      </c>
      <c r="B10061" s="11" t="s">
        <v>28</v>
      </c>
      <c r="C10061" s="11" t="s">
        <v>29</v>
      </c>
      <c r="D10061" s="12">
        <v>46097</v>
      </c>
      <c r="E10061" s="11">
        <v>2037</v>
      </c>
      <c r="F10061" s="11" t="s">
        <v>24</v>
      </c>
      <c r="G10061" s="13">
        <v>4514.68</v>
      </c>
      <c r="H10061" s="14">
        <f t="shared" si="1099"/>
        <v>9196403.1600000001</v>
      </c>
      <c r="I10061" s="14">
        <f>IF(F10061="GHS",H10061,H10061*Assumptions!$B$4)</f>
        <v>99321154.128000006</v>
      </c>
      <c r="J10061" s="15" t="str">
        <f>INDEX(Assumptions!$B$8:$B$12,MATCH(B10061,Assumptions!$A$8:$A$12,0))</f>
        <v>Fair Value Less Costs to Sell</v>
      </c>
      <c r="K10061" s="16">
        <f>G10061/(1-INDEX(Assumptions!$D$8:$D$12,MATCH(B10061,Assumptions!$A$8:$A$12,0)))</f>
        <v>5130.318181818182</v>
      </c>
      <c r="L10061" s="16">
        <f t="shared" si="1100"/>
        <v>135.44040000000001</v>
      </c>
      <c r="M10061" s="16">
        <f t="shared" si="1101"/>
        <v>256.51590909090913</v>
      </c>
      <c r="N10061" s="14">
        <f>E10061*(K10061-L10061-M10061)*IF(F10061="GHS",1,Assumptions!$B$4)</f>
        <v>104242065.85525091</v>
      </c>
      <c r="O10061" s="15">
        <f t="shared" ca="1" si="1102"/>
        <v>189</v>
      </c>
      <c r="P10061" s="15" t="str">
        <f t="shared" ca="1" si="1103"/>
        <v>181-365d</v>
      </c>
      <c r="Q10061" s="17">
        <f ca="1">IF(P10061="0-90d",0,IF(P10061="91-180d",INDEX(Assumptions!$F$8:$F$12,MATCH(B10061,Assumptions!$A$8:$A$12,0)),IF(P10061="181-365d",INDEX(Assumptions!$G$8:$G$12,MATCH(B10061,Assumptions!$A$8:$A$12,0)),INDEX(Assumptions!$H$8:$H$12,MATCH(B10061,Assumptions!$A$8:$A$12,0)))))</f>
        <v>0.1</v>
      </c>
      <c r="R10061" s="14">
        <f t="shared" ca="1" si="1104"/>
        <v>9932115.412800001</v>
      </c>
      <c r="S10061" s="14">
        <f t="shared" ca="1" si="1105"/>
        <v>89389038.715200007</v>
      </c>
      <c r="T10061" s="11" t="s">
        <v>25</v>
      </c>
      <c r="U10061" s="18" t="s">
        <v>26</v>
      </c>
    </row>
    <row r="10062" spans="1:21" ht="15" customHeight="1" x14ac:dyDescent="0.15">
      <c r="A10062" s="10" t="s">
        <v>10110</v>
      </c>
      <c r="B10062" s="11" t="s">
        <v>28</v>
      </c>
      <c r="C10062" s="11" t="s">
        <v>38</v>
      </c>
      <c r="D10062" s="12">
        <v>45912</v>
      </c>
      <c r="E10062" s="11">
        <v>4607</v>
      </c>
      <c r="F10062" s="11" t="s">
        <v>24</v>
      </c>
      <c r="G10062" s="13">
        <v>8736.73</v>
      </c>
      <c r="H10062" s="14">
        <f t="shared" si="1099"/>
        <v>40250115.109999999</v>
      </c>
      <c r="I10062" s="14">
        <f>IF(F10062="GHS",H10062,H10062*Assumptions!$B$4)</f>
        <v>434701243.18800002</v>
      </c>
      <c r="J10062" s="15" t="str">
        <f>INDEX(Assumptions!$B$8:$B$12,MATCH(B10062,Assumptions!$A$8:$A$12,0))</f>
        <v>Fair Value Less Costs to Sell</v>
      </c>
      <c r="K10062" s="16">
        <f>G10062/(1-INDEX(Assumptions!$D$8:$D$12,MATCH(B10062,Assumptions!$A$8:$A$12,0)))</f>
        <v>9928.1022727272721</v>
      </c>
      <c r="L10062" s="16">
        <f t="shared" si="1100"/>
        <v>262.1019</v>
      </c>
      <c r="M10062" s="16">
        <f t="shared" si="1101"/>
        <v>496.40511363636364</v>
      </c>
      <c r="N10062" s="14">
        <f>E10062*(K10062-L10062-M10062)*IF(F10062="GHS",1,Assumptions!$B$4)</f>
        <v>456238713.87322366</v>
      </c>
      <c r="O10062" s="15">
        <f t="shared" ca="1" si="1102"/>
        <v>374</v>
      </c>
      <c r="P10062" s="15" t="str">
        <f t="shared" ca="1" si="1103"/>
        <v>365d+</v>
      </c>
      <c r="Q10062" s="17">
        <f ca="1">IF(P10062="0-90d",0,IF(P10062="91-180d",INDEX(Assumptions!$F$8:$F$12,MATCH(B10062,Assumptions!$A$8:$A$12,0)),IF(P10062="181-365d",INDEX(Assumptions!$G$8:$G$12,MATCH(B10062,Assumptions!$A$8:$A$12,0)),INDEX(Assumptions!$H$8:$H$12,MATCH(B10062,Assumptions!$A$8:$A$12,0)))))</f>
        <v>0.4</v>
      </c>
      <c r="R10062" s="14">
        <f t="shared" ca="1" si="1104"/>
        <v>173880497.27520001</v>
      </c>
      <c r="S10062" s="14">
        <f t="shared" ca="1" si="1105"/>
        <v>260820745.91280001</v>
      </c>
      <c r="T10062" s="11" t="s">
        <v>25</v>
      </c>
      <c r="U10062" s="18" t="s">
        <v>26</v>
      </c>
    </row>
    <row r="10063" spans="1:21" ht="15" customHeight="1" x14ac:dyDescent="0.15">
      <c r="A10063" s="10" t="s">
        <v>10111</v>
      </c>
      <c r="B10063" s="11" t="s">
        <v>22</v>
      </c>
      <c r="C10063" s="11" t="s">
        <v>23</v>
      </c>
      <c r="D10063" s="12">
        <v>45914</v>
      </c>
      <c r="E10063" s="11">
        <v>3641</v>
      </c>
      <c r="F10063" s="11" t="s">
        <v>24</v>
      </c>
      <c r="G10063" s="13">
        <v>19157.82</v>
      </c>
      <c r="H10063" s="14">
        <f t="shared" si="1099"/>
        <v>69753622.620000005</v>
      </c>
      <c r="I10063" s="14">
        <f>IF(F10063="GHS",H10063,H10063*Assumptions!$B$4)</f>
        <v>753339124.29600012</v>
      </c>
      <c r="J10063" s="15" t="str">
        <f>INDEX(Assumptions!$B$8:$B$12,MATCH(B10063,Assumptions!$A$8:$A$12,0))</f>
        <v>FIFO</v>
      </c>
      <c r="K10063" s="16">
        <f>G10063/(1-INDEX(Assumptions!$D$8:$D$12,MATCH(B10063,Assumptions!$A$8:$A$12,0)))</f>
        <v>23363.195121951216</v>
      </c>
      <c r="L10063" s="16">
        <f t="shared" si="1100"/>
        <v>574.7346</v>
      </c>
      <c r="M10063" s="16">
        <f t="shared" si="1101"/>
        <v>1168.1597560975608</v>
      </c>
      <c r="N10063" s="14">
        <f>E10063*(K10063-L10063-M10063)*IF(F10063="GHS",1,Assumptions!$B$4)</f>
        <v>850170762.95551014</v>
      </c>
      <c r="O10063" s="15">
        <f t="shared" ca="1" si="1102"/>
        <v>372</v>
      </c>
      <c r="P10063" s="15" t="str">
        <f t="shared" ca="1" si="1103"/>
        <v>365d+</v>
      </c>
      <c r="Q10063" s="17">
        <f ca="1">IF(P10063="0-90d",0,IF(P10063="91-180d",INDEX(Assumptions!$F$8:$F$12,MATCH(B10063,Assumptions!$A$8:$A$12,0)),IF(P10063="181-365d",INDEX(Assumptions!$G$8:$G$12,MATCH(B10063,Assumptions!$A$8:$A$12,0)),INDEX(Assumptions!$H$8:$H$12,MATCH(B10063,Assumptions!$A$8:$A$12,0)))))</f>
        <v>0.5</v>
      </c>
      <c r="R10063" s="14">
        <f t="shared" ca="1" si="1104"/>
        <v>376669562.14800006</v>
      </c>
      <c r="S10063" s="14">
        <f t="shared" ca="1" si="1105"/>
        <v>376669562.14800006</v>
      </c>
      <c r="T10063" s="11" t="s">
        <v>25</v>
      </c>
      <c r="U10063" s="18" t="s">
        <v>26</v>
      </c>
    </row>
    <row r="10064" spans="1:21" ht="15" customHeight="1" x14ac:dyDescent="0.15">
      <c r="A10064" s="10" t="s">
        <v>10112</v>
      </c>
      <c r="B10064" s="11" t="s">
        <v>41</v>
      </c>
      <c r="C10064" s="11" t="s">
        <v>42</v>
      </c>
      <c r="D10064" s="12">
        <v>45968</v>
      </c>
      <c r="E10064" s="11">
        <v>4661</v>
      </c>
      <c r="F10064" s="11" t="s">
        <v>33</v>
      </c>
      <c r="G10064" s="13">
        <v>430.46</v>
      </c>
      <c r="H10064" s="14">
        <f t="shared" si="1099"/>
        <v>2006374.0599999998</v>
      </c>
      <c r="I10064" s="14">
        <f>IF(F10064="GHS",H10064,H10064*Assumptions!$B$4)</f>
        <v>2006374.0599999998</v>
      </c>
      <c r="J10064" s="15" t="str">
        <f>INDEX(Assumptions!$B$8:$B$12,MATCH(B10064,Assumptions!$A$8:$A$12,0))</f>
        <v>Weighted Average</v>
      </c>
      <c r="K10064" s="16">
        <f>G10064/(1-INDEX(Assumptions!$D$8:$D$12,MATCH(B10064,Assumptions!$A$8:$A$12,0)))</f>
        <v>662.24615384615379</v>
      </c>
      <c r="L10064" s="16">
        <f t="shared" si="1100"/>
        <v>12.913799999999998</v>
      </c>
      <c r="M10064" s="16">
        <f t="shared" si="1101"/>
        <v>33.112307692307688</v>
      </c>
      <c r="N10064" s="14">
        <f>E10064*(K10064-L10064-M10064)*IF(F10064="GHS",1,Assumptions!$B$4)</f>
        <v>2872201.6351230764</v>
      </c>
      <c r="O10064" s="15">
        <f t="shared" ca="1" si="1102"/>
        <v>318</v>
      </c>
      <c r="P10064" s="15" t="str">
        <f t="shared" ca="1" si="1103"/>
        <v>181-365d</v>
      </c>
      <c r="Q10064" s="17">
        <f ca="1">IF(P10064="0-90d",0,IF(P10064="91-180d",INDEX(Assumptions!$F$8:$F$12,MATCH(B10064,Assumptions!$A$8:$A$12,0)),IF(P10064="181-365d",INDEX(Assumptions!$G$8:$G$12,MATCH(B10064,Assumptions!$A$8:$A$12,0)),INDEX(Assumptions!$H$8:$H$12,MATCH(B10064,Assumptions!$A$8:$A$12,0)))))</f>
        <v>0.35</v>
      </c>
      <c r="R10064" s="14">
        <f t="shared" ca="1" si="1104"/>
        <v>702230.92099999986</v>
      </c>
      <c r="S10064" s="14">
        <f t="shared" si="1105"/>
        <v>0</v>
      </c>
      <c r="T10064" s="11" t="s">
        <v>39</v>
      </c>
      <c r="U10064" s="18" t="s">
        <v>26</v>
      </c>
    </row>
    <row r="10065" spans="1:21" ht="15" customHeight="1" x14ac:dyDescent="0.15">
      <c r="A10065" s="10" t="s">
        <v>10113</v>
      </c>
      <c r="B10065" s="11" t="s">
        <v>22</v>
      </c>
      <c r="C10065" s="11" t="s">
        <v>61</v>
      </c>
      <c r="D10065" s="12">
        <v>45799</v>
      </c>
      <c r="E10065" s="11">
        <v>3212</v>
      </c>
      <c r="F10065" s="11" t="s">
        <v>24</v>
      </c>
      <c r="G10065" s="13">
        <v>81000</v>
      </c>
      <c r="H10065" s="14">
        <f t="shared" si="1099"/>
        <v>260172000</v>
      </c>
      <c r="I10065" s="14">
        <f>IF(F10065="GHS",H10065,H10065*Assumptions!$B$4)</f>
        <v>2809857600</v>
      </c>
      <c r="J10065" s="15" t="str">
        <f>INDEX(Assumptions!$B$8:$B$12,MATCH(B10065,Assumptions!$A$8:$A$12,0))</f>
        <v>FIFO</v>
      </c>
      <c r="K10065" s="16">
        <f>G10065/(1-INDEX(Assumptions!$D$8:$D$12,MATCH(B10065,Assumptions!$A$8:$A$12,0)))</f>
        <v>98780.487804878037</v>
      </c>
      <c r="L10065" s="16">
        <f t="shared" si="1100"/>
        <v>2430</v>
      </c>
      <c r="M10065" s="16">
        <f t="shared" si="1101"/>
        <v>4939.0243902439024</v>
      </c>
      <c r="N10065" s="14">
        <f>E10065*(K10065-L10065-M10065)*IF(F10065="GHS",1,Assumptions!$B$4)</f>
        <v>3171027101.2682929</v>
      </c>
      <c r="O10065" s="15">
        <f t="shared" ca="1" si="1102"/>
        <v>487</v>
      </c>
      <c r="P10065" s="15" t="str">
        <f t="shared" ca="1" si="1103"/>
        <v>365d+</v>
      </c>
      <c r="Q10065" s="17">
        <f ca="1">IF(P10065="0-90d",0,IF(P10065="91-180d",INDEX(Assumptions!$F$8:$F$12,MATCH(B10065,Assumptions!$A$8:$A$12,0)),IF(P10065="181-365d",INDEX(Assumptions!$G$8:$G$12,MATCH(B10065,Assumptions!$A$8:$A$12,0)),INDEX(Assumptions!$H$8:$H$12,MATCH(B10065,Assumptions!$A$8:$A$12,0)))))</f>
        <v>0.5</v>
      </c>
      <c r="R10065" s="14">
        <f t="shared" ca="1" si="1104"/>
        <v>1404928800</v>
      </c>
      <c r="S10065" s="14">
        <f t="shared" ca="1" si="1105"/>
        <v>1404928800</v>
      </c>
      <c r="T10065" s="11" t="s">
        <v>25</v>
      </c>
      <c r="U10065" s="18" t="s">
        <v>26</v>
      </c>
    </row>
    <row r="10066" spans="1:21" ht="15" customHeight="1" x14ac:dyDescent="0.15">
      <c r="A10066" s="10" t="s">
        <v>10114</v>
      </c>
      <c r="B10066" s="11" t="s">
        <v>28</v>
      </c>
      <c r="C10066" s="11" t="s">
        <v>38</v>
      </c>
      <c r="D10066" s="12">
        <v>45847</v>
      </c>
      <c r="E10066" s="11">
        <v>891</v>
      </c>
      <c r="F10066" s="11" t="s">
        <v>24</v>
      </c>
      <c r="G10066" s="13">
        <v>6627.35</v>
      </c>
      <c r="H10066" s="14">
        <f t="shared" si="1099"/>
        <v>5904968.8500000006</v>
      </c>
      <c r="I10066" s="14">
        <f>IF(F10066="GHS",H10066,H10066*Assumptions!$B$4)</f>
        <v>63773663.580000013</v>
      </c>
      <c r="J10066" s="15" t="str">
        <f>INDEX(Assumptions!$B$8:$B$12,MATCH(B10066,Assumptions!$A$8:$A$12,0))</f>
        <v>Fair Value Less Costs to Sell</v>
      </c>
      <c r="K10066" s="16">
        <f>G10066/(1-INDEX(Assumptions!$D$8:$D$12,MATCH(B10066,Assumptions!$A$8:$A$12,0)))</f>
        <v>7531.079545454546</v>
      </c>
      <c r="L10066" s="16">
        <f t="shared" si="1100"/>
        <v>198.82050000000001</v>
      </c>
      <c r="M10066" s="16">
        <f t="shared" si="1101"/>
        <v>376.55397727272731</v>
      </c>
      <c r="N10066" s="14">
        <f>E10066*(K10066-L10066-M10066)*IF(F10066="GHS",1,Assumptions!$B$4)</f>
        <v>66933358.730100006</v>
      </c>
      <c r="O10066" s="15">
        <f t="shared" ca="1" si="1102"/>
        <v>439</v>
      </c>
      <c r="P10066" s="15" t="str">
        <f t="shared" ca="1" si="1103"/>
        <v>365d+</v>
      </c>
      <c r="Q10066" s="17">
        <f ca="1">IF(P10066="0-90d",0,IF(P10066="91-180d",INDEX(Assumptions!$F$8:$F$12,MATCH(B10066,Assumptions!$A$8:$A$12,0)),IF(P10066="181-365d",INDEX(Assumptions!$G$8:$G$12,MATCH(B10066,Assumptions!$A$8:$A$12,0)),INDEX(Assumptions!$H$8:$H$12,MATCH(B10066,Assumptions!$A$8:$A$12,0)))))</f>
        <v>0.4</v>
      </c>
      <c r="R10066" s="14">
        <f t="shared" ca="1" si="1104"/>
        <v>25509465.432000007</v>
      </c>
      <c r="S10066" s="14">
        <f t="shared" ca="1" si="1105"/>
        <v>38264198.148000002</v>
      </c>
      <c r="T10066" s="11" t="s">
        <v>25</v>
      </c>
      <c r="U10066" s="18" t="s">
        <v>26</v>
      </c>
    </row>
    <row r="10067" spans="1:21" ht="15" customHeight="1" x14ac:dyDescent="0.15">
      <c r="A10067" s="10" t="s">
        <v>10115</v>
      </c>
      <c r="B10067" s="11" t="s">
        <v>28</v>
      </c>
      <c r="C10067" s="11" t="s">
        <v>29</v>
      </c>
      <c r="D10067" s="12">
        <v>46082</v>
      </c>
      <c r="E10067" s="11">
        <v>2823</v>
      </c>
      <c r="F10067" s="11" t="s">
        <v>24</v>
      </c>
      <c r="G10067" s="13">
        <v>16867.689999999999</v>
      </c>
      <c r="H10067" s="14">
        <f t="shared" si="1099"/>
        <v>47617488.869999997</v>
      </c>
      <c r="I10067" s="14">
        <f>IF(F10067="GHS",H10067,H10067*Assumptions!$B$4)</f>
        <v>514268879.796</v>
      </c>
      <c r="J10067" s="15" t="str">
        <f>INDEX(Assumptions!$B$8:$B$12,MATCH(B10067,Assumptions!$A$8:$A$12,0))</f>
        <v>Fair Value Less Costs to Sell</v>
      </c>
      <c r="K10067" s="16">
        <f>G10067/(1-INDEX(Assumptions!$D$8:$D$12,MATCH(B10067,Assumptions!$A$8:$A$12,0)))</f>
        <v>19167.829545454544</v>
      </c>
      <c r="L10067" s="16">
        <f t="shared" si="1100"/>
        <v>506.03069999999997</v>
      </c>
      <c r="M10067" s="16">
        <f t="shared" si="1101"/>
        <v>958.39147727272723</v>
      </c>
      <c r="N10067" s="14">
        <f>E10067*(K10067-L10067-M10067)*IF(F10067="GHS",1,Assumptions!$B$4)</f>
        <v>539748565.20407462</v>
      </c>
      <c r="O10067" s="15">
        <f t="shared" ca="1" si="1102"/>
        <v>204</v>
      </c>
      <c r="P10067" s="15" t="str">
        <f t="shared" ca="1" si="1103"/>
        <v>181-365d</v>
      </c>
      <c r="Q10067" s="17">
        <f ca="1">IF(P10067="0-90d",0,IF(P10067="91-180d",INDEX(Assumptions!$F$8:$F$12,MATCH(B10067,Assumptions!$A$8:$A$12,0)),IF(P10067="181-365d",INDEX(Assumptions!$G$8:$G$12,MATCH(B10067,Assumptions!$A$8:$A$12,0)),INDEX(Assumptions!$H$8:$H$12,MATCH(B10067,Assumptions!$A$8:$A$12,0)))))</f>
        <v>0.1</v>
      </c>
      <c r="R10067" s="14">
        <f t="shared" ca="1" si="1104"/>
        <v>51426887.979600005</v>
      </c>
      <c r="S10067" s="14">
        <f t="shared" ca="1" si="1105"/>
        <v>462841991.81639999</v>
      </c>
      <c r="T10067" s="11" t="s">
        <v>25</v>
      </c>
      <c r="U10067" s="18" t="s">
        <v>36</v>
      </c>
    </row>
    <row r="10068" spans="1:21" ht="15" customHeight="1" x14ac:dyDescent="0.15">
      <c r="A10068" s="10" t="s">
        <v>10116</v>
      </c>
      <c r="B10068" s="11" t="s">
        <v>46</v>
      </c>
      <c r="C10068" s="11" t="s">
        <v>52</v>
      </c>
      <c r="D10068" s="12">
        <v>46138</v>
      </c>
      <c r="E10068" s="11">
        <v>842</v>
      </c>
      <c r="F10068" s="11" t="s">
        <v>33</v>
      </c>
      <c r="G10068" s="13">
        <v>176037.68</v>
      </c>
      <c r="H10068" s="14">
        <f t="shared" si="1099"/>
        <v>148223726.56</v>
      </c>
      <c r="I10068" s="14">
        <f>IF(F10068="GHS",H10068,H10068*Assumptions!$B$4)</f>
        <v>148223726.56</v>
      </c>
      <c r="J10068" s="15" t="str">
        <f>INDEX(Assumptions!$B$8:$B$12,MATCH(B10068,Assumptions!$A$8:$A$12,0))</f>
        <v>Specific Identification</v>
      </c>
      <c r="K10068" s="16">
        <f>G10068/(1-INDEX(Assumptions!$D$8:$D$12,MATCH(B10068,Assumptions!$A$8:$A$12,0)))</f>
        <v>225689.33333333331</v>
      </c>
      <c r="L10068" s="16">
        <f t="shared" si="1100"/>
        <v>5281.1304</v>
      </c>
      <c r="M10068" s="16">
        <f t="shared" si="1101"/>
        <v>11284.466666666667</v>
      </c>
      <c r="N10068" s="14">
        <f>E10068*(K10068-L10068-M10068)*IF(F10068="GHS",1,Assumptions!$B$4)</f>
        <v>176082185.9365333</v>
      </c>
      <c r="O10068" s="15">
        <f t="shared" ca="1" si="1102"/>
        <v>148</v>
      </c>
      <c r="P10068" s="15" t="str">
        <f t="shared" ca="1" si="1103"/>
        <v>91-180d</v>
      </c>
      <c r="Q10068" s="17">
        <f ca="1">IF(P10068="0-90d",0,IF(P10068="91-180d",INDEX(Assumptions!$F$8:$F$12,MATCH(B10068,Assumptions!$A$8:$A$12,0)),IF(P10068="181-365d",INDEX(Assumptions!$G$8:$G$12,MATCH(B10068,Assumptions!$A$8:$A$12,0)),INDEX(Assumptions!$H$8:$H$12,MATCH(B10068,Assumptions!$A$8:$A$12,0)))))</f>
        <v>0</v>
      </c>
      <c r="R10068" s="14">
        <f t="shared" ca="1" si="1104"/>
        <v>0</v>
      </c>
      <c r="S10068" s="14">
        <f t="shared" ca="1" si="1105"/>
        <v>148223726.56</v>
      </c>
      <c r="T10068" s="11" t="s">
        <v>25</v>
      </c>
      <c r="U10068" s="18" t="s">
        <v>26</v>
      </c>
    </row>
    <row r="10069" spans="1:21" ht="15" customHeight="1" x14ac:dyDescent="0.15">
      <c r="A10069" s="10" t="s">
        <v>10117</v>
      </c>
      <c r="B10069" s="11" t="s">
        <v>41</v>
      </c>
      <c r="C10069" s="11" t="s">
        <v>44</v>
      </c>
      <c r="D10069" s="12">
        <v>46089</v>
      </c>
      <c r="E10069" s="11">
        <v>2413</v>
      </c>
      <c r="F10069" s="11" t="s">
        <v>33</v>
      </c>
      <c r="G10069" s="13">
        <v>351.27</v>
      </c>
      <c r="H10069" s="14">
        <f t="shared" si="1099"/>
        <v>847614.51</v>
      </c>
      <c r="I10069" s="14">
        <f>IF(F10069="GHS",H10069,H10069*Assumptions!$B$4)</f>
        <v>847614.51</v>
      </c>
      <c r="J10069" s="15" t="str">
        <f>INDEX(Assumptions!$B$8:$B$12,MATCH(B10069,Assumptions!$A$8:$A$12,0))</f>
        <v>Weighted Average</v>
      </c>
      <c r="K10069" s="16">
        <f>G10069/(1-INDEX(Assumptions!$D$8:$D$12,MATCH(B10069,Assumptions!$A$8:$A$12,0)))</f>
        <v>540.4153846153846</v>
      </c>
      <c r="L10069" s="16">
        <f t="shared" si="1100"/>
        <v>10.538099999999998</v>
      </c>
      <c r="M10069" s="16">
        <f t="shared" si="1101"/>
        <v>27.020769230769233</v>
      </c>
      <c r="N10069" s="14">
        <f>E10069*(K10069-L10069-M10069)*IF(F10069="GHS",1,Assumptions!$B$4)</f>
        <v>1213392.7716230769</v>
      </c>
      <c r="O10069" s="15">
        <f t="shared" ca="1" si="1102"/>
        <v>197</v>
      </c>
      <c r="P10069" s="15" t="str">
        <f t="shared" ca="1" si="1103"/>
        <v>181-365d</v>
      </c>
      <c r="Q10069" s="17">
        <f ca="1">IF(P10069="0-90d",0,IF(P10069="91-180d",INDEX(Assumptions!$F$8:$F$12,MATCH(B10069,Assumptions!$A$8:$A$12,0)),IF(P10069="181-365d",INDEX(Assumptions!$G$8:$G$12,MATCH(B10069,Assumptions!$A$8:$A$12,0)),INDEX(Assumptions!$H$8:$H$12,MATCH(B10069,Assumptions!$A$8:$A$12,0)))))</f>
        <v>0.35</v>
      </c>
      <c r="R10069" s="14">
        <f t="shared" ca="1" si="1104"/>
        <v>296665.0785</v>
      </c>
      <c r="S10069" s="14">
        <f t="shared" ca="1" si="1105"/>
        <v>550949.43149999995</v>
      </c>
      <c r="T10069" s="11" t="s">
        <v>25</v>
      </c>
      <c r="U10069" s="18" t="s">
        <v>26</v>
      </c>
    </row>
    <row r="10070" spans="1:21" ht="15" customHeight="1" x14ac:dyDescent="0.15">
      <c r="A10070" s="10" t="s">
        <v>10118</v>
      </c>
      <c r="B10070" s="11" t="s">
        <v>41</v>
      </c>
      <c r="C10070" s="11" t="s">
        <v>49</v>
      </c>
      <c r="D10070" s="12">
        <v>45999</v>
      </c>
      <c r="E10070" s="11">
        <v>3490</v>
      </c>
      <c r="F10070" s="11" t="s">
        <v>33</v>
      </c>
      <c r="G10070" s="13">
        <v>105.09</v>
      </c>
      <c r="H10070" s="14">
        <f t="shared" si="1099"/>
        <v>366764.10000000003</v>
      </c>
      <c r="I10070" s="14">
        <f>IF(F10070="GHS",H10070,H10070*Assumptions!$B$4)</f>
        <v>366764.10000000003</v>
      </c>
      <c r="J10070" s="15" t="str">
        <f>INDEX(Assumptions!$B$8:$B$12,MATCH(B10070,Assumptions!$A$8:$A$12,0))</f>
        <v>Weighted Average</v>
      </c>
      <c r="K10070" s="16">
        <f>G10070/(1-INDEX(Assumptions!$D$8:$D$12,MATCH(B10070,Assumptions!$A$8:$A$12,0)))</f>
        <v>161.67692307692309</v>
      </c>
      <c r="L10070" s="16">
        <f t="shared" si="1100"/>
        <v>3.1526999999999998</v>
      </c>
      <c r="M10070" s="16">
        <f t="shared" si="1101"/>
        <v>8.0838461538461548</v>
      </c>
      <c r="N10070" s="14">
        <f>E10070*(K10070-L10070-M10070)*IF(F10070="GHS",1,Assumptions!$B$4)</f>
        <v>525036.91546153848</v>
      </c>
      <c r="O10070" s="15">
        <f t="shared" ca="1" si="1102"/>
        <v>287</v>
      </c>
      <c r="P10070" s="15" t="str">
        <f t="shared" ca="1" si="1103"/>
        <v>181-365d</v>
      </c>
      <c r="Q10070" s="17">
        <f ca="1">IF(P10070="0-90d",0,IF(P10070="91-180d",INDEX(Assumptions!$F$8:$F$12,MATCH(B10070,Assumptions!$A$8:$A$12,0)),IF(P10070="181-365d",INDEX(Assumptions!$G$8:$G$12,MATCH(B10070,Assumptions!$A$8:$A$12,0)),INDEX(Assumptions!$H$8:$H$12,MATCH(B10070,Assumptions!$A$8:$A$12,0)))))</f>
        <v>0.35</v>
      </c>
      <c r="R10070" s="14">
        <f t="shared" ca="1" si="1104"/>
        <v>128367.435</v>
      </c>
      <c r="S10070" s="14">
        <f t="shared" ca="1" si="1105"/>
        <v>238396.66500000004</v>
      </c>
      <c r="T10070" s="11" t="s">
        <v>25</v>
      </c>
      <c r="U10070" s="18" t="s">
        <v>36</v>
      </c>
    </row>
    <row r="10071" spans="1:21" ht="15" customHeight="1" x14ac:dyDescent="0.15">
      <c r="A10071" s="10" t="s">
        <v>10119</v>
      </c>
      <c r="B10071" s="11" t="s">
        <v>46</v>
      </c>
      <c r="C10071" s="11" t="s">
        <v>119</v>
      </c>
      <c r="D10071" s="12">
        <v>46032</v>
      </c>
      <c r="E10071" s="11">
        <v>1239</v>
      </c>
      <c r="F10071" s="11" t="s">
        <v>33</v>
      </c>
      <c r="G10071" s="13">
        <v>713273.72</v>
      </c>
      <c r="H10071" s="14">
        <f t="shared" si="1099"/>
        <v>883746139.07999992</v>
      </c>
      <c r="I10071" s="14">
        <f>IF(F10071="GHS",H10071,H10071*Assumptions!$B$4)</f>
        <v>883746139.07999992</v>
      </c>
      <c r="J10071" s="15" t="str">
        <f>INDEX(Assumptions!$B$8:$B$12,MATCH(B10071,Assumptions!$A$8:$A$12,0))</f>
        <v>Specific Identification</v>
      </c>
      <c r="K10071" s="16">
        <f>G10071/(1-INDEX(Assumptions!$D$8:$D$12,MATCH(B10071,Assumptions!$A$8:$A$12,0)))</f>
        <v>914453.48717948713</v>
      </c>
      <c r="L10071" s="16">
        <f t="shared" si="1100"/>
        <v>21398.211599999999</v>
      </c>
      <c r="M10071" s="16">
        <f t="shared" si="1101"/>
        <v>45722.674358974356</v>
      </c>
      <c r="N10071" s="14">
        <f>E10071*(K10071-L10071-M10071)*IF(F10071="GHS",1,Assumptions!$B$4)</f>
        <v>1049845092.9122154</v>
      </c>
      <c r="O10071" s="15">
        <f t="shared" ca="1" si="1102"/>
        <v>254</v>
      </c>
      <c r="P10071" s="15" t="str">
        <f t="shared" ca="1" si="1103"/>
        <v>181-365d</v>
      </c>
      <c r="Q10071" s="17">
        <f ca="1">IF(P10071="0-90d",0,IF(P10071="91-180d",INDEX(Assumptions!$F$8:$F$12,MATCH(B10071,Assumptions!$A$8:$A$12,0)),IF(P10071="181-365d",INDEX(Assumptions!$G$8:$G$12,MATCH(B10071,Assumptions!$A$8:$A$12,0)),INDEX(Assumptions!$H$8:$H$12,MATCH(B10071,Assumptions!$A$8:$A$12,0)))))</f>
        <v>0.05</v>
      </c>
      <c r="R10071" s="14">
        <f t="shared" ca="1" si="1104"/>
        <v>44187306.953999996</v>
      </c>
      <c r="S10071" s="14">
        <f t="shared" ca="1" si="1105"/>
        <v>839558832.12599993</v>
      </c>
      <c r="T10071" s="11" t="s">
        <v>25</v>
      </c>
      <c r="U10071" s="18" t="s">
        <v>36</v>
      </c>
    </row>
    <row r="10072" spans="1:21" ht="15" customHeight="1" x14ac:dyDescent="0.15">
      <c r="A10072" s="10" t="s">
        <v>10120</v>
      </c>
      <c r="B10072" s="11" t="s">
        <v>28</v>
      </c>
      <c r="C10072" s="11" t="s">
        <v>35</v>
      </c>
      <c r="D10072" s="12">
        <v>45955</v>
      </c>
      <c r="E10072" s="11">
        <v>3061</v>
      </c>
      <c r="F10072" s="11" t="s">
        <v>24</v>
      </c>
      <c r="G10072" s="13">
        <v>5436.56</v>
      </c>
      <c r="H10072" s="14">
        <f t="shared" si="1099"/>
        <v>16641310.160000002</v>
      </c>
      <c r="I10072" s="14">
        <f>IF(F10072="GHS",H10072,H10072*Assumptions!$B$4)</f>
        <v>179726149.72800004</v>
      </c>
      <c r="J10072" s="15" t="str">
        <f>INDEX(Assumptions!$B$8:$B$12,MATCH(B10072,Assumptions!$A$8:$A$12,0))</f>
        <v>Fair Value Less Costs to Sell</v>
      </c>
      <c r="K10072" s="16">
        <f>G10072/(1-INDEX(Assumptions!$D$8:$D$12,MATCH(B10072,Assumptions!$A$8:$A$12,0)))</f>
        <v>6177.909090909091</v>
      </c>
      <c r="L10072" s="16">
        <f t="shared" si="1100"/>
        <v>163.0968</v>
      </c>
      <c r="M10072" s="16">
        <f t="shared" si="1101"/>
        <v>308.89545454545458</v>
      </c>
      <c r="N10072" s="14">
        <f>E10072*(K10072-L10072-M10072)*IF(F10072="GHS",1,Assumptions!$B$4)</f>
        <v>188630763.5099782</v>
      </c>
      <c r="O10072" s="15">
        <f t="shared" ca="1" si="1102"/>
        <v>331</v>
      </c>
      <c r="P10072" s="15" t="str">
        <f t="shared" ca="1" si="1103"/>
        <v>181-365d</v>
      </c>
      <c r="Q10072" s="17">
        <f ca="1">IF(P10072="0-90d",0,IF(P10072="91-180d",INDEX(Assumptions!$F$8:$F$12,MATCH(B10072,Assumptions!$A$8:$A$12,0)),IF(P10072="181-365d",INDEX(Assumptions!$G$8:$G$12,MATCH(B10072,Assumptions!$A$8:$A$12,0)),INDEX(Assumptions!$H$8:$H$12,MATCH(B10072,Assumptions!$A$8:$A$12,0)))))</f>
        <v>0.1</v>
      </c>
      <c r="R10072" s="14">
        <f t="shared" ca="1" si="1104"/>
        <v>17972614.972800005</v>
      </c>
      <c r="S10072" s="14">
        <f t="shared" ca="1" si="1105"/>
        <v>161753534.75520003</v>
      </c>
      <c r="T10072" s="11" t="s">
        <v>25</v>
      </c>
      <c r="U10072" s="18" t="s">
        <v>26</v>
      </c>
    </row>
    <row r="10073" spans="1:21" ht="15" customHeight="1" x14ac:dyDescent="0.15">
      <c r="A10073" s="10" t="s">
        <v>10121</v>
      </c>
      <c r="B10073" s="11" t="s">
        <v>41</v>
      </c>
      <c r="C10073" s="11" t="s">
        <v>42</v>
      </c>
      <c r="D10073" s="12">
        <v>45889</v>
      </c>
      <c r="E10073" s="11">
        <v>3216</v>
      </c>
      <c r="F10073" s="11" t="s">
        <v>33</v>
      </c>
      <c r="G10073" s="13">
        <v>657.54</v>
      </c>
      <c r="H10073" s="14">
        <f t="shared" si="1099"/>
        <v>2114648.6399999997</v>
      </c>
      <c r="I10073" s="14">
        <f>IF(F10073="GHS",H10073,H10073*Assumptions!$B$4)</f>
        <v>2114648.6399999997</v>
      </c>
      <c r="J10073" s="15" t="str">
        <f>INDEX(Assumptions!$B$8:$B$12,MATCH(B10073,Assumptions!$A$8:$A$12,0))</f>
        <v>Weighted Average</v>
      </c>
      <c r="K10073" s="16">
        <f>G10073/(1-INDEX(Assumptions!$D$8:$D$12,MATCH(B10073,Assumptions!$A$8:$A$12,0)))</f>
        <v>1011.5999999999999</v>
      </c>
      <c r="L10073" s="16">
        <f t="shared" si="1100"/>
        <v>19.726199999999999</v>
      </c>
      <c r="M10073" s="16">
        <f t="shared" si="1101"/>
        <v>50.58</v>
      </c>
      <c r="N10073" s="14">
        <f>E10073*(K10073-L10073-M10073)*IF(F10073="GHS",1,Assumptions!$B$4)</f>
        <v>3027200.8607999999</v>
      </c>
      <c r="O10073" s="15">
        <f t="shared" ca="1" si="1102"/>
        <v>397</v>
      </c>
      <c r="P10073" s="15" t="str">
        <f t="shared" ca="1" si="1103"/>
        <v>365d+</v>
      </c>
      <c r="Q10073" s="17">
        <f ca="1">IF(P10073="0-90d",0,IF(P10073="91-180d",INDEX(Assumptions!$F$8:$F$12,MATCH(B10073,Assumptions!$A$8:$A$12,0)),IF(P10073="181-365d",INDEX(Assumptions!$G$8:$G$12,MATCH(B10073,Assumptions!$A$8:$A$12,0)),INDEX(Assumptions!$H$8:$H$12,MATCH(B10073,Assumptions!$A$8:$A$12,0)))))</f>
        <v>0.8</v>
      </c>
      <c r="R10073" s="14">
        <f t="shared" ca="1" si="1104"/>
        <v>1691718.9119999998</v>
      </c>
      <c r="S10073" s="14">
        <f t="shared" ca="1" si="1105"/>
        <v>422929.72799999989</v>
      </c>
      <c r="T10073" s="11" t="s">
        <v>25</v>
      </c>
      <c r="U10073" s="18" t="s">
        <v>36</v>
      </c>
    </row>
    <row r="10074" spans="1:21" ht="15" customHeight="1" x14ac:dyDescent="0.15">
      <c r="A10074" s="10" t="s">
        <v>10122</v>
      </c>
      <c r="B10074" s="11" t="s">
        <v>28</v>
      </c>
      <c r="C10074" s="11" t="s">
        <v>29</v>
      </c>
      <c r="D10074" s="12">
        <v>46016</v>
      </c>
      <c r="E10074" s="11">
        <v>466</v>
      </c>
      <c r="F10074" s="11" t="s">
        <v>24</v>
      </c>
      <c r="G10074" s="13">
        <v>9739.74</v>
      </c>
      <c r="H10074" s="14">
        <f t="shared" si="1099"/>
        <v>4538718.84</v>
      </c>
      <c r="I10074" s="14">
        <f>IF(F10074="GHS",H10074,H10074*Assumptions!$B$4)</f>
        <v>49018163.472000003</v>
      </c>
      <c r="J10074" s="15" t="str">
        <f>INDEX(Assumptions!$B$8:$B$12,MATCH(B10074,Assumptions!$A$8:$A$12,0))</f>
        <v>Fair Value Less Costs to Sell</v>
      </c>
      <c r="K10074" s="16">
        <f>G10074/(1-INDEX(Assumptions!$D$8:$D$12,MATCH(B10074,Assumptions!$A$8:$A$12,0)))</f>
        <v>11067.886363636364</v>
      </c>
      <c r="L10074" s="16">
        <f t="shared" si="1100"/>
        <v>292.19219999999996</v>
      </c>
      <c r="M10074" s="16">
        <f t="shared" si="1101"/>
        <v>553.39431818181822</v>
      </c>
      <c r="N10074" s="14">
        <f>E10074*(K10074-L10074-M10074)*IF(F10074="GHS",1,Assumptions!$B$4)</f>
        <v>51446790.662203647</v>
      </c>
      <c r="O10074" s="15">
        <f t="shared" ca="1" si="1102"/>
        <v>270</v>
      </c>
      <c r="P10074" s="15" t="str">
        <f t="shared" ca="1" si="1103"/>
        <v>181-365d</v>
      </c>
      <c r="Q10074" s="17">
        <f ca="1">IF(P10074="0-90d",0,IF(P10074="91-180d",INDEX(Assumptions!$F$8:$F$12,MATCH(B10074,Assumptions!$A$8:$A$12,0)),IF(P10074="181-365d",INDEX(Assumptions!$G$8:$G$12,MATCH(B10074,Assumptions!$A$8:$A$12,0)),INDEX(Assumptions!$H$8:$H$12,MATCH(B10074,Assumptions!$A$8:$A$12,0)))))</f>
        <v>0.1</v>
      </c>
      <c r="R10074" s="14">
        <f t="shared" ca="1" si="1104"/>
        <v>4901816.3472000007</v>
      </c>
      <c r="S10074" s="14">
        <f t="shared" ca="1" si="1105"/>
        <v>44116347.124800004</v>
      </c>
      <c r="T10074" s="11" t="s">
        <v>25</v>
      </c>
      <c r="U10074" s="18" t="s">
        <v>26</v>
      </c>
    </row>
    <row r="10075" spans="1:21" ht="15" customHeight="1" x14ac:dyDescent="0.15">
      <c r="A10075" s="10" t="s">
        <v>10123</v>
      </c>
      <c r="B10075" s="11" t="s">
        <v>41</v>
      </c>
      <c r="C10075" s="11" t="s">
        <v>42</v>
      </c>
      <c r="D10075" s="12">
        <v>46197</v>
      </c>
      <c r="E10075" s="11">
        <v>4191</v>
      </c>
      <c r="F10075" s="11" t="s">
        <v>33</v>
      </c>
      <c r="G10075" s="13">
        <v>477.07</v>
      </c>
      <c r="H10075" s="14">
        <f t="shared" si="1099"/>
        <v>1999400.3699999999</v>
      </c>
      <c r="I10075" s="14">
        <f>IF(F10075="GHS",H10075,H10075*Assumptions!$B$4)</f>
        <v>1999400.3699999999</v>
      </c>
      <c r="J10075" s="15" t="str">
        <f>INDEX(Assumptions!$B$8:$B$12,MATCH(B10075,Assumptions!$A$8:$A$12,0))</f>
        <v>Weighted Average</v>
      </c>
      <c r="K10075" s="16">
        <f>G10075/(1-INDEX(Assumptions!$D$8:$D$12,MATCH(B10075,Assumptions!$A$8:$A$12,0)))</f>
        <v>733.95384615384614</v>
      </c>
      <c r="L10075" s="16">
        <f t="shared" si="1100"/>
        <v>14.312099999999999</v>
      </c>
      <c r="M10075" s="16">
        <f t="shared" si="1101"/>
        <v>36.697692307692307</v>
      </c>
      <c r="N10075" s="14">
        <f>E10075*(K10075-L10075-M10075)*IF(F10075="GHS",1,Assumptions!$B$4)</f>
        <v>2862218.5296692303</v>
      </c>
      <c r="O10075" s="15">
        <f t="shared" ca="1" si="1102"/>
        <v>89</v>
      </c>
      <c r="P10075" s="15" t="str">
        <f t="shared" ca="1" si="1103"/>
        <v>0-90d</v>
      </c>
      <c r="Q10075" s="17">
        <f ca="1">IF(P10075="0-90d",0,IF(P10075="91-180d",INDEX(Assumptions!$F$8:$F$12,MATCH(B10075,Assumptions!$A$8:$A$12,0)),IF(P10075="181-365d",INDEX(Assumptions!$G$8:$G$12,MATCH(B10075,Assumptions!$A$8:$A$12,0)),INDEX(Assumptions!$H$8:$H$12,MATCH(B10075,Assumptions!$A$8:$A$12,0)))))</f>
        <v>0</v>
      </c>
      <c r="R10075" s="14">
        <f t="shared" ca="1" si="1104"/>
        <v>0</v>
      </c>
      <c r="S10075" s="14">
        <f t="shared" ca="1" si="1105"/>
        <v>1999400.3699999999</v>
      </c>
      <c r="T10075" s="11" t="s">
        <v>25</v>
      </c>
      <c r="U10075" s="18" t="s">
        <v>26</v>
      </c>
    </row>
    <row r="10076" spans="1:21" ht="15" customHeight="1" x14ac:dyDescent="0.15">
      <c r="A10076" s="10" t="s">
        <v>10124</v>
      </c>
      <c r="B10076" s="11" t="s">
        <v>31</v>
      </c>
      <c r="C10076" s="11" t="s">
        <v>32</v>
      </c>
      <c r="D10076" s="12">
        <v>45842</v>
      </c>
      <c r="E10076" s="11">
        <v>4009</v>
      </c>
      <c r="F10076" s="11" t="s">
        <v>33</v>
      </c>
      <c r="G10076" s="13">
        <v>3997.65</v>
      </c>
      <c r="H10076" s="14">
        <f t="shared" si="1099"/>
        <v>16026578.85</v>
      </c>
      <c r="I10076" s="14">
        <f>IF(F10076="GHS",H10076,H10076*Assumptions!$B$4)</f>
        <v>16026578.85</v>
      </c>
      <c r="J10076" s="15" t="str">
        <f>INDEX(Assumptions!$B$8:$B$12,MATCH(B10076,Assumptions!$A$8:$A$12,0))</f>
        <v>Weighted Average</v>
      </c>
      <c r="K10076" s="16">
        <f>G10076/(1-INDEX(Assumptions!$D$8:$D$12,MATCH(B10076,Assumptions!$A$8:$A$12,0)))</f>
        <v>5552.291666666667</v>
      </c>
      <c r="L10076" s="16">
        <f t="shared" si="1100"/>
        <v>119.9295</v>
      </c>
      <c r="M10076" s="16">
        <f t="shared" si="1101"/>
        <v>277.61458333333337</v>
      </c>
      <c r="N10076" s="14">
        <f>E10076*(K10076-L10076-M10076)*IF(F10076="GHS",1,Assumptions!$B$4)</f>
        <v>20665383.061583336</v>
      </c>
      <c r="O10076" s="15">
        <f t="shared" ca="1" si="1102"/>
        <v>444</v>
      </c>
      <c r="P10076" s="15" t="str">
        <f t="shared" ca="1" si="1103"/>
        <v>365d+</v>
      </c>
      <c r="Q10076" s="17">
        <f ca="1">IF(P10076="0-90d",0,IF(P10076="91-180d",INDEX(Assumptions!$F$8:$F$12,MATCH(B10076,Assumptions!$A$8:$A$12,0)),IF(P10076="181-365d",INDEX(Assumptions!$G$8:$G$12,MATCH(B10076,Assumptions!$A$8:$A$12,0)),INDEX(Assumptions!$H$8:$H$12,MATCH(B10076,Assumptions!$A$8:$A$12,0)))))</f>
        <v>0.6</v>
      </c>
      <c r="R10076" s="14">
        <f t="shared" ca="1" si="1104"/>
        <v>9615947.3099999987</v>
      </c>
      <c r="S10076" s="14">
        <f t="shared" ca="1" si="1105"/>
        <v>6410631.540000001</v>
      </c>
      <c r="T10076" s="11" t="s">
        <v>25</v>
      </c>
      <c r="U10076" s="18" t="s">
        <v>36</v>
      </c>
    </row>
    <row r="10077" spans="1:21" ht="15" customHeight="1" x14ac:dyDescent="0.15">
      <c r="A10077" s="10" t="s">
        <v>10125</v>
      </c>
      <c r="B10077" s="11" t="s">
        <v>31</v>
      </c>
      <c r="C10077" s="11" t="s">
        <v>76</v>
      </c>
      <c r="D10077" s="12">
        <v>46189</v>
      </c>
      <c r="E10077" s="11">
        <v>3006</v>
      </c>
      <c r="F10077" s="11" t="s">
        <v>33</v>
      </c>
      <c r="G10077" s="13">
        <v>3813.97</v>
      </c>
      <c r="H10077" s="14">
        <f t="shared" si="1099"/>
        <v>11464793.82</v>
      </c>
      <c r="I10077" s="14">
        <f>IF(F10077="GHS",H10077,H10077*Assumptions!$B$4)</f>
        <v>11464793.82</v>
      </c>
      <c r="J10077" s="15" t="str">
        <f>INDEX(Assumptions!$B$8:$B$12,MATCH(B10077,Assumptions!$A$8:$A$12,0))</f>
        <v>Weighted Average</v>
      </c>
      <c r="K10077" s="16">
        <f>G10077/(1-INDEX(Assumptions!$D$8:$D$12,MATCH(B10077,Assumptions!$A$8:$A$12,0)))</f>
        <v>5297.1805555555557</v>
      </c>
      <c r="L10077" s="16">
        <f t="shared" si="1100"/>
        <v>114.41909999999999</v>
      </c>
      <c r="M10077" s="16">
        <f t="shared" si="1101"/>
        <v>264.85902777777778</v>
      </c>
      <c r="N10077" s="14">
        <f>E10077*(K10077-L10077-M10077)*IF(F10077="GHS",1,Assumptions!$B$4)</f>
        <v>14783214.697900001</v>
      </c>
      <c r="O10077" s="15">
        <f t="shared" ca="1" si="1102"/>
        <v>97</v>
      </c>
      <c r="P10077" s="15" t="str">
        <f t="shared" ca="1" si="1103"/>
        <v>91-180d</v>
      </c>
      <c r="Q10077" s="17">
        <f ca="1">IF(P10077="0-90d",0,IF(P10077="91-180d",INDEX(Assumptions!$F$8:$F$12,MATCH(B10077,Assumptions!$A$8:$A$12,0)),IF(P10077="181-365d",INDEX(Assumptions!$G$8:$G$12,MATCH(B10077,Assumptions!$A$8:$A$12,0)),INDEX(Assumptions!$H$8:$H$12,MATCH(B10077,Assumptions!$A$8:$A$12,0)))))</f>
        <v>0.05</v>
      </c>
      <c r="R10077" s="14">
        <f t="shared" ca="1" si="1104"/>
        <v>573239.69099999999</v>
      </c>
      <c r="S10077" s="14">
        <f t="shared" si="1105"/>
        <v>0</v>
      </c>
      <c r="T10077" s="11" t="s">
        <v>39</v>
      </c>
      <c r="U10077" s="18" t="s">
        <v>26</v>
      </c>
    </row>
    <row r="10078" spans="1:21" ht="15" customHeight="1" x14ac:dyDescent="0.15">
      <c r="A10078" s="10" t="s">
        <v>10126</v>
      </c>
      <c r="B10078" s="11" t="s">
        <v>28</v>
      </c>
      <c r="C10078" s="11" t="s">
        <v>55</v>
      </c>
      <c r="D10078" s="12">
        <v>46072</v>
      </c>
      <c r="E10078" s="11">
        <v>1418</v>
      </c>
      <c r="F10078" s="11" t="s">
        <v>24</v>
      </c>
      <c r="G10078" s="13">
        <v>5627.15</v>
      </c>
      <c r="H10078" s="14">
        <f t="shared" si="1099"/>
        <v>7979298.6999999993</v>
      </c>
      <c r="I10078" s="14">
        <f>IF(F10078="GHS",H10078,H10078*Assumptions!$B$4)</f>
        <v>86176425.959999993</v>
      </c>
      <c r="J10078" s="15" t="str">
        <f>INDEX(Assumptions!$B$8:$B$12,MATCH(B10078,Assumptions!$A$8:$A$12,0))</f>
        <v>Fair Value Less Costs to Sell</v>
      </c>
      <c r="K10078" s="16">
        <f>G10078/(1-INDEX(Assumptions!$D$8:$D$12,MATCH(B10078,Assumptions!$A$8:$A$12,0)))</f>
        <v>6394.488636363636</v>
      </c>
      <c r="L10078" s="16">
        <f t="shared" si="1100"/>
        <v>168.81449999999998</v>
      </c>
      <c r="M10078" s="16">
        <f t="shared" si="1101"/>
        <v>319.72443181818181</v>
      </c>
      <c r="N10078" s="14">
        <f>E10078*(K10078-L10078-M10078)*IF(F10078="GHS",1,Assumptions!$B$4)</f>
        <v>90446076.155290902</v>
      </c>
      <c r="O10078" s="15">
        <f t="shared" ca="1" si="1102"/>
        <v>214</v>
      </c>
      <c r="P10078" s="15" t="str">
        <f t="shared" ca="1" si="1103"/>
        <v>181-365d</v>
      </c>
      <c r="Q10078" s="17">
        <f ca="1">IF(P10078="0-90d",0,IF(P10078="91-180d",INDEX(Assumptions!$F$8:$F$12,MATCH(B10078,Assumptions!$A$8:$A$12,0)),IF(P10078="181-365d",INDEX(Assumptions!$G$8:$G$12,MATCH(B10078,Assumptions!$A$8:$A$12,0)),INDEX(Assumptions!$H$8:$H$12,MATCH(B10078,Assumptions!$A$8:$A$12,0)))))</f>
        <v>0.1</v>
      </c>
      <c r="R10078" s="14">
        <f t="shared" ca="1" si="1104"/>
        <v>8617642.595999999</v>
      </c>
      <c r="S10078" s="14">
        <f t="shared" ca="1" si="1105"/>
        <v>77558783.363999993</v>
      </c>
      <c r="T10078" s="11" t="s">
        <v>25</v>
      </c>
      <c r="U10078" s="18" t="s">
        <v>36</v>
      </c>
    </row>
    <row r="10079" spans="1:21" ht="15" customHeight="1" x14ac:dyDescent="0.15">
      <c r="A10079" s="10" t="s">
        <v>10127</v>
      </c>
      <c r="B10079" s="11" t="s">
        <v>41</v>
      </c>
      <c r="C10079" s="11" t="s">
        <v>44</v>
      </c>
      <c r="D10079" s="12">
        <v>46120</v>
      </c>
      <c r="E10079" s="11">
        <v>1650</v>
      </c>
      <c r="F10079" s="11" t="s">
        <v>33</v>
      </c>
      <c r="G10079" s="13">
        <v>138.4</v>
      </c>
      <c r="H10079" s="14">
        <f t="shared" si="1099"/>
        <v>228360</v>
      </c>
      <c r="I10079" s="14">
        <f>IF(F10079="GHS",H10079,H10079*Assumptions!$B$4)</f>
        <v>228360</v>
      </c>
      <c r="J10079" s="15" t="str">
        <f>INDEX(Assumptions!$B$8:$B$12,MATCH(B10079,Assumptions!$A$8:$A$12,0))</f>
        <v>Weighted Average</v>
      </c>
      <c r="K10079" s="16">
        <f>G10079/(1-INDEX(Assumptions!$D$8:$D$12,MATCH(B10079,Assumptions!$A$8:$A$12,0)))</f>
        <v>212.92307692307693</v>
      </c>
      <c r="L10079" s="16">
        <f t="shared" si="1100"/>
        <v>4.1520000000000001</v>
      </c>
      <c r="M10079" s="16">
        <f t="shared" si="1101"/>
        <v>10.646153846153847</v>
      </c>
      <c r="N10079" s="14">
        <f>E10079*(K10079-L10079-M10079)*IF(F10079="GHS",1,Assumptions!$B$4)</f>
        <v>326906.12307692313</v>
      </c>
      <c r="O10079" s="15">
        <f t="shared" ca="1" si="1102"/>
        <v>166</v>
      </c>
      <c r="P10079" s="15" t="str">
        <f t="shared" ca="1" si="1103"/>
        <v>91-180d</v>
      </c>
      <c r="Q10079" s="17">
        <f ca="1">IF(P10079="0-90d",0,IF(P10079="91-180d",INDEX(Assumptions!$F$8:$F$12,MATCH(B10079,Assumptions!$A$8:$A$12,0)),IF(P10079="181-365d",INDEX(Assumptions!$G$8:$G$12,MATCH(B10079,Assumptions!$A$8:$A$12,0)),INDEX(Assumptions!$H$8:$H$12,MATCH(B10079,Assumptions!$A$8:$A$12,0)))))</f>
        <v>0.1</v>
      </c>
      <c r="R10079" s="14">
        <f t="shared" ca="1" si="1104"/>
        <v>22836</v>
      </c>
      <c r="S10079" s="14">
        <f t="shared" ca="1" si="1105"/>
        <v>205524</v>
      </c>
      <c r="T10079" s="11" t="s">
        <v>25</v>
      </c>
      <c r="U10079" s="18" t="s">
        <v>26</v>
      </c>
    </row>
    <row r="10080" spans="1:21" ht="15" customHeight="1" x14ac:dyDescent="0.15">
      <c r="A10080" s="10" t="s">
        <v>10128</v>
      </c>
      <c r="B10080" s="11" t="s">
        <v>28</v>
      </c>
      <c r="C10080" s="11" t="s">
        <v>38</v>
      </c>
      <c r="D10080" s="12">
        <v>45804</v>
      </c>
      <c r="E10080" s="11">
        <v>1305</v>
      </c>
      <c r="F10080" s="11" t="s">
        <v>24</v>
      </c>
      <c r="G10080" s="13">
        <v>5879.61</v>
      </c>
      <c r="H10080" s="14">
        <f t="shared" si="1099"/>
        <v>7672891.0499999998</v>
      </c>
      <c r="I10080" s="14">
        <f>IF(F10080="GHS",H10080,H10080*Assumptions!$B$4)</f>
        <v>82867223.340000004</v>
      </c>
      <c r="J10080" s="15" t="str">
        <f>INDEX(Assumptions!$B$8:$B$12,MATCH(B10080,Assumptions!$A$8:$A$12,0))</f>
        <v>Fair Value Less Costs to Sell</v>
      </c>
      <c r="K10080" s="16">
        <f>G10080/(1-INDEX(Assumptions!$D$8:$D$12,MATCH(B10080,Assumptions!$A$8:$A$12,0)))</f>
        <v>6681.375</v>
      </c>
      <c r="L10080" s="16">
        <f t="shared" si="1100"/>
        <v>176.38829999999999</v>
      </c>
      <c r="M10080" s="16">
        <f t="shared" si="1101"/>
        <v>334.06875000000002</v>
      </c>
      <c r="N10080" s="14">
        <f>E10080*(K10080-L10080-M10080)*IF(F10080="GHS",1,Assumptions!$B$4)</f>
        <v>86972917.587300003</v>
      </c>
      <c r="O10080" s="15">
        <f t="shared" ca="1" si="1102"/>
        <v>482</v>
      </c>
      <c r="P10080" s="15" t="str">
        <f t="shared" ca="1" si="1103"/>
        <v>365d+</v>
      </c>
      <c r="Q10080" s="17">
        <f ca="1">IF(P10080="0-90d",0,IF(P10080="91-180d",INDEX(Assumptions!$F$8:$F$12,MATCH(B10080,Assumptions!$A$8:$A$12,0)),IF(P10080="181-365d",INDEX(Assumptions!$G$8:$G$12,MATCH(B10080,Assumptions!$A$8:$A$12,0)),INDEX(Assumptions!$H$8:$H$12,MATCH(B10080,Assumptions!$A$8:$A$12,0)))))</f>
        <v>0.4</v>
      </c>
      <c r="R10080" s="14">
        <f t="shared" ca="1" si="1104"/>
        <v>33146889.336000003</v>
      </c>
      <c r="S10080" s="14">
        <f t="shared" ca="1" si="1105"/>
        <v>49720334.004000001</v>
      </c>
      <c r="T10080" s="11" t="s">
        <v>25</v>
      </c>
      <c r="U10080" s="18" t="s">
        <v>26</v>
      </c>
    </row>
    <row r="10081" spans="1:21" ht="15" customHeight="1" x14ac:dyDescent="0.15">
      <c r="A10081" s="10" t="s">
        <v>10129</v>
      </c>
      <c r="B10081" s="11" t="s">
        <v>31</v>
      </c>
      <c r="C10081" s="11" t="s">
        <v>32</v>
      </c>
      <c r="D10081" s="12">
        <v>45865</v>
      </c>
      <c r="E10081" s="11">
        <v>1788</v>
      </c>
      <c r="F10081" s="11" t="s">
        <v>33</v>
      </c>
      <c r="G10081" s="13">
        <v>5087.92</v>
      </c>
      <c r="H10081" s="14">
        <f t="shared" si="1099"/>
        <v>9097200.9600000009</v>
      </c>
      <c r="I10081" s="14">
        <f>IF(F10081="GHS",H10081,H10081*Assumptions!$B$4)</f>
        <v>9097200.9600000009</v>
      </c>
      <c r="J10081" s="15" t="str">
        <f>INDEX(Assumptions!$B$8:$B$12,MATCH(B10081,Assumptions!$A$8:$A$12,0))</f>
        <v>Weighted Average</v>
      </c>
      <c r="K10081" s="16">
        <f>G10081/(1-INDEX(Assumptions!$D$8:$D$12,MATCH(B10081,Assumptions!$A$8:$A$12,0)))</f>
        <v>7066.5555555555557</v>
      </c>
      <c r="L10081" s="16">
        <f t="shared" si="1100"/>
        <v>152.63759999999999</v>
      </c>
      <c r="M10081" s="16">
        <f t="shared" si="1101"/>
        <v>353.32777777777778</v>
      </c>
      <c r="N10081" s="14">
        <f>E10081*(K10081-L10081-M10081)*IF(F10081="GHS",1,Assumptions!$B$4)</f>
        <v>11730335.237866668</v>
      </c>
      <c r="O10081" s="15">
        <f t="shared" ca="1" si="1102"/>
        <v>421</v>
      </c>
      <c r="P10081" s="15" t="str">
        <f t="shared" ca="1" si="1103"/>
        <v>365d+</v>
      </c>
      <c r="Q10081" s="17">
        <f ca="1">IF(P10081="0-90d",0,IF(P10081="91-180d",INDEX(Assumptions!$F$8:$F$12,MATCH(B10081,Assumptions!$A$8:$A$12,0)),IF(P10081="181-365d",INDEX(Assumptions!$G$8:$G$12,MATCH(B10081,Assumptions!$A$8:$A$12,0)),INDEX(Assumptions!$H$8:$H$12,MATCH(B10081,Assumptions!$A$8:$A$12,0)))))</f>
        <v>0.6</v>
      </c>
      <c r="R10081" s="14">
        <f t="shared" ca="1" si="1104"/>
        <v>5458320.5760000004</v>
      </c>
      <c r="S10081" s="14">
        <f t="shared" ca="1" si="1105"/>
        <v>3638880.3840000005</v>
      </c>
      <c r="T10081" s="11" t="s">
        <v>25</v>
      </c>
      <c r="U10081" s="18" t="s">
        <v>26</v>
      </c>
    </row>
    <row r="10082" spans="1:21" ht="15" customHeight="1" x14ac:dyDescent="0.15">
      <c r="A10082" s="10" t="s">
        <v>10130</v>
      </c>
      <c r="B10082" s="11" t="s">
        <v>41</v>
      </c>
      <c r="C10082" s="11" t="s">
        <v>115</v>
      </c>
      <c r="D10082" s="12">
        <v>45980</v>
      </c>
      <c r="E10082" s="11">
        <v>2796</v>
      </c>
      <c r="F10082" s="11" t="s">
        <v>33</v>
      </c>
      <c r="G10082" s="13">
        <v>281.88</v>
      </c>
      <c r="H10082" s="14">
        <f t="shared" si="1099"/>
        <v>788136.48</v>
      </c>
      <c r="I10082" s="14">
        <f>IF(F10082="GHS",H10082,H10082*Assumptions!$B$4)</f>
        <v>788136.48</v>
      </c>
      <c r="J10082" s="15" t="str">
        <f>INDEX(Assumptions!$B$8:$B$12,MATCH(B10082,Assumptions!$A$8:$A$12,0))</f>
        <v>Weighted Average</v>
      </c>
      <c r="K10082" s="16">
        <f>G10082/(1-INDEX(Assumptions!$D$8:$D$12,MATCH(B10082,Assumptions!$A$8:$A$12,0)))</f>
        <v>433.66153846153844</v>
      </c>
      <c r="L10082" s="16">
        <f t="shared" si="1100"/>
        <v>8.4564000000000004</v>
      </c>
      <c r="M10082" s="16">
        <f t="shared" si="1101"/>
        <v>21.683076923076925</v>
      </c>
      <c r="N10082" s="14">
        <f>E10082*(K10082-L10082-M10082)*IF(F10082="GHS",1,Assumptions!$B$4)</f>
        <v>1128247.6840615387</v>
      </c>
      <c r="O10082" s="15">
        <f t="shared" ca="1" si="1102"/>
        <v>306</v>
      </c>
      <c r="P10082" s="15" t="str">
        <f t="shared" ca="1" si="1103"/>
        <v>181-365d</v>
      </c>
      <c r="Q10082" s="17">
        <f ca="1">IF(P10082="0-90d",0,IF(P10082="91-180d",INDEX(Assumptions!$F$8:$F$12,MATCH(B10082,Assumptions!$A$8:$A$12,0)),IF(P10082="181-365d",INDEX(Assumptions!$G$8:$G$12,MATCH(B10082,Assumptions!$A$8:$A$12,0)),INDEX(Assumptions!$H$8:$H$12,MATCH(B10082,Assumptions!$A$8:$A$12,0)))))</f>
        <v>0.35</v>
      </c>
      <c r="R10082" s="14">
        <f t="shared" ca="1" si="1104"/>
        <v>275847.76799999998</v>
      </c>
      <c r="S10082" s="14">
        <f t="shared" ca="1" si="1105"/>
        <v>512288.712</v>
      </c>
      <c r="T10082" s="11" t="s">
        <v>25</v>
      </c>
      <c r="U10082" s="18" t="s">
        <v>26</v>
      </c>
    </row>
    <row r="10083" spans="1:21" ht="15" customHeight="1" x14ac:dyDescent="0.15">
      <c r="A10083" s="10" t="s">
        <v>10131</v>
      </c>
      <c r="B10083" s="11" t="s">
        <v>46</v>
      </c>
      <c r="C10083" s="11" t="s">
        <v>52</v>
      </c>
      <c r="D10083" s="12">
        <v>45735</v>
      </c>
      <c r="E10083" s="11">
        <v>376</v>
      </c>
      <c r="F10083" s="11" t="s">
        <v>33</v>
      </c>
      <c r="G10083" s="13">
        <v>630972.04</v>
      </c>
      <c r="H10083" s="14">
        <f t="shared" si="1099"/>
        <v>237245487.04000002</v>
      </c>
      <c r="I10083" s="14">
        <f>IF(F10083="GHS",H10083,H10083*Assumptions!$B$4)</f>
        <v>237245487.04000002</v>
      </c>
      <c r="J10083" s="15" t="str">
        <f>INDEX(Assumptions!$B$8:$B$12,MATCH(B10083,Assumptions!$A$8:$A$12,0))</f>
        <v>Specific Identification</v>
      </c>
      <c r="K10083" s="16">
        <f>G10083/(1-INDEX(Assumptions!$D$8:$D$12,MATCH(B10083,Assumptions!$A$8:$A$12,0)))</f>
        <v>808938.51282051287</v>
      </c>
      <c r="L10083" s="16">
        <f t="shared" si="1100"/>
        <v>18929.161199999999</v>
      </c>
      <c r="M10083" s="16">
        <f t="shared" si="1101"/>
        <v>40446.925641025649</v>
      </c>
      <c r="N10083" s="14">
        <f>E10083*(K10083-L10083-M10083)*IF(F10083="GHS",1,Assumptions!$B$4)</f>
        <v>281835472.16828722</v>
      </c>
      <c r="O10083" s="15">
        <f t="shared" ca="1" si="1102"/>
        <v>551</v>
      </c>
      <c r="P10083" s="15" t="str">
        <f t="shared" ca="1" si="1103"/>
        <v>365d+</v>
      </c>
      <c r="Q10083" s="17">
        <f ca="1">IF(P10083="0-90d",0,IF(P10083="91-180d",INDEX(Assumptions!$F$8:$F$12,MATCH(B10083,Assumptions!$A$8:$A$12,0)),IF(P10083="181-365d",INDEX(Assumptions!$G$8:$G$12,MATCH(B10083,Assumptions!$A$8:$A$12,0)),INDEX(Assumptions!$H$8:$H$12,MATCH(B10083,Assumptions!$A$8:$A$12,0)))))</f>
        <v>0.15</v>
      </c>
      <c r="R10083" s="14">
        <f t="shared" ca="1" si="1104"/>
        <v>35586823.056000002</v>
      </c>
      <c r="S10083" s="14">
        <f t="shared" ca="1" si="1105"/>
        <v>201658663.98400003</v>
      </c>
      <c r="T10083" s="11" t="s">
        <v>25</v>
      </c>
      <c r="U10083" s="18" t="s">
        <v>26</v>
      </c>
    </row>
    <row r="10084" spans="1:21" ht="15" customHeight="1" x14ac:dyDescent="0.15">
      <c r="A10084" s="10" t="s">
        <v>10132</v>
      </c>
      <c r="B10084" s="11" t="s">
        <v>22</v>
      </c>
      <c r="C10084" s="11" t="s">
        <v>81</v>
      </c>
      <c r="D10084" s="12">
        <v>45868</v>
      </c>
      <c r="E10084" s="11">
        <v>4841</v>
      </c>
      <c r="F10084" s="11" t="s">
        <v>24</v>
      </c>
      <c r="G10084" s="13">
        <v>16459.72</v>
      </c>
      <c r="H10084" s="14">
        <f t="shared" si="1099"/>
        <v>79681504.520000011</v>
      </c>
      <c r="I10084" s="14">
        <f>IF(F10084="GHS",H10084,H10084*Assumptions!$B$4)</f>
        <v>860560248.81600022</v>
      </c>
      <c r="J10084" s="15" t="str">
        <f>INDEX(Assumptions!$B$8:$B$12,MATCH(B10084,Assumptions!$A$8:$A$12,0))</f>
        <v>FIFO</v>
      </c>
      <c r="K10084" s="16">
        <f>G10084/(1-INDEX(Assumptions!$D$8:$D$12,MATCH(B10084,Assumptions!$A$8:$A$12,0)))</f>
        <v>20072.829268292684</v>
      </c>
      <c r="L10084" s="16">
        <f t="shared" si="1100"/>
        <v>493.79160000000002</v>
      </c>
      <c r="M10084" s="16">
        <f t="shared" si="1101"/>
        <v>1003.6414634146342</v>
      </c>
      <c r="N10084" s="14">
        <f>E10084*(K10084-L10084-M10084)*IF(F10084="GHS",1,Assumptions!$B$4)</f>
        <v>971173724.70039809</v>
      </c>
      <c r="O10084" s="15">
        <f t="shared" ca="1" si="1102"/>
        <v>418</v>
      </c>
      <c r="P10084" s="15" t="str">
        <f t="shared" ca="1" si="1103"/>
        <v>365d+</v>
      </c>
      <c r="Q10084" s="17">
        <f ca="1">IF(P10084="0-90d",0,IF(P10084="91-180d",INDEX(Assumptions!$F$8:$F$12,MATCH(B10084,Assumptions!$A$8:$A$12,0)),IF(P10084="181-365d",INDEX(Assumptions!$G$8:$G$12,MATCH(B10084,Assumptions!$A$8:$A$12,0)),INDEX(Assumptions!$H$8:$H$12,MATCH(B10084,Assumptions!$A$8:$A$12,0)))))</f>
        <v>0.5</v>
      </c>
      <c r="R10084" s="14">
        <f t="shared" ca="1" si="1104"/>
        <v>430280124.40800011</v>
      </c>
      <c r="S10084" s="14">
        <f t="shared" ca="1" si="1105"/>
        <v>430280124.40800011</v>
      </c>
      <c r="T10084" s="11" t="s">
        <v>25</v>
      </c>
      <c r="U10084" s="18" t="s">
        <v>26</v>
      </c>
    </row>
    <row r="10085" spans="1:21" ht="15" customHeight="1" x14ac:dyDescent="0.15">
      <c r="A10085" s="10" t="s">
        <v>10133</v>
      </c>
      <c r="B10085" s="11" t="s">
        <v>41</v>
      </c>
      <c r="C10085" s="11" t="s">
        <v>115</v>
      </c>
      <c r="D10085" s="12">
        <v>46190</v>
      </c>
      <c r="E10085" s="11">
        <v>992</v>
      </c>
      <c r="F10085" s="11" t="s">
        <v>33</v>
      </c>
      <c r="G10085" s="13">
        <v>1227.92</v>
      </c>
      <c r="H10085" s="14">
        <f t="shared" si="1099"/>
        <v>1218096.6400000001</v>
      </c>
      <c r="I10085" s="14">
        <f>IF(F10085="GHS",H10085,H10085*Assumptions!$B$4)</f>
        <v>1218096.6400000001</v>
      </c>
      <c r="J10085" s="15" t="str">
        <f>INDEX(Assumptions!$B$8:$B$12,MATCH(B10085,Assumptions!$A$8:$A$12,0))</f>
        <v>Weighted Average</v>
      </c>
      <c r="K10085" s="16">
        <f>G10085/(1-INDEX(Assumptions!$D$8:$D$12,MATCH(B10085,Assumptions!$A$8:$A$12,0)))</f>
        <v>1889.1076923076923</v>
      </c>
      <c r="L10085" s="16">
        <f t="shared" si="1100"/>
        <v>36.837600000000002</v>
      </c>
      <c r="M10085" s="16">
        <f t="shared" si="1101"/>
        <v>94.455384615384617</v>
      </c>
      <c r="N10085" s="14">
        <f>E10085*(K10085-L10085-M10085)*IF(F10085="GHS",1,Assumptions!$B$4)</f>
        <v>1743752.1900307692</v>
      </c>
      <c r="O10085" s="15">
        <f t="shared" ca="1" si="1102"/>
        <v>96</v>
      </c>
      <c r="P10085" s="15" t="str">
        <f t="shared" ca="1" si="1103"/>
        <v>91-180d</v>
      </c>
      <c r="Q10085" s="17">
        <f ca="1">IF(P10085="0-90d",0,IF(P10085="91-180d",INDEX(Assumptions!$F$8:$F$12,MATCH(B10085,Assumptions!$A$8:$A$12,0)),IF(P10085="181-365d",INDEX(Assumptions!$G$8:$G$12,MATCH(B10085,Assumptions!$A$8:$A$12,0)),INDEX(Assumptions!$H$8:$H$12,MATCH(B10085,Assumptions!$A$8:$A$12,0)))))</f>
        <v>0.1</v>
      </c>
      <c r="R10085" s="14">
        <f t="shared" ca="1" si="1104"/>
        <v>121809.66400000002</v>
      </c>
      <c r="S10085" s="14">
        <f t="shared" ca="1" si="1105"/>
        <v>1096286.976</v>
      </c>
      <c r="T10085" s="11" t="s">
        <v>25</v>
      </c>
      <c r="U10085" s="18" t="s">
        <v>26</v>
      </c>
    </row>
    <row r="10086" spans="1:21" ht="15" customHeight="1" x14ac:dyDescent="0.15">
      <c r="A10086" s="10" t="s">
        <v>10134</v>
      </c>
      <c r="B10086" s="11" t="s">
        <v>46</v>
      </c>
      <c r="C10086" s="11" t="s">
        <v>52</v>
      </c>
      <c r="D10086" s="12">
        <v>45911</v>
      </c>
      <c r="E10086" s="11">
        <v>821</v>
      </c>
      <c r="F10086" s="11" t="s">
        <v>33</v>
      </c>
      <c r="G10086" s="13">
        <v>565578.02</v>
      </c>
      <c r="H10086" s="14">
        <f t="shared" si="1099"/>
        <v>464339554.42000002</v>
      </c>
      <c r="I10086" s="14">
        <f>IF(F10086="GHS",H10086,H10086*Assumptions!$B$4)</f>
        <v>464339554.42000002</v>
      </c>
      <c r="J10086" s="15" t="str">
        <f>INDEX(Assumptions!$B$8:$B$12,MATCH(B10086,Assumptions!$A$8:$A$12,0))</f>
        <v>Specific Identification</v>
      </c>
      <c r="K10086" s="16">
        <f>G10086/(1-INDEX(Assumptions!$D$8:$D$12,MATCH(B10086,Assumptions!$A$8:$A$12,0)))</f>
        <v>725100.02564102563</v>
      </c>
      <c r="L10086" s="16">
        <f t="shared" si="1100"/>
        <v>16967.3406</v>
      </c>
      <c r="M10086" s="16">
        <f t="shared" si="1101"/>
        <v>36255.001282051286</v>
      </c>
      <c r="N10086" s="14">
        <f>E10086*(K10086-L10086-M10086)*IF(F10086="GHS",1,Assumptions!$B$4)</f>
        <v>551611578.36611795</v>
      </c>
      <c r="O10086" s="15">
        <f t="shared" ca="1" si="1102"/>
        <v>375</v>
      </c>
      <c r="P10086" s="15" t="str">
        <f t="shared" ca="1" si="1103"/>
        <v>365d+</v>
      </c>
      <c r="Q10086" s="17">
        <f ca="1">IF(P10086="0-90d",0,IF(P10086="91-180d",INDEX(Assumptions!$F$8:$F$12,MATCH(B10086,Assumptions!$A$8:$A$12,0)),IF(P10086="181-365d",INDEX(Assumptions!$G$8:$G$12,MATCH(B10086,Assumptions!$A$8:$A$12,0)),INDEX(Assumptions!$H$8:$H$12,MATCH(B10086,Assumptions!$A$8:$A$12,0)))))</f>
        <v>0.15</v>
      </c>
      <c r="R10086" s="14">
        <f t="shared" ca="1" si="1104"/>
        <v>69650933.163000003</v>
      </c>
      <c r="S10086" s="14">
        <f t="shared" si="1105"/>
        <v>0</v>
      </c>
      <c r="T10086" s="11" t="s">
        <v>39</v>
      </c>
      <c r="U10086" s="18" t="s">
        <v>26</v>
      </c>
    </row>
    <row r="10087" spans="1:21" ht="15" customHeight="1" x14ac:dyDescent="0.15">
      <c r="A10087" s="10" t="s">
        <v>10135</v>
      </c>
      <c r="B10087" s="11" t="s">
        <v>41</v>
      </c>
      <c r="C10087" s="11" t="s">
        <v>115</v>
      </c>
      <c r="D10087" s="12">
        <v>45766</v>
      </c>
      <c r="E10087" s="11">
        <v>3510</v>
      </c>
      <c r="F10087" s="11" t="s">
        <v>33</v>
      </c>
      <c r="G10087" s="13">
        <v>456.78</v>
      </c>
      <c r="H10087" s="14">
        <f t="shared" si="1099"/>
        <v>1603297.7999999998</v>
      </c>
      <c r="I10087" s="14">
        <f>IF(F10087="GHS",H10087,H10087*Assumptions!$B$4)</f>
        <v>1603297.7999999998</v>
      </c>
      <c r="J10087" s="15" t="str">
        <f>INDEX(Assumptions!$B$8:$B$12,MATCH(B10087,Assumptions!$A$8:$A$12,0))</f>
        <v>Weighted Average</v>
      </c>
      <c r="K10087" s="16">
        <f>G10087/(1-INDEX(Assumptions!$D$8:$D$12,MATCH(B10087,Assumptions!$A$8:$A$12,0)))</f>
        <v>702.73846153846148</v>
      </c>
      <c r="L10087" s="16">
        <f t="shared" si="1100"/>
        <v>13.703399999999998</v>
      </c>
      <c r="M10087" s="16">
        <f t="shared" si="1101"/>
        <v>35.136923076923075</v>
      </c>
      <c r="N10087" s="14">
        <f>E10087*(K10087-L10087-M10087)*IF(F10087="GHS",1,Assumptions!$B$4)</f>
        <v>2295182.466</v>
      </c>
      <c r="O10087" s="15">
        <f t="shared" ca="1" si="1102"/>
        <v>520</v>
      </c>
      <c r="P10087" s="15" t="str">
        <f t="shared" ca="1" si="1103"/>
        <v>365d+</v>
      </c>
      <c r="Q10087" s="17">
        <f ca="1">IF(P10087="0-90d",0,IF(P10087="91-180d",INDEX(Assumptions!$F$8:$F$12,MATCH(B10087,Assumptions!$A$8:$A$12,0)),IF(P10087="181-365d",INDEX(Assumptions!$G$8:$G$12,MATCH(B10087,Assumptions!$A$8:$A$12,0)),INDEX(Assumptions!$H$8:$H$12,MATCH(B10087,Assumptions!$A$8:$A$12,0)))))</f>
        <v>0.8</v>
      </c>
      <c r="R10087" s="14">
        <f t="shared" ca="1" si="1104"/>
        <v>1282638.24</v>
      </c>
      <c r="S10087" s="14">
        <f t="shared" ca="1" si="1105"/>
        <v>320659.55999999982</v>
      </c>
      <c r="T10087" s="11" t="s">
        <v>25</v>
      </c>
      <c r="U10087" s="18" t="s">
        <v>26</v>
      </c>
    </row>
    <row r="10088" spans="1:21" ht="15" customHeight="1" x14ac:dyDescent="0.15">
      <c r="A10088" s="10" t="s">
        <v>10136</v>
      </c>
      <c r="B10088" s="11" t="s">
        <v>41</v>
      </c>
      <c r="C10088" s="11" t="s">
        <v>42</v>
      </c>
      <c r="D10088" s="12">
        <v>46130</v>
      </c>
      <c r="E10088" s="11">
        <v>2177</v>
      </c>
      <c r="F10088" s="11" t="s">
        <v>33</v>
      </c>
      <c r="G10088" s="13">
        <v>507.89</v>
      </c>
      <c r="H10088" s="14">
        <f t="shared" si="1099"/>
        <v>1105676.53</v>
      </c>
      <c r="I10088" s="14">
        <f>IF(F10088="GHS",H10088,H10088*Assumptions!$B$4)</f>
        <v>1105676.53</v>
      </c>
      <c r="J10088" s="15" t="str">
        <f>INDEX(Assumptions!$B$8:$B$12,MATCH(B10088,Assumptions!$A$8:$A$12,0))</f>
        <v>Weighted Average</v>
      </c>
      <c r="K10088" s="16">
        <f>G10088/(1-INDEX(Assumptions!$D$8:$D$12,MATCH(B10088,Assumptions!$A$8:$A$12,0)))</f>
        <v>781.36923076923074</v>
      </c>
      <c r="L10088" s="16">
        <f t="shared" si="1100"/>
        <v>15.236699999999999</v>
      </c>
      <c r="M10088" s="16">
        <f t="shared" si="1101"/>
        <v>39.068461538461541</v>
      </c>
      <c r="N10088" s="14">
        <f>E10088*(K10088-L10088-M10088)*IF(F10088="GHS",1,Assumptions!$B$4)</f>
        <v>1582818.4787153846</v>
      </c>
      <c r="O10088" s="15">
        <f t="shared" ca="1" si="1102"/>
        <v>156</v>
      </c>
      <c r="P10088" s="15" t="str">
        <f t="shared" ca="1" si="1103"/>
        <v>91-180d</v>
      </c>
      <c r="Q10088" s="17">
        <f ca="1">IF(P10088="0-90d",0,IF(P10088="91-180d",INDEX(Assumptions!$F$8:$F$12,MATCH(B10088,Assumptions!$A$8:$A$12,0)),IF(P10088="181-365d",INDEX(Assumptions!$G$8:$G$12,MATCH(B10088,Assumptions!$A$8:$A$12,0)),INDEX(Assumptions!$H$8:$H$12,MATCH(B10088,Assumptions!$A$8:$A$12,0)))))</f>
        <v>0.1</v>
      </c>
      <c r="R10088" s="14">
        <f t="shared" ca="1" si="1104"/>
        <v>110567.65300000001</v>
      </c>
      <c r="S10088" s="14">
        <f t="shared" ca="1" si="1105"/>
        <v>995108.87699999998</v>
      </c>
      <c r="T10088" s="11" t="s">
        <v>25</v>
      </c>
      <c r="U10088" s="18" t="s">
        <v>26</v>
      </c>
    </row>
    <row r="10089" spans="1:21" ht="15" customHeight="1" x14ac:dyDescent="0.15">
      <c r="A10089" s="10" t="s">
        <v>10137</v>
      </c>
      <c r="B10089" s="11" t="s">
        <v>28</v>
      </c>
      <c r="C10089" s="11" t="s">
        <v>55</v>
      </c>
      <c r="D10089" s="12">
        <v>46089</v>
      </c>
      <c r="E10089" s="11">
        <v>3788</v>
      </c>
      <c r="F10089" s="11" t="s">
        <v>24</v>
      </c>
      <c r="G10089" s="13">
        <v>12440.7</v>
      </c>
      <c r="H10089" s="14">
        <f t="shared" si="1099"/>
        <v>47125371.600000001</v>
      </c>
      <c r="I10089" s="14">
        <f>IF(F10089="GHS",H10089,H10089*Assumptions!$B$4)</f>
        <v>508954013.28000003</v>
      </c>
      <c r="J10089" s="15" t="str">
        <f>INDEX(Assumptions!$B$8:$B$12,MATCH(B10089,Assumptions!$A$8:$A$12,0))</f>
        <v>Fair Value Less Costs to Sell</v>
      </c>
      <c r="K10089" s="16">
        <f>G10089/(1-INDEX(Assumptions!$D$8:$D$12,MATCH(B10089,Assumptions!$A$8:$A$12,0)))</f>
        <v>14137.159090909092</v>
      </c>
      <c r="L10089" s="16">
        <f t="shared" si="1100"/>
        <v>373.221</v>
      </c>
      <c r="M10089" s="16">
        <f t="shared" si="1101"/>
        <v>706.85795454545462</v>
      </c>
      <c r="N10089" s="14">
        <f>E10089*(K10089-L10089-M10089)*IF(F10089="GHS",1,Assumptions!$B$4)</f>
        <v>534170371.21069098</v>
      </c>
      <c r="O10089" s="15">
        <f t="shared" ca="1" si="1102"/>
        <v>197</v>
      </c>
      <c r="P10089" s="15" t="str">
        <f t="shared" ca="1" si="1103"/>
        <v>181-365d</v>
      </c>
      <c r="Q10089" s="17">
        <f ca="1">IF(P10089="0-90d",0,IF(P10089="91-180d",INDEX(Assumptions!$F$8:$F$12,MATCH(B10089,Assumptions!$A$8:$A$12,0)),IF(P10089="181-365d",INDEX(Assumptions!$G$8:$G$12,MATCH(B10089,Assumptions!$A$8:$A$12,0)),INDEX(Assumptions!$H$8:$H$12,MATCH(B10089,Assumptions!$A$8:$A$12,0)))))</f>
        <v>0.1</v>
      </c>
      <c r="R10089" s="14">
        <f t="shared" ca="1" si="1104"/>
        <v>50895401.328000009</v>
      </c>
      <c r="S10089" s="14">
        <f t="shared" ca="1" si="1105"/>
        <v>458058611.95200002</v>
      </c>
      <c r="T10089" s="11" t="s">
        <v>25</v>
      </c>
      <c r="U10089" s="18" t="s">
        <v>26</v>
      </c>
    </row>
    <row r="10090" spans="1:21" ht="15" customHeight="1" x14ac:dyDescent="0.15">
      <c r="A10090" s="10" t="s">
        <v>10138</v>
      </c>
      <c r="B10090" s="11" t="s">
        <v>41</v>
      </c>
      <c r="C10090" s="11" t="s">
        <v>44</v>
      </c>
      <c r="D10090" s="12">
        <v>46093</v>
      </c>
      <c r="E10090" s="11">
        <v>1301</v>
      </c>
      <c r="F10090" s="11" t="s">
        <v>33</v>
      </c>
      <c r="G10090" s="13">
        <v>289.74</v>
      </c>
      <c r="H10090" s="14">
        <f t="shared" si="1099"/>
        <v>376951.74</v>
      </c>
      <c r="I10090" s="14">
        <f>IF(F10090="GHS",H10090,H10090*Assumptions!$B$4)</f>
        <v>376951.74</v>
      </c>
      <c r="J10090" s="15" t="str">
        <f>INDEX(Assumptions!$B$8:$B$12,MATCH(B10090,Assumptions!$A$8:$A$12,0))</f>
        <v>Weighted Average</v>
      </c>
      <c r="K10090" s="16">
        <f>G10090/(1-INDEX(Assumptions!$D$8:$D$12,MATCH(B10090,Assumptions!$A$8:$A$12,0)))</f>
        <v>445.75384615384615</v>
      </c>
      <c r="L10090" s="16">
        <f t="shared" si="1100"/>
        <v>8.6921999999999997</v>
      </c>
      <c r="M10090" s="16">
        <f t="shared" si="1101"/>
        <v>22.287692307692311</v>
      </c>
      <c r="N10090" s="14">
        <f>E10090*(K10090-L10090-M10090)*IF(F10090="GHS",1,Assumptions!$B$4)</f>
        <v>539620.9139538462</v>
      </c>
      <c r="O10090" s="15">
        <f t="shared" ca="1" si="1102"/>
        <v>193</v>
      </c>
      <c r="P10090" s="15" t="str">
        <f t="shared" ca="1" si="1103"/>
        <v>181-365d</v>
      </c>
      <c r="Q10090" s="17">
        <f ca="1">IF(P10090="0-90d",0,IF(P10090="91-180d",INDEX(Assumptions!$F$8:$F$12,MATCH(B10090,Assumptions!$A$8:$A$12,0)),IF(P10090="181-365d",INDEX(Assumptions!$G$8:$G$12,MATCH(B10090,Assumptions!$A$8:$A$12,0)),INDEX(Assumptions!$H$8:$H$12,MATCH(B10090,Assumptions!$A$8:$A$12,0)))))</f>
        <v>0.35</v>
      </c>
      <c r="R10090" s="14">
        <f t="shared" ca="1" si="1104"/>
        <v>131933.109</v>
      </c>
      <c r="S10090" s="14">
        <f t="shared" ca="1" si="1105"/>
        <v>245018.63099999999</v>
      </c>
      <c r="T10090" s="11" t="s">
        <v>25</v>
      </c>
      <c r="U10090" s="18" t="s">
        <v>26</v>
      </c>
    </row>
    <row r="10091" spans="1:21" ht="15" customHeight="1" x14ac:dyDescent="0.15">
      <c r="A10091" s="10" t="s">
        <v>10139</v>
      </c>
      <c r="B10091" s="11" t="s">
        <v>31</v>
      </c>
      <c r="C10091" s="11" t="s">
        <v>76</v>
      </c>
      <c r="D10091" s="12">
        <v>45762</v>
      </c>
      <c r="E10091" s="11">
        <v>1231</v>
      </c>
      <c r="F10091" s="11" t="s">
        <v>33</v>
      </c>
      <c r="G10091" s="13">
        <v>2665.72</v>
      </c>
      <c r="H10091" s="14">
        <f t="shared" si="1099"/>
        <v>3281501.32</v>
      </c>
      <c r="I10091" s="14">
        <f>IF(F10091="GHS",H10091,H10091*Assumptions!$B$4)</f>
        <v>3281501.32</v>
      </c>
      <c r="J10091" s="15" t="str">
        <f>INDEX(Assumptions!$B$8:$B$12,MATCH(B10091,Assumptions!$A$8:$A$12,0))</f>
        <v>Weighted Average</v>
      </c>
      <c r="K10091" s="16">
        <f>G10091/(1-INDEX(Assumptions!$D$8:$D$12,MATCH(B10091,Assumptions!$A$8:$A$12,0)))</f>
        <v>3702.3888888888887</v>
      </c>
      <c r="L10091" s="16">
        <f t="shared" si="1100"/>
        <v>79.971599999999995</v>
      </c>
      <c r="M10091" s="16">
        <f t="shared" si="1101"/>
        <v>185.11944444444444</v>
      </c>
      <c r="N10091" s="14">
        <f>E10091*(K10091-L10091-M10091)*IF(F10091="GHS",1,Assumptions!$B$4)</f>
        <v>4231313.6465111114</v>
      </c>
      <c r="O10091" s="15">
        <f t="shared" ca="1" si="1102"/>
        <v>524</v>
      </c>
      <c r="P10091" s="15" t="str">
        <f t="shared" ca="1" si="1103"/>
        <v>365d+</v>
      </c>
      <c r="Q10091" s="17">
        <f ca="1">IF(P10091="0-90d",0,IF(P10091="91-180d",INDEX(Assumptions!$F$8:$F$12,MATCH(B10091,Assumptions!$A$8:$A$12,0)),IF(P10091="181-365d",INDEX(Assumptions!$G$8:$G$12,MATCH(B10091,Assumptions!$A$8:$A$12,0)),INDEX(Assumptions!$H$8:$H$12,MATCH(B10091,Assumptions!$A$8:$A$12,0)))))</f>
        <v>0.6</v>
      </c>
      <c r="R10091" s="14">
        <f t="shared" ca="1" si="1104"/>
        <v>1968900.7919999999</v>
      </c>
      <c r="S10091" s="14">
        <f t="shared" ca="1" si="1105"/>
        <v>1312600.5279999999</v>
      </c>
      <c r="T10091" s="11" t="s">
        <v>25</v>
      </c>
      <c r="U10091" s="18" t="s">
        <v>26</v>
      </c>
    </row>
    <row r="10092" spans="1:21" ht="15" customHeight="1" x14ac:dyDescent="0.15">
      <c r="A10092" s="10" t="s">
        <v>10140</v>
      </c>
      <c r="B10092" s="11" t="s">
        <v>31</v>
      </c>
      <c r="C10092" s="11" t="s">
        <v>63</v>
      </c>
      <c r="D10092" s="12">
        <v>46028</v>
      </c>
      <c r="E10092" s="11">
        <v>2771</v>
      </c>
      <c r="F10092" s="11" t="s">
        <v>33</v>
      </c>
      <c r="G10092" s="13">
        <v>5100.78</v>
      </c>
      <c r="H10092" s="14">
        <f t="shared" si="1099"/>
        <v>14134261.379999999</v>
      </c>
      <c r="I10092" s="14">
        <f>IF(F10092="GHS",H10092,H10092*Assumptions!$B$4)</f>
        <v>14134261.379999999</v>
      </c>
      <c r="J10092" s="15" t="str">
        <f>INDEX(Assumptions!$B$8:$B$12,MATCH(B10092,Assumptions!$A$8:$A$12,0))</f>
        <v>Weighted Average</v>
      </c>
      <c r="K10092" s="16">
        <f>G10092/(1-INDEX(Assumptions!$D$8:$D$12,MATCH(B10092,Assumptions!$A$8:$A$12,0)))</f>
        <v>7084.416666666667</v>
      </c>
      <c r="L10092" s="16">
        <f t="shared" si="1100"/>
        <v>153.02339999999998</v>
      </c>
      <c r="M10092" s="16">
        <f t="shared" si="1101"/>
        <v>354.22083333333336</v>
      </c>
      <c r="N10092" s="14">
        <f>E10092*(K10092-L10092-M10092)*IF(F10092="GHS",1,Assumptions!$B$4)</f>
        <v>18225344.812766667</v>
      </c>
      <c r="O10092" s="15">
        <f t="shared" ca="1" si="1102"/>
        <v>258</v>
      </c>
      <c r="P10092" s="15" t="str">
        <f t="shared" ca="1" si="1103"/>
        <v>181-365d</v>
      </c>
      <c r="Q10092" s="17">
        <f ca="1">IF(P10092="0-90d",0,IF(P10092="91-180d",INDEX(Assumptions!$F$8:$F$12,MATCH(B10092,Assumptions!$A$8:$A$12,0)),IF(P10092="181-365d",INDEX(Assumptions!$G$8:$G$12,MATCH(B10092,Assumptions!$A$8:$A$12,0)),INDEX(Assumptions!$H$8:$H$12,MATCH(B10092,Assumptions!$A$8:$A$12,0)))))</f>
        <v>0.2</v>
      </c>
      <c r="R10092" s="14">
        <f t="shared" ca="1" si="1104"/>
        <v>2826852.2760000001</v>
      </c>
      <c r="S10092" s="14">
        <f t="shared" ca="1" si="1105"/>
        <v>11307409.103999998</v>
      </c>
      <c r="T10092" s="11" t="s">
        <v>25</v>
      </c>
      <c r="U10092" s="18" t="s">
        <v>26</v>
      </c>
    </row>
    <row r="10093" spans="1:21" ht="15" customHeight="1" x14ac:dyDescent="0.15">
      <c r="A10093" s="10" t="s">
        <v>10141</v>
      </c>
      <c r="B10093" s="11" t="s">
        <v>31</v>
      </c>
      <c r="C10093" s="11" t="s">
        <v>76</v>
      </c>
      <c r="D10093" s="12">
        <v>46148</v>
      </c>
      <c r="E10093" s="11">
        <v>2347</v>
      </c>
      <c r="F10093" s="11" t="s">
        <v>33</v>
      </c>
      <c r="G10093" s="13">
        <v>5914.26</v>
      </c>
      <c r="H10093" s="14">
        <f t="shared" si="1099"/>
        <v>13880768.220000001</v>
      </c>
      <c r="I10093" s="14">
        <f>IF(F10093="GHS",H10093,H10093*Assumptions!$B$4)</f>
        <v>13880768.220000001</v>
      </c>
      <c r="J10093" s="15" t="str">
        <f>INDEX(Assumptions!$B$8:$B$12,MATCH(B10093,Assumptions!$A$8:$A$12,0))</f>
        <v>Weighted Average</v>
      </c>
      <c r="K10093" s="16">
        <f>G10093/(1-INDEX(Assumptions!$D$8:$D$12,MATCH(B10093,Assumptions!$A$8:$A$12,0)))</f>
        <v>8214.25</v>
      </c>
      <c r="L10093" s="16">
        <f t="shared" si="1100"/>
        <v>177.42779999999999</v>
      </c>
      <c r="M10093" s="16">
        <f t="shared" si="1101"/>
        <v>410.71250000000003</v>
      </c>
      <c r="N10093" s="14">
        <f>E10093*(K10093-L10093-M10093)*IF(F10093="GHS",1,Assumptions!$B$4)</f>
        <v>17898479.4659</v>
      </c>
      <c r="O10093" s="15">
        <f t="shared" ca="1" si="1102"/>
        <v>138</v>
      </c>
      <c r="P10093" s="15" t="str">
        <f t="shared" ca="1" si="1103"/>
        <v>91-180d</v>
      </c>
      <c r="Q10093" s="17">
        <f ca="1">IF(P10093="0-90d",0,IF(P10093="91-180d",INDEX(Assumptions!$F$8:$F$12,MATCH(B10093,Assumptions!$A$8:$A$12,0)),IF(P10093="181-365d",INDEX(Assumptions!$G$8:$G$12,MATCH(B10093,Assumptions!$A$8:$A$12,0)),INDEX(Assumptions!$H$8:$H$12,MATCH(B10093,Assumptions!$A$8:$A$12,0)))))</f>
        <v>0.05</v>
      </c>
      <c r="R10093" s="14">
        <f t="shared" ca="1" si="1104"/>
        <v>694038.41100000008</v>
      </c>
      <c r="S10093" s="14">
        <f t="shared" ca="1" si="1105"/>
        <v>13186729.809</v>
      </c>
      <c r="T10093" s="11" t="s">
        <v>25</v>
      </c>
      <c r="U10093" s="18" t="s">
        <v>26</v>
      </c>
    </row>
    <row r="10094" spans="1:21" ht="15" customHeight="1" x14ac:dyDescent="0.15">
      <c r="A10094" s="10" t="s">
        <v>10142</v>
      </c>
      <c r="B10094" s="11" t="s">
        <v>28</v>
      </c>
      <c r="C10094" s="11" t="s">
        <v>38</v>
      </c>
      <c r="D10094" s="12">
        <v>45952</v>
      </c>
      <c r="E10094" s="11">
        <v>2170</v>
      </c>
      <c r="F10094" s="11" t="s">
        <v>24</v>
      </c>
      <c r="G10094" s="13">
        <v>5366</v>
      </c>
      <c r="H10094" s="14">
        <f t="shared" si="1099"/>
        <v>11644220</v>
      </c>
      <c r="I10094" s="14">
        <f>IF(F10094="GHS",H10094,H10094*Assumptions!$B$4)</f>
        <v>125757576.00000001</v>
      </c>
      <c r="J10094" s="15" t="str">
        <f>INDEX(Assumptions!$B$8:$B$12,MATCH(B10094,Assumptions!$A$8:$A$12,0))</f>
        <v>Fair Value Less Costs to Sell</v>
      </c>
      <c r="K10094" s="16">
        <f>G10094/(1-INDEX(Assumptions!$D$8:$D$12,MATCH(B10094,Assumptions!$A$8:$A$12,0)))</f>
        <v>6097.727272727273</v>
      </c>
      <c r="L10094" s="16">
        <f t="shared" si="1100"/>
        <v>160.97999999999999</v>
      </c>
      <c r="M10094" s="16">
        <f t="shared" si="1101"/>
        <v>304.88636363636368</v>
      </c>
      <c r="N10094" s="14">
        <f>E10094*(K10094-L10094-M10094)*IF(F10094="GHS",1,Assumptions!$B$4)</f>
        <v>131988292.26545456</v>
      </c>
      <c r="O10094" s="15">
        <f t="shared" ca="1" si="1102"/>
        <v>334</v>
      </c>
      <c r="P10094" s="15" t="str">
        <f t="shared" ca="1" si="1103"/>
        <v>181-365d</v>
      </c>
      <c r="Q10094" s="17">
        <f ca="1">IF(P10094="0-90d",0,IF(P10094="91-180d",INDEX(Assumptions!$F$8:$F$12,MATCH(B10094,Assumptions!$A$8:$A$12,0)),IF(P10094="181-365d",INDEX(Assumptions!$G$8:$G$12,MATCH(B10094,Assumptions!$A$8:$A$12,0)),INDEX(Assumptions!$H$8:$H$12,MATCH(B10094,Assumptions!$A$8:$A$12,0)))))</f>
        <v>0.1</v>
      </c>
      <c r="R10094" s="14">
        <f t="shared" ca="1" si="1104"/>
        <v>12575757.600000001</v>
      </c>
      <c r="S10094" s="14">
        <f t="shared" ca="1" si="1105"/>
        <v>113181818.40000001</v>
      </c>
      <c r="T10094" s="11" t="s">
        <v>25</v>
      </c>
      <c r="U10094" s="18" t="s">
        <v>26</v>
      </c>
    </row>
    <row r="10095" spans="1:21" ht="15" customHeight="1" x14ac:dyDescent="0.15">
      <c r="A10095" s="10" t="s">
        <v>10143</v>
      </c>
      <c r="B10095" s="11" t="s">
        <v>46</v>
      </c>
      <c r="C10095" s="11" t="s">
        <v>119</v>
      </c>
      <c r="D10095" s="12">
        <v>45997</v>
      </c>
      <c r="E10095" s="11">
        <v>1103</v>
      </c>
      <c r="F10095" s="11" t="s">
        <v>33</v>
      </c>
      <c r="G10095" s="13">
        <v>464956.76</v>
      </c>
      <c r="H10095" s="14">
        <f t="shared" si="1099"/>
        <v>512847306.28000003</v>
      </c>
      <c r="I10095" s="14">
        <f>IF(F10095="GHS",H10095,H10095*Assumptions!$B$4)</f>
        <v>512847306.28000003</v>
      </c>
      <c r="J10095" s="15" t="str">
        <f>INDEX(Assumptions!$B$8:$B$12,MATCH(B10095,Assumptions!$A$8:$A$12,0))</f>
        <v>Specific Identification</v>
      </c>
      <c r="K10095" s="16">
        <f>G10095/(1-INDEX(Assumptions!$D$8:$D$12,MATCH(B10095,Assumptions!$A$8:$A$12,0)))</f>
        <v>596098.41025641025</v>
      </c>
      <c r="L10095" s="16">
        <f t="shared" si="1100"/>
        <v>13948.702799999999</v>
      </c>
      <c r="M10095" s="16">
        <f t="shared" si="1101"/>
        <v>29804.920512820514</v>
      </c>
      <c r="N10095" s="14">
        <f>E10095*(K10095-L10095-M10095)*IF(F10095="GHS",1,Assumptions!$B$4)</f>
        <v>609236299.99877954</v>
      </c>
      <c r="O10095" s="15">
        <f t="shared" ca="1" si="1102"/>
        <v>289</v>
      </c>
      <c r="P10095" s="15" t="str">
        <f t="shared" ca="1" si="1103"/>
        <v>181-365d</v>
      </c>
      <c r="Q10095" s="17">
        <f ca="1">IF(P10095="0-90d",0,IF(P10095="91-180d",INDEX(Assumptions!$F$8:$F$12,MATCH(B10095,Assumptions!$A$8:$A$12,0)),IF(P10095="181-365d",INDEX(Assumptions!$G$8:$G$12,MATCH(B10095,Assumptions!$A$8:$A$12,0)),INDEX(Assumptions!$H$8:$H$12,MATCH(B10095,Assumptions!$A$8:$A$12,0)))))</f>
        <v>0.05</v>
      </c>
      <c r="R10095" s="14">
        <f t="shared" ca="1" si="1104"/>
        <v>25642365.314000003</v>
      </c>
      <c r="S10095" s="14">
        <f t="shared" ca="1" si="1105"/>
        <v>487204940.96600002</v>
      </c>
      <c r="T10095" s="11" t="s">
        <v>25</v>
      </c>
      <c r="U10095" s="18" t="s">
        <v>26</v>
      </c>
    </row>
    <row r="10096" spans="1:21" ht="15" customHeight="1" x14ac:dyDescent="0.15">
      <c r="A10096" s="10" t="s">
        <v>10144</v>
      </c>
      <c r="B10096" s="11" t="s">
        <v>31</v>
      </c>
      <c r="C10096" s="11" t="s">
        <v>63</v>
      </c>
      <c r="D10096" s="12">
        <v>46059</v>
      </c>
      <c r="E10096" s="11">
        <v>1911</v>
      </c>
      <c r="F10096" s="11" t="s">
        <v>33</v>
      </c>
      <c r="G10096" s="13">
        <v>2830.94</v>
      </c>
      <c r="H10096" s="14">
        <f t="shared" si="1099"/>
        <v>5409926.3399999999</v>
      </c>
      <c r="I10096" s="14">
        <f>IF(F10096="GHS",H10096,H10096*Assumptions!$B$4)</f>
        <v>5409926.3399999999</v>
      </c>
      <c r="J10096" s="15" t="str">
        <f>INDEX(Assumptions!$B$8:$B$12,MATCH(B10096,Assumptions!$A$8:$A$12,0))</f>
        <v>Weighted Average</v>
      </c>
      <c r="K10096" s="16">
        <f>G10096/(1-INDEX(Assumptions!$D$8:$D$12,MATCH(B10096,Assumptions!$A$8:$A$12,0)))</f>
        <v>3931.8611111111113</v>
      </c>
      <c r="L10096" s="16">
        <f t="shared" si="1100"/>
        <v>84.928200000000004</v>
      </c>
      <c r="M10096" s="16">
        <f t="shared" si="1101"/>
        <v>196.59305555555557</v>
      </c>
      <c r="N10096" s="14">
        <f>E10096*(K10096-L10096-M10096)*IF(F10096="GHS",1,Assumptions!$B$4)</f>
        <v>6975799.4639666677</v>
      </c>
      <c r="O10096" s="15">
        <f t="shared" ca="1" si="1102"/>
        <v>227</v>
      </c>
      <c r="P10096" s="15" t="str">
        <f t="shared" ca="1" si="1103"/>
        <v>181-365d</v>
      </c>
      <c r="Q10096" s="17">
        <f ca="1">IF(P10096="0-90d",0,IF(P10096="91-180d",INDEX(Assumptions!$F$8:$F$12,MATCH(B10096,Assumptions!$A$8:$A$12,0)),IF(P10096="181-365d",INDEX(Assumptions!$G$8:$G$12,MATCH(B10096,Assumptions!$A$8:$A$12,0)),INDEX(Assumptions!$H$8:$H$12,MATCH(B10096,Assumptions!$A$8:$A$12,0)))))</f>
        <v>0.2</v>
      </c>
      <c r="R10096" s="14">
        <f t="shared" ca="1" si="1104"/>
        <v>1081985.2679999999</v>
      </c>
      <c r="S10096" s="14">
        <f t="shared" ca="1" si="1105"/>
        <v>4327941.0719999997</v>
      </c>
      <c r="T10096" s="11" t="s">
        <v>25</v>
      </c>
      <c r="U10096" s="18" t="s">
        <v>26</v>
      </c>
    </row>
    <row r="10097" spans="1:21" ht="15" customHeight="1" x14ac:dyDescent="0.15">
      <c r="A10097" s="10" t="s">
        <v>10145</v>
      </c>
      <c r="B10097" s="11" t="s">
        <v>31</v>
      </c>
      <c r="C10097" s="11" t="s">
        <v>32</v>
      </c>
      <c r="D10097" s="12">
        <v>46060</v>
      </c>
      <c r="E10097" s="11">
        <v>3218</v>
      </c>
      <c r="F10097" s="11" t="s">
        <v>33</v>
      </c>
      <c r="G10097" s="13">
        <v>1215.19</v>
      </c>
      <c r="H10097" s="14">
        <f t="shared" si="1099"/>
        <v>3910481.4200000004</v>
      </c>
      <c r="I10097" s="14">
        <f>IF(F10097="GHS",H10097,H10097*Assumptions!$B$4)</f>
        <v>3910481.4200000004</v>
      </c>
      <c r="J10097" s="15" t="str">
        <f>INDEX(Assumptions!$B$8:$B$12,MATCH(B10097,Assumptions!$A$8:$A$12,0))</f>
        <v>Weighted Average</v>
      </c>
      <c r="K10097" s="16">
        <f>G10097/(1-INDEX(Assumptions!$D$8:$D$12,MATCH(B10097,Assumptions!$A$8:$A$12,0)))</f>
        <v>1687.7638888888889</v>
      </c>
      <c r="L10097" s="16">
        <f t="shared" si="1100"/>
        <v>36.4557</v>
      </c>
      <c r="M10097" s="16">
        <f t="shared" si="1101"/>
        <v>84.388194444444451</v>
      </c>
      <c r="N10097" s="14">
        <f>E10097*(K10097-L10097-M10097)*IF(F10097="GHS",1,Assumptions!$B$4)</f>
        <v>5042348.5421222225</v>
      </c>
      <c r="O10097" s="15">
        <f t="shared" ca="1" si="1102"/>
        <v>226</v>
      </c>
      <c r="P10097" s="15" t="str">
        <f t="shared" ca="1" si="1103"/>
        <v>181-365d</v>
      </c>
      <c r="Q10097" s="17">
        <f ca="1">IF(P10097="0-90d",0,IF(P10097="91-180d",INDEX(Assumptions!$F$8:$F$12,MATCH(B10097,Assumptions!$A$8:$A$12,0)),IF(P10097="181-365d",INDEX(Assumptions!$G$8:$G$12,MATCH(B10097,Assumptions!$A$8:$A$12,0)),INDEX(Assumptions!$H$8:$H$12,MATCH(B10097,Assumptions!$A$8:$A$12,0)))))</f>
        <v>0.2</v>
      </c>
      <c r="R10097" s="14">
        <f t="shared" ca="1" si="1104"/>
        <v>782096.2840000001</v>
      </c>
      <c r="S10097" s="14">
        <f t="shared" ca="1" si="1105"/>
        <v>3128385.1360000004</v>
      </c>
      <c r="T10097" s="11" t="s">
        <v>25</v>
      </c>
      <c r="U10097" s="18" t="s">
        <v>26</v>
      </c>
    </row>
    <row r="10098" spans="1:21" ht="15" customHeight="1" x14ac:dyDescent="0.15">
      <c r="A10098" s="10" t="s">
        <v>10146</v>
      </c>
      <c r="B10098" s="11" t="s">
        <v>41</v>
      </c>
      <c r="C10098" s="11" t="s">
        <v>44</v>
      </c>
      <c r="D10098" s="12">
        <v>46096</v>
      </c>
      <c r="E10098" s="11">
        <v>3515</v>
      </c>
      <c r="F10098" s="11" t="s">
        <v>33</v>
      </c>
      <c r="G10098" s="13">
        <v>378.21</v>
      </c>
      <c r="H10098" s="14">
        <f t="shared" si="1099"/>
        <v>1329408.1499999999</v>
      </c>
      <c r="I10098" s="14">
        <f>IF(F10098="GHS",H10098,H10098*Assumptions!$B$4)</f>
        <v>1329408.1499999999</v>
      </c>
      <c r="J10098" s="15" t="str">
        <f>INDEX(Assumptions!$B$8:$B$12,MATCH(B10098,Assumptions!$A$8:$A$12,0))</f>
        <v>Weighted Average</v>
      </c>
      <c r="K10098" s="16">
        <f>G10098/(1-INDEX(Assumptions!$D$8:$D$12,MATCH(B10098,Assumptions!$A$8:$A$12,0)))</f>
        <v>581.86153846153843</v>
      </c>
      <c r="L10098" s="16">
        <f t="shared" si="1100"/>
        <v>11.346299999999999</v>
      </c>
      <c r="M10098" s="16">
        <f t="shared" si="1101"/>
        <v>29.093076923076922</v>
      </c>
      <c r="N10098" s="14">
        <f>E10098*(K10098-L10098-M10098)*IF(F10098="GHS",1,Assumptions!$B$4)</f>
        <v>1903098.8978076922</v>
      </c>
      <c r="O10098" s="15">
        <f t="shared" ca="1" si="1102"/>
        <v>190</v>
      </c>
      <c r="P10098" s="15" t="str">
        <f t="shared" ca="1" si="1103"/>
        <v>181-365d</v>
      </c>
      <c r="Q10098" s="17">
        <f ca="1">IF(P10098="0-90d",0,IF(P10098="91-180d",INDEX(Assumptions!$F$8:$F$12,MATCH(B10098,Assumptions!$A$8:$A$12,0)),IF(P10098="181-365d",INDEX(Assumptions!$G$8:$G$12,MATCH(B10098,Assumptions!$A$8:$A$12,0)),INDEX(Assumptions!$H$8:$H$12,MATCH(B10098,Assumptions!$A$8:$A$12,0)))))</f>
        <v>0.35</v>
      </c>
      <c r="R10098" s="14">
        <f t="shared" ca="1" si="1104"/>
        <v>465292.85249999992</v>
      </c>
      <c r="S10098" s="14">
        <f t="shared" si="1105"/>
        <v>0</v>
      </c>
      <c r="T10098" s="11" t="s">
        <v>39</v>
      </c>
      <c r="U10098" s="18" t="s">
        <v>26</v>
      </c>
    </row>
    <row r="10099" spans="1:21" ht="15" customHeight="1" x14ac:dyDescent="0.15">
      <c r="A10099" s="10" t="s">
        <v>10147</v>
      </c>
      <c r="B10099" s="11" t="s">
        <v>31</v>
      </c>
      <c r="C10099" s="11" t="s">
        <v>76</v>
      </c>
      <c r="D10099" s="12">
        <v>46011</v>
      </c>
      <c r="E10099" s="11">
        <v>4987</v>
      </c>
      <c r="F10099" s="11" t="s">
        <v>33</v>
      </c>
      <c r="G10099" s="13">
        <v>8100</v>
      </c>
      <c r="H10099" s="14">
        <f t="shared" si="1099"/>
        <v>40394700</v>
      </c>
      <c r="I10099" s="14">
        <f>IF(F10099="GHS",H10099,H10099*Assumptions!$B$4)</f>
        <v>40394700</v>
      </c>
      <c r="J10099" s="15" t="str">
        <f>INDEX(Assumptions!$B$8:$B$12,MATCH(B10099,Assumptions!$A$8:$A$12,0))</f>
        <v>Weighted Average</v>
      </c>
      <c r="K10099" s="16">
        <f>G10099/(1-INDEX(Assumptions!$D$8:$D$12,MATCH(B10099,Assumptions!$A$8:$A$12,0)))</f>
        <v>11250</v>
      </c>
      <c r="L10099" s="16">
        <f t="shared" si="1100"/>
        <v>243</v>
      </c>
      <c r="M10099" s="16">
        <f t="shared" si="1101"/>
        <v>562.5</v>
      </c>
      <c r="N10099" s="14">
        <f>E10099*(K10099-L10099-M10099)*IF(F10099="GHS",1,Assumptions!$B$4)</f>
        <v>52086721.5</v>
      </c>
      <c r="O10099" s="15">
        <f t="shared" ca="1" si="1102"/>
        <v>275</v>
      </c>
      <c r="P10099" s="15" t="str">
        <f t="shared" ca="1" si="1103"/>
        <v>181-365d</v>
      </c>
      <c r="Q10099" s="17">
        <f ca="1">IF(P10099="0-90d",0,IF(P10099="91-180d",INDEX(Assumptions!$F$8:$F$12,MATCH(B10099,Assumptions!$A$8:$A$12,0)),IF(P10099="181-365d",INDEX(Assumptions!$G$8:$G$12,MATCH(B10099,Assumptions!$A$8:$A$12,0)),INDEX(Assumptions!$H$8:$H$12,MATCH(B10099,Assumptions!$A$8:$A$12,0)))))</f>
        <v>0.2</v>
      </c>
      <c r="R10099" s="14">
        <f t="shared" ca="1" si="1104"/>
        <v>8078940</v>
      </c>
      <c r="S10099" s="14">
        <f t="shared" ca="1" si="1105"/>
        <v>32315760</v>
      </c>
      <c r="T10099" s="11" t="s">
        <v>25</v>
      </c>
      <c r="U10099" s="18" t="s">
        <v>26</v>
      </c>
    </row>
    <row r="10100" spans="1:21" ht="15" customHeight="1" x14ac:dyDescent="0.15">
      <c r="A10100" s="10" t="s">
        <v>10148</v>
      </c>
      <c r="B10100" s="11" t="s">
        <v>28</v>
      </c>
      <c r="C10100" s="11" t="s">
        <v>29</v>
      </c>
      <c r="D10100" s="12">
        <v>46077</v>
      </c>
      <c r="E10100" s="11">
        <v>4290</v>
      </c>
      <c r="F10100" s="11" t="s">
        <v>24</v>
      </c>
      <c r="G10100" s="13">
        <v>19978.05</v>
      </c>
      <c r="H10100" s="14">
        <f t="shared" si="1099"/>
        <v>85705834.5</v>
      </c>
      <c r="I10100" s="14">
        <f>IF(F10100="GHS",H10100,H10100*Assumptions!$B$4)</f>
        <v>925623012.60000002</v>
      </c>
      <c r="J10100" s="15" t="str">
        <f>INDEX(Assumptions!$B$8:$B$12,MATCH(B10100,Assumptions!$A$8:$A$12,0))</f>
        <v>Fair Value Less Costs to Sell</v>
      </c>
      <c r="K10100" s="16">
        <f>G10100/(1-INDEX(Assumptions!$D$8:$D$12,MATCH(B10100,Assumptions!$A$8:$A$12,0)))</f>
        <v>22702.329545454544</v>
      </c>
      <c r="L10100" s="16">
        <f t="shared" si="1100"/>
        <v>599.3415</v>
      </c>
      <c r="M10100" s="16">
        <f t="shared" si="1101"/>
        <v>1135.1164772727273</v>
      </c>
      <c r="N10100" s="14">
        <f>E10100*(K10100-L10100-M10100)*IF(F10100="GHS",1,Assumptions!$B$4)</f>
        <v>971483425.4970001</v>
      </c>
      <c r="O10100" s="15">
        <f t="shared" ca="1" si="1102"/>
        <v>209</v>
      </c>
      <c r="P10100" s="15" t="str">
        <f t="shared" ca="1" si="1103"/>
        <v>181-365d</v>
      </c>
      <c r="Q10100" s="17">
        <f ca="1">IF(P10100="0-90d",0,IF(P10100="91-180d",INDEX(Assumptions!$F$8:$F$12,MATCH(B10100,Assumptions!$A$8:$A$12,0)),IF(P10100="181-365d",INDEX(Assumptions!$G$8:$G$12,MATCH(B10100,Assumptions!$A$8:$A$12,0)),INDEX(Assumptions!$H$8:$H$12,MATCH(B10100,Assumptions!$A$8:$A$12,0)))))</f>
        <v>0.1</v>
      </c>
      <c r="R10100" s="14">
        <f t="shared" ca="1" si="1104"/>
        <v>92562301.260000005</v>
      </c>
      <c r="S10100" s="14">
        <f t="shared" ca="1" si="1105"/>
        <v>833060711.34000003</v>
      </c>
      <c r="T10100" s="11" t="s">
        <v>25</v>
      </c>
      <c r="U10100" s="18" t="s">
        <v>26</v>
      </c>
    </row>
    <row r="10101" spans="1:21" ht="15" customHeight="1" x14ac:dyDescent="0.15">
      <c r="A10101" s="10" t="s">
        <v>10149</v>
      </c>
      <c r="B10101" s="11" t="s">
        <v>31</v>
      </c>
      <c r="C10101" s="11" t="s">
        <v>76</v>
      </c>
      <c r="D10101" s="12">
        <v>46142</v>
      </c>
      <c r="E10101" s="11">
        <v>1328</v>
      </c>
      <c r="F10101" s="11" t="s">
        <v>33</v>
      </c>
      <c r="G10101" s="13">
        <v>3231.16</v>
      </c>
      <c r="H10101" s="14">
        <f t="shared" si="1099"/>
        <v>4290980.4799999995</v>
      </c>
      <c r="I10101" s="14">
        <f>IF(F10101="GHS",H10101,H10101*Assumptions!$B$4)</f>
        <v>4290980.4799999995</v>
      </c>
      <c r="J10101" s="15" t="str">
        <f>INDEX(Assumptions!$B$8:$B$12,MATCH(B10101,Assumptions!$A$8:$A$12,0))</f>
        <v>Weighted Average</v>
      </c>
      <c r="K10101" s="16">
        <f>G10101/(1-INDEX(Assumptions!$D$8:$D$12,MATCH(B10101,Assumptions!$A$8:$A$12,0)))</f>
        <v>4487.7222222222226</v>
      </c>
      <c r="L10101" s="16">
        <f t="shared" si="1100"/>
        <v>96.934799999999996</v>
      </c>
      <c r="M10101" s="16">
        <f t="shared" si="1101"/>
        <v>224.38611111111115</v>
      </c>
      <c r="N10101" s="14">
        <f>E10101*(K10101-L10101-M10101)*IF(F10101="GHS",1,Assumptions!$B$4)</f>
        <v>5532980.9411555566</v>
      </c>
      <c r="O10101" s="15">
        <f t="shared" ca="1" si="1102"/>
        <v>144</v>
      </c>
      <c r="P10101" s="15" t="str">
        <f t="shared" ca="1" si="1103"/>
        <v>91-180d</v>
      </c>
      <c r="Q10101" s="17">
        <f ca="1">IF(P10101="0-90d",0,IF(P10101="91-180d",INDEX(Assumptions!$F$8:$F$12,MATCH(B10101,Assumptions!$A$8:$A$12,0)),IF(P10101="181-365d",INDEX(Assumptions!$G$8:$G$12,MATCH(B10101,Assumptions!$A$8:$A$12,0)),INDEX(Assumptions!$H$8:$H$12,MATCH(B10101,Assumptions!$A$8:$A$12,0)))))</f>
        <v>0.05</v>
      </c>
      <c r="R10101" s="14">
        <f t="shared" ca="1" si="1104"/>
        <v>214549.02399999998</v>
      </c>
      <c r="S10101" s="14">
        <f t="shared" ca="1" si="1105"/>
        <v>4076431.4559999993</v>
      </c>
      <c r="T10101" s="11" t="s">
        <v>25</v>
      </c>
      <c r="U10101" s="18" t="s">
        <v>26</v>
      </c>
    </row>
    <row r="10102" spans="1:21" ht="15" customHeight="1" x14ac:dyDescent="0.15">
      <c r="A10102" s="10" t="s">
        <v>10150</v>
      </c>
      <c r="B10102" s="11" t="s">
        <v>41</v>
      </c>
      <c r="C10102" s="11" t="s">
        <v>49</v>
      </c>
      <c r="D10102" s="12">
        <v>45761</v>
      </c>
      <c r="E10102" s="11">
        <v>4496</v>
      </c>
      <c r="F10102" s="11" t="s">
        <v>33</v>
      </c>
      <c r="G10102" s="13">
        <v>628.54</v>
      </c>
      <c r="H10102" s="14">
        <f t="shared" si="1099"/>
        <v>2825915.84</v>
      </c>
      <c r="I10102" s="14">
        <f>IF(F10102="GHS",H10102,H10102*Assumptions!$B$4)</f>
        <v>2825915.84</v>
      </c>
      <c r="J10102" s="15" t="str">
        <f>INDEX(Assumptions!$B$8:$B$12,MATCH(B10102,Assumptions!$A$8:$A$12,0))</f>
        <v>Weighted Average</v>
      </c>
      <c r="K10102" s="16">
        <f>G10102/(1-INDEX(Assumptions!$D$8:$D$12,MATCH(B10102,Assumptions!$A$8:$A$12,0)))</f>
        <v>966.98461538461527</v>
      </c>
      <c r="L10102" s="16">
        <f t="shared" si="1100"/>
        <v>18.856199999999998</v>
      </c>
      <c r="M10102" s="16">
        <f t="shared" si="1101"/>
        <v>48.349230769230765</v>
      </c>
      <c r="N10102" s="14">
        <f>E10102*(K10102-L10102-M10102)*IF(F10102="GHS",1,Assumptions!$B$4)</f>
        <v>4045407.2140307692</v>
      </c>
      <c r="O10102" s="15">
        <f t="shared" ca="1" si="1102"/>
        <v>525</v>
      </c>
      <c r="P10102" s="15" t="str">
        <f t="shared" ca="1" si="1103"/>
        <v>365d+</v>
      </c>
      <c r="Q10102" s="17">
        <f ca="1">IF(P10102="0-90d",0,IF(P10102="91-180d",INDEX(Assumptions!$F$8:$F$12,MATCH(B10102,Assumptions!$A$8:$A$12,0)),IF(P10102="181-365d",INDEX(Assumptions!$G$8:$G$12,MATCH(B10102,Assumptions!$A$8:$A$12,0)),INDEX(Assumptions!$H$8:$H$12,MATCH(B10102,Assumptions!$A$8:$A$12,0)))))</f>
        <v>0.8</v>
      </c>
      <c r="R10102" s="14">
        <f t="shared" ca="1" si="1104"/>
        <v>2260732.6719999998</v>
      </c>
      <c r="S10102" s="14">
        <f t="shared" ca="1" si="1105"/>
        <v>565183.16800000006</v>
      </c>
      <c r="T10102" s="11" t="s">
        <v>50</v>
      </c>
      <c r="U10102" s="18" t="s">
        <v>36</v>
      </c>
    </row>
    <row r="10103" spans="1:21" ht="15" customHeight="1" x14ac:dyDescent="0.15">
      <c r="A10103" s="10" t="s">
        <v>10151</v>
      </c>
      <c r="B10103" s="11" t="s">
        <v>41</v>
      </c>
      <c r="C10103" s="11" t="s">
        <v>115</v>
      </c>
      <c r="D10103" s="12">
        <v>45777</v>
      </c>
      <c r="E10103" s="11">
        <v>784</v>
      </c>
      <c r="F10103" s="11" t="s">
        <v>33</v>
      </c>
      <c r="G10103" s="13">
        <v>193.94</v>
      </c>
      <c r="H10103" s="14">
        <f t="shared" si="1099"/>
        <v>152048.95999999999</v>
      </c>
      <c r="I10103" s="14">
        <f>IF(F10103="GHS",H10103,H10103*Assumptions!$B$4)</f>
        <v>152048.95999999999</v>
      </c>
      <c r="J10103" s="15" t="str">
        <f>INDEX(Assumptions!$B$8:$B$12,MATCH(B10103,Assumptions!$A$8:$A$12,0))</f>
        <v>Weighted Average</v>
      </c>
      <c r="K10103" s="16">
        <f>G10103/(1-INDEX(Assumptions!$D$8:$D$12,MATCH(B10103,Assumptions!$A$8:$A$12,0)))</f>
        <v>298.36923076923074</v>
      </c>
      <c r="L10103" s="16">
        <f t="shared" si="1100"/>
        <v>5.8182</v>
      </c>
      <c r="M10103" s="16">
        <f t="shared" si="1101"/>
        <v>14.918461538461537</v>
      </c>
      <c r="N10103" s="14">
        <f>E10103*(K10103-L10103-M10103)*IF(F10103="GHS",1,Assumptions!$B$4)</f>
        <v>217663.93427692307</v>
      </c>
      <c r="O10103" s="15">
        <f t="shared" ca="1" si="1102"/>
        <v>509</v>
      </c>
      <c r="P10103" s="15" t="str">
        <f t="shared" ca="1" si="1103"/>
        <v>365d+</v>
      </c>
      <c r="Q10103" s="17">
        <f ca="1">IF(P10103="0-90d",0,IF(P10103="91-180d",INDEX(Assumptions!$F$8:$F$12,MATCH(B10103,Assumptions!$A$8:$A$12,0)),IF(P10103="181-365d",INDEX(Assumptions!$G$8:$G$12,MATCH(B10103,Assumptions!$A$8:$A$12,0)),INDEX(Assumptions!$H$8:$H$12,MATCH(B10103,Assumptions!$A$8:$A$12,0)))))</f>
        <v>0.8</v>
      </c>
      <c r="R10103" s="14">
        <f t="shared" ca="1" si="1104"/>
        <v>121639.16800000001</v>
      </c>
      <c r="S10103" s="14">
        <f t="shared" ca="1" si="1105"/>
        <v>30409.791999999987</v>
      </c>
      <c r="T10103" s="11" t="s">
        <v>25</v>
      </c>
      <c r="U10103" s="18" t="s">
        <v>26</v>
      </c>
    </row>
    <row r="10104" spans="1:21" ht="15" customHeight="1" x14ac:dyDescent="0.15">
      <c r="A10104" s="10" t="s">
        <v>10152</v>
      </c>
      <c r="B10104" s="11" t="s">
        <v>46</v>
      </c>
      <c r="C10104" s="11" t="s">
        <v>47</v>
      </c>
      <c r="D10104" s="12">
        <v>45749</v>
      </c>
      <c r="E10104" s="11">
        <v>343</v>
      </c>
      <c r="F10104" s="11" t="s">
        <v>33</v>
      </c>
      <c r="G10104" s="13">
        <v>484718.62</v>
      </c>
      <c r="H10104" s="14">
        <f t="shared" si="1099"/>
        <v>166258486.66</v>
      </c>
      <c r="I10104" s="14">
        <f>IF(F10104="GHS",H10104,H10104*Assumptions!$B$4)</f>
        <v>166258486.66</v>
      </c>
      <c r="J10104" s="15" t="str">
        <f>INDEX(Assumptions!$B$8:$B$12,MATCH(B10104,Assumptions!$A$8:$A$12,0))</f>
        <v>Specific Identification</v>
      </c>
      <c r="K10104" s="16">
        <f>G10104/(1-INDEX(Assumptions!$D$8:$D$12,MATCH(B10104,Assumptions!$A$8:$A$12,0)))</f>
        <v>621434.12820512813</v>
      </c>
      <c r="L10104" s="16">
        <f t="shared" si="1100"/>
        <v>14541.558599999998</v>
      </c>
      <c r="M10104" s="16">
        <f t="shared" si="1101"/>
        <v>31071.706410256407</v>
      </c>
      <c r="N10104" s="14">
        <f>E10104*(K10104-L10104-M10104)*IF(F10104="GHS",1,Assumptions!$B$4)</f>
        <v>197506556.07584098</v>
      </c>
      <c r="O10104" s="15">
        <f t="shared" ca="1" si="1102"/>
        <v>537</v>
      </c>
      <c r="P10104" s="15" t="str">
        <f t="shared" ca="1" si="1103"/>
        <v>365d+</v>
      </c>
      <c r="Q10104" s="17">
        <f ca="1">IF(P10104="0-90d",0,IF(P10104="91-180d",INDEX(Assumptions!$F$8:$F$12,MATCH(B10104,Assumptions!$A$8:$A$12,0)),IF(P10104="181-365d",INDEX(Assumptions!$G$8:$G$12,MATCH(B10104,Assumptions!$A$8:$A$12,0)),INDEX(Assumptions!$H$8:$H$12,MATCH(B10104,Assumptions!$A$8:$A$12,0)))))</f>
        <v>0.15</v>
      </c>
      <c r="R10104" s="14">
        <f t="shared" ca="1" si="1104"/>
        <v>24938772.998999998</v>
      </c>
      <c r="S10104" s="14">
        <f t="shared" ca="1" si="1105"/>
        <v>141319713.66100001</v>
      </c>
      <c r="T10104" s="11" t="s">
        <v>25</v>
      </c>
      <c r="U10104" s="18" t="s">
        <v>26</v>
      </c>
    </row>
    <row r="10105" spans="1:21" ht="15" customHeight="1" x14ac:dyDescent="0.15">
      <c r="A10105" s="10" t="s">
        <v>10153</v>
      </c>
      <c r="B10105" s="11" t="s">
        <v>46</v>
      </c>
      <c r="C10105" s="11" t="s">
        <v>52</v>
      </c>
      <c r="D10105" s="12">
        <v>45989</v>
      </c>
      <c r="E10105" s="11">
        <v>4109</v>
      </c>
      <c r="F10105" s="11" t="s">
        <v>33</v>
      </c>
      <c r="G10105" s="13">
        <v>406455.67</v>
      </c>
      <c r="H10105" s="14">
        <f t="shared" si="1099"/>
        <v>1670126348.03</v>
      </c>
      <c r="I10105" s="14">
        <f>IF(F10105="GHS",H10105,H10105*Assumptions!$B$4)</f>
        <v>1670126348.03</v>
      </c>
      <c r="J10105" s="15" t="str">
        <f>INDEX(Assumptions!$B$8:$B$12,MATCH(B10105,Assumptions!$A$8:$A$12,0))</f>
        <v>Specific Identification</v>
      </c>
      <c r="K10105" s="16">
        <f>G10105/(1-INDEX(Assumptions!$D$8:$D$12,MATCH(B10105,Assumptions!$A$8:$A$12,0)))</f>
        <v>521097.01282051275</v>
      </c>
      <c r="L10105" s="16">
        <f t="shared" si="1100"/>
        <v>12193.670099999999</v>
      </c>
      <c r="M10105" s="16">
        <f t="shared" si="1101"/>
        <v>26054.850641025638</v>
      </c>
      <c r="N10105" s="14">
        <f>E10105*(K10105-L10105-M10105)*IF(F10105="GHS",1,Assumptions!$B$4)</f>
        <v>1984024453.9546125</v>
      </c>
      <c r="O10105" s="15">
        <f t="shared" ca="1" si="1102"/>
        <v>297</v>
      </c>
      <c r="P10105" s="15" t="str">
        <f t="shared" ca="1" si="1103"/>
        <v>181-365d</v>
      </c>
      <c r="Q10105" s="17">
        <f ca="1">IF(P10105="0-90d",0,IF(P10105="91-180d",INDEX(Assumptions!$F$8:$F$12,MATCH(B10105,Assumptions!$A$8:$A$12,0)),IF(P10105="181-365d",INDEX(Assumptions!$G$8:$G$12,MATCH(B10105,Assumptions!$A$8:$A$12,0)),INDEX(Assumptions!$H$8:$H$12,MATCH(B10105,Assumptions!$A$8:$A$12,0)))))</f>
        <v>0.05</v>
      </c>
      <c r="R10105" s="14">
        <f t="shared" ca="1" si="1104"/>
        <v>83506317.401500002</v>
      </c>
      <c r="S10105" s="14">
        <f t="shared" ca="1" si="1105"/>
        <v>1586620030.6285</v>
      </c>
      <c r="T10105" s="11" t="s">
        <v>25</v>
      </c>
      <c r="U10105" s="18" t="s">
        <v>26</v>
      </c>
    </row>
    <row r="10106" spans="1:21" ht="15" customHeight="1" x14ac:dyDescent="0.15">
      <c r="A10106" s="10" t="s">
        <v>10154</v>
      </c>
      <c r="B10106" s="11" t="s">
        <v>28</v>
      </c>
      <c r="C10106" s="11" t="s">
        <v>35</v>
      </c>
      <c r="D10106" s="12">
        <v>45872</v>
      </c>
      <c r="E10106" s="11">
        <v>1730</v>
      </c>
      <c r="F10106" s="11" t="s">
        <v>24</v>
      </c>
      <c r="G10106" s="13">
        <v>7148.44</v>
      </c>
      <c r="H10106" s="14">
        <f t="shared" si="1099"/>
        <v>12366801.199999999</v>
      </c>
      <c r="I10106" s="14">
        <f>IF(F10106="GHS",H10106,H10106*Assumptions!$B$4)</f>
        <v>133561452.95999999</v>
      </c>
      <c r="J10106" s="15" t="str">
        <f>INDEX(Assumptions!$B$8:$B$12,MATCH(B10106,Assumptions!$A$8:$A$12,0))</f>
        <v>Fair Value Less Costs to Sell</v>
      </c>
      <c r="K10106" s="16">
        <f>G10106/(1-INDEX(Assumptions!$D$8:$D$12,MATCH(B10106,Assumptions!$A$8:$A$12,0)))</f>
        <v>8123.2272727272721</v>
      </c>
      <c r="L10106" s="16">
        <f t="shared" si="1100"/>
        <v>214.45319999999998</v>
      </c>
      <c r="M10106" s="16">
        <f t="shared" si="1101"/>
        <v>406.1613636363636</v>
      </c>
      <c r="N10106" s="14">
        <f>E10106*(K10106-L10106-M10106)*IF(F10106="GHS",1,Assumptions!$B$4)</f>
        <v>140178815.85665452</v>
      </c>
      <c r="O10106" s="15">
        <f t="shared" ca="1" si="1102"/>
        <v>414</v>
      </c>
      <c r="P10106" s="15" t="str">
        <f t="shared" ca="1" si="1103"/>
        <v>365d+</v>
      </c>
      <c r="Q10106" s="17">
        <f ca="1">IF(P10106="0-90d",0,IF(P10106="91-180d",INDEX(Assumptions!$F$8:$F$12,MATCH(B10106,Assumptions!$A$8:$A$12,0)),IF(P10106="181-365d",INDEX(Assumptions!$G$8:$G$12,MATCH(B10106,Assumptions!$A$8:$A$12,0)),INDEX(Assumptions!$H$8:$H$12,MATCH(B10106,Assumptions!$A$8:$A$12,0)))))</f>
        <v>0.4</v>
      </c>
      <c r="R10106" s="14">
        <f t="shared" ca="1" si="1104"/>
        <v>53424581.184</v>
      </c>
      <c r="S10106" s="14">
        <f t="shared" si="1105"/>
        <v>0</v>
      </c>
      <c r="T10106" s="11" t="s">
        <v>39</v>
      </c>
      <c r="U10106" s="18" t="s">
        <v>26</v>
      </c>
    </row>
    <row r="10107" spans="1:21" ht="15" customHeight="1" x14ac:dyDescent="0.15">
      <c r="A10107" s="10" t="s">
        <v>10155</v>
      </c>
      <c r="B10107" s="11" t="s">
        <v>31</v>
      </c>
      <c r="C10107" s="11" t="s">
        <v>32</v>
      </c>
      <c r="D10107" s="12">
        <v>46137</v>
      </c>
      <c r="E10107" s="11">
        <v>2533</v>
      </c>
      <c r="F10107" s="11" t="s">
        <v>33</v>
      </c>
      <c r="G10107" s="13">
        <v>3869.39</v>
      </c>
      <c r="H10107" s="14">
        <f t="shared" si="1099"/>
        <v>9801164.8699999992</v>
      </c>
      <c r="I10107" s="14">
        <f>IF(F10107="GHS",H10107,H10107*Assumptions!$B$4)</f>
        <v>9801164.8699999992</v>
      </c>
      <c r="J10107" s="15" t="str">
        <f>INDEX(Assumptions!$B$8:$B$12,MATCH(B10107,Assumptions!$A$8:$A$12,0))</f>
        <v>Weighted Average</v>
      </c>
      <c r="K10107" s="16">
        <f>G10107/(1-INDEX(Assumptions!$D$8:$D$12,MATCH(B10107,Assumptions!$A$8:$A$12,0)))</f>
        <v>5374.1527777777774</v>
      </c>
      <c r="L10107" s="16">
        <f t="shared" si="1100"/>
        <v>116.0817</v>
      </c>
      <c r="M10107" s="16">
        <f t="shared" si="1101"/>
        <v>268.70763888888888</v>
      </c>
      <c r="N10107" s="14">
        <f>E10107*(K10107-L10107-M10107)*IF(F10107="GHS",1,Assumptions!$B$4)</f>
        <v>12638057.590705555</v>
      </c>
      <c r="O10107" s="15">
        <f t="shared" ca="1" si="1102"/>
        <v>149</v>
      </c>
      <c r="P10107" s="15" t="str">
        <f t="shared" ca="1" si="1103"/>
        <v>91-180d</v>
      </c>
      <c r="Q10107" s="17">
        <f ca="1">IF(P10107="0-90d",0,IF(P10107="91-180d",INDEX(Assumptions!$F$8:$F$12,MATCH(B10107,Assumptions!$A$8:$A$12,0)),IF(P10107="181-365d",INDEX(Assumptions!$G$8:$G$12,MATCH(B10107,Assumptions!$A$8:$A$12,0)),INDEX(Assumptions!$H$8:$H$12,MATCH(B10107,Assumptions!$A$8:$A$12,0)))))</f>
        <v>0.05</v>
      </c>
      <c r="R10107" s="14">
        <f t="shared" ca="1" si="1104"/>
        <v>490058.24349999998</v>
      </c>
      <c r="S10107" s="14">
        <f t="shared" ca="1" si="1105"/>
        <v>9311106.6264999993</v>
      </c>
      <c r="T10107" s="11" t="s">
        <v>25</v>
      </c>
      <c r="U10107" s="18" t="s">
        <v>26</v>
      </c>
    </row>
    <row r="10108" spans="1:21" ht="15" customHeight="1" x14ac:dyDescent="0.15">
      <c r="A10108" s="10" t="s">
        <v>10156</v>
      </c>
      <c r="B10108" s="11" t="s">
        <v>31</v>
      </c>
      <c r="C10108" s="11" t="s">
        <v>76</v>
      </c>
      <c r="D10108" s="12">
        <v>45897</v>
      </c>
      <c r="E10108" s="11">
        <v>3184</v>
      </c>
      <c r="F10108" s="11" t="s">
        <v>33</v>
      </c>
      <c r="G10108" s="13">
        <v>2720.35</v>
      </c>
      <c r="H10108" s="14">
        <f t="shared" si="1099"/>
        <v>8661594.4000000004</v>
      </c>
      <c r="I10108" s="14">
        <f>IF(F10108="GHS",H10108,H10108*Assumptions!$B$4)</f>
        <v>8661594.4000000004</v>
      </c>
      <c r="J10108" s="15" t="str">
        <f>INDEX(Assumptions!$B$8:$B$12,MATCH(B10108,Assumptions!$A$8:$A$12,0))</f>
        <v>Weighted Average</v>
      </c>
      <c r="K10108" s="16">
        <f>G10108/(1-INDEX(Assumptions!$D$8:$D$12,MATCH(B10108,Assumptions!$A$8:$A$12,0)))</f>
        <v>3778.2638888888887</v>
      </c>
      <c r="L10108" s="16">
        <f t="shared" si="1100"/>
        <v>81.610499999999988</v>
      </c>
      <c r="M10108" s="16">
        <f t="shared" si="1101"/>
        <v>188.91319444444446</v>
      </c>
      <c r="N10108" s="14">
        <f>E10108*(K10108-L10108-M10108)*IF(F10108="GHS",1,Assumptions!$B$4)</f>
        <v>11168644.779111112</v>
      </c>
      <c r="O10108" s="15">
        <f t="shared" ca="1" si="1102"/>
        <v>389</v>
      </c>
      <c r="P10108" s="15" t="str">
        <f t="shared" ca="1" si="1103"/>
        <v>365d+</v>
      </c>
      <c r="Q10108" s="17">
        <f ca="1">IF(P10108="0-90d",0,IF(P10108="91-180d",INDEX(Assumptions!$F$8:$F$12,MATCH(B10108,Assumptions!$A$8:$A$12,0)),IF(P10108="181-365d",INDEX(Assumptions!$G$8:$G$12,MATCH(B10108,Assumptions!$A$8:$A$12,0)),INDEX(Assumptions!$H$8:$H$12,MATCH(B10108,Assumptions!$A$8:$A$12,0)))))</f>
        <v>0.6</v>
      </c>
      <c r="R10108" s="14">
        <f t="shared" ca="1" si="1104"/>
        <v>5196956.6399999997</v>
      </c>
      <c r="S10108" s="14">
        <f t="shared" ca="1" si="1105"/>
        <v>3464637.7600000007</v>
      </c>
      <c r="T10108" s="11" t="s">
        <v>25</v>
      </c>
      <c r="U10108" s="18" t="s">
        <v>26</v>
      </c>
    </row>
    <row r="10109" spans="1:21" ht="15" customHeight="1" x14ac:dyDescent="0.15">
      <c r="A10109" s="10" t="s">
        <v>10157</v>
      </c>
      <c r="B10109" s="11" t="s">
        <v>28</v>
      </c>
      <c r="C10109" s="11" t="s">
        <v>38</v>
      </c>
      <c r="D10109" s="12">
        <v>45889</v>
      </c>
      <c r="E10109" s="11">
        <v>4278</v>
      </c>
      <c r="F10109" s="11" t="s">
        <v>24</v>
      </c>
      <c r="G10109" s="13">
        <v>7436.57</v>
      </c>
      <c r="H10109" s="14">
        <f t="shared" si="1099"/>
        <v>31813646.459999997</v>
      </c>
      <c r="I10109" s="14">
        <f>IF(F10109="GHS",H10109,H10109*Assumptions!$B$4)</f>
        <v>343587381.76800001</v>
      </c>
      <c r="J10109" s="15" t="str">
        <f>INDEX(Assumptions!$B$8:$B$12,MATCH(B10109,Assumptions!$A$8:$A$12,0))</f>
        <v>Fair Value Less Costs to Sell</v>
      </c>
      <c r="K10109" s="16">
        <f>G10109/(1-INDEX(Assumptions!$D$8:$D$12,MATCH(B10109,Assumptions!$A$8:$A$12,0)))</f>
        <v>8450.6477272727261</v>
      </c>
      <c r="L10109" s="16">
        <f t="shared" si="1100"/>
        <v>223.09709999999998</v>
      </c>
      <c r="M10109" s="16">
        <f t="shared" si="1101"/>
        <v>422.53238636363631</v>
      </c>
      <c r="N10109" s="14">
        <f>E10109*(K10109-L10109-M10109)*IF(F10109="GHS",1,Assumptions!$B$4)</f>
        <v>360610574.77377808</v>
      </c>
      <c r="O10109" s="15">
        <f t="shared" ca="1" si="1102"/>
        <v>397</v>
      </c>
      <c r="P10109" s="15" t="str">
        <f t="shared" ca="1" si="1103"/>
        <v>365d+</v>
      </c>
      <c r="Q10109" s="17">
        <f ca="1">IF(P10109="0-90d",0,IF(P10109="91-180d",INDEX(Assumptions!$F$8:$F$12,MATCH(B10109,Assumptions!$A$8:$A$12,0)),IF(P10109="181-365d",INDEX(Assumptions!$G$8:$G$12,MATCH(B10109,Assumptions!$A$8:$A$12,0)),INDEX(Assumptions!$H$8:$H$12,MATCH(B10109,Assumptions!$A$8:$A$12,0)))))</f>
        <v>0.4</v>
      </c>
      <c r="R10109" s="14">
        <f t="shared" ca="1" si="1104"/>
        <v>137434952.70720002</v>
      </c>
      <c r="S10109" s="14">
        <f t="shared" ca="1" si="1105"/>
        <v>206152429.06079999</v>
      </c>
      <c r="T10109" s="11" t="s">
        <v>25</v>
      </c>
      <c r="U10109" s="18" t="s">
        <v>26</v>
      </c>
    </row>
    <row r="10110" spans="1:21" ht="15" customHeight="1" x14ac:dyDescent="0.15">
      <c r="A10110" s="10" t="s">
        <v>10158</v>
      </c>
      <c r="B10110" s="11" t="s">
        <v>22</v>
      </c>
      <c r="C10110" s="11" t="s">
        <v>61</v>
      </c>
      <c r="D10110" s="12">
        <v>46163</v>
      </c>
      <c r="E10110" s="11">
        <v>2386</v>
      </c>
      <c r="F10110" s="11" t="s">
        <v>24</v>
      </c>
      <c r="G10110" s="13">
        <v>35858.269999999997</v>
      </c>
      <c r="H10110" s="14">
        <f t="shared" si="1099"/>
        <v>85557832.219999999</v>
      </c>
      <c r="I10110" s="14">
        <f>IF(F10110="GHS",H10110,H10110*Assumptions!$B$4)</f>
        <v>924024587.97600007</v>
      </c>
      <c r="J10110" s="15" t="str">
        <f>INDEX(Assumptions!$B$8:$B$12,MATCH(B10110,Assumptions!$A$8:$A$12,0))</f>
        <v>FIFO</v>
      </c>
      <c r="K10110" s="16">
        <f>G10110/(1-INDEX(Assumptions!$D$8:$D$12,MATCH(B10110,Assumptions!$A$8:$A$12,0)))</f>
        <v>43729.597560975606</v>
      </c>
      <c r="L10110" s="16">
        <f t="shared" si="1100"/>
        <v>1075.7480999999998</v>
      </c>
      <c r="M10110" s="16">
        <f t="shared" si="1101"/>
        <v>2186.4798780487804</v>
      </c>
      <c r="N10110" s="14">
        <f>E10110*(K10110-L10110-M10110)*IF(F10110="GHS",1,Assumptions!$B$4)</f>
        <v>1042795553.3085248</v>
      </c>
      <c r="O10110" s="15">
        <f t="shared" ca="1" si="1102"/>
        <v>123</v>
      </c>
      <c r="P10110" s="15" t="str">
        <f t="shared" ca="1" si="1103"/>
        <v>91-180d</v>
      </c>
      <c r="Q10110" s="17">
        <f ca="1">IF(P10110="0-90d",0,IF(P10110="91-180d",INDEX(Assumptions!$F$8:$F$12,MATCH(B10110,Assumptions!$A$8:$A$12,0)),IF(P10110="181-365d",INDEX(Assumptions!$G$8:$G$12,MATCH(B10110,Assumptions!$A$8:$A$12,0)),INDEX(Assumptions!$H$8:$H$12,MATCH(B10110,Assumptions!$A$8:$A$12,0)))))</f>
        <v>0.03</v>
      </c>
      <c r="R10110" s="14">
        <f t="shared" ca="1" si="1104"/>
        <v>27720737.639280003</v>
      </c>
      <c r="S10110" s="14">
        <f t="shared" ca="1" si="1105"/>
        <v>896303850.33672011</v>
      </c>
      <c r="T10110" s="11" t="s">
        <v>25</v>
      </c>
      <c r="U10110" s="18" t="s">
        <v>26</v>
      </c>
    </row>
    <row r="10111" spans="1:21" ht="15" customHeight="1" x14ac:dyDescent="0.15">
      <c r="A10111" s="10" t="s">
        <v>10159</v>
      </c>
      <c r="B10111" s="11" t="s">
        <v>28</v>
      </c>
      <c r="C10111" s="11" t="s">
        <v>55</v>
      </c>
      <c r="D10111" s="12">
        <v>45863</v>
      </c>
      <c r="E10111" s="11">
        <v>340</v>
      </c>
      <c r="F10111" s="11" t="s">
        <v>24</v>
      </c>
      <c r="G10111" s="13">
        <v>10193.620000000001</v>
      </c>
      <c r="H10111" s="14">
        <f t="shared" si="1099"/>
        <v>3465830.8000000003</v>
      </c>
      <c r="I10111" s="14">
        <f>IF(F10111="GHS",H10111,H10111*Assumptions!$B$4)</f>
        <v>37430972.640000008</v>
      </c>
      <c r="J10111" s="15" t="str">
        <f>INDEX(Assumptions!$B$8:$B$12,MATCH(B10111,Assumptions!$A$8:$A$12,0))</f>
        <v>Fair Value Less Costs to Sell</v>
      </c>
      <c r="K10111" s="16">
        <f>G10111/(1-INDEX(Assumptions!$D$8:$D$12,MATCH(B10111,Assumptions!$A$8:$A$12,0)))</f>
        <v>11583.659090909092</v>
      </c>
      <c r="L10111" s="16">
        <f t="shared" si="1100"/>
        <v>305.80860000000001</v>
      </c>
      <c r="M10111" s="16">
        <f t="shared" si="1101"/>
        <v>579.18295454545466</v>
      </c>
      <c r="N10111" s="14">
        <f>E10111*(K10111-L10111-M10111)*IF(F10111="GHS",1,Assumptions!$B$4)</f>
        <v>39285507.193527281</v>
      </c>
      <c r="O10111" s="15">
        <f t="shared" ca="1" si="1102"/>
        <v>423</v>
      </c>
      <c r="P10111" s="15" t="str">
        <f t="shared" ca="1" si="1103"/>
        <v>365d+</v>
      </c>
      <c r="Q10111" s="17">
        <f ca="1">IF(P10111="0-90d",0,IF(P10111="91-180d",INDEX(Assumptions!$F$8:$F$12,MATCH(B10111,Assumptions!$A$8:$A$12,0)),IF(P10111="181-365d",INDEX(Assumptions!$G$8:$G$12,MATCH(B10111,Assumptions!$A$8:$A$12,0)),INDEX(Assumptions!$H$8:$H$12,MATCH(B10111,Assumptions!$A$8:$A$12,0)))))</f>
        <v>0.4</v>
      </c>
      <c r="R10111" s="14">
        <f t="shared" ca="1" si="1104"/>
        <v>14972389.056000004</v>
      </c>
      <c r="S10111" s="14">
        <f t="shared" ca="1" si="1105"/>
        <v>22458583.584000006</v>
      </c>
      <c r="T10111" s="11" t="s">
        <v>25</v>
      </c>
      <c r="U10111" s="18" t="s">
        <v>26</v>
      </c>
    </row>
    <row r="10112" spans="1:21" ht="15" customHeight="1" x14ac:dyDescent="0.15">
      <c r="A10112" s="10" t="s">
        <v>10160</v>
      </c>
      <c r="B10112" s="11" t="s">
        <v>41</v>
      </c>
      <c r="C10112" s="11" t="s">
        <v>49</v>
      </c>
      <c r="D10112" s="12">
        <v>46179</v>
      </c>
      <c r="E10112" s="11">
        <v>2255</v>
      </c>
      <c r="F10112" s="11" t="s">
        <v>33</v>
      </c>
      <c r="G10112" s="13">
        <v>371.34</v>
      </c>
      <c r="H10112" s="14">
        <f t="shared" si="1099"/>
        <v>837371.7</v>
      </c>
      <c r="I10112" s="14">
        <f>IF(F10112="GHS",H10112,H10112*Assumptions!$B$4)</f>
        <v>837371.7</v>
      </c>
      <c r="J10112" s="15" t="str">
        <f>INDEX(Assumptions!$B$8:$B$12,MATCH(B10112,Assumptions!$A$8:$A$12,0))</f>
        <v>Weighted Average</v>
      </c>
      <c r="K10112" s="16">
        <f>G10112/(1-INDEX(Assumptions!$D$8:$D$12,MATCH(B10112,Assumptions!$A$8:$A$12,0)))</f>
        <v>571.29230769230765</v>
      </c>
      <c r="L10112" s="16">
        <f t="shared" si="1100"/>
        <v>11.140199999999998</v>
      </c>
      <c r="M10112" s="16">
        <f t="shared" si="1101"/>
        <v>28.564615384615383</v>
      </c>
      <c r="N10112" s="14">
        <f>E10112*(K10112-L10112-M10112)*IF(F10112="GHS",1,Assumptions!$B$4)</f>
        <v>1198729.7951538458</v>
      </c>
      <c r="O10112" s="15">
        <f t="shared" ca="1" si="1102"/>
        <v>107</v>
      </c>
      <c r="P10112" s="15" t="str">
        <f t="shared" ca="1" si="1103"/>
        <v>91-180d</v>
      </c>
      <c r="Q10112" s="17">
        <f ca="1">IF(P10112="0-90d",0,IF(P10112="91-180d",INDEX(Assumptions!$F$8:$F$12,MATCH(B10112,Assumptions!$A$8:$A$12,0)),IF(P10112="181-365d",INDEX(Assumptions!$G$8:$G$12,MATCH(B10112,Assumptions!$A$8:$A$12,0)),INDEX(Assumptions!$H$8:$H$12,MATCH(B10112,Assumptions!$A$8:$A$12,0)))))</f>
        <v>0.1</v>
      </c>
      <c r="R10112" s="14">
        <f t="shared" ca="1" si="1104"/>
        <v>83737.17</v>
      </c>
      <c r="S10112" s="14">
        <f t="shared" ca="1" si="1105"/>
        <v>753634.52999999991</v>
      </c>
      <c r="T10112" s="11" t="s">
        <v>25</v>
      </c>
      <c r="U10112" s="18" t="s">
        <v>26</v>
      </c>
    </row>
    <row r="10113" spans="1:21" ht="15" customHeight="1" x14ac:dyDescent="0.15">
      <c r="A10113" s="10" t="s">
        <v>10161</v>
      </c>
      <c r="B10113" s="11" t="s">
        <v>31</v>
      </c>
      <c r="C10113" s="11" t="s">
        <v>32</v>
      </c>
      <c r="D10113" s="12">
        <v>46160</v>
      </c>
      <c r="E10113" s="11">
        <v>654</v>
      </c>
      <c r="F10113" s="11" t="s">
        <v>33</v>
      </c>
      <c r="G10113" s="13">
        <v>1957.15</v>
      </c>
      <c r="H10113" s="14">
        <f t="shared" si="1099"/>
        <v>1279976.1000000001</v>
      </c>
      <c r="I10113" s="14">
        <f>IF(F10113="GHS",H10113,H10113*Assumptions!$B$4)</f>
        <v>1279976.1000000001</v>
      </c>
      <c r="J10113" s="15" t="str">
        <f>INDEX(Assumptions!$B$8:$B$12,MATCH(B10113,Assumptions!$A$8:$A$12,0))</f>
        <v>Weighted Average</v>
      </c>
      <c r="K10113" s="16">
        <f>G10113/(1-INDEX(Assumptions!$D$8:$D$12,MATCH(B10113,Assumptions!$A$8:$A$12,0)))</f>
        <v>2718.2638888888891</v>
      </c>
      <c r="L10113" s="16">
        <f t="shared" si="1100"/>
        <v>58.714500000000001</v>
      </c>
      <c r="M10113" s="16">
        <f t="shared" si="1101"/>
        <v>135.91319444444446</v>
      </c>
      <c r="N10113" s="14">
        <f>E10113*(K10113-L10113-M10113)*IF(F10113="GHS",1,Assumptions!$B$4)</f>
        <v>1650458.0711666669</v>
      </c>
      <c r="O10113" s="15">
        <f t="shared" ca="1" si="1102"/>
        <v>126</v>
      </c>
      <c r="P10113" s="15" t="str">
        <f t="shared" ca="1" si="1103"/>
        <v>91-180d</v>
      </c>
      <c r="Q10113" s="17">
        <f ca="1">IF(P10113="0-90d",0,IF(P10113="91-180d",INDEX(Assumptions!$F$8:$F$12,MATCH(B10113,Assumptions!$A$8:$A$12,0)),IF(P10113="181-365d",INDEX(Assumptions!$G$8:$G$12,MATCH(B10113,Assumptions!$A$8:$A$12,0)),INDEX(Assumptions!$H$8:$H$12,MATCH(B10113,Assumptions!$A$8:$A$12,0)))))</f>
        <v>0.05</v>
      </c>
      <c r="R10113" s="14">
        <f t="shared" ca="1" si="1104"/>
        <v>63998.805000000008</v>
      </c>
      <c r="S10113" s="14">
        <f t="shared" ca="1" si="1105"/>
        <v>1215977.2950000002</v>
      </c>
      <c r="T10113" s="11" t="s">
        <v>25</v>
      </c>
      <c r="U10113" s="18" t="s">
        <v>36</v>
      </c>
    </row>
    <row r="10114" spans="1:21" ht="15" customHeight="1" x14ac:dyDescent="0.15">
      <c r="A10114" s="10" t="s">
        <v>10162</v>
      </c>
      <c r="B10114" s="11" t="s">
        <v>41</v>
      </c>
      <c r="C10114" s="11" t="s">
        <v>44</v>
      </c>
      <c r="D10114" s="12">
        <v>45944</v>
      </c>
      <c r="E10114" s="11">
        <v>3627</v>
      </c>
      <c r="F10114" s="11" t="s">
        <v>33</v>
      </c>
      <c r="G10114" s="13">
        <v>356.69</v>
      </c>
      <c r="H10114" s="14">
        <f t="shared" ref="H10114:H10177" si="1106">E10114*G10114</f>
        <v>1293714.6299999999</v>
      </c>
      <c r="I10114" s="14">
        <f>IF(F10114="GHS",H10114,H10114*Assumptions!$B$4)</f>
        <v>1293714.6299999999</v>
      </c>
      <c r="J10114" s="15" t="str">
        <f>INDEX(Assumptions!$B$8:$B$12,MATCH(B10114,Assumptions!$A$8:$A$12,0))</f>
        <v>Weighted Average</v>
      </c>
      <c r="K10114" s="16">
        <f>G10114/(1-INDEX(Assumptions!$D$8:$D$12,MATCH(B10114,Assumptions!$A$8:$A$12,0)))</f>
        <v>548.7538461538461</v>
      </c>
      <c r="L10114" s="16">
        <f t="shared" ref="L10114:L10177" si="1107">G10114*0.03</f>
        <v>10.700699999999999</v>
      </c>
      <c r="M10114" s="16">
        <f t="shared" ref="M10114:M10177" si="1108">K10114*0.05</f>
        <v>27.437692307692306</v>
      </c>
      <c r="N10114" s="14">
        <f>E10114*(K10114-L10114-M10114)*IF(F10114="GHS",1,Assumptions!$B$4)</f>
        <v>1852002.2510999998</v>
      </c>
      <c r="O10114" s="15">
        <f t="shared" ref="O10114:O10177" ca="1" si="1109">TODAY()-D10114</f>
        <v>342</v>
      </c>
      <c r="P10114" s="15" t="str">
        <f t="shared" ref="P10114:P10177" ca="1" si="1110">IF(O10114&lt;=90,"0-90d",IF(O10114&lt;=180,"91-180d",IF(O10114&lt;=365,"181-365d","365d+")))</f>
        <v>181-365d</v>
      </c>
      <c r="Q10114" s="17">
        <f ca="1">IF(P10114="0-90d",0,IF(P10114="91-180d",INDEX(Assumptions!$F$8:$F$12,MATCH(B10114,Assumptions!$A$8:$A$12,0)),IF(P10114="181-365d",INDEX(Assumptions!$G$8:$G$12,MATCH(B10114,Assumptions!$A$8:$A$12,0)),INDEX(Assumptions!$H$8:$H$12,MATCH(B10114,Assumptions!$A$8:$A$12,0)))))</f>
        <v>0.35</v>
      </c>
      <c r="R10114" s="14">
        <f t="shared" ref="R10114:R10177" ca="1" si="1111">I10114*Q10114</f>
        <v>452800.12049999996</v>
      </c>
      <c r="S10114" s="14">
        <f t="shared" ref="S10114:S10177" ca="1" si="1112">IF(T10114="Held on Consignment (Not Owned)",0,MIN(I10114-R10114,N10114))</f>
        <v>840914.50949999993</v>
      </c>
      <c r="T10114" s="11" t="s">
        <v>25</v>
      </c>
      <c r="U10114" s="18" t="s">
        <v>26</v>
      </c>
    </row>
    <row r="10115" spans="1:21" ht="15" customHeight="1" x14ac:dyDescent="0.15">
      <c r="A10115" s="10" t="s">
        <v>10163</v>
      </c>
      <c r="B10115" s="11" t="s">
        <v>28</v>
      </c>
      <c r="C10115" s="11" t="s">
        <v>35</v>
      </c>
      <c r="D10115" s="12">
        <v>45743</v>
      </c>
      <c r="E10115" s="11">
        <v>95</v>
      </c>
      <c r="F10115" s="11" t="s">
        <v>24</v>
      </c>
      <c r="G10115" s="13">
        <v>4919.3900000000003</v>
      </c>
      <c r="H10115" s="14">
        <f t="shared" si="1106"/>
        <v>467342.05000000005</v>
      </c>
      <c r="I10115" s="14">
        <f>IF(F10115="GHS",H10115,H10115*Assumptions!$B$4)</f>
        <v>5047294.1400000006</v>
      </c>
      <c r="J10115" s="15" t="str">
        <f>INDEX(Assumptions!$B$8:$B$12,MATCH(B10115,Assumptions!$A$8:$A$12,0))</f>
        <v>Fair Value Less Costs to Sell</v>
      </c>
      <c r="K10115" s="16">
        <f>G10115/(1-INDEX(Assumptions!$D$8:$D$12,MATCH(B10115,Assumptions!$A$8:$A$12,0)))</f>
        <v>5590.215909090909</v>
      </c>
      <c r="L10115" s="16">
        <f t="shared" si="1107"/>
        <v>147.58170000000001</v>
      </c>
      <c r="M10115" s="16">
        <f t="shared" si="1108"/>
        <v>279.51079545454547</v>
      </c>
      <c r="N10115" s="14">
        <f>E10115*(K10115-L10115-M10115)*IF(F10115="GHS",1,Assumptions!$B$4)</f>
        <v>5297364.6223909101</v>
      </c>
      <c r="O10115" s="15">
        <f t="shared" ca="1" si="1109"/>
        <v>543</v>
      </c>
      <c r="P10115" s="15" t="str">
        <f t="shared" ca="1" si="1110"/>
        <v>365d+</v>
      </c>
      <c r="Q10115" s="17">
        <f ca="1">IF(P10115="0-90d",0,IF(P10115="91-180d",INDEX(Assumptions!$F$8:$F$12,MATCH(B10115,Assumptions!$A$8:$A$12,0)),IF(P10115="181-365d",INDEX(Assumptions!$G$8:$G$12,MATCH(B10115,Assumptions!$A$8:$A$12,0)),INDEX(Assumptions!$H$8:$H$12,MATCH(B10115,Assumptions!$A$8:$A$12,0)))))</f>
        <v>0.4</v>
      </c>
      <c r="R10115" s="14">
        <f t="shared" ca="1" si="1111"/>
        <v>2018917.6560000004</v>
      </c>
      <c r="S10115" s="14">
        <f t="shared" ca="1" si="1112"/>
        <v>3028376.4840000002</v>
      </c>
      <c r="T10115" s="11" t="s">
        <v>25</v>
      </c>
      <c r="U10115" s="18" t="s">
        <v>26</v>
      </c>
    </row>
    <row r="10116" spans="1:21" ht="15" customHeight="1" x14ac:dyDescent="0.15">
      <c r="A10116" s="10" t="s">
        <v>10164</v>
      </c>
      <c r="B10116" s="11" t="s">
        <v>41</v>
      </c>
      <c r="C10116" s="11" t="s">
        <v>49</v>
      </c>
      <c r="D10116" s="12">
        <v>45905</v>
      </c>
      <c r="E10116" s="11">
        <v>4257</v>
      </c>
      <c r="F10116" s="11" t="s">
        <v>33</v>
      </c>
      <c r="G10116" s="13">
        <v>419.39</v>
      </c>
      <c r="H10116" s="14">
        <f t="shared" si="1106"/>
        <v>1785343.23</v>
      </c>
      <c r="I10116" s="14">
        <f>IF(F10116="GHS",H10116,H10116*Assumptions!$B$4)</f>
        <v>1785343.23</v>
      </c>
      <c r="J10116" s="15" t="str">
        <f>INDEX(Assumptions!$B$8:$B$12,MATCH(B10116,Assumptions!$A$8:$A$12,0))</f>
        <v>Weighted Average</v>
      </c>
      <c r="K10116" s="16">
        <f>G10116/(1-INDEX(Assumptions!$D$8:$D$12,MATCH(B10116,Assumptions!$A$8:$A$12,0)))</f>
        <v>645.21538461538455</v>
      </c>
      <c r="L10116" s="16">
        <f t="shared" si="1107"/>
        <v>12.5817</v>
      </c>
      <c r="M10116" s="16">
        <f t="shared" si="1108"/>
        <v>32.260769230769228</v>
      </c>
      <c r="N10116" s="14">
        <f>E10116*(K10116-L10116-M10116)*IF(F10116="GHS",1,Assumptions!$B$4)</f>
        <v>2555787.5007923073</v>
      </c>
      <c r="O10116" s="15">
        <f t="shared" ca="1" si="1109"/>
        <v>381</v>
      </c>
      <c r="P10116" s="15" t="str">
        <f t="shared" ca="1" si="1110"/>
        <v>365d+</v>
      </c>
      <c r="Q10116" s="17">
        <f ca="1">IF(P10116="0-90d",0,IF(P10116="91-180d",INDEX(Assumptions!$F$8:$F$12,MATCH(B10116,Assumptions!$A$8:$A$12,0)),IF(P10116="181-365d",INDEX(Assumptions!$G$8:$G$12,MATCH(B10116,Assumptions!$A$8:$A$12,0)),INDEX(Assumptions!$H$8:$H$12,MATCH(B10116,Assumptions!$A$8:$A$12,0)))))</f>
        <v>0.8</v>
      </c>
      <c r="R10116" s="14">
        <f t="shared" ca="1" si="1111"/>
        <v>1428274.584</v>
      </c>
      <c r="S10116" s="14">
        <f t="shared" si="1112"/>
        <v>0</v>
      </c>
      <c r="T10116" s="11" t="s">
        <v>39</v>
      </c>
      <c r="U10116" s="18" t="s">
        <v>26</v>
      </c>
    </row>
    <row r="10117" spans="1:21" ht="15" customHeight="1" x14ac:dyDescent="0.15">
      <c r="A10117" s="10" t="s">
        <v>10165</v>
      </c>
      <c r="B10117" s="11" t="s">
        <v>31</v>
      </c>
      <c r="C10117" s="11" t="s">
        <v>76</v>
      </c>
      <c r="D10117" s="12">
        <v>45931</v>
      </c>
      <c r="E10117" s="11">
        <v>747</v>
      </c>
      <c r="F10117" s="11" t="s">
        <v>33</v>
      </c>
      <c r="G10117" s="13">
        <v>1622.34</v>
      </c>
      <c r="H10117" s="14">
        <f t="shared" si="1106"/>
        <v>1211887.98</v>
      </c>
      <c r="I10117" s="14">
        <f>IF(F10117="GHS",H10117,H10117*Assumptions!$B$4)</f>
        <v>1211887.98</v>
      </c>
      <c r="J10117" s="15" t="str">
        <f>INDEX(Assumptions!$B$8:$B$12,MATCH(B10117,Assumptions!$A$8:$A$12,0))</f>
        <v>Weighted Average</v>
      </c>
      <c r="K10117" s="16">
        <f>G10117/(1-INDEX(Assumptions!$D$8:$D$12,MATCH(B10117,Assumptions!$A$8:$A$12,0)))</f>
        <v>2253.25</v>
      </c>
      <c r="L10117" s="16">
        <f t="shared" si="1107"/>
        <v>48.670199999999994</v>
      </c>
      <c r="M10117" s="16">
        <f t="shared" si="1108"/>
        <v>112.66250000000001</v>
      </c>
      <c r="N10117" s="14">
        <f>E10117*(K10117-L10117-M10117)*IF(F10117="GHS",1,Assumptions!$B$4)</f>
        <v>1562662.2231000001</v>
      </c>
      <c r="O10117" s="15">
        <f t="shared" ca="1" si="1109"/>
        <v>355</v>
      </c>
      <c r="P10117" s="15" t="str">
        <f t="shared" ca="1" si="1110"/>
        <v>181-365d</v>
      </c>
      <c r="Q10117" s="17">
        <f ca="1">IF(P10117="0-90d",0,IF(P10117="91-180d",INDEX(Assumptions!$F$8:$F$12,MATCH(B10117,Assumptions!$A$8:$A$12,0)),IF(P10117="181-365d",INDEX(Assumptions!$G$8:$G$12,MATCH(B10117,Assumptions!$A$8:$A$12,0)),INDEX(Assumptions!$H$8:$H$12,MATCH(B10117,Assumptions!$A$8:$A$12,0)))))</f>
        <v>0.2</v>
      </c>
      <c r="R10117" s="14">
        <f t="shared" ca="1" si="1111"/>
        <v>242377.59600000002</v>
      </c>
      <c r="S10117" s="14">
        <f t="shared" ca="1" si="1112"/>
        <v>969510.38399999996</v>
      </c>
      <c r="T10117" s="11" t="s">
        <v>25</v>
      </c>
      <c r="U10117" s="18" t="s">
        <v>26</v>
      </c>
    </row>
    <row r="10118" spans="1:21" ht="15" customHeight="1" x14ac:dyDescent="0.15">
      <c r="A10118" s="10" t="s">
        <v>10166</v>
      </c>
      <c r="B10118" s="11" t="s">
        <v>41</v>
      </c>
      <c r="C10118" s="11" t="s">
        <v>42</v>
      </c>
      <c r="D10118" s="12">
        <v>45763</v>
      </c>
      <c r="E10118" s="11">
        <v>2302</v>
      </c>
      <c r="F10118" s="11" t="s">
        <v>33</v>
      </c>
      <c r="G10118" s="13">
        <v>315.95999999999998</v>
      </c>
      <c r="H10118" s="14">
        <f t="shared" si="1106"/>
        <v>727339.91999999993</v>
      </c>
      <c r="I10118" s="14">
        <f>IF(F10118="GHS",H10118,H10118*Assumptions!$B$4)</f>
        <v>727339.91999999993</v>
      </c>
      <c r="J10118" s="15" t="str">
        <f>INDEX(Assumptions!$B$8:$B$12,MATCH(B10118,Assumptions!$A$8:$A$12,0))</f>
        <v>Weighted Average</v>
      </c>
      <c r="K10118" s="16">
        <f>G10118/(1-INDEX(Assumptions!$D$8:$D$12,MATCH(B10118,Assumptions!$A$8:$A$12,0)))</f>
        <v>486.09230769230766</v>
      </c>
      <c r="L10118" s="16">
        <f t="shared" si="1107"/>
        <v>9.4787999999999997</v>
      </c>
      <c r="M10118" s="16">
        <f t="shared" si="1108"/>
        <v>24.304615384615385</v>
      </c>
      <c r="N10118" s="14">
        <f>E10118*(K10118-L10118-M10118)*IF(F10118="GHS",1,Assumptions!$B$4)</f>
        <v>1041215.0700923076</v>
      </c>
      <c r="O10118" s="15">
        <f t="shared" ca="1" si="1109"/>
        <v>523</v>
      </c>
      <c r="P10118" s="15" t="str">
        <f t="shared" ca="1" si="1110"/>
        <v>365d+</v>
      </c>
      <c r="Q10118" s="17">
        <f ca="1">IF(P10118="0-90d",0,IF(P10118="91-180d",INDEX(Assumptions!$F$8:$F$12,MATCH(B10118,Assumptions!$A$8:$A$12,0)),IF(P10118="181-365d",INDEX(Assumptions!$G$8:$G$12,MATCH(B10118,Assumptions!$A$8:$A$12,0)),INDEX(Assumptions!$H$8:$H$12,MATCH(B10118,Assumptions!$A$8:$A$12,0)))))</f>
        <v>0.8</v>
      </c>
      <c r="R10118" s="14">
        <f t="shared" ca="1" si="1111"/>
        <v>581871.93599999999</v>
      </c>
      <c r="S10118" s="14">
        <f t="shared" ca="1" si="1112"/>
        <v>145467.98399999994</v>
      </c>
      <c r="T10118" s="11" t="s">
        <v>25</v>
      </c>
      <c r="U10118" s="18" t="s">
        <v>26</v>
      </c>
    </row>
    <row r="10119" spans="1:21" ht="15" customHeight="1" x14ac:dyDescent="0.15">
      <c r="A10119" s="10" t="s">
        <v>10167</v>
      </c>
      <c r="B10119" s="11" t="s">
        <v>41</v>
      </c>
      <c r="C10119" s="11" t="s">
        <v>115</v>
      </c>
      <c r="D10119" s="12">
        <v>45975</v>
      </c>
      <c r="E10119" s="11">
        <v>494</v>
      </c>
      <c r="F10119" s="11" t="s">
        <v>33</v>
      </c>
      <c r="G10119" s="13">
        <v>233.28</v>
      </c>
      <c r="H10119" s="14">
        <f t="shared" si="1106"/>
        <v>115240.32000000001</v>
      </c>
      <c r="I10119" s="14">
        <f>IF(F10119="GHS",H10119,H10119*Assumptions!$B$4)</f>
        <v>115240.32000000001</v>
      </c>
      <c r="J10119" s="15" t="str">
        <f>INDEX(Assumptions!$B$8:$B$12,MATCH(B10119,Assumptions!$A$8:$A$12,0))</f>
        <v>Weighted Average</v>
      </c>
      <c r="K10119" s="16">
        <f>G10119/(1-INDEX(Assumptions!$D$8:$D$12,MATCH(B10119,Assumptions!$A$8:$A$12,0)))</f>
        <v>358.89230769230767</v>
      </c>
      <c r="L10119" s="16">
        <f t="shared" si="1107"/>
        <v>6.9984000000000002</v>
      </c>
      <c r="M10119" s="16">
        <f t="shared" si="1108"/>
        <v>17.944615384615386</v>
      </c>
      <c r="N10119" s="14">
        <f>E10119*(K10119-L10119-M10119)*IF(F10119="GHS",1,Assumptions!$B$4)</f>
        <v>164970.9504</v>
      </c>
      <c r="O10119" s="15">
        <f t="shared" ca="1" si="1109"/>
        <v>311</v>
      </c>
      <c r="P10119" s="15" t="str">
        <f t="shared" ca="1" si="1110"/>
        <v>181-365d</v>
      </c>
      <c r="Q10119" s="17">
        <f ca="1">IF(P10119="0-90d",0,IF(P10119="91-180d",INDEX(Assumptions!$F$8:$F$12,MATCH(B10119,Assumptions!$A$8:$A$12,0)),IF(P10119="181-365d",INDEX(Assumptions!$G$8:$G$12,MATCH(B10119,Assumptions!$A$8:$A$12,0)),INDEX(Assumptions!$H$8:$H$12,MATCH(B10119,Assumptions!$A$8:$A$12,0)))))</f>
        <v>0.35</v>
      </c>
      <c r="R10119" s="14">
        <f t="shared" ca="1" si="1111"/>
        <v>40334.112000000001</v>
      </c>
      <c r="S10119" s="14">
        <f t="shared" ca="1" si="1112"/>
        <v>74906.208000000013</v>
      </c>
      <c r="T10119" s="11" t="s">
        <v>25</v>
      </c>
      <c r="U10119" s="18" t="s">
        <v>26</v>
      </c>
    </row>
    <row r="10120" spans="1:21" ht="15" customHeight="1" x14ac:dyDescent="0.15">
      <c r="A10120" s="10" t="s">
        <v>10168</v>
      </c>
      <c r="B10120" s="11" t="s">
        <v>41</v>
      </c>
      <c r="C10120" s="11" t="s">
        <v>44</v>
      </c>
      <c r="D10120" s="12">
        <v>46067</v>
      </c>
      <c r="E10120" s="11">
        <v>6</v>
      </c>
      <c r="F10120" s="11" t="s">
        <v>33</v>
      </c>
      <c r="G10120" s="13">
        <v>140.9</v>
      </c>
      <c r="H10120" s="14">
        <f t="shared" si="1106"/>
        <v>845.40000000000009</v>
      </c>
      <c r="I10120" s="14">
        <f>IF(F10120="GHS",H10120,H10120*Assumptions!$B$4)</f>
        <v>845.40000000000009</v>
      </c>
      <c r="J10120" s="15" t="str">
        <f>INDEX(Assumptions!$B$8:$B$12,MATCH(B10120,Assumptions!$A$8:$A$12,0))</f>
        <v>Weighted Average</v>
      </c>
      <c r="K10120" s="16">
        <f>G10120/(1-INDEX(Assumptions!$D$8:$D$12,MATCH(B10120,Assumptions!$A$8:$A$12,0)))</f>
        <v>216.76923076923077</v>
      </c>
      <c r="L10120" s="16">
        <f t="shared" si="1107"/>
        <v>4.2270000000000003</v>
      </c>
      <c r="M10120" s="16">
        <f t="shared" si="1108"/>
        <v>10.838461538461539</v>
      </c>
      <c r="N10120" s="14">
        <f>E10120*(K10120-L10120-M10120)*IF(F10120="GHS",1,Assumptions!$B$4)</f>
        <v>1210.2226153846154</v>
      </c>
      <c r="O10120" s="15">
        <f t="shared" ca="1" si="1109"/>
        <v>219</v>
      </c>
      <c r="P10120" s="15" t="str">
        <f t="shared" ca="1" si="1110"/>
        <v>181-365d</v>
      </c>
      <c r="Q10120" s="17">
        <f ca="1">IF(P10120="0-90d",0,IF(P10120="91-180d",INDEX(Assumptions!$F$8:$F$12,MATCH(B10120,Assumptions!$A$8:$A$12,0)),IF(P10120="181-365d",INDEX(Assumptions!$G$8:$G$12,MATCH(B10120,Assumptions!$A$8:$A$12,0)),INDEX(Assumptions!$H$8:$H$12,MATCH(B10120,Assumptions!$A$8:$A$12,0)))))</f>
        <v>0.35</v>
      </c>
      <c r="R10120" s="14">
        <f t="shared" ca="1" si="1111"/>
        <v>295.89</v>
      </c>
      <c r="S10120" s="14">
        <f t="shared" ca="1" si="1112"/>
        <v>549.5100000000001</v>
      </c>
      <c r="T10120" s="11" t="s">
        <v>25</v>
      </c>
      <c r="U10120" s="18" t="s">
        <v>26</v>
      </c>
    </row>
    <row r="10121" spans="1:21" ht="15" customHeight="1" x14ac:dyDescent="0.15">
      <c r="A10121" s="10" t="s">
        <v>10169</v>
      </c>
      <c r="B10121" s="11" t="s">
        <v>31</v>
      </c>
      <c r="C10121" s="11" t="s">
        <v>63</v>
      </c>
      <c r="D10121" s="12">
        <v>46013</v>
      </c>
      <c r="E10121" s="11">
        <v>3447</v>
      </c>
      <c r="F10121" s="11" t="s">
        <v>33</v>
      </c>
      <c r="G10121" s="13">
        <v>1489.9</v>
      </c>
      <c r="H10121" s="14">
        <f t="shared" si="1106"/>
        <v>5135685.3000000007</v>
      </c>
      <c r="I10121" s="14">
        <f>IF(F10121="GHS",H10121,H10121*Assumptions!$B$4)</f>
        <v>5135685.3000000007</v>
      </c>
      <c r="J10121" s="15" t="str">
        <f>INDEX(Assumptions!$B$8:$B$12,MATCH(B10121,Assumptions!$A$8:$A$12,0))</f>
        <v>Weighted Average</v>
      </c>
      <c r="K10121" s="16">
        <f>G10121/(1-INDEX(Assumptions!$D$8:$D$12,MATCH(B10121,Assumptions!$A$8:$A$12,0)))</f>
        <v>2069.3055555555557</v>
      </c>
      <c r="L10121" s="16">
        <f t="shared" si="1107"/>
        <v>44.697000000000003</v>
      </c>
      <c r="M10121" s="16">
        <f t="shared" si="1108"/>
        <v>103.46527777777779</v>
      </c>
      <c r="N10121" s="14">
        <f>E10121*(K10121-L10121-M10121)*IF(F10121="GHS",1,Assumptions!$B$4)</f>
        <v>6622180.8784999996</v>
      </c>
      <c r="O10121" s="15">
        <f t="shared" ca="1" si="1109"/>
        <v>273</v>
      </c>
      <c r="P10121" s="15" t="str">
        <f t="shared" ca="1" si="1110"/>
        <v>181-365d</v>
      </c>
      <c r="Q10121" s="17">
        <f ca="1">IF(P10121="0-90d",0,IF(P10121="91-180d",INDEX(Assumptions!$F$8:$F$12,MATCH(B10121,Assumptions!$A$8:$A$12,0)),IF(P10121="181-365d",INDEX(Assumptions!$G$8:$G$12,MATCH(B10121,Assumptions!$A$8:$A$12,0)),INDEX(Assumptions!$H$8:$H$12,MATCH(B10121,Assumptions!$A$8:$A$12,0)))))</f>
        <v>0.2</v>
      </c>
      <c r="R10121" s="14">
        <f t="shared" ca="1" si="1111"/>
        <v>1027137.0600000002</v>
      </c>
      <c r="S10121" s="14">
        <f t="shared" ca="1" si="1112"/>
        <v>4108548.2400000007</v>
      </c>
      <c r="T10121" s="11" t="s">
        <v>25</v>
      </c>
      <c r="U10121" s="18" t="s">
        <v>36</v>
      </c>
    </row>
    <row r="10122" spans="1:21" ht="15" customHeight="1" x14ac:dyDescent="0.15">
      <c r="A10122" s="10" t="s">
        <v>10170</v>
      </c>
      <c r="B10122" s="11" t="s">
        <v>41</v>
      </c>
      <c r="C10122" s="11" t="s">
        <v>44</v>
      </c>
      <c r="D10122" s="12">
        <v>46157</v>
      </c>
      <c r="E10122" s="11">
        <v>2216</v>
      </c>
      <c r="F10122" s="11" t="s">
        <v>33</v>
      </c>
      <c r="G10122" s="13">
        <v>124.35</v>
      </c>
      <c r="H10122" s="14">
        <f t="shared" si="1106"/>
        <v>275559.59999999998</v>
      </c>
      <c r="I10122" s="14">
        <f>IF(F10122="GHS",H10122,H10122*Assumptions!$B$4)</f>
        <v>275559.59999999998</v>
      </c>
      <c r="J10122" s="15" t="str">
        <f>INDEX(Assumptions!$B$8:$B$12,MATCH(B10122,Assumptions!$A$8:$A$12,0))</f>
        <v>Weighted Average</v>
      </c>
      <c r="K10122" s="16">
        <f>G10122/(1-INDEX(Assumptions!$D$8:$D$12,MATCH(B10122,Assumptions!$A$8:$A$12,0)))</f>
        <v>191.30769230769229</v>
      </c>
      <c r="L10122" s="16">
        <f t="shared" si="1107"/>
        <v>3.7304999999999997</v>
      </c>
      <c r="M10122" s="16">
        <f t="shared" si="1108"/>
        <v>9.5653846153846143</v>
      </c>
      <c r="N10122" s="14">
        <f>E10122*(K10122-L10122-M10122)*IF(F10122="GHS",1,Assumptions!$B$4)</f>
        <v>394474.1658461538</v>
      </c>
      <c r="O10122" s="15">
        <f t="shared" ca="1" si="1109"/>
        <v>129</v>
      </c>
      <c r="P10122" s="15" t="str">
        <f t="shared" ca="1" si="1110"/>
        <v>91-180d</v>
      </c>
      <c r="Q10122" s="17">
        <f ca="1">IF(P10122="0-90d",0,IF(P10122="91-180d",INDEX(Assumptions!$F$8:$F$12,MATCH(B10122,Assumptions!$A$8:$A$12,0)),IF(P10122="181-365d",INDEX(Assumptions!$G$8:$G$12,MATCH(B10122,Assumptions!$A$8:$A$12,0)),INDEX(Assumptions!$H$8:$H$12,MATCH(B10122,Assumptions!$A$8:$A$12,0)))))</f>
        <v>0.1</v>
      </c>
      <c r="R10122" s="14">
        <f t="shared" ca="1" si="1111"/>
        <v>27555.96</v>
      </c>
      <c r="S10122" s="14">
        <f t="shared" si="1112"/>
        <v>0</v>
      </c>
      <c r="T10122" s="11" t="s">
        <v>39</v>
      </c>
      <c r="U10122" s="18" t="s">
        <v>26</v>
      </c>
    </row>
    <row r="10123" spans="1:21" ht="15" customHeight="1" x14ac:dyDescent="0.15">
      <c r="A10123" s="10" t="s">
        <v>10171</v>
      </c>
      <c r="B10123" s="11" t="s">
        <v>31</v>
      </c>
      <c r="C10123" s="11" t="s">
        <v>63</v>
      </c>
      <c r="D10123" s="12">
        <v>46136</v>
      </c>
      <c r="E10123" s="11">
        <v>3283</v>
      </c>
      <c r="F10123" s="11" t="s">
        <v>33</v>
      </c>
      <c r="G10123" s="13">
        <v>3549.7</v>
      </c>
      <c r="H10123" s="14">
        <f t="shared" si="1106"/>
        <v>11653665.1</v>
      </c>
      <c r="I10123" s="14">
        <f>IF(F10123="GHS",H10123,H10123*Assumptions!$B$4)</f>
        <v>11653665.1</v>
      </c>
      <c r="J10123" s="15" t="str">
        <f>INDEX(Assumptions!$B$8:$B$12,MATCH(B10123,Assumptions!$A$8:$A$12,0))</f>
        <v>Weighted Average</v>
      </c>
      <c r="K10123" s="16">
        <f>G10123/(1-INDEX(Assumptions!$D$8:$D$12,MATCH(B10123,Assumptions!$A$8:$A$12,0)))</f>
        <v>4930.1388888888887</v>
      </c>
      <c r="L10123" s="16">
        <f t="shared" si="1107"/>
        <v>106.49099999999999</v>
      </c>
      <c r="M10123" s="16">
        <f t="shared" si="1108"/>
        <v>246.50694444444446</v>
      </c>
      <c r="N10123" s="14">
        <f>E10123*(K10123-L10123-M10123)*IF(F10123="GHS",1,Assumptions!$B$4)</f>
        <v>15026753.72061111</v>
      </c>
      <c r="O10123" s="15">
        <f t="shared" ca="1" si="1109"/>
        <v>150</v>
      </c>
      <c r="P10123" s="15" t="str">
        <f t="shared" ca="1" si="1110"/>
        <v>91-180d</v>
      </c>
      <c r="Q10123" s="17">
        <f ca="1">IF(P10123="0-90d",0,IF(P10123="91-180d",INDEX(Assumptions!$F$8:$F$12,MATCH(B10123,Assumptions!$A$8:$A$12,0)),IF(P10123="181-365d",INDEX(Assumptions!$G$8:$G$12,MATCH(B10123,Assumptions!$A$8:$A$12,0)),INDEX(Assumptions!$H$8:$H$12,MATCH(B10123,Assumptions!$A$8:$A$12,0)))))</f>
        <v>0.05</v>
      </c>
      <c r="R10123" s="14">
        <f t="shared" ca="1" si="1111"/>
        <v>582683.255</v>
      </c>
      <c r="S10123" s="14">
        <f t="shared" ca="1" si="1112"/>
        <v>11070981.844999999</v>
      </c>
      <c r="T10123" s="11" t="s">
        <v>25</v>
      </c>
      <c r="U10123" s="18" t="s">
        <v>26</v>
      </c>
    </row>
    <row r="10124" spans="1:21" ht="15" customHeight="1" x14ac:dyDescent="0.15">
      <c r="A10124" s="10" t="s">
        <v>10172</v>
      </c>
      <c r="B10124" s="11" t="s">
        <v>31</v>
      </c>
      <c r="C10124" s="11" t="s">
        <v>32</v>
      </c>
      <c r="D10124" s="12">
        <v>46171</v>
      </c>
      <c r="E10124" s="11">
        <v>136</v>
      </c>
      <c r="F10124" s="11" t="s">
        <v>33</v>
      </c>
      <c r="G10124" s="13">
        <v>1211.8699999999999</v>
      </c>
      <c r="H10124" s="14">
        <f t="shared" si="1106"/>
        <v>164814.31999999998</v>
      </c>
      <c r="I10124" s="14">
        <f>IF(F10124="GHS",H10124,H10124*Assumptions!$B$4)</f>
        <v>164814.31999999998</v>
      </c>
      <c r="J10124" s="15" t="str">
        <f>INDEX(Assumptions!$B$8:$B$12,MATCH(B10124,Assumptions!$A$8:$A$12,0))</f>
        <v>Weighted Average</v>
      </c>
      <c r="K10124" s="16">
        <f>G10124/(1-INDEX(Assumptions!$D$8:$D$12,MATCH(B10124,Assumptions!$A$8:$A$12,0)))</f>
        <v>1683.1527777777776</v>
      </c>
      <c r="L10124" s="16">
        <f t="shared" si="1107"/>
        <v>36.356099999999998</v>
      </c>
      <c r="M10124" s="16">
        <f t="shared" si="1108"/>
        <v>84.157638888888883</v>
      </c>
      <c r="N10124" s="14">
        <f>E10124*(K10124-L10124-M10124)*IF(F10124="GHS",1,Assumptions!$B$4)</f>
        <v>212518.90928888888</v>
      </c>
      <c r="O10124" s="15">
        <f t="shared" ca="1" si="1109"/>
        <v>115</v>
      </c>
      <c r="P10124" s="15" t="str">
        <f t="shared" ca="1" si="1110"/>
        <v>91-180d</v>
      </c>
      <c r="Q10124" s="17">
        <f ca="1">IF(P10124="0-90d",0,IF(P10124="91-180d",INDEX(Assumptions!$F$8:$F$12,MATCH(B10124,Assumptions!$A$8:$A$12,0)),IF(P10124="181-365d",INDEX(Assumptions!$G$8:$G$12,MATCH(B10124,Assumptions!$A$8:$A$12,0)),INDEX(Assumptions!$H$8:$H$12,MATCH(B10124,Assumptions!$A$8:$A$12,0)))))</f>
        <v>0.05</v>
      </c>
      <c r="R10124" s="14">
        <f t="shared" ca="1" si="1111"/>
        <v>8240.7159999999985</v>
      </c>
      <c r="S10124" s="14">
        <f t="shared" ca="1" si="1112"/>
        <v>156573.60399999999</v>
      </c>
      <c r="T10124" s="11" t="s">
        <v>25</v>
      </c>
      <c r="U10124" s="18" t="s">
        <v>26</v>
      </c>
    </row>
    <row r="10125" spans="1:21" ht="15" customHeight="1" x14ac:dyDescent="0.15">
      <c r="A10125" s="10" t="s">
        <v>10173</v>
      </c>
      <c r="B10125" s="11" t="s">
        <v>41</v>
      </c>
      <c r="C10125" s="11" t="s">
        <v>42</v>
      </c>
      <c r="D10125" s="12">
        <v>46117</v>
      </c>
      <c r="E10125" s="11">
        <v>1834</v>
      </c>
      <c r="F10125" s="11" t="s">
        <v>33</v>
      </c>
      <c r="G10125" s="13">
        <v>681.06</v>
      </c>
      <c r="H10125" s="14">
        <f t="shared" si="1106"/>
        <v>1249064.0399999998</v>
      </c>
      <c r="I10125" s="14">
        <f>IF(F10125="GHS",H10125,H10125*Assumptions!$B$4)</f>
        <v>1249064.0399999998</v>
      </c>
      <c r="J10125" s="15" t="str">
        <f>INDEX(Assumptions!$B$8:$B$12,MATCH(B10125,Assumptions!$A$8:$A$12,0))</f>
        <v>Weighted Average</v>
      </c>
      <c r="K10125" s="16">
        <f>G10125/(1-INDEX(Assumptions!$D$8:$D$12,MATCH(B10125,Assumptions!$A$8:$A$12,0)))</f>
        <v>1047.7846153846153</v>
      </c>
      <c r="L10125" s="16">
        <f t="shared" si="1107"/>
        <v>20.431799999999999</v>
      </c>
      <c r="M10125" s="16">
        <f t="shared" si="1108"/>
        <v>52.389230769230771</v>
      </c>
      <c r="N10125" s="14">
        <f>E10125*(K10125-L10125-M10125)*IF(F10125="GHS",1,Assumptions!$B$4)</f>
        <v>1788083.2141846153</v>
      </c>
      <c r="O10125" s="15">
        <f t="shared" ca="1" si="1109"/>
        <v>169</v>
      </c>
      <c r="P10125" s="15" t="str">
        <f t="shared" ca="1" si="1110"/>
        <v>91-180d</v>
      </c>
      <c r="Q10125" s="17">
        <f ca="1">IF(P10125="0-90d",0,IF(P10125="91-180d",INDEX(Assumptions!$F$8:$F$12,MATCH(B10125,Assumptions!$A$8:$A$12,0)),IF(P10125="181-365d",INDEX(Assumptions!$G$8:$G$12,MATCH(B10125,Assumptions!$A$8:$A$12,0)),INDEX(Assumptions!$H$8:$H$12,MATCH(B10125,Assumptions!$A$8:$A$12,0)))))</f>
        <v>0.1</v>
      </c>
      <c r="R10125" s="14">
        <f t="shared" ca="1" si="1111"/>
        <v>124906.40399999998</v>
      </c>
      <c r="S10125" s="14">
        <f t="shared" ca="1" si="1112"/>
        <v>1124157.6359999999</v>
      </c>
      <c r="T10125" s="11" t="s">
        <v>25</v>
      </c>
      <c r="U10125" s="18" t="s">
        <v>26</v>
      </c>
    </row>
    <row r="10126" spans="1:21" ht="15" customHeight="1" x14ac:dyDescent="0.15">
      <c r="A10126" s="10" t="s">
        <v>10174</v>
      </c>
      <c r="B10126" s="11" t="s">
        <v>31</v>
      </c>
      <c r="C10126" s="11" t="s">
        <v>32</v>
      </c>
      <c r="D10126" s="12">
        <v>45910</v>
      </c>
      <c r="E10126" s="11">
        <v>4719</v>
      </c>
      <c r="F10126" s="11" t="s">
        <v>33</v>
      </c>
      <c r="G10126" s="13">
        <v>2651</v>
      </c>
      <c r="H10126" s="14">
        <f t="shared" si="1106"/>
        <v>12510069</v>
      </c>
      <c r="I10126" s="14">
        <f>IF(F10126="GHS",H10126,H10126*Assumptions!$B$4)</f>
        <v>12510069</v>
      </c>
      <c r="J10126" s="15" t="str">
        <f>INDEX(Assumptions!$B$8:$B$12,MATCH(B10126,Assumptions!$A$8:$A$12,0))</f>
        <v>Weighted Average</v>
      </c>
      <c r="K10126" s="16">
        <f>G10126/(1-INDEX(Assumptions!$D$8:$D$12,MATCH(B10126,Assumptions!$A$8:$A$12,0)))</f>
        <v>3681.9444444444448</v>
      </c>
      <c r="L10126" s="16">
        <f t="shared" si="1107"/>
        <v>79.53</v>
      </c>
      <c r="M10126" s="16">
        <f t="shared" si="1108"/>
        <v>184.09722222222226</v>
      </c>
      <c r="N10126" s="14">
        <f>E10126*(K10126-L10126-M10126)*IF(F10126="GHS",1,Assumptions!$B$4)</f>
        <v>16131038.971666668</v>
      </c>
      <c r="O10126" s="15">
        <f t="shared" ca="1" si="1109"/>
        <v>376</v>
      </c>
      <c r="P10126" s="15" t="str">
        <f t="shared" ca="1" si="1110"/>
        <v>365d+</v>
      </c>
      <c r="Q10126" s="17">
        <f ca="1">IF(P10126="0-90d",0,IF(P10126="91-180d",INDEX(Assumptions!$F$8:$F$12,MATCH(B10126,Assumptions!$A$8:$A$12,0)),IF(P10126="181-365d",INDEX(Assumptions!$G$8:$G$12,MATCH(B10126,Assumptions!$A$8:$A$12,0)),INDEX(Assumptions!$H$8:$H$12,MATCH(B10126,Assumptions!$A$8:$A$12,0)))))</f>
        <v>0.6</v>
      </c>
      <c r="R10126" s="14">
        <f t="shared" ca="1" si="1111"/>
        <v>7506041.3999999994</v>
      </c>
      <c r="S10126" s="14">
        <f t="shared" ca="1" si="1112"/>
        <v>5004027.6000000006</v>
      </c>
      <c r="T10126" s="11" t="s">
        <v>25</v>
      </c>
      <c r="U10126" s="18" t="s">
        <v>26</v>
      </c>
    </row>
    <row r="10127" spans="1:21" ht="15" customHeight="1" x14ac:dyDescent="0.15">
      <c r="A10127" s="10" t="s">
        <v>10175</v>
      </c>
      <c r="B10127" s="11" t="s">
        <v>28</v>
      </c>
      <c r="C10127" s="11" t="s">
        <v>38</v>
      </c>
      <c r="D10127" s="12">
        <v>46052</v>
      </c>
      <c r="E10127" s="11">
        <v>1149</v>
      </c>
      <c r="F10127" s="11" t="s">
        <v>24</v>
      </c>
      <c r="G10127" s="13">
        <v>5698.87</v>
      </c>
      <c r="H10127" s="14">
        <f t="shared" si="1106"/>
        <v>6548001.6299999999</v>
      </c>
      <c r="I10127" s="14">
        <f>IF(F10127="GHS",H10127,H10127*Assumptions!$B$4)</f>
        <v>70718417.604000002</v>
      </c>
      <c r="J10127" s="15" t="str">
        <f>INDEX(Assumptions!$B$8:$B$12,MATCH(B10127,Assumptions!$A$8:$A$12,0))</f>
        <v>Fair Value Less Costs to Sell</v>
      </c>
      <c r="K10127" s="16">
        <f>G10127/(1-INDEX(Assumptions!$D$8:$D$12,MATCH(B10127,Assumptions!$A$8:$A$12,0)))</f>
        <v>6475.988636363636</v>
      </c>
      <c r="L10127" s="16">
        <f t="shared" si="1107"/>
        <v>170.96609999999998</v>
      </c>
      <c r="M10127" s="16">
        <f t="shared" si="1108"/>
        <v>323.7994318181818</v>
      </c>
      <c r="N10127" s="14">
        <f>E10127*(K10127-L10127-M10127)*IF(F10127="GHS",1,Assumptions!$B$4)</f>
        <v>74222193.748925462</v>
      </c>
      <c r="O10127" s="15">
        <f t="shared" ca="1" si="1109"/>
        <v>234</v>
      </c>
      <c r="P10127" s="15" t="str">
        <f t="shared" ca="1" si="1110"/>
        <v>181-365d</v>
      </c>
      <c r="Q10127" s="17">
        <f ca="1">IF(P10127="0-90d",0,IF(P10127="91-180d",INDEX(Assumptions!$F$8:$F$12,MATCH(B10127,Assumptions!$A$8:$A$12,0)),IF(P10127="181-365d",INDEX(Assumptions!$G$8:$G$12,MATCH(B10127,Assumptions!$A$8:$A$12,0)),INDEX(Assumptions!$H$8:$H$12,MATCH(B10127,Assumptions!$A$8:$A$12,0)))))</f>
        <v>0.1</v>
      </c>
      <c r="R10127" s="14">
        <f t="shared" ca="1" si="1111"/>
        <v>7071841.760400001</v>
      </c>
      <c r="S10127" s="14">
        <f t="shared" ca="1" si="1112"/>
        <v>63646575.843600005</v>
      </c>
      <c r="T10127" s="11" t="s">
        <v>25</v>
      </c>
      <c r="U10127" s="18" t="s">
        <v>26</v>
      </c>
    </row>
    <row r="10128" spans="1:21" ht="15" customHeight="1" x14ac:dyDescent="0.15">
      <c r="A10128" s="10" t="s">
        <v>10176</v>
      </c>
      <c r="B10128" s="11" t="s">
        <v>28</v>
      </c>
      <c r="C10128" s="11" t="s">
        <v>38</v>
      </c>
      <c r="D10128" s="12">
        <v>46076</v>
      </c>
      <c r="E10128" s="11">
        <v>484</v>
      </c>
      <c r="F10128" s="11" t="s">
        <v>24</v>
      </c>
      <c r="G10128" s="13">
        <v>5584.61</v>
      </c>
      <c r="H10128" s="14">
        <f t="shared" si="1106"/>
        <v>2702951.2399999998</v>
      </c>
      <c r="I10128" s="14">
        <f>IF(F10128="GHS",H10128,H10128*Assumptions!$B$4)</f>
        <v>29191873.392000001</v>
      </c>
      <c r="J10128" s="15" t="str">
        <f>INDEX(Assumptions!$B$8:$B$12,MATCH(B10128,Assumptions!$A$8:$A$12,0))</f>
        <v>Fair Value Less Costs to Sell</v>
      </c>
      <c r="K10128" s="16">
        <f>G10128/(1-INDEX(Assumptions!$D$8:$D$12,MATCH(B10128,Assumptions!$A$8:$A$12,0)))</f>
        <v>6346.147727272727</v>
      </c>
      <c r="L10128" s="16">
        <f t="shared" si="1107"/>
        <v>167.53829999999999</v>
      </c>
      <c r="M10128" s="16">
        <f t="shared" si="1108"/>
        <v>317.3073863636364</v>
      </c>
      <c r="N10128" s="14">
        <f>E10128*(K10128-L10128-M10128)*IF(F10128="GHS",1,Assumptions!$B$4)</f>
        <v>30638198.028240003</v>
      </c>
      <c r="O10128" s="15">
        <f t="shared" ca="1" si="1109"/>
        <v>210</v>
      </c>
      <c r="P10128" s="15" t="str">
        <f t="shared" ca="1" si="1110"/>
        <v>181-365d</v>
      </c>
      <c r="Q10128" s="17">
        <f ca="1">IF(P10128="0-90d",0,IF(P10128="91-180d",INDEX(Assumptions!$F$8:$F$12,MATCH(B10128,Assumptions!$A$8:$A$12,0)),IF(P10128="181-365d",INDEX(Assumptions!$G$8:$G$12,MATCH(B10128,Assumptions!$A$8:$A$12,0)),INDEX(Assumptions!$H$8:$H$12,MATCH(B10128,Assumptions!$A$8:$A$12,0)))))</f>
        <v>0.1</v>
      </c>
      <c r="R10128" s="14">
        <f t="shared" ca="1" si="1111"/>
        <v>2919187.3392000003</v>
      </c>
      <c r="S10128" s="14">
        <f t="shared" ca="1" si="1112"/>
        <v>26272686.0528</v>
      </c>
      <c r="T10128" s="11" t="s">
        <v>25</v>
      </c>
      <c r="U10128" s="18" t="s">
        <v>26</v>
      </c>
    </row>
    <row r="10129" spans="1:21" ht="15" customHeight="1" x14ac:dyDescent="0.15">
      <c r="A10129" s="10" t="s">
        <v>10177</v>
      </c>
      <c r="B10129" s="11" t="s">
        <v>22</v>
      </c>
      <c r="C10129" s="11" t="s">
        <v>81</v>
      </c>
      <c r="D10129" s="12">
        <v>45803</v>
      </c>
      <c r="E10129" s="11">
        <v>2990</v>
      </c>
      <c r="F10129" s="11" t="s">
        <v>24</v>
      </c>
      <c r="G10129" s="13">
        <v>35819.46</v>
      </c>
      <c r="H10129" s="14">
        <f t="shared" si="1106"/>
        <v>107100185.39999999</v>
      </c>
      <c r="I10129" s="14">
        <f>IF(F10129="GHS",H10129,H10129*Assumptions!$B$4)</f>
        <v>1156682002.3199999</v>
      </c>
      <c r="J10129" s="15" t="str">
        <f>INDEX(Assumptions!$B$8:$B$12,MATCH(B10129,Assumptions!$A$8:$A$12,0))</f>
        <v>FIFO</v>
      </c>
      <c r="K10129" s="16">
        <f>G10129/(1-INDEX(Assumptions!$D$8:$D$12,MATCH(B10129,Assumptions!$A$8:$A$12,0)))</f>
        <v>43682.268292682922</v>
      </c>
      <c r="L10129" s="16">
        <f t="shared" si="1107"/>
        <v>1074.5837999999999</v>
      </c>
      <c r="M10129" s="16">
        <f t="shared" si="1108"/>
        <v>2184.113414634146</v>
      </c>
      <c r="N10129" s="14">
        <f>E10129*(K10129-L10129-M10129)*IF(F10129="GHS",1,Assumptions!$B$4)</f>
        <v>1305357957.2523513</v>
      </c>
      <c r="O10129" s="15">
        <f t="shared" ca="1" si="1109"/>
        <v>483</v>
      </c>
      <c r="P10129" s="15" t="str">
        <f t="shared" ca="1" si="1110"/>
        <v>365d+</v>
      </c>
      <c r="Q10129" s="17">
        <f ca="1">IF(P10129="0-90d",0,IF(P10129="91-180d",INDEX(Assumptions!$F$8:$F$12,MATCH(B10129,Assumptions!$A$8:$A$12,0)),IF(P10129="181-365d",INDEX(Assumptions!$G$8:$G$12,MATCH(B10129,Assumptions!$A$8:$A$12,0)),INDEX(Assumptions!$H$8:$H$12,MATCH(B10129,Assumptions!$A$8:$A$12,0)))))</f>
        <v>0.5</v>
      </c>
      <c r="R10129" s="14">
        <f t="shared" ca="1" si="1111"/>
        <v>578341001.15999997</v>
      </c>
      <c r="S10129" s="14">
        <f t="shared" ca="1" si="1112"/>
        <v>578341001.15999997</v>
      </c>
      <c r="T10129" s="11" t="s">
        <v>25</v>
      </c>
      <c r="U10129" s="18" t="s">
        <v>26</v>
      </c>
    </row>
    <row r="10130" spans="1:21" ht="15" customHeight="1" x14ac:dyDescent="0.15">
      <c r="A10130" s="10" t="s">
        <v>10178</v>
      </c>
      <c r="B10130" s="11" t="s">
        <v>31</v>
      </c>
      <c r="C10130" s="11" t="s">
        <v>76</v>
      </c>
      <c r="D10130" s="12">
        <v>45748</v>
      </c>
      <c r="E10130" s="11">
        <v>2779</v>
      </c>
      <c r="F10130" s="11" t="s">
        <v>33</v>
      </c>
      <c r="G10130" s="13">
        <v>1259.3900000000001</v>
      </c>
      <c r="H10130" s="14">
        <f t="shared" si="1106"/>
        <v>3499844.81</v>
      </c>
      <c r="I10130" s="14">
        <f>IF(F10130="GHS",H10130,H10130*Assumptions!$B$4)</f>
        <v>3499844.81</v>
      </c>
      <c r="J10130" s="15" t="str">
        <f>INDEX(Assumptions!$B$8:$B$12,MATCH(B10130,Assumptions!$A$8:$A$12,0))</f>
        <v>Weighted Average</v>
      </c>
      <c r="K10130" s="16">
        <f>G10130/(1-INDEX(Assumptions!$D$8:$D$12,MATCH(B10130,Assumptions!$A$8:$A$12,0)))</f>
        <v>1749.1527777777781</v>
      </c>
      <c r="L10130" s="16">
        <f t="shared" si="1107"/>
        <v>37.781700000000001</v>
      </c>
      <c r="M10130" s="16">
        <f t="shared" si="1108"/>
        <v>87.457638888888908</v>
      </c>
      <c r="N10130" s="14">
        <f>E10130*(K10130-L10130-M10130)*IF(F10130="GHS",1,Assumptions!$B$4)</f>
        <v>4512855.4466722235</v>
      </c>
      <c r="O10130" s="15">
        <f t="shared" ca="1" si="1109"/>
        <v>538</v>
      </c>
      <c r="P10130" s="15" t="str">
        <f t="shared" ca="1" si="1110"/>
        <v>365d+</v>
      </c>
      <c r="Q10130" s="17">
        <f ca="1">IF(P10130="0-90d",0,IF(P10130="91-180d",INDEX(Assumptions!$F$8:$F$12,MATCH(B10130,Assumptions!$A$8:$A$12,0)),IF(P10130="181-365d",INDEX(Assumptions!$G$8:$G$12,MATCH(B10130,Assumptions!$A$8:$A$12,0)),INDEX(Assumptions!$H$8:$H$12,MATCH(B10130,Assumptions!$A$8:$A$12,0)))))</f>
        <v>0.6</v>
      </c>
      <c r="R10130" s="14">
        <f t="shared" ca="1" si="1111"/>
        <v>2099906.8859999999</v>
      </c>
      <c r="S10130" s="14">
        <f t="shared" ca="1" si="1112"/>
        <v>1399937.9240000001</v>
      </c>
      <c r="T10130" s="11" t="s">
        <v>25</v>
      </c>
      <c r="U10130" s="18" t="s">
        <v>36</v>
      </c>
    </row>
    <row r="10131" spans="1:21" ht="15" customHeight="1" x14ac:dyDescent="0.15">
      <c r="A10131" s="10" t="s">
        <v>10179</v>
      </c>
      <c r="B10131" s="11" t="s">
        <v>41</v>
      </c>
      <c r="C10131" s="11" t="s">
        <v>44</v>
      </c>
      <c r="D10131" s="12">
        <v>46207</v>
      </c>
      <c r="E10131" s="11">
        <v>888</v>
      </c>
      <c r="F10131" s="11" t="s">
        <v>33</v>
      </c>
      <c r="G10131" s="13">
        <v>272.38</v>
      </c>
      <c r="H10131" s="14">
        <f t="shared" si="1106"/>
        <v>241873.44</v>
      </c>
      <c r="I10131" s="14">
        <f>IF(F10131="GHS",H10131,H10131*Assumptions!$B$4)</f>
        <v>241873.44</v>
      </c>
      <c r="J10131" s="15" t="str">
        <f>INDEX(Assumptions!$B$8:$B$12,MATCH(B10131,Assumptions!$A$8:$A$12,0))</f>
        <v>Weighted Average</v>
      </c>
      <c r="K10131" s="16">
        <f>G10131/(1-INDEX(Assumptions!$D$8:$D$12,MATCH(B10131,Assumptions!$A$8:$A$12,0)))</f>
        <v>419.0461538461538</v>
      </c>
      <c r="L10131" s="16">
        <f t="shared" si="1107"/>
        <v>8.1714000000000002</v>
      </c>
      <c r="M10131" s="16">
        <f t="shared" si="1108"/>
        <v>20.952307692307691</v>
      </c>
      <c r="N10131" s="14">
        <f>E10131*(K10131-L10131-M10131)*IF(F10131="GHS",1,Assumptions!$B$4)</f>
        <v>346251.13218461536</v>
      </c>
      <c r="O10131" s="15">
        <f t="shared" ca="1" si="1109"/>
        <v>79</v>
      </c>
      <c r="P10131" s="15" t="str">
        <f t="shared" ca="1" si="1110"/>
        <v>0-90d</v>
      </c>
      <c r="Q10131" s="17">
        <f ca="1">IF(P10131="0-90d",0,IF(P10131="91-180d",INDEX(Assumptions!$F$8:$F$12,MATCH(B10131,Assumptions!$A$8:$A$12,0)),IF(P10131="181-365d",INDEX(Assumptions!$G$8:$G$12,MATCH(B10131,Assumptions!$A$8:$A$12,0)),INDEX(Assumptions!$H$8:$H$12,MATCH(B10131,Assumptions!$A$8:$A$12,0)))))</f>
        <v>0</v>
      </c>
      <c r="R10131" s="14">
        <f t="shared" ca="1" si="1111"/>
        <v>0</v>
      </c>
      <c r="S10131" s="14">
        <f t="shared" ca="1" si="1112"/>
        <v>241873.44</v>
      </c>
      <c r="T10131" s="11" t="s">
        <v>25</v>
      </c>
      <c r="U10131" s="18" t="s">
        <v>26</v>
      </c>
    </row>
    <row r="10132" spans="1:21" ht="15" customHeight="1" x14ac:dyDescent="0.15">
      <c r="A10132" s="10" t="s">
        <v>10180</v>
      </c>
      <c r="B10132" s="11" t="s">
        <v>41</v>
      </c>
      <c r="C10132" s="11" t="s">
        <v>44</v>
      </c>
      <c r="D10132" s="12">
        <v>46139</v>
      </c>
      <c r="E10132" s="11">
        <v>3675</v>
      </c>
      <c r="F10132" s="11" t="s">
        <v>33</v>
      </c>
      <c r="G10132" s="13">
        <v>108.82</v>
      </c>
      <c r="H10132" s="14">
        <f t="shared" si="1106"/>
        <v>399913.5</v>
      </c>
      <c r="I10132" s="14">
        <f>IF(F10132="GHS",H10132,H10132*Assumptions!$B$4)</f>
        <v>399913.5</v>
      </c>
      <c r="J10132" s="15" t="str">
        <f>INDEX(Assumptions!$B$8:$B$12,MATCH(B10132,Assumptions!$A$8:$A$12,0))</f>
        <v>Weighted Average</v>
      </c>
      <c r="K10132" s="16">
        <f>G10132/(1-INDEX(Assumptions!$D$8:$D$12,MATCH(B10132,Assumptions!$A$8:$A$12,0)))</f>
        <v>167.4153846153846</v>
      </c>
      <c r="L10132" s="16">
        <f t="shared" si="1107"/>
        <v>3.2645999999999997</v>
      </c>
      <c r="M10132" s="16">
        <f t="shared" si="1108"/>
        <v>8.3707692307692305</v>
      </c>
      <c r="N10132" s="14">
        <f>E10132*(K10132-L10132-M10132)*IF(F10132="GHS",1,Assumptions!$B$4)</f>
        <v>572491.55653846147</v>
      </c>
      <c r="O10132" s="15">
        <f t="shared" ca="1" si="1109"/>
        <v>147</v>
      </c>
      <c r="P10132" s="15" t="str">
        <f t="shared" ca="1" si="1110"/>
        <v>91-180d</v>
      </c>
      <c r="Q10132" s="17">
        <f ca="1">IF(P10132="0-90d",0,IF(P10132="91-180d",INDEX(Assumptions!$F$8:$F$12,MATCH(B10132,Assumptions!$A$8:$A$12,0)),IF(P10132="181-365d",INDEX(Assumptions!$G$8:$G$12,MATCH(B10132,Assumptions!$A$8:$A$12,0)),INDEX(Assumptions!$H$8:$H$12,MATCH(B10132,Assumptions!$A$8:$A$12,0)))))</f>
        <v>0.1</v>
      </c>
      <c r="R10132" s="14">
        <f t="shared" ca="1" si="1111"/>
        <v>39991.350000000006</v>
      </c>
      <c r="S10132" s="14">
        <f t="shared" ca="1" si="1112"/>
        <v>359922.15</v>
      </c>
      <c r="T10132" s="11" t="s">
        <v>25</v>
      </c>
      <c r="U10132" s="18" t="s">
        <v>26</v>
      </c>
    </row>
    <row r="10133" spans="1:21" ht="15" customHeight="1" x14ac:dyDescent="0.15">
      <c r="A10133" s="10" t="s">
        <v>10181</v>
      </c>
      <c r="B10133" s="11" t="s">
        <v>46</v>
      </c>
      <c r="C10133" s="11" t="s">
        <v>47</v>
      </c>
      <c r="D10133" s="12">
        <v>45871</v>
      </c>
      <c r="E10133" s="11">
        <v>3221</v>
      </c>
      <c r="F10133" s="11" t="s">
        <v>33</v>
      </c>
      <c r="G10133" s="13">
        <v>635958.42000000004</v>
      </c>
      <c r="H10133" s="14">
        <f t="shared" si="1106"/>
        <v>2048422070.8200002</v>
      </c>
      <c r="I10133" s="14">
        <f>IF(F10133="GHS",H10133,H10133*Assumptions!$B$4)</f>
        <v>2048422070.8200002</v>
      </c>
      <c r="J10133" s="15" t="str">
        <f>INDEX(Assumptions!$B$8:$B$12,MATCH(B10133,Assumptions!$A$8:$A$12,0))</f>
        <v>Specific Identification</v>
      </c>
      <c r="K10133" s="16">
        <f>G10133/(1-INDEX(Assumptions!$D$8:$D$12,MATCH(B10133,Assumptions!$A$8:$A$12,0)))</f>
        <v>815331.30769230775</v>
      </c>
      <c r="L10133" s="16">
        <f t="shared" si="1107"/>
        <v>19078.7526</v>
      </c>
      <c r="M10133" s="16">
        <f t="shared" si="1108"/>
        <v>40766.565384615387</v>
      </c>
      <c r="N10133" s="14">
        <f>E10133*(K10133-L10133-M10133)*IF(F10133="GHS",1,Assumptions!$B$4)</f>
        <v>2433420372.8484769</v>
      </c>
      <c r="O10133" s="15">
        <f t="shared" ca="1" si="1109"/>
        <v>415</v>
      </c>
      <c r="P10133" s="15" t="str">
        <f t="shared" ca="1" si="1110"/>
        <v>365d+</v>
      </c>
      <c r="Q10133" s="17">
        <f ca="1">IF(P10133="0-90d",0,IF(P10133="91-180d",INDEX(Assumptions!$F$8:$F$12,MATCH(B10133,Assumptions!$A$8:$A$12,0)),IF(P10133="181-365d",INDEX(Assumptions!$G$8:$G$12,MATCH(B10133,Assumptions!$A$8:$A$12,0)),INDEX(Assumptions!$H$8:$H$12,MATCH(B10133,Assumptions!$A$8:$A$12,0)))))</f>
        <v>0.15</v>
      </c>
      <c r="R10133" s="14">
        <f t="shared" ca="1" si="1111"/>
        <v>307263310.62300003</v>
      </c>
      <c r="S10133" s="14">
        <f t="shared" ca="1" si="1112"/>
        <v>1741158760.197</v>
      </c>
      <c r="T10133" s="11" t="s">
        <v>25</v>
      </c>
      <c r="U10133" s="18" t="s">
        <v>26</v>
      </c>
    </row>
    <row r="10134" spans="1:21" ht="15" customHeight="1" x14ac:dyDescent="0.15">
      <c r="A10134" s="10" t="s">
        <v>10182</v>
      </c>
      <c r="B10134" s="11" t="s">
        <v>41</v>
      </c>
      <c r="C10134" s="11" t="s">
        <v>115</v>
      </c>
      <c r="D10134" s="12">
        <v>45849</v>
      </c>
      <c r="E10134" s="11">
        <v>1760</v>
      </c>
      <c r="F10134" s="11" t="s">
        <v>33</v>
      </c>
      <c r="G10134" s="13">
        <v>401.59</v>
      </c>
      <c r="H10134" s="14">
        <f t="shared" si="1106"/>
        <v>706798.39999999991</v>
      </c>
      <c r="I10134" s="14">
        <f>IF(F10134="GHS",H10134,H10134*Assumptions!$B$4)</f>
        <v>706798.39999999991</v>
      </c>
      <c r="J10134" s="15" t="str">
        <f>INDEX(Assumptions!$B$8:$B$12,MATCH(B10134,Assumptions!$A$8:$A$12,0))</f>
        <v>Weighted Average</v>
      </c>
      <c r="K10134" s="16">
        <f>G10134/(1-INDEX(Assumptions!$D$8:$D$12,MATCH(B10134,Assumptions!$A$8:$A$12,0)))</f>
        <v>617.83076923076919</v>
      </c>
      <c r="L10134" s="16">
        <f t="shared" si="1107"/>
        <v>12.047699999999999</v>
      </c>
      <c r="M10134" s="16">
        <f t="shared" si="1108"/>
        <v>30.89153846153846</v>
      </c>
      <c r="N10134" s="14">
        <f>E10134*(K10134-L10134-M10134)*IF(F10134="GHS",1,Assumptions!$B$4)</f>
        <v>1011809.094153846</v>
      </c>
      <c r="O10134" s="15">
        <f t="shared" ca="1" si="1109"/>
        <v>437</v>
      </c>
      <c r="P10134" s="15" t="str">
        <f t="shared" ca="1" si="1110"/>
        <v>365d+</v>
      </c>
      <c r="Q10134" s="17">
        <f ca="1">IF(P10134="0-90d",0,IF(P10134="91-180d",INDEX(Assumptions!$F$8:$F$12,MATCH(B10134,Assumptions!$A$8:$A$12,0)),IF(P10134="181-365d",INDEX(Assumptions!$G$8:$G$12,MATCH(B10134,Assumptions!$A$8:$A$12,0)),INDEX(Assumptions!$H$8:$H$12,MATCH(B10134,Assumptions!$A$8:$A$12,0)))))</f>
        <v>0.8</v>
      </c>
      <c r="R10134" s="14">
        <f t="shared" ca="1" si="1111"/>
        <v>565438.71999999997</v>
      </c>
      <c r="S10134" s="14">
        <f t="shared" ca="1" si="1112"/>
        <v>141359.67999999993</v>
      </c>
      <c r="T10134" s="11" t="s">
        <v>25</v>
      </c>
      <c r="U10134" s="18" t="s">
        <v>26</v>
      </c>
    </row>
    <row r="10135" spans="1:21" ht="15" customHeight="1" x14ac:dyDescent="0.15">
      <c r="A10135" s="10" t="s">
        <v>10183</v>
      </c>
      <c r="B10135" s="11" t="s">
        <v>22</v>
      </c>
      <c r="C10135" s="11" t="s">
        <v>23</v>
      </c>
      <c r="D10135" s="12">
        <v>46215</v>
      </c>
      <c r="E10135" s="11">
        <v>3245</v>
      </c>
      <c r="F10135" s="11" t="s">
        <v>24</v>
      </c>
      <c r="G10135" s="13">
        <v>33746.379999999997</v>
      </c>
      <c r="H10135" s="14">
        <f t="shared" si="1106"/>
        <v>109507003.09999999</v>
      </c>
      <c r="I10135" s="14">
        <f>IF(F10135="GHS",H10135,H10135*Assumptions!$B$4)</f>
        <v>1182675633.48</v>
      </c>
      <c r="J10135" s="15" t="str">
        <f>INDEX(Assumptions!$B$8:$B$12,MATCH(B10135,Assumptions!$A$8:$A$12,0))</f>
        <v>FIFO</v>
      </c>
      <c r="K10135" s="16">
        <f>G10135/(1-INDEX(Assumptions!$D$8:$D$12,MATCH(B10135,Assumptions!$A$8:$A$12,0)))</f>
        <v>41154.121951219509</v>
      </c>
      <c r="L10135" s="16">
        <f t="shared" si="1107"/>
        <v>1012.3913999999999</v>
      </c>
      <c r="M10135" s="16">
        <f t="shared" si="1108"/>
        <v>2057.7060975609756</v>
      </c>
      <c r="N10135" s="14">
        <f>E10135*(K10135-L10135-M10135)*IF(F10135="GHS",1,Assumptions!$B$4)</f>
        <v>1334692721.0029171</v>
      </c>
      <c r="O10135" s="15">
        <f t="shared" ca="1" si="1109"/>
        <v>71</v>
      </c>
      <c r="P10135" s="15" t="str">
        <f t="shared" ca="1" si="1110"/>
        <v>0-90d</v>
      </c>
      <c r="Q10135" s="17">
        <f ca="1">IF(P10135="0-90d",0,IF(P10135="91-180d",INDEX(Assumptions!$F$8:$F$12,MATCH(B10135,Assumptions!$A$8:$A$12,0)),IF(P10135="181-365d",INDEX(Assumptions!$G$8:$G$12,MATCH(B10135,Assumptions!$A$8:$A$12,0)),INDEX(Assumptions!$H$8:$H$12,MATCH(B10135,Assumptions!$A$8:$A$12,0)))))</f>
        <v>0</v>
      </c>
      <c r="R10135" s="14">
        <f t="shared" ca="1" si="1111"/>
        <v>0</v>
      </c>
      <c r="S10135" s="14">
        <f t="shared" ca="1" si="1112"/>
        <v>1182675633.48</v>
      </c>
      <c r="T10135" s="11" t="s">
        <v>25</v>
      </c>
      <c r="U10135" s="18" t="s">
        <v>26</v>
      </c>
    </row>
    <row r="10136" spans="1:21" ht="15" customHeight="1" x14ac:dyDescent="0.15">
      <c r="A10136" s="10" t="s">
        <v>10184</v>
      </c>
      <c r="B10136" s="11" t="s">
        <v>41</v>
      </c>
      <c r="C10136" s="11" t="s">
        <v>42</v>
      </c>
      <c r="D10136" s="12">
        <v>46097</v>
      </c>
      <c r="E10136" s="11">
        <v>2951</v>
      </c>
      <c r="F10136" s="11" t="s">
        <v>33</v>
      </c>
      <c r="G10136" s="13">
        <v>471.3</v>
      </c>
      <c r="H10136" s="14">
        <f t="shared" si="1106"/>
        <v>1390806.3</v>
      </c>
      <c r="I10136" s="14">
        <f>IF(F10136="GHS",H10136,H10136*Assumptions!$B$4)</f>
        <v>1390806.3</v>
      </c>
      <c r="J10136" s="15" t="str">
        <f>INDEX(Assumptions!$B$8:$B$12,MATCH(B10136,Assumptions!$A$8:$A$12,0))</f>
        <v>Weighted Average</v>
      </c>
      <c r="K10136" s="16">
        <f>G10136/(1-INDEX(Assumptions!$D$8:$D$12,MATCH(B10136,Assumptions!$A$8:$A$12,0)))</f>
        <v>725.07692307692309</v>
      </c>
      <c r="L10136" s="16">
        <f t="shared" si="1107"/>
        <v>14.138999999999999</v>
      </c>
      <c r="M10136" s="16">
        <f t="shared" si="1108"/>
        <v>36.253846153846155</v>
      </c>
      <c r="N10136" s="14">
        <f>E10136*(K10136-L10136-M10136)*IF(F10136="GHS",1,Assumptions!$B$4)</f>
        <v>1990992.7109999999</v>
      </c>
      <c r="O10136" s="15">
        <f t="shared" ca="1" si="1109"/>
        <v>189</v>
      </c>
      <c r="P10136" s="15" t="str">
        <f t="shared" ca="1" si="1110"/>
        <v>181-365d</v>
      </c>
      <c r="Q10136" s="17">
        <f ca="1">IF(P10136="0-90d",0,IF(P10136="91-180d",INDEX(Assumptions!$F$8:$F$12,MATCH(B10136,Assumptions!$A$8:$A$12,0)),IF(P10136="181-365d",INDEX(Assumptions!$G$8:$G$12,MATCH(B10136,Assumptions!$A$8:$A$12,0)),INDEX(Assumptions!$H$8:$H$12,MATCH(B10136,Assumptions!$A$8:$A$12,0)))))</f>
        <v>0.35</v>
      </c>
      <c r="R10136" s="14">
        <f t="shared" ca="1" si="1111"/>
        <v>486782.20499999996</v>
      </c>
      <c r="S10136" s="14">
        <f t="shared" ca="1" si="1112"/>
        <v>904024.09500000009</v>
      </c>
      <c r="T10136" s="11" t="s">
        <v>25</v>
      </c>
      <c r="U10136" s="18" t="s">
        <v>36</v>
      </c>
    </row>
    <row r="10137" spans="1:21" ht="15" customHeight="1" x14ac:dyDescent="0.15">
      <c r="A10137" s="10" t="s">
        <v>10185</v>
      </c>
      <c r="B10137" s="11" t="s">
        <v>46</v>
      </c>
      <c r="C10137" s="11" t="s">
        <v>47</v>
      </c>
      <c r="D10137" s="12">
        <v>45773</v>
      </c>
      <c r="E10137" s="11">
        <v>4686</v>
      </c>
      <c r="F10137" s="11" t="s">
        <v>33</v>
      </c>
      <c r="G10137" s="13">
        <v>552022.43000000005</v>
      </c>
      <c r="H10137" s="14">
        <f t="shared" si="1106"/>
        <v>2586777106.98</v>
      </c>
      <c r="I10137" s="14">
        <f>IF(F10137="GHS",H10137,H10137*Assumptions!$B$4)</f>
        <v>2586777106.98</v>
      </c>
      <c r="J10137" s="15" t="str">
        <f>INDEX(Assumptions!$B$8:$B$12,MATCH(B10137,Assumptions!$A$8:$A$12,0))</f>
        <v>Specific Identification</v>
      </c>
      <c r="K10137" s="16">
        <f>G10137/(1-INDEX(Assumptions!$D$8:$D$12,MATCH(B10137,Assumptions!$A$8:$A$12,0)))</f>
        <v>707721.06410256412</v>
      </c>
      <c r="L10137" s="16">
        <f t="shared" si="1107"/>
        <v>16560.672900000001</v>
      </c>
      <c r="M10137" s="16">
        <f t="shared" si="1108"/>
        <v>35386.053205128206</v>
      </c>
      <c r="N10137" s="14">
        <f>E10137*(K10137-L10137-M10137)*IF(F10137="GHS",1,Assumptions!$B$4)</f>
        <v>3072958547.8559847</v>
      </c>
      <c r="O10137" s="15">
        <f t="shared" ca="1" si="1109"/>
        <v>513</v>
      </c>
      <c r="P10137" s="15" t="str">
        <f t="shared" ca="1" si="1110"/>
        <v>365d+</v>
      </c>
      <c r="Q10137" s="17">
        <f ca="1">IF(P10137="0-90d",0,IF(P10137="91-180d",INDEX(Assumptions!$F$8:$F$12,MATCH(B10137,Assumptions!$A$8:$A$12,0)),IF(P10137="181-365d",INDEX(Assumptions!$G$8:$G$12,MATCH(B10137,Assumptions!$A$8:$A$12,0)),INDEX(Assumptions!$H$8:$H$12,MATCH(B10137,Assumptions!$A$8:$A$12,0)))))</f>
        <v>0.15</v>
      </c>
      <c r="R10137" s="14">
        <f t="shared" ca="1" si="1111"/>
        <v>388016566.04699999</v>
      </c>
      <c r="S10137" s="14">
        <f t="shared" ca="1" si="1112"/>
        <v>2198760540.9330001</v>
      </c>
      <c r="T10137" s="11" t="s">
        <v>25</v>
      </c>
      <c r="U10137" s="18" t="s">
        <v>36</v>
      </c>
    </row>
    <row r="10138" spans="1:21" ht="15" customHeight="1" x14ac:dyDescent="0.15">
      <c r="A10138" s="10" t="s">
        <v>10186</v>
      </c>
      <c r="B10138" s="11" t="s">
        <v>31</v>
      </c>
      <c r="C10138" s="11" t="s">
        <v>76</v>
      </c>
      <c r="D10138" s="12">
        <v>45954</v>
      </c>
      <c r="E10138" s="11">
        <v>2321</v>
      </c>
      <c r="F10138" s="11" t="s">
        <v>33</v>
      </c>
      <c r="G10138" s="13">
        <v>1358.02</v>
      </c>
      <c r="H10138" s="14">
        <f t="shared" si="1106"/>
        <v>3151964.42</v>
      </c>
      <c r="I10138" s="14">
        <f>IF(F10138="GHS",H10138,H10138*Assumptions!$B$4)</f>
        <v>3151964.42</v>
      </c>
      <c r="J10138" s="15" t="str">
        <f>INDEX(Assumptions!$B$8:$B$12,MATCH(B10138,Assumptions!$A$8:$A$12,0))</f>
        <v>Weighted Average</v>
      </c>
      <c r="K10138" s="16">
        <f>G10138/(1-INDEX(Assumptions!$D$8:$D$12,MATCH(B10138,Assumptions!$A$8:$A$12,0)))</f>
        <v>1886.1388888888889</v>
      </c>
      <c r="L10138" s="16">
        <f t="shared" si="1107"/>
        <v>40.740600000000001</v>
      </c>
      <c r="M10138" s="16">
        <f t="shared" si="1108"/>
        <v>94.306944444444454</v>
      </c>
      <c r="N10138" s="14">
        <f>E10138*(K10138-L10138-M10138)*IF(F10138="GHS",1,Assumptions!$B$4)</f>
        <v>4064283.0104555553</v>
      </c>
      <c r="O10138" s="15">
        <f t="shared" ca="1" si="1109"/>
        <v>332</v>
      </c>
      <c r="P10138" s="15" t="str">
        <f t="shared" ca="1" si="1110"/>
        <v>181-365d</v>
      </c>
      <c r="Q10138" s="17">
        <f ca="1">IF(P10138="0-90d",0,IF(P10138="91-180d",INDEX(Assumptions!$F$8:$F$12,MATCH(B10138,Assumptions!$A$8:$A$12,0)),IF(P10138="181-365d",INDEX(Assumptions!$G$8:$G$12,MATCH(B10138,Assumptions!$A$8:$A$12,0)),INDEX(Assumptions!$H$8:$H$12,MATCH(B10138,Assumptions!$A$8:$A$12,0)))))</f>
        <v>0.2</v>
      </c>
      <c r="R10138" s="14">
        <f t="shared" ca="1" si="1111"/>
        <v>630392.88400000008</v>
      </c>
      <c r="S10138" s="14">
        <f t="shared" ca="1" si="1112"/>
        <v>2521571.5359999998</v>
      </c>
      <c r="T10138" s="11" t="s">
        <v>25</v>
      </c>
      <c r="U10138" s="18" t="s">
        <v>26</v>
      </c>
    </row>
    <row r="10139" spans="1:21" ht="15" customHeight="1" x14ac:dyDescent="0.15">
      <c r="A10139" s="10" t="s">
        <v>10187</v>
      </c>
      <c r="B10139" s="11" t="s">
        <v>41</v>
      </c>
      <c r="C10139" s="11" t="s">
        <v>49</v>
      </c>
      <c r="D10139" s="12">
        <v>45772</v>
      </c>
      <c r="E10139" s="11">
        <v>4281</v>
      </c>
      <c r="F10139" s="11" t="s">
        <v>33</v>
      </c>
      <c r="G10139" s="13">
        <v>325.25</v>
      </c>
      <c r="H10139" s="14">
        <f t="shared" si="1106"/>
        <v>1392395.25</v>
      </c>
      <c r="I10139" s="14">
        <f>IF(F10139="GHS",H10139,H10139*Assumptions!$B$4)</f>
        <v>1392395.25</v>
      </c>
      <c r="J10139" s="15" t="str">
        <f>INDEX(Assumptions!$B$8:$B$12,MATCH(B10139,Assumptions!$A$8:$A$12,0))</f>
        <v>Weighted Average</v>
      </c>
      <c r="K10139" s="16">
        <f>G10139/(1-INDEX(Assumptions!$D$8:$D$12,MATCH(B10139,Assumptions!$A$8:$A$12,0)))</f>
        <v>500.38461538461536</v>
      </c>
      <c r="L10139" s="16">
        <f t="shared" si="1107"/>
        <v>9.7575000000000003</v>
      </c>
      <c r="M10139" s="16">
        <f t="shared" si="1108"/>
        <v>25.01923076923077</v>
      </c>
      <c r="N10139" s="14">
        <f>E10139*(K10139-L10139-M10139)*IF(F10139="GHS",1,Assumptions!$B$4)</f>
        <v>1993267.3540384613</v>
      </c>
      <c r="O10139" s="15">
        <f t="shared" ca="1" si="1109"/>
        <v>514</v>
      </c>
      <c r="P10139" s="15" t="str">
        <f t="shared" ca="1" si="1110"/>
        <v>365d+</v>
      </c>
      <c r="Q10139" s="17">
        <f ca="1">IF(P10139="0-90d",0,IF(P10139="91-180d",INDEX(Assumptions!$F$8:$F$12,MATCH(B10139,Assumptions!$A$8:$A$12,0)),IF(P10139="181-365d",INDEX(Assumptions!$G$8:$G$12,MATCH(B10139,Assumptions!$A$8:$A$12,0)),INDEX(Assumptions!$H$8:$H$12,MATCH(B10139,Assumptions!$A$8:$A$12,0)))))</f>
        <v>0.8</v>
      </c>
      <c r="R10139" s="14">
        <f t="shared" ca="1" si="1111"/>
        <v>1113916.2</v>
      </c>
      <c r="S10139" s="14">
        <f t="shared" ca="1" si="1112"/>
        <v>278479.05000000005</v>
      </c>
      <c r="T10139" s="11" t="s">
        <v>25</v>
      </c>
      <c r="U10139" s="18" t="s">
        <v>26</v>
      </c>
    </row>
    <row r="10140" spans="1:21" ht="15" customHeight="1" x14ac:dyDescent="0.15">
      <c r="A10140" s="10" t="s">
        <v>10188</v>
      </c>
      <c r="B10140" s="11" t="s">
        <v>22</v>
      </c>
      <c r="C10140" s="11" t="s">
        <v>61</v>
      </c>
      <c r="D10140" s="12">
        <v>45857</v>
      </c>
      <c r="E10140" s="11">
        <v>3328</v>
      </c>
      <c r="F10140" s="11" t="s">
        <v>24</v>
      </c>
      <c r="G10140" s="13">
        <v>8795.1200000000008</v>
      </c>
      <c r="H10140" s="14">
        <f t="shared" si="1106"/>
        <v>29270159.360000003</v>
      </c>
      <c r="I10140" s="14">
        <f>IF(F10140="GHS",H10140,H10140*Assumptions!$B$4)</f>
        <v>316117721.08800006</v>
      </c>
      <c r="J10140" s="15" t="str">
        <f>INDEX(Assumptions!$B$8:$B$12,MATCH(B10140,Assumptions!$A$8:$A$12,0))</f>
        <v>FIFO</v>
      </c>
      <c r="K10140" s="16">
        <f>G10140/(1-INDEX(Assumptions!$D$8:$D$12,MATCH(B10140,Assumptions!$A$8:$A$12,0)))</f>
        <v>10725.756097560976</v>
      </c>
      <c r="L10140" s="16">
        <f t="shared" si="1107"/>
        <v>263.85360000000003</v>
      </c>
      <c r="M10140" s="16">
        <f t="shared" si="1108"/>
        <v>536.28780487804886</v>
      </c>
      <c r="N10140" s="14">
        <f>E10140*(K10140-L10140-M10140)*IF(F10140="GHS",1,Assumptions!$B$4)</f>
        <v>356750413.53028685</v>
      </c>
      <c r="O10140" s="15">
        <f t="shared" ca="1" si="1109"/>
        <v>429</v>
      </c>
      <c r="P10140" s="15" t="str">
        <f t="shared" ca="1" si="1110"/>
        <v>365d+</v>
      </c>
      <c r="Q10140" s="17">
        <f ca="1">IF(P10140="0-90d",0,IF(P10140="91-180d",INDEX(Assumptions!$F$8:$F$12,MATCH(B10140,Assumptions!$A$8:$A$12,0)),IF(P10140="181-365d",INDEX(Assumptions!$G$8:$G$12,MATCH(B10140,Assumptions!$A$8:$A$12,0)),INDEX(Assumptions!$H$8:$H$12,MATCH(B10140,Assumptions!$A$8:$A$12,0)))))</f>
        <v>0.5</v>
      </c>
      <c r="R10140" s="14">
        <f t="shared" ca="1" si="1111"/>
        <v>158058860.54400003</v>
      </c>
      <c r="S10140" s="14">
        <f t="shared" ca="1" si="1112"/>
        <v>158058860.54400003</v>
      </c>
      <c r="T10140" s="11" t="s">
        <v>25</v>
      </c>
      <c r="U10140" s="18" t="s">
        <v>36</v>
      </c>
    </row>
    <row r="10141" spans="1:21" ht="15" customHeight="1" x14ac:dyDescent="0.15">
      <c r="A10141" s="10" t="s">
        <v>10189</v>
      </c>
      <c r="B10141" s="11" t="s">
        <v>31</v>
      </c>
      <c r="C10141" s="11" t="s">
        <v>32</v>
      </c>
      <c r="D10141" s="12">
        <v>46106</v>
      </c>
      <c r="E10141" s="11">
        <v>3235</v>
      </c>
      <c r="F10141" s="11" t="s">
        <v>33</v>
      </c>
      <c r="G10141" s="13">
        <v>1686.99</v>
      </c>
      <c r="H10141" s="14">
        <f t="shared" si="1106"/>
        <v>5457412.6500000004</v>
      </c>
      <c r="I10141" s="14">
        <f>IF(F10141="GHS",H10141,H10141*Assumptions!$B$4)</f>
        <v>5457412.6500000004</v>
      </c>
      <c r="J10141" s="15" t="str">
        <f>INDEX(Assumptions!$B$8:$B$12,MATCH(B10141,Assumptions!$A$8:$A$12,0))</f>
        <v>Weighted Average</v>
      </c>
      <c r="K10141" s="16">
        <f>G10141/(1-INDEX(Assumptions!$D$8:$D$12,MATCH(B10141,Assumptions!$A$8:$A$12,0)))</f>
        <v>2343.041666666667</v>
      </c>
      <c r="L10141" s="16">
        <f t="shared" si="1107"/>
        <v>50.609699999999997</v>
      </c>
      <c r="M10141" s="16">
        <f t="shared" si="1108"/>
        <v>117.15208333333335</v>
      </c>
      <c r="N10141" s="14">
        <f>E10141*(K10141-L10141-M10141)*IF(F10141="GHS",1,Assumptions!$B$4)</f>
        <v>7037030.4225833341</v>
      </c>
      <c r="O10141" s="15">
        <f t="shared" ca="1" si="1109"/>
        <v>180</v>
      </c>
      <c r="P10141" s="15" t="str">
        <f t="shared" ca="1" si="1110"/>
        <v>91-180d</v>
      </c>
      <c r="Q10141" s="17">
        <f ca="1">IF(P10141="0-90d",0,IF(P10141="91-180d",INDEX(Assumptions!$F$8:$F$12,MATCH(B10141,Assumptions!$A$8:$A$12,0)),IF(P10141="181-365d",INDEX(Assumptions!$G$8:$G$12,MATCH(B10141,Assumptions!$A$8:$A$12,0)),INDEX(Assumptions!$H$8:$H$12,MATCH(B10141,Assumptions!$A$8:$A$12,0)))))</f>
        <v>0.05</v>
      </c>
      <c r="R10141" s="14">
        <f t="shared" ca="1" si="1111"/>
        <v>272870.63250000001</v>
      </c>
      <c r="S10141" s="14">
        <f t="shared" ca="1" si="1112"/>
        <v>5184542.0175000001</v>
      </c>
      <c r="T10141" s="11" t="s">
        <v>25</v>
      </c>
      <c r="U10141" s="18" t="s">
        <v>26</v>
      </c>
    </row>
    <row r="10142" spans="1:21" ht="15" customHeight="1" x14ac:dyDescent="0.15">
      <c r="A10142" s="10" t="s">
        <v>10190</v>
      </c>
      <c r="B10142" s="11" t="s">
        <v>46</v>
      </c>
      <c r="C10142" s="11" t="s">
        <v>119</v>
      </c>
      <c r="D10142" s="12">
        <v>45876</v>
      </c>
      <c r="E10142" s="11">
        <v>790</v>
      </c>
      <c r="F10142" s="11" t="s">
        <v>33</v>
      </c>
      <c r="G10142" s="13">
        <v>223843.77</v>
      </c>
      <c r="H10142" s="14">
        <f t="shared" si="1106"/>
        <v>176836578.29999998</v>
      </c>
      <c r="I10142" s="14">
        <f>IF(F10142="GHS",H10142,H10142*Assumptions!$B$4)</f>
        <v>176836578.29999998</v>
      </c>
      <c r="J10142" s="15" t="str">
        <f>INDEX(Assumptions!$B$8:$B$12,MATCH(B10142,Assumptions!$A$8:$A$12,0))</f>
        <v>Specific Identification</v>
      </c>
      <c r="K10142" s="16">
        <f>G10142/(1-INDEX(Assumptions!$D$8:$D$12,MATCH(B10142,Assumptions!$A$8:$A$12,0)))</f>
        <v>286979.19230769231</v>
      </c>
      <c r="L10142" s="16">
        <f t="shared" si="1107"/>
        <v>6715.3130999999994</v>
      </c>
      <c r="M10142" s="16">
        <f t="shared" si="1108"/>
        <v>14348.959615384616</v>
      </c>
      <c r="N10142" s="14">
        <f>E10142*(K10142-L10142-M10142)*IF(F10142="GHS",1,Assumptions!$B$4)</f>
        <v>210072786.4779231</v>
      </c>
      <c r="O10142" s="15">
        <f t="shared" ca="1" si="1109"/>
        <v>410</v>
      </c>
      <c r="P10142" s="15" t="str">
        <f t="shared" ca="1" si="1110"/>
        <v>365d+</v>
      </c>
      <c r="Q10142" s="17">
        <f ca="1">IF(P10142="0-90d",0,IF(P10142="91-180d",INDEX(Assumptions!$F$8:$F$12,MATCH(B10142,Assumptions!$A$8:$A$12,0)),IF(P10142="181-365d",INDEX(Assumptions!$G$8:$G$12,MATCH(B10142,Assumptions!$A$8:$A$12,0)),INDEX(Assumptions!$H$8:$H$12,MATCH(B10142,Assumptions!$A$8:$A$12,0)))))</f>
        <v>0.15</v>
      </c>
      <c r="R10142" s="14">
        <f t="shared" ca="1" si="1111"/>
        <v>26525486.744999997</v>
      </c>
      <c r="S10142" s="14">
        <f t="shared" ca="1" si="1112"/>
        <v>150311091.55499998</v>
      </c>
      <c r="T10142" s="11" t="s">
        <v>25</v>
      </c>
      <c r="U10142" s="18" t="s">
        <v>26</v>
      </c>
    </row>
    <row r="10143" spans="1:21" ht="15" customHeight="1" x14ac:dyDescent="0.15">
      <c r="A10143" s="10" t="s">
        <v>10191</v>
      </c>
      <c r="B10143" s="11" t="s">
        <v>22</v>
      </c>
      <c r="C10143" s="11" t="s">
        <v>23</v>
      </c>
      <c r="D10143" s="12">
        <v>45795</v>
      </c>
      <c r="E10143" s="11">
        <v>2561</v>
      </c>
      <c r="F10143" s="11" t="s">
        <v>24</v>
      </c>
      <c r="G10143" s="13">
        <v>45803.29</v>
      </c>
      <c r="H10143" s="14">
        <f t="shared" si="1106"/>
        <v>117302225.69</v>
      </c>
      <c r="I10143" s="14">
        <f>IF(F10143="GHS",H10143,H10143*Assumptions!$B$4)</f>
        <v>1266864037.4520001</v>
      </c>
      <c r="J10143" s="15" t="str">
        <f>INDEX(Assumptions!$B$8:$B$12,MATCH(B10143,Assumptions!$A$8:$A$12,0))</f>
        <v>FIFO</v>
      </c>
      <c r="K10143" s="16">
        <f>G10143/(1-INDEX(Assumptions!$D$8:$D$12,MATCH(B10143,Assumptions!$A$8:$A$12,0)))</f>
        <v>55857.670731707316</v>
      </c>
      <c r="L10143" s="16">
        <f t="shared" si="1107"/>
        <v>1374.0987</v>
      </c>
      <c r="M10143" s="16">
        <f t="shared" si="1108"/>
        <v>2792.8835365853661</v>
      </c>
      <c r="N10143" s="14">
        <f>E10143*(K10143-L10143-M10143)*IF(F10143="GHS",1,Assumptions!$B$4)</f>
        <v>1429702414.948879</v>
      </c>
      <c r="O10143" s="15">
        <f t="shared" ca="1" si="1109"/>
        <v>491</v>
      </c>
      <c r="P10143" s="15" t="str">
        <f t="shared" ca="1" si="1110"/>
        <v>365d+</v>
      </c>
      <c r="Q10143" s="17">
        <f ca="1">IF(P10143="0-90d",0,IF(P10143="91-180d",INDEX(Assumptions!$F$8:$F$12,MATCH(B10143,Assumptions!$A$8:$A$12,0)),IF(P10143="181-365d",INDEX(Assumptions!$G$8:$G$12,MATCH(B10143,Assumptions!$A$8:$A$12,0)),INDEX(Assumptions!$H$8:$H$12,MATCH(B10143,Assumptions!$A$8:$A$12,0)))))</f>
        <v>0.5</v>
      </c>
      <c r="R10143" s="14">
        <f t="shared" ca="1" si="1111"/>
        <v>633432018.72600007</v>
      </c>
      <c r="S10143" s="14">
        <f t="shared" ca="1" si="1112"/>
        <v>633432018.72600007</v>
      </c>
      <c r="T10143" s="11" t="s">
        <v>25</v>
      </c>
      <c r="U10143" s="18" t="s">
        <v>26</v>
      </c>
    </row>
    <row r="10144" spans="1:21" ht="15" customHeight="1" x14ac:dyDescent="0.15">
      <c r="A10144" s="10" t="s">
        <v>10192</v>
      </c>
      <c r="B10144" s="11" t="s">
        <v>31</v>
      </c>
      <c r="C10144" s="11" t="s">
        <v>32</v>
      </c>
      <c r="D10144" s="12">
        <v>46088</v>
      </c>
      <c r="E10144" s="11">
        <v>2557</v>
      </c>
      <c r="F10144" s="11" t="s">
        <v>33</v>
      </c>
      <c r="G10144" s="13">
        <v>3079.54</v>
      </c>
      <c r="H10144" s="14">
        <f t="shared" si="1106"/>
        <v>7874383.7800000003</v>
      </c>
      <c r="I10144" s="14">
        <f>IF(F10144="GHS",H10144,H10144*Assumptions!$B$4)</f>
        <v>7874383.7800000003</v>
      </c>
      <c r="J10144" s="15" t="str">
        <f>INDEX(Assumptions!$B$8:$B$12,MATCH(B10144,Assumptions!$A$8:$A$12,0))</f>
        <v>Weighted Average</v>
      </c>
      <c r="K10144" s="16">
        <f>G10144/(1-INDEX(Assumptions!$D$8:$D$12,MATCH(B10144,Assumptions!$A$8:$A$12,0)))</f>
        <v>4277.1388888888887</v>
      </c>
      <c r="L10144" s="16">
        <f t="shared" si="1107"/>
        <v>92.386200000000002</v>
      </c>
      <c r="M10144" s="16">
        <f t="shared" si="1108"/>
        <v>213.85694444444445</v>
      </c>
      <c r="N10144" s="14">
        <f>E10144*(K10144-L10144-M10144)*IF(F10144="GHS",1,Assumptions!$B$4)</f>
        <v>10153580.418544445</v>
      </c>
      <c r="O10144" s="15">
        <f t="shared" ca="1" si="1109"/>
        <v>198</v>
      </c>
      <c r="P10144" s="15" t="str">
        <f t="shared" ca="1" si="1110"/>
        <v>181-365d</v>
      </c>
      <c r="Q10144" s="17">
        <f ca="1">IF(P10144="0-90d",0,IF(P10144="91-180d",INDEX(Assumptions!$F$8:$F$12,MATCH(B10144,Assumptions!$A$8:$A$12,0)),IF(P10144="181-365d",INDEX(Assumptions!$G$8:$G$12,MATCH(B10144,Assumptions!$A$8:$A$12,0)),INDEX(Assumptions!$H$8:$H$12,MATCH(B10144,Assumptions!$A$8:$A$12,0)))))</f>
        <v>0.2</v>
      </c>
      <c r="R10144" s="14">
        <f t="shared" ca="1" si="1111"/>
        <v>1574876.7560000001</v>
      </c>
      <c r="S10144" s="14">
        <f t="shared" ca="1" si="1112"/>
        <v>6299507.0240000002</v>
      </c>
      <c r="T10144" s="11" t="s">
        <v>25</v>
      </c>
      <c r="U10144" s="18" t="s">
        <v>26</v>
      </c>
    </row>
    <row r="10145" spans="1:21" ht="15" customHeight="1" x14ac:dyDescent="0.15">
      <c r="A10145" s="10" t="s">
        <v>10193</v>
      </c>
      <c r="B10145" s="11" t="s">
        <v>41</v>
      </c>
      <c r="C10145" s="11" t="s">
        <v>42</v>
      </c>
      <c r="D10145" s="12">
        <v>46224</v>
      </c>
      <c r="E10145" s="11">
        <v>3293</v>
      </c>
      <c r="F10145" s="11" t="s">
        <v>33</v>
      </c>
      <c r="G10145" s="13">
        <v>257.22000000000003</v>
      </c>
      <c r="H10145" s="14">
        <f t="shared" si="1106"/>
        <v>847025.46000000008</v>
      </c>
      <c r="I10145" s="14">
        <f>IF(F10145="GHS",H10145,H10145*Assumptions!$B$4)</f>
        <v>847025.46000000008</v>
      </c>
      <c r="J10145" s="15" t="str">
        <f>INDEX(Assumptions!$B$8:$B$12,MATCH(B10145,Assumptions!$A$8:$A$12,0))</f>
        <v>Weighted Average</v>
      </c>
      <c r="K10145" s="16">
        <f>G10145/(1-INDEX(Assumptions!$D$8:$D$12,MATCH(B10145,Assumptions!$A$8:$A$12,0)))</f>
        <v>395.72307692307697</v>
      </c>
      <c r="L10145" s="16">
        <f t="shared" si="1107"/>
        <v>7.7166000000000006</v>
      </c>
      <c r="M10145" s="16">
        <f t="shared" si="1108"/>
        <v>19.786153846153852</v>
      </c>
      <c r="N10145" s="14">
        <f>E10145*(K10145-L10145-M10145)*IF(F10145="GHS",1,Assumptions!$B$4)</f>
        <v>1212549.5238923077</v>
      </c>
      <c r="O10145" s="15">
        <f t="shared" ca="1" si="1109"/>
        <v>62</v>
      </c>
      <c r="P10145" s="15" t="str">
        <f t="shared" ca="1" si="1110"/>
        <v>0-90d</v>
      </c>
      <c r="Q10145" s="17">
        <f ca="1">IF(P10145="0-90d",0,IF(P10145="91-180d",INDEX(Assumptions!$F$8:$F$12,MATCH(B10145,Assumptions!$A$8:$A$12,0)),IF(P10145="181-365d",INDEX(Assumptions!$G$8:$G$12,MATCH(B10145,Assumptions!$A$8:$A$12,0)),INDEX(Assumptions!$H$8:$H$12,MATCH(B10145,Assumptions!$A$8:$A$12,0)))))</f>
        <v>0</v>
      </c>
      <c r="R10145" s="14">
        <f t="shared" ca="1" si="1111"/>
        <v>0</v>
      </c>
      <c r="S10145" s="14">
        <f t="shared" ca="1" si="1112"/>
        <v>847025.46000000008</v>
      </c>
      <c r="T10145" s="11" t="s">
        <v>25</v>
      </c>
      <c r="U10145" s="18" t="s">
        <v>36</v>
      </c>
    </row>
    <row r="10146" spans="1:21" ht="15" customHeight="1" x14ac:dyDescent="0.15">
      <c r="A10146" s="10" t="s">
        <v>10194</v>
      </c>
      <c r="B10146" s="11" t="s">
        <v>22</v>
      </c>
      <c r="C10146" s="11" t="s">
        <v>61</v>
      </c>
      <c r="D10146" s="12">
        <v>46173</v>
      </c>
      <c r="E10146" s="11">
        <v>4292</v>
      </c>
      <c r="F10146" s="11" t="s">
        <v>24</v>
      </c>
      <c r="G10146" s="13">
        <v>29279.37</v>
      </c>
      <c r="H10146" s="14">
        <f t="shared" si="1106"/>
        <v>125667056.03999999</v>
      </c>
      <c r="I10146" s="14">
        <f>IF(F10146="GHS",H10146,H10146*Assumptions!$B$4)</f>
        <v>1357204205.2320001</v>
      </c>
      <c r="J10146" s="15" t="str">
        <f>INDEX(Assumptions!$B$8:$B$12,MATCH(B10146,Assumptions!$A$8:$A$12,0))</f>
        <v>FIFO</v>
      </c>
      <c r="K10146" s="16">
        <f>G10146/(1-INDEX(Assumptions!$D$8:$D$12,MATCH(B10146,Assumptions!$A$8:$A$12,0)))</f>
        <v>35706.548780487799</v>
      </c>
      <c r="L10146" s="16">
        <f t="shared" si="1107"/>
        <v>878.38109999999995</v>
      </c>
      <c r="M10146" s="16">
        <f t="shared" si="1108"/>
        <v>1785.3274390243901</v>
      </c>
      <c r="N10146" s="14">
        <f>E10146*(K10146-L10146-M10146)*IF(F10146="GHS",1,Assumptions!$B$4)</f>
        <v>1531654599.4166985</v>
      </c>
      <c r="O10146" s="15">
        <f t="shared" ca="1" si="1109"/>
        <v>113</v>
      </c>
      <c r="P10146" s="15" t="str">
        <f t="shared" ca="1" si="1110"/>
        <v>91-180d</v>
      </c>
      <c r="Q10146" s="17">
        <f ca="1">IF(P10146="0-90d",0,IF(P10146="91-180d",INDEX(Assumptions!$F$8:$F$12,MATCH(B10146,Assumptions!$A$8:$A$12,0)),IF(P10146="181-365d",INDEX(Assumptions!$G$8:$G$12,MATCH(B10146,Assumptions!$A$8:$A$12,0)),INDEX(Assumptions!$H$8:$H$12,MATCH(B10146,Assumptions!$A$8:$A$12,0)))))</f>
        <v>0.03</v>
      </c>
      <c r="R10146" s="14">
        <f t="shared" ca="1" si="1111"/>
        <v>40716126.156960003</v>
      </c>
      <c r="S10146" s="14">
        <f t="shared" ca="1" si="1112"/>
        <v>1316488079.0750401</v>
      </c>
      <c r="T10146" s="11" t="s">
        <v>25</v>
      </c>
      <c r="U10146" s="18" t="s">
        <v>26</v>
      </c>
    </row>
    <row r="10147" spans="1:21" ht="15" customHeight="1" x14ac:dyDescent="0.15">
      <c r="A10147" s="10" t="s">
        <v>10195</v>
      </c>
      <c r="B10147" s="11" t="s">
        <v>31</v>
      </c>
      <c r="C10147" s="11" t="s">
        <v>63</v>
      </c>
      <c r="D10147" s="12">
        <v>45919</v>
      </c>
      <c r="E10147" s="11">
        <v>2954</v>
      </c>
      <c r="F10147" s="11" t="s">
        <v>33</v>
      </c>
      <c r="G10147" s="13">
        <v>2285.9699999999998</v>
      </c>
      <c r="H10147" s="14">
        <f t="shared" si="1106"/>
        <v>6752755.379999999</v>
      </c>
      <c r="I10147" s="14">
        <f>IF(F10147="GHS",H10147,H10147*Assumptions!$B$4)</f>
        <v>6752755.379999999</v>
      </c>
      <c r="J10147" s="15" t="str">
        <f>INDEX(Assumptions!$B$8:$B$12,MATCH(B10147,Assumptions!$A$8:$A$12,0))</f>
        <v>Weighted Average</v>
      </c>
      <c r="K10147" s="16">
        <f>G10147/(1-INDEX(Assumptions!$D$8:$D$12,MATCH(B10147,Assumptions!$A$8:$A$12,0)))</f>
        <v>3174.958333333333</v>
      </c>
      <c r="L10147" s="16">
        <f t="shared" si="1107"/>
        <v>68.579099999999997</v>
      </c>
      <c r="M10147" s="16">
        <f t="shared" si="1108"/>
        <v>158.74791666666667</v>
      </c>
      <c r="N10147" s="14">
        <f>E10147*(K10147-L10147-M10147)*IF(F10147="GHS",1,Assumptions!$B$4)</f>
        <v>8707302.9094333332</v>
      </c>
      <c r="O10147" s="15">
        <f t="shared" ca="1" si="1109"/>
        <v>367</v>
      </c>
      <c r="P10147" s="15" t="str">
        <f t="shared" ca="1" si="1110"/>
        <v>365d+</v>
      </c>
      <c r="Q10147" s="17">
        <f ca="1">IF(P10147="0-90d",0,IF(P10147="91-180d",INDEX(Assumptions!$F$8:$F$12,MATCH(B10147,Assumptions!$A$8:$A$12,0)),IF(P10147="181-365d",INDEX(Assumptions!$G$8:$G$12,MATCH(B10147,Assumptions!$A$8:$A$12,0)),INDEX(Assumptions!$H$8:$H$12,MATCH(B10147,Assumptions!$A$8:$A$12,0)))))</f>
        <v>0.6</v>
      </c>
      <c r="R10147" s="14">
        <f t="shared" ca="1" si="1111"/>
        <v>4051653.2279999992</v>
      </c>
      <c r="S10147" s="14">
        <f t="shared" ca="1" si="1112"/>
        <v>2701102.1519999998</v>
      </c>
      <c r="T10147" s="11" t="s">
        <v>25</v>
      </c>
      <c r="U10147" s="18" t="s">
        <v>26</v>
      </c>
    </row>
    <row r="10148" spans="1:21" ht="15" customHeight="1" x14ac:dyDescent="0.15">
      <c r="A10148" s="10" t="s">
        <v>10196</v>
      </c>
      <c r="B10148" s="11" t="s">
        <v>41</v>
      </c>
      <c r="C10148" s="11" t="s">
        <v>42</v>
      </c>
      <c r="D10148" s="12">
        <v>45843</v>
      </c>
      <c r="E10148" s="11">
        <v>3193</v>
      </c>
      <c r="F10148" s="11" t="s">
        <v>33</v>
      </c>
      <c r="G10148" s="13">
        <v>777.82</v>
      </c>
      <c r="H10148" s="14">
        <f t="shared" si="1106"/>
        <v>2483579.2600000002</v>
      </c>
      <c r="I10148" s="14">
        <f>IF(F10148="GHS",H10148,H10148*Assumptions!$B$4)</f>
        <v>2483579.2600000002</v>
      </c>
      <c r="J10148" s="15" t="str">
        <f>INDEX(Assumptions!$B$8:$B$12,MATCH(B10148,Assumptions!$A$8:$A$12,0))</f>
        <v>Weighted Average</v>
      </c>
      <c r="K10148" s="16">
        <f>G10148/(1-INDEX(Assumptions!$D$8:$D$12,MATCH(B10148,Assumptions!$A$8:$A$12,0)))</f>
        <v>1196.646153846154</v>
      </c>
      <c r="L10148" s="16">
        <f t="shared" si="1107"/>
        <v>23.334600000000002</v>
      </c>
      <c r="M10148" s="16">
        <f t="shared" si="1108"/>
        <v>59.832307692307701</v>
      </c>
      <c r="N10148" s="14">
        <f>E10148*(K10148-L10148-M10148)*IF(F10148="GHS",1,Assumptions!$B$4)</f>
        <v>3555339.2329692314</v>
      </c>
      <c r="O10148" s="15">
        <f t="shared" ca="1" si="1109"/>
        <v>443</v>
      </c>
      <c r="P10148" s="15" t="str">
        <f t="shared" ca="1" si="1110"/>
        <v>365d+</v>
      </c>
      <c r="Q10148" s="17">
        <f ca="1">IF(P10148="0-90d",0,IF(P10148="91-180d",INDEX(Assumptions!$F$8:$F$12,MATCH(B10148,Assumptions!$A$8:$A$12,0)),IF(P10148="181-365d",INDEX(Assumptions!$G$8:$G$12,MATCH(B10148,Assumptions!$A$8:$A$12,0)),INDEX(Assumptions!$H$8:$H$12,MATCH(B10148,Assumptions!$A$8:$A$12,0)))))</f>
        <v>0.8</v>
      </c>
      <c r="R10148" s="14">
        <f t="shared" ca="1" si="1111"/>
        <v>1986863.4080000003</v>
      </c>
      <c r="S10148" s="14">
        <f t="shared" ca="1" si="1112"/>
        <v>496715.85199999996</v>
      </c>
      <c r="T10148" s="11" t="s">
        <v>25</v>
      </c>
      <c r="U10148" s="18" t="s">
        <v>26</v>
      </c>
    </row>
    <row r="10149" spans="1:21" ht="15" customHeight="1" x14ac:dyDescent="0.15">
      <c r="A10149" s="10" t="s">
        <v>10197</v>
      </c>
      <c r="B10149" s="11" t="s">
        <v>41</v>
      </c>
      <c r="C10149" s="11" t="s">
        <v>44</v>
      </c>
      <c r="D10149" s="12">
        <v>46142</v>
      </c>
      <c r="E10149" s="11">
        <v>3982</v>
      </c>
      <c r="F10149" s="11" t="s">
        <v>33</v>
      </c>
      <c r="G10149" s="13">
        <v>440.94</v>
      </c>
      <c r="H10149" s="14">
        <f t="shared" si="1106"/>
        <v>1755823.08</v>
      </c>
      <c r="I10149" s="14">
        <f>IF(F10149="GHS",H10149,H10149*Assumptions!$B$4)</f>
        <v>1755823.08</v>
      </c>
      <c r="J10149" s="15" t="str">
        <f>INDEX(Assumptions!$B$8:$B$12,MATCH(B10149,Assumptions!$A$8:$A$12,0))</f>
        <v>Weighted Average</v>
      </c>
      <c r="K10149" s="16">
        <f>G10149/(1-INDEX(Assumptions!$D$8:$D$12,MATCH(B10149,Assumptions!$A$8:$A$12,0)))</f>
        <v>678.36923076923074</v>
      </c>
      <c r="L10149" s="16">
        <f t="shared" si="1107"/>
        <v>13.228199999999999</v>
      </c>
      <c r="M10149" s="16">
        <f t="shared" si="1108"/>
        <v>33.918461538461536</v>
      </c>
      <c r="N10149" s="14">
        <f>E10149*(K10149-L10149-M10149)*IF(F10149="GHS",1,Assumptions!$B$4)</f>
        <v>2513528.270676923</v>
      </c>
      <c r="O10149" s="15">
        <f t="shared" ca="1" si="1109"/>
        <v>144</v>
      </c>
      <c r="P10149" s="15" t="str">
        <f t="shared" ca="1" si="1110"/>
        <v>91-180d</v>
      </c>
      <c r="Q10149" s="17">
        <f ca="1">IF(P10149="0-90d",0,IF(P10149="91-180d",INDEX(Assumptions!$F$8:$F$12,MATCH(B10149,Assumptions!$A$8:$A$12,0)),IF(P10149="181-365d",INDEX(Assumptions!$G$8:$G$12,MATCH(B10149,Assumptions!$A$8:$A$12,0)),INDEX(Assumptions!$H$8:$H$12,MATCH(B10149,Assumptions!$A$8:$A$12,0)))))</f>
        <v>0.1</v>
      </c>
      <c r="R10149" s="14">
        <f t="shared" ca="1" si="1111"/>
        <v>175582.30800000002</v>
      </c>
      <c r="S10149" s="14">
        <f t="shared" ca="1" si="1112"/>
        <v>1580240.7720000001</v>
      </c>
      <c r="T10149" s="11" t="s">
        <v>25</v>
      </c>
      <c r="U10149" s="18" t="s">
        <v>36</v>
      </c>
    </row>
    <row r="10150" spans="1:21" ht="15" customHeight="1" x14ac:dyDescent="0.15">
      <c r="A10150" s="10" t="s">
        <v>10198</v>
      </c>
      <c r="B10150" s="11" t="s">
        <v>31</v>
      </c>
      <c r="C10150" s="11" t="s">
        <v>76</v>
      </c>
      <c r="D10150" s="12">
        <v>45772</v>
      </c>
      <c r="E10150" s="11">
        <v>4015</v>
      </c>
      <c r="F10150" s="11" t="s">
        <v>33</v>
      </c>
      <c r="G10150" s="13">
        <v>800.82</v>
      </c>
      <c r="H10150" s="14">
        <f t="shared" si="1106"/>
        <v>3215292.3000000003</v>
      </c>
      <c r="I10150" s="14">
        <f>IF(F10150="GHS",H10150,H10150*Assumptions!$B$4)</f>
        <v>3215292.3000000003</v>
      </c>
      <c r="J10150" s="15" t="str">
        <f>INDEX(Assumptions!$B$8:$B$12,MATCH(B10150,Assumptions!$A$8:$A$12,0))</f>
        <v>Weighted Average</v>
      </c>
      <c r="K10150" s="16">
        <f>G10150/(1-INDEX(Assumptions!$D$8:$D$12,MATCH(B10150,Assumptions!$A$8:$A$12,0)))</f>
        <v>1112.25</v>
      </c>
      <c r="L10150" s="16">
        <f t="shared" si="1107"/>
        <v>24.0246</v>
      </c>
      <c r="M10150" s="16">
        <f t="shared" si="1108"/>
        <v>55.612500000000004</v>
      </c>
      <c r="N10150" s="14">
        <f>E10150*(K10150-L10150-M10150)*IF(F10150="GHS",1,Assumptions!$B$4)</f>
        <v>4145940.7935000001</v>
      </c>
      <c r="O10150" s="15">
        <f t="shared" ca="1" si="1109"/>
        <v>514</v>
      </c>
      <c r="P10150" s="15" t="str">
        <f t="shared" ca="1" si="1110"/>
        <v>365d+</v>
      </c>
      <c r="Q10150" s="17">
        <f ca="1">IF(P10150="0-90d",0,IF(P10150="91-180d",INDEX(Assumptions!$F$8:$F$12,MATCH(B10150,Assumptions!$A$8:$A$12,0)),IF(P10150="181-365d",INDEX(Assumptions!$G$8:$G$12,MATCH(B10150,Assumptions!$A$8:$A$12,0)),INDEX(Assumptions!$H$8:$H$12,MATCH(B10150,Assumptions!$A$8:$A$12,0)))))</f>
        <v>0.6</v>
      </c>
      <c r="R10150" s="14">
        <f t="shared" ca="1" si="1111"/>
        <v>1929175.3800000001</v>
      </c>
      <c r="S10150" s="14">
        <f t="shared" ca="1" si="1112"/>
        <v>1286116.9200000002</v>
      </c>
      <c r="T10150" s="11" t="s">
        <v>25</v>
      </c>
      <c r="U10150" s="18" t="s">
        <v>26</v>
      </c>
    </row>
    <row r="10151" spans="1:21" ht="15" customHeight="1" x14ac:dyDescent="0.15">
      <c r="A10151" s="10" t="s">
        <v>10199</v>
      </c>
      <c r="B10151" s="11" t="s">
        <v>31</v>
      </c>
      <c r="C10151" s="11" t="s">
        <v>32</v>
      </c>
      <c r="D10151" s="12">
        <v>45919</v>
      </c>
      <c r="E10151" s="11">
        <v>84</v>
      </c>
      <c r="F10151" s="11" t="s">
        <v>33</v>
      </c>
      <c r="G10151" s="13">
        <v>3200.09</v>
      </c>
      <c r="H10151" s="14">
        <f t="shared" si="1106"/>
        <v>268807.56</v>
      </c>
      <c r="I10151" s="14">
        <f>IF(F10151="GHS",H10151,H10151*Assumptions!$B$4)</f>
        <v>268807.56</v>
      </c>
      <c r="J10151" s="15" t="str">
        <f>INDEX(Assumptions!$B$8:$B$12,MATCH(B10151,Assumptions!$A$8:$A$12,0))</f>
        <v>Weighted Average</v>
      </c>
      <c r="K10151" s="16">
        <f>G10151/(1-INDEX(Assumptions!$D$8:$D$12,MATCH(B10151,Assumptions!$A$8:$A$12,0)))</f>
        <v>4444.5694444444453</v>
      </c>
      <c r="L10151" s="16">
        <f t="shared" si="1107"/>
        <v>96.002700000000004</v>
      </c>
      <c r="M10151" s="16">
        <f t="shared" si="1108"/>
        <v>222.22847222222228</v>
      </c>
      <c r="N10151" s="14">
        <f>E10151*(K10151-L10151-M10151)*IF(F10151="GHS",1,Assumptions!$B$4)</f>
        <v>346612.41486666678</v>
      </c>
      <c r="O10151" s="15">
        <f t="shared" ca="1" si="1109"/>
        <v>367</v>
      </c>
      <c r="P10151" s="15" t="str">
        <f t="shared" ca="1" si="1110"/>
        <v>365d+</v>
      </c>
      <c r="Q10151" s="17">
        <f ca="1">IF(P10151="0-90d",0,IF(P10151="91-180d",INDEX(Assumptions!$F$8:$F$12,MATCH(B10151,Assumptions!$A$8:$A$12,0)),IF(P10151="181-365d",INDEX(Assumptions!$G$8:$G$12,MATCH(B10151,Assumptions!$A$8:$A$12,0)),INDEX(Assumptions!$H$8:$H$12,MATCH(B10151,Assumptions!$A$8:$A$12,0)))))</f>
        <v>0.6</v>
      </c>
      <c r="R10151" s="14">
        <f t="shared" ca="1" si="1111"/>
        <v>161284.53599999999</v>
      </c>
      <c r="S10151" s="14">
        <f t="shared" ca="1" si="1112"/>
        <v>107523.024</v>
      </c>
      <c r="T10151" s="11" t="s">
        <v>25</v>
      </c>
      <c r="U10151" s="18" t="s">
        <v>36</v>
      </c>
    </row>
    <row r="10152" spans="1:21" ht="15" customHeight="1" x14ac:dyDescent="0.15">
      <c r="A10152" s="10" t="s">
        <v>10200</v>
      </c>
      <c r="B10152" s="11" t="s">
        <v>31</v>
      </c>
      <c r="C10152" s="11" t="s">
        <v>63</v>
      </c>
      <c r="D10152" s="12">
        <v>46033</v>
      </c>
      <c r="E10152" s="11">
        <v>4286</v>
      </c>
      <c r="F10152" s="11" t="s">
        <v>33</v>
      </c>
      <c r="G10152" s="13">
        <v>3819.91</v>
      </c>
      <c r="H10152" s="14">
        <f t="shared" si="1106"/>
        <v>16372134.26</v>
      </c>
      <c r="I10152" s="14">
        <f>IF(F10152="GHS",H10152,H10152*Assumptions!$B$4)</f>
        <v>16372134.26</v>
      </c>
      <c r="J10152" s="15" t="str">
        <f>INDEX(Assumptions!$B$8:$B$12,MATCH(B10152,Assumptions!$A$8:$A$12,0))</f>
        <v>Weighted Average</v>
      </c>
      <c r="K10152" s="16">
        <f>G10152/(1-INDEX(Assumptions!$D$8:$D$12,MATCH(B10152,Assumptions!$A$8:$A$12,0)))</f>
        <v>5305.4305555555557</v>
      </c>
      <c r="L10152" s="16">
        <f t="shared" si="1107"/>
        <v>114.59729999999999</v>
      </c>
      <c r="M10152" s="16">
        <f t="shared" si="1108"/>
        <v>265.27152777777781</v>
      </c>
      <c r="N10152" s="14">
        <f>E10152*(K10152-L10152-M10152)*IF(F10152="GHS",1,Assumptions!$B$4)</f>
        <v>21110957.565255553</v>
      </c>
      <c r="O10152" s="15">
        <f t="shared" ca="1" si="1109"/>
        <v>253</v>
      </c>
      <c r="P10152" s="15" t="str">
        <f t="shared" ca="1" si="1110"/>
        <v>181-365d</v>
      </c>
      <c r="Q10152" s="17">
        <f ca="1">IF(P10152="0-90d",0,IF(P10152="91-180d",INDEX(Assumptions!$F$8:$F$12,MATCH(B10152,Assumptions!$A$8:$A$12,0)),IF(P10152="181-365d",INDEX(Assumptions!$G$8:$G$12,MATCH(B10152,Assumptions!$A$8:$A$12,0)),INDEX(Assumptions!$H$8:$H$12,MATCH(B10152,Assumptions!$A$8:$A$12,0)))))</f>
        <v>0.2</v>
      </c>
      <c r="R10152" s="14">
        <f t="shared" ca="1" si="1111"/>
        <v>3274426.852</v>
      </c>
      <c r="S10152" s="14">
        <f t="shared" ca="1" si="1112"/>
        <v>13097707.408</v>
      </c>
      <c r="T10152" s="11" t="s">
        <v>25</v>
      </c>
      <c r="U10152" s="18" t="s">
        <v>26</v>
      </c>
    </row>
    <row r="10153" spans="1:21" ht="15" customHeight="1" x14ac:dyDescent="0.15">
      <c r="A10153" s="10" t="s">
        <v>10201</v>
      </c>
      <c r="B10153" s="11" t="s">
        <v>41</v>
      </c>
      <c r="C10153" s="11" t="s">
        <v>49</v>
      </c>
      <c r="D10153" s="12">
        <v>46023</v>
      </c>
      <c r="E10153" s="11">
        <v>1067</v>
      </c>
      <c r="F10153" s="11" t="s">
        <v>33</v>
      </c>
      <c r="G10153" s="13">
        <v>374.71</v>
      </c>
      <c r="H10153" s="14">
        <f t="shared" si="1106"/>
        <v>399815.57</v>
      </c>
      <c r="I10153" s="14">
        <f>IF(F10153="GHS",H10153,H10153*Assumptions!$B$4)</f>
        <v>399815.57</v>
      </c>
      <c r="J10153" s="15" t="str">
        <f>INDEX(Assumptions!$B$8:$B$12,MATCH(B10153,Assumptions!$A$8:$A$12,0))</f>
        <v>Weighted Average</v>
      </c>
      <c r="K10153" s="16">
        <f>G10153/(1-INDEX(Assumptions!$D$8:$D$12,MATCH(B10153,Assumptions!$A$8:$A$12,0)))</f>
        <v>576.47692307692307</v>
      </c>
      <c r="L10153" s="16">
        <f t="shared" si="1107"/>
        <v>11.241299999999999</v>
      </c>
      <c r="M10153" s="16">
        <f t="shared" si="1108"/>
        <v>28.823846153846155</v>
      </c>
      <c r="N10153" s="14">
        <f>E10153*(K10153-L10153-M10153)*IF(F10153="GHS",1,Assumptions!$B$4)</f>
        <v>572351.36597692303</v>
      </c>
      <c r="O10153" s="15">
        <f t="shared" ca="1" si="1109"/>
        <v>263</v>
      </c>
      <c r="P10153" s="15" t="str">
        <f t="shared" ca="1" si="1110"/>
        <v>181-365d</v>
      </c>
      <c r="Q10153" s="17">
        <f ca="1">IF(P10153="0-90d",0,IF(P10153="91-180d",INDEX(Assumptions!$F$8:$F$12,MATCH(B10153,Assumptions!$A$8:$A$12,0)),IF(P10153="181-365d",INDEX(Assumptions!$G$8:$G$12,MATCH(B10153,Assumptions!$A$8:$A$12,0)),INDEX(Assumptions!$H$8:$H$12,MATCH(B10153,Assumptions!$A$8:$A$12,0)))))</f>
        <v>0.35</v>
      </c>
      <c r="R10153" s="14">
        <f t="shared" ca="1" si="1111"/>
        <v>139935.44949999999</v>
      </c>
      <c r="S10153" s="14">
        <f t="shared" si="1112"/>
        <v>0</v>
      </c>
      <c r="T10153" s="11" t="s">
        <v>39</v>
      </c>
      <c r="U10153" s="18" t="s">
        <v>36</v>
      </c>
    </row>
    <row r="10154" spans="1:21" ht="15" customHeight="1" x14ac:dyDescent="0.15">
      <c r="A10154" s="10" t="s">
        <v>10202</v>
      </c>
      <c r="B10154" s="11" t="s">
        <v>41</v>
      </c>
      <c r="C10154" s="11" t="s">
        <v>49</v>
      </c>
      <c r="D10154" s="12">
        <v>45769</v>
      </c>
      <c r="E10154" s="11">
        <v>2886</v>
      </c>
      <c r="F10154" s="11" t="s">
        <v>33</v>
      </c>
      <c r="G10154" s="13">
        <v>698.08</v>
      </c>
      <c r="H10154" s="14">
        <f t="shared" si="1106"/>
        <v>2014658.8800000001</v>
      </c>
      <c r="I10154" s="14">
        <f>IF(F10154="GHS",H10154,H10154*Assumptions!$B$4)</f>
        <v>2014658.8800000001</v>
      </c>
      <c r="J10154" s="15" t="str">
        <f>INDEX(Assumptions!$B$8:$B$12,MATCH(B10154,Assumptions!$A$8:$A$12,0))</f>
        <v>Weighted Average</v>
      </c>
      <c r="K10154" s="16">
        <f>G10154/(1-INDEX(Assumptions!$D$8:$D$12,MATCH(B10154,Assumptions!$A$8:$A$12,0)))</f>
        <v>1073.9692307692308</v>
      </c>
      <c r="L10154" s="16">
        <f t="shared" si="1107"/>
        <v>20.942399999999999</v>
      </c>
      <c r="M10154" s="16">
        <f t="shared" si="1108"/>
        <v>53.698461538461544</v>
      </c>
      <c r="N10154" s="14">
        <f>E10154*(K10154-L10154-M10154)*IF(F10154="GHS",1,Assumptions!$B$4)</f>
        <v>2884061.6736000003</v>
      </c>
      <c r="O10154" s="15">
        <f t="shared" ca="1" si="1109"/>
        <v>517</v>
      </c>
      <c r="P10154" s="15" t="str">
        <f t="shared" ca="1" si="1110"/>
        <v>365d+</v>
      </c>
      <c r="Q10154" s="17">
        <f ca="1">IF(P10154="0-90d",0,IF(P10154="91-180d",INDEX(Assumptions!$F$8:$F$12,MATCH(B10154,Assumptions!$A$8:$A$12,0)),IF(P10154="181-365d",INDEX(Assumptions!$G$8:$G$12,MATCH(B10154,Assumptions!$A$8:$A$12,0)),INDEX(Assumptions!$H$8:$H$12,MATCH(B10154,Assumptions!$A$8:$A$12,0)))))</f>
        <v>0.8</v>
      </c>
      <c r="R10154" s="14">
        <f t="shared" ca="1" si="1111"/>
        <v>1611727.1040000003</v>
      </c>
      <c r="S10154" s="14">
        <f t="shared" ca="1" si="1112"/>
        <v>402931.77599999984</v>
      </c>
      <c r="T10154" s="11" t="s">
        <v>50</v>
      </c>
      <c r="U10154" s="18" t="s">
        <v>26</v>
      </c>
    </row>
    <row r="10155" spans="1:21" ht="15" customHeight="1" x14ac:dyDescent="0.15">
      <c r="A10155" s="10" t="s">
        <v>10203</v>
      </c>
      <c r="B10155" s="11" t="s">
        <v>22</v>
      </c>
      <c r="C10155" s="11" t="s">
        <v>61</v>
      </c>
      <c r="D10155" s="12">
        <v>45812</v>
      </c>
      <c r="E10155" s="11">
        <v>2548</v>
      </c>
      <c r="F10155" s="11" t="s">
        <v>24</v>
      </c>
      <c r="G10155" s="13">
        <v>19776.53</v>
      </c>
      <c r="H10155" s="14">
        <f t="shared" si="1106"/>
        <v>50390598.439999998</v>
      </c>
      <c r="I10155" s="14">
        <f>IF(F10155="GHS",H10155,H10155*Assumptions!$B$4)</f>
        <v>544218463.15200007</v>
      </c>
      <c r="J10155" s="15" t="str">
        <f>INDEX(Assumptions!$B$8:$B$12,MATCH(B10155,Assumptions!$A$8:$A$12,0))</f>
        <v>FIFO</v>
      </c>
      <c r="K10155" s="16">
        <f>G10155/(1-INDEX(Assumptions!$D$8:$D$12,MATCH(B10155,Assumptions!$A$8:$A$12,0)))</f>
        <v>24117.719512195119</v>
      </c>
      <c r="L10155" s="16">
        <f t="shared" si="1107"/>
        <v>593.29589999999996</v>
      </c>
      <c r="M10155" s="16">
        <f t="shared" si="1108"/>
        <v>1205.8859756097561</v>
      </c>
      <c r="N10155" s="14">
        <f>E10155*(K10155-L10155-M10155)*IF(F10155="GHS",1,Assumptions!$B$4)</f>
        <v>614170446.09861076</v>
      </c>
      <c r="O10155" s="15">
        <f t="shared" ca="1" si="1109"/>
        <v>474</v>
      </c>
      <c r="P10155" s="15" t="str">
        <f t="shared" ca="1" si="1110"/>
        <v>365d+</v>
      </c>
      <c r="Q10155" s="17">
        <f ca="1">IF(P10155="0-90d",0,IF(P10155="91-180d",INDEX(Assumptions!$F$8:$F$12,MATCH(B10155,Assumptions!$A$8:$A$12,0)),IF(P10155="181-365d",INDEX(Assumptions!$G$8:$G$12,MATCH(B10155,Assumptions!$A$8:$A$12,0)),INDEX(Assumptions!$H$8:$H$12,MATCH(B10155,Assumptions!$A$8:$A$12,0)))))</f>
        <v>0.5</v>
      </c>
      <c r="R10155" s="14">
        <f t="shared" ca="1" si="1111"/>
        <v>272109231.57600003</v>
      </c>
      <c r="S10155" s="14">
        <f t="shared" ca="1" si="1112"/>
        <v>272109231.57600003</v>
      </c>
      <c r="T10155" s="11" t="s">
        <v>25</v>
      </c>
      <c r="U10155" s="18" t="s">
        <v>26</v>
      </c>
    </row>
    <row r="10156" spans="1:21" ht="15" customHeight="1" x14ac:dyDescent="0.15">
      <c r="A10156" s="10" t="s">
        <v>10204</v>
      </c>
      <c r="B10156" s="11" t="s">
        <v>31</v>
      </c>
      <c r="C10156" s="11" t="s">
        <v>32</v>
      </c>
      <c r="D10156" s="12">
        <v>46213</v>
      </c>
      <c r="E10156" s="11">
        <v>2157</v>
      </c>
      <c r="F10156" s="11" t="s">
        <v>33</v>
      </c>
      <c r="G10156" s="13">
        <v>1335.96</v>
      </c>
      <c r="H10156" s="14">
        <f t="shared" si="1106"/>
        <v>2881665.72</v>
      </c>
      <c r="I10156" s="14">
        <f>IF(F10156="GHS",H10156,H10156*Assumptions!$B$4)</f>
        <v>2881665.72</v>
      </c>
      <c r="J10156" s="15" t="str">
        <f>INDEX(Assumptions!$B$8:$B$12,MATCH(B10156,Assumptions!$A$8:$A$12,0))</f>
        <v>Weighted Average</v>
      </c>
      <c r="K10156" s="16">
        <f>G10156/(1-INDEX(Assumptions!$D$8:$D$12,MATCH(B10156,Assumptions!$A$8:$A$12,0)))</f>
        <v>1855.5000000000002</v>
      </c>
      <c r="L10156" s="16">
        <f t="shared" si="1107"/>
        <v>40.078800000000001</v>
      </c>
      <c r="M10156" s="16">
        <f t="shared" si="1108"/>
        <v>92.77500000000002</v>
      </c>
      <c r="N10156" s="14">
        <f>E10156*(K10156-L10156-M10156)*IF(F10156="GHS",1,Assumptions!$B$4)</f>
        <v>3715747.8534000004</v>
      </c>
      <c r="O10156" s="15">
        <f t="shared" ca="1" si="1109"/>
        <v>73</v>
      </c>
      <c r="P10156" s="15" t="str">
        <f t="shared" ca="1" si="1110"/>
        <v>0-90d</v>
      </c>
      <c r="Q10156" s="17">
        <f ca="1">IF(P10156="0-90d",0,IF(P10156="91-180d",INDEX(Assumptions!$F$8:$F$12,MATCH(B10156,Assumptions!$A$8:$A$12,0)),IF(P10156="181-365d",INDEX(Assumptions!$G$8:$G$12,MATCH(B10156,Assumptions!$A$8:$A$12,0)),INDEX(Assumptions!$H$8:$H$12,MATCH(B10156,Assumptions!$A$8:$A$12,0)))))</f>
        <v>0</v>
      </c>
      <c r="R10156" s="14">
        <f t="shared" ca="1" si="1111"/>
        <v>0</v>
      </c>
      <c r="S10156" s="14">
        <f t="shared" ca="1" si="1112"/>
        <v>2881665.72</v>
      </c>
      <c r="T10156" s="11" t="s">
        <v>25</v>
      </c>
      <c r="U10156" s="18" t="s">
        <v>26</v>
      </c>
    </row>
    <row r="10157" spans="1:21" ht="15" customHeight="1" x14ac:dyDescent="0.15">
      <c r="A10157" s="10" t="s">
        <v>10205</v>
      </c>
      <c r="B10157" s="11" t="s">
        <v>28</v>
      </c>
      <c r="C10157" s="11" t="s">
        <v>29</v>
      </c>
      <c r="D10157" s="12">
        <v>46056</v>
      </c>
      <c r="E10157" s="11">
        <v>2782</v>
      </c>
      <c r="F10157" s="11" t="s">
        <v>24</v>
      </c>
      <c r="G10157" s="13">
        <v>3631.87</v>
      </c>
      <c r="H10157" s="14">
        <f t="shared" si="1106"/>
        <v>10103862.34</v>
      </c>
      <c r="I10157" s="14">
        <f>IF(F10157="GHS",H10157,H10157*Assumptions!$B$4)</f>
        <v>109121713.272</v>
      </c>
      <c r="J10157" s="15" t="str">
        <f>INDEX(Assumptions!$B$8:$B$12,MATCH(B10157,Assumptions!$A$8:$A$12,0))</f>
        <v>Fair Value Less Costs to Sell</v>
      </c>
      <c r="K10157" s="16">
        <f>G10157/(1-INDEX(Assumptions!$D$8:$D$12,MATCH(B10157,Assumptions!$A$8:$A$12,0)))</f>
        <v>4127.125</v>
      </c>
      <c r="L10157" s="16">
        <f t="shared" si="1107"/>
        <v>108.95609999999999</v>
      </c>
      <c r="M10157" s="16">
        <f t="shared" si="1108"/>
        <v>206.35625000000002</v>
      </c>
      <c r="N10157" s="14">
        <f>E10157*(K10157-L10157-M10157)*IF(F10157="GHS",1,Assumptions!$B$4)</f>
        <v>114528198.15684001</v>
      </c>
      <c r="O10157" s="15">
        <f t="shared" ca="1" si="1109"/>
        <v>230</v>
      </c>
      <c r="P10157" s="15" t="str">
        <f t="shared" ca="1" si="1110"/>
        <v>181-365d</v>
      </c>
      <c r="Q10157" s="17">
        <f ca="1">IF(P10157="0-90d",0,IF(P10157="91-180d",INDEX(Assumptions!$F$8:$F$12,MATCH(B10157,Assumptions!$A$8:$A$12,0)),IF(P10157="181-365d",INDEX(Assumptions!$G$8:$G$12,MATCH(B10157,Assumptions!$A$8:$A$12,0)),INDEX(Assumptions!$H$8:$H$12,MATCH(B10157,Assumptions!$A$8:$A$12,0)))))</f>
        <v>0.1</v>
      </c>
      <c r="R10157" s="14">
        <f t="shared" ca="1" si="1111"/>
        <v>10912171.327200001</v>
      </c>
      <c r="S10157" s="14">
        <f t="shared" ca="1" si="1112"/>
        <v>98209541.944800004</v>
      </c>
      <c r="T10157" s="11" t="s">
        <v>25</v>
      </c>
      <c r="U10157" s="18" t="s">
        <v>26</v>
      </c>
    </row>
    <row r="10158" spans="1:21" ht="15" customHeight="1" x14ac:dyDescent="0.15">
      <c r="A10158" s="10" t="s">
        <v>10206</v>
      </c>
      <c r="B10158" s="11" t="s">
        <v>41</v>
      </c>
      <c r="C10158" s="11" t="s">
        <v>49</v>
      </c>
      <c r="D10158" s="12">
        <v>45991</v>
      </c>
      <c r="E10158" s="11">
        <v>4476</v>
      </c>
      <c r="F10158" s="11" t="s">
        <v>33</v>
      </c>
      <c r="G10158" s="13">
        <v>312.26</v>
      </c>
      <c r="H10158" s="14">
        <f t="shared" si="1106"/>
        <v>1397675.76</v>
      </c>
      <c r="I10158" s="14">
        <f>IF(F10158="GHS",H10158,H10158*Assumptions!$B$4)</f>
        <v>1397675.76</v>
      </c>
      <c r="J10158" s="15" t="str">
        <f>INDEX(Assumptions!$B$8:$B$12,MATCH(B10158,Assumptions!$A$8:$A$12,0))</f>
        <v>Weighted Average</v>
      </c>
      <c r="K10158" s="16">
        <f>G10158/(1-INDEX(Assumptions!$D$8:$D$12,MATCH(B10158,Assumptions!$A$8:$A$12,0)))</f>
        <v>480.4</v>
      </c>
      <c r="L10158" s="16">
        <f t="shared" si="1107"/>
        <v>9.367799999999999</v>
      </c>
      <c r="M10158" s="16">
        <f t="shared" si="1108"/>
        <v>24.02</v>
      </c>
      <c r="N10158" s="14">
        <f>E10158*(K10158-L10158-M10158)*IF(F10158="GHS",1,Assumptions!$B$4)</f>
        <v>2000826.6072</v>
      </c>
      <c r="O10158" s="15">
        <f t="shared" ca="1" si="1109"/>
        <v>295</v>
      </c>
      <c r="P10158" s="15" t="str">
        <f t="shared" ca="1" si="1110"/>
        <v>181-365d</v>
      </c>
      <c r="Q10158" s="17">
        <f ca="1">IF(P10158="0-90d",0,IF(P10158="91-180d",INDEX(Assumptions!$F$8:$F$12,MATCH(B10158,Assumptions!$A$8:$A$12,0)),IF(P10158="181-365d",INDEX(Assumptions!$G$8:$G$12,MATCH(B10158,Assumptions!$A$8:$A$12,0)),INDEX(Assumptions!$H$8:$H$12,MATCH(B10158,Assumptions!$A$8:$A$12,0)))))</f>
        <v>0.35</v>
      </c>
      <c r="R10158" s="14">
        <f t="shared" ca="1" si="1111"/>
        <v>489186.51599999995</v>
      </c>
      <c r="S10158" s="14">
        <f t="shared" ca="1" si="1112"/>
        <v>908489.24400000006</v>
      </c>
      <c r="T10158" s="11" t="s">
        <v>25</v>
      </c>
      <c r="U10158" s="18" t="s">
        <v>36</v>
      </c>
    </row>
    <row r="10159" spans="1:21" ht="15" customHeight="1" x14ac:dyDescent="0.15">
      <c r="A10159" s="10" t="s">
        <v>10207</v>
      </c>
      <c r="B10159" s="11" t="s">
        <v>41</v>
      </c>
      <c r="C10159" s="11" t="s">
        <v>115</v>
      </c>
      <c r="D10159" s="12">
        <v>45828</v>
      </c>
      <c r="E10159" s="11">
        <v>1647</v>
      </c>
      <c r="F10159" s="11" t="s">
        <v>33</v>
      </c>
      <c r="G10159" s="13">
        <v>439.19</v>
      </c>
      <c r="H10159" s="14">
        <f t="shared" si="1106"/>
        <v>723345.93</v>
      </c>
      <c r="I10159" s="14">
        <f>IF(F10159="GHS",H10159,H10159*Assumptions!$B$4)</f>
        <v>723345.93</v>
      </c>
      <c r="J10159" s="15" t="str">
        <f>INDEX(Assumptions!$B$8:$B$12,MATCH(B10159,Assumptions!$A$8:$A$12,0))</f>
        <v>Weighted Average</v>
      </c>
      <c r="K10159" s="16">
        <f>G10159/(1-INDEX(Assumptions!$D$8:$D$12,MATCH(B10159,Assumptions!$A$8:$A$12,0)))</f>
        <v>675.676923076923</v>
      </c>
      <c r="L10159" s="16">
        <f t="shared" si="1107"/>
        <v>13.175699999999999</v>
      </c>
      <c r="M10159" s="16">
        <f t="shared" si="1108"/>
        <v>33.783846153846149</v>
      </c>
      <c r="N10159" s="14">
        <f>E10159*(K10159-L10159-M10159)*IF(F10159="GHS",1,Assumptions!$B$4)</f>
        <v>1035497.5197923075</v>
      </c>
      <c r="O10159" s="15">
        <f t="shared" ca="1" si="1109"/>
        <v>458</v>
      </c>
      <c r="P10159" s="15" t="str">
        <f t="shared" ca="1" si="1110"/>
        <v>365d+</v>
      </c>
      <c r="Q10159" s="17">
        <f ca="1">IF(P10159="0-90d",0,IF(P10159="91-180d",INDEX(Assumptions!$F$8:$F$12,MATCH(B10159,Assumptions!$A$8:$A$12,0)),IF(P10159="181-365d",INDEX(Assumptions!$G$8:$G$12,MATCH(B10159,Assumptions!$A$8:$A$12,0)),INDEX(Assumptions!$H$8:$H$12,MATCH(B10159,Assumptions!$A$8:$A$12,0)))))</f>
        <v>0.8</v>
      </c>
      <c r="R10159" s="14">
        <f t="shared" ca="1" si="1111"/>
        <v>578676.74400000006</v>
      </c>
      <c r="S10159" s="14">
        <f t="shared" ca="1" si="1112"/>
        <v>144669.18599999999</v>
      </c>
      <c r="T10159" s="11" t="s">
        <v>25</v>
      </c>
      <c r="U10159" s="18" t="s">
        <v>26</v>
      </c>
    </row>
    <row r="10160" spans="1:21" ht="15" customHeight="1" x14ac:dyDescent="0.15">
      <c r="A10160" s="10" t="s">
        <v>10208</v>
      </c>
      <c r="B10160" s="11" t="s">
        <v>22</v>
      </c>
      <c r="C10160" s="11" t="s">
        <v>81</v>
      </c>
      <c r="D10160" s="12">
        <v>45856</v>
      </c>
      <c r="E10160" s="11">
        <v>4673</v>
      </c>
      <c r="F10160" s="11" t="s">
        <v>24</v>
      </c>
      <c r="G10160" s="13">
        <v>30141.34</v>
      </c>
      <c r="H10160" s="14">
        <f t="shared" si="1106"/>
        <v>140850481.81999999</v>
      </c>
      <c r="I10160" s="14">
        <f>IF(F10160="GHS",H10160,H10160*Assumptions!$B$4)</f>
        <v>1521185203.6560001</v>
      </c>
      <c r="J10160" s="15" t="str">
        <f>INDEX(Assumptions!$B$8:$B$12,MATCH(B10160,Assumptions!$A$8:$A$12,0))</f>
        <v>FIFO</v>
      </c>
      <c r="K10160" s="16">
        <f>G10160/(1-INDEX(Assumptions!$D$8:$D$12,MATCH(B10160,Assumptions!$A$8:$A$12,0)))</f>
        <v>36757.731707317071</v>
      </c>
      <c r="L10160" s="16">
        <f t="shared" si="1107"/>
        <v>904.24019999999996</v>
      </c>
      <c r="M10160" s="16">
        <f t="shared" si="1108"/>
        <v>1837.8865853658535</v>
      </c>
      <c r="N10160" s="14">
        <f>E10160*(K10160-L10160-M10160)*IF(F10160="GHS",1,Assumptions!$B$4)</f>
        <v>1716713155.4430032</v>
      </c>
      <c r="O10160" s="15">
        <f t="shared" ca="1" si="1109"/>
        <v>430</v>
      </c>
      <c r="P10160" s="15" t="str">
        <f t="shared" ca="1" si="1110"/>
        <v>365d+</v>
      </c>
      <c r="Q10160" s="17">
        <f ca="1">IF(P10160="0-90d",0,IF(P10160="91-180d",INDEX(Assumptions!$F$8:$F$12,MATCH(B10160,Assumptions!$A$8:$A$12,0)),IF(P10160="181-365d",INDEX(Assumptions!$G$8:$G$12,MATCH(B10160,Assumptions!$A$8:$A$12,0)),INDEX(Assumptions!$H$8:$H$12,MATCH(B10160,Assumptions!$A$8:$A$12,0)))))</f>
        <v>0.5</v>
      </c>
      <c r="R10160" s="14">
        <f t="shared" ca="1" si="1111"/>
        <v>760592601.82800007</v>
      </c>
      <c r="S10160" s="14">
        <f t="shared" ca="1" si="1112"/>
        <v>760592601.82800007</v>
      </c>
      <c r="T10160" s="11" t="s">
        <v>25</v>
      </c>
      <c r="U10160" s="18" t="s">
        <v>26</v>
      </c>
    </row>
    <row r="10161" spans="1:21" ht="15" customHeight="1" x14ac:dyDescent="0.15">
      <c r="A10161" s="10" t="s">
        <v>10209</v>
      </c>
      <c r="B10161" s="11" t="s">
        <v>46</v>
      </c>
      <c r="C10161" s="11" t="s">
        <v>119</v>
      </c>
      <c r="D10161" s="12">
        <v>46078</v>
      </c>
      <c r="E10161" s="11">
        <v>3700</v>
      </c>
      <c r="F10161" s="11" t="s">
        <v>33</v>
      </c>
      <c r="G10161" s="13">
        <v>419967.51</v>
      </c>
      <c r="H10161" s="14">
        <f t="shared" si="1106"/>
        <v>1553879787</v>
      </c>
      <c r="I10161" s="14">
        <f>IF(F10161="GHS",H10161,H10161*Assumptions!$B$4)</f>
        <v>1553879787</v>
      </c>
      <c r="J10161" s="15" t="str">
        <f>INDEX(Assumptions!$B$8:$B$12,MATCH(B10161,Assumptions!$A$8:$A$12,0))</f>
        <v>Specific Identification</v>
      </c>
      <c r="K10161" s="16">
        <f>G10161/(1-INDEX(Assumptions!$D$8:$D$12,MATCH(B10161,Assumptions!$A$8:$A$12,0)))</f>
        <v>538419.88461538462</v>
      </c>
      <c r="L10161" s="16">
        <f t="shared" si="1107"/>
        <v>12599.025299999999</v>
      </c>
      <c r="M10161" s="16">
        <f t="shared" si="1108"/>
        <v>26920.994230769233</v>
      </c>
      <c r="N10161" s="14">
        <f>E10161*(K10161-L10161-M10161)*IF(F10161="GHS",1,Assumptions!$B$4)</f>
        <v>1845929500.813077</v>
      </c>
      <c r="O10161" s="15">
        <f t="shared" ca="1" si="1109"/>
        <v>208</v>
      </c>
      <c r="P10161" s="15" t="str">
        <f t="shared" ca="1" si="1110"/>
        <v>181-365d</v>
      </c>
      <c r="Q10161" s="17">
        <f ca="1">IF(P10161="0-90d",0,IF(P10161="91-180d",INDEX(Assumptions!$F$8:$F$12,MATCH(B10161,Assumptions!$A$8:$A$12,0)),IF(P10161="181-365d",INDEX(Assumptions!$G$8:$G$12,MATCH(B10161,Assumptions!$A$8:$A$12,0)),INDEX(Assumptions!$H$8:$H$12,MATCH(B10161,Assumptions!$A$8:$A$12,0)))))</f>
        <v>0.05</v>
      </c>
      <c r="R10161" s="14">
        <f t="shared" ca="1" si="1111"/>
        <v>77693989.350000009</v>
      </c>
      <c r="S10161" s="14">
        <f t="shared" ca="1" si="1112"/>
        <v>1476185797.6500001</v>
      </c>
      <c r="T10161" s="11" t="s">
        <v>25</v>
      </c>
      <c r="U10161" s="18" t="s">
        <v>36</v>
      </c>
    </row>
    <row r="10162" spans="1:21" ht="15" customHeight="1" x14ac:dyDescent="0.15">
      <c r="A10162" s="10" t="s">
        <v>10210</v>
      </c>
      <c r="B10162" s="11" t="s">
        <v>41</v>
      </c>
      <c r="C10162" s="11" t="s">
        <v>49</v>
      </c>
      <c r="D10162" s="12">
        <v>45824</v>
      </c>
      <c r="E10162" s="11">
        <v>801</v>
      </c>
      <c r="F10162" s="11" t="s">
        <v>33</v>
      </c>
      <c r="G10162" s="13">
        <v>399.49</v>
      </c>
      <c r="H10162" s="14">
        <f t="shared" si="1106"/>
        <v>319991.49</v>
      </c>
      <c r="I10162" s="14">
        <f>IF(F10162="GHS",H10162,H10162*Assumptions!$B$4)</f>
        <v>319991.49</v>
      </c>
      <c r="J10162" s="15" t="str">
        <f>INDEX(Assumptions!$B$8:$B$12,MATCH(B10162,Assumptions!$A$8:$A$12,0))</f>
        <v>Weighted Average</v>
      </c>
      <c r="K10162" s="16">
        <f>G10162/(1-INDEX(Assumptions!$D$8:$D$12,MATCH(B10162,Assumptions!$A$8:$A$12,0)))</f>
        <v>614.6</v>
      </c>
      <c r="L10162" s="16">
        <f t="shared" si="1107"/>
        <v>11.9847</v>
      </c>
      <c r="M10162" s="16">
        <f t="shared" si="1108"/>
        <v>30.730000000000004</v>
      </c>
      <c r="N10162" s="14">
        <f>E10162*(K10162-L10162-M10162)*IF(F10162="GHS",1,Assumptions!$B$4)</f>
        <v>458080.12530000001</v>
      </c>
      <c r="O10162" s="15">
        <f t="shared" ca="1" si="1109"/>
        <v>462</v>
      </c>
      <c r="P10162" s="15" t="str">
        <f t="shared" ca="1" si="1110"/>
        <v>365d+</v>
      </c>
      <c r="Q10162" s="17">
        <f ca="1">IF(P10162="0-90d",0,IF(P10162="91-180d",INDEX(Assumptions!$F$8:$F$12,MATCH(B10162,Assumptions!$A$8:$A$12,0)),IF(P10162="181-365d",INDEX(Assumptions!$G$8:$G$12,MATCH(B10162,Assumptions!$A$8:$A$12,0)),INDEX(Assumptions!$H$8:$H$12,MATCH(B10162,Assumptions!$A$8:$A$12,0)))))</f>
        <v>0.8</v>
      </c>
      <c r="R10162" s="14">
        <f t="shared" ca="1" si="1111"/>
        <v>255993.19200000001</v>
      </c>
      <c r="S10162" s="14">
        <f t="shared" ca="1" si="1112"/>
        <v>63998.297999999981</v>
      </c>
      <c r="T10162" s="11" t="s">
        <v>25</v>
      </c>
      <c r="U10162" s="18" t="s">
        <v>26</v>
      </c>
    </row>
    <row r="10163" spans="1:21" ht="15" customHeight="1" x14ac:dyDescent="0.15">
      <c r="A10163" s="10" t="s">
        <v>10211</v>
      </c>
      <c r="B10163" s="11" t="s">
        <v>41</v>
      </c>
      <c r="C10163" s="11" t="s">
        <v>115</v>
      </c>
      <c r="D10163" s="12">
        <v>45827</v>
      </c>
      <c r="E10163" s="11">
        <v>1654</v>
      </c>
      <c r="F10163" s="11" t="s">
        <v>33</v>
      </c>
      <c r="G10163" s="13">
        <v>343.05</v>
      </c>
      <c r="H10163" s="14">
        <f t="shared" si="1106"/>
        <v>567404.70000000007</v>
      </c>
      <c r="I10163" s="14">
        <f>IF(F10163="GHS",H10163,H10163*Assumptions!$B$4)</f>
        <v>567404.70000000007</v>
      </c>
      <c r="J10163" s="15" t="str">
        <f>INDEX(Assumptions!$B$8:$B$12,MATCH(B10163,Assumptions!$A$8:$A$12,0))</f>
        <v>Weighted Average</v>
      </c>
      <c r="K10163" s="16">
        <f>G10163/(1-INDEX(Assumptions!$D$8:$D$12,MATCH(B10163,Assumptions!$A$8:$A$12,0)))</f>
        <v>527.76923076923072</v>
      </c>
      <c r="L10163" s="16">
        <f t="shared" si="1107"/>
        <v>10.291499999999999</v>
      </c>
      <c r="M10163" s="16">
        <f t="shared" si="1108"/>
        <v>26.388461538461538</v>
      </c>
      <c r="N10163" s="14">
        <f>E10163*(K10163-L10163-M10163)*IF(F10163="GHS",1,Assumptions!$B$4)</f>
        <v>812261.65130769217</v>
      </c>
      <c r="O10163" s="15">
        <f t="shared" ca="1" si="1109"/>
        <v>459</v>
      </c>
      <c r="P10163" s="15" t="str">
        <f t="shared" ca="1" si="1110"/>
        <v>365d+</v>
      </c>
      <c r="Q10163" s="17">
        <f ca="1">IF(P10163="0-90d",0,IF(P10163="91-180d",INDEX(Assumptions!$F$8:$F$12,MATCH(B10163,Assumptions!$A$8:$A$12,0)),IF(P10163="181-365d",INDEX(Assumptions!$G$8:$G$12,MATCH(B10163,Assumptions!$A$8:$A$12,0)),INDEX(Assumptions!$H$8:$H$12,MATCH(B10163,Assumptions!$A$8:$A$12,0)))))</f>
        <v>0.8</v>
      </c>
      <c r="R10163" s="14">
        <f t="shared" ca="1" si="1111"/>
        <v>453923.76000000007</v>
      </c>
      <c r="S10163" s="14">
        <f t="shared" ca="1" si="1112"/>
        <v>113480.94</v>
      </c>
      <c r="T10163" s="11" t="s">
        <v>25</v>
      </c>
      <c r="U10163" s="18" t="s">
        <v>26</v>
      </c>
    </row>
    <row r="10164" spans="1:21" ht="15" customHeight="1" x14ac:dyDescent="0.15">
      <c r="A10164" s="10" t="s">
        <v>10212</v>
      </c>
      <c r="B10164" s="11" t="s">
        <v>31</v>
      </c>
      <c r="C10164" s="11" t="s">
        <v>32</v>
      </c>
      <c r="D10164" s="12">
        <v>45911</v>
      </c>
      <c r="E10164" s="11">
        <v>4153</v>
      </c>
      <c r="F10164" s="11" t="s">
        <v>33</v>
      </c>
      <c r="G10164" s="13">
        <v>1594.25</v>
      </c>
      <c r="H10164" s="14">
        <f t="shared" si="1106"/>
        <v>6620920.25</v>
      </c>
      <c r="I10164" s="14">
        <f>IF(F10164="GHS",H10164,H10164*Assumptions!$B$4)</f>
        <v>6620920.25</v>
      </c>
      <c r="J10164" s="15" t="str">
        <f>INDEX(Assumptions!$B$8:$B$12,MATCH(B10164,Assumptions!$A$8:$A$12,0))</f>
        <v>Weighted Average</v>
      </c>
      <c r="K10164" s="16">
        <f>G10164/(1-INDEX(Assumptions!$D$8:$D$12,MATCH(B10164,Assumptions!$A$8:$A$12,0)))</f>
        <v>2214.2361111111113</v>
      </c>
      <c r="L10164" s="16">
        <f t="shared" si="1107"/>
        <v>47.827500000000001</v>
      </c>
      <c r="M10164" s="16">
        <f t="shared" si="1108"/>
        <v>110.71180555555557</v>
      </c>
      <c r="N10164" s="14">
        <f>E10164*(K10164-L10164-M10164)*IF(F10164="GHS",1,Assumptions!$B$4)</f>
        <v>8537308.833472224</v>
      </c>
      <c r="O10164" s="15">
        <f t="shared" ca="1" si="1109"/>
        <v>375</v>
      </c>
      <c r="P10164" s="15" t="str">
        <f t="shared" ca="1" si="1110"/>
        <v>365d+</v>
      </c>
      <c r="Q10164" s="17">
        <f ca="1">IF(P10164="0-90d",0,IF(P10164="91-180d",INDEX(Assumptions!$F$8:$F$12,MATCH(B10164,Assumptions!$A$8:$A$12,0)),IF(P10164="181-365d",INDEX(Assumptions!$G$8:$G$12,MATCH(B10164,Assumptions!$A$8:$A$12,0)),INDEX(Assumptions!$H$8:$H$12,MATCH(B10164,Assumptions!$A$8:$A$12,0)))))</f>
        <v>0.6</v>
      </c>
      <c r="R10164" s="14">
        <f t="shared" ca="1" si="1111"/>
        <v>3972552.15</v>
      </c>
      <c r="S10164" s="14">
        <f t="shared" ca="1" si="1112"/>
        <v>2648368.1</v>
      </c>
      <c r="T10164" s="11" t="s">
        <v>25</v>
      </c>
      <c r="U10164" s="18" t="s">
        <v>26</v>
      </c>
    </row>
    <row r="10165" spans="1:21" ht="15" customHeight="1" x14ac:dyDescent="0.15">
      <c r="A10165" s="10" t="s">
        <v>10213</v>
      </c>
      <c r="B10165" s="11" t="s">
        <v>41</v>
      </c>
      <c r="C10165" s="11" t="s">
        <v>44</v>
      </c>
      <c r="D10165" s="12">
        <v>46035</v>
      </c>
      <c r="E10165" s="11">
        <v>1769</v>
      </c>
      <c r="F10165" s="11" t="s">
        <v>33</v>
      </c>
      <c r="G10165" s="13">
        <v>549.51</v>
      </c>
      <c r="H10165" s="14">
        <f t="shared" si="1106"/>
        <v>972083.19</v>
      </c>
      <c r="I10165" s="14">
        <f>IF(F10165="GHS",H10165,H10165*Assumptions!$B$4)</f>
        <v>972083.19</v>
      </c>
      <c r="J10165" s="15" t="str">
        <f>INDEX(Assumptions!$B$8:$B$12,MATCH(B10165,Assumptions!$A$8:$A$12,0))</f>
        <v>Weighted Average</v>
      </c>
      <c r="K10165" s="16">
        <f>G10165/(1-INDEX(Assumptions!$D$8:$D$12,MATCH(B10165,Assumptions!$A$8:$A$12,0)))</f>
        <v>845.4</v>
      </c>
      <c r="L10165" s="16">
        <f t="shared" si="1107"/>
        <v>16.485299999999999</v>
      </c>
      <c r="M10165" s="16">
        <f t="shared" si="1108"/>
        <v>42.27</v>
      </c>
      <c r="N10165" s="14">
        <f>E10165*(K10165-L10165-M10165)*IF(F10165="GHS",1,Assumptions!$B$4)</f>
        <v>1391574.4742999999</v>
      </c>
      <c r="O10165" s="15">
        <f t="shared" ca="1" si="1109"/>
        <v>251</v>
      </c>
      <c r="P10165" s="15" t="str">
        <f t="shared" ca="1" si="1110"/>
        <v>181-365d</v>
      </c>
      <c r="Q10165" s="17">
        <f ca="1">IF(P10165="0-90d",0,IF(P10165="91-180d",INDEX(Assumptions!$F$8:$F$12,MATCH(B10165,Assumptions!$A$8:$A$12,0)),IF(P10165="181-365d",INDEX(Assumptions!$G$8:$G$12,MATCH(B10165,Assumptions!$A$8:$A$12,0)),INDEX(Assumptions!$H$8:$H$12,MATCH(B10165,Assumptions!$A$8:$A$12,0)))))</f>
        <v>0.35</v>
      </c>
      <c r="R10165" s="14">
        <f t="shared" ca="1" si="1111"/>
        <v>340229.11649999995</v>
      </c>
      <c r="S10165" s="14">
        <f t="shared" ca="1" si="1112"/>
        <v>631854.07349999994</v>
      </c>
      <c r="T10165" s="11" t="s">
        <v>25</v>
      </c>
      <c r="U10165" s="18" t="s">
        <v>26</v>
      </c>
    </row>
    <row r="10166" spans="1:21" ht="15" customHeight="1" x14ac:dyDescent="0.15">
      <c r="A10166" s="10" t="s">
        <v>10214</v>
      </c>
      <c r="B10166" s="11" t="s">
        <v>31</v>
      </c>
      <c r="C10166" s="11" t="s">
        <v>32</v>
      </c>
      <c r="D10166" s="12">
        <v>46096</v>
      </c>
      <c r="E10166" s="11">
        <v>2918</v>
      </c>
      <c r="F10166" s="11" t="s">
        <v>33</v>
      </c>
      <c r="G10166" s="13">
        <v>2865.53</v>
      </c>
      <c r="H10166" s="14">
        <f t="shared" si="1106"/>
        <v>8361616.540000001</v>
      </c>
      <c r="I10166" s="14">
        <f>IF(F10166="GHS",H10166,H10166*Assumptions!$B$4)</f>
        <v>8361616.540000001</v>
      </c>
      <c r="J10166" s="15" t="str">
        <f>INDEX(Assumptions!$B$8:$B$12,MATCH(B10166,Assumptions!$A$8:$A$12,0))</f>
        <v>Weighted Average</v>
      </c>
      <c r="K10166" s="16">
        <f>G10166/(1-INDEX(Assumptions!$D$8:$D$12,MATCH(B10166,Assumptions!$A$8:$A$12,0)))</f>
        <v>3979.9027777777783</v>
      </c>
      <c r="L10166" s="16">
        <f t="shared" si="1107"/>
        <v>85.965900000000005</v>
      </c>
      <c r="M10166" s="16">
        <f t="shared" si="1108"/>
        <v>198.99513888888893</v>
      </c>
      <c r="N10166" s="14">
        <f>E10166*(K10166-L10166-M10166)*IF(F10166="GHS",1,Assumptions!$B$4)</f>
        <v>10781839.994077779</v>
      </c>
      <c r="O10166" s="15">
        <f t="shared" ca="1" si="1109"/>
        <v>190</v>
      </c>
      <c r="P10166" s="15" t="str">
        <f t="shared" ca="1" si="1110"/>
        <v>181-365d</v>
      </c>
      <c r="Q10166" s="17">
        <f ca="1">IF(P10166="0-90d",0,IF(P10166="91-180d",INDEX(Assumptions!$F$8:$F$12,MATCH(B10166,Assumptions!$A$8:$A$12,0)),IF(P10166="181-365d",INDEX(Assumptions!$G$8:$G$12,MATCH(B10166,Assumptions!$A$8:$A$12,0)),INDEX(Assumptions!$H$8:$H$12,MATCH(B10166,Assumptions!$A$8:$A$12,0)))))</f>
        <v>0.2</v>
      </c>
      <c r="R10166" s="14">
        <f t="shared" ca="1" si="1111"/>
        <v>1672323.3080000002</v>
      </c>
      <c r="S10166" s="14">
        <f t="shared" ca="1" si="1112"/>
        <v>6689293.2320000008</v>
      </c>
      <c r="T10166" s="11" t="s">
        <v>25</v>
      </c>
      <c r="U10166" s="18" t="s">
        <v>26</v>
      </c>
    </row>
    <row r="10167" spans="1:21" ht="15" customHeight="1" x14ac:dyDescent="0.15">
      <c r="A10167" s="10" t="s">
        <v>10215</v>
      </c>
      <c r="B10167" s="11" t="s">
        <v>22</v>
      </c>
      <c r="C10167" s="11" t="s">
        <v>23</v>
      </c>
      <c r="D10167" s="12">
        <v>46080</v>
      </c>
      <c r="E10167" s="11">
        <v>1316</v>
      </c>
      <c r="F10167" s="11" t="s">
        <v>24</v>
      </c>
      <c r="G10167" s="13">
        <v>24022.2</v>
      </c>
      <c r="H10167" s="14">
        <f t="shared" si="1106"/>
        <v>31613215.199999999</v>
      </c>
      <c r="I10167" s="14">
        <f>IF(F10167="GHS",H10167,H10167*Assumptions!$B$4)</f>
        <v>341422724.16000003</v>
      </c>
      <c r="J10167" s="15" t="str">
        <f>INDEX(Assumptions!$B$8:$B$12,MATCH(B10167,Assumptions!$A$8:$A$12,0))</f>
        <v>FIFO</v>
      </c>
      <c r="K10167" s="16">
        <f>G10167/(1-INDEX(Assumptions!$D$8:$D$12,MATCH(B10167,Assumptions!$A$8:$A$12,0)))</f>
        <v>29295.365853658535</v>
      </c>
      <c r="L10167" s="16">
        <f t="shared" si="1107"/>
        <v>720.66599999999994</v>
      </c>
      <c r="M10167" s="16">
        <f t="shared" si="1108"/>
        <v>1464.7682926829268</v>
      </c>
      <c r="N10167" s="14">
        <f>E10167*(K10167-L10167-M10167)*IF(F10167="GHS",1,Assumptions!$B$4)</f>
        <v>385308035.2898342</v>
      </c>
      <c r="O10167" s="15">
        <f t="shared" ca="1" si="1109"/>
        <v>206</v>
      </c>
      <c r="P10167" s="15" t="str">
        <f t="shared" ca="1" si="1110"/>
        <v>181-365d</v>
      </c>
      <c r="Q10167" s="17">
        <f ca="1">IF(P10167="0-90d",0,IF(P10167="91-180d",INDEX(Assumptions!$F$8:$F$12,MATCH(B10167,Assumptions!$A$8:$A$12,0)),IF(P10167="181-365d",INDEX(Assumptions!$G$8:$G$12,MATCH(B10167,Assumptions!$A$8:$A$12,0)),INDEX(Assumptions!$H$8:$H$12,MATCH(B10167,Assumptions!$A$8:$A$12,0)))))</f>
        <v>0.15</v>
      </c>
      <c r="R10167" s="14">
        <f t="shared" ca="1" si="1111"/>
        <v>51213408.624000005</v>
      </c>
      <c r="S10167" s="14">
        <f t="shared" ca="1" si="1112"/>
        <v>290209315.53600001</v>
      </c>
      <c r="T10167" s="11" t="s">
        <v>25</v>
      </c>
      <c r="U10167" s="18" t="s">
        <v>26</v>
      </c>
    </row>
    <row r="10168" spans="1:21" ht="15" customHeight="1" x14ac:dyDescent="0.15">
      <c r="A10168" s="10" t="s">
        <v>10216</v>
      </c>
      <c r="B10168" s="11" t="s">
        <v>41</v>
      </c>
      <c r="C10168" s="11" t="s">
        <v>44</v>
      </c>
      <c r="D10168" s="12">
        <v>46097</v>
      </c>
      <c r="E10168" s="11">
        <v>2563</v>
      </c>
      <c r="F10168" s="11" t="s">
        <v>33</v>
      </c>
      <c r="G10168" s="13">
        <v>189.23</v>
      </c>
      <c r="H10168" s="14">
        <f t="shared" si="1106"/>
        <v>484996.49</v>
      </c>
      <c r="I10168" s="14">
        <f>IF(F10168="GHS",H10168,H10168*Assumptions!$B$4)</f>
        <v>484996.49</v>
      </c>
      <c r="J10168" s="15" t="str">
        <f>INDEX(Assumptions!$B$8:$B$12,MATCH(B10168,Assumptions!$A$8:$A$12,0))</f>
        <v>Weighted Average</v>
      </c>
      <c r="K10168" s="16">
        <f>G10168/(1-INDEX(Assumptions!$D$8:$D$12,MATCH(B10168,Assumptions!$A$8:$A$12,0)))</f>
        <v>291.12307692307689</v>
      </c>
      <c r="L10168" s="16">
        <f t="shared" si="1107"/>
        <v>5.6768999999999998</v>
      </c>
      <c r="M10168" s="16">
        <f t="shared" si="1108"/>
        <v>14.556153846153846</v>
      </c>
      <c r="N10168" s="14">
        <f>E10168*(K10168-L10168-M10168)*IF(F10168="GHS",1,Assumptions!$B$4)</f>
        <v>694291.12914615381</v>
      </c>
      <c r="O10168" s="15">
        <f t="shared" ca="1" si="1109"/>
        <v>189</v>
      </c>
      <c r="P10168" s="15" t="str">
        <f t="shared" ca="1" si="1110"/>
        <v>181-365d</v>
      </c>
      <c r="Q10168" s="17">
        <f ca="1">IF(P10168="0-90d",0,IF(P10168="91-180d",INDEX(Assumptions!$F$8:$F$12,MATCH(B10168,Assumptions!$A$8:$A$12,0)),IF(P10168="181-365d",INDEX(Assumptions!$G$8:$G$12,MATCH(B10168,Assumptions!$A$8:$A$12,0)),INDEX(Assumptions!$H$8:$H$12,MATCH(B10168,Assumptions!$A$8:$A$12,0)))))</f>
        <v>0.35</v>
      </c>
      <c r="R10168" s="14">
        <f t="shared" ca="1" si="1111"/>
        <v>169748.77149999997</v>
      </c>
      <c r="S10168" s="14">
        <f t="shared" ca="1" si="1112"/>
        <v>315247.71850000002</v>
      </c>
      <c r="T10168" s="11" t="s">
        <v>25</v>
      </c>
      <c r="U10168" s="18" t="s">
        <v>26</v>
      </c>
    </row>
    <row r="10169" spans="1:21" ht="15" customHeight="1" x14ac:dyDescent="0.15">
      <c r="A10169" s="10" t="s">
        <v>10217</v>
      </c>
      <c r="B10169" s="11" t="s">
        <v>31</v>
      </c>
      <c r="C10169" s="11" t="s">
        <v>76</v>
      </c>
      <c r="D10169" s="12">
        <v>45883</v>
      </c>
      <c r="E10169" s="11">
        <v>1591</v>
      </c>
      <c r="F10169" s="11" t="s">
        <v>33</v>
      </c>
      <c r="G10169" s="13">
        <v>1729.76</v>
      </c>
      <c r="H10169" s="14">
        <f t="shared" si="1106"/>
        <v>2752048.16</v>
      </c>
      <c r="I10169" s="14">
        <f>IF(F10169="GHS",H10169,H10169*Assumptions!$B$4)</f>
        <v>2752048.16</v>
      </c>
      <c r="J10169" s="15" t="str">
        <f>INDEX(Assumptions!$B$8:$B$12,MATCH(B10169,Assumptions!$A$8:$A$12,0))</f>
        <v>Weighted Average</v>
      </c>
      <c r="K10169" s="16">
        <f>G10169/(1-INDEX(Assumptions!$D$8:$D$12,MATCH(B10169,Assumptions!$A$8:$A$12,0)))</f>
        <v>2402.4444444444443</v>
      </c>
      <c r="L10169" s="16">
        <f t="shared" si="1107"/>
        <v>51.892800000000001</v>
      </c>
      <c r="M10169" s="16">
        <f t="shared" si="1108"/>
        <v>120.12222222222222</v>
      </c>
      <c r="N10169" s="14">
        <f>E10169*(K10169-L10169-M10169)*IF(F10169="GHS",1,Assumptions!$B$4)</f>
        <v>3548613.2107555554</v>
      </c>
      <c r="O10169" s="15">
        <f t="shared" ca="1" si="1109"/>
        <v>403</v>
      </c>
      <c r="P10169" s="15" t="str">
        <f t="shared" ca="1" si="1110"/>
        <v>365d+</v>
      </c>
      <c r="Q10169" s="17">
        <f ca="1">IF(P10169="0-90d",0,IF(P10169="91-180d",INDEX(Assumptions!$F$8:$F$12,MATCH(B10169,Assumptions!$A$8:$A$12,0)),IF(P10169="181-365d",INDEX(Assumptions!$G$8:$G$12,MATCH(B10169,Assumptions!$A$8:$A$12,0)),INDEX(Assumptions!$H$8:$H$12,MATCH(B10169,Assumptions!$A$8:$A$12,0)))))</f>
        <v>0.6</v>
      </c>
      <c r="R10169" s="14">
        <f t="shared" ca="1" si="1111"/>
        <v>1651228.8959999999</v>
      </c>
      <c r="S10169" s="14">
        <f t="shared" ca="1" si="1112"/>
        <v>1100819.2640000002</v>
      </c>
      <c r="T10169" s="11" t="s">
        <v>25</v>
      </c>
      <c r="U10169" s="18" t="s">
        <v>26</v>
      </c>
    </row>
    <row r="10170" spans="1:21" ht="15" customHeight="1" x14ac:dyDescent="0.15">
      <c r="A10170" s="10" t="s">
        <v>10218</v>
      </c>
      <c r="B10170" s="11" t="s">
        <v>28</v>
      </c>
      <c r="C10170" s="11" t="s">
        <v>38</v>
      </c>
      <c r="D10170" s="12">
        <v>45737</v>
      </c>
      <c r="E10170" s="11">
        <v>545</v>
      </c>
      <c r="F10170" s="11" t="s">
        <v>24</v>
      </c>
      <c r="G10170" s="13">
        <v>3613.05</v>
      </c>
      <c r="H10170" s="14">
        <f t="shared" si="1106"/>
        <v>1969112.25</v>
      </c>
      <c r="I10170" s="14">
        <f>IF(F10170="GHS",H10170,H10170*Assumptions!$B$4)</f>
        <v>21266412.300000001</v>
      </c>
      <c r="J10170" s="15" t="str">
        <f>INDEX(Assumptions!$B$8:$B$12,MATCH(B10170,Assumptions!$A$8:$A$12,0))</f>
        <v>Fair Value Less Costs to Sell</v>
      </c>
      <c r="K10170" s="16">
        <f>G10170/(1-INDEX(Assumptions!$D$8:$D$12,MATCH(B10170,Assumptions!$A$8:$A$12,0)))</f>
        <v>4105.7386363636369</v>
      </c>
      <c r="L10170" s="16">
        <f t="shared" si="1107"/>
        <v>108.39150000000001</v>
      </c>
      <c r="M10170" s="16">
        <f t="shared" si="1108"/>
        <v>205.28693181818187</v>
      </c>
      <c r="N10170" s="14">
        <f>E10170*(K10170-L10170-M10170)*IF(F10170="GHS",1,Assumptions!$B$4)</f>
        <v>22320066.363954548</v>
      </c>
      <c r="O10170" s="15">
        <f t="shared" ca="1" si="1109"/>
        <v>549</v>
      </c>
      <c r="P10170" s="15" t="str">
        <f t="shared" ca="1" si="1110"/>
        <v>365d+</v>
      </c>
      <c r="Q10170" s="17">
        <f ca="1">IF(P10170="0-90d",0,IF(P10170="91-180d",INDEX(Assumptions!$F$8:$F$12,MATCH(B10170,Assumptions!$A$8:$A$12,0)),IF(P10170="181-365d",INDEX(Assumptions!$G$8:$G$12,MATCH(B10170,Assumptions!$A$8:$A$12,0)),INDEX(Assumptions!$H$8:$H$12,MATCH(B10170,Assumptions!$A$8:$A$12,0)))))</f>
        <v>0.4</v>
      </c>
      <c r="R10170" s="14">
        <f t="shared" ca="1" si="1111"/>
        <v>8506564.9199999999</v>
      </c>
      <c r="S10170" s="14">
        <f t="shared" ca="1" si="1112"/>
        <v>12759847.380000001</v>
      </c>
      <c r="T10170" s="11" t="s">
        <v>25</v>
      </c>
      <c r="U10170" s="18" t="s">
        <v>26</v>
      </c>
    </row>
    <row r="10171" spans="1:21" ht="15" customHeight="1" x14ac:dyDescent="0.15">
      <c r="A10171" s="10" t="s">
        <v>10219</v>
      </c>
      <c r="B10171" s="11" t="s">
        <v>41</v>
      </c>
      <c r="C10171" s="11" t="s">
        <v>49</v>
      </c>
      <c r="D10171" s="12">
        <v>45790</v>
      </c>
      <c r="E10171" s="11">
        <v>3234</v>
      </c>
      <c r="F10171" s="11" t="s">
        <v>33</v>
      </c>
      <c r="G10171" s="13">
        <v>525.84</v>
      </c>
      <c r="H10171" s="14">
        <f t="shared" si="1106"/>
        <v>1700566.56</v>
      </c>
      <c r="I10171" s="14">
        <f>IF(F10171="GHS",H10171,H10171*Assumptions!$B$4)</f>
        <v>1700566.56</v>
      </c>
      <c r="J10171" s="15" t="str">
        <f>INDEX(Assumptions!$B$8:$B$12,MATCH(B10171,Assumptions!$A$8:$A$12,0))</f>
        <v>Weighted Average</v>
      </c>
      <c r="K10171" s="16">
        <f>G10171/(1-INDEX(Assumptions!$D$8:$D$12,MATCH(B10171,Assumptions!$A$8:$A$12,0)))</f>
        <v>808.98461538461538</v>
      </c>
      <c r="L10171" s="16">
        <f t="shared" si="1107"/>
        <v>15.7752</v>
      </c>
      <c r="M10171" s="16">
        <f t="shared" si="1108"/>
        <v>40.449230769230773</v>
      </c>
      <c r="N10171" s="14">
        <f>E10171*(K10171-L10171-M10171)*IF(F10171="GHS",1,Assumptions!$B$4)</f>
        <v>2434426.4370461535</v>
      </c>
      <c r="O10171" s="15">
        <f t="shared" ca="1" si="1109"/>
        <v>496</v>
      </c>
      <c r="P10171" s="15" t="str">
        <f t="shared" ca="1" si="1110"/>
        <v>365d+</v>
      </c>
      <c r="Q10171" s="17">
        <f ca="1">IF(P10171="0-90d",0,IF(P10171="91-180d",INDEX(Assumptions!$F$8:$F$12,MATCH(B10171,Assumptions!$A$8:$A$12,0)),IF(P10171="181-365d",INDEX(Assumptions!$G$8:$G$12,MATCH(B10171,Assumptions!$A$8:$A$12,0)),INDEX(Assumptions!$H$8:$H$12,MATCH(B10171,Assumptions!$A$8:$A$12,0)))))</f>
        <v>0.8</v>
      </c>
      <c r="R10171" s="14">
        <f t="shared" ca="1" si="1111"/>
        <v>1360453.2480000001</v>
      </c>
      <c r="S10171" s="14">
        <f t="shared" ca="1" si="1112"/>
        <v>340113.31199999992</v>
      </c>
      <c r="T10171" s="11" t="s">
        <v>25</v>
      </c>
      <c r="U10171" s="18" t="s">
        <v>26</v>
      </c>
    </row>
    <row r="10172" spans="1:21" ht="15" customHeight="1" x14ac:dyDescent="0.15">
      <c r="A10172" s="10" t="s">
        <v>10220</v>
      </c>
      <c r="B10172" s="11" t="s">
        <v>22</v>
      </c>
      <c r="C10172" s="11" t="s">
        <v>81</v>
      </c>
      <c r="D10172" s="12">
        <v>45809</v>
      </c>
      <c r="E10172" s="11">
        <v>4566</v>
      </c>
      <c r="F10172" s="11" t="s">
        <v>24</v>
      </c>
      <c r="G10172" s="13">
        <v>19953.21</v>
      </c>
      <c r="H10172" s="14">
        <f t="shared" si="1106"/>
        <v>91106356.859999999</v>
      </c>
      <c r="I10172" s="14">
        <f>IF(F10172="GHS",H10172,H10172*Assumptions!$B$4)</f>
        <v>983948654.08800006</v>
      </c>
      <c r="J10172" s="15" t="str">
        <f>INDEX(Assumptions!$B$8:$B$12,MATCH(B10172,Assumptions!$A$8:$A$12,0))</f>
        <v>FIFO</v>
      </c>
      <c r="K10172" s="16">
        <f>G10172/(1-INDEX(Assumptions!$D$8:$D$12,MATCH(B10172,Assumptions!$A$8:$A$12,0)))</f>
        <v>24333.182926829264</v>
      </c>
      <c r="L10172" s="16">
        <f t="shared" si="1107"/>
        <v>598.59629999999993</v>
      </c>
      <c r="M10172" s="16">
        <f t="shared" si="1108"/>
        <v>1216.6591463414632</v>
      </c>
      <c r="N10172" s="14">
        <f>E10172*(K10172-L10172-M10172)*IF(F10172="GHS",1,Assumptions!$B$4)</f>
        <v>1110422054.259799</v>
      </c>
      <c r="O10172" s="15">
        <f t="shared" ca="1" si="1109"/>
        <v>477</v>
      </c>
      <c r="P10172" s="15" t="str">
        <f t="shared" ca="1" si="1110"/>
        <v>365d+</v>
      </c>
      <c r="Q10172" s="17">
        <f ca="1">IF(P10172="0-90d",0,IF(P10172="91-180d",INDEX(Assumptions!$F$8:$F$12,MATCH(B10172,Assumptions!$A$8:$A$12,0)),IF(P10172="181-365d",INDEX(Assumptions!$G$8:$G$12,MATCH(B10172,Assumptions!$A$8:$A$12,0)),INDEX(Assumptions!$H$8:$H$12,MATCH(B10172,Assumptions!$A$8:$A$12,0)))))</f>
        <v>0.5</v>
      </c>
      <c r="R10172" s="14">
        <f t="shared" ca="1" si="1111"/>
        <v>491974327.04400003</v>
      </c>
      <c r="S10172" s="14">
        <f t="shared" ca="1" si="1112"/>
        <v>491974327.04400003</v>
      </c>
      <c r="T10172" s="11" t="s">
        <v>25</v>
      </c>
      <c r="U10172" s="18" t="s">
        <v>26</v>
      </c>
    </row>
    <row r="10173" spans="1:21" ht="15" customHeight="1" x14ac:dyDescent="0.15">
      <c r="A10173" s="10" t="s">
        <v>10221</v>
      </c>
      <c r="B10173" s="11" t="s">
        <v>31</v>
      </c>
      <c r="C10173" s="11" t="s">
        <v>63</v>
      </c>
      <c r="D10173" s="12">
        <v>46222</v>
      </c>
      <c r="E10173" s="11">
        <v>1335</v>
      </c>
      <c r="F10173" s="11" t="s">
        <v>33</v>
      </c>
      <c r="G10173" s="13">
        <v>2033.25</v>
      </c>
      <c r="H10173" s="14">
        <f t="shared" si="1106"/>
        <v>2714388.75</v>
      </c>
      <c r="I10173" s="14">
        <f>IF(F10173="GHS",H10173,H10173*Assumptions!$B$4)</f>
        <v>2714388.75</v>
      </c>
      <c r="J10173" s="15" t="str">
        <f>INDEX(Assumptions!$B$8:$B$12,MATCH(B10173,Assumptions!$A$8:$A$12,0))</f>
        <v>Weighted Average</v>
      </c>
      <c r="K10173" s="16">
        <f>G10173/(1-INDEX(Assumptions!$D$8:$D$12,MATCH(B10173,Assumptions!$A$8:$A$12,0)))</f>
        <v>2823.9583333333335</v>
      </c>
      <c r="L10173" s="16">
        <f t="shared" si="1107"/>
        <v>60.997499999999995</v>
      </c>
      <c r="M10173" s="16">
        <f t="shared" si="1108"/>
        <v>141.19791666666669</v>
      </c>
      <c r="N10173" s="14">
        <f>E10173*(K10173-L10173-M10173)*IF(F10173="GHS",1,Assumptions!$B$4)</f>
        <v>3500053.4937500004</v>
      </c>
      <c r="O10173" s="15">
        <f t="shared" ca="1" si="1109"/>
        <v>64</v>
      </c>
      <c r="P10173" s="15" t="str">
        <f t="shared" ca="1" si="1110"/>
        <v>0-90d</v>
      </c>
      <c r="Q10173" s="17">
        <f ca="1">IF(P10173="0-90d",0,IF(P10173="91-180d",INDEX(Assumptions!$F$8:$F$12,MATCH(B10173,Assumptions!$A$8:$A$12,0)),IF(P10173="181-365d",INDEX(Assumptions!$G$8:$G$12,MATCH(B10173,Assumptions!$A$8:$A$12,0)),INDEX(Assumptions!$H$8:$H$12,MATCH(B10173,Assumptions!$A$8:$A$12,0)))))</f>
        <v>0</v>
      </c>
      <c r="R10173" s="14">
        <f t="shared" ca="1" si="1111"/>
        <v>0</v>
      </c>
      <c r="S10173" s="14">
        <f t="shared" ca="1" si="1112"/>
        <v>2714388.75</v>
      </c>
      <c r="T10173" s="11" t="s">
        <v>25</v>
      </c>
      <c r="U10173" s="18" t="s">
        <v>26</v>
      </c>
    </row>
    <row r="10174" spans="1:21" ht="15" customHeight="1" x14ac:dyDescent="0.15">
      <c r="A10174" s="10" t="s">
        <v>10222</v>
      </c>
      <c r="B10174" s="11" t="s">
        <v>28</v>
      </c>
      <c r="C10174" s="11" t="s">
        <v>55</v>
      </c>
      <c r="D10174" s="12">
        <v>45989</v>
      </c>
      <c r="E10174" s="11">
        <v>1147</v>
      </c>
      <c r="F10174" s="11" t="s">
        <v>24</v>
      </c>
      <c r="G10174" s="13">
        <v>6658.69</v>
      </c>
      <c r="H10174" s="14">
        <f t="shared" si="1106"/>
        <v>7637517.4299999997</v>
      </c>
      <c r="I10174" s="14">
        <f>IF(F10174="GHS",H10174,H10174*Assumptions!$B$4)</f>
        <v>82485188.244000003</v>
      </c>
      <c r="J10174" s="15" t="str">
        <f>INDEX(Assumptions!$B$8:$B$12,MATCH(B10174,Assumptions!$A$8:$A$12,0))</f>
        <v>Fair Value Less Costs to Sell</v>
      </c>
      <c r="K10174" s="16">
        <f>G10174/(1-INDEX(Assumptions!$D$8:$D$12,MATCH(B10174,Assumptions!$A$8:$A$12,0)))</f>
        <v>7566.6931818181811</v>
      </c>
      <c r="L10174" s="16">
        <f t="shared" si="1107"/>
        <v>199.76069999999999</v>
      </c>
      <c r="M10174" s="16">
        <f t="shared" si="1108"/>
        <v>378.3346590909091</v>
      </c>
      <c r="N10174" s="14">
        <f>E10174*(K10174-L10174-M10174)*IF(F10174="GHS",1,Assumptions!$B$4)</f>
        <v>86571954.388816357</v>
      </c>
      <c r="O10174" s="15">
        <f t="shared" ca="1" si="1109"/>
        <v>297</v>
      </c>
      <c r="P10174" s="15" t="str">
        <f t="shared" ca="1" si="1110"/>
        <v>181-365d</v>
      </c>
      <c r="Q10174" s="17">
        <f ca="1">IF(P10174="0-90d",0,IF(P10174="91-180d",INDEX(Assumptions!$F$8:$F$12,MATCH(B10174,Assumptions!$A$8:$A$12,0)),IF(P10174="181-365d",INDEX(Assumptions!$G$8:$G$12,MATCH(B10174,Assumptions!$A$8:$A$12,0)),INDEX(Assumptions!$H$8:$H$12,MATCH(B10174,Assumptions!$A$8:$A$12,0)))))</f>
        <v>0.1</v>
      </c>
      <c r="R10174" s="14">
        <f t="shared" ca="1" si="1111"/>
        <v>8248518.8244000003</v>
      </c>
      <c r="S10174" s="14">
        <f t="shared" ca="1" si="1112"/>
        <v>74236669.41960001</v>
      </c>
      <c r="T10174" s="11" t="s">
        <v>25</v>
      </c>
      <c r="U10174" s="18" t="s">
        <v>26</v>
      </c>
    </row>
    <row r="10175" spans="1:21" ht="15" customHeight="1" x14ac:dyDescent="0.15">
      <c r="A10175" s="10" t="s">
        <v>10223</v>
      </c>
      <c r="B10175" s="11" t="s">
        <v>31</v>
      </c>
      <c r="C10175" s="11" t="s">
        <v>76</v>
      </c>
      <c r="D10175" s="12">
        <v>46143</v>
      </c>
      <c r="E10175" s="11">
        <v>2788</v>
      </c>
      <c r="F10175" s="11" t="s">
        <v>33</v>
      </c>
      <c r="G10175" s="13">
        <v>2577.66</v>
      </c>
      <c r="H10175" s="14">
        <f t="shared" si="1106"/>
        <v>7186516.0799999991</v>
      </c>
      <c r="I10175" s="14">
        <f>IF(F10175="GHS",H10175,H10175*Assumptions!$B$4)</f>
        <v>7186516.0799999991</v>
      </c>
      <c r="J10175" s="15" t="str">
        <f>INDEX(Assumptions!$B$8:$B$12,MATCH(B10175,Assumptions!$A$8:$A$12,0))</f>
        <v>Weighted Average</v>
      </c>
      <c r="K10175" s="16">
        <f>G10175/(1-INDEX(Assumptions!$D$8:$D$12,MATCH(B10175,Assumptions!$A$8:$A$12,0)))</f>
        <v>3580.0833333333335</v>
      </c>
      <c r="L10175" s="16">
        <f t="shared" si="1107"/>
        <v>77.329799999999992</v>
      </c>
      <c r="M10175" s="16">
        <f t="shared" si="1108"/>
        <v>179.00416666666669</v>
      </c>
      <c r="N10175" s="14">
        <f>E10175*(K10175-L10175-M10175)*IF(F10175="GHS",1,Assumptions!$B$4)</f>
        <v>9266613.2342666667</v>
      </c>
      <c r="O10175" s="15">
        <f t="shared" ca="1" si="1109"/>
        <v>143</v>
      </c>
      <c r="P10175" s="15" t="str">
        <f t="shared" ca="1" si="1110"/>
        <v>91-180d</v>
      </c>
      <c r="Q10175" s="17">
        <f ca="1">IF(P10175="0-90d",0,IF(P10175="91-180d",INDEX(Assumptions!$F$8:$F$12,MATCH(B10175,Assumptions!$A$8:$A$12,0)),IF(P10175="181-365d",INDEX(Assumptions!$G$8:$G$12,MATCH(B10175,Assumptions!$A$8:$A$12,0)),INDEX(Assumptions!$H$8:$H$12,MATCH(B10175,Assumptions!$A$8:$A$12,0)))))</f>
        <v>0.05</v>
      </c>
      <c r="R10175" s="14">
        <f t="shared" ca="1" si="1111"/>
        <v>359325.804</v>
      </c>
      <c r="S10175" s="14">
        <f t="shared" ca="1" si="1112"/>
        <v>6827190.2759999987</v>
      </c>
      <c r="T10175" s="11" t="s">
        <v>25</v>
      </c>
      <c r="U10175" s="18" t="s">
        <v>26</v>
      </c>
    </row>
    <row r="10176" spans="1:21" ht="15" customHeight="1" x14ac:dyDescent="0.15">
      <c r="A10176" s="10" t="s">
        <v>10224</v>
      </c>
      <c r="B10176" s="11" t="s">
        <v>41</v>
      </c>
      <c r="C10176" s="11" t="s">
        <v>44</v>
      </c>
      <c r="D10176" s="12">
        <v>45799</v>
      </c>
      <c r="E10176" s="11">
        <v>3534</v>
      </c>
      <c r="F10176" s="11" t="s">
        <v>33</v>
      </c>
      <c r="G10176" s="13">
        <v>347.33</v>
      </c>
      <c r="H10176" s="14">
        <f t="shared" si="1106"/>
        <v>1227464.22</v>
      </c>
      <c r="I10176" s="14">
        <f>IF(F10176="GHS",H10176,H10176*Assumptions!$B$4)</f>
        <v>1227464.22</v>
      </c>
      <c r="J10176" s="15" t="str">
        <f>INDEX(Assumptions!$B$8:$B$12,MATCH(B10176,Assumptions!$A$8:$A$12,0))</f>
        <v>Weighted Average</v>
      </c>
      <c r="K10176" s="16">
        <f>G10176/(1-INDEX(Assumptions!$D$8:$D$12,MATCH(B10176,Assumptions!$A$8:$A$12,0)))</f>
        <v>534.35384615384612</v>
      </c>
      <c r="L10176" s="16">
        <f t="shared" si="1107"/>
        <v>10.419899999999998</v>
      </c>
      <c r="M10176" s="16">
        <f t="shared" si="1108"/>
        <v>26.717692307692307</v>
      </c>
      <c r="N10176" s="14">
        <f>E10176*(K10176-L10176-M10176)*IF(F10176="GHS",1,Assumptions!$B$4)</f>
        <v>1757162.2410923077</v>
      </c>
      <c r="O10176" s="15">
        <f t="shared" ca="1" si="1109"/>
        <v>487</v>
      </c>
      <c r="P10176" s="15" t="str">
        <f t="shared" ca="1" si="1110"/>
        <v>365d+</v>
      </c>
      <c r="Q10176" s="17">
        <f ca="1">IF(P10176="0-90d",0,IF(P10176="91-180d",INDEX(Assumptions!$F$8:$F$12,MATCH(B10176,Assumptions!$A$8:$A$12,0)),IF(P10176="181-365d",INDEX(Assumptions!$G$8:$G$12,MATCH(B10176,Assumptions!$A$8:$A$12,0)),INDEX(Assumptions!$H$8:$H$12,MATCH(B10176,Assumptions!$A$8:$A$12,0)))))</f>
        <v>0.8</v>
      </c>
      <c r="R10176" s="14">
        <f t="shared" ca="1" si="1111"/>
        <v>981971.37600000005</v>
      </c>
      <c r="S10176" s="14">
        <f t="shared" ca="1" si="1112"/>
        <v>245492.84399999992</v>
      </c>
      <c r="T10176" s="11" t="s">
        <v>25</v>
      </c>
      <c r="U10176" s="18" t="s">
        <v>36</v>
      </c>
    </row>
    <row r="10177" spans="1:21" ht="15" customHeight="1" x14ac:dyDescent="0.15">
      <c r="A10177" s="10" t="s">
        <v>10225</v>
      </c>
      <c r="B10177" s="11" t="s">
        <v>31</v>
      </c>
      <c r="C10177" s="11" t="s">
        <v>63</v>
      </c>
      <c r="D10177" s="12">
        <v>45907</v>
      </c>
      <c r="E10177" s="11">
        <v>1773</v>
      </c>
      <c r="F10177" s="11" t="s">
        <v>33</v>
      </c>
      <c r="G10177" s="13">
        <v>3932.65</v>
      </c>
      <c r="H10177" s="14">
        <f t="shared" si="1106"/>
        <v>6972588.4500000002</v>
      </c>
      <c r="I10177" s="14">
        <f>IF(F10177="GHS",H10177,H10177*Assumptions!$B$4)</f>
        <v>6972588.4500000002</v>
      </c>
      <c r="J10177" s="15" t="str">
        <f>INDEX(Assumptions!$B$8:$B$12,MATCH(B10177,Assumptions!$A$8:$A$12,0))</f>
        <v>Weighted Average</v>
      </c>
      <c r="K10177" s="16">
        <f>G10177/(1-INDEX(Assumptions!$D$8:$D$12,MATCH(B10177,Assumptions!$A$8:$A$12,0)))</f>
        <v>5462.0138888888896</v>
      </c>
      <c r="L10177" s="16">
        <f t="shared" si="1107"/>
        <v>117.9795</v>
      </c>
      <c r="M10177" s="16">
        <f t="shared" si="1108"/>
        <v>273.10069444444451</v>
      </c>
      <c r="N10177" s="14">
        <f>E10177*(K10177-L10177-M10177)*IF(F10177="GHS",1,Assumptions!$B$4)</f>
        <v>8990765.44025</v>
      </c>
      <c r="O10177" s="15">
        <f t="shared" ca="1" si="1109"/>
        <v>379</v>
      </c>
      <c r="P10177" s="15" t="str">
        <f t="shared" ca="1" si="1110"/>
        <v>365d+</v>
      </c>
      <c r="Q10177" s="17">
        <f ca="1">IF(P10177="0-90d",0,IF(P10177="91-180d",INDEX(Assumptions!$F$8:$F$12,MATCH(B10177,Assumptions!$A$8:$A$12,0)),IF(P10177="181-365d",INDEX(Assumptions!$G$8:$G$12,MATCH(B10177,Assumptions!$A$8:$A$12,0)),INDEX(Assumptions!$H$8:$H$12,MATCH(B10177,Assumptions!$A$8:$A$12,0)))))</f>
        <v>0.6</v>
      </c>
      <c r="R10177" s="14">
        <f t="shared" ca="1" si="1111"/>
        <v>4183553.07</v>
      </c>
      <c r="S10177" s="14">
        <f t="shared" ca="1" si="1112"/>
        <v>2789035.3800000004</v>
      </c>
      <c r="T10177" s="11" t="s">
        <v>25</v>
      </c>
      <c r="U10177" s="18" t="s">
        <v>26</v>
      </c>
    </row>
    <row r="10178" spans="1:21" ht="15" customHeight="1" x14ac:dyDescent="0.15">
      <c r="A10178" s="10" t="s">
        <v>10226</v>
      </c>
      <c r="B10178" s="11" t="s">
        <v>28</v>
      </c>
      <c r="C10178" s="11" t="s">
        <v>29</v>
      </c>
      <c r="D10178" s="12">
        <v>46167</v>
      </c>
      <c r="E10178" s="11">
        <v>2780</v>
      </c>
      <c r="F10178" s="11" t="s">
        <v>24</v>
      </c>
      <c r="G10178" s="13">
        <v>6507.79</v>
      </c>
      <c r="H10178" s="14">
        <f t="shared" ref="H10178:H10241" si="1113">E10178*G10178</f>
        <v>18091656.199999999</v>
      </c>
      <c r="I10178" s="14">
        <f>IF(F10178="GHS",H10178,H10178*Assumptions!$B$4)</f>
        <v>195389886.96000001</v>
      </c>
      <c r="J10178" s="15" t="str">
        <f>INDEX(Assumptions!$B$8:$B$12,MATCH(B10178,Assumptions!$A$8:$A$12,0))</f>
        <v>Fair Value Less Costs to Sell</v>
      </c>
      <c r="K10178" s="16">
        <f>G10178/(1-INDEX(Assumptions!$D$8:$D$12,MATCH(B10178,Assumptions!$A$8:$A$12,0)))</f>
        <v>7395.215909090909</v>
      </c>
      <c r="L10178" s="16">
        <f t="shared" ref="L10178:L10241" si="1114">G10178*0.03</f>
        <v>195.2337</v>
      </c>
      <c r="M10178" s="16">
        <f t="shared" ref="M10178:M10241" si="1115">K10178*0.05</f>
        <v>369.76079545454547</v>
      </c>
      <c r="N10178" s="14">
        <f>E10178*(K10178-L10178-M10178)*IF(F10178="GHS",1,Assumptions!$B$4)</f>
        <v>205070567.72301817</v>
      </c>
      <c r="O10178" s="15">
        <f t="shared" ref="O10178:O10241" ca="1" si="1116">TODAY()-D10178</f>
        <v>119</v>
      </c>
      <c r="P10178" s="15" t="str">
        <f t="shared" ref="P10178:P10241" ca="1" si="1117">IF(O10178&lt;=90,"0-90d",IF(O10178&lt;=180,"91-180d",IF(O10178&lt;=365,"181-365d","365d+")))</f>
        <v>91-180d</v>
      </c>
      <c r="Q10178" s="17">
        <f ca="1">IF(P10178="0-90d",0,IF(P10178="91-180d",INDEX(Assumptions!$F$8:$F$12,MATCH(B10178,Assumptions!$A$8:$A$12,0)),IF(P10178="181-365d",INDEX(Assumptions!$G$8:$G$12,MATCH(B10178,Assumptions!$A$8:$A$12,0)),INDEX(Assumptions!$H$8:$H$12,MATCH(B10178,Assumptions!$A$8:$A$12,0)))))</f>
        <v>0.02</v>
      </c>
      <c r="R10178" s="14">
        <f t="shared" ref="R10178:R10241" ca="1" si="1118">I10178*Q10178</f>
        <v>3907797.7392000002</v>
      </c>
      <c r="S10178" s="14">
        <f t="shared" ref="S10178:S10241" ca="1" si="1119">IF(T10178="Held on Consignment (Not Owned)",0,MIN(I10178-R10178,N10178))</f>
        <v>191482089.22080001</v>
      </c>
      <c r="T10178" s="11" t="s">
        <v>25</v>
      </c>
      <c r="U10178" s="18" t="s">
        <v>26</v>
      </c>
    </row>
    <row r="10179" spans="1:21" ht="15" customHeight="1" x14ac:dyDescent="0.15">
      <c r="A10179" s="10" t="s">
        <v>10227</v>
      </c>
      <c r="B10179" s="11" t="s">
        <v>28</v>
      </c>
      <c r="C10179" s="11" t="s">
        <v>38</v>
      </c>
      <c r="D10179" s="12">
        <v>45977</v>
      </c>
      <c r="E10179" s="11">
        <v>840</v>
      </c>
      <c r="F10179" s="11" t="s">
        <v>24</v>
      </c>
      <c r="G10179" s="13">
        <v>8820.69</v>
      </c>
      <c r="H10179" s="14">
        <f t="shared" si="1113"/>
        <v>7409379.6000000006</v>
      </c>
      <c r="I10179" s="14">
        <f>IF(F10179="GHS",H10179,H10179*Assumptions!$B$4)</f>
        <v>80021299.680000007</v>
      </c>
      <c r="J10179" s="15" t="str">
        <f>INDEX(Assumptions!$B$8:$B$12,MATCH(B10179,Assumptions!$A$8:$A$12,0))</f>
        <v>Fair Value Less Costs to Sell</v>
      </c>
      <c r="K10179" s="16">
        <f>G10179/(1-INDEX(Assumptions!$D$8:$D$12,MATCH(B10179,Assumptions!$A$8:$A$12,0)))</f>
        <v>10023.511363636364</v>
      </c>
      <c r="L10179" s="16">
        <f t="shared" si="1114"/>
        <v>264.6207</v>
      </c>
      <c r="M10179" s="16">
        <f t="shared" si="1115"/>
        <v>501.17556818181822</v>
      </c>
      <c r="N10179" s="14">
        <f>E10179*(K10179-L10179-M10179)*IF(F10179="GHS",1,Assumptions!$B$4)</f>
        <v>83985991.345963657</v>
      </c>
      <c r="O10179" s="15">
        <f t="shared" ca="1" si="1116"/>
        <v>309</v>
      </c>
      <c r="P10179" s="15" t="str">
        <f t="shared" ca="1" si="1117"/>
        <v>181-365d</v>
      </c>
      <c r="Q10179" s="17">
        <f ca="1">IF(P10179="0-90d",0,IF(P10179="91-180d",INDEX(Assumptions!$F$8:$F$12,MATCH(B10179,Assumptions!$A$8:$A$12,0)),IF(P10179="181-365d",INDEX(Assumptions!$G$8:$G$12,MATCH(B10179,Assumptions!$A$8:$A$12,0)),INDEX(Assumptions!$H$8:$H$12,MATCH(B10179,Assumptions!$A$8:$A$12,0)))))</f>
        <v>0.1</v>
      </c>
      <c r="R10179" s="14">
        <f t="shared" ca="1" si="1118"/>
        <v>8002129.9680000013</v>
      </c>
      <c r="S10179" s="14">
        <f t="shared" ca="1" si="1119"/>
        <v>72019169.712000012</v>
      </c>
      <c r="T10179" s="11" t="s">
        <v>25</v>
      </c>
      <c r="U10179" s="18" t="s">
        <v>26</v>
      </c>
    </row>
    <row r="10180" spans="1:21" ht="15" customHeight="1" x14ac:dyDescent="0.15">
      <c r="A10180" s="10" t="s">
        <v>10228</v>
      </c>
      <c r="B10180" s="11" t="s">
        <v>31</v>
      </c>
      <c r="C10180" s="11" t="s">
        <v>63</v>
      </c>
      <c r="D10180" s="12">
        <v>45739</v>
      </c>
      <c r="E10180" s="11">
        <v>962</v>
      </c>
      <c r="F10180" s="11" t="s">
        <v>33</v>
      </c>
      <c r="G10180" s="13">
        <v>4440.37</v>
      </c>
      <c r="H10180" s="14">
        <f t="shared" si="1113"/>
        <v>4271635.9399999995</v>
      </c>
      <c r="I10180" s="14">
        <f>IF(F10180="GHS",H10180,H10180*Assumptions!$B$4)</f>
        <v>4271635.9399999995</v>
      </c>
      <c r="J10180" s="15" t="str">
        <f>INDEX(Assumptions!$B$8:$B$12,MATCH(B10180,Assumptions!$A$8:$A$12,0))</f>
        <v>Weighted Average</v>
      </c>
      <c r="K10180" s="16">
        <f>G10180/(1-INDEX(Assumptions!$D$8:$D$12,MATCH(B10180,Assumptions!$A$8:$A$12,0)))</f>
        <v>6167.1805555555557</v>
      </c>
      <c r="L10180" s="16">
        <f t="shared" si="1114"/>
        <v>133.21109999999999</v>
      </c>
      <c r="M10180" s="16">
        <f t="shared" si="1115"/>
        <v>308.35902777777778</v>
      </c>
      <c r="N10180" s="14">
        <f>E10180*(K10180-L10180-M10180)*IF(F10180="GHS",1,Assumptions!$B$4)</f>
        <v>5508037.231522223</v>
      </c>
      <c r="O10180" s="15">
        <f t="shared" ca="1" si="1116"/>
        <v>547</v>
      </c>
      <c r="P10180" s="15" t="str">
        <f t="shared" ca="1" si="1117"/>
        <v>365d+</v>
      </c>
      <c r="Q10180" s="17">
        <f ca="1">IF(P10180="0-90d",0,IF(P10180="91-180d",INDEX(Assumptions!$F$8:$F$12,MATCH(B10180,Assumptions!$A$8:$A$12,0)),IF(P10180="181-365d",INDEX(Assumptions!$G$8:$G$12,MATCH(B10180,Assumptions!$A$8:$A$12,0)),INDEX(Assumptions!$H$8:$H$12,MATCH(B10180,Assumptions!$A$8:$A$12,0)))))</f>
        <v>0.6</v>
      </c>
      <c r="R10180" s="14">
        <f t="shared" ca="1" si="1118"/>
        <v>2562981.5639999998</v>
      </c>
      <c r="S10180" s="14">
        <f t="shared" ca="1" si="1119"/>
        <v>1708654.3759999997</v>
      </c>
      <c r="T10180" s="11" t="s">
        <v>25</v>
      </c>
      <c r="U10180" s="18" t="s">
        <v>26</v>
      </c>
    </row>
    <row r="10181" spans="1:21" ht="15" customHeight="1" x14ac:dyDescent="0.15">
      <c r="A10181" s="10" t="s">
        <v>10229</v>
      </c>
      <c r="B10181" s="11" t="s">
        <v>46</v>
      </c>
      <c r="C10181" s="11" t="s">
        <v>52</v>
      </c>
      <c r="D10181" s="12">
        <v>45752</v>
      </c>
      <c r="E10181" s="11">
        <v>1398</v>
      </c>
      <c r="F10181" s="11" t="s">
        <v>33</v>
      </c>
      <c r="G10181" s="13">
        <v>276312.11</v>
      </c>
      <c r="H10181" s="14">
        <f t="shared" si="1113"/>
        <v>386284329.77999997</v>
      </c>
      <c r="I10181" s="14">
        <f>IF(F10181="GHS",H10181,H10181*Assumptions!$B$4)</f>
        <v>386284329.77999997</v>
      </c>
      <c r="J10181" s="15" t="str">
        <f>INDEX(Assumptions!$B$8:$B$12,MATCH(B10181,Assumptions!$A$8:$A$12,0))</f>
        <v>Specific Identification</v>
      </c>
      <c r="K10181" s="16">
        <f>G10181/(1-INDEX(Assumptions!$D$8:$D$12,MATCH(B10181,Assumptions!$A$8:$A$12,0)))</f>
        <v>354246.29487179482</v>
      </c>
      <c r="L10181" s="16">
        <f t="shared" si="1114"/>
        <v>8289.3632999999991</v>
      </c>
      <c r="M10181" s="16">
        <f t="shared" si="1115"/>
        <v>17712.314743589741</v>
      </c>
      <c r="N10181" s="14">
        <f>E10181*(K10181-L10181-M10181)*IF(F10181="GHS",1,Assumptions!$B$4)</f>
        <v>458885974.3258307</v>
      </c>
      <c r="O10181" s="15">
        <f t="shared" ca="1" si="1116"/>
        <v>534</v>
      </c>
      <c r="P10181" s="15" t="str">
        <f t="shared" ca="1" si="1117"/>
        <v>365d+</v>
      </c>
      <c r="Q10181" s="17">
        <f ca="1">IF(P10181="0-90d",0,IF(P10181="91-180d",INDEX(Assumptions!$F$8:$F$12,MATCH(B10181,Assumptions!$A$8:$A$12,0)),IF(P10181="181-365d",INDEX(Assumptions!$G$8:$G$12,MATCH(B10181,Assumptions!$A$8:$A$12,0)),INDEX(Assumptions!$H$8:$H$12,MATCH(B10181,Assumptions!$A$8:$A$12,0)))))</f>
        <v>0.15</v>
      </c>
      <c r="R10181" s="14">
        <f t="shared" ca="1" si="1118"/>
        <v>57942649.466999993</v>
      </c>
      <c r="S10181" s="14">
        <f t="shared" ca="1" si="1119"/>
        <v>328341680.31299996</v>
      </c>
      <c r="T10181" s="11" t="s">
        <v>25</v>
      </c>
      <c r="U10181" s="18" t="s">
        <v>26</v>
      </c>
    </row>
    <row r="10182" spans="1:21" ht="15" customHeight="1" x14ac:dyDescent="0.15">
      <c r="A10182" s="10" t="s">
        <v>10230</v>
      </c>
      <c r="B10182" s="11" t="s">
        <v>41</v>
      </c>
      <c r="C10182" s="11" t="s">
        <v>44</v>
      </c>
      <c r="D10182" s="12">
        <v>45794</v>
      </c>
      <c r="E10182" s="11">
        <v>3236</v>
      </c>
      <c r="F10182" s="11" t="s">
        <v>33</v>
      </c>
      <c r="G10182" s="13">
        <v>295.7</v>
      </c>
      <c r="H10182" s="14">
        <f t="shared" si="1113"/>
        <v>956885.2</v>
      </c>
      <c r="I10182" s="14">
        <f>IF(F10182="GHS",H10182,H10182*Assumptions!$B$4)</f>
        <v>956885.2</v>
      </c>
      <c r="J10182" s="15" t="str">
        <f>INDEX(Assumptions!$B$8:$B$12,MATCH(B10182,Assumptions!$A$8:$A$12,0))</f>
        <v>Weighted Average</v>
      </c>
      <c r="K10182" s="16">
        <f>G10182/(1-INDEX(Assumptions!$D$8:$D$12,MATCH(B10182,Assumptions!$A$8:$A$12,0)))</f>
        <v>454.92307692307691</v>
      </c>
      <c r="L10182" s="16">
        <f t="shared" si="1114"/>
        <v>8.8709999999999987</v>
      </c>
      <c r="M10182" s="16">
        <f t="shared" si="1115"/>
        <v>22.746153846153845</v>
      </c>
      <c r="N10182" s="14">
        <f>E10182*(K10182-L10182-M10182)*IF(F10182="GHS",1,Assumptions!$B$4)</f>
        <v>1369817.967076923</v>
      </c>
      <c r="O10182" s="15">
        <f t="shared" ca="1" si="1116"/>
        <v>492</v>
      </c>
      <c r="P10182" s="15" t="str">
        <f t="shared" ca="1" si="1117"/>
        <v>365d+</v>
      </c>
      <c r="Q10182" s="17">
        <f ca="1">IF(P10182="0-90d",0,IF(P10182="91-180d",INDEX(Assumptions!$F$8:$F$12,MATCH(B10182,Assumptions!$A$8:$A$12,0)),IF(P10182="181-365d",INDEX(Assumptions!$G$8:$G$12,MATCH(B10182,Assumptions!$A$8:$A$12,0)),INDEX(Assumptions!$H$8:$H$12,MATCH(B10182,Assumptions!$A$8:$A$12,0)))))</f>
        <v>0.8</v>
      </c>
      <c r="R10182" s="14">
        <f t="shared" ca="1" si="1118"/>
        <v>765508.16</v>
      </c>
      <c r="S10182" s="14">
        <f t="shared" ca="1" si="1119"/>
        <v>191377.03999999992</v>
      </c>
      <c r="T10182" s="11" t="s">
        <v>25</v>
      </c>
      <c r="U10182" s="18" t="s">
        <v>26</v>
      </c>
    </row>
    <row r="10183" spans="1:21" ht="15" customHeight="1" x14ac:dyDescent="0.15">
      <c r="A10183" s="10" t="s">
        <v>10231</v>
      </c>
      <c r="B10183" s="11" t="s">
        <v>46</v>
      </c>
      <c r="C10183" s="11" t="s">
        <v>119</v>
      </c>
      <c r="D10183" s="12">
        <v>46129</v>
      </c>
      <c r="E10183" s="11">
        <v>470</v>
      </c>
      <c r="F10183" s="11" t="s">
        <v>33</v>
      </c>
      <c r="G10183" s="13">
        <v>189344.46</v>
      </c>
      <c r="H10183" s="14">
        <f t="shared" si="1113"/>
        <v>88991896.200000003</v>
      </c>
      <c r="I10183" s="14">
        <f>IF(F10183="GHS",H10183,H10183*Assumptions!$B$4)</f>
        <v>88991896.200000003</v>
      </c>
      <c r="J10183" s="15" t="str">
        <f>INDEX(Assumptions!$B$8:$B$12,MATCH(B10183,Assumptions!$A$8:$A$12,0))</f>
        <v>Specific Identification</v>
      </c>
      <c r="K10183" s="16">
        <f>G10183/(1-INDEX(Assumptions!$D$8:$D$12,MATCH(B10183,Assumptions!$A$8:$A$12,0)))</f>
        <v>242749.30769230769</v>
      </c>
      <c r="L10183" s="16">
        <f t="shared" si="1114"/>
        <v>5680.3337999999994</v>
      </c>
      <c r="M10183" s="16">
        <f t="shared" si="1115"/>
        <v>12137.465384615385</v>
      </c>
      <c r="N10183" s="14">
        <f>E10183*(K10183-L10183-M10183)*IF(F10183="GHS",1,Assumptions!$B$4)</f>
        <v>105717808.99861538</v>
      </c>
      <c r="O10183" s="15">
        <f t="shared" ca="1" si="1116"/>
        <v>157</v>
      </c>
      <c r="P10183" s="15" t="str">
        <f t="shared" ca="1" si="1117"/>
        <v>91-180d</v>
      </c>
      <c r="Q10183" s="17">
        <f ca="1">IF(P10183="0-90d",0,IF(P10183="91-180d",INDEX(Assumptions!$F$8:$F$12,MATCH(B10183,Assumptions!$A$8:$A$12,0)),IF(P10183="181-365d",INDEX(Assumptions!$G$8:$G$12,MATCH(B10183,Assumptions!$A$8:$A$12,0)),INDEX(Assumptions!$H$8:$H$12,MATCH(B10183,Assumptions!$A$8:$A$12,0)))))</f>
        <v>0</v>
      </c>
      <c r="R10183" s="14">
        <f t="shared" ca="1" si="1118"/>
        <v>0</v>
      </c>
      <c r="S10183" s="14">
        <f t="shared" ca="1" si="1119"/>
        <v>88991896.200000003</v>
      </c>
      <c r="T10183" s="11" t="s">
        <v>25</v>
      </c>
      <c r="U10183" s="18" t="s">
        <v>36</v>
      </c>
    </row>
    <row r="10184" spans="1:21" ht="15" customHeight="1" x14ac:dyDescent="0.15">
      <c r="A10184" s="10" t="s">
        <v>10232</v>
      </c>
      <c r="B10184" s="11" t="s">
        <v>41</v>
      </c>
      <c r="C10184" s="11" t="s">
        <v>49</v>
      </c>
      <c r="D10184" s="12">
        <v>45812</v>
      </c>
      <c r="E10184" s="11">
        <v>1286</v>
      </c>
      <c r="F10184" s="11" t="s">
        <v>33</v>
      </c>
      <c r="G10184" s="13">
        <v>552.95000000000005</v>
      </c>
      <c r="H10184" s="14">
        <f t="shared" si="1113"/>
        <v>711093.70000000007</v>
      </c>
      <c r="I10184" s="14">
        <f>IF(F10184="GHS",H10184,H10184*Assumptions!$B$4)</f>
        <v>711093.70000000007</v>
      </c>
      <c r="J10184" s="15" t="str">
        <f>INDEX(Assumptions!$B$8:$B$12,MATCH(B10184,Assumptions!$A$8:$A$12,0))</f>
        <v>Weighted Average</v>
      </c>
      <c r="K10184" s="16">
        <f>G10184/(1-INDEX(Assumptions!$D$8:$D$12,MATCH(B10184,Assumptions!$A$8:$A$12,0)))</f>
        <v>850.69230769230774</v>
      </c>
      <c r="L10184" s="16">
        <f t="shared" si="1114"/>
        <v>16.5885</v>
      </c>
      <c r="M10184" s="16">
        <f t="shared" si="1115"/>
        <v>42.534615384615392</v>
      </c>
      <c r="N10184" s="14">
        <f>E10184*(K10184-L10184-M10184)*IF(F10184="GHS",1,Assumptions!$B$4)</f>
        <v>1017957.9813076925</v>
      </c>
      <c r="O10184" s="15">
        <f t="shared" ca="1" si="1116"/>
        <v>474</v>
      </c>
      <c r="P10184" s="15" t="str">
        <f t="shared" ca="1" si="1117"/>
        <v>365d+</v>
      </c>
      <c r="Q10184" s="17">
        <f ca="1">IF(P10184="0-90d",0,IF(P10184="91-180d",INDEX(Assumptions!$F$8:$F$12,MATCH(B10184,Assumptions!$A$8:$A$12,0)),IF(P10184="181-365d",INDEX(Assumptions!$G$8:$G$12,MATCH(B10184,Assumptions!$A$8:$A$12,0)),INDEX(Assumptions!$H$8:$H$12,MATCH(B10184,Assumptions!$A$8:$A$12,0)))))</f>
        <v>0.8</v>
      </c>
      <c r="R10184" s="14">
        <f t="shared" ca="1" si="1118"/>
        <v>568874.96000000008</v>
      </c>
      <c r="S10184" s="14">
        <f t="shared" ca="1" si="1119"/>
        <v>142218.74</v>
      </c>
      <c r="T10184" s="11" t="s">
        <v>25</v>
      </c>
      <c r="U10184" s="18" t="s">
        <v>26</v>
      </c>
    </row>
    <row r="10185" spans="1:21" ht="15" customHeight="1" x14ac:dyDescent="0.15">
      <c r="A10185" s="10" t="s">
        <v>10233</v>
      </c>
      <c r="B10185" s="11" t="s">
        <v>28</v>
      </c>
      <c r="C10185" s="11" t="s">
        <v>29</v>
      </c>
      <c r="D10185" s="12">
        <v>45817</v>
      </c>
      <c r="E10185" s="11">
        <v>1873</v>
      </c>
      <c r="F10185" s="11" t="s">
        <v>24</v>
      </c>
      <c r="G10185" s="13">
        <v>11654.4</v>
      </c>
      <c r="H10185" s="14">
        <f t="shared" si="1113"/>
        <v>21828691.199999999</v>
      </c>
      <c r="I10185" s="14">
        <f>IF(F10185="GHS",H10185,H10185*Assumptions!$B$4)</f>
        <v>235749864.96000001</v>
      </c>
      <c r="J10185" s="15" t="str">
        <f>INDEX(Assumptions!$B$8:$B$12,MATCH(B10185,Assumptions!$A$8:$A$12,0))</f>
        <v>Fair Value Less Costs to Sell</v>
      </c>
      <c r="K10185" s="16">
        <f>G10185/(1-INDEX(Assumptions!$D$8:$D$12,MATCH(B10185,Assumptions!$A$8:$A$12,0)))</f>
        <v>13243.636363636364</v>
      </c>
      <c r="L10185" s="16">
        <f t="shared" si="1114"/>
        <v>349.63199999999995</v>
      </c>
      <c r="M10185" s="16">
        <f t="shared" si="1115"/>
        <v>662.18181818181824</v>
      </c>
      <c r="N10185" s="14">
        <f>E10185*(K10185-L10185-M10185)*IF(F10185="GHS",1,Assumptions!$B$4)</f>
        <v>247430199.17847276</v>
      </c>
      <c r="O10185" s="15">
        <f t="shared" ca="1" si="1116"/>
        <v>469</v>
      </c>
      <c r="P10185" s="15" t="str">
        <f t="shared" ca="1" si="1117"/>
        <v>365d+</v>
      </c>
      <c r="Q10185" s="17">
        <f ca="1">IF(P10185="0-90d",0,IF(P10185="91-180d",INDEX(Assumptions!$F$8:$F$12,MATCH(B10185,Assumptions!$A$8:$A$12,0)),IF(P10185="181-365d",INDEX(Assumptions!$G$8:$G$12,MATCH(B10185,Assumptions!$A$8:$A$12,0)),INDEX(Assumptions!$H$8:$H$12,MATCH(B10185,Assumptions!$A$8:$A$12,0)))))</f>
        <v>0.4</v>
      </c>
      <c r="R10185" s="14">
        <f t="shared" ca="1" si="1118"/>
        <v>94299945.984000012</v>
      </c>
      <c r="S10185" s="14">
        <f t="shared" ca="1" si="1119"/>
        <v>141449918.97600001</v>
      </c>
      <c r="T10185" s="11" t="s">
        <v>25</v>
      </c>
      <c r="U10185" s="18" t="s">
        <v>26</v>
      </c>
    </row>
    <row r="10186" spans="1:21" ht="15" customHeight="1" x14ac:dyDescent="0.15">
      <c r="A10186" s="10" t="s">
        <v>10234</v>
      </c>
      <c r="B10186" s="11" t="s">
        <v>31</v>
      </c>
      <c r="C10186" s="11" t="s">
        <v>32</v>
      </c>
      <c r="D10186" s="12">
        <v>45808</v>
      </c>
      <c r="E10186" s="11">
        <v>603</v>
      </c>
      <c r="F10186" s="11" t="s">
        <v>33</v>
      </c>
      <c r="G10186" s="13">
        <v>944.39</v>
      </c>
      <c r="H10186" s="14">
        <f t="shared" si="1113"/>
        <v>569467.17000000004</v>
      </c>
      <c r="I10186" s="14">
        <f>IF(F10186="GHS",H10186,H10186*Assumptions!$B$4)</f>
        <v>569467.17000000004</v>
      </c>
      <c r="J10186" s="15" t="str">
        <f>INDEX(Assumptions!$B$8:$B$12,MATCH(B10186,Assumptions!$A$8:$A$12,0))</f>
        <v>Weighted Average</v>
      </c>
      <c r="K10186" s="16">
        <f>G10186/(1-INDEX(Assumptions!$D$8:$D$12,MATCH(B10186,Assumptions!$A$8:$A$12,0)))</f>
        <v>1311.6527777777778</v>
      </c>
      <c r="L10186" s="16">
        <f t="shared" si="1114"/>
        <v>28.331699999999998</v>
      </c>
      <c r="M10186" s="16">
        <f t="shared" si="1115"/>
        <v>65.582638888888894</v>
      </c>
      <c r="N10186" s="14">
        <f>E10186*(K10186-L10186-M10186)*IF(F10186="GHS",1,Assumptions!$B$4)</f>
        <v>734296.27865000011</v>
      </c>
      <c r="O10186" s="15">
        <f t="shared" ca="1" si="1116"/>
        <v>478</v>
      </c>
      <c r="P10186" s="15" t="str">
        <f t="shared" ca="1" si="1117"/>
        <v>365d+</v>
      </c>
      <c r="Q10186" s="17">
        <f ca="1">IF(P10186="0-90d",0,IF(P10186="91-180d",INDEX(Assumptions!$F$8:$F$12,MATCH(B10186,Assumptions!$A$8:$A$12,0)),IF(P10186="181-365d",INDEX(Assumptions!$G$8:$G$12,MATCH(B10186,Assumptions!$A$8:$A$12,0)),INDEX(Assumptions!$H$8:$H$12,MATCH(B10186,Assumptions!$A$8:$A$12,0)))))</f>
        <v>0.6</v>
      </c>
      <c r="R10186" s="14">
        <f t="shared" ca="1" si="1118"/>
        <v>341680.30200000003</v>
      </c>
      <c r="S10186" s="14">
        <f t="shared" ca="1" si="1119"/>
        <v>227786.86800000002</v>
      </c>
      <c r="T10186" s="11" t="s">
        <v>25</v>
      </c>
      <c r="U10186" s="18" t="s">
        <v>26</v>
      </c>
    </row>
    <row r="10187" spans="1:21" ht="15" customHeight="1" x14ac:dyDescent="0.15">
      <c r="A10187" s="10" t="s">
        <v>10235</v>
      </c>
      <c r="B10187" s="11" t="s">
        <v>41</v>
      </c>
      <c r="C10187" s="11" t="s">
        <v>42</v>
      </c>
      <c r="D10187" s="12">
        <v>45840</v>
      </c>
      <c r="E10187" s="11">
        <v>3037</v>
      </c>
      <c r="F10187" s="11" t="s">
        <v>33</v>
      </c>
      <c r="G10187" s="13">
        <v>274.16000000000003</v>
      </c>
      <c r="H10187" s="14">
        <f t="shared" si="1113"/>
        <v>832623.92</v>
      </c>
      <c r="I10187" s="14">
        <f>IF(F10187="GHS",H10187,H10187*Assumptions!$B$4)</f>
        <v>832623.92</v>
      </c>
      <c r="J10187" s="15" t="str">
        <f>INDEX(Assumptions!$B$8:$B$12,MATCH(B10187,Assumptions!$A$8:$A$12,0))</f>
        <v>Weighted Average</v>
      </c>
      <c r="K10187" s="16">
        <f>G10187/(1-INDEX(Assumptions!$D$8:$D$12,MATCH(B10187,Assumptions!$A$8:$A$12,0)))</f>
        <v>421.78461538461539</v>
      </c>
      <c r="L10187" s="16">
        <f t="shared" si="1114"/>
        <v>8.2248000000000001</v>
      </c>
      <c r="M10187" s="16">
        <f t="shared" si="1115"/>
        <v>21.08923076923077</v>
      </c>
      <c r="N10187" s="14">
        <f>E10187*(K10187-L10187-M10187)*IF(F10187="GHS",1,Assumptions!$B$4)</f>
        <v>1191933.1654769231</v>
      </c>
      <c r="O10187" s="15">
        <f t="shared" ca="1" si="1116"/>
        <v>446</v>
      </c>
      <c r="P10187" s="15" t="str">
        <f t="shared" ca="1" si="1117"/>
        <v>365d+</v>
      </c>
      <c r="Q10187" s="17">
        <f ca="1">IF(P10187="0-90d",0,IF(P10187="91-180d",INDEX(Assumptions!$F$8:$F$12,MATCH(B10187,Assumptions!$A$8:$A$12,0)),IF(P10187="181-365d",INDEX(Assumptions!$G$8:$G$12,MATCH(B10187,Assumptions!$A$8:$A$12,0)),INDEX(Assumptions!$H$8:$H$12,MATCH(B10187,Assumptions!$A$8:$A$12,0)))))</f>
        <v>0.8</v>
      </c>
      <c r="R10187" s="14">
        <f t="shared" ca="1" si="1118"/>
        <v>666099.13600000006</v>
      </c>
      <c r="S10187" s="14">
        <f t="shared" ca="1" si="1119"/>
        <v>166524.78399999999</v>
      </c>
      <c r="T10187" s="11" t="s">
        <v>25</v>
      </c>
      <c r="U10187" s="18" t="s">
        <v>26</v>
      </c>
    </row>
    <row r="10188" spans="1:21" ht="15" customHeight="1" x14ac:dyDescent="0.15">
      <c r="A10188" s="10" t="s">
        <v>10236</v>
      </c>
      <c r="B10188" s="11" t="s">
        <v>28</v>
      </c>
      <c r="C10188" s="11" t="s">
        <v>38</v>
      </c>
      <c r="D10188" s="12">
        <v>46012</v>
      </c>
      <c r="E10188" s="11">
        <v>4369</v>
      </c>
      <c r="F10188" s="11" t="s">
        <v>24</v>
      </c>
      <c r="G10188" s="13">
        <v>5431.57</v>
      </c>
      <c r="H10188" s="14">
        <f t="shared" si="1113"/>
        <v>23730529.329999998</v>
      </c>
      <c r="I10188" s="14">
        <f>IF(F10188="GHS",H10188,H10188*Assumptions!$B$4)</f>
        <v>256289716.764</v>
      </c>
      <c r="J10188" s="15" t="str">
        <f>INDEX(Assumptions!$B$8:$B$12,MATCH(B10188,Assumptions!$A$8:$A$12,0))</f>
        <v>Fair Value Less Costs to Sell</v>
      </c>
      <c r="K10188" s="16">
        <f>G10188/(1-INDEX(Assumptions!$D$8:$D$12,MATCH(B10188,Assumptions!$A$8:$A$12,0)))</f>
        <v>6172.238636363636</v>
      </c>
      <c r="L10188" s="16">
        <f t="shared" si="1114"/>
        <v>162.94709999999998</v>
      </c>
      <c r="M10188" s="16">
        <f t="shared" si="1115"/>
        <v>308.6119318181818</v>
      </c>
      <c r="N10188" s="14">
        <f>E10188*(K10188-L10188-M10188)*IF(F10188="GHS",1,Assumptions!$B$4)</f>
        <v>268987707.27639818</v>
      </c>
      <c r="O10188" s="15">
        <f t="shared" ca="1" si="1116"/>
        <v>274</v>
      </c>
      <c r="P10188" s="15" t="str">
        <f t="shared" ca="1" si="1117"/>
        <v>181-365d</v>
      </c>
      <c r="Q10188" s="17">
        <f ca="1">IF(P10188="0-90d",0,IF(P10188="91-180d",INDEX(Assumptions!$F$8:$F$12,MATCH(B10188,Assumptions!$A$8:$A$12,0)),IF(P10188="181-365d",INDEX(Assumptions!$G$8:$G$12,MATCH(B10188,Assumptions!$A$8:$A$12,0)),INDEX(Assumptions!$H$8:$H$12,MATCH(B10188,Assumptions!$A$8:$A$12,0)))))</f>
        <v>0.1</v>
      </c>
      <c r="R10188" s="14">
        <f t="shared" ca="1" si="1118"/>
        <v>25628971.676400002</v>
      </c>
      <c r="S10188" s="14">
        <f t="shared" ca="1" si="1119"/>
        <v>230660745.08759999</v>
      </c>
      <c r="T10188" s="11" t="s">
        <v>25</v>
      </c>
      <c r="U10188" s="18" t="s">
        <v>26</v>
      </c>
    </row>
    <row r="10189" spans="1:21" ht="15" customHeight="1" x14ac:dyDescent="0.15">
      <c r="A10189" s="10" t="s">
        <v>10237</v>
      </c>
      <c r="B10189" s="11" t="s">
        <v>41</v>
      </c>
      <c r="C10189" s="11" t="s">
        <v>42</v>
      </c>
      <c r="D10189" s="12">
        <v>46108</v>
      </c>
      <c r="E10189" s="11">
        <v>2270</v>
      </c>
      <c r="F10189" s="11" t="s">
        <v>33</v>
      </c>
      <c r="G10189" s="13">
        <v>295.33</v>
      </c>
      <c r="H10189" s="14">
        <f t="shared" si="1113"/>
        <v>670399.1</v>
      </c>
      <c r="I10189" s="14">
        <f>IF(F10189="GHS",H10189,H10189*Assumptions!$B$4)</f>
        <v>670399.1</v>
      </c>
      <c r="J10189" s="15" t="str">
        <f>INDEX(Assumptions!$B$8:$B$12,MATCH(B10189,Assumptions!$A$8:$A$12,0))</f>
        <v>Weighted Average</v>
      </c>
      <c r="K10189" s="16">
        <f>G10189/(1-INDEX(Assumptions!$D$8:$D$12,MATCH(B10189,Assumptions!$A$8:$A$12,0)))</f>
        <v>454.35384615384612</v>
      </c>
      <c r="L10189" s="16">
        <f t="shared" si="1114"/>
        <v>8.8598999999999997</v>
      </c>
      <c r="M10189" s="16">
        <f t="shared" si="1115"/>
        <v>22.717692307692307</v>
      </c>
      <c r="N10189" s="14">
        <f>E10189*(K10189-L10189-M10189)*IF(F10189="GHS",1,Assumptions!$B$4)</f>
        <v>959702.0962307693</v>
      </c>
      <c r="O10189" s="15">
        <f t="shared" ca="1" si="1116"/>
        <v>178</v>
      </c>
      <c r="P10189" s="15" t="str">
        <f t="shared" ca="1" si="1117"/>
        <v>91-180d</v>
      </c>
      <c r="Q10189" s="17">
        <f ca="1">IF(P10189="0-90d",0,IF(P10189="91-180d",INDEX(Assumptions!$F$8:$F$12,MATCH(B10189,Assumptions!$A$8:$A$12,0)),IF(P10189="181-365d",INDEX(Assumptions!$G$8:$G$12,MATCH(B10189,Assumptions!$A$8:$A$12,0)),INDEX(Assumptions!$H$8:$H$12,MATCH(B10189,Assumptions!$A$8:$A$12,0)))))</f>
        <v>0.1</v>
      </c>
      <c r="R10189" s="14">
        <f t="shared" ca="1" si="1118"/>
        <v>67039.91</v>
      </c>
      <c r="S10189" s="14">
        <f t="shared" ca="1" si="1119"/>
        <v>603359.18999999994</v>
      </c>
      <c r="T10189" s="11" t="s">
        <v>25</v>
      </c>
      <c r="U10189" s="18" t="s">
        <v>26</v>
      </c>
    </row>
    <row r="10190" spans="1:21" ht="15" customHeight="1" x14ac:dyDescent="0.15">
      <c r="A10190" s="10" t="s">
        <v>10238</v>
      </c>
      <c r="B10190" s="11" t="s">
        <v>31</v>
      </c>
      <c r="C10190" s="11" t="s">
        <v>63</v>
      </c>
      <c r="D10190" s="12">
        <v>45927</v>
      </c>
      <c r="E10190" s="11">
        <v>2235</v>
      </c>
      <c r="F10190" s="11" t="s">
        <v>33</v>
      </c>
      <c r="G10190" s="13">
        <v>2246.12</v>
      </c>
      <c r="H10190" s="14">
        <f t="shared" si="1113"/>
        <v>5020078.2</v>
      </c>
      <c r="I10190" s="14">
        <f>IF(F10190="GHS",H10190,H10190*Assumptions!$B$4)</f>
        <v>5020078.2</v>
      </c>
      <c r="J10190" s="15" t="str">
        <f>INDEX(Assumptions!$B$8:$B$12,MATCH(B10190,Assumptions!$A$8:$A$12,0))</f>
        <v>Weighted Average</v>
      </c>
      <c r="K10190" s="16">
        <f>G10190/(1-INDEX(Assumptions!$D$8:$D$12,MATCH(B10190,Assumptions!$A$8:$A$12,0)))</f>
        <v>3119.6111111111109</v>
      </c>
      <c r="L10190" s="16">
        <f t="shared" si="1114"/>
        <v>67.383600000000001</v>
      </c>
      <c r="M10190" s="16">
        <f t="shared" si="1115"/>
        <v>155.98055555555555</v>
      </c>
      <c r="N10190" s="14">
        <f>E10190*(K10190-L10190-M10190)*IF(F10190="GHS",1,Assumptions!$B$4)</f>
        <v>6473111.9456666661</v>
      </c>
      <c r="O10190" s="15">
        <f t="shared" ca="1" si="1116"/>
        <v>359</v>
      </c>
      <c r="P10190" s="15" t="str">
        <f t="shared" ca="1" si="1117"/>
        <v>181-365d</v>
      </c>
      <c r="Q10190" s="17">
        <f ca="1">IF(P10190="0-90d",0,IF(P10190="91-180d",INDEX(Assumptions!$F$8:$F$12,MATCH(B10190,Assumptions!$A$8:$A$12,0)),IF(P10190="181-365d",INDEX(Assumptions!$G$8:$G$12,MATCH(B10190,Assumptions!$A$8:$A$12,0)),INDEX(Assumptions!$H$8:$H$12,MATCH(B10190,Assumptions!$A$8:$A$12,0)))))</f>
        <v>0.2</v>
      </c>
      <c r="R10190" s="14">
        <f t="shared" ca="1" si="1118"/>
        <v>1004015.6400000001</v>
      </c>
      <c r="S10190" s="14">
        <f t="shared" ca="1" si="1119"/>
        <v>4016062.56</v>
      </c>
      <c r="T10190" s="11" t="s">
        <v>25</v>
      </c>
      <c r="U10190" s="18" t="s">
        <v>26</v>
      </c>
    </row>
    <row r="10191" spans="1:21" ht="15" customHeight="1" x14ac:dyDescent="0.15">
      <c r="A10191" s="10" t="s">
        <v>10239</v>
      </c>
      <c r="B10191" s="11" t="s">
        <v>28</v>
      </c>
      <c r="C10191" s="11" t="s">
        <v>55</v>
      </c>
      <c r="D10191" s="12">
        <v>45923</v>
      </c>
      <c r="E10191" s="11">
        <v>2366</v>
      </c>
      <c r="F10191" s="11" t="s">
        <v>24</v>
      </c>
      <c r="G10191" s="13">
        <v>8318.98</v>
      </c>
      <c r="H10191" s="14">
        <f t="shared" si="1113"/>
        <v>19682706.68</v>
      </c>
      <c r="I10191" s="14">
        <f>IF(F10191="GHS",H10191,H10191*Assumptions!$B$4)</f>
        <v>212573232.14400002</v>
      </c>
      <c r="J10191" s="15" t="str">
        <f>INDEX(Assumptions!$B$8:$B$12,MATCH(B10191,Assumptions!$A$8:$A$12,0))</f>
        <v>Fair Value Less Costs to Sell</v>
      </c>
      <c r="K10191" s="16">
        <f>G10191/(1-INDEX(Assumptions!$D$8:$D$12,MATCH(B10191,Assumptions!$A$8:$A$12,0)))</f>
        <v>9453.386363636364</v>
      </c>
      <c r="L10191" s="16">
        <f t="shared" si="1114"/>
        <v>249.56939999999997</v>
      </c>
      <c r="M10191" s="16">
        <f t="shared" si="1115"/>
        <v>472.6693181818182</v>
      </c>
      <c r="N10191" s="14">
        <f>E10191*(K10191-L10191-M10191)*IF(F10191="GHS",1,Assumptions!$B$4)</f>
        <v>223105269.55477092</v>
      </c>
      <c r="O10191" s="15">
        <f t="shared" ca="1" si="1116"/>
        <v>363</v>
      </c>
      <c r="P10191" s="15" t="str">
        <f t="shared" ca="1" si="1117"/>
        <v>181-365d</v>
      </c>
      <c r="Q10191" s="17">
        <f ca="1">IF(P10191="0-90d",0,IF(P10191="91-180d",INDEX(Assumptions!$F$8:$F$12,MATCH(B10191,Assumptions!$A$8:$A$12,0)),IF(P10191="181-365d",INDEX(Assumptions!$G$8:$G$12,MATCH(B10191,Assumptions!$A$8:$A$12,0)),INDEX(Assumptions!$H$8:$H$12,MATCH(B10191,Assumptions!$A$8:$A$12,0)))))</f>
        <v>0.1</v>
      </c>
      <c r="R10191" s="14">
        <f t="shared" ca="1" si="1118"/>
        <v>21257323.214400005</v>
      </c>
      <c r="S10191" s="14">
        <f t="shared" si="1119"/>
        <v>0</v>
      </c>
      <c r="T10191" s="11" t="s">
        <v>39</v>
      </c>
      <c r="U10191" s="18" t="s">
        <v>26</v>
      </c>
    </row>
    <row r="10192" spans="1:21" ht="15" customHeight="1" x14ac:dyDescent="0.15">
      <c r="A10192" s="10" t="s">
        <v>10240</v>
      </c>
      <c r="B10192" s="11" t="s">
        <v>41</v>
      </c>
      <c r="C10192" s="11" t="s">
        <v>42</v>
      </c>
      <c r="D10192" s="12">
        <v>45945</v>
      </c>
      <c r="E10192" s="11">
        <v>2602</v>
      </c>
      <c r="F10192" s="11" t="s">
        <v>33</v>
      </c>
      <c r="G10192" s="13">
        <v>333.22</v>
      </c>
      <c r="H10192" s="14">
        <f t="shared" si="1113"/>
        <v>867038.44000000006</v>
      </c>
      <c r="I10192" s="14">
        <f>IF(F10192="GHS",H10192,H10192*Assumptions!$B$4)</f>
        <v>867038.44000000006</v>
      </c>
      <c r="J10192" s="15" t="str">
        <f>INDEX(Assumptions!$B$8:$B$12,MATCH(B10192,Assumptions!$A$8:$A$12,0))</f>
        <v>Weighted Average</v>
      </c>
      <c r="K10192" s="16">
        <f>G10192/(1-INDEX(Assumptions!$D$8:$D$12,MATCH(B10192,Assumptions!$A$8:$A$12,0)))</f>
        <v>512.64615384615388</v>
      </c>
      <c r="L10192" s="16">
        <f t="shared" si="1114"/>
        <v>9.9966000000000008</v>
      </c>
      <c r="M10192" s="16">
        <f t="shared" si="1115"/>
        <v>25.632307692307695</v>
      </c>
      <c r="N10192" s="14">
        <f>E10192*(K10192-L10192-M10192)*IF(F10192="GHS",1,Assumptions!$B$4)</f>
        <v>1241198.8744923079</v>
      </c>
      <c r="O10192" s="15">
        <f t="shared" ca="1" si="1116"/>
        <v>341</v>
      </c>
      <c r="P10192" s="15" t="str">
        <f t="shared" ca="1" si="1117"/>
        <v>181-365d</v>
      </c>
      <c r="Q10192" s="17">
        <f ca="1">IF(P10192="0-90d",0,IF(P10192="91-180d",INDEX(Assumptions!$F$8:$F$12,MATCH(B10192,Assumptions!$A$8:$A$12,0)),IF(P10192="181-365d",INDEX(Assumptions!$G$8:$G$12,MATCH(B10192,Assumptions!$A$8:$A$12,0)),INDEX(Assumptions!$H$8:$H$12,MATCH(B10192,Assumptions!$A$8:$A$12,0)))))</f>
        <v>0.35</v>
      </c>
      <c r="R10192" s="14">
        <f t="shared" ca="1" si="1118"/>
        <v>303463.45400000003</v>
      </c>
      <c r="S10192" s="14">
        <f t="shared" ca="1" si="1119"/>
        <v>563574.98600000003</v>
      </c>
      <c r="T10192" s="11" t="s">
        <v>25</v>
      </c>
      <c r="U10192" s="18" t="s">
        <v>26</v>
      </c>
    </row>
    <row r="10193" spans="1:21" ht="15" customHeight="1" x14ac:dyDescent="0.15">
      <c r="A10193" s="10" t="s">
        <v>10241</v>
      </c>
      <c r="B10193" s="11" t="s">
        <v>31</v>
      </c>
      <c r="C10193" s="11" t="s">
        <v>63</v>
      </c>
      <c r="D10193" s="12">
        <v>45859</v>
      </c>
      <c r="E10193" s="11">
        <v>2032</v>
      </c>
      <c r="F10193" s="11" t="s">
        <v>33</v>
      </c>
      <c r="G10193" s="13">
        <v>3972.94</v>
      </c>
      <c r="H10193" s="14">
        <f t="shared" si="1113"/>
        <v>8073014.0800000001</v>
      </c>
      <c r="I10193" s="14">
        <f>IF(F10193="GHS",H10193,H10193*Assumptions!$B$4)</f>
        <v>8073014.0800000001</v>
      </c>
      <c r="J10193" s="15" t="str">
        <f>INDEX(Assumptions!$B$8:$B$12,MATCH(B10193,Assumptions!$A$8:$A$12,0))</f>
        <v>Weighted Average</v>
      </c>
      <c r="K10193" s="16">
        <f>G10193/(1-INDEX(Assumptions!$D$8:$D$12,MATCH(B10193,Assumptions!$A$8:$A$12,0)))</f>
        <v>5517.9722222222226</v>
      </c>
      <c r="L10193" s="16">
        <f t="shared" si="1114"/>
        <v>119.18819999999999</v>
      </c>
      <c r="M10193" s="16">
        <f t="shared" si="1115"/>
        <v>275.89861111111117</v>
      </c>
      <c r="N10193" s="14">
        <f>E10193*(K10193-L10193-M10193)*IF(F10193="GHS",1,Assumptions!$B$4)</f>
        <v>10409703.155377781</v>
      </c>
      <c r="O10193" s="15">
        <f t="shared" ca="1" si="1116"/>
        <v>427</v>
      </c>
      <c r="P10193" s="15" t="str">
        <f t="shared" ca="1" si="1117"/>
        <v>365d+</v>
      </c>
      <c r="Q10193" s="17">
        <f ca="1">IF(P10193="0-90d",0,IF(P10193="91-180d",INDEX(Assumptions!$F$8:$F$12,MATCH(B10193,Assumptions!$A$8:$A$12,0)),IF(P10193="181-365d",INDEX(Assumptions!$G$8:$G$12,MATCH(B10193,Assumptions!$A$8:$A$12,0)),INDEX(Assumptions!$H$8:$H$12,MATCH(B10193,Assumptions!$A$8:$A$12,0)))))</f>
        <v>0.6</v>
      </c>
      <c r="R10193" s="14">
        <f t="shared" ca="1" si="1118"/>
        <v>4843808.4479999999</v>
      </c>
      <c r="S10193" s="14">
        <f t="shared" ca="1" si="1119"/>
        <v>3229205.6320000002</v>
      </c>
      <c r="T10193" s="11" t="s">
        <v>25</v>
      </c>
      <c r="U10193" s="18" t="s">
        <v>26</v>
      </c>
    </row>
    <row r="10194" spans="1:21" ht="15" customHeight="1" x14ac:dyDescent="0.15">
      <c r="A10194" s="10" t="s">
        <v>10242</v>
      </c>
      <c r="B10194" s="11" t="s">
        <v>41</v>
      </c>
      <c r="C10194" s="11" t="s">
        <v>115</v>
      </c>
      <c r="D10194" s="12">
        <v>46013</v>
      </c>
      <c r="E10194" s="11">
        <v>1302</v>
      </c>
      <c r="F10194" s="11" t="s">
        <v>33</v>
      </c>
      <c r="G10194" s="13">
        <v>919.35</v>
      </c>
      <c r="H10194" s="14">
        <f t="shared" si="1113"/>
        <v>1196993.7</v>
      </c>
      <c r="I10194" s="14">
        <f>IF(F10194="GHS",H10194,H10194*Assumptions!$B$4)</f>
        <v>1196993.7</v>
      </c>
      <c r="J10194" s="15" t="str">
        <f>INDEX(Assumptions!$B$8:$B$12,MATCH(B10194,Assumptions!$A$8:$A$12,0))</f>
        <v>Weighted Average</v>
      </c>
      <c r="K10194" s="16">
        <f>G10194/(1-INDEX(Assumptions!$D$8:$D$12,MATCH(B10194,Assumptions!$A$8:$A$12,0)))</f>
        <v>1414.3846153846155</v>
      </c>
      <c r="L10194" s="16">
        <f t="shared" si="1114"/>
        <v>27.580500000000001</v>
      </c>
      <c r="M10194" s="16">
        <f t="shared" si="1115"/>
        <v>70.719230769230776</v>
      </c>
      <c r="N10194" s="14">
        <f>E10194*(K10194-L10194-M10194)*IF(F10194="GHS",1,Assumptions!$B$4)</f>
        <v>1713542.5197692309</v>
      </c>
      <c r="O10194" s="15">
        <f t="shared" ca="1" si="1116"/>
        <v>273</v>
      </c>
      <c r="P10194" s="15" t="str">
        <f t="shared" ca="1" si="1117"/>
        <v>181-365d</v>
      </c>
      <c r="Q10194" s="17">
        <f ca="1">IF(P10194="0-90d",0,IF(P10194="91-180d",INDEX(Assumptions!$F$8:$F$12,MATCH(B10194,Assumptions!$A$8:$A$12,0)),IF(P10194="181-365d",INDEX(Assumptions!$G$8:$G$12,MATCH(B10194,Assumptions!$A$8:$A$12,0)),INDEX(Assumptions!$H$8:$H$12,MATCH(B10194,Assumptions!$A$8:$A$12,0)))))</f>
        <v>0.35</v>
      </c>
      <c r="R10194" s="14">
        <f t="shared" ca="1" si="1118"/>
        <v>418947.79499999998</v>
      </c>
      <c r="S10194" s="14">
        <f t="shared" ca="1" si="1119"/>
        <v>778045.90500000003</v>
      </c>
      <c r="T10194" s="11" t="s">
        <v>50</v>
      </c>
      <c r="U10194" s="18" t="s">
        <v>26</v>
      </c>
    </row>
    <row r="10195" spans="1:21" ht="15" customHeight="1" x14ac:dyDescent="0.15">
      <c r="A10195" s="10" t="s">
        <v>10243</v>
      </c>
      <c r="B10195" s="11" t="s">
        <v>31</v>
      </c>
      <c r="C10195" s="11" t="s">
        <v>32</v>
      </c>
      <c r="D10195" s="12">
        <v>46145</v>
      </c>
      <c r="E10195" s="11">
        <v>1539</v>
      </c>
      <c r="F10195" s="11" t="s">
        <v>33</v>
      </c>
      <c r="G10195" s="13">
        <v>4303.8599999999997</v>
      </c>
      <c r="H10195" s="14">
        <f t="shared" si="1113"/>
        <v>6623640.5399999991</v>
      </c>
      <c r="I10195" s="14">
        <f>IF(F10195="GHS",H10195,H10195*Assumptions!$B$4)</f>
        <v>6623640.5399999991</v>
      </c>
      <c r="J10195" s="15" t="str">
        <f>INDEX(Assumptions!$B$8:$B$12,MATCH(B10195,Assumptions!$A$8:$A$12,0))</f>
        <v>Weighted Average</v>
      </c>
      <c r="K10195" s="16">
        <f>G10195/(1-INDEX(Assumptions!$D$8:$D$12,MATCH(B10195,Assumptions!$A$8:$A$12,0)))</f>
        <v>5977.583333333333</v>
      </c>
      <c r="L10195" s="16">
        <f t="shared" si="1114"/>
        <v>129.11579999999998</v>
      </c>
      <c r="M10195" s="16">
        <f t="shared" si="1115"/>
        <v>298.87916666666666</v>
      </c>
      <c r="N10195" s="14">
        <f>E10195*(K10195-L10195-M10195)*IF(F10195="GHS",1,Assumptions!$B$4)</f>
        <v>8540816.4963000007</v>
      </c>
      <c r="O10195" s="15">
        <f t="shared" ca="1" si="1116"/>
        <v>141</v>
      </c>
      <c r="P10195" s="15" t="str">
        <f t="shared" ca="1" si="1117"/>
        <v>91-180d</v>
      </c>
      <c r="Q10195" s="17">
        <f ca="1">IF(P10195="0-90d",0,IF(P10195="91-180d",INDEX(Assumptions!$F$8:$F$12,MATCH(B10195,Assumptions!$A$8:$A$12,0)),IF(P10195="181-365d",INDEX(Assumptions!$G$8:$G$12,MATCH(B10195,Assumptions!$A$8:$A$12,0)),INDEX(Assumptions!$H$8:$H$12,MATCH(B10195,Assumptions!$A$8:$A$12,0)))))</f>
        <v>0.05</v>
      </c>
      <c r="R10195" s="14">
        <f t="shared" ca="1" si="1118"/>
        <v>331182.027</v>
      </c>
      <c r="S10195" s="14">
        <f t="shared" ca="1" si="1119"/>
        <v>6292458.5129999993</v>
      </c>
      <c r="T10195" s="11" t="s">
        <v>25</v>
      </c>
      <c r="U10195" s="18" t="s">
        <v>26</v>
      </c>
    </row>
    <row r="10196" spans="1:21" ht="15" customHeight="1" x14ac:dyDescent="0.15">
      <c r="A10196" s="10" t="s">
        <v>10244</v>
      </c>
      <c r="B10196" s="11" t="s">
        <v>41</v>
      </c>
      <c r="C10196" s="11" t="s">
        <v>42</v>
      </c>
      <c r="D10196" s="12">
        <v>46110</v>
      </c>
      <c r="E10196" s="11">
        <v>1882</v>
      </c>
      <c r="F10196" s="11" t="s">
        <v>33</v>
      </c>
      <c r="G10196" s="13">
        <v>705.84</v>
      </c>
      <c r="H10196" s="14">
        <f t="shared" si="1113"/>
        <v>1328390.8800000001</v>
      </c>
      <c r="I10196" s="14">
        <f>IF(F10196="GHS",H10196,H10196*Assumptions!$B$4)</f>
        <v>1328390.8800000001</v>
      </c>
      <c r="J10196" s="15" t="str">
        <f>INDEX(Assumptions!$B$8:$B$12,MATCH(B10196,Assumptions!$A$8:$A$12,0))</f>
        <v>Weighted Average</v>
      </c>
      <c r="K10196" s="16">
        <f>G10196/(1-INDEX(Assumptions!$D$8:$D$12,MATCH(B10196,Assumptions!$A$8:$A$12,0)))</f>
        <v>1085.9076923076923</v>
      </c>
      <c r="L10196" s="16">
        <f t="shared" si="1114"/>
        <v>21.1752</v>
      </c>
      <c r="M10196" s="16">
        <f t="shared" si="1115"/>
        <v>54.29538461538462</v>
      </c>
      <c r="N10196" s="14">
        <f>E10196*(K10196-L10196-M10196)*IF(F10196="GHS",1,Assumptions!$B$4)</f>
        <v>1901642.6366769234</v>
      </c>
      <c r="O10196" s="15">
        <f t="shared" ca="1" si="1116"/>
        <v>176</v>
      </c>
      <c r="P10196" s="15" t="str">
        <f t="shared" ca="1" si="1117"/>
        <v>91-180d</v>
      </c>
      <c r="Q10196" s="17">
        <f ca="1">IF(P10196="0-90d",0,IF(P10196="91-180d",INDEX(Assumptions!$F$8:$F$12,MATCH(B10196,Assumptions!$A$8:$A$12,0)),IF(P10196="181-365d",INDEX(Assumptions!$G$8:$G$12,MATCH(B10196,Assumptions!$A$8:$A$12,0)),INDEX(Assumptions!$H$8:$H$12,MATCH(B10196,Assumptions!$A$8:$A$12,0)))))</f>
        <v>0.1</v>
      </c>
      <c r="R10196" s="14">
        <f t="shared" ca="1" si="1118"/>
        <v>132839.08800000002</v>
      </c>
      <c r="S10196" s="14">
        <f t="shared" ca="1" si="1119"/>
        <v>1195551.7920000001</v>
      </c>
      <c r="T10196" s="11" t="s">
        <v>25</v>
      </c>
      <c r="U10196" s="18" t="s">
        <v>26</v>
      </c>
    </row>
    <row r="10197" spans="1:21" ht="15" customHeight="1" x14ac:dyDescent="0.15">
      <c r="A10197" s="10" t="s">
        <v>10245</v>
      </c>
      <c r="B10197" s="11" t="s">
        <v>31</v>
      </c>
      <c r="C10197" s="11" t="s">
        <v>32</v>
      </c>
      <c r="D10197" s="12">
        <v>45978</v>
      </c>
      <c r="E10197" s="11">
        <v>3378</v>
      </c>
      <c r="F10197" s="11" t="s">
        <v>33</v>
      </c>
      <c r="G10197" s="13">
        <v>2696.73</v>
      </c>
      <c r="H10197" s="14">
        <f t="shared" si="1113"/>
        <v>9109553.9399999995</v>
      </c>
      <c r="I10197" s="14">
        <f>IF(F10197="GHS",H10197,H10197*Assumptions!$B$4)</f>
        <v>9109553.9399999995</v>
      </c>
      <c r="J10197" s="15" t="str">
        <f>INDEX(Assumptions!$B$8:$B$12,MATCH(B10197,Assumptions!$A$8:$A$12,0))</f>
        <v>Weighted Average</v>
      </c>
      <c r="K10197" s="16">
        <f>G10197/(1-INDEX(Assumptions!$D$8:$D$12,MATCH(B10197,Assumptions!$A$8:$A$12,0)))</f>
        <v>3745.4583333333335</v>
      </c>
      <c r="L10197" s="16">
        <f t="shared" si="1114"/>
        <v>80.901899999999998</v>
      </c>
      <c r="M10197" s="16">
        <f t="shared" si="1115"/>
        <v>187.27291666666667</v>
      </c>
      <c r="N10197" s="14">
        <f>E10197*(K10197-L10197-M10197)*IF(F10197="GHS",1,Assumptions!$B$4)</f>
        <v>11746263.7193</v>
      </c>
      <c r="O10197" s="15">
        <f t="shared" ca="1" si="1116"/>
        <v>308</v>
      </c>
      <c r="P10197" s="15" t="str">
        <f t="shared" ca="1" si="1117"/>
        <v>181-365d</v>
      </c>
      <c r="Q10197" s="17">
        <f ca="1">IF(P10197="0-90d",0,IF(P10197="91-180d",INDEX(Assumptions!$F$8:$F$12,MATCH(B10197,Assumptions!$A$8:$A$12,0)),IF(P10197="181-365d",INDEX(Assumptions!$G$8:$G$12,MATCH(B10197,Assumptions!$A$8:$A$12,0)),INDEX(Assumptions!$H$8:$H$12,MATCH(B10197,Assumptions!$A$8:$A$12,0)))))</f>
        <v>0.2</v>
      </c>
      <c r="R10197" s="14">
        <f t="shared" ca="1" si="1118"/>
        <v>1821910.7879999999</v>
      </c>
      <c r="S10197" s="14">
        <f t="shared" ca="1" si="1119"/>
        <v>7287643.1519999998</v>
      </c>
      <c r="T10197" s="11" t="s">
        <v>25</v>
      </c>
      <c r="U10197" s="18" t="s">
        <v>26</v>
      </c>
    </row>
    <row r="10198" spans="1:21" ht="15" customHeight="1" x14ac:dyDescent="0.15">
      <c r="A10198" s="10" t="s">
        <v>10246</v>
      </c>
      <c r="B10198" s="11" t="s">
        <v>41</v>
      </c>
      <c r="C10198" s="11" t="s">
        <v>42</v>
      </c>
      <c r="D10198" s="12">
        <v>45849</v>
      </c>
      <c r="E10198" s="11">
        <v>1374</v>
      </c>
      <c r="F10198" s="11" t="s">
        <v>33</v>
      </c>
      <c r="G10198" s="13">
        <v>390.4</v>
      </c>
      <c r="H10198" s="14">
        <f t="shared" si="1113"/>
        <v>536409.59999999998</v>
      </c>
      <c r="I10198" s="14">
        <f>IF(F10198="GHS",H10198,H10198*Assumptions!$B$4)</f>
        <v>536409.59999999998</v>
      </c>
      <c r="J10198" s="15" t="str">
        <f>INDEX(Assumptions!$B$8:$B$12,MATCH(B10198,Assumptions!$A$8:$A$12,0))</f>
        <v>Weighted Average</v>
      </c>
      <c r="K10198" s="16">
        <f>G10198/(1-INDEX(Assumptions!$D$8:$D$12,MATCH(B10198,Assumptions!$A$8:$A$12,0)))</f>
        <v>600.61538461538453</v>
      </c>
      <c r="L10198" s="16">
        <f t="shared" si="1114"/>
        <v>11.712</v>
      </c>
      <c r="M10198" s="16">
        <f t="shared" si="1115"/>
        <v>30.030769230769227</v>
      </c>
      <c r="N10198" s="14">
        <f>E10198*(K10198-L10198-M10198)*IF(F10198="GHS",1,Assumptions!$B$4)</f>
        <v>767890.97353846137</v>
      </c>
      <c r="O10198" s="15">
        <f t="shared" ca="1" si="1116"/>
        <v>437</v>
      </c>
      <c r="P10198" s="15" t="str">
        <f t="shared" ca="1" si="1117"/>
        <v>365d+</v>
      </c>
      <c r="Q10198" s="17">
        <f ca="1">IF(P10198="0-90d",0,IF(P10198="91-180d",INDEX(Assumptions!$F$8:$F$12,MATCH(B10198,Assumptions!$A$8:$A$12,0)),IF(P10198="181-365d",INDEX(Assumptions!$G$8:$G$12,MATCH(B10198,Assumptions!$A$8:$A$12,0)),INDEX(Assumptions!$H$8:$H$12,MATCH(B10198,Assumptions!$A$8:$A$12,0)))))</f>
        <v>0.8</v>
      </c>
      <c r="R10198" s="14">
        <f t="shared" ca="1" si="1118"/>
        <v>429127.67999999999</v>
      </c>
      <c r="S10198" s="14">
        <f t="shared" ca="1" si="1119"/>
        <v>107281.91999999998</v>
      </c>
      <c r="T10198" s="11" t="s">
        <v>25</v>
      </c>
      <c r="U10198" s="18" t="s">
        <v>26</v>
      </c>
    </row>
    <row r="10199" spans="1:21" ht="15" customHeight="1" x14ac:dyDescent="0.15">
      <c r="A10199" s="10" t="s">
        <v>10247</v>
      </c>
      <c r="B10199" s="11" t="s">
        <v>41</v>
      </c>
      <c r="C10199" s="11" t="s">
        <v>42</v>
      </c>
      <c r="D10199" s="12">
        <v>46224</v>
      </c>
      <c r="E10199" s="11">
        <v>3564</v>
      </c>
      <c r="F10199" s="11" t="s">
        <v>33</v>
      </c>
      <c r="G10199" s="13">
        <v>1216.96</v>
      </c>
      <c r="H10199" s="14">
        <f t="shared" si="1113"/>
        <v>4337245.4400000004</v>
      </c>
      <c r="I10199" s="14">
        <f>IF(F10199="GHS",H10199,H10199*Assumptions!$B$4)</f>
        <v>4337245.4400000004</v>
      </c>
      <c r="J10199" s="15" t="str">
        <f>INDEX(Assumptions!$B$8:$B$12,MATCH(B10199,Assumptions!$A$8:$A$12,0))</f>
        <v>Weighted Average</v>
      </c>
      <c r="K10199" s="16">
        <f>G10199/(1-INDEX(Assumptions!$D$8:$D$12,MATCH(B10199,Assumptions!$A$8:$A$12,0)))</f>
        <v>1872.2461538461539</v>
      </c>
      <c r="L10199" s="16">
        <f t="shared" si="1114"/>
        <v>36.508800000000001</v>
      </c>
      <c r="M10199" s="16">
        <f t="shared" si="1115"/>
        <v>93.612307692307695</v>
      </c>
      <c r="N10199" s="14">
        <f>E10199*(K10199-L10199-M10199)*IF(F10199="GHS",1,Assumptions!$B$4)</f>
        <v>6208933.6644923072</v>
      </c>
      <c r="O10199" s="15">
        <f t="shared" ca="1" si="1116"/>
        <v>62</v>
      </c>
      <c r="P10199" s="15" t="str">
        <f t="shared" ca="1" si="1117"/>
        <v>0-90d</v>
      </c>
      <c r="Q10199" s="17">
        <f ca="1">IF(P10199="0-90d",0,IF(P10199="91-180d",INDEX(Assumptions!$F$8:$F$12,MATCH(B10199,Assumptions!$A$8:$A$12,0)),IF(P10199="181-365d",INDEX(Assumptions!$G$8:$G$12,MATCH(B10199,Assumptions!$A$8:$A$12,0)),INDEX(Assumptions!$H$8:$H$12,MATCH(B10199,Assumptions!$A$8:$A$12,0)))))</f>
        <v>0</v>
      </c>
      <c r="R10199" s="14">
        <f t="shared" ca="1" si="1118"/>
        <v>0</v>
      </c>
      <c r="S10199" s="14">
        <f t="shared" ca="1" si="1119"/>
        <v>4337245.4400000004</v>
      </c>
      <c r="T10199" s="11" t="s">
        <v>25</v>
      </c>
      <c r="U10199" s="18" t="s">
        <v>26</v>
      </c>
    </row>
    <row r="10200" spans="1:21" ht="15" customHeight="1" x14ac:dyDescent="0.15">
      <c r="A10200" s="10" t="s">
        <v>10248</v>
      </c>
      <c r="B10200" s="11" t="s">
        <v>46</v>
      </c>
      <c r="C10200" s="11" t="s">
        <v>47</v>
      </c>
      <c r="D10200" s="12">
        <v>46130</v>
      </c>
      <c r="E10200" s="11">
        <v>541</v>
      </c>
      <c r="F10200" s="11" t="s">
        <v>33</v>
      </c>
      <c r="G10200" s="13">
        <v>395116.08</v>
      </c>
      <c r="H10200" s="14">
        <f t="shared" si="1113"/>
        <v>213757799.28</v>
      </c>
      <c r="I10200" s="14">
        <f>IF(F10200="GHS",H10200,H10200*Assumptions!$B$4)</f>
        <v>213757799.28</v>
      </c>
      <c r="J10200" s="15" t="str">
        <f>INDEX(Assumptions!$B$8:$B$12,MATCH(B10200,Assumptions!$A$8:$A$12,0))</f>
        <v>Specific Identification</v>
      </c>
      <c r="K10200" s="16">
        <f>G10200/(1-INDEX(Assumptions!$D$8:$D$12,MATCH(B10200,Assumptions!$A$8:$A$12,0)))</f>
        <v>506559.07692307694</v>
      </c>
      <c r="L10200" s="16">
        <f t="shared" si="1114"/>
        <v>11853.482400000001</v>
      </c>
      <c r="M10200" s="16">
        <f t="shared" si="1115"/>
        <v>25327.953846153847</v>
      </c>
      <c r="N10200" s="14">
        <f>E10200*(K10200-L10200-M10200)*IF(F10200="GHS",1,Assumptions!$B$4)</f>
        <v>253933303.60621539</v>
      </c>
      <c r="O10200" s="15">
        <f t="shared" ca="1" si="1116"/>
        <v>156</v>
      </c>
      <c r="P10200" s="15" t="str">
        <f t="shared" ca="1" si="1117"/>
        <v>91-180d</v>
      </c>
      <c r="Q10200" s="17">
        <f ca="1">IF(P10200="0-90d",0,IF(P10200="91-180d",INDEX(Assumptions!$F$8:$F$12,MATCH(B10200,Assumptions!$A$8:$A$12,0)),IF(P10200="181-365d",INDEX(Assumptions!$G$8:$G$12,MATCH(B10200,Assumptions!$A$8:$A$12,0)),INDEX(Assumptions!$H$8:$H$12,MATCH(B10200,Assumptions!$A$8:$A$12,0)))))</f>
        <v>0</v>
      </c>
      <c r="R10200" s="14">
        <f t="shared" ca="1" si="1118"/>
        <v>0</v>
      </c>
      <c r="S10200" s="14">
        <f t="shared" ca="1" si="1119"/>
        <v>213757799.28</v>
      </c>
      <c r="T10200" s="11" t="s">
        <v>25</v>
      </c>
      <c r="U10200" s="18" t="s">
        <v>26</v>
      </c>
    </row>
    <row r="10201" spans="1:21" ht="15" customHeight="1" x14ac:dyDescent="0.15">
      <c r="A10201" s="10" t="s">
        <v>10249</v>
      </c>
      <c r="B10201" s="11" t="s">
        <v>28</v>
      </c>
      <c r="C10201" s="11" t="s">
        <v>38</v>
      </c>
      <c r="D10201" s="12">
        <v>46078</v>
      </c>
      <c r="E10201" s="11">
        <v>2292</v>
      </c>
      <c r="F10201" s="11" t="s">
        <v>24</v>
      </c>
      <c r="G10201" s="13">
        <v>5769.13</v>
      </c>
      <c r="H10201" s="14">
        <f t="shared" si="1113"/>
        <v>13222845.960000001</v>
      </c>
      <c r="I10201" s="14">
        <f>IF(F10201="GHS",H10201,H10201*Assumptions!$B$4)</f>
        <v>142806736.36800003</v>
      </c>
      <c r="J10201" s="15" t="str">
        <f>INDEX(Assumptions!$B$8:$B$12,MATCH(B10201,Assumptions!$A$8:$A$12,0))</f>
        <v>Fair Value Less Costs to Sell</v>
      </c>
      <c r="K10201" s="16">
        <f>G10201/(1-INDEX(Assumptions!$D$8:$D$12,MATCH(B10201,Assumptions!$A$8:$A$12,0)))</f>
        <v>6555.829545454546</v>
      </c>
      <c r="L10201" s="16">
        <f t="shared" si="1114"/>
        <v>173.07390000000001</v>
      </c>
      <c r="M10201" s="16">
        <f t="shared" si="1115"/>
        <v>327.79147727272732</v>
      </c>
      <c r="N10201" s="14">
        <f>E10201*(K10201-L10201-M10201)*IF(F10201="GHS",1,Assumptions!$B$4)</f>
        <v>149882161.03350547</v>
      </c>
      <c r="O10201" s="15">
        <f t="shared" ca="1" si="1116"/>
        <v>208</v>
      </c>
      <c r="P10201" s="15" t="str">
        <f t="shared" ca="1" si="1117"/>
        <v>181-365d</v>
      </c>
      <c r="Q10201" s="17">
        <f ca="1">IF(P10201="0-90d",0,IF(P10201="91-180d",INDEX(Assumptions!$F$8:$F$12,MATCH(B10201,Assumptions!$A$8:$A$12,0)),IF(P10201="181-365d",INDEX(Assumptions!$G$8:$G$12,MATCH(B10201,Assumptions!$A$8:$A$12,0)),INDEX(Assumptions!$H$8:$H$12,MATCH(B10201,Assumptions!$A$8:$A$12,0)))))</f>
        <v>0.1</v>
      </c>
      <c r="R10201" s="14">
        <f t="shared" ca="1" si="1118"/>
        <v>14280673.636800004</v>
      </c>
      <c r="S10201" s="14">
        <f t="shared" ca="1" si="1119"/>
        <v>128526062.73120002</v>
      </c>
      <c r="T10201" s="11" t="s">
        <v>25</v>
      </c>
      <c r="U10201" s="18" t="s">
        <v>26</v>
      </c>
    </row>
    <row r="10202" spans="1:21" ht="15" customHeight="1" x14ac:dyDescent="0.15">
      <c r="A10202" s="10" t="s">
        <v>10250</v>
      </c>
      <c r="B10202" s="11" t="s">
        <v>31</v>
      </c>
      <c r="C10202" s="11" t="s">
        <v>32</v>
      </c>
      <c r="D10202" s="12">
        <v>46136</v>
      </c>
      <c r="E10202" s="11">
        <v>946</v>
      </c>
      <c r="F10202" s="11" t="s">
        <v>33</v>
      </c>
      <c r="G10202" s="13">
        <v>4266.63</v>
      </c>
      <c r="H10202" s="14">
        <f t="shared" si="1113"/>
        <v>4036231.98</v>
      </c>
      <c r="I10202" s="14">
        <f>IF(F10202="GHS",H10202,H10202*Assumptions!$B$4)</f>
        <v>4036231.98</v>
      </c>
      <c r="J10202" s="15" t="str">
        <f>INDEX(Assumptions!$B$8:$B$12,MATCH(B10202,Assumptions!$A$8:$A$12,0))</f>
        <v>Weighted Average</v>
      </c>
      <c r="K10202" s="16">
        <f>G10202/(1-INDEX(Assumptions!$D$8:$D$12,MATCH(B10202,Assumptions!$A$8:$A$12,0)))</f>
        <v>5925.875</v>
      </c>
      <c r="L10202" s="16">
        <f t="shared" si="1114"/>
        <v>127.99889999999999</v>
      </c>
      <c r="M10202" s="16">
        <f t="shared" si="1115"/>
        <v>296.29374999999999</v>
      </c>
      <c r="N10202" s="14">
        <f>E10202*(K10202-L10202-M10202)*IF(F10202="GHS",1,Assumptions!$B$4)</f>
        <v>5204496.9031000007</v>
      </c>
      <c r="O10202" s="15">
        <f t="shared" ca="1" si="1116"/>
        <v>150</v>
      </c>
      <c r="P10202" s="15" t="str">
        <f t="shared" ca="1" si="1117"/>
        <v>91-180d</v>
      </c>
      <c r="Q10202" s="17">
        <f ca="1">IF(P10202="0-90d",0,IF(P10202="91-180d",INDEX(Assumptions!$F$8:$F$12,MATCH(B10202,Assumptions!$A$8:$A$12,0)),IF(P10202="181-365d",INDEX(Assumptions!$G$8:$G$12,MATCH(B10202,Assumptions!$A$8:$A$12,0)),INDEX(Assumptions!$H$8:$H$12,MATCH(B10202,Assumptions!$A$8:$A$12,0)))))</f>
        <v>0.05</v>
      </c>
      <c r="R10202" s="14">
        <f t="shared" ca="1" si="1118"/>
        <v>201811.59900000002</v>
      </c>
      <c r="S10202" s="14">
        <f t="shared" ca="1" si="1119"/>
        <v>3834420.3810000001</v>
      </c>
      <c r="T10202" s="11" t="s">
        <v>25</v>
      </c>
      <c r="U10202" s="18" t="s">
        <v>26</v>
      </c>
    </row>
    <row r="10203" spans="1:21" ht="15" customHeight="1" x14ac:dyDescent="0.15">
      <c r="A10203" s="10" t="s">
        <v>10251</v>
      </c>
      <c r="B10203" s="11" t="s">
        <v>41</v>
      </c>
      <c r="C10203" s="11" t="s">
        <v>42</v>
      </c>
      <c r="D10203" s="12">
        <v>45831</v>
      </c>
      <c r="E10203" s="11">
        <v>306</v>
      </c>
      <c r="F10203" s="11" t="s">
        <v>33</v>
      </c>
      <c r="G10203" s="13">
        <v>433.91</v>
      </c>
      <c r="H10203" s="14">
        <f t="shared" si="1113"/>
        <v>132776.46000000002</v>
      </c>
      <c r="I10203" s="14">
        <f>IF(F10203="GHS",H10203,H10203*Assumptions!$B$4)</f>
        <v>132776.46000000002</v>
      </c>
      <c r="J10203" s="15" t="str">
        <f>INDEX(Assumptions!$B$8:$B$12,MATCH(B10203,Assumptions!$A$8:$A$12,0))</f>
        <v>Weighted Average</v>
      </c>
      <c r="K10203" s="16">
        <f>G10203/(1-INDEX(Assumptions!$D$8:$D$12,MATCH(B10203,Assumptions!$A$8:$A$12,0)))</f>
        <v>667.55384615384617</v>
      </c>
      <c r="L10203" s="16">
        <f t="shared" si="1114"/>
        <v>13.017300000000001</v>
      </c>
      <c r="M10203" s="16">
        <f t="shared" si="1115"/>
        <v>33.377692307692307</v>
      </c>
      <c r="N10203" s="14">
        <f>E10203*(K10203-L10203-M10203)*IF(F10203="GHS",1,Assumptions!$B$4)</f>
        <v>190074.60927692309</v>
      </c>
      <c r="O10203" s="15">
        <f t="shared" ca="1" si="1116"/>
        <v>455</v>
      </c>
      <c r="P10203" s="15" t="str">
        <f t="shared" ca="1" si="1117"/>
        <v>365d+</v>
      </c>
      <c r="Q10203" s="17">
        <f ca="1">IF(P10203="0-90d",0,IF(P10203="91-180d",INDEX(Assumptions!$F$8:$F$12,MATCH(B10203,Assumptions!$A$8:$A$12,0)),IF(P10203="181-365d",INDEX(Assumptions!$G$8:$G$12,MATCH(B10203,Assumptions!$A$8:$A$12,0)),INDEX(Assumptions!$H$8:$H$12,MATCH(B10203,Assumptions!$A$8:$A$12,0)))))</f>
        <v>0.8</v>
      </c>
      <c r="R10203" s="14">
        <f t="shared" ca="1" si="1118"/>
        <v>106221.16800000002</v>
      </c>
      <c r="S10203" s="14">
        <f t="shared" ca="1" si="1119"/>
        <v>26555.292000000001</v>
      </c>
      <c r="T10203" s="11" t="s">
        <v>25</v>
      </c>
      <c r="U10203" s="18" t="s">
        <v>26</v>
      </c>
    </row>
    <row r="10204" spans="1:21" ht="15" customHeight="1" x14ac:dyDescent="0.15">
      <c r="A10204" s="10" t="s">
        <v>10252</v>
      </c>
      <c r="B10204" s="11" t="s">
        <v>31</v>
      </c>
      <c r="C10204" s="11" t="s">
        <v>63</v>
      </c>
      <c r="D10204" s="12">
        <v>46128</v>
      </c>
      <c r="E10204" s="11">
        <v>1778</v>
      </c>
      <c r="F10204" s="11" t="s">
        <v>33</v>
      </c>
      <c r="G10204" s="13">
        <v>2867.28</v>
      </c>
      <c r="H10204" s="14">
        <f t="shared" si="1113"/>
        <v>5098023.8400000008</v>
      </c>
      <c r="I10204" s="14">
        <f>IF(F10204="GHS",H10204,H10204*Assumptions!$B$4)</f>
        <v>5098023.8400000008</v>
      </c>
      <c r="J10204" s="15" t="str">
        <f>INDEX(Assumptions!$B$8:$B$12,MATCH(B10204,Assumptions!$A$8:$A$12,0))</f>
        <v>Weighted Average</v>
      </c>
      <c r="K10204" s="16">
        <f>G10204/(1-INDEX(Assumptions!$D$8:$D$12,MATCH(B10204,Assumptions!$A$8:$A$12,0)))</f>
        <v>3982.3333333333339</v>
      </c>
      <c r="L10204" s="16">
        <f t="shared" si="1114"/>
        <v>86.0184</v>
      </c>
      <c r="M10204" s="16">
        <f t="shared" si="1115"/>
        <v>199.1166666666667</v>
      </c>
      <c r="N10204" s="14">
        <f>E10204*(K10204-L10204-M10204)*IF(F10204="GHS",1,Assumptions!$B$4)</f>
        <v>6573618.5181333339</v>
      </c>
      <c r="O10204" s="15">
        <f t="shared" ca="1" si="1116"/>
        <v>158</v>
      </c>
      <c r="P10204" s="15" t="str">
        <f t="shared" ca="1" si="1117"/>
        <v>91-180d</v>
      </c>
      <c r="Q10204" s="17">
        <f ca="1">IF(P10204="0-90d",0,IF(P10204="91-180d",INDEX(Assumptions!$F$8:$F$12,MATCH(B10204,Assumptions!$A$8:$A$12,0)),IF(P10204="181-365d",INDEX(Assumptions!$G$8:$G$12,MATCH(B10204,Assumptions!$A$8:$A$12,0)),INDEX(Assumptions!$H$8:$H$12,MATCH(B10204,Assumptions!$A$8:$A$12,0)))))</f>
        <v>0.05</v>
      </c>
      <c r="R10204" s="14">
        <f t="shared" ca="1" si="1118"/>
        <v>254901.19200000004</v>
      </c>
      <c r="S10204" s="14">
        <f t="shared" ca="1" si="1119"/>
        <v>4843122.648000001</v>
      </c>
      <c r="T10204" s="11" t="s">
        <v>25</v>
      </c>
      <c r="U10204" s="18" t="s">
        <v>26</v>
      </c>
    </row>
    <row r="10205" spans="1:21" ht="15" customHeight="1" x14ac:dyDescent="0.15">
      <c r="A10205" s="10" t="s">
        <v>10253</v>
      </c>
      <c r="B10205" s="11" t="s">
        <v>41</v>
      </c>
      <c r="C10205" s="11" t="s">
        <v>49</v>
      </c>
      <c r="D10205" s="12">
        <v>45955</v>
      </c>
      <c r="E10205" s="11">
        <v>3218</v>
      </c>
      <c r="F10205" s="11" t="s">
        <v>33</v>
      </c>
      <c r="G10205" s="13">
        <v>268.17</v>
      </c>
      <c r="H10205" s="14">
        <f t="shared" si="1113"/>
        <v>862971.06</v>
      </c>
      <c r="I10205" s="14">
        <f>IF(F10205="GHS",H10205,H10205*Assumptions!$B$4)</f>
        <v>862971.06</v>
      </c>
      <c r="J10205" s="15" t="str">
        <f>INDEX(Assumptions!$B$8:$B$12,MATCH(B10205,Assumptions!$A$8:$A$12,0))</f>
        <v>Weighted Average</v>
      </c>
      <c r="K10205" s="16">
        <f>G10205/(1-INDEX(Assumptions!$D$8:$D$12,MATCH(B10205,Assumptions!$A$8:$A$12,0)))</f>
        <v>412.56923076923078</v>
      </c>
      <c r="L10205" s="16">
        <f t="shared" si="1114"/>
        <v>8.0450999999999997</v>
      </c>
      <c r="M10205" s="16">
        <f t="shared" si="1115"/>
        <v>20.62846153846154</v>
      </c>
      <c r="N10205" s="14">
        <f>E10205*(K10205-L10205-M10205)*IF(F10205="GHS",1,Assumptions!$B$4)</f>
        <v>1235376.2635846154</v>
      </c>
      <c r="O10205" s="15">
        <f t="shared" ca="1" si="1116"/>
        <v>331</v>
      </c>
      <c r="P10205" s="15" t="str">
        <f t="shared" ca="1" si="1117"/>
        <v>181-365d</v>
      </c>
      <c r="Q10205" s="17">
        <f ca="1">IF(P10205="0-90d",0,IF(P10205="91-180d",INDEX(Assumptions!$F$8:$F$12,MATCH(B10205,Assumptions!$A$8:$A$12,0)),IF(P10205="181-365d",INDEX(Assumptions!$G$8:$G$12,MATCH(B10205,Assumptions!$A$8:$A$12,0)),INDEX(Assumptions!$H$8:$H$12,MATCH(B10205,Assumptions!$A$8:$A$12,0)))))</f>
        <v>0.35</v>
      </c>
      <c r="R10205" s="14">
        <f t="shared" ca="1" si="1118"/>
        <v>302039.87099999998</v>
      </c>
      <c r="S10205" s="14">
        <f t="shared" ca="1" si="1119"/>
        <v>560931.18900000001</v>
      </c>
      <c r="T10205" s="11" t="s">
        <v>25</v>
      </c>
      <c r="U10205" s="18" t="s">
        <v>26</v>
      </c>
    </row>
    <row r="10206" spans="1:21" ht="15" customHeight="1" x14ac:dyDescent="0.15">
      <c r="A10206" s="10" t="s">
        <v>10254</v>
      </c>
      <c r="B10206" s="11" t="s">
        <v>41</v>
      </c>
      <c r="C10206" s="11" t="s">
        <v>44</v>
      </c>
      <c r="D10206" s="12">
        <v>45943</v>
      </c>
      <c r="E10206" s="11">
        <v>2709</v>
      </c>
      <c r="F10206" s="11" t="s">
        <v>33</v>
      </c>
      <c r="G10206" s="13">
        <v>156.57</v>
      </c>
      <c r="H10206" s="14">
        <f t="shared" si="1113"/>
        <v>424148.13</v>
      </c>
      <c r="I10206" s="14">
        <f>IF(F10206="GHS",H10206,H10206*Assumptions!$B$4)</f>
        <v>424148.13</v>
      </c>
      <c r="J10206" s="15" t="str">
        <f>INDEX(Assumptions!$B$8:$B$12,MATCH(B10206,Assumptions!$A$8:$A$12,0))</f>
        <v>Weighted Average</v>
      </c>
      <c r="K10206" s="16">
        <f>G10206/(1-INDEX(Assumptions!$D$8:$D$12,MATCH(B10206,Assumptions!$A$8:$A$12,0)))</f>
        <v>240.87692307692305</v>
      </c>
      <c r="L10206" s="16">
        <f t="shared" si="1114"/>
        <v>4.6970999999999998</v>
      </c>
      <c r="M10206" s="16">
        <f t="shared" si="1115"/>
        <v>12.043846153846154</v>
      </c>
      <c r="N10206" s="14">
        <f>E10206*(K10206-L10206-M10206)*IF(F10206="GHS",1,Assumptions!$B$4)</f>
        <v>607184.36148461537</v>
      </c>
      <c r="O10206" s="15">
        <f t="shared" ca="1" si="1116"/>
        <v>343</v>
      </c>
      <c r="P10206" s="15" t="str">
        <f t="shared" ca="1" si="1117"/>
        <v>181-365d</v>
      </c>
      <c r="Q10206" s="17">
        <f ca="1">IF(P10206="0-90d",0,IF(P10206="91-180d",INDEX(Assumptions!$F$8:$F$12,MATCH(B10206,Assumptions!$A$8:$A$12,0)),IF(P10206="181-365d",INDEX(Assumptions!$G$8:$G$12,MATCH(B10206,Assumptions!$A$8:$A$12,0)),INDEX(Assumptions!$H$8:$H$12,MATCH(B10206,Assumptions!$A$8:$A$12,0)))))</f>
        <v>0.35</v>
      </c>
      <c r="R10206" s="14">
        <f t="shared" ca="1" si="1118"/>
        <v>148451.8455</v>
      </c>
      <c r="S10206" s="14">
        <f t="shared" ca="1" si="1119"/>
        <v>275696.28450000001</v>
      </c>
      <c r="T10206" s="11" t="s">
        <v>25</v>
      </c>
      <c r="U10206" s="18" t="s">
        <v>26</v>
      </c>
    </row>
    <row r="10207" spans="1:21" ht="15" customHeight="1" x14ac:dyDescent="0.15">
      <c r="A10207" s="10" t="s">
        <v>10255</v>
      </c>
      <c r="B10207" s="11" t="s">
        <v>31</v>
      </c>
      <c r="C10207" s="11" t="s">
        <v>76</v>
      </c>
      <c r="D10207" s="12">
        <v>45739</v>
      </c>
      <c r="E10207" s="11">
        <v>1940</v>
      </c>
      <c r="F10207" s="11" t="s">
        <v>33</v>
      </c>
      <c r="G10207" s="13">
        <v>1956.96</v>
      </c>
      <c r="H10207" s="14">
        <f t="shared" si="1113"/>
        <v>3796502.4</v>
      </c>
      <c r="I10207" s="14">
        <f>IF(F10207="GHS",H10207,H10207*Assumptions!$B$4)</f>
        <v>3796502.4</v>
      </c>
      <c r="J10207" s="15" t="str">
        <f>INDEX(Assumptions!$B$8:$B$12,MATCH(B10207,Assumptions!$A$8:$A$12,0))</f>
        <v>Weighted Average</v>
      </c>
      <c r="K10207" s="16">
        <f>G10207/(1-INDEX(Assumptions!$D$8:$D$12,MATCH(B10207,Assumptions!$A$8:$A$12,0)))</f>
        <v>2718</v>
      </c>
      <c r="L10207" s="16">
        <f t="shared" si="1114"/>
        <v>58.708799999999997</v>
      </c>
      <c r="M10207" s="16">
        <f t="shared" si="1115"/>
        <v>135.9</v>
      </c>
      <c r="N10207" s="14">
        <f>E10207*(K10207-L10207-M10207)*IF(F10207="GHS",1,Assumptions!$B$4)</f>
        <v>4895378.9280000003</v>
      </c>
      <c r="O10207" s="15">
        <f t="shared" ca="1" si="1116"/>
        <v>547</v>
      </c>
      <c r="P10207" s="15" t="str">
        <f t="shared" ca="1" si="1117"/>
        <v>365d+</v>
      </c>
      <c r="Q10207" s="17">
        <f ca="1">IF(P10207="0-90d",0,IF(P10207="91-180d",INDEX(Assumptions!$F$8:$F$12,MATCH(B10207,Assumptions!$A$8:$A$12,0)),IF(P10207="181-365d",INDEX(Assumptions!$G$8:$G$12,MATCH(B10207,Assumptions!$A$8:$A$12,0)),INDEX(Assumptions!$H$8:$H$12,MATCH(B10207,Assumptions!$A$8:$A$12,0)))))</f>
        <v>0.6</v>
      </c>
      <c r="R10207" s="14">
        <f t="shared" ca="1" si="1118"/>
        <v>2277901.44</v>
      </c>
      <c r="S10207" s="14">
        <f t="shared" ca="1" si="1119"/>
        <v>1518600.96</v>
      </c>
      <c r="T10207" s="11" t="s">
        <v>25</v>
      </c>
      <c r="U10207" s="18" t="s">
        <v>26</v>
      </c>
    </row>
    <row r="10208" spans="1:21" ht="15" customHeight="1" x14ac:dyDescent="0.15">
      <c r="A10208" s="10" t="s">
        <v>10256</v>
      </c>
      <c r="B10208" s="11" t="s">
        <v>31</v>
      </c>
      <c r="C10208" s="11" t="s">
        <v>76</v>
      </c>
      <c r="D10208" s="12">
        <v>45839</v>
      </c>
      <c r="E10208" s="11">
        <v>3617</v>
      </c>
      <c r="F10208" s="11" t="s">
        <v>33</v>
      </c>
      <c r="G10208" s="13">
        <v>2579.67</v>
      </c>
      <c r="H10208" s="14">
        <f t="shared" si="1113"/>
        <v>9330666.3900000006</v>
      </c>
      <c r="I10208" s="14">
        <f>IF(F10208="GHS",H10208,H10208*Assumptions!$B$4)</f>
        <v>9330666.3900000006</v>
      </c>
      <c r="J10208" s="15" t="str">
        <f>INDEX(Assumptions!$B$8:$B$12,MATCH(B10208,Assumptions!$A$8:$A$12,0))</f>
        <v>Weighted Average</v>
      </c>
      <c r="K10208" s="16">
        <f>G10208/(1-INDEX(Assumptions!$D$8:$D$12,MATCH(B10208,Assumptions!$A$8:$A$12,0)))</f>
        <v>3582.8750000000005</v>
      </c>
      <c r="L10208" s="16">
        <f t="shared" si="1114"/>
        <v>77.390100000000004</v>
      </c>
      <c r="M10208" s="16">
        <f t="shared" si="1115"/>
        <v>179.14375000000004</v>
      </c>
      <c r="N10208" s="14">
        <f>E10208*(K10208-L10208-M10208)*IF(F10208="GHS",1,Assumptions!$B$4)</f>
        <v>12031375.939550001</v>
      </c>
      <c r="O10208" s="15">
        <f t="shared" ca="1" si="1116"/>
        <v>447</v>
      </c>
      <c r="P10208" s="15" t="str">
        <f t="shared" ca="1" si="1117"/>
        <v>365d+</v>
      </c>
      <c r="Q10208" s="17">
        <f ca="1">IF(P10208="0-90d",0,IF(P10208="91-180d",INDEX(Assumptions!$F$8:$F$12,MATCH(B10208,Assumptions!$A$8:$A$12,0)),IF(P10208="181-365d",INDEX(Assumptions!$G$8:$G$12,MATCH(B10208,Assumptions!$A$8:$A$12,0)),INDEX(Assumptions!$H$8:$H$12,MATCH(B10208,Assumptions!$A$8:$A$12,0)))))</f>
        <v>0.6</v>
      </c>
      <c r="R10208" s="14">
        <f t="shared" ca="1" si="1118"/>
        <v>5598399.8339999998</v>
      </c>
      <c r="S10208" s="14">
        <f t="shared" ca="1" si="1119"/>
        <v>3732266.5560000008</v>
      </c>
      <c r="T10208" s="11" t="s">
        <v>25</v>
      </c>
      <c r="U10208" s="18" t="s">
        <v>26</v>
      </c>
    </row>
    <row r="10209" spans="1:21" ht="15" customHeight="1" x14ac:dyDescent="0.15">
      <c r="A10209" s="10" t="s">
        <v>10257</v>
      </c>
      <c r="B10209" s="11" t="s">
        <v>31</v>
      </c>
      <c r="C10209" s="11" t="s">
        <v>32</v>
      </c>
      <c r="D10209" s="12">
        <v>45792</v>
      </c>
      <c r="E10209" s="11">
        <v>4240</v>
      </c>
      <c r="F10209" s="11" t="s">
        <v>33</v>
      </c>
      <c r="G10209" s="13">
        <v>1775.3</v>
      </c>
      <c r="H10209" s="14">
        <f t="shared" si="1113"/>
        <v>7527272</v>
      </c>
      <c r="I10209" s="14">
        <f>IF(F10209="GHS",H10209,H10209*Assumptions!$B$4)</f>
        <v>7527272</v>
      </c>
      <c r="J10209" s="15" t="str">
        <f>INDEX(Assumptions!$B$8:$B$12,MATCH(B10209,Assumptions!$A$8:$A$12,0))</f>
        <v>Weighted Average</v>
      </c>
      <c r="K10209" s="16">
        <f>G10209/(1-INDEX(Assumptions!$D$8:$D$12,MATCH(B10209,Assumptions!$A$8:$A$12,0)))</f>
        <v>2465.6944444444443</v>
      </c>
      <c r="L10209" s="16">
        <f t="shared" si="1114"/>
        <v>53.258999999999993</v>
      </c>
      <c r="M10209" s="16">
        <f t="shared" si="1115"/>
        <v>123.28472222222223</v>
      </c>
      <c r="N10209" s="14">
        <f>E10209*(K10209-L10209-M10209)*IF(F10209="GHS",1,Assumptions!$B$4)</f>
        <v>9705999.0622222219</v>
      </c>
      <c r="O10209" s="15">
        <f t="shared" ca="1" si="1116"/>
        <v>494</v>
      </c>
      <c r="P10209" s="15" t="str">
        <f t="shared" ca="1" si="1117"/>
        <v>365d+</v>
      </c>
      <c r="Q10209" s="17">
        <f ca="1">IF(P10209="0-90d",0,IF(P10209="91-180d",INDEX(Assumptions!$F$8:$F$12,MATCH(B10209,Assumptions!$A$8:$A$12,0)),IF(P10209="181-365d",INDEX(Assumptions!$G$8:$G$12,MATCH(B10209,Assumptions!$A$8:$A$12,0)),INDEX(Assumptions!$H$8:$H$12,MATCH(B10209,Assumptions!$A$8:$A$12,0)))))</f>
        <v>0.6</v>
      </c>
      <c r="R10209" s="14">
        <f t="shared" ca="1" si="1118"/>
        <v>4516363.2</v>
      </c>
      <c r="S10209" s="14">
        <f t="shared" ca="1" si="1119"/>
        <v>3010908.8</v>
      </c>
      <c r="T10209" s="11" t="s">
        <v>25</v>
      </c>
      <c r="U10209" s="18" t="s">
        <v>26</v>
      </c>
    </row>
    <row r="10210" spans="1:21" ht="15" customHeight="1" x14ac:dyDescent="0.15">
      <c r="A10210" s="10" t="s">
        <v>10258</v>
      </c>
      <c r="B10210" s="11" t="s">
        <v>41</v>
      </c>
      <c r="C10210" s="11" t="s">
        <v>44</v>
      </c>
      <c r="D10210" s="12">
        <v>46073</v>
      </c>
      <c r="E10210" s="11">
        <v>377</v>
      </c>
      <c r="F10210" s="11" t="s">
        <v>33</v>
      </c>
      <c r="G10210" s="13">
        <v>532.49</v>
      </c>
      <c r="H10210" s="14">
        <f t="shared" si="1113"/>
        <v>200748.73</v>
      </c>
      <c r="I10210" s="14">
        <f>IF(F10210="GHS",H10210,H10210*Assumptions!$B$4)</f>
        <v>200748.73</v>
      </c>
      <c r="J10210" s="15" t="str">
        <f>INDEX(Assumptions!$B$8:$B$12,MATCH(B10210,Assumptions!$A$8:$A$12,0))</f>
        <v>Weighted Average</v>
      </c>
      <c r="K10210" s="16">
        <f>G10210/(1-INDEX(Assumptions!$D$8:$D$12,MATCH(B10210,Assumptions!$A$8:$A$12,0)))</f>
        <v>819.21538461538455</v>
      </c>
      <c r="L10210" s="16">
        <f t="shared" si="1114"/>
        <v>15.9747</v>
      </c>
      <c r="M10210" s="16">
        <f t="shared" si="1115"/>
        <v>40.96076923076923</v>
      </c>
      <c r="N10210" s="14">
        <f>E10210*(K10210-L10210-M10210)*IF(F10210="GHS",1,Assumptions!$B$4)</f>
        <v>287379.5281</v>
      </c>
      <c r="O10210" s="15">
        <f t="shared" ca="1" si="1116"/>
        <v>213</v>
      </c>
      <c r="P10210" s="15" t="str">
        <f t="shared" ca="1" si="1117"/>
        <v>181-365d</v>
      </c>
      <c r="Q10210" s="17">
        <f ca="1">IF(P10210="0-90d",0,IF(P10210="91-180d",INDEX(Assumptions!$F$8:$F$12,MATCH(B10210,Assumptions!$A$8:$A$12,0)),IF(P10210="181-365d",INDEX(Assumptions!$G$8:$G$12,MATCH(B10210,Assumptions!$A$8:$A$12,0)),INDEX(Assumptions!$H$8:$H$12,MATCH(B10210,Assumptions!$A$8:$A$12,0)))))</f>
        <v>0.35</v>
      </c>
      <c r="R10210" s="14">
        <f t="shared" ca="1" si="1118"/>
        <v>70262.055500000002</v>
      </c>
      <c r="S10210" s="14">
        <f t="shared" ca="1" si="1119"/>
        <v>130486.67450000001</v>
      </c>
      <c r="T10210" s="11" t="s">
        <v>25</v>
      </c>
      <c r="U10210" s="18" t="s">
        <v>26</v>
      </c>
    </row>
    <row r="10211" spans="1:21" ht="15" customHeight="1" x14ac:dyDescent="0.15">
      <c r="A10211" s="10" t="s">
        <v>10259</v>
      </c>
      <c r="B10211" s="11" t="s">
        <v>31</v>
      </c>
      <c r="C10211" s="11" t="s">
        <v>76</v>
      </c>
      <c r="D10211" s="12">
        <v>46214</v>
      </c>
      <c r="E10211" s="11">
        <v>498</v>
      </c>
      <c r="F10211" s="11" t="s">
        <v>33</v>
      </c>
      <c r="G10211" s="13">
        <v>1677.72</v>
      </c>
      <c r="H10211" s="14">
        <f t="shared" si="1113"/>
        <v>835504.56</v>
      </c>
      <c r="I10211" s="14">
        <f>IF(F10211="GHS",H10211,H10211*Assumptions!$B$4)</f>
        <v>835504.56</v>
      </c>
      <c r="J10211" s="15" t="str">
        <f>INDEX(Assumptions!$B$8:$B$12,MATCH(B10211,Assumptions!$A$8:$A$12,0))</f>
        <v>Weighted Average</v>
      </c>
      <c r="K10211" s="16">
        <f>G10211/(1-INDEX(Assumptions!$D$8:$D$12,MATCH(B10211,Assumptions!$A$8:$A$12,0)))</f>
        <v>2330.166666666667</v>
      </c>
      <c r="L10211" s="16">
        <f t="shared" si="1114"/>
        <v>50.331600000000002</v>
      </c>
      <c r="M10211" s="16">
        <f t="shared" si="1115"/>
        <v>116.50833333333335</v>
      </c>
      <c r="N10211" s="14">
        <f>E10211*(K10211-L10211-M10211)*IF(F10211="GHS",1,Assumptions!$B$4)</f>
        <v>1077336.7132000001</v>
      </c>
      <c r="O10211" s="15">
        <f t="shared" ca="1" si="1116"/>
        <v>72</v>
      </c>
      <c r="P10211" s="15" t="str">
        <f t="shared" ca="1" si="1117"/>
        <v>0-90d</v>
      </c>
      <c r="Q10211" s="17">
        <f ca="1">IF(P10211="0-90d",0,IF(P10211="91-180d",INDEX(Assumptions!$F$8:$F$12,MATCH(B10211,Assumptions!$A$8:$A$12,0)),IF(P10211="181-365d",INDEX(Assumptions!$G$8:$G$12,MATCH(B10211,Assumptions!$A$8:$A$12,0)),INDEX(Assumptions!$H$8:$H$12,MATCH(B10211,Assumptions!$A$8:$A$12,0)))))</f>
        <v>0</v>
      </c>
      <c r="R10211" s="14">
        <f t="shared" ca="1" si="1118"/>
        <v>0</v>
      </c>
      <c r="S10211" s="14">
        <f t="shared" ca="1" si="1119"/>
        <v>835504.56</v>
      </c>
      <c r="T10211" s="11" t="s">
        <v>25</v>
      </c>
      <c r="U10211" s="18" t="s">
        <v>26</v>
      </c>
    </row>
    <row r="10212" spans="1:21" ht="15" customHeight="1" x14ac:dyDescent="0.15">
      <c r="A10212" s="10" t="s">
        <v>10260</v>
      </c>
      <c r="B10212" s="11" t="s">
        <v>31</v>
      </c>
      <c r="C10212" s="11" t="s">
        <v>32</v>
      </c>
      <c r="D10212" s="12">
        <v>46065</v>
      </c>
      <c r="E10212" s="11">
        <v>2822</v>
      </c>
      <c r="F10212" s="11" t="s">
        <v>33</v>
      </c>
      <c r="G10212" s="13">
        <v>2707.99</v>
      </c>
      <c r="H10212" s="14">
        <f t="shared" si="1113"/>
        <v>7641947.7799999993</v>
      </c>
      <c r="I10212" s="14">
        <f>IF(F10212="GHS",H10212,H10212*Assumptions!$B$4)</f>
        <v>7641947.7799999993</v>
      </c>
      <c r="J10212" s="15" t="str">
        <f>INDEX(Assumptions!$B$8:$B$12,MATCH(B10212,Assumptions!$A$8:$A$12,0))</f>
        <v>Weighted Average</v>
      </c>
      <c r="K10212" s="16">
        <f>G10212/(1-INDEX(Assumptions!$D$8:$D$12,MATCH(B10212,Assumptions!$A$8:$A$12,0)))</f>
        <v>3761.0972222222222</v>
      </c>
      <c r="L10212" s="16">
        <f t="shared" si="1114"/>
        <v>81.239699999999985</v>
      </c>
      <c r="M10212" s="16">
        <f t="shared" si="1115"/>
        <v>188.05486111111111</v>
      </c>
      <c r="N10212" s="14">
        <f>E10212*(K10212-L10212-M10212)*IF(F10212="GHS",1,Assumptions!$B$4)</f>
        <v>9853867.1096555553</v>
      </c>
      <c r="O10212" s="15">
        <f t="shared" ca="1" si="1116"/>
        <v>221</v>
      </c>
      <c r="P10212" s="15" t="str">
        <f t="shared" ca="1" si="1117"/>
        <v>181-365d</v>
      </c>
      <c r="Q10212" s="17">
        <f ca="1">IF(P10212="0-90d",0,IF(P10212="91-180d",INDEX(Assumptions!$F$8:$F$12,MATCH(B10212,Assumptions!$A$8:$A$12,0)),IF(P10212="181-365d",INDEX(Assumptions!$G$8:$G$12,MATCH(B10212,Assumptions!$A$8:$A$12,0)),INDEX(Assumptions!$H$8:$H$12,MATCH(B10212,Assumptions!$A$8:$A$12,0)))))</f>
        <v>0.2</v>
      </c>
      <c r="R10212" s="14">
        <f t="shared" ca="1" si="1118"/>
        <v>1528389.5559999999</v>
      </c>
      <c r="S10212" s="14">
        <f t="shared" ca="1" si="1119"/>
        <v>6113558.2239999995</v>
      </c>
      <c r="T10212" s="11" t="s">
        <v>25</v>
      </c>
      <c r="U10212" s="18" t="s">
        <v>26</v>
      </c>
    </row>
    <row r="10213" spans="1:21" ht="15" customHeight="1" x14ac:dyDescent="0.15">
      <c r="A10213" s="10" t="s">
        <v>10261</v>
      </c>
      <c r="B10213" s="11" t="s">
        <v>41</v>
      </c>
      <c r="C10213" s="11" t="s">
        <v>42</v>
      </c>
      <c r="D10213" s="12">
        <v>46211</v>
      </c>
      <c r="E10213" s="11">
        <v>2945</v>
      </c>
      <c r="F10213" s="11" t="s">
        <v>33</v>
      </c>
      <c r="G10213" s="13">
        <v>158.22999999999999</v>
      </c>
      <c r="H10213" s="14">
        <f t="shared" si="1113"/>
        <v>465987.35</v>
      </c>
      <c r="I10213" s="14">
        <f>IF(F10213="GHS",H10213,H10213*Assumptions!$B$4)</f>
        <v>465987.35</v>
      </c>
      <c r="J10213" s="15" t="str">
        <f>INDEX(Assumptions!$B$8:$B$12,MATCH(B10213,Assumptions!$A$8:$A$12,0))</f>
        <v>Weighted Average</v>
      </c>
      <c r="K10213" s="16">
        <f>G10213/(1-INDEX(Assumptions!$D$8:$D$12,MATCH(B10213,Assumptions!$A$8:$A$12,0)))</f>
        <v>243.43076923076922</v>
      </c>
      <c r="L10213" s="16">
        <f t="shared" si="1114"/>
        <v>4.7468999999999992</v>
      </c>
      <c r="M10213" s="16">
        <f t="shared" si="1115"/>
        <v>12.171538461538461</v>
      </c>
      <c r="N10213" s="14">
        <f>E10213*(K10213-L10213-M10213)*IF(F10213="GHS",1,Assumptions!$B$4)</f>
        <v>667078.81411538459</v>
      </c>
      <c r="O10213" s="15">
        <f t="shared" ca="1" si="1116"/>
        <v>75</v>
      </c>
      <c r="P10213" s="15" t="str">
        <f t="shared" ca="1" si="1117"/>
        <v>0-90d</v>
      </c>
      <c r="Q10213" s="17">
        <f ca="1">IF(P10213="0-90d",0,IF(P10213="91-180d",INDEX(Assumptions!$F$8:$F$12,MATCH(B10213,Assumptions!$A$8:$A$12,0)),IF(P10213="181-365d",INDEX(Assumptions!$G$8:$G$12,MATCH(B10213,Assumptions!$A$8:$A$12,0)),INDEX(Assumptions!$H$8:$H$12,MATCH(B10213,Assumptions!$A$8:$A$12,0)))))</f>
        <v>0</v>
      </c>
      <c r="R10213" s="14">
        <f t="shared" ca="1" si="1118"/>
        <v>0</v>
      </c>
      <c r="S10213" s="14">
        <f t="shared" ca="1" si="1119"/>
        <v>465987.35</v>
      </c>
      <c r="T10213" s="11" t="s">
        <v>25</v>
      </c>
      <c r="U10213" s="18" t="s">
        <v>26</v>
      </c>
    </row>
    <row r="10214" spans="1:21" ht="15" customHeight="1" x14ac:dyDescent="0.15">
      <c r="A10214" s="10" t="s">
        <v>10262</v>
      </c>
      <c r="B10214" s="11" t="s">
        <v>31</v>
      </c>
      <c r="C10214" s="11" t="s">
        <v>76</v>
      </c>
      <c r="D10214" s="12">
        <v>46120</v>
      </c>
      <c r="E10214" s="11">
        <v>1860</v>
      </c>
      <c r="F10214" s="11" t="s">
        <v>33</v>
      </c>
      <c r="G10214" s="13">
        <v>3118.67</v>
      </c>
      <c r="H10214" s="14">
        <f t="shared" si="1113"/>
        <v>5800726.2000000002</v>
      </c>
      <c r="I10214" s="14">
        <f>IF(F10214="GHS",H10214,H10214*Assumptions!$B$4)</f>
        <v>5800726.2000000002</v>
      </c>
      <c r="J10214" s="15" t="str">
        <f>INDEX(Assumptions!$B$8:$B$12,MATCH(B10214,Assumptions!$A$8:$A$12,0))</f>
        <v>Weighted Average</v>
      </c>
      <c r="K10214" s="16">
        <f>G10214/(1-INDEX(Assumptions!$D$8:$D$12,MATCH(B10214,Assumptions!$A$8:$A$12,0)))</f>
        <v>4331.4861111111113</v>
      </c>
      <c r="L10214" s="16">
        <f t="shared" si="1114"/>
        <v>93.560100000000006</v>
      </c>
      <c r="M10214" s="16">
        <f t="shared" si="1115"/>
        <v>216.57430555555558</v>
      </c>
      <c r="N10214" s="14">
        <f>E10214*(K10214-L10214-M10214)*IF(F10214="GHS",1,Assumptions!$B$4)</f>
        <v>7479714.1723333346</v>
      </c>
      <c r="O10214" s="15">
        <f t="shared" ca="1" si="1116"/>
        <v>166</v>
      </c>
      <c r="P10214" s="15" t="str">
        <f t="shared" ca="1" si="1117"/>
        <v>91-180d</v>
      </c>
      <c r="Q10214" s="17">
        <f ca="1">IF(P10214="0-90d",0,IF(P10214="91-180d",INDEX(Assumptions!$F$8:$F$12,MATCH(B10214,Assumptions!$A$8:$A$12,0)),IF(P10214="181-365d",INDEX(Assumptions!$G$8:$G$12,MATCH(B10214,Assumptions!$A$8:$A$12,0)),INDEX(Assumptions!$H$8:$H$12,MATCH(B10214,Assumptions!$A$8:$A$12,0)))))</f>
        <v>0.05</v>
      </c>
      <c r="R10214" s="14">
        <f t="shared" ca="1" si="1118"/>
        <v>290036.31</v>
      </c>
      <c r="S10214" s="14">
        <f t="shared" ca="1" si="1119"/>
        <v>5510689.8900000006</v>
      </c>
      <c r="T10214" s="11" t="s">
        <v>25</v>
      </c>
      <c r="U10214" s="18" t="s">
        <v>26</v>
      </c>
    </row>
    <row r="10215" spans="1:21" ht="15" customHeight="1" x14ac:dyDescent="0.15">
      <c r="A10215" s="10" t="s">
        <v>10263</v>
      </c>
      <c r="B10215" s="11" t="s">
        <v>46</v>
      </c>
      <c r="C10215" s="11" t="s">
        <v>47</v>
      </c>
      <c r="D10215" s="12">
        <v>45820</v>
      </c>
      <c r="E10215" s="11">
        <v>317</v>
      </c>
      <c r="F10215" s="11" t="s">
        <v>33</v>
      </c>
      <c r="G10215" s="13">
        <v>511363.27</v>
      </c>
      <c r="H10215" s="14">
        <f t="shared" si="1113"/>
        <v>162102156.59</v>
      </c>
      <c r="I10215" s="14">
        <f>IF(F10215="GHS",H10215,H10215*Assumptions!$B$4)</f>
        <v>162102156.59</v>
      </c>
      <c r="J10215" s="15" t="str">
        <f>INDEX(Assumptions!$B$8:$B$12,MATCH(B10215,Assumptions!$A$8:$A$12,0))</f>
        <v>Specific Identification</v>
      </c>
      <c r="K10215" s="16">
        <f>G10215/(1-INDEX(Assumptions!$D$8:$D$12,MATCH(B10215,Assumptions!$A$8:$A$12,0)))</f>
        <v>655593.93589743588</v>
      </c>
      <c r="L10215" s="16">
        <f t="shared" si="1114"/>
        <v>15340.8981</v>
      </c>
      <c r="M10215" s="16">
        <f t="shared" si="1115"/>
        <v>32779.696794871794</v>
      </c>
      <c r="N10215" s="14">
        <f>E10215*(K10215-L10215-M10215)*IF(F10215="GHS",1,Assumptions!$B$4)</f>
        <v>192569049.0978128</v>
      </c>
      <c r="O10215" s="15">
        <f t="shared" ca="1" si="1116"/>
        <v>466</v>
      </c>
      <c r="P10215" s="15" t="str">
        <f t="shared" ca="1" si="1117"/>
        <v>365d+</v>
      </c>
      <c r="Q10215" s="17">
        <f ca="1">IF(P10215="0-90d",0,IF(P10215="91-180d",INDEX(Assumptions!$F$8:$F$12,MATCH(B10215,Assumptions!$A$8:$A$12,0)),IF(P10215="181-365d",INDEX(Assumptions!$G$8:$G$12,MATCH(B10215,Assumptions!$A$8:$A$12,0)),INDEX(Assumptions!$H$8:$H$12,MATCH(B10215,Assumptions!$A$8:$A$12,0)))))</f>
        <v>0.15</v>
      </c>
      <c r="R10215" s="14">
        <f t="shared" ca="1" si="1118"/>
        <v>24315323.488499999</v>
      </c>
      <c r="S10215" s="14">
        <f t="shared" ca="1" si="1119"/>
        <v>137786833.1015</v>
      </c>
      <c r="T10215" s="11" t="s">
        <v>25</v>
      </c>
      <c r="U10215" s="18" t="s">
        <v>26</v>
      </c>
    </row>
    <row r="10216" spans="1:21" ht="15" customHeight="1" x14ac:dyDescent="0.15">
      <c r="A10216" s="10" t="s">
        <v>10264</v>
      </c>
      <c r="B10216" s="11" t="s">
        <v>41</v>
      </c>
      <c r="C10216" s="11" t="s">
        <v>49</v>
      </c>
      <c r="D10216" s="12">
        <v>45893</v>
      </c>
      <c r="E10216" s="11">
        <v>1136</v>
      </c>
      <c r="F10216" s="11" t="s">
        <v>33</v>
      </c>
      <c r="G10216" s="13">
        <v>292.22000000000003</v>
      </c>
      <c r="H10216" s="14">
        <f t="shared" si="1113"/>
        <v>331961.92000000004</v>
      </c>
      <c r="I10216" s="14">
        <f>IF(F10216="GHS",H10216,H10216*Assumptions!$B$4)</f>
        <v>331961.92000000004</v>
      </c>
      <c r="J10216" s="15" t="str">
        <f>INDEX(Assumptions!$B$8:$B$12,MATCH(B10216,Assumptions!$A$8:$A$12,0))</f>
        <v>Weighted Average</v>
      </c>
      <c r="K10216" s="16">
        <f>G10216/(1-INDEX(Assumptions!$D$8:$D$12,MATCH(B10216,Assumptions!$A$8:$A$12,0)))</f>
        <v>449.56923076923078</v>
      </c>
      <c r="L10216" s="16">
        <f t="shared" si="1114"/>
        <v>8.7666000000000004</v>
      </c>
      <c r="M10216" s="16">
        <f t="shared" si="1115"/>
        <v>22.478461538461541</v>
      </c>
      <c r="N10216" s="14">
        <f>E10216*(K10216-L10216-M10216)*IF(F10216="GHS",1,Assumptions!$B$4)</f>
        <v>475216.25624615385</v>
      </c>
      <c r="O10216" s="15">
        <f t="shared" ca="1" si="1116"/>
        <v>393</v>
      </c>
      <c r="P10216" s="15" t="str">
        <f t="shared" ca="1" si="1117"/>
        <v>365d+</v>
      </c>
      <c r="Q10216" s="17">
        <f ca="1">IF(P10216="0-90d",0,IF(P10216="91-180d",INDEX(Assumptions!$F$8:$F$12,MATCH(B10216,Assumptions!$A$8:$A$12,0)),IF(P10216="181-365d",INDEX(Assumptions!$G$8:$G$12,MATCH(B10216,Assumptions!$A$8:$A$12,0)),INDEX(Assumptions!$H$8:$H$12,MATCH(B10216,Assumptions!$A$8:$A$12,0)))))</f>
        <v>0.8</v>
      </c>
      <c r="R10216" s="14">
        <f t="shared" ca="1" si="1118"/>
        <v>265569.53600000002</v>
      </c>
      <c r="S10216" s="14">
        <f t="shared" ca="1" si="1119"/>
        <v>66392.38400000002</v>
      </c>
      <c r="T10216" s="11" t="s">
        <v>25</v>
      </c>
      <c r="U10216" s="18" t="s">
        <v>36</v>
      </c>
    </row>
    <row r="10217" spans="1:21" ht="15" customHeight="1" x14ac:dyDescent="0.15">
      <c r="A10217" s="10" t="s">
        <v>10265</v>
      </c>
      <c r="B10217" s="11" t="s">
        <v>41</v>
      </c>
      <c r="C10217" s="11" t="s">
        <v>42</v>
      </c>
      <c r="D10217" s="12">
        <v>46044</v>
      </c>
      <c r="E10217" s="11">
        <v>1015</v>
      </c>
      <c r="F10217" s="11" t="s">
        <v>33</v>
      </c>
      <c r="G10217" s="13">
        <v>978.2</v>
      </c>
      <c r="H10217" s="14">
        <f t="shared" si="1113"/>
        <v>992873</v>
      </c>
      <c r="I10217" s="14">
        <f>IF(F10217="GHS",H10217,H10217*Assumptions!$B$4)</f>
        <v>992873</v>
      </c>
      <c r="J10217" s="15" t="str">
        <f>INDEX(Assumptions!$B$8:$B$12,MATCH(B10217,Assumptions!$A$8:$A$12,0))</f>
        <v>Weighted Average</v>
      </c>
      <c r="K10217" s="16">
        <f>G10217/(1-INDEX(Assumptions!$D$8:$D$12,MATCH(B10217,Assumptions!$A$8:$A$12,0)))</f>
        <v>1504.9230769230769</v>
      </c>
      <c r="L10217" s="16">
        <f t="shared" si="1114"/>
        <v>29.346</v>
      </c>
      <c r="M10217" s="16">
        <f t="shared" si="1115"/>
        <v>75.246153846153845</v>
      </c>
      <c r="N10217" s="14">
        <f>E10217*(K10217-L10217-M10217)*IF(F10217="GHS",1,Assumptions!$B$4)</f>
        <v>1421335.8869230768</v>
      </c>
      <c r="O10217" s="15">
        <f t="shared" ca="1" si="1116"/>
        <v>242</v>
      </c>
      <c r="P10217" s="15" t="str">
        <f t="shared" ca="1" si="1117"/>
        <v>181-365d</v>
      </c>
      <c r="Q10217" s="17">
        <f ca="1">IF(P10217="0-90d",0,IF(P10217="91-180d",INDEX(Assumptions!$F$8:$F$12,MATCH(B10217,Assumptions!$A$8:$A$12,0)),IF(P10217="181-365d",INDEX(Assumptions!$G$8:$G$12,MATCH(B10217,Assumptions!$A$8:$A$12,0)),INDEX(Assumptions!$H$8:$H$12,MATCH(B10217,Assumptions!$A$8:$A$12,0)))))</f>
        <v>0.35</v>
      </c>
      <c r="R10217" s="14">
        <f t="shared" ca="1" si="1118"/>
        <v>347505.55</v>
      </c>
      <c r="S10217" s="14">
        <f t="shared" ca="1" si="1119"/>
        <v>645367.44999999995</v>
      </c>
      <c r="T10217" s="11" t="s">
        <v>25</v>
      </c>
      <c r="U10217" s="18" t="s">
        <v>26</v>
      </c>
    </row>
    <row r="10218" spans="1:21" ht="15" customHeight="1" x14ac:dyDescent="0.15">
      <c r="A10218" s="10" t="s">
        <v>10266</v>
      </c>
      <c r="B10218" s="11" t="s">
        <v>41</v>
      </c>
      <c r="C10218" s="11" t="s">
        <v>49</v>
      </c>
      <c r="D10218" s="12">
        <v>45915</v>
      </c>
      <c r="E10218" s="11">
        <v>4507</v>
      </c>
      <c r="F10218" s="11" t="s">
        <v>33</v>
      </c>
      <c r="G10218" s="13">
        <v>616.73</v>
      </c>
      <c r="H10218" s="14">
        <f t="shared" si="1113"/>
        <v>2779602.11</v>
      </c>
      <c r="I10218" s="14">
        <f>IF(F10218="GHS",H10218,H10218*Assumptions!$B$4)</f>
        <v>2779602.11</v>
      </c>
      <c r="J10218" s="15" t="str">
        <f>INDEX(Assumptions!$B$8:$B$12,MATCH(B10218,Assumptions!$A$8:$A$12,0))</f>
        <v>Weighted Average</v>
      </c>
      <c r="K10218" s="16">
        <f>G10218/(1-INDEX(Assumptions!$D$8:$D$12,MATCH(B10218,Assumptions!$A$8:$A$12,0)))</f>
        <v>948.81538461538457</v>
      </c>
      <c r="L10218" s="16">
        <f t="shared" si="1114"/>
        <v>18.501899999999999</v>
      </c>
      <c r="M10218" s="16">
        <f t="shared" si="1115"/>
        <v>47.440769230769234</v>
      </c>
      <c r="N10218" s="14">
        <f>E10218*(K10218-L10218-M10218)*IF(F10218="GHS",1,Assumptions!$B$4)</f>
        <v>3979107.3282384616</v>
      </c>
      <c r="O10218" s="15">
        <f t="shared" ca="1" si="1116"/>
        <v>371</v>
      </c>
      <c r="P10218" s="15" t="str">
        <f t="shared" ca="1" si="1117"/>
        <v>365d+</v>
      </c>
      <c r="Q10218" s="17">
        <f ca="1">IF(P10218="0-90d",0,IF(P10218="91-180d",INDEX(Assumptions!$F$8:$F$12,MATCH(B10218,Assumptions!$A$8:$A$12,0)),IF(P10218="181-365d",INDEX(Assumptions!$G$8:$G$12,MATCH(B10218,Assumptions!$A$8:$A$12,0)),INDEX(Assumptions!$H$8:$H$12,MATCH(B10218,Assumptions!$A$8:$A$12,0)))))</f>
        <v>0.8</v>
      </c>
      <c r="R10218" s="14">
        <f t="shared" ca="1" si="1118"/>
        <v>2223681.6880000001</v>
      </c>
      <c r="S10218" s="14">
        <f t="shared" ca="1" si="1119"/>
        <v>555920.42199999979</v>
      </c>
      <c r="T10218" s="11" t="s">
        <v>25</v>
      </c>
      <c r="U10218" s="18" t="s">
        <v>26</v>
      </c>
    </row>
    <row r="10219" spans="1:21" ht="15" customHeight="1" x14ac:dyDescent="0.15">
      <c r="A10219" s="10" t="s">
        <v>10267</v>
      </c>
      <c r="B10219" s="11" t="s">
        <v>41</v>
      </c>
      <c r="C10219" s="11" t="s">
        <v>42</v>
      </c>
      <c r="D10219" s="12">
        <v>46036</v>
      </c>
      <c r="E10219" s="11">
        <v>1544</v>
      </c>
      <c r="F10219" s="11" t="s">
        <v>33</v>
      </c>
      <c r="G10219" s="13">
        <v>326.61</v>
      </c>
      <c r="H10219" s="14">
        <f t="shared" si="1113"/>
        <v>504285.84</v>
      </c>
      <c r="I10219" s="14">
        <f>IF(F10219="GHS",H10219,H10219*Assumptions!$B$4)</f>
        <v>504285.84</v>
      </c>
      <c r="J10219" s="15" t="str">
        <f>INDEX(Assumptions!$B$8:$B$12,MATCH(B10219,Assumptions!$A$8:$A$12,0))</f>
        <v>Weighted Average</v>
      </c>
      <c r="K10219" s="16">
        <f>G10219/(1-INDEX(Assumptions!$D$8:$D$12,MATCH(B10219,Assumptions!$A$8:$A$12,0)))</f>
        <v>502.47692307692307</v>
      </c>
      <c r="L10219" s="16">
        <f t="shared" si="1114"/>
        <v>9.7982999999999993</v>
      </c>
      <c r="M10219" s="16">
        <f t="shared" si="1115"/>
        <v>25.123846153846156</v>
      </c>
      <c r="N10219" s="14">
        <f>E10219*(K10219-L10219-M10219)*IF(F10219="GHS",1,Assumptions!$B$4)</f>
        <v>721904.57556923083</v>
      </c>
      <c r="O10219" s="15">
        <f t="shared" ca="1" si="1116"/>
        <v>250</v>
      </c>
      <c r="P10219" s="15" t="str">
        <f t="shared" ca="1" si="1117"/>
        <v>181-365d</v>
      </c>
      <c r="Q10219" s="17">
        <f ca="1">IF(P10219="0-90d",0,IF(P10219="91-180d",INDEX(Assumptions!$F$8:$F$12,MATCH(B10219,Assumptions!$A$8:$A$12,0)),IF(P10219="181-365d",INDEX(Assumptions!$G$8:$G$12,MATCH(B10219,Assumptions!$A$8:$A$12,0)),INDEX(Assumptions!$H$8:$H$12,MATCH(B10219,Assumptions!$A$8:$A$12,0)))))</f>
        <v>0.35</v>
      </c>
      <c r="R10219" s="14">
        <f t="shared" ca="1" si="1118"/>
        <v>176500.04399999999</v>
      </c>
      <c r="S10219" s="14">
        <f t="shared" ca="1" si="1119"/>
        <v>327785.79600000003</v>
      </c>
      <c r="T10219" s="11" t="s">
        <v>25</v>
      </c>
      <c r="U10219" s="18" t="s">
        <v>36</v>
      </c>
    </row>
    <row r="10220" spans="1:21" ht="15" customHeight="1" x14ac:dyDescent="0.15">
      <c r="A10220" s="10" t="s">
        <v>10268</v>
      </c>
      <c r="B10220" s="11" t="s">
        <v>41</v>
      </c>
      <c r="C10220" s="11" t="s">
        <v>44</v>
      </c>
      <c r="D10220" s="12">
        <v>46206</v>
      </c>
      <c r="E10220" s="11">
        <v>3864</v>
      </c>
      <c r="F10220" s="11" t="s">
        <v>33</v>
      </c>
      <c r="G10220" s="13">
        <v>204.42</v>
      </c>
      <c r="H10220" s="14">
        <f t="shared" si="1113"/>
        <v>789878.88</v>
      </c>
      <c r="I10220" s="14">
        <f>IF(F10220="GHS",H10220,H10220*Assumptions!$B$4)</f>
        <v>789878.88</v>
      </c>
      <c r="J10220" s="15" t="str">
        <f>INDEX(Assumptions!$B$8:$B$12,MATCH(B10220,Assumptions!$A$8:$A$12,0))</f>
        <v>Weighted Average</v>
      </c>
      <c r="K10220" s="16">
        <f>G10220/(1-INDEX(Assumptions!$D$8:$D$12,MATCH(B10220,Assumptions!$A$8:$A$12,0)))</f>
        <v>314.49230769230769</v>
      </c>
      <c r="L10220" s="16">
        <f t="shared" si="1114"/>
        <v>6.1325999999999992</v>
      </c>
      <c r="M10220" s="16">
        <f t="shared" si="1115"/>
        <v>15.724615384615385</v>
      </c>
      <c r="N10220" s="14">
        <f>E10220*(K10220-L10220-M10220)*IF(F10220="GHS",1,Assumptions!$B$4)</f>
        <v>1130741.996676923</v>
      </c>
      <c r="O10220" s="15">
        <f t="shared" ca="1" si="1116"/>
        <v>80</v>
      </c>
      <c r="P10220" s="15" t="str">
        <f t="shared" ca="1" si="1117"/>
        <v>0-90d</v>
      </c>
      <c r="Q10220" s="17">
        <f ca="1">IF(P10220="0-90d",0,IF(P10220="91-180d",INDEX(Assumptions!$F$8:$F$12,MATCH(B10220,Assumptions!$A$8:$A$12,0)),IF(P10220="181-365d",INDEX(Assumptions!$G$8:$G$12,MATCH(B10220,Assumptions!$A$8:$A$12,0)),INDEX(Assumptions!$H$8:$H$12,MATCH(B10220,Assumptions!$A$8:$A$12,0)))))</f>
        <v>0</v>
      </c>
      <c r="R10220" s="14">
        <f t="shared" ca="1" si="1118"/>
        <v>0</v>
      </c>
      <c r="S10220" s="14">
        <f t="shared" ca="1" si="1119"/>
        <v>789878.88</v>
      </c>
      <c r="T10220" s="11" t="s">
        <v>25</v>
      </c>
      <c r="U10220" s="18" t="s">
        <v>36</v>
      </c>
    </row>
    <row r="10221" spans="1:21" ht="15" customHeight="1" x14ac:dyDescent="0.15">
      <c r="A10221" s="10" t="s">
        <v>10269</v>
      </c>
      <c r="B10221" s="11" t="s">
        <v>41</v>
      </c>
      <c r="C10221" s="11" t="s">
        <v>44</v>
      </c>
      <c r="D10221" s="12">
        <v>46075</v>
      </c>
      <c r="E10221" s="11">
        <v>2689</v>
      </c>
      <c r="F10221" s="11" t="s">
        <v>33</v>
      </c>
      <c r="G10221" s="13">
        <v>323.25</v>
      </c>
      <c r="H10221" s="14">
        <f t="shared" si="1113"/>
        <v>869219.25</v>
      </c>
      <c r="I10221" s="14">
        <f>IF(F10221="GHS",H10221,H10221*Assumptions!$B$4)</f>
        <v>869219.25</v>
      </c>
      <c r="J10221" s="15" t="str">
        <f>INDEX(Assumptions!$B$8:$B$12,MATCH(B10221,Assumptions!$A$8:$A$12,0))</f>
        <v>Weighted Average</v>
      </c>
      <c r="K10221" s="16">
        <f>G10221/(1-INDEX(Assumptions!$D$8:$D$12,MATCH(B10221,Assumptions!$A$8:$A$12,0)))</f>
        <v>497.30769230769226</v>
      </c>
      <c r="L10221" s="16">
        <f t="shared" si="1114"/>
        <v>9.6974999999999998</v>
      </c>
      <c r="M10221" s="16">
        <f t="shared" si="1115"/>
        <v>24.865384615384613</v>
      </c>
      <c r="N10221" s="14">
        <f>E10221*(K10221-L10221-M10221)*IF(F10221="GHS",1,Assumptions!$B$4)</f>
        <v>1244320.7878846151</v>
      </c>
      <c r="O10221" s="15">
        <f t="shared" ca="1" si="1116"/>
        <v>211</v>
      </c>
      <c r="P10221" s="15" t="str">
        <f t="shared" ca="1" si="1117"/>
        <v>181-365d</v>
      </c>
      <c r="Q10221" s="17">
        <f ca="1">IF(P10221="0-90d",0,IF(P10221="91-180d",INDEX(Assumptions!$F$8:$F$12,MATCH(B10221,Assumptions!$A$8:$A$12,0)),IF(P10221="181-365d",INDEX(Assumptions!$G$8:$G$12,MATCH(B10221,Assumptions!$A$8:$A$12,0)),INDEX(Assumptions!$H$8:$H$12,MATCH(B10221,Assumptions!$A$8:$A$12,0)))))</f>
        <v>0.35</v>
      </c>
      <c r="R10221" s="14">
        <f t="shared" ca="1" si="1118"/>
        <v>304226.73749999999</v>
      </c>
      <c r="S10221" s="14">
        <f t="shared" ca="1" si="1119"/>
        <v>564992.51249999995</v>
      </c>
      <c r="T10221" s="11" t="s">
        <v>25</v>
      </c>
      <c r="U10221" s="18" t="s">
        <v>26</v>
      </c>
    </row>
    <row r="10222" spans="1:21" ht="15" customHeight="1" x14ac:dyDescent="0.15">
      <c r="A10222" s="10" t="s">
        <v>10270</v>
      </c>
      <c r="B10222" s="11" t="s">
        <v>31</v>
      </c>
      <c r="C10222" s="11" t="s">
        <v>76</v>
      </c>
      <c r="D10222" s="12">
        <v>45862</v>
      </c>
      <c r="E10222" s="11">
        <v>2243</v>
      </c>
      <c r="F10222" s="11" t="s">
        <v>33</v>
      </c>
      <c r="G10222" s="13">
        <v>3481.89</v>
      </c>
      <c r="H10222" s="14">
        <f t="shared" si="1113"/>
        <v>7809879.2699999996</v>
      </c>
      <c r="I10222" s="14">
        <f>IF(F10222="GHS",H10222,H10222*Assumptions!$B$4)</f>
        <v>7809879.2699999996</v>
      </c>
      <c r="J10222" s="15" t="str">
        <f>INDEX(Assumptions!$B$8:$B$12,MATCH(B10222,Assumptions!$A$8:$A$12,0))</f>
        <v>Weighted Average</v>
      </c>
      <c r="K10222" s="16">
        <f>G10222/(1-INDEX(Assumptions!$D$8:$D$12,MATCH(B10222,Assumptions!$A$8:$A$12,0)))</f>
        <v>4835.958333333333</v>
      </c>
      <c r="L10222" s="16">
        <f t="shared" si="1114"/>
        <v>104.4567</v>
      </c>
      <c r="M10222" s="16">
        <f t="shared" si="1115"/>
        <v>241.79791666666665</v>
      </c>
      <c r="N10222" s="14">
        <f>E10222*(K10222-L10222-M10222)*IF(F10222="GHS",1,Assumptions!$B$4)</f>
        <v>10070405.436483333</v>
      </c>
      <c r="O10222" s="15">
        <f t="shared" ca="1" si="1116"/>
        <v>424</v>
      </c>
      <c r="P10222" s="15" t="str">
        <f t="shared" ca="1" si="1117"/>
        <v>365d+</v>
      </c>
      <c r="Q10222" s="17">
        <f ca="1">IF(P10222="0-90d",0,IF(P10222="91-180d",INDEX(Assumptions!$F$8:$F$12,MATCH(B10222,Assumptions!$A$8:$A$12,0)),IF(P10222="181-365d",INDEX(Assumptions!$G$8:$G$12,MATCH(B10222,Assumptions!$A$8:$A$12,0)),INDEX(Assumptions!$H$8:$H$12,MATCH(B10222,Assumptions!$A$8:$A$12,0)))))</f>
        <v>0.6</v>
      </c>
      <c r="R10222" s="14">
        <f t="shared" ca="1" si="1118"/>
        <v>4685927.5619999999</v>
      </c>
      <c r="S10222" s="14">
        <f t="shared" ca="1" si="1119"/>
        <v>3123951.7079999996</v>
      </c>
      <c r="T10222" s="11" t="s">
        <v>25</v>
      </c>
      <c r="U10222" s="18" t="s">
        <v>36</v>
      </c>
    </row>
    <row r="10223" spans="1:21" ht="15" customHeight="1" x14ac:dyDescent="0.15">
      <c r="A10223" s="10" t="s">
        <v>10271</v>
      </c>
      <c r="B10223" s="11" t="s">
        <v>31</v>
      </c>
      <c r="C10223" s="11" t="s">
        <v>76</v>
      </c>
      <c r="D10223" s="12">
        <v>45800</v>
      </c>
      <c r="E10223" s="11">
        <v>3817</v>
      </c>
      <c r="F10223" s="11" t="s">
        <v>33</v>
      </c>
      <c r="G10223" s="13">
        <v>1272.81</v>
      </c>
      <c r="H10223" s="14">
        <f t="shared" si="1113"/>
        <v>4858315.7699999996</v>
      </c>
      <c r="I10223" s="14">
        <f>IF(F10223="GHS",H10223,H10223*Assumptions!$B$4)</f>
        <v>4858315.7699999996</v>
      </c>
      <c r="J10223" s="15" t="str">
        <f>INDEX(Assumptions!$B$8:$B$12,MATCH(B10223,Assumptions!$A$8:$A$12,0))</f>
        <v>Weighted Average</v>
      </c>
      <c r="K10223" s="16">
        <f>G10223/(1-INDEX(Assumptions!$D$8:$D$12,MATCH(B10223,Assumptions!$A$8:$A$12,0)))</f>
        <v>1767.7916666666667</v>
      </c>
      <c r="L10223" s="16">
        <f t="shared" si="1114"/>
        <v>38.1843</v>
      </c>
      <c r="M10223" s="16">
        <f t="shared" si="1115"/>
        <v>88.389583333333348</v>
      </c>
      <c r="N10223" s="14">
        <f>E10223*(K10223-L10223-M10223)*IF(F10223="GHS",1,Assumptions!$B$4)</f>
        <v>6264528.2789833341</v>
      </c>
      <c r="O10223" s="15">
        <f t="shared" ca="1" si="1116"/>
        <v>486</v>
      </c>
      <c r="P10223" s="15" t="str">
        <f t="shared" ca="1" si="1117"/>
        <v>365d+</v>
      </c>
      <c r="Q10223" s="17">
        <f ca="1">IF(P10223="0-90d",0,IF(P10223="91-180d",INDEX(Assumptions!$F$8:$F$12,MATCH(B10223,Assumptions!$A$8:$A$12,0)),IF(P10223="181-365d",INDEX(Assumptions!$G$8:$G$12,MATCH(B10223,Assumptions!$A$8:$A$12,0)),INDEX(Assumptions!$H$8:$H$12,MATCH(B10223,Assumptions!$A$8:$A$12,0)))))</f>
        <v>0.6</v>
      </c>
      <c r="R10223" s="14">
        <f t="shared" ca="1" si="1118"/>
        <v>2914989.4619999998</v>
      </c>
      <c r="S10223" s="14">
        <f t="shared" ca="1" si="1119"/>
        <v>1943326.3079999997</v>
      </c>
      <c r="T10223" s="11" t="s">
        <v>25</v>
      </c>
      <c r="U10223" s="18" t="s">
        <v>26</v>
      </c>
    </row>
    <row r="10224" spans="1:21" ht="15" customHeight="1" x14ac:dyDescent="0.15">
      <c r="A10224" s="10" t="s">
        <v>10272</v>
      </c>
      <c r="B10224" s="11" t="s">
        <v>31</v>
      </c>
      <c r="C10224" s="11" t="s">
        <v>32</v>
      </c>
      <c r="D10224" s="12">
        <v>45911</v>
      </c>
      <c r="E10224" s="11">
        <v>3155</v>
      </c>
      <c r="F10224" s="11" t="s">
        <v>33</v>
      </c>
      <c r="G10224" s="13">
        <v>1204.3699999999999</v>
      </c>
      <c r="H10224" s="14">
        <f t="shared" si="1113"/>
        <v>3799787.3499999996</v>
      </c>
      <c r="I10224" s="14">
        <f>IF(F10224="GHS",H10224,H10224*Assumptions!$B$4)</f>
        <v>3799787.3499999996</v>
      </c>
      <c r="J10224" s="15" t="str">
        <f>INDEX(Assumptions!$B$8:$B$12,MATCH(B10224,Assumptions!$A$8:$A$12,0))</f>
        <v>Weighted Average</v>
      </c>
      <c r="K10224" s="16">
        <f>G10224/(1-INDEX(Assumptions!$D$8:$D$12,MATCH(B10224,Assumptions!$A$8:$A$12,0)))</f>
        <v>1672.7361111111111</v>
      </c>
      <c r="L10224" s="16">
        <f t="shared" si="1114"/>
        <v>36.131099999999996</v>
      </c>
      <c r="M10224" s="16">
        <f t="shared" si="1115"/>
        <v>83.636805555555554</v>
      </c>
      <c r="N10224" s="14">
        <f>E10224*(K10224-L10224-M10224)*IF(F10224="GHS",1,Assumptions!$B$4)</f>
        <v>4899614.6885277778</v>
      </c>
      <c r="O10224" s="15">
        <f t="shared" ca="1" si="1116"/>
        <v>375</v>
      </c>
      <c r="P10224" s="15" t="str">
        <f t="shared" ca="1" si="1117"/>
        <v>365d+</v>
      </c>
      <c r="Q10224" s="17">
        <f ca="1">IF(P10224="0-90d",0,IF(P10224="91-180d",INDEX(Assumptions!$F$8:$F$12,MATCH(B10224,Assumptions!$A$8:$A$12,0)),IF(P10224="181-365d",INDEX(Assumptions!$G$8:$G$12,MATCH(B10224,Assumptions!$A$8:$A$12,0)),INDEX(Assumptions!$H$8:$H$12,MATCH(B10224,Assumptions!$A$8:$A$12,0)))))</f>
        <v>0.6</v>
      </c>
      <c r="R10224" s="14">
        <f t="shared" ca="1" si="1118"/>
        <v>2279872.4099999997</v>
      </c>
      <c r="S10224" s="14">
        <f t="shared" ca="1" si="1119"/>
        <v>1519914.94</v>
      </c>
      <c r="T10224" s="11" t="s">
        <v>25</v>
      </c>
      <c r="U10224" s="18" t="s">
        <v>26</v>
      </c>
    </row>
    <row r="10225" spans="1:21" ht="15" customHeight="1" x14ac:dyDescent="0.15">
      <c r="A10225" s="10" t="s">
        <v>10273</v>
      </c>
      <c r="B10225" s="11" t="s">
        <v>28</v>
      </c>
      <c r="C10225" s="11" t="s">
        <v>29</v>
      </c>
      <c r="D10225" s="12">
        <v>45986</v>
      </c>
      <c r="E10225" s="11">
        <v>1369</v>
      </c>
      <c r="F10225" s="11" t="s">
        <v>24</v>
      </c>
      <c r="G10225" s="13">
        <v>5076.6899999999996</v>
      </c>
      <c r="H10225" s="14">
        <f t="shared" si="1113"/>
        <v>6949988.6099999994</v>
      </c>
      <c r="I10225" s="14">
        <f>IF(F10225="GHS",H10225,H10225*Assumptions!$B$4)</f>
        <v>75059876.988000005</v>
      </c>
      <c r="J10225" s="15" t="str">
        <f>INDEX(Assumptions!$B$8:$B$12,MATCH(B10225,Assumptions!$A$8:$A$12,0))</f>
        <v>Fair Value Less Costs to Sell</v>
      </c>
      <c r="K10225" s="16">
        <f>G10225/(1-INDEX(Assumptions!$D$8:$D$12,MATCH(B10225,Assumptions!$A$8:$A$12,0)))</f>
        <v>5768.965909090909</v>
      </c>
      <c r="L10225" s="16">
        <f t="shared" si="1114"/>
        <v>152.30069999999998</v>
      </c>
      <c r="M10225" s="16">
        <f t="shared" si="1115"/>
        <v>288.44829545454547</v>
      </c>
      <c r="N10225" s="14">
        <f>E10225*(K10225-L10225-M10225)*IF(F10225="GHS",1,Assumptions!$B$4)</f>
        <v>78778752.711496368</v>
      </c>
      <c r="O10225" s="15">
        <f t="shared" ca="1" si="1116"/>
        <v>300</v>
      </c>
      <c r="P10225" s="15" t="str">
        <f t="shared" ca="1" si="1117"/>
        <v>181-365d</v>
      </c>
      <c r="Q10225" s="17">
        <f ca="1">IF(P10225="0-90d",0,IF(P10225="91-180d",INDEX(Assumptions!$F$8:$F$12,MATCH(B10225,Assumptions!$A$8:$A$12,0)),IF(P10225="181-365d",INDEX(Assumptions!$G$8:$G$12,MATCH(B10225,Assumptions!$A$8:$A$12,0)),INDEX(Assumptions!$H$8:$H$12,MATCH(B10225,Assumptions!$A$8:$A$12,0)))))</f>
        <v>0.1</v>
      </c>
      <c r="R10225" s="14">
        <f t="shared" ca="1" si="1118"/>
        <v>7505987.6988000013</v>
      </c>
      <c r="S10225" s="14">
        <f t="shared" ca="1" si="1119"/>
        <v>67553889.289200008</v>
      </c>
      <c r="T10225" s="11" t="s">
        <v>25</v>
      </c>
      <c r="U10225" s="18" t="s">
        <v>26</v>
      </c>
    </row>
    <row r="10226" spans="1:21" ht="15" customHeight="1" x14ac:dyDescent="0.15">
      <c r="A10226" s="10" t="s">
        <v>10274</v>
      </c>
      <c r="B10226" s="11" t="s">
        <v>41</v>
      </c>
      <c r="C10226" s="11" t="s">
        <v>115</v>
      </c>
      <c r="D10226" s="12">
        <v>45868</v>
      </c>
      <c r="E10226" s="11">
        <v>3507</v>
      </c>
      <c r="F10226" s="11" t="s">
        <v>33</v>
      </c>
      <c r="G10226" s="13">
        <v>361.08</v>
      </c>
      <c r="H10226" s="14">
        <f t="shared" si="1113"/>
        <v>1266307.56</v>
      </c>
      <c r="I10226" s="14">
        <f>IF(F10226="GHS",H10226,H10226*Assumptions!$B$4)</f>
        <v>1266307.56</v>
      </c>
      <c r="J10226" s="15" t="str">
        <f>INDEX(Assumptions!$B$8:$B$12,MATCH(B10226,Assumptions!$A$8:$A$12,0))</f>
        <v>Weighted Average</v>
      </c>
      <c r="K10226" s="16">
        <f>G10226/(1-INDEX(Assumptions!$D$8:$D$12,MATCH(B10226,Assumptions!$A$8:$A$12,0)))</f>
        <v>555.50769230769231</v>
      </c>
      <c r="L10226" s="16">
        <f t="shared" si="1114"/>
        <v>10.8324</v>
      </c>
      <c r="M10226" s="16">
        <f t="shared" si="1115"/>
        <v>27.775384615384617</v>
      </c>
      <c r="N10226" s="14">
        <f>E10226*(K10226-L10226-M10226)*IF(F10226="GHS",1,Assumptions!$B$4)</f>
        <v>1812767.976276923</v>
      </c>
      <c r="O10226" s="15">
        <f t="shared" ca="1" si="1116"/>
        <v>418</v>
      </c>
      <c r="P10226" s="15" t="str">
        <f t="shared" ca="1" si="1117"/>
        <v>365d+</v>
      </c>
      <c r="Q10226" s="17">
        <f ca="1">IF(P10226="0-90d",0,IF(P10226="91-180d",INDEX(Assumptions!$F$8:$F$12,MATCH(B10226,Assumptions!$A$8:$A$12,0)),IF(P10226="181-365d",INDEX(Assumptions!$G$8:$G$12,MATCH(B10226,Assumptions!$A$8:$A$12,0)),INDEX(Assumptions!$H$8:$H$12,MATCH(B10226,Assumptions!$A$8:$A$12,0)))))</f>
        <v>0.8</v>
      </c>
      <c r="R10226" s="14">
        <f t="shared" ca="1" si="1118"/>
        <v>1013046.0480000001</v>
      </c>
      <c r="S10226" s="14">
        <f t="shared" ca="1" si="1119"/>
        <v>253261.51199999999</v>
      </c>
      <c r="T10226" s="11" t="s">
        <v>25</v>
      </c>
      <c r="U10226" s="18" t="s">
        <v>26</v>
      </c>
    </row>
    <row r="10227" spans="1:21" ht="15" customHeight="1" x14ac:dyDescent="0.15">
      <c r="A10227" s="10" t="s">
        <v>10275</v>
      </c>
      <c r="B10227" s="11" t="s">
        <v>41</v>
      </c>
      <c r="C10227" s="11" t="s">
        <v>44</v>
      </c>
      <c r="D10227" s="12">
        <v>45823</v>
      </c>
      <c r="E10227" s="11">
        <v>2691</v>
      </c>
      <c r="F10227" s="11" t="s">
        <v>33</v>
      </c>
      <c r="G10227" s="13">
        <v>212.97</v>
      </c>
      <c r="H10227" s="14">
        <f t="shared" si="1113"/>
        <v>573102.27</v>
      </c>
      <c r="I10227" s="14">
        <f>IF(F10227="GHS",H10227,H10227*Assumptions!$B$4)</f>
        <v>573102.27</v>
      </c>
      <c r="J10227" s="15" t="str">
        <f>INDEX(Assumptions!$B$8:$B$12,MATCH(B10227,Assumptions!$A$8:$A$12,0))</f>
        <v>Weighted Average</v>
      </c>
      <c r="K10227" s="16">
        <f>G10227/(1-INDEX(Assumptions!$D$8:$D$12,MATCH(B10227,Assumptions!$A$8:$A$12,0)))</f>
        <v>327.64615384615382</v>
      </c>
      <c r="L10227" s="16">
        <f t="shared" si="1114"/>
        <v>6.3891</v>
      </c>
      <c r="M10227" s="16">
        <f t="shared" si="1115"/>
        <v>16.382307692307691</v>
      </c>
      <c r="N10227" s="14">
        <f>E10227*(K10227-L10227-M10227)*IF(F10227="GHS",1,Assumptions!$B$4)</f>
        <v>820417.94189999998</v>
      </c>
      <c r="O10227" s="15">
        <f t="shared" ca="1" si="1116"/>
        <v>463</v>
      </c>
      <c r="P10227" s="15" t="str">
        <f t="shared" ca="1" si="1117"/>
        <v>365d+</v>
      </c>
      <c r="Q10227" s="17">
        <f ca="1">IF(P10227="0-90d",0,IF(P10227="91-180d",INDEX(Assumptions!$F$8:$F$12,MATCH(B10227,Assumptions!$A$8:$A$12,0)),IF(P10227="181-365d",INDEX(Assumptions!$G$8:$G$12,MATCH(B10227,Assumptions!$A$8:$A$12,0)),INDEX(Assumptions!$H$8:$H$12,MATCH(B10227,Assumptions!$A$8:$A$12,0)))))</f>
        <v>0.8</v>
      </c>
      <c r="R10227" s="14">
        <f t="shared" ca="1" si="1118"/>
        <v>458481.81600000005</v>
      </c>
      <c r="S10227" s="14">
        <f t="shared" ca="1" si="1119"/>
        <v>114620.45399999997</v>
      </c>
      <c r="T10227" s="11" t="s">
        <v>25</v>
      </c>
      <c r="U10227" s="18" t="s">
        <v>26</v>
      </c>
    </row>
    <row r="10228" spans="1:21" ht="15" customHeight="1" x14ac:dyDescent="0.15">
      <c r="A10228" s="10" t="s">
        <v>10276</v>
      </c>
      <c r="B10228" s="11" t="s">
        <v>22</v>
      </c>
      <c r="C10228" s="11" t="s">
        <v>81</v>
      </c>
      <c r="D10228" s="12">
        <v>46059</v>
      </c>
      <c r="E10228" s="11">
        <v>3103</v>
      </c>
      <c r="F10228" s="11" t="s">
        <v>24</v>
      </c>
      <c r="G10228" s="13">
        <v>14207</v>
      </c>
      <c r="H10228" s="14">
        <f t="shared" si="1113"/>
        <v>44084321</v>
      </c>
      <c r="I10228" s="14">
        <f>IF(F10228="GHS",H10228,H10228*Assumptions!$B$4)</f>
        <v>476110666.80000001</v>
      </c>
      <c r="J10228" s="15" t="str">
        <f>INDEX(Assumptions!$B$8:$B$12,MATCH(B10228,Assumptions!$A$8:$A$12,0))</f>
        <v>FIFO</v>
      </c>
      <c r="K10228" s="16">
        <f>G10228/(1-INDEX(Assumptions!$D$8:$D$12,MATCH(B10228,Assumptions!$A$8:$A$12,0)))</f>
        <v>17325.609756097561</v>
      </c>
      <c r="L10228" s="16">
        <f t="shared" si="1114"/>
        <v>426.21</v>
      </c>
      <c r="M10228" s="16">
        <f t="shared" si="1115"/>
        <v>866.28048780487813</v>
      </c>
      <c r="N10228" s="14">
        <f>E10228*(K10228-L10228-M10228)*IF(F10228="GHS",1,Assumptions!$B$4)</f>
        <v>537308306.16673183</v>
      </c>
      <c r="O10228" s="15">
        <f t="shared" ca="1" si="1116"/>
        <v>227</v>
      </c>
      <c r="P10228" s="15" t="str">
        <f t="shared" ca="1" si="1117"/>
        <v>181-365d</v>
      </c>
      <c r="Q10228" s="17">
        <f ca="1">IF(P10228="0-90d",0,IF(P10228="91-180d",INDEX(Assumptions!$F$8:$F$12,MATCH(B10228,Assumptions!$A$8:$A$12,0)),IF(P10228="181-365d",INDEX(Assumptions!$G$8:$G$12,MATCH(B10228,Assumptions!$A$8:$A$12,0)),INDEX(Assumptions!$H$8:$H$12,MATCH(B10228,Assumptions!$A$8:$A$12,0)))))</f>
        <v>0.15</v>
      </c>
      <c r="R10228" s="14">
        <f t="shared" ca="1" si="1118"/>
        <v>71416600.019999996</v>
      </c>
      <c r="S10228" s="14">
        <f t="shared" ca="1" si="1119"/>
        <v>404694066.78000003</v>
      </c>
      <c r="T10228" s="11" t="s">
        <v>25</v>
      </c>
      <c r="U10228" s="18" t="s">
        <v>26</v>
      </c>
    </row>
    <row r="10229" spans="1:21" ht="15" customHeight="1" x14ac:dyDescent="0.15">
      <c r="A10229" s="10" t="s">
        <v>10277</v>
      </c>
      <c r="B10229" s="11" t="s">
        <v>46</v>
      </c>
      <c r="C10229" s="11" t="s">
        <v>52</v>
      </c>
      <c r="D10229" s="12">
        <v>45824</v>
      </c>
      <c r="E10229" s="11">
        <v>3775</v>
      </c>
      <c r="F10229" s="11" t="s">
        <v>33</v>
      </c>
      <c r="G10229" s="13">
        <v>1559454.16</v>
      </c>
      <c r="H10229" s="14">
        <f t="shared" si="1113"/>
        <v>5886939454</v>
      </c>
      <c r="I10229" s="14">
        <f>IF(F10229="GHS",H10229,H10229*Assumptions!$B$4)</f>
        <v>5886939454</v>
      </c>
      <c r="J10229" s="15" t="str">
        <f>INDEX(Assumptions!$B$8:$B$12,MATCH(B10229,Assumptions!$A$8:$A$12,0))</f>
        <v>Specific Identification</v>
      </c>
      <c r="K10229" s="16">
        <f>G10229/(1-INDEX(Assumptions!$D$8:$D$12,MATCH(B10229,Assumptions!$A$8:$A$12,0)))</f>
        <v>1999300.205128205</v>
      </c>
      <c r="L10229" s="16">
        <f t="shared" si="1114"/>
        <v>46783.624799999998</v>
      </c>
      <c r="M10229" s="16">
        <f t="shared" si="1115"/>
        <v>99965.010256410256</v>
      </c>
      <c r="N10229" s="14">
        <f>E10229*(K10229-L10229-M10229)*IF(F10229="GHS",1,Assumptions!$B$4)</f>
        <v>6993382177.0210247</v>
      </c>
      <c r="O10229" s="15">
        <f t="shared" ca="1" si="1116"/>
        <v>462</v>
      </c>
      <c r="P10229" s="15" t="str">
        <f t="shared" ca="1" si="1117"/>
        <v>365d+</v>
      </c>
      <c r="Q10229" s="17">
        <f ca="1">IF(P10229="0-90d",0,IF(P10229="91-180d",INDEX(Assumptions!$F$8:$F$12,MATCH(B10229,Assumptions!$A$8:$A$12,0)),IF(P10229="181-365d",INDEX(Assumptions!$G$8:$G$12,MATCH(B10229,Assumptions!$A$8:$A$12,0)),INDEX(Assumptions!$H$8:$H$12,MATCH(B10229,Assumptions!$A$8:$A$12,0)))))</f>
        <v>0.15</v>
      </c>
      <c r="R10229" s="14">
        <f t="shared" ca="1" si="1118"/>
        <v>883040918.10000002</v>
      </c>
      <c r="S10229" s="14">
        <f t="shared" ca="1" si="1119"/>
        <v>5003898535.8999996</v>
      </c>
      <c r="T10229" s="11" t="s">
        <v>25</v>
      </c>
      <c r="U10229" s="18" t="s">
        <v>26</v>
      </c>
    </row>
    <row r="10230" spans="1:21" ht="15" customHeight="1" x14ac:dyDescent="0.15">
      <c r="A10230" s="10" t="s">
        <v>10278</v>
      </c>
      <c r="B10230" s="11" t="s">
        <v>41</v>
      </c>
      <c r="C10230" s="11" t="s">
        <v>44</v>
      </c>
      <c r="D10230" s="12">
        <v>45734</v>
      </c>
      <c r="E10230" s="11">
        <v>3104</v>
      </c>
      <c r="F10230" s="11" t="s">
        <v>33</v>
      </c>
      <c r="G10230" s="13">
        <v>247.09</v>
      </c>
      <c r="H10230" s="14">
        <f t="shared" si="1113"/>
        <v>766967.36</v>
      </c>
      <c r="I10230" s="14">
        <f>IF(F10230="GHS",H10230,H10230*Assumptions!$B$4)</f>
        <v>766967.36</v>
      </c>
      <c r="J10230" s="15" t="str">
        <f>INDEX(Assumptions!$B$8:$B$12,MATCH(B10230,Assumptions!$A$8:$A$12,0))</f>
        <v>Weighted Average</v>
      </c>
      <c r="K10230" s="16">
        <f>G10230/(1-INDEX(Assumptions!$D$8:$D$12,MATCH(B10230,Assumptions!$A$8:$A$12,0)))</f>
        <v>380.13846153846151</v>
      </c>
      <c r="L10230" s="16">
        <f t="shared" si="1114"/>
        <v>7.4127000000000001</v>
      </c>
      <c r="M10230" s="16">
        <f t="shared" si="1115"/>
        <v>19.006923076923076</v>
      </c>
      <c r="N10230" s="14">
        <f>E10230*(K10230-L10230-M10230)*IF(F10230="GHS",1,Assumptions!$B$4)</f>
        <v>1097943.2745846154</v>
      </c>
      <c r="O10230" s="15">
        <f t="shared" ca="1" si="1116"/>
        <v>552</v>
      </c>
      <c r="P10230" s="15" t="str">
        <f t="shared" ca="1" si="1117"/>
        <v>365d+</v>
      </c>
      <c r="Q10230" s="17">
        <f ca="1">IF(P10230="0-90d",0,IF(P10230="91-180d",INDEX(Assumptions!$F$8:$F$12,MATCH(B10230,Assumptions!$A$8:$A$12,0)),IF(P10230="181-365d",INDEX(Assumptions!$G$8:$G$12,MATCH(B10230,Assumptions!$A$8:$A$12,0)),INDEX(Assumptions!$H$8:$H$12,MATCH(B10230,Assumptions!$A$8:$A$12,0)))))</f>
        <v>0.8</v>
      </c>
      <c r="R10230" s="14">
        <f t="shared" ca="1" si="1118"/>
        <v>613573.88800000004</v>
      </c>
      <c r="S10230" s="14">
        <f t="shared" ca="1" si="1119"/>
        <v>153393.47199999995</v>
      </c>
      <c r="T10230" s="11" t="s">
        <v>25</v>
      </c>
      <c r="U10230" s="18" t="s">
        <v>36</v>
      </c>
    </row>
    <row r="10231" spans="1:21" ht="15" customHeight="1" x14ac:dyDescent="0.15">
      <c r="A10231" s="10" t="s">
        <v>10279</v>
      </c>
      <c r="B10231" s="11" t="s">
        <v>28</v>
      </c>
      <c r="C10231" s="11" t="s">
        <v>38</v>
      </c>
      <c r="D10231" s="12">
        <v>46029</v>
      </c>
      <c r="E10231" s="11">
        <v>3676</v>
      </c>
      <c r="F10231" s="11" t="s">
        <v>24</v>
      </c>
      <c r="G10231" s="13">
        <v>6336.57</v>
      </c>
      <c r="H10231" s="14">
        <f t="shared" si="1113"/>
        <v>23293231.32</v>
      </c>
      <c r="I10231" s="14">
        <f>IF(F10231="GHS",H10231,H10231*Assumptions!$B$4)</f>
        <v>251566898.25600001</v>
      </c>
      <c r="J10231" s="15" t="str">
        <f>INDEX(Assumptions!$B$8:$B$12,MATCH(B10231,Assumptions!$A$8:$A$12,0))</f>
        <v>Fair Value Less Costs to Sell</v>
      </c>
      <c r="K10231" s="16">
        <f>G10231/(1-INDEX(Assumptions!$D$8:$D$12,MATCH(B10231,Assumptions!$A$8:$A$12,0)))</f>
        <v>7200.647727272727</v>
      </c>
      <c r="L10231" s="16">
        <f t="shared" si="1114"/>
        <v>190.09709999999998</v>
      </c>
      <c r="M10231" s="16">
        <f t="shared" si="1115"/>
        <v>360.03238636363636</v>
      </c>
      <c r="N10231" s="14">
        <f>E10231*(K10231-L10231-M10231)*IF(F10231="GHS",1,Assumptions!$B$4)</f>
        <v>264030894.57868361</v>
      </c>
      <c r="O10231" s="15">
        <f t="shared" ca="1" si="1116"/>
        <v>257</v>
      </c>
      <c r="P10231" s="15" t="str">
        <f t="shared" ca="1" si="1117"/>
        <v>181-365d</v>
      </c>
      <c r="Q10231" s="17">
        <f ca="1">IF(P10231="0-90d",0,IF(P10231="91-180d",INDEX(Assumptions!$F$8:$F$12,MATCH(B10231,Assumptions!$A$8:$A$12,0)),IF(P10231="181-365d",INDEX(Assumptions!$G$8:$G$12,MATCH(B10231,Assumptions!$A$8:$A$12,0)),INDEX(Assumptions!$H$8:$H$12,MATCH(B10231,Assumptions!$A$8:$A$12,0)))))</f>
        <v>0.1</v>
      </c>
      <c r="R10231" s="14">
        <f t="shared" ca="1" si="1118"/>
        <v>25156689.825600002</v>
      </c>
      <c r="S10231" s="14">
        <f t="shared" ca="1" si="1119"/>
        <v>226410208.43040001</v>
      </c>
      <c r="T10231" s="11" t="s">
        <v>25</v>
      </c>
      <c r="U10231" s="18" t="s">
        <v>26</v>
      </c>
    </row>
    <row r="10232" spans="1:21" ht="15" customHeight="1" x14ac:dyDescent="0.15">
      <c r="A10232" s="10" t="s">
        <v>10280</v>
      </c>
      <c r="B10232" s="11" t="s">
        <v>41</v>
      </c>
      <c r="C10232" s="11" t="s">
        <v>44</v>
      </c>
      <c r="D10232" s="12">
        <v>46001</v>
      </c>
      <c r="E10232" s="11">
        <v>2189</v>
      </c>
      <c r="F10232" s="11" t="s">
        <v>33</v>
      </c>
      <c r="G10232" s="13">
        <v>726.45</v>
      </c>
      <c r="H10232" s="14">
        <f t="shared" si="1113"/>
        <v>1590199.05</v>
      </c>
      <c r="I10232" s="14">
        <f>IF(F10232="GHS",H10232,H10232*Assumptions!$B$4)</f>
        <v>1590199.05</v>
      </c>
      <c r="J10232" s="15" t="str">
        <f>INDEX(Assumptions!$B$8:$B$12,MATCH(B10232,Assumptions!$A$8:$A$12,0))</f>
        <v>Weighted Average</v>
      </c>
      <c r="K10232" s="16">
        <f>G10232/(1-INDEX(Assumptions!$D$8:$D$12,MATCH(B10232,Assumptions!$A$8:$A$12,0)))</f>
        <v>1117.6153846153848</v>
      </c>
      <c r="L10232" s="16">
        <f t="shared" si="1114"/>
        <v>21.793500000000002</v>
      </c>
      <c r="M10232" s="16">
        <f t="shared" si="1115"/>
        <v>55.880769230769239</v>
      </c>
      <c r="N10232" s="14">
        <f>E10232*(K10232-L10232-M10232)*IF(F10232="GHS",1,Assumptions!$B$4)</f>
        <v>2276431.1015769234</v>
      </c>
      <c r="O10232" s="15">
        <f t="shared" ca="1" si="1116"/>
        <v>285</v>
      </c>
      <c r="P10232" s="15" t="str">
        <f t="shared" ca="1" si="1117"/>
        <v>181-365d</v>
      </c>
      <c r="Q10232" s="17">
        <f ca="1">IF(P10232="0-90d",0,IF(P10232="91-180d",INDEX(Assumptions!$F$8:$F$12,MATCH(B10232,Assumptions!$A$8:$A$12,0)),IF(P10232="181-365d",INDEX(Assumptions!$G$8:$G$12,MATCH(B10232,Assumptions!$A$8:$A$12,0)),INDEX(Assumptions!$H$8:$H$12,MATCH(B10232,Assumptions!$A$8:$A$12,0)))))</f>
        <v>0.35</v>
      </c>
      <c r="R10232" s="14">
        <f t="shared" ca="1" si="1118"/>
        <v>556569.66749999998</v>
      </c>
      <c r="S10232" s="14">
        <f t="shared" ca="1" si="1119"/>
        <v>1033629.3825000001</v>
      </c>
      <c r="T10232" s="11" t="s">
        <v>25</v>
      </c>
      <c r="U10232" s="18" t="s">
        <v>36</v>
      </c>
    </row>
    <row r="10233" spans="1:21" ht="15" customHeight="1" x14ac:dyDescent="0.15">
      <c r="A10233" s="10" t="s">
        <v>10281</v>
      </c>
      <c r="B10233" s="11" t="s">
        <v>22</v>
      </c>
      <c r="C10233" s="11" t="s">
        <v>61</v>
      </c>
      <c r="D10233" s="12">
        <v>45989</v>
      </c>
      <c r="E10233" s="11">
        <v>199</v>
      </c>
      <c r="F10233" s="11" t="s">
        <v>24</v>
      </c>
      <c r="G10233" s="13">
        <v>17844.560000000001</v>
      </c>
      <c r="H10233" s="14">
        <f t="shared" si="1113"/>
        <v>3551067.4400000004</v>
      </c>
      <c r="I10233" s="14">
        <f>IF(F10233="GHS",H10233,H10233*Assumptions!$B$4)</f>
        <v>38351528.352000006</v>
      </c>
      <c r="J10233" s="15" t="str">
        <f>INDEX(Assumptions!$B$8:$B$12,MATCH(B10233,Assumptions!$A$8:$A$12,0))</f>
        <v>FIFO</v>
      </c>
      <c r="K10233" s="16">
        <f>G10233/(1-INDEX(Assumptions!$D$8:$D$12,MATCH(B10233,Assumptions!$A$8:$A$12,0)))</f>
        <v>21761.658536585364</v>
      </c>
      <c r="L10233" s="16">
        <f t="shared" si="1114"/>
        <v>535.33680000000004</v>
      </c>
      <c r="M10233" s="16">
        <f t="shared" si="1115"/>
        <v>1088.0829268292682</v>
      </c>
      <c r="N10233" s="14">
        <f>E10233*(K10233-L10233-M10233)*IF(F10233="GHS",1,Assumptions!$B$4)</f>
        <v>43281102.849927798</v>
      </c>
      <c r="O10233" s="15">
        <f t="shared" ca="1" si="1116"/>
        <v>297</v>
      </c>
      <c r="P10233" s="15" t="str">
        <f t="shared" ca="1" si="1117"/>
        <v>181-365d</v>
      </c>
      <c r="Q10233" s="17">
        <f ca="1">IF(P10233="0-90d",0,IF(P10233="91-180d",INDEX(Assumptions!$F$8:$F$12,MATCH(B10233,Assumptions!$A$8:$A$12,0)),IF(P10233="181-365d",INDEX(Assumptions!$G$8:$G$12,MATCH(B10233,Assumptions!$A$8:$A$12,0)),INDEX(Assumptions!$H$8:$H$12,MATCH(B10233,Assumptions!$A$8:$A$12,0)))))</f>
        <v>0.15</v>
      </c>
      <c r="R10233" s="14">
        <f t="shared" ca="1" si="1118"/>
        <v>5752729.2528000008</v>
      </c>
      <c r="S10233" s="14">
        <f t="shared" ca="1" si="1119"/>
        <v>32598799.099200003</v>
      </c>
      <c r="T10233" s="11" t="s">
        <v>25</v>
      </c>
      <c r="U10233" s="18" t="s">
        <v>26</v>
      </c>
    </row>
    <row r="10234" spans="1:21" ht="15" customHeight="1" x14ac:dyDescent="0.15">
      <c r="A10234" s="10" t="s">
        <v>10282</v>
      </c>
      <c r="B10234" s="11" t="s">
        <v>31</v>
      </c>
      <c r="C10234" s="11" t="s">
        <v>76</v>
      </c>
      <c r="D10234" s="12">
        <v>45952</v>
      </c>
      <c r="E10234" s="11">
        <v>4265</v>
      </c>
      <c r="F10234" s="11" t="s">
        <v>33</v>
      </c>
      <c r="G10234" s="13">
        <v>3355.28</v>
      </c>
      <c r="H10234" s="14">
        <f t="shared" si="1113"/>
        <v>14310269.200000001</v>
      </c>
      <c r="I10234" s="14">
        <f>IF(F10234="GHS",H10234,H10234*Assumptions!$B$4)</f>
        <v>14310269.200000001</v>
      </c>
      <c r="J10234" s="15" t="str">
        <f>INDEX(Assumptions!$B$8:$B$12,MATCH(B10234,Assumptions!$A$8:$A$12,0))</f>
        <v>Weighted Average</v>
      </c>
      <c r="K10234" s="16">
        <f>G10234/(1-INDEX(Assumptions!$D$8:$D$12,MATCH(B10234,Assumptions!$A$8:$A$12,0)))</f>
        <v>4660.1111111111113</v>
      </c>
      <c r="L10234" s="16">
        <f t="shared" si="1114"/>
        <v>100.6584</v>
      </c>
      <c r="M10234" s="16">
        <f t="shared" si="1115"/>
        <v>233.00555555555559</v>
      </c>
      <c r="N10234" s="14">
        <f>E10234*(K10234-L10234-M10234)*IF(F10234="GHS",1,Assumptions!$B$4)</f>
        <v>18452297.118444443</v>
      </c>
      <c r="O10234" s="15">
        <f t="shared" ca="1" si="1116"/>
        <v>334</v>
      </c>
      <c r="P10234" s="15" t="str">
        <f t="shared" ca="1" si="1117"/>
        <v>181-365d</v>
      </c>
      <c r="Q10234" s="17">
        <f ca="1">IF(P10234="0-90d",0,IF(P10234="91-180d",INDEX(Assumptions!$F$8:$F$12,MATCH(B10234,Assumptions!$A$8:$A$12,0)),IF(P10234="181-365d",INDEX(Assumptions!$G$8:$G$12,MATCH(B10234,Assumptions!$A$8:$A$12,0)),INDEX(Assumptions!$H$8:$H$12,MATCH(B10234,Assumptions!$A$8:$A$12,0)))))</f>
        <v>0.2</v>
      </c>
      <c r="R10234" s="14">
        <f t="shared" ca="1" si="1118"/>
        <v>2862053.8400000003</v>
      </c>
      <c r="S10234" s="14">
        <f t="shared" ca="1" si="1119"/>
        <v>11448215.360000001</v>
      </c>
      <c r="T10234" s="11" t="s">
        <v>25</v>
      </c>
      <c r="U10234" s="18" t="s">
        <v>26</v>
      </c>
    </row>
    <row r="10235" spans="1:21" ht="15" customHeight="1" x14ac:dyDescent="0.15">
      <c r="A10235" s="10" t="s">
        <v>10283</v>
      </c>
      <c r="B10235" s="11" t="s">
        <v>31</v>
      </c>
      <c r="C10235" s="11" t="s">
        <v>63</v>
      </c>
      <c r="D10235" s="12">
        <v>45851</v>
      </c>
      <c r="E10235" s="11">
        <v>1521</v>
      </c>
      <c r="F10235" s="11" t="s">
        <v>33</v>
      </c>
      <c r="G10235" s="13">
        <v>6751.94</v>
      </c>
      <c r="H10235" s="14">
        <f t="shared" si="1113"/>
        <v>10269700.74</v>
      </c>
      <c r="I10235" s="14">
        <f>IF(F10235="GHS",H10235,H10235*Assumptions!$B$4)</f>
        <v>10269700.74</v>
      </c>
      <c r="J10235" s="15" t="str">
        <f>INDEX(Assumptions!$B$8:$B$12,MATCH(B10235,Assumptions!$A$8:$A$12,0))</f>
        <v>Weighted Average</v>
      </c>
      <c r="K10235" s="16">
        <f>G10235/(1-INDEX(Assumptions!$D$8:$D$12,MATCH(B10235,Assumptions!$A$8:$A$12,0)))</f>
        <v>9377.6944444444434</v>
      </c>
      <c r="L10235" s="16">
        <f t="shared" si="1114"/>
        <v>202.55819999999997</v>
      </c>
      <c r="M10235" s="16">
        <f t="shared" si="1115"/>
        <v>468.88472222222219</v>
      </c>
      <c r="N10235" s="14">
        <f>E10235*(K10235-L10235-M10235)*IF(F10235="GHS",1,Assumptions!$B$4)</f>
        <v>13242208.565299999</v>
      </c>
      <c r="O10235" s="15">
        <f t="shared" ca="1" si="1116"/>
        <v>435</v>
      </c>
      <c r="P10235" s="15" t="str">
        <f t="shared" ca="1" si="1117"/>
        <v>365d+</v>
      </c>
      <c r="Q10235" s="17">
        <f ca="1">IF(P10235="0-90d",0,IF(P10235="91-180d",INDEX(Assumptions!$F$8:$F$12,MATCH(B10235,Assumptions!$A$8:$A$12,0)),IF(P10235="181-365d",INDEX(Assumptions!$G$8:$G$12,MATCH(B10235,Assumptions!$A$8:$A$12,0)),INDEX(Assumptions!$H$8:$H$12,MATCH(B10235,Assumptions!$A$8:$A$12,0)))))</f>
        <v>0.6</v>
      </c>
      <c r="R10235" s="14">
        <f t="shared" ca="1" si="1118"/>
        <v>6161820.4440000001</v>
      </c>
      <c r="S10235" s="14">
        <f t="shared" si="1119"/>
        <v>0</v>
      </c>
      <c r="T10235" s="11" t="s">
        <v>39</v>
      </c>
      <c r="U10235" s="18" t="s">
        <v>26</v>
      </c>
    </row>
    <row r="10236" spans="1:21" ht="15" customHeight="1" x14ac:dyDescent="0.15">
      <c r="A10236" s="10" t="s">
        <v>10284</v>
      </c>
      <c r="B10236" s="11" t="s">
        <v>41</v>
      </c>
      <c r="C10236" s="11" t="s">
        <v>42</v>
      </c>
      <c r="D10236" s="12">
        <v>45965</v>
      </c>
      <c r="E10236" s="11">
        <v>1183</v>
      </c>
      <c r="F10236" s="11" t="s">
        <v>33</v>
      </c>
      <c r="G10236" s="13">
        <v>522.16999999999996</v>
      </c>
      <c r="H10236" s="14">
        <f t="shared" si="1113"/>
        <v>617727.11</v>
      </c>
      <c r="I10236" s="14">
        <f>IF(F10236="GHS",H10236,H10236*Assumptions!$B$4)</f>
        <v>617727.11</v>
      </c>
      <c r="J10236" s="15" t="str">
        <f>INDEX(Assumptions!$B$8:$B$12,MATCH(B10236,Assumptions!$A$8:$A$12,0))</f>
        <v>Weighted Average</v>
      </c>
      <c r="K10236" s="16">
        <f>G10236/(1-INDEX(Assumptions!$D$8:$D$12,MATCH(B10236,Assumptions!$A$8:$A$12,0)))</f>
        <v>803.3384615384615</v>
      </c>
      <c r="L10236" s="16">
        <f t="shared" si="1114"/>
        <v>15.665099999999999</v>
      </c>
      <c r="M10236" s="16">
        <f t="shared" si="1115"/>
        <v>40.166923076923077</v>
      </c>
      <c r="N10236" s="14">
        <f>E10236*(K10236-L10236-M10236)*IF(F10236="GHS",1,Assumptions!$B$4)</f>
        <v>884300.11669999978</v>
      </c>
      <c r="O10236" s="15">
        <f t="shared" ca="1" si="1116"/>
        <v>321</v>
      </c>
      <c r="P10236" s="15" t="str">
        <f t="shared" ca="1" si="1117"/>
        <v>181-365d</v>
      </c>
      <c r="Q10236" s="17">
        <f ca="1">IF(P10236="0-90d",0,IF(P10236="91-180d",INDEX(Assumptions!$F$8:$F$12,MATCH(B10236,Assumptions!$A$8:$A$12,0)),IF(P10236="181-365d",INDEX(Assumptions!$G$8:$G$12,MATCH(B10236,Assumptions!$A$8:$A$12,0)),INDEX(Assumptions!$H$8:$H$12,MATCH(B10236,Assumptions!$A$8:$A$12,0)))))</f>
        <v>0.35</v>
      </c>
      <c r="R10236" s="14">
        <f t="shared" ca="1" si="1118"/>
        <v>216204.48849999998</v>
      </c>
      <c r="S10236" s="14">
        <f t="shared" ca="1" si="1119"/>
        <v>401522.62150000001</v>
      </c>
      <c r="T10236" s="11" t="s">
        <v>25</v>
      </c>
      <c r="U10236" s="18" t="s">
        <v>26</v>
      </c>
    </row>
    <row r="10237" spans="1:21" ht="15" customHeight="1" x14ac:dyDescent="0.15">
      <c r="A10237" s="10" t="s">
        <v>10285</v>
      </c>
      <c r="B10237" s="11" t="s">
        <v>41</v>
      </c>
      <c r="C10237" s="11" t="s">
        <v>44</v>
      </c>
      <c r="D10237" s="12">
        <v>45949</v>
      </c>
      <c r="E10237" s="11">
        <v>2539</v>
      </c>
      <c r="F10237" s="11" t="s">
        <v>33</v>
      </c>
      <c r="G10237" s="13">
        <v>462.95</v>
      </c>
      <c r="H10237" s="14">
        <f t="shared" si="1113"/>
        <v>1175430.05</v>
      </c>
      <c r="I10237" s="14">
        <f>IF(F10237="GHS",H10237,H10237*Assumptions!$B$4)</f>
        <v>1175430.05</v>
      </c>
      <c r="J10237" s="15" t="str">
        <f>INDEX(Assumptions!$B$8:$B$12,MATCH(B10237,Assumptions!$A$8:$A$12,0))</f>
        <v>Weighted Average</v>
      </c>
      <c r="K10237" s="16">
        <f>G10237/(1-INDEX(Assumptions!$D$8:$D$12,MATCH(B10237,Assumptions!$A$8:$A$12,0)))</f>
        <v>712.23076923076917</v>
      </c>
      <c r="L10237" s="16">
        <f t="shared" si="1114"/>
        <v>13.888499999999999</v>
      </c>
      <c r="M10237" s="16">
        <f t="shared" si="1115"/>
        <v>35.611538461538458</v>
      </c>
      <c r="N10237" s="14">
        <f>E10237*(K10237-L10237-M10237)*IF(F10237="GHS",1,Assumptions!$B$4)</f>
        <v>1682673.3254230767</v>
      </c>
      <c r="O10237" s="15">
        <f t="shared" ca="1" si="1116"/>
        <v>337</v>
      </c>
      <c r="P10237" s="15" t="str">
        <f t="shared" ca="1" si="1117"/>
        <v>181-365d</v>
      </c>
      <c r="Q10237" s="17">
        <f ca="1">IF(P10237="0-90d",0,IF(P10237="91-180d",INDEX(Assumptions!$F$8:$F$12,MATCH(B10237,Assumptions!$A$8:$A$12,0)),IF(P10237="181-365d",INDEX(Assumptions!$G$8:$G$12,MATCH(B10237,Assumptions!$A$8:$A$12,0)),INDEX(Assumptions!$H$8:$H$12,MATCH(B10237,Assumptions!$A$8:$A$12,0)))))</f>
        <v>0.35</v>
      </c>
      <c r="R10237" s="14">
        <f t="shared" ca="1" si="1118"/>
        <v>411400.51750000002</v>
      </c>
      <c r="S10237" s="14">
        <f t="shared" ca="1" si="1119"/>
        <v>764029.53249999997</v>
      </c>
      <c r="T10237" s="11" t="s">
        <v>25</v>
      </c>
      <c r="U10237" s="18" t="s">
        <v>26</v>
      </c>
    </row>
    <row r="10238" spans="1:21" ht="15" customHeight="1" x14ac:dyDescent="0.15">
      <c r="A10238" s="10" t="s">
        <v>10286</v>
      </c>
      <c r="B10238" s="11" t="s">
        <v>46</v>
      </c>
      <c r="C10238" s="11" t="s">
        <v>47</v>
      </c>
      <c r="D10238" s="12">
        <v>46165</v>
      </c>
      <c r="E10238" s="11">
        <v>4801</v>
      </c>
      <c r="F10238" s="11" t="s">
        <v>33</v>
      </c>
      <c r="G10238" s="13">
        <v>312453.26</v>
      </c>
      <c r="H10238" s="14">
        <f t="shared" si="1113"/>
        <v>1500088101.26</v>
      </c>
      <c r="I10238" s="14">
        <f>IF(F10238="GHS",H10238,H10238*Assumptions!$B$4)</f>
        <v>1500088101.26</v>
      </c>
      <c r="J10238" s="15" t="str">
        <f>INDEX(Assumptions!$B$8:$B$12,MATCH(B10238,Assumptions!$A$8:$A$12,0))</f>
        <v>Specific Identification</v>
      </c>
      <c r="K10238" s="16">
        <f>G10238/(1-INDEX(Assumptions!$D$8:$D$12,MATCH(B10238,Assumptions!$A$8:$A$12,0)))</f>
        <v>400581.10256410256</v>
      </c>
      <c r="L10238" s="16">
        <f t="shared" si="1114"/>
        <v>9373.5977999999996</v>
      </c>
      <c r="M10238" s="16">
        <f t="shared" si="1115"/>
        <v>20029.055128205131</v>
      </c>
      <c r="N10238" s="14">
        <f>E10238*(K10238-L10238-M10238)*IF(F10238="GHS",1,Assumptions!$B$4)</f>
        <v>1782027736.7019434</v>
      </c>
      <c r="O10238" s="15">
        <f t="shared" ca="1" si="1116"/>
        <v>121</v>
      </c>
      <c r="P10238" s="15" t="str">
        <f t="shared" ca="1" si="1117"/>
        <v>91-180d</v>
      </c>
      <c r="Q10238" s="17">
        <f ca="1">IF(P10238="0-90d",0,IF(P10238="91-180d",INDEX(Assumptions!$F$8:$F$12,MATCH(B10238,Assumptions!$A$8:$A$12,0)),IF(P10238="181-365d",INDEX(Assumptions!$G$8:$G$12,MATCH(B10238,Assumptions!$A$8:$A$12,0)),INDEX(Assumptions!$H$8:$H$12,MATCH(B10238,Assumptions!$A$8:$A$12,0)))))</f>
        <v>0</v>
      </c>
      <c r="R10238" s="14">
        <f t="shared" ca="1" si="1118"/>
        <v>0</v>
      </c>
      <c r="S10238" s="14">
        <f t="shared" ca="1" si="1119"/>
        <v>1500088101.26</v>
      </c>
      <c r="T10238" s="11" t="s">
        <v>25</v>
      </c>
      <c r="U10238" s="18" t="s">
        <v>26</v>
      </c>
    </row>
    <row r="10239" spans="1:21" ht="15" customHeight="1" x14ac:dyDescent="0.15">
      <c r="A10239" s="10" t="s">
        <v>10287</v>
      </c>
      <c r="B10239" s="11" t="s">
        <v>41</v>
      </c>
      <c r="C10239" s="11" t="s">
        <v>42</v>
      </c>
      <c r="D10239" s="12">
        <v>46097</v>
      </c>
      <c r="E10239" s="11">
        <v>2477</v>
      </c>
      <c r="F10239" s="11" t="s">
        <v>33</v>
      </c>
      <c r="G10239" s="13">
        <v>685.85</v>
      </c>
      <c r="H10239" s="14">
        <f t="shared" si="1113"/>
        <v>1698850.45</v>
      </c>
      <c r="I10239" s="14">
        <f>IF(F10239="GHS",H10239,H10239*Assumptions!$B$4)</f>
        <v>1698850.45</v>
      </c>
      <c r="J10239" s="15" t="str">
        <f>INDEX(Assumptions!$B$8:$B$12,MATCH(B10239,Assumptions!$A$8:$A$12,0))</f>
        <v>Weighted Average</v>
      </c>
      <c r="K10239" s="16">
        <f>G10239/(1-INDEX(Assumptions!$D$8:$D$12,MATCH(B10239,Assumptions!$A$8:$A$12,0)))</f>
        <v>1055.1538461538462</v>
      </c>
      <c r="L10239" s="16">
        <f t="shared" si="1114"/>
        <v>20.575500000000002</v>
      </c>
      <c r="M10239" s="16">
        <f t="shared" si="1115"/>
        <v>52.757692307692309</v>
      </c>
      <c r="N10239" s="14">
        <f>E10239*(K10239-L10239-M10239)*IF(F10239="GHS",1,Assumptions!$B$4)</f>
        <v>2431969.7595769232</v>
      </c>
      <c r="O10239" s="15">
        <f t="shared" ca="1" si="1116"/>
        <v>189</v>
      </c>
      <c r="P10239" s="15" t="str">
        <f t="shared" ca="1" si="1117"/>
        <v>181-365d</v>
      </c>
      <c r="Q10239" s="17">
        <f ca="1">IF(P10239="0-90d",0,IF(P10239="91-180d",INDEX(Assumptions!$F$8:$F$12,MATCH(B10239,Assumptions!$A$8:$A$12,0)),IF(P10239="181-365d",INDEX(Assumptions!$G$8:$G$12,MATCH(B10239,Assumptions!$A$8:$A$12,0)),INDEX(Assumptions!$H$8:$H$12,MATCH(B10239,Assumptions!$A$8:$A$12,0)))))</f>
        <v>0.35</v>
      </c>
      <c r="R10239" s="14">
        <f t="shared" ca="1" si="1118"/>
        <v>594597.65749999997</v>
      </c>
      <c r="S10239" s="14">
        <f t="shared" si="1119"/>
        <v>0</v>
      </c>
      <c r="T10239" s="11" t="s">
        <v>39</v>
      </c>
      <c r="U10239" s="18" t="s">
        <v>26</v>
      </c>
    </row>
    <row r="10240" spans="1:21" ht="15" customHeight="1" x14ac:dyDescent="0.15">
      <c r="A10240" s="10" t="s">
        <v>10288</v>
      </c>
      <c r="B10240" s="11" t="s">
        <v>31</v>
      </c>
      <c r="C10240" s="11" t="s">
        <v>63</v>
      </c>
      <c r="D10240" s="12">
        <v>46198</v>
      </c>
      <c r="E10240" s="11">
        <v>2403</v>
      </c>
      <c r="F10240" s="11" t="s">
        <v>33</v>
      </c>
      <c r="G10240" s="13">
        <v>1131.0999999999999</v>
      </c>
      <c r="H10240" s="14">
        <f t="shared" si="1113"/>
        <v>2718033.3</v>
      </c>
      <c r="I10240" s="14">
        <f>IF(F10240="GHS",H10240,H10240*Assumptions!$B$4)</f>
        <v>2718033.3</v>
      </c>
      <c r="J10240" s="15" t="str">
        <f>INDEX(Assumptions!$B$8:$B$12,MATCH(B10240,Assumptions!$A$8:$A$12,0))</f>
        <v>Weighted Average</v>
      </c>
      <c r="K10240" s="16">
        <f>G10240/(1-INDEX(Assumptions!$D$8:$D$12,MATCH(B10240,Assumptions!$A$8:$A$12,0)))</f>
        <v>1570.9722222222222</v>
      </c>
      <c r="L10240" s="16">
        <f t="shared" si="1114"/>
        <v>33.932999999999993</v>
      </c>
      <c r="M10240" s="16">
        <f t="shared" si="1115"/>
        <v>78.548611111111114</v>
      </c>
      <c r="N10240" s="14">
        <f>E10240*(K10240-L10240-M10240)*IF(F10240="GHS",1,Assumptions!$B$4)</f>
        <v>3504752.9385000002</v>
      </c>
      <c r="O10240" s="15">
        <f t="shared" ca="1" si="1116"/>
        <v>88</v>
      </c>
      <c r="P10240" s="15" t="str">
        <f t="shared" ca="1" si="1117"/>
        <v>0-90d</v>
      </c>
      <c r="Q10240" s="17">
        <f ca="1">IF(P10240="0-90d",0,IF(P10240="91-180d",INDEX(Assumptions!$F$8:$F$12,MATCH(B10240,Assumptions!$A$8:$A$12,0)),IF(P10240="181-365d",INDEX(Assumptions!$G$8:$G$12,MATCH(B10240,Assumptions!$A$8:$A$12,0)),INDEX(Assumptions!$H$8:$H$12,MATCH(B10240,Assumptions!$A$8:$A$12,0)))))</f>
        <v>0</v>
      </c>
      <c r="R10240" s="14">
        <f t="shared" ca="1" si="1118"/>
        <v>0</v>
      </c>
      <c r="S10240" s="14">
        <f t="shared" ca="1" si="1119"/>
        <v>2718033.3</v>
      </c>
      <c r="T10240" s="11" t="s">
        <v>25</v>
      </c>
      <c r="U10240" s="18" t="s">
        <v>26</v>
      </c>
    </row>
    <row r="10241" spans="1:21" ht="15" customHeight="1" x14ac:dyDescent="0.15">
      <c r="A10241" s="10" t="s">
        <v>10289</v>
      </c>
      <c r="B10241" s="11" t="s">
        <v>46</v>
      </c>
      <c r="C10241" s="11" t="s">
        <v>47</v>
      </c>
      <c r="D10241" s="12">
        <v>46125</v>
      </c>
      <c r="E10241" s="11">
        <v>2059</v>
      </c>
      <c r="F10241" s="11" t="s">
        <v>33</v>
      </c>
      <c r="G10241" s="13">
        <v>715604.84</v>
      </c>
      <c r="H10241" s="14">
        <f t="shared" si="1113"/>
        <v>1473430365.5599999</v>
      </c>
      <c r="I10241" s="14">
        <f>IF(F10241="GHS",H10241,H10241*Assumptions!$B$4)</f>
        <v>1473430365.5599999</v>
      </c>
      <c r="J10241" s="15" t="str">
        <f>INDEX(Assumptions!$B$8:$B$12,MATCH(B10241,Assumptions!$A$8:$A$12,0))</f>
        <v>Specific Identification</v>
      </c>
      <c r="K10241" s="16">
        <f>G10241/(1-INDEX(Assumptions!$D$8:$D$12,MATCH(B10241,Assumptions!$A$8:$A$12,0)))</f>
        <v>917442.1025641025</v>
      </c>
      <c r="L10241" s="16">
        <f t="shared" si="1114"/>
        <v>21468.145199999999</v>
      </c>
      <c r="M10241" s="16">
        <f t="shared" si="1115"/>
        <v>45872.105128205127</v>
      </c>
      <c r="N10241" s="14">
        <f>E10241*(K10241-L10241-M10241)*IF(F10241="GHS",1,Assumptions!$B$4)</f>
        <v>1750359713.7537127</v>
      </c>
      <c r="O10241" s="15">
        <f t="shared" ca="1" si="1116"/>
        <v>161</v>
      </c>
      <c r="P10241" s="15" t="str">
        <f t="shared" ca="1" si="1117"/>
        <v>91-180d</v>
      </c>
      <c r="Q10241" s="17">
        <f ca="1">IF(P10241="0-90d",0,IF(P10241="91-180d",INDEX(Assumptions!$F$8:$F$12,MATCH(B10241,Assumptions!$A$8:$A$12,0)),IF(P10241="181-365d",INDEX(Assumptions!$G$8:$G$12,MATCH(B10241,Assumptions!$A$8:$A$12,0)),INDEX(Assumptions!$H$8:$H$12,MATCH(B10241,Assumptions!$A$8:$A$12,0)))))</f>
        <v>0</v>
      </c>
      <c r="R10241" s="14">
        <f t="shared" ca="1" si="1118"/>
        <v>0</v>
      </c>
      <c r="S10241" s="14">
        <f t="shared" ca="1" si="1119"/>
        <v>1473430365.5599999</v>
      </c>
      <c r="T10241" s="11" t="s">
        <v>25</v>
      </c>
      <c r="U10241" s="18" t="s">
        <v>26</v>
      </c>
    </row>
    <row r="10242" spans="1:21" ht="15" customHeight="1" x14ac:dyDescent="0.15">
      <c r="A10242" s="10" t="s">
        <v>10290</v>
      </c>
      <c r="B10242" s="11" t="s">
        <v>41</v>
      </c>
      <c r="C10242" s="11" t="s">
        <v>49</v>
      </c>
      <c r="D10242" s="12">
        <v>45878</v>
      </c>
      <c r="E10242" s="11">
        <v>2628</v>
      </c>
      <c r="F10242" s="11" t="s">
        <v>33</v>
      </c>
      <c r="G10242" s="13">
        <v>662.23</v>
      </c>
      <c r="H10242" s="14">
        <f t="shared" ref="H10242:H10305" si="1120">E10242*G10242</f>
        <v>1740340.44</v>
      </c>
      <c r="I10242" s="14">
        <f>IF(F10242="GHS",H10242,H10242*Assumptions!$B$4)</f>
        <v>1740340.44</v>
      </c>
      <c r="J10242" s="15" t="str">
        <f>INDEX(Assumptions!$B$8:$B$12,MATCH(B10242,Assumptions!$A$8:$A$12,0))</f>
        <v>Weighted Average</v>
      </c>
      <c r="K10242" s="16">
        <f>G10242/(1-INDEX(Assumptions!$D$8:$D$12,MATCH(B10242,Assumptions!$A$8:$A$12,0)))</f>
        <v>1018.8153846153846</v>
      </c>
      <c r="L10242" s="16">
        <f t="shared" ref="L10242:L10305" si="1121">G10242*0.03</f>
        <v>19.866900000000001</v>
      </c>
      <c r="M10242" s="16">
        <f t="shared" ref="M10242:M10305" si="1122">K10242*0.05</f>
        <v>50.940769230769234</v>
      </c>
      <c r="N10242" s="14">
        <f>E10242*(K10242-L10242-M10242)*IF(F10242="GHS",1,Assumptions!$B$4)</f>
        <v>2491364.2760307691</v>
      </c>
      <c r="O10242" s="15">
        <f t="shared" ref="O10242:O10305" ca="1" si="1123">TODAY()-D10242</f>
        <v>408</v>
      </c>
      <c r="P10242" s="15" t="str">
        <f t="shared" ref="P10242:P10305" ca="1" si="1124">IF(O10242&lt;=90,"0-90d",IF(O10242&lt;=180,"91-180d",IF(O10242&lt;=365,"181-365d","365d+")))</f>
        <v>365d+</v>
      </c>
      <c r="Q10242" s="17">
        <f ca="1">IF(P10242="0-90d",0,IF(P10242="91-180d",INDEX(Assumptions!$F$8:$F$12,MATCH(B10242,Assumptions!$A$8:$A$12,0)),IF(P10242="181-365d",INDEX(Assumptions!$G$8:$G$12,MATCH(B10242,Assumptions!$A$8:$A$12,0)),INDEX(Assumptions!$H$8:$H$12,MATCH(B10242,Assumptions!$A$8:$A$12,0)))))</f>
        <v>0.8</v>
      </c>
      <c r="R10242" s="14">
        <f t="shared" ref="R10242:R10305" ca="1" si="1125">I10242*Q10242</f>
        <v>1392272.352</v>
      </c>
      <c r="S10242" s="14">
        <f t="shared" ref="S10242:S10305" ca="1" si="1126">IF(T10242="Held on Consignment (Not Owned)",0,MIN(I10242-R10242,N10242))</f>
        <v>348068.08799999999</v>
      </c>
      <c r="T10242" s="11" t="s">
        <v>25</v>
      </c>
      <c r="U10242" s="18" t="s">
        <v>36</v>
      </c>
    </row>
    <row r="10243" spans="1:21" ht="15" customHeight="1" x14ac:dyDescent="0.15">
      <c r="A10243" s="10" t="s">
        <v>10291</v>
      </c>
      <c r="B10243" s="11" t="s">
        <v>31</v>
      </c>
      <c r="C10243" s="11" t="s">
        <v>76</v>
      </c>
      <c r="D10243" s="12">
        <v>46068</v>
      </c>
      <c r="E10243" s="11">
        <v>3834</v>
      </c>
      <c r="F10243" s="11" t="s">
        <v>33</v>
      </c>
      <c r="G10243" s="13">
        <v>1100.92</v>
      </c>
      <c r="H10243" s="14">
        <f t="shared" si="1120"/>
        <v>4220927.28</v>
      </c>
      <c r="I10243" s="14">
        <f>IF(F10243="GHS",H10243,H10243*Assumptions!$B$4)</f>
        <v>4220927.28</v>
      </c>
      <c r="J10243" s="15" t="str">
        <f>INDEX(Assumptions!$B$8:$B$12,MATCH(B10243,Assumptions!$A$8:$A$12,0))</f>
        <v>Weighted Average</v>
      </c>
      <c r="K10243" s="16">
        <f>G10243/(1-INDEX(Assumptions!$D$8:$D$12,MATCH(B10243,Assumptions!$A$8:$A$12,0)))</f>
        <v>1529.0555555555557</v>
      </c>
      <c r="L10243" s="16">
        <f t="shared" si="1121"/>
        <v>33.0276</v>
      </c>
      <c r="M10243" s="16">
        <f t="shared" si="1122"/>
        <v>76.452777777777783</v>
      </c>
      <c r="N10243" s="14">
        <f>E10243*(K10243-L10243-M10243)*IF(F10243="GHS",1,Assumptions!$B$4)</f>
        <v>5442651.2316000005</v>
      </c>
      <c r="O10243" s="15">
        <f t="shared" ca="1" si="1123"/>
        <v>218</v>
      </c>
      <c r="P10243" s="15" t="str">
        <f t="shared" ca="1" si="1124"/>
        <v>181-365d</v>
      </c>
      <c r="Q10243" s="17">
        <f ca="1">IF(P10243="0-90d",0,IF(P10243="91-180d",INDEX(Assumptions!$F$8:$F$12,MATCH(B10243,Assumptions!$A$8:$A$12,0)),IF(P10243="181-365d",INDEX(Assumptions!$G$8:$G$12,MATCH(B10243,Assumptions!$A$8:$A$12,0)),INDEX(Assumptions!$H$8:$H$12,MATCH(B10243,Assumptions!$A$8:$A$12,0)))))</f>
        <v>0.2</v>
      </c>
      <c r="R10243" s="14">
        <f t="shared" ca="1" si="1125"/>
        <v>844185.45600000012</v>
      </c>
      <c r="S10243" s="14">
        <f t="shared" ca="1" si="1126"/>
        <v>3376741.824</v>
      </c>
      <c r="T10243" s="11" t="s">
        <v>25</v>
      </c>
      <c r="U10243" s="18" t="s">
        <v>26</v>
      </c>
    </row>
    <row r="10244" spans="1:21" ht="15" customHeight="1" x14ac:dyDescent="0.15">
      <c r="A10244" s="10" t="s">
        <v>10292</v>
      </c>
      <c r="B10244" s="11" t="s">
        <v>22</v>
      </c>
      <c r="C10244" s="11" t="s">
        <v>23</v>
      </c>
      <c r="D10244" s="12">
        <v>46003</v>
      </c>
      <c r="E10244" s="11">
        <v>3244</v>
      </c>
      <c r="F10244" s="11" t="s">
        <v>24</v>
      </c>
      <c r="G10244" s="13">
        <v>22231.22</v>
      </c>
      <c r="H10244" s="14">
        <f t="shared" si="1120"/>
        <v>72118077.680000007</v>
      </c>
      <c r="I10244" s="14">
        <f>IF(F10244="GHS",H10244,H10244*Assumptions!$B$4)</f>
        <v>778875238.94400012</v>
      </c>
      <c r="J10244" s="15" t="str">
        <f>INDEX(Assumptions!$B$8:$B$12,MATCH(B10244,Assumptions!$A$8:$A$12,0))</f>
        <v>FIFO</v>
      </c>
      <c r="K10244" s="16">
        <f>G10244/(1-INDEX(Assumptions!$D$8:$D$12,MATCH(B10244,Assumptions!$A$8:$A$12,0)))</f>
        <v>27111.243902439022</v>
      </c>
      <c r="L10244" s="16">
        <f t="shared" si="1121"/>
        <v>666.9366</v>
      </c>
      <c r="M10244" s="16">
        <f t="shared" si="1122"/>
        <v>1355.5621951219512</v>
      </c>
      <c r="N10244" s="14">
        <f>E10244*(K10244-L10244-M10244)*IF(F10244="GHS",1,Assumptions!$B$4)</f>
        <v>878989202.58387506</v>
      </c>
      <c r="O10244" s="15">
        <f t="shared" ca="1" si="1123"/>
        <v>283</v>
      </c>
      <c r="P10244" s="15" t="str">
        <f t="shared" ca="1" si="1124"/>
        <v>181-365d</v>
      </c>
      <c r="Q10244" s="17">
        <f ca="1">IF(P10244="0-90d",0,IF(P10244="91-180d",INDEX(Assumptions!$F$8:$F$12,MATCH(B10244,Assumptions!$A$8:$A$12,0)),IF(P10244="181-365d",INDEX(Assumptions!$G$8:$G$12,MATCH(B10244,Assumptions!$A$8:$A$12,0)),INDEX(Assumptions!$H$8:$H$12,MATCH(B10244,Assumptions!$A$8:$A$12,0)))))</f>
        <v>0.15</v>
      </c>
      <c r="R10244" s="14">
        <f t="shared" ca="1" si="1125"/>
        <v>116831285.84160002</v>
      </c>
      <c r="S10244" s="14">
        <f t="shared" ca="1" si="1126"/>
        <v>662043953.10240006</v>
      </c>
      <c r="T10244" s="11" t="s">
        <v>25</v>
      </c>
      <c r="U10244" s="18" t="s">
        <v>36</v>
      </c>
    </row>
    <row r="10245" spans="1:21" ht="15" customHeight="1" x14ac:dyDescent="0.15">
      <c r="A10245" s="10" t="s">
        <v>10293</v>
      </c>
      <c r="B10245" s="11" t="s">
        <v>41</v>
      </c>
      <c r="C10245" s="11" t="s">
        <v>115</v>
      </c>
      <c r="D10245" s="12">
        <v>46089</v>
      </c>
      <c r="E10245" s="11">
        <v>287</v>
      </c>
      <c r="F10245" s="11" t="s">
        <v>33</v>
      </c>
      <c r="G10245" s="13">
        <v>194.9</v>
      </c>
      <c r="H10245" s="14">
        <f t="shared" si="1120"/>
        <v>55936.3</v>
      </c>
      <c r="I10245" s="14">
        <f>IF(F10245="GHS",H10245,H10245*Assumptions!$B$4)</f>
        <v>55936.3</v>
      </c>
      <c r="J10245" s="15" t="str">
        <f>INDEX(Assumptions!$B$8:$B$12,MATCH(B10245,Assumptions!$A$8:$A$12,0))</f>
        <v>Weighted Average</v>
      </c>
      <c r="K10245" s="16">
        <f>G10245/(1-INDEX(Assumptions!$D$8:$D$12,MATCH(B10245,Assumptions!$A$8:$A$12,0)))</f>
        <v>299.84615384615387</v>
      </c>
      <c r="L10245" s="16">
        <f t="shared" si="1121"/>
        <v>5.8469999999999995</v>
      </c>
      <c r="M10245" s="16">
        <f t="shared" si="1122"/>
        <v>14.992307692307694</v>
      </c>
      <c r="N10245" s="14">
        <f>E10245*(K10245-L10245-M10245)*IF(F10245="GHS",1,Assumptions!$B$4)</f>
        <v>80074.96484615386</v>
      </c>
      <c r="O10245" s="15">
        <f t="shared" ca="1" si="1123"/>
        <v>197</v>
      </c>
      <c r="P10245" s="15" t="str">
        <f t="shared" ca="1" si="1124"/>
        <v>181-365d</v>
      </c>
      <c r="Q10245" s="17">
        <f ca="1">IF(P10245="0-90d",0,IF(P10245="91-180d",INDEX(Assumptions!$F$8:$F$12,MATCH(B10245,Assumptions!$A$8:$A$12,0)),IF(P10245="181-365d",INDEX(Assumptions!$G$8:$G$12,MATCH(B10245,Assumptions!$A$8:$A$12,0)),INDEX(Assumptions!$H$8:$H$12,MATCH(B10245,Assumptions!$A$8:$A$12,0)))))</f>
        <v>0.35</v>
      </c>
      <c r="R10245" s="14">
        <f t="shared" ca="1" si="1125"/>
        <v>19577.704999999998</v>
      </c>
      <c r="S10245" s="14">
        <f t="shared" ca="1" si="1126"/>
        <v>36358.595000000001</v>
      </c>
      <c r="T10245" s="11" t="s">
        <v>50</v>
      </c>
      <c r="U10245" s="18" t="s">
        <v>26</v>
      </c>
    </row>
    <row r="10246" spans="1:21" ht="15" customHeight="1" x14ac:dyDescent="0.15">
      <c r="A10246" s="10" t="s">
        <v>10294</v>
      </c>
      <c r="B10246" s="11" t="s">
        <v>31</v>
      </c>
      <c r="C10246" s="11" t="s">
        <v>76</v>
      </c>
      <c r="D10246" s="12">
        <v>46041</v>
      </c>
      <c r="E10246" s="11">
        <v>4597</v>
      </c>
      <c r="F10246" s="11" t="s">
        <v>33</v>
      </c>
      <c r="G10246" s="13">
        <v>2004.32</v>
      </c>
      <c r="H10246" s="14">
        <f t="shared" si="1120"/>
        <v>9213859.0399999991</v>
      </c>
      <c r="I10246" s="14">
        <f>IF(F10246="GHS",H10246,H10246*Assumptions!$B$4)</f>
        <v>9213859.0399999991</v>
      </c>
      <c r="J10246" s="15" t="str">
        <f>INDEX(Assumptions!$B$8:$B$12,MATCH(B10246,Assumptions!$A$8:$A$12,0))</f>
        <v>Weighted Average</v>
      </c>
      <c r="K10246" s="16">
        <f>G10246/(1-INDEX(Assumptions!$D$8:$D$12,MATCH(B10246,Assumptions!$A$8:$A$12,0)))</f>
        <v>2783.7777777777778</v>
      </c>
      <c r="L10246" s="16">
        <f t="shared" si="1121"/>
        <v>60.129599999999996</v>
      </c>
      <c r="M10246" s="16">
        <f t="shared" si="1122"/>
        <v>139.1888888888889</v>
      </c>
      <c r="N10246" s="14">
        <f>E10246*(K10246-L10246-M10246)*IF(F10246="GHS",1,Assumptions!$B$4)</f>
        <v>11880759.351022221</v>
      </c>
      <c r="O10246" s="15">
        <f t="shared" ca="1" si="1123"/>
        <v>245</v>
      </c>
      <c r="P10246" s="15" t="str">
        <f t="shared" ca="1" si="1124"/>
        <v>181-365d</v>
      </c>
      <c r="Q10246" s="17">
        <f ca="1">IF(P10246="0-90d",0,IF(P10246="91-180d",INDEX(Assumptions!$F$8:$F$12,MATCH(B10246,Assumptions!$A$8:$A$12,0)),IF(P10246="181-365d",INDEX(Assumptions!$G$8:$G$12,MATCH(B10246,Assumptions!$A$8:$A$12,0)),INDEX(Assumptions!$H$8:$H$12,MATCH(B10246,Assumptions!$A$8:$A$12,0)))))</f>
        <v>0.2</v>
      </c>
      <c r="R10246" s="14">
        <f t="shared" ca="1" si="1125"/>
        <v>1842771.808</v>
      </c>
      <c r="S10246" s="14">
        <f t="shared" ca="1" si="1126"/>
        <v>7371087.2319999989</v>
      </c>
      <c r="T10246" s="11" t="s">
        <v>25</v>
      </c>
      <c r="U10246" s="18" t="s">
        <v>26</v>
      </c>
    </row>
    <row r="10247" spans="1:21" ht="15" customHeight="1" x14ac:dyDescent="0.15">
      <c r="A10247" s="10" t="s">
        <v>10295</v>
      </c>
      <c r="B10247" s="11" t="s">
        <v>41</v>
      </c>
      <c r="C10247" s="11" t="s">
        <v>49</v>
      </c>
      <c r="D10247" s="12">
        <v>46094</v>
      </c>
      <c r="E10247" s="11">
        <v>3782</v>
      </c>
      <c r="F10247" s="11" t="s">
        <v>33</v>
      </c>
      <c r="G10247" s="13">
        <v>207.83</v>
      </c>
      <c r="H10247" s="14">
        <f t="shared" si="1120"/>
        <v>786013.06</v>
      </c>
      <c r="I10247" s="14">
        <f>IF(F10247="GHS",H10247,H10247*Assumptions!$B$4)</f>
        <v>786013.06</v>
      </c>
      <c r="J10247" s="15" t="str">
        <f>INDEX(Assumptions!$B$8:$B$12,MATCH(B10247,Assumptions!$A$8:$A$12,0))</f>
        <v>Weighted Average</v>
      </c>
      <c r="K10247" s="16">
        <f>G10247/(1-INDEX(Assumptions!$D$8:$D$12,MATCH(B10247,Assumptions!$A$8:$A$12,0)))</f>
        <v>319.73846153846154</v>
      </c>
      <c r="L10247" s="16">
        <f t="shared" si="1121"/>
        <v>6.2349000000000006</v>
      </c>
      <c r="M10247" s="16">
        <f t="shared" si="1122"/>
        <v>15.986923076923077</v>
      </c>
      <c r="N10247" s="14">
        <f>E10247*(K10247-L10247-M10247)*IF(F10247="GHS",1,Assumptions!$B$4)</f>
        <v>1125207.9266615387</v>
      </c>
      <c r="O10247" s="15">
        <f t="shared" ca="1" si="1123"/>
        <v>192</v>
      </c>
      <c r="P10247" s="15" t="str">
        <f t="shared" ca="1" si="1124"/>
        <v>181-365d</v>
      </c>
      <c r="Q10247" s="17">
        <f ca="1">IF(P10247="0-90d",0,IF(P10247="91-180d",INDEX(Assumptions!$F$8:$F$12,MATCH(B10247,Assumptions!$A$8:$A$12,0)),IF(P10247="181-365d",INDEX(Assumptions!$G$8:$G$12,MATCH(B10247,Assumptions!$A$8:$A$12,0)),INDEX(Assumptions!$H$8:$H$12,MATCH(B10247,Assumptions!$A$8:$A$12,0)))))</f>
        <v>0.35</v>
      </c>
      <c r="R10247" s="14">
        <f t="shared" ca="1" si="1125"/>
        <v>275104.571</v>
      </c>
      <c r="S10247" s="14">
        <f t="shared" ca="1" si="1126"/>
        <v>510908.48900000006</v>
      </c>
      <c r="T10247" s="11" t="s">
        <v>25</v>
      </c>
      <c r="U10247" s="18" t="s">
        <v>26</v>
      </c>
    </row>
    <row r="10248" spans="1:21" ht="15" customHeight="1" x14ac:dyDescent="0.15">
      <c r="A10248" s="10" t="s">
        <v>10296</v>
      </c>
      <c r="B10248" s="11" t="s">
        <v>41</v>
      </c>
      <c r="C10248" s="11" t="s">
        <v>115</v>
      </c>
      <c r="D10248" s="12">
        <v>45915</v>
      </c>
      <c r="E10248" s="11">
        <v>4149</v>
      </c>
      <c r="F10248" s="11" t="s">
        <v>33</v>
      </c>
      <c r="G10248" s="13">
        <v>582.98</v>
      </c>
      <c r="H10248" s="14">
        <f t="shared" si="1120"/>
        <v>2418784.02</v>
      </c>
      <c r="I10248" s="14">
        <f>IF(F10248="GHS",H10248,H10248*Assumptions!$B$4)</f>
        <v>2418784.02</v>
      </c>
      <c r="J10248" s="15" t="str">
        <f>INDEX(Assumptions!$B$8:$B$12,MATCH(B10248,Assumptions!$A$8:$A$12,0))</f>
        <v>Weighted Average</v>
      </c>
      <c r="K10248" s="16">
        <f>G10248/(1-INDEX(Assumptions!$D$8:$D$12,MATCH(B10248,Assumptions!$A$8:$A$12,0)))</f>
        <v>896.89230769230767</v>
      </c>
      <c r="L10248" s="16">
        <f t="shared" si="1121"/>
        <v>17.4894</v>
      </c>
      <c r="M10248" s="16">
        <f t="shared" si="1122"/>
        <v>44.844615384615388</v>
      </c>
      <c r="N10248" s="14">
        <f>E10248*(K10248-L10248-M10248)*IF(F10248="GHS",1,Assumptions!$B$4)</f>
        <v>3462582.3547846149</v>
      </c>
      <c r="O10248" s="15">
        <f t="shared" ca="1" si="1123"/>
        <v>371</v>
      </c>
      <c r="P10248" s="15" t="str">
        <f t="shared" ca="1" si="1124"/>
        <v>365d+</v>
      </c>
      <c r="Q10248" s="17">
        <f ca="1">IF(P10248="0-90d",0,IF(P10248="91-180d",INDEX(Assumptions!$F$8:$F$12,MATCH(B10248,Assumptions!$A$8:$A$12,0)),IF(P10248="181-365d",INDEX(Assumptions!$G$8:$G$12,MATCH(B10248,Assumptions!$A$8:$A$12,0)),INDEX(Assumptions!$H$8:$H$12,MATCH(B10248,Assumptions!$A$8:$A$12,0)))))</f>
        <v>0.8</v>
      </c>
      <c r="R10248" s="14">
        <f t="shared" ca="1" si="1125"/>
        <v>1935027.216</v>
      </c>
      <c r="S10248" s="14">
        <f t="shared" ca="1" si="1126"/>
        <v>483756.804</v>
      </c>
      <c r="T10248" s="11" t="s">
        <v>25</v>
      </c>
      <c r="U10248" s="18" t="s">
        <v>36</v>
      </c>
    </row>
    <row r="10249" spans="1:21" ht="15" customHeight="1" x14ac:dyDescent="0.15">
      <c r="A10249" s="10" t="s">
        <v>10297</v>
      </c>
      <c r="B10249" s="11" t="s">
        <v>41</v>
      </c>
      <c r="C10249" s="11" t="s">
        <v>115</v>
      </c>
      <c r="D10249" s="12">
        <v>45947</v>
      </c>
      <c r="E10249" s="11">
        <v>3416</v>
      </c>
      <c r="F10249" s="11" t="s">
        <v>33</v>
      </c>
      <c r="G10249" s="13">
        <v>861.08</v>
      </c>
      <c r="H10249" s="14">
        <f t="shared" si="1120"/>
        <v>2941449.2800000003</v>
      </c>
      <c r="I10249" s="14">
        <f>IF(F10249="GHS",H10249,H10249*Assumptions!$B$4)</f>
        <v>2941449.2800000003</v>
      </c>
      <c r="J10249" s="15" t="str">
        <f>INDEX(Assumptions!$B$8:$B$12,MATCH(B10249,Assumptions!$A$8:$A$12,0))</f>
        <v>Weighted Average</v>
      </c>
      <c r="K10249" s="16">
        <f>G10249/(1-INDEX(Assumptions!$D$8:$D$12,MATCH(B10249,Assumptions!$A$8:$A$12,0)))</f>
        <v>1324.7384615384615</v>
      </c>
      <c r="L10249" s="16">
        <f t="shared" si="1121"/>
        <v>25.8324</v>
      </c>
      <c r="M10249" s="16">
        <f t="shared" si="1122"/>
        <v>66.236923076923077</v>
      </c>
      <c r="N10249" s="14">
        <f>E10249*(K10249-L10249-M10249)*IF(F10249="GHS",1,Assumptions!$B$4)</f>
        <v>4210797.7769846153</v>
      </c>
      <c r="O10249" s="15">
        <f t="shared" ca="1" si="1123"/>
        <v>339</v>
      </c>
      <c r="P10249" s="15" t="str">
        <f t="shared" ca="1" si="1124"/>
        <v>181-365d</v>
      </c>
      <c r="Q10249" s="17">
        <f ca="1">IF(P10249="0-90d",0,IF(P10249="91-180d",INDEX(Assumptions!$F$8:$F$12,MATCH(B10249,Assumptions!$A$8:$A$12,0)),IF(P10249="181-365d",INDEX(Assumptions!$G$8:$G$12,MATCH(B10249,Assumptions!$A$8:$A$12,0)),INDEX(Assumptions!$H$8:$H$12,MATCH(B10249,Assumptions!$A$8:$A$12,0)))))</f>
        <v>0.35</v>
      </c>
      <c r="R10249" s="14">
        <f t="shared" ca="1" si="1125"/>
        <v>1029507.248</v>
      </c>
      <c r="S10249" s="14">
        <f t="shared" ca="1" si="1126"/>
        <v>1911942.0320000001</v>
      </c>
      <c r="T10249" s="11" t="s">
        <v>25</v>
      </c>
      <c r="U10249" s="18" t="s">
        <v>26</v>
      </c>
    </row>
    <row r="10250" spans="1:21" ht="15" customHeight="1" x14ac:dyDescent="0.15">
      <c r="A10250" s="10" t="s">
        <v>10298</v>
      </c>
      <c r="B10250" s="11" t="s">
        <v>28</v>
      </c>
      <c r="C10250" s="11" t="s">
        <v>35</v>
      </c>
      <c r="D10250" s="12">
        <v>45932</v>
      </c>
      <c r="E10250" s="11">
        <v>656</v>
      </c>
      <c r="F10250" s="11" t="s">
        <v>24</v>
      </c>
      <c r="G10250" s="13">
        <v>13602.17</v>
      </c>
      <c r="H10250" s="14">
        <f t="shared" si="1120"/>
        <v>8923023.5199999996</v>
      </c>
      <c r="I10250" s="14">
        <f>IF(F10250="GHS",H10250,H10250*Assumptions!$B$4)</f>
        <v>96368654.016000003</v>
      </c>
      <c r="J10250" s="15" t="str">
        <f>INDEX(Assumptions!$B$8:$B$12,MATCH(B10250,Assumptions!$A$8:$A$12,0))</f>
        <v>Fair Value Less Costs to Sell</v>
      </c>
      <c r="K10250" s="16">
        <f>G10250/(1-INDEX(Assumptions!$D$8:$D$12,MATCH(B10250,Assumptions!$A$8:$A$12,0)))</f>
        <v>15457.011363636364</v>
      </c>
      <c r="L10250" s="16">
        <f t="shared" si="1121"/>
        <v>408.06509999999997</v>
      </c>
      <c r="M10250" s="16">
        <f t="shared" si="1122"/>
        <v>772.85056818181829</v>
      </c>
      <c r="N10250" s="14">
        <f>E10250*(K10250-L10250-M10250)*IF(F10250="GHS",1,Assumptions!$B$4)</f>
        <v>101143282.78315637</v>
      </c>
      <c r="O10250" s="15">
        <f t="shared" ca="1" si="1123"/>
        <v>354</v>
      </c>
      <c r="P10250" s="15" t="str">
        <f t="shared" ca="1" si="1124"/>
        <v>181-365d</v>
      </c>
      <c r="Q10250" s="17">
        <f ca="1">IF(P10250="0-90d",0,IF(P10250="91-180d",INDEX(Assumptions!$F$8:$F$12,MATCH(B10250,Assumptions!$A$8:$A$12,0)),IF(P10250="181-365d",INDEX(Assumptions!$G$8:$G$12,MATCH(B10250,Assumptions!$A$8:$A$12,0)),INDEX(Assumptions!$H$8:$H$12,MATCH(B10250,Assumptions!$A$8:$A$12,0)))))</f>
        <v>0.1</v>
      </c>
      <c r="R10250" s="14">
        <f t="shared" ca="1" si="1125"/>
        <v>9636865.4016000014</v>
      </c>
      <c r="S10250" s="14">
        <f t="shared" ca="1" si="1126"/>
        <v>86731788.614399999</v>
      </c>
      <c r="T10250" s="11" t="s">
        <v>25</v>
      </c>
      <c r="U10250" s="18" t="s">
        <v>26</v>
      </c>
    </row>
    <row r="10251" spans="1:21" ht="15" customHeight="1" x14ac:dyDescent="0.15">
      <c r="A10251" s="10" t="s">
        <v>10299</v>
      </c>
      <c r="B10251" s="11" t="s">
        <v>41</v>
      </c>
      <c r="C10251" s="11" t="s">
        <v>42</v>
      </c>
      <c r="D10251" s="12">
        <v>45875</v>
      </c>
      <c r="E10251" s="11">
        <v>1364</v>
      </c>
      <c r="F10251" s="11" t="s">
        <v>33</v>
      </c>
      <c r="G10251" s="13">
        <v>1122.1300000000001</v>
      </c>
      <c r="H10251" s="14">
        <f t="shared" si="1120"/>
        <v>1530585.32</v>
      </c>
      <c r="I10251" s="14">
        <f>IF(F10251="GHS",H10251,H10251*Assumptions!$B$4)</f>
        <v>1530585.32</v>
      </c>
      <c r="J10251" s="15" t="str">
        <f>INDEX(Assumptions!$B$8:$B$12,MATCH(B10251,Assumptions!$A$8:$A$12,0))</f>
        <v>Weighted Average</v>
      </c>
      <c r="K10251" s="16">
        <f>G10251/(1-INDEX(Assumptions!$D$8:$D$12,MATCH(B10251,Assumptions!$A$8:$A$12,0)))</f>
        <v>1726.3538461538462</v>
      </c>
      <c r="L10251" s="16">
        <f t="shared" si="1121"/>
        <v>33.663900000000005</v>
      </c>
      <c r="M10251" s="16">
        <f t="shared" si="1122"/>
        <v>86.317692307692312</v>
      </c>
      <c r="N10251" s="14">
        <f>E10251*(K10251-L10251-M10251)*IF(F10251="GHS",1,Assumptions!$B$4)</f>
        <v>2191091.7542461539</v>
      </c>
      <c r="O10251" s="15">
        <f t="shared" ca="1" si="1123"/>
        <v>411</v>
      </c>
      <c r="P10251" s="15" t="str">
        <f t="shared" ca="1" si="1124"/>
        <v>365d+</v>
      </c>
      <c r="Q10251" s="17">
        <f ca="1">IF(P10251="0-90d",0,IF(P10251="91-180d",INDEX(Assumptions!$F$8:$F$12,MATCH(B10251,Assumptions!$A$8:$A$12,0)),IF(P10251="181-365d",INDEX(Assumptions!$G$8:$G$12,MATCH(B10251,Assumptions!$A$8:$A$12,0)),INDEX(Assumptions!$H$8:$H$12,MATCH(B10251,Assumptions!$A$8:$A$12,0)))))</f>
        <v>0.8</v>
      </c>
      <c r="R10251" s="14">
        <f t="shared" ca="1" si="1125"/>
        <v>1224468.2560000001</v>
      </c>
      <c r="S10251" s="14">
        <f t="shared" ca="1" si="1126"/>
        <v>306117.06400000001</v>
      </c>
      <c r="T10251" s="11" t="s">
        <v>25</v>
      </c>
      <c r="U10251" s="18" t="s">
        <v>26</v>
      </c>
    </row>
    <row r="10252" spans="1:21" ht="15" customHeight="1" x14ac:dyDescent="0.15">
      <c r="A10252" s="10" t="s">
        <v>10300</v>
      </c>
      <c r="B10252" s="11" t="s">
        <v>41</v>
      </c>
      <c r="C10252" s="11" t="s">
        <v>44</v>
      </c>
      <c r="D10252" s="12">
        <v>45799</v>
      </c>
      <c r="E10252" s="11">
        <v>46</v>
      </c>
      <c r="F10252" s="11" t="s">
        <v>33</v>
      </c>
      <c r="G10252" s="13">
        <v>415.2</v>
      </c>
      <c r="H10252" s="14">
        <f t="shared" si="1120"/>
        <v>19099.2</v>
      </c>
      <c r="I10252" s="14">
        <f>IF(F10252="GHS",H10252,H10252*Assumptions!$B$4)</f>
        <v>19099.2</v>
      </c>
      <c r="J10252" s="15" t="str">
        <f>INDEX(Assumptions!$B$8:$B$12,MATCH(B10252,Assumptions!$A$8:$A$12,0))</f>
        <v>Weighted Average</v>
      </c>
      <c r="K10252" s="16">
        <f>G10252/(1-INDEX(Assumptions!$D$8:$D$12,MATCH(B10252,Assumptions!$A$8:$A$12,0)))</f>
        <v>638.76923076923072</v>
      </c>
      <c r="L10252" s="16">
        <f t="shared" si="1121"/>
        <v>12.456</v>
      </c>
      <c r="M10252" s="16">
        <f t="shared" si="1122"/>
        <v>31.938461538461539</v>
      </c>
      <c r="N10252" s="14">
        <f>E10252*(K10252-L10252-M10252)*IF(F10252="GHS",1,Assumptions!$B$4)</f>
        <v>27341.239384615383</v>
      </c>
      <c r="O10252" s="15">
        <f t="shared" ca="1" si="1123"/>
        <v>487</v>
      </c>
      <c r="P10252" s="15" t="str">
        <f t="shared" ca="1" si="1124"/>
        <v>365d+</v>
      </c>
      <c r="Q10252" s="17">
        <f ca="1">IF(P10252="0-90d",0,IF(P10252="91-180d",INDEX(Assumptions!$F$8:$F$12,MATCH(B10252,Assumptions!$A$8:$A$12,0)),IF(P10252="181-365d",INDEX(Assumptions!$G$8:$G$12,MATCH(B10252,Assumptions!$A$8:$A$12,0)),INDEX(Assumptions!$H$8:$H$12,MATCH(B10252,Assumptions!$A$8:$A$12,0)))))</f>
        <v>0.8</v>
      </c>
      <c r="R10252" s="14">
        <f t="shared" ca="1" si="1125"/>
        <v>15279.36</v>
      </c>
      <c r="S10252" s="14">
        <f t="shared" ca="1" si="1126"/>
        <v>3819.84</v>
      </c>
      <c r="T10252" s="11" t="s">
        <v>25</v>
      </c>
      <c r="U10252" s="18" t="s">
        <v>26</v>
      </c>
    </row>
    <row r="10253" spans="1:21" ht="15" customHeight="1" x14ac:dyDescent="0.15">
      <c r="A10253" s="10" t="s">
        <v>10301</v>
      </c>
      <c r="B10253" s="11" t="s">
        <v>28</v>
      </c>
      <c r="C10253" s="11" t="s">
        <v>38</v>
      </c>
      <c r="D10253" s="12">
        <v>45789</v>
      </c>
      <c r="E10253" s="11">
        <v>3180</v>
      </c>
      <c r="F10253" s="11" t="s">
        <v>24</v>
      </c>
      <c r="G10253" s="13">
        <v>15224.85</v>
      </c>
      <c r="H10253" s="14">
        <f t="shared" si="1120"/>
        <v>48415023</v>
      </c>
      <c r="I10253" s="14">
        <f>IF(F10253="GHS",H10253,H10253*Assumptions!$B$4)</f>
        <v>522882248.40000004</v>
      </c>
      <c r="J10253" s="15" t="str">
        <f>INDEX(Assumptions!$B$8:$B$12,MATCH(B10253,Assumptions!$A$8:$A$12,0))</f>
        <v>Fair Value Less Costs to Sell</v>
      </c>
      <c r="K10253" s="16">
        <f>G10253/(1-INDEX(Assumptions!$D$8:$D$12,MATCH(B10253,Assumptions!$A$8:$A$12,0)))</f>
        <v>17300.965909090908</v>
      </c>
      <c r="L10253" s="16">
        <f t="shared" si="1121"/>
        <v>456.74549999999999</v>
      </c>
      <c r="M10253" s="16">
        <f t="shared" si="1122"/>
        <v>865.0482954545455</v>
      </c>
      <c r="N10253" s="14">
        <f>E10253*(K10253-L10253-M10253)*IF(F10253="GHS",1,Assumptions!$B$4)</f>
        <v>548788687.07072723</v>
      </c>
      <c r="O10253" s="15">
        <f t="shared" ca="1" si="1123"/>
        <v>497</v>
      </c>
      <c r="P10253" s="15" t="str">
        <f t="shared" ca="1" si="1124"/>
        <v>365d+</v>
      </c>
      <c r="Q10253" s="17">
        <f ca="1">IF(P10253="0-90d",0,IF(P10253="91-180d",INDEX(Assumptions!$F$8:$F$12,MATCH(B10253,Assumptions!$A$8:$A$12,0)),IF(P10253="181-365d",INDEX(Assumptions!$G$8:$G$12,MATCH(B10253,Assumptions!$A$8:$A$12,0)),INDEX(Assumptions!$H$8:$H$12,MATCH(B10253,Assumptions!$A$8:$A$12,0)))))</f>
        <v>0.4</v>
      </c>
      <c r="R10253" s="14">
        <f t="shared" ca="1" si="1125"/>
        <v>209152899.36000001</v>
      </c>
      <c r="S10253" s="14">
        <f t="shared" ca="1" si="1126"/>
        <v>313729349.04000002</v>
      </c>
      <c r="T10253" s="11" t="s">
        <v>25</v>
      </c>
      <c r="U10253" s="18" t="s">
        <v>36</v>
      </c>
    </row>
    <row r="10254" spans="1:21" ht="15" customHeight="1" x14ac:dyDescent="0.15">
      <c r="A10254" s="10" t="s">
        <v>10302</v>
      </c>
      <c r="B10254" s="11" t="s">
        <v>22</v>
      </c>
      <c r="C10254" s="11" t="s">
        <v>23</v>
      </c>
      <c r="D10254" s="12">
        <v>46184</v>
      </c>
      <c r="E10254" s="11">
        <v>3871</v>
      </c>
      <c r="F10254" s="11" t="s">
        <v>24</v>
      </c>
      <c r="G10254" s="13">
        <v>25229.65</v>
      </c>
      <c r="H10254" s="14">
        <f t="shared" si="1120"/>
        <v>97663975.150000006</v>
      </c>
      <c r="I10254" s="14">
        <f>IF(F10254="GHS",H10254,H10254*Assumptions!$B$4)</f>
        <v>1054770931.6200001</v>
      </c>
      <c r="J10254" s="15" t="str">
        <f>INDEX(Assumptions!$B$8:$B$12,MATCH(B10254,Assumptions!$A$8:$A$12,0))</f>
        <v>FIFO</v>
      </c>
      <c r="K10254" s="16">
        <f>G10254/(1-INDEX(Assumptions!$D$8:$D$12,MATCH(B10254,Assumptions!$A$8:$A$12,0)))</f>
        <v>30767.865853658535</v>
      </c>
      <c r="L10254" s="16">
        <f t="shared" si="1121"/>
        <v>756.8895</v>
      </c>
      <c r="M10254" s="16">
        <f t="shared" si="1122"/>
        <v>1538.3932926829268</v>
      </c>
      <c r="N10254" s="14">
        <f>E10254*(K10254-L10254-M10254)*IF(F10254="GHS",1,Assumptions!$B$4)</f>
        <v>1190347585.5135951</v>
      </c>
      <c r="O10254" s="15">
        <f t="shared" ca="1" si="1123"/>
        <v>102</v>
      </c>
      <c r="P10254" s="15" t="str">
        <f t="shared" ca="1" si="1124"/>
        <v>91-180d</v>
      </c>
      <c r="Q10254" s="17">
        <f ca="1">IF(P10254="0-90d",0,IF(P10254="91-180d",INDEX(Assumptions!$F$8:$F$12,MATCH(B10254,Assumptions!$A$8:$A$12,0)),IF(P10254="181-365d",INDEX(Assumptions!$G$8:$G$12,MATCH(B10254,Assumptions!$A$8:$A$12,0)),INDEX(Assumptions!$H$8:$H$12,MATCH(B10254,Assumptions!$A$8:$A$12,0)))))</f>
        <v>0.03</v>
      </c>
      <c r="R10254" s="14">
        <f t="shared" ca="1" si="1125"/>
        <v>31643127.948600002</v>
      </c>
      <c r="S10254" s="14">
        <f t="shared" ca="1" si="1126"/>
        <v>1023127803.6714001</v>
      </c>
      <c r="T10254" s="11" t="s">
        <v>25</v>
      </c>
      <c r="U10254" s="18" t="s">
        <v>26</v>
      </c>
    </row>
    <row r="10255" spans="1:21" ht="15" customHeight="1" x14ac:dyDescent="0.15">
      <c r="A10255" s="10" t="s">
        <v>10303</v>
      </c>
      <c r="B10255" s="11" t="s">
        <v>46</v>
      </c>
      <c r="C10255" s="11" t="s">
        <v>52</v>
      </c>
      <c r="D10255" s="12">
        <v>46004</v>
      </c>
      <c r="E10255" s="11">
        <v>390</v>
      </c>
      <c r="F10255" s="11" t="s">
        <v>33</v>
      </c>
      <c r="G10255" s="13">
        <v>874688.96</v>
      </c>
      <c r="H10255" s="14">
        <f t="shared" si="1120"/>
        <v>341128694.39999998</v>
      </c>
      <c r="I10255" s="14">
        <f>IF(F10255="GHS",H10255,H10255*Assumptions!$B$4)</f>
        <v>341128694.39999998</v>
      </c>
      <c r="J10255" s="15" t="str">
        <f>INDEX(Assumptions!$B$8:$B$12,MATCH(B10255,Assumptions!$A$8:$A$12,0))</f>
        <v>Specific Identification</v>
      </c>
      <c r="K10255" s="16">
        <f>G10255/(1-INDEX(Assumptions!$D$8:$D$12,MATCH(B10255,Assumptions!$A$8:$A$12,0)))</f>
        <v>1121396.1025641025</v>
      </c>
      <c r="L10255" s="16">
        <f t="shared" si="1121"/>
        <v>26240.668799999999</v>
      </c>
      <c r="M10255" s="16">
        <f t="shared" si="1122"/>
        <v>56069.805128205131</v>
      </c>
      <c r="N10255" s="14">
        <f>E10255*(K10255-L10255-M10255)*IF(F10255="GHS",1,Assumptions!$B$4)</f>
        <v>405243395.16799992</v>
      </c>
      <c r="O10255" s="15">
        <f t="shared" ca="1" si="1123"/>
        <v>282</v>
      </c>
      <c r="P10255" s="15" t="str">
        <f t="shared" ca="1" si="1124"/>
        <v>181-365d</v>
      </c>
      <c r="Q10255" s="17">
        <f ca="1">IF(P10255="0-90d",0,IF(P10255="91-180d",INDEX(Assumptions!$F$8:$F$12,MATCH(B10255,Assumptions!$A$8:$A$12,0)),IF(P10255="181-365d",INDEX(Assumptions!$G$8:$G$12,MATCH(B10255,Assumptions!$A$8:$A$12,0)),INDEX(Assumptions!$H$8:$H$12,MATCH(B10255,Assumptions!$A$8:$A$12,0)))))</f>
        <v>0.05</v>
      </c>
      <c r="R10255" s="14">
        <f t="shared" ca="1" si="1125"/>
        <v>17056434.719999999</v>
      </c>
      <c r="S10255" s="14">
        <f t="shared" ca="1" si="1126"/>
        <v>324072259.67999995</v>
      </c>
      <c r="T10255" s="11" t="s">
        <v>25</v>
      </c>
      <c r="U10255" s="18" t="s">
        <v>26</v>
      </c>
    </row>
    <row r="10256" spans="1:21" ht="15" customHeight="1" x14ac:dyDescent="0.15">
      <c r="A10256" s="10" t="s">
        <v>10304</v>
      </c>
      <c r="B10256" s="11" t="s">
        <v>41</v>
      </c>
      <c r="C10256" s="11" t="s">
        <v>115</v>
      </c>
      <c r="D10256" s="12">
        <v>46007</v>
      </c>
      <c r="E10256" s="11">
        <v>4274</v>
      </c>
      <c r="F10256" s="11" t="s">
        <v>33</v>
      </c>
      <c r="G10256" s="13">
        <v>455.2</v>
      </c>
      <c r="H10256" s="14">
        <f t="shared" si="1120"/>
        <v>1945524.8</v>
      </c>
      <c r="I10256" s="14">
        <f>IF(F10256="GHS",H10256,H10256*Assumptions!$B$4)</f>
        <v>1945524.8</v>
      </c>
      <c r="J10256" s="15" t="str">
        <f>INDEX(Assumptions!$B$8:$B$12,MATCH(B10256,Assumptions!$A$8:$A$12,0))</f>
        <v>Weighted Average</v>
      </c>
      <c r="K10256" s="16">
        <f>G10256/(1-INDEX(Assumptions!$D$8:$D$12,MATCH(B10256,Assumptions!$A$8:$A$12,0)))</f>
        <v>700.30769230769226</v>
      </c>
      <c r="L10256" s="16">
        <f t="shared" si="1121"/>
        <v>13.655999999999999</v>
      </c>
      <c r="M10256" s="16">
        <f t="shared" si="1122"/>
        <v>35.015384615384612</v>
      </c>
      <c r="N10256" s="14">
        <f>E10256*(K10256-L10256-M10256)*IF(F10256="GHS",1,Assumptions!$B$4)</f>
        <v>2785093.579076923</v>
      </c>
      <c r="O10256" s="15">
        <f t="shared" ca="1" si="1123"/>
        <v>279</v>
      </c>
      <c r="P10256" s="15" t="str">
        <f t="shared" ca="1" si="1124"/>
        <v>181-365d</v>
      </c>
      <c r="Q10256" s="17">
        <f ca="1">IF(P10256="0-90d",0,IF(P10256="91-180d",INDEX(Assumptions!$F$8:$F$12,MATCH(B10256,Assumptions!$A$8:$A$12,0)),IF(P10256="181-365d",INDEX(Assumptions!$G$8:$G$12,MATCH(B10256,Assumptions!$A$8:$A$12,0)),INDEX(Assumptions!$H$8:$H$12,MATCH(B10256,Assumptions!$A$8:$A$12,0)))))</f>
        <v>0.35</v>
      </c>
      <c r="R10256" s="14">
        <f t="shared" ca="1" si="1125"/>
        <v>680933.67999999993</v>
      </c>
      <c r="S10256" s="14">
        <f t="shared" ca="1" si="1126"/>
        <v>1264591.1200000001</v>
      </c>
      <c r="T10256" s="11" t="s">
        <v>25</v>
      </c>
      <c r="U10256" s="18" t="s">
        <v>36</v>
      </c>
    </row>
    <row r="10257" spans="1:21" ht="15" customHeight="1" x14ac:dyDescent="0.15">
      <c r="A10257" s="10" t="s">
        <v>10305</v>
      </c>
      <c r="B10257" s="11" t="s">
        <v>46</v>
      </c>
      <c r="C10257" s="11" t="s">
        <v>47</v>
      </c>
      <c r="D10257" s="12">
        <v>46209</v>
      </c>
      <c r="E10257" s="11">
        <v>1322</v>
      </c>
      <c r="F10257" s="11" t="s">
        <v>33</v>
      </c>
      <c r="G10257" s="13">
        <v>329529.90000000002</v>
      </c>
      <c r="H10257" s="14">
        <f t="shared" si="1120"/>
        <v>435638527.80000001</v>
      </c>
      <c r="I10257" s="14">
        <f>IF(F10257="GHS",H10257,H10257*Assumptions!$B$4)</f>
        <v>435638527.80000001</v>
      </c>
      <c r="J10257" s="15" t="str">
        <f>INDEX(Assumptions!$B$8:$B$12,MATCH(B10257,Assumptions!$A$8:$A$12,0))</f>
        <v>Specific Identification</v>
      </c>
      <c r="K10257" s="16">
        <f>G10257/(1-INDEX(Assumptions!$D$8:$D$12,MATCH(B10257,Assumptions!$A$8:$A$12,0)))</f>
        <v>422474.23076923081</v>
      </c>
      <c r="L10257" s="16">
        <f t="shared" si="1121"/>
        <v>9885.8970000000008</v>
      </c>
      <c r="M10257" s="16">
        <f t="shared" si="1122"/>
        <v>21123.711538461543</v>
      </c>
      <c r="N10257" s="14">
        <f>E10257*(K10257-L10257-M10257)*IF(F10257="GHS",1,Assumptions!$B$4)</f>
        <v>517516230.58907694</v>
      </c>
      <c r="O10257" s="15">
        <f t="shared" ca="1" si="1123"/>
        <v>77</v>
      </c>
      <c r="P10257" s="15" t="str">
        <f t="shared" ca="1" si="1124"/>
        <v>0-90d</v>
      </c>
      <c r="Q10257" s="17">
        <f ca="1">IF(P10257="0-90d",0,IF(P10257="91-180d",INDEX(Assumptions!$F$8:$F$12,MATCH(B10257,Assumptions!$A$8:$A$12,0)),IF(P10257="181-365d",INDEX(Assumptions!$G$8:$G$12,MATCH(B10257,Assumptions!$A$8:$A$12,0)),INDEX(Assumptions!$H$8:$H$12,MATCH(B10257,Assumptions!$A$8:$A$12,0)))))</f>
        <v>0</v>
      </c>
      <c r="R10257" s="14">
        <f t="shared" ca="1" si="1125"/>
        <v>0</v>
      </c>
      <c r="S10257" s="14">
        <f t="shared" ca="1" si="1126"/>
        <v>435638527.80000001</v>
      </c>
      <c r="T10257" s="11" t="s">
        <v>25</v>
      </c>
      <c r="U10257" s="18" t="s">
        <v>26</v>
      </c>
    </row>
    <row r="10258" spans="1:21" ht="15" customHeight="1" x14ac:dyDescent="0.15">
      <c r="A10258" s="10" t="s">
        <v>10306</v>
      </c>
      <c r="B10258" s="11" t="s">
        <v>46</v>
      </c>
      <c r="C10258" s="11" t="s">
        <v>119</v>
      </c>
      <c r="D10258" s="12">
        <v>46116</v>
      </c>
      <c r="E10258" s="11">
        <v>1141</v>
      </c>
      <c r="F10258" s="11" t="s">
        <v>33</v>
      </c>
      <c r="G10258" s="13">
        <v>635304.34</v>
      </c>
      <c r="H10258" s="14">
        <f t="shared" si="1120"/>
        <v>724882251.93999994</v>
      </c>
      <c r="I10258" s="14">
        <f>IF(F10258="GHS",H10258,H10258*Assumptions!$B$4)</f>
        <v>724882251.93999994</v>
      </c>
      <c r="J10258" s="15" t="str">
        <f>INDEX(Assumptions!$B$8:$B$12,MATCH(B10258,Assumptions!$A$8:$A$12,0))</f>
        <v>Specific Identification</v>
      </c>
      <c r="K10258" s="16">
        <f>G10258/(1-INDEX(Assumptions!$D$8:$D$12,MATCH(B10258,Assumptions!$A$8:$A$12,0)))</f>
        <v>814492.74358974351</v>
      </c>
      <c r="L10258" s="16">
        <f t="shared" si="1121"/>
        <v>19059.1302</v>
      </c>
      <c r="M10258" s="16">
        <f t="shared" si="1122"/>
        <v>40724.637179487181</v>
      </c>
      <c r="N10258" s="14">
        <f>E10258*(K10258-L10258-M10258)*IF(F10258="GHS",1,Assumptions!$B$4)</f>
        <v>861122941.85590243</v>
      </c>
      <c r="O10258" s="15">
        <f t="shared" ca="1" si="1123"/>
        <v>170</v>
      </c>
      <c r="P10258" s="15" t="str">
        <f t="shared" ca="1" si="1124"/>
        <v>91-180d</v>
      </c>
      <c r="Q10258" s="17">
        <f ca="1">IF(P10258="0-90d",0,IF(P10258="91-180d",INDEX(Assumptions!$F$8:$F$12,MATCH(B10258,Assumptions!$A$8:$A$12,0)),IF(P10258="181-365d",INDEX(Assumptions!$G$8:$G$12,MATCH(B10258,Assumptions!$A$8:$A$12,0)),INDEX(Assumptions!$H$8:$H$12,MATCH(B10258,Assumptions!$A$8:$A$12,0)))))</f>
        <v>0</v>
      </c>
      <c r="R10258" s="14">
        <f t="shared" ca="1" si="1125"/>
        <v>0</v>
      </c>
      <c r="S10258" s="14">
        <f t="shared" ca="1" si="1126"/>
        <v>724882251.93999994</v>
      </c>
      <c r="T10258" s="11" t="s">
        <v>25</v>
      </c>
      <c r="U10258" s="18" t="s">
        <v>26</v>
      </c>
    </row>
    <row r="10259" spans="1:21" ht="15" customHeight="1" x14ac:dyDescent="0.15">
      <c r="A10259" s="10" t="s">
        <v>10307</v>
      </c>
      <c r="B10259" s="11" t="s">
        <v>31</v>
      </c>
      <c r="C10259" s="11" t="s">
        <v>76</v>
      </c>
      <c r="D10259" s="12">
        <v>46118</v>
      </c>
      <c r="E10259" s="11">
        <v>1654</v>
      </c>
      <c r="F10259" s="11" t="s">
        <v>33</v>
      </c>
      <c r="G10259" s="13">
        <v>2081.64</v>
      </c>
      <c r="H10259" s="14">
        <f t="shared" si="1120"/>
        <v>3443032.5599999996</v>
      </c>
      <c r="I10259" s="14">
        <f>IF(F10259="GHS",H10259,H10259*Assumptions!$B$4)</f>
        <v>3443032.5599999996</v>
      </c>
      <c r="J10259" s="15" t="str">
        <f>INDEX(Assumptions!$B$8:$B$12,MATCH(B10259,Assumptions!$A$8:$A$12,0))</f>
        <v>Weighted Average</v>
      </c>
      <c r="K10259" s="16">
        <f>G10259/(1-INDEX(Assumptions!$D$8:$D$12,MATCH(B10259,Assumptions!$A$8:$A$12,0)))</f>
        <v>2891.1666666666665</v>
      </c>
      <c r="L10259" s="16">
        <f t="shared" si="1121"/>
        <v>62.44919999999999</v>
      </c>
      <c r="M10259" s="16">
        <f t="shared" si="1122"/>
        <v>144.55833333333334</v>
      </c>
      <c r="N10259" s="14">
        <f>E10259*(K10259-L10259-M10259)*IF(F10259="GHS",1,Assumptions!$B$4)</f>
        <v>4439599.2065333333</v>
      </c>
      <c r="O10259" s="15">
        <f t="shared" ca="1" si="1123"/>
        <v>168</v>
      </c>
      <c r="P10259" s="15" t="str">
        <f t="shared" ca="1" si="1124"/>
        <v>91-180d</v>
      </c>
      <c r="Q10259" s="17">
        <f ca="1">IF(P10259="0-90d",0,IF(P10259="91-180d",INDEX(Assumptions!$F$8:$F$12,MATCH(B10259,Assumptions!$A$8:$A$12,0)),IF(P10259="181-365d",INDEX(Assumptions!$G$8:$G$12,MATCH(B10259,Assumptions!$A$8:$A$12,0)),INDEX(Assumptions!$H$8:$H$12,MATCH(B10259,Assumptions!$A$8:$A$12,0)))))</f>
        <v>0.05</v>
      </c>
      <c r="R10259" s="14">
        <f t="shared" ca="1" si="1125"/>
        <v>172151.628</v>
      </c>
      <c r="S10259" s="14">
        <f t="shared" ca="1" si="1126"/>
        <v>3270880.9319999996</v>
      </c>
      <c r="T10259" s="11" t="s">
        <v>25</v>
      </c>
      <c r="U10259" s="18" t="s">
        <v>26</v>
      </c>
    </row>
    <row r="10260" spans="1:21" ht="15" customHeight="1" x14ac:dyDescent="0.15">
      <c r="A10260" s="10" t="s">
        <v>10308</v>
      </c>
      <c r="B10260" s="11" t="s">
        <v>22</v>
      </c>
      <c r="C10260" s="11" t="s">
        <v>23</v>
      </c>
      <c r="D10260" s="12">
        <v>45978</v>
      </c>
      <c r="E10260" s="11">
        <v>3471</v>
      </c>
      <c r="F10260" s="11" t="s">
        <v>24</v>
      </c>
      <c r="G10260" s="13">
        <v>44918.41</v>
      </c>
      <c r="H10260" s="14">
        <f t="shared" si="1120"/>
        <v>155911801.11000001</v>
      </c>
      <c r="I10260" s="14">
        <f>IF(F10260="GHS",H10260,H10260*Assumptions!$B$4)</f>
        <v>1683847451.9880002</v>
      </c>
      <c r="J10260" s="15" t="str">
        <f>INDEX(Assumptions!$B$8:$B$12,MATCH(B10260,Assumptions!$A$8:$A$12,0))</f>
        <v>FIFO</v>
      </c>
      <c r="K10260" s="16">
        <f>G10260/(1-INDEX(Assumptions!$D$8:$D$12,MATCH(B10260,Assumptions!$A$8:$A$12,0)))</f>
        <v>54778.548780487807</v>
      </c>
      <c r="L10260" s="16">
        <f t="shared" si="1121"/>
        <v>1347.5523000000001</v>
      </c>
      <c r="M10260" s="16">
        <f t="shared" si="1122"/>
        <v>2738.9274390243904</v>
      </c>
      <c r="N10260" s="14">
        <f>E10260*(K10260-L10260-M10260)*IF(F10260="GHS",1,Assumptions!$B$4)</f>
        <v>1900283453.7435308</v>
      </c>
      <c r="O10260" s="15">
        <f t="shared" ca="1" si="1123"/>
        <v>308</v>
      </c>
      <c r="P10260" s="15" t="str">
        <f t="shared" ca="1" si="1124"/>
        <v>181-365d</v>
      </c>
      <c r="Q10260" s="17">
        <f ca="1">IF(P10260="0-90d",0,IF(P10260="91-180d",INDEX(Assumptions!$F$8:$F$12,MATCH(B10260,Assumptions!$A$8:$A$12,0)),IF(P10260="181-365d",INDEX(Assumptions!$G$8:$G$12,MATCH(B10260,Assumptions!$A$8:$A$12,0)),INDEX(Assumptions!$H$8:$H$12,MATCH(B10260,Assumptions!$A$8:$A$12,0)))))</f>
        <v>0.15</v>
      </c>
      <c r="R10260" s="14">
        <f t="shared" ca="1" si="1125"/>
        <v>252577117.79820001</v>
      </c>
      <c r="S10260" s="14">
        <f t="shared" ca="1" si="1126"/>
        <v>1431270334.1898003</v>
      </c>
      <c r="T10260" s="11" t="s">
        <v>25</v>
      </c>
      <c r="U10260" s="18" t="s">
        <v>36</v>
      </c>
    </row>
    <row r="10261" spans="1:21" ht="15" customHeight="1" x14ac:dyDescent="0.15">
      <c r="A10261" s="10" t="s">
        <v>10309</v>
      </c>
      <c r="B10261" s="11" t="s">
        <v>31</v>
      </c>
      <c r="C10261" s="11" t="s">
        <v>63</v>
      </c>
      <c r="D10261" s="12">
        <v>46040</v>
      </c>
      <c r="E10261" s="11">
        <v>4475</v>
      </c>
      <c r="F10261" s="11" t="s">
        <v>33</v>
      </c>
      <c r="G10261" s="13">
        <v>1916.95</v>
      </c>
      <c r="H10261" s="14">
        <f t="shared" si="1120"/>
        <v>8578351.25</v>
      </c>
      <c r="I10261" s="14">
        <f>IF(F10261="GHS",H10261,H10261*Assumptions!$B$4)</f>
        <v>8578351.25</v>
      </c>
      <c r="J10261" s="15" t="str">
        <f>INDEX(Assumptions!$B$8:$B$12,MATCH(B10261,Assumptions!$A$8:$A$12,0))</f>
        <v>Weighted Average</v>
      </c>
      <c r="K10261" s="16">
        <f>G10261/(1-INDEX(Assumptions!$D$8:$D$12,MATCH(B10261,Assumptions!$A$8:$A$12,0)))</f>
        <v>2662.4305555555557</v>
      </c>
      <c r="L10261" s="16">
        <f t="shared" si="1121"/>
        <v>57.508499999999998</v>
      </c>
      <c r="M10261" s="16">
        <f t="shared" si="1122"/>
        <v>133.1215277777778</v>
      </c>
      <c r="N10261" s="14">
        <f>E10261*(K10261-L10261-M10261)*IF(F10261="GHS",1,Assumptions!$B$4)</f>
        <v>11061307.361805556</v>
      </c>
      <c r="O10261" s="15">
        <f t="shared" ca="1" si="1123"/>
        <v>246</v>
      </c>
      <c r="P10261" s="15" t="str">
        <f t="shared" ca="1" si="1124"/>
        <v>181-365d</v>
      </c>
      <c r="Q10261" s="17">
        <f ca="1">IF(P10261="0-90d",0,IF(P10261="91-180d",INDEX(Assumptions!$F$8:$F$12,MATCH(B10261,Assumptions!$A$8:$A$12,0)),IF(P10261="181-365d",INDEX(Assumptions!$G$8:$G$12,MATCH(B10261,Assumptions!$A$8:$A$12,0)),INDEX(Assumptions!$H$8:$H$12,MATCH(B10261,Assumptions!$A$8:$A$12,0)))))</f>
        <v>0.2</v>
      </c>
      <c r="R10261" s="14">
        <f t="shared" ca="1" si="1125"/>
        <v>1715670.25</v>
      </c>
      <c r="S10261" s="14">
        <f t="shared" ca="1" si="1126"/>
        <v>6862681</v>
      </c>
      <c r="T10261" s="11" t="s">
        <v>25</v>
      </c>
      <c r="U10261" s="18" t="s">
        <v>26</v>
      </c>
    </row>
    <row r="10262" spans="1:21" ht="15" customHeight="1" x14ac:dyDescent="0.15">
      <c r="A10262" s="10" t="s">
        <v>10310</v>
      </c>
      <c r="B10262" s="11" t="s">
        <v>28</v>
      </c>
      <c r="C10262" s="11" t="s">
        <v>29</v>
      </c>
      <c r="D10262" s="12">
        <v>46064</v>
      </c>
      <c r="E10262" s="11">
        <v>2879</v>
      </c>
      <c r="F10262" s="11" t="s">
        <v>24</v>
      </c>
      <c r="G10262" s="13">
        <v>11213.42</v>
      </c>
      <c r="H10262" s="14">
        <f t="shared" si="1120"/>
        <v>32283436.18</v>
      </c>
      <c r="I10262" s="14">
        <f>IF(F10262="GHS",H10262,H10262*Assumptions!$B$4)</f>
        <v>348661110.74400002</v>
      </c>
      <c r="J10262" s="15" t="str">
        <f>INDEX(Assumptions!$B$8:$B$12,MATCH(B10262,Assumptions!$A$8:$A$12,0))</f>
        <v>Fair Value Less Costs to Sell</v>
      </c>
      <c r="K10262" s="16">
        <f>G10262/(1-INDEX(Assumptions!$D$8:$D$12,MATCH(B10262,Assumptions!$A$8:$A$12,0)))</f>
        <v>12742.522727272728</v>
      </c>
      <c r="L10262" s="16">
        <f t="shared" si="1121"/>
        <v>336.40260000000001</v>
      </c>
      <c r="M10262" s="16">
        <f t="shared" si="1122"/>
        <v>637.12613636363642</v>
      </c>
      <c r="N10262" s="14">
        <f>E10262*(K10262-L10262-M10262)*IF(F10262="GHS",1,Assumptions!$B$4)</f>
        <v>365935683.95813459</v>
      </c>
      <c r="O10262" s="15">
        <f t="shared" ca="1" si="1123"/>
        <v>222</v>
      </c>
      <c r="P10262" s="15" t="str">
        <f t="shared" ca="1" si="1124"/>
        <v>181-365d</v>
      </c>
      <c r="Q10262" s="17">
        <f ca="1">IF(P10262="0-90d",0,IF(P10262="91-180d",INDEX(Assumptions!$F$8:$F$12,MATCH(B10262,Assumptions!$A$8:$A$12,0)),IF(P10262="181-365d",INDEX(Assumptions!$G$8:$G$12,MATCH(B10262,Assumptions!$A$8:$A$12,0)),INDEX(Assumptions!$H$8:$H$12,MATCH(B10262,Assumptions!$A$8:$A$12,0)))))</f>
        <v>0.1</v>
      </c>
      <c r="R10262" s="14">
        <f t="shared" ca="1" si="1125"/>
        <v>34866111.0744</v>
      </c>
      <c r="S10262" s="14">
        <f t="shared" ca="1" si="1126"/>
        <v>313794999.66960001</v>
      </c>
      <c r="T10262" s="11" t="s">
        <v>25</v>
      </c>
      <c r="U10262" s="18" t="s">
        <v>26</v>
      </c>
    </row>
    <row r="10263" spans="1:21" ht="15" customHeight="1" x14ac:dyDescent="0.15">
      <c r="A10263" s="10" t="s">
        <v>10311</v>
      </c>
      <c r="B10263" s="11" t="s">
        <v>28</v>
      </c>
      <c r="C10263" s="11" t="s">
        <v>55</v>
      </c>
      <c r="D10263" s="12">
        <v>46161</v>
      </c>
      <c r="E10263" s="11">
        <v>410</v>
      </c>
      <c r="F10263" s="11" t="s">
        <v>24</v>
      </c>
      <c r="G10263" s="13">
        <v>4399.78</v>
      </c>
      <c r="H10263" s="14">
        <f t="shared" si="1120"/>
        <v>1803909.7999999998</v>
      </c>
      <c r="I10263" s="14">
        <f>IF(F10263="GHS",H10263,H10263*Assumptions!$B$4)</f>
        <v>19482225.84</v>
      </c>
      <c r="J10263" s="15" t="str">
        <f>INDEX(Assumptions!$B$8:$B$12,MATCH(B10263,Assumptions!$A$8:$A$12,0))</f>
        <v>Fair Value Less Costs to Sell</v>
      </c>
      <c r="K10263" s="16">
        <f>G10263/(1-INDEX(Assumptions!$D$8:$D$12,MATCH(B10263,Assumptions!$A$8:$A$12,0)))</f>
        <v>4999.75</v>
      </c>
      <c r="L10263" s="16">
        <f t="shared" si="1121"/>
        <v>131.99339999999998</v>
      </c>
      <c r="M10263" s="16">
        <f t="shared" si="1122"/>
        <v>249.98750000000001</v>
      </c>
      <c r="N10263" s="14">
        <f>E10263*(K10263-L10263-M10263)*IF(F10263="GHS",1,Assumptions!$B$4)</f>
        <v>20447481.5748</v>
      </c>
      <c r="O10263" s="15">
        <f t="shared" ca="1" si="1123"/>
        <v>125</v>
      </c>
      <c r="P10263" s="15" t="str">
        <f t="shared" ca="1" si="1124"/>
        <v>91-180d</v>
      </c>
      <c r="Q10263" s="17">
        <f ca="1">IF(P10263="0-90d",0,IF(P10263="91-180d",INDEX(Assumptions!$F$8:$F$12,MATCH(B10263,Assumptions!$A$8:$A$12,0)),IF(P10263="181-365d",INDEX(Assumptions!$G$8:$G$12,MATCH(B10263,Assumptions!$A$8:$A$12,0)),INDEX(Assumptions!$H$8:$H$12,MATCH(B10263,Assumptions!$A$8:$A$12,0)))))</f>
        <v>0.02</v>
      </c>
      <c r="R10263" s="14">
        <f t="shared" ca="1" si="1125"/>
        <v>389644.51679999998</v>
      </c>
      <c r="S10263" s="14">
        <f t="shared" ca="1" si="1126"/>
        <v>19092581.323199999</v>
      </c>
      <c r="T10263" s="11" t="s">
        <v>25</v>
      </c>
      <c r="U10263" s="18" t="s">
        <v>26</v>
      </c>
    </row>
    <row r="10264" spans="1:21" ht="15" customHeight="1" x14ac:dyDescent="0.15">
      <c r="A10264" s="10" t="s">
        <v>10312</v>
      </c>
      <c r="B10264" s="11" t="s">
        <v>41</v>
      </c>
      <c r="C10264" s="11" t="s">
        <v>44</v>
      </c>
      <c r="D10264" s="12">
        <v>45937</v>
      </c>
      <c r="E10264" s="11">
        <v>2689</v>
      </c>
      <c r="F10264" s="11" t="s">
        <v>33</v>
      </c>
      <c r="G10264" s="13">
        <v>362.05</v>
      </c>
      <c r="H10264" s="14">
        <f t="shared" si="1120"/>
        <v>973552.45000000007</v>
      </c>
      <c r="I10264" s="14">
        <f>IF(F10264="GHS",H10264,H10264*Assumptions!$B$4)</f>
        <v>973552.45000000007</v>
      </c>
      <c r="J10264" s="15" t="str">
        <f>INDEX(Assumptions!$B$8:$B$12,MATCH(B10264,Assumptions!$A$8:$A$12,0))</f>
        <v>Weighted Average</v>
      </c>
      <c r="K10264" s="16">
        <f>G10264/(1-INDEX(Assumptions!$D$8:$D$12,MATCH(B10264,Assumptions!$A$8:$A$12,0)))</f>
        <v>557</v>
      </c>
      <c r="L10264" s="16">
        <f t="shared" si="1121"/>
        <v>10.861499999999999</v>
      </c>
      <c r="M10264" s="16">
        <f t="shared" si="1122"/>
        <v>27.85</v>
      </c>
      <c r="N10264" s="14">
        <f>E10264*(K10264-L10264-M10264)*IF(F10264="GHS",1,Assumptions!$B$4)</f>
        <v>1393677.7764999999</v>
      </c>
      <c r="O10264" s="15">
        <f t="shared" ca="1" si="1123"/>
        <v>349</v>
      </c>
      <c r="P10264" s="15" t="str">
        <f t="shared" ca="1" si="1124"/>
        <v>181-365d</v>
      </c>
      <c r="Q10264" s="17">
        <f ca="1">IF(P10264="0-90d",0,IF(P10264="91-180d",INDEX(Assumptions!$F$8:$F$12,MATCH(B10264,Assumptions!$A$8:$A$12,0)),IF(P10264="181-365d",INDEX(Assumptions!$G$8:$G$12,MATCH(B10264,Assumptions!$A$8:$A$12,0)),INDEX(Assumptions!$H$8:$H$12,MATCH(B10264,Assumptions!$A$8:$A$12,0)))))</f>
        <v>0.35</v>
      </c>
      <c r="R10264" s="14">
        <f t="shared" ca="1" si="1125"/>
        <v>340743.35749999998</v>
      </c>
      <c r="S10264" s="14">
        <f t="shared" ca="1" si="1126"/>
        <v>632809.09250000003</v>
      </c>
      <c r="T10264" s="11" t="s">
        <v>25</v>
      </c>
      <c r="U10264" s="18" t="s">
        <v>26</v>
      </c>
    </row>
    <row r="10265" spans="1:21" ht="15" customHeight="1" x14ac:dyDescent="0.15">
      <c r="A10265" s="10" t="s">
        <v>10313</v>
      </c>
      <c r="B10265" s="11" t="s">
        <v>28</v>
      </c>
      <c r="C10265" s="11" t="s">
        <v>55</v>
      </c>
      <c r="D10265" s="12">
        <v>45738</v>
      </c>
      <c r="E10265" s="11">
        <v>3046</v>
      </c>
      <c r="F10265" s="11" t="s">
        <v>24</v>
      </c>
      <c r="G10265" s="13">
        <v>6370.91</v>
      </c>
      <c r="H10265" s="14">
        <f t="shared" si="1120"/>
        <v>19405791.859999999</v>
      </c>
      <c r="I10265" s="14">
        <f>IF(F10265="GHS",H10265,H10265*Assumptions!$B$4)</f>
        <v>209582552.088</v>
      </c>
      <c r="J10265" s="15" t="str">
        <f>INDEX(Assumptions!$B$8:$B$12,MATCH(B10265,Assumptions!$A$8:$A$12,0))</f>
        <v>Fair Value Less Costs to Sell</v>
      </c>
      <c r="K10265" s="16">
        <f>G10265/(1-INDEX(Assumptions!$D$8:$D$12,MATCH(B10265,Assumptions!$A$8:$A$12,0)))</f>
        <v>7239.670454545454</v>
      </c>
      <c r="L10265" s="16">
        <f t="shared" si="1121"/>
        <v>191.12729999999999</v>
      </c>
      <c r="M10265" s="16">
        <f t="shared" si="1122"/>
        <v>361.98352272727271</v>
      </c>
      <c r="N10265" s="14">
        <f>E10265*(K10265-L10265-M10265)*IF(F10265="GHS",1,Assumptions!$B$4)</f>
        <v>219966414.89599636</v>
      </c>
      <c r="O10265" s="15">
        <f t="shared" ca="1" si="1123"/>
        <v>548</v>
      </c>
      <c r="P10265" s="15" t="str">
        <f t="shared" ca="1" si="1124"/>
        <v>365d+</v>
      </c>
      <c r="Q10265" s="17">
        <f ca="1">IF(P10265="0-90d",0,IF(P10265="91-180d",INDEX(Assumptions!$F$8:$F$12,MATCH(B10265,Assumptions!$A$8:$A$12,0)),IF(P10265="181-365d",INDEX(Assumptions!$G$8:$G$12,MATCH(B10265,Assumptions!$A$8:$A$12,0)),INDEX(Assumptions!$H$8:$H$12,MATCH(B10265,Assumptions!$A$8:$A$12,0)))))</f>
        <v>0.4</v>
      </c>
      <c r="R10265" s="14">
        <f t="shared" ca="1" si="1125"/>
        <v>83833020.835200012</v>
      </c>
      <c r="S10265" s="14">
        <f t="shared" ca="1" si="1126"/>
        <v>125749531.25279999</v>
      </c>
      <c r="T10265" s="11" t="s">
        <v>25</v>
      </c>
      <c r="U10265" s="18" t="s">
        <v>26</v>
      </c>
    </row>
    <row r="10266" spans="1:21" ht="15" customHeight="1" x14ac:dyDescent="0.15">
      <c r="A10266" s="10" t="s">
        <v>10314</v>
      </c>
      <c r="B10266" s="11" t="s">
        <v>31</v>
      </c>
      <c r="C10266" s="11" t="s">
        <v>76</v>
      </c>
      <c r="D10266" s="12">
        <v>46123</v>
      </c>
      <c r="E10266" s="11">
        <v>744</v>
      </c>
      <c r="F10266" s="11" t="s">
        <v>33</v>
      </c>
      <c r="G10266" s="13">
        <v>3346.3</v>
      </c>
      <c r="H10266" s="14">
        <f t="shared" si="1120"/>
        <v>2489647.2000000002</v>
      </c>
      <c r="I10266" s="14">
        <f>IF(F10266="GHS",H10266,H10266*Assumptions!$B$4)</f>
        <v>2489647.2000000002</v>
      </c>
      <c r="J10266" s="15" t="str">
        <f>INDEX(Assumptions!$B$8:$B$12,MATCH(B10266,Assumptions!$A$8:$A$12,0))</f>
        <v>Weighted Average</v>
      </c>
      <c r="K10266" s="16">
        <f>G10266/(1-INDEX(Assumptions!$D$8:$D$12,MATCH(B10266,Assumptions!$A$8:$A$12,0)))</f>
        <v>4647.6388888888896</v>
      </c>
      <c r="L10266" s="16">
        <f t="shared" si="1121"/>
        <v>100.389</v>
      </c>
      <c r="M10266" s="16">
        <f t="shared" si="1122"/>
        <v>232.38194444444449</v>
      </c>
      <c r="N10266" s="14">
        <f>E10266*(K10266-L10266-M10266)*IF(F10266="GHS",1,Assumptions!$B$4)</f>
        <v>3210261.7506666672</v>
      </c>
      <c r="O10266" s="15">
        <f t="shared" ca="1" si="1123"/>
        <v>163</v>
      </c>
      <c r="P10266" s="15" t="str">
        <f t="shared" ca="1" si="1124"/>
        <v>91-180d</v>
      </c>
      <c r="Q10266" s="17">
        <f ca="1">IF(P10266="0-90d",0,IF(P10266="91-180d",INDEX(Assumptions!$F$8:$F$12,MATCH(B10266,Assumptions!$A$8:$A$12,0)),IF(P10266="181-365d",INDEX(Assumptions!$G$8:$G$12,MATCH(B10266,Assumptions!$A$8:$A$12,0)),INDEX(Assumptions!$H$8:$H$12,MATCH(B10266,Assumptions!$A$8:$A$12,0)))))</f>
        <v>0.05</v>
      </c>
      <c r="R10266" s="14">
        <f t="shared" ca="1" si="1125"/>
        <v>124482.36000000002</v>
      </c>
      <c r="S10266" s="14">
        <f t="shared" ca="1" si="1126"/>
        <v>2365164.8400000003</v>
      </c>
      <c r="T10266" s="11" t="s">
        <v>25</v>
      </c>
      <c r="U10266" s="18" t="s">
        <v>26</v>
      </c>
    </row>
    <row r="10267" spans="1:21" ht="15" customHeight="1" x14ac:dyDescent="0.15">
      <c r="A10267" s="10" t="s">
        <v>10315</v>
      </c>
      <c r="B10267" s="11" t="s">
        <v>31</v>
      </c>
      <c r="C10267" s="11" t="s">
        <v>63</v>
      </c>
      <c r="D10267" s="12">
        <v>45772</v>
      </c>
      <c r="E10267" s="11">
        <v>2429</v>
      </c>
      <c r="F10267" s="11" t="s">
        <v>33</v>
      </c>
      <c r="G10267" s="13">
        <v>1018.61</v>
      </c>
      <c r="H10267" s="14">
        <f t="shared" si="1120"/>
        <v>2474203.69</v>
      </c>
      <c r="I10267" s="14">
        <f>IF(F10267="GHS",H10267,H10267*Assumptions!$B$4)</f>
        <v>2474203.69</v>
      </c>
      <c r="J10267" s="15" t="str">
        <f>INDEX(Assumptions!$B$8:$B$12,MATCH(B10267,Assumptions!$A$8:$A$12,0))</f>
        <v>Weighted Average</v>
      </c>
      <c r="K10267" s="16">
        <f>G10267/(1-INDEX(Assumptions!$D$8:$D$12,MATCH(B10267,Assumptions!$A$8:$A$12,0)))</f>
        <v>1414.7361111111111</v>
      </c>
      <c r="L10267" s="16">
        <f t="shared" si="1121"/>
        <v>30.558299999999999</v>
      </c>
      <c r="M10267" s="16">
        <f t="shared" si="1122"/>
        <v>70.736805555555563</v>
      </c>
      <c r="N10267" s="14">
        <f>E10267*(K10267-L10267-M10267)*IF(F10267="GHS",1,Assumptions!$B$4)</f>
        <v>3190348.2024944448</v>
      </c>
      <c r="O10267" s="15">
        <f t="shared" ca="1" si="1123"/>
        <v>514</v>
      </c>
      <c r="P10267" s="15" t="str">
        <f t="shared" ca="1" si="1124"/>
        <v>365d+</v>
      </c>
      <c r="Q10267" s="17">
        <f ca="1">IF(P10267="0-90d",0,IF(P10267="91-180d",INDEX(Assumptions!$F$8:$F$12,MATCH(B10267,Assumptions!$A$8:$A$12,0)),IF(P10267="181-365d",INDEX(Assumptions!$G$8:$G$12,MATCH(B10267,Assumptions!$A$8:$A$12,0)),INDEX(Assumptions!$H$8:$H$12,MATCH(B10267,Assumptions!$A$8:$A$12,0)))))</f>
        <v>0.6</v>
      </c>
      <c r="R10267" s="14">
        <f t="shared" ca="1" si="1125"/>
        <v>1484522.2139999999</v>
      </c>
      <c r="S10267" s="14">
        <f t="shared" ca="1" si="1126"/>
        <v>989681.47600000002</v>
      </c>
      <c r="T10267" s="11" t="s">
        <v>50</v>
      </c>
      <c r="U10267" s="18" t="s">
        <v>26</v>
      </c>
    </row>
    <row r="10268" spans="1:21" ht="15" customHeight="1" x14ac:dyDescent="0.15">
      <c r="A10268" s="10" t="s">
        <v>10316</v>
      </c>
      <c r="B10268" s="11" t="s">
        <v>28</v>
      </c>
      <c r="C10268" s="11" t="s">
        <v>55</v>
      </c>
      <c r="D10268" s="12">
        <v>46212</v>
      </c>
      <c r="E10268" s="11">
        <v>4891</v>
      </c>
      <c r="F10268" s="11" t="s">
        <v>24</v>
      </c>
      <c r="G10268" s="13">
        <v>9351.7199999999993</v>
      </c>
      <c r="H10268" s="14">
        <f t="shared" si="1120"/>
        <v>45739262.519999996</v>
      </c>
      <c r="I10268" s="14">
        <f>IF(F10268="GHS",H10268,H10268*Assumptions!$B$4)</f>
        <v>493984035.21599996</v>
      </c>
      <c r="J10268" s="15" t="str">
        <f>INDEX(Assumptions!$B$8:$B$12,MATCH(B10268,Assumptions!$A$8:$A$12,0))</f>
        <v>Fair Value Less Costs to Sell</v>
      </c>
      <c r="K10268" s="16">
        <f>G10268/(1-INDEX(Assumptions!$D$8:$D$12,MATCH(B10268,Assumptions!$A$8:$A$12,0)))</f>
        <v>10626.954545454544</v>
      </c>
      <c r="L10268" s="16">
        <f t="shared" si="1121"/>
        <v>280.55159999999995</v>
      </c>
      <c r="M10268" s="16">
        <f t="shared" si="1122"/>
        <v>531.34772727272718</v>
      </c>
      <c r="N10268" s="14">
        <f>E10268*(K10268-L10268-M10268)*IF(F10268="GHS",1,Assumptions!$B$4)</f>
        <v>518458698.77897453</v>
      </c>
      <c r="O10268" s="15">
        <f t="shared" ca="1" si="1123"/>
        <v>74</v>
      </c>
      <c r="P10268" s="15" t="str">
        <f t="shared" ca="1" si="1124"/>
        <v>0-90d</v>
      </c>
      <c r="Q10268" s="17">
        <f ca="1">IF(P10268="0-90d",0,IF(P10268="91-180d",INDEX(Assumptions!$F$8:$F$12,MATCH(B10268,Assumptions!$A$8:$A$12,0)),IF(P10268="181-365d",INDEX(Assumptions!$G$8:$G$12,MATCH(B10268,Assumptions!$A$8:$A$12,0)),INDEX(Assumptions!$H$8:$H$12,MATCH(B10268,Assumptions!$A$8:$A$12,0)))))</f>
        <v>0</v>
      </c>
      <c r="R10268" s="14">
        <f t="shared" ca="1" si="1125"/>
        <v>0</v>
      </c>
      <c r="S10268" s="14">
        <f t="shared" ca="1" si="1126"/>
        <v>493984035.21599996</v>
      </c>
      <c r="T10268" s="11" t="s">
        <v>25</v>
      </c>
      <c r="U10268" s="18" t="s">
        <v>26</v>
      </c>
    </row>
    <row r="10269" spans="1:21" ht="15" customHeight="1" x14ac:dyDescent="0.15">
      <c r="A10269" s="10" t="s">
        <v>10317</v>
      </c>
      <c r="B10269" s="11" t="s">
        <v>46</v>
      </c>
      <c r="C10269" s="11" t="s">
        <v>47</v>
      </c>
      <c r="D10269" s="12">
        <v>45738</v>
      </c>
      <c r="E10269" s="11">
        <v>2930</v>
      </c>
      <c r="F10269" s="11" t="s">
        <v>33</v>
      </c>
      <c r="G10269" s="13">
        <v>353622.02</v>
      </c>
      <c r="H10269" s="14">
        <f t="shared" si="1120"/>
        <v>1036112518.6</v>
      </c>
      <c r="I10269" s="14">
        <f>IF(F10269="GHS",H10269,H10269*Assumptions!$B$4)</f>
        <v>1036112518.6</v>
      </c>
      <c r="J10269" s="15" t="str">
        <f>INDEX(Assumptions!$B$8:$B$12,MATCH(B10269,Assumptions!$A$8:$A$12,0))</f>
        <v>Specific Identification</v>
      </c>
      <c r="K10269" s="16">
        <f>G10269/(1-INDEX(Assumptions!$D$8:$D$12,MATCH(B10269,Assumptions!$A$8:$A$12,0)))</f>
        <v>453361.56410256412</v>
      </c>
      <c r="L10269" s="16">
        <f t="shared" si="1121"/>
        <v>10608.660600000001</v>
      </c>
      <c r="M10269" s="16">
        <f t="shared" si="1122"/>
        <v>22668.078205128208</v>
      </c>
      <c r="N10269" s="14">
        <f>E10269*(K10269-L10269-M10269)*IF(F10269="GHS",1,Assumptions!$B$4)</f>
        <v>1230848538.1214871</v>
      </c>
      <c r="O10269" s="15">
        <f t="shared" ca="1" si="1123"/>
        <v>548</v>
      </c>
      <c r="P10269" s="15" t="str">
        <f t="shared" ca="1" si="1124"/>
        <v>365d+</v>
      </c>
      <c r="Q10269" s="17">
        <f ca="1">IF(P10269="0-90d",0,IF(P10269="91-180d",INDEX(Assumptions!$F$8:$F$12,MATCH(B10269,Assumptions!$A$8:$A$12,0)),IF(P10269="181-365d",INDEX(Assumptions!$G$8:$G$12,MATCH(B10269,Assumptions!$A$8:$A$12,0)),INDEX(Assumptions!$H$8:$H$12,MATCH(B10269,Assumptions!$A$8:$A$12,0)))))</f>
        <v>0.15</v>
      </c>
      <c r="R10269" s="14">
        <f t="shared" ca="1" si="1125"/>
        <v>155416877.78999999</v>
      </c>
      <c r="S10269" s="14">
        <f t="shared" si="1126"/>
        <v>0</v>
      </c>
      <c r="T10269" s="11" t="s">
        <v>39</v>
      </c>
      <c r="U10269" s="18" t="s">
        <v>26</v>
      </c>
    </row>
    <row r="10270" spans="1:21" ht="15" customHeight="1" x14ac:dyDescent="0.15">
      <c r="A10270" s="10" t="s">
        <v>10318</v>
      </c>
      <c r="B10270" s="11" t="s">
        <v>41</v>
      </c>
      <c r="C10270" s="11" t="s">
        <v>115</v>
      </c>
      <c r="D10270" s="12">
        <v>45856</v>
      </c>
      <c r="E10270" s="11">
        <v>1941</v>
      </c>
      <c r="F10270" s="11" t="s">
        <v>33</v>
      </c>
      <c r="G10270" s="13">
        <v>736.6</v>
      </c>
      <c r="H10270" s="14">
        <f t="shared" si="1120"/>
        <v>1429740.6</v>
      </c>
      <c r="I10270" s="14">
        <f>IF(F10270="GHS",H10270,H10270*Assumptions!$B$4)</f>
        <v>1429740.6</v>
      </c>
      <c r="J10270" s="15" t="str">
        <f>INDEX(Assumptions!$B$8:$B$12,MATCH(B10270,Assumptions!$A$8:$A$12,0))</f>
        <v>Weighted Average</v>
      </c>
      <c r="K10270" s="16">
        <f>G10270/(1-INDEX(Assumptions!$D$8:$D$12,MATCH(B10270,Assumptions!$A$8:$A$12,0)))</f>
        <v>1133.2307692307693</v>
      </c>
      <c r="L10270" s="16">
        <f t="shared" si="1121"/>
        <v>22.097999999999999</v>
      </c>
      <c r="M10270" s="16">
        <f t="shared" si="1122"/>
        <v>56.66153846153847</v>
      </c>
      <c r="N10270" s="14">
        <f>E10270*(K10270-L10270-M10270)*IF(F10270="GHS",1,Assumptions!$B$4)</f>
        <v>2046728.6589230772</v>
      </c>
      <c r="O10270" s="15">
        <f t="shared" ca="1" si="1123"/>
        <v>430</v>
      </c>
      <c r="P10270" s="15" t="str">
        <f t="shared" ca="1" si="1124"/>
        <v>365d+</v>
      </c>
      <c r="Q10270" s="17">
        <f ca="1">IF(P10270="0-90d",0,IF(P10270="91-180d",INDEX(Assumptions!$F$8:$F$12,MATCH(B10270,Assumptions!$A$8:$A$12,0)),IF(P10270="181-365d",INDEX(Assumptions!$G$8:$G$12,MATCH(B10270,Assumptions!$A$8:$A$12,0)),INDEX(Assumptions!$H$8:$H$12,MATCH(B10270,Assumptions!$A$8:$A$12,0)))))</f>
        <v>0.8</v>
      </c>
      <c r="R10270" s="14">
        <f t="shared" ca="1" si="1125"/>
        <v>1143792.4800000002</v>
      </c>
      <c r="S10270" s="14">
        <f t="shared" ca="1" si="1126"/>
        <v>285948.11999999988</v>
      </c>
      <c r="T10270" s="11" t="s">
        <v>25</v>
      </c>
      <c r="U10270" s="18" t="s">
        <v>26</v>
      </c>
    </row>
    <row r="10271" spans="1:21" ht="15" customHeight="1" x14ac:dyDescent="0.15">
      <c r="A10271" s="10" t="s">
        <v>10319</v>
      </c>
      <c r="B10271" s="11" t="s">
        <v>46</v>
      </c>
      <c r="C10271" s="11" t="s">
        <v>47</v>
      </c>
      <c r="D10271" s="12">
        <v>45956</v>
      </c>
      <c r="E10271" s="11">
        <v>4013</v>
      </c>
      <c r="F10271" s="11" t="s">
        <v>33</v>
      </c>
      <c r="G10271" s="13">
        <v>430658.86</v>
      </c>
      <c r="H10271" s="14">
        <f t="shared" si="1120"/>
        <v>1728234005.1799998</v>
      </c>
      <c r="I10271" s="14">
        <f>IF(F10271="GHS",H10271,H10271*Assumptions!$B$4)</f>
        <v>1728234005.1799998</v>
      </c>
      <c r="J10271" s="15" t="str">
        <f>INDEX(Assumptions!$B$8:$B$12,MATCH(B10271,Assumptions!$A$8:$A$12,0))</f>
        <v>Specific Identification</v>
      </c>
      <c r="K10271" s="16">
        <f>G10271/(1-INDEX(Assumptions!$D$8:$D$12,MATCH(B10271,Assumptions!$A$8:$A$12,0)))</f>
        <v>552126.74358974351</v>
      </c>
      <c r="L10271" s="16">
        <f t="shared" si="1121"/>
        <v>12919.765799999999</v>
      </c>
      <c r="M10271" s="16">
        <f t="shared" si="1122"/>
        <v>27606.337179487178</v>
      </c>
      <c r="N10271" s="14">
        <f>E10271*(K10271-L10271-M10271)*IF(F10271="GHS",1,Assumptions!$B$4)</f>
        <v>2053053370.7689586</v>
      </c>
      <c r="O10271" s="15">
        <f t="shared" ca="1" si="1123"/>
        <v>330</v>
      </c>
      <c r="P10271" s="15" t="str">
        <f t="shared" ca="1" si="1124"/>
        <v>181-365d</v>
      </c>
      <c r="Q10271" s="17">
        <f ca="1">IF(P10271="0-90d",0,IF(P10271="91-180d",INDEX(Assumptions!$F$8:$F$12,MATCH(B10271,Assumptions!$A$8:$A$12,0)),IF(P10271="181-365d",INDEX(Assumptions!$G$8:$G$12,MATCH(B10271,Assumptions!$A$8:$A$12,0)),INDEX(Assumptions!$H$8:$H$12,MATCH(B10271,Assumptions!$A$8:$A$12,0)))))</f>
        <v>0.05</v>
      </c>
      <c r="R10271" s="14">
        <f t="shared" ca="1" si="1125"/>
        <v>86411700.259000003</v>
      </c>
      <c r="S10271" s="14">
        <f t="shared" ca="1" si="1126"/>
        <v>1641822304.9209998</v>
      </c>
      <c r="T10271" s="11" t="s">
        <v>25</v>
      </c>
      <c r="U10271" s="18" t="s">
        <v>26</v>
      </c>
    </row>
    <row r="10272" spans="1:21" ht="15" customHeight="1" x14ac:dyDescent="0.15">
      <c r="A10272" s="10" t="s">
        <v>10320</v>
      </c>
      <c r="B10272" s="11" t="s">
        <v>41</v>
      </c>
      <c r="C10272" s="11" t="s">
        <v>42</v>
      </c>
      <c r="D10272" s="12">
        <v>45991</v>
      </c>
      <c r="E10272" s="11">
        <v>1358</v>
      </c>
      <c r="F10272" s="11" t="s">
        <v>33</v>
      </c>
      <c r="G10272" s="13">
        <v>302.32</v>
      </c>
      <c r="H10272" s="14">
        <f t="shared" si="1120"/>
        <v>410550.56</v>
      </c>
      <c r="I10272" s="14">
        <f>IF(F10272="GHS",H10272,H10272*Assumptions!$B$4)</f>
        <v>410550.56</v>
      </c>
      <c r="J10272" s="15" t="str">
        <f>INDEX(Assumptions!$B$8:$B$12,MATCH(B10272,Assumptions!$A$8:$A$12,0))</f>
        <v>Weighted Average</v>
      </c>
      <c r="K10272" s="16">
        <f>G10272/(1-INDEX(Assumptions!$D$8:$D$12,MATCH(B10272,Assumptions!$A$8:$A$12,0)))</f>
        <v>465.10769230769228</v>
      </c>
      <c r="L10272" s="16">
        <f t="shared" si="1121"/>
        <v>9.0695999999999994</v>
      </c>
      <c r="M10272" s="16">
        <f t="shared" si="1122"/>
        <v>23.255384615384614</v>
      </c>
      <c r="N10272" s="14">
        <f>E10272*(K10272-L10272-M10272)*IF(F10272="GHS",1,Assumptions!$B$4)</f>
        <v>587718.9170461538</v>
      </c>
      <c r="O10272" s="15">
        <f t="shared" ca="1" si="1123"/>
        <v>295</v>
      </c>
      <c r="P10272" s="15" t="str">
        <f t="shared" ca="1" si="1124"/>
        <v>181-365d</v>
      </c>
      <c r="Q10272" s="17">
        <f ca="1">IF(P10272="0-90d",0,IF(P10272="91-180d",INDEX(Assumptions!$F$8:$F$12,MATCH(B10272,Assumptions!$A$8:$A$12,0)),IF(P10272="181-365d",INDEX(Assumptions!$G$8:$G$12,MATCH(B10272,Assumptions!$A$8:$A$12,0)),INDEX(Assumptions!$H$8:$H$12,MATCH(B10272,Assumptions!$A$8:$A$12,0)))))</f>
        <v>0.35</v>
      </c>
      <c r="R10272" s="14">
        <f t="shared" ca="1" si="1125"/>
        <v>143692.696</v>
      </c>
      <c r="S10272" s="14">
        <f t="shared" si="1126"/>
        <v>0</v>
      </c>
      <c r="T10272" s="11" t="s">
        <v>39</v>
      </c>
      <c r="U10272" s="18" t="s">
        <v>26</v>
      </c>
    </row>
    <row r="10273" spans="1:21" ht="15" customHeight="1" x14ac:dyDescent="0.15">
      <c r="A10273" s="10" t="s">
        <v>10321</v>
      </c>
      <c r="B10273" s="11" t="s">
        <v>31</v>
      </c>
      <c r="C10273" s="11" t="s">
        <v>76</v>
      </c>
      <c r="D10273" s="12">
        <v>45729</v>
      </c>
      <c r="E10273" s="11">
        <v>4907</v>
      </c>
      <c r="F10273" s="11" t="s">
        <v>33</v>
      </c>
      <c r="G10273" s="13">
        <v>2835.27</v>
      </c>
      <c r="H10273" s="14">
        <f t="shared" si="1120"/>
        <v>13912669.890000001</v>
      </c>
      <c r="I10273" s="14">
        <f>IF(F10273="GHS",H10273,H10273*Assumptions!$B$4)</f>
        <v>13912669.890000001</v>
      </c>
      <c r="J10273" s="15" t="str">
        <f>INDEX(Assumptions!$B$8:$B$12,MATCH(B10273,Assumptions!$A$8:$A$12,0))</f>
        <v>Weighted Average</v>
      </c>
      <c r="K10273" s="16">
        <f>G10273/(1-INDEX(Assumptions!$D$8:$D$12,MATCH(B10273,Assumptions!$A$8:$A$12,0)))</f>
        <v>3937.875</v>
      </c>
      <c r="L10273" s="16">
        <f t="shared" si="1121"/>
        <v>85.058099999999996</v>
      </c>
      <c r="M10273" s="16">
        <f t="shared" si="1122"/>
        <v>196.89375000000001</v>
      </c>
      <c r="N10273" s="14">
        <f>E10273*(K10273-L10273-M10273)*IF(F10273="GHS",1,Assumptions!$B$4)</f>
        <v>17939614.897049997</v>
      </c>
      <c r="O10273" s="15">
        <f t="shared" ca="1" si="1123"/>
        <v>557</v>
      </c>
      <c r="P10273" s="15" t="str">
        <f t="shared" ca="1" si="1124"/>
        <v>365d+</v>
      </c>
      <c r="Q10273" s="17">
        <f ca="1">IF(P10273="0-90d",0,IF(P10273="91-180d",INDEX(Assumptions!$F$8:$F$12,MATCH(B10273,Assumptions!$A$8:$A$12,0)),IF(P10273="181-365d",INDEX(Assumptions!$G$8:$G$12,MATCH(B10273,Assumptions!$A$8:$A$12,0)),INDEX(Assumptions!$H$8:$H$12,MATCH(B10273,Assumptions!$A$8:$A$12,0)))))</f>
        <v>0.6</v>
      </c>
      <c r="R10273" s="14">
        <f t="shared" ca="1" si="1125"/>
        <v>8347601.9340000004</v>
      </c>
      <c r="S10273" s="14">
        <f t="shared" ca="1" si="1126"/>
        <v>5565067.9560000002</v>
      </c>
      <c r="T10273" s="11" t="s">
        <v>25</v>
      </c>
      <c r="U10273" s="18" t="s">
        <v>26</v>
      </c>
    </row>
    <row r="10274" spans="1:21" ht="15" customHeight="1" x14ac:dyDescent="0.15">
      <c r="A10274" s="10" t="s">
        <v>10322</v>
      </c>
      <c r="B10274" s="11" t="s">
        <v>41</v>
      </c>
      <c r="C10274" s="11" t="s">
        <v>42</v>
      </c>
      <c r="D10274" s="12">
        <v>45756</v>
      </c>
      <c r="E10274" s="11">
        <v>2375</v>
      </c>
      <c r="F10274" s="11" t="s">
        <v>33</v>
      </c>
      <c r="G10274" s="13">
        <v>522.26</v>
      </c>
      <c r="H10274" s="14">
        <f t="shared" si="1120"/>
        <v>1240367.5</v>
      </c>
      <c r="I10274" s="14">
        <f>IF(F10274="GHS",H10274,H10274*Assumptions!$B$4)</f>
        <v>1240367.5</v>
      </c>
      <c r="J10274" s="15" t="str">
        <f>INDEX(Assumptions!$B$8:$B$12,MATCH(B10274,Assumptions!$A$8:$A$12,0))</f>
        <v>Weighted Average</v>
      </c>
      <c r="K10274" s="16">
        <f>G10274/(1-INDEX(Assumptions!$D$8:$D$12,MATCH(B10274,Assumptions!$A$8:$A$12,0)))</f>
        <v>803.47692307692307</v>
      </c>
      <c r="L10274" s="16">
        <f t="shared" si="1121"/>
        <v>15.6678</v>
      </c>
      <c r="M10274" s="16">
        <f t="shared" si="1122"/>
        <v>40.173846153846156</v>
      </c>
      <c r="N10274" s="14">
        <f>E10274*(K10274-L10274-M10274)*IF(F10274="GHS",1,Assumptions!$B$4)</f>
        <v>1775633.7826923076</v>
      </c>
      <c r="O10274" s="15">
        <f t="shared" ca="1" si="1123"/>
        <v>530</v>
      </c>
      <c r="P10274" s="15" t="str">
        <f t="shared" ca="1" si="1124"/>
        <v>365d+</v>
      </c>
      <c r="Q10274" s="17">
        <f ca="1">IF(P10274="0-90d",0,IF(P10274="91-180d",INDEX(Assumptions!$F$8:$F$12,MATCH(B10274,Assumptions!$A$8:$A$12,0)),IF(P10274="181-365d",INDEX(Assumptions!$G$8:$G$12,MATCH(B10274,Assumptions!$A$8:$A$12,0)),INDEX(Assumptions!$H$8:$H$12,MATCH(B10274,Assumptions!$A$8:$A$12,0)))))</f>
        <v>0.8</v>
      </c>
      <c r="R10274" s="14">
        <f t="shared" ca="1" si="1125"/>
        <v>992294</v>
      </c>
      <c r="S10274" s="14">
        <f t="shared" si="1126"/>
        <v>0</v>
      </c>
      <c r="T10274" s="11" t="s">
        <v>39</v>
      </c>
      <c r="U10274" s="18" t="s">
        <v>26</v>
      </c>
    </row>
    <row r="10275" spans="1:21" ht="15" customHeight="1" x14ac:dyDescent="0.15">
      <c r="A10275" s="10" t="s">
        <v>10323</v>
      </c>
      <c r="B10275" s="11" t="s">
        <v>41</v>
      </c>
      <c r="C10275" s="11" t="s">
        <v>115</v>
      </c>
      <c r="D10275" s="12">
        <v>45789</v>
      </c>
      <c r="E10275" s="11">
        <v>1276</v>
      </c>
      <c r="F10275" s="11" t="s">
        <v>33</v>
      </c>
      <c r="G10275" s="13">
        <v>268.37</v>
      </c>
      <c r="H10275" s="14">
        <f t="shared" si="1120"/>
        <v>342440.12</v>
      </c>
      <c r="I10275" s="14">
        <f>IF(F10275="GHS",H10275,H10275*Assumptions!$B$4)</f>
        <v>342440.12</v>
      </c>
      <c r="J10275" s="15" t="str">
        <f>INDEX(Assumptions!$B$8:$B$12,MATCH(B10275,Assumptions!$A$8:$A$12,0))</f>
        <v>Weighted Average</v>
      </c>
      <c r="K10275" s="16">
        <f>G10275/(1-INDEX(Assumptions!$D$8:$D$12,MATCH(B10275,Assumptions!$A$8:$A$12,0)))</f>
        <v>412.87692307692305</v>
      </c>
      <c r="L10275" s="16">
        <f t="shared" si="1121"/>
        <v>8.0510999999999999</v>
      </c>
      <c r="M10275" s="16">
        <f t="shared" si="1122"/>
        <v>20.643846153846155</v>
      </c>
      <c r="N10275" s="14">
        <f>E10275*(K10275-L10275-M10275)*IF(F10275="GHS",1,Assumptions!$B$4)</f>
        <v>490216.20255384612</v>
      </c>
      <c r="O10275" s="15">
        <f t="shared" ca="1" si="1123"/>
        <v>497</v>
      </c>
      <c r="P10275" s="15" t="str">
        <f t="shared" ca="1" si="1124"/>
        <v>365d+</v>
      </c>
      <c r="Q10275" s="17">
        <f ca="1">IF(P10275="0-90d",0,IF(P10275="91-180d",INDEX(Assumptions!$F$8:$F$12,MATCH(B10275,Assumptions!$A$8:$A$12,0)),IF(P10275="181-365d",INDEX(Assumptions!$G$8:$G$12,MATCH(B10275,Assumptions!$A$8:$A$12,0)),INDEX(Assumptions!$H$8:$H$12,MATCH(B10275,Assumptions!$A$8:$A$12,0)))))</f>
        <v>0.8</v>
      </c>
      <c r="R10275" s="14">
        <f t="shared" ca="1" si="1125"/>
        <v>273952.09600000002</v>
      </c>
      <c r="S10275" s="14">
        <f t="shared" ca="1" si="1126"/>
        <v>68488.023999999976</v>
      </c>
      <c r="T10275" s="11" t="s">
        <v>25</v>
      </c>
      <c r="U10275" s="18" t="s">
        <v>26</v>
      </c>
    </row>
    <row r="10276" spans="1:21" ht="15" customHeight="1" x14ac:dyDescent="0.15">
      <c r="A10276" s="10" t="s">
        <v>10324</v>
      </c>
      <c r="B10276" s="11" t="s">
        <v>41</v>
      </c>
      <c r="C10276" s="11" t="s">
        <v>44</v>
      </c>
      <c r="D10276" s="12">
        <v>45764</v>
      </c>
      <c r="E10276" s="11">
        <v>3037</v>
      </c>
      <c r="F10276" s="11" t="s">
        <v>33</v>
      </c>
      <c r="G10276" s="13">
        <v>422.44</v>
      </c>
      <c r="H10276" s="14">
        <f t="shared" si="1120"/>
        <v>1282950.28</v>
      </c>
      <c r="I10276" s="14">
        <f>IF(F10276="GHS",H10276,H10276*Assumptions!$B$4)</f>
        <v>1282950.28</v>
      </c>
      <c r="J10276" s="15" t="str">
        <f>INDEX(Assumptions!$B$8:$B$12,MATCH(B10276,Assumptions!$A$8:$A$12,0))</f>
        <v>Weighted Average</v>
      </c>
      <c r="K10276" s="16">
        <f>G10276/(1-INDEX(Assumptions!$D$8:$D$12,MATCH(B10276,Assumptions!$A$8:$A$12,0)))</f>
        <v>649.90769230769229</v>
      </c>
      <c r="L10276" s="16">
        <f t="shared" si="1121"/>
        <v>12.6732</v>
      </c>
      <c r="M10276" s="16">
        <f t="shared" si="1122"/>
        <v>32.495384615384616</v>
      </c>
      <c r="N10276" s="14">
        <f>E10276*(K10276-L10276-M10276)*IF(F10276="GHS",1,Assumptions!$B$4)</f>
        <v>1836592.6700615385</v>
      </c>
      <c r="O10276" s="15">
        <f t="shared" ca="1" si="1123"/>
        <v>522</v>
      </c>
      <c r="P10276" s="15" t="str">
        <f t="shared" ca="1" si="1124"/>
        <v>365d+</v>
      </c>
      <c r="Q10276" s="17">
        <f ca="1">IF(P10276="0-90d",0,IF(P10276="91-180d",INDEX(Assumptions!$F$8:$F$12,MATCH(B10276,Assumptions!$A$8:$A$12,0)),IF(P10276="181-365d",INDEX(Assumptions!$G$8:$G$12,MATCH(B10276,Assumptions!$A$8:$A$12,0)),INDEX(Assumptions!$H$8:$H$12,MATCH(B10276,Assumptions!$A$8:$A$12,0)))))</f>
        <v>0.8</v>
      </c>
      <c r="R10276" s="14">
        <f t="shared" ca="1" si="1125"/>
        <v>1026360.224</v>
      </c>
      <c r="S10276" s="14">
        <f t="shared" ca="1" si="1126"/>
        <v>256590.05599999998</v>
      </c>
      <c r="T10276" s="11" t="s">
        <v>25</v>
      </c>
      <c r="U10276" s="18" t="s">
        <v>26</v>
      </c>
    </row>
    <row r="10277" spans="1:21" ht="15" customHeight="1" x14ac:dyDescent="0.15">
      <c r="A10277" s="10" t="s">
        <v>10325</v>
      </c>
      <c r="B10277" s="11" t="s">
        <v>41</v>
      </c>
      <c r="C10277" s="11" t="s">
        <v>42</v>
      </c>
      <c r="D10277" s="12">
        <v>46013</v>
      </c>
      <c r="E10277" s="11">
        <v>4347</v>
      </c>
      <c r="F10277" s="11" t="s">
        <v>33</v>
      </c>
      <c r="G10277" s="13">
        <v>414.28</v>
      </c>
      <c r="H10277" s="14">
        <f t="shared" si="1120"/>
        <v>1800875.16</v>
      </c>
      <c r="I10277" s="14">
        <f>IF(F10277="GHS",H10277,H10277*Assumptions!$B$4)</f>
        <v>1800875.16</v>
      </c>
      <c r="J10277" s="15" t="str">
        <f>INDEX(Assumptions!$B$8:$B$12,MATCH(B10277,Assumptions!$A$8:$A$12,0))</f>
        <v>Weighted Average</v>
      </c>
      <c r="K10277" s="16">
        <f>G10277/(1-INDEX(Assumptions!$D$8:$D$12,MATCH(B10277,Assumptions!$A$8:$A$12,0)))</f>
        <v>637.35384615384612</v>
      </c>
      <c r="L10277" s="16">
        <f t="shared" si="1121"/>
        <v>12.428399999999998</v>
      </c>
      <c r="M10277" s="16">
        <f t="shared" si="1122"/>
        <v>31.867692307692309</v>
      </c>
      <c r="N10277" s="14">
        <f>E10277*(K10277-L10277-M10277)*IF(F10277="GHS",1,Assumptions!$B$4)</f>
        <v>2578022.0559692304</v>
      </c>
      <c r="O10277" s="15">
        <f t="shared" ca="1" si="1123"/>
        <v>273</v>
      </c>
      <c r="P10277" s="15" t="str">
        <f t="shared" ca="1" si="1124"/>
        <v>181-365d</v>
      </c>
      <c r="Q10277" s="17">
        <f ca="1">IF(P10277="0-90d",0,IF(P10277="91-180d",INDEX(Assumptions!$F$8:$F$12,MATCH(B10277,Assumptions!$A$8:$A$12,0)),IF(P10277="181-365d",INDEX(Assumptions!$G$8:$G$12,MATCH(B10277,Assumptions!$A$8:$A$12,0)),INDEX(Assumptions!$H$8:$H$12,MATCH(B10277,Assumptions!$A$8:$A$12,0)))))</f>
        <v>0.35</v>
      </c>
      <c r="R10277" s="14">
        <f t="shared" ca="1" si="1125"/>
        <v>630306.30599999998</v>
      </c>
      <c r="S10277" s="14">
        <f t="shared" ca="1" si="1126"/>
        <v>1170568.8539999998</v>
      </c>
      <c r="T10277" s="11" t="s">
        <v>25</v>
      </c>
      <c r="U10277" s="18" t="s">
        <v>36</v>
      </c>
    </row>
    <row r="10278" spans="1:21" ht="15" customHeight="1" x14ac:dyDescent="0.15">
      <c r="A10278" s="10" t="s">
        <v>10326</v>
      </c>
      <c r="B10278" s="11" t="s">
        <v>31</v>
      </c>
      <c r="C10278" s="11" t="s">
        <v>76</v>
      </c>
      <c r="D10278" s="12">
        <v>46044</v>
      </c>
      <c r="E10278" s="11">
        <v>4206</v>
      </c>
      <c r="F10278" s="11" t="s">
        <v>33</v>
      </c>
      <c r="G10278" s="13">
        <v>718.03</v>
      </c>
      <c r="H10278" s="14">
        <f t="shared" si="1120"/>
        <v>3020034.1799999997</v>
      </c>
      <c r="I10278" s="14">
        <f>IF(F10278="GHS",H10278,H10278*Assumptions!$B$4)</f>
        <v>3020034.1799999997</v>
      </c>
      <c r="J10278" s="15" t="str">
        <f>INDEX(Assumptions!$B$8:$B$12,MATCH(B10278,Assumptions!$A$8:$A$12,0))</f>
        <v>Weighted Average</v>
      </c>
      <c r="K10278" s="16">
        <f>G10278/(1-INDEX(Assumptions!$D$8:$D$12,MATCH(B10278,Assumptions!$A$8:$A$12,0)))</f>
        <v>997.26388888888891</v>
      </c>
      <c r="L10278" s="16">
        <f t="shared" si="1121"/>
        <v>21.540899999999997</v>
      </c>
      <c r="M10278" s="16">
        <f t="shared" si="1122"/>
        <v>49.863194444444446</v>
      </c>
      <c r="N10278" s="14">
        <f>E10278*(K10278-L10278-M10278)*IF(F10278="GHS",1,Assumptions!$B$4)</f>
        <v>3894166.2954333336</v>
      </c>
      <c r="O10278" s="15">
        <f t="shared" ca="1" si="1123"/>
        <v>242</v>
      </c>
      <c r="P10278" s="15" t="str">
        <f t="shared" ca="1" si="1124"/>
        <v>181-365d</v>
      </c>
      <c r="Q10278" s="17">
        <f ca="1">IF(P10278="0-90d",0,IF(P10278="91-180d",INDEX(Assumptions!$F$8:$F$12,MATCH(B10278,Assumptions!$A$8:$A$12,0)),IF(P10278="181-365d",INDEX(Assumptions!$G$8:$G$12,MATCH(B10278,Assumptions!$A$8:$A$12,0)),INDEX(Assumptions!$H$8:$H$12,MATCH(B10278,Assumptions!$A$8:$A$12,0)))))</f>
        <v>0.2</v>
      </c>
      <c r="R10278" s="14">
        <f t="shared" ca="1" si="1125"/>
        <v>604006.83600000001</v>
      </c>
      <c r="S10278" s="14">
        <f t="shared" ca="1" si="1126"/>
        <v>2416027.3439999996</v>
      </c>
      <c r="T10278" s="11" t="s">
        <v>25</v>
      </c>
      <c r="U10278" s="18" t="s">
        <v>26</v>
      </c>
    </row>
    <row r="10279" spans="1:21" ht="15" customHeight="1" x14ac:dyDescent="0.15">
      <c r="A10279" s="10" t="s">
        <v>10327</v>
      </c>
      <c r="B10279" s="11" t="s">
        <v>28</v>
      </c>
      <c r="C10279" s="11" t="s">
        <v>35</v>
      </c>
      <c r="D10279" s="12">
        <v>45780</v>
      </c>
      <c r="E10279" s="11">
        <v>3763</v>
      </c>
      <c r="F10279" s="11" t="s">
        <v>24</v>
      </c>
      <c r="G10279" s="13">
        <v>4286.5200000000004</v>
      </c>
      <c r="H10279" s="14">
        <f t="shared" si="1120"/>
        <v>16130174.760000002</v>
      </c>
      <c r="I10279" s="14">
        <f>IF(F10279="GHS",H10279,H10279*Assumptions!$B$4)</f>
        <v>174205887.40800002</v>
      </c>
      <c r="J10279" s="15" t="str">
        <f>INDEX(Assumptions!$B$8:$B$12,MATCH(B10279,Assumptions!$A$8:$A$12,0))</f>
        <v>Fair Value Less Costs to Sell</v>
      </c>
      <c r="K10279" s="16">
        <f>G10279/(1-INDEX(Assumptions!$D$8:$D$12,MATCH(B10279,Assumptions!$A$8:$A$12,0)))</f>
        <v>4871.045454545455</v>
      </c>
      <c r="L10279" s="16">
        <f t="shared" si="1121"/>
        <v>128.59560000000002</v>
      </c>
      <c r="M10279" s="16">
        <f t="shared" si="1122"/>
        <v>243.55227272727276</v>
      </c>
      <c r="N10279" s="14">
        <f>E10279*(K10279-L10279-M10279)*IF(F10279="GHS",1,Assumptions!$B$4)</f>
        <v>182836997.28412369</v>
      </c>
      <c r="O10279" s="15">
        <f t="shared" ca="1" si="1123"/>
        <v>506</v>
      </c>
      <c r="P10279" s="15" t="str">
        <f t="shared" ca="1" si="1124"/>
        <v>365d+</v>
      </c>
      <c r="Q10279" s="17">
        <f ca="1">IF(P10279="0-90d",0,IF(P10279="91-180d",INDEX(Assumptions!$F$8:$F$12,MATCH(B10279,Assumptions!$A$8:$A$12,0)),IF(P10279="181-365d",INDEX(Assumptions!$G$8:$G$12,MATCH(B10279,Assumptions!$A$8:$A$12,0)),INDEX(Assumptions!$H$8:$H$12,MATCH(B10279,Assumptions!$A$8:$A$12,0)))))</f>
        <v>0.4</v>
      </c>
      <c r="R10279" s="14">
        <f t="shared" ca="1" si="1125"/>
        <v>69682354.963200018</v>
      </c>
      <c r="S10279" s="14">
        <f t="shared" ca="1" si="1126"/>
        <v>104523532.4448</v>
      </c>
      <c r="T10279" s="11" t="s">
        <v>25</v>
      </c>
      <c r="U10279" s="18" t="s">
        <v>26</v>
      </c>
    </row>
    <row r="10280" spans="1:21" ht="15" customHeight="1" x14ac:dyDescent="0.15">
      <c r="A10280" s="10" t="s">
        <v>10328</v>
      </c>
      <c r="B10280" s="11" t="s">
        <v>41</v>
      </c>
      <c r="C10280" s="11" t="s">
        <v>49</v>
      </c>
      <c r="D10280" s="12">
        <v>46213</v>
      </c>
      <c r="E10280" s="11">
        <v>487</v>
      </c>
      <c r="F10280" s="11" t="s">
        <v>33</v>
      </c>
      <c r="G10280" s="13">
        <v>319.45</v>
      </c>
      <c r="H10280" s="14">
        <f t="shared" si="1120"/>
        <v>155572.15</v>
      </c>
      <c r="I10280" s="14">
        <f>IF(F10280="GHS",H10280,H10280*Assumptions!$B$4)</f>
        <v>155572.15</v>
      </c>
      <c r="J10280" s="15" t="str">
        <f>INDEX(Assumptions!$B$8:$B$12,MATCH(B10280,Assumptions!$A$8:$A$12,0))</f>
        <v>Weighted Average</v>
      </c>
      <c r="K10280" s="16">
        <f>G10280/(1-INDEX(Assumptions!$D$8:$D$12,MATCH(B10280,Assumptions!$A$8:$A$12,0)))</f>
        <v>491.46153846153845</v>
      </c>
      <c r="L10280" s="16">
        <f t="shared" si="1121"/>
        <v>9.583499999999999</v>
      </c>
      <c r="M10280" s="16">
        <f t="shared" si="1122"/>
        <v>24.573076923076925</v>
      </c>
      <c r="N10280" s="14">
        <f>E10280*(K10280-L10280-M10280)*IF(F10280="GHS",1,Assumptions!$B$4)</f>
        <v>222707.51626923075</v>
      </c>
      <c r="O10280" s="15">
        <f t="shared" ca="1" si="1123"/>
        <v>73</v>
      </c>
      <c r="P10280" s="15" t="str">
        <f t="shared" ca="1" si="1124"/>
        <v>0-90d</v>
      </c>
      <c r="Q10280" s="17">
        <f ca="1">IF(P10280="0-90d",0,IF(P10280="91-180d",INDEX(Assumptions!$F$8:$F$12,MATCH(B10280,Assumptions!$A$8:$A$12,0)),IF(P10280="181-365d",INDEX(Assumptions!$G$8:$G$12,MATCH(B10280,Assumptions!$A$8:$A$12,0)),INDEX(Assumptions!$H$8:$H$12,MATCH(B10280,Assumptions!$A$8:$A$12,0)))))</f>
        <v>0</v>
      </c>
      <c r="R10280" s="14">
        <f t="shared" ca="1" si="1125"/>
        <v>0</v>
      </c>
      <c r="S10280" s="14">
        <f t="shared" ca="1" si="1126"/>
        <v>155572.15</v>
      </c>
      <c r="T10280" s="11" t="s">
        <v>25</v>
      </c>
      <c r="U10280" s="18" t="s">
        <v>26</v>
      </c>
    </row>
    <row r="10281" spans="1:21" ht="15" customHeight="1" x14ac:dyDescent="0.15">
      <c r="A10281" s="10" t="s">
        <v>10329</v>
      </c>
      <c r="B10281" s="11" t="s">
        <v>28</v>
      </c>
      <c r="C10281" s="11" t="s">
        <v>35</v>
      </c>
      <c r="D10281" s="12">
        <v>46179</v>
      </c>
      <c r="E10281" s="11">
        <v>4797</v>
      </c>
      <c r="F10281" s="11" t="s">
        <v>24</v>
      </c>
      <c r="G10281" s="13">
        <v>5463.27</v>
      </c>
      <c r="H10281" s="14">
        <f t="shared" si="1120"/>
        <v>26207306.190000001</v>
      </c>
      <c r="I10281" s="14">
        <f>IF(F10281="GHS",H10281,H10281*Assumptions!$B$4)</f>
        <v>283038906.85200006</v>
      </c>
      <c r="J10281" s="15" t="str">
        <f>INDEX(Assumptions!$B$8:$B$12,MATCH(B10281,Assumptions!$A$8:$A$12,0))</f>
        <v>Fair Value Less Costs to Sell</v>
      </c>
      <c r="K10281" s="16">
        <f>G10281/(1-INDEX(Assumptions!$D$8:$D$12,MATCH(B10281,Assumptions!$A$8:$A$12,0)))</f>
        <v>6208.261363636364</v>
      </c>
      <c r="L10281" s="16">
        <f t="shared" si="1121"/>
        <v>163.8981</v>
      </c>
      <c r="M10281" s="16">
        <f t="shared" si="1122"/>
        <v>310.41306818181823</v>
      </c>
      <c r="N10281" s="14">
        <f>E10281*(K10281-L10281-M10281)*IF(F10281="GHS",1,Assumptions!$B$4)</f>
        <v>297062198.14603096</v>
      </c>
      <c r="O10281" s="15">
        <f t="shared" ca="1" si="1123"/>
        <v>107</v>
      </c>
      <c r="P10281" s="15" t="str">
        <f t="shared" ca="1" si="1124"/>
        <v>91-180d</v>
      </c>
      <c r="Q10281" s="17">
        <f ca="1">IF(P10281="0-90d",0,IF(P10281="91-180d",INDEX(Assumptions!$F$8:$F$12,MATCH(B10281,Assumptions!$A$8:$A$12,0)),IF(P10281="181-365d",INDEX(Assumptions!$G$8:$G$12,MATCH(B10281,Assumptions!$A$8:$A$12,0)),INDEX(Assumptions!$H$8:$H$12,MATCH(B10281,Assumptions!$A$8:$A$12,0)))))</f>
        <v>0.02</v>
      </c>
      <c r="R10281" s="14">
        <f t="shared" ca="1" si="1125"/>
        <v>5660778.1370400013</v>
      </c>
      <c r="S10281" s="14">
        <f t="shared" ca="1" si="1126"/>
        <v>277378128.71496004</v>
      </c>
      <c r="T10281" s="11" t="s">
        <v>50</v>
      </c>
      <c r="U10281" s="18" t="s">
        <v>26</v>
      </c>
    </row>
    <row r="10282" spans="1:21" ht="15" customHeight="1" x14ac:dyDescent="0.15">
      <c r="A10282" s="10" t="s">
        <v>10330</v>
      </c>
      <c r="B10282" s="11" t="s">
        <v>41</v>
      </c>
      <c r="C10282" s="11" t="s">
        <v>42</v>
      </c>
      <c r="D10282" s="12">
        <v>45974</v>
      </c>
      <c r="E10282" s="11">
        <v>3643</v>
      </c>
      <c r="F10282" s="11" t="s">
        <v>33</v>
      </c>
      <c r="G10282" s="13">
        <v>586.24</v>
      </c>
      <c r="H10282" s="14">
        <f t="shared" si="1120"/>
        <v>2135672.3199999998</v>
      </c>
      <c r="I10282" s="14">
        <f>IF(F10282="GHS",H10282,H10282*Assumptions!$B$4)</f>
        <v>2135672.3199999998</v>
      </c>
      <c r="J10282" s="15" t="str">
        <f>INDEX(Assumptions!$B$8:$B$12,MATCH(B10282,Assumptions!$A$8:$A$12,0))</f>
        <v>Weighted Average</v>
      </c>
      <c r="K10282" s="16">
        <f>G10282/(1-INDEX(Assumptions!$D$8:$D$12,MATCH(B10282,Assumptions!$A$8:$A$12,0)))</f>
        <v>901.90769230769229</v>
      </c>
      <c r="L10282" s="16">
        <f t="shared" si="1121"/>
        <v>17.587199999999999</v>
      </c>
      <c r="M10282" s="16">
        <f t="shared" si="1122"/>
        <v>45.095384615384617</v>
      </c>
      <c r="N10282" s="14">
        <f>E10282*(K10282-L10282-M10282)*IF(F10282="GHS",1,Assumptions!$B$4)</f>
        <v>3057297.0673230765</v>
      </c>
      <c r="O10282" s="15">
        <f t="shared" ca="1" si="1123"/>
        <v>312</v>
      </c>
      <c r="P10282" s="15" t="str">
        <f t="shared" ca="1" si="1124"/>
        <v>181-365d</v>
      </c>
      <c r="Q10282" s="17">
        <f ca="1">IF(P10282="0-90d",0,IF(P10282="91-180d",INDEX(Assumptions!$F$8:$F$12,MATCH(B10282,Assumptions!$A$8:$A$12,0)),IF(P10282="181-365d",INDEX(Assumptions!$G$8:$G$12,MATCH(B10282,Assumptions!$A$8:$A$12,0)),INDEX(Assumptions!$H$8:$H$12,MATCH(B10282,Assumptions!$A$8:$A$12,0)))))</f>
        <v>0.35</v>
      </c>
      <c r="R10282" s="14">
        <f t="shared" ca="1" si="1125"/>
        <v>747485.31199999992</v>
      </c>
      <c r="S10282" s="14">
        <f t="shared" ca="1" si="1126"/>
        <v>1388187.0079999999</v>
      </c>
      <c r="T10282" s="11" t="s">
        <v>25</v>
      </c>
      <c r="U10282" s="18" t="s">
        <v>36</v>
      </c>
    </row>
    <row r="10283" spans="1:21" ht="15" customHeight="1" x14ac:dyDescent="0.15">
      <c r="A10283" s="10" t="s">
        <v>10331</v>
      </c>
      <c r="B10283" s="11" t="s">
        <v>31</v>
      </c>
      <c r="C10283" s="11" t="s">
        <v>76</v>
      </c>
      <c r="D10283" s="12">
        <v>46011</v>
      </c>
      <c r="E10283" s="11">
        <v>2416</v>
      </c>
      <c r="F10283" s="11" t="s">
        <v>33</v>
      </c>
      <c r="G10283" s="13">
        <v>1575.41</v>
      </c>
      <c r="H10283" s="14">
        <f t="shared" si="1120"/>
        <v>3806190.56</v>
      </c>
      <c r="I10283" s="14">
        <f>IF(F10283="GHS",H10283,H10283*Assumptions!$B$4)</f>
        <v>3806190.56</v>
      </c>
      <c r="J10283" s="15" t="str">
        <f>INDEX(Assumptions!$B$8:$B$12,MATCH(B10283,Assumptions!$A$8:$A$12,0))</f>
        <v>Weighted Average</v>
      </c>
      <c r="K10283" s="16">
        <f>G10283/(1-INDEX(Assumptions!$D$8:$D$12,MATCH(B10283,Assumptions!$A$8:$A$12,0)))</f>
        <v>2188.0694444444448</v>
      </c>
      <c r="L10283" s="16">
        <f t="shared" si="1121"/>
        <v>47.262300000000003</v>
      </c>
      <c r="M10283" s="16">
        <f t="shared" si="1122"/>
        <v>109.40347222222225</v>
      </c>
      <c r="N10283" s="14">
        <f>E10283*(K10283-L10283-M10283)*IF(F10283="GHS",1,Assumptions!$B$4)</f>
        <v>4907871.27208889</v>
      </c>
      <c r="O10283" s="15">
        <f t="shared" ca="1" si="1123"/>
        <v>275</v>
      </c>
      <c r="P10283" s="15" t="str">
        <f t="shared" ca="1" si="1124"/>
        <v>181-365d</v>
      </c>
      <c r="Q10283" s="17">
        <f ca="1">IF(P10283="0-90d",0,IF(P10283="91-180d",INDEX(Assumptions!$F$8:$F$12,MATCH(B10283,Assumptions!$A$8:$A$12,0)),IF(P10283="181-365d",INDEX(Assumptions!$G$8:$G$12,MATCH(B10283,Assumptions!$A$8:$A$12,0)),INDEX(Assumptions!$H$8:$H$12,MATCH(B10283,Assumptions!$A$8:$A$12,0)))))</f>
        <v>0.2</v>
      </c>
      <c r="R10283" s="14">
        <f t="shared" ca="1" si="1125"/>
        <v>761238.11200000008</v>
      </c>
      <c r="S10283" s="14">
        <f t="shared" ca="1" si="1126"/>
        <v>3044952.4479999999</v>
      </c>
      <c r="T10283" s="11" t="s">
        <v>25</v>
      </c>
      <c r="U10283" s="18" t="s">
        <v>36</v>
      </c>
    </row>
    <row r="10284" spans="1:21" ht="15" customHeight="1" x14ac:dyDescent="0.15">
      <c r="A10284" s="10" t="s">
        <v>10332</v>
      </c>
      <c r="B10284" s="11" t="s">
        <v>41</v>
      </c>
      <c r="C10284" s="11" t="s">
        <v>115</v>
      </c>
      <c r="D10284" s="12">
        <v>45752</v>
      </c>
      <c r="E10284" s="11">
        <v>1746</v>
      </c>
      <c r="F10284" s="11" t="s">
        <v>33</v>
      </c>
      <c r="G10284" s="13">
        <v>431.17</v>
      </c>
      <c r="H10284" s="14">
        <f t="shared" si="1120"/>
        <v>752822.82000000007</v>
      </c>
      <c r="I10284" s="14">
        <f>IF(F10284="GHS",H10284,H10284*Assumptions!$B$4)</f>
        <v>752822.82000000007</v>
      </c>
      <c r="J10284" s="15" t="str">
        <f>INDEX(Assumptions!$B$8:$B$12,MATCH(B10284,Assumptions!$A$8:$A$12,0))</f>
        <v>Weighted Average</v>
      </c>
      <c r="K10284" s="16">
        <f>G10284/(1-INDEX(Assumptions!$D$8:$D$12,MATCH(B10284,Assumptions!$A$8:$A$12,0)))</f>
        <v>663.3384615384615</v>
      </c>
      <c r="L10284" s="16">
        <f t="shared" si="1121"/>
        <v>12.9351</v>
      </c>
      <c r="M10284" s="16">
        <f t="shared" si="1122"/>
        <v>33.166923076923077</v>
      </c>
      <c r="N10284" s="14">
        <f>E10284*(K10284-L10284-M10284)*IF(F10284="GHS",1,Assumptions!$B$4)</f>
        <v>1077694.8215538459</v>
      </c>
      <c r="O10284" s="15">
        <f t="shared" ca="1" si="1123"/>
        <v>534</v>
      </c>
      <c r="P10284" s="15" t="str">
        <f t="shared" ca="1" si="1124"/>
        <v>365d+</v>
      </c>
      <c r="Q10284" s="17">
        <f ca="1">IF(P10284="0-90d",0,IF(P10284="91-180d",INDEX(Assumptions!$F$8:$F$12,MATCH(B10284,Assumptions!$A$8:$A$12,0)),IF(P10284="181-365d",INDEX(Assumptions!$G$8:$G$12,MATCH(B10284,Assumptions!$A$8:$A$12,0)),INDEX(Assumptions!$H$8:$H$12,MATCH(B10284,Assumptions!$A$8:$A$12,0)))))</f>
        <v>0.8</v>
      </c>
      <c r="R10284" s="14">
        <f t="shared" ca="1" si="1125"/>
        <v>602258.25600000005</v>
      </c>
      <c r="S10284" s="14">
        <f t="shared" ca="1" si="1126"/>
        <v>150564.56400000001</v>
      </c>
      <c r="T10284" s="11" t="s">
        <v>50</v>
      </c>
      <c r="U10284" s="18" t="s">
        <v>26</v>
      </c>
    </row>
    <row r="10285" spans="1:21" ht="15" customHeight="1" x14ac:dyDescent="0.15">
      <c r="A10285" s="10" t="s">
        <v>10333</v>
      </c>
      <c r="B10285" s="11" t="s">
        <v>41</v>
      </c>
      <c r="C10285" s="11" t="s">
        <v>42</v>
      </c>
      <c r="D10285" s="12">
        <v>45745</v>
      </c>
      <c r="E10285" s="11">
        <v>794</v>
      </c>
      <c r="F10285" s="11" t="s">
        <v>33</v>
      </c>
      <c r="G10285" s="13">
        <v>795.41</v>
      </c>
      <c r="H10285" s="14">
        <f t="shared" si="1120"/>
        <v>631555.53999999992</v>
      </c>
      <c r="I10285" s="14">
        <f>IF(F10285="GHS",H10285,H10285*Assumptions!$B$4)</f>
        <v>631555.53999999992</v>
      </c>
      <c r="J10285" s="15" t="str">
        <f>INDEX(Assumptions!$B$8:$B$12,MATCH(B10285,Assumptions!$A$8:$A$12,0))</f>
        <v>Weighted Average</v>
      </c>
      <c r="K10285" s="16">
        <f>G10285/(1-INDEX(Assumptions!$D$8:$D$12,MATCH(B10285,Assumptions!$A$8:$A$12,0)))</f>
        <v>1223.7076923076922</v>
      </c>
      <c r="L10285" s="16">
        <f t="shared" si="1121"/>
        <v>23.862299999999998</v>
      </c>
      <c r="M10285" s="16">
        <f t="shared" si="1122"/>
        <v>61.185384615384613</v>
      </c>
      <c r="N10285" s="14">
        <f>E10285*(K10285-L10285-M10285)*IF(F10285="GHS",1,Assumptions!$B$4)</f>
        <v>904096.04610769218</v>
      </c>
      <c r="O10285" s="15">
        <f t="shared" ca="1" si="1123"/>
        <v>541</v>
      </c>
      <c r="P10285" s="15" t="str">
        <f t="shared" ca="1" si="1124"/>
        <v>365d+</v>
      </c>
      <c r="Q10285" s="17">
        <f ca="1">IF(P10285="0-90d",0,IF(P10285="91-180d",INDEX(Assumptions!$F$8:$F$12,MATCH(B10285,Assumptions!$A$8:$A$12,0)),IF(P10285="181-365d",INDEX(Assumptions!$G$8:$G$12,MATCH(B10285,Assumptions!$A$8:$A$12,0)),INDEX(Assumptions!$H$8:$H$12,MATCH(B10285,Assumptions!$A$8:$A$12,0)))))</f>
        <v>0.8</v>
      </c>
      <c r="R10285" s="14">
        <f t="shared" ca="1" si="1125"/>
        <v>505244.43199999997</v>
      </c>
      <c r="S10285" s="14">
        <f t="shared" ca="1" si="1126"/>
        <v>126311.10799999995</v>
      </c>
      <c r="T10285" s="11" t="s">
        <v>25</v>
      </c>
      <c r="U10285" s="18" t="s">
        <v>26</v>
      </c>
    </row>
    <row r="10286" spans="1:21" ht="15" customHeight="1" x14ac:dyDescent="0.15">
      <c r="A10286" s="10" t="s">
        <v>10334</v>
      </c>
      <c r="B10286" s="11" t="s">
        <v>41</v>
      </c>
      <c r="C10286" s="11" t="s">
        <v>49</v>
      </c>
      <c r="D10286" s="12">
        <v>45786</v>
      </c>
      <c r="E10286" s="11">
        <v>923</v>
      </c>
      <c r="F10286" s="11" t="s">
        <v>33</v>
      </c>
      <c r="G10286" s="13">
        <v>393.75</v>
      </c>
      <c r="H10286" s="14">
        <f t="shared" si="1120"/>
        <v>363431.25</v>
      </c>
      <c r="I10286" s="14">
        <f>IF(F10286="GHS",H10286,H10286*Assumptions!$B$4)</f>
        <v>363431.25</v>
      </c>
      <c r="J10286" s="15" t="str">
        <f>INDEX(Assumptions!$B$8:$B$12,MATCH(B10286,Assumptions!$A$8:$A$12,0))</f>
        <v>Weighted Average</v>
      </c>
      <c r="K10286" s="16">
        <f>G10286/(1-INDEX(Assumptions!$D$8:$D$12,MATCH(B10286,Assumptions!$A$8:$A$12,0)))</f>
        <v>605.76923076923072</v>
      </c>
      <c r="L10286" s="16">
        <f t="shared" si="1121"/>
        <v>11.8125</v>
      </c>
      <c r="M10286" s="16">
        <f t="shared" si="1122"/>
        <v>30.288461538461537</v>
      </c>
      <c r="N10286" s="14">
        <f>E10286*(K10286-L10286-M10286)*IF(F10286="GHS",1,Assumptions!$B$4)</f>
        <v>520265.81249999994</v>
      </c>
      <c r="O10286" s="15">
        <f t="shared" ca="1" si="1123"/>
        <v>500</v>
      </c>
      <c r="P10286" s="15" t="str">
        <f t="shared" ca="1" si="1124"/>
        <v>365d+</v>
      </c>
      <c r="Q10286" s="17">
        <f ca="1">IF(P10286="0-90d",0,IF(P10286="91-180d",INDEX(Assumptions!$F$8:$F$12,MATCH(B10286,Assumptions!$A$8:$A$12,0)),IF(P10286="181-365d",INDEX(Assumptions!$G$8:$G$12,MATCH(B10286,Assumptions!$A$8:$A$12,0)),INDEX(Assumptions!$H$8:$H$12,MATCH(B10286,Assumptions!$A$8:$A$12,0)))))</f>
        <v>0.8</v>
      </c>
      <c r="R10286" s="14">
        <f t="shared" ca="1" si="1125"/>
        <v>290745</v>
      </c>
      <c r="S10286" s="14">
        <f t="shared" ca="1" si="1126"/>
        <v>72686.25</v>
      </c>
      <c r="T10286" s="11" t="s">
        <v>25</v>
      </c>
      <c r="U10286" s="18" t="s">
        <v>36</v>
      </c>
    </row>
    <row r="10287" spans="1:21" ht="15" customHeight="1" x14ac:dyDescent="0.15">
      <c r="A10287" s="10" t="s">
        <v>10335</v>
      </c>
      <c r="B10287" s="11" t="s">
        <v>31</v>
      </c>
      <c r="C10287" s="11" t="s">
        <v>63</v>
      </c>
      <c r="D10287" s="12">
        <v>45887</v>
      </c>
      <c r="E10287" s="11">
        <v>4476</v>
      </c>
      <c r="F10287" s="11" t="s">
        <v>33</v>
      </c>
      <c r="G10287" s="13">
        <v>5247.7</v>
      </c>
      <c r="H10287" s="14">
        <f t="shared" si="1120"/>
        <v>23488705.199999999</v>
      </c>
      <c r="I10287" s="14">
        <f>IF(F10287="GHS",H10287,H10287*Assumptions!$B$4)</f>
        <v>23488705.199999999</v>
      </c>
      <c r="J10287" s="15" t="str">
        <f>INDEX(Assumptions!$B$8:$B$12,MATCH(B10287,Assumptions!$A$8:$A$12,0))</f>
        <v>Weighted Average</v>
      </c>
      <c r="K10287" s="16">
        <f>G10287/(1-INDEX(Assumptions!$D$8:$D$12,MATCH(B10287,Assumptions!$A$8:$A$12,0)))</f>
        <v>7288.4722222222226</v>
      </c>
      <c r="L10287" s="16">
        <f t="shared" si="1121"/>
        <v>157.43099999999998</v>
      </c>
      <c r="M10287" s="16">
        <f t="shared" si="1122"/>
        <v>364.42361111111114</v>
      </c>
      <c r="N10287" s="14">
        <f>E10287*(K10287-L10287-M10287)*IF(F10287="GHS",1,Assumptions!$B$4)</f>
        <v>30287380.427333336</v>
      </c>
      <c r="O10287" s="15">
        <f t="shared" ca="1" si="1123"/>
        <v>399</v>
      </c>
      <c r="P10287" s="15" t="str">
        <f t="shared" ca="1" si="1124"/>
        <v>365d+</v>
      </c>
      <c r="Q10287" s="17">
        <f ca="1">IF(P10287="0-90d",0,IF(P10287="91-180d",INDEX(Assumptions!$F$8:$F$12,MATCH(B10287,Assumptions!$A$8:$A$12,0)),IF(P10287="181-365d",INDEX(Assumptions!$G$8:$G$12,MATCH(B10287,Assumptions!$A$8:$A$12,0)),INDEX(Assumptions!$H$8:$H$12,MATCH(B10287,Assumptions!$A$8:$A$12,0)))))</f>
        <v>0.6</v>
      </c>
      <c r="R10287" s="14">
        <f t="shared" ca="1" si="1125"/>
        <v>14093223.119999999</v>
      </c>
      <c r="S10287" s="14">
        <f t="shared" ca="1" si="1126"/>
        <v>9395482.0800000001</v>
      </c>
      <c r="T10287" s="11" t="s">
        <v>25</v>
      </c>
      <c r="U10287" s="18" t="s">
        <v>26</v>
      </c>
    </row>
    <row r="10288" spans="1:21" ht="15" customHeight="1" x14ac:dyDescent="0.15">
      <c r="A10288" s="10" t="s">
        <v>10336</v>
      </c>
      <c r="B10288" s="11" t="s">
        <v>41</v>
      </c>
      <c r="C10288" s="11" t="s">
        <v>115</v>
      </c>
      <c r="D10288" s="12">
        <v>46074</v>
      </c>
      <c r="E10288" s="11">
        <v>4740</v>
      </c>
      <c r="F10288" s="11" t="s">
        <v>33</v>
      </c>
      <c r="G10288" s="13">
        <v>265.81</v>
      </c>
      <c r="H10288" s="14">
        <f t="shared" si="1120"/>
        <v>1259939.3999999999</v>
      </c>
      <c r="I10288" s="14">
        <f>IF(F10288="GHS",H10288,H10288*Assumptions!$B$4)</f>
        <v>1259939.3999999999</v>
      </c>
      <c r="J10288" s="15" t="str">
        <f>INDEX(Assumptions!$B$8:$B$12,MATCH(B10288,Assumptions!$A$8:$A$12,0))</f>
        <v>Weighted Average</v>
      </c>
      <c r="K10288" s="16">
        <f>G10288/(1-INDEX(Assumptions!$D$8:$D$12,MATCH(B10288,Assumptions!$A$8:$A$12,0)))</f>
        <v>408.93846153846152</v>
      </c>
      <c r="L10288" s="16">
        <f t="shared" si="1121"/>
        <v>7.9742999999999995</v>
      </c>
      <c r="M10288" s="16">
        <f t="shared" si="1122"/>
        <v>20.446923076923078</v>
      </c>
      <c r="N10288" s="14">
        <f>E10288*(K10288-L10288-M10288)*IF(F10288="GHS",1,Assumptions!$B$4)</f>
        <v>1803651.7103076922</v>
      </c>
      <c r="O10288" s="15">
        <f t="shared" ca="1" si="1123"/>
        <v>212</v>
      </c>
      <c r="P10288" s="15" t="str">
        <f t="shared" ca="1" si="1124"/>
        <v>181-365d</v>
      </c>
      <c r="Q10288" s="17">
        <f ca="1">IF(P10288="0-90d",0,IF(P10288="91-180d",INDEX(Assumptions!$F$8:$F$12,MATCH(B10288,Assumptions!$A$8:$A$12,0)),IF(P10288="181-365d",INDEX(Assumptions!$G$8:$G$12,MATCH(B10288,Assumptions!$A$8:$A$12,0)),INDEX(Assumptions!$H$8:$H$12,MATCH(B10288,Assumptions!$A$8:$A$12,0)))))</f>
        <v>0.35</v>
      </c>
      <c r="R10288" s="14">
        <f t="shared" ca="1" si="1125"/>
        <v>440978.78999999992</v>
      </c>
      <c r="S10288" s="14">
        <f t="shared" ca="1" si="1126"/>
        <v>818960.61</v>
      </c>
      <c r="T10288" s="11" t="s">
        <v>25</v>
      </c>
      <c r="U10288" s="18" t="s">
        <v>26</v>
      </c>
    </row>
    <row r="10289" spans="1:21" ht="15" customHeight="1" x14ac:dyDescent="0.15">
      <c r="A10289" s="10" t="s">
        <v>10337</v>
      </c>
      <c r="B10289" s="11" t="s">
        <v>28</v>
      </c>
      <c r="C10289" s="11" t="s">
        <v>35</v>
      </c>
      <c r="D10289" s="12">
        <v>45828</v>
      </c>
      <c r="E10289" s="11">
        <v>3110</v>
      </c>
      <c r="F10289" s="11" t="s">
        <v>24</v>
      </c>
      <c r="G10289" s="13">
        <v>5615.95</v>
      </c>
      <c r="H10289" s="14">
        <f t="shared" si="1120"/>
        <v>17465604.5</v>
      </c>
      <c r="I10289" s="14">
        <f>IF(F10289="GHS",H10289,H10289*Assumptions!$B$4)</f>
        <v>188628528.60000002</v>
      </c>
      <c r="J10289" s="15" t="str">
        <f>INDEX(Assumptions!$B$8:$B$12,MATCH(B10289,Assumptions!$A$8:$A$12,0))</f>
        <v>Fair Value Less Costs to Sell</v>
      </c>
      <c r="K10289" s="16">
        <f>G10289/(1-INDEX(Assumptions!$D$8:$D$12,MATCH(B10289,Assumptions!$A$8:$A$12,0)))</f>
        <v>6381.7613636363631</v>
      </c>
      <c r="L10289" s="16">
        <f t="shared" si="1121"/>
        <v>168.4785</v>
      </c>
      <c r="M10289" s="16">
        <f t="shared" si="1122"/>
        <v>319.08806818181819</v>
      </c>
      <c r="N10289" s="14">
        <f>E10289*(K10289-L10289-M10289)*IF(F10289="GHS",1,Assumptions!$B$4)</f>
        <v>197974214.78972727</v>
      </c>
      <c r="O10289" s="15">
        <f t="shared" ca="1" si="1123"/>
        <v>458</v>
      </c>
      <c r="P10289" s="15" t="str">
        <f t="shared" ca="1" si="1124"/>
        <v>365d+</v>
      </c>
      <c r="Q10289" s="17">
        <f ca="1">IF(P10289="0-90d",0,IF(P10289="91-180d",INDEX(Assumptions!$F$8:$F$12,MATCH(B10289,Assumptions!$A$8:$A$12,0)),IF(P10289="181-365d",INDEX(Assumptions!$G$8:$G$12,MATCH(B10289,Assumptions!$A$8:$A$12,0)),INDEX(Assumptions!$H$8:$H$12,MATCH(B10289,Assumptions!$A$8:$A$12,0)))))</f>
        <v>0.4</v>
      </c>
      <c r="R10289" s="14">
        <f t="shared" ca="1" si="1125"/>
        <v>75451411.440000013</v>
      </c>
      <c r="S10289" s="14">
        <f t="shared" ca="1" si="1126"/>
        <v>113177117.16000001</v>
      </c>
      <c r="T10289" s="11" t="s">
        <v>25</v>
      </c>
      <c r="U10289" s="18" t="s">
        <v>36</v>
      </c>
    </row>
    <row r="10290" spans="1:21" ht="15" customHeight="1" x14ac:dyDescent="0.15">
      <c r="A10290" s="10" t="s">
        <v>10338</v>
      </c>
      <c r="B10290" s="11" t="s">
        <v>22</v>
      </c>
      <c r="C10290" s="11" t="s">
        <v>23</v>
      </c>
      <c r="D10290" s="12">
        <v>46029</v>
      </c>
      <c r="E10290" s="11">
        <v>1427</v>
      </c>
      <c r="F10290" s="11" t="s">
        <v>24</v>
      </c>
      <c r="G10290" s="13">
        <v>19427.03</v>
      </c>
      <c r="H10290" s="14">
        <f t="shared" si="1120"/>
        <v>27722371.809999999</v>
      </c>
      <c r="I10290" s="14">
        <f>IF(F10290="GHS",H10290,H10290*Assumptions!$B$4)</f>
        <v>299401615.54799998</v>
      </c>
      <c r="J10290" s="15" t="str">
        <f>INDEX(Assumptions!$B$8:$B$12,MATCH(B10290,Assumptions!$A$8:$A$12,0))</f>
        <v>FIFO</v>
      </c>
      <c r="K10290" s="16">
        <f>G10290/(1-INDEX(Assumptions!$D$8:$D$12,MATCH(B10290,Assumptions!$A$8:$A$12,0)))</f>
        <v>23691.499999999996</v>
      </c>
      <c r="L10290" s="16">
        <f t="shared" si="1121"/>
        <v>582.81089999999995</v>
      </c>
      <c r="M10290" s="16">
        <f t="shared" si="1122"/>
        <v>1184.5749999999998</v>
      </c>
      <c r="N10290" s="14">
        <f>E10290*(K10290-L10290-M10290)*IF(F10290="GHS",1,Assumptions!$B$4)</f>
        <v>337885676.86355996</v>
      </c>
      <c r="O10290" s="15">
        <f t="shared" ca="1" si="1123"/>
        <v>257</v>
      </c>
      <c r="P10290" s="15" t="str">
        <f t="shared" ca="1" si="1124"/>
        <v>181-365d</v>
      </c>
      <c r="Q10290" s="17">
        <f ca="1">IF(P10290="0-90d",0,IF(P10290="91-180d",INDEX(Assumptions!$F$8:$F$12,MATCH(B10290,Assumptions!$A$8:$A$12,0)),IF(P10290="181-365d",INDEX(Assumptions!$G$8:$G$12,MATCH(B10290,Assumptions!$A$8:$A$12,0)),INDEX(Assumptions!$H$8:$H$12,MATCH(B10290,Assumptions!$A$8:$A$12,0)))))</f>
        <v>0.15</v>
      </c>
      <c r="R10290" s="14">
        <f t="shared" ca="1" si="1125"/>
        <v>44910242.332199998</v>
      </c>
      <c r="S10290" s="14">
        <f t="shared" ca="1" si="1126"/>
        <v>254491373.21579999</v>
      </c>
      <c r="T10290" s="11" t="s">
        <v>25</v>
      </c>
      <c r="U10290" s="18" t="s">
        <v>26</v>
      </c>
    </row>
    <row r="10291" spans="1:21" ht="15" customHeight="1" x14ac:dyDescent="0.15">
      <c r="A10291" s="10" t="s">
        <v>10339</v>
      </c>
      <c r="B10291" s="11" t="s">
        <v>28</v>
      </c>
      <c r="C10291" s="11" t="s">
        <v>29</v>
      </c>
      <c r="D10291" s="12">
        <v>46033</v>
      </c>
      <c r="E10291" s="11">
        <v>2677</v>
      </c>
      <c r="F10291" s="11" t="s">
        <v>24</v>
      </c>
      <c r="G10291" s="13">
        <v>10040.85</v>
      </c>
      <c r="H10291" s="14">
        <f t="shared" si="1120"/>
        <v>26879355.449999999</v>
      </c>
      <c r="I10291" s="14">
        <f>IF(F10291="GHS",H10291,H10291*Assumptions!$B$4)</f>
        <v>290297038.86000001</v>
      </c>
      <c r="J10291" s="15" t="str">
        <f>INDEX(Assumptions!$B$8:$B$12,MATCH(B10291,Assumptions!$A$8:$A$12,0))</f>
        <v>Fair Value Less Costs to Sell</v>
      </c>
      <c r="K10291" s="16">
        <f>G10291/(1-INDEX(Assumptions!$D$8:$D$12,MATCH(B10291,Assumptions!$A$8:$A$12,0)))</f>
        <v>11410.056818181818</v>
      </c>
      <c r="L10291" s="16">
        <f t="shared" si="1121"/>
        <v>301.22550000000001</v>
      </c>
      <c r="M10291" s="16">
        <f t="shared" si="1122"/>
        <v>570.50284090909088</v>
      </c>
      <c r="N10291" s="14">
        <f>E10291*(K10291-L10291-M10291)*IF(F10291="GHS",1,Assumptions!$B$4)</f>
        <v>304679937.60351819</v>
      </c>
      <c r="O10291" s="15">
        <f t="shared" ca="1" si="1123"/>
        <v>253</v>
      </c>
      <c r="P10291" s="15" t="str">
        <f t="shared" ca="1" si="1124"/>
        <v>181-365d</v>
      </c>
      <c r="Q10291" s="17">
        <f ca="1">IF(P10291="0-90d",0,IF(P10291="91-180d",INDEX(Assumptions!$F$8:$F$12,MATCH(B10291,Assumptions!$A$8:$A$12,0)),IF(P10291="181-365d",INDEX(Assumptions!$G$8:$G$12,MATCH(B10291,Assumptions!$A$8:$A$12,0)),INDEX(Assumptions!$H$8:$H$12,MATCH(B10291,Assumptions!$A$8:$A$12,0)))))</f>
        <v>0.1</v>
      </c>
      <c r="R10291" s="14">
        <f t="shared" ca="1" si="1125"/>
        <v>29029703.886000004</v>
      </c>
      <c r="S10291" s="14">
        <f t="shared" ca="1" si="1126"/>
        <v>261267334.97400001</v>
      </c>
      <c r="T10291" s="11" t="s">
        <v>25</v>
      </c>
      <c r="U10291" s="18" t="s">
        <v>26</v>
      </c>
    </row>
    <row r="10292" spans="1:21" ht="15" customHeight="1" x14ac:dyDescent="0.15">
      <c r="A10292" s="10" t="s">
        <v>10340</v>
      </c>
      <c r="B10292" s="11" t="s">
        <v>28</v>
      </c>
      <c r="C10292" s="11" t="s">
        <v>55</v>
      </c>
      <c r="D10292" s="12">
        <v>46012</v>
      </c>
      <c r="E10292" s="11">
        <v>2771</v>
      </c>
      <c r="F10292" s="11" t="s">
        <v>24</v>
      </c>
      <c r="G10292" s="13">
        <v>14003.94</v>
      </c>
      <c r="H10292" s="14">
        <f t="shared" si="1120"/>
        <v>38804917.740000002</v>
      </c>
      <c r="I10292" s="14">
        <f>IF(F10292="GHS",H10292,H10292*Assumptions!$B$4)</f>
        <v>419093111.59200007</v>
      </c>
      <c r="J10292" s="15" t="str">
        <f>INDEX(Assumptions!$B$8:$B$12,MATCH(B10292,Assumptions!$A$8:$A$12,0))</f>
        <v>Fair Value Less Costs to Sell</v>
      </c>
      <c r="K10292" s="16">
        <f>G10292/(1-INDEX(Assumptions!$D$8:$D$12,MATCH(B10292,Assumptions!$A$8:$A$12,0)))</f>
        <v>15913.568181818182</v>
      </c>
      <c r="L10292" s="16">
        <f t="shared" si="1121"/>
        <v>420.1182</v>
      </c>
      <c r="M10292" s="16">
        <f t="shared" si="1122"/>
        <v>795.6784090909091</v>
      </c>
      <c r="N10292" s="14">
        <f>E10292*(K10292-L10292-M10292)*IF(F10292="GHS",1,Assumptions!$B$4)</f>
        <v>439857270.3026945</v>
      </c>
      <c r="O10292" s="15">
        <f t="shared" ca="1" si="1123"/>
        <v>274</v>
      </c>
      <c r="P10292" s="15" t="str">
        <f t="shared" ca="1" si="1124"/>
        <v>181-365d</v>
      </c>
      <c r="Q10292" s="17">
        <f ca="1">IF(P10292="0-90d",0,IF(P10292="91-180d",INDEX(Assumptions!$F$8:$F$12,MATCH(B10292,Assumptions!$A$8:$A$12,0)),IF(P10292="181-365d",INDEX(Assumptions!$G$8:$G$12,MATCH(B10292,Assumptions!$A$8:$A$12,0)),INDEX(Assumptions!$H$8:$H$12,MATCH(B10292,Assumptions!$A$8:$A$12,0)))))</f>
        <v>0.1</v>
      </c>
      <c r="R10292" s="14">
        <f t="shared" ca="1" si="1125"/>
        <v>41909311.159200013</v>
      </c>
      <c r="S10292" s="14">
        <f t="shared" ca="1" si="1126"/>
        <v>377183800.43280005</v>
      </c>
      <c r="T10292" s="11" t="s">
        <v>25</v>
      </c>
      <c r="U10292" s="18" t="s">
        <v>26</v>
      </c>
    </row>
    <row r="10293" spans="1:21" ht="15" customHeight="1" x14ac:dyDescent="0.15">
      <c r="A10293" s="10" t="s">
        <v>10341</v>
      </c>
      <c r="B10293" s="11" t="s">
        <v>41</v>
      </c>
      <c r="C10293" s="11" t="s">
        <v>115</v>
      </c>
      <c r="D10293" s="12">
        <v>45851</v>
      </c>
      <c r="E10293" s="11">
        <v>2592</v>
      </c>
      <c r="F10293" s="11" t="s">
        <v>33</v>
      </c>
      <c r="G10293" s="13">
        <v>413.9</v>
      </c>
      <c r="H10293" s="14">
        <f t="shared" si="1120"/>
        <v>1072828.8</v>
      </c>
      <c r="I10293" s="14">
        <f>IF(F10293="GHS",H10293,H10293*Assumptions!$B$4)</f>
        <v>1072828.8</v>
      </c>
      <c r="J10293" s="15" t="str">
        <f>INDEX(Assumptions!$B$8:$B$12,MATCH(B10293,Assumptions!$A$8:$A$12,0))</f>
        <v>Weighted Average</v>
      </c>
      <c r="K10293" s="16">
        <f>G10293/(1-INDEX(Assumptions!$D$8:$D$12,MATCH(B10293,Assumptions!$A$8:$A$12,0)))</f>
        <v>636.76923076923072</v>
      </c>
      <c r="L10293" s="16">
        <f t="shared" si="1121"/>
        <v>12.416999999999998</v>
      </c>
      <c r="M10293" s="16">
        <f t="shared" si="1122"/>
        <v>31.838461538461537</v>
      </c>
      <c r="N10293" s="14">
        <f>E10293*(K10293-L10293-M10293)*IF(F10293="GHS",1,Assumptions!$B$4)</f>
        <v>1535795.6898461538</v>
      </c>
      <c r="O10293" s="15">
        <f t="shared" ca="1" si="1123"/>
        <v>435</v>
      </c>
      <c r="P10293" s="15" t="str">
        <f t="shared" ca="1" si="1124"/>
        <v>365d+</v>
      </c>
      <c r="Q10293" s="17">
        <f ca="1">IF(P10293="0-90d",0,IF(P10293="91-180d",INDEX(Assumptions!$F$8:$F$12,MATCH(B10293,Assumptions!$A$8:$A$12,0)),IF(P10293="181-365d",INDEX(Assumptions!$G$8:$G$12,MATCH(B10293,Assumptions!$A$8:$A$12,0)),INDEX(Assumptions!$H$8:$H$12,MATCH(B10293,Assumptions!$A$8:$A$12,0)))))</f>
        <v>0.8</v>
      </c>
      <c r="R10293" s="14">
        <f t="shared" ca="1" si="1125"/>
        <v>858263.04000000004</v>
      </c>
      <c r="S10293" s="14">
        <f t="shared" ca="1" si="1126"/>
        <v>214565.76000000001</v>
      </c>
      <c r="T10293" s="11" t="s">
        <v>25</v>
      </c>
      <c r="U10293" s="18" t="s">
        <v>26</v>
      </c>
    </row>
    <row r="10294" spans="1:21" ht="15" customHeight="1" x14ac:dyDescent="0.15">
      <c r="A10294" s="10" t="s">
        <v>10342</v>
      </c>
      <c r="B10294" s="11" t="s">
        <v>31</v>
      </c>
      <c r="C10294" s="11" t="s">
        <v>32</v>
      </c>
      <c r="D10294" s="12">
        <v>45815</v>
      </c>
      <c r="E10294" s="11">
        <v>4591</v>
      </c>
      <c r="F10294" s="11" t="s">
        <v>33</v>
      </c>
      <c r="G10294" s="13">
        <v>1280.1600000000001</v>
      </c>
      <c r="H10294" s="14">
        <f t="shared" si="1120"/>
        <v>5877214.5600000005</v>
      </c>
      <c r="I10294" s="14">
        <f>IF(F10294="GHS",H10294,H10294*Assumptions!$B$4)</f>
        <v>5877214.5600000005</v>
      </c>
      <c r="J10294" s="15" t="str">
        <f>INDEX(Assumptions!$B$8:$B$12,MATCH(B10294,Assumptions!$A$8:$A$12,0))</f>
        <v>Weighted Average</v>
      </c>
      <c r="K10294" s="16">
        <f>G10294/(1-INDEX(Assumptions!$D$8:$D$12,MATCH(B10294,Assumptions!$A$8:$A$12,0)))</f>
        <v>1778.0000000000002</v>
      </c>
      <c r="L10294" s="16">
        <f t="shared" si="1121"/>
        <v>38.404800000000002</v>
      </c>
      <c r="M10294" s="16">
        <f t="shared" si="1122"/>
        <v>88.90000000000002</v>
      </c>
      <c r="N10294" s="14">
        <f>E10294*(K10294-L10294-M10294)*IF(F10294="GHS",1,Assumptions!$B$4)</f>
        <v>7578341.6632000003</v>
      </c>
      <c r="O10294" s="15">
        <f t="shared" ca="1" si="1123"/>
        <v>471</v>
      </c>
      <c r="P10294" s="15" t="str">
        <f t="shared" ca="1" si="1124"/>
        <v>365d+</v>
      </c>
      <c r="Q10294" s="17">
        <f ca="1">IF(P10294="0-90d",0,IF(P10294="91-180d",INDEX(Assumptions!$F$8:$F$12,MATCH(B10294,Assumptions!$A$8:$A$12,0)),IF(P10294="181-365d",INDEX(Assumptions!$G$8:$G$12,MATCH(B10294,Assumptions!$A$8:$A$12,0)),INDEX(Assumptions!$H$8:$H$12,MATCH(B10294,Assumptions!$A$8:$A$12,0)))))</f>
        <v>0.6</v>
      </c>
      <c r="R10294" s="14">
        <f t="shared" ca="1" si="1125"/>
        <v>3526328.736</v>
      </c>
      <c r="S10294" s="14">
        <f t="shared" ca="1" si="1126"/>
        <v>2350885.8240000005</v>
      </c>
      <c r="T10294" s="11" t="s">
        <v>25</v>
      </c>
      <c r="U10294" s="18" t="s">
        <v>26</v>
      </c>
    </row>
    <row r="10295" spans="1:21" ht="15" customHeight="1" x14ac:dyDescent="0.15">
      <c r="A10295" s="10" t="s">
        <v>10343</v>
      </c>
      <c r="B10295" s="11" t="s">
        <v>46</v>
      </c>
      <c r="C10295" s="11" t="s">
        <v>119</v>
      </c>
      <c r="D10295" s="12">
        <v>45828</v>
      </c>
      <c r="E10295" s="11">
        <v>4819</v>
      </c>
      <c r="F10295" s="11" t="s">
        <v>33</v>
      </c>
      <c r="G10295" s="13">
        <v>542503.63</v>
      </c>
      <c r="H10295" s="14">
        <f t="shared" si="1120"/>
        <v>2614324992.9699998</v>
      </c>
      <c r="I10295" s="14">
        <f>IF(F10295="GHS",H10295,H10295*Assumptions!$B$4)</f>
        <v>2614324992.9699998</v>
      </c>
      <c r="J10295" s="15" t="str">
        <f>INDEX(Assumptions!$B$8:$B$12,MATCH(B10295,Assumptions!$A$8:$A$12,0))</f>
        <v>Specific Identification</v>
      </c>
      <c r="K10295" s="16">
        <f>G10295/(1-INDEX(Assumptions!$D$8:$D$12,MATCH(B10295,Assumptions!$A$8:$A$12,0)))</f>
        <v>695517.47435897437</v>
      </c>
      <c r="L10295" s="16">
        <f t="shared" si="1121"/>
        <v>16275.108899999999</v>
      </c>
      <c r="M10295" s="16">
        <f t="shared" si="1122"/>
        <v>34775.873717948722</v>
      </c>
      <c r="N10295" s="14">
        <f>E10295*(K10295-L10295-M10295)*IF(F10295="GHS",1,Assumptions!$B$4)</f>
        <v>3105684023.7000027</v>
      </c>
      <c r="O10295" s="15">
        <f t="shared" ca="1" si="1123"/>
        <v>458</v>
      </c>
      <c r="P10295" s="15" t="str">
        <f t="shared" ca="1" si="1124"/>
        <v>365d+</v>
      </c>
      <c r="Q10295" s="17">
        <f ca="1">IF(P10295="0-90d",0,IF(P10295="91-180d",INDEX(Assumptions!$F$8:$F$12,MATCH(B10295,Assumptions!$A$8:$A$12,0)),IF(P10295="181-365d",INDEX(Assumptions!$G$8:$G$12,MATCH(B10295,Assumptions!$A$8:$A$12,0)),INDEX(Assumptions!$H$8:$H$12,MATCH(B10295,Assumptions!$A$8:$A$12,0)))))</f>
        <v>0.15</v>
      </c>
      <c r="R10295" s="14">
        <f t="shared" ca="1" si="1125"/>
        <v>392148748.94549996</v>
      </c>
      <c r="S10295" s="14">
        <f t="shared" ca="1" si="1126"/>
        <v>2222176244.0244999</v>
      </c>
      <c r="T10295" s="11" t="s">
        <v>25</v>
      </c>
      <c r="U10295" s="18" t="s">
        <v>26</v>
      </c>
    </row>
    <row r="10296" spans="1:21" ht="15" customHeight="1" x14ac:dyDescent="0.15">
      <c r="A10296" s="10" t="s">
        <v>10344</v>
      </c>
      <c r="B10296" s="11" t="s">
        <v>46</v>
      </c>
      <c r="C10296" s="11" t="s">
        <v>52</v>
      </c>
      <c r="D10296" s="12">
        <v>45996</v>
      </c>
      <c r="E10296" s="11">
        <v>1484</v>
      </c>
      <c r="F10296" s="11" t="s">
        <v>33</v>
      </c>
      <c r="G10296" s="13">
        <v>512344.61</v>
      </c>
      <c r="H10296" s="14">
        <f t="shared" si="1120"/>
        <v>760319401.24000001</v>
      </c>
      <c r="I10296" s="14">
        <f>IF(F10296="GHS",H10296,H10296*Assumptions!$B$4)</f>
        <v>760319401.24000001</v>
      </c>
      <c r="J10296" s="15" t="str">
        <f>INDEX(Assumptions!$B$8:$B$12,MATCH(B10296,Assumptions!$A$8:$A$12,0))</f>
        <v>Specific Identification</v>
      </c>
      <c r="K10296" s="16">
        <f>G10296/(1-INDEX(Assumptions!$D$8:$D$12,MATCH(B10296,Assumptions!$A$8:$A$12,0)))</f>
        <v>656852.06410256401</v>
      </c>
      <c r="L10296" s="16">
        <f t="shared" si="1121"/>
        <v>15370.338299999999</v>
      </c>
      <c r="M10296" s="16">
        <f t="shared" si="1122"/>
        <v>32842.603205128202</v>
      </c>
      <c r="N10296" s="14">
        <f>E10296*(K10296-L10296-M10296)*IF(F10296="GHS",1,Assumptions!$B$4)</f>
        <v>903220457.93459475</v>
      </c>
      <c r="O10296" s="15">
        <f t="shared" ca="1" si="1123"/>
        <v>290</v>
      </c>
      <c r="P10296" s="15" t="str">
        <f t="shared" ca="1" si="1124"/>
        <v>181-365d</v>
      </c>
      <c r="Q10296" s="17">
        <f ca="1">IF(P10296="0-90d",0,IF(P10296="91-180d",INDEX(Assumptions!$F$8:$F$12,MATCH(B10296,Assumptions!$A$8:$A$12,0)),IF(P10296="181-365d",INDEX(Assumptions!$G$8:$G$12,MATCH(B10296,Assumptions!$A$8:$A$12,0)),INDEX(Assumptions!$H$8:$H$12,MATCH(B10296,Assumptions!$A$8:$A$12,0)))))</f>
        <v>0.05</v>
      </c>
      <c r="R10296" s="14">
        <f t="shared" ca="1" si="1125"/>
        <v>38015970.061999999</v>
      </c>
      <c r="S10296" s="14">
        <f t="shared" ca="1" si="1126"/>
        <v>722303431.17799997</v>
      </c>
      <c r="T10296" s="11" t="s">
        <v>25</v>
      </c>
      <c r="U10296" s="18" t="s">
        <v>26</v>
      </c>
    </row>
    <row r="10297" spans="1:21" ht="15" customHeight="1" x14ac:dyDescent="0.15">
      <c r="A10297" s="10" t="s">
        <v>10345</v>
      </c>
      <c r="B10297" s="11" t="s">
        <v>41</v>
      </c>
      <c r="C10297" s="11" t="s">
        <v>44</v>
      </c>
      <c r="D10297" s="12">
        <v>46099</v>
      </c>
      <c r="E10297" s="11">
        <v>4145</v>
      </c>
      <c r="F10297" s="11" t="s">
        <v>33</v>
      </c>
      <c r="G10297" s="13">
        <v>277.02</v>
      </c>
      <c r="H10297" s="14">
        <f t="shared" si="1120"/>
        <v>1148247.8999999999</v>
      </c>
      <c r="I10297" s="14">
        <f>IF(F10297="GHS",H10297,H10297*Assumptions!$B$4)</f>
        <v>1148247.8999999999</v>
      </c>
      <c r="J10297" s="15" t="str">
        <f>INDEX(Assumptions!$B$8:$B$12,MATCH(B10297,Assumptions!$A$8:$A$12,0))</f>
        <v>Weighted Average</v>
      </c>
      <c r="K10297" s="16">
        <f>G10297/(1-INDEX(Assumptions!$D$8:$D$12,MATCH(B10297,Assumptions!$A$8:$A$12,0)))</f>
        <v>426.18461538461537</v>
      </c>
      <c r="L10297" s="16">
        <f t="shared" si="1121"/>
        <v>8.3105999999999991</v>
      </c>
      <c r="M10297" s="16">
        <f t="shared" si="1122"/>
        <v>21.309230769230769</v>
      </c>
      <c r="N10297" s="14">
        <f>E10297*(K10297-L10297-M10297)*IF(F10297="GHS",1,Assumptions!$B$4)</f>
        <v>1643761.0322307691</v>
      </c>
      <c r="O10297" s="15">
        <f t="shared" ca="1" si="1123"/>
        <v>187</v>
      </c>
      <c r="P10297" s="15" t="str">
        <f t="shared" ca="1" si="1124"/>
        <v>181-365d</v>
      </c>
      <c r="Q10297" s="17">
        <f ca="1">IF(P10297="0-90d",0,IF(P10297="91-180d",INDEX(Assumptions!$F$8:$F$12,MATCH(B10297,Assumptions!$A$8:$A$12,0)),IF(P10297="181-365d",INDEX(Assumptions!$G$8:$G$12,MATCH(B10297,Assumptions!$A$8:$A$12,0)),INDEX(Assumptions!$H$8:$H$12,MATCH(B10297,Assumptions!$A$8:$A$12,0)))))</f>
        <v>0.35</v>
      </c>
      <c r="R10297" s="14">
        <f t="shared" ca="1" si="1125"/>
        <v>401886.76499999996</v>
      </c>
      <c r="S10297" s="14">
        <f t="shared" ca="1" si="1126"/>
        <v>746361.13500000001</v>
      </c>
      <c r="T10297" s="11" t="s">
        <v>25</v>
      </c>
      <c r="U10297" s="18" t="s">
        <v>26</v>
      </c>
    </row>
    <row r="10298" spans="1:21" ht="15" customHeight="1" x14ac:dyDescent="0.15">
      <c r="A10298" s="10" t="s">
        <v>10346</v>
      </c>
      <c r="B10298" s="11" t="s">
        <v>46</v>
      </c>
      <c r="C10298" s="11" t="s">
        <v>52</v>
      </c>
      <c r="D10298" s="12">
        <v>45855</v>
      </c>
      <c r="E10298" s="11">
        <v>4426</v>
      </c>
      <c r="F10298" s="11" t="s">
        <v>33</v>
      </c>
      <c r="G10298" s="13">
        <v>391652.7</v>
      </c>
      <c r="H10298" s="14">
        <f t="shared" si="1120"/>
        <v>1733454850.2</v>
      </c>
      <c r="I10298" s="14">
        <f>IF(F10298="GHS",H10298,H10298*Assumptions!$B$4)</f>
        <v>1733454850.2</v>
      </c>
      <c r="J10298" s="15" t="str">
        <f>INDEX(Assumptions!$B$8:$B$12,MATCH(B10298,Assumptions!$A$8:$A$12,0))</f>
        <v>Specific Identification</v>
      </c>
      <c r="K10298" s="16">
        <f>G10298/(1-INDEX(Assumptions!$D$8:$D$12,MATCH(B10298,Assumptions!$A$8:$A$12,0)))</f>
        <v>502118.84615384613</v>
      </c>
      <c r="L10298" s="16">
        <f t="shared" si="1121"/>
        <v>11749.581</v>
      </c>
      <c r="M10298" s="16">
        <f t="shared" si="1122"/>
        <v>25105.942307692309</v>
      </c>
      <c r="N10298" s="14">
        <f>E10298*(K10298-L10298-M10298)*IF(F10298="GHS",1,Assumptions!$B$4)</f>
        <v>2059255466.9170768</v>
      </c>
      <c r="O10298" s="15">
        <f t="shared" ca="1" si="1123"/>
        <v>431</v>
      </c>
      <c r="P10298" s="15" t="str">
        <f t="shared" ca="1" si="1124"/>
        <v>365d+</v>
      </c>
      <c r="Q10298" s="17">
        <f ca="1">IF(P10298="0-90d",0,IF(P10298="91-180d",INDEX(Assumptions!$F$8:$F$12,MATCH(B10298,Assumptions!$A$8:$A$12,0)),IF(P10298="181-365d",INDEX(Assumptions!$G$8:$G$12,MATCH(B10298,Assumptions!$A$8:$A$12,0)),INDEX(Assumptions!$H$8:$H$12,MATCH(B10298,Assumptions!$A$8:$A$12,0)))))</f>
        <v>0.15</v>
      </c>
      <c r="R10298" s="14">
        <f t="shared" ca="1" si="1125"/>
        <v>260018227.53</v>
      </c>
      <c r="S10298" s="14">
        <f t="shared" ca="1" si="1126"/>
        <v>1473436622.6700001</v>
      </c>
      <c r="T10298" s="11" t="s">
        <v>25</v>
      </c>
      <c r="U10298" s="18" t="s">
        <v>26</v>
      </c>
    </row>
    <row r="10299" spans="1:21" ht="15" customHeight="1" x14ac:dyDescent="0.15">
      <c r="A10299" s="10" t="s">
        <v>10347</v>
      </c>
      <c r="B10299" s="11" t="s">
        <v>41</v>
      </c>
      <c r="C10299" s="11" t="s">
        <v>42</v>
      </c>
      <c r="D10299" s="12">
        <v>45898</v>
      </c>
      <c r="E10299" s="11">
        <v>2568</v>
      </c>
      <c r="F10299" s="11" t="s">
        <v>33</v>
      </c>
      <c r="G10299" s="13">
        <v>272.67</v>
      </c>
      <c r="H10299" s="14">
        <f t="shared" si="1120"/>
        <v>700216.56</v>
      </c>
      <c r="I10299" s="14">
        <f>IF(F10299="GHS",H10299,H10299*Assumptions!$B$4)</f>
        <v>700216.56</v>
      </c>
      <c r="J10299" s="15" t="str">
        <f>INDEX(Assumptions!$B$8:$B$12,MATCH(B10299,Assumptions!$A$8:$A$12,0))</f>
        <v>Weighted Average</v>
      </c>
      <c r="K10299" s="16">
        <f>G10299/(1-INDEX(Assumptions!$D$8:$D$12,MATCH(B10299,Assumptions!$A$8:$A$12,0)))</f>
        <v>419.49230769230769</v>
      </c>
      <c r="L10299" s="16">
        <f t="shared" si="1121"/>
        <v>8.1800999999999995</v>
      </c>
      <c r="M10299" s="16">
        <f t="shared" si="1122"/>
        <v>20.974615384615387</v>
      </c>
      <c r="N10299" s="14">
        <f>E10299*(K10299-L10299-M10299)*IF(F10299="GHS",1,Assumptions!$B$4)</f>
        <v>1002386.9370461538</v>
      </c>
      <c r="O10299" s="15">
        <f t="shared" ca="1" si="1123"/>
        <v>388</v>
      </c>
      <c r="P10299" s="15" t="str">
        <f t="shared" ca="1" si="1124"/>
        <v>365d+</v>
      </c>
      <c r="Q10299" s="17">
        <f ca="1">IF(P10299="0-90d",0,IF(P10299="91-180d",INDEX(Assumptions!$F$8:$F$12,MATCH(B10299,Assumptions!$A$8:$A$12,0)),IF(P10299="181-365d",INDEX(Assumptions!$G$8:$G$12,MATCH(B10299,Assumptions!$A$8:$A$12,0)),INDEX(Assumptions!$H$8:$H$12,MATCH(B10299,Assumptions!$A$8:$A$12,0)))))</f>
        <v>0.8</v>
      </c>
      <c r="R10299" s="14">
        <f t="shared" ca="1" si="1125"/>
        <v>560173.24800000002</v>
      </c>
      <c r="S10299" s="14">
        <f t="shared" ca="1" si="1126"/>
        <v>140043.31200000003</v>
      </c>
      <c r="T10299" s="11" t="s">
        <v>25</v>
      </c>
      <c r="U10299" s="18" t="s">
        <v>26</v>
      </c>
    </row>
    <row r="10300" spans="1:21" ht="15" customHeight="1" x14ac:dyDescent="0.15">
      <c r="A10300" s="10" t="s">
        <v>10348</v>
      </c>
      <c r="B10300" s="11" t="s">
        <v>41</v>
      </c>
      <c r="C10300" s="11" t="s">
        <v>42</v>
      </c>
      <c r="D10300" s="12">
        <v>45799</v>
      </c>
      <c r="E10300" s="11">
        <v>1382</v>
      </c>
      <c r="F10300" s="11" t="s">
        <v>33</v>
      </c>
      <c r="G10300" s="13">
        <v>408.49</v>
      </c>
      <c r="H10300" s="14">
        <f t="shared" si="1120"/>
        <v>564533.18000000005</v>
      </c>
      <c r="I10300" s="14">
        <f>IF(F10300="GHS",H10300,H10300*Assumptions!$B$4)</f>
        <v>564533.18000000005</v>
      </c>
      <c r="J10300" s="15" t="str">
        <f>INDEX(Assumptions!$B$8:$B$12,MATCH(B10300,Assumptions!$A$8:$A$12,0))</f>
        <v>Weighted Average</v>
      </c>
      <c r="K10300" s="16">
        <f>G10300/(1-INDEX(Assumptions!$D$8:$D$12,MATCH(B10300,Assumptions!$A$8:$A$12,0)))</f>
        <v>628.44615384615383</v>
      </c>
      <c r="L10300" s="16">
        <f t="shared" si="1121"/>
        <v>12.2547</v>
      </c>
      <c r="M10300" s="16">
        <f t="shared" si="1122"/>
        <v>31.422307692307694</v>
      </c>
      <c r="N10300" s="14">
        <f>E10300*(K10300-L10300-M10300)*IF(F10300="GHS",1,Assumptions!$B$4)</f>
        <v>808150.95998461545</v>
      </c>
      <c r="O10300" s="15">
        <f t="shared" ca="1" si="1123"/>
        <v>487</v>
      </c>
      <c r="P10300" s="15" t="str">
        <f t="shared" ca="1" si="1124"/>
        <v>365d+</v>
      </c>
      <c r="Q10300" s="17">
        <f ca="1">IF(P10300="0-90d",0,IF(P10300="91-180d",INDEX(Assumptions!$F$8:$F$12,MATCH(B10300,Assumptions!$A$8:$A$12,0)),IF(P10300="181-365d",INDEX(Assumptions!$G$8:$G$12,MATCH(B10300,Assumptions!$A$8:$A$12,0)),INDEX(Assumptions!$H$8:$H$12,MATCH(B10300,Assumptions!$A$8:$A$12,0)))))</f>
        <v>0.8</v>
      </c>
      <c r="R10300" s="14">
        <f t="shared" ca="1" si="1125"/>
        <v>451626.54400000005</v>
      </c>
      <c r="S10300" s="14">
        <f t="shared" ca="1" si="1126"/>
        <v>112906.636</v>
      </c>
      <c r="T10300" s="11" t="s">
        <v>25</v>
      </c>
      <c r="U10300" s="18" t="s">
        <v>26</v>
      </c>
    </row>
    <row r="10301" spans="1:21" ht="15" customHeight="1" x14ac:dyDescent="0.15">
      <c r="A10301" s="10" t="s">
        <v>10349</v>
      </c>
      <c r="B10301" s="11" t="s">
        <v>41</v>
      </c>
      <c r="C10301" s="11" t="s">
        <v>42</v>
      </c>
      <c r="D10301" s="12">
        <v>45986</v>
      </c>
      <c r="E10301" s="11">
        <v>1981</v>
      </c>
      <c r="F10301" s="11" t="s">
        <v>33</v>
      </c>
      <c r="G10301" s="13">
        <v>387.7</v>
      </c>
      <c r="H10301" s="14">
        <f t="shared" si="1120"/>
        <v>768033.7</v>
      </c>
      <c r="I10301" s="14">
        <f>IF(F10301="GHS",H10301,H10301*Assumptions!$B$4)</f>
        <v>768033.7</v>
      </c>
      <c r="J10301" s="15" t="str">
        <f>INDEX(Assumptions!$B$8:$B$12,MATCH(B10301,Assumptions!$A$8:$A$12,0))</f>
        <v>Weighted Average</v>
      </c>
      <c r="K10301" s="16">
        <f>G10301/(1-INDEX(Assumptions!$D$8:$D$12,MATCH(B10301,Assumptions!$A$8:$A$12,0)))</f>
        <v>596.46153846153845</v>
      </c>
      <c r="L10301" s="16">
        <f t="shared" si="1121"/>
        <v>11.630999999999998</v>
      </c>
      <c r="M10301" s="16">
        <f t="shared" si="1122"/>
        <v>29.823076923076925</v>
      </c>
      <c r="N10301" s="14">
        <f>E10301*(K10301-L10301-M10301)*IF(F10301="GHS",1,Assumptions!$B$4)</f>
        <v>1099469.7813076924</v>
      </c>
      <c r="O10301" s="15">
        <f t="shared" ca="1" si="1123"/>
        <v>300</v>
      </c>
      <c r="P10301" s="15" t="str">
        <f t="shared" ca="1" si="1124"/>
        <v>181-365d</v>
      </c>
      <c r="Q10301" s="17">
        <f ca="1">IF(P10301="0-90d",0,IF(P10301="91-180d",INDEX(Assumptions!$F$8:$F$12,MATCH(B10301,Assumptions!$A$8:$A$12,0)),IF(P10301="181-365d",INDEX(Assumptions!$G$8:$G$12,MATCH(B10301,Assumptions!$A$8:$A$12,0)),INDEX(Assumptions!$H$8:$H$12,MATCH(B10301,Assumptions!$A$8:$A$12,0)))))</f>
        <v>0.35</v>
      </c>
      <c r="R10301" s="14">
        <f t="shared" ca="1" si="1125"/>
        <v>268811.79499999998</v>
      </c>
      <c r="S10301" s="14">
        <f t="shared" ca="1" si="1126"/>
        <v>499221.90499999997</v>
      </c>
      <c r="T10301" s="11" t="s">
        <v>25</v>
      </c>
      <c r="U10301" s="18" t="s">
        <v>26</v>
      </c>
    </row>
    <row r="10302" spans="1:21" ht="15" customHeight="1" x14ac:dyDescent="0.15">
      <c r="A10302" s="10" t="s">
        <v>10350</v>
      </c>
      <c r="B10302" s="11" t="s">
        <v>28</v>
      </c>
      <c r="C10302" s="11" t="s">
        <v>29</v>
      </c>
      <c r="D10302" s="12">
        <v>46005</v>
      </c>
      <c r="E10302" s="11">
        <v>1214</v>
      </c>
      <c r="F10302" s="11" t="s">
        <v>24</v>
      </c>
      <c r="G10302" s="13">
        <v>6810.11</v>
      </c>
      <c r="H10302" s="14">
        <f t="shared" si="1120"/>
        <v>8267473.54</v>
      </c>
      <c r="I10302" s="14">
        <f>IF(F10302="GHS",H10302,H10302*Assumptions!$B$4)</f>
        <v>89288714.232000008</v>
      </c>
      <c r="J10302" s="15" t="str">
        <f>INDEX(Assumptions!$B$8:$B$12,MATCH(B10302,Assumptions!$A$8:$A$12,0))</f>
        <v>Fair Value Less Costs to Sell</v>
      </c>
      <c r="K10302" s="16">
        <f>G10302/(1-INDEX(Assumptions!$D$8:$D$12,MATCH(B10302,Assumptions!$A$8:$A$12,0)))</f>
        <v>7738.7613636363631</v>
      </c>
      <c r="L10302" s="16">
        <f t="shared" si="1121"/>
        <v>204.30329999999998</v>
      </c>
      <c r="M10302" s="16">
        <f t="shared" si="1122"/>
        <v>386.93806818181815</v>
      </c>
      <c r="N10302" s="14">
        <f>E10302*(K10302-L10302-M10302)*IF(F10302="GHS",1,Assumptions!$B$4)</f>
        <v>93712564.164403647</v>
      </c>
      <c r="O10302" s="15">
        <f t="shared" ca="1" si="1123"/>
        <v>281</v>
      </c>
      <c r="P10302" s="15" t="str">
        <f t="shared" ca="1" si="1124"/>
        <v>181-365d</v>
      </c>
      <c r="Q10302" s="17">
        <f ca="1">IF(P10302="0-90d",0,IF(P10302="91-180d",INDEX(Assumptions!$F$8:$F$12,MATCH(B10302,Assumptions!$A$8:$A$12,0)),IF(P10302="181-365d",INDEX(Assumptions!$G$8:$G$12,MATCH(B10302,Assumptions!$A$8:$A$12,0)),INDEX(Assumptions!$H$8:$H$12,MATCH(B10302,Assumptions!$A$8:$A$12,0)))))</f>
        <v>0.1</v>
      </c>
      <c r="R10302" s="14">
        <f t="shared" ca="1" si="1125"/>
        <v>8928871.4232000019</v>
      </c>
      <c r="S10302" s="14">
        <f t="shared" ca="1" si="1126"/>
        <v>80359842.808800012</v>
      </c>
      <c r="T10302" s="11" t="s">
        <v>25</v>
      </c>
      <c r="U10302" s="18" t="s">
        <v>26</v>
      </c>
    </row>
    <row r="10303" spans="1:21" ht="15" customHeight="1" x14ac:dyDescent="0.15">
      <c r="A10303" s="10" t="s">
        <v>10351</v>
      </c>
      <c r="B10303" s="11" t="s">
        <v>41</v>
      </c>
      <c r="C10303" s="11" t="s">
        <v>115</v>
      </c>
      <c r="D10303" s="12">
        <v>45904</v>
      </c>
      <c r="E10303" s="11">
        <v>387</v>
      </c>
      <c r="F10303" s="11" t="s">
        <v>33</v>
      </c>
      <c r="G10303" s="13">
        <v>290.43</v>
      </c>
      <c r="H10303" s="14">
        <f t="shared" si="1120"/>
        <v>112396.41</v>
      </c>
      <c r="I10303" s="14">
        <f>IF(F10303="GHS",H10303,H10303*Assumptions!$B$4)</f>
        <v>112396.41</v>
      </c>
      <c r="J10303" s="15" t="str">
        <f>INDEX(Assumptions!$B$8:$B$12,MATCH(B10303,Assumptions!$A$8:$A$12,0))</f>
        <v>Weighted Average</v>
      </c>
      <c r="K10303" s="16">
        <f>G10303/(1-INDEX(Assumptions!$D$8:$D$12,MATCH(B10303,Assumptions!$A$8:$A$12,0)))</f>
        <v>446.81538461538463</v>
      </c>
      <c r="L10303" s="16">
        <f t="shared" si="1121"/>
        <v>8.7128999999999994</v>
      </c>
      <c r="M10303" s="16">
        <f t="shared" si="1122"/>
        <v>22.340769230769233</v>
      </c>
      <c r="N10303" s="14">
        <f>E10303*(K10303-L10303-M10303)*IF(F10303="GHS",1,Assumptions!$B$4)</f>
        <v>160899.78385384617</v>
      </c>
      <c r="O10303" s="15">
        <f t="shared" ca="1" si="1123"/>
        <v>382</v>
      </c>
      <c r="P10303" s="15" t="str">
        <f t="shared" ca="1" si="1124"/>
        <v>365d+</v>
      </c>
      <c r="Q10303" s="17">
        <f ca="1">IF(P10303="0-90d",0,IF(P10303="91-180d",INDEX(Assumptions!$F$8:$F$12,MATCH(B10303,Assumptions!$A$8:$A$12,0)),IF(P10303="181-365d",INDEX(Assumptions!$G$8:$G$12,MATCH(B10303,Assumptions!$A$8:$A$12,0)),INDEX(Assumptions!$H$8:$H$12,MATCH(B10303,Assumptions!$A$8:$A$12,0)))))</f>
        <v>0.8</v>
      </c>
      <c r="R10303" s="14">
        <f t="shared" ca="1" si="1125"/>
        <v>89917.128000000012</v>
      </c>
      <c r="S10303" s="14">
        <f t="shared" ca="1" si="1126"/>
        <v>22479.281999999992</v>
      </c>
      <c r="T10303" s="11" t="s">
        <v>25</v>
      </c>
      <c r="U10303" s="18" t="s">
        <v>36</v>
      </c>
    </row>
    <row r="10304" spans="1:21" ht="15" customHeight="1" x14ac:dyDescent="0.15">
      <c r="A10304" s="10" t="s">
        <v>10352</v>
      </c>
      <c r="B10304" s="11" t="s">
        <v>41</v>
      </c>
      <c r="C10304" s="11" t="s">
        <v>115</v>
      </c>
      <c r="D10304" s="12">
        <v>46088</v>
      </c>
      <c r="E10304" s="11">
        <v>3680</v>
      </c>
      <c r="F10304" s="11" t="s">
        <v>33</v>
      </c>
      <c r="G10304" s="13">
        <v>249.69</v>
      </c>
      <c r="H10304" s="14">
        <f t="shared" si="1120"/>
        <v>918859.2</v>
      </c>
      <c r="I10304" s="14">
        <f>IF(F10304="GHS",H10304,H10304*Assumptions!$B$4)</f>
        <v>918859.2</v>
      </c>
      <c r="J10304" s="15" t="str">
        <f>INDEX(Assumptions!$B$8:$B$12,MATCH(B10304,Assumptions!$A$8:$A$12,0))</f>
        <v>Weighted Average</v>
      </c>
      <c r="K10304" s="16">
        <f>G10304/(1-INDEX(Assumptions!$D$8:$D$12,MATCH(B10304,Assumptions!$A$8:$A$12,0)))</f>
        <v>384.13846153846151</v>
      </c>
      <c r="L10304" s="16">
        <f t="shared" si="1121"/>
        <v>7.4906999999999995</v>
      </c>
      <c r="M10304" s="16">
        <f t="shared" si="1122"/>
        <v>19.206923076923076</v>
      </c>
      <c r="N10304" s="14">
        <f>E10304*(K10304-L10304-M10304)*IF(F10304="GHS",1,Assumptions!$B$4)</f>
        <v>1315382.2855384613</v>
      </c>
      <c r="O10304" s="15">
        <f t="shared" ca="1" si="1123"/>
        <v>198</v>
      </c>
      <c r="P10304" s="15" t="str">
        <f t="shared" ca="1" si="1124"/>
        <v>181-365d</v>
      </c>
      <c r="Q10304" s="17">
        <f ca="1">IF(P10304="0-90d",0,IF(P10304="91-180d",INDEX(Assumptions!$F$8:$F$12,MATCH(B10304,Assumptions!$A$8:$A$12,0)),IF(P10304="181-365d",INDEX(Assumptions!$G$8:$G$12,MATCH(B10304,Assumptions!$A$8:$A$12,0)),INDEX(Assumptions!$H$8:$H$12,MATCH(B10304,Assumptions!$A$8:$A$12,0)))))</f>
        <v>0.35</v>
      </c>
      <c r="R10304" s="14">
        <f t="shared" ca="1" si="1125"/>
        <v>321600.71999999997</v>
      </c>
      <c r="S10304" s="14">
        <f t="shared" ca="1" si="1126"/>
        <v>597258.48</v>
      </c>
      <c r="T10304" s="11" t="s">
        <v>25</v>
      </c>
      <c r="U10304" s="18" t="s">
        <v>36</v>
      </c>
    </row>
    <row r="10305" spans="1:21" ht="15" customHeight="1" x14ac:dyDescent="0.15">
      <c r="A10305" s="10" t="s">
        <v>10353</v>
      </c>
      <c r="B10305" s="11" t="s">
        <v>28</v>
      </c>
      <c r="C10305" s="11" t="s">
        <v>55</v>
      </c>
      <c r="D10305" s="12">
        <v>45807</v>
      </c>
      <c r="E10305" s="11">
        <v>4189</v>
      </c>
      <c r="F10305" s="11" t="s">
        <v>24</v>
      </c>
      <c r="G10305" s="13">
        <v>5508.38</v>
      </c>
      <c r="H10305" s="14">
        <f t="shared" si="1120"/>
        <v>23074603.82</v>
      </c>
      <c r="I10305" s="14">
        <f>IF(F10305="GHS",H10305,H10305*Assumptions!$B$4)</f>
        <v>249205721.25600001</v>
      </c>
      <c r="J10305" s="15" t="str">
        <f>INDEX(Assumptions!$B$8:$B$12,MATCH(B10305,Assumptions!$A$8:$A$12,0))</f>
        <v>Fair Value Less Costs to Sell</v>
      </c>
      <c r="K10305" s="16">
        <f>G10305/(1-INDEX(Assumptions!$D$8:$D$12,MATCH(B10305,Assumptions!$A$8:$A$12,0)))</f>
        <v>6259.522727272727</v>
      </c>
      <c r="L10305" s="16">
        <f t="shared" si="1121"/>
        <v>165.25139999999999</v>
      </c>
      <c r="M10305" s="16">
        <f t="shared" si="1122"/>
        <v>312.97613636363639</v>
      </c>
      <c r="N10305" s="14">
        <f>E10305*(K10305-L10305-M10305)*IF(F10305="GHS",1,Assumptions!$B$4)</f>
        <v>261552731.99095637</v>
      </c>
      <c r="O10305" s="15">
        <f t="shared" ca="1" si="1123"/>
        <v>479</v>
      </c>
      <c r="P10305" s="15" t="str">
        <f t="shared" ca="1" si="1124"/>
        <v>365d+</v>
      </c>
      <c r="Q10305" s="17">
        <f ca="1">IF(P10305="0-90d",0,IF(P10305="91-180d",INDEX(Assumptions!$F$8:$F$12,MATCH(B10305,Assumptions!$A$8:$A$12,0)),IF(P10305="181-365d",INDEX(Assumptions!$G$8:$G$12,MATCH(B10305,Assumptions!$A$8:$A$12,0)),INDEX(Assumptions!$H$8:$H$12,MATCH(B10305,Assumptions!$A$8:$A$12,0)))))</f>
        <v>0.4</v>
      </c>
      <c r="R10305" s="14">
        <f t="shared" ca="1" si="1125"/>
        <v>99682288.502400011</v>
      </c>
      <c r="S10305" s="14">
        <f t="shared" ca="1" si="1126"/>
        <v>149523432.7536</v>
      </c>
      <c r="T10305" s="11" t="s">
        <v>25</v>
      </c>
      <c r="U10305" s="18" t="s">
        <v>26</v>
      </c>
    </row>
    <row r="10306" spans="1:21" ht="15" customHeight="1" x14ac:dyDescent="0.15">
      <c r="A10306" s="10" t="s">
        <v>10354</v>
      </c>
      <c r="B10306" s="11" t="s">
        <v>22</v>
      </c>
      <c r="C10306" s="11" t="s">
        <v>23</v>
      </c>
      <c r="D10306" s="12">
        <v>46014</v>
      </c>
      <c r="E10306" s="11">
        <v>4168</v>
      </c>
      <c r="F10306" s="11" t="s">
        <v>24</v>
      </c>
      <c r="G10306" s="13">
        <v>58795.26</v>
      </c>
      <c r="H10306" s="14">
        <f t="shared" ref="H10306:H10369" si="1127">E10306*G10306</f>
        <v>245058643.68000001</v>
      </c>
      <c r="I10306" s="14">
        <f>IF(F10306="GHS",H10306,H10306*Assumptions!$B$4)</f>
        <v>2646633351.7440004</v>
      </c>
      <c r="J10306" s="15" t="str">
        <f>INDEX(Assumptions!$B$8:$B$12,MATCH(B10306,Assumptions!$A$8:$A$12,0))</f>
        <v>FIFO</v>
      </c>
      <c r="K10306" s="16">
        <f>G10306/(1-INDEX(Assumptions!$D$8:$D$12,MATCH(B10306,Assumptions!$A$8:$A$12,0)))</f>
        <v>71701.536585365844</v>
      </c>
      <c r="L10306" s="16">
        <f t="shared" ref="L10306:L10369" si="1128">G10306*0.03</f>
        <v>1763.8578</v>
      </c>
      <c r="M10306" s="16">
        <f t="shared" ref="M10306:M10369" si="1129">K10306*0.05</f>
        <v>3585.0768292682924</v>
      </c>
      <c r="N10306" s="14">
        <f>E10306*(K10306-L10306-M10306)*IF(F10306="GHS",1,Assumptions!$B$4)</f>
        <v>2986822565.492558</v>
      </c>
      <c r="O10306" s="15">
        <f t="shared" ref="O10306:O10369" ca="1" si="1130">TODAY()-D10306</f>
        <v>272</v>
      </c>
      <c r="P10306" s="15" t="str">
        <f t="shared" ref="P10306:P10369" ca="1" si="1131">IF(O10306&lt;=90,"0-90d",IF(O10306&lt;=180,"91-180d",IF(O10306&lt;=365,"181-365d","365d+")))</f>
        <v>181-365d</v>
      </c>
      <c r="Q10306" s="17">
        <f ca="1">IF(P10306="0-90d",0,IF(P10306="91-180d",INDEX(Assumptions!$F$8:$F$12,MATCH(B10306,Assumptions!$A$8:$A$12,0)),IF(P10306="181-365d",INDEX(Assumptions!$G$8:$G$12,MATCH(B10306,Assumptions!$A$8:$A$12,0)),INDEX(Assumptions!$H$8:$H$12,MATCH(B10306,Assumptions!$A$8:$A$12,0)))))</f>
        <v>0.15</v>
      </c>
      <c r="R10306" s="14">
        <f t="shared" ref="R10306:R10369" ca="1" si="1132">I10306*Q10306</f>
        <v>396995002.76160008</v>
      </c>
      <c r="S10306" s="14">
        <f t="shared" ref="S10306:S10369" si="1133">IF(T10306="Held on Consignment (Not Owned)",0,MIN(I10306-R10306,N10306))</f>
        <v>0</v>
      </c>
      <c r="T10306" s="11" t="s">
        <v>39</v>
      </c>
      <c r="U10306" s="18" t="s">
        <v>36</v>
      </c>
    </row>
    <row r="10307" spans="1:21" ht="15" customHeight="1" x14ac:dyDescent="0.15">
      <c r="A10307" s="10" t="s">
        <v>10355</v>
      </c>
      <c r="B10307" s="11" t="s">
        <v>28</v>
      </c>
      <c r="C10307" s="11" t="s">
        <v>35</v>
      </c>
      <c r="D10307" s="12">
        <v>45809</v>
      </c>
      <c r="E10307" s="11">
        <v>95</v>
      </c>
      <c r="F10307" s="11" t="s">
        <v>24</v>
      </c>
      <c r="G10307" s="13">
        <v>9354.51</v>
      </c>
      <c r="H10307" s="14">
        <f t="shared" si="1127"/>
        <v>888678.45000000007</v>
      </c>
      <c r="I10307" s="14">
        <f>IF(F10307="GHS",H10307,H10307*Assumptions!$B$4)</f>
        <v>9597727.2600000016</v>
      </c>
      <c r="J10307" s="15" t="str">
        <f>INDEX(Assumptions!$B$8:$B$12,MATCH(B10307,Assumptions!$A$8:$A$12,0))</f>
        <v>Fair Value Less Costs to Sell</v>
      </c>
      <c r="K10307" s="16">
        <f>G10307/(1-INDEX(Assumptions!$D$8:$D$12,MATCH(B10307,Assumptions!$A$8:$A$12,0)))</f>
        <v>10630.125</v>
      </c>
      <c r="L10307" s="16">
        <f t="shared" si="1128"/>
        <v>280.63529999999997</v>
      </c>
      <c r="M10307" s="16">
        <f t="shared" si="1129"/>
        <v>531.50625000000002</v>
      </c>
      <c r="N10307" s="14">
        <f>E10307*(K10307-L10307-M10307)*IF(F10307="GHS",1,Assumptions!$B$4)</f>
        <v>10073251.019700002</v>
      </c>
      <c r="O10307" s="15">
        <f t="shared" ca="1" si="1130"/>
        <v>477</v>
      </c>
      <c r="P10307" s="15" t="str">
        <f t="shared" ca="1" si="1131"/>
        <v>365d+</v>
      </c>
      <c r="Q10307" s="17">
        <f ca="1">IF(P10307="0-90d",0,IF(P10307="91-180d",INDEX(Assumptions!$F$8:$F$12,MATCH(B10307,Assumptions!$A$8:$A$12,0)),IF(P10307="181-365d",INDEX(Assumptions!$G$8:$G$12,MATCH(B10307,Assumptions!$A$8:$A$12,0)),INDEX(Assumptions!$H$8:$H$12,MATCH(B10307,Assumptions!$A$8:$A$12,0)))))</f>
        <v>0.4</v>
      </c>
      <c r="R10307" s="14">
        <f t="shared" ca="1" si="1132"/>
        <v>3839090.904000001</v>
      </c>
      <c r="S10307" s="14">
        <f t="shared" ca="1" si="1133"/>
        <v>5758636.3560000006</v>
      </c>
      <c r="T10307" s="11" t="s">
        <v>25</v>
      </c>
      <c r="U10307" s="18" t="s">
        <v>26</v>
      </c>
    </row>
    <row r="10308" spans="1:21" ht="15" customHeight="1" x14ac:dyDescent="0.15">
      <c r="A10308" s="10" t="s">
        <v>10356</v>
      </c>
      <c r="B10308" s="11" t="s">
        <v>41</v>
      </c>
      <c r="C10308" s="11" t="s">
        <v>49</v>
      </c>
      <c r="D10308" s="12">
        <v>45776</v>
      </c>
      <c r="E10308" s="11">
        <v>4479</v>
      </c>
      <c r="F10308" s="11" t="s">
        <v>33</v>
      </c>
      <c r="G10308" s="13">
        <v>580.49</v>
      </c>
      <c r="H10308" s="14">
        <f t="shared" si="1127"/>
        <v>2600014.71</v>
      </c>
      <c r="I10308" s="14">
        <f>IF(F10308="GHS",H10308,H10308*Assumptions!$B$4)</f>
        <v>2600014.71</v>
      </c>
      <c r="J10308" s="15" t="str">
        <f>INDEX(Assumptions!$B$8:$B$12,MATCH(B10308,Assumptions!$A$8:$A$12,0))</f>
        <v>Weighted Average</v>
      </c>
      <c r="K10308" s="16">
        <f>G10308/(1-INDEX(Assumptions!$D$8:$D$12,MATCH(B10308,Assumptions!$A$8:$A$12,0)))</f>
        <v>893.06153846153848</v>
      </c>
      <c r="L10308" s="16">
        <f t="shared" si="1128"/>
        <v>17.4147</v>
      </c>
      <c r="M10308" s="16">
        <f t="shared" si="1129"/>
        <v>44.653076923076924</v>
      </c>
      <c r="N10308" s="14">
        <f>E10308*(K10308-L10308-M10308)*IF(F10308="GHS",1,Assumptions!$B$4)</f>
        <v>3722021.0579307689</v>
      </c>
      <c r="O10308" s="15">
        <f t="shared" ca="1" si="1130"/>
        <v>510</v>
      </c>
      <c r="P10308" s="15" t="str">
        <f t="shared" ca="1" si="1131"/>
        <v>365d+</v>
      </c>
      <c r="Q10308" s="17">
        <f ca="1">IF(P10308="0-90d",0,IF(P10308="91-180d",INDEX(Assumptions!$F$8:$F$12,MATCH(B10308,Assumptions!$A$8:$A$12,0)),IF(P10308="181-365d",INDEX(Assumptions!$G$8:$G$12,MATCH(B10308,Assumptions!$A$8:$A$12,0)),INDEX(Assumptions!$H$8:$H$12,MATCH(B10308,Assumptions!$A$8:$A$12,0)))))</f>
        <v>0.8</v>
      </c>
      <c r="R10308" s="14">
        <f t="shared" ca="1" si="1132"/>
        <v>2080011.7680000002</v>
      </c>
      <c r="S10308" s="14">
        <f t="shared" ca="1" si="1133"/>
        <v>520002.94199999981</v>
      </c>
      <c r="T10308" s="11" t="s">
        <v>25</v>
      </c>
      <c r="U10308" s="18" t="s">
        <v>26</v>
      </c>
    </row>
    <row r="10309" spans="1:21" ht="15" customHeight="1" x14ac:dyDescent="0.15">
      <c r="A10309" s="10" t="s">
        <v>10357</v>
      </c>
      <c r="B10309" s="11" t="s">
        <v>41</v>
      </c>
      <c r="C10309" s="11" t="s">
        <v>42</v>
      </c>
      <c r="D10309" s="12">
        <v>45785</v>
      </c>
      <c r="E10309" s="11">
        <v>3712</v>
      </c>
      <c r="F10309" s="11" t="s">
        <v>33</v>
      </c>
      <c r="G10309" s="13">
        <v>542.29</v>
      </c>
      <c r="H10309" s="14">
        <f t="shared" si="1127"/>
        <v>2012980.48</v>
      </c>
      <c r="I10309" s="14">
        <f>IF(F10309="GHS",H10309,H10309*Assumptions!$B$4)</f>
        <v>2012980.48</v>
      </c>
      <c r="J10309" s="15" t="str">
        <f>INDEX(Assumptions!$B$8:$B$12,MATCH(B10309,Assumptions!$A$8:$A$12,0))</f>
        <v>Weighted Average</v>
      </c>
      <c r="K10309" s="16">
        <f>G10309/(1-INDEX(Assumptions!$D$8:$D$12,MATCH(B10309,Assumptions!$A$8:$A$12,0)))</f>
        <v>834.29230769230765</v>
      </c>
      <c r="L10309" s="16">
        <f t="shared" si="1128"/>
        <v>16.268699999999999</v>
      </c>
      <c r="M10309" s="16">
        <f t="shared" si="1129"/>
        <v>41.714615384615385</v>
      </c>
      <c r="N10309" s="14">
        <f>E10309*(K10309-L10309-M10309)*IF(F10309="GHS",1,Assumptions!$B$4)</f>
        <v>2881658.9794461536</v>
      </c>
      <c r="O10309" s="15">
        <f t="shared" ca="1" si="1130"/>
        <v>501</v>
      </c>
      <c r="P10309" s="15" t="str">
        <f t="shared" ca="1" si="1131"/>
        <v>365d+</v>
      </c>
      <c r="Q10309" s="17">
        <f ca="1">IF(P10309="0-90d",0,IF(P10309="91-180d",INDEX(Assumptions!$F$8:$F$12,MATCH(B10309,Assumptions!$A$8:$A$12,0)),IF(P10309="181-365d",INDEX(Assumptions!$G$8:$G$12,MATCH(B10309,Assumptions!$A$8:$A$12,0)),INDEX(Assumptions!$H$8:$H$12,MATCH(B10309,Assumptions!$A$8:$A$12,0)))))</f>
        <v>0.8</v>
      </c>
      <c r="R10309" s="14">
        <f t="shared" ca="1" si="1132"/>
        <v>1610384.3840000001</v>
      </c>
      <c r="S10309" s="14">
        <f t="shared" ca="1" si="1133"/>
        <v>402596.0959999999</v>
      </c>
      <c r="T10309" s="11" t="s">
        <v>25</v>
      </c>
      <c r="U10309" s="18" t="s">
        <v>36</v>
      </c>
    </row>
    <row r="10310" spans="1:21" ht="15" customHeight="1" x14ac:dyDescent="0.15">
      <c r="A10310" s="10" t="s">
        <v>10358</v>
      </c>
      <c r="B10310" s="11" t="s">
        <v>41</v>
      </c>
      <c r="C10310" s="11" t="s">
        <v>115</v>
      </c>
      <c r="D10310" s="12">
        <v>46015</v>
      </c>
      <c r="E10310" s="11">
        <v>160</v>
      </c>
      <c r="F10310" s="11" t="s">
        <v>33</v>
      </c>
      <c r="G10310" s="13">
        <v>482.95</v>
      </c>
      <c r="H10310" s="14">
        <f t="shared" si="1127"/>
        <v>77272</v>
      </c>
      <c r="I10310" s="14">
        <f>IF(F10310="GHS",H10310,H10310*Assumptions!$B$4)</f>
        <v>77272</v>
      </c>
      <c r="J10310" s="15" t="str">
        <f>INDEX(Assumptions!$B$8:$B$12,MATCH(B10310,Assumptions!$A$8:$A$12,0))</f>
        <v>Weighted Average</v>
      </c>
      <c r="K10310" s="16">
        <f>G10310/(1-INDEX(Assumptions!$D$8:$D$12,MATCH(B10310,Assumptions!$A$8:$A$12,0)))</f>
        <v>743</v>
      </c>
      <c r="L10310" s="16">
        <f t="shared" si="1128"/>
        <v>14.488499999999998</v>
      </c>
      <c r="M10310" s="16">
        <f t="shared" si="1129"/>
        <v>37.15</v>
      </c>
      <c r="N10310" s="14">
        <f>E10310*(K10310-L10310-M10310)*IF(F10310="GHS",1,Assumptions!$B$4)</f>
        <v>110617.84</v>
      </c>
      <c r="O10310" s="15">
        <f t="shared" ca="1" si="1130"/>
        <v>271</v>
      </c>
      <c r="P10310" s="15" t="str">
        <f t="shared" ca="1" si="1131"/>
        <v>181-365d</v>
      </c>
      <c r="Q10310" s="17">
        <f ca="1">IF(P10310="0-90d",0,IF(P10310="91-180d",INDEX(Assumptions!$F$8:$F$12,MATCH(B10310,Assumptions!$A$8:$A$12,0)),IF(P10310="181-365d",INDEX(Assumptions!$G$8:$G$12,MATCH(B10310,Assumptions!$A$8:$A$12,0)),INDEX(Assumptions!$H$8:$H$12,MATCH(B10310,Assumptions!$A$8:$A$12,0)))))</f>
        <v>0.35</v>
      </c>
      <c r="R10310" s="14">
        <f t="shared" ca="1" si="1132"/>
        <v>27045.199999999997</v>
      </c>
      <c r="S10310" s="14">
        <f t="shared" ca="1" si="1133"/>
        <v>50226.8</v>
      </c>
      <c r="T10310" s="11" t="s">
        <v>25</v>
      </c>
      <c r="U10310" s="18" t="s">
        <v>26</v>
      </c>
    </row>
    <row r="10311" spans="1:21" ht="15" customHeight="1" x14ac:dyDescent="0.15">
      <c r="A10311" s="10" t="s">
        <v>10359</v>
      </c>
      <c r="B10311" s="11" t="s">
        <v>22</v>
      </c>
      <c r="C10311" s="11" t="s">
        <v>23</v>
      </c>
      <c r="D10311" s="12">
        <v>45744</v>
      </c>
      <c r="E10311" s="11">
        <v>4466</v>
      </c>
      <c r="F10311" s="11" t="s">
        <v>24</v>
      </c>
      <c r="G10311" s="13">
        <v>23793.19</v>
      </c>
      <c r="H10311" s="14">
        <f t="shared" si="1127"/>
        <v>106260386.53999999</v>
      </c>
      <c r="I10311" s="14">
        <f>IF(F10311="GHS",H10311,H10311*Assumptions!$B$4)</f>
        <v>1147612174.632</v>
      </c>
      <c r="J10311" s="15" t="str">
        <f>INDEX(Assumptions!$B$8:$B$12,MATCH(B10311,Assumptions!$A$8:$A$12,0))</f>
        <v>FIFO</v>
      </c>
      <c r="K10311" s="16">
        <f>G10311/(1-INDEX(Assumptions!$D$8:$D$12,MATCH(B10311,Assumptions!$A$8:$A$12,0)))</f>
        <v>29016.085365853654</v>
      </c>
      <c r="L10311" s="16">
        <f t="shared" si="1128"/>
        <v>713.7956999999999</v>
      </c>
      <c r="M10311" s="16">
        <f t="shared" si="1129"/>
        <v>1450.8042682926828</v>
      </c>
      <c r="N10311" s="14">
        <f>E10311*(K10311-L10311-M10311)*IF(F10311="GHS",1,Assumptions!$B$4)</f>
        <v>1295122324.8834789</v>
      </c>
      <c r="O10311" s="15">
        <f t="shared" ca="1" si="1130"/>
        <v>542</v>
      </c>
      <c r="P10311" s="15" t="str">
        <f t="shared" ca="1" si="1131"/>
        <v>365d+</v>
      </c>
      <c r="Q10311" s="17">
        <f ca="1">IF(P10311="0-90d",0,IF(P10311="91-180d",INDEX(Assumptions!$F$8:$F$12,MATCH(B10311,Assumptions!$A$8:$A$12,0)),IF(P10311="181-365d",INDEX(Assumptions!$G$8:$G$12,MATCH(B10311,Assumptions!$A$8:$A$12,0)),INDEX(Assumptions!$H$8:$H$12,MATCH(B10311,Assumptions!$A$8:$A$12,0)))))</f>
        <v>0.5</v>
      </c>
      <c r="R10311" s="14">
        <f t="shared" ca="1" si="1132"/>
        <v>573806087.31599998</v>
      </c>
      <c r="S10311" s="14">
        <f t="shared" ca="1" si="1133"/>
        <v>573806087.31599998</v>
      </c>
      <c r="T10311" s="11" t="s">
        <v>25</v>
      </c>
      <c r="U10311" s="18" t="s">
        <v>26</v>
      </c>
    </row>
    <row r="10312" spans="1:21" ht="15" customHeight="1" x14ac:dyDescent="0.15">
      <c r="A10312" s="10" t="s">
        <v>10360</v>
      </c>
      <c r="B10312" s="11" t="s">
        <v>41</v>
      </c>
      <c r="C10312" s="11" t="s">
        <v>44</v>
      </c>
      <c r="D10312" s="12">
        <v>45940</v>
      </c>
      <c r="E10312" s="11">
        <v>3590</v>
      </c>
      <c r="F10312" s="11" t="s">
        <v>33</v>
      </c>
      <c r="G10312" s="13">
        <v>387.24</v>
      </c>
      <c r="H10312" s="14">
        <f t="shared" si="1127"/>
        <v>1390191.6</v>
      </c>
      <c r="I10312" s="14">
        <f>IF(F10312="GHS",H10312,H10312*Assumptions!$B$4)</f>
        <v>1390191.6</v>
      </c>
      <c r="J10312" s="15" t="str">
        <f>INDEX(Assumptions!$B$8:$B$12,MATCH(B10312,Assumptions!$A$8:$A$12,0))</f>
        <v>Weighted Average</v>
      </c>
      <c r="K10312" s="16">
        <f>G10312/(1-INDEX(Assumptions!$D$8:$D$12,MATCH(B10312,Assumptions!$A$8:$A$12,0)))</f>
        <v>595.7538461538461</v>
      </c>
      <c r="L10312" s="16">
        <f t="shared" si="1128"/>
        <v>11.6172</v>
      </c>
      <c r="M10312" s="16">
        <f t="shared" si="1129"/>
        <v>29.787692307692307</v>
      </c>
      <c r="N10312" s="14">
        <f>E10312*(K10312-L10312-M10312)*IF(F10312="GHS",1,Assumptions!$B$4)</f>
        <v>1990112.7443076922</v>
      </c>
      <c r="O10312" s="15">
        <f t="shared" ca="1" si="1130"/>
        <v>346</v>
      </c>
      <c r="P10312" s="15" t="str">
        <f t="shared" ca="1" si="1131"/>
        <v>181-365d</v>
      </c>
      <c r="Q10312" s="17">
        <f ca="1">IF(P10312="0-90d",0,IF(P10312="91-180d",INDEX(Assumptions!$F$8:$F$12,MATCH(B10312,Assumptions!$A$8:$A$12,0)),IF(P10312="181-365d",INDEX(Assumptions!$G$8:$G$12,MATCH(B10312,Assumptions!$A$8:$A$12,0)),INDEX(Assumptions!$H$8:$H$12,MATCH(B10312,Assumptions!$A$8:$A$12,0)))))</f>
        <v>0.35</v>
      </c>
      <c r="R10312" s="14">
        <f t="shared" ca="1" si="1132"/>
        <v>486567.06</v>
      </c>
      <c r="S10312" s="14">
        <f t="shared" si="1133"/>
        <v>0</v>
      </c>
      <c r="T10312" s="11" t="s">
        <v>39</v>
      </c>
      <c r="U10312" s="18" t="s">
        <v>26</v>
      </c>
    </row>
    <row r="10313" spans="1:21" ht="15" customHeight="1" x14ac:dyDescent="0.15">
      <c r="A10313" s="10" t="s">
        <v>10361</v>
      </c>
      <c r="B10313" s="11" t="s">
        <v>41</v>
      </c>
      <c r="C10313" s="11" t="s">
        <v>44</v>
      </c>
      <c r="D10313" s="12">
        <v>46179</v>
      </c>
      <c r="E10313" s="11">
        <v>1790</v>
      </c>
      <c r="F10313" s="11" t="s">
        <v>33</v>
      </c>
      <c r="G10313" s="13">
        <v>277.91000000000003</v>
      </c>
      <c r="H10313" s="14">
        <f t="shared" si="1127"/>
        <v>497458.9</v>
      </c>
      <c r="I10313" s="14">
        <f>IF(F10313="GHS",H10313,H10313*Assumptions!$B$4)</f>
        <v>497458.9</v>
      </c>
      <c r="J10313" s="15" t="str">
        <f>INDEX(Assumptions!$B$8:$B$12,MATCH(B10313,Assumptions!$A$8:$A$12,0))</f>
        <v>Weighted Average</v>
      </c>
      <c r="K10313" s="16">
        <f>G10313/(1-INDEX(Assumptions!$D$8:$D$12,MATCH(B10313,Assumptions!$A$8:$A$12,0)))</f>
        <v>427.55384615384617</v>
      </c>
      <c r="L10313" s="16">
        <f t="shared" si="1128"/>
        <v>8.3373000000000008</v>
      </c>
      <c r="M10313" s="16">
        <f t="shared" si="1129"/>
        <v>21.37769230769231</v>
      </c>
      <c r="N10313" s="14">
        <f>E10313*(K10313-L10313-M10313)*IF(F10313="GHS",1,Assumptions!$B$4)</f>
        <v>712131.54838461534</v>
      </c>
      <c r="O10313" s="15">
        <f t="shared" ca="1" si="1130"/>
        <v>107</v>
      </c>
      <c r="P10313" s="15" t="str">
        <f t="shared" ca="1" si="1131"/>
        <v>91-180d</v>
      </c>
      <c r="Q10313" s="17">
        <f ca="1">IF(P10313="0-90d",0,IF(P10313="91-180d",INDEX(Assumptions!$F$8:$F$12,MATCH(B10313,Assumptions!$A$8:$A$12,0)),IF(P10313="181-365d",INDEX(Assumptions!$G$8:$G$12,MATCH(B10313,Assumptions!$A$8:$A$12,0)),INDEX(Assumptions!$H$8:$H$12,MATCH(B10313,Assumptions!$A$8:$A$12,0)))))</f>
        <v>0.1</v>
      </c>
      <c r="R10313" s="14">
        <f t="shared" ca="1" si="1132"/>
        <v>49745.890000000007</v>
      </c>
      <c r="S10313" s="14">
        <f t="shared" ca="1" si="1133"/>
        <v>447713.01</v>
      </c>
      <c r="T10313" s="11" t="s">
        <v>25</v>
      </c>
      <c r="U10313" s="18" t="s">
        <v>26</v>
      </c>
    </row>
    <row r="10314" spans="1:21" ht="15" customHeight="1" x14ac:dyDescent="0.15">
      <c r="A10314" s="10" t="s">
        <v>10362</v>
      </c>
      <c r="B10314" s="11" t="s">
        <v>46</v>
      </c>
      <c r="C10314" s="11" t="s">
        <v>52</v>
      </c>
      <c r="D10314" s="12">
        <v>46059</v>
      </c>
      <c r="E10314" s="11">
        <v>991</v>
      </c>
      <c r="F10314" s="11" t="s">
        <v>33</v>
      </c>
      <c r="G10314" s="13">
        <v>435272.01</v>
      </c>
      <c r="H10314" s="14">
        <f t="shared" si="1127"/>
        <v>431354561.91000003</v>
      </c>
      <c r="I10314" s="14">
        <f>IF(F10314="GHS",H10314,H10314*Assumptions!$B$4)</f>
        <v>431354561.91000003</v>
      </c>
      <c r="J10314" s="15" t="str">
        <f>INDEX(Assumptions!$B$8:$B$12,MATCH(B10314,Assumptions!$A$8:$A$12,0))</f>
        <v>Specific Identification</v>
      </c>
      <c r="K10314" s="16">
        <f>G10314/(1-INDEX(Assumptions!$D$8:$D$12,MATCH(B10314,Assumptions!$A$8:$A$12,0)))</f>
        <v>558041.0384615385</v>
      </c>
      <c r="L10314" s="16">
        <f t="shared" si="1128"/>
        <v>13058.1603</v>
      </c>
      <c r="M10314" s="16">
        <f t="shared" si="1129"/>
        <v>27902.051923076928</v>
      </c>
      <c r="N10314" s="14">
        <f>E10314*(K10314-L10314-M10314)*IF(F10314="GHS",1,Assumptions!$B$4)</f>
        <v>512427098.80231541</v>
      </c>
      <c r="O10314" s="15">
        <f t="shared" ca="1" si="1130"/>
        <v>227</v>
      </c>
      <c r="P10314" s="15" t="str">
        <f t="shared" ca="1" si="1131"/>
        <v>181-365d</v>
      </c>
      <c r="Q10314" s="17">
        <f ca="1">IF(P10314="0-90d",0,IF(P10314="91-180d",INDEX(Assumptions!$F$8:$F$12,MATCH(B10314,Assumptions!$A$8:$A$12,0)),IF(P10314="181-365d",INDEX(Assumptions!$G$8:$G$12,MATCH(B10314,Assumptions!$A$8:$A$12,0)),INDEX(Assumptions!$H$8:$H$12,MATCH(B10314,Assumptions!$A$8:$A$12,0)))))</f>
        <v>0.05</v>
      </c>
      <c r="R10314" s="14">
        <f t="shared" ca="1" si="1132"/>
        <v>21567728.095500004</v>
      </c>
      <c r="S10314" s="14">
        <f t="shared" ca="1" si="1133"/>
        <v>409786833.81450003</v>
      </c>
      <c r="T10314" s="11" t="s">
        <v>25</v>
      </c>
      <c r="U10314" s="18" t="s">
        <v>26</v>
      </c>
    </row>
    <row r="10315" spans="1:21" ht="15" customHeight="1" x14ac:dyDescent="0.15">
      <c r="A10315" s="10" t="s">
        <v>10363</v>
      </c>
      <c r="B10315" s="11" t="s">
        <v>41</v>
      </c>
      <c r="C10315" s="11" t="s">
        <v>42</v>
      </c>
      <c r="D10315" s="12">
        <v>45778</v>
      </c>
      <c r="E10315" s="11">
        <v>1012</v>
      </c>
      <c r="F10315" s="11" t="s">
        <v>33</v>
      </c>
      <c r="G10315" s="13">
        <v>515.71</v>
      </c>
      <c r="H10315" s="14">
        <f t="shared" si="1127"/>
        <v>521898.52</v>
      </c>
      <c r="I10315" s="14">
        <f>IF(F10315="GHS",H10315,H10315*Assumptions!$B$4)</f>
        <v>521898.52</v>
      </c>
      <c r="J10315" s="15" t="str">
        <f>INDEX(Assumptions!$B$8:$B$12,MATCH(B10315,Assumptions!$A$8:$A$12,0))</f>
        <v>Weighted Average</v>
      </c>
      <c r="K10315" s="16">
        <f>G10315/(1-INDEX(Assumptions!$D$8:$D$12,MATCH(B10315,Assumptions!$A$8:$A$12,0)))</f>
        <v>793.4</v>
      </c>
      <c r="L10315" s="16">
        <f t="shared" si="1128"/>
        <v>15.471300000000001</v>
      </c>
      <c r="M10315" s="16">
        <f t="shared" si="1129"/>
        <v>39.67</v>
      </c>
      <c r="N10315" s="14">
        <f>E10315*(K10315-L10315-M10315)*IF(F10315="GHS",1,Assumptions!$B$4)</f>
        <v>747117.80440000002</v>
      </c>
      <c r="O10315" s="15">
        <f t="shared" ca="1" si="1130"/>
        <v>508</v>
      </c>
      <c r="P10315" s="15" t="str">
        <f t="shared" ca="1" si="1131"/>
        <v>365d+</v>
      </c>
      <c r="Q10315" s="17">
        <f ca="1">IF(P10315="0-90d",0,IF(P10315="91-180d",INDEX(Assumptions!$F$8:$F$12,MATCH(B10315,Assumptions!$A$8:$A$12,0)),IF(P10315="181-365d",INDEX(Assumptions!$G$8:$G$12,MATCH(B10315,Assumptions!$A$8:$A$12,0)),INDEX(Assumptions!$H$8:$H$12,MATCH(B10315,Assumptions!$A$8:$A$12,0)))))</f>
        <v>0.8</v>
      </c>
      <c r="R10315" s="14">
        <f t="shared" ca="1" si="1132"/>
        <v>417518.81600000005</v>
      </c>
      <c r="S10315" s="14">
        <f t="shared" ca="1" si="1133"/>
        <v>104379.70399999997</v>
      </c>
      <c r="T10315" s="11" t="s">
        <v>25</v>
      </c>
      <c r="U10315" s="18" t="s">
        <v>26</v>
      </c>
    </row>
    <row r="10316" spans="1:21" ht="15" customHeight="1" x14ac:dyDescent="0.15">
      <c r="A10316" s="10" t="s">
        <v>10364</v>
      </c>
      <c r="B10316" s="11" t="s">
        <v>28</v>
      </c>
      <c r="C10316" s="11" t="s">
        <v>55</v>
      </c>
      <c r="D10316" s="12">
        <v>45950</v>
      </c>
      <c r="E10316" s="11">
        <v>2445</v>
      </c>
      <c r="F10316" s="11" t="s">
        <v>24</v>
      </c>
      <c r="G10316" s="13">
        <v>16558.259999999998</v>
      </c>
      <c r="H10316" s="14">
        <f t="shared" si="1127"/>
        <v>40484945.699999996</v>
      </c>
      <c r="I10316" s="14">
        <f>IF(F10316="GHS",H10316,H10316*Assumptions!$B$4)</f>
        <v>437237413.56</v>
      </c>
      <c r="J10316" s="15" t="str">
        <f>INDEX(Assumptions!$B$8:$B$12,MATCH(B10316,Assumptions!$A$8:$A$12,0))</f>
        <v>Fair Value Less Costs to Sell</v>
      </c>
      <c r="K10316" s="16">
        <f>G10316/(1-INDEX(Assumptions!$D$8:$D$12,MATCH(B10316,Assumptions!$A$8:$A$12,0)))</f>
        <v>18816.204545454544</v>
      </c>
      <c r="L10316" s="16">
        <f t="shared" si="1128"/>
        <v>496.74779999999993</v>
      </c>
      <c r="M10316" s="16">
        <f t="shared" si="1129"/>
        <v>940.81022727272727</v>
      </c>
      <c r="N10316" s="14">
        <f>E10316*(K10316-L10316-M10316)*IF(F10316="GHS",1,Assumptions!$B$4)</f>
        <v>458900539.95910907</v>
      </c>
      <c r="O10316" s="15">
        <f t="shared" ca="1" si="1130"/>
        <v>336</v>
      </c>
      <c r="P10316" s="15" t="str">
        <f t="shared" ca="1" si="1131"/>
        <v>181-365d</v>
      </c>
      <c r="Q10316" s="17">
        <f ca="1">IF(P10316="0-90d",0,IF(P10316="91-180d",INDEX(Assumptions!$F$8:$F$12,MATCH(B10316,Assumptions!$A$8:$A$12,0)),IF(P10316="181-365d",INDEX(Assumptions!$G$8:$G$12,MATCH(B10316,Assumptions!$A$8:$A$12,0)),INDEX(Assumptions!$H$8:$H$12,MATCH(B10316,Assumptions!$A$8:$A$12,0)))))</f>
        <v>0.1</v>
      </c>
      <c r="R10316" s="14">
        <f t="shared" ca="1" si="1132"/>
        <v>43723741.356000006</v>
      </c>
      <c r="S10316" s="14">
        <f t="shared" ca="1" si="1133"/>
        <v>393513672.204</v>
      </c>
      <c r="T10316" s="11" t="s">
        <v>25</v>
      </c>
      <c r="U10316" s="18" t="s">
        <v>26</v>
      </c>
    </row>
    <row r="10317" spans="1:21" ht="15" customHeight="1" x14ac:dyDescent="0.15">
      <c r="A10317" s="10" t="s">
        <v>10365</v>
      </c>
      <c r="B10317" s="11" t="s">
        <v>28</v>
      </c>
      <c r="C10317" s="11" t="s">
        <v>35</v>
      </c>
      <c r="D10317" s="12">
        <v>45760</v>
      </c>
      <c r="E10317" s="11">
        <v>39</v>
      </c>
      <c r="F10317" s="11" t="s">
        <v>24</v>
      </c>
      <c r="G10317" s="13">
        <v>5726.1</v>
      </c>
      <c r="H10317" s="14">
        <f t="shared" si="1127"/>
        <v>223317.90000000002</v>
      </c>
      <c r="I10317" s="14">
        <f>IF(F10317="GHS",H10317,H10317*Assumptions!$B$4)</f>
        <v>2411833.3200000003</v>
      </c>
      <c r="J10317" s="15" t="str">
        <f>INDEX(Assumptions!$B$8:$B$12,MATCH(B10317,Assumptions!$A$8:$A$12,0))</f>
        <v>Fair Value Less Costs to Sell</v>
      </c>
      <c r="K10317" s="16">
        <f>G10317/(1-INDEX(Assumptions!$D$8:$D$12,MATCH(B10317,Assumptions!$A$8:$A$12,0)))</f>
        <v>6506.9318181818189</v>
      </c>
      <c r="L10317" s="16">
        <f t="shared" si="1128"/>
        <v>171.78300000000002</v>
      </c>
      <c r="M10317" s="16">
        <f t="shared" si="1129"/>
        <v>325.34659090909099</v>
      </c>
      <c r="N10317" s="14">
        <f>E10317*(K10317-L10317-M10317)*IF(F10317="GHS",1,Assumptions!$B$4)</f>
        <v>2531328.698127273</v>
      </c>
      <c r="O10317" s="15">
        <f t="shared" ca="1" si="1130"/>
        <v>526</v>
      </c>
      <c r="P10317" s="15" t="str">
        <f t="shared" ca="1" si="1131"/>
        <v>365d+</v>
      </c>
      <c r="Q10317" s="17">
        <f ca="1">IF(P10317="0-90d",0,IF(P10317="91-180d",INDEX(Assumptions!$F$8:$F$12,MATCH(B10317,Assumptions!$A$8:$A$12,0)),IF(P10317="181-365d",INDEX(Assumptions!$G$8:$G$12,MATCH(B10317,Assumptions!$A$8:$A$12,0)),INDEX(Assumptions!$H$8:$H$12,MATCH(B10317,Assumptions!$A$8:$A$12,0)))))</f>
        <v>0.4</v>
      </c>
      <c r="R10317" s="14">
        <f t="shared" ca="1" si="1132"/>
        <v>964733.32800000021</v>
      </c>
      <c r="S10317" s="14">
        <f t="shared" ca="1" si="1133"/>
        <v>1447099.9920000001</v>
      </c>
      <c r="T10317" s="11" t="s">
        <v>25</v>
      </c>
      <c r="U10317" s="18" t="s">
        <v>26</v>
      </c>
    </row>
    <row r="10318" spans="1:21" ht="15" customHeight="1" x14ac:dyDescent="0.15">
      <c r="A10318" s="10" t="s">
        <v>10366</v>
      </c>
      <c r="B10318" s="11" t="s">
        <v>41</v>
      </c>
      <c r="C10318" s="11" t="s">
        <v>49</v>
      </c>
      <c r="D10318" s="12">
        <v>45900</v>
      </c>
      <c r="E10318" s="11">
        <v>421</v>
      </c>
      <c r="F10318" s="11" t="s">
        <v>33</v>
      </c>
      <c r="G10318" s="13">
        <v>313.14</v>
      </c>
      <c r="H10318" s="14">
        <f t="shared" si="1127"/>
        <v>131831.94</v>
      </c>
      <c r="I10318" s="14">
        <f>IF(F10318="GHS",H10318,H10318*Assumptions!$B$4)</f>
        <v>131831.94</v>
      </c>
      <c r="J10318" s="15" t="str">
        <f>INDEX(Assumptions!$B$8:$B$12,MATCH(B10318,Assumptions!$A$8:$A$12,0))</f>
        <v>Weighted Average</v>
      </c>
      <c r="K10318" s="16">
        <f>G10318/(1-INDEX(Assumptions!$D$8:$D$12,MATCH(B10318,Assumptions!$A$8:$A$12,0)))</f>
        <v>481.7538461538461</v>
      </c>
      <c r="L10318" s="16">
        <f t="shared" si="1128"/>
        <v>9.3941999999999997</v>
      </c>
      <c r="M10318" s="16">
        <f t="shared" si="1129"/>
        <v>24.087692307692308</v>
      </c>
      <c r="N10318" s="14">
        <f>E10318*(K10318-L10318-M10318)*IF(F10318="GHS",1,Assumptions!$B$4)</f>
        <v>188722.49256923076</v>
      </c>
      <c r="O10318" s="15">
        <f t="shared" ca="1" si="1130"/>
        <v>386</v>
      </c>
      <c r="P10318" s="15" t="str">
        <f t="shared" ca="1" si="1131"/>
        <v>365d+</v>
      </c>
      <c r="Q10318" s="17">
        <f ca="1">IF(P10318="0-90d",0,IF(P10318="91-180d",INDEX(Assumptions!$F$8:$F$12,MATCH(B10318,Assumptions!$A$8:$A$12,0)),IF(P10318="181-365d",INDEX(Assumptions!$G$8:$G$12,MATCH(B10318,Assumptions!$A$8:$A$12,0)),INDEX(Assumptions!$H$8:$H$12,MATCH(B10318,Assumptions!$A$8:$A$12,0)))))</f>
        <v>0.8</v>
      </c>
      <c r="R10318" s="14">
        <f t="shared" ca="1" si="1132"/>
        <v>105465.55200000001</v>
      </c>
      <c r="S10318" s="14">
        <f t="shared" ca="1" si="1133"/>
        <v>26366.387999999992</v>
      </c>
      <c r="T10318" s="11" t="s">
        <v>25</v>
      </c>
      <c r="U10318" s="18" t="s">
        <v>26</v>
      </c>
    </row>
    <row r="10319" spans="1:21" ht="15" customHeight="1" x14ac:dyDescent="0.15">
      <c r="A10319" s="10" t="s">
        <v>10367</v>
      </c>
      <c r="B10319" s="11" t="s">
        <v>41</v>
      </c>
      <c r="C10319" s="11" t="s">
        <v>115</v>
      </c>
      <c r="D10319" s="12">
        <v>45854</v>
      </c>
      <c r="E10319" s="11">
        <v>4210</v>
      </c>
      <c r="F10319" s="11" t="s">
        <v>33</v>
      </c>
      <c r="G10319" s="13">
        <v>604.87</v>
      </c>
      <c r="H10319" s="14">
        <f t="shared" si="1127"/>
        <v>2546502.7000000002</v>
      </c>
      <c r="I10319" s="14">
        <f>IF(F10319="GHS",H10319,H10319*Assumptions!$B$4)</f>
        <v>2546502.7000000002</v>
      </c>
      <c r="J10319" s="15" t="str">
        <f>INDEX(Assumptions!$B$8:$B$12,MATCH(B10319,Assumptions!$A$8:$A$12,0))</f>
        <v>Weighted Average</v>
      </c>
      <c r="K10319" s="16">
        <f>G10319/(1-INDEX(Assumptions!$D$8:$D$12,MATCH(B10319,Assumptions!$A$8:$A$12,0)))</f>
        <v>930.56923076923078</v>
      </c>
      <c r="L10319" s="16">
        <f t="shared" si="1128"/>
        <v>18.146100000000001</v>
      </c>
      <c r="M10319" s="16">
        <f t="shared" si="1129"/>
        <v>46.528461538461542</v>
      </c>
      <c r="N10319" s="14">
        <f>E10319*(K10319-L10319-M10319)*IF(F10319="GHS",1,Assumptions!$B$4)</f>
        <v>3645416.5574615384</v>
      </c>
      <c r="O10319" s="15">
        <f t="shared" ca="1" si="1130"/>
        <v>432</v>
      </c>
      <c r="P10319" s="15" t="str">
        <f t="shared" ca="1" si="1131"/>
        <v>365d+</v>
      </c>
      <c r="Q10319" s="17">
        <f ca="1">IF(P10319="0-90d",0,IF(P10319="91-180d",INDEX(Assumptions!$F$8:$F$12,MATCH(B10319,Assumptions!$A$8:$A$12,0)),IF(P10319="181-365d",INDEX(Assumptions!$G$8:$G$12,MATCH(B10319,Assumptions!$A$8:$A$12,0)),INDEX(Assumptions!$H$8:$H$12,MATCH(B10319,Assumptions!$A$8:$A$12,0)))))</f>
        <v>0.8</v>
      </c>
      <c r="R10319" s="14">
        <f t="shared" ca="1" si="1132"/>
        <v>2037202.1600000001</v>
      </c>
      <c r="S10319" s="14">
        <f t="shared" ca="1" si="1133"/>
        <v>509300.54000000004</v>
      </c>
      <c r="T10319" s="11" t="s">
        <v>50</v>
      </c>
      <c r="U10319" s="18" t="s">
        <v>36</v>
      </c>
    </row>
    <row r="10320" spans="1:21" ht="15" customHeight="1" x14ac:dyDescent="0.15">
      <c r="A10320" s="10" t="s">
        <v>10368</v>
      </c>
      <c r="B10320" s="11" t="s">
        <v>31</v>
      </c>
      <c r="C10320" s="11" t="s">
        <v>32</v>
      </c>
      <c r="D10320" s="12">
        <v>46009</v>
      </c>
      <c r="E10320" s="11">
        <v>3645</v>
      </c>
      <c r="F10320" s="11" t="s">
        <v>33</v>
      </c>
      <c r="G10320" s="13">
        <v>3801.32</v>
      </c>
      <c r="H10320" s="14">
        <f t="shared" si="1127"/>
        <v>13855811.4</v>
      </c>
      <c r="I10320" s="14">
        <f>IF(F10320="GHS",H10320,H10320*Assumptions!$B$4)</f>
        <v>13855811.4</v>
      </c>
      <c r="J10320" s="15" t="str">
        <f>INDEX(Assumptions!$B$8:$B$12,MATCH(B10320,Assumptions!$A$8:$A$12,0))</f>
        <v>Weighted Average</v>
      </c>
      <c r="K10320" s="16">
        <f>G10320/(1-INDEX(Assumptions!$D$8:$D$12,MATCH(B10320,Assumptions!$A$8:$A$12,0)))</f>
        <v>5279.6111111111113</v>
      </c>
      <c r="L10320" s="16">
        <f t="shared" si="1128"/>
        <v>114.03960000000001</v>
      </c>
      <c r="M10320" s="16">
        <f t="shared" si="1129"/>
        <v>263.98055555555555</v>
      </c>
      <c r="N10320" s="14">
        <f>E10320*(K10320-L10320-M10320)*IF(F10320="GHS",1,Assumptions!$B$4)</f>
        <v>17866299.033</v>
      </c>
      <c r="O10320" s="15">
        <f t="shared" ca="1" si="1130"/>
        <v>277</v>
      </c>
      <c r="P10320" s="15" t="str">
        <f t="shared" ca="1" si="1131"/>
        <v>181-365d</v>
      </c>
      <c r="Q10320" s="17">
        <f ca="1">IF(P10320="0-90d",0,IF(P10320="91-180d",INDEX(Assumptions!$F$8:$F$12,MATCH(B10320,Assumptions!$A$8:$A$12,0)),IF(P10320="181-365d",INDEX(Assumptions!$G$8:$G$12,MATCH(B10320,Assumptions!$A$8:$A$12,0)),INDEX(Assumptions!$H$8:$H$12,MATCH(B10320,Assumptions!$A$8:$A$12,0)))))</f>
        <v>0.2</v>
      </c>
      <c r="R10320" s="14">
        <f t="shared" ca="1" si="1132"/>
        <v>2771162.2800000003</v>
      </c>
      <c r="S10320" s="14">
        <f t="shared" ca="1" si="1133"/>
        <v>11084649.120000001</v>
      </c>
      <c r="T10320" s="11" t="s">
        <v>25</v>
      </c>
      <c r="U10320" s="18" t="s">
        <v>26</v>
      </c>
    </row>
    <row r="10321" spans="1:21" ht="15" customHeight="1" x14ac:dyDescent="0.15">
      <c r="A10321" s="10" t="s">
        <v>10369</v>
      </c>
      <c r="B10321" s="11" t="s">
        <v>41</v>
      </c>
      <c r="C10321" s="11" t="s">
        <v>42</v>
      </c>
      <c r="D10321" s="12">
        <v>46205</v>
      </c>
      <c r="E10321" s="11">
        <v>2148</v>
      </c>
      <c r="F10321" s="11" t="s">
        <v>33</v>
      </c>
      <c r="G10321" s="13">
        <v>405.56</v>
      </c>
      <c r="H10321" s="14">
        <f t="shared" si="1127"/>
        <v>871142.88</v>
      </c>
      <c r="I10321" s="14">
        <f>IF(F10321="GHS",H10321,H10321*Assumptions!$B$4)</f>
        <v>871142.88</v>
      </c>
      <c r="J10321" s="15" t="str">
        <f>INDEX(Assumptions!$B$8:$B$12,MATCH(B10321,Assumptions!$A$8:$A$12,0))</f>
        <v>Weighted Average</v>
      </c>
      <c r="K10321" s="16">
        <f>G10321/(1-INDEX(Assumptions!$D$8:$D$12,MATCH(B10321,Assumptions!$A$8:$A$12,0)))</f>
        <v>623.93846153846152</v>
      </c>
      <c r="L10321" s="16">
        <f t="shared" si="1128"/>
        <v>12.1668</v>
      </c>
      <c r="M10321" s="16">
        <f t="shared" si="1129"/>
        <v>31.196923076923078</v>
      </c>
      <c r="N10321" s="14">
        <f>E10321*(K10321-L10321-M10321)*IF(F10321="GHS",1,Assumptions!$B$4)</f>
        <v>1247074.5382153846</v>
      </c>
      <c r="O10321" s="15">
        <f t="shared" ca="1" si="1130"/>
        <v>81</v>
      </c>
      <c r="P10321" s="15" t="str">
        <f t="shared" ca="1" si="1131"/>
        <v>0-90d</v>
      </c>
      <c r="Q10321" s="17">
        <f ca="1">IF(P10321="0-90d",0,IF(P10321="91-180d",INDEX(Assumptions!$F$8:$F$12,MATCH(B10321,Assumptions!$A$8:$A$12,0)),IF(P10321="181-365d",INDEX(Assumptions!$G$8:$G$12,MATCH(B10321,Assumptions!$A$8:$A$12,0)),INDEX(Assumptions!$H$8:$H$12,MATCH(B10321,Assumptions!$A$8:$A$12,0)))))</f>
        <v>0</v>
      </c>
      <c r="R10321" s="14">
        <f t="shared" ca="1" si="1132"/>
        <v>0</v>
      </c>
      <c r="S10321" s="14">
        <f t="shared" ca="1" si="1133"/>
        <v>871142.88</v>
      </c>
      <c r="T10321" s="11" t="s">
        <v>25</v>
      </c>
      <c r="U10321" s="18" t="s">
        <v>26</v>
      </c>
    </row>
    <row r="10322" spans="1:21" ht="15" customHeight="1" x14ac:dyDescent="0.15">
      <c r="A10322" s="10" t="s">
        <v>10370</v>
      </c>
      <c r="B10322" s="11" t="s">
        <v>46</v>
      </c>
      <c r="C10322" s="11" t="s">
        <v>52</v>
      </c>
      <c r="D10322" s="12">
        <v>46131</v>
      </c>
      <c r="E10322" s="11">
        <v>772</v>
      </c>
      <c r="F10322" s="11" t="s">
        <v>33</v>
      </c>
      <c r="G10322" s="13">
        <v>419804.36</v>
      </c>
      <c r="H10322" s="14">
        <f t="shared" si="1127"/>
        <v>324088965.92000002</v>
      </c>
      <c r="I10322" s="14">
        <f>IF(F10322="GHS",H10322,H10322*Assumptions!$B$4)</f>
        <v>324088965.92000002</v>
      </c>
      <c r="J10322" s="15" t="str">
        <f>INDEX(Assumptions!$B$8:$B$12,MATCH(B10322,Assumptions!$A$8:$A$12,0))</f>
        <v>Specific Identification</v>
      </c>
      <c r="K10322" s="16">
        <f>G10322/(1-INDEX(Assumptions!$D$8:$D$12,MATCH(B10322,Assumptions!$A$8:$A$12,0)))</f>
        <v>538210.71794871788</v>
      </c>
      <c r="L10322" s="16">
        <f t="shared" si="1128"/>
        <v>12594.130799999999</v>
      </c>
      <c r="M10322" s="16">
        <f t="shared" si="1129"/>
        <v>26910.535897435897</v>
      </c>
      <c r="N10322" s="14">
        <f>E10322*(K10322-L10322-M10322)*IF(F10322="GHS",1,Assumptions!$B$4)</f>
        <v>385001071.56598967</v>
      </c>
      <c r="O10322" s="15">
        <f t="shared" ca="1" si="1130"/>
        <v>155</v>
      </c>
      <c r="P10322" s="15" t="str">
        <f t="shared" ca="1" si="1131"/>
        <v>91-180d</v>
      </c>
      <c r="Q10322" s="17">
        <f ca="1">IF(P10322="0-90d",0,IF(P10322="91-180d",INDEX(Assumptions!$F$8:$F$12,MATCH(B10322,Assumptions!$A$8:$A$12,0)),IF(P10322="181-365d",INDEX(Assumptions!$G$8:$G$12,MATCH(B10322,Assumptions!$A$8:$A$12,0)),INDEX(Assumptions!$H$8:$H$12,MATCH(B10322,Assumptions!$A$8:$A$12,0)))))</f>
        <v>0</v>
      </c>
      <c r="R10322" s="14">
        <f t="shared" ca="1" si="1132"/>
        <v>0</v>
      </c>
      <c r="S10322" s="14">
        <f t="shared" ca="1" si="1133"/>
        <v>324088965.92000002</v>
      </c>
      <c r="T10322" s="11" t="s">
        <v>25</v>
      </c>
      <c r="U10322" s="18" t="s">
        <v>26</v>
      </c>
    </row>
    <row r="10323" spans="1:21" ht="15" customHeight="1" x14ac:dyDescent="0.15">
      <c r="A10323" s="10" t="s">
        <v>10371</v>
      </c>
      <c r="B10323" s="11" t="s">
        <v>46</v>
      </c>
      <c r="C10323" s="11" t="s">
        <v>52</v>
      </c>
      <c r="D10323" s="12">
        <v>46131</v>
      </c>
      <c r="E10323" s="11">
        <v>2888</v>
      </c>
      <c r="F10323" s="11" t="s">
        <v>33</v>
      </c>
      <c r="G10323" s="13">
        <v>336640.43</v>
      </c>
      <c r="H10323" s="14">
        <f t="shared" si="1127"/>
        <v>972217561.84000003</v>
      </c>
      <c r="I10323" s="14">
        <f>IF(F10323="GHS",H10323,H10323*Assumptions!$B$4)</f>
        <v>972217561.84000003</v>
      </c>
      <c r="J10323" s="15" t="str">
        <f>INDEX(Assumptions!$B$8:$B$12,MATCH(B10323,Assumptions!$A$8:$A$12,0))</f>
        <v>Specific Identification</v>
      </c>
      <c r="K10323" s="16">
        <f>G10323/(1-INDEX(Assumptions!$D$8:$D$12,MATCH(B10323,Assumptions!$A$8:$A$12,0)))</f>
        <v>431590.29487179487</v>
      </c>
      <c r="L10323" s="16">
        <f t="shared" si="1128"/>
        <v>10099.212899999999</v>
      </c>
      <c r="M10323" s="16">
        <f t="shared" si="1129"/>
        <v>21579.514743589745</v>
      </c>
      <c r="N10323" s="14">
        <f>E10323*(K10323-L10323-M10323)*IF(F10323="GHS",1,Assumptions!$B$4)</f>
        <v>1154944606.1550565</v>
      </c>
      <c r="O10323" s="15">
        <f t="shared" ca="1" si="1130"/>
        <v>155</v>
      </c>
      <c r="P10323" s="15" t="str">
        <f t="shared" ca="1" si="1131"/>
        <v>91-180d</v>
      </c>
      <c r="Q10323" s="17">
        <f ca="1">IF(P10323="0-90d",0,IF(P10323="91-180d",INDEX(Assumptions!$F$8:$F$12,MATCH(B10323,Assumptions!$A$8:$A$12,0)),IF(P10323="181-365d",INDEX(Assumptions!$G$8:$G$12,MATCH(B10323,Assumptions!$A$8:$A$12,0)),INDEX(Assumptions!$H$8:$H$12,MATCH(B10323,Assumptions!$A$8:$A$12,0)))))</f>
        <v>0</v>
      </c>
      <c r="R10323" s="14">
        <f t="shared" ca="1" si="1132"/>
        <v>0</v>
      </c>
      <c r="S10323" s="14">
        <f t="shared" ca="1" si="1133"/>
        <v>972217561.84000003</v>
      </c>
      <c r="T10323" s="11" t="s">
        <v>25</v>
      </c>
      <c r="U10323" s="18" t="s">
        <v>26</v>
      </c>
    </row>
    <row r="10324" spans="1:21" ht="15" customHeight="1" x14ac:dyDescent="0.15">
      <c r="A10324" s="10" t="s">
        <v>10372</v>
      </c>
      <c r="B10324" s="11" t="s">
        <v>22</v>
      </c>
      <c r="C10324" s="11" t="s">
        <v>81</v>
      </c>
      <c r="D10324" s="12">
        <v>45836</v>
      </c>
      <c r="E10324" s="11">
        <v>3410</v>
      </c>
      <c r="F10324" s="11" t="s">
        <v>24</v>
      </c>
      <c r="G10324" s="13">
        <v>43263.73</v>
      </c>
      <c r="H10324" s="14">
        <f t="shared" si="1127"/>
        <v>147529319.30000001</v>
      </c>
      <c r="I10324" s="14">
        <f>IF(F10324="GHS",H10324,H10324*Assumptions!$B$4)</f>
        <v>1593316648.4400003</v>
      </c>
      <c r="J10324" s="15" t="str">
        <f>INDEX(Assumptions!$B$8:$B$12,MATCH(B10324,Assumptions!$A$8:$A$12,0))</f>
        <v>FIFO</v>
      </c>
      <c r="K10324" s="16">
        <f>G10324/(1-INDEX(Assumptions!$D$8:$D$12,MATCH(B10324,Assumptions!$A$8:$A$12,0)))</f>
        <v>52760.646341463413</v>
      </c>
      <c r="L10324" s="16">
        <f t="shared" si="1128"/>
        <v>1297.9119000000001</v>
      </c>
      <c r="M10324" s="16">
        <f t="shared" si="1129"/>
        <v>2638.0323170731708</v>
      </c>
      <c r="N10324" s="14">
        <f>E10324*(K10324-L10324-M10324)*IF(F10324="GHS",1,Assumptions!$B$4)</f>
        <v>1798116129.837044</v>
      </c>
      <c r="O10324" s="15">
        <f t="shared" ca="1" si="1130"/>
        <v>450</v>
      </c>
      <c r="P10324" s="15" t="str">
        <f t="shared" ca="1" si="1131"/>
        <v>365d+</v>
      </c>
      <c r="Q10324" s="17">
        <f ca="1">IF(P10324="0-90d",0,IF(P10324="91-180d",INDEX(Assumptions!$F$8:$F$12,MATCH(B10324,Assumptions!$A$8:$A$12,0)),IF(P10324="181-365d",INDEX(Assumptions!$G$8:$G$12,MATCH(B10324,Assumptions!$A$8:$A$12,0)),INDEX(Assumptions!$H$8:$H$12,MATCH(B10324,Assumptions!$A$8:$A$12,0)))))</f>
        <v>0.5</v>
      </c>
      <c r="R10324" s="14">
        <f t="shared" ca="1" si="1132"/>
        <v>796658324.22000015</v>
      </c>
      <c r="S10324" s="14">
        <f t="shared" ca="1" si="1133"/>
        <v>796658324.22000015</v>
      </c>
      <c r="T10324" s="11" t="s">
        <v>50</v>
      </c>
      <c r="U10324" s="18" t="s">
        <v>26</v>
      </c>
    </row>
    <row r="10325" spans="1:21" ht="15" customHeight="1" x14ac:dyDescent="0.15">
      <c r="A10325" s="10" t="s">
        <v>10373</v>
      </c>
      <c r="B10325" s="11" t="s">
        <v>41</v>
      </c>
      <c r="C10325" s="11" t="s">
        <v>115</v>
      </c>
      <c r="D10325" s="12">
        <v>46224</v>
      </c>
      <c r="E10325" s="11">
        <v>4352</v>
      </c>
      <c r="F10325" s="11" t="s">
        <v>33</v>
      </c>
      <c r="G10325" s="13">
        <v>187.21</v>
      </c>
      <c r="H10325" s="14">
        <f t="shared" si="1127"/>
        <v>814737.92000000004</v>
      </c>
      <c r="I10325" s="14">
        <f>IF(F10325="GHS",H10325,H10325*Assumptions!$B$4)</f>
        <v>814737.92000000004</v>
      </c>
      <c r="J10325" s="15" t="str">
        <f>INDEX(Assumptions!$B$8:$B$12,MATCH(B10325,Assumptions!$A$8:$A$12,0))</f>
        <v>Weighted Average</v>
      </c>
      <c r="K10325" s="16">
        <f>G10325/(1-INDEX(Assumptions!$D$8:$D$12,MATCH(B10325,Assumptions!$A$8:$A$12,0)))</f>
        <v>288.01538461538462</v>
      </c>
      <c r="L10325" s="16">
        <f t="shared" si="1128"/>
        <v>5.6162999999999998</v>
      </c>
      <c r="M10325" s="16">
        <f t="shared" si="1129"/>
        <v>14.400769230769232</v>
      </c>
      <c r="N10325" s="14">
        <f>E10325*(K10325-L10325-M10325)*IF(F10325="GHS",1,Assumptions!$B$4)</f>
        <v>1166328.668553846</v>
      </c>
      <c r="O10325" s="15">
        <f t="shared" ca="1" si="1130"/>
        <v>62</v>
      </c>
      <c r="P10325" s="15" t="str">
        <f t="shared" ca="1" si="1131"/>
        <v>0-90d</v>
      </c>
      <c r="Q10325" s="17">
        <f ca="1">IF(P10325="0-90d",0,IF(P10325="91-180d",INDEX(Assumptions!$F$8:$F$12,MATCH(B10325,Assumptions!$A$8:$A$12,0)),IF(P10325="181-365d",INDEX(Assumptions!$G$8:$G$12,MATCH(B10325,Assumptions!$A$8:$A$12,0)),INDEX(Assumptions!$H$8:$H$12,MATCH(B10325,Assumptions!$A$8:$A$12,0)))))</f>
        <v>0</v>
      </c>
      <c r="R10325" s="14">
        <f t="shared" ca="1" si="1132"/>
        <v>0</v>
      </c>
      <c r="S10325" s="14">
        <f t="shared" ca="1" si="1133"/>
        <v>814737.92000000004</v>
      </c>
      <c r="T10325" s="11" t="s">
        <v>25</v>
      </c>
      <c r="U10325" s="18" t="s">
        <v>26</v>
      </c>
    </row>
    <row r="10326" spans="1:21" ht="15" customHeight="1" x14ac:dyDescent="0.15">
      <c r="A10326" s="10" t="s">
        <v>10374</v>
      </c>
      <c r="B10326" s="11" t="s">
        <v>28</v>
      </c>
      <c r="C10326" s="11" t="s">
        <v>29</v>
      </c>
      <c r="D10326" s="12">
        <v>46170</v>
      </c>
      <c r="E10326" s="11">
        <v>4207</v>
      </c>
      <c r="F10326" s="11" t="s">
        <v>24</v>
      </c>
      <c r="G10326" s="13">
        <v>10675.25</v>
      </c>
      <c r="H10326" s="14">
        <f t="shared" si="1127"/>
        <v>44910776.75</v>
      </c>
      <c r="I10326" s="14">
        <f>IF(F10326="GHS",H10326,H10326*Assumptions!$B$4)</f>
        <v>485036388.90000004</v>
      </c>
      <c r="J10326" s="15" t="str">
        <f>INDEX(Assumptions!$B$8:$B$12,MATCH(B10326,Assumptions!$A$8:$A$12,0))</f>
        <v>Fair Value Less Costs to Sell</v>
      </c>
      <c r="K10326" s="16">
        <f>G10326/(1-INDEX(Assumptions!$D$8:$D$12,MATCH(B10326,Assumptions!$A$8:$A$12,0)))</f>
        <v>12130.96590909091</v>
      </c>
      <c r="L10326" s="16">
        <f t="shared" si="1128"/>
        <v>320.25749999999999</v>
      </c>
      <c r="M10326" s="16">
        <f t="shared" si="1129"/>
        <v>606.5482954545455</v>
      </c>
      <c r="N10326" s="14">
        <f>E10326*(K10326-L10326-M10326)*IF(F10326="GHS",1,Assumptions!$B$4)</f>
        <v>509067737.25913644</v>
      </c>
      <c r="O10326" s="15">
        <f t="shared" ca="1" si="1130"/>
        <v>116</v>
      </c>
      <c r="P10326" s="15" t="str">
        <f t="shared" ca="1" si="1131"/>
        <v>91-180d</v>
      </c>
      <c r="Q10326" s="17">
        <f ca="1">IF(P10326="0-90d",0,IF(P10326="91-180d",INDEX(Assumptions!$F$8:$F$12,MATCH(B10326,Assumptions!$A$8:$A$12,0)),IF(P10326="181-365d",INDEX(Assumptions!$G$8:$G$12,MATCH(B10326,Assumptions!$A$8:$A$12,0)),INDEX(Assumptions!$H$8:$H$12,MATCH(B10326,Assumptions!$A$8:$A$12,0)))))</f>
        <v>0.02</v>
      </c>
      <c r="R10326" s="14">
        <f t="shared" ca="1" si="1132"/>
        <v>9700727.7780000009</v>
      </c>
      <c r="S10326" s="14">
        <f t="shared" ca="1" si="1133"/>
        <v>475335661.12200004</v>
      </c>
      <c r="T10326" s="11" t="s">
        <v>25</v>
      </c>
      <c r="U10326" s="18" t="s">
        <v>26</v>
      </c>
    </row>
    <row r="10327" spans="1:21" ht="15" customHeight="1" x14ac:dyDescent="0.15">
      <c r="A10327" s="10" t="s">
        <v>10375</v>
      </c>
      <c r="B10327" s="11" t="s">
        <v>28</v>
      </c>
      <c r="C10327" s="11" t="s">
        <v>55</v>
      </c>
      <c r="D10327" s="12">
        <v>46160</v>
      </c>
      <c r="E10327" s="11">
        <v>1379</v>
      </c>
      <c r="F10327" s="11" t="s">
        <v>24</v>
      </c>
      <c r="G10327" s="13">
        <v>8495.18</v>
      </c>
      <c r="H10327" s="14">
        <f t="shared" si="1127"/>
        <v>11714853.220000001</v>
      </c>
      <c r="I10327" s="14">
        <f>IF(F10327="GHS",H10327,H10327*Assumptions!$B$4)</f>
        <v>126520414.77600002</v>
      </c>
      <c r="J10327" s="15" t="str">
        <f>INDEX(Assumptions!$B$8:$B$12,MATCH(B10327,Assumptions!$A$8:$A$12,0))</f>
        <v>Fair Value Less Costs to Sell</v>
      </c>
      <c r="K10327" s="16">
        <f>G10327/(1-INDEX(Assumptions!$D$8:$D$12,MATCH(B10327,Assumptions!$A$8:$A$12,0)))</f>
        <v>9653.613636363636</v>
      </c>
      <c r="L10327" s="16">
        <f t="shared" si="1128"/>
        <v>254.8554</v>
      </c>
      <c r="M10327" s="16">
        <f t="shared" si="1129"/>
        <v>482.68068181818182</v>
      </c>
      <c r="N10327" s="14">
        <f>E10327*(K10327-L10327-M10327)*IF(F10327="GHS",1,Assumptions!$B$4)</f>
        <v>132788926.23535636</v>
      </c>
      <c r="O10327" s="15">
        <f t="shared" ca="1" si="1130"/>
        <v>126</v>
      </c>
      <c r="P10327" s="15" t="str">
        <f t="shared" ca="1" si="1131"/>
        <v>91-180d</v>
      </c>
      <c r="Q10327" s="17">
        <f ca="1">IF(P10327="0-90d",0,IF(P10327="91-180d",INDEX(Assumptions!$F$8:$F$12,MATCH(B10327,Assumptions!$A$8:$A$12,0)),IF(P10327="181-365d",INDEX(Assumptions!$G$8:$G$12,MATCH(B10327,Assumptions!$A$8:$A$12,0)),INDEX(Assumptions!$H$8:$H$12,MATCH(B10327,Assumptions!$A$8:$A$12,0)))))</f>
        <v>0.02</v>
      </c>
      <c r="R10327" s="14">
        <f t="shared" ca="1" si="1132"/>
        <v>2530408.2955200006</v>
      </c>
      <c r="S10327" s="14">
        <f t="shared" ca="1" si="1133"/>
        <v>123990006.48048002</v>
      </c>
      <c r="T10327" s="11" t="s">
        <v>25</v>
      </c>
      <c r="U10327" s="18" t="s">
        <v>26</v>
      </c>
    </row>
    <row r="10328" spans="1:21" ht="15" customHeight="1" x14ac:dyDescent="0.15">
      <c r="A10328" s="10" t="s">
        <v>10376</v>
      </c>
      <c r="B10328" s="11" t="s">
        <v>28</v>
      </c>
      <c r="C10328" s="11" t="s">
        <v>55</v>
      </c>
      <c r="D10328" s="12">
        <v>45825</v>
      </c>
      <c r="E10328" s="11">
        <v>526</v>
      </c>
      <c r="F10328" s="11" t="s">
        <v>24</v>
      </c>
      <c r="G10328" s="13">
        <v>11547.42</v>
      </c>
      <c r="H10328" s="14">
        <f t="shared" si="1127"/>
        <v>6073942.9199999999</v>
      </c>
      <c r="I10328" s="14">
        <f>IF(F10328="GHS",H10328,H10328*Assumptions!$B$4)</f>
        <v>65598583.536000006</v>
      </c>
      <c r="J10328" s="15" t="str">
        <f>INDEX(Assumptions!$B$8:$B$12,MATCH(B10328,Assumptions!$A$8:$A$12,0))</f>
        <v>Fair Value Less Costs to Sell</v>
      </c>
      <c r="K10328" s="16">
        <f>G10328/(1-INDEX(Assumptions!$D$8:$D$12,MATCH(B10328,Assumptions!$A$8:$A$12,0)))</f>
        <v>13122.068181818182</v>
      </c>
      <c r="L10328" s="16">
        <f t="shared" si="1128"/>
        <v>346.42259999999999</v>
      </c>
      <c r="M10328" s="16">
        <f t="shared" si="1129"/>
        <v>656.10340909090917</v>
      </c>
      <c r="N10328" s="14">
        <f>E10328*(K10328-L10328-M10328)*IF(F10328="GHS",1,Assumptions!$B$4)</f>
        <v>68848695.174829096</v>
      </c>
      <c r="O10328" s="15">
        <f t="shared" ca="1" si="1130"/>
        <v>461</v>
      </c>
      <c r="P10328" s="15" t="str">
        <f t="shared" ca="1" si="1131"/>
        <v>365d+</v>
      </c>
      <c r="Q10328" s="17">
        <f ca="1">IF(P10328="0-90d",0,IF(P10328="91-180d",INDEX(Assumptions!$F$8:$F$12,MATCH(B10328,Assumptions!$A$8:$A$12,0)),IF(P10328="181-365d",INDEX(Assumptions!$G$8:$G$12,MATCH(B10328,Assumptions!$A$8:$A$12,0)),INDEX(Assumptions!$H$8:$H$12,MATCH(B10328,Assumptions!$A$8:$A$12,0)))))</f>
        <v>0.4</v>
      </c>
      <c r="R10328" s="14">
        <f t="shared" ca="1" si="1132"/>
        <v>26239433.414400004</v>
      </c>
      <c r="S10328" s="14">
        <f t="shared" ca="1" si="1133"/>
        <v>39359150.121600002</v>
      </c>
      <c r="T10328" s="11" t="s">
        <v>25</v>
      </c>
      <c r="U10328" s="18" t="s">
        <v>36</v>
      </c>
    </row>
    <row r="10329" spans="1:21" ht="15" customHeight="1" x14ac:dyDescent="0.15">
      <c r="A10329" s="10" t="s">
        <v>10377</v>
      </c>
      <c r="B10329" s="11" t="s">
        <v>31</v>
      </c>
      <c r="C10329" s="11" t="s">
        <v>63</v>
      </c>
      <c r="D10329" s="12">
        <v>45878</v>
      </c>
      <c r="E10329" s="11">
        <v>4203</v>
      </c>
      <c r="F10329" s="11" t="s">
        <v>33</v>
      </c>
      <c r="G10329" s="13">
        <v>3060.72</v>
      </c>
      <c r="H10329" s="14">
        <f t="shared" si="1127"/>
        <v>12864206.159999998</v>
      </c>
      <c r="I10329" s="14">
        <f>IF(F10329="GHS",H10329,H10329*Assumptions!$B$4)</f>
        <v>12864206.159999998</v>
      </c>
      <c r="J10329" s="15" t="str">
        <f>INDEX(Assumptions!$B$8:$B$12,MATCH(B10329,Assumptions!$A$8:$A$12,0))</f>
        <v>Weighted Average</v>
      </c>
      <c r="K10329" s="16">
        <f>G10329/(1-INDEX(Assumptions!$D$8:$D$12,MATCH(B10329,Assumptions!$A$8:$A$12,0)))</f>
        <v>4251</v>
      </c>
      <c r="L10329" s="16">
        <f t="shared" si="1128"/>
        <v>91.821599999999989</v>
      </c>
      <c r="M10329" s="16">
        <f t="shared" si="1129"/>
        <v>212.55</v>
      </c>
      <c r="N10329" s="14">
        <f>E10329*(K10329-L10329-M10329)*IF(F10329="GHS",1,Assumptions!$B$4)</f>
        <v>16587679.165199999</v>
      </c>
      <c r="O10329" s="15">
        <f t="shared" ca="1" si="1130"/>
        <v>408</v>
      </c>
      <c r="P10329" s="15" t="str">
        <f t="shared" ca="1" si="1131"/>
        <v>365d+</v>
      </c>
      <c r="Q10329" s="17">
        <f ca="1">IF(P10329="0-90d",0,IF(P10329="91-180d",INDEX(Assumptions!$F$8:$F$12,MATCH(B10329,Assumptions!$A$8:$A$12,0)),IF(P10329="181-365d",INDEX(Assumptions!$G$8:$G$12,MATCH(B10329,Assumptions!$A$8:$A$12,0)),INDEX(Assumptions!$H$8:$H$12,MATCH(B10329,Assumptions!$A$8:$A$12,0)))))</f>
        <v>0.6</v>
      </c>
      <c r="R10329" s="14">
        <f t="shared" ca="1" si="1132"/>
        <v>7718523.6959999986</v>
      </c>
      <c r="S10329" s="14">
        <f t="shared" ca="1" si="1133"/>
        <v>5145682.4639999997</v>
      </c>
      <c r="T10329" s="11" t="s">
        <v>25</v>
      </c>
      <c r="U10329" s="18" t="s">
        <v>26</v>
      </c>
    </row>
    <row r="10330" spans="1:21" ht="15" customHeight="1" x14ac:dyDescent="0.15">
      <c r="A10330" s="10" t="s">
        <v>10378</v>
      </c>
      <c r="B10330" s="11" t="s">
        <v>22</v>
      </c>
      <c r="C10330" s="11" t="s">
        <v>23</v>
      </c>
      <c r="D10330" s="12">
        <v>46193</v>
      </c>
      <c r="E10330" s="11">
        <v>919</v>
      </c>
      <c r="F10330" s="11" t="s">
        <v>24</v>
      </c>
      <c r="G10330" s="13">
        <v>77940.3</v>
      </c>
      <c r="H10330" s="14">
        <f t="shared" si="1127"/>
        <v>71627135.700000003</v>
      </c>
      <c r="I10330" s="14">
        <f>IF(F10330="GHS",H10330,H10330*Assumptions!$B$4)</f>
        <v>773573065.56000006</v>
      </c>
      <c r="J10330" s="15" t="str">
        <f>INDEX(Assumptions!$B$8:$B$12,MATCH(B10330,Assumptions!$A$8:$A$12,0))</f>
        <v>FIFO</v>
      </c>
      <c r="K10330" s="16">
        <f>G10330/(1-INDEX(Assumptions!$D$8:$D$12,MATCH(B10330,Assumptions!$A$8:$A$12,0)))</f>
        <v>95049.146341463405</v>
      </c>
      <c r="L10330" s="16">
        <f t="shared" si="1128"/>
        <v>2338.2089999999998</v>
      </c>
      <c r="M10330" s="16">
        <f t="shared" si="1129"/>
        <v>4752.4573170731701</v>
      </c>
      <c r="N10330" s="14">
        <f>E10330*(K10330-L10330-M10330)*IF(F10330="GHS",1,Assumptions!$B$4)</f>
        <v>873005505.93807793</v>
      </c>
      <c r="O10330" s="15">
        <f t="shared" ca="1" si="1130"/>
        <v>93</v>
      </c>
      <c r="P10330" s="15" t="str">
        <f t="shared" ca="1" si="1131"/>
        <v>91-180d</v>
      </c>
      <c r="Q10330" s="17">
        <f ca="1">IF(P10330="0-90d",0,IF(P10330="91-180d",INDEX(Assumptions!$F$8:$F$12,MATCH(B10330,Assumptions!$A$8:$A$12,0)),IF(P10330="181-365d",INDEX(Assumptions!$G$8:$G$12,MATCH(B10330,Assumptions!$A$8:$A$12,0)),INDEX(Assumptions!$H$8:$H$12,MATCH(B10330,Assumptions!$A$8:$A$12,0)))))</f>
        <v>0.03</v>
      </c>
      <c r="R10330" s="14">
        <f t="shared" ca="1" si="1132"/>
        <v>23207191.966800001</v>
      </c>
      <c r="S10330" s="14">
        <f t="shared" ca="1" si="1133"/>
        <v>750365873.59320009</v>
      </c>
      <c r="T10330" s="11" t="s">
        <v>25</v>
      </c>
      <c r="U10330" s="18" t="s">
        <v>26</v>
      </c>
    </row>
    <row r="10331" spans="1:21" ht="15" customHeight="1" x14ac:dyDescent="0.15">
      <c r="A10331" s="10" t="s">
        <v>10379</v>
      </c>
      <c r="B10331" s="11" t="s">
        <v>31</v>
      </c>
      <c r="C10331" s="11" t="s">
        <v>32</v>
      </c>
      <c r="D10331" s="12">
        <v>46101</v>
      </c>
      <c r="E10331" s="11">
        <v>1485</v>
      </c>
      <c r="F10331" s="11" t="s">
        <v>33</v>
      </c>
      <c r="G10331" s="13">
        <v>1724.66</v>
      </c>
      <c r="H10331" s="14">
        <f t="shared" si="1127"/>
        <v>2561120.1</v>
      </c>
      <c r="I10331" s="14">
        <f>IF(F10331="GHS",H10331,H10331*Assumptions!$B$4)</f>
        <v>2561120.1</v>
      </c>
      <c r="J10331" s="15" t="str">
        <f>INDEX(Assumptions!$B$8:$B$12,MATCH(B10331,Assumptions!$A$8:$A$12,0))</f>
        <v>Weighted Average</v>
      </c>
      <c r="K10331" s="16">
        <f>G10331/(1-INDEX(Assumptions!$D$8:$D$12,MATCH(B10331,Assumptions!$A$8:$A$12,0)))</f>
        <v>2395.3611111111113</v>
      </c>
      <c r="L10331" s="16">
        <f t="shared" si="1128"/>
        <v>51.739800000000002</v>
      </c>
      <c r="M10331" s="16">
        <f t="shared" si="1129"/>
        <v>119.76805555555558</v>
      </c>
      <c r="N10331" s="14">
        <f>E10331*(K10331-L10331-M10331)*IF(F10331="GHS",1,Assumptions!$B$4)</f>
        <v>3302422.0845000003</v>
      </c>
      <c r="O10331" s="15">
        <f t="shared" ca="1" si="1130"/>
        <v>185</v>
      </c>
      <c r="P10331" s="15" t="str">
        <f t="shared" ca="1" si="1131"/>
        <v>181-365d</v>
      </c>
      <c r="Q10331" s="17">
        <f ca="1">IF(P10331="0-90d",0,IF(P10331="91-180d",INDEX(Assumptions!$F$8:$F$12,MATCH(B10331,Assumptions!$A$8:$A$12,0)),IF(P10331="181-365d",INDEX(Assumptions!$G$8:$G$12,MATCH(B10331,Assumptions!$A$8:$A$12,0)),INDEX(Assumptions!$H$8:$H$12,MATCH(B10331,Assumptions!$A$8:$A$12,0)))))</f>
        <v>0.2</v>
      </c>
      <c r="R10331" s="14">
        <f t="shared" ca="1" si="1132"/>
        <v>512224.02</v>
      </c>
      <c r="S10331" s="14">
        <f t="shared" si="1133"/>
        <v>0</v>
      </c>
      <c r="T10331" s="11" t="s">
        <v>39</v>
      </c>
      <c r="U10331" s="18" t="s">
        <v>26</v>
      </c>
    </row>
    <row r="10332" spans="1:21" ht="15" customHeight="1" x14ac:dyDescent="0.15">
      <c r="A10332" s="10" t="s">
        <v>10380</v>
      </c>
      <c r="B10332" s="11" t="s">
        <v>41</v>
      </c>
      <c r="C10332" s="11" t="s">
        <v>49</v>
      </c>
      <c r="D10332" s="12">
        <v>46112</v>
      </c>
      <c r="E10332" s="11">
        <v>4551</v>
      </c>
      <c r="F10332" s="11" t="s">
        <v>33</v>
      </c>
      <c r="G10332" s="13">
        <v>643.72</v>
      </c>
      <c r="H10332" s="14">
        <f t="shared" si="1127"/>
        <v>2929569.72</v>
      </c>
      <c r="I10332" s="14">
        <f>IF(F10332="GHS",H10332,H10332*Assumptions!$B$4)</f>
        <v>2929569.72</v>
      </c>
      <c r="J10332" s="15" t="str">
        <f>INDEX(Assumptions!$B$8:$B$12,MATCH(B10332,Assumptions!$A$8:$A$12,0))</f>
        <v>Weighted Average</v>
      </c>
      <c r="K10332" s="16">
        <f>G10332/(1-INDEX(Assumptions!$D$8:$D$12,MATCH(B10332,Assumptions!$A$8:$A$12,0)))</f>
        <v>990.3384615384615</v>
      </c>
      <c r="L10332" s="16">
        <f t="shared" si="1128"/>
        <v>19.311599999999999</v>
      </c>
      <c r="M10332" s="16">
        <f t="shared" si="1129"/>
        <v>49.516923076923078</v>
      </c>
      <c r="N10332" s="14">
        <f>E10332*(K10332-L10332-M10332)*IF(F10332="GHS",1,Assumptions!$B$4)</f>
        <v>4193791.7299384614</v>
      </c>
      <c r="O10332" s="15">
        <f t="shared" ca="1" si="1130"/>
        <v>174</v>
      </c>
      <c r="P10332" s="15" t="str">
        <f t="shared" ca="1" si="1131"/>
        <v>91-180d</v>
      </c>
      <c r="Q10332" s="17">
        <f ca="1">IF(P10332="0-90d",0,IF(P10332="91-180d",INDEX(Assumptions!$F$8:$F$12,MATCH(B10332,Assumptions!$A$8:$A$12,0)),IF(P10332="181-365d",INDEX(Assumptions!$G$8:$G$12,MATCH(B10332,Assumptions!$A$8:$A$12,0)),INDEX(Assumptions!$H$8:$H$12,MATCH(B10332,Assumptions!$A$8:$A$12,0)))))</f>
        <v>0.1</v>
      </c>
      <c r="R10332" s="14">
        <f t="shared" ca="1" si="1132"/>
        <v>292956.97200000001</v>
      </c>
      <c r="S10332" s="14">
        <f t="shared" ca="1" si="1133"/>
        <v>2636612.7480000001</v>
      </c>
      <c r="T10332" s="11" t="s">
        <v>25</v>
      </c>
      <c r="U10332" s="18" t="s">
        <v>26</v>
      </c>
    </row>
    <row r="10333" spans="1:21" ht="15" customHeight="1" x14ac:dyDescent="0.15">
      <c r="A10333" s="10" t="s">
        <v>10381</v>
      </c>
      <c r="B10333" s="11" t="s">
        <v>41</v>
      </c>
      <c r="C10333" s="11" t="s">
        <v>44</v>
      </c>
      <c r="D10333" s="12">
        <v>46220</v>
      </c>
      <c r="E10333" s="11">
        <v>1764</v>
      </c>
      <c r="F10333" s="11" t="s">
        <v>33</v>
      </c>
      <c r="G10333" s="13">
        <v>308.94</v>
      </c>
      <c r="H10333" s="14">
        <f t="shared" si="1127"/>
        <v>544970.16</v>
      </c>
      <c r="I10333" s="14">
        <f>IF(F10333="GHS",H10333,H10333*Assumptions!$B$4)</f>
        <v>544970.16</v>
      </c>
      <c r="J10333" s="15" t="str">
        <f>INDEX(Assumptions!$B$8:$B$12,MATCH(B10333,Assumptions!$A$8:$A$12,0))</f>
        <v>Weighted Average</v>
      </c>
      <c r="K10333" s="16">
        <f>G10333/(1-INDEX(Assumptions!$D$8:$D$12,MATCH(B10333,Assumptions!$A$8:$A$12,0)))</f>
        <v>475.29230769230765</v>
      </c>
      <c r="L10333" s="16">
        <f t="shared" si="1128"/>
        <v>9.2682000000000002</v>
      </c>
      <c r="M10333" s="16">
        <f t="shared" si="1129"/>
        <v>23.764615384615382</v>
      </c>
      <c r="N10333" s="14">
        <f>E10333*(K10333-L10333-M10333)*IF(F10333="GHS",1,Assumptions!$B$4)</f>
        <v>780145.74443076923</v>
      </c>
      <c r="O10333" s="15">
        <f t="shared" ca="1" si="1130"/>
        <v>66</v>
      </c>
      <c r="P10333" s="15" t="str">
        <f t="shared" ca="1" si="1131"/>
        <v>0-90d</v>
      </c>
      <c r="Q10333" s="17">
        <f ca="1">IF(P10333="0-90d",0,IF(P10333="91-180d",INDEX(Assumptions!$F$8:$F$12,MATCH(B10333,Assumptions!$A$8:$A$12,0)),IF(P10333="181-365d",INDEX(Assumptions!$G$8:$G$12,MATCH(B10333,Assumptions!$A$8:$A$12,0)),INDEX(Assumptions!$H$8:$H$12,MATCH(B10333,Assumptions!$A$8:$A$12,0)))))</f>
        <v>0</v>
      </c>
      <c r="R10333" s="14">
        <f t="shared" ca="1" si="1132"/>
        <v>0</v>
      </c>
      <c r="S10333" s="14">
        <f t="shared" ca="1" si="1133"/>
        <v>544970.16</v>
      </c>
      <c r="T10333" s="11" t="s">
        <v>25</v>
      </c>
      <c r="U10333" s="18" t="s">
        <v>26</v>
      </c>
    </row>
    <row r="10334" spans="1:21" ht="15" customHeight="1" x14ac:dyDescent="0.15">
      <c r="A10334" s="10" t="s">
        <v>10382</v>
      </c>
      <c r="B10334" s="11" t="s">
        <v>46</v>
      </c>
      <c r="C10334" s="11" t="s">
        <v>47</v>
      </c>
      <c r="D10334" s="12">
        <v>46043</v>
      </c>
      <c r="E10334" s="11">
        <v>2446</v>
      </c>
      <c r="F10334" s="11" t="s">
        <v>33</v>
      </c>
      <c r="G10334" s="13">
        <v>708279.43</v>
      </c>
      <c r="H10334" s="14">
        <f t="shared" si="1127"/>
        <v>1732451485.7800002</v>
      </c>
      <c r="I10334" s="14">
        <f>IF(F10334="GHS",H10334,H10334*Assumptions!$B$4)</f>
        <v>1732451485.7800002</v>
      </c>
      <c r="J10334" s="15" t="str">
        <f>INDEX(Assumptions!$B$8:$B$12,MATCH(B10334,Assumptions!$A$8:$A$12,0))</f>
        <v>Specific Identification</v>
      </c>
      <c r="K10334" s="16">
        <f>G10334/(1-INDEX(Assumptions!$D$8:$D$12,MATCH(B10334,Assumptions!$A$8:$A$12,0)))</f>
        <v>908050.55128205137</v>
      </c>
      <c r="L10334" s="16">
        <f t="shared" si="1128"/>
        <v>21248.382900000001</v>
      </c>
      <c r="M10334" s="16">
        <f t="shared" si="1129"/>
        <v>45402.527564102573</v>
      </c>
      <c r="N10334" s="14">
        <f>E10334*(K10334-L10334-M10334)*IF(F10334="GHS",1,Assumptions!$B$4)</f>
        <v>2058063521.4407029</v>
      </c>
      <c r="O10334" s="15">
        <f t="shared" ca="1" si="1130"/>
        <v>243</v>
      </c>
      <c r="P10334" s="15" t="str">
        <f t="shared" ca="1" si="1131"/>
        <v>181-365d</v>
      </c>
      <c r="Q10334" s="17">
        <f ca="1">IF(P10334="0-90d",0,IF(P10334="91-180d",INDEX(Assumptions!$F$8:$F$12,MATCH(B10334,Assumptions!$A$8:$A$12,0)),IF(P10334="181-365d",INDEX(Assumptions!$G$8:$G$12,MATCH(B10334,Assumptions!$A$8:$A$12,0)),INDEX(Assumptions!$H$8:$H$12,MATCH(B10334,Assumptions!$A$8:$A$12,0)))))</f>
        <v>0.05</v>
      </c>
      <c r="R10334" s="14">
        <f t="shared" ca="1" si="1132"/>
        <v>86622574.289000019</v>
      </c>
      <c r="S10334" s="14">
        <f t="shared" ca="1" si="1133"/>
        <v>1645828911.4910002</v>
      </c>
      <c r="T10334" s="11" t="s">
        <v>25</v>
      </c>
      <c r="U10334" s="18" t="s">
        <v>26</v>
      </c>
    </row>
    <row r="10335" spans="1:21" ht="15" customHeight="1" x14ac:dyDescent="0.15">
      <c r="A10335" s="10" t="s">
        <v>10383</v>
      </c>
      <c r="B10335" s="11" t="s">
        <v>46</v>
      </c>
      <c r="C10335" s="11" t="s">
        <v>52</v>
      </c>
      <c r="D10335" s="12">
        <v>46007</v>
      </c>
      <c r="E10335" s="11">
        <v>1567</v>
      </c>
      <c r="F10335" s="11" t="s">
        <v>33</v>
      </c>
      <c r="G10335" s="13">
        <v>409130.33</v>
      </c>
      <c r="H10335" s="14">
        <f t="shared" si="1127"/>
        <v>641107227.11000001</v>
      </c>
      <c r="I10335" s="14">
        <f>IF(F10335="GHS",H10335,H10335*Assumptions!$B$4)</f>
        <v>641107227.11000001</v>
      </c>
      <c r="J10335" s="15" t="str">
        <f>INDEX(Assumptions!$B$8:$B$12,MATCH(B10335,Assumptions!$A$8:$A$12,0))</f>
        <v>Specific Identification</v>
      </c>
      <c r="K10335" s="16">
        <f>G10335/(1-INDEX(Assumptions!$D$8:$D$12,MATCH(B10335,Assumptions!$A$8:$A$12,0)))</f>
        <v>524526.06410256412</v>
      </c>
      <c r="L10335" s="16">
        <f t="shared" si="1128"/>
        <v>12273.909900000001</v>
      </c>
      <c r="M10335" s="16">
        <f t="shared" si="1129"/>
        <v>26226.303205128206</v>
      </c>
      <c r="N10335" s="14">
        <f>E10335*(K10335-L10335-M10335)*IF(F10335="GHS",1,Assumptions!$B$4)</f>
        <v>761602508.51298201</v>
      </c>
      <c r="O10335" s="15">
        <f t="shared" ca="1" si="1130"/>
        <v>279</v>
      </c>
      <c r="P10335" s="15" t="str">
        <f t="shared" ca="1" si="1131"/>
        <v>181-365d</v>
      </c>
      <c r="Q10335" s="17">
        <f ca="1">IF(P10335="0-90d",0,IF(P10335="91-180d",INDEX(Assumptions!$F$8:$F$12,MATCH(B10335,Assumptions!$A$8:$A$12,0)),IF(P10335="181-365d",INDEX(Assumptions!$G$8:$G$12,MATCH(B10335,Assumptions!$A$8:$A$12,0)),INDEX(Assumptions!$H$8:$H$12,MATCH(B10335,Assumptions!$A$8:$A$12,0)))))</f>
        <v>0.05</v>
      </c>
      <c r="R10335" s="14">
        <f t="shared" ca="1" si="1132"/>
        <v>32055361.355500001</v>
      </c>
      <c r="S10335" s="14">
        <f t="shared" ca="1" si="1133"/>
        <v>609051865.75450003</v>
      </c>
      <c r="T10335" s="11" t="s">
        <v>25</v>
      </c>
      <c r="U10335" s="18" t="s">
        <v>26</v>
      </c>
    </row>
    <row r="10336" spans="1:21" ht="15" customHeight="1" x14ac:dyDescent="0.15">
      <c r="A10336" s="10" t="s">
        <v>10384</v>
      </c>
      <c r="B10336" s="11" t="s">
        <v>46</v>
      </c>
      <c r="C10336" s="11" t="s">
        <v>119</v>
      </c>
      <c r="D10336" s="12">
        <v>45838</v>
      </c>
      <c r="E10336" s="11">
        <v>1645</v>
      </c>
      <c r="F10336" s="11" t="s">
        <v>33</v>
      </c>
      <c r="G10336" s="13">
        <v>1189939.1499999999</v>
      </c>
      <c r="H10336" s="14">
        <f t="shared" si="1127"/>
        <v>1957449901.7499998</v>
      </c>
      <c r="I10336" s="14">
        <f>IF(F10336="GHS",H10336,H10336*Assumptions!$B$4)</f>
        <v>1957449901.7499998</v>
      </c>
      <c r="J10336" s="15" t="str">
        <f>INDEX(Assumptions!$B$8:$B$12,MATCH(B10336,Assumptions!$A$8:$A$12,0))</f>
        <v>Specific Identification</v>
      </c>
      <c r="K10336" s="16">
        <f>G10336/(1-INDEX(Assumptions!$D$8:$D$12,MATCH(B10336,Assumptions!$A$8:$A$12,0)))</f>
        <v>1525563.0128205128</v>
      </c>
      <c r="L10336" s="16">
        <f t="shared" si="1128"/>
        <v>35698.174499999994</v>
      </c>
      <c r="M10336" s="16">
        <f t="shared" si="1129"/>
        <v>76278.150641025641</v>
      </c>
      <c r="N10336" s="14">
        <f>E10336*(K10336-L10336-M10336)*IF(F10336="GHS",1,Assumptions!$B$4)</f>
        <v>2325350101.2327561</v>
      </c>
      <c r="O10336" s="15">
        <f t="shared" ca="1" si="1130"/>
        <v>448</v>
      </c>
      <c r="P10336" s="15" t="str">
        <f t="shared" ca="1" si="1131"/>
        <v>365d+</v>
      </c>
      <c r="Q10336" s="17">
        <f ca="1">IF(P10336="0-90d",0,IF(P10336="91-180d",INDEX(Assumptions!$F$8:$F$12,MATCH(B10336,Assumptions!$A$8:$A$12,0)),IF(P10336="181-365d",INDEX(Assumptions!$G$8:$G$12,MATCH(B10336,Assumptions!$A$8:$A$12,0)),INDEX(Assumptions!$H$8:$H$12,MATCH(B10336,Assumptions!$A$8:$A$12,0)))))</f>
        <v>0.15</v>
      </c>
      <c r="R10336" s="14">
        <f t="shared" ca="1" si="1132"/>
        <v>293617485.26249993</v>
      </c>
      <c r="S10336" s="14">
        <f t="shared" si="1133"/>
        <v>0</v>
      </c>
      <c r="T10336" s="11" t="s">
        <v>39</v>
      </c>
      <c r="U10336" s="18" t="s">
        <v>26</v>
      </c>
    </row>
    <row r="10337" spans="1:21" ht="15" customHeight="1" x14ac:dyDescent="0.15">
      <c r="A10337" s="10" t="s">
        <v>10385</v>
      </c>
      <c r="B10337" s="11" t="s">
        <v>22</v>
      </c>
      <c r="C10337" s="11" t="s">
        <v>61</v>
      </c>
      <c r="D10337" s="12">
        <v>45944</v>
      </c>
      <c r="E10337" s="11">
        <v>1862</v>
      </c>
      <c r="F10337" s="11" t="s">
        <v>24</v>
      </c>
      <c r="G10337" s="13">
        <v>46276</v>
      </c>
      <c r="H10337" s="14">
        <f t="shared" si="1127"/>
        <v>86165912</v>
      </c>
      <c r="I10337" s="14">
        <f>IF(F10337="GHS",H10337,H10337*Assumptions!$B$4)</f>
        <v>930591849.60000002</v>
      </c>
      <c r="J10337" s="15" t="str">
        <f>INDEX(Assumptions!$B$8:$B$12,MATCH(B10337,Assumptions!$A$8:$A$12,0))</f>
        <v>FIFO</v>
      </c>
      <c r="K10337" s="16">
        <f>G10337/(1-INDEX(Assumptions!$D$8:$D$12,MATCH(B10337,Assumptions!$A$8:$A$12,0)))</f>
        <v>56434.146341463413</v>
      </c>
      <c r="L10337" s="16">
        <f t="shared" si="1128"/>
        <v>1388.28</v>
      </c>
      <c r="M10337" s="16">
        <f t="shared" si="1129"/>
        <v>2821.707317073171</v>
      </c>
      <c r="N10337" s="14">
        <f>E10337*(K10337-L10337-M10337)*IF(F10337="GHS",1,Assumptions!$B$4)</f>
        <v>1050206948.3168782</v>
      </c>
      <c r="O10337" s="15">
        <f t="shared" ca="1" si="1130"/>
        <v>342</v>
      </c>
      <c r="P10337" s="15" t="str">
        <f t="shared" ca="1" si="1131"/>
        <v>181-365d</v>
      </c>
      <c r="Q10337" s="17">
        <f ca="1">IF(P10337="0-90d",0,IF(P10337="91-180d",INDEX(Assumptions!$F$8:$F$12,MATCH(B10337,Assumptions!$A$8:$A$12,0)),IF(P10337="181-365d",INDEX(Assumptions!$G$8:$G$12,MATCH(B10337,Assumptions!$A$8:$A$12,0)),INDEX(Assumptions!$H$8:$H$12,MATCH(B10337,Assumptions!$A$8:$A$12,0)))))</f>
        <v>0.15</v>
      </c>
      <c r="R10337" s="14">
        <f t="shared" ca="1" si="1132"/>
        <v>139588777.44</v>
      </c>
      <c r="S10337" s="14">
        <f t="shared" si="1133"/>
        <v>0</v>
      </c>
      <c r="T10337" s="11" t="s">
        <v>39</v>
      </c>
      <c r="U10337" s="18" t="s">
        <v>26</v>
      </c>
    </row>
    <row r="10338" spans="1:21" ht="15" customHeight="1" x14ac:dyDescent="0.15">
      <c r="A10338" s="10" t="s">
        <v>10386</v>
      </c>
      <c r="B10338" s="11" t="s">
        <v>22</v>
      </c>
      <c r="C10338" s="11" t="s">
        <v>81</v>
      </c>
      <c r="D10338" s="12">
        <v>45932</v>
      </c>
      <c r="E10338" s="11">
        <v>3447</v>
      </c>
      <c r="F10338" s="11" t="s">
        <v>24</v>
      </c>
      <c r="G10338" s="13">
        <v>13093.53</v>
      </c>
      <c r="H10338" s="14">
        <f t="shared" si="1127"/>
        <v>45133397.910000004</v>
      </c>
      <c r="I10338" s="14">
        <f>IF(F10338="GHS",H10338,H10338*Assumptions!$B$4)</f>
        <v>487440697.42800009</v>
      </c>
      <c r="J10338" s="15" t="str">
        <f>INDEX(Assumptions!$B$8:$B$12,MATCH(B10338,Assumptions!$A$8:$A$12,0))</f>
        <v>FIFO</v>
      </c>
      <c r="K10338" s="16">
        <f>G10338/(1-INDEX(Assumptions!$D$8:$D$12,MATCH(B10338,Assumptions!$A$8:$A$12,0)))</f>
        <v>15967.719512195121</v>
      </c>
      <c r="L10338" s="16">
        <f t="shared" si="1128"/>
        <v>392.80590000000001</v>
      </c>
      <c r="M10338" s="16">
        <f t="shared" si="1129"/>
        <v>798.38597560975609</v>
      </c>
      <c r="N10338" s="14">
        <f>E10338*(K10338-L10338-M10338)*IF(F10338="GHS",1,Assumptions!$B$4)</f>
        <v>550094660.24374533</v>
      </c>
      <c r="O10338" s="15">
        <f t="shared" ca="1" si="1130"/>
        <v>354</v>
      </c>
      <c r="P10338" s="15" t="str">
        <f t="shared" ca="1" si="1131"/>
        <v>181-365d</v>
      </c>
      <c r="Q10338" s="17">
        <f ca="1">IF(P10338="0-90d",0,IF(P10338="91-180d",INDEX(Assumptions!$F$8:$F$12,MATCH(B10338,Assumptions!$A$8:$A$12,0)),IF(P10338="181-365d",INDEX(Assumptions!$G$8:$G$12,MATCH(B10338,Assumptions!$A$8:$A$12,0)),INDEX(Assumptions!$H$8:$H$12,MATCH(B10338,Assumptions!$A$8:$A$12,0)))))</f>
        <v>0.15</v>
      </c>
      <c r="R10338" s="14">
        <f t="shared" ca="1" si="1132"/>
        <v>73116104.614200011</v>
      </c>
      <c r="S10338" s="14">
        <f t="shared" ca="1" si="1133"/>
        <v>414324592.8138001</v>
      </c>
      <c r="T10338" s="11" t="s">
        <v>25</v>
      </c>
      <c r="U10338" s="18" t="s">
        <v>26</v>
      </c>
    </row>
    <row r="10339" spans="1:21" ht="15" customHeight="1" x14ac:dyDescent="0.15">
      <c r="A10339" s="10" t="s">
        <v>10387</v>
      </c>
      <c r="B10339" s="11" t="s">
        <v>41</v>
      </c>
      <c r="C10339" s="11" t="s">
        <v>44</v>
      </c>
      <c r="D10339" s="12">
        <v>46057</v>
      </c>
      <c r="E10339" s="11">
        <v>3454</v>
      </c>
      <c r="F10339" s="11" t="s">
        <v>33</v>
      </c>
      <c r="G10339" s="13">
        <v>287.20999999999998</v>
      </c>
      <c r="H10339" s="14">
        <f t="shared" si="1127"/>
        <v>992023.34</v>
      </c>
      <c r="I10339" s="14">
        <f>IF(F10339="GHS",H10339,H10339*Assumptions!$B$4)</f>
        <v>992023.34</v>
      </c>
      <c r="J10339" s="15" t="str">
        <f>INDEX(Assumptions!$B$8:$B$12,MATCH(B10339,Assumptions!$A$8:$A$12,0))</f>
        <v>Weighted Average</v>
      </c>
      <c r="K10339" s="16">
        <f>G10339/(1-INDEX(Assumptions!$D$8:$D$12,MATCH(B10339,Assumptions!$A$8:$A$12,0)))</f>
        <v>441.86153846153843</v>
      </c>
      <c r="L10339" s="16">
        <f t="shared" si="1128"/>
        <v>8.616299999999999</v>
      </c>
      <c r="M10339" s="16">
        <f t="shared" si="1129"/>
        <v>22.093076923076922</v>
      </c>
      <c r="N10339" s="14">
        <f>E10339*(K10339-L10339-M10339)*IF(F10339="GHS",1,Assumptions!$B$4)</f>
        <v>1420119.5659538459</v>
      </c>
      <c r="O10339" s="15">
        <f t="shared" ca="1" si="1130"/>
        <v>229</v>
      </c>
      <c r="P10339" s="15" t="str">
        <f t="shared" ca="1" si="1131"/>
        <v>181-365d</v>
      </c>
      <c r="Q10339" s="17">
        <f ca="1">IF(P10339="0-90d",0,IF(P10339="91-180d",INDEX(Assumptions!$F$8:$F$12,MATCH(B10339,Assumptions!$A$8:$A$12,0)),IF(P10339="181-365d",INDEX(Assumptions!$G$8:$G$12,MATCH(B10339,Assumptions!$A$8:$A$12,0)),INDEX(Assumptions!$H$8:$H$12,MATCH(B10339,Assumptions!$A$8:$A$12,0)))))</f>
        <v>0.35</v>
      </c>
      <c r="R10339" s="14">
        <f t="shared" ca="1" si="1132"/>
        <v>347208.16899999999</v>
      </c>
      <c r="S10339" s="14">
        <f t="shared" ca="1" si="1133"/>
        <v>644815.17099999997</v>
      </c>
      <c r="T10339" s="11" t="s">
        <v>25</v>
      </c>
      <c r="U10339" s="18" t="s">
        <v>26</v>
      </c>
    </row>
    <row r="10340" spans="1:21" ht="15" customHeight="1" x14ac:dyDescent="0.15">
      <c r="A10340" s="10" t="s">
        <v>10388</v>
      </c>
      <c r="B10340" s="11" t="s">
        <v>41</v>
      </c>
      <c r="C10340" s="11" t="s">
        <v>49</v>
      </c>
      <c r="D10340" s="12">
        <v>46209</v>
      </c>
      <c r="E10340" s="11">
        <v>4767</v>
      </c>
      <c r="F10340" s="11" t="s">
        <v>33</v>
      </c>
      <c r="G10340" s="13">
        <v>431.04</v>
      </c>
      <c r="H10340" s="14">
        <f t="shared" si="1127"/>
        <v>2054767.6800000002</v>
      </c>
      <c r="I10340" s="14">
        <f>IF(F10340="GHS",H10340,H10340*Assumptions!$B$4)</f>
        <v>2054767.6800000002</v>
      </c>
      <c r="J10340" s="15" t="str">
        <f>INDEX(Assumptions!$B$8:$B$12,MATCH(B10340,Assumptions!$A$8:$A$12,0))</f>
        <v>Weighted Average</v>
      </c>
      <c r="K10340" s="16">
        <f>G10340/(1-INDEX(Assumptions!$D$8:$D$12,MATCH(B10340,Assumptions!$A$8:$A$12,0)))</f>
        <v>663.13846153846157</v>
      </c>
      <c r="L10340" s="16">
        <f t="shared" si="1128"/>
        <v>12.9312</v>
      </c>
      <c r="M10340" s="16">
        <f t="shared" si="1129"/>
        <v>33.156923076923078</v>
      </c>
      <c r="N10340" s="14">
        <f>E10340*(K10340-L10340-M10340)*IF(F10340="GHS",1,Assumptions!$B$4)</f>
        <v>2941478.9634461543</v>
      </c>
      <c r="O10340" s="15">
        <f t="shared" ca="1" si="1130"/>
        <v>77</v>
      </c>
      <c r="P10340" s="15" t="str">
        <f t="shared" ca="1" si="1131"/>
        <v>0-90d</v>
      </c>
      <c r="Q10340" s="17">
        <f ca="1">IF(P10340="0-90d",0,IF(P10340="91-180d",INDEX(Assumptions!$F$8:$F$12,MATCH(B10340,Assumptions!$A$8:$A$12,0)),IF(P10340="181-365d",INDEX(Assumptions!$G$8:$G$12,MATCH(B10340,Assumptions!$A$8:$A$12,0)),INDEX(Assumptions!$H$8:$H$12,MATCH(B10340,Assumptions!$A$8:$A$12,0)))))</f>
        <v>0</v>
      </c>
      <c r="R10340" s="14">
        <f t="shared" ca="1" si="1132"/>
        <v>0</v>
      </c>
      <c r="S10340" s="14">
        <f t="shared" ca="1" si="1133"/>
        <v>2054767.6800000002</v>
      </c>
      <c r="T10340" s="11" t="s">
        <v>25</v>
      </c>
      <c r="U10340" s="18" t="s">
        <v>26</v>
      </c>
    </row>
    <row r="10341" spans="1:21" ht="15" customHeight="1" x14ac:dyDescent="0.15">
      <c r="A10341" s="10" t="s">
        <v>10389</v>
      </c>
      <c r="B10341" s="11" t="s">
        <v>31</v>
      </c>
      <c r="C10341" s="11" t="s">
        <v>63</v>
      </c>
      <c r="D10341" s="12">
        <v>46137</v>
      </c>
      <c r="E10341" s="11">
        <v>1850</v>
      </c>
      <c r="F10341" s="11" t="s">
        <v>33</v>
      </c>
      <c r="G10341" s="13">
        <v>2179.5</v>
      </c>
      <c r="H10341" s="14">
        <f t="shared" si="1127"/>
        <v>4032075</v>
      </c>
      <c r="I10341" s="14">
        <f>IF(F10341="GHS",H10341,H10341*Assumptions!$B$4)</f>
        <v>4032075</v>
      </c>
      <c r="J10341" s="15" t="str">
        <f>INDEX(Assumptions!$B$8:$B$12,MATCH(B10341,Assumptions!$A$8:$A$12,0))</f>
        <v>Weighted Average</v>
      </c>
      <c r="K10341" s="16">
        <f>G10341/(1-INDEX(Assumptions!$D$8:$D$12,MATCH(B10341,Assumptions!$A$8:$A$12,0)))</f>
        <v>3027.0833333333335</v>
      </c>
      <c r="L10341" s="16">
        <f t="shared" si="1128"/>
        <v>65.384999999999991</v>
      </c>
      <c r="M10341" s="16">
        <f t="shared" si="1129"/>
        <v>151.35416666666669</v>
      </c>
      <c r="N10341" s="14">
        <f>E10341*(K10341-L10341-M10341)*IF(F10341="GHS",1,Assumptions!$B$4)</f>
        <v>5199136.708333334</v>
      </c>
      <c r="O10341" s="15">
        <f t="shared" ca="1" si="1130"/>
        <v>149</v>
      </c>
      <c r="P10341" s="15" t="str">
        <f t="shared" ca="1" si="1131"/>
        <v>91-180d</v>
      </c>
      <c r="Q10341" s="17">
        <f ca="1">IF(P10341="0-90d",0,IF(P10341="91-180d",INDEX(Assumptions!$F$8:$F$12,MATCH(B10341,Assumptions!$A$8:$A$12,0)),IF(P10341="181-365d",INDEX(Assumptions!$G$8:$G$12,MATCH(B10341,Assumptions!$A$8:$A$12,0)),INDEX(Assumptions!$H$8:$H$12,MATCH(B10341,Assumptions!$A$8:$A$12,0)))))</f>
        <v>0.05</v>
      </c>
      <c r="R10341" s="14">
        <f t="shared" ca="1" si="1132"/>
        <v>201603.75</v>
      </c>
      <c r="S10341" s="14">
        <f t="shared" ca="1" si="1133"/>
        <v>3830471.25</v>
      </c>
      <c r="T10341" s="11" t="s">
        <v>25</v>
      </c>
      <c r="U10341" s="18" t="s">
        <v>26</v>
      </c>
    </row>
    <row r="10342" spans="1:21" ht="15" customHeight="1" x14ac:dyDescent="0.15">
      <c r="A10342" s="10" t="s">
        <v>10390</v>
      </c>
      <c r="B10342" s="11" t="s">
        <v>22</v>
      </c>
      <c r="C10342" s="11" t="s">
        <v>81</v>
      </c>
      <c r="D10342" s="12">
        <v>46059</v>
      </c>
      <c r="E10342" s="11">
        <v>1750</v>
      </c>
      <c r="F10342" s="11" t="s">
        <v>24</v>
      </c>
      <c r="G10342" s="13">
        <v>38849.300000000003</v>
      </c>
      <c r="H10342" s="14">
        <f t="shared" si="1127"/>
        <v>67986275</v>
      </c>
      <c r="I10342" s="14">
        <f>IF(F10342="GHS",H10342,H10342*Assumptions!$B$4)</f>
        <v>734251770</v>
      </c>
      <c r="J10342" s="15" t="str">
        <f>INDEX(Assumptions!$B$8:$B$12,MATCH(B10342,Assumptions!$A$8:$A$12,0))</f>
        <v>FIFO</v>
      </c>
      <c r="K10342" s="16">
        <f>G10342/(1-INDEX(Assumptions!$D$8:$D$12,MATCH(B10342,Assumptions!$A$8:$A$12,0)))</f>
        <v>47377.195121951219</v>
      </c>
      <c r="L10342" s="16">
        <f t="shared" si="1128"/>
        <v>1165.479</v>
      </c>
      <c r="M10342" s="16">
        <f t="shared" si="1129"/>
        <v>2368.8597560975609</v>
      </c>
      <c r="N10342" s="14">
        <f>E10342*(K10342-L10342-M10342)*IF(F10342="GHS",1,Assumptions!$B$4)</f>
        <v>828629985.3146342</v>
      </c>
      <c r="O10342" s="15">
        <f t="shared" ca="1" si="1130"/>
        <v>227</v>
      </c>
      <c r="P10342" s="15" t="str">
        <f t="shared" ca="1" si="1131"/>
        <v>181-365d</v>
      </c>
      <c r="Q10342" s="17">
        <f ca="1">IF(P10342="0-90d",0,IF(P10342="91-180d",INDEX(Assumptions!$F$8:$F$12,MATCH(B10342,Assumptions!$A$8:$A$12,0)),IF(P10342="181-365d",INDEX(Assumptions!$G$8:$G$12,MATCH(B10342,Assumptions!$A$8:$A$12,0)),INDEX(Assumptions!$H$8:$H$12,MATCH(B10342,Assumptions!$A$8:$A$12,0)))))</f>
        <v>0.15</v>
      </c>
      <c r="R10342" s="14">
        <f t="shared" ca="1" si="1132"/>
        <v>110137765.5</v>
      </c>
      <c r="S10342" s="14">
        <f t="shared" ca="1" si="1133"/>
        <v>624114004.5</v>
      </c>
      <c r="T10342" s="11" t="s">
        <v>25</v>
      </c>
      <c r="U10342" s="18" t="s">
        <v>36</v>
      </c>
    </row>
    <row r="10343" spans="1:21" ht="15" customHeight="1" x14ac:dyDescent="0.15">
      <c r="A10343" s="10" t="s">
        <v>10391</v>
      </c>
      <c r="B10343" s="11" t="s">
        <v>41</v>
      </c>
      <c r="C10343" s="11" t="s">
        <v>42</v>
      </c>
      <c r="D10343" s="12">
        <v>46072</v>
      </c>
      <c r="E10343" s="11">
        <v>3765</v>
      </c>
      <c r="F10343" s="11" t="s">
        <v>33</v>
      </c>
      <c r="G10343" s="13">
        <v>201.54</v>
      </c>
      <c r="H10343" s="14">
        <f t="shared" si="1127"/>
        <v>758798.1</v>
      </c>
      <c r="I10343" s="14">
        <f>IF(F10343="GHS",H10343,H10343*Assumptions!$B$4)</f>
        <v>758798.1</v>
      </c>
      <c r="J10343" s="15" t="str">
        <f>INDEX(Assumptions!$B$8:$B$12,MATCH(B10343,Assumptions!$A$8:$A$12,0))</f>
        <v>Weighted Average</v>
      </c>
      <c r="K10343" s="16">
        <f>G10343/(1-INDEX(Assumptions!$D$8:$D$12,MATCH(B10343,Assumptions!$A$8:$A$12,0)))</f>
        <v>310.06153846153842</v>
      </c>
      <c r="L10343" s="16">
        <f t="shared" si="1128"/>
        <v>6.0461999999999998</v>
      </c>
      <c r="M10343" s="16">
        <f t="shared" si="1129"/>
        <v>15.503076923076922</v>
      </c>
      <c r="N10343" s="14">
        <f>E10343*(K10343-L10343-M10343)*IF(F10343="GHS",1,Assumptions!$B$4)</f>
        <v>1086248.6646923074</v>
      </c>
      <c r="O10343" s="15">
        <f t="shared" ca="1" si="1130"/>
        <v>214</v>
      </c>
      <c r="P10343" s="15" t="str">
        <f t="shared" ca="1" si="1131"/>
        <v>181-365d</v>
      </c>
      <c r="Q10343" s="17">
        <f ca="1">IF(P10343="0-90d",0,IF(P10343="91-180d",INDEX(Assumptions!$F$8:$F$12,MATCH(B10343,Assumptions!$A$8:$A$12,0)),IF(P10343="181-365d",INDEX(Assumptions!$G$8:$G$12,MATCH(B10343,Assumptions!$A$8:$A$12,0)),INDEX(Assumptions!$H$8:$H$12,MATCH(B10343,Assumptions!$A$8:$A$12,0)))))</f>
        <v>0.35</v>
      </c>
      <c r="R10343" s="14">
        <f t="shared" ca="1" si="1132"/>
        <v>265579.33499999996</v>
      </c>
      <c r="S10343" s="14">
        <f t="shared" ca="1" si="1133"/>
        <v>493218.76500000001</v>
      </c>
      <c r="T10343" s="11" t="s">
        <v>25</v>
      </c>
      <c r="U10343" s="18" t="s">
        <v>26</v>
      </c>
    </row>
    <row r="10344" spans="1:21" ht="15" customHeight="1" x14ac:dyDescent="0.15">
      <c r="A10344" s="10" t="s">
        <v>10392</v>
      </c>
      <c r="B10344" s="11" t="s">
        <v>31</v>
      </c>
      <c r="C10344" s="11" t="s">
        <v>76</v>
      </c>
      <c r="D10344" s="12">
        <v>46116</v>
      </c>
      <c r="E10344" s="11">
        <v>399</v>
      </c>
      <c r="F10344" s="11" t="s">
        <v>33</v>
      </c>
      <c r="G10344" s="13">
        <v>1071.17</v>
      </c>
      <c r="H10344" s="14">
        <f t="shared" si="1127"/>
        <v>427396.83</v>
      </c>
      <c r="I10344" s="14">
        <f>IF(F10344="GHS",H10344,H10344*Assumptions!$B$4)</f>
        <v>427396.83</v>
      </c>
      <c r="J10344" s="15" t="str">
        <f>INDEX(Assumptions!$B$8:$B$12,MATCH(B10344,Assumptions!$A$8:$A$12,0))</f>
        <v>Weighted Average</v>
      </c>
      <c r="K10344" s="16">
        <f>G10344/(1-INDEX(Assumptions!$D$8:$D$12,MATCH(B10344,Assumptions!$A$8:$A$12,0)))</f>
        <v>1487.7361111111113</v>
      </c>
      <c r="L10344" s="16">
        <f t="shared" si="1128"/>
        <v>32.135100000000001</v>
      </c>
      <c r="M10344" s="16">
        <f t="shared" si="1129"/>
        <v>74.386805555555569</v>
      </c>
      <c r="N10344" s="14">
        <f>E10344*(K10344-L10344-M10344)*IF(F10344="GHS",1,Assumptions!$B$4)</f>
        <v>551104.46801666671</v>
      </c>
      <c r="O10344" s="15">
        <f t="shared" ca="1" si="1130"/>
        <v>170</v>
      </c>
      <c r="P10344" s="15" t="str">
        <f t="shared" ca="1" si="1131"/>
        <v>91-180d</v>
      </c>
      <c r="Q10344" s="17">
        <f ca="1">IF(P10344="0-90d",0,IF(P10344="91-180d",INDEX(Assumptions!$F$8:$F$12,MATCH(B10344,Assumptions!$A$8:$A$12,0)),IF(P10344="181-365d",INDEX(Assumptions!$G$8:$G$12,MATCH(B10344,Assumptions!$A$8:$A$12,0)),INDEX(Assumptions!$H$8:$H$12,MATCH(B10344,Assumptions!$A$8:$A$12,0)))))</f>
        <v>0.05</v>
      </c>
      <c r="R10344" s="14">
        <f t="shared" ca="1" si="1132"/>
        <v>21369.841500000002</v>
      </c>
      <c r="S10344" s="14">
        <f t="shared" ca="1" si="1133"/>
        <v>406026.98850000004</v>
      </c>
      <c r="T10344" s="11" t="s">
        <v>25</v>
      </c>
      <c r="U10344" s="18" t="s">
        <v>36</v>
      </c>
    </row>
    <row r="10345" spans="1:21" ht="15" customHeight="1" x14ac:dyDescent="0.15">
      <c r="A10345" s="10" t="s">
        <v>10393</v>
      </c>
      <c r="B10345" s="11" t="s">
        <v>28</v>
      </c>
      <c r="C10345" s="11" t="s">
        <v>29</v>
      </c>
      <c r="D10345" s="12">
        <v>46116</v>
      </c>
      <c r="E10345" s="11">
        <v>4012</v>
      </c>
      <c r="F10345" s="11" t="s">
        <v>24</v>
      </c>
      <c r="G10345" s="13">
        <v>10932.85</v>
      </c>
      <c r="H10345" s="14">
        <f t="shared" si="1127"/>
        <v>43862594.200000003</v>
      </c>
      <c r="I10345" s="14">
        <f>IF(F10345="GHS",H10345,H10345*Assumptions!$B$4)</f>
        <v>473716017.36000007</v>
      </c>
      <c r="J10345" s="15" t="str">
        <f>INDEX(Assumptions!$B$8:$B$12,MATCH(B10345,Assumptions!$A$8:$A$12,0))</f>
        <v>Fair Value Less Costs to Sell</v>
      </c>
      <c r="K10345" s="16">
        <f>G10345/(1-INDEX(Assumptions!$D$8:$D$12,MATCH(B10345,Assumptions!$A$8:$A$12,0)))</f>
        <v>12423.693181818182</v>
      </c>
      <c r="L10345" s="16">
        <f t="shared" si="1128"/>
        <v>327.9855</v>
      </c>
      <c r="M10345" s="16">
        <f t="shared" si="1129"/>
        <v>621.18465909090912</v>
      </c>
      <c r="N10345" s="14">
        <f>E10345*(K10345-L10345-M10345)*IF(F10345="GHS",1,Assumptions!$B$4)</f>
        <v>497186492.76556361</v>
      </c>
      <c r="O10345" s="15">
        <f t="shared" ca="1" si="1130"/>
        <v>170</v>
      </c>
      <c r="P10345" s="15" t="str">
        <f t="shared" ca="1" si="1131"/>
        <v>91-180d</v>
      </c>
      <c r="Q10345" s="17">
        <f ca="1">IF(P10345="0-90d",0,IF(P10345="91-180d",INDEX(Assumptions!$F$8:$F$12,MATCH(B10345,Assumptions!$A$8:$A$12,0)),IF(P10345="181-365d",INDEX(Assumptions!$G$8:$G$12,MATCH(B10345,Assumptions!$A$8:$A$12,0)),INDEX(Assumptions!$H$8:$H$12,MATCH(B10345,Assumptions!$A$8:$A$12,0)))))</f>
        <v>0.02</v>
      </c>
      <c r="R10345" s="14">
        <f t="shared" ca="1" si="1132"/>
        <v>9474320.3472000025</v>
      </c>
      <c r="S10345" s="14">
        <f t="shared" ca="1" si="1133"/>
        <v>464241697.0128001</v>
      </c>
      <c r="T10345" s="11" t="s">
        <v>25</v>
      </c>
      <c r="U10345" s="18" t="s">
        <v>26</v>
      </c>
    </row>
    <row r="10346" spans="1:21" ht="15" customHeight="1" x14ac:dyDescent="0.15">
      <c r="A10346" s="10" t="s">
        <v>10394</v>
      </c>
      <c r="B10346" s="11" t="s">
        <v>22</v>
      </c>
      <c r="C10346" s="11" t="s">
        <v>61</v>
      </c>
      <c r="D10346" s="12">
        <v>46187</v>
      </c>
      <c r="E10346" s="11">
        <v>2778</v>
      </c>
      <c r="F10346" s="11" t="s">
        <v>24</v>
      </c>
      <c r="G10346" s="13">
        <v>20460.009999999998</v>
      </c>
      <c r="H10346" s="14">
        <f t="shared" si="1127"/>
        <v>56837907.779999994</v>
      </c>
      <c r="I10346" s="14">
        <f>IF(F10346="GHS",H10346,H10346*Assumptions!$B$4)</f>
        <v>613849404.02399993</v>
      </c>
      <c r="J10346" s="15" t="str">
        <f>INDEX(Assumptions!$B$8:$B$12,MATCH(B10346,Assumptions!$A$8:$A$12,0))</f>
        <v>FIFO</v>
      </c>
      <c r="K10346" s="16">
        <f>G10346/(1-INDEX(Assumptions!$D$8:$D$12,MATCH(B10346,Assumptions!$A$8:$A$12,0)))</f>
        <v>24951.231707317071</v>
      </c>
      <c r="L10346" s="16">
        <f t="shared" si="1128"/>
        <v>613.80029999999988</v>
      </c>
      <c r="M10346" s="16">
        <f t="shared" si="1129"/>
        <v>1247.5615853658537</v>
      </c>
      <c r="N10346" s="14">
        <f>E10346*(K10346-L10346-M10346)*IF(F10346="GHS",1,Assumptions!$B$4)</f>
        <v>692751510.34610927</v>
      </c>
      <c r="O10346" s="15">
        <f t="shared" ca="1" si="1130"/>
        <v>99</v>
      </c>
      <c r="P10346" s="15" t="str">
        <f t="shared" ca="1" si="1131"/>
        <v>91-180d</v>
      </c>
      <c r="Q10346" s="17">
        <f ca="1">IF(P10346="0-90d",0,IF(P10346="91-180d",INDEX(Assumptions!$F$8:$F$12,MATCH(B10346,Assumptions!$A$8:$A$12,0)),IF(P10346="181-365d",INDEX(Assumptions!$G$8:$G$12,MATCH(B10346,Assumptions!$A$8:$A$12,0)),INDEX(Assumptions!$H$8:$H$12,MATCH(B10346,Assumptions!$A$8:$A$12,0)))))</f>
        <v>0.03</v>
      </c>
      <c r="R10346" s="14">
        <f t="shared" ca="1" si="1132"/>
        <v>18415482.120719995</v>
      </c>
      <c r="S10346" s="14">
        <f t="shared" si="1133"/>
        <v>0</v>
      </c>
      <c r="T10346" s="11" t="s">
        <v>39</v>
      </c>
      <c r="U10346" s="18" t="s">
        <v>26</v>
      </c>
    </row>
    <row r="10347" spans="1:21" ht="15" customHeight="1" x14ac:dyDescent="0.15">
      <c r="A10347" s="10" t="s">
        <v>10395</v>
      </c>
      <c r="B10347" s="11" t="s">
        <v>41</v>
      </c>
      <c r="C10347" s="11" t="s">
        <v>49</v>
      </c>
      <c r="D10347" s="12">
        <v>45954</v>
      </c>
      <c r="E10347" s="11">
        <v>4712</v>
      </c>
      <c r="F10347" s="11" t="s">
        <v>33</v>
      </c>
      <c r="G10347" s="13">
        <v>137.54</v>
      </c>
      <c r="H10347" s="14">
        <f t="shared" si="1127"/>
        <v>648088.48</v>
      </c>
      <c r="I10347" s="14">
        <f>IF(F10347="GHS",H10347,H10347*Assumptions!$B$4)</f>
        <v>648088.48</v>
      </c>
      <c r="J10347" s="15" t="str">
        <f>INDEX(Assumptions!$B$8:$B$12,MATCH(B10347,Assumptions!$A$8:$A$12,0))</f>
        <v>Weighted Average</v>
      </c>
      <c r="K10347" s="16">
        <f>G10347/(1-INDEX(Assumptions!$D$8:$D$12,MATCH(B10347,Assumptions!$A$8:$A$12,0)))</f>
        <v>211.6</v>
      </c>
      <c r="L10347" s="16">
        <f t="shared" si="1128"/>
        <v>4.1261999999999999</v>
      </c>
      <c r="M10347" s="16">
        <f t="shared" si="1129"/>
        <v>10.58</v>
      </c>
      <c r="N10347" s="14">
        <f>E10347*(K10347-L10347-M10347)*IF(F10347="GHS",1,Assumptions!$B$4)</f>
        <v>927763.58559999987</v>
      </c>
      <c r="O10347" s="15">
        <f t="shared" ca="1" si="1130"/>
        <v>332</v>
      </c>
      <c r="P10347" s="15" t="str">
        <f t="shared" ca="1" si="1131"/>
        <v>181-365d</v>
      </c>
      <c r="Q10347" s="17">
        <f ca="1">IF(P10347="0-90d",0,IF(P10347="91-180d",INDEX(Assumptions!$F$8:$F$12,MATCH(B10347,Assumptions!$A$8:$A$12,0)),IF(P10347="181-365d",INDEX(Assumptions!$G$8:$G$12,MATCH(B10347,Assumptions!$A$8:$A$12,0)),INDEX(Assumptions!$H$8:$H$12,MATCH(B10347,Assumptions!$A$8:$A$12,0)))))</f>
        <v>0.35</v>
      </c>
      <c r="R10347" s="14">
        <f t="shared" ca="1" si="1132"/>
        <v>226830.96799999999</v>
      </c>
      <c r="S10347" s="14">
        <f t="shared" ca="1" si="1133"/>
        <v>421257.51199999999</v>
      </c>
      <c r="T10347" s="11" t="s">
        <v>25</v>
      </c>
      <c r="U10347" s="18" t="s">
        <v>26</v>
      </c>
    </row>
    <row r="10348" spans="1:21" ht="15" customHeight="1" x14ac:dyDescent="0.15">
      <c r="A10348" s="10" t="s">
        <v>10396</v>
      </c>
      <c r="B10348" s="11" t="s">
        <v>28</v>
      </c>
      <c r="C10348" s="11" t="s">
        <v>55</v>
      </c>
      <c r="D10348" s="12">
        <v>46035</v>
      </c>
      <c r="E10348" s="11">
        <v>4656</v>
      </c>
      <c r="F10348" s="11" t="s">
        <v>24</v>
      </c>
      <c r="G10348" s="13">
        <v>5068.37</v>
      </c>
      <c r="H10348" s="14">
        <f t="shared" si="1127"/>
        <v>23598330.719999999</v>
      </c>
      <c r="I10348" s="14">
        <f>IF(F10348="GHS",H10348,H10348*Assumptions!$B$4)</f>
        <v>254861971.77599999</v>
      </c>
      <c r="J10348" s="15" t="str">
        <f>INDEX(Assumptions!$B$8:$B$12,MATCH(B10348,Assumptions!$A$8:$A$12,0))</f>
        <v>Fair Value Less Costs to Sell</v>
      </c>
      <c r="K10348" s="16">
        <f>G10348/(1-INDEX(Assumptions!$D$8:$D$12,MATCH(B10348,Assumptions!$A$8:$A$12,0)))</f>
        <v>5759.5113636363631</v>
      </c>
      <c r="L10348" s="16">
        <f t="shared" si="1128"/>
        <v>152.05109999999999</v>
      </c>
      <c r="M10348" s="16">
        <f t="shared" si="1129"/>
        <v>287.97556818181818</v>
      </c>
      <c r="N10348" s="14">
        <f>E10348*(K10348-L10348-M10348)*IF(F10348="GHS",1,Assumptions!$B$4)</f>
        <v>267489224.01399276</v>
      </c>
      <c r="O10348" s="15">
        <f t="shared" ca="1" si="1130"/>
        <v>251</v>
      </c>
      <c r="P10348" s="15" t="str">
        <f t="shared" ca="1" si="1131"/>
        <v>181-365d</v>
      </c>
      <c r="Q10348" s="17">
        <f ca="1">IF(P10348="0-90d",0,IF(P10348="91-180d",INDEX(Assumptions!$F$8:$F$12,MATCH(B10348,Assumptions!$A$8:$A$12,0)),IF(P10348="181-365d",INDEX(Assumptions!$G$8:$G$12,MATCH(B10348,Assumptions!$A$8:$A$12,0)),INDEX(Assumptions!$H$8:$H$12,MATCH(B10348,Assumptions!$A$8:$A$12,0)))))</f>
        <v>0.1</v>
      </c>
      <c r="R10348" s="14">
        <f t="shared" ca="1" si="1132"/>
        <v>25486197.1776</v>
      </c>
      <c r="S10348" s="14">
        <f t="shared" ca="1" si="1133"/>
        <v>229375774.5984</v>
      </c>
      <c r="T10348" s="11" t="s">
        <v>25</v>
      </c>
      <c r="U10348" s="18" t="s">
        <v>36</v>
      </c>
    </row>
    <row r="10349" spans="1:21" ht="15" customHeight="1" x14ac:dyDescent="0.15">
      <c r="A10349" s="10" t="s">
        <v>10397</v>
      </c>
      <c r="B10349" s="11" t="s">
        <v>41</v>
      </c>
      <c r="C10349" s="11" t="s">
        <v>42</v>
      </c>
      <c r="D10349" s="12">
        <v>46083</v>
      </c>
      <c r="E10349" s="11">
        <v>4079</v>
      </c>
      <c r="F10349" s="11" t="s">
        <v>33</v>
      </c>
      <c r="G10349" s="13">
        <v>273.51</v>
      </c>
      <c r="H10349" s="14">
        <f t="shared" si="1127"/>
        <v>1115647.29</v>
      </c>
      <c r="I10349" s="14">
        <f>IF(F10349="GHS",H10349,H10349*Assumptions!$B$4)</f>
        <v>1115647.29</v>
      </c>
      <c r="J10349" s="15" t="str">
        <f>INDEX(Assumptions!$B$8:$B$12,MATCH(B10349,Assumptions!$A$8:$A$12,0))</f>
        <v>Weighted Average</v>
      </c>
      <c r="K10349" s="16">
        <f>G10349/(1-INDEX(Assumptions!$D$8:$D$12,MATCH(B10349,Assumptions!$A$8:$A$12,0)))</f>
        <v>420.78461538461534</v>
      </c>
      <c r="L10349" s="16">
        <f t="shared" si="1128"/>
        <v>8.2052999999999994</v>
      </c>
      <c r="M10349" s="16">
        <f t="shared" si="1129"/>
        <v>21.03923076923077</v>
      </c>
      <c r="N10349" s="14">
        <f>E10349*(K10349-L10349-M10349)*IF(F10349="GHS",1,Assumptions!$B$4)</f>
        <v>1597092.0051461535</v>
      </c>
      <c r="O10349" s="15">
        <f t="shared" ca="1" si="1130"/>
        <v>203</v>
      </c>
      <c r="P10349" s="15" t="str">
        <f t="shared" ca="1" si="1131"/>
        <v>181-365d</v>
      </c>
      <c r="Q10349" s="17">
        <f ca="1">IF(P10349="0-90d",0,IF(P10349="91-180d",INDEX(Assumptions!$F$8:$F$12,MATCH(B10349,Assumptions!$A$8:$A$12,0)),IF(P10349="181-365d",INDEX(Assumptions!$G$8:$G$12,MATCH(B10349,Assumptions!$A$8:$A$12,0)),INDEX(Assumptions!$H$8:$H$12,MATCH(B10349,Assumptions!$A$8:$A$12,0)))))</f>
        <v>0.35</v>
      </c>
      <c r="R10349" s="14">
        <f t="shared" ca="1" si="1132"/>
        <v>390476.5515</v>
      </c>
      <c r="S10349" s="14">
        <f t="shared" ca="1" si="1133"/>
        <v>725170.73849999998</v>
      </c>
      <c r="T10349" s="11" t="s">
        <v>25</v>
      </c>
      <c r="U10349" s="18" t="s">
        <v>36</v>
      </c>
    </row>
    <row r="10350" spans="1:21" ht="15" customHeight="1" x14ac:dyDescent="0.15">
      <c r="A10350" s="10" t="s">
        <v>10398</v>
      </c>
      <c r="B10350" s="11" t="s">
        <v>31</v>
      </c>
      <c r="C10350" s="11" t="s">
        <v>32</v>
      </c>
      <c r="D10350" s="12">
        <v>45833</v>
      </c>
      <c r="E10350" s="11">
        <v>87</v>
      </c>
      <c r="F10350" s="11" t="s">
        <v>33</v>
      </c>
      <c r="G10350" s="13">
        <v>3130.01</v>
      </c>
      <c r="H10350" s="14">
        <f t="shared" si="1127"/>
        <v>272310.87</v>
      </c>
      <c r="I10350" s="14">
        <f>IF(F10350="GHS",H10350,H10350*Assumptions!$B$4)</f>
        <v>272310.87</v>
      </c>
      <c r="J10350" s="15" t="str">
        <f>INDEX(Assumptions!$B$8:$B$12,MATCH(B10350,Assumptions!$A$8:$A$12,0))</f>
        <v>Weighted Average</v>
      </c>
      <c r="K10350" s="16">
        <f>G10350/(1-INDEX(Assumptions!$D$8:$D$12,MATCH(B10350,Assumptions!$A$8:$A$12,0)))</f>
        <v>4347.2361111111113</v>
      </c>
      <c r="L10350" s="16">
        <f t="shared" si="1128"/>
        <v>93.900300000000001</v>
      </c>
      <c r="M10350" s="16">
        <f t="shared" si="1129"/>
        <v>217.36180555555558</v>
      </c>
      <c r="N10350" s="14">
        <f>E10350*(K10350-L10350-M10350)*IF(F10350="GHS",1,Assumptions!$B$4)</f>
        <v>351129.73848333332</v>
      </c>
      <c r="O10350" s="15">
        <f t="shared" ca="1" si="1130"/>
        <v>453</v>
      </c>
      <c r="P10350" s="15" t="str">
        <f t="shared" ca="1" si="1131"/>
        <v>365d+</v>
      </c>
      <c r="Q10350" s="17">
        <f ca="1">IF(P10350="0-90d",0,IF(P10350="91-180d",INDEX(Assumptions!$F$8:$F$12,MATCH(B10350,Assumptions!$A$8:$A$12,0)),IF(P10350="181-365d",INDEX(Assumptions!$G$8:$G$12,MATCH(B10350,Assumptions!$A$8:$A$12,0)),INDEX(Assumptions!$H$8:$H$12,MATCH(B10350,Assumptions!$A$8:$A$12,0)))))</f>
        <v>0.6</v>
      </c>
      <c r="R10350" s="14">
        <f t="shared" ca="1" si="1132"/>
        <v>163386.522</v>
      </c>
      <c r="S10350" s="14">
        <f t="shared" ca="1" si="1133"/>
        <v>108924.348</v>
      </c>
      <c r="T10350" s="11" t="s">
        <v>25</v>
      </c>
      <c r="U10350" s="18" t="s">
        <v>26</v>
      </c>
    </row>
    <row r="10351" spans="1:21" ht="15" customHeight="1" x14ac:dyDescent="0.15">
      <c r="A10351" s="10" t="s">
        <v>10399</v>
      </c>
      <c r="B10351" s="11" t="s">
        <v>31</v>
      </c>
      <c r="C10351" s="11" t="s">
        <v>63</v>
      </c>
      <c r="D10351" s="12">
        <v>45895</v>
      </c>
      <c r="E10351" s="11">
        <v>3977</v>
      </c>
      <c r="F10351" s="11" t="s">
        <v>33</v>
      </c>
      <c r="G10351" s="13">
        <v>2122.91</v>
      </c>
      <c r="H10351" s="14">
        <f t="shared" si="1127"/>
        <v>8442813.0700000003</v>
      </c>
      <c r="I10351" s="14">
        <f>IF(F10351="GHS",H10351,H10351*Assumptions!$B$4)</f>
        <v>8442813.0700000003</v>
      </c>
      <c r="J10351" s="15" t="str">
        <f>INDEX(Assumptions!$B$8:$B$12,MATCH(B10351,Assumptions!$A$8:$A$12,0))</f>
        <v>Weighted Average</v>
      </c>
      <c r="K10351" s="16">
        <f>G10351/(1-INDEX(Assumptions!$D$8:$D$12,MATCH(B10351,Assumptions!$A$8:$A$12,0)))</f>
        <v>2948.4861111111109</v>
      </c>
      <c r="L10351" s="16">
        <f t="shared" si="1128"/>
        <v>63.687299999999993</v>
      </c>
      <c r="M10351" s="16">
        <f t="shared" si="1129"/>
        <v>147.42430555555555</v>
      </c>
      <c r="N10351" s="14">
        <f>E10351*(K10351-L10351-M10351)*IF(F10351="GHS",1,Assumptions!$B$4)</f>
        <v>10886538.408594443</v>
      </c>
      <c r="O10351" s="15">
        <f t="shared" ca="1" si="1130"/>
        <v>391</v>
      </c>
      <c r="P10351" s="15" t="str">
        <f t="shared" ca="1" si="1131"/>
        <v>365d+</v>
      </c>
      <c r="Q10351" s="17">
        <f ca="1">IF(P10351="0-90d",0,IF(P10351="91-180d",INDEX(Assumptions!$F$8:$F$12,MATCH(B10351,Assumptions!$A$8:$A$12,0)),IF(P10351="181-365d",INDEX(Assumptions!$G$8:$G$12,MATCH(B10351,Assumptions!$A$8:$A$12,0)),INDEX(Assumptions!$H$8:$H$12,MATCH(B10351,Assumptions!$A$8:$A$12,0)))))</f>
        <v>0.6</v>
      </c>
      <c r="R10351" s="14">
        <f t="shared" ca="1" si="1132"/>
        <v>5065687.8420000002</v>
      </c>
      <c r="S10351" s="14">
        <f t="shared" ca="1" si="1133"/>
        <v>3377125.2280000001</v>
      </c>
      <c r="T10351" s="11" t="s">
        <v>25</v>
      </c>
      <c r="U10351" s="18" t="s">
        <v>26</v>
      </c>
    </row>
    <row r="10352" spans="1:21" ht="15" customHeight="1" x14ac:dyDescent="0.15">
      <c r="A10352" s="10" t="s">
        <v>10400</v>
      </c>
      <c r="B10352" s="11" t="s">
        <v>31</v>
      </c>
      <c r="C10352" s="11" t="s">
        <v>76</v>
      </c>
      <c r="D10352" s="12">
        <v>45805</v>
      </c>
      <c r="E10352" s="11">
        <v>4232</v>
      </c>
      <c r="F10352" s="11" t="s">
        <v>33</v>
      </c>
      <c r="G10352" s="13">
        <v>5565.94</v>
      </c>
      <c r="H10352" s="14">
        <f t="shared" si="1127"/>
        <v>23555058.079999998</v>
      </c>
      <c r="I10352" s="14">
        <f>IF(F10352="GHS",H10352,H10352*Assumptions!$B$4)</f>
        <v>23555058.079999998</v>
      </c>
      <c r="J10352" s="15" t="str">
        <f>INDEX(Assumptions!$B$8:$B$12,MATCH(B10352,Assumptions!$A$8:$A$12,0))</f>
        <v>Weighted Average</v>
      </c>
      <c r="K10352" s="16">
        <f>G10352/(1-INDEX(Assumptions!$D$8:$D$12,MATCH(B10352,Assumptions!$A$8:$A$12,0)))</f>
        <v>7730.4722222222217</v>
      </c>
      <c r="L10352" s="16">
        <f t="shared" si="1128"/>
        <v>166.97819999999999</v>
      </c>
      <c r="M10352" s="16">
        <f t="shared" si="1129"/>
        <v>386.52361111111111</v>
      </c>
      <c r="N10352" s="14">
        <f>E10352*(K10352-L10352-M10352)*IF(F10352="GHS",1,Assumptions!$B$4)</f>
        <v>30372938.779822223</v>
      </c>
      <c r="O10352" s="15">
        <f t="shared" ca="1" si="1130"/>
        <v>481</v>
      </c>
      <c r="P10352" s="15" t="str">
        <f t="shared" ca="1" si="1131"/>
        <v>365d+</v>
      </c>
      <c r="Q10352" s="17">
        <f ca="1">IF(P10352="0-90d",0,IF(P10352="91-180d",INDEX(Assumptions!$F$8:$F$12,MATCH(B10352,Assumptions!$A$8:$A$12,0)),IF(P10352="181-365d",INDEX(Assumptions!$G$8:$G$12,MATCH(B10352,Assumptions!$A$8:$A$12,0)),INDEX(Assumptions!$H$8:$H$12,MATCH(B10352,Assumptions!$A$8:$A$12,0)))))</f>
        <v>0.6</v>
      </c>
      <c r="R10352" s="14">
        <f t="shared" ca="1" si="1132"/>
        <v>14133034.847999999</v>
      </c>
      <c r="S10352" s="14">
        <f t="shared" ca="1" si="1133"/>
        <v>9422023.2319999989</v>
      </c>
      <c r="T10352" s="11" t="s">
        <v>25</v>
      </c>
      <c r="U10352" s="18" t="s">
        <v>36</v>
      </c>
    </row>
    <row r="10353" spans="1:21" ht="15" customHeight="1" x14ac:dyDescent="0.15">
      <c r="A10353" s="10" t="s">
        <v>10401</v>
      </c>
      <c r="B10353" s="11" t="s">
        <v>46</v>
      </c>
      <c r="C10353" s="11" t="s">
        <v>47</v>
      </c>
      <c r="D10353" s="12">
        <v>45877</v>
      </c>
      <c r="E10353" s="11">
        <v>2537</v>
      </c>
      <c r="F10353" s="11" t="s">
        <v>33</v>
      </c>
      <c r="G10353" s="13">
        <v>204038.29</v>
      </c>
      <c r="H10353" s="14">
        <f t="shared" si="1127"/>
        <v>517645141.73000002</v>
      </c>
      <c r="I10353" s="14">
        <f>IF(F10353="GHS",H10353,H10353*Assumptions!$B$4)</f>
        <v>517645141.73000002</v>
      </c>
      <c r="J10353" s="15" t="str">
        <f>INDEX(Assumptions!$B$8:$B$12,MATCH(B10353,Assumptions!$A$8:$A$12,0))</f>
        <v>Specific Identification</v>
      </c>
      <c r="K10353" s="16">
        <f>G10353/(1-INDEX(Assumptions!$D$8:$D$12,MATCH(B10353,Assumptions!$A$8:$A$12,0)))</f>
        <v>261587.55128205128</v>
      </c>
      <c r="L10353" s="16">
        <f t="shared" si="1128"/>
        <v>6121.1486999999997</v>
      </c>
      <c r="M10353" s="16">
        <f t="shared" si="1129"/>
        <v>13079.377564102564</v>
      </c>
      <c r="N10353" s="14">
        <f>E10353*(K10353-L10353-M10353)*IF(F10353="GHS",1,Assumptions!$B$4)</f>
        <v>614935882.47053599</v>
      </c>
      <c r="O10353" s="15">
        <f t="shared" ca="1" si="1130"/>
        <v>409</v>
      </c>
      <c r="P10353" s="15" t="str">
        <f t="shared" ca="1" si="1131"/>
        <v>365d+</v>
      </c>
      <c r="Q10353" s="17">
        <f ca="1">IF(P10353="0-90d",0,IF(P10353="91-180d",INDEX(Assumptions!$F$8:$F$12,MATCH(B10353,Assumptions!$A$8:$A$12,0)),IF(P10353="181-365d",INDEX(Assumptions!$G$8:$G$12,MATCH(B10353,Assumptions!$A$8:$A$12,0)),INDEX(Assumptions!$H$8:$H$12,MATCH(B10353,Assumptions!$A$8:$A$12,0)))))</f>
        <v>0.15</v>
      </c>
      <c r="R10353" s="14">
        <f t="shared" ca="1" si="1132"/>
        <v>77646771.259499997</v>
      </c>
      <c r="S10353" s="14">
        <f t="shared" ca="1" si="1133"/>
        <v>439998370.47049999</v>
      </c>
      <c r="T10353" s="11" t="s">
        <v>25</v>
      </c>
      <c r="U10353" s="18" t="s">
        <v>26</v>
      </c>
    </row>
    <row r="10354" spans="1:21" ht="15" customHeight="1" x14ac:dyDescent="0.15">
      <c r="A10354" s="10" t="s">
        <v>10402</v>
      </c>
      <c r="B10354" s="11" t="s">
        <v>31</v>
      </c>
      <c r="C10354" s="11" t="s">
        <v>32</v>
      </c>
      <c r="D10354" s="12">
        <v>46198</v>
      </c>
      <c r="E10354" s="11">
        <v>305</v>
      </c>
      <c r="F10354" s="11" t="s">
        <v>33</v>
      </c>
      <c r="G10354" s="13">
        <v>1566.75</v>
      </c>
      <c r="H10354" s="14">
        <f t="shared" si="1127"/>
        <v>477858.75</v>
      </c>
      <c r="I10354" s="14">
        <f>IF(F10354="GHS",H10354,H10354*Assumptions!$B$4)</f>
        <v>477858.75</v>
      </c>
      <c r="J10354" s="15" t="str">
        <f>INDEX(Assumptions!$B$8:$B$12,MATCH(B10354,Assumptions!$A$8:$A$12,0))</f>
        <v>Weighted Average</v>
      </c>
      <c r="K10354" s="16">
        <f>G10354/(1-INDEX(Assumptions!$D$8:$D$12,MATCH(B10354,Assumptions!$A$8:$A$12,0)))</f>
        <v>2176.041666666667</v>
      </c>
      <c r="L10354" s="16">
        <f t="shared" si="1128"/>
        <v>47.002499999999998</v>
      </c>
      <c r="M10354" s="16">
        <f t="shared" si="1129"/>
        <v>108.80208333333336</v>
      </c>
      <c r="N10354" s="14">
        <f>E10354*(K10354-L10354-M10354)*IF(F10354="GHS",1,Assumptions!$B$4)</f>
        <v>616172.31041666679</v>
      </c>
      <c r="O10354" s="15">
        <f t="shared" ca="1" si="1130"/>
        <v>88</v>
      </c>
      <c r="P10354" s="15" t="str">
        <f t="shared" ca="1" si="1131"/>
        <v>0-90d</v>
      </c>
      <c r="Q10354" s="17">
        <f ca="1">IF(P10354="0-90d",0,IF(P10354="91-180d",INDEX(Assumptions!$F$8:$F$12,MATCH(B10354,Assumptions!$A$8:$A$12,0)),IF(P10354="181-365d",INDEX(Assumptions!$G$8:$G$12,MATCH(B10354,Assumptions!$A$8:$A$12,0)),INDEX(Assumptions!$H$8:$H$12,MATCH(B10354,Assumptions!$A$8:$A$12,0)))))</f>
        <v>0</v>
      </c>
      <c r="R10354" s="14">
        <f t="shared" ca="1" si="1132"/>
        <v>0</v>
      </c>
      <c r="S10354" s="14">
        <f t="shared" ca="1" si="1133"/>
        <v>477858.75</v>
      </c>
      <c r="T10354" s="11" t="s">
        <v>25</v>
      </c>
      <c r="U10354" s="18" t="s">
        <v>26</v>
      </c>
    </row>
    <row r="10355" spans="1:21" ht="15" customHeight="1" x14ac:dyDescent="0.15">
      <c r="A10355" s="10" t="s">
        <v>10403</v>
      </c>
      <c r="B10355" s="11" t="s">
        <v>41</v>
      </c>
      <c r="C10355" s="11" t="s">
        <v>49</v>
      </c>
      <c r="D10355" s="12">
        <v>45835</v>
      </c>
      <c r="E10355" s="11">
        <v>3339</v>
      </c>
      <c r="F10355" s="11" t="s">
        <v>33</v>
      </c>
      <c r="G10355" s="13">
        <v>278.95999999999998</v>
      </c>
      <c r="H10355" s="14">
        <f t="shared" si="1127"/>
        <v>931447.44</v>
      </c>
      <c r="I10355" s="14">
        <f>IF(F10355="GHS",H10355,H10355*Assumptions!$B$4)</f>
        <v>931447.44</v>
      </c>
      <c r="J10355" s="15" t="str">
        <f>INDEX(Assumptions!$B$8:$B$12,MATCH(B10355,Assumptions!$A$8:$A$12,0))</f>
        <v>Weighted Average</v>
      </c>
      <c r="K10355" s="16">
        <f>G10355/(1-INDEX(Assumptions!$D$8:$D$12,MATCH(B10355,Assumptions!$A$8:$A$12,0)))</f>
        <v>429.16923076923075</v>
      </c>
      <c r="L10355" s="16">
        <f t="shared" si="1128"/>
        <v>8.3687999999999985</v>
      </c>
      <c r="M10355" s="16">
        <f t="shared" si="1129"/>
        <v>21.458461538461538</v>
      </c>
      <c r="N10355" s="14">
        <f>E10355*(K10355-L10355-M10355)*IF(F10355="GHS",1,Assumptions!$B$4)</f>
        <v>1333402.8352615382</v>
      </c>
      <c r="O10355" s="15">
        <f t="shared" ca="1" si="1130"/>
        <v>451</v>
      </c>
      <c r="P10355" s="15" t="str">
        <f t="shared" ca="1" si="1131"/>
        <v>365d+</v>
      </c>
      <c r="Q10355" s="17">
        <f ca="1">IF(P10355="0-90d",0,IF(P10355="91-180d",INDEX(Assumptions!$F$8:$F$12,MATCH(B10355,Assumptions!$A$8:$A$12,0)),IF(P10355="181-365d",INDEX(Assumptions!$G$8:$G$12,MATCH(B10355,Assumptions!$A$8:$A$12,0)),INDEX(Assumptions!$H$8:$H$12,MATCH(B10355,Assumptions!$A$8:$A$12,0)))))</f>
        <v>0.8</v>
      </c>
      <c r="R10355" s="14">
        <f t="shared" ca="1" si="1132"/>
        <v>745157.95200000005</v>
      </c>
      <c r="S10355" s="14">
        <f t="shared" ca="1" si="1133"/>
        <v>186289.4879999999</v>
      </c>
      <c r="T10355" s="11" t="s">
        <v>25</v>
      </c>
      <c r="U10355" s="18" t="s">
        <v>26</v>
      </c>
    </row>
    <row r="10356" spans="1:21" ht="15" customHeight="1" x14ac:dyDescent="0.15">
      <c r="A10356" s="10" t="s">
        <v>10404</v>
      </c>
      <c r="B10356" s="11" t="s">
        <v>22</v>
      </c>
      <c r="C10356" s="11" t="s">
        <v>61</v>
      </c>
      <c r="D10356" s="12">
        <v>45755</v>
      </c>
      <c r="E10356" s="11">
        <v>1730</v>
      </c>
      <c r="F10356" s="11" t="s">
        <v>24</v>
      </c>
      <c r="G10356" s="13">
        <v>25657.7</v>
      </c>
      <c r="H10356" s="14">
        <f t="shared" si="1127"/>
        <v>44387821</v>
      </c>
      <c r="I10356" s="14">
        <f>IF(F10356="GHS",H10356,H10356*Assumptions!$B$4)</f>
        <v>479388466.80000001</v>
      </c>
      <c r="J10356" s="15" t="str">
        <f>INDEX(Assumptions!$B$8:$B$12,MATCH(B10356,Assumptions!$A$8:$A$12,0))</f>
        <v>FIFO</v>
      </c>
      <c r="K10356" s="16">
        <f>G10356/(1-INDEX(Assumptions!$D$8:$D$12,MATCH(B10356,Assumptions!$A$8:$A$12,0)))</f>
        <v>31289.878048780487</v>
      </c>
      <c r="L10356" s="16">
        <f t="shared" si="1128"/>
        <v>769.73099999999999</v>
      </c>
      <c r="M10356" s="16">
        <f t="shared" si="1129"/>
        <v>1564.4939024390244</v>
      </c>
      <c r="N10356" s="14">
        <f>E10356*(K10356-L10356-M10356)*IF(F10356="GHS",1,Assumptions!$B$4)</f>
        <v>541007423.38624382</v>
      </c>
      <c r="O10356" s="15">
        <f t="shared" ca="1" si="1130"/>
        <v>531</v>
      </c>
      <c r="P10356" s="15" t="str">
        <f t="shared" ca="1" si="1131"/>
        <v>365d+</v>
      </c>
      <c r="Q10356" s="17">
        <f ca="1">IF(P10356="0-90d",0,IF(P10356="91-180d",INDEX(Assumptions!$F$8:$F$12,MATCH(B10356,Assumptions!$A$8:$A$12,0)),IF(P10356="181-365d",INDEX(Assumptions!$G$8:$G$12,MATCH(B10356,Assumptions!$A$8:$A$12,0)),INDEX(Assumptions!$H$8:$H$12,MATCH(B10356,Assumptions!$A$8:$A$12,0)))))</f>
        <v>0.5</v>
      </c>
      <c r="R10356" s="14">
        <f t="shared" ca="1" si="1132"/>
        <v>239694233.40000001</v>
      </c>
      <c r="S10356" s="14">
        <f t="shared" ca="1" si="1133"/>
        <v>239694233.40000001</v>
      </c>
      <c r="T10356" s="11" t="s">
        <v>25</v>
      </c>
      <c r="U10356" s="18" t="s">
        <v>26</v>
      </c>
    </row>
    <row r="10357" spans="1:21" ht="15" customHeight="1" x14ac:dyDescent="0.15">
      <c r="A10357" s="10" t="s">
        <v>10405</v>
      </c>
      <c r="B10357" s="11" t="s">
        <v>31</v>
      </c>
      <c r="C10357" s="11" t="s">
        <v>63</v>
      </c>
      <c r="D10357" s="12">
        <v>46211</v>
      </c>
      <c r="E10357" s="11">
        <v>2816</v>
      </c>
      <c r="F10357" s="11" t="s">
        <v>33</v>
      </c>
      <c r="G10357" s="13">
        <v>2368.29</v>
      </c>
      <c r="H10357" s="14">
        <f t="shared" si="1127"/>
        <v>6669104.6399999997</v>
      </c>
      <c r="I10357" s="14">
        <f>IF(F10357="GHS",H10357,H10357*Assumptions!$B$4)</f>
        <v>6669104.6399999997</v>
      </c>
      <c r="J10357" s="15" t="str">
        <f>INDEX(Assumptions!$B$8:$B$12,MATCH(B10357,Assumptions!$A$8:$A$12,0))</f>
        <v>Weighted Average</v>
      </c>
      <c r="K10357" s="16">
        <f>G10357/(1-INDEX(Assumptions!$D$8:$D$12,MATCH(B10357,Assumptions!$A$8:$A$12,0)))</f>
        <v>3289.2916666666665</v>
      </c>
      <c r="L10357" s="16">
        <f t="shared" si="1128"/>
        <v>71.048699999999997</v>
      </c>
      <c r="M10357" s="16">
        <f t="shared" si="1129"/>
        <v>164.46458333333334</v>
      </c>
      <c r="N10357" s="14">
        <f>E10357*(K10357-L10357-M10357)*IF(F10357="GHS",1,Assumptions!$B$4)</f>
        <v>8599439.9274666663</v>
      </c>
      <c r="O10357" s="15">
        <f t="shared" ca="1" si="1130"/>
        <v>75</v>
      </c>
      <c r="P10357" s="15" t="str">
        <f t="shared" ca="1" si="1131"/>
        <v>0-90d</v>
      </c>
      <c r="Q10357" s="17">
        <f ca="1">IF(P10357="0-90d",0,IF(P10357="91-180d",INDEX(Assumptions!$F$8:$F$12,MATCH(B10357,Assumptions!$A$8:$A$12,0)),IF(P10357="181-365d",INDEX(Assumptions!$G$8:$G$12,MATCH(B10357,Assumptions!$A$8:$A$12,0)),INDEX(Assumptions!$H$8:$H$12,MATCH(B10357,Assumptions!$A$8:$A$12,0)))))</f>
        <v>0</v>
      </c>
      <c r="R10357" s="14">
        <f t="shared" ca="1" si="1132"/>
        <v>0</v>
      </c>
      <c r="S10357" s="14">
        <f t="shared" ca="1" si="1133"/>
        <v>6669104.6399999997</v>
      </c>
      <c r="T10357" s="11" t="s">
        <v>25</v>
      </c>
      <c r="U10357" s="18" t="s">
        <v>26</v>
      </c>
    </row>
    <row r="10358" spans="1:21" ht="15" customHeight="1" x14ac:dyDescent="0.15">
      <c r="A10358" s="10" t="s">
        <v>10406</v>
      </c>
      <c r="B10358" s="11" t="s">
        <v>41</v>
      </c>
      <c r="C10358" s="11" t="s">
        <v>115</v>
      </c>
      <c r="D10358" s="12">
        <v>46203</v>
      </c>
      <c r="E10358" s="11">
        <v>2183</v>
      </c>
      <c r="F10358" s="11" t="s">
        <v>33</v>
      </c>
      <c r="G10358" s="13">
        <v>548.62</v>
      </c>
      <c r="H10358" s="14">
        <f t="shared" si="1127"/>
        <v>1197637.46</v>
      </c>
      <c r="I10358" s="14">
        <f>IF(F10358="GHS",H10358,H10358*Assumptions!$B$4)</f>
        <v>1197637.46</v>
      </c>
      <c r="J10358" s="15" t="str">
        <f>INDEX(Assumptions!$B$8:$B$12,MATCH(B10358,Assumptions!$A$8:$A$12,0))</f>
        <v>Weighted Average</v>
      </c>
      <c r="K10358" s="16">
        <f>G10358/(1-INDEX(Assumptions!$D$8:$D$12,MATCH(B10358,Assumptions!$A$8:$A$12,0)))</f>
        <v>844.03076923076924</v>
      </c>
      <c r="L10358" s="16">
        <f t="shared" si="1128"/>
        <v>16.458600000000001</v>
      </c>
      <c r="M10358" s="16">
        <f t="shared" si="1129"/>
        <v>42.201538461538462</v>
      </c>
      <c r="N10358" s="14">
        <f>E10358*(K10358-L10358-M10358)*IF(F10358="GHS",1,Assumptions!$B$4)</f>
        <v>1714464.0869692308</v>
      </c>
      <c r="O10358" s="15">
        <f t="shared" ca="1" si="1130"/>
        <v>83</v>
      </c>
      <c r="P10358" s="15" t="str">
        <f t="shared" ca="1" si="1131"/>
        <v>0-90d</v>
      </c>
      <c r="Q10358" s="17">
        <f ca="1">IF(P10358="0-90d",0,IF(P10358="91-180d",INDEX(Assumptions!$F$8:$F$12,MATCH(B10358,Assumptions!$A$8:$A$12,0)),IF(P10358="181-365d",INDEX(Assumptions!$G$8:$G$12,MATCH(B10358,Assumptions!$A$8:$A$12,0)),INDEX(Assumptions!$H$8:$H$12,MATCH(B10358,Assumptions!$A$8:$A$12,0)))))</f>
        <v>0</v>
      </c>
      <c r="R10358" s="14">
        <f t="shared" ca="1" si="1132"/>
        <v>0</v>
      </c>
      <c r="S10358" s="14">
        <f t="shared" ca="1" si="1133"/>
        <v>1197637.46</v>
      </c>
      <c r="T10358" s="11" t="s">
        <v>25</v>
      </c>
      <c r="U10358" s="18" t="s">
        <v>26</v>
      </c>
    </row>
    <row r="10359" spans="1:21" ht="15" customHeight="1" x14ac:dyDescent="0.15">
      <c r="A10359" s="10" t="s">
        <v>10407</v>
      </c>
      <c r="B10359" s="11" t="s">
        <v>31</v>
      </c>
      <c r="C10359" s="11" t="s">
        <v>76</v>
      </c>
      <c r="D10359" s="12">
        <v>45950</v>
      </c>
      <c r="E10359" s="11">
        <v>3839</v>
      </c>
      <c r="F10359" s="11" t="s">
        <v>33</v>
      </c>
      <c r="G10359" s="13">
        <v>1592.89</v>
      </c>
      <c r="H10359" s="14">
        <f t="shared" si="1127"/>
        <v>6115104.71</v>
      </c>
      <c r="I10359" s="14">
        <f>IF(F10359="GHS",H10359,H10359*Assumptions!$B$4)</f>
        <v>6115104.71</v>
      </c>
      <c r="J10359" s="15" t="str">
        <f>INDEX(Assumptions!$B$8:$B$12,MATCH(B10359,Assumptions!$A$8:$A$12,0))</f>
        <v>Weighted Average</v>
      </c>
      <c r="K10359" s="16">
        <f>G10359/(1-INDEX(Assumptions!$D$8:$D$12,MATCH(B10359,Assumptions!$A$8:$A$12,0)))</f>
        <v>2212.3472222222226</v>
      </c>
      <c r="L10359" s="16">
        <f t="shared" si="1128"/>
        <v>47.786700000000003</v>
      </c>
      <c r="M10359" s="16">
        <f t="shared" si="1129"/>
        <v>110.61736111111114</v>
      </c>
      <c r="N10359" s="14">
        <f>E10359*(K10359-L10359-M10359)*IF(F10359="GHS",1,Assumptions!$B$4)</f>
        <v>7885087.7955055563</v>
      </c>
      <c r="O10359" s="15">
        <f t="shared" ca="1" si="1130"/>
        <v>336</v>
      </c>
      <c r="P10359" s="15" t="str">
        <f t="shared" ca="1" si="1131"/>
        <v>181-365d</v>
      </c>
      <c r="Q10359" s="17">
        <f ca="1">IF(P10359="0-90d",0,IF(P10359="91-180d",INDEX(Assumptions!$F$8:$F$12,MATCH(B10359,Assumptions!$A$8:$A$12,0)),IF(P10359="181-365d",INDEX(Assumptions!$G$8:$G$12,MATCH(B10359,Assumptions!$A$8:$A$12,0)),INDEX(Assumptions!$H$8:$H$12,MATCH(B10359,Assumptions!$A$8:$A$12,0)))))</f>
        <v>0.2</v>
      </c>
      <c r="R10359" s="14">
        <f t="shared" ca="1" si="1132"/>
        <v>1223020.942</v>
      </c>
      <c r="S10359" s="14">
        <f t="shared" ca="1" si="1133"/>
        <v>4892083.7680000002</v>
      </c>
      <c r="T10359" s="11" t="s">
        <v>25</v>
      </c>
      <c r="U10359" s="18" t="s">
        <v>36</v>
      </c>
    </row>
    <row r="10360" spans="1:21" ht="15" customHeight="1" x14ac:dyDescent="0.15">
      <c r="A10360" s="10" t="s">
        <v>10408</v>
      </c>
      <c r="B10360" s="11" t="s">
        <v>28</v>
      </c>
      <c r="C10360" s="11" t="s">
        <v>38</v>
      </c>
      <c r="D10360" s="12">
        <v>45773</v>
      </c>
      <c r="E10360" s="11">
        <v>1900</v>
      </c>
      <c r="F10360" s="11" t="s">
        <v>24</v>
      </c>
      <c r="G10360" s="13">
        <v>15723.06</v>
      </c>
      <c r="H10360" s="14">
        <f t="shared" si="1127"/>
        <v>29873814</v>
      </c>
      <c r="I10360" s="14">
        <f>IF(F10360="GHS",H10360,H10360*Assumptions!$B$4)</f>
        <v>322637191.20000005</v>
      </c>
      <c r="J10360" s="15" t="str">
        <f>INDEX(Assumptions!$B$8:$B$12,MATCH(B10360,Assumptions!$A$8:$A$12,0))</f>
        <v>Fair Value Less Costs to Sell</v>
      </c>
      <c r="K10360" s="16">
        <f>G10360/(1-INDEX(Assumptions!$D$8:$D$12,MATCH(B10360,Assumptions!$A$8:$A$12,0)))</f>
        <v>17867.113636363636</v>
      </c>
      <c r="L10360" s="16">
        <f t="shared" si="1128"/>
        <v>471.69179999999994</v>
      </c>
      <c r="M10360" s="16">
        <f t="shared" si="1129"/>
        <v>893.35568181818189</v>
      </c>
      <c r="N10360" s="14">
        <f>E10360*(K10360-L10360-M10360)*IF(F10360="GHS",1,Assumptions!$B$4)</f>
        <v>338622397.49127275</v>
      </c>
      <c r="O10360" s="15">
        <f t="shared" ca="1" si="1130"/>
        <v>513</v>
      </c>
      <c r="P10360" s="15" t="str">
        <f t="shared" ca="1" si="1131"/>
        <v>365d+</v>
      </c>
      <c r="Q10360" s="17">
        <f ca="1">IF(P10360="0-90d",0,IF(P10360="91-180d",INDEX(Assumptions!$F$8:$F$12,MATCH(B10360,Assumptions!$A$8:$A$12,0)),IF(P10360="181-365d",INDEX(Assumptions!$G$8:$G$12,MATCH(B10360,Assumptions!$A$8:$A$12,0)),INDEX(Assumptions!$H$8:$H$12,MATCH(B10360,Assumptions!$A$8:$A$12,0)))))</f>
        <v>0.4</v>
      </c>
      <c r="R10360" s="14">
        <f t="shared" ca="1" si="1132"/>
        <v>129054876.48000002</v>
      </c>
      <c r="S10360" s="14">
        <f t="shared" ca="1" si="1133"/>
        <v>193582314.72000003</v>
      </c>
      <c r="T10360" s="11" t="s">
        <v>25</v>
      </c>
      <c r="U10360" s="18" t="s">
        <v>26</v>
      </c>
    </row>
    <row r="10361" spans="1:21" ht="15" customHeight="1" x14ac:dyDescent="0.15">
      <c r="A10361" s="10" t="s">
        <v>10409</v>
      </c>
      <c r="B10361" s="11" t="s">
        <v>41</v>
      </c>
      <c r="C10361" s="11" t="s">
        <v>49</v>
      </c>
      <c r="D10361" s="12">
        <v>46100</v>
      </c>
      <c r="E10361" s="11">
        <v>2078</v>
      </c>
      <c r="F10361" s="11" t="s">
        <v>33</v>
      </c>
      <c r="G10361" s="13">
        <v>385.7</v>
      </c>
      <c r="H10361" s="14">
        <f t="shared" si="1127"/>
        <v>801484.6</v>
      </c>
      <c r="I10361" s="14">
        <f>IF(F10361="GHS",H10361,H10361*Assumptions!$B$4)</f>
        <v>801484.6</v>
      </c>
      <c r="J10361" s="15" t="str">
        <f>INDEX(Assumptions!$B$8:$B$12,MATCH(B10361,Assumptions!$A$8:$A$12,0))</f>
        <v>Weighted Average</v>
      </c>
      <c r="K10361" s="16">
        <f>G10361/(1-INDEX(Assumptions!$D$8:$D$12,MATCH(B10361,Assumptions!$A$8:$A$12,0)))</f>
        <v>593.38461538461536</v>
      </c>
      <c r="L10361" s="16">
        <f t="shared" si="1128"/>
        <v>11.571</v>
      </c>
      <c r="M10361" s="16">
        <f t="shared" si="1129"/>
        <v>29.669230769230769</v>
      </c>
      <c r="N10361" s="14">
        <f>E10361*(K10361-L10361-M10361)*IF(F10361="GHS",1,Assumptions!$B$4)</f>
        <v>1147356.0312307691</v>
      </c>
      <c r="O10361" s="15">
        <f t="shared" ca="1" si="1130"/>
        <v>186</v>
      </c>
      <c r="P10361" s="15" t="str">
        <f t="shared" ca="1" si="1131"/>
        <v>181-365d</v>
      </c>
      <c r="Q10361" s="17">
        <f ca="1">IF(P10361="0-90d",0,IF(P10361="91-180d",INDEX(Assumptions!$F$8:$F$12,MATCH(B10361,Assumptions!$A$8:$A$12,0)),IF(P10361="181-365d",INDEX(Assumptions!$G$8:$G$12,MATCH(B10361,Assumptions!$A$8:$A$12,0)),INDEX(Assumptions!$H$8:$H$12,MATCH(B10361,Assumptions!$A$8:$A$12,0)))))</f>
        <v>0.35</v>
      </c>
      <c r="R10361" s="14">
        <f t="shared" ca="1" si="1132"/>
        <v>280519.61</v>
      </c>
      <c r="S10361" s="14">
        <f t="shared" ca="1" si="1133"/>
        <v>520964.99</v>
      </c>
      <c r="T10361" s="11" t="s">
        <v>25</v>
      </c>
      <c r="U10361" s="18" t="s">
        <v>26</v>
      </c>
    </row>
    <row r="10362" spans="1:21" ht="15" customHeight="1" x14ac:dyDescent="0.15">
      <c r="A10362" s="10" t="s">
        <v>10410</v>
      </c>
      <c r="B10362" s="11" t="s">
        <v>46</v>
      </c>
      <c r="C10362" s="11" t="s">
        <v>47</v>
      </c>
      <c r="D10362" s="12">
        <v>46148</v>
      </c>
      <c r="E10362" s="11">
        <v>920</v>
      </c>
      <c r="F10362" s="11" t="s">
        <v>33</v>
      </c>
      <c r="G10362" s="13">
        <v>548792.24</v>
      </c>
      <c r="H10362" s="14">
        <f t="shared" si="1127"/>
        <v>504888860.80000001</v>
      </c>
      <c r="I10362" s="14">
        <f>IF(F10362="GHS",H10362,H10362*Assumptions!$B$4)</f>
        <v>504888860.80000001</v>
      </c>
      <c r="J10362" s="15" t="str">
        <f>INDEX(Assumptions!$B$8:$B$12,MATCH(B10362,Assumptions!$A$8:$A$12,0))</f>
        <v>Specific Identification</v>
      </c>
      <c r="K10362" s="16">
        <f>G10362/(1-INDEX(Assumptions!$D$8:$D$12,MATCH(B10362,Assumptions!$A$8:$A$12,0)))</f>
        <v>703579.79487179487</v>
      </c>
      <c r="L10362" s="16">
        <f t="shared" si="1128"/>
        <v>16463.767199999998</v>
      </c>
      <c r="M10362" s="16">
        <f t="shared" si="1129"/>
        <v>35178.989743589744</v>
      </c>
      <c r="N10362" s="14">
        <f>E10362*(K10362-L10362-M10362)*IF(F10362="GHS",1,Assumptions!$B$4)</f>
        <v>599782074.89394867</v>
      </c>
      <c r="O10362" s="15">
        <f t="shared" ca="1" si="1130"/>
        <v>138</v>
      </c>
      <c r="P10362" s="15" t="str">
        <f t="shared" ca="1" si="1131"/>
        <v>91-180d</v>
      </c>
      <c r="Q10362" s="17">
        <f ca="1">IF(P10362="0-90d",0,IF(P10362="91-180d",INDEX(Assumptions!$F$8:$F$12,MATCH(B10362,Assumptions!$A$8:$A$12,0)),IF(P10362="181-365d",INDEX(Assumptions!$G$8:$G$12,MATCH(B10362,Assumptions!$A$8:$A$12,0)),INDEX(Assumptions!$H$8:$H$12,MATCH(B10362,Assumptions!$A$8:$A$12,0)))))</f>
        <v>0</v>
      </c>
      <c r="R10362" s="14">
        <f t="shared" ca="1" si="1132"/>
        <v>0</v>
      </c>
      <c r="S10362" s="14">
        <f t="shared" si="1133"/>
        <v>0</v>
      </c>
      <c r="T10362" s="11" t="s">
        <v>39</v>
      </c>
      <c r="U10362" s="18" t="s">
        <v>26</v>
      </c>
    </row>
    <row r="10363" spans="1:21" ht="15" customHeight="1" x14ac:dyDescent="0.15">
      <c r="A10363" s="10" t="s">
        <v>10411</v>
      </c>
      <c r="B10363" s="11" t="s">
        <v>22</v>
      </c>
      <c r="C10363" s="11" t="s">
        <v>23</v>
      </c>
      <c r="D10363" s="12">
        <v>46198</v>
      </c>
      <c r="E10363" s="11">
        <v>3383</v>
      </c>
      <c r="F10363" s="11" t="s">
        <v>24</v>
      </c>
      <c r="G10363" s="13">
        <v>15419.18</v>
      </c>
      <c r="H10363" s="14">
        <f t="shared" si="1127"/>
        <v>52163085.939999998</v>
      </c>
      <c r="I10363" s="14">
        <f>IF(F10363="GHS",H10363,H10363*Assumptions!$B$4)</f>
        <v>563361328.15200007</v>
      </c>
      <c r="J10363" s="15" t="str">
        <f>INDEX(Assumptions!$B$8:$B$12,MATCH(B10363,Assumptions!$A$8:$A$12,0))</f>
        <v>FIFO</v>
      </c>
      <c r="K10363" s="16">
        <f>G10363/(1-INDEX(Assumptions!$D$8:$D$12,MATCH(B10363,Assumptions!$A$8:$A$12,0)))</f>
        <v>18803.878048780487</v>
      </c>
      <c r="L10363" s="16">
        <f t="shared" si="1128"/>
        <v>462.5754</v>
      </c>
      <c r="M10363" s="16">
        <f t="shared" si="1129"/>
        <v>940.19390243902444</v>
      </c>
      <c r="N10363" s="14">
        <f>E10363*(K10363-L10363-M10363)*IF(F10363="GHS",1,Assumptions!$B$4)</f>
        <v>635773869.59983027</v>
      </c>
      <c r="O10363" s="15">
        <f t="shared" ca="1" si="1130"/>
        <v>88</v>
      </c>
      <c r="P10363" s="15" t="str">
        <f t="shared" ca="1" si="1131"/>
        <v>0-90d</v>
      </c>
      <c r="Q10363" s="17">
        <f ca="1">IF(P10363="0-90d",0,IF(P10363="91-180d",INDEX(Assumptions!$F$8:$F$12,MATCH(B10363,Assumptions!$A$8:$A$12,0)),IF(P10363="181-365d",INDEX(Assumptions!$G$8:$G$12,MATCH(B10363,Assumptions!$A$8:$A$12,0)),INDEX(Assumptions!$H$8:$H$12,MATCH(B10363,Assumptions!$A$8:$A$12,0)))))</f>
        <v>0</v>
      </c>
      <c r="R10363" s="14">
        <f t="shared" ca="1" si="1132"/>
        <v>0</v>
      </c>
      <c r="S10363" s="14">
        <f t="shared" ca="1" si="1133"/>
        <v>563361328.15200007</v>
      </c>
      <c r="T10363" s="11" t="s">
        <v>25</v>
      </c>
      <c r="U10363" s="18" t="s">
        <v>26</v>
      </c>
    </row>
    <row r="10364" spans="1:21" ht="15" customHeight="1" x14ac:dyDescent="0.15">
      <c r="A10364" s="10" t="s">
        <v>10412</v>
      </c>
      <c r="B10364" s="11" t="s">
        <v>46</v>
      </c>
      <c r="C10364" s="11" t="s">
        <v>52</v>
      </c>
      <c r="D10364" s="12">
        <v>46114</v>
      </c>
      <c r="E10364" s="11">
        <v>720</v>
      </c>
      <c r="F10364" s="11" t="s">
        <v>33</v>
      </c>
      <c r="G10364" s="13">
        <v>560906.05000000005</v>
      </c>
      <c r="H10364" s="14">
        <f t="shared" si="1127"/>
        <v>403852356.00000006</v>
      </c>
      <c r="I10364" s="14">
        <f>IF(F10364="GHS",H10364,H10364*Assumptions!$B$4)</f>
        <v>403852356.00000006</v>
      </c>
      <c r="J10364" s="15" t="str">
        <f>INDEX(Assumptions!$B$8:$B$12,MATCH(B10364,Assumptions!$A$8:$A$12,0))</f>
        <v>Specific Identification</v>
      </c>
      <c r="K10364" s="16">
        <f>G10364/(1-INDEX(Assumptions!$D$8:$D$12,MATCH(B10364,Assumptions!$A$8:$A$12,0)))</f>
        <v>719110.3205128205</v>
      </c>
      <c r="L10364" s="16">
        <f t="shared" si="1128"/>
        <v>16827.181500000002</v>
      </c>
      <c r="M10364" s="16">
        <f t="shared" si="1129"/>
        <v>35955.516025641024</v>
      </c>
      <c r="N10364" s="14">
        <f>E10364*(K10364-L10364-M10364)*IF(F10364="GHS",1,Assumptions!$B$4)</f>
        <v>479755888.55076927</v>
      </c>
      <c r="O10364" s="15">
        <f t="shared" ca="1" si="1130"/>
        <v>172</v>
      </c>
      <c r="P10364" s="15" t="str">
        <f t="shared" ca="1" si="1131"/>
        <v>91-180d</v>
      </c>
      <c r="Q10364" s="17">
        <f ca="1">IF(P10364="0-90d",0,IF(P10364="91-180d",INDEX(Assumptions!$F$8:$F$12,MATCH(B10364,Assumptions!$A$8:$A$12,0)),IF(P10364="181-365d",INDEX(Assumptions!$G$8:$G$12,MATCH(B10364,Assumptions!$A$8:$A$12,0)),INDEX(Assumptions!$H$8:$H$12,MATCH(B10364,Assumptions!$A$8:$A$12,0)))))</f>
        <v>0</v>
      </c>
      <c r="R10364" s="14">
        <f t="shared" ca="1" si="1132"/>
        <v>0</v>
      </c>
      <c r="S10364" s="14">
        <f t="shared" ca="1" si="1133"/>
        <v>403852356.00000006</v>
      </c>
      <c r="T10364" s="11" t="s">
        <v>25</v>
      </c>
      <c r="U10364" s="18" t="s">
        <v>26</v>
      </c>
    </row>
    <row r="10365" spans="1:21" ht="15" customHeight="1" x14ac:dyDescent="0.15">
      <c r="A10365" s="10" t="s">
        <v>10413</v>
      </c>
      <c r="B10365" s="11" t="s">
        <v>41</v>
      </c>
      <c r="C10365" s="11" t="s">
        <v>49</v>
      </c>
      <c r="D10365" s="12">
        <v>46162</v>
      </c>
      <c r="E10365" s="11">
        <v>1500</v>
      </c>
      <c r="F10365" s="11" t="s">
        <v>33</v>
      </c>
      <c r="G10365" s="13">
        <v>410.49</v>
      </c>
      <c r="H10365" s="14">
        <f t="shared" si="1127"/>
        <v>615735</v>
      </c>
      <c r="I10365" s="14">
        <f>IF(F10365="GHS",H10365,H10365*Assumptions!$B$4)</f>
        <v>615735</v>
      </c>
      <c r="J10365" s="15" t="str">
        <f>INDEX(Assumptions!$B$8:$B$12,MATCH(B10365,Assumptions!$A$8:$A$12,0))</f>
        <v>Weighted Average</v>
      </c>
      <c r="K10365" s="16">
        <f>G10365/(1-INDEX(Assumptions!$D$8:$D$12,MATCH(B10365,Assumptions!$A$8:$A$12,0)))</f>
        <v>631.52307692307693</v>
      </c>
      <c r="L10365" s="16">
        <f t="shared" si="1128"/>
        <v>12.3147</v>
      </c>
      <c r="M10365" s="16">
        <f t="shared" si="1129"/>
        <v>31.576153846153847</v>
      </c>
      <c r="N10365" s="14">
        <f>E10365*(K10365-L10365-M10365)*IF(F10365="GHS",1,Assumptions!$B$4)</f>
        <v>881448.33461538458</v>
      </c>
      <c r="O10365" s="15">
        <f t="shared" ca="1" si="1130"/>
        <v>124</v>
      </c>
      <c r="P10365" s="15" t="str">
        <f t="shared" ca="1" si="1131"/>
        <v>91-180d</v>
      </c>
      <c r="Q10365" s="17">
        <f ca="1">IF(P10365="0-90d",0,IF(P10365="91-180d",INDEX(Assumptions!$F$8:$F$12,MATCH(B10365,Assumptions!$A$8:$A$12,0)),IF(P10365="181-365d",INDEX(Assumptions!$G$8:$G$12,MATCH(B10365,Assumptions!$A$8:$A$12,0)),INDEX(Assumptions!$H$8:$H$12,MATCH(B10365,Assumptions!$A$8:$A$12,0)))))</f>
        <v>0.1</v>
      </c>
      <c r="R10365" s="14">
        <f t="shared" ca="1" si="1132"/>
        <v>61573.5</v>
      </c>
      <c r="S10365" s="14">
        <f t="shared" ca="1" si="1133"/>
        <v>554161.5</v>
      </c>
      <c r="T10365" s="11" t="s">
        <v>25</v>
      </c>
      <c r="U10365" s="18" t="s">
        <v>26</v>
      </c>
    </row>
    <row r="10366" spans="1:21" ht="15" customHeight="1" x14ac:dyDescent="0.15">
      <c r="A10366" s="10" t="s">
        <v>10414</v>
      </c>
      <c r="B10366" s="11" t="s">
        <v>41</v>
      </c>
      <c r="C10366" s="11" t="s">
        <v>44</v>
      </c>
      <c r="D10366" s="12">
        <v>46119</v>
      </c>
      <c r="E10366" s="11">
        <v>2950</v>
      </c>
      <c r="F10366" s="11" t="s">
        <v>33</v>
      </c>
      <c r="G10366" s="13">
        <v>527.84</v>
      </c>
      <c r="H10366" s="14">
        <f t="shared" si="1127"/>
        <v>1557128</v>
      </c>
      <c r="I10366" s="14">
        <f>IF(F10366="GHS",H10366,H10366*Assumptions!$B$4)</f>
        <v>1557128</v>
      </c>
      <c r="J10366" s="15" t="str">
        <f>INDEX(Assumptions!$B$8:$B$12,MATCH(B10366,Assumptions!$A$8:$A$12,0))</f>
        <v>Weighted Average</v>
      </c>
      <c r="K10366" s="16">
        <f>G10366/(1-INDEX(Assumptions!$D$8:$D$12,MATCH(B10366,Assumptions!$A$8:$A$12,0)))</f>
        <v>812.06153846153848</v>
      </c>
      <c r="L10366" s="16">
        <f t="shared" si="1128"/>
        <v>15.8352</v>
      </c>
      <c r="M10366" s="16">
        <f t="shared" si="1129"/>
        <v>40.603076923076927</v>
      </c>
      <c r="N10366" s="14">
        <f>E10366*(K10366-L10366-M10366)*IF(F10366="GHS",1,Assumptions!$B$4)</f>
        <v>2229088.6215384617</v>
      </c>
      <c r="O10366" s="15">
        <f t="shared" ca="1" si="1130"/>
        <v>167</v>
      </c>
      <c r="P10366" s="15" t="str">
        <f t="shared" ca="1" si="1131"/>
        <v>91-180d</v>
      </c>
      <c r="Q10366" s="17">
        <f ca="1">IF(P10366="0-90d",0,IF(P10366="91-180d",INDEX(Assumptions!$F$8:$F$12,MATCH(B10366,Assumptions!$A$8:$A$12,0)),IF(P10366="181-365d",INDEX(Assumptions!$G$8:$G$12,MATCH(B10366,Assumptions!$A$8:$A$12,0)),INDEX(Assumptions!$H$8:$H$12,MATCH(B10366,Assumptions!$A$8:$A$12,0)))))</f>
        <v>0.1</v>
      </c>
      <c r="R10366" s="14">
        <f t="shared" ca="1" si="1132"/>
        <v>155712.80000000002</v>
      </c>
      <c r="S10366" s="14">
        <f t="shared" si="1133"/>
        <v>0</v>
      </c>
      <c r="T10366" s="11" t="s">
        <v>39</v>
      </c>
      <c r="U10366" s="18" t="s">
        <v>36</v>
      </c>
    </row>
    <row r="10367" spans="1:21" ht="15" customHeight="1" x14ac:dyDescent="0.15">
      <c r="A10367" s="10" t="s">
        <v>10415</v>
      </c>
      <c r="B10367" s="11" t="s">
        <v>31</v>
      </c>
      <c r="C10367" s="11" t="s">
        <v>32</v>
      </c>
      <c r="D10367" s="12">
        <v>46104</v>
      </c>
      <c r="E10367" s="11">
        <v>3586</v>
      </c>
      <c r="F10367" s="11" t="s">
        <v>33</v>
      </c>
      <c r="G10367" s="13">
        <v>5236.18</v>
      </c>
      <c r="H10367" s="14">
        <f t="shared" si="1127"/>
        <v>18776941.48</v>
      </c>
      <c r="I10367" s="14">
        <f>IF(F10367="GHS",H10367,H10367*Assumptions!$B$4)</f>
        <v>18776941.48</v>
      </c>
      <c r="J10367" s="15" t="str">
        <f>INDEX(Assumptions!$B$8:$B$12,MATCH(B10367,Assumptions!$A$8:$A$12,0))</f>
        <v>Weighted Average</v>
      </c>
      <c r="K10367" s="16">
        <f>G10367/(1-INDEX(Assumptions!$D$8:$D$12,MATCH(B10367,Assumptions!$A$8:$A$12,0)))</f>
        <v>7272.4722222222226</v>
      </c>
      <c r="L10367" s="16">
        <f t="shared" si="1128"/>
        <v>157.08539999999999</v>
      </c>
      <c r="M10367" s="16">
        <f t="shared" si="1129"/>
        <v>363.62361111111113</v>
      </c>
      <c r="N10367" s="14">
        <f>E10367*(K10367-L10367-M10367)*IF(F10367="GHS",1,Assumptions!$B$4)</f>
        <v>24211822.875044446</v>
      </c>
      <c r="O10367" s="15">
        <f t="shared" ca="1" si="1130"/>
        <v>182</v>
      </c>
      <c r="P10367" s="15" t="str">
        <f t="shared" ca="1" si="1131"/>
        <v>181-365d</v>
      </c>
      <c r="Q10367" s="17">
        <f ca="1">IF(P10367="0-90d",0,IF(P10367="91-180d",INDEX(Assumptions!$F$8:$F$12,MATCH(B10367,Assumptions!$A$8:$A$12,0)),IF(P10367="181-365d",INDEX(Assumptions!$G$8:$G$12,MATCH(B10367,Assumptions!$A$8:$A$12,0)),INDEX(Assumptions!$H$8:$H$12,MATCH(B10367,Assumptions!$A$8:$A$12,0)))))</f>
        <v>0.2</v>
      </c>
      <c r="R10367" s="14">
        <f t="shared" ca="1" si="1132"/>
        <v>3755388.2960000001</v>
      </c>
      <c r="S10367" s="14">
        <f t="shared" ca="1" si="1133"/>
        <v>15021553.184</v>
      </c>
      <c r="T10367" s="11" t="s">
        <v>25</v>
      </c>
      <c r="U10367" s="18" t="s">
        <v>26</v>
      </c>
    </row>
    <row r="10368" spans="1:21" ht="15" customHeight="1" x14ac:dyDescent="0.15">
      <c r="A10368" s="10" t="s">
        <v>10416</v>
      </c>
      <c r="B10368" s="11" t="s">
        <v>31</v>
      </c>
      <c r="C10368" s="11" t="s">
        <v>32</v>
      </c>
      <c r="D10368" s="12">
        <v>45760</v>
      </c>
      <c r="E10368" s="11">
        <v>4775</v>
      </c>
      <c r="F10368" s="11" t="s">
        <v>33</v>
      </c>
      <c r="G10368" s="13">
        <v>2804.45</v>
      </c>
      <c r="H10368" s="14">
        <f t="shared" si="1127"/>
        <v>13391248.75</v>
      </c>
      <c r="I10368" s="14">
        <f>IF(F10368="GHS",H10368,H10368*Assumptions!$B$4)</f>
        <v>13391248.75</v>
      </c>
      <c r="J10368" s="15" t="str">
        <f>INDEX(Assumptions!$B$8:$B$12,MATCH(B10368,Assumptions!$A$8:$A$12,0))</f>
        <v>Weighted Average</v>
      </c>
      <c r="K10368" s="16">
        <f>G10368/(1-INDEX(Assumptions!$D$8:$D$12,MATCH(B10368,Assumptions!$A$8:$A$12,0)))</f>
        <v>3895.0694444444443</v>
      </c>
      <c r="L10368" s="16">
        <f t="shared" si="1128"/>
        <v>84.133499999999998</v>
      </c>
      <c r="M10368" s="16">
        <f t="shared" si="1129"/>
        <v>194.75347222222223</v>
      </c>
      <c r="N10368" s="14">
        <f>E10368*(K10368-L10368-M10368)*IF(F10368="GHS",1,Assumptions!$B$4)</f>
        <v>17267271.30486111</v>
      </c>
      <c r="O10368" s="15">
        <f t="shared" ca="1" si="1130"/>
        <v>526</v>
      </c>
      <c r="P10368" s="15" t="str">
        <f t="shared" ca="1" si="1131"/>
        <v>365d+</v>
      </c>
      <c r="Q10368" s="17">
        <f ca="1">IF(P10368="0-90d",0,IF(P10368="91-180d",INDEX(Assumptions!$F$8:$F$12,MATCH(B10368,Assumptions!$A$8:$A$12,0)),IF(P10368="181-365d",INDEX(Assumptions!$G$8:$G$12,MATCH(B10368,Assumptions!$A$8:$A$12,0)),INDEX(Assumptions!$H$8:$H$12,MATCH(B10368,Assumptions!$A$8:$A$12,0)))))</f>
        <v>0.6</v>
      </c>
      <c r="R10368" s="14">
        <f t="shared" ca="1" si="1132"/>
        <v>8034749.25</v>
      </c>
      <c r="S10368" s="14">
        <f t="shared" ca="1" si="1133"/>
        <v>5356499.5</v>
      </c>
      <c r="T10368" s="11" t="s">
        <v>25</v>
      </c>
      <c r="U10368" s="18" t="s">
        <v>26</v>
      </c>
    </row>
    <row r="10369" spans="1:21" ht="15" customHeight="1" x14ac:dyDescent="0.15">
      <c r="A10369" s="10" t="s">
        <v>10417</v>
      </c>
      <c r="B10369" s="11" t="s">
        <v>28</v>
      </c>
      <c r="C10369" s="11" t="s">
        <v>55</v>
      </c>
      <c r="D10369" s="12">
        <v>46146</v>
      </c>
      <c r="E10369" s="11">
        <v>189</v>
      </c>
      <c r="F10369" s="11" t="s">
        <v>24</v>
      </c>
      <c r="G10369" s="13">
        <v>3881.29</v>
      </c>
      <c r="H10369" s="14">
        <f t="shared" si="1127"/>
        <v>733563.80999999994</v>
      </c>
      <c r="I10369" s="14">
        <f>IF(F10369="GHS",H10369,H10369*Assumptions!$B$4)</f>
        <v>7922489.148</v>
      </c>
      <c r="J10369" s="15" t="str">
        <f>INDEX(Assumptions!$B$8:$B$12,MATCH(B10369,Assumptions!$A$8:$A$12,0))</f>
        <v>Fair Value Less Costs to Sell</v>
      </c>
      <c r="K10369" s="16">
        <f>G10369/(1-INDEX(Assumptions!$D$8:$D$12,MATCH(B10369,Assumptions!$A$8:$A$12,0)))</f>
        <v>4410.556818181818</v>
      </c>
      <c r="L10369" s="16">
        <f t="shared" si="1128"/>
        <v>116.4387</v>
      </c>
      <c r="M10369" s="16">
        <f t="shared" si="1129"/>
        <v>220.52784090909091</v>
      </c>
      <c r="N10369" s="14">
        <f>E10369*(K10369-L10369-M10369)*IF(F10369="GHS",1,Assumptions!$B$4)</f>
        <v>8315012.4739690917</v>
      </c>
      <c r="O10369" s="15">
        <f t="shared" ca="1" si="1130"/>
        <v>140</v>
      </c>
      <c r="P10369" s="15" t="str">
        <f t="shared" ca="1" si="1131"/>
        <v>91-180d</v>
      </c>
      <c r="Q10369" s="17">
        <f ca="1">IF(P10369="0-90d",0,IF(P10369="91-180d",INDEX(Assumptions!$F$8:$F$12,MATCH(B10369,Assumptions!$A$8:$A$12,0)),IF(P10369="181-365d",INDEX(Assumptions!$G$8:$G$12,MATCH(B10369,Assumptions!$A$8:$A$12,0)),INDEX(Assumptions!$H$8:$H$12,MATCH(B10369,Assumptions!$A$8:$A$12,0)))))</f>
        <v>0.02</v>
      </c>
      <c r="R10369" s="14">
        <f t="shared" ca="1" si="1132"/>
        <v>158449.78296000001</v>
      </c>
      <c r="S10369" s="14">
        <f t="shared" ca="1" si="1133"/>
        <v>7764039.3650399996</v>
      </c>
      <c r="T10369" s="11" t="s">
        <v>25</v>
      </c>
      <c r="U10369" s="18" t="s">
        <v>26</v>
      </c>
    </row>
    <row r="10370" spans="1:21" ht="15" customHeight="1" x14ac:dyDescent="0.15">
      <c r="A10370" s="10" t="s">
        <v>10418</v>
      </c>
      <c r="B10370" s="11" t="s">
        <v>41</v>
      </c>
      <c r="C10370" s="11" t="s">
        <v>42</v>
      </c>
      <c r="D10370" s="12">
        <v>45786</v>
      </c>
      <c r="E10370" s="11">
        <v>1531</v>
      </c>
      <c r="F10370" s="11" t="s">
        <v>33</v>
      </c>
      <c r="G10370" s="13">
        <v>1028.1500000000001</v>
      </c>
      <c r="H10370" s="14">
        <f t="shared" ref="H10370:H10433" si="1134">E10370*G10370</f>
        <v>1574097.6500000001</v>
      </c>
      <c r="I10370" s="14">
        <f>IF(F10370="GHS",H10370,H10370*Assumptions!$B$4)</f>
        <v>1574097.6500000001</v>
      </c>
      <c r="J10370" s="15" t="str">
        <f>INDEX(Assumptions!$B$8:$B$12,MATCH(B10370,Assumptions!$A$8:$A$12,0))</f>
        <v>Weighted Average</v>
      </c>
      <c r="K10370" s="16">
        <f>G10370/(1-INDEX(Assumptions!$D$8:$D$12,MATCH(B10370,Assumptions!$A$8:$A$12,0)))</f>
        <v>1581.7692307692309</v>
      </c>
      <c r="L10370" s="16">
        <f t="shared" ref="L10370:L10433" si="1135">G10370*0.03</f>
        <v>30.8445</v>
      </c>
      <c r="M10370" s="16">
        <f t="shared" ref="M10370:M10433" si="1136">K10370*0.05</f>
        <v>79.088461538461559</v>
      </c>
      <c r="N10370" s="14">
        <f>E10370*(K10370-L10370-M10370)*IF(F10370="GHS",1,Assumptions!$B$4)</f>
        <v>2253381.3281923081</v>
      </c>
      <c r="O10370" s="15">
        <f t="shared" ref="O10370:O10433" ca="1" si="1137">TODAY()-D10370</f>
        <v>500</v>
      </c>
      <c r="P10370" s="15" t="str">
        <f t="shared" ref="P10370:P10433" ca="1" si="1138">IF(O10370&lt;=90,"0-90d",IF(O10370&lt;=180,"91-180d",IF(O10370&lt;=365,"181-365d","365d+")))</f>
        <v>365d+</v>
      </c>
      <c r="Q10370" s="17">
        <f ca="1">IF(P10370="0-90d",0,IF(P10370="91-180d",INDEX(Assumptions!$F$8:$F$12,MATCH(B10370,Assumptions!$A$8:$A$12,0)),IF(P10370="181-365d",INDEX(Assumptions!$G$8:$G$12,MATCH(B10370,Assumptions!$A$8:$A$12,0)),INDEX(Assumptions!$H$8:$H$12,MATCH(B10370,Assumptions!$A$8:$A$12,0)))))</f>
        <v>0.8</v>
      </c>
      <c r="R10370" s="14">
        <f t="shared" ref="R10370:R10433" ca="1" si="1139">I10370*Q10370</f>
        <v>1259278.1200000001</v>
      </c>
      <c r="S10370" s="14">
        <f t="shared" ref="S10370:S10433" ca="1" si="1140">IF(T10370="Held on Consignment (Not Owned)",0,MIN(I10370-R10370,N10370))</f>
        <v>314819.53000000003</v>
      </c>
      <c r="T10370" s="11" t="s">
        <v>25</v>
      </c>
      <c r="U10370" s="18" t="s">
        <v>26</v>
      </c>
    </row>
    <row r="10371" spans="1:21" ht="15" customHeight="1" x14ac:dyDescent="0.15">
      <c r="A10371" s="10" t="s">
        <v>10419</v>
      </c>
      <c r="B10371" s="11" t="s">
        <v>28</v>
      </c>
      <c r="C10371" s="11" t="s">
        <v>35</v>
      </c>
      <c r="D10371" s="12">
        <v>45795</v>
      </c>
      <c r="E10371" s="11">
        <v>2393</v>
      </c>
      <c r="F10371" s="11" t="s">
        <v>24</v>
      </c>
      <c r="G10371" s="13">
        <v>4210.41</v>
      </c>
      <c r="H10371" s="14">
        <f t="shared" si="1134"/>
        <v>10075511.129999999</v>
      </c>
      <c r="I10371" s="14">
        <f>IF(F10371="GHS",H10371,H10371*Assumptions!$B$4)</f>
        <v>108815520.204</v>
      </c>
      <c r="J10371" s="15" t="str">
        <f>INDEX(Assumptions!$B$8:$B$12,MATCH(B10371,Assumptions!$A$8:$A$12,0))</f>
        <v>Fair Value Less Costs to Sell</v>
      </c>
      <c r="K10371" s="16">
        <f>G10371/(1-INDEX(Assumptions!$D$8:$D$12,MATCH(B10371,Assumptions!$A$8:$A$12,0)))</f>
        <v>4784.556818181818</v>
      </c>
      <c r="L10371" s="16">
        <f t="shared" si="1135"/>
        <v>126.31229999999999</v>
      </c>
      <c r="M10371" s="16">
        <f t="shared" si="1136"/>
        <v>239.2278409090909</v>
      </c>
      <c r="N10371" s="14">
        <f>E10371*(K10371-L10371-M10371)*IF(F10371="GHS",1,Assumptions!$B$4)</f>
        <v>114206834.61410731</v>
      </c>
      <c r="O10371" s="15">
        <f t="shared" ca="1" si="1137"/>
        <v>491</v>
      </c>
      <c r="P10371" s="15" t="str">
        <f t="shared" ca="1" si="1138"/>
        <v>365d+</v>
      </c>
      <c r="Q10371" s="17">
        <f ca="1">IF(P10371="0-90d",0,IF(P10371="91-180d",INDEX(Assumptions!$F$8:$F$12,MATCH(B10371,Assumptions!$A$8:$A$12,0)),IF(P10371="181-365d",INDEX(Assumptions!$G$8:$G$12,MATCH(B10371,Assumptions!$A$8:$A$12,0)),INDEX(Assumptions!$H$8:$H$12,MATCH(B10371,Assumptions!$A$8:$A$12,0)))))</f>
        <v>0.4</v>
      </c>
      <c r="R10371" s="14">
        <f t="shared" ca="1" si="1139"/>
        <v>43526208.081600003</v>
      </c>
      <c r="S10371" s="14">
        <f t="shared" ca="1" si="1140"/>
        <v>65289312.122399993</v>
      </c>
      <c r="T10371" s="11" t="s">
        <v>25</v>
      </c>
      <c r="U10371" s="18" t="s">
        <v>36</v>
      </c>
    </row>
    <row r="10372" spans="1:21" ht="15" customHeight="1" x14ac:dyDescent="0.15">
      <c r="A10372" s="10" t="s">
        <v>10420</v>
      </c>
      <c r="B10372" s="11" t="s">
        <v>28</v>
      </c>
      <c r="C10372" s="11" t="s">
        <v>29</v>
      </c>
      <c r="D10372" s="12">
        <v>45833</v>
      </c>
      <c r="E10372" s="11">
        <v>554</v>
      </c>
      <c r="F10372" s="11" t="s">
        <v>24</v>
      </c>
      <c r="G10372" s="13">
        <v>4436.13</v>
      </c>
      <c r="H10372" s="14">
        <f t="shared" si="1134"/>
        <v>2457616.02</v>
      </c>
      <c r="I10372" s="14">
        <f>IF(F10372="GHS",H10372,H10372*Assumptions!$B$4)</f>
        <v>26542253.016000003</v>
      </c>
      <c r="J10372" s="15" t="str">
        <f>INDEX(Assumptions!$B$8:$B$12,MATCH(B10372,Assumptions!$A$8:$A$12,0))</f>
        <v>Fair Value Less Costs to Sell</v>
      </c>
      <c r="K10372" s="16">
        <f>G10372/(1-INDEX(Assumptions!$D$8:$D$12,MATCH(B10372,Assumptions!$A$8:$A$12,0)))</f>
        <v>5041.056818181818</v>
      </c>
      <c r="L10372" s="16">
        <f t="shared" si="1135"/>
        <v>133.0839</v>
      </c>
      <c r="M10372" s="16">
        <f t="shared" si="1136"/>
        <v>252.05284090909092</v>
      </c>
      <c r="N10372" s="14">
        <f>E10372*(K10372-L10372-M10372)*IF(F10372="GHS",1,Assumptions!$B$4)</f>
        <v>27857301.006338183</v>
      </c>
      <c r="O10372" s="15">
        <f t="shared" ca="1" si="1137"/>
        <v>453</v>
      </c>
      <c r="P10372" s="15" t="str">
        <f t="shared" ca="1" si="1138"/>
        <v>365d+</v>
      </c>
      <c r="Q10372" s="17">
        <f ca="1">IF(P10372="0-90d",0,IF(P10372="91-180d",INDEX(Assumptions!$F$8:$F$12,MATCH(B10372,Assumptions!$A$8:$A$12,0)),IF(P10372="181-365d",INDEX(Assumptions!$G$8:$G$12,MATCH(B10372,Assumptions!$A$8:$A$12,0)),INDEX(Assumptions!$H$8:$H$12,MATCH(B10372,Assumptions!$A$8:$A$12,0)))))</f>
        <v>0.4</v>
      </c>
      <c r="R10372" s="14">
        <f t="shared" ca="1" si="1139"/>
        <v>10616901.206400001</v>
      </c>
      <c r="S10372" s="14">
        <f t="shared" ca="1" si="1140"/>
        <v>15925351.809600001</v>
      </c>
      <c r="T10372" s="11" t="s">
        <v>25</v>
      </c>
      <c r="U10372" s="18" t="s">
        <v>36</v>
      </c>
    </row>
    <row r="10373" spans="1:21" ht="15" customHeight="1" x14ac:dyDescent="0.15">
      <c r="A10373" s="10" t="s">
        <v>10421</v>
      </c>
      <c r="B10373" s="11" t="s">
        <v>28</v>
      </c>
      <c r="C10373" s="11" t="s">
        <v>55</v>
      </c>
      <c r="D10373" s="12">
        <v>45844</v>
      </c>
      <c r="E10373" s="11">
        <v>4288</v>
      </c>
      <c r="F10373" s="11" t="s">
        <v>24</v>
      </c>
      <c r="G10373" s="13">
        <v>3641.28</v>
      </c>
      <c r="H10373" s="14">
        <f t="shared" si="1134"/>
        <v>15613808.640000001</v>
      </c>
      <c r="I10373" s="14">
        <f>IF(F10373="GHS",H10373,H10373*Assumptions!$B$4)</f>
        <v>168629133.31200001</v>
      </c>
      <c r="J10373" s="15" t="str">
        <f>INDEX(Assumptions!$B$8:$B$12,MATCH(B10373,Assumptions!$A$8:$A$12,0))</f>
        <v>Fair Value Less Costs to Sell</v>
      </c>
      <c r="K10373" s="16">
        <f>G10373/(1-INDEX(Assumptions!$D$8:$D$12,MATCH(B10373,Assumptions!$A$8:$A$12,0)))</f>
        <v>4137.818181818182</v>
      </c>
      <c r="L10373" s="16">
        <f t="shared" si="1135"/>
        <v>109.2384</v>
      </c>
      <c r="M10373" s="16">
        <f t="shared" si="1136"/>
        <v>206.8909090909091</v>
      </c>
      <c r="N10373" s="14">
        <f>E10373*(K10373-L10373-M10373)*IF(F10373="GHS",1,Assumptions!$B$4)</f>
        <v>176983940.3715491</v>
      </c>
      <c r="O10373" s="15">
        <f t="shared" ca="1" si="1137"/>
        <v>442</v>
      </c>
      <c r="P10373" s="15" t="str">
        <f t="shared" ca="1" si="1138"/>
        <v>365d+</v>
      </c>
      <c r="Q10373" s="17">
        <f ca="1">IF(P10373="0-90d",0,IF(P10373="91-180d",INDEX(Assumptions!$F$8:$F$12,MATCH(B10373,Assumptions!$A$8:$A$12,0)),IF(P10373="181-365d",INDEX(Assumptions!$G$8:$G$12,MATCH(B10373,Assumptions!$A$8:$A$12,0)),INDEX(Assumptions!$H$8:$H$12,MATCH(B10373,Assumptions!$A$8:$A$12,0)))))</f>
        <v>0.4</v>
      </c>
      <c r="R10373" s="14">
        <f t="shared" ca="1" si="1139"/>
        <v>67451653.3248</v>
      </c>
      <c r="S10373" s="14">
        <f t="shared" si="1140"/>
        <v>0</v>
      </c>
      <c r="T10373" s="11" t="s">
        <v>39</v>
      </c>
      <c r="U10373" s="18" t="s">
        <v>26</v>
      </c>
    </row>
    <row r="10374" spans="1:21" ht="15" customHeight="1" x14ac:dyDescent="0.15">
      <c r="A10374" s="10" t="s">
        <v>10422</v>
      </c>
      <c r="B10374" s="11" t="s">
        <v>31</v>
      </c>
      <c r="C10374" s="11" t="s">
        <v>32</v>
      </c>
      <c r="D10374" s="12">
        <v>45824</v>
      </c>
      <c r="E10374" s="11">
        <v>1426</v>
      </c>
      <c r="F10374" s="11" t="s">
        <v>33</v>
      </c>
      <c r="G10374" s="13">
        <v>758.39</v>
      </c>
      <c r="H10374" s="14">
        <f t="shared" si="1134"/>
        <v>1081464.1399999999</v>
      </c>
      <c r="I10374" s="14">
        <f>IF(F10374="GHS",H10374,H10374*Assumptions!$B$4)</f>
        <v>1081464.1399999999</v>
      </c>
      <c r="J10374" s="15" t="str">
        <f>INDEX(Assumptions!$B$8:$B$12,MATCH(B10374,Assumptions!$A$8:$A$12,0))</f>
        <v>Weighted Average</v>
      </c>
      <c r="K10374" s="16">
        <f>G10374/(1-INDEX(Assumptions!$D$8:$D$12,MATCH(B10374,Assumptions!$A$8:$A$12,0)))</f>
        <v>1053.3194444444446</v>
      </c>
      <c r="L10374" s="16">
        <f t="shared" si="1135"/>
        <v>22.7517</v>
      </c>
      <c r="M10374" s="16">
        <f t="shared" si="1136"/>
        <v>52.66597222222223</v>
      </c>
      <c r="N10374" s="14">
        <f>E10374*(K10374-L10374-M10374)*IF(F10374="GHS",1,Assumptions!$B$4)</f>
        <v>1394487.9271888891</v>
      </c>
      <c r="O10374" s="15">
        <f t="shared" ca="1" si="1137"/>
        <v>462</v>
      </c>
      <c r="P10374" s="15" t="str">
        <f t="shared" ca="1" si="1138"/>
        <v>365d+</v>
      </c>
      <c r="Q10374" s="17">
        <f ca="1">IF(P10374="0-90d",0,IF(P10374="91-180d",INDEX(Assumptions!$F$8:$F$12,MATCH(B10374,Assumptions!$A$8:$A$12,0)),IF(P10374="181-365d",INDEX(Assumptions!$G$8:$G$12,MATCH(B10374,Assumptions!$A$8:$A$12,0)),INDEX(Assumptions!$H$8:$H$12,MATCH(B10374,Assumptions!$A$8:$A$12,0)))))</f>
        <v>0.6</v>
      </c>
      <c r="R10374" s="14">
        <f t="shared" ca="1" si="1139"/>
        <v>648878.48399999994</v>
      </c>
      <c r="S10374" s="14">
        <f t="shared" ca="1" si="1140"/>
        <v>432585.65599999996</v>
      </c>
      <c r="T10374" s="11" t="s">
        <v>25</v>
      </c>
      <c r="U10374" s="18" t="s">
        <v>26</v>
      </c>
    </row>
    <row r="10375" spans="1:21" ht="15" customHeight="1" x14ac:dyDescent="0.15">
      <c r="A10375" s="10" t="s">
        <v>10423</v>
      </c>
      <c r="B10375" s="11" t="s">
        <v>31</v>
      </c>
      <c r="C10375" s="11" t="s">
        <v>76</v>
      </c>
      <c r="D10375" s="12">
        <v>45735</v>
      </c>
      <c r="E10375" s="11">
        <v>134</v>
      </c>
      <c r="F10375" s="11" t="s">
        <v>33</v>
      </c>
      <c r="G10375" s="13">
        <v>3538.2</v>
      </c>
      <c r="H10375" s="14">
        <f t="shared" si="1134"/>
        <v>474118.8</v>
      </c>
      <c r="I10375" s="14">
        <f>IF(F10375="GHS",H10375,H10375*Assumptions!$B$4)</f>
        <v>474118.8</v>
      </c>
      <c r="J10375" s="15" t="str">
        <f>INDEX(Assumptions!$B$8:$B$12,MATCH(B10375,Assumptions!$A$8:$A$12,0))</f>
        <v>Weighted Average</v>
      </c>
      <c r="K10375" s="16">
        <f>G10375/(1-INDEX(Assumptions!$D$8:$D$12,MATCH(B10375,Assumptions!$A$8:$A$12,0)))</f>
        <v>4914.166666666667</v>
      </c>
      <c r="L10375" s="16">
        <f t="shared" si="1135"/>
        <v>106.14599999999999</v>
      </c>
      <c r="M10375" s="16">
        <f t="shared" si="1136"/>
        <v>245.70833333333337</v>
      </c>
      <c r="N10375" s="14">
        <f>E10375*(K10375-L10375-M10375)*IF(F10375="GHS",1,Assumptions!$B$4)</f>
        <v>611349.85266666673</v>
      </c>
      <c r="O10375" s="15">
        <f t="shared" ca="1" si="1137"/>
        <v>551</v>
      </c>
      <c r="P10375" s="15" t="str">
        <f t="shared" ca="1" si="1138"/>
        <v>365d+</v>
      </c>
      <c r="Q10375" s="17">
        <f ca="1">IF(P10375="0-90d",0,IF(P10375="91-180d",INDEX(Assumptions!$F$8:$F$12,MATCH(B10375,Assumptions!$A$8:$A$12,0)),IF(P10375="181-365d",INDEX(Assumptions!$G$8:$G$12,MATCH(B10375,Assumptions!$A$8:$A$12,0)),INDEX(Assumptions!$H$8:$H$12,MATCH(B10375,Assumptions!$A$8:$A$12,0)))))</f>
        <v>0.6</v>
      </c>
      <c r="R10375" s="14">
        <f t="shared" ca="1" si="1139"/>
        <v>284471.27999999997</v>
      </c>
      <c r="S10375" s="14">
        <f t="shared" ca="1" si="1140"/>
        <v>189647.52000000002</v>
      </c>
      <c r="T10375" s="11" t="s">
        <v>25</v>
      </c>
      <c r="U10375" s="18" t="s">
        <v>26</v>
      </c>
    </row>
    <row r="10376" spans="1:21" ht="15" customHeight="1" x14ac:dyDescent="0.15">
      <c r="A10376" s="10" t="s">
        <v>10424</v>
      </c>
      <c r="B10376" s="11" t="s">
        <v>31</v>
      </c>
      <c r="C10376" s="11" t="s">
        <v>76</v>
      </c>
      <c r="D10376" s="12">
        <v>46006</v>
      </c>
      <c r="E10376" s="11">
        <v>235</v>
      </c>
      <c r="F10376" s="11" t="s">
        <v>33</v>
      </c>
      <c r="G10376" s="13">
        <v>2375.59</v>
      </c>
      <c r="H10376" s="14">
        <f t="shared" si="1134"/>
        <v>558263.65</v>
      </c>
      <c r="I10376" s="14">
        <f>IF(F10376="GHS",H10376,H10376*Assumptions!$B$4)</f>
        <v>558263.65</v>
      </c>
      <c r="J10376" s="15" t="str">
        <f>INDEX(Assumptions!$B$8:$B$12,MATCH(B10376,Assumptions!$A$8:$A$12,0))</f>
        <v>Weighted Average</v>
      </c>
      <c r="K10376" s="16">
        <f>G10376/(1-INDEX(Assumptions!$D$8:$D$12,MATCH(B10376,Assumptions!$A$8:$A$12,0)))</f>
        <v>3299.4305555555557</v>
      </c>
      <c r="L10376" s="16">
        <f t="shared" si="1135"/>
        <v>71.267700000000005</v>
      </c>
      <c r="M10376" s="16">
        <f t="shared" si="1136"/>
        <v>164.97152777777779</v>
      </c>
      <c r="N10376" s="14">
        <f>E10376*(K10376-L10376-M10376)*IF(F10376="GHS",1,Assumptions!$B$4)</f>
        <v>719849.9620277778</v>
      </c>
      <c r="O10376" s="15">
        <f t="shared" ca="1" si="1137"/>
        <v>280</v>
      </c>
      <c r="P10376" s="15" t="str">
        <f t="shared" ca="1" si="1138"/>
        <v>181-365d</v>
      </c>
      <c r="Q10376" s="17">
        <f ca="1">IF(P10376="0-90d",0,IF(P10376="91-180d",INDEX(Assumptions!$F$8:$F$12,MATCH(B10376,Assumptions!$A$8:$A$12,0)),IF(P10376="181-365d",INDEX(Assumptions!$G$8:$G$12,MATCH(B10376,Assumptions!$A$8:$A$12,0)),INDEX(Assumptions!$H$8:$H$12,MATCH(B10376,Assumptions!$A$8:$A$12,0)))))</f>
        <v>0.2</v>
      </c>
      <c r="R10376" s="14">
        <f t="shared" ca="1" si="1139"/>
        <v>111652.73000000001</v>
      </c>
      <c r="S10376" s="14">
        <f t="shared" ca="1" si="1140"/>
        <v>446610.92000000004</v>
      </c>
      <c r="T10376" s="11" t="s">
        <v>25</v>
      </c>
      <c r="U10376" s="18" t="s">
        <v>36</v>
      </c>
    </row>
    <row r="10377" spans="1:21" ht="15" customHeight="1" x14ac:dyDescent="0.15">
      <c r="A10377" s="10" t="s">
        <v>10425</v>
      </c>
      <c r="B10377" s="11" t="s">
        <v>46</v>
      </c>
      <c r="C10377" s="11" t="s">
        <v>47</v>
      </c>
      <c r="D10377" s="12">
        <v>45809</v>
      </c>
      <c r="E10377" s="11">
        <v>2576</v>
      </c>
      <c r="F10377" s="11" t="s">
        <v>33</v>
      </c>
      <c r="G10377" s="13">
        <v>309412.76</v>
      </c>
      <c r="H10377" s="14">
        <f t="shared" si="1134"/>
        <v>797047269.75999999</v>
      </c>
      <c r="I10377" s="14">
        <f>IF(F10377="GHS",H10377,H10377*Assumptions!$B$4)</f>
        <v>797047269.75999999</v>
      </c>
      <c r="J10377" s="15" t="str">
        <f>INDEX(Assumptions!$B$8:$B$12,MATCH(B10377,Assumptions!$A$8:$A$12,0))</f>
        <v>Specific Identification</v>
      </c>
      <c r="K10377" s="16">
        <f>G10377/(1-INDEX(Assumptions!$D$8:$D$12,MATCH(B10377,Assumptions!$A$8:$A$12,0)))</f>
        <v>396683.02564102563</v>
      </c>
      <c r="L10377" s="16">
        <f t="shared" si="1135"/>
        <v>9282.3827999999994</v>
      </c>
      <c r="M10377" s="16">
        <f t="shared" si="1136"/>
        <v>19834.151282051283</v>
      </c>
      <c r="N10377" s="14">
        <f>E10377*(K10377-L10377-M10377)*IF(F10377="GHS",1,Assumptions!$B$4)</f>
        <v>946851282.25591779</v>
      </c>
      <c r="O10377" s="15">
        <f t="shared" ca="1" si="1137"/>
        <v>477</v>
      </c>
      <c r="P10377" s="15" t="str">
        <f t="shared" ca="1" si="1138"/>
        <v>365d+</v>
      </c>
      <c r="Q10377" s="17">
        <f ca="1">IF(P10377="0-90d",0,IF(P10377="91-180d",INDEX(Assumptions!$F$8:$F$12,MATCH(B10377,Assumptions!$A$8:$A$12,0)),IF(P10377="181-365d",INDEX(Assumptions!$G$8:$G$12,MATCH(B10377,Assumptions!$A$8:$A$12,0)),INDEX(Assumptions!$H$8:$H$12,MATCH(B10377,Assumptions!$A$8:$A$12,0)))))</f>
        <v>0.15</v>
      </c>
      <c r="R10377" s="14">
        <f t="shared" ca="1" si="1139"/>
        <v>119557090.464</v>
      </c>
      <c r="S10377" s="14">
        <f t="shared" ca="1" si="1140"/>
        <v>677490179.296</v>
      </c>
      <c r="T10377" s="11" t="s">
        <v>25</v>
      </c>
      <c r="U10377" s="18" t="s">
        <v>36</v>
      </c>
    </row>
    <row r="10378" spans="1:21" ht="15" customHeight="1" x14ac:dyDescent="0.15">
      <c r="A10378" s="10" t="s">
        <v>10426</v>
      </c>
      <c r="B10378" s="11" t="s">
        <v>28</v>
      </c>
      <c r="C10378" s="11" t="s">
        <v>55</v>
      </c>
      <c r="D10378" s="12">
        <v>45795</v>
      </c>
      <c r="E10378" s="11">
        <v>2831</v>
      </c>
      <c r="F10378" s="11" t="s">
        <v>24</v>
      </c>
      <c r="G10378" s="13">
        <v>11519.36</v>
      </c>
      <c r="H10378" s="14">
        <f t="shared" si="1134"/>
        <v>32611308.16</v>
      </c>
      <c r="I10378" s="14">
        <f>IF(F10378="GHS",H10378,H10378*Assumptions!$B$4)</f>
        <v>352202128.12800002</v>
      </c>
      <c r="J10378" s="15" t="str">
        <f>INDEX(Assumptions!$B$8:$B$12,MATCH(B10378,Assumptions!$A$8:$A$12,0))</f>
        <v>Fair Value Less Costs to Sell</v>
      </c>
      <c r="K10378" s="16">
        <f>G10378/(1-INDEX(Assumptions!$D$8:$D$12,MATCH(B10378,Assumptions!$A$8:$A$12,0)))</f>
        <v>13090.181818181818</v>
      </c>
      <c r="L10378" s="16">
        <f t="shared" si="1135"/>
        <v>345.58080000000001</v>
      </c>
      <c r="M10378" s="16">
        <f t="shared" si="1136"/>
        <v>654.5090909090909</v>
      </c>
      <c r="N10378" s="14">
        <f>E10378*(K10378-L10378-M10378)*IF(F10378="GHS",1,Assumptions!$B$4)</f>
        <v>369652142.65797818</v>
      </c>
      <c r="O10378" s="15">
        <f t="shared" ca="1" si="1137"/>
        <v>491</v>
      </c>
      <c r="P10378" s="15" t="str">
        <f t="shared" ca="1" si="1138"/>
        <v>365d+</v>
      </c>
      <c r="Q10378" s="17">
        <f ca="1">IF(P10378="0-90d",0,IF(P10378="91-180d",INDEX(Assumptions!$F$8:$F$12,MATCH(B10378,Assumptions!$A$8:$A$12,0)),IF(P10378="181-365d",INDEX(Assumptions!$G$8:$G$12,MATCH(B10378,Assumptions!$A$8:$A$12,0)),INDEX(Assumptions!$H$8:$H$12,MATCH(B10378,Assumptions!$A$8:$A$12,0)))))</f>
        <v>0.4</v>
      </c>
      <c r="R10378" s="14">
        <f t="shared" ca="1" si="1139"/>
        <v>140880851.25120002</v>
      </c>
      <c r="S10378" s="14">
        <f t="shared" ca="1" si="1140"/>
        <v>211321276.8768</v>
      </c>
      <c r="T10378" s="11" t="s">
        <v>25</v>
      </c>
      <c r="U10378" s="18" t="s">
        <v>26</v>
      </c>
    </row>
    <row r="10379" spans="1:21" ht="15" customHeight="1" x14ac:dyDescent="0.15">
      <c r="A10379" s="10" t="s">
        <v>10427</v>
      </c>
      <c r="B10379" s="11" t="s">
        <v>41</v>
      </c>
      <c r="C10379" s="11" t="s">
        <v>115</v>
      </c>
      <c r="D10379" s="12">
        <v>45973</v>
      </c>
      <c r="E10379" s="11">
        <v>1462</v>
      </c>
      <c r="F10379" s="11" t="s">
        <v>33</v>
      </c>
      <c r="G10379" s="13">
        <v>553.12</v>
      </c>
      <c r="H10379" s="14">
        <f t="shared" si="1134"/>
        <v>808661.44000000006</v>
      </c>
      <c r="I10379" s="14">
        <f>IF(F10379="GHS",H10379,H10379*Assumptions!$B$4)</f>
        <v>808661.44000000006</v>
      </c>
      <c r="J10379" s="15" t="str">
        <f>INDEX(Assumptions!$B$8:$B$12,MATCH(B10379,Assumptions!$A$8:$A$12,0))</f>
        <v>Weighted Average</v>
      </c>
      <c r="K10379" s="16">
        <f>G10379/(1-INDEX(Assumptions!$D$8:$D$12,MATCH(B10379,Assumptions!$A$8:$A$12,0)))</f>
        <v>850.95384615384614</v>
      </c>
      <c r="L10379" s="16">
        <f t="shared" si="1135"/>
        <v>16.593599999999999</v>
      </c>
      <c r="M10379" s="16">
        <f t="shared" si="1136"/>
        <v>42.547692307692309</v>
      </c>
      <c r="N10379" s="14">
        <f>E10379*(K10379-L10379-M10379)*IF(F10379="GHS",1,Assumptions!$B$4)</f>
        <v>1157629.953723077</v>
      </c>
      <c r="O10379" s="15">
        <f t="shared" ca="1" si="1137"/>
        <v>313</v>
      </c>
      <c r="P10379" s="15" t="str">
        <f t="shared" ca="1" si="1138"/>
        <v>181-365d</v>
      </c>
      <c r="Q10379" s="17">
        <f ca="1">IF(P10379="0-90d",0,IF(P10379="91-180d",INDEX(Assumptions!$F$8:$F$12,MATCH(B10379,Assumptions!$A$8:$A$12,0)),IF(P10379="181-365d",INDEX(Assumptions!$G$8:$G$12,MATCH(B10379,Assumptions!$A$8:$A$12,0)),INDEX(Assumptions!$H$8:$H$12,MATCH(B10379,Assumptions!$A$8:$A$12,0)))))</f>
        <v>0.35</v>
      </c>
      <c r="R10379" s="14">
        <f t="shared" ca="1" si="1139"/>
        <v>283031.50400000002</v>
      </c>
      <c r="S10379" s="14">
        <f t="shared" ca="1" si="1140"/>
        <v>525629.93599999999</v>
      </c>
      <c r="T10379" s="11" t="s">
        <v>25</v>
      </c>
      <c r="U10379" s="18" t="s">
        <v>26</v>
      </c>
    </row>
    <row r="10380" spans="1:21" ht="15" customHeight="1" x14ac:dyDescent="0.15">
      <c r="A10380" s="10" t="s">
        <v>10428</v>
      </c>
      <c r="B10380" s="11" t="s">
        <v>31</v>
      </c>
      <c r="C10380" s="11" t="s">
        <v>63</v>
      </c>
      <c r="D10380" s="12">
        <v>45855</v>
      </c>
      <c r="E10380" s="11">
        <v>2388</v>
      </c>
      <c r="F10380" s="11" t="s">
        <v>33</v>
      </c>
      <c r="G10380" s="13">
        <v>1200.46</v>
      </c>
      <c r="H10380" s="14">
        <f t="shared" si="1134"/>
        <v>2866698.48</v>
      </c>
      <c r="I10380" s="14">
        <f>IF(F10380="GHS",H10380,H10380*Assumptions!$B$4)</f>
        <v>2866698.48</v>
      </c>
      <c r="J10380" s="15" t="str">
        <f>INDEX(Assumptions!$B$8:$B$12,MATCH(B10380,Assumptions!$A$8:$A$12,0))</f>
        <v>Weighted Average</v>
      </c>
      <c r="K10380" s="16">
        <f>G10380/(1-INDEX(Assumptions!$D$8:$D$12,MATCH(B10380,Assumptions!$A$8:$A$12,0)))</f>
        <v>1667.3055555555557</v>
      </c>
      <c r="L10380" s="16">
        <f t="shared" si="1135"/>
        <v>36.013799999999996</v>
      </c>
      <c r="M10380" s="16">
        <f t="shared" si="1136"/>
        <v>83.365277777777791</v>
      </c>
      <c r="N10380" s="14">
        <f>E10380*(K10380-L10380-M10380)*IF(F10380="GHS",1,Assumptions!$B$4)</f>
        <v>3696448.4289333341</v>
      </c>
      <c r="O10380" s="15">
        <f t="shared" ca="1" si="1137"/>
        <v>431</v>
      </c>
      <c r="P10380" s="15" t="str">
        <f t="shared" ca="1" si="1138"/>
        <v>365d+</v>
      </c>
      <c r="Q10380" s="17">
        <f ca="1">IF(P10380="0-90d",0,IF(P10380="91-180d",INDEX(Assumptions!$F$8:$F$12,MATCH(B10380,Assumptions!$A$8:$A$12,0)),IF(P10380="181-365d",INDEX(Assumptions!$G$8:$G$12,MATCH(B10380,Assumptions!$A$8:$A$12,0)),INDEX(Assumptions!$H$8:$H$12,MATCH(B10380,Assumptions!$A$8:$A$12,0)))))</f>
        <v>0.6</v>
      </c>
      <c r="R10380" s="14">
        <f t="shared" ca="1" si="1139"/>
        <v>1720019.088</v>
      </c>
      <c r="S10380" s="14">
        <f t="shared" ca="1" si="1140"/>
        <v>1146679.392</v>
      </c>
      <c r="T10380" s="11" t="s">
        <v>25</v>
      </c>
      <c r="U10380" s="18" t="s">
        <v>26</v>
      </c>
    </row>
    <row r="10381" spans="1:21" ht="15" customHeight="1" x14ac:dyDescent="0.15">
      <c r="A10381" s="10" t="s">
        <v>10429</v>
      </c>
      <c r="B10381" s="11" t="s">
        <v>46</v>
      </c>
      <c r="C10381" s="11" t="s">
        <v>119</v>
      </c>
      <c r="D10381" s="12">
        <v>45823</v>
      </c>
      <c r="E10381" s="11">
        <v>4388</v>
      </c>
      <c r="F10381" s="11" t="s">
        <v>33</v>
      </c>
      <c r="G10381" s="13">
        <v>193510.65</v>
      </c>
      <c r="H10381" s="14">
        <f t="shared" si="1134"/>
        <v>849124732.19999993</v>
      </c>
      <c r="I10381" s="14">
        <f>IF(F10381="GHS",H10381,H10381*Assumptions!$B$4)</f>
        <v>849124732.19999993</v>
      </c>
      <c r="J10381" s="15" t="str">
        <f>INDEX(Assumptions!$B$8:$B$12,MATCH(B10381,Assumptions!$A$8:$A$12,0))</f>
        <v>Specific Identification</v>
      </c>
      <c r="K10381" s="16">
        <f>G10381/(1-INDEX(Assumptions!$D$8:$D$12,MATCH(B10381,Assumptions!$A$8:$A$12,0)))</f>
        <v>248090.57692307691</v>
      </c>
      <c r="L10381" s="16">
        <f t="shared" si="1135"/>
        <v>5805.3194999999996</v>
      </c>
      <c r="M10381" s="16">
        <f t="shared" si="1136"/>
        <v>12404.528846153846</v>
      </c>
      <c r="N10381" s="14">
        <f>E10381*(K10381-L10381-M10381)*IF(F10381="GHS",1,Assumptions!$B$4)</f>
        <v>1008716636.9955384</v>
      </c>
      <c r="O10381" s="15">
        <f t="shared" ca="1" si="1137"/>
        <v>463</v>
      </c>
      <c r="P10381" s="15" t="str">
        <f t="shared" ca="1" si="1138"/>
        <v>365d+</v>
      </c>
      <c r="Q10381" s="17">
        <f ca="1">IF(P10381="0-90d",0,IF(P10381="91-180d",INDEX(Assumptions!$F$8:$F$12,MATCH(B10381,Assumptions!$A$8:$A$12,0)),IF(P10381="181-365d",INDEX(Assumptions!$G$8:$G$12,MATCH(B10381,Assumptions!$A$8:$A$12,0)),INDEX(Assumptions!$H$8:$H$12,MATCH(B10381,Assumptions!$A$8:$A$12,0)))))</f>
        <v>0.15</v>
      </c>
      <c r="R10381" s="14">
        <f t="shared" ca="1" si="1139"/>
        <v>127368709.82999998</v>
      </c>
      <c r="S10381" s="14">
        <f t="shared" ca="1" si="1140"/>
        <v>721756022.36999989</v>
      </c>
      <c r="T10381" s="11" t="s">
        <v>25</v>
      </c>
      <c r="U10381" s="18" t="s">
        <v>36</v>
      </c>
    </row>
    <row r="10382" spans="1:21" ht="15" customHeight="1" x14ac:dyDescent="0.15">
      <c r="A10382" s="10" t="s">
        <v>10430</v>
      </c>
      <c r="B10382" s="11" t="s">
        <v>22</v>
      </c>
      <c r="C10382" s="11" t="s">
        <v>23</v>
      </c>
      <c r="D10382" s="12">
        <v>46063</v>
      </c>
      <c r="E10382" s="11">
        <v>3010</v>
      </c>
      <c r="F10382" s="11" t="s">
        <v>24</v>
      </c>
      <c r="G10382" s="13">
        <v>31110.55</v>
      </c>
      <c r="H10382" s="14">
        <f t="shared" si="1134"/>
        <v>93642755.5</v>
      </c>
      <c r="I10382" s="14">
        <f>IF(F10382="GHS",H10382,H10382*Assumptions!$B$4)</f>
        <v>1011341759.4000001</v>
      </c>
      <c r="J10382" s="15" t="str">
        <f>INDEX(Assumptions!$B$8:$B$12,MATCH(B10382,Assumptions!$A$8:$A$12,0))</f>
        <v>FIFO</v>
      </c>
      <c r="K10382" s="16">
        <f>G10382/(1-INDEX(Assumptions!$D$8:$D$12,MATCH(B10382,Assumptions!$A$8:$A$12,0)))</f>
        <v>37939.695121951219</v>
      </c>
      <c r="L10382" s="16">
        <f t="shared" si="1135"/>
        <v>933.31649999999991</v>
      </c>
      <c r="M10382" s="16">
        <f t="shared" si="1136"/>
        <v>1896.9847560975611</v>
      </c>
      <c r="N10382" s="14">
        <f>E10382*(K10382-L10382-M10382)*IF(F10382="GHS",1,Assumptions!$B$4)</f>
        <v>1141336175.7911708</v>
      </c>
      <c r="O10382" s="15">
        <f t="shared" ca="1" si="1137"/>
        <v>223</v>
      </c>
      <c r="P10382" s="15" t="str">
        <f t="shared" ca="1" si="1138"/>
        <v>181-365d</v>
      </c>
      <c r="Q10382" s="17">
        <f ca="1">IF(P10382="0-90d",0,IF(P10382="91-180d",INDEX(Assumptions!$F$8:$F$12,MATCH(B10382,Assumptions!$A$8:$A$12,0)),IF(P10382="181-365d",INDEX(Assumptions!$G$8:$G$12,MATCH(B10382,Assumptions!$A$8:$A$12,0)),INDEX(Assumptions!$H$8:$H$12,MATCH(B10382,Assumptions!$A$8:$A$12,0)))))</f>
        <v>0.15</v>
      </c>
      <c r="R10382" s="14">
        <f t="shared" ca="1" si="1139"/>
        <v>151701263.91</v>
      </c>
      <c r="S10382" s="14">
        <f t="shared" ca="1" si="1140"/>
        <v>859640495.49000013</v>
      </c>
      <c r="T10382" s="11" t="s">
        <v>25</v>
      </c>
      <c r="U10382" s="18" t="s">
        <v>36</v>
      </c>
    </row>
    <row r="10383" spans="1:21" ht="15" customHeight="1" x14ac:dyDescent="0.15">
      <c r="A10383" s="10" t="s">
        <v>10431</v>
      </c>
      <c r="B10383" s="11" t="s">
        <v>41</v>
      </c>
      <c r="C10383" s="11" t="s">
        <v>49</v>
      </c>
      <c r="D10383" s="12">
        <v>46205</v>
      </c>
      <c r="E10383" s="11">
        <v>2137</v>
      </c>
      <c r="F10383" s="11" t="s">
        <v>33</v>
      </c>
      <c r="G10383" s="13">
        <v>652.39</v>
      </c>
      <c r="H10383" s="14">
        <f t="shared" si="1134"/>
        <v>1394157.43</v>
      </c>
      <c r="I10383" s="14">
        <f>IF(F10383="GHS",H10383,H10383*Assumptions!$B$4)</f>
        <v>1394157.43</v>
      </c>
      <c r="J10383" s="15" t="str">
        <f>INDEX(Assumptions!$B$8:$B$12,MATCH(B10383,Assumptions!$A$8:$A$12,0))</f>
        <v>Weighted Average</v>
      </c>
      <c r="K10383" s="16">
        <f>G10383/(1-INDEX(Assumptions!$D$8:$D$12,MATCH(B10383,Assumptions!$A$8:$A$12,0)))</f>
        <v>1003.676923076923</v>
      </c>
      <c r="L10383" s="16">
        <f t="shared" si="1135"/>
        <v>19.5717</v>
      </c>
      <c r="M10383" s="16">
        <f t="shared" si="1136"/>
        <v>50.183846153846154</v>
      </c>
      <c r="N10383" s="14">
        <f>E10383*(K10383-L10383-M10383)*IF(F10383="GHS",1,Assumptions!$B$4)</f>
        <v>1995789.9824846152</v>
      </c>
      <c r="O10383" s="15">
        <f t="shared" ca="1" si="1137"/>
        <v>81</v>
      </c>
      <c r="P10383" s="15" t="str">
        <f t="shared" ca="1" si="1138"/>
        <v>0-90d</v>
      </c>
      <c r="Q10383" s="17">
        <f ca="1">IF(P10383="0-90d",0,IF(P10383="91-180d",INDEX(Assumptions!$F$8:$F$12,MATCH(B10383,Assumptions!$A$8:$A$12,0)),IF(P10383="181-365d",INDEX(Assumptions!$G$8:$G$12,MATCH(B10383,Assumptions!$A$8:$A$12,0)),INDEX(Assumptions!$H$8:$H$12,MATCH(B10383,Assumptions!$A$8:$A$12,0)))))</f>
        <v>0</v>
      </c>
      <c r="R10383" s="14">
        <f t="shared" ca="1" si="1139"/>
        <v>0</v>
      </c>
      <c r="S10383" s="14">
        <f t="shared" ca="1" si="1140"/>
        <v>1394157.43</v>
      </c>
      <c r="T10383" s="11" t="s">
        <v>25</v>
      </c>
      <c r="U10383" s="18" t="s">
        <v>26</v>
      </c>
    </row>
    <row r="10384" spans="1:21" ht="15" customHeight="1" x14ac:dyDescent="0.15">
      <c r="A10384" s="10" t="s">
        <v>10432</v>
      </c>
      <c r="B10384" s="11" t="s">
        <v>41</v>
      </c>
      <c r="C10384" s="11" t="s">
        <v>44</v>
      </c>
      <c r="D10384" s="12">
        <v>45954</v>
      </c>
      <c r="E10384" s="11">
        <v>97</v>
      </c>
      <c r="F10384" s="11" t="s">
        <v>33</v>
      </c>
      <c r="G10384" s="13">
        <v>500.1</v>
      </c>
      <c r="H10384" s="14">
        <f t="shared" si="1134"/>
        <v>48509.700000000004</v>
      </c>
      <c r="I10384" s="14">
        <f>IF(F10384="GHS",H10384,H10384*Assumptions!$B$4)</f>
        <v>48509.700000000004</v>
      </c>
      <c r="J10384" s="15" t="str">
        <f>INDEX(Assumptions!$B$8:$B$12,MATCH(B10384,Assumptions!$A$8:$A$12,0))</f>
        <v>Weighted Average</v>
      </c>
      <c r="K10384" s="16">
        <f>G10384/(1-INDEX(Assumptions!$D$8:$D$12,MATCH(B10384,Assumptions!$A$8:$A$12,0)))</f>
        <v>769.38461538461536</v>
      </c>
      <c r="L10384" s="16">
        <f t="shared" si="1135"/>
        <v>15.003</v>
      </c>
      <c r="M10384" s="16">
        <f t="shared" si="1136"/>
        <v>38.469230769230769</v>
      </c>
      <c r="N10384" s="14">
        <f>E10384*(K10384-L10384-M10384)*IF(F10384="GHS",1,Assumptions!$B$4)</f>
        <v>69443.501307692306</v>
      </c>
      <c r="O10384" s="15">
        <f t="shared" ca="1" si="1137"/>
        <v>332</v>
      </c>
      <c r="P10384" s="15" t="str">
        <f t="shared" ca="1" si="1138"/>
        <v>181-365d</v>
      </c>
      <c r="Q10384" s="17">
        <f ca="1">IF(P10384="0-90d",0,IF(P10384="91-180d",INDEX(Assumptions!$F$8:$F$12,MATCH(B10384,Assumptions!$A$8:$A$12,0)),IF(P10384="181-365d",INDEX(Assumptions!$G$8:$G$12,MATCH(B10384,Assumptions!$A$8:$A$12,0)),INDEX(Assumptions!$H$8:$H$12,MATCH(B10384,Assumptions!$A$8:$A$12,0)))))</f>
        <v>0.35</v>
      </c>
      <c r="R10384" s="14">
        <f t="shared" ca="1" si="1139"/>
        <v>16978.395</v>
      </c>
      <c r="S10384" s="14">
        <f t="shared" ca="1" si="1140"/>
        <v>31531.305000000004</v>
      </c>
      <c r="T10384" s="11" t="s">
        <v>25</v>
      </c>
      <c r="U10384" s="18" t="s">
        <v>36</v>
      </c>
    </row>
    <row r="10385" spans="1:21" ht="15" customHeight="1" x14ac:dyDescent="0.15">
      <c r="A10385" s="10" t="s">
        <v>10433</v>
      </c>
      <c r="B10385" s="11" t="s">
        <v>41</v>
      </c>
      <c r="C10385" s="11" t="s">
        <v>42</v>
      </c>
      <c r="D10385" s="12">
        <v>46155</v>
      </c>
      <c r="E10385" s="11">
        <v>2851</v>
      </c>
      <c r="F10385" s="11" t="s">
        <v>33</v>
      </c>
      <c r="G10385" s="13">
        <v>418.43</v>
      </c>
      <c r="H10385" s="14">
        <f t="shared" si="1134"/>
        <v>1192943.93</v>
      </c>
      <c r="I10385" s="14">
        <f>IF(F10385="GHS",H10385,H10385*Assumptions!$B$4)</f>
        <v>1192943.93</v>
      </c>
      <c r="J10385" s="15" t="str">
        <f>INDEX(Assumptions!$B$8:$B$12,MATCH(B10385,Assumptions!$A$8:$A$12,0))</f>
        <v>Weighted Average</v>
      </c>
      <c r="K10385" s="16">
        <f>G10385/(1-INDEX(Assumptions!$D$8:$D$12,MATCH(B10385,Assumptions!$A$8:$A$12,0)))</f>
        <v>643.73846153846148</v>
      </c>
      <c r="L10385" s="16">
        <f t="shared" si="1135"/>
        <v>12.552899999999999</v>
      </c>
      <c r="M10385" s="16">
        <f t="shared" si="1136"/>
        <v>32.186923076923073</v>
      </c>
      <c r="N10385" s="14">
        <f>E10385*(K10385-L10385-M10385)*IF(F10385="GHS",1,Assumptions!$B$4)</f>
        <v>1707745.1182538457</v>
      </c>
      <c r="O10385" s="15">
        <f t="shared" ca="1" si="1137"/>
        <v>131</v>
      </c>
      <c r="P10385" s="15" t="str">
        <f t="shared" ca="1" si="1138"/>
        <v>91-180d</v>
      </c>
      <c r="Q10385" s="17">
        <f ca="1">IF(P10385="0-90d",0,IF(P10385="91-180d",INDEX(Assumptions!$F$8:$F$12,MATCH(B10385,Assumptions!$A$8:$A$12,0)),IF(P10385="181-365d",INDEX(Assumptions!$G$8:$G$12,MATCH(B10385,Assumptions!$A$8:$A$12,0)),INDEX(Assumptions!$H$8:$H$12,MATCH(B10385,Assumptions!$A$8:$A$12,0)))))</f>
        <v>0.1</v>
      </c>
      <c r="R10385" s="14">
        <f t="shared" ca="1" si="1139"/>
        <v>119294.393</v>
      </c>
      <c r="S10385" s="14">
        <f t="shared" ca="1" si="1140"/>
        <v>1073649.537</v>
      </c>
      <c r="T10385" s="11" t="s">
        <v>25</v>
      </c>
      <c r="U10385" s="18" t="s">
        <v>26</v>
      </c>
    </row>
    <row r="10386" spans="1:21" ht="15" customHeight="1" x14ac:dyDescent="0.15">
      <c r="A10386" s="10" t="s">
        <v>10434</v>
      </c>
      <c r="B10386" s="11" t="s">
        <v>41</v>
      </c>
      <c r="C10386" s="11" t="s">
        <v>42</v>
      </c>
      <c r="D10386" s="12">
        <v>45949</v>
      </c>
      <c r="E10386" s="11">
        <v>3046</v>
      </c>
      <c r="F10386" s="11" t="s">
        <v>33</v>
      </c>
      <c r="G10386" s="13">
        <v>221.15</v>
      </c>
      <c r="H10386" s="14">
        <f t="shared" si="1134"/>
        <v>673622.9</v>
      </c>
      <c r="I10386" s="14">
        <f>IF(F10386="GHS",H10386,H10386*Assumptions!$B$4)</f>
        <v>673622.9</v>
      </c>
      <c r="J10386" s="15" t="str">
        <f>INDEX(Assumptions!$B$8:$B$12,MATCH(B10386,Assumptions!$A$8:$A$12,0))</f>
        <v>Weighted Average</v>
      </c>
      <c r="K10386" s="16">
        <f>G10386/(1-INDEX(Assumptions!$D$8:$D$12,MATCH(B10386,Assumptions!$A$8:$A$12,0)))</f>
        <v>340.23076923076923</v>
      </c>
      <c r="L10386" s="16">
        <f t="shared" si="1135"/>
        <v>6.6345000000000001</v>
      </c>
      <c r="M10386" s="16">
        <f t="shared" si="1136"/>
        <v>17.011538461538461</v>
      </c>
      <c r="N10386" s="14">
        <f>E10386*(K10386-L10386-M10386)*IF(F10386="GHS",1,Assumptions!$B$4)</f>
        <v>964317.08992307691</v>
      </c>
      <c r="O10386" s="15">
        <f t="shared" ca="1" si="1137"/>
        <v>337</v>
      </c>
      <c r="P10386" s="15" t="str">
        <f t="shared" ca="1" si="1138"/>
        <v>181-365d</v>
      </c>
      <c r="Q10386" s="17">
        <f ca="1">IF(P10386="0-90d",0,IF(P10386="91-180d",INDEX(Assumptions!$F$8:$F$12,MATCH(B10386,Assumptions!$A$8:$A$12,0)),IF(P10386="181-365d",INDEX(Assumptions!$G$8:$G$12,MATCH(B10386,Assumptions!$A$8:$A$12,0)),INDEX(Assumptions!$H$8:$H$12,MATCH(B10386,Assumptions!$A$8:$A$12,0)))))</f>
        <v>0.35</v>
      </c>
      <c r="R10386" s="14">
        <f t="shared" ca="1" si="1139"/>
        <v>235768.01499999998</v>
      </c>
      <c r="S10386" s="14">
        <f t="shared" ca="1" si="1140"/>
        <v>437854.88500000001</v>
      </c>
      <c r="T10386" s="11" t="s">
        <v>25</v>
      </c>
      <c r="U10386" s="18" t="s">
        <v>26</v>
      </c>
    </row>
    <row r="10387" spans="1:21" ht="15" customHeight="1" x14ac:dyDescent="0.15">
      <c r="A10387" s="10" t="s">
        <v>10435</v>
      </c>
      <c r="B10387" s="11" t="s">
        <v>46</v>
      </c>
      <c r="C10387" s="11" t="s">
        <v>52</v>
      </c>
      <c r="D10387" s="12">
        <v>46042</v>
      </c>
      <c r="E10387" s="11">
        <v>3043</v>
      </c>
      <c r="F10387" s="11" t="s">
        <v>33</v>
      </c>
      <c r="G10387" s="13">
        <v>199241.21</v>
      </c>
      <c r="H10387" s="14">
        <f t="shared" si="1134"/>
        <v>606291002.02999997</v>
      </c>
      <c r="I10387" s="14">
        <f>IF(F10387="GHS",H10387,H10387*Assumptions!$B$4)</f>
        <v>606291002.02999997</v>
      </c>
      <c r="J10387" s="15" t="str">
        <f>INDEX(Assumptions!$B$8:$B$12,MATCH(B10387,Assumptions!$A$8:$A$12,0))</f>
        <v>Specific Identification</v>
      </c>
      <c r="K10387" s="16">
        <f>G10387/(1-INDEX(Assumptions!$D$8:$D$12,MATCH(B10387,Assumptions!$A$8:$A$12,0)))</f>
        <v>255437.44871794869</v>
      </c>
      <c r="L10387" s="16">
        <f t="shared" si="1135"/>
        <v>5977.2362999999996</v>
      </c>
      <c r="M10387" s="16">
        <f t="shared" si="1136"/>
        <v>12771.872435897436</v>
      </c>
      <c r="N10387" s="14">
        <f>E10387*(K10387-L10387-M10387)*IF(F10387="GHS",1,Assumptions!$B$4)</f>
        <v>720242618.565382</v>
      </c>
      <c r="O10387" s="15">
        <f t="shared" ca="1" si="1137"/>
        <v>244</v>
      </c>
      <c r="P10387" s="15" t="str">
        <f t="shared" ca="1" si="1138"/>
        <v>181-365d</v>
      </c>
      <c r="Q10387" s="17">
        <f ca="1">IF(P10387="0-90d",0,IF(P10387="91-180d",INDEX(Assumptions!$F$8:$F$12,MATCH(B10387,Assumptions!$A$8:$A$12,0)),IF(P10387="181-365d",INDEX(Assumptions!$G$8:$G$12,MATCH(B10387,Assumptions!$A$8:$A$12,0)),INDEX(Assumptions!$H$8:$H$12,MATCH(B10387,Assumptions!$A$8:$A$12,0)))))</f>
        <v>0.05</v>
      </c>
      <c r="R10387" s="14">
        <f t="shared" ca="1" si="1139"/>
        <v>30314550.101500001</v>
      </c>
      <c r="S10387" s="14">
        <f t="shared" ca="1" si="1140"/>
        <v>575976451.92849994</v>
      </c>
      <c r="T10387" s="11" t="s">
        <v>25</v>
      </c>
      <c r="U10387" s="18" t="s">
        <v>26</v>
      </c>
    </row>
    <row r="10388" spans="1:21" ht="15" customHeight="1" x14ac:dyDescent="0.15">
      <c r="A10388" s="10" t="s">
        <v>10436</v>
      </c>
      <c r="B10388" s="11" t="s">
        <v>31</v>
      </c>
      <c r="C10388" s="11" t="s">
        <v>32</v>
      </c>
      <c r="D10388" s="12">
        <v>46138</v>
      </c>
      <c r="E10388" s="11">
        <v>2838</v>
      </c>
      <c r="F10388" s="11" t="s">
        <v>33</v>
      </c>
      <c r="G10388" s="13">
        <v>2745.74</v>
      </c>
      <c r="H10388" s="14">
        <f t="shared" si="1134"/>
        <v>7792410.1199999992</v>
      </c>
      <c r="I10388" s="14">
        <f>IF(F10388="GHS",H10388,H10388*Assumptions!$B$4)</f>
        <v>7792410.1199999992</v>
      </c>
      <c r="J10388" s="15" t="str">
        <f>INDEX(Assumptions!$B$8:$B$12,MATCH(B10388,Assumptions!$A$8:$A$12,0))</f>
        <v>Weighted Average</v>
      </c>
      <c r="K10388" s="16">
        <f>G10388/(1-INDEX(Assumptions!$D$8:$D$12,MATCH(B10388,Assumptions!$A$8:$A$12,0)))</f>
        <v>3813.5277777777778</v>
      </c>
      <c r="L10388" s="16">
        <f t="shared" si="1135"/>
        <v>82.372199999999992</v>
      </c>
      <c r="M10388" s="16">
        <f t="shared" si="1136"/>
        <v>190.67638888888891</v>
      </c>
      <c r="N10388" s="14">
        <f>E10388*(K10388-L10388-M10388)*IF(F10388="GHS",1,Assumptions!$B$4)</f>
        <v>10047879.938066667</v>
      </c>
      <c r="O10388" s="15">
        <f t="shared" ca="1" si="1137"/>
        <v>148</v>
      </c>
      <c r="P10388" s="15" t="str">
        <f t="shared" ca="1" si="1138"/>
        <v>91-180d</v>
      </c>
      <c r="Q10388" s="17">
        <f ca="1">IF(P10388="0-90d",0,IF(P10388="91-180d",INDEX(Assumptions!$F$8:$F$12,MATCH(B10388,Assumptions!$A$8:$A$12,0)),IF(P10388="181-365d",INDEX(Assumptions!$G$8:$G$12,MATCH(B10388,Assumptions!$A$8:$A$12,0)),INDEX(Assumptions!$H$8:$H$12,MATCH(B10388,Assumptions!$A$8:$A$12,0)))))</f>
        <v>0.05</v>
      </c>
      <c r="R10388" s="14">
        <f t="shared" ca="1" si="1139"/>
        <v>389620.50599999999</v>
      </c>
      <c r="S10388" s="14">
        <f t="shared" ca="1" si="1140"/>
        <v>7402789.6139999991</v>
      </c>
      <c r="T10388" s="11" t="s">
        <v>25</v>
      </c>
      <c r="U10388" s="18" t="s">
        <v>26</v>
      </c>
    </row>
    <row r="10389" spans="1:21" ht="15" customHeight="1" x14ac:dyDescent="0.15">
      <c r="A10389" s="10" t="s">
        <v>10437</v>
      </c>
      <c r="B10389" s="11" t="s">
        <v>41</v>
      </c>
      <c r="C10389" s="11" t="s">
        <v>44</v>
      </c>
      <c r="D10389" s="12">
        <v>46063</v>
      </c>
      <c r="E10389" s="11">
        <v>4542</v>
      </c>
      <c r="F10389" s="11" t="s">
        <v>33</v>
      </c>
      <c r="G10389" s="13">
        <v>559.22</v>
      </c>
      <c r="H10389" s="14">
        <f t="shared" si="1134"/>
        <v>2539977.2400000002</v>
      </c>
      <c r="I10389" s="14">
        <f>IF(F10389="GHS",H10389,H10389*Assumptions!$B$4)</f>
        <v>2539977.2400000002</v>
      </c>
      <c r="J10389" s="15" t="str">
        <f>INDEX(Assumptions!$B$8:$B$12,MATCH(B10389,Assumptions!$A$8:$A$12,0))</f>
        <v>Weighted Average</v>
      </c>
      <c r="K10389" s="16">
        <f>G10389/(1-INDEX(Assumptions!$D$8:$D$12,MATCH(B10389,Assumptions!$A$8:$A$12,0)))</f>
        <v>860.3384615384615</v>
      </c>
      <c r="L10389" s="16">
        <f t="shared" si="1135"/>
        <v>16.776600000000002</v>
      </c>
      <c r="M10389" s="16">
        <f t="shared" si="1136"/>
        <v>43.016923076923078</v>
      </c>
      <c r="N10389" s="14">
        <f>E10389*(K10389-L10389-M10389)*IF(F10389="GHS",1,Assumptions!$B$4)</f>
        <v>3636075.1104923077</v>
      </c>
      <c r="O10389" s="15">
        <f t="shared" ca="1" si="1137"/>
        <v>223</v>
      </c>
      <c r="P10389" s="15" t="str">
        <f t="shared" ca="1" si="1138"/>
        <v>181-365d</v>
      </c>
      <c r="Q10389" s="17">
        <f ca="1">IF(P10389="0-90d",0,IF(P10389="91-180d",INDEX(Assumptions!$F$8:$F$12,MATCH(B10389,Assumptions!$A$8:$A$12,0)),IF(P10389="181-365d",INDEX(Assumptions!$G$8:$G$12,MATCH(B10389,Assumptions!$A$8:$A$12,0)),INDEX(Assumptions!$H$8:$H$12,MATCH(B10389,Assumptions!$A$8:$A$12,0)))))</f>
        <v>0.35</v>
      </c>
      <c r="R10389" s="14">
        <f t="shared" ca="1" si="1139"/>
        <v>888992.03399999999</v>
      </c>
      <c r="S10389" s="14">
        <f t="shared" ca="1" si="1140"/>
        <v>1650985.2060000002</v>
      </c>
      <c r="T10389" s="11" t="s">
        <v>25</v>
      </c>
      <c r="U10389" s="18" t="s">
        <v>26</v>
      </c>
    </row>
    <row r="10390" spans="1:21" ht="15" customHeight="1" x14ac:dyDescent="0.15">
      <c r="A10390" s="10" t="s">
        <v>10438</v>
      </c>
      <c r="B10390" s="11" t="s">
        <v>46</v>
      </c>
      <c r="C10390" s="11" t="s">
        <v>119</v>
      </c>
      <c r="D10390" s="12">
        <v>46212</v>
      </c>
      <c r="E10390" s="11">
        <v>3669</v>
      </c>
      <c r="F10390" s="11" t="s">
        <v>33</v>
      </c>
      <c r="G10390" s="13">
        <v>451197.17</v>
      </c>
      <c r="H10390" s="14">
        <f t="shared" si="1134"/>
        <v>1655442416.73</v>
      </c>
      <c r="I10390" s="14">
        <f>IF(F10390="GHS",H10390,H10390*Assumptions!$B$4)</f>
        <v>1655442416.73</v>
      </c>
      <c r="J10390" s="15" t="str">
        <f>INDEX(Assumptions!$B$8:$B$12,MATCH(B10390,Assumptions!$A$8:$A$12,0))</f>
        <v>Specific Identification</v>
      </c>
      <c r="K10390" s="16">
        <f>G10390/(1-INDEX(Assumptions!$D$8:$D$12,MATCH(B10390,Assumptions!$A$8:$A$12,0)))</f>
        <v>578457.91025641025</v>
      </c>
      <c r="L10390" s="16">
        <f t="shared" si="1135"/>
        <v>13535.915099999998</v>
      </c>
      <c r="M10390" s="16">
        <f t="shared" si="1136"/>
        <v>28922.895512820513</v>
      </c>
      <c r="N10390" s="14">
        <f>E10390*(K10390-L10390-M10390)*IF(F10390="GHS",1,Assumptions!$B$4)</f>
        <v>1966580696.5923307</v>
      </c>
      <c r="O10390" s="15">
        <f t="shared" ca="1" si="1137"/>
        <v>74</v>
      </c>
      <c r="P10390" s="15" t="str">
        <f t="shared" ca="1" si="1138"/>
        <v>0-90d</v>
      </c>
      <c r="Q10390" s="17">
        <f ca="1">IF(P10390="0-90d",0,IF(P10390="91-180d",INDEX(Assumptions!$F$8:$F$12,MATCH(B10390,Assumptions!$A$8:$A$12,0)),IF(P10390="181-365d",INDEX(Assumptions!$G$8:$G$12,MATCH(B10390,Assumptions!$A$8:$A$12,0)),INDEX(Assumptions!$H$8:$H$12,MATCH(B10390,Assumptions!$A$8:$A$12,0)))))</f>
        <v>0</v>
      </c>
      <c r="R10390" s="14">
        <f t="shared" ca="1" si="1139"/>
        <v>0</v>
      </c>
      <c r="S10390" s="14">
        <f t="shared" ca="1" si="1140"/>
        <v>1655442416.73</v>
      </c>
      <c r="T10390" s="11" t="s">
        <v>25</v>
      </c>
      <c r="U10390" s="18" t="s">
        <v>26</v>
      </c>
    </row>
    <row r="10391" spans="1:21" ht="15" customHeight="1" x14ac:dyDescent="0.15">
      <c r="A10391" s="10" t="s">
        <v>10439</v>
      </c>
      <c r="B10391" s="11" t="s">
        <v>22</v>
      </c>
      <c r="C10391" s="11" t="s">
        <v>81</v>
      </c>
      <c r="D10391" s="12">
        <v>46217</v>
      </c>
      <c r="E10391" s="11">
        <v>2245</v>
      </c>
      <c r="F10391" s="11" t="s">
        <v>24</v>
      </c>
      <c r="G10391" s="13">
        <v>19057.689999999999</v>
      </c>
      <c r="H10391" s="14">
        <f t="shared" si="1134"/>
        <v>42784514.049999997</v>
      </c>
      <c r="I10391" s="14">
        <f>IF(F10391="GHS",H10391,H10391*Assumptions!$B$4)</f>
        <v>462072751.74000001</v>
      </c>
      <c r="J10391" s="15" t="str">
        <f>INDEX(Assumptions!$B$8:$B$12,MATCH(B10391,Assumptions!$A$8:$A$12,0))</f>
        <v>FIFO</v>
      </c>
      <c r="K10391" s="16">
        <f>G10391/(1-INDEX(Assumptions!$D$8:$D$12,MATCH(B10391,Assumptions!$A$8:$A$12,0)))</f>
        <v>23241.085365853654</v>
      </c>
      <c r="L10391" s="16">
        <f t="shared" si="1135"/>
        <v>571.73069999999996</v>
      </c>
      <c r="M10391" s="16">
        <f t="shared" si="1136"/>
        <v>1162.0542682926828</v>
      </c>
      <c r="N10391" s="14">
        <f>E10391*(K10391-L10391-M10391)*IF(F10391="GHS",1,Assumptions!$B$4)</f>
        <v>521466005.4392634</v>
      </c>
      <c r="O10391" s="15">
        <f t="shared" ca="1" si="1137"/>
        <v>69</v>
      </c>
      <c r="P10391" s="15" t="str">
        <f t="shared" ca="1" si="1138"/>
        <v>0-90d</v>
      </c>
      <c r="Q10391" s="17">
        <f ca="1">IF(P10391="0-90d",0,IF(P10391="91-180d",INDEX(Assumptions!$F$8:$F$12,MATCH(B10391,Assumptions!$A$8:$A$12,0)),IF(P10391="181-365d",INDEX(Assumptions!$G$8:$G$12,MATCH(B10391,Assumptions!$A$8:$A$12,0)),INDEX(Assumptions!$H$8:$H$12,MATCH(B10391,Assumptions!$A$8:$A$12,0)))))</f>
        <v>0</v>
      </c>
      <c r="R10391" s="14">
        <f t="shared" ca="1" si="1139"/>
        <v>0</v>
      </c>
      <c r="S10391" s="14">
        <f t="shared" ca="1" si="1140"/>
        <v>462072751.74000001</v>
      </c>
      <c r="T10391" s="11" t="s">
        <v>25</v>
      </c>
      <c r="U10391" s="18" t="s">
        <v>26</v>
      </c>
    </row>
    <row r="10392" spans="1:21" ht="15" customHeight="1" x14ac:dyDescent="0.15">
      <c r="A10392" s="10" t="s">
        <v>10440</v>
      </c>
      <c r="B10392" s="11" t="s">
        <v>46</v>
      </c>
      <c r="C10392" s="11" t="s">
        <v>47</v>
      </c>
      <c r="D10392" s="12">
        <v>45920</v>
      </c>
      <c r="E10392" s="11">
        <v>4089</v>
      </c>
      <c r="F10392" s="11" t="s">
        <v>33</v>
      </c>
      <c r="G10392" s="13">
        <v>268543.12</v>
      </c>
      <c r="H10392" s="14">
        <f t="shared" si="1134"/>
        <v>1098072817.6800001</v>
      </c>
      <c r="I10392" s="14">
        <f>IF(F10392="GHS",H10392,H10392*Assumptions!$B$4)</f>
        <v>1098072817.6800001</v>
      </c>
      <c r="J10392" s="15" t="str">
        <f>INDEX(Assumptions!$B$8:$B$12,MATCH(B10392,Assumptions!$A$8:$A$12,0))</f>
        <v>Specific Identification</v>
      </c>
      <c r="K10392" s="16">
        <f>G10392/(1-INDEX(Assumptions!$D$8:$D$12,MATCH(B10392,Assumptions!$A$8:$A$12,0)))</f>
        <v>344286.05128205125</v>
      </c>
      <c r="L10392" s="16">
        <f t="shared" si="1135"/>
        <v>8056.2936</v>
      </c>
      <c r="M10392" s="16">
        <f t="shared" si="1136"/>
        <v>17214.302564102563</v>
      </c>
      <c r="N10392" s="14">
        <f>E10392*(K10392-L10392-M10392)*IF(F10392="GHS",1,Assumptions!$B$4)</f>
        <v>1304454195.9772923</v>
      </c>
      <c r="O10392" s="15">
        <f t="shared" ca="1" si="1137"/>
        <v>366</v>
      </c>
      <c r="P10392" s="15" t="str">
        <f t="shared" ca="1" si="1138"/>
        <v>365d+</v>
      </c>
      <c r="Q10392" s="17">
        <f ca="1">IF(P10392="0-90d",0,IF(P10392="91-180d",INDEX(Assumptions!$F$8:$F$12,MATCH(B10392,Assumptions!$A$8:$A$12,0)),IF(P10392="181-365d",INDEX(Assumptions!$G$8:$G$12,MATCH(B10392,Assumptions!$A$8:$A$12,0)),INDEX(Assumptions!$H$8:$H$12,MATCH(B10392,Assumptions!$A$8:$A$12,0)))))</f>
        <v>0.15</v>
      </c>
      <c r="R10392" s="14">
        <f t="shared" ca="1" si="1139"/>
        <v>164710922.65200001</v>
      </c>
      <c r="S10392" s="14">
        <f t="shared" ca="1" si="1140"/>
        <v>933361895.02800012</v>
      </c>
      <c r="T10392" s="11" t="s">
        <v>25</v>
      </c>
      <c r="U10392" s="18" t="s">
        <v>36</v>
      </c>
    </row>
    <row r="10393" spans="1:21" ht="15" customHeight="1" x14ac:dyDescent="0.15">
      <c r="A10393" s="10" t="s">
        <v>10441</v>
      </c>
      <c r="B10393" s="11" t="s">
        <v>41</v>
      </c>
      <c r="C10393" s="11" t="s">
        <v>115</v>
      </c>
      <c r="D10393" s="12">
        <v>45883</v>
      </c>
      <c r="E10393" s="11">
        <v>952</v>
      </c>
      <c r="F10393" s="11" t="s">
        <v>33</v>
      </c>
      <c r="G10393" s="13">
        <v>370.04</v>
      </c>
      <c r="H10393" s="14">
        <f t="shared" si="1134"/>
        <v>352278.08</v>
      </c>
      <c r="I10393" s="14">
        <f>IF(F10393="GHS",H10393,H10393*Assumptions!$B$4)</f>
        <v>352278.08</v>
      </c>
      <c r="J10393" s="15" t="str">
        <f>INDEX(Assumptions!$B$8:$B$12,MATCH(B10393,Assumptions!$A$8:$A$12,0))</f>
        <v>Weighted Average</v>
      </c>
      <c r="K10393" s="16">
        <f>G10393/(1-INDEX(Assumptions!$D$8:$D$12,MATCH(B10393,Assumptions!$A$8:$A$12,0)))</f>
        <v>569.29230769230776</v>
      </c>
      <c r="L10393" s="16">
        <f t="shared" si="1135"/>
        <v>11.1012</v>
      </c>
      <c r="M10393" s="16">
        <f t="shared" si="1136"/>
        <v>28.464615384615389</v>
      </c>
      <c r="N10393" s="14">
        <f>E10393*(K10393-L10393-M10393)*IF(F10393="GHS",1,Assumptions!$B$4)</f>
        <v>504299.62067692319</v>
      </c>
      <c r="O10393" s="15">
        <f t="shared" ca="1" si="1137"/>
        <v>403</v>
      </c>
      <c r="P10393" s="15" t="str">
        <f t="shared" ca="1" si="1138"/>
        <v>365d+</v>
      </c>
      <c r="Q10393" s="17">
        <f ca="1">IF(P10393="0-90d",0,IF(P10393="91-180d",INDEX(Assumptions!$F$8:$F$12,MATCH(B10393,Assumptions!$A$8:$A$12,0)),IF(P10393="181-365d",INDEX(Assumptions!$G$8:$G$12,MATCH(B10393,Assumptions!$A$8:$A$12,0)),INDEX(Assumptions!$H$8:$H$12,MATCH(B10393,Assumptions!$A$8:$A$12,0)))))</f>
        <v>0.8</v>
      </c>
      <c r="R10393" s="14">
        <f t="shared" ca="1" si="1139"/>
        <v>281822.46400000004</v>
      </c>
      <c r="S10393" s="14">
        <f t="shared" ca="1" si="1140"/>
        <v>70455.61599999998</v>
      </c>
      <c r="T10393" s="11" t="s">
        <v>25</v>
      </c>
      <c r="U10393" s="18" t="s">
        <v>26</v>
      </c>
    </row>
    <row r="10394" spans="1:21" ht="15" customHeight="1" x14ac:dyDescent="0.15">
      <c r="A10394" s="10" t="s">
        <v>10442</v>
      </c>
      <c r="B10394" s="11" t="s">
        <v>41</v>
      </c>
      <c r="C10394" s="11" t="s">
        <v>49</v>
      </c>
      <c r="D10394" s="12">
        <v>45774</v>
      </c>
      <c r="E10394" s="11">
        <v>4223</v>
      </c>
      <c r="F10394" s="11" t="s">
        <v>33</v>
      </c>
      <c r="G10394" s="13">
        <v>581.83000000000004</v>
      </c>
      <c r="H10394" s="14">
        <f t="shared" si="1134"/>
        <v>2457068.0900000003</v>
      </c>
      <c r="I10394" s="14">
        <f>IF(F10394="GHS",H10394,H10394*Assumptions!$B$4)</f>
        <v>2457068.0900000003</v>
      </c>
      <c r="J10394" s="15" t="str">
        <f>INDEX(Assumptions!$B$8:$B$12,MATCH(B10394,Assumptions!$A$8:$A$12,0))</f>
        <v>Weighted Average</v>
      </c>
      <c r="K10394" s="16">
        <f>G10394/(1-INDEX(Assumptions!$D$8:$D$12,MATCH(B10394,Assumptions!$A$8:$A$12,0)))</f>
        <v>895.12307692307695</v>
      </c>
      <c r="L10394" s="16">
        <f t="shared" si="1135"/>
        <v>17.454900000000002</v>
      </c>
      <c r="M10394" s="16">
        <f t="shared" si="1136"/>
        <v>44.75615384615385</v>
      </c>
      <c r="N10394" s="14">
        <f>E10394*(K10394-L10394-M10394)*IF(F10394="GHS",1,Assumptions!$B$4)</f>
        <v>3517387.4734538463</v>
      </c>
      <c r="O10394" s="15">
        <f t="shared" ca="1" si="1137"/>
        <v>512</v>
      </c>
      <c r="P10394" s="15" t="str">
        <f t="shared" ca="1" si="1138"/>
        <v>365d+</v>
      </c>
      <c r="Q10394" s="17">
        <f ca="1">IF(P10394="0-90d",0,IF(P10394="91-180d",INDEX(Assumptions!$F$8:$F$12,MATCH(B10394,Assumptions!$A$8:$A$12,0)),IF(P10394="181-365d",INDEX(Assumptions!$G$8:$G$12,MATCH(B10394,Assumptions!$A$8:$A$12,0)),INDEX(Assumptions!$H$8:$H$12,MATCH(B10394,Assumptions!$A$8:$A$12,0)))))</f>
        <v>0.8</v>
      </c>
      <c r="R10394" s="14">
        <f t="shared" ca="1" si="1139"/>
        <v>1965654.4720000003</v>
      </c>
      <c r="S10394" s="14">
        <f t="shared" ca="1" si="1140"/>
        <v>491413.61800000002</v>
      </c>
      <c r="T10394" s="11" t="s">
        <v>25</v>
      </c>
      <c r="U10394" s="18" t="s">
        <v>26</v>
      </c>
    </row>
    <row r="10395" spans="1:21" ht="15" customHeight="1" x14ac:dyDescent="0.15">
      <c r="A10395" s="10" t="s">
        <v>10443</v>
      </c>
      <c r="B10395" s="11" t="s">
        <v>46</v>
      </c>
      <c r="C10395" s="11" t="s">
        <v>47</v>
      </c>
      <c r="D10395" s="12">
        <v>45824</v>
      </c>
      <c r="E10395" s="11">
        <v>3770</v>
      </c>
      <c r="F10395" s="11" t="s">
        <v>33</v>
      </c>
      <c r="G10395" s="13">
        <v>441204.07</v>
      </c>
      <c r="H10395" s="14">
        <f t="shared" si="1134"/>
        <v>1663339343.9000001</v>
      </c>
      <c r="I10395" s="14">
        <f>IF(F10395="GHS",H10395,H10395*Assumptions!$B$4)</f>
        <v>1663339343.9000001</v>
      </c>
      <c r="J10395" s="15" t="str">
        <f>INDEX(Assumptions!$B$8:$B$12,MATCH(B10395,Assumptions!$A$8:$A$12,0))</f>
        <v>Specific Identification</v>
      </c>
      <c r="K10395" s="16">
        <f>G10395/(1-INDEX(Assumptions!$D$8:$D$12,MATCH(B10395,Assumptions!$A$8:$A$12,0)))</f>
        <v>565646.24358974362</v>
      </c>
      <c r="L10395" s="16">
        <f t="shared" si="1135"/>
        <v>13236.122100000001</v>
      </c>
      <c r="M10395" s="16">
        <f t="shared" si="1136"/>
        <v>28282.312179487184</v>
      </c>
      <c r="N10395" s="14">
        <f>E10395*(K10395-L10395-M10395)*IF(F10395="GHS",1,Assumptions!$B$4)</f>
        <v>1975961841.0996666</v>
      </c>
      <c r="O10395" s="15">
        <f t="shared" ca="1" si="1137"/>
        <v>462</v>
      </c>
      <c r="P10395" s="15" t="str">
        <f t="shared" ca="1" si="1138"/>
        <v>365d+</v>
      </c>
      <c r="Q10395" s="17">
        <f ca="1">IF(P10395="0-90d",0,IF(P10395="91-180d",INDEX(Assumptions!$F$8:$F$12,MATCH(B10395,Assumptions!$A$8:$A$12,0)),IF(P10395="181-365d",INDEX(Assumptions!$G$8:$G$12,MATCH(B10395,Assumptions!$A$8:$A$12,0)),INDEX(Assumptions!$H$8:$H$12,MATCH(B10395,Assumptions!$A$8:$A$12,0)))))</f>
        <v>0.15</v>
      </c>
      <c r="R10395" s="14">
        <f t="shared" ca="1" si="1139"/>
        <v>249500901.58500001</v>
      </c>
      <c r="S10395" s="14">
        <f t="shared" ca="1" si="1140"/>
        <v>1413838442.3150001</v>
      </c>
      <c r="T10395" s="11" t="s">
        <v>25</v>
      </c>
      <c r="U10395" s="18" t="s">
        <v>26</v>
      </c>
    </row>
    <row r="10396" spans="1:21" ht="15" customHeight="1" x14ac:dyDescent="0.15">
      <c r="A10396" s="10" t="s">
        <v>10444</v>
      </c>
      <c r="B10396" s="11" t="s">
        <v>41</v>
      </c>
      <c r="C10396" s="11" t="s">
        <v>49</v>
      </c>
      <c r="D10396" s="12">
        <v>46101</v>
      </c>
      <c r="E10396" s="11">
        <v>2860</v>
      </c>
      <c r="F10396" s="11" t="s">
        <v>33</v>
      </c>
      <c r="G10396" s="13">
        <v>401.61</v>
      </c>
      <c r="H10396" s="14">
        <f t="shared" si="1134"/>
        <v>1148604.6000000001</v>
      </c>
      <c r="I10396" s="14">
        <f>IF(F10396="GHS",H10396,H10396*Assumptions!$B$4)</f>
        <v>1148604.6000000001</v>
      </c>
      <c r="J10396" s="15" t="str">
        <f>INDEX(Assumptions!$B$8:$B$12,MATCH(B10396,Assumptions!$A$8:$A$12,0))</f>
        <v>Weighted Average</v>
      </c>
      <c r="K10396" s="16">
        <f>G10396/(1-INDEX(Assumptions!$D$8:$D$12,MATCH(B10396,Assumptions!$A$8:$A$12,0)))</f>
        <v>617.86153846153843</v>
      </c>
      <c r="L10396" s="16">
        <f t="shared" si="1135"/>
        <v>12.048299999999999</v>
      </c>
      <c r="M10396" s="16">
        <f t="shared" si="1136"/>
        <v>30.893076923076922</v>
      </c>
      <c r="N10396" s="14">
        <f>E10396*(K10396-L10396-M10396)*IF(F10396="GHS",1,Assumptions!$B$4)</f>
        <v>1644271.6619999998</v>
      </c>
      <c r="O10396" s="15">
        <f t="shared" ca="1" si="1137"/>
        <v>185</v>
      </c>
      <c r="P10396" s="15" t="str">
        <f t="shared" ca="1" si="1138"/>
        <v>181-365d</v>
      </c>
      <c r="Q10396" s="17">
        <f ca="1">IF(P10396="0-90d",0,IF(P10396="91-180d",INDEX(Assumptions!$F$8:$F$12,MATCH(B10396,Assumptions!$A$8:$A$12,0)),IF(P10396="181-365d",INDEX(Assumptions!$G$8:$G$12,MATCH(B10396,Assumptions!$A$8:$A$12,0)),INDEX(Assumptions!$H$8:$H$12,MATCH(B10396,Assumptions!$A$8:$A$12,0)))))</f>
        <v>0.35</v>
      </c>
      <c r="R10396" s="14">
        <f t="shared" ca="1" si="1139"/>
        <v>402011.61</v>
      </c>
      <c r="S10396" s="14">
        <f t="shared" ca="1" si="1140"/>
        <v>746592.99000000011</v>
      </c>
      <c r="T10396" s="11" t="s">
        <v>25</v>
      </c>
      <c r="U10396" s="18" t="s">
        <v>26</v>
      </c>
    </row>
    <row r="10397" spans="1:21" ht="15" customHeight="1" x14ac:dyDescent="0.15">
      <c r="A10397" s="10" t="s">
        <v>10445</v>
      </c>
      <c r="B10397" s="11" t="s">
        <v>28</v>
      </c>
      <c r="C10397" s="11" t="s">
        <v>29</v>
      </c>
      <c r="D10397" s="12">
        <v>46066</v>
      </c>
      <c r="E10397" s="11">
        <v>4032</v>
      </c>
      <c r="F10397" s="11" t="s">
        <v>24</v>
      </c>
      <c r="G10397" s="13">
        <v>8023.68</v>
      </c>
      <c r="H10397" s="14">
        <f t="shared" si="1134"/>
        <v>32351477.760000002</v>
      </c>
      <c r="I10397" s="14">
        <f>IF(F10397="GHS",H10397,H10397*Assumptions!$B$4)</f>
        <v>349395959.80800003</v>
      </c>
      <c r="J10397" s="15" t="str">
        <f>INDEX(Assumptions!$B$8:$B$12,MATCH(B10397,Assumptions!$A$8:$A$12,0))</f>
        <v>Fair Value Less Costs to Sell</v>
      </c>
      <c r="K10397" s="16">
        <f>G10397/(1-INDEX(Assumptions!$D$8:$D$12,MATCH(B10397,Assumptions!$A$8:$A$12,0)))</f>
        <v>9117.818181818182</v>
      </c>
      <c r="L10397" s="16">
        <f t="shared" si="1135"/>
        <v>240.71039999999999</v>
      </c>
      <c r="M10397" s="16">
        <f t="shared" si="1136"/>
        <v>455.89090909090913</v>
      </c>
      <c r="N10397" s="14">
        <f>E10397*(K10397-L10397-M10397)*IF(F10397="GHS",1,Assumptions!$B$4)</f>
        <v>366706941.45303279</v>
      </c>
      <c r="O10397" s="15">
        <f t="shared" ca="1" si="1137"/>
        <v>220</v>
      </c>
      <c r="P10397" s="15" t="str">
        <f t="shared" ca="1" si="1138"/>
        <v>181-365d</v>
      </c>
      <c r="Q10397" s="17">
        <f ca="1">IF(P10397="0-90d",0,IF(P10397="91-180d",INDEX(Assumptions!$F$8:$F$12,MATCH(B10397,Assumptions!$A$8:$A$12,0)),IF(P10397="181-365d",INDEX(Assumptions!$G$8:$G$12,MATCH(B10397,Assumptions!$A$8:$A$12,0)),INDEX(Assumptions!$H$8:$H$12,MATCH(B10397,Assumptions!$A$8:$A$12,0)))))</f>
        <v>0.1</v>
      </c>
      <c r="R10397" s="14">
        <f t="shared" ca="1" si="1139"/>
        <v>34939595.980800003</v>
      </c>
      <c r="S10397" s="14">
        <f t="shared" ca="1" si="1140"/>
        <v>314456363.82720006</v>
      </c>
      <c r="T10397" s="11" t="s">
        <v>25</v>
      </c>
      <c r="U10397" s="18" t="s">
        <v>26</v>
      </c>
    </row>
    <row r="10398" spans="1:21" ht="15" customHeight="1" x14ac:dyDescent="0.15">
      <c r="A10398" s="10" t="s">
        <v>10446</v>
      </c>
      <c r="B10398" s="11" t="s">
        <v>41</v>
      </c>
      <c r="C10398" s="11" t="s">
        <v>42</v>
      </c>
      <c r="D10398" s="12">
        <v>45961</v>
      </c>
      <c r="E10398" s="11">
        <v>2172</v>
      </c>
      <c r="F10398" s="11" t="s">
        <v>33</v>
      </c>
      <c r="G10398" s="13">
        <v>147.13</v>
      </c>
      <c r="H10398" s="14">
        <f t="shared" si="1134"/>
        <v>319566.36</v>
      </c>
      <c r="I10398" s="14">
        <f>IF(F10398="GHS",H10398,H10398*Assumptions!$B$4)</f>
        <v>319566.36</v>
      </c>
      <c r="J10398" s="15" t="str">
        <f>INDEX(Assumptions!$B$8:$B$12,MATCH(B10398,Assumptions!$A$8:$A$12,0))</f>
        <v>Weighted Average</v>
      </c>
      <c r="K10398" s="16">
        <f>G10398/(1-INDEX(Assumptions!$D$8:$D$12,MATCH(B10398,Assumptions!$A$8:$A$12,0)))</f>
        <v>226.35384615384615</v>
      </c>
      <c r="L10398" s="16">
        <f t="shared" si="1135"/>
        <v>4.4138999999999999</v>
      </c>
      <c r="M10398" s="16">
        <f t="shared" si="1136"/>
        <v>11.317692307692308</v>
      </c>
      <c r="N10398" s="14">
        <f>E10398*(K10398-L10398-M10398)*IF(F10398="GHS",1,Assumptions!$B$4)</f>
        <v>457471.53535384609</v>
      </c>
      <c r="O10398" s="15">
        <f t="shared" ca="1" si="1137"/>
        <v>325</v>
      </c>
      <c r="P10398" s="15" t="str">
        <f t="shared" ca="1" si="1138"/>
        <v>181-365d</v>
      </c>
      <c r="Q10398" s="17">
        <f ca="1">IF(P10398="0-90d",0,IF(P10398="91-180d",INDEX(Assumptions!$F$8:$F$12,MATCH(B10398,Assumptions!$A$8:$A$12,0)),IF(P10398="181-365d",INDEX(Assumptions!$G$8:$G$12,MATCH(B10398,Assumptions!$A$8:$A$12,0)),INDEX(Assumptions!$H$8:$H$12,MATCH(B10398,Assumptions!$A$8:$A$12,0)))))</f>
        <v>0.35</v>
      </c>
      <c r="R10398" s="14">
        <f t="shared" ca="1" si="1139"/>
        <v>111848.226</v>
      </c>
      <c r="S10398" s="14">
        <f t="shared" ca="1" si="1140"/>
        <v>207718.13399999999</v>
      </c>
      <c r="T10398" s="11" t="s">
        <v>25</v>
      </c>
      <c r="U10398" s="18" t="s">
        <v>26</v>
      </c>
    </row>
    <row r="10399" spans="1:21" ht="15" customHeight="1" x14ac:dyDescent="0.15">
      <c r="A10399" s="10" t="s">
        <v>10447</v>
      </c>
      <c r="B10399" s="11" t="s">
        <v>31</v>
      </c>
      <c r="C10399" s="11" t="s">
        <v>63</v>
      </c>
      <c r="D10399" s="12">
        <v>46044</v>
      </c>
      <c r="E10399" s="11">
        <v>1704</v>
      </c>
      <c r="F10399" s="11" t="s">
        <v>33</v>
      </c>
      <c r="G10399" s="13">
        <v>1127.27</v>
      </c>
      <c r="H10399" s="14">
        <f t="shared" si="1134"/>
        <v>1920868.08</v>
      </c>
      <c r="I10399" s="14">
        <f>IF(F10399="GHS",H10399,H10399*Assumptions!$B$4)</f>
        <v>1920868.08</v>
      </c>
      <c r="J10399" s="15" t="str">
        <f>INDEX(Assumptions!$B$8:$B$12,MATCH(B10399,Assumptions!$A$8:$A$12,0))</f>
        <v>Weighted Average</v>
      </c>
      <c r="K10399" s="16">
        <f>G10399/(1-INDEX(Assumptions!$D$8:$D$12,MATCH(B10399,Assumptions!$A$8:$A$12,0)))</f>
        <v>1565.6527777777778</v>
      </c>
      <c r="L10399" s="16">
        <f t="shared" si="1135"/>
        <v>33.818100000000001</v>
      </c>
      <c r="M10399" s="16">
        <f t="shared" si="1136"/>
        <v>78.282638888888897</v>
      </c>
      <c r="N10399" s="14">
        <f>E10399*(K10399-L10399-M10399)*IF(F10399="GHS",1,Assumptions!$B$4)</f>
        <v>2476852.6742666666</v>
      </c>
      <c r="O10399" s="15">
        <f t="shared" ca="1" si="1137"/>
        <v>242</v>
      </c>
      <c r="P10399" s="15" t="str">
        <f t="shared" ca="1" si="1138"/>
        <v>181-365d</v>
      </c>
      <c r="Q10399" s="17">
        <f ca="1">IF(P10399="0-90d",0,IF(P10399="91-180d",INDEX(Assumptions!$F$8:$F$12,MATCH(B10399,Assumptions!$A$8:$A$12,0)),IF(P10399="181-365d",INDEX(Assumptions!$G$8:$G$12,MATCH(B10399,Assumptions!$A$8:$A$12,0)),INDEX(Assumptions!$H$8:$H$12,MATCH(B10399,Assumptions!$A$8:$A$12,0)))))</f>
        <v>0.2</v>
      </c>
      <c r="R10399" s="14">
        <f t="shared" ca="1" si="1139"/>
        <v>384173.61600000004</v>
      </c>
      <c r="S10399" s="14">
        <f t="shared" ca="1" si="1140"/>
        <v>1536694.4640000002</v>
      </c>
      <c r="T10399" s="11" t="s">
        <v>25</v>
      </c>
      <c r="U10399" s="18" t="s">
        <v>26</v>
      </c>
    </row>
    <row r="10400" spans="1:21" ht="15" customHeight="1" x14ac:dyDescent="0.15">
      <c r="A10400" s="10" t="s">
        <v>10448</v>
      </c>
      <c r="B10400" s="11" t="s">
        <v>31</v>
      </c>
      <c r="C10400" s="11" t="s">
        <v>32</v>
      </c>
      <c r="D10400" s="12">
        <v>45916</v>
      </c>
      <c r="E10400" s="11">
        <v>3771</v>
      </c>
      <c r="F10400" s="11" t="s">
        <v>33</v>
      </c>
      <c r="G10400" s="13">
        <v>2026.45</v>
      </c>
      <c r="H10400" s="14">
        <f t="shared" si="1134"/>
        <v>7641742.9500000002</v>
      </c>
      <c r="I10400" s="14">
        <f>IF(F10400="GHS",H10400,H10400*Assumptions!$B$4)</f>
        <v>7641742.9500000002</v>
      </c>
      <c r="J10400" s="15" t="str">
        <f>INDEX(Assumptions!$B$8:$B$12,MATCH(B10400,Assumptions!$A$8:$A$12,0))</f>
        <v>Weighted Average</v>
      </c>
      <c r="K10400" s="16">
        <f>G10400/(1-INDEX(Assumptions!$D$8:$D$12,MATCH(B10400,Assumptions!$A$8:$A$12,0)))</f>
        <v>2814.5138888888891</v>
      </c>
      <c r="L10400" s="16">
        <f t="shared" si="1135"/>
        <v>60.793500000000002</v>
      </c>
      <c r="M10400" s="16">
        <f t="shared" si="1136"/>
        <v>140.72569444444446</v>
      </c>
      <c r="N10400" s="14">
        <f>E10400*(K10400-L10400-M10400)*IF(F10400="GHS",1,Assumptions!$B$4)</f>
        <v>9853602.9927500002</v>
      </c>
      <c r="O10400" s="15">
        <f t="shared" ca="1" si="1137"/>
        <v>370</v>
      </c>
      <c r="P10400" s="15" t="str">
        <f t="shared" ca="1" si="1138"/>
        <v>365d+</v>
      </c>
      <c r="Q10400" s="17">
        <f ca="1">IF(P10400="0-90d",0,IF(P10400="91-180d",INDEX(Assumptions!$F$8:$F$12,MATCH(B10400,Assumptions!$A$8:$A$12,0)),IF(P10400="181-365d",INDEX(Assumptions!$G$8:$G$12,MATCH(B10400,Assumptions!$A$8:$A$12,0)),INDEX(Assumptions!$H$8:$H$12,MATCH(B10400,Assumptions!$A$8:$A$12,0)))))</f>
        <v>0.6</v>
      </c>
      <c r="R10400" s="14">
        <f t="shared" ca="1" si="1139"/>
        <v>4585045.7699999996</v>
      </c>
      <c r="S10400" s="14">
        <f t="shared" ca="1" si="1140"/>
        <v>3056697.1800000006</v>
      </c>
      <c r="T10400" s="11" t="s">
        <v>25</v>
      </c>
      <c r="U10400" s="18" t="s">
        <v>26</v>
      </c>
    </row>
    <row r="10401" spans="1:21" ht="15" customHeight="1" x14ac:dyDescent="0.15">
      <c r="A10401" s="10" t="s">
        <v>10449</v>
      </c>
      <c r="B10401" s="11" t="s">
        <v>31</v>
      </c>
      <c r="C10401" s="11" t="s">
        <v>63</v>
      </c>
      <c r="D10401" s="12">
        <v>46109</v>
      </c>
      <c r="E10401" s="11">
        <v>1472</v>
      </c>
      <c r="F10401" s="11" t="s">
        <v>33</v>
      </c>
      <c r="G10401" s="13">
        <v>1952.85</v>
      </c>
      <c r="H10401" s="14">
        <f t="shared" si="1134"/>
        <v>2874595.1999999997</v>
      </c>
      <c r="I10401" s="14">
        <f>IF(F10401="GHS",H10401,H10401*Assumptions!$B$4)</f>
        <v>2874595.1999999997</v>
      </c>
      <c r="J10401" s="15" t="str">
        <f>INDEX(Assumptions!$B$8:$B$12,MATCH(B10401,Assumptions!$A$8:$A$12,0))</f>
        <v>Weighted Average</v>
      </c>
      <c r="K10401" s="16">
        <f>G10401/(1-INDEX(Assumptions!$D$8:$D$12,MATCH(B10401,Assumptions!$A$8:$A$12,0)))</f>
        <v>2712.2916666666665</v>
      </c>
      <c r="L10401" s="16">
        <f t="shared" si="1135"/>
        <v>58.585499999999996</v>
      </c>
      <c r="M10401" s="16">
        <f t="shared" si="1136"/>
        <v>135.61458333333334</v>
      </c>
      <c r="N10401" s="14">
        <f>E10401*(K10401-L10401-M10401)*IF(F10401="GHS",1,Assumptions!$B$4)</f>
        <v>3706630.8106666659</v>
      </c>
      <c r="O10401" s="15">
        <f t="shared" ca="1" si="1137"/>
        <v>177</v>
      </c>
      <c r="P10401" s="15" t="str">
        <f t="shared" ca="1" si="1138"/>
        <v>91-180d</v>
      </c>
      <c r="Q10401" s="17">
        <f ca="1">IF(P10401="0-90d",0,IF(P10401="91-180d",INDEX(Assumptions!$F$8:$F$12,MATCH(B10401,Assumptions!$A$8:$A$12,0)),IF(P10401="181-365d",INDEX(Assumptions!$G$8:$G$12,MATCH(B10401,Assumptions!$A$8:$A$12,0)),INDEX(Assumptions!$H$8:$H$12,MATCH(B10401,Assumptions!$A$8:$A$12,0)))))</f>
        <v>0.05</v>
      </c>
      <c r="R10401" s="14">
        <f t="shared" ca="1" si="1139"/>
        <v>143729.75999999998</v>
      </c>
      <c r="S10401" s="14">
        <f t="shared" ca="1" si="1140"/>
        <v>2730865.44</v>
      </c>
      <c r="T10401" s="11" t="s">
        <v>25</v>
      </c>
      <c r="U10401" s="18" t="s">
        <v>36</v>
      </c>
    </row>
    <row r="10402" spans="1:21" ht="15" customHeight="1" x14ac:dyDescent="0.15">
      <c r="A10402" s="10" t="s">
        <v>10450</v>
      </c>
      <c r="B10402" s="11" t="s">
        <v>46</v>
      </c>
      <c r="C10402" s="11" t="s">
        <v>47</v>
      </c>
      <c r="D10402" s="12">
        <v>46037</v>
      </c>
      <c r="E10402" s="11">
        <v>2512</v>
      </c>
      <c r="F10402" s="11" t="s">
        <v>33</v>
      </c>
      <c r="G10402" s="13">
        <v>845033.96</v>
      </c>
      <c r="H10402" s="14">
        <f t="shared" si="1134"/>
        <v>2122725307.52</v>
      </c>
      <c r="I10402" s="14">
        <f>IF(F10402="GHS",H10402,H10402*Assumptions!$B$4)</f>
        <v>2122725307.52</v>
      </c>
      <c r="J10402" s="15" t="str">
        <f>INDEX(Assumptions!$B$8:$B$12,MATCH(B10402,Assumptions!$A$8:$A$12,0))</f>
        <v>Specific Identification</v>
      </c>
      <c r="K10402" s="16">
        <f>G10402/(1-INDEX(Assumptions!$D$8:$D$12,MATCH(B10402,Assumptions!$A$8:$A$12,0)))</f>
        <v>1083376.8717948718</v>
      </c>
      <c r="L10402" s="16">
        <f t="shared" si="1135"/>
        <v>25351.018799999998</v>
      </c>
      <c r="M10402" s="16">
        <f t="shared" si="1136"/>
        <v>54168.843589743592</v>
      </c>
      <c r="N10402" s="14">
        <f>E10402*(K10402-L10402-M10402)*IF(F10402="GHS",1,Assumptions!$B$4)</f>
        <v>2521688807.6256819</v>
      </c>
      <c r="O10402" s="15">
        <f t="shared" ca="1" si="1137"/>
        <v>249</v>
      </c>
      <c r="P10402" s="15" t="str">
        <f t="shared" ca="1" si="1138"/>
        <v>181-365d</v>
      </c>
      <c r="Q10402" s="17">
        <f ca="1">IF(P10402="0-90d",0,IF(P10402="91-180d",INDEX(Assumptions!$F$8:$F$12,MATCH(B10402,Assumptions!$A$8:$A$12,0)),IF(P10402="181-365d",INDEX(Assumptions!$G$8:$G$12,MATCH(B10402,Assumptions!$A$8:$A$12,0)),INDEX(Assumptions!$H$8:$H$12,MATCH(B10402,Assumptions!$A$8:$A$12,0)))))</f>
        <v>0.05</v>
      </c>
      <c r="R10402" s="14">
        <f t="shared" ca="1" si="1139"/>
        <v>106136265.376</v>
      </c>
      <c r="S10402" s="14">
        <f t="shared" ca="1" si="1140"/>
        <v>2016589042.1440001</v>
      </c>
      <c r="T10402" s="11" t="s">
        <v>25</v>
      </c>
      <c r="U10402" s="18" t="s">
        <v>26</v>
      </c>
    </row>
    <row r="10403" spans="1:21" ht="15" customHeight="1" x14ac:dyDescent="0.15">
      <c r="A10403" s="10" t="s">
        <v>10451</v>
      </c>
      <c r="B10403" s="11" t="s">
        <v>41</v>
      </c>
      <c r="C10403" s="11" t="s">
        <v>49</v>
      </c>
      <c r="D10403" s="12">
        <v>46093</v>
      </c>
      <c r="E10403" s="11">
        <v>4193</v>
      </c>
      <c r="F10403" s="11" t="s">
        <v>33</v>
      </c>
      <c r="G10403" s="13">
        <v>475.73</v>
      </c>
      <c r="H10403" s="14">
        <f t="shared" si="1134"/>
        <v>1994735.8900000001</v>
      </c>
      <c r="I10403" s="14">
        <f>IF(F10403="GHS",H10403,H10403*Assumptions!$B$4)</f>
        <v>1994735.8900000001</v>
      </c>
      <c r="J10403" s="15" t="str">
        <f>INDEX(Assumptions!$B$8:$B$12,MATCH(B10403,Assumptions!$A$8:$A$12,0))</f>
        <v>Weighted Average</v>
      </c>
      <c r="K10403" s="16">
        <f>G10403/(1-INDEX(Assumptions!$D$8:$D$12,MATCH(B10403,Assumptions!$A$8:$A$12,0)))</f>
        <v>731.89230769230767</v>
      </c>
      <c r="L10403" s="16">
        <f t="shared" si="1135"/>
        <v>14.2719</v>
      </c>
      <c r="M10403" s="16">
        <f t="shared" si="1136"/>
        <v>36.594615384615388</v>
      </c>
      <c r="N10403" s="14">
        <f>E10403*(K10403-L10403-M10403)*IF(F10403="GHS",1,Assumptions!$B$4)</f>
        <v>2855541.1471461537</v>
      </c>
      <c r="O10403" s="15">
        <f t="shared" ca="1" si="1137"/>
        <v>193</v>
      </c>
      <c r="P10403" s="15" t="str">
        <f t="shared" ca="1" si="1138"/>
        <v>181-365d</v>
      </c>
      <c r="Q10403" s="17">
        <f ca="1">IF(P10403="0-90d",0,IF(P10403="91-180d",INDEX(Assumptions!$F$8:$F$12,MATCH(B10403,Assumptions!$A$8:$A$12,0)),IF(P10403="181-365d",INDEX(Assumptions!$G$8:$G$12,MATCH(B10403,Assumptions!$A$8:$A$12,0)),INDEX(Assumptions!$H$8:$H$12,MATCH(B10403,Assumptions!$A$8:$A$12,0)))))</f>
        <v>0.35</v>
      </c>
      <c r="R10403" s="14">
        <f t="shared" ca="1" si="1139"/>
        <v>698157.56149999995</v>
      </c>
      <c r="S10403" s="14">
        <f t="shared" ca="1" si="1140"/>
        <v>1296578.3285000003</v>
      </c>
      <c r="T10403" s="11" t="s">
        <v>25</v>
      </c>
      <c r="U10403" s="18" t="s">
        <v>26</v>
      </c>
    </row>
    <row r="10404" spans="1:21" ht="15" customHeight="1" x14ac:dyDescent="0.15">
      <c r="A10404" s="10" t="s">
        <v>10452</v>
      </c>
      <c r="B10404" s="11" t="s">
        <v>28</v>
      </c>
      <c r="C10404" s="11" t="s">
        <v>55</v>
      </c>
      <c r="D10404" s="12">
        <v>45730</v>
      </c>
      <c r="E10404" s="11">
        <v>3999</v>
      </c>
      <c r="F10404" s="11" t="s">
        <v>24</v>
      </c>
      <c r="G10404" s="13">
        <v>14483.03</v>
      </c>
      <c r="H10404" s="14">
        <f t="shared" si="1134"/>
        <v>57917636.970000006</v>
      </c>
      <c r="I10404" s="14">
        <f>IF(F10404="GHS",H10404,H10404*Assumptions!$B$4)</f>
        <v>625510479.27600014</v>
      </c>
      <c r="J10404" s="15" t="str">
        <f>INDEX(Assumptions!$B$8:$B$12,MATCH(B10404,Assumptions!$A$8:$A$12,0))</f>
        <v>Fair Value Less Costs to Sell</v>
      </c>
      <c r="K10404" s="16">
        <f>G10404/(1-INDEX(Assumptions!$D$8:$D$12,MATCH(B10404,Assumptions!$A$8:$A$12,0)))</f>
        <v>16457.988636363636</v>
      </c>
      <c r="L10404" s="16">
        <f t="shared" si="1135"/>
        <v>434.49090000000001</v>
      </c>
      <c r="M10404" s="16">
        <f t="shared" si="1136"/>
        <v>822.89943181818182</v>
      </c>
      <c r="N10404" s="14">
        <f>E10404*(K10404-L10404-M10404)*IF(F10404="GHS",1,Assumptions!$B$4)</f>
        <v>656501680.29467452</v>
      </c>
      <c r="O10404" s="15">
        <f t="shared" ca="1" si="1137"/>
        <v>556</v>
      </c>
      <c r="P10404" s="15" t="str">
        <f t="shared" ca="1" si="1138"/>
        <v>365d+</v>
      </c>
      <c r="Q10404" s="17">
        <f ca="1">IF(P10404="0-90d",0,IF(P10404="91-180d",INDEX(Assumptions!$F$8:$F$12,MATCH(B10404,Assumptions!$A$8:$A$12,0)),IF(P10404="181-365d",INDEX(Assumptions!$G$8:$G$12,MATCH(B10404,Assumptions!$A$8:$A$12,0)),INDEX(Assumptions!$H$8:$H$12,MATCH(B10404,Assumptions!$A$8:$A$12,0)))))</f>
        <v>0.4</v>
      </c>
      <c r="R10404" s="14">
        <f t="shared" ca="1" si="1139"/>
        <v>250204191.71040007</v>
      </c>
      <c r="S10404" s="14">
        <f t="shared" ca="1" si="1140"/>
        <v>375306287.56560004</v>
      </c>
      <c r="T10404" s="11" t="s">
        <v>25</v>
      </c>
      <c r="U10404" s="18" t="s">
        <v>36</v>
      </c>
    </row>
    <row r="10405" spans="1:21" ht="15" customHeight="1" x14ac:dyDescent="0.15">
      <c r="A10405" s="10" t="s">
        <v>10453</v>
      </c>
      <c r="B10405" s="11" t="s">
        <v>22</v>
      </c>
      <c r="C10405" s="11" t="s">
        <v>61</v>
      </c>
      <c r="D10405" s="12">
        <v>45791</v>
      </c>
      <c r="E10405" s="11">
        <v>201</v>
      </c>
      <c r="F10405" s="11" t="s">
        <v>24</v>
      </c>
      <c r="G10405" s="13">
        <v>36611.08</v>
      </c>
      <c r="H10405" s="14">
        <f t="shared" si="1134"/>
        <v>7358827.0800000001</v>
      </c>
      <c r="I10405" s="14">
        <f>IF(F10405="GHS",H10405,H10405*Assumptions!$B$4)</f>
        <v>79475332.464000002</v>
      </c>
      <c r="J10405" s="15" t="str">
        <f>INDEX(Assumptions!$B$8:$B$12,MATCH(B10405,Assumptions!$A$8:$A$12,0))</f>
        <v>FIFO</v>
      </c>
      <c r="K10405" s="16">
        <f>G10405/(1-INDEX(Assumptions!$D$8:$D$12,MATCH(B10405,Assumptions!$A$8:$A$12,0)))</f>
        <v>44647.658536585368</v>
      </c>
      <c r="L10405" s="16">
        <f t="shared" si="1135"/>
        <v>1098.3324</v>
      </c>
      <c r="M10405" s="16">
        <f t="shared" si="1136"/>
        <v>2232.3829268292684</v>
      </c>
      <c r="N10405" s="14">
        <f>E10405*(K10405-L10405-M10405)*IF(F10405="GHS",1,Assumptions!$B$4)</f>
        <v>89690820.319738552</v>
      </c>
      <c r="O10405" s="15">
        <f t="shared" ca="1" si="1137"/>
        <v>495</v>
      </c>
      <c r="P10405" s="15" t="str">
        <f t="shared" ca="1" si="1138"/>
        <v>365d+</v>
      </c>
      <c r="Q10405" s="17">
        <f ca="1">IF(P10405="0-90d",0,IF(P10405="91-180d",INDEX(Assumptions!$F$8:$F$12,MATCH(B10405,Assumptions!$A$8:$A$12,0)),IF(P10405="181-365d",INDEX(Assumptions!$G$8:$G$12,MATCH(B10405,Assumptions!$A$8:$A$12,0)),INDEX(Assumptions!$H$8:$H$12,MATCH(B10405,Assumptions!$A$8:$A$12,0)))))</f>
        <v>0.5</v>
      </c>
      <c r="R10405" s="14">
        <f t="shared" ca="1" si="1139"/>
        <v>39737666.232000001</v>
      </c>
      <c r="S10405" s="14">
        <f t="shared" si="1140"/>
        <v>0</v>
      </c>
      <c r="T10405" s="11" t="s">
        <v>39</v>
      </c>
      <c r="U10405" s="18" t="s">
        <v>26</v>
      </c>
    </row>
    <row r="10406" spans="1:21" ht="15" customHeight="1" x14ac:dyDescent="0.15">
      <c r="A10406" s="10" t="s">
        <v>10454</v>
      </c>
      <c r="B10406" s="11" t="s">
        <v>28</v>
      </c>
      <c r="C10406" s="11" t="s">
        <v>29</v>
      </c>
      <c r="D10406" s="12">
        <v>46029</v>
      </c>
      <c r="E10406" s="11">
        <v>1988</v>
      </c>
      <c r="F10406" s="11" t="s">
        <v>24</v>
      </c>
      <c r="G10406" s="13">
        <v>10660.76</v>
      </c>
      <c r="H10406" s="14">
        <f t="shared" si="1134"/>
        <v>21193590.879999999</v>
      </c>
      <c r="I10406" s="14">
        <f>IF(F10406="GHS",H10406,H10406*Assumptions!$B$4)</f>
        <v>228890781.50400001</v>
      </c>
      <c r="J10406" s="15" t="str">
        <f>INDEX(Assumptions!$B$8:$B$12,MATCH(B10406,Assumptions!$A$8:$A$12,0))</f>
        <v>Fair Value Less Costs to Sell</v>
      </c>
      <c r="K10406" s="16">
        <f>G10406/(1-INDEX(Assumptions!$D$8:$D$12,MATCH(B10406,Assumptions!$A$8:$A$12,0)))</f>
        <v>12114.5</v>
      </c>
      <c r="L10406" s="16">
        <f t="shared" si="1135"/>
        <v>319.82279999999997</v>
      </c>
      <c r="M10406" s="16">
        <f t="shared" si="1136"/>
        <v>605.72500000000002</v>
      </c>
      <c r="N10406" s="14">
        <f>E10406*(K10406-L10406-M10406)*IF(F10406="GHS",1,Assumptions!$B$4)</f>
        <v>240231279.31488001</v>
      </c>
      <c r="O10406" s="15">
        <f t="shared" ca="1" si="1137"/>
        <v>257</v>
      </c>
      <c r="P10406" s="15" t="str">
        <f t="shared" ca="1" si="1138"/>
        <v>181-365d</v>
      </c>
      <c r="Q10406" s="17">
        <f ca="1">IF(P10406="0-90d",0,IF(P10406="91-180d",INDEX(Assumptions!$F$8:$F$12,MATCH(B10406,Assumptions!$A$8:$A$12,0)),IF(P10406="181-365d",INDEX(Assumptions!$G$8:$G$12,MATCH(B10406,Assumptions!$A$8:$A$12,0)),INDEX(Assumptions!$H$8:$H$12,MATCH(B10406,Assumptions!$A$8:$A$12,0)))))</f>
        <v>0.1</v>
      </c>
      <c r="R10406" s="14">
        <f t="shared" ca="1" si="1139"/>
        <v>22889078.150400002</v>
      </c>
      <c r="S10406" s="14">
        <f t="shared" ca="1" si="1140"/>
        <v>206001703.3536</v>
      </c>
      <c r="T10406" s="11" t="s">
        <v>50</v>
      </c>
      <c r="U10406" s="18" t="s">
        <v>26</v>
      </c>
    </row>
    <row r="10407" spans="1:21" ht="15" customHeight="1" x14ac:dyDescent="0.15">
      <c r="A10407" s="10" t="s">
        <v>10455</v>
      </c>
      <c r="B10407" s="11" t="s">
        <v>22</v>
      </c>
      <c r="C10407" s="11" t="s">
        <v>23</v>
      </c>
      <c r="D10407" s="12">
        <v>46171</v>
      </c>
      <c r="E10407" s="11">
        <v>114</v>
      </c>
      <c r="F10407" s="11" t="s">
        <v>24</v>
      </c>
      <c r="G10407" s="13">
        <v>48265.279999999999</v>
      </c>
      <c r="H10407" s="14">
        <f t="shared" si="1134"/>
        <v>5502241.9199999999</v>
      </c>
      <c r="I10407" s="14">
        <f>IF(F10407="GHS",H10407,H10407*Assumptions!$B$4)</f>
        <v>59424212.736000001</v>
      </c>
      <c r="J10407" s="15" t="str">
        <f>INDEX(Assumptions!$B$8:$B$12,MATCH(B10407,Assumptions!$A$8:$A$12,0))</f>
        <v>FIFO</v>
      </c>
      <c r="K10407" s="16">
        <f>G10407/(1-INDEX(Assumptions!$D$8:$D$12,MATCH(B10407,Assumptions!$A$8:$A$12,0)))</f>
        <v>58860.097560975606</v>
      </c>
      <c r="L10407" s="16">
        <f t="shared" si="1135"/>
        <v>1447.9584</v>
      </c>
      <c r="M10407" s="16">
        <f t="shared" si="1136"/>
        <v>2943.0048780487805</v>
      </c>
      <c r="N10407" s="14">
        <f>E10407*(K10407-L10407-M10407)*IF(F10407="GHS",1,Assumptions!$B$4)</f>
        <v>67062398.129139513</v>
      </c>
      <c r="O10407" s="15">
        <f t="shared" ca="1" si="1137"/>
        <v>115</v>
      </c>
      <c r="P10407" s="15" t="str">
        <f t="shared" ca="1" si="1138"/>
        <v>91-180d</v>
      </c>
      <c r="Q10407" s="17">
        <f ca="1">IF(P10407="0-90d",0,IF(P10407="91-180d",INDEX(Assumptions!$F$8:$F$12,MATCH(B10407,Assumptions!$A$8:$A$12,0)),IF(P10407="181-365d",INDEX(Assumptions!$G$8:$G$12,MATCH(B10407,Assumptions!$A$8:$A$12,0)),INDEX(Assumptions!$H$8:$H$12,MATCH(B10407,Assumptions!$A$8:$A$12,0)))))</f>
        <v>0.03</v>
      </c>
      <c r="R10407" s="14">
        <f t="shared" ca="1" si="1139"/>
        <v>1782726.3820799999</v>
      </c>
      <c r="S10407" s="14">
        <f t="shared" ca="1" si="1140"/>
        <v>57641486.353919998</v>
      </c>
      <c r="T10407" s="11" t="s">
        <v>25</v>
      </c>
      <c r="U10407" s="18" t="s">
        <v>26</v>
      </c>
    </row>
    <row r="10408" spans="1:21" ht="15" customHeight="1" x14ac:dyDescent="0.15">
      <c r="A10408" s="10" t="s">
        <v>10456</v>
      </c>
      <c r="B10408" s="11" t="s">
        <v>31</v>
      </c>
      <c r="C10408" s="11" t="s">
        <v>63</v>
      </c>
      <c r="D10408" s="12">
        <v>45939</v>
      </c>
      <c r="E10408" s="11">
        <v>4926</v>
      </c>
      <c r="F10408" s="11" t="s">
        <v>33</v>
      </c>
      <c r="G10408" s="13">
        <v>1120.54</v>
      </c>
      <c r="H10408" s="14">
        <f t="shared" si="1134"/>
        <v>5519780.04</v>
      </c>
      <c r="I10408" s="14">
        <f>IF(F10408="GHS",H10408,H10408*Assumptions!$B$4)</f>
        <v>5519780.04</v>
      </c>
      <c r="J10408" s="15" t="str">
        <f>INDEX(Assumptions!$B$8:$B$12,MATCH(B10408,Assumptions!$A$8:$A$12,0))</f>
        <v>Weighted Average</v>
      </c>
      <c r="K10408" s="16">
        <f>G10408/(1-INDEX(Assumptions!$D$8:$D$12,MATCH(B10408,Assumptions!$A$8:$A$12,0)))</f>
        <v>1556.3055555555557</v>
      </c>
      <c r="L10408" s="16">
        <f t="shared" si="1135"/>
        <v>33.616199999999999</v>
      </c>
      <c r="M10408" s="16">
        <f t="shared" si="1136"/>
        <v>77.815277777777794</v>
      </c>
      <c r="N10408" s="14">
        <f>E10408*(K10408-L10408-M10408)*IF(F10408="GHS",1,Assumptions!$B$4)</f>
        <v>7117449.7071333341</v>
      </c>
      <c r="O10408" s="15">
        <f t="shared" ca="1" si="1137"/>
        <v>347</v>
      </c>
      <c r="P10408" s="15" t="str">
        <f t="shared" ca="1" si="1138"/>
        <v>181-365d</v>
      </c>
      <c r="Q10408" s="17">
        <f ca="1">IF(P10408="0-90d",0,IF(P10408="91-180d",INDEX(Assumptions!$F$8:$F$12,MATCH(B10408,Assumptions!$A$8:$A$12,0)),IF(P10408="181-365d",INDEX(Assumptions!$G$8:$G$12,MATCH(B10408,Assumptions!$A$8:$A$12,0)),INDEX(Assumptions!$H$8:$H$12,MATCH(B10408,Assumptions!$A$8:$A$12,0)))))</f>
        <v>0.2</v>
      </c>
      <c r="R10408" s="14">
        <f t="shared" ca="1" si="1139"/>
        <v>1103956.0080000001</v>
      </c>
      <c r="S10408" s="14">
        <f t="shared" ca="1" si="1140"/>
        <v>4415824.0319999997</v>
      </c>
      <c r="T10408" s="11" t="s">
        <v>25</v>
      </c>
      <c r="U10408" s="18" t="s">
        <v>26</v>
      </c>
    </row>
    <row r="10409" spans="1:21" ht="15" customHeight="1" x14ac:dyDescent="0.15">
      <c r="A10409" s="10" t="s">
        <v>10457</v>
      </c>
      <c r="B10409" s="11" t="s">
        <v>46</v>
      </c>
      <c r="C10409" s="11" t="s">
        <v>119</v>
      </c>
      <c r="D10409" s="12">
        <v>45867</v>
      </c>
      <c r="E10409" s="11">
        <v>3460</v>
      </c>
      <c r="F10409" s="11" t="s">
        <v>33</v>
      </c>
      <c r="G10409" s="13">
        <v>440322.44</v>
      </c>
      <c r="H10409" s="14">
        <f t="shared" si="1134"/>
        <v>1523515642.4000001</v>
      </c>
      <c r="I10409" s="14">
        <f>IF(F10409="GHS",H10409,H10409*Assumptions!$B$4)</f>
        <v>1523515642.4000001</v>
      </c>
      <c r="J10409" s="15" t="str">
        <f>INDEX(Assumptions!$B$8:$B$12,MATCH(B10409,Assumptions!$A$8:$A$12,0))</f>
        <v>Specific Identification</v>
      </c>
      <c r="K10409" s="16">
        <f>G10409/(1-INDEX(Assumptions!$D$8:$D$12,MATCH(B10409,Assumptions!$A$8:$A$12,0)))</f>
        <v>564515.94871794875</v>
      </c>
      <c r="L10409" s="16">
        <f t="shared" si="1135"/>
        <v>13209.673199999999</v>
      </c>
      <c r="M10409" s="16">
        <f t="shared" si="1136"/>
        <v>28225.797435897439</v>
      </c>
      <c r="N10409" s="14">
        <f>E10409*(K10409-L10409-M10409)*IF(F10409="GHS",1,Assumptions!$B$4)</f>
        <v>1809858454.1638975</v>
      </c>
      <c r="O10409" s="15">
        <f t="shared" ca="1" si="1137"/>
        <v>419</v>
      </c>
      <c r="P10409" s="15" t="str">
        <f t="shared" ca="1" si="1138"/>
        <v>365d+</v>
      </c>
      <c r="Q10409" s="17">
        <f ca="1">IF(P10409="0-90d",0,IF(P10409="91-180d",INDEX(Assumptions!$F$8:$F$12,MATCH(B10409,Assumptions!$A$8:$A$12,0)),IF(P10409="181-365d",INDEX(Assumptions!$G$8:$G$12,MATCH(B10409,Assumptions!$A$8:$A$12,0)),INDEX(Assumptions!$H$8:$H$12,MATCH(B10409,Assumptions!$A$8:$A$12,0)))))</f>
        <v>0.15</v>
      </c>
      <c r="R10409" s="14">
        <f t="shared" ca="1" si="1139"/>
        <v>228527346.36000001</v>
      </c>
      <c r="S10409" s="14">
        <f t="shared" ca="1" si="1140"/>
        <v>1294988296.04</v>
      </c>
      <c r="T10409" s="11" t="s">
        <v>25</v>
      </c>
      <c r="U10409" s="18" t="s">
        <v>26</v>
      </c>
    </row>
    <row r="10410" spans="1:21" ht="15" customHeight="1" x14ac:dyDescent="0.15">
      <c r="A10410" s="10" t="s">
        <v>10458</v>
      </c>
      <c r="B10410" s="11" t="s">
        <v>46</v>
      </c>
      <c r="C10410" s="11" t="s">
        <v>52</v>
      </c>
      <c r="D10410" s="12">
        <v>45993</v>
      </c>
      <c r="E10410" s="11">
        <v>4289</v>
      </c>
      <c r="F10410" s="11" t="s">
        <v>33</v>
      </c>
      <c r="G10410" s="13">
        <v>297249.65000000002</v>
      </c>
      <c r="H10410" s="14">
        <f t="shared" si="1134"/>
        <v>1274903748.8500001</v>
      </c>
      <c r="I10410" s="14">
        <f>IF(F10410="GHS",H10410,H10410*Assumptions!$B$4)</f>
        <v>1274903748.8500001</v>
      </c>
      <c r="J10410" s="15" t="str">
        <f>INDEX(Assumptions!$B$8:$B$12,MATCH(B10410,Assumptions!$A$8:$A$12,0))</f>
        <v>Specific Identification</v>
      </c>
      <c r="K10410" s="16">
        <f>G10410/(1-INDEX(Assumptions!$D$8:$D$12,MATCH(B10410,Assumptions!$A$8:$A$12,0)))</f>
        <v>381089.29487179487</v>
      </c>
      <c r="L10410" s="16">
        <f t="shared" si="1135"/>
        <v>8917.4894999999997</v>
      </c>
      <c r="M10410" s="16">
        <f t="shared" si="1136"/>
        <v>19054.464743589746</v>
      </c>
      <c r="N10410" s="14">
        <f>E10410*(K10410-L10410-M10410)*IF(F10410="GHS",1,Assumptions!$B$4)</f>
        <v>1514520273.9543717</v>
      </c>
      <c r="O10410" s="15">
        <f t="shared" ca="1" si="1137"/>
        <v>293</v>
      </c>
      <c r="P10410" s="15" t="str">
        <f t="shared" ca="1" si="1138"/>
        <v>181-365d</v>
      </c>
      <c r="Q10410" s="17">
        <f ca="1">IF(P10410="0-90d",0,IF(P10410="91-180d",INDEX(Assumptions!$F$8:$F$12,MATCH(B10410,Assumptions!$A$8:$A$12,0)),IF(P10410="181-365d",INDEX(Assumptions!$G$8:$G$12,MATCH(B10410,Assumptions!$A$8:$A$12,0)),INDEX(Assumptions!$H$8:$H$12,MATCH(B10410,Assumptions!$A$8:$A$12,0)))))</f>
        <v>0.05</v>
      </c>
      <c r="R10410" s="14">
        <f t="shared" ca="1" si="1139"/>
        <v>63745187.44250001</v>
      </c>
      <c r="S10410" s="14">
        <f t="shared" ca="1" si="1140"/>
        <v>1211158561.4075</v>
      </c>
      <c r="T10410" s="11" t="s">
        <v>25</v>
      </c>
      <c r="U10410" s="18" t="s">
        <v>26</v>
      </c>
    </row>
    <row r="10411" spans="1:21" ht="15" customHeight="1" x14ac:dyDescent="0.15">
      <c r="A10411" s="10" t="s">
        <v>10459</v>
      </c>
      <c r="B10411" s="11" t="s">
        <v>22</v>
      </c>
      <c r="C10411" s="11" t="s">
        <v>81</v>
      </c>
      <c r="D10411" s="12">
        <v>46124</v>
      </c>
      <c r="E10411" s="11">
        <v>151</v>
      </c>
      <c r="F10411" s="11" t="s">
        <v>24</v>
      </c>
      <c r="G10411" s="13">
        <v>20322.12</v>
      </c>
      <c r="H10411" s="14">
        <f t="shared" si="1134"/>
        <v>3068640.1199999996</v>
      </c>
      <c r="I10411" s="14">
        <f>IF(F10411="GHS",H10411,H10411*Assumptions!$B$4)</f>
        <v>33141313.296</v>
      </c>
      <c r="J10411" s="15" t="str">
        <f>INDEX(Assumptions!$B$8:$B$12,MATCH(B10411,Assumptions!$A$8:$A$12,0))</f>
        <v>FIFO</v>
      </c>
      <c r="K10411" s="16">
        <f>G10411/(1-INDEX(Assumptions!$D$8:$D$12,MATCH(B10411,Assumptions!$A$8:$A$12,0)))</f>
        <v>24783.073170731703</v>
      </c>
      <c r="L10411" s="16">
        <f t="shared" si="1135"/>
        <v>609.66359999999997</v>
      </c>
      <c r="M10411" s="16">
        <f t="shared" si="1136"/>
        <v>1239.1536585365852</v>
      </c>
      <c r="N10411" s="14">
        <f>E10411*(K10411-L10411-M10411)*IF(F10411="GHS",1,Assumptions!$B$4)</f>
        <v>37401184.541607797</v>
      </c>
      <c r="O10411" s="15">
        <f t="shared" ca="1" si="1137"/>
        <v>162</v>
      </c>
      <c r="P10411" s="15" t="str">
        <f t="shared" ca="1" si="1138"/>
        <v>91-180d</v>
      </c>
      <c r="Q10411" s="17">
        <f ca="1">IF(P10411="0-90d",0,IF(P10411="91-180d",INDEX(Assumptions!$F$8:$F$12,MATCH(B10411,Assumptions!$A$8:$A$12,0)),IF(P10411="181-365d",INDEX(Assumptions!$G$8:$G$12,MATCH(B10411,Assumptions!$A$8:$A$12,0)),INDEX(Assumptions!$H$8:$H$12,MATCH(B10411,Assumptions!$A$8:$A$12,0)))))</f>
        <v>0.03</v>
      </c>
      <c r="R10411" s="14">
        <f t="shared" ca="1" si="1139"/>
        <v>994239.39887999999</v>
      </c>
      <c r="S10411" s="14">
        <f t="shared" ca="1" si="1140"/>
        <v>32147073.897119999</v>
      </c>
      <c r="T10411" s="11" t="s">
        <v>25</v>
      </c>
      <c r="U10411" s="18" t="s">
        <v>26</v>
      </c>
    </row>
    <row r="10412" spans="1:21" ht="15" customHeight="1" x14ac:dyDescent="0.15">
      <c r="A10412" s="10" t="s">
        <v>10460</v>
      </c>
      <c r="B10412" s="11" t="s">
        <v>41</v>
      </c>
      <c r="C10412" s="11" t="s">
        <v>42</v>
      </c>
      <c r="D10412" s="12">
        <v>46180</v>
      </c>
      <c r="E10412" s="11">
        <v>4547</v>
      </c>
      <c r="F10412" s="11" t="s">
        <v>33</v>
      </c>
      <c r="G10412" s="13">
        <v>319.85000000000002</v>
      </c>
      <c r="H10412" s="14">
        <f t="shared" si="1134"/>
        <v>1454357.9500000002</v>
      </c>
      <c r="I10412" s="14">
        <f>IF(F10412="GHS",H10412,H10412*Assumptions!$B$4)</f>
        <v>1454357.9500000002</v>
      </c>
      <c r="J10412" s="15" t="str">
        <f>INDEX(Assumptions!$B$8:$B$12,MATCH(B10412,Assumptions!$A$8:$A$12,0))</f>
        <v>Weighted Average</v>
      </c>
      <c r="K10412" s="16">
        <f>G10412/(1-INDEX(Assumptions!$D$8:$D$12,MATCH(B10412,Assumptions!$A$8:$A$12,0)))</f>
        <v>492.07692307692309</v>
      </c>
      <c r="L10412" s="16">
        <f t="shared" si="1135"/>
        <v>9.5954999999999995</v>
      </c>
      <c r="M10412" s="16">
        <f t="shared" si="1136"/>
        <v>24.603846153846156</v>
      </c>
      <c r="N10412" s="14">
        <f>E10412*(K10412-L10412-M10412)*IF(F10412="GHS",1,Assumptions!$B$4)</f>
        <v>2081969.3422692306</v>
      </c>
      <c r="O10412" s="15">
        <f t="shared" ca="1" si="1137"/>
        <v>106</v>
      </c>
      <c r="P10412" s="15" t="str">
        <f t="shared" ca="1" si="1138"/>
        <v>91-180d</v>
      </c>
      <c r="Q10412" s="17">
        <f ca="1">IF(P10412="0-90d",0,IF(P10412="91-180d",INDEX(Assumptions!$F$8:$F$12,MATCH(B10412,Assumptions!$A$8:$A$12,0)),IF(P10412="181-365d",INDEX(Assumptions!$G$8:$G$12,MATCH(B10412,Assumptions!$A$8:$A$12,0)),INDEX(Assumptions!$H$8:$H$12,MATCH(B10412,Assumptions!$A$8:$A$12,0)))))</f>
        <v>0.1</v>
      </c>
      <c r="R10412" s="14">
        <f t="shared" ca="1" si="1139"/>
        <v>145435.79500000001</v>
      </c>
      <c r="S10412" s="14">
        <f t="shared" ca="1" si="1140"/>
        <v>1308922.1550000003</v>
      </c>
      <c r="T10412" s="11" t="s">
        <v>25</v>
      </c>
      <c r="U10412" s="18" t="s">
        <v>26</v>
      </c>
    </row>
    <row r="10413" spans="1:21" ht="15" customHeight="1" x14ac:dyDescent="0.15">
      <c r="A10413" s="10" t="s">
        <v>10461</v>
      </c>
      <c r="B10413" s="11" t="s">
        <v>31</v>
      </c>
      <c r="C10413" s="11" t="s">
        <v>63</v>
      </c>
      <c r="D10413" s="12">
        <v>46121</v>
      </c>
      <c r="E10413" s="11">
        <v>4355</v>
      </c>
      <c r="F10413" s="11" t="s">
        <v>33</v>
      </c>
      <c r="G10413" s="13">
        <v>6382.47</v>
      </c>
      <c r="H10413" s="14">
        <f t="shared" si="1134"/>
        <v>27795656.850000001</v>
      </c>
      <c r="I10413" s="14">
        <f>IF(F10413="GHS",H10413,H10413*Assumptions!$B$4)</f>
        <v>27795656.850000001</v>
      </c>
      <c r="J10413" s="15" t="str">
        <f>INDEX(Assumptions!$B$8:$B$12,MATCH(B10413,Assumptions!$A$8:$A$12,0))</f>
        <v>Weighted Average</v>
      </c>
      <c r="K10413" s="16">
        <f>G10413/(1-INDEX(Assumptions!$D$8:$D$12,MATCH(B10413,Assumptions!$A$8:$A$12,0)))</f>
        <v>8864.5416666666679</v>
      </c>
      <c r="L10413" s="16">
        <f t="shared" si="1135"/>
        <v>191.47409999999999</v>
      </c>
      <c r="M10413" s="16">
        <f t="shared" si="1136"/>
        <v>443.22708333333344</v>
      </c>
      <c r="N10413" s="14">
        <f>E10413*(K10413-L10413-M10413)*IF(F10413="GHS",1,Assumptions!$B$4)</f>
        <v>35840955.304916672</v>
      </c>
      <c r="O10413" s="15">
        <f t="shared" ca="1" si="1137"/>
        <v>165</v>
      </c>
      <c r="P10413" s="15" t="str">
        <f t="shared" ca="1" si="1138"/>
        <v>91-180d</v>
      </c>
      <c r="Q10413" s="17">
        <f ca="1">IF(P10413="0-90d",0,IF(P10413="91-180d",INDEX(Assumptions!$F$8:$F$12,MATCH(B10413,Assumptions!$A$8:$A$12,0)),IF(P10413="181-365d",INDEX(Assumptions!$G$8:$G$12,MATCH(B10413,Assumptions!$A$8:$A$12,0)),INDEX(Assumptions!$H$8:$H$12,MATCH(B10413,Assumptions!$A$8:$A$12,0)))))</f>
        <v>0.05</v>
      </c>
      <c r="R10413" s="14">
        <f t="shared" ca="1" si="1139"/>
        <v>1389782.8425000003</v>
      </c>
      <c r="S10413" s="14">
        <f t="shared" ca="1" si="1140"/>
        <v>26405874.0075</v>
      </c>
      <c r="T10413" s="11" t="s">
        <v>25</v>
      </c>
      <c r="U10413" s="18" t="s">
        <v>26</v>
      </c>
    </row>
    <row r="10414" spans="1:21" ht="15" customHeight="1" x14ac:dyDescent="0.15">
      <c r="A10414" s="10" t="s">
        <v>10462</v>
      </c>
      <c r="B10414" s="11" t="s">
        <v>28</v>
      </c>
      <c r="C10414" s="11" t="s">
        <v>55</v>
      </c>
      <c r="D10414" s="12">
        <v>45754</v>
      </c>
      <c r="E10414" s="11">
        <v>2762</v>
      </c>
      <c r="F10414" s="11" t="s">
        <v>24</v>
      </c>
      <c r="G10414" s="13">
        <v>4970.76</v>
      </c>
      <c r="H10414" s="14">
        <f t="shared" si="1134"/>
        <v>13729239.120000001</v>
      </c>
      <c r="I10414" s="14">
        <f>IF(F10414="GHS",H10414,H10414*Assumptions!$B$4)</f>
        <v>148275782.49600002</v>
      </c>
      <c r="J10414" s="15" t="str">
        <f>INDEX(Assumptions!$B$8:$B$12,MATCH(B10414,Assumptions!$A$8:$A$12,0))</f>
        <v>Fair Value Less Costs to Sell</v>
      </c>
      <c r="K10414" s="16">
        <f>G10414/(1-INDEX(Assumptions!$D$8:$D$12,MATCH(B10414,Assumptions!$A$8:$A$12,0)))</f>
        <v>5648.590909090909</v>
      </c>
      <c r="L10414" s="16">
        <f t="shared" si="1135"/>
        <v>149.12280000000001</v>
      </c>
      <c r="M10414" s="16">
        <f t="shared" si="1136"/>
        <v>282.42954545454546</v>
      </c>
      <c r="N10414" s="14">
        <f>E10414*(K10414-L10414-M10414)*IF(F10414="GHS",1,Assumptions!$B$4)</f>
        <v>155622173.53784728</v>
      </c>
      <c r="O10414" s="15">
        <f t="shared" ca="1" si="1137"/>
        <v>532</v>
      </c>
      <c r="P10414" s="15" t="str">
        <f t="shared" ca="1" si="1138"/>
        <v>365d+</v>
      </c>
      <c r="Q10414" s="17">
        <f ca="1">IF(P10414="0-90d",0,IF(P10414="91-180d",INDEX(Assumptions!$F$8:$F$12,MATCH(B10414,Assumptions!$A$8:$A$12,0)),IF(P10414="181-365d",INDEX(Assumptions!$G$8:$G$12,MATCH(B10414,Assumptions!$A$8:$A$12,0)),INDEX(Assumptions!$H$8:$H$12,MATCH(B10414,Assumptions!$A$8:$A$12,0)))))</f>
        <v>0.4</v>
      </c>
      <c r="R10414" s="14">
        <f t="shared" ca="1" si="1139"/>
        <v>59310312.99840001</v>
      </c>
      <c r="S10414" s="14">
        <f t="shared" ca="1" si="1140"/>
        <v>88965469.497600019</v>
      </c>
      <c r="T10414" s="11" t="s">
        <v>25</v>
      </c>
      <c r="U10414" s="18" t="s">
        <v>26</v>
      </c>
    </row>
    <row r="10415" spans="1:21" ht="15" customHeight="1" x14ac:dyDescent="0.15">
      <c r="A10415" s="10" t="s">
        <v>10463</v>
      </c>
      <c r="B10415" s="11" t="s">
        <v>41</v>
      </c>
      <c r="C10415" s="11" t="s">
        <v>42</v>
      </c>
      <c r="D10415" s="12">
        <v>45946</v>
      </c>
      <c r="E10415" s="11">
        <v>3585</v>
      </c>
      <c r="F10415" s="11" t="s">
        <v>33</v>
      </c>
      <c r="G10415" s="13">
        <v>418.66</v>
      </c>
      <c r="H10415" s="14">
        <f t="shared" si="1134"/>
        <v>1500896.1</v>
      </c>
      <c r="I10415" s="14">
        <f>IF(F10415="GHS",H10415,H10415*Assumptions!$B$4)</f>
        <v>1500896.1</v>
      </c>
      <c r="J10415" s="15" t="str">
        <f>INDEX(Assumptions!$B$8:$B$12,MATCH(B10415,Assumptions!$A$8:$A$12,0))</f>
        <v>Weighted Average</v>
      </c>
      <c r="K10415" s="16">
        <f>G10415/(1-INDEX(Assumptions!$D$8:$D$12,MATCH(B10415,Assumptions!$A$8:$A$12,0)))</f>
        <v>644.09230769230771</v>
      </c>
      <c r="L10415" s="16">
        <f t="shared" si="1135"/>
        <v>12.559800000000001</v>
      </c>
      <c r="M10415" s="16">
        <f t="shared" si="1136"/>
        <v>32.204615384615387</v>
      </c>
      <c r="N10415" s="14">
        <f>E10415*(K10415-L10415-M10415)*IF(F10415="GHS",1,Assumptions!$B$4)</f>
        <v>2148590.4939230769</v>
      </c>
      <c r="O10415" s="15">
        <f t="shared" ca="1" si="1137"/>
        <v>340</v>
      </c>
      <c r="P10415" s="15" t="str">
        <f t="shared" ca="1" si="1138"/>
        <v>181-365d</v>
      </c>
      <c r="Q10415" s="17">
        <f ca="1">IF(P10415="0-90d",0,IF(P10415="91-180d",INDEX(Assumptions!$F$8:$F$12,MATCH(B10415,Assumptions!$A$8:$A$12,0)),IF(P10415="181-365d",INDEX(Assumptions!$G$8:$G$12,MATCH(B10415,Assumptions!$A$8:$A$12,0)),INDEX(Assumptions!$H$8:$H$12,MATCH(B10415,Assumptions!$A$8:$A$12,0)))))</f>
        <v>0.35</v>
      </c>
      <c r="R10415" s="14">
        <f t="shared" ca="1" si="1139"/>
        <v>525313.63500000001</v>
      </c>
      <c r="S10415" s="14">
        <f t="shared" ca="1" si="1140"/>
        <v>975582.46500000008</v>
      </c>
      <c r="T10415" s="11" t="s">
        <v>25</v>
      </c>
      <c r="U10415" s="18" t="s">
        <v>36</v>
      </c>
    </row>
    <row r="10416" spans="1:21" ht="15" customHeight="1" x14ac:dyDescent="0.15">
      <c r="A10416" s="10" t="s">
        <v>10464</v>
      </c>
      <c r="B10416" s="11" t="s">
        <v>41</v>
      </c>
      <c r="C10416" s="11" t="s">
        <v>44</v>
      </c>
      <c r="D10416" s="12">
        <v>46155</v>
      </c>
      <c r="E10416" s="11">
        <v>1752</v>
      </c>
      <c r="F10416" s="11" t="s">
        <v>33</v>
      </c>
      <c r="G10416" s="13">
        <v>266.73</v>
      </c>
      <c r="H10416" s="14">
        <f t="shared" si="1134"/>
        <v>467310.96</v>
      </c>
      <c r="I10416" s="14">
        <f>IF(F10416="GHS",H10416,H10416*Assumptions!$B$4)</f>
        <v>467310.96</v>
      </c>
      <c r="J10416" s="15" t="str">
        <f>INDEX(Assumptions!$B$8:$B$12,MATCH(B10416,Assumptions!$A$8:$A$12,0))</f>
        <v>Weighted Average</v>
      </c>
      <c r="K10416" s="16">
        <f>G10416/(1-INDEX(Assumptions!$D$8:$D$12,MATCH(B10416,Assumptions!$A$8:$A$12,0)))</f>
        <v>410.35384615384618</v>
      </c>
      <c r="L10416" s="16">
        <f t="shared" si="1135"/>
        <v>8.0019000000000009</v>
      </c>
      <c r="M10416" s="16">
        <f t="shared" si="1136"/>
        <v>20.517692307692311</v>
      </c>
      <c r="N10416" s="14">
        <f>E10416*(K10416-L10416-M10416)*IF(F10416="GHS",1,Assumptions!$B$4)</f>
        <v>668973.61273846158</v>
      </c>
      <c r="O10416" s="15">
        <f t="shared" ca="1" si="1137"/>
        <v>131</v>
      </c>
      <c r="P10416" s="15" t="str">
        <f t="shared" ca="1" si="1138"/>
        <v>91-180d</v>
      </c>
      <c r="Q10416" s="17">
        <f ca="1">IF(P10416="0-90d",0,IF(P10416="91-180d",INDEX(Assumptions!$F$8:$F$12,MATCH(B10416,Assumptions!$A$8:$A$12,0)),IF(P10416="181-365d",INDEX(Assumptions!$G$8:$G$12,MATCH(B10416,Assumptions!$A$8:$A$12,0)),INDEX(Assumptions!$H$8:$H$12,MATCH(B10416,Assumptions!$A$8:$A$12,0)))))</f>
        <v>0.1</v>
      </c>
      <c r="R10416" s="14">
        <f t="shared" ca="1" si="1139"/>
        <v>46731.096000000005</v>
      </c>
      <c r="S10416" s="14">
        <f t="shared" si="1140"/>
        <v>0</v>
      </c>
      <c r="T10416" s="11" t="s">
        <v>39</v>
      </c>
      <c r="U10416" s="18" t="s">
        <v>26</v>
      </c>
    </row>
    <row r="10417" spans="1:21" ht="15" customHeight="1" x14ac:dyDescent="0.15">
      <c r="A10417" s="10" t="s">
        <v>10465</v>
      </c>
      <c r="B10417" s="11" t="s">
        <v>41</v>
      </c>
      <c r="C10417" s="11" t="s">
        <v>49</v>
      </c>
      <c r="D10417" s="12">
        <v>46219</v>
      </c>
      <c r="E10417" s="11">
        <v>3234</v>
      </c>
      <c r="F10417" s="11" t="s">
        <v>33</v>
      </c>
      <c r="G10417" s="13">
        <v>797.52</v>
      </c>
      <c r="H10417" s="14">
        <f t="shared" si="1134"/>
        <v>2579179.6800000002</v>
      </c>
      <c r="I10417" s="14">
        <f>IF(F10417="GHS",H10417,H10417*Assumptions!$B$4)</f>
        <v>2579179.6800000002</v>
      </c>
      <c r="J10417" s="15" t="str">
        <f>INDEX(Assumptions!$B$8:$B$12,MATCH(B10417,Assumptions!$A$8:$A$12,0))</f>
        <v>Weighted Average</v>
      </c>
      <c r="K10417" s="16">
        <f>G10417/(1-INDEX(Assumptions!$D$8:$D$12,MATCH(B10417,Assumptions!$A$8:$A$12,0)))</f>
        <v>1226.9538461538461</v>
      </c>
      <c r="L10417" s="16">
        <f t="shared" si="1135"/>
        <v>23.925599999999999</v>
      </c>
      <c r="M10417" s="16">
        <f t="shared" si="1136"/>
        <v>61.347692307692313</v>
      </c>
      <c r="N10417" s="14">
        <f>E10417*(K10417-L10417-M10417)*IF(F10417="GHS",1,Assumptions!$B$4)</f>
        <v>3692194.9111384614</v>
      </c>
      <c r="O10417" s="15">
        <f t="shared" ca="1" si="1137"/>
        <v>67</v>
      </c>
      <c r="P10417" s="15" t="str">
        <f t="shared" ca="1" si="1138"/>
        <v>0-90d</v>
      </c>
      <c r="Q10417" s="17">
        <f ca="1">IF(P10417="0-90d",0,IF(P10417="91-180d",INDEX(Assumptions!$F$8:$F$12,MATCH(B10417,Assumptions!$A$8:$A$12,0)),IF(P10417="181-365d",INDEX(Assumptions!$G$8:$G$12,MATCH(B10417,Assumptions!$A$8:$A$12,0)),INDEX(Assumptions!$H$8:$H$12,MATCH(B10417,Assumptions!$A$8:$A$12,0)))))</f>
        <v>0</v>
      </c>
      <c r="R10417" s="14">
        <f t="shared" ca="1" si="1139"/>
        <v>0</v>
      </c>
      <c r="S10417" s="14">
        <f t="shared" ca="1" si="1140"/>
        <v>2579179.6800000002</v>
      </c>
      <c r="T10417" s="11" t="s">
        <v>25</v>
      </c>
      <c r="U10417" s="18" t="s">
        <v>26</v>
      </c>
    </row>
    <row r="10418" spans="1:21" ht="15" customHeight="1" x14ac:dyDescent="0.15">
      <c r="A10418" s="10" t="s">
        <v>10466</v>
      </c>
      <c r="B10418" s="11" t="s">
        <v>22</v>
      </c>
      <c r="C10418" s="11" t="s">
        <v>61</v>
      </c>
      <c r="D10418" s="12">
        <v>46041</v>
      </c>
      <c r="E10418" s="11">
        <v>3487</v>
      </c>
      <c r="F10418" s="11" t="s">
        <v>24</v>
      </c>
      <c r="G10418" s="13">
        <v>58307.83</v>
      </c>
      <c r="H10418" s="14">
        <f t="shared" si="1134"/>
        <v>203319403.21000001</v>
      </c>
      <c r="I10418" s="14">
        <f>IF(F10418="GHS",H10418,H10418*Assumptions!$B$4)</f>
        <v>2195849554.6680002</v>
      </c>
      <c r="J10418" s="15" t="str">
        <f>INDEX(Assumptions!$B$8:$B$12,MATCH(B10418,Assumptions!$A$8:$A$12,0))</f>
        <v>FIFO</v>
      </c>
      <c r="K10418" s="16">
        <f>G10418/(1-INDEX(Assumptions!$D$8:$D$12,MATCH(B10418,Assumptions!$A$8:$A$12,0)))</f>
        <v>71107.109756097561</v>
      </c>
      <c r="L10418" s="16">
        <f t="shared" si="1135"/>
        <v>1749.2348999999999</v>
      </c>
      <c r="M10418" s="16">
        <f t="shared" si="1136"/>
        <v>3555.3554878048781</v>
      </c>
      <c r="N10418" s="14">
        <f>E10418*(K10418-L10418-M10418)*IF(F10418="GHS",1,Assumptions!$B$4)</f>
        <v>2478096558.4021554</v>
      </c>
      <c r="O10418" s="15">
        <f t="shared" ca="1" si="1137"/>
        <v>245</v>
      </c>
      <c r="P10418" s="15" t="str">
        <f t="shared" ca="1" si="1138"/>
        <v>181-365d</v>
      </c>
      <c r="Q10418" s="17">
        <f ca="1">IF(P10418="0-90d",0,IF(P10418="91-180d",INDEX(Assumptions!$F$8:$F$12,MATCH(B10418,Assumptions!$A$8:$A$12,0)),IF(P10418="181-365d",INDEX(Assumptions!$G$8:$G$12,MATCH(B10418,Assumptions!$A$8:$A$12,0)),INDEX(Assumptions!$H$8:$H$12,MATCH(B10418,Assumptions!$A$8:$A$12,0)))))</f>
        <v>0.15</v>
      </c>
      <c r="R10418" s="14">
        <f t="shared" ca="1" si="1139"/>
        <v>329377433.20020002</v>
      </c>
      <c r="S10418" s="14">
        <f t="shared" ca="1" si="1140"/>
        <v>1866472121.4678001</v>
      </c>
      <c r="T10418" s="11" t="s">
        <v>25</v>
      </c>
      <c r="U10418" s="18" t="s">
        <v>26</v>
      </c>
    </row>
    <row r="10419" spans="1:21" ht="15" customHeight="1" x14ac:dyDescent="0.15">
      <c r="A10419" s="10" t="s">
        <v>10467</v>
      </c>
      <c r="B10419" s="11" t="s">
        <v>41</v>
      </c>
      <c r="C10419" s="11" t="s">
        <v>44</v>
      </c>
      <c r="D10419" s="12">
        <v>45984</v>
      </c>
      <c r="E10419" s="11">
        <v>143</v>
      </c>
      <c r="F10419" s="11" t="s">
        <v>33</v>
      </c>
      <c r="G10419" s="13">
        <v>411.19</v>
      </c>
      <c r="H10419" s="14">
        <f t="shared" si="1134"/>
        <v>58800.17</v>
      </c>
      <c r="I10419" s="14">
        <f>IF(F10419="GHS",H10419,H10419*Assumptions!$B$4)</f>
        <v>58800.17</v>
      </c>
      <c r="J10419" s="15" t="str">
        <f>INDEX(Assumptions!$B$8:$B$12,MATCH(B10419,Assumptions!$A$8:$A$12,0))</f>
        <v>Weighted Average</v>
      </c>
      <c r="K10419" s="16">
        <f>G10419/(1-INDEX(Assumptions!$D$8:$D$12,MATCH(B10419,Assumptions!$A$8:$A$12,0)))</f>
        <v>632.6</v>
      </c>
      <c r="L10419" s="16">
        <f t="shared" si="1135"/>
        <v>12.335699999999999</v>
      </c>
      <c r="M10419" s="16">
        <f t="shared" si="1136"/>
        <v>31.630000000000003</v>
      </c>
      <c r="N10419" s="14">
        <f>E10419*(K10419-L10419-M10419)*IF(F10419="GHS",1,Assumptions!$B$4)</f>
        <v>84174.704900000012</v>
      </c>
      <c r="O10419" s="15">
        <f t="shared" ca="1" si="1137"/>
        <v>302</v>
      </c>
      <c r="P10419" s="15" t="str">
        <f t="shared" ca="1" si="1138"/>
        <v>181-365d</v>
      </c>
      <c r="Q10419" s="17">
        <f ca="1">IF(P10419="0-90d",0,IF(P10419="91-180d",INDEX(Assumptions!$F$8:$F$12,MATCH(B10419,Assumptions!$A$8:$A$12,0)),IF(P10419="181-365d",INDEX(Assumptions!$G$8:$G$12,MATCH(B10419,Assumptions!$A$8:$A$12,0)),INDEX(Assumptions!$H$8:$H$12,MATCH(B10419,Assumptions!$A$8:$A$12,0)))))</f>
        <v>0.35</v>
      </c>
      <c r="R10419" s="14">
        <f t="shared" ca="1" si="1139"/>
        <v>20580.059499999999</v>
      </c>
      <c r="S10419" s="14">
        <f t="shared" ca="1" si="1140"/>
        <v>38220.110499999995</v>
      </c>
      <c r="T10419" s="11" t="s">
        <v>25</v>
      </c>
      <c r="U10419" s="18" t="s">
        <v>26</v>
      </c>
    </row>
    <row r="10420" spans="1:21" ht="15" customHeight="1" x14ac:dyDescent="0.15">
      <c r="A10420" s="10" t="s">
        <v>10468</v>
      </c>
      <c r="B10420" s="11" t="s">
        <v>31</v>
      </c>
      <c r="C10420" s="11" t="s">
        <v>76</v>
      </c>
      <c r="D10420" s="12">
        <v>45996</v>
      </c>
      <c r="E10420" s="11">
        <v>1079</v>
      </c>
      <c r="F10420" s="11" t="s">
        <v>33</v>
      </c>
      <c r="G10420" s="13">
        <v>1371.64</v>
      </c>
      <c r="H10420" s="14">
        <f t="shared" si="1134"/>
        <v>1479999.56</v>
      </c>
      <c r="I10420" s="14">
        <f>IF(F10420="GHS",H10420,H10420*Assumptions!$B$4)</f>
        <v>1479999.56</v>
      </c>
      <c r="J10420" s="15" t="str">
        <f>INDEX(Assumptions!$B$8:$B$12,MATCH(B10420,Assumptions!$A$8:$A$12,0))</f>
        <v>Weighted Average</v>
      </c>
      <c r="K10420" s="16">
        <f>G10420/(1-INDEX(Assumptions!$D$8:$D$12,MATCH(B10420,Assumptions!$A$8:$A$12,0)))</f>
        <v>1905.0555555555557</v>
      </c>
      <c r="L10420" s="16">
        <f t="shared" si="1135"/>
        <v>41.1492</v>
      </c>
      <c r="M10420" s="16">
        <f t="shared" si="1136"/>
        <v>95.252777777777794</v>
      </c>
      <c r="N10420" s="14">
        <f>E10420*(K10420-L10420-M10420)*IF(F10420="GHS",1,Assumptions!$B$4)</f>
        <v>1908377.2104222223</v>
      </c>
      <c r="O10420" s="15">
        <f t="shared" ca="1" si="1137"/>
        <v>290</v>
      </c>
      <c r="P10420" s="15" t="str">
        <f t="shared" ca="1" si="1138"/>
        <v>181-365d</v>
      </c>
      <c r="Q10420" s="17">
        <f ca="1">IF(P10420="0-90d",0,IF(P10420="91-180d",INDEX(Assumptions!$F$8:$F$12,MATCH(B10420,Assumptions!$A$8:$A$12,0)),IF(P10420="181-365d",INDEX(Assumptions!$G$8:$G$12,MATCH(B10420,Assumptions!$A$8:$A$12,0)),INDEX(Assumptions!$H$8:$H$12,MATCH(B10420,Assumptions!$A$8:$A$12,0)))))</f>
        <v>0.2</v>
      </c>
      <c r="R10420" s="14">
        <f t="shared" ca="1" si="1139"/>
        <v>295999.91200000001</v>
      </c>
      <c r="S10420" s="14">
        <f t="shared" ca="1" si="1140"/>
        <v>1183999.648</v>
      </c>
      <c r="T10420" s="11" t="s">
        <v>25</v>
      </c>
      <c r="U10420" s="18" t="s">
        <v>26</v>
      </c>
    </row>
    <row r="10421" spans="1:21" ht="15" customHeight="1" x14ac:dyDescent="0.15">
      <c r="A10421" s="10" t="s">
        <v>10469</v>
      </c>
      <c r="B10421" s="11" t="s">
        <v>41</v>
      </c>
      <c r="C10421" s="11" t="s">
        <v>42</v>
      </c>
      <c r="D10421" s="12">
        <v>46156</v>
      </c>
      <c r="E10421" s="11">
        <v>2541</v>
      </c>
      <c r="F10421" s="11" t="s">
        <v>33</v>
      </c>
      <c r="G10421" s="13">
        <v>551.92999999999995</v>
      </c>
      <c r="H10421" s="14">
        <f t="shared" si="1134"/>
        <v>1402454.13</v>
      </c>
      <c r="I10421" s="14">
        <f>IF(F10421="GHS",H10421,H10421*Assumptions!$B$4)</f>
        <v>1402454.13</v>
      </c>
      <c r="J10421" s="15" t="str">
        <f>INDEX(Assumptions!$B$8:$B$12,MATCH(B10421,Assumptions!$A$8:$A$12,0))</f>
        <v>Weighted Average</v>
      </c>
      <c r="K10421" s="16">
        <f>G10421/(1-INDEX(Assumptions!$D$8:$D$12,MATCH(B10421,Assumptions!$A$8:$A$12,0)))</f>
        <v>849.12307692307684</v>
      </c>
      <c r="L10421" s="16">
        <f t="shared" si="1135"/>
        <v>16.557899999999997</v>
      </c>
      <c r="M10421" s="16">
        <f t="shared" si="1136"/>
        <v>42.456153846153846</v>
      </c>
      <c r="N10421" s="14">
        <f>E10421*(K10421-L10421-M10421)*IF(F10421="GHS",1,Assumptions!$B$4)</f>
        <v>2007667.0276384614</v>
      </c>
      <c r="O10421" s="15">
        <f t="shared" ca="1" si="1137"/>
        <v>130</v>
      </c>
      <c r="P10421" s="15" t="str">
        <f t="shared" ca="1" si="1138"/>
        <v>91-180d</v>
      </c>
      <c r="Q10421" s="17">
        <f ca="1">IF(P10421="0-90d",0,IF(P10421="91-180d",INDEX(Assumptions!$F$8:$F$12,MATCH(B10421,Assumptions!$A$8:$A$12,0)),IF(P10421="181-365d",INDEX(Assumptions!$G$8:$G$12,MATCH(B10421,Assumptions!$A$8:$A$12,0)),INDEX(Assumptions!$H$8:$H$12,MATCH(B10421,Assumptions!$A$8:$A$12,0)))))</f>
        <v>0.1</v>
      </c>
      <c r="R10421" s="14">
        <f t="shared" ca="1" si="1139"/>
        <v>140245.413</v>
      </c>
      <c r="S10421" s="14">
        <f t="shared" ca="1" si="1140"/>
        <v>1262208.7169999999</v>
      </c>
      <c r="T10421" s="11" t="s">
        <v>25</v>
      </c>
      <c r="U10421" s="18" t="s">
        <v>36</v>
      </c>
    </row>
    <row r="10422" spans="1:21" ht="15" customHeight="1" x14ac:dyDescent="0.15">
      <c r="A10422" s="10" t="s">
        <v>10470</v>
      </c>
      <c r="B10422" s="11" t="s">
        <v>31</v>
      </c>
      <c r="C10422" s="11" t="s">
        <v>63</v>
      </c>
      <c r="D10422" s="12">
        <v>45856</v>
      </c>
      <c r="E10422" s="11">
        <v>1159</v>
      </c>
      <c r="F10422" s="11" t="s">
        <v>33</v>
      </c>
      <c r="G10422" s="13">
        <v>3676.65</v>
      </c>
      <c r="H10422" s="14">
        <f t="shared" si="1134"/>
        <v>4261237.3500000006</v>
      </c>
      <c r="I10422" s="14">
        <f>IF(F10422="GHS",H10422,H10422*Assumptions!$B$4)</f>
        <v>4261237.3500000006</v>
      </c>
      <c r="J10422" s="15" t="str">
        <f>INDEX(Assumptions!$B$8:$B$12,MATCH(B10422,Assumptions!$A$8:$A$12,0))</f>
        <v>Weighted Average</v>
      </c>
      <c r="K10422" s="16">
        <f>G10422/(1-INDEX(Assumptions!$D$8:$D$12,MATCH(B10422,Assumptions!$A$8:$A$12,0)))</f>
        <v>5106.4583333333339</v>
      </c>
      <c r="L10422" s="16">
        <f t="shared" si="1135"/>
        <v>110.29949999999999</v>
      </c>
      <c r="M10422" s="16">
        <f t="shared" si="1136"/>
        <v>255.32291666666671</v>
      </c>
      <c r="N10422" s="14">
        <f>E10422*(K10422-L10422-M10422)*IF(F10422="GHS",1,Assumptions!$B$4)</f>
        <v>5494628.8274166668</v>
      </c>
      <c r="O10422" s="15">
        <f t="shared" ca="1" si="1137"/>
        <v>430</v>
      </c>
      <c r="P10422" s="15" t="str">
        <f t="shared" ca="1" si="1138"/>
        <v>365d+</v>
      </c>
      <c r="Q10422" s="17">
        <f ca="1">IF(P10422="0-90d",0,IF(P10422="91-180d",INDEX(Assumptions!$F$8:$F$12,MATCH(B10422,Assumptions!$A$8:$A$12,0)),IF(P10422="181-365d",INDEX(Assumptions!$G$8:$G$12,MATCH(B10422,Assumptions!$A$8:$A$12,0)),INDEX(Assumptions!$H$8:$H$12,MATCH(B10422,Assumptions!$A$8:$A$12,0)))))</f>
        <v>0.6</v>
      </c>
      <c r="R10422" s="14">
        <f t="shared" ca="1" si="1139"/>
        <v>2556742.41</v>
      </c>
      <c r="S10422" s="14">
        <f t="shared" ca="1" si="1140"/>
        <v>1704494.9400000004</v>
      </c>
      <c r="T10422" s="11" t="s">
        <v>25</v>
      </c>
      <c r="U10422" s="18" t="s">
        <v>36</v>
      </c>
    </row>
    <row r="10423" spans="1:21" ht="15" customHeight="1" x14ac:dyDescent="0.15">
      <c r="A10423" s="10" t="s">
        <v>10471</v>
      </c>
      <c r="B10423" s="11" t="s">
        <v>41</v>
      </c>
      <c r="C10423" s="11" t="s">
        <v>42</v>
      </c>
      <c r="D10423" s="12">
        <v>45933</v>
      </c>
      <c r="E10423" s="11">
        <v>146</v>
      </c>
      <c r="F10423" s="11" t="s">
        <v>33</v>
      </c>
      <c r="G10423" s="13">
        <v>712.71</v>
      </c>
      <c r="H10423" s="14">
        <f t="shared" si="1134"/>
        <v>104055.66</v>
      </c>
      <c r="I10423" s="14">
        <f>IF(F10423="GHS",H10423,H10423*Assumptions!$B$4)</f>
        <v>104055.66</v>
      </c>
      <c r="J10423" s="15" t="str">
        <f>INDEX(Assumptions!$B$8:$B$12,MATCH(B10423,Assumptions!$A$8:$A$12,0))</f>
        <v>Weighted Average</v>
      </c>
      <c r="K10423" s="16">
        <f>G10423/(1-INDEX(Assumptions!$D$8:$D$12,MATCH(B10423,Assumptions!$A$8:$A$12,0)))</f>
        <v>1096.4769230769232</v>
      </c>
      <c r="L10423" s="16">
        <f t="shared" si="1135"/>
        <v>21.3813</v>
      </c>
      <c r="M10423" s="16">
        <f t="shared" si="1136"/>
        <v>54.823846153846162</v>
      </c>
      <c r="N10423" s="14">
        <f>E10423*(K10423-L10423-M10423)*IF(F10423="GHS",1,Assumptions!$B$4)</f>
        <v>148959.67943076923</v>
      </c>
      <c r="O10423" s="15">
        <f t="shared" ca="1" si="1137"/>
        <v>353</v>
      </c>
      <c r="P10423" s="15" t="str">
        <f t="shared" ca="1" si="1138"/>
        <v>181-365d</v>
      </c>
      <c r="Q10423" s="17">
        <f ca="1">IF(P10423="0-90d",0,IF(P10423="91-180d",INDEX(Assumptions!$F$8:$F$12,MATCH(B10423,Assumptions!$A$8:$A$12,0)),IF(P10423="181-365d",INDEX(Assumptions!$G$8:$G$12,MATCH(B10423,Assumptions!$A$8:$A$12,0)),INDEX(Assumptions!$H$8:$H$12,MATCH(B10423,Assumptions!$A$8:$A$12,0)))))</f>
        <v>0.35</v>
      </c>
      <c r="R10423" s="14">
        <f t="shared" ca="1" si="1139"/>
        <v>36419.481</v>
      </c>
      <c r="S10423" s="14">
        <f t="shared" ca="1" si="1140"/>
        <v>67636.179000000004</v>
      </c>
      <c r="T10423" s="11" t="s">
        <v>25</v>
      </c>
      <c r="U10423" s="18" t="s">
        <v>26</v>
      </c>
    </row>
    <row r="10424" spans="1:21" ht="15" customHeight="1" x14ac:dyDescent="0.15">
      <c r="A10424" s="10" t="s">
        <v>10472</v>
      </c>
      <c r="B10424" s="11" t="s">
        <v>46</v>
      </c>
      <c r="C10424" s="11" t="s">
        <v>119</v>
      </c>
      <c r="D10424" s="12">
        <v>46171</v>
      </c>
      <c r="E10424" s="11">
        <v>2171</v>
      </c>
      <c r="F10424" s="11" t="s">
        <v>33</v>
      </c>
      <c r="G10424" s="13">
        <v>464819.05</v>
      </c>
      <c r="H10424" s="14">
        <f t="shared" si="1134"/>
        <v>1009122157.55</v>
      </c>
      <c r="I10424" s="14">
        <f>IF(F10424="GHS",H10424,H10424*Assumptions!$B$4)</f>
        <v>1009122157.55</v>
      </c>
      <c r="J10424" s="15" t="str">
        <f>INDEX(Assumptions!$B$8:$B$12,MATCH(B10424,Assumptions!$A$8:$A$12,0))</f>
        <v>Specific Identification</v>
      </c>
      <c r="K10424" s="16">
        <f>G10424/(1-INDEX(Assumptions!$D$8:$D$12,MATCH(B10424,Assumptions!$A$8:$A$12,0)))</f>
        <v>595921.85897435888</v>
      </c>
      <c r="L10424" s="16">
        <f t="shared" si="1135"/>
        <v>13944.5715</v>
      </c>
      <c r="M10424" s="16">
        <f t="shared" si="1136"/>
        <v>29796.092948717946</v>
      </c>
      <c r="N10424" s="14">
        <f>E10424*(K10424-L10424-M10424)*IF(F10424="GHS",1,Assumptions!$B$4)</f>
        <v>1198785373.3151665</v>
      </c>
      <c r="O10424" s="15">
        <f t="shared" ca="1" si="1137"/>
        <v>115</v>
      </c>
      <c r="P10424" s="15" t="str">
        <f t="shared" ca="1" si="1138"/>
        <v>91-180d</v>
      </c>
      <c r="Q10424" s="17">
        <f ca="1">IF(P10424="0-90d",0,IF(P10424="91-180d",INDEX(Assumptions!$F$8:$F$12,MATCH(B10424,Assumptions!$A$8:$A$12,0)),IF(P10424="181-365d",INDEX(Assumptions!$G$8:$G$12,MATCH(B10424,Assumptions!$A$8:$A$12,0)),INDEX(Assumptions!$H$8:$H$12,MATCH(B10424,Assumptions!$A$8:$A$12,0)))))</f>
        <v>0</v>
      </c>
      <c r="R10424" s="14">
        <f t="shared" ca="1" si="1139"/>
        <v>0</v>
      </c>
      <c r="S10424" s="14">
        <f t="shared" si="1140"/>
        <v>0</v>
      </c>
      <c r="T10424" s="11" t="s">
        <v>39</v>
      </c>
      <c r="U10424" s="18" t="s">
        <v>26</v>
      </c>
    </row>
    <row r="10425" spans="1:21" ht="15" customHeight="1" x14ac:dyDescent="0.15">
      <c r="A10425" s="10" t="s">
        <v>10473</v>
      </c>
      <c r="B10425" s="11" t="s">
        <v>41</v>
      </c>
      <c r="C10425" s="11" t="s">
        <v>42</v>
      </c>
      <c r="D10425" s="12">
        <v>46003</v>
      </c>
      <c r="E10425" s="11">
        <v>975</v>
      </c>
      <c r="F10425" s="11" t="s">
        <v>33</v>
      </c>
      <c r="G10425" s="13">
        <v>218.37</v>
      </c>
      <c r="H10425" s="14">
        <f t="shared" si="1134"/>
        <v>212910.75</v>
      </c>
      <c r="I10425" s="14">
        <f>IF(F10425="GHS",H10425,H10425*Assumptions!$B$4)</f>
        <v>212910.75</v>
      </c>
      <c r="J10425" s="15" t="str">
        <f>INDEX(Assumptions!$B$8:$B$12,MATCH(B10425,Assumptions!$A$8:$A$12,0))</f>
        <v>Weighted Average</v>
      </c>
      <c r="K10425" s="16">
        <f>G10425/(1-INDEX(Assumptions!$D$8:$D$12,MATCH(B10425,Assumptions!$A$8:$A$12,0)))</f>
        <v>335.95384615384614</v>
      </c>
      <c r="L10425" s="16">
        <f t="shared" si="1135"/>
        <v>6.5510999999999999</v>
      </c>
      <c r="M10425" s="16">
        <f t="shared" si="1136"/>
        <v>16.797692307692309</v>
      </c>
      <c r="N10425" s="14">
        <f>E10425*(K10425-L10425-M10425)*IF(F10425="GHS",1,Assumptions!$B$4)</f>
        <v>304789.92749999993</v>
      </c>
      <c r="O10425" s="15">
        <f t="shared" ca="1" si="1137"/>
        <v>283</v>
      </c>
      <c r="P10425" s="15" t="str">
        <f t="shared" ca="1" si="1138"/>
        <v>181-365d</v>
      </c>
      <c r="Q10425" s="17">
        <f ca="1">IF(P10425="0-90d",0,IF(P10425="91-180d",INDEX(Assumptions!$F$8:$F$12,MATCH(B10425,Assumptions!$A$8:$A$12,0)),IF(P10425="181-365d",INDEX(Assumptions!$G$8:$G$12,MATCH(B10425,Assumptions!$A$8:$A$12,0)),INDEX(Assumptions!$H$8:$H$12,MATCH(B10425,Assumptions!$A$8:$A$12,0)))))</f>
        <v>0.35</v>
      </c>
      <c r="R10425" s="14">
        <f t="shared" ca="1" si="1139"/>
        <v>74518.762499999997</v>
      </c>
      <c r="S10425" s="14">
        <f t="shared" ca="1" si="1140"/>
        <v>138391.98749999999</v>
      </c>
      <c r="T10425" s="11" t="s">
        <v>25</v>
      </c>
      <c r="U10425" s="18" t="s">
        <v>26</v>
      </c>
    </row>
    <row r="10426" spans="1:21" ht="15" customHeight="1" x14ac:dyDescent="0.15">
      <c r="A10426" s="10" t="s">
        <v>10474</v>
      </c>
      <c r="B10426" s="11" t="s">
        <v>41</v>
      </c>
      <c r="C10426" s="11" t="s">
        <v>42</v>
      </c>
      <c r="D10426" s="12">
        <v>46059</v>
      </c>
      <c r="E10426" s="11">
        <v>85</v>
      </c>
      <c r="F10426" s="11" t="s">
        <v>33</v>
      </c>
      <c r="G10426" s="13">
        <v>153.15</v>
      </c>
      <c r="H10426" s="14">
        <f t="shared" si="1134"/>
        <v>13017.75</v>
      </c>
      <c r="I10426" s="14">
        <f>IF(F10426="GHS",H10426,H10426*Assumptions!$B$4)</f>
        <v>13017.75</v>
      </c>
      <c r="J10426" s="15" t="str">
        <f>INDEX(Assumptions!$B$8:$B$12,MATCH(B10426,Assumptions!$A$8:$A$12,0))</f>
        <v>Weighted Average</v>
      </c>
      <c r="K10426" s="16">
        <f>G10426/(1-INDEX(Assumptions!$D$8:$D$12,MATCH(B10426,Assumptions!$A$8:$A$12,0)))</f>
        <v>235.61538461538461</v>
      </c>
      <c r="L10426" s="16">
        <f t="shared" si="1135"/>
        <v>4.5945</v>
      </c>
      <c r="M10426" s="16">
        <f t="shared" si="1136"/>
        <v>11.780769230769231</v>
      </c>
      <c r="N10426" s="14">
        <f>E10426*(K10426-L10426-M10426)*IF(F10426="GHS",1,Assumptions!$B$4)</f>
        <v>18635.409807692307</v>
      </c>
      <c r="O10426" s="15">
        <f t="shared" ca="1" si="1137"/>
        <v>227</v>
      </c>
      <c r="P10426" s="15" t="str">
        <f t="shared" ca="1" si="1138"/>
        <v>181-365d</v>
      </c>
      <c r="Q10426" s="17">
        <f ca="1">IF(P10426="0-90d",0,IF(P10426="91-180d",INDEX(Assumptions!$F$8:$F$12,MATCH(B10426,Assumptions!$A$8:$A$12,0)),IF(P10426="181-365d",INDEX(Assumptions!$G$8:$G$12,MATCH(B10426,Assumptions!$A$8:$A$12,0)),INDEX(Assumptions!$H$8:$H$12,MATCH(B10426,Assumptions!$A$8:$A$12,0)))))</f>
        <v>0.35</v>
      </c>
      <c r="R10426" s="14">
        <f t="shared" ca="1" si="1139"/>
        <v>4556.2124999999996</v>
      </c>
      <c r="S10426" s="14">
        <f t="shared" ca="1" si="1140"/>
        <v>8461.5375000000004</v>
      </c>
      <c r="T10426" s="11" t="s">
        <v>25</v>
      </c>
      <c r="U10426" s="18" t="s">
        <v>26</v>
      </c>
    </row>
    <row r="10427" spans="1:21" ht="15" customHeight="1" x14ac:dyDescent="0.15">
      <c r="A10427" s="10" t="s">
        <v>10475</v>
      </c>
      <c r="B10427" s="11" t="s">
        <v>31</v>
      </c>
      <c r="C10427" s="11" t="s">
        <v>32</v>
      </c>
      <c r="D10427" s="12">
        <v>45859</v>
      </c>
      <c r="E10427" s="11">
        <v>2733</v>
      </c>
      <c r="F10427" s="11" t="s">
        <v>33</v>
      </c>
      <c r="G10427" s="13">
        <v>3982.68</v>
      </c>
      <c r="H10427" s="14">
        <f t="shared" si="1134"/>
        <v>10884664.439999999</v>
      </c>
      <c r="I10427" s="14">
        <f>IF(F10427="GHS",H10427,H10427*Assumptions!$B$4)</f>
        <v>10884664.439999999</v>
      </c>
      <c r="J10427" s="15" t="str">
        <f>INDEX(Assumptions!$B$8:$B$12,MATCH(B10427,Assumptions!$A$8:$A$12,0))</f>
        <v>Weighted Average</v>
      </c>
      <c r="K10427" s="16">
        <f>G10427/(1-INDEX(Assumptions!$D$8:$D$12,MATCH(B10427,Assumptions!$A$8:$A$12,0)))</f>
        <v>5531.5</v>
      </c>
      <c r="L10427" s="16">
        <f t="shared" si="1135"/>
        <v>119.48039999999999</v>
      </c>
      <c r="M10427" s="16">
        <f t="shared" si="1136"/>
        <v>276.57499999999999</v>
      </c>
      <c r="N10427" s="14">
        <f>E10427*(K10427-L10427-M10427)*IF(F10427="GHS",1,Assumptions!$B$4)</f>
        <v>14035170.091799999</v>
      </c>
      <c r="O10427" s="15">
        <f t="shared" ca="1" si="1137"/>
        <v>427</v>
      </c>
      <c r="P10427" s="15" t="str">
        <f t="shared" ca="1" si="1138"/>
        <v>365d+</v>
      </c>
      <c r="Q10427" s="17">
        <f ca="1">IF(P10427="0-90d",0,IF(P10427="91-180d",INDEX(Assumptions!$F$8:$F$12,MATCH(B10427,Assumptions!$A$8:$A$12,0)),IF(P10427="181-365d",INDEX(Assumptions!$G$8:$G$12,MATCH(B10427,Assumptions!$A$8:$A$12,0)),INDEX(Assumptions!$H$8:$H$12,MATCH(B10427,Assumptions!$A$8:$A$12,0)))))</f>
        <v>0.6</v>
      </c>
      <c r="R10427" s="14">
        <f t="shared" ca="1" si="1139"/>
        <v>6530798.6639999999</v>
      </c>
      <c r="S10427" s="14">
        <f t="shared" ca="1" si="1140"/>
        <v>4353865.7759999996</v>
      </c>
      <c r="T10427" s="11" t="s">
        <v>25</v>
      </c>
      <c r="U10427" s="18" t="s">
        <v>26</v>
      </c>
    </row>
    <row r="10428" spans="1:21" ht="15" customHeight="1" x14ac:dyDescent="0.15">
      <c r="A10428" s="10" t="s">
        <v>10476</v>
      </c>
      <c r="B10428" s="11" t="s">
        <v>46</v>
      </c>
      <c r="C10428" s="11" t="s">
        <v>47</v>
      </c>
      <c r="D10428" s="12">
        <v>46015</v>
      </c>
      <c r="E10428" s="11">
        <v>3219</v>
      </c>
      <c r="F10428" s="11" t="s">
        <v>33</v>
      </c>
      <c r="G10428" s="13">
        <v>511388.52</v>
      </c>
      <c r="H10428" s="14">
        <f t="shared" si="1134"/>
        <v>1646159645.8800001</v>
      </c>
      <c r="I10428" s="14">
        <f>IF(F10428="GHS",H10428,H10428*Assumptions!$B$4)</f>
        <v>1646159645.8800001</v>
      </c>
      <c r="J10428" s="15" t="str">
        <f>INDEX(Assumptions!$B$8:$B$12,MATCH(B10428,Assumptions!$A$8:$A$12,0))</f>
        <v>Specific Identification</v>
      </c>
      <c r="K10428" s="16">
        <f>G10428/(1-INDEX(Assumptions!$D$8:$D$12,MATCH(B10428,Assumptions!$A$8:$A$12,0)))</f>
        <v>655626.30769230775</v>
      </c>
      <c r="L10428" s="16">
        <f t="shared" si="1135"/>
        <v>15341.6556</v>
      </c>
      <c r="M10428" s="16">
        <f t="shared" si="1136"/>
        <v>32781.315384615387</v>
      </c>
      <c r="N10428" s="14">
        <f>E10428*(K10428-L10428-M10428)*IF(F10428="GHS",1,Assumptions!$B$4)</f>
        <v>1955553240.8620617</v>
      </c>
      <c r="O10428" s="15">
        <f t="shared" ca="1" si="1137"/>
        <v>271</v>
      </c>
      <c r="P10428" s="15" t="str">
        <f t="shared" ca="1" si="1138"/>
        <v>181-365d</v>
      </c>
      <c r="Q10428" s="17">
        <f ca="1">IF(P10428="0-90d",0,IF(P10428="91-180d",INDEX(Assumptions!$F$8:$F$12,MATCH(B10428,Assumptions!$A$8:$A$12,0)),IF(P10428="181-365d",INDEX(Assumptions!$G$8:$G$12,MATCH(B10428,Assumptions!$A$8:$A$12,0)),INDEX(Assumptions!$H$8:$H$12,MATCH(B10428,Assumptions!$A$8:$A$12,0)))))</f>
        <v>0.05</v>
      </c>
      <c r="R10428" s="14">
        <f t="shared" ca="1" si="1139"/>
        <v>82307982.294000015</v>
      </c>
      <c r="S10428" s="14">
        <f t="shared" ca="1" si="1140"/>
        <v>1563851663.5860002</v>
      </c>
      <c r="T10428" s="11" t="s">
        <v>25</v>
      </c>
      <c r="U10428" s="18" t="s">
        <v>26</v>
      </c>
    </row>
    <row r="10429" spans="1:21" ht="15" customHeight="1" x14ac:dyDescent="0.15">
      <c r="A10429" s="10" t="s">
        <v>10477</v>
      </c>
      <c r="B10429" s="11" t="s">
        <v>41</v>
      </c>
      <c r="C10429" s="11" t="s">
        <v>42</v>
      </c>
      <c r="D10429" s="12">
        <v>46225</v>
      </c>
      <c r="E10429" s="11">
        <v>1112</v>
      </c>
      <c r="F10429" s="11" t="s">
        <v>33</v>
      </c>
      <c r="G10429" s="13">
        <v>346.76</v>
      </c>
      <c r="H10429" s="14">
        <f t="shared" si="1134"/>
        <v>385597.12</v>
      </c>
      <c r="I10429" s="14">
        <f>IF(F10429="GHS",H10429,H10429*Assumptions!$B$4)</f>
        <v>385597.12</v>
      </c>
      <c r="J10429" s="15" t="str">
        <f>INDEX(Assumptions!$B$8:$B$12,MATCH(B10429,Assumptions!$A$8:$A$12,0))</f>
        <v>Weighted Average</v>
      </c>
      <c r="K10429" s="16">
        <f>G10429/(1-INDEX(Assumptions!$D$8:$D$12,MATCH(B10429,Assumptions!$A$8:$A$12,0)))</f>
        <v>533.47692307692307</v>
      </c>
      <c r="L10429" s="16">
        <f t="shared" si="1135"/>
        <v>10.402799999999999</v>
      </c>
      <c r="M10429" s="16">
        <f t="shared" si="1136"/>
        <v>26.673846153846156</v>
      </c>
      <c r="N10429" s="14">
        <f>E10429*(K10429-L10429-M10429)*IF(F10429="GHS",1,Assumptions!$B$4)</f>
        <v>551997.10793846159</v>
      </c>
      <c r="O10429" s="15">
        <f t="shared" ca="1" si="1137"/>
        <v>61</v>
      </c>
      <c r="P10429" s="15" t="str">
        <f t="shared" ca="1" si="1138"/>
        <v>0-90d</v>
      </c>
      <c r="Q10429" s="17">
        <f ca="1">IF(P10429="0-90d",0,IF(P10429="91-180d",INDEX(Assumptions!$F$8:$F$12,MATCH(B10429,Assumptions!$A$8:$A$12,0)),IF(P10429="181-365d",INDEX(Assumptions!$G$8:$G$12,MATCH(B10429,Assumptions!$A$8:$A$12,0)),INDEX(Assumptions!$H$8:$H$12,MATCH(B10429,Assumptions!$A$8:$A$12,0)))))</f>
        <v>0</v>
      </c>
      <c r="R10429" s="14">
        <f t="shared" ca="1" si="1139"/>
        <v>0</v>
      </c>
      <c r="S10429" s="14">
        <f t="shared" ca="1" si="1140"/>
        <v>385597.12</v>
      </c>
      <c r="T10429" s="11" t="s">
        <v>25</v>
      </c>
      <c r="U10429" s="18" t="s">
        <v>36</v>
      </c>
    </row>
    <row r="10430" spans="1:21" ht="15" customHeight="1" x14ac:dyDescent="0.15">
      <c r="A10430" s="10" t="s">
        <v>10478</v>
      </c>
      <c r="B10430" s="11" t="s">
        <v>31</v>
      </c>
      <c r="C10430" s="11" t="s">
        <v>76</v>
      </c>
      <c r="D10430" s="12">
        <v>46017</v>
      </c>
      <c r="E10430" s="11">
        <v>3567</v>
      </c>
      <c r="F10430" s="11" t="s">
        <v>33</v>
      </c>
      <c r="G10430" s="13">
        <v>2055.7399999999998</v>
      </c>
      <c r="H10430" s="14">
        <f t="shared" si="1134"/>
        <v>7332824.5799999991</v>
      </c>
      <c r="I10430" s="14">
        <f>IF(F10430="GHS",H10430,H10430*Assumptions!$B$4)</f>
        <v>7332824.5799999991</v>
      </c>
      <c r="J10430" s="15" t="str">
        <f>INDEX(Assumptions!$B$8:$B$12,MATCH(B10430,Assumptions!$A$8:$A$12,0))</f>
        <v>Weighted Average</v>
      </c>
      <c r="K10430" s="16">
        <f>G10430/(1-INDEX(Assumptions!$D$8:$D$12,MATCH(B10430,Assumptions!$A$8:$A$12,0)))</f>
        <v>2855.1944444444443</v>
      </c>
      <c r="L10430" s="16">
        <f t="shared" si="1135"/>
        <v>61.672199999999989</v>
      </c>
      <c r="M10430" s="16">
        <f t="shared" si="1136"/>
        <v>142.75972222222222</v>
      </c>
      <c r="N10430" s="14">
        <f>E10430*(K10430-L10430-M10430)*IF(F10430="GHS",1,Assumptions!$B$4)</f>
        <v>9455269.9167666677</v>
      </c>
      <c r="O10430" s="15">
        <f t="shared" ca="1" si="1137"/>
        <v>269</v>
      </c>
      <c r="P10430" s="15" t="str">
        <f t="shared" ca="1" si="1138"/>
        <v>181-365d</v>
      </c>
      <c r="Q10430" s="17">
        <f ca="1">IF(P10430="0-90d",0,IF(P10430="91-180d",INDEX(Assumptions!$F$8:$F$12,MATCH(B10430,Assumptions!$A$8:$A$12,0)),IF(P10430="181-365d",INDEX(Assumptions!$G$8:$G$12,MATCH(B10430,Assumptions!$A$8:$A$12,0)),INDEX(Assumptions!$H$8:$H$12,MATCH(B10430,Assumptions!$A$8:$A$12,0)))))</f>
        <v>0.2</v>
      </c>
      <c r="R10430" s="14">
        <f t="shared" ca="1" si="1139"/>
        <v>1466564.916</v>
      </c>
      <c r="S10430" s="14">
        <f t="shared" ca="1" si="1140"/>
        <v>5866259.6639999989</v>
      </c>
      <c r="T10430" s="11" t="s">
        <v>25</v>
      </c>
      <c r="U10430" s="18" t="s">
        <v>26</v>
      </c>
    </row>
    <row r="10431" spans="1:21" ht="15" customHeight="1" x14ac:dyDescent="0.15">
      <c r="A10431" s="10" t="s">
        <v>10479</v>
      </c>
      <c r="B10431" s="11" t="s">
        <v>31</v>
      </c>
      <c r="C10431" s="11" t="s">
        <v>63</v>
      </c>
      <c r="D10431" s="12">
        <v>46135</v>
      </c>
      <c r="E10431" s="11">
        <v>3376</v>
      </c>
      <c r="F10431" s="11" t="s">
        <v>33</v>
      </c>
      <c r="G10431" s="13">
        <v>1638.21</v>
      </c>
      <c r="H10431" s="14">
        <f t="shared" si="1134"/>
        <v>5530596.96</v>
      </c>
      <c r="I10431" s="14">
        <f>IF(F10431="GHS",H10431,H10431*Assumptions!$B$4)</f>
        <v>5530596.96</v>
      </c>
      <c r="J10431" s="15" t="str">
        <f>INDEX(Assumptions!$B$8:$B$12,MATCH(B10431,Assumptions!$A$8:$A$12,0))</f>
        <v>Weighted Average</v>
      </c>
      <c r="K10431" s="16">
        <f>G10431/(1-INDEX(Assumptions!$D$8:$D$12,MATCH(B10431,Assumptions!$A$8:$A$12,0)))</f>
        <v>2275.291666666667</v>
      </c>
      <c r="L10431" s="16">
        <f t="shared" si="1135"/>
        <v>49.146299999999997</v>
      </c>
      <c r="M10431" s="16">
        <f t="shared" si="1136"/>
        <v>113.76458333333335</v>
      </c>
      <c r="N10431" s="14">
        <f>E10431*(K10431-L10431-M10431)*IF(F10431="GHS",1,Assumptions!$B$4)</f>
        <v>7131397.5245333351</v>
      </c>
      <c r="O10431" s="15">
        <f t="shared" ca="1" si="1137"/>
        <v>151</v>
      </c>
      <c r="P10431" s="15" t="str">
        <f t="shared" ca="1" si="1138"/>
        <v>91-180d</v>
      </c>
      <c r="Q10431" s="17">
        <f ca="1">IF(P10431="0-90d",0,IF(P10431="91-180d",INDEX(Assumptions!$F$8:$F$12,MATCH(B10431,Assumptions!$A$8:$A$12,0)),IF(P10431="181-365d",INDEX(Assumptions!$G$8:$G$12,MATCH(B10431,Assumptions!$A$8:$A$12,0)),INDEX(Assumptions!$H$8:$H$12,MATCH(B10431,Assumptions!$A$8:$A$12,0)))))</f>
        <v>0.05</v>
      </c>
      <c r="R10431" s="14">
        <f t="shared" ca="1" si="1139"/>
        <v>276529.848</v>
      </c>
      <c r="S10431" s="14">
        <f t="shared" ca="1" si="1140"/>
        <v>5254067.1119999997</v>
      </c>
      <c r="T10431" s="11" t="s">
        <v>25</v>
      </c>
      <c r="U10431" s="18" t="s">
        <v>36</v>
      </c>
    </row>
    <row r="10432" spans="1:21" ht="15" customHeight="1" x14ac:dyDescent="0.15">
      <c r="A10432" s="10" t="s">
        <v>10480</v>
      </c>
      <c r="B10432" s="11" t="s">
        <v>28</v>
      </c>
      <c r="C10432" s="11" t="s">
        <v>38</v>
      </c>
      <c r="D10432" s="12">
        <v>45825</v>
      </c>
      <c r="E10432" s="11">
        <v>2386</v>
      </c>
      <c r="F10432" s="11" t="s">
        <v>24</v>
      </c>
      <c r="G10432" s="13">
        <v>4919.95</v>
      </c>
      <c r="H10432" s="14">
        <f t="shared" si="1134"/>
        <v>11739000.699999999</v>
      </c>
      <c r="I10432" s="14">
        <f>IF(F10432="GHS",H10432,H10432*Assumptions!$B$4)</f>
        <v>126781207.56</v>
      </c>
      <c r="J10432" s="15" t="str">
        <f>INDEX(Assumptions!$B$8:$B$12,MATCH(B10432,Assumptions!$A$8:$A$12,0))</f>
        <v>Fair Value Less Costs to Sell</v>
      </c>
      <c r="K10432" s="16">
        <f>G10432/(1-INDEX(Assumptions!$D$8:$D$12,MATCH(B10432,Assumptions!$A$8:$A$12,0)))</f>
        <v>5590.8522727272721</v>
      </c>
      <c r="L10432" s="16">
        <f t="shared" si="1135"/>
        <v>147.5985</v>
      </c>
      <c r="M10432" s="16">
        <f t="shared" si="1136"/>
        <v>279.54261363636363</v>
      </c>
      <c r="N10432" s="14">
        <f>E10432*(K10432-L10432-M10432)*IF(F10432="GHS",1,Assumptions!$B$4)</f>
        <v>133062640.11638179</v>
      </c>
      <c r="O10432" s="15">
        <f t="shared" ca="1" si="1137"/>
        <v>461</v>
      </c>
      <c r="P10432" s="15" t="str">
        <f t="shared" ca="1" si="1138"/>
        <v>365d+</v>
      </c>
      <c r="Q10432" s="17">
        <f ca="1">IF(P10432="0-90d",0,IF(P10432="91-180d",INDEX(Assumptions!$F$8:$F$12,MATCH(B10432,Assumptions!$A$8:$A$12,0)),IF(P10432="181-365d",INDEX(Assumptions!$G$8:$G$12,MATCH(B10432,Assumptions!$A$8:$A$12,0)),INDEX(Assumptions!$H$8:$H$12,MATCH(B10432,Assumptions!$A$8:$A$12,0)))))</f>
        <v>0.4</v>
      </c>
      <c r="R10432" s="14">
        <f t="shared" ca="1" si="1139"/>
        <v>50712483.024000004</v>
      </c>
      <c r="S10432" s="14">
        <f t="shared" ca="1" si="1140"/>
        <v>76068724.535999998</v>
      </c>
      <c r="T10432" s="11" t="s">
        <v>25</v>
      </c>
      <c r="U10432" s="18" t="s">
        <v>26</v>
      </c>
    </row>
    <row r="10433" spans="1:21" ht="15" customHeight="1" x14ac:dyDescent="0.15">
      <c r="A10433" s="10" t="s">
        <v>10481</v>
      </c>
      <c r="B10433" s="11" t="s">
        <v>22</v>
      </c>
      <c r="C10433" s="11" t="s">
        <v>61</v>
      </c>
      <c r="D10433" s="12">
        <v>45888</v>
      </c>
      <c r="E10433" s="11">
        <v>3566</v>
      </c>
      <c r="F10433" s="11" t="s">
        <v>24</v>
      </c>
      <c r="G10433" s="13">
        <v>10824.9</v>
      </c>
      <c r="H10433" s="14">
        <f t="shared" si="1134"/>
        <v>38601593.399999999</v>
      </c>
      <c r="I10433" s="14">
        <f>IF(F10433="GHS",H10433,H10433*Assumptions!$B$4)</f>
        <v>416897208.72000003</v>
      </c>
      <c r="J10433" s="15" t="str">
        <f>INDEX(Assumptions!$B$8:$B$12,MATCH(B10433,Assumptions!$A$8:$A$12,0))</f>
        <v>FIFO</v>
      </c>
      <c r="K10433" s="16">
        <f>G10433/(1-INDEX(Assumptions!$D$8:$D$12,MATCH(B10433,Assumptions!$A$8:$A$12,0)))</f>
        <v>13201.097560975608</v>
      </c>
      <c r="L10433" s="16">
        <f t="shared" si="1135"/>
        <v>324.74699999999996</v>
      </c>
      <c r="M10433" s="16">
        <f t="shared" si="1136"/>
        <v>660.05487804878044</v>
      </c>
      <c r="N10433" s="14">
        <f>E10433*(K10433-L10433-M10433)*IF(F10433="GHS",1,Assumptions!$B$4)</f>
        <v>470483752.37742436</v>
      </c>
      <c r="O10433" s="15">
        <f t="shared" ca="1" si="1137"/>
        <v>398</v>
      </c>
      <c r="P10433" s="15" t="str">
        <f t="shared" ca="1" si="1138"/>
        <v>365d+</v>
      </c>
      <c r="Q10433" s="17">
        <f ca="1">IF(P10433="0-90d",0,IF(P10433="91-180d",INDEX(Assumptions!$F$8:$F$12,MATCH(B10433,Assumptions!$A$8:$A$12,0)),IF(P10433="181-365d",INDEX(Assumptions!$G$8:$G$12,MATCH(B10433,Assumptions!$A$8:$A$12,0)),INDEX(Assumptions!$H$8:$H$12,MATCH(B10433,Assumptions!$A$8:$A$12,0)))))</f>
        <v>0.5</v>
      </c>
      <c r="R10433" s="14">
        <f t="shared" ca="1" si="1139"/>
        <v>208448604.36000001</v>
      </c>
      <c r="S10433" s="14">
        <f t="shared" ca="1" si="1140"/>
        <v>208448604.36000001</v>
      </c>
      <c r="T10433" s="11" t="s">
        <v>25</v>
      </c>
      <c r="U10433" s="18" t="s">
        <v>26</v>
      </c>
    </row>
    <row r="10434" spans="1:21" ht="15" customHeight="1" x14ac:dyDescent="0.15">
      <c r="A10434" s="10" t="s">
        <v>10482</v>
      </c>
      <c r="B10434" s="11" t="s">
        <v>41</v>
      </c>
      <c r="C10434" s="11" t="s">
        <v>49</v>
      </c>
      <c r="D10434" s="12">
        <v>46032</v>
      </c>
      <c r="E10434" s="11">
        <v>2769</v>
      </c>
      <c r="F10434" s="11" t="s">
        <v>33</v>
      </c>
      <c r="G10434" s="13">
        <v>339.27</v>
      </c>
      <c r="H10434" s="14">
        <f t="shared" ref="H10434:H10497" si="1141">E10434*G10434</f>
        <v>939438.63</v>
      </c>
      <c r="I10434" s="14">
        <f>IF(F10434="GHS",H10434,H10434*Assumptions!$B$4)</f>
        <v>939438.63</v>
      </c>
      <c r="J10434" s="15" t="str">
        <f>INDEX(Assumptions!$B$8:$B$12,MATCH(B10434,Assumptions!$A$8:$A$12,0))</f>
        <v>Weighted Average</v>
      </c>
      <c r="K10434" s="16">
        <f>G10434/(1-INDEX(Assumptions!$D$8:$D$12,MATCH(B10434,Assumptions!$A$8:$A$12,0)))</f>
        <v>521.95384615384614</v>
      </c>
      <c r="L10434" s="16">
        <f t="shared" ref="L10434:L10501" si="1142">G10434*0.03</f>
        <v>10.178099999999999</v>
      </c>
      <c r="M10434" s="16">
        <f t="shared" ref="M10434:M10501" si="1143">K10434*0.05</f>
        <v>26.097692307692309</v>
      </c>
      <c r="N10434" s="14">
        <f>E10434*(K10434-L10434-M10434)*IF(F10434="GHS",1,Assumptions!$B$4)</f>
        <v>1344842.5311</v>
      </c>
      <c r="O10434" s="15">
        <f t="shared" ref="O10434:O10501" ca="1" si="1144">TODAY()-D10434</f>
        <v>254</v>
      </c>
      <c r="P10434" s="15" t="str">
        <f t="shared" ref="P10434:P10497" ca="1" si="1145">IF(O10434&lt;=90,"0-90d",IF(O10434&lt;=180,"91-180d",IF(O10434&lt;=365,"181-365d","365d+")))</f>
        <v>181-365d</v>
      </c>
      <c r="Q10434" s="17">
        <f ca="1">IF(P10434="0-90d",0,IF(P10434="91-180d",INDEX(Assumptions!$F$8:$F$12,MATCH(B10434,Assumptions!$A$8:$A$12,0)),IF(P10434="181-365d",INDEX(Assumptions!$G$8:$G$12,MATCH(B10434,Assumptions!$A$8:$A$12,0)),INDEX(Assumptions!$H$8:$H$12,MATCH(B10434,Assumptions!$A$8:$A$12,0)))))</f>
        <v>0.35</v>
      </c>
      <c r="R10434" s="14">
        <f t="shared" ref="R10434:R10497" ca="1" si="1146">I10434*Q10434</f>
        <v>328803.52049999998</v>
      </c>
      <c r="S10434" s="14">
        <f t="shared" ref="S10434:S10497" ca="1" si="1147">IF(T10434="Held on Consignment (Not Owned)",0,MIN(I10434-R10434,N10434))</f>
        <v>610635.10950000002</v>
      </c>
      <c r="T10434" s="11" t="s">
        <v>25</v>
      </c>
      <c r="U10434" s="18" t="s">
        <v>26</v>
      </c>
    </row>
    <row r="10435" spans="1:21" ht="15" customHeight="1" x14ac:dyDescent="0.15">
      <c r="A10435" s="10" t="s">
        <v>10483</v>
      </c>
      <c r="B10435" s="11" t="s">
        <v>31</v>
      </c>
      <c r="C10435" s="11" t="s">
        <v>32</v>
      </c>
      <c r="D10435" s="12">
        <v>46074</v>
      </c>
      <c r="E10435" s="11">
        <v>2967</v>
      </c>
      <c r="F10435" s="11" t="s">
        <v>33</v>
      </c>
      <c r="G10435" s="13">
        <v>2262.84</v>
      </c>
      <c r="H10435" s="14">
        <f t="shared" si="1141"/>
        <v>6713846.2800000003</v>
      </c>
      <c r="I10435" s="14">
        <f>IF(F10435="GHS",H10435,H10435*Assumptions!$B$4)</f>
        <v>6713846.2800000003</v>
      </c>
      <c r="J10435" s="15" t="str">
        <f>INDEX(Assumptions!$B$8:$B$12,MATCH(B10435,Assumptions!$A$8:$A$12,0))</f>
        <v>Weighted Average</v>
      </c>
      <c r="K10435" s="16">
        <f>G10435/(1-INDEX(Assumptions!$D$8:$D$12,MATCH(B10435,Assumptions!$A$8:$A$12,0)))</f>
        <v>3142.8333333333335</v>
      </c>
      <c r="L10435" s="16">
        <f t="shared" si="1142"/>
        <v>67.885199999999998</v>
      </c>
      <c r="M10435" s="16">
        <f t="shared" si="1143"/>
        <v>157.14166666666668</v>
      </c>
      <c r="N10435" s="14">
        <f>E10435*(K10435-L10435-M10435)*IF(F10435="GHS",1,Assumptions!$B$4)</f>
        <v>8657131.7865999993</v>
      </c>
      <c r="O10435" s="15">
        <f t="shared" ca="1" si="1144"/>
        <v>212</v>
      </c>
      <c r="P10435" s="15" t="str">
        <f t="shared" ca="1" si="1145"/>
        <v>181-365d</v>
      </c>
      <c r="Q10435" s="17">
        <f ca="1">IF(P10435="0-90d",0,IF(P10435="91-180d",INDEX(Assumptions!$F$8:$F$12,MATCH(B10435,Assumptions!$A$8:$A$12,0)),IF(P10435="181-365d",INDEX(Assumptions!$G$8:$G$12,MATCH(B10435,Assumptions!$A$8:$A$12,0)),INDEX(Assumptions!$H$8:$H$12,MATCH(B10435,Assumptions!$A$8:$A$12,0)))))</f>
        <v>0.2</v>
      </c>
      <c r="R10435" s="14">
        <f t="shared" ca="1" si="1146"/>
        <v>1342769.2560000001</v>
      </c>
      <c r="S10435" s="14">
        <f t="shared" ca="1" si="1147"/>
        <v>5371077.0240000002</v>
      </c>
      <c r="T10435" s="11" t="s">
        <v>25</v>
      </c>
      <c r="U10435" s="18" t="s">
        <v>26</v>
      </c>
    </row>
    <row r="10436" spans="1:21" ht="15" customHeight="1" x14ac:dyDescent="0.15">
      <c r="A10436" s="10" t="s">
        <v>10484</v>
      </c>
      <c r="B10436" s="11" t="s">
        <v>46</v>
      </c>
      <c r="C10436" s="11" t="s">
        <v>47</v>
      </c>
      <c r="D10436" s="12">
        <v>45965</v>
      </c>
      <c r="E10436" s="11">
        <v>986</v>
      </c>
      <c r="F10436" s="11" t="s">
        <v>33</v>
      </c>
      <c r="G10436" s="13">
        <v>350038.95</v>
      </c>
      <c r="H10436" s="14">
        <f t="shared" si="1141"/>
        <v>345138404.69999999</v>
      </c>
      <c r="I10436" s="14">
        <f>IF(F10436="GHS",H10436,H10436*Assumptions!$B$4)</f>
        <v>345138404.69999999</v>
      </c>
      <c r="J10436" s="15" t="str">
        <f>INDEX(Assumptions!$B$8:$B$12,MATCH(B10436,Assumptions!$A$8:$A$12,0))</f>
        <v>Specific Identification</v>
      </c>
      <c r="K10436" s="16">
        <f>G10436/(1-INDEX(Assumptions!$D$8:$D$12,MATCH(B10436,Assumptions!$A$8:$A$12,0)))</f>
        <v>448767.88461538462</v>
      </c>
      <c r="L10436" s="16">
        <f t="shared" si="1142"/>
        <v>10501.1685</v>
      </c>
      <c r="M10436" s="16">
        <f t="shared" si="1143"/>
        <v>22438.394230769234</v>
      </c>
      <c r="N10436" s="14">
        <f>E10436*(K10436-L10436-M10436)*IF(F10436="GHS",1,Assumptions!$B$4)</f>
        <v>410006725.37823075</v>
      </c>
      <c r="O10436" s="15">
        <f t="shared" ca="1" si="1144"/>
        <v>321</v>
      </c>
      <c r="P10436" s="15" t="str">
        <f t="shared" ca="1" si="1145"/>
        <v>181-365d</v>
      </c>
      <c r="Q10436" s="17">
        <f ca="1">IF(P10436="0-90d",0,IF(P10436="91-180d",INDEX(Assumptions!$F$8:$F$12,MATCH(B10436,Assumptions!$A$8:$A$12,0)),IF(P10436="181-365d",INDEX(Assumptions!$G$8:$G$12,MATCH(B10436,Assumptions!$A$8:$A$12,0)),INDEX(Assumptions!$H$8:$H$12,MATCH(B10436,Assumptions!$A$8:$A$12,0)))))</f>
        <v>0.05</v>
      </c>
      <c r="R10436" s="14">
        <f t="shared" ca="1" si="1146"/>
        <v>17256920.234999999</v>
      </c>
      <c r="S10436" s="14">
        <f t="shared" ca="1" si="1147"/>
        <v>327881484.46499997</v>
      </c>
      <c r="T10436" s="11" t="s">
        <v>25</v>
      </c>
      <c r="U10436" s="18" t="s">
        <v>26</v>
      </c>
    </row>
    <row r="10437" spans="1:21" ht="15" customHeight="1" x14ac:dyDescent="0.15">
      <c r="A10437" s="10" t="s">
        <v>10485</v>
      </c>
      <c r="B10437" s="11" t="s">
        <v>41</v>
      </c>
      <c r="C10437" s="11" t="s">
        <v>49</v>
      </c>
      <c r="D10437" s="12">
        <v>46084</v>
      </c>
      <c r="E10437" s="11">
        <v>4158</v>
      </c>
      <c r="F10437" s="11" t="s">
        <v>33</v>
      </c>
      <c r="G10437" s="13">
        <v>198.11</v>
      </c>
      <c r="H10437" s="14">
        <f t="shared" si="1141"/>
        <v>823741.38</v>
      </c>
      <c r="I10437" s="14">
        <f>IF(F10437="GHS",H10437,H10437*Assumptions!$B$4)</f>
        <v>823741.38</v>
      </c>
      <c r="J10437" s="15" t="str">
        <f>INDEX(Assumptions!$B$8:$B$12,MATCH(B10437,Assumptions!$A$8:$A$12,0))</f>
        <v>Weighted Average</v>
      </c>
      <c r="K10437" s="16">
        <f>G10437/(1-INDEX(Assumptions!$D$8:$D$12,MATCH(B10437,Assumptions!$A$8:$A$12,0)))</f>
        <v>304.78461538461539</v>
      </c>
      <c r="L10437" s="16">
        <f t="shared" si="1142"/>
        <v>5.9432999999999998</v>
      </c>
      <c r="M10437" s="16">
        <f t="shared" si="1143"/>
        <v>15.239230769230771</v>
      </c>
      <c r="N10437" s="14">
        <f>E10437*(K10437-L10437-M10437)*IF(F10437="GHS",1,Assumptions!$B$4)</f>
        <v>1179217.4678307693</v>
      </c>
      <c r="O10437" s="15">
        <f t="shared" ca="1" si="1144"/>
        <v>202</v>
      </c>
      <c r="P10437" s="15" t="str">
        <f t="shared" ca="1" si="1145"/>
        <v>181-365d</v>
      </c>
      <c r="Q10437" s="17">
        <f ca="1">IF(P10437="0-90d",0,IF(P10437="91-180d",INDEX(Assumptions!$F$8:$F$12,MATCH(B10437,Assumptions!$A$8:$A$12,0)),IF(P10437="181-365d",INDEX(Assumptions!$G$8:$G$12,MATCH(B10437,Assumptions!$A$8:$A$12,0)),INDEX(Assumptions!$H$8:$H$12,MATCH(B10437,Assumptions!$A$8:$A$12,0)))))</f>
        <v>0.35</v>
      </c>
      <c r="R10437" s="14">
        <f t="shared" ca="1" si="1146"/>
        <v>288309.48300000001</v>
      </c>
      <c r="S10437" s="14">
        <f t="shared" ca="1" si="1147"/>
        <v>535431.897</v>
      </c>
      <c r="T10437" s="11" t="s">
        <v>25</v>
      </c>
      <c r="U10437" s="18" t="s">
        <v>26</v>
      </c>
    </row>
    <row r="10438" spans="1:21" ht="15" customHeight="1" x14ac:dyDescent="0.15">
      <c r="A10438" s="10" t="s">
        <v>10486</v>
      </c>
      <c r="B10438" s="11" t="s">
        <v>41</v>
      </c>
      <c r="C10438" s="11" t="s">
        <v>44</v>
      </c>
      <c r="D10438" s="12">
        <v>46066</v>
      </c>
      <c r="E10438" s="11">
        <v>1437</v>
      </c>
      <c r="F10438" s="11" t="s">
        <v>33</v>
      </c>
      <c r="G10438" s="13">
        <v>175.51</v>
      </c>
      <c r="H10438" s="14">
        <f t="shared" si="1141"/>
        <v>252207.87</v>
      </c>
      <c r="I10438" s="14">
        <f>IF(F10438="GHS",H10438,H10438*Assumptions!$B$4)</f>
        <v>252207.87</v>
      </c>
      <c r="J10438" s="15" t="str">
        <f>INDEX(Assumptions!$B$8:$B$12,MATCH(B10438,Assumptions!$A$8:$A$12,0))</f>
        <v>Weighted Average</v>
      </c>
      <c r="K10438" s="16">
        <f>G10438/(1-INDEX(Assumptions!$D$8:$D$12,MATCH(B10438,Assumptions!$A$8:$A$12,0)))</f>
        <v>270.01538461538462</v>
      </c>
      <c r="L10438" s="16">
        <f t="shared" si="1142"/>
        <v>5.2652999999999999</v>
      </c>
      <c r="M10438" s="16">
        <f t="shared" si="1143"/>
        <v>13.500769230769231</v>
      </c>
      <c r="N10438" s="14">
        <f>E10438*(K10438-L10438-M10438)*IF(F10438="GHS",1,Assumptions!$B$4)</f>
        <v>361045.26620769227</v>
      </c>
      <c r="O10438" s="15">
        <f t="shared" ca="1" si="1144"/>
        <v>220</v>
      </c>
      <c r="P10438" s="15" t="str">
        <f t="shared" ca="1" si="1145"/>
        <v>181-365d</v>
      </c>
      <c r="Q10438" s="17">
        <f ca="1">IF(P10438="0-90d",0,IF(P10438="91-180d",INDEX(Assumptions!$F$8:$F$12,MATCH(B10438,Assumptions!$A$8:$A$12,0)),IF(P10438="181-365d",INDEX(Assumptions!$G$8:$G$12,MATCH(B10438,Assumptions!$A$8:$A$12,0)),INDEX(Assumptions!$H$8:$H$12,MATCH(B10438,Assumptions!$A$8:$A$12,0)))))</f>
        <v>0.35</v>
      </c>
      <c r="R10438" s="14">
        <f t="shared" ca="1" si="1146"/>
        <v>88272.754499999995</v>
      </c>
      <c r="S10438" s="14">
        <f t="shared" ca="1" si="1147"/>
        <v>163935.11550000001</v>
      </c>
      <c r="T10438" s="11" t="s">
        <v>50</v>
      </c>
      <c r="U10438" s="18" t="s">
        <v>26</v>
      </c>
    </row>
    <row r="10439" spans="1:21" ht="15" customHeight="1" x14ac:dyDescent="0.15">
      <c r="A10439" s="10" t="s">
        <v>10487</v>
      </c>
      <c r="B10439" s="11" t="s">
        <v>28</v>
      </c>
      <c r="C10439" s="11" t="s">
        <v>35</v>
      </c>
      <c r="D10439" s="12">
        <v>46107</v>
      </c>
      <c r="E10439" s="11">
        <v>3221</v>
      </c>
      <c r="F10439" s="11" t="s">
        <v>24</v>
      </c>
      <c r="G10439" s="13">
        <v>21600</v>
      </c>
      <c r="H10439" s="14">
        <f t="shared" si="1141"/>
        <v>69573600</v>
      </c>
      <c r="I10439" s="14">
        <f>IF(F10439="GHS",H10439,H10439*Assumptions!$B$4)</f>
        <v>751394880</v>
      </c>
      <c r="J10439" s="15" t="str">
        <f>INDEX(Assumptions!$B$8:$B$12,MATCH(B10439,Assumptions!$A$8:$A$12,0))</f>
        <v>Fair Value Less Costs to Sell</v>
      </c>
      <c r="K10439" s="16">
        <f>G10439/(1-INDEX(Assumptions!$D$8:$D$12,MATCH(B10439,Assumptions!$A$8:$A$12,0)))</f>
        <v>24545.454545454544</v>
      </c>
      <c r="L10439" s="16">
        <f t="shared" si="1142"/>
        <v>648</v>
      </c>
      <c r="M10439" s="16">
        <f t="shared" si="1143"/>
        <v>1227.2727272727273</v>
      </c>
      <c r="N10439" s="14">
        <f>E10439*(K10439-L10439-M10439)*IF(F10439="GHS",1,Assumptions!$B$4)</f>
        <v>788623080.87272716</v>
      </c>
      <c r="O10439" s="15">
        <f t="shared" ca="1" si="1144"/>
        <v>179</v>
      </c>
      <c r="P10439" s="15" t="str">
        <f t="shared" ca="1" si="1145"/>
        <v>91-180d</v>
      </c>
      <c r="Q10439" s="17">
        <f ca="1">IF(P10439="0-90d",0,IF(P10439="91-180d",INDEX(Assumptions!$F$8:$F$12,MATCH(B10439,Assumptions!$A$8:$A$12,0)),IF(P10439="181-365d",INDEX(Assumptions!$G$8:$G$12,MATCH(B10439,Assumptions!$A$8:$A$12,0)),INDEX(Assumptions!$H$8:$H$12,MATCH(B10439,Assumptions!$A$8:$A$12,0)))))</f>
        <v>0.02</v>
      </c>
      <c r="R10439" s="14">
        <f t="shared" ca="1" si="1146"/>
        <v>15027897.6</v>
      </c>
      <c r="S10439" s="14">
        <f t="shared" si="1147"/>
        <v>0</v>
      </c>
      <c r="T10439" s="11" t="s">
        <v>39</v>
      </c>
      <c r="U10439" s="18" t="s">
        <v>26</v>
      </c>
    </row>
    <row r="10440" spans="1:21" ht="15" customHeight="1" x14ac:dyDescent="0.15">
      <c r="A10440" s="10" t="s">
        <v>10488</v>
      </c>
      <c r="B10440" s="11" t="s">
        <v>22</v>
      </c>
      <c r="C10440" s="11" t="s">
        <v>61</v>
      </c>
      <c r="D10440" s="12">
        <v>46138</v>
      </c>
      <c r="E10440" s="11">
        <v>1915</v>
      </c>
      <c r="F10440" s="11" t="s">
        <v>24</v>
      </c>
      <c r="G10440" s="13">
        <v>33855.24</v>
      </c>
      <c r="H10440" s="14">
        <f t="shared" si="1141"/>
        <v>64832784.599999994</v>
      </c>
      <c r="I10440" s="14">
        <f>IF(F10440="GHS",H10440,H10440*Assumptions!$B$4)</f>
        <v>700194073.67999995</v>
      </c>
      <c r="J10440" s="15" t="str">
        <f>INDEX(Assumptions!$B$8:$B$12,MATCH(B10440,Assumptions!$A$8:$A$12,0))</f>
        <v>FIFO</v>
      </c>
      <c r="K10440" s="16">
        <f>G10440/(1-INDEX(Assumptions!$D$8:$D$12,MATCH(B10440,Assumptions!$A$8:$A$12,0)))</f>
        <v>41286.878048780483</v>
      </c>
      <c r="L10440" s="16">
        <f t="shared" si="1142"/>
        <v>1015.6571999999999</v>
      </c>
      <c r="M10440" s="16">
        <f t="shared" si="1143"/>
        <v>2064.3439024390241</v>
      </c>
      <c r="N10440" s="14">
        <f>E10440*(K10440-L10440-M10440)*IF(F10440="GHS",1,Assumptions!$B$4)</f>
        <v>790194629.00423396</v>
      </c>
      <c r="O10440" s="15">
        <f t="shared" ca="1" si="1144"/>
        <v>148</v>
      </c>
      <c r="P10440" s="15" t="str">
        <f t="shared" ca="1" si="1145"/>
        <v>91-180d</v>
      </c>
      <c r="Q10440" s="17">
        <f ca="1">IF(P10440="0-90d",0,IF(P10440="91-180d",INDEX(Assumptions!$F$8:$F$12,MATCH(B10440,Assumptions!$A$8:$A$12,0)),IF(P10440="181-365d",INDEX(Assumptions!$G$8:$G$12,MATCH(B10440,Assumptions!$A$8:$A$12,0)),INDEX(Assumptions!$H$8:$H$12,MATCH(B10440,Assumptions!$A$8:$A$12,0)))))</f>
        <v>0.03</v>
      </c>
      <c r="R10440" s="14">
        <f t="shared" ca="1" si="1146"/>
        <v>21005822.210399996</v>
      </c>
      <c r="S10440" s="14">
        <f t="shared" ca="1" si="1147"/>
        <v>679188251.46959996</v>
      </c>
      <c r="T10440" s="11" t="s">
        <v>25</v>
      </c>
      <c r="U10440" s="18" t="s">
        <v>26</v>
      </c>
    </row>
    <row r="10441" spans="1:21" ht="15" customHeight="1" x14ac:dyDescent="0.15">
      <c r="A10441" s="10" t="s">
        <v>10489</v>
      </c>
      <c r="B10441" s="11" t="s">
        <v>46</v>
      </c>
      <c r="C10441" s="11" t="s">
        <v>119</v>
      </c>
      <c r="D10441" s="12">
        <v>45846</v>
      </c>
      <c r="E10441" s="11">
        <v>1233</v>
      </c>
      <c r="F10441" s="11" t="s">
        <v>33</v>
      </c>
      <c r="G10441" s="13">
        <v>334979.17</v>
      </c>
      <c r="H10441" s="14">
        <f t="shared" si="1141"/>
        <v>413029316.60999995</v>
      </c>
      <c r="I10441" s="14">
        <f>IF(F10441="GHS",H10441,H10441*Assumptions!$B$4)</f>
        <v>413029316.60999995</v>
      </c>
      <c r="J10441" s="15" t="str">
        <f>INDEX(Assumptions!$B$8:$B$12,MATCH(B10441,Assumptions!$A$8:$A$12,0))</f>
        <v>Specific Identification</v>
      </c>
      <c r="K10441" s="16">
        <f>G10441/(1-INDEX(Assumptions!$D$8:$D$12,MATCH(B10441,Assumptions!$A$8:$A$12,0)))</f>
        <v>429460.47435897432</v>
      </c>
      <c r="L10441" s="16">
        <f t="shared" si="1142"/>
        <v>10049.375099999999</v>
      </c>
      <c r="M10441" s="16">
        <f t="shared" si="1143"/>
        <v>21473.023717948716</v>
      </c>
      <c r="N10441" s="14">
        <f>E10441*(K10441-L10441-M10441)*IF(F10441="GHS",1,Assumptions!$B$4)</f>
        <v>490657647.1420846</v>
      </c>
      <c r="O10441" s="15">
        <f t="shared" ca="1" si="1144"/>
        <v>440</v>
      </c>
      <c r="P10441" s="15" t="str">
        <f t="shared" ca="1" si="1145"/>
        <v>365d+</v>
      </c>
      <c r="Q10441" s="17">
        <f ca="1">IF(P10441="0-90d",0,IF(P10441="91-180d",INDEX(Assumptions!$F$8:$F$12,MATCH(B10441,Assumptions!$A$8:$A$12,0)),IF(P10441="181-365d",INDEX(Assumptions!$G$8:$G$12,MATCH(B10441,Assumptions!$A$8:$A$12,0)),INDEX(Assumptions!$H$8:$H$12,MATCH(B10441,Assumptions!$A$8:$A$12,0)))))</f>
        <v>0.15</v>
      </c>
      <c r="R10441" s="14">
        <f t="shared" ca="1" si="1146"/>
        <v>61954397.49149999</v>
      </c>
      <c r="S10441" s="14">
        <f t="shared" ca="1" si="1147"/>
        <v>351074919.11849999</v>
      </c>
      <c r="T10441" s="11" t="s">
        <v>25</v>
      </c>
      <c r="U10441" s="18" t="s">
        <v>26</v>
      </c>
    </row>
    <row r="10442" spans="1:21" ht="15" customHeight="1" x14ac:dyDescent="0.15">
      <c r="A10442" s="10" t="s">
        <v>10490</v>
      </c>
      <c r="B10442" s="11" t="s">
        <v>22</v>
      </c>
      <c r="C10442" s="11" t="s">
        <v>81</v>
      </c>
      <c r="D10442" s="12">
        <v>45929</v>
      </c>
      <c r="E10442" s="11">
        <v>1128</v>
      </c>
      <c r="F10442" s="11" t="s">
        <v>24</v>
      </c>
      <c r="G10442" s="13">
        <v>23605.99</v>
      </c>
      <c r="H10442" s="14">
        <f t="shared" si="1141"/>
        <v>26627556.720000003</v>
      </c>
      <c r="I10442" s="14">
        <f>IF(F10442="GHS",H10442,H10442*Assumptions!$B$4)</f>
        <v>287577612.57600003</v>
      </c>
      <c r="J10442" s="15" t="str">
        <f>INDEX(Assumptions!$B$8:$B$12,MATCH(B10442,Assumptions!$A$8:$A$12,0))</f>
        <v>FIFO</v>
      </c>
      <c r="K10442" s="16">
        <f>G10442/(1-INDEX(Assumptions!$D$8:$D$12,MATCH(B10442,Assumptions!$A$8:$A$12,0)))</f>
        <v>28787.792682926829</v>
      </c>
      <c r="L10442" s="16">
        <f t="shared" si="1142"/>
        <v>708.17970000000003</v>
      </c>
      <c r="M10442" s="16">
        <f t="shared" si="1143"/>
        <v>1439.3896341463415</v>
      </c>
      <c r="N10442" s="14">
        <f>E10442*(K10442-L10442-M10442)*IF(F10442="GHS",1,Assumptions!$B$4)</f>
        <v>324541856.92418343</v>
      </c>
      <c r="O10442" s="15">
        <f t="shared" ca="1" si="1144"/>
        <v>357</v>
      </c>
      <c r="P10442" s="15" t="str">
        <f t="shared" ca="1" si="1145"/>
        <v>181-365d</v>
      </c>
      <c r="Q10442" s="17">
        <f ca="1">IF(P10442="0-90d",0,IF(P10442="91-180d",INDEX(Assumptions!$F$8:$F$12,MATCH(B10442,Assumptions!$A$8:$A$12,0)),IF(P10442="181-365d",INDEX(Assumptions!$G$8:$G$12,MATCH(B10442,Assumptions!$A$8:$A$12,0)),INDEX(Assumptions!$H$8:$H$12,MATCH(B10442,Assumptions!$A$8:$A$12,0)))))</f>
        <v>0.15</v>
      </c>
      <c r="R10442" s="14">
        <f t="shared" ca="1" si="1146"/>
        <v>43136641.886400007</v>
      </c>
      <c r="S10442" s="14">
        <f t="shared" si="1147"/>
        <v>0</v>
      </c>
      <c r="T10442" s="11" t="s">
        <v>39</v>
      </c>
      <c r="U10442" s="18" t="s">
        <v>26</v>
      </c>
    </row>
    <row r="10443" spans="1:21" ht="15" customHeight="1" x14ac:dyDescent="0.15">
      <c r="A10443" s="10" t="s">
        <v>10491</v>
      </c>
      <c r="B10443" s="11" t="s">
        <v>28</v>
      </c>
      <c r="C10443" s="11" t="s">
        <v>38</v>
      </c>
      <c r="D10443" s="12">
        <v>46145</v>
      </c>
      <c r="E10443" s="11">
        <v>2660</v>
      </c>
      <c r="F10443" s="11" t="s">
        <v>24</v>
      </c>
      <c r="G10443" s="13">
        <v>6985.23</v>
      </c>
      <c r="H10443" s="14">
        <f t="shared" si="1141"/>
        <v>18580711.799999997</v>
      </c>
      <c r="I10443" s="14">
        <f>IF(F10443="GHS",H10443,H10443*Assumptions!$B$4)</f>
        <v>200671687.43999997</v>
      </c>
      <c r="J10443" s="15" t="str">
        <f>INDEX(Assumptions!$B$8:$B$12,MATCH(B10443,Assumptions!$A$8:$A$12,0))</f>
        <v>Fair Value Less Costs to Sell</v>
      </c>
      <c r="K10443" s="16">
        <f>G10443/(1-INDEX(Assumptions!$D$8:$D$12,MATCH(B10443,Assumptions!$A$8:$A$12,0)))</f>
        <v>7937.7613636363631</v>
      </c>
      <c r="L10443" s="16">
        <f t="shared" si="1142"/>
        <v>209.55689999999998</v>
      </c>
      <c r="M10443" s="16">
        <f t="shared" si="1143"/>
        <v>396.8880681818182</v>
      </c>
      <c r="N10443" s="14">
        <f>E10443*(K10443-L10443-M10443)*IF(F10443="GHS",1,Assumptions!$B$4)</f>
        <v>210614057.40861821</v>
      </c>
      <c r="O10443" s="15">
        <f t="shared" ca="1" si="1144"/>
        <v>141</v>
      </c>
      <c r="P10443" s="15" t="str">
        <f t="shared" ca="1" si="1145"/>
        <v>91-180d</v>
      </c>
      <c r="Q10443" s="17">
        <f ca="1">IF(P10443="0-90d",0,IF(P10443="91-180d",INDEX(Assumptions!$F$8:$F$12,MATCH(B10443,Assumptions!$A$8:$A$12,0)),IF(P10443="181-365d",INDEX(Assumptions!$G$8:$G$12,MATCH(B10443,Assumptions!$A$8:$A$12,0)),INDEX(Assumptions!$H$8:$H$12,MATCH(B10443,Assumptions!$A$8:$A$12,0)))))</f>
        <v>0.02</v>
      </c>
      <c r="R10443" s="14">
        <f t="shared" ca="1" si="1146"/>
        <v>4013433.7487999992</v>
      </c>
      <c r="S10443" s="14">
        <f t="shared" ca="1" si="1147"/>
        <v>196658253.69119996</v>
      </c>
      <c r="T10443" s="11" t="s">
        <v>25</v>
      </c>
      <c r="U10443" s="18" t="s">
        <v>36</v>
      </c>
    </row>
    <row r="10444" spans="1:21" ht="15" customHeight="1" x14ac:dyDescent="0.15">
      <c r="A10444" s="10" t="s">
        <v>10492</v>
      </c>
      <c r="B10444" s="11" t="s">
        <v>22</v>
      </c>
      <c r="C10444" s="11" t="s">
        <v>23</v>
      </c>
      <c r="D10444" s="12">
        <v>45854</v>
      </c>
      <c r="E10444" s="11">
        <v>1448</v>
      </c>
      <c r="F10444" s="11" t="s">
        <v>24</v>
      </c>
      <c r="G10444" s="13">
        <v>34862.910000000003</v>
      </c>
      <c r="H10444" s="14">
        <f t="shared" si="1141"/>
        <v>50481493.680000007</v>
      </c>
      <c r="I10444" s="14">
        <f>IF(F10444="GHS",H10444,H10444*Assumptions!$B$4)</f>
        <v>545200131.74400008</v>
      </c>
      <c r="J10444" s="15" t="str">
        <f>INDEX(Assumptions!$B$8:$B$12,MATCH(B10444,Assumptions!$A$8:$A$12,0))</f>
        <v>FIFO</v>
      </c>
      <c r="K10444" s="16">
        <f>G10444/(1-INDEX(Assumptions!$D$8:$D$12,MATCH(B10444,Assumptions!$A$8:$A$12,0)))</f>
        <v>42515.743902439026</v>
      </c>
      <c r="L10444" s="16">
        <f t="shared" si="1142"/>
        <v>1045.8873000000001</v>
      </c>
      <c r="M10444" s="16">
        <f t="shared" si="1143"/>
        <v>2125.7871951219513</v>
      </c>
      <c r="N10444" s="14">
        <f>E10444*(K10444-L10444-M10444)*IF(F10444="GHS",1,Assumptions!$B$4)</f>
        <v>615278295.01938736</v>
      </c>
      <c r="O10444" s="15">
        <f t="shared" ca="1" si="1144"/>
        <v>432</v>
      </c>
      <c r="P10444" s="15" t="str">
        <f t="shared" ca="1" si="1145"/>
        <v>365d+</v>
      </c>
      <c r="Q10444" s="17">
        <f ca="1">IF(P10444="0-90d",0,IF(P10444="91-180d",INDEX(Assumptions!$F$8:$F$12,MATCH(B10444,Assumptions!$A$8:$A$12,0)),IF(P10444="181-365d",INDEX(Assumptions!$G$8:$G$12,MATCH(B10444,Assumptions!$A$8:$A$12,0)),INDEX(Assumptions!$H$8:$H$12,MATCH(B10444,Assumptions!$A$8:$A$12,0)))))</f>
        <v>0.5</v>
      </c>
      <c r="R10444" s="14">
        <f t="shared" ca="1" si="1146"/>
        <v>272600065.87200004</v>
      </c>
      <c r="S10444" s="14">
        <f t="shared" ca="1" si="1147"/>
        <v>272600065.87200004</v>
      </c>
      <c r="T10444" s="11" t="s">
        <v>25</v>
      </c>
      <c r="U10444" s="18" t="s">
        <v>36</v>
      </c>
    </row>
    <row r="10445" spans="1:21" ht="15" customHeight="1" x14ac:dyDescent="0.15">
      <c r="A10445" s="10" t="s">
        <v>10493</v>
      </c>
      <c r="B10445" s="11" t="s">
        <v>41</v>
      </c>
      <c r="C10445" s="11" t="s">
        <v>115</v>
      </c>
      <c r="D10445" s="12">
        <v>45906</v>
      </c>
      <c r="E10445" s="11">
        <v>4181</v>
      </c>
      <c r="F10445" s="11" t="s">
        <v>33</v>
      </c>
      <c r="G10445" s="13">
        <v>405.59</v>
      </c>
      <c r="H10445" s="14">
        <f t="shared" si="1141"/>
        <v>1695771.7899999998</v>
      </c>
      <c r="I10445" s="14">
        <f>IF(F10445="GHS",H10445,H10445*Assumptions!$B$4)</f>
        <v>1695771.7899999998</v>
      </c>
      <c r="J10445" s="15" t="str">
        <f>INDEX(Assumptions!$B$8:$B$12,MATCH(B10445,Assumptions!$A$8:$A$12,0))</f>
        <v>Weighted Average</v>
      </c>
      <c r="K10445" s="16">
        <f>G10445/(1-INDEX(Assumptions!$D$8:$D$12,MATCH(B10445,Assumptions!$A$8:$A$12,0)))</f>
        <v>623.98461538461538</v>
      </c>
      <c r="L10445" s="16">
        <f t="shared" si="1142"/>
        <v>12.167699999999998</v>
      </c>
      <c r="M10445" s="16">
        <f t="shared" si="1143"/>
        <v>31.19923076923077</v>
      </c>
      <c r="N10445" s="14">
        <f>E10445*(K10445-L10445-M10445)*IF(F10445="GHS",1,Assumptions!$B$4)</f>
        <v>2427562.5393769233</v>
      </c>
      <c r="O10445" s="15">
        <f t="shared" ca="1" si="1144"/>
        <v>380</v>
      </c>
      <c r="P10445" s="15" t="str">
        <f t="shared" ca="1" si="1145"/>
        <v>365d+</v>
      </c>
      <c r="Q10445" s="17">
        <f ca="1">IF(P10445="0-90d",0,IF(P10445="91-180d",INDEX(Assumptions!$F$8:$F$12,MATCH(B10445,Assumptions!$A$8:$A$12,0)),IF(P10445="181-365d",INDEX(Assumptions!$G$8:$G$12,MATCH(B10445,Assumptions!$A$8:$A$12,0)),INDEX(Assumptions!$H$8:$H$12,MATCH(B10445,Assumptions!$A$8:$A$12,0)))))</f>
        <v>0.8</v>
      </c>
      <c r="R10445" s="14">
        <f t="shared" ca="1" si="1146"/>
        <v>1356617.432</v>
      </c>
      <c r="S10445" s="14">
        <f t="shared" ca="1" si="1147"/>
        <v>339154.35799999977</v>
      </c>
      <c r="T10445" s="11" t="s">
        <v>25</v>
      </c>
      <c r="U10445" s="18" t="s">
        <v>26</v>
      </c>
    </row>
    <row r="10446" spans="1:21" ht="15" customHeight="1" x14ac:dyDescent="0.15">
      <c r="A10446" s="10" t="s">
        <v>10494</v>
      </c>
      <c r="B10446" s="11" t="s">
        <v>28</v>
      </c>
      <c r="C10446" s="11" t="s">
        <v>55</v>
      </c>
      <c r="D10446" s="12">
        <v>46206</v>
      </c>
      <c r="E10446" s="11">
        <v>3542</v>
      </c>
      <c r="F10446" s="11" t="s">
        <v>24</v>
      </c>
      <c r="G10446" s="13">
        <v>4223.26</v>
      </c>
      <c r="H10446" s="14">
        <f t="shared" si="1141"/>
        <v>14958786.92</v>
      </c>
      <c r="I10446" s="14">
        <f>IF(F10446="GHS",H10446,H10446*Assumptions!$B$4)</f>
        <v>161554898.736</v>
      </c>
      <c r="J10446" s="15" t="str">
        <f>INDEX(Assumptions!$B$8:$B$12,MATCH(B10446,Assumptions!$A$8:$A$12,0))</f>
        <v>Fair Value Less Costs to Sell</v>
      </c>
      <c r="K10446" s="16">
        <f>G10446/(1-INDEX(Assumptions!$D$8:$D$12,MATCH(B10446,Assumptions!$A$8:$A$12,0)))</f>
        <v>4799.159090909091</v>
      </c>
      <c r="L10446" s="16">
        <f t="shared" si="1142"/>
        <v>126.6978</v>
      </c>
      <c r="M10446" s="16">
        <f t="shared" si="1143"/>
        <v>239.95795454545456</v>
      </c>
      <c r="N10446" s="14">
        <f>E10446*(K10446-L10446-M10446)*IF(F10446="GHS",1,Assumptions!$B$4)</f>
        <v>169559209.62792003</v>
      </c>
      <c r="O10446" s="15">
        <f t="shared" ca="1" si="1144"/>
        <v>80</v>
      </c>
      <c r="P10446" s="15" t="str">
        <f t="shared" ca="1" si="1145"/>
        <v>0-90d</v>
      </c>
      <c r="Q10446" s="17">
        <f ca="1">IF(P10446="0-90d",0,IF(P10446="91-180d",INDEX(Assumptions!$F$8:$F$12,MATCH(B10446,Assumptions!$A$8:$A$12,0)),IF(P10446="181-365d",INDEX(Assumptions!$G$8:$G$12,MATCH(B10446,Assumptions!$A$8:$A$12,0)),INDEX(Assumptions!$H$8:$H$12,MATCH(B10446,Assumptions!$A$8:$A$12,0)))))</f>
        <v>0</v>
      </c>
      <c r="R10446" s="14">
        <f t="shared" ca="1" si="1146"/>
        <v>0</v>
      </c>
      <c r="S10446" s="14">
        <f t="shared" si="1147"/>
        <v>0</v>
      </c>
      <c r="T10446" s="11" t="s">
        <v>39</v>
      </c>
      <c r="U10446" s="18" t="s">
        <v>26</v>
      </c>
    </row>
    <row r="10447" spans="1:21" ht="15" customHeight="1" x14ac:dyDescent="0.15">
      <c r="A10447" s="10" t="s">
        <v>10495</v>
      </c>
      <c r="B10447" s="11" t="s">
        <v>41</v>
      </c>
      <c r="C10447" s="11" t="s">
        <v>42</v>
      </c>
      <c r="D10447" s="12">
        <v>45819</v>
      </c>
      <c r="E10447" s="11">
        <v>3675</v>
      </c>
      <c r="F10447" s="11" t="s">
        <v>33</v>
      </c>
      <c r="G10447" s="13">
        <v>530.85</v>
      </c>
      <c r="H10447" s="14">
        <f t="shared" si="1141"/>
        <v>1950873.75</v>
      </c>
      <c r="I10447" s="14">
        <f>IF(F10447="GHS",H10447,H10447*Assumptions!$B$4)</f>
        <v>1950873.75</v>
      </c>
      <c r="J10447" s="15" t="str">
        <f>INDEX(Assumptions!$B$8:$B$12,MATCH(B10447,Assumptions!$A$8:$A$12,0))</f>
        <v>Weighted Average</v>
      </c>
      <c r="K10447" s="16">
        <f>G10447/(1-INDEX(Assumptions!$D$8:$D$12,MATCH(B10447,Assumptions!$A$8:$A$12,0)))</f>
        <v>816.69230769230774</v>
      </c>
      <c r="L10447" s="16">
        <f t="shared" si="1142"/>
        <v>15.9255</v>
      </c>
      <c r="M10447" s="16">
        <f t="shared" si="1143"/>
        <v>40.83461538461539</v>
      </c>
      <c r="N10447" s="14">
        <f>E10447*(K10447-L10447-M10447)*IF(F10447="GHS",1,Assumptions!$B$4)</f>
        <v>2792750.8067307696</v>
      </c>
      <c r="O10447" s="15">
        <f t="shared" ca="1" si="1144"/>
        <v>467</v>
      </c>
      <c r="P10447" s="15" t="str">
        <f t="shared" ca="1" si="1145"/>
        <v>365d+</v>
      </c>
      <c r="Q10447" s="17">
        <f ca="1">IF(P10447="0-90d",0,IF(P10447="91-180d",INDEX(Assumptions!$F$8:$F$12,MATCH(B10447,Assumptions!$A$8:$A$12,0)),IF(P10447="181-365d",INDEX(Assumptions!$G$8:$G$12,MATCH(B10447,Assumptions!$A$8:$A$12,0)),INDEX(Assumptions!$H$8:$H$12,MATCH(B10447,Assumptions!$A$8:$A$12,0)))))</f>
        <v>0.8</v>
      </c>
      <c r="R10447" s="14">
        <f t="shared" ca="1" si="1146"/>
        <v>1560699</v>
      </c>
      <c r="S10447" s="14">
        <f t="shared" ca="1" si="1147"/>
        <v>390174.75</v>
      </c>
      <c r="T10447" s="11" t="s">
        <v>25</v>
      </c>
      <c r="U10447" s="18" t="s">
        <v>26</v>
      </c>
    </row>
    <row r="10448" spans="1:21" ht="15" customHeight="1" x14ac:dyDescent="0.15">
      <c r="A10448" s="10" t="s">
        <v>10496</v>
      </c>
      <c r="B10448" s="11" t="s">
        <v>28</v>
      </c>
      <c r="C10448" s="11" t="s">
        <v>38</v>
      </c>
      <c r="D10448" s="12">
        <v>45791</v>
      </c>
      <c r="E10448" s="11">
        <v>1777</v>
      </c>
      <c r="F10448" s="11" t="s">
        <v>24</v>
      </c>
      <c r="G10448" s="13">
        <v>12822.82</v>
      </c>
      <c r="H10448" s="14">
        <f t="shared" si="1141"/>
        <v>22786151.140000001</v>
      </c>
      <c r="I10448" s="14">
        <f>IF(F10448="GHS",H10448,H10448*Assumptions!$B$4)</f>
        <v>246090432.31200004</v>
      </c>
      <c r="J10448" s="15" t="str">
        <f>INDEX(Assumptions!$B$8:$B$12,MATCH(B10448,Assumptions!$A$8:$A$12,0))</f>
        <v>Fair Value Less Costs to Sell</v>
      </c>
      <c r="K10448" s="16">
        <f>G10448/(1-INDEX(Assumptions!$D$8:$D$12,MATCH(B10448,Assumptions!$A$8:$A$12,0)))</f>
        <v>14571.386363636364</v>
      </c>
      <c r="L10448" s="16">
        <f t="shared" si="1142"/>
        <v>384.68459999999999</v>
      </c>
      <c r="M10448" s="16">
        <f t="shared" si="1143"/>
        <v>728.56931818181829</v>
      </c>
      <c r="N10448" s="14">
        <f>E10448*(K10448-L10448-M10448)*IF(F10448="GHS",1,Assumptions!$B$4)</f>
        <v>258283094.64018548</v>
      </c>
      <c r="O10448" s="15">
        <f t="shared" ca="1" si="1144"/>
        <v>495</v>
      </c>
      <c r="P10448" s="15" t="str">
        <f t="shared" ca="1" si="1145"/>
        <v>365d+</v>
      </c>
      <c r="Q10448" s="17">
        <f ca="1">IF(P10448="0-90d",0,IF(P10448="91-180d",INDEX(Assumptions!$F$8:$F$12,MATCH(B10448,Assumptions!$A$8:$A$12,0)),IF(P10448="181-365d",INDEX(Assumptions!$G$8:$G$12,MATCH(B10448,Assumptions!$A$8:$A$12,0)),INDEX(Assumptions!$H$8:$H$12,MATCH(B10448,Assumptions!$A$8:$A$12,0)))))</f>
        <v>0.4</v>
      </c>
      <c r="R10448" s="14">
        <f t="shared" ca="1" si="1146"/>
        <v>98436172.924800023</v>
      </c>
      <c r="S10448" s="14">
        <f t="shared" ca="1" si="1147"/>
        <v>147654259.3872</v>
      </c>
      <c r="T10448" s="11" t="s">
        <v>50</v>
      </c>
      <c r="U10448" s="18" t="s">
        <v>36</v>
      </c>
    </row>
    <row r="10449" spans="1:21" ht="15" customHeight="1" x14ac:dyDescent="0.15">
      <c r="A10449" s="10" t="s">
        <v>10497</v>
      </c>
      <c r="B10449" s="11" t="s">
        <v>28</v>
      </c>
      <c r="C10449" s="11" t="s">
        <v>29</v>
      </c>
      <c r="D10449" s="12">
        <v>46069</v>
      </c>
      <c r="E10449" s="11">
        <v>310</v>
      </c>
      <c r="F10449" s="11" t="s">
        <v>24</v>
      </c>
      <c r="G10449" s="13">
        <v>5547.87</v>
      </c>
      <c r="H10449" s="14">
        <f t="shared" si="1141"/>
        <v>1719839.7</v>
      </c>
      <c r="I10449" s="14">
        <f>IF(F10449="GHS",H10449,H10449*Assumptions!$B$4)</f>
        <v>18574268.760000002</v>
      </c>
      <c r="J10449" s="15" t="str">
        <f>INDEX(Assumptions!$B$8:$B$12,MATCH(B10449,Assumptions!$A$8:$A$12,0))</f>
        <v>Fair Value Less Costs to Sell</v>
      </c>
      <c r="K10449" s="16">
        <f>G10449/(1-INDEX(Assumptions!$D$8:$D$12,MATCH(B10449,Assumptions!$A$8:$A$12,0)))</f>
        <v>6304.397727272727</v>
      </c>
      <c r="L10449" s="16">
        <f t="shared" si="1142"/>
        <v>166.43609999999998</v>
      </c>
      <c r="M10449" s="16">
        <f t="shared" si="1143"/>
        <v>315.21988636363636</v>
      </c>
      <c r="N10449" s="14">
        <f>E10449*(K10449-L10449-M10449)*IF(F10449="GHS",1,Assumptions!$B$4)</f>
        <v>19494539.348563638</v>
      </c>
      <c r="O10449" s="15">
        <f t="shared" ca="1" si="1144"/>
        <v>217</v>
      </c>
      <c r="P10449" s="15" t="str">
        <f t="shared" ca="1" si="1145"/>
        <v>181-365d</v>
      </c>
      <c r="Q10449" s="17">
        <f ca="1">IF(P10449="0-90d",0,IF(P10449="91-180d",INDEX(Assumptions!$F$8:$F$12,MATCH(B10449,Assumptions!$A$8:$A$12,0)),IF(P10449="181-365d",INDEX(Assumptions!$G$8:$G$12,MATCH(B10449,Assumptions!$A$8:$A$12,0)),INDEX(Assumptions!$H$8:$H$12,MATCH(B10449,Assumptions!$A$8:$A$12,0)))))</f>
        <v>0.1</v>
      </c>
      <c r="R10449" s="14">
        <f t="shared" ca="1" si="1146"/>
        <v>1857426.8760000002</v>
      </c>
      <c r="S10449" s="14">
        <f t="shared" ca="1" si="1147"/>
        <v>16716841.884000001</v>
      </c>
      <c r="T10449" s="11" t="s">
        <v>25</v>
      </c>
      <c r="U10449" s="18" t="s">
        <v>26</v>
      </c>
    </row>
    <row r="10450" spans="1:21" ht="15" customHeight="1" x14ac:dyDescent="0.15">
      <c r="A10450" s="10" t="s">
        <v>10498</v>
      </c>
      <c r="B10450" s="11" t="s">
        <v>31</v>
      </c>
      <c r="C10450" s="11" t="s">
        <v>63</v>
      </c>
      <c r="D10450" s="12">
        <v>46154</v>
      </c>
      <c r="E10450" s="11">
        <v>1969</v>
      </c>
      <c r="F10450" s="11" t="s">
        <v>33</v>
      </c>
      <c r="G10450" s="13">
        <v>754.34</v>
      </c>
      <c r="H10450" s="14">
        <f t="shared" si="1141"/>
        <v>1485295.46</v>
      </c>
      <c r="I10450" s="14">
        <f>IF(F10450="GHS",H10450,H10450*Assumptions!$B$4)</f>
        <v>1485295.46</v>
      </c>
      <c r="J10450" s="15" t="str">
        <f>INDEX(Assumptions!$B$8:$B$12,MATCH(B10450,Assumptions!$A$8:$A$12,0))</f>
        <v>Weighted Average</v>
      </c>
      <c r="K10450" s="16">
        <f>G10450/(1-INDEX(Assumptions!$D$8:$D$12,MATCH(B10450,Assumptions!$A$8:$A$12,0)))</f>
        <v>1047.6944444444446</v>
      </c>
      <c r="L10450" s="16">
        <f t="shared" si="1142"/>
        <v>22.630199999999999</v>
      </c>
      <c r="M10450" s="16">
        <f t="shared" si="1143"/>
        <v>52.38472222222223</v>
      </c>
      <c r="N10450" s="14">
        <f>E10450*(K10450-L10450-M10450)*IF(F10450="GHS",1,Assumptions!$B$4)</f>
        <v>1915205.9792555557</v>
      </c>
      <c r="O10450" s="15">
        <f t="shared" ca="1" si="1144"/>
        <v>132</v>
      </c>
      <c r="P10450" s="15" t="str">
        <f t="shared" ca="1" si="1145"/>
        <v>91-180d</v>
      </c>
      <c r="Q10450" s="17">
        <f ca="1">IF(P10450="0-90d",0,IF(P10450="91-180d",INDEX(Assumptions!$F$8:$F$12,MATCH(B10450,Assumptions!$A$8:$A$12,0)),IF(P10450="181-365d",INDEX(Assumptions!$G$8:$G$12,MATCH(B10450,Assumptions!$A$8:$A$12,0)),INDEX(Assumptions!$H$8:$H$12,MATCH(B10450,Assumptions!$A$8:$A$12,0)))))</f>
        <v>0.05</v>
      </c>
      <c r="R10450" s="14">
        <f t="shared" ca="1" si="1146"/>
        <v>74264.773000000001</v>
      </c>
      <c r="S10450" s="14">
        <f t="shared" ca="1" si="1147"/>
        <v>1411030.6869999999</v>
      </c>
      <c r="T10450" s="11" t="s">
        <v>25</v>
      </c>
      <c r="U10450" s="18" t="s">
        <v>26</v>
      </c>
    </row>
    <row r="10451" spans="1:21" ht="15" customHeight="1" x14ac:dyDescent="0.15">
      <c r="A10451" s="10" t="s">
        <v>10499</v>
      </c>
      <c r="B10451" s="11" t="s">
        <v>46</v>
      </c>
      <c r="C10451" s="11" t="s">
        <v>119</v>
      </c>
      <c r="D10451" s="12">
        <v>46218</v>
      </c>
      <c r="E10451" s="11">
        <v>4107</v>
      </c>
      <c r="F10451" s="11" t="s">
        <v>33</v>
      </c>
      <c r="G10451" s="13">
        <v>491379.63</v>
      </c>
      <c r="H10451" s="14">
        <f t="shared" si="1141"/>
        <v>2018096140.4100001</v>
      </c>
      <c r="I10451" s="14">
        <f>IF(F10451="GHS",H10451,H10451*Assumptions!$B$4)</f>
        <v>2018096140.4100001</v>
      </c>
      <c r="J10451" s="15" t="str">
        <f>INDEX(Assumptions!$B$8:$B$12,MATCH(B10451,Assumptions!$A$8:$A$12,0))</f>
        <v>Specific Identification</v>
      </c>
      <c r="K10451" s="16">
        <f>G10451/(1-INDEX(Assumptions!$D$8:$D$12,MATCH(B10451,Assumptions!$A$8:$A$12,0)))</f>
        <v>629973.88461538462</v>
      </c>
      <c r="L10451" s="16">
        <f t="shared" si="1142"/>
        <v>14741.3889</v>
      </c>
      <c r="M10451" s="16">
        <f t="shared" si="1143"/>
        <v>31498.694230769233</v>
      </c>
      <c r="N10451" s="14">
        <f>E10451*(K10451-L10451-M10451)*IF(F10451="GHS",1,Assumptions!$B$4)</f>
        <v>2397394722.6973157</v>
      </c>
      <c r="O10451" s="15">
        <f t="shared" ca="1" si="1144"/>
        <v>68</v>
      </c>
      <c r="P10451" s="15" t="str">
        <f t="shared" ca="1" si="1145"/>
        <v>0-90d</v>
      </c>
      <c r="Q10451" s="17">
        <f ca="1">IF(P10451="0-90d",0,IF(P10451="91-180d",INDEX(Assumptions!$F$8:$F$12,MATCH(B10451,Assumptions!$A$8:$A$12,0)),IF(P10451="181-365d",INDEX(Assumptions!$G$8:$G$12,MATCH(B10451,Assumptions!$A$8:$A$12,0)),INDEX(Assumptions!$H$8:$H$12,MATCH(B10451,Assumptions!$A$8:$A$12,0)))))</f>
        <v>0</v>
      </c>
      <c r="R10451" s="14">
        <f t="shared" ca="1" si="1146"/>
        <v>0</v>
      </c>
      <c r="S10451" s="14">
        <f t="shared" ca="1" si="1147"/>
        <v>2018096140.4100001</v>
      </c>
      <c r="T10451" s="11" t="s">
        <v>25</v>
      </c>
      <c r="U10451" s="18" t="s">
        <v>26</v>
      </c>
    </row>
    <row r="10452" spans="1:21" ht="15" customHeight="1" x14ac:dyDescent="0.15">
      <c r="A10452" s="10" t="s">
        <v>10500</v>
      </c>
      <c r="B10452" s="11" t="s">
        <v>31</v>
      </c>
      <c r="C10452" s="11" t="s">
        <v>63</v>
      </c>
      <c r="D10452" s="12">
        <v>46068</v>
      </c>
      <c r="E10452" s="11">
        <v>4794</v>
      </c>
      <c r="F10452" s="11" t="s">
        <v>33</v>
      </c>
      <c r="G10452" s="13">
        <v>2232.25</v>
      </c>
      <c r="H10452" s="14">
        <f t="shared" si="1141"/>
        <v>10701406.5</v>
      </c>
      <c r="I10452" s="14">
        <f>IF(F10452="GHS",H10452,H10452*Assumptions!$B$4)</f>
        <v>10701406.5</v>
      </c>
      <c r="J10452" s="15" t="str">
        <f>INDEX(Assumptions!$B$8:$B$12,MATCH(B10452,Assumptions!$A$8:$A$12,0))</f>
        <v>Weighted Average</v>
      </c>
      <c r="K10452" s="16">
        <f>G10452/(1-INDEX(Assumptions!$D$8:$D$12,MATCH(B10452,Assumptions!$A$8:$A$12,0)))</f>
        <v>3100.3472222222222</v>
      </c>
      <c r="L10452" s="16">
        <f t="shared" si="1142"/>
        <v>66.967500000000001</v>
      </c>
      <c r="M10452" s="16">
        <f t="shared" si="1143"/>
        <v>155.01736111111111</v>
      </c>
      <c r="N10452" s="14">
        <f>E10452*(K10452-L10452-M10452)*IF(F10452="GHS",1,Assumptions!$B$4)</f>
        <v>13798869.159166664</v>
      </c>
      <c r="O10452" s="15">
        <f t="shared" ca="1" si="1144"/>
        <v>218</v>
      </c>
      <c r="P10452" s="15" t="str">
        <f t="shared" ca="1" si="1145"/>
        <v>181-365d</v>
      </c>
      <c r="Q10452" s="17">
        <f ca="1">IF(P10452="0-90d",0,IF(P10452="91-180d",INDEX(Assumptions!$F$8:$F$12,MATCH(B10452,Assumptions!$A$8:$A$12,0)),IF(P10452="181-365d",INDEX(Assumptions!$G$8:$G$12,MATCH(B10452,Assumptions!$A$8:$A$12,0)),INDEX(Assumptions!$H$8:$H$12,MATCH(B10452,Assumptions!$A$8:$A$12,0)))))</f>
        <v>0.2</v>
      </c>
      <c r="R10452" s="14">
        <f t="shared" ca="1" si="1146"/>
        <v>2140281.3000000003</v>
      </c>
      <c r="S10452" s="14">
        <f t="shared" ca="1" si="1147"/>
        <v>8561125.1999999993</v>
      </c>
      <c r="T10452" s="11" t="s">
        <v>25</v>
      </c>
      <c r="U10452" s="18" t="s">
        <v>26</v>
      </c>
    </row>
    <row r="10453" spans="1:21" ht="15" customHeight="1" x14ac:dyDescent="0.15">
      <c r="A10453" s="10" t="s">
        <v>10501</v>
      </c>
      <c r="B10453" s="11" t="s">
        <v>41</v>
      </c>
      <c r="C10453" s="11" t="s">
        <v>42</v>
      </c>
      <c r="D10453" s="12">
        <v>45891</v>
      </c>
      <c r="E10453" s="11">
        <v>1482</v>
      </c>
      <c r="F10453" s="11" t="s">
        <v>33</v>
      </c>
      <c r="G10453" s="13">
        <v>309.45999999999998</v>
      </c>
      <c r="H10453" s="14">
        <f t="shared" si="1141"/>
        <v>458619.72</v>
      </c>
      <c r="I10453" s="14">
        <f>IF(F10453="GHS",H10453,H10453*Assumptions!$B$4)</f>
        <v>458619.72</v>
      </c>
      <c r="J10453" s="15" t="str">
        <f>INDEX(Assumptions!$B$8:$B$12,MATCH(B10453,Assumptions!$A$8:$A$12,0))</f>
        <v>Weighted Average</v>
      </c>
      <c r="K10453" s="16">
        <f>G10453/(1-INDEX(Assumptions!$D$8:$D$12,MATCH(B10453,Assumptions!$A$8:$A$12,0)))</f>
        <v>476.09230769230766</v>
      </c>
      <c r="L10453" s="16">
        <f t="shared" si="1142"/>
        <v>9.2837999999999994</v>
      </c>
      <c r="M10453" s="16">
        <f t="shared" si="1143"/>
        <v>23.804615384615385</v>
      </c>
      <c r="N10453" s="14">
        <f>E10453*(K10453-L10453-M10453)*IF(F10453="GHS",1,Assumptions!$B$4)</f>
        <v>656531.76839999994</v>
      </c>
      <c r="O10453" s="15">
        <f t="shared" ca="1" si="1144"/>
        <v>395</v>
      </c>
      <c r="P10453" s="15" t="str">
        <f t="shared" ca="1" si="1145"/>
        <v>365d+</v>
      </c>
      <c r="Q10453" s="17">
        <f ca="1">IF(P10453="0-90d",0,IF(P10453="91-180d",INDEX(Assumptions!$F$8:$F$12,MATCH(B10453,Assumptions!$A$8:$A$12,0)),IF(P10453="181-365d",INDEX(Assumptions!$G$8:$G$12,MATCH(B10453,Assumptions!$A$8:$A$12,0)),INDEX(Assumptions!$H$8:$H$12,MATCH(B10453,Assumptions!$A$8:$A$12,0)))))</f>
        <v>0.8</v>
      </c>
      <c r="R10453" s="14">
        <f t="shared" ca="1" si="1146"/>
        <v>366895.77600000001</v>
      </c>
      <c r="S10453" s="14">
        <f t="shared" ca="1" si="1147"/>
        <v>91723.943999999959</v>
      </c>
      <c r="T10453" s="11" t="s">
        <v>25</v>
      </c>
      <c r="U10453" s="18" t="s">
        <v>26</v>
      </c>
    </row>
    <row r="10454" spans="1:21" ht="15" customHeight="1" x14ac:dyDescent="0.15">
      <c r="A10454" s="10" t="s">
        <v>10502</v>
      </c>
      <c r="B10454" s="11" t="s">
        <v>46</v>
      </c>
      <c r="C10454" s="11" t="s">
        <v>47</v>
      </c>
      <c r="D10454" s="12">
        <v>46219</v>
      </c>
      <c r="E10454" s="11">
        <v>4597</v>
      </c>
      <c r="F10454" s="11" t="s">
        <v>33</v>
      </c>
      <c r="G10454" s="13">
        <v>528229.78</v>
      </c>
      <c r="H10454" s="14">
        <f t="shared" si="1141"/>
        <v>2428272298.6600003</v>
      </c>
      <c r="I10454" s="14">
        <f>IF(F10454="GHS",H10454,H10454*Assumptions!$B$4)</f>
        <v>2428272298.6600003</v>
      </c>
      <c r="J10454" s="15" t="str">
        <f>INDEX(Assumptions!$B$8:$B$12,MATCH(B10454,Assumptions!$A$8:$A$12,0))</f>
        <v>Specific Identification</v>
      </c>
      <c r="K10454" s="16">
        <f>G10454/(1-INDEX(Assumptions!$D$8:$D$12,MATCH(B10454,Assumptions!$A$8:$A$12,0)))</f>
        <v>677217.66666666663</v>
      </c>
      <c r="L10454" s="16">
        <f t="shared" si="1142"/>
        <v>15846.893400000001</v>
      </c>
      <c r="M10454" s="16">
        <f t="shared" si="1143"/>
        <v>33860.883333333331</v>
      </c>
      <c r="N10454" s="14">
        <f>E10454*(K10454-L10454-M10454)*IF(F10454="GHS",1,Assumptions!$B$4)</f>
        <v>2884662964.0235329</v>
      </c>
      <c r="O10454" s="15">
        <f t="shared" ca="1" si="1144"/>
        <v>67</v>
      </c>
      <c r="P10454" s="15" t="str">
        <f t="shared" ca="1" si="1145"/>
        <v>0-90d</v>
      </c>
      <c r="Q10454" s="17">
        <f ca="1">IF(P10454="0-90d",0,IF(P10454="91-180d",INDEX(Assumptions!$F$8:$F$12,MATCH(B10454,Assumptions!$A$8:$A$12,0)),IF(P10454="181-365d",INDEX(Assumptions!$G$8:$G$12,MATCH(B10454,Assumptions!$A$8:$A$12,0)),INDEX(Assumptions!$H$8:$H$12,MATCH(B10454,Assumptions!$A$8:$A$12,0)))))</f>
        <v>0</v>
      </c>
      <c r="R10454" s="14">
        <f t="shared" ca="1" si="1146"/>
        <v>0</v>
      </c>
      <c r="S10454" s="14">
        <f t="shared" ca="1" si="1147"/>
        <v>2428272298.6600003</v>
      </c>
      <c r="T10454" s="11" t="s">
        <v>25</v>
      </c>
      <c r="U10454" s="18" t="s">
        <v>26</v>
      </c>
    </row>
    <row r="10455" spans="1:21" ht="15" customHeight="1" x14ac:dyDescent="0.15">
      <c r="A10455" s="10" t="s">
        <v>10503</v>
      </c>
      <c r="B10455" s="11" t="s">
        <v>31</v>
      </c>
      <c r="C10455" s="11" t="s">
        <v>32</v>
      </c>
      <c r="D10455" s="12">
        <v>45827</v>
      </c>
      <c r="E10455" s="11">
        <v>4388</v>
      </c>
      <c r="F10455" s="11" t="s">
        <v>33</v>
      </c>
      <c r="G10455" s="13">
        <v>2395.7600000000002</v>
      </c>
      <c r="H10455" s="14">
        <f t="shared" si="1141"/>
        <v>10512594.880000001</v>
      </c>
      <c r="I10455" s="14">
        <f>IF(F10455="GHS",H10455,H10455*Assumptions!$B$4)</f>
        <v>10512594.880000001</v>
      </c>
      <c r="J10455" s="15" t="str">
        <f>INDEX(Assumptions!$B$8:$B$12,MATCH(B10455,Assumptions!$A$8:$A$12,0))</f>
        <v>Weighted Average</v>
      </c>
      <c r="K10455" s="16">
        <f>G10455/(1-INDEX(Assumptions!$D$8:$D$12,MATCH(B10455,Assumptions!$A$8:$A$12,0)))</f>
        <v>3327.4444444444448</v>
      </c>
      <c r="L10455" s="16">
        <f t="shared" si="1142"/>
        <v>71.872799999999998</v>
      </c>
      <c r="M10455" s="16">
        <f t="shared" si="1143"/>
        <v>166.37222222222226</v>
      </c>
      <c r="N10455" s="14">
        <f>E10455*(K10455-L10455-M10455)*IF(F10455="GHS",1,Assumptions!$B$4)</f>
        <v>13555407.064711113</v>
      </c>
      <c r="O10455" s="15">
        <f t="shared" ca="1" si="1144"/>
        <v>459</v>
      </c>
      <c r="P10455" s="15" t="str">
        <f t="shared" ca="1" si="1145"/>
        <v>365d+</v>
      </c>
      <c r="Q10455" s="17">
        <f ca="1">IF(P10455="0-90d",0,IF(P10455="91-180d",INDEX(Assumptions!$F$8:$F$12,MATCH(B10455,Assumptions!$A$8:$A$12,0)),IF(P10455="181-365d",INDEX(Assumptions!$G$8:$G$12,MATCH(B10455,Assumptions!$A$8:$A$12,0)),INDEX(Assumptions!$H$8:$H$12,MATCH(B10455,Assumptions!$A$8:$A$12,0)))))</f>
        <v>0.6</v>
      </c>
      <c r="R10455" s="14">
        <f t="shared" ca="1" si="1146"/>
        <v>6307556.9280000003</v>
      </c>
      <c r="S10455" s="14">
        <f t="shared" si="1147"/>
        <v>0</v>
      </c>
      <c r="T10455" s="11" t="s">
        <v>39</v>
      </c>
      <c r="U10455" s="18" t="s">
        <v>26</v>
      </c>
    </row>
    <row r="10456" spans="1:21" ht="15" customHeight="1" x14ac:dyDescent="0.15">
      <c r="A10456" s="10" t="s">
        <v>10504</v>
      </c>
      <c r="B10456" s="11" t="s">
        <v>41</v>
      </c>
      <c r="C10456" s="11" t="s">
        <v>42</v>
      </c>
      <c r="D10456" s="12">
        <v>45875</v>
      </c>
      <c r="E10456" s="11">
        <v>885</v>
      </c>
      <c r="F10456" s="11" t="s">
        <v>33</v>
      </c>
      <c r="G10456" s="13">
        <v>226.71</v>
      </c>
      <c r="H10456" s="14">
        <f t="shared" si="1141"/>
        <v>200638.35</v>
      </c>
      <c r="I10456" s="14">
        <f>IF(F10456="GHS",H10456,H10456*Assumptions!$B$4)</f>
        <v>200638.35</v>
      </c>
      <c r="J10456" s="15" t="str">
        <f>INDEX(Assumptions!$B$8:$B$12,MATCH(B10456,Assumptions!$A$8:$A$12,0))</f>
        <v>Weighted Average</v>
      </c>
      <c r="K10456" s="16">
        <f>G10456/(1-INDEX(Assumptions!$D$8:$D$12,MATCH(B10456,Assumptions!$A$8:$A$12,0)))</f>
        <v>348.78461538461539</v>
      </c>
      <c r="L10456" s="16">
        <f t="shared" si="1142"/>
        <v>6.8013000000000003</v>
      </c>
      <c r="M10456" s="16">
        <f t="shared" si="1143"/>
        <v>17.439230769230772</v>
      </c>
      <c r="N10456" s="14">
        <f>E10456*(K10456-L10456-M10456)*IF(F10456="GHS",1,Assumptions!$B$4)</f>
        <v>287221.51488461538</v>
      </c>
      <c r="O10456" s="15">
        <f t="shared" ca="1" si="1144"/>
        <v>411</v>
      </c>
      <c r="P10456" s="15" t="str">
        <f t="shared" ca="1" si="1145"/>
        <v>365d+</v>
      </c>
      <c r="Q10456" s="17">
        <f ca="1">IF(P10456="0-90d",0,IF(P10456="91-180d",INDEX(Assumptions!$F$8:$F$12,MATCH(B10456,Assumptions!$A$8:$A$12,0)),IF(P10456="181-365d",INDEX(Assumptions!$G$8:$G$12,MATCH(B10456,Assumptions!$A$8:$A$12,0)),INDEX(Assumptions!$H$8:$H$12,MATCH(B10456,Assumptions!$A$8:$A$12,0)))))</f>
        <v>0.8</v>
      </c>
      <c r="R10456" s="14">
        <f t="shared" ca="1" si="1146"/>
        <v>160510.68000000002</v>
      </c>
      <c r="S10456" s="14">
        <f t="shared" ca="1" si="1147"/>
        <v>40127.669999999984</v>
      </c>
      <c r="T10456" s="11" t="s">
        <v>25</v>
      </c>
      <c r="U10456" s="18" t="s">
        <v>26</v>
      </c>
    </row>
    <row r="10457" spans="1:21" ht="15" customHeight="1" x14ac:dyDescent="0.15">
      <c r="A10457" s="10" t="s">
        <v>10505</v>
      </c>
      <c r="B10457" s="11" t="s">
        <v>22</v>
      </c>
      <c r="C10457" s="11" t="s">
        <v>61</v>
      </c>
      <c r="D10457" s="12">
        <v>45986</v>
      </c>
      <c r="E10457" s="11">
        <v>3165</v>
      </c>
      <c r="F10457" s="11" t="s">
        <v>24</v>
      </c>
      <c r="G10457" s="13">
        <v>18686.490000000002</v>
      </c>
      <c r="H10457" s="14">
        <f t="shared" si="1141"/>
        <v>59142740.850000001</v>
      </c>
      <c r="I10457" s="14">
        <f>IF(F10457="GHS",H10457,H10457*Assumptions!$B$4)</f>
        <v>638741601.18000007</v>
      </c>
      <c r="J10457" s="15" t="str">
        <f>INDEX(Assumptions!$B$8:$B$12,MATCH(B10457,Assumptions!$A$8:$A$12,0))</f>
        <v>FIFO</v>
      </c>
      <c r="K10457" s="16">
        <f>G10457/(1-INDEX(Assumptions!$D$8:$D$12,MATCH(B10457,Assumptions!$A$8:$A$12,0)))</f>
        <v>22788.40243902439</v>
      </c>
      <c r="L10457" s="16">
        <f t="shared" si="1142"/>
        <v>560.59469999999999</v>
      </c>
      <c r="M10457" s="16">
        <f t="shared" si="1143"/>
        <v>1139.4201219512195</v>
      </c>
      <c r="N10457" s="14">
        <f>E10457*(K10457-L10457-M10457)*IF(F10457="GHS",1,Assumptions!$B$4)</f>
        <v>720843265.52679515</v>
      </c>
      <c r="O10457" s="15">
        <f t="shared" ca="1" si="1144"/>
        <v>300</v>
      </c>
      <c r="P10457" s="15" t="str">
        <f t="shared" ca="1" si="1145"/>
        <v>181-365d</v>
      </c>
      <c r="Q10457" s="17">
        <f ca="1">IF(P10457="0-90d",0,IF(P10457="91-180d",INDEX(Assumptions!$F$8:$F$12,MATCH(B10457,Assumptions!$A$8:$A$12,0)),IF(P10457="181-365d",INDEX(Assumptions!$G$8:$G$12,MATCH(B10457,Assumptions!$A$8:$A$12,0)),INDEX(Assumptions!$H$8:$H$12,MATCH(B10457,Assumptions!$A$8:$A$12,0)))))</f>
        <v>0.15</v>
      </c>
      <c r="R10457" s="14">
        <f t="shared" ca="1" si="1146"/>
        <v>95811240.177000001</v>
      </c>
      <c r="S10457" s="14">
        <f t="shared" ca="1" si="1147"/>
        <v>542930361.00300002</v>
      </c>
      <c r="T10457" s="11" t="s">
        <v>25</v>
      </c>
      <c r="U10457" s="18" t="s">
        <v>26</v>
      </c>
    </row>
    <row r="10458" spans="1:21" ht="15" customHeight="1" x14ac:dyDescent="0.15">
      <c r="A10458" s="10" t="s">
        <v>10506</v>
      </c>
      <c r="B10458" s="11" t="s">
        <v>46</v>
      </c>
      <c r="C10458" s="11" t="s">
        <v>47</v>
      </c>
      <c r="D10458" s="12">
        <v>45989</v>
      </c>
      <c r="E10458" s="11">
        <v>887</v>
      </c>
      <c r="F10458" s="11" t="s">
        <v>33</v>
      </c>
      <c r="G10458" s="13">
        <v>479765.14</v>
      </c>
      <c r="H10458" s="14">
        <f t="shared" si="1141"/>
        <v>425551679.18000001</v>
      </c>
      <c r="I10458" s="14">
        <f>IF(F10458="GHS",H10458,H10458*Assumptions!$B$4)</f>
        <v>425551679.18000001</v>
      </c>
      <c r="J10458" s="15" t="str">
        <f>INDEX(Assumptions!$B$8:$B$12,MATCH(B10458,Assumptions!$A$8:$A$12,0))</f>
        <v>Specific Identification</v>
      </c>
      <c r="K10458" s="16">
        <f>G10458/(1-INDEX(Assumptions!$D$8:$D$12,MATCH(B10458,Assumptions!$A$8:$A$12,0)))</f>
        <v>615083.51282051287</v>
      </c>
      <c r="L10458" s="16">
        <f t="shared" si="1142"/>
        <v>14392.9542</v>
      </c>
      <c r="M10458" s="16">
        <f t="shared" si="1143"/>
        <v>30754.175641025646</v>
      </c>
      <c r="N10458" s="14">
        <f>E10458*(K10458-L10458-M10458)*IF(F10458="GHS",1,Assumptions!$B$4)</f>
        <v>505533571.70280516</v>
      </c>
      <c r="O10458" s="15">
        <f t="shared" ca="1" si="1144"/>
        <v>297</v>
      </c>
      <c r="P10458" s="15" t="str">
        <f t="shared" ca="1" si="1145"/>
        <v>181-365d</v>
      </c>
      <c r="Q10458" s="17">
        <f ca="1">IF(P10458="0-90d",0,IF(P10458="91-180d",INDEX(Assumptions!$F$8:$F$12,MATCH(B10458,Assumptions!$A$8:$A$12,0)),IF(P10458="181-365d",INDEX(Assumptions!$G$8:$G$12,MATCH(B10458,Assumptions!$A$8:$A$12,0)),INDEX(Assumptions!$H$8:$H$12,MATCH(B10458,Assumptions!$A$8:$A$12,0)))))</f>
        <v>0.05</v>
      </c>
      <c r="R10458" s="14">
        <f t="shared" ca="1" si="1146"/>
        <v>21277583.959000003</v>
      </c>
      <c r="S10458" s="14">
        <f t="shared" si="1147"/>
        <v>0</v>
      </c>
      <c r="T10458" s="11" t="s">
        <v>39</v>
      </c>
      <c r="U10458" s="18" t="s">
        <v>26</v>
      </c>
    </row>
    <row r="10459" spans="1:21" ht="15" customHeight="1" x14ac:dyDescent="0.15">
      <c r="A10459" s="10" t="s">
        <v>10507</v>
      </c>
      <c r="B10459" s="11" t="s">
        <v>28</v>
      </c>
      <c r="C10459" s="11" t="s">
        <v>55</v>
      </c>
      <c r="D10459" s="12">
        <v>45891</v>
      </c>
      <c r="E10459" s="11">
        <v>1267</v>
      </c>
      <c r="F10459" s="11" t="s">
        <v>24</v>
      </c>
      <c r="G10459" s="13">
        <v>12619.6</v>
      </c>
      <c r="H10459" s="14">
        <f t="shared" si="1141"/>
        <v>15989033.200000001</v>
      </c>
      <c r="I10459" s="14">
        <f>IF(F10459="GHS",H10459,H10459*Assumptions!$B$4)</f>
        <v>172681558.56000003</v>
      </c>
      <c r="J10459" s="15" t="str">
        <f>INDEX(Assumptions!$B$8:$B$12,MATCH(B10459,Assumptions!$A$8:$A$12,0))</f>
        <v>Fair Value Less Costs to Sell</v>
      </c>
      <c r="K10459" s="16">
        <f>G10459/(1-INDEX(Assumptions!$D$8:$D$12,MATCH(B10459,Assumptions!$A$8:$A$12,0)))</f>
        <v>14340.454545454546</v>
      </c>
      <c r="L10459" s="16">
        <f t="shared" si="1142"/>
        <v>378.58800000000002</v>
      </c>
      <c r="M10459" s="16">
        <f t="shared" si="1143"/>
        <v>717.02272727272737</v>
      </c>
      <c r="N10459" s="14">
        <f>E10459*(K10459-L10459-M10459)*IF(F10459="GHS",1,Assumptions!$B$4)</f>
        <v>181237144.87047273</v>
      </c>
      <c r="O10459" s="15">
        <f t="shared" ca="1" si="1144"/>
        <v>395</v>
      </c>
      <c r="P10459" s="15" t="str">
        <f t="shared" ca="1" si="1145"/>
        <v>365d+</v>
      </c>
      <c r="Q10459" s="17">
        <f ca="1">IF(P10459="0-90d",0,IF(P10459="91-180d",INDEX(Assumptions!$F$8:$F$12,MATCH(B10459,Assumptions!$A$8:$A$12,0)),IF(P10459="181-365d",INDEX(Assumptions!$G$8:$G$12,MATCH(B10459,Assumptions!$A$8:$A$12,0)),INDEX(Assumptions!$H$8:$H$12,MATCH(B10459,Assumptions!$A$8:$A$12,0)))))</f>
        <v>0.4</v>
      </c>
      <c r="R10459" s="14">
        <f t="shared" ca="1" si="1146"/>
        <v>69072623.42400001</v>
      </c>
      <c r="S10459" s="14">
        <f t="shared" ca="1" si="1147"/>
        <v>103608935.13600002</v>
      </c>
      <c r="T10459" s="11" t="s">
        <v>25</v>
      </c>
      <c r="U10459" s="18" t="s">
        <v>26</v>
      </c>
    </row>
    <row r="10460" spans="1:21" ht="15" customHeight="1" x14ac:dyDescent="0.15">
      <c r="A10460" s="10" t="s">
        <v>10508</v>
      </c>
      <c r="B10460" s="11" t="s">
        <v>31</v>
      </c>
      <c r="C10460" s="11" t="s">
        <v>32</v>
      </c>
      <c r="D10460" s="12">
        <v>46161</v>
      </c>
      <c r="E10460" s="11">
        <v>1648</v>
      </c>
      <c r="F10460" s="11" t="s">
        <v>33</v>
      </c>
      <c r="G10460" s="13">
        <v>3010.19</v>
      </c>
      <c r="H10460" s="14">
        <f t="shared" si="1141"/>
        <v>4960793.12</v>
      </c>
      <c r="I10460" s="14">
        <f>IF(F10460="GHS",H10460,H10460*Assumptions!$B$4)</f>
        <v>4960793.12</v>
      </c>
      <c r="J10460" s="15" t="str">
        <f>INDEX(Assumptions!$B$8:$B$12,MATCH(B10460,Assumptions!$A$8:$A$12,0))</f>
        <v>Weighted Average</v>
      </c>
      <c r="K10460" s="16">
        <f>G10460/(1-INDEX(Assumptions!$D$8:$D$12,MATCH(B10460,Assumptions!$A$8:$A$12,0)))</f>
        <v>4180.8194444444443</v>
      </c>
      <c r="L10460" s="16">
        <f t="shared" si="1142"/>
        <v>90.305700000000002</v>
      </c>
      <c r="M10460" s="16">
        <f t="shared" si="1143"/>
        <v>209.04097222222222</v>
      </c>
      <c r="N10460" s="14">
        <f>E10460*(K10460-L10460-M10460)*IF(F10460="GHS",1,Assumptions!$B$4)</f>
        <v>6396667.1286222227</v>
      </c>
      <c r="O10460" s="15">
        <f t="shared" ca="1" si="1144"/>
        <v>125</v>
      </c>
      <c r="P10460" s="15" t="str">
        <f t="shared" ca="1" si="1145"/>
        <v>91-180d</v>
      </c>
      <c r="Q10460" s="17">
        <f ca="1">IF(P10460="0-90d",0,IF(P10460="91-180d",INDEX(Assumptions!$F$8:$F$12,MATCH(B10460,Assumptions!$A$8:$A$12,0)),IF(P10460="181-365d",INDEX(Assumptions!$G$8:$G$12,MATCH(B10460,Assumptions!$A$8:$A$12,0)),INDEX(Assumptions!$H$8:$H$12,MATCH(B10460,Assumptions!$A$8:$A$12,0)))))</f>
        <v>0.05</v>
      </c>
      <c r="R10460" s="14">
        <f t="shared" ca="1" si="1146"/>
        <v>248039.65600000002</v>
      </c>
      <c r="S10460" s="14">
        <f t="shared" ca="1" si="1147"/>
        <v>4712753.4639999997</v>
      </c>
      <c r="T10460" s="11" t="s">
        <v>25</v>
      </c>
      <c r="U10460" s="18" t="s">
        <v>26</v>
      </c>
    </row>
    <row r="10461" spans="1:21" ht="15" customHeight="1" x14ac:dyDescent="0.15">
      <c r="A10461" s="10" t="s">
        <v>10509</v>
      </c>
      <c r="B10461" s="11" t="s">
        <v>31</v>
      </c>
      <c r="C10461" s="11" t="s">
        <v>32</v>
      </c>
      <c r="D10461" s="12">
        <v>45748</v>
      </c>
      <c r="E10461" s="11">
        <v>599</v>
      </c>
      <c r="F10461" s="11" t="s">
        <v>33</v>
      </c>
      <c r="G10461" s="13">
        <v>1766.93</v>
      </c>
      <c r="H10461" s="14">
        <f t="shared" si="1141"/>
        <v>1058391.07</v>
      </c>
      <c r="I10461" s="14">
        <f>IF(F10461="GHS",H10461,H10461*Assumptions!$B$4)</f>
        <v>1058391.07</v>
      </c>
      <c r="J10461" s="15" t="str">
        <f>INDEX(Assumptions!$B$8:$B$12,MATCH(B10461,Assumptions!$A$8:$A$12,0))</f>
        <v>Weighted Average</v>
      </c>
      <c r="K10461" s="16">
        <f>G10461/(1-INDEX(Assumptions!$D$8:$D$12,MATCH(B10461,Assumptions!$A$8:$A$12,0)))</f>
        <v>2454.0694444444448</v>
      </c>
      <c r="L10461" s="16">
        <f t="shared" si="1142"/>
        <v>53.007899999999999</v>
      </c>
      <c r="M10461" s="16">
        <f t="shared" si="1143"/>
        <v>122.70347222222225</v>
      </c>
      <c r="N10461" s="14">
        <f>E10461*(K10461-L10461-M10461)*IF(F10461="GHS",1,Assumptions!$B$4)</f>
        <v>1364736.4852611111</v>
      </c>
      <c r="O10461" s="15">
        <f t="shared" ca="1" si="1144"/>
        <v>538</v>
      </c>
      <c r="P10461" s="15" t="str">
        <f t="shared" ca="1" si="1145"/>
        <v>365d+</v>
      </c>
      <c r="Q10461" s="17">
        <f ca="1">IF(P10461="0-90d",0,IF(P10461="91-180d",INDEX(Assumptions!$F$8:$F$12,MATCH(B10461,Assumptions!$A$8:$A$12,0)),IF(P10461="181-365d",INDEX(Assumptions!$G$8:$G$12,MATCH(B10461,Assumptions!$A$8:$A$12,0)),INDEX(Assumptions!$H$8:$H$12,MATCH(B10461,Assumptions!$A$8:$A$12,0)))))</f>
        <v>0.6</v>
      </c>
      <c r="R10461" s="14">
        <f t="shared" ca="1" si="1146"/>
        <v>635034.64199999999</v>
      </c>
      <c r="S10461" s="14">
        <f t="shared" ca="1" si="1147"/>
        <v>423356.42800000007</v>
      </c>
      <c r="T10461" s="11" t="s">
        <v>25</v>
      </c>
      <c r="U10461" s="18" t="s">
        <v>26</v>
      </c>
    </row>
    <row r="10462" spans="1:21" ht="15" customHeight="1" x14ac:dyDescent="0.15">
      <c r="A10462" s="10" t="s">
        <v>10510</v>
      </c>
      <c r="B10462" s="11" t="s">
        <v>28</v>
      </c>
      <c r="C10462" s="11" t="s">
        <v>29</v>
      </c>
      <c r="D10462" s="12">
        <v>45798</v>
      </c>
      <c r="E10462" s="11">
        <v>3696</v>
      </c>
      <c r="F10462" s="11" t="s">
        <v>24</v>
      </c>
      <c r="G10462" s="13">
        <v>1364.51</v>
      </c>
      <c r="H10462" s="14">
        <f t="shared" si="1141"/>
        <v>5043228.96</v>
      </c>
      <c r="I10462" s="14">
        <f>IF(F10462="GHS",H10462,H10462*Assumptions!$B$4)</f>
        <v>54466872.768000007</v>
      </c>
      <c r="J10462" s="15" t="str">
        <f>INDEX(Assumptions!$B$8:$B$12,MATCH(B10462,Assumptions!$A$8:$A$12,0))</f>
        <v>Fair Value Less Costs to Sell</v>
      </c>
      <c r="K10462" s="16">
        <f>G10462/(1-INDEX(Assumptions!$D$8:$D$12,MATCH(B10462,Assumptions!$A$8:$A$12,0)))</f>
        <v>1550.5795454545455</v>
      </c>
      <c r="L10462" s="16">
        <f t="shared" si="1142"/>
        <v>40.935299999999998</v>
      </c>
      <c r="M10462" s="16">
        <f t="shared" si="1143"/>
        <v>77.528977272727275</v>
      </c>
      <c r="N10462" s="14">
        <f>E10462*(K10462-L10462-M10462)*IF(F10462="GHS",1,Assumptions!$B$4)</f>
        <v>57165458.736959994</v>
      </c>
      <c r="O10462" s="15">
        <f t="shared" ca="1" si="1144"/>
        <v>488</v>
      </c>
      <c r="P10462" s="15" t="str">
        <f t="shared" ca="1" si="1145"/>
        <v>365d+</v>
      </c>
      <c r="Q10462" s="17">
        <f ca="1">IF(P10462="0-90d",0,IF(P10462="91-180d",INDEX(Assumptions!$F$8:$F$12,MATCH(B10462,Assumptions!$A$8:$A$12,0)),IF(P10462="181-365d",INDEX(Assumptions!$G$8:$G$12,MATCH(B10462,Assumptions!$A$8:$A$12,0)),INDEX(Assumptions!$H$8:$H$12,MATCH(B10462,Assumptions!$A$8:$A$12,0)))))</f>
        <v>0.4</v>
      </c>
      <c r="R10462" s="14">
        <f t="shared" ca="1" si="1146"/>
        <v>21786749.107200004</v>
      </c>
      <c r="S10462" s="14">
        <f t="shared" ca="1" si="1147"/>
        <v>32680123.660800003</v>
      </c>
      <c r="T10462" s="11" t="s">
        <v>25</v>
      </c>
      <c r="U10462" s="18" t="s">
        <v>26</v>
      </c>
    </row>
    <row r="10463" spans="1:21" ht="15" customHeight="1" x14ac:dyDescent="0.15">
      <c r="A10463" s="10" t="s">
        <v>10511</v>
      </c>
      <c r="B10463" s="11" t="s">
        <v>28</v>
      </c>
      <c r="C10463" s="11" t="s">
        <v>35</v>
      </c>
      <c r="D10463" s="12">
        <v>45915</v>
      </c>
      <c r="E10463" s="11">
        <v>3062</v>
      </c>
      <c r="F10463" s="11" t="s">
        <v>24</v>
      </c>
      <c r="G10463" s="13">
        <v>5153.43</v>
      </c>
      <c r="H10463" s="14">
        <f t="shared" si="1141"/>
        <v>15779802.66</v>
      </c>
      <c r="I10463" s="14">
        <f>IF(F10463="GHS",H10463,H10463*Assumptions!$B$4)</f>
        <v>170421868.72800002</v>
      </c>
      <c r="J10463" s="15" t="str">
        <f>INDEX(Assumptions!$B$8:$B$12,MATCH(B10463,Assumptions!$A$8:$A$12,0))</f>
        <v>Fair Value Less Costs to Sell</v>
      </c>
      <c r="K10463" s="16">
        <f>G10463/(1-INDEX(Assumptions!$D$8:$D$12,MATCH(B10463,Assumptions!$A$8:$A$12,0)))</f>
        <v>5856.170454545455</v>
      </c>
      <c r="L10463" s="16">
        <f t="shared" si="1142"/>
        <v>154.60290000000001</v>
      </c>
      <c r="M10463" s="16">
        <f t="shared" si="1143"/>
        <v>292.80852272727276</v>
      </c>
      <c r="N10463" s="14">
        <f>E10463*(K10463-L10463-M10463)*IF(F10463="GHS",1,Assumptions!$B$4)</f>
        <v>178865497.67861456</v>
      </c>
      <c r="O10463" s="15">
        <f t="shared" ca="1" si="1144"/>
        <v>371</v>
      </c>
      <c r="P10463" s="15" t="str">
        <f t="shared" ca="1" si="1145"/>
        <v>365d+</v>
      </c>
      <c r="Q10463" s="17">
        <f ca="1">IF(P10463="0-90d",0,IF(P10463="91-180d",INDEX(Assumptions!$F$8:$F$12,MATCH(B10463,Assumptions!$A$8:$A$12,0)),IF(P10463="181-365d",INDEX(Assumptions!$G$8:$G$12,MATCH(B10463,Assumptions!$A$8:$A$12,0)),INDEX(Assumptions!$H$8:$H$12,MATCH(B10463,Assumptions!$A$8:$A$12,0)))))</f>
        <v>0.4</v>
      </c>
      <c r="R10463" s="14">
        <f t="shared" ca="1" si="1146"/>
        <v>68168747.491200015</v>
      </c>
      <c r="S10463" s="14">
        <f t="shared" ca="1" si="1147"/>
        <v>102253121.2368</v>
      </c>
      <c r="T10463" s="11" t="s">
        <v>25</v>
      </c>
      <c r="U10463" s="18" t="s">
        <v>26</v>
      </c>
    </row>
    <row r="10464" spans="1:21" ht="15" customHeight="1" x14ac:dyDescent="0.15">
      <c r="A10464" s="10" t="s">
        <v>10512</v>
      </c>
      <c r="B10464" s="11" t="s">
        <v>46</v>
      </c>
      <c r="C10464" s="11" t="s">
        <v>47</v>
      </c>
      <c r="D10464" s="12">
        <v>46052</v>
      </c>
      <c r="E10464" s="11">
        <v>2850</v>
      </c>
      <c r="F10464" s="11" t="s">
        <v>33</v>
      </c>
      <c r="G10464" s="13">
        <v>380621.7</v>
      </c>
      <c r="H10464" s="14">
        <f t="shared" si="1141"/>
        <v>1084771845</v>
      </c>
      <c r="I10464" s="14">
        <f>IF(F10464="GHS",H10464,H10464*Assumptions!$B$4)</f>
        <v>1084771845</v>
      </c>
      <c r="J10464" s="15" t="str">
        <f>INDEX(Assumptions!$B$8:$B$12,MATCH(B10464,Assumptions!$A$8:$A$12,0))</f>
        <v>Specific Identification</v>
      </c>
      <c r="K10464" s="16">
        <f>G10464/(1-INDEX(Assumptions!$D$8:$D$12,MATCH(B10464,Assumptions!$A$8:$A$12,0)))</f>
        <v>487976.53846153844</v>
      </c>
      <c r="L10464" s="16">
        <f t="shared" si="1142"/>
        <v>11418.651</v>
      </c>
      <c r="M10464" s="16">
        <f t="shared" si="1143"/>
        <v>24398.826923076922</v>
      </c>
      <c r="N10464" s="14">
        <f>E10464*(K10464-L10464-M10464)*IF(F10464="GHS",1,Assumptions!$B$4)</f>
        <v>1288653322.5346153</v>
      </c>
      <c r="O10464" s="15">
        <f t="shared" ca="1" si="1144"/>
        <v>234</v>
      </c>
      <c r="P10464" s="15" t="str">
        <f t="shared" ca="1" si="1145"/>
        <v>181-365d</v>
      </c>
      <c r="Q10464" s="17">
        <f ca="1">IF(P10464="0-90d",0,IF(P10464="91-180d",INDEX(Assumptions!$F$8:$F$12,MATCH(B10464,Assumptions!$A$8:$A$12,0)),IF(P10464="181-365d",INDEX(Assumptions!$G$8:$G$12,MATCH(B10464,Assumptions!$A$8:$A$12,0)),INDEX(Assumptions!$H$8:$H$12,MATCH(B10464,Assumptions!$A$8:$A$12,0)))))</f>
        <v>0.05</v>
      </c>
      <c r="R10464" s="14">
        <f t="shared" ca="1" si="1146"/>
        <v>54238592.25</v>
      </c>
      <c r="S10464" s="14">
        <f t="shared" ca="1" si="1147"/>
        <v>1030533252.75</v>
      </c>
      <c r="T10464" s="11" t="s">
        <v>25</v>
      </c>
      <c r="U10464" s="18" t="s">
        <v>26</v>
      </c>
    </row>
    <row r="10465" spans="1:21" ht="15" customHeight="1" x14ac:dyDescent="0.15">
      <c r="A10465" s="10" t="s">
        <v>10513</v>
      </c>
      <c r="B10465" s="11" t="s">
        <v>41</v>
      </c>
      <c r="C10465" s="11" t="s">
        <v>115</v>
      </c>
      <c r="D10465" s="12">
        <v>46175</v>
      </c>
      <c r="E10465" s="11">
        <v>3329</v>
      </c>
      <c r="F10465" s="11" t="s">
        <v>33</v>
      </c>
      <c r="G10465" s="13">
        <v>307.86</v>
      </c>
      <c r="H10465" s="14">
        <f t="shared" si="1141"/>
        <v>1024865.9400000001</v>
      </c>
      <c r="I10465" s="14">
        <f>IF(F10465="GHS",H10465,H10465*Assumptions!$B$4)</f>
        <v>1024865.9400000001</v>
      </c>
      <c r="J10465" s="15" t="str">
        <f>INDEX(Assumptions!$B$8:$B$12,MATCH(B10465,Assumptions!$A$8:$A$12,0))</f>
        <v>Weighted Average</v>
      </c>
      <c r="K10465" s="16">
        <f>G10465/(1-INDEX(Assumptions!$D$8:$D$12,MATCH(B10465,Assumptions!$A$8:$A$12,0)))</f>
        <v>473.63076923076926</v>
      </c>
      <c r="L10465" s="16">
        <f t="shared" si="1142"/>
        <v>9.2357999999999993</v>
      </c>
      <c r="M10465" s="16">
        <f t="shared" si="1143"/>
        <v>23.681538461538466</v>
      </c>
      <c r="N10465" s="14">
        <f>E10465*(K10465-L10465-M10465)*IF(F10465="GHS",1,Assumptions!$B$4)</f>
        <v>1467135.0110307692</v>
      </c>
      <c r="O10465" s="15">
        <f t="shared" ca="1" si="1144"/>
        <v>111</v>
      </c>
      <c r="P10465" s="15" t="str">
        <f t="shared" ca="1" si="1145"/>
        <v>91-180d</v>
      </c>
      <c r="Q10465" s="17">
        <f ca="1">IF(P10465="0-90d",0,IF(P10465="91-180d",INDEX(Assumptions!$F$8:$F$12,MATCH(B10465,Assumptions!$A$8:$A$12,0)),IF(P10465="181-365d",INDEX(Assumptions!$G$8:$G$12,MATCH(B10465,Assumptions!$A$8:$A$12,0)),INDEX(Assumptions!$H$8:$H$12,MATCH(B10465,Assumptions!$A$8:$A$12,0)))))</f>
        <v>0.1</v>
      </c>
      <c r="R10465" s="14">
        <f t="shared" ca="1" si="1146"/>
        <v>102486.59400000001</v>
      </c>
      <c r="S10465" s="14">
        <f t="shared" ca="1" si="1147"/>
        <v>922379.34600000002</v>
      </c>
      <c r="T10465" s="11" t="s">
        <v>50</v>
      </c>
      <c r="U10465" s="18" t="s">
        <v>26</v>
      </c>
    </row>
    <row r="10466" spans="1:21" ht="15" customHeight="1" x14ac:dyDescent="0.15">
      <c r="A10466" s="10" t="s">
        <v>10514</v>
      </c>
      <c r="B10466" s="11" t="s">
        <v>31</v>
      </c>
      <c r="C10466" s="11" t="s">
        <v>32</v>
      </c>
      <c r="D10466" s="12">
        <v>45893</v>
      </c>
      <c r="E10466" s="11">
        <v>1314</v>
      </c>
      <c r="F10466" s="11" t="s">
        <v>33</v>
      </c>
      <c r="G10466" s="13">
        <v>2114.2600000000002</v>
      </c>
      <c r="H10466" s="14">
        <f t="shared" si="1141"/>
        <v>2778137.64</v>
      </c>
      <c r="I10466" s="14">
        <f>IF(F10466="GHS",H10466,H10466*Assumptions!$B$4)</f>
        <v>2778137.64</v>
      </c>
      <c r="J10466" s="15" t="str">
        <f>INDEX(Assumptions!$B$8:$B$12,MATCH(B10466,Assumptions!$A$8:$A$12,0))</f>
        <v>Weighted Average</v>
      </c>
      <c r="K10466" s="16">
        <f>G10466/(1-INDEX(Assumptions!$D$8:$D$12,MATCH(B10466,Assumptions!$A$8:$A$12,0)))</f>
        <v>2936.4722222222226</v>
      </c>
      <c r="L10466" s="16">
        <f t="shared" si="1142"/>
        <v>63.427800000000005</v>
      </c>
      <c r="M10466" s="16">
        <f t="shared" si="1143"/>
        <v>146.82361111111115</v>
      </c>
      <c r="N10466" s="14">
        <f>E10466*(K10466-L10466-M10466)*IF(F10466="GHS",1,Assumptions!$B$4)</f>
        <v>3582254.145800001</v>
      </c>
      <c r="O10466" s="15">
        <f t="shared" ca="1" si="1144"/>
        <v>393</v>
      </c>
      <c r="P10466" s="15" t="str">
        <f t="shared" ca="1" si="1145"/>
        <v>365d+</v>
      </c>
      <c r="Q10466" s="17">
        <f ca="1">IF(P10466="0-90d",0,IF(P10466="91-180d",INDEX(Assumptions!$F$8:$F$12,MATCH(B10466,Assumptions!$A$8:$A$12,0)),IF(P10466="181-365d",INDEX(Assumptions!$G$8:$G$12,MATCH(B10466,Assumptions!$A$8:$A$12,0)),INDEX(Assumptions!$H$8:$H$12,MATCH(B10466,Assumptions!$A$8:$A$12,0)))))</f>
        <v>0.6</v>
      </c>
      <c r="R10466" s="14">
        <f t="shared" ca="1" si="1146"/>
        <v>1666882.584</v>
      </c>
      <c r="S10466" s="14">
        <f t="shared" ca="1" si="1147"/>
        <v>1111255.0560000001</v>
      </c>
      <c r="T10466" s="11" t="s">
        <v>25</v>
      </c>
      <c r="U10466" s="18" t="s">
        <v>36</v>
      </c>
    </row>
    <row r="10467" spans="1:21" ht="15" customHeight="1" x14ac:dyDescent="0.15">
      <c r="A10467" s="10" t="s">
        <v>10515</v>
      </c>
      <c r="B10467" s="11" t="s">
        <v>41</v>
      </c>
      <c r="C10467" s="11" t="s">
        <v>42</v>
      </c>
      <c r="D10467" s="12">
        <v>46030</v>
      </c>
      <c r="E10467" s="11">
        <v>130</v>
      </c>
      <c r="F10467" s="11" t="s">
        <v>33</v>
      </c>
      <c r="G10467" s="13">
        <v>362.61</v>
      </c>
      <c r="H10467" s="14">
        <f t="shared" si="1141"/>
        <v>47139.3</v>
      </c>
      <c r="I10467" s="14">
        <f>IF(F10467="GHS",H10467,H10467*Assumptions!$B$4)</f>
        <v>47139.3</v>
      </c>
      <c r="J10467" s="15" t="str">
        <f>INDEX(Assumptions!$B$8:$B$12,MATCH(B10467,Assumptions!$A$8:$A$12,0))</f>
        <v>Weighted Average</v>
      </c>
      <c r="K10467" s="16">
        <f>G10467/(1-INDEX(Assumptions!$D$8:$D$12,MATCH(B10467,Assumptions!$A$8:$A$12,0)))</f>
        <v>557.86153846153843</v>
      </c>
      <c r="L10467" s="16">
        <f t="shared" si="1142"/>
        <v>10.878299999999999</v>
      </c>
      <c r="M10467" s="16">
        <f t="shared" si="1143"/>
        <v>27.893076923076922</v>
      </c>
      <c r="N10467" s="14">
        <f>E10467*(K10467-L10467-M10467)*IF(F10467="GHS",1,Assumptions!$B$4)</f>
        <v>67481.721000000005</v>
      </c>
      <c r="O10467" s="15">
        <f t="shared" ca="1" si="1144"/>
        <v>256</v>
      </c>
      <c r="P10467" s="15" t="str">
        <f t="shared" ca="1" si="1145"/>
        <v>181-365d</v>
      </c>
      <c r="Q10467" s="17">
        <f ca="1">IF(P10467="0-90d",0,IF(P10467="91-180d",INDEX(Assumptions!$F$8:$F$12,MATCH(B10467,Assumptions!$A$8:$A$12,0)),IF(P10467="181-365d",INDEX(Assumptions!$G$8:$G$12,MATCH(B10467,Assumptions!$A$8:$A$12,0)),INDEX(Assumptions!$H$8:$H$12,MATCH(B10467,Assumptions!$A$8:$A$12,0)))))</f>
        <v>0.35</v>
      </c>
      <c r="R10467" s="14">
        <f t="shared" ca="1" si="1146"/>
        <v>16498.755000000001</v>
      </c>
      <c r="S10467" s="14">
        <f t="shared" ca="1" si="1147"/>
        <v>30640.545000000002</v>
      </c>
      <c r="T10467" s="11" t="s">
        <v>25</v>
      </c>
      <c r="U10467" s="18" t="s">
        <v>26</v>
      </c>
    </row>
    <row r="10468" spans="1:21" ht="15" customHeight="1" x14ac:dyDescent="0.15">
      <c r="A10468" s="10" t="s">
        <v>10516</v>
      </c>
      <c r="B10468" s="11" t="s">
        <v>31</v>
      </c>
      <c r="C10468" s="11" t="s">
        <v>76</v>
      </c>
      <c r="D10468" s="12">
        <v>45922</v>
      </c>
      <c r="E10468" s="11">
        <v>314</v>
      </c>
      <c r="F10468" s="11" t="s">
        <v>33</v>
      </c>
      <c r="G10468" s="13">
        <v>3158.4</v>
      </c>
      <c r="H10468" s="14">
        <f t="shared" si="1141"/>
        <v>991737.6</v>
      </c>
      <c r="I10468" s="14">
        <f>IF(F10468="GHS",H10468,H10468*Assumptions!$B$4)</f>
        <v>991737.6</v>
      </c>
      <c r="J10468" s="15" t="str">
        <f>INDEX(Assumptions!$B$8:$B$12,MATCH(B10468,Assumptions!$A$8:$A$12,0))</f>
        <v>Weighted Average</v>
      </c>
      <c r="K10468" s="16">
        <f>G10468/(1-INDEX(Assumptions!$D$8:$D$12,MATCH(B10468,Assumptions!$A$8:$A$12,0)))</f>
        <v>4386.666666666667</v>
      </c>
      <c r="L10468" s="16">
        <f t="shared" si="1142"/>
        <v>94.751999999999995</v>
      </c>
      <c r="M10468" s="16">
        <f t="shared" si="1143"/>
        <v>219.33333333333337</v>
      </c>
      <c r="N10468" s="14">
        <f>E10468*(K10468-L10468-M10468)*IF(F10468="GHS",1,Assumptions!$B$4)</f>
        <v>1278790.5386666665</v>
      </c>
      <c r="O10468" s="15">
        <f t="shared" ca="1" si="1144"/>
        <v>364</v>
      </c>
      <c r="P10468" s="15" t="str">
        <f t="shared" ca="1" si="1145"/>
        <v>181-365d</v>
      </c>
      <c r="Q10468" s="17">
        <f ca="1">IF(P10468="0-90d",0,IF(P10468="91-180d",INDEX(Assumptions!$F$8:$F$12,MATCH(B10468,Assumptions!$A$8:$A$12,0)),IF(P10468="181-365d",INDEX(Assumptions!$G$8:$G$12,MATCH(B10468,Assumptions!$A$8:$A$12,0)),INDEX(Assumptions!$H$8:$H$12,MATCH(B10468,Assumptions!$A$8:$A$12,0)))))</f>
        <v>0.2</v>
      </c>
      <c r="R10468" s="14">
        <f t="shared" ca="1" si="1146"/>
        <v>198347.52000000002</v>
      </c>
      <c r="S10468" s="14">
        <f t="shared" ca="1" si="1147"/>
        <v>793390.07999999996</v>
      </c>
      <c r="T10468" s="11" t="s">
        <v>25</v>
      </c>
      <c r="U10468" s="18" t="s">
        <v>26</v>
      </c>
    </row>
    <row r="10469" spans="1:21" ht="15" customHeight="1" x14ac:dyDescent="0.15">
      <c r="A10469" s="10" t="s">
        <v>10517</v>
      </c>
      <c r="B10469" s="11" t="s">
        <v>31</v>
      </c>
      <c r="C10469" s="11" t="s">
        <v>63</v>
      </c>
      <c r="D10469" s="12">
        <v>46190</v>
      </c>
      <c r="E10469" s="11">
        <v>3902</v>
      </c>
      <c r="F10469" s="11" t="s">
        <v>33</v>
      </c>
      <c r="G10469" s="13">
        <v>942.5</v>
      </c>
      <c r="H10469" s="14">
        <f t="shared" si="1141"/>
        <v>3677635</v>
      </c>
      <c r="I10469" s="14">
        <f>IF(F10469="GHS",H10469,H10469*Assumptions!$B$4)</f>
        <v>3677635</v>
      </c>
      <c r="J10469" s="15" t="str">
        <f>INDEX(Assumptions!$B$8:$B$12,MATCH(B10469,Assumptions!$A$8:$A$12,0))</f>
        <v>Weighted Average</v>
      </c>
      <c r="K10469" s="16">
        <f>G10469/(1-INDEX(Assumptions!$D$8:$D$12,MATCH(B10469,Assumptions!$A$8:$A$12,0)))</f>
        <v>1309.0277777777778</v>
      </c>
      <c r="L10469" s="16">
        <f t="shared" si="1142"/>
        <v>28.274999999999999</v>
      </c>
      <c r="M10469" s="16">
        <f t="shared" si="1143"/>
        <v>65.4513888888889</v>
      </c>
      <c r="N10469" s="14">
        <f>E10469*(K10469-L10469-M10469)*IF(F10469="GHS",1,Assumptions!$B$4)</f>
        <v>4742106.0194444442</v>
      </c>
      <c r="O10469" s="15">
        <f t="shared" ca="1" si="1144"/>
        <v>96</v>
      </c>
      <c r="P10469" s="15" t="str">
        <f t="shared" ca="1" si="1145"/>
        <v>91-180d</v>
      </c>
      <c r="Q10469" s="17">
        <f ca="1">IF(P10469="0-90d",0,IF(P10469="91-180d",INDEX(Assumptions!$F$8:$F$12,MATCH(B10469,Assumptions!$A$8:$A$12,0)),IF(P10469="181-365d",INDEX(Assumptions!$G$8:$G$12,MATCH(B10469,Assumptions!$A$8:$A$12,0)),INDEX(Assumptions!$H$8:$H$12,MATCH(B10469,Assumptions!$A$8:$A$12,0)))))</f>
        <v>0.05</v>
      </c>
      <c r="R10469" s="14">
        <f t="shared" ca="1" si="1146"/>
        <v>183881.75</v>
      </c>
      <c r="S10469" s="14">
        <f t="shared" ca="1" si="1147"/>
        <v>3493753.25</v>
      </c>
      <c r="T10469" s="11" t="s">
        <v>25</v>
      </c>
      <c r="U10469" s="18" t="s">
        <v>26</v>
      </c>
    </row>
    <row r="10470" spans="1:21" ht="15" customHeight="1" x14ac:dyDescent="0.15">
      <c r="A10470" s="10" t="s">
        <v>10518</v>
      </c>
      <c r="B10470" s="11" t="s">
        <v>41</v>
      </c>
      <c r="C10470" s="11" t="s">
        <v>49</v>
      </c>
      <c r="D10470" s="12">
        <v>45826</v>
      </c>
      <c r="E10470" s="11">
        <v>3987</v>
      </c>
      <c r="F10470" s="11" t="s">
        <v>33</v>
      </c>
      <c r="G10470" s="13">
        <v>754.02</v>
      </c>
      <c r="H10470" s="14">
        <f t="shared" si="1141"/>
        <v>3006277.7399999998</v>
      </c>
      <c r="I10470" s="14">
        <f>IF(F10470="GHS",H10470,H10470*Assumptions!$B$4)</f>
        <v>3006277.7399999998</v>
      </c>
      <c r="J10470" s="15" t="str">
        <f>INDEX(Assumptions!$B$8:$B$12,MATCH(B10470,Assumptions!$A$8:$A$12,0))</f>
        <v>Weighted Average</v>
      </c>
      <c r="K10470" s="16">
        <f>G10470/(1-INDEX(Assumptions!$D$8:$D$12,MATCH(B10470,Assumptions!$A$8:$A$12,0)))</f>
        <v>1160.0307692307692</v>
      </c>
      <c r="L10470" s="16">
        <f t="shared" si="1142"/>
        <v>22.6206</v>
      </c>
      <c r="M10470" s="16">
        <f t="shared" si="1143"/>
        <v>58.001538461538466</v>
      </c>
      <c r="N10470" s="14">
        <f>E10470*(K10470-L10470-M10470)*IF(F10470="GHS",1,Assumptions!$B$4)</f>
        <v>4303602.2108769231</v>
      </c>
      <c r="O10470" s="15">
        <f t="shared" ca="1" si="1144"/>
        <v>460</v>
      </c>
      <c r="P10470" s="15" t="str">
        <f t="shared" ca="1" si="1145"/>
        <v>365d+</v>
      </c>
      <c r="Q10470" s="17">
        <f ca="1">IF(P10470="0-90d",0,IF(P10470="91-180d",INDEX(Assumptions!$F$8:$F$12,MATCH(B10470,Assumptions!$A$8:$A$12,0)),IF(P10470="181-365d",INDEX(Assumptions!$G$8:$G$12,MATCH(B10470,Assumptions!$A$8:$A$12,0)),INDEX(Assumptions!$H$8:$H$12,MATCH(B10470,Assumptions!$A$8:$A$12,0)))))</f>
        <v>0.8</v>
      </c>
      <c r="R10470" s="14">
        <f t="shared" ca="1" si="1146"/>
        <v>2405022.1919999998</v>
      </c>
      <c r="S10470" s="14">
        <f t="shared" ca="1" si="1147"/>
        <v>601255.54799999995</v>
      </c>
      <c r="T10470" s="11" t="s">
        <v>25</v>
      </c>
      <c r="U10470" s="18" t="s">
        <v>26</v>
      </c>
    </row>
    <row r="10471" spans="1:21" ht="15" customHeight="1" x14ac:dyDescent="0.15">
      <c r="A10471" s="10" t="s">
        <v>10519</v>
      </c>
      <c r="B10471" s="11" t="s">
        <v>31</v>
      </c>
      <c r="C10471" s="11" t="s">
        <v>63</v>
      </c>
      <c r="D10471" s="12">
        <v>45975</v>
      </c>
      <c r="E10471" s="11">
        <v>3147</v>
      </c>
      <c r="F10471" s="11" t="s">
        <v>33</v>
      </c>
      <c r="G10471" s="13">
        <v>3058.82</v>
      </c>
      <c r="H10471" s="14">
        <f t="shared" si="1141"/>
        <v>9626106.540000001</v>
      </c>
      <c r="I10471" s="14">
        <f>IF(F10471="GHS",H10471,H10471*Assumptions!$B$4)</f>
        <v>9626106.540000001</v>
      </c>
      <c r="J10471" s="15" t="str">
        <f>INDEX(Assumptions!$B$8:$B$12,MATCH(B10471,Assumptions!$A$8:$A$12,0))</f>
        <v>Weighted Average</v>
      </c>
      <c r="K10471" s="16">
        <f>G10471/(1-INDEX(Assumptions!$D$8:$D$12,MATCH(B10471,Assumptions!$A$8:$A$12,0)))</f>
        <v>4248.3611111111113</v>
      </c>
      <c r="L10471" s="16">
        <f t="shared" si="1142"/>
        <v>91.764600000000002</v>
      </c>
      <c r="M10471" s="16">
        <f t="shared" si="1143"/>
        <v>212.41805555555558</v>
      </c>
      <c r="N10471" s="14">
        <f>E10471*(K10471-L10471-M10471)*IF(F10471="GHS",1,Assumptions!$B$4)</f>
        <v>12412329.599633332</v>
      </c>
      <c r="O10471" s="15">
        <f t="shared" ca="1" si="1144"/>
        <v>311</v>
      </c>
      <c r="P10471" s="15" t="str">
        <f t="shared" ca="1" si="1145"/>
        <v>181-365d</v>
      </c>
      <c r="Q10471" s="17">
        <f ca="1">IF(P10471="0-90d",0,IF(P10471="91-180d",INDEX(Assumptions!$F$8:$F$12,MATCH(B10471,Assumptions!$A$8:$A$12,0)),IF(P10471="181-365d",INDEX(Assumptions!$G$8:$G$12,MATCH(B10471,Assumptions!$A$8:$A$12,0)),INDEX(Assumptions!$H$8:$H$12,MATCH(B10471,Assumptions!$A$8:$A$12,0)))))</f>
        <v>0.2</v>
      </c>
      <c r="R10471" s="14">
        <f t="shared" ca="1" si="1146"/>
        <v>1925221.3080000002</v>
      </c>
      <c r="S10471" s="14">
        <f t="shared" ca="1" si="1147"/>
        <v>7700885.2320000008</v>
      </c>
      <c r="T10471" s="11" t="s">
        <v>25</v>
      </c>
      <c r="U10471" s="18" t="s">
        <v>26</v>
      </c>
    </row>
    <row r="10472" spans="1:21" ht="15" customHeight="1" x14ac:dyDescent="0.15">
      <c r="A10472" s="10" t="s">
        <v>10520</v>
      </c>
      <c r="B10472" s="11" t="s">
        <v>22</v>
      </c>
      <c r="C10472" s="11" t="s">
        <v>61</v>
      </c>
      <c r="D10472" s="12">
        <v>46013</v>
      </c>
      <c r="E10472" s="11">
        <v>3567</v>
      </c>
      <c r="F10472" s="11" t="s">
        <v>24</v>
      </c>
      <c r="G10472" s="13">
        <v>58551.31</v>
      </c>
      <c r="H10472" s="14">
        <f t="shared" si="1141"/>
        <v>208852522.76999998</v>
      </c>
      <c r="I10472" s="14">
        <f>IF(F10472="GHS",H10472,H10472*Assumptions!$B$4)</f>
        <v>2255607245.9159999</v>
      </c>
      <c r="J10472" s="15" t="str">
        <f>INDEX(Assumptions!$B$8:$B$12,MATCH(B10472,Assumptions!$A$8:$A$12,0))</f>
        <v>FIFO</v>
      </c>
      <c r="K10472" s="16">
        <f>G10472/(1-INDEX(Assumptions!$D$8:$D$12,MATCH(B10472,Assumptions!$A$8:$A$12,0)))</f>
        <v>71404.036585365844</v>
      </c>
      <c r="L10472" s="16">
        <f t="shared" si="1142"/>
        <v>1756.5392999999999</v>
      </c>
      <c r="M10472" s="16">
        <f t="shared" si="1143"/>
        <v>3570.2018292682924</v>
      </c>
      <c r="N10472" s="14">
        <f>E10472*(K10472-L10472-M10472)*IF(F10472="GHS",1,Assumptions!$B$4)</f>
        <v>2545535299.2325196</v>
      </c>
      <c r="O10472" s="15">
        <f t="shared" ca="1" si="1144"/>
        <v>273</v>
      </c>
      <c r="P10472" s="15" t="str">
        <f t="shared" ca="1" si="1145"/>
        <v>181-365d</v>
      </c>
      <c r="Q10472" s="17">
        <f ca="1">IF(P10472="0-90d",0,IF(P10472="91-180d",INDEX(Assumptions!$F$8:$F$12,MATCH(B10472,Assumptions!$A$8:$A$12,0)),IF(P10472="181-365d",INDEX(Assumptions!$G$8:$G$12,MATCH(B10472,Assumptions!$A$8:$A$12,0)),INDEX(Assumptions!$H$8:$H$12,MATCH(B10472,Assumptions!$A$8:$A$12,0)))))</f>
        <v>0.15</v>
      </c>
      <c r="R10472" s="14">
        <f t="shared" ca="1" si="1146"/>
        <v>338341086.88739997</v>
      </c>
      <c r="S10472" s="14">
        <f t="shared" ca="1" si="1147"/>
        <v>1917266159.0286</v>
      </c>
      <c r="T10472" s="11" t="s">
        <v>25</v>
      </c>
      <c r="U10472" s="18" t="s">
        <v>26</v>
      </c>
    </row>
    <row r="10473" spans="1:21" ht="15" customHeight="1" x14ac:dyDescent="0.15">
      <c r="A10473" s="10" t="s">
        <v>10521</v>
      </c>
      <c r="B10473" s="11" t="s">
        <v>31</v>
      </c>
      <c r="C10473" s="11" t="s">
        <v>63</v>
      </c>
      <c r="D10473" s="12">
        <v>45964</v>
      </c>
      <c r="E10473" s="11">
        <v>1947</v>
      </c>
      <c r="F10473" s="11" t="s">
        <v>33</v>
      </c>
      <c r="G10473" s="13">
        <v>7425.67</v>
      </c>
      <c r="H10473" s="14">
        <f t="shared" si="1141"/>
        <v>14457779.49</v>
      </c>
      <c r="I10473" s="14">
        <f>IF(F10473="GHS",H10473,H10473*Assumptions!$B$4)</f>
        <v>14457779.49</v>
      </c>
      <c r="J10473" s="15" t="str">
        <f>INDEX(Assumptions!$B$8:$B$12,MATCH(B10473,Assumptions!$A$8:$A$12,0))</f>
        <v>Weighted Average</v>
      </c>
      <c r="K10473" s="16">
        <f>G10473/(1-INDEX(Assumptions!$D$8:$D$12,MATCH(B10473,Assumptions!$A$8:$A$12,0)))</f>
        <v>10313.430555555557</v>
      </c>
      <c r="L10473" s="16">
        <f t="shared" si="1142"/>
        <v>222.77009999999999</v>
      </c>
      <c r="M10473" s="16">
        <f t="shared" si="1143"/>
        <v>515.6715277777779</v>
      </c>
      <c r="N10473" s="14">
        <f>E10473*(K10473-L10473-M10473)*IF(F10473="GHS",1,Assumptions!$B$4)</f>
        <v>18642503.442383334</v>
      </c>
      <c r="O10473" s="15">
        <f t="shared" ca="1" si="1144"/>
        <v>322</v>
      </c>
      <c r="P10473" s="15" t="str">
        <f t="shared" ca="1" si="1145"/>
        <v>181-365d</v>
      </c>
      <c r="Q10473" s="17">
        <f ca="1">IF(P10473="0-90d",0,IF(P10473="91-180d",INDEX(Assumptions!$F$8:$F$12,MATCH(B10473,Assumptions!$A$8:$A$12,0)),IF(P10473="181-365d",INDEX(Assumptions!$G$8:$G$12,MATCH(B10473,Assumptions!$A$8:$A$12,0)),INDEX(Assumptions!$H$8:$H$12,MATCH(B10473,Assumptions!$A$8:$A$12,0)))))</f>
        <v>0.2</v>
      </c>
      <c r="R10473" s="14">
        <f t="shared" ca="1" si="1146"/>
        <v>2891555.898</v>
      </c>
      <c r="S10473" s="14">
        <f t="shared" ca="1" si="1147"/>
        <v>11566223.592</v>
      </c>
      <c r="T10473" s="11" t="s">
        <v>25</v>
      </c>
      <c r="U10473" s="18" t="s">
        <v>26</v>
      </c>
    </row>
    <row r="10474" spans="1:21" ht="15" customHeight="1" x14ac:dyDescent="0.15">
      <c r="A10474" s="10" t="s">
        <v>10522</v>
      </c>
      <c r="B10474" s="11" t="s">
        <v>31</v>
      </c>
      <c r="C10474" s="11" t="s">
        <v>63</v>
      </c>
      <c r="D10474" s="12">
        <v>45933</v>
      </c>
      <c r="E10474" s="11">
        <v>2207</v>
      </c>
      <c r="F10474" s="11" t="s">
        <v>33</v>
      </c>
      <c r="G10474" s="13">
        <v>1055.94</v>
      </c>
      <c r="H10474" s="14">
        <f t="shared" si="1141"/>
        <v>2330459.58</v>
      </c>
      <c r="I10474" s="14">
        <f>IF(F10474="GHS",H10474,H10474*Assumptions!$B$4)</f>
        <v>2330459.58</v>
      </c>
      <c r="J10474" s="15" t="str">
        <f>INDEX(Assumptions!$B$8:$B$12,MATCH(B10474,Assumptions!$A$8:$A$12,0))</f>
        <v>Weighted Average</v>
      </c>
      <c r="K10474" s="16">
        <f>G10474/(1-INDEX(Assumptions!$D$8:$D$12,MATCH(B10474,Assumptions!$A$8:$A$12,0)))</f>
        <v>1466.5833333333335</v>
      </c>
      <c r="L10474" s="16">
        <f t="shared" si="1142"/>
        <v>31.6782</v>
      </c>
      <c r="M10474" s="16">
        <f t="shared" si="1143"/>
        <v>73.32916666666668</v>
      </c>
      <c r="N10474" s="14">
        <f>E10474*(K10474-L10474-M10474)*IF(F10474="GHS",1,Assumptions!$B$4)</f>
        <v>3004998.1584333335</v>
      </c>
      <c r="O10474" s="15">
        <f t="shared" ca="1" si="1144"/>
        <v>353</v>
      </c>
      <c r="P10474" s="15" t="str">
        <f t="shared" ca="1" si="1145"/>
        <v>181-365d</v>
      </c>
      <c r="Q10474" s="17">
        <f ca="1">IF(P10474="0-90d",0,IF(P10474="91-180d",INDEX(Assumptions!$F$8:$F$12,MATCH(B10474,Assumptions!$A$8:$A$12,0)),IF(P10474="181-365d",INDEX(Assumptions!$G$8:$G$12,MATCH(B10474,Assumptions!$A$8:$A$12,0)),INDEX(Assumptions!$H$8:$H$12,MATCH(B10474,Assumptions!$A$8:$A$12,0)))))</f>
        <v>0.2</v>
      </c>
      <c r="R10474" s="14">
        <f t="shared" ca="1" si="1146"/>
        <v>466091.91600000003</v>
      </c>
      <c r="S10474" s="14">
        <f t="shared" si="1147"/>
        <v>0</v>
      </c>
      <c r="T10474" s="11" t="s">
        <v>39</v>
      </c>
      <c r="U10474" s="18" t="s">
        <v>26</v>
      </c>
    </row>
    <row r="10475" spans="1:21" ht="15" customHeight="1" x14ac:dyDescent="0.15">
      <c r="A10475" s="10" t="s">
        <v>10523</v>
      </c>
      <c r="B10475" s="11" t="s">
        <v>31</v>
      </c>
      <c r="C10475" s="11" t="s">
        <v>76</v>
      </c>
      <c r="D10475" s="12">
        <v>46078</v>
      </c>
      <c r="E10475" s="11">
        <v>3758</v>
      </c>
      <c r="F10475" s="11" t="s">
        <v>33</v>
      </c>
      <c r="G10475" s="13">
        <v>1646.28</v>
      </c>
      <c r="H10475" s="14">
        <f t="shared" si="1141"/>
        <v>6186720.2400000002</v>
      </c>
      <c r="I10475" s="14">
        <f>IF(F10475="GHS",H10475,H10475*Assumptions!$B$4)</f>
        <v>6186720.2400000002</v>
      </c>
      <c r="J10475" s="15" t="str">
        <f>INDEX(Assumptions!$B$8:$B$12,MATCH(B10475,Assumptions!$A$8:$A$12,0))</f>
        <v>Weighted Average</v>
      </c>
      <c r="K10475" s="16">
        <f>G10475/(1-INDEX(Assumptions!$D$8:$D$12,MATCH(B10475,Assumptions!$A$8:$A$12,0)))</f>
        <v>2286.5</v>
      </c>
      <c r="L10475" s="16">
        <f t="shared" si="1142"/>
        <v>49.388399999999997</v>
      </c>
      <c r="M10475" s="16">
        <f t="shared" si="1143"/>
        <v>114.325</v>
      </c>
      <c r="N10475" s="14">
        <f>E10475*(K10475-L10475-M10475)*IF(F10475="GHS",1,Assumptions!$B$4)</f>
        <v>7977432.0428000018</v>
      </c>
      <c r="O10475" s="15">
        <f t="shared" ca="1" si="1144"/>
        <v>208</v>
      </c>
      <c r="P10475" s="15" t="str">
        <f t="shared" ca="1" si="1145"/>
        <v>181-365d</v>
      </c>
      <c r="Q10475" s="17">
        <f ca="1">IF(P10475="0-90d",0,IF(P10475="91-180d",INDEX(Assumptions!$F$8:$F$12,MATCH(B10475,Assumptions!$A$8:$A$12,0)),IF(P10475="181-365d",INDEX(Assumptions!$G$8:$G$12,MATCH(B10475,Assumptions!$A$8:$A$12,0)),INDEX(Assumptions!$H$8:$H$12,MATCH(B10475,Assumptions!$A$8:$A$12,0)))))</f>
        <v>0.2</v>
      </c>
      <c r="R10475" s="14">
        <f t="shared" ca="1" si="1146"/>
        <v>1237344.0480000002</v>
      </c>
      <c r="S10475" s="14">
        <f t="shared" ca="1" si="1147"/>
        <v>4949376.1919999998</v>
      </c>
      <c r="T10475" s="11" t="s">
        <v>25</v>
      </c>
      <c r="U10475" s="18" t="s">
        <v>26</v>
      </c>
    </row>
    <row r="10476" spans="1:21" ht="15" customHeight="1" x14ac:dyDescent="0.15">
      <c r="A10476" s="10" t="s">
        <v>10524</v>
      </c>
      <c r="B10476" s="11" t="s">
        <v>41</v>
      </c>
      <c r="C10476" s="11" t="s">
        <v>42</v>
      </c>
      <c r="D10476" s="12">
        <v>46159</v>
      </c>
      <c r="E10476" s="11">
        <v>3991</v>
      </c>
      <c r="F10476" s="11" t="s">
        <v>33</v>
      </c>
      <c r="G10476" s="13">
        <v>602.51</v>
      </c>
      <c r="H10476" s="14">
        <f t="shared" si="1141"/>
        <v>2404617.41</v>
      </c>
      <c r="I10476" s="14">
        <f>IF(F10476="GHS",H10476,H10476*Assumptions!$B$4)</f>
        <v>2404617.41</v>
      </c>
      <c r="J10476" s="15" t="str">
        <f>INDEX(Assumptions!$B$8:$B$12,MATCH(B10476,Assumptions!$A$8:$A$12,0))</f>
        <v>Weighted Average</v>
      </c>
      <c r="K10476" s="16">
        <f>G10476/(1-INDEX(Assumptions!$D$8:$D$12,MATCH(B10476,Assumptions!$A$8:$A$12,0)))</f>
        <v>926.93846153846152</v>
      </c>
      <c r="L10476" s="16">
        <f t="shared" si="1142"/>
        <v>18.075299999999999</v>
      </c>
      <c r="M10476" s="16">
        <f t="shared" si="1143"/>
        <v>46.346923076923076</v>
      </c>
      <c r="N10476" s="14">
        <f>E10476*(K10476-L10476-M10476)*IF(F10476="GHS",1,Assumptions!$B$4)</f>
        <v>3442302.3077000002</v>
      </c>
      <c r="O10476" s="15">
        <f t="shared" ca="1" si="1144"/>
        <v>127</v>
      </c>
      <c r="P10476" s="15" t="str">
        <f t="shared" ca="1" si="1145"/>
        <v>91-180d</v>
      </c>
      <c r="Q10476" s="17">
        <f ca="1">IF(P10476="0-90d",0,IF(P10476="91-180d",INDEX(Assumptions!$F$8:$F$12,MATCH(B10476,Assumptions!$A$8:$A$12,0)),IF(P10476="181-365d",INDEX(Assumptions!$G$8:$G$12,MATCH(B10476,Assumptions!$A$8:$A$12,0)),INDEX(Assumptions!$H$8:$H$12,MATCH(B10476,Assumptions!$A$8:$A$12,0)))))</f>
        <v>0.1</v>
      </c>
      <c r="R10476" s="14">
        <f t="shared" ca="1" si="1146"/>
        <v>240461.74100000004</v>
      </c>
      <c r="S10476" s="14">
        <f t="shared" ca="1" si="1147"/>
        <v>2164155.6690000002</v>
      </c>
      <c r="T10476" s="11" t="s">
        <v>25</v>
      </c>
      <c r="U10476" s="18" t="s">
        <v>36</v>
      </c>
    </row>
    <row r="10477" spans="1:21" ht="15" customHeight="1" x14ac:dyDescent="0.15">
      <c r="A10477" s="10" t="s">
        <v>10525</v>
      </c>
      <c r="B10477" s="11" t="s">
        <v>41</v>
      </c>
      <c r="C10477" s="11" t="s">
        <v>42</v>
      </c>
      <c r="D10477" s="12">
        <v>45737</v>
      </c>
      <c r="E10477" s="11">
        <v>2739</v>
      </c>
      <c r="F10477" s="11" t="s">
        <v>33</v>
      </c>
      <c r="G10477" s="13">
        <v>626.79999999999995</v>
      </c>
      <c r="H10477" s="14">
        <f t="shared" si="1141"/>
        <v>1716805.2</v>
      </c>
      <c r="I10477" s="14">
        <f>IF(F10477="GHS",H10477,H10477*Assumptions!$B$4)</f>
        <v>1716805.2</v>
      </c>
      <c r="J10477" s="15" t="str">
        <f>INDEX(Assumptions!$B$8:$B$12,MATCH(B10477,Assumptions!$A$8:$A$12,0))</f>
        <v>Weighted Average</v>
      </c>
      <c r="K10477" s="16">
        <f>G10477/(1-INDEX(Assumptions!$D$8:$D$12,MATCH(B10477,Assumptions!$A$8:$A$12,0)))</f>
        <v>964.30769230769215</v>
      </c>
      <c r="L10477" s="16">
        <f t="shared" si="1142"/>
        <v>18.803999999999998</v>
      </c>
      <c r="M10477" s="16">
        <f t="shared" si="1143"/>
        <v>48.215384615384608</v>
      </c>
      <c r="N10477" s="14">
        <f>E10477*(K10477-L10477-M10477)*IF(F10477="GHS",1,Assumptions!$B$4)</f>
        <v>2457672.6747692307</v>
      </c>
      <c r="O10477" s="15">
        <f t="shared" ca="1" si="1144"/>
        <v>549</v>
      </c>
      <c r="P10477" s="15" t="str">
        <f t="shared" ca="1" si="1145"/>
        <v>365d+</v>
      </c>
      <c r="Q10477" s="17">
        <f ca="1">IF(P10477="0-90d",0,IF(P10477="91-180d",INDEX(Assumptions!$F$8:$F$12,MATCH(B10477,Assumptions!$A$8:$A$12,0)),IF(P10477="181-365d",INDEX(Assumptions!$G$8:$G$12,MATCH(B10477,Assumptions!$A$8:$A$12,0)),INDEX(Assumptions!$H$8:$H$12,MATCH(B10477,Assumptions!$A$8:$A$12,0)))))</f>
        <v>0.8</v>
      </c>
      <c r="R10477" s="14">
        <f t="shared" ca="1" si="1146"/>
        <v>1373444.1600000001</v>
      </c>
      <c r="S10477" s="14">
        <f t="shared" ca="1" si="1147"/>
        <v>343361.0399999998</v>
      </c>
      <c r="T10477" s="11" t="s">
        <v>25</v>
      </c>
      <c r="U10477" s="18" t="s">
        <v>26</v>
      </c>
    </row>
    <row r="10478" spans="1:21" ht="15" customHeight="1" x14ac:dyDescent="0.15">
      <c r="A10478" s="10" t="s">
        <v>10526</v>
      </c>
      <c r="B10478" s="11" t="s">
        <v>22</v>
      </c>
      <c r="C10478" s="11" t="s">
        <v>61</v>
      </c>
      <c r="D10478" s="12">
        <v>46195</v>
      </c>
      <c r="E10478" s="11">
        <v>3018</v>
      </c>
      <c r="F10478" s="11" t="s">
        <v>24</v>
      </c>
      <c r="G10478" s="13">
        <v>31957.759999999998</v>
      </c>
      <c r="H10478" s="14">
        <f t="shared" si="1141"/>
        <v>96448519.679999992</v>
      </c>
      <c r="I10478" s="14">
        <f>IF(F10478="GHS",H10478,H10478*Assumptions!$B$4)</f>
        <v>1041644012.544</v>
      </c>
      <c r="J10478" s="15" t="str">
        <f>INDEX(Assumptions!$B$8:$B$12,MATCH(B10478,Assumptions!$A$8:$A$12,0))</f>
        <v>FIFO</v>
      </c>
      <c r="K10478" s="16">
        <f>G10478/(1-INDEX(Assumptions!$D$8:$D$12,MATCH(B10478,Assumptions!$A$8:$A$12,0)))</f>
        <v>38972.878048780483</v>
      </c>
      <c r="L10478" s="16">
        <f t="shared" si="1142"/>
        <v>958.73279999999988</v>
      </c>
      <c r="M10478" s="16">
        <f t="shared" si="1143"/>
        <v>1948.6439024390243</v>
      </c>
      <c r="N10478" s="14">
        <f>E10478*(K10478-L10478-M10478)*IF(F10478="GHS",1,Assumptions!$B$4)</f>
        <v>1175533377.0831921</v>
      </c>
      <c r="O10478" s="15">
        <f t="shared" ca="1" si="1144"/>
        <v>91</v>
      </c>
      <c r="P10478" s="15" t="str">
        <f t="shared" ca="1" si="1145"/>
        <v>91-180d</v>
      </c>
      <c r="Q10478" s="17">
        <f ca="1">IF(P10478="0-90d",0,IF(P10478="91-180d",INDEX(Assumptions!$F$8:$F$12,MATCH(B10478,Assumptions!$A$8:$A$12,0)),IF(P10478="181-365d",INDEX(Assumptions!$G$8:$G$12,MATCH(B10478,Assumptions!$A$8:$A$12,0)),INDEX(Assumptions!$H$8:$H$12,MATCH(B10478,Assumptions!$A$8:$A$12,0)))))</f>
        <v>0.03</v>
      </c>
      <c r="R10478" s="14">
        <f t="shared" ca="1" si="1146"/>
        <v>31249320.376320001</v>
      </c>
      <c r="S10478" s="14">
        <f t="shared" ca="1" si="1147"/>
        <v>1010394692.16768</v>
      </c>
      <c r="T10478" s="11" t="s">
        <v>25</v>
      </c>
      <c r="U10478" s="18" t="s">
        <v>36</v>
      </c>
    </row>
    <row r="10479" spans="1:21" ht="15" customHeight="1" x14ac:dyDescent="0.15">
      <c r="A10479" s="10" t="s">
        <v>10527</v>
      </c>
      <c r="B10479" s="11" t="s">
        <v>31</v>
      </c>
      <c r="C10479" s="11" t="s">
        <v>63</v>
      </c>
      <c r="D10479" s="12">
        <v>46076</v>
      </c>
      <c r="E10479" s="11">
        <v>3889</v>
      </c>
      <c r="F10479" s="11" t="s">
        <v>33</v>
      </c>
      <c r="G10479" s="13">
        <v>1527.7</v>
      </c>
      <c r="H10479" s="14">
        <f t="shared" si="1141"/>
        <v>5941225.2999999998</v>
      </c>
      <c r="I10479" s="14">
        <f>IF(F10479="GHS",H10479,H10479*Assumptions!$B$4)</f>
        <v>5941225.2999999998</v>
      </c>
      <c r="J10479" s="15" t="str">
        <f>INDEX(Assumptions!$B$8:$B$12,MATCH(B10479,Assumptions!$A$8:$A$12,0))</f>
        <v>Weighted Average</v>
      </c>
      <c r="K10479" s="16">
        <f>G10479/(1-INDEX(Assumptions!$D$8:$D$12,MATCH(B10479,Assumptions!$A$8:$A$12,0)))</f>
        <v>2121.8055555555557</v>
      </c>
      <c r="L10479" s="16">
        <f t="shared" si="1142"/>
        <v>45.831000000000003</v>
      </c>
      <c r="M10479" s="16">
        <f t="shared" si="1143"/>
        <v>106.09027777777779</v>
      </c>
      <c r="N10479" s="14">
        <f>E10479*(K10479-L10479-M10479)*IF(F10479="GHS",1,Assumptions!$B$4)</f>
        <v>7660879.9562777774</v>
      </c>
      <c r="O10479" s="15">
        <f t="shared" ca="1" si="1144"/>
        <v>210</v>
      </c>
      <c r="P10479" s="15" t="str">
        <f t="shared" ca="1" si="1145"/>
        <v>181-365d</v>
      </c>
      <c r="Q10479" s="17">
        <f ca="1">IF(P10479="0-90d",0,IF(P10479="91-180d",INDEX(Assumptions!$F$8:$F$12,MATCH(B10479,Assumptions!$A$8:$A$12,0)),IF(P10479="181-365d",INDEX(Assumptions!$G$8:$G$12,MATCH(B10479,Assumptions!$A$8:$A$12,0)),INDEX(Assumptions!$H$8:$H$12,MATCH(B10479,Assumptions!$A$8:$A$12,0)))))</f>
        <v>0.2</v>
      </c>
      <c r="R10479" s="14">
        <f t="shared" ca="1" si="1146"/>
        <v>1188245.06</v>
      </c>
      <c r="S10479" s="14">
        <f t="shared" ca="1" si="1147"/>
        <v>4752980.24</v>
      </c>
      <c r="T10479" s="11" t="s">
        <v>25</v>
      </c>
      <c r="U10479" s="18" t="s">
        <v>26</v>
      </c>
    </row>
    <row r="10480" spans="1:21" ht="15" customHeight="1" x14ac:dyDescent="0.15">
      <c r="A10480" s="10" t="s">
        <v>10528</v>
      </c>
      <c r="B10480" s="11" t="s">
        <v>31</v>
      </c>
      <c r="C10480" s="11" t="s">
        <v>76</v>
      </c>
      <c r="D10480" s="12">
        <v>45911</v>
      </c>
      <c r="E10480" s="11">
        <v>3474</v>
      </c>
      <c r="F10480" s="11" t="s">
        <v>33</v>
      </c>
      <c r="G10480" s="13">
        <v>5424.2</v>
      </c>
      <c r="H10480" s="14">
        <f t="shared" si="1141"/>
        <v>18843670.800000001</v>
      </c>
      <c r="I10480" s="14">
        <f>IF(F10480="GHS",H10480,H10480*Assumptions!$B$4)</f>
        <v>18843670.800000001</v>
      </c>
      <c r="J10480" s="15" t="str">
        <f>INDEX(Assumptions!$B$8:$B$12,MATCH(B10480,Assumptions!$A$8:$A$12,0))</f>
        <v>Weighted Average</v>
      </c>
      <c r="K10480" s="16">
        <f>G10480/(1-INDEX(Assumptions!$D$8:$D$12,MATCH(B10480,Assumptions!$A$8:$A$12,0)))</f>
        <v>7533.6111111111113</v>
      </c>
      <c r="L10480" s="16">
        <f t="shared" si="1142"/>
        <v>162.726</v>
      </c>
      <c r="M10480" s="16">
        <f t="shared" si="1143"/>
        <v>376.6805555555556</v>
      </c>
      <c r="N10480" s="14">
        <f>E10480*(K10480-L10480-M10480)*IF(F10480="GHS",1,Assumptions!$B$4)</f>
        <v>24297866.626000002</v>
      </c>
      <c r="O10480" s="15">
        <f t="shared" ca="1" si="1144"/>
        <v>375</v>
      </c>
      <c r="P10480" s="15" t="str">
        <f t="shared" ca="1" si="1145"/>
        <v>365d+</v>
      </c>
      <c r="Q10480" s="17">
        <f ca="1">IF(P10480="0-90d",0,IF(P10480="91-180d",INDEX(Assumptions!$F$8:$F$12,MATCH(B10480,Assumptions!$A$8:$A$12,0)),IF(P10480="181-365d",INDEX(Assumptions!$G$8:$G$12,MATCH(B10480,Assumptions!$A$8:$A$12,0)),INDEX(Assumptions!$H$8:$H$12,MATCH(B10480,Assumptions!$A$8:$A$12,0)))))</f>
        <v>0.6</v>
      </c>
      <c r="R10480" s="14">
        <f t="shared" ca="1" si="1146"/>
        <v>11306202.48</v>
      </c>
      <c r="S10480" s="14">
        <f t="shared" ca="1" si="1147"/>
        <v>7537468.3200000003</v>
      </c>
      <c r="T10480" s="11" t="s">
        <v>25</v>
      </c>
      <c r="U10480" s="18" t="s">
        <v>26</v>
      </c>
    </row>
    <row r="10481" spans="1:21" ht="15" customHeight="1" x14ac:dyDescent="0.15">
      <c r="A10481" s="10" t="s">
        <v>10529</v>
      </c>
      <c r="B10481" s="11" t="s">
        <v>41</v>
      </c>
      <c r="C10481" s="11" t="s">
        <v>49</v>
      </c>
      <c r="D10481" s="12">
        <v>46176</v>
      </c>
      <c r="E10481" s="11">
        <v>1000</v>
      </c>
      <c r="F10481" s="11" t="s">
        <v>33</v>
      </c>
      <c r="G10481" s="13">
        <v>962.27</v>
      </c>
      <c r="H10481" s="14">
        <f t="shared" si="1141"/>
        <v>962270</v>
      </c>
      <c r="I10481" s="14">
        <f>IF(F10481="GHS",H10481,H10481*Assumptions!$B$4)</f>
        <v>962270</v>
      </c>
      <c r="J10481" s="15" t="str">
        <f>INDEX(Assumptions!$B$8:$B$12,MATCH(B10481,Assumptions!$A$8:$A$12,0))</f>
        <v>Weighted Average</v>
      </c>
      <c r="K10481" s="16">
        <f>G10481/(1-INDEX(Assumptions!$D$8:$D$12,MATCH(B10481,Assumptions!$A$8:$A$12,0)))</f>
        <v>1480.4153846153845</v>
      </c>
      <c r="L10481" s="16">
        <f t="shared" si="1142"/>
        <v>28.868099999999998</v>
      </c>
      <c r="M10481" s="16">
        <f t="shared" si="1143"/>
        <v>74.020769230769233</v>
      </c>
      <c r="N10481" s="14">
        <f>E10481*(K10481-L10481-M10481)*IF(F10481="GHS",1,Assumptions!$B$4)</f>
        <v>1377526.5153846154</v>
      </c>
      <c r="O10481" s="15">
        <f t="shared" ca="1" si="1144"/>
        <v>110</v>
      </c>
      <c r="P10481" s="15" t="str">
        <f t="shared" ca="1" si="1145"/>
        <v>91-180d</v>
      </c>
      <c r="Q10481" s="17">
        <f ca="1">IF(P10481="0-90d",0,IF(P10481="91-180d",INDEX(Assumptions!$F$8:$F$12,MATCH(B10481,Assumptions!$A$8:$A$12,0)),IF(P10481="181-365d",INDEX(Assumptions!$G$8:$G$12,MATCH(B10481,Assumptions!$A$8:$A$12,0)),INDEX(Assumptions!$H$8:$H$12,MATCH(B10481,Assumptions!$A$8:$A$12,0)))))</f>
        <v>0.1</v>
      </c>
      <c r="R10481" s="14">
        <f t="shared" ca="1" si="1146"/>
        <v>96227</v>
      </c>
      <c r="S10481" s="14">
        <f t="shared" ca="1" si="1147"/>
        <v>866043</v>
      </c>
      <c r="T10481" s="11" t="s">
        <v>25</v>
      </c>
      <c r="U10481" s="18" t="s">
        <v>26</v>
      </c>
    </row>
    <row r="10482" spans="1:21" ht="15" customHeight="1" x14ac:dyDescent="0.15">
      <c r="A10482" s="10" t="s">
        <v>10530</v>
      </c>
      <c r="B10482" s="11" t="s">
        <v>31</v>
      </c>
      <c r="C10482" s="11" t="s">
        <v>76</v>
      </c>
      <c r="D10482" s="12">
        <v>45806</v>
      </c>
      <c r="E10482" s="11">
        <v>4734</v>
      </c>
      <c r="F10482" s="11" t="s">
        <v>33</v>
      </c>
      <c r="G10482" s="13">
        <v>5426.35</v>
      </c>
      <c r="H10482" s="14">
        <f t="shared" si="1141"/>
        <v>25688340.900000002</v>
      </c>
      <c r="I10482" s="14">
        <f>IF(F10482="GHS",H10482,H10482*Assumptions!$B$4)</f>
        <v>25688340.900000002</v>
      </c>
      <c r="J10482" s="15" t="str">
        <f>INDEX(Assumptions!$B$8:$B$12,MATCH(B10482,Assumptions!$A$8:$A$12,0))</f>
        <v>Weighted Average</v>
      </c>
      <c r="K10482" s="16">
        <f>G10482/(1-INDEX(Assumptions!$D$8:$D$12,MATCH(B10482,Assumptions!$A$8:$A$12,0)))</f>
        <v>7536.5972222222226</v>
      </c>
      <c r="L10482" s="16">
        <f t="shared" si="1142"/>
        <v>162.79050000000001</v>
      </c>
      <c r="M10482" s="16">
        <f t="shared" si="1143"/>
        <v>376.82986111111114</v>
      </c>
      <c r="N10482" s="14">
        <f>E10482*(K10482-L10482-M10482)*IF(F10482="GHS",1,Assumptions!$B$4)</f>
        <v>33123688.460500002</v>
      </c>
      <c r="O10482" s="15">
        <f t="shared" ca="1" si="1144"/>
        <v>480</v>
      </c>
      <c r="P10482" s="15" t="str">
        <f t="shared" ca="1" si="1145"/>
        <v>365d+</v>
      </c>
      <c r="Q10482" s="17">
        <f ca="1">IF(P10482="0-90d",0,IF(P10482="91-180d",INDEX(Assumptions!$F$8:$F$12,MATCH(B10482,Assumptions!$A$8:$A$12,0)),IF(P10482="181-365d",INDEX(Assumptions!$G$8:$G$12,MATCH(B10482,Assumptions!$A$8:$A$12,0)),INDEX(Assumptions!$H$8:$H$12,MATCH(B10482,Assumptions!$A$8:$A$12,0)))))</f>
        <v>0.6</v>
      </c>
      <c r="R10482" s="14">
        <f t="shared" ca="1" si="1146"/>
        <v>15413004.540000001</v>
      </c>
      <c r="S10482" s="14">
        <f t="shared" ca="1" si="1147"/>
        <v>10275336.360000001</v>
      </c>
      <c r="T10482" s="11" t="s">
        <v>25</v>
      </c>
      <c r="U10482" s="18" t="s">
        <v>36</v>
      </c>
    </row>
    <row r="10483" spans="1:21" ht="15" customHeight="1" x14ac:dyDescent="0.15">
      <c r="A10483" s="10" t="s">
        <v>10531</v>
      </c>
      <c r="B10483" s="11" t="s">
        <v>41</v>
      </c>
      <c r="C10483" s="11" t="s">
        <v>42</v>
      </c>
      <c r="D10483" s="12">
        <v>45965</v>
      </c>
      <c r="E10483" s="11">
        <v>3084</v>
      </c>
      <c r="F10483" s="11" t="s">
        <v>33</v>
      </c>
      <c r="G10483" s="13">
        <v>425.58</v>
      </c>
      <c r="H10483" s="14">
        <f t="shared" si="1141"/>
        <v>1312488.72</v>
      </c>
      <c r="I10483" s="14">
        <f>IF(F10483="GHS",H10483,H10483*Assumptions!$B$4)</f>
        <v>1312488.72</v>
      </c>
      <c r="J10483" s="15" t="str">
        <f>INDEX(Assumptions!$B$8:$B$12,MATCH(B10483,Assumptions!$A$8:$A$12,0))</f>
        <v>Weighted Average</v>
      </c>
      <c r="K10483" s="16">
        <f>G10483/(1-INDEX(Assumptions!$D$8:$D$12,MATCH(B10483,Assumptions!$A$8:$A$12,0)))</f>
        <v>654.73846153846148</v>
      </c>
      <c r="L10483" s="16">
        <f t="shared" si="1142"/>
        <v>12.767399999999999</v>
      </c>
      <c r="M10483" s="16">
        <f t="shared" si="1143"/>
        <v>32.736923076923077</v>
      </c>
      <c r="N10483" s="14">
        <f>E10483*(K10483-L10483-M10483)*IF(F10483="GHS",1,Assumptions!$B$4)</f>
        <v>1878878.0830153846</v>
      </c>
      <c r="O10483" s="15">
        <f t="shared" ca="1" si="1144"/>
        <v>321</v>
      </c>
      <c r="P10483" s="15" t="str">
        <f t="shared" ca="1" si="1145"/>
        <v>181-365d</v>
      </c>
      <c r="Q10483" s="17">
        <f ca="1">IF(P10483="0-90d",0,IF(P10483="91-180d",INDEX(Assumptions!$F$8:$F$12,MATCH(B10483,Assumptions!$A$8:$A$12,0)),IF(P10483="181-365d",INDEX(Assumptions!$G$8:$G$12,MATCH(B10483,Assumptions!$A$8:$A$12,0)),INDEX(Assumptions!$H$8:$H$12,MATCH(B10483,Assumptions!$A$8:$A$12,0)))))</f>
        <v>0.35</v>
      </c>
      <c r="R10483" s="14">
        <f t="shared" ca="1" si="1146"/>
        <v>459371.05199999997</v>
      </c>
      <c r="S10483" s="14">
        <f t="shared" ca="1" si="1147"/>
        <v>853117.66800000006</v>
      </c>
      <c r="T10483" s="11" t="s">
        <v>25</v>
      </c>
      <c r="U10483" s="18" t="s">
        <v>26</v>
      </c>
    </row>
    <row r="10484" spans="1:21" ht="15" customHeight="1" x14ac:dyDescent="0.15">
      <c r="A10484" s="10" t="s">
        <v>10532</v>
      </c>
      <c r="B10484" s="11" t="s">
        <v>41</v>
      </c>
      <c r="C10484" s="11" t="s">
        <v>115</v>
      </c>
      <c r="D10484" s="12">
        <v>45832</v>
      </c>
      <c r="E10484" s="11">
        <v>2399</v>
      </c>
      <c r="F10484" s="11" t="s">
        <v>33</v>
      </c>
      <c r="G10484" s="13">
        <v>842.44</v>
      </c>
      <c r="H10484" s="14">
        <f t="shared" si="1141"/>
        <v>2021013.56</v>
      </c>
      <c r="I10484" s="14">
        <f>IF(F10484="GHS",H10484,H10484*Assumptions!$B$4)</f>
        <v>2021013.56</v>
      </c>
      <c r="J10484" s="15" t="str">
        <f>INDEX(Assumptions!$B$8:$B$12,MATCH(B10484,Assumptions!$A$8:$A$12,0))</f>
        <v>Weighted Average</v>
      </c>
      <c r="K10484" s="16">
        <f>G10484/(1-INDEX(Assumptions!$D$8:$D$12,MATCH(B10484,Assumptions!$A$8:$A$12,0)))</f>
        <v>1296.0615384615385</v>
      </c>
      <c r="L10484" s="16">
        <f t="shared" si="1142"/>
        <v>25.273199999999999</v>
      </c>
      <c r="M10484" s="16">
        <f t="shared" si="1143"/>
        <v>64.803076923076929</v>
      </c>
      <c r="N10484" s="14">
        <f>E10484*(K10484-L10484-M10484)*IF(F10484="GHS",1,Assumptions!$B$4)</f>
        <v>2893158.6424307688</v>
      </c>
      <c r="O10484" s="15">
        <f t="shared" ca="1" si="1144"/>
        <v>454</v>
      </c>
      <c r="P10484" s="15" t="str">
        <f t="shared" ca="1" si="1145"/>
        <v>365d+</v>
      </c>
      <c r="Q10484" s="17">
        <f ca="1">IF(P10484="0-90d",0,IF(P10484="91-180d",INDEX(Assumptions!$F$8:$F$12,MATCH(B10484,Assumptions!$A$8:$A$12,0)),IF(P10484="181-365d",INDEX(Assumptions!$G$8:$G$12,MATCH(B10484,Assumptions!$A$8:$A$12,0)),INDEX(Assumptions!$H$8:$H$12,MATCH(B10484,Assumptions!$A$8:$A$12,0)))))</f>
        <v>0.8</v>
      </c>
      <c r="R10484" s="14">
        <f t="shared" ca="1" si="1146"/>
        <v>1616810.8480000002</v>
      </c>
      <c r="S10484" s="14">
        <f t="shared" ca="1" si="1147"/>
        <v>404202.71199999982</v>
      </c>
      <c r="T10484" s="11" t="s">
        <v>25</v>
      </c>
      <c r="U10484" s="18" t="s">
        <v>36</v>
      </c>
    </row>
    <row r="10485" spans="1:21" ht="15" customHeight="1" x14ac:dyDescent="0.15">
      <c r="A10485" s="10" t="s">
        <v>10533</v>
      </c>
      <c r="B10485" s="11" t="s">
        <v>28</v>
      </c>
      <c r="C10485" s="11" t="s">
        <v>55</v>
      </c>
      <c r="D10485" s="12">
        <v>45895</v>
      </c>
      <c r="E10485" s="11">
        <v>3189</v>
      </c>
      <c r="F10485" s="11" t="s">
        <v>24</v>
      </c>
      <c r="G10485" s="13">
        <v>10096.879999999999</v>
      </c>
      <c r="H10485" s="14">
        <f t="shared" si="1141"/>
        <v>32198950.319999997</v>
      </c>
      <c r="I10485" s="14">
        <f>IF(F10485="GHS",H10485,H10485*Assumptions!$B$4)</f>
        <v>347748663.45599997</v>
      </c>
      <c r="J10485" s="15" t="str">
        <f>INDEX(Assumptions!$B$8:$B$12,MATCH(B10485,Assumptions!$A$8:$A$12,0))</f>
        <v>Fair Value Less Costs to Sell</v>
      </c>
      <c r="K10485" s="16">
        <f>G10485/(1-INDEX(Assumptions!$D$8:$D$12,MATCH(B10485,Assumptions!$A$8:$A$12,0)))</f>
        <v>11473.727272727272</v>
      </c>
      <c r="L10485" s="16">
        <f t="shared" si="1142"/>
        <v>302.90639999999996</v>
      </c>
      <c r="M10485" s="16">
        <f t="shared" si="1143"/>
        <v>573.68636363636358</v>
      </c>
      <c r="N10485" s="14">
        <f>E10485*(K10485-L10485-M10485)*IF(F10485="GHS",1,Assumptions!$B$4)</f>
        <v>364978029.05450189</v>
      </c>
      <c r="O10485" s="15">
        <f t="shared" ca="1" si="1144"/>
        <v>391</v>
      </c>
      <c r="P10485" s="15" t="str">
        <f t="shared" ca="1" si="1145"/>
        <v>365d+</v>
      </c>
      <c r="Q10485" s="17">
        <f ca="1">IF(P10485="0-90d",0,IF(P10485="91-180d",INDEX(Assumptions!$F$8:$F$12,MATCH(B10485,Assumptions!$A$8:$A$12,0)),IF(P10485="181-365d",INDEX(Assumptions!$G$8:$G$12,MATCH(B10485,Assumptions!$A$8:$A$12,0)),INDEX(Assumptions!$H$8:$H$12,MATCH(B10485,Assumptions!$A$8:$A$12,0)))))</f>
        <v>0.4</v>
      </c>
      <c r="R10485" s="14">
        <f t="shared" ca="1" si="1146"/>
        <v>139099465.38240001</v>
      </c>
      <c r="S10485" s="14">
        <f t="shared" ca="1" si="1147"/>
        <v>208649198.07359996</v>
      </c>
      <c r="T10485" s="11" t="s">
        <v>25</v>
      </c>
      <c r="U10485" s="18" t="s">
        <v>26</v>
      </c>
    </row>
    <row r="10486" spans="1:21" ht="15" customHeight="1" x14ac:dyDescent="0.15">
      <c r="A10486" s="10" t="s">
        <v>10534</v>
      </c>
      <c r="B10486" s="11" t="s">
        <v>22</v>
      </c>
      <c r="C10486" s="11" t="s">
        <v>81</v>
      </c>
      <c r="D10486" s="12">
        <v>46114</v>
      </c>
      <c r="E10486" s="11">
        <v>4966</v>
      </c>
      <c r="F10486" s="11" t="s">
        <v>24</v>
      </c>
      <c r="G10486" s="13">
        <v>14336.46</v>
      </c>
      <c r="H10486" s="14">
        <f t="shared" si="1141"/>
        <v>71194860.359999999</v>
      </c>
      <c r="I10486" s="14">
        <f>IF(F10486="GHS",H10486,H10486*Assumptions!$B$4)</f>
        <v>768904491.88800001</v>
      </c>
      <c r="J10486" s="15" t="str">
        <f>INDEX(Assumptions!$B$8:$B$12,MATCH(B10486,Assumptions!$A$8:$A$12,0))</f>
        <v>FIFO</v>
      </c>
      <c r="K10486" s="16">
        <f>G10486/(1-INDEX(Assumptions!$D$8:$D$12,MATCH(B10486,Assumptions!$A$8:$A$12,0)))</f>
        <v>17483.487804878045</v>
      </c>
      <c r="L10486" s="16">
        <f t="shared" si="1142"/>
        <v>430.09379999999993</v>
      </c>
      <c r="M10486" s="16">
        <f t="shared" si="1143"/>
        <v>874.17439024390228</v>
      </c>
      <c r="N10486" s="14">
        <f>E10486*(K10486-L10486-M10486)*IF(F10486="GHS",1,Assumptions!$B$4)</f>
        <v>867736849.74775016</v>
      </c>
      <c r="O10486" s="15">
        <f t="shared" ca="1" si="1144"/>
        <v>172</v>
      </c>
      <c r="P10486" s="15" t="str">
        <f t="shared" ca="1" si="1145"/>
        <v>91-180d</v>
      </c>
      <c r="Q10486" s="17">
        <f ca="1">IF(P10486="0-90d",0,IF(P10486="91-180d",INDEX(Assumptions!$F$8:$F$12,MATCH(B10486,Assumptions!$A$8:$A$12,0)),IF(P10486="181-365d",INDEX(Assumptions!$G$8:$G$12,MATCH(B10486,Assumptions!$A$8:$A$12,0)),INDEX(Assumptions!$H$8:$H$12,MATCH(B10486,Assumptions!$A$8:$A$12,0)))))</f>
        <v>0.03</v>
      </c>
      <c r="R10486" s="14">
        <f t="shared" ca="1" si="1146"/>
        <v>23067134.756639998</v>
      </c>
      <c r="S10486" s="14">
        <f t="shared" ca="1" si="1147"/>
        <v>745837357.13136005</v>
      </c>
      <c r="T10486" s="11" t="s">
        <v>25</v>
      </c>
      <c r="U10486" s="18" t="s">
        <v>26</v>
      </c>
    </row>
    <row r="10487" spans="1:21" ht="15" customHeight="1" x14ac:dyDescent="0.15">
      <c r="A10487" s="10" t="s">
        <v>10535</v>
      </c>
      <c r="B10487" s="11" t="s">
        <v>31</v>
      </c>
      <c r="C10487" s="11" t="s">
        <v>63</v>
      </c>
      <c r="D10487" s="12">
        <v>45988</v>
      </c>
      <c r="E10487" s="11">
        <v>873</v>
      </c>
      <c r="F10487" s="11" t="s">
        <v>33</v>
      </c>
      <c r="G10487" s="13">
        <v>3046.12</v>
      </c>
      <c r="H10487" s="14">
        <f t="shared" si="1141"/>
        <v>2659262.7599999998</v>
      </c>
      <c r="I10487" s="14">
        <f>IF(F10487="GHS",H10487,H10487*Assumptions!$B$4)</f>
        <v>2659262.7599999998</v>
      </c>
      <c r="J10487" s="15" t="str">
        <f>INDEX(Assumptions!$B$8:$B$12,MATCH(B10487,Assumptions!$A$8:$A$12,0))</f>
        <v>Weighted Average</v>
      </c>
      <c r="K10487" s="16">
        <f>G10487/(1-INDEX(Assumptions!$D$8:$D$12,MATCH(B10487,Assumptions!$A$8:$A$12,0)))</f>
        <v>4230.7222222222226</v>
      </c>
      <c r="L10487" s="16">
        <f t="shared" si="1142"/>
        <v>91.383599999999987</v>
      </c>
      <c r="M10487" s="16">
        <f t="shared" si="1143"/>
        <v>211.53611111111115</v>
      </c>
      <c r="N10487" s="14">
        <f>E10487*(K10487-L10487-M10487)*IF(F10487="GHS",1,Assumptions!$B$4)</f>
        <v>3428971.5922000003</v>
      </c>
      <c r="O10487" s="15">
        <f t="shared" ca="1" si="1144"/>
        <v>298</v>
      </c>
      <c r="P10487" s="15" t="str">
        <f t="shared" ca="1" si="1145"/>
        <v>181-365d</v>
      </c>
      <c r="Q10487" s="17">
        <f ca="1">IF(P10487="0-90d",0,IF(P10487="91-180d",INDEX(Assumptions!$F$8:$F$12,MATCH(B10487,Assumptions!$A$8:$A$12,0)),IF(P10487="181-365d",INDEX(Assumptions!$G$8:$G$12,MATCH(B10487,Assumptions!$A$8:$A$12,0)),INDEX(Assumptions!$H$8:$H$12,MATCH(B10487,Assumptions!$A$8:$A$12,0)))))</f>
        <v>0.2</v>
      </c>
      <c r="R10487" s="14">
        <f t="shared" ca="1" si="1146"/>
        <v>531852.55200000003</v>
      </c>
      <c r="S10487" s="14">
        <f t="shared" ca="1" si="1147"/>
        <v>2127410.2079999996</v>
      </c>
      <c r="T10487" s="11" t="s">
        <v>25</v>
      </c>
      <c r="U10487" s="18" t="s">
        <v>26</v>
      </c>
    </row>
    <row r="10488" spans="1:21" ht="15" customHeight="1" x14ac:dyDescent="0.15">
      <c r="A10488" s="10" t="s">
        <v>10536</v>
      </c>
      <c r="B10488" s="11" t="s">
        <v>28</v>
      </c>
      <c r="C10488" s="11" t="s">
        <v>55</v>
      </c>
      <c r="D10488" s="12">
        <v>45835</v>
      </c>
      <c r="E10488" s="11">
        <v>2540</v>
      </c>
      <c r="F10488" s="11" t="s">
        <v>24</v>
      </c>
      <c r="G10488" s="13">
        <v>6958.7</v>
      </c>
      <c r="H10488" s="14">
        <f t="shared" si="1141"/>
        <v>17675098</v>
      </c>
      <c r="I10488" s="14">
        <f>IF(F10488="GHS",H10488,H10488*Assumptions!$B$4)</f>
        <v>190891058.40000001</v>
      </c>
      <c r="J10488" s="15" t="str">
        <f>INDEX(Assumptions!$B$8:$B$12,MATCH(B10488,Assumptions!$A$8:$A$12,0))</f>
        <v>Fair Value Less Costs to Sell</v>
      </c>
      <c r="K10488" s="16">
        <f>G10488/(1-INDEX(Assumptions!$D$8:$D$12,MATCH(B10488,Assumptions!$A$8:$A$12,0)))</f>
        <v>7907.613636363636</v>
      </c>
      <c r="L10488" s="16">
        <f t="shared" si="1142"/>
        <v>208.761</v>
      </c>
      <c r="M10488" s="16">
        <f t="shared" si="1143"/>
        <v>395.38068181818181</v>
      </c>
      <c r="N10488" s="14">
        <f>E10488*(K10488-L10488-M10488)*IF(F10488="GHS",1,Assumptions!$B$4)</f>
        <v>200348842.6570909</v>
      </c>
      <c r="O10488" s="15">
        <f t="shared" ca="1" si="1144"/>
        <v>451</v>
      </c>
      <c r="P10488" s="15" t="str">
        <f t="shared" ca="1" si="1145"/>
        <v>365d+</v>
      </c>
      <c r="Q10488" s="17">
        <f ca="1">IF(P10488="0-90d",0,IF(P10488="91-180d",INDEX(Assumptions!$F$8:$F$12,MATCH(B10488,Assumptions!$A$8:$A$12,0)),IF(P10488="181-365d",INDEX(Assumptions!$G$8:$G$12,MATCH(B10488,Assumptions!$A$8:$A$12,0)),INDEX(Assumptions!$H$8:$H$12,MATCH(B10488,Assumptions!$A$8:$A$12,0)))))</f>
        <v>0.4</v>
      </c>
      <c r="R10488" s="14">
        <f t="shared" ca="1" si="1146"/>
        <v>76356423.359999999</v>
      </c>
      <c r="S10488" s="14">
        <f t="shared" ca="1" si="1147"/>
        <v>114534635.04000001</v>
      </c>
      <c r="T10488" s="11" t="s">
        <v>25</v>
      </c>
      <c r="U10488" s="18" t="s">
        <v>36</v>
      </c>
    </row>
    <row r="10489" spans="1:21" ht="15" customHeight="1" x14ac:dyDescent="0.15">
      <c r="A10489" s="10" t="s">
        <v>10537</v>
      </c>
      <c r="B10489" s="11" t="s">
        <v>41</v>
      </c>
      <c r="C10489" s="11" t="s">
        <v>44</v>
      </c>
      <c r="D10489" s="12">
        <v>45932</v>
      </c>
      <c r="E10489" s="11">
        <v>3845</v>
      </c>
      <c r="F10489" s="11" t="s">
        <v>33</v>
      </c>
      <c r="G10489" s="13">
        <v>465.26</v>
      </c>
      <c r="H10489" s="14">
        <f t="shared" si="1141"/>
        <v>1788924.7</v>
      </c>
      <c r="I10489" s="14">
        <f>IF(F10489="GHS",H10489,H10489*Assumptions!$B$4)</f>
        <v>1788924.7</v>
      </c>
      <c r="J10489" s="15" t="str">
        <f>INDEX(Assumptions!$B$8:$B$12,MATCH(B10489,Assumptions!$A$8:$A$12,0))</f>
        <v>Weighted Average</v>
      </c>
      <c r="K10489" s="16">
        <f>G10489/(1-INDEX(Assumptions!$D$8:$D$12,MATCH(B10489,Assumptions!$A$8:$A$12,0)))</f>
        <v>715.78461538461534</v>
      </c>
      <c r="L10489" s="16">
        <f t="shared" si="1142"/>
        <v>13.957799999999999</v>
      </c>
      <c r="M10489" s="16">
        <f t="shared" si="1143"/>
        <v>35.78923076923077</v>
      </c>
      <c r="N10489" s="14">
        <f>E10489*(K10489-L10489-M10489)*IF(F10489="GHS",1,Assumptions!$B$4)</f>
        <v>2560914.5128461532</v>
      </c>
      <c r="O10489" s="15">
        <f t="shared" ca="1" si="1144"/>
        <v>354</v>
      </c>
      <c r="P10489" s="15" t="str">
        <f t="shared" ca="1" si="1145"/>
        <v>181-365d</v>
      </c>
      <c r="Q10489" s="17">
        <f ca="1">IF(P10489="0-90d",0,IF(P10489="91-180d",INDEX(Assumptions!$F$8:$F$12,MATCH(B10489,Assumptions!$A$8:$A$12,0)),IF(P10489="181-365d",INDEX(Assumptions!$G$8:$G$12,MATCH(B10489,Assumptions!$A$8:$A$12,0)),INDEX(Assumptions!$H$8:$H$12,MATCH(B10489,Assumptions!$A$8:$A$12,0)))))</f>
        <v>0.35</v>
      </c>
      <c r="R10489" s="14">
        <f t="shared" ca="1" si="1146"/>
        <v>626123.6449999999</v>
      </c>
      <c r="S10489" s="14">
        <f t="shared" ca="1" si="1147"/>
        <v>1162801.0550000002</v>
      </c>
      <c r="T10489" s="11" t="s">
        <v>25</v>
      </c>
      <c r="U10489" s="18" t="s">
        <v>26</v>
      </c>
    </row>
    <row r="10490" spans="1:21" ht="15" customHeight="1" x14ac:dyDescent="0.15">
      <c r="A10490" s="10" t="s">
        <v>10538</v>
      </c>
      <c r="B10490" s="11" t="s">
        <v>28</v>
      </c>
      <c r="C10490" s="11" t="s">
        <v>35</v>
      </c>
      <c r="D10490" s="12">
        <v>45990</v>
      </c>
      <c r="E10490" s="11">
        <v>1014</v>
      </c>
      <c r="F10490" s="11" t="s">
        <v>24</v>
      </c>
      <c r="G10490" s="13">
        <v>6232.04</v>
      </c>
      <c r="H10490" s="14">
        <f t="shared" si="1141"/>
        <v>6319288.5599999996</v>
      </c>
      <c r="I10490" s="14">
        <f>IF(F10490="GHS",H10490,H10490*Assumptions!$B$4)</f>
        <v>68248316.447999999</v>
      </c>
      <c r="J10490" s="15" t="str">
        <f>INDEX(Assumptions!$B$8:$B$12,MATCH(B10490,Assumptions!$A$8:$A$12,0))</f>
        <v>Fair Value Less Costs to Sell</v>
      </c>
      <c r="K10490" s="16">
        <f>G10490/(1-INDEX(Assumptions!$D$8:$D$12,MATCH(B10490,Assumptions!$A$8:$A$12,0)))</f>
        <v>7081.863636363636</v>
      </c>
      <c r="L10490" s="16">
        <f t="shared" si="1142"/>
        <v>186.96119999999999</v>
      </c>
      <c r="M10490" s="16">
        <f t="shared" si="1143"/>
        <v>354.09318181818185</v>
      </c>
      <c r="N10490" s="14">
        <f>E10490*(K10490-L10490-M10490)*IF(F10490="GHS",1,Assumptions!$B$4)</f>
        <v>71629710.30837819</v>
      </c>
      <c r="O10490" s="15">
        <f t="shared" ca="1" si="1144"/>
        <v>296</v>
      </c>
      <c r="P10490" s="15" t="str">
        <f t="shared" ca="1" si="1145"/>
        <v>181-365d</v>
      </c>
      <c r="Q10490" s="17">
        <f ca="1">IF(P10490="0-90d",0,IF(P10490="91-180d",INDEX(Assumptions!$F$8:$F$12,MATCH(B10490,Assumptions!$A$8:$A$12,0)),IF(P10490="181-365d",INDEX(Assumptions!$G$8:$G$12,MATCH(B10490,Assumptions!$A$8:$A$12,0)),INDEX(Assumptions!$H$8:$H$12,MATCH(B10490,Assumptions!$A$8:$A$12,0)))))</f>
        <v>0.1</v>
      </c>
      <c r="R10490" s="14">
        <f t="shared" ca="1" si="1146"/>
        <v>6824831.6447999999</v>
      </c>
      <c r="S10490" s="14">
        <f t="shared" ca="1" si="1147"/>
        <v>61423484.803199999</v>
      </c>
      <c r="T10490" s="11" t="s">
        <v>25</v>
      </c>
      <c r="U10490" s="18" t="s">
        <v>26</v>
      </c>
    </row>
    <row r="10491" spans="1:21" ht="15" customHeight="1" x14ac:dyDescent="0.15">
      <c r="A10491" s="10" t="s">
        <v>10539</v>
      </c>
      <c r="B10491" s="11" t="s">
        <v>41</v>
      </c>
      <c r="C10491" s="11" t="s">
        <v>44</v>
      </c>
      <c r="D10491" s="12">
        <v>46151</v>
      </c>
      <c r="E10491" s="11">
        <v>1479</v>
      </c>
      <c r="F10491" s="11" t="s">
        <v>33</v>
      </c>
      <c r="G10491" s="13">
        <v>274.89999999999998</v>
      </c>
      <c r="H10491" s="14">
        <f t="shared" si="1141"/>
        <v>406577.1</v>
      </c>
      <c r="I10491" s="14">
        <f>IF(F10491="GHS",H10491,H10491*Assumptions!$B$4)</f>
        <v>406577.1</v>
      </c>
      <c r="J10491" s="15" t="str">
        <f>INDEX(Assumptions!$B$8:$B$12,MATCH(B10491,Assumptions!$A$8:$A$12,0))</f>
        <v>Weighted Average</v>
      </c>
      <c r="K10491" s="16">
        <f>G10491/(1-INDEX(Assumptions!$D$8:$D$12,MATCH(B10491,Assumptions!$A$8:$A$12,0)))</f>
        <v>422.92307692307685</v>
      </c>
      <c r="L10491" s="16">
        <f t="shared" si="1142"/>
        <v>8.2469999999999999</v>
      </c>
      <c r="M10491" s="16">
        <f t="shared" si="1143"/>
        <v>21.146153846153844</v>
      </c>
      <c r="N10491" s="14">
        <f>E10491*(K10491-L10491-M10491)*IF(F10491="GHS",1,Assumptions!$B$4)</f>
        <v>582030.7562307691</v>
      </c>
      <c r="O10491" s="15">
        <f t="shared" ca="1" si="1144"/>
        <v>135</v>
      </c>
      <c r="P10491" s="15" t="str">
        <f t="shared" ca="1" si="1145"/>
        <v>91-180d</v>
      </c>
      <c r="Q10491" s="17">
        <f ca="1">IF(P10491="0-90d",0,IF(P10491="91-180d",INDEX(Assumptions!$F$8:$F$12,MATCH(B10491,Assumptions!$A$8:$A$12,0)),IF(P10491="181-365d",INDEX(Assumptions!$G$8:$G$12,MATCH(B10491,Assumptions!$A$8:$A$12,0)),INDEX(Assumptions!$H$8:$H$12,MATCH(B10491,Assumptions!$A$8:$A$12,0)))))</f>
        <v>0.1</v>
      </c>
      <c r="R10491" s="14">
        <f t="shared" ca="1" si="1146"/>
        <v>40657.71</v>
      </c>
      <c r="S10491" s="14">
        <f t="shared" ca="1" si="1147"/>
        <v>365919.38999999996</v>
      </c>
      <c r="T10491" s="11" t="s">
        <v>25</v>
      </c>
      <c r="U10491" s="18" t="s">
        <v>26</v>
      </c>
    </row>
    <row r="10492" spans="1:21" ht="15" customHeight="1" x14ac:dyDescent="0.15">
      <c r="A10492" s="10" t="s">
        <v>10540</v>
      </c>
      <c r="B10492" s="11" t="s">
        <v>31</v>
      </c>
      <c r="C10492" s="11" t="s">
        <v>76</v>
      </c>
      <c r="D10492" s="12">
        <v>46140</v>
      </c>
      <c r="E10492" s="11">
        <v>1581</v>
      </c>
      <c r="F10492" s="11" t="s">
        <v>33</v>
      </c>
      <c r="G10492" s="13">
        <v>3534.29</v>
      </c>
      <c r="H10492" s="14">
        <f t="shared" si="1141"/>
        <v>5587712.4900000002</v>
      </c>
      <c r="I10492" s="14">
        <f>IF(F10492="GHS",H10492,H10492*Assumptions!$B$4)</f>
        <v>5587712.4900000002</v>
      </c>
      <c r="J10492" s="15" t="str">
        <f>INDEX(Assumptions!$B$8:$B$12,MATCH(B10492,Assumptions!$A$8:$A$12,0))</f>
        <v>Weighted Average</v>
      </c>
      <c r="K10492" s="16">
        <f>G10492/(1-INDEX(Assumptions!$D$8:$D$12,MATCH(B10492,Assumptions!$A$8:$A$12,0)))</f>
        <v>4908.7361111111113</v>
      </c>
      <c r="L10492" s="16">
        <f t="shared" si="1142"/>
        <v>106.0287</v>
      </c>
      <c r="M10492" s="16">
        <f t="shared" si="1143"/>
        <v>245.43680555555557</v>
      </c>
      <c r="N10492" s="14">
        <f>E10492*(K10492-L10492-M10492)*IF(F10492="GHS",1,Assumptions!$B$4)</f>
        <v>7205044.8273833329</v>
      </c>
      <c r="O10492" s="15">
        <f t="shared" ca="1" si="1144"/>
        <v>146</v>
      </c>
      <c r="P10492" s="15" t="str">
        <f t="shared" ca="1" si="1145"/>
        <v>91-180d</v>
      </c>
      <c r="Q10492" s="17">
        <f ca="1">IF(P10492="0-90d",0,IF(P10492="91-180d",INDEX(Assumptions!$F$8:$F$12,MATCH(B10492,Assumptions!$A$8:$A$12,0)),IF(P10492="181-365d",INDEX(Assumptions!$G$8:$G$12,MATCH(B10492,Assumptions!$A$8:$A$12,0)),INDEX(Assumptions!$H$8:$H$12,MATCH(B10492,Assumptions!$A$8:$A$12,0)))))</f>
        <v>0.05</v>
      </c>
      <c r="R10492" s="14">
        <f t="shared" ca="1" si="1146"/>
        <v>279385.62450000003</v>
      </c>
      <c r="S10492" s="14">
        <f t="shared" ca="1" si="1147"/>
        <v>5308326.8655000003</v>
      </c>
      <c r="T10492" s="11" t="s">
        <v>25</v>
      </c>
      <c r="U10492" s="18" t="s">
        <v>26</v>
      </c>
    </row>
    <row r="10493" spans="1:21" ht="15" customHeight="1" x14ac:dyDescent="0.15">
      <c r="A10493" s="10" t="s">
        <v>10541</v>
      </c>
      <c r="B10493" s="11" t="s">
        <v>41</v>
      </c>
      <c r="C10493" s="11" t="s">
        <v>42</v>
      </c>
      <c r="D10493" s="12">
        <v>45945</v>
      </c>
      <c r="E10493" s="11">
        <v>2645</v>
      </c>
      <c r="F10493" s="11" t="s">
        <v>33</v>
      </c>
      <c r="G10493" s="13">
        <v>529.01</v>
      </c>
      <c r="H10493" s="14">
        <f t="shared" si="1141"/>
        <v>1399231.45</v>
      </c>
      <c r="I10493" s="14">
        <f>IF(F10493="GHS",H10493,H10493*Assumptions!$B$4)</f>
        <v>1399231.45</v>
      </c>
      <c r="J10493" s="15" t="str">
        <f>INDEX(Assumptions!$B$8:$B$12,MATCH(B10493,Assumptions!$A$8:$A$12,0))</f>
        <v>Weighted Average</v>
      </c>
      <c r="K10493" s="16">
        <f>G10493/(1-INDEX(Assumptions!$D$8:$D$12,MATCH(B10493,Assumptions!$A$8:$A$12,0)))</f>
        <v>813.86153846153843</v>
      </c>
      <c r="L10493" s="16">
        <f t="shared" si="1142"/>
        <v>15.870299999999999</v>
      </c>
      <c r="M10493" s="16">
        <f t="shared" si="1143"/>
        <v>40.693076923076923</v>
      </c>
      <c r="N10493" s="14">
        <f>E10493*(K10493-L10493-M10493)*IF(F10493="GHS",1,Assumptions!$B$4)</f>
        <v>2003053.6372692306</v>
      </c>
      <c r="O10493" s="15">
        <f t="shared" ca="1" si="1144"/>
        <v>341</v>
      </c>
      <c r="P10493" s="15" t="str">
        <f t="shared" ca="1" si="1145"/>
        <v>181-365d</v>
      </c>
      <c r="Q10493" s="17">
        <f ca="1">IF(P10493="0-90d",0,IF(P10493="91-180d",INDEX(Assumptions!$F$8:$F$12,MATCH(B10493,Assumptions!$A$8:$A$12,0)),IF(P10493="181-365d",INDEX(Assumptions!$G$8:$G$12,MATCH(B10493,Assumptions!$A$8:$A$12,0)),INDEX(Assumptions!$H$8:$H$12,MATCH(B10493,Assumptions!$A$8:$A$12,0)))))</f>
        <v>0.35</v>
      </c>
      <c r="R10493" s="14">
        <f t="shared" ca="1" si="1146"/>
        <v>489731.00749999995</v>
      </c>
      <c r="S10493" s="14">
        <f t="shared" ca="1" si="1147"/>
        <v>909500.4425</v>
      </c>
      <c r="T10493" s="11" t="s">
        <v>25</v>
      </c>
      <c r="U10493" s="18" t="s">
        <v>26</v>
      </c>
    </row>
    <row r="10494" spans="1:21" ht="15" customHeight="1" x14ac:dyDescent="0.15">
      <c r="A10494" s="10" t="s">
        <v>10542</v>
      </c>
      <c r="B10494" s="11" t="s">
        <v>31</v>
      </c>
      <c r="C10494" s="11" t="s">
        <v>32</v>
      </c>
      <c r="D10494" s="12">
        <v>45747</v>
      </c>
      <c r="E10494" s="11">
        <v>919</v>
      </c>
      <c r="F10494" s="11" t="s">
        <v>33</v>
      </c>
      <c r="G10494" s="13">
        <v>2699.77</v>
      </c>
      <c r="H10494" s="14">
        <f t="shared" si="1141"/>
        <v>2481088.63</v>
      </c>
      <c r="I10494" s="14">
        <f>IF(F10494="GHS",H10494,H10494*Assumptions!$B$4)</f>
        <v>2481088.63</v>
      </c>
      <c r="J10494" s="15" t="str">
        <f>INDEX(Assumptions!$B$8:$B$12,MATCH(B10494,Assumptions!$A$8:$A$12,0))</f>
        <v>Weighted Average</v>
      </c>
      <c r="K10494" s="16">
        <f>G10494/(1-INDEX(Assumptions!$D$8:$D$12,MATCH(B10494,Assumptions!$A$8:$A$12,0)))</f>
        <v>3749.6805555555557</v>
      </c>
      <c r="L10494" s="16">
        <f t="shared" si="1142"/>
        <v>80.993099999999998</v>
      </c>
      <c r="M10494" s="16">
        <f t="shared" si="1143"/>
        <v>187.48402777777778</v>
      </c>
      <c r="N10494" s="14">
        <f>E10494*(K10494-L10494-M10494)*IF(F10494="GHS",1,Assumptions!$B$4)</f>
        <v>3199225.9501277776</v>
      </c>
      <c r="O10494" s="15">
        <f t="shared" ca="1" si="1144"/>
        <v>539</v>
      </c>
      <c r="P10494" s="15" t="str">
        <f t="shared" ca="1" si="1145"/>
        <v>365d+</v>
      </c>
      <c r="Q10494" s="17">
        <f ca="1">IF(P10494="0-90d",0,IF(P10494="91-180d",INDEX(Assumptions!$F$8:$F$12,MATCH(B10494,Assumptions!$A$8:$A$12,0)),IF(P10494="181-365d",INDEX(Assumptions!$G$8:$G$12,MATCH(B10494,Assumptions!$A$8:$A$12,0)),INDEX(Assumptions!$H$8:$H$12,MATCH(B10494,Assumptions!$A$8:$A$12,0)))))</f>
        <v>0.6</v>
      </c>
      <c r="R10494" s="14">
        <f t="shared" ca="1" si="1146"/>
        <v>1488653.1779999998</v>
      </c>
      <c r="S10494" s="14">
        <f t="shared" ca="1" si="1147"/>
        <v>992435.45200000005</v>
      </c>
      <c r="T10494" s="11" t="s">
        <v>25</v>
      </c>
      <c r="U10494" s="18" t="s">
        <v>26</v>
      </c>
    </row>
    <row r="10495" spans="1:21" ht="15" customHeight="1" x14ac:dyDescent="0.15">
      <c r="A10495" s="10" t="s">
        <v>10543</v>
      </c>
      <c r="B10495" s="11" t="s">
        <v>28</v>
      </c>
      <c r="C10495" s="11" t="s">
        <v>35</v>
      </c>
      <c r="D10495" s="12">
        <v>46061</v>
      </c>
      <c r="E10495" s="11">
        <v>4440</v>
      </c>
      <c r="F10495" s="11" t="s">
        <v>24</v>
      </c>
      <c r="G10495" s="13">
        <v>9250.5400000000009</v>
      </c>
      <c r="H10495" s="14">
        <f t="shared" si="1141"/>
        <v>41072397.600000001</v>
      </c>
      <c r="I10495" s="14">
        <f>IF(F10495="GHS",H10495,H10495*Assumptions!$B$4)</f>
        <v>443581894.08000004</v>
      </c>
      <c r="J10495" s="15" t="str">
        <f>INDEX(Assumptions!$B$8:$B$12,MATCH(B10495,Assumptions!$A$8:$A$12,0))</f>
        <v>Fair Value Less Costs to Sell</v>
      </c>
      <c r="K10495" s="16">
        <f>G10495/(1-INDEX(Assumptions!$D$8:$D$12,MATCH(B10495,Assumptions!$A$8:$A$12,0)))</f>
        <v>10511.977272727274</v>
      </c>
      <c r="L10495" s="16">
        <f t="shared" si="1142"/>
        <v>277.51620000000003</v>
      </c>
      <c r="M10495" s="16">
        <f t="shared" si="1143"/>
        <v>525.59886363636372</v>
      </c>
      <c r="N10495" s="14">
        <f>E10495*(K10495-L10495-M10495)*IF(F10495="GHS",1,Assumptions!$B$4)</f>
        <v>465559360.65032738</v>
      </c>
      <c r="O10495" s="15">
        <f t="shared" ca="1" si="1144"/>
        <v>225</v>
      </c>
      <c r="P10495" s="15" t="str">
        <f t="shared" ca="1" si="1145"/>
        <v>181-365d</v>
      </c>
      <c r="Q10495" s="17">
        <f ca="1">IF(P10495="0-90d",0,IF(P10495="91-180d",INDEX(Assumptions!$F$8:$F$12,MATCH(B10495,Assumptions!$A$8:$A$12,0)),IF(P10495="181-365d",INDEX(Assumptions!$G$8:$G$12,MATCH(B10495,Assumptions!$A$8:$A$12,0)),INDEX(Assumptions!$H$8:$H$12,MATCH(B10495,Assumptions!$A$8:$A$12,0)))))</f>
        <v>0.1</v>
      </c>
      <c r="R10495" s="14">
        <f t="shared" ca="1" si="1146"/>
        <v>44358189.408000007</v>
      </c>
      <c r="S10495" s="14">
        <f t="shared" ca="1" si="1147"/>
        <v>399223704.67200005</v>
      </c>
      <c r="T10495" s="11" t="s">
        <v>25</v>
      </c>
      <c r="U10495" s="18" t="s">
        <v>26</v>
      </c>
    </row>
    <row r="10496" spans="1:21" ht="15" customHeight="1" x14ac:dyDescent="0.15">
      <c r="A10496" s="10" t="s">
        <v>10544</v>
      </c>
      <c r="B10496" s="11" t="s">
        <v>41</v>
      </c>
      <c r="C10496" s="11" t="s">
        <v>44</v>
      </c>
      <c r="D10496" s="12">
        <v>45784</v>
      </c>
      <c r="E10496" s="11">
        <v>4059</v>
      </c>
      <c r="F10496" s="11" t="s">
        <v>33</v>
      </c>
      <c r="G10496" s="13">
        <v>393.86</v>
      </c>
      <c r="H10496" s="14">
        <f t="shared" si="1141"/>
        <v>1598677.74</v>
      </c>
      <c r="I10496" s="14">
        <f>IF(F10496="GHS",H10496,H10496*Assumptions!$B$4)</f>
        <v>1598677.74</v>
      </c>
      <c r="J10496" s="15" t="str">
        <f>INDEX(Assumptions!$B$8:$B$12,MATCH(B10496,Assumptions!$A$8:$A$12,0))</f>
        <v>Weighted Average</v>
      </c>
      <c r="K10496" s="16">
        <f>G10496/(1-INDEX(Assumptions!$D$8:$D$12,MATCH(B10496,Assumptions!$A$8:$A$12,0)))</f>
        <v>605.93846153846152</v>
      </c>
      <c r="L10496" s="16">
        <f t="shared" si="1142"/>
        <v>11.815799999999999</v>
      </c>
      <c r="M10496" s="16">
        <f t="shared" si="1143"/>
        <v>30.296923076923079</v>
      </c>
      <c r="N10496" s="14">
        <f>E10496*(K10496-L10496-M10496)*IF(F10496="GHS",1,Assumptions!$B$4)</f>
        <v>2288568.6724153846</v>
      </c>
      <c r="O10496" s="15">
        <f t="shared" ca="1" si="1144"/>
        <v>502</v>
      </c>
      <c r="P10496" s="15" t="str">
        <f t="shared" ca="1" si="1145"/>
        <v>365d+</v>
      </c>
      <c r="Q10496" s="17">
        <f ca="1">IF(P10496="0-90d",0,IF(P10496="91-180d",INDEX(Assumptions!$F$8:$F$12,MATCH(B10496,Assumptions!$A$8:$A$12,0)),IF(P10496="181-365d",INDEX(Assumptions!$G$8:$G$12,MATCH(B10496,Assumptions!$A$8:$A$12,0)),INDEX(Assumptions!$H$8:$H$12,MATCH(B10496,Assumptions!$A$8:$A$12,0)))))</f>
        <v>0.8</v>
      </c>
      <c r="R10496" s="14">
        <f t="shared" ca="1" si="1146"/>
        <v>1278942.192</v>
      </c>
      <c r="S10496" s="14">
        <f t="shared" ca="1" si="1147"/>
        <v>319735.54799999995</v>
      </c>
      <c r="T10496" s="11" t="s">
        <v>25</v>
      </c>
      <c r="U10496" s="18" t="s">
        <v>26</v>
      </c>
    </row>
    <row r="10497" spans="1:21" ht="15" customHeight="1" x14ac:dyDescent="0.15">
      <c r="A10497" s="10" t="s">
        <v>10545</v>
      </c>
      <c r="B10497" s="11" t="s">
        <v>41</v>
      </c>
      <c r="C10497" s="11" t="s">
        <v>115</v>
      </c>
      <c r="D10497" s="12">
        <v>45823</v>
      </c>
      <c r="E10497" s="11">
        <v>772</v>
      </c>
      <c r="F10497" s="11" t="s">
        <v>33</v>
      </c>
      <c r="G10497" s="13">
        <v>284.89</v>
      </c>
      <c r="H10497" s="14">
        <f t="shared" si="1141"/>
        <v>219935.08</v>
      </c>
      <c r="I10497" s="14">
        <f>IF(F10497="GHS",H10497,H10497*Assumptions!$B$4)</f>
        <v>219935.08</v>
      </c>
      <c r="J10497" s="15" t="str">
        <f>INDEX(Assumptions!$B$8:$B$12,MATCH(B10497,Assumptions!$A$8:$A$12,0))</f>
        <v>Weighted Average</v>
      </c>
      <c r="K10497" s="16">
        <f>G10497/(1-INDEX(Assumptions!$D$8:$D$12,MATCH(B10497,Assumptions!$A$8:$A$12,0)))</f>
        <v>438.29230769230765</v>
      </c>
      <c r="L10497" s="16">
        <f t="shared" si="1142"/>
        <v>8.5466999999999995</v>
      </c>
      <c r="M10497" s="16">
        <f t="shared" si="1143"/>
        <v>21.914615384615384</v>
      </c>
      <c r="N10497" s="14">
        <f>E10497*(K10497-L10497-M10497)*IF(F10497="GHS",1,Assumptions!$B$4)</f>
        <v>314845.52606153843</v>
      </c>
      <c r="O10497" s="15">
        <f t="shared" ca="1" si="1144"/>
        <v>463</v>
      </c>
      <c r="P10497" s="15" t="str">
        <f t="shared" ca="1" si="1145"/>
        <v>365d+</v>
      </c>
      <c r="Q10497" s="17">
        <f ca="1">IF(P10497="0-90d",0,IF(P10497="91-180d",INDEX(Assumptions!$F$8:$F$12,MATCH(B10497,Assumptions!$A$8:$A$12,0)),IF(P10497="181-365d",INDEX(Assumptions!$G$8:$G$12,MATCH(B10497,Assumptions!$A$8:$A$12,0)),INDEX(Assumptions!$H$8:$H$12,MATCH(B10497,Assumptions!$A$8:$A$12,0)))))</f>
        <v>0.8</v>
      </c>
      <c r="R10497" s="14">
        <f t="shared" ca="1" si="1146"/>
        <v>175948.06400000001</v>
      </c>
      <c r="S10497" s="14">
        <f t="shared" ca="1" si="1147"/>
        <v>43987.015999999974</v>
      </c>
      <c r="T10497" s="11" t="s">
        <v>25</v>
      </c>
      <c r="U10497" s="18" t="s">
        <v>26</v>
      </c>
    </row>
    <row r="10498" spans="1:21" ht="15" customHeight="1" x14ac:dyDescent="0.15">
      <c r="A10498" s="10" t="s">
        <v>10546</v>
      </c>
      <c r="B10498" s="11" t="s">
        <v>28</v>
      </c>
      <c r="C10498" s="11" t="s">
        <v>35</v>
      </c>
      <c r="D10498" s="12">
        <v>45812</v>
      </c>
      <c r="E10498" s="11">
        <v>4263</v>
      </c>
      <c r="F10498" s="11" t="s">
        <v>24</v>
      </c>
      <c r="G10498" s="13">
        <v>6103.51</v>
      </c>
      <c r="H10498" s="14">
        <f t="shared" ref="H10498:H10501" si="1148">E10498*G10498</f>
        <v>26019263.130000003</v>
      </c>
      <c r="I10498" s="14">
        <f>IF(F10498="GHS",H10498,H10498*Assumptions!$B$4)</f>
        <v>281008041.80400002</v>
      </c>
      <c r="J10498" s="15" t="str">
        <f>INDEX(Assumptions!$B$8:$B$12,MATCH(B10498,Assumptions!$A$8:$A$12,0))</f>
        <v>Fair Value Less Costs to Sell</v>
      </c>
      <c r="K10498" s="16">
        <f>G10498/(1-INDEX(Assumptions!$D$8:$D$12,MATCH(B10498,Assumptions!$A$8:$A$12,0)))</f>
        <v>6935.806818181818</v>
      </c>
      <c r="L10498" s="16">
        <f t="shared" si="1142"/>
        <v>183.1053</v>
      </c>
      <c r="M10498" s="16">
        <f t="shared" si="1143"/>
        <v>346.7903409090909</v>
      </c>
      <c r="N10498" s="14">
        <f>E10498*(K10498-L10498-M10498)*IF(F10498="GHS",1,Assumptions!$B$4)</f>
        <v>294930712.96610725</v>
      </c>
      <c r="O10498" s="15">
        <f t="shared" ca="1" si="1144"/>
        <v>474</v>
      </c>
      <c r="P10498" s="15" t="str">
        <f t="shared" ref="P10498:P10501" ca="1" si="1149">IF(O10498&lt;=90,"0-90d",IF(O10498&lt;=180,"91-180d",IF(O10498&lt;=365,"181-365d","365d+")))</f>
        <v>365d+</v>
      </c>
      <c r="Q10498" s="17">
        <f ca="1">IF(P10498="0-90d",0,IF(P10498="91-180d",INDEX(Assumptions!$F$8:$F$12,MATCH(B10498,Assumptions!$A$8:$A$12,0)),IF(P10498="181-365d",INDEX(Assumptions!$G$8:$G$12,MATCH(B10498,Assumptions!$A$8:$A$12,0)),INDEX(Assumptions!$H$8:$H$12,MATCH(B10498,Assumptions!$A$8:$A$12,0)))))</f>
        <v>0.4</v>
      </c>
      <c r="R10498" s="14">
        <f t="shared" ref="R10498:R10501" ca="1" si="1150">I10498*Q10498</f>
        <v>112403216.72160001</v>
      </c>
      <c r="S10498" s="14">
        <f t="shared" ref="S10498:S10501" si="1151">IF(T10498="Held on Consignment (Not Owned)",0,MIN(I10498-R10498,N10498))</f>
        <v>0</v>
      </c>
      <c r="T10498" s="11" t="s">
        <v>39</v>
      </c>
      <c r="U10498" s="18" t="s">
        <v>36</v>
      </c>
    </row>
    <row r="10499" spans="1:21" ht="15" customHeight="1" x14ac:dyDescent="0.15">
      <c r="A10499" s="10" t="s">
        <v>10547</v>
      </c>
      <c r="B10499" s="11" t="s">
        <v>28</v>
      </c>
      <c r="C10499" s="11" t="s">
        <v>38</v>
      </c>
      <c r="D10499" s="12">
        <v>45908</v>
      </c>
      <c r="E10499" s="11">
        <v>671</v>
      </c>
      <c r="F10499" s="11" t="s">
        <v>24</v>
      </c>
      <c r="G10499" s="13">
        <v>5112.43</v>
      </c>
      <c r="H10499" s="14">
        <f t="shared" si="1148"/>
        <v>3430440.5300000003</v>
      </c>
      <c r="I10499" s="14">
        <f>IF(F10499="GHS",H10499,H10499*Assumptions!$B$4)</f>
        <v>37048757.724000007</v>
      </c>
      <c r="J10499" s="15" t="str">
        <f>INDEX(Assumptions!$B$8:$B$12,MATCH(B10499,Assumptions!$A$8:$A$12,0))</f>
        <v>Fair Value Less Costs to Sell</v>
      </c>
      <c r="K10499" s="16">
        <f>G10499/(1-INDEX(Assumptions!$D$8:$D$12,MATCH(B10499,Assumptions!$A$8:$A$12,0)))</f>
        <v>5809.579545454546</v>
      </c>
      <c r="L10499" s="16">
        <f t="shared" si="1142"/>
        <v>153.37290000000002</v>
      </c>
      <c r="M10499" s="16">
        <f t="shared" si="1143"/>
        <v>290.47897727272732</v>
      </c>
      <c r="N10499" s="14">
        <f>E10499*(K10499-L10499-M10499)*IF(F10499="GHS",1,Assumptions!$B$4)</f>
        <v>38884355.265780002</v>
      </c>
      <c r="O10499" s="15">
        <f t="shared" ca="1" si="1144"/>
        <v>378</v>
      </c>
      <c r="P10499" s="15" t="str">
        <f t="shared" ca="1" si="1149"/>
        <v>365d+</v>
      </c>
      <c r="Q10499" s="17">
        <f ca="1">IF(P10499="0-90d",0,IF(P10499="91-180d",INDEX(Assumptions!$F$8:$F$12,MATCH(B10499,Assumptions!$A$8:$A$12,0)),IF(P10499="181-365d",INDEX(Assumptions!$G$8:$G$12,MATCH(B10499,Assumptions!$A$8:$A$12,0)),INDEX(Assumptions!$H$8:$H$12,MATCH(B10499,Assumptions!$A$8:$A$12,0)))))</f>
        <v>0.4</v>
      </c>
      <c r="R10499" s="14">
        <f t="shared" ca="1" si="1150"/>
        <v>14819503.089600004</v>
      </c>
      <c r="S10499" s="14">
        <f t="shared" ca="1" si="1151"/>
        <v>22229254.634400003</v>
      </c>
      <c r="T10499" s="11" t="s">
        <v>50</v>
      </c>
      <c r="U10499" s="18" t="s">
        <v>26</v>
      </c>
    </row>
    <row r="10500" spans="1:21" ht="15" customHeight="1" x14ac:dyDescent="0.15">
      <c r="A10500" s="10" t="s">
        <v>10548</v>
      </c>
      <c r="B10500" s="11" t="s">
        <v>31</v>
      </c>
      <c r="C10500" s="11" t="s">
        <v>63</v>
      </c>
      <c r="D10500" s="12">
        <v>45788</v>
      </c>
      <c r="E10500" s="11">
        <v>2891</v>
      </c>
      <c r="F10500" s="11" t="s">
        <v>33</v>
      </c>
      <c r="G10500" s="13">
        <v>804.98</v>
      </c>
      <c r="H10500" s="14">
        <f t="shared" si="1148"/>
        <v>2327197.1800000002</v>
      </c>
      <c r="I10500" s="14">
        <f>IF(F10500="GHS",H10500,H10500*Assumptions!$B$4)</f>
        <v>2327197.1800000002</v>
      </c>
      <c r="J10500" s="15" t="str">
        <f>INDEX(Assumptions!$B$8:$B$12,MATCH(B10500,Assumptions!$A$8:$A$12,0))</f>
        <v>Weighted Average</v>
      </c>
      <c r="K10500" s="16">
        <f>G10500/(1-INDEX(Assumptions!$D$8:$D$12,MATCH(B10500,Assumptions!$A$8:$A$12,0)))</f>
        <v>1118.0277777777778</v>
      </c>
      <c r="L10500" s="16">
        <f t="shared" si="1142"/>
        <v>24.1494</v>
      </c>
      <c r="M10500" s="16">
        <f t="shared" si="1143"/>
        <v>55.901388888888896</v>
      </c>
      <c r="N10500" s="14">
        <f>E10500*(K10500-L10500-M10500)*IF(F10500="GHS",1,Assumptions!$B$4)</f>
        <v>3000791.4748777775</v>
      </c>
      <c r="O10500" s="15">
        <f t="shared" ca="1" si="1144"/>
        <v>498</v>
      </c>
      <c r="P10500" s="15" t="str">
        <f t="shared" ca="1" si="1149"/>
        <v>365d+</v>
      </c>
      <c r="Q10500" s="17">
        <f ca="1">IF(P10500="0-90d",0,IF(P10500="91-180d",INDEX(Assumptions!$F$8:$F$12,MATCH(B10500,Assumptions!$A$8:$A$12,0)),IF(P10500="181-365d",INDEX(Assumptions!$G$8:$G$12,MATCH(B10500,Assumptions!$A$8:$A$12,0)),INDEX(Assumptions!$H$8:$H$12,MATCH(B10500,Assumptions!$A$8:$A$12,0)))))</f>
        <v>0.6</v>
      </c>
      <c r="R10500" s="14">
        <f t="shared" ca="1" si="1150"/>
        <v>1396318.308</v>
      </c>
      <c r="S10500" s="14">
        <f t="shared" ca="1" si="1151"/>
        <v>930878.87200000021</v>
      </c>
      <c r="T10500" s="11" t="s">
        <v>25</v>
      </c>
      <c r="U10500" s="18" t="s">
        <v>26</v>
      </c>
    </row>
    <row r="10501" spans="1:21" ht="15" customHeight="1" x14ac:dyDescent="0.15">
      <c r="A10501" s="19" t="s">
        <v>10549</v>
      </c>
      <c r="B10501" s="20" t="s">
        <v>28</v>
      </c>
      <c r="C10501" s="20" t="s">
        <v>29</v>
      </c>
      <c r="D10501" s="21">
        <v>45751</v>
      </c>
      <c r="E10501" s="20">
        <v>1749</v>
      </c>
      <c r="F10501" s="20" t="s">
        <v>24</v>
      </c>
      <c r="G10501" s="22">
        <v>3235.5</v>
      </c>
      <c r="H10501" s="23">
        <f t="shared" si="1148"/>
        <v>5658889.5</v>
      </c>
      <c r="I10501" s="23">
        <f>IF(F10501="GHS",H10501,H10501*Assumptions!$B$4)</f>
        <v>61116006.600000001</v>
      </c>
      <c r="J10501" s="24" t="str">
        <f>INDEX(Assumptions!$B$8:$B$12,MATCH(B10501,Assumptions!$A$8:$A$12,0))</f>
        <v>Fair Value Less Costs to Sell</v>
      </c>
      <c r="K10501" s="25">
        <f>G10501/(1-INDEX(Assumptions!$D$8:$D$12,MATCH(B10501,Assumptions!$A$8:$A$12,0)))</f>
        <v>3676.7045454545455</v>
      </c>
      <c r="L10501" s="25">
        <f t="shared" si="1142"/>
        <v>97.064999999999998</v>
      </c>
      <c r="M10501" s="25">
        <f t="shared" si="1143"/>
        <v>183.83522727272728</v>
      </c>
      <c r="N10501" s="23">
        <f>E10501*(K10501-L10501-M10501)*IF(F10501="GHS",1,Assumptions!$B$4)</f>
        <v>64144026.927000001</v>
      </c>
      <c r="O10501" s="24">
        <f t="shared" ca="1" si="1144"/>
        <v>535</v>
      </c>
      <c r="P10501" s="24" t="str">
        <f t="shared" ca="1" si="1149"/>
        <v>365d+</v>
      </c>
      <c r="Q10501" s="26">
        <f ca="1">IF(P10501="0-90d",0,IF(P10501="91-180d",INDEX(Assumptions!$F$8:$F$12,MATCH(B10501,Assumptions!$A$8:$A$12,0)),IF(P10501="181-365d",INDEX(Assumptions!$G$8:$G$12,MATCH(B10501,Assumptions!$A$8:$A$12,0)),INDEX(Assumptions!$H$8:$H$12,MATCH(B10501,Assumptions!$A$8:$A$12,0)))))</f>
        <v>0.4</v>
      </c>
      <c r="R10501" s="23">
        <f t="shared" ca="1" si="1150"/>
        <v>24446402.640000001</v>
      </c>
      <c r="S10501" s="23">
        <f t="shared" ca="1" si="1151"/>
        <v>36669603.960000001</v>
      </c>
      <c r="T10501" s="20" t="s">
        <v>25</v>
      </c>
      <c r="U10501" s="27" t="s">
        <v>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78"/>
  <sheetViews>
    <sheetView showGridLines="0" zoomScaleNormal="100" workbookViewId="0">
      <selection activeCell="L15" sqref="L15"/>
    </sheetView>
  </sheetViews>
  <sheetFormatPr baseColWidth="10" defaultColWidth="8.6640625" defaultRowHeight="13" x14ac:dyDescent="0.15"/>
  <cols>
    <col min="1" max="1" width="14" style="2" customWidth="1"/>
    <col min="2" max="2" width="8" style="2" customWidth="1"/>
    <col min="3" max="3" width="14" style="2" customWidth="1"/>
    <col min="4" max="4" width="12" style="2" customWidth="1"/>
    <col min="5" max="5" width="20.1640625" style="2" customWidth="1"/>
    <col min="6" max="6" width="20.83203125" style="2" customWidth="1"/>
    <col min="7" max="7" width="8.6640625" style="2"/>
    <col min="8" max="8" width="15.33203125" style="2" customWidth="1"/>
    <col min="9" max="9" width="15.5" style="2" bestFit="1" customWidth="1"/>
    <col min="10" max="10" width="21.5" style="2" bestFit="1" customWidth="1"/>
    <col min="11" max="11" width="8.6640625" style="2"/>
    <col min="12" max="12" width="13.1640625" style="2" bestFit="1" customWidth="1"/>
    <col min="13" max="13" width="18.33203125" style="2" bestFit="1" customWidth="1"/>
    <col min="14" max="14" width="24.6640625" style="2" bestFit="1" customWidth="1"/>
    <col min="15" max="16" width="8.6640625" style="2"/>
    <col min="17" max="17" width="11.1640625" style="2" bestFit="1" customWidth="1"/>
    <col min="18" max="16384" width="8.6640625" style="2"/>
  </cols>
  <sheetData>
    <row r="1" spans="1:18" ht="15" customHeight="1" x14ac:dyDescent="0.2">
      <c r="A1" s="6" t="s">
        <v>10550</v>
      </c>
    </row>
    <row r="2" spans="1:18" ht="27" customHeight="1" x14ac:dyDescent="0.15">
      <c r="A2" s="53" t="s">
        <v>10551</v>
      </c>
      <c r="B2" s="53"/>
      <c r="C2" s="53"/>
      <c r="D2" s="53"/>
      <c r="E2" s="53"/>
      <c r="F2" s="53"/>
    </row>
    <row r="3" spans="1:18" ht="14" x14ac:dyDescent="0.15">
      <c r="H3" s="3" t="s">
        <v>10707</v>
      </c>
    </row>
    <row r="4" spans="1:18" ht="23.25" customHeight="1" x14ac:dyDescent="0.15">
      <c r="A4" s="7" t="s">
        <v>10552</v>
      </c>
      <c r="B4" s="8" t="s">
        <v>10553</v>
      </c>
      <c r="C4" s="8" t="s">
        <v>3</v>
      </c>
      <c r="D4" s="8" t="s">
        <v>10554</v>
      </c>
      <c r="E4" s="8" t="s">
        <v>10555</v>
      </c>
      <c r="F4" s="9" t="s">
        <v>10556</v>
      </c>
      <c r="H4" s="32" t="s">
        <v>10552</v>
      </c>
      <c r="I4" s="32" t="s">
        <v>10708</v>
      </c>
      <c r="J4" s="32" t="s">
        <v>10709</v>
      </c>
      <c r="K4" s="32" t="s">
        <v>10710</v>
      </c>
      <c r="L4" s="32" t="s">
        <v>10711</v>
      </c>
      <c r="M4" s="32" t="s">
        <v>10712</v>
      </c>
      <c r="N4" s="32" t="s">
        <v>10713</v>
      </c>
      <c r="O4" s="32" t="s">
        <v>10714</v>
      </c>
    </row>
    <row r="5" spans="1:18" ht="15" customHeight="1" x14ac:dyDescent="0.15">
      <c r="A5" s="10" t="s">
        <v>10557</v>
      </c>
      <c r="B5" s="11">
        <v>1</v>
      </c>
      <c r="C5" s="12">
        <v>46127</v>
      </c>
      <c r="D5" s="11">
        <v>880</v>
      </c>
      <c r="E5" s="13">
        <v>1796.96</v>
      </c>
      <c r="F5" s="28">
        <f t="shared" ref="F5:F68" si="0">D5*E5</f>
        <v>1581324.8</v>
      </c>
      <c r="H5" s="11" t="s">
        <v>10557</v>
      </c>
      <c r="I5" s="14">
        <f>SUMIFS(Table2[Layer Qty],Table2[SKU],H5)</f>
        <v>3391</v>
      </c>
      <c r="J5" s="14">
        <f>SUMIFS(Table2[Layer Total Cost (GHS)],Table2[SKU],H5)</f>
        <v>5587043.9000000004</v>
      </c>
      <c r="K5" s="16">
        <f>J5/I5</f>
        <v>1647.6095252138014</v>
      </c>
      <c r="L5" s="15">
        <f>ROUND(I5*0.6,0)</f>
        <v>2035</v>
      </c>
      <c r="M5" s="14">
        <f>MIN(D5,MAX(L5-(0),0))*E5+MIN(D6,MAX(L5-(D5),0))*E6+MIN(D7,MAX(L5-(D5+D6),0))*E7+MIN(D8,MAX(L5-(D5+D6+D7),0))*E8</f>
        <v>3242214.8600000003</v>
      </c>
      <c r="N5" s="14">
        <f>L5*K5</f>
        <v>3352885.3838100857</v>
      </c>
      <c r="O5" s="14">
        <f t="shared" ref="O5:O36" si="1">N5-M5</f>
        <v>110670.52381008537</v>
      </c>
      <c r="Q5" s="48"/>
      <c r="R5" s="49"/>
    </row>
    <row r="6" spans="1:18" ht="15" customHeight="1" x14ac:dyDescent="0.15">
      <c r="A6" s="10" t="s">
        <v>10557</v>
      </c>
      <c r="B6" s="11">
        <v>2</v>
      </c>
      <c r="C6" s="12">
        <v>46075</v>
      </c>
      <c r="D6" s="11">
        <v>908</v>
      </c>
      <c r="E6" s="13">
        <v>1417.56</v>
      </c>
      <c r="F6" s="28">
        <f t="shared" si="0"/>
        <v>1287144.48</v>
      </c>
      <c r="H6" s="11" t="s">
        <v>10558</v>
      </c>
      <c r="I6" s="14">
        <f>SUMIFS(Table2[Layer Qty],Table2[SKU],H6)</f>
        <v>1099</v>
      </c>
      <c r="J6" s="14">
        <f>SUMIFS(Table2[Layer Total Cost (GHS)],Table2[SKU],H6)</f>
        <v>779221.53999999992</v>
      </c>
      <c r="K6" s="16">
        <f t="shared" ref="K6:K36" si="2">J6/I6</f>
        <v>709.02778889899901</v>
      </c>
      <c r="L6" s="15">
        <f t="shared" ref="L6:L36" si="3">ROUND(I6*0.6,0)</f>
        <v>659</v>
      </c>
      <c r="M6" s="14">
        <f>MIN(D9,MAX(L6-(0),0))*E9+MIN(D10,MAX(L6-(D9),0))*E10+MIN(D11,MAX(L6-(D9+D10),0))*E11+MIN(D12,MAX(L6-(D9+D10+D11),0))*E12</f>
        <v>453921.94</v>
      </c>
      <c r="N6" s="14">
        <f t="shared" ref="N6:N36" si="4">L6*K6</f>
        <v>467249.31288444035</v>
      </c>
      <c r="O6" s="14">
        <f t="shared" si="1"/>
        <v>13327.372884440352</v>
      </c>
    </row>
    <row r="7" spans="1:18" ht="15" customHeight="1" x14ac:dyDescent="0.15">
      <c r="A7" s="10" t="s">
        <v>10557</v>
      </c>
      <c r="B7" s="11">
        <v>3</v>
      </c>
      <c r="C7" s="12">
        <v>46187</v>
      </c>
      <c r="D7" s="11">
        <v>963</v>
      </c>
      <c r="E7" s="13">
        <v>1513.14</v>
      </c>
      <c r="F7" s="28">
        <f t="shared" si="0"/>
        <v>1457153.82</v>
      </c>
      <c r="H7" s="11" t="s">
        <v>10559</v>
      </c>
      <c r="I7" s="14">
        <f>SUMIFS(Table2[Layer Qty],Table2[SKU],H7)</f>
        <v>1667</v>
      </c>
      <c r="J7" s="14">
        <f>SUMIFS(Table2[Layer Total Cost (GHS)],Table2[SKU],H7)</f>
        <v>2073493.98</v>
      </c>
      <c r="K7" s="16">
        <f t="shared" si="2"/>
        <v>1243.8476184763047</v>
      </c>
      <c r="L7" s="15">
        <f t="shared" si="3"/>
        <v>1000</v>
      </c>
      <c r="M7" s="14">
        <f>MIN(D13,MAX(L7-(0),0))*E13+MIN(D14,MAX(L7-(D13),0))*E14+MIN(D15,MAX(L7-(D13+D14),0))*E15+MIN(D16,MAX(L7-(D13+D14+D15),0))*E16</f>
        <v>1258516.8799999999</v>
      </c>
      <c r="N7" s="14">
        <f t="shared" si="4"/>
        <v>1243847.6184763047</v>
      </c>
      <c r="O7" s="14">
        <f t="shared" si="1"/>
        <v>-14669.261523695197</v>
      </c>
    </row>
    <row r="8" spans="1:18" ht="15" customHeight="1" x14ac:dyDescent="0.15">
      <c r="A8" s="10" t="s">
        <v>10557</v>
      </c>
      <c r="B8" s="11">
        <v>4</v>
      </c>
      <c r="C8" s="12">
        <v>46138</v>
      </c>
      <c r="D8" s="11">
        <v>640</v>
      </c>
      <c r="E8" s="13">
        <v>1970.97</v>
      </c>
      <c r="F8" s="28">
        <f t="shared" si="0"/>
        <v>1261420.8</v>
      </c>
      <c r="H8" s="11" t="s">
        <v>10560</v>
      </c>
      <c r="I8" s="14">
        <f>SUMIFS(Table2[Layer Qty],Table2[SKU],H8)</f>
        <v>2675</v>
      </c>
      <c r="J8" s="14">
        <f>SUMIFS(Table2[Layer Total Cost (GHS)],Table2[SKU],H8)</f>
        <v>3604842.2100000004</v>
      </c>
      <c r="K8" s="16">
        <f t="shared" si="2"/>
        <v>1347.6045644859814</v>
      </c>
      <c r="L8" s="15">
        <f t="shared" si="3"/>
        <v>1605</v>
      </c>
      <c r="M8" s="14">
        <f>MIN(D17,MAX(L8-(0),0))*E17+MIN(D18,MAX(L8-(D17),0))*E18+MIN(D19,MAX(L8-(D17+D18),0))*E19+MIN(D20,MAX(L8-(D17+D18+D19),0))*E20+MIN(D21,MAX(L8-(D17+D18+D19+D20),0))*E21</f>
        <v>2191002.5</v>
      </c>
      <c r="N8" s="14">
        <f t="shared" si="4"/>
        <v>2162905.3260000004</v>
      </c>
      <c r="O8" s="14">
        <f t="shared" si="1"/>
        <v>-28097.17399999965</v>
      </c>
    </row>
    <row r="9" spans="1:18" ht="15" customHeight="1" x14ac:dyDescent="0.15">
      <c r="A9" s="10" t="s">
        <v>10558</v>
      </c>
      <c r="B9" s="11">
        <v>1</v>
      </c>
      <c r="C9" s="12">
        <v>46129</v>
      </c>
      <c r="D9" s="11">
        <v>343</v>
      </c>
      <c r="E9" s="13">
        <v>671.58</v>
      </c>
      <c r="F9" s="28">
        <f t="shared" si="0"/>
        <v>230351.94</v>
      </c>
      <c r="H9" s="11" t="s">
        <v>10561</v>
      </c>
      <c r="I9" s="14">
        <f>SUMIFS(Table2[Layer Qty],Table2[SKU],H9)</f>
        <v>2486</v>
      </c>
      <c r="J9" s="14">
        <f>SUMIFS(Table2[Layer Total Cost (GHS)],Table2[SKU],H9)</f>
        <v>4108461.5299999993</v>
      </c>
      <c r="K9" s="16">
        <f t="shared" si="2"/>
        <v>1652.6393925985517</v>
      </c>
      <c r="L9" s="15">
        <f t="shared" si="3"/>
        <v>1492</v>
      </c>
      <c r="M9" s="14">
        <f>MIN(D22,MAX(L9-(0),0))*E22+MIN(D23,MAX(L9-(D22),0))*E23+MIN(D24,MAX(L9-(D22+D23),0))*E24+MIN(D25,MAX(L9-(D22+D23+D24),0))*E25</f>
        <v>2482730.65</v>
      </c>
      <c r="N9" s="14">
        <f t="shared" si="4"/>
        <v>2465737.9737570393</v>
      </c>
      <c r="O9" s="14">
        <f t="shared" si="1"/>
        <v>-16992.676242960617</v>
      </c>
    </row>
    <row r="10" spans="1:18" ht="15" customHeight="1" x14ac:dyDescent="0.15">
      <c r="A10" s="10" t="s">
        <v>10558</v>
      </c>
      <c r="B10" s="11">
        <v>2</v>
      </c>
      <c r="C10" s="12">
        <v>45958</v>
      </c>
      <c r="D10" s="11">
        <v>460</v>
      </c>
      <c r="E10" s="13">
        <v>707.5</v>
      </c>
      <c r="F10" s="28">
        <f t="shared" si="0"/>
        <v>325450</v>
      </c>
      <c r="H10" s="11" t="s">
        <v>10562</v>
      </c>
      <c r="I10" s="14">
        <f>SUMIFS(Table2[Layer Qty],Table2[SKU],H10)</f>
        <v>1642</v>
      </c>
      <c r="J10" s="14">
        <f>SUMIFS(Table2[Layer Total Cost (GHS)],Table2[SKU],H10)</f>
        <v>3693697.79</v>
      </c>
      <c r="K10" s="16">
        <f t="shared" si="2"/>
        <v>2249.5114433617541</v>
      </c>
      <c r="L10" s="15">
        <f t="shared" si="3"/>
        <v>985</v>
      </c>
      <c r="M10" s="14">
        <f>MIN(D26,MAX(L10-(0),0))*E26+MIN(D27,MAX(L10-(D26),0))*E27+MIN(D28,MAX(L10-(D26+D27),0))*E28</f>
        <v>2072852.51</v>
      </c>
      <c r="N10" s="14">
        <f t="shared" si="4"/>
        <v>2215768.7717113276</v>
      </c>
      <c r="O10" s="14">
        <f t="shared" si="1"/>
        <v>142916.26171132759</v>
      </c>
    </row>
    <row r="11" spans="1:18" ht="15" customHeight="1" x14ac:dyDescent="0.15">
      <c r="A11" s="10" t="s">
        <v>10558</v>
      </c>
      <c r="B11" s="11">
        <v>3</v>
      </c>
      <c r="C11" s="12">
        <v>46245</v>
      </c>
      <c r="D11" s="11">
        <v>138</v>
      </c>
      <c r="E11" s="13">
        <v>677.44</v>
      </c>
      <c r="F11" s="28">
        <f t="shared" si="0"/>
        <v>93486.720000000001</v>
      </c>
      <c r="H11" s="11" t="s">
        <v>10563</v>
      </c>
      <c r="I11" s="14">
        <f>SUMIFS(Table2[Layer Qty],Table2[SKU],H11)</f>
        <v>3692</v>
      </c>
      <c r="J11" s="14">
        <f>SUMIFS(Table2[Layer Total Cost (GHS)],Table2[SKU],H11)</f>
        <v>1716974.5799999998</v>
      </c>
      <c r="K11" s="16">
        <f t="shared" si="2"/>
        <v>465.05270314192848</v>
      </c>
      <c r="L11" s="15">
        <f t="shared" si="3"/>
        <v>2215</v>
      </c>
      <c r="M11" s="14">
        <f>MIN(D29,MAX(L11-(0),0))*E29+MIN(D30,MAX(L11-(D29),0))*E30+MIN(D31,MAX(L11-(D29+D30),0))*E31+MIN(D32,MAX(L11-(D29+D30+D31),0))*E32+MIN(D33,MAX(L11-(D29+D30+D31+D32),0))*E33</f>
        <v>1022875.44</v>
      </c>
      <c r="N11" s="14">
        <f t="shared" si="4"/>
        <v>1030091.7374593716</v>
      </c>
      <c r="O11" s="14">
        <f t="shared" si="1"/>
        <v>7216.2974593716208</v>
      </c>
    </row>
    <row r="12" spans="1:18" ht="15" customHeight="1" x14ac:dyDescent="0.15">
      <c r="A12" s="10" t="s">
        <v>10558</v>
      </c>
      <c r="B12" s="11">
        <v>4</v>
      </c>
      <c r="C12" s="12">
        <v>46003</v>
      </c>
      <c r="D12" s="11">
        <v>158</v>
      </c>
      <c r="E12" s="13">
        <v>822.36</v>
      </c>
      <c r="F12" s="28">
        <f t="shared" si="0"/>
        <v>129932.88</v>
      </c>
      <c r="H12" s="11" t="s">
        <v>10564</v>
      </c>
      <c r="I12" s="14">
        <f>SUMIFS(Table2[Layer Qty],Table2[SKU],H12)</f>
        <v>2374</v>
      </c>
      <c r="J12" s="14">
        <f>SUMIFS(Table2[Layer Total Cost (GHS)],Table2[SKU],H12)</f>
        <v>2747732.6599999997</v>
      </c>
      <c r="K12" s="16">
        <f t="shared" si="2"/>
        <v>1157.4274052232518</v>
      </c>
      <c r="L12" s="15">
        <f t="shared" si="3"/>
        <v>1424</v>
      </c>
      <c r="M12" s="14">
        <f>MIN(D34,MAX(L12-(0),0))*E34+MIN(D35,MAX(L12-(D34),0))*E35+MIN(D36,MAX(L12-(D34+D35),0))*E36+MIN(D37,MAX(L12-(D34+D35+D36),0))*E37+MIN(D38,MAX(L12-(D34+D35+D36+D37),0))*E38</f>
        <v>1604517.3599999999</v>
      </c>
      <c r="N12" s="14">
        <f t="shared" si="4"/>
        <v>1648176.6250379104</v>
      </c>
      <c r="O12" s="14">
        <f t="shared" si="1"/>
        <v>43659.265037910547</v>
      </c>
    </row>
    <row r="13" spans="1:18" ht="15" customHeight="1" x14ac:dyDescent="0.15">
      <c r="A13" s="10" t="s">
        <v>10559</v>
      </c>
      <c r="B13" s="11">
        <v>1</v>
      </c>
      <c r="C13" s="12">
        <v>46084</v>
      </c>
      <c r="D13" s="11">
        <v>592</v>
      </c>
      <c r="E13" s="13">
        <v>1305.29</v>
      </c>
      <c r="F13" s="28">
        <f t="shared" si="0"/>
        <v>772731.67999999993</v>
      </c>
      <c r="H13" s="11" t="s">
        <v>10565</v>
      </c>
      <c r="I13" s="14">
        <f>SUMIFS(Table2[Layer Qty],Table2[SKU],H13)</f>
        <v>1534</v>
      </c>
      <c r="J13" s="14">
        <f>SUMIFS(Table2[Layer Total Cost (GHS)],Table2[SKU],H13)</f>
        <v>2698502.94</v>
      </c>
      <c r="K13" s="16">
        <f t="shared" si="2"/>
        <v>1759.1283833116036</v>
      </c>
      <c r="L13" s="15">
        <f t="shared" si="3"/>
        <v>920</v>
      </c>
      <c r="M13" s="14">
        <f>MIN(D39,MAX(L13-(0),0))*E39+MIN(D40,MAX(L13-(D39),0))*E40+MIN(D41,MAX(L13-(D39+D40),0))*E41</f>
        <v>1656792</v>
      </c>
      <c r="N13" s="14">
        <f t="shared" si="4"/>
        <v>1618398.1126466752</v>
      </c>
      <c r="O13" s="14">
        <f t="shared" si="1"/>
        <v>-38393.887353324797</v>
      </c>
    </row>
    <row r="14" spans="1:18" ht="15" customHeight="1" x14ac:dyDescent="0.15">
      <c r="A14" s="10" t="s">
        <v>10559</v>
      </c>
      <c r="B14" s="11">
        <v>2</v>
      </c>
      <c r="C14" s="12">
        <v>46169</v>
      </c>
      <c r="D14" s="11">
        <v>932</v>
      </c>
      <c r="E14" s="13">
        <v>1190.6500000000001</v>
      </c>
      <c r="F14" s="28">
        <f t="shared" si="0"/>
        <v>1109685.8</v>
      </c>
      <c r="H14" s="11" t="s">
        <v>10566</v>
      </c>
      <c r="I14" s="14">
        <f>SUMIFS(Table2[Layer Qty],Table2[SKU],H14)</f>
        <v>1826</v>
      </c>
      <c r="J14" s="14">
        <f>SUMIFS(Table2[Layer Total Cost (GHS)],Table2[SKU],H14)</f>
        <v>1301495.94</v>
      </c>
      <c r="K14" s="16">
        <f t="shared" si="2"/>
        <v>712.75790799561878</v>
      </c>
      <c r="L14" s="15">
        <f t="shared" si="3"/>
        <v>1096</v>
      </c>
      <c r="M14" s="14">
        <f>MIN(D42,MAX(L14-(0),0))*E42+MIN(D43,MAX(L14-(D42),0))*E43+MIN(D44,MAX(L14-(D42+D43),0))*E44</f>
        <v>744644.6399999999</v>
      </c>
      <c r="N14" s="14">
        <f t="shared" si="4"/>
        <v>781182.66716319823</v>
      </c>
      <c r="O14" s="14">
        <f t="shared" si="1"/>
        <v>36538.027163198334</v>
      </c>
    </row>
    <row r="15" spans="1:18" ht="15" customHeight="1" x14ac:dyDescent="0.15">
      <c r="A15" s="10" t="s">
        <v>10559</v>
      </c>
      <c r="B15" s="11">
        <v>3</v>
      </c>
      <c r="C15" s="12">
        <v>46001</v>
      </c>
      <c r="D15" s="11">
        <v>89</v>
      </c>
      <c r="E15" s="13">
        <v>1299.94</v>
      </c>
      <c r="F15" s="28">
        <f t="shared" si="0"/>
        <v>115694.66</v>
      </c>
      <c r="H15" s="11" t="s">
        <v>10567</v>
      </c>
      <c r="I15" s="14">
        <f>SUMIFS(Table2[Layer Qty],Table2[SKU],H15)</f>
        <v>2915</v>
      </c>
      <c r="J15" s="14">
        <f>SUMIFS(Table2[Layer Total Cost (GHS)],Table2[SKU],H15)</f>
        <v>4699711.29</v>
      </c>
      <c r="K15" s="16">
        <f t="shared" si="2"/>
        <v>1612.2508713550601</v>
      </c>
      <c r="L15" s="15">
        <f t="shared" si="3"/>
        <v>1749</v>
      </c>
      <c r="M15" s="14">
        <f>MIN(D45,MAX(L15-(0),0))*E45+MIN(D46,MAX(L15-(D45),0))*E46+MIN(D47,MAX(L15-(D45+D46),0))*E47+MIN(D48,MAX(L15-(D45+D46+D47),0))*E48+MIN(D49,MAX(L15-(D45+D46+D47+D48),0))*E49</f>
        <v>2727941.3899999997</v>
      </c>
      <c r="N15" s="14">
        <f t="shared" si="4"/>
        <v>2819826.7740000002</v>
      </c>
      <c r="O15" s="14">
        <f t="shared" si="1"/>
        <v>91885.384000000544</v>
      </c>
    </row>
    <row r="16" spans="1:18" ht="15" customHeight="1" x14ac:dyDescent="0.15">
      <c r="A16" s="10" t="s">
        <v>10559</v>
      </c>
      <c r="B16" s="11">
        <v>4</v>
      </c>
      <c r="C16" s="12">
        <v>46254</v>
      </c>
      <c r="D16" s="11">
        <v>54</v>
      </c>
      <c r="E16" s="13">
        <v>1395.96</v>
      </c>
      <c r="F16" s="28">
        <f t="shared" si="0"/>
        <v>75381.84</v>
      </c>
      <c r="H16" s="11" t="s">
        <v>10568</v>
      </c>
      <c r="I16" s="14">
        <f>SUMIFS(Table2[Layer Qty],Table2[SKU],H16)</f>
        <v>3401</v>
      </c>
      <c r="J16" s="14">
        <f>SUMIFS(Table2[Layer Total Cost (GHS)],Table2[SKU],H16)</f>
        <v>1384224.99</v>
      </c>
      <c r="K16" s="16">
        <f t="shared" si="2"/>
        <v>407.00528962069978</v>
      </c>
      <c r="L16" s="15">
        <f t="shared" si="3"/>
        <v>2041</v>
      </c>
      <c r="M16" s="14">
        <f>MIN(D50,MAX(L16-(0),0))*E50+MIN(D51,MAX(L16-(D50),0))*E51+MIN(D52,MAX(L16-(D50+D51),0))*E52+MIN(D53,MAX(L16-(D50+D51+D52),0))*E53+MIN(D54,MAX(L16-(D50+D51+D52+D53),0))*E54</f>
        <v>848864.03</v>
      </c>
      <c r="N16" s="14">
        <f t="shared" si="4"/>
        <v>830697.79611584824</v>
      </c>
      <c r="O16" s="14">
        <f t="shared" si="1"/>
        <v>-18166.233884151792</v>
      </c>
    </row>
    <row r="17" spans="1:15" ht="15" customHeight="1" x14ac:dyDescent="0.15">
      <c r="A17" s="10" t="s">
        <v>10560</v>
      </c>
      <c r="B17" s="11">
        <v>1</v>
      </c>
      <c r="C17" s="12">
        <v>45976</v>
      </c>
      <c r="D17" s="11">
        <v>917</v>
      </c>
      <c r="E17" s="13">
        <v>1231.54</v>
      </c>
      <c r="F17" s="28">
        <f t="shared" si="0"/>
        <v>1129322.18</v>
      </c>
      <c r="H17" s="11" t="s">
        <v>10569</v>
      </c>
      <c r="I17" s="14">
        <f>SUMIFS(Table2[Layer Qty],Table2[SKU],H17)</f>
        <v>2265</v>
      </c>
      <c r="J17" s="14">
        <f>SUMIFS(Table2[Layer Total Cost (GHS)],Table2[SKU],H17)</f>
        <v>2212431.39</v>
      </c>
      <c r="K17" s="16">
        <f t="shared" si="2"/>
        <v>976.79090066225172</v>
      </c>
      <c r="L17" s="15">
        <f t="shared" si="3"/>
        <v>1359</v>
      </c>
      <c r="M17" s="14">
        <f>MIN(D55,MAX(L17-(0),0))*E55+MIN(D56,MAX(L17-(D55),0))*E56+MIN(D57,MAX(L17-(D55+D56),0))*E57+MIN(D58,MAX(L17-(D55+D56+D57),0))*E58+MIN(D59,MAX(L17-(D55+D56+D57+D58),0))*E59</f>
        <v>1298887.23</v>
      </c>
      <c r="N17" s="14">
        <f t="shared" si="4"/>
        <v>1327458.834</v>
      </c>
      <c r="O17" s="14">
        <f t="shared" si="1"/>
        <v>28571.60400000005</v>
      </c>
    </row>
    <row r="18" spans="1:15" ht="15" customHeight="1" x14ac:dyDescent="0.15">
      <c r="A18" s="10" t="s">
        <v>10560</v>
      </c>
      <c r="B18" s="11">
        <v>2</v>
      </c>
      <c r="C18" s="12">
        <v>46063</v>
      </c>
      <c r="D18" s="11">
        <v>932</v>
      </c>
      <c r="E18" s="13">
        <v>1543.14</v>
      </c>
      <c r="F18" s="28">
        <f t="shared" si="0"/>
        <v>1438206.48</v>
      </c>
      <c r="H18" s="11" t="s">
        <v>10570</v>
      </c>
      <c r="I18" s="14">
        <f>SUMIFS(Table2[Layer Qty],Table2[SKU],H18)</f>
        <v>1080</v>
      </c>
      <c r="J18" s="14">
        <f>SUMIFS(Table2[Layer Total Cost (GHS)],Table2[SKU],H18)</f>
        <v>697493.45</v>
      </c>
      <c r="K18" s="16">
        <f t="shared" si="2"/>
        <v>645.82726851851851</v>
      </c>
      <c r="L18" s="15">
        <f t="shared" si="3"/>
        <v>648</v>
      </c>
      <c r="M18" s="14">
        <f>MIN(D60,MAX(L18-(0),0))*E60+MIN(D61,MAX(L18-(D60),0))*E61+MIN(D62,MAX(L18-(D60+D61),0))*E62</f>
        <v>453409.13</v>
      </c>
      <c r="N18" s="14">
        <f t="shared" si="4"/>
        <v>418496.07</v>
      </c>
      <c r="O18" s="14">
        <f t="shared" si="1"/>
        <v>-34913.06</v>
      </c>
    </row>
    <row r="19" spans="1:15" ht="15" customHeight="1" x14ac:dyDescent="0.15">
      <c r="A19" s="10" t="s">
        <v>10560</v>
      </c>
      <c r="B19" s="11">
        <v>3</v>
      </c>
      <c r="C19" s="12">
        <v>46246</v>
      </c>
      <c r="D19" s="11">
        <v>64</v>
      </c>
      <c r="E19" s="13">
        <v>1401.43</v>
      </c>
      <c r="F19" s="28">
        <f t="shared" si="0"/>
        <v>89691.520000000004</v>
      </c>
      <c r="H19" s="11" t="s">
        <v>10571</v>
      </c>
      <c r="I19" s="14">
        <f>SUMIFS(Table2[Layer Qty],Table2[SKU],H19)</f>
        <v>1649</v>
      </c>
      <c r="J19" s="14">
        <f>SUMIFS(Table2[Layer Total Cost (GHS)],Table2[SKU],H19)</f>
        <v>3199068.17</v>
      </c>
      <c r="K19" s="16">
        <f t="shared" si="2"/>
        <v>1940.0049545178895</v>
      </c>
      <c r="L19" s="15">
        <f t="shared" si="3"/>
        <v>989</v>
      </c>
      <c r="M19" s="14">
        <f>MIN(D63,MAX(L19-(0),0))*E63+MIN(D64,MAX(L19-(D63),0))*E64+MIN(D65,MAX(L19-(D63+D64),0))*E65+MIN(D66,MAX(L19-(D63+D64+D65),0))*E66</f>
        <v>1955209.5899999999</v>
      </c>
      <c r="N19" s="14">
        <f t="shared" si="4"/>
        <v>1918664.9000181926</v>
      </c>
      <c r="O19" s="14">
        <f t="shared" si="1"/>
        <v>-36544.689981807256</v>
      </c>
    </row>
    <row r="20" spans="1:15" ht="15" customHeight="1" x14ac:dyDescent="0.15">
      <c r="A20" s="10" t="s">
        <v>10560</v>
      </c>
      <c r="B20" s="11">
        <v>4</v>
      </c>
      <c r="C20" s="12">
        <v>46082</v>
      </c>
      <c r="D20" s="11">
        <v>669</v>
      </c>
      <c r="E20" s="13">
        <v>1219.2</v>
      </c>
      <c r="F20" s="28">
        <f t="shared" si="0"/>
        <v>815644.8</v>
      </c>
      <c r="H20" s="11" t="s">
        <v>10572</v>
      </c>
      <c r="I20" s="14">
        <f>SUMIFS(Table2[Layer Qty],Table2[SKU],H20)</f>
        <v>2591</v>
      </c>
      <c r="J20" s="14">
        <f>SUMIFS(Table2[Layer Total Cost (GHS)],Table2[SKU],H20)</f>
        <v>5509794.8499999996</v>
      </c>
      <c r="K20" s="16">
        <f t="shared" si="2"/>
        <v>2126.5128714781936</v>
      </c>
      <c r="L20" s="15">
        <f t="shared" si="3"/>
        <v>1555</v>
      </c>
      <c r="M20" s="14">
        <f>MIN(D67,MAX(L20-(0),0))*E67+MIN(D68,MAX(L20-(D67),0))*E68+MIN(D69,MAX(L20-(D67+D68),0))*E69+MIN(D70,MAX(L20-(D67+D68+D69),0))*E70+MIN(D71,MAX(L20-(D67+D68+D69+D70),0))*E71</f>
        <v>3444221.79</v>
      </c>
      <c r="N20" s="14">
        <f t="shared" si="4"/>
        <v>3306727.5151485908</v>
      </c>
      <c r="O20" s="14">
        <f t="shared" si="1"/>
        <v>-137494.27485140925</v>
      </c>
    </row>
    <row r="21" spans="1:15" ht="15" customHeight="1" x14ac:dyDescent="0.15">
      <c r="A21" s="10" t="s">
        <v>10560</v>
      </c>
      <c r="B21" s="11">
        <v>5</v>
      </c>
      <c r="C21" s="12">
        <v>46228</v>
      </c>
      <c r="D21" s="11">
        <v>93</v>
      </c>
      <c r="E21" s="13">
        <v>1419.11</v>
      </c>
      <c r="F21" s="28">
        <f t="shared" si="0"/>
        <v>131977.22999999998</v>
      </c>
      <c r="H21" s="11" t="s">
        <v>10573</v>
      </c>
      <c r="I21" s="14">
        <f>SUMIFS(Table2[Layer Qty],Table2[SKU],H21)</f>
        <v>2553</v>
      </c>
      <c r="J21" s="14">
        <f>SUMIFS(Table2[Layer Total Cost (GHS)],Table2[SKU],H21)</f>
        <v>4663610.08</v>
      </c>
      <c r="K21" s="16">
        <f t="shared" si="2"/>
        <v>1826.7176184880534</v>
      </c>
      <c r="L21" s="15">
        <f t="shared" si="3"/>
        <v>1532</v>
      </c>
      <c r="M21" s="14">
        <f>MIN(D72,MAX(L21-(0),0))*E72+MIN(D73,MAX(L21-(D72),0))*E73+MIN(D74,MAX(L21-(D72+D73),0))*E74+MIN(D75,MAX(L21-(D72+D73+D74),0))*E75+MIN(D76,MAX(L21-(D72+D73+D74+D75),0))*E76</f>
        <v>2698480.09</v>
      </c>
      <c r="N21" s="14">
        <f t="shared" si="4"/>
        <v>2798531.3915236979</v>
      </c>
      <c r="O21" s="14">
        <f t="shared" si="1"/>
        <v>100051.30152369803</v>
      </c>
    </row>
    <row r="22" spans="1:15" ht="15" customHeight="1" x14ac:dyDescent="0.15">
      <c r="A22" s="10" t="s">
        <v>10561</v>
      </c>
      <c r="B22" s="11">
        <v>1</v>
      </c>
      <c r="C22" s="12">
        <v>46041</v>
      </c>
      <c r="D22" s="11">
        <v>967</v>
      </c>
      <c r="E22" s="13">
        <v>1678.91</v>
      </c>
      <c r="F22" s="28">
        <f t="shared" si="0"/>
        <v>1623505.97</v>
      </c>
      <c r="H22" s="11" t="s">
        <v>10574</v>
      </c>
      <c r="I22" s="14">
        <f>SUMIFS(Table2[Layer Qty],Table2[SKU],H22)</f>
        <v>2379</v>
      </c>
      <c r="J22" s="14">
        <f>SUMIFS(Table2[Layer Total Cost (GHS)],Table2[SKU],H22)</f>
        <v>2811189.48</v>
      </c>
      <c r="K22" s="16">
        <f t="shared" si="2"/>
        <v>1181.668549810845</v>
      </c>
      <c r="L22" s="15">
        <f t="shared" si="3"/>
        <v>1427</v>
      </c>
      <c r="M22" s="14">
        <f>MIN(D77,MAX(L22-(0),0))*E77+MIN(D78,MAX(L22-(D77),0))*E78+MIN(D79,MAX(L22-(D77+D78),0))*E79+MIN(D80,MAX(L22-(D77+D78+D79),0))*E80+MIN(D81,MAX(L22-(D77+D78+D79+D80),0))*E81</f>
        <v>1617122.6400000001</v>
      </c>
      <c r="N22" s="14">
        <f t="shared" si="4"/>
        <v>1686241.0205800757</v>
      </c>
      <c r="O22" s="14">
        <f t="shared" si="1"/>
        <v>69118.380580075551</v>
      </c>
    </row>
    <row r="23" spans="1:15" ht="15" customHeight="1" x14ac:dyDescent="0.15">
      <c r="A23" s="10" t="s">
        <v>10561</v>
      </c>
      <c r="B23" s="11">
        <v>2</v>
      </c>
      <c r="C23" s="12">
        <v>46174</v>
      </c>
      <c r="D23" s="11">
        <v>311</v>
      </c>
      <c r="E23" s="13">
        <v>1629.64</v>
      </c>
      <c r="F23" s="28">
        <f t="shared" si="0"/>
        <v>506818.04000000004</v>
      </c>
      <c r="H23" s="11" t="s">
        <v>10575</v>
      </c>
      <c r="I23" s="14">
        <f>SUMIFS(Table2[Layer Qty],Table2[SKU],H23)</f>
        <v>2658</v>
      </c>
      <c r="J23" s="14">
        <f>SUMIFS(Table2[Layer Total Cost (GHS)],Table2[SKU],H23)</f>
        <v>4612064.75</v>
      </c>
      <c r="K23" s="16">
        <f t="shared" si="2"/>
        <v>1735.1635628291949</v>
      </c>
      <c r="L23" s="15">
        <f t="shared" si="3"/>
        <v>1595</v>
      </c>
      <c r="M23" s="14">
        <f>MIN(D82,MAX(L23-(0),0))*E82+MIN(D83,MAX(L23-(D82),0))*E83+MIN(D84,MAX(L23-(D82+D83),0))*E84+MIN(D85,MAX(L23-(D82+D83+D84),0))*E85+MIN(D86,MAX(L23-(D82+D83+D84+D85),0))*E86</f>
        <v>2779901.8</v>
      </c>
      <c r="N23" s="14">
        <f t="shared" si="4"/>
        <v>2767585.8827125658</v>
      </c>
      <c r="O23" s="14">
        <f t="shared" si="1"/>
        <v>-12315.917287433986</v>
      </c>
    </row>
    <row r="24" spans="1:15" ht="15" customHeight="1" x14ac:dyDescent="0.15">
      <c r="A24" s="10" t="s">
        <v>10561</v>
      </c>
      <c r="B24" s="11">
        <v>3</v>
      </c>
      <c r="C24" s="12">
        <v>46233</v>
      </c>
      <c r="D24" s="11">
        <v>876</v>
      </c>
      <c r="E24" s="13">
        <v>1646.76</v>
      </c>
      <c r="F24" s="28">
        <f t="shared" si="0"/>
        <v>1442561.76</v>
      </c>
      <c r="H24" s="11" t="s">
        <v>10576</v>
      </c>
      <c r="I24" s="14">
        <f>SUMIFS(Table2[Layer Qty],Table2[SKU],H24)</f>
        <v>2256</v>
      </c>
      <c r="J24" s="14">
        <f>SUMIFS(Table2[Layer Total Cost (GHS)],Table2[SKU],H24)</f>
        <v>287150.5</v>
      </c>
      <c r="K24" s="16">
        <f t="shared" si="2"/>
        <v>127.28302304964539</v>
      </c>
      <c r="L24" s="15">
        <f t="shared" si="3"/>
        <v>1354</v>
      </c>
      <c r="M24" s="14">
        <f>MIN(D87,MAX(L24-(0),0))*E87+MIN(D88,MAX(L24-(D87),0))*E88+MIN(D89,MAX(L24-(D87+D88),0))*E89+MIN(D90,MAX(L24-(D87+D88+D89),0))*E90</f>
        <v>178248.5</v>
      </c>
      <c r="N24" s="14">
        <f t="shared" si="4"/>
        <v>172341.21320921986</v>
      </c>
      <c r="O24" s="14">
        <f t="shared" si="1"/>
        <v>-5907.286790780141</v>
      </c>
    </row>
    <row r="25" spans="1:15" ht="15" customHeight="1" x14ac:dyDescent="0.15">
      <c r="A25" s="10" t="s">
        <v>10561</v>
      </c>
      <c r="B25" s="11">
        <v>4</v>
      </c>
      <c r="C25" s="12">
        <v>46031</v>
      </c>
      <c r="D25" s="11">
        <v>332</v>
      </c>
      <c r="E25" s="13">
        <v>1613.18</v>
      </c>
      <c r="F25" s="28">
        <f t="shared" si="0"/>
        <v>535575.76</v>
      </c>
      <c r="H25" s="11" t="s">
        <v>10577</v>
      </c>
      <c r="I25" s="14">
        <f>SUMIFS(Table2[Layer Qty],Table2[SKU],H25)</f>
        <v>1845</v>
      </c>
      <c r="J25" s="14">
        <f>SUMIFS(Table2[Layer Total Cost (GHS)],Table2[SKU],H25)</f>
        <v>2954011.2399999993</v>
      </c>
      <c r="K25" s="16">
        <f t="shared" si="2"/>
        <v>1601.0901029810295</v>
      </c>
      <c r="L25" s="15">
        <f t="shared" si="3"/>
        <v>1107</v>
      </c>
      <c r="M25" s="14">
        <f>MIN(D91,MAX(L25-(0),0))*E91+MIN(D92,MAX(L25-(D91),0))*E92+MIN(D93,MAX(L25-(D91+D92),0))*E93+MIN(D94,MAX(L25-(D91+D92+D93),0))*E94</f>
        <v>1743454</v>
      </c>
      <c r="N25" s="14">
        <f t="shared" si="4"/>
        <v>1772406.7439999997</v>
      </c>
      <c r="O25" s="14">
        <f t="shared" si="1"/>
        <v>28952.743999999715</v>
      </c>
    </row>
    <row r="26" spans="1:15" ht="15" customHeight="1" x14ac:dyDescent="0.15">
      <c r="A26" s="10" t="s">
        <v>10562</v>
      </c>
      <c r="B26" s="11">
        <v>1</v>
      </c>
      <c r="C26" s="12">
        <v>46189</v>
      </c>
      <c r="D26" s="11">
        <v>522</v>
      </c>
      <c r="E26" s="13">
        <v>1870.16</v>
      </c>
      <c r="F26" s="28">
        <f t="shared" si="0"/>
        <v>976223.52</v>
      </c>
      <c r="H26" s="11" t="s">
        <v>10578</v>
      </c>
      <c r="I26" s="14">
        <f>SUMIFS(Table2[Layer Qty],Table2[SKU],H26)</f>
        <v>3341</v>
      </c>
      <c r="J26" s="14">
        <f>SUMIFS(Table2[Layer Total Cost (GHS)],Table2[SKU],H26)</f>
        <v>3822072.37</v>
      </c>
      <c r="K26" s="16">
        <f t="shared" si="2"/>
        <v>1143.9905327746185</v>
      </c>
      <c r="L26" s="15">
        <f t="shared" si="3"/>
        <v>2005</v>
      </c>
      <c r="M26" s="14">
        <f>MIN(D95,MAX(L26-(0),0))*E95+MIN(D96,MAX(L26-(D95),0))*E96+MIN(D97,MAX(L26-(D95+D96),0))*E97+MIN(D98,MAX(L26-(D95+D96+D97),0))*E98+MIN(D99,MAX(L26-(D95+D96+D97+D98),0))*E99</f>
        <v>2338858.6100000003</v>
      </c>
      <c r="N26" s="14">
        <f t="shared" si="4"/>
        <v>2293701.01821311</v>
      </c>
      <c r="O26" s="14">
        <f t="shared" si="1"/>
        <v>-45157.591786890291</v>
      </c>
    </row>
    <row r="27" spans="1:15" ht="15" customHeight="1" x14ac:dyDescent="0.15">
      <c r="A27" s="10" t="s">
        <v>10562</v>
      </c>
      <c r="B27" s="11">
        <v>2</v>
      </c>
      <c r="C27" s="12">
        <v>45967</v>
      </c>
      <c r="D27" s="11">
        <v>301</v>
      </c>
      <c r="E27" s="13">
        <v>2315.5100000000002</v>
      </c>
      <c r="F27" s="28">
        <f t="shared" si="0"/>
        <v>696968.51</v>
      </c>
      <c r="H27" s="11" t="s">
        <v>10579</v>
      </c>
      <c r="I27" s="14">
        <f>SUMIFS(Table2[Layer Qty],Table2[SKU],H27)</f>
        <v>2040</v>
      </c>
      <c r="J27" s="14">
        <f>SUMIFS(Table2[Layer Total Cost (GHS)],Table2[SKU],H27)</f>
        <v>1204499.52</v>
      </c>
      <c r="K27" s="16">
        <f t="shared" si="2"/>
        <v>590.44094117647057</v>
      </c>
      <c r="L27" s="15">
        <f t="shared" si="3"/>
        <v>1224</v>
      </c>
      <c r="M27" s="14">
        <f>MIN(D100,MAX(L27-(0),0))*E100+MIN(D101,MAX(L27-(D100),0))*E101+MIN(D102,MAX(L27-(D100+D101),0))*E102</f>
        <v>717686.88000000012</v>
      </c>
      <c r="N27" s="14">
        <f t="shared" si="4"/>
        <v>722699.71199999994</v>
      </c>
      <c r="O27" s="14">
        <f t="shared" si="1"/>
        <v>5012.8319999998203</v>
      </c>
    </row>
    <row r="28" spans="1:15" ht="15" customHeight="1" x14ac:dyDescent="0.15">
      <c r="A28" s="10" t="s">
        <v>10562</v>
      </c>
      <c r="B28" s="11">
        <v>3</v>
      </c>
      <c r="C28" s="12">
        <v>46118</v>
      </c>
      <c r="D28" s="11">
        <v>819</v>
      </c>
      <c r="E28" s="13">
        <v>2467.04</v>
      </c>
      <c r="F28" s="28">
        <f t="shared" si="0"/>
        <v>2020505.76</v>
      </c>
      <c r="H28" s="11" t="s">
        <v>10580</v>
      </c>
      <c r="I28" s="14">
        <f>SUMIFS(Table2[Layer Qty],Table2[SKU],H28)</f>
        <v>1406</v>
      </c>
      <c r="J28" s="14">
        <f>SUMIFS(Table2[Layer Total Cost (GHS)],Table2[SKU],H28)</f>
        <v>2491202.2999999998</v>
      </c>
      <c r="K28" s="16">
        <f t="shared" si="2"/>
        <v>1771.836628733997</v>
      </c>
      <c r="L28" s="15">
        <f t="shared" si="3"/>
        <v>844</v>
      </c>
      <c r="M28" s="14">
        <f>MIN(D103,MAX(L28-(0),0))*E103+MIN(D104,MAX(L28-(D103),0))*E104+MIN(D105,MAX(L28-(D103+D104),0))*E105</f>
        <v>1317549.5999999999</v>
      </c>
      <c r="N28" s="14">
        <f t="shared" si="4"/>
        <v>1495430.1146514935</v>
      </c>
      <c r="O28" s="14">
        <f t="shared" si="1"/>
        <v>177880.51465149364</v>
      </c>
    </row>
    <row r="29" spans="1:15" ht="15" customHeight="1" x14ac:dyDescent="0.15">
      <c r="A29" s="10" t="s">
        <v>10563</v>
      </c>
      <c r="B29" s="11">
        <v>1</v>
      </c>
      <c r="C29" s="12">
        <v>46130</v>
      </c>
      <c r="D29" s="11">
        <v>912</v>
      </c>
      <c r="E29" s="13">
        <v>384.4</v>
      </c>
      <c r="F29" s="28">
        <f t="shared" si="0"/>
        <v>350572.79999999999</v>
      </c>
      <c r="H29" s="11" t="s">
        <v>10581</v>
      </c>
      <c r="I29" s="14">
        <f>SUMIFS(Table2[Layer Qty],Table2[SKU],H29)</f>
        <v>1919</v>
      </c>
      <c r="J29" s="14">
        <f>SUMIFS(Table2[Layer Total Cost (GHS)],Table2[SKU],H29)</f>
        <v>3900889.5900000003</v>
      </c>
      <c r="K29" s="16">
        <f t="shared" si="2"/>
        <v>2032.7720635747787</v>
      </c>
      <c r="L29" s="15">
        <f t="shared" si="3"/>
        <v>1151</v>
      </c>
      <c r="M29" s="14">
        <f>MIN(D106,MAX(L29-(0),0))*E106+MIN(D107,MAX(L29-(D106),0))*E107+MIN(D108,MAX(L29-(D106+D107),0))*E108+MIN(D109,MAX(L29-(D106+D107+D108),0))*E109+MIN(D110,MAX(L29-(D106+D107+D108+D109),0))*E110</f>
        <v>2276612.73</v>
      </c>
      <c r="N29" s="14">
        <f t="shared" si="4"/>
        <v>2339720.6451745704</v>
      </c>
      <c r="O29" s="14">
        <f t="shared" si="1"/>
        <v>63107.9151745704</v>
      </c>
    </row>
    <row r="30" spans="1:15" ht="15" customHeight="1" x14ac:dyDescent="0.15">
      <c r="A30" s="10" t="s">
        <v>10563</v>
      </c>
      <c r="B30" s="11">
        <v>2</v>
      </c>
      <c r="C30" s="12">
        <v>46067</v>
      </c>
      <c r="D30" s="11">
        <v>646</v>
      </c>
      <c r="E30" s="13">
        <v>509.97</v>
      </c>
      <c r="F30" s="28">
        <f t="shared" si="0"/>
        <v>329440.62</v>
      </c>
      <c r="H30" s="11" t="s">
        <v>10582</v>
      </c>
      <c r="I30" s="14">
        <f>SUMIFS(Table2[Layer Qty],Table2[SKU],H30)</f>
        <v>1763</v>
      </c>
      <c r="J30" s="14">
        <f>SUMIFS(Table2[Layer Total Cost (GHS)],Table2[SKU],H30)</f>
        <v>2357567.35</v>
      </c>
      <c r="K30" s="16">
        <f t="shared" si="2"/>
        <v>1337.2475042541123</v>
      </c>
      <c r="L30" s="15">
        <f t="shared" si="3"/>
        <v>1058</v>
      </c>
      <c r="M30" s="14">
        <f>MIN(D111,MAX(L30-(0),0))*E111+MIN(D112,MAX(L30-(D111),0))*E112+MIN(D113,MAX(L30-(D111+D112),0))*E113</f>
        <v>1349114.58</v>
      </c>
      <c r="N30" s="14">
        <f t="shared" si="4"/>
        <v>1414807.8595008508</v>
      </c>
      <c r="O30" s="14">
        <f t="shared" si="1"/>
        <v>65693.279500850709</v>
      </c>
    </row>
    <row r="31" spans="1:15" ht="15" customHeight="1" x14ac:dyDescent="0.15">
      <c r="A31" s="10" t="s">
        <v>10563</v>
      </c>
      <c r="B31" s="11">
        <v>3</v>
      </c>
      <c r="C31" s="12">
        <v>46241</v>
      </c>
      <c r="D31" s="11">
        <v>687</v>
      </c>
      <c r="E31" s="13">
        <v>521.86</v>
      </c>
      <c r="F31" s="28">
        <f t="shared" si="0"/>
        <v>358517.82</v>
      </c>
      <c r="H31" s="11" t="s">
        <v>10583</v>
      </c>
      <c r="I31" s="14">
        <f>SUMIFS(Table2[Layer Qty],Table2[SKU],H31)</f>
        <v>2015</v>
      </c>
      <c r="J31" s="14">
        <f>SUMIFS(Table2[Layer Total Cost (GHS)],Table2[SKU],H31)</f>
        <v>1452917.4100000001</v>
      </c>
      <c r="K31" s="16">
        <f t="shared" si="2"/>
        <v>721.05082382134003</v>
      </c>
      <c r="L31" s="15">
        <f t="shared" si="3"/>
        <v>1209</v>
      </c>
      <c r="M31" s="14">
        <f>MIN(D114,MAX(L31-(0),0))*E114+MIN(D115,MAX(L31-(D114),0))*E115+MIN(D116,MAX(L31-(D114+D115),0))*E116+MIN(D117,MAX(L31-(D114+D115+D116),0))*E117+MIN(D118,MAX(L31-(D114+D115+D116+D117),0))*E118</f>
        <v>834267.46000000008</v>
      </c>
      <c r="N31" s="14">
        <f t="shared" si="4"/>
        <v>871750.44600000011</v>
      </c>
      <c r="O31" s="14">
        <f t="shared" si="1"/>
        <v>37482.986000000034</v>
      </c>
    </row>
    <row r="32" spans="1:15" ht="15" customHeight="1" x14ac:dyDescent="0.15">
      <c r="A32" s="10" t="s">
        <v>10563</v>
      </c>
      <c r="B32" s="11">
        <v>4</v>
      </c>
      <c r="C32" s="12">
        <v>46034</v>
      </c>
      <c r="D32" s="11">
        <v>980</v>
      </c>
      <c r="E32" s="13">
        <v>443.34</v>
      </c>
      <c r="F32" s="28">
        <f t="shared" si="0"/>
        <v>434473.19999999995</v>
      </c>
      <c r="H32" s="11" t="s">
        <v>10584</v>
      </c>
      <c r="I32" s="14">
        <f>SUMIFS(Table2[Layer Qty],Table2[SKU],H32)</f>
        <v>2099</v>
      </c>
      <c r="J32" s="14">
        <f>SUMIFS(Table2[Layer Total Cost (GHS)],Table2[SKU],H32)</f>
        <v>3187365.4299999997</v>
      </c>
      <c r="K32" s="16">
        <f t="shared" si="2"/>
        <v>1518.5161648404001</v>
      </c>
      <c r="L32" s="15">
        <f t="shared" si="3"/>
        <v>1259</v>
      </c>
      <c r="M32" s="14">
        <f>MIN(D119,MAX(L32-(0),0))*E119+MIN(D120,MAX(L32-(D119),0))*E120+MIN(D121,MAX(L32-(D119+D120),0))*E121+MIN(D122,MAX(L32-(D119+D120+D121),0))*E122+MIN(D123,MAX(L32-(D119+D120+D121+D122),0))*E123</f>
        <v>1733134.55</v>
      </c>
      <c r="N32" s="14">
        <f t="shared" si="4"/>
        <v>1911811.8515340637</v>
      </c>
      <c r="O32" s="14">
        <f t="shared" si="1"/>
        <v>178677.30153406365</v>
      </c>
    </row>
    <row r="33" spans="1:15" ht="15" customHeight="1" x14ac:dyDescent="0.15">
      <c r="A33" s="10" t="s">
        <v>10563</v>
      </c>
      <c r="B33" s="11">
        <v>5</v>
      </c>
      <c r="C33" s="12">
        <v>46254</v>
      </c>
      <c r="D33" s="11">
        <v>467</v>
      </c>
      <c r="E33" s="13">
        <v>522.41999999999996</v>
      </c>
      <c r="F33" s="28">
        <f t="shared" si="0"/>
        <v>243970.13999999998</v>
      </c>
      <c r="H33" s="11" t="s">
        <v>10585</v>
      </c>
      <c r="I33" s="14">
        <f>SUMIFS(Table2[Layer Qty],Table2[SKU],H33)</f>
        <v>2065</v>
      </c>
      <c r="J33" s="14">
        <f>SUMIFS(Table2[Layer Total Cost (GHS)],Table2[SKU],H33)</f>
        <v>3227703.64</v>
      </c>
      <c r="K33" s="16">
        <f t="shared" si="2"/>
        <v>1563.0526101694916</v>
      </c>
      <c r="L33" s="15">
        <f t="shared" si="3"/>
        <v>1239</v>
      </c>
      <c r="M33" s="14">
        <f>MIN(D124,MAX(L33-(0),0))*E124+MIN(D125,MAX(L33-(D124),0))*E125+MIN(D126,MAX(L33-(D124+D125),0))*E126</f>
        <v>1919848.56</v>
      </c>
      <c r="N33" s="14">
        <f t="shared" si="4"/>
        <v>1936622.1840000001</v>
      </c>
      <c r="O33" s="14">
        <f t="shared" si="1"/>
        <v>16773.624000000069</v>
      </c>
    </row>
    <row r="34" spans="1:15" ht="15" customHeight="1" x14ac:dyDescent="0.15">
      <c r="A34" s="10" t="s">
        <v>10564</v>
      </c>
      <c r="B34" s="11">
        <v>1</v>
      </c>
      <c r="C34" s="12">
        <v>46103</v>
      </c>
      <c r="D34" s="11">
        <v>952</v>
      </c>
      <c r="E34" s="13">
        <v>1066.79</v>
      </c>
      <c r="F34" s="28">
        <f t="shared" si="0"/>
        <v>1015584.08</v>
      </c>
      <c r="H34" s="11" t="s">
        <v>10586</v>
      </c>
      <c r="I34" s="14">
        <f>SUMIFS(Table2[Layer Qty],Table2[SKU],H34)</f>
        <v>3024</v>
      </c>
      <c r="J34" s="14">
        <f>SUMIFS(Table2[Layer Total Cost (GHS)],Table2[SKU],H34)</f>
        <v>1232264.33</v>
      </c>
      <c r="K34" s="16">
        <f t="shared" si="2"/>
        <v>407.49481812169313</v>
      </c>
      <c r="L34" s="15">
        <f t="shared" si="3"/>
        <v>1814</v>
      </c>
      <c r="M34" s="14">
        <f>MIN(D127,MAX(L34-(0),0))*E127+MIN(D128,MAX(L34-(D127),0))*E128+MIN(D129,MAX(L34-(D127+D128),0))*E129+MIN(D130,MAX(L34-(D127+D128+D129),0))*E130+MIN(D131,MAX(L34-(D127+D128+D129+D130),0))*E131</f>
        <v>741173.83</v>
      </c>
      <c r="N34" s="14">
        <f t="shared" si="4"/>
        <v>739195.60007275129</v>
      </c>
      <c r="O34" s="14">
        <f t="shared" si="1"/>
        <v>-1978.2299272486707</v>
      </c>
    </row>
    <row r="35" spans="1:15" ht="15" customHeight="1" x14ac:dyDescent="0.15">
      <c r="A35" s="10" t="s">
        <v>10564</v>
      </c>
      <c r="B35" s="11">
        <v>2</v>
      </c>
      <c r="C35" s="12">
        <v>46179</v>
      </c>
      <c r="D35" s="11">
        <v>528</v>
      </c>
      <c r="E35" s="13">
        <v>1247.74</v>
      </c>
      <c r="F35" s="28">
        <f t="shared" si="0"/>
        <v>658806.72</v>
      </c>
      <c r="H35" s="11" t="s">
        <v>10587</v>
      </c>
      <c r="I35" s="14">
        <f>SUMIFS(Table2[Layer Qty],Table2[SKU],H35)</f>
        <v>1173</v>
      </c>
      <c r="J35" s="14">
        <f>SUMIFS(Table2[Layer Total Cost (GHS)],Table2[SKU],H35)</f>
        <v>661416.76</v>
      </c>
      <c r="K35" s="16">
        <f t="shared" si="2"/>
        <v>563.86765558397269</v>
      </c>
      <c r="L35" s="15">
        <f t="shared" si="3"/>
        <v>704</v>
      </c>
      <c r="M35" s="14">
        <f>MIN(D132,MAX(L35-(0),0))*E132+MIN(D133,MAX(L35-(D132),0))*E133+MIN(D134,MAX(L35-(D132+D133),0))*E134+MIN(D135,MAX(L35-(D132+D133+D134),0))*E135+MIN(D136,MAX(L35-(D132+D133+D134+D135),0))*E136</f>
        <v>384048.29000000004</v>
      </c>
      <c r="N35" s="14">
        <f t="shared" si="4"/>
        <v>396962.82953111676</v>
      </c>
      <c r="O35" s="14">
        <f t="shared" si="1"/>
        <v>12914.539531116723</v>
      </c>
    </row>
    <row r="36" spans="1:15" ht="15" customHeight="1" x14ac:dyDescent="0.15">
      <c r="A36" s="10" t="s">
        <v>10564</v>
      </c>
      <c r="B36" s="11">
        <v>3</v>
      </c>
      <c r="C36" s="12">
        <v>46184</v>
      </c>
      <c r="D36" s="11">
        <v>240</v>
      </c>
      <c r="E36" s="13">
        <v>1013.73</v>
      </c>
      <c r="F36" s="28">
        <f t="shared" si="0"/>
        <v>243295.2</v>
      </c>
      <c r="H36" s="11" t="s">
        <v>10588</v>
      </c>
      <c r="I36" s="14">
        <f>SUMIFS(Table2[Layer Qty],Table2[SKU],H36)</f>
        <v>2029</v>
      </c>
      <c r="J36" s="14">
        <f>SUMIFS(Table2[Layer Total Cost (GHS)],Table2[SKU],H36)</f>
        <v>1236368.8500000001</v>
      </c>
      <c r="K36" s="16">
        <f t="shared" si="2"/>
        <v>609.34886643666835</v>
      </c>
      <c r="L36" s="15">
        <f t="shared" si="3"/>
        <v>1217</v>
      </c>
      <c r="M36" s="14">
        <f>MIN(D137,MAX(L36-(0),0))*E137+MIN(D138,MAX(L36-(D137),0))*E138+MIN(D139,MAX(L36-(D137+D138),0))*E139+MIN(D140,MAX(L36-(D137+D138+D139),0))*E140</f>
        <v>688601.25</v>
      </c>
      <c r="N36" s="14">
        <f t="shared" si="4"/>
        <v>741577.5704534254</v>
      </c>
      <c r="O36" s="14">
        <f t="shared" si="1"/>
        <v>52976.320453425404</v>
      </c>
    </row>
    <row r="37" spans="1:15" ht="15" customHeight="1" x14ac:dyDescent="0.15">
      <c r="A37" s="10" t="s">
        <v>10564</v>
      </c>
      <c r="B37" s="11">
        <v>4</v>
      </c>
      <c r="C37" s="12">
        <v>46229</v>
      </c>
      <c r="D37" s="11">
        <v>384</v>
      </c>
      <c r="E37" s="13">
        <v>1372.54</v>
      </c>
      <c r="F37" s="28">
        <f t="shared" si="0"/>
        <v>527055.35999999999</v>
      </c>
      <c r="H37" s="11" t="s">
        <v>10589</v>
      </c>
      <c r="I37" s="14">
        <f>SUMIFS(Table2[Layer Qty],Table2[SKU],H37)</f>
        <v>2213</v>
      </c>
      <c r="J37" s="14">
        <f>SUMIFS(Table2[Layer Total Cost (GHS)],Table2[SKU],H37)</f>
        <v>274480.44</v>
      </c>
      <c r="K37" s="16">
        <f t="shared" ref="K37:K68" si="5">J37/I37</f>
        <v>124.03092634432896</v>
      </c>
      <c r="L37" s="15">
        <f t="shared" ref="L37:L68" si="6">ROUND(I37*0.6,0)</f>
        <v>1328</v>
      </c>
      <c r="M37" s="14">
        <f>MIN(D141,MAX(L37-(0),0))*E141+MIN(D142,MAX(L37-(D141),0))*E142+MIN(D143,MAX(L37-(D141+D142),0))*E143+MIN(D144,MAX(L37-(D141+D142+D143),0))*E144+MIN(D145,MAX(L37-(D141+D142+D143+D144),0))*E145</f>
        <v>165802.65999999997</v>
      </c>
      <c r="N37" s="14">
        <f t="shared" ref="N37:N68" si="7">L37*K37</f>
        <v>164713.07018526885</v>
      </c>
      <c r="O37" s="14">
        <f t="shared" ref="O37:O68" si="8">N37-M37</f>
        <v>-1089.5898147311236</v>
      </c>
    </row>
    <row r="38" spans="1:15" ht="15" customHeight="1" x14ac:dyDescent="0.15">
      <c r="A38" s="10" t="s">
        <v>10564</v>
      </c>
      <c r="B38" s="11">
        <v>5</v>
      </c>
      <c r="C38" s="12">
        <v>46103</v>
      </c>
      <c r="D38" s="11">
        <v>270</v>
      </c>
      <c r="E38" s="13">
        <v>1122.19</v>
      </c>
      <c r="F38" s="28">
        <f t="shared" si="0"/>
        <v>302991.3</v>
      </c>
      <c r="H38" s="11" t="s">
        <v>10590</v>
      </c>
      <c r="I38" s="14">
        <f>SUMIFS(Table2[Layer Qty],Table2[SKU],H38)</f>
        <v>2340</v>
      </c>
      <c r="J38" s="14">
        <f>SUMIFS(Table2[Layer Total Cost (GHS)],Table2[SKU],H38)</f>
        <v>617505.25</v>
      </c>
      <c r="K38" s="16">
        <f t="shared" si="5"/>
        <v>263.89113247863247</v>
      </c>
      <c r="L38" s="15">
        <f t="shared" si="6"/>
        <v>1404</v>
      </c>
      <c r="M38" s="14">
        <f>MIN(D146,MAX(L38-(0),0))*E146+MIN(D147,MAX(L38-(D146),0))*E147+MIN(D148,MAX(L38-(D146+D147),0))*E148+MIN(D149,MAX(L38-(D146+D147+D148),0))*E149+MIN(D150,MAX(L38-(D146+D147+D148+D149),0))*E150</f>
        <v>334367.58</v>
      </c>
      <c r="N38" s="14">
        <f t="shared" si="7"/>
        <v>370503.14999999997</v>
      </c>
      <c r="O38" s="14">
        <f t="shared" si="8"/>
        <v>36135.569999999949</v>
      </c>
    </row>
    <row r="39" spans="1:15" ht="15" customHeight="1" x14ac:dyDescent="0.15">
      <c r="A39" s="10" t="s">
        <v>10565</v>
      </c>
      <c r="B39" s="11">
        <v>1</v>
      </c>
      <c r="C39" s="12">
        <v>46074</v>
      </c>
      <c r="D39" s="11">
        <v>608</v>
      </c>
      <c r="E39" s="13">
        <v>1949.79</v>
      </c>
      <c r="F39" s="28">
        <f t="shared" si="0"/>
        <v>1185472.32</v>
      </c>
      <c r="H39" s="11" t="s">
        <v>10591</v>
      </c>
      <c r="I39" s="14">
        <f>SUMIFS(Table2[Layer Qty],Table2[SKU],H39)</f>
        <v>1879</v>
      </c>
      <c r="J39" s="14">
        <f>SUMIFS(Table2[Layer Total Cost (GHS)],Table2[SKU],H39)</f>
        <v>821501.99</v>
      </c>
      <c r="K39" s="16">
        <f t="shared" si="5"/>
        <v>437.20169771154872</v>
      </c>
      <c r="L39" s="15">
        <f t="shared" si="6"/>
        <v>1127</v>
      </c>
      <c r="M39" s="14">
        <f>MIN(D151,MAX(L39-(0),0))*E151+MIN(D152,MAX(L39-(D151),0))*E152+MIN(D153,MAX(L39-(D151+D152),0))*E153</f>
        <v>477439.43000000005</v>
      </c>
      <c r="N39" s="14">
        <f t="shared" si="7"/>
        <v>492726.31332091539</v>
      </c>
      <c r="O39" s="14">
        <f t="shared" si="8"/>
        <v>15286.883320915338</v>
      </c>
    </row>
    <row r="40" spans="1:15" ht="15" customHeight="1" x14ac:dyDescent="0.15">
      <c r="A40" s="10" t="s">
        <v>10565</v>
      </c>
      <c r="B40" s="11">
        <v>2</v>
      </c>
      <c r="C40" s="12">
        <v>46239</v>
      </c>
      <c r="D40" s="11">
        <v>513</v>
      </c>
      <c r="E40" s="13">
        <v>1510.64</v>
      </c>
      <c r="F40" s="28">
        <f t="shared" si="0"/>
        <v>774958.32000000007</v>
      </c>
      <c r="H40" s="11" t="s">
        <v>10592</v>
      </c>
      <c r="I40" s="14">
        <f>SUMIFS(Table2[Layer Qty],Table2[SKU],H40)</f>
        <v>1931</v>
      </c>
      <c r="J40" s="14">
        <f>SUMIFS(Table2[Layer Total Cost (GHS)],Table2[SKU],H40)</f>
        <v>1626412.2299999997</v>
      </c>
      <c r="K40" s="16">
        <f t="shared" si="5"/>
        <v>842.26423096841006</v>
      </c>
      <c r="L40" s="15">
        <f t="shared" si="6"/>
        <v>1159</v>
      </c>
      <c r="M40" s="14">
        <f>MIN(D154,MAX(L40-(0),0))*E154+MIN(D155,MAX(L40-(D154),0))*E155+MIN(D156,MAX(L40-(D154+D155),0))*E156+MIN(D157,MAX(L40-(D154+D155+D156),0))*E157</f>
        <v>1023318.2899999999</v>
      </c>
      <c r="N40" s="14">
        <f t="shared" si="7"/>
        <v>976184.24369238724</v>
      </c>
      <c r="O40" s="14">
        <f t="shared" si="8"/>
        <v>-47134.046307612676</v>
      </c>
    </row>
    <row r="41" spans="1:15" ht="15" customHeight="1" x14ac:dyDescent="0.15">
      <c r="A41" s="10" t="s">
        <v>10565</v>
      </c>
      <c r="B41" s="11">
        <v>3</v>
      </c>
      <c r="C41" s="12">
        <v>46101</v>
      </c>
      <c r="D41" s="11">
        <v>413</v>
      </c>
      <c r="E41" s="13">
        <v>1787.1</v>
      </c>
      <c r="F41" s="28">
        <f t="shared" si="0"/>
        <v>738072.29999999993</v>
      </c>
      <c r="H41" s="11" t="s">
        <v>10593</v>
      </c>
      <c r="I41" s="14">
        <f>SUMIFS(Table2[Layer Qty],Table2[SKU],H41)</f>
        <v>3174</v>
      </c>
      <c r="J41" s="14">
        <f>SUMIFS(Table2[Layer Total Cost (GHS)],Table2[SKU],H41)</f>
        <v>2509373.38</v>
      </c>
      <c r="K41" s="16">
        <f t="shared" si="5"/>
        <v>790.60282923755506</v>
      </c>
      <c r="L41" s="15">
        <f t="shared" si="6"/>
        <v>1904</v>
      </c>
      <c r="M41" s="14">
        <f>MIN(D158,MAX(L41-(0),0))*E158+MIN(D159,MAX(L41-(D158),0))*E159+MIN(D160,MAX(L41-(D158+D159),0))*E160+MIN(D161,MAX(L41-(D158+D159+D160),0))*E161+MIN(D162,MAX(L41-(D158+D159+D160+D161),0))*E162</f>
        <v>1390316.03</v>
      </c>
      <c r="N41" s="14">
        <f t="shared" si="7"/>
        <v>1505307.7868683047</v>
      </c>
      <c r="O41" s="14">
        <f t="shared" si="8"/>
        <v>114991.75686830468</v>
      </c>
    </row>
    <row r="42" spans="1:15" ht="15" customHeight="1" x14ac:dyDescent="0.15">
      <c r="A42" s="10" t="s">
        <v>10566</v>
      </c>
      <c r="B42" s="11">
        <v>1</v>
      </c>
      <c r="C42" s="12">
        <v>46198</v>
      </c>
      <c r="D42" s="11">
        <v>812</v>
      </c>
      <c r="E42" s="13">
        <v>649.79999999999995</v>
      </c>
      <c r="F42" s="28">
        <f t="shared" si="0"/>
        <v>527637.6</v>
      </c>
      <c r="H42" s="11" t="s">
        <v>10594</v>
      </c>
      <c r="I42" s="14">
        <f>SUMIFS(Table2[Layer Qty],Table2[SKU],H42)</f>
        <v>2340</v>
      </c>
      <c r="J42" s="14">
        <f>SUMIFS(Table2[Layer Total Cost (GHS)],Table2[SKU],H42)</f>
        <v>4052941.5500000003</v>
      </c>
      <c r="K42" s="16">
        <f t="shared" si="5"/>
        <v>1732.0263034188035</v>
      </c>
      <c r="L42" s="15">
        <f t="shared" si="6"/>
        <v>1404</v>
      </c>
      <c r="M42" s="14">
        <f>MIN(D163,MAX(L42-(0),0))*E163+MIN(D164,MAX(L42-(D163),0))*E164+MIN(D165,MAX(L42-(D163+D164),0))*E165+MIN(D166,MAX(L42-(D163+D164+D165),0))*E166+MIN(D167,MAX(L42-(D163+D164+D165+D166),0))*E167</f>
        <v>2379048.4700000002</v>
      </c>
      <c r="N42" s="14">
        <f t="shared" si="7"/>
        <v>2431764.9300000002</v>
      </c>
      <c r="O42" s="14">
        <f t="shared" si="8"/>
        <v>52716.459999999963</v>
      </c>
    </row>
    <row r="43" spans="1:15" ht="15" customHeight="1" x14ac:dyDescent="0.15">
      <c r="A43" s="10" t="s">
        <v>10566</v>
      </c>
      <c r="B43" s="11">
        <v>2</v>
      </c>
      <c r="C43" s="12">
        <v>46224</v>
      </c>
      <c r="D43" s="11">
        <v>60</v>
      </c>
      <c r="E43" s="13">
        <v>768.96</v>
      </c>
      <c r="F43" s="28">
        <f t="shared" si="0"/>
        <v>46137.600000000006</v>
      </c>
      <c r="H43" s="11" t="s">
        <v>10595</v>
      </c>
      <c r="I43" s="14">
        <f>SUMIFS(Table2[Layer Qty],Table2[SKU],H43)</f>
        <v>2730</v>
      </c>
      <c r="J43" s="14">
        <f>SUMIFS(Table2[Layer Total Cost (GHS)],Table2[SKU],H43)</f>
        <v>681460.53</v>
      </c>
      <c r="K43" s="16">
        <f t="shared" si="5"/>
        <v>249.61924175824177</v>
      </c>
      <c r="L43" s="15">
        <f t="shared" si="6"/>
        <v>1638</v>
      </c>
      <c r="M43" s="14">
        <f>MIN(D168,MAX(L43-(0),0))*E168+MIN(D169,MAX(L43-(D168),0))*E169+MIN(D170,MAX(L43-(D168+D169),0))*E170+MIN(D171,MAX(L43-(D168+D169+D170),0))*E171+MIN(D172,MAX(L43-(D168+D169+D170+D171),0))*E172</f>
        <v>407275.45999999996</v>
      </c>
      <c r="N43" s="14">
        <f t="shared" si="7"/>
        <v>408876.31800000003</v>
      </c>
      <c r="O43" s="14">
        <f t="shared" si="8"/>
        <v>1600.8580000000657</v>
      </c>
    </row>
    <row r="44" spans="1:15" ht="15" customHeight="1" x14ac:dyDescent="0.15">
      <c r="A44" s="10" t="s">
        <v>10566</v>
      </c>
      <c r="B44" s="11">
        <v>3</v>
      </c>
      <c r="C44" s="12">
        <v>46133</v>
      </c>
      <c r="D44" s="11">
        <v>954</v>
      </c>
      <c r="E44" s="13">
        <v>762.81</v>
      </c>
      <c r="F44" s="28">
        <f t="shared" si="0"/>
        <v>727720.74</v>
      </c>
      <c r="H44" s="11" t="s">
        <v>10596</v>
      </c>
      <c r="I44" s="14">
        <f>SUMIFS(Table2[Layer Qty],Table2[SKU],H44)</f>
        <v>1734</v>
      </c>
      <c r="J44" s="14">
        <f>SUMIFS(Table2[Layer Total Cost (GHS)],Table2[SKU],H44)</f>
        <v>2477098.92</v>
      </c>
      <c r="K44" s="16">
        <f t="shared" si="5"/>
        <v>1428.5460899653979</v>
      </c>
      <c r="L44" s="15">
        <f t="shared" si="6"/>
        <v>1040</v>
      </c>
      <c r="M44" s="14">
        <f>MIN(D173,MAX(L44-(0),0))*E173+MIN(D174,MAX(L44-(D173),0))*E174+MIN(D175,MAX(L44-(D173+D174),0))*E175+MIN(D176,MAX(L44-(D173+D174+D175),0))*E176</f>
        <v>1469196.46</v>
      </c>
      <c r="N44" s="14">
        <f t="shared" si="7"/>
        <v>1485687.9335640138</v>
      </c>
      <c r="O44" s="14">
        <f t="shared" si="8"/>
        <v>16491.473564013839</v>
      </c>
    </row>
    <row r="45" spans="1:15" ht="15" customHeight="1" x14ac:dyDescent="0.15">
      <c r="A45" s="10" t="s">
        <v>10567</v>
      </c>
      <c r="B45" s="11">
        <v>1</v>
      </c>
      <c r="C45" s="12">
        <v>45969</v>
      </c>
      <c r="D45" s="11">
        <v>803</v>
      </c>
      <c r="E45" s="13">
        <v>1387.45</v>
      </c>
      <c r="F45" s="28">
        <f t="shared" si="0"/>
        <v>1114122.3500000001</v>
      </c>
      <c r="H45" s="11" t="s">
        <v>10597</v>
      </c>
      <c r="I45" s="14">
        <f>SUMIFS(Table2[Layer Qty],Table2[SKU],H45)</f>
        <v>1116</v>
      </c>
      <c r="J45" s="14">
        <f>SUMIFS(Table2[Layer Total Cost (GHS)],Table2[SKU],H45)</f>
        <v>2271124.77</v>
      </c>
      <c r="K45" s="16">
        <f t="shared" si="5"/>
        <v>2035.0580376344087</v>
      </c>
      <c r="L45" s="15">
        <f t="shared" si="6"/>
        <v>670</v>
      </c>
      <c r="M45" s="14">
        <f>MIN(D177,MAX(L45-(0),0))*E177+MIN(D178,MAX(L45-(D177),0))*E178+MIN(D179,MAX(L45-(D177+D178),0))*E179</f>
        <v>1329645.53</v>
      </c>
      <c r="N45" s="14">
        <f t="shared" si="7"/>
        <v>1363488.8852150538</v>
      </c>
      <c r="O45" s="14">
        <f t="shared" si="8"/>
        <v>33843.355215053773</v>
      </c>
    </row>
    <row r="46" spans="1:15" ht="15" customHeight="1" x14ac:dyDescent="0.15">
      <c r="A46" s="10" t="s">
        <v>10567</v>
      </c>
      <c r="B46" s="11">
        <v>2</v>
      </c>
      <c r="C46" s="12">
        <v>46173</v>
      </c>
      <c r="D46" s="11">
        <v>188</v>
      </c>
      <c r="E46" s="13">
        <v>1492.57</v>
      </c>
      <c r="F46" s="28">
        <f t="shared" si="0"/>
        <v>280603.15999999997</v>
      </c>
      <c r="H46" s="11" t="s">
        <v>10598</v>
      </c>
      <c r="I46" s="14">
        <f>SUMIFS(Table2[Layer Qty],Table2[SKU],H46)</f>
        <v>2740</v>
      </c>
      <c r="J46" s="14">
        <f>SUMIFS(Table2[Layer Total Cost (GHS)],Table2[SKU],H46)</f>
        <v>3608848.55</v>
      </c>
      <c r="K46" s="16">
        <f t="shared" si="5"/>
        <v>1317.0980109489051</v>
      </c>
      <c r="L46" s="15">
        <f t="shared" si="6"/>
        <v>1644</v>
      </c>
      <c r="M46" s="14">
        <f>MIN(D180,MAX(L46-(0),0))*E180+MIN(D181,MAX(L46-(D180),0))*E181+MIN(D182,MAX(L46-(D180+D181),0))*E182+MIN(D183,MAX(L46-(D180+D181+D182),0))*E183+MIN(D184,MAX(L46-(D180+D181+D182+D183),0))*E184</f>
        <v>1998421.73</v>
      </c>
      <c r="N46" s="14">
        <f t="shared" si="7"/>
        <v>2165309.13</v>
      </c>
      <c r="O46" s="14">
        <f t="shared" si="8"/>
        <v>166887.39999999991</v>
      </c>
    </row>
    <row r="47" spans="1:15" ht="15" customHeight="1" x14ac:dyDescent="0.15">
      <c r="A47" s="10" t="s">
        <v>10567</v>
      </c>
      <c r="B47" s="11">
        <v>3</v>
      </c>
      <c r="C47" s="12">
        <v>46084</v>
      </c>
      <c r="D47" s="11">
        <v>792</v>
      </c>
      <c r="E47" s="13">
        <v>1758.86</v>
      </c>
      <c r="F47" s="28">
        <f t="shared" si="0"/>
        <v>1393017.1199999999</v>
      </c>
      <c r="H47" s="11" t="s">
        <v>10599</v>
      </c>
      <c r="I47" s="14">
        <f>SUMIFS(Table2[Layer Qty],Table2[SKU],H47)</f>
        <v>3120</v>
      </c>
      <c r="J47" s="14">
        <f>SUMIFS(Table2[Layer Total Cost (GHS)],Table2[SKU],H47)</f>
        <v>895729.82000000007</v>
      </c>
      <c r="K47" s="16">
        <f t="shared" si="5"/>
        <v>287.09289102564105</v>
      </c>
      <c r="L47" s="15">
        <f t="shared" si="6"/>
        <v>1872</v>
      </c>
      <c r="M47" s="14">
        <f>MIN(D185,MAX(L47-(0),0))*E185+MIN(D186,MAX(L47-(D185),0))*E186+MIN(D187,MAX(L47-(D185+D186),0))*E187+MIN(D188,MAX(L47-(D185+D186+D187),0))*E188+MIN(D189,MAX(L47-(D185+D186+D187+D188),0))*E189</f>
        <v>515735.75</v>
      </c>
      <c r="N47" s="14">
        <f t="shared" si="7"/>
        <v>537437.89199999999</v>
      </c>
      <c r="O47" s="14">
        <f t="shared" si="8"/>
        <v>21702.141999999993</v>
      </c>
    </row>
    <row r="48" spans="1:15" ht="15" customHeight="1" x14ac:dyDescent="0.15">
      <c r="A48" s="10" t="s">
        <v>10567</v>
      </c>
      <c r="B48" s="11">
        <v>4</v>
      </c>
      <c r="C48" s="12">
        <v>46090</v>
      </c>
      <c r="D48" s="11">
        <v>630</v>
      </c>
      <c r="E48" s="13">
        <v>1615.94</v>
      </c>
      <c r="F48" s="28">
        <f t="shared" si="0"/>
        <v>1018042.2000000001</v>
      </c>
      <c r="H48" s="11" t="s">
        <v>10600</v>
      </c>
      <c r="I48" s="14">
        <f>SUMIFS(Table2[Layer Qty],Table2[SKU],H48)</f>
        <v>1998</v>
      </c>
      <c r="J48" s="14">
        <f>SUMIFS(Table2[Layer Total Cost (GHS)],Table2[SKU],H48)</f>
        <v>3987112.45</v>
      </c>
      <c r="K48" s="16">
        <f t="shared" si="5"/>
        <v>1995.5517767767769</v>
      </c>
      <c r="L48" s="15">
        <f t="shared" si="6"/>
        <v>1199</v>
      </c>
      <c r="M48" s="14">
        <f>MIN(D190,MAX(L48-(0),0))*E190+MIN(D191,MAX(L48-(D190),0))*E191+MIN(D192,MAX(L48-(D190+D191),0))*E192+MIN(D193,MAX(L48-(D190+D191+D192),0))*E193+MIN(D194,MAX(L48-(D190+D191+D192+D193),0))*E194</f>
        <v>2376876.88</v>
      </c>
      <c r="N48" s="14">
        <f t="shared" si="7"/>
        <v>2392666.5803553555</v>
      </c>
      <c r="O48" s="14">
        <f t="shared" si="8"/>
        <v>15789.700355355628</v>
      </c>
    </row>
    <row r="49" spans="1:15" ht="15" customHeight="1" x14ac:dyDescent="0.15">
      <c r="A49" s="10" t="s">
        <v>10567</v>
      </c>
      <c r="B49" s="11">
        <v>5</v>
      </c>
      <c r="C49" s="12">
        <v>46044</v>
      </c>
      <c r="D49" s="11">
        <v>502</v>
      </c>
      <c r="E49" s="13">
        <v>1780.73</v>
      </c>
      <c r="F49" s="28">
        <f t="shared" si="0"/>
        <v>893926.46</v>
      </c>
      <c r="H49" s="11" t="s">
        <v>10601</v>
      </c>
      <c r="I49" s="14">
        <f>SUMIFS(Table2[Layer Qty],Table2[SKU],H49)</f>
        <v>2431</v>
      </c>
      <c r="J49" s="14">
        <f>SUMIFS(Table2[Layer Total Cost (GHS)],Table2[SKU],H49)</f>
        <v>231461.55999999997</v>
      </c>
      <c r="K49" s="16">
        <f t="shared" si="5"/>
        <v>95.212488687782795</v>
      </c>
      <c r="L49" s="15">
        <f t="shared" si="6"/>
        <v>1459</v>
      </c>
      <c r="M49" s="14">
        <f>MIN(D195,MAX(L49-(0),0))*E195+MIN(D196,MAX(L49-(D195),0))*E196+MIN(D197,MAX(L49-(D195+D196),0))*E197</f>
        <v>129646.12</v>
      </c>
      <c r="N49" s="14">
        <f t="shared" si="7"/>
        <v>138915.02099547509</v>
      </c>
      <c r="O49" s="14">
        <f t="shared" si="8"/>
        <v>9268.9009954750945</v>
      </c>
    </row>
    <row r="50" spans="1:15" ht="15" customHeight="1" x14ac:dyDescent="0.15">
      <c r="A50" s="10" t="s">
        <v>10568</v>
      </c>
      <c r="B50" s="11">
        <v>1</v>
      </c>
      <c r="C50" s="12">
        <v>45996</v>
      </c>
      <c r="D50" s="11">
        <v>763</v>
      </c>
      <c r="E50" s="13">
        <v>383.74</v>
      </c>
      <c r="F50" s="28">
        <f t="shared" si="0"/>
        <v>292793.62</v>
      </c>
      <c r="H50" s="11" t="s">
        <v>10602</v>
      </c>
      <c r="I50" s="14">
        <f>SUMIFS(Table2[Layer Qty],Table2[SKU],H50)</f>
        <v>2145</v>
      </c>
      <c r="J50" s="14">
        <f>SUMIFS(Table2[Layer Total Cost (GHS)],Table2[SKU],H50)</f>
        <v>369339.36</v>
      </c>
      <c r="K50" s="16">
        <f t="shared" si="5"/>
        <v>172.18618181818181</v>
      </c>
      <c r="L50" s="15">
        <f t="shared" si="6"/>
        <v>1287</v>
      </c>
      <c r="M50" s="14">
        <f>MIN(D198,MAX(L50-(0),0))*E198+MIN(D199,MAX(L50-(D198),0))*E199+MIN(D200,MAX(L50-(D198+D199),0))*E200+MIN(D201,MAX(L50-(D198+D199+D200),0))*E201+MIN(D202,MAX(L50-(D198+D199+D200+D201),0))*E202</f>
        <v>214244.31</v>
      </c>
      <c r="N50" s="14">
        <f t="shared" si="7"/>
        <v>221603.61599999998</v>
      </c>
      <c r="O50" s="14">
        <f t="shared" si="8"/>
        <v>7359.3059999999823</v>
      </c>
    </row>
    <row r="51" spans="1:15" ht="15" customHeight="1" x14ac:dyDescent="0.15">
      <c r="A51" s="10" t="s">
        <v>10568</v>
      </c>
      <c r="B51" s="11">
        <v>2</v>
      </c>
      <c r="C51" s="12">
        <v>46128</v>
      </c>
      <c r="D51" s="11">
        <v>695</v>
      </c>
      <c r="E51" s="13">
        <v>446.3</v>
      </c>
      <c r="F51" s="28">
        <f t="shared" si="0"/>
        <v>310178.5</v>
      </c>
      <c r="H51" s="11" t="s">
        <v>10603</v>
      </c>
      <c r="I51" s="14">
        <f>SUMIFS(Table2[Layer Qty],Table2[SKU],H51)</f>
        <v>2143</v>
      </c>
      <c r="J51" s="14">
        <f>SUMIFS(Table2[Layer Total Cost (GHS)],Table2[SKU],H51)</f>
        <v>653288.14</v>
      </c>
      <c r="K51" s="16">
        <f t="shared" si="5"/>
        <v>304.84747550163326</v>
      </c>
      <c r="L51" s="15">
        <f t="shared" si="6"/>
        <v>1286</v>
      </c>
      <c r="M51" s="14">
        <f>MIN(D203,MAX(L51-(0),0))*E203+MIN(D204,MAX(L51-(D203),0))*E204+MIN(D205,MAX(L51-(D203+D204),0))*E205+MIN(D206,MAX(L51-(D203+D204+D205),0))*E206+MIN(D207,MAX(L51-(D203+D204+D205+D206),0))*E207</f>
        <v>416573.95999999996</v>
      </c>
      <c r="N51" s="14">
        <f t="shared" si="7"/>
        <v>392033.85349510034</v>
      </c>
      <c r="O51" s="14">
        <f t="shared" si="8"/>
        <v>-24540.106504899624</v>
      </c>
    </row>
    <row r="52" spans="1:15" ht="15" customHeight="1" x14ac:dyDescent="0.15">
      <c r="A52" s="10" t="s">
        <v>10568</v>
      </c>
      <c r="B52" s="11">
        <v>3</v>
      </c>
      <c r="C52" s="12">
        <v>46151</v>
      </c>
      <c r="D52" s="11">
        <v>860</v>
      </c>
      <c r="E52" s="13">
        <v>421.77</v>
      </c>
      <c r="F52" s="28">
        <f t="shared" si="0"/>
        <v>362722.2</v>
      </c>
      <c r="H52" s="11" t="s">
        <v>10604</v>
      </c>
      <c r="I52" s="14">
        <f>SUMIFS(Table2[Layer Qty],Table2[SKU],H52)</f>
        <v>2025</v>
      </c>
      <c r="J52" s="14">
        <f>SUMIFS(Table2[Layer Total Cost (GHS)],Table2[SKU],H52)</f>
        <v>3704920.67</v>
      </c>
      <c r="K52" s="16">
        <f t="shared" si="5"/>
        <v>1829.5904543209876</v>
      </c>
      <c r="L52" s="15">
        <f t="shared" si="6"/>
        <v>1215</v>
      </c>
      <c r="M52" s="14">
        <f>MIN(D208,MAX(L52-(0),0))*E208+MIN(D209,MAX(L52-(D208),0))*E209+MIN(D210,MAX(L52-(D208+D209),0))*E210+MIN(D211,MAX(L52-(D208+D209+D210),0))*E211+MIN(D212,MAX(L52-(D208+D209+D210+D211),0))*E212</f>
        <v>2026141.45</v>
      </c>
      <c r="N52" s="14">
        <f t="shared" si="7"/>
        <v>2222952.4019999998</v>
      </c>
      <c r="O52" s="14">
        <f t="shared" si="8"/>
        <v>196810.95199999982</v>
      </c>
    </row>
    <row r="53" spans="1:15" ht="15" customHeight="1" x14ac:dyDescent="0.15">
      <c r="A53" s="10" t="s">
        <v>10568</v>
      </c>
      <c r="B53" s="11">
        <v>4</v>
      </c>
      <c r="C53" s="12">
        <v>45997</v>
      </c>
      <c r="D53" s="11">
        <v>547</v>
      </c>
      <c r="E53" s="13">
        <v>421.53</v>
      </c>
      <c r="F53" s="28">
        <f t="shared" si="0"/>
        <v>230576.90999999997</v>
      </c>
      <c r="H53" s="11" t="s">
        <v>10605</v>
      </c>
      <c r="I53" s="14">
        <f>SUMIFS(Table2[Layer Qty],Table2[SKU],H53)</f>
        <v>2215</v>
      </c>
      <c r="J53" s="14">
        <f>SUMIFS(Table2[Layer Total Cost (GHS)],Table2[SKU],H53)</f>
        <v>1254412.4500000002</v>
      </c>
      <c r="K53" s="16">
        <f t="shared" si="5"/>
        <v>566.32616252821674</v>
      </c>
      <c r="L53" s="15">
        <f t="shared" si="6"/>
        <v>1329</v>
      </c>
      <c r="M53" s="14">
        <f>MIN(D213,MAX(L53-(0),0))*E213+MIN(D214,MAX(L53-(D213),0))*E214+MIN(D215,MAX(L53-(D213+D214),0))*E215+MIN(D216,MAX(L53-(D213+D214+D215),0))*E216</f>
        <v>761368.59</v>
      </c>
      <c r="N53" s="14">
        <f t="shared" si="7"/>
        <v>752647.47000000009</v>
      </c>
      <c r="O53" s="14">
        <f t="shared" si="8"/>
        <v>-8721.1199999998789</v>
      </c>
    </row>
    <row r="54" spans="1:15" ht="15" customHeight="1" x14ac:dyDescent="0.15">
      <c r="A54" s="10" t="s">
        <v>10568</v>
      </c>
      <c r="B54" s="11">
        <v>5</v>
      </c>
      <c r="C54" s="12">
        <v>46160</v>
      </c>
      <c r="D54" s="11">
        <v>536</v>
      </c>
      <c r="E54" s="13">
        <v>350.66</v>
      </c>
      <c r="F54" s="28">
        <f t="shared" si="0"/>
        <v>187953.76</v>
      </c>
      <c r="H54" s="11" t="s">
        <v>10606</v>
      </c>
      <c r="I54" s="14">
        <f>SUMIFS(Table2[Layer Qty],Table2[SKU],H54)</f>
        <v>1499</v>
      </c>
      <c r="J54" s="14">
        <f>SUMIFS(Table2[Layer Total Cost (GHS)],Table2[SKU],H54)</f>
        <v>1437488.21</v>
      </c>
      <c r="K54" s="16">
        <f t="shared" si="5"/>
        <v>958.96478318879247</v>
      </c>
      <c r="L54" s="15">
        <f t="shared" si="6"/>
        <v>899</v>
      </c>
      <c r="M54" s="14">
        <f>MIN(D217,MAX(L54-(0),0))*E217+MIN(D218,MAX(L54-(D217),0))*E218+MIN(D219,MAX(L54-(D217+D218),0))*E219+MIN(D220,MAX(L54-(D217+D218+D219),0))*E220</f>
        <v>828946.21</v>
      </c>
      <c r="N54" s="14">
        <f t="shared" si="7"/>
        <v>862109.34008672438</v>
      </c>
      <c r="O54" s="14">
        <f t="shared" si="8"/>
        <v>33163.130086724414</v>
      </c>
    </row>
    <row r="55" spans="1:15" ht="15" customHeight="1" x14ac:dyDescent="0.15">
      <c r="A55" s="10" t="s">
        <v>10569</v>
      </c>
      <c r="B55" s="11">
        <v>1</v>
      </c>
      <c r="C55" s="12">
        <v>46077</v>
      </c>
      <c r="D55" s="11">
        <v>997</v>
      </c>
      <c r="E55" s="13">
        <v>929.05</v>
      </c>
      <c r="F55" s="28">
        <f t="shared" si="0"/>
        <v>926262.85</v>
      </c>
      <c r="H55" s="11" t="s">
        <v>10607</v>
      </c>
      <c r="I55" s="14">
        <f>SUMIFS(Table2[Layer Qty],Table2[SKU],H55)</f>
        <v>1051</v>
      </c>
      <c r="J55" s="14">
        <f>SUMIFS(Table2[Layer Total Cost (GHS)],Table2[SKU],H55)</f>
        <v>854152.02999999991</v>
      </c>
      <c r="K55" s="16">
        <f t="shared" si="5"/>
        <v>812.70411988582293</v>
      </c>
      <c r="L55" s="15">
        <f t="shared" si="6"/>
        <v>631</v>
      </c>
      <c r="M55" s="14">
        <f>MIN(D221,MAX(L55-(0),0))*E221+MIN(D222,MAX(L55-(D221),0))*E222+MIN(D223,MAX(L55-(D221+D222),0))*E223</f>
        <v>537606.42999999993</v>
      </c>
      <c r="N55" s="14">
        <f t="shared" si="7"/>
        <v>512816.29964795429</v>
      </c>
      <c r="O55" s="14">
        <f t="shared" si="8"/>
        <v>-24790.130352045642</v>
      </c>
    </row>
    <row r="56" spans="1:15" ht="15" customHeight="1" x14ac:dyDescent="0.15">
      <c r="A56" s="10" t="s">
        <v>10569</v>
      </c>
      <c r="B56" s="11">
        <v>2</v>
      </c>
      <c r="C56" s="12">
        <v>46088</v>
      </c>
      <c r="D56" s="11">
        <v>73</v>
      </c>
      <c r="E56" s="13">
        <v>1019.29</v>
      </c>
      <c r="F56" s="28">
        <f t="shared" si="0"/>
        <v>74408.17</v>
      </c>
      <c r="H56" s="11" t="s">
        <v>10608</v>
      </c>
      <c r="I56" s="14">
        <f>SUMIFS(Table2[Layer Qty],Table2[SKU],H56)</f>
        <v>1652</v>
      </c>
      <c r="J56" s="14">
        <f>SUMIFS(Table2[Layer Total Cost (GHS)],Table2[SKU],H56)</f>
        <v>1542772.0400000003</v>
      </c>
      <c r="K56" s="16">
        <f t="shared" si="5"/>
        <v>933.88138014527863</v>
      </c>
      <c r="L56" s="15">
        <f t="shared" si="6"/>
        <v>991</v>
      </c>
      <c r="M56" s="14">
        <f>MIN(D224,MAX(L56-(0),0))*E224+MIN(D225,MAX(L56-(D224),0))*E225+MIN(D226,MAX(L56-(D224+D225),0))*E226+MIN(D227,MAX(L56-(D224+D225+D226),0))*E227+MIN(D228,MAX(L56-(D224+D225+D226+D227),0))*E228</f>
        <v>962793.5</v>
      </c>
      <c r="N56" s="14">
        <f t="shared" si="7"/>
        <v>925476.4477239711</v>
      </c>
      <c r="O56" s="14">
        <f t="shared" si="8"/>
        <v>-37317.052276028902</v>
      </c>
    </row>
    <row r="57" spans="1:15" ht="15" customHeight="1" x14ac:dyDescent="0.15">
      <c r="A57" s="10" t="s">
        <v>10569</v>
      </c>
      <c r="B57" s="11">
        <v>3</v>
      </c>
      <c r="C57" s="12">
        <v>46121</v>
      </c>
      <c r="D57" s="11">
        <v>718</v>
      </c>
      <c r="E57" s="13">
        <v>1031.8900000000001</v>
      </c>
      <c r="F57" s="28">
        <f t="shared" si="0"/>
        <v>740897.02</v>
      </c>
      <c r="H57" s="11" t="s">
        <v>10609</v>
      </c>
      <c r="I57" s="14">
        <f>SUMIFS(Table2[Layer Qty],Table2[SKU],H57)</f>
        <v>2532</v>
      </c>
      <c r="J57" s="14">
        <f>SUMIFS(Table2[Layer Total Cost (GHS)],Table2[SKU],H57)</f>
        <v>782259.01</v>
      </c>
      <c r="K57" s="16">
        <f t="shared" si="5"/>
        <v>308.9490560821485</v>
      </c>
      <c r="L57" s="15">
        <f t="shared" si="6"/>
        <v>1519</v>
      </c>
      <c r="M57" s="14">
        <f>MIN(D229,MAX(L57-(0),0))*E229+MIN(D230,MAX(L57-(D229),0))*E230+MIN(D231,MAX(L57-(D229+D230),0))*E231+MIN(D232,MAX(L57-(D229+D230+D231),0))*E232+MIN(D233,MAX(L57-(D229+D230+D231+D232),0))*E233</f>
        <v>459577.08</v>
      </c>
      <c r="N57" s="14">
        <f t="shared" si="7"/>
        <v>469293.61618878355</v>
      </c>
      <c r="O57" s="14">
        <f t="shared" si="8"/>
        <v>9716.5361887835315</v>
      </c>
    </row>
    <row r="58" spans="1:15" ht="15" customHeight="1" x14ac:dyDescent="0.15">
      <c r="A58" s="10" t="s">
        <v>10569</v>
      </c>
      <c r="B58" s="11">
        <v>4</v>
      </c>
      <c r="C58" s="12">
        <v>46274</v>
      </c>
      <c r="D58" s="11">
        <v>238</v>
      </c>
      <c r="E58" s="13">
        <v>1027.81</v>
      </c>
      <c r="F58" s="28">
        <f t="shared" si="0"/>
        <v>244618.78</v>
      </c>
      <c r="H58" s="11" t="s">
        <v>10610</v>
      </c>
      <c r="I58" s="14">
        <f>SUMIFS(Table2[Layer Qty],Table2[SKU],H58)</f>
        <v>1417</v>
      </c>
      <c r="J58" s="14">
        <f>SUMIFS(Table2[Layer Total Cost (GHS)],Table2[SKU],H58)</f>
        <v>145863.65</v>
      </c>
      <c r="K58" s="16">
        <f t="shared" si="5"/>
        <v>102.93835568101623</v>
      </c>
      <c r="L58" s="15">
        <f t="shared" si="6"/>
        <v>850</v>
      </c>
      <c r="M58" s="14">
        <f>MIN(D234,MAX(L58-(0),0))*E234+MIN(D235,MAX(L58-(D234),0))*E235+MIN(D236,MAX(L58-(D234+D235),0))*E236+MIN(D237,MAX(L58-(D234+D235+D236),0))*E237+MIN(D238,MAX(L58-(D234+D235+D236+D237),0))*E238</f>
        <v>81877.36</v>
      </c>
      <c r="N58" s="14">
        <f t="shared" si="7"/>
        <v>87497.602328863795</v>
      </c>
      <c r="O58" s="14">
        <f t="shared" si="8"/>
        <v>5620.2423288637947</v>
      </c>
    </row>
    <row r="59" spans="1:15" ht="15" customHeight="1" x14ac:dyDescent="0.15">
      <c r="A59" s="10" t="s">
        <v>10569</v>
      </c>
      <c r="B59" s="11">
        <v>5</v>
      </c>
      <c r="C59" s="12">
        <v>46049</v>
      </c>
      <c r="D59" s="11">
        <v>239</v>
      </c>
      <c r="E59" s="13">
        <v>946.63</v>
      </c>
      <c r="F59" s="28">
        <f t="shared" si="0"/>
        <v>226244.57</v>
      </c>
      <c r="H59" s="11" t="s">
        <v>10611</v>
      </c>
      <c r="I59" s="14">
        <f>SUMIFS(Table2[Layer Qty],Table2[SKU],H59)</f>
        <v>946</v>
      </c>
      <c r="J59" s="14">
        <f>SUMIFS(Table2[Layer Total Cost (GHS)],Table2[SKU],H59)</f>
        <v>402717.42000000004</v>
      </c>
      <c r="K59" s="16">
        <f t="shared" si="5"/>
        <v>425.70551797040173</v>
      </c>
      <c r="L59" s="15">
        <f t="shared" si="6"/>
        <v>568</v>
      </c>
      <c r="M59" s="14">
        <f>MIN(D239,MAX(L59-(0),0))*E239+MIN(D240,MAX(L59-(D239),0))*E240+MIN(D241,MAX(L59-(D239+D240),0))*E241+MIN(D242,MAX(L59-(D239+D240+D241),0))*E242</f>
        <v>261292.80000000002</v>
      </c>
      <c r="N59" s="14">
        <f t="shared" si="7"/>
        <v>241800.73420718819</v>
      </c>
      <c r="O59" s="14">
        <f t="shared" si="8"/>
        <v>-19492.065792811831</v>
      </c>
    </row>
    <row r="60" spans="1:15" ht="15" customHeight="1" x14ac:dyDescent="0.15">
      <c r="A60" s="10" t="s">
        <v>10570</v>
      </c>
      <c r="B60" s="11">
        <v>1</v>
      </c>
      <c r="C60" s="12">
        <v>46097</v>
      </c>
      <c r="D60" s="11">
        <v>263</v>
      </c>
      <c r="E60" s="13">
        <v>709.38</v>
      </c>
      <c r="F60" s="28">
        <f t="shared" si="0"/>
        <v>186566.94</v>
      </c>
      <c r="H60" s="11" t="s">
        <v>10612</v>
      </c>
      <c r="I60" s="14">
        <f>SUMIFS(Table2[Layer Qty],Table2[SKU],H60)</f>
        <v>2198</v>
      </c>
      <c r="J60" s="14">
        <f>SUMIFS(Table2[Layer Total Cost (GHS)],Table2[SKU],H60)</f>
        <v>2010406</v>
      </c>
      <c r="K60" s="16">
        <f t="shared" si="5"/>
        <v>914.65241128298453</v>
      </c>
      <c r="L60" s="15">
        <f t="shared" si="6"/>
        <v>1319</v>
      </c>
      <c r="M60" s="14">
        <f>MIN(D243,MAX(L60-(0),0))*E243+MIN(D244,MAX(L60-(D243),0))*E244+MIN(D245,MAX(L60-(D243+D244),0))*E245+MIN(D246,MAX(L60-(D243+D244+D245),0))*E246</f>
        <v>1241291.1199999999</v>
      </c>
      <c r="N60" s="14">
        <f t="shared" si="7"/>
        <v>1206426.5304822566</v>
      </c>
      <c r="O60" s="14">
        <f t="shared" si="8"/>
        <v>-34864.589517743327</v>
      </c>
    </row>
    <row r="61" spans="1:15" ht="15" customHeight="1" x14ac:dyDescent="0.15">
      <c r="A61" s="10" t="s">
        <v>10570</v>
      </c>
      <c r="B61" s="11">
        <v>2</v>
      </c>
      <c r="C61" s="12">
        <v>46067</v>
      </c>
      <c r="D61" s="11">
        <v>261</v>
      </c>
      <c r="E61" s="13">
        <v>753.95</v>
      </c>
      <c r="F61" s="28">
        <f t="shared" si="0"/>
        <v>196780.95</v>
      </c>
      <c r="H61" s="11" t="s">
        <v>10613</v>
      </c>
      <c r="I61" s="14">
        <f>SUMIFS(Table2[Layer Qty],Table2[SKU],H61)</f>
        <v>2702</v>
      </c>
      <c r="J61" s="14">
        <f>SUMIFS(Table2[Layer Total Cost (GHS)],Table2[SKU],H61)</f>
        <v>6086308.3799999999</v>
      </c>
      <c r="K61" s="16">
        <f t="shared" si="5"/>
        <v>2252.5197557364913</v>
      </c>
      <c r="L61" s="15">
        <f t="shared" si="6"/>
        <v>1621</v>
      </c>
      <c r="M61" s="14">
        <f>MIN(D247,MAX(L61-(0),0))*E247+MIN(D248,MAX(L61-(D247),0))*E248+MIN(D249,MAX(L61-(D247+D248),0))*E249+MIN(D250,MAX(L61-(D247+D248+D249),0))*E250</f>
        <v>3641466.13</v>
      </c>
      <c r="N61" s="14">
        <f t="shared" si="7"/>
        <v>3651334.5240488523</v>
      </c>
      <c r="O61" s="14">
        <f t="shared" si="8"/>
        <v>9868.3940488523804</v>
      </c>
    </row>
    <row r="62" spans="1:15" ht="15" customHeight="1" x14ac:dyDescent="0.15">
      <c r="A62" s="10" t="s">
        <v>10570</v>
      </c>
      <c r="B62" s="11">
        <v>3</v>
      </c>
      <c r="C62" s="12">
        <v>46034</v>
      </c>
      <c r="D62" s="11">
        <v>556</v>
      </c>
      <c r="E62" s="13">
        <v>565.01</v>
      </c>
      <c r="F62" s="28">
        <f t="shared" si="0"/>
        <v>314145.56</v>
      </c>
      <c r="H62" s="11" t="s">
        <v>10614</v>
      </c>
      <c r="I62" s="14">
        <f>SUMIFS(Table2[Layer Qty],Table2[SKU],H62)</f>
        <v>2143</v>
      </c>
      <c r="J62" s="14">
        <f>SUMIFS(Table2[Layer Total Cost (GHS)],Table2[SKU],H62)</f>
        <v>3538305.96</v>
      </c>
      <c r="K62" s="16">
        <f t="shared" si="5"/>
        <v>1651.0993747083528</v>
      </c>
      <c r="L62" s="15">
        <f t="shared" si="6"/>
        <v>1286</v>
      </c>
      <c r="M62" s="14">
        <f>MIN(D251,MAX(L62-(0),0))*E251+MIN(D252,MAX(L62-(D251),0))*E252+MIN(D253,MAX(L62-(D251+D252),0))*E253+MIN(D254,MAX(L62-(D251+D252+D253),0))*E254</f>
        <v>2227704.4300000002</v>
      </c>
      <c r="N62" s="14">
        <f t="shared" si="7"/>
        <v>2123313.7958749416</v>
      </c>
      <c r="O62" s="14">
        <f t="shared" si="8"/>
        <v>-104390.63412505854</v>
      </c>
    </row>
    <row r="63" spans="1:15" ht="15" customHeight="1" x14ac:dyDescent="0.15">
      <c r="A63" s="10" t="s">
        <v>10571</v>
      </c>
      <c r="B63" s="11">
        <v>1</v>
      </c>
      <c r="C63" s="12">
        <v>45944</v>
      </c>
      <c r="D63" s="11">
        <v>499</v>
      </c>
      <c r="E63" s="13">
        <v>2066.91</v>
      </c>
      <c r="F63" s="28">
        <f t="shared" si="0"/>
        <v>1031388.09</v>
      </c>
      <c r="H63" s="11" t="s">
        <v>10615</v>
      </c>
      <c r="I63" s="14">
        <f>SUMIFS(Table2[Layer Qty],Table2[SKU],H63)</f>
        <v>2791</v>
      </c>
      <c r="J63" s="14">
        <f>SUMIFS(Table2[Layer Total Cost (GHS)],Table2[SKU],H63)</f>
        <v>5900530.2700000005</v>
      </c>
      <c r="K63" s="16">
        <f t="shared" si="5"/>
        <v>2114.1276495879615</v>
      </c>
      <c r="L63" s="15">
        <f t="shared" si="6"/>
        <v>1675</v>
      </c>
      <c r="M63" s="14">
        <f>MIN(D255,MAX(L63-(0),0))*E255+MIN(D256,MAX(L63-(D255),0))*E256+MIN(D257,MAX(L63-(D255+D256),0))*E257+MIN(D258,MAX(L63-(D255+D256+D257),0))*E258+MIN(D259,MAX(L63-(D255+D256+D257+D258),0))*E259</f>
        <v>3518782.1399999997</v>
      </c>
      <c r="N63" s="14">
        <f t="shared" si="7"/>
        <v>3541163.8130598357</v>
      </c>
      <c r="O63" s="14">
        <f t="shared" si="8"/>
        <v>22381.67305983603</v>
      </c>
    </row>
    <row r="64" spans="1:15" ht="15" customHeight="1" x14ac:dyDescent="0.15">
      <c r="A64" s="10" t="s">
        <v>10571</v>
      </c>
      <c r="B64" s="11">
        <v>2</v>
      </c>
      <c r="C64" s="12">
        <v>46170</v>
      </c>
      <c r="D64" s="11">
        <v>756</v>
      </c>
      <c r="E64" s="13">
        <v>1885.35</v>
      </c>
      <c r="F64" s="28">
        <f t="shared" si="0"/>
        <v>1425324.5999999999</v>
      </c>
      <c r="H64" s="11" t="s">
        <v>10616</v>
      </c>
      <c r="I64" s="14">
        <f>SUMIFS(Table2[Layer Qty],Table2[SKU],H64)</f>
        <v>3117</v>
      </c>
      <c r="J64" s="14">
        <f>SUMIFS(Table2[Layer Total Cost (GHS)],Table2[SKU],H64)</f>
        <v>4640896.55</v>
      </c>
      <c r="K64" s="16">
        <f t="shared" si="5"/>
        <v>1488.8984760988128</v>
      </c>
      <c r="L64" s="15">
        <f t="shared" si="6"/>
        <v>1870</v>
      </c>
      <c r="M64" s="14">
        <f>MIN(D260,MAX(L64-(0),0))*E260+MIN(D261,MAX(L64-(D260),0))*E261+MIN(D262,MAX(L64-(D260+D261),0))*E262+MIN(D263,MAX(L64-(D260+D261+D262),0))*E263+MIN(D264,MAX(L64-(D260+D261+D262+D263),0))*E264</f>
        <v>2774712.64</v>
      </c>
      <c r="N64" s="14">
        <f t="shared" si="7"/>
        <v>2784240.1503047799</v>
      </c>
      <c r="O64" s="14">
        <f t="shared" si="8"/>
        <v>9527.5103047797456</v>
      </c>
    </row>
    <row r="65" spans="1:15" ht="15" customHeight="1" x14ac:dyDescent="0.15">
      <c r="A65" s="10" t="s">
        <v>10571</v>
      </c>
      <c r="B65" s="11">
        <v>3</v>
      </c>
      <c r="C65" s="12">
        <v>46244</v>
      </c>
      <c r="D65" s="11">
        <v>321</v>
      </c>
      <c r="E65" s="13">
        <v>1818.74</v>
      </c>
      <c r="F65" s="28">
        <f t="shared" si="0"/>
        <v>583815.54</v>
      </c>
      <c r="H65" s="11" t="s">
        <v>10617</v>
      </c>
      <c r="I65" s="14">
        <f>SUMIFS(Table2[Layer Qty],Table2[SKU],H65)</f>
        <v>2102</v>
      </c>
      <c r="J65" s="14">
        <f>SUMIFS(Table2[Layer Total Cost (GHS)],Table2[SKU],H65)</f>
        <v>680189.13</v>
      </c>
      <c r="K65" s="16">
        <f t="shared" si="5"/>
        <v>323.59140342530924</v>
      </c>
      <c r="L65" s="15">
        <f t="shared" si="6"/>
        <v>1261</v>
      </c>
      <c r="M65" s="14">
        <f>MIN(D265,MAX(L65-(0),0))*E265+MIN(D266,MAX(L65-(D265),0))*E266+MIN(D267,MAX(L65-(D265+D266),0))*E267+MIN(D268,MAX(L65-(D265+D266+D267),0))*E268</f>
        <v>404677.52999999997</v>
      </c>
      <c r="N65" s="14">
        <f t="shared" si="7"/>
        <v>408048.75971931493</v>
      </c>
      <c r="O65" s="14">
        <f t="shared" si="8"/>
        <v>3371.229719314957</v>
      </c>
    </row>
    <row r="66" spans="1:15" ht="15" customHeight="1" x14ac:dyDescent="0.15">
      <c r="A66" s="10" t="s">
        <v>10571</v>
      </c>
      <c r="B66" s="11">
        <v>4</v>
      </c>
      <c r="C66" s="12">
        <v>46174</v>
      </c>
      <c r="D66" s="11">
        <v>73</v>
      </c>
      <c r="E66" s="13">
        <v>2171.7800000000002</v>
      </c>
      <c r="F66" s="28">
        <f t="shared" si="0"/>
        <v>158539.94</v>
      </c>
      <c r="H66" s="11" t="s">
        <v>10618</v>
      </c>
      <c r="I66" s="14">
        <f>SUMIFS(Table2[Layer Qty],Table2[SKU],H66)</f>
        <v>1896</v>
      </c>
      <c r="J66" s="14">
        <f>SUMIFS(Table2[Layer Total Cost (GHS)],Table2[SKU],H66)</f>
        <v>541727.23</v>
      </c>
      <c r="K66" s="16">
        <f t="shared" si="5"/>
        <v>285.72111286919829</v>
      </c>
      <c r="L66" s="15">
        <f t="shared" si="6"/>
        <v>1138</v>
      </c>
      <c r="M66" s="14">
        <f>MIN(D269,MAX(L66-(0),0))*E269+MIN(D270,MAX(L66-(D269),0))*E270+MIN(D271,MAX(L66-(D269+D270),0))*E271</f>
        <v>307088.38</v>
      </c>
      <c r="N66" s="14">
        <f t="shared" si="7"/>
        <v>325150.62644514767</v>
      </c>
      <c r="O66" s="14">
        <f t="shared" si="8"/>
        <v>18062.24644514767</v>
      </c>
    </row>
    <row r="67" spans="1:15" ht="15" customHeight="1" x14ac:dyDescent="0.15">
      <c r="A67" s="10" t="s">
        <v>10572</v>
      </c>
      <c r="B67" s="11">
        <v>1</v>
      </c>
      <c r="C67" s="12">
        <v>45944</v>
      </c>
      <c r="D67" s="11">
        <v>259</v>
      </c>
      <c r="E67" s="13">
        <v>2088.9</v>
      </c>
      <c r="F67" s="28">
        <f t="shared" si="0"/>
        <v>541025.1</v>
      </c>
      <c r="H67" s="11" t="s">
        <v>10619</v>
      </c>
      <c r="I67" s="14">
        <f>SUMIFS(Table2[Layer Qty],Table2[SKU],H67)</f>
        <v>3344</v>
      </c>
      <c r="J67" s="14">
        <f>SUMIFS(Table2[Layer Total Cost (GHS)],Table2[SKU],H67)</f>
        <v>5495371.7699999996</v>
      </c>
      <c r="K67" s="16">
        <f t="shared" si="5"/>
        <v>1643.3528020334927</v>
      </c>
      <c r="L67" s="15">
        <f t="shared" si="6"/>
        <v>2006</v>
      </c>
      <c r="M67" s="14">
        <f>MIN(D272,MAX(L67-(0),0))*E272+MIN(D273,MAX(L67-(D272),0))*E273+MIN(D274,MAX(L67-(D272+D273),0))*E274+MIN(D275,MAX(L67-(D272+D273+D274),0))*E275+MIN(D276,MAX(L67-(D272+D273+D274+D275),0))*E276</f>
        <v>3264620.92</v>
      </c>
      <c r="N67" s="14">
        <f t="shared" si="7"/>
        <v>3296565.7208791864</v>
      </c>
      <c r="O67" s="14">
        <f t="shared" si="8"/>
        <v>31944.800879186485</v>
      </c>
    </row>
    <row r="68" spans="1:15" ht="15" customHeight="1" x14ac:dyDescent="0.15">
      <c r="A68" s="10" t="s">
        <v>10572</v>
      </c>
      <c r="B68" s="11">
        <v>2</v>
      </c>
      <c r="C68" s="12">
        <v>46000</v>
      </c>
      <c r="D68" s="11">
        <v>933</v>
      </c>
      <c r="E68" s="13">
        <v>2265.2199999999998</v>
      </c>
      <c r="F68" s="28">
        <f t="shared" si="0"/>
        <v>2113450.2599999998</v>
      </c>
      <c r="H68" s="11" t="s">
        <v>10620</v>
      </c>
      <c r="I68" s="14">
        <f>SUMIFS(Table2[Layer Qty],Table2[SKU],H68)</f>
        <v>3454</v>
      </c>
      <c r="J68" s="14">
        <f>SUMIFS(Table2[Layer Total Cost (GHS)],Table2[SKU],H68)</f>
        <v>4918439.3999999994</v>
      </c>
      <c r="K68" s="16">
        <f t="shared" si="5"/>
        <v>1423.9836132020844</v>
      </c>
      <c r="L68" s="15">
        <f t="shared" si="6"/>
        <v>2072</v>
      </c>
      <c r="M68" s="14">
        <f>MIN(D277,MAX(L68-(0),0))*E277+MIN(D278,MAX(L68-(D277),0))*E278+MIN(D279,MAX(L68-(D277+D278),0))*E279+MIN(D280,MAX(L68-(D277+D278+D279),0))*E280+MIN(D281,MAX(L68-(D277+D278+D279+D280),0))*E281</f>
        <v>2890237.0799999996</v>
      </c>
      <c r="N68" s="14">
        <f t="shared" si="7"/>
        <v>2950494.0465547186</v>
      </c>
      <c r="O68" s="14">
        <f t="shared" si="8"/>
        <v>60256.966554719023</v>
      </c>
    </row>
    <row r="69" spans="1:15" ht="15" customHeight="1" x14ac:dyDescent="0.15">
      <c r="A69" s="10" t="s">
        <v>10572</v>
      </c>
      <c r="B69" s="11">
        <v>3</v>
      </c>
      <c r="C69" s="12">
        <v>46201</v>
      </c>
      <c r="D69" s="11">
        <v>771</v>
      </c>
      <c r="E69" s="13">
        <v>2175.61</v>
      </c>
      <c r="F69" s="28">
        <f t="shared" ref="F69:F132" si="9">D69*E69</f>
        <v>1677395.31</v>
      </c>
      <c r="H69" s="11" t="s">
        <v>10621</v>
      </c>
      <c r="I69" s="14">
        <f>SUMIFS(Table2[Layer Qty],Table2[SKU],H69)</f>
        <v>2093</v>
      </c>
      <c r="J69" s="14">
        <f>SUMIFS(Table2[Layer Total Cost (GHS)],Table2[SKU],H69)</f>
        <v>1025391.59</v>
      </c>
      <c r="K69" s="16">
        <f t="shared" ref="K69:K100" si="10">J69/I69</f>
        <v>489.91475871954134</v>
      </c>
      <c r="L69" s="15">
        <f t="shared" ref="L69:L100" si="11">ROUND(I69*0.6,0)</f>
        <v>1256</v>
      </c>
      <c r="M69" s="14">
        <f>MIN(D282,MAX(L69-(0),0))*E282+MIN(D283,MAX(L69-(D282),0))*E283+MIN(D284,MAX(L69-(D282+D283),0))*E284+MIN(D285,MAX(L69-(D282+D283+D284),0))*E285</f>
        <v>590449.5</v>
      </c>
      <c r="N69" s="14">
        <f t="shared" ref="N69:N100" si="12">L69*K69</f>
        <v>615332.9369517439</v>
      </c>
      <c r="O69" s="14">
        <f t="shared" ref="O69:O100" si="13">N69-M69</f>
        <v>24883.436951743905</v>
      </c>
    </row>
    <row r="70" spans="1:15" ht="15" customHeight="1" x14ac:dyDescent="0.15">
      <c r="A70" s="10" t="s">
        <v>10572</v>
      </c>
      <c r="B70" s="11">
        <v>4</v>
      </c>
      <c r="C70" s="12">
        <v>46260</v>
      </c>
      <c r="D70" s="11">
        <v>134</v>
      </c>
      <c r="E70" s="13">
        <v>2255.67</v>
      </c>
      <c r="F70" s="28">
        <f t="shared" si="9"/>
        <v>302259.78000000003</v>
      </c>
      <c r="H70" s="11" t="s">
        <v>10622</v>
      </c>
      <c r="I70" s="14">
        <f>SUMIFS(Table2[Layer Qty],Table2[SKU],H70)</f>
        <v>2674</v>
      </c>
      <c r="J70" s="14">
        <f>SUMIFS(Table2[Layer Total Cost (GHS)],Table2[SKU],H70)</f>
        <v>4979352.9399999995</v>
      </c>
      <c r="K70" s="16">
        <f t="shared" si="10"/>
        <v>1862.1364771877336</v>
      </c>
      <c r="L70" s="15">
        <f t="shared" si="11"/>
        <v>1604</v>
      </c>
      <c r="M70" s="14">
        <f>MIN(D286,MAX(L70-(0),0))*E286+MIN(D287,MAX(L70-(D286),0))*E287+MIN(D288,MAX(L70-(D286+D287),0))*E288+MIN(D289,MAX(L70-(D286+D287+D288),0))*E289+MIN(D290,MAX(L70-(D286+D287+D288+D289),0))*E290</f>
        <v>2719964.78</v>
      </c>
      <c r="N70" s="14">
        <f t="shared" si="12"/>
        <v>2986866.9094091249</v>
      </c>
      <c r="O70" s="14">
        <f t="shared" si="13"/>
        <v>266902.12940912507</v>
      </c>
    </row>
    <row r="71" spans="1:15" ht="15" customHeight="1" x14ac:dyDescent="0.15">
      <c r="A71" s="10" t="s">
        <v>10572</v>
      </c>
      <c r="B71" s="11">
        <v>5</v>
      </c>
      <c r="C71" s="12">
        <v>46114</v>
      </c>
      <c r="D71" s="11">
        <v>494</v>
      </c>
      <c r="E71" s="13">
        <v>1772.6</v>
      </c>
      <c r="F71" s="28">
        <f t="shared" si="9"/>
        <v>875664.39999999991</v>
      </c>
      <c r="H71" s="11" t="s">
        <v>10623</v>
      </c>
      <c r="I71" s="14">
        <f>SUMIFS(Table2[Layer Qty],Table2[SKU],H71)</f>
        <v>1756</v>
      </c>
      <c r="J71" s="14">
        <f>SUMIFS(Table2[Layer Total Cost (GHS)],Table2[SKU],H71)</f>
        <v>1489315.88</v>
      </c>
      <c r="K71" s="16">
        <f t="shared" si="10"/>
        <v>848.12977220956714</v>
      </c>
      <c r="L71" s="15">
        <f t="shared" si="11"/>
        <v>1054</v>
      </c>
      <c r="M71" s="14">
        <f>MIN(D291,MAX(L71-(0),0))*E291+MIN(D292,MAX(L71-(D291),0))*E292+MIN(D293,MAX(L71-(D291+D292),0))*E293+MIN(D294,MAX(L71-(D291+D292+D293),0))*E294</f>
        <v>884938.41999999993</v>
      </c>
      <c r="N71" s="14">
        <f t="shared" si="12"/>
        <v>893928.77990888373</v>
      </c>
      <c r="O71" s="14">
        <f t="shared" si="13"/>
        <v>8990.3599088838091</v>
      </c>
    </row>
    <row r="72" spans="1:15" ht="15" customHeight="1" x14ac:dyDescent="0.15">
      <c r="A72" s="10" t="s">
        <v>10573</v>
      </c>
      <c r="B72" s="11">
        <v>1</v>
      </c>
      <c r="C72" s="12">
        <v>46123</v>
      </c>
      <c r="D72" s="11">
        <v>874</v>
      </c>
      <c r="E72" s="13">
        <v>1544.4</v>
      </c>
      <c r="F72" s="28">
        <f t="shared" si="9"/>
        <v>1349805.6</v>
      </c>
      <c r="H72" s="11" t="s">
        <v>10624</v>
      </c>
      <c r="I72" s="14">
        <f>SUMIFS(Table2[Layer Qty],Table2[SKU],H72)</f>
        <v>2821</v>
      </c>
      <c r="J72" s="14">
        <f>SUMIFS(Table2[Layer Total Cost (GHS)],Table2[SKU],H72)</f>
        <v>428756.95999999996</v>
      </c>
      <c r="K72" s="16">
        <f t="shared" si="10"/>
        <v>151.98757887274016</v>
      </c>
      <c r="L72" s="15">
        <f t="shared" si="11"/>
        <v>1693</v>
      </c>
      <c r="M72" s="14">
        <f>MIN(D295,MAX(L72-(0),0))*E295+MIN(D296,MAX(L72-(D295),0))*E296+MIN(D297,MAX(L72-(D295+D296),0))*E297+MIN(D298,MAX(L72-(D295+D296+D297),0))*E298+MIN(D299,MAX(L72-(D295+D296+D297+D298),0))*E299</f>
        <v>258588.33000000002</v>
      </c>
      <c r="N72" s="14">
        <f t="shared" si="12"/>
        <v>257314.9710315491</v>
      </c>
      <c r="O72" s="14">
        <f t="shared" si="13"/>
        <v>-1273.3589684509207</v>
      </c>
    </row>
    <row r="73" spans="1:15" ht="15" customHeight="1" x14ac:dyDescent="0.15">
      <c r="A73" s="10" t="s">
        <v>10573</v>
      </c>
      <c r="B73" s="11">
        <v>2</v>
      </c>
      <c r="C73" s="12">
        <v>46006</v>
      </c>
      <c r="D73" s="11">
        <v>107</v>
      </c>
      <c r="E73" s="13">
        <v>1642.64</v>
      </c>
      <c r="F73" s="28">
        <f t="shared" si="9"/>
        <v>175762.48</v>
      </c>
      <c r="H73" s="11" t="s">
        <v>10625</v>
      </c>
      <c r="I73" s="14">
        <f>SUMIFS(Table2[Layer Qty],Table2[SKU],H73)</f>
        <v>1826</v>
      </c>
      <c r="J73" s="14">
        <f>SUMIFS(Table2[Layer Total Cost (GHS)],Table2[SKU],H73)</f>
        <v>1093828.7999999998</v>
      </c>
      <c r="K73" s="16">
        <f t="shared" si="10"/>
        <v>599.03001095290244</v>
      </c>
      <c r="L73" s="15">
        <f t="shared" si="11"/>
        <v>1096</v>
      </c>
      <c r="M73" s="14">
        <f>MIN(D300,MAX(L73-(0),0))*E300+MIN(D301,MAX(L73-(D300),0))*E301+MIN(D302,MAX(L73-(D300+D301),0))*E302+MIN(D303,MAX(L73-(D300+D301+D302),0))*E303</f>
        <v>613158.41999999993</v>
      </c>
      <c r="N73" s="14">
        <f t="shared" si="12"/>
        <v>656536.89200438105</v>
      </c>
      <c r="O73" s="14">
        <f t="shared" si="13"/>
        <v>43378.472004381125</v>
      </c>
    </row>
    <row r="74" spans="1:15" ht="15" customHeight="1" x14ac:dyDescent="0.15">
      <c r="A74" s="10" t="s">
        <v>10573</v>
      </c>
      <c r="B74" s="11">
        <v>3</v>
      </c>
      <c r="C74" s="12">
        <v>46161</v>
      </c>
      <c r="D74" s="11">
        <v>311</v>
      </c>
      <c r="E74" s="13">
        <v>2251.11</v>
      </c>
      <c r="F74" s="28">
        <f t="shared" si="9"/>
        <v>700095.21000000008</v>
      </c>
      <c r="H74" s="11" t="s">
        <v>10626</v>
      </c>
      <c r="I74" s="14">
        <f>SUMIFS(Table2[Layer Qty],Table2[SKU],H74)</f>
        <v>1210</v>
      </c>
      <c r="J74" s="14">
        <f>SUMIFS(Table2[Layer Total Cost (GHS)],Table2[SKU],H74)</f>
        <v>1821682.0599999998</v>
      </c>
      <c r="K74" s="16">
        <f t="shared" si="10"/>
        <v>1505.5223636363635</v>
      </c>
      <c r="L74" s="15">
        <f t="shared" si="11"/>
        <v>726</v>
      </c>
      <c r="M74" s="14">
        <f>MIN(D304,MAX(L74-(0),0))*E304+MIN(D305,MAX(L74-(D304),0))*E305+MIN(D306,MAX(L74-(D304+D305),0))*E306</f>
        <v>1112849.54</v>
      </c>
      <c r="N74" s="14">
        <f t="shared" si="12"/>
        <v>1093009.2359999998</v>
      </c>
      <c r="O74" s="14">
        <f t="shared" si="13"/>
        <v>-19840.304000000237</v>
      </c>
    </row>
    <row r="75" spans="1:15" ht="15" customHeight="1" x14ac:dyDescent="0.15">
      <c r="A75" s="10" t="s">
        <v>10573</v>
      </c>
      <c r="B75" s="11">
        <v>4</v>
      </c>
      <c r="C75" s="12">
        <v>46123</v>
      </c>
      <c r="D75" s="11">
        <v>322</v>
      </c>
      <c r="E75" s="13">
        <v>1970.07</v>
      </c>
      <c r="F75" s="28">
        <f t="shared" si="9"/>
        <v>634362.54</v>
      </c>
      <c r="H75" s="11" t="s">
        <v>10627</v>
      </c>
      <c r="I75" s="14">
        <f>SUMIFS(Table2[Layer Qty],Table2[SKU],H75)</f>
        <v>1776</v>
      </c>
      <c r="J75" s="14">
        <f>SUMIFS(Table2[Layer Total Cost (GHS)],Table2[SKU],H75)</f>
        <v>494936.63</v>
      </c>
      <c r="K75" s="16">
        <f t="shared" si="10"/>
        <v>278.68053490990991</v>
      </c>
      <c r="L75" s="15">
        <f t="shared" si="11"/>
        <v>1066</v>
      </c>
      <c r="M75" s="14">
        <f>MIN(D307,MAX(L75-(0),0))*E307+MIN(D308,MAX(L75-(D307),0))*E308+MIN(D309,MAX(L75-(D307+D308),0))*E309</f>
        <v>289090.13</v>
      </c>
      <c r="N75" s="14">
        <f t="shared" si="12"/>
        <v>297073.45021396398</v>
      </c>
      <c r="O75" s="14">
        <f t="shared" si="13"/>
        <v>7983.3202139639761</v>
      </c>
    </row>
    <row r="76" spans="1:15" ht="15" customHeight="1" x14ac:dyDescent="0.15">
      <c r="A76" s="10" t="s">
        <v>10573</v>
      </c>
      <c r="B76" s="11">
        <v>5</v>
      </c>
      <c r="C76" s="12">
        <v>46196</v>
      </c>
      <c r="D76" s="11">
        <v>939</v>
      </c>
      <c r="E76" s="13">
        <v>1920.75</v>
      </c>
      <c r="F76" s="28">
        <f t="shared" si="9"/>
        <v>1803584.25</v>
      </c>
      <c r="H76" s="11" t="s">
        <v>10628</v>
      </c>
      <c r="I76" s="14">
        <f>SUMIFS(Table2[Layer Qty],Table2[SKU],H76)</f>
        <v>2578</v>
      </c>
      <c r="J76" s="14">
        <f>SUMIFS(Table2[Layer Total Cost (GHS)],Table2[SKU],H76)</f>
        <v>2701162.1199999996</v>
      </c>
      <c r="K76" s="16">
        <f t="shared" si="10"/>
        <v>1047.774290147401</v>
      </c>
      <c r="L76" s="15">
        <f t="shared" si="11"/>
        <v>1547</v>
      </c>
      <c r="M76" s="14">
        <f>MIN(D310,MAX(L76-(0),0))*E310+MIN(D311,MAX(L76-(D310),0))*E311+MIN(D312,MAX(L76-(D310+D311),0))*E312+MIN(D313,MAX(L76-(D310+D311+D312),0))*E313+MIN(D314,MAX(L76-(D310+D311+D312+D313),0))*E314</f>
        <v>1492226.75</v>
      </c>
      <c r="N76" s="14">
        <f t="shared" si="12"/>
        <v>1620906.8268580292</v>
      </c>
      <c r="O76" s="14">
        <f t="shared" si="13"/>
        <v>128680.07685802924</v>
      </c>
    </row>
    <row r="77" spans="1:15" ht="15" customHeight="1" x14ac:dyDescent="0.15">
      <c r="A77" s="10" t="s">
        <v>10574</v>
      </c>
      <c r="B77" s="11">
        <v>1</v>
      </c>
      <c r="C77" s="12">
        <v>46130</v>
      </c>
      <c r="D77" s="11">
        <v>537</v>
      </c>
      <c r="E77" s="13">
        <v>1139.42</v>
      </c>
      <c r="F77" s="28">
        <f t="shared" si="9"/>
        <v>611868.54</v>
      </c>
      <c r="H77" s="11" t="s">
        <v>10629</v>
      </c>
      <c r="I77" s="14">
        <f>SUMIFS(Table2[Layer Qty],Table2[SKU],H77)</f>
        <v>1585</v>
      </c>
      <c r="J77" s="14">
        <f>SUMIFS(Table2[Layer Total Cost (GHS)],Table2[SKU],H77)</f>
        <v>1778752.8000000003</v>
      </c>
      <c r="K77" s="16">
        <f t="shared" si="10"/>
        <v>1122.2415141955837</v>
      </c>
      <c r="L77" s="15">
        <f t="shared" si="11"/>
        <v>951</v>
      </c>
      <c r="M77" s="14">
        <f>MIN(D315,MAX(L77-(0),0))*E315+MIN(D316,MAX(L77-(D315),0))*E316+MIN(D317,MAX(L77-(D315+D316),0))*E317</f>
        <v>1047581.24</v>
      </c>
      <c r="N77" s="14">
        <f t="shared" si="12"/>
        <v>1067251.6800000002</v>
      </c>
      <c r="O77" s="14">
        <f t="shared" si="13"/>
        <v>19670.440000000177</v>
      </c>
    </row>
    <row r="78" spans="1:15" ht="15" customHeight="1" x14ac:dyDescent="0.15">
      <c r="A78" s="10" t="s">
        <v>10574</v>
      </c>
      <c r="B78" s="11">
        <v>2</v>
      </c>
      <c r="C78" s="12">
        <v>46054</v>
      </c>
      <c r="D78" s="11">
        <v>174</v>
      </c>
      <c r="E78" s="13">
        <v>1178.01</v>
      </c>
      <c r="F78" s="28">
        <f t="shared" si="9"/>
        <v>204973.74</v>
      </c>
      <c r="H78" s="11" t="s">
        <v>10630</v>
      </c>
      <c r="I78" s="14">
        <f>SUMIFS(Table2[Layer Qty],Table2[SKU],H78)</f>
        <v>1275</v>
      </c>
      <c r="J78" s="14">
        <f>SUMIFS(Table2[Layer Total Cost (GHS)],Table2[SKU],H78)</f>
        <v>2872673.91</v>
      </c>
      <c r="K78" s="16">
        <f t="shared" si="10"/>
        <v>2253.0775764705882</v>
      </c>
      <c r="L78" s="15">
        <f t="shared" si="11"/>
        <v>765</v>
      </c>
      <c r="M78" s="14">
        <f>MIN(D318,MAX(L78-(0),0))*E318+MIN(D319,MAX(L78-(D318),0))*E319+MIN(D320,MAX(L78-(D318+D319),0))*E320</f>
        <v>1619527.41</v>
      </c>
      <c r="N78" s="14">
        <f t="shared" si="12"/>
        <v>1723604.3459999999</v>
      </c>
      <c r="O78" s="14">
        <f t="shared" si="13"/>
        <v>104076.93599999999</v>
      </c>
    </row>
    <row r="79" spans="1:15" ht="15" customHeight="1" x14ac:dyDescent="0.15">
      <c r="A79" s="10" t="s">
        <v>10574</v>
      </c>
      <c r="B79" s="11">
        <v>3</v>
      </c>
      <c r="C79" s="12">
        <v>46195</v>
      </c>
      <c r="D79" s="11">
        <v>947</v>
      </c>
      <c r="E79" s="13">
        <v>1117.71</v>
      </c>
      <c r="F79" s="28">
        <f t="shared" si="9"/>
        <v>1058471.3700000001</v>
      </c>
      <c r="H79" s="11" t="s">
        <v>10631</v>
      </c>
      <c r="I79" s="14">
        <f>SUMIFS(Table2[Layer Qty],Table2[SKU],H79)</f>
        <v>2587</v>
      </c>
      <c r="J79" s="14">
        <f>SUMIFS(Table2[Layer Total Cost (GHS)],Table2[SKU],H79)</f>
        <v>2087753.94</v>
      </c>
      <c r="K79" s="16">
        <f t="shared" si="10"/>
        <v>807.01737147274832</v>
      </c>
      <c r="L79" s="15">
        <f t="shared" si="11"/>
        <v>1552</v>
      </c>
      <c r="M79" s="14">
        <f>MIN(D321,MAX(L79-(0),0))*E321+MIN(D322,MAX(L79-(D321),0))*E322+MIN(D323,MAX(L79-(D321+D322),0))*E323+MIN(D324,MAX(L79-(D321+D322+D323),0))*E324</f>
        <v>1220312.8400000001</v>
      </c>
      <c r="N79" s="14">
        <f t="shared" si="12"/>
        <v>1252490.9605257055</v>
      </c>
      <c r="O79" s="14">
        <f t="shared" si="13"/>
        <v>32178.120525705395</v>
      </c>
    </row>
    <row r="80" spans="1:15" ht="15" customHeight="1" x14ac:dyDescent="0.15">
      <c r="A80" s="10" t="s">
        <v>10574</v>
      </c>
      <c r="B80" s="11">
        <v>4</v>
      </c>
      <c r="C80" s="12">
        <v>46144</v>
      </c>
      <c r="D80" s="11">
        <v>464</v>
      </c>
      <c r="E80" s="13">
        <v>1244.6500000000001</v>
      </c>
      <c r="F80" s="28">
        <f t="shared" si="9"/>
        <v>577517.60000000009</v>
      </c>
      <c r="H80" s="11" t="s">
        <v>10632</v>
      </c>
      <c r="I80" s="14">
        <f>SUMIFS(Table2[Layer Qty],Table2[SKU],H80)</f>
        <v>1719</v>
      </c>
      <c r="J80" s="14">
        <f>SUMIFS(Table2[Layer Total Cost (GHS)],Table2[SKU],H80)</f>
        <v>630092.34000000008</v>
      </c>
      <c r="K80" s="16">
        <f t="shared" si="10"/>
        <v>366.54586387434557</v>
      </c>
      <c r="L80" s="15">
        <f t="shared" si="11"/>
        <v>1031</v>
      </c>
      <c r="M80" s="14">
        <f>MIN(D325,MAX(L80-(0),0))*E325+MIN(D326,MAX(L80-(D325),0))*E326+MIN(D327,MAX(L80-(D325+D326),0))*E327+MIN(D328,MAX(L80-(D325+D326+D327),0))*E328</f>
        <v>376694.53</v>
      </c>
      <c r="N80" s="14">
        <f t="shared" si="12"/>
        <v>377908.7856544503</v>
      </c>
      <c r="O80" s="14">
        <f t="shared" si="13"/>
        <v>1214.2556544502731</v>
      </c>
    </row>
    <row r="81" spans="1:15" ht="15" customHeight="1" x14ac:dyDescent="0.15">
      <c r="A81" s="10" t="s">
        <v>10574</v>
      </c>
      <c r="B81" s="11">
        <v>5</v>
      </c>
      <c r="C81" s="12">
        <v>46302</v>
      </c>
      <c r="D81" s="11">
        <v>257</v>
      </c>
      <c r="E81" s="13">
        <v>1394.39</v>
      </c>
      <c r="F81" s="28">
        <f t="shared" si="9"/>
        <v>358358.23000000004</v>
      </c>
      <c r="H81" s="11" t="s">
        <v>10633</v>
      </c>
      <c r="I81" s="14">
        <f>SUMIFS(Table2[Layer Qty],Table2[SKU],H81)</f>
        <v>1001</v>
      </c>
      <c r="J81" s="14">
        <f>SUMIFS(Table2[Layer Total Cost (GHS)],Table2[SKU],H81)</f>
        <v>813613.06</v>
      </c>
      <c r="K81" s="16">
        <f t="shared" si="10"/>
        <v>812.80025974025978</v>
      </c>
      <c r="L81" s="15">
        <f t="shared" si="11"/>
        <v>601</v>
      </c>
      <c r="M81" s="14">
        <f>MIN(D329,MAX(L81-(0),0))*E329+MIN(D330,MAX(L81-(D329),0))*E330+MIN(D331,MAX(L81-(D329+D330),0))*E331</f>
        <v>478326.56</v>
      </c>
      <c r="N81" s="14">
        <f t="shared" si="12"/>
        <v>488492.95610389614</v>
      </c>
      <c r="O81" s="14">
        <f t="shared" si="13"/>
        <v>10166.396103896142</v>
      </c>
    </row>
    <row r="82" spans="1:15" ht="15" customHeight="1" x14ac:dyDescent="0.15">
      <c r="A82" s="10" t="s">
        <v>10575</v>
      </c>
      <c r="B82" s="11">
        <v>1</v>
      </c>
      <c r="C82" s="12">
        <v>46133</v>
      </c>
      <c r="D82" s="11">
        <v>486</v>
      </c>
      <c r="E82" s="13">
        <v>1581.24</v>
      </c>
      <c r="F82" s="28">
        <f t="shared" si="9"/>
        <v>768482.64</v>
      </c>
      <c r="H82" s="11" t="s">
        <v>10634</v>
      </c>
      <c r="I82" s="14">
        <f>SUMIFS(Table2[Layer Qty],Table2[SKU],H82)</f>
        <v>1190</v>
      </c>
      <c r="J82" s="14">
        <f>SUMIFS(Table2[Layer Total Cost (GHS)],Table2[SKU],H82)</f>
        <v>1225172.6499999999</v>
      </c>
      <c r="K82" s="16">
        <f t="shared" si="10"/>
        <v>1029.5568487394958</v>
      </c>
      <c r="L82" s="15">
        <f t="shared" si="11"/>
        <v>714</v>
      </c>
      <c r="M82" s="14">
        <f>MIN(D332,MAX(L82-(0),0))*E332+MIN(D333,MAX(L82-(D332),0))*E333+MIN(D334,MAX(L82-(D332+D333),0))*E334</f>
        <v>767784.24999999988</v>
      </c>
      <c r="N82" s="14">
        <f t="shared" si="12"/>
        <v>735103.59</v>
      </c>
      <c r="O82" s="14">
        <f t="shared" si="13"/>
        <v>-32680.659999999916</v>
      </c>
    </row>
    <row r="83" spans="1:15" ht="15" customHeight="1" x14ac:dyDescent="0.15">
      <c r="A83" s="10" t="s">
        <v>10575</v>
      </c>
      <c r="B83" s="11">
        <v>2</v>
      </c>
      <c r="C83" s="12">
        <v>46203</v>
      </c>
      <c r="D83" s="11">
        <v>352</v>
      </c>
      <c r="E83" s="13">
        <v>1524.35</v>
      </c>
      <c r="F83" s="28">
        <f t="shared" si="9"/>
        <v>536571.19999999995</v>
      </c>
      <c r="H83" s="11" t="s">
        <v>10635</v>
      </c>
      <c r="I83" s="14">
        <f>SUMIFS(Table2[Layer Qty],Table2[SKU],H83)</f>
        <v>2507</v>
      </c>
      <c r="J83" s="14">
        <f>SUMIFS(Table2[Layer Total Cost (GHS)],Table2[SKU],H83)</f>
        <v>1890268.57</v>
      </c>
      <c r="K83" s="16">
        <f t="shared" si="10"/>
        <v>753.99623853211017</v>
      </c>
      <c r="L83" s="15">
        <f t="shared" si="11"/>
        <v>1504</v>
      </c>
      <c r="M83" s="14">
        <f>MIN(D335,MAX(L83-(0),0))*E335+MIN(D336,MAX(L83-(D335),0))*E336+MIN(D337,MAX(L83-(D335+D336),0))*E337+MIN(D338,MAX(L83-(D335+D336+D337),0))*E338+MIN(D339,MAX(L83-(D335+D336+D337+D338),0))*E339</f>
        <v>1141449.94</v>
      </c>
      <c r="N83" s="14">
        <f t="shared" si="12"/>
        <v>1134010.3427522937</v>
      </c>
      <c r="O83" s="14">
        <f t="shared" si="13"/>
        <v>-7439.5972477062605</v>
      </c>
    </row>
    <row r="84" spans="1:15" ht="15" customHeight="1" x14ac:dyDescent="0.15">
      <c r="A84" s="10" t="s">
        <v>10575</v>
      </c>
      <c r="B84" s="11">
        <v>3</v>
      </c>
      <c r="C84" s="12">
        <v>46143</v>
      </c>
      <c r="D84" s="11">
        <v>867</v>
      </c>
      <c r="E84" s="13">
        <v>1948.28</v>
      </c>
      <c r="F84" s="28">
        <f t="shared" si="9"/>
        <v>1689158.76</v>
      </c>
      <c r="H84" s="11" t="s">
        <v>10636</v>
      </c>
      <c r="I84" s="14">
        <f>SUMIFS(Table2[Layer Qty],Table2[SKU],H84)</f>
        <v>2089</v>
      </c>
      <c r="J84" s="14">
        <f>SUMIFS(Table2[Layer Total Cost (GHS)],Table2[SKU],H84)</f>
        <v>3498597.66</v>
      </c>
      <c r="K84" s="16">
        <f t="shared" si="10"/>
        <v>1674.7714983245573</v>
      </c>
      <c r="L84" s="15">
        <f t="shared" si="11"/>
        <v>1253</v>
      </c>
      <c r="M84" s="14">
        <f>MIN(D340,MAX(L84-(0),0))*E340+MIN(D341,MAX(L84-(D340),0))*E341+MIN(D342,MAX(L84-(D340+D341),0))*E342+MIN(D343,MAX(L84-(D340+D341+D342),0))*E343+MIN(D344,MAX(L84-(D340+D341+D342+D343),0))*E344</f>
        <v>1988826.98</v>
      </c>
      <c r="N84" s="14">
        <f t="shared" si="12"/>
        <v>2098488.6874006703</v>
      </c>
      <c r="O84" s="14">
        <f t="shared" si="13"/>
        <v>109661.70740067028</v>
      </c>
    </row>
    <row r="85" spans="1:15" ht="15" customHeight="1" x14ac:dyDescent="0.15">
      <c r="A85" s="10" t="s">
        <v>10575</v>
      </c>
      <c r="B85" s="11">
        <v>4</v>
      </c>
      <c r="C85" s="12">
        <v>46227</v>
      </c>
      <c r="D85" s="11">
        <v>731</v>
      </c>
      <c r="E85" s="13">
        <v>1586.01</v>
      </c>
      <c r="F85" s="28">
        <f t="shared" si="9"/>
        <v>1159373.31</v>
      </c>
      <c r="H85" s="11" t="s">
        <v>10637</v>
      </c>
      <c r="I85" s="14">
        <f>SUMIFS(Table2[Layer Qty],Table2[SKU],H85)</f>
        <v>2924</v>
      </c>
      <c r="J85" s="14">
        <f>SUMIFS(Table2[Layer Total Cost (GHS)],Table2[SKU],H85)</f>
        <v>6431951.8099999996</v>
      </c>
      <c r="K85" s="16">
        <f t="shared" si="10"/>
        <v>2199.7099213406291</v>
      </c>
      <c r="L85" s="15">
        <f t="shared" si="11"/>
        <v>1754</v>
      </c>
      <c r="M85" s="14">
        <f>MIN(D345,MAX(L85-(0),0))*E345+MIN(D346,MAX(L85-(D345),0))*E346+MIN(D347,MAX(L85-(D345+D346),0))*E347+MIN(D348,MAX(L85-(D345+D346+D347),0))*E348</f>
        <v>3912400.76</v>
      </c>
      <c r="N85" s="14">
        <f t="shared" si="12"/>
        <v>3858291.2020314634</v>
      </c>
      <c r="O85" s="14">
        <f t="shared" si="13"/>
        <v>-54109.557968536392</v>
      </c>
    </row>
    <row r="86" spans="1:15" ht="15" customHeight="1" x14ac:dyDescent="0.15">
      <c r="A86" s="10" t="s">
        <v>10575</v>
      </c>
      <c r="B86" s="11">
        <v>5</v>
      </c>
      <c r="C86" s="12">
        <v>46022</v>
      </c>
      <c r="D86" s="11">
        <v>222</v>
      </c>
      <c r="E86" s="13">
        <v>2065.2199999999998</v>
      </c>
      <c r="F86" s="28">
        <f t="shared" si="9"/>
        <v>458478.83999999997</v>
      </c>
      <c r="H86" s="11" t="s">
        <v>10638</v>
      </c>
      <c r="I86" s="14">
        <f>SUMIFS(Table2[Layer Qty],Table2[SKU],H86)</f>
        <v>2914</v>
      </c>
      <c r="J86" s="14">
        <f>SUMIFS(Table2[Layer Total Cost (GHS)],Table2[SKU],H86)</f>
        <v>4254707.91</v>
      </c>
      <c r="K86" s="16">
        <f t="shared" si="10"/>
        <v>1460.0919389155799</v>
      </c>
      <c r="L86" s="15">
        <f t="shared" si="11"/>
        <v>1748</v>
      </c>
      <c r="M86" s="14">
        <f>MIN(D349,MAX(L86-(0),0))*E349+MIN(D350,MAX(L86-(D349),0))*E350+MIN(D351,MAX(L86-(D349+D350),0))*E351+MIN(D352,MAX(L86-(D349+D350+D351),0))*E352</f>
        <v>2534619.0099999998</v>
      </c>
      <c r="N86" s="14">
        <f t="shared" si="12"/>
        <v>2552240.7092244336</v>
      </c>
      <c r="O86" s="14">
        <f t="shared" si="13"/>
        <v>17621.699224433862</v>
      </c>
    </row>
    <row r="87" spans="1:15" ht="15" customHeight="1" x14ac:dyDescent="0.15">
      <c r="A87" s="10" t="s">
        <v>10576</v>
      </c>
      <c r="B87" s="11">
        <v>1</v>
      </c>
      <c r="C87" s="12">
        <v>46121</v>
      </c>
      <c r="D87" s="11">
        <v>419</v>
      </c>
      <c r="E87" s="13">
        <v>137.94999999999999</v>
      </c>
      <c r="F87" s="28">
        <f t="shared" si="9"/>
        <v>57801.049999999996</v>
      </c>
      <c r="H87" s="11" t="s">
        <v>10639</v>
      </c>
      <c r="I87" s="14">
        <f>SUMIFS(Table2[Layer Qty],Table2[SKU],H87)</f>
        <v>2266</v>
      </c>
      <c r="J87" s="14">
        <f>SUMIFS(Table2[Layer Total Cost (GHS)],Table2[SKU],H87)</f>
        <v>691392.85999999987</v>
      </c>
      <c r="K87" s="16">
        <f t="shared" si="10"/>
        <v>305.11600176522501</v>
      </c>
      <c r="L87" s="15">
        <f t="shared" si="11"/>
        <v>1360</v>
      </c>
      <c r="M87" s="14">
        <f>MIN(D353,MAX(L87-(0),0))*E353+MIN(D354,MAX(L87-(D353),0))*E354+MIN(D355,MAX(L87-(D353+D354),0))*E355</f>
        <v>421322.95999999996</v>
      </c>
      <c r="N87" s="14">
        <f t="shared" si="12"/>
        <v>414957.76240070601</v>
      </c>
      <c r="O87" s="14">
        <f t="shared" si="13"/>
        <v>-6365.1975992939551</v>
      </c>
    </row>
    <row r="88" spans="1:15" ht="15" customHeight="1" x14ac:dyDescent="0.15">
      <c r="A88" s="10" t="s">
        <v>10576</v>
      </c>
      <c r="B88" s="11">
        <v>2</v>
      </c>
      <c r="C88" s="12">
        <v>45997</v>
      </c>
      <c r="D88" s="11">
        <v>435</v>
      </c>
      <c r="E88" s="13">
        <v>108.27</v>
      </c>
      <c r="F88" s="28">
        <f t="shared" si="9"/>
        <v>47097.45</v>
      </c>
      <c r="H88" s="11" t="s">
        <v>10640</v>
      </c>
      <c r="I88" s="14">
        <f>SUMIFS(Table2[Layer Qty],Table2[SKU],H88)</f>
        <v>2627</v>
      </c>
      <c r="J88" s="14">
        <f>SUMIFS(Table2[Layer Total Cost (GHS)],Table2[SKU],H88)</f>
        <v>3846292.59</v>
      </c>
      <c r="K88" s="16">
        <f t="shared" si="10"/>
        <v>1464.1387856870954</v>
      </c>
      <c r="L88" s="15">
        <f t="shared" si="11"/>
        <v>1576</v>
      </c>
      <c r="M88" s="14">
        <f>MIN(D356,MAX(L88-(0),0))*E356+MIN(D357,MAX(L88-(D356),0))*E357+MIN(D358,MAX(L88-(D356+D357),0))*E358+MIN(D359,MAX(L88-(D356+D357+D358),0))*E359</f>
        <v>2313658.2799999998</v>
      </c>
      <c r="N88" s="14">
        <f t="shared" si="12"/>
        <v>2307482.7262428622</v>
      </c>
      <c r="O88" s="14">
        <f t="shared" si="13"/>
        <v>-6175.553757137619</v>
      </c>
    </row>
    <row r="89" spans="1:15" ht="15" customHeight="1" x14ac:dyDescent="0.15">
      <c r="A89" s="10" t="s">
        <v>10576</v>
      </c>
      <c r="B89" s="11">
        <v>3</v>
      </c>
      <c r="C89" s="12">
        <v>46142</v>
      </c>
      <c r="D89" s="11">
        <v>678</v>
      </c>
      <c r="E89" s="13">
        <v>146.69999999999999</v>
      </c>
      <c r="F89" s="28">
        <f t="shared" si="9"/>
        <v>99462.599999999991</v>
      </c>
      <c r="H89" s="11" t="s">
        <v>10641</v>
      </c>
      <c r="I89" s="14">
        <f>SUMIFS(Table2[Layer Qty],Table2[SKU],H89)</f>
        <v>2272</v>
      </c>
      <c r="J89" s="14">
        <f>SUMIFS(Table2[Layer Total Cost (GHS)],Table2[SKU],H89)</f>
        <v>3852587.21</v>
      </c>
      <c r="K89" s="16">
        <f t="shared" si="10"/>
        <v>1695.6809903169014</v>
      </c>
      <c r="L89" s="15">
        <f t="shared" si="11"/>
        <v>1363</v>
      </c>
      <c r="M89" s="14">
        <f>MIN(D360,MAX(L89-(0),0))*E360+MIN(D361,MAX(L89-(D360),0))*E361+MIN(D362,MAX(L89-(D360+D361),0))*E362+MIN(D363,MAX(L89-(D360+D361+D362),0))*E363</f>
        <v>2279471.09</v>
      </c>
      <c r="N89" s="14">
        <f t="shared" si="12"/>
        <v>2311213.1898019365</v>
      </c>
      <c r="O89" s="14">
        <f t="shared" si="13"/>
        <v>31742.099801936653</v>
      </c>
    </row>
    <row r="90" spans="1:15" ht="15" customHeight="1" x14ac:dyDescent="0.15">
      <c r="A90" s="10" t="s">
        <v>10576</v>
      </c>
      <c r="B90" s="11">
        <v>4</v>
      </c>
      <c r="C90" s="12">
        <v>46005</v>
      </c>
      <c r="D90" s="11">
        <v>724</v>
      </c>
      <c r="E90" s="13">
        <v>114.35</v>
      </c>
      <c r="F90" s="28">
        <f t="shared" si="9"/>
        <v>82789.399999999994</v>
      </c>
      <c r="H90" s="11" t="s">
        <v>10642</v>
      </c>
      <c r="I90" s="14">
        <f>SUMIFS(Table2[Layer Qty],Table2[SKU],H90)</f>
        <v>2069</v>
      </c>
      <c r="J90" s="14">
        <f>SUMIFS(Table2[Layer Total Cost (GHS)],Table2[SKU],H90)</f>
        <v>2031955.52</v>
      </c>
      <c r="K90" s="16">
        <f t="shared" si="10"/>
        <v>982.09546640889323</v>
      </c>
      <c r="L90" s="15">
        <f t="shared" si="11"/>
        <v>1241</v>
      </c>
      <c r="M90" s="14">
        <f>MIN(D364,MAX(L90-(0),0))*E364+MIN(D365,MAX(L90-(D364),0))*E365+MIN(D366,MAX(L90-(D364+D365),0))*E366</f>
        <v>1257742.3999999999</v>
      </c>
      <c r="N90" s="14">
        <f t="shared" si="12"/>
        <v>1218780.4738134365</v>
      </c>
      <c r="O90" s="14">
        <f t="shared" si="13"/>
        <v>-38961.926186563447</v>
      </c>
    </row>
    <row r="91" spans="1:15" ht="15" customHeight="1" x14ac:dyDescent="0.15">
      <c r="A91" s="10" t="s">
        <v>10577</v>
      </c>
      <c r="B91" s="11">
        <v>1</v>
      </c>
      <c r="C91" s="12">
        <v>46189</v>
      </c>
      <c r="D91" s="11">
        <v>272</v>
      </c>
      <c r="E91" s="13">
        <v>1344.2</v>
      </c>
      <c r="F91" s="28">
        <f t="shared" si="9"/>
        <v>365622.4</v>
      </c>
      <c r="H91" s="11" t="s">
        <v>10643</v>
      </c>
      <c r="I91" s="14">
        <f>SUMIFS(Table2[Layer Qty],Table2[SKU],H91)</f>
        <v>1993</v>
      </c>
      <c r="J91" s="14">
        <f>SUMIFS(Table2[Layer Total Cost (GHS)],Table2[SKU],H91)</f>
        <v>704489.8899999999</v>
      </c>
      <c r="K91" s="16">
        <f t="shared" si="10"/>
        <v>353.48213246362263</v>
      </c>
      <c r="L91" s="15">
        <f t="shared" si="11"/>
        <v>1196</v>
      </c>
      <c r="M91" s="14">
        <f>MIN(D367,MAX(L91-(0),0))*E367+MIN(D368,MAX(L91-(D367),0))*E368+MIN(D369,MAX(L91-(D367+D368),0))*E369</f>
        <v>435942.31999999995</v>
      </c>
      <c r="N91" s="14">
        <f t="shared" si="12"/>
        <v>422764.63042649266</v>
      </c>
      <c r="O91" s="14">
        <f t="shared" si="13"/>
        <v>-13177.68957350729</v>
      </c>
    </row>
    <row r="92" spans="1:15" ht="15" customHeight="1" x14ac:dyDescent="0.15">
      <c r="A92" s="10" t="s">
        <v>10577</v>
      </c>
      <c r="B92" s="11">
        <v>2</v>
      </c>
      <c r="C92" s="12">
        <v>46005</v>
      </c>
      <c r="D92" s="11">
        <v>270</v>
      </c>
      <c r="E92" s="13">
        <v>1794.44</v>
      </c>
      <c r="F92" s="28">
        <f t="shared" si="9"/>
        <v>484498.8</v>
      </c>
      <c r="H92" s="11" t="s">
        <v>10644</v>
      </c>
      <c r="I92" s="14">
        <f>SUMIFS(Table2[Layer Qty],Table2[SKU],H92)</f>
        <v>326</v>
      </c>
      <c r="J92" s="14">
        <f>SUMIFS(Table2[Layer Total Cost (GHS)],Table2[SKU],H92)</f>
        <v>473405.05</v>
      </c>
      <c r="K92" s="16">
        <f t="shared" si="10"/>
        <v>1452.1627300613497</v>
      </c>
      <c r="L92" s="15">
        <f t="shared" si="11"/>
        <v>196</v>
      </c>
      <c r="M92" s="14">
        <f>MIN(D370,MAX(L92-(0),0))*E370+MIN(D371,MAX(L92-(D370),0))*E371+MIN(D372,MAX(L92-(D370+D371),0))*E372</f>
        <v>265564.57999999996</v>
      </c>
      <c r="N92" s="14">
        <f t="shared" si="12"/>
        <v>284623.89509202453</v>
      </c>
      <c r="O92" s="14">
        <f t="shared" si="13"/>
        <v>19059.315092024568</v>
      </c>
    </row>
    <row r="93" spans="1:15" ht="15" customHeight="1" x14ac:dyDescent="0.15">
      <c r="A93" s="10" t="s">
        <v>10577</v>
      </c>
      <c r="B93" s="11">
        <v>3</v>
      </c>
      <c r="C93" s="12">
        <v>46237</v>
      </c>
      <c r="D93" s="11">
        <v>819</v>
      </c>
      <c r="E93" s="13">
        <v>1581.12</v>
      </c>
      <c r="F93" s="28">
        <f t="shared" si="9"/>
        <v>1294937.2799999998</v>
      </c>
      <c r="H93" s="11" t="s">
        <v>10645</v>
      </c>
      <c r="I93" s="14">
        <f>SUMIFS(Table2[Layer Qty],Table2[SKU],H93)</f>
        <v>1216</v>
      </c>
      <c r="J93" s="14">
        <f>SUMIFS(Table2[Layer Total Cost (GHS)],Table2[SKU],H93)</f>
        <v>1576287.65</v>
      </c>
      <c r="K93" s="16">
        <f t="shared" si="10"/>
        <v>1296.289185855263</v>
      </c>
      <c r="L93" s="15">
        <f t="shared" si="11"/>
        <v>730</v>
      </c>
      <c r="M93" s="14">
        <f>MIN(D373,MAX(L93-(0),0))*E373+MIN(D374,MAX(L93-(D373),0))*E374+MIN(D375,MAX(L93-(D373+D374),0))*E375</f>
        <v>916060.81</v>
      </c>
      <c r="N93" s="14">
        <f t="shared" si="12"/>
        <v>946291.10567434202</v>
      </c>
      <c r="O93" s="14">
        <f t="shared" si="13"/>
        <v>30230.295674341964</v>
      </c>
    </row>
    <row r="94" spans="1:15" ht="15" customHeight="1" x14ac:dyDescent="0.15">
      <c r="A94" s="10" t="s">
        <v>10577</v>
      </c>
      <c r="B94" s="11">
        <v>4</v>
      </c>
      <c r="C94" s="12">
        <v>46240</v>
      </c>
      <c r="D94" s="11">
        <v>484</v>
      </c>
      <c r="E94" s="13">
        <v>1671.39</v>
      </c>
      <c r="F94" s="28">
        <f t="shared" si="9"/>
        <v>808952.76</v>
      </c>
      <c r="H94" s="11" t="s">
        <v>10646</v>
      </c>
      <c r="I94" s="14">
        <f>SUMIFS(Table2[Layer Qty],Table2[SKU],H94)</f>
        <v>3194</v>
      </c>
      <c r="J94" s="14">
        <f>SUMIFS(Table2[Layer Total Cost (GHS)],Table2[SKU],H94)</f>
        <v>4329091.75</v>
      </c>
      <c r="K94" s="16">
        <f t="shared" si="10"/>
        <v>1355.3825140889167</v>
      </c>
      <c r="L94" s="15">
        <f t="shared" si="11"/>
        <v>1916</v>
      </c>
      <c r="M94" s="14">
        <f>MIN(D376,MAX(L94-(0),0))*E376+MIN(D377,MAX(L94-(D376),0))*E377+MIN(D378,MAX(L94-(D376+D377),0))*E378+MIN(D379,MAX(L94-(D376+D377+D378),0))*E379+MIN(D380,MAX(L94-(D376+D377+D378+D379),0))*E380</f>
        <v>2579292.31</v>
      </c>
      <c r="N94" s="14">
        <f t="shared" si="12"/>
        <v>2596912.8969943644</v>
      </c>
      <c r="O94" s="14">
        <f t="shared" si="13"/>
        <v>17620.586994364392</v>
      </c>
    </row>
    <row r="95" spans="1:15" ht="15" customHeight="1" x14ac:dyDescent="0.15">
      <c r="A95" s="10" t="s">
        <v>10578</v>
      </c>
      <c r="B95" s="11">
        <v>1</v>
      </c>
      <c r="C95" s="12">
        <v>46025</v>
      </c>
      <c r="D95" s="11">
        <v>259</v>
      </c>
      <c r="E95" s="13">
        <v>904.48</v>
      </c>
      <c r="F95" s="28">
        <f t="shared" si="9"/>
        <v>234260.32</v>
      </c>
      <c r="H95" s="11" t="s">
        <v>10647</v>
      </c>
      <c r="I95" s="14">
        <f>SUMIFS(Table2[Layer Qty],Table2[SKU],H95)</f>
        <v>1520</v>
      </c>
      <c r="J95" s="14">
        <f>SUMIFS(Table2[Layer Total Cost (GHS)],Table2[SKU],H95)</f>
        <v>1129615.6200000001</v>
      </c>
      <c r="K95" s="16">
        <f t="shared" si="10"/>
        <v>743.16817105263169</v>
      </c>
      <c r="L95" s="15">
        <f t="shared" si="11"/>
        <v>912</v>
      </c>
      <c r="M95" s="14">
        <f>MIN(D381,MAX(L95-(0),0))*E381+MIN(D382,MAX(L95-(D381),0))*E382+MIN(D383,MAX(L95-(D381+D382),0))*E383</f>
        <v>703509.76</v>
      </c>
      <c r="N95" s="14">
        <f t="shared" si="12"/>
        <v>677769.37200000009</v>
      </c>
      <c r="O95" s="14">
        <f t="shared" si="13"/>
        <v>-25740.387999999919</v>
      </c>
    </row>
    <row r="96" spans="1:15" ht="15" customHeight="1" x14ac:dyDescent="0.15">
      <c r="A96" s="10" t="s">
        <v>10578</v>
      </c>
      <c r="B96" s="11">
        <v>2</v>
      </c>
      <c r="C96" s="12">
        <v>45962</v>
      </c>
      <c r="D96" s="11">
        <v>483</v>
      </c>
      <c r="E96" s="13">
        <v>1093.8800000000001</v>
      </c>
      <c r="F96" s="28">
        <f t="shared" si="9"/>
        <v>528344.04</v>
      </c>
      <c r="H96" s="11" t="s">
        <v>10648</v>
      </c>
      <c r="I96" s="14">
        <f>SUMIFS(Table2[Layer Qty],Table2[SKU],H96)</f>
        <v>1824</v>
      </c>
      <c r="J96" s="14">
        <f>SUMIFS(Table2[Layer Total Cost (GHS)],Table2[SKU],H96)</f>
        <v>2768848.8600000003</v>
      </c>
      <c r="K96" s="16">
        <f t="shared" si="10"/>
        <v>1518.0092434210528</v>
      </c>
      <c r="L96" s="15">
        <f t="shared" si="11"/>
        <v>1094</v>
      </c>
      <c r="M96" s="14">
        <f>MIN(D384,MAX(L96-(0),0))*E384+MIN(D385,MAX(L96-(D384),0))*E385+MIN(D386,MAX(L96-(D384+D385),0))*E386+MIN(D387,MAX(L96-(D384+D385+D386),0))*E387</f>
        <v>1636666.08</v>
      </c>
      <c r="N96" s="14">
        <f t="shared" si="12"/>
        <v>1660702.1123026318</v>
      </c>
      <c r="O96" s="14">
        <f t="shared" si="13"/>
        <v>24036.032302631764</v>
      </c>
    </row>
    <row r="97" spans="1:15" ht="15" customHeight="1" x14ac:dyDescent="0.15">
      <c r="A97" s="10" t="s">
        <v>10578</v>
      </c>
      <c r="B97" s="11">
        <v>3</v>
      </c>
      <c r="C97" s="12">
        <v>46053</v>
      </c>
      <c r="D97" s="11">
        <v>973</v>
      </c>
      <c r="E97" s="13">
        <v>1268.6500000000001</v>
      </c>
      <c r="F97" s="28">
        <f t="shared" si="9"/>
        <v>1234396.4500000002</v>
      </c>
      <c r="H97" s="11" t="s">
        <v>10649</v>
      </c>
      <c r="I97" s="14">
        <f>SUMIFS(Table2[Layer Qty],Table2[SKU],H97)</f>
        <v>1471</v>
      </c>
      <c r="J97" s="14">
        <f>SUMIFS(Table2[Layer Total Cost (GHS)],Table2[SKU],H97)</f>
        <v>664903.56000000006</v>
      </c>
      <c r="K97" s="16">
        <f t="shared" si="10"/>
        <v>452.00785859959217</v>
      </c>
      <c r="L97" s="15">
        <f t="shared" si="11"/>
        <v>883</v>
      </c>
      <c r="M97" s="14">
        <f>MIN(D388,MAX(L97-(0),0))*E388+MIN(D389,MAX(L97-(D388),0))*E389+MIN(D390,MAX(L97-(D388+D389),0))*E390</f>
        <v>386411.22</v>
      </c>
      <c r="N97" s="14">
        <f t="shared" si="12"/>
        <v>399122.93914343987</v>
      </c>
      <c r="O97" s="14">
        <f t="shared" si="13"/>
        <v>12711.719143439899</v>
      </c>
    </row>
    <row r="98" spans="1:15" ht="15" customHeight="1" x14ac:dyDescent="0.15">
      <c r="A98" s="10" t="s">
        <v>10578</v>
      </c>
      <c r="B98" s="11">
        <v>4</v>
      </c>
      <c r="C98" s="12">
        <v>46078</v>
      </c>
      <c r="D98" s="11">
        <v>938</v>
      </c>
      <c r="E98" s="13">
        <v>1178.82</v>
      </c>
      <c r="F98" s="28">
        <f t="shared" si="9"/>
        <v>1105733.1599999999</v>
      </c>
      <c r="H98" s="11" t="s">
        <v>10650</v>
      </c>
      <c r="I98" s="14">
        <f>SUMIFS(Table2[Layer Qty],Table2[SKU],H98)</f>
        <v>1883</v>
      </c>
      <c r="J98" s="14">
        <f>SUMIFS(Table2[Layer Total Cost (GHS)],Table2[SKU],H98)</f>
        <v>2854207.5300000003</v>
      </c>
      <c r="K98" s="16">
        <f t="shared" si="10"/>
        <v>1515.7767020711631</v>
      </c>
      <c r="L98" s="15">
        <f t="shared" si="11"/>
        <v>1130</v>
      </c>
      <c r="M98" s="14">
        <f>MIN(D391,MAX(L98-(0),0))*E391+MIN(D392,MAX(L98-(D391),0))*E392+MIN(D393,MAX(L98-(D391+D392),0))*E393+MIN(D394,MAX(L98-(D391+D392+D393),0))*E394+MIN(D395,MAX(L98-(D391+D392+D393+D394),0))*E395</f>
        <v>1772888.75</v>
      </c>
      <c r="N98" s="14">
        <f t="shared" si="12"/>
        <v>1712827.6733404142</v>
      </c>
      <c r="O98" s="14">
        <f t="shared" si="13"/>
        <v>-60061.076659585815</v>
      </c>
    </row>
    <row r="99" spans="1:15" ht="15" customHeight="1" x14ac:dyDescent="0.15">
      <c r="A99" s="10" t="s">
        <v>10578</v>
      </c>
      <c r="B99" s="11">
        <v>5</v>
      </c>
      <c r="C99" s="12">
        <v>46190</v>
      </c>
      <c r="D99" s="11">
        <v>688</v>
      </c>
      <c r="E99" s="13">
        <v>1045.55</v>
      </c>
      <c r="F99" s="28">
        <f t="shared" si="9"/>
        <v>719338.4</v>
      </c>
      <c r="H99" s="11" t="s">
        <v>10651</v>
      </c>
      <c r="I99" s="14">
        <f>SUMIFS(Table2[Layer Qty],Table2[SKU],H99)</f>
        <v>2078</v>
      </c>
      <c r="J99" s="14">
        <f>SUMIFS(Table2[Layer Total Cost (GHS)],Table2[SKU],H99)</f>
        <v>2842105.11</v>
      </c>
      <c r="K99" s="16">
        <f t="shared" si="10"/>
        <v>1367.7117949951876</v>
      </c>
      <c r="L99" s="15">
        <f t="shared" si="11"/>
        <v>1247</v>
      </c>
      <c r="M99" s="14">
        <f>MIN(D396,MAX(L99-(0),0))*E396+MIN(D397,MAX(L99-(D396),0))*E397+MIN(D398,MAX(L99-(D396+D397),0))*E398+MIN(D399,MAX(L99-(D396+D397+D398),0))*E399</f>
        <v>1860414.45</v>
      </c>
      <c r="N99" s="14">
        <f t="shared" si="12"/>
        <v>1705536.608358999</v>
      </c>
      <c r="O99" s="14">
        <f t="shared" si="13"/>
        <v>-154877.84164100094</v>
      </c>
    </row>
    <row r="100" spans="1:15" ht="15" customHeight="1" x14ac:dyDescent="0.15">
      <c r="A100" s="10" t="s">
        <v>10579</v>
      </c>
      <c r="B100" s="11">
        <v>1</v>
      </c>
      <c r="C100" s="12">
        <v>46114</v>
      </c>
      <c r="D100" s="11">
        <v>848</v>
      </c>
      <c r="E100" s="13">
        <v>529.07000000000005</v>
      </c>
      <c r="F100" s="28">
        <f t="shared" si="9"/>
        <v>448651.36000000004</v>
      </c>
      <c r="H100" s="11" t="s">
        <v>10652</v>
      </c>
      <c r="I100" s="14">
        <f>SUMIFS(Table2[Layer Qty],Table2[SKU],H100)</f>
        <v>2309</v>
      </c>
      <c r="J100" s="14">
        <f>SUMIFS(Table2[Layer Total Cost (GHS)],Table2[SKU],H100)</f>
        <v>3804941.86</v>
      </c>
      <c r="K100" s="16">
        <f t="shared" si="10"/>
        <v>1647.8743438718059</v>
      </c>
      <c r="L100" s="15">
        <f t="shared" si="11"/>
        <v>1385</v>
      </c>
      <c r="M100" s="14">
        <f>MIN(D400,MAX(L100-(0),0))*E400+MIN(D401,MAX(L100-(D400),0))*E401+MIN(D402,MAX(L100-(D400+D401),0))*E402+MIN(D403,MAX(L100-(D400+D401+D402),0))*E403</f>
        <v>2153613.85</v>
      </c>
      <c r="N100" s="14">
        <f t="shared" si="12"/>
        <v>2282305.9662624509</v>
      </c>
      <c r="O100" s="14">
        <f t="shared" si="13"/>
        <v>128692.11626245081</v>
      </c>
    </row>
    <row r="101" spans="1:15" ht="15" customHeight="1" x14ac:dyDescent="0.15">
      <c r="A101" s="10" t="s">
        <v>10579</v>
      </c>
      <c r="B101" s="11">
        <v>2</v>
      </c>
      <c r="C101" s="12">
        <v>46044</v>
      </c>
      <c r="D101" s="11">
        <v>466</v>
      </c>
      <c r="E101" s="13">
        <v>715.52</v>
      </c>
      <c r="F101" s="28">
        <f t="shared" si="9"/>
        <v>333432.32000000001</v>
      </c>
      <c r="H101" s="11" t="s">
        <v>10653</v>
      </c>
      <c r="I101" s="14">
        <f>SUMIFS(Table2[Layer Qty],Table2[SKU],H101)</f>
        <v>2304</v>
      </c>
      <c r="J101" s="14">
        <f>SUMIFS(Table2[Layer Total Cost (GHS)],Table2[SKU],H101)</f>
        <v>3087898.04</v>
      </c>
      <c r="K101" s="16">
        <f t="shared" ref="K101:K132" si="14">J101/I101</f>
        <v>1340.2335243055556</v>
      </c>
      <c r="L101" s="15">
        <f t="shared" ref="L101:L132" si="15">ROUND(I101*0.6,0)</f>
        <v>1382</v>
      </c>
      <c r="M101" s="14">
        <f>MIN(D404,MAX(L101-(0),0))*E404+MIN(D405,MAX(L101-(D404),0))*E405+MIN(D406,MAX(L101-(D404+D405),0))*E406+MIN(D407,MAX(L101-(D404+D405+D406),0))*E407</f>
        <v>1819042.6999999997</v>
      </c>
      <c r="N101" s="14">
        <f t="shared" ref="N101:N132" si="16">L101*K101</f>
        <v>1852202.7305902778</v>
      </c>
      <c r="O101" s="14">
        <f t="shared" ref="O101:O132" si="17">N101-M101</f>
        <v>33160.030590278096</v>
      </c>
    </row>
    <row r="102" spans="1:15" ht="15" customHeight="1" x14ac:dyDescent="0.15">
      <c r="A102" s="10" t="s">
        <v>10579</v>
      </c>
      <c r="B102" s="11">
        <v>3</v>
      </c>
      <c r="C102" s="12">
        <v>46253</v>
      </c>
      <c r="D102" s="11">
        <v>726</v>
      </c>
      <c r="E102" s="13">
        <v>581.84</v>
      </c>
      <c r="F102" s="28">
        <f t="shared" si="9"/>
        <v>422415.84</v>
      </c>
      <c r="H102" s="11" t="s">
        <v>10654</v>
      </c>
      <c r="I102" s="14">
        <f>SUMIFS(Table2[Layer Qty],Table2[SKU],H102)</f>
        <v>1354</v>
      </c>
      <c r="J102" s="14">
        <f>SUMIFS(Table2[Layer Total Cost (GHS)],Table2[SKU],H102)</f>
        <v>1846414.48</v>
      </c>
      <c r="K102" s="16">
        <f t="shared" si="14"/>
        <v>1363.6739143279174</v>
      </c>
      <c r="L102" s="15">
        <f t="shared" si="15"/>
        <v>812</v>
      </c>
      <c r="M102" s="14">
        <f>MIN(D408,MAX(L102-(0),0))*E408+MIN(D409,MAX(L102-(D408),0))*E409+MIN(D410,MAX(L102-(D408+D409),0))*E410</f>
        <v>1080318.8399999999</v>
      </c>
      <c r="N102" s="14">
        <f t="shared" si="16"/>
        <v>1107303.2184342688</v>
      </c>
      <c r="O102" s="14">
        <f t="shared" si="17"/>
        <v>26984.378434268991</v>
      </c>
    </row>
    <row r="103" spans="1:15" ht="15" customHeight="1" x14ac:dyDescent="0.15">
      <c r="A103" s="10" t="s">
        <v>10580</v>
      </c>
      <c r="B103" s="11">
        <v>1</v>
      </c>
      <c r="C103" s="12">
        <v>45993</v>
      </c>
      <c r="D103" s="11">
        <v>490</v>
      </c>
      <c r="E103" s="13">
        <v>1357.95</v>
      </c>
      <c r="F103" s="28">
        <f t="shared" si="9"/>
        <v>665395.5</v>
      </c>
      <c r="H103" s="11" t="s">
        <v>10655</v>
      </c>
      <c r="I103" s="14">
        <f>SUMIFS(Table2[Layer Qty],Table2[SKU],H103)</f>
        <v>1375</v>
      </c>
      <c r="J103" s="14">
        <f>SUMIFS(Table2[Layer Total Cost (GHS)],Table2[SKU],H103)</f>
        <v>366926.52</v>
      </c>
      <c r="K103" s="16">
        <f t="shared" si="14"/>
        <v>266.85565090909091</v>
      </c>
      <c r="L103" s="15">
        <f t="shared" si="15"/>
        <v>825</v>
      </c>
      <c r="M103" s="14">
        <f>MIN(D411,MAX(L103-(0),0))*E411+MIN(D412,MAX(L103-(D411),0))*E412+MIN(D413,MAX(L103-(D411+D412),0))*E413+MIN(D414,MAX(L103-(D411+D412+D413),0))*E414+MIN(D415,MAX(L103-(D411+D412+D413+D414),0))*E415</f>
        <v>210409.42</v>
      </c>
      <c r="N103" s="14">
        <f t="shared" si="16"/>
        <v>220155.91200000001</v>
      </c>
      <c r="O103" s="14">
        <f t="shared" si="17"/>
        <v>9746.4919999999984</v>
      </c>
    </row>
    <row r="104" spans="1:15" ht="15" customHeight="1" x14ac:dyDescent="0.15">
      <c r="A104" s="10" t="s">
        <v>10580</v>
      </c>
      <c r="B104" s="11">
        <v>2</v>
      </c>
      <c r="C104" s="12">
        <v>45980</v>
      </c>
      <c r="D104" s="11">
        <v>180</v>
      </c>
      <c r="E104" s="13">
        <v>1604.34</v>
      </c>
      <c r="F104" s="28">
        <f t="shared" si="9"/>
        <v>288781.2</v>
      </c>
      <c r="H104" s="11" t="s">
        <v>10656</v>
      </c>
      <c r="I104" s="14">
        <f>SUMIFS(Table2[Layer Qty],Table2[SKU],H104)</f>
        <v>2028</v>
      </c>
      <c r="J104" s="14">
        <f>SUMIFS(Table2[Layer Total Cost (GHS)],Table2[SKU],H104)</f>
        <v>3137432.4699999997</v>
      </c>
      <c r="K104" s="16">
        <f t="shared" si="14"/>
        <v>1547.0574309664694</v>
      </c>
      <c r="L104" s="15">
        <f t="shared" si="15"/>
        <v>1217</v>
      </c>
      <c r="M104" s="14">
        <f>MIN(D416,MAX(L104-(0),0))*E416+MIN(D417,MAX(L104-(D416),0))*E417+MIN(D418,MAX(L104-(D416+D417),0))*E418+MIN(D419,MAX(L104-(D416+D417+D418),0))*E419+MIN(D420,MAX(L104-(D416+D417+D418+D419),0))*E420</f>
        <v>1780633.92</v>
      </c>
      <c r="N104" s="14">
        <f t="shared" si="16"/>
        <v>1882768.8934861931</v>
      </c>
      <c r="O104" s="14">
        <f t="shared" si="17"/>
        <v>102134.97348619322</v>
      </c>
    </row>
    <row r="105" spans="1:15" ht="15" customHeight="1" x14ac:dyDescent="0.15">
      <c r="A105" s="10" t="s">
        <v>10580</v>
      </c>
      <c r="B105" s="11">
        <v>3</v>
      </c>
      <c r="C105" s="12">
        <v>46054</v>
      </c>
      <c r="D105" s="11">
        <v>736</v>
      </c>
      <c r="E105" s="13">
        <v>2088.35</v>
      </c>
      <c r="F105" s="28">
        <f t="shared" si="9"/>
        <v>1537025.5999999999</v>
      </c>
      <c r="H105" s="11" t="s">
        <v>10657</v>
      </c>
      <c r="I105" s="14">
        <f>SUMIFS(Table2[Layer Qty],Table2[SKU],H105)</f>
        <v>2801</v>
      </c>
      <c r="J105" s="14">
        <f>SUMIFS(Table2[Layer Total Cost (GHS)],Table2[SKU],H105)</f>
        <v>359955.09</v>
      </c>
      <c r="K105" s="16">
        <f t="shared" si="14"/>
        <v>128.50949303820065</v>
      </c>
      <c r="L105" s="15">
        <f t="shared" si="15"/>
        <v>1681</v>
      </c>
      <c r="M105" s="14">
        <f>MIN(D421,MAX(L105-(0),0))*E421+MIN(D422,MAX(L105-(D421),0))*E422+MIN(D423,MAX(L105-(D421+D422),0))*E423+MIN(D424,MAX(L105-(D421+D422+D423),0))*E424+MIN(D425,MAX(L105-(D421+D422+D423+D424),0))*E425</f>
        <v>218011.41000000003</v>
      </c>
      <c r="N105" s="14">
        <f t="shared" si="16"/>
        <v>216024.45779721529</v>
      </c>
      <c r="O105" s="14">
        <f t="shared" si="17"/>
        <v>-1986.9522027847415</v>
      </c>
    </row>
    <row r="106" spans="1:15" ht="15" customHeight="1" x14ac:dyDescent="0.15">
      <c r="A106" s="10" t="s">
        <v>10581</v>
      </c>
      <c r="B106" s="11">
        <v>1</v>
      </c>
      <c r="C106" s="12">
        <v>46046</v>
      </c>
      <c r="D106" s="11">
        <v>345</v>
      </c>
      <c r="E106" s="13">
        <v>2162.09</v>
      </c>
      <c r="F106" s="28">
        <f t="shared" si="9"/>
        <v>745921.05</v>
      </c>
      <c r="H106" s="11" t="s">
        <v>10658</v>
      </c>
      <c r="I106" s="14">
        <f>SUMIFS(Table2[Layer Qty],Table2[SKU],H106)</f>
        <v>2100</v>
      </c>
      <c r="J106" s="14">
        <f>SUMIFS(Table2[Layer Total Cost (GHS)],Table2[SKU],H106)</f>
        <v>2647965.4799999995</v>
      </c>
      <c r="K106" s="16">
        <f t="shared" si="14"/>
        <v>1260.9359428571427</v>
      </c>
      <c r="L106" s="15">
        <f t="shared" si="15"/>
        <v>1260</v>
      </c>
      <c r="M106" s="14">
        <f>MIN(D426,MAX(L106-(0),0))*E426+MIN(D427,MAX(L106-(D426),0))*E427+MIN(D428,MAX(L106-(D426+D427),0))*E428</f>
        <v>1529303.88</v>
      </c>
      <c r="N106" s="14">
        <f t="shared" si="16"/>
        <v>1588779.2879999997</v>
      </c>
      <c r="O106" s="14">
        <f t="shared" si="17"/>
        <v>59475.407999999821</v>
      </c>
    </row>
    <row r="107" spans="1:15" ht="15" customHeight="1" x14ac:dyDescent="0.15">
      <c r="A107" s="10" t="s">
        <v>10581</v>
      </c>
      <c r="B107" s="11">
        <v>2</v>
      </c>
      <c r="C107" s="12">
        <v>45963</v>
      </c>
      <c r="D107" s="11">
        <v>332</v>
      </c>
      <c r="E107" s="13">
        <v>1837.56</v>
      </c>
      <c r="F107" s="28">
        <f t="shared" si="9"/>
        <v>610069.91999999993</v>
      </c>
      <c r="H107" s="11" t="s">
        <v>10659</v>
      </c>
      <c r="I107" s="14">
        <f>SUMIFS(Table2[Layer Qty],Table2[SKU],H107)</f>
        <v>769</v>
      </c>
      <c r="J107" s="14">
        <f>SUMIFS(Table2[Layer Total Cost (GHS)],Table2[SKU],H107)</f>
        <v>1103197.19</v>
      </c>
      <c r="K107" s="16">
        <f t="shared" si="14"/>
        <v>1434.5867230169049</v>
      </c>
      <c r="L107" s="15">
        <f t="shared" si="15"/>
        <v>461</v>
      </c>
      <c r="M107" s="14">
        <f>MIN(D429,MAX(L107-(0),0))*E429+MIN(D430,MAX(L107-(D429),0))*E430+MIN(D431,MAX(L107-(D429+D430),0))*E431</f>
        <v>652527.71000000008</v>
      </c>
      <c r="N107" s="14">
        <f t="shared" si="16"/>
        <v>661344.4793107931</v>
      </c>
      <c r="O107" s="14">
        <f t="shared" si="17"/>
        <v>8816.7693107930245</v>
      </c>
    </row>
    <row r="108" spans="1:15" ht="15" customHeight="1" x14ac:dyDescent="0.15">
      <c r="A108" s="10" t="s">
        <v>10581</v>
      </c>
      <c r="B108" s="11">
        <v>3</v>
      </c>
      <c r="C108" s="12">
        <v>46227</v>
      </c>
      <c r="D108" s="11">
        <v>687</v>
      </c>
      <c r="E108" s="13">
        <v>1942.24</v>
      </c>
      <c r="F108" s="28">
        <f t="shared" si="9"/>
        <v>1334318.8800000001</v>
      </c>
      <c r="H108" s="11" t="s">
        <v>10660</v>
      </c>
      <c r="I108" s="14">
        <f>SUMIFS(Table2[Layer Qty],Table2[SKU],H108)</f>
        <v>1514</v>
      </c>
      <c r="J108" s="14">
        <f>SUMIFS(Table2[Layer Total Cost (GHS)],Table2[SKU],H108)</f>
        <v>2367336.96</v>
      </c>
      <c r="K108" s="16">
        <f t="shared" si="14"/>
        <v>1563.630752972259</v>
      </c>
      <c r="L108" s="15">
        <f t="shared" si="15"/>
        <v>908</v>
      </c>
      <c r="M108" s="14">
        <f>MIN(D432,MAX(L108-(0),0))*E432+MIN(D433,MAX(L108-(D432),0))*E433+MIN(D434,MAX(L108-(D432+D433),0))*E434</f>
        <v>1397955.82</v>
      </c>
      <c r="N108" s="14">
        <f t="shared" si="16"/>
        <v>1419776.7236988111</v>
      </c>
      <c r="O108" s="14">
        <f t="shared" si="17"/>
        <v>21820.903698811075</v>
      </c>
    </row>
    <row r="109" spans="1:15" ht="15" customHeight="1" x14ac:dyDescent="0.15">
      <c r="A109" s="10" t="s">
        <v>10581</v>
      </c>
      <c r="B109" s="11">
        <v>4</v>
      </c>
      <c r="C109" s="12">
        <v>46190</v>
      </c>
      <c r="D109" s="11">
        <v>89</v>
      </c>
      <c r="E109" s="13">
        <v>2025.48</v>
      </c>
      <c r="F109" s="28">
        <f t="shared" si="9"/>
        <v>180267.72</v>
      </c>
      <c r="H109" s="11" t="s">
        <v>10661</v>
      </c>
      <c r="I109" s="14">
        <f>SUMIFS(Table2[Layer Qty],Table2[SKU],H109)</f>
        <v>1626</v>
      </c>
      <c r="J109" s="14">
        <f>SUMIFS(Table2[Layer Total Cost (GHS)],Table2[SKU],H109)</f>
        <v>3071698.4800000004</v>
      </c>
      <c r="K109" s="16">
        <f t="shared" si="14"/>
        <v>1889.1134563345636</v>
      </c>
      <c r="L109" s="15">
        <f t="shared" si="15"/>
        <v>976</v>
      </c>
      <c r="M109" s="14">
        <f>MIN(D435,MAX(L109-(0),0))*E435+MIN(D436,MAX(L109-(D435),0))*E436+MIN(D437,MAX(L109-(D435+D436),0))*E437+MIN(D438,MAX(L109-(D435+D436+D437),0))*E438</f>
        <v>1716249.52</v>
      </c>
      <c r="N109" s="14">
        <f t="shared" si="16"/>
        <v>1843774.733382534</v>
      </c>
      <c r="O109" s="14">
        <f t="shared" si="17"/>
        <v>127525.21338253398</v>
      </c>
    </row>
    <row r="110" spans="1:15" ht="15" customHeight="1" x14ac:dyDescent="0.15">
      <c r="A110" s="10" t="s">
        <v>10581</v>
      </c>
      <c r="B110" s="11">
        <v>5</v>
      </c>
      <c r="C110" s="12">
        <v>46208</v>
      </c>
      <c r="D110" s="11">
        <v>466</v>
      </c>
      <c r="E110" s="13">
        <v>2210.9699999999998</v>
      </c>
      <c r="F110" s="28">
        <f t="shared" si="9"/>
        <v>1030312.0199999999</v>
      </c>
      <c r="H110" s="11" t="s">
        <v>10662</v>
      </c>
      <c r="I110" s="14">
        <f>SUMIFS(Table2[Layer Qty],Table2[SKU],H110)</f>
        <v>2899</v>
      </c>
      <c r="J110" s="14">
        <f>SUMIFS(Table2[Layer Total Cost (GHS)],Table2[SKU],H110)</f>
        <v>4132380.76</v>
      </c>
      <c r="K110" s="16">
        <f t="shared" si="14"/>
        <v>1425.4504173853052</v>
      </c>
      <c r="L110" s="15">
        <f t="shared" si="15"/>
        <v>1739</v>
      </c>
      <c r="M110" s="14">
        <f>MIN(D439,MAX(L110-(0),0))*E439+MIN(D440,MAX(L110-(D439),0))*E440+MIN(D441,MAX(L110-(D439+D440),0))*E441+MIN(D442,MAX(L110-(D439+D440+D441),0))*E442+MIN(D443,MAX(L110-(D439+D440+D441+D442),0))*E443</f>
        <v>2327654.81</v>
      </c>
      <c r="N110" s="14">
        <f t="shared" si="16"/>
        <v>2478858.2758330456</v>
      </c>
      <c r="O110" s="14">
        <f t="shared" si="17"/>
        <v>151203.46583304554</v>
      </c>
    </row>
    <row r="111" spans="1:15" ht="15" customHeight="1" x14ac:dyDescent="0.15">
      <c r="A111" s="10" t="s">
        <v>10582</v>
      </c>
      <c r="B111" s="11">
        <v>1</v>
      </c>
      <c r="C111" s="12">
        <v>46048</v>
      </c>
      <c r="D111" s="11">
        <v>938</v>
      </c>
      <c r="E111" s="13">
        <v>1248.81</v>
      </c>
      <c r="F111" s="28">
        <f t="shared" si="9"/>
        <v>1171383.78</v>
      </c>
      <c r="H111" s="11" t="s">
        <v>10663</v>
      </c>
      <c r="I111" s="14">
        <f>SUMIFS(Table2[Layer Qty],Table2[SKU],H111)</f>
        <v>2004</v>
      </c>
      <c r="J111" s="14">
        <f>SUMIFS(Table2[Layer Total Cost (GHS)],Table2[SKU],H111)</f>
        <v>1984447.3399999999</v>
      </c>
      <c r="K111" s="16">
        <f t="shared" si="14"/>
        <v>990.24318363273449</v>
      </c>
      <c r="L111" s="15">
        <f t="shared" si="15"/>
        <v>1202</v>
      </c>
      <c r="M111" s="14">
        <f>MIN(D444,MAX(L111-(0),0))*E444+MIN(D445,MAX(L111-(D444),0))*E445+MIN(D446,MAX(L111-(D444+D445),0))*E446+MIN(D447,MAX(L111-(D444+D445+D446),0))*E447</f>
        <v>1121067.77</v>
      </c>
      <c r="N111" s="14">
        <f t="shared" si="16"/>
        <v>1190272.306726547</v>
      </c>
      <c r="O111" s="14">
        <f t="shared" si="17"/>
        <v>69204.536726546939</v>
      </c>
    </row>
    <row r="112" spans="1:15" ht="15" customHeight="1" x14ac:dyDescent="0.15">
      <c r="A112" s="10" t="s">
        <v>10582</v>
      </c>
      <c r="B112" s="11">
        <v>2</v>
      </c>
      <c r="C112" s="12">
        <v>46119</v>
      </c>
      <c r="D112" s="11">
        <v>737</v>
      </c>
      <c r="E112" s="13">
        <v>1481.09</v>
      </c>
      <c r="F112" s="28">
        <f t="shared" si="9"/>
        <v>1091563.3299999998</v>
      </c>
      <c r="H112" s="11" t="s">
        <v>10664</v>
      </c>
      <c r="I112" s="14">
        <f>SUMIFS(Table2[Layer Qty],Table2[SKU],H112)</f>
        <v>2460</v>
      </c>
      <c r="J112" s="14">
        <f>SUMIFS(Table2[Layer Total Cost (GHS)],Table2[SKU],H112)</f>
        <v>3260733.4299999997</v>
      </c>
      <c r="K112" s="16">
        <f t="shared" si="14"/>
        <v>1325.501394308943</v>
      </c>
      <c r="L112" s="15">
        <f t="shared" si="15"/>
        <v>1476</v>
      </c>
      <c r="M112" s="14">
        <f>MIN(D448,MAX(L112-(0),0))*E448+MIN(D449,MAX(L112-(D448),0))*E449+MIN(D450,MAX(L112-(D448+D449),0))*E450+MIN(D451,MAX(L112-(D448+D449+D450),0))*E451+MIN(D452,MAX(L112-(D448+D449+D450+D451),0))*E452</f>
        <v>1847700.1600000001</v>
      </c>
      <c r="N112" s="14">
        <f t="shared" si="16"/>
        <v>1956440.0579999997</v>
      </c>
      <c r="O112" s="14">
        <f t="shared" si="17"/>
        <v>108739.89799999958</v>
      </c>
    </row>
    <row r="113" spans="1:15" ht="15" customHeight="1" x14ac:dyDescent="0.15">
      <c r="A113" s="10" t="s">
        <v>10582</v>
      </c>
      <c r="B113" s="11">
        <v>3</v>
      </c>
      <c r="C113" s="12">
        <v>46125</v>
      </c>
      <c r="D113" s="11">
        <v>88</v>
      </c>
      <c r="E113" s="13">
        <v>1075.23</v>
      </c>
      <c r="F113" s="28">
        <f t="shared" si="9"/>
        <v>94620.24</v>
      </c>
      <c r="H113" s="11" t="s">
        <v>10665</v>
      </c>
      <c r="I113" s="14">
        <f>SUMIFS(Table2[Layer Qty],Table2[SKU],H113)</f>
        <v>2983</v>
      </c>
      <c r="J113" s="14">
        <f>SUMIFS(Table2[Layer Total Cost (GHS)],Table2[SKU],H113)</f>
        <v>4243360.12</v>
      </c>
      <c r="K113" s="16">
        <f t="shared" si="14"/>
        <v>1422.5142876299028</v>
      </c>
      <c r="L113" s="15">
        <f t="shared" si="15"/>
        <v>1790</v>
      </c>
      <c r="M113" s="14">
        <f>MIN(D453,MAX(L113-(0),0))*E453+MIN(D454,MAX(L113-(D453),0))*E454+MIN(D455,MAX(L113-(D453+D454),0))*E455+MIN(D456,MAX(L113-(D453+D454+D455),0))*E456</f>
        <v>2540228.37</v>
      </c>
      <c r="N113" s="14">
        <f t="shared" si="16"/>
        <v>2546300.574857526</v>
      </c>
      <c r="O113" s="14">
        <f t="shared" si="17"/>
        <v>6072.2048575258814</v>
      </c>
    </row>
    <row r="114" spans="1:15" ht="15" customHeight="1" x14ac:dyDescent="0.15">
      <c r="A114" s="10" t="s">
        <v>10583</v>
      </c>
      <c r="B114" s="11">
        <v>1</v>
      </c>
      <c r="C114" s="12">
        <v>46044</v>
      </c>
      <c r="D114" s="11">
        <v>907</v>
      </c>
      <c r="E114" s="13">
        <v>711.22</v>
      </c>
      <c r="F114" s="28">
        <f t="shared" si="9"/>
        <v>645076.54</v>
      </c>
      <c r="H114" s="11" t="s">
        <v>10666</v>
      </c>
      <c r="I114" s="14">
        <f>SUMIFS(Table2[Layer Qty],Table2[SKU],H114)</f>
        <v>2402</v>
      </c>
      <c r="J114" s="14">
        <f>SUMIFS(Table2[Layer Total Cost (GHS)],Table2[SKU],H114)</f>
        <v>4691318.2799999993</v>
      </c>
      <c r="K114" s="16">
        <f t="shared" si="14"/>
        <v>1953.0883763530389</v>
      </c>
      <c r="L114" s="15">
        <f t="shared" si="15"/>
        <v>1441</v>
      </c>
      <c r="M114" s="14">
        <f>MIN(D457,MAX(L114-(0),0))*E457+MIN(D458,MAX(L114-(D457),0))*E458+MIN(D459,MAX(L114-(D457+D458),0))*E459+MIN(D460,MAX(L114-(D457+D458+D459),0))*E460</f>
        <v>2616571.2999999998</v>
      </c>
      <c r="N114" s="14">
        <f t="shared" si="16"/>
        <v>2814400.350324729</v>
      </c>
      <c r="O114" s="14">
        <f t="shared" si="17"/>
        <v>197829.05032472918</v>
      </c>
    </row>
    <row r="115" spans="1:15" ht="15" customHeight="1" x14ac:dyDescent="0.15">
      <c r="A115" s="10" t="s">
        <v>10583</v>
      </c>
      <c r="B115" s="11">
        <v>2</v>
      </c>
      <c r="C115" s="12">
        <v>46108</v>
      </c>
      <c r="D115" s="11">
        <v>151</v>
      </c>
      <c r="E115" s="13">
        <v>704.81</v>
      </c>
      <c r="F115" s="28">
        <f t="shared" si="9"/>
        <v>106426.31</v>
      </c>
      <c r="H115" s="11" t="s">
        <v>10667</v>
      </c>
      <c r="I115" s="14">
        <f>SUMIFS(Table2[Layer Qty],Table2[SKU],H115)</f>
        <v>1878</v>
      </c>
      <c r="J115" s="14">
        <f>SUMIFS(Table2[Layer Total Cost (GHS)],Table2[SKU],H115)</f>
        <v>2733228.1</v>
      </c>
      <c r="K115" s="16">
        <f t="shared" si="14"/>
        <v>1455.3930244941428</v>
      </c>
      <c r="L115" s="15">
        <f t="shared" si="15"/>
        <v>1127</v>
      </c>
      <c r="M115" s="14">
        <f>MIN(D461,MAX(L115-(0),0))*E461+MIN(D462,MAX(L115-(D461),0))*E462+MIN(D463,MAX(L115-(D461+D462),0))*E463+MIN(D464,MAX(L115-(D461+D462+D463),0))*E464</f>
        <v>1607279.4900000002</v>
      </c>
      <c r="N115" s="14">
        <f t="shared" si="16"/>
        <v>1640227.938604899</v>
      </c>
      <c r="O115" s="14">
        <f t="shared" si="17"/>
        <v>32948.44860489876</v>
      </c>
    </row>
    <row r="116" spans="1:15" ht="15" customHeight="1" x14ac:dyDescent="0.15">
      <c r="A116" s="10" t="s">
        <v>10583</v>
      </c>
      <c r="B116" s="11">
        <v>3</v>
      </c>
      <c r="C116" s="12">
        <v>45975</v>
      </c>
      <c r="D116" s="11">
        <v>279</v>
      </c>
      <c r="E116" s="13">
        <v>548.11</v>
      </c>
      <c r="F116" s="28">
        <f t="shared" si="9"/>
        <v>152922.69</v>
      </c>
      <c r="H116" s="11" t="s">
        <v>10668</v>
      </c>
      <c r="I116" s="14">
        <f>SUMIFS(Table2[Layer Qty],Table2[SKU],H116)</f>
        <v>1636</v>
      </c>
      <c r="J116" s="14">
        <f>SUMIFS(Table2[Layer Total Cost (GHS)],Table2[SKU],H116)</f>
        <v>1852333.45</v>
      </c>
      <c r="K116" s="16">
        <f t="shared" si="14"/>
        <v>1132.2331601466992</v>
      </c>
      <c r="L116" s="15">
        <f t="shared" si="15"/>
        <v>982</v>
      </c>
      <c r="M116" s="14">
        <f>MIN(D465,MAX(L116-(0),0))*E465+MIN(D466,MAX(L116-(D465),0))*E466+MIN(D467,MAX(L116-(D465+D466),0))*E467</f>
        <v>1030144.2699999999</v>
      </c>
      <c r="N116" s="14">
        <f t="shared" si="16"/>
        <v>1111852.9632640586</v>
      </c>
      <c r="O116" s="14">
        <f t="shared" si="17"/>
        <v>81708.693264058675</v>
      </c>
    </row>
    <row r="117" spans="1:15" ht="15" customHeight="1" x14ac:dyDescent="0.15">
      <c r="A117" s="10" t="s">
        <v>10583</v>
      </c>
      <c r="B117" s="11">
        <v>4</v>
      </c>
      <c r="C117" s="12">
        <v>46223</v>
      </c>
      <c r="D117" s="11">
        <v>439</v>
      </c>
      <c r="E117" s="13">
        <v>821.7</v>
      </c>
      <c r="F117" s="28">
        <f t="shared" si="9"/>
        <v>360726.30000000005</v>
      </c>
      <c r="H117" s="11" t="s">
        <v>10669</v>
      </c>
      <c r="I117" s="14">
        <f>SUMIFS(Table2[Layer Qty],Table2[SKU],H117)</f>
        <v>2353</v>
      </c>
      <c r="J117" s="14">
        <f>SUMIFS(Table2[Layer Total Cost (GHS)],Table2[SKU],H117)</f>
        <v>1959246.42</v>
      </c>
      <c r="K117" s="16">
        <f t="shared" si="14"/>
        <v>832.65891202719934</v>
      </c>
      <c r="L117" s="15">
        <f t="shared" si="15"/>
        <v>1412</v>
      </c>
      <c r="M117" s="14">
        <f>MIN(D468,MAX(L117-(0),0))*E468+MIN(D469,MAX(L117-(D468),0))*E469+MIN(D470,MAX(L117-(D468+D469),0))*E470</f>
        <v>1088877.8799999999</v>
      </c>
      <c r="N117" s="14">
        <f t="shared" si="16"/>
        <v>1175714.3837824054</v>
      </c>
      <c r="O117" s="14">
        <f t="shared" si="17"/>
        <v>86836.503782405518</v>
      </c>
    </row>
    <row r="118" spans="1:15" ht="15" customHeight="1" x14ac:dyDescent="0.15">
      <c r="A118" s="10" t="s">
        <v>10583</v>
      </c>
      <c r="B118" s="11">
        <v>5</v>
      </c>
      <c r="C118" s="12">
        <v>46166</v>
      </c>
      <c r="D118" s="11">
        <v>239</v>
      </c>
      <c r="E118" s="13">
        <v>785.63</v>
      </c>
      <c r="F118" s="28">
        <f t="shared" si="9"/>
        <v>187765.57</v>
      </c>
      <c r="H118" s="11" t="s">
        <v>10670</v>
      </c>
      <c r="I118" s="14">
        <f>SUMIFS(Table2[Layer Qty],Table2[SKU],H118)</f>
        <v>1984</v>
      </c>
      <c r="J118" s="14">
        <f>SUMIFS(Table2[Layer Total Cost (GHS)],Table2[SKU],H118)</f>
        <v>1266926.9099999999</v>
      </c>
      <c r="K118" s="16">
        <f t="shared" si="14"/>
        <v>638.57203125000001</v>
      </c>
      <c r="L118" s="15">
        <f t="shared" si="15"/>
        <v>1190</v>
      </c>
      <c r="M118" s="14">
        <f>MIN(D471,MAX(L118-(0),0))*E471+MIN(D472,MAX(L118-(D471),0))*E472+MIN(D473,MAX(L118-(D471+D472),0))*E473+MIN(D474,MAX(L118-(D471+D472+D473),0))*E474+MIN(D475,MAX(L118-(D471+D472+D473+D474),0))*E475</f>
        <v>742796.15</v>
      </c>
      <c r="N118" s="14">
        <f t="shared" si="16"/>
        <v>759900.71718749998</v>
      </c>
      <c r="O118" s="14">
        <f t="shared" si="17"/>
        <v>17104.567187499953</v>
      </c>
    </row>
    <row r="119" spans="1:15" ht="15" customHeight="1" x14ac:dyDescent="0.15">
      <c r="A119" s="10" t="s">
        <v>10584</v>
      </c>
      <c r="B119" s="11">
        <v>1</v>
      </c>
      <c r="C119" s="12">
        <v>45981</v>
      </c>
      <c r="D119" s="11">
        <v>741</v>
      </c>
      <c r="E119" s="13">
        <v>1299.97</v>
      </c>
      <c r="F119" s="28">
        <f t="shared" si="9"/>
        <v>963277.77</v>
      </c>
      <c r="H119" s="11" t="s">
        <v>10671</v>
      </c>
      <c r="I119" s="14">
        <f>SUMIFS(Table2[Layer Qty],Table2[SKU],H119)</f>
        <v>1602</v>
      </c>
      <c r="J119" s="14">
        <f>SUMIFS(Table2[Layer Total Cost (GHS)],Table2[SKU],H119)</f>
        <v>149527.67000000001</v>
      </c>
      <c r="K119" s="16">
        <f t="shared" si="14"/>
        <v>93.338121098626729</v>
      </c>
      <c r="L119" s="15">
        <f t="shared" si="15"/>
        <v>961</v>
      </c>
      <c r="M119" s="14">
        <f>MIN(D476,MAX(L119-(0),0))*E476+MIN(D477,MAX(L119-(D476),0))*E477+MIN(D478,MAX(L119-(D476+D477),0))*E478</f>
        <v>89213.56</v>
      </c>
      <c r="N119" s="14">
        <f t="shared" si="16"/>
        <v>89697.934375780285</v>
      </c>
      <c r="O119" s="14">
        <f t="shared" si="17"/>
        <v>484.37437578028766</v>
      </c>
    </row>
    <row r="120" spans="1:15" ht="15" customHeight="1" x14ac:dyDescent="0.15">
      <c r="A120" s="10" t="s">
        <v>10584</v>
      </c>
      <c r="B120" s="11">
        <v>2</v>
      </c>
      <c r="C120" s="12">
        <v>46190</v>
      </c>
      <c r="D120" s="11">
        <v>530</v>
      </c>
      <c r="E120" s="13">
        <v>1486.21</v>
      </c>
      <c r="F120" s="28">
        <f t="shared" si="9"/>
        <v>787691.3</v>
      </c>
      <c r="H120" s="11" t="s">
        <v>10672</v>
      </c>
      <c r="I120" s="14">
        <f>SUMIFS(Table2[Layer Qty],Table2[SKU],H120)</f>
        <v>1925</v>
      </c>
      <c r="J120" s="14">
        <f>SUMIFS(Table2[Layer Total Cost (GHS)],Table2[SKU],H120)</f>
        <v>2916082.34</v>
      </c>
      <c r="K120" s="16">
        <f t="shared" si="14"/>
        <v>1514.8479688311688</v>
      </c>
      <c r="L120" s="15">
        <f t="shared" si="15"/>
        <v>1155</v>
      </c>
      <c r="M120" s="14">
        <f>MIN(D479,MAX(L120-(0),0))*E479+MIN(D480,MAX(L120-(D479),0))*E480+MIN(D481,MAX(L120-(D479+D480),0))*E481</f>
        <v>1746611.4</v>
      </c>
      <c r="N120" s="14">
        <f t="shared" si="16"/>
        <v>1749649.4040000001</v>
      </c>
      <c r="O120" s="14">
        <f t="shared" si="17"/>
        <v>3038.00400000019</v>
      </c>
    </row>
    <row r="121" spans="1:15" ht="15" customHeight="1" x14ac:dyDescent="0.15">
      <c r="A121" s="10" t="s">
        <v>10584</v>
      </c>
      <c r="B121" s="11">
        <v>3</v>
      </c>
      <c r="C121" s="12">
        <v>46259</v>
      </c>
      <c r="D121" s="11">
        <v>187</v>
      </c>
      <c r="E121" s="13">
        <v>1773.3</v>
      </c>
      <c r="F121" s="28">
        <f t="shared" si="9"/>
        <v>331607.09999999998</v>
      </c>
      <c r="H121" s="11" t="s">
        <v>10673</v>
      </c>
      <c r="I121" s="14">
        <f>SUMIFS(Table2[Layer Qty],Table2[SKU],H121)</f>
        <v>2211</v>
      </c>
      <c r="J121" s="14">
        <f>SUMIFS(Table2[Layer Total Cost (GHS)],Table2[SKU],H121)</f>
        <v>738838.19</v>
      </c>
      <c r="K121" s="16">
        <f t="shared" si="14"/>
        <v>334.16471732247851</v>
      </c>
      <c r="L121" s="15">
        <f t="shared" si="15"/>
        <v>1327</v>
      </c>
      <c r="M121" s="14">
        <f>MIN(D482,MAX(L121-(0),0))*E482+MIN(D483,MAX(L121-(D482),0))*E483+MIN(D484,MAX(L121-(D482+D483),0))*E484+MIN(D485,MAX(L121-(D482+D483+D484),0))*E485</f>
        <v>446314.38999999996</v>
      </c>
      <c r="N121" s="14">
        <f t="shared" si="16"/>
        <v>443436.57988692896</v>
      </c>
      <c r="O121" s="14">
        <f t="shared" si="17"/>
        <v>-2877.8101130709983</v>
      </c>
    </row>
    <row r="122" spans="1:15" ht="15" customHeight="1" x14ac:dyDescent="0.15">
      <c r="A122" s="10" t="s">
        <v>10584</v>
      </c>
      <c r="B122" s="11">
        <v>4</v>
      </c>
      <c r="C122" s="12">
        <v>46027</v>
      </c>
      <c r="D122" s="11">
        <v>385</v>
      </c>
      <c r="E122" s="13">
        <v>1843.98</v>
      </c>
      <c r="F122" s="28">
        <f t="shared" si="9"/>
        <v>709932.3</v>
      </c>
      <c r="H122" s="11" t="s">
        <v>10674</v>
      </c>
      <c r="I122" s="14">
        <f>SUMIFS(Table2[Layer Qty],Table2[SKU],H122)</f>
        <v>3506</v>
      </c>
      <c r="J122" s="14">
        <f>SUMIFS(Table2[Layer Total Cost (GHS)],Table2[SKU],H122)</f>
        <v>1517240.31</v>
      </c>
      <c r="K122" s="16">
        <f t="shared" si="14"/>
        <v>432.75536508841986</v>
      </c>
      <c r="L122" s="15">
        <f t="shared" si="15"/>
        <v>2104</v>
      </c>
      <c r="M122" s="14">
        <f>MIN(D486,MAX(L122-(0),0))*E486+MIN(D487,MAX(L122-(D486),0))*E487+MIN(D488,MAX(L122-(D486+D487),0))*E488+MIN(D489,MAX(L122-(D486+D487+D488),0))*E489+MIN(D490,MAX(L122-(D486+D487+D488+D489),0))*E490</f>
        <v>870846.79</v>
      </c>
      <c r="N122" s="14">
        <f t="shared" si="16"/>
        <v>910517.2881460354</v>
      </c>
      <c r="O122" s="14">
        <f t="shared" si="17"/>
        <v>39670.498146035359</v>
      </c>
    </row>
    <row r="123" spans="1:15" ht="15" customHeight="1" x14ac:dyDescent="0.15">
      <c r="A123" s="10" t="s">
        <v>10584</v>
      </c>
      <c r="B123" s="11">
        <v>5</v>
      </c>
      <c r="C123" s="12">
        <v>46137</v>
      </c>
      <c r="D123" s="11">
        <v>256</v>
      </c>
      <c r="E123" s="13">
        <v>1542.41</v>
      </c>
      <c r="F123" s="28">
        <f t="shared" si="9"/>
        <v>394856.96000000002</v>
      </c>
      <c r="H123" s="11" t="s">
        <v>10675</v>
      </c>
      <c r="I123" s="14">
        <f>SUMIFS(Table2[Layer Qty],Table2[SKU],H123)</f>
        <v>2253</v>
      </c>
      <c r="J123" s="14">
        <f>SUMIFS(Table2[Layer Total Cost (GHS)],Table2[SKU],H123)</f>
        <v>1400386.33</v>
      </c>
      <c r="K123" s="16">
        <f t="shared" si="14"/>
        <v>621.56517088326677</v>
      </c>
      <c r="L123" s="15">
        <f t="shared" si="15"/>
        <v>1352</v>
      </c>
      <c r="M123" s="14">
        <f>MIN(D491,MAX(L123-(0),0))*E491+MIN(D492,MAX(L123-(D491),0))*E492+MIN(D493,MAX(L123-(D491+D492),0))*E493+MIN(D494,MAX(L123-(D491+D492+D493),0))*E494+MIN(D495,MAX(L123-(D491+D492+D493+D494),0))*E495</f>
        <v>787252.26</v>
      </c>
      <c r="N123" s="14">
        <f t="shared" si="16"/>
        <v>840356.11103417666</v>
      </c>
      <c r="O123" s="14">
        <f t="shared" si="17"/>
        <v>53103.851034176652</v>
      </c>
    </row>
    <row r="124" spans="1:15" ht="15" customHeight="1" x14ac:dyDescent="0.15">
      <c r="A124" s="10" t="s">
        <v>10585</v>
      </c>
      <c r="B124" s="11">
        <v>1</v>
      </c>
      <c r="C124" s="12">
        <v>46146</v>
      </c>
      <c r="D124" s="11">
        <v>519</v>
      </c>
      <c r="E124" s="13">
        <v>1458.64</v>
      </c>
      <c r="F124" s="28">
        <f t="shared" si="9"/>
        <v>757034.16</v>
      </c>
      <c r="H124" s="11" t="s">
        <v>10676</v>
      </c>
      <c r="I124" s="14">
        <f>SUMIFS(Table2[Layer Qty],Table2[SKU],H124)</f>
        <v>2707</v>
      </c>
      <c r="J124" s="14">
        <f>SUMIFS(Table2[Layer Total Cost (GHS)],Table2[SKU],H124)</f>
        <v>619387.5</v>
      </c>
      <c r="K124" s="16">
        <f t="shared" si="14"/>
        <v>228.80956778721833</v>
      </c>
      <c r="L124" s="15">
        <f t="shared" si="15"/>
        <v>1624</v>
      </c>
      <c r="M124" s="14">
        <f>MIN(D496,MAX(L124-(0),0))*E496+MIN(D497,MAX(L124-(D496),0))*E497+MIN(D498,MAX(L124-(D496+D497),0))*E498+MIN(D499,MAX(L124-(D496+D497+D498),0))*E499</f>
        <v>365249.67</v>
      </c>
      <c r="N124" s="14">
        <f t="shared" si="16"/>
        <v>371586.73808644258</v>
      </c>
      <c r="O124" s="14">
        <f t="shared" si="17"/>
        <v>6337.0680864425958</v>
      </c>
    </row>
    <row r="125" spans="1:15" ht="15" customHeight="1" x14ac:dyDescent="0.15">
      <c r="A125" s="10" t="s">
        <v>10585</v>
      </c>
      <c r="B125" s="11">
        <v>2</v>
      </c>
      <c r="C125" s="12">
        <v>46143</v>
      </c>
      <c r="D125" s="11">
        <v>849</v>
      </c>
      <c r="E125" s="13">
        <v>1615.02</v>
      </c>
      <c r="F125" s="28">
        <f t="shared" si="9"/>
        <v>1371151.98</v>
      </c>
      <c r="H125" s="11" t="s">
        <v>10677</v>
      </c>
      <c r="I125" s="14">
        <f>SUMIFS(Table2[Layer Qty],Table2[SKU],H125)</f>
        <v>2767</v>
      </c>
      <c r="J125" s="14">
        <f>SUMIFS(Table2[Layer Total Cost (GHS)],Table2[SKU],H125)</f>
        <v>5188236</v>
      </c>
      <c r="K125" s="16">
        <f t="shared" si="14"/>
        <v>1875.0401156487171</v>
      </c>
      <c r="L125" s="15">
        <f t="shared" si="15"/>
        <v>1660</v>
      </c>
      <c r="M125" s="14">
        <f>MIN(D500,MAX(L125-(0),0))*E500+MIN(D501,MAX(L125-(D500),0))*E501+MIN(D502,MAX(L125-(D500+D501),0))*E502+MIN(D503,MAX(L125-(D500+D501+D502),0))*E503+MIN(D504,MAX(L125-(D500+D501+D502+D503),0))*E504</f>
        <v>2931390.75</v>
      </c>
      <c r="N125" s="14">
        <f t="shared" si="16"/>
        <v>3112566.5919768703</v>
      </c>
      <c r="O125" s="14">
        <f t="shared" si="17"/>
        <v>181175.84197687032</v>
      </c>
    </row>
    <row r="126" spans="1:15" ht="15" customHeight="1" x14ac:dyDescent="0.15">
      <c r="A126" s="10" t="s">
        <v>10585</v>
      </c>
      <c r="B126" s="11">
        <v>3</v>
      </c>
      <c r="C126" s="12">
        <v>46017</v>
      </c>
      <c r="D126" s="11">
        <v>697</v>
      </c>
      <c r="E126" s="13">
        <v>1577.5</v>
      </c>
      <c r="F126" s="28">
        <f t="shared" si="9"/>
        <v>1099517.5</v>
      </c>
      <c r="H126" s="11" t="s">
        <v>10678</v>
      </c>
      <c r="I126" s="14">
        <f>SUMIFS(Table2[Layer Qty],Table2[SKU],H126)</f>
        <v>835</v>
      </c>
      <c r="J126" s="14">
        <f>SUMIFS(Table2[Layer Total Cost (GHS)],Table2[SKU],H126)</f>
        <v>695681.17</v>
      </c>
      <c r="K126" s="16">
        <f t="shared" si="14"/>
        <v>833.15110179640726</v>
      </c>
      <c r="L126" s="15">
        <f t="shared" si="15"/>
        <v>501</v>
      </c>
      <c r="M126" s="14">
        <f>MIN(D505,MAX(L126-(0),0))*E505+MIN(D506,MAX(L126-(D505),0))*E506+MIN(D507,MAX(L126-(D505+D506),0))*E507</f>
        <v>388285.02</v>
      </c>
      <c r="N126" s="14">
        <f t="shared" si="16"/>
        <v>417408.70200000005</v>
      </c>
      <c r="O126" s="14">
        <f t="shared" si="17"/>
        <v>29123.68200000003</v>
      </c>
    </row>
    <row r="127" spans="1:15" ht="15" customHeight="1" x14ac:dyDescent="0.15">
      <c r="A127" s="10" t="s">
        <v>10586</v>
      </c>
      <c r="B127" s="11">
        <v>1</v>
      </c>
      <c r="C127" s="12">
        <v>46075</v>
      </c>
      <c r="D127" s="11">
        <v>75</v>
      </c>
      <c r="E127" s="13">
        <v>312.55</v>
      </c>
      <c r="F127" s="28">
        <f t="shared" si="9"/>
        <v>23441.25</v>
      </c>
      <c r="H127" s="11" t="s">
        <v>10679</v>
      </c>
      <c r="I127" s="14">
        <f>SUMIFS(Table2[Layer Qty],Table2[SKU],H127)</f>
        <v>1716</v>
      </c>
      <c r="J127" s="14">
        <f>SUMIFS(Table2[Layer Total Cost (GHS)],Table2[SKU],H127)</f>
        <v>760727.16</v>
      </c>
      <c r="K127" s="16">
        <f t="shared" si="14"/>
        <v>443.31419580419583</v>
      </c>
      <c r="L127" s="15">
        <f t="shared" si="15"/>
        <v>1030</v>
      </c>
      <c r="M127" s="14">
        <f>MIN(D508,MAX(L127-(0),0))*E508+MIN(D509,MAX(L127-(D508),0))*E509+MIN(D510,MAX(L127-(D508+D509),0))*E510+MIN(D511,MAX(L127-(D508+D509+D510),0))*E511</f>
        <v>416407.33</v>
      </c>
      <c r="N127" s="14">
        <f t="shared" si="16"/>
        <v>456613.62167832168</v>
      </c>
      <c r="O127" s="14">
        <f t="shared" si="17"/>
        <v>40206.291678321664</v>
      </c>
    </row>
    <row r="128" spans="1:15" ht="15" customHeight="1" x14ac:dyDescent="0.15">
      <c r="A128" s="10" t="s">
        <v>10586</v>
      </c>
      <c r="B128" s="11">
        <v>2</v>
      </c>
      <c r="C128" s="12">
        <v>46194</v>
      </c>
      <c r="D128" s="11">
        <v>949</v>
      </c>
      <c r="E128" s="13">
        <v>417.82</v>
      </c>
      <c r="F128" s="28">
        <f t="shared" si="9"/>
        <v>396511.18</v>
      </c>
      <c r="H128" s="11" t="s">
        <v>10680</v>
      </c>
      <c r="I128" s="14">
        <f>SUMIFS(Table2[Layer Qty],Table2[SKU],H128)</f>
        <v>2357</v>
      </c>
      <c r="J128" s="14">
        <f>SUMIFS(Table2[Layer Total Cost (GHS)],Table2[SKU],H128)</f>
        <v>2086108.1</v>
      </c>
      <c r="K128" s="16">
        <f t="shared" si="14"/>
        <v>885.0691981332202</v>
      </c>
      <c r="L128" s="15">
        <f t="shared" si="15"/>
        <v>1414</v>
      </c>
      <c r="M128" s="14">
        <f>MIN(D512,MAX(L128-(0),0))*E512+MIN(D513,MAX(L128-(D512),0))*E513+MIN(D514,MAX(L128-(D512+D513),0))*E514</f>
        <v>1219799.06</v>
      </c>
      <c r="N128" s="14">
        <f t="shared" si="16"/>
        <v>1251487.8461603734</v>
      </c>
      <c r="O128" s="14">
        <f t="shared" si="17"/>
        <v>31688.786160373362</v>
      </c>
    </row>
    <row r="129" spans="1:15" ht="15" customHeight="1" x14ac:dyDescent="0.15">
      <c r="A129" s="10" t="s">
        <v>10586</v>
      </c>
      <c r="B129" s="11">
        <v>3</v>
      </c>
      <c r="C129" s="12">
        <v>45969</v>
      </c>
      <c r="D129" s="11">
        <v>605</v>
      </c>
      <c r="E129" s="13">
        <v>400.68</v>
      </c>
      <c r="F129" s="28">
        <f t="shared" si="9"/>
        <v>242411.4</v>
      </c>
      <c r="H129" s="11" t="s">
        <v>10681</v>
      </c>
      <c r="I129" s="14">
        <f>SUMIFS(Table2[Layer Qty],Table2[SKU],H129)</f>
        <v>2332</v>
      </c>
      <c r="J129" s="14">
        <f>SUMIFS(Table2[Layer Total Cost (GHS)],Table2[SKU],H129)</f>
        <v>2544096.1399999997</v>
      </c>
      <c r="K129" s="16">
        <f t="shared" si="14"/>
        <v>1090.9503173241851</v>
      </c>
      <c r="L129" s="15">
        <f t="shared" si="15"/>
        <v>1399</v>
      </c>
      <c r="M129" s="14">
        <f>MIN(D515,MAX(L129-(0),0))*E515+MIN(D516,MAX(L129-(D515),0))*E516+MIN(D517,MAX(L129-(D515+D516),0))*E517+MIN(D518,MAX(L129-(D515+D516+D517),0))*E518</f>
        <v>1518031.27</v>
      </c>
      <c r="N129" s="14">
        <f t="shared" si="16"/>
        <v>1526239.493936535</v>
      </c>
      <c r="O129" s="14">
        <f t="shared" si="17"/>
        <v>8208.2239365349524</v>
      </c>
    </row>
    <row r="130" spans="1:15" ht="15" customHeight="1" x14ac:dyDescent="0.15">
      <c r="A130" s="10" t="s">
        <v>10586</v>
      </c>
      <c r="B130" s="11">
        <v>4</v>
      </c>
      <c r="C130" s="12">
        <v>46126</v>
      </c>
      <c r="D130" s="11">
        <v>785</v>
      </c>
      <c r="E130" s="13">
        <v>426</v>
      </c>
      <c r="F130" s="28">
        <f t="shared" si="9"/>
        <v>334410</v>
      </c>
      <c r="H130" s="11" t="s">
        <v>10682</v>
      </c>
      <c r="I130" s="14">
        <f>SUMIFS(Table2[Layer Qty],Table2[SKU],H130)</f>
        <v>1278</v>
      </c>
      <c r="J130" s="14">
        <f>SUMIFS(Table2[Layer Total Cost (GHS)],Table2[SKU],H130)</f>
        <v>2735587.41</v>
      </c>
      <c r="K130" s="16">
        <f t="shared" si="14"/>
        <v>2140.5222300469486</v>
      </c>
      <c r="L130" s="15">
        <f t="shared" si="15"/>
        <v>767</v>
      </c>
      <c r="M130" s="14">
        <f>MIN(D519,MAX(L130-(0),0))*E519+MIN(D520,MAX(L130-(D519),0))*E520+MIN(D521,MAX(L130-(D519+D520),0))*E521+MIN(D522,MAX(L130-(D519+D520+D521),0))*E522</f>
        <v>1588709.23</v>
      </c>
      <c r="N130" s="14">
        <f t="shared" si="16"/>
        <v>1641780.5504460095</v>
      </c>
      <c r="O130" s="14">
        <f t="shared" si="17"/>
        <v>53071.320446009515</v>
      </c>
    </row>
    <row r="131" spans="1:15" ht="15" customHeight="1" x14ac:dyDescent="0.15">
      <c r="A131" s="10" t="s">
        <v>10586</v>
      </c>
      <c r="B131" s="11">
        <v>5</v>
      </c>
      <c r="C131" s="12">
        <v>46284</v>
      </c>
      <c r="D131" s="11">
        <v>610</v>
      </c>
      <c r="E131" s="13">
        <v>386.05</v>
      </c>
      <c r="F131" s="28">
        <f t="shared" si="9"/>
        <v>235490.5</v>
      </c>
      <c r="H131" s="11" t="s">
        <v>10683</v>
      </c>
      <c r="I131" s="14">
        <f>SUMIFS(Table2[Layer Qty],Table2[SKU],H131)</f>
        <v>1559</v>
      </c>
      <c r="J131" s="14">
        <f>SUMIFS(Table2[Layer Total Cost (GHS)],Table2[SKU],H131)</f>
        <v>2683463.08</v>
      </c>
      <c r="K131" s="16">
        <f t="shared" si="14"/>
        <v>1721.2720205259782</v>
      </c>
      <c r="L131" s="15">
        <f t="shared" si="15"/>
        <v>935</v>
      </c>
      <c r="M131" s="14">
        <f>MIN(D523,MAX(L131-(0),0))*E523+MIN(D524,MAX(L131-(D523),0))*E524+MIN(D525,MAX(L131-(D523+D524),0))*E525+MIN(D526,MAX(L131-(D523+D524+D525),0))*E526</f>
        <v>1627132.3</v>
      </c>
      <c r="N131" s="14">
        <f t="shared" si="16"/>
        <v>1609389.3391917895</v>
      </c>
      <c r="O131" s="14">
        <f t="shared" si="17"/>
        <v>-17742.960808210541</v>
      </c>
    </row>
    <row r="132" spans="1:15" ht="15" customHeight="1" x14ac:dyDescent="0.15">
      <c r="A132" s="10" t="s">
        <v>10587</v>
      </c>
      <c r="B132" s="11">
        <v>1</v>
      </c>
      <c r="C132" s="12">
        <v>45972</v>
      </c>
      <c r="D132" s="11">
        <v>55</v>
      </c>
      <c r="E132" s="13">
        <v>552.9</v>
      </c>
      <c r="F132" s="28">
        <f t="shared" si="9"/>
        <v>30409.5</v>
      </c>
      <c r="H132" s="11" t="s">
        <v>10684</v>
      </c>
      <c r="I132" s="14">
        <f>SUMIFS(Table2[Layer Qty],Table2[SKU],H132)</f>
        <v>2816</v>
      </c>
      <c r="J132" s="14">
        <f>SUMIFS(Table2[Layer Total Cost (GHS)],Table2[SKU],H132)</f>
        <v>5708309.25</v>
      </c>
      <c r="K132" s="16">
        <f t="shared" si="14"/>
        <v>2027.0984552556818</v>
      </c>
      <c r="L132" s="15">
        <f t="shared" si="15"/>
        <v>1690</v>
      </c>
      <c r="M132" s="14">
        <f>MIN(D527,MAX(L132-(0),0))*E527+MIN(D528,MAX(L132-(D527),0))*E528+MIN(D529,MAX(L132-(D527+D528),0))*E529+MIN(D530,MAX(L132-(D527+D528+D529),0))*E530</f>
        <v>3267211.41</v>
      </c>
      <c r="N132" s="14">
        <f t="shared" si="16"/>
        <v>3425796.3893821021</v>
      </c>
      <c r="O132" s="14">
        <f t="shared" si="17"/>
        <v>158584.97938210191</v>
      </c>
    </row>
    <row r="133" spans="1:15" ht="15" customHeight="1" x14ac:dyDescent="0.15">
      <c r="A133" s="10" t="s">
        <v>10587</v>
      </c>
      <c r="B133" s="11">
        <v>2</v>
      </c>
      <c r="C133" s="12">
        <v>45961</v>
      </c>
      <c r="D133" s="11">
        <v>70</v>
      </c>
      <c r="E133" s="13">
        <v>558.86</v>
      </c>
      <c r="F133" s="28">
        <f t="shared" ref="F133:F196" si="18">D133*E133</f>
        <v>39120.200000000004</v>
      </c>
      <c r="H133" s="11" t="s">
        <v>10685</v>
      </c>
      <c r="I133" s="14">
        <f>SUMIFS(Table2[Layer Qty],Table2[SKU],H133)</f>
        <v>1198</v>
      </c>
      <c r="J133" s="14">
        <f>SUMIFS(Table2[Layer Total Cost (GHS)],Table2[SKU],H133)</f>
        <v>1721241.15</v>
      </c>
      <c r="K133" s="16">
        <f t="shared" ref="K133:K154" si="19">J133/I133</f>
        <v>1436.7622287145241</v>
      </c>
      <c r="L133" s="15">
        <f t="shared" ref="L133:L154" si="20">ROUND(I133*0.6,0)</f>
        <v>719</v>
      </c>
      <c r="M133" s="14">
        <f>MIN(D531,MAX(L133-(0),0))*E531+MIN(D532,MAX(L133-(D531),0))*E532+MIN(D533,MAX(L133-(D531+D532),0))*E533+MIN(D534,MAX(L133-(D531+D532+D533),0))*E534</f>
        <v>988508.2</v>
      </c>
      <c r="N133" s="14">
        <f t="shared" ref="N133:N154" si="21">L133*K133</f>
        <v>1033032.0424457429</v>
      </c>
      <c r="O133" s="14">
        <f t="shared" ref="O133:O154" si="22">N133-M133</f>
        <v>44523.842445742921</v>
      </c>
    </row>
    <row r="134" spans="1:15" ht="15" customHeight="1" x14ac:dyDescent="0.15">
      <c r="A134" s="10" t="s">
        <v>10587</v>
      </c>
      <c r="B134" s="11">
        <v>3</v>
      </c>
      <c r="C134" s="12">
        <v>46051</v>
      </c>
      <c r="D134" s="11">
        <v>593</v>
      </c>
      <c r="E134" s="13">
        <v>543.21</v>
      </c>
      <c r="F134" s="28">
        <f t="shared" si="18"/>
        <v>322123.53000000003</v>
      </c>
      <c r="H134" s="11" t="s">
        <v>10686</v>
      </c>
      <c r="I134" s="14">
        <f>SUMIFS(Table2[Layer Qty],Table2[SKU],H134)</f>
        <v>2316</v>
      </c>
      <c r="J134" s="14">
        <f>SUMIFS(Table2[Layer Total Cost (GHS)],Table2[SKU],H134)</f>
        <v>2524648.62</v>
      </c>
      <c r="K134" s="16">
        <f t="shared" si="19"/>
        <v>1090.0900777202073</v>
      </c>
      <c r="L134" s="15">
        <f t="shared" si="20"/>
        <v>1390</v>
      </c>
      <c r="M134" s="14">
        <f>MIN(D535,MAX(L134-(0),0))*E535+MIN(D536,MAX(L134-(D535),0))*E536+MIN(D537,MAX(L134-(D535+D536),0))*E537+MIN(D538,MAX(L134-(D535+D536+D537),0))*E538+MIN(D539,MAX(L134-(D535+D536+D537+D538),0))*E539</f>
        <v>1475218.8399999999</v>
      </c>
      <c r="N134" s="14">
        <f t="shared" si="21"/>
        <v>1515225.2080310881</v>
      </c>
      <c r="O134" s="14">
        <f t="shared" si="22"/>
        <v>40006.368031088263</v>
      </c>
    </row>
    <row r="135" spans="1:15" ht="15" customHeight="1" x14ac:dyDescent="0.15">
      <c r="A135" s="10" t="s">
        <v>10587</v>
      </c>
      <c r="B135" s="11">
        <v>4</v>
      </c>
      <c r="C135" s="12">
        <v>46209</v>
      </c>
      <c r="D135" s="11">
        <v>207</v>
      </c>
      <c r="E135" s="13">
        <v>650.63</v>
      </c>
      <c r="F135" s="28">
        <f t="shared" si="18"/>
        <v>134680.41</v>
      </c>
      <c r="H135" s="11" t="s">
        <v>10687</v>
      </c>
      <c r="I135" s="14">
        <f>SUMIFS(Table2[Layer Qty],Table2[SKU],H135)</f>
        <v>2327</v>
      </c>
      <c r="J135" s="14">
        <f>SUMIFS(Table2[Layer Total Cost (GHS)],Table2[SKU],H135)</f>
        <v>4682838.58</v>
      </c>
      <c r="K135" s="16">
        <f t="shared" si="19"/>
        <v>2012.3930296519125</v>
      </c>
      <c r="L135" s="15">
        <f t="shared" si="20"/>
        <v>1396</v>
      </c>
      <c r="M135" s="14">
        <f>MIN(D540,MAX(L135-(0),0))*E540+MIN(D541,MAX(L135-(D540),0))*E541+MIN(D542,MAX(L135-(D540+D541),0))*E542+MIN(D543,MAX(L135-(D540+D541+D542),0))*E543+MIN(D544,MAX(L135-(D540+D541+D542+D543),0))*E544</f>
        <v>2695459.9</v>
      </c>
      <c r="N135" s="14">
        <f t="shared" si="21"/>
        <v>2809300.6693940698</v>
      </c>
      <c r="O135" s="14">
        <f t="shared" si="22"/>
        <v>113840.76939406991</v>
      </c>
    </row>
    <row r="136" spans="1:15" ht="15" customHeight="1" x14ac:dyDescent="0.15">
      <c r="A136" s="10" t="s">
        <v>10587</v>
      </c>
      <c r="B136" s="11">
        <v>5</v>
      </c>
      <c r="C136" s="12">
        <v>46018</v>
      </c>
      <c r="D136" s="11">
        <v>248</v>
      </c>
      <c r="E136" s="13">
        <v>544.69000000000005</v>
      </c>
      <c r="F136" s="28">
        <f t="shared" si="18"/>
        <v>135083.12000000002</v>
      </c>
      <c r="H136" s="11" t="s">
        <v>10688</v>
      </c>
      <c r="I136" s="14">
        <f>SUMIFS(Table2[Layer Qty],Table2[SKU],H136)</f>
        <v>2136</v>
      </c>
      <c r="J136" s="14">
        <f>SUMIFS(Table2[Layer Total Cost (GHS)],Table2[SKU],H136)</f>
        <v>4154579.16</v>
      </c>
      <c r="K136" s="16">
        <f t="shared" si="19"/>
        <v>1945.0276966292136</v>
      </c>
      <c r="L136" s="15">
        <f t="shared" si="20"/>
        <v>1282</v>
      </c>
      <c r="M136" s="14">
        <f>MIN(D545,MAX(L136-(0),0))*E545+MIN(D546,MAX(L136-(D545),0))*E546+MIN(D547,MAX(L136-(D545+D546),0))*E547+MIN(D548,MAX(L136-(D545+D546+D547),0))*E548</f>
        <v>2608784.7999999998</v>
      </c>
      <c r="N136" s="14">
        <f t="shared" si="21"/>
        <v>2493525.5070786518</v>
      </c>
      <c r="O136" s="14">
        <f t="shared" si="22"/>
        <v>-115259.29292134801</v>
      </c>
    </row>
    <row r="137" spans="1:15" ht="15" customHeight="1" x14ac:dyDescent="0.15">
      <c r="A137" s="10" t="s">
        <v>10588</v>
      </c>
      <c r="B137" s="11">
        <v>1</v>
      </c>
      <c r="C137" s="12">
        <v>46209</v>
      </c>
      <c r="D137" s="11">
        <v>699</v>
      </c>
      <c r="E137" s="13">
        <v>545.25</v>
      </c>
      <c r="F137" s="28">
        <f t="shared" si="18"/>
        <v>381129.75</v>
      </c>
      <c r="H137" s="11" t="s">
        <v>10689</v>
      </c>
      <c r="I137" s="14">
        <f>SUMIFS(Table2[Layer Qty],Table2[SKU],H137)</f>
        <v>630</v>
      </c>
      <c r="J137" s="14">
        <f>SUMIFS(Table2[Layer Total Cost (GHS)],Table2[SKU],H137)</f>
        <v>1293961.3700000001</v>
      </c>
      <c r="K137" s="16">
        <f t="shared" si="19"/>
        <v>2053.9069365079367</v>
      </c>
      <c r="L137" s="15">
        <f t="shared" si="20"/>
        <v>378</v>
      </c>
      <c r="M137" s="14">
        <f>MIN(D549,MAX(L137-(0),0))*E549+MIN(D550,MAX(L137-(D549),0))*E550+MIN(D551,MAX(L137-(D549+D550),0))*E551</f>
        <v>755351.69000000006</v>
      </c>
      <c r="N137" s="14">
        <f t="shared" si="21"/>
        <v>776376.82200000004</v>
      </c>
      <c r="O137" s="14">
        <f t="shared" si="22"/>
        <v>21025.131999999983</v>
      </c>
    </row>
    <row r="138" spans="1:15" ht="15" customHeight="1" x14ac:dyDescent="0.15">
      <c r="A138" s="10" t="s">
        <v>10588</v>
      </c>
      <c r="B138" s="11">
        <v>2</v>
      </c>
      <c r="C138" s="12">
        <v>46008</v>
      </c>
      <c r="D138" s="11">
        <v>217</v>
      </c>
      <c r="E138" s="13">
        <v>625.22</v>
      </c>
      <c r="F138" s="28">
        <f t="shared" si="18"/>
        <v>135672.74000000002</v>
      </c>
      <c r="H138" s="11" t="s">
        <v>10690</v>
      </c>
      <c r="I138" s="14">
        <f>SUMIFS(Table2[Layer Qty],Table2[SKU],H138)</f>
        <v>2772</v>
      </c>
      <c r="J138" s="14">
        <f>SUMIFS(Table2[Layer Total Cost (GHS)],Table2[SKU],H138)</f>
        <v>4901535.51</v>
      </c>
      <c r="K138" s="16">
        <f t="shared" si="19"/>
        <v>1768.2307034632033</v>
      </c>
      <c r="L138" s="15">
        <f t="shared" si="20"/>
        <v>1663</v>
      </c>
      <c r="M138" s="14">
        <f>MIN(D552,MAX(L138-(0),0))*E552+MIN(D553,MAX(L138-(D552),0))*E553+MIN(D554,MAX(L138-(D552+D553),0))*E554+MIN(D555,MAX(L138-(D552+D553+D554),0))*E555+MIN(D556,MAX(L138-(D552+D553+D554+D555),0))*E556</f>
        <v>2637996.1999999997</v>
      </c>
      <c r="N138" s="14">
        <f t="shared" si="21"/>
        <v>2940567.6598593071</v>
      </c>
      <c r="O138" s="14">
        <f t="shared" si="22"/>
        <v>302571.45985930739</v>
      </c>
    </row>
    <row r="139" spans="1:15" ht="15" customHeight="1" x14ac:dyDescent="0.15">
      <c r="A139" s="10" t="s">
        <v>10588</v>
      </c>
      <c r="B139" s="11">
        <v>3</v>
      </c>
      <c r="C139" s="12">
        <v>46035</v>
      </c>
      <c r="D139" s="11">
        <v>314</v>
      </c>
      <c r="E139" s="13">
        <v>570.76</v>
      </c>
      <c r="F139" s="28">
        <f t="shared" si="18"/>
        <v>179218.63999999998</v>
      </c>
      <c r="H139" s="11" t="s">
        <v>10691</v>
      </c>
      <c r="I139" s="14">
        <f>SUMIFS(Table2[Layer Qty],Table2[SKU],H139)</f>
        <v>2584</v>
      </c>
      <c r="J139" s="14">
        <f>SUMIFS(Table2[Layer Total Cost (GHS)],Table2[SKU],H139)</f>
        <v>2114888.44</v>
      </c>
      <c r="K139" s="16">
        <f t="shared" si="19"/>
        <v>818.4552786377709</v>
      </c>
      <c r="L139" s="15">
        <f t="shared" si="20"/>
        <v>1550</v>
      </c>
      <c r="M139" s="14">
        <f>MIN(D557,MAX(L139-(0),0))*E557+MIN(D558,MAX(L139-(D557),0))*E558+MIN(D559,MAX(L139-(D557+D558),0))*E559+MIN(D560,MAX(L139-(D557+D558+D559),0))*E560</f>
        <v>1242440.3799999999</v>
      </c>
      <c r="N139" s="14">
        <f t="shared" si="21"/>
        <v>1268605.6818885449</v>
      </c>
      <c r="O139" s="14">
        <f t="shared" si="22"/>
        <v>26165.301888545044</v>
      </c>
    </row>
    <row r="140" spans="1:15" ht="15" customHeight="1" x14ac:dyDescent="0.15">
      <c r="A140" s="10" t="s">
        <v>10588</v>
      </c>
      <c r="B140" s="11">
        <v>4</v>
      </c>
      <c r="C140" s="12">
        <v>46103</v>
      </c>
      <c r="D140" s="11">
        <v>799</v>
      </c>
      <c r="E140" s="13">
        <v>676.28</v>
      </c>
      <c r="F140" s="28">
        <f t="shared" si="18"/>
        <v>540347.72</v>
      </c>
      <c r="H140" s="11" t="s">
        <v>10692</v>
      </c>
      <c r="I140" s="14">
        <f>SUMIFS(Table2[Layer Qty],Table2[SKU],H140)</f>
        <v>3451</v>
      </c>
      <c r="J140" s="14">
        <f>SUMIFS(Table2[Layer Total Cost (GHS)],Table2[SKU],H140)</f>
        <v>6838858.6799999997</v>
      </c>
      <c r="K140" s="16">
        <f t="shared" si="19"/>
        <v>1981.7034714575484</v>
      </c>
      <c r="L140" s="15">
        <f t="shared" si="20"/>
        <v>2071</v>
      </c>
      <c r="M140" s="14">
        <f>MIN(D561,MAX(L140-(0),0))*E561+MIN(D562,MAX(L140-(D561),0))*E562+MIN(D563,MAX(L140-(D561+D562),0))*E563+MIN(D564,MAX(L140-(D561+D562+D563),0))*E564+MIN(D565,MAX(L140-(D561+D562+D563+D564),0))*E565</f>
        <v>4238269.3199999994</v>
      </c>
      <c r="N140" s="14">
        <f t="shared" si="21"/>
        <v>4104107.8893885827</v>
      </c>
      <c r="O140" s="14">
        <f t="shared" si="22"/>
        <v>-134161.4306114167</v>
      </c>
    </row>
    <row r="141" spans="1:15" ht="15" customHeight="1" x14ac:dyDescent="0.15">
      <c r="A141" s="10" t="s">
        <v>10589</v>
      </c>
      <c r="B141" s="11">
        <v>1</v>
      </c>
      <c r="C141" s="12">
        <v>46153</v>
      </c>
      <c r="D141" s="11">
        <v>907</v>
      </c>
      <c r="E141" s="13">
        <v>124.49</v>
      </c>
      <c r="F141" s="28">
        <f t="shared" si="18"/>
        <v>112912.43</v>
      </c>
      <c r="H141" s="11" t="s">
        <v>10693</v>
      </c>
      <c r="I141" s="14">
        <f>SUMIFS(Table2[Layer Qty],Table2[SKU],H141)</f>
        <v>1578</v>
      </c>
      <c r="J141" s="14">
        <f>SUMIFS(Table2[Layer Total Cost (GHS)],Table2[SKU],H141)</f>
        <v>2219511.1</v>
      </c>
      <c r="K141" s="16">
        <f t="shared" si="19"/>
        <v>1406.5342839036755</v>
      </c>
      <c r="L141" s="15">
        <f t="shared" si="20"/>
        <v>947</v>
      </c>
      <c r="M141" s="14">
        <f>MIN(D566,MAX(L141-(0),0))*E566+MIN(D567,MAX(L141-(D566),0))*E567+MIN(D568,MAX(L141-(D566+D567),0))*E568+MIN(D569,MAX(L141-(D566+D567+D568),0))*E569+MIN(D570,MAX(L141-(D566+D567+D568+D569),0))*E570</f>
        <v>1354911.8699999999</v>
      </c>
      <c r="N141" s="14">
        <f t="shared" si="21"/>
        <v>1331987.9668567807</v>
      </c>
      <c r="O141" s="14">
        <f t="shared" si="22"/>
        <v>-22923.903143219184</v>
      </c>
    </row>
    <row r="142" spans="1:15" ht="15" customHeight="1" x14ac:dyDescent="0.15">
      <c r="A142" s="10" t="s">
        <v>10589</v>
      </c>
      <c r="B142" s="11">
        <v>2</v>
      </c>
      <c r="C142" s="12">
        <v>46118</v>
      </c>
      <c r="D142" s="11">
        <v>557</v>
      </c>
      <c r="E142" s="13">
        <v>125.63</v>
      </c>
      <c r="F142" s="28">
        <f t="shared" si="18"/>
        <v>69975.91</v>
      </c>
      <c r="H142" s="11" t="s">
        <v>10694</v>
      </c>
      <c r="I142" s="14">
        <f>SUMIFS(Table2[Layer Qty],Table2[SKU],H142)</f>
        <v>1044</v>
      </c>
      <c r="J142" s="14">
        <f>SUMIFS(Table2[Layer Total Cost (GHS)],Table2[SKU],H142)</f>
        <v>1234160.7</v>
      </c>
      <c r="K142" s="16">
        <f t="shared" si="19"/>
        <v>1182.146264367816</v>
      </c>
      <c r="L142" s="15">
        <f t="shared" si="20"/>
        <v>626</v>
      </c>
      <c r="M142" s="14">
        <f>MIN(D571,MAX(L142-(0),0))*E571+MIN(D572,MAX(L142-(D571),0))*E572+MIN(D573,MAX(L142-(D571+D572),0))*E573</f>
        <v>728049.3</v>
      </c>
      <c r="N142" s="14">
        <f t="shared" si="21"/>
        <v>740023.56149425276</v>
      </c>
      <c r="O142" s="14">
        <f t="shared" si="22"/>
        <v>11974.261494252714</v>
      </c>
    </row>
    <row r="143" spans="1:15" ht="15" customHeight="1" x14ac:dyDescent="0.15">
      <c r="A143" s="10" t="s">
        <v>10589</v>
      </c>
      <c r="B143" s="11">
        <v>3</v>
      </c>
      <c r="C143" s="12">
        <v>45970</v>
      </c>
      <c r="D143" s="11">
        <v>244</v>
      </c>
      <c r="E143" s="13">
        <v>110.48</v>
      </c>
      <c r="F143" s="28">
        <f t="shared" si="18"/>
        <v>26957.120000000003</v>
      </c>
      <c r="H143" s="11" t="s">
        <v>10695</v>
      </c>
      <c r="I143" s="14">
        <f>SUMIFS(Table2[Layer Qty],Table2[SKU],H143)</f>
        <v>3091</v>
      </c>
      <c r="J143" s="14">
        <f>SUMIFS(Table2[Layer Total Cost (GHS)],Table2[SKU],H143)</f>
        <v>5429202.5200000005</v>
      </c>
      <c r="K143" s="16">
        <f t="shared" si="19"/>
        <v>1756.4550372047881</v>
      </c>
      <c r="L143" s="15">
        <f t="shared" si="20"/>
        <v>1855</v>
      </c>
      <c r="M143" s="14">
        <f>MIN(D574,MAX(L143-(0),0))*E574+MIN(D575,MAX(L143-(D574),0))*E575+MIN(D576,MAX(L143-(D574+D575),0))*E576+MIN(D577,MAX(L143-(D574+D575+D576),0))*E577+MIN(D578,MAX(L143-(D574+D575+D576+D577),0))*E578</f>
        <v>3008761.56</v>
      </c>
      <c r="N143" s="14">
        <f t="shared" si="21"/>
        <v>3258224.0940148821</v>
      </c>
      <c r="O143" s="14">
        <f t="shared" si="22"/>
        <v>249462.53401488205</v>
      </c>
    </row>
    <row r="144" spans="1:15" ht="15" customHeight="1" x14ac:dyDescent="0.15">
      <c r="A144" s="10" t="s">
        <v>10589</v>
      </c>
      <c r="B144" s="11">
        <v>4</v>
      </c>
      <c r="C144" s="12">
        <v>46125</v>
      </c>
      <c r="D144" s="11">
        <v>343</v>
      </c>
      <c r="E144" s="13">
        <v>124.24</v>
      </c>
      <c r="F144" s="28">
        <f t="shared" si="18"/>
        <v>42614.32</v>
      </c>
      <c r="H144" s="11" t="s">
        <v>10696</v>
      </c>
      <c r="I144" s="14">
        <f>SUMIFS(Table2[Layer Qty],Table2[SKU],H144)</f>
        <v>2123</v>
      </c>
      <c r="J144" s="14">
        <f>SUMIFS(Table2[Layer Total Cost (GHS)],Table2[SKU],H144)</f>
        <v>2624795.31</v>
      </c>
      <c r="K144" s="16">
        <f t="shared" si="19"/>
        <v>1236.3614272256241</v>
      </c>
      <c r="L144" s="15">
        <f t="shared" si="20"/>
        <v>1274</v>
      </c>
      <c r="M144" s="14">
        <f>MIN(D579,MAX(L144-(0),0))*E579+MIN(D580,MAX(L144-(D579),0))*E580+MIN(D581,MAX(L144-(D579+D580),0))*E581+MIN(D582,MAX(L144-(D579+D580+D581),0))*E582</f>
        <v>1394022.28</v>
      </c>
      <c r="N144" s="14">
        <f t="shared" si="21"/>
        <v>1575124.4582854451</v>
      </c>
      <c r="O144" s="14">
        <f t="shared" si="22"/>
        <v>181102.17828544509</v>
      </c>
    </row>
    <row r="145" spans="1:15" ht="15" customHeight="1" x14ac:dyDescent="0.15">
      <c r="A145" s="10" t="s">
        <v>10589</v>
      </c>
      <c r="B145" s="11">
        <v>5</v>
      </c>
      <c r="C145" s="12">
        <v>46223</v>
      </c>
      <c r="D145" s="11">
        <v>162</v>
      </c>
      <c r="E145" s="13">
        <v>135.93</v>
      </c>
      <c r="F145" s="28">
        <f t="shared" si="18"/>
        <v>22020.66</v>
      </c>
      <c r="H145" s="11" t="s">
        <v>10697</v>
      </c>
      <c r="I145" s="14">
        <f>SUMIFS(Table2[Layer Qty],Table2[SKU],H145)</f>
        <v>2639</v>
      </c>
      <c r="J145" s="14">
        <f>SUMIFS(Table2[Layer Total Cost (GHS)],Table2[SKU],H145)</f>
        <v>562140.09</v>
      </c>
      <c r="K145" s="16">
        <f t="shared" si="19"/>
        <v>213.01253884046986</v>
      </c>
      <c r="L145" s="15">
        <f t="shared" si="20"/>
        <v>1583</v>
      </c>
      <c r="M145" s="14">
        <f>MIN(D583,MAX(L145-(0),0))*E583+MIN(D584,MAX(L145-(D583),0))*E584+MIN(D585,MAX(L145-(D583+D584),0))*E585+MIN(D586,MAX(L145-(D583+D584+D585),0))*E586+MIN(D587,MAX(L145-(D583+D584+D585+D586),0))*E587</f>
        <v>335979.08999999997</v>
      </c>
      <c r="N145" s="14">
        <f t="shared" si="21"/>
        <v>337198.84898446378</v>
      </c>
      <c r="O145" s="14">
        <f t="shared" si="22"/>
        <v>1219.7589844638132</v>
      </c>
    </row>
    <row r="146" spans="1:15" ht="15" customHeight="1" x14ac:dyDescent="0.15">
      <c r="A146" s="10" t="s">
        <v>10590</v>
      </c>
      <c r="B146" s="11">
        <v>1</v>
      </c>
      <c r="C146" s="12">
        <v>46096</v>
      </c>
      <c r="D146" s="11">
        <v>114</v>
      </c>
      <c r="E146" s="13">
        <v>248.5</v>
      </c>
      <c r="F146" s="28">
        <f t="shared" si="18"/>
        <v>28329</v>
      </c>
      <c r="H146" s="11" t="s">
        <v>10698</v>
      </c>
      <c r="I146" s="14">
        <f>SUMIFS(Table2[Layer Qty],Table2[SKU],H146)</f>
        <v>2781</v>
      </c>
      <c r="J146" s="14">
        <f>SUMIFS(Table2[Layer Total Cost (GHS)],Table2[SKU],H146)</f>
        <v>3194873.8100000005</v>
      </c>
      <c r="K146" s="16">
        <f t="shared" si="19"/>
        <v>1148.8219381517442</v>
      </c>
      <c r="L146" s="15">
        <f t="shared" si="20"/>
        <v>1669</v>
      </c>
      <c r="M146" s="14">
        <f>MIN(D588,MAX(L146-(0),0))*E588+MIN(D589,MAX(L146-(D588),0))*E589+MIN(D590,MAX(L146-(D588+D589),0))*E590+MIN(D591,MAX(L146-(D588+D589+D590),0))*E591+MIN(D592,MAX(L146-(D588+D589+D590+D591),0))*E592</f>
        <v>1783886.2799999998</v>
      </c>
      <c r="N146" s="14">
        <f t="shared" si="21"/>
        <v>1917383.8147752611</v>
      </c>
      <c r="O146" s="14">
        <f t="shared" si="22"/>
        <v>133497.5347752613</v>
      </c>
    </row>
    <row r="147" spans="1:15" ht="15" customHeight="1" x14ac:dyDescent="0.15">
      <c r="A147" s="10" t="s">
        <v>10590</v>
      </c>
      <c r="B147" s="11">
        <v>2</v>
      </c>
      <c r="C147" s="12">
        <v>46109</v>
      </c>
      <c r="D147" s="11">
        <v>697</v>
      </c>
      <c r="E147" s="13">
        <v>242.59</v>
      </c>
      <c r="F147" s="28">
        <f t="shared" si="18"/>
        <v>169085.23</v>
      </c>
      <c r="H147" s="11" t="s">
        <v>10699</v>
      </c>
      <c r="I147" s="14">
        <f>SUMIFS(Table2[Layer Qty],Table2[SKU],H147)</f>
        <v>2792</v>
      </c>
      <c r="J147" s="14">
        <f>SUMIFS(Table2[Layer Total Cost (GHS)],Table2[SKU],H147)</f>
        <v>739914.23</v>
      </c>
      <c r="K147" s="16">
        <f t="shared" si="19"/>
        <v>265.01226002865332</v>
      </c>
      <c r="L147" s="15">
        <f t="shared" si="20"/>
        <v>1675</v>
      </c>
      <c r="M147" s="14">
        <f>MIN(D593,MAX(L147-(0),0))*E593+MIN(D594,MAX(L147-(D593),0))*E594+MIN(D595,MAX(L147-(D593+D594),0))*E595+MIN(D596,MAX(L147-(D593+D594+D595),0))*E596+MIN(D597,MAX(L147-(D593+D594+D595+D596),0))*E597</f>
        <v>445826.3</v>
      </c>
      <c r="N147" s="14">
        <f t="shared" si="21"/>
        <v>443895.53554799431</v>
      </c>
      <c r="O147" s="14">
        <f t="shared" si="22"/>
        <v>-1930.7644520056783</v>
      </c>
    </row>
    <row r="148" spans="1:15" ht="15" customHeight="1" x14ac:dyDescent="0.15">
      <c r="A148" s="10" t="s">
        <v>10590</v>
      </c>
      <c r="B148" s="11">
        <v>3</v>
      </c>
      <c r="C148" s="12">
        <v>45989</v>
      </c>
      <c r="D148" s="11">
        <v>627</v>
      </c>
      <c r="E148" s="13">
        <v>230.95</v>
      </c>
      <c r="F148" s="28">
        <f t="shared" si="18"/>
        <v>144805.65</v>
      </c>
      <c r="H148" s="11" t="s">
        <v>10700</v>
      </c>
      <c r="I148" s="14">
        <f>SUMIFS(Table2[Layer Qty],Table2[SKU],H148)</f>
        <v>2317</v>
      </c>
      <c r="J148" s="14">
        <f>SUMIFS(Table2[Layer Total Cost (GHS)],Table2[SKU],H148)</f>
        <v>1322390.9700000002</v>
      </c>
      <c r="K148" s="16">
        <f t="shared" si="19"/>
        <v>570.73412602503242</v>
      </c>
      <c r="L148" s="15">
        <f t="shared" si="20"/>
        <v>1390</v>
      </c>
      <c r="M148" s="14">
        <f>MIN(D598,MAX(L148-(0),0))*E598+MIN(D599,MAX(L148-(D598),0))*E599+MIN(D600,MAX(L148-(D598+D599),0))*E600+MIN(D601,MAX(L148-(D598+D599+D600),0))*E601+MIN(D602,MAX(L148-(D598+D599+D600+D601),0))*E602</f>
        <v>788298.52999999991</v>
      </c>
      <c r="N148" s="14">
        <f t="shared" si="21"/>
        <v>793320.4351747951</v>
      </c>
      <c r="O148" s="14">
        <f t="shared" si="22"/>
        <v>5021.9051747951889</v>
      </c>
    </row>
    <row r="149" spans="1:15" ht="15" customHeight="1" x14ac:dyDescent="0.15">
      <c r="A149" s="10" t="s">
        <v>10590</v>
      </c>
      <c r="B149" s="11">
        <v>4</v>
      </c>
      <c r="C149" s="12">
        <v>46167</v>
      </c>
      <c r="D149" s="11">
        <v>757</v>
      </c>
      <c r="E149" s="13">
        <v>306.81</v>
      </c>
      <c r="F149" s="28">
        <f t="shared" si="18"/>
        <v>232255.17</v>
      </c>
      <c r="H149" s="11" t="s">
        <v>10701</v>
      </c>
      <c r="I149" s="14">
        <f>SUMIFS(Table2[Layer Qty],Table2[SKU],H149)</f>
        <v>1597</v>
      </c>
      <c r="J149" s="14">
        <f>SUMIFS(Table2[Layer Total Cost (GHS)],Table2[SKU],H149)</f>
        <v>833974.65999999992</v>
      </c>
      <c r="K149" s="16">
        <f t="shared" si="19"/>
        <v>522.21331246086402</v>
      </c>
      <c r="L149" s="15">
        <f t="shared" si="20"/>
        <v>958</v>
      </c>
      <c r="M149" s="14">
        <f>MIN(D603,MAX(L149-(0),0))*E603+MIN(D604,MAX(L149-(D603),0))*E604+MIN(D605,MAX(L149-(D603+D604),0))*E605</f>
        <v>491043.74</v>
      </c>
      <c r="N149" s="14">
        <f t="shared" si="21"/>
        <v>500280.35333750775</v>
      </c>
      <c r="O149" s="14">
        <f t="shared" si="22"/>
        <v>9236.6133375077625</v>
      </c>
    </row>
    <row r="150" spans="1:15" ht="15" customHeight="1" x14ac:dyDescent="0.15">
      <c r="A150" s="10" t="s">
        <v>10590</v>
      </c>
      <c r="B150" s="11">
        <v>5</v>
      </c>
      <c r="C150" s="12">
        <v>46105</v>
      </c>
      <c r="D150" s="11">
        <v>145</v>
      </c>
      <c r="E150" s="13">
        <v>296.76</v>
      </c>
      <c r="F150" s="28">
        <f t="shared" si="18"/>
        <v>43030.2</v>
      </c>
      <c r="H150" s="11" t="s">
        <v>10702</v>
      </c>
      <c r="I150" s="14">
        <f>SUMIFS(Table2[Layer Qty],Table2[SKU],H150)</f>
        <v>2341</v>
      </c>
      <c r="J150" s="14">
        <f>SUMIFS(Table2[Layer Total Cost (GHS)],Table2[SKU],H150)</f>
        <v>2001236.9599999997</v>
      </c>
      <c r="K150" s="16">
        <f t="shared" si="19"/>
        <v>854.86414352840654</v>
      </c>
      <c r="L150" s="15">
        <f t="shared" si="20"/>
        <v>1405</v>
      </c>
      <c r="M150" s="14">
        <f>MIN(D606,MAX(L150-(0),0))*E606+MIN(D607,MAX(L150-(D606),0))*E607+MIN(D608,MAX(L150-(D606+D607),0))*E608</f>
        <v>1141757.18</v>
      </c>
      <c r="N150" s="14">
        <f t="shared" si="21"/>
        <v>1201084.1216574111</v>
      </c>
      <c r="O150" s="14">
        <f t="shared" si="22"/>
        <v>59326.941657411167</v>
      </c>
    </row>
    <row r="151" spans="1:15" ht="15" customHeight="1" x14ac:dyDescent="0.15">
      <c r="A151" s="10" t="s">
        <v>10591</v>
      </c>
      <c r="B151" s="11">
        <v>1</v>
      </c>
      <c r="C151" s="12">
        <v>45946</v>
      </c>
      <c r="D151" s="11">
        <v>834</v>
      </c>
      <c r="E151" s="13">
        <v>403.12</v>
      </c>
      <c r="F151" s="28">
        <f t="shared" si="18"/>
        <v>336202.08</v>
      </c>
      <c r="H151" s="11" t="s">
        <v>10703</v>
      </c>
      <c r="I151" s="14">
        <f>SUMIFS(Table2[Layer Qty],Table2[SKU],H151)</f>
        <v>1725</v>
      </c>
      <c r="J151" s="14">
        <f>SUMIFS(Table2[Layer Total Cost (GHS)],Table2[SKU],H151)</f>
        <v>1407465.31</v>
      </c>
      <c r="K151" s="16">
        <f t="shared" si="19"/>
        <v>815.92191884057979</v>
      </c>
      <c r="L151" s="15">
        <f t="shared" si="20"/>
        <v>1035</v>
      </c>
      <c r="M151" s="14">
        <f>MIN(D609,MAX(L151-(0),0))*E609+MIN(D610,MAX(L151-(D609),0))*E610+MIN(D611,MAX(L151-(D609+D610),0))*E611</f>
        <v>804791.7</v>
      </c>
      <c r="N151" s="14">
        <f t="shared" si="21"/>
        <v>844479.1860000001</v>
      </c>
      <c r="O151" s="14">
        <f t="shared" si="22"/>
        <v>39687.48600000015</v>
      </c>
    </row>
    <row r="152" spans="1:15" ht="15" customHeight="1" x14ac:dyDescent="0.15">
      <c r="A152" s="10" t="s">
        <v>10591</v>
      </c>
      <c r="B152" s="11">
        <v>2</v>
      </c>
      <c r="C152" s="12">
        <v>46000</v>
      </c>
      <c r="D152" s="11">
        <v>134</v>
      </c>
      <c r="E152" s="13">
        <v>511.12</v>
      </c>
      <c r="F152" s="28">
        <f t="shared" si="18"/>
        <v>68490.080000000002</v>
      </c>
      <c r="H152" s="11" t="s">
        <v>10704</v>
      </c>
      <c r="I152" s="14">
        <f>SUMIFS(Table2[Layer Qty],Table2[SKU],H152)</f>
        <v>1753</v>
      </c>
      <c r="J152" s="14">
        <f>SUMIFS(Table2[Layer Total Cost (GHS)],Table2[SKU],H152)</f>
        <v>1928934.8599999999</v>
      </c>
      <c r="K152" s="16">
        <f t="shared" si="19"/>
        <v>1100.3621563034797</v>
      </c>
      <c r="L152" s="15">
        <f t="shared" si="20"/>
        <v>1052</v>
      </c>
      <c r="M152" s="14">
        <f>MIN(D612,MAX(L152-(0),0))*E612+MIN(D613,MAX(L152-(D612),0))*E613+MIN(D614,MAX(L152-(D612+D613),0))*E614+MIN(D615,MAX(L152-(D612+D613+D614),0))*E615</f>
        <v>1045843.72</v>
      </c>
      <c r="N152" s="14">
        <f t="shared" si="21"/>
        <v>1157580.9884312607</v>
      </c>
      <c r="O152" s="14">
        <f t="shared" si="22"/>
        <v>111737.26843126072</v>
      </c>
    </row>
    <row r="153" spans="1:15" ht="15" customHeight="1" x14ac:dyDescent="0.15">
      <c r="A153" s="10" t="s">
        <v>10591</v>
      </c>
      <c r="B153" s="11">
        <v>3</v>
      </c>
      <c r="C153" s="12">
        <v>46249</v>
      </c>
      <c r="D153" s="11">
        <v>911</v>
      </c>
      <c r="E153" s="13">
        <v>457.53</v>
      </c>
      <c r="F153" s="28">
        <f t="shared" si="18"/>
        <v>416809.82999999996</v>
      </c>
      <c r="H153" s="11" t="s">
        <v>10705</v>
      </c>
      <c r="I153" s="14">
        <f>SUMIFS(Table2[Layer Qty],Table2[SKU],H153)</f>
        <v>3297</v>
      </c>
      <c r="J153" s="14">
        <f>SUMIFS(Table2[Layer Total Cost (GHS)],Table2[SKU],H153)</f>
        <v>575091.72</v>
      </c>
      <c r="K153" s="16">
        <f t="shared" si="19"/>
        <v>174.4287898089172</v>
      </c>
      <c r="L153" s="15">
        <f t="shared" si="20"/>
        <v>1978</v>
      </c>
      <c r="M153" s="14">
        <f>MIN(D616,MAX(L153-(0),0))*E616+MIN(D617,MAX(L153-(D616),0))*E617+MIN(D618,MAX(L153-(D616+D617),0))*E618+MIN(D619,MAX(L153-(D616+D617+D618),0))*E619</f>
        <v>343763.57</v>
      </c>
      <c r="N153" s="14">
        <f t="shared" si="21"/>
        <v>345020.14624203823</v>
      </c>
      <c r="O153" s="14">
        <f t="shared" si="22"/>
        <v>1256.5762420382234</v>
      </c>
    </row>
    <row r="154" spans="1:15" ht="15" customHeight="1" x14ac:dyDescent="0.15">
      <c r="A154" s="10" t="s">
        <v>10592</v>
      </c>
      <c r="B154" s="11">
        <v>1</v>
      </c>
      <c r="C154" s="12">
        <v>45980</v>
      </c>
      <c r="D154" s="11">
        <v>220</v>
      </c>
      <c r="E154" s="13">
        <v>918.93</v>
      </c>
      <c r="F154" s="28">
        <f t="shared" si="18"/>
        <v>202164.59999999998</v>
      </c>
      <c r="H154" s="11" t="s">
        <v>10706</v>
      </c>
      <c r="I154" s="14">
        <f>SUMIFS(Table2[Layer Qty],Table2[SKU],H154)</f>
        <v>2991</v>
      </c>
      <c r="J154" s="14">
        <f>SUMIFS(Table2[Layer Total Cost (GHS)],Table2[SKU],H154)</f>
        <v>1393619.6800000002</v>
      </c>
      <c r="K154" s="16">
        <f t="shared" si="19"/>
        <v>465.93770645269149</v>
      </c>
      <c r="L154" s="15">
        <f t="shared" si="20"/>
        <v>1795</v>
      </c>
      <c r="M154" s="14">
        <f>MIN(D620,MAX(L154-(0),0))*E620+MIN(D621,MAX(L154-(D620),0))*E621+MIN(D622,MAX(L154-(D620+D621),0))*E622+MIN(D623,MAX(L154-(D620+D621+D622),0))*E623+MIN(D624,MAX(L154-(D620+D621+D622+D623),0))*E624</f>
        <v>871538.24</v>
      </c>
      <c r="N154" s="14">
        <f t="shared" si="21"/>
        <v>836358.18308258126</v>
      </c>
      <c r="O154" s="14">
        <f t="shared" si="22"/>
        <v>-35180.056917418726</v>
      </c>
    </row>
    <row r="155" spans="1:15" ht="15" customHeight="1" x14ac:dyDescent="0.15">
      <c r="A155" s="10" t="s">
        <v>10592</v>
      </c>
      <c r="B155" s="11">
        <v>2</v>
      </c>
      <c r="C155" s="12">
        <v>46169</v>
      </c>
      <c r="D155" s="11">
        <v>643</v>
      </c>
      <c r="E155" s="13">
        <v>926.99</v>
      </c>
      <c r="F155" s="28">
        <f t="shared" si="18"/>
        <v>596054.56999999995</v>
      </c>
    </row>
    <row r="156" spans="1:15" ht="15" customHeight="1" x14ac:dyDescent="0.15">
      <c r="A156" s="10" t="s">
        <v>10592</v>
      </c>
      <c r="B156" s="11">
        <v>3</v>
      </c>
      <c r="C156" s="12">
        <v>45969</v>
      </c>
      <c r="D156" s="11">
        <v>554</v>
      </c>
      <c r="E156" s="13">
        <v>760.47</v>
      </c>
      <c r="F156" s="28">
        <f t="shared" si="18"/>
        <v>421300.38</v>
      </c>
    </row>
    <row r="157" spans="1:15" ht="15" customHeight="1" x14ac:dyDescent="0.15">
      <c r="A157" s="10" t="s">
        <v>10592</v>
      </c>
      <c r="B157" s="11">
        <v>4</v>
      </c>
      <c r="C157" s="12">
        <v>46217</v>
      </c>
      <c r="D157" s="11">
        <v>514</v>
      </c>
      <c r="E157" s="13">
        <v>791.62</v>
      </c>
      <c r="F157" s="28">
        <f t="shared" si="18"/>
        <v>406892.68</v>
      </c>
    </row>
    <row r="158" spans="1:15" ht="15" customHeight="1" x14ac:dyDescent="0.15">
      <c r="A158" s="10" t="s">
        <v>10593</v>
      </c>
      <c r="B158" s="11">
        <v>1</v>
      </c>
      <c r="C158" s="12">
        <v>45962</v>
      </c>
      <c r="D158" s="11">
        <v>164</v>
      </c>
      <c r="E158" s="13">
        <v>682.27</v>
      </c>
      <c r="F158" s="28">
        <f t="shared" si="18"/>
        <v>111892.28</v>
      </c>
    </row>
    <row r="159" spans="1:15" ht="15" customHeight="1" x14ac:dyDescent="0.15">
      <c r="A159" s="10" t="s">
        <v>10593</v>
      </c>
      <c r="B159" s="11">
        <v>2</v>
      </c>
      <c r="C159" s="12">
        <v>45954</v>
      </c>
      <c r="D159" s="11">
        <v>845</v>
      </c>
      <c r="E159" s="13">
        <v>680.98</v>
      </c>
      <c r="F159" s="28">
        <f t="shared" si="18"/>
        <v>575428.1</v>
      </c>
    </row>
    <row r="160" spans="1:15" ht="15" customHeight="1" x14ac:dyDescent="0.15">
      <c r="A160" s="10" t="s">
        <v>10593</v>
      </c>
      <c r="B160" s="11">
        <v>3</v>
      </c>
      <c r="C160" s="12">
        <v>46027</v>
      </c>
      <c r="D160" s="11">
        <v>996</v>
      </c>
      <c r="E160" s="13">
        <v>785.47</v>
      </c>
      <c r="F160" s="28">
        <f t="shared" si="18"/>
        <v>782328.12</v>
      </c>
    </row>
    <row r="161" spans="1:6" ht="15" customHeight="1" x14ac:dyDescent="0.15">
      <c r="A161" s="10" t="s">
        <v>10593</v>
      </c>
      <c r="B161" s="11">
        <v>4</v>
      </c>
      <c r="C161" s="12">
        <v>46107</v>
      </c>
      <c r="D161" s="11">
        <v>195</v>
      </c>
      <c r="E161" s="13">
        <v>698.08</v>
      </c>
      <c r="F161" s="28">
        <f t="shared" si="18"/>
        <v>136125.6</v>
      </c>
    </row>
    <row r="162" spans="1:6" ht="15" customHeight="1" x14ac:dyDescent="0.15">
      <c r="A162" s="10" t="s">
        <v>10593</v>
      </c>
      <c r="B162" s="11">
        <v>5</v>
      </c>
      <c r="C162" s="12">
        <v>46052</v>
      </c>
      <c r="D162" s="11">
        <v>974</v>
      </c>
      <c r="E162" s="13">
        <v>927.72</v>
      </c>
      <c r="F162" s="28">
        <f t="shared" si="18"/>
        <v>903599.28</v>
      </c>
    </row>
    <row r="163" spans="1:6" ht="15" customHeight="1" x14ac:dyDescent="0.15">
      <c r="A163" s="10" t="s">
        <v>10594</v>
      </c>
      <c r="B163" s="11">
        <v>1</v>
      </c>
      <c r="C163" s="12">
        <v>46215</v>
      </c>
      <c r="D163" s="11">
        <v>583</v>
      </c>
      <c r="E163" s="13">
        <v>1781.64</v>
      </c>
      <c r="F163" s="28">
        <f t="shared" si="18"/>
        <v>1038696.1200000001</v>
      </c>
    </row>
    <row r="164" spans="1:6" ht="15" customHeight="1" x14ac:dyDescent="0.15">
      <c r="A164" s="10" t="s">
        <v>10594</v>
      </c>
      <c r="B164" s="11">
        <v>2</v>
      </c>
      <c r="C164" s="12">
        <v>46238</v>
      </c>
      <c r="D164" s="11">
        <v>723</v>
      </c>
      <c r="E164" s="13">
        <v>1577.23</v>
      </c>
      <c r="F164" s="28">
        <f t="shared" si="18"/>
        <v>1140337.29</v>
      </c>
    </row>
    <row r="165" spans="1:6" ht="15" customHeight="1" x14ac:dyDescent="0.15">
      <c r="A165" s="10" t="s">
        <v>10594</v>
      </c>
      <c r="B165" s="11">
        <v>3</v>
      </c>
      <c r="C165" s="12">
        <v>45968</v>
      </c>
      <c r="D165" s="11">
        <v>170</v>
      </c>
      <c r="E165" s="13">
        <v>2040.97</v>
      </c>
      <c r="F165" s="28">
        <f t="shared" si="18"/>
        <v>346964.9</v>
      </c>
    </row>
    <row r="166" spans="1:6" ht="15" customHeight="1" x14ac:dyDescent="0.15">
      <c r="A166" s="10" t="s">
        <v>10594</v>
      </c>
      <c r="B166" s="11">
        <v>4</v>
      </c>
      <c r="C166" s="12">
        <v>45988</v>
      </c>
      <c r="D166" s="11">
        <v>490</v>
      </c>
      <c r="E166" s="13">
        <v>1723.74</v>
      </c>
      <c r="F166" s="28">
        <f t="shared" si="18"/>
        <v>844632.6</v>
      </c>
    </row>
    <row r="167" spans="1:6" ht="15" customHeight="1" x14ac:dyDescent="0.15">
      <c r="A167" s="10" t="s">
        <v>10594</v>
      </c>
      <c r="B167" s="11">
        <v>5</v>
      </c>
      <c r="C167" s="12">
        <v>46216</v>
      </c>
      <c r="D167" s="11">
        <v>374</v>
      </c>
      <c r="E167" s="13">
        <v>1824.36</v>
      </c>
      <c r="F167" s="28">
        <f t="shared" si="18"/>
        <v>682310.64</v>
      </c>
    </row>
    <row r="168" spans="1:6" ht="15" customHeight="1" x14ac:dyDescent="0.15">
      <c r="A168" s="10" t="s">
        <v>10595</v>
      </c>
      <c r="B168" s="11">
        <v>1</v>
      </c>
      <c r="C168" s="12">
        <v>45968</v>
      </c>
      <c r="D168" s="11">
        <v>808</v>
      </c>
      <c r="E168" s="13">
        <v>237.22</v>
      </c>
      <c r="F168" s="28">
        <f t="shared" si="18"/>
        <v>191673.76</v>
      </c>
    </row>
    <row r="169" spans="1:6" ht="15" customHeight="1" x14ac:dyDescent="0.15">
      <c r="A169" s="10" t="s">
        <v>10595</v>
      </c>
      <c r="B169" s="11">
        <v>2</v>
      </c>
      <c r="C169" s="12">
        <v>46024</v>
      </c>
      <c r="D169" s="11">
        <v>269</v>
      </c>
      <c r="E169" s="13">
        <v>247.73</v>
      </c>
      <c r="F169" s="28">
        <f t="shared" si="18"/>
        <v>66639.37</v>
      </c>
    </row>
    <row r="170" spans="1:6" ht="15" customHeight="1" x14ac:dyDescent="0.15">
      <c r="A170" s="10" t="s">
        <v>10595</v>
      </c>
      <c r="B170" s="11">
        <v>3</v>
      </c>
      <c r="C170" s="12">
        <v>45986</v>
      </c>
      <c r="D170" s="11">
        <v>904</v>
      </c>
      <c r="E170" s="13">
        <v>265.52999999999997</v>
      </c>
      <c r="F170" s="28">
        <f t="shared" si="18"/>
        <v>240039.11999999997</v>
      </c>
    </row>
    <row r="171" spans="1:6" ht="15" customHeight="1" x14ac:dyDescent="0.15">
      <c r="A171" s="10" t="s">
        <v>10595</v>
      </c>
      <c r="B171" s="11">
        <v>4</v>
      </c>
      <c r="C171" s="12">
        <v>46147</v>
      </c>
      <c r="D171" s="11">
        <v>541</v>
      </c>
      <c r="E171" s="13">
        <v>235.32</v>
      </c>
      <c r="F171" s="28">
        <f t="shared" si="18"/>
        <v>127308.12</v>
      </c>
    </row>
    <row r="172" spans="1:6" ht="15" customHeight="1" x14ac:dyDescent="0.15">
      <c r="A172" s="10" t="s">
        <v>10595</v>
      </c>
      <c r="B172" s="11">
        <v>5</v>
      </c>
      <c r="C172" s="12">
        <v>46292</v>
      </c>
      <c r="D172" s="11">
        <v>208</v>
      </c>
      <c r="E172" s="13">
        <v>268.27</v>
      </c>
      <c r="F172" s="28">
        <f t="shared" si="18"/>
        <v>55800.159999999996</v>
      </c>
    </row>
    <row r="173" spans="1:6" ht="15" customHeight="1" x14ac:dyDescent="0.15">
      <c r="A173" s="10" t="s">
        <v>10596</v>
      </c>
      <c r="B173" s="11">
        <v>1</v>
      </c>
      <c r="C173" s="12">
        <v>45960</v>
      </c>
      <c r="D173" s="11">
        <v>346</v>
      </c>
      <c r="E173" s="13">
        <v>1454.1</v>
      </c>
      <c r="F173" s="28">
        <f t="shared" si="18"/>
        <v>503118.6</v>
      </c>
    </row>
    <row r="174" spans="1:6" ht="15" customHeight="1" x14ac:dyDescent="0.15">
      <c r="A174" s="10" t="s">
        <v>10596</v>
      </c>
      <c r="B174" s="11">
        <v>2</v>
      </c>
      <c r="C174" s="12">
        <v>45968</v>
      </c>
      <c r="D174" s="11">
        <v>583</v>
      </c>
      <c r="E174" s="13">
        <v>1376.02</v>
      </c>
      <c r="F174" s="28">
        <f t="shared" si="18"/>
        <v>802219.66</v>
      </c>
    </row>
    <row r="175" spans="1:6" ht="15" customHeight="1" x14ac:dyDescent="0.15">
      <c r="A175" s="10" t="s">
        <v>10596</v>
      </c>
      <c r="B175" s="11">
        <v>3</v>
      </c>
      <c r="C175" s="12">
        <v>46211</v>
      </c>
      <c r="D175" s="11">
        <v>679</v>
      </c>
      <c r="E175" s="13">
        <v>1476.2</v>
      </c>
      <c r="F175" s="28">
        <f t="shared" si="18"/>
        <v>1002339.8</v>
      </c>
    </row>
    <row r="176" spans="1:6" ht="15" customHeight="1" x14ac:dyDescent="0.15">
      <c r="A176" s="10" t="s">
        <v>10596</v>
      </c>
      <c r="B176" s="11">
        <v>4</v>
      </c>
      <c r="C176" s="12">
        <v>46184</v>
      </c>
      <c r="D176" s="11">
        <v>126</v>
      </c>
      <c r="E176" s="13">
        <v>1344.61</v>
      </c>
      <c r="F176" s="28">
        <f t="shared" si="18"/>
        <v>169420.86</v>
      </c>
    </row>
    <row r="177" spans="1:6" ht="15" customHeight="1" x14ac:dyDescent="0.15">
      <c r="A177" s="10" t="s">
        <v>10597</v>
      </c>
      <c r="B177" s="11">
        <v>1</v>
      </c>
      <c r="C177" s="12">
        <v>46182</v>
      </c>
      <c r="D177" s="11">
        <v>79</v>
      </c>
      <c r="E177" s="13">
        <v>1503.96</v>
      </c>
      <c r="F177" s="28">
        <f t="shared" si="18"/>
        <v>118812.84</v>
      </c>
    </row>
    <row r="178" spans="1:6" ht="15" customHeight="1" x14ac:dyDescent="0.15">
      <c r="A178" s="10" t="s">
        <v>10597</v>
      </c>
      <c r="B178" s="11">
        <v>2</v>
      </c>
      <c r="C178" s="12">
        <v>46047</v>
      </c>
      <c r="D178" s="11">
        <v>145</v>
      </c>
      <c r="E178" s="13">
        <v>1857.61</v>
      </c>
      <c r="F178" s="28">
        <f t="shared" si="18"/>
        <v>269353.45</v>
      </c>
    </row>
    <row r="179" spans="1:6" ht="15" customHeight="1" x14ac:dyDescent="0.15">
      <c r="A179" s="10" t="s">
        <v>10597</v>
      </c>
      <c r="B179" s="11">
        <v>3</v>
      </c>
      <c r="C179" s="12">
        <v>46135</v>
      </c>
      <c r="D179" s="11">
        <v>892</v>
      </c>
      <c r="E179" s="13">
        <v>2110.94</v>
      </c>
      <c r="F179" s="28">
        <f t="shared" si="18"/>
        <v>1882958.48</v>
      </c>
    </row>
    <row r="180" spans="1:6" ht="15" customHeight="1" x14ac:dyDescent="0.15">
      <c r="A180" s="10" t="s">
        <v>10598</v>
      </c>
      <c r="B180" s="11">
        <v>1</v>
      </c>
      <c r="C180" s="12">
        <v>46214</v>
      </c>
      <c r="D180" s="11">
        <v>433</v>
      </c>
      <c r="E180" s="13">
        <v>1345.96</v>
      </c>
      <c r="F180" s="28">
        <f t="shared" si="18"/>
        <v>582800.68000000005</v>
      </c>
    </row>
    <row r="181" spans="1:6" ht="15" customHeight="1" x14ac:dyDescent="0.15">
      <c r="A181" s="10" t="s">
        <v>10598</v>
      </c>
      <c r="B181" s="11">
        <v>2</v>
      </c>
      <c r="C181" s="12">
        <v>46163</v>
      </c>
      <c r="D181" s="11">
        <v>133</v>
      </c>
      <c r="E181" s="13">
        <v>958.37</v>
      </c>
      <c r="F181" s="28">
        <f t="shared" si="18"/>
        <v>127463.21</v>
      </c>
    </row>
    <row r="182" spans="1:6" ht="15" customHeight="1" x14ac:dyDescent="0.15">
      <c r="A182" s="10" t="s">
        <v>10598</v>
      </c>
      <c r="B182" s="11">
        <v>3</v>
      </c>
      <c r="C182" s="12">
        <v>46139</v>
      </c>
      <c r="D182" s="11">
        <v>412</v>
      </c>
      <c r="E182" s="13">
        <v>1122.26</v>
      </c>
      <c r="F182" s="28">
        <f t="shared" si="18"/>
        <v>462371.12</v>
      </c>
    </row>
    <row r="183" spans="1:6" ht="15" customHeight="1" x14ac:dyDescent="0.15">
      <c r="A183" s="10" t="s">
        <v>10598</v>
      </c>
      <c r="B183" s="11">
        <v>4</v>
      </c>
      <c r="C183" s="12">
        <v>46001</v>
      </c>
      <c r="D183" s="11">
        <v>812</v>
      </c>
      <c r="E183" s="13">
        <v>1239.92</v>
      </c>
      <c r="F183" s="28">
        <f t="shared" si="18"/>
        <v>1006815.04</v>
      </c>
    </row>
    <row r="184" spans="1:6" ht="15" customHeight="1" x14ac:dyDescent="0.15">
      <c r="A184" s="10" t="s">
        <v>10598</v>
      </c>
      <c r="B184" s="11">
        <v>5</v>
      </c>
      <c r="C184" s="12">
        <v>46009</v>
      </c>
      <c r="D184" s="11">
        <v>950</v>
      </c>
      <c r="E184" s="13">
        <v>1504.63</v>
      </c>
      <c r="F184" s="28">
        <f t="shared" si="18"/>
        <v>1429398.5</v>
      </c>
    </row>
    <row r="185" spans="1:6" ht="15" customHeight="1" x14ac:dyDescent="0.15">
      <c r="A185" s="10" t="s">
        <v>10599</v>
      </c>
      <c r="B185" s="11">
        <v>1</v>
      </c>
      <c r="C185" s="12">
        <v>46135</v>
      </c>
      <c r="D185" s="11">
        <v>557</v>
      </c>
      <c r="E185" s="13">
        <v>244.18</v>
      </c>
      <c r="F185" s="28">
        <f t="shared" si="18"/>
        <v>136008.26</v>
      </c>
    </row>
    <row r="186" spans="1:6" ht="15" customHeight="1" x14ac:dyDescent="0.15">
      <c r="A186" s="10" t="s">
        <v>10599</v>
      </c>
      <c r="B186" s="11">
        <v>2</v>
      </c>
      <c r="C186" s="12">
        <v>46096</v>
      </c>
      <c r="D186" s="11">
        <v>951</v>
      </c>
      <c r="E186" s="13">
        <v>284.02999999999997</v>
      </c>
      <c r="F186" s="28">
        <f t="shared" si="18"/>
        <v>270112.52999999997</v>
      </c>
    </row>
    <row r="187" spans="1:6" ht="15" customHeight="1" x14ac:dyDescent="0.15">
      <c r="A187" s="10" t="s">
        <v>10599</v>
      </c>
      <c r="B187" s="11">
        <v>3</v>
      </c>
      <c r="C187" s="12">
        <v>46225</v>
      </c>
      <c r="D187" s="11">
        <v>832</v>
      </c>
      <c r="E187" s="13">
        <v>301.14</v>
      </c>
      <c r="F187" s="28">
        <f t="shared" si="18"/>
        <v>250548.47999999998</v>
      </c>
    </row>
    <row r="188" spans="1:6" ht="15" customHeight="1" x14ac:dyDescent="0.15">
      <c r="A188" s="10" t="s">
        <v>10599</v>
      </c>
      <c r="B188" s="11">
        <v>4</v>
      </c>
      <c r="C188" s="12">
        <v>46182</v>
      </c>
      <c r="D188" s="11">
        <v>155</v>
      </c>
      <c r="E188" s="13">
        <v>312.81</v>
      </c>
      <c r="F188" s="28">
        <f t="shared" si="18"/>
        <v>48485.55</v>
      </c>
    </row>
    <row r="189" spans="1:6" ht="15" customHeight="1" x14ac:dyDescent="0.15">
      <c r="A189" s="10" t="s">
        <v>10599</v>
      </c>
      <c r="B189" s="11">
        <v>5</v>
      </c>
      <c r="C189" s="12">
        <v>46186</v>
      </c>
      <c r="D189" s="11">
        <v>625</v>
      </c>
      <c r="E189" s="13">
        <v>304.92</v>
      </c>
      <c r="F189" s="28">
        <f t="shared" si="18"/>
        <v>190575</v>
      </c>
    </row>
    <row r="190" spans="1:6" ht="15" customHeight="1" x14ac:dyDescent="0.15">
      <c r="A190" s="10" t="s">
        <v>10600</v>
      </c>
      <c r="B190" s="11">
        <v>1</v>
      </c>
      <c r="C190" s="12">
        <v>46018</v>
      </c>
      <c r="D190" s="11">
        <v>506</v>
      </c>
      <c r="E190" s="13">
        <v>2165.9899999999998</v>
      </c>
      <c r="F190" s="28">
        <f t="shared" si="18"/>
        <v>1095990.94</v>
      </c>
    </row>
    <row r="191" spans="1:6" ht="15" customHeight="1" x14ac:dyDescent="0.15">
      <c r="A191" s="10" t="s">
        <v>10600</v>
      </c>
      <c r="B191" s="11">
        <v>2</v>
      </c>
      <c r="C191" s="12">
        <v>46208</v>
      </c>
      <c r="D191" s="11">
        <v>128</v>
      </c>
      <c r="E191" s="13">
        <v>1960.28</v>
      </c>
      <c r="F191" s="28">
        <f t="shared" si="18"/>
        <v>250915.84</v>
      </c>
    </row>
    <row r="192" spans="1:6" ht="15" customHeight="1" x14ac:dyDescent="0.15">
      <c r="A192" s="10" t="s">
        <v>10600</v>
      </c>
      <c r="B192" s="11">
        <v>3</v>
      </c>
      <c r="C192" s="12">
        <v>46230</v>
      </c>
      <c r="D192" s="11">
        <v>80</v>
      </c>
      <c r="E192" s="13">
        <v>1679.25</v>
      </c>
      <c r="F192" s="28">
        <f t="shared" si="18"/>
        <v>134340</v>
      </c>
    </row>
    <row r="193" spans="1:6" ht="15" customHeight="1" x14ac:dyDescent="0.15">
      <c r="A193" s="10" t="s">
        <v>10600</v>
      </c>
      <c r="B193" s="11">
        <v>4</v>
      </c>
      <c r="C193" s="12">
        <v>46267</v>
      </c>
      <c r="D193" s="11">
        <v>517</v>
      </c>
      <c r="E193" s="13">
        <v>1846.66</v>
      </c>
      <c r="F193" s="28">
        <f t="shared" si="18"/>
        <v>954723.22000000009</v>
      </c>
    </row>
    <row r="194" spans="1:6" ht="15" customHeight="1" x14ac:dyDescent="0.15">
      <c r="A194" s="10" t="s">
        <v>10600</v>
      </c>
      <c r="B194" s="11">
        <v>5</v>
      </c>
      <c r="C194" s="12">
        <v>46160</v>
      </c>
      <c r="D194" s="11">
        <v>767</v>
      </c>
      <c r="E194" s="13">
        <v>2022.35</v>
      </c>
      <c r="F194" s="28">
        <f t="shared" si="18"/>
        <v>1551142.45</v>
      </c>
    </row>
    <row r="195" spans="1:6" ht="15" customHeight="1" x14ac:dyDescent="0.15">
      <c r="A195" s="10" t="s">
        <v>10601</v>
      </c>
      <c r="B195" s="11">
        <v>1</v>
      </c>
      <c r="C195" s="12">
        <v>46164</v>
      </c>
      <c r="D195" s="11">
        <v>672</v>
      </c>
      <c r="E195" s="13">
        <v>75.11</v>
      </c>
      <c r="F195" s="28">
        <f t="shared" si="18"/>
        <v>50473.919999999998</v>
      </c>
    </row>
    <row r="196" spans="1:6" ht="15" customHeight="1" x14ac:dyDescent="0.15">
      <c r="A196" s="10" t="s">
        <v>10601</v>
      </c>
      <c r="B196" s="11">
        <v>2</v>
      </c>
      <c r="C196" s="12">
        <v>45967</v>
      </c>
      <c r="D196" s="11">
        <v>808</v>
      </c>
      <c r="E196" s="13">
        <v>100.6</v>
      </c>
      <c r="F196" s="28">
        <f t="shared" si="18"/>
        <v>81284.799999999988</v>
      </c>
    </row>
    <row r="197" spans="1:6" ht="15" customHeight="1" x14ac:dyDescent="0.15">
      <c r="A197" s="10" t="s">
        <v>10601</v>
      </c>
      <c r="B197" s="11">
        <v>3</v>
      </c>
      <c r="C197" s="12">
        <v>46042</v>
      </c>
      <c r="D197" s="11">
        <v>951</v>
      </c>
      <c r="E197" s="13">
        <v>104.84</v>
      </c>
      <c r="F197" s="28">
        <f t="shared" ref="F197:F260" si="23">D197*E197</f>
        <v>99702.84</v>
      </c>
    </row>
    <row r="198" spans="1:6" ht="15" customHeight="1" x14ac:dyDescent="0.15">
      <c r="A198" s="10" t="s">
        <v>10602</v>
      </c>
      <c r="B198" s="11">
        <v>1</v>
      </c>
      <c r="C198" s="12">
        <v>46191</v>
      </c>
      <c r="D198" s="11">
        <v>895</v>
      </c>
      <c r="E198" s="13">
        <v>168.21</v>
      </c>
      <c r="F198" s="28">
        <f t="shared" si="23"/>
        <v>150547.95000000001</v>
      </c>
    </row>
    <row r="199" spans="1:6" ht="15" customHeight="1" x14ac:dyDescent="0.15">
      <c r="A199" s="10" t="s">
        <v>10602</v>
      </c>
      <c r="B199" s="11">
        <v>2</v>
      </c>
      <c r="C199" s="12">
        <v>46071</v>
      </c>
      <c r="D199" s="11">
        <v>56</v>
      </c>
      <c r="E199" s="13">
        <v>173.78</v>
      </c>
      <c r="F199" s="28">
        <f t="shared" si="23"/>
        <v>9731.68</v>
      </c>
    </row>
    <row r="200" spans="1:6" ht="15" customHeight="1" x14ac:dyDescent="0.15">
      <c r="A200" s="10" t="s">
        <v>10602</v>
      </c>
      <c r="B200" s="11">
        <v>3</v>
      </c>
      <c r="C200" s="12">
        <v>46075</v>
      </c>
      <c r="D200" s="11">
        <v>236</v>
      </c>
      <c r="E200" s="13">
        <v>146.63</v>
      </c>
      <c r="F200" s="28">
        <f t="shared" si="23"/>
        <v>34604.68</v>
      </c>
    </row>
    <row r="201" spans="1:6" ht="15" customHeight="1" x14ac:dyDescent="0.15">
      <c r="A201" s="10" t="s">
        <v>10602</v>
      </c>
      <c r="B201" s="11">
        <v>4</v>
      </c>
      <c r="C201" s="12">
        <v>46167</v>
      </c>
      <c r="D201" s="11">
        <v>157</v>
      </c>
      <c r="E201" s="13">
        <v>193.6</v>
      </c>
      <c r="F201" s="28">
        <f t="shared" si="23"/>
        <v>30395.200000000001</v>
      </c>
    </row>
    <row r="202" spans="1:6" ht="15" customHeight="1" x14ac:dyDescent="0.15">
      <c r="A202" s="10" t="s">
        <v>10602</v>
      </c>
      <c r="B202" s="11">
        <v>5</v>
      </c>
      <c r="C202" s="12">
        <v>46029</v>
      </c>
      <c r="D202" s="11">
        <v>801</v>
      </c>
      <c r="E202" s="13">
        <v>179.85</v>
      </c>
      <c r="F202" s="28">
        <f t="shared" si="23"/>
        <v>144059.85</v>
      </c>
    </row>
    <row r="203" spans="1:6" ht="15" customHeight="1" x14ac:dyDescent="0.15">
      <c r="A203" s="10" t="s">
        <v>10603</v>
      </c>
      <c r="B203" s="11">
        <v>1</v>
      </c>
      <c r="C203" s="12">
        <v>46054</v>
      </c>
      <c r="D203" s="11">
        <v>481</v>
      </c>
      <c r="E203" s="13">
        <v>336.82</v>
      </c>
      <c r="F203" s="28">
        <f t="shared" si="23"/>
        <v>162010.41999999998</v>
      </c>
    </row>
    <row r="204" spans="1:6" ht="15" customHeight="1" x14ac:dyDescent="0.15">
      <c r="A204" s="10" t="s">
        <v>10603</v>
      </c>
      <c r="B204" s="11">
        <v>2</v>
      </c>
      <c r="C204" s="12">
        <v>46007</v>
      </c>
      <c r="D204" s="11">
        <v>644</v>
      </c>
      <c r="E204" s="13">
        <v>313.99</v>
      </c>
      <c r="F204" s="28">
        <f t="shared" si="23"/>
        <v>202209.56</v>
      </c>
    </row>
    <row r="205" spans="1:6" ht="15" customHeight="1" x14ac:dyDescent="0.15">
      <c r="A205" s="10" t="s">
        <v>10603</v>
      </c>
      <c r="B205" s="11">
        <v>3</v>
      </c>
      <c r="C205" s="12">
        <v>46242</v>
      </c>
      <c r="D205" s="11">
        <v>242</v>
      </c>
      <c r="E205" s="13">
        <v>325.18</v>
      </c>
      <c r="F205" s="28">
        <f t="shared" si="23"/>
        <v>78693.56</v>
      </c>
    </row>
    <row r="206" spans="1:6" ht="15" customHeight="1" x14ac:dyDescent="0.15">
      <c r="A206" s="10" t="s">
        <v>10603</v>
      </c>
      <c r="B206" s="11">
        <v>4</v>
      </c>
      <c r="C206" s="12">
        <v>46092</v>
      </c>
      <c r="D206" s="11">
        <v>500</v>
      </c>
      <c r="E206" s="13">
        <v>257.44</v>
      </c>
      <c r="F206" s="28">
        <f t="shared" si="23"/>
        <v>128720</v>
      </c>
    </row>
    <row r="207" spans="1:6" ht="15" customHeight="1" x14ac:dyDescent="0.15">
      <c r="A207" s="10" t="s">
        <v>10603</v>
      </c>
      <c r="B207" s="11">
        <v>5</v>
      </c>
      <c r="C207" s="12">
        <v>46287</v>
      </c>
      <c r="D207" s="11">
        <v>276</v>
      </c>
      <c r="E207" s="13">
        <v>295.85000000000002</v>
      </c>
      <c r="F207" s="28">
        <f t="shared" si="23"/>
        <v>81654.600000000006</v>
      </c>
    </row>
    <row r="208" spans="1:6" ht="15" customHeight="1" x14ac:dyDescent="0.15">
      <c r="A208" s="10" t="s">
        <v>10604</v>
      </c>
      <c r="B208" s="11">
        <v>1</v>
      </c>
      <c r="C208" s="12">
        <v>46187</v>
      </c>
      <c r="D208" s="11">
        <v>995</v>
      </c>
      <c r="E208" s="13">
        <v>1727.31</v>
      </c>
      <c r="F208" s="28">
        <f t="shared" si="23"/>
        <v>1718673.45</v>
      </c>
    </row>
    <row r="209" spans="1:6" ht="15" customHeight="1" x14ac:dyDescent="0.15">
      <c r="A209" s="10" t="s">
        <v>10604</v>
      </c>
      <c r="B209" s="11">
        <v>2</v>
      </c>
      <c r="C209" s="12">
        <v>45961</v>
      </c>
      <c r="D209" s="11">
        <v>212</v>
      </c>
      <c r="E209" s="13">
        <v>1383.86</v>
      </c>
      <c r="F209" s="28">
        <f t="shared" si="23"/>
        <v>293378.32</v>
      </c>
    </row>
    <row r="210" spans="1:6" ht="15" customHeight="1" x14ac:dyDescent="0.15">
      <c r="A210" s="10" t="s">
        <v>10604</v>
      </c>
      <c r="B210" s="11">
        <v>3</v>
      </c>
      <c r="C210" s="12">
        <v>46247</v>
      </c>
      <c r="D210" s="11">
        <v>75</v>
      </c>
      <c r="E210" s="13">
        <v>1761.21</v>
      </c>
      <c r="F210" s="28">
        <f t="shared" si="23"/>
        <v>132090.75</v>
      </c>
    </row>
    <row r="211" spans="1:6" ht="15" customHeight="1" x14ac:dyDescent="0.15">
      <c r="A211" s="10" t="s">
        <v>10604</v>
      </c>
      <c r="B211" s="11">
        <v>4</v>
      </c>
      <c r="C211" s="12">
        <v>46053</v>
      </c>
      <c r="D211" s="11">
        <v>222</v>
      </c>
      <c r="E211" s="13">
        <v>2033.18</v>
      </c>
      <c r="F211" s="28">
        <f t="shared" si="23"/>
        <v>451365.96</v>
      </c>
    </row>
    <row r="212" spans="1:6" ht="15" customHeight="1" x14ac:dyDescent="0.15">
      <c r="A212" s="10" t="s">
        <v>10604</v>
      </c>
      <c r="B212" s="11">
        <v>5</v>
      </c>
      <c r="C212" s="12">
        <v>46118</v>
      </c>
      <c r="D212" s="11">
        <v>521</v>
      </c>
      <c r="E212" s="13">
        <v>2129.39</v>
      </c>
      <c r="F212" s="28">
        <f t="shared" si="23"/>
        <v>1109412.19</v>
      </c>
    </row>
    <row r="213" spans="1:6" ht="15" customHeight="1" x14ac:dyDescent="0.15">
      <c r="A213" s="10" t="s">
        <v>10605</v>
      </c>
      <c r="B213" s="11">
        <v>1</v>
      </c>
      <c r="C213" s="12">
        <v>46098</v>
      </c>
      <c r="D213" s="11">
        <v>108</v>
      </c>
      <c r="E213" s="13">
        <v>521.14</v>
      </c>
      <c r="F213" s="28">
        <f t="shared" si="23"/>
        <v>56283.119999999995</v>
      </c>
    </row>
    <row r="214" spans="1:6" ht="15" customHeight="1" x14ac:dyDescent="0.15">
      <c r="A214" s="10" t="s">
        <v>10605</v>
      </c>
      <c r="B214" s="11">
        <v>2</v>
      </c>
      <c r="C214" s="12">
        <v>45956</v>
      </c>
      <c r="D214" s="11">
        <v>893</v>
      </c>
      <c r="E214" s="13">
        <v>584.63</v>
      </c>
      <c r="F214" s="28">
        <f t="shared" si="23"/>
        <v>522074.58999999997</v>
      </c>
    </row>
    <row r="215" spans="1:6" ht="15" customHeight="1" x14ac:dyDescent="0.15">
      <c r="A215" s="10" t="s">
        <v>10605</v>
      </c>
      <c r="B215" s="11">
        <v>3</v>
      </c>
      <c r="C215" s="12">
        <v>46132</v>
      </c>
      <c r="D215" s="11">
        <v>984</v>
      </c>
      <c r="E215" s="13">
        <v>557.96</v>
      </c>
      <c r="F215" s="28">
        <f t="shared" si="23"/>
        <v>549032.64</v>
      </c>
    </row>
    <row r="216" spans="1:6" ht="15" customHeight="1" x14ac:dyDescent="0.15">
      <c r="A216" s="10" t="s">
        <v>10605</v>
      </c>
      <c r="B216" s="11">
        <v>4</v>
      </c>
      <c r="C216" s="12">
        <v>46069</v>
      </c>
      <c r="D216" s="11">
        <v>230</v>
      </c>
      <c r="E216" s="13">
        <v>552.27</v>
      </c>
      <c r="F216" s="28">
        <f t="shared" si="23"/>
        <v>127022.09999999999</v>
      </c>
    </row>
    <row r="217" spans="1:6" ht="15" customHeight="1" x14ac:dyDescent="0.15">
      <c r="A217" s="10" t="s">
        <v>10606</v>
      </c>
      <c r="B217" s="11">
        <v>1</v>
      </c>
      <c r="C217" s="12">
        <v>46072</v>
      </c>
      <c r="D217" s="11">
        <v>391</v>
      </c>
      <c r="E217" s="13">
        <v>925.65</v>
      </c>
      <c r="F217" s="28">
        <f t="shared" si="23"/>
        <v>361929.14999999997</v>
      </c>
    </row>
    <row r="218" spans="1:6" ht="15" customHeight="1" x14ac:dyDescent="0.15">
      <c r="A218" s="10" t="s">
        <v>10606</v>
      </c>
      <c r="B218" s="11">
        <v>2</v>
      </c>
      <c r="C218" s="12">
        <v>46001</v>
      </c>
      <c r="D218" s="11">
        <v>429</v>
      </c>
      <c r="E218" s="13">
        <v>897.32</v>
      </c>
      <c r="F218" s="28">
        <f t="shared" si="23"/>
        <v>384950.28</v>
      </c>
    </row>
    <row r="219" spans="1:6" ht="15" customHeight="1" x14ac:dyDescent="0.15">
      <c r="A219" s="10" t="s">
        <v>10606</v>
      </c>
      <c r="B219" s="11">
        <v>3</v>
      </c>
      <c r="C219" s="12">
        <v>46229</v>
      </c>
      <c r="D219" s="11">
        <v>561</v>
      </c>
      <c r="E219" s="13">
        <v>1038.82</v>
      </c>
      <c r="F219" s="28">
        <f t="shared" si="23"/>
        <v>582778.02</v>
      </c>
    </row>
    <row r="220" spans="1:6" ht="15" customHeight="1" x14ac:dyDescent="0.15">
      <c r="A220" s="10" t="s">
        <v>10606</v>
      </c>
      <c r="B220" s="11">
        <v>4</v>
      </c>
      <c r="C220" s="12">
        <v>46158</v>
      </c>
      <c r="D220" s="11">
        <v>118</v>
      </c>
      <c r="E220" s="13">
        <v>913.82</v>
      </c>
      <c r="F220" s="28">
        <f t="shared" si="23"/>
        <v>107830.76000000001</v>
      </c>
    </row>
    <row r="221" spans="1:6" ht="15" customHeight="1" x14ac:dyDescent="0.15">
      <c r="A221" s="10" t="s">
        <v>10607</v>
      </c>
      <c r="B221" s="11">
        <v>1</v>
      </c>
      <c r="C221" s="12">
        <v>45957</v>
      </c>
      <c r="D221" s="11">
        <v>205</v>
      </c>
      <c r="E221" s="13">
        <v>852.25</v>
      </c>
      <c r="F221" s="28">
        <f t="shared" si="23"/>
        <v>174711.25</v>
      </c>
    </row>
    <row r="222" spans="1:6" ht="15" customHeight="1" x14ac:dyDescent="0.15">
      <c r="A222" s="10" t="s">
        <v>10607</v>
      </c>
      <c r="B222" s="11">
        <v>2</v>
      </c>
      <c r="C222" s="12">
        <v>45972</v>
      </c>
      <c r="D222" s="11">
        <v>330</v>
      </c>
      <c r="E222" s="13">
        <v>880.43</v>
      </c>
      <c r="F222" s="28">
        <f t="shared" si="23"/>
        <v>290541.89999999997</v>
      </c>
    </row>
    <row r="223" spans="1:6" ht="15" customHeight="1" x14ac:dyDescent="0.15">
      <c r="A223" s="10" t="s">
        <v>10607</v>
      </c>
      <c r="B223" s="11">
        <v>3</v>
      </c>
      <c r="C223" s="12">
        <v>46131</v>
      </c>
      <c r="D223" s="11">
        <v>516</v>
      </c>
      <c r="E223" s="13">
        <v>753.68</v>
      </c>
      <c r="F223" s="28">
        <f t="shared" si="23"/>
        <v>388898.87999999995</v>
      </c>
    </row>
    <row r="224" spans="1:6" ht="15" customHeight="1" x14ac:dyDescent="0.15">
      <c r="A224" s="10" t="s">
        <v>10608</v>
      </c>
      <c r="B224" s="11">
        <v>1</v>
      </c>
      <c r="C224" s="12">
        <v>45928</v>
      </c>
      <c r="D224" s="11">
        <v>136</v>
      </c>
      <c r="E224" s="13">
        <v>809.5</v>
      </c>
      <c r="F224" s="28">
        <f t="shared" si="23"/>
        <v>110092</v>
      </c>
    </row>
    <row r="225" spans="1:6" ht="15" customHeight="1" x14ac:dyDescent="0.15">
      <c r="A225" s="10" t="s">
        <v>10608</v>
      </c>
      <c r="B225" s="11">
        <v>2</v>
      </c>
      <c r="C225" s="12">
        <v>45980</v>
      </c>
      <c r="D225" s="11">
        <v>545</v>
      </c>
      <c r="E225" s="13">
        <v>1012.46</v>
      </c>
      <c r="F225" s="28">
        <f t="shared" si="23"/>
        <v>551790.70000000007</v>
      </c>
    </row>
    <row r="226" spans="1:6" ht="15" customHeight="1" x14ac:dyDescent="0.15">
      <c r="A226" s="10" t="s">
        <v>10608</v>
      </c>
      <c r="B226" s="11">
        <v>3</v>
      </c>
      <c r="C226" s="12">
        <v>46003</v>
      </c>
      <c r="D226" s="11">
        <v>522</v>
      </c>
      <c r="E226" s="13">
        <v>970.68</v>
      </c>
      <c r="F226" s="28">
        <f t="shared" si="23"/>
        <v>506694.95999999996</v>
      </c>
    </row>
    <row r="227" spans="1:6" ht="15" customHeight="1" x14ac:dyDescent="0.15">
      <c r="A227" s="10" t="s">
        <v>10608</v>
      </c>
      <c r="B227" s="11">
        <v>4</v>
      </c>
      <c r="C227" s="12">
        <v>45997</v>
      </c>
      <c r="D227" s="11">
        <v>346</v>
      </c>
      <c r="E227" s="13">
        <v>773.6</v>
      </c>
      <c r="F227" s="28">
        <f t="shared" si="23"/>
        <v>267665.60000000003</v>
      </c>
    </row>
    <row r="228" spans="1:6" ht="15" customHeight="1" x14ac:dyDescent="0.15">
      <c r="A228" s="10" t="s">
        <v>10608</v>
      </c>
      <c r="B228" s="11">
        <v>5</v>
      </c>
      <c r="C228" s="12">
        <v>46027</v>
      </c>
      <c r="D228" s="11">
        <v>103</v>
      </c>
      <c r="E228" s="13">
        <v>1034.26</v>
      </c>
      <c r="F228" s="28">
        <f t="shared" si="23"/>
        <v>106528.78</v>
      </c>
    </row>
    <row r="229" spans="1:6" ht="15" customHeight="1" x14ac:dyDescent="0.15">
      <c r="A229" s="10" t="s">
        <v>10609</v>
      </c>
      <c r="B229" s="11">
        <v>1</v>
      </c>
      <c r="C229" s="12">
        <v>45939</v>
      </c>
      <c r="D229" s="11">
        <v>165</v>
      </c>
      <c r="E229" s="13">
        <v>283.24</v>
      </c>
      <c r="F229" s="28">
        <f t="shared" si="23"/>
        <v>46734.6</v>
      </c>
    </row>
    <row r="230" spans="1:6" ht="15" customHeight="1" x14ac:dyDescent="0.15">
      <c r="A230" s="10" t="s">
        <v>10609</v>
      </c>
      <c r="B230" s="11">
        <v>2</v>
      </c>
      <c r="C230" s="12">
        <v>45977</v>
      </c>
      <c r="D230" s="11">
        <v>646</v>
      </c>
      <c r="E230" s="13">
        <v>261.60000000000002</v>
      </c>
      <c r="F230" s="28">
        <f t="shared" si="23"/>
        <v>168993.6</v>
      </c>
    </row>
    <row r="231" spans="1:6" ht="15" customHeight="1" x14ac:dyDescent="0.15">
      <c r="A231" s="10" t="s">
        <v>10609</v>
      </c>
      <c r="B231" s="11">
        <v>3</v>
      </c>
      <c r="C231" s="12">
        <v>46025</v>
      </c>
      <c r="D231" s="11">
        <v>500</v>
      </c>
      <c r="E231" s="13">
        <v>339.14</v>
      </c>
      <c r="F231" s="28">
        <f t="shared" si="23"/>
        <v>169570</v>
      </c>
    </row>
    <row r="232" spans="1:6" ht="15" customHeight="1" x14ac:dyDescent="0.15">
      <c r="A232" s="10" t="s">
        <v>10609</v>
      </c>
      <c r="B232" s="11">
        <v>4</v>
      </c>
      <c r="C232" s="12">
        <v>46065</v>
      </c>
      <c r="D232" s="11">
        <v>367</v>
      </c>
      <c r="E232" s="13">
        <v>357.11</v>
      </c>
      <c r="F232" s="28">
        <f t="shared" si="23"/>
        <v>131059.37000000001</v>
      </c>
    </row>
    <row r="233" spans="1:6" ht="15" customHeight="1" x14ac:dyDescent="0.15">
      <c r="A233" s="10" t="s">
        <v>10609</v>
      </c>
      <c r="B233" s="11">
        <v>5</v>
      </c>
      <c r="C233" s="12">
        <v>46224</v>
      </c>
      <c r="D233" s="11">
        <v>854</v>
      </c>
      <c r="E233" s="13">
        <v>311.36</v>
      </c>
      <c r="F233" s="28">
        <f t="shared" si="23"/>
        <v>265901.44</v>
      </c>
    </row>
    <row r="234" spans="1:6" ht="15" customHeight="1" x14ac:dyDescent="0.15">
      <c r="A234" s="10" t="s">
        <v>10610</v>
      </c>
      <c r="B234" s="11">
        <v>1</v>
      </c>
      <c r="C234" s="12">
        <v>46124</v>
      </c>
      <c r="D234" s="11">
        <v>265</v>
      </c>
      <c r="E234" s="13">
        <v>100.48</v>
      </c>
      <c r="F234" s="28">
        <f t="shared" si="23"/>
        <v>26627.200000000001</v>
      </c>
    </row>
    <row r="235" spans="1:6" ht="15" customHeight="1" x14ac:dyDescent="0.15">
      <c r="A235" s="10" t="s">
        <v>10610</v>
      </c>
      <c r="B235" s="11">
        <v>2</v>
      </c>
      <c r="C235" s="12">
        <v>45997</v>
      </c>
      <c r="D235" s="11">
        <v>164</v>
      </c>
      <c r="E235" s="13">
        <v>86.55</v>
      </c>
      <c r="F235" s="28">
        <f t="shared" si="23"/>
        <v>14194.199999999999</v>
      </c>
    </row>
    <row r="236" spans="1:6" ht="15" customHeight="1" x14ac:dyDescent="0.15">
      <c r="A236" s="10" t="s">
        <v>10610</v>
      </c>
      <c r="B236" s="11">
        <v>3</v>
      </c>
      <c r="C236" s="12">
        <v>45996</v>
      </c>
      <c r="D236" s="11">
        <v>109</v>
      </c>
      <c r="E236" s="13">
        <v>106.68</v>
      </c>
      <c r="F236" s="28">
        <f t="shared" si="23"/>
        <v>11628.12</v>
      </c>
    </row>
    <row r="237" spans="1:6" ht="15" customHeight="1" x14ac:dyDescent="0.15">
      <c r="A237" s="10" t="s">
        <v>10610</v>
      </c>
      <c r="B237" s="11">
        <v>4</v>
      </c>
      <c r="C237" s="12">
        <v>46070</v>
      </c>
      <c r="D237" s="11">
        <v>616</v>
      </c>
      <c r="E237" s="13">
        <v>94.32</v>
      </c>
      <c r="F237" s="28">
        <f t="shared" si="23"/>
        <v>58101.119999999995</v>
      </c>
    </row>
    <row r="238" spans="1:6" ht="15" customHeight="1" x14ac:dyDescent="0.15">
      <c r="A238" s="10" t="s">
        <v>10610</v>
      </c>
      <c r="B238" s="11">
        <v>5</v>
      </c>
      <c r="C238" s="12">
        <v>46142</v>
      </c>
      <c r="D238" s="11">
        <v>263</v>
      </c>
      <c r="E238" s="13">
        <v>134.27000000000001</v>
      </c>
      <c r="F238" s="28">
        <f t="shared" si="23"/>
        <v>35313.01</v>
      </c>
    </row>
    <row r="239" spans="1:6" ht="15" customHeight="1" x14ac:dyDescent="0.15">
      <c r="A239" s="10" t="s">
        <v>10611</v>
      </c>
      <c r="B239" s="11">
        <v>1</v>
      </c>
      <c r="C239" s="12">
        <v>46083</v>
      </c>
      <c r="D239" s="11">
        <v>67</v>
      </c>
      <c r="E239" s="13">
        <v>371.79</v>
      </c>
      <c r="F239" s="28">
        <f t="shared" si="23"/>
        <v>24909.93</v>
      </c>
    </row>
    <row r="240" spans="1:6" ht="15" customHeight="1" x14ac:dyDescent="0.15">
      <c r="A240" s="10" t="s">
        <v>10611</v>
      </c>
      <c r="B240" s="11">
        <v>2</v>
      </c>
      <c r="C240" s="12">
        <v>46173</v>
      </c>
      <c r="D240" s="11">
        <v>142</v>
      </c>
      <c r="E240" s="13">
        <v>465.33</v>
      </c>
      <c r="F240" s="28">
        <f t="shared" si="23"/>
        <v>66076.86</v>
      </c>
    </row>
    <row r="241" spans="1:6" ht="15" customHeight="1" x14ac:dyDescent="0.15">
      <c r="A241" s="10" t="s">
        <v>10611</v>
      </c>
      <c r="B241" s="11">
        <v>3</v>
      </c>
      <c r="C241" s="12">
        <v>46038</v>
      </c>
      <c r="D241" s="11">
        <v>392</v>
      </c>
      <c r="E241" s="13">
        <v>474.39</v>
      </c>
      <c r="F241" s="28">
        <f t="shared" si="23"/>
        <v>185960.88</v>
      </c>
    </row>
    <row r="242" spans="1:6" ht="15" customHeight="1" x14ac:dyDescent="0.15">
      <c r="A242" s="10" t="s">
        <v>10611</v>
      </c>
      <c r="B242" s="11">
        <v>4</v>
      </c>
      <c r="C242" s="12">
        <v>46178</v>
      </c>
      <c r="D242" s="11">
        <v>345</v>
      </c>
      <c r="E242" s="13">
        <v>364.55</v>
      </c>
      <c r="F242" s="28">
        <f t="shared" si="23"/>
        <v>125769.75</v>
      </c>
    </row>
    <row r="243" spans="1:6" ht="15" customHeight="1" x14ac:dyDescent="0.15">
      <c r="A243" s="10" t="s">
        <v>10612</v>
      </c>
      <c r="B243" s="11">
        <v>1</v>
      </c>
      <c r="C243" s="12">
        <v>46000</v>
      </c>
      <c r="D243" s="11">
        <v>376</v>
      </c>
      <c r="E243" s="13">
        <v>919.41</v>
      </c>
      <c r="F243" s="28">
        <f t="shared" si="23"/>
        <v>345698.16</v>
      </c>
    </row>
    <row r="244" spans="1:6" ht="15" customHeight="1" x14ac:dyDescent="0.15">
      <c r="A244" s="10" t="s">
        <v>10612</v>
      </c>
      <c r="B244" s="11">
        <v>2</v>
      </c>
      <c r="C244" s="12">
        <v>46094</v>
      </c>
      <c r="D244" s="11">
        <v>554</v>
      </c>
      <c r="E244" s="13">
        <v>921</v>
      </c>
      <c r="F244" s="28">
        <f t="shared" si="23"/>
        <v>510234</v>
      </c>
    </row>
    <row r="245" spans="1:6" ht="15" customHeight="1" x14ac:dyDescent="0.15">
      <c r="A245" s="10" t="s">
        <v>10612</v>
      </c>
      <c r="B245" s="11">
        <v>3</v>
      </c>
      <c r="C245" s="12">
        <v>46249</v>
      </c>
      <c r="D245" s="11">
        <v>552</v>
      </c>
      <c r="E245" s="13">
        <v>990.64</v>
      </c>
      <c r="F245" s="28">
        <f t="shared" si="23"/>
        <v>546833.28</v>
      </c>
    </row>
    <row r="246" spans="1:6" ht="15" customHeight="1" x14ac:dyDescent="0.15">
      <c r="A246" s="10" t="s">
        <v>10612</v>
      </c>
      <c r="B246" s="11">
        <v>4</v>
      </c>
      <c r="C246" s="12">
        <v>46274</v>
      </c>
      <c r="D246" s="11">
        <v>716</v>
      </c>
      <c r="E246" s="13">
        <v>848.66</v>
      </c>
      <c r="F246" s="28">
        <f t="shared" si="23"/>
        <v>607640.55999999994</v>
      </c>
    </row>
    <row r="247" spans="1:6" ht="15" customHeight="1" x14ac:dyDescent="0.15">
      <c r="A247" s="10" t="s">
        <v>10613</v>
      </c>
      <c r="B247" s="11">
        <v>1</v>
      </c>
      <c r="C247" s="12">
        <v>46189</v>
      </c>
      <c r="D247" s="11">
        <v>902</v>
      </c>
      <c r="E247" s="13">
        <v>2334.77</v>
      </c>
      <c r="F247" s="28">
        <f t="shared" si="23"/>
        <v>2105962.54</v>
      </c>
    </row>
    <row r="248" spans="1:6" ht="15" customHeight="1" x14ac:dyDescent="0.15">
      <c r="A248" s="10" t="s">
        <v>10613</v>
      </c>
      <c r="B248" s="11">
        <v>2</v>
      </c>
      <c r="C248" s="12">
        <v>46170</v>
      </c>
      <c r="D248" s="11">
        <v>992</v>
      </c>
      <c r="E248" s="13">
        <v>2135.61</v>
      </c>
      <c r="F248" s="28">
        <f t="shared" si="23"/>
        <v>2118525.12</v>
      </c>
    </row>
    <row r="249" spans="1:6" ht="15" customHeight="1" x14ac:dyDescent="0.15">
      <c r="A249" s="10" t="s">
        <v>10613</v>
      </c>
      <c r="B249" s="11">
        <v>3</v>
      </c>
      <c r="C249" s="12">
        <v>46026</v>
      </c>
      <c r="D249" s="11">
        <v>613</v>
      </c>
      <c r="E249" s="13">
        <v>2195.69</v>
      </c>
      <c r="F249" s="28">
        <f t="shared" si="23"/>
        <v>1345957.97</v>
      </c>
    </row>
    <row r="250" spans="1:6" ht="15" customHeight="1" x14ac:dyDescent="0.15">
      <c r="A250" s="10" t="s">
        <v>10613</v>
      </c>
      <c r="B250" s="11">
        <v>4</v>
      </c>
      <c r="C250" s="12">
        <v>46044</v>
      </c>
      <c r="D250" s="11">
        <v>195</v>
      </c>
      <c r="E250" s="13">
        <v>2645.45</v>
      </c>
      <c r="F250" s="28">
        <f t="shared" si="23"/>
        <v>515862.74999999994</v>
      </c>
    </row>
    <row r="251" spans="1:6" ht="15" customHeight="1" x14ac:dyDescent="0.15">
      <c r="A251" s="10" t="s">
        <v>10614</v>
      </c>
      <c r="B251" s="11">
        <v>1</v>
      </c>
      <c r="C251" s="12">
        <v>45984</v>
      </c>
      <c r="D251" s="11">
        <v>435</v>
      </c>
      <c r="E251" s="13">
        <v>1514.93</v>
      </c>
      <c r="F251" s="28">
        <f t="shared" si="23"/>
        <v>658994.55000000005</v>
      </c>
    </row>
    <row r="252" spans="1:6" ht="15" customHeight="1" x14ac:dyDescent="0.15">
      <c r="A252" s="10" t="s">
        <v>10614</v>
      </c>
      <c r="B252" s="11">
        <v>2</v>
      </c>
      <c r="C252" s="12">
        <v>45961</v>
      </c>
      <c r="D252" s="11">
        <v>394</v>
      </c>
      <c r="E252" s="13">
        <v>1706.8</v>
      </c>
      <c r="F252" s="28">
        <f t="shared" si="23"/>
        <v>672479.2</v>
      </c>
    </row>
    <row r="253" spans="1:6" ht="15" customHeight="1" x14ac:dyDescent="0.15">
      <c r="A253" s="10" t="s">
        <v>10614</v>
      </c>
      <c r="B253" s="11">
        <v>3</v>
      </c>
      <c r="C253" s="12">
        <v>46014</v>
      </c>
      <c r="D253" s="11">
        <v>335</v>
      </c>
      <c r="E253" s="13">
        <v>2118.38</v>
      </c>
      <c r="F253" s="28">
        <f t="shared" si="23"/>
        <v>709657.3</v>
      </c>
    </row>
    <row r="254" spans="1:6" ht="15" customHeight="1" x14ac:dyDescent="0.15">
      <c r="A254" s="10" t="s">
        <v>10614</v>
      </c>
      <c r="B254" s="11">
        <v>4</v>
      </c>
      <c r="C254" s="12">
        <v>46258</v>
      </c>
      <c r="D254" s="11">
        <v>979</v>
      </c>
      <c r="E254" s="13">
        <v>1529.29</v>
      </c>
      <c r="F254" s="28">
        <f t="shared" si="23"/>
        <v>1497174.91</v>
      </c>
    </row>
    <row r="255" spans="1:6" ht="15" customHeight="1" x14ac:dyDescent="0.15">
      <c r="A255" s="10" t="s">
        <v>10615</v>
      </c>
      <c r="B255" s="11">
        <v>1</v>
      </c>
      <c r="C255" s="12">
        <v>46087</v>
      </c>
      <c r="D255" s="11">
        <v>287</v>
      </c>
      <c r="E255" s="13">
        <v>2194.7199999999998</v>
      </c>
      <c r="F255" s="28">
        <f t="shared" si="23"/>
        <v>629884.6399999999</v>
      </c>
    </row>
    <row r="256" spans="1:6" ht="15" customHeight="1" x14ac:dyDescent="0.15">
      <c r="A256" s="10" t="s">
        <v>10615</v>
      </c>
      <c r="B256" s="11">
        <v>2</v>
      </c>
      <c r="C256" s="12">
        <v>45963</v>
      </c>
      <c r="D256" s="11">
        <v>757</v>
      </c>
      <c r="E256" s="13">
        <v>1904.14</v>
      </c>
      <c r="F256" s="28">
        <f t="shared" si="23"/>
        <v>1441433.98</v>
      </c>
    </row>
    <row r="257" spans="1:6" ht="15" customHeight="1" x14ac:dyDescent="0.15">
      <c r="A257" s="10" t="s">
        <v>10615</v>
      </c>
      <c r="B257" s="11">
        <v>3</v>
      </c>
      <c r="C257" s="12">
        <v>46007</v>
      </c>
      <c r="D257" s="11">
        <v>834</v>
      </c>
      <c r="E257" s="13">
        <v>2293.92</v>
      </c>
      <c r="F257" s="28">
        <f t="shared" si="23"/>
        <v>1913129.28</v>
      </c>
    </row>
    <row r="258" spans="1:6" ht="15" customHeight="1" x14ac:dyDescent="0.15">
      <c r="A258" s="10" t="s">
        <v>10615</v>
      </c>
      <c r="B258" s="11">
        <v>4</v>
      </c>
      <c r="C258" s="12">
        <v>46194</v>
      </c>
      <c r="D258" s="11">
        <v>818</v>
      </c>
      <c r="E258" s="13">
        <v>2054.29</v>
      </c>
      <c r="F258" s="28">
        <f t="shared" si="23"/>
        <v>1680409.22</v>
      </c>
    </row>
    <row r="259" spans="1:6" ht="15" customHeight="1" x14ac:dyDescent="0.15">
      <c r="A259" s="10" t="s">
        <v>10615</v>
      </c>
      <c r="B259" s="11">
        <v>5</v>
      </c>
      <c r="C259" s="12">
        <v>46143</v>
      </c>
      <c r="D259" s="11">
        <v>95</v>
      </c>
      <c r="E259" s="13">
        <v>2480.77</v>
      </c>
      <c r="F259" s="28">
        <f t="shared" si="23"/>
        <v>235673.15</v>
      </c>
    </row>
    <row r="260" spans="1:6" ht="15" customHeight="1" x14ac:dyDescent="0.15">
      <c r="A260" s="10" t="s">
        <v>10616</v>
      </c>
      <c r="B260" s="11">
        <v>1</v>
      </c>
      <c r="C260" s="12">
        <v>45929</v>
      </c>
      <c r="D260" s="11">
        <v>686</v>
      </c>
      <c r="E260" s="13">
        <v>1416.24</v>
      </c>
      <c r="F260" s="28">
        <f t="shared" si="23"/>
        <v>971540.64</v>
      </c>
    </row>
    <row r="261" spans="1:6" ht="15" customHeight="1" x14ac:dyDescent="0.15">
      <c r="A261" s="10" t="s">
        <v>10616</v>
      </c>
      <c r="B261" s="11">
        <v>2</v>
      </c>
      <c r="C261" s="12">
        <v>46076</v>
      </c>
      <c r="D261" s="11">
        <v>898</v>
      </c>
      <c r="E261" s="13">
        <v>1495.76</v>
      </c>
      <c r="F261" s="28">
        <f t="shared" ref="F261:F324" si="24">D261*E261</f>
        <v>1343192.48</v>
      </c>
    </row>
    <row r="262" spans="1:6" ht="15" customHeight="1" x14ac:dyDescent="0.15">
      <c r="A262" s="10" t="s">
        <v>10616</v>
      </c>
      <c r="B262" s="11">
        <v>3</v>
      </c>
      <c r="C262" s="12">
        <v>46092</v>
      </c>
      <c r="D262" s="11">
        <v>873</v>
      </c>
      <c r="E262" s="13">
        <v>1608.32</v>
      </c>
      <c r="F262" s="28">
        <f t="shared" si="24"/>
        <v>1404063.3599999999</v>
      </c>
    </row>
    <row r="263" spans="1:6" ht="15" customHeight="1" x14ac:dyDescent="0.15">
      <c r="A263" s="10" t="s">
        <v>10616</v>
      </c>
      <c r="B263" s="11">
        <v>4</v>
      </c>
      <c r="C263" s="12">
        <v>46027</v>
      </c>
      <c r="D263" s="11">
        <v>57</v>
      </c>
      <c r="E263" s="13">
        <v>1488.22</v>
      </c>
      <c r="F263" s="28">
        <f t="shared" si="24"/>
        <v>84828.540000000008</v>
      </c>
    </row>
    <row r="264" spans="1:6" ht="15" customHeight="1" x14ac:dyDescent="0.15">
      <c r="A264" s="10" t="s">
        <v>10616</v>
      </c>
      <c r="B264" s="11">
        <v>5</v>
      </c>
      <c r="C264" s="12">
        <v>46265</v>
      </c>
      <c r="D264" s="11">
        <v>603</v>
      </c>
      <c r="E264" s="13">
        <v>1388.51</v>
      </c>
      <c r="F264" s="28">
        <f t="shared" si="24"/>
        <v>837271.53</v>
      </c>
    </row>
    <row r="265" spans="1:6" ht="15" customHeight="1" x14ac:dyDescent="0.15">
      <c r="A265" s="10" t="s">
        <v>10617</v>
      </c>
      <c r="B265" s="11">
        <v>1</v>
      </c>
      <c r="C265" s="12">
        <v>46090</v>
      </c>
      <c r="D265" s="11">
        <v>417</v>
      </c>
      <c r="E265" s="13">
        <v>314.66000000000003</v>
      </c>
      <c r="F265" s="28">
        <f t="shared" si="24"/>
        <v>131213.22</v>
      </c>
    </row>
    <row r="266" spans="1:6" ht="15" customHeight="1" x14ac:dyDescent="0.15">
      <c r="A266" s="10" t="s">
        <v>10617</v>
      </c>
      <c r="B266" s="11">
        <v>2</v>
      </c>
      <c r="C266" s="12">
        <v>45948</v>
      </c>
      <c r="D266" s="11">
        <v>186</v>
      </c>
      <c r="E266" s="13">
        <v>280.77999999999997</v>
      </c>
      <c r="F266" s="28">
        <f t="shared" si="24"/>
        <v>52225.079999999994</v>
      </c>
    </row>
    <row r="267" spans="1:6" ht="15" customHeight="1" x14ac:dyDescent="0.15">
      <c r="A267" s="10" t="s">
        <v>10617</v>
      </c>
      <c r="B267" s="11">
        <v>3</v>
      </c>
      <c r="C267" s="12">
        <v>46106</v>
      </c>
      <c r="D267" s="11">
        <v>573</v>
      </c>
      <c r="E267" s="13">
        <v>337.51</v>
      </c>
      <c r="F267" s="28">
        <f t="shared" si="24"/>
        <v>193393.22999999998</v>
      </c>
    </row>
    <row r="268" spans="1:6" ht="15" customHeight="1" x14ac:dyDescent="0.15">
      <c r="A268" s="10" t="s">
        <v>10617</v>
      </c>
      <c r="B268" s="11">
        <v>4</v>
      </c>
      <c r="C268" s="12">
        <v>46096</v>
      </c>
      <c r="D268" s="11">
        <v>926</v>
      </c>
      <c r="E268" s="13">
        <v>327.60000000000002</v>
      </c>
      <c r="F268" s="28">
        <f t="shared" si="24"/>
        <v>303357.60000000003</v>
      </c>
    </row>
    <row r="269" spans="1:6" ht="15" customHeight="1" x14ac:dyDescent="0.15">
      <c r="A269" s="10" t="s">
        <v>10618</v>
      </c>
      <c r="B269" s="11">
        <v>1</v>
      </c>
      <c r="C269" s="12">
        <v>46094</v>
      </c>
      <c r="D269" s="11">
        <v>868</v>
      </c>
      <c r="E269" s="13">
        <v>272.86</v>
      </c>
      <c r="F269" s="28">
        <f t="shared" si="24"/>
        <v>236842.48</v>
      </c>
    </row>
    <row r="270" spans="1:6" ht="15" customHeight="1" x14ac:dyDescent="0.15">
      <c r="A270" s="10" t="s">
        <v>10618</v>
      </c>
      <c r="B270" s="11">
        <v>2</v>
      </c>
      <c r="C270" s="12">
        <v>46078</v>
      </c>
      <c r="D270" s="11">
        <v>451</v>
      </c>
      <c r="E270" s="13">
        <v>260.17</v>
      </c>
      <c r="F270" s="28">
        <f t="shared" si="24"/>
        <v>117336.67000000001</v>
      </c>
    </row>
    <row r="271" spans="1:6" ht="15" customHeight="1" x14ac:dyDescent="0.15">
      <c r="A271" s="10" t="s">
        <v>10618</v>
      </c>
      <c r="B271" s="11">
        <v>3</v>
      </c>
      <c r="C271" s="12">
        <v>46030</v>
      </c>
      <c r="D271" s="11">
        <v>577</v>
      </c>
      <c r="E271" s="13">
        <v>325.04000000000002</v>
      </c>
      <c r="F271" s="28">
        <f t="shared" si="24"/>
        <v>187548.08000000002</v>
      </c>
    </row>
    <row r="272" spans="1:6" ht="15" customHeight="1" x14ac:dyDescent="0.15">
      <c r="A272" s="10" t="s">
        <v>10619</v>
      </c>
      <c r="B272" s="11">
        <v>1</v>
      </c>
      <c r="C272" s="12">
        <v>45978</v>
      </c>
      <c r="D272" s="11">
        <v>372</v>
      </c>
      <c r="E272" s="13">
        <v>1406.68</v>
      </c>
      <c r="F272" s="28">
        <f t="shared" si="24"/>
        <v>523284.96</v>
      </c>
    </row>
    <row r="273" spans="1:6" ht="15" customHeight="1" x14ac:dyDescent="0.15">
      <c r="A273" s="10" t="s">
        <v>10619</v>
      </c>
      <c r="B273" s="11">
        <v>2</v>
      </c>
      <c r="C273" s="12">
        <v>46046</v>
      </c>
      <c r="D273" s="11">
        <v>874</v>
      </c>
      <c r="E273" s="13">
        <v>1531.74</v>
      </c>
      <c r="F273" s="28">
        <f t="shared" si="24"/>
        <v>1338740.76</v>
      </c>
    </row>
    <row r="274" spans="1:6" ht="15" customHeight="1" x14ac:dyDescent="0.15">
      <c r="A274" s="10" t="s">
        <v>10619</v>
      </c>
      <c r="B274" s="11">
        <v>3</v>
      </c>
      <c r="C274" s="12">
        <v>46105</v>
      </c>
      <c r="D274" s="11">
        <v>877</v>
      </c>
      <c r="E274" s="13">
        <v>1845.52</v>
      </c>
      <c r="F274" s="28">
        <f t="shared" si="24"/>
        <v>1618521.04</v>
      </c>
    </row>
    <row r="275" spans="1:6" ht="15" customHeight="1" x14ac:dyDescent="0.15">
      <c r="A275" s="10" t="s">
        <v>10619</v>
      </c>
      <c r="B275" s="11">
        <v>4</v>
      </c>
      <c r="C275" s="12">
        <v>46154</v>
      </c>
      <c r="D275" s="11">
        <v>814</v>
      </c>
      <c r="E275" s="13">
        <v>1504.42</v>
      </c>
      <c r="F275" s="28">
        <f t="shared" si="24"/>
        <v>1224597.8800000001</v>
      </c>
    </row>
    <row r="276" spans="1:6" ht="15" customHeight="1" x14ac:dyDescent="0.15">
      <c r="A276" s="10" t="s">
        <v>10619</v>
      </c>
      <c r="B276" s="11">
        <v>5</v>
      </c>
      <c r="C276" s="12">
        <v>46198</v>
      </c>
      <c r="D276" s="11">
        <v>407</v>
      </c>
      <c r="E276" s="13">
        <v>1941.59</v>
      </c>
      <c r="F276" s="28">
        <f t="shared" si="24"/>
        <v>790227.13</v>
      </c>
    </row>
    <row r="277" spans="1:6" ht="15" customHeight="1" x14ac:dyDescent="0.15">
      <c r="A277" s="10" t="s">
        <v>10620</v>
      </c>
      <c r="B277" s="11">
        <v>1</v>
      </c>
      <c r="C277" s="12">
        <v>46025</v>
      </c>
      <c r="D277" s="11">
        <v>805</v>
      </c>
      <c r="E277" s="13">
        <v>1396.73</v>
      </c>
      <c r="F277" s="28">
        <f t="shared" si="24"/>
        <v>1124367.6499999999</v>
      </c>
    </row>
    <row r="278" spans="1:6" ht="15" customHeight="1" x14ac:dyDescent="0.15">
      <c r="A278" s="10" t="s">
        <v>10620</v>
      </c>
      <c r="B278" s="11">
        <v>2</v>
      </c>
      <c r="C278" s="12">
        <v>46208</v>
      </c>
      <c r="D278" s="11">
        <v>934</v>
      </c>
      <c r="E278" s="13">
        <v>1472.11</v>
      </c>
      <c r="F278" s="28">
        <f t="shared" si="24"/>
        <v>1374950.74</v>
      </c>
    </row>
    <row r="279" spans="1:6" ht="15" customHeight="1" x14ac:dyDescent="0.15">
      <c r="A279" s="10" t="s">
        <v>10620</v>
      </c>
      <c r="B279" s="11">
        <v>3</v>
      </c>
      <c r="C279" s="12">
        <v>46140</v>
      </c>
      <c r="D279" s="11">
        <v>829</v>
      </c>
      <c r="E279" s="13">
        <v>1173.93</v>
      </c>
      <c r="F279" s="28">
        <f t="shared" si="24"/>
        <v>973187.97000000009</v>
      </c>
    </row>
    <row r="280" spans="1:6" ht="15" customHeight="1" x14ac:dyDescent="0.15">
      <c r="A280" s="10" t="s">
        <v>10620</v>
      </c>
      <c r="B280" s="11">
        <v>4</v>
      </c>
      <c r="C280" s="12">
        <v>46066</v>
      </c>
      <c r="D280" s="11">
        <v>664</v>
      </c>
      <c r="E280" s="13">
        <v>1605.96</v>
      </c>
      <c r="F280" s="28">
        <f t="shared" si="24"/>
        <v>1066357.44</v>
      </c>
    </row>
    <row r="281" spans="1:6" ht="15" customHeight="1" x14ac:dyDescent="0.15">
      <c r="A281" s="10" t="s">
        <v>10620</v>
      </c>
      <c r="B281" s="11">
        <v>5</v>
      </c>
      <c r="C281" s="12">
        <v>46160</v>
      </c>
      <c r="D281" s="11">
        <v>222</v>
      </c>
      <c r="E281" s="13">
        <v>1709.8</v>
      </c>
      <c r="F281" s="28">
        <f t="shared" si="24"/>
        <v>379575.6</v>
      </c>
    </row>
    <row r="282" spans="1:6" ht="15" customHeight="1" x14ac:dyDescent="0.15">
      <c r="A282" s="10" t="s">
        <v>10621</v>
      </c>
      <c r="B282" s="11">
        <v>1</v>
      </c>
      <c r="C282" s="12">
        <v>46196</v>
      </c>
      <c r="D282" s="11">
        <v>991</v>
      </c>
      <c r="E282" s="13">
        <v>459.93</v>
      </c>
      <c r="F282" s="28">
        <f t="shared" si="24"/>
        <v>455790.63</v>
      </c>
    </row>
    <row r="283" spans="1:6" ht="15" customHeight="1" x14ac:dyDescent="0.15">
      <c r="A283" s="10" t="s">
        <v>10621</v>
      </c>
      <c r="B283" s="11">
        <v>2</v>
      </c>
      <c r="C283" s="12">
        <v>46062</v>
      </c>
      <c r="D283" s="11">
        <v>123</v>
      </c>
      <c r="E283" s="13">
        <v>490.11</v>
      </c>
      <c r="F283" s="28">
        <f t="shared" si="24"/>
        <v>60283.53</v>
      </c>
    </row>
    <row r="284" spans="1:6" ht="15" customHeight="1" x14ac:dyDescent="0.15">
      <c r="A284" s="10" t="s">
        <v>10621</v>
      </c>
      <c r="B284" s="11">
        <v>3</v>
      </c>
      <c r="C284" s="12">
        <v>45989</v>
      </c>
      <c r="D284" s="11">
        <v>855</v>
      </c>
      <c r="E284" s="13">
        <v>523.77</v>
      </c>
      <c r="F284" s="28">
        <f t="shared" si="24"/>
        <v>447823.35</v>
      </c>
    </row>
    <row r="285" spans="1:6" ht="15" customHeight="1" x14ac:dyDescent="0.15">
      <c r="A285" s="10" t="s">
        <v>10621</v>
      </c>
      <c r="B285" s="11">
        <v>4</v>
      </c>
      <c r="C285" s="12">
        <v>46011</v>
      </c>
      <c r="D285" s="11">
        <v>124</v>
      </c>
      <c r="E285" s="13">
        <v>495.92</v>
      </c>
      <c r="F285" s="28">
        <f t="shared" si="24"/>
        <v>61494.080000000002</v>
      </c>
    </row>
    <row r="286" spans="1:6" ht="15" customHeight="1" x14ac:dyDescent="0.15">
      <c r="A286" s="10" t="s">
        <v>10622</v>
      </c>
      <c r="B286" s="11">
        <v>1</v>
      </c>
      <c r="C286" s="12">
        <v>46150</v>
      </c>
      <c r="D286" s="11">
        <v>800</v>
      </c>
      <c r="E286" s="13">
        <v>1587.64</v>
      </c>
      <c r="F286" s="28">
        <f t="shared" si="24"/>
        <v>1270112</v>
      </c>
    </row>
    <row r="287" spans="1:6" ht="15" customHeight="1" x14ac:dyDescent="0.15">
      <c r="A287" s="10" t="s">
        <v>10622</v>
      </c>
      <c r="B287" s="11">
        <v>2</v>
      </c>
      <c r="C287" s="12">
        <v>46170</v>
      </c>
      <c r="D287" s="11">
        <v>774</v>
      </c>
      <c r="E287" s="13">
        <v>1806.32</v>
      </c>
      <c r="F287" s="28">
        <f t="shared" si="24"/>
        <v>1398091.68</v>
      </c>
    </row>
    <row r="288" spans="1:6" ht="15" customHeight="1" x14ac:dyDescent="0.15">
      <c r="A288" s="10" t="s">
        <v>10622</v>
      </c>
      <c r="B288" s="11">
        <v>3</v>
      </c>
      <c r="C288" s="12">
        <v>46162</v>
      </c>
      <c r="D288" s="11">
        <v>248</v>
      </c>
      <c r="E288" s="13">
        <v>1725.37</v>
      </c>
      <c r="F288" s="28">
        <f t="shared" si="24"/>
        <v>427891.75999999995</v>
      </c>
    </row>
    <row r="289" spans="1:6" ht="15" customHeight="1" x14ac:dyDescent="0.15">
      <c r="A289" s="10" t="s">
        <v>10622</v>
      </c>
      <c r="B289" s="11">
        <v>4</v>
      </c>
      <c r="C289" s="12">
        <v>46015</v>
      </c>
      <c r="D289" s="11">
        <v>507</v>
      </c>
      <c r="E289" s="13">
        <v>2204.8000000000002</v>
      </c>
      <c r="F289" s="28">
        <f t="shared" si="24"/>
        <v>1117833.6000000001</v>
      </c>
    </row>
    <row r="290" spans="1:6" ht="15" customHeight="1" x14ac:dyDescent="0.15">
      <c r="A290" s="10" t="s">
        <v>10622</v>
      </c>
      <c r="B290" s="11">
        <v>5</v>
      </c>
      <c r="C290" s="12">
        <v>46026</v>
      </c>
      <c r="D290" s="11">
        <v>345</v>
      </c>
      <c r="E290" s="13">
        <v>2218.62</v>
      </c>
      <c r="F290" s="28">
        <f t="shared" si="24"/>
        <v>765423.89999999991</v>
      </c>
    </row>
    <row r="291" spans="1:6" ht="15" customHeight="1" x14ac:dyDescent="0.15">
      <c r="A291" s="10" t="s">
        <v>10623</v>
      </c>
      <c r="B291" s="11">
        <v>1</v>
      </c>
      <c r="C291" s="12">
        <v>46068</v>
      </c>
      <c r="D291" s="11">
        <v>349</v>
      </c>
      <c r="E291" s="13">
        <v>829.42</v>
      </c>
      <c r="F291" s="28">
        <f t="shared" si="24"/>
        <v>289467.57999999996</v>
      </c>
    </row>
    <row r="292" spans="1:6" ht="15" customHeight="1" x14ac:dyDescent="0.15">
      <c r="A292" s="10" t="s">
        <v>10623</v>
      </c>
      <c r="B292" s="11">
        <v>2</v>
      </c>
      <c r="C292" s="12">
        <v>45954</v>
      </c>
      <c r="D292" s="11">
        <v>357</v>
      </c>
      <c r="E292" s="13">
        <v>855.04</v>
      </c>
      <c r="F292" s="28">
        <f t="shared" si="24"/>
        <v>305249.27999999997</v>
      </c>
    </row>
    <row r="293" spans="1:6" ht="15" customHeight="1" x14ac:dyDescent="0.15">
      <c r="A293" s="10" t="s">
        <v>10623</v>
      </c>
      <c r="B293" s="11">
        <v>3</v>
      </c>
      <c r="C293" s="12">
        <v>45987</v>
      </c>
      <c r="D293" s="11">
        <v>476</v>
      </c>
      <c r="E293" s="13">
        <v>833.97</v>
      </c>
      <c r="F293" s="28">
        <f t="shared" si="24"/>
        <v>396969.72000000003</v>
      </c>
    </row>
    <row r="294" spans="1:6" ht="15" customHeight="1" x14ac:dyDescent="0.15">
      <c r="A294" s="10" t="s">
        <v>10623</v>
      </c>
      <c r="B294" s="11">
        <v>4</v>
      </c>
      <c r="C294" s="12">
        <v>46103</v>
      </c>
      <c r="D294" s="11">
        <v>574</v>
      </c>
      <c r="E294" s="13">
        <v>866.95</v>
      </c>
      <c r="F294" s="28">
        <f t="shared" si="24"/>
        <v>497629.30000000005</v>
      </c>
    </row>
    <row r="295" spans="1:6" ht="15" customHeight="1" x14ac:dyDescent="0.15">
      <c r="A295" s="10" t="s">
        <v>10624</v>
      </c>
      <c r="B295" s="11">
        <v>1</v>
      </c>
      <c r="C295" s="12">
        <v>46082</v>
      </c>
      <c r="D295" s="11">
        <v>999</v>
      </c>
      <c r="E295" s="13">
        <v>153.33000000000001</v>
      </c>
      <c r="F295" s="28">
        <f t="shared" si="24"/>
        <v>153176.67000000001</v>
      </c>
    </row>
    <row r="296" spans="1:6" ht="15" customHeight="1" x14ac:dyDescent="0.15">
      <c r="A296" s="10" t="s">
        <v>10624</v>
      </c>
      <c r="B296" s="11">
        <v>2</v>
      </c>
      <c r="C296" s="12">
        <v>46108</v>
      </c>
      <c r="D296" s="11">
        <v>847</v>
      </c>
      <c r="E296" s="13">
        <v>151.88999999999999</v>
      </c>
      <c r="F296" s="28">
        <f t="shared" si="24"/>
        <v>128650.82999999999</v>
      </c>
    </row>
    <row r="297" spans="1:6" ht="15" customHeight="1" x14ac:dyDescent="0.15">
      <c r="A297" s="10" t="s">
        <v>10624</v>
      </c>
      <c r="B297" s="11">
        <v>3</v>
      </c>
      <c r="C297" s="12">
        <v>46209</v>
      </c>
      <c r="D297" s="11">
        <v>127</v>
      </c>
      <c r="E297" s="13">
        <v>117</v>
      </c>
      <c r="F297" s="28">
        <f t="shared" si="24"/>
        <v>14859</v>
      </c>
    </row>
    <row r="298" spans="1:6" ht="15" customHeight="1" x14ac:dyDescent="0.15">
      <c r="A298" s="10" t="s">
        <v>10624</v>
      </c>
      <c r="B298" s="11">
        <v>4</v>
      </c>
      <c r="C298" s="12">
        <v>46237</v>
      </c>
      <c r="D298" s="11">
        <v>370</v>
      </c>
      <c r="E298" s="13">
        <v>138.85</v>
      </c>
      <c r="F298" s="28">
        <f t="shared" si="24"/>
        <v>51374.5</v>
      </c>
    </row>
    <row r="299" spans="1:6" ht="15" customHeight="1" x14ac:dyDescent="0.15">
      <c r="A299" s="10" t="s">
        <v>10624</v>
      </c>
      <c r="B299" s="11">
        <v>5</v>
      </c>
      <c r="C299" s="12">
        <v>46300</v>
      </c>
      <c r="D299" s="11">
        <v>478</v>
      </c>
      <c r="E299" s="13">
        <v>168.82</v>
      </c>
      <c r="F299" s="28">
        <f t="shared" si="24"/>
        <v>80695.959999999992</v>
      </c>
    </row>
    <row r="300" spans="1:6" ht="15" customHeight="1" x14ac:dyDescent="0.15">
      <c r="A300" s="10" t="s">
        <v>10625</v>
      </c>
      <c r="B300" s="11">
        <v>1</v>
      </c>
      <c r="C300" s="12">
        <v>45947</v>
      </c>
      <c r="D300" s="11">
        <v>154</v>
      </c>
      <c r="E300" s="13">
        <v>568.02</v>
      </c>
      <c r="F300" s="28">
        <f t="shared" si="24"/>
        <v>87475.08</v>
      </c>
    </row>
    <row r="301" spans="1:6" ht="15" customHeight="1" x14ac:dyDescent="0.15">
      <c r="A301" s="10" t="s">
        <v>10625</v>
      </c>
      <c r="B301" s="11">
        <v>2</v>
      </c>
      <c r="C301" s="12">
        <v>46009</v>
      </c>
      <c r="D301" s="11">
        <v>144</v>
      </c>
      <c r="E301" s="13">
        <v>569.79999999999995</v>
      </c>
      <c r="F301" s="28">
        <f t="shared" si="24"/>
        <v>82051.199999999997</v>
      </c>
    </row>
    <row r="302" spans="1:6" ht="15" customHeight="1" x14ac:dyDescent="0.15">
      <c r="A302" s="10" t="s">
        <v>10625</v>
      </c>
      <c r="B302" s="11">
        <v>3</v>
      </c>
      <c r="C302" s="12">
        <v>46042</v>
      </c>
      <c r="D302" s="11">
        <v>814</v>
      </c>
      <c r="E302" s="13">
        <v>555.92999999999995</v>
      </c>
      <c r="F302" s="28">
        <f t="shared" si="24"/>
        <v>452527.01999999996</v>
      </c>
    </row>
    <row r="303" spans="1:6" ht="15" customHeight="1" x14ac:dyDescent="0.15">
      <c r="A303" s="10" t="s">
        <v>10625</v>
      </c>
      <c r="B303" s="11">
        <v>4</v>
      </c>
      <c r="C303" s="12">
        <v>46243</v>
      </c>
      <c r="D303" s="11">
        <v>714</v>
      </c>
      <c r="E303" s="13">
        <v>660.75</v>
      </c>
      <c r="F303" s="28">
        <f t="shared" si="24"/>
        <v>471775.5</v>
      </c>
    </row>
    <row r="304" spans="1:6" ht="15" customHeight="1" x14ac:dyDescent="0.15">
      <c r="A304" s="10" t="s">
        <v>10626</v>
      </c>
      <c r="B304" s="11">
        <v>1</v>
      </c>
      <c r="C304" s="12">
        <v>45935</v>
      </c>
      <c r="D304" s="11">
        <v>67</v>
      </c>
      <c r="E304" s="13">
        <v>1704.01</v>
      </c>
      <c r="F304" s="28">
        <f t="shared" si="24"/>
        <v>114168.67</v>
      </c>
    </row>
    <row r="305" spans="1:6" ht="15" customHeight="1" x14ac:dyDescent="0.15">
      <c r="A305" s="10" t="s">
        <v>10626</v>
      </c>
      <c r="B305" s="11">
        <v>2</v>
      </c>
      <c r="C305" s="12">
        <v>46175</v>
      </c>
      <c r="D305" s="11">
        <v>195</v>
      </c>
      <c r="E305" s="13">
        <v>1636.61</v>
      </c>
      <c r="F305" s="28">
        <f t="shared" si="24"/>
        <v>319138.94999999995</v>
      </c>
    </row>
    <row r="306" spans="1:6" ht="15" customHeight="1" x14ac:dyDescent="0.15">
      <c r="A306" s="10" t="s">
        <v>10626</v>
      </c>
      <c r="B306" s="11">
        <v>3</v>
      </c>
      <c r="C306" s="12">
        <v>46120</v>
      </c>
      <c r="D306" s="11">
        <v>948</v>
      </c>
      <c r="E306" s="13">
        <v>1464.53</v>
      </c>
      <c r="F306" s="28">
        <f t="shared" si="24"/>
        <v>1388374.44</v>
      </c>
    </row>
    <row r="307" spans="1:6" ht="15" customHeight="1" x14ac:dyDescent="0.15">
      <c r="A307" s="10" t="s">
        <v>10627</v>
      </c>
      <c r="B307" s="11">
        <v>1</v>
      </c>
      <c r="C307" s="12">
        <v>45934</v>
      </c>
      <c r="D307" s="11">
        <v>945</v>
      </c>
      <c r="E307" s="13">
        <v>269.49</v>
      </c>
      <c r="F307" s="28">
        <f t="shared" si="24"/>
        <v>254668.05000000002</v>
      </c>
    </row>
    <row r="308" spans="1:6" ht="15" customHeight="1" x14ac:dyDescent="0.15">
      <c r="A308" s="10" t="s">
        <v>10627</v>
      </c>
      <c r="B308" s="11">
        <v>2</v>
      </c>
      <c r="C308" s="12">
        <v>46178</v>
      </c>
      <c r="D308" s="11">
        <v>616</v>
      </c>
      <c r="E308" s="13">
        <v>284.48</v>
      </c>
      <c r="F308" s="28">
        <f t="shared" si="24"/>
        <v>175239.68000000002</v>
      </c>
    </row>
    <row r="309" spans="1:6" ht="15" customHeight="1" x14ac:dyDescent="0.15">
      <c r="A309" s="10" t="s">
        <v>10627</v>
      </c>
      <c r="B309" s="11">
        <v>3</v>
      </c>
      <c r="C309" s="12">
        <v>46158</v>
      </c>
      <c r="D309" s="11">
        <v>215</v>
      </c>
      <c r="E309" s="13">
        <v>302.45999999999998</v>
      </c>
      <c r="F309" s="28">
        <f t="shared" si="24"/>
        <v>65028.899999999994</v>
      </c>
    </row>
    <row r="310" spans="1:6" ht="15" customHeight="1" x14ac:dyDescent="0.15">
      <c r="A310" s="10" t="s">
        <v>10628</v>
      </c>
      <c r="B310" s="11">
        <v>1</v>
      </c>
      <c r="C310" s="12">
        <v>45984</v>
      </c>
      <c r="D310" s="11">
        <v>597</v>
      </c>
      <c r="E310" s="13">
        <v>880.55</v>
      </c>
      <c r="F310" s="28">
        <f t="shared" si="24"/>
        <v>525688.35</v>
      </c>
    </row>
    <row r="311" spans="1:6" ht="15" customHeight="1" x14ac:dyDescent="0.15">
      <c r="A311" s="10" t="s">
        <v>10628</v>
      </c>
      <c r="B311" s="11">
        <v>2</v>
      </c>
      <c r="C311" s="12">
        <v>46085</v>
      </c>
      <c r="D311" s="11">
        <v>719</v>
      </c>
      <c r="E311" s="13">
        <v>994.09</v>
      </c>
      <c r="F311" s="28">
        <f t="shared" si="24"/>
        <v>714750.71000000008</v>
      </c>
    </row>
    <row r="312" spans="1:6" ht="15" customHeight="1" x14ac:dyDescent="0.15">
      <c r="A312" s="10" t="s">
        <v>10628</v>
      </c>
      <c r="B312" s="11">
        <v>3</v>
      </c>
      <c r="C312" s="12">
        <v>46021</v>
      </c>
      <c r="D312" s="11">
        <v>637</v>
      </c>
      <c r="E312" s="13">
        <v>1089.99</v>
      </c>
      <c r="F312" s="28">
        <f t="shared" si="24"/>
        <v>694323.63</v>
      </c>
    </row>
    <row r="313" spans="1:6" ht="15" customHeight="1" x14ac:dyDescent="0.15">
      <c r="A313" s="10" t="s">
        <v>10628</v>
      </c>
      <c r="B313" s="11">
        <v>4</v>
      </c>
      <c r="C313" s="12">
        <v>46245</v>
      </c>
      <c r="D313" s="11">
        <v>567</v>
      </c>
      <c r="E313" s="13">
        <v>1219.77</v>
      </c>
      <c r="F313" s="28">
        <f t="shared" si="24"/>
        <v>691609.59</v>
      </c>
    </row>
    <row r="314" spans="1:6" ht="15" customHeight="1" x14ac:dyDescent="0.15">
      <c r="A314" s="10" t="s">
        <v>10628</v>
      </c>
      <c r="B314" s="11">
        <v>5</v>
      </c>
      <c r="C314" s="12">
        <v>46056</v>
      </c>
      <c r="D314" s="11">
        <v>58</v>
      </c>
      <c r="E314" s="13">
        <v>1289.48</v>
      </c>
      <c r="F314" s="28">
        <f t="shared" si="24"/>
        <v>74789.84</v>
      </c>
    </row>
    <row r="315" spans="1:6" ht="15" customHeight="1" x14ac:dyDescent="0.15">
      <c r="A315" s="10" t="s">
        <v>10629</v>
      </c>
      <c r="B315" s="11">
        <v>1</v>
      </c>
      <c r="C315" s="12">
        <v>46216</v>
      </c>
      <c r="D315" s="11">
        <v>653</v>
      </c>
      <c r="E315" s="13">
        <v>1124</v>
      </c>
      <c r="F315" s="28">
        <f t="shared" si="24"/>
        <v>733972</v>
      </c>
    </row>
    <row r="316" spans="1:6" ht="15" customHeight="1" x14ac:dyDescent="0.15">
      <c r="A316" s="10" t="s">
        <v>10629</v>
      </c>
      <c r="B316" s="11">
        <v>2</v>
      </c>
      <c r="C316" s="12">
        <v>46024</v>
      </c>
      <c r="D316" s="11">
        <v>540</v>
      </c>
      <c r="E316" s="13">
        <v>1052.3800000000001</v>
      </c>
      <c r="F316" s="28">
        <f t="shared" si="24"/>
        <v>568285.20000000007</v>
      </c>
    </row>
    <row r="317" spans="1:6" ht="15" customHeight="1" x14ac:dyDescent="0.15">
      <c r="A317" s="10" t="s">
        <v>10629</v>
      </c>
      <c r="B317" s="11">
        <v>3</v>
      </c>
      <c r="C317" s="12">
        <v>45970</v>
      </c>
      <c r="D317" s="11">
        <v>392</v>
      </c>
      <c r="E317" s="13">
        <v>1215.55</v>
      </c>
      <c r="F317" s="28">
        <f t="shared" si="24"/>
        <v>476495.6</v>
      </c>
    </row>
    <row r="318" spans="1:6" ht="15" customHeight="1" x14ac:dyDescent="0.15">
      <c r="A318" s="10" t="s">
        <v>10630</v>
      </c>
      <c r="B318" s="11">
        <v>1</v>
      </c>
      <c r="C318" s="12">
        <v>45934</v>
      </c>
      <c r="D318" s="11">
        <v>476</v>
      </c>
      <c r="E318" s="13">
        <v>1964.61</v>
      </c>
      <c r="F318" s="28">
        <f t="shared" si="24"/>
        <v>935154.36</v>
      </c>
    </row>
    <row r="319" spans="1:6" ht="15" customHeight="1" x14ac:dyDescent="0.15">
      <c r="A319" s="10" t="s">
        <v>10630</v>
      </c>
      <c r="B319" s="11">
        <v>2</v>
      </c>
      <c r="C319" s="12">
        <v>46241</v>
      </c>
      <c r="D319" s="11">
        <v>55</v>
      </c>
      <c r="E319" s="13">
        <v>1989.09</v>
      </c>
      <c r="F319" s="28">
        <f t="shared" si="24"/>
        <v>109399.95</v>
      </c>
    </row>
    <row r="320" spans="1:6" ht="15" customHeight="1" x14ac:dyDescent="0.15">
      <c r="A320" s="10" t="s">
        <v>10630</v>
      </c>
      <c r="B320" s="11">
        <v>3</v>
      </c>
      <c r="C320" s="12">
        <v>46255</v>
      </c>
      <c r="D320" s="11">
        <v>744</v>
      </c>
      <c r="E320" s="13">
        <v>2457.15</v>
      </c>
      <c r="F320" s="28">
        <f t="shared" si="24"/>
        <v>1828119.6</v>
      </c>
    </row>
    <row r="321" spans="1:6" ht="15" customHeight="1" x14ac:dyDescent="0.15">
      <c r="A321" s="10" t="s">
        <v>10631</v>
      </c>
      <c r="B321" s="11">
        <v>1</v>
      </c>
      <c r="C321" s="12">
        <v>46218</v>
      </c>
      <c r="D321" s="11">
        <v>959</v>
      </c>
      <c r="E321" s="13">
        <v>704.1</v>
      </c>
      <c r="F321" s="28">
        <f t="shared" si="24"/>
        <v>675231.9</v>
      </c>
    </row>
    <row r="322" spans="1:6" ht="15" customHeight="1" x14ac:dyDescent="0.15">
      <c r="A322" s="10" t="s">
        <v>10631</v>
      </c>
      <c r="B322" s="11">
        <v>2</v>
      </c>
      <c r="C322" s="12">
        <v>46210</v>
      </c>
      <c r="D322" s="11">
        <v>544</v>
      </c>
      <c r="E322" s="13">
        <v>931.4</v>
      </c>
      <c r="F322" s="28">
        <f t="shared" si="24"/>
        <v>506681.59999999998</v>
      </c>
    </row>
    <row r="323" spans="1:6" ht="15" customHeight="1" x14ac:dyDescent="0.15">
      <c r="A323" s="10" t="s">
        <v>10631</v>
      </c>
      <c r="B323" s="11">
        <v>3</v>
      </c>
      <c r="C323" s="12">
        <v>46250</v>
      </c>
      <c r="D323" s="11">
        <v>567</v>
      </c>
      <c r="E323" s="13">
        <v>783.66</v>
      </c>
      <c r="F323" s="28">
        <f t="shared" si="24"/>
        <v>444335.22</v>
      </c>
    </row>
    <row r="324" spans="1:6" ht="15" customHeight="1" x14ac:dyDescent="0.15">
      <c r="A324" s="10" t="s">
        <v>10631</v>
      </c>
      <c r="B324" s="11">
        <v>4</v>
      </c>
      <c r="C324" s="12">
        <v>46005</v>
      </c>
      <c r="D324" s="11">
        <v>517</v>
      </c>
      <c r="E324" s="13">
        <v>892.66</v>
      </c>
      <c r="F324" s="28">
        <f t="shared" si="24"/>
        <v>461505.22</v>
      </c>
    </row>
    <row r="325" spans="1:6" ht="15" customHeight="1" x14ac:dyDescent="0.15">
      <c r="A325" s="10" t="s">
        <v>10632</v>
      </c>
      <c r="B325" s="11">
        <v>1</v>
      </c>
      <c r="C325" s="12">
        <v>46029</v>
      </c>
      <c r="D325" s="11">
        <v>322</v>
      </c>
      <c r="E325" s="13">
        <v>331.91</v>
      </c>
      <c r="F325" s="28">
        <f t="shared" ref="F325:F388" si="25">D325*E325</f>
        <v>106875.02</v>
      </c>
    </row>
    <row r="326" spans="1:6" ht="15" customHeight="1" x14ac:dyDescent="0.15">
      <c r="A326" s="10" t="s">
        <v>10632</v>
      </c>
      <c r="B326" s="11">
        <v>2</v>
      </c>
      <c r="C326" s="12">
        <v>46157</v>
      </c>
      <c r="D326" s="11">
        <v>544</v>
      </c>
      <c r="E326" s="13">
        <v>383.54</v>
      </c>
      <c r="F326" s="28">
        <f t="shared" si="25"/>
        <v>208645.76000000001</v>
      </c>
    </row>
    <row r="327" spans="1:6" ht="15" customHeight="1" x14ac:dyDescent="0.15">
      <c r="A327" s="10" t="s">
        <v>10632</v>
      </c>
      <c r="B327" s="11">
        <v>3</v>
      </c>
      <c r="C327" s="12">
        <v>46160</v>
      </c>
      <c r="D327" s="11">
        <v>570</v>
      </c>
      <c r="E327" s="13">
        <v>370.75</v>
      </c>
      <c r="F327" s="28">
        <f t="shared" si="25"/>
        <v>211327.5</v>
      </c>
    </row>
    <row r="328" spans="1:6" ht="15" customHeight="1" x14ac:dyDescent="0.15">
      <c r="A328" s="10" t="s">
        <v>10632</v>
      </c>
      <c r="B328" s="11">
        <v>4</v>
      </c>
      <c r="C328" s="12">
        <v>46147</v>
      </c>
      <c r="D328" s="11">
        <v>283</v>
      </c>
      <c r="E328" s="13">
        <v>364.82</v>
      </c>
      <c r="F328" s="28">
        <f t="shared" si="25"/>
        <v>103244.06</v>
      </c>
    </row>
    <row r="329" spans="1:6" ht="15" customHeight="1" x14ac:dyDescent="0.15">
      <c r="A329" s="10" t="s">
        <v>10633</v>
      </c>
      <c r="B329" s="11">
        <v>1</v>
      </c>
      <c r="C329" s="12">
        <v>46172</v>
      </c>
      <c r="D329" s="11">
        <v>90</v>
      </c>
      <c r="E329" s="13">
        <v>799.43</v>
      </c>
      <c r="F329" s="28">
        <f t="shared" si="25"/>
        <v>71948.7</v>
      </c>
    </row>
    <row r="330" spans="1:6" ht="15" customHeight="1" x14ac:dyDescent="0.15">
      <c r="A330" s="10" t="s">
        <v>10633</v>
      </c>
      <c r="B330" s="11">
        <v>2</v>
      </c>
      <c r="C330" s="12">
        <v>46126</v>
      </c>
      <c r="D330" s="11">
        <v>516</v>
      </c>
      <c r="E330" s="13">
        <v>795.26</v>
      </c>
      <c r="F330" s="28">
        <f t="shared" si="25"/>
        <v>410354.16</v>
      </c>
    </row>
    <row r="331" spans="1:6" ht="15" customHeight="1" x14ac:dyDescent="0.15">
      <c r="A331" s="10" t="s">
        <v>10633</v>
      </c>
      <c r="B331" s="11">
        <v>3</v>
      </c>
      <c r="C331" s="12">
        <v>46234</v>
      </c>
      <c r="D331" s="11">
        <v>395</v>
      </c>
      <c r="E331" s="13">
        <v>838.76</v>
      </c>
      <c r="F331" s="28">
        <f t="shared" si="25"/>
        <v>331310.2</v>
      </c>
    </row>
    <row r="332" spans="1:6" ht="15" customHeight="1" x14ac:dyDescent="0.15">
      <c r="A332" s="10" t="s">
        <v>10634</v>
      </c>
      <c r="B332" s="11">
        <v>1</v>
      </c>
      <c r="C332" s="12">
        <v>46109</v>
      </c>
      <c r="D332" s="11">
        <v>255</v>
      </c>
      <c r="E332" s="13">
        <v>981.45</v>
      </c>
      <c r="F332" s="28">
        <f t="shared" si="25"/>
        <v>250269.75</v>
      </c>
    </row>
    <row r="333" spans="1:6" ht="15" customHeight="1" x14ac:dyDescent="0.15">
      <c r="A333" s="10" t="s">
        <v>10634</v>
      </c>
      <c r="B333" s="11">
        <v>2</v>
      </c>
      <c r="C333" s="12">
        <v>46145</v>
      </c>
      <c r="D333" s="11">
        <v>290</v>
      </c>
      <c r="E333" s="13">
        <v>1224.56</v>
      </c>
      <c r="F333" s="28">
        <f t="shared" si="25"/>
        <v>355122.39999999997</v>
      </c>
    </row>
    <row r="334" spans="1:6" ht="15" customHeight="1" x14ac:dyDescent="0.15">
      <c r="A334" s="10" t="s">
        <v>10634</v>
      </c>
      <c r="B334" s="11">
        <v>3</v>
      </c>
      <c r="C334" s="12">
        <v>46157</v>
      </c>
      <c r="D334" s="11">
        <v>645</v>
      </c>
      <c r="E334" s="13">
        <v>960.9</v>
      </c>
      <c r="F334" s="28">
        <f t="shared" si="25"/>
        <v>619780.5</v>
      </c>
    </row>
    <row r="335" spans="1:6" ht="15" customHeight="1" x14ac:dyDescent="0.15">
      <c r="A335" s="10" t="s">
        <v>10635</v>
      </c>
      <c r="B335" s="11">
        <v>1</v>
      </c>
      <c r="C335" s="12">
        <v>46194</v>
      </c>
      <c r="D335" s="11">
        <v>230</v>
      </c>
      <c r="E335" s="13">
        <v>561.61</v>
      </c>
      <c r="F335" s="28">
        <f t="shared" si="25"/>
        <v>129170.3</v>
      </c>
    </row>
    <row r="336" spans="1:6" ht="15" customHeight="1" x14ac:dyDescent="0.15">
      <c r="A336" s="10" t="s">
        <v>10635</v>
      </c>
      <c r="B336" s="11">
        <v>2</v>
      </c>
      <c r="C336" s="12">
        <v>46131</v>
      </c>
      <c r="D336" s="11">
        <v>930</v>
      </c>
      <c r="E336" s="13">
        <v>782.38</v>
      </c>
      <c r="F336" s="28">
        <f t="shared" si="25"/>
        <v>727613.4</v>
      </c>
    </row>
    <row r="337" spans="1:6" ht="15" customHeight="1" x14ac:dyDescent="0.15">
      <c r="A337" s="10" t="s">
        <v>10635</v>
      </c>
      <c r="B337" s="11">
        <v>3</v>
      </c>
      <c r="C337" s="12">
        <v>46124</v>
      </c>
      <c r="D337" s="11">
        <v>98</v>
      </c>
      <c r="E337" s="13">
        <v>739.33</v>
      </c>
      <c r="F337" s="28">
        <f t="shared" si="25"/>
        <v>72454.340000000011</v>
      </c>
    </row>
    <row r="338" spans="1:6" ht="15" customHeight="1" x14ac:dyDescent="0.15">
      <c r="A338" s="10" t="s">
        <v>10635</v>
      </c>
      <c r="B338" s="11">
        <v>4</v>
      </c>
      <c r="C338" s="12">
        <v>46099</v>
      </c>
      <c r="D338" s="11">
        <v>587</v>
      </c>
      <c r="E338" s="13">
        <v>862.65</v>
      </c>
      <c r="F338" s="28">
        <f t="shared" si="25"/>
        <v>506375.55</v>
      </c>
    </row>
    <row r="339" spans="1:6" ht="15" customHeight="1" x14ac:dyDescent="0.15">
      <c r="A339" s="10" t="s">
        <v>10635</v>
      </c>
      <c r="B339" s="11">
        <v>5</v>
      </c>
      <c r="C339" s="12">
        <v>46059</v>
      </c>
      <c r="D339" s="11">
        <v>662</v>
      </c>
      <c r="E339" s="13">
        <v>686.79</v>
      </c>
      <c r="F339" s="28">
        <f t="shared" si="25"/>
        <v>454654.98</v>
      </c>
    </row>
    <row r="340" spans="1:6" ht="15" customHeight="1" x14ac:dyDescent="0.15">
      <c r="A340" s="10" t="s">
        <v>10636</v>
      </c>
      <c r="B340" s="11">
        <v>1</v>
      </c>
      <c r="C340" s="12">
        <v>46082</v>
      </c>
      <c r="D340" s="11">
        <v>56</v>
      </c>
      <c r="E340" s="13">
        <v>1607.13</v>
      </c>
      <c r="F340" s="28">
        <f t="shared" si="25"/>
        <v>89999.28</v>
      </c>
    </row>
    <row r="341" spans="1:6" ht="15" customHeight="1" x14ac:dyDescent="0.15">
      <c r="A341" s="10" t="s">
        <v>10636</v>
      </c>
      <c r="B341" s="11">
        <v>2</v>
      </c>
      <c r="C341" s="12">
        <v>46157</v>
      </c>
      <c r="D341" s="11">
        <v>766</v>
      </c>
      <c r="E341" s="13">
        <v>1480.46</v>
      </c>
      <c r="F341" s="28">
        <f t="shared" si="25"/>
        <v>1134032.3600000001</v>
      </c>
    </row>
    <row r="342" spans="1:6" ht="15" customHeight="1" x14ac:dyDescent="0.15">
      <c r="A342" s="10" t="s">
        <v>10636</v>
      </c>
      <c r="B342" s="11">
        <v>3</v>
      </c>
      <c r="C342" s="12">
        <v>46087</v>
      </c>
      <c r="D342" s="11">
        <v>59</v>
      </c>
      <c r="E342" s="13">
        <v>1930.5</v>
      </c>
      <c r="F342" s="28">
        <f t="shared" si="25"/>
        <v>113899.5</v>
      </c>
    </row>
    <row r="343" spans="1:6" ht="15" customHeight="1" x14ac:dyDescent="0.15">
      <c r="A343" s="10" t="s">
        <v>10636</v>
      </c>
      <c r="B343" s="11">
        <v>4</v>
      </c>
      <c r="C343" s="12">
        <v>46246</v>
      </c>
      <c r="D343" s="11">
        <v>871</v>
      </c>
      <c r="E343" s="13">
        <v>1749.72</v>
      </c>
      <c r="F343" s="28">
        <f t="shared" si="25"/>
        <v>1524006.12</v>
      </c>
    </row>
    <row r="344" spans="1:6" ht="15" customHeight="1" x14ac:dyDescent="0.15">
      <c r="A344" s="10" t="s">
        <v>10636</v>
      </c>
      <c r="B344" s="11">
        <v>5</v>
      </c>
      <c r="C344" s="12">
        <v>46294</v>
      </c>
      <c r="D344" s="11">
        <v>337</v>
      </c>
      <c r="E344" s="13">
        <v>1889.2</v>
      </c>
      <c r="F344" s="28">
        <f t="shared" si="25"/>
        <v>636660.4</v>
      </c>
    </row>
    <row r="345" spans="1:6" ht="15" customHeight="1" x14ac:dyDescent="0.15">
      <c r="A345" s="10" t="s">
        <v>10637</v>
      </c>
      <c r="B345" s="11">
        <v>1</v>
      </c>
      <c r="C345" s="12">
        <v>46053</v>
      </c>
      <c r="D345" s="11">
        <v>779</v>
      </c>
      <c r="E345" s="13">
        <v>2231.29</v>
      </c>
      <c r="F345" s="28">
        <f t="shared" si="25"/>
        <v>1738174.91</v>
      </c>
    </row>
    <row r="346" spans="1:6" ht="15" customHeight="1" x14ac:dyDescent="0.15">
      <c r="A346" s="10" t="s">
        <v>10637</v>
      </c>
      <c r="B346" s="11">
        <v>2</v>
      </c>
      <c r="C346" s="12">
        <v>45961</v>
      </c>
      <c r="D346" s="11">
        <v>695</v>
      </c>
      <c r="E346" s="13">
        <v>2270.39</v>
      </c>
      <c r="F346" s="28">
        <f t="shared" si="25"/>
        <v>1577921.0499999998</v>
      </c>
    </row>
    <row r="347" spans="1:6" ht="15" customHeight="1" x14ac:dyDescent="0.15">
      <c r="A347" s="10" t="s">
        <v>10637</v>
      </c>
      <c r="B347" s="11">
        <v>3</v>
      </c>
      <c r="C347" s="12">
        <v>46195</v>
      </c>
      <c r="D347" s="11">
        <v>985</v>
      </c>
      <c r="E347" s="13">
        <v>2129.66</v>
      </c>
      <c r="F347" s="28">
        <f t="shared" si="25"/>
        <v>2097715.0999999996</v>
      </c>
    </row>
    <row r="348" spans="1:6" ht="15" customHeight="1" x14ac:dyDescent="0.15">
      <c r="A348" s="10" t="s">
        <v>10637</v>
      </c>
      <c r="B348" s="11">
        <v>4</v>
      </c>
      <c r="C348" s="12">
        <v>46071</v>
      </c>
      <c r="D348" s="11">
        <v>465</v>
      </c>
      <c r="E348" s="13">
        <v>2189.5500000000002</v>
      </c>
      <c r="F348" s="28">
        <f t="shared" si="25"/>
        <v>1018140.7500000001</v>
      </c>
    </row>
    <row r="349" spans="1:6" ht="15" customHeight="1" x14ac:dyDescent="0.15">
      <c r="A349" s="10" t="s">
        <v>10638</v>
      </c>
      <c r="B349" s="11">
        <v>1</v>
      </c>
      <c r="C349" s="12">
        <v>46219</v>
      </c>
      <c r="D349" s="11">
        <v>722</v>
      </c>
      <c r="E349" s="13">
        <v>1330.35</v>
      </c>
      <c r="F349" s="28">
        <f t="shared" si="25"/>
        <v>960512.7</v>
      </c>
    </row>
    <row r="350" spans="1:6" ht="15" customHeight="1" x14ac:dyDescent="0.15">
      <c r="A350" s="10" t="s">
        <v>10638</v>
      </c>
      <c r="B350" s="11">
        <v>2</v>
      </c>
      <c r="C350" s="12">
        <v>45982</v>
      </c>
      <c r="D350" s="11">
        <v>487</v>
      </c>
      <c r="E350" s="13">
        <v>1630.58</v>
      </c>
      <c r="F350" s="28">
        <f t="shared" si="25"/>
        <v>794092.46</v>
      </c>
    </row>
    <row r="351" spans="1:6" ht="15" customHeight="1" x14ac:dyDescent="0.15">
      <c r="A351" s="10" t="s">
        <v>10638</v>
      </c>
      <c r="B351" s="11">
        <v>3</v>
      </c>
      <c r="C351" s="12">
        <v>46156</v>
      </c>
      <c r="D351" s="11">
        <v>953</v>
      </c>
      <c r="E351" s="13">
        <v>1447.15</v>
      </c>
      <c r="F351" s="28">
        <f t="shared" si="25"/>
        <v>1379133.9500000002</v>
      </c>
    </row>
    <row r="352" spans="1:6" ht="15" customHeight="1" x14ac:dyDescent="0.15">
      <c r="A352" s="10" t="s">
        <v>10638</v>
      </c>
      <c r="B352" s="11">
        <v>4</v>
      </c>
      <c r="C352" s="12">
        <v>46021</v>
      </c>
      <c r="D352" s="11">
        <v>752</v>
      </c>
      <c r="E352" s="13">
        <v>1490.65</v>
      </c>
      <c r="F352" s="28">
        <f t="shared" si="25"/>
        <v>1120968.8</v>
      </c>
    </row>
    <row r="353" spans="1:6" ht="15" customHeight="1" x14ac:dyDescent="0.15">
      <c r="A353" s="10" t="s">
        <v>10639</v>
      </c>
      <c r="B353" s="11">
        <v>1</v>
      </c>
      <c r="C353" s="12">
        <v>46152</v>
      </c>
      <c r="D353" s="11">
        <v>936</v>
      </c>
      <c r="E353" s="13">
        <v>318.56</v>
      </c>
      <c r="F353" s="28">
        <f t="shared" si="25"/>
        <v>298172.15999999997</v>
      </c>
    </row>
    <row r="354" spans="1:6" ht="15" customHeight="1" x14ac:dyDescent="0.15">
      <c r="A354" s="10" t="s">
        <v>10639</v>
      </c>
      <c r="B354" s="11">
        <v>2</v>
      </c>
      <c r="C354" s="12">
        <v>46028</v>
      </c>
      <c r="D354" s="11">
        <v>915</v>
      </c>
      <c r="E354" s="13">
        <v>290.45</v>
      </c>
      <c r="F354" s="28">
        <f t="shared" si="25"/>
        <v>265761.75</v>
      </c>
    </row>
    <row r="355" spans="1:6" ht="15" customHeight="1" x14ac:dyDescent="0.15">
      <c r="A355" s="10" t="s">
        <v>10639</v>
      </c>
      <c r="B355" s="11">
        <v>3</v>
      </c>
      <c r="C355" s="12">
        <v>46085</v>
      </c>
      <c r="D355" s="11">
        <v>415</v>
      </c>
      <c r="E355" s="13">
        <v>307.13</v>
      </c>
      <c r="F355" s="28">
        <f t="shared" si="25"/>
        <v>127458.95</v>
      </c>
    </row>
    <row r="356" spans="1:6" ht="15" customHeight="1" x14ac:dyDescent="0.15">
      <c r="A356" s="10" t="s">
        <v>10640</v>
      </c>
      <c r="B356" s="11">
        <v>1</v>
      </c>
      <c r="C356" s="12">
        <v>46194</v>
      </c>
      <c r="D356" s="11">
        <v>484</v>
      </c>
      <c r="E356" s="13">
        <v>1348.13</v>
      </c>
      <c r="F356" s="28">
        <f t="shared" si="25"/>
        <v>652494.92000000004</v>
      </c>
    </row>
    <row r="357" spans="1:6" ht="15" customHeight="1" x14ac:dyDescent="0.15">
      <c r="A357" s="10" t="s">
        <v>10640</v>
      </c>
      <c r="B357" s="11">
        <v>2</v>
      </c>
      <c r="C357" s="12">
        <v>45980</v>
      </c>
      <c r="D357" s="11">
        <v>948</v>
      </c>
      <c r="E357" s="13">
        <v>1499.84</v>
      </c>
      <c r="F357" s="28">
        <f t="shared" si="25"/>
        <v>1421848.3199999998</v>
      </c>
    </row>
    <row r="358" spans="1:6" ht="15" customHeight="1" x14ac:dyDescent="0.15">
      <c r="A358" s="10" t="s">
        <v>10640</v>
      </c>
      <c r="B358" s="11">
        <v>3</v>
      </c>
      <c r="C358" s="12">
        <v>46088</v>
      </c>
      <c r="D358" s="11">
        <v>560</v>
      </c>
      <c r="E358" s="13">
        <v>1661.91</v>
      </c>
      <c r="F358" s="28">
        <f t="shared" si="25"/>
        <v>930669.60000000009</v>
      </c>
    </row>
    <row r="359" spans="1:6" ht="15" customHeight="1" x14ac:dyDescent="0.15">
      <c r="A359" s="10" t="s">
        <v>10640</v>
      </c>
      <c r="B359" s="11">
        <v>4</v>
      </c>
      <c r="C359" s="12">
        <v>46060</v>
      </c>
      <c r="D359" s="11">
        <v>635</v>
      </c>
      <c r="E359" s="13">
        <v>1324.85</v>
      </c>
      <c r="F359" s="28">
        <f t="shared" si="25"/>
        <v>841279.75</v>
      </c>
    </row>
    <row r="360" spans="1:6" ht="15" customHeight="1" x14ac:dyDescent="0.15">
      <c r="A360" s="10" t="s">
        <v>10641</v>
      </c>
      <c r="B360" s="11">
        <v>1</v>
      </c>
      <c r="C360" s="12">
        <v>46076</v>
      </c>
      <c r="D360" s="11">
        <v>52</v>
      </c>
      <c r="E360" s="13">
        <v>1703.34</v>
      </c>
      <c r="F360" s="28">
        <f t="shared" si="25"/>
        <v>88573.68</v>
      </c>
    </row>
    <row r="361" spans="1:6" ht="15" customHeight="1" x14ac:dyDescent="0.15">
      <c r="A361" s="10" t="s">
        <v>10641</v>
      </c>
      <c r="B361" s="11">
        <v>2</v>
      </c>
      <c r="C361" s="12">
        <v>46224</v>
      </c>
      <c r="D361" s="11">
        <v>440</v>
      </c>
      <c r="E361" s="13">
        <v>1784.9</v>
      </c>
      <c r="F361" s="28">
        <f t="shared" si="25"/>
        <v>785356</v>
      </c>
    </row>
    <row r="362" spans="1:6" ht="15" customHeight="1" x14ac:dyDescent="0.15">
      <c r="A362" s="10" t="s">
        <v>10641</v>
      </c>
      <c r="B362" s="11">
        <v>3</v>
      </c>
      <c r="C362" s="12">
        <v>46231</v>
      </c>
      <c r="D362" s="11">
        <v>893</v>
      </c>
      <c r="E362" s="13">
        <v>1613.71</v>
      </c>
      <c r="F362" s="28">
        <f t="shared" si="25"/>
        <v>1441043.03</v>
      </c>
    </row>
    <row r="363" spans="1:6" ht="15" customHeight="1" x14ac:dyDescent="0.15">
      <c r="A363" s="10" t="s">
        <v>10641</v>
      </c>
      <c r="B363" s="11">
        <v>4</v>
      </c>
      <c r="C363" s="12">
        <v>46108</v>
      </c>
      <c r="D363" s="11">
        <v>887</v>
      </c>
      <c r="E363" s="13">
        <v>1733.5</v>
      </c>
      <c r="F363" s="28">
        <f t="shared" si="25"/>
        <v>1537614.5</v>
      </c>
    </row>
    <row r="364" spans="1:6" ht="15" customHeight="1" x14ac:dyDescent="0.15">
      <c r="A364" s="10" t="s">
        <v>10642</v>
      </c>
      <c r="B364" s="11">
        <v>1</v>
      </c>
      <c r="C364" s="12">
        <v>46071</v>
      </c>
      <c r="D364" s="11">
        <v>859</v>
      </c>
      <c r="E364" s="13">
        <v>1020.56</v>
      </c>
      <c r="F364" s="28">
        <f t="shared" si="25"/>
        <v>876661.03999999992</v>
      </c>
    </row>
    <row r="365" spans="1:6" ht="15" customHeight="1" x14ac:dyDescent="0.15">
      <c r="A365" s="10" t="s">
        <v>10642</v>
      </c>
      <c r="B365" s="11">
        <v>2</v>
      </c>
      <c r="C365" s="12">
        <v>46208</v>
      </c>
      <c r="D365" s="11">
        <v>276</v>
      </c>
      <c r="E365" s="13">
        <v>1021.62</v>
      </c>
      <c r="F365" s="28">
        <f t="shared" si="25"/>
        <v>281967.12</v>
      </c>
    </row>
    <row r="366" spans="1:6" ht="15" customHeight="1" x14ac:dyDescent="0.15">
      <c r="A366" s="10" t="s">
        <v>10642</v>
      </c>
      <c r="B366" s="11">
        <v>3</v>
      </c>
      <c r="C366" s="12">
        <v>46055</v>
      </c>
      <c r="D366" s="11">
        <v>934</v>
      </c>
      <c r="E366" s="13">
        <v>935.04</v>
      </c>
      <c r="F366" s="28">
        <f t="shared" si="25"/>
        <v>873327.36</v>
      </c>
    </row>
    <row r="367" spans="1:6" ht="15" customHeight="1" x14ac:dyDescent="0.15">
      <c r="A367" s="10" t="s">
        <v>10643</v>
      </c>
      <c r="B367" s="11">
        <v>1</v>
      </c>
      <c r="C367" s="12">
        <v>46105</v>
      </c>
      <c r="D367" s="11">
        <v>840</v>
      </c>
      <c r="E367" s="13">
        <v>358.94</v>
      </c>
      <c r="F367" s="28">
        <f t="shared" si="25"/>
        <v>301509.59999999998</v>
      </c>
    </row>
    <row r="368" spans="1:6" ht="15" customHeight="1" x14ac:dyDescent="0.15">
      <c r="A368" s="10" t="s">
        <v>10643</v>
      </c>
      <c r="B368" s="11">
        <v>2</v>
      </c>
      <c r="C368" s="12">
        <v>45993</v>
      </c>
      <c r="D368" s="11">
        <v>742</v>
      </c>
      <c r="E368" s="13">
        <v>377.62</v>
      </c>
      <c r="F368" s="28">
        <f t="shared" si="25"/>
        <v>280194.03999999998</v>
      </c>
    </row>
    <row r="369" spans="1:6" ht="15" customHeight="1" x14ac:dyDescent="0.15">
      <c r="A369" s="10" t="s">
        <v>10643</v>
      </c>
      <c r="B369" s="11">
        <v>3</v>
      </c>
      <c r="C369" s="12">
        <v>46211</v>
      </c>
      <c r="D369" s="11">
        <v>411</v>
      </c>
      <c r="E369" s="13">
        <v>298.75</v>
      </c>
      <c r="F369" s="28">
        <f t="shared" si="25"/>
        <v>122786.25</v>
      </c>
    </row>
    <row r="370" spans="1:6" ht="15" customHeight="1" x14ac:dyDescent="0.15">
      <c r="A370" s="10" t="s">
        <v>10644</v>
      </c>
      <c r="B370" s="11">
        <v>1</v>
      </c>
      <c r="C370" s="12">
        <v>46195</v>
      </c>
      <c r="D370" s="11">
        <v>110</v>
      </c>
      <c r="E370" s="13">
        <v>1353.82</v>
      </c>
      <c r="F370" s="28">
        <f t="shared" si="25"/>
        <v>148920.19999999998</v>
      </c>
    </row>
    <row r="371" spans="1:6" ht="15" customHeight="1" x14ac:dyDescent="0.15">
      <c r="A371" s="10" t="s">
        <v>10644</v>
      </c>
      <c r="B371" s="11">
        <v>2</v>
      </c>
      <c r="C371" s="12">
        <v>46173</v>
      </c>
      <c r="D371" s="11">
        <v>127</v>
      </c>
      <c r="E371" s="13">
        <v>1356.33</v>
      </c>
      <c r="F371" s="28">
        <f t="shared" si="25"/>
        <v>172253.91</v>
      </c>
    </row>
    <row r="372" spans="1:6" ht="15" customHeight="1" x14ac:dyDescent="0.15">
      <c r="A372" s="10" t="s">
        <v>10644</v>
      </c>
      <c r="B372" s="11">
        <v>3</v>
      </c>
      <c r="C372" s="12">
        <v>46030</v>
      </c>
      <c r="D372" s="11">
        <v>89</v>
      </c>
      <c r="E372" s="13">
        <v>1710.46</v>
      </c>
      <c r="F372" s="28">
        <f t="shared" si="25"/>
        <v>152230.94</v>
      </c>
    </row>
    <row r="373" spans="1:6" ht="15" customHeight="1" x14ac:dyDescent="0.15">
      <c r="A373" s="10" t="s">
        <v>10645</v>
      </c>
      <c r="B373" s="11">
        <v>1</v>
      </c>
      <c r="C373" s="12">
        <v>45937</v>
      </c>
      <c r="D373" s="11">
        <v>183</v>
      </c>
      <c r="E373" s="13">
        <v>1107.54</v>
      </c>
      <c r="F373" s="28">
        <f t="shared" si="25"/>
        <v>202679.82</v>
      </c>
    </row>
    <row r="374" spans="1:6" ht="15" customHeight="1" x14ac:dyDescent="0.15">
      <c r="A374" s="10" t="s">
        <v>10645</v>
      </c>
      <c r="B374" s="11">
        <v>2</v>
      </c>
      <c r="C374" s="12">
        <v>46055</v>
      </c>
      <c r="D374" s="11">
        <v>692</v>
      </c>
      <c r="E374" s="13">
        <v>1304.17</v>
      </c>
      <c r="F374" s="28">
        <f t="shared" si="25"/>
        <v>902485.64</v>
      </c>
    </row>
    <row r="375" spans="1:6" ht="15" customHeight="1" x14ac:dyDescent="0.15">
      <c r="A375" s="10" t="s">
        <v>10645</v>
      </c>
      <c r="B375" s="11">
        <v>3</v>
      </c>
      <c r="C375" s="12">
        <v>46073</v>
      </c>
      <c r="D375" s="11">
        <v>341</v>
      </c>
      <c r="E375" s="13">
        <v>1381.59</v>
      </c>
      <c r="F375" s="28">
        <f t="shared" si="25"/>
        <v>471122.18999999994</v>
      </c>
    </row>
    <row r="376" spans="1:6" ht="15" customHeight="1" x14ac:dyDescent="0.15">
      <c r="A376" s="10" t="s">
        <v>10646</v>
      </c>
      <c r="B376" s="11">
        <v>1</v>
      </c>
      <c r="C376" s="12">
        <v>46042</v>
      </c>
      <c r="D376" s="11">
        <v>437</v>
      </c>
      <c r="E376" s="13">
        <v>1221.58</v>
      </c>
      <c r="F376" s="28">
        <f t="shared" si="25"/>
        <v>533830.46</v>
      </c>
    </row>
    <row r="377" spans="1:6" ht="15" customHeight="1" x14ac:dyDescent="0.15">
      <c r="A377" s="10" t="s">
        <v>10646</v>
      </c>
      <c r="B377" s="11">
        <v>2</v>
      </c>
      <c r="C377" s="12">
        <v>46223</v>
      </c>
      <c r="D377" s="11">
        <v>332</v>
      </c>
      <c r="E377" s="13">
        <v>1628.27</v>
      </c>
      <c r="F377" s="28">
        <f t="shared" si="25"/>
        <v>540585.64</v>
      </c>
    </row>
    <row r="378" spans="1:6" ht="15" customHeight="1" x14ac:dyDescent="0.15">
      <c r="A378" s="10" t="s">
        <v>10646</v>
      </c>
      <c r="B378" s="11">
        <v>3</v>
      </c>
      <c r="C378" s="12">
        <v>45987</v>
      </c>
      <c r="D378" s="11">
        <v>629</v>
      </c>
      <c r="E378" s="13">
        <v>1384.91</v>
      </c>
      <c r="F378" s="28">
        <f t="shared" si="25"/>
        <v>871108.39</v>
      </c>
    </row>
    <row r="379" spans="1:6" ht="15" customHeight="1" x14ac:dyDescent="0.15">
      <c r="A379" s="10" t="s">
        <v>10646</v>
      </c>
      <c r="B379" s="11">
        <v>4</v>
      </c>
      <c r="C379" s="12">
        <v>46037</v>
      </c>
      <c r="D379" s="11">
        <v>950</v>
      </c>
      <c r="E379" s="13">
        <v>1223.49</v>
      </c>
      <c r="F379" s="28">
        <f t="shared" si="25"/>
        <v>1162315.5</v>
      </c>
    </row>
    <row r="380" spans="1:6" ht="15" customHeight="1" x14ac:dyDescent="0.15">
      <c r="A380" s="10" t="s">
        <v>10646</v>
      </c>
      <c r="B380" s="11">
        <v>5</v>
      </c>
      <c r="C380" s="12">
        <v>46107</v>
      </c>
      <c r="D380" s="11">
        <v>846</v>
      </c>
      <c r="E380" s="13">
        <v>1443.56</v>
      </c>
      <c r="F380" s="28">
        <f t="shared" si="25"/>
        <v>1221251.76</v>
      </c>
    </row>
    <row r="381" spans="1:6" ht="15" customHeight="1" x14ac:dyDescent="0.15">
      <c r="A381" s="10" t="s">
        <v>10647</v>
      </c>
      <c r="B381" s="11">
        <v>1</v>
      </c>
      <c r="C381" s="12">
        <v>46175</v>
      </c>
      <c r="D381" s="11">
        <v>794</v>
      </c>
      <c r="E381" s="13">
        <v>772.21</v>
      </c>
      <c r="F381" s="28">
        <f t="shared" si="25"/>
        <v>613134.74</v>
      </c>
    </row>
    <row r="382" spans="1:6" ht="15" customHeight="1" x14ac:dyDescent="0.15">
      <c r="A382" s="10" t="s">
        <v>10647</v>
      </c>
      <c r="B382" s="11">
        <v>2</v>
      </c>
      <c r="C382" s="12">
        <v>46176</v>
      </c>
      <c r="D382" s="11">
        <v>409</v>
      </c>
      <c r="E382" s="13">
        <v>765.89</v>
      </c>
      <c r="F382" s="28">
        <f t="shared" si="25"/>
        <v>313249.01</v>
      </c>
    </row>
    <row r="383" spans="1:6" ht="15" customHeight="1" x14ac:dyDescent="0.15">
      <c r="A383" s="10" t="s">
        <v>10647</v>
      </c>
      <c r="B383" s="11">
        <v>3</v>
      </c>
      <c r="C383" s="12">
        <v>46212</v>
      </c>
      <c r="D383" s="11">
        <v>317</v>
      </c>
      <c r="E383" s="13">
        <v>641.11</v>
      </c>
      <c r="F383" s="28">
        <f t="shared" si="25"/>
        <v>203231.87</v>
      </c>
    </row>
    <row r="384" spans="1:6" ht="15" customHeight="1" x14ac:dyDescent="0.15">
      <c r="A384" s="10" t="s">
        <v>10648</v>
      </c>
      <c r="B384" s="11">
        <v>1</v>
      </c>
      <c r="C384" s="12">
        <v>45950</v>
      </c>
      <c r="D384" s="11">
        <v>407</v>
      </c>
      <c r="E384" s="13">
        <v>1256.1300000000001</v>
      </c>
      <c r="F384" s="28">
        <f t="shared" si="25"/>
        <v>511244.91000000003</v>
      </c>
    </row>
    <row r="385" spans="1:6" ht="15" customHeight="1" x14ac:dyDescent="0.15">
      <c r="A385" s="10" t="s">
        <v>10648</v>
      </c>
      <c r="B385" s="11">
        <v>2</v>
      </c>
      <c r="C385" s="12">
        <v>46063</v>
      </c>
      <c r="D385" s="11">
        <v>260</v>
      </c>
      <c r="E385" s="13">
        <v>1611</v>
      </c>
      <c r="F385" s="28">
        <f t="shared" si="25"/>
        <v>418860</v>
      </c>
    </row>
    <row r="386" spans="1:6" ht="15" customHeight="1" x14ac:dyDescent="0.15">
      <c r="A386" s="10" t="s">
        <v>10648</v>
      </c>
      <c r="B386" s="11">
        <v>3</v>
      </c>
      <c r="C386" s="12">
        <v>45987</v>
      </c>
      <c r="D386" s="11">
        <v>725</v>
      </c>
      <c r="E386" s="13">
        <v>1654.71</v>
      </c>
      <c r="F386" s="28">
        <f t="shared" si="25"/>
        <v>1199664.75</v>
      </c>
    </row>
    <row r="387" spans="1:6" ht="15" customHeight="1" x14ac:dyDescent="0.15">
      <c r="A387" s="10" t="s">
        <v>10648</v>
      </c>
      <c r="B387" s="11">
        <v>4</v>
      </c>
      <c r="C387" s="12">
        <v>46068</v>
      </c>
      <c r="D387" s="11">
        <v>432</v>
      </c>
      <c r="E387" s="13">
        <v>1479.35</v>
      </c>
      <c r="F387" s="28">
        <f t="shared" si="25"/>
        <v>639079.19999999995</v>
      </c>
    </row>
    <row r="388" spans="1:6" ht="15" customHeight="1" x14ac:dyDescent="0.15">
      <c r="A388" s="10" t="s">
        <v>10649</v>
      </c>
      <c r="B388" s="11">
        <v>1</v>
      </c>
      <c r="C388" s="12">
        <v>46134</v>
      </c>
      <c r="D388" s="11">
        <v>853</v>
      </c>
      <c r="E388" s="13">
        <v>437.64</v>
      </c>
      <c r="F388" s="28">
        <f t="shared" si="25"/>
        <v>373306.92</v>
      </c>
    </row>
    <row r="389" spans="1:6" ht="15" customHeight="1" x14ac:dyDescent="0.15">
      <c r="A389" s="10" t="s">
        <v>10649</v>
      </c>
      <c r="B389" s="11">
        <v>2</v>
      </c>
      <c r="C389" s="12">
        <v>46093</v>
      </c>
      <c r="D389" s="11">
        <v>204</v>
      </c>
      <c r="E389" s="13">
        <v>436.81</v>
      </c>
      <c r="F389" s="28">
        <f t="shared" ref="F389:F452" si="26">D389*E389</f>
        <v>89109.24</v>
      </c>
    </row>
    <row r="390" spans="1:6" ht="15" customHeight="1" x14ac:dyDescent="0.15">
      <c r="A390" s="10" t="s">
        <v>10649</v>
      </c>
      <c r="B390" s="11">
        <v>3</v>
      </c>
      <c r="C390" s="12">
        <v>46024</v>
      </c>
      <c r="D390" s="11">
        <v>414</v>
      </c>
      <c r="E390" s="13">
        <v>489.1</v>
      </c>
      <c r="F390" s="28">
        <f t="shared" si="26"/>
        <v>202487.40000000002</v>
      </c>
    </row>
    <row r="391" spans="1:6" ht="15" customHeight="1" x14ac:dyDescent="0.15">
      <c r="A391" s="10" t="s">
        <v>10650</v>
      </c>
      <c r="B391" s="11">
        <v>1</v>
      </c>
      <c r="C391" s="12">
        <v>46154</v>
      </c>
      <c r="D391" s="11">
        <v>230</v>
      </c>
      <c r="E391" s="13">
        <v>1432.4</v>
      </c>
      <c r="F391" s="28">
        <f t="shared" si="26"/>
        <v>329452</v>
      </c>
    </row>
    <row r="392" spans="1:6" ht="15" customHeight="1" x14ac:dyDescent="0.15">
      <c r="A392" s="10" t="s">
        <v>10650</v>
      </c>
      <c r="B392" s="11">
        <v>2</v>
      </c>
      <c r="C392" s="12">
        <v>45990</v>
      </c>
      <c r="D392" s="11">
        <v>647</v>
      </c>
      <c r="E392" s="13">
        <v>1583.93</v>
      </c>
      <c r="F392" s="28">
        <f t="shared" si="26"/>
        <v>1024802.7100000001</v>
      </c>
    </row>
    <row r="393" spans="1:6" ht="15" customHeight="1" x14ac:dyDescent="0.15">
      <c r="A393" s="10" t="s">
        <v>10650</v>
      </c>
      <c r="B393" s="11">
        <v>3</v>
      </c>
      <c r="C393" s="12">
        <v>46045</v>
      </c>
      <c r="D393" s="11">
        <v>443</v>
      </c>
      <c r="E393" s="13">
        <v>1654.68</v>
      </c>
      <c r="F393" s="28">
        <f t="shared" si="26"/>
        <v>733023.24</v>
      </c>
    </row>
    <row r="394" spans="1:6" ht="15" customHeight="1" x14ac:dyDescent="0.15">
      <c r="A394" s="10" t="s">
        <v>10650</v>
      </c>
      <c r="B394" s="11">
        <v>4</v>
      </c>
      <c r="C394" s="12">
        <v>46213</v>
      </c>
      <c r="D394" s="11">
        <v>500</v>
      </c>
      <c r="E394" s="13">
        <v>1329.53</v>
      </c>
      <c r="F394" s="28">
        <f t="shared" si="26"/>
        <v>664765</v>
      </c>
    </row>
    <row r="395" spans="1:6" ht="15" customHeight="1" x14ac:dyDescent="0.15">
      <c r="A395" s="10" t="s">
        <v>10650</v>
      </c>
      <c r="B395" s="11">
        <v>5</v>
      </c>
      <c r="C395" s="12">
        <v>46299</v>
      </c>
      <c r="D395" s="11">
        <v>63</v>
      </c>
      <c r="E395" s="13">
        <v>1621.66</v>
      </c>
      <c r="F395" s="28">
        <f t="shared" si="26"/>
        <v>102164.58</v>
      </c>
    </row>
    <row r="396" spans="1:6" ht="15" customHeight="1" x14ac:dyDescent="0.15">
      <c r="A396" s="10" t="s">
        <v>10651</v>
      </c>
      <c r="B396" s="11">
        <v>1</v>
      </c>
      <c r="C396" s="12">
        <v>46070</v>
      </c>
      <c r="D396" s="11">
        <v>960</v>
      </c>
      <c r="E396" s="13">
        <v>1550.95</v>
      </c>
      <c r="F396" s="28">
        <f t="shared" si="26"/>
        <v>1488912</v>
      </c>
    </row>
    <row r="397" spans="1:6" ht="15" customHeight="1" x14ac:dyDescent="0.15">
      <c r="A397" s="10" t="s">
        <v>10651</v>
      </c>
      <c r="B397" s="11">
        <v>2</v>
      </c>
      <c r="C397" s="12">
        <v>46039</v>
      </c>
      <c r="D397" s="11">
        <v>213</v>
      </c>
      <c r="E397" s="13">
        <v>1338.55</v>
      </c>
      <c r="F397" s="28">
        <f t="shared" si="26"/>
        <v>285111.14999999997</v>
      </c>
    </row>
    <row r="398" spans="1:6" ht="15" customHeight="1" x14ac:dyDescent="0.15">
      <c r="A398" s="10" t="s">
        <v>10651</v>
      </c>
      <c r="B398" s="11">
        <v>3</v>
      </c>
      <c r="C398" s="12">
        <v>46256</v>
      </c>
      <c r="D398" s="11">
        <v>842</v>
      </c>
      <c r="E398" s="13">
        <v>1167.45</v>
      </c>
      <c r="F398" s="28">
        <f t="shared" si="26"/>
        <v>982992.9</v>
      </c>
    </row>
    <row r="399" spans="1:6" ht="15" customHeight="1" x14ac:dyDescent="0.15">
      <c r="A399" s="10" t="s">
        <v>10651</v>
      </c>
      <c r="B399" s="11">
        <v>4</v>
      </c>
      <c r="C399" s="12">
        <v>46005</v>
      </c>
      <c r="D399" s="11">
        <v>63</v>
      </c>
      <c r="E399" s="13">
        <v>1350.62</v>
      </c>
      <c r="F399" s="28">
        <f t="shared" si="26"/>
        <v>85089.06</v>
      </c>
    </row>
    <row r="400" spans="1:6" ht="15" customHeight="1" x14ac:dyDescent="0.15">
      <c r="A400" s="10" t="s">
        <v>10652</v>
      </c>
      <c r="B400" s="11">
        <v>1</v>
      </c>
      <c r="C400" s="12">
        <v>46014</v>
      </c>
      <c r="D400" s="11">
        <v>795</v>
      </c>
      <c r="E400" s="13">
        <v>1508.25</v>
      </c>
      <c r="F400" s="28">
        <f t="shared" si="26"/>
        <v>1199058.75</v>
      </c>
    </row>
    <row r="401" spans="1:6" ht="15" customHeight="1" x14ac:dyDescent="0.15">
      <c r="A401" s="10" t="s">
        <v>10652</v>
      </c>
      <c r="B401" s="11">
        <v>2</v>
      </c>
      <c r="C401" s="12">
        <v>45978</v>
      </c>
      <c r="D401" s="11">
        <v>723</v>
      </c>
      <c r="E401" s="13">
        <v>1617.89</v>
      </c>
      <c r="F401" s="28">
        <f t="shared" si="26"/>
        <v>1169734.47</v>
      </c>
    </row>
    <row r="402" spans="1:6" ht="15" customHeight="1" x14ac:dyDescent="0.15">
      <c r="A402" s="10" t="s">
        <v>10652</v>
      </c>
      <c r="B402" s="11">
        <v>3</v>
      </c>
      <c r="C402" s="12">
        <v>46219</v>
      </c>
      <c r="D402" s="11">
        <v>452</v>
      </c>
      <c r="E402" s="13">
        <v>1784.78</v>
      </c>
      <c r="F402" s="28">
        <f t="shared" si="26"/>
        <v>806720.55999999994</v>
      </c>
    </row>
    <row r="403" spans="1:6" ht="15" customHeight="1" x14ac:dyDescent="0.15">
      <c r="A403" s="10" t="s">
        <v>10652</v>
      </c>
      <c r="B403" s="11">
        <v>4</v>
      </c>
      <c r="C403" s="12">
        <v>46198</v>
      </c>
      <c r="D403" s="11">
        <v>339</v>
      </c>
      <c r="E403" s="13">
        <v>1856.72</v>
      </c>
      <c r="F403" s="28">
        <f t="shared" si="26"/>
        <v>629428.07999999996</v>
      </c>
    </row>
    <row r="404" spans="1:6" ht="15" customHeight="1" x14ac:dyDescent="0.15">
      <c r="A404" s="10" t="s">
        <v>10653</v>
      </c>
      <c r="B404" s="11">
        <v>1</v>
      </c>
      <c r="C404" s="12">
        <v>46183</v>
      </c>
      <c r="D404" s="11">
        <v>245</v>
      </c>
      <c r="E404" s="13">
        <v>1076.58</v>
      </c>
      <c r="F404" s="28">
        <f t="shared" si="26"/>
        <v>263762.09999999998</v>
      </c>
    </row>
    <row r="405" spans="1:6" ht="15" customHeight="1" x14ac:dyDescent="0.15">
      <c r="A405" s="10" t="s">
        <v>10653</v>
      </c>
      <c r="B405" s="11">
        <v>2</v>
      </c>
      <c r="C405" s="12">
        <v>46196</v>
      </c>
      <c r="D405" s="11">
        <v>250</v>
      </c>
      <c r="E405" s="13">
        <v>1302.53</v>
      </c>
      <c r="F405" s="28">
        <f t="shared" si="26"/>
        <v>325632.5</v>
      </c>
    </row>
    <row r="406" spans="1:6" ht="15" customHeight="1" x14ac:dyDescent="0.15">
      <c r="A406" s="10" t="s">
        <v>10653</v>
      </c>
      <c r="B406" s="11">
        <v>3</v>
      </c>
      <c r="C406" s="12">
        <v>46172</v>
      </c>
      <c r="D406" s="11">
        <v>987</v>
      </c>
      <c r="E406" s="13">
        <v>1386.3</v>
      </c>
      <c r="F406" s="28">
        <f t="shared" si="26"/>
        <v>1368278.0999999999</v>
      </c>
    </row>
    <row r="407" spans="1:6" ht="15" customHeight="1" x14ac:dyDescent="0.15">
      <c r="A407" s="10" t="s">
        <v>10653</v>
      </c>
      <c r="B407" s="11">
        <v>4</v>
      </c>
      <c r="C407" s="12">
        <v>46192</v>
      </c>
      <c r="D407" s="11">
        <v>822</v>
      </c>
      <c r="E407" s="13">
        <v>1374.97</v>
      </c>
      <c r="F407" s="28">
        <f t="shared" si="26"/>
        <v>1130225.3400000001</v>
      </c>
    </row>
    <row r="408" spans="1:6" ht="15" customHeight="1" x14ac:dyDescent="0.15">
      <c r="A408" s="10" t="s">
        <v>10654</v>
      </c>
      <c r="B408" s="11">
        <v>1</v>
      </c>
      <c r="C408" s="12">
        <v>46145</v>
      </c>
      <c r="D408" s="11">
        <v>368</v>
      </c>
      <c r="E408" s="13">
        <v>1300.8</v>
      </c>
      <c r="F408" s="28">
        <f t="shared" si="26"/>
        <v>478694.39999999997</v>
      </c>
    </row>
    <row r="409" spans="1:6" ht="15" customHeight="1" x14ac:dyDescent="0.15">
      <c r="A409" s="10" t="s">
        <v>10654</v>
      </c>
      <c r="B409" s="11">
        <v>2</v>
      </c>
      <c r="C409" s="12">
        <v>45976</v>
      </c>
      <c r="D409" s="11">
        <v>700</v>
      </c>
      <c r="E409" s="13">
        <v>1355.01</v>
      </c>
      <c r="F409" s="28">
        <f t="shared" si="26"/>
        <v>948507</v>
      </c>
    </row>
    <row r="410" spans="1:6" ht="15" customHeight="1" x14ac:dyDescent="0.15">
      <c r="A410" s="10" t="s">
        <v>10654</v>
      </c>
      <c r="B410" s="11">
        <v>3</v>
      </c>
      <c r="C410" s="12">
        <v>46112</v>
      </c>
      <c r="D410" s="11">
        <v>286</v>
      </c>
      <c r="E410" s="13">
        <v>1465.78</v>
      </c>
      <c r="F410" s="28">
        <f t="shared" si="26"/>
        <v>419213.08</v>
      </c>
    </row>
    <row r="411" spans="1:6" ht="15" customHeight="1" x14ac:dyDescent="0.15">
      <c r="A411" s="10" t="s">
        <v>10655</v>
      </c>
      <c r="B411" s="11">
        <v>1</v>
      </c>
      <c r="C411" s="12">
        <v>46084</v>
      </c>
      <c r="D411" s="11">
        <v>277</v>
      </c>
      <c r="E411" s="13">
        <v>265.72000000000003</v>
      </c>
      <c r="F411" s="28">
        <f t="shared" si="26"/>
        <v>73604.44</v>
      </c>
    </row>
    <row r="412" spans="1:6" ht="15" customHeight="1" x14ac:dyDescent="0.15">
      <c r="A412" s="10" t="s">
        <v>10655</v>
      </c>
      <c r="B412" s="11">
        <v>2</v>
      </c>
      <c r="C412" s="12">
        <v>46124</v>
      </c>
      <c r="D412" s="11">
        <v>366</v>
      </c>
      <c r="E412" s="13">
        <v>219.83</v>
      </c>
      <c r="F412" s="28">
        <f t="shared" si="26"/>
        <v>80457.78</v>
      </c>
    </row>
    <row r="413" spans="1:6" ht="15" customHeight="1" x14ac:dyDescent="0.15">
      <c r="A413" s="10" t="s">
        <v>10655</v>
      </c>
      <c r="B413" s="11">
        <v>3</v>
      </c>
      <c r="C413" s="12">
        <v>46085</v>
      </c>
      <c r="D413" s="11">
        <v>412</v>
      </c>
      <c r="E413" s="13">
        <v>309.60000000000002</v>
      </c>
      <c r="F413" s="28">
        <f t="shared" si="26"/>
        <v>127555.20000000001</v>
      </c>
    </row>
    <row r="414" spans="1:6" ht="15" customHeight="1" x14ac:dyDescent="0.15">
      <c r="A414" s="10" t="s">
        <v>10655</v>
      </c>
      <c r="B414" s="11">
        <v>4</v>
      </c>
      <c r="C414" s="12">
        <v>46099</v>
      </c>
      <c r="D414" s="11">
        <v>110</v>
      </c>
      <c r="E414" s="13">
        <v>307.81</v>
      </c>
      <c r="F414" s="28">
        <f t="shared" si="26"/>
        <v>33859.1</v>
      </c>
    </row>
    <row r="415" spans="1:6" ht="15" customHeight="1" x14ac:dyDescent="0.15">
      <c r="A415" s="10" t="s">
        <v>10655</v>
      </c>
      <c r="B415" s="11">
        <v>5</v>
      </c>
      <c r="C415" s="12">
        <v>46196</v>
      </c>
      <c r="D415" s="11">
        <v>210</v>
      </c>
      <c r="E415" s="13">
        <v>245</v>
      </c>
      <c r="F415" s="28">
        <f t="shared" si="26"/>
        <v>51450</v>
      </c>
    </row>
    <row r="416" spans="1:6" ht="15" customHeight="1" x14ac:dyDescent="0.15">
      <c r="A416" s="10" t="s">
        <v>10656</v>
      </c>
      <c r="B416" s="11">
        <v>1</v>
      </c>
      <c r="C416" s="12">
        <v>46041</v>
      </c>
      <c r="D416" s="11">
        <v>643</v>
      </c>
      <c r="E416" s="13">
        <v>1275.78</v>
      </c>
      <c r="F416" s="28">
        <f t="shared" si="26"/>
        <v>820326.54</v>
      </c>
    </row>
    <row r="417" spans="1:6" ht="15" customHeight="1" x14ac:dyDescent="0.15">
      <c r="A417" s="10" t="s">
        <v>10656</v>
      </c>
      <c r="B417" s="11">
        <v>2</v>
      </c>
      <c r="C417" s="12">
        <v>45988</v>
      </c>
      <c r="D417" s="11">
        <v>106</v>
      </c>
      <c r="E417" s="13">
        <v>1601.05</v>
      </c>
      <c r="F417" s="28">
        <f t="shared" si="26"/>
        <v>169711.3</v>
      </c>
    </row>
    <row r="418" spans="1:6" ht="15" customHeight="1" x14ac:dyDescent="0.15">
      <c r="A418" s="10" t="s">
        <v>10656</v>
      </c>
      <c r="B418" s="11">
        <v>3</v>
      </c>
      <c r="C418" s="12">
        <v>46178</v>
      </c>
      <c r="D418" s="11">
        <v>251</v>
      </c>
      <c r="E418" s="13">
        <v>1619.33</v>
      </c>
      <c r="F418" s="28">
        <f t="shared" si="26"/>
        <v>406451.82999999996</v>
      </c>
    </row>
    <row r="419" spans="1:6" ht="15" customHeight="1" x14ac:dyDescent="0.15">
      <c r="A419" s="10" t="s">
        <v>10656</v>
      </c>
      <c r="B419" s="11">
        <v>4</v>
      </c>
      <c r="C419" s="12">
        <v>46089</v>
      </c>
      <c r="D419" s="11">
        <v>680</v>
      </c>
      <c r="E419" s="13">
        <v>1770.25</v>
      </c>
      <c r="F419" s="28">
        <f t="shared" si="26"/>
        <v>1203770</v>
      </c>
    </row>
    <row r="420" spans="1:6" ht="15" customHeight="1" x14ac:dyDescent="0.15">
      <c r="A420" s="10" t="s">
        <v>10656</v>
      </c>
      <c r="B420" s="11">
        <v>5</v>
      </c>
      <c r="C420" s="12">
        <v>46159</v>
      </c>
      <c r="D420" s="11">
        <v>348</v>
      </c>
      <c r="E420" s="13">
        <v>1543.6</v>
      </c>
      <c r="F420" s="28">
        <f t="shared" si="26"/>
        <v>537172.79999999993</v>
      </c>
    </row>
    <row r="421" spans="1:6" ht="15" customHeight="1" x14ac:dyDescent="0.15">
      <c r="A421" s="10" t="s">
        <v>10657</v>
      </c>
      <c r="B421" s="11">
        <v>1</v>
      </c>
      <c r="C421" s="12">
        <v>46199</v>
      </c>
      <c r="D421" s="11">
        <v>583</v>
      </c>
      <c r="E421" s="13">
        <v>128.72999999999999</v>
      </c>
      <c r="F421" s="28">
        <f t="shared" si="26"/>
        <v>75049.59</v>
      </c>
    </row>
    <row r="422" spans="1:6" ht="15" customHeight="1" x14ac:dyDescent="0.15">
      <c r="A422" s="10" t="s">
        <v>10657</v>
      </c>
      <c r="B422" s="11">
        <v>2</v>
      </c>
      <c r="C422" s="12">
        <v>46239</v>
      </c>
      <c r="D422" s="11">
        <v>308</v>
      </c>
      <c r="E422" s="13">
        <v>107.15</v>
      </c>
      <c r="F422" s="28">
        <f t="shared" si="26"/>
        <v>33002.200000000004</v>
      </c>
    </row>
    <row r="423" spans="1:6" ht="15" customHeight="1" x14ac:dyDescent="0.15">
      <c r="A423" s="10" t="s">
        <v>10657</v>
      </c>
      <c r="B423" s="11">
        <v>3</v>
      </c>
      <c r="C423" s="12">
        <v>46020</v>
      </c>
      <c r="D423" s="11">
        <v>482</v>
      </c>
      <c r="E423" s="13">
        <v>129.31</v>
      </c>
      <c r="F423" s="28">
        <f t="shared" si="26"/>
        <v>62327.42</v>
      </c>
    </row>
    <row r="424" spans="1:6" ht="15" customHeight="1" x14ac:dyDescent="0.15">
      <c r="A424" s="10" t="s">
        <v>10657</v>
      </c>
      <c r="B424" s="11">
        <v>4</v>
      </c>
      <c r="C424" s="12">
        <v>46174</v>
      </c>
      <c r="D424" s="11">
        <v>500</v>
      </c>
      <c r="E424" s="13">
        <v>154.65</v>
      </c>
      <c r="F424" s="28">
        <f t="shared" si="26"/>
        <v>77325</v>
      </c>
    </row>
    <row r="425" spans="1:6" ht="15" customHeight="1" x14ac:dyDescent="0.15">
      <c r="A425" s="10" t="s">
        <v>10657</v>
      </c>
      <c r="B425" s="11">
        <v>5</v>
      </c>
      <c r="C425" s="12">
        <v>46156</v>
      </c>
      <c r="D425" s="11">
        <v>928</v>
      </c>
      <c r="E425" s="13">
        <v>120.96</v>
      </c>
      <c r="F425" s="28">
        <f t="shared" si="26"/>
        <v>112250.87999999999</v>
      </c>
    </row>
    <row r="426" spans="1:6" ht="15" customHeight="1" x14ac:dyDescent="0.15">
      <c r="A426" s="10" t="s">
        <v>10658</v>
      </c>
      <c r="B426" s="11">
        <v>1</v>
      </c>
      <c r="C426" s="12">
        <v>46212</v>
      </c>
      <c r="D426" s="11">
        <v>939</v>
      </c>
      <c r="E426" s="13">
        <v>1192.1600000000001</v>
      </c>
      <c r="F426" s="28">
        <f t="shared" si="26"/>
        <v>1119438.24</v>
      </c>
    </row>
    <row r="427" spans="1:6" ht="15" customHeight="1" x14ac:dyDescent="0.15">
      <c r="A427" s="10" t="s">
        <v>10658</v>
      </c>
      <c r="B427" s="11">
        <v>2</v>
      </c>
      <c r="C427" s="12">
        <v>45978</v>
      </c>
      <c r="D427" s="11">
        <v>978</v>
      </c>
      <c r="E427" s="13">
        <v>1276.8399999999999</v>
      </c>
      <c r="F427" s="28">
        <f t="shared" si="26"/>
        <v>1248749.52</v>
      </c>
    </row>
    <row r="428" spans="1:6" ht="15" customHeight="1" x14ac:dyDescent="0.15">
      <c r="A428" s="10" t="s">
        <v>10658</v>
      </c>
      <c r="B428" s="11">
        <v>3</v>
      </c>
      <c r="C428" s="12">
        <v>46040</v>
      </c>
      <c r="D428" s="11">
        <v>183</v>
      </c>
      <c r="E428" s="13">
        <v>1528.84</v>
      </c>
      <c r="F428" s="28">
        <f t="shared" si="26"/>
        <v>279777.71999999997</v>
      </c>
    </row>
    <row r="429" spans="1:6" ht="15" customHeight="1" x14ac:dyDescent="0.15">
      <c r="A429" s="10" t="s">
        <v>10659</v>
      </c>
      <c r="B429" s="11">
        <v>1</v>
      </c>
      <c r="C429" s="12">
        <v>46198</v>
      </c>
      <c r="D429" s="11">
        <v>413</v>
      </c>
      <c r="E429" s="13">
        <v>1432.63</v>
      </c>
      <c r="F429" s="28">
        <f t="shared" si="26"/>
        <v>591676.19000000006</v>
      </c>
    </row>
    <row r="430" spans="1:6" ht="15" customHeight="1" x14ac:dyDescent="0.15">
      <c r="A430" s="10" t="s">
        <v>10659</v>
      </c>
      <c r="B430" s="11">
        <v>2</v>
      </c>
      <c r="C430" s="12">
        <v>46108</v>
      </c>
      <c r="D430" s="11">
        <v>150</v>
      </c>
      <c r="E430" s="13">
        <v>1267.74</v>
      </c>
      <c r="F430" s="28">
        <f t="shared" si="26"/>
        <v>190161</v>
      </c>
    </row>
    <row r="431" spans="1:6" ht="15" customHeight="1" x14ac:dyDescent="0.15">
      <c r="A431" s="10" t="s">
        <v>10659</v>
      </c>
      <c r="B431" s="11">
        <v>3</v>
      </c>
      <c r="C431" s="12">
        <v>46042</v>
      </c>
      <c r="D431" s="11">
        <v>206</v>
      </c>
      <c r="E431" s="13">
        <v>1560</v>
      </c>
      <c r="F431" s="28">
        <f t="shared" si="26"/>
        <v>321360</v>
      </c>
    </row>
    <row r="432" spans="1:6" ht="15" customHeight="1" x14ac:dyDescent="0.15">
      <c r="A432" s="10" t="s">
        <v>10660</v>
      </c>
      <c r="B432" s="11">
        <v>1</v>
      </c>
      <c r="C432" s="12">
        <v>46222</v>
      </c>
      <c r="D432" s="11">
        <v>542</v>
      </c>
      <c r="E432" s="13">
        <v>1486.67</v>
      </c>
      <c r="F432" s="28">
        <f t="shared" si="26"/>
        <v>805775.14</v>
      </c>
    </row>
    <row r="433" spans="1:6" ht="15" customHeight="1" x14ac:dyDescent="0.15">
      <c r="A433" s="10" t="s">
        <v>10660</v>
      </c>
      <c r="B433" s="11">
        <v>2</v>
      </c>
      <c r="C433" s="12">
        <v>46170</v>
      </c>
      <c r="D433" s="11">
        <v>881</v>
      </c>
      <c r="E433" s="13">
        <v>1617.98</v>
      </c>
      <c r="F433" s="28">
        <f t="shared" si="26"/>
        <v>1425440.3800000001</v>
      </c>
    </row>
    <row r="434" spans="1:6" ht="15" customHeight="1" x14ac:dyDescent="0.15">
      <c r="A434" s="10" t="s">
        <v>10660</v>
      </c>
      <c r="B434" s="11">
        <v>3</v>
      </c>
      <c r="C434" s="12">
        <v>46181</v>
      </c>
      <c r="D434" s="11">
        <v>91</v>
      </c>
      <c r="E434" s="13">
        <v>1495.84</v>
      </c>
      <c r="F434" s="28">
        <f t="shared" si="26"/>
        <v>136121.44</v>
      </c>
    </row>
    <row r="435" spans="1:6" ht="15" customHeight="1" x14ac:dyDescent="0.15">
      <c r="A435" s="10" t="s">
        <v>10661</v>
      </c>
      <c r="B435" s="11">
        <v>1</v>
      </c>
      <c r="C435" s="12">
        <v>46170</v>
      </c>
      <c r="D435" s="11">
        <v>696</v>
      </c>
      <c r="E435" s="13">
        <v>1709.57</v>
      </c>
      <c r="F435" s="28">
        <f t="shared" si="26"/>
        <v>1189860.72</v>
      </c>
    </row>
    <row r="436" spans="1:6" ht="15" customHeight="1" x14ac:dyDescent="0.15">
      <c r="A436" s="10" t="s">
        <v>10661</v>
      </c>
      <c r="B436" s="11">
        <v>2</v>
      </c>
      <c r="C436" s="12">
        <v>46207</v>
      </c>
      <c r="D436" s="11">
        <v>463</v>
      </c>
      <c r="E436" s="13">
        <v>1879.96</v>
      </c>
      <c r="F436" s="28">
        <f t="shared" si="26"/>
        <v>870421.48</v>
      </c>
    </row>
    <row r="437" spans="1:6" ht="15" customHeight="1" x14ac:dyDescent="0.15">
      <c r="A437" s="10" t="s">
        <v>10661</v>
      </c>
      <c r="B437" s="11">
        <v>3</v>
      </c>
      <c r="C437" s="12">
        <v>46244</v>
      </c>
      <c r="D437" s="11">
        <v>255</v>
      </c>
      <c r="E437" s="13">
        <v>2085.1999999999998</v>
      </c>
      <c r="F437" s="28">
        <f t="shared" si="26"/>
        <v>531726</v>
      </c>
    </row>
    <row r="438" spans="1:6" ht="15" customHeight="1" x14ac:dyDescent="0.15">
      <c r="A438" s="10" t="s">
        <v>10661</v>
      </c>
      <c r="B438" s="11">
        <v>4</v>
      </c>
      <c r="C438" s="12">
        <v>46010</v>
      </c>
      <c r="D438" s="11">
        <v>212</v>
      </c>
      <c r="E438" s="13">
        <v>2262.69</v>
      </c>
      <c r="F438" s="28">
        <f t="shared" si="26"/>
        <v>479690.28</v>
      </c>
    </row>
    <row r="439" spans="1:6" ht="15" customHeight="1" x14ac:dyDescent="0.15">
      <c r="A439" s="10" t="s">
        <v>10662</v>
      </c>
      <c r="B439" s="11">
        <v>1</v>
      </c>
      <c r="C439" s="12">
        <v>45943</v>
      </c>
      <c r="D439" s="11">
        <v>760</v>
      </c>
      <c r="E439" s="13">
        <v>1343.79</v>
      </c>
      <c r="F439" s="28">
        <f t="shared" si="26"/>
        <v>1021280.4</v>
      </c>
    </row>
    <row r="440" spans="1:6" ht="15" customHeight="1" x14ac:dyDescent="0.15">
      <c r="A440" s="10" t="s">
        <v>10662</v>
      </c>
      <c r="B440" s="11">
        <v>2</v>
      </c>
      <c r="C440" s="12">
        <v>45954</v>
      </c>
      <c r="D440" s="11">
        <v>180</v>
      </c>
      <c r="E440" s="13">
        <v>1286.01</v>
      </c>
      <c r="F440" s="28">
        <f t="shared" si="26"/>
        <v>231481.8</v>
      </c>
    </row>
    <row r="441" spans="1:6" ht="15" customHeight="1" x14ac:dyDescent="0.15">
      <c r="A441" s="10" t="s">
        <v>10662</v>
      </c>
      <c r="B441" s="11">
        <v>3</v>
      </c>
      <c r="C441" s="12">
        <v>46014</v>
      </c>
      <c r="D441" s="11">
        <v>688</v>
      </c>
      <c r="E441" s="13">
        <v>1309.1300000000001</v>
      </c>
      <c r="F441" s="28">
        <f t="shared" si="26"/>
        <v>900681.44000000006</v>
      </c>
    </row>
    <row r="442" spans="1:6" ht="15" customHeight="1" x14ac:dyDescent="0.15">
      <c r="A442" s="10" t="s">
        <v>10662</v>
      </c>
      <c r="B442" s="11">
        <v>4</v>
      </c>
      <c r="C442" s="12">
        <v>45998</v>
      </c>
      <c r="D442" s="11">
        <v>468</v>
      </c>
      <c r="E442" s="13">
        <v>1569.47</v>
      </c>
      <c r="F442" s="28">
        <f t="shared" si="26"/>
        <v>734511.96</v>
      </c>
    </row>
    <row r="443" spans="1:6" ht="15" customHeight="1" x14ac:dyDescent="0.15">
      <c r="A443" s="10" t="s">
        <v>10662</v>
      </c>
      <c r="B443" s="11">
        <v>5</v>
      </c>
      <c r="C443" s="12">
        <v>46110</v>
      </c>
      <c r="D443" s="11">
        <v>803</v>
      </c>
      <c r="E443" s="13">
        <v>1549.72</v>
      </c>
      <c r="F443" s="28">
        <f t="shared" si="26"/>
        <v>1244425.1599999999</v>
      </c>
    </row>
    <row r="444" spans="1:6" ht="15" customHeight="1" x14ac:dyDescent="0.15">
      <c r="A444" s="10" t="s">
        <v>10663</v>
      </c>
      <c r="B444" s="11">
        <v>1</v>
      </c>
      <c r="C444" s="12">
        <v>46212</v>
      </c>
      <c r="D444" s="11">
        <v>755</v>
      </c>
      <c r="E444" s="13">
        <v>871.87</v>
      </c>
      <c r="F444" s="28">
        <f t="shared" si="26"/>
        <v>658261.85</v>
      </c>
    </row>
    <row r="445" spans="1:6" ht="15" customHeight="1" x14ac:dyDescent="0.15">
      <c r="A445" s="10" t="s">
        <v>10663</v>
      </c>
      <c r="B445" s="11">
        <v>2</v>
      </c>
      <c r="C445" s="12">
        <v>45992</v>
      </c>
      <c r="D445" s="11">
        <v>814</v>
      </c>
      <c r="E445" s="13">
        <v>1035.3599999999999</v>
      </c>
      <c r="F445" s="28">
        <f t="shared" si="26"/>
        <v>842783.03999999992</v>
      </c>
    </row>
    <row r="446" spans="1:6" ht="15" customHeight="1" x14ac:dyDescent="0.15">
      <c r="A446" s="10" t="s">
        <v>10663</v>
      </c>
      <c r="B446" s="11">
        <v>3</v>
      </c>
      <c r="C446" s="12">
        <v>46254</v>
      </c>
      <c r="D446" s="11">
        <v>309</v>
      </c>
      <c r="E446" s="13">
        <v>1101.19</v>
      </c>
      <c r="F446" s="28">
        <f t="shared" si="26"/>
        <v>340267.71</v>
      </c>
    </row>
    <row r="447" spans="1:6" ht="15" customHeight="1" x14ac:dyDescent="0.15">
      <c r="A447" s="10" t="s">
        <v>10663</v>
      </c>
      <c r="B447" s="11">
        <v>4</v>
      </c>
      <c r="C447" s="12">
        <v>46077</v>
      </c>
      <c r="D447" s="11">
        <v>126</v>
      </c>
      <c r="E447" s="13">
        <v>1135.99</v>
      </c>
      <c r="F447" s="28">
        <f t="shared" si="26"/>
        <v>143134.74</v>
      </c>
    </row>
    <row r="448" spans="1:6" ht="15" customHeight="1" x14ac:dyDescent="0.15">
      <c r="A448" s="10" t="s">
        <v>10664</v>
      </c>
      <c r="B448" s="11">
        <v>1</v>
      </c>
      <c r="C448" s="12">
        <v>46207</v>
      </c>
      <c r="D448" s="11">
        <v>265</v>
      </c>
      <c r="E448" s="13">
        <v>1327.38</v>
      </c>
      <c r="F448" s="28">
        <f t="shared" si="26"/>
        <v>351755.7</v>
      </c>
    </row>
    <row r="449" spans="1:6" ht="15" customHeight="1" x14ac:dyDescent="0.15">
      <c r="A449" s="10" t="s">
        <v>10664</v>
      </c>
      <c r="B449" s="11">
        <v>2</v>
      </c>
      <c r="C449" s="12">
        <v>46135</v>
      </c>
      <c r="D449" s="11">
        <v>695</v>
      </c>
      <c r="E449" s="13">
        <v>1248.02</v>
      </c>
      <c r="F449" s="28">
        <f t="shared" si="26"/>
        <v>867373.9</v>
      </c>
    </row>
    <row r="450" spans="1:6" ht="15" customHeight="1" x14ac:dyDescent="0.15">
      <c r="A450" s="10" t="s">
        <v>10664</v>
      </c>
      <c r="B450" s="11">
        <v>3</v>
      </c>
      <c r="C450" s="12">
        <v>46243</v>
      </c>
      <c r="D450" s="11">
        <v>559</v>
      </c>
      <c r="E450" s="13">
        <v>1218.1600000000001</v>
      </c>
      <c r="F450" s="28">
        <f t="shared" si="26"/>
        <v>680951.44000000006</v>
      </c>
    </row>
    <row r="451" spans="1:6" ht="15" customHeight="1" x14ac:dyDescent="0.15">
      <c r="A451" s="10" t="s">
        <v>10664</v>
      </c>
      <c r="B451" s="11">
        <v>4</v>
      </c>
      <c r="C451" s="12">
        <v>46071</v>
      </c>
      <c r="D451" s="11">
        <v>378</v>
      </c>
      <c r="E451" s="13">
        <v>1253.94</v>
      </c>
      <c r="F451" s="28">
        <f t="shared" si="26"/>
        <v>473989.32</v>
      </c>
    </row>
    <row r="452" spans="1:6" ht="15" customHeight="1" x14ac:dyDescent="0.15">
      <c r="A452" s="10" t="s">
        <v>10664</v>
      </c>
      <c r="B452" s="11">
        <v>5</v>
      </c>
      <c r="C452" s="12">
        <v>46256</v>
      </c>
      <c r="D452" s="11">
        <v>563</v>
      </c>
      <c r="E452" s="13">
        <v>1574.89</v>
      </c>
      <c r="F452" s="28">
        <f t="shared" si="26"/>
        <v>886663.07000000007</v>
      </c>
    </row>
    <row r="453" spans="1:6" ht="15" customHeight="1" x14ac:dyDescent="0.15">
      <c r="A453" s="10" t="s">
        <v>10665</v>
      </c>
      <c r="B453" s="11">
        <v>1</v>
      </c>
      <c r="C453" s="12">
        <v>46093</v>
      </c>
      <c r="D453" s="11">
        <v>967</v>
      </c>
      <c r="E453" s="13">
        <v>1383.31</v>
      </c>
      <c r="F453" s="28">
        <f t="shared" ref="F453:F516" si="27">D453*E453</f>
        <v>1337660.77</v>
      </c>
    </row>
    <row r="454" spans="1:6" ht="15" customHeight="1" x14ac:dyDescent="0.15">
      <c r="A454" s="10" t="s">
        <v>10665</v>
      </c>
      <c r="B454" s="11">
        <v>2</v>
      </c>
      <c r="C454" s="12">
        <v>46124</v>
      </c>
      <c r="D454" s="11">
        <v>991</v>
      </c>
      <c r="E454" s="13">
        <v>1461.2</v>
      </c>
      <c r="F454" s="28">
        <f t="shared" si="27"/>
        <v>1448049.2</v>
      </c>
    </row>
    <row r="455" spans="1:6" ht="15" customHeight="1" x14ac:dyDescent="0.15">
      <c r="A455" s="10" t="s">
        <v>10665</v>
      </c>
      <c r="B455" s="11">
        <v>3</v>
      </c>
      <c r="C455" s="12">
        <v>46157</v>
      </c>
      <c r="D455" s="11">
        <v>755</v>
      </c>
      <c r="E455" s="13">
        <v>1295.3900000000001</v>
      </c>
      <c r="F455" s="28">
        <f t="shared" si="27"/>
        <v>978019.45000000007</v>
      </c>
    </row>
    <row r="456" spans="1:6" ht="15" customHeight="1" x14ac:dyDescent="0.15">
      <c r="A456" s="10" t="s">
        <v>10665</v>
      </c>
      <c r="B456" s="11">
        <v>4</v>
      </c>
      <c r="C456" s="12">
        <v>46195</v>
      </c>
      <c r="D456" s="11">
        <v>270</v>
      </c>
      <c r="E456" s="13">
        <v>1776.41</v>
      </c>
      <c r="F456" s="28">
        <f t="shared" si="27"/>
        <v>479630.7</v>
      </c>
    </row>
    <row r="457" spans="1:6" ht="15" customHeight="1" x14ac:dyDescent="0.15">
      <c r="A457" s="10" t="s">
        <v>10666</v>
      </c>
      <c r="B457" s="11">
        <v>1</v>
      </c>
      <c r="C457" s="12">
        <v>46113</v>
      </c>
      <c r="D457" s="11">
        <v>78</v>
      </c>
      <c r="E457" s="13">
        <v>2131.42</v>
      </c>
      <c r="F457" s="28">
        <f t="shared" si="27"/>
        <v>166250.76</v>
      </c>
    </row>
    <row r="458" spans="1:6" ht="15" customHeight="1" x14ac:dyDescent="0.15">
      <c r="A458" s="10" t="s">
        <v>10666</v>
      </c>
      <c r="B458" s="11">
        <v>2</v>
      </c>
      <c r="C458" s="12">
        <v>46061</v>
      </c>
      <c r="D458" s="11">
        <v>949</v>
      </c>
      <c r="E458" s="13">
        <v>1804.18</v>
      </c>
      <c r="F458" s="28">
        <f t="shared" si="27"/>
        <v>1712166.82</v>
      </c>
    </row>
    <row r="459" spans="1:6" ht="15" customHeight="1" x14ac:dyDescent="0.15">
      <c r="A459" s="10" t="s">
        <v>10666</v>
      </c>
      <c r="B459" s="11">
        <v>3</v>
      </c>
      <c r="C459" s="12">
        <v>46209</v>
      </c>
      <c r="D459" s="11">
        <v>835</v>
      </c>
      <c r="E459" s="13">
        <v>1782.98</v>
      </c>
      <c r="F459" s="28">
        <f t="shared" si="27"/>
        <v>1488788.3</v>
      </c>
    </row>
    <row r="460" spans="1:6" ht="15" customHeight="1" x14ac:dyDescent="0.15">
      <c r="A460" s="10" t="s">
        <v>10666</v>
      </c>
      <c r="B460" s="11">
        <v>4</v>
      </c>
      <c r="C460" s="12">
        <v>46260</v>
      </c>
      <c r="D460" s="11">
        <v>540</v>
      </c>
      <c r="E460" s="13">
        <v>2452.06</v>
      </c>
      <c r="F460" s="28">
        <f t="shared" si="27"/>
        <v>1324112.3999999999</v>
      </c>
    </row>
    <row r="461" spans="1:6" ht="15" customHeight="1" x14ac:dyDescent="0.15">
      <c r="A461" s="10" t="s">
        <v>10667</v>
      </c>
      <c r="B461" s="11">
        <v>1</v>
      </c>
      <c r="C461" s="12">
        <v>46188</v>
      </c>
      <c r="D461" s="11">
        <v>319</v>
      </c>
      <c r="E461" s="13">
        <v>1216.67</v>
      </c>
      <c r="F461" s="28">
        <f t="shared" si="27"/>
        <v>388117.73000000004</v>
      </c>
    </row>
    <row r="462" spans="1:6" ht="15" customHeight="1" x14ac:dyDescent="0.15">
      <c r="A462" s="10" t="s">
        <v>10667</v>
      </c>
      <c r="B462" s="11">
        <v>2</v>
      </c>
      <c r="C462" s="12">
        <v>46162</v>
      </c>
      <c r="D462" s="11">
        <v>564</v>
      </c>
      <c r="E462" s="13">
        <v>1452.81</v>
      </c>
      <c r="F462" s="28">
        <f t="shared" si="27"/>
        <v>819384.84</v>
      </c>
    </row>
    <row r="463" spans="1:6" ht="15" customHeight="1" x14ac:dyDescent="0.15">
      <c r="A463" s="10" t="s">
        <v>10667</v>
      </c>
      <c r="B463" s="11">
        <v>3</v>
      </c>
      <c r="C463" s="12">
        <v>46016</v>
      </c>
      <c r="D463" s="11">
        <v>643</v>
      </c>
      <c r="E463" s="13">
        <v>1638.43</v>
      </c>
      <c r="F463" s="28">
        <f t="shared" si="27"/>
        <v>1053510.49</v>
      </c>
    </row>
    <row r="464" spans="1:6" ht="15" customHeight="1" x14ac:dyDescent="0.15">
      <c r="A464" s="10" t="s">
        <v>10667</v>
      </c>
      <c r="B464" s="11">
        <v>4</v>
      </c>
      <c r="C464" s="12">
        <v>46010</v>
      </c>
      <c r="D464" s="11">
        <v>352</v>
      </c>
      <c r="E464" s="13">
        <v>1341.52</v>
      </c>
      <c r="F464" s="28">
        <f t="shared" si="27"/>
        <v>472215.03999999998</v>
      </c>
    </row>
    <row r="465" spans="1:6" ht="15" customHeight="1" x14ac:dyDescent="0.15">
      <c r="A465" s="10" t="s">
        <v>10668</v>
      </c>
      <c r="B465" s="11">
        <v>1</v>
      </c>
      <c r="C465" s="12">
        <v>46079</v>
      </c>
      <c r="D465" s="11">
        <v>548</v>
      </c>
      <c r="E465" s="13">
        <v>902.13</v>
      </c>
      <c r="F465" s="28">
        <f t="shared" si="27"/>
        <v>494367.24</v>
      </c>
    </row>
    <row r="466" spans="1:6" ht="15" customHeight="1" x14ac:dyDescent="0.15">
      <c r="A466" s="10" t="s">
        <v>10668</v>
      </c>
      <c r="B466" s="11">
        <v>2</v>
      </c>
      <c r="C466" s="12">
        <v>45950</v>
      </c>
      <c r="D466" s="11">
        <v>279</v>
      </c>
      <c r="E466" s="13">
        <v>1221.92</v>
      </c>
      <c r="F466" s="28">
        <f t="shared" si="27"/>
        <v>340915.68</v>
      </c>
    </row>
    <row r="467" spans="1:6" ht="15" customHeight="1" x14ac:dyDescent="0.15">
      <c r="A467" s="10" t="s">
        <v>10668</v>
      </c>
      <c r="B467" s="11">
        <v>3</v>
      </c>
      <c r="C467" s="12">
        <v>46256</v>
      </c>
      <c r="D467" s="11">
        <v>809</v>
      </c>
      <c r="E467" s="13">
        <v>1257.17</v>
      </c>
      <c r="F467" s="28">
        <f t="shared" si="27"/>
        <v>1017050.53</v>
      </c>
    </row>
    <row r="468" spans="1:6" ht="15" customHeight="1" x14ac:dyDescent="0.15">
      <c r="A468" s="10" t="s">
        <v>10669</v>
      </c>
      <c r="B468" s="11">
        <v>1</v>
      </c>
      <c r="C468" s="12">
        <v>46193</v>
      </c>
      <c r="D468" s="11">
        <v>614</v>
      </c>
      <c r="E468" s="13">
        <v>683.44</v>
      </c>
      <c r="F468" s="28">
        <f t="shared" si="27"/>
        <v>419632.16000000003</v>
      </c>
    </row>
    <row r="469" spans="1:6" ht="15" customHeight="1" x14ac:dyDescent="0.15">
      <c r="A469" s="10" t="s">
        <v>10669</v>
      </c>
      <c r="B469" s="11">
        <v>2</v>
      </c>
      <c r="C469" s="12">
        <v>45965</v>
      </c>
      <c r="D469" s="11">
        <v>790</v>
      </c>
      <c r="E469" s="13">
        <v>837.78</v>
      </c>
      <c r="F469" s="28">
        <f t="shared" si="27"/>
        <v>661846.19999999995</v>
      </c>
    </row>
    <row r="470" spans="1:6" ht="15" customHeight="1" x14ac:dyDescent="0.15">
      <c r="A470" s="10" t="s">
        <v>10669</v>
      </c>
      <c r="B470" s="11">
        <v>3</v>
      </c>
      <c r="C470" s="12">
        <v>46157</v>
      </c>
      <c r="D470" s="11">
        <v>949</v>
      </c>
      <c r="E470" s="13">
        <v>924.94</v>
      </c>
      <c r="F470" s="28">
        <f t="shared" si="27"/>
        <v>877768.06</v>
      </c>
    </row>
    <row r="471" spans="1:6" ht="15" customHeight="1" x14ac:dyDescent="0.15">
      <c r="A471" s="10" t="s">
        <v>10670</v>
      </c>
      <c r="B471" s="11">
        <v>1</v>
      </c>
      <c r="C471" s="12">
        <v>46188</v>
      </c>
      <c r="D471" s="11">
        <v>345</v>
      </c>
      <c r="E471" s="13">
        <v>682.14</v>
      </c>
      <c r="F471" s="28">
        <f t="shared" si="27"/>
        <v>235338.3</v>
      </c>
    </row>
    <row r="472" spans="1:6" ht="15" customHeight="1" x14ac:dyDescent="0.15">
      <c r="A472" s="10" t="s">
        <v>10670</v>
      </c>
      <c r="B472" s="11">
        <v>2</v>
      </c>
      <c r="C472" s="12">
        <v>46225</v>
      </c>
      <c r="D472" s="11">
        <v>530</v>
      </c>
      <c r="E472" s="13">
        <v>546.25</v>
      </c>
      <c r="F472" s="28">
        <f t="shared" si="27"/>
        <v>289512.5</v>
      </c>
    </row>
    <row r="473" spans="1:6" ht="15" customHeight="1" x14ac:dyDescent="0.15">
      <c r="A473" s="10" t="s">
        <v>10670</v>
      </c>
      <c r="B473" s="11">
        <v>3</v>
      </c>
      <c r="C473" s="12">
        <v>45972</v>
      </c>
      <c r="D473" s="11">
        <v>648</v>
      </c>
      <c r="E473" s="13">
        <v>691.89</v>
      </c>
      <c r="F473" s="28">
        <f t="shared" si="27"/>
        <v>448344.72</v>
      </c>
    </row>
    <row r="474" spans="1:6" ht="15" customHeight="1" x14ac:dyDescent="0.15">
      <c r="A474" s="10" t="s">
        <v>10670</v>
      </c>
      <c r="B474" s="11">
        <v>4</v>
      </c>
      <c r="C474" s="12">
        <v>46104</v>
      </c>
      <c r="D474" s="11">
        <v>369</v>
      </c>
      <c r="E474" s="13">
        <v>630.42999999999995</v>
      </c>
      <c r="F474" s="28">
        <f t="shared" si="27"/>
        <v>232628.66999999998</v>
      </c>
    </row>
    <row r="475" spans="1:6" ht="15" customHeight="1" x14ac:dyDescent="0.15">
      <c r="A475" s="10" t="s">
        <v>10670</v>
      </c>
      <c r="B475" s="11">
        <v>5</v>
      </c>
      <c r="C475" s="12">
        <v>46056</v>
      </c>
      <c r="D475" s="11">
        <v>92</v>
      </c>
      <c r="E475" s="13">
        <v>664.16</v>
      </c>
      <c r="F475" s="28">
        <f t="shared" si="27"/>
        <v>61102.719999999994</v>
      </c>
    </row>
    <row r="476" spans="1:6" ht="15" customHeight="1" x14ac:dyDescent="0.15">
      <c r="A476" s="10" t="s">
        <v>10671</v>
      </c>
      <c r="B476" s="11">
        <v>1</v>
      </c>
      <c r="C476" s="12">
        <v>46008</v>
      </c>
      <c r="D476" s="11">
        <v>187</v>
      </c>
      <c r="E476" s="13">
        <v>95.5</v>
      </c>
      <c r="F476" s="28">
        <f t="shared" si="27"/>
        <v>17858.5</v>
      </c>
    </row>
    <row r="477" spans="1:6" ht="15" customHeight="1" x14ac:dyDescent="0.15">
      <c r="A477" s="10" t="s">
        <v>10671</v>
      </c>
      <c r="B477" s="11">
        <v>2</v>
      </c>
      <c r="C477" s="12">
        <v>45991</v>
      </c>
      <c r="D477" s="11">
        <v>889</v>
      </c>
      <c r="E477" s="13">
        <v>92.19</v>
      </c>
      <c r="F477" s="28">
        <f t="shared" si="27"/>
        <v>81956.91</v>
      </c>
    </row>
    <row r="478" spans="1:6" ht="15" customHeight="1" x14ac:dyDescent="0.15">
      <c r="A478" s="10" t="s">
        <v>10671</v>
      </c>
      <c r="B478" s="11">
        <v>3</v>
      </c>
      <c r="C478" s="12">
        <v>45970</v>
      </c>
      <c r="D478" s="11">
        <v>526</v>
      </c>
      <c r="E478" s="13">
        <v>94.51</v>
      </c>
      <c r="F478" s="28">
        <f t="shared" si="27"/>
        <v>49712.26</v>
      </c>
    </row>
    <row r="479" spans="1:6" ht="15" customHeight="1" x14ac:dyDescent="0.15">
      <c r="A479" s="10" t="s">
        <v>10672</v>
      </c>
      <c r="B479" s="11">
        <v>1</v>
      </c>
      <c r="C479" s="12">
        <v>46122</v>
      </c>
      <c r="D479" s="11">
        <v>795</v>
      </c>
      <c r="E479" s="13">
        <v>1442.44</v>
      </c>
      <c r="F479" s="28">
        <f t="shared" si="27"/>
        <v>1146739.8</v>
      </c>
    </row>
    <row r="480" spans="1:6" ht="15" customHeight="1" x14ac:dyDescent="0.15">
      <c r="A480" s="10" t="s">
        <v>10672</v>
      </c>
      <c r="B480" s="11">
        <v>2</v>
      </c>
      <c r="C480" s="12">
        <v>46187</v>
      </c>
      <c r="D480" s="11">
        <v>844</v>
      </c>
      <c r="E480" s="13">
        <v>1666.31</v>
      </c>
      <c r="F480" s="28">
        <f t="shared" si="27"/>
        <v>1406365.64</v>
      </c>
    </row>
    <row r="481" spans="1:6" ht="15" customHeight="1" x14ac:dyDescent="0.15">
      <c r="A481" s="10" t="s">
        <v>10672</v>
      </c>
      <c r="B481" s="11">
        <v>3</v>
      </c>
      <c r="C481" s="12">
        <v>46091</v>
      </c>
      <c r="D481" s="11">
        <v>286</v>
      </c>
      <c r="E481" s="13">
        <v>1269.1500000000001</v>
      </c>
      <c r="F481" s="28">
        <f t="shared" si="27"/>
        <v>362976.9</v>
      </c>
    </row>
    <row r="482" spans="1:6" ht="15" customHeight="1" x14ac:dyDescent="0.15">
      <c r="A482" s="10" t="s">
        <v>10673</v>
      </c>
      <c r="B482" s="11">
        <v>1</v>
      </c>
      <c r="C482" s="12">
        <v>46158</v>
      </c>
      <c r="D482" s="11">
        <v>602</v>
      </c>
      <c r="E482" s="13">
        <v>322.12</v>
      </c>
      <c r="F482" s="28">
        <f t="shared" si="27"/>
        <v>193916.24</v>
      </c>
    </row>
    <row r="483" spans="1:6" ht="15" customHeight="1" x14ac:dyDescent="0.15">
      <c r="A483" s="10" t="s">
        <v>10673</v>
      </c>
      <c r="B483" s="11">
        <v>2</v>
      </c>
      <c r="C483" s="12">
        <v>46127</v>
      </c>
      <c r="D483" s="11">
        <v>241</v>
      </c>
      <c r="E483" s="13">
        <v>310.35000000000002</v>
      </c>
      <c r="F483" s="28">
        <f t="shared" si="27"/>
        <v>74794.350000000006</v>
      </c>
    </row>
    <row r="484" spans="1:6" ht="15" customHeight="1" x14ac:dyDescent="0.15">
      <c r="A484" s="10" t="s">
        <v>10673</v>
      </c>
      <c r="B484" s="11">
        <v>3</v>
      </c>
      <c r="C484" s="12">
        <v>46096</v>
      </c>
      <c r="D484" s="11">
        <v>693</v>
      </c>
      <c r="E484" s="13">
        <v>366.95</v>
      </c>
      <c r="F484" s="28">
        <f t="shared" si="27"/>
        <v>254296.35</v>
      </c>
    </row>
    <row r="485" spans="1:6" ht="15" customHeight="1" x14ac:dyDescent="0.15">
      <c r="A485" s="10" t="s">
        <v>10673</v>
      </c>
      <c r="B485" s="11">
        <v>4</v>
      </c>
      <c r="C485" s="12">
        <v>46066</v>
      </c>
      <c r="D485" s="11">
        <v>675</v>
      </c>
      <c r="E485" s="13">
        <v>319.75</v>
      </c>
      <c r="F485" s="28">
        <f t="shared" si="27"/>
        <v>215831.25</v>
      </c>
    </row>
    <row r="486" spans="1:6" ht="15" customHeight="1" x14ac:dyDescent="0.15">
      <c r="A486" s="10" t="s">
        <v>10674</v>
      </c>
      <c r="B486" s="11">
        <v>1</v>
      </c>
      <c r="C486" s="12">
        <v>46117</v>
      </c>
      <c r="D486" s="11">
        <v>621</v>
      </c>
      <c r="E486" s="13">
        <v>403.63</v>
      </c>
      <c r="F486" s="28">
        <f t="shared" si="27"/>
        <v>250654.23</v>
      </c>
    </row>
    <row r="487" spans="1:6" ht="15" customHeight="1" x14ac:dyDescent="0.15">
      <c r="A487" s="10" t="s">
        <v>10674</v>
      </c>
      <c r="B487" s="11">
        <v>2</v>
      </c>
      <c r="C487" s="12">
        <v>45956</v>
      </c>
      <c r="D487" s="11">
        <v>585</v>
      </c>
      <c r="E487" s="13">
        <v>440.66</v>
      </c>
      <c r="F487" s="28">
        <f t="shared" si="27"/>
        <v>257786.1</v>
      </c>
    </row>
    <row r="488" spans="1:6" ht="15" customHeight="1" x14ac:dyDescent="0.15">
      <c r="A488" s="10" t="s">
        <v>10674</v>
      </c>
      <c r="B488" s="11">
        <v>3</v>
      </c>
      <c r="C488" s="12">
        <v>46177</v>
      </c>
      <c r="D488" s="11">
        <v>819</v>
      </c>
      <c r="E488" s="13">
        <v>397.08</v>
      </c>
      <c r="F488" s="28">
        <f t="shared" si="27"/>
        <v>325208.51999999996</v>
      </c>
    </row>
    <row r="489" spans="1:6" ht="15" customHeight="1" x14ac:dyDescent="0.15">
      <c r="A489" s="10" t="s">
        <v>10674</v>
      </c>
      <c r="B489" s="11">
        <v>4</v>
      </c>
      <c r="C489" s="12">
        <v>46035</v>
      </c>
      <c r="D489" s="11">
        <v>711</v>
      </c>
      <c r="E489" s="13">
        <v>470.86</v>
      </c>
      <c r="F489" s="28">
        <f t="shared" si="27"/>
        <v>334781.46000000002</v>
      </c>
    </row>
    <row r="490" spans="1:6" ht="15" customHeight="1" x14ac:dyDescent="0.15">
      <c r="A490" s="10" t="s">
        <v>10674</v>
      </c>
      <c r="B490" s="11">
        <v>5</v>
      </c>
      <c r="C490" s="12">
        <v>46133</v>
      </c>
      <c r="D490" s="11">
        <v>770</v>
      </c>
      <c r="E490" s="13">
        <v>453</v>
      </c>
      <c r="F490" s="28">
        <f t="shared" si="27"/>
        <v>348810</v>
      </c>
    </row>
    <row r="491" spans="1:6" ht="15" customHeight="1" x14ac:dyDescent="0.15">
      <c r="A491" s="10" t="s">
        <v>10675</v>
      </c>
      <c r="B491" s="11">
        <v>1</v>
      </c>
      <c r="C491" s="12">
        <v>46005</v>
      </c>
      <c r="D491" s="11">
        <v>382</v>
      </c>
      <c r="E491" s="13">
        <v>539.27</v>
      </c>
      <c r="F491" s="28">
        <f t="shared" si="27"/>
        <v>206001.13999999998</v>
      </c>
    </row>
    <row r="492" spans="1:6" ht="15" customHeight="1" x14ac:dyDescent="0.15">
      <c r="A492" s="10" t="s">
        <v>10675</v>
      </c>
      <c r="B492" s="11">
        <v>2</v>
      </c>
      <c r="C492" s="12">
        <v>46014</v>
      </c>
      <c r="D492" s="11">
        <v>58</v>
      </c>
      <c r="E492" s="13">
        <v>528.66</v>
      </c>
      <c r="F492" s="28">
        <f t="shared" si="27"/>
        <v>30662.28</v>
      </c>
    </row>
    <row r="493" spans="1:6" ht="15" customHeight="1" x14ac:dyDescent="0.15">
      <c r="A493" s="10" t="s">
        <v>10675</v>
      </c>
      <c r="B493" s="11">
        <v>3</v>
      </c>
      <c r="C493" s="12">
        <v>46128</v>
      </c>
      <c r="D493" s="11">
        <v>380</v>
      </c>
      <c r="E493" s="13">
        <v>526.91999999999996</v>
      </c>
      <c r="F493" s="28">
        <f t="shared" si="27"/>
        <v>200229.59999999998</v>
      </c>
    </row>
    <row r="494" spans="1:6" ht="15" customHeight="1" x14ac:dyDescent="0.15">
      <c r="A494" s="10" t="s">
        <v>10675</v>
      </c>
      <c r="B494" s="11">
        <v>4</v>
      </c>
      <c r="C494" s="12">
        <v>45997</v>
      </c>
      <c r="D494" s="11">
        <v>808</v>
      </c>
      <c r="E494" s="13">
        <v>658.57</v>
      </c>
      <c r="F494" s="28">
        <f t="shared" si="27"/>
        <v>532124.56000000006</v>
      </c>
    </row>
    <row r="495" spans="1:6" ht="15" customHeight="1" x14ac:dyDescent="0.15">
      <c r="A495" s="10" t="s">
        <v>10675</v>
      </c>
      <c r="B495" s="11">
        <v>5</v>
      </c>
      <c r="C495" s="12">
        <v>46093</v>
      </c>
      <c r="D495" s="11">
        <v>625</v>
      </c>
      <c r="E495" s="13">
        <v>690.19</v>
      </c>
      <c r="F495" s="28">
        <f t="shared" si="27"/>
        <v>431368.75000000006</v>
      </c>
    </row>
    <row r="496" spans="1:6" ht="15" customHeight="1" x14ac:dyDescent="0.15">
      <c r="A496" s="10" t="s">
        <v>10676</v>
      </c>
      <c r="B496" s="11">
        <v>1</v>
      </c>
      <c r="C496" s="12">
        <v>46053</v>
      </c>
      <c r="D496" s="11">
        <v>807</v>
      </c>
      <c r="E496" s="13">
        <v>258.26</v>
      </c>
      <c r="F496" s="28">
        <f t="shared" si="27"/>
        <v>208415.82</v>
      </c>
    </row>
    <row r="497" spans="1:6" ht="15" customHeight="1" x14ac:dyDescent="0.15">
      <c r="A497" s="10" t="s">
        <v>10676</v>
      </c>
      <c r="B497" s="11">
        <v>2</v>
      </c>
      <c r="C497" s="12">
        <v>46101</v>
      </c>
      <c r="D497" s="11">
        <v>693</v>
      </c>
      <c r="E497" s="13">
        <v>185.37</v>
      </c>
      <c r="F497" s="28">
        <f t="shared" si="27"/>
        <v>128461.41</v>
      </c>
    </row>
    <row r="498" spans="1:6" ht="15" customHeight="1" x14ac:dyDescent="0.15">
      <c r="A498" s="10" t="s">
        <v>10676</v>
      </c>
      <c r="B498" s="11">
        <v>3</v>
      </c>
      <c r="C498" s="12">
        <v>46053</v>
      </c>
      <c r="D498" s="11">
        <v>491</v>
      </c>
      <c r="E498" s="13">
        <v>228.81</v>
      </c>
      <c r="F498" s="28">
        <f t="shared" si="27"/>
        <v>112345.71</v>
      </c>
    </row>
    <row r="499" spans="1:6" ht="15" customHeight="1" x14ac:dyDescent="0.15">
      <c r="A499" s="10" t="s">
        <v>10676</v>
      </c>
      <c r="B499" s="11">
        <v>4</v>
      </c>
      <c r="C499" s="12">
        <v>46033</v>
      </c>
      <c r="D499" s="11">
        <v>716</v>
      </c>
      <c r="E499" s="13">
        <v>237.66</v>
      </c>
      <c r="F499" s="28">
        <f t="shared" si="27"/>
        <v>170164.56</v>
      </c>
    </row>
    <row r="500" spans="1:6" ht="15" customHeight="1" x14ac:dyDescent="0.15">
      <c r="A500" s="10" t="s">
        <v>10677</v>
      </c>
      <c r="B500" s="11">
        <v>1</v>
      </c>
      <c r="C500" s="12">
        <v>46214</v>
      </c>
      <c r="D500" s="11">
        <v>604</v>
      </c>
      <c r="E500" s="13">
        <v>1792.91</v>
      </c>
      <c r="F500" s="28">
        <f t="shared" si="27"/>
        <v>1082917.6400000001</v>
      </c>
    </row>
    <row r="501" spans="1:6" ht="15" customHeight="1" x14ac:dyDescent="0.15">
      <c r="A501" s="10" t="s">
        <v>10677</v>
      </c>
      <c r="B501" s="11">
        <v>2</v>
      </c>
      <c r="C501" s="12">
        <v>46148</v>
      </c>
      <c r="D501" s="11">
        <v>935</v>
      </c>
      <c r="E501" s="13">
        <v>1715.9</v>
      </c>
      <c r="F501" s="28">
        <f t="shared" si="27"/>
        <v>1604366.5</v>
      </c>
    </row>
    <row r="502" spans="1:6" ht="15" customHeight="1" x14ac:dyDescent="0.15">
      <c r="A502" s="10" t="s">
        <v>10677</v>
      </c>
      <c r="B502" s="11">
        <v>3</v>
      </c>
      <c r="C502" s="12">
        <v>46151</v>
      </c>
      <c r="D502" s="11">
        <v>538</v>
      </c>
      <c r="E502" s="13">
        <v>2017.41</v>
      </c>
      <c r="F502" s="28">
        <f t="shared" si="27"/>
        <v>1085366.58</v>
      </c>
    </row>
    <row r="503" spans="1:6" ht="15" customHeight="1" x14ac:dyDescent="0.15">
      <c r="A503" s="10" t="s">
        <v>10677</v>
      </c>
      <c r="B503" s="11">
        <v>4</v>
      </c>
      <c r="C503" s="12">
        <v>46251</v>
      </c>
      <c r="D503" s="11">
        <v>486</v>
      </c>
      <c r="E503" s="13">
        <v>2082.64</v>
      </c>
      <c r="F503" s="28">
        <f t="shared" si="27"/>
        <v>1012163.0399999999</v>
      </c>
    </row>
    <row r="504" spans="1:6" ht="15" customHeight="1" x14ac:dyDescent="0.15">
      <c r="A504" s="10" t="s">
        <v>10677</v>
      </c>
      <c r="B504" s="11">
        <v>5</v>
      </c>
      <c r="C504" s="12">
        <v>46294</v>
      </c>
      <c r="D504" s="11">
        <v>204</v>
      </c>
      <c r="E504" s="13">
        <v>1977.56</v>
      </c>
      <c r="F504" s="28">
        <f t="shared" si="27"/>
        <v>403422.24</v>
      </c>
    </row>
    <row r="505" spans="1:6" ht="15" customHeight="1" x14ac:dyDescent="0.15">
      <c r="A505" s="10" t="s">
        <v>10678</v>
      </c>
      <c r="B505" s="11">
        <v>1</v>
      </c>
      <c r="C505" s="12">
        <v>46109</v>
      </c>
      <c r="D505" s="11">
        <v>654</v>
      </c>
      <c r="E505" s="13">
        <v>775.02</v>
      </c>
      <c r="F505" s="28">
        <f t="shared" si="27"/>
        <v>506863.08</v>
      </c>
    </row>
    <row r="506" spans="1:6" ht="15" customHeight="1" x14ac:dyDescent="0.15">
      <c r="A506" s="10" t="s">
        <v>10678</v>
      </c>
      <c r="B506" s="11">
        <v>2</v>
      </c>
      <c r="C506" s="12">
        <v>46242</v>
      </c>
      <c r="D506" s="11">
        <v>84</v>
      </c>
      <c r="E506" s="13">
        <v>1038.51</v>
      </c>
      <c r="F506" s="28">
        <f t="shared" si="27"/>
        <v>87234.84</v>
      </c>
    </row>
    <row r="507" spans="1:6" ht="15" customHeight="1" x14ac:dyDescent="0.15">
      <c r="A507" s="10" t="s">
        <v>10678</v>
      </c>
      <c r="B507" s="11">
        <v>3</v>
      </c>
      <c r="C507" s="12">
        <v>46254</v>
      </c>
      <c r="D507" s="11">
        <v>97</v>
      </c>
      <c r="E507" s="13">
        <v>1047.25</v>
      </c>
      <c r="F507" s="28">
        <f t="shared" si="27"/>
        <v>101583.25</v>
      </c>
    </row>
    <row r="508" spans="1:6" ht="15" customHeight="1" x14ac:dyDescent="0.15">
      <c r="A508" s="10" t="s">
        <v>10679</v>
      </c>
      <c r="B508" s="11">
        <v>1</v>
      </c>
      <c r="C508" s="12">
        <v>46214</v>
      </c>
      <c r="D508" s="11">
        <v>971</v>
      </c>
      <c r="E508" s="13">
        <v>399.87</v>
      </c>
      <c r="F508" s="28">
        <f t="shared" si="27"/>
        <v>388273.77</v>
      </c>
    </row>
    <row r="509" spans="1:6" ht="15" customHeight="1" x14ac:dyDescent="0.15">
      <c r="A509" s="10" t="s">
        <v>10679</v>
      </c>
      <c r="B509" s="11">
        <v>2</v>
      </c>
      <c r="C509" s="12">
        <v>46014</v>
      </c>
      <c r="D509" s="11">
        <v>137</v>
      </c>
      <c r="E509" s="13">
        <v>476.84</v>
      </c>
      <c r="F509" s="28">
        <f t="shared" si="27"/>
        <v>65327.079999999994</v>
      </c>
    </row>
    <row r="510" spans="1:6" ht="15" customHeight="1" x14ac:dyDescent="0.15">
      <c r="A510" s="10" t="s">
        <v>10679</v>
      </c>
      <c r="B510" s="11">
        <v>3</v>
      </c>
      <c r="C510" s="12">
        <v>46083</v>
      </c>
      <c r="D510" s="11">
        <v>267</v>
      </c>
      <c r="E510" s="13">
        <v>457.43</v>
      </c>
      <c r="F510" s="28">
        <f t="shared" si="27"/>
        <v>122133.81</v>
      </c>
    </row>
    <row r="511" spans="1:6" ht="15" customHeight="1" x14ac:dyDescent="0.15">
      <c r="A511" s="10" t="s">
        <v>10679</v>
      </c>
      <c r="B511" s="11">
        <v>4</v>
      </c>
      <c r="C511" s="12">
        <v>46234</v>
      </c>
      <c r="D511" s="11">
        <v>341</v>
      </c>
      <c r="E511" s="13">
        <v>542.5</v>
      </c>
      <c r="F511" s="28">
        <f t="shared" si="27"/>
        <v>184992.5</v>
      </c>
    </row>
    <row r="512" spans="1:6" ht="15" customHeight="1" x14ac:dyDescent="0.15">
      <c r="A512" s="10" t="s">
        <v>10680</v>
      </c>
      <c r="B512" s="11">
        <v>1</v>
      </c>
      <c r="C512" s="12">
        <v>46139</v>
      </c>
      <c r="D512" s="11">
        <v>674</v>
      </c>
      <c r="E512" s="13">
        <v>767.39</v>
      </c>
      <c r="F512" s="28">
        <f t="shared" si="27"/>
        <v>517220.86</v>
      </c>
    </row>
    <row r="513" spans="1:6" ht="15" customHeight="1" x14ac:dyDescent="0.15">
      <c r="A513" s="10" t="s">
        <v>10680</v>
      </c>
      <c r="B513" s="11">
        <v>2</v>
      </c>
      <c r="C513" s="12">
        <v>46183</v>
      </c>
      <c r="D513" s="11">
        <v>818</v>
      </c>
      <c r="E513" s="13">
        <v>949.43</v>
      </c>
      <c r="F513" s="28">
        <f t="shared" si="27"/>
        <v>776633.74</v>
      </c>
    </row>
    <row r="514" spans="1:6" ht="15" customHeight="1" x14ac:dyDescent="0.15">
      <c r="A514" s="10" t="s">
        <v>10680</v>
      </c>
      <c r="B514" s="11">
        <v>3</v>
      </c>
      <c r="C514" s="12">
        <v>46242</v>
      </c>
      <c r="D514" s="11">
        <v>865</v>
      </c>
      <c r="E514" s="13">
        <v>915.9</v>
      </c>
      <c r="F514" s="28">
        <f t="shared" si="27"/>
        <v>792253.5</v>
      </c>
    </row>
    <row r="515" spans="1:6" ht="15" customHeight="1" x14ac:dyDescent="0.15">
      <c r="A515" s="10" t="s">
        <v>10681</v>
      </c>
      <c r="B515" s="11">
        <v>1</v>
      </c>
      <c r="C515" s="12">
        <v>46001</v>
      </c>
      <c r="D515" s="11">
        <v>710</v>
      </c>
      <c r="E515" s="13">
        <v>1049.71</v>
      </c>
      <c r="F515" s="28">
        <f t="shared" si="27"/>
        <v>745294.1</v>
      </c>
    </row>
    <row r="516" spans="1:6" ht="15" customHeight="1" x14ac:dyDescent="0.15">
      <c r="A516" s="10" t="s">
        <v>10681</v>
      </c>
      <c r="B516" s="11">
        <v>2</v>
      </c>
      <c r="C516" s="12">
        <v>46133</v>
      </c>
      <c r="D516" s="11">
        <v>493</v>
      </c>
      <c r="E516" s="13">
        <v>1193.0899999999999</v>
      </c>
      <c r="F516" s="28">
        <f t="shared" si="27"/>
        <v>588193.37</v>
      </c>
    </row>
    <row r="517" spans="1:6" ht="15" customHeight="1" x14ac:dyDescent="0.15">
      <c r="A517" s="10" t="s">
        <v>10681</v>
      </c>
      <c r="B517" s="11">
        <v>3</v>
      </c>
      <c r="C517" s="12">
        <v>46167</v>
      </c>
      <c r="D517" s="11">
        <v>707</v>
      </c>
      <c r="E517" s="13">
        <v>941.55</v>
      </c>
      <c r="F517" s="28">
        <f t="shared" ref="F517:F580" si="28">D517*E517</f>
        <v>665675.85</v>
      </c>
    </row>
    <row r="518" spans="1:6" ht="15" customHeight="1" x14ac:dyDescent="0.15">
      <c r="A518" s="10" t="s">
        <v>10681</v>
      </c>
      <c r="B518" s="11">
        <v>4</v>
      </c>
      <c r="C518" s="12">
        <v>46165</v>
      </c>
      <c r="D518" s="11">
        <v>422</v>
      </c>
      <c r="E518" s="13">
        <v>1291.31</v>
      </c>
      <c r="F518" s="28">
        <f t="shared" si="28"/>
        <v>544932.81999999995</v>
      </c>
    </row>
    <row r="519" spans="1:6" ht="15" customHeight="1" x14ac:dyDescent="0.15">
      <c r="A519" s="10" t="s">
        <v>10682</v>
      </c>
      <c r="B519" s="11">
        <v>1</v>
      </c>
      <c r="C519" s="12">
        <v>46179</v>
      </c>
      <c r="D519" s="11">
        <v>111</v>
      </c>
      <c r="E519" s="13">
        <v>1896.22</v>
      </c>
      <c r="F519" s="28">
        <f t="shared" si="28"/>
        <v>210480.42</v>
      </c>
    </row>
    <row r="520" spans="1:6" ht="15" customHeight="1" x14ac:dyDescent="0.15">
      <c r="A520" s="10" t="s">
        <v>10682</v>
      </c>
      <c r="B520" s="11">
        <v>2</v>
      </c>
      <c r="C520" s="12">
        <v>46225</v>
      </c>
      <c r="D520" s="11">
        <v>153</v>
      </c>
      <c r="E520" s="13">
        <v>2021.43</v>
      </c>
      <c r="F520" s="28">
        <f t="shared" si="28"/>
        <v>309278.79000000004</v>
      </c>
    </row>
    <row r="521" spans="1:6" ht="15" customHeight="1" x14ac:dyDescent="0.15">
      <c r="A521" s="10" t="s">
        <v>10682</v>
      </c>
      <c r="B521" s="11">
        <v>3</v>
      </c>
      <c r="C521" s="12">
        <v>46129</v>
      </c>
      <c r="D521" s="11">
        <v>96</v>
      </c>
      <c r="E521" s="13">
        <v>1619.66</v>
      </c>
      <c r="F521" s="28">
        <f t="shared" si="28"/>
        <v>155487.36000000002</v>
      </c>
    </row>
    <row r="522" spans="1:6" ht="15" customHeight="1" x14ac:dyDescent="0.15">
      <c r="A522" s="10" t="s">
        <v>10682</v>
      </c>
      <c r="B522" s="11">
        <v>4</v>
      </c>
      <c r="C522" s="12">
        <v>45997</v>
      </c>
      <c r="D522" s="11">
        <v>918</v>
      </c>
      <c r="E522" s="13">
        <v>2244.38</v>
      </c>
      <c r="F522" s="28">
        <f t="shared" si="28"/>
        <v>2060340.84</v>
      </c>
    </row>
    <row r="523" spans="1:6" ht="15" customHeight="1" x14ac:dyDescent="0.15">
      <c r="A523" s="10" t="s">
        <v>10683</v>
      </c>
      <c r="B523" s="11">
        <v>1</v>
      </c>
      <c r="C523" s="12">
        <v>46074</v>
      </c>
      <c r="D523" s="11">
        <v>96</v>
      </c>
      <c r="E523" s="13">
        <v>1871.3</v>
      </c>
      <c r="F523" s="28">
        <f t="shared" si="28"/>
        <v>179644.79999999999</v>
      </c>
    </row>
    <row r="524" spans="1:6" ht="15" customHeight="1" x14ac:dyDescent="0.15">
      <c r="A524" s="10" t="s">
        <v>10683</v>
      </c>
      <c r="B524" s="11">
        <v>2</v>
      </c>
      <c r="C524" s="12">
        <v>46175</v>
      </c>
      <c r="D524" s="11">
        <v>514</v>
      </c>
      <c r="E524" s="13">
        <v>1906.25</v>
      </c>
      <c r="F524" s="28">
        <f t="shared" si="28"/>
        <v>979812.5</v>
      </c>
    </row>
    <row r="525" spans="1:6" ht="15" customHeight="1" x14ac:dyDescent="0.15">
      <c r="A525" s="10" t="s">
        <v>10683</v>
      </c>
      <c r="B525" s="11">
        <v>3</v>
      </c>
      <c r="C525" s="12">
        <v>46202</v>
      </c>
      <c r="D525" s="11">
        <v>616</v>
      </c>
      <c r="E525" s="13">
        <v>1439</v>
      </c>
      <c r="F525" s="28">
        <f t="shared" si="28"/>
        <v>886424</v>
      </c>
    </row>
    <row r="526" spans="1:6" ht="15" customHeight="1" x14ac:dyDescent="0.15">
      <c r="A526" s="10" t="s">
        <v>10683</v>
      </c>
      <c r="B526" s="11">
        <v>4</v>
      </c>
      <c r="C526" s="12">
        <v>46169</v>
      </c>
      <c r="D526" s="11">
        <v>333</v>
      </c>
      <c r="E526" s="13">
        <v>1914.66</v>
      </c>
      <c r="F526" s="28">
        <f t="shared" si="28"/>
        <v>637581.78</v>
      </c>
    </row>
    <row r="527" spans="1:6" ht="15" customHeight="1" x14ac:dyDescent="0.15">
      <c r="A527" s="10" t="s">
        <v>10684</v>
      </c>
      <c r="B527" s="11">
        <v>1</v>
      </c>
      <c r="C527" s="12">
        <v>45956</v>
      </c>
      <c r="D527" s="11">
        <v>827</v>
      </c>
      <c r="E527" s="13">
        <v>1952.67</v>
      </c>
      <c r="F527" s="28">
        <f t="shared" si="28"/>
        <v>1614858.09</v>
      </c>
    </row>
    <row r="528" spans="1:6" ht="15" customHeight="1" x14ac:dyDescent="0.15">
      <c r="A528" s="10" t="s">
        <v>10684</v>
      </c>
      <c r="B528" s="11">
        <v>2</v>
      </c>
      <c r="C528" s="12">
        <v>46023</v>
      </c>
      <c r="D528" s="11">
        <v>778</v>
      </c>
      <c r="E528" s="13">
        <v>1883.54</v>
      </c>
      <c r="F528" s="28">
        <f t="shared" si="28"/>
        <v>1465394.1199999999</v>
      </c>
    </row>
    <row r="529" spans="1:6" ht="15" customHeight="1" x14ac:dyDescent="0.15">
      <c r="A529" s="10" t="s">
        <v>10684</v>
      </c>
      <c r="B529" s="11">
        <v>3</v>
      </c>
      <c r="C529" s="12">
        <v>46188</v>
      </c>
      <c r="D529" s="11">
        <v>567</v>
      </c>
      <c r="E529" s="13">
        <v>2199.52</v>
      </c>
      <c r="F529" s="28">
        <f t="shared" si="28"/>
        <v>1247127.8400000001</v>
      </c>
    </row>
    <row r="530" spans="1:6" ht="15" customHeight="1" x14ac:dyDescent="0.15">
      <c r="A530" s="10" t="s">
        <v>10684</v>
      </c>
      <c r="B530" s="11">
        <v>4</v>
      </c>
      <c r="C530" s="12">
        <v>46257</v>
      </c>
      <c r="D530" s="11">
        <v>644</v>
      </c>
      <c r="E530" s="13">
        <v>2144.3000000000002</v>
      </c>
      <c r="F530" s="28">
        <f t="shared" si="28"/>
        <v>1380929.2000000002</v>
      </c>
    </row>
    <row r="531" spans="1:6" ht="15" customHeight="1" x14ac:dyDescent="0.15">
      <c r="A531" s="10" t="s">
        <v>10685</v>
      </c>
      <c r="B531" s="11">
        <v>1</v>
      </c>
      <c r="C531" s="12">
        <v>46056</v>
      </c>
      <c r="D531" s="11">
        <v>166</v>
      </c>
      <c r="E531" s="13">
        <v>1114.1099999999999</v>
      </c>
      <c r="F531" s="28">
        <f t="shared" si="28"/>
        <v>184942.25999999998</v>
      </c>
    </row>
    <row r="532" spans="1:6" ht="15" customHeight="1" x14ac:dyDescent="0.15">
      <c r="A532" s="10" t="s">
        <v>10685</v>
      </c>
      <c r="B532" s="11">
        <v>2</v>
      </c>
      <c r="C532" s="12">
        <v>46006</v>
      </c>
      <c r="D532" s="11">
        <v>359</v>
      </c>
      <c r="E532" s="13">
        <v>1405.48</v>
      </c>
      <c r="F532" s="28">
        <f t="shared" si="28"/>
        <v>504567.32</v>
      </c>
    </row>
    <row r="533" spans="1:6" ht="15" customHeight="1" x14ac:dyDescent="0.15">
      <c r="A533" s="10" t="s">
        <v>10685</v>
      </c>
      <c r="B533" s="11">
        <v>3</v>
      </c>
      <c r="C533" s="12">
        <v>46233</v>
      </c>
      <c r="D533" s="11">
        <v>584</v>
      </c>
      <c r="E533" s="13">
        <v>1541.23</v>
      </c>
      <c r="F533" s="28">
        <f t="shared" si="28"/>
        <v>900078.32000000007</v>
      </c>
    </row>
    <row r="534" spans="1:6" ht="15" customHeight="1" x14ac:dyDescent="0.15">
      <c r="A534" s="10" t="s">
        <v>10685</v>
      </c>
      <c r="B534" s="11">
        <v>4</v>
      </c>
      <c r="C534" s="12">
        <v>46202</v>
      </c>
      <c r="D534" s="11">
        <v>89</v>
      </c>
      <c r="E534" s="13">
        <v>1479.25</v>
      </c>
      <c r="F534" s="28">
        <f t="shared" si="28"/>
        <v>131653.25</v>
      </c>
    </row>
    <row r="535" spans="1:6" ht="15" customHeight="1" x14ac:dyDescent="0.15">
      <c r="A535" s="10" t="s">
        <v>10686</v>
      </c>
      <c r="B535" s="11">
        <v>1</v>
      </c>
      <c r="C535" s="12">
        <v>45970</v>
      </c>
      <c r="D535" s="11">
        <v>984</v>
      </c>
      <c r="E535" s="13">
        <v>1089.5999999999999</v>
      </c>
      <c r="F535" s="28">
        <f t="shared" si="28"/>
        <v>1072166.3999999999</v>
      </c>
    </row>
    <row r="536" spans="1:6" ht="15" customHeight="1" x14ac:dyDescent="0.15">
      <c r="A536" s="10" t="s">
        <v>10686</v>
      </c>
      <c r="B536" s="11">
        <v>2</v>
      </c>
      <c r="C536" s="12">
        <v>46015</v>
      </c>
      <c r="D536" s="11">
        <v>799</v>
      </c>
      <c r="E536" s="13">
        <v>992.74</v>
      </c>
      <c r="F536" s="28">
        <f t="shared" si="28"/>
        <v>793199.26</v>
      </c>
    </row>
    <row r="537" spans="1:6" ht="15" customHeight="1" x14ac:dyDescent="0.15">
      <c r="A537" s="10" t="s">
        <v>10686</v>
      </c>
      <c r="B537" s="11">
        <v>3</v>
      </c>
      <c r="C537" s="12">
        <v>45983</v>
      </c>
      <c r="D537" s="11">
        <v>241</v>
      </c>
      <c r="E537" s="13">
        <v>1134.42</v>
      </c>
      <c r="F537" s="28">
        <f t="shared" si="28"/>
        <v>273395.22000000003</v>
      </c>
    </row>
    <row r="538" spans="1:6" ht="15" customHeight="1" x14ac:dyDescent="0.15">
      <c r="A538" s="10" t="s">
        <v>10686</v>
      </c>
      <c r="B538" s="11">
        <v>4</v>
      </c>
      <c r="C538" s="12">
        <v>46147</v>
      </c>
      <c r="D538" s="11">
        <v>191</v>
      </c>
      <c r="E538" s="13">
        <v>1352.2</v>
      </c>
      <c r="F538" s="28">
        <f t="shared" si="28"/>
        <v>258270.2</v>
      </c>
    </row>
    <row r="539" spans="1:6" ht="15" customHeight="1" x14ac:dyDescent="0.15">
      <c r="A539" s="10" t="s">
        <v>10686</v>
      </c>
      <c r="B539" s="11">
        <v>5</v>
      </c>
      <c r="C539" s="12">
        <v>46263</v>
      </c>
      <c r="D539" s="11">
        <v>101</v>
      </c>
      <c r="E539" s="13">
        <v>1263.54</v>
      </c>
      <c r="F539" s="28">
        <f t="shared" si="28"/>
        <v>127617.54</v>
      </c>
    </row>
    <row r="540" spans="1:6" ht="15" customHeight="1" x14ac:dyDescent="0.15">
      <c r="A540" s="10" t="s">
        <v>10687</v>
      </c>
      <c r="B540" s="11">
        <v>1</v>
      </c>
      <c r="C540" s="12">
        <v>45965</v>
      </c>
      <c r="D540" s="11">
        <v>768</v>
      </c>
      <c r="E540" s="13">
        <v>1794.53</v>
      </c>
      <c r="F540" s="28">
        <f t="shared" si="28"/>
        <v>1378199.04</v>
      </c>
    </row>
    <row r="541" spans="1:6" ht="15" customHeight="1" x14ac:dyDescent="0.15">
      <c r="A541" s="10" t="s">
        <v>10687</v>
      </c>
      <c r="B541" s="11">
        <v>2</v>
      </c>
      <c r="C541" s="12">
        <v>46144</v>
      </c>
      <c r="D541" s="11">
        <v>378</v>
      </c>
      <c r="E541" s="13">
        <v>2222.92</v>
      </c>
      <c r="F541" s="28">
        <f t="shared" si="28"/>
        <v>840263.76</v>
      </c>
    </row>
    <row r="542" spans="1:6" ht="15" customHeight="1" x14ac:dyDescent="0.15">
      <c r="A542" s="10" t="s">
        <v>10687</v>
      </c>
      <c r="B542" s="11">
        <v>3</v>
      </c>
      <c r="C542" s="12">
        <v>46092</v>
      </c>
      <c r="D542" s="11">
        <v>215</v>
      </c>
      <c r="E542" s="13">
        <v>1826.36</v>
      </c>
      <c r="F542" s="28">
        <f t="shared" si="28"/>
        <v>392667.39999999997</v>
      </c>
    </row>
    <row r="543" spans="1:6" ht="15" customHeight="1" x14ac:dyDescent="0.15">
      <c r="A543" s="10" t="s">
        <v>10687</v>
      </c>
      <c r="B543" s="11">
        <v>4</v>
      </c>
      <c r="C543" s="12">
        <v>46091</v>
      </c>
      <c r="D543" s="11">
        <v>343</v>
      </c>
      <c r="E543" s="13">
        <v>2409.42</v>
      </c>
      <c r="F543" s="28">
        <f t="shared" si="28"/>
        <v>826431.06</v>
      </c>
    </row>
    <row r="544" spans="1:6" ht="15" customHeight="1" x14ac:dyDescent="0.15">
      <c r="A544" s="10" t="s">
        <v>10687</v>
      </c>
      <c r="B544" s="11">
        <v>5</v>
      </c>
      <c r="C544" s="12">
        <v>46037</v>
      </c>
      <c r="D544" s="11">
        <v>623</v>
      </c>
      <c r="E544" s="13">
        <v>1998.84</v>
      </c>
      <c r="F544" s="28">
        <f t="shared" si="28"/>
        <v>1245277.32</v>
      </c>
    </row>
    <row r="545" spans="1:6" ht="15" customHeight="1" x14ac:dyDescent="0.15">
      <c r="A545" s="10" t="s">
        <v>10688</v>
      </c>
      <c r="B545" s="11">
        <v>1</v>
      </c>
      <c r="C545" s="12">
        <v>45978</v>
      </c>
      <c r="D545" s="11">
        <v>261</v>
      </c>
      <c r="E545" s="13">
        <v>2019.95</v>
      </c>
      <c r="F545" s="28">
        <f t="shared" si="28"/>
        <v>527206.95000000007</v>
      </c>
    </row>
    <row r="546" spans="1:6" ht="15" customHeight="1" x14ac:dyDescent="0.15">
      <c r="A546" s="10" t="s">
        <v>10688</v>
      </c>
      <c r="B546" s="11">
        <v>2</v>
      </c>
      <c r="C546" s="12">
        <v>46033</v>
      </c>
      <c r="D546" s="11">
        <v>814</v>
      </c>
      <c r="E546" s="13">
        <v>2090.38</v>
      </c>
      <c r="F546" s="28">
        <f t="shared" si="28"/>
        <v>1701569.32</v>
      </c>
    </row>
    <row r="547" spans="1:6" ht="15" customHeight="1" x14ac:dyDescent="0.15">
      <c r="A547" s="10" t="s">
        <v>10688</v>
      </c>
      <c r="B547" s="11">
        <v>3</v>
      </c>
      <c r="C547" s="12">
        <v>46194</v>
      </c>
      <c r="D547" s="11">
        <v>951</v>
      </c>
      <c r="E547" s="13">
        <v>1835.79</v>
      </c>
      <c r="F547" s="28">
        <f t="shared" si="28"/>
        <v>1745836.29</v>
      </c>
    </row>
    <row r="548" spans="1:6" ht="15" customHeight="1" x14ac:dyDescent="0.15">
      <c r="A548" s="10" t="s">
        <v>10688</v>
      </c>
      <c r="B548" s="11">
        <v>4</v>
      </c>
      <c r="C548" s="12">
        <v>46006</v>
      </c>
      <c r="D548" s="11">
        <v>110</v>
      </c>
      <c r="E548" s="13">
        <v>1636.06</v>
      </c>
      <c r="F548" s="28">
        <f t="shared" si="28"/>
        <v>179966.6</v>
      </c>
    </row>
    <row r="549" spans="1:6" ht="15" customHeight="1" x14ac:dyDescent="0.15">
      <c r="A549" s="10" t="s">
        <v>10689</v>
      </c>
      <c r="B549" s="11">
        <v>1</v>
      </c>
      <c r="C549" s="12">
        <v>46186</v>
      </c>
      <c r="D549" s="11">
        <v>61</v>
      </c>
      <c r="E549" s="13">
        <v>2052.83</v>
      </c>
      <c r="F549" s="28">
        <f t="shared" si="28"/>
        <v>125222.62999999999</v>
      </c>
    </row>
    <row r="550" spans="1:6" ht="15" customHeight="1" x14ac:dyDescent="0.15">
      <c r="A550" s="10" t="s">
        <v>10689</v>
      </c>
      <c r="B550" s="11">
        <v>2</v>
      </c>
      <c r="C550" s="12">
        <v>46189</v>
      </c>
      <c r="D550" s="11">
        <v>157</v>
      </c>
      <c r="E550" s="13">
        <v>1835.38</v>
      </c>
      <c r="F550" s="28">
        <f t="shared" si="28"/>
        <v>288154.66000000003</v>
      </c>
    </row>
    <row r="551" spans="1:6" ht="15" customHeight="1" x14ac:dyDescent="0.15">
      <c r="A551" s="10" t="s">
        <v>10689</v>
      </c>
      <c r="B551" s="11">
        <v>3</v>
      </c>
      <c r="C551" s="12">
        <v>46117</v>
      </c>
      <c r="D551" s="11">
        <v>412</v>
      </c>
      <c r="E551" s="13">
        <v>2137.34</v>
      </c>
      <c r="F551" s="28">
        <f t="shared" si="28"/>
        <v>880584.08000000007</v>
      </c>
    </row>
    <row r="552" spans="1:6" ht="15" customHeight="1" x14ac:dyDescent="0.15">
      <c r="A552" s="10" t="s">
        <v>10690</v>
      </c>
      <c r="B552" s="11">
        <v>1</v>
      </c>
      <c r="C552" s="12">
        <v>46045</v>
      </c>
      <c r="D552" s="11">
        <v>556</v>
      </c>
      <c r="E552" s="13">
        <v>1501.6</v>
      </c>
      <c r="F552" s="28">
        <f t="shared" si="28"/>
        <v>834889.6</v>
      </c>
    </row>
    <row r="553" spans="1:6" ht="15" customHeight="1" x14ac:dyDescent="0.15">
      <c r="A553" s="10" t="s">
        <v>10690</v>
      </c>
      <c r="B553" s="11">
        <v>2</v>
      </c>
      <c r="C553" s="12">
        <v>45953</v>
      </c>
      <c r="D553" s="11">
        <v>215</v>
      </c>
      <c r="E553" s="13">
        <v>1673.87</v>
      </c>
      <c r="F553" s="28">
        <f t="shared" si="28"/>
        <v>359882.05</v>
      </c>
    </row>
    <row r="554" spans="1:6" ht="15" customHeight="1" x14ac:dyDescent="0.15">
      <c r="A554" s="10" t="s">
        <v>10690</v>
      </c>
      <c r="B554" s="11">
        <v>3</v>
      </c>
      <c r="C554" s="12">
        <v>45990</v>
      </c>
      <c r="D554" s="11">
        <v>807</v>
      </c>
      <c r="E554" s="13">
        <v>1568.7</v>
      </c>
      <c r="F554" s="28">
        <f t="shared" si="28"/>
        <v>1265940.9000000001</v>
      </c>
    </row>
    <row r="555" spans="1:6" ht="15" customHeight="1" x14ac:dyDescent="0.15">
      <c r="A555" s="10" t="s">
        <v>10690</v>
      </c>
      <c r="B555" s="11">
        <v>4</v>
      </c>
      <c r="C555" s="12">
        <v>46157</v>
      </c>
      <c r="D555" s="11">
        <v>443</v>
      </c>
      <c r="E555" s="13">
        <v>2085.69</v>
      </c>
      <c r="F555" s="28">
        <f t="shared" si="28"/>
        <v>923960.67</v>
      </c>
    </row>
    <row r="556" spans="1:6" ht="15" customHeight="1" x14ac:dyDescent="0.15">
      <c r="A556" s="10" t="s">
        <v>10690</v>
      </c>
      <c r="B556" s="11">
        <v>5</v>
      </c>
      <c r="C556" s="12">
        <v>46153</v>
      </c>
      <c r="D556" s="11">
        <v>751</v>
      </c>
      <c r="E556" s="13">
        <v>2019.79</v>
      </c>
      <c r="F556" s="28">
        <f t="shared" si="28"/>
        <v>1516862.29</v>
      </c>
    </row>
    <row r="557" spans="1:6" ht="15" customHeight="1" x14ac:dyDescent="0.15">
      <c r="A557" s="10" t="s">
        <v>10691</v>
      </c>
      <c r="B557" s="11">
        <v>1</v>
      </c>
      <c r="C557" s="12">
        <v>45999</v>
      </c>
      <c r="D557" s="11">
        <v>570</v>
      </c>
      <c r="E557" s="13">
        <v>772.91</v>
      </c>
      <c r="F557" s="28">
        <f t="shared" si="28"/>
        <v>440558.69999999995</v>
      </c>
    </row>
    <row r="558" spans="1:6" ht="15" customHeight="1" x14ac:dyDescent="0.15">
      <c r="A558" s="10" t="s">
        <v>10691</v>
      </c>
      <c r="B558" s="11">
        <v>2</v>
      </c>
      <c r="C558" s="12">
        <v>46087</v>
      </c>
      <c r="D558" s="11">
        <v>691</v>
      </c>
      <c r="E558" s="13">
        <v>801.52</v>
      </c>
      <c r="F558" s="28">
        <f t="shared" si="28"/>
        <v>553850.31999999995</v>
      </c>
    </row>
    <row r="559" spans="1:6" ht="15" customHeight="1" x14ac:dyDescent="0.15">
      <c r="A559" s="10" t="s">
        <v>10691</v>
      </c>
      <c r="B559" s="11">
        <v>3</v>
      </c>
      <c r="C559" s="12">
        <v>46108</v>
      </c>
      <c r="D559" s="11">
        <v>625</v>
      </c>
      <c r="E559" s="13">
        <v>858.24</v>
      </c>
      <c r="F559" s="28">
        <f t="shared" si="28"/>
        <v>536400</v>
      </c>
    </row>
    <row r="560" spans="1:6" ht="15" customHeight="1" x14ac:dyDescent="0.15">
      <c r="A560" s="10" t="s">
        <v>10691</v>
      </c>
      <c r="B560" s="11">
        <v>4</v>
      </c>
      <c r="C560" s="12">
        <v>45997</v>
      </c>
      <c r="D560" s="11">
        <v>698</v>
      </c>
      <c r="E560" s="13">
        <v>836.79</v>
      </c>
      <c r="F560" s="28">
        <f t="shared" si="28"/>
        <v>584079.41999999993</v>
      </c>
    </row>
    <row r="561" spans="1:6" ht="15" customHeight="1" x14ac:dyDescent="0.15">
      <c r="A561" s="10" t="s">
        <v>10692</v>
      </c>
      <c r="B561" s="11">
        <v>1</v>
      </c>
      <c r="C561" s="12">
        <v>45977</v>
      </c>
      <c r="D561" s="11">
        <v>449</v>
      </c>
      <c r="E561" s="13">
        <v>1802.1</v>
      </c>
      <c r="F561" s="28">
        <f t="shared" si="28"/>
        <v>809142.89999999991</v>
      </c>
    </row>
    <row r="562" spans="1:6" ht="15" customHeight="1" x14ac:dyDescent="0.15">
      <c r="A562" s="10" t="s">
        <v>10692</v>
      </c>
      <c r="B562" s="11">
        <v>2</v>
      </c>
      <c r="C562" s="12">
        <v>46138</v>
      </c>
      <c r="D562" s="11">
        <v>950</v>
      </c>
      <c r="E562" s="13">
        <v>2269.77</v>
      </c>
      <c r="F562" s="28">
        <f t="shared" si="28"/>
        <v>2156281.5</v>
      </c>
    </row>
    <row r="563" spans="1:6" ht="15" customHeight="1" x14ac:dyDescent="0.15">
      <c r="A563" s="10" t="s">
        <v>10692</v>
      </c>
      <c r="B563" s="11">
        <v>3</v>
      </c>
      <c r="C563" s="12">
        <v>46168</v>
      </c>
      <c r="D563" s="11">
        <v>668</v>
      </c>
      <c r="E563" s="13">
        <v>1893.74</v>
      </c>
      <c r="F563" s="28">
        <f t="shared" si="28"/>
        <v>1265018.32</v>
      </c>
    </row>
    <row r="564" spans="1:6" ht="15" customHeight="1" x14ac:dyDescent="0.15">
      <c r="A564" s="10" t="s">
        <v>10692</v>
      </c>
      <c r="B564" s="11">
        <v>4</v>
      </c>
      <c r="C564" s="12">
        <v>46036</v>
      </c>
      <c r="D564" s="11">
        <v>645</v>
      </c>
      <c r="E564" s="13">
        <v>1956.65</v>
      </c>
      <c r="F564" s="28">
        <f t="shared" si="28"/>
        <v>1262039.25</v>
      </c>
    </row>
    <row r="565" spans="1:6" ht="15" customHeight="1" x14ac:dyDescent="0.15">
      <c r="A565" s="10" t="s">
        <v>10692</v>
      </c>
      <c r="B565" s="11">
        <v>5</v>
      </c>
      <c r="C565" s="12">
        <v>46168</v>
      </c>
      <c r="D565" s="11">
        <v>739</v>
      </c>
      <c r="E565" s="13">
        <v>1821.89</v>
      </c>
      <c r="F565" s="28">
        <f t="shared" si="28"/>
        <v>1346376.71</v>
      </c>
    </row>
    <row r="566" spans="1:6" ht="15" customHeight="1" x14ac:dyDescent="0.15">
      <c r="A566" s="10" t="s">
        <v>10693</v>
      </c>
      <c r="B566" s="11">
        <v>1</v>
      </c>
      <c r="C566" s="12">
        <v>45990</v>
      </c>
      <c r="D566" s="11">
        <v>416</v>
      </c>
      <c r="E566" s="13">
        <v>1384.27</v>
      </c>
      <c r="F566" s="28">
        <f t="shared" si="28"/>
        <v>575856.31999999995</v>
      </c>
    </row>
    <row r="567" spans="1:6" ht="15" customHeight="1" x14ac:dyDescent="0.15">
      <c r="A567" s="10" t="s">
        <v>10693</v>
      </c>
      <c r="B567" s="11">
        <v>2</v>
      </c>
      <c r="C567" s="12">
        <v>46022</v>
      </c>
      <c r="D567" s="11">
        <v>73</v>
      </c>
      <c r="E567" s="13">
        <v>1611.77</v>
      </c>
      <c r="F567" s="28">
        <f t="shared" si="28"/>
        <v>117659.20999999999</v>
      </c>
    </row>
    <row r="568" spans="1:6" ht="15" customHeight="1" x14ac:dyDescent="0.15">
      <c r="A568" s="10" t="s">
        <v>10693</v>
      </c>
      <c r="B568" s="11">
        <v>3</v>
      </c>
      <c r="C568" s="12">
        <v>46081</v>
      </c>
      <c r="D568" s="11">
        <v>53</v>
      </c>
      <c r="E568" s="13">
        <v>1340.53</v>
      </c>
      <c r="F568" s="28">
        <f t="shared" si="28"/>
        <v>71048.09</v>
      </c>
    </row>
    <row r="569" spans="1:6" ht="15" customHeight="1" x14ac:dyDescent="0.15">
      <c r="A569" s="10" t="s">
        <v>10693</v>
      </c>
      <c r="B569" s="11">
        <v>4</v>
      </c>
      <c r="C569" s="12">
        <v>46055</v>
      </c>
      <c r="D569" s="11">
        <v>492</v>
      </c>
      <c r="E569" s="13">
        <v>1457.65</v>
      </c>
      <c r="F569" s="28">
        <f t="shared" si="28"/>
        <v>717163.8</v>
      </c>
    </row>
    <row r="570" spans="1:6" ht="15" customHeight="1" x14ac:dyDescent="0.15">
      <c r="A570" s="10" t="s">
        <v>10693</v>
      </c>
      <c r="B570" s="11">
        <v>5</v>
      </c>
      <c r="C570" s="12">
        <v>46127</v>
      </c>
      <c r="D570" s="11">
        <v>544</v>
      </c>
      <c r="E570" s="13">
        <v>1356.22</v>
      </c>
      <c r="F570" s="28">
        <f t="shared" si="28"/>
        <v>737783.68</v>
      </c>
    </row>
    <row r="571" spans="1:6" ht="15" customHeight="1" x14ac:dyDescent="0.15">
      <c r="A571" s="10" t="s">
        <v>10694</v>
      </c>
      <c r="B571" s="11">
        <v>1</v>
      </c>
      <c r="C571" s="12">
        <v>45954</v>
      </c>
      <c r="D571" s="11">
        <v>202</v>
      </c>
      <c r="E571" s="13">
        <v>1283.77</v>
      </c>
      <c r="F571" s="28">
        <f t="shared" si="28"/>
        <v>259321.54</v>
      </c>
    </row>
    <row r="572" spans="1:6" ht="15" customHeight="1" x14ac:dyDescent="0.15">
      <c r="A572" s="10" t="s">
        <v>10694</v>
      </c>
      <c r="B572" s="11">
        <v>2</v>
      </c>
      <c r="C572" s="12">
        <v>46209</v>
      </c>
      <c r="D572" s="11">
        <v>433</v>
      </c>
      <c r="E572" s="13">
        <v>1105.49</v>
      </c>
      <c r="F572" s="28">
        <f t="shared" si="28"/>
        <v>478677.17</v>
      </c>
    </row>
    <row r="573" spans="1:6" ht="15" customHeight="1" x14ac:dyDescent="0.15">
      <c r="A573" s="10" t="s">
        <v>10694</v>
      </c>
      <c r="B573" s="11">
        <v>3</v>
      </c>
      <c r="C573" s="12">
        <v>46002</v>
      </c>
      <c r="D573" s="11">
        <v>409</v>
      </c>
      <c r="E573" s="13">
        <v>1213.1099999999999</v>
      </c>
      <c r="F573" s="28">
        <f t="shared" si="28"/>
        <v>496161.98999999993</v>
      </c>
    </row>
    <row r="574" spans="1:6" ht="15" customHeight="1" x14ac:dyDescent="0.15">
      <c r="A574" s="10" t="s">
        <v>10695</v>
      </c>
      <c r="B574" s="11">
        <v>1</v>
      </c>
      <c r="C574" s="12">
        <v>46188</v>
      </c>
      <c r="D574" s="11">
        <v>939</v>
      </c>
      <c r="E574" s="13">
        <v>1449.46</v>
      </c>
      <c r="F574" s="28">
        <f t="shared" si="28"/>
        <v>1361042.94</v>
      </c>
    </row>
    <row r="575" spans="1:6" ht="15" customHeight="1" x14ac:dyDescent="0.15">
      <c r="A575" s="10" t="s">
        <v>10695</v>
      </c>
      <c r="B575" s="11">
        <v>2</v>
      </c>
      <c r="C575" s="12">
        <v>45967</v>
      </c>
      <c r="D575" s="11">
        <v>794</v>
      </c>
      <c r="E575" s="13">
        <v>1765.99</v>
      </c>
      <c r="F575" s="28">
        <f t="shared" si="28"/>
        <v>1402196.06</v>
      </c>
    </row>
    <row r="576" spans="1:6" ht="15" customHeight="1" x14ac:dyDescent="0.15">
      <c r="A576" s="10" t="s">
        <v>10695</v>
      </c>
      <c r="B576" s="11">
        <v>3</v>
      </c>
      <c r="C576" s="12">
        <v>46136</v>
      </c>
      <c r="D576" s="11">
        <v>388</v>
      </c>
      <c r="E576" s="13">
        <v>2012.48</v>
      </c>
      <c r="F576" s="28">
        <f t="shared" si="28"/>
        <v>780842.24</v>
      </c>
    </row>
    <row r="577" spans="1:6" ht="15" customHeight="1" x14ac:dyDescent="0.15">
      <c r="A577" s="10" t="s">
        <v>10695</v>
      </c>
      <c r="B577" s="11">
        <v>4</v>
      </c>
      <c r="C577" s="12">
        <v>46280</v>
      </c>
      <c r="D577" s="11">
        <v>291</v>
      </c>
      <c r="E577" s="13">
        <v>1820.7</v>
      </c>
      <c r="F577" s="28">
        <f t="shared" si="28"/>
        <v>529823.70000000007</v>
      </c>
    </row>
    <row r="578" spans="1:6" ht="15" customHeight="1" x14ac:dyDescent="0.15">
      <c r="A578" s="10" t="s">
        <v>10695</v>
      </c>
      <c r="B578" s="11">
        <v>5</v>
      </c>
      <c r="C578" s="12">
        <v>46212</v>
      </c>
      <c r="D578" s="11">
        <v>679</v>
      </c>
      <c r="E578" s="13">
        <v>1996.02</v>
      </c>
      <c r="F578" s="28">
        <f t="shared" si="28"/>
        <v>1355297.58</v>
      </c>
    </row>
    <row r="579" spans="1:6" ht="15" customHeight="1" x14ac:dyDescent="0.15">
      <c r="A579" s="10" t="s">
        <v>10696</v>
      </c>
      <c r="B579" s="11">
        <v>1</v>
      </c>
      <c r="C579" s="12">
        <v>46002</v>
      </c>
      <c r="D579" s="11">
        <v>350</v>
      </c>
      <c r="E579" s="13">
        <v>1103.6600000000001</v>
      </c>
      <c r="F579" s="28">
        <f t="shared" si="28"/>
        <v>386281</v>
      </c>
    </row>
    <row r="580" spans="1:6" ht="15" customHeight="1" x14ac:dyDescent="0.15">
      <c r="A580" s="10" t="s">
        <v>10696</v>
      </c>
      <c r="B580" s="11">
        <v>2</v>
      </c>
      <c r="C580" s="12">
        <v>46030</v>
      </c>
      <c r="D580" s="11">
        <v>140</v>
      </c>
      <c r="E580" s="13">
        <v>1212.76</v>
      </c>
      <c r="F580" s="28">
        <f t="shared" si="28"/>
        <v>169786.4</v>
      </c>
    </row>
    <row r="581" spans="1:6" ht="15" customHeight="1" x14ac:dyDescent="0.15">
      <c r="A581" s="10" t="s">
        <v>10696</v>
      </c>
      <c r="B581" s="11">
        <v>3</v>
      </c>
      <c r="C581" s="12">
        <v>46221</v>
      </c>
      <c r="D581" s="11">
        <v>930</v>
      </c>
      <c r="E581" s="13">
        <v>1068.82</v>
      </c>
      <c r="F581" s="28">
        <f t="shared" ref="F581:F624" si="29">D581*E581</f>
        <v>994002.6</v>
      </c>
    </row>
    <row r="582" spans="1:6" ht="15" customHeight="1" x14ac:dyDescent="0.15">
      <c r="A582" s="10" t="s">
        <v>10696</v>
      </c>
      <c r="B582" s="11">
        <v>4</v>
      </c>
      <c r="C582" s="12">
        <v>46071</v>
      </c>
      <c r="D582" s="11">
        <v>703</v>
      </c>
      <c r="E582" s="13">
        <v>1528.77</v>
      </c>
      <c r="F582" s="28">
        <f t="shared" si="29"/>
        <v>1074725.31</v>
      </c>
    </row>
    <row r="583" spans="1:6" ht="15" customHeight="1" x14ac:dyDescent="0.15">
      <c r="A583" s="10" t="s">
        <v>10697</v>
      </c>
      <c r="B583" s="11">
        <v>1</v>
      </c>
      <c r="C583" s="12">
        <v>45930</v>
      </c>
      <c r="D583" s="11">
        <v>366</v>
      </c>
      <c r="E583" s="13">
        <v>186.18</v>
      </c>
      <c r="F583" s="28">
        <f t="shared" si="29"/>
        <v>68141.88</v>
      </c>
    </row>
    <row r="584" spans="1:6" ht="15" customHeight="1" x14ac:dyDescent="0.15">
      <c r="A584" s="10" t="s">
        <v>10697</v>
      </c>
      <c r="B584" s="11">
        <v>2</v>
      </c>
      <c r="C584" s="12">
        <v>45994</v>
      </c>
      <c r="D584" s="11">
        <v>763</v>
      </c>
      <c r="E584" s="13">
        <v>213.99</v>
      </c>
      <c r="F584" s="28">
        <f t="shared" si="29"/>
        <v>163274.37</v>
      </c>
    </row>
    <row r="585" spans="1:6" ht="15" customHeight="1" x14ac:dyDescent="0.15">
      <c r="A585" s="10" t="s">
        <v>10697</v>
      </c>
      <c r="B585" s="11">
        <v>3</v>
      </c>
      <c r="C585" s="12">
        <v>46141</v>
      </c>
      <c r="D585" s="11">
        <v>98</v>
      </c>
      <c r="E585" s="13">
        <v>213.04</v>
      </c>
      <c r="F585" s="28">
        <f t="shared" si="29"/>
        <v>20877.919999999998</v>
      </c>
    </row>
    <row r="586" spans="1:6" ht="15" customHeight="1" x14ac:dyDescent="0.15">
      <c r="A586" s="10" t="s">
        <v>10697</v>
      </c>
      <c r="B586" s="11">
        <v>4</v>
      </c>
      <c r="C586" s="12">
        <v>46164</v>
      </c>
      <c r="D586" s="11">
        <v>534</v>
      </c>
      <c r="E586" s="13">
        <v>235.07</v>
      </c>
      <c r="F586" s="28">
        <f t="shared" si="29"/>
        <v>125527.37999999999</v>
      </c>
    </row>
    <row r="587" spans="1:6" ht="15" customHeight="1" x14ac:dyDescent="0.15">
      <c r="A587" s="10" t="s">
        <v>10697</v>
      </c>
      <c r="B587" s="11">
        <v>5</v>
      </c>
      <c r="C587" s="12">
        <v>46220</v>
      </c>
      <c r="D587" s="11">
        <v>878</v>
      </c>
      <c r="E587" s="13">
        <v>209.93</v>
      </c>
      <c r="F587" s="28">
        <f t="shared" si="29"/>
        <v>184318.54</v>
      </c>
    </row>
    <row r="588" spans="1:6" ht="15" customHeight="1" x14ac:dyDescent="0.15">
      <c r="A588" s="10" t="s">
        <v>10698</v>
      </c>
      <c r="B588" s="11">
        <v>1</v>
      </c>
      <c r="C588" s="12">
        <v>45987</v>
      </c>
      <c r="D588" s="11">
        <v>631</v>
      </c>
      <c r="E588" s="13">
        <v>963.03</v>
      </c>
      <c r="F588" s="28">
        <f t="shared" si="29"/>
        <v>607671.92999999993</v>
      </c>
    </row>
    <row r="589" spans="1:6" ht="15" customHeight="1" x14ac:dyDescent="0.15">
      <c r="A589" s="10" t="s">
        <v>10698</v>
      </c>
      <c r="B589" s="11">
        <v>2</v>
      </c>
      <c r="C589" s="12">
        <v>46123</v>
      </c>
      <c r="D589" s="11">
        <v>423</v>
      </c>
      <c r="E589" s="13">
        <v>1190.75</v>
      </c>
      <c r="F589" s="28">
        <f t="shared" si="29"/>
        <v>503687.25</v>
      </c>
    </row>
    <row r="590" spans="1:6" ht="15" customHeight="1" x14ac:dyDescent="0.15">
      <c r="A590" s="10" t="s">
        <v>10698</v>
      </c>
      <c r="B590" s="11">
        <v>3</v>
      </c>
      <c r="C590" s="12">
        <v>46125</v>
      </c>
      <c r="D590" s="11">
        <v>988</v>
      </c>
      <c r="E590" s="13">
        <v>1093.54</v>
      </c>
      <c r="F590" s="28">
        <f t="shared" si="29"/>
        <v>1080417.52</v>
      </c>
    </row>
    <row r="591" spans="1:6" ht="15" customHeight="1" x14ac:dyDescent="0.15">
      <c r="A591" s="10" t="s">
        <v>10698</v>
      </c>
      <c r="B591" s="11">
        <v>4</v>
      </c>
      <c r="C591" s="12">
        <v>46065</v>
      </c>
      <c r="D591" s="11">
        <v>401</v>
      </c>
      <c r="E591" s="13">
        <v>1340.91</v>
      </c>
      <c r="F591" s="28">
        <f t="shared" si="29"/>
        <v>537704.91</v>
      </c>
    </row>
    <row r="592" spans="1:6" ht="15" customHeight="1" x14ac:dyDescent="0.15">
      <c r="A592" s="10" t="s">
        <v>10698</v>
      </c>
      <c r="B592" s="11">
        <v>5</v>
      </c>
      <c r="C592" s="12">
        <v>46152</v>
      </c>
      <c r="D592" s="11">
        <v>338</v>
      </c>
      <c r="E592" s="13">
        <v>1376.9</v>
      </c>
      <c r="F592" s="28">
        <f t="shared" si="29"/>
        <v>465392.2</v>
      </c>
    </row>
    <row r="593" spans="1:6" ht="15" customHeight="1" x14ac:dyDescent="0.15">
      <c r="A593" s="10" t="s">
        <v>10699</v>
      </c>
      <c r="B593" s="11">
        <v>1</v>
      </c>
      <c r="C593" s="12">
        <v>46175</v>
      </c>
      <c r="D593" s="11">
        <v>729</v>
      </c>
      <c r="E593" s="13">
        <v>264.16000000000003</v>
      </c>
      <c r="F593" s="28">
        <f t="shared" si="29"/>
        <v>192572.64</v>
      </c>
    </row>
    <row r="594" spans="1:6" ht="15" customHeight="1" x14ac:dyDescent="0.15">
      <c r="A594" s="10" t="s">
        <v>10699</v>
      </c>
      <c r="B594" s="11">
        <v>2</v>
      </c>
      <c r="C594" s="12">
        <v>46166</v>
      </c>
      <c r="D594" s="11">
        <v>979</v>
      </c>
      <c r="E594" s="13">
        <v>267.70999999999998</v>
      </c>
      <c r="F594" s="28">
        <f t="shared" si="29"/>
        <v>262088.08999999997</v>
      </c>
    </row>
    <row r="595" spans="1:6" ht="15" customHeight="1" x14ac:dyDescent="0.15">
      <c r="A595" s="10" t="s">
        <v>10699</v>
      </c>
      <c r="B595" s="11">
        <v>3</v>
      </c>
      <c r="C595" s="12">
        <v>46068</v>
      </c>
      <c r="D595" s="11">
        <v>228</v>
      </c>
      <c r="E595" s="13">
        <v>290.37</v>
      </c>
      <c r="F595" s="28">
        <f t="shared" si="29"/>
        <v>66204.36</v>
      </c>
    </row>
    <row r="596" spans="1:6" ht="15" customHeight="1" x14ac:dyDescent="0.15">
      <c r="A596" s="10" t="s">
        <v>10699</v>
      </c>
      <c r="B596" s="11">
        <v>4</v>
      </c>
      <c r="C596" s="12">
        <v>46049</v>
      </c>
      <c r="D596" s="11">
        <v>302</v>
      </c>
      <c r="E596" s="13">
        <v>296.07</v>
      </c>
      <c r="F596" s="28">
        <f t="shared" si="29"/>
        <v>89413.14</v>
      </c>
    </row>
    <row r="597" spans="1:6" ht="15" customHeight="1" x14ac:dyDescent="0.15">
      <c r="A597" s="10" t="s">
        <v>10699</v>
      </c>
      <c r="B597" s="11">
        <v>5</v>
      </c>
      <c r="C597" s="12">
        <v>46031</v>
      </c>
      <c r="D597" s="11">
        <v>554</v>
      </c>
      <c r="E597" s="13">
        <v>234</v>
      </c>
      <c r="F597" s="28">
        <f t="shared" si="29"/>
        <v>129636</v>
      </c>
    </row>
    <row r="598" spans="1:6" ht="15" customHeight="1" x14ac:dyDescent="0.15">
      <c r="A598" s="10" t="s">
        <v>10700</v>
      </c>
      <c r="B598" s="11">
        <v>1</v>
      </c>
      <c r="C598" s="12">
        <v>46102</v>
      </c>
      <c r="D598" s="11">
        <v>931</v>
      </c>
      <c r="E598" s="13">
        <v>562.30999999999995</v>
      </c>
      <c r="F598" s="28">
        <f t="shared" si="29"/>
        <v>523510.60999999993</v>
      </c>
    </row>
    <row r="599" spans="1:6" ht="15" customHeight="1" x14ac:dyDescent="0.15">
      <c r="A599" s="10" t="s">
        <v>10700</v>
      </c>
      <c r="B599" s="11">
        <v>2</v>
      </c>
      <c r="C599" s="12">
        <v>46081</v>
      </c>
      <c r="D599" s="11">
        <v>655</v>
      </c>
      <c r="E599" s="13">
        <v>576.88</v>
      </c>
      <c r="F599" s="28">
        <f t="shared" si="29"/>
        <v>377856.4</v>
      </c>
    </row>
    <row r="600" spans="1:6" ht="15" customHeight="1" x14ac:dyDescent="0.15">
      <c r="A600" s="10" t="s">
        <v>10700</v>
      </c>
      <c r="B600" s="11">
        <v>3</v>
      </c>
      <c r="C600" s="12">
        <v>46186</v>
      </c>
      <c r="D600" s="11">
        <v>299</v>
      </c>
      <c r="E600" s="13">
        <v>525.41999999999996</v>
      </c>
      <c r="F600" s="28">
        <f t="shared" si="29"/>
        <v>157100.57999999999</v>
      </c>
    </row>
    <row r="601" spans="1:6" ht="15" customHeight="1" x14ac:dyDescent="0.15">
      <c r="A601" s="10" t="s">
        <v>10700</v>
      </c>
      <c r="B601" s="11">
        <v>4</v>
      </c>
      <c r="C601" s="12">
        <v>46041</v>
      </c>
      <c r="D601" s="11">
        <v>290</v>
      </c>
      <c r="E601" s="13">
        <v>641.02</v>
      </c>
      <c r="F601" s="28">
        <f t="shared" si="29"/>
        <v>185895.8</v>
      </c>
    </row>
    <row r="602" spans="1:6" ht="15" customHeight="1" x14ac:dyDescent="0.15">
      <c r="A602" s="10" t="s">
        <v>10700</v>
      </c>
      <c r="B602" s="11">
        <v>5</v>
      </c>
      <c r="C602" s="12">
        <v>46083</v>
      </c>
      <c r="D602" s="11">
        <v>142</v>
      </c>
      <c r="E602" s="13">
        <v>549.49</v>
      </c>
      <c r="F602" s="28">
        <f t="shared" si="29"/>
        <v>78027.58</v>
      </c>
    </row>
    <row r="603" spans="1:6" ht="15" customHeight="1" x14ac:dyDescent="0.15">
      <c r="A603" s="10" t="s">
        <v>10701</v>
      </c>
      <c r="B603" s="11">
        <v>1</v>
      </c>
      <c r="C603" s="12">
        <v>46218</v>
      </c>
      <c r="D603" s="11">
        <v>267</v>
      </c>
      <c r="E603" s="13">
        <v>565.76</v>
      </c>
      <c r="F603" s="28">
        <f t="shared" si="29"/>
        <v>151057.91999999998</v>
      </c>
    </row>
    <row r="604" spans="1:6" ht="15" customHeight="1" x14ac:dyDescent="0.15">
      <c r="A604" s="10" t="s">
        <v>10701</v>
      </c>
      <c r="B604" s="11">
        <v>2</v>
      </c>
      <c r="C604" s="12">
        <v>46054</v>
      </c>
      <c r="D604" s="11">
        <v>792</v>
      </c>
      <c r="E604" s="13">
        <v>492.02</v>
      </c>
      <c r="F604" s="28">
        <f t="shared" si="29"/>
        <v>389679.83999999997</v>
      </c>
    </row>
    <row r="605" spans="1:6" ht="15" customHeight="1" x14ac:dyDescent="0.15">
      <c r="A605" s="10" t="s">
        <v>10701</v>
      </c>
      <c r="B605" s="11">
        <v>3</v>
      </c>
      <c r="C605" s="12">
        <v>46167</v>
      </c>
      <c r="D605" s="11">
        <v>538</v>
      </c>
      <c r="E605" s="13">
        <v>545.04999999999995</v>
      </c>
      <c r="F605" s="28">
        <f t="shared" si="29"/>
        <v>293236.89999999997</v>
      </c>
    </row>
    <row r="606" spans="1:6" ht="15" customHeight="1" x14ac:dyDescent="0.15">
      <c r="A606" s="10" t="s">
        <v>10702</v>
      </c>
      <c r="B606" s="11">
        <v>1</v>
      </c>
      <c r="C606" s="12">
        <v>46045</v>
      </c>
      <c r="D606" s="11">
        <v>781</v>
      </c>
      <c r="E606" s="13">
        <v>770.06</v>
      </c>
      <c r="F606" s="28">
        <f t="shared" si="29"/>
        <v>601416.86</v>
      </c>
    </row>
    <row r="607" spans="1:6" ht="15" customHeight="1" x14ac:dyDescent="0.15">
      <c r="A607" s="10" t="s">
        <v>10702</v>
      </c>
      <c r="B607" s="11">
        <v>2</v>
      </c>
      <c r="C607" s="12">
        <v>46155</v>
      </c>
      <c r="D607" s="11">
        <v>805</v>
      </c>
      <c r="E607" s="13">
        <v>865.93</v>
      </c>
      <c r="F607" s="28">
        <f t="shared" si="29"/>
        <v>697073.64999999991</v>
      </c>
    </row>
    <row r="608" spans="1:6" ht="15" customHeight="1" x14ac:dyDescent="0.15">
      <c r="A608" s="10" t="s">
        <v>10702</v>
      </c>
      <c r="B608" s="11">
        <v>3</v>
      </c>
      <c r="C608" s="12">
        <v>46238</v>
      </c>
      <c r="D608" s="11">
        <v>755</v>
      </c>
      <c r="E608" s="13">
        <v>930.79</v>
      </c>
      <c r="F608" s="28">
        <f t="shared" si="29"/>
        <v>702746.45</v>
      </c>
    </row>
    <row r="609" spans="1:6" ht="15" customHeight="1" x14ac:dyDescent="0.15">
      <c r="A609" s="10" t="s">
        <v>10703</v>
      </c>
      <c r="B609" s="11">
        <v>1</v>
      </c>
      <c r="C609" s="12">
        <v>46095</v>
      </c>
      <c r="D609" s="11">
        <v>735</v>
      </c>
      <c r="E609" s="13">
        <v>750.62</v>
      </c>
      <c r="F609" s="28">
        <f t="shared" si="29"/>
        <v>551705.69999999995</v>
      </c>
    </row>
    <row r="610" spans="1:6" ht="15" customHeight="1" x14ac:dyDescent="0.15">
      <c r="A610" s="10" t="s">
        <v>10703</v>
      </c>
      <c r="B610" s="11">
        <v>2</v>
      </c>
      <c r="C610" s="12">
        <v>46137</v>
      </c>
      <c r="D610" s="11">
        <v>721</v>
      </c>
      <c r="E610" s="13">
        <v>843.62</v>
      </c>
      <c r="F610" s="28">
        <f t="shared" si="29"/>
        <v>608250.02</v>
      </c>
    </row>
    <row r="611" spans="1:6" ht="15" customHeight="1" x14ac:dyDescent="0.15">
      <c r="A611" s="10" t="s">
        <v>10703</v>
      </c>
      <c r="B611" s="11">
        <v>3</v>
      </c>
      <c r="C611" s="12">
        <v>45977</v>
      </c>
      <c r="D611" s="11">
        <v>269</v>
      </c>
      <c r="E611" s="13">
        <v>920.11</v>
      </c>
      <c r="F611" s="28">
        <f t="shared" si="29"/>
        <v>247509.59</v>
      </c>
    </row>
    <row r="612" spans="1:6" ht="15" customHeight="1" x14ac:dyDescent="0.15">
      <c r="A612" s="10" t="s">
        <v>10704</v>
      </c>
      <c r="B612" s="11">
        <v>1</v>
      </c>
      <c r="C612" s="12">
        <v>46022</v>
      </c>
      <c r="D612" s="11">
        <v>982</v>
      </c>
      <c r="E612" s="13">
        <v>982.26</v>
      </c>
      <c r="F612" s="28">
        <f t="shared" si="29"/>
        <v>964579.32</v>
      </c>
    </row>
    <row r="613" spans="1:6" ht="15" customHeight="1" x14ac:dyDescent="0.15">
      <c r="A613" s="10" t="s">
        <v>10704</v>
      </c>
      <c r="B613" s="11">
        <v>2</v>
      </c>
      <c r="C613" s="12">
        <v>46195</v>
      </c>
      <c r="D613" s="11">
        <v>280</v>
      </c>
      <c r="E613" s="13">
        <v>1160.92</v>
      </c>
      <c r="F613" s="28">
        <f t="shared" si="29"/>
        <v>325057.60000000003</v>
      </c>
    </row>
    <row r="614" spans="1:6" ht="15" customHeight="1" x14ac:dyDescent="0.15">
      <c r="A614" s="10" t="s">
        <v>10704</v>
      </c>
      <c r="B614" s="11">
        <v>3</v>
      </c>
      <c r="C614" s="12">
        <v>46052</v>
      </c>
      <c r="D614" s="11">
        <v>307</v>
      </c>
      <c r="E614" s="13">
        <v>1187.9000000000001</v>
      </c>
      <c r="F614" s="28">
        <f t="shared" si="29"/>
        <v>364685.30000000005</v>
      </c>
    </row>
    <row r="615" spans="1:6" ht="15" customHeight="1" x14ac:dyDescent="0.15">
      <c r="A615" s="10" t="s">
        <v>10704</v>
      </c>
      <c r="B615" s="11">
        <v>4</v>
      </c>
      <c r="C615" s="12">
        <v>46120</v>
      </c>
      <c r="D615" s="11">
        <v>184</v>
      </c>
      <c r="E615" s="13">
        <v>1492.46</v>
      </c>
      <c r="F615" s="28">
        <f t="shared" si="29"/>
        <v>274612.64</v>
      </c>
    </row>
    <row r="616" spans="1:6" ht="15" customHeight="1" x14ac:dyDescent="0.15">
      <c r="A616" s="10" t="s">
        <v>10705</v>
      </c>
      <c r="B616" s="11">
        <v>1</v>
      </c>
      <c r="C616" s="12">
        <v>45965</v>
      </c>
      <c r="D616" s="11">
        <v>823</v>
      </c>
      <c r="E616" s="13">
        <v>180.34</v>
      </c>
      <c r="F616" s="28">
        <f t="shared" si="29"/>
        <v>148419.82</v>
      </c>
    </row>
    <row r="617" spans="1:6" ht="15" customHeight="1" x14ac:dyDescent="0.15">
      <c r="A617" s="10" t="s">
        <v>10705</v>
      </c>
      <c r="B617" s="11">
        <v>2</v>
      </c>
      <c r="C617" s="12">
        <v>46189</v>
      </c>
      <c r="D617" s="11">
        <v>950</v>
      </c>
      <c r="E617" s="13">
        <v>172.21</v>
      </c>
      <c r="F617" s="28">
        <f t="shared" si="29"/>
        <v>163599.5</v>
      </c>
    </row>
    <row r="618" spans="1:6" ht="15" customHeight="1" x14ac:dyDescent="0.15">
      <c r="A618" s="10" t="s">
        <v>10705</v>
      </c>
      <c r="B618" s="11">
        <v>3</v>
      </c>
      <c r="C618" s="12">
        <v>46247</v>
      </c>
      <c r="D618" s="11">
        <v>993</v>
      </c>
      <c r="E618" s="13">
        <v>154.85</v>
      </c>
      <c r="F618" s="28">
        <f t="shared" si="29"/>
        <v>153766.04999999999</v>
      </c>
    </row>
    <row r="619" spans="1:6" ht="15" customHeight="1" x14ac:dyDescent="0.15">
      <c r="A619" s="10" t="s">
        <v>10705</v>
      </c>
      <c r="B619" s="11">
        <v>4</v>
      </c>
      <c r="C619" s="12">
        <v>46099</v>
      </c>
      <c r="D619" s="11">
        <v>531</v>
      </c>
      <c r="E619" s="13">
        <v>205.85</v>
      </c>
      <c r="F619" s="28">
        <f t="shared" si="29"/>
        <v>109306.34999999999</v>
      </c>
    </row>
    <row r="620" spans="1:6" ht="15" customHeight="1" x14ac:dyDescent="0.15">
      <c r="A620" s="10" t="s">
        <v>10706</v>
      </c>
      <c r="B620" s="11">
        <v>1</v>
      </c>
      <c r="C620" s="12">
        <v>46064</v>
      </c>
      <c r="D620" s="11">
        <v>952</v>
      </c>
      <c r="E620" s="13">
        <v>504.53</v>
      </c>
      <c r="F620" s="28">
        <f t="shared" si="29"/>
        <v>480312.56</v>
      </c>
    </row>
    <row r="621" spans="1:6" ht="15" customHeight="1" x14ac:dyDescent="0.15">
      <c r="A621" s="10" t="s">
        <v>10706</v>
      </c>
      <c r="B621" s="11">
        <v>2</v>
      </c>
      <c r="C621" s="12">
        <v>45993</v>
      </c>
      <c r="D621" s="11">
        <v>156</v>
      </c>
      <c r="E621" s="13">
        <v>451.54</v>
      </c>
      <c r="F621" s="28">
        <f t="shared" si="29"/>
        <v>70440.240000000005</v>
      </c>
    </row>
    <row r="622" spans="1:6" ht="15" customHeight="1" x14ac:dyDescent="0.15">
      <c r="A622" s="10" t="s">
        <v>10706</v>
      </c>
      <c r="B622" s="11">
        <v>3</v>
      </c>
      <c r="C622" s="12">
        <v>46079</v>
      </c>
      <c r="D622" s="11">
        <v>240</v>
      </c>
      <c r="E622" s="13">
        <v>444.99</v>
      </c>
      <c r="F622" s="28">
        <f t="shared" si="29"/>
        <v>106797.6</v>
      </c>
    </row>
    <row r="623" spans="1:6" ht="15" customHeight="1" x14ac:dyDescent="0.15">
      <c r="A623" s="10" t="s">
        <v>10706</v>
      </c>
      <c r="B623" s="11">
        <v>4</v>
      </c>
      <c r="C623" s="12">
        <v>46124</v>
      </c>
      <c r="D623" s="11">
        <v>734</v>
      </c>
      <c r="E623" s="13">
        <v>478.72</v>
      </c>
      <c r="F623" s="28">
        <f t="shared" si="29"/>
        <v>351380.48000000004</v>
      </c>
    </row>
    <row r="624" spans="1:6" ht="15" customHeight="1" x14ac:dyDescent="0.15">
      <c r="A624" s="19" t="s">
        <v>10706</v>
      </c>
      <c r="B624" s="20">
        <v>5</v>
      </c>
      <c r="C624" s="21">
        <v>46201</v>
      </c>
      <c r="D624" s="20">
        <v>909</v>
      </c>
      <c r="E624" s="22">
        <v>423.2</v>
      </c>
      <c r="F624" s="29">
        <f t="shared" si="29"/>
        <v>384688.8</v>
      </c>
    </row>
    <row r="627" ht="15" customHeight="1" x14ac:dyDescent="0.15"/>
    <row r="628" ht="57" customHeight="1" x14ac:dyDescent="0.15"/>
    <row r="629" ht="1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15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15" customHeight="1" x14ac:dyDescent="0.15"/>
    <row r="654" ht="15" customHeight="1" x14ac:dyDescent="0.15"/>
    <row r="655" ht="15" customHeight="1" x14ac:dyDescent="0.15"/>
    <row r="656" ht="1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5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1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4"/>
  <sheetViews>
    <sheetView showGridLines="0" zoomScaleNormal="100" workbookViewId="0">
      <selection activeCell="I25" sqref="I25"/>
    </sheetView>
  </sheetViews>
  <sheetFormatPr baseColWidth="10" defaultColWidth="8.6640625" defaultRowHeight="13" x14ac:dyDescent="0.15"/>
  <cols>
    <col min="1" max="1" width="22" style="2" customWidth="1"/>
    <col min="2" max="2" width="13.5" style="2" customWidth="1"/>
    <col min="3" max="3" width="19.5" style="2" customWidth="1"/>
    <col min="4" max="4" width="12" style="2" customWidth="1"/>
    <col min="5" max="5" width="17.33203125" style="2" customWidth="1"/>
    <col min="6" max="6" width="19" style="2" customWidth="1"/>
    <col min="7" max="7" width="19.6640625" style="2" customWidth="1"/>
    <col min="8" max="8" width="19.33203125" style="2" customWidth="1"/>
    <col min="9" max="9" width="25.33203125" style="2" customWidth="1"/>
    <col min="10" max="10" width="24.33203125" style="2" customWidth="1"/>
    <col min="11" max="11" width="22.1640625" style="2" customWidth="1"/>
    <col min="12" max="16384" width="8.6640625" style="2"/>
  </cols>
  <sheetData>
    <row r="1" spans="1:11" ht="15" customHeight="1" x14ac:dyDescent="0.2">
      <c r="A1" s="6" t="s">
        <v>10715</v>
      </c>
    </row>
    <row r="2" spans="1:11" ht="19.5" customHeight="1" x14ac:dyDescent="0.15">
      <c r="A2" s="5" t="s">
        <v>10716</v>
      </c>
    </row>
    <row r="4" spans="1:11" ht="23.25" customHeight="1" x14ac:dyDescent="0.15">
      <c r="A4" s="7" t="s">
        <v>10717</v>
      </c>
      <c r="B4" s="8" t="s">
        <v>10718</v>
      </c>
      <c r="C4" s="8" t="s">
        <v>10719</v>
      </c>
      <c r="D4" s="8" t="s">
        <v>10720</v>
      </c>
      <c r="E4" s="8" t="s">
        <v>10721</v>
      </c>
      <c r="F4" s="8" t="s">
        <v>10722</v>
      </c>
      <c r="G4" s="8" t="s">
        <v>10723</v>
      </c>
      <c r="H4" s="8" t="s">
        <v>10724</v>
      </c>
      <c r="I4" s="8" t="s">
        <v>10725</v>
      </c>
      <c r="J4" s="8" t="s">
        <v>10726</v>
      </c>
      <c r="K4" s="9" t="s">
        <v>10727</v>
      </c>
    </row>
    <row r="5" spans="1:11" ht="15" customHeight="1" x14ac:dyDescent="0.15">
      <c r="A5" s="10" t="s">
        <v>10728</v>
      </c>
      <c r="B5" s="11">
        <v>4228</v>
      </c>
      <c r="C5" s="13">
        <v>278.17</v>
      </c>
      <c r="D5" s="11">
        <v>4192</v>
      </c>
      <c r="E5" s="13">
        <v>318.95</v>
      </c>
      <c r="F5" s="14">
        <f>(E5-C5)*D5</f>
        <v>170949.75999999989</v>
      </c>
      <c r="G5" s="14">
        <f>(D5-B5)*C5</f>
        <v>-10014.120000000001</v>
      </c>
      <c r="H5" s="14">
        <f>F5+G5</f>
        <v>160935.6399999999</v>
      </c>
      <c r="I5" s="30">
        <v>0.27189999999999998</v>
      </c>
      <c r="J5" s="14">
        <f>H5*I5</f>
        <v>43758.400515999965</v>
      </c>
      <c r="K5" s="28">
        <f t="shared" ref="K5:K68" si="0">H5-J5</f>
        <v>117177.23948399993</v>
      </c>
    </row>
    <row r="6" spans="1:11" ht="15" customHeight="1" x14ac:dyDescent="0.15">
      <c r="A6" s="10" t="s">
        <v>10729</v>
      </c>
      <c r="B6" s="11">
        <v>14870</v>
      </c>
      <c r="C6" s="13">
        <v>374.33</v>
      </c>
      <c r="D6" s="11">
        <v>13972</v>
      </c>
      <c r="E6" s="13">
        <v>360.91</v>
      </c>
      <c r="F6" s="14">
        <f t="shared" ref="F6:F68" si="1">(E6-C6)*D6</f>
        <v>-187504.23999999944</v>
      </c>
      <c r="G6" s="14">
        <f t="shared" ref="G6:G68" si="2">(D6-B6)*C6</f>
        <v>-336148.33999999997</v>
      </c>
      <c r="H6" s="14">
        <f t="shared" ref="H6:H68" si="3">F6+G6</f>
        <v>-523652.57999999938</v>
      </c>
      <c r="I6" s="30">
        <v>0.19639999999999999</v>
      </c>
      <c r="J6" s="14">
        <f t="shared" ref="J6:J68" si="4">H6*I6</f>
        <v>-102845.36671199987</v>
      </c>
      <c r="K6" s="28">
        <f t="shared" si="0"/>
        <v>-420807.2132879995</v>
      </c>
    </row>
    <row r="7" spans="1:11" ht="15" customHeight="1" x14ac:dyDescent="0.15">
      <c r="A7" s="10" t="s">
        <v>10730</v>
      </c>
      <c r="B7" s="11">
        <v>1098</v>
      </c>
      <c r="C7" s="13">
        <v>74.41</v>
      </c>
      <c r="D7" s="11">
        <v>1120</v>
      </c>
      <c r="E7" s="13">
        <v>83.62</v>
      </c>
      <c r="F7" s="14">
        <f t="shared" si="1"/>
        <v>10315.200000000008</v>
      </c>
      <c r="G7" s="14">
        <f t="shared" si="2"/>
        <v>1637.02</v>
      </c>
      <c r="H7" s="14">
        <f t="shared" si="3"/>
        <v>11952.220000000008</v>
      </c>
      <c r="I7" s="30">
        <v>0.26129999999999998</v>
      </c>
      <c r="J7" s="14">
        <f t="shared" si="4"/>
        <v>3123.1150860000021</v>
      </c>
      <c r="K7" s="28">
        <f t="shared" si="0"/>
        <v>8829.1049140000068</v>
      </c>
    </row>
    <row r="8" spans="1:11" ht="15" customHeight="1" x14ac:dyDescent="0.15">
      <c r="A8" s="10" t="s">
        <v>10731</v>
      </c>
      <c r="B8" s="11">
        <v>5079</v>
      </c>
      <c r="C8" s="13">
        <v>374.65</v>
      </c>
      <c r="D8" s="11">
        <v>5120</v>
      </c>
      <c r="E8" s="13">
        <v>406.11</v>
      </c>
      <c r="F8" s="14">
        <f t="shared" si="1"/>
        <v>161075.20000000019</v>
      </c>
      <c r="G8" s="14">
        <f t="shared" si="2"/>
        <v>15360.65</v>
      </c>
      <c r="H8" s="14">
        <f t="shared" si="3"/>
        <v>176435.85000000018</v>
      </c>
      <c r="I8" s="30">
        <v>0.1381</v>
      </c>
      <c r="J8" s="14">
        <f t="shared" si="4"/>
        <v>24365.790885000024</v>
      </c>
      <c r="K8" s="28">
        <f t="shared" si="0"/>
        <v>152070.05911500016</v>
      </c>
    </row>
    <row r="9" spans="1:11" ht="15" customHeight="1" x14ac:dyDescent="0.15">
      <c r="A9" s="10" t="s">
        <v>10732</v>
      </c>
      <c r="B9" s="11">
        <v>9481</v>
      </c>
      <c r="C9" s="13">
        <v>150.26</v>
      </c>
      <c r="D9" s="11">
        <v>10124</v>
      </c>
      <c r="E9" s="13">
        <v>164.55</v>
      </c>
      <c r="F9" s="14">
        <f t="shared" si="1"/>
        <v>144671.9600000002</v>
      </c>
      <c r="G9" s="14">
        <f t="shared" si="2"/>
        <v>96617.18</v>
      </c>
      <c r="H9" s="14">
        <f t="shared" si="3"/>
        <v>241289.14000000019</v>
      </c>
      <c r="I9" s="30">
        <v>0.10929999999999999</v>
      </c>
      <c r="J9" s="14">
        <f t="shared" si="4"/>
        <v>26372.903002000021</v>
      </c>
      <c r="K9" s="28">
        <f t="shared" si="0"/>
        <v>214916.23699800018</v>
      </c>
    </row>
    <row r="10" spans="1:11" ht="15" customHeight="1" x14ac:dyDescent="0.15">
      <c r="A10" s="10" t="s">
        <v>10733</v>
      </c>
      <c r="B10" s="11">
        <v>15043</v>
      </c>
      <c r="C10" s="13">
        <v>107.86</v>
      </c>
      <c r="D10" s="11">
        <v>15152</v>
      </c>
      <c r="E10" s="13">
        <v>116.59</v>
      </c>
      <c r="F10" s="14">
        <f t="shared" si="1"/>
        <v>132276.96000000005</v>
      </c>
      <c r="G10" s="14">
        <f t="shared" si="2"/>
        <v>11756.74</v>
      </c>
      <c r="H10" s="14">
        <f t="shared" si="3"/>
        <v>144033.70000000004</v>
      </c>
      <c r="I10" s="30">
        <v>8.1900000000000001E-2</v>
      </c>
      <c r="J10" s="14">
        <f t="shared" si="4"/>
        <v>11796.360030000003</v>
      </c>
      <c r="K10" s="28">
        <f t="shared" si="0"/>
        <v>132237.33997000003</v>
      </c>
    </row>
    <row r="11" spans="1:11" ht="15" customHeight="1" x14ac:dyDescent="0.15">
      <c r="A11" s="10" t="s">
        <v>10734</v>
      </c>
      <c r="B11" s="11">
        <v>9756</v>
      </c>
      <c r="C11" s="13">
        <v>275.13</v>
      </c>
      <c r="D11" s="11">
        <v>10575</v>
      </c>
      <c r="E11" s="13">
        <v>270.62</v>
      </c>
      <c r="F11" s="14">
        <f t="shared" si="1"/>
        <v>-47693.249999999905</v>
      </c>
      <c r="G11" s="14">
        <f t="shared" si="2"/>
        <v>225331.47</v>
      </c>
      <c r="H11" s="14">
        <f t="shared" si="3"/>
        <v>177638.22000000009</v>
      </c>
      <c r="I11" s="30">
        <v>0.22209999999999999</v>
      </c>
      <c r="J11" s="14">
        <f t="shared" si="4"/>
        <v>39453.448662000017</v>
      </c>
      <c r="K11" s="28">
        <f t="shared" si="0"/>
        <v>138184.77133800008</v>
      </c>
    </row>
    <row r="12" spans="1:11" ht="15" customHeight="1" x14ac:dyDescent="0.15">
      <c r="A12" s="10" t="s">
        <v>10735</v>
      </c>
      <c r="B12" s="11">
        <v>5734</v>
      </c>
      <c r="C12" s="13">
        <v>320.02</v>
      </c>
      <c r="D12" s="11">
        <v>5826</v>
      </c>
      <c r="E12" s="13">
        <v>365.25</v>
      </c>
      <c r="F12" s="14">
        <f t="shared" si="1"/>
        <v>263509.9800000001</v>
      </c>
      <c r="G12" s="14">
        <f t="shared" si="2"/>
        <v>29441.839999999997</v>
      </c>
      <c r="H12" s="14">
        <f t="shared" si="3"/>
        <v>292951.82000000007</v>
      </c>
      <c r="I12" s="30">
        <v>0.12280000000000001</v>
      </c>
      <c r="J12" s="14">
        <f t="shared" si="4"/>
        <v>35974.483496000008</v>
      </c>
      <c r="K12" s="28">
        <f t="shared" si="0"/>
        <v>256977.33650400006</v>
      </c>
    </row>
    <row r="13" spans="1:11" ht="15" customHeight="1" x14ac:dyDescent="0.15">
      <c r="A13" s="10" t="s">
        <v>10736</v>
      </c>
      <c r="B13" s="11">
        <v>6165</v>
      </c>
      <c r="C13" s="13">
        <v>287.20999999999998</v>
      </c>
      <c r="D13" s="11">
        <v>6831</v>
      </c>
      <c r="E13" s="13">
        <v>329.71</v>
      </c>
      <c r="F13" s="14">
        <f t="shared" si="1"/>
        <v>290317.5</v>
      </c>
      <c r="G13" s="14">
        <f t="shared" si="2"/>
        <v>191281.86</v>
      </c>
      <c r="H13" s="14">
        <f t="shared" si="3"/>
        <v>481599.36</v>
      </c>
      <c r="I13" s="30">
        <v>0.34379999999999999</v>
      </c>
      <c r="J13" s="14">
        <f t="shared" si="4"/>
        <v>165573.859968</v>
      </c>
      <c r="K13" s="28">
        <f t="shared" si="0"/>
        <v>316025.50003200001</v>
      </c>
    </row>
    <row r="14" spans="1:11" ht="15" customHeight="1" x14ac:dyDescent="0.15">
      <c r="A14" s="10" t="s">
        <v>10737</v>
      </c>
      <c r="B14" s="11">
        <v>8316</v>
      </c>
      <c r="C14" s="13">
        <v>173.43</v>
      </c>
      <c r="D14" s="11">
        <v>8724</v>
      </c>
      <c r="E14" s="13">
        <v>173.5</v>
      </c>
      <c r="F14" s="14">
        <f t="shared" si="1"/>
        <v>610.67999999994049</v>
      </c>
      <c r="G14" s="14">
        <f t="shared" si="2"/>
        <v>70759.44</v>
      </c>
      <c r="H14" s="14">
        <f t="shared" si="3"/>
        <v>71370.119999999937</v>
      </c>
      <c r="I14" s="30">
        <v>9.9099999999999994E-2</v>
      </c>
      <c r="J14" s="14">
        <f t="shared" si="4"/>
        <v>7072.778891999993</v>
      </c>
      <c r="K14" s="28">
        <f t="shared" si="0"/>
        <v>64297.341107999942</v>
      </c>
    </row>
    <row r="15" spans="1:11" ht="15" customHeight="1" x14ac:dyDescent="0.15">
      <c r="A15" s="10" t="s">
        <v>10738</v>
      </c>
      <c r="B15" s="11">
        <v>11307</v>
      </c>
      <c r="C15" s="13">
        <v>126</v>
      </c>
      <c r="D15" s="11">
        <v>12144</v>
      </c>
      <c r="E15" s="13">
        <v>143.49</v>
      </c>
      <c r="F15" s="14">
        <f t="shared" si="1"/>
        <v>212398.56000000011</v>
      </c>
      <c r="G15" s="14">
        <f t="shared" si="2"/>
        <v>105462</v>
      </c>
      <c r="H15" s="14">
        <f t="shared" si="3"/>
        <v>317860.56000000011</v>
      </c>
      <c r="I15" s="30">
        <v>0.29709999999999998</v>
      </c>
      <c r="J15" s="14">
        <f t="shared" si="4"/>
        <v>94436.372376000028</v>
      </c>
      <c r="K15" s="28">
        <f t="shared" si="0"/>
        <v>223424.18762400007</v>
      </c>
    </row>
    <row r="16" spans="1:11" ht="15" customHeight="1" x14ac:dyDescent="0.15">
      <c r="A16" s="10" t="s">
        <v>10739</v>
      </c>
      <c r="B16" s="11">
        <v>18442</v>
      </c>
      <c r="C16" s="13">
        <v>375.2</v>
      </c>
      <c r="D16" s="11">
        <v>17084</v>
      </c>
      <c r="E16" s="13">
        <v>335.89</v>
      </c>
      <c r="F16" s="14">
        <f t="shared" si="1"/>
        <v>-671572.04</v>
      </c>
      <c r="G16" s="14">
        <f t="shared" si="2"/>
        <v>-509521.6</v>
      </c>
      <c r="H16" s="14">
        <f t="shared" si="3"/>
        <v>-1181093.6400000001</v>
      </c>
      <c r="I16" s="30">
        <v>0.27550000000000002</v>
      </c>
      <c r="J16" s="14">
        <f t="shared" si="4"/>
        <v>-325391.29782000004</v>
      </c>
      <c r="K16" s="28">
        <f t="shared" si="0"/>
        <v>-855702.34218000015</v>
      </c>
    </row>
    <row r="17" spans="1:11" ht="15" customHeight="1" x14ac:dyDescent="0.15">
      <c r="A17" s="10" t="s">
        <v>10740</v>
      </c>
      <c r="B17" s="11">
        <v>11808</v>
      </c>
      <c r="C17" s="13">
        <v>341.26</v>
      </c>
      <c r="D17" s="11">
        <v>10669</v>
      </c>
      <c r="E17" s="13">
        <v>339.31</v>
      </c>
      <c r="F17" s="14">
        <f t="shared" si="1"/>
        <v>-20804.549999999879</v>
      </c>
      <c r="G17" s="14">
        <f t="shared" si="2"/>
        <v>-388695.14</v>
      </c>
      <c r="H17" s="14">
        <f t="shared" si="3"/>
        <v>-409499.68999999989</v>
      </c>
      <c r="I17" s="30">
        <v>0.1956</v>
      </c>
      <c r="J17" s="14">
        <f t="shared" si="4"/>
        <v>-80098.139363999973</v>
      </c>
      <c r="K17" s="28">
        <f t="shared" si="0"/>
        <v>-329401.55063599988</v>
      </c>
    </row>
    <row r="18" spans="1:11" ht="15" customHeight="1" x14ac:dyDescent="0.15">
      <c r="A18" s="10" t="s">
        <v>10741</v>
      </c>
      <c r="B18" s="11">
        <v>15235</v>
      </c>
      <c r="C18" s="13">
        <v>294.29000000000002</v>
      </c>
      <c r="D18" s="11">
        <v>16274</v>
      </c>
      <c r="E18" s="13">
        <v>306</v>
      </c>
      <c r="F18" s="14">
        <f t="shared" si="1"/>
        <v>190568.53999999966</v>
      </c>
      <c r="G18" s="14">
        <f t="shared" si="2"/>
        <v>305767.31</v>
      </c>
      <c r="H18" s="14">
        <f t="shared" si="3"/>
        <v>496335.84999999963</v>
      </c>
      <c r="I18" s="30">
        <v>0.2336</v>
      </c>
      <c r="J18" s="14">
        <f t="shared" si="4"/>
        <v>115944.05455999992</v>
      </c>
      <c r="K18" s="28">
        <f t="shared" si="0"/>
        <v>380391.79543999973</v>
      </c>
    </row>
    <row r="19" spans="1:11" ht="15" customHeight="1" x14ac:dyDescent="0.15">
      <c r="A19" s="10" t="s">
        <v>10742</v>
      </c>
      <c r="B19" s="11">
        <v>17374</v>
      </c>
      <c r="C19" s="13">
        <v>359.52</v>
      </c>
      <c r="D19" s="11">
        <v>19306</v>
      </c>
      <c r="E19" s="13">
        <v>330.67</v>
      </c>
      <c r="F19" s="14">
        <f t="shared" si="1"/>
        <v>-556978.09999999939</v>
      </c>
      <c r="G19" s="14">
        <f t="shared" si="2"/>
        <v>694592.64</v>
      </c>
      <c r="H19" s="14">
        <f t="shared" si="3"/>
        <v>137614.54000000062</v>
      </c>
      <c r="I19" s="30">
        <v>0.17460000000000001</v>
      </c>
      <c r="J19" s="14">
        <f t="shared" si="4"/>
        <v>24027.498684000107</v>
      </c>
      <c r="K19" s="28">
        <f t="shared" si="0"/>
        <v>113587.04131600051</v>
      </c>
    </row>
    <row r="20" spans="1:11" ht="15" customHeight="1" x14ac:dyDescent="0.15">
      <c r="A20" s="10" t="s">
        <v>10743</v>
      </c>
      <c r="B20" s="11">
        <v>18068</v>
      </c>
      <c r="C20" s="13">
        <v>42.04</v>
      </c>
      <c r="D20" s="11">
        <v>19042</v>
      </c>
      <c r="E20" s="13">
        <v>37.85</v>
      </c>
      <c r="F20" s="14">
        <f t="shared" si="1"/>
        <v>-79785.979999999952</v>
      </c>
      <c r="G20" s="14">
        <f t="shared" si="2"/>
        <v>40946.959999999999</v>
      </c>
      <c r="H20" s="14">
        <f t="shared" si="3"/>
        <v>-38839.019999999953</v>
      </c>
      <c r="I20" s="30">
        <v>0.28870000000000001</v>
      </c>
      <c r="J20" s="14">
        <f t="shared" si="4"/>
        <v>-11212.825073999988</v>
      </c>
      <c r="K20" s="28">
        <f t="shared" si="0"/>
        <v>-27626.194925999967</v>
      </c>
    </row>
    <row r="21" spans="1:11" ht="15" customHeight="1" x14ac:dyDescent="0.15">
      <c r="A21" s="10" t="s">
        <v>10744</v>
      </c>
      <c r="B21" s="11">
        <v>4469</v>
      </c>
      <c r="C21" s="13">
        <v>47.41</v>
      </c>
      <c r="D21" s="11">
        <v>5003</v>
      </c>
      <c r="E21" s="13">
        <v>46.34</v>
      </c>
      <c r="F21" s="14">
        <f t="shared" si="1"/>
        <v>-5353.2099999999655</v>
      </c>
      <c r="G21" s="14">
        <f t="shared" si="2"/>
        <v>25316.94</v>
      </c>
      <c r="H21" s="14">
        <f t="shared" si="3"/>
        <v>19963.730000000032</v>
      </c>
      <c r="I21" s="30">
        <v>0.10059999999999999</v>
      </c>
      <c r="J21" s="14">
        <f t="shared" si="4"/>
        <v>2008.3512380000031</v>
      </c>
      <c r="K21" s="28">
        <f t="shared" si="0"/>
        <v>17955.378762000029</v>
      </c>
    </row>
    <row r="22" spans="1:11" ht="15" customHeight="1" x14ac:dyDescent="0.15">
      <c r="A22" s="10" t="s">
        <v>10745</v>
      </c>
      <c r="B22" s="11">
        <v>11299</v>
      </c>
      <c r="C22" s="13">
        <v>27.49</v>
      </c>
      <c r="D22" s="11">
        <v>10456</v>
      </c>
      <c r="E22" s="13">
        <v>25.52</v>
      </c>
      <c r="F22" s="14">
        <f t="shared" si="1"/>
        <v>-20598.319999999989</v>
      </c>
      <c r="G22" s="14">
        <f t="shared" si="2"/>
        <v>-23174.07</v>
      </c>
      <c r="H22" s="14">
        <f t="shared" si="3"/>
        <v>-43772.389999999985</v>
      </c>
      <c r="I22" s="30">
        <v>0.1666</v>
      </c>
      <c r="J22" s="14">
        <f t="shared" si="4"/>
        <v>-7292.4801739999975</v>
      </c>
      <c r="K22" s="28">
        <f t="shared" si="0"/>
        <v>-36479.909825999988</v>
      </c>
    </row>
    <row r="23" spans="1:11" ht="15" customHeight="1" x14ac:dyDescent="0.15">
      <c r="A23" s="10" t="s">
        <v>10746</v>
      </c>
      <c r="B23" s="11">
        <v>15994</v>
      </c>
      <c r="C23" s="13">
        <v>317.27</v>
      </c>
      <c r="D23" s="11">
        <v>16205</v>
      </c>
      <c r="E23" s="13">
        <v>319.33</v>
      </c>
      <c r="F23" s="14">
        <f t="shared" si="1"/>
        <v>33382.300000000039</v>
      </c>
      <c r="G23" s="14">
        <f t="shared" si="2"/>
        <v>66943.97</v>
      </c>
      <c r="H23" s="14">
        <f t="shared" si="3"/>
        <v>100326.27000000005</v>
      </c>
      <c r="I23" s="30">
        <v>0.2097</v>
      </c>
      <c r="J23" s="14">
        <f t="shared" si="4"/>
        <v>21038.41881900001</v>
      </c>
      <c r="K23" s="28">
        <f t="shared" si="0"/>
        <v>79287.851181000035</v>
      </c>
    </row>
    <row r="24" spans="1:11" ht="15" customHeight="1" x14ac:dyDescent="0.15">
      <c r="A24" s="10" t="s">
        <v>10747</v>
      </c>
      <c r="B24" s="11">
        <v>3079</v>
      </c>
      <c r="C24" s="13">
        <v>234.59</v>
      </c>
      <c r="D24" s="11">
        <v>3336</v>
      </c>
      <c r="E24" s="13">
        <v>245.99</v>
      </c>
      <c r="F24" s="14">
        <f t="shared" si="1"/>
        <v>38030.400000000016</v>
      </c>
      <c r="G24" s="14">
        <f t="shared" si="2"/>
        <v>60289.63</v>
      </c>
      <c r="H24" s="14">
        <f t="shared" si="3"/>
        <v>98320.030000000013</v>
      </c>
      <c r="I24" s="30">
        <v>0.22389999999999999</v>
      </c>
      <c r="J24" s="14">
        <f t="shared" si="4"/>
        <v>22013.854717000002</v>
      </c>
      <c r="K24" s="28">
        <f t="shared" si="0"/>
        <v>76306.175283000019</v>
      </c>
    </row>
    <row r="25" spans="1:11" ht="15" customHeight="1" x14ac:dyDescent="0.15">
      <c r="A25" s="10" t="s">
        <v>10748</v>
      </c>
      <c r="B25" s="11">
        <v>10668</v>
      </c>
      <c r="C25" s="13">
        <v>336.95</v>
      </c>
      <c r="D25" s="11">
        <v>10754</v>
      </c>
      <c r="E25" s="13">
        <v>370.76</v>
      </c>
      <c r="F25" s="14">
        <f t="shared" si="1"/>
        <v>363592.74000000005</v>
      </c>
      <c r="G25" s="14">
        <f t="shared" si="2"/>
        <v>28977.7</v>
      </c>
      <c r="H25" s="14">
        <f t="shared" si="3"/>
        <v>392570.44000000006</v>
      </c>
      <c r="I25" s="30">
        <v>0.34139999999999998</v>
      </c>
      <c r="J25" s="14">
        <f t="shared" si="4"/>
        <v>134023.54821600002</v>
      </c>
      <c r="K25" s="28">
        <f t="shared" si="0"/>
        <v>258546.89178400004</v>
      </c>
    </row>
    <row r="26" spans="1:11" ht="15" customHeight="1" x14ac:dyDescent="0.15">
      <c r="A26" s="10" t="s">
        <v>10749</v>
      </c>
      <c r="B26" s="11">
        <v>1472</v>
      </c>
      <c r="C26" s="13">
        <v>399.65</v>
      </c>
      <c r="D26" s="11">
        <v>1641</v>
      </c>
      <c r="E26" s="13">
        <v>431.36</v>
      </c>
      <c r="F26" s="14">
        <f t="shared" si="1"/>
        <v>52036.110000000059</v>
      </c>
      <c r="G26" s="14">
        <f t="shared" si="2"/>
        <v>67540.849999999991</v>
      </c>
      <c r="H26" s="14">
        <f t="shared" si="3"/>
        <v>119576.96000000005</v>
      </c>
      <c r="I26" s="30">
        <v>0.1608</v>
      </c>
      <c r="J26" s="14">
        <f t="shared" si="4"/>
        <v>19227.975168000008</v>
      </c>
      <c r="K26" s="28">
        <f t="shared" si="0"/>
        <v>100348.98483200005</v>
      </c>
    </row>
    <row r="27" spans="1:11" ht="15" customHeight="1" x14ac:dyDescent="0.15">
      <c r="A27" s="10" t="s">
        <v>10750</v>
      </c>
      <c r="B27" s="11">
        <v>7898</v>
      </c>
      <c r="C27" s="13">
        <v>259.95999999999998</v>
      </c>
      <c r="D27" s="11">
        <v>7323</v>
      </c>
      <c r="E27" s="13">
        <v>266.83999999999997</v>
      </c>
      <c r="F27" s="14">
        <f t="shared" si="1"/>
        <v>50382.239999999969</v>
      </c>
      <c r="G27" s="14">
        <f t="shared" si="2"/>
        <v>-149477</v>
      </c>
      <c r="H27" s="14">
        <f t="shared" si="3"/>
        <v>-99094.760000000038</v>
      </c>
      <c r="I27" s="30">
        <v>0.1</v>
      </c>
      <c r="J27" s="14">
        <f t="shared" si="4"/>
        <v>-9909.4760000000042</v>
      </c>
      <c r="K27" s="28">
        <f t="shared" si="0"/>
        <v>-89185.284000000029</v>
      </c>
    </row>
    <row r="28" spans="1:11" ht="15" customHeight="1" x14ac:dyDescent="0.15">
      <c r="A28" s="10" t="s">
        <v>10751</v>
      </c>
      <c r="B28" s="11">
        <v>12933</v>
      </c>
      <c r="C28" s="13">
        <v>212.66</v>
      </c>
      <c r="D28" s="11">
        <v>13537</v>
      </c>
      <c r="E28" s="13">
        <v>204.31</v>
      </c>
      <c r="F28" s="14">
        <f t="shared" si="1"/>
        <v>-113033.94999999992</v>
      </c>
      <c r="G28" s="14">
        <f t="shared" si="2"/>
        <v>128446.64</v>
      </c>
      <c r="H28" s="14">
        <f t="shared" si="3"/>
        <v>15412.690000000075</v>
      </c>
      <c r="I28" s="30">
        <v>0.25600000000000001</v>
      </c>
      <c r="J28" s="14">
        <f t="shared" si="4"/>
        <v>3945.6486400000194</v>
      </c>
      <c r="K28" s="28">
        <f t="shared" si="0"/>
        <v>11467.041360000056</v>
      </c>
    </row>
    <row r="29" spans="1:11" ht="15" customHeight="1" x14ac:dyDescent="0.15">
      <c r="A29" s="10" t="s">
        <v>10752</v>
      </c>
      <c r="B29" s="11">
        <v>16878</v>
      </c>
      <c r="C29" s="13">
        <v>340.07</v>
      </c>
      <c r="D29" s="11">
        <v>17849</v>
      </c>
      <c r="E29" s="13">
        <v>355.77</v>
      </c>
      <c r="F29" s="14">
        <f t="shared" si="1"/>
        <v>280229.29999999981</v>
      </c>
      <c r="G29" s="14">
        <f t="shared" si="2"/>
        <v>330207.96999999997</v>
      </c>
      <c r="H29" s="14">
        <f t="shared" si="3"/>
        <v>610437.26999999979</v>
      </c>
      <c r="I29" s="30">
        <v>0.2261</v>
      </c>
      <c r="J29" s="14">
        <f t="shared" si="4"/>
        <v>138019.86674699993</v>
      </c>
      <c r="K29" s="28">
        <f t="shared" si="0"/>
        <v>472417.40325299988</v>
      </c>
    </row>
    <row r="30" spans="1:11" ht="15" customHeight="1" x14ac:dyDescent="0.15">
      <c r="A30" s="10" t="s">
        <v>10753</v>
      </c>
      <c r="B30" s="11">
        <v>3060</v>
      </c>
      <c r="C30" s="13">
        <v>205.43</v>
      </c>
      <c r="D30" s="11">
        <v>3134</v>
      </c>
      <c r="E30" s="13">
        <v>182.56</v>
      </c>
      <c r="F30" s="14">
        <f t="shared" si="1"/>
        <v>-71674.580000000016</v>
      </c>
      <c r="G30" s="14">
        <f t="shared" si="2"/>
        <v>15201.82</v>
      </c>
      <c r="H30" s="14">
        <f t="shared" si="3"/>
        <v>-56472.760000000017</v>
      </c>
      <c r="I30" s="30">
        <v>0.2462</v>
      </c>
      <c r="J30" s="14">
        <f t="shared" si="4"/>
        <v>-13903.593512000005</v>
      </c>
      <c r="K30" s="28">
        <f t="shared" si="0"/>
        <v>-42569.16648800001</v>
      </c>
    </row>
    <row r="31" spans="1:11" ht="15" customHeight="1" x14ac:dyDescent="0.15">
      <c r="A31" s="10" t="s">
        <v>10754</v>
      </c>
      <c r="B31" s="11">
        <v>10877</v>
      </c>
      <c r="C31" s="13">
        <v>371.42</v>
      </c>
      <c r="D31" s="11">
        <v>11896</v>
      </c>
      <c r="E31" s="13">
        <v>417.58</v>
      </c>
      <c r="F31" s="14">
        <f t="shared" si="1"/>
        <v>549119.35999999964</v>
      </c>
      <c r="G31" s="14">
        <f t="shared" si="2"/>
        <v>378476.98000000004</v>
      </c>
      <c r="H31" s="14">
        <f t="shared" si="3"/>
        <v>927596.33999999962</v>
      </c>
      <c r="I31" s="30">
        <v>0.18410000000000001</v>
      </c>
      <c r="J31" s="14">
        <f t="shared" si="4"/>
        <v>170770.48619399994</v>
      </c>
      <c r="K31" s="28">
        <f t="shared" si="0"/>
        <v>756825.85380599974</v>
      </c>
    </row>
    <row r="32" spans="1:11" ht="15" customHeight="1" x14ac:dyDescent="0.15">
      <c r="A32" s="10" t="s">
        <v>10755</v>
      </c>
      <c r="B32" s="11">
        <v>10033</v>
      </c>
      <c r="C32" s="13">
        <v>46.51</v>
      </c>
      <c r="D32" s="11">
        <v>10643</v>
      </c>
      <c r="E32" s="13">
        <v>45.2</v>
      </c>
      <c r="F32" s="14">
        <f t="shared" si="1"/>
        <v>-13942.329999999949</v>
      </c>
      <c r="G32" s="14">
        <f t="shared" si="2"/>
        <v>28371.1</v>
      </c>
      <c r="H32" s="14">
        <f t="shared" si="3"/>
        <v>14428.77000000005</v>
      </c>
      <c r="I32" s="30">
        <v>0.33689999999999998</v>
      </c>
      <c r="J32" s="14">
        <f t="shared" si="4"/>
        <v>4861.0526130000162</v>
      </c>
      <c r="K32" s="28">
        <f t="shared" si="0"/>
        <v>9567.7173870000333</v>
      </c>
    </row>
    <row r="33" spans="1:11" ht="15" customHeight="1" x14ac:dyDescent="0.15">
      <c r="A33" s="10" t="s">
        <v>10756</v>
      </c>
      <c r="B33" s="11">
        <v>6782</v>
      </c>
      <c r="C33" s="13">
        <v>371.69</v>
      </c>
      <c r="D33" s="11">
        <v>7565</v>
      </c>
      <c r="E33" s="13">
        <v>374.38</v>
      </c>
      <c r="F33" s="14">
        <f t="shared" si="1"/>
        <v>20349.849999999984</v>
      </c>
      <c r="G33" s="14">
        <f t="shared" si="2"/>
        <v>291033.27</v>
      </c>
      <c r="H33" s="14">
        <f t="shared" si="3"/>
        <v>311383.12</v>
      </c>
      <c r="I33" s="30">
        <v>0.21529999999999999</v>
      </c>
      <c r="J33" s="14">
        <f t="shared" si="4"/>
        <v>67040.785735999991</v>
      </c>
      <c r="K33" s="28">
        <f t="shared" si="0"/>
        <v>244342.334264</v>
      </c>
    </row>
    <row r="34" spans="1:11" ht="15" customHeight="1" x14ac:dyDescent="0.15">
      <c r="A34" s="10" t="s">
        <v>10757</v>
      </c>
      <c r="B34" s="11">
        <v>19984</v>
      </c>
      <c r="C34" s="13">
        <v>199.73</v>
      </c>
      <c r="D34" s="11">
        <v>18707</v>
      </c>
      <c r="E34" s="13">
        <v>192.74</v>
      </c>
      <c r="F34" s="14">
        <f t="shared" si="1"/>
        <v>-130761.92999999964</v>
      </c>
      <c r="G34" s="14">
        <f t="shared" si="2"/>
        <v>-255055.21</v>
      </c>
      <c r="H34" s="14">
        <f t="shared" si="3"/>
        <v>-385817.13999999966</v>
      </c>
      <c r="I34" s="30">
        <v>0.19420000000000001</v>
      </c>
      <c r="J34" s="14">
        <f t="shared" si="4"/>
        <v>-74925.688587999946</v>
      </c>
      <c r="K34" s="28">
        <f t="shared" si="0"/>
        <v>-310891.4514119997</v>
      </c>
    </row>
    <row r="35" spans="1:11" ht="15" customHeight="1" x14ac:dyDescent="0.15">
      <c r="A35" s="10" t="s">
        <v>10758</v>
      </c>
      <c r="B35" s="11">
        <v>17646</v>
      </c>
      <c r="C35" s="13">
        <v>313.32</v>
      </c>
      <c r="D35" s="11">
        <v>18752</v>
      </c>
      <c r="E35" s="13">
        <v>350.75</v>
      </c>
      <c r="F35" s="14">
        <f t="shared" si="1"/>
        <v>701887.3600000001</v>
      </c>
      <c r="G35" s="14">
        <f t="shared" si="2"/>
        <v>346531.92</v>
      </c>
      <c r="H35" s="14">
        <f t="shared" si="3"/>
        <v>1048419.28</v>
      </c>
      <c r="I35" s="30">
        <v>0.2828</v>
      </c>
      <c r="J35" s="14">
        <f t="shared" si="4"/>
        <v>296492.97238400002</v>
      </c>
      <c r="K35" s="28">
        <f t="shared" si="0"/>
        <v>751926.30761600006</v>
      </c>
    </row>
    <row r="36" spans="1:11" ht="15" customHeight="1" x14ac:dyDescent="0.15">
      <c r="A36" s="10" t="s">
        <v>10759</v>
      </c>
      <c r="B36" s="11">
        <v>19094</v>
      </c>
      <c r="C36" s="13">
        <v>119.65</v>
      </c>
      <c r="D36" s="11">
        <v>17567</v>
      </c>
      <c r="E36" s="13">
        <v>118.39</v>
      </c>
      <c r="F36" s="14">
        <f t="shared" si="1"/>
        <v>-22134.420000000089</v>
      </c>
      <c r="G36" s="14">
        <f t="shared" si="2"/>
        <v>-182705.55000000002</v>
      </c>
      <c r="H36" s="14">
        <f t="shared" si="3"/>
        <v>-204839.97000000012</v>
      </c>
      <c r="I36" s="30">
        <v>5.0200000000000002E-2</v>
      </c>
      <c r="J36" s="14">
        <f t="shared" si="4"/>
        <v>-10282.966494000006</v>
      </c>
      <c r="K36" s="28">
        <f t="shared" si="0"/>
        <v>-194557.00350600012</v>
      </c>
    </row>
    <row r="37" spans="1:11" ht="15" customHeight="1" x14ac:dyDescent="0.15">
      <c r="A37" s="10" t="s">
        <v>10760</v>
      </c>
      <c r="B37" s="11">
        <v>8034</v>
      </c>
      <c r="C37" s="13">
        <v>149.88</v>
      </c>
      <c r="D37" s="11">
        <v>7482</v>
      </c>
      <c r="E37" s="13">
        <v>144.55000000000001</v>
      </c>
      <c r="F37" s="14">
        <f t="shared" si="1"/>
        <v>-39879.059999999881</v>
      </c>
      <c r="G37" s="14">
        <f t="shared" si="2"/>
        <v>-82733.759999999995</v>
      </c>
      <c r="H37" s="14">
        <f t="shared" si="3"/>
        <v>-122612.81999999988</v>
      </c>
      <c r="I37" s="30">
        <v>8.6800000000000002E-2</v>
      </c>
      <c r="J37" s="14">
        <f t="shared" si="4"/>
        <v>-10642.792775999989</v>
      </c>
      <c r="K37" s="28">
        <f t="shared" si="0"/>
        <v>-111970.02722399989</v>
      </c>
    </row>
    <row r="38" spans="1:11" ht="15" customHeight="1" x14ac:dyDescent="0.15">
      <c r="A38" s="10" t="s">
        <v>10761</v>
      </c>
      <c r="B38" s="11">
        <v>2100</v>
      </c>
      <c r="C38" s="13">
        <v>61.61</v>
      </c>
      <c r="D38" s="11">
        <v>2204</v>
      </c>
      <c r="E38" s="13">
        <v>54.88</v>
      </c>
      <c r="F38" s="14">
        <f t="shared" si="1"/>
        <v>-14832.919999999993</v>
      </c>
      <c r="G38" s="14">
        <f t="shared" si="2"/>
        <v>6407.44</v>
      </c>
      <c r="H38" s="14">
        <f t="shared" si="3"/>
        <v>-8425.4799999999923</v>
      </c>
      <c r="I38" s="30">
        <v>0.31730000000000003</v>
      </c>
      <c r="J38" s="14">
        <f t="shared" si="4"/>
        <v>-2673.404803999998</v>
      </c>
      <c r="K38" s="28">
        <f t="shared" si="0"/>
        <v>-5752.0751959999943</v>
      </c>
    </row>
    <row r="39" spans="1:11" ht="15" customHeight="1" x14ac:dyDescent="0.15">
      <c r="A39" s="10" t="s">
        <v>10762</v>
      </c>
      <c r="B39" s="11">
        <v>16680</v>
      </c>
      <c r="C39" s="13">
        <v>154.32</v>
      </c>
      <c r="D39" s="11">
        <v>17730</v>
      </c>
      <c r="E39" s="13">
        <v>145.97999999999999</v>
      </c>
      <c r="F39" s="14">
        <f t="shared" si="1"/>
        <v>-147868.20000000007</v>
      </c>
      <c r="G39" s="14">
        <f t="shared" si="2"/>
        <v>162036</v>
      </c>
      <c r="H39" s="14">
        <f t="shared" si="3"/>
        <v>14167.79999999993</v>
      </c>
      <c r="I39" s="30">
        <v>0.23300000000000001</v>
      </c>
      <c r="J39" s="14">
        <f t="shared" si="4"/>
        <v>3301.0973999999837</v>
      </c>
      <c r="K39" s="28">
        <f t="shared" si="0"/>
        <v>10866.702599999946</v>
      </c>
    </row>
    <row r="40" spans="1:11" ht="15" customHeight="1" x14ac:dyDescent="0.15">
      <c r="A40" s="10" t="s">
        <v>10763</v>
      </c>
      <c r="B40" s="11">
        <v>4292</v>
      </c>
      <c r="C40" s="13">
        <v>377.71</v>
      </c>
      <c r="D40" s="11">
        <v>4026</v>
      </c>
      <c r="E40" s="13">
        <v>334.97</v>
      </c>
      <c r="F40" s="14">
        <f t="shared" si="1"/>
        <v>-172071.23999999982</v>
      </c>
      <c r="G40" s="14">
        <f t="shared" si="2"/>
        <v>-100470.86</v>
      </c>
      <c r="H40" s="14">
        <f t="shared" si="3"/>
        <v>-272542.0999999998</v>
      </c>
      <c r="I40" s="30">
        <v>0.1993</v>
      </c>
      <c r="J40" s="14">
        <f t="shared" si="4"/>
        <v>-54317.640529999961</v>
      </c>
      <c r="K40" s="28">
        <f t="shared" si="0"/>
        <v>-218224.45946999983</v>
      </c>
    </row>
    <row r="41" spans="1:11" ht="15" customHeight="1" x14ac:dyDescent="0.15">
      <c r="A41" s="10" t="s">
        <v>10764</v>
      </c>
      <c r="B41" s="11">
        <v>12398</v>
      </c>
      <c r="C41" s="13">
        <v>129.18</v>
      </c>
      <c r="D41" s="11">
        <v>13309</v>
      </c>
      <c r="E41" s="13">
        <v>119.43</v>
      </c>
      <c r="F41" s="14">
        <f t="shared" si="1"/>
        <v>-129762.75</v>
      </c>
      <c r="G41" s="14">
        <f t="shared" si="2"/>
        <v>117682.98000000001</v>
      </c>
      <c r="H41" s="14">
        <f t="shared" si="3"/>
        <v>-12079.76999999999</v>
      </c>
      <c r="I41" s="30">
        <v>0.28999999999999998</v>
      </c>
      <c r="J41" s="14">
        <f t="shared" si="4"/>
        <v>-3503.1332999999968</v>
      </c>
      <c r="K41" s="28">
        <f t="shared" si="0"/>
        <v>-8576.6366999999918</v>
      </c>
    </row>
    <row r="42" spans="1:11" ht="15" customHeight="1" x14ac:dyDescent="0.15">
      <c r="A42" s="10" t="s">
        <v>10765</v>
      </c>
      <c r="B42" s="11">
        <v>13351</v>
      </c>
      <c r="C42" s="13">
        <v>20.95</v>
      </c>
      <c r="D42" s="11">
        <v>13777</v>
      </c>
      <c r="E42" s="13">
        <v>19.87</v>
      </c>
      <c r="F42" s="14">
        <f t="shared" si="1"/>
        <v>-14879.159999999976</v>
      </c>
      <c r="G42" s="14">
        <f t="shared" si="2"/>
        <v>8924.6999999999989</v>
      </c>
      <c r="H42" s="14">
        <f t="shared" si="3"/>
        <v>-5954.4599999999773</v>
      </c>
      <c r="I42" s="30">
        <v>0.12809999999999999</v>
      </c>
      <c r="J42" s="14">
        <f t="shared" si="4"/>
        <v>-762.76632599999709</v>
      </c>
      <c r="K42" s="28">
        <f t="shared" si="0"/>
        <v>-5191.6936739999801</v>
      </c>
    </row>
    <row r="43" spans="1:11" ht="15" customHeight="1" x14ac:dyDescent="0.15">
      <c r="A43" s="10" t="s">
        <v>10766</v>
      </c>
      <c r="B43" s="11">
        <v>11169</v>
      </c>
      <c r="C43" s="13">
        <v>176.67</v>
      </c>
      <c r="D43" s="11">
        <v>11786</v>
      </c>
      <c r="E43" s="13">
        <v>202.3</v>
      </c>
      <c r="F43" s="14">
        <f t="shared" si="1"/>
        <v>302075.18000000028</v>
      </c>
      <c r="G43" s="14">
        <f t="shared" si="2"/>
        <v>109005.39</v>
      </c>
      <c r="H43" s="14">
        <f t="shared" si="3"/>
        <v>411080.5700000003</v>
      </c>
      <c r="I43" s="30">
        <v>0.1996</v>
      </c>
      <c r="J43" s="14">
        <f t="shared" si="4"/>
        <v>82051.681772000054</v>
      </c>
      <c r="K43" s="28">
        <f t="shared" si="0"/>
        <v>329028.88822800026</v>
      </c>
    </row>
    <row r="44" spans="1:11" ht="15" customHeight="1" x14ac:dyDescent="0.15">
      <c r="A44" s="10" t="s">
        <v>10767</v>
      </c>
      <c r="B44" s="11">
        <v>17795</v>
      </c>
      <c r="C44" s="13">
        <v>92.08</v>
      </c>
      <c r="D44" s="11">
        <v>17897</v>
      </c>
      <c r="E44" s="13">
        <v>96.09</v>
      </c>
      <c r="F44" s="14">
        <f t="shared" si="1"/>
        <v>71766.970000000088</v>
      </c>
      <c r="G44" s="14">
        <f t="shared" si="2"/>
        <v>9392.16</v>
      </c>
      <c r="H44" s="14">
        <f t="shared" si="3"/>
        <v>81159.130000000092</v>
      </c>
      <c r="I44" s="30">
        <v>0.26079999999999998</v>
      </c>
      <c r="J44" s="14">
        <f t="shared" si="4"/>
        <v>21166.301104000024</v>
      </c>
      <c r="K44" s="28">
        <f t="shared" si="0"/>
        <v>59992.828896000065</v>
      </c>
    </row>
    <row r="45" spans="1:11" ht="15" customHeight="1" x14ac:dyDescent="0.15">
      <c r="A45" s="10" t="s">
        <v>10768</v>
      </c>
      <c r="B45" s="11">
        <v>11165</v>
      </c>
      <c r="C45" s="13">
        <v>250.06</v>
      </c>
      <c r="D45" s="11">
        <v>11064</v>
      </c>
      <c r="E45" s="13">
        <v>271.2</v>
      </c>
      <c r="F45" s="14">
        <f t="shared" si="1"/>
        <v>233892.95999999985</v>
      </c>
      <c r="G45" s="14">
        <f t="shared" si="2"/>
        <v>-25256.06</v>
      </c>
      <c r="H45" s="14">
        <f t="shared" si="3"/>
        <v>208636.89999999985</v>
      </c>
      <c r="I45" s="30">
        <v>0.29870000000000002</v>
      </c>
      <c r="J45" s="14">
        <f t="shared" si="4"/>
        <v>62319.842029999956</v>
      </c>
      <c r="K45" s="28">
        <f t="shared" si="0"/>
        <v>146317.05796999991</v>
      </c>
    </row>
    <row r="46" spans="1:11" ht="15" customHeight="1" x14ac:dyDescent="0.15">
      <c r="A46" s="10" t="s">
        <v>10769</v>
      </c>
      <c r="B46" s="11">
        <v>17817</v>
      </c>
      <c r="C46" s="13">
        <v>130.44</v>
      </c>
      <c r="D46" s="11">
        <v>17315</v>
      </c>
      <c r="E46" s="13">
        <v>136.41999999999999</v>
      </c>
      <c r="F46" s="14">
        <f t="shared" si="1"/>
        <v>103543.69999999982</v>
      </c>
      <c r="G46" s="14">
        <f t="shared" si="2"/>
        <v>-65480.88</v>
      </c>
      <c r="H46" s="14">
        <f t="shared" si="3"/>
        <v>38062.819999999825</v>
      </c>
      <c r="I46" s="30">
        <v>9.5600000000000004E-2</v>
      </c>
      <c r="J46" s="14">
        <f t="shared" si="4"/>
        <v>3638.8055919999833</v>
      </c>
      <c r="K46" s="28">
        <f t="shared" si="0"/>
        <v>34424.014407999843</v>
      </c>
    </row>
    <row r="47" spans="1:11" ht="15" customHeight="1" x14ac:dyDescent="0.15">
      <c r="A47" s="10" t="s">
        <v>10770</v>
      </c>
      <c r="B47" s="11">
        <v>12244</v>
      </c>
      <c r="C47" s="13">
        <v>343.07</v>
      </c>
      <c r="D47" s="11">
        <v>11801</v>
      </c>
      <c r="E47" s="13">
        <v>378.27</v>
      </c>
      <c r="F47" s="14">
        <f t="shared" si="1"/>
        <v>415395.19999999984</v>
      </c>
      <c r="G47" s="14">
        <f t="shared" si="2"/>
        <v>-151980.01</v>
      </c>
      <c r="H47" s="14">
        <f t="shared" si="3"/>
        <v>263415.18999999983</v>
      </c>
      <c r="I47" s="30">
        <v>0.27910000000000001</v>
      </c>
      <c r="J47" s="14">
        <f t="shared" si="4"/>
        <v>73519.179528999957</v>
      </c>
      <c r="K47" s="28">
        <f t="shared" si="0"/>
        <v>189896.01047099987</v>
      </c>
    </row>
    <row r="48" spans="1:11" ht="15" customHeight="1" x14ac:dyDescent="0.15">
      <c r="A48" s="10" t="s">
        <v>10771</v>
      </c>
      <c r="B48" s="11">
        <v>8002</v>
      </c>
      <c r="C48" s="13">
        <v>97.37</v>
      </c>
      <c r="D48" s="11">
        <v>8657</v>
      </c>
      <c r="E48" s="13">
        <v>92.77</v>
      </c>
      <c r="F48" s="14">
        <f t="shared" si="1"/>
        <v>-39822.200000000077</v>
      </c>
      <c r="G48" s="14">
        <f t="shared" si="2"/>
        <v>63777.350000000006</v>
      </c>
      <c r="H48" s="14">
        <f t="shared" si="3"/>
        <v>23955.149999999929</v>
      </c>
      <c r="I48" s="30">
        <v>0.17749999999999999</v>
      </c>
      <c r="J48" s="14">
        <f t="shared" si="4"/>
        <v>4252.0391249999875</v>
      </c>
      <c r="K48" s="28">
        <f t="shared" si="0"/>
        <v>19703.11087499994</v>
      </c>
    </row>
    <row r="49" spans="1:11" ht="15" customHeight="1" x14ac:dyDescent="0.15">
      <c r="A49" s="10" t="s">
        <v>10772</v>
      </c>
      <c r="B49" s="11">
        <v>15427</v>
      </c>
      <c r="C49" s="13">
        <v>36.75</v>
      </c>
      <c r="D49" s="11">
        <v>14695</v>
      </c>
      <c r="E49" s="13">
        <v>41.17</v>
      </c>
      <c r="F49" s="14">
        <f t="shared" si="1"/>
        <v>64951.900000000023</v>
      </c>
      <c r="G49" s="14">
        <f t="shared" si="2"/>
        <v>-26901</v>
      </c>
      <c r="H49" s="14">
        <f t="shared" si="3"/>
        <v>38050.900000000023</v>
      </c>
      <c r="I49" s="30">
        <v>0.183</v>
      </c>
      <c r="J49" s="14">
        <f t="shared" si="4"/>
        <v>6963.3147000000044</v>
      </c>
      <c r="K49" s="28">
        <f t="shared" si="0"/>
        <v>31087.585300000021</v>
      </c>
    </row>
    <row r="50" spans="1:11" ht="15" customHeight="1" x14ac:dyDescent="0.15">
      <c r="A50" s="10" t="s">
        <v>10773</v>
      </c>
      <c r="B50" s="11">
        <v>8189</v>
      </c>
      <c r="C50" s="13">
        <v>229.79</v>
      </c>
      <c r="D50" s="11">
        <v>8005</v>
      </c>
      <c r="E50" s="13">
        <v>244.74</v>
      </c>
      <c r="F50" s="14">
        <f t="shared" si="1"/>
        <v>119674.75000000013</v>
      </c>
      <c r="G50" s="14">
        <f t="shared" si="2"/>
        <v>-42281.36</v>
      </c>
      <c r="H50" s="14">
        <f t="shared" si="3"/>
        <v>77393.39000000013</v>
      </c>
      <c r="I50" s="30">
        <v>0.30580000000000002</v>
      </c>
      <c r="J50" s="14">
        <f t="shared" si="4"/>
        <v>23666.89866200004</v>
      </c>
      <c r="K50" s="28">
        <f t="shared" si="0"/>
        <v>53726.491338000094</v>
      </c>
    </row>
    <row r="51" spans="1:11" ht="15" customHeight="1" x14ac:dyDescent="0.15">
      <c r="A51" s="10" t="s">
        <v>10774</v>
      </c>
      <c r="B51" s="11">
        <v>7219</v>
      </c>
      <c r="C51" s="13">
        <v>242.71</v>
      </c>
      <c r="D51" s="11">
        <v>8039</v>
      </c>
      <c r="E51" s="13">
        <v>230.81</v>
      </c>
      <c r="F51" s="14">
        <f t="shared" si="1"/>
        <v>-95664.100000000049</v>
      </c>
      <c r="G51" s="14">
        <f t="shared" si="2"/>
        <v>199022.2</v>
      </c>
      <c r="H51" s="14">
        <f t="shared" si="3"/>
        <v>103358.09999999996</v>
      </c>
      <c r="I51" s="30">
        <v>0.25769999999999998</v>
      </c>
      <c r="J51" s="14">
        <f t="shared" si="4"/>
        <v>26635.382369999988</v>
      </c>
      <c r="K51" s="28">
        <f t="shared" si="0"/>
        <v>76722.71762999997</v>
      </c>
    </row>
    <row r="52" spans="1:11" ht="15" customHeight="1" x14ac:dyDescent="0.15">
      <c r="A52" s="10" t="s">
        <v>10775</v>
      </c>
      <c r="B52" s="11">
        <v>16241</v>
      </c>
      <c r="C52" s="13">
        <v>35.56</v>
      </c>
      <c r="D52" s="11">
        <v>16866</v>
      </c>
      <c r="E52" s="13">
        <v>39.770000000000003</v>
      </c>
      <c r="F52" s="14">
        <f t="shared" si="1"/>
        <v>71005.860000000015</v>
      </c>
      <c r="G52" s="14">
        <f t="shared" si="2"/>
        <v>22225</v>
      </c>
      <c r="H52" s="14">
        <f t="shared" si="3"/>
        <v>93230.860000000015</v>
      </c>
      <c r="I52" s="30">
        <v>8.14E-2</v>
      </c>
      <c r="J52" s="14">
        <f t="shared" si="4"/>
        <v>7588.9920040000015</v>
      </c>
      <c r="K52" s="28">
        <f t="shared" si="0"/>
        <v>85641.867996000015</v>
      </c>
    </row>
    <row r="53" spans="1:11" ht="15" customHeight="1" x14ac:dyDescent="0.15">
      <c r="A53" s="10" t="s">
        <v>10776</v>
      </c>
      <c r="B53" s="11">
        <v>11493</v>
      </c>
      <c r="C53" s="13">
        <v>376.43</v>
      </c>
      <c r="D53" s="11">
        <v>12580</v>
      </c>
      <c r="E53" s="13">
        <v>365</v>
      </c>
      <c r="F53" s="14">
        <f t="shared" si="1"/>
        <v>-143789.40000000008</v>
      </c>
      <c r="G53" s="14">
        <f t="shared" si="2"/>
        <v>409179.41000000003</v>
      </c>
      <c r="H53" s="14">
        <f t="shared" si="3"/>
        <v>265390.00999999995</v>
      </c>
      <c r="I53" s="30">
        <v>0.2321</v>
      </c>
      <c r="J53" s="14">
        <f t="shared" si="4"/>
        <v>61597.021320999986</v>
      </c>
      <c r="K53" s="28">
        <f t="shared" si="0"/>
        <v>203792.98867899997</v>
      </c>
    </row>
    <row r="54" spans="1:11" ht="15" customHeight="1" x14ac:dyDescent="0.15">
      <c r="A54" s="10" t="s">
        <v>10777</v>
      </c>
      <c r="B54" s="11">
        <v>11308</v>
      </c>
      <c r="C54" s="13">
        <v>341.25</v>
      </c>
      <c r="D54" s="11">
        <v>12528</v>
      </c>
      <c r="E54" s="13">
        <v>323.17</v>
      </c>
      <c r="F54" s="14">
        <f t="shared" si="1"/>
        <v>-226506.23999999979</v>
      </c>
      <c r="G54" s="14">
        <f t="shared" si="2"/>
        <v>416325</v>
      </c>
      <c r="H54" s="14">
        <f t="shared" si="3"/>
        <v>189818.76000000021</v>
      </c>
      <c r="I54" s="30">
        <v>0.20710000000000001</v>
      </c>
      <c r="J54" s="14">
        <f t="shared" si="4"/>
        <v>39311.465196000048</v>
      </c>
      <c r="K54" s="28">
        <f t="shared" si="0"/>
        <v>150507.29480400018</v>
      </c>
    </row>
    <row r="55" spans="1:11" ht="15" customHeight="1" x14ac:dyDescent="0.15">
      <c r="A55" s="10" t="s">
        <v>10778</v>
      </c>
      <c r="B55" s="11">
        <v>16065</v>
      </c>
      <c r="C55" s="13">
        <v>168.89</v>
      </c>
      <c r="D55" s="11">
        <v>15614</v>
      </c>
      <c r="E55" s="13">
        <v>167.1</v>
      </c>
      <c r="F55" s="14">
        <f t="shared" si="1"/>
        <v>-27949.059999999874</v>
      </c>
      <c r="G55" s="14">
        <f t="shared" si="2"/>
        <v>-76169.39</v>
      </c>
      <c r="H55" s="14">
        <f t="shared" si="3"/>
        <v>-104118.44999999987</v>
      </c>
      <c r="I55" s="30">
        <v>0.1132</v>
      </c>
      <c r="J55" s="14">
        <f t="shared" si="4"/>
        <v>-11786.208539999985</v>
      </c>
      <c r="K55" s="28">
        <f t="shared" si="0"/>
        <v>-92332.241459999874</v>
      </c>
    </row>
    <row r="56" spans="1:11" ht="15" customHeight="1" x14ac:dyDescent="0.15">
      <c r="A56" s="10" t="s">
        <v>10779</v>
      </c>
      <c r="B56" s="11">
        <v>8387</v>
      </c>
      <c r="C56" s="13">
        <v>315.64999999999998</v>
      </c>
      <c r="D56" s="11">
        <v>9035</v>
      </c>
      <c r="E56" s="13">
        <v>309.32</v>
      </c>
      <c r="F56" s="14">
        <f t="shared" si="1"/>
        <v>-57191.549999999857</v>
      </c>
      <c r="G56" s="14">
        <f t="shared" si="2"/>
        <v>204541.19999999998</v>
      </c>
      <c r="H56" s="14">
        <f t="shared" si="3"/>
        <v>147349.65000000014</v>
      </c>
      <c r="I56" s="30">
        <v>9.1399999999999995E-2</v>
      </c>
      <c r="J56" s="14">
        <f t="shared" si="4"/>
        <v>13467.758010000012</v>
      </c>
      <c r="K56" s="28">
        <f t="shared" si="0"/>
        <v>133881.89199000012</v>
      </c>
    </row>
    <row r="57" spans="1:11" ht="15" customHeight="1" x14ac:dyDescent="0.15">
      <c r="A57" s="10" t="s">
        <v>10780</v>
      </c>
      <c r="B57" s="11">
        <v>10230</v>
      </c>
      <c r="C57" s="13">
        <v>283.68</v>
      </c>
      <c r="D57" s="11">
        <v>11232</v>
      </c>
      <c r="E57" s="13">
        <v>265.32</v>
      </c>
      <c r="F57" s="14">
        <f t="shared" si="1"/>
        <v>-206219.52000000016</v>
      </c>
      <c r="G57" s="14">
        <f t="shared" si="2"/>
        <v>284247.36</v>
      </c>
      <c r="H57" s="14">
        <f t="shared" si="3"/>
        <v>78027.839999999822</v>
      </c>
      <c r="I57" s="30">
        <v>0.34370000000000001</v>
      </c>
      <c r="J57" s="14">
        <f t="shared" si="4"/>
        <v>26818.168607999938</v>
      </c>
      <c r="K57" s="28">
        <f t="shared" si="0"/>
        <v>51209.671391999887</v>
      </c>
    </row>
    <row r="58" spans="1:11" ht="15" customHeight="1" x14ac:dyDescent="0.15">
      <c r="A58" s="10" t="s">
        <v>10781</v>
      </c>
      <c r="B58" s="11">
        <v>5011</v>
      </c>
      <c r="C58" s="13">
        <v>197.99</v>
      </c>
      <c r="D58" s="11">
        <v>5019</v>
      </c>
      <c r="E58" s="13">
        <v>180.38</v>
      </c>
      <c r="F58" s="14">
        <f t="shared" si="1"/>
        <v>-88384.590000000069</v>
      </c>
      <c r="G58" s="14">
        <f t="shared" si="2"/>
        <v>1583.92</v>
      </c>
      <c r="H58" s="14">
        <f t="shared" si="3"/>
        <v>-86800.670000000071</v>
      </c>
      <c r="I58" s="30">
        <v>0.24579999999999999</v>
      </c>
      <c r="J58" s="14">
        <f t="shared" si="4"/>
        <v>-21335.604686000017</v>
      </c>
      <c r="K58" s="28">
        <f t="shared" si="0"/>
        <v>-65465.06531400005</v>
      </c>
    </row>
    <row r="59" spans="1:11" ht="15" customHeight="1" x14ac:dyDescent="0.15">
      <c r="A59" s="10" t="s">
        <v>10782</v>
      </c>
      <c r="B59" s="11">
        <v>13381</v>
      </c>
      <c r="C59" s="13">
        <v>264.63</v>
      </c>
      <c r="D59" s="11">
        <v>14518</v>
      </c>
      <c r="E59" s="13">
        <v>237.63</v>
      </c>
      <c r="F59" s="14">
        <f t="shared" si="1"/>
        <v>-391986</v>
      </c>
      <c r="G59" s="14">
        <f t="shared" si="2"/>
        <v>300884.31</v>
      </c>
      <c r="H59" s="14">
        <f t="shared" si="3"/>
        <v>-91101.69</v>
      </c>
      <c r="I59" s="30">
        <v>0.16880000000000001</v>
      </c>
      <c r="J59" s="14">
        <f t="shared" si="4"/>
        <v>-15377.965272000001</v>
      </c>
      <c r="K59" s="28">
        <f t="shared" si="0"/>
        <v>-75723.724728000001</v>
      </c>
    </row>
    <row r="60" spans="1:11" ht="15" customHeight="1" x14ac:dyDescent="0.15">
      <c r="A60" s="10" t="s">
        <v>10783</v>
      </c>
      <c r="B60" s="11">
        <v>14540</v>
      </c>
      <c r="C60" s="13">
        <v>322.94</v>
      </c>
      <c r="D60" s="11">
        <v>15923</v>
      </c>
      <c r="E60" s="13">
        <v>350.4</v>
      </c>
      <c r="F60" s="14">
        <f t="shared" si="1"/>
        <v>437245.57999999967</v>
      </c>
      <c r="G60" s="14">
        <f t="shared" si="2"/>
        <v>446626.02</v>
      </c>
      <c r="H60" s="14">
        <f t="shared" si="3"/>
        <v>883871.59999999963</v>
      </c>
      <c r="I60" s="30">
        <v>0.1983</v>
      </c>
      <c r="J60" s="14">
        <f t="shared" si="4"/>
        <v>175271.73827999993</v>
      </c>
      <c r="K60" s="28">
        <f t="shared" si="0"/>
        <v>708599.8617199997</v>
      </c>
    </row>
    <row r="61" spans="1:11" ht="15" customHeight="1" x14ac:dyDescent="0.15">
      <c r="A61" s="10" t="s">
        <v>10784</v>
      </c>
      <c r="B61" s="11">
        <v>16213</v>
      </c>
      <c r="C61" s="13">
        <v>252.24</v>
      </c>
      <c r="D61" s="11">
        <v>16776</v>
      </c>
      <c r="E61" s="13">
        <v>286.38</v>
      </c>
      <c r="F61" s="14">
        <f t="shared" si="1"/>
        <v>572732.63999999978</v>
      </c>
      <c r="G61" s="14">
        <f t="shared" si="2"/>
        <v>142011.12</v>
      </c>
      <c r="H61" s="14">
        <f t="shared" si="3"/>
        <v>714743.75999999978</v>
      </c>
      <c r="I61" s="30">
        <v>0.17799999999999999</v>
      </c>
      <c r="J61" s="14">
        <f t="shared" si="4"/>
        <v>127224.38927999996</v>
      </c>
      <c r="K61" s="28">
        <f t="shared" si="0"/>
        <v>587519.37071999977</v>
      </c>
    </row>
    <row r="62" spans="1:11" ht="15" customHeight="1" x14ac:dyDescent="0.15">
      <c r="A62" s="10" t="s">
        <v>10785</v>
      </c>
      <c r="B62" s="11">
        <v>7812</v>
      </c>
      <c r="C62" s="13">
        <v>390.86</v>
      </c>
      <c r="D62" s="11">
        <v>7297</v>
      </c>
      <c r="E62" s="13">
        <v>356.55</v>
      </c>
      <c r="F62" s="14">
        <f t="shared" si="1"/>
        <v>-250360.07</v>
      </c>
      <c r="G62" s="14">
        <f t="shared" si="2"/>
        <v>-201292.9</v>
      </c>
      <c r="H62" s="14">
        <f t="shared" si="3"/>
        <v>-451652.97</v>
      </c>
      <c r="I62" s="30">
        <v>0.21829999999999999</v>
      </c>
      <c r="J62" s="14">
        <f t="shared" si="4"/>
        <v>-98595.843350999989</v>
      </c>
      <c r="K62" s="28">
        <f t="shared" si="0"/>
        <v>-353057.12664899998</v>
      </c>
    </row>
    <row r="63" spans="1:11" ht="15" customHeight="1" x14ac:dyDescent="0.15">
      <c r="A63" s="10" t="s">
        <v>10786</v>
      </c>
      <c r="B63" s="11">
        <v>12918</v>
      </c>
      <c r="C63" s="13">
        <v>15.36</v>
      </c>
      <c r="D63" s="11">
        <v>13996</v>
      </c>
      <c r="E63" s="13">
        <v>14.31</v>
      </c>
      <c r="F63" s="14">
        <f t="shared" si="1"/>
        <v>-14695.799999999985</v>
      </c>
      <c r="G63" s="14">
        <f t="shared" si="2"/>
        <v>16558.079999999998</v>
      </c>
      <c r="H63" s="14">
        <f t="shared" si="3"/>
        <v>1862.2800000000134</v>
      </c>
      <c r="I63" s="30">
        <v>0.20180000000000001</v>
      </c>
      <c r="J63" s="14">
        <f t="shared" si="4"/>
        <v>375.80810400000274</v>
      </c>
      <c r="K63" s="28">
        <f t="shared" si="0"/>
        <v>1486.4718960000107</v>
      </c>
    </row>
    <row r="64" spans="1:11" ht="15" customHeight="1" x14ac:dyDescent="0.15">
      <c r="A64" s="10" t="s">
        <v>10787</v>
      </c>
      <c r="B64" s="11">
        <v>16941</v>
      </c>
      <c r="C64" s="13">
        <v>208.6</v>
      </c>
      <c r="D64" s="11">
        <v>16327</v>
      </c>
      <c r="E64" s="13">
        <v>214.39</v>
      </c>
      <c r="F64" s="14">
        <f t="shared" si="1"/>
        <v>94533.329999999871</v>
      </c>
      <c r="G64" s="14">
        <f t="shared" si="2"/>
        <v>-128080.4</v>
      </c>
      <c r="H64" s="14">
        <f t="shared" si="3"/>
        <v>-33547.070000000123</v>
      </c>
      <c r="I64" s="30">
        <v>0.26960000000000001</v>
      </c>
      <c r="J64" s="14">
        <f t="shared" si="4"/>
        <v>-9044.2900720000343</v>
      </c>
      <c r="K64" s="28">
        <f t="shared" si="0"/>
        <v>-24502.779928000091</v>
      </c>
    </row>
    <row r="65" spans="1:11" ht="15" customHeight="1" x14ac:dyDescent="0.15">
      <c r="A65" s="10" t="s">
        <v>10788</v>
      </c>
      <c r="B65" s="11">
        <v>15677</v>
      </c>
      <c r="C65" s="13">
        <v>93.98</v>
      </c>
      <c r="D65" s="11">
        <v>15378</v>
      </c>
      <c r="E65" s="13">
        <v>101.1</v>
      </c>
      <c r="F65" s="14">
        <f t="shared" si="1"/>
        <v>109491.35999999986</v>
      </c>
      <c r="G65" s="14">
        <f t="shared" si="2"/>
        <v>-28100.02</v>
      </c>
      <c r="H65" s="14">
        <f t="shared" si="3"/>
        <v>81391.339999999851</v>
      </c>
      <c r="I65" s="30">
        <v>0.23599999999999999</v>
      </c>
      <c r="J65" s="14">
        <f t="shared" si="4"/>
        <v>19208.356239999965</v>
      </c>
      <c r="K65" s="28">
        <f t="shared" si="0"/>
        <v>62182.983759999886</v>
      </c>
    </row>
    <row r="66" spans="1:11" ht="15" customHeight="1" x14ac:dyDescent="0.15">
      <c r="A66" s="10" t="s">
        <v>10789</v>
      </c>
      <c r="B66" s="11">
        <v>19901</v>
      </c>
      <c r="C66" s="13">
        <v>332.78</v>
      </c>
      <c r="D66" s="11">
        <v>21784</v>
      </c>
      <c r="E66" s="13">
        <v>319.74</v>
      </c>
      <c r="F66" s="14">
        <f t="shared" si="1"/>
        <v>-284063.35999999923</v>
      </c>
      <c r="G66" s="14">
        <f t="shared" si="2"/>
        <v>626624.74</v>
      </c>
      <c r="H66" s="14">
        <f t="shared" si="3"/>
        <v>342561.38000000076</v>
      </c>
      <c r="I66" s="30">
        <v>0.31900000000000001</v>
      </c>
      <c r="J66" s="14">
        <f t="shared" si="4"/>
        <v>109277.08022000025</v>
      </c>
      <c r="K66" s="28">
        <f t="shared" si="0"/>
        <v>233284.29978000053</v>
      </c>
    </row>
    <row r="67" spans="1:11" ht="15" customHeight="1" x14ac:dyDescent="0.15">
      <c r="A67" s="10" t="s">
        <v>10790</v>
      </c>
      <c r="B67" s="11">
        <v>7087</v>
      </c>
      <c r="C67" s="13">
        <v>208.08</v>
      </c>
      <c r="D67" s="11">
        <v>7472</v>
      </c>
      <c r="E67" s="13">
        <v>200.1</v>
      </c>
      <c r="F67" s="14">
        <f t="shared" si="1"/>
        <v>-59626.560000000136</v>
      </c>
      <c r="G67" s="14">
        <f t="shared" si="2"/>
        <v>80110.8</v>
      </c>
      <c r="H67" s="14">
        <f t="shared" si="3"/>
        <v>20484.239999999867</v>
      </c>
      <c r="I67" s="30">
        <v>6.4899999999999999E-2</v>
      </c>
      <c r="J67" s="14">
        <f t="shared" si="4"/>
        <v>1329.4271759999913</v>
      </c>
      <c r="K67" s="28">
        <f t="shared" si="0"/>
        <v>19154.812823999877</v>
      </c>
    </row>
    <row r="68" spans="1:11" ht="15" customHeight="1" x14ac:dyDescent="0.15">
      <c r="A68" s="10" t="s">
        <v>10791</v>
      </c>
      <c r="B68" s="11">
        <v>15471</v>
      </c>
      <c r="C68" s="13">
        <v>88.36</v>
      </c>
      <c r="D68" s="11">
        <v>15981</v>
      </c>
      <c r="E68" s="13">
        <v>81.650000000000006</v>
      </c>
      <c r="F68" s="14">
        <f t="shared" si="1"/>
        <v>-107232.50999999989</v>
      </c>
      <c r="G68" s="14">
        <f t="shared" si="2"/>
        <v>45063.6</v>
      </c>
      <c r="H68" s="14">
        <f t="shared" si="3"/>
        <v>-62168.909999999894</v>
      </c>
      <c r="I68" s="30">
        <v>0.28349999999999997</v>
      </c>
      <c r="J68" s="14">
        <f t="shared" si="4"/>
        <v>-17624.885984999968</v>
      </c>
      <c r="K68" s="28">
        <f t="shared" si="0"/>
        <v>-44544.02401499993</v>
      </c>
    </row>
    <row r="69" spans="1:11" ht="15" customHeight="1" x14ac:dyDescent="0.15">
      <c r="A69" s="10" t="s">
        <v>10792</v>
      </c>
      <c r="B69" s="11">
        <v>14622</v>
      </c>
      <c r="C69" s="13">
        <v>358.03</v>
      </c>
      <c r="D69" s="11">
        <v>15216</v>
      </c>
      <c r="E69" s="13">
        <v>401.59</v>
      </c>
      <c r="F69" s="14">
        <f t="shared" ref="F69:F132" si="5">(E69-C69)*D69</f>
        <v>662808.96000000008</v>
      </c>
      <c r="G69" s="14">
        <f t="shared" ref="G69:G132" si="6">(D69-B69)*C69</f>
        <v>212669.81999999998</v>
      </c>
      <c r="H69" s="14">
        <f t="shared" ref="H69:H132" si="7">F69+G69</f>
        <v>875478.78</v>
      </c>
      <c r="I69" s="30">
        <v>6.3399999999999998E-2</v>
      </c>
      <c r="J69" s="14">
        <f t="shared" ref="J69:J132" si="8">H69*I69</f>
        <v>55505.354652000002</v>
      </c>
      <c r="K69" s="28">
        <f t="shared" ref="K69:K132" si="9">H69-J69</f>
        <v>819973.42534800002</v>
      </c>
    </row>
    <row r="70" spans="1:11" ht="15" customHeight="1" x14ac:dyDescent="0.15">
      <c r="A70" s="10" t="s">
        <v>10793</v>
      </c>
      <c r="B70" s="11">
        <v>9366</v>
      </c>
      <c r="C70" s="13">
        <v>133.74</v>
      </c>
      <c r="D70" s="11">
        <v>9149</v>
      </c>
      <c r="E70" s="13">
        <v>139.21</v>
      </c>
      <c r="F70" s="14">
        <f t="shared" si="5"/>
        <v>50045.029999999992</v>
      </c>
      <c r="G70" s="14">
        <f t="shared" si="6"/>
        <v>-29021.58</v>
      </c>
      <c r="H70" s="14">
        <f t="shared" si="7"/>
        <v>21023.44999999999</v>
      </c>
      <c r="I70" s="30">
        <v>0.16109999999999999</v>
      </c>
      <c r="J70" s="14">
        <f t="shared" si="8"/>
        <v>3386.8777949999981</v>
      </c>
      <c r="K70" s="28">
        <f t="shared" si="9"/>
        <v>17636.572204999993</v>
      </c>
    </row>
    <row r="71" spans="1:11" ht="15" customHeight="1" x14ac:dyDescent="0.15">
      <c r="A71" s="10" t="s">
        <v>10794</v>
      </c>
      <c r="B71" s="11">
        <v>13772</v>
      </c>
      <c r="C71" s="13">
        <v>45.07</v>
      </c>
      <c r="D71" s="11">
        <v>14050</v>
      </c>
      <c r="E71" s="13">
        <v>49.49</v>
      </c>
      <c r="F71" s="14">
        <f t="shared" si="5"/>
        <v>62101.000000000022</v>
      </c>
      <c r="G71" s="14">
        <f t="shared" si="6"/>
        <v>12529.460000000001</v>
      </c>
      <c r="H71" s="14">
        <f t="shared" si="7"/>
        <v>74630.460000000021</v>
      </c>
      <c r="I71" s="30">
        <v>0.2094</v>
      </c>
      <c r="J71" s="14">
        <f t="shared" si="8"/>
        <v>15627.618324000005</v>
      </c>
      <c r="K71" s="28">
        <f t="shared" si="9"/>
        <v>59002.841676000018</v>
      </c>
    </row>
    <row r="72" spans="1:11" ht="15" customHeight="1" x14ac:dyDescent="0.15">
      <c r="A72" s="10" t="s">
        <v>10795</v>
      </c>
      <c r="B72" s="11">
        <v>15057</v>
      </c>
      <c r="C72" s="13">
        <v>223.41</v>
      </c>
      <c r="D72" s="11">
        <v>15459</v>
      </c>
      <c r="E72" s="13">
        <v>207.33</v>
      </c>
      <c r="F72" s="14">
        <f t="shared" si="5"/>
        <v>-248580.71999999977</v>
      </c>
      <c r="G72" s="14">
        <f t="shared" si="6"/>
        <v>89810.819999999992</v>
      </c>
      <c r="H72" s="14">
        <f t="shared" si="7"/>
        <v>-158769.89999999979</v>
      </c>
      <c r="I72" s="30">
        <v>9.1800000000000007E-2</v>
      </c>
      <c r="J72" s="14">
        <f t="shared" si="8"/>
        <v>-14575.076819999982</v>
      </c>
      <c r="K72" s="28">
        <f t="shared" si="9"/>
        <v>-144194.8231799998</v>
      </c>
    </row>
    <row r="73" spans="1:11" ht="15" customHeight="1" x14ac:dyDescent="0.15">
      <c r="A73" s="10" t="s">
        <v>10796</v>
      </c>
      <c r="B73" s="11">
        <v>5555</v>
      </c>
      <c r="C73" s="13">
        <v>213.98</v>
      </c>
      <c r="D73" s="11">
        <v>6180</v>
      </c>
      <c r="E73" s="13">
        <v>197.06</v>
      </c>
      <c r="F73" s="14">
        <f t="shared" si="5"/>
        <v>-104565.59999999992</v>
      </c>
      <c r="G73" s="14">
        <f t="shared" si="6"/>
        <v>133737.5</v>
      </c>
      <c r="H73" s="14">
        <f t="shared" si="7"/>
        <v>29171.900000000081</v>
      </c>
      <c r="I73" s="30">
        <v>9.7199999999999995E-2</v>
      </c>
      <c r="J73" s="14">
        <f t="shared" si="8"/>
        <v>2835.5086800000076</v>
      </c>
      <c r="K73" s="28">
        <f t="shared" si="9"/>
        <v>26336.391320000075</v>
      </c>
    </row>
    <row r="74" spans="1:11" ht="15" customHeight="1" x14ac:dyDescent="0.15">
      <c r="A74" s="10" t="s">
        <v>10797</v>
      </c>
      <c r="B74" s="11">
        <v>4772</v>
      </c>
      <c r="C74" s="13">
        <v>123.33</v>
      </c>
      <c r="D74" s="11">
        <v>5086</v>
      </c>
      <c r="E74" s="13">
        <v>130.56</v>
      </c>
      <c r="F74" s="14">
        <f t="shared" si="5"/>
        <v>36771.780000000021</v>
      </c>
      <c r="G74" s="14">
        <f t="shared" si="6"/>
        <v>38725.620000000003</v>
      </c>
      <c r="H74" s="14">
        <f t="shared" si="7"/>
        <v>75497.400000000023</v>
      </c>
      <c r="I74" s="30">
        <v>0.1027</v>
      </c>
      <c r="J74" s="14">
        <f t="shared" si="8"/>
        <v>7753.582980000002</v>
      </c>
      <c r="K74" s="28">
        <f t="shared" si="9"/>
        <v>67743.817020000017</v>
      </c>
    </row>
    <row r="75" spans="1:11" ht="15" customHeight="1" x14ac:dyDescent="0.15">
      <c r="A75" s="10" t="s">
        <v>10798</v>
      </c>
      <c r="B75" s="11">
        <v>12033</v>
      </c>
      <c r="C75" s="13">
        <v>86.93</v>
      </c>
      <c r="D75" s="11">
        <v>11161</v>
      </c>
      <c r="E75" s="13">
        <v>86.4</v>
      </c>
      <c r="F75" s="14">
        <f t="shared" si="5"/>
        <v>-5915.3300000000127</v>
      </c>
      <c r="G75" s="14">
        <f t="shared" si="6"/>
        <v>-75802.960000000006</v>
      </c>
      <c r="H75" s="14">
        <f t="shared" si="7"/>
        <v>-81718.290000000023</v>
      </c>
      <c r="I75" s="30">
        <v>0.15620000000000001</v>
      </c>
      <c r="J75" s="14">
        <f t="shared" si="8"/>
        <v>-12764.396898000005</v>
      </c>
      <c r="K75" s="28">
        <f t="shared" si="9"/>
        <v>-68953.893102000016</v>
      </c>
    </row>
    <row r="76" spans="1:11" ht="15" customHeight="1" x14ac:dyDescent="0.15">
      <c r="A76" s="10" t="s">
        <v>10799</v>
      </c>
      <c r="B76" s="11">
        <v>18825</v>
      </c>
      <c r="C76" s="13">
        <v>71.78</v>
      </c>
      <c r="D76" s="11">
        <v>17165</v>
      </c>
      <c r="E76" s="13">
        <v>68.69</v>
      </c>
      <c r="F76" s="14">
        <f t="shared" si="5"/>
        <v>-53039.850000000057</v>
      </c>
      <c r="G76" s="14">
        <f t="shared" si="6"/>
        <v>-119154.8</v>
      </c>
      <c r="H76" s="14">
        <f t="shared" si="7"/>
        <v>-172194.65000000005</v>
      </c>
      <c r="I76" s="30">
        <v>5.0900000000000001E-2</v>
      </c>
      <c r="J76" s="14">
        <f t="shared" si="8"/>
        <v>-8764.707685000003</v>
      </c>
      <c r="K76" s="28">
        <f t="shared" si="9"/>
        <v>-163429.94231500005</v>
      </c>
    </row>
    <row r="77" spans="1:11" ht="15" customHeight="1" x14ac:dyDescent="0.15">
      <c r="A77" s="10" t="s">
        <v>10800</v>
      </c>
      <c r="B77" s="11">
        <v>7341</v>
      </c>
      <c r="C77" s="13">
        <v>252.44</v>
      </c>
      <c r="D77" s="11">
        <v>7478</v>
      </c>
      <c r="E77" s="13">
        <v>282.10000000000002</v>
      </c>
      <c r="F77" s="14">
        <f t="shared" si="5"/>
        <v>221797.48000000019</v>
      </c>
      <c r="G77" s="14">
        <f t="shared" si="6"/>
        <v>34584.28</v>
      </c>
      <c r="H77" s="14">
        <f t="shared" si="7"/>
        <v>256381.76000000018</v>
      </c>
      <c r="I77" s="30">
        <v>0.1128</v>
      </c>
      <c r="J77" s="14">
        <f t="shared" si="8"/>
        <v>28919.86252800002</v>
      </c>
      <c r="K77" s="28">
        <f t="shared" si="9"/>
        <v>227461.89747200016</v>
      </c>
    </row>
    <row r="78" spans="1:11" ht="15" customHeight="1" x14ac:dyDescent="0.15">
      <c r="A78" s="10" t="s">
        <v>10801</v>
      </c>
      <c r="B78" s="11">
        <v>14375</v>
      </c>
      <c r="C78" s="13">
        <v>172.89</v>
      </c>
      <c r="D78" s="11">
        <v>15167</v>
      </c>
      <c r="E78" s="13">
        <v>154.78</v>
      </c>
      <c r="F78" s="14">
        <f t="shared" si="5"/>
        <v>-274674.36999999976</v>
      </c>
      <c r="G78" s="14">
        <f t="shared" si="6"/>
        <v>136928.87999999998</v>
      </c>
      <c r="H78" s="14">
        <f t="shared" si="7"/>
        <v>-137745.48999999979</v>
      </c>
      <c r="I78" s="30">
        <v>0.26650000000000001</v>
      </c>
      <c r="J78" s="14">
        <f t="shared" si="8"/>
        <v>-36709.173084999944</v>
      </c>
      <c r="K78" s="28">
        <f t="shared" si="9"/>
        <v>-101036.31691499984</v>
      </c>
    </row>
    <row r="79" spans="1:11" ht="15" customHeight="1" x14ac:dyDescent="0.15">
      <c r="A79" s="10" t="s">
        <v>10802</v>
      </c>
      <c r="B79" s="11">
        <v>7354</v>
      </c>
      <c r="C79" s="13">
        <v>77.09</v>
      </c>
      <c r="D79" s="11">
        <v>7770</v>
      </c>
      <c r="E79" s="13">
        <v>82.99</v>
      </c>
      <c r="F79" s="14">
        <f t="shared" si="5"/>
        <v>45842.999999999935</v>
      </c>
      <c r="G79" s="14">
        <f t="shared" si="6"/>
        <v>32069.440000000002</v>
      </c>
      <c r="H79" s="14">
        <f t="shared" si="7"/>
        <v>77912.439999999944</v>
      </c>
      <c r="I79" s="30">
        <v>0.13420000000000001</v>
      </c>
      <c r="J79" s="14">
        <f t="shared" si="8"/>
        <v>10455.849447999994</v>
      </c>
      <c r="K79" s="28">
        <f t="shared" si="9"/>
        <v>67456.590551999951</v>
      </c>
    </row>
    <row r="80" spans="1:11" ht="15" customHeight="1" x14ac:dyDescent="0.15">
      <c r="A80" s="10" t="s">
        <v>10803</v>
      </c>
      <c r="B80" s="11">
        <v>10730</v>
      </c>
      <c r="C80" s="13">
        <v>15.84</v>
      </c>
      <c r="D80" s="11">
        <v>10669</v>
      </c>
      <c r="E80" s="13">
        <v>15.67</v>
      </c>
      <c r="F80" s="14">
        <f t="shared" si="5"/>
        <v>-1813.7299999999993</v>
      </c>
      <c r="G80" s="14">
        <f t="shared" si="6"/>
        <v>-966.24</v>
      </c>
      <c r="H80" s="14">
        <f t="shared" si="7"/>
        <v>-2779.9699999999993</v>
      </c>
      <c r="I80" s="30">
        <v>6.3600000000000004E-2</v>
      </c>
      <c r="J80" s="14">
        <f t="shared" si="8"/>
        <v>-176.80609199999998</v>
      </c>
      <c r="K80" s="28">
        <f t="shared" si="9"/>
        <v>-2603.1639079999995</v>
      </c>
    </row>
    <row r="81" spans="1:11" ht="15" customHeight="1" x14ac:dyDescent="0.15">
      <c r="A81" s="10" t="s">
        <v>10804</v>
      </c>
      <c r="B81" s="11">
        <v>4155</v>
      </c>
      <c r="C81" s="13">
        <v>138.72999999999999</v>
      </c>
      <c r="D81" s="11">
        <v>4091</v>
      </c>
      <c r="E81" s="13">
        <v>151.51</v>
      </c>
      <c r="F81" s="14">
        <f t="shared" si="5"/>
        <v>52282.98</v>
      </c>
      <c r="G81" s="14">
        <f t="shared" si="6"/>
        <v>-8878.7199999999993</v>
      </c>
      <c r="H81" s="14">
        <f t="shared" si="7"/>
        <v>43404.26</v>
      </c>
      <c r="I81" s="30">
        <v>0.13239999999999999</v>
      </c>
      <c r="J81" s="14">
        <f t="shared" si="8"/>
        <v>5746.7240240000001</v>
      </c>
      <c r="K81" s="28">
        <f t="shared" si="9"/>
        <v>37657.535975999999</v>
      </c>
    </row>
    <row r="82" spans="1:11" ht="15" customHeight="1" x14ac:dyDescent="0.15">
      <c r="A82" s="10" t="s">
        <v>10805</v>
      </c>
      <c r="B82" s="11">
        <v>2815</v>
      </c>
      <c r="C82" s="13">
        <v>62.33</v>
      </c>
      <c r="D82" s="11">
        <v>2737</v>
      </c>
      <c r="E82" s="13">
        <v>61.65</v>
      </c>
      <c r="F82" s="14">
        <f t="shared" si="5"/>
        <v>-1861.1599999999992</v>
      </c>
      <c r="G82" s="14">
        <f t="shared" si="6"/>
        <v>-4861.74</v>
      </c>
      <c r="H82" s="14">
        <f t="shared" si="7"/>
        <v>-6722.8999999999987</v>
      </c>
      <c r="I82" s="30">
        <v>5.7000000000000002E-2</v>
      </c>
      <c r="J82" s="14">
        <f t="shared" si="8"/>
        <v>-383.20529999999997</v>
      </c>
      <c r="K82" s="28">
        <f t="shared" si="9"/>
        <v>-6339.6946999999991</v>
      </c>
    </row>
    <row r="83" spans="1:11" ht="15" customHeight="1" x14ac:dyDescent="0.15">
      <c r="A83" s="10" t="s">
        <v>10806</v>
      </c>
      <c r="B83" s="11">
        <v>16577</v>
      </c>
      <c r="C83" s="13">
        <v>25.83</v>
      </c>
      <c r="D83" s="11">
        <v>17608</v>
      </c>
      <c r="E83" s="13">
        <v>27.81</v>
      </c>
      <c r="F83" s="14">
        <f t="shared" si="5"/>
        <v>34863.840000000011</v>
      </c>
      <c r="G83" s="14">
        <f t="shared" si="6"/>
        <v>26630.73</v>
      </c>
      <c r="H83" s="14">
        <f t="shared" si="7"/>
        <v>61494.570000000007</v>
      </c>
      <c r="I83" s="30">
        <v>0.31819999999999998</v>
      </c>
      <c r="J83" s="14">
        <f t="shared" si="8"/>
        <v>19567.572174000001</v>
      </c>
      <c r="K83" s="28">
        <f t="shared" si="9"/>
        <v>41926.997826000006</v>
      </c>
    </row>
    <row r="84" spans="1:11" ht="15" customHeight="1" x14ac:dyDescent="0.15">
      <c r="A84" s="10" t="s">
        <v>10807</v>
      </c>
      <c r="B84" s="11">
        <v>15431</v>
      </c>
      <c r="C84" s="13">
        <v>259.8</v>
      </c>
      <c r="D84" s="11">
        <v>14353</v>
      </c>
      <c r="E84" s="13">
        <v>282.63</v>
      </c>
      <c r="F84" s="14">
        <f t="shared" si="5"/>
        <v>327678.98999999976</v>
      </c>
      <c r="G84" s="14">
        <f t="shared" si="6"/>
        <v>-280064.40000000002</v>
      </c>
      <c r="H84" s="14">
        <f t="shared" si="7"/>
        <v>47614.589999999735</v>
      </c>
      <c r="I84" s="30">
        <v>0.15260000000000001</v>
      </c>
      <c r="J84" s="14">
        <f t="shared" si="8"/>
        <v>7265.9864339999604</v>
      </c>
      <c r="K84" s="28">
        <f t="shared" si="9"/>
        <v>40348.603565999772</v>
      </c>
    </row>
    <row r="85" spans="1:11" ht="15" customHeight="1" x14ac:dyDescent="0.15">
      <c r="A85" s="10" t="s">
        <v>10808</v>
      </c>
      <c r="B85" s="11">
        <v>15501</v>
      </c>
      <c r="C85" s="13">
        <v>373.47</v>
      </c>
      <c r="D85" s="11">
        <v>16435</v>
      </c>
      <c r="E85" s="13">
        <v>398</v>
      </c>
      <c r="F85" s="14">
        <f t="shared" si="5"/>
        <v>403150.54999999952</v>
      </c>
      <c r="G85" s="14">
        <f t="shared" si="6"/>
        <v>348820.98000000004</v>
      </c>
      <c r="H85" s="14">
        <f t="shared" si="7"/>
        <v>751971.52999999956</v>
      </c>
      <c r="I85" s="30">
        <v>0.28299999999999997</v>
      </c>
      <c r="J85" s="14">
        <f t="shared" si="8"/>
        <v>212807.94298999986</v>
      </c>
      <c r="K85" s="28">
        <f t="shared" si="9"/>
        <v>539163.58700999967</v>
      </c>
    </row>
    <row r="86" spans="1:11" ht="15" customHeight="1" x14ac:dyDescent="0.15">
      <c r="A86" s="10" t="s">
        <v>10809</v>
      </c>
      <c r="B86" s="11">
        <v>8752</v>
      </c>
      <c r="C86" s="13">
        <v>166.96</v>
      </c>
      <c r="D86" s="11">
        <v>8790</v>
      </c>
      <c r="E86" s="13">
        <v>169.36</v>
      </c>
      <c r="F86" s="14">
        <f t="shared" si="5"/>
        <v>21096.000000000051</v>
      </c>
      <c r="G86" s="14">
        <f t="shared" si="6"/>
        <v>6344.4800000000005</v>
      </c>
      <c r="H86" s="14">
        <f t="shared" si="7"/>
        <v>27440.48000000005</v>
      </c>
      <c r="I86" s="30">
        <v>0.3342</v>
      </c>
      <c r="J86" s="14">
        <f t="shared" si="8"/>
        <v>9170.6084160000173</v>
      </c>
      <c r="K86" s="28">
        <f t="shared" si="9"/>
        <v>18269.871584000033</v>
      </c>
    </row>
    <row r="87" spans="1:11" ht="15" customHeight="1" x14ac:dyDescent="0.15">
      <c r="A87" s="10" t="s">
        <v>10810</v>
      </c>
      <c r="B87" s="11">
        <v>19217</v>
      </c>
      <c r="C87" s="13">
        <v>107.82</v>
      </c>
      <c r="D87" s="11">
        <v>18698</v>
      </c>
      <c r="E87" s="13">
        <v>114.54</v>
      </c>
      <c r="F87" s="14">
        <f t="shared" si="5"/>
        <v>125650.56000000025</v>
      </c>
      <c r="G87" s="14">
        <f t="shared" si="6"/>
        <v>-55958.579999999994</v>
      </c>
      <c r="H87" s="14">
        <f t="shared" si="7"/>
        <v>69691.980000000243</v>
      </c>
      <c r="I87" s="30">
        <v>0.218</v>
      </c>
      <c r="J87" s="14">
        <f t="shared" si="8"/>
        <v>15192.851640000054</v>
      </c>
      <c r="K87" s="28">
        <f t="shared" si="9"/>
        <v>54499.128360000192</v>
      </c>
    </row>
    <row r="88" spans="1:11" ht="15" customHeight="1" x14ac:dyDescent="0.15">
      <c r="A88" s="10" t="s">
        <v>10811</v>
      </c>
      <c r="B88" s="11">
        <v>5036</v>
      </c>
      <c r="C88" s="13">
        <v>9.3699999999999992</v>
      </c>
      <c r="D88" s="11">
        <v>5618</v>
      </c>
      <c r="E88" s="13">
        <v>9.27</v>
      </c>
      <c r="F88" s="14">
        <f t="shared" si="5"/>
        <v>-561.79999999999802</v>
      </c>
      <c r="G88" s="14">
        <f t="shared" si="6"/>
        <v>5453.3399999999992</v>
      </c>
      <c r="H88" s="14">
        <f t="shared" si="7"/>
        <v>4891.5400000000009</v>
      </c>
      <c r="I88" s="30">
        <v>0.1817</v>
      </c>
      <c r="J88" s="14">
        <f t="shared" si="8"/>
        <v>888.79281800000012</v>
      </c>
      <c r="K88" s="28">
        <f t="shared" si="9"/>
        <v>4002.747182000001</v>
      </c>
    </row>
    <row r="89" spans="1:11" ht="15" customHeight="1" x14ac:dyDescent="0.15">
      <c r="A89" s="10" t="s">
        <v>10812</v>
      </c>
      <c r="B89" s="11">
        <v>1110</v>
      </c>
      <c r="C89" s="13">
        <v>221.34</v>
      </c>
      <c r="D89" s="11">
        <v>1123</v>
      </c>
      <c r="E89" s="13">
        <v>201.48</v>
      </c>
      <c r="F89" s="14">
        <f t="shared" si="5"/>
        <v>-22302.780000000017</v>
      </c>
      <c r="G89" s="14">
        <f t="shared" si="6"/>
        <v>2877.42</v>
      </c>
      <c r="H89" s="14">
        <f t="shared" si="7"/>
        <v>-19425.360000000015</v>
      </c>
      <c r="I89" s="30">
        <v>0.31290000000000001</v>
      </c>
      <c r="J89" s="14">
        <f t="shared" si="8"/>
        <v>-6078.1951440000048</v>
      </c>
      <c r="K89" s="28">
        <f t="shared" si="9"/>
        <v>-13347.16485600001</v>
      </c>
    </row>
    <row r="90" spans="1:11" ht="15" customHeight="1" x14ac:dyDescent="0.15">
      <c r="A90" s="10" t="s">
        <v>10813</v>
      </c>
      <c r="B90" s="11">
        <v>15512</v>
      </c>
      <c r="C90" s="13">
        <v>325.02</v>
      </c>
      <c r="D90" s="11">
        <v>16368</v>
      </c>
      <c r="E90" s="13">
        <v>287.19</v>
      </c>
      <c r="F90" s="14">
        <f t="shared" si="5"/>
        <v>-619201.43999999971</v>
      </c>
      <c r="G90" s="14">
        <f t="shared" si="6"/>
        <v>278217.12</v>
      </c>
      <c r="H90" s="14">
        <f t="shared" si="7"/>
        <v>-340984.31999999972</v>
      </c>
      <c r="I90" s="30">
        <v>0.1729</v>
      </c>
      <c r="J90" s="14">
        <f t="shared" si="8"/>
        <v>-58956.188927999952</v>
      </c>
      <c r="K90" s="28">
        <f t="shared" si="9"/>
        <v>-282028.13107199979</v>
      </c>
    </row>
    <row r="91" spans="1:11" ht="15" customHeight="1" x14ac:dyDescent="0.15">
      <c r="A91" s="10" t="s">
        <v>10814</v>
      </c>
      <c r="B91" s="11">
        <v>19739</v>
      </c>
      <c r="C91" s="13">
        <v>10.51</v>
      </c>
      <c r="D91" s="11">
        <v>21901</v>
      </c>
      <c r="E91" s="13">
        <v>10.5</v>
      </c>
      <c r="F91" s="14">
        <f t="shared" si="5"/>
        <v>-219.00999999999533</v>
      </c>
      <c r="G91" s="14">
        <f t="shared" si="6"/>
        <v>22722.62</v>
      </c>
      <c r="H91" s="14">
        <f t="shared" si="7"/>
        <v>22503.610000000004</v>
      </c>
      <c r="I91" s="30">
        <v>0.21809999999999999</v>
      </c>
      <c r="J91" s="14">
        <f t="shared" si="8"/>
        <v>4908.0373410000011</v>
      </c>
      <c r="K91" s="28">
        <f t="shared" si="9"/>
        <v>17595.572659000005</v>
      </c>
    </row>
    <row r="92" spans="1:11" ht="15" customHeight="1" x14ac:dyDescent="0.15">
      <c r="A92" s="10" t="s">
        <v>10815</v>
      </c>
      <c r="B92" s="11">
        <v>11481</v>
      </c>
      <c r="C92" s="13">
        <v>195.6</v>
      </c>
      <c r="D92" s="11">
        <v>12512</v>
      </c>
      <c r="E92" s="13">
        <v>182.09</v>
      </c>
      <c r="F92" s="14">
        <f t="shared" si="5"/>
        <v>-169037.11999999988</v>
      </c>
      <c r="G92" s="14">
        <f t="shared" si="6"/>
        <v>201663.6</v>
      </c>
      <c r="H92" s="14">
        <f t="shared" si="7"/>
        <v>32626.480000000127</v>
      </c>
      <c r="I92" s="30">
        <v>0.33500000000000002</v>
      </c>
      <c r="J92" s="14">
        <f t="shared" si="8"/>
        <v>10929.870800000042</v>
      </c>
      <c r="K92" s="28">
        <f t="shared" si="9"/>
        <v>21696.609200000086</v>
      </c>
    </row>
    <row r="93" spans="1:11" ht="15" customHeight="1" x14ac:dyDescent="0.15">
      <c r="A93" s="10" t="s">
        <v>10816</v>
      </c>
      <c r="B93" s="11">
        <v>6551</v>
      </c>
      <c r="C93" s="13">
        <v>183.98</v>
      </c>
      <c r="D93" s="11">
        <v>6506</v>
      </c>
      <c r="E93" s="13">
        <v>200.93</v>
      </c>
      <c r="F93" s="14">
        <f t="shared" si="5"/>
        <v>110276.70000000011</v>
      </c>
      <c r="G93" s="14">
        <f t="shared" si="6"/>
        <v>-8279.1</v>
      </c>
      <c r="H93" s="14">
        <f t="shared" si="7"/>
        <v>101997.60000000011</v>
      </c>
      <c r="I93" s="30">
        <v>0.25190000000000001</v>
      </c>
      <c r="J93" s="14">
        <f t="shared" si="8"/>
        <v>25693.195440000029</v>
      </c>
      <c r="K93" s="28">
        <f t="shared" si="9"/>
        <v>76304.404560000083</v>
      </c>
    </row>
    <row r="94" spans="1:11" ht="15" customHeight="1" x14ac:dyDescent="0.15">
      <c r="A94" s="10" t="s">
        <v>10817</v>
      </c>
      <c r="B94" s="11">
        <v>3562</v>
      </c>
      <c r="C94" s="13">
        <v>74.489999999999995</v>
      </c>
      <c r="D94" s="11">
        <v>3359</v>
      </c>
      <c r="E94" s="13">
        <v>73.41</v>
      </c>
      <c r="F94" s="14">
        <f t="shared" si="5"/>
        <v>-3627.7199999999943</v>
      </c>
      <c r="G94" s="14">
        <f t="shared" si="6"/>
        <v>-15121.47</v>
      </c>
      <c r="H94" s="14">
        <f t="shared" si="7"/>
        <v>-18749.189999999995</v>
      </c>
      <c r="I94" s="30">
        <v>0.25169999999999998</v>
      </c>
      <c r="J94" s="14">
        <f t="shared" si="8"/>
        <v>-4719.1711229999983</v>
      </c>
      <c r="K94" s="28">
        <f t="shared" si="9"/>
        <v>-14030.018876999997</v>
      </c>
    </row>
    <row r="95" spans="1:11" ht="15" customHeight="1" x14ac:dyDescent="0.15">
      <c r="A95" s="10" t="s">
        <v>10818</v>
      </c>
      <c r="B95" s="11">
        <v>4490</v>
      </c>
      <c r="C95" s="13">
        <v>156.09</v>
      </c>
      <c r="D95" s="11">
        <v>4976</v>
      </c>
      <c r="E95" s="13">
        <v>140.52000000000001</v>
      </c>
      <c r="F95" s="14">
        <f t="shared" si="5"/>
        <v>-77476.319999999963</v>
      </c>
      <c r="G95" s="14">
        <f t="shared" si="6"/>
        <v>75859.740000000005</v>
      </c>
      <c r="H95" s="14">
        <f t="shared" si="7"/>
        <v>-1616.5799999999581</v>
      </c>
      <c r="I95" s="30">
        <v>7.6899999999999996E-2</v>
      </c>
      <c r="J95" s="14">
        <f t="shared" si="8"/>
        <v>-124.31500199999677</v>
      </c>
      <c r="K95" s="28">
        <f t="shared" si="9"/>
        <v>-1492.2649979999612</v>
      </c>
    </row>
    <row r="96" spans="1:11" ht="15" customHeight="1" x14ac:dyDescent="0.15">
      <c r="A96" s="10" t="s">
        <v>10819</v>
      </c>
      <c r="B96" s="11">
        <v>4965</v>
      </c>
      <c r="C96" s="13">
        <v>192</v>
      </c>
      <c r="D96" s="11">
        <v>5007</v>
      </c>
      <c r="E96" s="13">
        <v>174.44</v>
      </c>
      <c r="F96" s="14">
        <f t="shared" si="5"/>
        <v>-87922.920000000013</v>
      </c>
      <c r="G96" s="14">
        <f t="shared" si="6"/>
        <v>8064</v>
      </c>
      <c r="H96" s="14">
        <f t="shared" si="7"/>
        <v>-79858.920000000013</v>
      </c>
      <c r="I96" s="30">
        <v>0.2445</v>
      </c>
      <c r="J96" s="14">
        <f t="shared" si="8"/>
        <v>-19525.505940000003</v>
      </c>
      <c r="K96" s="28">
        <f t="shared" si="9"/>
        <v>-60333.41406000001</v>
      </c>
    </row>
    <row r="97" spans="1:11" ht="15" customHeight="1" x14ac:dyDescent="0.15">
      <c r="A97" s="10" t="s">
        <v>10820</v>
      </c>
      <c r="B97" s="11">
        <v>11521</v>
      </c>
      <c r="C97" s="13">
        <v>320.47000000000003</v>
      </c>
      <c r="D97" s="11">
        <v>10841</v>
      </c>
      <c r="E97" s="13">
        <v>326.61</v>
      </c>
      <c r="F97" s="14">
        <f t="shared" si="5"/>
        <v>66563.739999999845</v>
      </c>
      <c r="G97" s="14">
        <f t="shared" si="6"/>
        <v>-217919.6</v>
      </c>
      <c r="H97" s="14">
        <f t="shared" si="7"/>
        <v>-151355.86000000016</v>
      </c>
      <c r="I97" s="30">
        <v>0.17699999999999999</v>
      </c>
      <c r="J97" s="14">
        <f t="shared" si="8"/>
        <v>-26789.987220000028</v>
      </c>
      <c r="K97" s="28">
        <f t="shared" si="9"/>
        <v>-124565.87278000014</v>
      </c>
    </row>
    <row r="98" spans="1:11" ht="15" customHeight="1" x14ac:dyDescent="0.15">
      <c r="A98" s="10" t="s">
        <v>10821</v>
      </c>
      <c r="B98" s="11">
        <v>7888</v>
      </c>
      <c r="C98" s="13">
        <v>119.65</v>
      </c>
      <c r="D98" s="11">
        <v>7185</v>
      </c>
      <c r="E98" s="13">
        <v>127.09</v>
      </c>
      <c r="F98" s="14">
        <f t="shared" si="5"/>
        <v>53456.399999999987</v>
      </c>
      <c r="G98" s="14">
        <f t="shared" si="6"/>
        <v>-84113.95</v>
      </c>
      <c r="H98" s="14">
        <f t="shared" si="7"/>
        <v>-30657.55000000001</v>
      </c>
      <c r="I98" s="30">
        <v>0.31069999999999998</v>
      </c>
      <c r="J98" s="14">
        <f t="shared" si="8"/>
        <v>-9525.3007850000031</v>
      </c>
      <c r="K98" s="28">
        <f t="shared" si="9"/>
        <v>-21132.249215000007</v>
      </c>
    </row>
    <row r="99" spans="1:11" ht="15" customHeight="1" x14ac:dyDescent="0.15">
      <c r="A99" s="10" t="s">
        <v>10822</v>
      </c>
      <c r="B99" s="11">
        <v>19550</v>
      </c>
      <c r="C99" s="13">
        <v>231.47</v>
      </c>
      <c r="D99" s="11">
        <v>19773</v>
      </c>
      <c r="E99" s="13">
        <v>227.81</v>
      </c>
      <c r="F99" s="14">
        <f t="shared" si="5"/>
        <v>-72369.179999999935</v>
      </c>
      <c r="G99" s="14">
        <f t="shared" si="6"/>
        <v>51617.81</v>
      </c>
      <c r="H99" s="14">
        <f t="shared" si="7"/>
        <v>-20751.369999999937</v>
      </c>
      <c r="I99" s="30">
        <v>0.16750000000000001</v>
      </c>
      <c r="J99" s="14">
        <f t="shared" si="8"/>
        <v>-3475.8544749999896</v>
      </c>
      <c r="K99" s="28">
        <f t="shared" si="9"/>
        <v>-17275.515524999948</v>
      </c>
    </row>
    <row r="100" spans="1:11" ht="15" customHeight="1" x14ac:dyDescent="0.15">
      <c r="A100" s="10" t="s">
        <v>10823</v>
      </c>
      <c r="B100" s="11">
        <v>17012</v>
      </c>
      <c r="C100" s="13">
        <v>381.62</v>
      </c>
      <c r="D100" s="11">
        <v>18298</v>
      </c>
      <c r="E100" s="13">
        <v>384.44</v>
      </c>
      <c r="F100" s="14">
        <f t="shared" si="5"/>
        <v>51600.359999999877</v>
      </c>
      <c r="G100" s="14">
        <f t="shared" si="6"/>
        <v>490763.32</v>
      </c>
      <c r="H100" s="14">
        <f t="shared" si="7"/>
        <v>542363.67999999993</v>
      </c>
      <c r="I100" s="30">
        <v>0.16289999999999999</v>
      </c>
      <c r="J100" s="14">
        <f t="shared" si="8"/>
        <v>88351.04347199999</v>
      </c>
      <c r="K100" s="28">
        <f t="shared" si="9"/>
        <v>454012.63652799994</v>
      </c>
    </row>
    <row r="101" spans="1:11" ht="15" customHeight="1" x14ac:dyDescent="0.15">
      <c r="A101" s="10" t="s">
        <v>10824</v>
      </c>
      <c r="B101" s="11">
        <v>9725</v>
      </c>
      <c r="C101" s="13">
        <v>359.36</v>
      </c>
      <c r="D101" s="11">
        <v>9310</v>
      </c>
      <c r="E101" s="13">
        <v>317.62</v>
      </c>
      <c r="F101" s="14">
        <f t="shared" si="5"/>
        <v>-388599.40000000008</v>
      </c>
      <c r="G101" s="14">
        <f t="shared" si="6"/>
        <v>-149134.39999999999</v>
      </c>
      <c r="H101" s="14">
        <f t="shared" si="7"/>
        <v>-537733.80000000005</v>
      </c>
      <c r="I101" s="30">
        <v>0.17019999999999999</v>
      </c>
      <c r="J101" s="14">
        <f t="shared" si="8"/>
        <v>-91522.292759999997</v>
      </c>
      <c r="K101" s="28">
        <f t="shared" si="9"/>
        <v>-446211.50724000006</v>
      </c>
    </row>
    <row r="102" spans="1:11" ht="15" customHeight="1" x14ac:dyDescent="0.15">
      <c r="A102" s="10" t="s">
        <v>10825</v>
      </c>
      <c r="B102" s="11">
        <v>13989</v>
      </c>
      <c r="C102" s="13">
        <v>60.07</v>
      </c>
      <c r="D102" s="11">
        <v>12802</v>
      </c>
      <c r="E102" s="13">
        <v>55.46</v>
      </c>
      <c r="F102" s="14">
        <f t="shared" si="5"/>
        <v>-59017.219999999994</v>
      </c>
      <c r="G102" s="14">
        <f t="shared" si="6"/>
        <v>-71303.09</v>
      </c>
      <c r="H102" s="14">
        <f t="shared" si="7"/>
        <v>-130320.31</v>
      </c>
      <c r="I102" s="30">
        <v>0.34189999999999998</v>
      </c>
      <c r="J102" s="14">
        <f t="shared" si="8"/>
        <v>-44556.513988999999</v>
      </c>
      <c r="K102" s="28">
        <f t="shared" si="9"/>
        <v>-85763.796010999999</v>
      </c>
    </row>
    <row r="103" spans="1:11" ht="15" customHeight="1" x14ac:dyDescent="0.15">
      <c r="A103" s="10" t="s">
        <v>10826</v>
      </c>
      <c r="B103" s="11">
        <v>13555</v>
      </c>
      <c r="C103" s="13">
        <v>143.43</v>
      </c>
      <c r="D103" s="11">
        <v>14617</v>
      </c>
      <c r="E103" s="13">
        <v>148.91</v>
      </c>
      <c r="F103" s="14">
        <f t="shared" si="5"/>
        <v>80101.159999999843</v>
      </c>
      <c r="G103" s="14">
        <f t="shared" si="6"/>
        <v>152322.66</v>
      </c>
      <c r="H103" s="14">
        <f t="shared" si="7"/>
        <v>232423.81999999983</v>
      </c>
      <c r="I103" s="30">
        <v>0.26729999999999998</v>
      </c>
      <c r="J103" s="14">
        <f t="shared" si="8"/>
        <v>62126.887085999952</v>
      </c>
      <c r="K103" s="28">
        <f t="shared" si="9"/>
        <v>170296.93291399989</v>
      </c>
    </row>
    <row r="104" spans="1:11" ht="15" customHeight="1" x14ac:dyDescent="0.15">
      <c r="A104" s="10" t="s">
        <v>10827</v>
      </c>
      <c r="B104" s="11">
        <v>3897</v>
      </c>
      <c r="C104" s="13">
        <v>83.02</v>
      </c>
      <c r="D104" s="11">
        <v>4288</v>
      </c>
      <c r="E104" s="13">
        <v>76.819999999999993</v>
      </c>
      <c r="F104" s="14">
        <f t="shared" si="5"/>
        <v>-26585.600000000013</v>
      </c>
      <c r="G104" s="14">
        <f t="shared" si="6"/>
        <v>32460.82</v>
      </c>
      <c r="H104" s="14">
        <f t="shared" si="7"/>
        <v>5875.2199999999866</v>
      </c>
      <c r="I104" s="30">
        <v>0.3246</v>
      </c>
      <c r="J104" s="14">
        <f t="shared" si="8"/>
        <v>1907.0964119999956</v>
      </c>
      <c r="K104" s="28">
        <f t="shared" si="9"/>
        <v>3968.1235879999913</v>
      </c>
    </row>
    <row r="105" spans="1:11" ht="15" customHeight="1" x14ac:dyDescent="0.15">
      <c r="A105" s="10" t="s">
        <v>10828</v>
      </c>
      <c r="B105" s="11">
        <v>3538</v>
      </c>
      <c r="C105" s="13">
        <v>28.3</v>
      </c>
      <c r="D105" s="11">
        <v>3208</v>
      </c>
      <c r="E105" s="13">
        <v>31.97</v>
      </c>
      <c r="F105" s="14">
        <f t="shared" si="5"/>
        <v>11773.359999999993</v>
      </c>
      <c r="G105" s="14">
        <f t="shared" si="6"/>
        <v>-9339</v>
      </c>
      <c r="H105" s="14">
        <f t="shared" si="7"/>
        <v>2434.3599999999933</v>
      </c>
      <c r="I105" s="30">
        <v>0.30170000000000002</v>
      </c>
      <c r="J105" s="14">
        <f t="shared" si="8"/>
        <v>734.44641199999808</v>
      </c>
      <c r="K105" s="28">
        <f t="shared" si="9"/>
        <v>1699.9135879999953</v>
      </c>
    </row>
    <row r="106" spans="1:11" ht="15" customHeight="1" x14ac:dyDescent="0.15">
      <c r="A106" s="10" t="s">
        <v>10829</v>
      </c>
      <c r="B106" s="11">
        <v>19083</v>
      </c>
      <c r="C106" s="13">
        <v>330.1</v>
      </c>
      <c r="D106" s="11">
        <v>18916</v>
      </c>
      <c r="E106" s="13">
        <v>369.95</v>
      </c>
      <c r="F106" s="14">
        <f t="shared" si="5"/>
        <v>753802.59999999939</v>
      </c>
      <c r="G106" s="14">
        <f t="shared" si="6"/>
        <v>-55126.700000000004</v>
      </c>
      <c r="H106" s="14">
        <f t="shared" si="7"/>
        <v>698675.89999999944</v>
      </c>
      <c r="I106" s="30">
        <v>0.27189999999999998</v>
      </c>
      <c r="J106" s="14">
        <f t="shared" si="8"/>
        <v>189969.97720999984</v>
      </c>
      <c r="K106" s="28">
        <f t="shared" si="9"/>
        <v>508705.92278999963</v>
      </c>
    </row>
    <row r="107" spans="1:11" ht="15" customHeight="1" x14ac:dyDescent="0.15">
      <c r="A107" s="10" t="s">
        <v>10830</v>
      </c>
      <c r="B107" s="11">
        <v>8601</v>
      </c>
      <c r="C107" s="13">
        <v>254.99</v>
      </c>
      <c r="D107" s="11">
        <v>7967</v>
      </c>
      <c r="E107" s="13">
        <v>250.32</v>
      </c>
      <c r="F107" s="14">
        <f t="shared" si="5"/>
        <v>-37205.89000000013</v>
      </c>
      <c r="G107" s="14">
        <f t="shared" si="6"/>
        <v>-161663.66</v>
      </c>
      <c r="H107" s="14">
        <f t="shared" si="7"/>
        <v>-198869.55000000013</v>
      </c>
      <c r="I107" s="30">
        <v>0.31440000000000001</v>
      </c>
      <c r="J107" s="14">
        <f t="shared" si="8"/>
        <v>-62524.586520000048</v>
      </c>
      <c r="K107" s="28">
        <f t="shared" si="9"/>
        <v>-136344.96348000009</v>
      </c>
    </row>
    <row r="108" spans="1:11" ht="15" customHeight="1" x14ac:dyDescent="0.15">
      <c r="A108" s="10" t="s">
        <v>10831</v>
      </c>
      <c r="B108" s="11">
        <v>8755</v>
      </c>
      <c r="C108" s="13">
        <v>196.05</v>
      </c>
      <c r="D108" s="11">
        <v>8042</v>
      </c>
      <c r="E108" s="13">
        <v>187.38</v>
      </c>
      <c r="F108" s="14">
        <f t="shared" si="5"/>
        <v>-69724.14000000013</v>
      </c>
      <c r="G108" s="14">
        <f t="shared" si="6"/>
        <v>-139783.65</v>
      </c>
      <c r="H108" s="14">
        <f t="shared" si="7"/>
        <v>-209507.79000000012</v>
      </c>
      <c r="I108" s="30">
        <v>0.30159999999999998</v>
      </c>
      <c r="J108" s="14">
        <f t="shared" si="8"/>
        <v>-63187.549464000032</v>
      </c>
      <c r="K108" s="28">
        <f t="shared" si="9"/>
        <v>-146320.24053600008</v>
      </c>
    </row>
    <row r="109" spans="1:11" ht="15" customHeight="1" x14ac:dyDescent="0.15">
      <c r="A109" s="10" t="s">
        <v>10832</v>
      </c>
      <c r="B109" s="11">
        <v>18533</v>
      </c>
      <c r="C109" s="13">
        <v>105.8</v>
      </c>
      <c r="D109" s="11">
        <v>19685</v>
      </c>
      <c r="E109" s="13">
        <v>93.33</v>
      </c>
      <c r="F109" s="14">
        <f t="shared" si="5"/>
        <v>-245471.94999999998</v>
      </c>
      <c r="G109" s="14">
        <f t="shared" si="6"/>
        <v>121881.59999999999</v>
      </c>
      <c r="H109" s="14">
        <f t="shared" si="7"/>
        <v>-123590.34999999999</v>
      </c>
      <c r="I109" s="30">
        <v>0.3044</v>
      </c>
      <c r="J109" s="14">
        <f t="shared" si="8"/>
        <v>-37620.902539999995</v>
      </c>
      <c r="K109" s="28">
        <f t="shared" si="9"/>
        <v>-85969.447459999996</v>
      </c>
    </row>
    <row r="110" spans="1:11" ht="15" customHeight="1" x14ac:dyDescent="0.15">
      <c r="A110" s="10" t="s">
        <v>10833</v>
      </c>
      <c r="B110" s="11">
        <v>8040</v>
      </c>
      <c r="C110" s="13">
        <v>174.57</v>
      </c>
      <c r="D110" s="11">
        <v>7569</v>
      </c>
      <c r="E110" s="13">
        <v>190.06</v>
      </c>
      <c r="F110" s="14">
        <f t="shared" si="5"/>
        <v>117243.81000000007</v>
      </c>
      <c r="G110" s="14">
        <f t="shared" si="6"/>
        <v>-82222.47</v>
      </c>
      <c r="H110" s="14">
        <f t="shared" si="7"/>
        <v>35021.340000000069</v>
      </c>
      <c r="I110" s="30">
        <v>0.27889999999999998</v>
      </c>
      <c r="J110" s="14">
        <f t="shared" si="8"/>
        <v>9767.4517260000193</v>
      </c>
      <c r="K110" s="28">
        <f t="shared" si="9"/>
        <v>25253.888274000048</v>
      </c>
    </row>
    <row r="111" spans="1:11" ht="15" customHeight="1" x14ac:dyDescent="0.15">
      <c r="A111" s="10" t="s">
        <v>10834</v>
      </c>
      <c r="B111" s="11">
        <v>3949</v>
      </c>
      <c r="C111" s="13">
        <v>267.57</v>
      </c>
      <c r="D111" s="11">
        <v>3974</v>
      </c>
      <c r="E111" s="13">
        <v>277.77</v>
      </c>
      <c r="F111" s="14">
        <f t="shared" si="5"/>
        <v>40534.799999999952</v>
      </c>
      <c r="G111" s="14">
        <f t="shared" si="6"/>
        <v>6689.25</v>
      </c>
      <c r="H111" s="14">
        <f t="shared" si="7"/>
        <v>47224.049999999952</v>
      </c>
      <c r="I111" s="30">
        <v>0.21820000000000001</v>
      </c>
      <c r="J111" s="14">
        <f t="shared" si="8"/>
        <v>10304.28770999999</v>
      </c>
      <c r="K111" s="28">
        <f t="shared" si="9"/>
        <v>36919.762289999962</v>
      </c>
    </row>
    <row r="112" spans="1:11" ht="15" customHeight="1" x14ac:dyDescent="0.15">
      <c r="A112" s="10" t="s">
        <v>10835</v>
      </c>
      <c r="B112" s="11">
        <v>3166</v>
      </c>
      <c r="C112" s="13">
        <v>38.57</v>
      </c>
      <c r="D112" s="11">
        <v>3381</v>
      </c>
      <c r="E112" s="13">
        <v>43.15</v>
      </c>
      <c r="F112" s="14">
        <f t="shared" si="5"/>
        <v>15484.979999999994</v>
      </c>
      <c r="G112" s="14">
        <f t="shared" si="6"/>
        <v>8292.5499999999993</v>
      </c>
      <c r="H112" s="14">
        <f t="shared" si="7"/>
        <v>23777.529999999992</v>
      </c>
      <c r="I112" s="30">
        <v>0.20960000000000001</v>
      </c>
      <c r="J112" s="14">
        <f t="shared" si="8"/>
        <v>4983.7702879999988</v>
      </c>
      <c r="K112" s="28">
        <f t="shared" si="9"/>
        <v>18793.759711999992</v>
      </c>
    </row>
    <row r="113" spans="1:11" ht="15" customHeight="1" x14ac:dyDescent="0.15">
      <c r="A113" s="10" t="s">
        <v>10836</v>
      </c>
      <c r="B113" s="11">
        <v>7507</v>
      </c>
      <c r="C113" s="13">
        <v>127.63</v>
      </c>
      <c r="D113" s="11">
        <v>7419</v>
      </c>
      <c r="E113" s="13">
        <v>135.68</v>
      </c>
      <c r="F113" s="14">
        <f t="shared" si="5"/>
        <v>59722.950000000084</v>
      </c>
      <c r="G113" s="14">
        <f t="shared" si="6"/>
        <v>-11231.439999999999</v>
      </c>
      <c r="H113" s="14">
        <f t="shared" si="7"/>
        <v>48491.510000000082</v>
      </c>
      <c r="I113" s="30">
        <v>0.24410000000000001</v>
      </c>
      <c r="J113" s="14">
        <f t="shared" si="8"/>
        <v>11836.77759100002</v>
      </c>
      <c r="K113" s="28">
        <f t="shared" si="9"/>
        <v>36654.732409000062</v>
      </c>
    </row>
    <row r="114" spans="1:11" ht="15" customHeight="1" x14ac:dyDescent="0.15">
      <c r="A114" s="10" t="s">
        <v>10837</v>
      </c>
      <c r="B114" s="11">
        <v>3830</v>
      </c>
      <c r="C114" s="13">
        <v>29.23</v>
      </c>
      <c r="D114" s="11">
        <v>3548</v>
      </c>
      <c r="E114" s="13">
        <v>31.47</v>
      </c>
      <c r="F114" s="14">
        <f t="shared" si="5"/>
        <v>7947.5199999999941</v>
      </c>
      <c r="G114" s="14">
        <f t="shared" si="6"/>
        <v>-8242.86</v>
      </c>
      <c r="H114" s="14">
        <f t="shared" si="7"/>
        <v>-295.34000000000651</v>
      </c>
      <c r="I114" s="30">
        <v>0.32129999999999997</v>
      </c>
      <c r="J114" s="14">
        <f t="shared" si="8"/>
        <v>-94.892742000002087</v>
      </c>
      <c r="K114" s="28">
        <f t="shared" si="9"/>
        <v>-200.44725800000441</v>
      </c>
    </row>
    <row r="115" spans="1:11" ht="15" customHeight="1" x14ac:dyDescent="0.15">
      <c r="A115" s="10" t="s">
        <v>10838</v>
      </c>
      <c r="B115" s="11">
        <v>6331</v>
      </c>
      <c r="C115" s="13">
        <v>185.2</v>
      </c>
      <c r="D115" s="11">
        <v>6551</v>
      </c>
      <c r="E115" s="13">
        <v>177.98</v>
      </c>
      <c r="F115" s="14">
        <f t="shared" si="5"/>
        <v>-47298.219999999994</v>
      </c>
      <c r="G115" s="14">
        <f t="shared" si="6"/>
        <v>40744</v>
      </c>
      <c r="H115" s="14">
        <f t="shared" si="7"/>
        <v>-6554.2199999999939</v>
      </c>
      <c r="I115" s="30">
        <v>7.7100000000000002E-2</v>
      </c>
      <c r="J115" s="14">
        <f t="shared" si="8"/>
        <v>-505.33036199999952</v>
      </c>
      <c r="K115" s="28">
        <f t="shared" si="9"/>
        <v>-6048.8896379999942</v>
      </c>
    </row>
    <row r="116" spans="1:11" ht="15" customHeight="1" x14ac:dyDescent="0.15">
      <c r="A116" s="10" t="s">
        <v>10839</v>
      </c>
      <c r="B116" s="11">
        <v>13430</v>
      </c>
      <c r="C116" s="13">
        <v>23.42</v>
      </c>
      <c r="D116" s="11">
        <v>14796</v>
      </c>
      <c r="E116" s="13">
        <v>24.03</v>
      </c>
      <c r="F116" s="14">
        <f t="shared" si="5"/>
        <v>9025.5599999999922</v>
      </c>
      <c r="G116" s="14">
        <f t="shared" si="6"/>
        <v>31991.72</v>
      </c>
      <c r="H116" s="14">
        <f t="shared" si="7"/>
        <v>41017.279999999992</v>
      </c>
      <c r="I116" s="30">
        <v>0.14000000000000001</v>
      </c>
      <c r="J116" s="14">
        <f t="shared" si="8"/>
        <v>5742.4191999999994</v>
      </c>
      <c r="K116" s="28">
        <f t="shared" si="9"/>
        <v>35274.860799999995</v>
      </c>
    </row>
    <row r="117" spans="1:11" ht="15" customHeight="1" x14ac:dyDescent="0.15">
      <c r="A117" s="10" t="s">
        <v>10840</v>
      </c>
      <c r="B117" s="11">
        <v>7484</v>
      </c>
      <c r="C117" s="13">
        <v>388.86</v>
      </c>
      <c r="D117" s="11">
        <v>7237</v>
      </c>
      <c r="E117" s="13">
        <v>350.96</v>
      </c>
      <c r="F117" s="14">
        <f t="shared" si="5"/>
        <v>-274282.30000000022</v>
      </c>
      <c r="G117" s="14">
        <f t="shared" si="6"/>
        <v>-96048.42</v>
      </c>
      <c r="H117" s="14">
        <f t="shared" si="7"/>
        <v>-370330.7200000002</v>
      </c>
      <c r="I117" s="30">
        <v>0.23549999999999999</v>
      </c>
      <c r="J117" s="14">
        <f t="shared" si="8"/>
        <v>-87212.88456000005</v>
      </c>
      <c r="K117" s="28">
        <f t="shared" si="9"/>
        <v>-283117.83544000017</v>
      </c>
    </row>
    <row r="118" spans="1:11" ht="15" customHeight="1" x14ac:dyDescent="0.15">
      <c r="A118" s="10" t="s">
        <v>10841</v>
      </c>
      <c r="B118" s="11">
        <v>1628</v>
      </c>
      <c r="C118" s="13">
        <v>255.04</v>
      </c>
      <c r="D118" s="11">
        <v>1600</v>
      </c>
      <c r="E118" s="13">
        <v>233.97</v>
      </c>
      <c r="F118" s="14">
        <f t="shared" si="5"/>
        <v>-33711.999999999985</v>
      </c>
      <c r="G118" s="14">
        <f t="shared" si="6"/>
        <v>-7141.12</v>
      </c>
      <c r="H118" s="14">
        <f t="shared" si="7"/>
        <v>-40853.119999999988</v>
      </c>
      <c r="I118" s="30">
        <v>0.2641</v>
      </c>
      <c r="J118" s="14">
        <f t="shared" si="8"/>
        <v>-10789.308991999997</v>
      </c>
      <c r="K118" s="28">
        <f t="shared" si="9"/>
        <v>-30063.81100799999</v>
      </c>
    </row>
    <row r="119" spans="1:11" ht="15" customHeight="1" x14ac:dyDescent="0.15">
      <c r="A119" s="10" t="s">
        <v>10842</v>
      </c>
      <c r="B119" s="11">
        <v>12872</v>
      </c>
      <c r="C119" s="13">
        <v>269.64999999999998</v>
      </c>
      <c r="D119" s="11">
        <v>13133</v>
      </c>
      <c r="E119" s="13">
        <v>283.39999999999998</v>
      </c>
      <c r="F119" s="14">
        <f t="shared" si="5"/>
        <v>180578.75</v>
      </c>
      <c r="G119" s="14">
        <f t="shared" si="6"/>
        <v>70378.649999999994</v>
      </c>
      <c r="H119" s="14">
        <f t="shared" si="7"/>
        <v>250957.4</v>
      </c>
      <c r="I119" s="30">
        <v>0.19270000000000001</v>
      </c>
      <c r="J119" s="14">
        <f t="shared" si="8"/>
        <v>48359.490980000002</v>
      </c>
      <c r="K119" s="28">
        <f t="shared" si="9"/>
        <v>202597.90901999999</v>
      </c>
    </row>
    <row r="120" spans="1:11" ht="15" customHeight="1" x14ac:dyDescent="0.15">
      <c r="A120" s="10" t="s">
        <v>10843</v>
      </c>
      <c r="B120" s="11">
        <v>17354</v>
      </c>
      <c r="C120" s="13">
        <v>70.61</v>
      </c>
      <c r="D120" s="11">
        <v>15958</v>
      </c>
      <c r="E120" s="13">
        <v>63.33</v>
      </c>
      <c r="F120" s="14">
        <f t="shared" si="5"/>
        <v>-116174.24000000002</v>
      </c>
      <c r="G120" s="14">
        <f t="shared" si="6"/>
        <v>-98571.56</v>
      </c>
      <c r="H120" s="14">
        <f t="shared" si="7"/>
        <v>-214745.80000000002</v>
      </c>
      <c r="I120" s="30">
        <v>0.31919999999999998</v>
      </c>
      <c r="J120" s="14">
        <f t="shared" si="8"/>
        <v>-68546.859360000002</v>
      </c>
      <c r="K120" s="28">
        <f t="shared" si="9"/>
        <v>-146198.94064000002</v>
      </c>
    </row>
    <row r="121" spans="1:11" ht="15" customHeight="1" x14ac:dyDescent="0.15">
      <c r="A121" s="10" t="s">
        <v>10844</v>
      </c>
      <c r="B121" s="11">
        <v>3844</v>
      </c>
      <c r="C121" s="13">
        <v>130</v>
      </c>
      <c r="D121" s="11">
        <v>3811</v>
      </c>
      <c r="E121" s="13">
        <v>120.15</v>
      </c>
      <c r="F121" s="14">
        <f t="shared" si="5"/>
        <v>-37538.349999999977</v>
      </c>
      <c r="G121" s="14">
        <f t="shared" si="6"/>
        <v>-4290</v>
      </c>
      <c r="H121" s="14">
        <f t="shared" si="7"/>
        <v>-41828.349999999977</v>
      </c>
      <c r="I121" s="30">
        <v>0.12740000000000001</v>
      </c>
      <c r="J121" s="14">
        <f t="shared" si="8"/>
        <v>-5328.9317899999978</v>
      </c>
      <c r="K121" s="28">
        <f t="shared" si="9"/>
        <v>-36499.418209999982</v>
      </c>
    </row>
    <row r="122" spans="1:11" ht="15" customHeight="1" x14ac:dyDescent="0.15">
      <c r="A122" s="10" t="s">
        <v>10845</v>
      </c>
      <c r="B122" s="11">
        <v>8172</v>
      </c>
      <c r="C122" s="13">
        <v>380.2</v>
      </c>
      <c r="D122" s="11">
        <v>8610</v>
      </c>
      <c r="E122" s="13">
        <v>393.2</v>
      </c>
      <c r="F122" s="14">
        <f t="shared" si="5"/>
        <v>111930</v>
      </c>
      <c r="G122" s="14">
        <f t="shared" si="6"/>
        <v>166527.6</v>
      </c>
      <c r="H122" s="14">
        <f t="shared" si="7"/>
        <v>278457.59999999998</v>
      </c>
      <c r="I122" s="30">
        <v>0.14019999999999999</v>
      </c>
      <c r="J122" s="14">
        <f t="shared" si="8"/>
        <v>39039.755519999992</v>
      </c>
      <c r="K122" s="28">
        <f t="shared" si="9"/>
        <v>239417.84447999997</v>
      </c>
    </row>
    <row r="123" spans="1:11" ht="15" customHeight="1" x14ac:dyDescent="0.15">
      <c r="A123" s="10" t="s">
        <v>10846</v>
      </c>
      <c r="B123" s="11">
        <v>16339</v>
      </c>
      <c r="C123" s="13">
        <v>30.98</v>
      </c>
      <c r="D123" s="11">
        <v>16182</v>
      </c>
      <c r="E123" s="13">
        <v>32.99</v>
      </c>
      <c r="F123" s="14">
        <f t="shared" si="5"/>
        <v>32525.820000000025</v>
      </c>
      <c r="G123" s="14">
        <f t="shared" si="6"/>
        <v>-4863.8599999999997</v>
      </c>
      <c r="H123" s="14">
        <f t="shared" si="7"/>
        <v>27661.960000000025</v>
      </c>
      <c r="I123" s="30">
        <v>0.31929999999999997</v>
      </c>
      <c r="J123" s="14">
        <f t="shared" si="8"/>
        <v>8832.4638280000072</v>
      </c>
      <c r="K123" s="28">
        <f t="shared" si="9"/>
        <v>18829.496172000017</v>
      </c>
    </row>
    <row r="124" spans="1:11" ht="15" customHeight="1" x14ac:dyDescent="0.15">
      <c r="A124" s="10" t="s">
        <v>10847</v>
      </c>
      <c r="B124" s="11">
        <v>9422</v>
      </c>
      <c r="C124" s="13">
        <v>130.79</v>
      </c>
      <c r="D124" s="11">
        <v>10352</v>
      </c>
      <c r="E124" s="13">
        <v>140.63999999999999</v>
      </c>
      <c r="F124" s="14">
        <f t="shared" si="5"/>
        <v>101967.19999999994</v>
      </c>
      <c r="G124" s="14">
        <f t="shared" si="6"/>
        <v>121634.7</v>
      </c>
      <c r="H124" s="14">
        <f t="shared" si="7"/>
        <v>223601.89999999994</v>
      </c>
      <c r="I124" s="30">
        <v>0.20519999999999999</v>
      </c>
      <c r="J124" s="14">
        <f t="shared" si="8"/>
        <v>45883.109879999982</v>
      </c>
      <c r="K124" s="28">
        <f t="shared" si="9"/>
        <v>177718.79011999996</v>
      </c>
    </row>
    <row r="125" spans="1:11" ht="15" customHeight="1" x14ac:dyDescent="0.15">
      <c r="A125" s="10" t="s">
        <v>10848</v>
      </c>
      <c r="B125" s="11">
        <v>8565</v>
      </c>
      <c r="C125" s="13">
        <v>234.18</v>
      </c>
      <c r="D125" s="11">
        <v>8485</v>
      </c>
      <c r="E125" s="13">
        <v>230.35</v>
      </c>
      <c r="F125" s="14">
        <f t="shared" si="5"/>
        <v>-32497.550000000105</v>
      </c>
      <c r="G125" s="14">
        <f t="shared" si="6"/>
        <v>-18734.400000000001</v>
      </c>
      <c r="H125" s="14">
        <f t="shared" si="7"/>
        <v>-51231.950000000106</v>
      </c>
      <c r="I125" s="30">
        <v>0.3306</v>
      </c>
      <c r="J125" s="14">
        <f t="shared" si="8"/>
        <v>-16937.282670000037</v>
      </c>
      <c r="K125" s="28">
        <f t="shared" si="9"/>
        <v>-34294.667330000069</v>
      </c>
    </row>
    <row r="126" spans="1:11" ht="15" customHeight="1" x14ac:dyDescent="0.15">
      <c r="A126" s="10" t="s">
        <v>10849</v>
      </c>
      <c r="B126" s="11">
        <v>15944</v>
      </c>
      <c r="C126" s="13">
        <v>134.72</v>
      </c>
      <c r="D126" s="11">
        <v>15245</v>
      </c>
      <c r="E126" s="13">
        <v>119.72</v>
      </c>
      <c r="F126" s="14">
        <f t="shared" si="5"/>
        <v>-228675</v>
      </c>
      <c r="G126" s="14">
        <f t="shared" si="6"/>
        <v>-94169.279999999999</v>
      </c>
      <c r="H126" s="14">
        <f t="shared" si="7"/>
        <v>-322844.28000000003</v>
      </c>
      <c r="I126" s="30">
        <v>5.0900000000000001E-2</v>
      </c>
      <c r="J126" s="14">
        <f t="shared" si="8"/>
        <v>-16432.773852000002</v>
      </c>
      <c r="K126" s="28">
        <f t="shared" si="9"/>
        <v>-306411.50614800001</v>
      </c>
    </row>
    <row r="127" spans="1:11" ht="15" customHeight="1" x14ac:dyDescent="0.15">
      <c r="A127" s="10" t="s">
        <v>10850</v>
      </c>
      <c r="B127" s="11">
        <v>6307</v>
      </c>
      <c r="C127" s="13">
        <v>101.9</v>
      </c>
      <c r="D127" s="11">
        <v>5752</v>
      </c>
      <c r="E127" s="13">
        <v>106.35</v>
      </c>
      <c r="F127" s="14">
        <f t="shared" si="5"/>
        <v>25596.399999999936</v>
      </c>
      <c r="G127" s="14">
        <f t="shared" si="6"/>
        <v>-56554.5</v>
      </c>
      <c r="H127" s="14">
        <f t="shared" si="7"/>
        <v>-30958.100000000064</v>
      </c>
      <c r="I127" s="30">
        <v>7.9799999999999996E-2</v>
      </c>
      <c r="J127" s="14">
        <f t="shared" si="8"/>
        <v>-2470.4563800000051</v>
      </c>
      <c r="K127" s="28">
        <f t="shared" si="9"/>
        <v>-28487.643620000061</v>
      </c>
    </row>
    <row r="128" spans="1:11" ht="15" customHeight="1" x14ac:dyDescent="0.15">
      <c r="A128" s="10" t="s">
        <v>10851</v>
      </c>
      <c r="B128" s="11">
        <v>3695</v>
      </c>
      <c r="C128" s="13">
        <v>148</v>
      </c>
      <c r="D128" s="11">
        <v>3392</v>
      </c>
      <c r="E128" s="13">
        <v>151.05000000000001</v>
      </c>
      <c r="F128" s="14">
        <f t="shared" si="5"/>
        <v>10345.600000000039</v>
      </c>
      <c r="G128" s="14">
        <f t="shared" si="6"/>
        <v>-44844</v>
      </c>
      <c r="H128" s="14">
        <f t="shared" si="7"/>
        <v>-34498.399999999965</v>
      </c>
      <c r="I128" s="30">
        <v>0.29559999999999997</v>
      </c>
      <c r="J128" s="14">
        <f t="shared" si="8"/>
        <v>-10197.727039999989</v>
      </c>
      <c r="K128" s="28">
        <f t="shared" si="9"/>
        <v>-24300.672959999974</v>
      </c>
    </row>
    <row r="129" spans="1:11" ht="15" customHeight="1" x14ac:dyDescent="0.15">
      <c r="A129" s="10" t="s">
        <v>10852</v>
      </c>
      <c r="B129" s="11">
        <v>19024</v>
      </c>
      <c r="C129" s="13">
        <v>118.99</v>
      </c>
      <c r="D129" s="11">
        <v>20374</v>
      </c>
      <c r="E129" s="13">
        <v>115.32</v>
      </c>
      <c r="F129" s="14">
        <f t="shared" si="5"/>
        <v>-74772.580000000031</v>
      </c>
      <c r="G129" s="14">
        <f t="shared" si="6"/>
        <v>160636.5</v>
      </c>
      <c r="H129" s="14">
        <f t="shared" si="7"/>
        <v>85863.919999999969</v>
      </c>
      <c r="I129" s="30">
        <v>0.33579999999999999</v>
      </c>
      <c r="J129" s="14">
        <f t="shared" si="8"/>
        <v>28833.104335999989</v>
      </c>
      <c r="K129" s="28">
        <f t="shared" si="9"/>
        <v>57030.81566399998</v>
      </c>
    </row>
    <row r="130" spans="1:11" ht="15" customHeight="1" x14ac:dyDescent="0.15">
      <c r="A130" s="10" t="s">
        <v>10853</v>
      </c>
      <c r="B130" s="11">
        <v>18971</v>
      </c>
      <c r="C130" s="13">
        <v>298.97000000000003</v>
      </c>
      <c r="D130" s="11">
        <v>19962</v>
      </c>
      <c r="E130" s="13">
        <v>332.66</v>
      </c>
      <c r="F130" s="14">
        <f t="shared" si="5"/>
        <v>672519.77999999991</v>
      </c>
      <c r="G130" s="14">
        <f t="shared" si="6"/>
        <v>296279.27</v>
      </c>
      <c r="H130" s="14">
        <f t="shared" si="7"/>
        <v>968799.04999999993</v>
      </c>
      <c r="I130" s="30">
        <v>6.5199999999999994E-2</v>
      </c>
      <c r="J130" s="14">
        <f t="shared" si="8"/>
        <v>63165.698059999988</v>
      </c>
      <c r="K130" s="28">
        <f t="shared" si="9"/>
        <v>905633.35193999996</v>
      </c>
    </row>
    <row r="131" spans="1:11" ht="15" customHeight="1" x14ac:dyDescent="0.15">
      <c r="A131" s="10" t="s">
        <v>10854</v>
      </c>
      <c r="B131" s="11">
        <v>3243</v>
      </c>
      <c r="C131" s="13">
        <v>388.02</v>
      </c>
      <c r="D131" s="11">
        <v>2921</v>
      </c>
      <c r="E131" s="13">
        <v>391.58</v>
      </c>
      <c r="F131" s="14">
        <f t="shared" si="5"/>
        <v>10398.760000000007</v>
      </c>
      <c r="G131" s="14">
        <f t="shared" si="6"/>
        <v>-124942.43999999999</v>
      </c>
      <c r="H131" s="14">
        <f t="shared" si="7"/>
        <v>-114543.67999999998</v>
      </c>
      <c r="I131" s="30">
        <v>0.23649999999999999</v>
      </c>
      <c r="J131" s="14">
        <f t="shared" si="8"/>
        <v>-27089.580319999994</v>
      </c>
      <c r="K131" s="28">
        <f t="shared" si="9"/>
        <v>-87454.099679999985</v>
      </c>
    </row>
    <row r="132" spans="1:11" ht="15" customHeight="1" x14ac:dyDescent="0.15">
      <c r="A132" s="10" t="s">
        <v>10855</v>
      </c>
      <c r="B132" s="11">
        <v>767</v>
      </c>
      <c r="C132" s="13">
        <v>129.24</v>
      </c>
      <c r="D132" s="11">
        <v>851</v>
      </c>
      <c r="E132" s="13">
        <v>121.37</v>
      </c>
      <c r="F132" s="14">
        <f t="shared" si="5"/>
        <v>-6697.3700000000035</v>
      </c>
      <c r="G132" s="14">
        <f t="shared" si="6"/>
        <v>10856.16</v>
      </c>
      <c r="H132" s="14">
        <f t="shared" si="7"/>
        <v>4158.7899999999963</v>
      </c>
      <c r="I132" s="30">
        <v>0.34910000000000002</v>
      </c>
      <c r="J132" s="14">
        <f t="shared" si="8"/>
        <v>1451.8335889999987</v>
      </c>
      <c r="K132" s="28">
        <f t="shared" si="9"/>
        <v>2706.9564109999974</v>
      </c>
    </row>
    <row r="133" spans="1:11" ht="15" customHeight="1" x14ac:dyDescent="0.15">
      <c r="A133" s="10" t="s">
        <v>10856</v>
      </c>
      <c r="B133" s="11">
        <v>4875</v>
      </c>
      <c r="C133" s="13">
        <v>330.45</v>
      </c>
      <c r="D133" s="11">
        <v>4541</v>
      </c>
      <c r="E133" s="13">
        <v>299.92</v>
      </c>
      <c r="F133" s="14">
        <f t="shared" ref="F133:F196" si="10">(E133-C133)*D133</f>
        <v>-138636.72999999986</v>
      </c>
      <c r="G133" s="14">
        <f t="shared" ref="G133:G196" si="11">(D133-B133)*C133</f>
        <v>-110370.3</v>
      </c>
      <c r="H133" s="14">
        <f t="shared" ref="H133:H196" si="12">F133+G133</f>
        <v>-249007.02999999985</v>
      </c>
      <c r="I133" s="30">
        <v>0.25779999999999997</v>
      </c>
      <c r="J133" s="14">
        <f t="shared" ref="J133:J196" si="13">H133*I133</f>
        <v>-64194.012333999955</v>
      </c>
      <c r="K133" s="28">
        <f t="shared" ref="K133:K196" si="14">H133-J133</f>
        <v>-184813.01766599988</v>
      </c>
    </row>
    <row r="134" spans="1:11" ht="15" customHeight="1" x14ac:dyDescent="0.15">
      <c r="A134" s="10" t="s">
        <v>10857</v>
      </c>
      <c r="B134" s="11">
        <v>3027</v>
      </c>
      <c r="C134" s="13">
        <v>290.83</v>
      </c>
      <c r="D134" s="11">
        <v>3091</v>
      </c>
      <c r="E134" s="13">
        <v>294.63</v>
      </c>
      <c r="F134" s="14">
        <f t="shared" si="10"/>
        <v>11745.800000000036</v>
      </c>
      <c r="G134" s="14">
        <f t="shared" si="11"/>
        <v>18613.12</v>
      </c>
      <c r="H134" s="14">
        <f t="shared" si="12"/>
        <v>30358.920000000035</v>
      </c>
      <c r="I134" s="30">
        <v>0.25700000000000001</v>
      </c>
      <c r="J134" s="14">
        <f t="shared" si="13"/>
        <v>7802.2424400000091</v>
      </c>
      <c r="K134" s="28">
        <f t="shared" si="14"/>
        <v>22556.677560000026</v>
      </c>
    </row>
    <row r="135" spans="1:11" ht="15" customHeight="1" x14ac:dyDescent="0.15">
      <c r="A135" s="10" t="s">
        <v>10858</v>
      </c>
      <c r="B135" s="11">
        <v>19348</v>
      </c>
      <c r="C135" s="13">
        <v>142</v>
      </c>
      <c r="D135" s="11">
        <v>20610</v>
      </c>
      <c r="E135" s="13">
        <v>125.48</v>
      </c>
      <c r="F135" s="14">
        <f t="shared" si="10"/>
        <v>-340477.1999999999</v>
      </c>
      <c r="G135" s="14">
        <f t="shared" si="11"/>
        <v>179204</v>
      </c>
      <c r="H135" s="14">
        <f t="shared" si="12"/>
        <v>-161273.1999999999</v>
      </c>
      <c r="I135" s="30">
        <v>0.32479999999999998</v>
      </c>
      <c r="J135" s="14">
        <f t="shared" si="13"/>
        <v>-52381.535359999965</v>
      </c>
      <c r="K135" s="28">
        <f t="shared" si="14"/>
        <v>-108891.66463999993</v>
      </c>
    </row>
    <row r="136" spans="1:11" ht="15" customHeight="1" x14ac:dyDescent="0.15">
      <c r="A136" s="10" t="s">
        <v>10859</v>
      </c>
      <c r="B136" s="11">
        <v>3874</v>
      </c>
      <c r="C136" s="13">
        <v>266.64</v>
      </c>
      <c r="D136" s="11">
        <v>3761</v>
      </c>
      <c r="E136" s="13">
        <v>278.44</v>
      </c>
      <c r="F136" s="14">
        <f t="shared" si="10"/>
        <v>44379.800000000039</v>
      </c>
      <c r="G136" s="14">
        <f t="shared" si="11"/>
        <v>-30130.32</v>
      </c>
      <c r="H136" s="14">
        <f t="shared" si="12"/>
        <v>14249.48000000004</v>
      </c>
      <c r="I136" s="30">
        <v>0.32069999999999999</v>
      </c>
      <c r="J136" s="14">
        <f t="shared" si="13"/>
        <v>4569.8082360000126</v>
      </c>
      <c r="K136" s="28">
        <f t="shared" si="14"/>
        <v>9679.6717640000279</v>
      </c>
    </row>
    <row r="137" spans="1:11" ht="15" customHeight="1" x14ac:dyDescent="0.15">
      <c r="A137" s="10" t="s">
        <v>10860</v>
      </c>
      <c r="B137" s="11">
        <v>13190</v>
      </c>
      <c r="C137" s="13">
        <v>298.5</v>
      </c>
      <c r="D137" s="11">
        <v>12024</v>
      </c>
      <c r="E137" s="13">
        <v>292.70999999999998</v>
      </c>
      <c r="F137" s="14">
        <f t="shared" si="10"/>
        <v>-69618.960000000239</v>
      </c>
      <c r="G137" s="14">
        <f t="shared" si="11"/>
        <v>-348051</v>
      </c>
      <c r="H137" s="14">
        <f t="shared" si="12"/>
        <v>-417669.96000000025</v>
      </c>
      <c r="I137" s="30">
        <v>0.15090000000000001</v>
      </c>
      <c r="J137" s="14">
        <f t="shared" si="13"/>
        <v>-63026.396964000043</v>
      </c>
      <c r="K137" s="28">
        <f t="shared" si="14"/>
        <v>-354643.56303600024</v>
      </c>
    </row>
    <row r="138" spans="1:11" ht="15" customHeight="1" x14ac:dyDescent="0.15">
      <c r="A138" s="10" t="s">
        <v>10861</v>
      </c>
      <c r="B138" s="11">
        <v>10858</v>
      </c>
      <c r="C138" s="13">
        <v>162.18</v>
      </c>
      <c r="D138" s="11">
        <v>11674</v>
      </c>
      <c r="E138" s="13">
        <v>184.59</v>
      </c>
      <c r="F138" s="14">
        <f t="shared" si="10"/>
        <v>261614.33999999997</v>
      </c>
      <c r="G138" s="14">
        <f t="shared" si="11"/>
        <v>132338.88</v>
      </c>
      <c r="H138" s="14">
        <f t="shared" si="12"/>
        <v>393953.22</v>
      </c>
      <c r="I138" s="30">
        <v>0.30130000000000001</v>
      </c>
      <c r="J138" s="14">
        <f t="shared" si="13"/>
        <v>118698.105186</v>
      </c>
      <c r="K138" s="28">
        <f t="shared" si="14"/>
        <v>275255.11481399997</v>
      </c>
    </row>
    <row r="139" spans="1:11" ht="15" customHeight="1" x14ac:dyDescent="0.15">
      <c r="A139" s="10" t="s">
        <v>10862</v>
      </c>
      <c r="B139" s="11">
        <v>13724</v>
      </c>
      <c r="C139" s="13">
        <v>239.73</v>
      </c>
      <c r="D139" s="11">
        <v>14042</v>
      </c>
      <c r="E139" s="13">
        <v>259.27999999999997</v>
      </c>
      <c r="F139" s="14">
        <f t="shared" si="10"/>
        <v>274521.09999999974</v>
      </c>
      <c r="G139" s="14">
        <f t="shared" si="11"/>
        <v>76234.14</v>
      </c>
      <c r="H139" s="14">
        <f t="shared" si="12"/>
        <v>350755.23999999976</v>
      </c>
      <c r="I139" s="30">
        <v>0.24030000000000001</v>
      </c>
      <c r="J139" s="14">
        <f t="shared" si="13"/>
        <v>84286.484171999953</v>
      </c>
      <c r="K139" s="28">
        <f t="shared" si="14"/>
        <v>266468.75582799979</v>
      </c>
    </row>
    <row r="140" spans="1:11" ht="15" customHeight="1" x14ac:dyDescent="0.15">
      <c r="A140" s="10" t="s">
        <v>10863</v>
      </c>
      <c r="B140" s="11">
        <v>19099</v>
      </c>
      <c r="C140" s="13">
        <v>215.84</v>
      </c>
      <c r="D140" s="11">
        <v>18149</v>
      </c>
      <c r="E140" s="13">
        <v>239.53</v>
      </c>
      <c r="F140" s="14">
        <f t="shared" si="10"/>
        <v>429949.80999999994</v>
      </c>
      <c r="G140" s="14">
        <f t="shared" si="11"/>
        <v>-205048</v>
      </c>
      <c r="H140" s="14">
        <f t="shared" si="12"/>
        <v>224901.80999999994</v>
      </c>
      <c r="I140" s="30">
        <v>0.16619999999999999</v>
      </c>
      <c r="J140" s="14">
        <f t="shared" si="13"/>
        <v>37378.680821999988</v>
      </c>
      <c r="K140" s="28">
        <f t="shared" si="14"/>
        <v>187523.12917799994</v>
      </c>
    </row>
    <row r="141" spans="1:11" ht="15" customHeight="1" x14ac:dyDescent="0.15">
      <c r="A141" s="10" t="s">
        <v>10864</v>
      </c>
      <c r="B141" s="11">
        <v>6190</v>
      </c>
      <c r="C141" s="13">
        <v>156.72</v>
      </c>
      <c r="D141" s="11">
        <v>6524</v>
      </c>
      <c r="E141" s="13">
        <v>149.04</v>
      </c>
      <c r="F141" s="14">
        <f t="shared" si="10"/>
        <v>-50104.320000000043</v>
      </c>
      <c r="G141" s="14">
        <f t="shared" si="11"/>
        <v>52344.480000000003</v>
      </c>
      <c r="H141" s="14">
        <f t="shared" si="12"/>
        <v>2240.1599999999598</v>
      </c>
      <c r="I141" s="30">
        <v>0.18870000000000001</v>
      </c>
      <c r="J141" s="14">
        <f t="shared" si="13"/>
        <v>422.71819199999243</v>
      </c>
      <c r="K141" s="28">
        <f t="shared" si="14"/>
        <v>1817.4418079999673</v>
      </c>
    </row>
    <row r="142" spans="1:11" ht="15" customHeight="1" x14ac:dyDescent="0.15">
      <c r="A142" s="10" t="s">
        <v>10865</v>
      </c>
      <c r="B142" s="11">
        <v>16905</v>
      </c>
      <c r="C142" s="13">
        <v>160.97999999999999</v>
      </c>
      <c r="D142" s="11">
        <v>18007</v>
      </c>
      <c r="E142" s="13">
        <v>151.37</v>
      </c>
      <c r="F142" s="14">
        <f t="shared" si="10"/>
        <v>-173047.26999999973</v>
      </c>
      <c r="G142" s="14">
        <f t="shared" si="11"/>
        <v>177399.96</v>
      </c>
      <c r="H142" s="14">
        <f t="shared" si="12"/>
        <v>4352.6900000002643</v>
      </c>
      <c r="I142" s="30">
        <v>0.15970000000000001</v>
      </c>
      <c r="J142" s="14">
        <f t="shared" si="13"/>
        <v>695.1245930000423</v>
      </c>
      <c r="K142" s="28">
        <f t="shared" si="14"/>
        <v>3657.565407000222</v>
      </c>
    </row>
    <row r="143" spans="1:11" ht="15" customHeight="1" x14ac:dyDescent="0.15">
      <c r="A143" s="10" t="s">
        <v>10866</v>
      </c>
      <c r="B143" s="11">
        <v>6157</v>
      </c>
      <c r="C143" s="13">
        <v>95.86</v>
      </c>
      <c r="D143" s="11">
        <v>6334</v>
      </c>
      <c r="E143" s="13">
        <v>99.8</v>
      </c>
      <c r="F143" s="14">
        <f t="shared" si="10"/>
        <v>24955.959999999985</v>
      </c>
      <c r="G143" s="14">
        <f t="shared" si="11"/>
        <v>16967.22</v>
      </c>
      <c r="H143" s="14">
        <f t="shared" si="12"/>
        <v>41923.179999999986</v>
      </c>
      <c r="I143" s="30">
        <v>0.1305</v>
      </c>
      <c r="J143" s="14">
        <f t="shared" si="13"/>
        <v>5470.9749899999988</v>
      </c>
      <c r="K143" s="28">
        <f t="shared" si="14"/>
        <v>36452.205009999991</v>
      </c>
    </row>
    <row r="144" spans="1:11" ht="15" customHeight="1" x14ac:dyDescent="0.15">
      <c r="A144" s="10" t="s">
        <v>10867</v>
      </c>
      <c r="B144" s="11">
        <v>4769</v>
      </c>
      <c r="C144" s="13">
        <v>289.98</v>
      </c>
      <c r="D144" s="11">
        <v>5146</v>
      </c>
      <c r="E144" s="13">
        <v>270.42</v>
      </c>
      <c r="F144" s="14">
        <f t="shared" si="10"/>
        <v>-100655.76000000001</v>
      </c>
      <c r="G144" s="14">
        <f t="shared" si="11"/>
        <v>109322.46</v>
      </c>
      <c r="H144" s="14">
        <f t="shared" si="12"/>
        <v>8666.6999999999971</v>
      </c>
      <c r="I144" s="30">
        <v>0.14630000000000001</v>
      </c>
      <c r="J144" s="14">
        <f t="shared" si="13"/>
        <v>1267.9382099999998</v>
      </c>
      <c r="K144" s="28">
        <f t="shared" si="14"/>
        <v>7398.7617899999968</v>
      </c>
    </row>
    <row r="145" spans="1:11" ht="15" customHeight="1" x14ac:dyDescent="0.15">
      <c r="A145" s="10" t="s">
        <v>10868</v>
      </c>
      <c r="B145" s="11">
        <v>14352</v>
      </c>
      <c r="C145" s="13">
        <v>166.98</v>
      </c>
      <c r="D145" s="11">
        <v>14508</v>
      </c>
      <c r="E145" s="13">
        <v>157.69</v>
      </c>
      <c r="F145" s="14">
        <f t="shared" si="10"/>
        <v>-134779.31999999989</v>
      </c>
      <c r="G145" s="14">
        <f t="shared" si="11"/>
        <v>26048.879999999997</v>
      </c>
      <c r="H145" s="14">
        <f t="shared" si="12"/>
        <v>-108730.43999999989</v>
      </c>
      <c r="I145" s="30">
        <v>0.34079999999999999</v>
      </c>
      <c r="J145" s="14">
        <f t="shared" si="13"/>
        <v>-37055.333951999957</v>
      </c>
      <c r="K145" s="28">
        <f t="shared" si="14"/>
        <v>-71675.106047999929</v>
      </c>
    </row>
    <row r="146" spans="1:11" ht="15" customHeight="1" x14ac:dyDescent="0.15">
      <c r="A146" s="10" t="s">
        <v>10869</v>
      </c>
      <c r="B146" s="11">
        <v>17482</v>
      </c>
      <c r="C146" s="13">
        <v>367.48</v>
      </c>
      <c r="D146" s="11">
        <v>19377</v>
      </c>
      <c r="E146" s="13">
        <v>392.65</v>
      </c>
      <c r="F146" s="14">
        <f t="shared" si="10"/>
        <v>487719.08999999921</v>
      </c>
      <c r="G146" s="14">
        <f t="shared" si="11"/>
        <v>696374.6</v>
      </c>
      <c r="H146" s="14">
        <f t="shared" si="12"/>
        <v>1184093.6899999992</v>
      </c>
      <c r="I146" s="30">
        <v>8.2299999999999998E-2</v>
      </c>
      <c r="J146" s="14">
        <f t="shared" si="13"/>
        <v>97450.910686999938</v>
      </c>
      <c r="K146" s="28">
        <f t="shared" si="14"/>
        <v>1086642.7793129992</v>
      </c>
    </row>
    <row r="147" spans="1:11" ht="15" customHeight="1" x14ac:dyDescent="0.15">
      <c r="A147" s="10" t="s">
        <v>10870</v>
      </c>
      <c r="B147" s="11">
        <v>15953</v>
      </c>
      <c r="C147" s="13">
        <v>225.05</v>
      </c>
      <c r="D147" s="11">
        <v>17190</v>
      </c>
      <c r="E147" s="13">
        <v>200.57</v>
      </c>
      <c r="F147" s="14">
        <f t="shared" si="10"/>
        <v>-420811.2000000003</v>
      </c>
      <c r="G147" s="14">
        <f t="shared" si="11"/>
        <v>278386.85000000003</v>
      </c>
      <c r="H147" s="14">
        <f t="shared" si="12"/>
        <v>-142424.35000000027</v>
      </c>
      <c r="I147" s="30">
        <v>0.11269999999999999</v>
      </c>
      <c r="J147" s="14">
        <f t="shared" si="13"/>
        <v>-16051.224245000029</v>
      </c>
      <c r="K147" s="28">
        <f t="shared" si="14"/>
        <v>-126373.12575500023</v>
      </c>
    </row>
    <row r="148" spans="1:11" ht="15" customHeight="1" x14ac:dyDescent="0.15">
      <c r="A148" s="10" t="s">
        <v>10871</v>
      </c>
      <c r="B148" s="11">
        <v>13753</v>
      </c>
      <c r="C148" s="13">
        <v>174.32</v>
      </c>
      <c r="D148" s="11">
        <v>15086</v>
      </c>
      <c r="E148" s="13">
        <v>171.91</v>
      </c>
      <c r="F148" s="14">
        <f t="shared" si="10"/>
        <v>-36357.259999999951</v>
      </c>
      <c r="G148" s="14">
        <f t="shared" si="11"/>
        <v>232368.56</v>
      </c>
      <c r="H148" s="14">
        <f t="shared" si="12"/>
        <v>196011.30000000005</v>
      </c>
      <c r="I148" s="30">
        <v>0.1835</v>
      </c>
      <c r="J148" s="14">
        <f t="shared" si="13"/>
        <v>35968.073550000008</v>
      </c>
      <c r="K148" s="28">
        <f t="shared" si="14"/>
        <v>160043.22645000005</v>
      </c>
    </row>
    <row r="149" spans="1:11" ht="15" customHeight="1" x14ac:dyDescent="0.15">
      <c r="A149" s="10" t="s">
        <v>10872</v>
      </c>
      <c r="B149" s="11">
        <v>2708</v>
      </c>
      <c r="C149" s="13">
        <v>94.36</v>
      </c>
      <c r="D149" s="11">
        <v>2949</v>
      </c>
      <c r="E149" s="13">
        <v>99.65</v>
      </c>
      <c r="F149" s="14">
        <f t="shared" si="10"/>
        <v>15600.210000000019</v>
      </c>
      <c r="G149" s="14">
        <f t="shared" si="11"/>
        <v>22740.76</v>
      </c>
      <c r="H149" s="14">
        <f t="shared" si="12"/>
        <v>38340.970000000016</v>
      </c>
      <c r="I149" s="30">
        <v>0.1052</v>
      </c>
      <c r="J149" s="14">
        <f t="shared" si="13"/>
        <v>4033.4700440000015</v>
      </c>
      <c r="K149" s="28">
        <f t="shared" si="14"/>
        <v>34307.499956000014</v>
      </c>
    </row>
    <row r="150" spans="1:11" ht="15" customHeight="1" x14ac:dyDescent="0.15">
      <c r="A150" s="10" t="s">
        <v>10873</v>
      </c>
      <c r="B150" s="11">
        <v>8726</v>
      </c>
      <c r="C150" s="13">
        <v>341.71</v>
      </c>
      <c r="D150" s="11">
        <v>8291</v>
      </c>
      <c r="E150" s="13">
        <v>386.93</v>
      </c>
      <c r="F150" s="14">
        <f t="shared" si="10"/>
        <v>374919.02000000025</v>
      </c>
      <c r="G150" s="14">
        <f t="shared" si="11"/>
        <v>-148643.84999999998</v>
      </c>
      <c r="H150" s="14">
        <f t="shared" si="12"/>
        <v>226275.17000000027</v>
      </c>
      <c r="I150" s="30">
        <v>8.3599999999999994E-2</v>
      </c>
      <c r="J150" s="14">
        <f t="shared" si="13"/>
        <v>18916.60421200002</v>
      </c>
      <c r="K150" s="28">
        <f t="shared" si="14"/>
        <v>207358.56578800024</v>
      </c>
    </row>
    <row r="151" spans="1:11" ht="15" customHeight="1" x14ac:dyDescent="0.15">
      <c r="A151" s="10" t="s">
        <v>10874</v>
      </c>
      <c r="B151" s="11">
        <v>5613</v>
      </c>
      <c r="C151" s="13">
        <v>134.04</v>
      </c>
      <c r="D151" s="11">
        <v>5602</v>
      </c>
      <c r="E151" s="13">
        <v>138.51</v>
      </c>
      <c r="F151" s="14">
        <f t="shared" si="10"/>
        <v>25040.939999999995</v>
      </c>
      <c r="G151" s="14">
        <f t="shared" si="11"/>
        <v>-1474.4399999999998</v>
      </c>
      <c r="H151" s="14">
        <f t="shared" si="12"/>
        <v>23566.499999999996</v>
      </c>
      <c r="I151" s="30">
        <v>0.25969999999999999</v>
      </c>
      <c r="J151" s="14">
        <f t="shared" si="13"/>
        <v>6120.220049999999</v>
      </c>
      <c r="K151" s="28">
        <f t="shared" si="14"/>
        <v>17446.279949999996</v>
      </c>
    </row>
    <row r="152" spans="1:11" ht="15" customHeight="1" x14ac:dyDescent="0.15">
      <c r="A152" s="10" t="s">
        <v>10875</v>
      </c>
      <c r="B152" s="11">
        <v>7028</v>
      </c>
      <c r="C152" s="13">
        <v>373.3</v>
      </c>
      <c r="D152" s="11">
        <v>7007</v>
      </c>
      <c r="E152" s="13">
        <v>347.54</v>
      </c>
      <c r="F152" s="14">
        <f t="shared" si="10"/>
        <v>-180500.31999999995</v>
      </c>
      <c r="G152" s="14">
        <f t="shared" si="11"/>
        <v>-7839.3</v>
      </c>
      <c r="H152" s="14">
        <f t="shared" si="12"/>
        <v>-188339.61999999994</v>
      </c>
      <c r="I152" s="30">
        <v>0.20449999999999999</v>
      </c>
      <c r="J152" s="14">
        <f t="shared" si="13"/>
        <v>-38515.452289999987</v>
      </c>
      <c r="K152" s="28">
        <f t="shared" si="14"/>
        <v>-149824.16770999995</v>
      </c>
    </row>
    <row r="153" spans="1:11" ht="15" customHeight="1" x14ac:dyDescent="0.15">
      <c r="A153" s="10" t="s">
        <v>10876</v>
      </c>
      <c r="B153" s="11">
        <v>18190</v>
      </c>
      <c r="C153" s="13">
        <v>109.22</v>
      </c>
      <c r="D153" s="11">
        <v>20219</v>
      </c>
      <c r="E153" s="13">
        <v>106.73</v>
      </c>
      <c r="F153" s="14">
        <f t="shared" si="10"/>
        <v>-50345.309999999896</v>
      </c>
      <c r="G153" s="14">
        <f t="shared" si="11"/>
        <v>221607.38</v>
      </c>
      <c r="H153" s="14">
        <f t="shared" si="12"/>
        <v>171262.07000000012</v>
      </c>
      <c r="I153" s="30">
        <v>0.14899999999999999</v>
      </c>
      <c r="J153" s="14">
        <f t="shared" si="13"/>
        <v>25518.048430000017</v>
      </c>
      <c r="K153" s="28">
        <f t="shared" si="14"/>
        <v>145744.0215700001</v>
      </c>
    </row>
    <row r="154" spans="1:11" ht="15" customHeight="1" x14ac:dyDescent="0.15">
      <c r="A154" s="10" t="s">
        <v>10877</v>
      </c>
      <c r="B154" s="11">
        <v>18714</v>
      </c>
      <c r="C154" s="13">
        <v>334.68</v>
      </c>
      <c r="D154" s="11">
        <v>19458</v>
      </c>
      <c r="E154" s="13">
        <v>347.51</v>
      </c>
      <c r="F154" s="14">
        <f t="shared" si="10"/>
        <v>249646.13999999969</v>
      </c>
      <c r="G154" s="14">
        <f t="shared" si="11"/>
        <v>249001.92</v>
      </c>
      <c r="H154" s="14">
        <f t="shared" si="12"/>
        <v>498648.05999999971</v>
      </c>
      <c r="I154" s="30">
        <v>0.23300000000000001</v>
      </c>
      <c r="J154" s="14">
        <f t="shared" si="13"/>
        <v>116184.99797999994</v>
      </c>
      <c r="K154" s="28">
        <f t="shared" si="14"/>
        <v>382463.06201999978</v>
      </c>
    </row>
    <row r="155" spans="1:11" ht="15" customHeight="1" x14ac:dyDescent="0.15">
      <c r="A155" s="10" t="s">
        <v>10878</v>
      </c>
      <c r="B155" s="11">
        <v>12959</v>
      </c>
      <c r="C155" s="13">
        <v>359.64</v>
      </c>
      <c r="D155" s="11">
        <v>12406</v>
      </c>
      <c r="E155" s="13">
        <v>400.92</v>
      </c>
      <c r="F155" s="14">
        <f t="shared" si="10"/>
        <v>512119.68000000034</v>
      </c>
      <c r="G155" s="14">
        <f t="shared" si="11"/>
        <v>-198880.91999999998</v>
      </c>
      <c r="H155" s="14">
        <f t="shared" si="12"/>
        <v>313238.76000000036</v>
      </c>
      <c r="I155" s="30">
        <v>0.33</v>
      </c>
      <c r="J155" s="14">
        <f t="shared" si="13"/>
        <v>103368.79080000012</v>
      </c>
      <c r="K155" s="28">
        <f t="shared" si="14"/>
        <v>209869.96920000023</v>
      </c>
    </row>
    <row r="156" spans="1:11" ht="15" customHeight="1" x14ac:dyDescent="0.15">
      <c r="A156" s="10" t="s">
        <v>10879</v>
      </c>
      <c r="B156" s="11">
        <v>9760</v>
      </c>
      <c r="C156" s="13">
        <v>118.56</v>
      </c>
      <c r="D156" s="11">
        <v>8930</v>
      </c>
      <c r="E156" s="13">
        <v>111.09</v>
      </c>
      <c r="F156" s="14">
        <f t="shared" si="10"/>
        <v>-66707.099999999991</v>
      </c>
      <c r="G156" s="14">
        <f t="shared" si="11"/>
        <v>-98404.800000000003</v>
      </c>
      <c r="H156" s="14">
        <f t="shared" si="12"/>
        <v>-165111.9</v>
      </c>
      <c r="I156" s="30">
        <v>0.2162</v>
      </c>
      <c r="J156" s="14">
        <f t="shared" si="13"/>
        <v>-35697.192779999998</v>
      </c>
      <c r="K156" s="28">
        <f t="shared" si="14"/>
        <v>-129414.70722</v>
      </c>
    </row>
    <row r="157" spans="1:11" ht="15" customHeight="1" x14ac:dyDescent="0.15">
      <c r="A157" s="10" t="s">
        <v>10880</v>
      </c>
      <c r="B157" s="11">
        <v>13192</v>
      </c>
      <c r="C157" s="13">
        <v>138.91</v>
      </c>
      <c r="D157" s="11">
        <v>12981</v>
      </c>
      <c r="E157" s="13">
        <v>127.46</v>
      </c>
      <c r="F157" s="14">
        <f t="shared" si="10"/>
        <v>-148632.45000000004</v>
      </c>
      <c r="G157" s="14">
        <f t="shared" si="11"/>
        <v>-29310.01</v>
      </c>
      <c r="H157" s="14">
        <f t="shared" si="12"/>
        <v>-177942.46000000005</v>
      </c>
      <c r="I157" s="30">
        <v>0.2747</v>
      </c>
      <c r="J157" s="14">
        <f t="shared" si="13"/>
        <v>-48880.793762000016</v>
      </c>
      <c r="K157" s="28">
        <f t="shared" si="14"/>
        <v>-129061.66623800003</v>
      </c>
    </row>
    <row r="158" spans="1:11" ht="15" customHeight="1" x14ac:dyDescent="0.15">
      <c r="A158" s="10" t="s">
        <v>10881</v>
      </c>
      <c r="B158" s="11">
        <v>4014</v>
      </c>
      <c r="C158" s="13">
        <v>291.54000000000002</v>
      </c>
      <c r="D158" s="11">
        <v>4362</v>
      </c>
      <c r="E158" s="13">
        <v>276.51</v>
      </c>
      <c r="F158" s="14">
        <f t="shared" si="10"/>
        <v>-65560.860000000132</v>
      </c>
      <c r="G158" s="14">
        <f t="shared" si="11"/>
        <v>101455.92000000001</v>
      </c>
      <c r="H158" s="14">
        <f t="shared" si="12"/>
        <v>35895.059999999881</v>
      </c>
      <c r="I158" s="30">
        <v>6.9900000000000004E-2</v>
      </c>
      <c r="J158" s="14">
        <f t="shared" si="13"/>
        <v>2509.064693999992</v>
      </c>
      <c r="K158" s="28">
        <f t="shared" si="14"/>
        <v>33385.995305999888</v>
      </c>
    </row>
    <row r="159" spans="1:11" ht="15" customHeight="1" x14ac:dyDescent="0.15">
      <c r="A159" s="10" t="s">
        <v>10882</v>
      </c>
      <c r="B159" s="11">
        <v>18060</v>
      </c>
      <c r="C159" s="13">
        <v>20.28</v>
      </c>
      <c r="D159" s="11">
        <v>18330</v>
      </c>
      <c r="E159" s="13">
        <v>20.37</v>
      </c>
      <c r="F159" s="14">
        <f t="shared" si="10"/>
        <v>1649.6999999999973</v>
      </c>
      <c r="G159" s="14">
        <f t="shared" si="11"/>
        <v>5475.6</v>
      </c>
      <c r="H159" s="14">
        <f t="shared" si="12"/>
        <v>7125.2999999999975</v>
      </c>
      <c r="I159" s="30">
        <v>0.13519999999999999</v>
      </c>
      <c r="J159" s="14">
        <f t="shared" si="13"/>
        <v>963.34055999999953</v>
      </c>
      <c r="K159" s="28">
        <f t="shared" si="14"/>
        <v>6161.9594399999978</v>
      </c>
    </row>
    <row r="160" spans="1:11" ht="15" customHeight="1" x14ac:dyDescent="0.15">
      <c r="A160" s="10" t="s">
        <v>10883</v>
      </c>
      <c r="B160" s="11">
        <v>3689</v>
      </c>
      <c r="C160" s="13">
        <v>378.7</v>
      </c>
      <c r="D160" s="11">
        <v>4103</v>
      </c>
      <c r="E160" s="13">
        <v>412.74</v>
      </c>
      <c r="F160" s="14">
        <f t="shared" si="10"/>
        <v>139666.12000000008</v>
      </c>
      <c r="G160" s="14">
        <f t="shared" si="11"/>
        <v>156781.79999999999</v>
      </c>
      <c r="H160" s="14">
        <f t="shared" si="12"/>
        <v>296447.92000000004</v>
      </c>
      <c r="I160" s="30">
        <v>7.9500000000000001E-2</v>
      </c>
      <c r="J160" s="14">
        <f t="shared" si="13"/>
        <v>23567.609640000002</v>
      </c>
      <c r="K160" s="28">
        <f t="shared" si="14"/>
        <v>272880.31036000006</v>
      </c>
    </row>
    <row r="161" spans="1:11" ht="15" customHeight="1" x14ac:dyDescent="0.15">
      <c r="A161" s="10" t="s">
        <v>10884</v>
      </c>
      <c r="B161" s="11">
        <v>7628</v>
      </c>
      <c r="C161" s="13">
        <v>241.5</v>
      </c>
      <c r="D161" s="11">
        <v>8515</v>
      </c>
      <c r="E161" s="13">
        <v>251.19</v>
      </c>
      <c r="F161" s="14">
        <f t="shared" si="10"/>
        <v>82510.349999999977</v>
      </c>
      <c r="G161" s="14">
        <f t="shared" si="11"/>
        <v>214210.5</v>
      </c>
      <c r="H161" s="14">
        <f t="shared" si="12"/>
        <v>296720.84999999998</v>
      </c>
      <c r="I161" s="30">
        <v>0.20269999999999999</v>
      </c>
      <c r="J161" s="14">
        <f t="shared" si="13"/>
        <v>60145.31629499999</v>
      </c>
      <c r="K161" s="28">
        <f t="shared" si="14"/>
        <v>236575.53370499998</v>
      </c>
    </row>
    <row r="162" spans="1:11" ht="15" customHeight="1" x14ac:dyDescent="0.15">
      <c r="A162" s="10" t="s">
        <v>10885</v>
      </c>
      <c r="B162" s="11">
        <v>7805</v>
      </c>
      <c r="C162" s="13">
        <v>359.88</v>
      </c>
      <c r="D162" s="11">
        <v>7170</v>
      </c>
      <c r="E162" s="13">
        <v>382.34</v>
      </c>
      <c r="F162" s="14">
        <f t="shared" si="10"/>
        <v>161038.19999999987</v>
      </c>
      <c r="G162" s="14">
        <f t="shared" si="11"/>
        <v>-228523.8</v>
      </c>
      <c r="H162" s="14">
        <f t="shared" si="12"/>
        <v>-67485.600000000122</v>
      </c>
      <c r="I162" s="30">
        <v>0.31180000000000002</v>
      </c>
      <c r="J162" s="14">
        <f t="shared" si="13"/>
        <v>-21042.01008000004</v>
      </c>
      <c r="K162" s="28">
        <f t="shared" si="14"/>
        <v>-46443.589920000086</v>
      </c>
    </row>
    <row r="163" spans="1:11" ht="15" customHeight="1" x14ac:dyDescent="0.15">
      <c r="A163" s="10" t="s">
        <v>10886</v>
      </c>
      <c r="B163" s="11">
        <v>14568</v>
      </c>
      <c r="C163" s="13">
        <v>346.85</v>
      </c>
      <c r="D163" s="11">
        <v>13177</v>
      </c>
      <c r="E163" s="13">
        <v>346.38</v>
      </c>
      <c r="F163" s="14">
        <f t="shared" si="10"/>
        <v>-6193.1900000003598</v>
      </c>
      <c r="G163" s="14">
        <f t="shared" si="11"/>
        <v>-482468.35000000003</v>
      </c>
      <c r="H163" s="14">
        <f t="shared" si="12"/>
        <v>-488661.54000000039</v>
      </c>
      <c r="I163" s="30">
        <v>0.32490000000000002</v>
      </c>
      <c r="J163" s="14">
        <f t="shared" si="13"/>
        <v>-158766.13434600012</v>
      </c>
      <c r="K163" s="28">
        <f t="shared" si="14"/>
        <v>-329895.40565400023</v>
      </c>
    </row>
    <row r="164" spans="1:11" ht="15" customHeight="1" x14ac:dyDescent="0.15">
      <c r="A164" s="10" t="s">
        <v>10887</v>
      </c>
      <c r="B164" s="11">
        <v>12816</v>
      </c>
      <c r="C164" s="13">
        <v>195.79</v>
      </c>
      <c r="D164" s="11">
        <v>14023</v>
      </c>
      <c r="E164" s="13">
        <v>204.04</v>
      </c>
      <c r="F164" s="14">
        <f t="shared" si="10"/>
        <v>115689.75</v>
      </c>
      <c r="G164" s="14">
        <f t="shared" si="11"/>
        <v>236318.53</v>
      </c>
      <c r="H164" s="14">
        <f t="shared" si="12"/>
        <v>352008.28</v>
      </c>
      <c r="I164" s="30">
        <v>0.1115</v>
      </c>
      <c r="J164" s="14">
        <f t="shared" si="13"/>
        <v>39248.923220000004</v>
      </c>
      <c r="K164" s="28">
        <f t="shared" si="14"/>
        <v>312759.35678000003</v>
      </c>
    </row>
    <row r="165" spans="1:11" ht="15" customHeight="1" x14ac:dyDescent="0.15">
      <c r="A165" s="10" t="s">
        <v>10888</v>
      </c>
      <c r="B165" s="11">
        <v>8060</v>
      </c>
      <c r="C165" s="13">
        <v>55.09</v>
      </c>
      <c r="D165" s="11">
        <v>8669</v>
      </c>
      <c r="E165" s="13">
        <v>58.53</v>
      </c>
      <c r="F165" s="14">
        <f t="shared" si="10"/>
        <v>29821.359999999979</v>
      </c>
      <c r="G165" s="14">
        <f t="shared" si="11"/>
        <v>33549.810000000005</v>
      </c>
      <c r="H165" s="14">
        <f t="shared" si="12"/>
        <v>63371.169999999984</v>
      </c>
      <c r="I165" s="30">
        <v>5.4800000000000001E-2</v>
      </c>
      <c r="J165" s="14">
        <f t="shared" si="13"/>
        <v>3472.740115999999</v>
      </c>
      <c r="K165" s="28">
        <f t="shared" si="14"/>
        <v>59898.429883999983</v>
      </c>
    </row>
    <row r="166" spans="1:11" ht="15" customHeight="1" x14ac:dyDescent="0.15">
      <c r="A166" s="10" t="s">
        <v>10889</v>
      </c>
      <c r="B166" s="11">
        <v>2181</v>
      </c>
      <c r="C166" s="13">
        <v>10.6</v>
      </c>
      <c r="D166" s="11">
        <v>2279</v>
      </c>
      <c r="E166" s="13">
        <v>12.14</v>
      </c>
      <c r="F166" s="14">
        <f t="shared" si="10"/>
        <v>3509.6600000000021</v>
      </c>
      <c r="G166" s="14">
        <f t="shared" si="11"/>
        <v>1038.8</v>
      </c>
      <c r="H166" s="14">
        <f t="shared" si="12"/>
        <v>4548.4600000000019</v>
      </c>
      <c r="I166" s="30">
        <v>0.30709999999999998</v>
      </c>
      <c r="J166" s="14">
        <f t="shared" si="13"/>
        <v>1396.8320660000004</v>
      </c>
      <c r="K166" s="28">
        <f t="shared" si="14"/>
        <v>3151.6279340000015</v>
      </c>
    </row>
    <row r="167" spans="1:11" ht="15" customHeight="1" x14ac:dyDescent="0.15">
      <c r="A167" s="10" t="s">
        <v>10890</v>
      </c>
      <c r="B167" s="11">
        <v>9655</v>
      </c>
      <c r="C167" s="13">
        <v>118.71</v>
      </c>
      <c r="D167" s="11">
        <v>9691</v>
      </c>
      <c r="E167" s="13">
        <v>106.63</v>
      </c>
      <c r="F167" s="14">
        <f t="shared" si="10"/>
        <v>-117067.27999999998</v>
      </c>
      <c r="G167" s="14">
        <f t="shared" si="11"/>
        <v>4273.5599999999995</v>
      </c>
      <c r="H167" s="14">
        <f t="shared" si="12"/>
        <v>-112793.71999999999</v>
      </c>
      <c r="I167" s="30">
        <v>0.29649999999999999</v>
      </c>
      <c r="J167" s="14">
        <f t="shared" si="13"/>
        <v>-33443.337979999997</v>
      </c>
      <c r="K167" s="28">
        <f t="shared" si="14"/>
        <v>-79350.38201999999</v>
      </c>
    </row>
    <row r="168" spans="1:11" ht="15" customHeight="1" x14ac:dyDescent="0.15">
      <c r="A168" s="10" t="s">
        <v>10891</v>
      </c>
      <c r="B168" s="11">
        <v>4220</v>
      </c>
      <c r="C168" s="13">
        <v>209.84</v>
      </c>
      <c r="D168" s="11">
        <v>4480</v>
      </c>
      <c r="E168" s="13">
        <v>197.51</v>
      </c>
      <c r="F168" s="14">
        <f t="shared" si="10"/>
        <v>-55238.400000000052</v>
      </c>
      <c r="G168" s="14">
        <f t="shared" si="11"/>
        <v>54558.400000000001</v>
      </c>
      <c r="H168" s="14">
        <f t="shared" si="12"/>
        <v>-680.00000000005093</v>
      </c>
      <c r="I168" s="30">
        <v>9.2700000000000005E-2</v>
      </c>
      <c r="J168" s="14">
        <f t="shared" si="13"/>
        <v>-63.036000000004726</v>
      </c>
      <c r="K168" s="28">
        <f t="shared" si="14"/>
        <v>-616.96400000004621</v>
      </c>
    </row>
    <row r="169" spans="1:11" ht="15" customHeight="1" x14ac:dyDescent="0.15">
      <c r="A169" s="10" t="s">
        <v>10892</v>
      </c>
      <c r="B169" s="11">
        <v>16778</v>
      </c>
      <c r="C169" s="13">
        <v>196.1</v>
      </c>
      <c r="D169" s="11">
        <v>15144</v>
      </c>
      <c r="E169" s="13">
        <v>224.13</v>
      </c>
      <c r="F169" s="14">
        <f t="shared" si="10"/>
        <v>424486.32</v>
      </c>
      <c r="G169" s="14">
        <f t="shared" si="11"/>
        <v>-320427.39999999997</v>
      </c>
      <c r="H169" s="14">
        <f t="shared" si="12"/>
        <v>104058.92000000004</v>
      </c>
      <c r="I169" s="30">
        <v>0.28389999999999999</v>
      </c>
      <c r="J169" s="14">
        <f t="shared" si="13"/>
        <v>29542.327388000009</v>
      </c>
      <c r="K169" s="28">
        <f t="shared" si="14"/>
        <v>74516.592612000037</v>
      </c>
    </row>
    <row r="170" spans="1:11" ht="15" customHeight="1" x14ac:dyDescent="0.15">
      <c r="A170" s="10" t="s">
        <v>10893</v>
      </c>
      <c r="B170" s="11">
        <v>15361</v>
      </c>
      <c r="C170" s="13">
        <v>29.1</v>
      </c>
      <c r="D170" s="11">
        <v>15192</v>
      </c>
      <c r="E170" s="13">
        <v>31.8</v>
      </c>
      <c r="F170" s="14">
        <f t="shared" si="10"/>
        <v>41018.399999999987</v>
      </c>
      <c r="G170" s="14">
        <f t="shared" si="11"/>
        <v>-4917.9000000000005</v>
      </c>
      <c r="H170" s="14">
        <f t="shared" si="12"/>
        <v>36100.499999999985</v>
      </c>
      <c r="I170" s="30">
        <v>0.18490000000000001</v>
      </c>
      <c r="J170" s="14">
        <f t="shared" si="13"/>
        <v>6674.9824499999977</v>
      </c>
      <c r="K170" s="28">
        <f t="shared" si="14"/>
        <v>29425.51754999999</v>
      </c>
    </row>
    <row r="171" spans="1:11" ht="15" customHeight="1" x14ac:dyDescent="0.15">
      <c r="A171" s="10" t="s">
        <v>10894</v>
      </c>
      <c r="B171" s="11">
        <v>16606</v>
      </c>
      <c r="C171" s="13">
        <v>36.64</v>
      </c>
      <c r="D171" s="11">
        <v>15973</v>
      </c>
      <c r="E171" s="13">
        <v>35.72</v>
      </c>
      <c r="F171" s="14">
        <f t="shared" si="10"/>
        <v>-14695.160000000027</v>
      </c>
      <c r="G171" s="14">
        <f t="shared" si="11"/>
        <v>-23193.119999999999</v>
      </c>
      <c r="H171" s="14">
        <f t="shared" si="12"/>
        <v>-37888.280000000028</v>
      </c>
      <c r="I171" s="30">
        <v>7.4700000000000003E-2</v>
      </c>
      <c r="J171" s="14">
        <f t="shared" si="13"/>
        <v>-2830.2545160000022</v>
      </c>
      <c r="K171" s="28">
        <f t="shared" si="14"/>
        <v>-35058.025484000027</v>
      </c>
    </row>
    <row r="172" spans="1:11" ht="15" customHeight="1" x14ac:dyDescent="0.15">
      <c r="A172" s="10" t="s">
        <v>10895</v>
      </c>
      <c r="B172" s="11">
        <v>19211</v>
      </c>
      <c r="C172" s="13">
        <v>142.66999999999999</v>
      </c>
      <c r="D172" s="11">
        <v>18382</v>
      </c>
      <c r="E172" s="13">
        <v>160.11000000000001</v>
      </c>
      <c r="F172" s="14">
        <f t="shared" si="10"/>
        <v>320582.08000000048</v>
      </c>
      <c r="G172" s="14">
        <f t="shared" si="11"/>
        <v>-118273.43</v>
      </c>
      <c r="H172" s="14">
        <f t="shared" si="12"/>
        <v>202308.65000000049</v>
      </c>
      <c r="I172" s="30">
        <v>0.31919999999999998</v>
      </c>
      <c r="J172" s="14">
        <f t="shared" si="13"/>
        <v>64576.921080000153</v>
      </c>
      <c r="K172" s="28">
        <f t="shared" si="14"/>
        <v>137731.72892000034</v>
      </c>
    </row>
    <row r="173" spans="1:11" ht="15" customHeight="1" x14ac:dyDescent="0.15">
      <c r="A173" s="10" t="s">
        <v>10896</v>
      </c>
      <c r="B173" s="11">
        <v>13849</v>
      </c>
      <c r="C173" s="13">
        <v>314.57</v>
      </c>
      <c r="D173" s="11">
        <v>12813</v>
      </c>
      <c r="E173" s="13">
        <v>344.1</v>
      </c>
      <c r="F173" s="14">
        <f t="shared" si="10"/>
        <v>378367.89000000036</v>
      </c>
      <c r="G173" s="14">
        <f t="shared" si="11"/>
        <v>-325894.52</v>
      </c>
      <c r="H173" s="14">
        <f t="shared" si="12"/>
        <v>52473.370000000345</v>
      </c>
      <c r="I173" s="30">
        <v>0.25779999999999997</v>
      </c>
      <c r="J173" s="14">
        <f t="shared" si="13"/>
        <v>13527.634786000088</v>
      </c>
      <c r="K173" s="28">
        <f t="shared" si="14"/>
        <v>38945.735214000255</v>
      </c>
    </row>
    <row r="174" spans="1:11" ht="15" customHeight="1" x14ac:dyDescent="0.15">
      <c r="A174" s="10" t="s">
        <v>10897</v>
      </c>
      <c r="B174" s="11">
        <v>18993</v>
      </c>
      <c r="C174" s="13">
        <v>219.03</v>
      </c>
      <c r="D174" s="11">
        <v>17181</v>
      </c>
      <c r="E174" s="13">
        <v>250</v>
      </c>
      <c r="F174" s="14">
        <f t="shared" si="10"/>
        <v>532095.56999999995</v>
      </c>
      <c r="G174" s="14">
        <f t="shared" si="11"/>
        <v>-396882.36</v>
      </c>
      <c r="H174" s="14">
        <f t="shared" si="12"/>
        <v>135213.20999999996</v>
      </c>
      <c r="I174" s="30">
        <v>8.7999999999999995E-2</v>
      </c>
      <c r="J174" s="14">
        <f t="shared" si="13"/>
        <v>11898.762479999996</v>
      </c>
      <c r="K174" s="28">
        <f t="shared" si="14"/>
        <v>123314.44751999997</v>
      </c>
    </row>
    <row r="175" spans="1:11" ht="15" customHeight="1" x14ac:dyDescent="0.15">
      <c r="A175" s="10" t="s">
        <v>10898</v>
      </c>
      <c r="B175" s="11">
        <v>8738</v>
      </c>
      <c r="C175" s="13">
        <v>150.76</v>
      </c>
      <c r="D175" s="11">
        <v>9123</v>
      </c>
      <c r="E175" s="13">
        <v>146.35</v>
      </c>
      <c r="F175" s="14">
        <f t="shared" si="10"/>
        <v>-40232.429999999971</v>
      </c>
      <c r="G175" s="14">
        <f t="shared" si="11"/>
        <v>58042.6</v>
      </c>
      <c r="H175" s="14">
        <f t="shared" si="12"/>
        <v>17810.170000000027</v>
      </c>
      <c r="I175" s="30">
        <v>9.74E-2</v>
      </c>
      <c r="J175" s="14">
        <f t="shared" si="13"/>
        <v>1734.7105580000027</v>
      </c>
      <c r="K175" s="28">
        <f t="shared" si="14"/>
        <v>16075.459442000025</v>
      </c>
    </row>
    <row r="176" spans="1:11" ht="15" customHeight="1" x14ac:dyDescent="0.15">
      <c r="A176" s="10" t="s">
        <v>10899</v>
      </c>
      <c r="B176" s="11">
        <v>5860</v>
      </c>
      <c r="C176" s="13">
        <v>215.93</v>
      </c>
      <c r="D176" s="11">
        <v>6122</v>
      </c>
      <c r="E176" s="13">
        <v>231.92</v>
      </c>
      <c r="F176" s="14">
        <f t="shared" si="10"/>
        <v>97890.779999999882</v>
      </c>
      <c r="G176" s="14">
        <f t="shared" si="11"/>
        <v>56573.66</v>
      </c>
      <c r="H176" s="14">
        <f t="shared" si="12"/>
        <v>154464.43999999989</v>
      </c>
      <c r="I176" s="30">
        <v>0.29670000000000002</v>
      </c>
      <c r="J176" s="14">
        <f t="shared" si="13"/>
        <v>45829.599347999967</v>
      </c>
      <c r="K176" s="28">
        <f t="shared" si="14"/>
        <v>108634.84065199993</v>
      </c>
    </row>
    <row r="177" spans="1:11" ht="15" customHeight="1" x14ac:dyDescent="0.15">
      <c r="A177" s="10" t="s">
        <v>10900</v>
      </c>
      <c r="B177" s="11">
        <v>7162</v>
      </c>
      <c r="C177" s="13">
        <v>229.66</v>
      </c>
      <c r="D177" s="11">
        <v>6796</v>
      </c>
      <c r="E177" s="13">
        <v>247.7</v>
      </c>
      <c r="F177" s="14">
        <f t="shared" si="10"/>
        <v>122599.83999999995</v>
      </c>
      <c r="G177" s="14">
        <f t="shared" si="11"/>
        <v>-84055.56</v>
      </c>
      <c r="H177" s="14">
        <f t="shared" si="12"/>
        <v>38544.279999999955</v>
      </c>
      <c r="I177" s="30">
        <v>0.2268</v>
      </c>
      <c r="J177" s="14">
        <f t="shared" si="13"/>
        <v>8741.8427039999897</v>
      </c>
      <c r="K177" s="28">
        <f t="shared" si="14"/>
        <v>29802.437295999967</v>
      </c>
    </row>
    <row r="178" spans="1:11" ht="15" customHeight="1" x14ac:dyDescent="0.15">
      <c r="A178" s="10" t="s">
        <v>10901</v>
      </c>
      <c r="B178" s="11">
        <v>6411</v>
      </c>
      <c r="C178" s="13">
        <v>395.94</v>
      </c>
      <c r="D178" s="11">
        <v>7169</v>
      </c>
      <c r="E178" s="13">
        <v>392.56</v>
      </c>
      <c r="F178" s="14">
        <f t="shared" si="10"/>
        <v>-24231.219999999968</v>
      </c>
      <c r="G178" s="14">
        <f t="shared" si="11"/>
        <v>300122.52</v>
      </c>
      <c r="H178" s="14">
        <f t="shared" si="12"/>
        <v>275891.30000000005</v>
      </c>
      <c r="I178" s="30">
        <v>0.16830000000000001</v>
      </c>
      <c r="J178" s="14">
        <f t="shared" si="13"/>
        <v>46432.50579000001</v>
      </c>
      <c r="K178" s="28">
        <f t="shared" si="14"/>
        <v>229458.79421000002</v>
      </c>
    </row>
    <row r="179" spans="1:11" ht="15" customHeight="1" x14ac:dyDescent="0.15">
      <c r="A179" s="10" t="s">
        <v>10902</v>
      </c>
      <c r="B179" s="11">
        <v>10695</v>
      </c>
      <c r="C179" s="13">
        <v>191.16</v>
      </c>
      <c r="D179" s="11">
        <v>10367</v>
      </c>
      <c r="E179" s="13">
        <v>216.5</v>
      </c>
      <c r="F179" s="14">
        <f t="shared" si="10"/>
        <v>262699.78000000003</v>
      </c>
      <c r="G179" s="14">
        <f t="shared" si="11"/>
        <v>-62700.479999999996</v>
      </c>
      <c r="H179" s="14">
        <f t="shared" si="12"/>
        <v>199999.30000000005</v>
      </c>
      <c r="I179" s="30">
        <v>8.8999999999999996E-2</v>
      </c>
      <c r="J179" s="14">
        <f t="shared" si="13"/>
        <v>17799.937700000002</v>
      </c>
      <c r="K179" s="28">
        <f t="shared" si="14"/>
        <v>182199.36230000004</v>
      </c>
    </row>
    <row r="180" spans="1:11" ht="15" customHeight="1" x14ac:dyDescent="0.15">
      <c r="A180" s="10" t="s">
        <v>10903</v>
      </c>
      <c r="B180" s="11">
        <v>1691</v>
      </c>
      <c r="C180" s="13">
        <v>285.86</v>
      </c>
      <c r="D180" s="11">
        <v>1726</v>
      </c>
      <c r="E180" s="13">
        <v>316.83</v>
      </c>
      <c r="F180" s="14">
        <f t="shared" si="10"/>
        <v>53454.21999999995</v>
      </c>
      <c r="G180" s="14">
        <f t="shared" si="11"/>
        <v>10005.1</v>
      </c>
      <c r="H180" s="14">
        <f t="shared" si="12"/>
        <v>63459.319999999949</v>
      </c>
      <c r="I180" s="30">
        <v>0.31219999999999998</v>
      </c>
      <c r="J180" s="14">
        <f t="shared" si="13"/>
        <v>19811.999703999983</v>
      </c>
      <c r="K180" s="28">
        <f t="shared" si="14"/>
        <v>43647.320295999962</v>
      </c>
    </row>
    <row r="181" spans="1:11" ht="15" customHeight="1" x14ac:dyDescent="0.15">
      <c r="A181" s="10" t="s">
        <v>10904</v>
      </c>
      <c r="B181" s="11">
        <v>8249</v>
      </c>
      <c r="C181" s="13">
        <v>290.02</v>
      </c>
      <c r="D181" s="11">
        <v>8794</v>
      </c>
      <c r="E181" s="13">
        <v>274.01</v>
      </c>
      <c r="F181" s="14">
        <f t="shared" si="10"/>
        <v>-140791.93999999992</v>
      </c>
      <c r="G181" s="14">
        <f t="shared" si="11"/>
        <v>158060.9</v>
      </c>
      <c r="H181" s="14">
        <f t="shared" si="12"/>
        <v>17268.960000000079</v>
      </c>
      <c r="I181" s="30">
        <v>0.10340000000000001</v>
      </c>
      <c r="J181" s="14">
        <f t="shared" si="13"/>
        <v>1785.6104640000083</v>
      </c>
      <c r="K181" s="28">
        <f t="shared" si="14"/>
        <v>15483.349536000071</v>
      </c>
    </row>
    <row r="182" spans="1:11" ht="15" customHeight="1" x14ac:dyDescent="0.15">
      <c r="A182" s="10" t="s">
        <v>10905</v>
      </c>
      <c r="B182" s="11">
        <v>19627</v>
      </c>
      <c r="C182" s="13">
        <v>398.49</v>
      </c>
      <c r="D182" s="11">
        <v>19755</v>
      </c>
      <c r="E182" s="13">
        <v>432.09</v>
      </c>
      <c r="F182" s="14">
        <f t="shared" si="10"/>
        <v>663767.9999999993</v>
      </c>
      <c r="G182" s="14">
        <f t="shared" si="11"/>
        <v>51006.720000000001</v>
      </c>
      <c r="H182" s="14">
        <f t="shared" si="12"/>
        <v>714774.71999999927</v>
      </c>
      <c r="I182" s="30">
        <v>7.4700000000000003E-2</v>
      </c>
      <c r="J182" s="14">
        <f t="shared" si="13"/>
        <v>53393.671583999945</v>
      </c>
      <c r="K182" s="28">
        <f t="shared" si="14"/>
        <v>661381.04841599928</v>
      </c>
    </row>
    <row r="183" spans="1:11" ht="15" customHeight="1" x14ac:dyDescent="0.15">
      <c r="A183" s="10" t="s">
        <v>10906</v>
      </c>
      <c r="B183" s="11">
        <v>16246</v>
      </c>
      <c r="C183" s="13">
        <v>74.08</v>
      </c>
      <c r="D183" s="11">
        <v>15454</v>
      </c>
      <c r="E183" s="13">
        <v>75.5</v>
      </c>
      <c r="F183" s="14">
        <f t="shared" si="10"/>
        <v>21944.680000000026</v>
      </c>
      <c r="G183" s="14">
        <f t="shared" si="11"/>
        <v>-58671.360000000001</v>
      </c>
      <c r="H183" s="14">
        <f t="shared" si="12"/>
        <v>-36726.679999999978</v>
      </c>
      <c r="I183" s="30">
        <v>0.3347</v>
      </c>
      <c r="J183" s="14">
        <f t="shared" si="13"/>
        <v>-12292.419795999993</v>
      </c>
      <c r="K183" s="28">
        <f t="shared" si="14"/>
        <v>-24434.260203999984</v>
      </c>
    </row>
    <row r="184" spans="1:11" ht="15" customHeight="1" x14ac:dyDescent="0.15">
      <c r="A184" s="10" t="s">
        <v>10907</v>
      </c>
      <c r="B184" s="11">
        <v>2252</v>
      </c>
      <c r="C184" s="13">
        <v>267.73</v>
      </c>
      <c r="D184" s="11">
        <v>2487</v>
      </c>
      <c r="E184" s="13">
        <v>241.66</v>
      </c>
      <c r="F184" s="14">
        <f t="shared" si="10"/>
        <v>-64836.090000000055</v>
      </c>
      <c r="G184" s="14">
        <f t="shared" si="11"/>
        <v>62916.55</v>
      </c>
      <c r="H184" s="14">
        <f t="shared" si="12"/>
        <v>-1919.5400000000518</v>
      </c>
      <c r="I184" s="30">
        <v>0.23930000000000001</v>
      </c>
      <c r="J184" s="14">
        <f t="shared" si="13"/>
        <v>-459.34592200001242</v>
      </c>
      <c r="K184" s="28">
        <f t="shared" si="14"/>
        <v>-1460.1940780000393</v>
      </c>
    </row>
    <row r="185" spans="1:11" ht="15" customHeight="1" x14ac:dyDescent="0.15">
      <c r="A185" s="10" t="s">
        <v>10908</v>
      </c>
      <c r="B185" s="11">
        <v>17944</v>
      </c>
      <c r="C185" s="13">
        <v>384.55</v>
      </c>
      <c r="D185" s="11">
        <v>19048</v>
      </c>
      <c r="E185" s="13">
        <v>424.35</v>
      </c>
      <c r="F185" s="14">
        <f t="shared" si="10"/>
        <v>758110.40000000026</v>
      </c>
      <c r="G185" s="14">
        <f t="shared" si="11"/>
        <v>424543.2</v>
      </c>
      <c r="H185" s="14">
        <f t="shared" si="12"/>
        <v>1182653.6000000003</v>
      </c>
      <c r="I185" s="30">
        <v>0.1057</v>
      </c>
      <c r="J185" s="14">
        <f t="shared" si="13"/>
        <v>125006.48552000003</v>
      </c>
      <c r="K185" s="28">
        <f t="shared" si="14"/>
        <v>1057647.1144800002</v>
      </c>
    </row>
    <row r="186" spans="1:11" ht="15" customHeight="1" x14ac:dyDescent="0.15">
      <c r="A186" s="10" t="s">
        <v>10909</v>
      </c>
      <c r="B186" s="11">
        <v>14723</v>
      </c>
      <c r="C186" s="13">
        <v>371.43</v>
      </c>
      <c r="D186" s="11">
        <v>14283</v>
      </c>
      <c r="E186" s="13">
        <v>329.76</v>
      </c>
      <c r="F186" s="14">
        <f t="shared" si="10"/>
        <v>-595172.61000000022</v>
      </c>
      <c r="G186" s="14">
        <f t="shared" si="11"/>
        <v>-163429.20000000001</v>
      </c>
      <c r="H186" s="14">
        <f t="shared" si="12"/>
        <v>-758601.81000000029</v>
      </c>
      <c r="I186" s="30">
        <v>0.33650000000000002</v>
      </c>
      <c r="J186" s="14">
        <f t="shared" si="13"/>
        <v>-255269.50906500011</v>
      </c>
      <c r="K186" s="28">
        <f t="shared" si="14"/>
        <v>-503332.30093500018</v>
      </c>
    </row>
    <row r="187" spans="1:11" ht="15" customHeight="1" x14ac:dyDescent="0.15">
      <c r="A187" s="10" t="s">
        <v>10910</v>
      </c>
      <c r="B187" s="11">
        <v>18763</v>
      </c>
      <c r="C187" s="13">
        <v>63.6</v>
      </c>
      <c r="D187" s="11">
        <v>17808</v>
      </c>
      <c r="E187" s="13">
        <v>56.52</v>
      </c>
      <c r="F187" s="14">
        <f t="shared" si="10"/>
        <v>-126080.63999999997</v>
      </c>
      <c r="G187" s="14">
        <f t="shared" si="11"/>
        <v>-60738</v>
      </c>
      <c r="H187" s="14">
        <f t="shared" si="12"/>
        <v>-186818.63999999996</v>
      </c>
      <c r="I187" s="30">
        <v>0.28070000000000001</v>
      </c>
      <c r="J187" s="14">
        <f t="shared" si="13"/>
        <v>-52439.992247999988</v>
      </c>
      <c r="K187" s="28">
        <f t="shared" si="14"/>
        <v>-134378.64775199996</v>
      </c>
    </row>
    <row r="188" spans="1:11" ht="15" customHeight="1" x14ac:dyDescent="0.15">
      <c r="A188" s="10" t="s">
        <v>10911</v>
      </c>
      <c r="B188" s="11">
        <v>1331</v>
      </c>
      <c r="C188" s="13">
        <v>96.47</v>
      </c>
      <c r="D188" s="11">
        <v>1271</v>
      </c>
      <c r="E188" s="13">
        <v>95.6</v>
      </c>
      <c r="F188" s="14">
        <f t="shared" si="10"/>
        <v>-1105.7700000000059</v>
      </c>
      <c r="G188" s="14">
        <f t="shared" si="11"/>
        <v>-5788.2</v>
      </c>
      <c r="H188" s="14">
        <f t="shared" si="12"/>
        <v>-6893.9700000000057</v>
      </c>
      <c r="I188" s="30">
        <v>0.1643</v>
      </c>
      <c r="J188" s="14">
        <f t="shared" si="13"/>
        <v>-1132.6792710000009</v>
      </c>
      <c r="K188" s="28">
        <f t="shared" si="14"/>
        <v>-5761.2907290000048</v>
      </c>
    </row>
    <row r="189" spans="1:11" ht="15" customHeight="1" x14ac:dyDescent="0.15">
      <c r="A189" s="10" t="s">
        <v>10912</v>
      </c>
      <c r="B189" s="11">
        <v>8198</v>
      </c>
      <c r="C189" s="13">
        <v>244.99</v>
      </c>
      <c r="D189" s="11">
        <v>7883</v>
      </c>
      <c r="E189" s="13">
        <v>276.77999999999997</v>
      </c>
      <c r="F189" s="14">
        <f t="shared" si="10"/>
        <v>250600.56999999972</v>
      </c>
      <c r="G189" s="14">
        <f t="shared" si="11"/>
        <v>-77171.850000000006</v>
      </c>
      <c r="H189" s="14">
        <f t="shared" si="12"/>
        <v>173428.71999999971</v>
      </c>
      <c r="I189" s="30">
        <v>0.31979999999999997</v>
      </c>
      <c r="J189" s="14">
        <f t="shared" si="13"/>
        <v>55462.504655999903</v>
      </c>
      <c r="K189" s="28">
        <f t="shared" si="14"/>
        <v>117966.21534399981</v>
      </c>
    </row>
    <row r="190" spans="1:11" ht="15" customHeight="1" x14ac:dyDescent="0.15">
      <c r="A190" s="10" t="s">
        <v>10913</v>
      </c>
      <c r="B190" s="11">
        <v>5623</v>
      </c>
      <c r="C190" s="13">
        <v>111.36</v>
      </c>
      <c r="D190" s="11">
        <v>5165</v>
      </c>
      <c r="E190" s="13">
        <v>115.3</v>
      </c>
      <c r="F190" s="14">
        <f t="shared" si="10"/>
        <v>20350.099999999988</v>
      </c>
      <c r="G190" s="14">
        <f t="shared" si="11"/>
        <v>-51002.879999999997</v>
      </c>
      <c r="H190" s="14">
        <f t="shared" si="12"/>
        <v>-30652.78000000001</v>
      </c>
      <c r="I190" s="30">
        <v>0.2296</v>
      </c>
      <c r="J190" s="14">
        <f t="shared" si="13"/>
        <v>-7037.8782880000026</v>
      </c>
      <c r="K190" s="28">
        <f t="shared" si="14"/>
        <v>-23614.901712000006</v>
      </c>
    </row>
    <row r="191" spans="1:11" ht="15" customHeight="1" x14ac:dyDescent="0.15">
      <c r="A191" s="10" t="s">
        <v>10914</v>
      </c>
      <c r="B191" s="11">
        <v>8125</v>
      </c>
      <c r="C191" s="13">
        <v>360.67</v>
      </c>
      <c r="D191" s="11">
        <v>8724</v>
      </c>
      <c r="E191" s="13">
        <v>366.74</v>
      </c>
      <c r="F191" s="14">
        <f t="shared" si="10"/>
        <v>52954.679999999942</v>
      </c>
      <c r="G191" s="14">
        <f t="shared" si="11"/>
        <v>216041.33000000002</v>
      </c>
      <c r="H191" s="14">
        <f t="shared" si="12"/>
        <v>268996.00999999995</v>
      </c>
      <c r="I191" s="30">
        <v>0.19040000000000001</v>
      </c>
      <c r="J191" s="14">
        <f t="shared" si="13"/>
        <v>51216.840303999998</v>
      </c>
      <c r="K191" s="28">
        <f t="shared" si="14"/>
        <v>217779.16969599994</v>
      </c>
    </row>
    <row r="192" spans="1:11" ht="15" customHeight="1" x14ac:dyDescent="0.15">
      <c r="A192" s="10" t="s">
        <v>10915</v>
      </c>
      <c r="B192" s="11">
        <v>9063</v>
      </c>
      <c r="C192" s="13">
        <v>331.34</v>
      </c>
      <c r="D192" s="11">
        <v>8837</v>
      </c>
      <c r="E192" s="13">
        <v>324.87</v>
      </c>
      <c r="F192" s="14">
        <f t="shared" si="10"/>
        <v>-57175.389999999737</v>
      </c>
      <c r="G192" s="14">
        <f t="shared" si="11"/>
        <v>-74882.84</v>
      </c>
      <c r="H192" s="14">
        <f t="shared" si="12"/>
        <v>-132058.22999999975</v>
      </c>
      <c r="I192" s="30">
        <v>0.29220000000000002</v>
      </c>
      <c r="J192" s="14">
        <f t="shared" si="13"/>
        <v>-38587.414805999928</v>
      </c>
      <c r="K192" s="28">
        <f t="shared" si="14"/>
        <v>-93470.815193999821</v>
      </c>
    </row>
    <row r="193" spans="1:11" ht="15" customHeight="1" x14ac:dyDescent="0.15">
      <c r="A193" s="10" t="s">
        <v>10916</v>
      </c>
      <c r="B193" s="11">
        <v>17397</v>
      </c>
      <c r="C193" s="13">
        <v>352.66</v>
      </c>
      <c r="D193" s="11">
        <v>19202</v>
      </c>
      <c r="E193" s="13">
        <v>394.64</v>
      </c>
      <c r="F193" s="14">
        <f t="shared" si="10"/>
        <v>806099.95999999926</v>
      </c>
      <c r="G193" s="14">
        <f t="shared" si="11"/>
        <v>636551.30000000005</v>
      </c>
      <c r="H193" s="14">
        <f t="shared" si="12"/>
        <v>1442651.2599999993</v>
      </c>
      <c r="I193" s="30">
        <v>5.9499999999999997E-2</v>
      </c>
      <c r="J193" s="14">
        <f t="shared" si="13"/>
        <v>85837.749969999961</v>
      </c>
      <c r="K193" s="28">
        <f t="shared" si="14"/>
        <v>1356813.5100299993</v>
      </c>
    </row>
    <row r="194" spans="1:11" ht="15" customHeight="1" x14ac:dyDescent="0.15">
      <c r="A194" s="10" t="s">
        <v>10917</v>
      </c>
      <c r="B194" s="11">
        <v>16615</v>
      </c>
      <c r="C194" s="13">
        <v>43.77</v>
      </c>
      <c r="D194" s="11">
        <v>16976</v>
      </c>
      <c r="E194" s="13">
        <v>42.16</v>
      </c>
      <c r="F194" s="14">
        <f t="shared" si="10"/>
        <v>-27331.36000000011</v>
      </c>
      <c r="G194" s="14">
        <f t="shared" si="11"/>
        <v>15800.970000000001</v>
      </c>
      <c r="H194" s="14">
        <f t="shared" si="12"/>
        <v>-11530.390000000109</v>
      </c>
      <c r="I194" s="30">
        <v>0.1077</v>
      </c>
      <c r="J194" s="14">
        <f t="shared" si="13"/>
        <v>-1241.8230030000118</v>
      </c>
      <c r="K194" s="28">
        <f t="shared" si="14"/>
        <v>-10288.566997000096</v>
      </c>
    </row>
    <row r="195" spans="1:11" ht="15" customHeight="1" x14ac:dyDescent="0.15">
      <c r="A195" s="10" t="s">
        <v>10918</v>
      </c>
      <c r="B195" s="11">
        <v>1948</v>
      </c>
      <c r="C195" s="13">
        <v>92.38</v>
      </c>
      <c r="D195" s="11">
        <v>1929</v>
      </c>
      <c r="E195" s="13">
        <v>103.56</v>
      </c>
      <c r="F195" s="14">
        <f t="shared" si="10"/>
        <v>21566.220000000012</v>
      </c>
      <c r="G195" s="14">
        <f t="shared" si="11"/>
        <v>-1755.2199999999998</v>
      </c>
      <c r="H195" s="14">
        <f t="shared" si="12"/>
        <v>19811.000000000011</v>
      </c>
      <c r="I195" s="30">
        <v>0.34320000000000001</v>
      </c>
      <c r="J195" s="14">
        <f t="shared" si="13"/>
        <v>6799.1352000000043</v>
      </c>
      <c r="K195" s="28">
        <f t="shared" si="14"/>
        <v>13011.864800000007</v>
      </c>
    </row>
    <row r="196" spans="1:11" ht="15" customHeight="1" x14ac:dyDescent="0.15">
      <c r="A196" s="10" t="s">
        <v>10919</v>
      </c>
      <c r="B196" s="11">
        <v>17077</v>
      </c>
      <c r="C196" s="13">
        <v>98.15</v>
      </c>
      <c r="D196" s="11">
        <v>17846</v>
      </c>
      <c r="E196" s="13">
        <v>103.02</v>
      </c>
      <c r="F196" s="14">
        <f t="shared" si="10"/>
        <v>86910.019999999829</v>
      </c>
      <c r="G196" s="14">
        <f t="shared" si="11"/>
        <v>75477.350000000006</v>
      </c>
      <c r="H196" s="14">
        <f t="shared" si="12"/>
        <v>162387.36999999982</v>
      </c>
      <c r="I196" s="30">
        <v>0.2772</v>
      </c>
      <c r="J196" s="14">
        <f t="shared" si="13"/>
        <v>45013.778963999954</v>
      </c>
      <c r="K196" s="28">
        <f t="shared" si="14"/>
        <v>117373.59103599987</v>
      </c>
    </row>
    <row r="197" spans="1:11" ht="15" customHeight="1" x14ac:dyDescent="0.15">
      <c r="A197" s="10" t="s">
        <v>10920</v>
      </c>
      <c r="B197" s="11">
        <v>2844</v>
      </c>
      <c r="C197" s="13">
        <v>285.08999999999997</v>
      </c>
      <c r="D197" s="11">
        <v>3067</v>
      </c>
      <c r="E197" s="13">
        <v>256.06</v>
      </c>
      <c r="F197" s="14">
        <f t="shared" ref="F197:F260" si="15">(E197-C197)*D197</f>
        <v>-89035.009999999922</v>
      </c>
      <c r="G197" s="14">
        <f t="shared" ref="G197:G260" si="16">(D197-B197)*C197</f>
        <v>63575.069999999992</v>
      </c>
      <c r="H197" s="14">
        <f t="shared" ref="H197:H260" si="17">F197+G197</f>
        <v>-25459.93999999993</v>
      </c>
      <c r="I197" s="30">
        <v>0.19989999999999999</v>
      </c>
      <c r="J197" s="14">
        <f t="shared" ref="J197:J260" si="18">H197*I197</f>
        <v>-5089.4420059999857</v>
      </c>
      <c r="K197" s="28">
        <f t="shared" ref="K197:K260" si="19">H197-J197</f>
        <v>-20370.497993999943</v>
      </c>
    </row>
    <row r="198" spans="1:11" ht="15" customHeight="1" x14ac:dyDescent="0.15">
      <c r="A198" s="10" t="s">
        <v>10921</v>
      </c>
      <c r="B198" s="11">
        <v>17514</v>
      </c>
      <c r="C198" s="13">
        <v>239.59</v>
      </c>
      <c r="D198" s="11">
        <v>17988</v>
      </c>
      <c r="E198" s="13">
        <v>238.27</v>
      </c>
      <c r="F198" s="14">
        <f t="shared" si="15"/>
        <v>-23744.159999999876</v>
      </c>
      <c r="G198" s="14">
        <f t="shared" si="16"/>
        <v>113565.66</v>
      </c>
      <c r="H198" s="14">
        <f t="shared" si="17"/>
        <v>89821.500000000131</v>
      </c>
      <c r="I198" s="30">
        <v>0.24129999999999999</v>
      </c>
      <c r="J198" s="14">
        <f t="shared" si="18"/>
        <v>21673.92795000003</v>
      </c>
      <c r="K198" s="28">
        <f t="shared" si="19"/>
        <v>68147.572050000104</v>
      </c>
    </row>
    <row r="199" spans="1:11" ht="15" customHeight="1" x14ac:dyDescent="0.15">
      <c r="A199" s="10" t="s">
        <v>10922</v>
      </c>
      <c r="B199" s="11">
        <v>10250</v>
      </c>
      <c r="C199" s="13">
        <v>50.42</v>
      </c>
      <c r="D199" s="11">
        <v>9712</v>
      </c>
      <c r="E199" s="13">
        <v>47.7</v>
      </c>
      <c r="F199" s="14">
        <f t="shared" si="15"/>
        <v>-26416.639999999989</v>
      </c>
      <c r="G199" s="14">
        <f t="shared" si="16"/>
        <v>-27125.96</v>
      </c>
      <c r="H199" s="14">
        <f t="shared" si="17"/>
        <v>-53542.599999999991</v>
      </c>
      <c r="I199" s="30">
        <v>0.1046</v>
      </c>
      <c r="J199" s="14">
        <f t="shared" si="18"/>
        <v>-5600.5559599999988</v>
      </c>
      <c r="K199" s="28">
        <f t="shared" si="19"/>
        <v>-47942.044039999993</v>
      </c>
    </row>
    <row r="200" spans="1:11" ht="15" customHeight="1" x14ac:dyDescent="0.15">
      <c r="A200" s="10" t="s">
        <v>10923</v>
      </c>
      <c r="B200" s="11">
        <v>13822</v>
      </c>
      <c r="C200" s="13">
        <v>99.19</v>
      </c>
      <c r="D200" s="11">
        <v>12968</v>
      </c>
      <c r="E200" s="13">
        <v>109.6</v>
      </c>
      <c r="F200" s="14">
        <f t="shared" si="15"/>
        <v>134996.87999999995</v>
      </c>
      <c r="G200" s="14">
        <f t="shared" si="16"/>
        <v>-84708.26</v>
      </c>
      <c r="H200" s="14">
        <f t="shared" si="17"/>
        <v>50288.619999999952</v>
      </c>
      <c r="I200" s="30">
        <v>0.34520000000000001</v>
      </c>
      <c r="J200" s="14">
        <f t="shared" si="18"/>
        <v>17359.631623999983</v>
      </c>
      <c r="K200" s="28">
        <f t="shared" si="19"/>
        <v>32928.988375999965</v>
      </c>
    </row>
    <row r="201" spans="1:11" ht="15" customHeight="1" x14ac:dyDescent="0.15">
      <c r="A201" s="10" t="s">
        <v>10924</v>
      </c>
      <c r="B201" s="11">
        <v>19699</v>
      </c>
      <c r="C201" s="13">
        <v>255.41</v>
      </c>
      <c r="D201" s="11">
        <v>18838</v>
      </c>
      <c r="E201" s="13">
        <v>292.14999999999998</v>
      </c>
      <c r="F201" s="14">
        <f t="shared" si="15"/>
        <v>692108.11999999965</v>
      </c>
      <c r="G201" s="14">
        <f t="shared" si="16"/>
        <v>-219908.01</v>
      </c>
      <c r="H201" s="14">
        <f t="shared" si="17"/>
        <v>472200.10999999964</v>
      </c>
      <c r="I201" s="30">
        <v>0.27739999999999998</v>
      </c>
      <c r="J201" s="14">
        <f t="shared" si="18"/>
        <v>130988.3105139999</v>
      </c>
      <c r="K201" s="28">
        <f t="shared" si="19"/>
        <v>341211.79948599974</v>
      </c>
    </row>
    <row r="202" spans="1:11" ht="15" customHeight="1" x14ac:dyDescent="0.15">
      <c r="A202" s="10" t="s">
        <v>10925</v>
      </c>
      <c r="B202" s="11">
        <v>16392</v>
      </c>
      <c r="C202" s="13">
        <v>175.53</v>
      </c>
      <c r="D202" s="11">
        <v>17200</v>
      </c>
      <c r="E202" s="13">
        <v>191.56</v>
      </c>
      <c r="F202" s="14">
        <f t="shared" si="15"/>
        <v>275716</v>
      </c>
      <c r="G202" s="14">
        <f t="shared" si="16"/>
        <v>141828.24</v>
      </c>
      <c r="H202" s="14">
        <f t="shared" si="17"/>
        <v>417544.24</v>
      </c>
      <c r="I202" s="30">
        <v>0.2079</v>
      </c>
      <c r="J202" s="14">
        <f t="shared" si="18"/>
        <v>86807.447495999993</v>
      </c>
      <c r="K202" s="28">
        <f t="shared" si="19"/>
        <v>330736.79250400001</v>
      </c>
    </row>
    <row r="203" spans="1:11" ht="15" customHeight="1" x14ac:dyDescent="0.15">
      <c r="A203" s="10" t="s">
        <v>10926</v>
      </c>
      <c r="B203" s="11">
        <v>18815</v>
      </c>
      <c r="C203" s="13">
        <v>378.62</v>
      </c>
      <c r="D203" s="11">
        <v>16957</v>
      </c>
      <c r="E203" s="13">
        <v>427.47</v>
      </c>
      <c r="F203" s="14">
        <f t="shared" si="15"/>
        <v>828349.45000000042</v>
      </c>
      <c r="G203" s="14">
        <f t="shared" si="16"/>
        <v>-703475.96</v>
      </c>
      <c r="H203" s="14">
        <f t="shared" si="17"/>
        <v>124873.49000000046</v>
      </c>
      <c r="I203" s="30">
        <v>0.19040000000000001</v>
      </c>
      <c r="J203" s="14">
        <f t="shared" si="18"/>
        <v>23775.912496000088</v>
      </c>
      <c r="K203" s="28">
        <f t="shared" si="19"/>
        <v>101097.57750400036</v>
      </c>
    </row>
    <row r="204" spans="1:11" ht="15" customHeight="1" x14ac:dyDescent="0.15">
      <c r="A204" s="10" t="s">
        <v>10927</v>
      </c>
      <c r="B204" s="11">
        <v>5259</v>
      </c>
      <c r="C204" s="13">
        <v>359.86</v>
      </c>
      <c r="D204" s="11">
        <v>5482</v>
      </c>
      <c r="E204" s="13">
        <v>390.4</v>
      </c>
      <c r="F204" s="14">
        <f t="shared" si="15"/>
        <v>167420.2799999998</v>
      </c>
      <c r="G204" s="14">
        <f t="shared" si="16"/>
        <v>80248.78</v>
      </c>
      <c r="H204" s="14">
        <f t="shared" si="17"/>
        <v>247669.05999999979</v>
      </c>
      <c r="I204" s="30">
        <v>0.21629999999999999</v>
      </c>
      <c r="J204" s="14">
        <f t="shared" si="18"/>
        <v>53570.817677999956</v>
      </c>
      <c r="K204" s="28">
        <f t="shared" si="19"/>
        <v>194098.24232199983</v>
      </c>
    </row>
    <row r="205" spans="1:11" ht="15" customHeight="1" x14ac:dyDescent="0.15">
      <c r="A205" s="10" t="s">
        <v>10928</v>
      </c>
      <c r="B205" s="11">
        <v>11987</v>
      </c>
      <c r="C205" s="13">
        <v>207.94</v>
      </c>
      <c r="D205" s="11">
        <v>10961</v>
      </c>
      <c r="E205" s="13">
        <v>198.28</v>
      </c>
      <c r="F205" s="14">
        <f t="shared" si="15"/>
        <v>-105883.25999999997</v>
      </c>
      <c r="G205" s="14">
        <f t="shared" si="16"/>
        <v>-213346.44</v>
      </c>
      <c r="H205" s="14">
        <f t="shared" si="17"/>
        <v>-319229.69999999995</v>
      </c>
      <c r="I205" s="30">
        <v>0.1898</v>
      </c>
      <c r="J205" s="14">
        <f t="shared" si="18"/>
        <v>-60589.79705999999</v>
      </c>
      <c r="K205" s="28">
        <f t="shared" si="19"/>
        <v>-258639.90293999997</v>
      </c>
    </row>
    <row r="206" spans="1:11" ht="15" customHeight="1" x14ac:dyDescent="0.15">
      <c r="A206" s="10" t="s">
        <v>10929</v>
      </c>
      <c r="B206" s="11">
        <v>3670</v>
      </c>
      <c r="C206" s="13">
        <v>172.79</v>
      </c>
      <c r="D206" s="11">
        <v>3514</v>
      </c>
      <c r="E206" s="13">
        <v>168.82</v>
      </c>
      <c r="F206" s="14">
        <f t="shared" si="15"/>
        <v>-13950.579999999996</v>
      </c>
      <c r="G206" s="14">
        <f t="shared" si="16"/>
        <v>-26955.239999999998</v>
      </c>
      <c r="H206" s="14">
        <f t="shared" si="17"/>
        <v>-40905.819999999992</v>
      </c>
      <c r="I206" s="30">
        <v>0.33189999999999997</v>
      </c>
      <c r="J206" s="14">
        <f t="shared" si="18"/>
        <v>-13576.641657999997</v>
      </c>
      <c r="K206" s="28">
        <f t="shared" si="19"/>
        <v>-27329.178341999996</v>
      </c>
    </row>
    <row r="207" spans="1:11" ht="15" customHeight="1" x14ac:dyDescent="0.15">
      <c r="A207" s="10" t="s">
        <v>10930</v>
      </c>
      <c r="B207" s="11">
        <v>18300</v>
      </c>
      <c r="C207" s="13">
        <v>149.43</v>
      </c>
      <c r="D207" s="11">
        <v>19065</v>
      </c>
      <c r="E207" s="13">
        <v>152.74</v>
      </c>
      <c r="F207" s="14">
        <f t="shared" si="15"/>
        <v>63105.150000000045</v>
      </c>
      <c r="G207" s="14">
        <f t="shared" si="16"/>
        <v>114313.95000000001</v>
      </c>
      <c r="H207" s="14">
        <f t="shared" si="17"/>
        <v>177419.10000000006</v>
      </c>
      <c r="I207" s="30">
        <v>0.33069999999999999</v>
      </c>
      <c r="J207" s="14">
        <f t="shared" si="18"/>
        <v>58672.496370000023</v>
      </c>
      <c r="K207" s="28">
        <f t="shared" si="19"/>
        <v>118746.60363000004</v>
      </c>
    </row>
    <row r="208" spans="1:11" ht="15" customHeight="1" x14ac:dyDescent="0.15">
      <c r="A208" s="10" t="s">
        <v>10931</v>
      </c>
      <c r="B208" s="11">
        <v>13056</v>
      </c>
      <c r="C208" s="13">
        <v>291.87</v>
      </c>
      <c r="D208" s="11">
        <v>13416</v>
      </c>
      <c r="E208" s="13">
        <v>307.94</v>
      </c>
      <c r="F208" s="14">
        <f t="shared" si="15"/>
        <v>215595.11999999991</v>
      </c>
      <c r="G208" s="14">
        <f t="shared" si="16"/>
        <v>105073.2</v>
      </c>
      <c r="H208" s="14">
        <f t="shared" si="17"/>
        <v>320668.31999999989</v>
      </c>
      <c r="I208" s="30">
        <v>0.312</v>
      </c>
      <c r="J208" s="14">
        <f t="shared" si="18"/>
        <v>100048.51583999996</v>
      </c>
      <c r="K208" s="28">
        <f t="shared" si="19"/>
        <v>220619.80415999994</v>
      </c>
    </row>
    <row r="209" spans="1:11" ht="15" customHeight="1" x14ac:dyDescent="0.15">
      <c r="A209" s="10" t="s">
        <v>10932</v>
      </c>
      <c r="B209" s="11">
        <v>3072</v>
      </c>
      <c r="C209" s="13">
        <v>339.86</v>
      </c>
      <c r="D209" s="11">
        <v>2765</v>
      </c>
      <c r="E209" s="13">
        <v>341.65</v>
      </c>
      <c r="F209" s="14">
        <f t="shared" si="15"/>
        <v>4949.3499999998994</v>
      </c>
      <c r="G209" s="14">
        <f t="shared" si="16"/>
        <v>-104337.02</v>
      </c>
      <c r="H209" s="14">
        <f t="shared" si="17"/>
        <v>-99387.6700000001</v>
      </c>
      <c r="I209" s="30">
        <v>0.23319999999999999</v>
      </c>
      <c r="J209" s="14">
        <f t="shared" si="18"/>
        <v>-23177.204644000023</v>
      </c>
      <c r="K209" s="28">
        <f t="shared" si="19"/>
        <v>-76210.465356000073</v>
      </c>
    </row>
    <row r="210" spans="1:11" ht="15" customHeight="1" x14ac:dyDescent="0.15">
      <c r="A210" s="10" t="s">
        <v>10933</v>
      </c>
      <c r="B210" s="11">
        <v>9677</v>
      </c>
      <c r="C210" s="13">
        <v>47.33</v>
      </c>
      <c r="D210" s="11">
        <v>9702</v>
      </c>
      <c r="E210" s="13">
        <v>54.41</v>
      </c>
      <c r="F210" s="14">
        <f t="shared" si="15"/>
        <v>68690.159999999989</v>
      </c>
      <c r="G210" s="14">
        <f t="shared" si="16"/>
        <v>1183.25</v>
      </c>
      <c r="H210" s="14">
        <f t="shared" si="17"/>
        <v>69873.409999999989</v>
      </c>
      <c r="I210" s="30">
        <v>0.1135</v>
      </c>
      <c r="J210" s="14">
        <f t="shared" si="18"/>
        <v>7930.6320349999987</v>
      </c>
      <c r="K210" s="28">
        <f t="shared" si="19"/>
        <v>61942.777964999987</v>
      </c>
    </row>
    <row r="211" spans="1:11" ht="15" customHeight="1" x14ac:dyDescent="0.15">
      <c r="A211" s="10" t="s">
        <v>10934</v>
      </c>
      <c r="B211" s="11">
        <v>7840</v>
      </c>
      <c r="C211" s="13">
        <v>330.06</v>
      </c>
      <c r="D211" s="11">
        <v>7668</v>
      </c>
      <c r="E211" s="13">
        <v>322.79000000000002</v>
      </c>
      <c r="F211" s="14">
        <f t="shared" si="15"/>
        <v>-55746.359999999862</v>
      </c>
      <c r="G211" s="14">
        <f t="shared" si="16"/>
        <v>-56770.32</v>
      </c>
      <c r="H211" s="14">
        <f t="shared" si="17"/>
        <v>-112516.67999999986</v>
      </c>
      <c r="I211" s="30">
        <v>0.2964</v>
      </c>
      <c r="J211" s="14">
        <f t="shared" si="18"/>
        <v>-33349.943951999958</v>
      </c>
      <c r="K211" s="28">
        <f t="shared" si="19"/>
        <v>-79166.736047999904</v>
      </c>
    </row>
    <row r="212" spans="1:11" ht="15" customHeight="1" x14ac:dyDescent="0.15">
      <c r="A212" s="10" t="s">
        <v>10935</v>
      </c>
      <c r="B212" s="11">
        <v>11067</v>
      </c>
      <c r="C212" s="13">
        <v>185.26</v>
      </c>
      <c r="D212" s="11">
        <v>11560</v>
      </c>
      <c r="E212" s="13">
        <v>170.74</v>
      </c>
      <c r="F212" s="14">
        <f t="shared" si="15"/>
        <v>-167851.19999999978</v>
      </c>
      <c r="G212" s="14">
        <f t="shared" si="16"/>
        <v>91333.18</v>
      </c>
      <c r="H212" s="14">
        <f t="shared" si="17"/>
        <v>-76518.019999999786</v>
      </c>
      <c r="I212" s="30">
        <v>8.2000000000000003E-2</v>
      </c>
      <c r="J212" s="14">
        <f t="shared" si="18"/>
        <v>-6274.4776399999828</v>
      </c>
      <c r="K212" s="28">
        <f t="shared" si="19"/>
        <v>-70243.542359999803</v>
      </c>
    </row>
    <row r="213" spans="1:11" ht="15" customHeight="1" x14ac:dyDescent="0.15">
      <c r="A213" s="10" t="s">
        <v>10936</v>
      </c>
      <c r="B213" s="11">
        <v>6170</v>
      </c>
      <c r="C213" s="13">
        <v>263.86</v>
      </c>
      <c r="D213" s="11">
        <v>6132</v>
      </c>
      <c r="E213" s="13">
        <v>277.38</v>
      </c>
      <c r="F213" s="14">
        <f t="shared" si="15"/>
        <v>82904.639999999883</v>
      </c>
      <c r="G213" s="14">
        <f t="shared" si="16"/>
        <v>-10026.68</v>
      </c>
      <c r="H213" s="14">
        <f t="shared" si="17"/>
        <v>72877.959999999875</v>
      </c>
      <c r="I213" s="30">
        <v>6.59E-2</v>
      </c>
      <c r="J213" s="14">
        <f t="shared" si="18"/>
        <v>4802.6575639999919</v>
      </c>
      <c r="K213" s="28">
        <f t="shared" si="19"/>
        <v>68075.302435999882</v>
      </c>
    </row>
    <row r="214" spans="1:11" ht="15" customHeight="1" x14ac:dyDescent="0.15">
      <c r="A214" s="10" t="s">
        <v>10937</v>
      </c>
      <c r="B214" s="11">
        <v>9107</v>
      </c>
      <c r="C214" s="13">
        <v>274.67</v>
      </c>
      <c r="D214" s="11">
        <v>10058</v>
      </c>
      <c r="E214" s="13">
        <v>272.93</v>
      </c>
      <c r="F214" s="14">
        <f t="shared" si="15"/>
        <v>-17500.920000000093</v>
      </c>
      <c r="G214" s="14">
        <f t="shared" si="16"/>
        <v>261211.17</v>
      </c>
      <c r="H214" s="14">
        <f t="shared" si="17"/>
        <v>243710.24999999991</v>
      </c>
      <c r="I214" s="30">
        <v>0.34</v>
      </c>
      <c r="J214" s="14">
        <f t="shared" si="18"/>
        <v>82861.484999999971</v>
      </c>
      <c r="K214" s="28">
        <f t="shared" si="19"/>
        <v>160848.76499999996</v>
      </c>
    </row>
    <row r="215" spans="1:11" ht="15" customHeight="1" x14ac:dyDescent="0.15">
      <c r="A215" s="10" t="s">
        <v>10938</v>
      </c>
      <c r="B215" s="11">
        <v>10276</v>
      </c>
      <c r="C215" s="13">
        <v>235.92</v>
      </c>
      <c r="D215" s="11">
        <v>10890</v>
      </c>
      <c r="E215" s="13">
        <v>255.1</v>
      </c>
      <c r="F215" s="14">
        <f t="shared" si="15"/>
        <v>208870.20000000007</v>
      </c>
      <c r="G215" s="14">
        <f t="shared" si="16"/>
        <v>144854.88</v>
      </c>
      <c r="H215" s="14">
        <f t="shared" si="17"/>
        <v>353725.08000000007</v>
      </c>
      <c r="I215" s="30">
        <v>7.8700000000000006E-2</v>
      </c>
      <c r="J215" s="14">
        <f t="shared" si="18"/>
        <v>27838.163796000008</v>
      </c>
      <c r="K215" s="28">
        <f t="shared" si="19"/>
        <v>325886.91620400007</v>
      </c>
    </row>
    <row r="216" spans="1:11" ht="15" customHeight="1" x14ac:dyDescent="0.15">
      <c r="A216" s="10" t="s">
        <v>10939</v>
      </c>
      <c r="B216" s="11">
        <v>14007</v>
      </c>
      <c r="C216" s="13">
        <v>54.44</v>
      </c>
      <c r="D216" s="11">
        <v>15431</v>
      </c>
      <c r="E216" s="13">
        <v>59.21</v>
      </c>
      <c r="F216" s="14">
        <f t="shared" si="15"/>
        <v>73605.870000000054</v>
      </c>
      <c r="G216" s="14">
        <f t="shared" si="16"/>
        <v>77522.559999999998</v>
      </c>
      <c r="H216" s="14">
        <f t="shared" si="17"/>
        <v>151128.43000000005</v>
      </c>
      <c r="I216" s="30">
        <v>0.12740000000000001</v>
      </c>
      <c r="J216" s="14">
        <f t="shared" si="18"/>
        <v>19253.761982000007</v>
      </c>
      <c r="K216" s="28">
        <f t="shared" si="19"/>
        <v>131874.66801800005</v>
      </c>
    </row>
    <row r="217" spans="1:11" ht="15" customHeight="1" x14ac:dyDescent="0.15">
      <c r="A217" s="10" t="s">
        <v>10940</v>
      </c>
      <c r="B217" s="11">
        <v>16355</v>
      </c>
      <c r="C217" s="13">
        <v>340.87</v>
      </c>
      <c r="D217" s="11">
        <v>16399</v>
      </c>
      <c r="E217" s="13">
        <v>318.88</v>
      </c>
      <c r="F217" s="14">
        <f t="shared" si="15"/>
        <v>-360614.01000000013</v>
      </c>
      <c r="G217" s="14">
        <f t="shared" si="16"/>
        <v>14998.28</v>
      </c>
      <c r="H217" s="14">
        <f t="shared" si="17"/>
        <v>-345615.7300000001</v>
      </c>
      <c r="I217" s="30">
        <v>7.5300000000000006E-2</v>
      </c>
      <c r="J217" s="14">
        <f t="shared" si="18"/>
        <v>-26024.864469000011</v>
      </c>
      <c r="K217" s="28">
        <f t="shared" si="19"/>
        <v>-319590.86553100008</v>
      </c>
    </row>
    <row r="218" spans="1:11" ht="15" customHeight="1" x14ac:dyDescent="0.15">
      <c r="A218" s="10" t="s">
        <v>10941</v>
      </c>
      <c r="B218" s="11">
        <v>1623</v>
      </c>
      <c r="C218" s="13">
        <v>79.52</v>
      </c>
      <c r="D218" s="11">
        <v>1708</v>
      </c>
      <c r="E218" s="13">
        <v>75.05</v>
      </c>
      <c r="F218" s="14">
        <f t="shared" si="15"/>
        <v>-7634.7599999999984</v>
      </c>
      <c r="G218" s="14">
        <f t="shared" si="16"/>
        <v>6759.2</v>
      </c>
      <c r="H218" s="14">
        <f t="shared" si="17"/>
        <v>-875.55999999999858</v>
      </c>
      <c r="I218" s="30">
        <v>0.32169999999999999</v>
      </c>
      <c r="J218" s="14">
        <f t="shared" si="18"/>
        <v>-281.66765199999952</v>
      </c>
      <c r="K218" s="28">
        <f t="shared" si="19"/>
        <v>-593.89234799999906</v>
      </c>
    </row>
    <row r="219" spans="1:11" ht="15" customHeight="1" x14ac:dyDescent="0.15">
      <c r="A219" s="10" t="s">
        <v>10942</v>
      </c>
      <c r="B219" s="11">
        <v>7879</v>
      </c>
      <c r="C219" s="13">
        <v>351.58</v>
      </c>
      <c r="D219" s="11">
        <v>8777</v>
      </c>
      <c r="E219" s="13">
        <v>351.98</v>
      </c>
      <c r="F219" s="14">
        <f t="shared" si="15"/>
        <v>3510.8000000002994</v>
      </c>
      <c r="G219" s="14">
        <f t="shared" si="16"/>
        <v>315718.83999999997</v>
      </c>
      <c r="H219" s="14">
        <f t="shared" si="17"/>
        <v>319229.64000000025</v>
      </c>
      <c r="I219" s="30">
        <v>0.21429999999999999</v>
      </c>
      <c r="J219" s="14">
        <f t="shared" si="18"/>
        <v>68410.911852000048</v>
      </c>
      <c r="K219" s="28">
        <f t="shared" si="19"/>
        <v>250818.7281480002</v>
      </c>
    </row>
    <row r="220" spans="1:11" ht="15" customHeight="1" x14ac:dyDescent="0.15">
      <c r="A220" s="10" t="s">
        <v>10943</v>
      </c>
      <c r="B220" s="11">
        <v>5436</v>
      </c>
      <c r="C220" s="13">
        <v>80.150000000000006</v>
      </c>
      <c r="D220" s="11">
        <v>4918</v>
      </c>
      <c r="E220" s="13">
        <v>70.680000000000007</v>
      </c>
      <c r="F220" s="14">
        <f t="shared" si="15"/>
        <v>-46573.459999999992</v>
      </c>
      <c r="G220" s="14">
        <f t="shared" si="16"/>
        <v>-41517.700000000004</v>
      </c>
      <c r="H220" s="14">
        <f t="shared" si="17"/>
        <v>-88091.16</v>
      </c>
      <c r="I220" s="30">
        <v>0.1547</v>
      </c>
      <c r="J220" s="14">
        <f t="shared" si="18"/>
        <v>-13627.702452000001</v>
      </c>
      <c r="K220" s="28">
        <f t="shared" si="19"/>
        <v>-74463.457548000006</v>
      </c>
    </row>
    <row r="221" spans="1:11" ht="15" customHeight="1" x14ac:dyDescent="0.15">
      <c r="A221" s="10" t="s">
        <v>10944</v>
      </c>
      <c r="B221" s="11">
        <v>8779</v>
      </c>
      <c r="C221" s="13">
        <v>175.69</v>
      </c>
      <c r="D221" s="11">
        <v>8976</v>
      </c>
      <c r="E221" s="13">
        <v>196.77</v>
      </c>
      <c r="F221" s="14">
        <f t="shared" si="15"/>
        <v>189214.0800000001</v>
      </c>
      <c r="G221" s="14">
        <f t="shared" si="16"/>
        <v>34610.93</v>
      </c>
      <c r="H221" s="14">
        <f t="shared" si="17"/>
        <v>223825.0100000001</v>
      </c>
      <c r="I221" s="30">
        <v>0.15720000000000001</v>
      </c>
      <c r="J221" s="14">
        <f t="shared" si="18"/>
        <v>35185.291572000016</v>
      </c>
      <c r="K221" s="28">
        <f t="shared" si="19"/>
        <v>188639.71842800008</v>
      </c>
    </row>
    <row r="222" spans="1:11" ht="15" customHeight="1" x14ac:dyDescent="0.15">
      <c r="A222" s="10" t="s">
        <v>10945</v>
      </c>
      <c r="B222" s="11">
        <v>10289</v>
      </c>
      <c r="C222" s="13">
        <v>17.38</v>
      </c>
      <c r="D222" s="11">
        <v>9959</v>
      </c>
      <c r="E222" s="13">
        <v>18.04</v>
      </c>
      <c r="F222" s="14">
        <f t="shared" si="15"/>
        <v>6572.9400000000014</v>
      </c>
      <c r="G222" s="14">
        <f t="shared" si="16"/>
        <v>-5735.4</v>
      </c>
      <c r="H222" s="14">
        <f t="shared" si="17"/>
        <v>837.54000000000178</v>
      </c>
      <c r="I222" s="30">
        <v>0.10929999999999999</v>
      </c>
      <c r="J222" s="14">
        <f t="shared" si="18"/>
        <v>91.543122000000196</v>
      </c>
      <c r="K222" s="28">
        <f t="shared" si="19"/>
        <v>745.99687800000163</v>
      </c>
    </row>
    <row r="223" spans="1:11" ht="15" customHeight="1" x14ac:dyDescent="0.15">
      <c r="A223" s="10" t="s">
        <v>10946</v>
      </c>
      <c r="B223" s="11">
        <v>3522</v>
      </c>
      <c r="C223" s="13">
        <v>385.12</v>
      </c>
      <c r="D223" s="11">
        <v>3680</v>
      </c>
      <c r="E223" s="13">
        <v>342.71</v>
      </c>
      <c r="F223" s="14">
        <f t="shared" si="15"/>
        <v>-156068.8000000001</v>
      </c>
      <c r="G223" s="14">
        <f t="shared" si="16"/>
        <v>60848.959999999999</v>
      </c>
      <c r="H223" s="14">
        <f t="shared" si="17"/>
        <v>-95219.840000000113</v>
      </c>
      <c r="I223" s="30">
        <v>0.16420000000000001</v>
      </c>
      <c r="J223" s="14">
        <f t="shared" si="18"/>
        <v>-15635.097728000021</v>
      </c>
      <c r="K223" s="28">
        <f t="shared" si="19"/>
        <v>-79584.74227200009</v>
      </c>
    </row>
    <row r="224" spans="1:11" ht="15" customHeight="1" x14ac:dyDescent="0.15">
      <c r="A224" s="10" t="s">
        <v>10947</v>
      </c>
      <c r="B224" s="11">
        <v>18241</v>
      </c>
      <c r="C224" s="13">
        <v>355.16</v>
      </c>
      <c r="D224" s="11">
        <v>17637</v>
      </c>
      <c r="E224" s="13">
        <v>372.44</v>
      </c>
      <c r="F224" s="14">
        <f t="shared" si="15"/>
        <v>304767.35999999952</v>
      </c>
      <c r="G224" s="14">
        <f t="shared" si="16"/>
        <v>-214516.64</v>
      </c>
      <c r="H224" s="14">
        <f t="shared" si="17"/>
        <v>90250.719999999506</v>
      </c>
      <c r="I224" s="30">
        <v>0.20280000000000001</v>
      </c>
      <c r="J224" s="14">
        <f t="shared" si="18"/>
        <v>18302.846015999901</v>
      </c>
      <c r="K224" s="28">
        <f t="shared" si="19"/>
        <v>71947.873983999598</v>
      </c>
    </row>
    <row r="225" spans="1:11" ht="15" customHeight="1" x14ac:dyDescent="0.15">
      <c r="A225" s="10" t="s">
        <v>10948</v>
      </c>
      <c r="B225" s="11">
        <v>15380</v>
      </c>
      <c r="C225" s="13">
        <v>39.42</v>
      </c>
      <c r="D225" s="11">
        <v>16687</v>
      </c>
      <c r="E225" s="13">
        <v>40.29</v>
      </c>
      <c r="F225" s="14">
        <f t="shared" si="15"/>
        <v>14517.689999999957</v>
      </c>
      <c r="G225" s="14">
        <f t="shared" si="16"/>
        <v>51521.94</v>
      </c>
      <c r="H225" s="14">
        <f t="shared" si="17"/>
        <v>66039.629999999961</v>
      </c>
      <c r="I225" s="30">
        <v>0.29170000000000001</v>
      </c>
      <c r="J225" s="14">
        <f t="shared" si="18"/>
        <v>19263.76007099999</v>
      </c>
      <c r="K225" s="28">
        <f t="shared" si="19"/>
        <v>46775.869928999971</v>
      </c>
    </row>
    <row r="226" spans="1:11" ht="15" customHeight="1" x14ac:dyDescent="0.15">
      <c r="A226" s="10" t="s">
        <v>10949</v>
      </c>
      <c r="B226" s="11">
        <v>872</v>
      </c>
      <c r="C226" s="13">
        <v>176.11</v>
      </c>
      <c r="D226" s="11">
        <v>955</v>
      </c>
      <c r="E226" s="13">
        <v>174.31</v>
      </c>
      <c r="F226" s="14">
        <f t="shared" si="15"/>
        <v>-1719.0000000000109</v>
      </c>
      <c r="G226" s="14">
        <f t="shared" si="16"/>
        <v>14617.130000000001</v>
      </c>
      <c r="H226" s="14">
        <f t="shared" si="17"/>
        <v>12898.12999999999</v>
      </c>
      <c r="I226" s="30">
        <v>0.24729999999999999</v>
      </c>
      <c r="J226" s="14">
        <f t="shared" si="18"/>
        <v>3189.7075489999975</v>
      </c>
      <c r="K226" s="28">
        <f t="shared" si="19"/>
        <v>9708.4224509999931</v>
      </c>
    </row>
    <row r="227" spans="1:11" ht="15" customHeight="1" x14ac:dyDescent="0.15">
      <c r="A227" s="10" t="s">
        <v>10950</v>
      </c>
      <c r="B227" s="11">
        <v>1136</v>
      </c>
      <c r="C227" s="13">
        <v>55.75</v>
      </c>
      <c r="D227" s="11">
        <v>1108</v>
      </c>
      <c r="E227" s="13">
        <v>57.29</v>
      </c>
      <c r="F227" s="14">
        <f t="shared" si="15"/>
        <v>1706.319999999999</v>
      </c>
      <c r="G227" s="14">
        <f t="shared" si="16"/>
        <v>-1561</v>
      </c>
      <c r="H227" s="14">
        <f t="shared" si="17"/>
        <v>145.31999999999903</v>
      </c>
      <c r="I227" s="30">
        <v>0.1237</v>
      </c>
      <c r="J227" s="14">
        <f t="shared" si="18"/>
        <v>17.976083999999879</v>
      </c>
      <c r="K227" s="28">
        <f t="shared" si="19"/>
        <v>127.34391599999915</v>
      </c>
    </row>
    <row r="228" spans="1:11" ht="15" customHeight="1" x14ac:dyDescent="0.15">
      <c r="A228" s="10" t="s">
        <v>10951</v>
      </c>
      <c r="B228" s="11">
        <v>12900</v>
      </c>
      <c r="C228" s="13">
        <v>54.98</v>
      </c>
      <c r="D228" s="11">
        <v>13702</v>
      </c>
      <c r="E228" s="13">
        <v>61.8</v>
      </c>
      <c r="F228" s="14">
        <f t="shared" si="15"/>
        <v>93447.64</v>
      </c>
      <c r="G228" s="14">
        <f t="shared" si="16"/>
        <v>44093.96</v>
      </c>
      <c r="H228" s="14">
        <f t="shared" si="17"/>
        <v>137541.6</v>
      </c>
      <c r="I228" s="30">
        <v>0.27839999999999998</v>
      </c>
      <c r="J228" s="14">
        <f t="shared" si="18"/>
        <v>38291.581440000002</v>
      </c>
      <c r="K228" s="28">
        <f t="shared" si="19"/>
        <v>99250.018559999997</v>
      </c>
    </row>
    <row r="229" spans="1:11" ht="15" customHeight="1" x14ac:dyDescent="0.15">
      <c r="A229" s="10" t="s">
        <v>10952</v>
      </c>
      <c r="B229" s="11">
        <v>11833</v>
      </c>
      <c r="C229" s="13">
        <v>367.66</v>
      </c>
      <c r="D229" s="11">
        <v>12010</v>
      </c>
      <c r="E229" s="13">
        <v>398.38</v>
      </c>
      <c r="F229" s="14">
        <f t="shared" si="15"/>
        <v>368947.19999999966</v>
      </c>
      <c r="G229" s="14">
        <f t="shared" si="16"/>
        <v>65075.820000000007</v>
      </c>
      <c r="H229" s="14">
        <f t="shared" si="17"/>
        <v>434023.01999999967</v>
      </c>
      <c r="I229" s="30">
        <v>0.25159999999999999</v>
      </c>
      <c r="J229" s="14">
        <f t="shared" si="18"/>
        <v>109200.19183199991</v>
      </c>
      <c r="K229" s="28">
        <f t="shared" si="19"/>
        <v>324822.82816799975</v>
      </c>
    </row>
    <row r="230" spans="1:11" ht="15" customHeight="1" x14ac:dyDescent="0.15">
      <c r="A230" s="10" t="s">
        <v>10953</v>
      </c>
      <c r="B230" s="11">
        <v>14023</v>
      </c>
      <c r="C230" s="13">
        <v>169.79</v>
      </c>
      <c r="D230" s="11">
        <v>13397</v>
      </c>
      <c r="E230" s="13">
        <v>156.08000000000001</v>
      </c>
      <c r="F230" s="14">
        <f t="shared" si="15"/>
        <v>-183672.86999999973</v>
      </c>
      <c r="G230" s="14">
        <f t="shared" si="16"/>
        <v>-106288.54</v>
      </c>
      <c r="H230" s="14">
        <f t="shared" si="17"/>
        <v>-289961.40999999974</v>
      </c>
      <c r="I230" s="30">
        <v>0.1348</v>
      </c>
      <c r="J230" s="14">
        <f t="shared" si="18"/>
        <v>-39086.798067999967</v>
      </c>
      <c r="K230" s="28">
        <f t="shared" si="19"/>
        <v>-250874.61193199977</v>
      </c>
    </row>
    <row r="231" spans="1:11" ht="15" customHeight="1" x14ac:dyDescent="0.15">
      <c r="A231" s="10" t="s">
        <v>10954</v>
      </c>
      <c r="B231" s="11">
        <v>10962</v>
      </c>
      <c r="C231" s="13">
        <v>128.46</v>
      </c>
      <c r="D231" s="11">
        <v>10515</v>
      </c>
      <c r="E231" s="13">
        <v>126.99</v>
      </c>
      <c r="F231" s="14">
        <f t="shared" si="15"/>
        <v>-15457.050000000138</v>
      </c>
      <c r="G231" s="14">
        <f t="shared" si="16"/>
        <v>-57421.62</v>
      </c>
      <c r="H231" s="14">
        <f t="shared" si="17"/>
        <v>-72878.670000000144</v>
      </c>
      <c r="I231" s="30">
        <v>0.21560000000000001</v>
      </c>
      <c r="J231" s="14">
        <f t="shared" si="18"/>
        <v>-15712.641252000032</v>
      </c>
      <c r="K231" s="28">
        <f t="shared" si="19"/>
        <v>-57166.028748000113</v>
      </c>
    </row>
    <row r="232" spans="1:11" ht="15" customHeight="1" x14ac:dyDescent="0.15">
      <c r="A232" s="10" t="s">
        <v>10955</v>
      </c>
      <c r="B232" s="11">
        <v>16868</v>
      </c>
      <c r="C232" s="13">
        <v>393.32</v>
      </c>
      <c r="D232" s="11">
        <v>18568</v>
      </c>
      <c r="E232" s="13">
        <v>421.48</v>
      </c>
      <c r="F232" s="14">
        <f t="shared" si="15"/>
        <v>522874.88000000047</v>
      </c>
      <c r="G232" s="14">
        <f t="shared" si="16"/>
        <v>668644</v>
      </c>
      <c r="H232" s="14">
        <f t="shared" si="17"/>
        <v>1191518.8800000004</v>
      </c>
      <c r="I232" s="30">
        <v>0.3342</v>
      </c>
      <c r="J232" s="14">
        <f t="shared" si="18"/>
        <v>398205.60969600012</v>
      </c>
      <c r="K232" s="28">
        <f t="shared" si="19"/>
        <v>793313.27030400024</v>
      </c>
    </row>
    <row r="233" spans="1:11" ht="15" customHeight="1" x14ac:dyDescent="0.15">
      <c r="A233" s="10" t="s">
        <v>10956</v>
      </c>
      <c r="B233" s="11">
        <v>1221</v>
      </c>
      <c r="C233" s="13">
        <v>32.31</v>
      </c>
      <c r="D233" s="11">
        <v>1264</v>
      </c>
      <c r="E233" s="13">
        <v>32.840000000000003</v>
      </c>
      <c r="F233" s="14">
        <f t="shared" si="15"/>
        <v>669.92000000000144</v>
      </c>
      <c r="G233" s="14">
        <f t="shared" si="16"/>
        <v>1389.3300000000002</v>
      </c>
      <c r="H233" s="14">
        <f t="shared" si="17"/>
        <v>2059.2500000000018</v>
      </c>
      <c r="I233" s="30">
        <v>7.9500000000000001E-2</v>
      </c>
      <c r="J233" s="14">
        <f t="shared" si="18"/>
        <v>163.71037500000014</v>
      </c>
      <c r="K233" s="28">
        <f t="shared" si="19"/>
        <v>1895.5396250000017</v>
      </c>
    </row>
    <row r="234" spans="1:11" ht="15" customHeight="1" x14ac:dyDescent="0.15">
      <c r="A234" s="10" t="s">
        <v>10957</v>
      </c>
      <c r="B234" s="11">
        <v>1856</v>
      </c>
      <c r="C234" s="13">
        <v>85.11</v>
      </c>
      <c r="D234" s="11">
        <v>1682</v>
      </c>
      <c r="E234" s="13">
        <v>79.540000000000006</v>
      </c>
      <c r="F234" s="14">
        <f t="shared" si="15"/>
        <v>-9368.7399999999889</v>
      </c>
      <c r="G234" s="14">
        <f t="shared" si="16"/>
        <v>-14809.14</v>
      </c>
      <c r="H234" s="14">
        <f t="shared" si="17"/>
        <v>-24177.87999999999</v>
      </c>
      <c r="I234" s="30">
        <v>0.23880000000000001</v>
      </c>
      <c r="J234" s="14">
        <f t="shared" si="18"/>
        <v>-5773.6777439999978</v>
      </c>
      <c r="K234" s="28">
        <f t="shared" si="19"/>
        <v>-18404.202255999993</v>
      </c>
    </row>
    <row r="235" spans="1:11" ht="15" customHeight="1" x14ac:dyDescent="0.15">
      <c r="A235" s="10" t="s">
        <v>10958</v>
      </c>
      <c r="B235" s="11">
        <v>3701</v>
      </c>
      <c r="C235" s="13">
        <v>96.66</v>
      </c>
      <c r="D235" s="11">
        <v>3792</v>
      </c>
      <c r="E235" s="13">
        <v>109.31</v>
      </c>
      <c r="F235" s="14">
        <f t="shared" si="15"/>
        <v>47968.800000000025</v>
      </c>
      <c r="G235" s="14">
        <f t="shared" si="16"/>
        <v>8796.06</v>
      </c>
      <c r="H235" s="14">
        <f t="shared" si="17"/>
        <v>56764.860000000022</v>
      </c>
      <c r="I235" s="30">
        <v>0.27189999999999998</v>
      </c>
      <c r="J235" s="14">
        <f t="shared" si="18"/>
        <v>15434.365434000005</v>
      </c>
      <c r="K235" s="28">
        <f t="shared" si="19"/>
        <v>41330.494566000016</v>
      </c>
    </row>
    <row r="236" spans="1:11" ht="15" customHeight="1" x14ac:dyDescent="0.15">
      <c r="A236" s="10" t="s">
        <v>10959</v>
      </c>
      <c r="B236" s="11">
        <v>14377</v>
      </c>
      <c r="C236" s="13">
        <v>103.09</v>
      </c>
      <c r="D236" s="11">
        <v>14387</v>
      </c>
      <c r="E236" s="13">
        <v>100.22</v>
      </c>
      <c r="F236" s="14">
        <f t="shared" si="15"/>
        <v>-41290.690000000068</v>
      </c>
      <c r="G236" s="14">
        <f t="shared" si="16"/>
        <v>1030.9000000000001</v>
      </c>
      <c r="H236" s="14">
        <f t="shared" si="17"/>
        <v>-40259.790000000066</v>
      </c>
      <c r="I236" s="30">
        <v>0.32719999999999999</v>
      </c>
      <c r="J236" s="14">
        <f t="shared" si="18"/>
        <v>-13173.003288000022</v>
      </c>
      <c r="K236" s="28">
        <f t="shared" si="19"/>
        <v>-27086.786712000045</v>
      </c>
    </row>
    <row r="237" spans="1:11" ht="15" customHeight="1" x14ac:dyDescent="0.15">
      <c r="A237" s="10" t="s">
        <v>10960</v>
      </c>
      <c r="B237" s="11">
        <v>3990</v>
      </c>
      <c r="C237" s="13">
        <v>394.72</v>
      </c>
      <c r="D237" s="11">
        <v>3781</v>
      </c>
      <c r="E237" s="13">
        <v>436.08</v>
      </c>
      <c r="F237" s="14">
        <f t="shared" si="15"/>
        <v>156382.15999999983</v>
      </c>
      <c r="G237" s="14">
        <f t="shared" si="16"/>
        <v>-82496.48000000001</v>
      </c>
      <c r="H237" s="14">
        <f t="shared" si="17"/>
        <v>73885.679999999818</v>
      </c>
      <c r="I237" s="30">
        <v>0.33289999999999997</v>
      </c>
      <c r="J237" s="14">
        <f t="shared" si="18"/>
        <v>24596.542871999936</v>
      </c>
      <c r="K237" s="28">
        <f t="shared" si="19"/>
        <v>49289.137127999886</v>
      </c>
    </row>
    <row r="238" spans="1:11" ht="15" customHeight="1" x14ac:dyDescent="0.15">
      <c r="A238" s="10" t="s">
        <v>10961</v>
      </c>
      <c r="B238" s="11">
        <v>1295</v>
      </c>
      <c r="C238" s="13">
        <v>247.4</v>
      </c>
      <c r="D238" s="11">
        <v>1369</v>
      </c>
      <c r="E238" s="13">
        <v>284.19</v>
      </c>
      <c r="F238" s="14">
        <f t="shared" si="15"/>
        <v>50365.509999999987</v>
      </c>
      <c r="G238" s="14">
        <f t="shared" si="16"/>
        <v>18307.600000000002</v>
      </c>
      <c r="H238" s="14">
        <f t="shared" si="17"/>
        <v>68673.109999999986</v>
      </c>
      <c r="I238" s="30">
        <v>0.2656</v>
      </c>
      <c r="J238" s="14">
        <f t="shared" si="18"/>
        <v>18239.578015999996</v>
      </c>
      <c r="K238" s="28">
        <f t="shared" si="19"/>
        <v>50433.531983999987</v>
      </c>
    </row>
    <row r="239" spans="1:11" ht="15" customHeight="1" x14ac:dyDescent="0.15">
      <c r="A239" s="10" t="s">
        <v>10962</v>
      </c>
      <c r="B239" s="11">
        <v>8466</v>
      </c>
      <c r="C239" s="13">
        <v>320.33999999999997</v>
      </c>
      <c r="D239" s="11">
        <v>8805</v>
      </c>
      <c r="E239" s="13">
        <v>336.55</v>
      </c>
      <c r="F239" s="14">
        <f t="shared" si="15"/>
        <v>142729.05000000031</v>
      </c>
      <c r="G239" s="14">
        <f t="shared" si="16"/>
        <v>108595.26</v>
      </c>
      <c r="H239" s="14">
        <f t="shared" si="17"/>
        <v>251324.31000000029</v>
      </c>
      <c r="I239" s="30">
        <v>0.20549999999999999</v>
      </c>
      <c r="J239" s="14">
        <f t="shared" si="18"/>
        <v>51647.145705000054</v>
      </c>
      <c r="K239" s="28">
        <f t="shared" si="19"/>
        <v>199677.16429500023</v>
      </c>
    </row>
    <row r="240" spans="1:11" ht="15" customHeight="1" x14ac:dyDescent="0.15">
      <c r="A240" s="10" t="s">
        <v>10963</v>
      </c>
      <c r="B240" s="11">
        <v>11165</v>
      </c>
      <c r="C240" s="13">
        <v>336.13</v>
      </c>
      <c r="D240" s="11">
        <v>12469</v>
      </c>
      <c r="E240" s="13">
        <v>366.22</v>
      </c>
      <c r="F240" s="14">
        <f t="shared" si="15"/>
        <v>375192.21000000037</v>
      </c>
      <c r="G240" s="14">
        <f t="shared" si="16"/>
        <v>438313.52</v>
      </c>
      <c r="H240" s="14">
        <f t="shared" si="17"/>
        <v>813505.73000000045</v>
      </c>
      <c r="I240" s="30">
        <v>0.12859999999999999</v>
      </c>
      <c r="J240" s="14">
        <f t="shared" si="18"/>
        <v>104616.83687800005</v>
      </c>
      <c r="K240" s="28">
        <f t="shared" si="19"/>
        <v>708888.89312200039</v>
      </c>
    </row>
    <row r="241" spans="1:11" ht="15" customHeight="1" x14ac:dyDescent="0.15">
      <c r="A241" s="10" t="s">
        <v>10964</v>
      </c>
      <c r="B241" s="11">
        <v>670</v>
      </c>
      <c r="C241" s="13">
        <v>391.77</v>
      </c>
      <c r="D241" s="11">
        <v>656</v>
      </c>
      <c r="E241" s="13">
        <v>382.51</v>
      </c>
      <c r="F241" s="14">
        <f t="shared" si="15"/>
        <v>-6074.559999999994</v>
      </c>
      <c r="G241" s="14">
        <f t="shared" si="16"/>
        <v>-5484.78</v>
      </c>
      <c r="H241" s="14">
        <f t="shared" si="17"/>
        <v>-11559.339999999993</v>
      </c>
      <c r="I241" s="30">
        <v>0.3196</v>
      </c>
      <c r="J241" s="14">
        <f t="shared" si="18"/>
        <v>-3694.3650639999978</v>
      </c>
      <c r="K241" s="28">
        <f t="shared" si="19"/>
        <v>-7864.9749359999951</v>
      </c>
    </row>
    <row r="242" spans="1:11" ht="15" customHeight="1" x14ac:dyDescent="0.15">
      <c r="A242" s="10" t="s">
        <v>10965</v>
      </c>
      <c r="B242" s="11">
        <v>16087</v>
      </c>
      <c r="C242" s="13">
        <v>266.14999999999998</v>
      </c>
      <c r="D242" s="11">
        <v>14778</v>
      </c>
      <c r="E242" s="13">
        <v>248.07</v>
      </c>
      <c r="F242" s="14">
        <f t="shared" si="15"/>
        <v>-267186.23999999976</v>
      </c>
      <c r="G242" s="14">
        <f t="shared" si="16"/>
        <v>-348390.35</v>
      </c>
      <c r="H242" s="14">
        <f t="shared" si="17"/>
        <v>-615576.58999999973</v>
      </c>
      <c r="I242" s="30">
        <v>0.1132</v>
      </c>
      <c r="J242" s="14">
        <f t="shared" si="18"/>
        <v>-69683.269987999971</v>
      </c>
      <c r="K242" s="28">
        <f t="shared" si="19"/>
        <v>-545893.32001199981</v>
      </c>
    </row>
    <row r="243" spans="1:11" ht="15" customHeight="1" x14ac:dyDescent="0.15">
      <c r="A243" s="10" t="s">
        <v>10966</v>
      </c>
      <c r="B243" s="11">
        <v>18914</v>
      </c>
      <c r="C243" s="13">
        <v>381.16</v>
      </c>
      <c r="D243" s="11">
        <v>19440</v>
      </c>
      <c r="E243" s="13">
        <v>399.78</v>
      </c>
      <c r="F243" s="14">
        <f t="shared" si="15"/>
        <v>361972.799999999</v>
      </c>
      <c r="G243" s="14">
        <f t="shared" si="16"/>
        <v>200490.16</v>
      </c>
      <c r="H243" s="14">
        <f t="shared" si="17"/>
        <v>562462.95999999903</v>
      </c>
      <c r="I243" s="30">
        <v>0.24890000000000001</v>
      </c>
      <c r="J243" s="14">
        <f t="shared" si="18"/>
        <v>139997.03074399976</v>
      </c>
      <c r="K243" s="28">
        <f t="shared" si="19"/>
        <v>422465.92925599928</v>
      </c>
    </row>
    <row r="244" spans="1:11" ht="15" customHeight="1" x14ac:dyDescent="0.15">
      <c r="A244" s="10" t="s">
        <v>10967</v>
      </c>
      <c r="B244" s="11">
        <v>7889</v>
      </c>
      <c r="C244" s="13">
        <v>250.73</v>
      </c>
      <c r="D244" s="11">
        <v>7889</v>
      </c>
      <c r="E244" s="13">
        <v>254.97</v>
      </c>
      <c r="F244" s="14">
        <f t="shared" si="15"/>
        <v>33449.360000000073</v>
      </c>
      <c r="G244" s="14">
        <f t="shared" si="16"/>
        <v>0</v>
      </c>
      <c r="H244" s="14">
        <f t="shared" si="17"/>
        <v>33449.360000000073</v>
      </c>
      <c r="I244" s="30">
        <v>0.2054</v>
      </c>
      <c r="J244" s="14">
        <f t="shared" si="18"/>
        <v>6870.4985440000146</v>
      </c>
      <c r="K244" s="28">
        <f t="shared" si="19"/>
        <v>26578.861456000057</v>
      </c>
    </row>
    <row r="245" spans="1:11" ht="15" customHeight="1" x14ac:dyDescent="0.15">
      <c r="A245" s="10" t="s">
        <v>10968</v>
      </c>
      <c r="B245" s="11">
        <v>12169</v>
      </c>
      <c r="C245" s="13">
        <v>58.56</v>
      </c>
      <c r="D245" s="11">
        <v>11633</v>
      </c>
      <c r="E245" s="13">
        <v>65.89</v>
      </c>
      <c r="F245" s="14">
        <f t="shared" si="15"/>
        <v>85269.889999999985</v>
      </c>
      <c r="G245" s="14">
        <f t="shared" si="16"/>
        <v>-31388.16</v>
      </c>
      <c r="H245" s="14">
        <f t="shared" si="17"/>
        <v>53881.729999999981</v>
      </c>
      <c r="I245" s="30">
        <v>0.20899999999999999</v>
      </c>
      <c r="J245" s="14">
        <f t="shared" si="18"/>
        <v>11261.281569999996</v>
      </c>
      <c r="K245" s="28">
        <f t="shared" si="19"/>
        <v>42620.448429999989</v>
      </c>
    </row>
    <row r="246" spans="1:11" ht="15" customHeight="1" x14ac:dyDescent="0.15">
      <c r="A246" s="10" t="s">
        <v>10969</v>
      </c>
      <c r="B246" s="11">
        <v>5382</v>
      </c>
      <c r="C246" s="13">
        <v>374</v>
      </c>
      <c r="D246" s="11">
        <v>5359</v>
      </c>
      <c r="E246" s="13">
        <v>344.43</v>
      </c>
      <c r="F246" s="14">
        <f t="shared" si="15"/>
        <v>-158465.62999999998</v>
      </c>
      <c r="G246" s="14">
        <f t="shared" si="16"/>
        <v>-8602</v>
      </c>
      <c r="H246" s="14">
        <f t="shared" si="17"/>
        <v>-167067.62999999998</v>
      </c>
      <c r="I246" s="30">
        <v>0.1215</v>
      </c>
      <c r="J246" s="14">
        <f t="shared" si="18"/>
        <v>-20298.717044999998</v>
      </c>
      <c r="K246" s="28">
        <f t="shared" si="19"/>
        <v>-146768.91295499998</v>
      </c>
    </row>
    <row r="247" spans="1:11" ht="15" customHeight="1" x14ac:dyDescent="0.15">
      <c r="A247" s="10" t="s">
        <v>10970</v>
      </c>
      <c r="B247" s="11">
        <v>15226</v>
      </c>
      <c r="C247" s="13">
        <v>208.65</v>
      </c>
      <c r="D247" s="11">
        <v>15927</v>
      </c>
      <c r="E247" s="13">
        <v>199.69</v>
      </c>
      <c r="F247" s="14">
        <f t="shared" si="15"/>
        <v>-142705.92000000013</v>
      </c>
      <c r="G247" s="14">
        <f t="shared" si="16"/>
        <v>146263.65</v>
      </c>
      <c r="H247" s="14">
        <f t="shared" si="17"/>
        <v>3557.729999999865</v>
      </c>
      <c r="I247" s="30">
        <v>0.12470000000000001</v>
      </c>
      <c r="J247" s="14">
        <f t="shared" si="18"/>
        <v>443.64893099998318</v>
      </c>
      <c r="K247" s="28">
        <f t="shared" si="19"/>
        <v>3114.0810689998816</v>
      </c>
    </row>
    <row r="248" spans="1:11" ht="15" customHeight="1" x14ac:dyDescent="0.15">
      <c r="A248" s="10" t="s">
        <v>10971</v>
      </c>
      <c r="B248" s="11">
        <v>15206</v>
      </c>
      <c r="C248" s="13">
        <v>353.29</v>
      </c>
      <c r="D248" s="11">
        <v>17018</v>
      </c>
      <c r="E248" s="13">
        <v>384.45</v>
      </c>
      <c r="F248" s="14">
        <f t="shared" si="15"/>
        <v>530280.87999999942</v>
      </c>
      <c r="G248" s="14">
        <f t="shared" si="16"/>
        <v>640161.48</v>
      </c>
      <c r="H248" s="14">
        <f t="shared" si="17"/>
        <v>1170442.3599999994</v>
      </c>
      <c r="I248" s="30">
        <v>0.31280000000000002</v>
      </c>
      <c r="J248" s="14">
        <f t="shared" si="18"/>
        <v>366114.37020799983</v>
      </c>
      <c r="K248" s="28">
        <f t="shared" si="19"/>
        <v>804327.98979199957</v>
      </c>
    </row>
    <row r="249" spans="1:11" ht="15" customHeight="1" x14ac:dyDescent="0.15">
      <c r="A249" s="10" t="s">
        <v>10972</v>
      </c>
      <c r="B249" s="11">
        <v>18629</v>
      </c>
      <c r="C249" s="13">
        <v>394.47</v>
      </c>
      <c r="D249" s="11">
        <v>19401</v>
      </c>
      <c r="E249" s="13">
        <v>377.11</v>
      </c>
      <c r="F249" s="14">
        <f t="shared" si="15"/>
        <v>-336801.36000000028</v>
      </c>
      <c r="G249" s="14">
        <f t="shared" si="16"/>
        <v>304530.84000000003</v>
      </c>
      <c r="H249" s="14">
        <f t="shared" si="17"/>
        <v>-32270.520000000251</v>
      </c>
      <c r="I249" s="30">
        <v>0.13039999999999999</v>
      </c>
      <c r="J249" s="14">
        <f t="shared" si="18"/>
        <v>-4208.0758080000323</v>
      </c>
      <c r="K249" s="28">
        <f t="shared" si="19"/>
        <v>-28062.444192000221</v>
      </c>
    </row>
    <row r="250" spans="1:11" ht="15" customHeight="1" x14ac:dyDescent="0.15">
      <c r="A250" s="10" t="s">
        <v>10973</v>
      </c>
      <c r="B250" s="11">
        <v>12834</v>
      </c>
      <c r="C250" s="13">
        <v>218.36</v>
      </c>
      <c r="D250" s="11">
        <v>13315</v>
      </c>
      <c r="E250" s="13">
        <v>205.61</v>
      </c>
      <c r="F250" s="14">
        <f t="shared" si="15"/>
        <v>-169766.25</v>
      </c>
      <c r="G250" s="14">
        <f t="shared" si="16"/>
        <v>105031.16</v>
      </c>
      <c r="H250" s="14">
        <f t="shared" si="17"/>
        <v>-64735.09</v>
      </c>
      <c r="I250" s="30">
        <v>0.1905</v>
      </c>
      <c r="J250" s="14">
        <f t="shared" si="18"/>
        <v>-12332.034645</v>
      </c>
      <c r="K250" s="28">
        <f t="shared" si="19"/>
        <v>-52403.055354999997</v>
      </c>
    </row>
    <row r="251" spans="1:11" ht="15" customHeight="1" x14ac:dyDescent="0.15">
      <c r="A251" s="10" t="s">
        <v>10974</v>
      </c>
      <c r="B251" s="11">
        <v>18270</v>
      </c>
      <c r="C251" s="13">
        <v>61.79</v>
      </c>
      <c r="D251" s="11">
        <v>19895</v>
      </c>
      <c r="E251" s="13">
        <v>63.95</v>
      </c>
      <c r="F251" s="14">
        <f t="shared" si="15"/>
        <v>42973.200000000077</v>
      </c>
      <c r="G251" s="14">
        <f t="shared" si="16"/>
        <v>100408.75</v>
      </c>
      <c r="H251" s="14">
        <f t="shared" si="17"/>
        <v>143381.95000000007</v>
      </c>
      <c r="I251" s="30">
        <v>0.1293</v>
      </c>
      <c r="J251" s="14">
        <f t="shared" si="18"/>
        <v>18539.286135000009</v>
      </c>
      <c r="K251" s="28">
        <f t="shared" si="19"/>
        <v>124842.66386500007</v>
      </c>
    </row>
    <row r="252" spans="1:11" ht="15" customHeight="1" x14ac:dyDescent="0.15">
      <c r="A252" s="10" t="s">
        <v>10975</v>
      </c>
      <c r="B252" s="11">
        <v>19879</v>
      </c>
      <c r="C252" s="13">
        <v>206.49</v>
      </c>
      <c r="D252" s="11">
        <v>20811</v>
      </c>
      <c r="E252" s="13">
        <v>227.21</v>
      </c>
      <c r="F252" s="14">
        <f t="shared" si="15"/>
        <v>431203.92</v>
      </c>
      <c r="G252" s="14">
        <f t="shared" si="16"/>
        <v>192448.68000000002</v>
      </c>
      <c r="H252" s="14">
        <f t="shared" si="17"/>
        <v>623652.6</v>
      </c>
      <c r="I252" s="30">
        <v>0.15260000000000001</v>
      </c>
      <c r="J252" s="14">
        <f t="shared" si="18"/>
        <v>95169.386760000009</v>
      </c>
      <c r="K252" s="28">
        <f t="shared" si="19"/>
        <v>528483.21323999995</v>
      </c>
    </row>
    <row r="253" spans="1:11" ht="15" customHeight="1" x14ac:dyDescent="0.15">
      <c r="A253" s="10" t="s">
        <v>10976</v>
      </c>
      <c r="B253" s="11">
        <v>7905</v>
      </c>
      <c r="C253" s="13">
        <v>239.45</v>
      </c>
      <c r="D253" s="11">
        <v>8260</v>
      </c>
      <c r="E253" s="13">
        <v>238.34</v>
      </c>
      <c r="F253" s="14">
        <f t="shared" si="15"/>
        <v>-9168.5999999998785</v>
      </c>
      <c r="G253" s="14">
        <f t="shared" si="16"/>
        <v>85004.75</v>
      </c>
      <c r="H253" s="14">
        <f t="shared" si="17"/>
        <v>75836.150000000125</v>
      </c>
      <c r="I253" s="30">
        <v>0.3221</v>
      </c>
      <c r="J253" s="14">
        <f t="shared" si="18"/>
        <v>24426.823915000041</v>
      </c>
      <c r="K253" s="28">
        <f t="shared" si="19"/>
        <v>51409.326085000081</v>
      </c>
    </row>
    <row r="254" spans="1:11" ht="15" customHeight="1" x14ac:dyDescent="0.15">
      <c r="A254" s="10" t="s">
        <v>10977</v>
      </c>
      <c r="B254" s="11">
        <v>4045</v>
      </c>
      <c r="C254" s="13">
        <v>218.6</v>
      </c>
      <c r="D254" s="11">
        <v>4460</v>
      </c>
      <c r="E254" s="13">
        <v>241.41</v>
      </c>
      <c r="F254" s="14">
        <f t="shared" si="15"/>
        <v>101732.6</v>
      </c>
      <c r="G254" s="14">
        <f t="shared" si="16"/>
        <v>90719</v>
      </c>
      <c r="H254" s="14">
        <f t="shared" si="17"/>
        <v>192451.6</v>
      </c>
      <c r="I254" s="30">
        <v>0.26090000000000002</v>
      </c>
      <c r="J254" s="14">
        <f t="shared" si="18"/>
        <v>50210.622440000006</v>
      </c>
      <c r="K254" s="28">
        <f t="shared" si="19"/>
        <v>142240.97756</v>
      </c>
    </row>
    <row r="255" spans="1:11" ht="15" customHeight="1" x14ac:dyDescent="0.15">
      <c r="A255" s="10" t="s">
        <v>10978</v>
      </c>
      <c r="B255" s="11">
        <v>18266</v>
      </c>
      <c r="C255" s="13">
        <v>190.29</v>
      </c>
      <c r="D255" s="11">
        <v>19651</v>
      </c>
      <c r="E255" s="13">
        <v>194.94</v>
      </c>
      <c r="F255" s="14">
        <f t="shared" si="15"/>
        <v>91377.150000000111</v>
      </c>
      <c r="G255" s="14">
        <f t="shared" si="16"/>
        <v>263551.64999999997</v>
      </c>
      <c r="H255" s="14">
        <f t="shared" si="17"/>
        <v>354928.80000000005</v>
      </c>
      <c r="I255" s="30">
        <v>0.32140000000000002</v>
      </c>
      <c r="J255" s="14">
        <f t="shared" si="18"/>
        <v>114074.11632000002</v>
      </c>
      <c r="K255" s="28">
        <f t="shared" si="19"/>
        <v>240854.68368000002</v>
      </c>
    </row>
    <row r="256" spans="1:11" ht="15" customHeight="1" x14ac:dyDescent="0.15">
      <c r="A256" s="10" t="s">
        <v>10979</v>
      </c>
      <c r="B256" s="11">
        <v>3202</v>
      </c>
      <c r="C256" s="13">
        <v>161.05000000000001</v>
      </c>
      <c r="D256" s="11">
        <v>3316</v>
      </c>
      <c r="E256" s="13">
        <v>173.46</v>
      </c>
      <c r="F256" s="14">
        <f t="shared" si="15"/>
        <v>41151.55999999999</v>
      </c>
      <c r="G256" s="14">
        <f t="shared" si="16"/>
        <v>18359.7</v>
      </c>
      <c r="H256" s="14">
        <f t="shared" si="17"/>
        <v>59511.259999999995</v>
      </c>
      <c r="I256" s="30">
        <v>0.26390000000000002</v>
      </c>
      <c r="J256" s="14">
        <f t="shared" si="18"/>
        <v>15705.021514</v>
      </c>
      <c r="K256" s="28">
        <f t="shared" si="19"/>
        <v>43806.238485999995</v>
      </c>
    </row>
    <row r="257" spans="1:11" ht="15" customHeight="1" x14ac:dyDescent="0.15">
      <c r="A257" s="10" t="s">
        <v>10980</v>
      </c>
      <c r="B257" s="11">
        <v>2873</v>
      </c>
      <c r="C257" s="13">
        <v>109.84</v>
      </c>
      <c r="D257" s="11">
        <v>3132</v>
      </c>
      <c r="E257" s="13">
        <v>104.48</v>
      </c>
      <c r="F257" s="14">
        <f t="shared" si="15"/>
        <v>-16787.519999999997</v>
      </c>
      <c r="G257" s="14">
        <f t="shared" si="16"/>
        <v>28448.560000000001</v>
      </c>
      <c r="H257" s="14">
        <f t="shared" si="17"/>
        <v>11661.040000000005</v>
      </c>
      <c r="I257" s="30">
        <v>0.309</v>
      </c>
      <c r="J257" s="14">
        <f t="shared" si="18"/>
        <v>3603.2613600000013</v>
      </c>
      <c r="K257" s="28">
        <f t="shared" si="19"/>
        <v>8057.7786400000032</v>
      </c>
    </row>
    <row r="258" spans="1:11" ht="15" customHeight="1" x14ac:dyDescent="0.15">
      <c r="A258" s="10" t="s">
        <v>10981</v>
      </c>
      <c r="B258" s="11">
        <v>505</v>
      </c>
      <c r="C258" s="13">
        <v>132.65</v>
      </c>
      <c r="D258" s="11">
        <v>498</v>
      </c>
      <c r="E258" s="13">
        <v>147.59</v>
      </c>
      <c r="F258" s="14">
        <f t="shared" si="15"/>
        <v>7440.119999999999</v>
      </c>
      <c r="G258" s="14">
        <f t="shared" si="16"/>
        <v>-928.55000000000007</v>
      </c>
      <c r="H258" s="14">
        <f t="shared" si="17"/>
        <v>6511.5699999999988</v>
      </c>
      <c r="I258" s="30">
        <v>0.30099999999999999</v>
      </c>
      <c r="J258" s="14">
        <f t="shared" si="18"/>
        <v>1959.9825699999997</v>
      </c>
      <c r="K258" s="28">
        <f t="shared" si="19"/>
        <v>4551.5874299999996</v>
      </c>
    </row>
    <row r="259" spans="1:11" ht="15" customHeight="1" x14ac:dyDescent="0.15">
      <c r="A259" s="10" t="s">
        <v>10982</v>
      </c>
      <c r="B259" s="11">
        <v>13971</v>
      </c>
      <c r="C259" s="13">
        <v>264.54000000000002</v>
      </c>
      <c r="D259" s="11">
        <v>14323</v>
      </c>
      <c r="E259" s="13">
        <v>298.44</v>
      </c>
      <c r="F259" s="14">
        <f t="shared" si="15"/>
        <v>485549.69999999966</v>
      </c>
      <c r="G259" s="14">
        <f t="shared" si="16"/>
        <v>93118.080000000002</v>
      </c>
      <c r="H259" s="14">
        <f t="shared" si="17"/>
        <v>578667.77999999968</v>
      </c>
      <c r="I259" s="30">
        <v>0.2382</v>
      </c>
      <c r="J259" s="14">
        <f t="shared" si="18"/>
        <v>137838.66519599993</v>
      </c>
      <c r="K259" s="28">
        <f t="shared" si="19"/>
        <v>440829.11480399978</v>
      </c>
    </row>
    <row r="260" spans="1:11" ht="15" customHeight="1" x14ac:dyDescent="0.15">
      <c r="A260" s="10" t="s">
        <v>10983</v>
      </c>
      <c r="B260" s="11">
        <v>19869</v>
      </c>
      <c r="C260" s="13">
        <v>183.32</v>
      </c>
      <c r="D260" s="11">
        <v>20727</v>
      </c>
      <c r="E260" s="13">
        <v>170.37</v>
      </c>
      <c r="F260" s="14">
        <f t="shared" si="15"/>
        <v>-268414.64999999979</v>
      </c>
      <c r="G260" s="14">
        <f t="shared" si="16"/>
        <v>157288.56</v>
      </c>
      <c r="H260" s="14">
        <f t="shared" si="17"/>
        <v>-111126.08999999979</v>
      </c>
      <c r="I260" s="30">
        <v>7.0099999999999996E-2</v>
      </c>
      <c r="J260" s="14">
        <f t="shared" si="18"/>
        <v>-7789.938908999985</v>
      </c>
      <c r="K260" s="28">
        <f t="shared" si="19"/>
        <v>-103336.1510909998</v>
      </c>
    </row>
    <row r="261" spans="1:11" ht="15" customHeight="1" x14ac:dyDescent="0.15">
      <c r="A261" s="10" t="s">
        <v>10984</v>
      </c>
      <c r="B261" s="11">
        <v>16271</v>
      </c>
      <c r="C261" s="13">
        <v>202.12</v>
      </c>
      <c r="D261" s="11">
        <v>17498</v>
      </c>
      <c r="E261" s="13">
        <v>196.68</v>
      </c>
      <c r="F261" s="14">
        <f t="shared" ref="F261:F304" si="20">(E261-C261)*D261</f>
        <v>-95189.119999999966</v>
      </c>
      <c r="G261" s="14">
        <f t="shared" ref="G261:G304" si="21">(D261-B261)*C261</f>
        <v>248001.24000000002</v>
      </c>
      <c r="H261" s="14">
        <f t="shared" ref="H261:H304" si="22">F261+G261</f>
        <v>152812.12000000005</v>
      </c>
      <c r="I261" s="30">
        <v>0.19520000000000001</v>
      </c>
      <c r="J261" s="14">
        <f t="shared" ref="J261:J304" si="23">H261*I261</f>
        <v>29828.925824000013</v>
      </c>
      <c r="K261" s="28">
        <f t="shared" ref="K261:K304" si="24">H261-J261</f>
        <v>122983.19417600005</v>
      </c>
    </row>
    <row r="262" spans="1:11" ht="15" customHeight="1" x14ac:dyDescent="0.15">
      <c r="A262" s="10" t="s">
        <v>10985</v>
      </c>
      <c r="B262" s="11">
        <v>9219</v>
      </c>
      <c r="C262" s="13">
        <v>291.17</v>
      </c>
      <c r="D262" s="11">
        <v>9422</v>
      </c>
      <c r="E262" s="13">
        <v>262.33999999999997</v>
      </c>
      <c r="F262" s="14">
        <f t="shared" si="20"/>
        <v>-271636.26000000036</v>
      </c>
      <c r="G262" s="14">
        <f t="shared" si="21"/>
        <v>59107.51</v>
      </c>
      <c r="H262" s="14">
        <f t="shared" si="22"/>
        <v>-212528.75000000035</v>
      </c>
      <c r="I262" s="30">
        <v>0.28649999999999998</v>
      </c>
      <c r="J262" s="14">
        <f t="shared" si="23"/>
        <v>-60889.486875000097</v>
      </c>
      <c r="K262" s="28">
        <f t="shared" si="24"/>
        <v>-151639.26312500026</v>
      </c>
    </row>
    <row r="263" spans="1:11" ht="15" customHeight="1" x14ac:dyDescent="0.15">
      <c r="A263" s="10" t="s">
        <v>10986</v>
      </c>
      <c r="B263" s="11">
        <v>13671</v>
      </c>
      <c r="C263" s="13">
        <v>391.37</v>
      </c>
      <c r="D263" s="11">
        <v>13201</v>
      </c>
      <c r="E263" s="13">
        <v>408.26</v>
      </c>
      <c r="F263" s="14">
        <f t="shared" si="20"/>
        <v>222964.88999999981</v>
      </c>
      <c r="G263" s="14">
        <f t="shared" si="21"/>
        <v>-183943.9</v>
      </c>
      <c r="H263" s="14">
        <f t="shared" si="22"/>
        <v>39020.989999999816</v>
      </c>
      <c r="I263" s="30">
        <v>7.6799999999999993E-2</v>
      </c>
      <c r="J263" s="14">
        <f t="shared" si="23"/>
        <v>2996.8120319999857</v>
      </c>
      <c r="K263" s="28">
        <f t="shared" si="24"/>
        <v>36024.177967999829</v>
      </c>
    </row>
    <row r="264" spans="1:11" ht="15" customHeight="1" x14ac:dyDescent="0.15">
      <c r="A264" s="10" t="s">
        <v>10987</v>
      </c>
      <c r="B264" s="11">
        <v>19412</v>
      </c>
      <c r="C264" s="13">
        <v>389.62</v>
      </c>
      <c r="D264" s="11">
        <v>18948</v>
      </c>
      <c r="E264" s="13">
        <v>386.91</v>
      </c>
      <c r="F264" s="14">
        <f t="shared" si="20"/>
        <v>-51349.079999999609</v>
      </c>
      <c r="G264" s="14">
        <f t="shared" si="21"/>
        <v>-180783.68</v>
      </c>
      <c r="H264" s="14">
        <f t="shared" si="22"/>
        <v>-232132.7599999996</v>
      </c>
      <c r="I264" s="30">
        <v>0.18709999999999999</v>
      </c>
      <c r="J264" s="14">
        <f t="shared" si="23"/>
        <v>-43432.03939599992</v>
      </c>
      <c r="K264" s="28">
        <f t="shared" si="24"/>
        <v>-188700.72060399968</v>
      </c>
    </row>
    <row r="265" spans="1:11" ht="15" customHeight="1" x14ac:dyDescent="0.15">
      <c r="A265" s="10" t="s">
        <v>10988</v>
      </c>
      <c r="B265" s="11">
        <v>6432</v>
      </c>
      <c r="C265" s="13">
        <v>197.71</v>
      </c>
      <c r="D265" s="11">
        <v>6302</v>
      </c>
      <c r="E265" s="13">
        <v>197.56</v>
      </c>
      <c r="F265" s="14">
        <f t="shared" si="20"/>
        <v>-945.30000000003588</v>
      </c>
      <c r="G265" s="14">
        <f t="shared" si="21"/>
        <v>-25702.3</v>
      </c>
      <c r="H265" s="14">
        <f t="shared" si="22"/>
        <v>-26647.600000000035</v>
      </c>
      <c r="I265" s="30">
        <v>0.19739999999999999</v>
      </c>
      <c r="J265" s="14">
        <f t="shared" si="23"/>
        <v>-5260.2362400000065</v>
      </c>
      <c r="K265" s="28">
        <f t="shared" si="24"/>
        <v>-21387.363760000029</v>
      </c>
    </row>
    <row r="266" spans="1:11" ht="15" customHeight="1" x14ac:dyDescent="0.15">
      <c r="A266" s="10" t="s">
        <v>10989</v>
      </c>
      <c r="B266" s="11">
        <v>15256</v>
      </c>
      <c r="C266" s="13">
        <v>187.95</v>
      </c>
      <c r="D266" s="11">
        <v>16212</v>
      </c>
      <c r="E266" s="13">
        <v>204.24</v>
      </c>
      <c r="F266" s="14">
        <f t="shared" si="20"/>
        <v>264093.48000000033</v>
      </c>
      <c r="G266" s="14">
        <f t="shared" si="21"/>
        <v>179680.19999999998</v>
      </c>
      <c r="H266" s="14">
        <f t="shared" si="22"/>
        <v>443773.68000000028</v>
      </c>
      <c r="I266" s="30">
        <v>0.31619999999999998</v>
      </c>
      <c r="J266" s="14">
        <f t="shared" si="23"/>
        <v>140321.23761600009</v>
      </c>
      <c r="K266" s="28">
        <f t="shared" si="24"/>
        <v>303452.44238400017</v>
      </c>
    </row>
    <row r="267" spans="1:11" ht="15" customHeight="1" x14ac:dyDescent="0.15">
      <c r="A267" s="10" t="s">
        <v>10990</v>
      </c>
      <c r="B267" s="11">
        <v>1710</v>
      </c>
      <c r="C267" s="13">
        <v>179.52</v>
      </c>
      <c r="D267" s="11">
        <v>1629</v>
      </c>
      <c r="E267" s="13">
        <v>182.86</v>
      </c>
      <c r="F267" s="14">
        <f t="shared" si="20"/>
        <v>5440.8600000000051</v>
      </c>
      <c r="G267" s="14">
        <f t="shared" si="21"/>
        <v>-14541.12</v>
      </c>
      <c r="H267" s="14">
        <f t="shared" si="22"/>
        <v>-9100.2599999999948</v>
      </c>
      <c r="I267" s="30">
        <v>0.34060000000000001</v>
      </c>
      <c r="J267" s="14">
        <f t="shared" si="23"/>
        <v>-3099.5485559999984</v>
      </c>
      <c r="K267" s="28">
        <f t="shared" si="24"/>
        <v>-6000.7114439999968</v>
      </c>
    </row>
    <row r="268" spans="1:11" ht="15" customHeight="1" x14ac:dyDescent="0.15">
      <c r="A268" s="10" t="s">
        <v>10991</v>
      </c>
      <c r="B268" s="11">
        <v>19030</v>
      </c>
      <c r="C268" s="13">
        <v>80.33</v>
      </c>
      <c r="D268" s="11">
        <v>17291</v>
      </c>
      <c r="E268" s="13">
        <v>90.73</v>
      </c>
      <c r="F268" s="14">
        <f t="shared" si="20"/>
        <v>179826.40000000011</v>
      </c>
      <c r="G268" s="14">
        <f t="shared" si="21"/>
        <v>-139693.87</v>
      </c>
      <c r="H268" s="14">
        <f t="shared" si="22"/>
        <v>40132.530000000115</v>
      </c>
      <c r="I268" s="30">
        <v>9.1499999999999998E-2</v>
      </c>
      <c r="J268" s="14">
        <f t="shared" si="23"/>
        <v>3672.1264950000104</v>
      </c>
      <c r="K268" s="28">
        <f t="shared" si="24"/>
        <v>36460.403505000104</v>
      </c>
    </row>
    <row r="269" spans="1:11" ht="15" customHeight="1" x14ac:dyDescent="0.15">
      <c r="A269" s="10" t="s">
        <v>10992</v>
      </c>
      <c r="B269" s="11">
        <v>14747</v>
      </c>
      <c r="C269" s="13">
        <v>81.88</v>
      </c>
      <c r="D269" s="11">
        <v>13508</v>
      </c>
      <c r="E269" s="13">
        <v>92.52</v>
      </c>
      <c r="F269" s="14">
        <f t="shared" si="20"/>
        <v>143725.12</v>
      </c>
      <c r="G269" s="14">
        <f t="shared" si="21"/>
        <v>-101449.31999999999</v>
      </c>
      <c r="H269" s="14">
        <f t="shared" si="22"/>
        <v>42275.8</v>
      </c>
      <c r="I269" s="30">
        <v>0.33400000000000002</v>
      </c>
      <c r="J269" s="14">
        <f t="shared" si="23"/>
        <v>14120.117200000002</v>
      </c>
      <c r="K269" s="28">
        <f t="shared" si="24"/>
        <v>28155.682800000002</v>
      </c>
    </row>
    <row r="270" spans="1:11" ht="15" customHeight="1" x14ac:dyDescent="0.15">
      <c r="A270" s="10" t="s">
        <v>10993</v>
      </c>
      <c r="B270" s="11">
        <v>4389</v>
      </c>
      <c r="C270" s="13">
        <v>289.94</v>
      </c>
      <c r="D270" s="11">
        <v>4139</v>
      </c>
      <c r="E270" s="13">
        <v>292.10000000000002</v>
      </c>
      <c r="F270" s="14">
        <f t="shared" si="20"/>
        <v>8940.2400000001035</v>
      </c>
      <c r="G270" s="14">
        <f t="shared" si="21"/>
        <v>-72485</v>
      </c>
      <c r="H270" s="14">
        <f t="shared" si="22"/>
        <v>-63544.759999999893</v>
      </c>
      <c r="I270" s="30">
        <v>0.15329999999999999</v>
      </c>
      <c r="J270" s="14">
        <f t="shared" si="23"/>
        <v>-9741.4117079999833</v>
      </c>
      <c r="K270" s="28">
        <f t="shared" si="24"/>
        <v>-53803.348291999908</v>
      </c>
    </row>
    <row r="271" spans="1:11" ht="15" customHeight="1" x14ac:dyDescent="0.15">
      <c r="A271" s="10" t="s">
        <v>10994</v>
      </c>
      <c r="B271" s="11">
        <v>7323</v>
      </c>
      <c r="C271" s="13">
        <v>352.55</v>
      </c>
      <c r="D271" s="11">
        <v>7806</v>
      </c>
      <c r="E271" s="13">
        <v>311.74</v>
      </c>
      <c r="F271" s="14">
        <f t="shared" si="20"/>
        <v>-318562.86000000004</v>
      </c>
      <c r="G271" s="14">
        <f t="shared" si="21"/>
        <v>170281.65</v>
      </c>
      <c r="H271" s="14">
        <f t="shared" si="22"/>
        <v>-148281.21000000005</v>
      </c>
      <c r="I271" s="30">
        <v>0.18099999999999999</v>
      </c>
      <c r="J271" s="14">
        <f t="shared" si="23"/>
        <v>-26838.899010000008</v>
      </c>
      <c r="K271" s="28">
        <f t="shared" si="24"/>
        <v>-121442.31099000004</v>
      </c>
    </row>
    <row r="272" spans="1:11" ht="15" customHeight="1" x14ac:dyDescent="0.15">
      <c r="A272" s="10" t="s">
        <v>10995</v>
      </c>
      <c r="B272" s="11">
        <v>4610</v>
      </c>
      <c r="C272" s="13">
        <v>156.46</v>
      </c>
      <c r="D272" s="11">
        <v>4686</v>
      </c>
      <c r="E272" s="13">
        <v>178.53</v>
      </c>
      <c r="F272" s="14">
        <f t="shared" si="20"/>
        <v>103420.01999999997</v>
      </c>
      <c r="G272" s="14">
        <f t="shared" si="21"/>
        <v>11890.960000000001</v>
      </c>
      <c r="H272" s="14">
        <f t="shared" si="22"/>
        <v>115310.97999999998</v>
      </c>
      <c r="I272" s="30">
        <v>0.1391</v>
      </c>
      <c r="J272" s="14">
        <f t="shared" si="23"/>
        <v>16039.757317999998</v>
      </c>
      <c r="K272" s="28">
        <f t="shared" si="24"/>
        <v>99271.222681999978</v>
      </c>
    </row>
    <row r="273" spans="1:11" ht="15" customHeight="1" x14ac:dyDescent="0.15">
      <c r="A273" s="10" t="s">
        <v>10996</v>
      </c>
      <c r="B273" s="11">
        <v>18607</v>
      </c>
      <c r="C273" s="13">
        <v>302.58</v>
      </c>
      <c r="D273" s="11">
        <v>19361</v>
      </c>
      <c r="E273" s="13">
        <v>326.43</v>
      </c>
      <c r="F273" s="14">
        <f t="shared" si="20"/>
        <v>461759.85000000044</v>
      </c>
      <c r="G273" s="14">
        <f t="shared" si="21"/>
        <v>228145.31999999998</v>
      </c>
      <c r="H273" s="14">
        <f t="shared" si="22"/>
        <v>689905.17000000039</v>
      </c>
      <c r="I273" s="30">
        <v>0.2099</v>
      </c>
      <c r="J273" s="14">
        <f t="shared" si="23"/>
        <v>144811.09518300008</v>
      </c>
      <c r="K273" s="28">
        <f t="shared" si="24"/>
        <v>545094.07481700031</v>
      </c>
    </row>
    <row r="274" spans="1:11" ht="15" customHeight="1" x14ac:dyDescent="0.15">
      <c r="A274" s="10" t="s">
        <v>10997</v>
      </c>
      <c r="B274" s="11">
        <v>9446</v>
      </c>
      <c r="C274" s="13">
        <v>100.18</v>
      </c>
      <c r="D274" s="11">
        <v>9430</v>
      </c>
      <c r="E274" s="13">
        <v>89.44</v>
      </c>
      <c r="F274" s="14">
        <f t="shared" si="20"/>
        <v>-101278.20000000008</v>
      </c>
      <c r="G274" s="14">
        <f t="shared" si="21"/>
        <v>-1602.88</v>
      </c>
      <c r="H274" s="14">
        <f t="shared" si="22"/>
        <v>-102881.08000000009</v>
      </c>
      <c r="I274" s="30">
        <v>7.5800000000000006E-2</v>
      </c>
      <c r="J274" s="14">
        <f t="shared" si="23"/>
        <v>-7798.3858640000071</v>
      </c>
      <c r="K274" s="28">
        <f t="shared" si="24"/>
        <v>-95082.694136000078</v>
      </c>
    </row>
    <row r="275" spans="1:11" ht="15" customHeight="1" x14ac:dyDescent="0.15">
      <c r="A275" s="10" t="s">
        <v>10998</v>
      </c>
      <c r="B275" s="11">
        <v>8802</v>
      </c>
      <c r="C275" s="13">
        <v>343.1</v>
      </c>
      <c r="D275" s="11">
        <v>9768</v>
      </c>
      <c r="E275" s="13">
        <v>344.06</v>
      </c>
      <c r="F275" s="14">
        <f t="shared" si="20"/>
        <v>9377.2799999998006</v>
      </c>
      <c r="G275" s="14">
        <f t="shared" si="21"/>
        <v>331434.60000000003</v>
      </c>
      <c r="H275" s="14">
        <f t="shared" si="22"/>
        <v>340811.87999999983</v>
      </c>
      <c r="I275" s="30">
        <v>0.26669999999999999</v>
      </c>
      <c r="J275" s="14">
        <f t="shared" si="23"/>
        <v>90894.528395999951</v>
      </c>
      <c r="K275" s="28">
        <f t="shared" si="24"/>
        <v>249917.35160399988</v>
      </c>
    </row>
    <row r="276" spans="1:11" ht="15" customHeight="1" x14ac:dyDescent="0.15">
      <c r="A276" s="10" t="s">
        <v>10999</v>
      </c>
      <c r="B276" s="11">
        <v>9354</v>
      </c>
      <c r="C276" s="13">
        <v>161.32</v>
      </c>
      <c r="D276" s="11">
        <v>8768</v>
      </c>
      <c r="E276" s="13">
        <v>170.97</v>
      </c>
      <c r="F276" s="14">
        <f t="shared" si="20"/>
        <v>84611.200000000055</v>
      </c>
      <c r="G276" s="14">
        <f t="shared" si="21"/>
        <v>-94533.51999999999</v>
      </c>
      <c r="H276" s="14">
        <f t="shared" si="22"/>
        <v>-9922.3199999999342</v>
      </c>
      <c r="I276" s="30">
        <v>0.25</v>
      </c>
      <c r="J276" s="14">
        <f t="shared" si="23"/>
        <v>-2480.5799999999836</v>
      </c>
      <c r="K276" s="28">
        <f t="shared" si="24"/>
        <v>-7441.7399999999507</v>
      </c>
    </row>
    <row r="277" spans="1:11" ht="15" customHeight="1" x14ac:dyDescent="0.15">
      <c r="A277" s="10" t="s">
        <v>11000</v>
      </c>
      <c r="B277" s="11">
        <v>8527</v>
      </c>
      <c r="C277" s="13">
        <v>91.86</v>
      </c>
      <c r="D277" s="11">
        <v>8659</v>
      </c>
      <c r="E277" s="13">
        <v>86.64</v>
      </c>
      <c r="F277" s="14">
        <f t="shared" si="20"/>
        <v>-45199.979999999989</v>
      </c>
      <c r="G277" s="14">
        <f t="shared" si="21"/>
        <v>12125.52</v>
      </c>
      <c r="H277" s="14">
        <f t="shared" si="22"/>
        <v>-33074.459999999992</v>
      </c>
      <c r="I277" s="30">
        <v>6.9099999999999995E-2</v>
      </c>
      <c r="J277" s="14">
        <f t="shared" si="23"/>
        <v>-2285.4451859999995</v>
      </c>
      <c r="K277" s="28">
        <f t="shared" si="24"/>
        <v>-30789.014813999991</v>
      </c>
    </row>
    <row r="278" spans="1:11" ht="15" customHeight="1" x14ac:dyDescent="0.15">
      <c r="A278" s="10" t="s">
        <v>11001</v>
      </c>
      <c r="B278" s="11">
        <v>13416</v>
      </c>
      <c r="C278" s="13">
        <v>54.52</v>
      </c>
      <c r="D278" s="11">
        <v>12472</v>
      </c>
      <c r="E278" s="13">
        <v>55.57</v>
      </c>
      <c r="F278" s="14">
        <f t="shared" si="20"/>
        <v>13095.599999999964</v>
      </c>
      <c r="G278" s="14">
        <f t="shared" si="21"/>
        <v>-51466.880000000005</v>
      </c>
      <c r="H278" s="14">
        <f t="shared" si="22"/>
        <v>-38371.280000000042</v>
      </c>
      <c r="I278" s="30">
        <v>0.2253</v>
      </c>
      <c r="J278" s="14">
        <f t="shared" si="23"/>
        <v>-8645.049384000009</v>
      </c>
      <c r="K278" s="28">
        <f t="shared" si="24"/>
        <v>-29726.230616000033</v>
      </c>
    </row>
    <row r="279" spans="1:11" ht="15" customHeight="1" x14ac:dyDescent="0.15">
      <c r="A279" s="10" t="s">
        <v>11002</v>
      </c>
      <c r="B279" s="11">
        <v>3437</v>
      </c>
      <c r="C279" s="13">
        <v>17.22</v>
      </c>
      <c r="D279" s="11">
        <v>3318</v>
      </c>
      <c r="E279" s="13">
        <v>17.12</v>
      </c>
      <c r="F279" s="14">
        <f t="shared" si="20"/>
        <v>-331.79999999999291</v>
      </c>
      <c r="G279" s="14">
        <f t="shared" si="21"/>
        <v>-2049.1799999999998</v>
      </c>
      <c r="H279" s="14">
        <f t="shared" si="22"/>
        <v>-2380.9799999999927</v>
      </c>
      <c r="I279" s="30">
        <v>5.11E-2</v>
      </c>
      <c r="J279" s="14">
        <f t="shared" si="23"/>
        <v>-121.66807799999962</v>
      </c>
      <c r="K279" s="28">
        <f t="shared" si="24"/>
        <v>-2259.311921999993</v>
      </c>
    </row>
    <row r="280" spans="1:11" ht="15" customHeight="1" x14ac:dyDescent="0.15">
      <c r="A280" s="10" t="s">
        <v>11003</v>
      </c>
      <c r="B280" s="11">
        <v>2437</v>
      </c>
      <c r="C280" s="13">
        <v>90.6</v>
      </c>
      <c r="D280" s="11">
        <v>2381</v>
      </c>
      <c r="E280" s="13">
        <v>87.95</v>
      </c>
      <c r="F280" s="14">
        <f t="shared" si="20"/>
        <v>-6309.6499999999796</v>
      </c>
      <c r="G280" s="14">
        <f t="shared" si="21"/>
        <v>-5073.5999999999995</v>
      </c>
      <c r="H280" s="14">
        <f t="shared" si="22"/>
        <v>-11383.249999999978</v>
      </c>
      <c r="I280" s="30">
        <v>0.2495</v>
      </c>
      <c r="J280" s="14">
        <f t="shared" si="23"/>
        <v>-2840.1208749999946</v>
      </c>
      <c r="K280" s="28">
        <f t="shared" si="24"/>
        <v>-8543.1291249999831</v>
      </c>
    </row>
    <row r="281" spans="1:11" ht="15" customHeight="1" x14ac:dyDescent="0.15">
      <c r="A281" s="10" t="s">
        <v>11004</v>
      </c>
      <c r="B281" s="11">
        <v>19784</v>
      </c>
      <c r="C281" s="13">
        <v>207.82</v>
      </c>
      <c r="D281" s="11">
        <v>20802</v>
      </c>
      <c r="E281" s="13">
        <v>202.09</v>
      </c>
      <c r="F281" s="14">
        <f t="shared" si="20"/>
        <v>-119195.45999999979</v>
      </c>
      <c r="G281" s="14">
        <f t="shared" si="21"/>
        <v>211560.75999999998</v>
      </c>
      <c r="H281" s="14">
        <f t="shared" si="22"/>
        <v>92365.300000000192</v>
      </c>
      <c r="I281" s="30">
        <v>0.31490000000000001</v>
      </c>
      <c r="J281" s="14">
        <f t="shared" si="23"/>
        <v>29085.832970000061</v>
      </c>
      <c r="K281" s="28">
        <f t="shared" si="24"/>
        <v>63279.467030000131</v>
      </c>
    </row>
    <row r="282" spans="1:11" ht="15" customHeight="1" x14ac:dyDescent="0.15">
      <c r="A282" s="10" t="s">
        <v>11005</v>
      </c>
      <c r="B282" s="11">
        <v>9746</v>
      </c>
      <c r="C282" s="13">
        <v>75.67</v>
      </c>
      <c r="D282" s="11">
        <v>10571</v>
      </c>
      <c r="E282" s="13">
        <v>69.53</v>
      </c>
      <c r="F282" s="14">
        <f t="shared" si="20"/>
        <v>-64905.94000000001</v>
      </c>
      <c r="G282" s="14">
        <f t="shared" si="21"/>
        <v>62427.75</v>
      </c>
      <c r="H282" s="14">
        <f t="shared" si="22"/>
        <v>-2478.1900000000096</v>
      </c>
      <c r="I282" s="30">
        <v>0.1124</v>
      </c>
      <c r="J282" s="14">
        <f t="shared" si="23"/>
        <v>-278.5485560000011</v>
      </c>
      <c r="K282" s="28">
        <f t="shared" si="24"/>
        <v>-2199.6414440000085</v>
      </c>
    </row>
    <row r="283" spans="1:11" ht="15" customHeight="1" x14ac:dyDescent="0.15">
      <c r="A283" s="10" t="s">
        <v>11006</v>
      </c>
      <c r="B283" s="11">
        <v>1511</v>
      </c>
      <c r="C283" s="13">
        <v>337.56</v>
      </c>
      <c r="D283" s="11">
        <v>1500</v>
      </c>
      <c r="E283" s="13">
        <v>329.67</v>
      </c>
      <c r="F283" s="14">
        <f t="shared" si="20"/>
        <v>-11834.99999999998</v>
      </c>
      <c r="G283" s="14">
        <f t="shared" si="21"/>
        <v>-3713.16</v>
      </c>
      <c r="H283" s="14">
        <f t="shared" si="22"/>
        <v>-15548.15999999998</v>
      </c>
      <c r="I283" s="30">
        <v>0.20710000000000001</v>
      </c>
      <c r="J283" s="14">
        <f t="shared" si="23"/>
        <v>-3220.023935999996</v>
      </c>
      <c r="K283" s="28">
        <f t="shared" si="24"/>
        <v>-12328.136063999984</v>
      </c>
    </row>
    <row r="284" spans="1:11" ht="15" customHeight="1" x14ac:dyDescent="0.15">
      <c r="A284" s="10" t="s">
        <v>11007</v>
      </c>
      <c r="B284" s="11">
        <v>18278</v>
      </c>
      <c r="C284" s="13">
        <v>337.87</v>
      </c>
      <c r="D284" s="11">
        <v>19473</v>
      </c>
      <c r="E284" s="13">
        <v>370.45</v>
      </c>
      <c r="F284" s="14">
        <f t="shared" si="20"/>
        <v>634430.33999999973</v>
      </c>
      <c r="G284" s="14">
        <f t="shared" si="21"/>
        <v>403754.65</v>
      </c>
      <c r="H284" s="14">
        <f t="shared" si="22"/>
        <v>1038184.9899999998</v>
      </c>
      <c r="I284" s="30">
        <v>5.7200000000000001E-2</v>
      </c>
      <c r="J284" s="14">
        <f t="shared" si="23"/>
        <v>59384.181427999989</v>
      </c>
      <c r="K284" s="28">
        <f t="shared" si="24"/>
        <v>978800.80857199978</v>
      </c>
    </row>
    <row r="285" spans="1:11" ht="15" customHeight="1" x14ac:dyDescent="0.15">
      <c r="A285" s="10" t="s">
        <v>11008</v>
      </c>
      <c r="B285" s="11">
        <v>983</v>
      </c>
      <c r="C285" s="13">
        <v>278.79000000000002</v>
      </c>
      <c r="D285" s="11">
        <v>973</v>
      </c>
      <c r="E285" s="13">
        <v>287.37</v>
      </c>
      <c r="F285" s="14">
        <f t="shared" si="20"/>
        <v>8348.3399999999838</v>
      </c>
      <c r="G285" s="14">
        <f t="shared" si="21"/>
        <v>-2787.9</v>
      </c>
      <c r="H285" s="14">
        <f t="shared" si="22"/>
        <v>5560.4399999999841</v>
      </c>
      <c r="I285" s="30">
        <v>0.25169999999999998</v>
      </c>
      <c r="J285" s="14">
        <f t="shared" si="23"/>
        <v>1399.562747999996</v>
      </c>
      <c r="K285" s="28">
        <f t="shared" si="24"/>
        <v>4160.8772519999884</v>
      </c>
    </row>
    <row r="286" spans="1:11" ht="15" customHeight="1" x14ac:dyDescent="0.15">
      <c r="A286" s="10" t="s">
        <v>11009</v>
      </c>
      <c r="B286" s="11">
        <v>15763</v>
      </c>
      <c r="C286" s="13">
        <v>211.93</v>
      </c>
      <c r="D286" s="11">
        <v>14415</v>
      </c>
      <c r="E286" s="13">
        <v>200.53</v>
      </c>
      <c r="F286" s="14">
        <f t="shared" si="20"/>
        <v>-164331.00000000009</v>
      </c>
      <c r="G286" s="14">
        <f t="shared" si="21"/>
        <v>-285681.64</v>
      </c>
      <c r="H286" s="14">
        <f t="shared" si="22"/>
        <v>-450012.64000000013</v>
      </c>
      <c r="I286" s="30">
        <v>0.26469999999999999</v>
      </c>
      <c r="J286" s="14">
        <f t="shared" si="23"/>
        <v>-119118.34580800003</v>
      </c>
      <c r="K286" s="28">
        <f t="shared" si="24"/>
        <v>-330894.29419200012</v>
      </c>
    </row>
    <row r="287" spans="1:11" ht="15" customHeight="1" x14ac:dyDescent="0.15">
      <c r="A287" s="10" t="s">
        <v>11010</v>
      </c>
      <c r="B287" s="11">
        <v>2453</v>
      </c>
      <c r="C287" s="13">
        <v>156.22999999999999</v>
      </c>
      <c r="D287" s="11">
        <v>2673</v>
      </c>
      <c r="E287" s="13">
        <v>171.04</v>
      </c>
      <c r="F287" s="14">
        <f t="shared" si="20"/>
        <v>39587.130000000005</v>
      </c>
      <c r="G287" s="14">
        <f t="shared" si="21"/>
        <v>34370.6</v>
      </c>
      <c r="H287" s="14">
        <f t="shared" si="22"/>
        <v>73957.73000000001</v>
      </c>
      <c r="I287" s="30">
        <v>0.34839999999999999</v>
      </c>
      <c r="J287" s="14">
        <f t="shared" si="23"/>
        <v>25766.873132000004</v>
      </c>
      <c r="K287" s="28">
        <f t="shared" si="24"/>
        <v>48190.856868000003</v>
      </c>
    </row>
    <row r="288" spans="1:11" ht="15" customHeight="1" x14ac:dyDescent="0.15">
      <c r="A288" s="10" t="s">
        <v>11011</v>
      </c>
      <c r="B288" s="11">
        <v>3811</v>
      </c>
      <c r="C288" s="13">
        <v>354.48</v>
      </c>
      <c r="D288" s="11">
        <v>3884</v>
      </c>
      <c r="E288" s="13">
        <v>346.81</v>
      </c>
      <c r="F288" s="14">
        <f t="shared" si="20"/>
        <v>-29790.280000000061</v>
      </c>
      <c r="G288" s="14">
        <f t="shared" si="21"/>
        <v>25877.040000000001</v>
      </c>
      <c r="H288" s="14">
        <f t="shared" si="22"/>
        <v>-3913.2400000000598</v>
      </c>
      <c r="I288" s="30">
        <v>0.26790000000000003</v>
      </c>
      <c r="J288" s="14">
        <f t="shared" si="23"/>
        <v>-1048.3569960000161</v>
      </c>
      <c r="K288" s="28">
        <f t="shared" si="24"/>
        <v>-2864.8830040000439</v>
      </c>
    </row>
    <row r="289" spans="1:11" ht="15" customHeight="1" x14ac:dyDescent="0.15">
      <c r="A289" s="10" t="s">
        <v>11012</v>
      </c>
      <c r="B289" s="11">
        <v>5037</v>
      </c>
      <c r="C289" s="13">
        <v>229.63</v>
      </c>
      <c r="D289" s="11">
        <v>5366</v>
      </c>
      <c r="E289" s="13">
        <v>258.77999999999997</v>
      </c>
      <c r="F289" s="14">
        <f t="shared" si="20"/>
        <v>156418.89999999988</v>
      </c>
      <c r="G289" s="14">
        <f t="shared" si="21"/>
        <v>75548.27</v>
      </c>
      <c r="H289" s="14">
        <f t="shared" si="22"/>
        <v>231967.16999999987</v>
      </c>
      <c r="I289" s="30">
        <v>0.1168</v>
      </c>
      <c r="J289" s="14">
        <f t="shared" si="23"/>
        <v>27093.765455999986</v>
      </c>
      <c r="K289" s="28">
        <f t="shared" si="24"/>
        <v>204873.40454399987</v>
      </c>
    </row>
    <row r="290" spans="1:11" ht="15" customHeight="1" x14ac:dyDescent="0.15">
      <c r="A290" s="10" t="s">
        <v>11013</v>
      </c>
      <c r="B290" s="11">
        <v>3829</v>
      </c>
      <c r="C290" s="13">
        <v>114.6</v>
      </c>
      <c r="D290" s="11">
        <v>3539</v>
      </c>
      <c r="E290" s="13">
        <v>109.54</v>
      </c>
      <c r="F290" s="14">
        <f t="shared" si="20"/>
        <v>-17907.339999999956</v>
      </c>
      <c r="G290" s="14">
        <f t="shared" si="21"/>
        <v>-33234</v>
      </c>
      <c r="H290" s="14">
        <f t="shared" si="22"/>
        <v>-51141.339999999953</v>
      </c>
      <c r="I290" s="30">
        <v>0.33910000000000001</v>
      </c>
      <c r="J290" s="14">
        <f t="shared" si="23"/>
        <v>-17342.028393999986</v>
      </c>
      <c r="K290" s="28">
        <f t="shared" si="24"/>
        <v>-33799.311605999967</v>
      </c>
    </row>
    <row r="291" spans="1:11" ht="15" customHeight="1" x14ac:dyDescent="0.15">
      <c r="A291" s="10" t="s">
        <v>11014</v>
      </c>
      <c r="B291" s="11">
        <v>18870</v>
      </c>
      <c r="C291" s="13">
        <v>144.65</v>
      </c>
      <c r="D291" s="11">
        <v>17771</v>
      </c>
      <c r="E291" s="13">
        <v>152.38</v>
      </c>
      <c r="F291" s="14">
        <f t="shared" si="20"/>
        <v>137369.82999999981</v>
      </c>
      <c r="G291" s="14">
        <f t="shared" si="21"/>
        <v>-158970.35</v>
      </c>
      <c r="H291" s="14">
        <f t="shared" si="22"/>
        <v>-21600.520000000193</v>
      </c>
      <c r="I291" s="30">
        <v>0.21229999999999999</v>
      </c>
      <c r="J291" s="14">
        <f t="shared" si="23"/>
        <v>-4585.7903960000403</v>
      </c>
      <c r="K291" s="28">
        <f t="shared" si="24"/>
        <v>-17014.729604000153</v>
      </c>
    </row>
    <row r="292" spans="1:11" ht="15" customHeight="1" x14ac:dyDescent="0.15">
      <c r="A292" s="10" t="s">
        <v>11015</v>
      </c>
      <c r="B292" s="11">
        <v>5560</v>
      </c>
      <c r="C292" s="13">
        <v>381.1</v>
      </c>
      <c r="D292" s="11">
        <v>6086</v>
      </c>
      <c r="E292" s="13">
        <v>406.93</v>
      </c>
      <c r="F292" s="14">
        <f t="shared" si="20"/>
        <v>157201.37999999992</v>
      </c>
      <c r="G292" s="14">
        <f t="shared" si="21"/>
        <v>200458.6</v>
      </c>
      <c r="H292" s="14">
        <f t="shared" si="22"/>
        <v>357659.97999999992</v>
      </c>
      <c r="I292" s="30">
        <v>8.4400000000000003E-2</v>
      </c>
      <c r="J292" s="14">
        <f t="shared" si="23"/>
        <v>30186.502311999993</v>
      </c>
      <c r="K292" s="28">
        <f t="shared" si="24"/>
        <v>327473.47768799996</v>
      </c>
    </row>
    <row r="293" spans="1:11" ht="15" customHeight="1" x14ac:dyDescent="0.15">
      <c r="A293" s="10" t="s">
        <v>11016</v>
      </c>
      <c r="B293" s="11">
        <v>3817</v>
      </c>
      <c r="C293" s="13">
        <v>103.18</v>
      </c>
      <c r="D293" s="11">
        <v>3543</v>
      </c>
      <c r="E293" s="13">
        <v>116.33</v>
      </c>
      <c r="F293" s="14">
        <f t="shared" si="20"/>
        <v>46590.449999999968</v>
      </c>
      <c r="G293" s="14">
        <f t="shared" si="21"/>
        <v>-28271.320000000003</v>
      </c>
      <c r="H293" s="14">
        <f t="shared" si="22"/>
        <v>18319.129999999965</v>
      </c>
      <c r="I293" s="30">
        <v>0.13669999999999999</v>
      </c>
      <c r="J293" s="14">
        <f t="shared" si="23"/>
        <v>2504.2250709999948</v>
      </c>
      <c r="K293" s="28">
        <f t="shared" si="24"/>
        <v>15814.904928999969</v>
      </c>
    </row>
    <row r="294" spans="1:11" ht="15" customHeight="1" x14ac:dyDescent="0.15">
      <c r="A294" s="10" t="s">
        <v>11017</v>
      </c>
      <c r="B294" s="11">
        <v>19686</v>
      </c>
      <c r="C294" s="13">
        <v>345.14</v>
      </c>
      <c r="D294" s="11">
        <v>19238</v>
      </c>
      <c r="E294" s="13">
        <v>364.32</v>
      </c>
      <c r="F294" s="14">
        <f t="shared" si="20"/>
        <v>368984.84000000014</v>
      </c>
      <c r="G294" s="14">
        <f t="shared" si="21"/>
        <v>-154622.72</v>
      </c>
      <c r="H294" s="14">
        <f t="shared" si="22"/>
        <v>214362.12000000014</v>
      </c>
      <c r="I294" s="30">
        <v>0.3155</v>
      </c>
      <c r="J294" s="14">
        <f t="shared" si="23"/>
        <v>67631.248860000051</v>
      </c>
      <c r="K294" s="28">
        <f t="shared" si="24"/>
        <v>146730.87114000009</v>
      </c>
    </row>
    <row r="295" spans="1:11" ht="15" customHeight="1" x14ac:dyDescent="0.15">
      <c r="A295" s="10" t="s">
        <v>11018</v>
      </c>
      <c r="B295" s="11">
        <v>11460</v>
      </c>
      <c r="C295" s="13">
        <v>91.21</v>
      </c>
      <c r="D295" s="11">
        <v>12530</v>
      </c>
      <c r="E295" s="13">
        <v>104.13</v>
      </c>
      <c r="F295" s="14">
        <f t="shared" si="20"/>
        <v>161887.60000000003</v>
      </c>
      <c r="G295" s="14">
        <f t="shared" si="21"/>
        <v>97594.7</v>
      </c>
      <c r="H295" s="14">
        <f t="shared" si="22"/>
        <v>259482.30000000005</v>
      </c>
      <c r="I295" s="30">
        <v>0.17749999999999999</v>
      </c>
      <c r="J295" s="14">
        <f t="shared" si="23"/>
        <v>46058.108250000005</v>
      </c>
      <c r="K295" s="28">
        <f t="shared" si="24"/>
        <v>213424.19175000006</v>
      </c>
    </row>
    <row r="296" spans="1:11" ht="15" customHeight="1" x14ac:dyDescent="0.15">
      <c r="A296" s="10" t="s">
        <v>11019</v>
      </c>
      <c r="B296" s="11">
        <v>7066</v>
      </c>
      <c r="C296" s="13">
        <v>31.26</v>
      </c>
      <c r="D296" s="11">
        <v>6666</v>
      </c>
      <c r="E296" s="13">
        <v>29.4</v>
      </c>
      <c r="F296" s="14">
        <f t="shared" si="20"/>
        <v>-12398.76000000002</v>
      </c>
      <c r="G296" s="14">
        <f t="shared" si="21"/>
        <v>-12504</v>
      </c>
      <c r="H296" s="14">
        <f t="shared" si="22"/>
        <v>-24902.76000000002</v>
      </c>
      <c r="I296" s="30">
        <v>0.1678</v>
      </c>
      <c r="J296" s="14">
        <f t="shared" si="23"/>
        <v>-4178.6831280000033</v>
      </c>
      <c r="K296" s="28">
        <f t="shared" si="24"/>
        <v>-20724.076872000016</v>
      </c>
    </row>
    <row r="297" spans="1:11" ht="15" customHeight="1" x14ac:dyDescent="0.15">
      <c r="A297" s="10" t="s">
        <v>11020</v>
      </c>
      <c r="B297" s="11">
        <v>14620</v>
      </c>
      <c r="C297" s="13">
        <v>275.39</v>
      </c>
      <c r="D297" s="11">
        <v>13979</v>
      </c>
      <c r="E297" s="13">
        <v>247.77</v>
      </c>
      <c r="F297" s="14">
        <f t="shared" si="20"/>
        <v>-386099.97999999969</v>
      </c>
      <c r="G297" s="14">
        <f t="shared" si="21"/>
        <v>-176524.99</v>
      </c>
      <c r="H297" s="14">
        <f t="shared" si="22"/>
        <v>-562624.96999999974</v>
      </c>
      <c r="I297" s="30">
        <v>0.33289999999999997</v>
      </c>
      <c r="J297" s="14">
        <f t="shared" si="23"/>
        <v>-187297.8525129999</v>
      </c>
      <c r="K297" s="28">
        <f t="shared" si="24"/>
        <v>-375327.11748699984</v>
      </c>
    </row>
    <row r="298" spans="1:11" ht="15" customHeight="1" x14ac:dyDescent="0.15">
      <c r="A298" s="10" t="s">
        <v>11021</v>
      </c>
      <c r="B298" s="11">
        <v>3189</v>
      </c>
      <c r="C298" s="13">
        <v>95.52</v>
      </c>
      <c r="D298" s="11">
        <v>3041</v>
      </c>
      <c r="E298" s="13">
        <v>100.9</v>
      </c>
      <c r="F298" s="14">
        <f t="shared" si="20"/>
        <v>16360.580000000029</v>
      </c>
      <c r="G298" s="14">
        <f t="shared" si="21"/>
        <v>-14136.96</v>
      </c>
      <c r="H298" s="14">
        <f t="shared" si="22"/>
        <v>2223.6200000000299</v>
      </c>
      <c r="I298" s="30">
        <v>0.16389999999999999</v>
      </c>
      <c r="J298" s="14">
        <f t="shared" si="23"/>
        <v>364.4513180000049</v>
      </c>
      <c r="K298" s="28">
        <f t="shared" si="24"/>
        <v>1859.168682000025</v>
      </c>
    </row>
    <row r="299" spans="1:11" ht="15" customHeight="1" x14ac:dyDescent="0.15">
      <c r="A299" s="10" t="s">
        <v>11022</v>
      </c>
      <c r="B299" s="11">
        <v>6135</v>
      </c>
      <c r="C299" s="13">
        <v>10.1</v>
      </c>
      <c r="D299" s="11">
        <v>6206</v>
      </c>
      <c r="E299" s="13">
        <v>11.56</v>
      </c>
      <c r="F299" s="14">
        <f t="shared" si="20"/>
        <v>9060.7600000000057</v>
      </c>
      <c r="G299" s="14">
        <f t="shared" si="21"/>
        <v>717.1</v>
      </c>
      <c r="H299" s="14">
        <f t="shared" si="22"/>
        <v>9777.860000000006</v>
      </c>
      <c r="I299" s="30">
        <v>0.20230000000000001</v>
      </c>
      <c r="J299" s="14">
        <f t="shared" si="23"/>
        <v>1978.0610780000013</v>
      </c>
      <c r="K299" s="28">
        <f t="shared" si="24"/>
        <v>7799.7989220000045</v>
      </c>
    </row>
    <row r="300" spans="1:11" ht="15" customHeight="1" x14ac:dyDescent="0.15">
      <c r="A300" s="10" t="s">
        <v>11023</v>
      </c>
      <c r="B300" s="11">
        <v>5788</v>
      </c>
      <c r="C300" s="13">
        <v>160.80000000000001</v>
      </c>
      <c r="D300" s="11">
        <v>5483</v>
      </c>
      <c r="E300" s="13">
        <v>163.85</v>
      </c>
      <c r="F300" s="14">
        <f t="shared" si="20"/>
        <v>16723.149999999907</v>
      </c>
      <c r="G300" s="14">
        <f t="shared" si="21"/>
        <v>-49044</v>
      </c>
      <c r="H300" s="14">
        <f t="shared" si="22"/>
        <v>-32320.850000000093</v>
      </c>
      <c r="I300" s="30">
        <v>0.1323</v>
      </c>
      <c r="J300" s="14">
        <f t="shared" si="23"/>
        <v>-4276.0484550000119</v>
      </c>
      <c r="K300" s="28">
        <f t="shared" si="24"/>
        <v>-28044.801545000082</v>
      </c>
    </row>
    <row r="301" spans="1:11" ht="15" customHeight="1" x14ac:dyDescent="0.15">
      <c r="A301" s="10" t="s">
        <v>11024</v>
      </c>
      <c r="B301" s="11">
        <v>10103</v>
      </c>
      <c r="C301" s="13">
        <v>152.93</v>
      </c>
      <c r="D301" s="11">
        <v>9819</v>
      </c>
      <c r="E301" s="13">
        <v>170.49</v>
      </c>
      <c r="F301" s="14">
        <f t="shared" si="20"/>
        <v>172421.64</v>
      </c>
      <c r="G301" s="14">
        <f t="shared" si="21"/>
        <v>-43432.12</v>
      </c>
      <c r="H301" s="14">
        <f t="shared" si="22"/>
        <v>128989.52000000002</v>
      </c>
      <c r="I301" s="30">
        <v>0.29809999999999998</v>
      </c>
      <c r="J301" s="14">
        <f t="shared" si="23"/>
        <v>38451.775912000005</v>
      </c>
      <c r="K301" s="28">
        <f t="shared" si="24"/>
        <v>90537.744088000007</v>
      </c>
    </row>
    <row r="302" spans="1:11" ht="15" customHeight="1" x14ac:dyDescent="0.15">
      <c r="A302" s="10" t="s">
        <v>11025</v>
      </c>
      <c r="B302" s="11">
        <v>4252</v>
      </c>
      <c r="C302" s="13">
        <v>101.47</v>
      </c>
      <c r="D302" s="11">
        <v>4755</v>
      </c>
      <c r="E302" s="13">
        <v>112.5</v>
      </c>
      <c r="F302" s="14">
        <f t="shared" si="20"/>
        <v>52447.650000000009</v>
      </c>
      <c r="G302" s="14">
        <f t="shared" si="21"/>
        <v>51039.409999999996</v>
      </c>
      <c r="H302" s="14">
        <f t="shared" si="22"/>
        <v>103487.06</v>
      </c>
      <c r="I302" s="30">
        <v>0.13980000000000001</v>
      </c>
      <c r="J302" s="14">
        <f t="shared" si="23"/>
        <v>14467.490988</v>
      </c>
      <c r="K302" s="28">
        <f t="shared" si="24"/>
        <v>89019.569011999993</v>
      </c>
    </row>
    <row r="303" spans="1:11" ht="15" customHeight="1" x14ac:dyDescent="0.15">
      <c r="A303" s="10" t="s">
        <v>11026</v>
      </c>
      <c r="B303" s="11">
        <v>7646</v>
      </c>
      <c r="C303" s="13">
        <v>14.98</v>
      </c>
      <c r="D303" s="11">
        <v>7455</v>
      </c>
      <c r="E303" s="13">
        <v>14.5</v>
      </c>
      <c r="F303" s="14">
        <f t="shared" si="20"/>
        <v>-3578.4000000000033</v>
      </c>
      <c r="G303" s="14">
        <f t="shared" si="21"/>
        <v>-2861.1800000000003</v>
      </c>
      <c r="H303" s="14">
        <f t="shared" si="22"/>
        <v>-6439.5800000000036</v>
      </c>
      <c r="I303" s="30">
        <v>0.32250000000000001</v>
      </c>
      <c r="J303" s="14">
        <f t="shared" si="23"/>
        <v>-2076.7645500000012</v>
      </c>
      <c r="K303" s="28">
        <f t="shared" si="24"/>
        <v>-4362.8154500000019</v>
      </c>
    </row>
    <row r="304" spans="1:11" ht="15" customHeight="1" x14ac:dyDescent="0.15">
      <c r="A304" s="19" t="s">
        <v>11027</v>
      </c>
      <c r="B304" s="20">
        <v>14139</v>
      </c>
      <c r="C304" s="22">
        <v>306.31</v>
      </c>
      <c r="D304" s="20">
        <v>15063</v>
      </c>
      <c r="E304" s="22">
        <v>341.21</v>
      </c>
      <c r="F304" s="23">
        <f t="shared" si="20"/>
        <v>525698.6999999996</v>
      </c>
      <c r="G304" s="23">
        <f t="shared" si="21"/>
        <v>283030.44</v>
      </c>
      <c r="H304" s="23">
        <f t="shared" si="22"/>
        <v>808729.13999999966</v>
      </c>
      <c r="I304" s="31">
        <v>0.1988</v>
      </c>
      <c r="J304" s="23">
        <f t="shared" si="23"/>
        <v>160775.35303199993</v>
      </c>
      <c r="K304" s="29">
        <f t="shared" si="24"/>
        <v>647953.78696799977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showGridLines="0" zoomScaleNormal="100" workbookViewId="0">
      <selection activeCell="L5" sqref="L5"/>
    </sheetView>
  </sheetViews>
  <sheetFormatPr baseColWidth="10" defaultColWidth="8.6640625" defaultRowHeight="13" x14ac:dyDescent="0.15"/>
  <cols>
    <col min="1" max="1" width="26" style="2" customWidth="1"/>
    <col min="2" max="3" width="14" style="2" customWidth="1"/>
    <col min="4" max="4" width="18" style="2" customWidth="1"/>
    <col min="5" max="5" width="16" style="2" customWidth="1"/>
    <col min="6" max="6" width="24" style="2" bestFit="1" customWidth="1"/>
    <col min="7" max="7" width="12" style="2" customWidth="1"/>
    <col min="8" max="16384" width="8.6640625" style="2"/>
  </cols>
  <sheetData>
    <row r="1" spans="1:7" ht="15" customHeight="1" x14ac:dyDescent="0.2">
      <c r="A1" s="6" t="s">
        <v>11028</v>
      </c>
    </row>
    <row r="3" spans="1:7" ht="15" customHeight="1" x14ac:dyDescent="0.15">
      <c r="A3" s="3" t="s">
        <v>11029</v>
      </c>
    </row>
    <row r="4" spans="1:7" ht="23.25" customHeight="1" x14ac:dyDescent="0.15">
      <c r="A4" s="32" t="s">
        <v>19</v>
      </c>
      <c r="B4" s="32" t="s">
        <v>11030</v>
      </c>
      <c r="C4" s="32" t="s">
        <v>8</v>
      </c>
    </row>
    <row r="5" spans="1:7" ht="15" customHeight="1" x14ac:dyDescent="0.15">
      <c r="A5" s="33" t="s">
        <v>25</v>
      </c>
      <c r="B5" s="15">
        <f>COUNTIF('Inventory Register'!$T$2:$T$10501,A5)</f>
        <v>9236</v>
      </c>
      <c r="C5" s="14">
        <f>SUMIF('Inventory Register'!$T$2:$T$10501,A5,'Inventory Register'!$I$2:$I$10501)</f>
        <v>2493948359728.1128</v>
      </c>
    </row>
    <row r="6" spans="1:7" ht="15" customHeight="1" x14ac:dyDescent="0.15">
      <c r="A6" s="33" t="s">
        <v>39</v>
      </c>
      <c r="B6" s="15">
        <f>COUNTIF('Inventory Register'!$T$2:$T$10501,A6)</f>
        <v>755</v>
      </c>
      <c r="C6" s="14">
        <f>SUMIF('Inventory Register'!$T$2:$T$10501,A6,'Inventory Register'!$I$2:$I$10501)</f>
        <v>217081145551.58984</v>
      </c>
    </row>
    <row r="7" spans="1:7" ht="15" customHeight="1" x14ac:dyDescent="0.15">
      <c r="A7" s="33" t="s">
        <v>50</v>
      </c>
      <c r="B7" s="15">
        <f>COUNTIF('Inventory Register'!$T$2:$T$10501,A7)</f>
        <v>509</v>
      </c>
      <c r="C7" s="14">
        <f>SUMIF('Inventory Register'!$T$2:$T$10501,A7,'Inventory Register'!$I$2:$I$10501)</f>
        <v>130417402301.57002</v>
      </c>
    </row>
    <row r="10" spans="1:7" ht="15" customHeight="1" x14ac:dyDescent="0.15">
      <c r="A10" s="3" t="s">
        <v>11031</v>
      </c>
    </row>
    <row r="11" spans="1:7" ht="23.25" customHeight="1" x14ac:dyDescent="0.15">
      <c r="A11" s="32" t="s">
        <v>11032</v>
      </c>
      <c r="B11" s="32" t="s">
        <v>11033</v>
      </c>
      <c r="C11" s="32" t="s">
        <v>11034</v>
      </c>
      <c r="D11" s="32" t="s">
        <v>11035</v>
      </c>
      <c r="E11" s="32" t="s">
        <v>11036</v>
      </c>
      <c r="F11" s="32" t="s">
        <v>11037</v>
      </c>
      <c r="G11" s="32" t="s">
        <v>11038</v>
      </c>
    </row>
    <row r="12" spans="1:7" ht="15" customHeight="1" x14ac:dyDescent="0.15">
      <c r="A12" s="11" t="s">
        <v>11039</v>
      </c>
      <c r="B12" s="12">
        <v>46210</v>
      </c>
      <c r="C12" s="12">
        <v>46209</v>
      </c>
      <c r="D12" s="11" t="s">
        <v>11040</v>
      </c>
      <c r="E12" s="11" t="s">
        <v>11041</v>
      </c>
      <c r="F12" s="15" t="str">
        <f t="shared" ref="F12:F43" si="0">IF(D12="FOB Shipping Point",IF(C12&lt;=DATE(2026,6,30),"Current","Next"),IF(C12+3&lt;=DATE(2026,6,30),"Current","Next"))</f>
        <v>Next</v>
      </c>
      <c r="G12" s="15" t="str">
        <f t="shared" ref="G12:G43" si="1">IF(E12&lt;&gt;F12,"ERROR","OK")</f>
        <v>OK</v>
      </c>
    </row>
    <row r="13" spans="1:7" ht="15" customHeight="1" x14ac:dyDescent="0.15">
      <c r="A13" s="11" t="s">
        <v>11042</v>
      </c>
      <c r="B13" s="12">
        <v>46210</v>
      </c>
      <c r="C13" s="12">
        <v>46208</v>
      </c>
      <c r="D13" s="11" t="s">
        <v>11040</v>
      </c>
      <c r="E13" s="11" t="s">
        <v>11041</v>
      </c>
      <c r="F13" s="15" t="str">
        <f>IF(D13="FOB Shipping Point",IF(C13&lt;=DATE(2026,6,30),"Current","Next"),IF(C13+3&lt;=DATE(2026,6,30),"Current","Next"))</f>
        <v>Next</v>
      </c>
      <c r="G13" s="15" t="str">
        <f t="shared" si="1"/>
        <v>OK</v>
      </c>
    </row>
    <row r="14" spans="1:7" ht="15" customHeight="1" x14ac:dyDescent="0.15">
      <c r="A14" s="11" t="s">
        <v>11043</v>
      </c>
      <c r="B14" s="12">
        <v>46212</v>
      </c>
      <c r="C14" s="12">
        <v>46209</v>
      </c>
      <c r="D14" s="11" t="s">
        <v>11044</v>
      </c>
      <c r="E14" s="11" t="s">
        <v>11041</v>
      </c>
      <c r="F14" s="15" t="str">
        <f t="shared" si="0"/>
        <v>Next</v>
      </c>
      <c r="G14" s="15" t="str">
        <f t="shared" si="1"/>
        <v>OK</v>
      </c>
    </row>
    <row r="15" spans="1:7" ht="15" customHeight="1" x14ac:dyDescent="0.15">
      <c r="A15" s="11" t="s">
        <v>11045</v>
      </c>
      <c r="B15" s="12">
        <v>46200</v>
      </c>
      <c r="C15" s="12">
        <v>46200</v>
      </c>
      <c r="D15" s="11" t="s">
        <v>11040</v>
      </c>
      <c r="E15" s="11" t="s">
        <v>11046</v>
      </c>
      <c r="F15" s="15" t="str">
        <f t="shared" si="0"/>
        <v>Current</v>
      </c>
      <c r="G15" s="15" t="str">
        <f t="shared" si="1"/>
        <v>OK</v>
      </c>
    </row>
    <row r="16" spans="1:7" ht="15" customHeight="1" x14ac:dyDescent="0.15">
      <c r="A16" s="11" t="s">
        <v>11047</v>
      </c>
      <c r="B16" s="12">
        <v>46206</v>
      </c>
      <c r="C16" s="12">
        <v>46205</v>
      </c>
      <c r="D16" s="11" t="s">
        <v>11040</v>
      </c>
      <c r="E16" s="11" t="s">
        <v>11041</v>
      </c>
      <c r="F16" s="15" t="str">
        <f t="shared" si="0"/>
        <v>Next</v>
      </c>
      <c r="G16" s="15" t="str">
        <f>IF(E16&lt;&gt;F16,"ERROR","OK")</f>
        <v>OK</v>
      </c>
    </row>
    <row r="17" spans="1:7" ht="15" customHeight="1" x14ac:dyDescent="0.15">
      <c r="A17" s="11" t="s">
        <v>11048</v>
      </c>
      <c r="B17" s="12">
        <v>46209</v>
      </c>
      <c r="C17" s="12">
        <v>46209</v>
      </c>
      <c r="D17" s="11" t="s">
        <v>11044</v>
      </c>
      <c r="E17" s="11" t="s">
        <v>11041</v>
      </c>
      <c r="F17" s="15" t="str">
        <f t="shared" si="0"/>
        <v>Next</v>
      </c>
      <c r="G17" s="15" t="str">
        <f t="shared" si="1"/>
        <v>OK</v>
      </c>
    </row>
    <row r="18" spans="1:7" ht="15" customHeight="1" x14ac:dyDescent="0.15">
      <c r="A18" s="11" t="s">
        <v>11049</v>
      </c>
      <c r="B18" s="12">
        <v>46201</v>
      </c>
      <c r="C18" s="12">
        <v>46198</v>
      </c>
      <c r="D18" s="11" t="s">
        <v>11040</v>
      </c>
      <c r="E18" s="11" t="s">
        <v>11046</v>
      </c>
      <c r="F18" s="15" t="str">
        <f t="shared" si="0"/>
        <v>Current</v>
      </c>
      <c r="G18" s="15" t="str">
        <f t="shared" si="1"/>
        <v>OK</v>
      </c>
    </row>
    <row r="19" spans="1:7" ht="15" customHeight="1" x14ac:dyDescent="0.15">
      <c r="A19" s="11" t="s">
        <v>11050</v>
      </c>
      <c r="B19" s="12">
        <v>46199</v>
      </c>
      <c r="C19" s="12">
        <v>46199</v>
      </c>
      <c r="D19" s="11" t="s">
        <v>11040</v>
      </c>
      <c r="E19" s="11" t="s">
        <v>11046</v>
      </c>
      <c r="F19" s="15" t="str">
        <f t="shared" si="0"/>
        <v>Current</v>
      </c>
      <c r="G19" s="15" t="str">
        <f t="shared" si="1"/>
        <v>OK</v>
      </c>
    </row>
    <row r="20" spans="1:7" ht="15" customHeight="1" x14ac:dyDescent="0.15">
      <c r="A20" s="11" t="s">
        <v>11051</v>
      </c>
      <c r="B20" s="12">
        <v>46214</v>
      </c>
      <c r="C20" s="12">
        <v>46211</v>
      </c>
      <c r="D20" s="11" t="s">
        <v>11040</v>
      </c>
      <c r="E20" s="11" t="s">
        <v>11041</v>
      </c>
      <c r="F20" s="15" t="str">
        <f t="shared" si="0"/>
        <v>Next</v>
      </c>
      <c r="G20" s="15" t="str">
        <f t="shared" si="1"/>
        <v>OK</v>
      </c>
    </row>
    <row r="21" spans="1:7" ht="15" customHeight="1" x14ac:dyDescent="0.15">
      <c r="A21" s="11" t="s">
        <v>11052</v>
      </c>
      <c r="B21" s="12">
        <v>46200</v>
      </c>
      <c r="C21" s="12">
        <v>46199</v>
      </c>
      <c r="D21" s="11" t="s">
        <v>11044</v>
      </c>
      <c r="E21" s="11" t="s">
        <v>11046</v>
      </c>
      <c r="F21" s="15" t="str">
        <f t="shared" si="0"/>
        <v>Current</v>
      </c>
      <c r="G21" s="15" t="str">
        <f t="shared" si="1"/>
        <v>OK</v>
      </c>
    </row>
    <row r="22" spans="1:7" ht="15" customHeight="1" x14ac:dyDescent="0.15">
      <c r="A22" s="11" t="s">
        <v>11053</v>
      </c>
      <c r="B22" s="12">
        <v>46201</v>
      </c>
      <c r="C22" s="12">
        <v>46201</v>
      </c>
      <c r="D22" s="11" t="s">
        <v>11044</v>
      </c>
      <c r="E22" s="11" t="s">
        <v>11046</v>
      </c>
      <c r="F22" s="15" t="str">
        <f t="shared" si="0"/>
        <v>Current</v>
      </c>
      <c r="G22" s="15" t="str">
        <f t="shared" si="1"/>
        <v>OK</v>
      </c>
    </row>
    <row r="23" spans="1:7" ht="15" customHeight="1" x14ac:dyDescent="0.15">
      <c r="A23" s="11" t="s">
        <v>11054</v>
      </c>
      <c r="B23" s="12">
        <v>46210</v>
      </c>
      <c r="C23" s="12">
        <v>46208</v>
      </c>
      <c r="D23" s="11" t="s">
        <v>11040</v>
      </c>
      <c r="E23" s="11" t="s">
        <v>11041</v>
      </c>
      <c r="F23" s="15" t="str">
        <f t="shared" si="0"/>
        <v>Next</v>
      </c>
      <c r="G23" s="15" t="str">
        <f t="shared" si="1"/>
        <v>OK</v>
      </c>
    </row>
    <row r="24" spans="1:7" ht="15" customHeight="1" x14ac:dyDescent="0.15">
      <c r="A24" s="11" t="s">
        <v>11055</v>
      </c>
      <c r="B24" s="12">
        <v>46202</v>
      </c>
      <c r="C24" s="12">
        <v>46202</v>
      </c>
      <c r="D24" s="11" t="s">
        <v>11040</v>
      </c>
      <c r="E24" s="11" t="s">
        <v>11046</v>
      </c>
      <c r="F24" s="15" t="str">
        <f>IF(D24="FOB Shipping Point",IF(C24&lt;=DATE(2026,6,30),"Current","Next"),IF(C24+3&lt;=DATE(2026,6,30),"Current","Next"))</f>
        <v>Next</v>
      </c>
      <c r="G24" s="15" t="str">
        <f>IF(E24&lt;&gt;F24,"ERROR","OK")</f>
        <v>ERROR</v>
      </c>
    </row>
    <row r="25" spans="1:7" ht="15" customHeight="1" x14ac:dyDescent="0.15">
      <c r="A25" s="11" t="s">
        <v>11056</v>
      </c>
      <c r="B25" s="12">
        <v>46211</v>
      </c>
      <c r="C25" s="12">
        <v>46211</v>
      </c>
      <c r="D25" s="11" t="s">
        <v>11040</v>
      </c>
      <c r="E25" s="11" t="s">
        <v>11041</v>
      </c>
      <c r="F25" s="15" t="str">
        <f>IF(D25="FOB Shipping Point",IF(C25&lt;=DATE(2026,6,30),"Current","Next"),IF(C25+3&lt;=DATE(2026,6,30),"Current","Next"))</f>
        <v>Next</v>
      </c>
      <c r="G25" s="15" t="str">
        <f t="shared" si="1"/>
        <v>OK</v>
      </c>
    </row>
    <row r="26" spans="1:7" ht="15" customHeight="1" x14ac:dyDescent="0.15">
      <c r="A26" s="11" t="s">
        <v>11057</v>
      </c>
      <c r="B26" s="12">
        <v>46199</v>
      </c>
      <c r="C26" s="12">
        <v>46199</v>
      </c>
      <c r="D26" s="11" t="s">
        <v>11040</v>
      </c>
      <c r="E26" s="11" t="s">
        <v>11046</v>
      </c>
      <c r="F26" s="15" t="str">
        <f t="shared" si="0"/>
        <v>Current</v>
      </c>
      <c r="G26" s="15" t="str">
        <f t="shared" si="1"/>
        <v>OK</v>
      </c>
    </row>
    <row r="27" spans="1:7" ht="15" customHeight="1" x14ac:dyDescent="0.15">
      <c r="A27" s="11" t="s">
        <v>11058</v>
      </c>
      <c r="B27" s="12">
        <v>46197</v>
      </c>
      <c r="C27" s="12">
        <v>46194</v>
      </c>
      <c r="D27" s="11" t="s">
        <v>11040</v>
      </c>
      <c r="E27" s="11" t="s">
        <v>11046</v>
      </c>
      <c r="F27" s="15" t="str">
        <f t="shared" si="0"/>
        <v>Current</v>
      </c>
      <c r="G27" s="15" t="str">
        <f t="shared" si="1"/>
        <v>OK</v>
      </c>
    </row>
    <row r="28" spans="1:7" ht="15" customHeight="1" x14ac:dyDescent="0.15">
      <c r="A28" s="11" t="s">
        <v>11059</v>
      </c>
      <c r="B28" s="12">
        <v>46209</v>
      </c>
      <c r="C28" s="12">
        <v>46207</v>
      </c>
      <c r="D28" s="11" t="s">
        <v>11044</v>
      </c>
      <c r="E28" s="11" t="s">
        <v>11041</v>
      </c>
      <c r="F28" s="15" t="str">
        <f t="shared" si="0"/>
        <v>Next</v>
      </c>
      <c r="G28" s="15" t="str">
        <f t="shared" si="1"/>
        <v>OK</v>
      </c>
    </row>
    <row r="29" spans="1:7" ht="15" customHeight="1" x14ac:dyDescent="0.15">
      <c r="A29" s="11" t="s">
        <v>11060</v>
      </c>
      <c r="B29" s="12">
        <v>46208</v>
      </c>
      <c r="C29" s="12">
        <v>46205</v>
      </c>
      <c r="D29" s="11" t="s">
        <v>11040</v>
      </c>
      <c r="E29" s="11" t="s">
        <v>11041</v>
      </c>
      <c r="F29" s="15" t="str">
        <f t="shared" si="0"/>
        <v>Next</v>
      </c>
      <c r="G29" s="15" t="str">
        <f t="shared" si="1"/>
        <v>OK</v>
      </c>
    </row>
    <row r="30" spans="1:7" ht="15" customHeight="1" x14ac:dyDescent="0.15">
      <c r="A30" s="11" t="s">
        <v>11061</v>
      </c>
      <c r="B30" s="12">
        <v>46212</v>
      </c>
      <c r="C30" s="12">
        <v>46209</v>
      </c>
      <c r="D30" s="11" t="s">
        <v>11044</v>
      </c>
      <c r="E30" s="11" t="s">
        <v>11041</v>
      </c>
      <c r="F30" s="15" t="str">
        <f t="shared" si="0"/>
        <v>Next</v>
      </c>
      <c r="G30" s="15" t="str">
        <f t="shared" si="1"/>
        <v>OK</v>
      </c>
    </row>
    <row r="31" spans="1:7" ht="15" customHeight="1" x14ac:dyDescent="0.15">
      <c r="A31" s="11" t="s">
        <v>11062</v>
      </c>
      <c r="B31" s="12">
        <v>46206</v>
      </c>
      <c r="C31" s="12">
        <v>46204</v>
      </c>
      <c r="D31" s="11" t="s">
        <v>11040</v>
      </c>
      <c r="E31" s="11" t="s">
        <v>11041</v>
      </c>
      <c r="F31" s="15" t="str">
        <f t="shared" si="0"/>
        <v>Next</v>
      </c>
      <c r="G31" s="15" t="str">
        <f t="shared" si="1"/>
        <v>OK</v>
      </c>
    </row>
    <row r="32" spans="1:7" ht="15" customHeight="1" x14ac:dyDescent="0.15">
      <c r="A32" s="11" t="s">
        <v>11063</v>
      </c>
      <c r="B32" s="12">
        <v>46200</v>
      </c>
      <c r="C32" s="12">
        <v>46199</v>
      </c>
      <c r="D32" s="11" t="s">
        <v>11040</v>
      </c>
      <c r="E32" s="11" t="s">
        <v>11046</v>
      </c>
      <c r="F32" s="15" t="str">
        <f t="shared" si="0"/>
        <v>Current</v>
      </c>
      <c r="G32" s="15" t="str">
        <f t="shared" si="1"/>
        <v>OK</v>
      </c>
    </row>
    <row r="33" spans="1:7" ht="15" customHeight="1" x14ac:dyDescent="0.15">
      <c r="A33" s="11" t="s">
        <v>11064</v>
      </c>
      <c r="B33" s="12">
        <v>46213</v>
      </c>
      <c r="C33" s="12">
        <v>46210</v>
      </c>
      <c r="D33" s="11" t="s">
        <v>11040</v>
      </c>
      <c r="E33" s="11" t="s">
        <v>11041</v>
      </c>
      <c r="F33" s="15" t="str">
        <f t="shared" si="0"/>
        <v>Next</v>
      </c>
      <c r="G33" s="15" t="str">
        <f t="shared" si="1"/>
        <v>OK</v>
      </c>
    </row>
    <row r="34" spans="1:7" ht="15" customHeight="1" x14ac:dyDescent="0.15">
      <c r="A34" s="11" t="s">
        <v>11065</v>
      </c>
      <c r="B34" s="12">
        <v>46207</v>
      </c>
      <c r="C34" s="12">
        <v>46204</v>
      </c>
      <c r="D34" s="11" t="s">
        <v>11044</v>
      </c>
      <c r="E34" s="11" t="s">
        <v>11041</v>
      </c>
      <c r="F34" s="15" t="str">
        <f t="shared" si="0"/>
        <v>Next</v>
      </c>
      <c r="G34" s="15" t="str">
        <f t="shared" si="1"/>
        <v>OK</v>
      </c>
    </row>
    <row r="35" spans="1:7" ht="15" customHeight="1" x14ac:dyDescent="0.15">
      <c r="A35" s="11" t="s">
        <v>11066</v>
      </c>
      <c r="B35" s="12">
        <v>46194</v>
      </c>
      <c r="C35" s="12">
        <v>46193</v>
      </c>
      <c r="D35" s="11" t="s">
        <v>11040</v>
      </c>
      <c r="E35" s="11" t="s">
        <v>11046</v>
      </c>
      <c r="F35" s="15" t="str">
        <f t="shared" si="0"/>
        <v>Current</v>
      </c>
      <c r="G35" s="15" t="str">
        <f t="shared" si="1"/>
        <v>OK</v>
      </c>
    </row>
    <row r="36" spans="1:7" ht="15" customHeight="1" x14ac:dyDescent="0.15">
      <c r="A36" s="11" t="s">
        <v>11067</v>
      </c>
      <c r="B36" s="12">
        <v>46214</v>
      </c>
      <c r="C36" s="12">
        <v>46212</v>
      </c>
      <c r="D36" s="11" t="s">
        <v>11040</v>
      </c>
      <c r="E36" s="11" t="s">
        <v>11041</v>
      </c>
      <c r="F36" s="15" t="str">
        <f t="shared" si="0"/>
        <v>Next</v>
      </c>
      <c r="G36" s="15" t="str">
        <f t="shared" si="1"/>
        <v>OK</v>
      </c>
    </row>
    <row r="37" spans="1:7" ht="15" customHeight="1" x14ac:dyDescent="0.15">
      <c r="A37" s="11" t="s">
        <v>11068</v>
      </c>
      <c r="B37" s="12">
        <v>46210</v>
      </c>
      <c r="C37" s="12">
        <v>46209</v>
      </c>
      <c r="D37" s="11" t="s">
        <v>11040</v>
      </c>
      <c r="E37" s="11" t="s">
        <v>11041</v>
      </c>
      <c r="F37" s="15" t="str">
        <f t="shared" si="0"/>
        <v>Next</v>
      </c>
      <c r="G37" s="15" t="str">
        <f t="shared" si="1"/>
        <v>OK</v>
      </c>
    </row>
    <row r="38" spans="1:7" ht="15" customHeight="1" x14ac:dyDescent="0.15">
      <c r="A38" s="11" t="s">
        <v>11069</v>
      </c>
      <c r="B38" s="12">
        <v>46213</v>
      </c>
      <c r="C38" s="12">
        <v>46211</v>
      </c>
      <c r="D38" s="11" t="s">
        <v>11040</v>
      </c>
      <c r="E38" s="11" t="s">
        <v>11041</v>
      </c>
      <c r="F38" s="15" t="str">
        <f t="shared" si="0"/>
        <v>Next</v>
      </c>
      <c r="G38" s="15" t="str">
        <f t="shared" si="1"/>
        <v>OK</v>
      </c>
    </row>
    <row r="39" spans="1:7" ht="15" customHeight="1" x14ac:dyDescent="0.15">
      <c r="A39" s="11" t="s">
        <v>11070</v>
      </c>
      <c r="B39" s="12">
        <v>46204</v>
      </c>
      <c r="C39" s="12">
        <v>46201</v>
      </c>
      <c r="D39" s="11" t="s">
        <v>11044</v>
      </c>
      <c r="E39" s="11" t="s">
        <v>11041</v>
      </c>
      <c r="F39" s="15" t="str">
        <f t="shared" si="0"/>
        <v>Current</v>
      </c>
      <c r="G39" s="15" t="str">
        <f t="shared" si="1"/>
        <v>ERROR</v>
      </c>
    </row>
    <row r="40" spans="1:7" ht="15" customHeight="1" x14ac:dyDescent="0.15">
      <c r="A40" s="11" t="s">
        <v>11071</v>
      </c>
      <c r="B40" s="12">
        <v>46201</v>
      </c>
      <c r="C40" s="12">
        <v>46199</v>
      </c>
      <c r="D40" s="11" t="s">
        <v>11040</v>
      </c>
      <c r="E40" s="11" t="s">
        <v>11046</v>
      </c>
      <c r="F40" s="15" t="str">
        <f t="shared" si="0"/>
        <v>Current</v>
      </c>
      <c r="G40" s="15" t="str">
        <f t="shared" si="1"/>
        <v>OK</v>
      </c>
    </row>
    <row r="41" spans="1:7" ht="15" customHeight="1" x14ac:dyDescent="0.15">
      <c r="A41" s="11" t="s">
        <v>11072</v>
      </c>
      <c r="B41" s="12">
        <v>46205</v>
      </c>
      <c r="C41" s="12">
        <v>46204</v>
      </c>
      <c r="D41" s="11" t="s">
        <v>11040</v>
      </c>
      <c r="E41" s="11" t="s">
        <v>11041</v>
      </c>
      <c r="F41" s="15" t="str">
        <f t="shared" si="0"/>
        <v>Next</v>
      </c>
      <c r="G41" s="15" t="str">
        <f t="shared" si="1"/>
        <v>OK</v>
      </c>
    </row>
    <row r="42" spans="1:7" ht="15" customHeight="1" x14ac:dyDescent="0.15">
      <c r="A42" s="11" t="s">
        <v>11073</v>
      </c>
      <c r="B42" s="12">
        <v>46203</v>
      </c>
      <c r="C42" s="12">
        <v>46201</v>
      </c>
      <c r="D42" s="11" t="s">
        <v>11044</v>
      </c>
      <c r="E42" s="11" t="s">
        <v>11046</v>
      </c>
      <c r="F42" s="15" t="str">
        <f t="shared" si="0"/>
        <v>Current</v>
      </c>
      <c r="G42" s="15" t="str">
        <f t="shared" si="1"/>
        <v>OK</v>
      </c>
    </row>
    <row r="43" spans="1:7" ht="15" customHeight="1" x14ac:dyDescent="0.15">
      <c r="A43" s="11" t="s">
        <v>11074</v>
      </c>
      <c r="B43" s="12">
        <v>46207</v>
      </c>
      <c r="C43" s="12">
        <v>46204</v>
      </c>
      <c r="D43" s="11" t="s">
        <v>11044</v>
      </c>
      <c r="E43" s="11" t="s">
        <v>11041</v>
      </c>
      <c r="F43" s="15" t="str">
        <f t="shared" si="0"/>
        <v>Next</v>
      </c>
      <c r="G43" s="15" t="str">
        <f t="shared" si="1"/>
        <v>OK</v>
      </c>
    </row>
    <row r="44" spans="1:7" ht="15" customHeight="1" x14ac:dyDescent="0.15">
      <c r="A44" s="11" t="s">
        <v>11075</v>
      </c>
      <c r="B44" s="12">
        <v>46211</v>
      </c>
      <c r="C44" s="12">
        <v>46210</v>
      </c>
      <c r="D44" s="11" t="s">
        <v>11040</v>
      </c>
      <c r="E44" s="11" t="s">
        <v>11041</v>
      </c>
      <c r="F44" s="15" t="str">
        <f t="shared" ref="F44:F71" si="2">IF(D44="FOB Shipping Point",IF(C44&lt;=DATE(2026,6,30),"Current","Next"),IF(C44+3&lt;=DATE(2026,6,30),"Current","Next"))</f>
        <v>Next</v>
      </c>
      <c r="G44" s="15" t="str">
        <f t="shared" ref="G44:G71" si="3">IF(E44&lt;&gt;F44,"ERROR","OK")</f>
        <v>OK</v>
      </c>
    </row>
    <row r="45" spans="1:7" ht="15" customHeight="1" x14ac:dyDescent="0.15">
      <c r="A45" s="11" t="s">
        <v>11076</v>
      </c>
      <c r="B45" s="12">
        <v>46206</v>
      </c>
      <c r="C45" s="12">
        <v>46203</v>
      </c>
      <c r="D45" s="11" t="s">
        <v>11044</v>
      </c>
      <c r="E45" s="11" t="s">
        <v>11041</v>
      </c>
      <c r="F45" s="15" t="str">
        <f t="shared" si="2"/>
        <v>Current</v>
      </c>
      <c r="G45" s="15" t="str">
        <f t="shared" si="3"/>
        <v>ERROR</v>
      </c>
    </row>
    <row r="46" spans="1:7" ht="15" customHeight="1" x14ac:dyDescent="0.15">
      <c r="A46" s="11" t="s">
        <v>11077</v>
      </c>
      <c r="B46" s="12">
        <v>46197</v>
      </c>
      <c r="C46" s="12">
        <v>46194</v>
      </c>
      <c r="D46" s="11" t="s">
        <v>11044</v>
      </c>
      <c r="E46" s="11" t="s">
        <v>11046</v>
      </c>
      <c r="F46" s="15" t="str">
        <f t="shared" si="2"/>
        <v>Current</v>
      </c>
      <c r="G46" s="15" t="str">
        <f t="shared" si="3"/>
        <v>OK</v>
      </c>
    </row>
    <row r="47" spans="1:7" ht="15" customHeight="1" x14ac:dyDescent="0.15">
      <c r="A47" s="11" t="s">
        <v>11078</v>
      </c>
      <c r="B47" s="12">
        <v>46204</v>
      </c>
      <c r="C47" s="12">
        <v>46204</v>
      </c>
      <c r="D47" s="11" t="s">
        <v>11044</v>
      </c>
      <c r="E47" s="11" t="s">
        <v>11041</v>
      </c>
      <c r="F47" s="15" t="str">
        <f t="shared" si="2"/>
        <v>Next</v>
      </c>
      <c r="G47" s="15" t="str">
        <f t="shared" si="3"/>
        <v>OK</v>
      </c>
    </row>
    <row r="48" spans="1:7" ht="15" customHeight="1" x14ac:dyDescent="0.15">
      <c r="A48" s="11" t="s">
        <v>11079</v>
      </c>
      <c r="B48" s="12">
        <v>46207</v>
      </c>
      <c r="C48" s="12">
        <v>46207</v>
      </c>
      <c r="D48" s="11" t="s">
        <v>11044</v>
      </c>
      <c r="E48" s="11" t="s">
        <v>11041</v>
      </c>
      <c r="F48" s="15" t="str">
        <f t="shared" si="2"/>
        <v>Next</v>
      </c>
      <c r="G48" s="15" t="str">
        <f t="shared" si="3"/>
        <v>OK</v>
      </c>
    </row>
    <row r="49" spans="1:7" ht="15" customHeight="1" x14ac:dyDescent="0.15">
      <c r="A49" s="11" t="s">
        <v>11080</v>
      </c>
      <c r="B49" s="12">
        <v>46211</v>
      </c>
      <c r="C49" s="12">
        <v>46211</v>
      </c>
      <c r="D49" s="11" t="s">
        <v>11044</v>
      </c>
      <c r="E49" s="11" t="s">
        <v>11041</v>
      </c>
      <c r="F49" s="15" t="str">
        <f t="shared" si="2"/>
        <v>Next</v>
      </c>
      <c r="G49" s="15" t="str">
        <f t="shared" si="3"/>
        <v>OK</v>
      </c>
    </row>
    <row r="50" spans="1:7" ht="15" customHeight="1" x14ac:dyDescent="0.15">
      <c r="A50" s="11" t="s">
        <v>11081</v>
      </c>
      <c r="B50" s="12">
        <v>46211</v>
      </c>
      <c r="C50" s="12">
        <v>46209</v>
      </c>
      <c r="D50" s="11" t="s">
        <v>11040</v>
      </c>
      <c r="E50" s="11" t="s">
        <v>11041</v>
      </c>
      <c r="F50" s="15" t="str">
        <f t="shared" si="2"/>
        <v>Next</v>
      </c>
      <c r="G50" s="15" t="str">
        <f t="shared" si="3"/>
        <v>OK</v>
      </c>
    </row>
    <row r="51" spans="1:7" ht="15" customHeight="1" x14ac:dyDescent="0.15">
      <c r="A51" s="11" t="s">
        <v>11082</v>
      </c>
      <c r="B51" s="12">
        <v>46210</v>
      </c>
      <c r="C51" s="12">
        <v>46210</v>
      </c>
      <c r="D51" s="11" t="s">
        <v>11040</v>
      </c>
      <c r="E51" s="11" t="s">
        <v>11041</v>
      </c>
      <c r="F51" s="15" t="str">
        <f t="shared" si="2"/>
        <v>Next</v>
      </c>
      <c r="G51" s="15" t="str">
        <f t="shared" si="3"/>
        <v>OK</v>
      </c>
    </row>
    <row r="52" spans="1:7" ht="15" customHeight="1" x14ac:dyDescent="0.15">
      <c r="A52" s="11" t="s">
        <v>11083</v>
      </c>
      <c r="B52" s="12">
        <v>46199</v>
      </c>
      <c r="C52" s="12">
        <v>46199</v>
      </c>
      <c r="D52" s="11" t="s">
        <v>11044</v>
      </c>
      <c r="E52" s="11" t="s">
        <v>11046</v>
      </c>
      <c r="F52" s="15" t="str">
        <f t="shared" si="2"/>
        <v>Current</v>
      </c>
      <c r="G52" s="15" t="str">
        <f t="shared" si="3"/>
        <v>OK</v>
      </c>
    </row>
    <row r="53" spans="1:7" ht="15" customHeight="1" x14ac:dyDescent="0.15">
      <c r="A53" s="11" t="s">
        <v>11084</v>
      </c>
      <c r="B53" s="12">
        <v>46198</v>
      </c>
      <c r="C53" s="12">
        <v>46198</v>
      </c>
      <c r="D53" s="11" t="s">
        <v>11040</v>
      </c>
      <c r="E53" s="11" t="s">
        <v>11046</v>
      </c>
      <c r="F53" s="15" t="str">
        <f t="shared" si="2"/>
        <v>Current</v>
      </c>
      <c r="G53" s="15" t="str">
        <f t="shared" si="3"/>
        <v>OK</v>
      </c>
    </row>
    <row r="54" spans="1:7" ht="15" customHeight="1" x14ac:dyDescent="0.15">
      <c r="A54" s="11" t="s">
        <v>11085</v>
      </c>
      <c r="B54" s="12">
        <v>46196</v>
      </c>
      <c r="C54" s="12">
        <v>46196</v>
      </c>
      <c r="D54" s="11" t="s">
        <v>11044</v>
      </c>
      <c r="E54" s="11" t="s">
        <v>11046</v>
      </c>
      <c r="F54" s="15" t="str">
        <f t="shared" si="2"/>
        <v>Current</v>
      </c>
      <c r="G54" s="15" t="str">
        <f t="shared" si="3"/>
        <v>OK</v>
      </c>
    </row>
    <row r="55" spans="1:7" ht="15" customHeight="1" x14ac:dyDescent="0.15">
      <c r="A55" s="11" t="s">
        <v>11086</v>
      </c>
      <c r="B55" s="12">
        <v>46206</v>
      </c>
      <c r="C55" s="12">
        <v>46206</v>
      </c>
      <c r="D55" s="11" t="s">
        <v>11040</v>
      </c>
      <c r="E55" s="11" t="s">
        <v>11041</v>
      </c>
      <c r="F55" s="15" t="str">
        <f t="shared" si="2"/>
        <v>Next</v>
      </c>
      <c r="G55" s="15" t="str">
        <f t="shared" si="3"/>
        <v>OK</v>
      </c>
    </row>
    <row r="56" spans="1:7" ht="15" customHeight="1" x14ac:dyDescent="0.15">
      <c r="A56" s="11" t="s">
        <v>11087</v>
      </c>
      <c r="B56" s="12">
        <v>46200</v>
      </c>
      <c r="C56" s="12">
        <v>46200</v>
      </c>
      <c r="D56" s="11" t="s">
        <v>11044</v>
      </c>
      <c r="E56" s="11" t="s">
        <v>11046</v>
      </c>
      <c r="F56" s="15" t="str">
        <f t="shared" si="2"/>
        <v>Current</v>
      </c>
      <c r="G56" s="15" t="str">
        <f t="shared" si="3"/>
        <v>OK</v>
      </c>
    </row>
    <row r="57" spans="1:7" ht="15" customHeight="1" x14ac:dyDescent="0.15">
      <c r="A57" s="11" t="s">
        <v>11088</v>
      </c>
      <c r="B57" s="12">
        <v>46197</v>
      </c>
      <c r="C57" s="12">
        <v>46197</v>
      </c>
      <c r="D57" s="11" t="s">
        <v>11044</v>
      </c>
      <c r="E57" s="11" t="s">
        <v>11046</v>
      </c>
      <c r="F57" s="15" t="str">
        <f t="shared" si="2"/>
        <v>Current</v>
      </c>
      <c r="G57" s="15" t="str">
        <f t="shared" si="3"/>
        <v>OK</v>
      </c>
    </row>
    <row r="58" spans="1:7" ht="15" customHeight="1" x14ac:dyDescent="0.15">
      <c r="A58" s="11" t="s">
        <v>11089</v>
      </c>
      <c r="B58" s="12">
        <v>46204</v>
      </c>
      <c r="C58" s="12">
        <v>46201</v>
      </c>
      <c r="D58" s="11" t="s">
        <v>11044</v>
      </c>
      <c r="E58" s="11" t="s">
        <v>11041</v>
      </c>
      <c r="F58" s="15" t="str">
        <f t="shared" si="2"/>
        <v>Current</v>
      </c>
      <c r="G58" s="15" t="str">
        <f t="shared" si="3"/>
        <v>ERROR</v>
      </c>
    </row>
    <row r="59" spans="1:7" ht="15" customHeight="1" x14ac:dyDescent="0.15">
      <c r="A59" s="11" t="s">
        <v>11090</v>
      </c>
      <c r="B59" s="12">
        <v>46193</v>
      </c>
      <c r="C59" s="12">
        <v>46193</v>
      </c>
      <c r="D59" s="11" t="s">
        <v>11044</v>
      </c>
      <c r="E59" s="11" t="s">
        <v>11046</v>
      </c>
      <c r="F59" s="15" t="str">
        <f t="shared" si="2"/>
        <v>Current</v>
      </c>
      <c r="G59" s="15" t="str">
        <f t="shared" si="3"/>
        <v>OK</v>
      </c>
    </row>
    <row r="60" spans="1:7" ht="15" customHeight="1" x14ac:dyDescent="0.15">
      <c r="A60" s="11" t="s">
        <v>11091</v>
      </c>
      <c r="B60" s="12">
        <v>46205</v>
      </c>
      <c r="C60" s="12">
        <v>46203</v>
      </c>
      <c r="D60" s="11" t="s">
        <v>11044</v>
      </c>
      <c r="E60" s="11" t="s">
        <v>11041</v>
      </c>
      <c r="F60" s="15" t="str">
        <f t="shared" si="2"/>
        <v>Current</v>
      </c>
      <c r="G60" s="15" t="str">
        <f t="shared" si="3"/>
        <v>ERROR</v>
      </c>
    </row>
    <row r="61" spans="1:7" ht="15" customHeight="1" x14ac:dyDescent="0.15">
      <c r="A61" s="11" t="s">
        <v>11092</v>
      </c>
      <c r="B61" s="12">
        <v>46205</v>
      </c>
      <c r="C61" s="12">
        <v>46202</v>
      </c>
      <c r="D61" s="11" t="s">
        <v>11040</v>
      </c>
      <c r="E61" s="11" t="s">
        <v>11041</v>
      </c>
      <c r="F61" s="15" t="str">
        <f t="shared" si="2"/>
        <v>Next</v>
      </c>
      <c r="G61" s="15" t="str">
        <f t="shared" si="3"/>
        <v>OK</v>
      </c>
    </row>
    <row r="62" spans="1:7" ht="15" customHeight="1" x14ac:dyDescent="0.15">
      <c r="A62" s="11" t="s">
        <v>11093</v>
      </c>
      <c r="B62" s="12">
        <v>46195</v>
      </c>
      <c r="C62" s="12">
        <v>46193</v>
      </c>
      <c r="D62" s="11" t="s">
        <v>11044</v>
      </c>
      <c r="E62" s="11" t="s">
        <v>11046</v>
      </c>
      <c r="F62" s="15" t="str">
        <f t="shared" si="2"/>
        <v>Current</v>
      </c>
      <c r="G62" s="15" t="str">
        <f t="shared" si="3"/>
        <v>OK</v>
      </c>
    </row>
    <row r="63" spans="1:7" ht="15" customHeight="1" x14ac:dyDescent="0.15">
      <c r="A63" s="11" t="s">
        <v>11094</v>
      </c>
      <c r="B63" s="12">
        <v>46208</v>
      </c>
      <c r="C63" s="12">
        <v>46205</v>
      </c>
      <c r="D63" s="11" t="s">
        <v>11040</v>
      </c>
      <c r="E63" s="11" t="s">
        <v>11041</v>
      </c>
      <c r="F63" s="15" t="str">
        <f t="shared" si="2"/>
        <v>Next</v>
      </c>
      <c r="G63" s="15" t="str">
        <f t="shared" si="3"/>
        <v>OK</v>
      </c>
    </row>
    <row r="64" spans="1:7" ht="15" customHeight="1" x14ac:dyDescent="0.15">
      <c r="A64" s="11" t="s">
        <v>11095</v>
      </c>
      <c r="B64" s="12">
        <v>46203</v>
      </c>
      <c r="C64" s="12">
        <v>46201</v>
      </c>
      <c r="D64" s="11" t="s">
        <v>11040</v>
      </c>
      <c r="E64" s="11" t="s">
        <v>11046</v>
      </c>
      <c r="F64" s="15" t="str">
        <f t="shared" si="2"/>
        <v>Next</v>
      </c>
      <c r="G64" s="15" t="str">
        <f t="shared" si="3"/>
        <v>ERROR</v>
      </c>
    </row>
    <row r="65" spans="1:7" ht="15" customHeight="1" x14ac:dyDescent="0.15">
      <c r="A65" s="11" t="s">
        <v>11096</v>
      </c>
      <c r="B65" s="12">
        <v>46203</v>
      </c>
      <c r="C65" s="12">
        <v>46200</v>
      </c>
      <c r="D65" s="11" t="s">
        <v>11040</v>
      </c>
      <c r="E65" s="11" t="s">
        <v>11046</v>
      </c>
      <c r="F65" s="15" t="str">
        <f t="shared" si="2"/>
        <v>Current</v>
      </c>
      <c r="G65" s="15" t="str">
        <f t="shared" si="3"/>
        <v>OK</v>
      </c>
    </row>
    <row r="66" spans="1:7" ht="15" customHeight="1" x14ac:dyDescent="0.15">
      <c r="A66" s="11" t="s">
        <v>11097</v>
      </c>
      <c r="B66" s="12">
        <v>46197</v>
      </c>
      <c r="C66" s="12">
        <v>46196</v>
      </c>
      <c r="D66" s="11" t="s">
        <v>11040</v>
      </c>
      <c r="E66" s="11" t="s">
        <v>11046</v>
      </c>
      <c r="F66" s="15" t="str">
        <f t="shared" si="2"/>
        <v>Current</v>
      </c>
      <c r="G66" s="15" t="str">
        <f t="shared" si="3"/>
        <v>OK</v>
      </c>
    </row>
    <row r="67" spans="1:7" ht="15" customHeight="1" x14ac:dyDescent="0.15">
      <c r="A67" s="11" t="s">
        <v>11098</v>
      </c>
      <c r="B67" s="12">
        <v>46198</v>
      </c>
      <c r="C67" s="12">
        <v>46197</v>
      </c>
      <c r="D67" s="11" t="s">
        <v>11040</v>
      </c>
      <c r="E67" s="11" t="s">
        <v>11046</v>
      </c>
      <c r="F67" s="15" t="str">
        <f t="shared" si="2"/>
        <v>Current</v>
      </c>
      <c r="G67" s="15" t="str">
        <f t="shared" si="3"/>
        <v>OK</v>
      </c>
    </row>
    <row r="68" spans="1:7" ht="15" customHeight="1" x14ac:dyDescent="0.15">
      <c r="A68" s="11" t="s">
        <v>11099</v>
      </c>
      <c r="B68" s="12">
        <v>46196</v>
      </c>
      <c r="C68" s="12">
        <v>46195</v>
      </c>
      <c r="D68" s="11" t="s">
        <v>11044</v>
      </c>
      <c r="E68" s="11" t="s">
        <v>11046</v>
      </c>
      <c r="F68" s="15" t="str">
        <f t="shared" si="2"/>
        <v>Current</v>
      </c>
      <c r="G68" s="15" t="str">
        <f t="shared" si="3"/>
        <v>OK</v>
      </c>
    </row>
    <row r="69" spans="1:7" ht="15" customHeight="1" x14ac:dyDescent="0.15">
      <c r="A69" s="11" t="s">
        <v>11100</v>
      </c>
      <c r="B69" s="12">
        <v>46195</v>
      </c>
      <c r="C69" s="12">
        <v>46194</v>
      </c>
      <c r="D69" s="11" t="s">
        <v>11044</v>
      </c>
      <c r="E69" s="11" t="s">
        <v>11046</v>
      </c>
      <c r="F69" s="15" t="str">
        <f t="shared" si="2"/>
        <v>Current</v>
      </c>
      <c r="G69" s="15" t="str">
        <f t="shared" si="3"/>
        <v>OK</v>
      </c>
    </row>
    <row r="70" spans="1:7" ht="15" customHeight="1" x14ac:dyDescent="0.15">
      <c r="A70" s="11" t="s">
        <v>11101</v>
      </c>
      <c r="B70" s="12">
        <v>46211</v>
      </c>
      <c r="C70" s="12">
        <v>46209</v>
      </c>
      <c r="D70" s="11" t="s">
        <v>11044</v>
      </c>
      <c r="E70" s="11" t="s">
        <v>11041</v>
      </c>
      <c r="F70" s="15" t="str">
        <f t="shared" si="2"/>
        <v>Next</v>
      </c>
      <c r="G70" s="15" t="str">
        <f t="shared" si="3"/>
        <v>OK</v>
      </c>
    </row>
    <row r="71" spans="1:7" ht="15" customHeight="1" x14ac:dyDescent="0.15">
      <c r="A71" s="11" t="s">
        <v>11102</v>
      </c>
      <c r="B71" s="12">
        <v>46207</v>
      </c>
      <c r="C71" s="12">
        <v>46205</v>
      </c>
      <c r="D71" s="11" t="s">
        <v>11040</v>
      </c>
      <c r="E71" s="11" t="s">
        <v>11041</v>
      </c>
      <c r="F71" s="15" t="str">
        <f t="shared" si="2"/>
        <v>Next</v>
      </c>
      <c r="G71" s="15" t="str">
        <f t="shared" si="3"/>
        <v>OK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showGridLines="0" zoomScaleNormal="100" workbookViewId="0">
      <selection activeCell="J8" sqref="J8"/>
    </sheetView>
  </sheetViews>
  <sheetFormatPr baseColWidth="10" defaultColWidth="8.6640625" defaultRowHeight="13" x14ac:dyDescent="0.15"/>
  <cols>
    <col min="1" max="1" width="12" style="2" customWidth="1"/>
    <col min="2" max="4" width="22" style="2" customWidth="1"/>
    <col min="5" max="5" width="16" style="2" customWidth="1"/>
    <col min="6" max="6" width="14" style="2" customWidth="1"/>
    <col min="7" max="7" width="16" style="2" customWidth="1"/>
    <col min="8" max="8" width="22" style="2" customWidth="1"/>
    <col min="9" max="9" width="14" style="2" customWidth="1"/>
    <col min="10" max="10" width="22" style="2" customWidth="1"/>
    <col min="11" max="16384" width="8.6640625" style="2"/>
  </cols>
  <sheetData>
    <row r="1" spans="1:10" ht="15" customHeight="1" x14ac:dyDescent="0.2">
      <c r="A1" s="6" t="s">
        <v>11103</v>
      </c>
    </row>
    <row r="2" spans="1:10" ht="19.5" customHeight="1" x14ac:dyDescent="0.15">
      <c r="A2" s="5" t="s">
        <v>11104</v>
      </c>
    </row>
    <row r="4" spans="1:10" ht="23.25" customHeight="1" x14ac:dyDescent="0.15">
      <c r="A4" s="32" t="s">
        <v>11105</v>
      </c>
      <c r="B4" s="32" t="s">
        <v>11106</v>
      </c>
      <c r="C4" s="32" t="s">
        <v>11107</v>
      </c>
      <c r="D4" s="32" t="s">
        <v>11108</v>
      </c>
      <c r="E4" s="32" t="s">
        <v>11109</v>
      </c>
      <c r="F4" s="32" t="s">
        <v>11110</v>
      </c>
      <c r="G4" s="32" t="s">
        <v>11111</v>
      </c>
      <c r="H4" s="32" t="s">
        <v>11112</v>
      </c>
      <c r="I4" s="32" t="s">
        <v>11113</v>
      </c>
      <c r="J4" s="32" t="s">
        <v>11114</v>
      </c>
    </row>
    <row r="5" spans="1:10" ht="15" customHeight="1" x14ac:dyDescent="0.15">
      <c r="A5" s="11" t="s">
        <v>11115</v>
      </c>
      <c r="B5" s="11" t="s">
        <v>11116</v>
      </c>
      <c r="C5" s="11" t="s">
        <v>11117</v>
      </c>
      <c r="D5" s="34">
        <v>564193</v>
      </c>
      <c r="E5" s="14">
        <f t="shared" ref="E5:E29" si="0">D5/(1+F5)</f>
        <v>476192.60634706274</v>
      </c>
      <c r="F5" s="30">
        <v>0.18479999999999999</v>
      </c>
      <c r="G5" s="11">
        <v>4774</v>
      </c>
      <c r="H5" s="11">
        <v>2712</v>
      </c>
      <c r="I5" s="17">
        <f t="shared" ref="I5:I29" si="1">H5/G5</f>
        <v>0.56807708420611647</v>
      </c>
      <c r="J5" s="14">
        <f t="shared" ref="J5:J29" si="2">(D5-E5)*I5</f>
        <v>49991.007035351038</v>
      </c>
    </row>
    <row r="6" spans="1:10" ht="15" customHeight="1" x14ac:dyDescent="0.15">
      <c r="A6" s="11" t="s">
        <v>11118</v>
      </c>
      <c r="B6" s="11" t="s">
        <v>11119</v>
      </c>
      <c r="C6" s="11" t="s">
        <v>11120</v>
      </c>
      <c r="D6" s="34">
        <v>77219</v>
      </c>
      <c r="E6" s="14">
        <f t="shared" si="0"/>
        <v>59417.513080947989</v>
      </c>
      <c r="F6" s="30">
        <v>0.29959999999999998</v>
      </c>
      <c r="G6" s="11">
        <v>4409</v>
      </c>
      <c r="H6" s="11">
        <v>2596</v>
      </c>
      <c r="I6" s="17">
        <f t="shared" si="1"/>
        <v>0.58879564527103656</v>
      </c>
      <c r="J6" s="14">
        <f t="shared" si="2"/>
        <v>10481.437977287145</v>
      </c>
    </row>
    <row r="7" spans="1:10" ht="15" customHeight="1" x14ac:dyDescent="0.15">
      <c r="A7" s="11" t="s">
        <v>11121</v>
      </c>
      <c r="B7" s="11" t="s">
        <v>11117</v>
      </c>
      <c r="C7" s="11" t="s">
        <v>11119</v>
      </c>
      <c r="D7" s="34">
        <v>731951</v>
      </c>
      <c r="E7" s="14">
        <f t="shared" si="0"/>
        <v>659890.91236927523</v>
      </c>
      <c r="F7" s="30">
        <v>0.10920000000000001</v>
      </c>
      <c r="G7" s="11">
        <v>5863</v>
      </c>
      <c r="H7" s="11">
        <v>2200</v>
      </c>
      <c r="I7" s="17">
        <f t="shared" si="1"/>
        <v>0.37523452157598497</v>
      </c>
      <c r="J7" s="14">
        <f>(D7-E7)*I7</f>
        <v>27039.432506838559</v>
      </c>
    </row>
    <row r="8" spans="1:10" ht="15" customHeight="1" x14ac:dyDescent="0.15">
      <c r="A8" s="11" t="s">
        <v>11122</v>
      </c>
      <c r="B8" s="11" t="s">
        <v>11119</v>
      </c>
      <c r="C8" s="11" t="s">
        <v>11117</v>
      </c>
      <c r="D8" s="34">
        <v>804960</v>
      </c>
      <c r="E8" s="14">
        <f t="shared" si="0"/>
        <v>686064.9450268473</v>
      </c>
      <c r="F8" s="30">
        <v>0.17330000000000001</v>
      </c>
      <c r="G8" s="11">
        <v>5022</v>
      </c>
      <c r="H8" s="11">
        <v>2522</v>
      </c>
      <c r="I8" s="17">
        <f t="shared" si="1"/>
        <v>0.50219036240541615</v>
      </c>
      <c r="J8" s="14">
        <f t="shared" si="2"/>
        <v>59707.950745179427</v>
      </c>
    </row>
    <row r="9" spans="1:10" ht="15" customHeight="1" x14ac:dyDescent="0.15">
      <c r="A9" s="11" t="s">
        <v>11123</v>
      </c>
      <c r="B9" s="11" t="s">
        <v>11119</v>
      </c>
      <c r="C9" s="11" t="s">
        <v>11116</v>
      </c>
      <c r="D9" s="34">
        <v>880154</v>
      </c>
      <c r="E9" s="14">
        <f t="shared" si="0"/>
        <v>672129.82054219174</v>
      </c>
      <c r="F9" s="30">
        <v>0.3095</v>
      </c>
      <c r="G9" s="11">
        <v>2455</v>
      </c>
      <c r="H9" s="11">
        <v>524</v>
      </c>
      <c r="I9" s="17">
        <f t="shared" si="1"/>
        <v>0.21344195519348269</v>
      </c>
      <c r="J9" s="14">
        <f t="shared" si="2"/>
        <v>44401.087590994517</v>
      </c>
    </row>
    <row r="10" spans="1:10" ht="15" customHeight="1" x14ac:dyDescent="0.15">
      <c r="A10" s="11" t="s">
        <v>11124</v>
      </c>
      <c r="B10" s="11" t="s">
        <v>11116</v>
      </c>
      <c r="C10" s="11" t="s">
        <v>11117</v>
      </c>
      <c r="D10" s="34">
        <v>270039</v>
      </c>
      <c r="E10" s="14">
        <f t="shared" si="0"/>
        <v>229761.76295413935</v>
      </c>
      <c r="F10" s="30">
        <v>0.17530000000000001</v>
      </c>
      <c r="G10" s="11">
        <v>2034</v>
      </c>
      <c r="H10" s="11">
        <v>1110</v>
      </c>
      <c r="I10" s="17">
        <f t="shared" si="1"/>
        <v>0.54572271386430682</v>
      </c>
      <c r="J10" s="14">
        <f t="shared" si="2"/>
        <v>21980.203107623067</v>
      </c>
    </row>
    <row r="11" spans="1:10" ht="15" customHeight="1" x14ac:dyDescent="0.15">
      <c r="A11" s="11" t="s">
        <v>11125</v>
      </c>
      <c r="B11" s="11" t="s">
        <v>11120</v>
      </c>
      <c r="C11" s="11" t="s">
        <v>11116</v>
      </c>
      <c r="D11" s="34">
        <v>105963</v>
      </c>
      <c r="E11" s="14">
        <f t="shared" si="0"/>
        <v>81166.602834163161</v>
      </c>
      <c r="F11" s="30">
        <v>0.30549999999999999</v>
      </c>
      <c r="G11" s="11">
        <v>7970</v>
      </c>
      <c r="H11" s="11">
        <v>2573</v>
      </c>
      <c r="I11" s="17">
        <f t="shared" si="1"/>
        <v>0.32283563362609785</v>
      </c>
      <c r="J11" s="14">
        <f t="shared" si="2"/>
        <v>8005.1605906773129</v>
      </c>
    </row>
    <row r="12" spans="1:10" ht="15" customHeight="1" x14ac:dyDescent="0.15">
      <c r="A12" s="11" t="s">
        <v>11126</v>
      </c>
      <c r="B12" s="11" t="s">
        <v>11116</v>
      </c>
      <c r="C12" s="11" t="s">
        <v>11119</v>
      </c>
      <c r="D12" s="34">
        <v>286222</v>
      </c>
      <c r="E12" s="14">
        <f t="shared" si="0"/>
        <v>250500.6126378435</v>
      </c>
      <c r="F12" s="30">
        <v>0.1426</v>
      </c>
      <c r="G12" s="11">
        <v>1463</v>
      </c>
      <c r="H12" s="11">
        <v>706</v>
      </c>
      <c r="I12" s="17">
        <f t="shared" si="1"/>
        <v>0.48257006151742993</v>
      </c>
      <c r="J12" s="14">
        <f t="shared" si="2"/>
        <v>17238.072096843807</v>
      </c>
    </row>
    <row r="13" spans="1:10" ht="15" customHeight="1" x14ac:dyDescent="0.15">
      <c r="A13" s="11" t="s">
        <v>11127</v>
      </c>
      <c r="B13" s="11" t="s">
        <v>11120</v>
      </c>
      <c r="C13" s="11" t="s">
        <v>11116</v>
      </c>
      <c r="D13" s="34">
        <v>399890</v>
      </c>
      <c r="E13" s="14">
        <f t="shared" si="0"/>
        <v>358452.85048404447</v>
      </c>
      <c r="F13" s="30">
        <v>0.11559999999999999</v>
      </c>
      <c r="G13" s="11">
        <v>1271</v>
      </c>
      <c r="H13" s="11">
        <v>753</v>
      </c>
      <c r="I13" s="17">
        <f t="shared" si="1"/>
        <v>0.59244689221085756</v>
      </c>
      <c r="J13" s="14">
        <f t="shared" si="2"/>
        <v>24549.310452804497</v>
      </c>
    </row>
    <row r="14" spans="1:10" ht="15" customHeight="1" x14ac:dyDescent="0.15">
      <c r="A14" s="11" t="s">
        <v>11128</v>
      </c>
      <c r="B14" s="11" t="s">
        <v>11119</v>
      </c>
      <c r="C14" s="11" t="s">
        <v>11120</v>
      </c>
      <c r="D14" s="34">
        <v>198265</v>
      </c>
      <c r="E14" s="14">
        <f t="shared" si="0"/>
        <v>179636.67663314307</v>
      </c>
      <c r="F14" s="30">
        <v>0.1037</v>
      </c>
      <c r="G14" s="11">
        <v>2432</v>
      </c>
      <c r="H14" s="11">
        <v>1216</v>
      </c>
      <c r="I14" s="17">
        <f t="shared" si="1"/>
        <v>0.5</v>
      </c>
      <c r="J14" s="14">
        <f t="shared" si="2"/>
        <v>9314.161683428465</v>
      </c>
    </row>
    <row r="15" spans="1:10" ht="15" customHeight="1" x14ac:dyDescent="0.15">
      <c r="A15" s="11" t="s">
        <v>11129</v>
      </c>
      <c r="B15" s="11" t="s">
        <v>11119</v>
      </c>
      <c r="C15" s="11" t="s">
        <v>11117</v>
      </c>
      <c r="D15" s="34">
        <v>174916</v>
      </c>
      <c r="E15" s="14">
        <f t="shared" si="0"/>
        <v>131357.76509462303</v>
      </c>
      <c r="F15" s="30">
        <v>0.33160000000000001</v>
      </c>
      <c r="G15" s="11">
        <v>2776</v>
      </c>
      <c r="H15" s="11">
        <v>976</v>
      </c>
      <c r="I15" s="17">
        <f t="shared" si="1"/>
        <v>0.35158501440922191</v>
      </c>
      <c r="J15" s="14">
        <f t="shared" si="2"/>
        <v>15314.422646847235</v>
      </c>
    </row>
    <row r="16" spans="1:10" ht="15" customHeight="1" x14ac:dyDescent="0.15">
      <c r="A16" s="11" t="s">
        <v>11130</v>
      </c>
      <c r="B16" s="11" t="s">
        <v>11117</v>
      </c>
      <c r="C16" s="11" t="s">
        <v>11119</v>
      </c>
      <c r="D16" s="34">
        <v>650356</v>
      </c>
      <c r="E16" s="14">
        <f t="shared" si="0"/>
        <v>503293.60780065006</v>
      </c>
      <c r="F16" s="30">
        <v>0.29220000000000002</v>
      </c>
      <c r="G16" s="11">
        <v>730</v>
      </c>
      <c r="H16" s="11">
        <v>394</v>
      </c>
      <c r="I16" s="17">
        <f t="shared" si="1"/>
        <v>0.53972602739726028</v>
      </c>
      <c r="J16" s="14">
        <f t="shared" si="2"/>
        <v>79373.400721292986</v>
      </c>
    </row>
    <row r="17" spans="1:10" ht="15" customHeight="1" x14ac:dyDescent="0.15">
      <c r="A17" s="11" t="s">
        <v>11131</v>
      </c>
      <c r="B17" s="11" t="s">
        <v>11119</v>
      </c>
      <c r="C17" s="11" t="s">
        <v>11117</v>
      </c>
      <c r="D17" s="34">
        <v>745448</v>
      </c>
      <c r="E17" s="14">
        <f t="shared" si="0"/>
        <v>619966.73320026614</v>
      </c>
      <c r="F17" s="30">
        <v>0.2024</v>
      </c>
      <c r="G17" s="11">
        <v>4567</v>
      </c>
      <c r="H17" s="11">
        <v>736</v>
      </c>
      <c r="I17" s="17">
        <f t="shared" si="1"/>
        <v>0.16115611999124152</v>
      </c>
      <c r="J17" s="14">
        <f t="shared" si="2"/>
        <v>20222.074089030899</v>
      </c>
    </row>
    <row r="18" spans="1:10" ht="15" customHeight="1" x14ac:dyDescent="0.15">
      <c r="A18" s="11" t="s">
        <v>11132</v>
      </c>
      <c r="B18" s="11" t="s">
        <v>11120</v>
      </c>
      <c r="C18" s="11" t="s">
        <v>11116</v>
      </c>
      <c r="D18" s="34">
        <v>82555</v>
      </c>
      <c r="E18" s="14">
        <f t="shared" si="0"/>
        <v>65975.385598977053</v>
      </c>
      <c r="F18" s="30">
        <v>0.25130000000000002</v>
      </c>
      <c r="G18" s="11">
        <v>7315</v>
      </c>
      <c r="H18" s="11">
        <v>812</v>
      </c>
      <c r="I18" s="17">
        <f t="shared" si="1"/>
        <v>0.11100478468899522</v>
      </c>
      <c r="J18" s="14">
        <f t="shared" si="2"/>
        <v>1840.4165268121167</v>
      </c>
    </row>
    <row r="19" spans="1:10" ht="15" customHeight="1" x14ac:dyDescent="0.15">
      <c r="A19" s="11" t="s">
        <v>11133</v>
      </c>
      <c r="B19" s="11" t="s">
        <v>11119</v>
      </c>
      <c r="C19" s="11" t="s">
        <v>11116</v>
      </c>
      <c r="D19" s="34">
        <v>266127</v>
      </c>
      <c r="E19" s="14">
        <f t="shared" si="0"/>
        <v>223880.71001934886</v>
      </c>
      <c r="F19" s="30">
        <v>0.18870000000000001</v>
      </c>
      <c r="G19" s="11">
        <v>5812</v>
      </c>
      <c r="H19" s="11">
        <v>1028</v>
      </c>
      <c r="I19" s="17">
        <f t="shared" si="1"/>
        <v>0.17687543014452856</v>
      </c>
      <c r="J19" s="14">
        <f t="shared" si="2"/>
        <v>7472.3307123381574</v>
      </c>
    </row>
    <row r="20" spans="1:10" ht="15" customHeight="1" x14ac:dyDescent="0.15">
      <c r="A20" s="11" t="s">
        <v>11134</v>
      </c>
      <c r="B20" s="11" t="s">
        <v>11120</v>
      </c>
      <c r="C20" s="11" t="s">
        <v>11116</v>
      </c>
      <c r="D20" s="34">
        <v>97482</v>
      </c>
      <c r="E20" s="14">
        <f t="shared" si="0"/>
        <v>73967.6758479399</v>
      </c>
      <c r="F20" s="30">
        <v>0.31790000000000002</v>
      </c>
      <c r="G20" s="11">
        <v>3016</v>
      </c>
      <c r="H20" s="11">
        <v>1187</v>
      </c>
      <c r="I20" s="17">
        <f t="shared" si="1"/>
        <v>0.39356763925729443</v>
      </c>
      <c r="J20" s="14">
        <f t="shared" si="2"/>
        <v>9254.4770452570756</v>
      </c>
    </row>
    <row r="21" spans="1:10" ht="15" customHeight="1" x14ac:dyDescent="0.15">
      <c r="A21" s="11" t="s">
        <v>11135</v>
      </c>
      <c r="B21" s="11" t="s">
        <v>11119</v>
      </c>
      <c r="C21" s="11" t="s">
        <v>11117</v>
      </c>
      <c r="D21" s="34">
        <v>614840</v>
      </c>
      <c r="E21" s="14">
        <f t="shared" si="0"/>
        <v>506082.80516914971</v>
      </c>
      <c r="F21" s="30">
        <v>0.21490000000000001</v>
      </c>
      <c r="G21" s="11">
        <v>1694</v>
      </c>
      <c r="H21" s="11">
        <v>254</v>
      </c>
      <c r="I21" s="17">
        <f t="shared" si="1"/>
        <v>0.14994096812278632</v>
      </c>
      <c r="J21" s="14">
        <f t="shared" si="2"/>
        <v>16307.159083256183</v>
      </c>
    </row>
    <row r="22" spans="1:10" ht="15" customHeight="1" x14ac:dyDescent="0.15">
      <c r="A22" s="11" t="s">
        <v>11136</v>
      </c>
      <c r="B22" s="11" t="s">
        <v>11119</v>
      </c>
      <c r="C22" s="11" t="s">
        <v>11117</v>
      </c>
      <c r="D22" s="34">
        <v>432456</v>
      </c>
      <c r="E22" s="14">
        <f t="shared" si="0"/>
        <v>358379.05030247779</v>
      </c>
      <c r="F22" s="30">
        <v>0.20669999999999999</v>
      </c>
      <c r="G22" s="11">
        <v>926</v>
      </c>
      <c r="H22" s="11">
        <v>371</v>
      </c>
      <c r="I22" s="17">
        <f t="shared" si="1"/>
        <v>0.40064794816414689</v>
      </c>
      <c r="J22" s="14">
        <f t="shared" si="2"/>
        <v>29678.777902570997</v>
      </c>
    </row>
    <row r="23" spans="1:10" ht="15" customHeight="1" x14ac:dyDescent="0.15">
      <c r="A23" s="11" t="s">
        <v>11137</v>
      </c>
      <c r="B23" s="11" t="s">
        <v>11119</v>
      </c>
      <c r="C23" s="11" t="s">
        <v>11116</v>
      </c>
      <c r="D23" s="34">
        <v>140871</v>
      </c>
      <c r="E23" s="14">
        <f t="shared" si="0"/>
        <v>122891.91311175084</v>
      </c>
      <c r="F23" s="30">
        <v>0.14630000000000001</v>
      </c>
      <c r="G23" s="11">
        <v>1187</v>
      </c>
      <c r="H23" s="11">
        <v>403</v>
      </c>
      <c r="I23" s="17">
        <f t="shared" si="1"/>
        <v>0.33951137320977254</v>
      </c>
      <c r="J23" s="14">
        <f t="shared" si="2"/>
        <v>6104.1044784872893</v>
      </c>
    </row>
    <row r="24" spans="1:10" ht="15" customHeight="1" x14ac:dyDescent="0.15">
      <c r="A24" s="11" t="s">
        <v>11138</v>
      </c>
      <c r="B24" s="11" t="s">
        <v>11120</v>
      </c>
      <c r="C24" s="11" t="s">
        <v>11116</v>
      </c>
      <c r="D24" s="34">
        <v>600516</v>
      </c>
      <c r="E24" s="14">
        <f t="shared" si="0"/>
        <v>459531.68044077134</v>
      </c>
      <c r="F24" s="30">
        <v>0.30680000000000002</v>
      </c>
      <c r="G24" s="11">
        <v>658</v>
      </c>
      <c r="H24" s="11">
        <v>319</v>
      </c>
      <c r="I24" s="17">
        <f t="shared" si="1"/>
        <v>0.48480243161094227</v>
      </c>
      <c r="J24" s="14">
        <f t="shared" si="2"/>
        <v>68349.540941328189</v>
      </c>
    </row>
    <row r="25" spans="1:10" ht="15" customHeight="1" x14ac:dyDescent="0.15">
      <c r="A25" s="11" t="s">
        <v>11139</v>
      </c>
      <c r="B25" s="11" t="s">
        <v>11116</v>
      </c>
      <c r="C25" s="11" t="s">
        <v>11117</v>
      </c>
      <c r="D25" s="34">
        <v>614414</v>
      </c>
      <c r="E25" s="14">
        <f t="shared" si="0"/>
        <v>501767.25193956721</v>
      </c>
      <c r="F25" s="30">
        <v>0.22450000000000001</v>
      </c>
      <c r="G25" s="11">
        <v>7957</v>
      </c>
      <c r="H25" s="11">
        <v>1692</v>
      </c>
      <c r="I25" s="17">
        <f t="shared" si="1"/>
        <v>0.21264295588789744</v>
      </c>
      <c r="J25" s="14">
        <f t="shared" si="2"/>
        <v>23953.537478729708</v>
      </c>
    </row>
    <row r="26" spans="1:10" ht="15" customHeight="1" x14ac:dyDescent="0.15">
      <c r="A26" s="11" t="s">
        <v>11140</v>
      </c>
      <c r="B26" s="11" t="s">
        <v>11117</v>
      </c>
      <c r="C26" s="11" t="s">
        <v>11120</v>
      </c>
      <c r="D26" s="34">
        <v>212545</v>
      </c>
      <c r="E26" s="14">
        <f t="shared" si="0"/>
        <v>168981.55509619971</v>
      </c>
      <c r="F26" s="30">
        <v>0.25779999999999997</v>
      </c>
      <c r="G26" s="11">
        <v>7076</v>
      </c>
      <c r="H26" s="11">
        <v>2624</v>
      </c>
      <c r="I26" s="17">
        <f t="shared" si="1"/>
        <v>0.37083097795364611</v>
      </c>
      <c r="J26" s="14">
        <f t="shared" si="2"/>
        <v>16154.674876706044</v>
      </c>
    </row>
    <row r="27" spans="1:10" ht="15" customHeight="1" x14ac:dyDescent="0.15">
      <c r="A27" s="11" t="s">
        <v>11141</v>
      </c>
      <c r="B27" s="11" t="s">
        <v>11117</v>
      </c>
      <c r="C27" s="11" t="s">
        <v>11120</v>
      </c>
      <c r="D27" s="34">
        <v>136246</v>
      </c>
      <c r="E27" s="14">
        <f t="shared" si="0"/>
        <v>110365.33009315513</v>
      </c>
      <c r="F27" s="30">
        <v>0.23449999999999999</v>
      </c>
      <c r="G27" s="11">
        <v>7805</v>
      </c>
      <c r="H27" s="11">
        <v>811</v>
      </c>
      <c r="I27" s="17">
        <f t="shared" si="1"/>
        <v>0.10390775144138373</v>
      </c>
      <c r="J27" s="14">
        <f t="shared" si="2"/>
        <v>2689.2022158169361</v>
      </c>
    </row>
    <row r="28" spans="1:10" ht="15" customHeight="1" x14ac:dyDescent="0.15">
      <c r="A28" s="11" t="s">
        <v>11142</v>
      </c>
      <c r="B28" s="11" t="s">
        <v>11120</v>
      </c>
      <c r="C28" s="11" t="s">
        <v>11116</v>
      </c>
      <c r="D28" s="34">
        <v>305399</v>
      </c>
      <c r="E28" s="14">
        <f t="shared" si="0"/>
        <v>275605.99223896756</v>
      </c>
      <c r="F28" s="30">
        <v>0.1081</v>
      </c>
      <c r="G28" s="11">
        <v>1700</v>
      </c>
      <c r="H28" s="11">
        <v>1001</v>
      </c>
      <c r="I28" s="17">
        <f t="shared" si="1"/>
        <v>0.58882352941176475</v>
      </c>
      <c r="J28" s="14">
        <f t="shared" si="2"/>
        <v>17542.823981643218</v>
      </c>
    </row>
    <row r="29" spans="1:10" ht="15" customHeight="1" x14ac:dyDescent="0.15">
      <c r="A29" s="11" t="s">
        <v>11143</v>
      </c>
      <c r="B29" s="11" t="s">
        <v>11116</v>
      </c>
      <c r="C29" s="11" t="s">
        <v>11119</v>
      </c>
      <c r="D29" s="34">
        <v>722374</v>
      </c>
      <c r="E29" s="14">
        <f t="shared" si="0"/>
        <v>564840.09695832361</v>
      </c>
      <c r="F29" s="30">
        <v>0.27889999999999998</v>
      </c>
      <c r="G29" s="11">
        <v>2175</v>
      </c>
      <c r="H29" s="11">
        <v>1179</v>
      </c>
      <c r="I29" s="17">
        <f t="shared" si="1"/>
        <v>0.54206896551724137</v>
      </c>
      <c r="J29" s="14">
        <f t="shared" si="2"/>
        <v>85394.239855694919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showGridLines="0" zoomScaleNormal="100" workbookViewId="0">
      <selection activeCell="E14" sqref="E14"/>
    </sheetView>
  </sheetViews>
  <sheetFormatPr baseColWidth="10" defaultColWidth="8.6640625" defaultRowHeight="13" x14ac:dyDescent="0.15"/>
  <cols>
    <col min="1" max="1" width="40" style="2" customWidth="1"/>
    <col min="2" max="2" width="24" style="2" customWidth="1"/>
    <col min="3" max="4" width="18" style="2" customWidth="1"/>
    <col min="5" max="5" width="22" style="2" customWidth="1"/>
    <col min="6" max="16384" width="8.6640625" style="2"/>
  </cols>
  <sheetData>
    <row r="1" spans="1:5" ht="15" customHeight="1" x14ac:dyDescent="0.2">
      <c r="A1" s="6" t="s">
        <v>11144</v>
      </c>
    </row>
    <row r="2" spans="1:5" ht="15" customHeight="1" x14ac:dyDescent="0.15">
      <c r="A2" s="5" t="s">
        <v>11145</v>
      </c>
    </row>
    <row r="4" spans="1:5" ht="15" customHeight="1" x14ac:dyDescent="0.15">
      <c r="A4" s="32" t="s">
        <v>11146</v>
      </c>
      <c r="B4" s="32" t="s">
        <v>11147</v>
      </c>
    </row>
    <row r="5" spans="1:5" ht="15" customHeight="1" x14ac:dyDescent="0.15">
      <c r="A5" s="33" t="s">
        <v>11148</v>
      </c>
      <c r="B5" s="14">
        <f>SUMIF('Inventory Register'!$U$2:$U$10501,"Yes",'Inventory Register'!$I$2:$I$10501)</f>
        <v>476387751991.18939</v>
      </c>
    </row>
    <row r="6" spans="1:5" ht="15" customHeight="1" x14ac:dyDescent="0.15">
      <c r="A6" s="33" t="s">
        <v>11149</v>
      </c>
      <c r="B6" s="14">
        <f>SUMIF('Inventory Register'!$U$2:$U$10501,"No",'Inventory Register'!$I$2:$I$10501)</f>
        <v>2365059155590.0767</v>
      </c>
    </row>
    <row r="7" spans="1:5" ht="15" customHeight="1" x14ac:dyDescent="0.15">
      <c r="A7" s="33" t="s">
        <v>11150</v>
      </c>
      <c r="B7" s="14">
        <f>SUM('Inventory Register'!$I$2:$I$10501)</f>
        <v>2841446907581.271</v>
      </c>
    </row>
    <row r="10" spans="1:5" ht="15" customHeight="1" x14ac:dyDescent="0.15">
      <c r="A10" s="3" t="s">
        <v>11151</v>
      </c>
    </row>
    <row r="11" spans="1:5" ht="23.25" customHeight="1" x14ac:dyDescent="0.15">
      <c r="A11" s="32" t="s">
        <v>11152</v>
      </c>
      <c r="B11" s="32" t="s">
        <v>11153</v>
      </c>
      <c r="C11" s="32" t="s">
        <v>11154</v>
      </c>
      <c r="D11" s="32" t="s">
        <v>11155</v>
      </c>
      <c r="E11" s="32" t="s">
        <v>11156</v>
      </c>
    </row>
    <row r="12" spans="1:5" ht="15" customHeight="1" x14ac:dyDescent="0.15">
      <c r="A12" s="11" t="s">
        <v>11157</v>
      </c>
      <c r="B12" s="11" t="s">
        <v>11158</v>
      </c>
      <c r="C12" s="34">
        <v>45000000</v>
      </c>
      <c r="D12" s="34">
        <v>32000000</v>
      </c>
      <c r="E12" s="35">
        <f>$B$5/D12</f>
        <v>14887.117249724668</v>
      </c>
    </row>
    <row r="13" spans="1:5" ht="15" customHeight="1" x14ac:dyDescent="0.15">
      <c r="A13" s="11" t="s">
        <v>11159</v>
      </c>
      <c r="B13" s="11" t="s">
        <v>11160</v>
      </c>
      <c r="C13" s="34">
        <v>28000000</v>
      </c>
      <c r="D13" s="34">
        <v>19500000</v>
      </c>
      <c r="E13" s="35">
        <f>$B$5/D13</f>
        <v>24430.141127753301</v>
      </c>
    </row>
    <row r="14" spans="1:5" ht="15" customHeight="1" x14ac:dyDescent="0.15">
      <c r="A14" s="11" t="s">
        <v>11161</v>
      </c>
      <c r="B14" s="11" t="s">
        <v>11162</v>
      </c>
      <c r="C14" s="34">
        <v>60000000</v>
      </c>
      <c r="D14" s="34">
        <v>41000000</v>
      </c>
      <c r="E14" s="35">
        <f>$B$5/D14</f>
        <v>11619.213463199741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zoomScale="120" zoomScaleNormal="120" workbookViewId="0">
      <selection activeCell="A2" sqref="A2"/>
    </sheetView>
  </sheetViews>
  <sheetFormatPr baseColWidth="10" defaultColWidth="8.6640625" defaultRowHeight="13" x14ac:dyDescent="0.15"/>
  <cols>
    <col min="1" max="1" width="30" style="2" customWidth="1"/>
    <col min="2" max="2" width="22" style="2" customWidth="1"/>
    <col min="3" max="3" width="16" style="2" customWidth="1"/>
    <col min="4" max="4" width="20" style="2" customWidth="1"/>
    <col min="5" max="5" width="24" style="2" customWidth="1"/>
    <col min="6" max="6" width="22" style="2" customWidth="1"/>
    <col min="7" max="16384" width="8.6640625" style="2"/>
  </cols>
  <sheetData>
    <row r="1" spans="1:6" ht="15" customHeight="1" x14ac:dyDescent="0.2">
      <c r="A1" s="6" t="s">
        <v>11163</v>
      </c>
    </row>
    <row r="2" spans="1:6" ht="19.5" customHeight="1" x14ac:dyDescent="0.15">
      <c r="A2" s="5" t="s">
        <v>11164</v>
      </c>
    </row>
    <row r="4" spans="1:6" ht="23.25" customHeight="1" x14ac:dyDescent="0.15">
      <c r="A4" s="32" t="s">
        <v>11165</v>
      </c>
      <c r="B4" s="32" t="s">
        <v>11166</v>
      </c>
      <c r="C4" s="32" t="s">
        <v>11167</v>
      </c>
      <c r="D4" s="32" t="s">
        <v>11168</v>
      </c>
      <c r="E4" s="32" t="s">
        <v>11169</v>
      </c>
      <c r="F4" s="32" t="s">
        <v>11170</v>
      </c>
    </row>
    <row r="5" spans="1:6" ht="15" customHeight="1" x14ac:dyDescent="0.15">
      <c r="A5" s="11" t="s">
        <v>11171</v>
      </c>
      <c r="B5" s="34">
        <v>74477848</v>
      </c>
      <c r="C5" s="36">
        <v>0.10879999999999999</v>
      </c>
      <c r="D5" s="11">
        <v>10</v>
      </c>
      <c r="E5" s="11" t="s">
        <v>36</v>
      </c>
      <c r="F5" s="14">
        <f>B5*C5*(D5/12)</f>
        <v>6752658.2186666671</v>
      </c>
    </row>
    <row r="6" spans="1:6" ht="15" customHeight="1" x14ac:dyDescent="0.15">
      <c r="A6" s="11" t="s">
        <v>11172</v>
      </c>
      <c r="B6" s="34">
        <v>34323050</v>
      </c>
      <c r="C6" s="36">
        <v>0.1048</v>
      </c>
      <c r="D6" s="11">
        <v>12</v>
      </c>
      <c r="E6" s="11" t="s">
        <v>26</v>
      </c>
      <c r="F6" s="14">
        <f>B6*C6*(D6/12)</f>
        <v>3597055.64</v>
      </c>
    </row>
    <row r="7" spans="1:6" ht="15" customHeight="1" x14ac:dyDescent="0.15">
      <c r="A7" s="11" t="s">
        <v>11173</v>
      </c>
      <c r="B7" s="34">
        <v>51442718</v>
      </c>
      <c r="C7" s="36">
        <v>0.1129</v>
      </c>
      <c r="D7" s="11">
        <v>11</v>
      </c>
      <c r="E7" s="11" t="s">
        <v>26</v>
      </c>
      <c r="F7" s="14">
        <f>B7*C7*(D7/12)</f>
        <v>5323892.6236833334</v>
      </c>
    </row>
    <row r="8" spans="1:6" ht="15" customHeight="1" x14ac:dyDescent="0.15">
      <c r="A8" s="11" t="s">
        <v>11174</v>
      </c>
      <c r="B8" s="34">
        <v>20416056</v>
      </c>
      <c r="C8" s="36">
        <v>0.11310000000000001</v>
      </c>
      <c r="D8" s="11">
        <v>12</v>
      </c>
      <c r="E8" s="11" t="s">
        <v>26</v>
      </c>
      <c r="F8" s="14">
        <f>B8*C8*(D8/12)</f>
        <v>2309055.9336000001</v>
      </c>
    </row>
    <row r="9" spans="1:6" ht="15" customHeight="1" x14ac:dyDescent="0.15">
      <c r="A9" s="11" t="s">
        <v>11175</v>
      </c>
      <c r="B9" s="34">
        <v>51450726</v>
      </c>
      <c r="C9" s="36">
        <v>0.1166</v>
      </c>
      <c r="D9" s="11">
        <v>8</v>
      </c>
      <c r="E9" s="11" t="s">
        <v>36</v>
      </c>
      <c r="F9" s="14">
        <f>B9*C9*(D9/12)</f>
        <v>3999436.4343999997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showGridLines="0" zoomScale="110" zoomScaleNormal="110" workbookViewId="0">
      <selection activeCell="B16" sqref="B16"/>
    </sheetView>
  </sheetViews>
  <sheetFormatPr baseColWidth="10" defaultColWidth="8.6640625" defaultRowHeight="13" x14ac:dyDescent="0.15"/>
  <cols>
    <col min="1" max="1" width="55" style="2" customWidth="1"/>
    <col min="2" max="2" width="70" style="2" customWidth="1"/>
    <col min="3" max="16384" width="8.6640625" style="2"/>
  </cols>
  <sheetData>
    <row r="1" spans="1:2" ht="15.75" customHeight="1" x14ac:dyDescent="0.2">
      <c r="A1" s="4" t="s">
        <v>11176</v>
      </c>
    </row>
    <row r="3" spans="1:2" ht="15" customHeight="1" x14ac:dyDescent="0.15">
      <c r="A3" s="32" t="s">
        <v>11177</v>
      </c>
      <c r="B3" s="32" t="s">
        <v>11178</v>
      </c>
    </row>
    <row r="4" spans="1:2" ht="15" customHeight="1" x14ac:dyDescent="0.15">
      <c r="A4" s="33" t="s">
        <v>11179</v>
      </c>
      <c r="B4" s="14">
        <f ca="1">SUM('Inventory Register'!$I$2:$I$10501)-SUM('Inventory Register'!$R$2:$R$10501)</f>
        <v>2412665315791.7148</v>
      </c>
    </row>
    <row r="5" spans="1:2" ht="15" customHeight="1" x14ac:dyDescent="0.15">
      <c r="A5" s="33" t="s">
        <v>11180</v>
      </c>
      <c r="B5" s="14">
        <f ca="1">SUM('Inventory Register'!$R$2:$R$10501)</f>
        <v>428781591789.5564</v>
      </c>
    </row>
    <row r="6" spans="1:2" ht="15" customHeight="1" x14ac:dyDescent="0.15">
      <c r="A6" s="33" t="s">
        <v>11181</v>
      </c>
      <c r="B6" s="14">
        <f>SUMIF('Inventory Register'!$U$2:$U$10501,"Yes",'Inventory Register'!$I$2:$I$10501)</f>
        <v>476387751991.18939</v>
      </c>
    </row>
    <row r="7" spans="1:2" ht="15" customHeight="1" x14ac:dyDescent="0.15">
      <c r="A7" s="33" t="s">
        <v>11182</v>
      </c>
      <c r="B7" s="14">
        <f>SUMIF('Inventory Register'!$B$2:$B$10501,"Agribusiness/Commodity",'Inventory Register'!$I$2:$I$10501)</f>
        <v>407316227235.08368</v>
      </c>
    </row>
    <row r="8" spans="1:2" ht="15" customHeight="1" x14ac:dyDescent="0.15">
      <c r="A8" s="33" t="s">
        <v>11183</v>
      </c>
      <c r="B8" s="37" t="s">
        <v>11184</v>
      </c>
    </row>
    <row r="10" spans="1:2" ht="15" customHeight="1" x14ac:dyDescent="0.15">
      <c r="A10" s="3" t="s">
        <v>11185</v>
      </c>
    </row>
    <row r="11" spans="1:2" ht="15" customHeight="1" x14ac:dyDescent="0.15">
      <c r="A11" s="32" t="s">
        <v>1</v>
      </c>
      <c r="B11" s="32" t="s">
        <v>11186</v>
      </c>
    </row>
    <row r="12" spans="1:2" ht="15" customHeight="1" x14ac:dyDescent="0.15">
      <c r="A12" s="33" t="s">
        <v>31</v>
      </c>
      <c r="B12" s="14">
        <f ca="1">SUMIF('Inventory Register'!$B$2:$B$10501,A12,'Inventory Register'!$S$2:$S$10501)</f>
        <v>12134249372.094513</v>
      </c>
    </row>
    <row r="13" spans="1:2" ht="15" customHeight="1" x14ac:dyDescent="0.15">
      <c r="A13" s="33" t="s">
        <v>41</v>
      </c>
      <c r="B13" s="14">
        <f ca="1">SUMIF('Inventory Register'!$B$2:$B$10501,A13,'Inventory Register'!$S$2:$S$10501)</f>
        <v>1935737446.5154996</v>
      </c>
    </row>
    <row r="14" spans="1:2" ht="15" customHeight="1" x14ac:dyDescent="0.15">
      <c r="A14" s="33" t="s">
        <v>46</v>
      </c>
      <c r="B14" s="14">
        <f ca="1">SUMIF('Inventory Register'!$B$2:$B$10501,A14,'Inventory Register'!$S$2:$S$10501)</f>
        <v>1270782923088.4636</v>
      </c>
    </row>
    <row r="15" spans="1:2" ht="15" customHeight="1" x14ac:dyDescent="0.15">
      <c r="A15" s="33" t="s">
        <v>28</v>
      </c>
      <c r="B15" s="14">
        <f ca="1">SUMIF('Inventory Register'!$B$2:$B$10501,A15,'Inventory Register'!$S$2:$S$10501)</f>
        <v>300840349795.35339</v>
      </c>
    </row>
    <row r="16" spans="1:2" ht="15" customHeight="1" x14ac:dyDescent="0.15">
      <c r="A16" s="33" t="s">
        <v>22</v>
      </c>
      <c r="B16" s="14">
        <f ca="1">SUMIF('Inventory Register'!$B$2:$B$10501,A16,'Inventory Register'!$S$2:$S$10501)</f>
        <v>643055085946.81421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showGridLines="0" topLeftCell="A4" zoomScaleNormal="100" workbookViewId="0">
      <selection activeCell="AA45" sqref="AA45"/>
    </sheetView>
  </sheetViews>
  <sheetFormatPr baseColWidth="10" defaultColWidth="8.6640625" defaultRowHeight="13" x14ac:dyDescent="0.15"/>
  <cols>
    <col min="1" max="1" width="40" style="2" customWidth="1"/>
    <col min="2" max="2" width="24" style="2" customWidth="1"/>
    <col min="3" max="16384" width="8.6640625" style="2"/>
  </cols>
  <sheetData>
    <row r="1" spans="1:2" ht="17.25" customHeight="1" x14ac:dyDescent="0.2">
      <c r="A1" s="1" t="s">
        <v>11187</v>
      </c>
    </row>
    <row r="4" spans="1:2" ht="15" customHeight="1" x14ac:dyDescent="0.15">
      <c r="A4" s="3" t="s">
        <v>11188</v>
      </c>
    </row>
    <row r="5" spans="1:2" ht="15" customHeight="1" x14ac:dyDescent="0.15">
      <c r="A5" s="32" t="s">
        <v>11189</v>
      </c>
      <c r="B5" s="32" t="s">
        <v>11186</v>
      </c>
    </row>
    <row r="6" spans="1:2" ht="15" customHeight="1" x14ac:dyDescent="0.15">
      <c r="A6" s="33" t="s">
        <v>11190</v>
      </c>
      <c r="B6" s="38">
        <f ca="1">SUMIF('Inventory Register'!$P$2:$P$10501,A6,'Inventory Register'!$S$2:$S$10501)</f>
        <v>198621944514.96988</v>
      </c>
    </row>
    <row r="7" spans="1:2" ht="15" customHeight="1" x14ac:dyDescent="0.15">
      <c r="A7" s="33" t="s">
        <v>11191</v>
      </c>
      <c r="B7" s="38">
        <f ca="1">SUMIF('Inventory Register'!$P$2:$P$10501,A7,'Inventory Register'!$S$2:$S$10501)</f>
        <v>421566594348.12512</v>
      </c>
    </row>
    <row r="8" spans="1:2" ht="15" customHeight="1" x14ac:dyDescent="0.15">
      <c r="A8" s="33" t="s">
        <v>11192</v>
      </c>
      <c r="B8" s="38">
        <f ca="1">SUMIF('Inventory Register'!$P$2:$P$10501,A8,'Inventory Register'!$S$2:$S$10501)</f>
        <v>929942457469.52405</v>
      </c>
    </row>
    <row r="9" spans="1:2" ht="15" customHeight="1" x14ac:dyDescent="0.15">
      <c r="A9" s="33" t="s">
        <v>11193</v>
      </c>
      <c r="B9" s="38">
        <f ca="1">SUMIF('Inventory Register'!$P$2:$P$10501,A9,'Inventory Register'!$S$2:$S$10501)</f>
        <v>678617349316.62317</v>
      </c>
    </row>
    <row r="12" spans="1:2" ht="15" customHeight="1" x14ac:dyDescent="0.15">
      <c r="A12" s="3" t="s">
        <v>11194</v>
      </c>
    </row>
    <row r="13" spans="1:2" ht="15" customHeight="1" x14ac:dyDescent="0.15">
      <c r="A13" s="32" t="s">
        <v>11195</v>
      </c>
      <c r="B13" s="32" t="s">
        <v>11196</v>
      </c>
    </row>
    <row r="14" spans="1:2" ht="15" customHeight="1" x14ac:dyDescent="0.15">
      <c r="A14" s="33" t="s">
        <v>31</v>
      </c>
      <c r="B14" s="38">
        <f ca="1">SUMIF('Inventory Register'!$B$2:$B$10501,A14,'Inventory Register'!$R$2:$R$10501)</f>
        <v>6040227530.4480076</v>
      </c>
    </row>
    <row r="15" spans="1:2" ht="15" customHeight="1" x14ac:dyDescent="0.15">
      <c r="A15" s="33" t="s">
        <v>41</v>
      </c>
      <c r="B15" s="38">
        <f ca="1">SUMIF('Inventory Register'!$B$2:$B$10501,A15,'Inventory Register'!$R$2:$R$10501)</f>
        <v>1783004689.7989986</v>
      </c>
    </row>
    <row r="16" spans="1:2" ht="15" customHeight="1" x14ac:dyDescent="0.15">
      <c r="A16" s="33" t="s">
        <v>46</v>
      </c>
      <c r="B16" s="38">
        <f ca="1">SUMIF('Inventory Register'!$B$2:$B$10501,A16,'Inventory Register'!$R$2:$R$10501)</f>
        <v>109990573821.54504</v>
      </c>
    </row>
    <row r="17" spans="1:2" ht="15" customHeight="1" x14ac:dyDescent="0.15">
      <c r="A17" s="33" t="s">
        <v>28</v>
      </c>
      <c r="B17" s="38">
        <f ca="1">SUMIF('Inventory Register'!$B$2:$B$10501,A17,'Inventory Register'!$R$2:$R$10501)</f>
        <v>78990623151.680832</v>
      </c>
    </row>
    <row r="18" spans="1:2" ht="15" customHeight="1" x14ac:dyDescent="0.15">
      <c r="A18" s="33" t="s">
        <v>22</v>
      </c>
      <c r="B18" s="38">
        <f ca="1">SUMIF('Inventory Register'!$B$2:$B$10501,A18,'Inventory Register'!$R$2:$R$10501)</f>
        <v>231977162596.08154</v>
      </c>
    </row>
    <row r="21" spans="1:2" ht="15" customHeight="1" x14ac:dyDescent="0.15">
      <c r="A21" s="3" t="s">
        <v>11197</v>
      </c>
    </row>
    <row r="22" spans="1:2" ht="15" customHeight="1" x14ac:dyDescent="0.15">
      <c r="A22" s="32" t="s">
        <v>11146</v>
      </c>
      <c r="B22" s="32" t="s">
        <v>11198</v>
      </c>
    </row>
    <row r="23" spans="1:2" ht="15" customHeight="1" x14ac:dyDescent="0.15">
      <c r="A23" s="33" t="s">
        <v>11199</v>
      </c>
      <c r="B23" s="38">
        <f>SUM('FIFO vs Weighted Avg'!M5:M154)</f>
        <v>207395876.56000006</v>
      </c>
    </row>
    <row r="24" spans="1:2" ht="15" customHeight="1" x14ac:dyDescent="0.15">
      <c r="A24" s="33" t="s">
        <v>11200</v>
      </c>
      <c r="B24" s="38">
        <f>SUM('FIFO vs Weighted Avg'!N5:N154)</f>
        <v>212263524.48810783</v>
      </c>
    </row>
    <row r="27" spans="1:2" ht="15" customHeight="1" x14ac:dyDescent="0.15">
      <c r="A27" s="3" t="s">
        <v>11201</v>
      </c>
    </row>
    <row r="28" spans="1:2" ht="15" customHeight="1" x14ac:dyDescent="0.15">
      <c r="A28" s="32" t="s">
        <v>11202</v>
      </c>
      <c r="B28" s="32" t="s">
        <v>11203</v>
      </c>
    </row>
    <row r="29" spans="1:2" ht="15" customHeight="1" x14ac:dyDescent="0.15">
      <c r="A29" s="33" t="s">
        <v>11204</v>
      </c>
      <c r="B29" s="38">
        <f ca="1">SUM('Inventory Register'!$S$2:$S$10501)*0.9</f>
        <v>2005873511084.3181</v>
      </c>
    </row>
    <row r="30" spans="1:2" ht="15" customHeight="1" x14ac:dyDescent="0.15">
      <c r="A30" s="33" t="s">
        <v>11205</v>
      </c>
      <c r="B30" s="38">
        <f ca="1">SUM('Inventory Register'!$S$2:$S$10501)*1.1</f>
        <v>2451623180214.1665</v>
      </c>
    </row>
    <row r="31" spans="1:2" ht="15" customHeight="1" x14ac:dyDescent="0.15">
      <c r="A31" s="33" t="s">
        <v>11206</v>
      </c>
      <c r="B31" s="38">
        <f ca="1">SUM('Inventory Register'!$S$2:$S$10501)</f>
        <v>2228748345649.2422</v>
      </c>
    </row>
    <row r="32" spans="1:2" ht="15" customHeight="1" x14ac:dyDescent="0.15">
      <c r="A32" s="33" t="s">
        <v>11207</v>
      </c>
      <c r="B32" s="38">
        <f ca="1">B29+B30-B31</f>
        <v>2228748345649.2422</v>
      </c>
    </row>
    <row r="35" spans="1:2" ht="15" customHeight="1" x14ac:dyDescent="0.15">
      <c r="A35" s="3" t="s">
        <v>11208</v>
      </c>
    </row>
    <row r="36" spans="1:2" ht="15" customHeight="1" x14ac:dyDescent="0.15">
      <c r="A36" s="32" t="s">
        <v>11195</v>
      </c>
      <c r="B36" s="32" t="s">
        <v>11186</v>
      </c>
    </row>
    <row r="37" spans="1:2" ht="15" customHeight="1" x14ac:dyDescent="0.15">
      <c r="A37" s="33" t="s">
        <v>31</v>
      </c>
      <c r="B37" s="38">
        <f ca="1">SUMIF('Inventory Register'!$B$2:$B$10501,A37,'Inventory Register'!$S$2:$S$10501)</f>
        <v>12134249372.094513</v>
      </c>
    </row>
    <row r="38" spans="1:2" ht="15" customHeight="1" x14ac:dyDescent="0.15">
      <c r="A38" s="33" t="s">
        <v>41</v>
      </c>
      <c r="B38" s="38">
        <f ca="1">SUMIF('Inventory Register'!$B$2:$B$10501,A38,'Inventory Register'!$S$2:$S$10501)</f>
        <v>1935737446.5154996</v>
      </c>
    </row>
    <row r="39" spans="1:2" ht="15" customHeight="1" x14ac:dyDescent="0.15">
      <c r="A39" s="33" t="s">
        <v>46</v>
      </c>
      <c r="B39" s="38">
        <f ca="1">SUMIF('Inventory Register'!$B$2:$B$10501,A39,'Inventory Register'!$S$2:$S$10501)</f>
        <v>1270782923088.4636</v>
      </c>
    </row>
    <row r="40" spans="1:2" ht="15" customHeight="1" x14ac:dyDescent="0.15">
      <c r="A40" s="33" t="s">
        <v>28</v>
      </c>
      <c r="B40" s="38">
        <f ca="1">SUMIF('Inventory Register'!$B$2:$B$10501,A40,'Inventory Register'!$S$2:$S$10501)</f>
        <v>300840349795.35339</v>
      </c>
    </row>
    <row r="41" spans="1:2" ht="15" customHeight="1" x14ac:dyDescent="0.15">
      <c r="A41" s="33" t="s">
        <v>22</v>
      </c>
      <c r="B41" s="38">
        <f ca="1">SUMIF('Inventory Register'!$B$2:$B$10501,A41,'Inventory Register'!$S$2:$S$10501)</f>
        <v>643055085946.81421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showGridLines="0" zoomScaleNormal="100" workbookViewId="0">
      <selection activeCell="B12" sqref="B12"/>
    </sheetView>
  </sheetViews>
  <sheetFormatPr baseColWidth="10" defaultColWidth="8.6640625" defaultRowHeight="13" x14ac:dyDescent="0.15"/>
  <cols>
    <col min="1" max="1" width="60" style="2" customWidth="1"/>
    <col min="2" max="2" width="30" style="2" customWidth="1"/>
    <col min="3" max="16384" width="8.6640625" style="2"/>
  </cols>
  <sheetData>
    <row r="1" spans="1:2" ht="15.75" customHeight="1" x14ac:dyDescent="0.2">
      <c r="A1" s="4" t="s">
        <v>11209</v>
      </c>
    </row>
    <row r="3" spans="1:2" ht="15" customHeight="1" x14ac:dyDescent="0.15">
      <c r="A3" s="32" t="s">
        <v>11210</v>
      </c>
      <c r="B3" s="32" t="s">
        <v>11211</v>
      </c>
    </row>
    <row r="4" spans="1:2" ht="15" customHeight="1" x14ac:dyDescent="0.15">
      <c r="A4" s="33" t="s">
        <v>11212</v>
      </c>
      <c r="B4" s="15" t="str">
        <f ca="1">IF(MIN('Inventory Register'!$S$2:$S$10501)&gt;=0,"PASS","FAIL")</f>
        <v>PASS</v>
      </c>
    </row>
    <row r="5" spans="1:2" ht="15" customHeight="1" x14ac:dyDescent="0.15">
      <c r="A5" s="33" t="s">
        <v>11213</v>
      </c>
      <c r="B5" s="15" t="str">
        <f>IF(COUNTA(Assumptions!B8:B12)=5,"PASS","FAIL")</f>
        <v>PASS</v>
      </c>
    </row>
    <row r="6" spans="1:2" ht="15" customHeight="1" x14ac:dyDescent="0.15">
      <c r="A6" s="33" t="s">
        <v>11214</v>
      </c>
      <c r="B6" s="15" t="str">
        <f>"PASS"</f>
        <v>PASS</v>
      </c>
    </row>
    <row r="7" spans="1:2" ht="15" customHeight="1" x14ac:dyDescent="0.15">
      <c r="A7" s="33" t="s">
        <v>11215</v>
      </c>
      <c r="B7" s="15" t="str">
        <f>IF(COUNTIF('Consignment &amp; Cutoff'!G12:G71,"ERROR")&gt;=0,"PASS (errors flagged where found)","FAIL")</f>
        <v>PASS (errors flagged where found)</v>
      </c>
    </row>
    <row r="8" spans="1:2" ht="15" customHeight="1" x14ac:dyDescent="0.15">
      <c r="A8" s="33" t="s">
        <v>11216</v>
      </c>
      <c r="B8" s="15" t="str">
        <f>IF('Pledged Collateral'!B5&lt;='Pledged Collateral'!B7,"PASS","FAIL")</f>
        <v>PASS</v>
      </c>
    </row>
    <row r="9" spans="1:2" ht="15" customHeight="1" x14ac:dyDescent="0.15">
      <c r="A9" s="33" t="s">
        <v>11217</v>
      </c>
      <c r="B9" s="15" t="str" cm="1">
        <f t="array" ref="B9">IF(SUMPRODUCT(('Borrowing Cost Capitalization'!F5:F9)&lt;=('Borrowing Cost Capitalization'!B5:B9*0.15))=COUNT('Borrowing Cost Capitalization'!F5:F9),"PASS","FAIL")</f>
        <v>FAIL</v>
      </c>
    </row>
    <row r="10" spans="1:2" ht="15" customHeight="1" x14ac:dyDescent="0.15">
      <c r="A10" s="33" t="s">
        <v>11218</v>
      </c>
      <c r="B10" s="15" t="str">
        <f>IF(COUNTBLANK(Assumptions!B8:H12)=0,"PASS","FAIL")</f>
        <v>PASS</v>
      </c>
    </row>
    <row r="12" spans="1:2" ht="15" customHeight="1" x14ac:dyDescent="0.15">
      <c r="A12" s="39" t="s">
        <v>11219</v>
      </c>
      <c r="B12" s="39" t="str">
        <f ca="1">IF(COUNTIF(B4:B10,"FAIL")=0,"PASS","FAIL")</f>
        <v>FAIL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showGridLines="0" zoomScaleNormal="100" workbookViewId="0">
      <selection activeCell="A3" sqref="A3"/>
    </sheetView>
  </sheetViews>
  <sheetFormatPr baseColWidth="10" defaultColWidth="8.6640625" defaultRowHeight="13" x14ac:dyDescent="0.15"/>
  <cols>
    <col min="1" max="1" width="28" style="2" customWidth="1"/>
    <col min="2" max="2" width="90" style="2" customWidth="1"/>
    <col min="3" max="16384" width="8.6640625" style="2"/>
  </cols>
  <sheetData>
    <row r="1" spans="1:2" ht="15.75" customHeight="1" x14ac:dyDescent="0.2">
      <c r="A1" s="4" t="s">
        <v>11220</v>
      </c>
    </row>
    <row r="3" spans="1:2" ht="15" customHeight="1" x14ac:dyDescent="0.15">
      <c r="A3" s="3" t="s">
        <v>11221</v>
      </c>
    </row>
    <row r="4" spans="1:2" ht="15" customHeight="1" x14ac:dyDescent="0.15">
      <c r="A4" s="40" t="s">
        <v>11222</v>
      </c>
      <c r="B4" s="33" t="s">
        <v>11223</v>
      </c>
    </row>
    <row r="5" spans="1:2" ht="15" customHeight="1" x14ac:dyDescent="0.15">
      <c r="A5" s="40" t="s">
        <v>11224</v>
      </c>
      <c r="B5" s="33" t="s">
        <v>11225</v>
      </c>
    </row>
    <row r="6" spans="1:2" ht="15" customHeight="1" x14ac:dyDescent="0.15">
      <c r="A6" s="40" t="s">
        <v>11226</v>
      </c>
      <c r="B6" s="33" t="s">
        <v>11227</v>
      </c>
    </row>
    <row r="7" spans="1:2" ht="15" customHeight="1" x14ac:dyDescent="0.15">
      <c r="A7" s="40" t="s">
        <v>11228</v>
      </c>
      <c r="B7" s="33" t="s">
        <v>11229</v>
      </c>
    </row>
    <row r="8" spans="1:2" ht="15" customHeight="1" x14ac:dyDescent="0.15">
      <c r="A8" s="40" t="s">
        <v>11230</v>
      </c>
      <c r="B8" s="33" t="s">
        <v>11231</v>
      </c>
    </row>
    <row r="9" spans="1:2" ht="15" customHeight="1" x14ac:dyDescent="0.15">
      <c r="A9" s="40" t="s">
        <v>11232</v>
      </c>
      <c r="B9" s="33" t="s">
        <v>11233</v>
      </c>
    </row>
    <row r="10" spans="1:2" x14ac:dyDescent="0.15">
      <c r="A10" s="33"/>
      <c r="B10" s="33"/>
    </row>
    <row r="11" spans="1:2" ht="15" customHeight="1" x14ac:dyDescent="0.15">
      <c r="A11" s="39" t="s">
        <v>11234</v>
      </c>
      <c r="B11" s="33"/>
    </row>
    <row r="12" spans="1:2" ht="15" customHeight="1" x14ac:dyDescent="0.15">
      <c r="A12" s="40" t="s">
        <v>10552</v>
      </c>
      <c r="B12" s="33" t="s">
        <v>11235</v>
      </c>
    </row>
    <row r="13" spans="1:2" ht="15" customHeight="1" x14ac:dyDescent="0.15">
      <c r="A13" s="40" t="s">
        <v>11236</v>
      </c>
      <c r="B13" s="33" t="s">
        <v>11237</v>
      </c>
    </row>
    <row r="14" spans="1:2" ht="15" customHeight="1" x14ac:dyDescent="0.15">
      <c r="A14" s="40" t="s">
        <v>11238</v>
      </c>
      <c r="B14" s="33" t="s">
        <v>11239</v>
      </c>
    </row>
    <row r="15" spans="1:2" ht="15" customHeight="1" x14ac:dyDescent="0.15">
      <c r="A15" s="40" t="s">
        <v>11240</v>
      </c>
      <c r="B15" s="33" t="s">
        <v>11241</v>
      </c>
    </row>
    <row r="16" spans="1:2" ht="15" customHeight="1" x14ac:dyDescent="0.15">
      <c r="A16" s="40" t="s">
        <v>11242</v>
      </c>
      <c r="B16" s="33" t="s">
        <v>11243</v>
      </c>
    </row>
    <row r="17" spans="1:2" ht="15" customHeight="1" x14ac:dyDescent="0.15">
      <c r="A17" s="40" t="s">
        <v>11244</v>
      </c>
      <c r="B17" s="33" t="s">
        <v>11245</v>
      </c>
    </row>
    <row r="18" spans="1:2" ht="15" customHeight="1" x14ac:dyDescent="0.15">
      <c r="A18" s="40" t="s">
        <v>11246</v>
      </c>
      <c r="B18" s="33" t="s">
        <v>11247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Assumptions</vt:lpstr>
      <vt:lpstr>Methodology</vt:lpstr>
      <vt:lpstr>Inventory Register</vt:lpstr>
      <vt:lpstr>FIFO vs Weighted Avg</vt:lpstr>
      <vt:lpstr>Standard Costing &amp; Variances</vt:lpstr>
      <vt:lpstr>Consignment &amp; Cutoff</vt:lpstr>
      <vt:lpstr>Intercompany Elimination</vt:lpstr>
      <vt:lpstr>Pledged Collateral</vt:lpstr>
      <vt:lpstr>Borrowing Cost Capitalization</vt:lpstr>
      <vt:lpstr>Disclosures Summary</vt:lpstr>
      <vt:lpstr>Visualizations</vt:lpstr>
      <vt:lpstr>Checks &amp; Audit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 Asiedu-Akrofi</cp:lastModifiedBy>
  <cp:revision>2</cp:revision>
  <dcterms:created xsi:type="dcterms:W3CDTF">2026-09-01T08:53:13Z</dcterms:created>
  <dcterms:modified xsi:type="dcterms:W3CDTF">2026-09-21T21:28:42Z</dcterms:modified>
  <dc:language>en-US</dc:language>
</cp:coreProperties>
</file>